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updateLinks="always" codeName="ThisWorkbook"/>
  <mc:AlternateContent xmlns:mc="http://schemas.openxmlformats.org/markup-compatibility/2006">
    <mc:Choice Requires="x15">
      <x15ac:absPath xmlns:x15ac="http://schemas.microsoft.com/office/spreadsheetml/2010/11/ac" url="C:\Users\vekuk\Documents\Games\"/>
    </mc:Choice>
  </mc:AlternateContent>
  <xr:revisionPtr revIDLastSave="0" documentId="13_ncr:1_{55D55A41-723C-4D29-8941-E204D69FDE96}" xr6:coauthVersionLast="47" xr6:coauthVersionMax="47" xr10:uidLastSave="{00000000-0000-0000-0000-000000000000}"/>
  <bookViews>
    <workbookView xWindow="-110" yWindow="-110" windowWidth="25820" windowHeight="15620" tabRatio="698" activeTab="13" xr2:uid="{00000000-000D-0000-FFFF-FFFF00000000}"/>
  </bookViews>
  <sheets>
    <sheet name="AutoScoreboard" sheetId="22" r:id="rId1"/>
    <sheet name="Archive" sheetId="5" r:id="rId2"/>
    <sheet name="Rankings" sheetId="3" r:id="rId3"/>
    <sheet name="Sheet1" sheetId="24" r:id="rId4"/>
    <sheet name="Bracket" sheetId="23" r:id="rId5"/>
    <sheet name="Standings" sheetId="6" r:id="rId6"/>
    <sheet name="DIV" sheetId="7" r:id="rId7"/>
    <sheet name="INT" sheetId="17" r:id="rId8"/>
    <sheet name="WCS" sheetId="13" r:id="rId9"/>
    <sheet name="Master" sheetId="8" r:id="rId10"/>
    <sheet name="Ultra" sheetId="9" r:id="rId11"/>
    <sheet name="CC" sheetId="20" r:id="rId12"/>
    <sheet name="Calcs" sheetId="4" r:id="rId13"/>
    <sheet name="SoC" sheetId="12" r:id="rId14"/>
    <sheet name="Legacy" sheetId="19" r:id="rId15"/>
    <sheet name="Future" sheetId="11" r:id="rId16"/>
    <sheet name="Cards" sheetId="21" r:id="rId17"/>
    <sheet name="RankingsX" sheetId="15" r:id="rId18"/>
    <sheet name="ArchiveX" sheetId="14" r:id="rId19"/>
    <sheet name="CalcsX" sheetId="16" r:id="rId20"/>
  </sheets>
  <externalReferences>
    <externalReference r:id="rId21"/>
  </externalReferences>
  <definedNames>
    <definedName name="_xlnm._FilterDatabase" localSheetId="15" hidden="1">Future!$DF$617:$DH$680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28" i="24" l="1"/>
  <c r="H127" i="24"/>
  <c r="H126" i="24"/>
  <c r="H125" i="24"/>
  <c r="H124" i="24"/>
  <c r="H123" i="24"/>
  <c r="H122" i="24"/>
  <c r="H121" i="24"/>
  <c r="H120" i="24"/>
  <c r="H119" i="24"/>
  <c r="H118" i="24"/>
  <c r="H117" i="24"/>
  <c r="H116" i="24"/>
  <c r="H115" i="24"/>
  <c r="H114" i="24"/>
  <c r="H113" i="24"/>
  <c r="H112" i="24"/>
  <c r="H111" i="24"/>
  <c r="H110" i="24"/>
  <c r="H109" i="24"/>
  <c r="H108" i="24"/>
  <c r="H107" i="24"/>
  <c r="H106" i="24"/>
  <c r="H105" i="24"/>
  <c r="H104" i="24"/>
  <c r="H103" i="24"/>
  <c r="H102" i="24"/>
  <c r="H101" i="24"/>
  <c r="H100" i="24"/>
  <c r="H99" i="24"/>
  <c r="H98" i="24"/>
  <c r="H97" i="24"/>
  <c r="H96" i="24"/>
  <c r="H95" i="24"/>
  <c r="H94" i="24"/>
  <c r="H93" i="24"/>
  <c r="H92" i="24"/>
  <c r="H91" i="24"/>
  <c r="H90" i="24"/>
  <c r="H89" i="24"/>
  <c r="H88" i="24"/>
  <c r="H87" i="24"/>
  <c r="H86" i="24"/>
  <c r="H85" i="24"/>
  <c r="H84" i="24"/>
  <c r="H83" i="24"/>
  <c r="H82" i="24"/>
  <c r="H81" i="24"/>
  <c r="H80" i="24"/>
  <c r="H79" i="24"/>
  <c r="H78" i="24"/>
  <c r="H77" i="24"/>
  <c r="H76" i="24"/>
  <c r="H75" i="24"/>
  <c r="H74" i="24"/>
  <c r="H73" i="24"/>
  <c r="H72" i="24"/>
  <c r="H71" i="24"/>
  <c r="H70" i="24"/>
  <c r="H69" i="24"/>
  <c r="H68" i="24"/>
  <c r="H67" i="24"/>
  <c r="H66" i="24"/>
  <c r="H65" i="24"/>
  <c r="H64" i="24"/>
  <c r="H63" i="24"/>
  <c r="H62" i="24"/>
  <c r="H61" i="24"/>
  <c r="H60" i="24"/>
  <c r="H59" i="24"/>
  <c r="H58" i="24"/>
  <c r="H57" i="24"/>
  <c r="H56" i="24"/>
  <c r="H55" i="24"/>
  <c r="H54" i="24"/>
  <c r="H53" i="24"/>
  <c r="H52" i="24"/>
  <c r="H51" i="24"/>
  <c r="H50" i="24"/>
  <c r="H49" i="24"/>
  <c r="H48" i="24"/>
  <c r="H47" i="24"/>
  <c r="H46" i="24"/>
  <c r="H45" i="24"/>
  <c r="H44" i="24"/>
  <c r="H43" i="24"/>
  <c r="H42" i="24"/>
  <c r="H41" i="24"/>
  <c r="H40" i="24"/>
  <c r="H39" i="24"/>
  <c r="H38" i="24"/>
  <c r="H37" i="24"/>
  <c r="H36" i="24"/>
  <c r="H35" i="24"/>
  <c r="H34" i="24"/>
  <c r="H33" i="24"/>
  <c r="H32" i="24"/>
  <c r="H31" i="24"/>
  <c r="H30" i="24"/>
  <c r="H29" i="24"/>
  <c r="H28" i="24"/>
  <c r="H27" i="24"/>
  <c r="H26" i="24"/>
  <c r="H25" i="24"/>
  <c r="H24" i="24"/>
  <c r="H23" i="24"/>
  <c r="H22" i="24"/>
  <c r="H21" i="24"/>
  <c r="H20" i="24"/>
  <c r="H19" i="24"/>
  <c r="H18" i="24"/>
  <c r="H17" i="24"/>
  <c r="H16" i="24"/>
  <c r="H15" i="24"/>
  <c r="H14" i="24"/>
  <c r="H13" i="24"/>
  <c r="H12" i="24"/>
  <c r="H11" i="24"/>
  <c r="H10" i="24"/>
  <c r="H9" i="24"/>
  <c r="H8" i="24"/>
  <c r="H7" i="24"/>
  <c r="H6" i="24"/>
  <c r="H5" i="24"/>
  <c r="H4" i="24"/>
  <c r="H3" i="24"/>
  <c r="H2" i="24"/>
  <c r="H1" i="24"/>
  <c r="A1" i="12"/>
  <c r="BU30" i="12"/>
  <c r="BU29" i="12"/>
  <c r="BU28" i="12"/>
  <c r="BU27" i="12"/>
  <c r="BU26" i="12"/>
  <c r="BU25" i="12"/>
  <c r="BU24" i="12"/>
  <c r="BU23" i="12"/>
  <c r="BU22" i="12"/>
  <c r="BU21" i="12"/>
  <c r="BU20" i="12"/>
  <c r="BU19" i="12"/>
  <c r="BU18" i="12"/>
  <c r="BU17" i="12"/>
  <c r="BU16" i="12"/>
  <c r="BU15" i="12"/>
  <c r="BL30" i="12"/>
  <c r="BL29" i="12"/>
  <c r="BL28" i="12"/>
  <c r="BL27" i="12"/>
  <c r="BL26" i="12"/>
  <c r="BL25" i="12"/>
  <c r="BL24" i="12"/>
  <c r="BL23" i="12"/>
  <c r="BL22" i="12"/>
  <c r="BL21" i="12"/>
  <c r="BL20" i="12"/>
  <c r="BL19" i="12"/>
  <c r="BL18" i="12"/>
  <c r="BL17" i="12"/>
  <c r="BL16" i="12"/>
  <c r="BL15" i="12"/>
  <c r="BC30" i="12"/>
  <c r="BC29" i="12"/>
  <c r="BC28" i="12"/>
  <c r="BC27" i="12"/>
  <c r="BC26" i="12"/>
  <c r="BC25" i="12"/>
  <c r="BC24" i="12"/>
  <c r="BC23" i="12"/>
  <c r="BC22" i="12"/>
  <c r="BC21" i="12"/>
  <c r="BC20" i="12"/>
  <c r="BC19" i="12"/>
  <c r="BC18" i="12"/>
  <c r="BC17" i="12"/>
  <c r="BC16" i="12"/>
  <c r="BC15" i="12"/>
  <c r="AT30" i="12"/>
  <c r="AT29" i="12"/>
  <c r="AT28" i="12"/>
  <c r="AT27" i="12"/>
  <c r="AT26" i="12"/>
  <c r="AT25" i="12"/>
  <c r="AT24" i="12"/>
  <c r="AT23" i="12"/>
  <c r="AT22" i="12"/>
  <c r="AT21" i="12"/>
  <c r="AT20" i="12"/>
  <c r="AT19" i="12"/>
  <c r="AT18" i="12"/>
  <c r="AT17" i="12"/>
  <c r="AT16" i="12"/>
  <c r="AT15" i="12"/>
  <c r="AK30" i="12"/>
  <c r="AK29" i="12"/>
  <c r="AK28" i="12"/>
  <c r="AK27" i="12"/>
  <c r="AK26" i="12"/>
  <c r="AK25" i="12"/>
  <c r="AK24" i="12"/>
  <c r="AK23" i="12"/>
  <c r="AK22" i="12"/>
  <c r="AK21" i="12"/>
  <c r="AK20" i="12"/>
  <c r="AK19" i="12"/>
  <c r="AK18" i="12"/>
  <c r="AK17" i="12"/>
  <c r="AK16" i="12"/>
  <c r="AK15" i="12"/>
  <c r="AB30" i="12"/>
  <c r="AB29" i="12"/>
  <c r="AB28" i="12"/>
  <c r="AB27" i="12"/>
  <c r="AB26" i="12"/>
  <c r="AB25" i="12"/>
  <c r="AB24" i="12"/>
  <c r="AB23" i="12"/>
  <c r="AB22" i="12"/>
  <c r="AB21" i="12"/>
  <c r="AB20" i="12"/>
  <c r="AB19" i="12"/>
  <c r="AB18" i="12"/>
  <c r="AB17" i="12"/>
  <c r="AB16" i="12"/>
  <c r="AB15" i="12"/>
  <c r="S30" i="12"/>
  <c r="S29" i="12"/>
  <c r="S28" i="12"/>
  <c r="S27" i="12"/>
  <c r="S26" i="12"/>
  <c r="S25" i="12"/>
  <c r="S24" i="12"/>
  <c r="S23" i="12"/>
  <c r="S22" i="12"/>
  <c r="S21" i="12"/>
  <c r="S20" i="12"/>
  <c r="S19" i="12"/>
  <c r="S18" i="12"/>
  <c r="S17" i="12"/>
  <c r="S16" i="12"/>
  <c r="S15" i="12"/>
  <c r="J30" i="12"/>
  <c r="J29" i="12"/>
  <c r="J28" i="12"/>
  <c r="J27" i="12"/>
  <c r="J26" i="12"/>
  <c r="J25" i="12"/>
  <c r="J24" i="12"/>
  <c r="J23" i="12"/>
  <c r="J22" i="12"/>
  <c r="J21" i="12"/>
  <c r="J20" i="12"/>
  <c r="J19" i="12"/>
  <c r="J18" i="12"/>
  <c r="J17" i="12"/>
  <c r="J16" i="12"/>
  <c r="J15" i="12"/>
  <c r="G178" i="22"/>
  <c r="I27" i="22"/>
  <c r="I26" i="22"/>
  <c r="AO32" i="7"/>
  <c r="AN32" i="7"/>
  <c r="C23" i="12"/>
  <c r="E23" i="12"/>
  <c r="G23" i="12"/>
  <c r="C24" i="12"/>
  <c r="E24" i="12"/>
  <c r="G24" i="12"/>
  <c r="C25" i="12"/>
  <c r="E25" i="12"/>
  <c r="G25" i="12"/>
  <c r="C26" i="12"/>
  <c r="E26" i="12"/>
  <c r="G26" i="12"/>
  <c r="C27" i="12"/>
  <c r="E27" i="12"/>
  <c r="G27" i="12"/>
  <c r="C28" i="12"/>
  <c r="E28" i="12"/>
  <c r="G28" i="12"/>
  <c r="C29" i="12"/>
  <c r="E29" i="12"/>
  <c r="G29" i="12"/>
  <c r="C30" i="12"/>
  <c r="E30" i="12"/>
  <c r="G30" i="12"/>
  <c r="C15" i="12"/>
  <c r="E15" i="12"/>
  <c r="G15" i="12"/>
  <c r="C16" i="12"/>
  <c r="E16" i="12"/>
  <c r="G16" i="12"/>
  <c r="C17" i="12"/>
  <c r="E17" i="12"/>
  <c r="G17" i="12"/>
  <c r="C18" i="12"/>
  <c r="E18" i="12"/>
  <c r="G18" i="12"/>
  <c r="C19" i="12"/>
  <c r="E19" i="12"/>
  <c r="G19" i="12"/>
  <c r="C20" i="12"/>
  <c r="E20" i="12"/>
  <c r="G20" i="12"/>
  <c r="C21" i="12"/>
  <c r="E21" i="12"/>
  <c r="G21" i="12"/>
  <c r="C22" i="12"/>
  <c r="E22" i="12"/>
  <c r="G22" i="12"/>
  <c r="AN30" i="7"/>
  <c r="AN29" i="7"/>
  <c r="AN28" i="7"/>
  <c r="AN31" i="7"/>
  <c r="R16" i="20"/>
  <c r="AO31" i="7"/>
  <c r="W15" i="12"/>
  <c r="W16" i="12"/>
  <c r="W17" i="12"/>
  <c r="W18" i="12"/>
  <c r="W19" i="12"/>
  <c r="W20" i="12"/>
  <c r="W21" i="12"/>
  <c r="W22" i="12"/>
  <c r="W23" i="12"/>
  <c r="W24" i="12"/>
  <c r="W25" i="12"/>
  <c r="W26" i="12"/>
  <c r="W27" i="12"/>
  <c r="W28" i="12"/>
  <c r="W29" i="12"/>
  <c r="W30" i="12"/>
  <c r="K60" i="20"/>
  <c r="R80" i="20"/>
  <c r="R79" i="20"/>
  <c r="O79" i="20"/>
  <c r="N79" i="20"/>
  <c r="R77" i="20"/>
  <c r="R76" i="20"/>
  <c r="O76" i="20"/>
  <c r="N76" i="20"/>
  <c r="R70" i="20"/>
  <c r="R69" i="20"/>
  <c r="O69" i="20"/>
  <c r="N69" i="20"/>
  <c r="R67" i="20"/>
  <c r="R66" i="20"/>
  <c r="O66" i="20"/>
  <c r="N66" i="20"/>
  <c r="R60" i="20"/>
  <c r="R59" i="20"/>
  <c r="O59" i="20"/>
  <c r="N59" i="20"/>
  <c r="R57" i="20"/>
  <c r="R56" i="20"/>
  <c r="O56" i="20"/>
  <c r="N56" i="20"/>
  <c r="R50" i="20"/>
  <c r="R49" i="20"/>
  <c r="O49" i="20"/>
  <c r="N49" i="20"/>
  <c r="R47" i="20"/>
  <c r="R46" i="20"/>
  <c r="O46" i="20"/>
  <c r="N46" i="20"/>
  <c r="R40" i="20"/>
  <c r="R39" i="20"/>
  <c r="O39" i="20"/>
  <c r="N39" i="20"/>
  <c r="R37" i="20"/>
  <c r="R36" i="20"/>
  <c r="O36" i="20"/>
  <c r="N36" i="20"/>
  <c r="R30" i="20"/>
  <c r="M30" i="20"/>
  <c r="R29" i="20"/>
  <c r="O29" i="20"/>
  <c r="N29" i="20"/>
  <c r="R27" i="20"/>
  <c r="R26" i="20"/>
  <c r="O26" i="20"/>
  <c r="N26" i="20"/>
  <c r="R20" i="20"/>
  <c r="R19" i="20"/>
  <c r="O19" i="20"/>
  <c r="N19" i="20"/>
  <c r="R17" i="20"/>
  <c r="O16" i="20"/>
  <c r="N16" i="20"/>
  <c r="R10" i="20"/>
  <c r="K10" i="20"/>
  <c r="R9" i="20"/>
  <c r="K9" i="20"/>
  <c r="R7" i="20"/>
  <c r="K7" i="20"/>
  <c r="R6" i="20"/>
  <c r="K6" i="20"/>
  <c r="K20" i="20"/>
  <c r="K19" i="20"/>
  <c r="K17" i="20"/>
  <c r="K16" i="20"/>
  <c r="K30" i="20"/>
  <c r="K29" i="20"/>
  <c r="K27" i="20"/>
  <c r="K26" i="20"/>
  <c r="K40" i="20"/>
  <c r="K39" i="20"/>
  <c r="K37" i="20"/>
  <c r="K36" i="20"/>
  <c r="K50" i="20"/>
  <c r="K49" i="20"/>
  <c r="K47" i="20"/>
  <c r="K46" i="20"/>
  <c r="K59" i="20"/>
  <c r="K57" i="20"/>
  <c r="K56" i="20"/>
  <c r="K70" i="20"/>
  <c r="K69" i="20"/>
  <c r="K67" i="20"/>
  <c r="K66" i="20"/>
  <c r="K80" i="20"/>
  <c r="K79" i="20"/>
  <c r="K77" i="20"/>
  <c r="K76" i="20"/>
  <c r="AN27" i="7"/>
  <c r="D15" i="20"/>
  <c r="D16" i="20"/>
  <c r="D17" i="20"/>
  <c r="H19" i="20" s="1"/>
  <c r="D18" i="20"/>
  <c r="H16" i="20" s="1"/>
  <c r="D19" i="20"/>
  <c r="G17" i="20" s="1"/>
  <c r="D20" i="20"/>
  <c r="H20" i="20" s="1"/>
  <c r="D5" i="20"/>
  <c r="O6" i="20" s="1"/>
  <c r="IN6" i="4"/>
  <c r="D39" i="12" l="1"/>
  <c r="E39" i="12" s="1"/>
  <c r="M39" i="12"/>
  <c r="N39" i="12" s="1"/>
  <c r="V39" i="12"/>
  <c r="W39" i="12" s="1"/>
  <c r="AE39" i="12"/>
  <c r="AF39" i="12" s="1"/>
  <c r="AN39" i="12"/>
  <c r="AO39" i="12" s="1"/>
  <c r="AW39" i="12"/>
  <c r="AX39" i="12" s="1"/>
  <c r="BF39" i="12"/>
  <c r="BG39" i="12" s="1"/>
  <c r="BO39" i="12"/>
  <c r="BP39" i="12" s="1"/>
  <c r="V79" i="20"/>
  <c r="V69" i="20"/>
  <c r="V27" i="20"/>
  <c r="V34" i="12"/>
  <c r="W34" i="12" s="1"/>
  <c r="M27" i="20"/>
  <c r="M80" i="20"/>
  <c r="M77" i="20"/>
  <c r="M70" i="20"/>
  <c r="M67" i="20"/>
  <c r="M60" i="20"/>
  <c r="M57" i="20"/>
  <c r="M50" i="20"/>
  <c r="M47" i="20"/>
  <c r="M40" i="20"/>
  <c r="M37" i="20"/>
  <c r="M20" i="20"/>
  <c r="M17" i="20"/>
  <c r="M10" i="20"/>
  <c r="N6" i="20"/>
  <c r="U7" i="20" s="1"/>
  <c r="H17" i="20"/>
  <c r="M7" i="20"/>
  <c r="G19" i="20"/>
  <c r="N20" i="20" s="1"/>
  <c r="U19" i="20" s="1"/>
  <c r="G20" i="20"/>
  <c r="G16" i="20"/>
  <c r="N17" i="20" s="1"/>
  <c r="U17" i="20" s="1"/>
  <c r="V77" i="20"/>
  <c r="V57" i="20"/>
  <c r="U77" i="20"/>
  <c r="T77" i="20"/>
  <c r="T79" i="20"/>
  <c r="U79" i="20"/>
  <c r="V59" i="20"/>
  <c r="T69" i="20"/>
  <c r="U69" i="20"/>
  <c r="T67" i="20"/>
  <c r="U57" i="20"/>
  <c r="T57" i="20"/>
  <c r="T59" i="20"/>
  <c r="U59" i="20"/>
  <c r="V37" i="20"/>
  <c r="V47" i="20"/>
  <c r="T49" i="20"/>
  <c r="T47" i="20"/>
  <c r="U47" i="20"/>
  <c r="T39" i="20"/>
  <c r="T37" i="20"/>
  <c r="U37" i="20"/>
  <c r="T29" i="20"/>
  <c r="T27" i="20"/>
  <c r="U27" i="20"/>
  <c r="T19" i="20"/>
  <c r="T17" i="20"/>
  <c r="T7" i="20"/>
  <c r="T9" i="20"/>
  <c r="V7" i="20"/>
  <c r="AJ8" i="9"/>
  <c r="E1" i="3"/>
  <c r="D160" i="22"/>
  <c r="C160" i="22"/>
  <c r="D159" i="22"/>
  <c r="C159" i="22"/>
  <c r="D158" i="22"/>
  <c r="C158" i="22"/>
  <c r="D157" i="22"/>
  <c r="C157" i="22"/>
  <c r="D156" i="22"/>
  <c r="C156" i="22"/>
  <c r="D155" i="22"/>
  <c r="C155" i="22"/>
  <c r="D154" i="22"/>
  <c r="C154" i="22"/>
  <c r="D153" i="22"/>
  <c r="C153" i="22"/>
  <c r="D152" i="22"/>
  <c r="C152" i="22"/>
  <c r="D151" i="22"/>
  <c r="C151" i="22"/>
  <c r="D150" i="22"/>
  <c r="C150" i="22"/>
  <c r="D149" i="22"/>
  <c r="C149" i="22"/>
  <c r="D148" i="22"/>
  <c r="C148" i="22"/>
  <c r="D147" i="22"/>
  <c r="C147" i="22"/>
  <c r="D146" i="22"/>
  <c r="C146" i="22"/>
  <c r="D145" i="22"/>
  <c r="C145" i="22"/>
  <c r="D144" i="22"/>
  <c r="C144" i="22"/>
  <c r="D143" i="22"/>
  <c r="C143" i="22"/>
  <c r="D142" i="22"/>
  <c r="C142" i="22"/>
  <c r="D141" i="22"/>
  <c r="C141" i="22"/>
  <c r="D140" i="22"/>
  <c r="C140" i="22"/>
  <c r="D139" i="22"/>
  <c r="C139" i="22"/>
  <c r="D138" i="22"/>
  <c r="C138" i="22"/>
  <c r="D137" i="22"/>
  <c r="C137" i="22"/>
  <c r="D136" i="22"/>
  <c r="C136" i="22"/>
  <c r="D135" i="22"/>
  <c r="C135" i="22"/>
  <c r="D134" i="22"/>
  <c r="C134" i="22"/>
  <c r="D133" i="22"/>
  <c r="C133" i="22"/>
  <c r="D132" i="22"/>
  <c r="C132" i="22"/>
  <c r="D131" i="22"/>
  <c r="C131" i="22"/>
  <c r="D130" i="22"/>
  <c r="C130" i="22"/>
  <c r="D129" i="22"/>
  <c r="C129" i="22"/>
  <c r="D128" i="22"/>
  <c r="C128" i="22"/>
  <c r="D127" i="22"/>
  <c r="C127" i="22"/>
  <c r="D126" i="22"/>
  <c r="C126" i="22"/>
  <c r="D125" i="22"/>
  <c r="C125" i="22"/>
  <c r="D124" i="22"/>
  <c r="C124" i="22"/>
  <c r="D123" i="22"/>
  <c r="C123" i="22"/>
  <c r="D122" i="22"/>
  <c r="C122" i="22"/>
  <c r="D121" i="22"/>
  <c r="C121" i="22"/>
  <c r="D120" i="22"/>
  <c r="C120" i="22"/>
  <c r="D119" i="22"/>
  <c r="C119" i="22"/>
  <c r="D118" i="22"/>
  <c r="C118" i="22"/>
  <c r="D117" i="22"/>
  <c r="C117" i="22"/>
  <c r="D116" i="22"/>
  <c r="C116" i="22"/>
  <c r="D115" i="22"/>
  <c r="C115" i="22"/>
  <c r="D114" i="22"/>
  <c r="C114" i="22"/>
  <c r="D113" i="22"/>
  <c r="C113" i="22"/>
  <c r="D112" i="22"/>
  <c r="C112" i="22"/>
  <c r="D111" i="22"/>
  <c r="C111" i="22"/>
  <c r="D110" i="22"/>
  <c r="C110" i="22"/>
  <c r="D109" i="22"/>
  <c r="C109" i="22"/>
  <c r="D107" i="22"/>
  <c r="C107" i="22"/>
  <c r="D106" i="22"/>
  <c r="C106" i="22"/>
  <c r="D105" i="22"/>
  <c r="C105" i="22"/>
  <c r="D104" i="22"/>
  <c r="C104" i="22"/>
  <c r="D103" i="22"/>
  <c r="C103" i="22"/>
  <c r="D102" i="22"/>
  <c r="C102" i="22"/>
  <c r="D101" i="22"/>
  <c r="C101" i="22"/>
  <c r="D100" i="22"/>
  <c r="C100" i="22"/>
  <c r="D99" i="22"/>
  <c r="C99" i="22"/>
  <c r="D98" i="22"/>
  <c r="C98" i="22"/>
  <c r="D97" i="22"/>
  <c r="C97" i="22"/>
  <c r="D96" i="22"/>
  <c r="C96" i="22"/>
  <c r="D95" i="22"/>
  <c r="C95" i="22"/>
  <c r="D94" i="22"/>
  <c r="C94" i="22"/>
  <c r="D93" i="22"/>
  <c r="C93" i="22"/>
  <c r="D92" i="22"/>
  <c r="C92" i="22"/>
  <c r="D91" i="22"/>
  <c r="C91" i="22"/>
  <c r="D90" i="22"/>
  <c r="C90" i="22"/>
  <c r="D89" i="22"/>
  <c r="C89" i="22"/>
  <c r="D88" i="22"/>
  <c r="C88" i="22"/>
  <c r="D87" i="22"/>
  <c r="C87" i="22"/>
  <c r="D86" i="22"/>
  <c r="C86" i="22"/>
  <c r="D85" i="22"/>
  <c r="C85" i="22"/>
  <c r="D84" i="22"/>
  <c r="C84" i="22"/>
  <c r="D83" i="22"/>
  <c r="C83" i="22"/>
  <c r="D82" i="22"/>
  <c r="C82" i="22"/>
  <c r="D81" i="22"/>
  <c r="C81" i="22"/>
  <c r="D80" i="22"/>
  <c r="C80" i="22"/>
  <c r="D79" i="22"/>
  <c r="C79" i="22"/>
  <c r="D78" i="22"/>
  <c r="C78" i="22"/>
  <c r="D77" i="22"/>
  <c r="C77" i="22"/>
  <c r="D76" i="22"/>
  <c r="C76" i="22"/>
  <c r="D75" i="22"/>
  <c r="C75" i="22"/>
  <c r="D74" i="22"/>
  <c r="C74" i="22"/>
  <c r="D73" i="22"/>
  <c r="C73" i="22"/>
  <c r="D72" i="22"/>
  <c r="C72" i="22"/>
  <c r="D71" i="22"/>
  <c r="C71" i="22"/>
  <c r="D70" i="22"/>
  <c r="C70" i="22"/>
  <c r="D69" i="22"/>
  <c r="C69" i="22"/>
  <c r="D68" i="22"/>
  <c r="C68" i="22"/>
  <c r="D67" i="22"/>
  <c r="C67" i="22"/>
  <c r="D66" i="22"/>
  <c r="C66" i="22"/>
  <c r="D65" i="22"/>
  <c r="C65" i="22"/>
  <c r="D64" i="22"/>
  <c r="C64" i="22"/>
  <c r="D63" i="22"/>
  <c r="C63" i="22"/>
  <c r="D62" i="22"/>
  <c r="C62" i="22"/>
  <c r="D61" i="22"/>
  <c r="C61" i="22"/>
  <c r="D60" i="22"/>
  <c r="C60" i="22"/>
  <c r="D59" i="22"/>
  <c r="C59" i="22"/>
  <c r="D58" i="22"/>
  <c r="C58" i="22"/>
  <c r="D57" i="22"/>
  <c r="C57" i="22"/>
  <c r="D56" i="22"/>
  <c r="C56" i="22"/>
  <c r="D55" i="22"/>
  <c r="C55" i="22"/>
  <c r="D54" i="22"/>
  <c r="C54" i="22"/>
  <c r="D53" i="22"/>
  <c r="C53" i="22"/>
  <c r="D52" i="22"/>
  <c r="C52" i="22"/>
  <c r="D51" i="22"/>
  <c r="C51" i="22"/>
  <c r="D50" i="22"/>
  <c r="C50" i="22"/>
  <c r="D49" i="22"/>
  <c r="C49" i="22"/>
  <c r="D48" i="22"/>
  <c r="C48" i="22"/>
  <c r="D47" i="22"/>
  <c r="C47" i="22"/>
  <c r="D46" i="22"/>
  <c r="C46" i="22"/>
  <c r="D45" i="22"/>
  <c r="C45" i="22"/>
  <c r="D44" i="22"/>
  <c r="C44" i="22"/>
  <c r="D43" i="22"/>
  <c r="C43" i="22"/>
  <c r="D42" i="22"/>
  <c r="C42" i="22"/>
  <c r="D41" i="22"/>
  <c r="C41" i="22"/>
  <c r="D40" i="22"/>
  <c r="C40" i="22"/>
  <c r="D39" i="22"/>
  <c r="C39" i="22"/>
  <c r="D38" i="22"/>
  <c r="C38" i="22"/>
  <c r="D37" i="22"/>
  <c r="C37" i="22"/>
  <c r="D36" i="22"/>
  <c r="C36" i="22"/>
  <c r="D35" i="22"/>
  <c r="C35" i="22"/>
  <c r="D34" i="22"/>
  <c r="C34" i="22"/>
  <c r="D33" i="22"/>
  <c r="C33" i="22"/>
  <c r="D32" i="22"/>
  <c r="C32" i="22"/>
  <c r="D31" i="22"/>
  <c r="C31" i="22"/>
  <c r="D30" i="22"/>
  <c r="C30" i="22"/>
  <c r="E137" i="22" l="1"/>
  <c r="E145" i="22"/>
  <c r="E42" i="22"/>
  <c r="E106" i="22"/>
  <c r="E83" i="22"/>
  <c r="E68" i="22"/>
  <c r="F100" i="22"/>
  <c r="E53" i="22"/>
  <c r="E61" i="22"/>
  <c r="E69" i="22"/>
  <c r="E92" i="22"/>
  <c r="F60" i="22"/>
  <c r="F92" i="22"/>
  <c r="E60" i="22"/>
  <c r="E100" i="22"/>
  <c r="F84" i="22"/>
  <c r="E52" i="22"/>
  <c r="F68" i="22"/>
  <c r="E76" i="22"/>
  <c r="F76" i="22"/>
  <c r="F52" i="22"/>
  <c r="F145" i="22"/>
  <c r="F153" i="22"/>
  <c r="F146" i="22"/>
  <c r="E122" i="22"/>
  <c r="F154" i="22"/>
  <c r="E147" i="22"/>
  <c r="F155" i="22"/>
  <c r="F141" i="22"/>
  <c r="E158" i="22"/>
  <c r="E146" i="22"/>
  <c r="F156" i="22"/>
  <c r="E150" i="22"/>
  <c r="E153" i="22"/>
  <c r="E114" i="22"/>
  <c r="E139" i="22"/>
  <c r="F147" i="22"/>
  <c r="E140" i="22"/>
  <c r="E141" i="22"/>
  <c r="E157" i="22"/>
  <c r="F157" i="22"/>
  <c r="E154" i="22"/>
  <c r="F138" i="22"/>
  <c r="E155" i="22"/>
  <c r="F139" i="22"/>
  <c r="E156" i="22"/>
  <c r="E142" i="22"/>
  <c r="F114" i="22"/>
  <c r="F148" i="22"/>
  <c r="F115" i="22"/>
  <c r="F123" i="22"/>
  <c r="F131" i="22"/>
  <c r="F149" i="22"/>
  <c r="E116" i="22"/>
  <c r="E124" i="22"/>
  <c r="E132" i="22"/>
  <c r="F116" i="22"/>
  <c r="F124" i="22"/>
  <c r="F132" i="22"/>
  <c r="E110" i="22"/>
  <c r="F110" i="22"/>
  <c r="F118" i="22"/>
  <c r="F126" i="22"/>
  <c r="F134" i="22"/>
  <c r="F142" i="22"/>
  <c r="F150" i="22"/>
  <c r="F158" i="22"/>
  <c r="F137" i="22"/>
  <c r="E138" i="22"/>
  <c r="E133" i="22"/>
  <c r="F140" i="22"/>
  <c r="E111" i="22"/>
  <c r="E119" i="22"/>
  <c r="E127" i="22"/>
  <c r="E135" i="22"/>
  <c r="E143" i="22"/>
  <c r="E151" i="22"/>
  <c r="E159" i="22"/>
  <c r="F125" i="22"/>
  <c r="F111" i="22"/>
  <c r="F119" i="22"/>
  <c r="F127" i="22"/>
  <c r="F135" i="22"/>
  <c r="F143" i="22"/>
  <c r="F151" i="22"/>
  <c r="F159" i="22"/>
  <c r="E148" i="22"/>
  <c r="E115" i="22"/>
  <c r="E149" i="22"/>
  <c r="E125" i="22"/>
  <c r="F117" i="22"/>
  <c r="E118" i="22"/>
  <c r="E112" i="22"/>
  <c r="E120" i="22"/>
  <c r="E128" i="22"/>
  <c r="E136" i="22"/>
  <c r="E144" i="22"/>
  <c r="E152" i="22"/>
  <c r="E160" i="22"/>
  <c r="F122" i="22"/>
  <c r="E123" i="22"/>
  <c r="E109" i="22"/>
  <c r="F109" i="22"/>
  <c r="F112" i="22"/>
  <c r="F120" i="22"/>
  <c r="F128" i="22"/>
  <c r="F136" i="22"/>
  <c r="F144" i="22"/>
  <c r="F152" i="22"/>
  <c r="F160" i="22"/>
  <c r="E131" i="22"/>
  <c r="E134" i="22"/>
  <c r="E113" i="22"/>
  <c r="E121" i="22"/>
  <c r="E129" i="22"/>
  <c r="E130" i="22"/>
  <c r="F130" i="22"/>
  <c r="E117" i="22"/>
  <c r="F133" i="22"/>
  <c r="E126" i="22"/>
  <c r="F113" i="22"/>
  <c r="F121" i="22"/>
  <c r="F129" i="22"/>
  <c r="F50" i="22"/>
  <c r="F82" i="22"/>
  <c r="F42" i="22"/>
  <c r="E66" i="22"/>
  <c r="F83" i="22"/>
  <c r="F106" i="22"/>
  <c r="E45" i="22"/>
  <c r="F66" i="22"/>
  <c r="E84" i="22"/>
  <c r="E107" i="22"/>
  <c r="E37" i="22"/>
  <c r="E77" i="22"/>
  <c r="E85" i="22"/>
  <c r="E93" i="22"/>
  <c r="E101" i="22"/>
  <c r="E50" i="22"/>
  <c r="E67" i="22"/>
  <c r="F107" i="22"/>
  <c r="F37" i="22"/>
  <c r="F45" i="22"/>
  <c r="F53" i="22"/>
  <c r="F61" i="22"/>
  <c r="F69" i="22"/>
  <c r="F77" i="22"/>
  <c r="F85" i="22"/>
  <c r="F93" i="22"/>
  <c r="F101" i="22"/>
  <c r="F67" i="22"/>
  <c r="E90" i="22"/>
  <c r="F35" i="22"/>
  <c r="E35" i="22"/>
  <c r="E34" i="22"/>
  <c r="F33" i="22"/>
  <c r="E33" i="22"/>
  <c r="E46" i="22"/>
  <c r="E54" i="22"/>
  <c r="E62" i="22"/>
  <c r="E70" i="22"/>
  <c r="E78" i="22"/>
  <c r="E86" i="22"/>
  <c r="E94" i="22"/>
  <c r="E102" i="22"/>
  <c r="E51" i="22"/>
  <c r="F90" i="22"/>
  <c r="F46" i="22"/>
  <c r="F54" i="22"/>
  <c r="F62" i="22"/>
  <c r="F70" i="22"/>
  <c r="F78" i="22"/>
  <c r="F86" i="22"/>
  <c r="F94" i="22"/>
  <c r="F102" i="22"/>
  <c r="F51" i="22"/>
  <c r="E91" i="22"/>
  <c r="E39" i="22"/>
  <c r="E47" i="22"/>
  <c r="E55" i="22"/>
  <c r="E63" i="22"/>
  <c r="E71" i="22"/>
  <c r="E79" i="22"/>
  <c r="E87" i="22"/>
  <c r="E95" i="22"/>
  <c r="E103" i="22"/>
  <c r="F91" i="22"/>
  <c r="F39" i="22"/>
  <c r="F47" i="22"/>
  <c r="F55" i="22"/>
  <c r="F63" i="22"/>
  <c r="F71" i="22"/>
  <c r="F79" i="22"/>
  <c r="F87" i="22"/>
  <c r="F95" i="22"/>
  <c r="F103" i="22"/>
  <c r="E74" i="22"/>
  <c r="E48" i="22"/>
  <c r="E56" i="22"/>
  <c r="E64" i="22"/>
  <c r="E72" i="22"/>
  <c r="E80" i="22"/>
  <c r="E88" i="22"/>
  <c r="E96" i="22"/>
  <c r="E104" i="22"/>
  <c r="F74" i="22"/>
  <c r="F48" i="22"/>
  <c r="F56" i="22"/>
  <c r="F64" i="22"/>
  <c r="F72" i="22"/>
  <c r="F80" i="22"/>
  <c r="F88" i="22"/>
  <c r="F96" i="22"/>
  <c r="F104" i="22"/>
  <c r="E58" i="22"/>
  <c r="E75" i="22"/>
  <c r="E98" i="22"/>
  <c r="E49" i="22"/>
  <c r="E57" i="22"/>
  <c r="E65" i="22"/>
  <c r="E73" i="22"/>
  <c r="E81" i="22"/>
  <c r="E89" i="22"/>
  <c r="E97" i="22"/>
  <c r="E105" i="22"/>
  <c r="E31" i="22"/>
  <c r="F58" i="22"/>
  <c r="F75" i="22"/>
  <c r="F98" i="22"/>
  <c r="F49" i="22"/>
  <c r="F57" i="22"/>
  <c r="F65" i="22"/>
  <c r="F73" i="22"/>
  <c r="F81" i="22"/>
  <c r="F89" i="22"/>
  <c r="F97" i="22"/>
  <c r="F105" i="22"/>
  <c r="E40" i="22"/>
  <c r="E59" i="22"/>
  <c r="E99" i="22"/>
  <c r="F40" i="22"/>
  <c r="F59" i="22"/>
  <c r="F99" i="22"/>
  <c r="E41" i="22"/>
  <c r="E82" i="22"/>
  <c r="F41" i="22"/>
  <c r="AGQ71" i="4"/>
  <c r="AGQ82" i="4"/>
  <c r="AGQ72" i="4"/>
  <c r="AGQ85" i="4"/>
  <c r="AGQ44" i="4"/>
  <c r="AGQ22" i="4"/>
  <c r="AGQ3" i="4"/>
  <c r="AP28" i="9"/>
  <c r="AJ28" i="9"/>
  <c r="AP27" i="9"/>
  <c r="AJ27" i="9"/>
  <c r="AJ25" i="9"/>
  <c r="AJ24" i="9"/>
  <c r="AP23" i="9"/>
  <c r="AP22" i="9"/>
  <c r="AJ22" i="9"/>
  <c r="AJ21" i="9"/>
  <c r="AP20" i="9"/>
  <c r="AP19" i="9"/>
  <c r="AJ19" i="9"/>
  <c r="AJ18" i="9"/>
  <c r="AP15" i="9"/>
  <c r="AJ15" i="9"/>
  <c r="AP14" i="9"/>
  <c r="AJ14" i="9"/>
  <c r="AP12" i="9"/>
  <c r="AJ12" i="9"/>
  <c r="AP11" i="9"/>
  <c r="AJ11" i="9"/>
  <c r="AP9" i="9"/>
  <c r="AJ9" i="9"/>
  <c r="AP8" i="9"/>
  <c r="AP6" i="9"/>
  <c r="AJ6" i="9"/>
  <c r="AP5" i="9"/>
  <c r="AJ5" i="9"/>
  <c r="AP28" i="8"/>
  <c r="AP27" i="8"/>
  <c r="AP23" i="8"/>
  <c r="AP22" i="8"/>
  <c r="AP20" i="8"/>
  <c r="AP19" i="8"/>
  <c r="AP15" i="8"/>
  <c r="AP14" i="8"/>
  <c r="AP12" i="8"/>
  <c r="AP11" i="8"/>
  <c r="AP9" i="8"/>
  <c r="AP8" i="8"/>
  <c r="AP6" i="8"/>
  <c r="AP5" i="8"/>
  <c r="AJ28" i="8"/>
  <c r="AJ27" i="8"/>
  <c r="AJ25" i="8"/>
  <c r="AJ24" i="8"/>
  <c r="AJ22" i="8"/>
  <c r="AJ21" i="8"/>
  <c r="AJ19" i="8"/>
  <c r="AJ18" i="8"/>
  <c r="AJ15" i="8"/>
  <c r="AJ14" i="8"/>
  <c r="AJ12" i="8"/>
  <c r="AJ11" i="8"/>
  <c r="AJ9" i="8"/>
  <c r="AJ8" i="8"/>
  <c r="AJ6" i="8"/>
  <c r="AJ5" i="8"/>
  <c r="V21" i="8"/>
  <c r="V20" i="8"/>
  <c r="V18" i="8"/>
  <c r="V19" i="8"/>
  <c r="V14" i="8"/>
  <c r="V13" i="8"/>
  <c r="V11" i="8"/>
  <c r="V12" i="8"/>
  <c r="V7" i="8"/>
  <c r="V4" i="8"/>
  <c r="V6" i="8"/>
  <c r="V5" i="8"/>
  <c r="H20" i="8"/>
  <c r="H21" i="8"/>
  <c r="H18" i="8"/>
  <c r="H19" i="8"/>
  <c r="V29" i="8" s="1"/>
  <c r="H12" i="8"/>
  <c r="H14" i="8"/>
  <c r="H11" i="8"/>
  <c r="H13" i="8"/>
  <c r="H6" i="8"/>
  <c r="H7" i="8"/>
  <c r="H5" i="8"/>
  <c r="H4" i="8"/>
  <c r="V18" i="9"/>
  <c r="V21" i="9"/>
  <c r="V17" i="9"/>
  <c r="V20" i="9"/>
  <c r="V13" i="9"/>
  <c r="V10" i="9"/>
  <c r="V11" i="9"/>
  <c r="V14" i="9"/>
  <c r="V7" i="9"/>
  <c r="V6" i="9"/>
  <c r="V5" i="9"/>
  <c r="V4" i="9"/>
  <c r="H19" i="9"/>
  <c r="H21" i="9"/>
  <c r="H20" i="9"/>
  <c r="H17" i="9"/>
  <c r="H13" i="9"/>
  <c r="H14" i="9"/>
  <c r="H10" i="9"/>
  <c r="H12" i="9"/>
  <c r="H6" i="9"/>
  <c r="H5" i="9"/>
  <c r="H4" i="9"/>
  <c r="H7" i="9"/>
  <c r="AGP120" i="4"/>
  <c r="AGP114" i="4"/>
  <c r="AGP124" i="4"/>
  <c r="AGP119" i="4"/>
  <c r="AGP90" i="4"/>
  <c r="AGP111" i="4"/>
  <c r="AGP87" i="4"/>
  <c r="AGP71" i="4"/>
  <c r="AGP57" i="4"/>
  <c r="AGP82" i="4"/>
  <c r="AGP72" i="4"/>
  <c r="AGP38" i="4"/>
  <c r="AGP85" i="4"/>
  <c r="AGP50" i="4"/>
  <c r="AGP30" i="4"/>
  <c r="AGP44" i="4"/>
  <c r="AGP63" i="4"/>
  <c r="AGP28" i="4"/>
  <c r="AGP22" i="4"/>
  <c r="AGP24" i="4"/>
  <c r="AGP5" i="4"/>
  <c r="AGP4" i="4"/>
  <c r="AGP3" i="4"/>
  <c r="AGO125" i="4"/>
  <c r="AGO99" i="4"/>
  <c r="AGO120" i="4"/>
  <c r="AGO104" i="4"/>
  <c r="AGO114" i="4"/>
  <c r="AGO112" i="4"/>
  <c r="AGO119" i="4"/>
  <c r="AGO117" i="4"/>
  <c r="AGO118" i="4"/>
  <c r="AGO91" i="4"/>
  <c r="AGO100" i="4"/>
  <c r="AGO98" i="4"/>
  <c r="AGO102" i="4"/>
  <c r="AGO88" i="4"/>
  <c r="AGO110" i="4"/>
  <c r="AGO94" i="4"/>
  <c r="AGO90" i="4"/>
  <c r="AGO89" i="4"/>
  <c r="AGO65" i="4"/>
  <c r="AGO75" i="4"/>
  <c r="AGO101" i="4"/>
  <c r="AGO78" i="4"/>
  <c r="AGO81" i="4"/>
  <c r="AGO96" i="4"/>
  <c r="AGO70" i="4"/>
  <c r="AGO59" i="4"/>
  <c r="AGO64" i="4"/>
  <c r="AGO62" i="4"/>
  <c r="AGO38" i="4"/>
  <c r="AGO39" i="4"/>
  <c r="AGO37" i="4"/>
  <c r="AGO72" i="4"/>
  <c r="AGO50" i="4"/>
  <c r="AGO53" i="4"/>
  <c r="AGO73" i="4"/>
  <c r="AGO47" i="4"/>
  <c r="AGO74" i="4"/>
  <c r="AGO44" i="4"/>
  <c r="AGO34" i="4"/>
  <c r="AGO32" i="4"/>
  <c r="AGO29" i="4"/>
  <c r="AGO18" i="4"/>
  <c r="AGO22" i="4"/>
  <c r="AGO28" i="4"/>
  <c r="AGO10" i="4"/>
  <c r="AGO12" i="4"/>
  <c r="AGO8" i="4"/>
  <c r="AGO5" i="4"/>
  <c r="AGO15" i="4"/>
  <c r="AGO9" i="4"/>
  <c r="AGO4" i="4"/>
  <c r="AGO3" i="4"/>
  <c r="AGN120" i="4"/>
  <c r="AGN114" i="4"/>
  <c r="AGN112" i="4"/>
  <c r="AGN98" i="4"/>
  <c r="AGN88" i="4"/>
  <c r="AGN110" i="4"/>
  <c r="AGN107" i="4"/>
  <c r="AGN101" i="4"/>
  <c r="AGN78" i="4"/>
  <c r="AGN79" i="4"/>
  <c r="AGN97" i="4"/>
  <c r="AGN87" i="4"/>
  <c r="AGN96" i="4"/>
  <c r="AGN85" i="4"/>
  <c r="AGN38" i="4"/>
  <c r="AGN59" i="4"/>
  <c r="AGN62" i="4"/>
  <c r="AGN37" i="4"/>
  <c r="AGN42" i="4"/>
  <c r="AGN53" i="4"/>
  <c r="AGN63" i="4"/>
  <c r="AGN58" i="4"/>
  <c r="AGN54" i="4"/>
  <c r="AGN43" i="4"/>
  <c r="AGN45" i="4"/>
  <c r="AGN32" i="4"/>
  <c r="AGN29" i="4"/>
  <c r="AGN28" i="4"/>
  <c r="AGN22" i="4"/>
  <c r="AGN5" i="4"/>
  <c r="AGN8" i="4"/>
  <c r="AGN15" i="4"/>
  <c r="AGN3" i="4"/>
  <c r="V3" i="8"/>
  <c r="H17" i="8"/>
  <c r="H10" i="8"/>
  <c r="H3" i="8"/>
  <c r="V17" i="8"/>
  <c r="V10" i="8"/>
  <c r="V3" i="9"/>
  <c r="H18" i="9"/>
  <c r="H11" i="9"/>
  <c r="H3" i="9"/>
  <c r="V12" i="9"/>
  <c r="V19" i="9"/>
  <c r="AGM115" i="4"/>
  <c r="AGM112" i="4"/>
  <c r="AGM119" i="4"/>
  <c r="AGM100" i="4"/>
  <c r="AGM110" i="4"/>
  <c r="AGM75" i="4"/>
  <c r="AGM78" i="4"/>
  <c r="AGM97" i="4"/>
  <c r="AGM96" i="4"/>
  <c r="AGM85" i="4"/>
  <c r="AGM38" i="4"/>
  <c r="AGM39" i="4"/>
  <c r="AGM72" i="4"/>
  <c r="AGM30" i="4"/>
  <c r="AGM34" i="4"/>
  <c r="AGM26" i="4"/>
  <c r="AGM32" i="4"/>
  <c r="AGM18" i="4"/>
  <c r="AGM9" i="4"/>
  <c r="AGM4" i="4"/>
  <c r="AGL120" i="4"/>
  <c r="AGL124" i="4"/>
  <c r="AGL114" i="4"/>
  <c r="AGL109" i="4"/>
  <c r="AGL106" i="4"/>
  <c r="AGL110" i="4"/>
  <c r="AGL102" i="4"/>
  <c r="AGL81" i="4"/>
  <c r="AGL78" i="4"/>
  <c r="AGL71" i="4"/>
  <c r="AGL96" i="4"/>
  <c r="AGL85" i="4"/>
  <c r="AGL35" i="4"/>
  <c r="AGL47" i="4"/>
  <c r="AGL48" i="4"/>
  <c r="AGL36" i="4"/>
  <c r="AGL54" i="4"/>
  <c r="AGL31" i="4"/>
  <c r="AGL28" i="4"/>
  <c r="AGL22" i="4"/>
  <c r="AGL9" i="4"/>
  <c r="AGK117" i="4"/>
  <c r="AGK106" i="4"/>
  <c r="AGK75" i="4"/>
  <c r="AGK96" i="4"/>
  <c r="AGK50" i="4"/>
  <c r="AGK48" i="4"/>
  <c r="AGK31" i="4"/>
  <c r="AGK34" i="4"/>
  <c r="AGK7" i="4"/>
  <c r="AGK9" i="4"/>
  <c r="AGJ116" i="4"/>
  <c r="AGJ117" i="4"/>
  <c r="AGJ102" i="4"/>
  <c r="AGJ106" i="4"/>
  <c r="AGJ76" i="4"/>
  <c r="AGJ75" i="4"/>
  <c r="AGJ85" i="4"/>
  <c r="AGJ47" i="4"/>
  <c r="AGJ48" i="4"/>
  <c r="AGJ49" i="4"/>
  <c r="AGJ34" i="4"/>
  <c r="AGJ27" i="4"/>
  <c r="AGJ28" i="4"/>
  <c r="AGJ7" i="4"/>
  <c r="AGI120" i="4"/>
  <c r="AGI105" i="4"/>
  <c r="AGI94" i="4"/>
  <c r="AGI102" i="4"/>
  <c r="AGI103" i="4"/>
  <c r="AGI80" i="4"/>
  <c r="AGI61" i="4"/>
  <c r="AGI77" i="4"/>
  <c r="AGI51" i="4"/>
  <c r="AGI40" i="4"/>
  <c r="AGI68" i="4"/>
  <c r="AGI30" i="4"/>
  <c r="AGI19" i="4"/>
  <c r="AGI6" i="4"/>
  <c r="AGI3" i="4"/>
  <c r="AGH130" i="4"/>
  <c r="AGH125" i="4"/>
  <c r="AGH120" i="4"/>
  <c r="AGH116" i="4"/>
  <c r="AGH124" i="4"/>
  <c r="AGH109" i="4"/>
  <c r="AGH65" i="4"/>
  <c r="AGH118" i="4"/>
  <c r="AGH91" i="4"/>
  <c r="AGH101" i="4"/>
  <c r="AGH61" i="4"/>
  <c r="AGH85" i="4"/>
  <c r="AGH87" i="4"/>
  <c r="AGH40" i="4"/>
  <c r="AGH49" i="4"/>
  <c r="AGH86" i="4"/>
  <c r="AGH43" i="4"/>
  <c r="AGH33" i="4"/>
  <c r="AGH30" i="4"/>
  <c r="AGH24" i="4"/>
  <c r="AGH32" i="4"/>
  <c r="AGH19" i="4"/>
  <c r="AGH4" i="4"/>
  <c r="AGG124" i="4"/>
  <c r="AGG91" i="4"/>
  <c r="AGG101" i="4"/>
  <c r="AGG87" i="4"/>
  <c r="AGG30" i="4"/>
  <c r="AGG19" i="4"/>
  <c r="AGG23" i="4"/>
  <c r="AGG12" i="4"/>
  <c r="AGG4" i="4"/>
  <c r="AGE107" i="4"/>
  <c r="AGE101" i="4"/>
  <c r="AGE84" i="4"/>
  <c r="AGE64" i="4"/>
  <c r="AGE46" i="4"/>
  <c r="AGE86" i="4"/>
  <c r="AGE43" i="4"/>
  <c r="AGE8" i="4"/>
  <c r="AGE3" i="4"/>
  <c r="AGD116" i="4"/>
  <c r="AGD124" i="4"/>
  <c r="AGD118" i="4"/>
  <c r="AGD107" i="4"/>
  <c r="AGD106" i="4"/>
  <c r="AGD103" i="4"/>
  <c r="AGD84" i="4"/>
  <c r="AGD85" i="4"/>
  <c r="AGD46" i="4"/>
  <c r="AGD87" i="4"/>
  <c r="AGD35" i="4"/>
  <c r="AGD40" i="4"/>
  <c r="AGD86" i="4"/>
  <c r="AGD43" i="4"/>
  <c r="AGD28" i="4"/>
  <c r="AGD7" i="4"/>
  <c r="AGD24" i="4"/>
  <c r="AGD8" i="4"/>
  <c r="AGD29" i="4"/>
  <c r="AGD9" i="4"/>
  <c r="AIR129" i="4"/>
  <c r="AIQ129" i="4"/>
  <c r="AIP129" i="4"/>
  <c r="AIO129" i="4"/>
  <c r="AIN129" i="4"/>
  <c r="AIM129" i="4"/>
  <c r="AIL129" i="4"/>
  <c r="AIK129" i="4"/>
  <c r="AIJ129" i="4"/>
  <c r="AII129" i="4"/>
  <c r="AIH129" i="4"/>
  <c r="AIG129" i="4"/>
  <c r="AIF129" i="4"/>
  <c r="AIE129" i="4"/>
  <c r="AID129" i="4"/>
  <c r="AIC129" i="4"/>
  <c r="AIB129" i="4"/>
  <c r="AIA129" i="4"/>
  <c r="AHZ129" i="4"/>
  <c r="AHY129" i="4"/>
  <c r="AHX129" i="4"/>
  <c r="AHW129" i="4"/>
  <c r="AHV129" i="4"/>
  <c r="AHU129" i="4"/>
  <c r="AHT129" i="4"/>
  <c r="AHS129" i="4"/>
  <c r="AHR129" i="4"/>
  <c r="AHQ129" i="4"/>
  <c r="AHP129" i="4"/>
  <c r="AHO129" i="4"/>
  <c r="AHN129" i="4"/>
  <c r="AHM129" i="4"/>
  <c r="AHL129" i="4"/>
  <c r="AHK129" i="4"/>
  <c r="AHJ129" i="4"/>
  <c r="AHI129" i="4"/>
  <c r="AHH129" i="4"/>
  <c r="AHG129" i="4"/>
  <c r="AHF129" i="4"/>
  <c r="AHE129" i="4"/>
  <c r="AHD129" i="4"/>
  <c r="AHC129" i="4"/>
  <c r="AHB129" i="4"/>
  <c r="AHA129" i="4"/>
  <c r="AGZ129" i="4"/>
  <c r="AGY129" i="4"/>
  <c r="AGX129" i="4"/>
  <c r="AGW129" i="4"/>
  <c r="AGV129" i="4"/>
  <c r="AGU129" i="4"/>
  <c r="AGT129" i="4"/>
  <c r="AGS129" i="4"/>
  <c r="AGR129" i="4"/>
  <c r="AGQ129" i="4"/>
  <c r="AGP129" i="4"/>
  <c r="AGO129" i="4"/>
  <c r="AGN129" i="4"/>
  <c r="AGM129" i="4"/>
  <c r="AGL129" i="4"/>
  <c r="AGK129" i="4"/>
  <c r="AGJ129" i="4"/>
  <c r="AGI129" i="4"/>
  <c r="AGH129" i="4"/>
  <c r="AGG129" i="4"/>
  <c r="AGF129" i="4"/>
  <c r="AGE129" i="4"/>
  <c r="AGD129" i="4"/>
  <c r="AGB129" i="4"/>
  <c r="AGA129" i="4"/>
  <c r="AFZ129" i="4"/>
  <c r="AFY129" i="4"/>
  <c r="AFX129" i="4"/>
  <c r="AFW129" i="4"/>
  <c r="AFV129" i="4"/>
  <c r="AFU129" i="4"/>
  <c r="AFT129" i="4"/>
  <c r="AFS129" i="4"/>
  <c r="AFR129" i="4"/>
  <c r="AFQ129" i="4"/>
  <c r="AFP129" i="4"/>
  <c r="AFO129" i="4"/>
  <c r="AIR130" i="4"/>
  <c r="AIQ130" i="4"/>
  <c r="AIP130" i="4"/>
  <c r="AIO130" i="4"/>
  <c r="AIN130" i="4"/>
  <c r="AIM130" i="4"/>
  <c r="AIL130" i="4"/>
  <c r="AIK130" i="4"/>
  <c r="AIJ130" i="4"/>
  <c r="AII130" i="4"/>
  <c r="AIH130" i="4"/>
  <c r="AIG130" i="4"/>
  <c r="AIF130" i="4"/>
  <c r="AIE130" i="4"/>
  <c r="AID130" i="4"/>
  <c r="AIC130" i="4"/>
  <c r="AIB130" i="4"/>
  <c r="AIA130" i="4"/>
  <c r="AHZ130" i="4"/>
  <c r="AHY130" i="4"/>
  <c r="AHX130" i="4"/>
  <c r="AHW130" i="4"/>
  <c r="AHV130" i="4"/>
  <c r="AHU130" i="4"/>
  <c r="AHT130" i="4"/>
  <c r="AHS130" i="4"/>
  <c r="AHR130" i="4"/>
  <c r="AHQ130" i="4"/>
  <c r="AHP130" i="4"/>
  <c r="AHO130" i="4"/>
  <c r="AHN130" i="4"/>
  <c r="AHM130" i="4"/>
  <c r="AHL130" i="4"/>
  <c r="AHK130" i="4"/>
  <c r="AHJ130" i="4"/>
  <c r="AHI130" i="4"/>
  <c r="AHH130" i="4"/>
  <c r="AHG130" i="4"/>
  <c r="AHF130" i="4"/>
  <c r="AHE130" i="4"/>
  <c r="AHD130" i="4"/>
  <c r="AHC130" i="4"/>
  <c r="AHB130" i="4"/>
  <c r="AHA130" i="4"/>
  <c r="AGZ130" i="4"/>
  <c r="AGY130" i="4"/>
  <c r="AGX130" i="4"/>
  <c r="AGW130" i="4"/>
  <c r="AGV130" i="4"/>
  <c r="AGU130" i="4"/>
  <c r="AGT130" i="4"/>
  <c r="AGS130" i="4"/>
  <c r="AGR130" i="4"/>
  <c r="AGQ130" i="4"/>
  <c r="AGP130" i="4"/>
  <c r="AGO130" i="4"/>
  <c r="AGN130" i="4"/>
  <c r="AGM130" i="4"/>
  <c r="AGL130" i="4"/>
  <c r="AGK130" i="4"/>
  <c r="AGJ130" i="4"/>
  <c r="AGI130" i="4"/>
  <c r="AGG130" i="4"/>
  <c r="AGF130" i="4"/>
  <c r="AGE130" i="4"/>
  <c r="AGD130" i="4"/>
  <c r="AGB130" i="4"/>
  <c r="AGA130" i="4"/>
  <c r="AFZ130" i="4"/>
  <c r="AFY130" i="4"/>
  <c r="AFX130" i="4"/>
  <c r="AFW130" i="4"/>
  <c r="AFV130" i="4"/>
  <c r="AFU130" i="4"/>
  <c r="AFT130" i="4"/>
  <c r="AFS130" i="4"/>
  <c r="AFR130" i="4"/>
  <c r="AFQ130" i="4"/>
  <c r="AFP130" i="4"/>
  <c r="AFO130" i="4"/>
  <c r="AIR128" i="4"/>
  <c r="AIQ128" i="4"/>
  <c r="AIP128" i="4"/>
  <c r="AIO128" i="4"/>
  <c r="AIN128" i="4"/>
  <c r="AIM128" i="4"/>
  <c r="AIL128" i="4"/>
  <c r="AIK128" i="4"/>
  <c r="AIJ128" i="4"/>
  <c r="AII128" i="4"/>
  <c r="AIH128" i="4"/>
  <c r="AIG128" i="4"/>
  <c r="AIF128" i="4"/>
  <c r="AIE128" i="4"/>
  <c r="AID128" i="4"/>
  <c r="AIC128" i="4"/>
  <c r="AIB128" i="4"/>
  <c r="AIA128" i="4"/>
  <c r="AHZ128" i="4"/>
  <c r="AHY128" i="4"/>
  <c r="AHX128" i="4"/>
  <c r="AHW128" i="4"/>
  <c r="AHV128" i="4"/>
  <c r="AHU128" i="4"/>
  <c r="AHT128" i="4"/>
  <c r="AHS128" i="4"/>
  <c r="AHR128" i="4"/>
  <c r="AHQ128" i="4"/>
  <c r="AHP128" i="4"/>
  <c r="AHO128" i="4"/>
  <c r="AHN128" i="4"/>
  <c r="AHM128" i="4"/>
  <c r="AHL128" i="4"/>
  <c r="AHK128" i="4"/>
  <c r="AHJ128" i="4"/>
  <c r="AHI128" i="4"/>
  <c r="AHH128" i="4"/>
  <c r="AHG128" i="4"/>
  <c r="AHF128" i="4"/>
  <c r="AHE128" i="4"/>
  <c r="AHD128" i="4"/>
  <c r="AHC128" i="4"/>
  <c r="AHB128" i="4"/>
  <c r="AHA128" i="4"/>
  <c r="AGZ128" i="4"/>
  <c r="AGY128" i="4"/>
  <c r="AGX128" i="4"/>
  <c r="AGW128" i="4"/>
  <c r="AGV128" i="4"/>
  <c r="AGU128" i="4"/>
  <c r="AGT128" i="4"/>
  <c r="AGS128" i="4"/>
  <c r="AGR128" i="4"/>
  <c r="AGQ128" i="4"/>
  <c r="AGP128" i="4"/>
  <c r="AGO128" i="4"/>
  <c r="AGN128" i="4"/>
  <c r="AGM128" i="4"/>
  <c r="AGL128" i="4"/>
  <c r="AGK128" i="4"/>
  <c r="AGJ128" i="4"/>
  <c r="AGI128" i="4"/>
  <c r="AGH128" i="4"/>
  <c r="AGG128" i="4"/>
  <c r="AGF128" i="4"/>
  <c r="AGE128" i="4"/>
  <c r="AGD128" i="4"/>
  <c r="AGB128" i="4"/>
  <c r="AGA128" i="4"/>
  <c r="AFZ128" i="4"/>
  <c r="AFY128" i="4"/>
  <c r="AFX128" i="4"/>
  <c r="AFW128" i="4"/>
  <c r="AFV128" i="4"/>
  <c r="AFU128" i="4"/>
  <c r="AFT128" i="4"/>
  <c r="AFS128" i="4"/>
  <c r="AFR128" i="4"/>
  <c r="AFQ128" i="4"/>
  <c r="AFP128" i="4"/>
  <c r="AFO128" i="4"/>
  <c r="AIR122" i="4"/>
  <c r="AIQ122" i="4"/>
  <c r="AIP122" i="4"/>
  <c r="AIO122" i="4"/>
  <c r="AIN122" i="4"/>
  <c r="AIM122" i="4"/>
  <c r="AIL122" i="4"/>
  <c r="AIK122" i="4"/>
  <c r="AIJ122" i="4"/>
  <c r="AII122" i="4"/>
  <c r="AIH122" i="4"/>
  <c r="AIG122" i="4"/>
  <c r="AIF122" i="4"/>
  <c r="AIE122" i="4"/>
  <c r="AID122" i="4"/>
  <c r="AIC122" i="4"/>
  <c r="AIB122" i="4"/>
  <c r="AIA122" i="4"/>
  <c r="AHZ122" i="4"/>
  <c r="AHY122" i="4"/>
  <c r="AHX122" i="4"/>
  <c r="AHW122" i="4"/>
  <c r="AHV122" i="4"/>
  <c r="AHU122" i="4"/>
  <c r="AHT122" i="4"/>
  <c r="AHS122" i="4"/>
  <c r="AHR122" i="4"/>
  <c r="AHQ122" i="4"/>
  <c r="AHP122" i="4"/>
  <c r="AHO122" i="4"/>
  <c r="AHN122" i="4"/>
  <c r="AHM122" i="4"/>
  <c r="AHL122" i="4"/>
  <c r="AHK122" i="4"/>
  <c r="AHJ122" i="4"/>
  <c r="AHI122" i="4"/>
  <c r="AHH122" i="4"/>
  <c r="AHG122" i="4"/>
  <c r="AHF122" i="4"/>
  <c r="AHE122" i="4"/>
  <c r="AHD122" i="4"/>
  <c r="AHC122" i="4"/>
  <c r="AHB122" i="4"/>
  <c r="AHA122" i="4"/>
  <c r="AGZ122" i="4"/>
  <c r="AGY122" i="4"/>
  <c r="AGX122" i="4"/>
  <c r="AGW122" i="4"/>
  <c r="AGV122" i="4"/>
  <c r="AGU122" i="4"/>
  <c r="AGT122" i="4"/>
  <c r="AGS122" i="4"/>
  <c r="AGR122" i="4"/>
  <c r="AGQ122" i="4"/>
  <c r="AGP122" i="4"/>
  <c r="AGO122" i="4"/>
  <c r="AGN122" i="4"/>
  <c r="AGM122" i="4"/>
  <c r="AGL122" i="4"/>
  <c r="AGK122" i="4"/>
  <c r="AGJ122" i="4"/>
  <c r="AGI122" i="4"/>
  <c r="AGH122" i="4"/>
  <c r="AGG122" i="4"/>
  <c r="AGF122" i="4"/>
  <c r="AGE122" i="4"/>
  <c r="AGD122" i="4"/>
  <c r="AGB122" i="4"/>
  <c r="AGA122" i="4"/>
  <c r="AFZ122" i="4"/>
  <c r="AFY122" i="4"/>
  <c r="AFX122" i="4"/>
  <c r="AFW122" i="4"/>
  <c r="AFV122" i="4"/>
  <c r="AFU122" i="4"/>
  <c r="AFT122" i="4"/>
  <c r="AFS122" i="4"/>
  <c r="AFR122" i="4"/>
  <c r="AFQ122" i="4"/>
  <c r="AFP122" i="4"/>
  <c r="AFO122" i="4"/>
  <c r="AIR108" i="4"/>
  <c r="AIQ108" i="4"/>
  <c r="AIP108" i="4"/>
  <c r="AIO108" i="4"/>
  <c r="AIN108" i="4"/>
  <c r="AIM108" i="4"/>
  <c r="AIL108" i="4"/>
  <c r="AIK108" i="4"/>
  <c r="AIJ108" i="4"/>
  <c r="AII108" i="4"/>
  <c r="AIH108" i="4"/>
  <c r="AIG108" i="4"/>
  <c r="AIF108" i="4"/>
  <c r="AIE108" i="4"/>
  <c r="AID108" i="4"/>
  <c r="AIC108" i="4"/>
  <c r="AIB108" i="4"/>
  <c r="AIA108" i="4"/>
  <c r="AHZ108" i="4"/>
  <c r="AHY108" i="4"/>
  <c r="AHX108" i="4"/>
  <c r="AHW108" i="4"/>
  <c r="AHV108" i="4"/>
  <c r="AHU108" i="4"/>
  <c r="AHT108" i="4"/>
  <c r="AHS108" i="4"/>
  <c r="AHR108" i="4"/>
  <c r="AHQ108" i="4"/>
  <c r="AHP108" i="4"/>
  <c r="AHO108" i="4"/>
  <c r="AHN108" i="4"/>
  <c r="AHM108" i="4"/>
  <c r="AHL108" i="4"/>
  <c r="AHK108" i="4"/>
  <c r="AHJ108" i="4"/>
  <c r="AHI108" i="4"/>
  <c r="AHH108" i="4"/>
  <c r="AHG108" i="4"/>
  <c r="AHF108" i="4"/>
  <c r="AHE108" i="4"/>
  <c r="AHD108" i="4"/>
  <c r="AHC108" i="4"/>
  <c r="AHB108" i="4"/>
  <c r="AHA108" i="4"/>
  <c r="AGZ108" i="4"/>
  <c r="AGY108" i="4"/>
  <c r="AGX108" i="4"/>
  <c r="AGW108" i="4"/>
  <c r="AGV108" i="4"/>
  <c r="AGU108" i="4"/>
  <c r="AGT108" i="4"/>
  <c r="AGS108" i="4"/>
  <c r="AGR108" i="4"/>
  <c r="AGQ108" i="4"/>
  <c r="AGP108" i="4"/>
  <c r="AGO108" i="4"/>
  <c r="AGN108" i="4"/>
  <c r="AGM108" i="4"/>
  <c r="AGL108" i="4"/>
  <c r="AGK108" i="4"/>
  <c r="AGJ108" i="4"/>
  <c r="AGI108" i="4"/>
  <c r="AGH108" i="4"/>
  <c r="AGG108" i="4"/>
  <c r="AGF108" i="4"/>
  <c r="AGE108" i="4"/>
  <c r="AGD108" i="4"/>
  <c r="AGB108" i="4"/>
  <c r="AGA108" i="4"/>
  <c r="AFZ108" i="4"/>
  <c r="AFY108" i="4"/>
  <c r="AFX108" i="4"/>
  <c r="AFW108" i="4"/>
  <c r="AFV108" i="4"/>
  <c r="AFU108" i="4"/>
  <c r="AFT108" i="4"/>
  <c r="AFS108" i="4"/>
  <c r="AFR108" i="4"/>
  <c r="AFQ108" i="4"/>
  <c r="AFP108" i="4"/>
  <c r="AFO108" i="4"/>
  <c r="AIR126" i="4"/>
  <c r="AIQ126" i="4"/>
  <c r="AIP126" i="4"/>
  <c r="AIO126" i="4"/>
  <c r="AIN126" i="4"/>
  <c r="AIM126" i="4"/>
  <c r="AIL126" i="4"/>
  <c r="AIK126" i="4"/>
  <c r="AIJ126" i="4"/>
  <c r="AII126" i="4"/>
  <c r="AIH126" i="4"/>
  <c r="AIG126" i="4"/>
  <c r="AIF126" i="4"/>
  <c r="AIE126" i="4"/>
  <c r="AID126" i="4"/>
  <c r="AIC126" i="4"/>
  <c r="AIB126" i="4"/>
  <c r="AIA126" i="4"/>
  <c r="AHZ126" i="4"/>
  <c r="AHY126" i="4"/>
  <c r="AHX126" i="4"/>
  <c r="AHW126" i="4"/>
  <c r="AHV126" i="4"/>
  <c r="AHU126" i="4"/>
  <c r="AHT126" i="4"/>
  <c r="AHS126" i="4"/>
  <c r="AHR126" i="4"/>
  <c r="AHQ126" i="4"/>
  <c r="AHP126" i="4"/>
  <c r="AHO126" i="4"/>
  <c r="AHN126" i="4"/>
  <c r="AHM126" i="4"/>
  <c r="AHL126" i="4"/>
  <c r="AHK126" i="4"/>
  <c r="AHJ126" i="4"/>
  <c r="AHI126" i="4"/>
  <c r="AHH126" i="4"/>
  <c r="AHG126" i="4"/>
  <c r="AHF126" i="4"/>
  <c r="AHE126" i="4"/>
  <c r="AHD126" i="4"/>
  <c r="AHC126" i="4"/>
  <c r="AHB126" i="4"/>
  <c r="AHA126" i="4"/>
  <c r="AGZ126" i="4"/>
  <c r="AGY126" i="4"/>
  <c r="AGX126" i="4"/>
  <c r="AGW126" i="4"/>
  <c r="AGV126" i="4"/>
  <c r="AGU126" i="4"/>
  <c r="AGT126" i="4"/>
  <c r="AGS126" i="4"/>
  <c r="AGR126" i="4"/>
  <c r="AGQ126" i="4"/>
  <c r="AGP126" i="4"/>
  <c r="AGO126" i="4"/>
  <c r="AGN126" i="4"/>
  <c r="AGM126" i="4"/>
  <c r="AGL126" i="4"/>
  <c r="AGK126" i="4"/>
  <c r="AGJ126" i="4"/>
  <c r="AGI126" i="4"/>
  <c r="AGH126" i="4"/>
  <c r="AGG126" i="4"/>
  <c r="AGF126" i="4"/>
  <c r="AGE126" i="4"/>
  <c r="AGD126" i="4"/>
  <c r="AGB126" i="4"/>
  <c r="AGA126" i="4"/>
  <c r="AFZ126" i="4"/>
  <c r="AFY126" i="4"/>
  <c r="AFX126" i="4"/>
  <c r="AFW126" i="4"/>
  <c r="AFV126" i="4"/>
  <c r="AFU126" i="4"/>
  <c r="AFT126" i="4"/>
  <c r="AFS126" i="4"/>
  <c r="AFR126" i="4"/>
  <c r="AFQ126" i="4"/>
  <c r="AFP126" i="4"/>
  <c r="AFO126" i="4"/>
  <c r="AIR123" i="4"/>
  <c r="AIQ123" i="4"/>
  <c r="AIP123" i="4"/>
  <c r="AIO123" i="4"/>
  <c r="AIN123" i="4"/>
  <c r="AIM123" i="4"/>
  <c r="AIL123" i="4"/>
  <c r="AIK123" i="4"/>
  <c r="AIJ123" i="4"/>
  <c r="AII123" i="4"/>
  <c r="AIH123" i="4"/>
  <c r="AIG123" i="4"/>
  <c r="AIF123" i="4"/>
  <c r="AIE123" i="4"/>
  <c r="AID123" i="4"/>
  <c r="AIC123" i="4"/>
  <c r="AIB123" i="4"/>
  <c r="AIA123" i="4"/>
  <c r="AHZ123" i="4"/>
  <c r="AHY123" i="4"/>
  <c r="AHX123" i="4"/>
  <c r="AHW123" i="4"/>
  <c r="AHV123" i="4"/>
  <c r="AHU123" i="4"/>
  <c r="AHT123" i="4"/>
  <c r="AHS123" i="4"/>
  <c r="AHR123" i="4"/>
  <c r="AHQ123" i="4"/>
  <c r="AHP123" i="4"/>
  <c r="AHO123" i="4"/>
  <c r="AHN123" i="4"/>
  <c r="AHM123" i="4"/>
  <c r="AHL123" i="4"/>
  <c r="AHK123" i="4"/>
  <c r="AHJ123" i="4"/>
  <c r="AHI123" i="4"/>
  <c r="AHH123" i="4"/>
  <c r="AHG123" i="4"/>
  <c r="AHF123" i="4"/>
  <c r="AHE123" i="4"/>
  <c r="AHD123" i="4"/>
  <c r="AHC123" i="4"/>
  <c r="AHB123" i="4"/>
  <c r="AHA123" i="4"/>
  <c r="AGZ123" i="4"/>
  <c r="AGY123" i="4"/>
  <c r="AGX123" i="4"/>
  <c r="AGW123" i="4"/>
  <c r="AGV123" i="4"/>
  <c r="AGU123" i="4"/>
  <c r="AGT123" i="4"/>
  <c r="AGS123" i="4"/>
  <c r="AGR123" i="4"/>
  <c r="AGQ123" i="4"/>
  <c r="AGP123" i="4"/>
  <c r="AGO123" i="4"/>
  <c r="AGN123" i="4"/>
  <c r="AGM123" i="4"/>
  <c r="AGL123" i="4"/>
  <c r="AGK123" i="4"/>
  <c r="AGJ123" i="4"/>
  <c r="AGI123" i="4"/>
  <c r="AGH123" i="4"/>
  <c r="AGG123" i="4"/>
  <c r="AGF123" i="4"/>
  <c r="AGE123" i="4"/>
  <c r="AGD123" i="4"/>
  <c r="AGB123" i="4"/>
  <c r="AGA123" i="4"/>
  <c r="AFZ123" i="4"/>
  <c r="AFY123" i="4"/>
  <c r="AFX123" i="4"/>
  <c r="AFW123" i="4"/>
  <c r="AFV123" i="4"/>
  <c r="AFU123" i="4"/>
  <c r="AFT123" i="4"/>
  <c r="AFS123" i="4"/>
  <c r="AFR123" i="4"/>
  <c r="AFQ123" i="4"/>
  <c r="AFP123" i="4"/>
  <c r="AFO123" i="4"/>
  <c r="AIR121" i="4"/>
  <c r="AIQ121" i="4"/>
  <c r="AIP121" i="4"/>
  <c r="AIO121" i="4"/>
  <c r="AIN121" i="4"/>
  <c r="AIM121" i="4"/>
  <c r="AIL121" i="4"/>
  <c r="AIK121" i="4"/>
  <c r="AIJ121" i="4"/>
  <c r="AII121" i="4"/>
  <c r="AIH121" i="4"/>
  <c r="AIG121" i="4"/>
  <c r="AIF121" i="4"/>
  <c r="AIE121" i="4"/>
  <c r="AID121" i="4"/>
  <c r="AIC121" i="4"/>
  <c r="AIB121" i="4"/>
  <c r="AIA121" i="4"/>
  <c r="AHZ121" i="4"/>
  <c r="AHY121" i="4"/>
  <c r="AHX121" i="4"/>
  <c r="AHW121" i="4"/>
  <c r="AHV121" i="4"/>
  <c r="AHU121" i="4"/>
  <c r="AHT121" i="4"/>
  <c r="AHS121" i="4"/>
  <c r="AHR121" i="4"/>
  <c r="AHQ121" i="4"/>
  <c r="AHP121" i="4"/>
  <c r="AHO121" i="4"/>
  <c r="AHN121" i="4"/>
  <c r="AHM121" i="4"/>
  <c r="AHL121" i="4"/>
  <c r="AHK121" i="4"/>
  <c r="AHJ121" i="4"/>
  <c r="AHI121" i="4"/>
  <c r="AHH121" i="4"/>
  <c r="AHG121" i="4"/>
  <c r="AHF121" i="4"/>
  <c r="AHE121" i="4"/>
  <c r="AHD121" i="4"/>
  <c r="AHC121" i="4"/>
  <c r="AHB121" i="4"/>
  <c r="AHA121" i="4"/>
  <c r="AGZ121" i="4"/>
  <c r="AGY121" i="4"/>
  <c r="AGX121" i="4"/>
  <c r="AGW121" i="4"/>
  <c r="AGV121" i="4"/>
  <c r="AGU121" i="4"/>
  <c r="AGT121" i="4"/>
  <c r="AGS121" i="4"/>
  <c r="AGR121" i="4"/>
  <c r="AGQ121" i="4"/>
  <c r="AGP121" i="4"/>
  <c r="AGO121" i="4"/>
  <c r="AGN121" i="4"/>
  <c r="AGM121" i="4"/>
  <c r="AGL121" i="4"/>
  <c r="AGK121" i="4"/>
  <c r="AGJ121" i="4"/>
  <c r="AGI121" i="4"/>
  <c r="AGH121" i="4"/>
  <c r="AGG121" i="4"/>
  <c r="AGF121" i="4"/>
  <c r="AGE121" i="4"/>
  <c r="AGD121" i="4"/>
  <c r="AGB121" i="4"/>
  <c r="AGA121" i="4"/>
  <c r="AFZ121" i="4"/>
  <c r="AFY121" i="4"/>
  <c r="AFX121" i="4"/>
  <c r="AFW121" i="4"/>
  <c r="AFV121" i="4"/>
  <c r="AFU121" i="4"/>
  <c r="AFT121" i="4"/>
  <c r="AFS121" i="4"/>
  <c r="AFR121" i="4"/>
  <c r="AFQ121" i="4"/>
  <c r="AFP121" i="4"/>
  <c r="AFO121" i="4"/>
  <c r="AIR127" i="4"/>
  <c r="AIQ127" i="4"/>
  <c r="AIP127" i="4"/>
  <c r="AIO127" i="4"/>
  <c r="AIN127" i="4"/>
  <c r="AIM127" i="4"/>
  <c r="AIL127" i="4"/>
  <c r="AIK127" i="4"/>
  <c r="AIJ127" i="4"/>
  <c r="AII127" i="4"/>
  <c r="AIH127" i="4"/>
  <c r="AIG127" i="4"/>
  <c r="AIF127" i="4"/>
  <c r="AIE127" i="4"/>
  <c r="AID127" i="4"/>
  <c r="AIC127" i="4"/>
  <c r="AIB127" i="4"/>
  <c r="AIA127" i="4"/>
  <c r="AHZ127" i="4"/>
  <c r="AHY127" i="4"/>
  <c r="AHX127" i="4"/>
  <c r="AHW127" i="4"/>
  <c r="AHV127" i="4"/>
  <c r="AHU127" i="4"/>
  <c r="AHT127" i="4"/>
  <c r="AHS127" i="4"/>
  <c r="AHR127" i="4"/>
  <c r="AHQ127" i="4"/>
  <c r="AHP127" i="4"/>
  <c r="AHO127" i="4"/>
  <c r="AHN127" i="4"/>
  <c r="AHM127" i="4"/>
  <c r="AHL127" i="4"/>
  <c r="AHK127" i="4"/>
  <c r="AHJ127" i="4"/>
  <c r="AHI127" i="4"/>
  <c r="AHH127" i="4"/>
  <c r="AHG127" i="4"/>
  <c r="AHF127" i="4"/>
  <c r="AHE127" i="4"/>
  <c r="AHD127" i="4"/>
  <c r="AHC127" i="4"/>
  <c r="AHB127" i="4"/>
  <c r="AHA127" i="4"/>
  <c r="AGZ127" i="4"/>
  <c r="AGY127" i="4"/>
  <c r="AGX127" i="4"/>
  <c r="AGW127" i="4"/>
  <c r="AGV127" i="4"/>
  <c r="AGU127" i="4"/>
  <c r="AGT127" i="4"/>
  <c r="AGS127" i="4"/>
  <c r="AGR127" i="4"/>
  <c r="AGQ127" i="4"/>
  <c r="AGP127" i="4"/>
  <c r="AGO127" i="4"/>
  <c r="AGN127" i="4"/>
  <c r="AGM127" i="4"/>
  <c r="AGL127" i="4"/>
  <c r="AGK127" i="4"/>
  <c r="AGJ127" i="4"/>
  <c r="AGI127" i="4"/>
  <c r="AGH127" i="4"/>
  <c r="AGG127" i="4"/>
  <c r="AGF127" i="4"/>
  <c r="AGE127" i="4"/>
  <c r="AGD127" i="4"/>
  <c r="AGB127" i="4"/>
  <c r="AGA127" i="4"/>
  <c r="AFZ127" i="4"/>
  <c r="AFY127" i="4"/>
  <c r="AFX127" i="4"/>
  <c r="AFW127" i="4"/>
  <c r="AFV127" i="4"/>
  <c r="AFU127" i="4"/>
  <c r="AFT127" i="4"/>
  <c r="AFS127" i="4"/>
  <c r="AFR127" i="4"/>
  <c r="AFQ127" i="4"/>
  <c r="AFP127" i="4"/>
  <c r="AFO127" i="4"/>
  <c r="AIR115" i="4"/>
  <c r="AIQ115" i="4"/>
  <c r="AIP115" i="4"/>
  <c r="AIO115" i="4"/>
  <c r="AIN115" i="4"/>
  <c r="AIM115" i="4"/>
  <c r="AIL115" i="4"/>
  <c r="AIK115" i="4"/>
  <c r="AIJ115" i="4"/>
  <c r="AII115" i="4"/>
  <c r="AIH115" i="4"/>
  <c r="AIG115" i="4"/>
  <c r="AIF115" i="4"/>
  <c r="AIE115" i="4"/>
  <c r="AID115" i="4"/>
  <c r="AIC115" i="4"/>
  <c r="AIB115" i="4"/>
  <c r="AIA115" i="4"/>
  <c r="AHZ115" i="4"/>
  <c r="AHY115" i="4"/>
  <c r="AHX115" i="4"/>
  <c r="AHW115" i="4"/>
  <c r="AHV115" i="4"/>
  <c r="AHU115" i="4"/>
  <c r="AHT115" i="4"/>
  <c r="AHS115" i="4"/>
  <c r="AHR115" i="4"/>
  <c r="AHQ115" i="4"/>
  <c r="AHP115" i="4"/>
  <c r="AHO115" i="4"/>
  <c r="AHN115" i="4"/>
  <c r="AHM115" i="4"/>
  <c r="AHL115" i="4"/>
  <c r="AHK115" i="4"/>
  <c r="AHJ115" i="4"/>
  <c r="AHI115" i="4"/>
  <c r="AHH115" i="4"/>
  <c r="AHG115" i="4"/>
  <c r="AHF115" i="4"/>
  <c r="AHE115" i="4"/>
  <c r="AHD115" i="4"/>
  <c r="AHC115" i="4"/>
  <c r="AHB115" i="4"/>
  <c r="AHA115" i="4"/>
  <c r="AGZ115" i="4"/>
  <c r="AGY115" i="4"/>
  <c r="AGX115" i="4"/>
  <c r="AGW115" i="4"/>
  <c r="AGV115" i="4"/>
  <c r="AGU115" i="4"/>
  <c r="AGT115" i="4"/>
  <c r="AGS115" i="4"/>
  <c r="AGR115" i="4"/>
  <c r="AGQ115" i="4"/>
  <c r="AGP115" i="4"/>
  <c r="AGO115" i="4"/>
  <c r="AGN115" i="4"/>
  <c r="AGL115" i="4"/>
  <c r="AGK115" i="4"/>
  <c r="AGJ115" i="4"/>
  <c r="AGI115" i="4"/>
  <c r="AGH115" i="4"/>
  <c r="AGG115" i="4"/>
  <c r="AGF115" i="4"/>
  <c r="AGE115" i="4"/>
  <c r="AGD115" i="4"/>
  <c r="AGB115" i="4"/>
  <c r="AGA115" i="4"/>
  <c r="AFZ115" i="4"/>
  <c r="AFY115" i="4"/>
  <c r="AFX115" i="4"/>
  <c r="AFW115" i="4"/>
  <c r="AFV115" i="4"/>
  <c r="AFU115" i="4"/>
  <c r="AFT115" i="4"/>
  <c r="AFS115" i="4"/>
  <c r="AFR115" i="4"/>
  <c r="AFQ115" i="4"/>
  <c r="AFP115" i="4"/>
  <c r="AFO115" i="4"/>
  <c r="AIR66" i="4"/>
  <c r="AIQ66" i="4"/>
  <c r="AIP66" i="4"/>
  <c r="AIO66" i="4"/>
  <c r="AIN66" i="4"/>
  <c r="AIM66" i="4"/>
  <c r="AIL66" i="4"/>
  <c r="AIK66" i="4"/>
  <c r="AIJ66" i="4"/>
  <c r="AII66" i="4"/>
  <c r="AIH66" i="4"/>
  <c r="AIG66" i="4"/>
  <c r="AIF66" i="4"/>
  <c r="AIE66" i="4"/>
  <c r="AID66" i="4"/>
  <c r="AIC66" i="4"/>
  <c r="AIB66" i="4"/>
  <c r="AIA66" i="4"/>
  <c r="AHZ66" i="4"/>
  <c r="AHY66" i="4"/>
  <c r="AHX66" i="4"/>
  <c r="AHW66" i="4"/>
  <c r="AHV66" i="4"/>
  <c r="AHU66" i="4"/>
  <c r="AHT66" i="4"/>
  <c r="AHS66" i="4"/>
  <c r="AHR66" i="4"/>
  <c r="AHQ66" i="4"/>
  <c r="AHP66" i="4"/>
  <c r="AHO66" i="4"/>
  <c r="AHN66" i="4"/>
  <c r="AHM66" i="4"/>
  <c r="AHL66" i="4"/>
  <c r="AHK66" i="4"/>
  <c r="AHJ66" i="4"/>
  <c r="AHI66" i="4"/>
  <c r="AHH66" i="4"/>
  <c r="AHG66" i="4"/>
  <c r="AHF66" i="4"/>
  <c r="AHE66" i="4"/>
  <c r="AHD66" i="4"/>
  <c r="AHC66" i="4"/>
  <c r="AHB66" i="4"/>
  <c r="AHA66" i="4"/>
  <c r="AGZ66" i="4"/>
  <c r="AGY66" i="4"/>
  <c r="AGX66" i="4"/>
  <c r="AGW66" i="4"/>
  <c r="AGV66" i="4"/>
  <c r="AGU66" i="4"/>
  <c r="AGT66" i="4"/>
  <c r="AGS66" i="4"/>
  <c r="AGR66" i="4"/>
  <c r="AGQ66" i="4"/>
  <c r="AGP66" i="4"/>
  <c r="AGO66" i="4"/>
  <c r="AGN66" i="4"/>
  <c r="AGM66" i="4"/>
  <c r="AGL66" i="4"/>
  <c r="AGK66" i="4"/>
  <c r="AGJ66" i="4"/>
  <c r="AGI66" i="4"/>
  <c r="AGH66" i="4"/>
  <c r="AGG66" i="4"/>
  <c r="AGF66" i="4"/>
  <c r="AGE66" i="4"/>
  <c r="AGD66" i="4"/>
  <c r="AGB66" i="4"/>
  <c r="AGA66" i="4"/>
  <c r="AFZ66" i="4"/>
  <c r="AFY66" i="4"/>
  <c r="AFX66" i="4"/>
  <c r="AFW66" i="4"/>
  <c r="AFV66" i="4"/>
  <c r="AFU66" i="4"/>
  <c r="AFT66" i="4"/>
  <c r="AFS66" i="4"/>
  <c r="AFR66" i="4"/>
  <c r="AFQ66" i="4"/>
  <c r="AFP66" i="4"/>
  <c r="AFO66" i="4"/>
  <c r="AIR117" i="4"/>
  <c r="AIQ117" i="4"/>
  <c r="AIP117" i="4"/>
  <c r="AIO117" i="4"/>
  <c r="AIN117" i="4"/>
  <c r="AIM117" i="4"/>
  <c r="AIL117" i="4"/>
  <c r="AIK117" i="4"/>
  <c r="AIJ117" i="4"/>
  <c r="AII117" i="4"/>
  <c r="AIH117" i="4"/>
  <c r="AIG117" i="4"/>
  <c r="AIF117" i="4"/>
  <c r="AIE117" i="4"/>
  <c r="AID117" i="4"/>
  <c r="AIC117" i="4"/>
  <c r="AIB117" i="4"/>
  <c r="AIA117" i="4"/>
  <c r="AHZ117" i="4"/>
  <c r="AHY117" i="4"/>
  <c r="AHX117" i="4"/>
  <c r="AHW117" i="4"/>
  <c r="AHV117" i="4"/>
  <c r="AHU117" i="4"/>
  <c r="AHT117" i="4"/>
  <c r="AHS117" i="4"/>
  <c r="AHR117" i="4"/>
  <c r="AHQ117" i="4"/>
  <c r="AHP117" i="4"/>
  <c r="AHO117" i="4"/>
  <c r="AHN117" i="4"/>
  <c r="AHM117" i="4"/>
  <c r="AHL117" i="4"/>
  <c r="AHK117" i="4"/>
  <c r="AHJ117" i="4"/>
  <c r="AHI117" i="4"/>
  <c r="AHH117" i="4"/>
  <c r="AHG117" i="4"/>
  <c r="AHF117" i="4"/>
  <c r="AHE117" i="4"/>
  <c r="AHD117" i="4"/>
  <c r="AHC117" i="4"/>
  <c r="AHB117" i="4"/>
  <c r="AHA117" i="4"/>
  <c r="AGZ117" i="4"/>
  <c r="AGY117" i="4"/>
  <c r="AGX117" i="4"/>
  <c r="AGW117" i="4"/>
  <c r="AGV117" i="4"/>
  <c r="AGU117" i="4"/>
  <c r="AGT117" i="4"/>
  <c r="AGS117" i="4"/>
  <c r="AGR117" i="4"/>
  <c r="AGQ117" i="4"/>
  <c r="AGP117" i="4"/>
  <c r="AGN117" i="4"/>
  <c r="AGM117" i="4"/>
  <c r="AGL117" i="4"/>
  <c r="AGI117" i="4"/>
  <c r="AGH117" i="4"/>
  <c r="AGG117" i="4"/>
  <c r="AGF117" i="4"/>
  <c r="AGE117" i="4"/>
  <c r="AGD117" i="4"/>
  <c r="AGB117" i="4"/>
  <c r="AGA117" i="4"/>
  <c r="AFZ117" i="4"/>
  <c r="AFY117" i="4"/>
  <c r="AFX117" i="4"/>
  <c r="AFW117" i="4"/>
  <c r="AFV117" i="4"/>
  <c r="AFU117" i="4"/>
  <c r="AFT117" i="4"/>
  <c r="AFS117" i="4"/>
  <c r="AFR117" i="4"/>
  <c r="AFQ117" i="4"/>
  <c r="AFP117" i="4"/>
  <c r="AFO117" i="4"/>
  <c r="AIR104" i="4"/>
  <c r="AIQ104" i="4"/>
  <c r="AIP104" i="4"/>
  <c r="AIO104" i="4"/>
  <c r="AIN104" i="4"/>
  <c r="AIM104" i="4"/>
  <c r="AIL104" i="4"/>
  <c r="AIK104" i="4"/>
  <c r="AIJ104" i="4"/>
  <c r="AII104" i="4"/>
  <c r="AIH104" i="4"/>
  <c r="AIG104" i="4"/>
  <c r="AIF104" i="4"/>
  <c r="AIE104" i="4"/>
  <c r="AID104" i="4"/>
  <c r="AIC104" i="4"/>
  <c r="AIB104" i="4"/>
  <c r="AIA104" i="4"/>
  <c r="AHZ104" i="4"/>
  <c r="AHY104" i="4"/>
  <c r="AHX104" i="4"/>
  <c r="AHW104" i="4"/>
  <c r="AHV104" i="4"/>
  <c r="AHU104" i="4"/>
  <c r="AHT104" i="4"/>
  <c r="AHS104" i="4"/>
  <c r="AHR104" i="4"/>
  <c r="AHQ104" i="4"/>
  <c r="AHP104" i="4"/>
  <c r="AHO104" i="4"/>
  <c r="AHN104" i="4"/>
  <c r="AHM104" i="4"/>
  <c r="AHL104" i="4"/>
  <c r="AHK104" i="4"/>
  <c r="AHJ104" i="4"/>
  <c r="AHI104" i="4"/>
  <c r="AHH104" i="4"/>
  <c r="AHG104" i="4"/>
  <c r="AHF104" i="4"/>
  <c r="AHE104" i="4"/>
  <c r="AHD104" i="4"/>
  <c r="AHC104" i="4"/>
  <c r="AHB104" i="4"/>
  <c r="AHA104" i="4"/>
  <c r="AGZ104" i="4"/>
  <c r="AGY104" i="4"/>
  <c r="AGX104" i="4"/>
  <c r="AGW104" i="4"/>
  <c r="AGV104" i="4"/>
  <c r="AGU104" i="4"/>
  <c r="AGT104" i="4"/>
  <c r="AGS104" i="4"/>
  <c r="AGR104" i="4"/>
  <c r="AGQ104" i="4"/>
  <c r="AGP104" i="4"/>
  <c r="AGN104" i="4"/>
  <c r="AGM104" i="4"/>
  <c r="AGL104" i="4"/>
  <c r="AGK104" i="4"/>
  <c r="AGJ104" i="4"/>
  <c r="AGI104" i="4"/>
  <c r="AGH104" i="4"/>
  <c r="AGG104" i="4"/>
  <c r="AGF104" i="4"/>
  <c r="AGE104" i="4"/>
  <c r="AGD104" i="4"/>
  <c r="AGB104" i="4"/>
  <c r="AGA104" i="4"/>
  <c r="AFZ104" i="4"/>
  <c r="AFY104" i="4"/>
  <c r="AFX104" i="4"/>
  <c r="AFW104" i="4"/>
  <c r="AFV104" i="4"/>
  <c r="AFU104" i="4"/>
  <c r="AFT104" i="4"/>
  <c r="AFS104" i="4"/>
  <c r="AFR104" i="4"/>
  <c r="AFQ104" i="4"/>
  <c r="AFP104" i="4"/>
  <c r="AFO104" i="4"/>
  <c r="AIR125" i="4"/>
  <c r="AIQ125" i="4"/>
  <c r="AIP125" i="4"/>
  <c r="AIO125" i="4"/>
  <c r="AIN125" i="4"/>
  <c r="AIM125" i="4"/>
  <c r="AIL125" i="4"/>
  <c r="AIK125" i="4"/>
  <c r="AIJ125" i="4"/>
  <c r="AII125" i="4"/>
  <c r="AIH125" i="4"/>
  <c r="AIG125" i="4"/>
  <c r="AIF125" i="4"/>
  <c r="AIE125" i="4"/>
  <c r="AID125" i="4"/>
  <c r="AIC125" i="4"/>
  <c r="AIB125" i="4"/>
  <c r="AIA125" i="4"/>
  <c r="AHZ125" i="4"/>
  <c r="AHY125" i="4"/>
  <c r="AHX125" i="4"/>
  <c r="AHW125" i="4"/>
  <c r="AHV125" i="4"/>
  <c r="AHU125" i="4"/>
  <c r="AHT125" i="4"/>
  <c r="AHS125" i="4"/>
  <c r="AHR125" i="4"/>
  <c r="AHQ125" i="4"/>
  <c r="AHP125" i="4"/>
  <c r="AHO125" i="4"/>
  <c r="AHN125" i="4"/>
  <c r="AHM125" i="4"/>
  <c r="AHL125" i="4"/>
  <c r="AHK125" i="4"/>
  <c r="AHJ125" i="4"/>
  <c r="AHI125" i="4"/>
  <c r="AHH125" i="4"/>
  <c r="AHG125" i="4"/>
  <c r="AHF125" i="4"/>
  <c r="AHE125" i="4"/>
  <c r="AHD125" i="4"/>
  <c r="AHC125" i="4"/>
  <c r="AHB125" i="4"/>
  <c r="AHA125" i="4"/>
  <c r="AGZ125" i="4"/>
  <c r="AGY125" i="4"/>
  <c r="AGX125" i="4"/>
  <c r="AGW125" i="4"/>
  <c r="AGV125" i="4"/>
  <c r="AGU125" i="4"/>
  <c r="AGT125" i="4"/>
  <c r="AGS125" i="4"/>
  <c r="AGR125" i="4"/>
  <c r="AGQ125" i="4"/>
  <c r="AGP125" i="4"/>
  <c r="AGN125" i="4"/>
  <c r="AGM125" i="4"/>
  <c r="AGL125" i="4"/>
  <c r="AGK125" i="4"/>
  <c r="AGJ125" i="4"/>
  <c r="AGI125" i="4"/>
  <c r="AGG125" i="4"/>
  <c r="AGF125" i="4"/>
  <c r="AGE125" i="4"/>
  <c r="AGD125" i="4"/>
  <c r="AGB125" i="4"/>
  <c r="AGA125" i="4"/>
  <c r="AFZ125" i="4"/>
  <c r="AFY125" i="4"/>
  <c r="AFX125" i="4"/>
  <c r="AFW125" i="4"/>
  <c r="AFV125" i="4"/>
  <c r="AFU125" i="4"/>
  <c r="AFT125" i="4"/>
  <c r="AFS125" i="4"/>
  <c r="AFR125" i="4"/>
  <c r="AFQ125" i="4"/>
  <c r="AFP125" i="4"/>
  <c r="AFO125" i="4"/>
  <c r="AIR99" i="4"/>
  <c r="AIQ99" i="4"/>
  <c r="AIP99" i="4"/>
  <c r="AIO99" i="4"/>
  <c r="AIN99" i="4"/>
  <c r="AIM99" i="4"/>
  <c r="AIL99" i="4"/>
  <c r="AIK99" i="4"/>
  <c r="AIJ99" i="4"/>
  <c r="AII99" i="4"/>
  <c r="AIH99" i="4"/>
  <c r="AIG99" i="4"/>
  <c r="AIF99" i="4"/>
  <c r="AIE99" i="4"/>
  <c r="AID99" i="4"/>
  <c r="AIC99" i="4"/>
  <c r="AIB99" i="4"/>
  <c r="AIA99" i="4"/>
  <c r="AHZ99" i="4"/>
  <c r="AHY99" i="4"/>
  <c r="AHX99" i="4"/>
  <c r="AHW99" i="4"/>
  <c r="AHV99" i="4"/>
  <c r="AHU99" i="4"/>
  <c r="AHT99" i="4"/>
  <c r="AHS99" i="4"/>
  <c r="AHR99" i="4"/>
  <c r="AHQ99" i="4"/>
  <c r="AHP99" i="4"/>
  <c r="AHO99" i="4"/>
  <c r="AHN99" i="4"/>
  <c r="AHM99" i="4"/>
  <c r="AHL99" i="4"/>
  <c r="AHK99" i="4"/>
  <c r="AHJ99" i="4"/>
  <c r="AHI99" i="4"/>
  <c r="AHH99" i="4"/>
  <c r="AHG99" i="4"/>
  <c r="AHF99" i="4"/>
  <c r="AHE99" i="4"/>
  <c r="AHD99" i="4"/>
  <c r="AHC99" i="4"/>
  <c r="AHB99" i="4"/>
  <c r="AHA99" i="4"/>
  <c r="AGZ99" i="4"/>
  <c r="AGY99" i="4"/>
  <c r="AGX99" i="4"/>
  <c r="AGW99" i="4"/>
  <c r="AGV99" i="4"/>
  <c r="AGU99" i="4"/>
  <c r="AGT99" i="4"/>
  <c r="AGS99" i="4"/>
  <c r="AGR99" i="4"/>
  <c r="AGQ99" i="4"/>
  <c r="AGP99" i="4"/>
  <c r="AGN99" i="4"/>
  <c r="AGM99" i="4"/>
  <c r="AGL99" i="4"/>
  <c r="AGK99" i="4"/>
  <c r="AGJ99" i="4"/>
  <c r="AGI99" i="4"/>
  <c r="AGH99" i="4"/>
  <c r="AGG99" i="4"/>
  <c r="AGF99" i="4"/>
  <c r="AGE99" i="4"/>
  <c r="AGD99" i="4"/>
  <c r="AGB99" i="4"/>
  <c r="AGA99" i="4"/>
  <c r="AFZ99" i="4"/>
  <c r="AFY99" i="4"/>
  <c r="AFX99" i="4"/>
  <c r="AFW99" i="4"/>
  <c r="AFV99" i="4"/>
  <c r="AFU99" i="4"/>
  <c r="AFT99" i="4"/>
  <c r="AFS99" i="4"/>
  <c r="AFR99" i="4"/>
  <c r="AFQ99" i="4"/>
  <c r="AFP99" i="4"/>
  <c r="AFO99" i="4"/>
  <c r="AIR94" i="4"/>
  <c r="AIQ94" i="4"/>
  <c r="AIP94" i="4"/>
  <c r="AIO94" i="4"/>
  <c r="AIN94" i="4"/>
  <c r="AIM94" i="4"/>
  <c r="AIL94" i="4"/>
  <c r="AIK94" i="4"/>
  <c r="AIJ94" i="4"/>
  <c r="AII94" i="4"/>
  <c r="AIH94" i="4"/>
  <c r="AIG94" i="4"/>
  <c r="AIF94" i="4"/>
  <c r="AIE94" i="4"/>
  <c r="AID94" i="4"/>
  <c r="AIC94" i="4"/>
  <c r="AIB94" i="4"/>
  <c r="AIA94" i="4"/>
  <c r="AHZ94" i="4"/>
  <c r="AHY94" i="4"/>
  <c r="AHX94" i="4"/>
  <c r="AHW94" i="4"/>
  <c r="AHV94" i="4"/>
  <c r="AHU94" i="4"/>
  <c r="AHT94" i="4"/>
  <c r="AHS94" i="4"/>
  <c r="AHR94" i="4"/>
  <c r="AHQ94" i="4"/>
  <c r="AHP94" i="4"/>
  <c r="AHO94" i="4"/>
  <c r="AHN94" i="4"/>
  <c r="AHM94" i="4"/>
  <c r="AHL94" i="4"/>
  <c r="AHK94" i="4"/>
  <c r="AHJ94" i="4"/>
  <c r="AHI94" i="4"/>
  <c r="AHH94" i="4"/>
  <c r="AHG94" i="4"/>
  <c r="AHF94" i="4"/>
  <c r="AHE94" i="4"/>
  <c r="AHD94" i="4"/>
  <c r="AHC94" i="4"/>
  <c r="AHB94" i="4"/>
  <c r="AHA94" i="4"/>
  <c r="AGZ94" i="4"/>
  <c r="AGY94" i="4"/>
  <c r="AGX94" i="4"/>
  <c r="AGW94" i="4"/>
  <c r="AGV94" i="4"/>
  <c r="AGU94" i="4"/>
  <c r="AGT94" i="4"/>
  <c r="AGS94" i="4"/>
  <c r="AGR94" i="4"/>
  <c r="AGQ94" i="4"/>
  <c r="AGP94" i="4"/>
  <c r="AGN94" i="4"/>
  <c r="AGM94" i="4"/>
  <c r="AGL94" i="4"/>
  <c r="AGK94" i="4"/>
  <c r="AGJ94" i="4"/>
  <c r="AGH94" i="4"/>
  <c r="AGG94" i="4"/>
  <c r="AGF94" i="4"/>
  <c r="AGE94" i="4"/>
  <c r="AGD94" i="4"/>
  <c r="AGB94" i="4"/>
  <c r="AGA94" i="4"/>
  <c r="AFZ94" i="4"/>
  <c r="AFY94" i="4"/>
  <c r="AFX94" i="4"/>
  <c r="AFW94" i="4"/>
  <c r="AFV94" i="4"/>
  <c r="AFU94" i="4"/>
  <c r="AFT94" i="4"/>
  <c r="AFS94" i="4"/>
  <c r="AFR94" i="4"/>
  <c r="AFQ94" i="4"/>
  <c r="AFP94" i="4"/>
  <c r="AFO94" i="4"/>
  <c r="AIR120" i="4"/>
  <c r="AIQ120" i="4"/>
  <c r="AIP120" i="4"/>
  <c r="AIO120" i="4"/>
  <c r="AIN120" i="4"/>
  <c r="AIM120" i="4"/>
  <c r="AIL120" i="4"/>
  <c r="AIK120" i="4"/>
  <c r="AIJ120" i="4"/>
  <c r="AII120" i="4"/>
  <c r="AIH120" i="4"/>
  <c r="AIG120" i="4"/>
  <c r="AIF120" i="4"/>
  <c r="AIE120" i="4"/>
  <c r="AID120" i="4"/>
  <c r="AIC120" i="4"/>
  <c r="AIB120" i="4"/>
  <c r="AIA120" i="4"/>
  <c r="AHZ120" i="4"/>
  <c r="AHY120" i="4"/>
  <c r="AHX120" i="4"/>
  <c r="AHW120" i="4"/>
  <c r="AHV120" i="4"/>
  <c r="AHU120" i="4"/>
  <c r="AHT120" i="4"/>
  <c r="AHS120" i="4"/>
  <c r="AHR120" i="4"/>
  <c r="AHQ120" i="4"/>
  <c r="AHP120" i="4"/>
  <c r="AHO120" i="4"/>
  <c r="AHN120" i="4"/>
  <c r="AHM120" i="4"/>
  <c r="AHL120" i="4"/>
  <c r="AHK120" i="4"/>
  <c r="AHJ120" i="4"/>
  <c r="AHI120" i="4"/>
  <c r="AHH120" i="4"/>
  <c r="AHG120" i="4"/>
  <c r="AHF120" i="4"/>
  <c r="AHE120" i="4"/>
  <c r="AHD120" i="4"/>
  <c r="AHC120" i="4"/>
  <c r="AHB120" i="4"/>
  <c r="AHA120" i="4"/>
  <c r="AGZ120" i="4"/>
  <c r="AGY120" i="4"/>
  <c r="AGX120" i="4"/>
  <c r="AGW120" i="4"/>
  <c r="AGV120" i="4"/>
  <c r="AGU120" i="4"/>
  <c r="AGT120" i="4"/>
  <c r="AGS120" i="4"/>
  <c r="AGR120" i="4"/>
  <c r="AGQ120" i="4"/>
  <c r="AGM120" i="4"/>
  <c r="AGK120" i="4"/>
  <c r="AGJ120" i="4"/>
  <c r="AGG120" i="4"/>
  <c r="AGF120" i="4"/>
  <c r="AGE120" i="4"/>
  <c r="AGD120" i="4"/>
  <c r="AGB120" i="4"/>
  <c r="AGA120" i="4"/>
  <c r="AFZ120" i="4"/>
  <c r="AFY120" i="4"/>
  <c r="AFX120" i="4"/>
  <c r="AFW120" i="4"/>
  <c r="AFV120" i="4"/>
  <c r="AFU120" i="4"/>
  <c r="AFT120" i="4"/>
  <c r="AFS120" i="4"/>
  <c r="AFR120" i="4"/>
  <c r="AFQ120" i="4"/>
  <c r="AFP120" i="4"/>
  <c r="AFO120" i="4"/>
  <c r="AIR105" i="4"/>
  <c r="AIQ105" i="4"/>
  <c r="AIP105" i="4"/>
  <c r="AIO105" i="4"/>
  <c r="AIN105" i="4"/>
  <c r="AIM105" i="4"/>
  <c r="AIL105" i="4"/>
  <c r="AIK105" i="4"/>
  <c r="AIJ105" i="4"/>
  <c r="AII105" i="4"/>
  <c r="AIH105" i="4"/>
  <c r="AIG105" i="4"/>
  <c r="AIF105" i="4"/>
  <c r="AIE105" i="4"/>
  <c r="AID105" i="4"/>
  <c r="AIC105" i="4"/>
  <c r="AIB105" i="4"/>
  <c r="AIA105" i="4"/>
  <c r="AHZ105" i="4"/>
  <c r="AHY105" i="4"/>
  <c r="AHX105" i="4"/>
  <c r="AHW105" i="4"/>
  <c r="AHV105" i="4"/>
  <c r="AHU105" i="4"/>
  <c r="AHT105" i="4"/>
  <c r="AHS105" i="4"/>
  <c r="AHR105" i="4"/>
  <c r="AHQ105" i="4"/>
  <c r="AHP105" i="4"/>
  <c r="AHO105" i="4"/>
  <c r="AHN105" i="4"/>
  <c r="AHM105" i="4"/>
  <c r="AHL105" i="4"/>
  <c r="AHK105" i="4"/>
  <c r="AHJ105" i="4"/>
  <c r="AHI105" i="4"/>
  <c r="AHH105" i="4"/>
  <c r="AHG105" i="4"/>
  <c r="AHF105" i="4"/>
  <c r="AHE105" i="4"/>
  <c r="AHD105" i="4"/>
  <c r="AHC105" i="4"/>
  <c r="AHB105" i="4"/>
  <c r="AHA105" i="4"/>
  <c r="AGZ105" i="4"/>
  <c r="AGY105" i="4"/>
  <c r="AGX105" i="4"/>
  <c r="AGW105" i="4"/>
  <c r="AGV105" i="4"/>
  <c r="AGU105" i="4"/>
  <c r="AGT105" i="4"/>
  <c r="AGS105" i="4"/>
  <c r="AGR105" i="4"/>
  <c r="AGQ105" i="4"/>
  <c r="AGP105" i="4"/>
  <c r="AGO105" i="4"/>
  <c r="AGN105" i="4"/>
  <c r="AGM105" i="4"/>
  <c r="AGL105" i="4"/>
  <c r="AGK105" i="4"/>
  <c r="AGJ105" i="4"/>
  <c r="AGH105" i="4"/>
  <c r="AGG105" i="4"/>
  <c r="AGF105" i="4"/>
  <c r="AGE105" i="4"/>
  <c r="AGD105" i="4"/>
  <c r="AGB105" i="4"/>
  <c r="AGA105" i="4"/>
  <c r="AFZ105" i="4"/>
  <c r="AFY105" i="4"/>
  <c r="AFX105" i="4"/>
  <c r="AFW105" i="4"/>
  <c r="AFV105" i="4"/>
  <c r="AFU105" i="4"/>
  <c r="AFT105" i="4"/>
  <c r="AFS105" i="4"/>
  <c r="AFR105" i="4"/>
  <c r="AFQ105" i="4"/>
  <c r="AFP105" i="4"/>
  <c r="AFO105" i="4"/>
  <c r="AIR102" i="4"/>
  <c r="AIQ102" i="4"/>
  <c r="AIP102" i="4"/>
  <c r="AIO102" i="4"/>
  <c r="AIN102" i="4"/>
  <c r="AIM102" i="4"/>
  <c r="AIL102" i="4"/>
  <c r="AIK102" i="4"/>
  <c r="AIJ102" i="4"/>
  <c r="AII102" i="4"/>
  <c r="AIH102" i="4"/>
  <c r="AIG102" i="4"/>
  <c r="AIF102" i="4"/>
  <c r="AIE102" i="4"/>
  <c r="AID102" i="4"/>
  <c r="AIC102" i="4"/>
  <c r="AIB102" i="4"/>
  <c r="AIA102" i="4"/>
  <c r="AHZ102" i="4"/>
  <c r="AHY102" i="4"/>
  <c r="AHX102" i="4"/>
  <c r="AHW102" i="4"/>
  <c r="AHV102" i="4"/>
  <c r="AHU102" i="4"/>
  <c r="AHT102" i="4"/>
  <c r="AHS102" i="4"/>
  <c r="AHR102" i="4"/>
  <c r="AHQ102" i="4"/>
  <c r="AHP102" i="4"/>
  <c r="AHO102" i="4"/>
  <c r="AHN102" i="4"/>
  <c r="AHM102" i="4"/>
  <c r="AHL102" i="4"/>
  <c r="AHK102" i="4"/>
  <c r="AHJ102" i="4"/>
  <c r="AHI102" i="4"/>
  <c r="AHH102" i="4"/>
  <c r="AHG102" i="4"/>
  <c r="AHF102" i="4"/>
  <c r="AHE102" i="4"/>
  <c r="AHD102" i="4"/>
  <c r="AHC102" i="4"/>
  <c r="AHB102" i="4"/>
  <c r="AHA102" i="4"/>
  <c r="AGZ102" i="4"/>
  <c r="AGY102" i="4"/>
  <c r="AGX102" i="4"/>
  <c r="AGW102" i="4"/>
  <c r="AGV102" i="4"/>
  <c r="AGU102" i="4"/>
  <c r="AGT102" i="4"/>
  <c r="AGS102" i="4"/>
  <c r="AGR102" i="4"/>
  <c r="AGQ102" i="4"/>
  <c r="AGP102" i="4"/>
  <c r="AGN102" i="4"/>
  <c r="AGM102" i="4"/>
  <c r="AGK102" i="4"/>
  <c r="AGH102" i="4"/>
  <c r="AGG102" i="4"/>
  <c r="AGF102" i="4"/>
  <c r="AGE102" i="4"/>
  <c r="AGD102" i="4"/>
  <c r="AGB102" i="4"/>
  <c r="AGA102" i="4"/>
  <c r="AFZ102" i="4"/>
  <c r="AFY102" i="4"/>
  <c r="AFX102" i="4"/>
  <c r="AFW102" i="4"/>
  <c r="AFV102" i="4"/>
  <c r="AFU102" i="4"/>
  <c r="AFT102" i="4"/>
  <c r="AFS102" i="4"/>
  <c r="AFR102" i="4"/>
  <c r="AFQ102" i="4"/>
  <c r="AFP102" i="4"/>
  <c r="AFO102" i="4"/>
  <c r="AIR109" i="4"/>
  <c r="AIQ109" i="4"/>
  <c r="AIP109" i="4"/>
  <c r="AIO109" i="4"/>
  <c r="AIN109" i="4"/>
  <c r="AIM109" i="4"/>
  <c r="AIL109" i="4"/>
  <c r="AIK109" i="4"/>
  <c r="AIJ109" i="4"/>
  <c r="AII109" i="4"/>
  <c r="AIH109" i="4"/>
  <c r="AIG109" i="4"/>
  <c r="AIF109" i="4"/>
  <c r="AIE109" i="4"/>
  <c r="AID109" i="4"/>
  <c r="AIC109" i="4"/>
  <c r="AIB109" i="4"/>
  <c r="AIA109" i="4"/>
  <c r="AHZ109" i="4"/>
  <c r="AHY109" i="4"/>
  <c r="AHX109" i="4"/>
  <c r="AHW109" i="4"/>
  <c r="AHV109" i="4"/>
  <c r="AHU109" i="4"/>
  <c r="AHT109" i="4"/>
  <c r="AHS109" i="4"/>
  <c r="AHR109" i="4"/>
  <c r="AHQ109" i="4"/>
  <c r="AHP109" i="4"/>
  <c r="AHO109" i="4"/>
  <c r="AHN109" i="4"/>
  <c r="AHM109" i="4"/>
  <c r="AHL109" i="4"/>
  <c r="AHK109" i="4"/>
  <c r="AHJ109" i="4"/>
  <c r="AHI109" i="4"/>
  <c r="AHH109" i="4"/>
  <c r="AHG109" i="4"/>
  <c r="AHF109" i="4"/>
  <c r="AHE109" i="4"/>
  <c r="AHD109" i="4"/>
  <c r="AHC109" i="4"/>
  <c r="AHB109" i="4"/>
  <c r="AHA109" i="4"/>
  <c r="AGZ109" i="4"/>
  <c r="AGY109" i="4"/>
  <c r="AGX109" i="4"/>
  <c r="AGW109" i="4"/>
  <c r="AGV109" i="4"/>
  <c r="AGU109" i="4"/>
  <c r="AGT109" i="4"/>
  <c r="AGS109" i="4"/>
  <c r="AGR109" i="4"/>
  <c r="AGQ109" i="4"/>
  <c r="AGP109" i="4"/>
  <c r="AGO109" i="4"/>
  <c r="AGN109" i="4"/>
  <c r="AGM109" i="4"/>
  <c r="AGK109" i="4"/>
  <c r="AGJ109" i="4"/>
  <c r="AGI109" i="4"/>
  <c r="AGG109" i="4"/>
  <c r="AGF109" i="4"/>
  <c r="AGE109" i="4"/>
  <c r="AGD109" i="4"/>
  <c r="AGB109" i="4"/>
  <c r="AGA109" i="4"/>
  <c r="AFZ109" i="4"/>
  <c r="AFY109" i="4"/>
  <c r="AFX109" i="4"/>
  <c r="AFW109" i="4"/>
  <c r="AFV109" i="4"/>
  <c r="AFU109" i="4"/>
  <c r="AFT109" i="4"/>
  <c r="AFS109" i="4"/>
  <c r="AFR109" i="4"/>
  <c r="AFQ109" i="4"/>
  <c r="AFP109" i="4"/>
  <c r="AFO109" i="4"/>
  <c r="AIR116" i="4"/>
  <c r="AIQ116" i="4"/>
  <c r="AIP116" i="4"/>
  <c r="AIO116" i="4"/>
  <c r="AIN116" i="4"/>
  <c r="AIM116" i="4"/>
  <c r="AIL116" i="4"/>
  <c r="AIK116" i="4"/>
  <c r="AIJ116" i="4"/>
  <c r="AII116" i="4"/>
  <c r="AIH116" i="4"/>
  <c r="AIG116" i="4"/>
  <c r="AIF116" i="4"/>
  <c r="AIE116" i="4"/>
  <c r="AID116" i="4"/>
  <c r="AIC116" i="4"/>
  <c r="AIB116" i="4"/>
  <c r="AIA116" i="4"/>
  <c r="AHZ116" i="4"/>
  <c r="AHY116" i="4"/>
  <c r="AHX116" i="4"/>
  <c r="AHW116" i="4"/>
  <c r="AHV116" i="4"/>
  <c r="AHU116" i="4"/>
  <c r="AHT116" i="4"/>
  <c r="AHS116" i="4"/>
  <c r="AHR116" i="4"/>
  <c r="AHQ116" i="4"/>
  <c r="AHP116" i="4"/>
  <c r="AHO116" i="4"/>
  <c r="AHN116" i="4"/>
  <c r="AHM116" i="4"/>
  <c r="AHL116" i="4"/>
  <c r="AHK116" i="4"/>
  <c r="AHJ116" i="4"/>
  <c r="AHI116" i="4"/>
  <c r="AHH116" i="4"/>
  <c r="AHG116" i="4"/>
  <c r="AHF116" i="4"/>
  <c r="AHE116" i="4"/>
  <c r="AHD116" i="4"/>
  <c r="AHC116" i="4"/>
  <c r="AHB116" i="4"/>
  <c r="AHA116" i="4"/>
  <c r="AGZ116" i="4"/>
  <c r="AGY116" i="4"/>
  <c r="AGX116" i="4"/>
  <c r="AGW116" i="4"/>
  <c r="AGV116" i="4"/>
  <c r="AGU116" i="4"/>
  <c r="AGT116" i="4"/>
  <c r="AGS116" i="4"/>
  <c r="AGR116" i="4"/>
  <c r="AGQ116" i="4"/>
  <c r="AGP116" i="4"/>
  <c r="AGO116" i="4"/>
  <c r="AGN116" i="4"/>
  <c r="AGM116" i="4"/>
  <c r="AGL116" i="4"/>
  <c r="AGK116" i="4"/>
  <c r="AGI116" i="4"/>
  <c r="AGG116" i="4"/>
  <c r="AGF116" i="4"/>
  <c r="AGE116" i="4"/>
  <c r="AGB116" i="4"/>
  <c r="AGA116" i="4"/>
  <c r="AFZ116" i="4"/>
  <c r="AFY116" i="4"/>
  <c r="AFX116" i="4"/>
  <c r="AFW116" i="4"/>
  <c r="AFV116" i="4"/>
  <c r="AFU116" i="4"/>
  <c r="AFT116" i="4"/>
  <c r="AFS116" i="4"/>
  <c r="AFR116" i="4"/>
  <c r="AFQ116" i="4"/>
  <c r="AFP116" i="4"/>
  <c r="AFO116" i="4"/>
  <c r="AIR114" i="4"/>
  <c r="AIQ114" i="4"/>
  <c r="AIP114" i="4"/>
  <c r="AIO114" i="4"/>
  <c r="AIN114" i="4"/>
  <c r="AIM114" i="4"/>
  <c r="AIL114" i="4"/>
  <c r="AIK114" i="4"/>
  <c r="AIJ114" i="4"/>
  <c r="AII114" i="4"/>
  <c r="AIH114" i="4"/>
  <c r="AIG114" i="4"/>
  <c r="AIF114" i="4"/>
  <c r="AIE114" i="4"/>
  <c r="AID114" i="4"/>
  <c r="AIC114" i="4"/>
  <c r="AIB114" i="4"/>
  <c r="AIA114" i="4"/>
  <c r="AHZ114" i="4"/>
  <c r="AHY114" i="4"/>
  <c r="AHX114" i="4"/>
  <c r="AHW114" i="4"/>
  <c r="AHV114" i="4"/>
  <c r="AHU114" i="4"/>
  <c r="AHT114" i="4"/>
  <c r="AHS114" i="4"/>
  <c r="AHR114" i="4"/>
  <c r="AHQ114" i="4"/>
  <c r="AHP114" i="4"/>
  <c r="AHO114" i="4"/>
  <c r="AHN114" i="4"/>
  <c r="AHM114" i="4"/>
  <c r="AHL114" i="4"/>
  <c r="AHK114" i="4"/>
  <c r="AHJ114" i="4"/>
  <c r="AHI114" i="4"/>
  <c r="AHH114" i="4"/>
  <c r="AHG114" i="4"/>
  <c r="AHF114" i="4"/>
  <c r="AHE114" i="4"/>
  <c r="AHD114" i="4"/>
  <c r="AHC114" i="4"/>
  <c r="AHB114" i="4"/>
  <c r="AHA114" i="4"/>
  <c r="AGZ114" i="4"/>
  <c r="AGY114" i="4"/>
  <c r="AGX114" i="4"/>
  <c r="AGW114" i="4"/>
  <c r="AGV114" i="4"/>
  <c r="AGU114" i="4"/>
  <c r="AGT114" i="4"/>
  <c r="AGS114" i="4"/>
  <c r="AGR114" i="4"/>
  <c r="AGQ114" i="4"/>
  <c r="AGM114" i="4"/>
  <c r="AGK114" i="4"/>
  <c r="AGJ114" i="4"/>
  <c r="AGI114" i="4"/>
  <c r="AGH114" i="4"/>
  <c r="AGG114" i="4"/>
  <c r="AGF114" i="4"/>
  <c r="AGE114" i="4"/>
  <c r="AGD114" i="4"/>
  <c r="AGB114" i="4"/>
  <c r="AGA114" i="4"/>
  <c r="AFZ114" i="4"/>
  <c r="AFY114" i="4"/>
  <c r="AFX114" i="4"/>
  <c r="AFW114" i="4"/>
  <c r="AFV114" i="4"/>
  <c r="AFU114" i="4"/>
  <c r="AFT114" i="4"/>
  <c r="AFS114" i="4"/>
  <c r="AFR114" i="4"/>
  <c r="AFQ114" i="4"/>
  <c r="AFP114" i="4"/>
  <c r="AFO114" i="4"/>
  <c r="AIR113" i="4"/>
  <c r="AIQ113" i="4"/>
  <c r="AIP113" i="4"/>
  <c r="AIO113" i="4"/>
  <c r="AIN113" i="4"/>
  <c r="AIM113" i="4"/>
  <c r="AIL113" i="4"/>
  <c r="AIK113" i="4"/>
  <c r="AIJ113" i="4"/>
  <c r="AII113" i="4"/>
  <c r="AIH113" i="4"/>
  <c r="AIG113" i="4"/>
  <c r="AIF113" i="4"/>
  <c r="AIE113" i="4"/>
  <c r="AID113" i="4"/>
  <c r="AIC113" i="4"/>
  <c r="AIB113" i="4"/>
  <c r="AIA113" i="4"/>
  <c r="AHZ113" i="4"/>
  <c r="AHY113" i="4"/>
  <c r="AHX113" i="4"/>
  <c r="AHW113" i="4"/>
  <c r="AHV113" i="4"/>
  <c r="AHU113" i="4"/>
  <c r="AHT113" i="4"/>
  <c r="AHS113" i="4"/>
  <c r="AHR113" i="4"/>
  <c r="AHQ113" i="4"/>
  <c r="AHP113" i="4"/>
  <c r="AHO113" i="4"/>
  <c r="AHN113" i="4"/>
  <c r="AHM113" i="4"/>
  <c r="AHL113" i="4"/>
  <c r="AHK113" i="4"/>
  <c r="AHJ113" i="4"/>
  <c r="AHI113" i="4"/>
  <c r="AHH113" i="4"/>
  <c r="AHG113" i="4"/>
  <c r="AHF113" i="4"/>
  <c r="AHE113" i="4"/>
  <c r="AHD113" i="4"/>
  <c r="AHC113" i="4"/>
  <c r="AHB113" i="4"/>
  <c r="AHA113" i="4"/>
  <c r="AGZ113" i="4"/>
  <c r="AGY113" i="4"/>
  <c r="AGX113" i="4"/>
  <c r="AGW113" i="4"/>
  <c r="AGV113" i="4"/>
  <c r="AGU113" i="4"/>
  <c r="AGT113" i="4"/>
  <c r="AGS113" i="4"/>
  <c r="AGR113" i="4"/>
  <c r="AGQ113" i="4"/>
  <c r="AGP113" i="4"/>
  <c r="AGO113" i="4"/>
  <c r="AGN113" i="4"/>
  <c r="AGM113" i="4"/>
  <c r="AGL113" i="4"/>
  <c r="AGK113" i="4"/>
  <c r="AGJ113" i="4"/>
  <c r="AGI113" i="4"/>
  <c r="AGH113" i="4"/>
  <c r="AGG113" i="4"/>
  <c r="AGF113" i="4"/>
  <c r="AGE113" i="4"/>
  <c r="AGD113" i="4"/>
  <c r="AGB113" i="4"/>
  <c r="AGA113" i="4"/>
  <c r="AFZ113" i="4"/>
  <c r="AFY113" i="4"/>
  <c r="AFX113" i="4"/>
  <c r="AFW113" i="4"/>
  <c r="AFV113" i="4"/>
  <c r="AFU113" i="4"/>
  <c r="AFT113" i="4"/>
  <c r="AFS113" i="4"/>
  <c r="AFR113" i="4"/>
  <c r="AFQ113" i="4"/>
  <c r="AFP113" i="4"/>
  <c r="AFO113" i="4"/>
  <c r="AIR110" i="4"/>
  <c r="AIQ110" i="4"/>
  <c r="AIP110" i="4"/>
  <c r="AIO110" i="4"/>
  <c r="AIN110" i="4"/>
  <c r="AIM110" i="4"/>
  <c r="AIL110" i="4"/>
  <c r="AIK110" i="4"/>
  <c r="AIJ110" i="4"/>
  <c r="AII110" i="4"/>
  <c r="AIH110" i="4"/>
  <c r="AIG110" i="4"/>
  <c r="AIF110" i="4"/>
  <c r="AIE110" i="4"/>
  <c r="AID110" i="4"/>
  <c r="AIC110" i="4"/>
  <c r="AIB110" i="4"/>
  <c r="AIA110" i="4"/>
  <c r="AHZ110" i="4"/>
  <c r="AHY110" i="4"/>
  <c r="AHX110" i="4"/>
  <c r="AHW110" i="4"/>
  <c r="AHV110" i="4"/>
  <c r="AHU110" i="4"/>
  <c r="AHT110" i="4"/>
  <c r="AHS110" i="4"/>
  <c r="AHR110" i="4"/>
  <c r="AHQ110" i="4"/>
  <c r="AHP110" i="4"/>
  <c r="AHO110" i="4"/>
  <c r="AHN110" i="4"/>
  <c r="AHM110" i="4"/>
  <c r="AHL110" i="4"/>
  <c r="AHK110" i="4"/>
  <c r="AHJ110" i="4"/>
  <c r="AHI110" i="4"/>
  <c r="AHH110" i="4"/>
  <c r="AHG110" i="4"/>
  <c r="AHF110" i="4"/>
  <c r="AHE110" i="4"/>
  <c r="AHD110" i="4"/>
  <c r="AHC110" i="4"/>
  <c r="AHB110" i="4"/>
  <c r="AHA110" i="4"/>
  <c r="AGZ110" i="4"/>
  <c r="AGY110" i="4"/>
  <c r="AGX110" i="4"/>
  <c r="AGW110" i="4"/>
  <c r="AGV110" i="4"/>
  <c r="AGU110" i="4"/>
  <c r="AGT110" i="4"/>
  <c r="AGS110" i="4"/>
  <c r="AGR110" i="4"/>
  <c r="AGQ110" i="4"/>
  <c r="AGP110" i="4"/>
  <c r="AGK110" i="4"/>
  <c r="AGJ110" i="4"/>
  <c r="AGI110" i="4"/>
  <c r="AGH110" i="4"/>
  <c r="AGG110" i="4"/>
  <c r="AGF110" i="4"/>
  <c r="AGE110" i="4"/>
  <c r="AGD110" i="4"/>
  <c r="AGB110" i="4"/>
  <c r="AGA110" i="4"/>
  <c r="AFZ110" i="4"/>
  <c r="AFY110" i="4"/>
  <c r="AFX110" i="4"/>
  <c r="AFW110" i="4"/>
  <c r="AFV110" i="4"/>
  <c r="AFU110" i="4"/>
  <c r="AFT110" i="4"/>
  <c r="AFS110" i="4"/>
  <c r="AFR110" i="4"/>
  <c r="AFQ110" i="4"/>
  <c r="AFP110" i="4"/>
  <c r="AFO110" i="4"/>
  <c r="AIR90" i="4"/>
  <c r="AIQ90" i="4"/>
  <c r="AIP90" i="4"/>
  <c r="AIO90" i="4"/>
  <c r="AIN90" i="4"/>
  <c r="AIM90" i="4"/>
  <c r="AIL90" i="4"/>
  <c r="AIK90" i="4"/>
  <c r="AIJ90" i="4"/>
  <c r="AII90" i="4"/>
  <c r="AIH90" i="4"/>
  <c r="AIG90" i="4"/>
  <c r="AIF90" i="4"/>
  <c r="AIE90" i="4"/>
  <c r="AID90" i="4"/>
  <c r="AIC90" i="4"/>
  <c r="AIB90" i="4"/>
  <c r="AIA90" i="4"/>
  <c r="AHZ90" i="4"/>
  <c r="AHY90" i="4"/>
  <c r="AHX90" i="4"/>
  <c r="AHW90" i="4"/>
  <c r="AHV90" i="4"/>
  <c r="AHU90" i="4"/>
  <c r="AHT90" i="4"/>
  <c r="AHS90" i="4"/>
  <c r="AHR90" i="4"/>
  <c r="AHQ90" i="4"/>
  <c r="AHP90" i="4"/>
  <c r="AHO90" i="4"/>
  <c r="AHN90" i="4"/>
  <c r="AHM90" i="4"/>
  <c r="AHL90" i="4"/>
  <c r="AHK90" i="4"/>
  <c r="AHJ90" i="4"/>
  <c r="AHI90" i="4"/>
  <c r="AHH90" i="4"/>
  <c r="AHG90" i="4"/>
  <c r="AHF90" i="4"/>
  <c r="AHE90" i="4"/>
  <c r="AHD90" i="4"/>
  <c r="AHC90" i="4"/>
  <c r="AHB90" i="4"/>
  <c r="AHA90" i="4"/>
  <c r="AGZ90" i="4"/>
  <c r="AGY90" i="4"/>
  <c r="AGX90" i="4"/>
  <c r="AGW90" i="4"/>
  <c r="AGV90" i="4"/>
  <c r="AGU90" i="4"/>
  <c r="AGT90" i="4"/>
  <c r="AGS90" i="4"/>
  <c r="AGR90" i="4"/>
  <c r="AGQ90" i="4"/>
  <c r="AGN90" i="4"/>
  <c r="AGM90" i="4"/>
  <c r="AGL90" i="4"/>
  <c r="AGK90" i="4"/>
  <c r="AGJ90" i="4"/>
  <c r="AGI90" i="4"/>
  <c r="AGH90" i="4"/>
  <c r="AGG90" i="4"/>
  <c r="AGF90" i="4"/>
  <c r="AGE90" i="4"/>
  <c r="AGD90" i="4"/>
  <c r="AGB90" i="4"/>
  <c r="AGA90" i="4"/>
  <c r="AFZ90" i="4"/>
  <c r="AFY90" i="4"/>
  <c r="AFX90" i="4"/>
  <c r="AFW90" i="4"/>
  <c r="AFV90" i="4"/>
  <c r="AFU90" i="4"/>
  <c r="AFT90" i="4"/>
  <c r="AFS90" i="4"/>
  <c r="AFR90" i="4"/>
  <c r="AFQ90" i="4"/>
  <c r="AFP90" i="4"/>
  <c r="AFO90" i="4"/>
  <c r="AIR124" i="4"/>
  <c r="AIQ124" i="4"/>
  <c r="AIP124" i="4"/>
  <c r="AIO124" i="4"/>
  <c r="AIN124" i="4"/>
  <c r="AIM124" i="4"/>
  <c r="AIL124" i="4"/>
  <c r="AIK124" i="4"/>
  <c r="AIJ124" i="4"/>
  <c r="AII124" i="4"/>
  <c r="AIH124" i="4"/>
  <c r="AIG124" i="4"/>
  <c r="AIF124" i="4"/>
  <c r="AIE124" i="4"/>
  <c r="AID124" i="4"/>
  <c r="AIC124" i="4"/>
  <c r="AIB124" i="4"/>
  <c r="AIA124" i="4"/>
  <c r="AHZ124" i="4"/>
  <c r="AHY124" i="4"/>
  <c r="AHX124" i="4"/>
  <c r="AHW124" i="4"/>
  <c r="AHV124" i="4"/>
  <c r="AHU124" i="4"/>
  <c r="AHT124" i="4"/>
  <c r="AHS124" i="4"/>
  <c r="AHR124" i="4"/>
  <c r="AHQ124" i="4"/>
  <c r="AHP124" i="4"/>
  <c r="AHO124" i="4"/>
  <c r="AHN124" i="4"/>
  <c r="AHM124" i="4"/>
  <c r="AHL124" i="4"/>
  <c r="AHK124" i="4"/>
  <c r="AHJ124" i="4"/>
  <c r="AHI124" i="4"/>
  <c r="AHH124" i="4"/>
  <c r="AHG124" i="4"/>
  <c r="AHF124" i="4"/>
  <c r="AHE124" i="4"/>
  <c r="AHD124" i="4"/>
  <c r="AHC124" i="4"/>
  <c r="AHB124" i="4"/>
  <c r="AHA124" i="4"/>
  <c r="AGZ124" i="4"/>
  <c r="AGY124" i="4"/>
  <c r="AGX124" i="4"/>
  <c r="AGW124" i="4"/>
  <c r="AGV124" i="4"/>
  <c r="AGU124" i="4"/>
  <c r="AGT124" i="4"/>
  <c r="AGS124" i="4"/>
  <c r="AGR124" i="4"/>
  <c r="AGQ124" i="4"/>
  <c r="AGO124" i="4"/>
  <c r="AGN124" i="4"/>
  <c r="AGM124" i="4"/>
  <c r="AGK124" i="4"/>
  <c r="AGJ124" i="4"/>
  <c r="AGI124" i="4"/>
  <c r="AGF124" i="4"/>
  <c r="AGE124" i="4"/>
  <c r="AGB124" i="4"/>
  <c r="AGA124" i="4"/>
  <c r="AFZ124" i="4"/>
  <c r="AFY124" i="4"/>
  <c r="AFX124" i="4"/>
  <c r="AFW124" i="4"/>
  <c r="AFV124" i="4"/>
  <c r="AFU124" i="4"/>
  <c r="AFT124" i="4"/>
  <c r="AFS124" i="4"/>
  <c r="AFR124" i="4"/>
  <c r="AFQ124" i="4"/>
  <c r="AFP124" i="4"/>
  <c r="AFO124" i="4"/>
  <c r="AIR119" i="4"/>
  <c r="AIQ119" i="4"/>
  <c r="AIP119" i="4"/>
  <c r="AIO119" i="4"/>
  <c r="AIN119" i="4"/>
  <c r="AIM119" i="4"/>
  <c r="AIL119" i="4"/>
  <c r="AIK119" i="4"/>
  <c r="AIJ119" i="4"/>
  <c r="AII119" i="4"/>
  <c r="AIH119" i="4"/>
  <c r="AIG119" i="4"/>
  <c r="AIF119" i="4"/>
  <c r="AIE119" i="4"/>
  <c r="AID119" i="4"/>
  <c r="AIC119" i="4"/>
  <c r="AIB119" i="4"/>
  <c r="AIA119" i="4"/>
  <c r="AHZ119" i="4"/>
  <c r="AHY119" i="4"/>
  <c r="AHX119" i="4"/>
  <c r="AHW119" i="4"/>
  <c r="AHV119" i="4"/>
  <c r="AHU119" i="4"/>
  <c r="AHT119" i="4"/>
  <c r="AHS119" i="4"/>
  <c r="AHR119" i="4"/>
  <c r="AHQ119" i="4"/>
  <c r="AHP119" i="4"/>
  <c r="AHO119" i="4"/>
  <c r="AHN119" i="4"/>
  <c r="AHM119" i="4"/>
  <c r="AHL119" i="4"/>
  <c r="AHK119" i="4"/>
  <c r="AHJ119" i="4"/>
  <c r="AHI119" i="4"/>
  <c r="AHH119" i="4"/>
  <c r="AHG119" i="4"/>
  <c r="AHF119" i="4"/>
  <c r="AHE119" i="4"/>
  <c r="AHD119" i="4"/>
  <c r="AHC119" i="4"/>
  <c r="AHB119" i="4"/>
  <c r="AHA119" i="4"/>
  <c r="AGZ119" i="4"/>
  <c r="AGY119" i="4"/>
  <c r="AGX119" i="4"/>
  <c r="AGW119" i="4"/>
  <c r="AGV119" i="4"/>
  <c r="AGU119" i="4"/>
  <c r="AGT119" i="4"/>
  <c r="AGS119" i="4"/>
  <c r="AGR119" i="4"/>
  <c r="AGQ119" i="4"/>
  <c r="AGN119" i="4"/>
  <c r="AGL119" i="4"/>
  <c r="AGK119" i="4"/>
  <c r="AGJ119" i="4"/>
  <c r="AGI119" i="4"/>
  <c r="AGH119" i="4"/>
  <c r="AGG119" i="4"/>
  <c r="AGF119" i="4"/>
  <c r="AGE119" i="4"/>
  <c r="AGD119" i="4"/>
  <c r="AGB119" i="4"/>
  <c r="AGA119" i="4"/>
  <c r="AFZ119" i="4"/>
  <c r="AFY119" i="4"/>
  <c r="AFX119" i="4"/>
  <c r="AFW119" i="4"/>
  <c r="AFV119" i="4"/>
  <c r="AFU119" i="4"/>
  <c r="AFT119" i="4"/>
  <c r="AFS119" i="4"/>
  <c r="AFR119" i="4"/>
  <c r="AFQ119" i="4"/>
  <c r="AFP119" i="4"/>
  <c r="AFO119" i="4"/>
  <c r="AIR97" i="4"/>
  <c r="AIQ97" i="4"/>
  <c r="AIP97" i="4"/>
  <c r="AIO97" i="4"/>
  <c r="AIN97" i="4"/>
  <c r="AIM97" i="4"/>
  <c r="AIL97" i="4"/>
  <c r="AIK97" i="4"/>
  <c r="AIJ97" i="4"/>
  <c r="AII97" i="4"/>
  <c r="AIH97" i="4"/>
  <c r="AIG97" i="4"/>
  <c r="AIF97" i="4"/>
  <c r="AIE97" i="4"/>
  <c r="AID97" i="4"/>
  <c r="AIC97" i="4"/>
  <c r="AIB97" i="4"/>
  <c r="AIA97" i="4"/>
  <c r="AHZ97" i="4"/>
  <c r="AHY97" i="4"/>
  <c r="AHX97" i="4"/>
  <c r="AHW97" i="4"/>
  <c r="AHV97" i="4"/>
  <c r="AHU97" i="4"/>
  <c r="AHT97" i="4"/>
  <c r="AHS97" i="4"/>
  <c r="AHR97" i="4"/>
  <c r="AHQ97" i="4"/>
  <c r="AHP97" i="4"/>
  <c r="AHO97" i="4"/>
  <c r="AHN97" i="4"/>
  <c r="AHM97" i="4"/>
  <c r="AHL97" i="4"/>
  <c r="AHK97" i="4"/>
  <c r="AHJ97" i="4"/>
  <c r="AHI97" i="4"/>
  <c r="AHH97" i="4"/>
  <c r="AHG97" i="4"/>
  <c r="AHF97" i="4"/>
  <c r="AHE97" i="4"/>
  <c r="AHD97" i="4"/>
  <c r="AHC97" i="4"/>
  <c r="AHB97" i="4"/>
  <c r="AHA97" i="4"/>
  <c r="AGZ97" i="4"/>
  <c r="AGY97" i="4"/>
  <c r="AGX97" i="4"/>
  <c r="AGW97" i="4"/>
  <c r="AGV97" i="4"/>
  <c r="AGU97" i="4"/>
  <c r="AGT97" i="4"/>
  <c r="AGS97" i="4"/>
  <c r="AGR97" i="4"/>
  <c r="AGQ97" i="4"/>
  <c r="AGP97" i="4"/>
  <c r="AGO97" i="4"/>
  <c r="AGL97" i="4"/>
  <c r="AGK97" i="4"/>
  <c r="AGJ97" i="4"/>
  <c r="AGI97" i="4"/>
  <c r="AGH97" i="4"/>
  <c r="AGG97" i="4"/>
  <c r="AGF97" i="4"/>
  <c r="AGE97" i="4"/>
  <c r="AGD97" i="4"/>
  <c r="AGB97" i="4"/>
  <c r="AGA97" i="4"/>
  <c r="AFZ97" i="4"/>
  <c r="AFY97" i="4"/>
  <c r="AFX97" i="4"/>
  <c r="AFW97" i="4"/>
  <c r="AFV97" i="4"/>
  <c r="AFU97" i="4"/>
  <c r="AFT97" i="4"/>
  <c r="AFS97" i="4"/>
  <c r="AFR97" i="4"/>
  <c r="AFQ97" i="4"/>
  <c r="AFP97" i="4"/>
  <c r="AFO97" i="4"/>
  <c r="AIR101" i="4"/>
  <c r="AIQ101" i="4"/>
  <c r="AIP101" i="4"/>
  <c r="AIO101" i="4"/>
  <c r="AIN101" i="4"/>
  <c r="AIM101" i="4"/>
  <c r="AIL101" i="4"/>
  <c r="AIK101" i="4"/>
  <c r="AIJ101" i="4"/>
  <c r="AII101" i="4"/>
  <c r="AIH101" i="4"/>
  <c r="AIG101" i="4"/>
  <c r="AIF101" i="4"/>
  <c r="AIE101" i="4"/>
  <c r="AID101" i="4"/>
  <c r="AIC101" i="4"/>
  <c r="AIB101" i="4"/>
  <c r="AIA101" i="4"/>
  <c r="AHZ101" i="4"/>
  <c r="AHY101" i="4"/>
  <c r="AHX101" i="4"/>
  <c r="AHW101" i="4"/>
  <c r="AHV101" i="4"/>
  <c r="AHU101" i="4"/>
  <c r="AHT101" i="4"/>
  <c r="AHS101" i="4"/>
  <c r="AHR101" i="4"/>
  <c r="AHQ101" i="4"/>
  <c r="AHP101" i="4"/>
  <c r="AHO101" i="4"/>
  <c r="AHN101" i="4"/>
  <c r="AHM101" i="4"/>
  <c r="AHL101" i="4"/>
  <c r="AHK101" i="4"/>
  <c r="AHJ101" i="4"/>
  <c r="AHI101" i="4"/>
  <c r="AHH101" i="4"/>
  <c r="AHG101" i="4"/>
  <c r="AHF101" i="4"/>
  <c r="AHE101" i="4"/>
  <c r="AHD101" i="4"/>
  <c r="AHC101" i="4"/>
  <c r="AHB101" i="4"/>
  <c r="AHA101" i="4"/>
  <c r="AGZ101" i="4"/>
  <c r="AGY101" i="4"/>
  <c r="AGX101" i="4"/>
  <c r="AGW101" i="4"/>
  <c r="AGV101" i="4"/>
  <c r="AGU101" i="4"/>
  <c r="AGT101" i="4"/>
  <c r="AGS101" i="4"/>
  <c r="AGR101" i="4"/>
  <c r="AGQ101" i="4"/>
  <c r="AGP101" i="4"/>
  <c r="AGM101" i="4"/>
  <c r="AGL101" i="4"/>
  <c r="AGK101" i="4"/>
  <c r="AGJ101" i="4"/>
  <c r="AGI101" i="4"/>
  <c r="AGF101" i="4"/>
  <c r="AGD101" i="4"/>
  <c r="AGB101" i="4"/>
  <c r="AGA101" i="4"/>
  <c r="AFZ101" i="4"/>
  <c r="AFY101" i="4"/>
  <c r="AFX101" i="4"/>
  <c r="AFW101" i="4"/>
  <c r="AFV101" i="4"/>
  <c r="AFU101" i="4"/>
  <c r="AFT101" i="4"/>
  <c r="AFS101" i="4"/>
  <c r="AFR101" i="4"/>
  <c r="AFQ101" i="4"/>
  <c r="AFP101" i="4"/>
  <c r="AFO101" i="4"/>
  <c r="AIR98" i="4"/>
  <c r="AIQ98" i="4"/>
  <c r="AIP98" i="4"/>
  <c r="AIO98" i="4"/>
  <c r="AIN98" i="4"/>
  <c r="AIM98" i="4"/>
  <c r="AIL98" i="4"/>
  <c r="AIK98" i="4"/>
  <c r="AIJ98" i="4"/>
  <c r="AII98" i="4"/>
  <c r="AIH98" i="4"/>
  <c r="AIG98" i="4"/>
  <c r="AIF98" i="4"/>
  <c r="AIE98" i="4"/>
  <c r="AID98" i="4"/>
  <c r="AIC98" i="4"/>
  <c r="AIB98" i="4"/>
  <c r="AIA98" i="4"/>
  <c r="AHZ98" i="4"/>
  <c r="AHY98" i="4"/>
  <c r="AHX98" i="4"/>
  <c r="AHW98" i="4"/>
  <c r="AHV98" i="4"/>
  <c r="AHU98" i="4"/>
  <c r="AHT98" i="4"/>
  <c r="AHS98" i="4"/>
  <c r="AHR98" i="4"/>
  <c r="AHQ98" i="4"/>
  <c r="AHP98" i="4"/>
  <c r="AHO98" i="4"/>
  <c r="AHN98" i="4"/>
  <c r="AHM98" i="4"/>
  <c r="AHL98" i="4"/>
  <c r="AHK98" i="4"/>
  <c r="AHJ98" i="4"/>
  <c r="AHI98" i="4"/>
  <c r="AHH98" i="4"/>
  <c r="AHG98" i="4"/>
  <c r="AHF98" i="4"/>
  <c r="AHE98" i="4"/>
  <c r="AHD98" i="4"/>
  <c r="AHC98" i="4"/>
  <c r="AHB98" i="4"/>
  <c r="AHA98" i="4"/>
  <c r="AGZ98" i="4"/>
  <c r="AGY98" i="4"/>
  <c r="AGX98" i="4"/>
  <c r="AGW98" i="4"/>
  <c r="AGV98" i="4"/>
  <c r="AGU98" i="4"/>
  <c r="AGT98" i="4"/>
  <c r="AGS98" i="4"/>
  <c r="AGR98" i="4"/>
  <c r="AGQ98" i="4"/>
  <c r="AGP98" i="4"/>
  <c r="AGM98" i="4"/>
  <c r="AGL98" i="4"/>
  <c r="AGK98" i="4"/>
  <c r="AGJ98" i="4"/>
  <c r="AGI98" i="4"/>
  <c r="AGH98" i="4"/>
  <c r="AGG98" i="4"/>
  <c r="AGF98" i="4"/>
  <c r="AGE98" i="4"/>
  <c r="AGD98" i="4"/>
  <c r="AGB98" i="4"/>
  <c r="AGA98" i="4"/>
  <c r="AFZ98" i="4"/>
  <c r="AFY98" i="4"/>
  <c r="AFX98" i="4"/>
  <c r="AFW98" i="4"/>
  <c r="AFV98" i="4"/>
  <c r="AFU98" i="4"/>
  <c r="AFT98" i="4"/>
  <c r="AFS98" i="4"/>
  <c r="AFR98" i="4"/>
  <c r="AFQ98" i="4"/>
  <c r="AFP98" i="4"/>
  <c r="AFO98" i="4"/>
  <c r="AIR107" i="4"/>
  <c r="AIQ107" i="4"/>
  <c r="AIP107" i="4"/>
  <c r="AIO107" i="4"/>
  <c r="AIN107" i="4"/>
  <c r="AIM107" i="4"/>
  <c r="AIL107" i="4"/>
  <c r="AIK107" i="4"/>
  <c r="AIJ107" i="4"/>
  <c r="AII107" i="4"/>
  <c r="AIH107" i="4"/>
  <c r="AIG107" i="4"/>
  <c r="AIF107" i="4"/>
  <c r="AIE107" i="4"/>
  <c r="AID107" i="4"/>
  <c r="AIC107" i="4"/>
  <c r="AIB107" i="4"/>
  <c r="AIA107" i="4"/>
  <c r="AHZ107" i="4"/>
  <c r="AHY107" i="4"/>
  <c r="AHX107" i="4"/>
  <c r="AHW107" i="4"/>
  <c r="AHV107" i="4"/>
  <c r="AHU107" i="4"/>
  <c r="AHT107" i="4"/>
  <c r="AHS107" i="4"/>
  <c r="AHR107" i="4"/>
  <c r="AHQ107" i="4"/>
  <c r="AHP107" i="4"/>
  <c r="AHO107" i="4"/>
  <c r="AHN107" i="4"/>
  <c r="AHM107" i="4"/>
  <c r="AHL107" i="4"/>
  <c r="AHK107" i="4"/>
  <c r="AHJ107" i="4"/>
  <c r="AHI107" i="4"/>
  <c r="AHH107" i="4"/>
  <c r="AHG107" i="4"/>
  <c r="AHF107" i="4"/>
  <c r="AHE107" i="4"/>
  <c r="AHD107" i="4"/>
  <c r="AHC107" i="4"/>
  <c r="AHB107" i="4"/>
  <c r="AHA107" i="4"/>
  <c r="AGZ107" i="4"/>
  <c r="AGY107" i="4"/>
  <c r="AGX107" i="4"/>
  <c r="AGW107" i="4"/>
  <c r="AGV107" i="4"/>
  <c r="AGU107" i="4"/>
  <c r="AGT107" i="4"/>
  <c r="AGS107" i="4"/>
  <c r="AGR107" i="4"/>
  <c r="AGQ107" i="4"/>
  <c r="AGP107" i="4"/>
  <c r="AGO107" i="4"/>
  <c r="AGM107" i="4"/>
  <c r="AGL107" i="4"/>
  <c r="AGK107" i="4"/>
  <c r="AGJ107" i="4"/>
  <c r="AGI107" i="4"/>
  <c r="AGH107" i="4"/>
  <c r="AGG107" i="4"/>
  <c r="AGF107" i="4"/>
  <c r="AGB107" i="4"/>
  <c r="AGA107" i="4"/>
  <c r="AFZ107" i="4"/>
  <c r="AFY107" i="4"/>
  <c r="AFX107" i="4"/>
  <c r="AFW107" i="4"/>
  <c r="AFV107" i="4"/>
  <c r="AFU107" i="4"/>
  <c r="AFT107" i="4"/>
  <c r="AFS107" i="4"/>
  <c r="AFR107" i="4"/>
  <c r="AFQ107" i="4"/>
  <c r="AFP107" i="4"/>
  <c r="AFO107" i="4"/>
  <c r="AIR82" i="4"/>
  <c r="AIQ82" i="4"/>
  <c r="AIP82" i="4"/>
  <c r="AIO82" i="4"/>
  <c r="AIN82" i="4"/>
  <c r="AIM82" i="4"/>
  <c r="AIL82" i="4"/>
  <c r="AIK82" i="4"/>
  <c r="AIJ82" i="4"/>
  <c r="AII82" i="4"/>
  <c r="AIH82" i="4"/>
  <c r="AIG82" i="4"/>
  <c r="AIF82" i="4"/>
  <c r="AIE82" i="4"/>
  <c r="AID82" i="4"/>
  <c r="AIC82" i="4"/>
  <c r="AIB82" i="4"/>
  <c r="AIA82" i="4"/>
  <c r="AHZ82" i="4"/>
  <c r="AHY82" i="4"/>
  <c r="AHX82" i="4"/>
  <c r="AHW82" i="4"/>
  <c r="AHV82" i="4"/>
  <c r="AHU82" i="4"/>
  <c r="AHT82" i="4"/>
  <c r="AHS82" i="4"/>
  <c r="AHR82" i="4"/>
  <c r="AHQ82" i="4"/>
  <c r="AHP82" i="4"/>
  <c r="AHO82" i="4"/>
  <c r="AHN82" i="4"/>
  <c r="AHM82" i="4"/>
  <c r="AHL82" i="4"/>
  <c r="AHK82" i="4"/>
  <c r="AHJ82" i="4"/>
  <c r="AHI82" i="4"/>
  <c r="AHH82" i="4"/>
  <c r="AHG82" i="4"/>
  <c r="AHF82" i="4"/>
  <c r="AHE82" i="4"/>
  <c r="AHD82" i="4"/>
  <c r="AHC82" i="4"/>
  <c r="AHB82" i="4"/>
  <c r="AHA82" i="4"/>
  <c r="AGZ82" i="4"/>
  <c r="AGY82" i="4"/>
  <c r="AGX82" i="4"/>
  <c r="AGW82" i="4"/>
  <c r="AGV82" i="4"/>
  <c r="AGU82" i="4"/>
  <c r="AGT82" i="4"/>
  <c r="AGS82" i="4"/>
  <c r="AGR82" i="4"/>
  <c r="AGO82" i="4"/>
  <c r="AGN82" i="4"/>
  <c r="AGM82" i="4"/>
  <c r="AGL82" i="4"/>
  <c r="AGK82" i="4"/>
  <c r="AGJ82" i="4"/>
  <c r="AGI82" i="4"/>
  <c r="AGH82" i="4"/>
  <c r="AGG82" i="4"/>
  <c r="AGF82" i="4"/>
  <c r="AGE82" i="4"/>
  <c r="AGD82" i="4"/>
  <c r="AGB82" i="4"/>
  <c r="AGA82" i="4"/>
  <c r="AFZ82" i="4"/>
  <c r="AFY82" i="4"/>
  <c r="AFX82" i="4"/>
  <c r="AFW82" i="4"/>
  <c r="AFV82" i="4"/>
  <c r="AFU82" i="4"/>
  <c r="AFT82" i="4"/>
  <c r="AFS82" i="4"/>
  <c r="AFR82" i="4"/>
  <c r="AFQ82" i="4"/>
  <c r="AFP82" i="4"/>
  <c r="AFO82" i="4"/>
  <c r="AIR84" i="4"/>
  <c r="AIQ84" i="4"/>
  <c r="AIP84" i="4"/>
  <c r="AIO84" i="4"/>
  <c r="AIN84" i="4"/>
  <c r="AIM84" i="4"/>
  <c r="AIL84" i="4"/>
  <c r="AIK84" i="4"/>
  <c r="AIJ84" i="4"/>
  <c r="AII84" i="4"/>
  <c r="AIH84" i="4"/>
  <c r="AIG84" i="4"/>
  <c r="AIF84" i="4"/>
  <c r="AIE84" i="4"/>
  <c r="AID84" i="4"/>
  <c r="AIC84" i="4"/>
  <c r="AIB84" i="4"/>
  <c r="AIA84" i="4"/>
  <c r="AHZ84" i="4"/>
  <c r="AHY84" i="4"/>
  <c r="AHX84" i="4"/>
  <c r="AHW84" i="4"/>
  <c r="AHV84" i="4"/>
  <c r="AHU84" i="4"/>
  <c r="AHT84" i="4"/>
  <c r="AHS84" i="4"/>
  <c r="AHR84" i="4"/>
  <c r="AHQ84" i="4"/>
  <c r="AHP84" i="4"/>
  <c r="AHO84" i="4"/>
  <c r="AHN84" i="4"/>
  <c r="AHM84" i="4"/>
  <c r="AHL84" i="4"/>
  <c r="AHK84" i="4"/>
  <c r="AHJ84" i="4"/>
  <c r="AHI84" i="4"/>
  <c r="AHH84" i="4"/>
  <c r="AHG84" i="4"/>
  <c r="AHF84" i="4"/>
  <c r="AHE84" i="4"/>
  <c r="AHD84" i="4"/>
  <c r="AHC84" i="4"/>
  <c r="AHB84" i="4"/>
  <c r="AHA84" i="4"/>
  <c r="AGZ84" i="4"/>
  <c r="AGY84" i="4"/>
  <c r="AGX84" i="4"/>
  <c r="AGW84" i="4"/>
  <c r="AGV84" i="4"/>
  <c r="AGU84" i="4"/>
  <c r="AGT84" i="4"/>
  <c r="AGS84" i="4"/>
  <c r="AGR84" i="4"/>
  <c r="AGQ84" i="4"/>
  <c r="AGP84" i="4"/>
  <c r="AGO84" i="4"/>
  <c r="AGN84" i="4"/>
  <c r="AGM84" i="4"/>
  <c r="AGL84" i="4"/>
  <c r="AGK84" i="4"/>
  <c r="AGJ84" i="4"/>
  <c r="AGI84" i="4"/>
  <c r="AGH84" i="4"/>
  <c r="AGG84" i="4"/>
  <c r="AGF84" i="4"/>
  <c r="AGB84" i="4"/>
  <c r="AGA84" i="4"/>
  <c r="AFZ84" i="4"/>
  <c r="AFY84" i="4"/>
  <c r="AFX84" i="4"/>
  <c r="AFW84" i="4"/>
  <c r="AFV84" i="4"/>
  <c r="AFU84" i="4"/>
  <c r="AFT84" i="4"/>
  <c r="AFS84" i="4"/>
  <c r="AFR84" i="4"/>
  <c r="AFQ84" i="4"/>
  <c r="AFP84" i="4"/>
  <c r="AFO84" i="4"/>
  <c r="AIR88" i="4"/>
  <c r="AIQ88" i="4"/>
  <c r="AIP88" i="4"/>
  <c r="AIO88" i="4"/>
  <c r="AIN88" i="4"/>
  <c r="AIM88" i="4"/>
  <c r="AIL88" i="4"/>
  <c r="AIK88" i="4"/>
  <c r="AIJ88" i="4"/>
  <c r="AII88" i="4"/>
  <c r="AIH88" i="4"/>
  <c r="AIG88" i="4"/>
  <c r="AIF88" i="4"/>
  <c r="AIE88" i="4"/>
  <c r="AID88" i="4"/>
  <c r="AIC88" i="4"/>
  <c r="AIB88" i="4"/>
  <c r="AIA88" i="4"/>
  <c r="AHZ88" i="4"/>
  <c r="AHY88" i="4"/>
  <c r="AHX88" i="4"/>
  <c r="AHW88" i="4"/>
  <c r="AHV88" i="4"/>
  <c r="AHU88" i="4"/>
  <c r="AHT88" i="4"/>
  <c r="AHS88" i="4"/>
  <c r="AHR88" i="4"/>
  <c r="AHQ88" i="4"/>
  <c r="AHP88" i="4"/>
  <c r="AHO88" i="4"/>
  <c r="AHN88" i="4"/>
  <c r="AHM88" i="4"/>
  <c r="AHL88" i="4"/>
  <c r="AHK88" i="4"/>
  <c r="AHJ88" i="4"/>
  <c r="AHI88" i="4"/>
  <c r="AHH88" i="4"/>
  <c r="AHG88" i="4"/>
  <c r="AHF88" i="4"/>
  <c r="AHE88" i="4"/>
  <c r="AHD88" i="4"/>
  <c r="AHC88" i="4"/>
  <c r="AHB88" i="4"/>
  <c r="AHA88" i="4"/>
  <c r="AGZ88" i="4"/>
  <c r="AGY88" i="4"/>
  <c r="AGX88" i="4"/>
  <c r="AGW88" i="4"/>
  <c r="AGV88" i="4"/>
  <c r="AGU88" i="4"/>
  <c r="AGT88" i="4"/>
  <c r="AGS88" i="4"/>
  <c r="AGR88" i="4"/>
  <c r="AGQ88" i="4"/>
  <c r="AGP88" i="4"/>
  <c r="AGM88" i="4"/>
  <c r="AGL88" i="4"/>
  <c r="AGK88" i="4"/>
  <c r="AGJ88" i="4"/>
  <c r="AGI88" i="4"/>
  <c r="AGH88" i="4"/>
  <c r="AGG88" i="4"/>
  <c r="AGF88" i="4"/>
  <c r="AGE88" i="4"/>
  <c r="AGD88" i="4"/>
  <c r="AGB88" i="4"/>
  <c r="AGA88" i="4"/>
  <c r="AFZ88" i="4"/>
  <c r="AFY88" i="4"/>
  <c r="AFX88" i="4"/>
  <c r="AFW88" i="4"/>
  <c r="AFV88" i="4"/>
  <c r="AFU88" i="4"/>
  <c r="AFT88" i="4"/>
  <c r="AFS88" i="4"/>
  <c r="AFR88" i="4"/>
  <c r="AFQ88" i="4"/>
  <c r="AFP88" i="4"/>
  <c r="AFO88" i="4"/>
  <c r="AIR80" i="4"/>
  <c r="AIQ80" i="4"/>
  <c r="AIP80" i="4"/>
  <c r="AIO80" i="4"/>
  <c r="AIN80" i="4"/>
  <c r="AIM80" i="4"/>
  <c r="AIL80" i="4"/>
  <c r="AIK80" i="4"/>
  <c r="AIJ80" i="4"/>
  <c r="AII80" i="4"/>
  <c r="AIH80" i="4"/>
  <c r="AIG80" i="4"/>
  <c r="AIF80" i="4"/>
  <c r="AIE80" i="4"/>
  <c r="AID80" i="4"/>
  <c r="AIC80" i="4"/>
  <c r="AIB80" i="4"/>
  <c r="AIA80" i="4"/>
  <c r="AHZ80" i="4"/>
  <c r="AHY80" i="4"/>
  <c r="AHX80" i="4"/>
  <c r="AHW80" i="4"/>
  <c r="AHV80" i="4"/>
  <c r="AHU80" i="4"/>
  <c r="AHT80" i="4"/>
  <c r="AHS80" i="4"/>
  <c r="AHR80" i="4"/>
  <c r="AHQ80" i="4"/>
  <c r="AHP80" i="4"/>
  <c r="AHO80" i="4"/>
  <c r="AHN80" i="4"/>
  <c r="AHM80" i="4"/>
  <c r="AHL80" i="4"/>
  <c r="AHK80" i="4"/>
  <c r="AHJ80" i="4"/>
  <c r="AHI80" i="4"/>
  <c r="AHH80" i="4"/>
  <c r="AHG80" i="4"/>
  <c r="AHF80" i="4"/>
  <c r="AHE80" i="4"/>
  <c r="AHD80" i="4"/>
  <c r="AHC80" i="4"/>
  <c r="AHB80" i="4"/>
  <c r="AHA80" i="4"/>
  <c r="AGZ80" i="4"/>
  <c r="AGY80" i="4"/>
  <c r="AGX80" i="4"/>
  <c r="AGW80" i="4"/>
  <c r="AGV80" i="4"/>
  <c r="AGU80" i="4"/>
  <c r="AGT80" i="4"/>
  <c r="AGS80" i="4"/>
  <c r="AGR80" i="4"/>
  <c r="AGQ80" i="4"/>
  <c r="AGP80" i="4"/>
  <c r="AGO80" i="4"/>
  <c r="AGN80" i="4"/>
  <c r="AGM80" i="4"/>
  <c r="AGL80" i="4"/>
  <c r="AGK80" i="4"/>
  <c r="AGJ80" i="4"/>
  <c r="AGH80" i="4"/>
  <c r="AGG80" i="4"/>
  <c r="AGF80" i="4"/>
  <c r="AGE80" i="4"/>
  <c r="AGD80" i="4"/>
  <c r="AGB80" i="4"/>
  <c r="AGA80" i="4"/>
  <c r="AFZ80" i="4"/>
  <c r="AFY80" i="4"/>
  <c r="AFX80" i="4"/>
  <c r="AFW80" i="4"/>
  <c r="AFV80" i="4"/>
  <c r="AFU80" i="4"/>
  <c r="AFT80" i="4"/>
  <c r="AFS80" i="4"/>
  <c r="AFR80" i="4"/>
  <c r="AFQ80" i="4"/>
  <c r="AFP80" i="4"/>
  <c r="AFO80" i="4"/>
  <c r="AIR81" i="4"/>
  <c r="AIQ81" i="4"/>
  <c r="AIP81" i="4"/>
  <c r="AIO81" i="4"/>
  <c r="AIN81" i="4"/>
  <c r="AIM81" i="4"/>
  <c r="AIL81" i="4"/>
  <c r="AIK81" i="4"/>
  <c r="AIJ81" i="4"/>
  <c r="AII81" i="4"/>
  <c r="AIH81" i="4"/>
  <c r="AIG81" i="4"/>
  <c r="AIF81" i="4"/>
  <c r="AIE81" i="4"/>
  <c r="AID81" i="4"/>
  <c r="AIC81" i="4"/>
  <c r="AIB81" i="4"/>
  <c r="AIA81" i="4"/>
  <c r="AHZ81" i="4"/>
  <c r="AHY81" i="4"/>
  <c r="AHX81" i="4"/>
  <c r="AHW81" i="4"/>
  <c r="AHV81" i="4"/>
  <c r="AHU81" i="4"/>
  <c r="AHT81" i="4"/>
  <c r="AHS81" i="4"/>
  <c r="AHR81" i="4"/>
  <c r="AHQ81" i="4"/>
  <c r="AHP81" i="4"/>
  <c r="AHO81" i="4"/>
  <c r="AHN81" i="4"/>
  <c r="AHM81" i="4"/>
  <c r="AHL81" i="4"/>
  <c r="AHK81" i="4"/>
  <c r="AHJ81" i="4"/>
  <c r="AHI81" i="4"/>
  <c r="AHH81" i="4"/>
  <c r="AHG81" i="4"/>
  <c r="AHF81" i="4"/>
  <c r="AHE81" i="4"/>
  <c r="AHD81" i="4"/>
  <c r="AHC81" i="4"/>
  <c r="AHB81" i="4"/>
  <c r="AHA81" i="4"/>
  <c r="AGZ81" i="4"/>
  <c r="AGY81" i="4"/>
  <c r="AGX81" i="4"/>
  <c r="AGW81" i="4"/>
  <c r="AGV81" i="4"/>
  <c r="AGU81" i="4"/>
  <c r="AGT81" i="4"/>
  <c r="AGS81" i="4"/>
  <c r="AGR81" i="4"/>
  <c r="AGQ81" i="4"/>
  <c r="AGP81" i="4"/>
  <c r="AGN81" i="4"/>
  <c r="AGM81" i="4"/>
  <c r="AGK81" i="4"/>
  <c r="AGJ81" i="4"/>
  <c r="AGI81" i="4"/>
  <c r="AGH81" i="4"/>
  <c r="AGG81" i="4"/>
  <c r="AGF81" i="4"/>
  <c r="AGE81" i="4"/>
  <c r="AGD81" i="4"/>
  <c r="AGB81" i="4"/>
  <c r="AGA81" i="4"/>
  <c r="AFZ81" i="4"/>
  <c r="AFY81" i="4"/>
  <c r="AFX81" i="4"/>
  <c r="AFW81" i="4"/>
  <c r="AFV81" i="4"/>
  <c r="AFU81" i="4"/>
  <c r="AFT81" i="4"/>
  <c r="AFS81" i="4"/>
  <c r="AFR81" i="4"/>
  <c r="AFQ81" i="4"/>
  <c r="AFP81" i="4"/>
  <c r="AFO81" i="4"/>
  <c r="AIR95" i="4"/>
  <c r="AIQ95" i="4"/>
  <c r="AIP95" i="4"/>
  <c r="AIO95" i="4"/>
  <c r="AIN95" i="4"/>
  <c r="AIM95" i="4"/>
  <c r="AIL95" i="4"/>
  <c r="AIK95" i="4"/>
  <c r="AIJ95" i="4"/>
  <c r="AII95" i="4"/>
  <c r="AIH95" i="4"/>
  <c r="AIG95" i="4"/>
  <c r="AIF95" i="4"/>
  <c r="AIE95" i="4"/>
  <c r="AID95" i="4"/>
  <c r="AIC95" i="4"/>
  <c r="AIB95" i="4"/>
  <c r="AIA95" i="4"/>
  <c r="AHZ95" i="4"/>
  <c r="AHY95" i="4"/>
  <c r="AHX95" i="4"/>
  <c r="AHW95" i="4"/>
  <c r="AHV95" i="4"/>
  <c r="AHU95" i="4"/>
  <c r="AHT95" i="4"/>
  <c r="AHS95" i="4"/>
  <c r="AHR95" i="4"/>
  <c r="AHQ95" i="4"/>
  <c r="AHP95" i="4"/>
  <c r="AHO95" i="4"/>
  <c r="AHN95" i="4"/>
  <c r="AHM95" i="4"/>
  <c r="AHL95" i="4"/>
  <c r="AHK95" i="4"/>
  <c r="AHJ95" i="4"/>
  <c r="AHI95" i="4"/>
  <c r="AHH95" i="4"/>
  <c r="AHG95" i="4"/>
  <c r="AHF95" i="4"/>
  <c r="AHE95" i="4"/>
  <c r="AHD95" i="4"/>
  <c r="AHC95" i="4"/>
  <c r="AHB95" i="4"/>
  <c r="AHA95" i="4"/>
  <c r="AGZ95" i="4"/>
  <c r="AGY95" i="4"/>
  <c r="AGX95" i="4"/>
  <c r="AGW95" i="4"/>
  <c r="AGV95" i="4"/>
  <c r="AGU95" i="4"/>
  <c r="AGT95" i="4"/>
  <c r="AGS95" i="4"/>
  <c r="AGR95" i="4"/>
  <c r="AGQ95" i="4"/>
  <c r="AGP95" i="4"/>
  <c r="AGO95" i="4"/>
  <c r="AGN95" i="4"/>
  <c r="AGM95" i="4"/>
  <c r="AGL95" i="4"/>
  <c r="AGK95" i="4"/>
  <c r="AGJ95" i="4"/>
  <c r="AGI95" i="4"/>
  <c r="AGH95" i="4"/>
  <c r="AGG95" i="4"/>
  <c r="AGF95" i="4"/>
  <c r="AGE95" i="4"/>
  <c r="AGD95" i="4"/>
  <c r="AGB95" i="4"/>
  <c r="AGA95" i="4"/>
  <c r="AFZ95" i="4"/>
  <c r="AFY95" i="4"/>
  <c r="AFX95" i="4"/>
  <c r="AFW95" i="4"/>
  <c r="AFV95" i="4"/>
  <c r="AFU95" i="4"/>
  <c r="AFT95" i="4"/>
  <c r="AFS95" i="4"/>
  <c r="AFR95" i="4"/>
  <c r="AFQ95" i="4"/>
  <c r="AFP95" i="4"/>
  <c r="AFO95" i="4"/>
  <c r="AIR106" i="4"/>
  <c r="AIQ106" i="4"/>
  <c r="AIP106" i="4"/>
  <c r="AIO106" i="4"/>
  <c r="AIN106" i="4"/>
  <c r="AIM106" i="4"/>
  <c r="AIL106" i="4"/>
  <c r="AIK106" i="4"/>
  <c r="AIJ106" i="4"/>
  <c r="AII106" i="4"/>
  <c r="AIH106" i="4"/>
  <c r="AIG106" i="4"/>
  <c r="AIF106" i="4"/>
  <c r="AIE106" i="4"/>
  <c r="AID106" i="4"/>
  <c r="AIC106" i="4"/>
  <c r="AIB106" i="4"/>
  <c r="AIA106" i="4"/>
  <c r="AHZ106" i="4"/>
  <c r="AHY106" i="4"/>
  <c r="AHX106" i="4"/>
  <c r="AHW106" i="4"/>
  <c r="AHV106" i="4"/>
  <c r="AHU106" i="4"/>
  <c r="AHT106" i="4"/>
  <c r="AHS106" i="4"/>
  <c r="AHR106" i="4"/>
  <c r="AHQ106" i="4"/>
  <c r="AHP106" i="4"/>
  <c r="AHO106" i="4"/>
  <c r="AHN106" i="4"/>
  <c r="AHM106" i="4"/>
  <c r="AHL106" i="4"/>
  <c r="AHK106" i="4"/>
  <c r="AHJ106" i="4"/>
  <c r="AHI106" i="4"/>
  <c r="AHH106" i="4"/>
  <c r="AHG106" i="4"/>
  <c r="AHF106" i="4"/>
  <c r="AHE106" i="4"/>
  <c r="AHD106" i="4"/>
  <c r="AHC106" i="4"/>
  <c r="AHB106" i="4"/>
  <c r="AHA106" i="4"/>
  <c r="AGZ106" i="4"/>
  <c r="AGY106" i="4"/>
  <c r="AGX106" i="4"/>
  <c r="AGW106" i="4"/>
  <c r="AGV106" i="4"/>
  <c r="AGU106" i="4"/>
  <c r="AGT106" i="4"/>
  <c r="AGS106" i="4"/>
  <c r="AGR106" i="4"/>
  <c r="AGQ106" i="4"/>
  <c r="AGP106" i="4"/>
  <c r="AGO106" i="4"/>
  <c r="AGN106" i="4"/>
  <c r="AGM106" i="4"/>
  <c r="AGI106" i="4"/>
  <c r="AGH106" i="4"/>
  <c r="AGG106" i="4"/>
  <c r="AGF106" i="4"/>
  <c r="AGE106" i="4"/>
  <c r="AGB106" i="4"/>
  <c r="AGA106" i="4"/>
  <c r="AFZ106" i="4"/>
  <c r="AFY106" i="4"/>
  <c r="AFX106" i="4"/>
  <c r="AFW106" i="4"/>
  <c r="AFV106" i="4"/>
  <c r="AFU106" i="4"/>
  <c r="AFT106" i="4"/>
  <c r="AFS106" i="4"/>
  <c r="AFR106" i="4"/>
  <c r="AFQ106" i="4"/>
  <c r="AFP106" i="4"/>
  <c r="AFO106" i="4"/>
  <c r="AIR112" i="4"/>
  <c r="AIQ112" i="4"/>
  <c r="AIP112" i="4"/>
  <c r="AIO112" i="4"/>
  <c r="AIN112" i="4"/>
  <c r="AIM112" i="4"/>
  <c r="AIL112" i="4"/>
  <c r="AIK112" i="4"/>
  <c r="AIJ112" i="4"/>
  <c r="AII112" i="4"/>
  <c r="AIH112" i="4"/>
  <c r="AIG112" i="4"/>
  <c r="AIF112" i="4"/>
  <c r="AIE112" i="4"/>
  <c r="AID112" i="4"/>
  <c r="AIC112" i="4"/>
  <c r="AIB112" i="4"/>
  <c r="AIA112" i="4"/>
  <c r="AHZ112" i="4"/>
  <c r="AHY112" i="4"/>
  <c r="AHX112" i="4"/>
  <c r="AHW112" i="4"/>
  <c r="AHV112" i="4"/>
  <c r="AHU112" i="4"/>
  <c r="AHT112" i="4"/>
  <c r="AHS112" i="4"/>
  <c r="AHR112" i="4"/>
  <c r="AHQ112" i="4"/>
  <c r="AHP112" i="4"/>
  <c r="AHO112" i="4"/>
  <c r="AHN112" i="4"/>
  <c r="AHM112" i="4"/>
  <c r="AHL112" i="4"/>
  <c r="AHK112" i="4"/>
  <c r="AHJ112" i="4"/>
  <c r="AHI112" i="4"/>
  <c r="AHH112" i="4"/>
  <c r="AHG112" i="4"/>
  <c r="AHF112" i="4"/>
  <c r="AHE112" i="4"/>
  <c r="AHD112" i="4"/>
  <c r="AHC112" i="4"/>
  <c r="AHB112" i="4"/>
  <c r="AHA112" i="4"/>
  <c r="AGZ112" i="4"/>
  <c r="AGY112" i="4"/>
  <c r="AGX112" i="4"/>
  <c r="AGW112" i="4"/>
  <c r="AGV112" i="4"/>
  <c r="AGU112" i="4"/>
  <c r="AGT112" i="4"/>
  <c r="AGS112" i="4"/>
  <c r="AGR112" i="4"/>
  <c r="AGQ112" i="4"/>
  <c r="AGP112" i="4"/>
  <c r="AGL112" i="4"/>
  <c r="AGK112" i="4"/>
  <c r="AGJ112" i="4"/>
  <c r="AGI112" i="4"/>
  <c r="AGH112" i="4"/>
  <c r="AGG112" i="4"/>
  <c r="AGF112" i="4"/>
  <c r="AGE112" i="4"/>
  <c r="AGD112" i="4"/>
  <c r="AGB112" i="4"/>
  <c r="AGA112" i="4"/>
  <c r="AFZ112" i="4"/>
  <c r="AFY112" i="4"/>
  <c r="AFX112" i="4"/>
  <c r="AFW112" i="4"/>
  <c r="AFV112" i="4"/>
  <c r="AFU112" i="4"/>
  <c r="AFT112" i="4"/>
  <c r="AFS112" i="4"/>
  <c r="AFR112" i="4"/>
  <c r="AFQ112" i="4"/>
  <c r="AFP112" i="4"/>
  <c r="AFO112" i="4"/>
  <c r="AIR100" i="4"/>
  <c r="AIQ100" i="4"/>
  <c r="AIP100" i="4"/>
  <c r="AIO100" i="4"/>
  <c r="AIN100" i="4"/>
  <c r="AIM100" i="4"/>
  <c r="AIL100" i="4"/>
  <c r="AIK100" i="4"/>
  <c r="AIJ100" i="4"/>
  <c r="AII100" i="4"/>
  <c r="AIH100" i="4"/>
  <c r="AIG100" i="4"/>
  <c r="AIF100" i="4"/>
  <c r="AIE100" i="4"/>
  <c r="AID100" i="4"/>
  <c r="AIC100" i="4"/>
  <c r="AIB100" i="4"/>
  <c r="AIA100" i="4"/>
  <c r="AHZ100" i="4"/>
  <c r="AHY100" i="4"/>
  <c r="AHX100" i="4"/>
  <c r="AHW100" i="4"/>
  <c r="AHV100" i="4"/>
  <c r="AHU100" i="4"/>
  <c r="AHT100" i="4"/>
  <c r="AHS100" i="4"/>
  <c r="AHR100" i="4"/>
  <c r="AHQ100" i="4"/>
  <c r="AHP100" i="4"/>
  <c r="AHO100" i="4"/>
  <c r="AHN100" i="4"/>
  <c r="AHM100" i="4"/>
  <c r="AHL100" i="4"/>
  <c r="AHK100" i="4"/>
  <c r="AHJ100" i="4"/>
  <c r="AHI100" i="4"/>
  <c r="AHH100" i="4"/>
  <c r="AHG100" i="4"/>
  <c r="AHF100" i="4"/>
  <c r="AHE100" i="4"/>
  <c r="AHD100" i="4"/>
  <c r="AHC100" i="4"/>
  <c r="AHB100" i="4"/>
  <c r="AHA100" i="4"/>
  <c r="AGZ100" i="4"/>
  <c r="AGY100" i="4"/>
  <c r="AGX100" i="4"/>
  <c r="AGW100" i="4"/>
  <c r="AGV100" i="4"/>
  <c r="AGU100" i="4"/>
  <c r="AGT100" i="4"/>
  <c r="AGS100" i="4"/>
  <c r="AGR100" i="4"/>
  <c r="AGQ100" i="4"/>
  <c r="AGP100" i="4"/>
  <c r="AGN100" i="4"/>
  <c r="AGL100" i="4"/>
  <c r="AGK100" i="4"/>
  <c r="AGJ100" i="4"/>
  <c r="AGI100" i="4"/>
  <c r="AGH100" i="4"/>
  <c r="AGG100" i="4"/>
  <c r="AGF100" i="4"/>
  <c r="AGE100" i="4"/>
  <c r="AGD100" i="4"/>
  <c r="AGB100" i="4"/>
  <c r="AGA100" i="4"/>
  <c r="AFZ100" i="4"/>
  <c r="AFY100" i="4"/>
  <c r="AFX100" i="4"/>
  <c r="AFW100" i="4"/>
  <c r="AFV100" i="4"/>
  <c r="AFU100" i="4"/>
  <c r="AFT100" i="4"/>
  <c r="AFS100" i="4"/>
  <c r="AFR100" i="4"/>
  <c r="AFQ100" i="4"/>
  <c r="AFP100" i="4"/>
  <c r="AFO100" i="4"/>
  <c r="AIR93" i="4"/>
  <c r="AIQ93" i="4"/>
  <c r="AIP93" i="4"/>
  <c r="AIO93" i="4"/>
  <c r="AIN93" i="4"/>
  <c r="AIM93" i="4"/>
  <c r="AIL93" i="4"/>
  <c r="AIK93" i="4"/>
  <c r="AIJ93" i="4"/>
  <c r="AII93" i="4"/>
  <c r="AIH93" i="4"/>
  <c r="AIG93" i="4"/>
  <c r="AIF93" i="4"/>
  <c r="AIE93" i="4"/>
  <c r="AID93" i="4"/>
  <c r="AIC93" i="4"/>
  <c r="AIB93" i="4"/>
  <c r="AIA93" i="4"/>
  <c r="AHZ93" i="4"/>
  <c r="AHY93" i="4"/>
  <c r="AHX93" i="4"/>
  <c r="AHW93" i="4"/>
  <c r="AHV93" i="4"/>
  <c r="AHU93" i="4"/>
  <c r="AHT93" i="4"/>
  <c r="AHS93" i="4"/>
  <c r="AHR93" i="4"/>
  <c r="AHQ93" i="4"/>
  <c r="AHP93" i="4"/>
  <c r="AHO93" i="4"/>
  <c r="AHN93" i="4"/>
  <c r="AHM93" i="4"/>
  <c r="AHL93" i="4"/>
  <c r="AHK93" i="4"/>
  <c r="AHJ93" i="4"/>
  <c r="AHI93" i="4"/>
  <c r="AHH93" i="4"/>
  <c r="AHG93" i="4"/>
  <c r="AHF93" i="4"/>
  <c r="AHE93" i="4"/>
  <c r="AHD93" i="4"/>
  <c r="AHC93" i="4"/>
  <c r="AHB93" i="4"/>
  <c r="AHA93" i="4"/>
  <c r="AGZ93" i="4"/>
  <c r="AGY93" i="4"/>
  <c r="AGX93" i="4"/>
  <c r="AGW93" i="4"/>
  <c r="AGV93" i="4"/>
  <c r="AGU93" i="4"/>
  <c r="AGT93" i="4"/>
  <c r="AGS93" i="4"/>
  <c r="AGR93" i="4"/>
  <c r="AGQ93" i="4"/>
  <c r="AGP93" i="4"/>
  <c r="AGO93" i="4"/>
  <c r="AGN93" i="4"/>
  <c r="AGM93" i="4"/>
  <c r="AGL93" i="4"/>
  <c r="AGK93" i="4"/>
  <c r="AGJ93" i="4"/>
  <c r="AGI93" i="4"/>
  <c r="AGH93" i="4"/>
  <c r="AGG93" i="4"/>
  <c r="AGF93" i="4"/>
  <c r="AGE93" i="4"/>
  <c r="AGD93" i="4"/>
  <c r="AGB93" i="4"/>
  <c r="AGA93" i="4"/>
  <c r="AFZ93" i="4"/>
  <c r="AFY93" i="4"/>
  <c r="AFX93" i="4"/>
  <c r="AFW93" i="4"/>
  <c r="AFV93" i="4"/>
  <c r="AFU93" i="4"/>
  <c r="AFT93" i="4"/>
  <c r="AFS93" i="4"/>
  <c r="AFR93" i="4"/>
  <c r="AFQ93" i="4"/>
  <c r="AFP93" i="4"/>
  <c r="AFO93" i="4"/>
  <c r="AIR75" i="4"/>
  <c r="AIQ75" i="4"/>
  <c r="AIP75" i="4"/>
  <c r="AIO75" i="4"/>
  <c r="AIN75" i="4"/>
  <c r="AIM75" i="4"/>
  <c r="AIL75" i="4"/>
  <c r="AIK75" i="4"/>
  <c r="AIJ75" i="4"/>
  <c r="AII75" i="4"/>
  <c r="AIH75" i="4"/>
  <c r="AIG75" i="4"/>
  <c r="AIF75" i="4"/>
  <c r="AIE75" i="4"/>
  <c r="AID75" i="4"/>
  <c r="AIC75" i="4"/>
  <c r="AIB75" i="4"/>
  <c r="AIA75" i="4"/>
  <c r="AHZ75" i="4"/>
  <c r="AHY75" i="4"/>
  <c r="AHX75" i="4"/>
  <c r="AHW75" i="4"/>
  <c r="AHV75" i="4"/>
  <c r="AHU75" i="4"/>
  <c r="AHT75" i="4"/>
  <c r="AHS75" i="4"/>
  <c r="AHR75" i="4"/>
  <c r="AHQ75" i="4"/>
  <c r="AHP75" i="4"/>
  <c r="AHO75" i="4"/>
  <c r="AHN75" i="4"/>
  <c r="AHM75" i="4"/>
  <c r="AHL75" i="4"/>
  <c r="AHK75" i="4"/>
  <c r="AHJ75" i="4"/>
  <c r="AHI75" i="4"/>
  <c r="AHH75" i="4"/>
  <c r="AHG75" i="4"/>
  <c r="AHF75" i="4"/>
  <c r="AHE75" i="4"/>
  <c r="AHD75" i="4"/>
  <c r="AHC75" i="4"/>
  <c r="AHB75" i="4"/>
  <c r="AHA75" i="4"/>
  <c r="AGZ75" i="4"/>
  <c r="AGY75" i="4"/>
  <c r="AGX75" i="4"/>
  <c r="AGW75" i="4"/>
  <c r="AGV75" i="4"/>
  <c r="AGU75" i="4"/>
  <c r="AGT75" i="4"/>
  <c r="AGS75" i="4"/>
  <c r="AGR75" i="4"/>
  <c r="AGQ75" i="4"/>
  <c r="AGP75" i="4"/>
  <c r="AGN75" i="4"/>
  <c r="AGL75" i="4"/>
  <c r="AGI75" i="4"/>
  <c r="AGH75" i="4"/>
  <c r="AGG75" i="4"/>
  <c r="AGF75" i="4"/>
  <c r="AGE75" i="4"/>
  <c r="AGD75" i="4"/>
  <c r="AGB75" i="4"/>
  <c r="AGA75" i="4"/>
  <c r="AFZ75" i="4"/>
  <c r="AFY75" i="4"/>
  <c r="AFX75" i="4"/>
  <c r="AFW75" i="4"/>
  <c r="AFV75" i="4"/>
  <c r="AFU75" i="4"/>
  <c r="AFT75" i="4"/>
  <c r="AFS75" i="4"/>
  <c r="AFR75" i="4"/>
  <c r="AFQ75" i="4"/>
  <c r="AFP75" i="4"/>
  <c r="AFO75" i="4"/>
  <c r="AIR118" i="4"/>
  <c r="AIQ118" i="4"/>
  <c r="AIP118" i="4"/>
  <c r="AIO118" i="4"/>
  <c r="AIN118" i="4"/>
  <c r="AIM118" i="4"/>
  <c r="AIL118" i="4"/>
  <c r="AIK118" i="4"/>
  <c r="AIJ118" i="4"/>
  <c r="AII118" i="4"/>
  <c r="AIH118" i="4"/>
  <c r="AIG118" i="4"/>
  <c r="AIF118" i="4"/>
  <c r="AIE118" i="4"/>
  <c r="AID118" i="4"/>
  <c r="AIC118" i="4"/>
  <c r="AIB118" i="4"/>
  <c r="AIA118" i="4"/>
  <c r="AHZ118" i="4"/>
  <c r="AHY118" i="4"/>
  <c r="AHX118" i="4"/>
  <c r="AHW118" i="4"/>
  <c r="AHV118" i="4"/>
  <c r="AHU118" i="4"/>
  <c r="AHT118" i="4"/>
  <c r="AHS118" i="4"/>
  <c r="AHR118" i="4"/>
  <c r="AHQ118" i="4"/>
  <c r="AHP118" i="4"/>
  <c r="AHO118" i="4"/>
  <c r="AHN118" i="4"/>
  <c r="AHM118" i="4"/>
  <c r="AHL118" i="4"/>
  <c r="AHK118" i="4"/>
  <c r="AHJ118" i="4"/>
  <c r="AHI118" i="4"/>
  <c r="AHH118" i="4"/>
  <c r="AHG118" i="4"/>
  <c r="AHF118" i="4"/>
  <c r="AHE118" i="4"/>
  <c r="AHD118" i="4"/>
  <c r="AHC118" i="4"/>
  <c r="AHB118" i="4"/>
  <c r="AHA118" i="4"/>
  <c r="AGZ118" i="4"/>
  <c r="AGY118" i="4"/>
  <c r="AGX118" i="4"/>
  <c r="AGW118" i="4"/>
  <c r="AGV118" i="4"/>
  <c r="AGU118" i="4"/>
  <c r="AGT118" i="4"/>
  <c r="AGS118" i="4"/>
  <c r="AGR118" i="4"/>
  <c r="AGQ118" i="4"/>
  <c r="AGP118" i="4"/>
  <c r="AGN118" i="4"/>
  <c r="AGM118" i="4"/>
  <c r="AGL118" i="4"/>
  <c r="AGK118" i="4"/>
  <c r="AGJ118" i="4"/>
  <c r="AGI118" i="4"/>
  <c r="AGG118" i="4"/>
  <c r="AGF118" i="4"/>
  <c r="AGE118" i="4"/>
  <c r="AGB118" i="4"/>
  <c r="AGA118" i="4"/>
  <c r="AFZ118" i="4"/>
  <c r="AFY118" i="4"/>
  <c r="AFX118" i="4"/>
  <c r="AFW118" i="4"/>
  <c r="AFV118" i="4"/>
  <c r="AFU118" i="4"/>
  <c r="AFT118" i="4"/>
  <c r="AFS118" i="4"/>
  <c r="AFR118" i="4"/>
  <c r="AFQ118" i="4"/>
  <c r="AFP118" i="4"/>
  <c r="AFO118" i="4"/>
  <c r="AIR91" i="4"/>
  <c r="AIQ91" i="4"/>
  <c r="AIP91" i="4"/>
  <c r="AIO91" i="4"/>
  <c r="AIN91" i="4"/>
  <c r="AIM91" i="4"/>
  <c r="AIL91" i="4"/>
  <c r="AIK91" i="4"/>
  <c r="AIJ91" i="4"/>
  <c r="AII91" i="4"/>
  <c r="AIH91" i="4"/>
  <c r="AIG91" i="4"/>
  <c r="AIF91" i="4"/>
  <c r="AIE91" i="4"/>
  <c r="AID91" i="4"/>
  <c r="AIC91" i="4"/>
  <c r="AIB91" i="4"/>
  <c r="AIA91" i="4"/>
  <c r="AHZ91" i="4"/>
  <c r="AHY91" i="4"/>
  <c r="AHX91" i="4"/>
  <c r="AHW91" i="4"/>
  <c r="AHV91" i="4"/>
  <c r="AHU91" i="4"/>
  <c r="AHT91" i="4"/>
  <c r="AHS91" i="4"/>
  <c r="AHR91" i="4"/>
  <c r="AHQ91" i="4"/>
  <c r="AHP91" i="4"/>
  <c r="AHO91" i="4"/>
  <c r="AHN91" i="4"/>
  <c r="AHM91" i="4"/>
  <c r="AHL91" i="4"/>
  <c r="AHK91" i="4"/>
  <c r="AHJ91" i="4"/>
  <c r="AHI91" i="4"/>
  <c r="AHH91" i="4"/>
  <c r="AHG91" i="4"/>
  <c r="AHF91" i="4"/>
  <c r="AHE91" i="4"/>
  <c r="AHD91" i="4"/>
  <c r="AHC91" i="4"/>
  <c r="AHB91" i="4"/>
  <c r="AHA91" i="4"/>
  <c r="AGZ91" i="4"/>
  <c r="AGY91" i="4"/>
  <c r="AGX91" i="4"/>
  <c r="AGW91" i="4"/>
  <c r="AGV91" i="4"/>
  <c r="AGU91" i="4"/>
  <c r="AGT91" i="4"/>
  <c r="AGS91" i="4"/>
  <c r="AGR91" i="4"/>
  <c r="AGQ91" i="4"/>
  <c r="AGP91" i="4"/>
  <c r="AGN91" i="4"/>
  <c r="AGM91" i="4"/>
  <c r="AGL91" i="4"/>
  <c r="AGK91" i="4"/>
  <c r="AGJ91" i="4"/>
  <c r="AGI91" i="4"/>
  <c r="AGF91" i="4"/>
  <c r="AGE91" i="4"/>
  <c r="AGD91" i="4"/>
  <c r="AGB91" i="4"/>
  <c r="AGA91" i="4"/>
  <c r="AFZ91" i="4"/>
  <c r="AFY91" i="4"/>
  <c r="AFX91" i="4"/>
  <c r="AFW91" i="4"/>
  <c r="AFV91" i="4"/>
  <c r="AFU91" i="4"/>
  <c r="AFT91" i="4"/>
  <c r="AFS91" i="4"/>
  <c r="AFR91" i="4"/>
  <c r="AFQ91" i="4"/>
  <c r="AFP91" i="4"/>
  <c r="AFO91" i="4"/>
  <c r="AIR65" i="4"/>
  <c r="AIQ65" i="4"/>
  <c r="AIP65" i="4"/>
  <c r="AIO65" i="4"/>
  <c r="AIN65" i="4"/>
  <c r="AIM65" i="4"/>
  <c r="AIL65" i="4"/>
  <c r="AIK65" i="4"/>
  <c r="AIJ65" i="4"/>
  <c r="AII65" i="4"/>
  <c r="AIH65" i="4"/>
  <c r="AIG65" i="4"/>
  <c r="AIF65" i="4"/>
  <c r="AIE65" i="4"/>
  <c r="AID65" i="4"/>
  <c r="AIC65" i="4"/>
  <c r="AIB65" i="4"/>
  <c r="AIA65" i="4"/>
  <c r="AHZ65" i="4"/>
  <c r="AHY65" i="4"/>
  <c r="AHX65" i="4"/>
  <c r="AHW65" i="4"/>
  <c r="AHV65" i="4"/>
  <c r="AHU65" i="4"/>
  <c r="AHT65" i="4"/>
  <c r="AHS65" i="4"/>
  <c r="AHR65" i="4"/>
  <c r="AHQ65" i="4"/>
  <c r="AHP65" i="4"/>
  <c r="AHO65" i="4"/>
  <c r="AHN65" i="4"/>
  <c r="AHM65" i="4"/>
  <c r="AHL65" i="4"/>
  <c r="AHK65" i="4"/>
  <c r="AHJ65" i="4"/>
  <c r="AHI65" i="4"/>
  <c r="AHH65" i="4"/>
  <c r="AHG65" i="4"/>
  <c r="AHF65" i="4"/>
  <c r="AHE65" i="4"/>
  <c r="AHD65" i="4"/>
  <c r="AHC65" i="4"/>
  <c r="AHB65" i="4"/>
  <c r="AHA65" i="4"/>
  <c r="AGZ65" i="4"/>
  <c r="AGY65" i="4"/>
  <c r="AGX65" i="4"/>
  <c r="AGW65" i="4"/>
  <c r="AGV65" i="4"/>
  <c r="AGU65" i="4"/>
  <c r="AGT65" i="4"/>
  <c r="AGS65" i="4"/>
  <c r="AGR65" i="4"/>
  <c r="AGQ65" i="4"/>
  <c r="AGP65" i="4"/>
  <c r="AGN65" i="4"/>
  <c r="AGM65" i="4"/>
  <c r="AGL65" i="4"/>
  <c r="AGK65" i="4"/>
  <c r="AGJ65" i="4"/>
  <c r="AGI65" i="4"/>
  <c r="AGG65" i="4"/>
  <c r="AGF65" i="4"/>
  <c r="AGE65" i="4"/>
  <c r="AGD65" i="4"/>
  <c r="AGB65" i="4"/>
  <c r="AGA65" i="4"/>
  <c r="AFZ65" i="4"/>
  <c r="AFY65" i="4"/>
  <c r="AFX65" i="4"/>
  <c r="AFW65" i="4"/>
  <c r="AFV65" i="4"/>
  <c r="AFU65" i="4"/>
  <c r="AFT65" i="4"/>
  <c r="AFS65" i="4"/>
  <c r="AFR65" i="4"/>
  <c r="AFQ65" i="4"/>
  <c r="AFP65" i="4"/>
  <c r="AFO65" i="4"/>
  <c r="AIR78" i="4"/>
  <c r="AIQ78" i="4"/>
  <c r="AIP78" i="4"/>
  <c r="AIO78" i="4"/>
  <c r="AIN78" i="4"/>
  <c r="AIM78" i="4"/>
  <c r="AIL78" i="4"/>
  <c r="AIK78" i="4"/>
  <c r="AIJ78" i="4"/>
  <c r="AII78" i="4"/>
  <c r="AIH78" i="4"/>
  <c r="AIG78" i="4"/>
  <c r="AIF78" i="4"/>
  <c r="AIE78" i="4"/>
  <c r="AID78" i="4"/>
  <c r="AIC78" i="4"/>
  <c r="AIB78" i="4"/>
  <c r="AIA78" i="4"/>
  <c r="AHZ78" i="4"/>
  <c r="AHY78" i="4"/>
  <c r="AHX78" i="4"/>
  <c r="AHW78" i="4"/>
  <c r="AHV78" i="4"/>
  <c r="AHU78" i="4"/>
  <c r="AHT78" i="4"/>
  <c r="AHS78" i="4"/>
  <c r="AHR78" i="4"/>
  <c r="AHQ78" i="4"/>
  <c r="AHP78" i="4"/>
  <c r="AHO78" i="4"/>
  <c r="AHN78" i="4"/>
  <c r="AHM78" i="4"/>
  <c r="AHL78" i="4"/>
  <c r="AHK78" i="4"/>
  <c r="AHJ78" i="4"/>
  <c r="AHI78" i="4"/>
  <c r="AHH78" i="4"/>
  <c r="AHG78" i="4"/>
  <c r="AHF78" i="4"/>
  <c r="AHE78" i="4"/>
  <c r="AHD78" i="4"/>
  <c r="AHC78" i="4"/>
  <c r="AHB78" i="4"/>
  <c r="AHA78" i="4"/>
  <c r="AGZ78" i="4"/>
  <c r="AGY78" i="4"/>
  <c r="AGX78" i="4"/>
  <c r="AGW78" i="4"/>
  <c r="AGV78" i="4"/>
  <c r="AGU78" i="4"/>
  <c r="AGT78" i="4"/>
  <c r="AGS78" i="4"/>
  <c r="AGR78" i="4"/>
  <c r="AGQ78" i="4"/>
  <c r="AGP78" i="4"/>
  <c r="AGK78" i="4"/>
  <c r="AGJ78" i="4"/>
  <c r="AGI78" i="4"/>
  <c r="AGH78" i="4"/>
  <c r="AGG78" i="4"/>
  <c r="AGF78" i="4"/>
  <c r="AGE78" i="4"/>
  <c r="AGD78" i="4"/>
  <c r="AGB78" i="4"/>
  <c r="AGA78" i="4"/>
  <c r="AFZ78" i="4"/>
  <c r="AFY78" i="4"/>
  <c r="AFX78" i="4"/>
  <c r="AFW78" i="4"/>
  <c r="AFV78" i="4"/>
  <c r="AFU78" i="4"/>
  <c r="AFT78" i="4"/>
  <c r="AFS78" i="4"/>
  <c r="AFR78" i="4"/>
  <c r="AFQ78" i="4"/>
  <c r="AFP78" i="4"/>
  <c r="AFO78" i="4"/>
  <c r="AIR89" i="4"/>
  <c r="AIQ89" i="4"/>
  <c r="AIP89" i="4"/>
  <c r="AIO89" i="4"/>
  <c r="AIN89" i="4"/>
  <c r="AIM89" i="4"/>
  <c r="AIL89" i="4"/>
  <c r="AIK89" i="4"/>
  <c r="AIJ89" i="4"/>
  <c r="AII89" i="4"/>
  <c r="AIH89" i="4"/>
  <c r="AIG89" i="4"/>
  <c r="AIF89" i="4"/>
  <c r="AIE89" i="4"/>
  <c r="AID89" i="4"/>
  <c r="AIC89" i="4"/>
  <c r="AIB89" i="4"/>
  <c r="AIA89" i="4"/>
  <c r="AHZ89" i="4"/>
  <c r="AHY89" i="4"/>
  <c r="AHX89" i="4"/>
  <c r="AHW89" i="4"/>
  <c r="AHV89" i="4"/>
  <c r="AHU89" i="4"/>
  <c r="AHT89" i="4"/>
  <c r="AHS89" i="4"/>
  <c r="AHR89" i="4"/>
  <c r="AHQ89" i="4"/>
  <c r="AHP89" i="4"/>
  <c r="AHO89" i="4"/>
  <c r="AHN89" i="4"/>
  <c r="AHM89" i="4"/>
  <c r="AHL89" i="4"/>
  <c r="AHK89" i="4"/>
  <c r="AHJ89" i="4"/>
  <c r="AHI89" i="4"/>
  <c r="AHH89" i="4"/>
  <c r="AHG89" i="4"/>
  <c r="AHF89" i="4"/>
  <c r="AHE89" i="4"/>
  <c r="AHD89" i="4"/>
  <c r="AHC89" i="4"/>
  <c r="AHB89" i="4"/>
  <c r="AHA89" i="4"/>
  <c r="AGZ89" i="4"/>
  <c r="AGY89" i="4"/>
  <c r="AGX89" i="4"/>
  <c r="AGW89" i="4"/>
  <c r="AGV89" i="4"/>
  <c r="AGU89" i="4"/>
  <c r="AGT89" i="4"/>
  <c r="AGS89" i="4"/>
  <c r="AGR89" i="4"/>
  <c r="AGQ89" i="4"/>
  <c r="AGP89" i="4"/>
  <c r="AGN89" i="4"/>
  <c r="AGM89" i="4"/>
  <c r="AGL89" i="4"/>
  <c r="AGK89" i="4"/>
  <c r="AGJ89" i="4"/>
  <c r="AGI89" i="4"/>
  <c r="AGH89" i="4"/>
  <c r="AGG89" i="4"/>
  <c r="AGF89" i="4"/>
  <c r="AGE89" i="4"/>
  <c r="AGD89" i="4"/>
  <c r="AGB89" i="4"/>
  <c r="AGA89" i="4"/>
  <c r="AFZ89" i="4"/>
  <c r="AFY89" i="4"/>
  <c r="AFX89" i="4"/>
  <c r="AFW89" i="4"/>
  <c r="AFV89" i="4"/>
  <c r="AFU89" i="4"/>
  <c r="AFT89" i="4"/>
  <c r="AFS89" i="4"/>
  <c r="AFR89" i="4"/>
  <c r="AFQ89" i="4"/>
  <c r="AFP89" i="4"/>
  <c r="AFO89" i="4"/>
  <c r="AIR111" i="4"/>
  <c r="AIQ111" i="4"/>
  <c r="AIP111" i="4"/>
  <c r="AIO111" i="4"/>
  <c r="AIN111" i="4"/>
  <c r="AIM111" i="4"/>
  <c r="AIL111" i="4"/>
  <c r="AIK111" i="4"/>
  <c r="AIJ111" i="4"/>
  <c r="AII111" i="4"/>
  <c r="AIH111" i="4"/>
  <c r="AIG111" i="4"/>
  <c r="AIF111" i="4"/>
  <c r="AIE111" i="4"/>
  <c r="AID111" i="4"/>
  <c r="AIC111" i="4"/>
  <c r="AIB111" i="4"/>
  <c r="AIA111" i="4"/>
  <c r="AHZ111" i="4"/>
  <c r="AHY111" i="4"/>
  <c r="AHX111" i="4"/>
  <c r="AHW111" i="4"/>
  <c r="AHV111" i="4"/>
  <c r="AHU111" i="4"/>
  <c r="AHT111" i="4"/>
  <c r="AHS111" i="4"/>
  <c r="AHR111" i="4"/>
  <c r="AHQ111" i="4"/>
  <c r="AHP111" i="4"/>
  <c r="AHO111" i="4"/>
  <c r="AHN111" i="4"/>
  <c r="AHM111" i="4"/>
  <c r="AHL111" i="4"/>
  <c r="AHK111" i="4"/>
  <c r="AHJ111" i="4"/>
  <c r="AHI111" i="4"/>
  <c r="AHH111" i="4"/>
  <c r="AHG111" i="4"/>
  <c r="AHF111" i="4"/>
  <c r="AHE111" i="4"/>
  <c r="AHD111" i="4"/>
  <c r="AHC111" i="4"/>
  <c r="AHB111" i="4"/>
  <c r="AHA111" i="4"/>
  <c r="AGZ111" i="4"/>
  <c r="AGY111" i="4"/>
  <c r="AGX111" i="4"/>
  <c r="AGW111" i="4"/>
  <c r="AGV111" i="4"/>
  <c r="AGU111" i="4"/>
  <c r="AGT111" i="4"/>
  <c r="AGS111" i="4"/>
  <c r="AGR111" i="4"/>
  <c r="AGQ111" i="4"/>
  <c r="AGO111" i="4"/>
  <c r="AGN111" i="4"/>
  <c r="AGM111" i="4"/>
  <c r="AGL111" i="4"/>
  <c r="AGK111" i="4"/>
  <c r="AGJ111" i="4"/>
  <c r="AGI111" i="4"/>
  <c r="AGH111" i="4"/>
  <c r="AGG111" i="4"/>
  <c r="AGF111" i="4"/>
  <c r="AGE111" i="4"/>
  <c r="AGD111" i="4"/>
  <c r="AGB111" i="4"/>
  <c r="AGA111" i="4"/>
  <c r="AFZ111" i="4"/>
  <c r="AFY111" i="4"/>
  <c r="AFX111" i="4"/>
  <c r="AFW111" i="4"/>
  <c r="AFV111" i="4"/>
  <c r="AFU111" i="4"/>
  <c r="AFT111" i="4"/>
  <c r="AFS111" i="4"/>
  <c r="AFR111" i="4"/>
  <c r="AFQ111" i="4"/>
  <c r="AFP111" i="4"/>
  <c r="AFO111" i="4"/>
  <c r="AIR83" i="4"/>
  <c r="AIQ83" i="4"/>
  <c r="AIP83" i="4"/>
  <c r="AIO83" i="4"/>
  <c r="AIN83" i="4"/>
  <c r="AIM83" i="4"/>
  <c r="AIL83" i="4"/>
  <c r="AIK83" i="4"/>
  <c r="AIJ83" i="4"/>
  <c r="AII83" i="4"/>
  <c r="AIH83" i="4"/>
  <c r="AIG83" i="4"/>
  <c r="AIF83" i="4"/>
  <c r="AIE83" i="4"/>
  <c r="AID83" i="4"/>
  <c r="AIC83" i="4"/>
  <c r="AIB83" i="4"/>
  <c r="AIA83" i="4"/>
  <c r="AHZ83" i="4"/>
  <c r="AHY83" i="4"/>
  <c r="AHX83" i="4"/>
  <c r="AHW83" i="4"/>
  <c r="AHV83" i="4"/>
  <c r="AHU83" i="4"/>
  <c r="AHT83" i="4"/>
  <c r="AHS83" i="4"/>
  <c r="AHR83" i="4"/>
  <c r="AHQ83" i="4"/>
  <c r="AHP83" i="4"/>
  <c r="AHO83" i="4"/>
  <c r="AHN83" i="4"/>
  <c r="AHM83" i="4"/>
  <c r="AHL83" i="4"/>
  <c r="AHK83" i="4"/>
  <c r="AHJ83" i="4"/>
  <c r="AHI83" i="4"/>
  <c r="AHH83" i="4"/>
  <c r="AHG83" i="4"/>
  <c r="AHF83" i="4"/>
  <c r="AHE83" i="4"/>
  <c r="AHD83" i="4"/>
  <c r="AHC83" i="4"/>
  <c r="AHB83" i="4"/>
  <c r="AHA83" i="4"/>
  <c r="AGZ83" i="4"/>
  <c r="AGY83" i="4"/>
  <c r="AGX83" i="4"/>
  <c r="AGW83" i="4"/>
  <c r="AGV83" i="4"/>
  <c r="AGU83" i="4"/>
  <c r="AGT83" i="4"/>
  <c r="AGS83" i="4"/>
  <c r="AGR83" i="4"/>
  <c r="AGQ83" i="4"/>
  <c r="AGP83" i="4"/>
  <c r="AGO83" i="4"/>
  <c r="AGN83" i="4"/>
  <c r="AGM83" i="4"/>
  <c r="AGL83" i="4"/>
  <c r="AGK83" i="4"/>
  <c r="AGJ83" i="4"/>
  <c r="AGI83" i="4"/>
  <c r="AGH83" i="4"/>
  <c r="AGG83" i="4"/>
  <c r="AGF83" i="4"/>
  <c r="AGE83" i="4"/>
  <c r="AGD83" i="4"/>
  <c r="AGB83" i="4"/>
  <c r="AGA83" i="4"/>
  <c r="AFZ83" i="4"/>
  <c r="AFY83" i="4"/>
  <c r="AFX83" i="4"/>
  <c r="AFW83" i="4"/>
  <c r="AFV83" i="4"/>
  <c r="AFU83" i="4"/>
  <c r="AFT83" i="4"/>
  <c r="AFS83" i="4"/>
  <c r="AFR83" i="4"/>
  <c r="AFQ83" i="4"/>
  <c r="AFP83" i="4"/>
  <c r="AFO83" i="4"/>
  <c r="AIR96" i="4"/>
  <c r="AIQ96" i="4"/>
  <c r="AIP96" i="4"/>
  <c r="AIO96" i="4"/>
  <c r="AIN96" i="4"/>
  <c r="AIM96" i="4"/>
  <c r="AIL96" i="4"/>
  <c r="AIK96" i="4"/>
  <c r="AIJ96" i="4"/>
  <c r="AII96" i="4"/>
  <c r="AIH96" i="4"/>
  <c r="AIG96" i="4"/>
  <c r="AIF96" i="4"/>
  <c r="AIE96" i="4"/>
  <c r="AID96" i="4"/>
  <c r="AIC96" i="4"/>
  <c r="AIB96" i="4"/>
  <c r="AIA96" i="4"/>
  <c r="AHZ96" i="4"/>
  <c r="AHY96" i="4"/>
  <c r="AHX96" i="4"/>
  <c r="AHW96" i="4"/>
  <c r="AHV96" i="4"/>
  <c r="AHU96" i="4"/>
  <c r="AHT96" i="4"/>
  <c r="AHS96" i="4"/>
  <c r="AHR96" i="4"/>
  <c r="AHQ96" i="4"/>
  <c r="AHP96" i="4"/>
  <c r="AHO96" i="4"/>
  <c r="AHN96" i="4"/>
  <c r="AHM96" i="4"/>
  <c r="AHL96" i="4"/>
  <c r="AHK96" i="4"/>
  <c r="AHJ96" i="4"/>
  <c r="AHI96" i="4"/>
  <c r="AHH96" i="4"/>
  <c r="AHG96" i="4"/>
  <c r="AHF96" i="4"/>
  <c r="AHE96" i="4"/>
  <c r="AHD96" i="4"/>
  <c r="AHC96" i="4"/>
  <c r="AHB96" i="4"/>
  <c r="AHA96" i="4"/>
  <c r="AGZ96" i="4"/>
  <c r="AGY96" i="4"/>
  <c r="AGX96" i="4"/>
  <c r="AGW96" i="4"/>
  <c r="AGV96" i="4"/>
  <c r="AGU96" i="4"/>
  <c r="AGT96" i="4"/>
  <c r="AGS96" i="4"/>
  <c r="AGR96" i="4"/>
  <c r="AGQ96" i="4"/>
  <c r="AGP96" i="4"/>
  <c r="AGJ96" i="4"/>
  <c r="AGI96" i="4"/>
  <c r="AGH96" i="4"/>
  <c r="AGG96" i="4"/>
  <c r="AGF96" i="4"/>
  <c r="AGE96" i="4"/>
  <c r="AGD96" i="4"/>
  <c r="AGB96" i="4"/>
  <c r="AGA96" i="4"/>
  <c r="AFZ96" i="4"/>
  <c r="AFY96" i="4"/>
  <c r="AFX96" i="4"/>
  <c r="AFW96" i="4"/>
  <c r="AFV96" i="4"/>
  <c r="AFU96" i="4"/>
  <c r="AFT96" i="4"/>
  <c r="AFS96" i="4"/>
  <c r="AFR96" i="4"/>
  <c r="AFQ96" i="4"/>
  <c r="AFP96" i="4"/>
  <c r="AFO96" i="4"/>
  <c r="AIR35" i="4"/>
  <c r="AIQ35" i="4"/>
  <c r="AIP35" i="4"/>
  <c r="AIO35" i="4"/>
  <c r="AIN35" i="4"/>
  <c r="AIM35" i="4"/>
  <c r="AIL35" i="4"/>
  <c r="AIK35" i="4"/>
  <c r="AIJ35" i="4"/>
  <c r="AII35" i="4"/>
  <c r="AIH35" i="4"/>
  <c r="AIG35" i="4"/>
  <c r="AIF35" i="4"/>
  <c r="AIE35" i="4"/>
  <c r="AID35" i="4"/>
  <c r="AIC35" i="4"/>
  <c r="AIB35" i="4"/>
  <c r="AIA35" i="4"/>
  <c r="AHZ35" i="4"/>
  <c r="AHY35" i="4"/>
  <c r="AHX35" i="4"/>
  <c r="AHW35" i="4"/>
  <c r="AHV35" i="4"/>
  <c r="AHU35" i="4"/>
  <c r="AHT35" i="4"/>
  <c r="AHS35" i="4"/>
  <c r="AHR35" i="4"/>
  <c r="AHQ35" i="4"/>
  <c r="AHP35" i="4"/>
  <c r="AHO35" i="4"/>
  <c r="AHN35" i="4"/>
  <c r="AHM35" i="4"/>
  <c r="AHL35" i="4"/>
  <c r="AHK35" i="4"/>
  <c r="AHJ35" i="4"/>
  <c r="AHI35" i="4"/>
  <c r="AHH35" i="4"/>
  <c r="AHG35" i="4"/>
  <c r="AHF35" i="4"/>
  <c r="AHE35" i="4"/>
  <c r="AHD35" i="4"/>
  <c r="AHC35" i="4"/>
  <c r="AHB35" i="4"/>
  <c r="AHA35" i="4"/>
  <c r="AGZ35" i="4"/>
  <c r="AGY35" i="4"/>
  <c r="AGX35" i="4"/>
  <c r="AGW35" i="4"/>
  <c r="AGV35" i="4"/>
  <c r="AGU35" i="4"/>
  <c r="AGT35" i="4"/>
  <c r="AGS35" i="4"/>
  <c r="AGR35" i="4"/>
  <c r="AGQ35" i="4"/>
  <c r="AGP35" i="4"/>
  <c r="AGO35" i="4"/>
  <c r="AGN35" i="4"/>
  <c r="AGM35" i="4"/>
  <c r="AGK35" i="4"/>
  <c r="AGJ35" i="4"/>
  <c r="AGI35" i="4"/>
  <c r="AGH35" i="4"/>
  <c r="AGG35" i="4"/>
  <c r="AGF35" i="4"/>
  <c r="AGE35" i="4"/>
  <c r="AGB35" i="4"/>
  <c r="AGA35" i="4"/>
  <c r="AFZ35" i="4"/>
  <c r="AFY35" i="4"/>
  <c r="AFX35" i="4"/>
  <c r="AFW35" i="4"/>
  <c r="AFV35" i="4"/>
  <c r="AFU35" i="4"/>
  <c r="AFT35" i="4"/>
  <c r="AFS35" i="4"/>
  <c r="AFR35" i="4"/>
  <c r="AFQ35" i="4"/>
  <c r="AFP35" i="4"/>
  <c r="AFO35" i="4"/>
  <c r="AIR61" i="4"/>
  <c r="AIQ61" i="4"/>
  <c r="AIP61" i="4"/>
  <c r="AIO61" i="4"/>
  <c r="AIN61" i="4"/>
  <c r="AIM61" i="4"/>
  <c r="AIL61" i="4"/>
  <c r="AIK61" i="4"/>
  <c r="AIJ61" i="4"/>
  <c r="AII61" i="4"/>
  <c r="AIH61" i="4"/>
  <c r="AIG61" i="4"/>
  <c r="AIF61" i="4"/>
  <c r="AIE61" i="4"/>
  <c r="AID61" i="4"/>
  <c r="AIC61" i="4"/>
  <c r="AIB61" i="4"/>
  <c r="AIA61" i="4"/>
  <c r="AHZ61" i="4"/>
  <c r="AHY61" i="4"/>
  <c r="AHX61" i="4"/>
  <c r="AHW61" i="4"/>
  <c r="AHV61" i="4"/>
  <c r="AHU61" i="4"/>
  <c r="AHT61" i="4"/>
  <c r="AHS61" i="4"/>
  <c r="AHR61" i="4"/>
  <c r="AHQ61" i="4"/>
  <c r="AHP61" i="4"/>
  <c r="AHO61" i="4"/>
  <c r="AHN61" i="4"/>
  <c r="AHM61" i="4"/>
  <c r="AHL61" i="4"/>
  <c r="AHK61" i="4"/>
  <c r="AHJ61" i="4"/>
  <c r="AHI61" i="4"/>
  <c r="AHH61" i="4"/>
  <c r="AHG61" i="4"/>
  <c r="AHF61" i="4"/>
  <c r="AHE61" i="4"/>
  <c r="AHD61" i="4"/>
  <c r="AHC61" i="4"/>
  <c r="AHB61" i="4"/>
  <c r="AHA61" i="4"/>
  <c r="AGZ61" i="4"/>
  <c r="AGY61" i="4"/>
  <c r="AGX61" i="4"/>
  <c r="AGW61" i="4"/>
  <c r="AGV61" i="4"/>
  <c r="AGU61" i="4"/>
  <c r="AGT61" i="4"/>
  <c r="AGS61" i="4"/>
  <c r="AGR61" i="4"/>
  <c r="AGQ61" i="4"/>
  <c r="AGP61" i="4"/>
  <c r="AGO61" i="4"/>
  <c r="AGN61" i="4"/>
  <c r="AGM61" i="4"/>
  <c r="AGL61" i="4"/>
  <c r="AGK61" i="4"/>
  <c r="AGJ61" i="4"/>
  <c r="AGG61" i="4"/>
  <c r="AGF61" i="4"/>
  <c r="AGE61" i="4"/>
  <c r="AGD61" i="4"/>
  <c r="AGB61" i="4"/>
  <c r="AGA61" i="4"/>
  <c r="AFZ61" i="4"/>
  <c r="AFY61" i="4"/>
  <c r="AFX61" i="4"/>
  <c r="AFW61" i="4"/>
  <c r="AFV61" i="4"/>
  <c r="AFU61" i="4"/>
  <c r="AFT61" i="4"/>
  <c r="AFS61" i="4"/>
  <c r="AFR61" i="4"/>
  <c r="AFQ61" i="4"/>
  <c r="AFP61" i="4"/>
  <c r="AFO61" i="4"/>
  <c r="AIR71" i="4"/>
  <c r="AIQ71" i="4"/>
  <c r="AIP71" i="4"/>
  <c r="AIO71" i="4"/>
  <c r="AIN71" i="4"/>
  <c r="AIM71" i="4"/>
  <c r="AIL71" i="4"/>
  <c r="AIK71" i="4"/>
  <c r="AIJ71" i="4"/>
  <c r="AII71" i="4"/>
  <c r="AIH71" i="4"/>
  <c r="AIG71" i="4"/>
  <c r="AIF71" i="4"/>
  <c r="AIE71" i="4"/>
  <c r="AID71" i="4"/>
  <c r="AIC71" i="4"/>
  <c r="AIB71" i="4"/>
  <c r="AIA71" i="4"/>
  <c r="AHZ71" i="4"/>
  <c r="AHY71" i="4"/>
  <c r="AHX71" i="4"/>
  <c r="AHW71" i="4"/>
  <c r="AHV71" i="4"/>
  <c r="AHU71" i="4"/>
  <c r="AHT71" i="4"/>
  <c r="AHS71" i="4"/>
  <c r="AHR71" i="4"/>
  <c r="AHQ71" i="4"/>
  <c r="AHP71" i="4"/>
  <c r="AHO71" i="4"/>
  <c r="AHN71" i="4"/>
  <c r="AHM71" i="4"/>
  <c r="AHL71" i="4"/>
  <c r="AHK71" i="4"/>
  <c r="AHJ71" i="4"/>
  <c r="AHI71" i="4"/>
  <c r="AHH71" i="4"/>
  <c r="AHG71" i="4"/>
  <c r="AHF71" i="4"/>
  <c r="AHE71" i="4"/>
  <c r="AHD71" i="4"/>
  <c r="AHC71" i="4"/>
  <c r="AHB71" i="4"/>
  <c r="AHA71" i="4"/>
  <c r="AGZ71" i="4"/>
  <c r="AGY71" i="4"/>
  <c r="AGX71" i="4"/>
  <c r="AGW71" i="4"/>
  <c r="AGV71" i="4"/>
  <c r="AGU71" i="4"/>
  <c r="AGT71" i="4"/>
  <c r="AGS71" i="4"/>
  <c r="AGR71" i="4"/>
  <c r="AGO71" i="4"/>
  <c r="AGN71" i="4"/>
  <c r="AGM71" i="4"/>
  <c r="AGK71" i="4"/>
  <c r="AGJ71" i="4"/>
  <c r="AGI71" i="4"/>
  <c r="AGH71" i="4"/>
  <c r="AGG71" i="4"/>
  <c r="AGF71" i="4"/>
  <c r="AGE71" i="4"/>
  <c r="AGD71" i="4"/>
  <c r="AGB71" i="4"/>
  <c r="AGA71" i="4"/>
  <c r="AFZ71" i="4"/>
  <c r="AFY71" i="4"/>
  <c r="AFX71" i="4"/>
  <c r="AFW71" i="4"/>
  <c r="AFV71" i="4"/>
  <c r="AFU71" i="4"/>
  <c r="AFT71" i="4"/>
  <c r="AFS71" i="4"/>
  <c r="AFR71" i="4"/>
  <c r="AFQ71" i="4"/>
  <c r="AFP71" i="4"/>
  <c r="AFO71" i="4"/>
  <c r="AIR67" i="4"/>
  <c r="AIQ67" i="4"/>
  <c r="AIP67" i="4"/>
  <c r="AIO67" i="4"/>
  <c r="AIN67" i="4"/>
  <c r="AIM67" i="4"/>
  <c r="AIL67" i="4"/>
  <c r="AIK67" i="4"/>
  <c r="AIJ67" i="4"/>
  <c r="AII67" i="4"/>
  <c r="AIH67" i="4"/>
  <c r="AIG67" i="4"/>
  <c r="AIF67" i="4"/>
  <c r="AIE67" i="4"/>
  <c r="AID67" i="4"/>
  <c r="AIC67" i="4"/>
  <c r="AIB67" i="4"/>
  <c r="AIA67" i="4"/>
  <c r="AHZ67" i="4"/>
  <c r="AHY67" i="4"/>
  <c r="AHX67" i="4"/>
  <c r="AHW67" i="4"/>
  <c r="AHV67" i="4"/>
  <c r="AHU67" i="4"/>
  <c r="AHT67" i="4"/>
  <c r="AHS67" i="4"/>
  <c r="AHR67" i="4"/>
  <c r="AHQ67" i="4"/>
  <c r="AHP67" i="4"/>
  <c r="AHO67" i="4"/>
  <c r="AHN67" i="4"/>
  <c r="AHM67" i="4"/>
  <c r="AHL67" i="4"/>
  <c r="AHK67" i="4"/>
  <c r="AHJ67" i="4"/>
  <c r="AHI67" i="4"/>
  <c r="AHH67" i="4"/>
  <c r="AHG67" i="4"/>
  <c r="AHF67" i="4"/>
  <c r="AHE67" i="4"/>
  <c r="AHD67" i="4"/>
  <c r="AHC67" i="4"/>
  <c r="AHB67" i="4"/>
  <c r="AHA67" i="4"/>
  <c r="AGZ67" i="4"/>
  <c r="AGY67" i="4"/>
  <c r="AGX67" i="4"/>
  <c r="AGW67" i="4"/>
  <c r="AGV67" i="4"/>
  <c r="AGU67" i="4"/>
  <c r="AGT67" i="4"/>
  <c r="AGS67" i="4"/>
  <c r="AGR67" i="4"/>
  <c r="AGQ67" i="4"/>
  <c r="AGP67" i="4"/>
  <c r="AGO67" i="4"/>
  <c r="AGN67" i="4"/>
  <c r="AGM67" i="4"/>
  <c r="AGL67" i="4"/>
  <c r="AGK67" i="4"/>
  <c r="AGJ67" i="4"/>
  <c r="AGI67" i="4"/>
  <c r="AGH67" i="4"/>
  <c r="AGG67" i="4"/>
  <c r="AGF67" i="4"/>
  <c r="AGE67" i="4"/>
  <c r="AGD67" i="4"/>
  <c r="AGB67" i="4"/>
  <c r="AGA67" i="4"/>
  <c r="AFZ67" i="4"/>
  <c r="AFY67" i="4"/>
  <c r="AFX67" i="4"/>
  <c r="AFW67" i="4"/>
  <c r="AFV67" i="4"/>
  <c r="AFU67" i="4"/>
  <c r="AFT67" i="4"/>
  <c r="AFS67" i="4"/>
  <c r="AFR67" i="4"/>
  <c r="AFQ67" i="4"/>
  <c r="AFP67" i="4"/>
  <c r="AFO67" i="4"/>
  <c r="AIR103" i="4"/>
  <c r="AIQ103" i="4"/>
  <c r="AIP103" i="4"/>
  <c r="AIO103" i="4"/>
  <c r="AIN103" i="4"/>
  <c r="AIM103" i="4"/>
  <c r="AIL103" i="4"/>
  <c r="AIK103" i="4"/>
  <c r="AIJ103" i="4"/>
  <c r="AII103" i="4"/>
  <c r="AIH103" i="4"/>
  <c r="AIG103" i="4"/>
  <c r="AIF103" i="4"/>
  <c r="AIE103" i="4"/>
  <c r="AID103" i="4"/>
  <c r="AIC103" i="4"/>
  <c r="AIB103" i="4"/>
  <c r="AIA103" i="4"/>
  <c r="AHZ103" i="4"/>
  <c r="AHY103" i="4"/>
  <c r="AHX103" i="4"/>
  <c r="AHW103" i="4"/>
  <c r="AHV103" i="4"/>
  <c r="AHU103" i="4"/>
  <c r="AHT103" i="4"/>
  <c r="AHS103" i="4"/>
  <c r="AHR103" i="4"/>
  <c r="AHQ103" i="4"/>
  <c r="AHP103" i="4"/>
  <c r="AHO103" i="4"/>
  <c r="AHN103" i="4"/>
  <c r="AHM103" i="4"/>
  <c r="AHL103" i="4"/>
  <c r="AHK103" i="4"/>
  <c r="AHJ103" i="4"/>
  <c r="AHI103" i="4"/>
  <c r="AHH103" i="4"/>
  <c r="AHG103" i="4"/>
  <c r="AHF103" i="4"/>
  <c r="AHE103" i="4"/>
  <c r="AHD103" i="4"/>
  <c r="AHC103" i="4"/>
  <c r="AHB103" i="4"/>
  <c r="AHA103" i="4"/>
  <c r="AGZ103" i="4"/>
  <c r="AGY103" i="4"/>
  <c r="AGX103" i="4"/>
  <c r="AGW103" i="4"/>
  <c r="AGV103" i="4"/>
  <c r="AGU103" i="4"/>
  <c r="AGT103" i="4"/>
  <c r="AGS103" i="4"/>
  <c r="AGR103" i="4"/>
  <c r="AGQ103" i="4"/>
  <c r="AGP103" i="4"/>
  <c r="AGO103" i="4"/>
  <c r="AGN103" i="4"/>
  <c r="AGM103" i="4"/>
  <c r="AGL103" i="4"/>
  <c r="AGK103" i="4"/>
  <c r="AGJ103" i="4"/>
  <c r="AGH103" i="4"/>
  <c r="AGG103" i="4"/>
  <c r="AGF103" i="4"/>
  <c r="AGE103" i="4"/>
  <c r="AGB103" i="4"/>
  <c r="AGA103" i="4"/>
  <c r="AFZ103" i="4"/>
  <c r="AFY103" i="4"/>
  <c r="AFX103" i="4"/>
  <c r="AFW103" i="4"/>
  <c r="AFV103" i="4"/>
  <c r="AFU103" i="4"/>
  <c r="AFT103" i="4"/>
  <c r="AFS103" i="4"/>
  <c r="AFR103" i="4"/>
  <c r="AFQ103" i="4"/>
  <c r="AFP103" i="4"/>
  <c r="AFO103" i="4"/>
  <c r="AIR60" i="4"/>
  <c r="AIQ60" i="4"/>
  <c r="AIP60" i="4"/>
  <c r="AIO60" i="4"/>
  <c r="AIN60" i="4"/>
  <c r="AIM60" i="4"/>
  <c r="AIL60" i="4"/>
  <c r="AIK60" i="4"/>
  <c r="AIJ60" i="4"/>
  <c r="AII60" i="4"/>
  <c r="AIH60" i="4"/>
  <c r="AIG60" i="4"/>
  <c r="AIF60" i="4"/>
  <c r="AIE60" i="4"/>
  <c r="AID60" i="4"/>
  <c r="AIC60" i="4"/>
  <c r="AIB60" i="4"/>
  <c r="AIA60" i="4"/>
  <c r="AHZ60" i="4"/>
  <c r="AHY60" i="4"/>
  <c r="AHX60" i="4"/>
  <c r="AHW60" i="4"/>
  <c r="AHV60" i="4"/>
  <c r="AHU60" i="4"/>
  <c r="AHT60" i="4"/>
  <c r="AHS60" i="4"/>
  <c r="AHR60" i="4"/>
  <c r="AHQ60" i="4"/>
  <c r="AHP60" i="4"/>
  <c r="AHO60" i="4"/>
  <c r="AHN60" i="4"/>
  <c r="AHM60" i="4"/>
  <c r="AHL60" i="4"/>
  <c r="AHK60" i="4"/>
  <c r="AHJ60" i="4"/>
  <c r="AHI60" i="4"/>
  <c r="AHH60" i="4"/>
  <c r="AHG60" i="4"/>
  <c r="AHF60" i="4"/>
  <c r="AHE60" i="4"/>
  <c r="AHD60" i="4"/>
  <c r="AHC60" i="4"/>
  <c r="AHB60" i="4"/>
  <c r="AHA60" i="4"/>
  <c r="AGZ60" i="4"/>
  <c r="AGY60" i="4"/>
  <c r="AGX60" i="4"/>
  <c r="AGW60" i="4"/>
  <c r="AGV60" i="4"/>
  <c r="AGU60" i="4"/>
  <c r="AGT60" i="4"/>
  <c r="AGS60" i="4"/>
  <c r="AGR60" i="4"/>
  <c r="AGQ60" i="4"/>
  <c r="AGP60" i="4"/>
  <c r="AGO60" i="4"/>
  <c r="AGN60" i="4"/>
  <c r="AGM60" i="4"/>
  <c r="AGL60" i="4"/>
  <c r="AGK60" i="4"/>
  <c r="AGJ60" i="4"/>
  <c r="AGI60" i="4"/>
  <c r="AGH60" i="4"/>
  <c r="AGG60" i="4"/>
  <c r="AGF60" i="4"/>
  <c r="AGE60" i="4"/>
  <c r="AGD60" i="4"/>
  <c r="AGB60" i="4"/>
  <c r="AGA60" i="4"/>
  <c r="AFZ60" i="4"/>
  <c r="AFY60" i="4"/>
  <c r="AFX60" i="4"/>
  <c r="AFW60" i="4"/>
  <c r="AFV60" i="4"/>
  <c r="AFU60" i="4"/>
  <c r="AFT60" i="4"/>
  <c r="AFS60" i="4"/>
  <c r="AFR60" i="4"/>
  <c r="AFQ60" i="4"/>
  <c r="AFP60" i="4"/>
  <c r="AFO60" i="4"/>
  <c r="AIR79" i="4"/>
  <c r="AIQ79" i="4"/>
  <c r="AIP79" i="4"/>
  <c r="AIO79" i="4"/>
  <c r="AIN79" i="4"/>
  <c r="AIM79" i="4"/>
  <c r="AIL79" i="4"/>
  <c r="AIK79" i="4"/>
  <c r="AIJ79" i="4"/>
  <c r="AII79" i="4"/>
  <c r="AIH79" i="4"/>
  <c r="AIG79" i="4"/>
  <c r="AIF79" i="4"/>
  <c r="AIE79" i="4"/>
  <c r="AID79" i="4"/>
  <c r="AIC79" i="4"/>
  <c r="AIB79" i="4"/>
  <c r="AIA79" i="4"/>
  <c r="AHZ79" i="4"/>
  <c r="AHY79" i="4"/>
  <c r="AHX79" i="4"/>
  <c r="AHW79" i="4"/>
  <c r="AHV79" i="4"/>
  <c r="AHU79" i="4"/>
  <c r="AHT79" i="4"/>
  <c r="AHS79" i="4"/>
  <c r="AHR79" i="4"/>
  <c r="AHQ79" i="4"/>
  <c r="AHP79" i="4"/>
  <c r="AHO79" i="4"/>
  <c r="AHN79" i="4"/>
  <c r="AHM79" i="4"/>
  <c r="AHL79" i="4"/>
  <c r="AHK79" i="4"/>
  <c r="AHJ79" i="4"/>
  <c r="AHI79" i="4"/>
  <c r="AHH79" i="4"/>
  <c r="AHG79" i="4"/>
  <c r="AHF79" i="4"/>
  <c r="AHE79" i="4"/>
  <c r="AHD79" i="4"/>
  <c r="AHC79" i="4"/>
  <c r="AHB79" i="4"/>
  <c r="AHA79" i="4"/>
  <c r="AGZ79" i="4"/>
  <c r="AGY79" i="4"/>
  <c r="AGX79" i="4"/>
  <c r="AGW79" i="4"/>
  <c r="AGV79" i="4"/>
  <c r="AGU79" i="4"/>
  <c r="AGT79" i="4"/>
  <c r="AGS79" i="4"/>
  <c r="AGR79" i="4"/>
  <c r="AGQ79" i="4"/>
  <c r="AGP79" i="4"/>
  <c r="AGO79" i="4"/>
  <c r="AGM79" i="4"/>
  <c r="AGL79" i="4"/>
  <c r="AGK79" i="4"/>
  <c r="AGJ79" i="4"/>
  <c r="AGI79" i="4"/>
  <c r="AGH79" i="4"/>
  <c r="AGG79" i="4"/>
  <c r="AGF79" i="4"/>
  <c r="AGE79" i="4"/>
  <c r="AGD79" i="4"/>
  <c r="AGB79" i="4"/>
  <c r="AGA79" i="4"/>
  <c r="AFZ79" i="4"/>
  <c r="AFY79" i="4"/>
  <c r="AFX79" i="4"/>
  <c r="AFW79" i="4"/>
  <c r="AFV79" i="4"/>
  <c r="AFU79" i="4"/>
  <c r="AFT79" i="4"/>
  <c r="AFS79" i="4"/>
  <c r="AFR79" i="4"/>
  <c r="AFQ79" i="4"/>
  <c r="AFP79" i="4"/>
  <c r="AFO79" i="4"/>
  <c r="AIR46" i="4"/>
  <c r="AIQ46" i="4"/>
  <c r="AIP46" i="4"/>
  <c r="AIO46" i="4"/>
  <c r="AIN46" i="4"/>
  <c r="AIM46" i="4"/>
  <c r="AIL46" i="4"/>
  <c r="AIK46" i="4"/>
  <c r="AIJ46" i="4"/>
  <c r="AII46" i="4"/>
  <c r="AIH46" i="4"/>
  <c r="AIG46" i="4"/>
  <c r="AIF46" i="4"/>
  <c r="AIE46" i="4"/>
  <c r="AID46" i="4"/>
  <c r="AIC46" i="4"/>
  <c r="AIB46" i="4"/>
  <c r="AIA46" i="4"/>
  <c r="AHZ46" i="4"/>
  <c r="AHY46" i="4"/>
  <c r="AHX46" i="4"/>
  <c r="AHW46" i="4"/>
  <c r="AHV46" i="4"/>
  <c r="AHU46" i="4"/>
  <c r="AHT46" i="4"/>
  <c r="AHS46" i="4"/>
  <c r="AHR46" i="4"/>
  <c r="AHQ46" i="4"/>
  <c r="AHP46" i="4"/>
  <c r="AHO46" i="4"/>
  <c r="AHN46" i="4"/>
  <c r="AHM46" i="4"/>
  <c r="AHL46" i="4"/>
  <c r="AHK46" i="4"/>
  <c r="AHJ46" i="4"/>
  <c r="AHI46" i="4"/>
  <c r="AHH46" i="4"/>
  <c r="AHG46" i="4"/>
  <c r="AHF46" i="4"/>
  <c r="AHE46" i="4"/>
  <c r="AHD46" i="4"/>
  <c r="AHC46" i="4"/>
  <c r="AHB46" i="4"/>
  <c r="AHA46" i="4"/>
  <c r="AGZ46" i="4"/>
  <c r="AGY46" i="4"/>
  <c r="AGX46" i="4"/>
  <c r="AGW46" i="4"/>
  <c r="AGV46" i="4"/>
  <c r="AGU46" i="4"/>
  <c r="AGT46" i="4"/>
  <c r="AGS46" i="4"/>
  <c r="AGR46" i="4"/>
  <c r="AGQ46" i="4"/>
  <c r="AGP46" i="4"/>
  <c r="AGO46" i="4"/>
  <c r="AGN46" i="4"/>
  <c r="AGM46" i="4"/>
  <c r="AGL46" i="4"/>
  <c r="AGK46" i="4"/>
  <c r="AGJ46" i="4"/>
  <c r="AGI46" i="4"/>
  <c r="AGH46" i="4"/>
  <c r="AGG46" i="4"/>
  <c r="AGF46" i="4"/>
  <c r="AGB46" i="4"/>
  <c r="AGA46" i="4"/>
  <c r="AFZ46" i="4"/>
  <c r="AFY46" i="4"/>
  <c r="AFX46" i="4"/>
  <c r="AFW46" i="4"/>
  <c r="AFV46" i="4"/>
  <c r="AFU46" i="4"/>
  <c r="AFT46" i="4"/>
  <c r="AFS46" i="4"/>
  <c r="AFR46" i="4"/>
  <c r="AFQ46" i="4"/>
  <c r="AFP46" i="4"/>
  <c r="AFO46" i="4"/>
  <c r="AIR76" i="4"/>
  <c r="AIQ76" i="4"/>
  <c r="AIP76" i="4"/>
  <c r="AIO76" i="4"/>
  <c r="AIN76" i="4"/>
  <c r="AIM76" i="4"/>
  <c r="AIL76" i="4"/>
  <c r="AIK76" i="4"/>
  <c r="AIJ76" i="4"/>
  <c r="AII76" i="4"/>
  <c r="AIH76" i="4"/>
  <c r="AIG76" i="4"/>
  <c r="AIF76" i="4"/>
  <c r="AIE76" i="4"/>
  <c r="AID76" i="4"/>
  <c r="AIC76" i="4"/>
  <c r="AIB76" i="4"/>
  <c r="AIA76" i="4"/>
  <c r="AHZ76" i="4"/>
  <c r="AHY76" i="4"/>
  <c r="AHX76" i="4"/>
  <c r="AHW76" i="4"/>
  <c r="AHV76" i="4"/>
  <c r="AHU76" i="4"/>
  <c r="AHT76" i="4"/>
  <c r="AHS76" i="4"/>
  <c r="AHR76" i="4"/>
  <c r="AHQ76" i="4"/>
  <c r="AHP76" i="4"/>
  <c r="AHO76" i="4"/>
  <c r="AHN76" i="4"/>
  <c r="AHM76" i="4"/>
  <c r="AHL76" i="4"/>
  <c r="AHK76" i="4"/>
  <c r="AHJ76" i="4"/>
  <c r="AHI76" i="4"/>
  <c r="AHH76" i="4"/>
  <c r="AHG76" i="4"/>
  <c r="AHF76" i="4"/>
  <c r="AHE76" i="4"/>
  <c r="AHD76" i="4"/>
  <c r="AHC76" i="4"/>
  <c r="AHB76" i="4"/>
  <c r="AHA76" i="4"/>
  <c r="AGZ76" i="4"/>
  <c r="AGY76" i="4"/>
  <c r="AGX76" i="4"/>
  <c r="AGW76" i="4"/>
  <c r="AGV76" i="4"/>
  <c r="AGU76" i="4"/>
  <c r="AGT76" i="4"/>
  <c r="AGS76" i="4"/>
  <c r="AGR76" i="4"/>
  <c r="AGQ76" i="4"/>
  <c r="AGP76" i="4"/>
  <c r="AGO76" i="4"/>
  <c r="AGN76" i="4"/>
  <c r="AGM76" i="4"/>
  <c r="AGL76" i="4"/>
  <c r="AGK76" i="4"/>
  <c r="AGI76" i="4"/>
  <c r="AGH76" i="4"/>
  <c r="AGG76" i="4"/>
  <c r="AGF76" i="4"/>
  <c r="AGE76" i="4"/>
  <c r="AGD76" i="4"/>
  <c r="AGB76" i="4"/>
  <c r="AGA76" i="4"/>
  <c r="AFZ76" i="4"/>
  <c r="AFY76" i="4"/>
  <c r="AFX76" i="4"/>
  <c r="AFW76" i="4"/>
  <c r="AFV76" i="4"/>
  <c r="AFU76" i="4"/>
  <c r="AFT76" i="4"/>
  <c r="AFS76" i="4"/>
  <c r="AFR76" i="4"/>
  <c r="AFQ76" i="4"/>
  <c r="AFP76" i="4"/>
  <c r="AFO76" i="4"/>
  <c r="AIR39" i="4"/>
  <c r="AIQ39" i="4"/>
  <c r="AIP39" i="4"/>
  <c r="AIO39" i="4"/>
  <c r="AIN39" i="4"/>
  <c r="AIM39" i="4"/>
  <c r="AIL39" i="4"/>
  <c r="AIK39" i="4"/>
  <c r="AIJ39" i="4"/>
  <c r="AII39" i="4"/>
  <c r="AIH39" i="4"/>
  <c r="AIG39" i="4"/>
  <c r="AIF39" i="4"/>
  <c r="AIE39" i="4"/>
  <c r="AID39" i="4"/>
  <c r="AIC39" i="4"/>
  <c r="AIB39" i="4"/>
  <c r="AIA39" i="4"/>
  <c r="AHZ39" i="4"/>
  <c r="AHY39" i="4"/>
  <c r="AHX39" i="4"/>
  <c r="AHW39" i="4"/>
  <c r="AHV39" i="4"/>
  <c r="AHU39" i="4"/>
  <c r="AHT39" i="4"/>
  <c r="AHS39" i="4"/>
  <c r="AHR39" i="4"/>
  <c r="AHQ39" i="4"/>
  <c r="AHP39" i="4"/>
  <c r="AHO39" i="4"/>
  <c r="AHN39" i="4"/>
  <c r="AHM39" i="4"/>
  <c r="AHL39" i="4"/>
  <c r="AHK39" i="4"/>
  <c r="AHJ39" i="4"/>
  <c r="AHI39" i="4"/>
  <c r="AHH39" i="4"/>
  <c r="AHG39" i="4"/>
  <c r="AHF39" i="4"/>
  <c r="AHE39" i="4"/>
  <c r="AHD39" i="4"/>
  <c r="AHC39" i="4"/>
  <c r="AHB39" i="4"/>
  <c r="AHA39" i="4"/>
  <c r="AGZ39" i="4"/>
  <c r="AGY39" i="4"/>
  <c r="AGX39" i="4"/>
  <c r="AGW39" i="4"/>
  <c r="AGV39" i="4"/>
  <c r="AGU39" i="4"/>
  <c r="AGT39" i="4"/>
  <c r="AGS39" i="4"/>
  <c r="AGR39" i="4"/>
  <c r="AGQ39" i="4"/>
  <c r="AGP39" i="4"/>
  <c r="AGN39" i="4"/>
  <c r="AGL39" i="4"/>
  <c r="AGK39" i="4"/>
  <c r="AGJ39" i="4"/>
  <c r="AGI39" i="4"/>
  <c r="AGH39" i="4"/>
  <c r="AGG39" i="4"/>
  <c r="AGF39" i="4"/>
  <c r="AGE39" i="4"/>
  <c r="AGD39" i="4"/>
  <c r="AGB39" i="4"/>
  <c r="AGA39" i="4"/>
  <c r="AFZ39" i="4"/>
  <c r="AFY39" i="4"/>
  <c r="AFX39" i="4"/>
  <c r="AFW39" i="4"/>
  <c r="AFV39" i="4"/>
  <c r="AFU39" i="4"/>
  <c r="AFT39" i="4"/>
  <c r="AFS39" i="4"/>
  <c r="AFR39" i="4"/>
  <c r="AFQ39" i="4"/>
  <c r="AFP39" i="4"/>
  <c r="AFO39" i="4"/>
  <c r="AIR44" i="4"/>
  <c r="AIQ44" i="4"/>
  <c r="AIP44" i="4"/>
  <c r="AIO44" i="4"/>
  <c r="AIN44" i="4"/>
  <c r="AIM44" i="4"/>
  <c r="AIL44" i="4"/>
  <c r="AIK44" i="4"/>
  <c r="AIJ44" i="4"/>
  <c r="AII44" i="4"/>
  <c r="AIH44" i="4"/>
  <c r="AIG44" i="4"/>
  <c r="AIF44" i="4"/>
  <c r="AIE44" i="4"/>
  <c r="AID44" i="4"/>
  <c r="AIC44" i="4"/>
  <c r="AIB44" i="4"/>
  <c r="AIA44" i="4"/>
  <c r="AHZ44" i="4"/>
  <c r="AHY44" i="4"/>
  <c r="AHX44" i="4"/>
  <c r="AHW44" i="4"/>
  <c r="AHV44" i="4"/>
  <c r="AHU44" i="4"/>
  <c r="AHT44" i="4"/>
  <c r="AHS44" i="4"/>
  <c r="AHR44" i="4"/>
  <c r="AHQ44" i="4"/>
  <c r="AHP44" i="4"/>
  <c r="AHO44" i="4"/>
  <c r="AHN44" i="4"/>
  <c r="AHM44" i="4"/>
  <c r="AHL44" i="4"/>
  <c r="AHK44" i="4"/>
  <c r="AHJ44" i="4"/>
  <c r="AHI44" i="4"/>
  <c r="AHH44" i="4"/>
  <c r="AHG44" i="4"/>
  <c r="AHF44" i="4"/>
  <c r="AHE44" i="4"/>
  <c r="AHD44" i="4"/>
  <c r="AHC44" i="4"/>
  <c r="AHB44" i="4"/>
  <c r="AHA44" i="4"/>
  <c r="AGZ44" i="4"/>
  <c r="AGY44" i="4"/>
  <c r="AGX44" i="4"/>
  <c r="AGW44" i="4"/>
  <c r="AGV44" i="4"/>
  <c r="AGU44" i="4"/>
  <c r="AGT44" i="4"/>
  <c r="AGS44" i="4"/>
  <c r="AGR44" i="4"/>
  <c r="AGN44" i="4"/>
  <c r="AGM44" i="4"/>
  <c r="AGL44" i="4"/>
  <c r="AGK44" i="4"/>
  <c r="AGJ44" i="4"/>
  <c r="AGI44" i="4"/>
  <c r="AGH44" i="4"/>
  <c r="AGG44" i="4"/>
  <c r="AGF44" i="4"/>
  <c r="AGE44" i="4"/>
  <c r="AGD44" i="4"/>
  <c r="AGB44" i="4"/>
  <c r="AGA44" i="4"/>
  <c r="AFZ44" i="4"/>
  <c r="AFY44" i="4"/>
  <c r="AFX44" i="4"/>
  <c r="AFW44" i="4"/>
  <c r="AFV44" i="4"/>
  <c r="AFU44" i="4"/>
  <c r="AFT44" i="4"/>
  <c r="AFS44" i="4"/>
  <c r="AFR44" i="4"/>
  <c r="AFQ44" i="4"/>
  <c r="AFP44" i="4"/>
  <c r="AFO44" i="4"/>
  <c r="AIR51" i="4"/>
  <c r="AIQ51" i="4"/>
  <c r="AIP51" i="4"/>
  <c r="AIO51" i="4"/>
  <c r="AIN51" i="4"/>
  <c r="AIM51" i="4"/>
  <c r="AIL51" i="4"/>
  <c r="AIK51" i="4"/>
  <c r="AIJ51" i="4"/>
  <c r="AII51" i="4"/>
  <c r="AIH51" i="4"/>
  <c r="AIG51" i="4"/>
  <c r="AIF51" i="4"/>
  <c r="AIE51" i="4"/>
  <c r="AID51" i="4"/>
  <c r="AIC51" i="4"/>
  <c r="AIB51" i="4"/>
  <c r="AIA51" i="4"/>
  <c r="AHZ51" i="4"/>
  <c r="AHY51" i="4"/>
  <c r="AHX51" i="4"/>
  <c r="AHW51" i="4"/>
  <c r="AHV51" i="4"/>
  <c r="AHU51" i="4"/>
  <c r="AHT51" i="4"/>
  <c r="AHS51" i="4"/>
  <c r="AHR51" i="4"/>
  <c r="AHQ51" i="4"/>
  <c r="AHP51" i="4"/>
  <c r="AHO51" i="4"/>
  <c r="AHN51" i="4"/>
  <c r="AHM51" i="4"/>
  <c r="AHL51" i="4"/>
  <c r="AHK51" i="4"/>
  <c r="AHJ51" i="4"/>
  <c r="AHI51" i="4"/>
  <c r="AHH51" i="4"/>
  <c r="AHG51" i="4"/>
  <c r="AHF51" i="4"/>
  <c r="AHE51" i="4"/>
  <c r="AHD51" i="4"/>
  <c r="AHC51" i="4"/>
  <c r="AHB51" i="4"/>
  <c r="AHA51" i="4"/>
  <c r="AGZ51" i="4"/>
  <c r="AGY51" i="4"/>
  <c r="AGX51" i="4"/>
  <c r="AGW51" i="4"/>
  <c r="AGV51" i="4"/>
  <c r="AGU51" i="4"/>
  <c r="AGT51" i="4"/>
  <c r="AGS51" i="4"/>
  <c r="AGR51" i="4"/>
  <c r="AGQ51" i="4"/>
  <c r="AGP51" i="4"/>
  <c r="AGO51" i="4"/>
  <c r="AGN51" i="4"/>
  <c r="AGM51" i="4"/>
  <c r="AGL51" i="4"/>
  <c r="AGK51" i="4"/>
  <c r="AGJ51" i="4"/>
  <c r="AGH51" i="4"/>
  <c r="AGG51" i="4"/>
  <c r="AGF51" i="4"/>
  <c r="AGE51" i="4"/>
  <c r="AGD51" i="4"/>
  <c r="AGB51" i="4"/>
  <c r="AGA51" i="4"/>
  <c r="AFZ51" i="4"/>
  <c r="AFY51" i="4"/>
  <c r="AFX51" i="4"/>
  <c r="AFW51" i="4"/>
  <c r="AFV51" i="4"/>
  <c r="AFU51" i="4"/>
  <c r="AFT51" i="4"/>
  <c r="AFS51" i="4"/>
  <c r="AFR51" i="4"/>
  <c r="AFQ51" i="4"/>
  <c r="AFP51" i="4"/>
  <c r="AFO51" i="4"/>
  <c r="AIR85" i="4"/>
  <c r="AIQ85" i="4"/>
  <c r="AIP85" i="4"/>
  <c r="AIO85" i="4"/>
  <c r="AIN85" i="4"/>
  <c r="AIM85" i="4"/>
  <c r="AIL85" i="4"/>
  <c r="AIK85" i="4"/>
  <c r="AIJ85" i="4"/>
  <c r="AII85" i="4"/>
  <c r="AIH85" i="4"/>
  <c r="AIG85" i="4"/>
  <c r="AIF85" i="4"/>
  <c r="AIE85" i="4"/>
  <c r="AID85" i="4"/>
  <c r="AIC85" i="4"/>
  <c r="AIB85" i="4"/>
  <c r="AIA85" i="4"/>
  <c r="AHZ85" i="4"/>
  <c r="AHY85" i="4"/>
  <c r="AHX85" i="4"/>
  <c r="AHW85" i="4"/>
  <c r="AHV85" i="4"/>
  <c r="AHU85" i="4"/>
  <c r="AHT85" i="4"/>
  <c r="AHS85" i="4"/>
  <c r="AHR85" i="4"/>
  <c r="AHQ85" i="4"/>
  <c r="AHP85" i="4"/>
  <c r="AHO85" i="4"/>
  <c r="AHN85" i="4"/>
  <c r="AHM85" i="4"/>
  <c r="AHL85" i="4"/>
  <c r="AHK85" i="4"/>
  <c r="AHJ85" i="4"/>
  <c r="AHI85" i="4"/>
  <c r="AHH85" i="4"/>
  <c r="AHG85" i="4"/>
  <c r="AHF85" i="4"/>
  <c r="AHE85" i="4"/>
  <c r="AHD85" i="4"/>
  <c r="AHC85" i="4"/>
  <c r="AHB85" i="4"/>
  <c r="AHA85" i="4"/>
  <c r="AGZ85" i="4"/>
  <c r="AGY85" i="4"/>
  <c r="AGX85" i="4"/>
  <c r="AGW85" i="4"/>
  <c r="AGV85" i="4"/>
  <c r="AGU85" i="4"/>
  <c r="AGT85" i="4"/>
  <c r="AGS85" i="4"/>
  <c r="AGR85" i="4"/>
  <c r="AGO85" i="4"/>
  <c r="AGK85" i="4"/>
  <c r="AGI85" i="4"/>
  <c r="AGG85" i="4"/>
  <c r="AGF85" i="4"/>
  <c r="AGE85" i="4"/>
  <c r="AGB85" i="4"/>
  <c r="AGA85" i="4"/>
  <c r="AFZ85" i="4"/>
  <c r="AFY85" i="4"/>
  <c r="AFX85" i="4"/>
  <c r="AFW85" i="4"/>
  <c r="AFV85" i="4"/>
  <c r="AFU85" i="4"/>
  <c r="AFT85" i="4"/>
  <c r="AFS85" i="4"/>
  <c r="AFR85" i="4"/>
  <c r="AFQ85" i="4"/>
  <c r="AFP85" i="4"/>
  <c r="AFO85" i="4"/>
  <c r="AIR72" i="4"/>
  <c r="AIQ72" i="4"/>
  <c r="AIP72" i="4"/>
  <c r="AIO72" i="4"/>
  <c r="AIN72" i="4"/>
  <c r="AIM72" i="4"/>
  <c r="AIL72" i="4"/>
  <c r="AIK72" i="4"/>
  <c r="AIJ72" i="4"/>
  <c r="AII72" i="4"/>
  <c r="AIH72" i="4"/>
  <c r="AIG72" i="4"/>
  <c r="AIF72" i="4"/>
  <c r="AIE72" i="4"/>
  <c r="AID72" i="4"/>
  <c r="AIC72" i="4"/>
  <c r="AIB72" i="4"/>
  <c r="AIA72" i="4"/>
  <c r="AHZ72" i="4"/>
  <c r="AHY72" i="4"/>
  <c r="AHX72" i="4"/>
  <c r="AHW72" i="4"/>
  <c r="AHV72" i="4"/>
  <c r="AHU72" i="4"/>
  <c r="AHT72" i="4"/>
  <c r="AHS72" i="4"/>
  <c r="AHR72" i="4"/>
  <c r="AHQ72" i="4"/>
  <c r="AHP72" i="4"/>
  <c r="AHO72" i="4"/>
  <c r="AHN72" i="4"/>
  <c r="AHM72" i="4"/>
  <c r="AHL72" i="4"/>
  <c r="AHK72" i="4"/>
  <c r="AHJ72" i="4"/>
  <c r="AHI72" i="4"/>
  <c r="AHH72" i="4"/>
  <c r="AHG72" i="4"/>
  <c r="AHF72" i="4"/>
  <c r="AHE72" i="4"/>
  <c r="AHD72" i="4"/>
  <c r="AHC72" i="4"/>
  <c r="AHB72" i="4"/>
  <c r="AHA72" i="4"/>
  <c r="AGZ72" i="4"/>
  <c r="AGY72" i="4"/>
  <c r="AGX72" i="4"/>
  <c r="AGW72" i="4"/>
  <c r="AGV72" i="4"/>
  <c r="AGU72" i="4"/>
  <c r="AGT72" i="4"/>
  <c r="AGS72" i="4"/>
  <c r="AGR72" i="4"/>
  <c r="AGN72" i="4"/>
  <c r="AGL72" i="4"/>
  <c r="AGK72" i="4"/>
  <c r="AGJ72" i="4"/>
  <c r="AGI72" i="4"/>
  <c r="AGH72" i="4"/>
  <c r="AGG72" i="4"/>
  <c r="AGF72" i="4"/>
  <c r="AGE72" i="4"/>
  <c r="AGD72" i="4"/>
  <c r="AGB72" i="4"/>
  <c r="AGA72" i="4"/>
  <c r="AFZ72" i="4"/>
  <c r="AFY72" i="4"/>
  <c r="AFX72" i="4"/>
  <c r="AFW72" i="4"/>
  <c r="AFV72" i="4"/>
  <c r="AFU72" i="4"/>
  <c r="AFT72" i="4"/>
  <c r="AFS72" i="4"/>
  <c r="AFR72" i="4"/>
  <c r="AFQ72" i="4"/>
  <c r="AFP72" i="4"/>
  <c r="AFO72" i="4"/>
  <c r="AIR70" i="4"/>
  <c r="AIQ70" i="4"/>
  <c r="AIP70" i="4"/>
  <c r="AIO70" i="4"/>
  <c r="AIN70" i="4"/>
  <c r="AIM70" i="4"/>
  <c r="AIL70" i="4"/>
  <c r="AIK70" i="4"/>
  <c r="AIJ70" i="4"/>
  <c r="AII70" i="4"/>
  <c r="AIH70" i="4"/>
  <c r="AIG70" i="4"/>
  <c r="AIF70" i="4"/>
  <c r="AIE70" i="4"/>
  <c r="AID70" i="4"/>
  <c r="AIC70" i="4"/>
  <c r="AIB70" i="4"/>
  <c r="AIA70" i="4"/>
  <c r="AHZ70" i="4"/>
  <c r="AHY70" i="4"/>
  <c r="AHX70" i="4"/>
  <c r="AHW70" i="4"/>
  <c r="AHV70" i="4"/>
  <c r="AHU70" i="4"/>
  <c r="AHT70" i="4"/>
  <c r="AHS70" i="4"/>
  <c r="AHR70" i="4"/>
  <c r="AHQ70" i="4"/>
  <c r="AHP70" i="4"/>
  <c r="AHO70" i="4"/>
  <c r="AHN70" i="4"/>
  <c r="AHM70" i="4"/>
  <c r="AHL70" i="4"/>
  <c r="AHK70" i="4"/>
  <c r="AHJ70" i="4"/>
  <c r="AHI70" i="4"/>
  <c r="AHH70" i="4"/>
  <c r="AHG70" i="4"/>
  <c r="AHF70" i="4"/>
  <c r="AHE70" i="4"/>
  <c r="AHD70" i="4"/>
  <c r="AHC70" i="4"/>
  <c r="AHB70" i="4"/>
  <c r="AHA70" i="4"/>
  <c r="AGZ70" i="4"/>
  <c r="AGY70" i="4"/>
  <c r="AGX70" i="4"/>
  <c r="AGW70" i="4"/>
  <c r="AGV70" i="4"/>
  <c r="AGU70" i="4"/>
  <c r="AGT70" i="4"/>
  <c r="AGS70" i="4"/>
  <c r="AGR70" i="4"/>
  <c r="AGQ70" i="4"/>
  <c r="AGP70" i="4"/>
  <c r="AGN70" i="4"/>
  <c r="AGM70" i="4"/>
  <c r="AGL70" i="4"/>
  <c r="AGK70" i="4"/>
  <c r="AGJ70" i="4"/>
  <c r="AGI70" i="4"/>
  <c r="AGH70" i="4"/>
  <c r="AGG70" i="4"/>
  <c r="AGF70" i="4"/>
  <c r="AGE70" i="4"/>
  <c r="AGD70" i="4"/>
  <c r="AGB70" i="4"/>
  <c r="AGA70" i="4"/>
  <c r="AFZ70" i="4"/>
  <c r="AFY70" i="4"/>
  <c r="AFX70" i="4"/>
  <c r="AFW70" i="4"/>
  <c r="AFV70" i="4"/>
  <c r="AFU70" i="4"/>
  <c r="AFT70" i="4"/>
  <c r="AFS70" i="4"/>
  <c r="AFR70" i="4"/>
  <c r="AFQ70" i="4"/>
  <c r="AFP70" i="4"/>
  <c r="AFO70" i="4"/>
  <c r="AIR86" i="4"/>
  <c r="AIQ86" i="4"/>
  <c r="AIP86" i="4"/>
  <c r="AIO86" i="4"/>
  <c r="AIN86" i="4"/>
  <c r="AIM86" i="4"/>
  <c r="AIL86" i="4"/>
  <c r="AIK86" i="4"/>
  <c r="AIJ86" i="4"/>
  <c r="AII86" i="4"/>
  <c r="AIH86" i="4"/>
  <c r="AIG86" i="4"/>
  <c r="AIF86" i="4"/>
  <c r="AIE86" i="4"/>
  <c r="AID86" i="4"/>
  <c r="AIC86" i="4"/>
  <c r="AIB86" i="4"/>
  <c r="AIA86" i="4"/>
  <c r="AHZ86" i="4"/>
  <c r="AHY86" i="4"/>
  <c r="AHX86" i="4"/>
  <c r="AHW86" i="4"/>
  <c r="AHV86" i="4"/>
  <c r="AHU86" i="4"/>
  <c r="AHT86" i="4"/>
  <c r="AHS86" i="4"/>
  <c r="AHR86" i="4"/>
  <c r="AHQ86" i="4"/>
  <c r="AHP86" i="4"/>
  <c r="AHO86" i="4"/>
  <c r="AHN86" i="4"/>
  <c r="AHM86" i="4"/>
  <c r="AHL86" i="4"/>
  <c r="AHK86" i="4"/>
  <c r="AHJ86" i="4"/>
  <c r="AHI86" i="4"/>
  <c r="AHH86" i="4"/>
  <c r="AHG86" i="4"/>
  <c r="AHF86" i="4"/>
  <c r="AHE86" i="4"/>
  <c r="AHD86" i="4"/>
  <c r="AHC86" i="4"/>
  <c r="AHB86" i="4"/>
  <c r="AHA86" i="4"/>
  <c r="AGZ86" i="4"/>
  <c r="AGY86" i="4"/>
  <c r="AGX86" i="4"/>
  <c r="AGW86" i="4"/>
  <c r="AGV86" i="4"/>
  <c r="AGU86" i="4"/>
  <c r="AGT86" i="4"/>
  <c r="AGS86" i="4"/>
  <c r="AGR86" i="4"/>
  <c r="AGQ86" i="4"/>
  <c r="AGP86" i="4"/>
  <c r="AGO86" i="4"/>
  <c r="AGN86" i="4"/>
  <c r="AGM86" i="4"/>
  <c r="AGL86" i="4"/>
  <c r="AGK86" i="4"/>
  <c r="AGJ86" i="4"/>
  <c r="AGI86" i="4"/>
  <c r="AGG86" i="4"/>
  <c r="AGF86" i="4"/>
  <c r="AGB86" i="4"/>
  <c r="AGA86" i="4"/>
  <c r="AFZ86" i="4"/>
  <c r="AFY86" i="4"/>
  <c r="AFX86" i="4"/>
  <c r="AFW86" i="4"/>
  <c r="AFV86" i="4"/>
  <c r="AFU86" i="4"/>
  <c r="AFT86" i="4"/>
  <c r="AFS86" i="4"/>
  <c r="AFR86" i="4"/>
  <c r="AFQ86" i="4"/>
  <c r="AFP86" i="4"/>
  <c r="AFO86" i="4"/>
  <c r="AIR59" i="4"/>
  <c r="AIQ59" i="4"/>
  <c r="AIP59" i="4"/>
  <c r="AIO59" i="4"/>
  <c r="AIN59" i="4"/>
  <c r="AIM59" i="4"/>
  <c r="AIL59" i="4"/>
  <c r="AIK59" i="4"/>
  <c r="AIJ59" i="4"/>
  <c r="AII59" i="4"/>
  <c r="AIH59" i="4"/>
  <c r="AIG59" i="4"/>
  <c r="AIF59" i="4"/>
  <c r="AIE59" i="4"/>
  <c r="AID59" i="4"/>
  <c r="AIC59" i="4"/>
  <c r="AIB59" i="4"/>
  <c r="AIA59" i="4"/>
  <c r="AHZ59" i="4"/>
  <c r="AHY59" i="4"/>
  <c r="AHX59" i="4"/>
  <c r="AHW59" i="4"/>
  <c r="AHV59" i="4"/>
  <c r="AHU59" i="4"/>
  <c r="AHT59" i="4"/>
  <c r="AHS59" i="4"/>
  <c r="AHR59" i="4"/>
  <c r="AHQ59" i="4"/>
  <c r="AHP59" i="4"/>
  <c r="AHO59" i="4"/>
  <c r="AHN59" i="4"/>
  <c r="AHM59" i="4"/>
  <c r="AHL59" i="4"/>
  <c r="AHK59" i="4"/>
  <c r="AHJ59" i="4"/>
  <c r="AHI59" i="4"/>
  <c r="AHH59" i="4"/>
  <c r="AHG59" i="4"/>
  <c r="AHF59" i="4"/>
  <c r="AHE59" i="4"/>
  <c r="AHD59" i="4"/>
  <c r="AHC59" i="4"/>
  <c r="AHB59" i="4"/>
  <c r="AHA59" i="4"/>
  <c r="AGZ59" i="4"/>
  <c r="AGY59" i="4"/>
  <c r="AGX59" i="4"/>
  <c r="AGW59" i="4"/>
  <c r="AGV59" i="4"/>
  <c r="AGU59" i="4"/>
  <c r="AGT59" i="4"/>
  <c r="AGS59" i="4"/>
  <c r="AGR59" i="4"/>
  <c r="AGQ59" i="4"/>
  <c r="AGP59" i="4"/>
  <c r="AGM59" i="4"/>
  <c r="AGL59" i="4"/>
  <c r="AGK59" i="4"/>
  <c r="AGJ59" i="4"/>
  <c r="AGI59" i="4"/>
  <c r="AGH59" i="4"/>
  <c r="AGG59" i="4"/>
  <c r="AGF59" i="4"/>
  <c r="AGE59" i="4"/>
  <c r="AGD59" i="4"/>
  <c r="AGB59" i="4"/>
  <c r="AGA59" i="4"/>
  <c r="AFZ59" i="4"/>
  <c r="AFY59" i="4"/>
  <c r="AFX59" i="4"/>
  <c r="AFW59" i="4"/>
  <c r="AFV59" i="4"/>
  <c r="AFU59" i="4"/>
  <c r="AFT59" i="4"/>
  <c r="AFS59" i="4"/>
  <c r="AFR59" i="4"/>
  <c r="AFQ59" i="4"/>
  <c r="AFP59" i="4"/>
  <c r="AFO59" i="4"/>
  <c r="AIR74" i="4"/>
  <c r="AIQ74" i="4"/>
  <c r="AIP74" i="4"/>
  <c r="AIO74" i="4"/>
  <c r="AIN74" i="4"/>
  <c r="AIM74" i="4"/>
  <c r="AIL74" i="4"/>
  <c r="AIK74" i="4"/>
  <c r="AIJ74" i="4"/>
  <c r="AII74" i="4"/>
  <c r="AIH74" i="4"/>
  <c r="AIG74" i="4"/>
  <c r="AIF74" i="4"/>
  <c r="AIE74" i="4"/>
  <c r="AID74" i="4"/>
  <c r="AIC74" i="4"/>
  <c r="AIB74" i="4"/>
  <c r="AIA74" i="4"/>
  <c r="AHZ74" i="4"/>
  <c r="AHY74" i="4"/>
  <c r="AHX74" i="4"/>
  <c r="AHW74" i="4"/>
  <c r="AHV74" i="4"/>
  <c r="AHU74" i="4"/>
  <c r="AHT74" i="4"/>
  <c r="AHS74" i="4"/>
  <c r="AHR74" i="4"/>
  <c r="AHQ74" i="4"/>
  <c r="AHP74" i="4"/>
  <c r="AHO74" i="4"/>
  <c r="AHN74" i="4"/>
  <c r="AHM74" i="4"/>
  <c r="AHL74" i="4"/>
  <c r="AHK74" i="4"/>
  <c r="AHJ74" i="4"/>
  <c r="AHI74" i="4"/>
  <c r="AHH74" i="4"/>
  <c r="AHG74" i="4"/>
  <c r="AHF74" i="4"/>
  <c r="AHE74" i="4"/>
  <c r="AHD74" i="4"/>
  <c r="AHC74" i="4"/>
  <c r="AHB74" i="4"/>
  <c r="AHA74" i="4"/>
  <c r="AGZ74" i="4"/>
  <c r="AGY74" i="4"/>
  <c r="AGX74" i="4"/>
  <c r="AGW74" i="4"/>
  <c r="AGV74" i="4"/>
  <c r="AGU74" i="4"/>
  <c r="AGT74" i="4"/>
  <c r="AGS74" i="4"/>
  <c r="AGR74" i="4"/>
  <c r="AGQ74" i="4"/>
  <c r="AGP74" i="4"/>
  <c r="AGN74" i="4"/>
  <c r="AGM74" i="4"/>
  <c r="AGL74" i="4"/>
  <c r="AGK74" i="4"/>
  <c r="AGJ74" i="4"/>
  <c r="AGI74" i="4"/>
  <c r="AGH74" i="4"/>
  <c r="AGG74" i="4"/>
  <c r="AGF74" i="4"/>
  <c r="AGE74" i="4"/>
  <c r="AGD74" i="4"/>
  <c r="AGB74" i="4"/>
  <c r="AGA74" i="4"/>
  <c r="AFZ74" i="4"/>
  <c r="AFY74" i="4"/>
  <c r="AFX74" i="4"/>
  <c r="AFW74" i="4"/>
  <c r="AFV74" i="4"/>
  <c r="AFU74" i="4"/>
  <c r="AFT74" i="4"/>
  <c r="AFS74" i="4"/>
  <c r="AFR74" i="4"/>
  <c r="AFQ74" i="4"/>
  <c r="AFP74" i="4"/>
  <c r="AFO74" i="4"/>
  <c r="AIR56" i="4"/>
  <c r="AIQ56" i="4"/>
  <c r="AIP56" i="4"/>
  <c r="AIO56" i="4"/>
  <c r="AIN56" i="4"/>
  <c r="AIM56" i="4"/>
  <c r="AIL56" i="4"/>
  <c r="AIK56" i="4"/>
  <c r="AIJ56" i="4"/>
  <c r="AII56" i="4"/>
  <c r="AIH56" i="4"/>
  <c r="AIG56" i="4"/>
  <c r="AIF56" i="4"/>
  <c r="AIE56" i="4"/>
  <c r="AID56" i="4"/>
  <c r="AIC56" i="4"/>
  <c r="AIB56" i="4"/>
  <c r="AIA56" i="4"/>
  <c r="AHZ56" i="4"/>
  <c r="AHY56" i="4"/>
  <c r="AHX56" i="4"/>
  <c r="AHW56" i="4"/>
  <c r="AHV56" i="4"/>
  <c r="AHU56" i="4"/>
  <c r="AHT56" i="4"/>
  <c r="AHS56" i="4"/>
  <c r="AHR56" i="4"/>
  <c r="AHQ56" i="4"/>
  <c r="AHP56" i="4"/>
  <c r="AHO56" i="4"/>
  <c r="AHN56" i="4"/>
  <c r="AHM56" i="4"/>
  <c r="AHL56" i="4"/>
  <c r="AHK56" i="4"/>
  <c r="AHJ56" i="4"/>
  <c r="AHI56" i="4"/>
  <c r="AHH56" i="4"/>
  <c r="AHG56" i="4"/>
  <c r="AHF56" i="4"/>
  <c r="AHE56" i="4"/>
  <c r="AHD56" i="4"/>
  <c r="AHC56" i="4"/>
  <c r="AHB56" i="4"/>
  <c r="AHA56" i="4"/>
  <c r="AGZ56" i="4"/>
  <c r="AGY56" i="4"/>
  <c r="AGX56" i="4"/>
  <c r="AGW56" i="4"/>
  <c r="AGV56" i="4"/>
  <c r="AGU56" i="4"/>
  <c r="AGT56" i="4"/>
  <c r="AGS56" i="4"/>
  <c r="AGR56" i="4"/>
  <c r="AGQ56" i="4"/>
  <c r="AGP56" i="4"/>
  <c r="AGO56" i="4"/>
  <c r="AGN56" i="4"/>
  <c r="AGM56" i="4"/>
  <c r="AGL56" i="4"/>
  <c r="AGK56" i="4"/>
  <c r="AGJ56" i="4"/>
  <c r="AGI56" i="4"/>
  <c r="AGH56" i="4"/>
  <c r="AGG56" i="4"/>
  <c r="AGF56" i="4"/>
  <c r="AGE56" i="4"/>
  <c r="AGD56" i="4"/>
  <c r="AGB56" i="4"/>
  <c r="AGA56" i="4"/>
  <c r="AFZ56" i="4"/>
  <c r="AFY56" i="4"/>
  <c r="AFX56" i="4"/>
  <c r="AFW56" i="4"/>
  <c r="AFV56" i="4"/>
  <c r="AFU56" i="4"/>
  <c r="AFT56" i="4"/>
  <c r="AFS56" i="4"/>
  <c r="AFR56" i="4"/>
  <c r="AFQ56" i="4"/>
  <c r="AFP56" i="4"/>
  <c r="AFO56" i="4"/>
  <c r="AIR73" i="4"/>
  <c r="AIQ73" i="4"/>
  <c r="AIP73" i="4"/>
  <c r="AIO73" i="4"/>
  <c r="AIN73" i="4"/>
  <c r="AIM73" i="4"/>
  <c r="AIL73" i="4"/>
  <c r="AIK73" i="4"/>
  <c r="AIJ73" i="4"/>
  <c r="AII73" i="4"/>
  <c r="AIH73" i="4"/>
  <c r="AIG73" i="4"/>
  <c r="AIF73" i="4"/>
  <c r="AIE73" i="4"/>
  <c r="AID73" i="4"/>
  <c r="AIC73" i="4"/>
  <c r="AIB73" i="4"/>
  <c r="AIA73" i="4"/>
  <c r="AHZ73" i="4"/>
  <c r="AHY73" i="4"/>
  <c r="AHX73" i="4"/>
  <c r="AHW73" i="4"/>
  <c r="AHV73" i="4"/>
  <c r="AHU73" i="4"/>
  <c r="AHT73" i="4"/>
  <c r="AHS73" i="4"/>
  <c r="AHR73" i="4"/>
  <c r="AHQ73" i="4"/>
  <c r="AHP73" i="4"/>
  <c r="AHO73" i="4"/>
  <c r="AHN73" i="4"/>
  <c r="AHM73" i="4"/>
  <c r="AHL73" i="4"/>
  <c r="AHK73" i="4"/>
  <c r="AHJ73" i="4"/>
  <c r="AHI73" i="4"/>
  <c r="AHH73" i="4"/>
  <c r="AHG73" i="4"/>
  <c r="AHF73" i="4"/>
  <c r="AHE73" i="4"/>
  <c r="AHD73" i="4"/>
  <c r="AHC73" i="4"/>
  <c r="AHB73" i="4"/>
  <c r="AHA73" i="4"/>
  <c r="AGZ73" i="4"/>
  <c r="AGY73" i="4"/>
  <c r="AGX73" i="4"/>
  <c r="AGW73" i="4"/>
  <c r="AGV73" i="4"/>
  <c r="AGU73" i="4"/>
  <c r="AGT73" i="4"/>
  <c r="AGS73" i="4"/>
  <c r="AGR73" i="4"/>
  <c r="AGQ73" i="4"/>
  <c r="AGP73" i="4"/>
  <c r="AGN73" i="4"/>
  <c r="AGM73" i="4"/>
  <c r="AGL73" i="4"/>
  <c r="AGK73" i="4"/>
  <c r="AGJ73" i="4"/>
  <c r="AGI73" i="4"/>
  <c r="AGH73" i="4"/>
  <c r="AGG73" i="4"/>
  <c r="AGF73" i="4"/>
  <c r="AGE73" i="4"/>
  <c r="AGD73" i="4"/>
  <c r="AGB73" i="4"/>
  <c r="AGA73" i="4"/>
  <c r="AFZ73" i="4"/>
  <c r="AFY73" i="4"/>
  <c r="AFX73" i="4"/>
  <c r="AFW73" i="4"/>
  <c r="AFV73" i="4"/>
  <c r="AFU73" i="4"/>
  <c r="AFT73" i="4"/>
  <c r="AFS73" i="4"/>
  <c r="AFR73" i="4"/>
  <c r="AFQ73" i="4"/>
  <c r="AFP73" i="4"/>
  <c r="AFO73" i="4"/>
  <c r="AIR38" i="4"/>
  <c r="AIQ38" i="4"/>
  <c r="AIP38" i="4"/>
  <c r="AIO38" i="4"/>
  <c r="AIN38" i="4"/>
  <c r="AIM38" i="4"/>
  <c r="AIL38" i="4"/>
  <c r="AIK38" i="4"/>
  <c r="AIJ38" i="4"/>
  <c r="AII38" i="4"/>
  <c r="AIH38" i="4"/>
  <c r="AIG38" i="4"/>
  <c r="AIF38" i="4"/>
  <c r="AIE38" i="4"/>
  <c r="AID38" i="4"/>
  <c r="AIC38" i="4"/>
  <c r="AIB38" i="4"/>
  <c r="AIA38" i="4"/>
  <c r="AHZ38" i="4"/>
  <c r="AHY38" i="4"/>
  <c r="AHX38" i="4"/>
  <c r="AHW38" i="4"/>
  <c r="AHV38" i="4"/>
  <c r="AHU38" i="4"/>
  <c r="AHT38" i="4"/>
  <c r="AHS38" i="4"/>
  <c r="AHR38" i="4"/>
  <c r="AHQ38" i="4"/>
  <c r="AHP38" i="4"/>
  <c r="AHO38" i="4"/>
  <c r="AHN38" i="4"/>
  <c r="AHM38" i="4"/>
  <c r="AHL38" i="4"/>
  <c r="AHK38" i="4"/>
  <c r="AHJ38" i="4"/>
  <c r="AHI38" i="4"/>
  <c r="AHH38" i="4"/>
  <c r="AHG38" i="4"/>
  <c r="AHF38" i="4"/>
  <c r="AHE38" i="4"/>
  <c r="AHD38" i="4"/>
  <c r="AHC38" i="4"/>
  <c r="AHB38" i="4"/>
  <c r="AHA38" i="4"/>
  <c r="AGZ38" i="4"/>
  <c r="AGY38" i="4"/>
  <c r="AGX38" i="4"/>
  <c r="AGW38" i="4"/>
  <c r="AGV38" i="4"/>
  <c r="AGU38" i="4"/>
  <c r="AGT38" i="4"/>
  <c r="AGS38" i="4"/>
  <c r="AGR38" i="4"/>
  <c r="AGQ38" i="4"/>
  <c r="AGL38" i="4"/>
  <c r="AGK38" i="4"/>
  <c r="AGJ38" i="4"/>
  <c r="AGI38" i="4"/>
  <c r="AGH38" i="4"/>
  <c r="AGG38" i="4"/>
  <c r="AGF38" i="4"/>
  <c r="AGE38" i="4"/>
  <c r="AGD38" i="4"/>
  <c r="AGB38" i="4"/>
  <c r="AGA38" i="4"/>
  <c r="AFZ38" i="4"/>
  <c r="AFY38" i="4"/>
  <c r="AFX38" i="4"/>
  <c r="AFW38" i="4"/>
  <c r="AFV38" i="4"/>
  <c r="AFU38" i="4"/>
  <c r="AFT38" i="4"/>
  <c r="AFS38" i="4"/>
  <c r="AFR38" i="4"/>
  <c r="AFQ38" i="4"/>
  <c r="AFP38" i="4"/>
  <c r="AFO38" i="4"/>
  <c r="AIR50" i="4"/>
  <c r="AIQ50" i="4"/>
  <c r="AIP50" i="4"/>
  <c r="AIO50" i="4"/>
  <c r="AIN50" i="4"/>
  <c r="AIM50" i="4"/>
  <c r="AIL50" i="4"/>
  <c r="AIK50" i="4"/>
  <c r="AIJ50" i="4"/>
  <c r="AII50" i="4"/>
  <c r="AIH50" i="4"/>
  <c r="AIG50" i="4"/>
  <c r="AIF50" i="4"/>
  <c r="AIE50" i="4"/>
  <c r="AID50" i="4"/>
  <c r="AIC50" i="4"/>
  <c r="AIB50" i="4"/>
  <c r="AIA50" i="4"/>
  <c r="AHZ50" i="4"/>
  <c r="AHY50" i="4"/>
  <c r="AHX50" i="4"/>
  <c r="AHW50" i="4"/>
  <c r="AHV50" i="4"/>
  <c r="AHU50" i="4"/>
  <c r="AHT50" i="4"/>
  <c r="AHS50" i="4"/>
  <c r="AHR50" i="4"/>
  <c r="AHQ50" i="4"/>
  <c r="AHP50" i="4"/>
  <c r="AHO50" i="4"/>
  <c r="AHN50" i="4"/>
  <c r="AHM50" i="4"/>
  <c r="AHL50" i="4"/>
  <c r="AHK50" i="4"/>
  <c r="AHJ50" i="4"/>
  <c r="AHI50" i="4"/>
  <c r="AHH50" i="4"/>
  <c r="AHG50" i="4"/>
  <c r="AHF50" i="4"/>
  <c r="AHE50" i="4"/>
  <c r="AHD50" i="4"/>
  <c r="AHC50" i="4"/>
  <c r="AHB50" i="4"/>
  <c r="AHA50" i="4"/>
  <c r="AGZ50" i="4"/>
  <c r="AGY50" i="4"/>
  <c r="AGX50" i="4"/>
  <c r="AGW50" i="4"/>
  <c r="AGV50" i="4"/>
  <c r="AGU50" i="4"/>
  <c r="AGT50" i="4"/>
  <c r="AGS50" i="4"/>
  <c r="AGR50" i="4"/>
  <c r="AGQ50" i="4"/>
  <c r="AGN50" i="4"/>
  <c r="AGM50" i="4"/>
  <c r="AGL50" i="4"/>
  <c r="AGJ50" i="4"/>
  <c r="AGI50" i="4"/>
  <c r="AGH50" i="4"/>
  <c r="AGG50" i="4"/>
  <c r="AGF50" i="4"/>
  <c r="AGE50" i="4"/>
  <c r="AGD50" i="4"/>
  <c r="AGB50" i="4"/>
  <c r="AGA50" i="4"/>
  <c r="AFZ50" i="4"/>
  <c r="AFY50" i="4"/>
  <c r="AFX50" i="4"/>
  <c r="AFW50" i="4"/>
  <c r="AFV50" i="4"/>
  <c r="AFU50" i="4"/>
  <c r="AFT50" i="4"/>
  <c r="AFS50" i="4"/>
  <c r="AFR50" i="4"/>
  <c r="AFQ50" i="4"/>
  <c r="AFP50" i="4"/>
  <c r="AFO50" i="4"/>
  <c r="AIR47" i="4"/>
  <c r="AIQ47" i="4"/>
  <c r="AIP47" i="4"/>
  <c r="AIO47" i="4"/>
  <c r="AIN47" i="4"/>
  <c r="AIM47" i="4"/>
  <c r="AIL47" i="4"/>
  <c r="AIK47" i="4"/>
  <c r="AIJ47" i="4"/>
  <c r="AII47" i="4"/>
  <c r="AIH47" i="4"/>
  <c r="AIG47" i="4"/>
  <c r="AIF47" i="4"/>
  <c r="AIE47" i="4"/>
  <c r="AID47" i="4"/>
  <c r="AIC47" i="4"/>
  <c r="AIB47" i="4"/>
  <c r="AIA47" i="4"/>
  <c r="AHZ47" i="4"/>
  <c r="AHY47" i="4"/>
  <c r="AHX47" i="4"/>
  <c r="AHW47" i="4"/>
  <c r="AHV47" i="4"/>
  <c r="AHU47" i="4"/>
  <c r="AHT47" i="4"/>
  <c r="AHS47" i="4"/>
  <c r="AHR47" i="4"/>
  <c r="AHQ47" i="4"/>
  <c r="AHP47" i="4"/>
  <c r="AHO47" i="4"/>
  <c r="AHN47" i="4"/>
  <c r="AHM47" i="4"/>
  <c r="AHL47" i="4"/>
  <c r="AHK47" i="4"/>
  <c r="AHJ47" i="4"/>
  <c r="AHI47" i="4"/>
  <c r="AHH47" i="4"/>
  <c r="AHG47" i="4"/>
  <c r="AHF47" i="4"/>
  <c r="AHE47" i="4"/>
  <c r="AHD47" i="4"/>
  <c r="AHC47" i="4"/>
  <c r="AHB47" i="4"/>
  <c r="AHA47" i="4"/>
  <c r="AGZ47" i="4"/>
  <c r="AGY47" i="4"/>
  <c r="AGX47" i="4"/>
  <c r="AGW47" i="4"/>
  <c r="AGV47" i="4"/>
  <c r="AGU47" i="4"/>
  <c r="AGT47" i="4"/>
  <c r="AGS47" i="4"/>
  <c r="AGR47" i="4"/>
  <c r="AGQ47" i="4"/>
  <c r="AGP47" i="4"/>
  <c r="AGN47" i="4"/>
  <c r="AGM47" i="4"/>
  <c r="AGK47" i="4"/>
  <c r="AGI47" i="4"/>
  <c r="AGH47" i="4"/>
  <c r="AGG47" i="4"/>
  <c r="AGF47" i="4"/>
  <c r="AGE47" i="4"/>
  <c r="AGD47" i="4"/>
  <c r="AGB47" i="4"/>
  <c r="AGA47" i="4"/>
  <c r="AFZ47" i="4"/>
  <c r="AFY47" i="4"/>
  <c r="AFX47" i="4"/>
  <c r="AFW47" i="4"/>
  <c r="AFV47" i="4"/>
  <c r="AFU47" i="4"/>
  <c r="AFT47" i="4"/>
  <c r="AFS47" i="4"/>
  <c r="AFR47" i="4"/>
  <c r="AFQ47" i="4"/>
  <c r="AFP47" i="4"/>
  <c r="AFO47" i="4"/>
  <c r="AIR40" i="4"/>
  <c r="AIQ40" i="4"/>
  <c r="AIP40" i="4"/>
  <c r="AIO40" i="4"/>
  <c r="AIN40" i="4"/>
  <c r="AIM40" i="4"/>
  <c r="AIL40" i="4"/>
  <c r="AIK40" i="4"/>
  <c r="AIJ40" i="4"/>
  <c r="AII40" i="4"/>
  <c r="AIH40" i="4"/>
  <c r="AIG40" i="4"/>
  <c r="AIF40" i="4"/>
  <c r="AIE40" i="4"/>
  <c r="AID40" i="4"/>
  <c r="AIC40" i="4"/>
  <c r="AIB40" i="4"/>
  <c r="AIA40" i="4"/>
  <c r="AHZ40" i="4"/>
  <c r="AHY40" i="4"/>
  <c r="AHX40" i="4"/>
  <c r="AHW40" i="4"/>
  <c r="AHV40" i="4"/>
  <c r="AHU40" i="4"/>
  <c r="AHT40" i="4"/>
  <c r="AHS40" i="4"/>
  <c r="AHR40" i="4"/>
  <c r="AHQ40" i="4"/>
  <c r="AHP40" i="4"/>
  <c r="AHO40" i="4"/>
  <c r="AHN40" i="4"/>
  <c r="AHM40" i="4"/>
  <c r="AHL40" i="4"/>
  <c r="AHK40" i="4"/>
  <c r="AHJ40" i="4"/>
  <c r="AHI40" i="4"/>
  <c r="AHH40" i="4"/>
  <c r="AHG40" i="4"/>
  <c r="AHF40" i="4"/>
  <c r="AHE40" i="4"/>
  <c r="AHD40" i="4"/>
  <c r="AHC40" i="4"/>
  <c r="AHB40" i="4"/>
  <c r="AHA40" i="4"/>
  <c r="AGZ40" i="4"/>
  <c r="AGY40" i="4"/>
  <c r="AGX40" i="4"/>
  <c r="AGW40" i="4"/>
  <c r="AGV40" i="4"/>
  <c r="AGU40" i="4"/>
  <c r="AGT40" i="4"/>
  <c r="AGS40" i="4"/>
  <c r="AGR40" i="4"/>
  <c r="AGQ40" i="4"/>
  <c r="AGP40" i="4"/>
  <c r="AGO40" i="4"/>
  <c r="AGN40" i="4"/>
  <c r="AGM40" i="4"/>
  <c r="AGL40" i="4"/>
  <c r="AGK40" i="4"/>
  <c r="AGJ40" i="4"/>
  <c r="AGG40" i="4"/>
  <c r="AGF40" i="4"/>
  <c r="AGE40" i="4"/>
  <c r="AGB40" i="4"/>
  <c r="AGA40" i="4"/>
  <c r="AFZ40" i="4"/>
  <c r="AFY40" i="4"/>
  <c r="AFX40" i="4"/>
  <c r="AFW40" i="4"/>
  <c r="AFV40" i="4"/>
  <c r="AFU40" i="4"/>
  <c r="AFT40" i="4"/>
  <c r="AFS40" i="4"/>
  <c r="AFR40" i="4"/>
  <c r="AFQ40" i="4"/>
  <c r="AFP40" i="4"/>
  <c r="AFO40" i="4"/>
  <c r="AIR62" i="4"/>
  <c r="AIQ62" i="4"/>
  <c r="AIP62" i="4"/>
  <c r="AIO62" i="4"/>
  <c r="AIN62" i="4"/>
  <c r="AIM62" i="4"/>
  <c r="AIL62" i="4"/>
  <c r="AIK62" i="4"/>
  <c r="AIJ62" i="4"/>
  <c r="AII62" i="4"/>
  <c r="AIH62" i="4"/>
  <c r="AIG62" i="4"/>
  <c r="AIF62" i="4"/>
  <c r="AIE62" i="4"/>
  <c r="AID62" i="4"/>
  <c r="AIC62" i="4"/>
  <c r="AIB62" i="4"/>
  <c r="AIA62" i="4"/>
  <c r="AHZ62" i="4"/>
  <c r="AHY62" i="4"/>
  <c r="AHX62" i="4"/>
  <c r="AHW62" i="4"/>
  <c r="AHV62" i="4"/>
  <c r="AHU62" i="4"/>
  <c r="AHT62" i="4"/>
  <c r="AHS62" i="4"/>
  <c r="AHR62" i="4"/>
  <c r="AHQ62" i="4"/>
  <c r="AHP62" i="4"/>
  <c r="AHO62" i="4"/>
  <c r="AHN62" i="4"/>
  <c r="AHM62" i="4"/>
  <c r="AHL62" i="4"/>
  <c r="AHK62" i="4"/>
  <c r="AHJ62" i="4"/>
  <c r="AHI62" i="4"/>
  <c r="AHH62" i="4"/>
  <c r="AHG62" i="4"/>
  <c r="AHF62" i="4"/>
  <c r="AHE62" i="4"/>
  <c r="AHD62" i="4"/>
  <c r="AHC62" i="4"/>
  <c r="AHB62" i="4"/>
  <c r="AHA62" i="4"/>
  <c r="AGZ62" i="4"/>
  <c r="AGY62" i="4"/>
  <c r="AGX62" i="4"/>
  <c r="AGW62" i="4"/>
  <c r="AGV62" i="4"/>
  <c r="AGU62" i="4"/>
  <c r="AGT62" i="4"/>
  <c r="AGS62" i="4"/>
  <c r="AGR62" i="4"/>
  <c r="AGQ62" i="4"/>
  <c r="AGP62" i="4"/>
  <c r="AGM62" i="4"/>
  <c r="AGL62" i="4"/>
  <c r="AGK62" i="4"/>
  <c r="AGJ62" i="4"/>
  <c r="AGI62" i="4"/>
  <c r="AGH62" i="4"/>
  <c r="AGG62" i="4"/>
  <c r="AGF62" i="4"/>
  <c r="AGE62" i="4"/>
  <c r="AGD62" i="4"/>
  <c r="AGB62" i="4"/>
  <c r="AGA62" i="4"/>
  <c r="AFZ62" i="4"/>
  <c r="AFY62" i="4"/>
  <c r="AFX62" i="4"/>
  <c r="AFW62" i="4"/>
  <c r="AFV62" i="4"/>
  <c r="AFU62" i="4"/>
  <c r="AFT62" i="4"/>
  <c r="AFS62" i="4"/>
  <c r="AFR62" i="4"/>
  <c r="AFQ62" i="4"/>
  <c r="AFP62" i="4"/>
  <c r="AFO62" i="4"/>
  <c r="AIR16" i="4"/>
  <c r="AIQ16" i="4"/>
  <c r="AIP16" i="4"/>
  <c r="AIO16" i="4"/>
  <c r="AIN16" i="4"/>
  <c r="AIM16" i="4"/>
  <c r="AIL16" i="4"/>
  <c r="AIK16" i="4"/>
  <c r="AIJ16" i="4"/>
  <c r="AII16" i="4"/>
  <c r="AIH16" i="4"/>
  <c r="AIG16" i="4"/>
  <c r="AIF16" i="4"/>
  <c r="AIE16" i="4"/>
  <c r="AID16" i="4"/>
  <c r="AIC16" i="4"/>
  <c r="AIB16" i="4"/>
  <c r="AIA16" i="4"/>
  <c r="AHZ16" i="4"/>
  <c r="AHY16" i="4"/>
  <c r="AHX16" i="4"/>
  <c r="AHW16" i="4"/>
  <c r="AHV16" i="4"/>
  <c r="AHU16" i="4"/>
  <c r="AHT16" i="4"/>
  <c r="AHS16" i="4"/>
  <c r="AHR16" i="4"/>
  <c r="AHQ16" i="4"/>
  <c r="AHP16" i="4"/>
  <c r="AHO16" i="4"/>
  <c r="AHN16" i="4"/>
  <c r="AHM16" i="4"/>
  <c r="AHL16" i="4"/>
  <c r="AHK16" i="4"/>
  <c r="AHJ16" i="4"/>
  <c r="AHI16" i="4"/>
  <c r="AHH16" i="4"/>
  <c r="AHG16" i="4"/>
  <c r="AHF16" i="4"/>
  <c r="AHE16" i="4"/>
  <c r="AHD16" i="4"/>
  <c r="AHC16" i="4"/>
  <c r="AHB16" i="4"/>
  <c r="AHA16" i="4"/>
  <c r="AGZ16" i="4"/>
  <c r="AGY16" i="4"/>
  <c r="AGX16" i="4"/>
  <c r="AGW16" i="4"/>
  <c r="AGV16" i="4"/>
  <c r="AGU16" i="4"/>
  <c r="AGT16" i="4"/>
  <c r="AGS16" i="4"/>
  <c r="AGR16" i="4"/>
  <c r="AGQ16" i="4"/>
  <c r="AGP16" i="4"/>
  <c r="AGO16" i="4"/>
  <c r="AGN16" i="4"/>
  <c r="AGM16" i="4"/>
  <c r="AGL16" i="4"/>
  <c r="AGK16" i="4"/>
  <c r="AGJ16" i="4"/>
  <c r="AGI16" i="4"/>
  <c r="AGH16" i="4"/>
  <c r="AGG16" i="4"/>
  <c r="AGF16" i="4"/>
  <c r="AGE16" i="4"/>
  <c r="AGD16" i="4"/>
  <c r="AGB16" i="4"/>
  <c r="AGA16" i="4"/>
  <c r="AFZ16" i="4"/>
  <c r="AFY16" i="4"/>
  <c r="AFX16" i="4"/>
  <c r="AFW16" i="4"/>
  <c r="AFV16" i="4"/>
  <c r="AFU16" i="4"/>
  <c r="AFT16" i="4"/>
  <c r="AFS16" i="4"/>
  <c r="AFR16" i="4"/>
  <c r="AFQ16" i="4"/>
  <c r="AFP16" i="4"/>
  <c r="AFO16" i="4"/>
  <c r="AIR64" i="4"/>
  <c r="AIQ64" i="4"/>
  <c r="AIP64" i="4"/>
  <c r="AIO64" i="4"/>
  <c r="AIN64" i="4"/>
  <c r="AIM64" i="4"/>
  <c r="AIL64" i="4"/>
  <c r="AIK64" i="4"/>
  <c r="AIJ64" i="4"/>
  <c r="AII64" i="4"/>
  <c r="AIH64" i="4"/>
  <c r="AIG64" i="4"/>
  <c r="AIF64" i="4"/>
  <c r="AIE64" i="4"/>
  <c r="AID64" i="4"/>
  <c r="AIC64" i="4"/>
  <c r="AIB64" i="4"/>
  <c r="AIA64" i="4"/>
  <c r="AHZ64" i="4"/>
  <c r="AHY64" i="4"/>
  <c r="AHX64" i="4"/>
  <c r="AHW64" i="4"/>
  <c r="AHV64" i="4"/>
  <c r="AHU64" i="4"/>
  <c r="AHT64" i="4"/>
  <c r="AHS64" i="4"/>
  <c r="AHR64" i="4"/>
  <c r="AHQ64" i="4"/>
  <c r="AHP64" i="4"/>
  <c r="AHO64" i="4"/>
  <c r="AHN64" i="4"/>
  <c r="AHM64" i="4"/>
  <c r="AHL64" i="4"/>
  <c r="AHK64" i="4"/>
  <c r="AHJ64" i="4"/>
  <c r="AHI64" i="4"/>
  <c r="AHH64" i="4"/>
  <c r="AHG64" i="4"/>
  <c r="AHF64" i="4"/>
  <c r="AHE64" i="4"/>
  <c r="AHD64" i="4"/>
  <c r="AHC64" i="4"/>
  <c r="AHB64" i="4"/>
  <c r="AHA64" i="4"/>
  <c r="AGZ64" i="4"/>
  <c r="AGY64" i="4"/>
  <c r="AGX64" i="4"/>
  <c r="AGW64" i="4"/>
  <c r="AGV64" i="4"/>
  <c r="AGU64" i="4"/>
  <c r="AGT64" i="4"/>
  <c r="AGS64" i="4"/>
  <c r="AGR64" i="4"/>
  <c r="AGQ64" i="4"/>
  <c r="AGP64" i="4"/>
  <c r="AGN64" i="4"/>
  <c r="AGM64" i="4"/>
  <c r="AGL64" i="4"/>
  <c r="AGK64" i="4"/>
  <c r="AGJ64" i="4"/>
  <c r="AGI64" i="4"/>
  <c r="AGH64" i="4"/>
  <c r="AGG64" i="4"/>
  <c r="AGF64" i="4"/>
  <c r="AGD64" i="4"/>
  <c r="AGB64" i="4"/>
  <c r="AGA64" i="4"/>
  <c r="AFZ64" i="4"/>
  <c r="AFY64" i="4"/>
  <c r="AFX64" i="4"/>
  <c r="AFW64" i="4"/>
  <c r="AFV64" i="4"/>
  <c r="AFU64" i="4"/>
  <c r="AFT64" i="4"/>
  <c r="AFS64" i="4"/>
  <c r="AFR64" i="4"/>
  <c r="AFQ64" i="4"/>
  <c r="AFP64" i="4"/>
  <c r="AFO64" i="4"/>
  <c r="AIR87" i="4"/>
  <c r="AIQ87" i="4"/>
  <c r="AIP87" i="4"/>
  <c r="AIO87" i="4"/>
  <c r="AIN87" i="4"/>
  <c r="AIM87" i="4"/>
  <c r="AIL87" i="4"/>
  <c r="AIK87" i="4"/>
  <c r="AIJ87" i="4"/>
  <c r="AII87" i="4"/>
  <c r="AIH87" i="4"/>
  <c r="AIG87" i="4"/>
  <c r="AIF87" i="4"/>
  <c r="AIE87" i="4"/>
  <c r="AID87" i="4"/>
  <c r="AIC87" i="4"/>
  <c r="AIB87" i="4"/>
  <c r="AIA87" i="4"/>
  <c r="AHZ87" i="4"/>
  <c r="AHY87" i="4"/>
  <c r="AHX87" i="4"/>
  <c r="AHW87" i="4"/>
  <c r="AHV87" i="4"/>
  <c r="AHU87" i="4"/>
  <c r="AHT87" i="4"/>
  <c r="AHS87" i="4"/>
  <c r="AHR87" i="4"/>
  <c r="AHQ87" i="4"/>
  <c r="AHP87" i="4"/>
  <c r="AHO87" i="4"/>
  <c r="AHN87" i="4"/>
  <c r="AHM87" i="4"/>
  <c r="AHL87" i="4"/>
  <c r="AHK87" i="4"/>
  <c r="AHJ87" i="4"/>
  <c r="AHI87" i="4"/>
  <c r="AHH87" i="4"/>
  <c r="AHG87" i="4"/>
  <c r="AHF87" i="4"/>
  <c r="AHE87" i="4"/>
  <c r="AHD87" i="4"/>
  <c r="AHC87" i="4"/>
  <c r="AHB87" i="4"/>
  <c r="AHA87" i="4"/>
  <c r="AGZ87" i="4"/>
  <c r="AGY87" i="4"/>
  <c r="AGX87" i="4"/>
  <c r="AGW87" i="4"/>
  <c r="AGV87" i="4"/>
  <c r="AGU87" i="4"/>
  <c r="AGT87" i="4"/>
  <c r="AGS87" i="4"/>
  <c r="AGR87" i="4"/>
  <c r="AGQ87" i="4"/>
  <c r="AGO87" i="4"/>
  <c r="AGM87" i="4"/>
  <c r="AGL87" i="4"/>
  <c r="AGK87" i="4"/>
  <c r="AGJ87" i="4"/>
  <c r="AGI87" i="4"/>
  <c r="AGF87" i="4"/>
  <c r="AGE87" i="4"/>
  <c r="AGB87" i="4"/>
  <c r="AGA87" i="4"/>
  <c r="AFZ87" i="4"/>
  <c r="AFY87" i="4"/>
  <c r="AFX87" i="4"/>
  <c r="AFW87" i="4"/>
  <c r="AFV87" i="4"/>
  <c r="AFU87" i="4"/>
  <c r="AFT87" i="4"/>
  <c r="AFS87" i="4"/>
  <c r="AFR87" i="4"/>
  <c r="AFQ87" i="4"/>
  <c r="AFP87" i="4"/>
  <c r="AFO87" i="4"/>
  <c r="AIR53" i="4"/>
  <c r="AIQ53" i="4"/>
  <c r="AIP53" i="4"/>
  <c r="AIO53" i="4"/>
  <c r="AIN53" i="4"/>
  <c r="AIM53" i="4"/>
  <c r="AIL53" i="4"/>
  <c r="AIK53" i="4"/>
  <c r="AIJ53" i="4"/>
  <c r="AII53" i="4"/>
  <c r="AIH53" i="4"/>
  <c r="AIG53" i="4"/>
  <c r="AIF53" i="4"/>
  <c r="AIE53" i="4"/>
  <c r="AID53" i="4"/>
  <c r="AIC53" i="4"/>
  <c r="AIB53" i="4"/>
  <c r="AIA53" i="4"/>
  <c r="AHZ53" i="4"/>
  <c r="AHY53" i="4"/>
  <c r="AHX53" i="4"/>
  <c r="AHW53" i="4"/>
  <c r="AHV53" i="4"/>
  <c r="AHU53" i="4"/>
  <c r="AHT53" i="4"/>
  <c r="AHS53" i="4"/>
  <c r="AHR53" i="4"/>
  <c r="AHQ53" i="4"/>
  <c r="AHP53" i="4"/>
  <c r="AHO53" i="4"/>
  <c r="AHN53" i="4"/>
  <c r="AHM53" i="4"/>
  <c r="AHL53" i="4"/>
  <c r="AHK53" i="4"/>
  <c r="AHJ53" i="4"/>
  <c r="AHI53" i="4"/>
  <c r="AHH53" i="4"/>
  <c r="AHG53" i="4"/>
  <c r="AHF53" i="4"/>
  <c r="AHE53" i="4"/>
  <c r="AHD53" i="4"/>
  <c r="AHC53" i="4"/>
  <c r="AHB53" i="4"/>
  <c r="AHA53" i="4"/>
  <c r="AGZ53" i="4"/>
  <c r="AGY53" i="4"/>
  <c r="AGX53" i="4"/>
  <c r="AGW53" i="4"/>
  <c r="AGV53" i="4"/>
  <c r="AGU53" i="4"/>
  <c r="AGT53" i="4"/>
  <c r="AGS53" i="4"/>
  <c r="AGR53" i="4"/>
  <c r="AGQ53" i="4"/>
  <c r="AGP53" i="4"/>
  <c r="AGM53" i="4"/>
  <c r="AGL53" i="4"/>
  <c r="AGK53" i="4"/>
  <c r="AGJ53" i="4"/>
  <c r="AGI53" i="4"/>
  <c r="AGH53" i="4"/>
  <c r="AGG53" i="4"/>
  <c r="AGF53" i="4"/>
  <c r="AGE53" i="4"/>
  <c r="AGD53" i="4"/>
  <c r="AGB53" i="4"/>
  <c r="AGA53" i="4"/>
  <c r="AFZ53" i="4"/>
  <c r="AFY53" i="4"/>
  <c r="AFX53" i="4"/>
  <c r="AFW53" i="4"/>
  <c r="AFV53" i="4"/>
  <c r="AFU53" i="4"/>
  <c r="AFT53" i="4"/>
  <c r="AFS53" i="4"/>
  <c r="AFR53" i="4"/>
  <c r="AFQ53" i="4"/>
  <c r="AFP53" i="4"/>
  <c r="AFO53" i="4"/>
  <c r="AIR69" i="4"/>
  <c r="AIQ69" i="4"/>
  <c r="AIP69" i="4"/>
  <c r="AIO69" i="4"/>
  <c r="AIN69" i="4"/>
  <c r="AIM69" i="4"/>
  <c r="AIL69" i="4"/>
  <c r="AIK69" i="4"/>
  <c r="AIJ69" i="4"/>
  <c r="AII69" i="4"/>
  <c r="AIH69" i="4"/>
  <c r="AIG69" i="4"/>
  <c r="AIF69" i="4"/>
  <c r="AIE69" i="4"/>
  <c r="AID69" i="4"/>
  <c r="AIC69" i="4"/>
  <c r="AIB69" i="4"/>
  <c r="AIA69" i="4"/>
  <c r="AHZ69" i="4"/>
  <c r="AHY69" i="4"/>
  <c r="AHX69" i="4"/>
  <c r="AHW69" i="4"/>
  <c r="AHV69" i="4"/>
  <c r="AHU69" i="4"/>
  <c r="AHT69" i="4"/>
  <c r="AHS69" i="4"/>
  <c r="AHR69" i="4"/>
  <c r="AHQ69" i="4"/>
  <c r="AHP69" i="4"/>
  <c r="AHO69" i="4"/>
  <c r="AHN69" i="4"/>
  <c r="AHM69" i="4"/>
  <c r="AHL69" i="4"/>
  <c r="AHK69" i="4"/>
  <c r="AHJ69" i="4"/>
  <c r="AHI69" i="4"/>
  <c r="AHH69" i="4"/>
  <c r="AHG69" i="4"/>
  <c r="AHF69" i="4"/>
  <c r="AHE69" i="4"/>
  <c r="AHD69" i="4"/>
  <c r="AHC69" i="4"/>
  <c r="AHB69" i="4"/>
  <c r="AHA69" i="4"/>
  <c r="AGZ69" i="4"/>
  <c r="AGY69" i="4"/>
  <c r="AGX69" i="4"/>
  <c r="AGW69" i="4"/>
  <c r="AGV69" i="4"/>
  <c r="AGU69" i="4"/>
  <c r="AGT69" i="4"/>
  <c r="AGS69" i="4"/>
  <c r="AGR69" i="4"/>
  <c r="AGQ69" i="4"/>
  <c r="AGP69" i="4"/>
  <c r="AGO69" i="4"/>
  <c r="AGN69" i="4"/>
  <c r="AGM69" i="4"/>
  <c r="AGL69" i="4"/>
  <c r="AGK69" i="4"/>
  <c r="AGJ69" i="4"/>
  <c r="AGI69" i="4"/>
  <c r="AGH69" i="4"/>
  <c r="AGG69" i="4"/>
  <c r="AGF69" i="4"/>
  <c r="AGE69" i="4"/>
  <c r="AGD69" i="4"/>
  <c r="AGB69" i="4"/>
  <c r="AGA69" i="4"/>
  <c r="AFZ69" i="4"/>
  <c r="AFY69" i="4"/>
  <c r="AFX69" i="4"/>
  <c r="AFW69" i="4"/>
  <c r="AFV69" i="4"/>
  <c r="AFU69" i="4"/>
  <c r="AFT69" i="4"/>
  <c r="AFS69" i="4"/>
  <c r="AFR69" i="4"/>
  <c r="AFQ69" i="4"/>
  <c r="AFP69" i="4"/>
  <c r="AFO69" i="4"/>
  <c r="AIR36" i="4"/>
  <c r="AIQ36" i="4"/>
  <c r="AIP36" i="4"/>
  <c r="AIO36" i="4"/>
  <c r="AIN36" i="4"/>
  <c r="AIM36" i="4"/>
  <c r="AIL36" i="4"/>
  <c r="AIK36" i="4"/>
  <c r="AIJ36" i="4"/>
  <c r="AII36" i="4"/>
  <c r="AIH36" i="4"/>
  <c r="AIG36" i="4"/>
  <c r="AIF36" i="4"/>
  <c r="AIE36" i="4"/>
  <c r="AID36" i="4"/>
  <c r="AIC36" i="4"/>
  <c r="AIB36" i="4"/>
  <c r="AIA36" i="4"/>
  <c r="AHZ36" i="4"/>
  <c r="AHY36" i="4"/>
  <c r="AHX36" i="4"/>
  <c r="AHW36" i="4"/>
  <c r="AHV36" i="4"/>
  <c r="AHU36" i="4"/>
  <c r="AHT36" i="4"/>
  <c r="AHS36" i="4"/>
  <c r="AHR36" i="4"/>
  <c r="AHQ36" i="4"/>
  <c r="AHP36" i="4"/>
  <c r="AHO36" i="4"/>
  <c r="AHN36" i="4"/>
  <c r="AHM36" i="4"/>
  <c r="AHL36" i="4"/>
  <c r="AHK36" i="4"/>
  <c r="AHJ36" i="4"/>
  <c r="AHI36" i="4"/>
  <c r="AHH36" i="4"/>
  <c r="AHG36" i="4"/>
  <c r="AHF36" i="4"/>
  <c r="AHE36" i="4"/>
  <c r="AHD36" i="4"/>
  <c r="AHC36" i="4"/>
  <c r="AHB36" i="4"/>
  <c r="AHA36" i="4"/>
  <c r="AGZ36" i="4"/>
  <c r="AGY36" i="4"/>
  <c r="AGX36" i="4"/>
  <c r="AGW36" i="4"/>
  <c r="AGV36" i="4"/>
  <c r="AGU36" i="4"/>
  <c r="AGT36" i="4"/>
  <c r="AGS36" i="4"/>
  <c r="AGR36" i="4"/>
  <c r="AGQ36" i="4"/>
  <c r="AGP36" i="4"/>
  <c r="AGO36" i="4"/>
  <c r="AGN36" i="4"/>
  <c r="AGM36" i="4"/>
  <c r="AGK36" i="4"/>
  <c r="AGJ36" i="4"/>
  <c r="AGI36" i="4"/>
  <c r="AGH36" i="4"/>
  <c r="AGG36" i="4"/>
  <c r="AGF36" i="4"/>
  <c r="AGE36" i="4"/>
  <c r="AGD36" i="4"/>
  <c r="AGB36" i="4"/>
  <c r="AGA36" i="4"/>
  <c r="AFZ36" i="4"/>
  <c r="AFY36" i="4"/>
  <c r="AFX36" i="4"/>
  <c r="AFW36" i="4"/>
  <c r="AFV36" i="4"/>
  <c r="AFU36" i="4"/>
  <c r="AFT36" i="4"/>
  <c r="AFS36" i="4"/>
  <c r="AFR36" i="4"/>
  <c r="AFQ36" i="4"/>
  <c r="AFP36" i="4"/>
  <c r="AFO36" i="4"/>
  <c r="AIR57" i="4"/>
  <c r="AIQ57" i="4"/>
  <c r="AIP57" i="4"/>
  <c r="AIO57" i="4"/>
  <c r="AIN57" i="4"/>
  <c r="AIM57" i="4"/>
  <c r="AIL57" i="4"/>
  <c r="AIK57" i="4"/>
  <c r="AIJ57" i="4"/>
  <c r="AII57" i="4"/>
  <c r="AIH57" i="4"/>
  <c r="AIG57" i="4"/>
  <c r="AIF57" i="4"/>
  <c r="AIE57" i="4"/>
  <c r="AID57" i="4"/>
  <c r="AIC57" i="4"/>
  <c r="AIB57" i="4"/>
  <c r="AIA57" i="4"/>
  <c r="AHZ57" i="4"/>
  <c r="AHY57" i="4"/>
  <c r="AHX57" i="4"/>
  <c r="AHW57" i="4"/>
  <c r="AHV57" i="4"/>
  <c r="AHU57" i="4"/>
  <c r="AHT57" i="4"/>
  <c r="AHS57" i="4"/>
  <c r="AHR57" i="4"/>
  <c r="AHQ57" i="4"/>
  <c r="AHP57" i="4"/>
  <c r="AHO57" i="4"/>
  <c r="AHN57" i="4"/>
  <c r="AHM57" i="4"/>
  <c r="AHL57" i="4"/>
  <c r="AHK57" i="4"/>
  <c r="AHJ57" i="4"/>
  <c r="AHI57" i="4"/>
  <c r="AHH57" i="4"/>
  <c r="AHG57" i="4"/>
  <c r="AHF57" i="4"/>
  <c r="AHE57" i="4"/>
  <c r="AHD57" i="4"/>
  <c r="AHC57" i="4"/>
  <c r="AHB57" i="4"/>
  <c r="AHA57" i="4"/>
  <c r="AGZ57" i="4"/>
  <c r="AGY57" i="4"/>
  <c r="AGX57" i="4"/>
  <c r="AGW57" i="4"/>
  <c r="AGV57" i="4"/>
  <c r="AGU57" i="4"/>
  <c r="AGT57" i="4"/>
  <c r="AGS57" i="4"/>
  <c r="AGR57" i="4"/>
  <c r="AGQ57" i="4"/>
  <c r="AGO57" i="4"/>
  <c r="AGN57" i="4"/>
  <c r="AGM57" i="4"/>
  <c r="AGL57" i="4"/>
  <c r="AGK57" i="4"/>
  <c r="AGJ57" i="4"/>
  <c r="AGI57" i="4"/>
  <c r="AGH57" i="4"/>
  <c r="AGG57" i="4"/>
  <c r="AGF57" i="4"/>
  <c r="AGE57" i="4"/>
  <c r="AGD57" i="4"/>
  <c r="AGB57" i="4"/>
  <c r="AGA57" i="4"/>
  <c r="AFZ57" i="4"/>
  <c r="AFY57" i="4"/>
  <c r="AFX57" i="4"/>
  <c r="AFW57" i="4"/>
  <c r="AFV57" i="4"/>
  <c r="AFU57" i="4"/>
  <c r="AFT57" i="4"/>
  <c r="AFS57" i="4"/>
  <c r="AFR57" i="4"/>
  <c r="AFQ57" i="4"/>
  <c r="AFP57" i="4"/>
  <c r="AFO57" i="4"/>
  <c r="AIR58" i="4"/>
  <c r="AIQ58" i="4"/>
  <c r="AIP58" i="4"/>
  <c r="AIO58" i="4"/>
  <c r="AIN58" i="4"/>
  <c r="AIM58" i="4"/>
  <c r="AIL58" i="4"/>
  <c r="AIK58" i="4"/>
  <c r="AIJ58" i="4"/>
  <c r="AII58" i="4"/>
  <c r="AIH58" i="4"/>
  <c r="AIG58" i="4"/>
  <c r="AIF58" i="4"/>
  <c r="AIE58" i="4"/>
  <c r="AID58" i="4"/>
  <c r="AIC58" i="4"/>
  <c r="AIB58" i="4"/>
  <c r="AIA58" i="4"/>
  <c r="AHZ58" i="4"/>
  <c r="AHY58" i="4"/>
  <c r="AHX58" i="4"/>
  <c r="AHW58" i="4"/>
  <c r="AHV58" i="4"/>
  <c r="AHU58" i="4"/>
  <c r="AHT58" i="4"/>
  <c r="AHS58" i="4"/>
  <c r="AHR58" i="4"/>
  <c r="AHQ58" i="4"/>
  <c r="AHP58" i="4"/>
  <c r="AHO58" i="4"/>
  <c r="AHN58" i="4"/>
  <c r="AHM58" i="4"/>
  <c r="AHL58" i="4"/>
  <c r="AHK58" i="4"/>
  <c r="AHJ58" i="4"/>
  <c r="AHI58" i="4"/>
  <c r="AHH58" i="4"/>
  <c r="AHG58" i="4"/>
  <c r="AHF58" i="4"/>
  <c r="AHE58" i="4"/>
  <c r="AHD58" i="4"/>
  <c r="AHC58" i="4"/>
  <c r="AHB58" i="4"/>
  <c r="AHA58" i="4"/>
  <c r="AGZ58" i="4"/>
  <c r="AGY58" i="4"/>
  <c r="AGX58" i="4"/>
  <c r="AGW58" i="4"/>
  <c r="AGV58" i="4"/>
  <c r="AGU58" i="4"/>
  <c r="AGT58" i="4"/>
  <c r="AGS58" i="4"/>
  <c r="AGR58" i="4"/>
  <c r="AGQ58" i="4"/>
  <c r="AGP58" i="4"/>
  <c r="AGO58" i="4"/>
  <c r="AGM58" i="4"/>
  <c r="AGL58" i="4"/>
  <c r="AGK58" i="4"/>
  <c r="AGJ58" i="4"/>
  <c r="AGI58" i="4"/>
  <c r="AGH58" i="4"/>
  <c r="AGG58" i="4"/>
  <c r="AGF58" i="4"/>
  <c r="AGE58" i="4"/>
  <c r="AGD58" i="4"/>
  <c r="AGB58" i="4"/>
  <c r="AGA58" i="4"/>
  <c r="AFZ58" i="4"/>
  <c r="AFY58" i="4"/>
  <c r="AFX58" i="4"/>
  <c r="AFW58" i="4"/>
  <c r="AFV58" i="4"/>
  <c r="AFU58" i="4"/>
  <c r="AFT58" i="4"/>
  <c r="AFS58" i="4"/>
  <c r="AFR58" i="4"/>
  <c r="AFQ58" i="4"/>
  <c r="AFP58" i="4"/>
  <c r="AFO58" i="4"/>
  <c r="AIR33" i="4"/>
  <c r="AIQ33" i="4"/>
  <c r="AIP33" i="4"/>
  <c r="AIO33" i="4"/>
  <c r="AIN33" i="4"/>
  <c r="AIM33" i="4"/>
  <c r="AIL33" i="4"/>
  <c r="AIK33" i="4"/>
  <c r="AIJ33" i="4"/>
  <c r="AII33" i="4"/>
  <c r="AIH33" i="4"/>
  <c r="AIG33" i="4"/>
  <c r="AIF33" i="4"/>
  <c r="AIE33" i="4"/>
  <c r="AID33" i="4"/>
  <c r="AIC33" i="4"/>
  <c r="AIB33" i="4"/>
  <c r="AIA33" i="4"/>
  <c r="AHZ33" i="4"/>
  <c r="AHY33" i="4"/>
  <c r="AHX33" i="4"/>
  <c r="AHW33" i="4"/>
  <c r="AHV33" i="4"/>
  <c r="AHU33" i="4"/>
  <c r="AHT33" i="4"/>
  <c r="AHS33" i="4"/>
  <c r="AHR33" i="4"/>
  <c r="AHQ33" i="4"/>
  <c r="AHP33" i="4"/>
  <c r="AHO33" i="4"/>
  <c r="AHN33" i="4"/>
  <c r="AHM33" i="4"/>
  <c r="AHL33" i="4"/>
  <c r="AHK33" i="4"/>
  <c r="AHJ33" i="4"/>
  <c r="AHI33" i="4"/>
  <c r="AHH33" i="4"/>
  <c r="AHG33" i="4"/>
  <c r="AHF33" i="4"/>
  <c r="AHE33" i="4"/>
  <c r="AHD33" i="4"/>
  <c r="AHC33" i="4"/>
  <c r="AHB33" i="4"/>
  <c r="AHA33" i="4"/>
  <c r="AGZ33" i="4"/>
  <c r="AGY33" i="4"/>
  <c r="AGX33" i="4"/>
  <c r="AGW33" i="4"/>
  <c r="AGV33" i="4"/>
  <c r="AGU33" i="4"/>
  <c r="AGT33" i="4"/>
  <c r="AGS33" i="4"/>
  <c r="AGR33" i="4"/>
  <c r="AGQ33" i="4"/>
  <c r="AGP33" i="4"/>
  <c r="AGO33" i="4"/>
  <c r="AGN33" i="4"/>
  <c r="AGM33" i="4"/>
  <c r="AGL33" i="4"/>
  <c r="AGK33" i="4"/>
  <c r="AGJ33" i="4"/>
  <c r="AGI33" i="4"/>
  <c r="AGG33" i="4"/>
  <c r="AGF33" i="4"/>
  <c r="AGE33" i="4"/>
  <c r="AGD33" i="4"/>
  <c r="AGB33" i="4"/>
  <c r="AGA33" i="4"/>
  <c r="AFZ33" i="4"/>
  <c r="AFY33" i="4"/>
  <c r="AFX33" i="4"/>
  <c r="AFW33" i="4"/>
  <c r="AFV33" i="4"/>
  <c r="AFU33" i="4"/>
  <c r="AFT33" i="4"/>
  <c r="AFS33" i="4"/>
  <c r="AFR33" i="4"/>
  <c r="AFQ33" i="4"/>
  <c r="AFP33" i="4"/>
  <c r="AFO33" i="4"/>
  <c r="AIR37" i="4"/>
  <c r="AIQ37" i="4"/>
  <c r="AIP37" i="4"/>
  <c r="AIO37" i="4"/>
  <c r="AIN37" i="4"/>
  <c r="AIM37" i="4"/>
  <c r="AIL37" i="4"/>
  <c r="AIK37" i="4"/>
  <c r="AIJ37" i="4"/>
  <c r="AII37" i="4"/>
  <c r="AIH37" i="4"/>
  <c r="AIG37" i="4"/>
  <c r="AIF37" i="4"/>
  <c r="AIE37" i="4"/>
  <c r="AID37" i="4"/>
  <c r="AIC37" i="4"/>
  <c r="AIB37" i="4"/>
  <c r="AIA37" i="4"/>
  <c r="AHZ37" i="4"/>
  <c r="AHY37" i="4"/>
  <c r="AHX37" i="4"/>
  <c r="AHW37" i="4"/>
  <c r="AHV37" i="4"/>
  <c r="AHU37" i="4"/>
  <c r="AHT37" i="4"/>
  <c r="AHS37" i="4"/>
  <c r="AHR37" i="4"/>
  <c r="AHQ37" i="4"/>
  <c r="AHP37" i="4"/>
  <c r="AHO37" i="4"/>
  <c r="AHN37" i="4"/>
  <c r="AHM37" i="4"/>
  <c r="AHL37" i="4"/>
  <c r="AHK37" i="4"/>
  <c r="AHJ37" i="4"/>
  <c r="AHI37" i="4"/>
  <c r="AHH37" i="4"/>
  <c r="AHG37" i="4"/>
  <c r="AHF37" i="4"/>
  <c r="AHE37" i="4"/>
  <c r="AHD37" i="4"/>
  <c r="AHC37" i="4"/>
  <c r="AHB37" i="4"/>
  <c r="AHA37" i="4"/>
  <c r="AGZ37" i="4"/>
  <c r="AGY37" i="4"/>
  <c r="AGX37" i="4"/>
  <c r="AGW37" i="4"/>
  <c r="AGV37" i="4"/>
  <c r="AGU37" i="4"/>
  <c r="AGT37" i="4"/>
  <c r="AGS37" i="4"/>
  <c r="AGR37" i="4"/>
  <c r="AGQ37" i="4"/>
  <c r="AGP37" i="4"/>
  <c r="AGM37" i="4"/>
  <c r="AGL37" i="4"/>
  <c r="AGK37" i="4"/>
  <c r="AGJ37" i="4"/>
  <c r="AGI37" i="4"/>
  <c r="AGH37" i="4"/>
  <c r="AGG37" i="4"/>
  <c r="AGF37" i="4"/>
  <c r="AGE37" i="4"/>
  <c r="AGD37" i="4"/>
  <c r="AGB37" i="4"/>
  <c r="AGA37" i="4"/>
  <c r="AFZ37" i="4"/>
  <c r="AFY37" i="4"/>
  <c r="AFX37" i="4"/>
  <c r="AFW37" i="4"/>
  <c r="AFV37" i="4"/>
  <c r="AFU37" i="4"/>
  <c r="AFT37" i="4"/>
  <c r="AFS37" i="4"/>
  <c r="AFR37" i="4"/>
  <c r="AFQ37" i="4"/>
  <c r="AFP37" i="4"/>
  <c r="AFO37" i="4"/>
  <c r="AIR77" i="4"/>
  <c r="AIQ77" i="4"/>
  <c r="AIP77" i="4"/>
  <c r="AIO77" i="4"/>
  <c r="AIN77" i="4"/>
  <c r="AIM77" i="4"/>
  <c r="AIL77" i="4"/>
  <c r="AIK77" i="4"/>
  <c r="AIJ77" i="4"/>
  <c r="AII77" i="4"/>
  <c r="AIH77" i="4"/>
  <c r="AIG77" i="4"/>
  <c r="AIF77" i="4"/>
  <c r="AIE77" i="4"/>
  <c r="AID77" i="4"/>
  <c r="AIC77" i="4"/>
  <c r="AIB77" i="4"/>
  <c r="AIA77" i="4"/>
  <c r="AHZ77" i="4"/>
  <c r="AHY77" i="4"/>
  <c r="AHX77" i="4"/>
  <c r="AHW77" i="4"/>
  <c r="AHV77" i="4"/>
  <c r="AHU77" i="4"/>
  <c r="AHT77" i="4"/>
  <c r="AHS77" i="4"/>
  <c r="AHR77" i="4"/>
  <c r="AHQ77" i="4"/>
  <c r="AHP77" i="4"/>
  <c r="AHO77" i="4"/>
  <c r="AHN77" i="4"/>
  <c r="AHM77" i="4"/>
  <c r="AHL77" i="4"/>
  <c r="AHK77" i="4"/>
  <c r="AHJ77" i="4"/>
  <c r="AHI77" i="4"/>
  <c r="AHH77" i="4"/>
  <c r="AHG77" i="4"/>
  <c r="AHF77" i="4"/>
  <c r="AHE77" i="4"/>
  <c r="AHD77" i="4"/>
  <c r="AHC77" i="4"/>
  <c r="AHB77" i="4"/>
  <c r="AHA77" i="4"/>
  <c r="AGZ77" i="4"/>
  <c r="AGY77" i="4"/>
  <c r="AGX77" i="4"/>
  <c r="AGW77" i="4"/>
  <c r="AGV77" i="4"/>
  <c r="AGU77" i="4"/>
  <c r="AGT77" i="4"/>
  <c r="AGS77" i="4"/>
  <c r="AGR77" i="4"/>
  <c r="AGQ77" i="4"/>
  <c r="AGP77" i="4"/>
  <c r="AGO77" i="4"/>
  <c r="AGN77" i="4"/>
  <c r="AGM77" i="4"/>
  <c r="AGL77" i="4"/>
  <c r="AGK77" i="4"/>
  <c r="AGJ77" i="4"/>
  <c r="AGH77" i="4"/>
  <c r="AGG77" i="4"/>
  <c r="AGF77" i="4"/>
  <c r="AGE77" i="4"/>
  <c r="AGD77" i="4"/>
  <c r="AGB77" i="4"/>
  <c r="AGA77" i="4"/>
  <c r="AFZ77" i="4"/>
  <c r="AFY77" i="4"/>
  <c r="AFX77" i="4"/>
  <c r="AFW77" i="4"/>
  <c r="AFV77" i="4"/>
  <c r="AFU77" i="4"/>
  <c r="AFT77" i="4"/>
  <c r="AFS77" i="4"/>
  <c r="AFR77" i="4"/>
  <c r="AFQ77" i="4"/>
  <c r="AFP77" i="4"/>
  <c r="AFO77" i="4"/>
  <c r="AIR54" i="4"/>
  <c r="AIQ54" i="4"/>
  <c r="AIP54" i="4"/>
  <c r="AIO54" i="4"/>
  <c r="AIN54" i="4"/>
  <c r="AIM54" i="4"/>
  <c r="AIL54" i="4"/>
  <c r="AIK54" i="4"/>
  <c r="AIJ54" i="4"/>
  <c r="AII54" i="4"/>
  <c r="AIH54" i="4"/>
  <c r="AIG54" i="4"/>
  <c r="AIF54" i="4"/>
  <c r="AIE54" i="4"/>
  <c r="AID54" i="4"/>
  <c r="AIC54" i="4"/>
  <c r="AIB54" i="4"/>
  <c r="AIA54" i="4"/>
  <c r="AHZ54" i="4"/>
  <c r="AHY54" i="4"/>
  <c r="AHX54" i="4"/>
  <c r="AHW54" i="4"/>
  <c r="AHV54" i="4"/>
  <c r="AHU54" i="4"/>
  <c r="AHT54" i="4"/>
  <c r="AHS54" i="4"/>
  <c r="AHR54" i="4"/>
  <c r="AHQ54" i="4"/>
  <c r="AHP54" i="4"/>
  <c r="AHO54" i="4"/>
  <c r="AHN54" i="4"/>
  <c r="AHM54" i="4"/>
  <c r="AHL54" i="4"/>
  <c r="AHK54" i="4"/>
  <c r="AHJ54" i="4"/>
  <c r="AHI54" i="4"/>
  <c r="AHH54" i="4"/>
  <c r="AHG54" i="4"/>
  <c r="AHF54" i="4"/>
  <c r="AHE54" i="4"/>
  <c r="AHD54" i="4"/>
  <c r="AHC54" i="4"/>
  <c r="AHB54" i="4"/>
  <c r="AHA54" i="4"/>
  <c r="AGZ54" i="4"/>
  <c r="AGY54" i="4"/>
  <c r="AGX54" i="4"/>
  <c r="AGW54" i="4"/>
  <c r="AGV54" i="4"/>
  <c r="AGU54" i="4"/>
  <c r="AGT54" i="4"/>
  <c r="AGS54" i="4"/>
  <c r="AGR54" i="4"/>
  <c r="AGQ54" i="4"/>
  <c r="AGP54" i="4"/>
  <c r="AGO54" i="4"/>
  <c r="AGM54" i="4"/>
  <c r="AGK54" i="4"/>
  <c r="AGJ54" i="4"/>
  <c r="AGI54" i="4"/>
  <c r="AGH54" i="4"/>
  <c r="AGG54" i="4"/>
  <c r="AGF54" i="4"/>
  <c r="AGE54" i="4"/>
  <c r="AGD54" i="4"/>
  <c r="AGB54" i="4"/>
  <c r="AGA54" i="4"/>
  <c r="AFZ54" i="4"/>
  <c r="AFY54" i="4"/>
  <c r="AFX54" i="4"/>
  <c r="AFW54" i="4"/>
  <c r="AFV54" i="4"/>
  <c r="AFU54" i="4"/>
  <c r="AFT54" i="4"/>
  <c r="AFS54" i="4"/>
  <c r="AFR54" i="4"/>
  <c r="AFQ54" i="4"/>
  <c r="AFP54" i="4"/>
  <c r="AFO54" i="4"/>
  <c r="AIR42" i="4"/>
  <c r="AIQ42" i="4"/>
  <c r="AIP42" i="4"/>
  <c r="AIO42" i="4"/>
  <c r="AIN42" i="4"/>
  <c r="AIM42" i="4"/>
  <c r="AIL42" i="4"/>
  <c r="AIK42" i="4"/>
  <c r="AIJ42" i="4"/>
  <c r="AII42" i="4"/>
  <c r="AIH42" i="4"/>
  <c r="AIG42" i="4"/>
  <c r="AIF42" i="4"/>
  <c r="AIE42" i="4"/>
  <c r="AID42" i="4"/>
  <c r="AIC42" i="4"/>
  <c r="AIB42" i="4"/>
  <c r="AIA42" i="4"/>
  <c r="AHZ42" i="4"/>
  <c r="AHY42" i="4"/>
  <c r="AHX42" i="4"/>
  <c r="AHW42" i="4"/>
  <c r="AHV42" i="4"/>
  <c r="AHU42" i="4"/>
  <c r="AHT42" i="4"/>
  <c r="AHS42" i="4"/>
  <c r="AHR42" i="4"/>
  <c r="AHQ42" i="4"/>
  <c r="AHP42" i="4"/>
  <c r="AHO42" i="4"/>
  <c r="AHN42" i="4"/>
  <c r="AHM42" i="4"/>
  <c r="AHL42" i="4"/>
  <c r="AHK42" i="4"/>
  <c r="AHJ42" i="4"/>
  <c r="AHI42" i="4"/>
  <c r="AHH42" i="4"/>
  <c r="AHG42" i="4"/>
  <c r="AHF42" i="4"/>
  <c r="AHE42" i="4"/>
  <c r="AHD42" i="4"/>
  <c r="AHC42" i="4"/>
  <c r="AHB42" i="4"/>
  <c r="AHA42" i="4"/>
  <c r="AGZ42" i="4"/>
  <c r="AGY42" i="4"/>
  <c r="AGX42" i="4"/>
  <c r="AGW42" i="4"/>
  <c r="AGV42" i="4"/>
  <c r="AGU42" i="4"/>
  <c r="AGT42" i="4"/>
  <c r="AGS42" i="4"/>
  <c r="AGR42" i="4"/>
  <c r="AGQ42" i="4"/>
  <c r="AGP42" i="4"/>
  <c r="AGO42" i="4"/>
  <c r="AGM42" i="4"/>
  <c r="AGL42" i="4"/>
  <c r="AGK42" i="4"/>
  <c r="AGJ42" i="4"/>
  <c r="AGI42" i="4"/>
  <c r="AGH42" i="4"/>
  <c r="AGG42" i="4"/>
  <c r="AGF42" i="4"/>
  <c r="AGE42" i="4"/>
  <c r="AGD42" i="4"/>
  <c r="AGB42" i="4"/>
  <c r="AGA42" i="4"/>
  <c r="AFZ42" i="4"/>
  <c r="AFY42" i="4"/>
  <c r="AFX42" i="4"/>
  <c r="AFW42" i="4"/>
  <c r="AFV42" i="4"/>
  <c r="AFU42" i="4"/>
  <c r="AFT42" i="4"/>
  <c r="AFS42" i="4"/>
  <c r="AFR42" i="4"/>
  <c r="AFQ42" i="4"/>
  <c r="AFP42" i="4"/>
  <c r="AFO42" i="4"/>
  <c r="AIR41" i="4"/>
  <c r="AIQ41" i="4"/>
  <c r="AIP41" i="4"/>
  <c r="AIO41" i="4"/>
  <c r="AIN41" i="4"/>
  <c r="AIM41" i="4"/>
  <c r="AIL41" i="4"/>
  <c r="AIK41" i="4"/>
  <c r="AIJ41" i="4"/>
  <c r="AII41" i="4"/>
  <c r="AIH41" i="4"/>
  <c r="AIG41" i="4"/>
  <c r="AIF41" i="4"/>
  <c r="AIE41" i="4"/>
  <c r="AID41" i="4"/>
  <c r="AIC41" i="4"/>
  <c r="AIB41" i="4"/>
  <c r="AIA41" i="4"/>
  <c r="AHZ41" i="4"/>
  <c r="AHY41" i="4"/>
  <c r="AHX41" i="4"/>
  <c r="AHW41" i="4"/>
  <c r="AHV41" i="4"/>
  <c r="AHU41" i="4"/>
  <c r="AHT41" i="4"/>
  <c r="AHS41" i="4"/>
  <c r="AHR41" i="4"/>
  <c r="AHQ41" i="4"/>
  <c r="AHP41" i="4"/>
  <c r="AHO41" i="4"/>
  <c r="AHN41" i="4"/>
  <c r="AHM41" i="4"/>
  <c r="AHL41" i="4"/>
  <c r="AHK41" i="4"/>
  <c r="AHJ41" i="4"/>
  <c r="AHI41" i="4"/>
  <c r="AHH41" i="4"/>
  <c r="AHG41" i="4"/>
  <c r="AHF41" i="4"/>
  <c r="AHE41" i="4"/>
  <c r="AHD41" i="4"/>
  <c r="AHC41" i="4"/>
  <c r="AHB41" i="4"/>
  <c r="AHA41" i="4"/>
  <c r="AGZ41" i="4"/>
  <c r="AGY41" i="4"/>
  <c r="AGX41" i="4"/>
  <c r="AGW41" i="4"/>
  <c r="AGV41" i="4"/>
  <c r="AGU41" i="4"/>
  <c r="AGT41" i="4"/>
  <c r="AGS41" i="4"/>
  <c r="AGR41" i="4"/>
  <c r="AGQ41" i="4"/>
  <c r="AGP41" i="4"/>
  <c r="AGO41" i="4"/>
  <c r="AGN41" i="4"/>
  <c r="AGM41" i="4"/>
  <c r="AGL41" i="4"/>
  <c r="AGK41" i="4"/>
  <c r="AGJ41" i="4"/>
  <c r="AGI41" i="4"/>
  <c r="AGH41" i="4"/>
  <c r="AGG41" i="4"/>
  <c r="AGF41" i="4"/>
  <c r="AGE41" i="4"/>
  <c r="AGD41" i="4"/>
  <c r="AGB41" i="4"/>
  <c r="AGA41" i="4"/>
  <c r="AFZ41" i="4"/>
  <c r="AFY41" i="4"/>
  <c r="AFX41" i="4"/>
  <c r="AFW41" i="4"/>
  <c r="AFV41" i="4"/>
  <c r="AFU41" i="4"/>
  <c r="AFT41" i="4"/>
  <c r="AFS41" i="4"/>
  <c r="AFR41" i="4"/>
  <c r="AFQ41" i="4"/>
  <c r="AFP41" i="4"/>
  <c r="AFO41" i="4"/>
  <c r="AIR52" i="4"/>
  <c r="AIQ52" i="4"/>
  <c r="AIP52" i="4"/>
  <c r="AIO52" i="4"/>
  <c r="AIN52" i="4"/>
  <c r="AIM52" i="4"/>
  <c r="AIL52" i="4"/>
  <c r="AIK52" i="4"/>
  <c r="AIJ52" i="4"/>
  <c r="AII52" i="4"/>
  <c r="AIH52" i="4"/>
  <c r="AIG52" i="4"/>
  <c r="AIF52" i="4"/>
  <c r="AIE52" i="4"/>
  <c r="AID52" i="4"/>
  <c r="AIC52" i="4"/>
  <c r="AIB52" i="4"/>
  <c r="AIA52" i="4"/>
  <c r="AHZ52" i="4"/>
  <c r="AHY52" i="4"/>
  <c r="AHX52" i="4"/>
  <c r="AHW52" i="4"/>
  <c r="AHV52" i="4"/>
  <c r="AHU52" i="4"/>
  <c r="AHT52" i="4"/>
  <c r="AHS52" i="4"/>
  <c r="AHR52" i="4"/>
  <c r="AHQ52" i="4"/>
  <c r="AHP52" i="4"/>
  <c r="AHO52" i="4"/>
  <c r="AHN52" i="4"/>
  <c r="AHM52" i="4"/>
  <c r="AHL52" i="4"/>
  <c r="AHK52" i="4"/>
  <c r="AHJ52" i="4"/>
  <c r="AHI52" i="4"/>
  <c r="AHH52" i="4"/>
  <c r="AHG52" i="4"/>
  <c r="AHF52" i="4"/>
  <c r="AHE52" i="4"/>
  <c r="AHD52" i="4"/>
  <c r="AHC52" i="4"/>
  <c r="AHB52" i="4"/>
  <c r="AHA52" i="4"/>
  <c r="AGZ52" i="4"/>
  <c r="AGY52" i="4"/>
  <c r="AGX52" i="4"/>
  <c r="AGW52" i="4"/>
  <c r="AGV52" i="4"/>
  <c r="AGU52" i="4"/>
  <c r="AGT52" i="4"/>
  <c r="AGS52" i="4"/>
  <c r="AGR52" i="4"/>
  <c r="AGQ52" i="4"/>
  <c r="AGP52" i="4"/>
  <c r="AGO52" i="4"/>
  <c r="AGN52" i="4"/>
  <c r="AGM52" i="4"/>
  <c r="AGL52" i="4"/>
  <c r="AGK52" i="4"/>
  <c r="AGJ52" i="4"/>
  <c r="AGI52" i="4"/>
  <c r="AGH52" i="4"/>
  <c r="AGG52" i="4"/>
  <c r="AGF52" i="4"/>
  <c r="AGE52" i="4"/>
  <c r="AGD52" i="4"/>
  <c r="AGB52" i="4"/>
  <c r="AGA52" i="4"/>
  <c r="AFZ52" i="4"/>
  <c r="AFY52" i="4"/>
  <c r="AFX52" i="4"/>
  <c r="AFW52" i="4"/>
  <c r="AFV52" i="4"/>
  <c r="AFU52" i="4"/>
  <c r="AFT52" i="4"/>
  <c r="AFS52" i="4"/>
  <c r="AFR52" i="4"/>
  <c r="AFQ52" i="4"/>
  <c r="AFP52" i="4"/>
  <c r="AFO52" i="4"/>
  <c r="AIR48" i="4"/>
  <c r="AIQ48" i="4"/>
  <c r="AIP48" i="4"/>
  <c r="AIO48" i="4"/>
  <c r="AIN48" i="4"/>
  <c r="AIM48" i="4"/>
  <c r="AIL48" i="4"/>
  <c r="AIK48" i="4"/>
  <c r="AIJ48" i="4"/>
  <c r="AII48" i="4"/>
  <c r="AIH48" i="4"/>
  <c r="AIG48" i="4"/>
  <c r="AIF48" i="4"/>
  <c r="AIE48" i="4"/>
  <c r="AID48" i="4"/>
  <c r="AIC48" i="4"/>
  <c r="AIB48" i="4"/>
  <c r="AIA48" i="4"/>
  <c r="AHZ48" i="4"/>
  <c r="AHY48" i="4"/>
  <c r="AHX48" i="4"/>
  <c r="AHW48" i="4"/>
  <c r="AHV48" i="4"/>
  <c r="AHU48" i="4"/>
  <c r="AHT48" i="4"/>
  <c r="AHS48" i="4"/>
  <c r="AHR48" i="4"/>
  <c r="AHQ48" i="4"/>
  <c r="AHP48" i="4"/>
  <c r="AHO48" i="4"/>
  <c r="AHN48" i="4"/>
  <c r="AHM48" i="4"/>
  <c r="AHL48" i="4"/>
  <c r="AHK48" i="4"/>
  <c r="AHJ48" i="4"/>
  <c r="AHI48" i="4"/>
  <c r="AHH48" i="4"/>
  <c r="AHG48" i="4"/>
  <c r="AHF48" i="4"/>
  <c r="AHE48" i="4"/>
  <c r="AHD48" i="4"/>
  <c r="AHC48" i="4"/>
  <c r="AHB48" i="4"/>
  <c r="AHA48" i="4"/>
  <c r="AGZ48" i="4"/>
  <c r="AGY48" i="4"/>
  <c r="AGX48" i="4"/>
  <c r="AGW48" i="4"/>
  <c r="AGV48" i="4"/>
  <c r="AGU48" i="4"/>
  <c r="AGT48" i="4"/>
  <c r="AGS48" i="4"/>
  <c r="AGR48" i="4"/>
  <c r="AGQ48" i="4"/>
  <c r="AGP48" i="4"/>
  <c r="AGO48" i="4"/>
  <c r="AGN48" i="4"/>
  <c r="AGM48" i="4"/>
  <c r="AGI48" i="4"/>
  <c r="AGH48" i="4"/>
  <c r="AGG48" i="4"/>
  <c r="AGF48" i="4"/>
  <c r="AGE48" i="4"/>
  <c r="AGD48" i="4"/>
  <c r="AGB48" i="4"/>
  <c r="AGA48" i="4"/>
  <c r="AFZ48" i="4"/>
  <c r="AFY48" i="4"/>
  <c r="AFX48" i="4"/>
  <c r="AFW48" i="4"/>
  <c r="AFV48" i="4"/>
  <c r="AFU48" i="4"/>
  <c r="AFT48" i="4"/>
  <c r="AFS48" i="4"/>
  <c r="AFR48" i="4"/>
  <c r="AFQ48" i="4"/>
  <c r="AFP48" i="4"/>
  <c r="AFO48" i="4"/>
  <c r="AIR68" i="4"/>
  <c r="AIQ68" i="4"/>
  <c r="AIP68" i="4"/>
  <c r="AIO68" i="4"/>
  <c r="AIN68" i="4"/>
  <c r="AIM68" i="4"/>
  <c r="AIL68" i="4"/>
  <c r="AIK68" i="4"/>
  <c r="AIJ68" i="4"/>
  <c r="AII68" i="4"/>
  <c r="AIH68" i="4"/>
  <c r="AIG68" i="4"/>
  <c r="AIF68" i="4"/>
  <c r="AIE68" i="4"/>
  <c r="AID68" i="4"/>
  <c r="AIC68" i="4"/>
  <c r="AIB68" i="4"/>
  <c r="AIA68" i="4"/>
  <c r="AHZ68" i="4"/>
  <c r="AHY68" i="4"/>
  <c r="AHX68" i="4"/>
  <c r="AHW68" i="4"/>
  <c r="AHV68" i="4"/>
  <c r="AHU68" i="4"/>
  <c r="AHT68" i="4"/>
  <c r="AHS68" i="4"/>
  <c r="AHR68" i="4"/>
  <c r="AHQ68" i="4"/>
  <c r="AHP68" i="4"/>
  <c r="AHO68" i="4"/>
  <c r="AHN68" i="4"/>
  <c r="AHM68" i="4"/>
  <c r="AHL68" i="4"/>
  <c r="AHK68" i="4"/>
  <c r="AHJ68" i="4"/>
  <c r="AHI68" i="4"/>
  <c r="AHH68" i="4"/>
  <c r="AHG68" i="4"/>
  <c r="AHF68" i="4"/>
  <c r="AHE68" i="4"/>
  <c r="AHD68" i="4"/>
  <c r="AHC68" i="4"/>
  <c r="AHB68" i="4"/>
  <c r="AHA68" i="4"/>
  <c r="AGZ68" i="4"/>
  <c r="AGY68" i="4"/>
  <c r="AGX68" i="4"/>
  <c r="AGW68" i="4"/>
  <c r="AGV68" i="4"/>
  <c r="AGU68" i="4"/>
  <c r="AGT68" i="4"/>
  <c r="AGS68" i="4"/>
  <c r="AGR68" i="4"/>
  <c r="AGQ68" i="4"/>
  <c r="AGP68" i="4"/>
  <c r="AGO68" i="4"/>
  <c r="AGN68" i="4"/>
  <c r="AGM68" i="4"/>
  <c r="AGL68" i="4"/>
  <c r="AGK68" i="4"/>
  <c r="AGJ68" i="4"/>
  <c r="AGH68" i="4"/>
  <c r="AGG68" i="4"/>
  <c r="AGF68" i="4"/>
  <c r="AGE68" i="4"/>
  <c r="AGD68" i="4"/>
  <c r="AGB68" i="4"/>
  <c r="AGA68" i="4"/>
  <c r="AFZ68" i="4"/>
  <c r="AFY68" i="4"/>
  <c r="AFX68" i="4"/>
  <c r="AFW68" i="4"/>
  <c r="AFV68" i="4"/>
  <c r="AFU68" i="4"/>
  <c r="AFT68" i="4"/>
  <c r="AFS68" i="4"/>
  <c r="AFR68" i="4"/>
  <c r="AFQ68" i="4"/>
  <c r="AFP68" i="4"/>
  <c r="AFO68" i="4"/>
  <c r="AIR49" i="4"/>
  <c r="AIQ49" i="4"/>
  <c r="AIP49" i="4"/>
  <c r="AIO49" i="4"/>
  <c r="AIN49" i="4"/>
  <c r="AIM49" i="4"/>
  <c r="AIL49" i="4"/>
  <c r="AIK49" i="4"/>
  <c r="AIJ49" i="4"/>
  <c r="AII49" i="4"/>
  <c r="AIH49" i="4"/>
  <c r="AIG49" i="4"/>
  <c r="AIF49" i="4"/>
  <c r="AIE49" i="4"/>
  <c r="AID49" i="4"/>
  <c r="AIC49" i="4"/>
  <c r="AIB49" i="4"/>
  <c r="AIA49" i="4"/>
  <c r="AHZ49" i="4"/>
  <c r="AHY49" i="4"/>
  <c r="AHX49" i="4"/>
  <c r="AHW49" i="4"/>
  <c r="AHV49" i="4"/>
  <c r="AHU49" i="4"/>
  <c r="AHT49" i="4"/>
  <c r="AHS49" i="4"/>
  <c r="AHR49" i="4"/>
  <c r="AHQ49" i="4"/>
  <c r="AHP49" i="4"/>
  <c r="AHO49" i="4"/>
  <c r="AHN49" i="4"/>
  <c r="AHM49" i="4"/>
  <c r="AHL49" i="4"/>
  <c r="AHK49" i="4"/>
  <c r="AHJ49" i="4"/>
  <c r="AHI49" i="4"/>
  <c r="AHH49" i="4"/>
  <c r="AHG49" i="4"/>
  <c r="AHF49" i="4"/>
  <c r="AHE49" i="4"/>
  <c r="AHD49" i="4"/>
  <c r="AHC49" i="4"/>
  <c r="AHB49" i="4"/>
  <c r="AHA49" i="4"/>
  <c r="AGZ49" i="4"/>
  <c r="AGY49" i="4"/>
  <c r="AGX49" i="4"/>
  <c r="AGW49" i="4"/>
  <c r="AGV49" i="4"/>
  <c r="AGU49" i="4"/>
  <c r="AGT49" i="4"/>
  <c r="AGS49" i="4"/>
  <c r="AGR49" i="4"/>
  <c r="AGQ49" i="4"/>
  <c r="AGP49" i="4"/>
  <c r="AGO49" i="4"/>
  <c r="AGN49" i="4"/>
  <c r="AGM49" i="4"/>
  <c r="AGL49" i="4"/>
  <c r="AGK49" i="4"/>
  <c r="AGI49" i="4"/>
  <c r="AGG49" i="4"/>
  <c r="AGF49" i="4"/>
  <c r="AGE49" i="4"/>
  <c r="AGD49" i="4"/>
  <c r="AGB49" i="4"/>
  <c r="AGA49" i="4"/>
  <c r="AFZ49" i="4"/>
  <c r="AFY49" i="4"/>
  <c r="AFX49" i="4"/>
  <c r="AFW49" i="4"/>
  <c r="AFV49" i="4"/>
  <c r="AFU49" i="4"/>
  <c r="AFT49" i="4"/>
  <c r="AFS49" i="4"/>
  <c r="AFR49" i="4"/>
  <c r="AFQ49" i="4"/>
  <c r="AFP49" i="4"/>
  <c r="AFO49" i="4"/>
  <c r="AIR92" i="4"/>
  <c r="AIQ92" i="4"/>
  <c r="AIP92" i="4"/>
  <c r="AIO92" i="4"/>
  <c r="AIN92" i="4"/>
  <c r="AIM92" i="4"/>
  <c r="AIL92" i="4"/>
  <c r="AIK92" i="4"/>
  <c r="AIJ92" i="4"/>
  <c r="AII92" i="4"/>
  <c r="AIH92" i="4"/>
  <c r="AIG92" i="4"/>
  <c r="AIF92" i="4"/>
  <c r="AIE92" i="4"/>
  <c r="AID92" i="4"/>
  <c r="AIC92" i="4"/>
  <c r="AIB92" i="4"/>
  <c r="AIA92" i="4"/>
  <c r="AHZ92" i="4"/>
  <c r="AHY92" i="4"/>
  <c r="AHX92" i="4"/>
  <c r="AHW92" i="4"/>
  <c r="AHV92" i="4"/>
  <c r="AHU92" i="4"/>
  <c r="AHT92" i="4"/>
  <c r="AHS92" i="4"/>
  <c r="AHR92" i="4"/>
  <c r="AHQ92" i="4"/>
  <c r="AHP92" i="4"/>
  <c r="AHO92" i="4"/>
  <c r="AHN92" i="4"/>
  <c r="AHM92" i="4"/>
  <c r="AHL92" i="4"/>
  <c r="AHK92" i="4"/>
  <c r="AHJ92" i="4"/>
  <c r="AHI92" i="4"/>
  <c r="AHH92" i="4"/>
  <c r="AHG92" i="4"/>
  <c r="AHF92" i="4"/>
  <c r="AHE92" i="4"/>
  <c r="AHD92" i="4"/>
  <c r="AHC92" i="4"/>
  <c r="AHB92" i="4"/>
  <c r="AHA92" i="4"/>
  <c r="AGZ92" i="4"/>
  <c r="AGY92" i="4"/>
  <c r="AGX92" i="4"/>
  <c r="AGW92" i="4"/>
  <c r="AGV92" i="4"/>
  <c r="AGU92" i="4"/>
  <c r="AGT92" i="4"/>
  <c r="AGS92" i="4"/>
  <c r="AGR92" i="4"/>
  <c r="AGQ92" i="4"/>
  <c r="AGP92" i="4"/>
  <c r="AGO92" i="4"/>
  <c r="AGN92" i="4"/>
  <c r="AGM92" i="4"/>
  <c r="AGL92" i="4"/>
  <c r="AGK92" i="4"/>
  <c r="AGJ92" i="4"/>
  <c r="AGI92" i="4"/>
  <c r="AGH92" i="4"/>
  <c r="AGG92" i="4"/>
  <c r="AGF92" i="4"/>
  <c r="AGE92" i="4"/>
  <c r="AGD92" i="4"/>
  <c r="AGB92" i="4"/>
  <c r="AGA92" i="4"/>
  <c r="AFZ92" i="4"/>
  <c r="AFY92" i="4"/>
  <c r="AFX92" i="4"/>
  <c r="AFW92" i="4"/>
  <c r="AFV92" i="4"/>
  <c r="AFU92" i="4"/>
  <c r="AFT92" i="4"/>
  <c r="AFS92" i="4"/>
  <c r="AFR92" i="4"/>
  <c r="AFQ92" i="4"/>
  <c r="AFP92" i="4"/>
  <c r="AFO92" i="4"/>
  <c r="AIR63" i="4"/>
  <c r="AIQ63" i="4"/>
  <c r="AIP63" i="4"/>
  <c r="AIO63" i="4"/>
  <c r="AIN63" i="4"/>
  <c r="AIM63" i="4"/>
  <c r="AIL63" i="4"/>
  <c r="AIK63" i="4"/>
  <c r="AIJ63" i="4"/>
  <c r="AII63" i="4"/>
  <c r="AIH63" i="4"/>
  <c r="AIG63" i="4"/>
  <c r="AIF63" i="4"/>
  <c r="AIE63" i="4"/>
  <c r="AID63" i="4"/>
  <c r="AIC63" i="4"/>
  <c r="AIB63" i="4"/>
  <c r="AIA63" i="4"/>
  <c r="AHZ63" i="4"/>
  <c r="AHY63" i="4"/>
  <c r="AHX63" i="4"/>
  <c r="AHW63" i="4"/>
  <c r="AHV63" i="4"/>
  <c r="AHU63" i="4"/>
  <c r="AHT63" i="4"/>
  <c r="AHS63" i="4"/>
  <c r="AHR63" i="4"/>
  <c r="AHQ63" i="4"/>
  <c r="AHP63" i="4"/>
  <c r="AHO63" i="4"/>
  <c r="AHN63" i="4"/>
  <c r="AHM63" i="4"/>
  <c r="AHL63" i="4"/>
  <c r="AHK63" i="4"/>
  <c r="AHJ63" i="4"/>
  <c r="AHI63" i="4"/>
  <c r="AHH63" i="4"/>
  <c r="AHG63" i="4"/>
  <c r="AHF63" i="4"/>
  <c r="AHE63" i="4"/>
  <c r="AHD63" i="4"/>
  <c r="AHC63" i="4"/>
  <c r="AHB63" i="4"/>
  <c r="AHA63" i="4"/>
  <c r="AGZ63" i="4"/>
  <c r="AGY63" i="4"/>
  <c r="AGX63" i="4"/>
  <c r="AGW63" i="4"/>
  <c r="AGV63" i="4"/>
  <c r="AGU63" i="4"/>
  <c r="AGT63" i="4"/>
  <c r="AGS63" i="4"/>
  <c r="AGR63" i="4"/>
  <c r="AGQ63" i="4"/>
  <c r="AGO63" i="4"/>
  <c r="AGM63" i="4"/>
  <c r="AGL63" i="4"/>
  <c r="AGK63" i="4"/>
  <c r="AGJ63" i="4"/>
  <c r="AGI63" i="4"/>
  <c r="AGH63" i="4"/>
  <c r="AGG63" i="4"/>
  <c r="AGF63" i="4"/>
  <c r="AGE63" i="4"/>
  <c r="AGD63" i="4"/>
  <c r="AGB63" i="4"/>
  <c r="AGA63" i="4"/>
  <c r="AFZ63" i="4"/>
  <c r="AFY63" i="4"/>
  <c r="AFX63" i="4"/>
  <c r="AFW63" i="4"/>
  <c r="AFV63" i="4"/>
  <c r="AFU63" i="4"/>
  <c r="AFT63" i="4"/>
  <c r="AFS63" i="4"/>
  <c r="AFR63" i="4"/>
  <c r="AFQ63" i="4"/>
  <c r="AFP63" i="4"/>
  <c r="AFO63" i="4"/>
  <c r="AIR31" i="4"/>
  <c r="AIQ31" i="4"/>
  <c r="AIP31" i="4"/>
  <c r="AIO31" i="4"/>
  <c r="AIN31" i="4"/>
  <c r="AIM31" i="4"/>
  <c r="AIL31" i="4"/>
  <c r="AIK31" i="4"/>
  <c r="AIJ31" i="4"/>
  <c r="AII31" i="4"/>
  <c r="AIH31" i="4"/>
  <c r="AIG31" i="4"/>
  <c r="AIF31" i="4"/>
  <c r="AIE31" i="4"/>
  <c r="AID31" i="4"/>
  <c r="AIC31" i="4"/>
  <c r="AIB31" i="4"/>
  <c r="AIA31" i="4"/>
  <c r="AHZ31" i="4"/>
  <c r="AHY31" i="4"/>
  <c r="AHX31" i="4"/>
  <c r="AHW31" i="4"/>
  <c r="AHV31" i="4"/>
  <c r="AHU31" i="4"/>
  <c r="AHT31" i="4"/>
  <c r="AHS31" i="4"/>
  <c r="AHR31" i="4"/>
  <c r="AHQ31" i="4"/>
  <c r="AHP31" i="4"/>
  <c r="AHO31" i="4"/>
  <c r="AHN31" i="4"/>
  <c r="AHM31" i="4"/>
  <c r="AHL31" i="4"/>
  <c r="AHK31" i="4"/>
  <c r="AHJ31" i="4"/>
  <c r="AHI31" i="4"/>
  <c r="AHH31" i="4"/>
  <c r="AHG31" i="4"/>
  <c r="AHF31" i="4"/>
  <c r="AHE31" i="4"/>
  <c r="AHD31" i="4"/>
  <c r="AHC31" i="4"/>
  <c r="AHB31" i="4"/>
  <c r="AHA31" i="4"/>
  <c r="AGZ31" i="4"/>
  <c r="AGY31" i="4"/>
  <c r="AGX31" i="4"/>
  <c r="AGW31" i="4"/>
  <c r="AGV31" i="4"/>
  <c r="AGU31" i="4"/>
  <c r="AGT31" i="4"/>
  <c r="AGS31" i="4"/>
  <c r="AGR31" i="4"/>
  <c r="AGQ31" i="4"/>
  <c r="AGP31" i="4"/>
  <c r="AGO31" i="4"/>
  <c r="AGN31" i="4"/>
  <c r="AGM31" i="4"/>
  <c r="AGJ31" i="4"/>
  <c r="AGI31" i="4"/>
  <c r="AGH31" i="4"/>
  <c r="AGG31" i="4"/>
  <c r="AGF31" i="4"/>
  <c r="AGE31" i="4"/>
  <c r="AGD31" i="4"/>
  <c r="AGB31" i="4"/>
  <c r="AGA31" i="4"/>
  <c r="AFZ31" i="4"/>
  <c r="AFY31" i="4"/>
  <c r="AFX31" i="4"/>
  <c r="AFW31" i="4"/>
  <c r="AFV31" i="4"/>
  <c r="AFU31" i="4"/>
  <c r="AFT31" i="4"/>
  <c r="AFS31" i="4"/>
  <c r="AFR31" i="4"/>
  <c r="AFQ31" i="4"/>
  <c r="AFP31" i="4"/>
  <c r="AFO31" i="4"/>
  <c r="AIR45" i="4"/>
  <c r="AIQ45" i="4"/>
  <c r="AIP45" i="4"/>
  <c r="AIO45" i="4"/>
  <c r="AIN45" i="4"/>
  <c r="AIM45" i="4"/>
  <c r="AIL45" i="4"/>
  <c r="AIK45" i="4"/>
  <c r="AIJ45" i="4"/>
  <c r="AII45" i="4"/>
  <c r="AIH45" i="4"/>
  <c r="AIG45" i="4"/>
  <c r="AIF45" i="4"/>
  <c r="AIE45" i="4"/>
  <c r="AID45" i="4"/>
  <c r="AIC45" i="4"/>
  <c r="AIB45" i="4"/>
  <c r="AIA45" i="4"/>
  <c r="AHZ45" i="4"/>
  <c r="AHY45" i="4"/>
  <c r="AHX45" i="4"/>
  <c r="AHW45" i="4"/>
  <c r="AHV45" i="4"/>
  <c r="AHU45" i="4"/>
  <c r="AHT45" i="4"/>
  <c r="AHS45" i="4"/>
  <c r="AHR45" i="4"/>
  <c r="AHQ45" i="4"/>
  <c r="AHP45" i="4"/>
  <c r="AHO45" i="4"/>
  <c r="AHN45" i="4"/>
  <c r="AHM45" i="4"/>
  <c r="AHL45" i="4"/>
  <c r="AHK45" i="4"/>
  <c r="AHJ45" i="4"/>
  <c r="AHI45" i="4"/>
  <c r="AHH45" i="4"/>
  <c r="AHG45" i="4"/>
  <c r="AHF45" i="4"/>
  <c r="AHE45" i="4"/>
  <c r="AHD45" i="4"/>
  <c r="AHC45" i="4"/>
  <c r="AHB45" i="4"/>
  <c r="AHA45" i="4"/>
  <c r="AGZ45" i="4"/>
  <c r="AGY45" i="4"/>
  <c r="AGX45" i="4"/>
  <c r="AGW45" i="4"/>
  <c r="AGV45" i="4"/>
  <c r="AGU45" i="4"/>
  <c r="AGT45" i="4"/>
  <c r="AGS45" i="4"/>
  <c r="AGR45" i="4"/>
  <c r="AGQ45" i="4"/>
  <c r="AGP45" i="4"/>
  <c r="AGO45" i="4"/>
  <c r="AGM45" i="4"/>
  <c r="AGL45" i="4"/>
  <c r="AGK45" i="4"/>
  <c r="AGJ45" i="4"/>
  <c r="AGI45" i="4"/>
  <c r="AGH45" i="4"/>
  <c r="AGG45" i="4"/>
  <c r="AGF45" i="4"/>
  <c r="AGE45" i="4"/>
  <c r="AGD45" i="4"/>
  <c r="AGB45" i="4"/>
  <c r="AGA45" i="4"/>
  <c r="AFZ45" i="4"/>
  <c r="AFY45" i="4"/>
  <c r="AFX45" i="4"/>
  <c r="AFW45" i="4"/>
  <c r="AFV45" i="4"/>
  <c r="AFU45" i="4"/>
  <c r="AFT45" i="4"/>
  <c r="AFS45" i="4"/>
  <c r="AFR45" i="4"/>
  <c r="AFQ45" i="4"/>
  <c r="AFP45" i="4"/>
  <c r="AFO45" i="4"/>
  <c r="AIR25" i="4"/>
  <c r="AIQ25" i="4"/>
  <c r="AIP25" i="4"/>
  <c r="AIO25" i="4"/>
  <c r="AIN25" i="4"/>
  <c r="AIM25" i="4"/>
  <c r="AIL25" i="4"/>
  <c r="AIK25" i="4"/>
  <c r="AIJ25" i="4"/>
  <c r="AII25" i="4"/>
  <c r="AIH25" i="4"/>
  <c r="AIG25" i="4"/>
  <c r="AIF25" i="4"/>
  <c r="AIE25" i="4"/>
  <c r="AID25" i="4"/>
  <c r="AIC25" i="4"/>
  <c r="AIB25" i="4"/>
  <c r="AIA25" i="4"/>
  <c r="AHZ25" i="4"/>
  <c r="AHY25" i="4"/>
  <c r="AHX25" i="4"/>
  <c r="AHW25" i="4"/>
  <c r="AHV25" i="4"/>
  <c r="AHU25" i="4"/>
  <c r="AHT25" i="4"/>
  <c r="AHS25" i="4"/>
  <c r="AHR25" i="4"/>
  <c r="AHQ25" i="4"/>
  <c r="AHP25" i="4"/>
  <c r="AHO25" i="4"/>
  <c r="AHN25" i="4"/>
  <c r="AHM25" i="4"/>
  <c r="AHL25" i="4"/>
  <c r="AHK25" i="4"/>
  <c r="AHJ25" i="4"/>
  <c r="AHI25" i="4"/>
  <c r="AHH25" i="4"/>
  <c r="AHG25" i="4"/>
  <c r="AHF25" i="4"/>
  <c r="AHE25" i="4"/>
  <c r="AHD25" i="4"/>
  <c r="AHC25" i="4"/>
  <c r="AHB25" i="4"/>
  <c r="AHA25" i="4"/>
  <c r="AGZ25" i="4"/>
  <c r="AGY25" i="4"/>
  <c r="AGX25" i="4"/>
  <c r="AGW25" i="4"/>
  <c r="AGV25" i="4"/>
  <c r="AGU25" i="4"/>
  <c r="AGT25" i="4"/>
  <c r="AGS25" i="4"/>
  <c r="AGR25" i="4"/>
  <c r="AGQ25" i="4"/>
  <c r="AGP25" i="4"/>
  <c r="AGO25" i="4"/>
  <c r="AGN25" i="4"/>
  <c r="AGM25" i="4"/>
  <c r="AGL25" i="4"/>
  <c r="AGK25" i="4"/>
  <c r="AGJ25" i="4"/>
  <c r="AGI25" i="4"/>
  <c r="AGH25" i="4"/>
  <c r="AGG25" i="4"/>
  <c r="AGF25" i="4"/>
  <c r="AGE25" i="4"/>
  <c r="AGD25" i="4"/>
  <c r="AGB25" i="4"/>
  <c r="AGA25" i="4"/>
  <c r="AFZ25" i="4"/>
  <c r="AFY25" i="4"/>
  <c r="AFX25" i="4"/>
  <c r="AFW25" i="4"/>
  <c r="AFV25" i="4"/>
  <c r="AFU25" i="4"/>
  <c r="AFT25" i="4"/>
  <c r="AFS25" i="4"/>
  <c r="AFR25" i="4"/>
  <c r="AFQ25" i="4"/>
  <c r="AFP25" i="4"/>
  <c r="AFO25" i="4"/>
  <c r="AIR26" i="4"/>
  <c r="AIQ26" i="4"/>
  <c r="AIP26" i="4"/>
  <c r="AIO26" i="4"/>
  <c r="AIN26" i="4"/>
  <c r="AIM26" i="4"/>
  <c r="AIL26" i="4"/>
  <c r="AIK26" i="4"/>
  <c r="AIJ26" i="4"/>
  <c r="AII26" i="4"/>
  <c r="AIH26" i="4"/>
  <c r="AIG26" i="4"/>
  <c r="AIF26" i="4"/>
  <c r="AIE26" i="4"/>
  <c r="AID26" i="4"/>
  <c r="AIC26" i="4"/>
  <c r="AIB26" i="4"/>
  <c r="AIA26" i="4"/>
  <c r="AHZ26" i="4"/>
  <c r="AHY26" i="4"/>
  <c r="AHX26" i="4"/>
  <c r="AHW26" i="4"/>
  <c r="AHV26" i="4"/>
  <c r="AHU26" i="4"/>
  <c r="AHT26" i="4"/>
  <c r="AHS26" i="4"/>
  <c r="AHR26" i="4"/>
  <c r="AHQ26" i="4"/>
  <c r="AHP26" i="4"/>
  <c r="AHO26" i="4"/>
  <c r="AHN26" i="4"/>
  <c r="AHM26" i="4"/>
  <c r="AHL26" i="4"/>
  <c r="AHK26" i="4"/>
  <c r="AHJ26" i="4"/>
  <c r="AHI26" i="4"/>
  <c r="AHH26" i="4"/>
  <c r="AHG26" i="4"/>
  <c r="AHF26" i="4"/>
  <c r="AHE26" i="4"/>
  <c r="AHD26" i="4"/>
  <c r="AHC26" i="4"/>
  <c r="AHB26" i="4"/>
  <c r="AHA26" i="4"/>
  <c r="AGZ26" i="4"/>
  <c r="AGY26" i="4"/>
  <c r="AGX26" i="4"/>
  <c r="AGW26" i="4"/>
  <c r="AGV26" i="4"/>
  <c r="AGU26" i="4"/>
  <c r="AGT26" i="4"/>
  <c r="AGS26" i="4"/>
  <c r="AGR26" i="4"/>
  <c r="AGQ26" i="4"/>
  <c r="AGP26" i="4"/>
  <c r="AGO26" i="4"/>
  <c r="AGN26" i="4"/>
  <c r="AGL26" i="4"/>
  <c r="AGK26" i="4"/>
  <c r="AGJ26" i="4"/>
  <c r="AGI26" i="4"/>
  <c r="AGH26" i="4"/>
  <c r="AGG26" i="4"/>
  <c r="AGF26" i="4"/>
  <c r="AGE26" i="4"/>
  <c r="AGD26" i="4"/>
  <c r="AGB26" i="4"/>
  <c r="AGA26" i="4"/>
  <c r="AFZ26" i="4"/>
  <c r="AFY26" i="4"/>
  <c r="AFX26" i="4"/>
  <c r="AFW26" i="4"/>
  <c r="AFV26" i="4"/>
  <c r="AFU26" i="4"/>
  <c r="AFT26" i="4"/>
  <c r="AFS26" i="4"/>
  <c r="AFR26" i="4"/>
  <c r="AFQ26" i="4"/>
  <c r="AFP26" i="4"/>
  <c r="AFO26" i="4"/>
  <c r="AIR43" i="4"/>
  <c r="AIQ43" i="4"/>
  <c r="AIP43" i="4"/>
  <c r="AIO43" i="4"/>
  <c r="AIN43" i="4"/>
  <c r="AIM43" i="4"/>
  <c r="AIL43" i="4"/>
  <c r="AIK43" i="4"/>
  <c r="AIJ43" i="4"/>
  <c r="AII43" i="4"/>
  <c r="AIH43" i="4"/>
  <c r="AIG43" i="4"/>
  <c r="AIF43" i="4"/>
  <c r="AIE43" i="4"/>
  <c r="AID43" i="4"/>
  <c r="AIC43" i="4"/>
  <c r="AIB43" i="4"/>
  <c r="AIA43" i="4"/>
  <c r="AHZ43" i="4"/>
  <c r="AHY43" i="4"/>
  <c r="AHX43" i="4"/>
  <c r="AHW43" i="4"/>
  <c r="AHV43" i="4"/>
  <c r="AHU43" i="4"/>
  <c r="AHT43" i="4"/>
  <c r="AHS43" i="4"/>
  <c r="AHR43" i="4"/>
  <c r="AHQ43" i="4"/>
  <c r="AHP43" i="4"/>
  <c r="AHO43" i="4"/>
  <c r="AHN43" i="4"/>
  <c r="AHM43" i="4"/>
  <c r="AHL43" i="4"/>
  <c r="AHK43" i="4"/>
  <c r="AHJ43" i="4"/>
  <c r="AHI43" i="4"/>
  <c r="AHH43" i="4"/>
  <c r="AHG43" i="4"/>
  <c r="AHF43" i="4"/>
  <c r="AHE43" i="4"/>
  <c r="AHD43" i="4"/>
  <c r="AHC43" i="4"/>
  <c r="AHB43" i="4"/>
  <c r="AHA43" i="4"/>
  <c r="AGZ43" i="4"/>
  <c r="AGY43" i="4"/>
  <c r="AGX43" i="4"/>
  <c r="AGW43" i="4"/>
  <c r="AGV43" i="4"/>
  <c r="AGU43" i="4"/>
  <c r="AGT43" i="4"/>
  <c r="AGS43" i="4"/>
  <c r="AGR43" i="4"/>
  <c r="AGQ43" i="4"/>
  <c r="AGP43" i="4"/>
  <c r="AGO43" i="4"/>
  <c r="AGM43" i="4"/>
  <c r="AGL43" i="4"/>
  <c r="AGK43" i="4"/>
  <c r="AGJ43" i="4"/>
  <c r="AGI43" i="4"/>
  <c r="AGG43" i="4"/>
  <c r="AGF43" i="4"/>
  <c r="AGB43" i="4"/>
  <c r="AGA43" i="4"/>
  <c r="AFZ43" i="4"/>
  <c r="AFY43" i="4"/>
  <c r="AFX43" i="4"/>
  <c r="AFW43" i="4"/>
  <c r="AFV43" i="4"/>
  <c r="AFU43" i="4"/>
  <c r="AFT43" i="4"/>
  <c r="AFS43" i="4"/>
  <c r="AFR43" i="4"/>
  <c r="AFQ43" i="4"/>
  <c r="AFP43" i="4"/>
  <c r="AFO43" i="4"/>
  <c r="AIR55" i="4"/>
  <c r="AIQ55" i="4"/>
  <c r="AIP55" i="4"/>
  <c r="AIO55" i="4"/>
  <c r="AIN55" i="4"/>
  <c r="AIM55" i="4"/>
  <c r="AIL55" i="4"/>
  <c r="AIK55" i="4"/>
  <c r="AIJ55" i="4"/>
  <c r="AII55" i="4"/>
  <c r="AIH55" i="4"/>
  <c r="AIG55" i="4"/>
  <c r="AIF55" i="4"/>
  <c r="AIE55" i="4"/>
  <c r="AID55" i="4"/>
  <c r="AIC55" i="4"/>
  <c r="AIB55" i="4"/>
  <c r="AIA55" i="4"/>
  <c r="AHZ55" i="4"/>
  <c r="AHY55" i="4"/>
  <c r="AHX55" i="4"/>
  <c r="AHW55" i="4"/>
  <c r="AHV55" i="4"/>
  <c r="AHU55" i="4"/>
  <c r="AHT55" i="4"/>
  <c r="AHS55" i="4"/>
  <c r="AHR55" i="4"/>
  <c r="AHQ55" i="4"/>
  <c r="AHP55" i="4"/>
  <c r="AHO55" i="4"/>
  <c r="AHN55" i="4"/>
  <c r="AHM55" i="4"/>
  <c r="AHL55" i="4"/>
  <c r="AHK55" i="4"/>
  <c r="AHJ55" i="4"/>
  <c r="AHI55" i="4"/>
  <c r="AHH55" i="4"/>
  <c r="AHG55" i="4"/>
  <c r="AHF55" i="4"/>
  <c r="AHE55" i="4"/>
  <c r="AHD55" i="4"/>
  <c r="AHC55" i="4"/>
  <c r="AHB55" i="4"/>
  <c r="AHA55" i="4"/>
  <c r="AGZ55" i="4"/>
  <c r="AGY55" i="4"/>
  <c r="AGX55" i="4"/>
  <c r="AGW55" i="4"/>
  <c r="AGV55" i="4"/>
  <c r="AGU55" i="4"/>
  <c r="AGT55" i="4"/>
  <c r="AGS55" i="4"/>
  <c r="AGR55" i="4"/>
  <c r="AGQ55" i="4"/>
  <c r="AGP55" i="4"/>
  <c r="AGO55" i="4"/>
  <c r="AGN55" i="4"/>
  <c r="AGM55" i="4"/>
  <c r="AGL55" i="4"/>
  <c r="AGK55" i="4"/>
  <c r="AGJ55" i="4"/>
  <c r="AGI55" i="4"/>
  <c r="AGH55" i="4"/>
  <c r="AGG55" i="4"/>
  <c r="AGF55" i="4"/>
  <c r="AGE55" i="4"/>
  <c r="AGD55" i="4"/>
  <c r="AGB55" i="4"/>
  <c r="AGA55" i="4"/>
  <c r="AFZ55" i="4"/>
  <c r="AFY55" i="4"/>
  <c r="AFX55" i="4"/>
  <c r="AFW55" i="4"/>
  <c r="AFV55" i="4"/>
  <c r="AFU55" i="4"/>
  <c r="AFT55" i="4"/>
  <c r="AFS55" i="4"/>
  <c r="AFR55" i="4"/>
  <c r="AFQ55" i="4"/>
  <c r="AFP55" i="4"/>
  <c r="AFO55" i="4"/>
  <c r="AIR21" i="4"/>
  <c r="AIQ21" i="4"/>
  <c r="AIP21" i="4"/>
  <c r="AIO21" i="4"/>
  <c r="AIN21" i="4"/>
  <c r="AIM21" i="4"/>
  <c r="AIL21" i="4"/>
  <c r="AIK21" i="4"/>
  <c r="AIJ21" i="4"/>
  <c r="AII21" i="4"/>
  <c r="AIH21" i="4"/>
  <c r="AIG21" i="4"/>
  <c r="AIF21" i="4"/>
  <c r="AIE21" i="4"/>
  <c r="AID21" i="4"/>
  <c r="AIC21" i="4"/>
  <c r="AIB21" i="4"/>
  <c r="AIA21" i="4"/>
  <c r="AHZ21" i="4"/>
  <c r="AHY21" i="4"/>
  <c r="AHX21" i="4"/>
  <c r="AHW21" i="4"/>
  <c r="AHV21" i="4"/>
  <c r="AHU21" i="4"/>
  <c r="AHT21" i="4"/>
  <c r="AHS21" i="4"/>
  <c r="AHR21" i="4"/>
  <c r="AHQ21" i="4"/>
  <c r="AHP21" i="4"/>
  <c r="AHO21" i="4"/>
  <c r="AHN21" i="4"/>
  <c r="AHM21" i="4"/>
  <c r="AHL21" i="4"/>
  <c r="AHK21" i="4"/>
  <c r="AHJ21" i="4"/>
  <c r="AHI21" i="4"/>
  <c r="AHH21" i="4"/>
  <c r="AHG21" i="4"/>
  <c r="AHF21" i="4"/>
  <c r="AHE21" i="4"/>
  <c r="AHD21" i="4"/>
  <c r="AHC21" i="4"/>
  <c r="AHB21" i="4"/>
  <c r="AHA21" i="4"/>
  <c r="AGZ21" i="4"/>
  <c r="AGY21" i="4"/>
  <c r="AGX21" i="4"/>
  <c r="AGW21" i="4"/>
  <c r="AGV21" i="4"/>
  <c r="AGU21" i="4"/>
  <c r="AGT21" i="4"/>
  <c r="AGS21" i="4"/>
  <c r="AGR21" i="4"/>
  <c r="AGQ21" i="4"/>
  <c r="AGP21" i="4"/>
  <c r="AGO21" i="4"/>
  <c r="AGN21" i="4"/>
  <c r="AGM21" i="4"/>
  <c r="AGL21" i="4"/>
  <c r="AGK21" i="4"/>
  <c r="AGJ21" i="4"/>
  <c r="AGI21" i="4"/>
  <c r="AGH21" i="4"/>
  <c r="AGG21" i="4"/>
  <c r="AGF21" i="4"/>
  <c r="AGE21" i="4"/>
  <c r="AGD21" i="4"/>
  <c r="AGB21" i="4"/>
  <c r="AGA21" i="4"/>
  <c r="AFZ21" i="4"/>
  <c r="AFY21" i="4"/>
  <c r="AFX21" i="4"/>
  <c r="AFW21" i="4"/>
  <c r="AFV21" i="4"/>
  <c r="AFU21" i="4"/>
  <c r="AFT21" i="4"/>
  <c r="AFS21" i="4"/>
  <c r="AFR21" i="4"/>
  <c r="AFQ21" i="4"/>
  <c r="AFP21" i="4"/>
  <c r="AFO21" i="4"/>
  <c r="AIR28" i="4"/>
  <c r="AIQ28" i="4"/>
  <c r="AIP28" i="4"/>
  <c r="AIO28" i="4"/>
  <c r="AIN28" i="4"/>
  <c r="AIM28" i="4"/>
  <c r="AIL28" i="4"/>
  <c r="AIK28" i="4"/>
  <c r="AIJ28" i="4"/>
  <c r="AII28" i="4"/>
  <c r="AIH28" i="4"/>
  <c r="AIG28" i="4"/>
  <c r="AIF28" i="4"/>
  <c r="AIE28" i="4"/>
  <c r="AID28" i="4"/>
  <c r="AIC28" i="4"/>
  <c r="AIB28" i="4"/>
  <c r="AIA28" i="4"/>
  <c r="AHZ28" i="4"/>
  <c r="AHY28" i="4"/>
  <c r="AHX28" i="4"/>
  <c r="AHW28" i="4"/>
  <c r="AHV28" i="4"/>
  <c r="AHU28" i="4"/>
  <c r="AHT28" i="4"/>
  <c r="AHS28" i="4"/>
  <c r="AHR28" i="4"/>
  <c r="AHQ28" i="4"/>
  <c r="AHP28" i="4"/>
  <c r="AHO28" i="4"/>
  <c r="AHN28" i="4"/>
  <c r="AHM28" i="4"/>
  <c r="AHL28" i="4"/>
  <c r="AHK28" i="4"/>
  <c r="AHJ28" i="4"/>
  <c r="AHI28" i="4"/>
  <c r="AHH28" i="4"/>
  <c r="AHG28" i="4"/>
  <c r="AHF28" i="4"/>
  <c r="AHE28" i="4"/>
  <c r="AHD28" i="4"/>
  <c r="AHC28" i="4"/>
  <c r="AHB28" i="4"/>
  <c r="AHA28" i="4"/>
  <c r="AGZ28" i="4"/>
  <c r="AGY28" i="4"/>
  <c r="AGX28" i="4"/>
  <c r="AGW28" i="4"/>
  <c r="AGV28" i="4"/>
  <c r="AGU28" i="4"/>
  <c r="AGT28" i="4"/>
  <c r="AGS28" i="4"/>
  <c r="AGR28" i="4"/>
  <c r="AGQ28" i="4"/>
  <c r="AGM28" i="4"/>
  <c r="AGK28" i="4"/>
  <c r="AGI28" i="4"/>
  <c r="AGH28" i="4"/>
  <c r="AGG28" i="4"/>
  <c r="AGF28" i="4"/>
  <c r="AGE28" i="4"/>
  <c r="AGB28" i="4"/>
  <c r="AGA28" i="4"/>
  <c r="AFZ28" i="4"/>
  <c r="AFY28" i="4"/>
  <c r="AFX28" i="4"/>
  <c r="AFW28" i="4"/>
  <c r="AFV28" i="4"/>
  <c r="AFU28" i="4"/>
  <c r="AFT28" i="4"/>
  <c r="AFS28" i="4"/>
  <c r="AFR28" i="4"/>
  <c r="AFQ28" i="4"/>
  <c r="AFP28" i="4"/>
  <c r="AFO28" i="4"/>
  <c r="AIR19" i="4"/>
  <c r="AIQ19" i="4"/>
  <c r="AIP19" i="4"/>
  <c r="AIO19" i="4"/>
  <c r="AIN19" i="4"/>
  <c r="AIM19" i="4"/>
  <c r="AIL19" i="4"/>
  <c r="AIK19" i="4"/>
  <c r="AIJ19" i="4"/>
  <c r="AII19" i="4"/>
  <c r="AIH19" i="4"/>
  <c r="AIG19" i="4"/>
  <c r="AIF19" i="4"/>
  <c r="AIE19" i="4"/>
  <c r="AID19" i="4"/>
  <c r="AIC19" i="4"/>
  <c r="AIB19" i="4"/>
  <c r="AIA19" i="4"/>
  <c r="AHZ19" i="4"/>
  <c r="AHY19" i="4"/>
  <c r="AHX19" i="4"/>
  <c r="AHW19" i="4"/>
  <c r="AHV19" i="4"/>
  <c r="AHU19" i="4"/>
  <c r="AHT19" i="4"/>
  <c r="AHS19" i="4"/>
  <c r="AHR19" i="4"/>
  <c r="AHQ19" i="4"/>
  <c r="AHP19" i="4"/>
  <c r="AHO19" i="4"/>
  <c r="AHN19" i="4"/>
  <c r="AHM19" i="4"/>
  <c r="AHL19" i="4"/>
  <c r="AHK19" i="4"/>
  <c r="AHJ19" i="4"/>
  <c r="AHI19" i="4"/>
  <c r="AHH19" i="4"/>
  <c r="AHG19" i="4"/>
  <c r="AHF19" i="4"/>
  <c r="AHE19" i="4"/>
  <c r="AHD19" i="4"/>
  <c r="AHC19" i="4"/>
  <c r="AHB19" i="4"/>
  <c r="AHA19" i="4"/>
  <c r="AGZ19" i="4"/>
  <c r="AGY19" i="4"/>
  <c r="AGX19" i="4"/>
  <c r="AGW19" i="4"/>
  <c r="AGV19" i="4"/>
  <c r="AGU19" i="4"/>
  <c r="AGT19" i="4"/>
  <c r="AGS19" i="4"/>
  <c r="AGR19" i="4"/>
  <c r="AGQ19" i="4"/>
  <c r="AGP19" i="4"/>
  <c r="AGO19" i="4"/>
  <c r="AGN19" i="4"/>
  <c r="AGM19" i="4"/>
  <c r="AGL19" i="4"/>
  <c r="AGK19" i="4"/>
  <c r="AGJ19" i="4"/>
  <c r="AGF19" i="4"/>
  <c r="AGE19" i="4"/>
  <c r="AGD19" i="4"/>
  <c r="AGB19" i="4"/>
  <c r="AGA19" i="4"/>
  <c r="AFZ19" i="4"/>
  <c r="AFY19" i="4"/>
  <c r="AFX19" i="4"/>
  <c r="AFW19" i="4"/>
  <c r="AFV19" i="4"/>
  <c r="AFU19" i="4"/>
  <c r="AFT19" i="4"/>
  <c r="AFS19" i="4"/>
  <c r="AFR19" i="4"/>
  <c r="AFQ19" i="4"/>
  <c r="AFP19" i="4"/>
  <c r="AFO19" i="4"/>
  <c r="AIR30" i="4"/>
  <c r="AIQ30" i="4"/>
  <c r="AIP30" i="4"/>
  <c r="AIO30" i="4"/>
  <c r="AIN30" i="4"/>
  <c r="AIM30" i="4"/>
  <c r="AIL30" i="4"/>
  <c r="AIK30" i="4"/>
  <c r="AIJ30" i="4"/>
  <c r="AII30" i="4"/>
  <c r="AIH30" i="4"/>
  <c r="AIG30" i="4"/>
  <c r="AIF30" i="4"/>
  <c r="AIE30" i="4"/>
  <c r="AID30" i="4"/>
  <c r="AIC30" i="4"/>
  <c r="AIB30" i="4"/>
  <c r="AIA30" i="4"/>
  <c r="AHZ30" i="4"/>
  <c r="AHY30" i="4"/>
  <c r="AHX30" i="4"/>
  <c r="AHW30" i="4"/>
  <c r="AHV30" i="4"/>
  <c r="AHU30" i="4"/>
  <c r="AHT30" i="4"/>
  <c r="AHS30" i="4"/>
  <c r="AHR30" i="4"/>
  <c r="AHQ30" i="4"/>
  <c r="AHP30" i="4"/>
  <c r="AHO30" i="4"/>
  <c r="AHN30" i="4"/>
  <c r="AHM30" i="4"/>
  <c r="AHL30" i="4"/>
  <c r="AHK30" i="4"/>
  <c r="AHJ30" i="4"/>
  <c r="AHI30" i="4"/>
  <c r="AHH30" i="4"/>
  <c r="AHG30" i="4"/>
  <c r="AHF30" i="4"/>
  <c r="AHE30" i="4"/>
  <c r="AHD30" i="4"/>
  <c r="AHC30" i="4"/>
  <c r="AHB30" i="4"/>
  <c r="AHA30" i="4"/>
  <c r="AGZ30" i="4"/>
  <c r="AGY30" i="4"/>
  <c r="AGX30" i="4"/>
  <c r="AGW30" i="4"/>
  <c r="AGV30" i="4"/>
  <c r="AGU30" i="4"/>
  <c r="AGT30" i="4"/>
  <c r="AGS30" i="4"/>
  <c r="AGR30" i="4"/>
  <c r="AGQ30" i="4"/>
  <c r="AGO30" i="4"/>
  <c r="AGN30" i="4"/>
  <c r="AGL30" i="4"/>
  <c r="AGK30" i="4"/>
  <c r="AGJ30" i="4"/>
  <c r="AGF30" i="4"/>
  <c r="AGE30" i="4"/>
  <c r="AGD30" i="4"/>
  <c r="AGB30" i="4"/>
  <c r="AGA30" i="4"/>
  <c r="AFZ30" i="4"/>
  <c r="AFY30" i="4"/>
  <c r="AFX30" i="4"/>
  <c r="AFW30" i="4"/>
  <c r="AFV30" i="4"/>
  <c r="AFU30" i="4"/>
  <c r="AFT30" i="4"/>
  <c r="AFS30" i="4"/>
  <c r="AFR30" i="4"/>
  <c r="AFQ30" i="4"/>
  <c r="AFP30" i="4"/>
  <c r="AFO30" i="4"/>
  <c r="AIR5" i="4"/>
  <c r="AIQ5" i="4"/>
  <c r="AIP5" i="4"/>
  <c r="AIO5" i="4"/>
  <c r="AIN5" i="4"/>
  <c r="AIM5" i="4"/>
  <c r="AIL5" i="4"/>
  <c r="AIK5" i="4"/>
  <c r="AIJ5" i="4"/>
  <c r="AII5" i="4"/>
  <c r="AIH5" i="4"/>
  <c r="AIG5" i="4"/>
  <c r="AIF5" i="4"/>
  <c r="AIE5" i="4"/>
  <c r="AID5" i="4"/>
  <c r="AIC5" i="4"/>
  <c r="AIB5" i="4"/>
  <c r="AIA5" i="4"/>
  <c r="AHZ5" i="4"/>
  <c r="AHY5" i="4"/>
  <c r="AHX5" i="4"/>
  <c r="AHW5" i="4"/>
  <c r="AHV5" i="4"/>
  <c r="AHU5" i="4"/>
  <c r="AHT5" i="4"/>
  <c r="AHS5" i="4"/>
  <c r="AHR5" i="4"/>
  <c r="AHQ5" i="4"/>
  <c r="AHP5" i="4"/>
  <c r="AHO5" i="4"/>
  <c r="AHN5" i="4"/>
  <c r="AHM5" i="4"/>
  <c r="AHL5" i="4"/>
  <c r="AHK5" i="4"/>
  <c r="AHJ5" i="4"/>
  <c r="AHI5" i="4"/>
  <c r="AHH5" i="4"/>
  <c r="AHG5" i="4"/>
  <c r="AHF5" i="4"/>
  <c r="AHE5" i="4"/>
  <c r="AHD5" i="4"/>
  <c r="AHC5" i="4"/>
  <c r="AHB5" i="4"/>
  <c r="AHA5" i="4"/>
  <c r="AGZ5" i="4"/>
  <c r="AGY5" i="4"/>
  <c r="AGX5" i="4"/>
  <c r="AGW5" i="4"/>
  <c r="AGV5" i="4"/>
  <c r="AGU5" i="4"/>
  <c r="AGT5" i="4"/>
  <c r="AGS5" i="4"/>
  <c r="AGR5" i="4"/>
  <c r="AGQ5" i="4"/>
  <c r="AGM5" i="4"/>
  <c r="AGL5" i="4"/>
  <c r="AGK5" i="4"/>
  <c r="AGJ5" i="4"/>
  <c r="AGI5" i="4"/>
  <c r="AGH5" i="4"/>
  <c r="AGG5" i="4"/>
  <c r="AGF5" i="4"/>
  <c r="AGE5" i="4"/>
  <c r="AGD5" i="4"/>
  <c r="AGB5" i="4"/>
  <c r="AGA5" i="4"/>
  <c r="AFZ5" i="4"/>
  <c r="AFY5" i="4"/>
  <c r="AFX5" i="4"/>
  <c r="AFW5" i="4"/>
  <c r="AFV5" i="4"/>
  <c r="AFU5" i="4"/>
  <c r="AFT5" i="4"/>
  <c r="AFS5" i="4"/>
  <c r="AFR5" i="4"/>
  <c r="AFQ5" i="4"/>
  <c r="AFP5" i="4"/>
  <c r="AFO5" i="4"/>
  <c r="AIR17" i="4"/>
  <c r="AIQ17" i="4"/>
  <c r="AIP17" i="4"/>
  <c r="AIO17" i="4"/>
  <c r="AIN17" i="4"/>
  <c r="AIM17" i="4"/>
  <c r="AIL17" i="4"/>
  <c r="AIK17" i="4"/>
  <c r="AIJ17" i="4"/>
  <c r="AII17" i="4"/>
  <c r="AIH17" i="4"/>
  <c r="AIG17" i="4"/>
  <c r="AIF17" i="4"/>
  <c r="AIE17" i="4"/>
  <c r="AID17" i="4"/>
  <c r="AIC17" i="4"/>
  <c r="AIB17" i="4"/>
  <c r="AIA17" i="4"/>
  <c r="AHZ17" i="4"/>
  <c r="AHY17" i="4"/>
  <c r="AHX17" i="4"/>
  <c r="AHW17" i="4"/>
  <c r="AHV17" i="4"/>
  <c r="AHU17" i="4"/>
  <c r="AHT17" i="4"/>
  <c r="AHS17" i="4"/>
  <c r="AHR17" i="4"/>
  <c r="AHQ17" i="4"/>
  <c r="AHP17" i="4"/>
  <c r="AHO17" i="4"/>
  <c r="AHN17" i="4"/>
  <c r="AHM17" i="4"/>
  <c r="AHL17" i="4"/>
  <c r="AHK17" i="4"/>
  <c r="AHJ17" i="4"/>
  <c r="AHI17" i="4"/>
  <c r="AHH17" i="4"/>
  <c r="AHG17" i="4"/>
  <c r="AHF17" i="4"/>
  <c r="AHE17" i="4"/>
  <c r="AHD17" i="4"/>
  <c r="AHC17" i="4"/>
  <c r="AHB17" i="4"/>
  <c r="AHA17" i="4"/>
  <c r="AGZ17" i="4"/>
  <c r="AGY17" i="4"/>
  <c r="AGX17" i="4"/>
  <c r="AGW17" i="4"/>
  <c r="AGV17" i="4"/>
  <c r="AGU17" i="4"/>
  <c r="AGT17" i="4"/>
  <c r="AGS17" i="4"/>
  <c r="AGR17" i="4"/>
  <c r="AGQ17" i="4"/>
  <c r="AGP17" i="4"/>
  <c r="AGO17" i="4"/>
  <c r="AGN17" i="4"/>
  <c r="AGM17" i="4"/>
  <c r="AGL17" i="4"/>
  <c r="AGK17" i="4"/>
  <c r="AGJ17" i="4"/>
  <c r="AGI17" i="4"/>
  <c r="AGH17" i="4"/>
  <c r="AGG17" i="4"/>
  <c r="AGF17" i="4"/>
  <c r="AGE17" i="4"/>
  <c r="AGD17" i="4"/>
  <c r="AGB17" i="4"/>
  <c r="AGA17" i="4"/>
  <c r="AFZ17" i="4"/>
  <c r="AFY17" i="4"/>
  <c r="AFX17" i="4"/>
  <c r="AFW17" i="4"/>
  <c r="AFV17" i="4"/>
  <c r="AFU17" i="4"/>
  <c r="AFT17" i="4"/>
  <c r="AFS17" i="4"/>
  <c r="AFR17" i="4"/>
  <c r="AFQ17" i="4"/>
  <c r="AFP17" i="4"/>
  <c r="AFO17" i="4"/>
  <c r="AIR12" i="4"/>
  <c r="AIQ12" i="4"/>
  <c r="AIP12" i="4"/>
  <c r="AIO12" i="4"/>
  <c r="AIN12" i="4"/>
  <c r="AIM12" i="4"/>
  <c r="AIL12" i="4"/>
  <c r="AIK12" i="4"/>
  <c r="AIJ12" i="4"/>
  <c r="AII12" i="4"/>
  <c r="AIH12" i="4"/>
  <c r="AIG12" i="4"/>
  <c r="AIF12" i="4"/>
  <c r="AIE12" i="4"/>
  <c r="AID12" i="4"/>
  <c r="AIC12" i="4"/>
  <c r="AIB12" i="4"/>
  <c r="AIA12" i="4"/>
  <c r="AHZ12" i="4"/>
  <c r="AHY12" i="4"/>
  <c r="AHX12" i="4"/>
  <c r="AHW12" i="4"/>
  <c r="AHV12" i="4"/>
  <c r="AHU12" i="4"/>
  <c r="AHT12" i="4"/>
  <c r="AHS12" i="4"/>
  <c r="AHR12" i="4"/>
  <c r="AHQ12" i="4"/>
  <c r="AHP12" i="4"/>
  <c r="AHO12" i="4"/>
  <c r="AHN12" i="4"/>
  <c r="AHM12" i="4"/>
  <c r="AHL12" i="4"/>
  <c r="AHK12" i="4"/>
  <c r="AHJ12" i="4"/>
  <c r="AHI12" i="4"/>
  <c r="AHH12" i="4"/>
  <c r="AHG12" i="4"/>
  <c r="AHF12" i="4"/>
  <c r="AHE12" i="4"/>
  <c r="AHD12" i="4"/>
  <c r="AHC12" i="4"/>
  <c r="AHB12" i="4"/>
  <c r="AHA12" i="4"/>
  <c r="AGZ12" i="4"/>
  <c r="AGY12" i="4"/>
  <c r="AGX12" i="4"/>
  <c r="AGW12" i="4"/>
  <c r="AGV12" i="4"/>
  <c r="AGU12" i="4"/>
  <c r="AGT12" i="4"/>
  <c r="AGS12" i="4"/>
  <c r="AGR12" i="4"/>
  <c r="AGQ12" i="4"/>
  <c r="AGP12" i="4"/>
  <c r="AGN12" i="4"/>
  <c r="AGM12" i="4"/>
  <c r="AGL12" i="4"/>
  <c r="AGK12" i="4"/>
  <c r="AGJ12" i="4"/>
  <c r="AGI12" i="4"/>
  <c r="AGH12" i="4"/>
  <c r="AGF12" i="4"/>
  <c r="AGE12" i="4"/>
  <c r="AGD12" i="4"/>
  <c r="AGB12" i="4"/>
  <c r="AGA12" i="4"/>
  <c r="AFZ12" i="4"/>
  <c r="AFY12" i="4"/>
  <c r="AFX12" i="4"/>
  <c r="AFW12" i="4"/>
  <c r="AFV12" i="4"/>
  <c r="AFU12" i="4"/>
  <c r="AFT12" i="4"/>
  <c r="AFS12" i="4"/>
  <c r="AFR12" i="4"/>
  <c r="AFQ12" i="4"/>
  <c r="AFP12" i="4"/>
  <c r="AFO12" i="4"/>
  <c r="AIR24" i="4"/>
  <c r="AIQ24" i="4"/>
  <c r="AIP24" i="4"/>
  <c r="AIO24" i="4"/>
  <c r="AIN24" i="4"/>
  <c r="AIM24" i="4"/>
  <c r="AIL24" i="4"/>
  <c r="AIK24" i="4"/>
  <c r="AIJ24" i="4"/>
  <c r="AII24" i="4"/>
  <c r="AIH24" i="4"/>
  <c r="AIG24" i="4"/>
  <c r="AIF24" i="4"/>
  <c r="AIE24" i="4"/>
  <c r="AID24" i="4"/>
  <c r="AIC24" i="4"/>
  <c r="AIB24" i="4"/>
  <c r="AIA24" i="4"/>
  <c r="AHZ24" i="4"/>
  <c r="AHY24" i="4"/>
  <c r="AHX24" i="4"/>
  <c r="AHW24" i="4"/>
  <c r="AHV24" i="4"/>
  <c r="AHU24" i="4"/>
  <c r="AHT24" i="4"/>
  <c r="AHS24" i="4"/>
  <c r="AHR24" i="4"/>
  <c r="AHQ24" i="4"/>
  <c r="AHP24" i="4"/>
  <c r="AHO24" i="4"/>
  <c r="AHN24" i="4"/>
  <c r="AHM24" i="4"/>
  <c r="AHL24" i="4"/>
  <c r="AHK24" i="4"/>
  <c r="AHJ24" i="4"/>
  <c r="AHI24" i="4"/>
  <c r="AHH24" i="4"/>
  <c r="AHG24" i="4"/>
  <c r="AHF24" i="4"/>
  <c r="AHE24" i="4"/>
  <c r="AHD24" i="4"/>
  <c r="AHC24" i="4"/>
  <c r="AHB24" i="4"/>
  <c r="AHA24" i="4"/>
  <c r="AGZ24" i="4"/>
  <c r="AGY24" i="4"/>
  <c r="AGX24" i="4"/>
  <c r="AGW24" i="4"/>
  <c r="AGV24" i="4"/>
  <c r="AGU24" i="4"/>
  <c r="AGT24" i="4"/>
  <c r="AGS24" i="4"/>
  <c r="AGR24" i="4"/>
  <c r="AGQ24" i="4"/>
  <c r="AGO24" i="4"/>
  <c r="AGN24" i="4"/>
  <c r="AGM24" i="4"/>
  <c r="AGL24" i="4"/>
  <c r="AGK24" i="4"/>
  <c r="AGJ24" i="4"/>
  <c r="AGI24" i="4"/>
  <c r="AGG24" i="4"/>
  <c r="AGF24" i="4"/>
  <c r="AGE24" i="4"/>
  <c r="AGB24" i="4"/>
  <c r="AGA24" i="4"/>
  <c r="AFZ24" i="4"/>
  <c r="AFY24" i="4"/>
  <c r="AFX24" i="4"/>
  <c r="AFW24" i="4"/>
  <c r="AFV24" i="4"/>
  <c r="AFU24" i="4"/>
  <c r="AFT24" i="4"/>
  <c r="AFS24" i="4"/>
  <c r="AFR24" i="4"/>
  <c r="AFQ24" i="4"/>
  <c r="AFP24" i="4"/>
  <c r="AFO24" i="4"/>
  <c r="AIR8" i="4"/>
  <c r="AIQ8" i="4"/>
  <c r="AIP8" i="4"/>
  <c r="AIO8" i="4"/>
  <c r="AIN8" i="4"/>
  <c r="AIM8" i="4"/>
  <c r="AIL8" i="4"/>
  <c r="AIK8" i="4"/>
  <c r="AIJ8" i="4"/>
  <c r="AII8" i="4"/>
  <c r="AIH8" i="4"/>
  <c r="AIG8" i="4"/>
  <c r="AIF8" i="4"/>
  <c r="AIE8" i="4"/>
  <c r="AID8" i="4"/>
  <c r="AIC8" i="4"/>
  <c r="AIB8" i="4"/>
  <c r="AIA8" i="4"/>
  <c r="AHZ8" i="4"/>
  <c r="AHY8" i="4"/>
  <c r="AHX8" i="4"/>
  <c r="AHW8" i="4"/>
  <c r="AHV8" i="4"/>
  <c r="AHU8" i="4"/>
  <c r="AHT8" i="4"/>
  <c r="AHS8" i="4"/>
  <c r="AHR8" i="4"/>
  <c r="AHQ8" i="4"/>
  <c r="AHP8" i="4"/>
  <c r="AHO8" i="4"/>
  <c r="AHN8" i="4"/>
  <c r="AHM8" i="4"/>
  <c r="AHL8" i="4"/>
  <c r="AHK8" i="4"/>
  <c r="AHJ8" i="4"/>
  <c r="AHI8" i="4"/>
  <c r="AHH8" i="4"/>
  <c r="AHG8" i="4"/>
  <c r="AHF8" i="4"/>
  <c r="AHE8" i="4"/>
  <c r="AHD8" i="4"/>
  <c r="AHC8" i="4"/>
  <c r="AHB8" i="4"/>
  <c r="AHA8" i="4"/>
  <c r="AGZ8" i="4"/>
  <c r="AGY8" i="4"/>
  <c r="AGX8" i="4"/>
  <c r="AGW8" i="4"/>
  <c r="AGV8" i="4"/>
  <c r="AGU8" i="4"/>
  <c r="AGT8" i="4"/>
  <c r="AGS8" i="4"/>
  <c r="AGR8" i="4"/>
  <c r="AGQ8" i="4"/>
  <c r="AGP8" i="4"/>
  <c r="AGM8" i="4"/>
  <c r="AGL8" i="4"/>
  <c r="AGK8" i="4"/>
  <c r="AGJ8" i="4"/>
  <c r="AGI8" i="4"/>
  <c r="AGH8" i="4"/>
  <c r="AGG8" i="4"/>
  <c r="AGF8" i="4"/>
  <c r="AGB8" i="4"/>
  <c r="AGA8" i="4"/>
  <c r="AFZ8" i="4"/>
  <c r="AFY8" i="4"/>
  <c r="AFX8" i="4"/>
  <c r="AFW8" i="4"/>
  <c r="AFV8" i="4"/>
  <c r="AFU8" i="4"/>
  <c r="AFT8" i="4"/>
  <c r="AFS8" i="4"/>
  <c r="AFR8" i="4"/>
  <c r="AFQ8" i="4"/>
  <c r="AFP8" i="4"/>
  <c r="AFO8" i="4"/>
  <c r="AIR32" i="4"/>
  <c r="AIQ32" i="4"/>
  <c r="AIP32" i="4"/>
  <c r="AIO32" i="4"/>
  <c r="AIN32" i="4"/>
  <c r="AIM32" i="4"/>
  <c r="AIL32" i="4"/>
  <c r="AIK32" i="4"/>
  <c r="AIJ32" i="4"/>
  <c r="AII32" i="4"/>
  <c r="AIH32" i="4"/>
  <c r="AIG32" i="4"/>
  <c r="AIF32" i="4"/>
  <c r="AIE32" i="4"/>
  <c r="AID32" i="4"/>
  <c r="AIC32" i="4"/>
  <c r="AIB32" i="4"/>
  <c r="AIA32" i="4"/>
  <c r="AHZ32" i="4"/>
  <c r="AHY32" i="4"/>
  <c r="AHX32" i="4"/>
  <c r="AHW32" i="4"/>
  <c r="AHV32" i="4"/>
  <c r="AHU32" i="4"/>
  <c r="AHT32" i="4"/>
  <c r="AHS32" i="4"/>
  <c r="AHR32" i="4"/>
  <c r="AHQ32" i="4"/>
  <c r="AHP32" i="4"/>
  <c r="AHO32" i="4"/>
  <c r="AHN32" i="4"/>
  <c r="AHM32" i="4"/>
  <c r="AHL32" i="4"/>
  <c r="AHK32" i="4"/>
  <c r="AHJ32" i="4"/>
  <c r="AHI32" i="4"/>
  <c r="AHH32" i="4"/>
  <c r="AHG32" i="4"/>
  <c r="AHF32" i="4"/>
  <c r="AHE32" i="4"/>
  <c r="AHD32" i="4"/>
  <c r="AHC32" i="4"/>
  <c r="AHB32" i="4"/>
  <c r="AHA32" i="4"/>
  <c r="AGZ32" i="4"/>
  <c r="AGY32" i="4"/>
  <c r="AGX32" i="4"/>
  <c r="AGW32" i="4"/>
  <c r="AGV32" i="4"/>
  <c r="AGU32" i="4"/>
  <c r="AGT32" i="4"/>
  <c r="AGS32" i="4"/>
  <c r="AGR32" i="4"/>
  <c r="AGQ32" i="4"/>
  <c r="AGP32" i="4"/>
  <c r="AGL32" i="4"/>
  <c r="AGK32" i="4"/>
  <c r="AGJ32" i="4"/>
  <c r="AGI32" i="4"/>
  <c r="AGG32" i="4"/>
  <c r="AGF32" i="4"/>
  <c r="AGE32" i="4"/>
  <c r="AGD32" i="4"/>
  <c r="AGB32" i="4"/>
  <c r="AGA32" i="4"/>
  <c r="AFZ32" i="4"/>
  <c r="AFY32" i="4"/>
  <c r="AFX32" i="4"/>
  <c r="AFW32" i="4"/>
  <c r="AFV32" i="4"/>
  <c r="AFU32" i="4"/>
  <c r="AFT32" i="4"/>
  <c r="AFS32" i="4"/>
  <c r="AFR32" i="4"/>
  <c r="AFQ32" i="4"/>
  <c r="AFP32" i="4"/>
  <c r="AFO32" i="4"/>
  <c r="AIR34" i="4"/>
  <c r="AIQ34" i="4"/>
  <c r="AIP34" i="4"/>
  <c r="AIO34" i="4"/>
  <c r="AIN34" i="4"/>
  <c r="AIM34" i="4"/>
  <c r="AIL34" i="4"/>
  <c r="AIK34" i="4"/>
  <c r="AIJ34" i="4"/>
  <c r="AII34" i="4"/>
  <c r="AIH34" i="4"/>
  <c r="AIG34" i="4"/>
  <c r="AIF34" i="4"/>
  <c r="AIE34" i="4"/>
  <c r="AID34" i="4"/>
  <c r="AIC34" i="4"/>
  <c r="AIB34" i="4"/>
  <c r="AIA34" i="4"/>
  <c r="AHZ34" i="4"/>
  <c r="AHY34" i="4"/>
  <c r="AHX34" i="4"/>
  <c r="AHW34" i="4"/>
  <c r="AHV34" i="4"/>
  <c r="AHU34" i="4"/>
  <c r="AHT34" i="4"/>
  <c r="AHS34" i="4"/>
  <c r="AHR34" i="4"/>
  <c r="AHQ34" i="4"/>
  <c r="AHP34" i="4"/>
  <c r="AHO34" i="4"/>
  <c r="AHN34" i="4"/>
  <c r="AHM34" i="4"/>
  <c r="AHL34" i="4"/>
  <c r="AHK34" i="4"/>
  <c r="AHJ34" i="4"/>
  <c r="AHI34" i="4"/>
  <c r="AHH34" i="4"/>
  <c r="AHG34" i="4"/>
  <c r="AHF34" i="4"/>
  <c r="AHE34" i="4"/>
  <c r="AHD34" i="4"/>
  <c r="AHC34" i="4"/>
  <c r="AHB34" i="4"/>
  <c r="AHA34" i="4"/>
  <c r="AGZ34" i="4"/>
  <c r="AGY34" i="4"/>
  <c r="AGX34" i="4"/>
  <c r="AGW34" i="4"/>
  <c r="AGV34" i="4"/>
  <c r="AGU34" i="4"/>
  <c r="AGT34" i="4"/>
  <c r="AGS34" i="4"/>
  <c r="AGR34" i="4"/>
  <c r="AGQ34" i="4"/>
  <c r="AGP34" i="4"/>
  <c r="AGN34" i="4"/>
  <c r="AGL34" i="4"/>
  <c r="AGI34" i="4"/>
  <c r="AGH34" i="4"/>
  <c r="AGG34" i="4"/>
  <c r="AGF34" i="4"/>
  <c r="AGE34" i="4"/>
  <c r="AGD34" i="4"/>
  <c r="AGB34" i="4"/>
  <c r="AGA34" i="4"/>
  <c r="AFZ34" i="4"/>
  <c r="AFY34" i="4"/>
  <c r="AFX34" i="4"/>
  <c r="AFW34" i="4"/>
  <c r="AFV34" i="4"/>
  <c r="AFU34" i="4"/>
  <c r="AFT34" i="4"/>
  <c r="AFS34" i="4"/>
  <c r="AFR34" i="4"/>
  <c r="AFQ34" i="4"/>
  <c r="AFP34" i="4"/>
  <c r="AFO34" i="4"/>
  <c r="AIR10" i="4"/>
  <c r="AIQ10" i="4"/>
  <c r="AIP10" i="4"/>
  <c r="AIO10" i="4"/>
  <c r="AIN10" i="4"/>
  <c r="AIM10" i="4"/>
  <c r="AIL10" i="4"/>
  <c r="AIK10" i="4"/>
  <c r="AIJ10" i="4"/>
  <c r="AII10" i="4"/>
  <c r="AIH10" i="4"/>
  <c r="AIG10" i="4"/>
  <c r="AIF10" i="4"/>
  <c r="AIE10" i="4"/>
  <c r="AID10" i="4"/>
  <c r="AIC10" i="4"/>
  <c r="AIB10" i="4"/>
  <c r="AIA10" i="4"/>
  <c r="AHZ10" i="4"/>
  <c r="AHY10" i="4"/>
  <c r="AHX10" i="4"/>
  <c r="AHW10" i="4"/>
  <c r="AHV10" i="4"/>
  <c r="AHU10" i="4"/>
  <c r="AHT10" i="4"/>
  <c r="AHS10" i="4"/>
  <c r="AHR10" i="4"/>
  <c r="AHQ10" i="4"/>
  <c r="AHP10" i="4"/>
  <c r="AHO10" i="4"/>
  <c r="AHN10" i="4"/>
  <c r="AHM10" i="4"/>
  <c r="AHL10" i="4"/>
  <c r="AHK10" i="4"/>
  <c r="AHJ10" i="4"/>
  <c r="AHI10" i="4"/>
  <c r="AHH10" i="4"/>
  <c r="AHG10" i="4"/>
  <c r="AHF10" i="4"/>
  <c r="AHE10" i="4"/>
  <c r="AHD10" i="4"/>
  <c r="AHC10" i="4"/>
  <c r="AHB10" i="4"/>
  <c r="AHA10" i="4"/>
  <c r="AGZ10" i="4"/>
  <c r="AGY10" i="4"/>
  <c r="AGX10" i="4"/>
  <c r="AGW10" i="4"/>
  <c r="AGV10" i="4"/>
  <c r="AGU10" i="4"/>
  <c r="AGT10" i="4"/>
  <c r="AGS10" i="4"/>
  <c r="AGR10" i="4"/>
  <c r="AGQ10" i="4"/>
  <c r="AGP10" i="4"/>
  <c r="AGN10" i="4"/>
  <c r="AGM10" i="4"/>
  <c r="AGL10" i="4"/>
  <c r="AGK10" i="4"/>
  <c r="AGJ10" i="4"/>
  <c r="AGI10" i="4"/>
  <c r="AGH10" i="4"/>
  <c r="AGG10" i="4"/>
  <c r="AGF10" i="4"/>
  <c r="AGE10" i="4"/>
  <c r="AGD10" i="4"/>
  <c r="AGB10" i="4"/>
  <c r="AGA10" i="4"/>
  <c r="AFZ10" i="4"/>
  <c r="AFY10" i="4"/>
  <c r="AFX10" i="4"/>
  <c r="AFW10" i="4"/>
  <c r="AFV10" i="4"/>
  <c r="AFU10" i="4"/>
  <c r="AFT10" i="4"/>
  <c r="AFS10" i="4"/>
  <c r="AFR10" i="4"/>
  <c r="AFQ10" i="4"/>
  <c r="AFP10" i="4"/>
  <c r="AFO10" i="4"/>
  <c r="AIR27" i="4"/>
  <c r="AIQ27" i="4"/>
  <c r="AIP27" i="4"/>
  <c r="AIO27" i="4"/>
  <c r="AIN27" i="4"/>
  <c r="AIM27" i="4"/>
  <c r="AIL27" i="4"/>
  <c r="AIK27" i="4"/>
  <c r="AIJ27" i="4"/>
  <c r="AII27" i="4"/>
  <c r="AIH27" i="4"/>
  <c r="AIG27" i="4"/>
  <c r="AIF27" i="4"/>
  <c r="AIE27" i="4"/>
  <c r="AID27" i="4"/>
  <c r="AIC27" i="4"/>
  <c r="AIB27" i="4"/>
  <c r="AIA27" i="4"/>
  <c r="AHZ27" i="4"/>
  <c r="AHY27" i="4"/>
  <c r="AHX27" i="4"/>
  <c r="AHW27" i="4"/>
  <c r="AHV27" i="4"/>
  <c r="AHU27" i="4"/>
  <c r="AHT27" i="4"/>
  <c r="AHS27" i="4"/>
  <c r="AHR27" i="4"/>
  <c r="AHQ27" i="4"/>
  <c r="AHP27" i="4"/>
  <c r="AHO27" i="4"/>
  <c r="AHN27" i="4"/>
  <c r="AHM27" i="4"/>
  <c r="AHL27" i="4"/>
  <c r="AHK27" i="4"/>
  <c r="AHJ27" i="4"/>
  <c r="AHI27" i="4"/>
  <c r="AHH27" i="4"/>
  <c r="AHG27" i="4"/>
  <c r="AHF27" i="4"/>
  <c r="AHE27" i="4"/>
  <c r="AHD27" i="4"/>
  <c r="AHC27" i="4"/>
  <c r="AHB27" i="4"/>
  <c r="AHA27" i="4"/>
  <c r="AGZ27" i="4"/>
  <c r="AGY27" i="4"/>
  <c r="AGX27" i="4"/>
  <c r="AGW27" i="4"/>
  <c r="AGV27" i="4"/>
  <c r="AGU27" i="4"/>
  <c r="AGT27" i="4"/>
  <c r="AGS27" i="4"/>
  <c r="AGR27" i="4"/>
  <c r="AGQ27" i="4"/>
  <c r="AGP27" i="4"/>
  <c r="AGO27" i="4"/>
  <c r="AGN27" i="4"/>
  <c r="AGM27" i="4"/>
  <c r="AGL27" i="4"/>
  <c r="AGK27" i="4"/>
  <c r="AGI27" i="4"/>
  <c r="AGH27" i="4"/>
  <c r="AGG27" i="4"/>
  <c r="AGF27" i="4"/>
  <c r="AGE27" i="4"/>
  <c r="AGD27" i="4"/>
  <c r="AGB27" i="4"/>
  <c r="AGA27" i="4"/>
  <c r="AFZ27" i="4"/>
  <c r="AFY27" i="4"/>
  <c r="AFX27" i="4"/>
  <c r="AFW27" i="4"/>
  <c r="AFV27" i="4"/>
  <c r="AFU27" i="4"/>
  <c r="AFT27" i="4"/>
  <c r="AFS27" i="4"/>
  <c r="AFR27" i="4"/>
  <c r="AFQ27" i="4"/>
  <c r="AFP27" i="4"/>
  <c r="AFO27" i="4"/>
  <c r="AIR11" i="4"/>
  <c r="AIQ11" i="4"/>
  <c r="AIP11" i="4"/>
  <c r="AIO11" i="4"/>
  <c r="AIN11" i="4"/>
  <c r="AIM11" i="4"/>
  <c r="AIL11" i="4"/>
  <c r="AIK11" i="4"/>
  <c r="AIJ11" i="4"/>
  <c r="AII11" i="4"/>
  <c r="AIH11" i="4"/>
  <c r="AIG11" i="4"/>
  <c r="AIF11" i="4"/>
  <c r="AIE11" i="4"/>
  <c r="AID11" i="4"/>
  <c r="AIC11" i="4"/>
  <c r="AIB11" i="4"/>
  <c r="AIA11" i="4"/>
  <c r="AHZ11" i="4"/>
  <c r="AHY11" i="4"/>
  <c r="AHX11" i="4"/>
  <c r="AHW11" i="4"/>
  <c r="AHV11" i="4"/>
  <c r="AHU11" i="4"/>
  <c r="AHT11" i="4"/>
  <c r="AHS11" i="4"/>
  <c r="AHR11" i="4"/>
  <c r="AHQ11" i="4"/>
  <c r="AHP11" i="4"/>
  <c r="AHO11" i="4"/>
  <c r="AHN11" i="4"/>
  <c r="AHM11" i="4"/>
  <c r="AHL11" i="4"/>
  <c r="AHK11" i="4"/>
  <c r="AHJ11" i="4"/>
  <c r="AHI11" i="4"/>
  <c r="AHH11" i="4"/>
  <c r="AHG11" i="4"/>
  <c r="AHF11" i="4"/>
  <c r="AHE11" i="4"/>
  <c r="AHD11" i="4"/>
  <c r="AHC11" i="4"/>
  <c r="AHB11" i="4"/>
  <c r="AHA11" i="4"/>
  <c r="AGZ11" i="4"/>
  <c r="AGY11" i="4"/>
  <c r="AGX11" i="4"/>
  <c r="AGW11" i="4"/>
  <c r="AGV11" i="4"/>
  <c r="AGU11" i="4"/>
  <c r="AGT11" i="4"/>
  <c r="AGS11" i="4"/>
  <c r="AGR11" i="4"/>
  <c r="AGQ11" i="4"/>
  <c r="AGP11" i="4"/>
  <c r="AGO11" i="4"/>
  <c r="AGN11" i="4"/>
  <c r="AGM11" i="4"/>
  <c r="AGL11" i="4"/>
  <c r="AGK11" i="4"/>
  <c r="AGJ11" i="4"/>
  <c r="AGI11" i="4"/>
  <c r="AGH11" i="4"/>
  <c r="AGG11" i="4"/>
  <c r="AGF11" i="4"/>
  <c r="AGE11" i="4"/>
  <c r="AGD11" i="4"/>
  <c r="AGB11" i="4"/>
  <c r="AGA11" i="4"/>
  <c r="AFZ11" i="4"/>
  <c r="AFY11" i="4"/>
  <c r="AFX11" i="4"/>
  <c r="AFW11" i="4"/>
  <c r="AFV11" i="4"/>
  <c r="AFU11" i="4"/>
  <c r="AFT11" i="4"/>
  <c r="AFS11" i="4"/>
  <c r="AFR11" i="4"/>
  <c r="AFQ11" i="4"/>
  <c r="AFP11" i="4"/>
  <c r="AFO11" i="4"/>
  <c r="AIR18" i="4"/>
  <c r="AIQ18" i="4"/>
  <c r="AIP18" i="4"/>
  <c r="AIO18" i="4"/>
  <c r="AIN18" i="4"/>
  <c r="AIM18" i="4"/>
  <c r="AIL18" i="4"/>
  <c r="AIK18" i="4"/>
  <c r="AIJ18" i="4"/>
  <c r="AII18" i="4"/>
  <c r="AIH18" i="4"/>
  <c r="AIG18" i="4"/>
  <c r="AIF18" i="4"/>
  <c r="AIE18" i="4"/>
  <c r="AID18" i="4"/>
  <c r="AIC18" i="4"/>
  <c r="AIB18" i="4"/>
  <c r="AIA18" i="4"/>
  <c r="AHZ18" i="4"/>
  <c r="AHY18" i="4"/>
  <c r="AHX18" i="4"/>
  <c r="AHW18" i="4"/>
  <c r="AHV18" i="4"/>
  <c r="AHU18" i="4"/>
  <c r="AHT18" i="4"/>
  <c r="AHS18" i="4"/>
  <c r="AHR18" i="4"/>
  <c r="AHQ18" i="4"/>
  <c r="AHP18" i="4"/>
  <c r="AHO18" i="4"/>
  <c r="AHN18" i="4"/>
  <c r="AHM18" i="4"/>
  <c r="AHL18" i="4"/>
  <c r="AHK18" i="4"/>
  <c r="AHJ18" i="4"/>
  <c r="AHI18" i="4"/>
  <c r="AHH18" i="4"/>
  <c r="AHG18" i="4"/>
  <c r="AHF18" i="4"/>
  <c r="AHE18" i="4"/>
  <c r="AHD18" i="4"/>
  <c r="AHC18" i="4"/>
  <c r="AHB18" i="4"/>
  <c r="AHA18" i="4"/>
  <c r="AGZ18" i="4"/>
  <c r="AGY18" i="4"/>
  <c r="AGX18" i="4"/>
  <c r="AGW18" i="4"/>
  <c r="AGV18" i="4"/>
  <c r="AGU18" i="4"/>
  <c r="AGT18" i="4"/>
  <c r="AGS18" i="4"/>
  <c r="AGR18" i="4"/>
  <c r="AGQ18" i="4"/>
  <c r="AGP18" i="4"/>
  <c r="AGN18" i="4"/>
  <c r="AGL18" i="4"/>
  <c r="AGK18" i="4"/>
  <c r="AGJ18" i="4"/>
  <c r="AGI18" i="4"/>
  <c r="AGH18" i="4"/>
  <c r="AGG18" i="4"/>
  <c r="AGF18" i="4"/>
  <c r="AGE18" i="4"/>
  <c r="AGD18" i="4"/>
  <c r="AGB18" i="4"/>
  <c r="AGA18" i="4"/>
  <c r="AFZ18" i="4"/>
  <c r="AFY18" i="4"/>
  <c r="AFX18" i="4"/>
  <c r="AFW18" i="4"/>
  <c r="AFV18" i="4"/>
  <c r="AFU18" i="4"/>
  <c r="AFT18" i="4"/>
  <c r="AFS18" i="4"/>
  <c r="AFR18" i="4"/>
  <c r="AFQ18" i="4"/>
  <c r="AFP18" i="4"/>
  <c r="AFO18" i="4"/>
  <c r="AIR7" i="4"/>
  <c r="AIQ7" i="4"/>
  <c r="AIP7" i="4"/>
  <c r="AIO7" i="4"/>
  <c r="AIN7" i="4"/>
  <c r="AIM7" i="4"/>
  <c r="AIL7" i="4"/>
  <c r="AIK7" i="4"/>
  <c r="AIJ7" i="4"/>
  <c r="AII7" i="4"/>
  <c r="AIH7" i="4"/>
  <c r="AIG7" i="4"/>
  <c r="AIF7" i="4"/>
  <c r="AIE7" i="4"/>
  <c r="AID7" i="4"/>
  <c r="AIC7" i="4"/>
  <c r="AIB7" i="4"/>
  <c r="AIA7" i="4"/>
  <c r="AHZ7" i="4"/>
  <c r="AHY7" i="4"/>
  <c r="AHX7" i="4"/>
  <c r="AHW7" i="4"/>
  <c r="AHV7" i="4"/>
  <c r="AHU7" i="4"/>
  <c r="AHT7" i="4"/>
  <c r="AHS7" i="4"/>
  <c r="AHR7" i="4"/>
  <c r="AHQ7" i="4"/>
  <c r="AHP7" i="4"/>
  <c r="AHO7" i="4"/>
  <c r="AHN7" i="4"/>
  <c r="AHM7" i="4"/>
  <c r="AHL7" i="4"/>
  <c r="AHK7" i="4"/>
  <c r="AHJ7" i="4"/>
  <c r="AHI7" i="4"/>
  <c r="AHH7" i="4"/>
  <c r="AHG7" i="4"/>
  <c r="AHF7" i="4"/>
  <c r="AHE7" i="4"/>
  <c r="AHD7" i="4"/>
  <c r="AHC7" i="4"/>
  <c r="AHB7" i="4"/>
  <c r="AHA7" i="4"/>
  <c r="AGZ7" i="4"/>
  <c r="AGY7" i="4"/>
  <c r="AGX7" i="4"/>
  <c r="AGW7" i="4"/>
  <c r="AGV7" i="4"/>
  <c r="AGU7" i="4"/>
  <c r="AGT7" i="4"/>
  <c r="AGS7" i="4"/>
  <c r="AGR7" i="4"/>
  <c r="AGQ7" i="4"/>
  <c r="AGP7" i="4"/>
  <c r="AGO7" i="4"/>
  <c r="AGN7" i="4"/>
  <c r="AGM7" i="4"/>
  <c r="AGL7" i="4"/>
  <c r="AGI7" i="4"/>
  <c r="AGH7" i="4"/>
  <c r="AGG7" i="4"/>
  <c r="AGF7" i="4"/>
  <c r="AGE7" i="4"/>
  <c r="AGB7" i="4"/>
  <c r="AGA7" i="4"/>
  <c r="AFZ7" i="4"/>
  <c r="AFY7" i="4"/>
  <c r="AFX7" i="4"/>
  <c r="AFW7" i="4"/>
  <c r="AFV7" i="4"/>
  <c r="AFU7" i="4"/>
  <c r="AFT7" i="4"/>
  <c r="AFS7" i="4"/>
  <c r="AFR7" i="4"/>
  <c r="AFQ7" i="4"/>
  <c r="AFP7" i="4"/>
  <c r="AFO7" i="4"/>
  <c r="AIR23" i="4"/>
  <c r="AIQ23" i="4"/>
  <c r="AIP23" i="4"/>
  <c r="AIO23" i="4"/>
  <c r="AIN23" i="4"/>
  <c r="AIM23" i="4"/>
  <c r="AIL23" i="4"/>
  <c r="AIK23" i="4"/>
  <c r="AIJ23" i="4"/>
  <c r="AII23" i="4"/>
  <c r="AIH23" i="4"/>
  <c r="AIG23" i="4"/>
  <c r="AIF23" i="4"/>
  <c r="AIE23" i="4"/>
  <c r="AID23" i="4"/>
  <c r="AIC23" i="4"/>
  <c r="AIB23" i="4"/>
  <c r="AIA23" i="4"/>
  <c r="AHZ23" i="4"/>
  <c r="AHY23" i="4"/>
  <c r="AHX23" i="4"/>
  <c r="AHW23" i="4"/>
  <c r="AHV23" i="4"/>
  <c r="AHU23" i="4"/>
  <c r="AHT23" i="4"/>
  <c r="AHS23" i="4"/>
  <c r="AHR23" i="4"/>
  <c r="AHQ23" i="4"/>
  <c r="AHP23" i="4"/>
  <c r="AHO23" i="4"/>
  <c r="AHN23" i="4"/>
  <c r="AHM23" i="4"/>
  <c r="AHL23" i="4"/>
  <c r="AHK23" i="4"/>
  <c r="AHJ23" i="4"/>
  <c r="AHI23" i="4"/>
  <c r="AHH23" i="4"/>
  <c r="AHG23" i="4"/>
  <c r="AHF23" i="4"/>
  <c r="AHE23" i="4"/>
  <c r="AHD23" i="4"/>
  <c r="AHC23" i="4"/>
  <c r="AHB23" i="4"/>
  <c r="AHA23" i="4"/>
  <c r="AGZ23" i="4"/>
  <c r="AGY23" i="4"/>
  <c r="AGX23" i="4"/>
  <c r="AGW23" i="4"/>
  <c r="AGV23" i="4"/>
  <c r="AGU23" i="4"/>
  <c r="AGT23" i="4"/>
  <c r="AGS23" i="4"/>
  <c r="AGR23" i="4"/>
  <c r="AGQ23" i="4"/>
  <c r="AGP23" i="4"/>
  <c r="AGO23" i="4"/>
  <c r="AGN23" i="4"/>
  <c r="AGM23" i="4"/>
  <c r="AGL23" i="4"/>
  <c r="AGK23" i="4"/>
  <c r="AGJ23" i="4"/>
  <c r="AGI23" i="4"/>
  <c r="AGH23" i="4"/>
  <c r="AGF23" i="4"/>
  <c r="AGE23" i="4"/>
  <c r="AGD23" i="4"/>
  <c r="AGB23" i="4"/>
  <c r="AGA23" i="4"/>
  <c r="AFZ23" i="4"/>
  <c r="AFY23" i="4"/>
  <c r="AFX23" i="4"/>
  <c r="AFW23" i="4"/>
  <c r="AFV23" i="4"/>
  <c r="AFU23" i="4"/>
  <c r="AFT23" i="4"/>
  <c r="AFS23" i="4"/>
  <c r="AFR23" i="4"/>
  <c r="AFQ23" i="4"/>
  <c r="AFP23" i="4"/>
  <c r="AFO23" i="4"/>
  <c r="AIR6" i="4"/>
  <c r="AIQ6" i="4"/>
  <c r="AIP6" i="4"/>
  <c r="AIO6" i="4"/>
  <c r="AIN6" i="4"/>
  <c r="AIM6" i="4"/>
  <c r="AIL6" i="4"/>
  <c r="AIK6" i="4"/>
  <c r="AIJ6" i="4"/>
  <c r="AII6" i="4"/>
  <c r="AIH6" i="4"/>
  <c r="AIG6" i="4"/>
  <c r="AIF6" i="4"/>
  <c r="AIE6" i="4"/>
  <c r="AID6" i="4"/>
  <c r="AIC6" i="4"/>
  <c r="AIB6" i="4"/>
  <c r="AIA6" i="4"/>
  <c r="AHZ6" i="4"/>
  <c r="AHY6" i="4"/>
  <c r="AHX6" i="4"/>
  <c r="AHW6" i="4"/>
  <c r="AHV6" i="4"/>
  <c r="AHU6" i="4"/>
  <c r="AHT6" i="4"/>
  <c r="AHS6" i="4"/>
  <c r="AHR6" i="4"/>
  <c r="AHQ6" i="4"/>
  <c r="AHP6" i="4"/>
  <c r="AHO6" i="4"/>
  <c r="AHN6" i="4"/>
  <c r="AHM6" i="4"/>
  <c r="AHL6" i="4"/>
  <c r="AHK6" i="4"/>
  <c r="AHJ6" i="4"/>
  <c r="AHI6" i="4"/>
  <c r="AHH6" i="4"/>
  <c r="AHG6" i="4"/>
  <c r="AHF6" i="4"/>
  <c r="AHE6" i="4"/>
  <c r="AHD6" i="4"/>
  <c r="AHC6" i="4"/>
  <c r="AHB6" i="4"/>
  <c r="AHA6" i="4"/>
  <c r="AGZ6" i="4"/>
  <c r="AGY6" i="4"/>
  <c r="AGX6" i="4"/>
  <c r="AGW6" i="4"/>
  <c r="AGV6" i="4"/>
  <c r="AGU6" i="4"/>
  <c r="AGT6" i="4"/>
  <c r="AGS6" i="4"/>
  <c r="AGR6" i="4"/>
  <c r="AGQ6" i="4"/>
  <c r="AGP6" i="4"/>
  <c r="AGO6" i="4"/>
  <c r="AGN6" i="4"/>
  <c r="AGM6" i="4"/>
  <c r="AGL6" i="4"/>
  <c r="AGK6" i="4"/>
  <c r="AGJ6" i="4"/>
  <c r="AGH6" i="4"/>
  <c r="AGG6" i="4"/>
  <c r="AGF6" i="4"/>
  <c r="AGE6" i="4"/>
  <c r="AGD6" i="4"/>
  <c r="AGB6" i="4"/>
  <c r="AGA6" i="4"/>
  <c r="AFZ6" i="4"/>
  <c r="AFY6" i="4"/>
  <c r="AFX6" i="4"/>
  <c r="AFW6" i="4"/>
  <c r="AFV6" i="4"/>
  <c r="AFU6" i="4"/>
  <c r="AFT6" i="4"/>
  <c r="AFS6" i="4"/>
  <c r="AFR6" i="4"/>
  <c r="AFQ6" i="4"/>
  <c r="AFP6" i="4"/>
  <c r="AFO6" i="4"/>
  <c r="AIR22" i="4"/>
  <c r="AIQ22" i="4"/>
  <c r="AIP22" i="4"/>
  <c r="AIO22" i="4"/>
  <c r="AIN22" i="4"/>
  <c r="AIM22" i="4"/>
  <c r="AIL22" i="4"/>
  <c r="AIK22" i="4"/>
  <c r="AIJ22" i="4"/>
  <c r="AII22" i="4"/>
  <c r="AIH22" i="4"/>
  <c r="AIG22" i="4"/>
  <c r="AIF22" i="4"/>
  <c r="AIE22" i="4"/>
  <c r="AID22" i="4"/>
  <c r="AIC22" i="4"/>
  <c r="AIB22" i="4"/>
  <c r="AIA22" i="4"/>
  <c r="AHZ22" i="4"/>
  <c r="AHY22" i="4"/>
  <c r="AHX22" i="4"/>
  <c r="AHW22" i="4"/>
  <c r="AHV22" i="4"/>
  <c r="AHU22" i="4"/>
  <c r="AHT22" i="4"/>
  <c r="AHS22" i="4"/>
  <c r="AHR22" i="4"/>
  <c r="AHQ22" i="4"/>
  <c r="AHP22" i="4"/>
  <c r="AHO22" i="4"/>
  <c r="AHN22" i="4"/>
  <c r="AHM22" i="4"/>
  <c r="AHL22" i="4"/>
  <c r="AHK22" i="4"/>
  <c r="AHJ22" i="4"/>
  <c r="AHI22" i="4"/>
  <c r="AHH22" i="4"/>
  <c r="AHG22" i="4"/>
  <c r="AHF22" i="4"/>
  <c r="AHE22" i="4"/>
  <c r="AHD22" i="4"/>
  <c r="AHC22" i="4"/>
  <c r="AHB22" i="4"/>
  <c r="AHA22" i="4"/>
  <c r="AGZ22" i="4"/>
  <c r="AGY22" i="4"/>
  <c r="AGX22" i="4"/>
  <c r="AGW22" i="4"/>
  <c r="AGV22" i="4"/>
  <c r="AGU22" i="4"/>
  <c r="AGT22" i="4"/>
  <c r="AGS22" i="4"/>
  <c r="AGR22" i="4"/>
  <c r="AGM22" i="4"/>
  <c r="AGK22" i="4"/>
  <c r="AGJ22" i="4"/>
  <c r="AGI22" i="4"/>
  <c r="AGH22" i="4"/>
  <c r="AGG22" i="4"/>
  <c r="AGF22" i="4"/>
  <c r="AGE22" i="4"/>
  <c r="AGD22" i="4"/>
  <c r="AGB22" i="4"/>
  <c r="AGA22" i="4"/>
  <c r="AFZ22" i="4"/>
  <c r="AFY22" i="4"/>
  <c r="AFX22" i="4"/>
  <c r="AFW22" i="4"/>
  <c r="AFV22" i="4"/>
  <c r="AFU22" i="4"/>
  <c r="AFT22" i="4"/>
  <c r="AFS22" i="4"/>
  <c r="AFR22" i="4"/>
  <c r="AFQ22" i="4"/>
  <c r="AFP22" i="4"/>
  <c r="AFO22" i="4"/>
  <c r="AIR29" i="4"/>
  <c r="AIQ29" i="4"/>
  <c r="AIP29" i="4"/>
  <c r="AIO29" i="4"/>
  <c r="AIN29" i="4"/>
  <c r="AIM29" i="4"/>
  <c r="AIL29" i="4"/>
  <c r="AIK29" i="4"/>
  <c r="AIJ29" i="4"/>
  <c r="AII29" i="4"/>
  <c r="AIH29" i="4"/>
  <c r="AIG29" i="4"/>
  <c r="AIF29" i="4"/>
  <c r="AIE29" i="4"/>
  <c r="AID29" i="4"/>
  <c r="AIC29" i="4"/>
  <c r="AIB29" i="4"/>
  <c r="AIA29" i="4"/>
  <c r="AHZ29" i="4"/>
  <c r="AHY29" i="4"/>
  <c r="AHX29" i="4"/>
  <c r="AHW29" i="4"/>
  <c r="AHV29" i="4"/>
  <c r="AHU29" i="4"/>
  <c r="AHT29" i="4"/>
  <c r="AHS29" i="4"/>
  <c r="AHR29" i="4"/>
  <c r="AHQ29" i="4"/>
  <c r="AHP29" i="4"/>
  <c r="AHO29" i="4"/>
  <c r="AHN29" i="4"/>
  <c r="AHM29" i="4"/>
  <c r="AHL29" i="4"/>
  <c r="AHK29" i="4"/>
  <c r="AHJ29" i="4"/>
  <c r="AHI29" i="4"/>
  <c r="AHH29" i="4"/>
  <c r="AHG29" i="4"/>
  <c r="AHF29" i="4"/>
  <c r="AHE29" i="4"/>
  <c r="AHD29" i="4"/>
  <c r="AHC29" i="4"/>
  <c r="AHB29" i="4"/>
  <c r="AHA29" i="4"/>
  <c r="AGZ29" i="4"/>
  <c r="AGY29" i="4"/>
  <c r="AGX29" i="4"/>
  <c r="AGW29" i="4"/>
  <c r="AGV29" i="4"/>
  <c r="AGU29" i="4"/>
  <c r="AGT29" i="4"/>
  <c r="AGS29" i="4"/>
  <c r="AGR29" i="4"/>
  <c r="AGQ29" i="4"/>
  <c r="AGP29" i="4"/>
  <c r="AGM29" i="4"/>
  <c r="AGL29" i="4"/>
  <c r="AGK29" i="4"/>
  <c r="AGJ29" i="4"/>
  <c r="AGI29" i="4"/>
  <c r="AGH29" i="4"/>
  <c r="AGG29" i="4"/>
  <c r="AGF29" i="4"/>
  <c r="AGE29" i="4"/>
  <c r="AGB29" i="4"/>
  <c r="AGA29" i="4"/>
  <c r="AFZ29" i="4"/>
  <c r="AFY29" i="4"/>
  <c r="AFX29" i="4"/>
  <c r="AFW29" i="4"/>
  <c r="AFV29" i="4"/>
  <c r="AFU29" i="4"/>
  <c r="AFT29" i="4"/>
  <c r="AFS29" i="4"/>
  <c r="AFR29" i="4"/>
  <c r="AFQ29" i="4"/>
  <c r="AFP29" i="4"/>
  <c r="AFO29" i="4"/>
  <c r="AIR14" i="4"/>
  <c r="AIQ14" i="4"/>
  <c r="AIP14" i="4"/>
  <c r="AIO14" i="4"/>
  <c r="AIN14" i="4"/>
  <c r="AIM14" i="4"/>
  <c r="AIL14" i="4"/>
  <c r="AIK14" i="4"/>
  <c r="AIJ14" i="4"/>
  <c r="AII14" i="4"/>
  <c r="AIH14" i="4"/>
  <c r="AIG14" i="4"/>
  <c r="AIF14" i="4"/>
  <c r="AIE14" i="4"/>
  <c r="AID14" i="4"/>
  <c r="AIC14" i="4"/>
  <c r="AIB14" i="4"/>
  <c r="AIA14" i="4"/>
  <c r="AHZ14" i="4"/>
  <c r="AHY14" i="4"/>
  <c r="AHX14" i="4"/>
  <c r="AHW14" i="4"/>
  <c r="AHV14" i="4"/>
  <c r="AHU14" i="4"/>
  <c r="AHT14" i="4"/>
  <c r="AHS14" i="4"/>
  <c r="AHR14" i="4"/>
  <c r="AHQ14" i="4"/>
  <c r="AHP14" i="4"/>
  <c r="AHO14" i="4"/>
  <c r="AHN14" i="4"/>
  <c r="AHM14" i="4"/>
  <c r="AHL14" i="4"/>
  <c r="AHK14" i="4"/>
  <c r="AHJ14" i="4"/>
  <c r="AHI14" i="4"/>
  <c r="AHH14" i="4"/>
  <c r="AHG14" i="4"/>
  <c r="AHF14" i="4"/>
  <c r="AHE14" i="4"/>
  <c r="AHD14" i="4"/>
  <c r="AHC14" i="4"/>
  <c r="AHB14" i="4"/>
  <c r="AHA14" i="4"/>
  <c r="AGZ14" i="4"/>
  <c r="AGY14" i="4"/>
  <c r="AGX14" i="4"/>
  <c r="AGW14" i="4"/>
  <c r="AGV14" i="4"/>
  <c r="AGU14" i="4"/>
  <c r="AGT14" i="4"/>
  <c r="AGS14" i="4"/>
  <c r="AGR14" i="4"/>
  <c r="AGQ14" i="4"/>
  <c r="AGP14" i="4"/>
  <c r="AGO14" i="4"/>
  <c r="AGN14" i="4"/>
  <c r="AGM14" i="4"/>
  <c r="AGL14" i="4"/>
  <c r="AGK14" i="4"/>
  <c r="AGJ14" i="4"/>
  <c r="AGI14" i="4"/>
  <c r="AGH14" i="4"/>
  <c r="AGG14" i="4"/>
  <c r="AGF14" i="4"/>
  <c r="AGE14" i="4"/>
  <c r="AGD14" i="4"/>
  <c r="AGB14" i="4"/>
  <c r="AGA14" i="4"/>
  <c r="AFZ14" i="4"/>
  <c r="AFY14" i="4"/>
  <c r="AFX14" i="4"/>
  <c r="AFW14" i="4"/>
  <c r="AFV14" i="4"/>
  <c r="AFU14" i="4"/>
  <c r="AFT14" i="4"/>
  <c r="AFS14" i="4"/>
  <c r="AFR14" i="4"/>
  <c r="AFQ14" i="4"/>
  <c r="AFP14" i="4"/>
  <c r="AFO14" i="4"/>
  <c r="AIR20" i="4"/>
  <c r="AIQ20" i="4"/>
  <c r="AIP20" i="4"/>
  <c r="AIO20" i="4"/>
  <c r="AIN20" i="4"/>
  <c r="AIM20" i="4"/>
  <c r="AIL20" i="4"/>
  <c r="AIK20" i="4"/>
  <c r="AIJ20" i="4"/>
  <c r="AII20" i="4"/>
  <c r="AIH20" i="4"/>
  <c r="AIG20" i="4"/>
  <c r="AIF20" i="4"/>
  <c r="AIE20" i="4"/>
  <c r="AID20" i="4"/>
  <c r="AIC20" i="4"/>
  <c r="AIB20" i="4"/>
  <c r="AIA20" i="4"/>
  <c r="AHZ20" i="4"/>
  <c r="AHY20" i="4"/>
  <c r="AHX20" i="4"/>
  <c r="AHW20" i="4"/>
  <c r="AHV20" i="4"/>
  <c r="AHU20" i="4"/>
  <c r="AHT20" i="4"/>
  <c r="AHS20" i="4"/>
  <c r="AHR20" i="4"/>
  <c r="AHQ20" i="4"/>
  <c r="AHP20" i="4"/>
  <c r="AHO20" i="4"/>
  <c r="AHN20" i="4"/>
  <c r="AHM20" i="4"/>
  <c r="AHL20" i="4"/>
  <c r="AHK20" i="4"/>
  <c r="AHJ20" i="4"/>
  <c r="AHI20" i="4"/>
  <c r="AHH20" i="4"/>
  <c r="AHG20" i="4"/>
  <c r="AHF20" i="4"/>
  <c r="AHE20" i="4"/>
  <c r="AHD20" i="4"/>
  <c r="AHC20" i="4"/>
  <c r="AHB20" i="4"/>
  <c r="AHA20" i="4"/>
  <c r="AGZ20" i="4"/>
  <c r="AGY20" i="4"/>
  <c r="AGX20" i="4"/>
  <c r="AGW20" i="4"/>
  <c r="AGV20" i="4"/>
  <c r="AGU20" i="4"/>
  <c r="AGT20" i="4"/>
  <c r="AGS20" i="4"/>
  <c r="AGR20" i="4"/>
  <c r="AGQ20" i="4"/>
  <c r="AGP20" i="4"/>
  <c r="AGO20" i="4"/>
  <c r="AGN20" i="4"/>
  <c r="AGM20" i="4"/>
  <c r="AGL20" i="4"/>
  <c r="AGK20" i="4"/>
  <c r="AGJ20" i="4"/>
  <c r="AGI20" i="4"/>
  <c r="AGH20" i="4"/>
  <c r="AGG20" i="4"/>
  <c r="AGF20" i="4"/>
  <c r="AGE20" i="4"/>
  <c r="AGD20" i="4"/>
  <c r="AGB20" i="4"/>
  <c r="AGA20" i="4"/>
  <c r="AFZ20" i="4"/>
  <c r="AFY20" i="4"/>
  <c r="AFX20" i="4"/>
  <c r="AFW20" i="4"/>
  <c r="AFV20" i="4"/>
  <c r="AFU20" i="4"/>
  <c r="AFT20" i="4"/>
  <c r="AFS20" i="4"/>
  <c r="AFR20" i="4"/>
  <c r="AFQ20" i="4"/>
  <c r="AFP20" i="4"/>
  <c r="AFO20" i="4"/>
  <c r="AIR13" i="4"/>
  <c r="AIQ13" i="4"/>
  <c r="AIP13" i="4"/>
  <c r="AIO13" i="4"/>
  <c r="AIN13" i="4"/>
  <c r="AIM13" i="4"/>
  <c r="AIL13" i="4"/>
  <c r="AIK13" i="4"/>
  <c r="AIJ13" i="4"/>
  <c r="AII13" i="4"/>
  <c r="AIH13" i="4"/>
  <c r="AIG13" i="4"/>
  <c r="AIF13" i="4"/>
  <c r="AIE13" i="4"/>
  <c r="AID13" i="4"/>
  <c r="AIC13" i="4"/>
  <c r="AIB13" i="4"/>
  <c r="AIA13" i="4"/>
  <c r="AHZ13" i="4"/>
  <c r="AHY13" i="4"/>
  <c r="AHX13" i="4"/>
  <c r="AHW13" i="4"/>
  <c r="AHV13" i="4"/>
  <c r="AHU13" i="4"/>
  <c r="AHT13" i="4"/>
  <c r="AHS13" i="4"/>
  <c r="AHR13" i="4"/>
  <c r="AHQ13" i="4"/>
  <c r="AHP13" i="4"/>
  <c r="AHO13" i="4"/>
  <c r="AHN13" i="4"/>
  <c r="AHM13" i="4"/>
  <c r="AHL13" i="4"/>
  <c r="AHK13" i="4"/>
  <c r="AHJ13" i="4"/>
  <c r="AHI13" i="4"/>
  <c r="AHH13" i="4"/>
  <c r="AHG13" i="4"/>
  <c r="AHF13" i="4"/>
  <c r="AHE13" i="4"/>
  <c r="AHD13" i="4"/>
  <c r="AHC13" i="4"/>
  <c r="AHB13" i="4"/>
  <c r="AHA13" i="4"/>
  <c r="AGZ13" i="4"/>
  <c r="AGY13" i="4"/>
  <c r="AGX13" i="4"/>
  <c r="AGW13" i="4"/>
  <c r="AGV13" i="4"/>
  <c r="AGU13" i="4"/>
  <c r="AGT13" i="4"/>
  <c r="AGS13" i="4"/>
  <c r="AGR13" i="4"/>
  <c r="AGQ13" i="4"/>
  <c r="AGP13" i="4"/>
  <c r="AGO13" i="4"/>
  <c r="AGN13" i="4"/>
  <c r="AGM13" i="4"/>
  <c r="AGL13" i="4"/>
  <c r="AGK13" i="4"/>
  <c r="AGJ13" i="4"/>
  <c r="AGI13" i="4"/>
  <c r="AGH13" i="4"/>
  <c r="AGG13" i="4"/>
  <c r="AGF13" i="4"/>
  <c r="AGE13" i="4"/>
  <c r="AGD13" i="4"/>
  <c r="AGB13" i="4"/>
  <c r="AGA13" i="4"/>
  <c r="AFZ13" i="4"/>
  <c r="AFY13" i="4"/>
  <c r="AFX13" i="4"/>
  <c r="AFW13" i="4"/>
  <c r="AFV13" i="4"/>
  <c r="AFU13" i="4"/>
  <c r="AFT13" i="4"/>
  <c r="AFS13" i="4"/>
  <c r="AFR13" i="4"/>
  <c r="AFQ13" i="4"/>
  <c r="AFP13" i="4"/>
  <c r="AFO13" i="4"/>
  <c r="AIR15" i="4"/>
  <c r="AIQ15" i="4"/>
  <c r="AIP15" i="4"/>
  <c r="AIO15" i="4"/>
  <c r="AIN15" i="4"/>
  <c r="AIM15" i="4"/>
  <c r="AIL15" i="4"/>
  <c r="AIK15" i="4"/>
  <c r="AIJ15" i="4"/>
  <c r="AII15" i="4"/>
  <c r="AIH15" i="4"/>
  <c r="AIG15" i="4"/>
  <c r="AIF15" i="4"/>
  <c r="AIE15" i="4"/>
  <c r="AID15" i="4"/>
  <c r="AIC15" i="4"/>
  <c r="AIB15" i="4"/>
  <c r="AIA15" i="4"/>
  <c r="AHZ15" i="4"/>
  <c r="AHY15" i="4"/>
  <c r="AHX15" i="4"/>
  <c r="AHW15" i="4"/>
  <c r="AHV15" i="4"/>
  <c r="AHU15" i="4"/>
  <c r="AHT15" i="4"/>
  <c r="AHS15" i="4"/>
  <c r="AHR15" i="4"/>
  <c r="AHQ15" i="4"/>
  <c r="AHP15" i="4"/>
  <c r="AHO15" i="4"/>
  <c r="AHN15" i="4"/>
  <c r="AHM15" i="4"/>
  <c r="AHL15" i="4"/>
  <c r="AHK15" i="4"/>
  <c r="AHJ15" i="4"/>
  <c r="AHI15" i="4"/>
  <c r="AHH15" i="4"/>
  <c r="AHG15" i="4"/>
  <c r="AHF15" i="4"/>
  <c r="AHE15" i="4"/>
  <c r="AHD15" i="4"/>
  <c r="AHC15" i="4"/>
  <c r="AHB15" i="4"/>
  <c r="AHA15" i="4"/>
  <c r="AGZ15" i="4"/>
  <c r="AGY15" i="4"/>
  <c r="AGX15" i="4"/>
  <c r="AGW15" i="4"/>
  <c r="AGV15" i="4"/>
  <c r="AGU15" i="4"/>
  <c r="AGT15" i="4"/>
  <c r="AGS15" i="4"/>
  <c r="AGR15" i="4"/>
  <c r="AGQ15" i="4"/>
  <c r="AGP15" i="4"/>
  <c r="AGM15" i="4"/>
  <c r="AGL15" i="4"/>
  <c r="AGK15" i="4"/>
  <c r="AGJ15" i="4"/>
  <c r="AGI15" i="4"/>
  <c r="AGH15" i="4"/>
  <c r="AGG15" i="4"/>
  <c r="AGF15" i="4"/>
  <c r="AGE15" i="4"/>
  <c r="AGD15" i="4"/>
  <c r="AGB15" i="4"/>
  <c r="AGA15" i="4"/>
  <c r="AFZ15" i="4"/>
  <c r="AFY15" i="4"/>
  <c r="AFX15" i="4"/>
  <c r="AFW15" i="4"/>
  <c r="AFV15" i="4"/>
  <c r="AFU15" i="4"/>
  <c r="AFT15" i="4"/>
  <c r="AFS15" i="4"/>
  <c r="AFR15" i="4"/>
  <c r="AFQ15" i="4"/>
  <c r="AFP15" i="4"/>
  <c r="AFO15" i="4"/>
  <c r="AIR3" i="4"/>
  <c r="AIQ3" i="4"/>
  <c r="AIP3" i="4"/>
  <c r="AIO3" i="4"/>
  <c r="AIN3" i="4"/>
  <c r="AIM3" i="4"/>
  <c r="AIL3" i="4"/>
  <c r="AIK3" i="4"/>
  <c r="AIJ3" i="4"/>
  <c r="AII3" i="4"/>
  <c r="AIH3" i="4"/>
  <c r="AIG3" i="4"/>
  <c r="AIF3" i="4"/>
  <c r="AIE3" i="4"/>
  <c r="AID3" i="4"/>
  <c r="AIC3" i="4"/>
  <c r="AIB3" i="4"/>
  <c r="AIA3" i="4"/>
  <c r="AHZ3" i="4"/>
  <c r="AHY3" i="4"/>
  <c r="AHX3" i="4"/>
  <c r="AHW3" i="4"/>
  <c r="AHV3" i="4"/>
  <c r="AHU3" i="4"/>
  <c r="AHT3" i="4"/>
  <c r="AHS3" i="4"/>
  <c r="AHR3" i="4"/>
  <c r="AHQ3" i="4"/>
  <c r="AHP3" i="4"/>
  <c r="AHO3" i="4"/>
  <c r="AHN3" i="4"/>
  <c r="AHM3" i="4"/>
  <c r="AHL3" i="4"/>
  <c r="AHK3" i="4"/>
  <c r="AHJ3" i="4"/>
  <c r="AHI3" i="4"/>
  <c r="AHH3" i="4"/>
  <c r="AHG3" i="4"/>
  <c r="AHF3" i="4"/>
  <c r="AHE3" i="4"/>
  <c r="AHD3" i="4"/>
  <c r="AHC3" i="4"/>
  <c r="AHB3" i="4"/>
  <c r="AHA3" i="4"/>
  <c r="AGZ3" i="4"/>
  <c r="AGY3" i="4"/>
  <c r="AGX3" i="4"/>
  <c r="AGW3" i="4"/>
  <c r="AGV3" i="4"/>
  <c r="AGU3" i="4"/>
  <c r="AGT3" i="4"/>
  <c r="AGS3" i="4"/>
  <c r="AGR3" i="4"/>
  <c r="AGM3" i="4"/>
  <c r="AGL3" i="4"/>
  <c r="AGK3" i="4"/>
  <c r="AGJ3" i="4"/>
  <c r="AGH3" i="4"/>
  <c r="AGG3" i="4"/>
  <c r="AGF3" i="4"/>
  <c r="AGD3" i="4"/>
  <c r="AGB3" i="4"/>
  <c r="AGA3" i="4"/>
  <c r="AFZ3" i="4"/>
  <c r="AFY3" i="4"/>
  <c r="AFX3" i="4"/>
  <c r="AFW3" i="4"/>
  <c r="AFV3" i="4"/>
  <c r="AFU3" i="4"/>
  <c r="AFT3" i="4"/>
  <c r="AFS3" i="4"/>
  <c r="AFR3" i="4"/>
  <c r="AFQ3" i="4"/>
  <c r="AFP3" i="4"/>
  <c r="AFO3" i="4"/>
  <c r="AIR9" i="4"/>
  <c r="AIQ9" i="4"/>
  <c r="AIP9" i="4"/>
  <c r="AIO9" i="4"/>
  <c r="AIN9" i="4"/>
  <c r="AIM9" i="4"/>
  <c r="AIL9" i="4"/>
  <c r="AIK9" i="4"/>
  <c r="AIJ9" i="4"/>
  <c r="AII9" i="4"/>
  <c r="AIH9" i="4"/>
  <c r="AIG9" i="4"/>
  <c r="AIF9" i="4"/>
  <c r="AIE9" i="4"/>
  <c r="AID9" i="4"/>
  <c r="AIC9" i="4"/>
  <c r="AIB9" i="4"/>
  <c r="AIA9" i="4"/>
  <c r="AHZ9" i="4"/>
  <c r="AHY9" i="4"/>
  <c r="AHX9" i="4"/>
  <c r="AHW9" i="4"/>
  <c r="AHV9" i="4"/>
  <c r="AHU9" i="4"/>
  <c r="AHT9" i="4"/>
  <c r="AHS9" i="4"/>
  <c r="AHR9" i="4"/>
  <c r="AHQ9" i="4"/>
  <c r="AHP9" i="4"/>
  <c r="AHO9" i="4"/>
  <c r="AHN9" i="4"/>
  <c r="AHM9" i="4"/>
  <c r="AHL9" i="4"/>
  <c r="AHK9" i="4"/>
  <c r="AHJ9" i="4"/>
  <c r="AHI9" i="4"/>
  <c r="AHH9" i="4"/>
  <c r="AHG9" i="4"/>
  <c r="AHF9" i="4"/>
  <c r="AHE9" i="4"/>
  <c r="AHD9" i="4"/>
  <c r="AHC9" i="4"/>
  <c r="AHB9" i="4"/>
  <c r="AHA9" i="4"/>
  <c r="AGZ9" i="4"/>
  <c r="AGY9" i="4"/>
  <c r="AGX9" i="4"/>
  <c r="AGW9" i="4"/>
  <c r="AGV9" i="4"/>
  <c r="AGU9" i="4"/>
  <c r="AGT9" i="4"/>
  <c r="AGS9" i="4"/>
  <c r="AGR9" i="4"/>
  <c r="AGQ9" i="4"/>
  <c r="AGP9" i="4"/>
  <c r="AGN9" i="4"/>
  <c r="AGJ9" i="4"/>
  <c r="AGI9" i="4"/>
  <c r="AGH9" i="4"/>
  <c r="AGG9" i="4"/>
  <c r="AGF9" i="4"/>
  <c r="AGE9" i="4"/>
  <c r="AGB9" i="4"/>
  <c r="AGA9" i="4"/>
  <c r="AFZ9" i="4"/>
  <c r="AFY9" i="4"/>
  <c r="AFX9" i="4"/>
  <c r="AFW9" i="4"/>
  <c r="AFV9" i="4"/>
  <c r="AFU9" i="4"/>
  <c r="AFT9" i="4"/>
  <c r="AFS9" i="4"/>
  <c r="AFR9" i="4"/>
  <c r="AFQ9" i="4"/>
  <c r="AFP9" i="4"/>
  <c r="AFO9" i="4"/>
  <c r="AIR4" i="4"/>
  <c r="AIQ4" i="4"/>
  <c r="AIP4" i="4"/>
  <c r="AIO4" i="4"/>
  <c r="AIN4" i="4"/>
  <c r="AIM4" i="4"/>
  <c r="AIL4" i="4"/>
  <c r="AIK4" i="4"/>
  <c r="AIJ4" i="4"/>
  <c r="AII4" i="4"/>
  <c r="AIH4" i="4"/>
  <c r="AIG4" i="4"/>
  <c r="AIF4" i="4"/>
  <c r="AIE4" i="4"/>
  <c r="AID4" i="4"/>
  <c r="AIC4" i="4"/>
  <c r="AIB4" i="4"/>
  <c r="AIA4" i="4"/>
  <c r="AHZ4" i="4"/>
  <c r="AHY4" i="4"/>
  <c r="AHX4" i="4"/>
  <c r="AHW4" i="4"/>
  <c r="AHV4" i="4"/>
  <c r="AHU4" i="4"/>
  <c r="AHT4" i="4"/>
  <c r="AHS4" i="4"/>
  <c r="AHR4" i="4"/>
  <c r="AHQ4" i="4"/>
  <c r="AHP4" i="4"/>
  <c r="AHO4" i="4"/>
  <c r="AHN4" i="4"/>
  <c r="AHM4" i="4"/>
  <c r="AHL4" i="4"/>
  <c r="AHK4" i="4"/>
  <c r="AHJ4" i="4"/>
  <c r="AHI4" i="4"/>
  <c r="AHH4" i="4"/>
  <c r="AHG4" i="4"/>
  <c r="AHF4" i="4"/>
  <c r="AHE4" i="4"/>
  <c r="AHD4" i="4"/>
  <c r="AHC4" i="4"/>
  <c r="AHB4" i="4"/>
  <c r="AHA4" i="4"/>
  <c r="AGZ4" i="4"/>
  <c r="AGY4" i="4"/>
  <c r="AGX4" i="4"/>
  <c r="AGW4" i="4"/>
  <c r="AGV4" i="4"/>
  <c r="AGU4" i="4"/>
  <c r="AGT4" i="4"/>
  <c r="AGS4" i="4"/>
  <c r="AGR4" i="4"/>
  <c r="AGQ4" i="4"/>
  <c r="AGN4" i="4"/>
  <c r="AGL4" i="4"/>
  <c r="AGK4" i="4"/>
  <c r="AGJ4" i="4"/>
  <c r="AGI4" i="4"/>
  <c r="AGF4" i="4"/>
  <c r="AGE4" i="4"/>
  <c r="AGD4" i="4"/>
  <c r="AGB4" i="4"/>
  <c r="AGA4" i="4"/>
  <c r="AFZ4" i="4"/>
  <c r="AFY4" i="4"/>
  <c r="AFX4" i="4"/>
  <c r="AFW4" i="4"/>
  <c r="AFV4" i="4"/>
  <c r="AFU4" i="4"/>
  <c r="AFT4" i="4"/>
  <c r="AFS4" i="4"/>
  <c r="AFR4" i="4"/>
  <c r="AFQ4" i="4"/>
  <c r="AFP4" i="4"/>
  <c r="AFO4" i="4"/>
  <c r="AGC129" i="4" l="1"/>
  <c r="AGC130" i="4"/>
  <c r="AGC128" i="4"/>
  <c r="AGC122" i="4"/>
  <c r="AGC108" i="4"/>
  <c r="AGC126" i="4"/>
  <c r="AGC123" i="4"/>
  <c r="AGC121" i="4"/>
  <c r="AGC127" i="4"/>
  <c r="AGC115" i="4"/>
  <c r="AGC66" i="4"/>
  <c r="AGC117" i="4"/>
  <c r="AGC104" i="4"/>
  <c r="AGC125" i="4"/>
  <c r="AGC99" i="4"/>
  <c r="AGC94" i="4"/>
  <c r="AGC120" i="4"/>
  <c r="AGC105" i="4"/>
  <c r="AGC102" i="4"/>
  <c r="AGC109" i="4"/>
  <c r="AGC116" i="4"/>
  <c r="AGC114" i="4"/>
  <c r="AGC113" i="4"/>
  <c r="AGC110" i="4"/>
  <c r="AGC90" i="4"/>
  <c r="AGC124" i="4"/>
  <c r="AGC119" i="4"/>
  <c r="AGC97" i="4"/>
  <c r="AGC101" i="4"/>
  <c r="AGC98" i="4"/>
  <c r="AGC107" i="4"/>
  <c r="AGC82" i="4"/>
  <c r="AGC84" i="4"/>
  <c r="AGC88" i="4"/>
  <c r="AGC80" i="4"/>
  <c r="AGC81" i="4"/>
  <c r="AGC95" i="4"/>
  <c r="AGC106" i="4"/>
  <c r="AGC112" i="4"/>
  <c r="AGC100" i="4"/>
  <c r="AGC93" i="4"/>
  <c r="AGC75" i="4"/>
  <c r="AGC118" i="4"/>
  <c r="AGC91" i="4"/>
  <c r="AGC65" i="4"/>
  <c r="AGC78" i="4"/>
  <c r="AGC89" i="4"/>
  <c r="AGC111" i="4"/>
  <c r="AGC83" i="4"/>
  <c r="AGC96" i="4"/>
  <c r="AGC35" i="4"/>
  <c r="AGC61" i="4"/>
  <c r="AGC71" i="4"/>
  <c r="AGC67" i="4"/>
  <c r="AGC103" i="4"/>
  <c r="AGC60" i="4"/>
  <c r="AGC79" i="4"/>
  <c r="AGC46" i="4"/>
  <c r="AGC76" i="4"/>
  <c r="AGC39" i="4"/>
  <c r="AGC44" i="4"/>
  <c r="AGC51" i="4"/>
  <c r="AGC85" i="4"/>
  <c r="AGC72" i="4"/>
  <c r="AGC70" i="4"/>
  <c r="AGC86" i="4"/>
  <c r="AGC59" i="4"/>
  <c r="AGC74" i="4"/>
  <c r="AGC56" i="4"/>
  <c r="AGC73" i="4"/>
  <c r="AGC38" i="4"/>
  <c r="AGC50" i="4"/>
  <c r="AGC47" i="4"/>
  <c r="AGC40" i="4"/>
  <c r="AGC62" i="4"/>
  <c r="AGC16" i="4"/>
  <c r="AGC64" i="4"/>
  <c r="AGC87" i="4"/>
  <c r="AGC53" i="4"/>
  <c r="AGC69" i="4"/>
  <c r="AGC36" i="4"/>
  <c r="AGC57" i="4"/>
  <c r="AGC58" i="4"/>
  <c r="AGC33" i="4"/>
  <c r="AGC37" i="4"/>
  <c r="AGC77" i="4"/>
  <c r="AGC54" i="4"/>
  <c r="AGC42" i="4"/>
  <c r="AGC41" i="4"/>
  <c r="AGC52" i="4"/>
  <c r="AGC48" i="4"/>
  <c r="AGC68" i="4"/>
  <c r="AGC49" i="4"/>
  <c r="AGC92" i="4"/>
  <c r="AGC63" i="4"/>
  <c r="AGC31" i="4"/>
  <c r="AGC45" i="4"/>
  <c r="AGC25" i="4"/>
  <c r="AGC26" i="4"/>
  <c r="AGC43" i="4"/>
  <c r="AGC55" i="4"/>
  <c r="AGC21" i="4"/>
  <c r="AGC28" i="4"/>
  <c r="AGC19" i="4"/>
  <c r="AGC30" i="4"/>
  <c r="AGC5" i="4"/>
  <c r="AGC17" i="4"/>
  <c r="AGC12" i="4"/>
  <c r="AGC24" i="4"/>
  <c r="AGC8" i="4"/>
  <c r="AGC32" i="4"/>
  <c r="AGC34" i="4"/>
  <c r="AGC10" i="4"/>
  <c r="AGC27" i="4"/>
  <c r="AGC11" i="4"/>
  <c r="AGC18" i="4"/>
  <c r="AGC7" i="4"/>
  <c r="AGC23" i="4"/>
  <c r="AGC6" i="4"/>
  <c r="AGC22" i="4"/>
  <c r="AGC29" i="4"/>
  <c r="AGC14" i="4"/>
  <c r="AGC20" i="4"/>
  <c r="AGC13" i="4"/>
  <c r="AGC15" i="4"/>
  <c r="AGC3" i="4"/>
  <c r="AGC9" i="4"/>
  <c r="AGC4" i="4"/>
  <c r="F48" i="13"/>
  <c r="O12" i="12"/>
  <c r="AH10" i="12" s="1"/>
  <c r="AG11" i="12"/>
  <c r="AG3" i="12" s="1"/>
  <c r="X3" i="21"/>
  <c r="DM566" i="11"/>
  <c r="DM565" i="11"/>
  <c r="DM564" i="11"/>
  <c r="DM563" i="11"/>
  <c r="DM562" i="11"/>
  <c r="DM561" i="11"/>
  <c r="DM560" i="11"/>
  <c r="DM558" i="11"/>
  <c r="DM557" i="11"/>
  <c r="DM556" i="11"/>
  <c r="DM555" i="11"/>
  <c r="DM554" i="11"/>
  <c r="DM553" i="11"/>
  <c r="DM552" i="11"/>
  <c r="DA680" i="11"/>
  <c r="DA679" i="11"/>
  <c r="DA678" i="11"/>
  <c r="DA677" i="11"/>
  <c r="DA676" i="11"/>
  <c r="DA675" i="11"/>
  <c r="DA674" i="11"/>
  <c r="DA673" i="11"/>
  <c r="DA672" i="11"/>
  <c r="DA671" i="11"/>
  <c r="DA670" i="11"/>
  <c r="DA669" i="11"/>
  <c r="DA668" i="11"/>
  <c r="DA667" i="11"/>
  <c r="DA666" i="11"/>
  <c r="DA665" i="11"/>
  <c r="DA664" i="11"/>
  <c r="DA663" i="11"/>
  <c r="DA662" i="11"/>
  <c r="DA661" i="11"/>
  <c r="DA660" i="11"/>
  <c r="DA659" i="11"/>
  <c r="DA658" i="11"/>
  <c r="DA657" i="11"/>
  <c r="DA656" i="11"/>
  <c r="DA655" i="11"/>
  <c r="DA654" i="11"/>
  <c r="DA653" i="11"/>
  <c r="DA652" i="11"/>
  <c r="DA651" i="11"/>
  <c r="DA650" i="11"/>
  <c r="DA649" i="11"/>
  <c r="DA648" i="11"/>
  <c r="DA647" i="11"/>
  <c r="DA646" i="11"/>
  <c r="DA645" i="11"/>
  <c r="DA644" i="11"/>
  <c r="DA643" i="11"/>
  <c r="DA642" i="11"/>
  <c r="DA641" i="11"/>
  <c r="DA640" i="11"/>
  <c r="DA639" i="11"/>
  <c r="DA638" i="11"/>
  <c r="DA637" i="11"/>
  <c r="DA636" i="11"/>
  <c r="DA635" i="11"/>
  <c r="DA634" i="11"/>
  <c r="DA633" i="11"/>
  <c r="DA632" i="11"/>
  <c r="DA631" i="11"/>
  <c r="DA630" i="11"/>
  <c r="DA629" i="11"/>
  <c r="DA628" i="11"/>
  <c r="DA627" i="11"/>
  <c r="DA626" i="11"/>
  <c r="DA625" i="11"/>
  <c r="DA624" i="11"/>
  <c r="DA623" i="11"/>
  <c r="DA622" i="11"/>
  <c r="DA621" i="11"/>
  <c r="DA620" i="11"/>
  <c r="DA619" i="11"/>
  <c r="DA618" i="11"/>
  <c r="DA617" i="11"/>
  <c r="DA615" i="11"/>
  <c r="DA614" i="11"/>
  <c r="DA613" i="11"/>
  <c r="DA612" i="11"/>
  <c r="DA611" i="11"/>
  <c r="DA610" i="11"/>
  <c r="DA609" i="11"/>
  <c r="DA608" i="11"/>
  <c r="DA607" i="11"/>
  <c r="DA606" i="11"/>
  <c r="DA605" i="11"/>
  <c r="DA604" i="11"/>
  <c r="DA603" i="11"/>
  <c r="DA602" i="11"/>
  <c r="DA601" i="11"/>
  <c r="DA600" i="11"/>
  <c r="DA599" i="11"/>
  <c r="DA598" i="11"/>
  <c r="DA597" i="11"/>
  <c r="DA596" i="11"/>
  <c r="DA595" i="11"/>
  <c r="DA594" i="11"/>
  <c r="DA593" i="11"/>
  <c r="DA592" i="11"/>
  <c r="DA591" i="11"/>
  <c r="DA590" i="11"/>
  <c r="DA589" i="11"/>
  <c r="DA588" i="11"/>
  <c r="DA587" i="11"/>
  <c r="DA586" i="11"/>
  <c r="DA585" i="11"/>
  <c r="DA584" i="11"/>
  <c r="DA583" i="11"/>
  <c r="DA582" i="11"/>
  <c r="DA581" i="11"/>
  <c r="DA580" i="11"/>
  <c r="DA579" i="11"/>
  <c r="DA578" i="11"/>
  <c r="DA577" i="11"/>
  <c r="DA576" i="11"/>
  <c r="DA575" i="11"/>
  <c r="DA574" i="11"/>
  <c r="DA573" i="11"/>
  <c r="DA572" i="11"/>
  <c r="DA571" i="11"/>
  <c r="DA570" i="11"/>
  <c r="DA569" i="11"/>
  <c r="DA568" i="11"/>
  <c r="DA567" i="11"/>
  <c r="DA566" i="11"/>
  <c r="DA565" i="11"/>
  <c r="DA564" i="11"/>
  <c r="DA563" i="11"/>
  <c r="DA562" i="11"/>
  <c r="DA561" i="11"/>
  <c r="DA560" i="11"/>
  <c r="DA559" i="11"/>
  <c r="DA558" i="11"/>
  <c r="DA557" i="11"/>
  <c r="DA556" i="11"/>
  <c r="DA555" i="11"/>
  <c r="DA554" i="11"/>
  <c r="DA553" i="11"/>
  <c r="DA552" i="11"/>
  <c r="DM528" i="11"/>
  <c r="DN528" i="11" s="1"/>
  <c r="DO528" i="11" s="1"/>
  <c r="DM527" i="11"/>
  <c r="DN527" i="11" s="1"/>
  <c r="DO527" i="11" s="1"/>
  <c r="DM526" i="11"/>
  <c r="DN526" i="11" s="1"/>
  <c r="DO526" i="11" s="1"/>
  <c r="DJ519" i="11"/>
  <c r="DM520" i="11"/>
  <c r="DN520" i="11" s="1"/>
  <c r="DO520" i="11" s="1"/>
  <c r="DM524" i="11"/>
  <c r="DM523" i="11"/>
  <c r="DM522" i="11"/>
  <c r="DM519" i="11"/>
  <c r="DN519" i="11" s="1"/>
  <c r="DO519" i="11" s="1"/>
  <c r="DJ518" i="11"/>
  <c r="DG520" i="11"/>
  <c r="DG519" i="11"/>
  <c r="DG521" i="11"/>
  <c r="DG518" i="11"/>
  <c r="DM518" i="11"/>
  <c r="DN518" i="11" s="1"/>
  <c r="DO518" i="11" s="1"/>
  <c r="K17" i="22"/>
  <c r="F34" i="22" s="1"/>
  <c r="AG7" i="12" l="1"/>
  <c r="AG6" i="12"/>
  <c r="AG9" i="12"/>
  <c r="AG5" i="12"/>
  <c r="AG8" i="12"/>
  <c r="AG10" i="12"/>
  <c r="AJ10" i="12" s="1"/>
  <c r="AG4" i="12"/>
  <c r="AH5" i="12"/>
  <c r="AJ5" i="12" s="1"/>
  <c r="AH6" i="12"/>
  <c r="AJ6" i="12" s="1"/>
  <c r="AH7" i="12"/>
  <c r="AJ7" i="12" s="1"/>
  <c r="AH8" i="12"/>
  <c r="AJ8" i="12" s="1"/>
  <c r="AH9" i="12"/>
  <c r="AJ9" i="12" s="1"/>
  <c r="AH3" i="12"/>
  <c r="AJ3" i="12" s="1"/>
  <c r="AH4" i="12"/>
  <c r="AJ4" i="12" s="1"/>
  <c r="N437" i="21"/>
  <c r="P437" i="21" s="1"/>
  <c r="M437" i="21"/>
  <c r="O437" i="21" s="1"/>
  <c r="N436" i="21"/>
  <c r="M436" i="21"/>
  <c r="N435" i="21"/>
  <c r="M435" i="21"/>
  <c r="N434" i="21"/>
  <c r="P434" i="21" s="1"/>
  <c r="M434" i="21"/>
  <c r="O434" i="21" s="1"/>
  <c r="N433" i="21"/>
  <c r="P433" i="21" s="1"/>
  <c r="M433" i="21"/>
  <c r="O433" i="21" s="1"/>
  <c r="N432" i="21"/>
  <c r="P432" i="21" s="1"/>
  <c r="M432" i="21"/>
  <c r="O432" i="21" s="1"/>
  <c r="N431" i="21"/>
  <c r="P431" i="21" s="1"/>
  <c r="M431" i="21"/>
  <c r="O431" i="21" s="1"/>
  <c r="N430" i="21"/>
  <c r="P430" i="21" s="1"/>
  <c r="M430" i="21"/>
  <c r="O430" i="21" s="1"/>
  <c r="N429" i="21"/>
  <c r="P429" i="21" s="1"/>
  <c r="M429" i="21"/>
  <c r="O429" i="21" s="1"/>
  <c r="N428" i="21"/>
  <c r="M428" i="21"/>
  <c r="N427" i="21"/>
  <c r="M427" i="21"/>
  <c r="N426" i="21"/>
  <c r="P426" i="21" s="1"/>
  <c r="M426" i="21"/>
  <c r="O426" i="21" s="1"/>
  <c r="N425" i="21"/>
  <c r="P425" i="21" s="1"/>
  <c r="M425" i="21"/>
  <c r="O425" i="21" s="1"/>
  <c r="N424" i="21"/>
  <c r="P424" i="21" s="1"/>
  <c r="M424" i="21"/>
  <c r="O424" i="21" s="1"/>
  <c r="N423" i="21"/>
  <c r="P423" i="21" s="1"/>
  <c r="M423" i="21"/>
  <c r="O423" i="21" s="1"/>
  <c r="N422" i="21"/>
  <c r="M422" i="21"/>
  <c r="O422" i="21" s="1"/>
  <c r="N421" i="21"/>
  <c r="P421" i="21" s="1"/>
  <c r="M421" i="21"/>
  <c r="O421" i="21" s="1"/>
  <c r="N420" i="21"/>
  <c r="M420" i="21"/>
  <c r="N419" i="21"/>
  <c r="M419" i="21"/>
  <c r="N418" i="21"/>
  <c r="P418" i="21" s="1"/>
  <c r="M418" i="21"/>
  <c r="O418" i="21" s="1"/>
  <c r="N417" i="21"/>
  <c r="M417" i="21"/>
  <c r="N416" i="21"/>
  <c r="P416" i="21" s="1"/>
  <c r="M416" i="21"/>
  <c r="O416" i="21" s="1"/>
  <c r="N415" i="21"/>
  <c r="P415" i="21" s="1"/>
  <c r="M415" i="21"/>
  <c r="O415" i="21" s="1"/>
  <c r="N414" i="21"/>
  <c r="P414" i="21" s="1"/>
  <c r="M414" i="21"/>
  <c r="O414" i="21" s="1"/>
  <c r="N413" i="21"/>
  <c r="P413" i="21" s="1"/>
  <c r="M413" i="21"/>
  <c r="O413" i="21" s="1"/>
  <c r="N412" i="21"/>
  <c r="M412" i="21"/>
  <c r="N411" i="21"/>
  <c r="M411" i="21"/>
  <c r="N410" i="21"/>
  <c r="M410" i="21"/>
  <c r="O410" i="21" s="1"/>
  <c r="N409" i="21"/>
  <c r="P409" i="21" s="1"/>
  <c r="M409" i="21"/>
  <c r="O409" i="21" s="1"/>
  <c r="N408" i="21"/>
  <c r="P408" i="21" s="1"/>
  <c r="M408" i="21"/>
  <c r="O408" i="21" s="1"/>
  <c r="N407" i="21"/>
  <c r="P407" i="21" s="1"/>
  <c r="M407" i="21"/>
  <c r="O407" i="21" s="1"/>
  <c r="N406" i="21"/>
  <c r="M406" i="21"/>
  <c r="O406" i="21" s="1"/>
  <c r="N405" i="21"/>
  <c r="P405" i="21" s="1"/>
  <c r="M405" i="21"/>
  <c r="O405" i="21" s="1"/>
  <c r="N404" i="21"/>
  <c r="M404" i="21"/>
  <c r="N403" i="21"/>
  <c r="M403" i="21"/>
  <c r="N402" i="21"/>
  <c r="P402" i="21" s="1"/>
  <c r="M402" i="21"/>
  <c r="O402" i="21" s="1"/>
  <c r="N401" i="21"/>
  <c r="P401" i="21" s="1"/>
  <c r="M401" i="21"/>
  <c r="N400" i="21"/>
  <c r="P400" i="21" s="1"/>
  <c r="M400" i="21"/>
  <c r="O400" i="21" s="1"/>
  <c r="N399" i="21"/>
  <c r="P399" i="21" s="1"/>
  <c r="M399" i="21"/>
  <c r="O399" i="21" s="1"/>
  <c r="N398" i="21"/>
  <c r="P398" i="21" s="1"/>
  <c r="M398" i="21"/>
  <c r="O398" i="21" s="1"/>
  <c r="N397" i="21"/>
  <c r="P397" i="21" s="1"/>
  <c r="M397" i="21"/>
  <c r="O397" i="21" s="1"/>
  <c r="N396" i="21"/>
  <c r="M396" i="21"/>
  <c r="N395" i="21"/>
  <c r="M395" i="21"/>
  <c r="N394" i="21"/>
  <c r="P394" i="21" s="1"/>
  <c r="M394" i="21"/>
  <c r="O394" i="21" s="1"/>
  <c r="N393" i="21"/>
  <c r="M393" i="21"/>
  <c r="N392" i="21"/>
  <c r="P392" i="21" s="1"/>
  <c r="M392" i="21"/>
  <c r="O392" i="21" s="1"/>
  <c r="N391" i="21"/>
  <c r="P391" i="21" s="1"/>
  <c r="M391" i="21"/>
  <c r="O391" i="21" s="1"/>
  <c r="N390" i="21"/>
  <c r="M390" i="21"/>
  <c r="O390" i="21" s="1"/>
  <c r="N389" i="21"/>
  <c r="P389" i="21" s="1"/>
  <c r="M389" i="21"/>
  <c r="O389" i="21" s="1"/>
  <c r="N388" i="21"/>
  <c r="M388" i="21"/>
  <c r="O388" i="21" s="1"/>
  <c r="N387" i="21"/>
  <c r="M387" i="21"/>
  <c r="N386" i="21"/>
  <c r="P386" i="21" s="1"/>
  <c r="W386" i="21" s="1"/>
  <c r="M386" i="21"/>
  <c r="O386" i="21" s="1"/>
  <c r="N382" i="21"/>
  <c r="M382" i="21"/>
  <c r="N381" i="21"/>
  <c r="P381" i="21" s="1"/>
  <c r="M381" i="21"/>
  <c r="O381" i="21" s="1"/>
  <c r="N380" i="21"/>
  <c r="P380" i="21" s="1"/>
  <c r="M380" i="21"/>
  <c r="O380" i="21" s="1"/>
  <c r="N379" i="21"/>
  <c r="P379" i="21" s="1"/>
  <c r="M379" i="21"/>
  <c r="O379" i="21" s="1"/>
  <c r="N378" i="21"/>
  <c r="P378" i="21" s="1"/>
  <c r="M378" i="21"/>
  <c r="O378" i="21" s="1"/>
  <c r="N377" i="21"/>
  <c r="M377" i="21"/>
  <c r="N376" i="21"/>
  <c r="M376" i="21"/>
  <c r="N375" i="21"/>
  <c r="P375" i="21" s="1"/>
  <c r="M375" i="21"/>
  <c r="O375" i="21" s="1"/>
  <c r="N374" i="21"/>
  <c r="P374" i="21" s="1"/>
  <c r="M374" i="21"/>
  <c r="N373" i="21"/>
  <c r="P373" i="21" s="1"/>
  <c r="M373" i="21"/>
  <c r="O373" i="21" s="1"/>
  <c r="N372" i="21"/>
  <c r="P372" i="21" s="1"/>
  <c r="M372" i="21"/>
  <c r="O372" i="21" s="1"/>
  <c r="N371" i="21"/>
  <c r="P371" i="21" s="1"/>
  <c r="M371" i="21"/>
  <c r="O371" i="21" s="1"/>
  <c r="N370" i="21"/>
  <c r="P370" i="21" s="1"/>
  <c r="M370" i="21"/>
  <c r="O370" i="21" s="1"/>
  <c r="N369" i="21"/>
  <c r="M369" i="21"/>
  <c r="O369" i="21" s="1"/>
  <c r="N368" i="21"/>
  <c r="M368" i="21"/>
  <c r="O368" i="21" s="1"/>
  <c r="N367" i="21"/>
  <c r="P367" i="21" s="1"/>
  <c r="M367" i="21"/>
  <c r="O367" i="21" s="1"/>
  <c r="N366" i="21"/>
  <c r="P366" i="21" s="1"/>
  <c r="M366" i="21"/>
  <c r="N365" i="21"/>
  <c r="P365" i="21" s="1"/>
  <c r="M365" i="21"/>
  <c r="O365" i="21" s="1"/>
  <c r="N364" i="21"/>
  <c r="P364" i="21" s="1"/>
  <c r="M364" i="21"/>
  <c r="O364" i="21" s="1"/>
  <c r="N363" i="21"/>
  <c r="P363" i="21" s="1"/>
  <c r="M363" i="21"/>
  <c r="O363" i="21" s="1"/>
  <c r="N362" i="21"/>
  <c r="P362" i="21" s="1"/>
  <c r="M362" i="21"/>
  <c r="O362" i="21" s="1"/>
  <c r="N361" i="21"/>
  <c r="M361" i="21"/>
  <c r="O361" i="21" s="1"/>
  <c r="N360" i="21"/>
  <c r="M360" i="21"/>
  <c r="N359" i="21"/>
  <c r="P359" i="21" s="1"/>
  <c r="M359" i="21"/>
  <c r="O359" i="21" s="1"/>
  <c r="N358" i="21"/>
  <c r="P358" i="21" s="1"/>
  <c r="M358" i="21"/>
  <c r="O358" i="21" s="1"/>
  <c r="N357" i="21"/>
  <c r="P357" i="21" s="1"/>
  <c r="M357" i="21"/>
  <c r="O357" i="21" s="1"/>
  <c r="N356" i="21"/>
  <c r="P356" i="21" s="1"/>
  <c r="M356" i="21"/>
  <c r="O356" i="21" s="1"/>
  <c r="N355" i="21"/>
  <c r="P355" i="21" s="1"/>
  <c r="M355" i="21"/>
  <c r="O355" i="21" s="1"/>
  <c r="N354" i="21"/>
  <c r="P354" i="21" s="1"/>
  <c r="M354" i="21"/>
  <c r="O354" i="21" s="1"/>
  <c r="N353" i="21"/>
  <c r="M353" i="21"/>
  <c r="N352" i="21"/>
  <c r="M352" i="21"/>
  <c r="N351" i="21"/>
  <c r="P351" i="21" s="1"/>
  <c r="M351" i="21"/>
  <c r="O351" i="21" s="1"/>
  <c r="N350" i="21"/>
  <c r="P350" i="21" s="1"/>
  <c r="M350" i="21"/>
  <c r="N349" i="21"/>
  <c r="P349" i="21" s="1"/>
  <c r="M349" i="21"/>
  <c r="O349" i="21" s="1"/>
  <c r="N348" i="21"/>
  <c r="P348" i="21" s="1"/>
  <c r="M348" i="21"/>
  <c r="O348" i="21" s="1"/>
  <c r="N347" i="21"/>
  <c r="P347" i="21" s="1"/>
  <c r="M347" i="21"/>
  <c r="O347" i="21" s="1"/>
  <c r="N346" i="21"/>
  <c r="P346" i="21" s="1"/>
  <c r="M346" i="21"/>
  <c r="O346" i="21" s="1"/>
  <c r="N345" i="21"/>
  <c r="M345" i="21"/>
  <c r="O345" i="21" s="1"/>
  <c r="N344" i="21"/>
  <c r="M344" i="21"/>
  <c r="O344" i="21" s="1"/>
  <c r="N343" i="21"/>
  <c r="P343" i="21" s="1"/>
  <c r="M343" i="21"/>
  <c r="O343" i="21" s="1"/>
  <c r="N342" i="21"/>
  <c r="P342" i="21" s="1"/>
  <c r="M342" i="21"/>
  <c r="N341" i="21"/>
  <c r="P341" i="21" s="1"/>
  <c r="M341" i="21"/>
  <c r="O341" i="21" s="1"/>
  <c r="N340" i="21"/>
  <c r="P340" i="21" s="1"/>
  <c r="M340" i="21"/>
  <c r="O340" i="21" s="1"/>
  <c r="N339" i="21"/>
  <c r="P339" i="21" s="1"/>
  <c r="M339" i="21"/>
  <c r="O339" i="21" s="1"/>
  <c r="N338" i="21"/>
  <c r="P338" i="21" s="1"/>
  <c r="M338" i="21"/>
  <c r="O338" i="21" s="1"/>
  <c r="N337" i="21"/>
  <c r="M337" i="21"/>
  <c r="O337" i="21" s="1"/>
  <c r="N336" i="21"/>
  <c r="M336" i="21"/>
  <c r="N335" i="21"/>
  <c r="P335" i="21" s="1"/>
  <c r="M335" i="21"/>
  <c r="O335" i="21" s="1"/>
  <c r="N334" i="21"/>
  <c r="M334" i="21"/>
  <c r="O334" i="21" s="1"/>
  <c r="N333" i="21"/>
  <c r="P333" i="21" s="1"/>
  <c r="M333" i="21"/>
  <c r="O333" i="21" s="1"/>
  <c r="N332" i="21"/>
  <c r="P332" i="21" s="1"/>
  <c r="M332" i="21"/>
  <c r="O332" i="21" s="1"/>
  <c r="N331" i="21"/>
  <c r="P331" i="21" s="1"/>
  <c r="W331" i="21" s="1"/>
  <c r="M331" i="21"/>
  <c r="O331" i="21" s="1"/>
  <c r="N327" i="21"/>
  <c r="P327" i="21" s="1"/>
  <c r="M327" i="21"/>
  <c r="O327" i="21" s="1"/>
  <c r="N326" i="21"/>
  <c r="M326" i="21"/>
  <c r="N325" i="21"/>
  <c r="M325" i="21"/>
  <c r="O325" i="21" s="1"/>
  <c r="N324" i="21"/>
  <c r="P324" i="21" s="1"/>
  <c r="M324" i="21"/>
  <c r="O324" i="21" s="1"/>
  <c r="N323" i="21"/>
  <c r="P323" i="21" s="1"/>
  <c r="M323" i="21"/>
  <c r="O323" i="21" s="1"/>
  <c r="N322" i="21"/>
  <c r="P322" i="21" s="1"/>
  <c r="M322" i="21"/>
  <c r="O322" i="21" s="1"/>
  <c r="N321" i="21"/>
  <c r="P321" i="21" s="1"/>
  <c r="M321" i="21"/>
  <c r="O321" i="21" s="1"/>
  <c r="N320" i="21"/>
  <c r="P320" i="21" s="1"/>
  <c r="M320" i="21"/>
  <c r="O320" i="21" s="1"/>
  <c r="N319" i="21"/>
  <c r="P319" i="21" s="1"/>
  <c r="M319" i="21"/>
  <c r="O319" i="21" s="1"/>
  <c r="N318" i="21"/>
  <c r="M318" i="21"/>
  <c r="O318" i="21" s="1"/>
  <c r="N317" i="21"/>
  <c r="M317" i="21"/>
  <c r="N316" i="21"/>
  <c r="P316" i="21" s="1"/>
  <c r="M316" i="21"/>
  <c r="O316" i="21" s="1"/>
  <c r="N315" i="21"/>
  <c r="P315" i="21" s="1"/>
  <c r="M315" i="21"/>
  <c r="N314" i="21"/>
  <c r="P314" i="21" s="1"/>
  <c r="M314" i="21"/>
  <c r="O314" i="21" s="1"/>
  <c r="N313" i="21"/>
  <c r="P313" i="21" s="1"/>
  <c r="M313" i="21"/>
  <c r="O313" i="21" s="1"/>
  <c r="N312" i="21"/>
  <c r="P312" i="21" s="1"/>
  <c r="M312" i="21"/>
  <c r="O312" i="21" s="1"/>
  <c r="N311" i="21"/>
  <c r="P311" i="21" s="1"/>
  <c r="M311" i="21"/>
  <c r="O311" i="21" s="1"/>
  <c r="N310" i="21"/>
  <c r="M310" i="21"/>
  <c r="N309" i="21"/>
  <c r="M309" i="21"/>
  <c r="N308" i="21"/>
  <c r="P308" i="21" s="1"/>
  <c r="M308" i="21"/>
  <c r="O308" i="21" s="1"/>
  <c r="N307" i="21"/>
  <c r="M307" i="21"/>
  <c r="O307" i="21" s="1"/>
  <c r="N306" i="21"/>
  <c r="P306" i="21" s="1"/>
  <c r="M306" i="21"/>
  <c r="O306" i="21" s="1"/>
  <c r="N305" i="21"/>
  <c r="P305" i="21" s="1"/>
  <c r="M305" i="21"/>
  <c r="O305" i="21" s="1"/>
  <c r="N304" i="21"/>
  <c r="P304" i="21" s="1"/>
  <c r="M304" i="21"/>
  <c r="O304" i="21" s="1"/>
  <c r="N303" i="21"/>
  <c r="P303" i="21" s="1"/>
  <c r="M303" i="21"/>
  <c r="O303" i="21" s="1"/>
  <c r="N302" i="21"/>
  <c r="M302" i="21"/>
  <c r="N301" i="21"/>
  <c r="M301" i="21"/>
  <c r="N300" i="21"/>
  <c r="P300" i="21" s="1"/>
  <c r="M300" i="21"/>
  <c r="O300" i="21" s="1"/>
  <c r="N299" i="21"/>
  <c r="M299" i="21"/>
  <c r="N298" i="21"/>
  <c r="P298" i="21" s="1"/>
  <c r="M298" i="21"/>
  <c r="O298" i="21" s="1"/>
  <c r="N297" i="21"/>
  <c r="P297" i="21" s="1"/>
  <c r="M297" i="21"/>
  <c r="O297" i="21" s="1"/>
  <c r="N296" i="21"/>
  <c r="P296" i="21" s="1"/>
  <c r="M296" i="21"/>
  <c r="O296" i="21" s="1"/>
  <c r="N295" i="21"/>
  <c r="P295" i="21" s="1"/>
  <c r="M295" i="21"/>
  <c r="O295" i="21" s="1"/>
  <c r="N294" i="21"/>
  <c r="M294" i="21"/>
  <c r="N293" i="21"/>
  <c r="M293" i="21"/>
  <c r="N292" i="21"/>
  <c r="P292" i="21" s="1"/>
  <c r="M292" i="21"/>
  <c r="O292" i="21" s="1"/>
  <c r="N291" i="21"/>
  <c r="M291" i="21"/>
  <c r="N290" i="21"/>
  <c r="P290" i="21" s="1"/>
  <c r="M290" i="21"/>
  <c r="O290" i="21" s="1"/>
  <c r="N289" i="21"/>
  <c r="P289" i="21" s="1"/>
  <c r="M289" i="21"/>
  <c r="O289" i="21" s="1"/>
  <c r="N288" i="21"/>
  <c r="P288" i="21" s="1"/>
  <c r="M288" i="21"/>
  <c r="O288" i="21" s="1"/>
  <c r="N287" i="21"/>
  <c r="P287" i="21" s="1"/>
  <c r="M287" i="21"/>
  <c r="O287" i="21" s="1"/>
  <c r="N286" i="21"/>
  <c r="M286" i="21"/>
  <c r="N285" i="21"/>
  <c r="M285" i="21"/>
  <c r="N284" i="21"/>
  <c r="P284" i="21" s="1"/>
  <c r="M284" i="21"/>
  <c r="O284" i="21" s="1"/>
  <c r="N283" i="21"/>
  <c r="P283" i="21" s="1"/>
  <c r="M283" i="21"/>
  <c r="N282" i="21"/>
  <c r="P282" i="21" s="1"/>
  <c r="M282" i="21"/>
  <c r="O282" i="21" s="1"/>
  <c r="N281" i="21"/>
  <c r="P281" i="21" s="1"/>
  <c r="M281" i="21"/>
  <c r="O281" i="21" s="1"/>
  <c r="N280" i="21"/>
  <c r="P280" i="21" s="1"/>
  <c r="M280" i="21"/>
  <c r="O280" i="21" s="1"/>
  <c r="N279" i="21"/>
  <c r="P279" i="21" s="1"/>
  <c r="M279" i="21"/>
  <c r="O279" i="21" s="1"/>
  <c r="N278" i="21"/>
  <c r="M278" i="21"/>
  <c r="N277" i="21"/>
  <c r="M277" i="21"/>
  <c r="N276" i="21"/>
  <c r="P276" i="21" s="1"/>
  <c r="W276" i="21" s="1"/>
  <c r="M276" i="21"/>
  <c r="O276" i="21" s="1"/>
  <c r="N272" i="21"/>
  <c r="P272" i="21" s="1"/>
  <c r="M272" i="21"/>
  <c r="N271" i="21"/>
  <c r="P271" i="21" s="1"/>
  <c r="M271" i="21"/>
  <c r="O271" i="21" s="1"/>
  <c r="N270" i="21"/>
  <c r="P270" i="21" s="1"/>
  <c r="M270" i="21"/>
  <c r="O270" i="21" s="1"/>
  <c r="N269" i="21"/>
  <c r="P269" i="21" s="1"/>
  <c r="M269" i="21"/>
  <c r="O269" i="21" s="1"/>
  <c r="N268" i="21"/>
  <c r="P268" i="21" s="1"/>
  <c r="M268" i="21"/>
  <c r="O268" i="21" s="1"/>
  <c r="N267" i="21"/>
  <c r="M267" i="21"/>
  <c r="N266" i="21"/>
  <c r="M266" i="21"/>
  <c r="O266" i="21" s="1"/>
  <c r="N265" i="21"/>
  <c r="P265" i="21" s="1"/>
  <c r="M265" i="21"/>
  <c r="O265" i="21" s="1"/>
  <c r="N264" i="21"/>
  <c r="P264" i="21" s="1"/>
  <c r="M264" i="21"/>
  <c r="O264" i="21" s="1"/>
  <c r="N263" i="21"/>
  <c r="P263" i="21" s="1"/>
  <c r="M263" i="21"/>
  <c r="O263" i="21" s="1"/>
  <c r="N262" i="21"/>
  <c r="P262" i="21" s="1"/>
  <c r="M262" i="21"/>
  <c r="O262" i="21" s="1"/>
  <c r="N261" i="21"/>
  <c r="P261" i="21" s="1"/>
  <c r="M261" i="21"/>
  <c r="O261" i="21" s="1"/>
  <c r="N260" i="21"/>
  <c r="P260" i="21" s="1"/>
  <c r="M260" i="21"/>
  <c r="O260" i="21" s="1"/>
  <c r="N259" i="21"/>
  <c r="M259" i="21"/>
  <c r="N258" i="21"/>
  <c r="M258" i="21"/>
  <c r="O258" i="21" s="1"/>
  <c r="N257" i="21"/>
  <c r="P257" i="21" s="1"/>
  <c r="M257" i="21"/>
  <c r="O257" i="21" s="1"/>
  <c r="N256" i="21"/>
  <c r="P256" i="21" s="1"/>
  <c r="M256" i="21"/>
  <c r="O256" i="21" s="1"/>
  <c r="N255" i="21"/>
  <c r="P255" i="21" s="1"/>
  <c r="M255" i="21"/>
  <c r="O255" i="21" s="1"/>
  <c r="N254" i="21"/>
  <c r="P254" i="21" s="1"/>
  <c r="M254" i="21"/>
  <c r="O254" i="21" s="1"/>
  <c r="N253" i="21"/>
  <c r="P253" i="21" s="1"/>
  <c r="M253" i="21"/>
  <c r="O253" i="21" s="1"/>
  <c r="N252" i="21"/>
  <c r="P252" i="21" s="1"/>
  <c r="M252" i="21"/>
  <c r="O252" i="21" s="1"/>
  <c r="N251" i="21"/>
  <c r="M251" i="21"/>
  <c r="N250" i="21"/>
  <c r="M250" i="21"/>
  <c r="O250" i="21" s="1"/>
  <c r="N249" i="21"/>
  <c r="P249" i="21" s="1"/>
  <c r="M249" i="21"/>
  <c r="O249" i="21" s="1"/>
  <c r="N248" i="21"/>
  <c r="P248" i="21" s="1"/>
  <c r="M248" i="21"/>
  <c r="N247" i="21"/>
  <c r="P247" i="21" s="1"/>
  <c r="M247" i="21"/>
  <c r="O247" i="21" s="1"/>
  <c r="N246" i="21"/>
  <c r="P246" i="21" s="1"/>
  <c r="M246" i="21"/>
  <c r="O246" i="21" s="1"/>
  <c r="N245" i="21"/>
  <c r="P245" i="21" s="1"/>
  <c r="M245" i="21"/>
  <c r="O245" i="21" s="1"/>
  <c r="N244" i="21"/>
  <c r="P244" i="21" s="1"/>
  <c r="M244" i="21"/>
  <c r="O244" i="21" s="1"/>
  <c r="N243" i="21"/>
  <c r="M243" i="21"/>
  <c r="N242" i="21"/>
  <c r="M242" i="21"/>
  <c r="O242" i="21" s="1"/>
  <c r="N241" i="21"/>
  <c r="P241" i="21" s="1"/>
  <c r="M241" i="21"/>
  <c r="O241" i="21" s="1"/>
  <c r="N240" i="21"/>
  <c r="P240" i="21" s="1"/>
  <c r="M240" i="21"/>
  <c r="O240" i="21" s="1"/>
  <c r="N239" i="21"/>
  <c r="P239" i="21" s="1"/>
  <c r="M239" i="21"/>
  <c r="O239" i="21" s="1"/>
  <c r="N238" i="21"/>
  <c r="P238" i="21" s="1"/>
  <c r="M238" i="21"/>
  <c r="O238" i="21" s="1"/>
  <c r="N237" i="21"/>
  <c r="P237" i="21" s="1"/>
  <c r="M237" i="21"/>
  <c r="O237" i="21" s="1"/>
  <c r="N236" i="21"/>
  <c r="P236" i="21" s="1"/>
  <c r="M236" i="21"/>
  <c r="O236" i="21" s="1"/>
  <c r="N235" i="21"/>
  <c r="M235" i="21"/>
  <c r="N234" i="21"/>
  <c r="M234" i="21"/>
  <c r="O234" i="21" s="1"/>
  <c r="N233" i="21"/>
  <c r="P233" i="21" s="1"/>
  <c r="M233" i="21"/>
  <c r="O233" i="21" s="1"/>
  <c r="N232" i="21"/>
  <c r="P232" i="21" s="1"/>
  <c r="M232" i="21"/>
  <c r="O232" i="21" s="1"/>
  <c r="N231" i="21"/>
  <c r="P231" i="21" s="1"/>
  <c r="M231" i="21"/>
  <c r="O231" i="21" s="1"/>
  <c r="N230" i="21"/>
  <c r="P230" i="21" s="1"/>
  <c r="M230" i="21"/>
  <c r="O230" i="21" s="1"/>
  <c r="N229" i="21"/>
  <c r="P229" i="21" s="1"/>
  <c r="M229" i="21"/>
  <c r="O229" i="21" s="1"/>
  <c r="N228" i="21"/>
  <c r="P228" i="21" s="1"/>
  <c r="M228" i="21"/>
  <c r="O228" i="21" s="1"/>
  <c r="N227" i="21"/>
  <c r="M227" i="21"/>
  <c r="N226" i="21"/>
  <c r="M226" i="21"/>
  <c r="O226" i="21" s="1"/>
  <c r="N225" i="21"/>
  <c r="P225" i="21" s="1"/>
  <c r="M225" i="21"/>
  <c r="O225" i="21" s="1"/>
  <c r="N224" i="21"/>
  <c r="P224" i="21" s="1"/>
  <c r="M224" i="21"/>
  <c r="O224" i="21" s="1"/>
  <c r="N223" i="21"/>
  <c r="P223" i="21" s="1"/>
  <c r="M223" i="21"/>
  <c r="O223" i="21" s="1"/>
  <c r="N222" i="21"/>
  <c r="P222" i="21" s="1"/>
  <c r="M222" i="21"/>
  <c r="O222" i="21" s="1"/>
  <c r="N221" i="21"/>
  <c r="P221" i="21" s="1"/>
  <c r="W221" i="21" s="1"/>
  <c r="M221" i="21"/>
  <c r="O221" i="21" s="1"/>
  <c r="N217" i="21"/>
  <c r="P217" i="21" s="1"/>
  <c r="M217" i="21"/>
  <c r="O217" i="21" s="1"/>
  <c r="N216" i="21"/>
  <c r="P216" i="21" s="1"/>
  <c r="M216" i="21"/>
  <c r="O216" i="21" s="1"/>
  <c r="N215" i="21"/>
  <c r="P215" i="21" s="1"/>
  <c r="M215" i="21"/>
  <c r="O215" i="21" s="1"/>
  <c r="N214" i="21"/>
  <c r="P214" i="21" s="1"/>
  <c r="M214" i="21"/>
  <c r="O214" i="21" s="1"/>
  <c r="N213" i="21"/>
  <c r="P213" i="21" s="1"/>
  <c r="M213" i="21"/>
  <c r="O213" i="21" s="1"/>
  <c r="N212" i="21"/>
  <c r="P212" i="21" s="1"/>
  <c r="M212" i="21"/>
  <c r="O212" i="21" s="1"/>
  <c r="N211" i="21"/>
  <c r="P211" i="21" s="1"/>
  <c r="M211" i="21"/>
  <c r="O211" i="21" s="1"/>
  <c r="N210" i="21"/>
  <c r="P210" i="21" s="1"/>
  <c r="M210" i="21"/>
  <c r="O210" i="21" s="1"/>
  <c r="N209" i="21"/>
  <c r="P209" i="21" s="1"/>
  <c r="M209" i="21"/>
  <c r="O209" i="21" s="1"/>
  <c r="N208" i="21"/>
  <c r="P208" i="21" s="1"/>
  <c r="M208" i="21"/>
  <c r="O208" i="21" s="1"/>
  <c r="N207" i="21"/>
  <c r="P207" i="21" s="1"/>
  <c r="M207" i="21"/>
  <c r="O207" i="21" s="1"/>
  <c r="N206" i="21"/>
  <c r="P206" i="21" s="1"/>
  <c r="M206" i="21"/>
  <c r="O206" i="21" s="1"/>
  <c r="N205" i="21"/>
  <c r="P205" i="21" s="1"/>
  <c r="M205" i="21"/>
  <c r="O205" i="21" s="1"/>
  <c r="N204" i="21"/>
  <c r="P204" i="21" s="1"/>
  <c r="M204" i="21"/>
  <c r="O204" i="21" s="1"/>
  <c r="N203" i="21"/>
  <c r="P203" i="21" s="1"/>
  <c r="M203" i="21"/>
  <c r="O203" i="21" s="1"/>
  <c r="N202" i="21"/>
  <c r="P202" i="21" s="1"/>
  <c r="M202" i="21"/>
  <c r="O202" i="21" s="1"/>
  <c r="N201" i="21"/>
  <c r="P201" i="21" s="1"/>
  <c r="M201" i="21"/>
  <c r="O201" i="21" s="1"/>
  <c r="N200" i="21"/>
  <c r="P200" i="21" s="1"/>
  <c r="M200" i="21"/>
  <c r="O200" i="21" s="1"/>
  <c r="N199" i="21"/>
  <c r="P199" i="21" s="1"/>
  <c r="M199" i="21"/>
  <c r="O199" i="21" s="1"/>
  <c r="N198" i="21"/>
  <c r="P198" i="21" s="1"/>
  <c r="M198" i="21"/>
  <c r="O198" i="21" s="1"/>
  <c r="N197" i="21"/>
  <c r="P197" i="21" s="1"/>
  <c r="M197" i="21"/>
  <c r="O197" i="21" s="1"/>
  <c r="N196" i="21"/>
  <c r="P196" i="21" s="1"/>
  <c r="M196" i="21"/>
  <c r="O196" i="21" s="1"/>
  <c r="N195" i="21"/>
  <c r="P195" i="21" s="1"/>
  <c r="M195" i="21"/>
  <c r="O195" i="21" s="1"/>
  <c r="N194" i="21"/>
  <c r="P194" i="21" s="1"/>
  <c r="M194" i="21"/>
  <c r="O194" i="21" s="1"/>
  <c r="N193" i="21"/>
  <c r="P193" i="21" s="1"/>
  <c r="M193" i="21"/>
  <c r="O193" i="21" s="1"/>
  <c r="N192" i="21"/>
  <c r="P192" i="21" s="1"/>
  <c r="M192" i="21"/>
  <c r="O192" i="21" s="1"/>
  <c r="N191" i="21"/>
  <c r="P191" i="21" s="1"/>
  <c r="M191" i="21"/>
  <c r="O191" i="21" s="1"/>
  <c r="N190" i="21"/>
  <c r="P190" i="21" s="1"/>
  <c r="M190" i="21"/>
  <c r="O190" i="21" s="1"/>
  <c r="N189" i="21"/>
  <c r="P189" i="21" s="1"/>
  <c r="M189" i="21"/>
  <c r="O189" i="21" s="1"/>
  <c r="N188" i="21"/>
  <c r="P188" i="21" s="1"/>
  <c r="M188" i="21"/>
  <c r="O188" i="21" s="1"/>
  <c r="N187" i="21"/>
  <c r="P187" i="21" s="1"/>
  <c r="M187" i="21"/>
  <c r="O187" i="21" s="1"/>
  <c r="N186" i="21"/>
  <c r="P186" i="21" s="1"/>
  <c r="M186" i="21"/>
  <c r="O186" i="21" s="1"/>
  <c r="N185" i="21"/>
  <c r="P185" i="21" s="1"/>
  <c r="M185" i="21"/>
  <c r="O185" i="21" s="1"/>
  <c r="N184" i="21"/>
  <c r="P184" i="21" s="1"/>
  <c r="M184" i="21"/>
  <c r="O184" i="21" s="1"/>
  <c r="N183" i="21"/>
  <c r="P183" i="21" s="1"/>
  <c r="M183" i="21"/>
  <c r="O183" i="21" s="1"/>
  <c r="N182" i="21"/>
  <c r="P182" i="21" s="1"/>
  <c r="M182" i="21"/>
  <c r="O182" i="21" s="1"/>
  <c r="N181" i="21"/>
  <c r="P181" i="21" s="1"/>
  <c r="M181" i="21"/>
  <c r="O181" i="21" s="1"/>
  <c r="N180" i="21"/>
  <c r="P180" i="21" s="1"/>
  <c r="M180" i="21"/>
  <c r="O180" i="21" s="1"/>
  <c r="N179" i="21"/>
  <c r="P179" i="21" s="1"/>
  <c r="M179" i="21"/>
  <c r="O179" i="21" s="1"/>
  <c r="N178" i="21"/>
  <c r="P178" i="21" s="1"/>
  <c r="M178" i="21"/>
  <c r="O178" i="21" s="1"/>
  <c r="N177" i="21"/>
  <c r="P177" i="21" s="1"/>
  <c r="M177" i="21"/>
  <c r="O177" i="21" s="1"/>
  <c r="N176" i="21"/>
  <c r="P176" i="21" s="1"/>
  <c r="M176" i="21"/>
  <c r="O176" i="21" s="1"/>
  <c r="N175" i="21"/>
  <c r="P175" i="21" s="1"/>
  <c r="M175" i="21"/>
  <c r="O175" i="21" s="1"/>
  <c r="N174" i="21"/>
  <c r="P174" i="21" s="1"/>
  <c r="M174" i="21"/>
  <c r="O174" i="21" s="1"/>
  <c r="N173" i="21"/>
  <c r="P173" i="21" s="1"/>
  <c r="M173" i="21"/>
  <c r="O173" i="21" s="1"/>
  <c r="N172" i="21"/>
  <c r="P172" i="21" s="1"/>
  <c r="M172" i="21"/>
  <c r="O172" i="21" s="1"/>
  <c r="N171" i="21"/>
  <c r="P171" i="21" s="1"/>
  <c r="M171" i="21"/>
  <c r="O171" i="21" s="1"/>
  <c r="N170" i="21"/>
  <c r="P170" i="21" s="1"/>
  <c r="M170" i="21"/>
  <c r="O170" i="21" s="1"/>
  <c r="N169" i="21"/>
  <c r="P169" i="21" s="1"/>
  <c r="M169" i="21"/>
  <c r="O169" i="21" s="1"/>
  <c r="N168" i="21"/>
  <c r="P168" i="21" s="1"/>
  <c r="M168" i="21"/>
  <c r="O168" i="21" s="1"/>
  <c r="N167" i="21"/>
  <c r="P167" i="21" s="1"/>
  <c r="M167" i="21"/>
  <c r="O167" i="21" s="1"/>
  <c r="N166" i="21"/>
  <c r="P166" i="21" s="1"/>
  <c r="W166" i="21" s="1"/>
  <c r="M166" i="21"/>
  <c r="O166" i="21" s="1"/>
  <c r="N183" i="22"/>
  <c r="M184" i="22"/>
  <c r="N184" i="22" s="1"/>
  <c r="M185" i="22"/>
  <c r="N185" i="22" s="1"/>
  <c r="M186" i="22"/>
  <c r="M187" i="22"/>
  <c r="M188" i="22"/>
  <c r="M189" i="22"/>
  <c r="M190" i="22"/>
  <c r="N190" i="22" s="1"/>
  <c r="M191" i="22"/>
  <c r="AJ1" i="21"/>
  <c r="BE4" i="21" s="1"/>
  <c r="AI386" i="21"/>
  <c r="AI331" i="21"/>
  <c r="AI276" i="21"/>
  <c r="AI221" i="21"/>
  <c r="P436" i="21"/>
  <c r="O436" i="21"/>
  <c r="P435" i="21"/>
  <c r="O435" i="21"/>
  <c r="P428" i="21"/>
  <c r="O428" i="21"/>
  <c r="P427" i="21"/>
  <c r="O427" i="21"/>
  <c r="P422" i="21"/>
  <c r="P420" i="21"/>
  <c r="O420" i="21"/>
  <c r="P419" i="21"/>
  <c r="O419" i="21"/>
  <c r="P417" i="21"/>
  <c r="O417" i="21"/>
  <c r="P412" i="21"/>
  <c r="O412" i="21"/>
  <c r="P411" i="21"/>
  <c r="O411" i="21"/>
  <c r="P410" i="21"/>
  <c r="P406" i="21"/>
  <c r="P404" i="21"/>
  <c r="O404" i="21"/>
  <c r="P403" i="21"/>
  <c r="O403" i="21"/>
  <c r="O401" i="21"/>
  <c r="P396" i="21"/>
  <c r="O396" i="21"/>
  <c r="P395" i="21"/>
  <c r="O395" i="21"/>
  <c r="P393" i="21"/>
  <c r="O393" i="21"/>
  <c r="P390" i="21"/>
  <c r="P388" i="21"/>
  <c r="P387" i="21"/>
  <c r="O387" i="21"/>
  <c r="AC386" i="21"/>
  <c r="AB386" i="21"/>
  <c r="R386" i="21"/>
  <c r="P382" i="21"/>
  <c r="O382" i="21"/>
  <c r="P377" i="21"/>
  <c r="O377" i="21"/>
  <c r="P376" i="21"/>
  <c r="O376" i="21"/>
  <c r="O374" i="21"/>
  <c r="P369" i="21"/>
  <c r="P368" i="21"/>
  <c r="O366" i="21"/>
  <c r="P361" i="21"/>
  <c r="P360" i="21"/>
  <c r="O360" i="21"/>
  <c r="P353" i="21"/>
  <c r="O353" i="21"/>
  <c r="P352" i="21"/>
  <c r="O352" i="21"/>
  <c r="O350" i="21"/>
  <c r="P345" i="21"/>
  <c r="P344" i="21"/>
  <c r="O342" i="21"/>
  <c r="P337" i="21"/>
  <c r="P336" i="21"/>
  <c r="O336" i="21"/>
  <c r="P334" i="21"/>
  <c r="AC331" i="21"/>
  <c r="AB331" i="21"/>
  <c r="R331" i="21"/>
  <c r="P326" i="21"/>
  <c r="O326" i="21"/>
  <c r="P325" i="21"/>
  <c r="P318" i="21"/>
  <c r="P317" i="21"/>
  <c r="O317" i="21"/>
  <c r="O315" i="21"/>
  <c r="P310" i="21"/>
  <c r="O310" i="21"/>
  <c r="P309" i="21"/>
  <c r="O309" i="21"/>
  <c r="P307" i="21"/>
  <c r="P302" i="21"/>
  <c r="O302" i="21"/>
  <c r="P301" i="21"/>
  <c r="O301" i="21"/>
  <c r="P299" i="21"/>
  <c r="O299" i="21"/>
  <c r="P294" i="21"/>
  <c r="O294" i="21"/>
  <c r="P293" i="21"/>
  <c r="O293" i="21"/>
  <c r="P291" i="21"/>
  <c r="O291" i="21"/>
  <c r="P286" i="21"/>
  <c r="O286" i="21"/>
  <c r="P285" i="21"/>
  <c r="O285" i="21"/>
  <c r="O283" i="21"/>
  <c r="P278" i="21"/>
  <c r="O278" i="21"/>
  <c r="P277" i="21"/>
  <c r="O277" i="21"/>
  <c r="AC276" i="21"/>
  <c r="AB276" i="21"/>
  <c r="R276" i="21"/>
  <c r="O272" i="21"/>
  <c r="P267" i="21"/>
  <c r="O267" i="21"/>
  <c r="P266" i="21"/>
  <c r="P259" i="21"/>
  <c r="O259" i="21"/>
  <c r="P258" i="21"/>
  <c r="P251" i="21"/>
  <c r="O251" i="21"/>
  <c r="P250" i="21"/>
  <c r="O248" i="21"/>
  <c r="P243" i="21"/>
  <c r="O243" i="21"/>
  <c r="P242" i="21"/>
  <c r="P235" i="21"/>
  <c r="O235" i="21"/>
  <c r="P234" i="21"/>
  <c r="P227" i="21"/>
  <c r="O227" i="21"/>
  <c r="P226" i="21"/>
  <c r="AC221" i="21"/>
  <c r="AB221" i="21"/>
  <c r="R221" i="21"/>
  <c r="AI166" i="21"/>
  <c r="R166" i="21"/>
  <c r="AG4" i="21"/>
  <c r="AF4" i="21"/>
  <c r="Y3" i="21"/>
  <c r="P22" i="22"/>
  <c r="O20" i="22"/>
  <c r="A12" i="22"/>
  <c r="A11" i="22"/>
  <c r="N8" i="22"/>
  <c r="G8" i="22"/>
  <c r="Q7" i="22"/>
  <c r="L193" i="22" s="1"/>
  <c r="L194" i="22" s="1"/>
  <c r="E7" i="22"/>
  <c r="J193" i="22" s="1"/>
  <c r="J194" i="22" s="1"/>
  <c r="M4" i="22"/>
  <c r="E27" i="22" s="1"/>
  <c r="C4" i="22"/>
  <c r="E26" i="22" s="1"/>
  <c r="S3" i="22"/>
  <c r="R3" i="22"/>
  <c r="Q3" i="22"/>
  <c r="O3" i="22"/>
  <c r="N3" i="22"/>
  <c r="H3" i="22"/>
  <c r="G3" i="22"/>
  <c r="E3" i="22"/>
  <c r="D3" i="22"/>
  <c r="C3" i="22"/>
  <c r="AC85" i="21"/>
  <c r="AB85" i="21"/>
  <c r="AI85" i="21"/>
  <c r="R85" i="21"/>
  <c r="AI4" i="21"/>
  <c r="R4" i="21"/>
  <c r="DB385" i="11"/>
  <c r="DE391" i="11"/>
  <c r="CU388" i="11"/>
  <c r="CY386" i="11"/>
  <c r="CY385" i="11"/>
  <c r="CY384" i="11"/>
  <c r="CY383" i="11"/>
  <c r="CY382" i="11"/>
  <c r="CY381" i="11"/>
  <c r="CY380" i="11"/>
  <c r="CY379" i="11"/>
  <c r="CY378" i="11"/>
  <c r="CY377" i="11"/>
  <c r="CY376" i="11"/>
  <c r="CY375" i="11"/>
  <c r="CY374" i="11"/>
  <c r="CY373" i="11"/>
  <c r="CY372" i="11"/>
  <c r="CY371" i="11"/>
  <c r="CY370" i="11"/>
  <c r="CY369" i="11"/>
  <c r="CY368" i="11"/>
  <c r="CY367" i="11"/>
  <c r="CY366" i="11"/>
  <c r="CY365" i="11"/>
  <c r="KH64" i="4"/>
  <c r="KG64" i="4"/>
  <c r="KF64" i="4"/>
  <c r="KE64" i="4"/>
  <c r="KD64" i="4"/>
  <c r="KC64" i="4"/>
  <c r="KB64" i="4"/>
  <c r="KA64" i="4"/>
  <c r="JZ64" i="4"/>
  <c r="JY64" i="4"/>
  <c r="JX64" i="4"/>
  <c r="JW64" i="4"/>
  <c r="JV64" i="4"/>
  <c r="JU64" i="4"/>
  <c r="JT64" i="4"/>
  <c r="JS64" i="4"/>
  <c r="JR64" i="4"/>
  <c r="JQ64" i="4"/>
  <c r="JP64" i="4"/>
  <c r="JO64" i="4"/>
  <c r="JN64" i="4"/>
  <c r="JM64" i="4"/>
  <c r="JL64" i="4"/>
  <c r="JK64" i="4"/>
  <c r="JJ64" i="4"/>
  <c r="JI64" i="4"/>
  <c r="JH64" i="4"/>
  <c r="JG64" i="4"/>
  <c r="JF64" i="4"/>
  <c r="JE64" i="4"/>
  <c r="JD64" i="4"/>
  <c r="JC64" i="4"/>
  <c r="JB64" i="4"/>
  <c r="JA64" i="4"/>
  <c r="IZ64" i="4"/>
  <c r="IY64" i="4"/>
  <c r="IX64" i="4"/>
  <c r="IW64" i="4"/>
  <c r="IV64" i="4"/>
  <c r="IU64" i="4"/>
  <c r="IT64" i="4"/>
  <c r="IS64" i="4"/>
  <c r="IR64" i="4"/>
  <c r="IQ64" i="4"/>
  <c r="IP64" i="4"/>
  <c r="IO64" i="4"/>
  <c r="IN64" i="4"/>
  <c r="IM64" i="4"/>
  <c r="IL64" i="4"/>
  <c r="IK64" i="4"/>
  <c r="IJ64" i="4"/>
  <c r="II64" i="4"/>
  <c r="IH64" i="4"/>
  <c r="IG64" i="4"/>
  <c r="IF64" i="4"/>
  <c r="IE64" i="4"/>
  <c r="ID64" i="4"/>
  <c r="IC64" i="4"/>
  <c r="IB64" i="4"/>
  <c r="IA64" i="4"/>
  <c r="HZ64" i="4"/>
  <c r="HY64" i="4"/>
  <c r="HX64" i="4"/>
  <c r="HW64" i="4"/>
  <c r="HV64" i="4"/>
  <c r="HU64" i="4"/>
  <c r="HT64" i="4"/>
  <c r="HS64" i="4"/>
  <c r="HR64" i="4"/>
  <c r="HQ64" i="4"/>
  <c r="HP64" i="4"/>
  <c r="HO64" i="4"/>
  <c r="HN64" i="4"/>
  <c r="HM64" i="4"/>
  <c r="HL64" i="4"/>
  <c r="HK64" i="4"/>
  <c r="HJ64" i="4"/>
  <c r="HI64" i="4"/>
  <c r="HH64" i="4"/>
  <c r="HG64" i="4"/>
  <c r="HF64" i="4"/>
  <c r="HE64" i="4"/>
  <c r="F197" i="22" l="1"/>
  <c r="E197" i="22"/>
  <c r="P197" i="22"/>
  <c r="Q197" i="22"/>
  <c r="N130" i="21"/>
  <c r="P130" i="21" s="1"/>
  <c r="N122" i="21"/>
  <c r="P122" i="21" s="1"/>
  <c r="AP122" i="21" s="1"/>
  <c r="N114" i="21"/>
  <c r="P114" i="21" s="1"/>
  <c r="M130" i="21"/>
  <c r="O130" i="21" s="1"/>
  <c r="M122" i="21"/>
  <c r="O122" i="21" s="1"/>
  <c r="M114" i="21"/>
  <c r="O114" i="21" s="1"/>
  <c r="N129" i="21"/>
  <c r="P129" i="21" s="1"/>
  <c r="N121" i="21"/>
  <c r="P121" i="21" s="1"/>
  <c r="N113" i="21"/>
  <c r="P113" i="21" s="1"/>
  <c r="AP113" i="21" s="1"/>
  <c r="M129" i="21"/>
  <c r="O129" i="21" s="1"/>
  <c r="AO129" i="21" s="1"/>
  <c r="M121" i="21"/>
  <c r="O121" i="21" s="1"/>
  <c r="M113" i="21"/>
  <c r="O113" i="21" s="1"/>
  <c r="AO113" i="21" s="1"/>
  <c r="N136" i="21"/>
  <c r="P136" i="21" s="1"/>
  <c r="AP136" i="21" s="1"/>
  <c r="N128" i="21"/>
  <c r="P128" i="21" s="1"/>
  <c r="AP128" i="21" s="1"/>
  <c r="N120" i="21"/>
  <c r="P120" i="21" s="1"/>
  <c r="AP120" i="21" s="1"/>
  <c r="N112" i="21"/>
  <c r="P112" i="21" s="1"/>
  <c r="AP112" i="21" s="1"/>
  <c r="M136" i="21"/>
  <c r="O136" i="21" s="1"/>
  <c r="M128" i="21"/>
  <c r="O128" i="21" s="1"/>
  <c r="AO128" i="21" s="1"/>
  <c r="M120" i="21"/>
  <c r="O120" i="21" s="1"/>
  <c r="M112" i="21"/>
  <c r="O112" i="21" s="1"/>
  <c r="N135" i="21"/>
  <c r="P135" i="21" s="1"/>
  <c r="N127" i="21"/>
  <c r="P127" i="21" s="1"/>
  <c r="AP127" i="21" s="1"/>
  <c r="N119" i="21"/>
  <c r="P119" i="21" s="1"/>
  <c r="N111" i="21"/>
  <c r="P111" i="21" s="1"/>
  <c r="M135" i="21"/>
  <c r="O135" i="21" s="1"/>
  <c r="M127" i="21"/>
  <c r="O127" i="21" s="1"/>
  <c r="AO127" i="21" s="1"/>
  <c r="M119" i="21"/>
  <c r="O119" i="21" s="1"/>
  <c r="M111" i="21"/>
  <c r="O111" i="21" s="1"/>
  <c r="AO111" i="21" s="1"/>
  <c r="N134" i="21"/>
  <c r="P134" i="21" s="1"/>
  <c r="AP134" i="21" s="1"/>
  <c r="N126" i="21"/>
  <c r="P126" i="21" s="1"/>
  <c r="AP126" i="21" s="1"/>
  <c r="N118" i="21"/>
  <c r="P118" i="21" s="1"/>
  <c r="AP118" i="21" s="1"/>
  <c r="M134" i="21"/>
  <c r="O134" i="21" s="1"/>
  <c r="AO134" i="21" s="1"/>
  <c r="M126" i="21"/>
  <c r="O126" i="21" s="1"/>
  <c r="M118" i="21"/>
  <c r="O118" i="21" s="1"/>
  <c r="M115" i="21"/>
  <c r="O115" i="21" s="1"/>
  <c r="N133" i="21"/>
  <c r="P133" i="21" s="1"/>
  <c r="N125" i="21"/>
  <c r="P125" i="21" s="1"/>
  <c r="N117" i="21"/>
  <c r="P117" i="21" s="1"/>
  <c r="M133" i="21"/>
  <c r="O133" i="21" s="1"/>
  <c r="M125" i="21"/>
  <c r="O125" i="21" s="1"/>
  <c r="M117" i="21"/>
  <c r="O117" i="21" s="1"/>
  <c r="AO117" i="21" s="1"/>
  <c r="M123" i="21"/>
  <c r="O123" i="21" s="1"/>
  <c r="AO123" i="21" s="1"/>
  <c r="N132" i="21"/>
  <c r="P132" i="21" s="1"/>
  <c r="N124" i="21"/>
  <c r="P124" i="21" s="1"/>
  <c r="AP124" i="21" s="1"/>
  <c r="N116" i="21"/>
  <c r="P116" i="21" s="1"/>
  <c r="AP116" i="21" s="1"/>
  <c r="M131" i="21"/>
  <c r="O131" i="21" s="1"/>
  <c r="AO131" i="21" s="1"/>
  <c r="M132" i="21"/>
  <c r="O132" i="21" s="1"/>
  <c r="AO132" i="21" s="1"/>
  <c r="M124" i="21"/>
  <c r="O124" i="21" s="1"/>
  <c r="AO124" i="21" s="1"/>
  <c r="M116" i="21"/>
  <c r="O116" i="21" s="1"/>
  <c r="N131" i="21"/>
  <c r="P131" i="21" s="1"/>
  <c r="AP131" i="21" s="1"/>
  <c r="N123" i="21"/>
  <c r="P123" i="21" s="1"/>
  <c r="N115" i="21"/>
  <c r="P115" i="21" s="1"/>
  <c r="N162" i="21"/>
  <c r="P162" i="21" s="1"/>
  <c r="N154" i="21"/>
  <c r="P154" i="21" s="1"/>
  <c r="N146" i="21"/>
  <c r="P146" i="21" s="1"/>
  <c r="N138" i="21"/>
  <c r="P138" i="21" s="1"/>
  <c r="M162" i="21"/>
  <c r="O162" i="21" s="1"/>
  <c r="M154" i="21"/>
  <c r="O154" i="21" s="1"/>
  <c r="M146" i="21"/>
  <c r="O146" i="21" s="1"/>
  <c r="M138" i="21"/>
  <c r="O138" i="21" s="1"/>
  <c r="N161" i="21"/>
  <c r="P161" i="21" s="1"/>
  <c r="AP161" i="21" s="1"/>
  <c r="N153" i="21"/>
  <c r="P153" i="21" s="1"/>
  <c r="AP153" i="21" s="1"/>
  <c r="N145" i="21"/>
  <c r="P145" i="21" s="1"/>
  <c r="AP145" i="21" s="1"/>
  <c r="N137" i="21"/>
  <c r="P137" i="21" s="1"/>
  <c r="AP137" i="21" s="1"/>
  <c r="M161" i="21"/>
  <c r="O161" i="21" s="1"/>
  <c r="M153" i="21"/>
  <c r="O153" i="21" s="1"/>
  <c r="M145" i="21"/>
  <c r="O145" i="21" s="1"/>
  <c r="M137" i="21"/>
  <c r="O137" i="21" s="1"/>
  <c r="N160" i="21"/>
  <c r="P160" i="21" s="1"/>
  <c r="N152" i="21"/>
  <c r="P152" i="21" s="1"/>
  <c r="N144" i="21"/>
  <c r="P144" i="21" s="1"/>
  <c r="M160" i="21"/>
  <c r="O160" i="21" s="1"/>
  <c r="M152" i="21"/>
  <c r="O152" i="21" s="1"/>
  <c r="M144" i="21"/>
  <c r="O144" i="21" s="1"/>
  <c r="N159" i="21"/>
  <c r="P159" i="21" s="1"/>
  <c r="N151" i="21"/>
  <c r="P151" i="21" s="1"/>
  <c r="N143" i="21"/>
  <c r="P143" i="21" s="1"/>
  <c r="AP143" i="21" s="1"/>
  <c r="M159" i="21"/>
  <c r="O159" i="21" s="1"/>
  <c r="AO159" i="21" s="1"/>
  <c r="M151" i="21"/>
  <c r="O151" i="21" s="1"/>
  <c r="AO151" i="21" s="1"/>
  <c r="M143" i="21"/>
  <c r="O143" i="21" s="1"/>
  <c r="AO143" i="21" s="1"/>
  <c r="N158" i="21"/>
  <c r="P158" i="21" s="1"/>
  <c r="N150" i="21"/>
  <c r="P150" i="21" s="1"/>
  <c r="N142" i="21"/>
  <c r="P142" i="21" s="1"/>
  <c r="M158" i="21"/>
  <c r="O158" i="21" s="1"/>
  <c r="M150" i="21"/>
  <c r="O150" i="21" s="1"/>
  <c r="M142" i="21"/>
  <c r="O142" i="21" s="1"/>
  <c r="N157" i="21"/>
  <c r="P157" i="21" s="1"/>
  <c r="N149" i="21"/>
  <c r="P149" i="21" s="1"/>
  <c r="N141" i="21"/>
  <c r="P141" i="21" s="1"/>
  <c r="M139" i="21"/>
  <c r="O139" i="21" s="1"/>
  <c r="M157" i="21"/>
  <c r="O157" i="21" s="1"/>
  <c r="M149" i="21"/>
  <c r="O149" i="21" s="1"/>
  <c r="M141" i="21"/>
  <c r="O141" i="21" s="1"/>
  <c r="N156" i="21"/>
  <c r="P156" i="21" s="1"/>
  <c r="AP156" i="21" s="1"/>
  <c r="N148" i="21"/>
  <c r="P148" i="21" s="1"/>
  <c r="AP148" i="21" s="1"/>
  <c r="N140" i="21"/>
  <c r="P140" i="21" s="1"/>
  <c r="AP140" i="21" s="1"/>
  <c r="M156" i="21"/>
  <c r="O156" i="21" s="1"/>
  <c r="M148" i="21"/>
  <c r="O148" i="21" s="1"/>
  <c r="M140" i="21"/>
  <c r="O140" i="21" s="1"/>
  <c r="M147" i="21"/>
  <c r="O147" i="21" s="1"/>
  <c r="N155" i="21"/>
  <c r="P155" i="21" s="1"/>
  <c r="N147" i="21"/>
  <c r="P147" i="21" s="1"/>
  <c r="N139" i="21"/>
  <c r="P139" i="21" s="1"/>
  <c r="M155" i="21"/>
  <c r="O155" i="21" s="1"/>
  <c r="N106" i="21"/>
  <c r="P106" i="21" s="1"/>
  <c r="N98" i="21"/>
  <c r="P98" i="21" s="1"/>
  <c r="N90" i="21"/>
  <c r="P90" i="21" s="1"/>
  <c r="AP90" i="21" s="1"/>
  <c r="M106" i="21"/>
  <c r="O106" i="21" s="1"/>
  <c r="AO106" i="21" s="1"/>
  <c r="M98" i="21"/>
  <c r="O98" i="21" s="1"/>
  <c r="AO98" i="21" s="1"/>
  <c r="M90" i="21"/>
  <c r="O90" i="21" s="1"/>
  <c r="AO90" i="21" s="1"/>
  <c r="M99" i="21"/>
  <c r="O99" i="21" s="1"/>
  <c r="AO99" i="21" s="1"/>
  <c r="N105" i="21"/>
  <c r="P105" i="21" s="1"/>
  <c r="AP105" i="21" s="1"/>
  <c r="N97" i="21"/>
  <c r="P97" i="21" s="1"/>
  <c r="N89" i="21"/>
  <c r="P89" i="21" s="1"/>
  <c r="AP89" i="21" s="1"/>
  <c r="M105" i="21"/>
  <c r="O105" i="21" s="1"/>
  <c r="M97" i="21"/>
  <c r="O97" i="21" s="1"/>
  <c r="M89" i="21"/>
  <c r="O89" i="21" s="1"/>
  <c r="M91" i="21"/>
  <c r="O91" i="21" s="1"/>
  <c r="AO91" i="21" s="1"/>
  <c r="N104" i="21"/>
  <c r="P104" i="21" s="1"/>
  <c r="N96" i="21"/>
  <c r="P96" i="21" s="1"/>
  <c r="N88" i="21"/>
  <c r="P88" i="21" s="1"/>
  <c r="AP88" i="21" s="1"/>
  <c r="M104" i="21"/>
  <c r="O104" i="21" s="1"/>
  <c r="M96" i="21"/>
  <c r="O96" i="21" s="1"/>
  <c r="AO96" i="21" s="1"/>
  <c r="M88" i="21"/>
  <c r="O88" i="21" s="1"/>
  <c r="AO88" i="21" s="1"/>
  <c r="N103" i="21"/>
  <c r="P103" i="21" s="1"/>
  <c r="AP103" i="21" s="1"/>
  <c r="N95" i="21"/>
  <c r="P95" i="21" s="1"/>
  <c r="AP95" i="21" s="1"/>
  <c r="N87" i="21"/>
  <c r="P87" i="21" s="1"/>
  <c r="AP87" i="21" s="1"/>
  <c r="M103" i="21"/>
  <c r="O103" i="21" s="1"/>
  <c r="AO103" i="21" s="1"/>
  <c r="M95" i="21"/>
  <c r="O95" i="21" s="1"/>
  <c r="M87" i="21"/>
  <c r="O87" i="21" s="1"/>
  <c r="AO87" i="21" s="1"/>
  <c r="M107" i="21"/>
  <c r="O107" i="21" s="1"/>
  <c r="N110" i="21"/>
  <c r="P110" i="21" s="1"/>
  <c r="N102" i="21"/>
  <c r="P102" i="21" s="1"/>
  <c r="N94" i="21"/>
  <c r="P94" i="21" s="1"/>
  <c r="AP94" i="21" s="1"/>
  <c r="N86" i="21"/>
  <c r="P86" i="21" s="1"/>
  <c r="M110" i="21"/>
  <c r="O110" i="21" s="1"/>
  <c r="M102" i="21"/>
  <c r="O102" i="21" s="1"/>
  <c r="AO102" i="21" s="1"/>
  <c r="M94" i="21"/>
  <c r="O94" i="21" s="1"/>
  <c r="AO94" i="21" s="1"/>
  <c r="M86" i="21"/>
  <c r="O86" i="21" s="1"/>
  <c r="AO86" i="21" s="1"/>
  <c r="N109" i="21"/>
  <c r="P109" i="21" s="1"/>
  <c r="AP109" i="21" s="1"/>
  <c r="N101" i="21"/>
  <c r="P101" i="21" s="1"/>
  <c r="AP101" i="21" s="1"/>
  <c r="N93" i="21"/>
  <c r="P93" i="21" s="1"/>
  <c r="AP93" i="21" s="1"/>
  <c r="N85" i="21"/>
  <c r="P85" i="21" s="1"/>
  <c r="W85" i="21" s="1"/>
  <c r="M109" i="21"/>
  <c r="O109" i="21" s="1"/>
  <c r="AO109" i="21" s="1"/>
  <c r="M101" i="21"/>
  <c r="O101" i="21" s="1"/>
  <c r="M93" i="21"/>
  <c r="O93" i="21" s="1"/>
  <c r="AO93" i="21" s="1"/>
  <c r="M85" i="21"/>
  <c r="O85" i="21" s="1"/>
  <c r="T85" i="21" s="1"/>
  <c r="U85" i="21" s="1"/>
  <c r="AU85" i="21" s="1"/>
  <c r="N108" i="21"/>
  <c r="P108" i="21" s="1"/>
  <c r="N100" i="21"/>
  <c r="P100" i="21" s="1"/>
  <c r="N92" i="21"/>
  <c r="P92" i="21" s="1"/>
  <c r="AP92" i="21" s="1"/>
  <c r="M108" i="21"/>
  <c r="O108" i="21" s="1"/>
  <c r="M100" i="21"/>
  <c r="O100" i="21" s="1"/>
  <c r="M92" i="21"/>
  <c r="O92" i="21" s="1"/>
  <c r="AO92" i="21" s="1"/>
  <c r="N107" i="21"/>
  <c r="P107" i="21" s="1"/>
  <c r="AP107" i="21" s="1"/>
  <c r="N99" i="21"/>
  <c r="P99" i="21" s="1"/>
  <c r="AP99" i="21" s="1"/>
  <c r="N91" i="21"/>
  <c r="P91" i="21" s="1"/>
  <c r="AP91" i="21" s="1"/>
  <c r="C26" i="22"/>
  <c r="AK4" i="12"/>
  <c r="AK3" i="12"/>
  <c r="AK9" i="12"/>
  <c r="AK8" i="12"/>
  <c r="AK7" i="12"/>
  <c r="AK6" i="12"/>
  <c r="AK5" i="12"/>
  <c r="AK10" i="12"/>
  <c r="C21" i="22"/>
  <c r="C20" i="22"/>
  <c r="C23" i="22"/>
  <c r="N187" i="22"/>
  <c r="C22" i="22"/>
  <c r="N186" i="22"/>
  <c r="C27" i="22"/>
  <c r="N191" i="22"/>
  <c r="C24" i="22"/>
  <c r="N188" i="22"/>
  <c r="C25" i="22"/>
  <c r="N189" i="22"/>
  <c r="BH4" i="21"/>
  <c r="AK11" i="21"/>
  <c r="AK70" i="21"/>
  <c r="BB85" i="21"/>
  <c r="BC85" i="21"/>
  <c r="AN302" i="21"/>
  <c r="AN300" i="21"/>
  <c r="AN298" i="21"/>
  <c r="AN296" i="21"/>
  <c r="AN294" i="21"/>
  <c r="AN292" i="21"/>
  <c r="AN290" i="21"/>
  <c r="AN288" i="21"/>
  <c r="AN286" i="21"/>
  <c r="AN284" i="21"/>
  <c r="AN282" i="21"/>
  <c r="AN280" i="21"/>
  <c r="AN278" i="21"/>
  <c r="BD276" i="21"/>
  <c r="AN276" i="21"/>
  <c r="AN271" i="21"/>
  <c r="AN269" i="21"/>
  <c r="AN267" i="21"/>
  <c r="AN265" i="21"/>
  <c r="AN263" i="21"/>
  <c r="AN261" i="21"/>
  <c r="AN259" i="21"/>
  <c r="AN257" i="21"/>
  <c r="AN255" i="21"/>
  <c r="AN253" i="21"/>
  <c r="AN251" i="21"/>
  <c r="AN249" i="21"/>
  <c r="AN247" i="21"/>
  <c r="AN245" i="21"/>
  <c r="AM302" i="21"/>
  <c r="AU301" i="21"/>
  <c r="AM300" i="21"/>
  <c r="AU299" i="21"/>
  <c r="AM298" i="21"/>
  <c r="AU297" i="21"/>
  <c r="AM296" i="21"/>
  <c r="AU295" i="21"/>
  <c r="AM294" i="21"/>
  <c r="AU293" i="21"/>
  <c r="AM292" i="21"/>
  <c r="AU291" i="21"/>
  <c r="AM290" i="21"/>
  <c r="AU289" i="21"/>
  <c r="AM288" i="21"/>
  <c r="AU287" i="21"/>
  <c r="AM286" i="21"/>
  <c r="AU285" i="21"/>
  <c r="AM284" i="21"/>
  <c r="AU283" i="21"/>
  <c r="AM282" i="21"/>
  <c r="AU281" i="21"/>
  <c r="AM280" i="21"/>
  <c r="AU279" i="21"/>
  <c r="AM278" i="21"/>
  <c r="AU277" i="21"/>
  <c r="BC276" i="21"/>
  <c r="AM276" i="21"/>
  <c r="AU272" i="21"/>
  <c r="AM271" i="21"/>
  <c r="AU270" i="21"/>
  <c r="AM269" i="21"/>
  <c r="AU268" i="21"/>
  <c r="AM267" i="21"/>
  <c r="AU266" i="21"/>
  <c r="AM265" i="21"/>
  <c r="AU264" i="21"/>
  <c r="AM263" i="21"/>
  <c r="AU262" i="21"/>
  <c r="AM261" i="21"/>
  <c r="AU260" i="21"/>
  <c r="AM259" i="21"/>
  <c r="AU258" i="21"/>
  <c r="AM257" i="21"/>
  <c r="AU256" i="21"/>
  <c r="AM255" i="21"/>
  <c r="AU254" i="21"/>
  <c r="AM253" i="21"/>
  <c r="AU252" i="21"/>
  <c r="AM251" i="21"/>
  <c r="AU250" i="21"/>
  <c r="AM249" i="21"/>
  <c r="AU248" i="21"/>
  <c r="AM247" i="21"/>
  <c r="AU246" i="21"/>
  <c r="AM245" i="21"/>
  <c r="AU244" i="21"/>
  <c r="AM243" i="21"/>
  <c r="AK302" i="21"/>
  <c r="AT301" i="21"/>
  <c r="AK300" i="21"/>
  <c r="AT299" i="21"/>
  <c r="AK298" i="21"/>
  <c r="AT297" i="21"/>
  <c r="AK296" i="21"/>
  <c r="AT295" i="21"/>
  <c r="AK294" i="21"/>
  <c r="AT293" i="21"/>
  <c r="AK292" i="21"/>
  <c r="AT291" i="21"/>
  <c r="AK290" i="21"/>
  <c r="AT289" i="21"/>
  <c r="AK288" i="21"/>
  <c r="AT287" i="21"/>
  <c r="AK286" i="21"/>
  <c r="AT285" i="21"/>
  <c r="AK284" i="21"/>
  <c r="AT283" i="21"/>
  <c r="AK282" i="21"/>
  <c r="AT281" i="21"/>
  <c r="AK280" i="21"/>
  <c r="AT279" i="21"/>
  <c r="AK278" i="21"/>
  <c r="AT277" i="21"/>
  <c r="BB276" i="21"/>
  <c r="AK276" i="21"/>
  <c r="AT272" i="21"/>
  <c r="AK271" i="21"/>
  <c r="AT270" i="21"/>
  <c r="AK269" i="21"/>
  <c r="AT268" i="21"/>
  <c r="AK267" i="21"/>
  <c r="AT266" i="21"/>
  <c r="AK265" i="21"/>
  <c r="AT264" i="21"/>
  <c r="AK263" i="21"/>
  <c r="AT262" i="21"/>
  <c r="AK261" i="21"/>
  <c r="AT260" i="21"/>
  <c r="AK259" i="21"/>
  <c r="AT258" i="21"/>
  <c r="AK257" i="21"/>
  <c r="AT256" i="21"/>
  <c r="AK255" i="21"/>
  <c r="AT254" i="21"/>
  <c r="AK253" i="21"/>
  <c r="AT252" i="21"/>
  <c r="AK251" i="21"/>
  <c r="AT250" i="21"/>
  <c r="AK249" i="21"/>
  <c r="AT248" i="21"/>
  <c r="AK247" i="21"/>
  <c r="AT246" i="21"/>
  <c r="AK245" i="21"/>
  <c r="AT244" i="21"/>
  <c r="BI301" i="21"/>
  <c r="AS301" i="21"/>
  <c r="BI299" i="21"/>
  <c r="AS299" i="21"/>
  <c r="BI297" i="21"/>
  <c r="AS297" i="21"/>
  <c r="BI295" i="21"/>
  <c r="AS295" i="21"/>
  <c r="BI293" i="21"/>
  <c r="AS293" i="21"/>
  <c r="BI291" i="21"/>
  <c r="AS291" i="21"/>
  <c r="BI289" i="21"/>
  <c r="AS289" i="21"/>
  <c r="BI287" i="21"/>
  <c r="AS287" i="21"/>
  <c r="BI285" i="21"/>
  <c r="AS285" i="21"/>
  <c r="BI283" i="21"/>
  <c r="AS283" i="21"/>
  <c r="BI281" i="21"/>
  <c r="AS281" i="21"/>
  <c r="BI279" i="21"/>
  <c r="AS279" i="21"/>
  <c r="BI277" i="21"/>
  <c r="AS277" i="21"/>
  <c r="BA276" i="21"/>
  <c r="BI272" i="21"/>
  <c r="AS272" i="21"/>
  <c r="BI270" i="21"/>
  <c r="AS270" i="21"/>
  <c r="BI268" i="21"/>
  <c r="AS268" i="21"/>
  <c r="BI266" i="21"/>
  <c r="AS266" i="21"/>
  <c r="BI264" i="21"/>
  <c r="AS264" i="21"/>
  <c r="BI262" i="21"/>
  <c r="AS262" i="21"/>
  <c r="BI260" i="21"/>
  <c r="AS260" i="21"/>
  <c r="BI258" i="21"/>
  <c r="AS258" i="21"/>
  <c r="BI256" i="21"/>
  <c r="AS256" i="21"/>
  <c r="BI254" i="21"/>
  <c r="AS254" i="21"/>
  <c r="BI252" i="21"/>
  <c r="AS252" i="21"/>
  <c r="BI250" i="21"/>
  <c r="AS250" i="21"/>
  <c r="BI248" i="21"/>
  <c r="AS248" i="21"/>
  <c r="BI246" i="21"/>
  <c r="AS246" i="21"/>
  <c r="BI244" i="21"/>
  <c r="AS244" i="21"/>
  <c r="BH301" i="21"/>
  <c r="AR301" i="21"/>
  <c r="BH299" i="21"/>
  <c r="AR299" i="21"/>
  <c r="BH297" i="21"/>
  <c r="AR297" i="21"/>
  <c r="BH295" i="21"/>
  <c r="AR295" i="21"/>
  <c r="BH293" i="21"/>
  <c r="AR293" i="21"/>
  <c r="BH291" i="21"/>
  <c r="AR291" i="21"/>
  <c r="BH289" i="21"/>
  <c r="AR289" i="21"/>
  <c r="BH287" i="21"/>
  <c r="AR287" i="21"/>
  <c r="BH285" i="21"/>
  <c r="AR285" i="21"/>
  <c r="BH283" i="21"/>
  <c r="AR283" i="21"/>
  <c r="BH281" i="21"/>
  <c r="AR281" i="21"/>
  <c r="BH279" i="21"/>
  <c r="AR279" i="21"/>
  <c r="BH277" i="21"/>
  <c r="AR277" i="21"/>
  <c r="AZ276" i="21"/>
  <c r="BH272" i="21"/>
  <c r="AR272" i="21"/>
  <c r="BH270" i="21"/>
  <c r="AR270" i="21"/>
  <c r="BH268" i="21"/>
  <c r="AR268" i="21"/>
  <c r="BH266" i="21"/>
  <c r="AR266" i="21"/>
  <c r="BH264" i="21"/>
  <c r="AR264" i="21"/>
  <c r="BH262" i="21"/>
  <c r="AR262" i="21"/>
  <c r="BH260" i="21"/>
  <c r="AR260" i="21"/>
  <c r="BH258" i="21"/>
  <c r="AR258" i="21"/>
  <c r="BH256" i="21"/>
  <c r="AR256" i="21"/>
  <c r="BH254" i="21"/>
  <c r="AR254" i="21"/>
  <c r="BH252" i="21"/>
  <c r="AR252" i="21"/>
  <c r="BH250" i="21"/>
  <c r="AR250" i="21"/>
  <c r="BH248" i="21"/>
  <c r="AR248" i="21"/>
  <c r="BH246" i="21"/>
  <c r="AR246" i="21"/>
  <c r="BH244" i="21"/>
  <c r="AR244" i="21"/>
  <c r="BH242" i="21"/>
  <c r="AQ301" i="21"/>
  <c r="AY300" i="21"/>
  <c r="AQ299" i="21"/>
  <c r="AY298" i="21"/>
  <c r="AQ297" i="21"/>
  <c r="AY296" i="21"/>
  <c r="AQ295" i="21"/>
  <c r="AY294" i="21"/>
  <c r="AQ293" i="21"/>
  <c r="AY292" i="21"/>
  <c r="AQ291" i="21"/>
  <c r="AY290" i="21"/>
  <c r="AQ289" i="21"/>
  <c r="AY288" i="21"/>
  <c r="AQ287" i="21"/>
  <c r="AY286" i="21"/>
  <c r="AQ285" i="21"/>
  <c r="AY284" i="21"/>
  <c r="AQ283" i="21"/>
  <c r="AY282" i="21"/>
  <c r="AQ281" i="21"/>
  <c r="AY280" i="21"/>
  <c r="AQ279" i="21"/>
  <c r="AY278" i="21"/>
  <c r="AQ277" i="21"/>
  <c r="AY276" i="21"/>
  <c r="AQ272" i="21"/>
  <c r="AY271" i="21"/>
  <c r="AQ270" i="21"/>
  <c r="AY269" i="21"/>
  <c r="AQ268" i="21"/>
  <c r="AY267" i="21"/>
  <c r="AQ266" i="21"/>
  <c r="AY265" i="21"/>
  <c r="AQ264" i="21"/>
  <c r="AY263" i="21"/>
  <c r="AQ262" i="21"/>
  <c r="AY261" i="21"/>
  <c r="AQ260" i="21"/>
  <c r="AY259" i="21"/>
  <c r="AQ258" i="21"/>
  <c r="AY257" i="21"/>
  <c r="AQ256" i="21"/>
  <c r="AY255" i="21"/>
  <c r="AQ254" i="21"/>
  <c r="AY253" i="21"/>
  <c r="AQ252" i="21"/>
  <c r="AY251" i="21"/>
  <c r="AQ250" i="21"/>
  <c r="AY249" i="21"/>
  <c r="AQ248" i="21"/>
  <c r="AY247" i="21"/>
  <c r="AQ246" i="21"/>
  <c r="AY245" i="21"/>
  <c r="AQ244" i="21"/>
  <c r="AY243" i="21"/>
  <c r="AO301" i="21"/>
  <c r="AW300" i="21"/>
  <c r="AO299" i="21"/>
  <c r="AW298" i="21"/>
  <c r="AO297" i="21"/>
  <c r="AW296" i="21"/>
  <c r="AO295" i="21"/>
  <c r="AW294" i="21"/>
  <c r="AO293" i="21"/>
  <c r="AN301" i="21"/>
  <c r="AN299" i="21"/>
  <c r="AN297" i="21"/>
  <c r="AN295" i="21"/>
  <c r="AN293" i="21"/>
  <c r="AN291" i="21"/>
  <c r="AN289" i="21"/>
  <c r="AN287" i="21"/>
  <c r="AN285" i="21"/>
  <c r="AN283" i="21"/>
  <c r="AN281" i="21"/>
  <c r="AN279" i="21"/>
  <c r="AN277" i="21"/>
  <c r="AN272" i="21"/>
  <c r="AN270" i="21"/>
  <c r="AN268" i="21"/>
  <c r="AN266" i="21"/>
  <c r="AN264" i="21"/>
  <c r="AN262" i="21"/>
  <c r="AN260" i="21"/>
  <c r="AN258" i="21"/>
  <c r="AN256" i="21"/>
  <c r="AN254" i="21"/>
  <c r="AN252" i="21"/>
  <c r="AN250" i="21"/>
  <c r="AN248" i="21"/>
  <c r="AN246" i="21"/>
  <c r="AN244" i="21"/>
  <c r="AM301" i="21"/>
  <c r="AU300" i="21"/>
  <c r="AM299" i="21"/>
  <c r="AU298" i="21"/>
  <c r="AM297" i="21"/>
  <c r="AU296" i="21"/>
  <c r="AM295" i="21"/>
  <c r="AU294" i="21"/>
  <c r="AM293" i="21"/>
  <c r="AU292" i="21"/>
  <c r="AM291" i="21"/>
  <c r="AU290" i="21"/>
  <c r="AM289" i="21"/>
  <c r="AU288" i="21"/>
  <c r="AM287" i="21"/>
  <c r="AU286" i="21"/>
  <c r="AM285" i="21"/>
  <c r="AU284" i="21"/>
  <c r="AM283" i="21"/>
  <c r="AU282" i="21"/>
  <c r="AM281" i="21"/>
  <c r="AU280" i="21"/>
  <c r="AM279" i="21"/>
  <c r="AU278" i="21"/>
  <c r="AM277" i="21"/>
  <c r="AU276" i="21"/>
  <c r="AM272" i="21"/>
  <c r="AU271" i="21"/>
  <c r="AM270" i="21"/>
  <c r="AU269" i="21"/>
  <c r="AM268" i="21"/>
  <c r="AU267" i="21"/>
  <c r="AM266" i="21"/>
  <c r="AU265" i="21"/>
  <c r="AM264" i="21"/>
  <c r="AU263" i="21"/>
  <c r="AM262" i="21"/>
  <c r="AU261" i="21"/>
  <c r="AM260" i="21"/>
  <c r="AU259" i="21"/>
  <c r="AM258" i="21"/>
  <c r="AU257" i="21"/>
  <c r="AM256" i="21"/>
  <c r="AU255" i="21"/>
  <c r="AM254" i="21"/>
  <c r="AU253" i="21"/>
  <c r="AM252" i="21"/>
  <c r="AU251" i="21"/>
  <c r="AM250" i="21"/>
  <c r="AU249" i="21"/>
  <c r="AM248" i="21"/>
  <c r="AU247" i="21"/>
  <c r="AM246" i="21"/>
  <c r="AU245" i="21"/>
  <c r="AM244" i="21"/>
  <c r="AK301" i="21"/>
  <c r="AT300" i="21"/>
  <c r="AK299" i="21"/>
  <c r="AT298" i="21"/>
  <c r="AK297" i="21"/>
  <c r="AT296" i="21"/>
  <c r="AK295" i="21"/>
  <c r="AT294" i="21"/>
  <c r="AK293" i="21"/>
  <c r="AT292" i="21"/>
  <c r="AK291" i="21"/>
  <c r="AT290" i="21"/>
  <c r="AK289" i="21"/>
  <c r="AT288" i="21"/>
  <c r="AK287" i="21"/>
  <c r="AT286" i="21"/>
  <c r="AK285" i="21"/>
  <c r="AT284" i="21"/>
  <c r="AK283" i="21"/>
  <c r="AT282" i="21"/>
  <c r="AK281" i="21"/>
  <c r="AT280" i="21"/>
  <c r="AK279" i="21"/>
  <c r="AT278" i="21"/>
  <c r="AK277" i="21"/>
  <c r="AT276" i="21"/>
  <c r="AK272" i="21"/>
  <c r="AT271" i="21"/>
  <c r="AK270" i="21"/>
  <c r="AT269" i="21"/>
  <c r="AK268" i="21"/>
  <c r="AT267" i="21"/>
  <c r="AK266" i="21"/>
  <c r="AT265" i="21"/>
  <c r="AK264" i="21"/>
  <c r="AT263" i="21"/>
  <c r="AK262" i="21"/>
  <c r="AT261" i="21"/>
  <c r="AK260" i="21"/>
  <c r="AT259" i="21"/>
  <c r="AK258" i="21"/>
  <c r="AT257" i="21"/>
  <c r="AK256" i="21"/>
  <c r="AT255" i="21"/>
  <c r="AK254" i="21"/>
  <c r="AT253" i="21"/>
  <c r="AK252" i="21"/>
  <c r="AT251" i="21"/>
  <c r="AK250" i="21"/>
  <c r="AT249" i="21"/>
  <c r="AK248" i="21"/>
  <c r="AT247" i="21"/>
  <c r="AK246" i="21"/>
  <c r="AT245" i="21"/>
  <c r="AK244" i="21"/>
  <c r="BI300" i="21"/>
  <c r="AS300" i="21"/>
  <c r="BI298" i="21"/>
  <c r="AS298" i="21"/>
  <c r="BI296" i="21"/>
  <c r="AS296" i="21"/>
  <c r="BI294" i="21"/>
  <c r="AS294" i="21"/>
  <c r="BI292" i="21"/>
  <c r="AS292" i="21"/>
  <c r="BI290" i="21"/>
  <c r="AS290" i="21"/>
  <c r="BI288" i="21"/>
  <c r="AS288" i="21"/>
  <c r="BI286" i="21"/>
  <c r="AS286" i="21"/>
  <c r="BI284" i="21"/>
  <c r="AS284" i="21"/>
  <c r="BI282" i="21"/>
  <c r="AS282" i="21"/>
  <c r="BI280" i="21"/>
  <c r="AS280" i="21"/>
  <c r="BI278" i="21"/>
  <c r="AS278" i="21"/>
  <c r="BI276" i="21"/>
  <c r="AS276" i="21"/>
  <c r="BI271" i="21"/>
  <c r="AS271" i="21"/>
  <c r="BI269" i="21"/>
  <c r="AS269" i="21"/>
  <c r="BI267" i="21"/>
  <c r="AS267" i="21"/>
  <c r="BI265" i="21"/>
  <c r="AS265" i="21"/>
  <c r="BI263" i="21"/>
  <c r="AS263" i="21"/>
  <c r="BI261" i="21"/>
  <c r="AS261" i="21"/>
  <c r="BI259" i="21"/>
  <c r="AS259" i="21"/>
  <c r="BI257" i="21"/>
  <c r="AS257" i="21"/>
  <c r="BI255" i="21"/>
  <c r="AS255" i="21"/>
  <c r="BI253" i="21"/>
  <c r="AS253" i="21"/>
  <c r="BI251" i="21"/>
  <c r="AS251" i="21"/>
  <c r="BI249" i="21"/>
  <c r="AS249" i="21"/>
  <c r="BI247" i="21"/>
  <c r="AS247" i="21"/>
  <c r="BI245" i="21"/>
  <c r="AS245" i="21"/>
  <c r="BI243" i="21"/>
  <c r="AS243" i="21"/>
  <c r="BH300" i="21"/>
  <c r="AR300" i="21"/>
  <c r="BH298" i="21"/>
  <c r="AR298" i="21"/>
  <c r="BH296" i="21"/>
  <c r="AR296" i="21"/>
  <c r="BH294" i="21"/>
  <c r="AR294" i="21"/>
  <c r="BH292" i="21"/>
  <c r="AR292" i="21"/>
  <c r="BH290" i="21"/>
  <c r="AR290" i="21"/>
  <c r="BH288" i="21"/>
  <c r="AR288" i="21"/>
  <c r="BH286" i="21"/>
  <c r="AR286" i="21"/>
  <c r="BH284" i="21"/>
  <c r="AR284" i="21"/>
  <c r="BH282" i="21"/>
  <c r="AR282" i="21"/>
  <c r="BH280" i="21"/>
  <c r="AR280" i="21"/>
  <c r="BH278" i="21"/>
  <c r="AR278" i="21"/>
  <c r="BH276" i="21"/>
  <c r="AR276" i="21"/>
  <c r="BH271" i="21"/>
  <c r="AR271" i="21"/>
  <c r="BH269" i="21"/>
  <c r="AR269" i="21"/>
  <c r="BH267" i="21"/>
  <c r="AR267" i="21"/>
  <c r="BH265" i="21"/>
  <c r="AR265" i="21"/>
  <c r="BH263" i="21"/>
  <c r="AR263" i="21"/>
  <c r="BH261" i="21"/>
  <c r="AR261" i="21"/>
  <c r="BH259" i="21"/>
  <c r="AR259" i="21"/>
  <c r="BH257" i="21"/>
  <c r="AR257" i="21"/>
  <c r="BH255" i="21"/>
  <c r="AR255" i="21"/>
  <c r="BH253" i="21"/>
  <c r="AR253" i="21"/>
  <c r="BH251" i="21"/>
  <c r="AR251" i="21"/>
  <c r="BH249" i="21"/>
  <c r="AR249" i="21"/>
  <c r="BH247" i="21"/>
  <c r="AR247" i="21"/>
  <c r="BH245" i="21"/>
  <c r="AR245" i="21"/>
  <c r="BH243" i="21"/>
  <c r="AR243" i="21"/>
  <c r="AY301" i="21"/>
  <c r="AQ296" i="21"/>
  <c r="AY293" i="21"/>
  <c r="AW291" i="21"/>
  <c r="AP289" i="21"/>
  <c r="AO287" i="21"/>
  <c r="AX278" i="21"/>
  <c r="AW276" i="21"/>
  <c r="AQ271" i="21"/>
  <c r="AP269" i="21"/>
  <c r="AO267" i="21"/>
  <c r="AY260" i="21"/>
  <c r="AX258" i="21"/>
  <c r="AW256" i="21"/>
  <c r="AP254" i="21"/>
  <c r="AO252" i="21"/>
  <c r="BH241" i="21"/>
  <c r="AR241" i="21"/>
  <c r="BH239" i="21"/>
  <c r="AR239" i="21"/>
  <c r="BH237" i="21"/>
  <c r="AR237" i="21"/>
  <c r="BH235" i="21"/>
  <c r="AR235" i="21"/>
  <c r="BH233" i="21"/>
  <c r="AR233" i="21"/>
  <c r="BH231" i="21"/>
  <c r="AR231" i="21"/>
  <c r="BH229" i="21"/>
  <c r="AR229" i="21"/>
  <c r="BH227" i="21"/>
  <c r="AR227" i="21"/>
  <c r="BH225" i="21"/>
  <c r="AR225" i="21"/>
  <c r="BH223" i="21"/>
  <c r="AR223" i="21"/>
  <c r="BH221" i="21"/>
  <c r="AR221" i="21"/>
  <c r="BH216" i="21"/>
  <c r="AR216" i="21"/>
  <c r="BH214" i="21"/>
  <c r="AR214" i="21"/>
  <c r="BH212" i="21"/>
  <c r="AR212" i="21"/>
  <c r="BH210" i="21"/>
  <c r="AR210" i="21"/>
  <c r="BH208" i="21"/>
  <c r="AR208" i="21"/>
  <c r="BH206" i="21"/>
  <c r="AR206" i="21"/>
  <c r="BH204" i="21"/>
  <c r="AR204" i="21"/>
  <c r="BH202" i="21"/>
  <c r="AR202" i="21"/>
  <c r="BH200" i="21"/>
  <c r="AX301" i="21"/>
  <c r="AP296" i="21"/>
  <c r="AX293" i="21"/>
  <c r="AP291" i="21"/>
  <c r="AO289" i="21"/>
  <c r="AX280" i="21"/>
  <c r="AW278" i="21"/>
  <c r="AQ276" i="21"/>
  <c r="AP271" i="21"/>
  <c r="AO269" i="21"/>
  <c r="AY262" i="21"/>
  <c r="AX260" i="21"/>
  <c r="AW258" i="21"/>
  <c r="AP256" i="21"/>
  <c r="AO254" i="21"/>
  <c r="AX245" i="21"/>
  <c r="AY242" i="21"/>
  <c r="AQ241" i="21"/>
  <c r="AY240" i="21"/>
  <c r="AQ239" i="21"/>
  <c r="AY238" i="21"/>
  <c r="AQ237" i="21"/>
  <c r="AY236" i="21"/>
  <c r="AQ235" i="21"/>
  <c r="AY234" i="21"/>
  <c r="AQ233" i="21"/>
  <c r="AY232" i="21"/>
  <c r="AQ231" i="21"/>
  <c r="AY230" i="21"/>
  <c r="AQ229" i="21"/>
  <c r="AY228" i="21"/>
  <c r="AQ227" i="21"/>
  <c r="AY226" i="21"/>
  <c r="AQ225" i="21"/>
  <c r="AY224" i="21"/>
  <c r="AQ223" i="21"/>
  <c r="AY222" i="21"/>
  <c r="AQ221" i="21"/>
  <c r="AY217" i="21"/>
  <c r="AQ216" i="21"/>
  <c r="AY215" i="21"/>
  <c r="AQ214" i="21"/>
  <c r="AY213" i="21"/>
  <c r="AQ212" i="21"/>
  <c r="AY211" i="21"/>
  <c r="AQ210" i="21"/>
  <c r="AY209" i="21"/>
  <c r="AQ208" i="21"/>
  <c r="AY207" i="21"/>
  <c r="AQ206" i="21"/>
  <c r="AY205" i="21"/>
  <c r="AQ204" i="21"/>
  <c r="AY203" i="21"/>
  <c r="AQ202" i="21"/>
  <c r="AY201" i="21"/>
  <c r="AW301" i="21"/>
  <c r="AO296" i="21"/>
  <c r="AW293" i="21"/>
  <c r="AO291" i="21"/>
  <c r="AX282" i="21"/>
  <c r="AW280" i="21"/>
  <c r="AQ278" i="21"/>
  <c r="AP276" i="21"/>
  <c r="AO271" i="21"/>
  <c r="AY264" i="21"/>
  <c r="AX262" i="21"/>
  <c r="AW260" i="21"/>
  <c r="AP258" i="21"/>
  <c r="AO256" i="21"/>
  <c r="AX247" i="21"/>
  <c r="AW245" i="21"/>
  <c r="AX243" i="21"/>
  <c r="AX242" i="21"/>
  <c r="AP241" i="21"/>
  <c r="AX240" i="21"/>
  <c r="AP239" i="21"/>
  <c r="AX238" i="21"/>
  <c r="AP237" i="21"/>
  <c r="AX236" i="21"/>
  <c r="AP235" i="21"/>
  <c r="AX234" i="21"/>
  <c r="AP233" i="21"/>
  <c r="AX232" i="21"/>
  <c r="AP231" i="21"/>
  <c r="AX230" i="21"/>
  <c r="AP229" i="21"/>
  <c r="AX228" i="21"/>
  <c r="AP227" i="21"/>
  <c r="AX226" i="21"/>
  <c r="AP225" i="21"/>
  <c r="AX224" i="21"/>
  <c r="AP223" i="21"/>
  <c r="AX222" i="21"/>
  <c r="AP221" i="21"/>
  <c r="AX217" i="21"/>
  <c r="AP216" i="21"/>
  <c r="AX215" i="21"/>
  <c r="AP214" i="21"/>
  <c r="AX213" i="21"/>
  <c r="AP212" i="21"/>
  <c r="AX211" i="21"/>
  <c r="AP210" i="21"/>
  <c r="AX209" i="21"/>
  <c r="AP208" i="21"/>
  <c r="AX207" i="21"/>
  <c r="AP206" i="21"/>
  <c r="AX205" i="21"/>
  <c r="AP204" i="21"/>
  <c r="AX203" i="21"/>
  <c r="AP202" i="21"/>
  <c r="AX201" i="21"/>
  <c r="AP301" i="21"/>
  <c r="AX298" i="21"/>
  <c r="AP293" i="21"/>
  <c r="AX284" i="21"/>
  <c r="AW282" i="21"/>
  <c r="AQ280" i="21"/>
  <c r="AP278" i="21"/>
  <c r="AO276" i="21"/>
  <c r="AY266" i="21"/>
  <c r="AX264" i="21"/>
  <c r="AW262" i="21"/>
  <c r="AP260" i="21"/>
  <c r="AO258" i="21"/>
  <c r="AX249" i="21"/>
  <c r="AW247" i="21"/>
  <c r="AQ245" i="21"/>
  <c r="AW243" i="21"/>
  <c r="AW242" i="21"/>
  <c r="AO241" i="21"/>
  <c r="AW240" i="21"/>
  <c r="AO239" i="21"/>
  <c r="AW238" i="21"/>
  <c r="AO237" i="21"/>
  <c r="AW236" i="21"/>
  <c r="AO235" i="21"/>
  <c r="AW234" i="21"/>
  <c r="AO233" i="21"/>
  <c r="AW232" i="21"/>
  <c r="AO231" i="21"/>
  <c r="AW230" i="21"/>
  <c r="AO229" i="21"/>
  <c r="AW228" i="21"/>
  <c r="AO227" i="21"/>
  <c r="AW226" i="21"/>
  <c r="AO225" i="21"/>
  <c r="AW224" i="21"/>
  <c r="AO223" i="21"/>
  <c r="AW222" i="21"/>
  <c r="BE221" i="21"/>
  <c r="AO221" i="21"/>
  <c r="AW217" i="21"/>
  <c r="AO216" i="21"/>
  <c r="AW215" i="21"/>
  <c r="AO214" i="21"/>
  <c r="AW213" i="21"/>
  <c r="AO212" i="21"/>
  <c r="AW211" i="21"/>
  <c r="AQ298" i="21"/>
  <c r="AY295" i="21"/>
  <c r="AX286" i="21"/>
  <c r="AW284" i="21"/>
  <c r="AQ282" i="21"/>
  <c r="AP280" i="21"/>
  <c r="AO278" i="21"/>
  <c r="AY268" i="21"/>
  <c r="AX266" i="21"/>
  <c r="AW264" i="21"/>
  <c r="AP262" i="21"/>
  <c r="AO260" i="21"/>
  <c r="AX251" i="21"/>
  <c r="AW249" i="21"/>
  <c r="AQ247" i="21"/>
  <c r="AP245" i="21"/>
  <c r="AU243" i="21"/>
  <c r="AN241" i="21"/>
  <c r="AN239" i="21"/>
  <c r="AN237" i="21"/>
  <c r="AN235" i="21"/>
  <c r="AN233" i="21"/>
  <c r="AN231" i="21"/>
  <c r="AN229" i="21"/>
  <c r="AN227" i="21"/>
  <c r="AN225" i="21"/>
  <c r="AN223" i="21"/>
  <c r="BD221" i="21"/>
  <c r="AN221" i="21"/>
  <c r="AN216" i="21"/>
  <c r="AN214" i="21"/>
  <c r="AN212" i="21"/>
  <c r="AN210" i="21"/>
  <c r="AN208" i="21"/>
  <c r="AN206" i="21"/>
  <c r="AN204" i="21"/>
  <c r="AN202" i="21"/>
  <c r="AP298" i="21"/>
  <c r="AX295" i="21"/>
  <c r="AX288" i="21"/>
  <c r="AW286" i="21"/>
  <c r="AQ284" i="21"/>
  <c r="AP282" i="21"/>
  <c r="AO280" i="21"/>
  <c r="AY270" i="21"/>
  <c r="AX268" i="21"/>
  <c r="AW266" i="21"/>
  <c r="AP264" i="21"/>
  <c r="AO262" i="21"/>
  <c r="AX253" i="21"/>
  <c r="AW251" i="21"/>
  <c r="AQ249" i="21"/>
  <c r="AP247" i="21"/>
  <c r="AO245" i="21"/>
  <c r="AT243" i="21"/>
  <c r="AU242" i="21"/>
  <c r="AM241" i="21"/>
  <c r="AU240" i="21"/>
  <c r="AM239" i="21"/>
  <c r="AU238" i="21"/>
  <c r="AM237" i="21"/>
  <c r="AU236" i="21"/>
  <c r="AM235" i="21"/>
  <c r="AU234" i="21"/>
  <c r="AM233" i="21"/>
  <c r="AU232" i="21"/>
  <c r="AM231" i="21"/>
  <c r="AU230" i="21"/>
  <c r="AM229" i="21"/>
  <c r="AU228" i="21"/>
  <c r="AM227" i="21"/>
  <c r="AU226" i="21"/>
  <c r="AM225" i="21"/>
  <c r="AU224" i="21"/>
  <c r="AM223" i="21"/>
  <c r="AU222" i="21"/>
  <c r="BC221" i="21"/>
  <c r="AM221" i="21"/>
  <c r="AU217" i="21"/>
  <c r="AM216" i="21"/>
  <c r="AU215" i="21"/>
  <c r="AO298" i="21"/>
  <c r="AW295" i="21"/>
  <c r="AX290" i="21"/>
  <c r="AW288" i="21"/>
  <c r="AQ286" i="21"/>
  <c r="AP284" i="21"/>
  <c r="AO282" i="21"/>
  <c r="AY272" i="21"/>
  <c r="AX270" i="21"/>
  <c r="AW268" i="21"/>
  <c r="AP266" i="21"/>
  <c r="AO264" i="21"/>
  <c r="AX255" i="21"/>
  <c r="AW253" i="21"/>
  <c r="AQ251" i="21"/>
  <c r="AP249" i="21"/>
  <c r="AO247" i="21"/>
  <c r="AQ243" i="21"/>
  <c r="AT242" i="21"/>
  <c r="AK241" i="21"/>
  <c r="AT240" i="21"/>
  <c r="AK239" i="21"/>
  <c r="AT238" i="21"/>
  <c r="AK237" i="21"/>
  <c r="AT236" i="21"/>
  <c r="AK235" i="21"/>
  <c r="AT234" i="21"/>
  <c r="AK233" i="21"/>
  <c r="AT232" i="21"/>
  <c r="AK231" i="21"/>
  <c r="AT230" i="21"/>
  <c r="AK229" i="21"/>
  <c r="AT228" i="21"/>
  <c r="AK227" i="21"/>
  <c r="AT226" i="21"/>
  <c r="AK225" i="21"/>
  <c r="AT224" i="21"/>
  <c r="AK223" i="21"/>
  <c r="AT222" i="21"/>
  <c r="BB221" i="21"/>
  <c r="AK221" i="21"/>
  <c r="AT217" i="21"/>
  <c r="AK216" i="21"/>
  <c r="AT215" i="21"/>
  <c r="AK214" i="21"/>
  <c r="AT213" i="21"/>
  <c r="AK212" i="21"/>
  <c r="AT211" i="21"/>
  <c r="AK210" i="21"/>
  <c r="AT209" i="21"/>
  <c r="AK208" i="21"/>
  <c r="AX300" i="21"/>
  <c r="AP295" i="21"/>
  <c r="AX292" i="21"/>
  <c r="AW290" i="21"/>
  <c r="AQ288" i="21"/>
  <c r="AP286" i="21"/>
  <c r="AO284" i="21"/>
  <c r="AY277" i="21"/>
  <c r="AX272" i="21"/>
  <c r="AW270" i="21"/>
  <c r="AP268" i="21"/>
  <c r="AO266" i="21"/>
  <c r="AX257" i="21"/>
  <c r="AW255" i="21"/>
  <c r="AQ253" i="21"/>
  <c r="AP251" i="21"/>
  <c r="AO249" i="21"/>
  <c r="AP243" i="21"/>
  <c r="AS242" i="21"/>
  <c r="BI240" i="21"/>
  <c r="AS240" i="21"/>
  <c r="BI238" i="21"/>
  <c r="AS238" i="21"/>
  <c r="BI236" i="21"/>
  <c r="AS236" i="21"/>
  <c r="BI234" i="21"/>
  <c r="AS234" i="21"/>
  <c r="BI232" i="21"/>
  <c r="AS232" i="21"/>
  <c r="BI230" i="21"/>
  <c r="AS230" i="21"/>
  <c r="BI228" i="21"/>
  <c r="AS228" i="21"/>
  <c r="BI226" i="21"/>
  <c r="AS226" i="21"/>
  <c r="BI224" i="21"/>
  <c r="AS224" i="21"/>
  <c r="BI222" i="21"/>
  <c r="AS222" i="21"/>
  <c r="BA221" i="21"/>
  <c r="BI217" i="21"/>
  <c r="AS217" i="21"/>
  <c r="BI215" i="21"/>
  <c r="AS215" i="21"/>
  <c r="BI213" i="21"/>
  <c r="AS213" i="21"/>
  <c r="BI211" i="21"/>
  <c r="AS211" i="21"/>
  <c r="BI209" i="21"/>
  <c r="AS209" i="21"/>
  <c r="BI207" i="21"/>
  <c r="AQ300" i="21"/>
  <c r="AY297" i="21"/>
  <c r="AW292" i="21"/>
  <c r="AQ290" i="21"/>
  <c r="AP288" i="21"/>
  <c r="AO286" i="21"/>
  <c r="AY279" i="21"/>
  <c r="AX277" i="21"/>
  <c r="AW272" i="21"/>
  <c r="AP270" i="21"/>
  <c r="AO268" i="21"/>
  <c r="AX259" i="21"/>
  <c r="AW257" i="21"/>
  <c r="AQ255" i="21"/>
  <c r="AP253" i="21"/>
  <c r="AO251" i="21"/>
  <c r="AY244" i="21"/>
  <c r="AO243" i="21"/>
  <c r="AR242" i="21"/>
  <c r="BH240" i="21"/>
  <c r="AR240" i="21"/>
  <c r="BH238" i="21"/>
  <c r="AR238" i="21"/>
  <c r="BH236" i="21"/>
  <c r="AR236" i="21"/>
  <c r="BH234" i="21"/>
  <c r="AR234" i="21"/>
  <c r="BH232" i="21"/>
  <c r="AR232" i="21"/>
  <c r="BH230" i="21"/>
  <c r="AR230" i="21"/>
  <c r="BH228" i="21"/>
  <c r="AR228" i="21"/>
  <c r="BH226" i="21"/>
  <c r="AR226" i="21"/>
  <c r="BH224" i="21"/>
  <c r="AR224" i="21"/>
  <c r="BH222" i="21"/>
  <c r="AR222" i="21"/>
  <c r="AZ221" i="21"/>
  <c r="BH217" i="21"/>
  <c r="AR217" i="21"/>
  <c r="BH215" i="21"/>
  <c r="AR215" i="21"/>
  <c r="BH213" i="21"/>
  <c r="AR213" i="21"/>
  <c r="BH211" i="21"/>
  <c r="AR211" i="21"/>
  <c r="BH209" i="21"/>
  <c r="AR209" i="21"/>
  <c r="BH207" i="21"/>
  <c r="AR207" i="21"/>
  <c r="BH205" i="21"/>
  <c r="AR205" i="21"/>
  <c r="BH203" i="21"/>
  <c r="AR203" i="21"/>
  <c r="AP300" i="21"/>
  <c r="AX297" i="21"/>
  <c r="AQ292" i="21"/>
  <c r="AP290" i="21"/>
  <c r="AO288" i="21"/>
  <c r="AY281" i="21"/>
  <c r="AX279" i="21"/>
  <c r="AW277" i="21"/>
  <c r="AP272" i="21"/>
  <c r="AO270" i="21"/>
  <c r="AX261" i="21"/>
  <c r="AW259" i="21"/>
  <c r="AQ257" i="21"/>
  <c r="AP255" i="21"/>
  <c r="AO253" i="21"/>
  <c r="AY246" i="21"/>
  <c r="AX244" i="21"/>
  <c r="AN243" i="21"/>
  <c r="AQ242" i="21"/>
  <c r="AY241" i="21"/>
  <c r="AQ240" i="21"/>
  <c r="AY239" i="21"/>
  <c r="AQ238" i="21"/>
  <c r="AY237" i="21"/>
  <c r="AQ236" i="21"/>
  <c r="AY235" i="21"/>
  <c r="AQ234" i="21"/>
  <c r="AY233" i="21"/>
  <c r="AQ232" i="21"/>
  <c r="AY231" i="21"/>
  <c r="AQ230" i="21"/>
  <c r="AY229" i="21"/>
  <c r="AQ228" i="21"/>
  <c r="AY227" i="21"/>
  <c r="AQ226" i="21"/>
  <c r="AY225" i="21"/>
  <c r="AQ224" i="21"/>
  <c r="AY223" i="21"/>
  <c r="AQ222" i="21"/>
  <c r="AY221" i="21"/>
  <c r="AQ217" i="21"/>
  <c r="AY216" i="21"/>
  <c r="AQ215" i="21"/>
  <c r="AY214" i="21"/>
  <c r="AQ213" i="21"/>
  <c r="AY212" i="21"/>
  <c r="AQ211" i="21"/>
  <c r="AY210" i="21"/>
  <c r="AQ209" i="21"/>
  <c r="AY208" i="21"/>
  <c r="AQ207" i="21"/>
  <c r="AY206" i="21"/>
  <c r="AQ205" i="21"/>
  <c r="AY204" i="21"/>
  <c r="AQ203" i="21"/>
  <c r="AY202" i="21"/>
  <c r="AQ201" i="21"/>
  <c r="AO300" i="21"/>
  <c r="AW297" i="21"/>
  <c r="AP292" i="21"/>
  <c r="AO290" i="21"/>
  <c r="AY283" i="21"/>
  <c r="AX281" i="21"/>
  <c r="AW279" i="21"/>
  <c r="AP277" i="21"/>
  <c r="AO272" i="21"/>
  <c r="AX263" i="21"/>
  <c r="AW261" i="21"/>
  <c r="AQ259" i="21"/>
  <c r="AP257" i="21"/>
  <c r="AO255" i="21"/>
  <c r="AY248" i="21"/>
  <c r="AX246" i="21"/>
  <c r="AW244" i="21"/>
  <c r="AK243" i="21"/>
  <c r="AP242" i="21"/>
  <c r="AX241" i="21"/>
  <c r="AP240" i="21"/>
  <c r="AX239" i="21"/>
  <c r="AP238" i="21"/>
  <c r="AX237" i="21"/>
  <c r="AP236" i="21"/>
  <c r="AX235" i="21"/>
  <c r="AP234" i="21"/>
  <c r="AX233" i="21"/>
  <c r="AP232" i="21"/>
  <c r="AX231" i="21"/>
  <c r="AP230" i="21"/>
  <c r="AX229" i="21"/>
  <c r="AP228" i="21"/>
  <c r="AX227" i="21"/>
  <c r="AP226" i="21"/>
  <c r="AX225" i="21"/>
  <c r="AP224" i="21"/>
  <c r="AX223" i="21"/>
  <c r="AP222" i="21"/>
  <c r="AX221" i="21"/>
  <c r="AP217" i="21"/>
  <c r="AX216" i="21"/>
  <c r="AP215" i="21"/>
  <c r="AX214" i="21"/>
  <c r="AP297" i="21"/>
  <c r="AX294" i="21"/>
  <c r="AO292" i="21"/>
  <c r="AY285" i="21"/>
  <c r="AX283" i="21"/>
  <c r="AW281" i="21"/>
  <c r="AP279" i="21"/>
  <c r="AO277" i="21"/>
  <c r="AX265" i="21"/>
  <c r="AW263" i="21"/>
  <c r="AQ261" i="21"/>
  <c r="AP259" i="21"/>
  <c r="AO257" i="21"/>
  <c r="AY250" i="21"/>
  <c r="AX248" i="21"/>
  <c r="AW246" i="21"/>
  <c r="AP244" i="21"/>
  <c r="BI242" i="21"/>
  <c r="AO242" i="21"/>
  <c r="AW241" i="21"/>
  <c r="AO240" i="21"/>
  <c r="AW239" i="21"/>
  <c r="AO238" i="21"/>
  <c r="AW237" i="21"/>
  <c r="AO236" i="21"/>
  <c r="AW235" i="21"/>
  <c r="AO234" i="21"/>
  <c r="AW233" i="21"/>
  <c r="AO232" i="21"/>
  <c r="AW231" i="21"/>
  <c r="AO230" i="21"/>
  <c r="AW229" i="21"/>
  <c r="AO228" i="21"/>
  <c r="AW227" i="21"/>
  <c r="AO226" i="21"/>
  <c r="AW225" i="21"/>
  <c r="AO224" i="21"/>
  <c r="AW223" i="21"/>
  <c r="AO222" i="21"/>
  <c r="AW221" i="21"/>
  <c r="AO217" i="21"/>
  <c r="AW216" i="21"/>
  <c r="AO215" i="21"/>
  <c r="AW214" i="21"/>
  <c r="AO213" i="21"/>
  <c r="AW212" i="21"/>
  <c r="AO211" i="21"/>
  <c r="AW210" i="21"/>
  <c r="AO209" i="21"/>
  <c r="AW208" i="21"/>
  <c r="AO207" i="21"/>
  <c r="AW206" i="21"/>
  <c r="AO205" i="21"/>
  <c r="AW204" i="21"/>
  <c r="AO203" i="21"/>
  <c r="AW202" i="21"/>
  <c r="AO201" i="21"/>
  <c r="AW200" i="21"/>
  <c r="AY299" i="21"/>
  <c r="AQ294" i="21"/>
  <c r="AY287" i="21"/>
  <c r="AX285" i="21"/>
  <c r="AW283" i="21"/>
  <c r="AP281" i="21"/>
  <c r="AO279" i="21"/>
  <c r="AX267" i="21"/>
  <c r="AW265" i="21"/>
  <c r="AQ263" i="21"/>
  <c r="AP261" i="21"/>
  <c r="AO259" i="21"/>
  <c r="AY252" i="21"/>
  <c r="AX250" i="21"/>
  <c r="AW248" i="21"/>
  <c r="AP246" i="21"/>
  <c r="AO244" i="21"/>
  <c r="AN242" i="21"/>
  <c r="AN240" i="21"/>
  <c r="AN238" i="21"/>
  <c r="AN236" i="21"/>
  <c r="AN234" i="21"/>
  <c r="AN232" i="21"/>
  <c r="AN230" i="21"/>
  <c r="AN228" i="21"/>
  <c r="AN226" i="21"/>
  <c r="AN224" i="21"/>
  <c r="AN222" i="21"/>
  <c r="AN217" i="21"/>
  <c r="AN215" i="21"/>
  <c r="AN213" i="21"/>
  <c r="AN211" i="21"/>
  <c r="AW289" i="21"/>
  <c r="AO263" i="21"/>
  <c r="AO302" i="21"/>
  <c r="AX287" i="21"/>
  <c r="BE276" i="21"/>
  <c r="AW250" i="21"/>
  <c r="AK242" i="21"/>
  <c r="AT231" i="21"/>
  <c r="BI227" i="21"/>
  <c r="AM224" i="21"/>
  <c r="AS214" i="21"/>
  <c r="AM212" i="21"/>
  <c r="AM210" i="21"/>
  <c r="AU208" i="21"/>
  <c r="AM207" i="21"/>
  <c r="AW203" i="21"/>
  <c r="AU202" i="21"/>
  <c r="AS201" i="21"/>
  <c r="AN199" i="21"/>
  <c r="AN197" i="21"/>
  <c r="AN195" i="21"/>
  <c r="AN193" i="21"/>
  <c r="AN191" i="21"/>
  <c r="AX299" i="21"/>
  <c r="AW287" i="21"/>
  <c r="AX276" i="21"/>
  <c r="AO261" i="21"/>
  <c r="AP250" i="21"/>
  <c r="BI241" i="21"/>
  <c r="AM238" i="21"/>
  <c r="AS231" i="21"/>
  <c r="AU227" i="21"/>
  <c r="AK224" i="21"/>
  <c r="AM214" i="21"/>
  <c r="AT208" i="21"/>
  <c r="AK207" i="21"/>
  <c r="AU203" i="21"/>
  <c r="AT202" i="21"/>
  <c r="AR201" i="21"/>
  <c r="AU200" i="21"/>
  <c r="AM199" i="21"/>
  <c r="AU198" i="21"/>
  <c r="AM197" i="21"/>
  <c r="AU196" i="21"/>
  <c r="AM195" i="21"/>
  <c r="AU194" i="21"/>
  <c r="AM193" i="21"/>
  <c r="AU192" i="21"/>
  <c r="AM191" i="21"/>
  <c r="AU190" i="21"/>
  <c r="AM189" i="21"/>
  <c r="AU188" i="21"/>
  <c r="AM187" i="21"/>
  <c r="AU186" i="21"/>
  <c r="AM185" i="21"/>
  <c r="AM183" i="21"/>
  <c r="AM181" i="21"/>
  <c r="AM179" i="21"/>
  <c r="AM177" i="21"/>
  <c r="AM175" i="21"/>
  <c r="AM173" i="21"/>
  <c r="AM171" i="21"/>
  <c r="AM169" i="21"/>
  <c r="AM167" i="21"/>
  <c r="AM162" i="21"/>
  <c r="AM160" i="21"/>
  <c r="AM158" i="21"/>
  <c r="AW299" i="21"/>
  <c r="AP287" i="21"/>
  <c r="AO250" i="21"/>
  <c r="AU241" i="21"/>
  <c r="AK238" i="21"/>
  <c r="AT227" i="21"/>
  <c r="BI223" i="21"/>
  <c r="AM217" i="21"/>
  <c r="AS208" i="21"/>
  <c r="BI206" i="21"/>
  <c r="AX204" i="21"/>
  <c r="AT203" i="21"/>
  <c r="AS202" i="21"/>
  <c r="AP201" i="21"/>
  <c r="AT200" i="21"/>
  <c r="AK199" i="21"/>
  <c r="AT198" i="21"/>
  <c r="AK197" i="21"/>
  <c r="AT196" i="21"/>
  <c r="AK195" i="21"/>
  <c r="AT194" i="21"/>
  <c r="AK193" i="21"/>
  <c r="AT192" i="21"/>
  <c r="AK191" i="21"/>
  <c r="AT190" i="21"/>
  <c r="AK189" i="21"/>
  <c r="AT188" i="21"/>
  <c r="AK187" i="21"/>
  <c r="AT186" i="21"/>
  <c r="AK185" i="21"/>
  <c r="AK183" i="21"/>
  <c r="AK181" i="21"/>
  <c r="AK179" i="21"/>
  <c r="AK177" i="21"/>
  <c r="AK175" i="21"/>
  <c r="AP299" i="21"/>
  <c r="AW285" i="21"/>
  <c r="AX271" i="21"/>
  <c r="AP248" i="21"/>
  <c r="AT241" i="21"/>
  <c r="BI237" i="21"/>
  <c r="AM234" i="21"/>
  <c r="AS227" i="21"/>
  <c r="AU223" i="21"/>
  <c r="AK217" i="21"/>
  <c r="AO208" i="21"/>
  <c r="AS203" i="21"/>
  <c r="AO202" i="21"/>
  <c r="AN201" i="21"/>
  <c r="AS200" i="21"/>
  <c r="BI198" i="21"/>
  <c r="AS198" i="21"/>
  <c r="BI196" i="21"/>
  <c r="AS196" i="21"/>
  <c r="BI194" i="21"/>
  <c r="AS194" i="21"/>
  <c r="BI192" i="21"/>
  <c r="AS192" i="21"/>
  <c r="BI190" i="21"/>
  <c r="AS190" i="21"/>
  <c r="BI188" i="21"/>
  <c r="AS188" i="21"/>
  <c r="BI186" i="21"/>
  <c r="AS186" i="21"/>
  <c r="BI166" i="21"/>
  <c r="AS166" i="21"/>
  <c r="AP285" i="21"/>
  <c r="AW271" i="21"/>
  <c r="AO248" i="21"/>
  <c r="AS241" i="21"/>
  <c r="AU237" i="21"/>
  <c r="AK234" i="21"/>
  <c r="AT223" i="21"/>
  <c r="BI216" i="21"/>
  <c r="AM208" i="21"/>
  <c r="AU204" i="21"/>
  <c r="AP203" i="21"/>
  <c r="AM202" i="21"/>
  <c r="AM201" i="21"/>
  <c r="AR200" i="21"/>
  <c r="BH198" i="21"/>
  <c r="AR198" i="21"/>
  <c r="BH196" i="21"/>
  <c r="AR196" i="21"/>
  <c r="BH194" i="21"/>
  <c r="AR194" i="21"/>
  <c r="BH192" i="21"/>
  <c r="AR192" i="21"/>
  <c r="BH190" i="21"/>
  <c r="AR190" i="21"/>
  <c r="BH188" i="21"/>
  <c r="AR188" i="21"/>
  <c r="BH186" i="21"/>
  <c r="AR186" i="21"/>
  <c r="BH166" i="21"/>
  <c r="AR166" i="21"/>
  <c r="AO285" i="21"/>
  <c r="AX269" i="21"/>
  <c r="AT237" i="21"/>
  <c r="BI233" i="21"/>
  <c r="AM230" i="21"/>
  <c r="AS223" i="21"/>
  <c r="AU216" i="21"/>
  <c r="AU211" i="21"/>
  <c r="AW209" i="21"/>
  <c r="AW205" i="21"/>
  <c r="AT204" i="21"/>
  <c r="AN203" i="21"/>
  <c r="AK202" i="21"/>
  <c r="AK201" i="21"/>
  <c r="AQ200" i="21"/>
  <c r="AY199" i="21"/>
  <c r="AQ198" i="21"/>
  <c r="AY197" i="21"/>
  <c r="AQ196" i="21"/>
  <c r="AY195" i="21"/>
  <c r="AQ194" i="21"/>
  <c r="AY193" i="21"/>
  <c r="AQ192" i="21"/>
  <c r="AY191" i="21"/>
  <c r="AQ190" i="21"/>
  <c r="AY189" i="21"/>
  <c r="AQ188" i="21"/>
  <c r="AY187" i="21"/>
  <c r="AQ186" i="21"/>
  <c r="AQ166" i="21"/>
  <c r="AX296" i="21"/>
  <c r="AP283" i="21"/>
  <c r="AW269" i="21"/>
  <c r="AY258" i="21"/>
  <c r="AO246" i="21"/>
  <c r="AS237" i="21"/>
  <c r="AU233" i="21"/>
  <c r="AK230" i="21"/>
  <c r="AT216" i="21"/>
  <c r="AU213" i="21"/>
  <c r="AP211" i="21"/>
  <c r="AU209" i="21"/>
  <c r="AU205" i="21"/>
  <c r="AS204" i="21"/>
  <c r="AM203" i="21"/>
  <c r="BI201" i="21"/>
  <c r="BI200" i="21"/>
  <c r="AP200" i="21"/>
  <c r="AX199" i="21"/>
  <c r="AP198" i="21"/>
  <c r="AX197" i="21"/>
  <c r="AP196" i="21"/>
  <c r="AX195" i="21"/>
  <c r="AP194" i="21"/>
  <c r="AX193" i="21"/>
  <c r="AP192" i="21"/>
  <c r="AX191" i="21"/>
  <c r="AP190" i="21"/>
  <c r="AX189" i="21"/>
  <c r="AP188" i="21"/>
  <c r="AX187" i="21"/>
  <c r="AP186" i="21"/>
  <c r="AP184" i="21"/>
  <c r="AP182" i="21"/>
  <c r="AP180" i="21"/>
  <c r="AP178" i="21"/>
  <c r="AP294" i="21"/>
  <c r="AO283" i="21"/>
  <c r="AQ269" i="21"/>
  <c r="AT233" i="21"/>
  <c r="BI229" i="21"/>
  <c r="AM226" i="21"/>
  <c r="AS216" i="21"/>
  <c r="AP213" i="21"/>
  <c r="AM211" i="21"/>
  <c r="AP209" i="21"/>
  <c r="AX206" i="21"/>
  <c r="AT205" i="21"/>
  <c r="AO204" i="21"/>
  <c r="AK203" i="21"/>
  <c r="BH201" i="21"/>
  <c r="AO200" i="21"/>
  <c r="AW199" i="21"/>
  <c r="AO198" i="21"/>
  <c r="AW197" i="21"/>
  <c r="AO196" i="21"/>
  <c r="AW195" i="21"/>
  <c r="AO194" i="21"/>
  <c r="AW193" i="21"/>
  <c r="AO192" i="21"/>
  <c r="AW191" i="21"/>
  <c r="AO190" i="21"/>
  <c r="AW189" i="21"/>
  <c r="AO188" i="21"/>
  <c r="AW187" i="21"/>
  <c r="AO186" i="21"/>
  <c r="AO184" i="21"/>
  <c r="AO182" i="21"/>
  <c r="AO180" i="21"/>
  <c r="AO178" i="21"/>
  <c r="AO176" i="21"/>
  <c r="AO174" i="21"/>
  <c r="AO172" i="21"/>
  <c r="AO170" i="21"/>
  <c r="AO168" i="21"/>
  <c r="AO294" i="21"/>
  <c r="AW267" i="21"/>
  <c r="AY256" i="21"/>
  <c r="AM240" i="21"/>
  <c r="AS233" i="21"/>
  <c r="AU229" i="21"/>
  <c r="AK226" i="21"/>
  <c r="AM213" i="21"/>
  <c r="AK211" i="21"/>
  <c r="AN209" i="21"/>
  <c r="AS205" i="21"/>
  <c r="AM204" i="21"/>
  <c r="BI202" i="21"/>
  <c r="AN200" i="21"/>
  <c r="AN198" i="21"/>
  <c r="AN196" i="21"/>
  <c r="AN194" i="21"/>
  <c r="AN192" i="21"/>
  <c r="AN190" i="21"/>
  <c r="AN188" i="21"/>
  <c r="AN186" i="21"/>
  <c r="AN184" i="21"/>
  <c r="AN182" i="21"/>
  <c r="AN180" i="21"/>
  <c r="AN178" i="21"/>
  <c r="AN176" i="21"/>
  <c r="AN174" i="21"/>
  <c r="AN172" i="21"/>
  <c r="AN170" i="21"/>
  <c r="AN168" i="21"/>
  <c r="AN166" i="21"/>
  <c r="AN159" i="21"/>
  <c r="AO281" i="21"/>
  <c r="AQ267" i="21"/>
  <c r="AX256" i="21"/>
  <c r="AK240" i="21"/>
  <c r="AT229" i="21"/>
  <c r="BI225" i="21"/>
  <c r="AM222" i="21"/>
  <c r="AK213" i="21"/>
  <c r="BI210" i="21"/>
  <c r="AM209" i="21"/>
  <c r="AU206" i="21"/>
  <c r="AP205" i="21"/>
  <c r="AK204" i="21"/>
  <c r="AM200" i="21"/>
  <c r="AU199" i="21"/>
  <c r="AM198" i="21"/>
  <c r="AU197" i="21"/>
  <c r="AM196" i="21"/>
  <c r="AU195" i="21"/>
  <c r="AM194" i="21"/>
  <c r="AU193" i="21"/>
  <c r="AM192" i="21"/>
  <c r="AU191" i="21"/>
  <c r="AM190" i="21"/>
  <c r="AU189" i="21"/>
  <c r="AM188" i="21"/>
  <c r="AU187" i="21"/>
  <c r="AM186" i="21"/>
  <c r="AM184" i="21"/>
  <c r="AM182" i="21"/>
  <c r="AM180" i="21"/>
  <c r="AM178" i="21"/>
  <c r="AM176" i="21"/>
  <c r="AM174" i="21"/>
  <c r="AM172" i="21"/>
  <c r="AM170" i="21"/>
  <c r="AM168" i="21"/>
  <c r="AM166" i="21"/>
  <c r="AM161" i="21"/>
  <c r="AM157" i="21"/>
  <c r="AP267" i="21"/>
  <c r="AY254" i="21"/>
  <c r="BI239" i="21"/>
  <c r="AM236" i="21"/>
  <c r="AS229" i="21"/>
  <c r="AU225" i="21"/>
  <c r="AK222" i="21"/>
  <c r="BI212" i="21"/>
  <c r="AK209" i="21"/>
  <c r="AW207" i="21"/>
  <c r="AT206" i="21"/>
  <c r="AN205" i="21"/>
  <c r="BI203" i="21"/>
  <c r="AK200" i="21"/>
  <c r="AT199" i="21"/>
  <c r="AK198" i="21"/>
  <c r="AT197" i="21"/>
  <c r="AK196" i="21"/>
  <c r="AT195" i="21"/>
  <c r="AK194" i="21"/>
  <c r="AT193" i="21"/>
  <c r="AK192" i="21"/>
  <c r="AT191" i="21"/>
  <c r="AK190" i="21"/>
  <c r="AT189" i="21"/>
  <c r="AK188" i="21"/>
  <c r="AT187" i="21"/>
  <c r="AK186" i="21"/>
  <c r="AK184" i="21"/>
  <c r="AK182" i="21"/>
  <c r="AK180" i="21"/>
  <c r="AK178" i="21"/>
  <c r="AK176" i="21"/>
  <c r="AK174" i="21"/>
  <c r="AK172" i="21"/>
  <c r="AK170" i="21"/>
  <c r="AK168" i="21"/>
  <c r="AK166" i="21"/>
  <c r="AY291" i="21"/>
  <c r="AQ265" i="21"/>
  <c r="AX254" i="21"/>
  <c r="AU239" i="21"/>
  <c r="AK236" i="21"/>
  <c r="AT225" i="21"/>
  <c r="BI221" i="21"/>
  <c r="AM215" i="21"/>
  <c r="AX210" i="21"/>
  <c r="BI208" i="21"/>
  <c r="AU207" i="21"/>
  <c r="AS206" i="21"/>
  <c r="AM205" i="21"/>
  <c r="BI199" i="21"/>
  <c r="AS199" i="21"/>
  <c r="BI197" i="21"/>
  <c r="AS197" i="21"/>
  <c r="BI195" i="21"/>
  <c r="AS195" i="21"/>
  <c r="BI193" i="21"/>
  <c r="AS193" i="21"/>
  <c r="BI191" i="21"/>
  <c r="AS191" i="21"/>
  <c r="BI189" i="21"/>
  <c r="AS189" i="21"/>
  <c r="BI187" i="21"/>
  <c r="AS187" i="21"/>
  <c r="AX291" i="21"/>
  <c r="AP265" i="21"/>
  <c r="AW254" i="21"/>
  <c r="AT239" i="21"/>
  <c r="BI235" i="21"/>
  <c r="AM232" i="21"/>
  <c r="AS225" i="21"/>
  <c r="AU221" i="21"/>
  <c r="AK215" i="21"/>
  <c r="AX212" i="21"/>
  <c r="AU210" i="21"/>
  <c r="AT207" i="21"/>
  <c r="AO206" i="21"/>
  <c r="AK205" i="21"/>
  <c r="BH199" i="21"/>
  <c r="AR199" i="21"/>
  <c r="BH197" i="21"/>
  <c r="AR197" i="21"/>
  <c r="BH195" i="21"/>
  <c r="AR195" i="21"/>
  <c r="BH193" i="21"/>
  <c r="AR193" i="21"/>
  <c r="BH191" i="21"/>
  <c r="AR191" i="21"/>
  <c r="BH189" i="21"/>
  <c r="AR189" i="21"/>
  <c r="BH187" i="21"/>
  <c r="AR187" i="21"/>
  <c r="AZ166" i="21"/>
  <c r="AY289" i="21"/>
  <c r="AT235" i="21"/>
  <c r="AT214" i="21"/>
  <c r="BI204" i="21"/>
  <c r="AW196" i="21"/>
  <c r="AY192" i="21"/>
  <c r="AP189" i="21"/>
  <c r="AX186" i="21"/>
  <c r="AP181" i="21"/>
  <c r="AK169" i="21"/>
  <c r="AM155" i="21"/>
  <c r="AM153" i="21"/>
  <c r="AM149" i="21"/>
  <c r="AM147" i="21"/>
  <c r="AM145" i="21"/>
  <c r="AM141" i="21"/>
  <c r="AM139" i="21"/>
  <c r="AM137" i="21"/>
  <c r="AM135" i="21"/>
  <c r="AM133" i="21"/>
  <c r="AX289" i="21"/>
  <c r="AS235" i="21"/>
  <c r="AU212" i="21"/>
  <c r="AX192" i="21"/>
  <c r="AO189" i="21"/>
  <c r="AW186" i="21"/>
  <c r="AO181" i="21"/>
  <c r="AK155" i="21"/>
  <c r="AK153" i="21"/>
  <c r="AK151" i="21"/>
  <c r="AK149" i="21"/>
  <c r="AK147" i="21"/>
  <c r="AK145" i="21"/>
  <c r="AK143" i="21"/>
  <c r="AK141" i="21"/>
  <c r="AK139" i="21"/>
  <c r="AK137" i="21"/>
  <c r="AK135" i="21"/>
  <c r="AK133" i="21"/>
  <c r="AK131" i="21"/>
  <c r="AK129" i="21"/>
  <c r="AK127" i="21"/>
  <c r="AK125" i="21"/>
  <c r="AK123" i="21"/>
  <c r="AK121" i="21"/>
  <c r="AK119" i="21"/>
  <c r="AK117" i="21"/>
  <c r="AK232" i="21"/>
  <c r="AT212" i="21"/>
  <c r="AQ199" i="21"/>
  <c r="AW192" i="21"/>
  <c r="AN189" i="21"/>
  <c r="AN181" i="21"/>
  <c r="AP167" i="21"/>
  <c r="BI231" i="21"/>
  <c r="AS212" i="21"/>
  <c r="AP199" i="21"/>
  <c r="AY188" i="21"/>
  <c r="AP170" i="21"/>
  <c r="AO167" i="21"/>
  <c r="AO265" i="21"/>
  <c r="AU231" i="21"/>
  <c r="AT210" i="21"/>
  <c r="AO199" i="21"/>
  <c r="AQ195" i="21"/>
  <c r="AX188" i="21"/>
  <c r="AP183" i="21"/>
  <c r="AN167" i="21"/>
  <c r="AP263" i="21"/>
  <c r="AS210" i="21"/>
  <c r="AY198" i="21"/>
  <c r="AP195" i="21"/>
  <c r="AW188" i="21"/>
  <c r="AO183" i="21"/>
  <c r="AP173" i="21"/>
  <c r="AK167" i="21"/>
  <c r="AP159" i="21"/>
  <c r="AP158" i="21"/>
  <c r="AP157" i="21"/>
  <c r="AP154" i="21"/>
  <c r="AP152" i="21"/>
  <c r="AP150" i="21"/>
  <c r="AP146" i="21"/>
  <c r="AP144" i="21"/>
  <c r="AP142" i="21"/>
  <c r="AP138" i="21"/>
  <c r="AX252" i="21"/>
  <c r="AM228" i="21"/>
  <c r="AO210" i="21"/>
  <c r="AX198" i="21"/>
  <c r="AO195" i="21"/>
  <c r="AQ191" i="21"/>
  <c r="AN183" i="21"/>
  <c r="AP175" i="21"/>
  <c r="AO173" i="21"/>
  <c r="AO158" i="21"/>
  <c r="AO157" i="21"/>
  <c r="AO154" i="21"/>
  <c r="AO152" i="21"/>
  <c r="AO150" i="21"/>
  <c r="AO148" i="21"/>
  <c r="AO146" i="21"/>
  <c r="AO144" i="21"/>
  <c r="AO142" i="21"/>
  <c r="AO140" i="21"/>
  <c r="AO138" i="21"/>
  <c r="AO136" i="21"/>
  <c r="AW252" i="21"/>
  <c r="AK228" i="21"/>
  <c r="AX202" i="21"/>
  <c r="AW198" i="21"/>
  <c r="AY194" i="21"/>
  <c r="AP191" i="21"/>
  <c r="AO175" i="21"/>
  <c r="AN173" i="21"/>
  <c r="AP160" i="21"/>
  <c r="AK159" i="21"/>
  <c r="AN158" i="21"/>
  <c r="AN157" i="21"/>
  <c r="AN154" i="21"/>
  <c r="AN152" i="21"/>
  <c r="AN150" i="21"/>
  <c r="AN146" i="21"/>
  <c r="AN144" i="21"/>
  <c r="AN142" i="21"/>
  <c r="AP252" i="21"/>
  <c r="AX208" i="21"/>
  <c r="AX194" i="21"/>
  <c r="AO191" i="21"/>
  <c r="AP185" i="21"/>
  <c r="AP177" i="21"/>
  <c r="AN175" i="21"/>
  <c r="AK173" i="21"/>
  <c r="AP171" i="21"/>
  <c r="AP168" i="21"/>
  <c r="BA166" i="21"/>
  <c r="AO161" i="21"/>
  <c r="AO160" i="21"/>
  <c r="AK158" i="21"/>
  <c r="AK157" i="21"/>
  <c r="AM154" i="21"/>
  <c r="AM152" i="21"/>
  <c r="AM150" i="21"/>
  <c r="AM148" i="21"/>
  <c r="AM146" i="21"/>
  <c r="AM144" i="21"/>
  <c r="AM142" i="21"/>
  <c r="AM140" i="21"/>
  <c r="AM138" i="21"/>
  <c r="AM136" i="21"/>
  <c r="AM130" i="21"/>
  <c r="AW201" i="21"/>
  <c r="AW194" i="21"/>
  <c r="AY190" i="21"/>
  <c r="AO185" i="21"/>
  <c r="AO177" i="21"/>
  <c r="AO171" i="21"/>
  <c r="AK161" i="21"/>
  <c r="AN160" i="21"/>
  <c r="AO156" i="21"/>
  <c r="AK154" i="21"/>
  <c r="AK152" i="21"/>
  <c r="AK150" i="21"/>
  <c r="AK148" i="21"/>
  <c r="AK146" i="21"/>
  <c r="AK144" i="21"/>
  <c r="AK142" i="21"/>
  <c r="AK140" i="21"/>
  <c r="AK138" i="21"/>
  <c r="AK136" i="21"/>
  <c r="AK134" i="21"/>
  <c r="AK132" i="21"/>
  <c r="AK130" i="21"/>
  <c r="AK128" i="21"/>
  <c r="AK126" i="21"/>
  <c r="AK124" i="21"/>
  <c r="AK122" i="21"/>
  <c r="AK120" i="21"/>
  <c r="AK118" i="21"/>
  <c r="AM242" i="21"/>
  <c r="AT221" i="21"/>
  <c r="AP207" i="21"/>
  <c r="AT201" i="21"/>
  <c r="AQ197" i="21"/>
  <c r="AW190" i="21"/>
  <c r="AQ187" i="21"/>
  <c r="AK171" i="21"/>
  <c r="AW166" i="21"/>
  <c r="AO162" i="21"/>
  <c r="AM156" i="21"/>
  <c r="AS239" i="21"/>
  <c r="AS221" i="21"/>
  <c r="AN207" i="21"/>
  <c r="AP197" i="21"/>
  <c r="AP187" i="21"/>
  <c r="AP179" i="21"/>
  <c r="AN162" i="21"/>
  <c r="AK156" i="21"/>
  <c r="AM206" i="21"/>
  <c r="AY200" i="21"/>
  <c r="AO197" i="21"/>
  <c r="AQ193" i="21"/>
  <c r="AO187" i="21"/>
  <c r="AO179" i="21"/>
  <c r="AP169" i="21"/>
  <c r="AK162" i="21"/>
  <c r="AP155" i="21"/>
  <c r="AP151" i="21"/>
  <c r="AP149" i="21"/>
  <c r="AP147" i="21"/>
  <c r="AP141" i="21"/>
  <c r="AP139" i="21"/>
  <c r="AP135" i="21"/>
  <c r="AP133" i="21"/>
  <c r="AP129" i="21"/>
  <c r="AP125" i="21"/>
  <c r="AP123" i="21"/>
  <c r="BI214" i="21"/>
  <c r="AK206" i="21"/>
  <c r="AX200" i="21"/>
  <c r="AY196" i="21"/>
  <c r="AP193" i="21"/>
  <c r="AN187" i="21"/>
  <c r="AN179" i="21"/>
  <c r="AP174" i="21"/>
  <c r="AO169" i="21"/>
  <c r="AP166" i="21"/>
  <c r="AO155" i="21"/>
  <c r="AO153" i="21"/>
  <c r="AO149" i="21"/>
  <c r="AO147" i="21"/>
  <c r="AO145" i="21"/>
  <c r="AO141" i="21"/>
  <c r="AO139" i="21"/>
  <c r="AO137" i="21"/>
  <c r="AO135" i="21"/>
  <c r="AO133" i="21"/>
  <c r="AN185" i="21"/>
  <c r="AN130" i="21"/>
  <c r="AO115" i="21"/>
  <c r="AO107" i="21"/>
  <c r="AO105" i="21"/>
  <c r="AO101" i="21"/>
  <c r="AO97" i="21"/>
  <c r="AO95" i="21"/>
  <c r="AO89" i="21"/>
  <c r="BA85" i="21"/>
  <c r="AK76" i="21"/>
  <c r="AK57" i="21"/>
  <c r="AK52" i="21"/>
  <c r="AK33" i="21"/>
  <c r="AK23" i="21"/>
  <c r="AK13" i="21"/>
  <c r="AU235" i="21"/>
  <c r="AP132" i="21"/>
  <c r="AN115" i="21"/>
  <c r="AN111" i="21"/>
  <c r="AN97" i="21"/>
  <c r="AZ85" i="21"/>
  <c r="AK47" i="21"/>
  <c r="AK42" i="21"/>
  <c r="AK37" i="21"/>
  <c r="AK27" i="21"/>
  <c r="AK18" i="21"/>
  <c r="AN132" i="21"/>
  <c r="AP117" i="21"/>
  <c r="AM115" i="21"/>
  <c r="AM107" i="21"/>
  <c r="AM105" i="21"/>
  <c r="AM101" i="21"/>
  <c r="AM97" i="21"/>
  <c r="AM95" i="21"/>
  <c r="AM89" i="21"/>
  <c r="AM87" i="21"/>
  <c r="AK81" i="21"/>
  <c r="AK71" i="21"/>
  <c r="AK66" i="21"/>
  <c r="AK61" i="21"/>
  <c r="AK12" i="21"/>
  <c r="AU214" i="21"/>
  <c r="AO166" i="21"/>
  <c r="AN155" i="21"/>
  <c r="AN139" i="21"/>
  <c r="AK115" i="21"/>
  <c r="AK113" i="21"/>
  <c r="AK111" i="21"/>
  <c r="AK109" i="21"/>
  <c r="AK107" i="21"/>
  <c r="AK105" i="21"/>
  <c r="AK103" i="21"/>
  <c r="AK101" i="21"/>
  <c r="AK99" i="21"/>
  <c r="AK97" i="21"/>
  <c r="AK95" i="21"/>
  <c r="AK93" i="21"/>
  <c r="AK91" i="21"/>
  <c r="AK89" i="21"/>
  <c r="AK87" i="21"/>
  <c r="AK75" i="21"/>
  <c r="AK56" i="21"/>
  <c r="AK51" i="21"/>
  <c r="AK32" i="21"/>
  <c r="AK22" i="21"/>
  <c r="AS207" i="21"/>
  <c r="AP162" i="21"/>
  <c r="AN135" i="21"/>
  <c r="AO126" i="21"/>
  <c r="AK46" i="21"/>
  <c r="AK36" i="21"/>
  <c r="AK17" i="21"/>
  <c r="BI205" i="21"/>
  <c r="AN149" i="21"/>
  <c r="AO125" i="21"/>
  <c r="AU201" i="21"/>
  <c r="AN177" i="21"/>
  <c r="AN138" i="21"/>
  <c r="AM126" i="21"/>
  <c r="AN125" i="21"/>
  <c r="AO122" i="21"/>
  <c r="AK65" i="21"/>
  <c r="AK55" i="21"/>
  <c r="AK31" i="21"/>
  <c r="AK26" i="21"/>
  <c r="AK21" i="21"/>
  <c r="AP176" i="21"/>
  <c r="AN129" i="21"/>
  <c r="AM125" i="21"/>
  <c r="AN123" i="21"/>
  <c r="AP114" i="21"/>
  <c r="AP110" i="21"/>
  <c r="AP108" i="21"/>
  <c r="AP106" i="21"/>
  <c r="AP104" i="21"/>
  <c r="AP102" i="21"/>
  <c r="AP100" i="21"/>
  <c r="AP98" i="21"/>
  <c r="AP96" i="21"/>
  <c r="AP86" i="21"/>
  <c r="AS85" i="21"/>
  <c r="AK45" i="21"/>
  <c r="AK35" i="21"/>
  <c r="AK16" i="21"/>
  <c r="AK160" i="21"/>
  <c r="AM129" i="21"/>
  <c r="AM122" i="21"/>
  <c r="AP121" i="21"/>
  <c r="AO116" i="21"/>
  <c r="AO114" i="21"/>
  <c r="AO112" i="21"/>
  <c r="AO110" i="21"/>
  <c r="AO108" i="21"/>
  <c r="AO104" i="21"/>
  <c r="AO100" i="21"/>
  <c r="AR85" i="21"/>
  <c r="AK79" i="21"/>
  <c r="AK74" i="21"/>
  <c r="AK69" i="21"/>
  <c r="AK59" i="21"/>
  <c r="AK50" i="21"/>
  <c r="AK40" i="21"/>
  <c r="AX196" i="21"/>
  <c r="AO121" i="21"/>
  <c r="AN114" i="21"/>
  <c r="AN110" i="21"/>
  <c r="AN108" i="21"/>
  <c r="AN104" i="21"/>
  <c r="AN102" i="21"/>
  <c r="AN100" i="21"/>
  <c r="AN96" i="21"/>
  <c r="AN90" i="21"/>
  <c r="AN86" i="21"/>
  <c r="AQ85" i="21"/>
  <c r="AK64" i="21"/>
  <c r="AK54" i="21"/>
  <c r="AK44" i="21"/>
  <c r="AK30" i="21"/>
  <c r="AK20" i="21"/>
  <c r="AN121" i="21"/>
  <c r="AO120" i="21"/>
  <c r="AM116" i="21"/>
  <c r="AM114" i="21"/>
  <c r="AM112" i="21"/>
  <c r="AM110" i="21"/>
  <c r="AM108" i="21"/>
  <c r="AM100" i="21"/>
  <c r="AO193" i="21"/>
  <c r="AP172" i="21"/>
  <c r="AN147" i="21"/>
  <c r="AM121" i="21"/>
  <c r="AK116" i="21"/>
  <c r="AK114" i="21"/>
  <c r="AK112" i="21"/>
  <c r="AK110" i="21"/>
  <c r="AK108" i="21"/>
  <c r="AK106" i="21"/>
  <c r="AK104" i="21"/>
  <c r="AK102" i="21"/>
  <c r="AK100" i="21"/>
  <c r="AK98" i="21"/>
  <c r="AK96" i="21"/>
  <c r="AK94" i="21"/>
  <c r="AK92" i="21"/>
  <c r="AK90" i="21"/>
  <c r="AK88" i="21"/>
  <c r="AK86" i="21"/>
  <c r="AO85" i="21"/>
  <c r="AK78" i="21"/>
  <c r="AK39" i="21"/>
  <c r="AX190" i="21"/>
  <c r="AN171" i="21"/>
  <c r="AM120" i="21"/>
  <c r="AP119" i="21"/>
  <c r="BI85" i="21"/>
  <c r="AK73" i="21"/>
  <c r="AK63" i="21"/>
  <c r="AK58" i="21"/>
  <c r="AK53" i="21"/>
  <c r="AK49" i="21"/>
  <c r="AK43" i="21"/>
  <c r="AK34" i="21"/>
  <c r="AK29" i="21"/>
  <c r="AK19" i="21"/>
  <c r="AQ189" i="21"/>
  <c r="AN141" i="21"/>
  <c r="AN133" i="21"/>
  <c r="AO119" i="21"/>
  <c r="BH85" i="21"/>
  <c r="AM85" i="21"/>
  <c r="AK67" i="21"/>
  <c r="AK24" i="21"/>
  <c r="AK14" i="21"/>
  <c r="AP130" i="21"/>
  <c r="AK68" i="21"/>
  <c r="AK10" i="21"/>
  <c r="AY186" i="21"/>
  <c r="AO130" i="21"/>
  <c r="AP115" i="21"/>
  <c r="AK28" i="21"/>
  <c r="AK9" i="21"/>
  <c r="BD4" i="21"/>
  <c r="BE85" i="21"/>
  <c r="BC4" i="21"/>
  <c r="AN169" i="21"/>
  <c r="BD85" i="21"/>
  <c r="BB4" i="21"/>
  <c r="AK25" i="21"/>
  <c r="AK8" i="21"/>
  <c r="BA4" i="21"/>
  <c r="AK85" i="21"/>
  <c r="AZ4" i="21"/>
  <c r="AN119" i="21"/>
  <c r="AK62" i="21"/>
  <c r="AS4" i="21"/>
  <c r="AN151" i="21"/>
  <c r="AM119" i="21"/>
  <c r="AP97" i="21"/>
  <c r="AK80" i="21"/>
  <c r="AK60" i="21"/>
  <c r="AK41" i="21"/>
  <c r="AK7" i="21"/>
  <c r="AR4" i="21"/>
  <c r="AO118" i="21"/>
  <c r="AQ4" i="21"/>
  <c r="AK77" i="21"/>
  <c r="AK38" i="21"/>
  <c r="AK6" i="21"/>
  <c r="AK4" i="21"/>
  <c r="AK15" i="21"/>
  <c r="AP111" i="21"/>
  <c r="AK5" i="21"/>
  <c r="AK72" i="21"/>
  <c r="BI4" i="21"/>
  <c r="BF4" i="21"/>
  <c r="BG4" i="21"/>
  <c r="AQ302" i="21"/>
  <c r="AR302" i="21"/>
  <c r="AT302" i="21"/>
  <c r="AU302" i="21"/>
  <c r="AW302" i="21"/>
  <c r="AX302" i="21"/>
  <c r="AY302" i="21"/>
  <c r="AP303" i="21"/>
  <c r="AQ303" i="21"/>
  <c r="AP302" i="21"/>
  <c r="BH302" i="21"/>
  <c r="AS302" i="21"/>
  <c r="BI302" i="21"/>
  <c r="AK303" i="21"/>
  <c r="AN303" i="21"/>
  <c r="AO303" i="21"/>
  <c r="AR303" i="21"/>
  <c r="AS303" i="21"/>
  <c r="BI303" i="21"/>
  <c r="AK304" i="21"/>
  <c r="AM303" i="21"/>
  <c r="AT303" i="21"/>
  <c r="AU303" i="21"/>
  <c r="AW303" i="21"/>
  <c r="AX303" i="21"/>
  <c r="AY303" i="21"/>
  <c r="BH303" i="21"/>
  <c r="AU305" i="21"/>
  <c r="AM304" i="21"/>
  <c r="AN304" i="21"/>
  <c r="AO304" i="21"/>
  <c r="AP304" i="21"/>
  <c r="AQ304" i="21"/>
  <c r="AR304" i="21"/>
  <c r="AT304" i="21"/>
  <c r="AU304" i="21"/>
  <c r="AW304" i="21"/>
  <c r="AX304" i="21"/>
  <c r="AY304" i="21"/>
  <c r="AS304" i="21"/>
  <c r="BH304" i="21"/>
  <c r="BI304" i="21"/>
  <c r="AK305" i="21"/>
  <c r="AM305" i="21"/>
  <c r="AN305" i="21"/>
  <c r="AO305" i="21"/>
  <c r="AP305" i="21"/>
  <c r="AQ305" i="21"/>
  <c r="AR305" i="21"/>
  <c r="AT305" i="21"/>
  <c r="AM306" i="21"/>
  <c r="AN306" i="21"/>
  <c r="AW305" i="21"/>
  <c r="AX305" i="21"/>
  <c r="AY305" i="21"/>
  <c r="BH305" i="21"/>
  <c r="AK306" i="21"/>
  <c r="AQ307" i="21"/>
  <c r="AO306" i="21"/>
  <c r="AP306" i="21"/>
  <c r="AQ306" i="21"/>
  <c r="AR306" i="21"/>
  <c r="AS306" i="21"/>
  <c r="AT306" i="21"/>
  <c r="AU306" i="21"/>
  <c r="AW306" i="21"/>
  <c r="AX306" i="21"/>
  <c r="AY306" i="21"/>
  <c r="AR307" i="21"/>
  <c r="AW307" i="21"/>
  <c r="BH306" i="21"/>
  <c r="BI306" i="21"/>
  <c r="AK307" i="21"/>
  <c r="AM307" i="21"/>
  <c r="AN307" i="21"/>
  <c r="AO307" i="21"/>
  <c r="AP307" i="21"/>
  <c r="AY308" i="21"/>
  <c r="AT307" i="21"/>
  <c r="AU307" i="21"/>
  <c r="AX307" i="21"/>
  <c r="AY307" i="21"/>
  <c r="BH307" i="21"/>
  <c r="AK308" i="21"/>
  <c r="AM308" i="21"/>
  <c r="AN308" i="21"/>
  <c r="AO308" i="21"/>
  <c r="AP308" i="21"/>
  <c r="AQ308" i="21"/>
  <c r="AR308" i="21"/>
  <c r="AS308" i="21"/>
  <c r="AT308" i="21"/>
  <c r="AU308" i="21"/>
  <c r="AW308" i="21"/>
  <c r="AX308" i="21"/>
  <c r="AT309" i="21"/>
  <c r="AW309" i="21"/>
  <c r="BH308" i="21"/>
  <c r="BI308" i="21"/>
  <c r="AK309" i="21"/>
  <c r="AM309" i="21"/>
  <c r="AO309" i="21"/>
  <c r="AP309" i="21"/>
  <c r="AQ309" i="21"/>
  <c r="AS310" i="21"/>
  <c r="AU310" i="21"/>
  <c r="AX309" i="21"/>
  <c r="AY309" i="21"/>
  <c r="AK310" i="21"/>
  <c r="AO310" i="21"/>
  <c r="AP310" i="21"/>
  <c r="AQ310" i="21"/>
  <c r="AR310" i="21"/>
  <c r="AQ312" i="21"/>
  <c r="AR312" i="21"/>
  <c r="AW310" i="21"/>
  <c r="AX310" i="21"/>
  <c r="AY310" i="21"/>
  <c r="BH310" i="21"/>
  <c r="AM311" i="21"/>
  <c r="AO311" i="21"/>
  <c r="AW311" i="21"/>
  <c r="AY311" i="21"/>
  <c r="AO312" i="21"/>
  <c r="BH318" i="21"/>
  <c r="BH341" i="21"/>
  <c r="AU312" i="21"/>
  <c r="BH312" i="21"/>
  <c r="AM313" i="21"/>
  <c r="AW313" i="21"/>
  <c r="AY313" i="21"/>
  <c r="AO314" i="21"/>
  <c r="AQ314" i="21"/>
  <c r="BH316" i="21"/>
  <c r="AR343" i="21"/>
  <c r="AR322" i="21"/>
  <c r="BH322" i="21"/>
  <c r="AR324" i="21"/>
  <c r="BH335" i="21"/>
  <c r="BH351" i="21"/>
  <c r="AR331" i="21"/>
  <c r="BH337" i="21"/>
  <c r="AR341" i="21"/>
  <c r="AR373" i="21"/>
  <c r="AR347" i="21"/>
  <c r="BH353" i="21"/>
  <c r="AR357" i="21"/>
  <c r="BH357" i="21"/>
  <c r="AR359" i="21"/>
  <c r="AR363" i="21"/>
  <c r="BH367" i="21"/>
  <c r="AX311" i="21"/>
  <c r="AP312" i="21"/>
  <c r="AX313" i="21"/>
  <c r="AP314" i="21"/>
  <c r="AX317" i="21"/>
  <c r="AP331" i="21"/>
  <c r="AX336" i="21"/>
  <c r="AP347" i="21"/>
  <c r="AX352" i="21"/>
  <c r="AP363" i="21"/>
  <c r="AX368" i="21"/>
  <c r="BD437" i="21"/>
  <c r="AO373" i="21"/>
  <c r="AW372" i="21"/>
  <c r="AO371" i="21"/>
  <c r="AW370" i="21"/>
  <c r="AO369" i="21"/>
  <c r="AW368" i="21"/>
  <c r="AO367" i="21"/>
  <c r="AW366" i="21"/>
  <c r="AO365" i="21"/>
  <c r="AW364" i="21"/>
  <c r="AO363" i="21"/>
  <c r="AW362" i="21"/>
  <c r="AO361" i="21"/>
  <c r="AW360" i="21"/>
  <c r="AO359" i="21"/>
  <c r="AW358" i="21"/>
  <c r="AO357" i="21"/>
  <c r="AW356" i="21"/>
  <c r="AO355" i="21"/>
  <c r="AW354" i="21"/>
  <c r="AO353" i="21"/>
  <c r="AW352" i="21"/>
  <c r="AO351" i="21"/>
  <c r="AW350" i="21"/>
  <c r="AO349" i="21"/>
  <c r="AW348" i="21"/>
  <c r="AO347" i="21"/>
  <c r="AW346" i="21"/>
  <c r="AO345" i="21"/>
  <c r="AW344" i="21"/>
  <c r="AO343" i="21"/>
  <c r="AW342" i="21"/>
  <c r="AO341" i="21"/>
  <c r="AW340" i="21"/>
  <c r="AO339" i="21"/>
  <c r="AW338" i="21"/>
  <c r="AO337" i="21"/>
  <c r="AW336" i="21"/>
  <c r="AO335" i="21"/>
  <c r="AW334" i="21"/>
  <c r="AO333" i="21"/>
  <c r="AW332" i="21"/>
  <c r="BE331" i="21"/>
  <c r="AO331" i="21"/>
  <c r="AW327" i="21"/>
  <c r="AO326" i="21"/>
  <c r="AW325" i="21"/>
  <c r="AO324" i="21"/>
  <c r="AW323" i="21"/>
  <c r="AO322" i="21"/>
  <c r="AW321" i="21"/>
  <c r="AO320" i="21"/>
  <c r="AW319" i="21"/>
  <c r="AO318" i="21"/>
  <c r="AW317" i="21"/>
  <c r="AO316" i="21"/>
  <c r="AW315" i="21"/>
  <c r="AN373" i="21"/>
  <c r="AN371" i="21"/>
  <c r="AN369" i="21"/>
  <c r="AN367" i="21"/>
  <c r="AN365" i="21"/>
  <c r="AN363" i="21"/>
  <c r="AN361" i="21"/>
  <c r="AN359" i="21"/>
  <c r="AN357" i="21"/>
  <c r="AN355" i="21"/>
  <c r="AN353" i="21"/>
  <c r="AN351" i="21"/>
  <c r="AN349" i="21"/>
  <c r="AN347" i="21"/>
  <c r="AN345" i="21"/>
  <c r="AN343" i="21"/>
  <c r="AN341" i="21"/>
  <c r="AN339" i="21"/>
  <c r="AN337" i="21"/>
  <c r="AN335" i="21"/>
  <c r="AN333" i="21"/>
  <c r="BD331" i="21"/>
  <c r="AN331" i="21"/>
  <c r="AN326" i="21"/>
  <c r="AN324" i="21"/>
  <c r="AN322" i="21"/>
  <c r="AN320" i="21"/>
  <c r="AN318" i="21"/>
  <c r="AN316" i="21"/>
  <c r="AM373" i="21"/>
  <c r="AU372" i="21"/>
  <c r="AM371" i="21"/>
  <c r="AU370" i="21"/>
  <c r="AM369" i="21"/>
  <c r="AU368" i="21"/>
  <c r="AM367" i="21"/>
  <c r="AU366" i="21"/>
  <c r="AM365" i="21"/>
  <c r="AU364" i="21"/>
  <c r="AM363" i="21"/>
  <c r="AU362" i="21"/>
  <c r="AM361" i="21"/>
  <c r="AU360" i="21"/>
  <c r="AM359" i="21"/>
  <c r="AU358" i="21"/>
  <c r="AM357" i="21"/>
  <c r="AU356" i="21"/>
  <c r="AM355" i="21"/>
  <c r="AU354" i="21"/>
  <c r="AM353" i="21"/>
  <c r="AU352" i="21"/>
  <c r="AM351" i="21"/>
  <c r="AU350" i="21"/>
  <c r="AM349" i="21"/>
  <c r="AU348" i="21"/>
  <c r="AM347" i="21"/>
  <c r="AU346" i="21"/>
  <c r="AM345" i="21"/>
  <c r="AU344" i="21"/>
  <c r="AM343" i="21"/>
  <c r="AU342" i="21"/>
  <c r="AM341" i="21"/>
  <c r="AU340" i="21"/>
  <c r="AM339" i="21"/>
  <c r="AU338" i="21"/>
  <c r="AM337" i="21"/>
  <c r="AU336" i="21"/>
  <c r="AM335" i="21"/>
  <c r="AU334" i="21"/>
  <c r="AM333" i="21"/>
  <c r="AU332" i="21"/>
  <c r="BC331" i="21"/>
  <c r="AM331" i="21"/>
  <c r="AU327" i="21"/>
  <c r="AM326" i="21"/>
  <c r="AU325" i="21"/>
  <c r="AM324" i="21"/>
  <c r="AU323" i="21"/>
  <c r="AM322" i="21"/>
  <c r="AU321" i="21"/>
  <c r="AM320" i="21"/>
  <c r="AU319" i="21"/>
  <c r="AM318" i="21"/>
  <c r="AU317" i="21"/>
  <c r="AM316" i="21"/>
  <c r="AU315" i="21"/>
  <c r="AK373" i="21"/>
  <c r="AT372" i="21"/>
  <c r="AK371" i="21"/>
  <c r="AT370" i="21"/>
  <c r="AK369" i="21"/>
  <c r="AT368" i="21"/>
  <c r="AK367" i="21"/>
  <c r="AT366" i="21"/>
  <c r="AK365" i="21"/>
  <c r="AT364" i="21"/>
  <c r="AK363" i="21"/>
  <c r="AT362" i="21"/>
  <c r="AK361" i="21"/>
  <c r="AT360" i="21"/>
  <c r="AK359" i="21"/>
  <c r="AT358" i="21"/>
  <c r="AK357" i="21"/>
  <c r="AT356" i="21"/>
  <c r="AK355" i="21"/>
  <c r="AT354" i="21"/>
  <c r="AK353" i="21"/>
  <c r="AT352" i="21"/>
  <c r="AK351" i="21"/>
  <c r="AT350" i="21"/>
  <c r="AK349" i="21"/>
  <c r="AT348" i="21"/>
  <c r="AK347" i="21"/>
  <c r="AT346" i="21"/>
  <c r="AK345" i="21"/>
  <c r="AT344" i="21"/>
  <c r="AK343" i="21"/>
  <c r="AT342" i="21"/>
  <c r="AK341" i="21"/>
  <c r="AT340" i="21"/>
  <c r="AK339" i="21"/>
  <c r="AT338" i="21"/>
  <c r="AK337" i="21"/>
  <c r="AT336" i="21"/>
  <c r="AK335" i="21"/>
  <c r="AT334" i="21"/>
  <c r="AK333" i="21"/>
  <c r="AT332" i="21"/>
  <c r="BB331" i="21"/>
  <c r="AK331" i="21"/>
  <c r="AT327" i="21"/>
  <c r="AK326" i="21"/>
  <c r="AT325" i="21"/>
  <c r="AK324" i="21"/>
  <c r="AT323" i="21"/>
  <c r="AK322" i="21"/>
  <c r="AT321" i="21"/>
  <c r="AK320" i="21"/>
  <c r="AT319" i="21"/>
  <c r="AK318" i="21"/>
  <c r="AT317" i="21"/>
  <c r="AK316" i="21"/>
  <c r="AT315" i="21"/>
  <c r="BI372" i="21"/>
  <c r="AS372" i="21"/>
  <c r="BI370" i="21"/>
  <c r="AS370" i="21"/>
  <c r="BI368" i="21"/>
  <c r="AS368" i="21"/>
  <c r="BI366" i="21"/>
  <c r="AS366" i="21"/>
  <c r="BI364" i="21"/>
  <c r="AS364" i="21"/>
  <c r="BI362" i="21"/>
  <c r="AS362" i="21"/>
  <c r="BI360" i="21"/>
  <c r="AS360" i="21"/>
  <c r="BI358" i="21"/>
  <c r="AS358" i="21"/>
  <c r="BI356" i="21"/>
  <c r="AS356" i="21"/>
  <c r="BI354" i="21"/>
  <c r="AS354" i="21"/>
  <c r="BI352" i="21"/>
  <c r="AS352" i="21"/>
  <c r="BI350" i="21"/>
  <c r="AS350" i="21"/>
  <c r="BI348" i="21"/>
  <c r="AS348" i="21"/>
  <c r="BI346" i="21"/>
  <c r="AS346" i="21"/>
  <c r="BI344" i="21"/>
  <c r="AS344" i="21"/>
  <c r="BI342" i="21"/>
  <c r="AS342" i="21"/>
  <c r="BI340" i="21"/>
  <c r="AS340" i="21"/>
  <c r="BI338" i="21"/>
  <c r="AS338" i="21"/>
  <c r="BI336" i="21"/>
  <c r="AS336" i="21"/>
  <c r="BI334" i="21"/>
  <c r="AS334" i="21"/>
  <c r="BI332" i="21"/>
  <c r="AS332" i="21"/>
  <c r="BA331" i="21"/>
  <c r="BI327" i="21"/>
  <c r="AS327" i="21"/>
  <c r="BI325" i="21"/>
  <c r="AS325" i="21"/>
  <c r="BI323" i="21"/>
  <c r="AS323" i="21"/>
  <c r="BI321" i="21"/>
  <c r="AS321" i="21"/>
  <c r="BI319" i="21"/>
  <c r="AS319" i="21"/>
  <c r="BI317" i="21"/>
  <c r="AS317" i="21"/>
  <c r="BI315" i="21"/>
  <c r="AS315" i="21"/>
  <c r="BH372" i="21"/>
  <c r="AR372" i="21"/>
  <c r="BH370" i="21"/>
  <c r="AR370" i="21"/>
  <c r="BH368" i="21"/>
  <c r="AR368" i="21"/>
  <c r="BH366" i="21"/>
  <c r="AR366" i="21"/>
  <c r="BH364" i="21"/>
  <c r="AR364" i="21"/>
  <c r="BH362" i="21"/>
  <c r="AR362" i="21"/>
  <c r="BH360" i="21"/>
  <c r="AR360" i="21"/>
  <c r="BH358" i="21"/>
  <c r="AR358" i="21"/>
  <c r="BH356" i="21"/>
  <c r="AR356" i="21"/>
  <c r="BH354" i="21"/>
  <c r="AR354" i="21"/>
  <c r="BH352" i="21"/>
  <c r="AR352" i="21"/>
  <c r="BH350" i="21"/>
  <c r="AR350" i="21"/>
  <c r="BH348" i="21"/>
  <c r="AR348" i="21"/>
  <c r="BH346" i="21"/>
  <c r="AR346" i="21"/>
  <c r="BH344" i="21"/>
  <c r="AR344" i="21"/>
  <c r="BH342" i="21"/>
  <c r="AR342" i="21"/>
  <c r="BH340" i="21"/>
  <c r="AR340" i="21"/>
  <c r="BH338" i="21"/>
  <c r="AR338" i="21"/>
  <c r="BH336" i="21"/>
  <c r="AR336" i="21"/>
  <c r="BH334" i="21"/>
  <c r="AR334" i="21"/>
  <c r="BH332" i="21"/>
  <c r="AR332" i="21"/>
  <c r="AZ331" i="21"/>
  <c r="BH327" i="21"/>
  <c r="AR327" i="21"/>
  <c r="BH325" i="21"/>
  <c r="AR325" i="21"/>
  <c r="BH323" i="21"/>
  <c r="AR323" i="21"/>
  <c r="BH321" i="21"/>
  <c r="AR321" i="21"/>
  <c r="BH319" i="21"/>
  <c r="AR319" i="21"/>
  <c r="BH317" i="21"/>
  <c r="AR317" i="21"/>
  <c r="BH315" i="21"/>
  <c r="AR315" i="21"/>
  <c r="AY373" i="21"/>
  <c r="AQ372" i="21"/>
  <c r="AY371" i="21"/>
  <c r="AQ370" i="21"/>
  <c r="AY369" i="21"/>
  <c r="AQ368" i="21"/>
  <c r="AY367" i="21"/>
  <c r="AQ366" i="21"/>
  <c r="AY365" i="21"/>
  <c r="AQ364" i="21"/>
  <c r="AY363" i="21"/>
  <c r="AQ362" i="21"/>
  <c r="AY361" i="21"/>
  <c r="AQ360" i="21"/>
  <c r="AY359" i="21"/>
  <c r="AQ358" i="21"/>
  <c r="AY357" i="21"/>
  <c r="AQ356" i="21"/>
  <c r="AY355" i="21"/>
  <c r="AQ354" i="21"/>
  <c r="AY353" i="21"/>
  <c r="AQ352" i="21"/>
  <c r="AY351" i="21"/>
  <c r="AQ350" i="21"/>
  <c r="AY349" i="21"/>
  <c r="AQ348" i="21"/>
  <c r="AY347" i="21"/>
  <c r="AQ346" i="21"/>
  <c r="AY345" i="21"/>
  <c r="AQ344" i="21"/>
  <c r="AY343" i="21"/>
  <c r="AQ342" i="21"/>
  <c r="AY341" i="21"/>
  <c r="AQ340" i="21"/>
  <c r="AY339" i="21"/>
  <c r="AQ338" i="21"/>
  <c r="AY337" i="21"/>
  <c r="AQ336" i="21"/>
  <c r="AY335" i="21"/>
  <c r="AQ334" i="21"/>
  <c r="AY333" i="21"/>
  <c r="AQ332" i="21"/>
  <c r="AY331" i="21"/>
  <c r="AQ327" i="21"/>
  <c r="AY326" i="21"/>
  <c r="AQ325" i="21"/>
  <c r="AY324" i="21"/>
  <c r="AQ323" i="21"/>
  <c r="AY322" i="21"/>
  <c r="AQ321" i="21"/>
  <c r="AY320" i="21"/>
  <c r="AQ319" i="21"/>
  <c r="AY318" i="21"/>
  <c r="AQ317" i="21"/>
  <c r="AY316" i="21"/>
  <c r="AQ315" i="21"/>
  <c r="AY314" i="21"/>
  <c r="AX373" i="21"/>
  <c r="AP372" i="21"/>
  <c r="AX371" i="21"/>
  <c r="AP370" i="21"/>
  <c r="AX369" i="21"/>
  <c r="AP368" i="21"/>
  <c r="AX367" i="21"/>
  <c r="AP366" i="21"/>
  <c r="AX365" i="21"/>
  <c r="AP364" i="21"/>
  <c r="AX363" i="21"/>
  <c r="AP362" i="21"/>
  <c r="AX361" i="21"/>
  <c r="AP360" i="21"/>
  <c r="AX359" i="21"/>
  <c r="AP358" i="21"/>
  <c r="AX357" i="21"/>
  <c r="AP356" i="21"/>
  <c r="AX355" i="21"/>
  <c r="AP354" i="21"/>
  <c r="AX353" i="21"/>
  <c r="AP352" i="21"/>
  <c r="AX351" i="21"/>
  <c r="AP350" i="21"/>
  <c r="AX349" i="21"/>
  <c r="AP348" i="21"/>
  <c r="AX347" i="21"/>
  <c r="AP346" i="21"/>
  <c r="AX345" i="21"/>
  <c r="AP344" i="21"/>
  <c r="AX343" i="21"/>
  <c r="AP342" i="21"/>
  <c r="AX341" i="21"/>
  <c r="AP340" i="21"/>
  <c r="AX339" i="21"/>
  <c r="AP338" i="21"/>
  <c r="AX337" i="21"/>
  <c r="AP336" i="21"/>
  <c r="AX335" i="21"/>
  <c r="AP334" i="21"/>
  <c r="AX333" i="21"/>
  <c r="AP332" i="21"/>
  <c r="AX331" i="21"/>
  <c r="AP327" i="21"/>
  <c r="AX326" i="21"/>
  <c r="AP325" i="21"/>
  <c r="AX324" i="21"/>
  <c r="AP323" i="21"/>
  <c r="AX322" i="21"/>
  <c r="AP321" i="21"/>
  <c r="AX320" i="21"/>
  <c r="AP319" i="21"/>
  <c r="AX318" i="21"/>
  <c r="AP317" i="21"/>
  <c r="AX316" i="21"/>
  <c r="AP315" i="21"/>
  <c r="AW373" i="21"/>
  <c r="AO372" i="21"/>
  <c r="AW371" i="21"/>
  <c r="AO370" i="21"/>
  <c r="AW369" i="21"/>
  <c r="AO368" i="21"/>
  <c r="AW367" i="21"/>
  <c r="AO366" i="21"/>
  <c r="AW365" i="21"/>
  <c r="AO364" i="21"/>
  <c r="AW363" i="21"/>
  <c r="AO362" i="21"/>
  <c r="AW361" i="21"/>
  <c r="AO360" i="21"/>
  <c r="AW359" i="21"/>
  <c r="AO358" i="21"/>
  <c r="AW357" i="21"/>
  <c r="AO356" i="21"/>
  <c r="AW355" i="21"/>
  <c r="AO354" i="21"/>
  <c r="AW353" i="21"/>
  <c r="AO352" i="21"/>
  <c r="AW351" i="21"/>
  <c r="AO350" i="21"/>
  <c r="AW349" i="21"/>
  <c r="AO348" i="21"/>
  <c r="AW347" i="21"/>
  <c r="AO346" i="21"/>
  <c r="AW345" i="21"/>
  <c r="AO344" i="21"/>
  <c r="AW343" i="21"/>
  <c r="AO342" i="21"/>
  <c r="AW341" i="21"/>
  <c r="AO340" i="21"/>
  <c r="AW339" i="21"/>
  <c r="AO338" i="21"/>
  <c r="AW337" i="21"/>
  <c r="AO336" i="21"/>
  <c r="AW335" i="21"/>
  <c r="AO334" i="21"/>
  <c r="AW333" i="21"/>
  <c r="AO332" i="21"/>
  <c r="AW331" i="21"/>
  <c r="AO327" i="21"/>
  <c r="AW326" i="21"/>
  <c r="AO325" i="21"/>
  <c r="AW324" i="21"/>
  <c r="AO323" i="21"/>
  <c r="AW322" i="21"/>
  <c r="AO321" i="21"/>
  <c r="AW320" i="21"/>
  <c r="AO319" i="21"/>
  <c r="AW318" i="21"/>
  <c r="AO317" i="21"/>
  <c r="AW316" i="21"/>
  <c r="AO315" i="21"/>
  <c r="AW314" i="21"/>
  <c r="AN372" i="21"/>
  <c r="AN370" i="21"/>
  <c r="AN368" i="21"/>
  <c r="AN366" i="21"/>
  <c r="AN364" i="21"/>
  <c r="AN362" i="21"/>
  <c r="AN360" i="21"/>
  <c r="AN358" i="21"/>
  <c r="AN356" i="21"/>
  <c r="AN354" i="21"/>
  <c r="AN352" i="21"/>
  <c r="AN350" i="21"/>
  <c r="AN348" i="21"/>
  <c r="AN346" i="21"/>
  <c r="AN344" i="21"/>
  <c r="AN342" i="21"/>
  <c r="AN340" i="21"/>
  <c r="AN338" i="21"/>
  <c r="AN336" i="21"/>
  <c r="AN334" i="21"/>
  <c r="AN332" i="21"/>
  <c r="AN327" i="21"/>
  <c r="AN325" i="21"/>
  <c r="AN323" i="21"/>
  <c r="AN321" i="21"/>
  <c r="AN319" i="21"/>
  <c r="AN317" i="21"/>
  <c r="AN315" i="21"/>
  <c r="AU373" i="21"/>
  <c r="AM372" i="21"/>
  <c r="AU371" i="21"/>
  <c r="AM370" i="21"/>
  <c r="AU369" i="21"/>
  <c r="AM368" i="21"/>
  <c r="AU367" i="21"/>
  <c r="AM366" i="21"/>
  <c r="AU365" i="21"/>
  <c r="AM364" i="21"/>
  <c r="AU363" i="21"/>
  <c r="AM362" i="21"/>
  <c r="AU361" i="21"/>
  <c r="AM360" i="21"/>
  <c r="AU359" i="21"/>
  <c r="AM358" i="21"/>
  <c r="AU357" i="21"/>
  <c r="AM356" i="21"/>
  <c r="AU355" i="21"/>
  <c r="AM354" i="21"/>
  <c r="AU353" i="21"/>
  <c r="AM352" i="21"/>
  <c r="AU351" i="21"/>
  <c r="AM350" i="21"/>
  <c r="AU349" i="21"/>
  <c r="AM348" i="21"/>
  <c r="AU347" i="21"/>
  <c r="AM346" i="21"/>
  <c r="AU345" i="21"/>
  <c r="AM344" i="21"/>
  <c r="AU343" i="21"/>
  <c r="AM342" i="21"/>
  <c r="AU341" i="21"/>
  <c r="AM340" i="21"/>
  <c r="AU339" i="21"/>
  <c r="AM338" i="21"/>
  <c r="AU337" i="21"/>
  <c r="AM336" i="21"/>
  <c r="AU335" i="21"/>
  <c r="AM334" i="21"/>
  <c r="AU333" i="21"/>
  <c r="AM332" i="21"/>
  <c r="AU331" i="21"/>
  <c r="AM327" i="21"/>
  <c r="AU326" i="21"/>
  <c r="AM325" i="21"/>
  <c r="AU324" i="21"/>
  <c r="AM323" i="21"/>
  <c r="AU322" i="21"/>
  <c r="AM321" i="21"/>
  <c r="AU320" i="21"/>
  <c r="AM319" i="21"/>
  <c r="AU318" i="21"/>
  <c r="AM317" i="21"/>
  <c r="AU316" i="21"/>
  <c r="AM315" i="21"/>
  <c r="AT373" i="21"/>
  <c r="AK372" i="21"/>
  <c r="AT371" i="21"/>
  <c r="AK370" i="21"/>
  <c r="AT369" i="21"/>
  <c r="AK368" i="21"/>
  <c r="AT367" i="21"/>
  <c r="AK366" i="21"/>
  <c r="AT365" i="21"/>
  <c r="AK364" i="21"/>
  <c r="AT363" i="21"/>
  <c r="AK362" i="21"/>
  <c r="AT361" i="21"/>
  <c r="AK360" i="21"/>
  <c r="AT359" i="21"/>
  <c r="AK358" i="21"/>
  <c r="AT357" i="21"/>
  <c r="AK356" i="21"/>
  <c r="AT355" i="21"/>
  <c r="AK354" i="21"/>
  <c r="AT353" i="21"/>
  <c r="AK352" i="21"/>
  <c r="AT351" i="21"/>
  <c r="AK350" i="21"/>
  <c r="AT349" i="21"/>
  <c r="AK348" i="21"/>
  <c r="AT347" i="21"/>
  <c r="AK346" i="21"/>
  <c r="AT345" i="21"/>
  <c r="AK344" i="21"/>
  <c r="AT343" i="21"/>
  <c r="AK342" i="21"/>
  <c r="AT341" i="21"/>
  <c r="AK340" i="21"/>
  <c r="AT339" i="21"/>
  <c r="AK338" i="21"/>
  <c r="AT337" i="21"/>
  <c r="AK336" i="21"/>
  <c r="AT335" i="21"/>
  <c r="AK334" i="21"/>
  <c r="AT333" i="21"/>
  <c r="AK332" i="21"/>
  <c r="AT331" i="21"/>
  <c r="AK327" i="21"/>
  <c r="AT326" i="21"/>
  <c r="AK325" i="21"/>
  <c r="AT324" i="21"/>
  <c r="AK323" i="21"/>
  <c r="AT322" i="21"/>
  <c r="AK321" i="21"/>
  <c r="AT320" i="21"/>
  <c r="AK319" i="21"/>
  <c r="AT318" i="21"/>
  <c r="AK317" i="21"/>
  <c r="AT316" i="21"/>
  <c r="AK315" i="21"/>
  <c r="AT314" i="21"/>
  <c r="AS373" i="21"/>
  <c r="BI371" i="21"/>
  <c r="AS371" i="21"/>
  <c r="BI369" i="21"/>
  <c r="AS369" i="21"/>
  <c r="BI367" i="21"/>
  <c r="AS367" i="21"/>
  <c r="BI365" i="21"/>
  <c r="AS365" i="21"/>
  <c r="BI363" i="21"/>
  <c r="AS363" i="21"/>
  <c r="BI361" i="21"/>
  <c r="AS361" i="21"/>
  <c r="BI359" i="21"/>
  <c r="AS359" i="21"/>
  <c r="BI357" i="21"/>
  <c r="AS357" i="21"/>
  <c r="BI355" i="21"/>
  <c r="AS355" i="21"/>
  <c r="BI353" i="21"/>
  <c r="AS353" i="21"/>
  <c r="BI351" i="21"/>
  <c r="AS351" i="21"/>
  <c r="BI349" i="21"/>
  <c r="AS349" i="21"/>
  <c r="BI347" i="21"/>
  <c r="AS347" i="21"/>
  <c r="BI345" i="21"/>
  <c r="AS345" i="21"/>
  <c r="BI343" i="21"/>
  <c r="AS343" i="21"/>
  <c r="BI341" i="21"/>
  <c r="AS341" i="21"/>
  <c r="BI339" i="21"/>
  <c r="AS339" i="21"/>
  <c r="BI337" i="21"/>
  <c r="AS337" i="21"/>
  <c r="BI335" i="21"/>
  <c r="AS335" i="21"/>
  <c r="BI333" i="21"/>
  <c r="AS333" i="21"/>
  <c r="BI331" i="21"/>
  <c r="AS331" i="21"/>
  <c r="BI326" i="21"/>
  <c r="AS326" i="21"/>
  <c r="BI324" i="21"/>
  <c r="AS324" i="21"/>
  <c r="BI322" i="21"/>
  <c r="AS322" i="21"/>
  <c r="BI320" i="21"/>
  <c r="AS320" i="21"/>
  <c r="BI318" i="21"/>
  <c r="AS318" i="21"/>
  <c r="BI316" i="21"/>
  <c r="AS316" i="21"/>
  <c r="BI314" i="21"/>
  <c r="AS314" i="21"/>
  <c r="BH373" i="21"/>
  <c r="AQ373" i="21"/>
  <c r="AY372" i="21"/>
  <c r="AQ371" i="21"/>
  <c r="AY370" i="21"/>
  <c r="AQ369" i="21"/>
  <c r="AY368" i="21"/>
  <c r="AQ367" i="21"/>
  <c r="AY366" i="21"/>
  <c r="AQ365" i="21"/>
  <c r="AY364" i="21"/>
  <c r="AQ363" i="21"/>
  <c r="AY362" i="21"/>
  <c r="AQ361" i="21"/>
  <c r="AY360" i="21"/>
  <c r="AQ359" i="21"/>
  <c r="AY358" i="21"/>
  <c r="AQ357" i="21"/>
  <c r="AY356" i="21"/>
  <c r="AQ355" i="21"/>
  <c r="AY354" i="21"/>
  <c r="AQ353" i="21"/>
  <c r="AY352" i="21"/>
  <c r="AQ351" i="21"/>
  <c r="AY350" i="21"/>
  <c r="AQ349" i="21"/>
  <c r="AY348" i="21"/>
  <c r="AQ347" i="21"/>
  <c r="AY346" i="21"/>
  <c r="AQ345" i="21"/>
  <c r="AY344" i="21"/>
  <c r="AQ343" i="21"/>
  <c r="AY342" i="21"/>
  <c r="AQ341" i="21"/>
  <c r="AY340" i="21"/>
  <c r="AQ339" i="21"/>
  <c r="AY338" i="21"/>
  <c r="AQ337" i="21"/>
  <c r="AY336" i="21"/>
  <c r="AQ335" i="21"/>
  <c r="AY334" i="21"/>
  <c r="AQ333" i="21"/>
  <c r="AY332" i="21"/>
  <c r="AQ331" i="21"/>
  <c r="AY327" i="21"/>
  <c r="AQ326" i="21"/>
  <c r="AY325" i="21"/>
  <c r="AQ324" i="21"/>
  <c r="AY323" i="21"/>
  <c r="AQ322" i="21"/>
  <c r="AY321" i="21"/>
  <c r="AQ320" i="21"/>
  <c r="AY319" i="21"/>
  <c r="AQ318" i="21"/>
  <c r="AY317" i="21"/>
  <c r="AQ316" i="21"/>
  <c r="AY315" i="21"/>
  <c r="AR314" i="21"/>
  <c r="AP318" i="21"/>
  <c r="AX323" i="21"/>
  <c r="AP337" i="21"/>
  <c r="AX342" i="21"/>
  <c r="AP353" i="21"/>
  <c r="AX358" i="21"/>
  <c r="AP369" i="21"/>
  <c r="BI310" i="21"/>
  <c r="AS312" i="21"/>
  <c r="BI312" i="21"/>
  <c r="AU314" i="21"/>
  <c r="AR318" i="21"/>
  <c r="BH331" i="21"/>
  <c r="AR337" i="21"/>
  <c r="BH347" i="21"/>
  <c r="AR353" i="21"/>
  <c r="BH363" i="21"/>
  <c r="AR369" i="21"/>
  <c r="AT310" i="21"/>
  <c r="AK311" i="21"/>
  <c r="AT312" i="21"/>
  <c r="AK313" i="21"/>
  <c r="AX314" i="21"/>
  <c r="AP324" i="21"/>
  <c r="AX332" i="21"/>
  <c r="AP343" i="21"/>
  <c r="AX348" i="21"/>
  <c r="AP359" i="21"/>
  <c r="AX364" i="21"/>
  <c r="BH369" i="21"/>
  <c r="AN309" i="21"/>
  <c r="AN311" i="21"/>
  <c r="AN313" i="21"/>
  <c r="AX319" i="21"/>
  <c r="AP333" i="21"/>
  <c r="AX338" i="21"/>
  <c r="AP349" i="21"/>
  <c r="AX354" i="21"/>
  <c r="AP365" i="21"/>
  <c r="AX370" i="21"/>
  <c r="AW312" i="21"/>
  <c r="AO313" i="21"/>
  <c r="BH324" i="21"/>
  <c r="AR333" i="21"/>
  <c r="BH343" i="21"/>
  <c r="AR349" i="21"/>
  <c r="BH359" i="21"/>
  <c r="AR365" i="21"/>
  <c r="AP311" i="21"/>
  <c r="AX312" i="21"/>
  <c r="AP313" i="21"/>
  <c r="AP320" i="21"/>
  <c r="AX325" i="21"/>
  <c r="AP339" i="21"/>
  <c r="AX344" i="21"/>
  <c r="AP355" i="21"/>
  <c r="AX360" i="21"/>
  <c r="AP371" i="21"/>
  <c r="AQ311" i="21"/>
  <c r="AY312" i="21"/>
  <c r="AQ313" i="21"/>
  <c r="BH314" i="21"/>
  <c r="AR320" i="21"/>
  <c r="BH333" i="21"/>
  <c r="AR339" i="21"/>
  <c r="BH349" i="21"/>
  <c r="AR355" i="21"/>
  <c r="BH365" i="21"/>
  <c r="AR371" i="21"/>
  <c r="AR309" i="21"/>
  <c r="BH309" i="21"/>
  <c r="AR311" i="21"/>
  <c r="BH311" i="21"/>
  <c r="AR313" i="21"/>
  <c r="BH313" i="21"/>
  <c r="AX315" i="21"/>
  <c r="AP326" i="21"/>
  <c r="AX334" i="21"/>
  <c r="AP345" i="21"/>
  <c r="AX350" i="21"/>
  <c r="AP361" i="21"/>
  <c r="AX366" i="21"/>
  <c r="AS305" i="21"/>
  <c r="BI305" i="21"/>
  <c r="AS307" i="21"/>
  <c r="BI307" i="21"/>
  <c r="AS309" i="21"/>
  <c r="BI309" i="21"/>
  <c r="AS311" i="21"/>
  <c r="BI311" i="21"/>
  <c r="AS313" i="21"/>
  <c r="BI313" i="21"/>
  <c r="BH320" i="21"/>
  <c r="AR326" i="21"/>
  <c r="BH339" i="21"/>
  <c r="AR345" i="21"/>
  <c r="BH355" i="21"/>
  <c r="AR361" i="21"/>
  <c r="BH371" i="21"/>
  <c r="AT311" i="21"/>
  <c r="AK312" i="21"/>
  <c r="AT313" i="21"/>
  <c r="AK314" i="21"/>
  <c r="AP316" i="21"/>
  <c r="AX321" i="21"/>
  <c r="AP335" i="21"/>
  <c r="AX340" i="21"/>
  <c r="AP351" i="21"/>
  <c r="AX356" i="21"/>
  <c r="AP367" i="21"/>
  <c r="AX372" i="21"/>
  <c r="AU309" i="21"/>
  <c r="AM310" i="21"/>
  <c r="AU311" i="21"/>
  <c r="AM312" i="21"/>
  <c r="AU313" i="21"/>
  <c r="AM314" i="21"/>
  <c r="AR316" i="21"/>
  <c r="BH326" i="21"/>
  <c r="AR335" i="21"/>
  <c r="BH345" i="21"/>
  <c r="AR351" i="21"/>
  <c r="BH361" i="21"/>
  <c r="AR367" i="21"/>
  <c r="AN310" i="21"/>
  <c r="AN312" i="21"/>
  <c r="AN314" i="21"/>
  <c r="AP322" i="21"/>
  <c r="AX327" i="21"/>
  <c r="AP341" i="21"/>
  <c r="AX346" i="21"/>
  <c r="AP357" i="21"/>
  <c r="AX362" i="21"/>
  <c r="AP373" i="21"/>
  <c r="BI373" i="21"/>
  <c r="AK374" i="21"/>
  <c r="AM374" i="21"/>
  <c r="AN374" i="21"/>
  <c r="AO374" i="21"/>
  <c r="AP374" i="21"/>
  <c r="AQ374" i="21"/>
  <c r="AR374" i="21"/>
  <c r="AS374" i="21"/>
  <c r="AT374" i="21"/>
  <c r="AX374" i="21"/>
  <c r="AY377" i="21"/>
  <c r="BH374" i="21"/>
  <c r="BI374" i="21"/>
  <c r="AK375" i="21"/>
  <c r="AO375" i="21"/>
  <c r="AY375" i="21"/>
  <c r="AO376" i="21"/>
  <c r="AP376" i="21"/>
  <c r="AR376" i="21"/>
  <c r="AP378" i="21"/>
  <c r="AL198" i="21"/>
  <c r="AX377" i="21"/>
  <c r="AL182" i="21"/>
  <c r="AL430" i="21"/>
  <c r="AL166" i="21"/>
  <c r="AU379" i="21"/>
  <c r="AL414" i="21"/>
  <c r="AL148" i="21"/>
  <c r="AQ386" i="21"/>
  <c r="AL398" i="21"/>
  <c r="AL132" i="21"/>
  <c r="BE386" i="21"/>
  <c r="AL380" i="21"/>
  <c r="AL116" i="21"/>
  <c r="AL364" i="21"/>
  <c r="AL100" i="21"/>
  <c r="AL348" i="21"/>
  <c r="AL84" i="21"/>
  <c r="AL332" i="21"/>
  <c r="AL66" i="21"/>
  <c r="AL314" i="21"/>
  <c r="AL50" i="21"/>
  <c r="AL298" i="21"/>
  <c r="AL34" i="21"/>
  <c r="AL282" i="21"/>
  <c r="AL18" i="21"/>
  <c r="AL264" i="21"/>
  <c r="AL248" i="21"/>
  <c r="AL232" i="21"/>
  <c r="AL214" i="21"/>
  <c r="AL429" i="21"/>
  <c r="AL413" i="21"/>
  <c r="AL397" i="21"/>
  <c r="AL379" i="21"/>
  <c r="AL363" i="21"/>
  <c r="AL347" i="21"/>
  <c r="AL331" i="21"/>
  <c r="AL313" i="21"/>
  <c r="AL297" i="21"/>
  <c r="AL281" i="21"/>
  <c r="AL263" i="21"/>
  <c r="AL247" i="21"/>
  <c r="AL231" i="21"/>
  <c r="AL213" i="21"/>
  <c r="AL197" i="21"/>
  <c r="AL181" i="21"/>
  <c r="AL165" i="21"/>
  <c r="AL147" i="21"/>
  <c r="AL131" i="21"/>
  <c r="AL115" i="21"/>
  <c r="AL99" i="21"/>
  <c r="AL81" i="21"/>
  <c r="AL65" i="21"/>
  <c r="AL49" i="21"/>
  <c r="AL33" i="21"/>
  <c r="AL17" i="21"/>
  <c r="AL428" i="21"/>
  <c r="AL412" i="21"/>
  <c r="AL396" i="21"/>
  <c r="AL378" i="21"/>
  <c r="AL362" i="21"/>
  <c r="AL346" i="21"/>
  <c r="AL330" i="21"/>
  <c r="AL312" i="21"/>
  <c r="AL296" i="21"/>
  <c r="AL280" i="21"/>
  <c r="AL262" i="21"/>
  <c r="AL246" i="21"/>
  <c r="AL230" i="21"/>
  <c r="AL212" i="21"/>
  <c r="AL196" i="21"/>
  <c r="AL180" i="21"/>
  <c r="AL162" i="21"/>
  <c r="AL146" i="21"/>
  <c r="AL130" i="21"/>
  <c r="AL114" i="21"/>
  <c r="AL98" i="21"/>
  <c r="AL80" i="21"/>
  <c r="AL64" i="21"/>
  <c r="AL48" i="21"/>
  <c r="AL32" i="21"/>
  <c r="AL16" i="21"/>
  <c r="AL427" i="21"/>
  <c r="AL411" i="21"/>
  <c r="AL395" i="21"/>
  <c r="AL377" i="21"/>
  <c r="AL361" i="21"/>
  <c r="AL345" i="21"/>
  <c r="AL327" i="21"/>
  <c r="AL311" i="21"/>
  <c r="AL295" i="21"/>
  <c r="AL279" i="21"/>
  <c r="AL261" i="21"/>
  <c r="AL245" i="21"/>
  <c r="AL229" i="21"/>
  <c r="AL211" i="21"/>
  <c r="AL195" i="21"/>
  <c r="AL179" i="21"/>
  <c r="AL161" i="21"/>
  <c r="AL145" i="21"/>
  <c r="AL129" i="21"/>
  <c r="AL113" i="21"/>
  <c r="AL97" i="21"/>
  <c r="AL79" i="21"/>
  <c r="AL63" i="21"/>
  <c r="AL47" i="21"/>
  <c r="AL31" i="21"/>
  <c r="AL15" i="21"/>
  <c r="AL426" i="21"/>
  <c r="AL410" i="21"/>
  <c r="AL394" i="21"/>
  <c r="AL376" i="21"/>
  <c r="AL360" i="21"/>
  <c r="AL344" i="21"/>
  <c r="AL326" i="21"/>
  <c r="AL310" i="21"/>
  <c r="AL294" i="21"/>
  <c r="AL278" i="21"/>
  <c r="AL260" i="21"/>
  <c r="AL244" i="21"/>
  <c r="AL228" i="21"/>
  <c r="AL210" i="21"/>
  <c r="AL194" i="21"/>
  <c r="AL178" i="21"/>
  <c r="AL160" i="21"/>
  <c r="AL144" i="21"/>
  <c r="AL128" i="21"/>
  <c r="AL112" i="21"/>
  <c r="AL96" i="21"/>
  <c r="AL78" i="21"/>
  <c r="AL62" i="21"/>
  <c r="AL46" i="21"/>
  <c r="AL30" i="21"/>
  <c r="AL14" i="21"/>
  <c r="AL425" i="21"/>
  <c r="AL409" i="21"/>
  <c r="AL393" i="21"/>
  <c r="AL375" i="21"/>
  <c r="AL359" i="21"/>
  <c r="AL343" i="21"/>
  <c r="AL325" i="21"/>
  <c r="AL309" i="21"/>
  <c r="AL293" i="21"/>
  <c r="AL277" i="21"/>
  <c r="AL259" i="21"/>
  <c r="AL243" i="21"/>
  <c r="AL227" i="21"/>
  <c r="AL209" i="21"/>
  <c r="AL193" i="21"/>
  <c r="AL177" i="21"/>
  <c r="AL159" i="21"/>
  <c r="AL143" i="21"/>
  <c r="AL127" i="21"/>
  <c r="AL111" i="21"/>
  <c r="AL95" i="21"/>
  <c r="AL77" i="21"/>
  <c r="AL61" i="21"/>
  <c r="AL45" i="21"/>
  <c r="AL29" i="21"/>
  <c r="AL13" i="21"/>
  <c r="AL424" i="21"/>
  <c r="AL408" i="21"/>
  <c r="AL392" i="21"/>
  <c r="AL374" i="21"/>
  <c r="AL358" i="21"/>
  <c r="AL342" i="21"/>
  <c r="AL324" i="21"/>
  <c r="AL308" i="21"/>
  <c r="AL292" i="21"/>
  <c r="AL276" i="21"/>
  <c r="AL258" i="21"/>
  <c r="AL242" i="21"/>
  <c r="AL226" i="21"/>
  <c r="AL208" i="21"/>
  <c r="AL192" i="21"/>
  <c r="AL176" i="21"/>
  <c r="AL158" i="21"/>
  <c r="AL142" i="21"/>
  <c r="AL126" i="21"/>
  <c r="AL110" i="21"/>
  <c r="AL94" i="21"/>
  <c r="AL76" i="21"/>
  <c r="AL60" i="21"/>
  <c r="AL44" i="21"/>
  <c r="AL28" i="21"/>
  <c r="AL12" i="21"/>
  <c r="AL423" i="21"/>
  <c r="AL407" i="21"/>
  <c r="AL391" i="21"/>
  <c r="AL373" i="21"/>
  <c r="AL357" i="21"/>
  <c r="AL341" i="21"/>
  <c r="AL323" i="21"/>
  <c r="AL307" i="21"/>
  <c r="AL291" i="21"/>
  <c r="AL275" i="21"/>
  <c r="AL257" i="21"/>
  <c r="AL241" i="21"/>
  <c r="AL225" i="21"/>
  <c r="AL207" i="21"/>
  <c r="AL191" i="21"/>
  <c r="AL175" i="21"/>
  <c r="AL157" i="21"/>
  <c r="AL141" i="21"/>
  <c r="AL125" i="21"/>
  <c r="AL109" i="21"/>
  <c r="AL93" i="21"/>
  <c r="AL75" i="21"/>
  <c r="AL59" i="21"/>
  <c r="AL43" i="21"/>
  <c r="AL27" i="21"/>
  <c r="AL11" i="21"/>
  <c r="AL422" i="21"/>
  <c r="AL406" i="21"/>
  <c r="AL390" i="21"/>
  <c r="AL372" i="21"/>
  <c r="AL356" i="21"/>
  <c r="AL340" i="21"/>
  <c r="AL322" i="21"/>
  <c r="AL306" i="21"/>
  <c r="AL290" i="21"/>
  <c r="AL272" i="21"/>
  <c r="AL256" i="21"/>
  <c r="AL240" i="21"/>
  <c r="AL224" i="21"/>
  <c r="AL206" i="21"/>
  <c r="AL190" i="21"/>
  <c r="AL174" i="21"/>
  <c r="AL156" i="21"/>
  <c r="AL140" i="21"/>
  <c r="AL124" i="21"/>
  <c r="AL108" i="21"/>
  <c r="AL92" i="21"/>
  <c r="AL74" i="21"/>
  <c r="AL58" i="21"/>
  <c r="AL42" i="21"/>
  <c r="AL26" i="21"/>
  <c r="AL10" i="21"/>
  <c r="AL437" i="21"/>
  <c r="AL421" i="21"/>
  <c r="AL405" i="21"/>
  <c r="AL389" i="21"/>
  <c r="AL371" i="21"/>
  <c r="AL355" i="21"/>
  <c r="AL339" i="21"/>
  <c r="AL321" i="21"/>
  <c r="AL305" i="21"/>
  <c r="AL289" i="21"/>
  <c r="AL271" i="21"/>
  <c r="AL255" i="21"/>
  <c r="AL239" i="21"/>
  <c r="AL223" i="21"/>
  <c r="AL205" i="21"/>
  <c r="AL189" i="21"/>
  <c r="AL173" i="21"/>
  <c r="AL155" i="21"/>
  <c r="AL139" i="21"/>
  <c r="AL123" i="21"/>
  <c r="AL107" i="21"/>
  <c r="AL91" i="21"/>
  <c r="AL73" i="21"/>
  <c r="AL57" i="21"/>
  <c r="AL41" i="21"/>
  <c r="AL25" i="21"/>
  <c r="AL9" i="21"/>
  <c r="AL436" i="21"/>
  <c r="AL420" i="21"/>
  <c r="AL404" i="21"/>
  <c r="AL388" i="21"/>
  <c r="AL370" i="21"/>
  <c r="AL354" i="21"/>
  <c r="AL338" i="21"/>
  <c r="AL320" i="21"/>
  <c r="AL304" i="21"/>
  <c r="AL288" i="21"/>
  <c r="AL270" i="21"/>
  <c r="AL254" i="21"/>
  <c r="AL238" i="21"/>
  <c r="AL222" i="21"/>
  <c r="AL204" i="21"/>
  <c r="AL188" i="21"/>
  <c r="AL172" i="21"/>
  <c r="AL154" i="21"/>
  <c r="AL138" i="21"/>
  <c r="AL122" i="21"/>
  <c r="AL106" i="21"/>
  <c r="AL90" i="21"/>
  <c r="AL72" i="21"/>
  <c r="AL56" i="21"/>
  <c r="AL40" i="21"/>
  <c r="AL24" i="21"/>
  <c r="AL8" i="21"/>
  <c r="AL435" i="21"/>
  <c r="AL419" i="21"/>
  <c r="AL403" i="21"/>
  <c r="AL387" i="21"/>
  <c r="AL369" i="21"/>
  <c r="AL353" i="21"/>
  <c r="AL337" i="21"/>
  <c r="AL319" i="21"/>
  <c r="AL303" i="21"/>
  <c r="AL287" i="21"/>
  <c r="AL269" i="21"/>
  <c r="AL253" i="21"/>
  <c r="AL237" i="21"/>
  <c r="AL221" i="21"/>
  <c r="AL203" i="21"/>
  <c r="AL187" i="21"/>
  <c r="AL171" i="21"/>
  <c r="AL153" i="21"/>
  <c r="AL137" i="21"/>
  <c r="AL121" i="21"/>
  <c r="AL105" i="21"/>
  <c r="AL89" i="21"/>
  <c r="AL71" i="21"/>
  <c r="AL55" i="21"/>
  <c r="AL39" i="21"/>
  <c r="AL23" i="21"/>
  <c r="AL7" i="21"/>
  <c r="AL434" i="21"/>
  <c r="AL418" i="21"/>
  <c r="AL402" i="21"/>
  <c r="AL386" i="21"/>
  <c r="AL368" i="21"/>
  <c r="AL352" i="21"/>
  <c r="AL336" i="21"/>
  <c r="AL318" i="21"/>
  <c r="AL302" i="21"/>
  <c r="AL286" i="21"/>
  <c r="AL268" i="21"/>
  <c r="AL252" i="21"/>
  <c r="AL236" i="21"/>
  <c r="AL220" i="21"/>
  <c r="AL202" i="21"/>
  <c r="AL186" i="21"/>
  <c r="AL170" i="21"/>
  <c r="AL152" i="21"/>
  <c r="AL136" i="21"/>
  <c r="AL120" i="21"/>
  <c r="AL104" i="21"/>
  <c r="AL88" i="21"/>
  <c r="AL70" i="21"/>
  <c r="AL54" i="21"/>
  <c r="AL38" i="21"/>
  <c r="AL22" i="21"/>
  <c r="AL6" i="21"/>
  <c r="AL433" i="21"/>
  <c r="AL417" i="21"/>
  <c r="AL401" i="21"/>
  <c r="AL385" i="21"/>
  <c r="AL367" i="21"/>
  <c r="AL351" i="21"/>
  <c r="AL335" i="21"/>
  <c r="AL317" i="21"/>
  <c r="AL301" i="21"/>
  <c r="AL285" i="21"/>
  <c r="AL267" i="21"/>
  <c r="AL251" i="21"/>
  <c r="AL235" i="21"/>
  <c r="AL217" i="21"/>
  <c r="AL201" i="21"/>
  <c r="AL185" i="21"/>
  <c r="AL169" i="21"/>
  <c r="AL151" i="21"/>
  <c r="AL135" i="21"/>
  <c r="AL119" i="21"/>
  <c r="AL103" i="21"/>
  <c r="AL87" i="21"/>
  <c r="AL69" i="21"/>
  <c r="AL53" i="21"/>
  <c r="AL37" i="21"/>
  <c r="AL21" i="21"/>
  <c r="AL5" i="21"/>
  <c r="AL432" i="21"/>
  <c r="AL416" i="21"/>
  <c r="AL400" i="21"/>
  <c r="AL382" i="21"/>
  <c r="AL366" i="21"/>
  <c r="AL350" i="21"/>
  <c r="AL334" i="21"/>
  <c r="AL316" i="21"/>
  <c r="AL300" i="21"/>
  <c r="AL284" i="21"/>
  <c r="AL266" i="21"/>
  <c r="AL250" i="21"/>
  <c r="AL234" i="21"/>
  <c r="AL216" i="21"/>
  <c r="AL200" i="21"/>
  <c r="AL184" i="21"/>
  <c r="AL168" i="21"/>
  <c r="AL150" i="21"/>
  <c r="AL134" i="21"/>
  <c r="AL118" i="21"/>
  <c r="AL102" i="21"/>
  <c r="AL86" i="21"/>
  <c r="AL68" i="21"/>
  <c r="AL52" i="21"/>
  <c r="AL36" i="21"/>
  <c r="AL20" i="21"/>
  <c r="AL4" i="21"/>
  <c r="AL431" i="21"/>
  <c r="AL415" i="21"/>
  <c r="AL399" i="21"/>
  <c r="AL381" i="21"/>
  <c r="AL365" i="21"/>
  <c r="AL349" i="21"/>
  <c r="AL333" i="21"/>
  <c r="AL315" i="21"/>
  <c r="AL299" i="21"/>
  <c r="AL283" i="21"/>
  <c r="AL265" i="21"/>
  <c r="AL249" i="21"/>
  <c r="AL233" i="21"/>
  <c r="AL215" i="21"/>
  <c r="AL199" i="21"/>
  <c r="AL183" i="21"/>
  <c r="AL167" i="21"/>
  <c r="AL149" i="21"/>
  <c r="AL133" i="21"/>
  <c r="AL117" i="21"/>
  <c r="AL101" i="21"/>
  <c r="AL85" i="21"/>
  <c r="AL67" i="21"/>
  <c r="AL51" i="21"/>
  <c r="AL35" i="21"/>
  <c r="AL19" i="21"/>
  <c r="AL3" i="21"/>
  <c r="T331" i="21"/>
  <c r="U331" i="21" s="1"/>
  <c r="R332" i="21" s="1"/>
  <c r="AQ376" i="21"/>
  <c r="BH376" i="21"/>
  <c r="AN378" i="21"/>
  <c r="AX375" i="21"/>
  <c r="AO378" i="21"/>
  <c r="AT379" i="21"/>
  <c r="T276" i="21"/>
  <c r="U276" i="21" s="1"/>
  <c r="S277" i="21" s="1"/>
  <c r="AM378" i="21"/>
  <c r="AT391" i="21"/>
  <c r="T221" i="21"/>
  <c r="U221" i="21" s="1"/>
  <c r="AP380" i="21"/>
  <c r="AS381" i="21"/>
  <c r="AW377" i="21"/>
  <c r="AU386" i="21"/>
  <c r="T386" i="21"/>
  <c r="U386" i="21" s="1"/>
  <c r="X386" i="21" s="1"/>
  <c r="Y386" i="21" s="1"/>
  <c r="T166" i="21"/>
  <c r="U166" i="21" s="1"/>
  <c r="Q167" i="21" s="1"/>
  <c r="AQ167" i="21" s="1"/>
  <c r="AW379" i="21"/>
  <c r="AM380" i="21"/>
  <c r="AN380" i="21"/>
  <c r="AO380" i="21"/>
  <c r="AT381" i="21"/>
  <c r="AQ381" i="21"/>
  <c r="AR381" i="21"/>
  <c r="AN390" i="21"/>
  <c r="AO390" i="21"/>
  <c r="F204" i="22"/>
  <c r="E203" i="22"/>
  <c r="F203" i="22"/>
  <c r="E202" i="22"/>
  <c r="F202" i="22"/>
  <c r="E201" i="22"/>
  <c r="F201" i="22"/>
  <c r="E204" i="22"/>
  <c r="E200" i="22"/>
  <c r="E199" i="22"/>
  <c r="Q202" i="22"/>
  <c r="R202" i="22"/>
  <c r="R218" i="22" s="1"/>
  <c r="I16" i="21" s="1"/>
  <c r="P204" i="22"/>
  <c r="P201" i="22"/>
  <c r="Q204" i="22"/>
  <c r="Q201" i="22"/>
  <c r="R204" i="22"/>
  <c r="R220" i="22" s="1"/>
  <c r="I18" i="21" s="1"/>
  <c r="R201" i="22"/>
  <c r="R217" i="22" s="1"/>
  <c r="I15" i="21" s="1"/>
  <c r="P200" i="22"/>
  <c r="Q200" i="22"/>
  <c r="R200" i="22"/>
  <c r="R216" i="22" s="1"/>
  <c r="I14" i="21" s="1"/>
  <c r="P199" i="22"/>
  <c r="Q199" i="22"/>
  <c r="P202" i="22"/>
  <c r="R199" i="22"/>
  <c r="R215" i="22" s="1"/>
  <c r="I13" i="21" s="1"/>
  <c r="P203" i="22"/>
  <c r="Q203" i="22"/>
  <c r="R203" i="22"/>
  <c r="R219" i="22" s="1"/>
  <c r="I17" i="21" s="1"/>
  <c r="AU374" i="21"/>
  <c r="AS376" i="21"/>
  <c r="BI376" i="21"/>
  <c r="AQ378" i="21"/>
  <c r="AX379" i="21"/>
  <c r="AQ380" i="21"/>
  <c r="AU381" i="21"/>
  <c r="AX391" i="21"/>
  <c r="AM375" i="21"/>
  <c r="AT376" i="21"/>
  <c r="AK377" i="21"/>
  <c r="AR378" i="21"/>
  <c r="BH378" i="21"/>
  <c r="AY379" i="21"/>
  <c r="AT380" i="21"/>
  <c r="AW381" i="21"/>
  <c r="BH391" i="21"/>
  <c r="AW374" i="21"/>
  <c r="AN375" i="21"/>
  <c r="AU376" i="21"/>
  <c r="AS378" i="21"/>
  <c r="BI378" i="21"/>
  <c r="AU380" i="21"/>
  <c r="BI386" i="21"/>
  <c r="BI391" i="21"/>
  <c r="AM377" i="21"/>
  <c r="AT378" i="21"/>
  <c r="AK379" i="21"/>
  <c r="BH381" i="21"/>
  <c r="AM388" i="21"/>
  <c r="AK392" i="21"/>
  <c r="AY374" i="21"/>
  <c r="AP375" i="21"/>
  <c r="AW376" i="21"/>
  <c r="AN377" i="21"/>
  <c r="AU378" i="21"/>
  <c r="BI381" i="21"/>
  <c r="AP388" i="21"/>
  <c r="AM392" i="21"/>
  <c r="AQ375" i="21"/>
  <c r="AX376" i="21"/>
  <c r="AO377" i="21"/>
  <c r="AM379" i="21"/>
  <c r="AK382" i="21"/>
  <c r="AQ388" i="21"/>
  <c r="AP393" i="21"/>
  <c r="AR375" i="21"/>
  <c r="BH375" i="21"/>
  <c r="AY376" i="21"/>
  <c r="AP377" i="21"/>
  <c r="AW378" i="21"/>
  <c r="AN379" i="21"/>
  <c r="AS388" i="21"/>
  <c r="AS393" i="21"/>
  <c r="AS375" i="21"/>
  <c r="BI375" i="21"/>
  <c r="AQ377" i="21"/>
  <c r="AX378" i="21"/>
  <c r="AO379" i="21"/>
  <c r="AN382" i="21"/>
  <c r="AT393" i="21"/>
  <c r="AT375" i="21"/>
  <c r="AK376" i="21"/>
  <c r="AR377" i="21"/>
  <c r="BH377" i="21"/>
  <c r="AY378" i="21"/>
  <c r="AP379" i="21"/>
  <c r="AX382" i="21"/>
  <c r="AU375" i="21"/>
  <c r="AS377" i="21"/>
  <c r="BI377" i="21"/>
  <c r="AQ379" i="21"/>
  <c r="BI379" i="21"/>
  <c r="AY382" i="21"/>
  <c r="AX389" i="21"/>
  <c r="AM376" i="21"/>
  <c r="AT377" i="21"/>
  <c r="AK378" i="21"/>
  <c r="AR379" i="21"/>
  <c r="AK380" i="21"/>
  <c r="AK394" i="21"/>
  <c r="AW375" i="21"/>
  <c r="AN376" i="21"/>
  <c r="AU377" i="21"/>
  <c r="AS379" i="21"/>
  <c r="AM390" i="21"/>
  <c r="BH386" i="21"/>
  <c r="AQ390" i="21"/>
  <c r="AO392" i="21"/>
  <c r="AM394" i="21"/>
  <c r="AY392" i="21"/>
  <c r="AO395" i="21"/>
  <c r="AW387" i="21"/>
  <c r="BI388" i="21"/>
  <c r="AR395" i="21"/>
  <c r="AX387" i="21"/>
  <c r="AT389" i="21"/>
  <c r="AT395" i="21"/>
  <c r="AY387" i="21"/>
  <c r="AU389" i="21"/>
  <c r="AO386" i="21"/>
  <c r="AR391" i="21"/>
  <c r="BH395" i="21"/>
  <c r="AP386" i="21"/>
  <c r="AW389" i="21"/>
  <c r="AS391" i="21"/>
  <c r="AR386" i="21"/>
  <c r="AN388" i="21"/>
  <c r="AU391" i="21"/>
  <c r="AQ393" i="21"/>
  <c r="BH397" i="21"/>
  <c r="AS386" i="21"/>
  <c r="AO388" i="21"/>
  <c r="AK390" i="21"/>
  <c r="AR393" i="21"/>
  <c r="AT398" i="21"/>
  <c r="AW398" i="21"/>
  <c r="AY398" i="21"/>
  <c r="AK396" i="21"/>
  <c r="AK399" i="21"/>
  <c r="AU396" i="21"/>
  <c r="AN399" i="21"/>
  <c r="AP399" i="21"/>
  <c r="AY396" i="21"/>
  <c r="AW394" i="21"/>
  <c r="AX394" i="21"/>
  <c r="AM397" i="21"/>
  <c r="AW400" i="21"/>
  <c r="AP397" i="21"/>
  <c r="AR397" i="21"/>
  <c r="AN395" i="21"/>
  <c r="AS401" i="21"/>
  <c r="BH393" i="21"/>
  <c r="AY394" i="21"/>
  <c r="AP395" i="21"/>
  <c r="AW396" i="21"/>
  <c r="AN397" i="21"/>
  <c r="AU398" i="21"/>
  <c r="AX400" i="21"/>
  <c r="AY401" i="21"/>
  <c r="BH402" i="21"/>
  <c r="BI393" i="21"/>
  <c r="AQ395" i="21"/>
  <c r="AX396" i="21"/>
  <c r="AO397" i="21"/>
  <c r="AM399" i="21"/>
  <c r="AY400" i="21"/>
  <c r="BI402" i="21"/>
  <c r="AM382" i="21"/>
  <c r="AT386" i="21"/>
  <c r="AK387" i="21"/>
  <c r="AR388" i="21"/>
  <c r="BH388" i="21"/>
  <c r="AY389" i="21"/>
  <c r="AP390" i="21"/>
  <c r="AW391" i="21"/>
  <c r="AN392" i="21"/>
  <c r="AU393" i="21"/>
  <c r="AS395" i="21"/>
  <c r="BI395" i="21"/>
  <c r="AQ397" i="21"/>
  <c r="AX398" i="21"/>
  <c r="AO399" i="21"/>
  <c r="AX381" i="21"/>
  <c r="AO382" i="21"/>
  <c r="AM387" i="21"/>
  <c r="AT388" i="21"/>
  <c r="AK389" i="21"/>
  <c r="AR390" i="21"/>
  <c r="BH390" i="21"/>
  <c r="AY391" i="21"/>
  <c r="AP392" i="21"/>
  <c r="AW393" i="21"/>
  <c r="AN394" i="21"/>
  <c r="AU395" i="21"/>
  <c r="AS397" i="21"/>
  <c r="BI397" i="21"/>
  <c r="AQ399" i="21"/>
  <c r="AR380" i="21"/>
  <c r="BH380" i="21"/>
  <c r="AY381" i="21"/>
  <c r="AP382" i="21"/>
  <c r="AW386" i="21"/>
  <c r="AN387" i="21"/>
  <c r="AU388" i="21"/>
  <c r="AS390" i="21"/>
  <c r="BI390" i="21"/>
  <c r="AQ392" i="21"/>
  <c r="AX393" i="21"/>
  <c r="AO394" i="21"/>
  <c r="AM396" i="21"/>
  <c r="AT397" i="21"/>
  <c r="AK398" i="21"/>
  <c r="AR399" i="21"/>
  <c r="BH399" i="21"/>
  <c r="BH400" i="21"/>
  <c r="AS380" i="21"/>
  <c r="BI380" i="21"/>
  <c r="AQ382" i="21"/>
  <c r="AX386" i="21"/>
  <c r="AO387" i="21"/>
  <c r="AM389" i="21"/>
  <c r="AT390" i="21"/>
  <c r="AK391" i="21"/>
  <c r="AR392" i="21"/>
  <c r="BH392" i="21"/>
  <c r="AY393" i="21"/>
  <c r="AP394" i="21"/>
  <c r="AW395" i="21"/>
  <c r="AN396" i="21"/>
  <c r="AU397" i="21"/>
  <c r="AS399" i="21"/>
  <c r="BI399" i="21"/>
  <c r="AK401" i="21"/>
  <c r="AK381" i="21"/>
  <c r="AR382" i="21"/>
  <c r="BH382" i="21"/>
  <c r="AY386" i="21"/>
  <c r="AP387" i="21"/>
  <c r="AW388" i="21"/>
  <c r="AN389" i="21"/>
  <c r="AU390" i="21"/>
  <c r="AS392" i="21"/>
  <c r="BI392" i="21"/>
  <c r="AQ394" i="21"/>
  <c r="AX395" i="21"/>
  <c r="AO396" i="21"/>
  <c r="AM398" i="21"/>
  <c r="AT399" i="21"/>
  <c r="AK400" i="21"/>
  <c r="BH401" i="21"/>
  <c r="AS382" i="21"/>
  <c r="BI382" i="21"/>
  <c r="AZ386" i="21"/>
  <c r="AQ387" i="21"/>
  <c r="AX388" i="21"/>
  <c r="AO389" i="21"/>
  <c r="AM391" i="21"/>
  <c r="AT392" i="21"/>
  <c r="AK393" i="21"/>
  <c r="AR394" i="21"/>
  <c r="BH394" i="21"/>
  <c r="AY395" i="21"/>
  <c r="AP396" i="21"/>
  <c r="AW397" i="21"/>
  <c r="AN398" i="21"/>
  <c r="AU399" i="21"/>
  <c r="AM401" i="21"/>
  <c r="BI401" i="21"/>
  <c r="AM381" i="21"/>
  <c r="AT382" i="21"/>
  <c r="AK386" i="21"/>
  <c r="BA386" i="21"/>
  <c r="AR387" i="21"/>
  <c r="BH387" i="21"/>
  <c r="AY388" i="21"/>
  <c r="AP389" i="21"/>
  <c r="AW390" i="21"/>
  <c r="AN391" i="21"/>
  <c r="AU392" i="21"/>
  <c r="AS394" i="21"/>
  <c r="BI394" i="21"/>
  <c r="AQ396" i="21"/>
  <c r="AX397" i="21"/>
  <c r="AO398" i="21"/>
  <c r="AO400" i="21"/>
  <c r="AN401" i="21"/>
  <c r="AP402" i="21"/>
  <c r="AW380" i="21"/>
  <c r="AN381" i="21"/>
  <c r="AU382" i="21"/>
  <c r="BB386" i="21"/>
  <c r="AS387" i="21"/>
  <c r="BI387" i="21"/>
  <c r="AQ389" i="21"/>
  <c r="AX390" i="21"/>
  <c r="AO391" i="21"/>
  <c r="AM393" i="21"/>
  <c r="AT394" i="21"/>
  <c r="AK395" i="21"/>
  <c r="AR396" i="21"/>
  <c r="BH396" i="21"/>
  <c r="AY397" i="21"/>
  <c r="AP398" i="21"/>
  <c r="AW399" i="21"/>
  <c r="AR400" i="21"/>
  <c r="AO401" i="21"/>
  <c r="AR402" i="21"/>
  <c r="AX380" i="21"/>
  <c r="AO381" i="21"/>
  <c r="AM386" i="21"/>
  <c r="BC386" i="21"/>
  <c r="AT387" i="21"/>
  <c r="AK388" i="21"/>
  <c r="AR389" i="21"/>
  <c r="BH389" i="21"/>
  <c r="AY390" i="21"/>
  <c r="AP391" i="21"/>
  <c r="AW392" i="21"/>
  <c r="AN393" i="21"/>
  <c r="AU394" i="21"/>
  <c r="AS396" i="21"/>
  <c r="BI396" i="21"/>
  <c r="AQ398" i="21"/>
  <c r="AX399" i="21"/>
  <c r="AT400" i="21"/>
  <c r="AP401" i="21"/>
  <c r="AW402" i="21"/>
  <c r="BH379" i="21"/>
  <c r="AY380" i="21"/>
  <c r="AP381" i="21"/>
  <c r="AW382" i="21"/>
  <c r="AN386" i="21"/>
  <c r="BD386" i="21"/>
  <c r="AU387" i="21"/>
  <c r="AS389" i="21"/>
  <c r="BI389" i="21"/>
  <c r="AQ391" i="21"/>
  <c r="AX392" i="21"/>
  <c r="AO393" i="21"/>
  <c r="AM395" i="21"/>
  <c r="AT396" i="21"/>
  <c r="AK397" i="21"/>
  <c r="AR398" i="21"/>
  <c r="BH398" i="21"/>
  <c r="AY399" i="21"/>
  <c r="AU400" i="21"/>
  <c r="AQ401" i="21"/>
  <c r="AY402" i="21"/>
  <c r="AS398" i="21"/>
  <c r="BI398" i="21"/>
  <c r="AR401" i="21"/>
  <c r="AK403" i="21"/>
  <c r="AM403" i="21"/>
  <c r="AN403" i="21"/>
  <c r="AO403" i="21"/>
  <c r="AN404" i="21"/>
  <c r="AP404" i="21"/>
  <c r="AQ404" i="21"/>
  <c r="AW404" i="21"/>
  <c r="AM405" i="21"/>
  <c r="AN405" i="21"/>
  <c r="AO405" i="21"/>
  <c r="AP405" i="21"/>
  <c r="BF405" i="21"/>
  <c r="BH405" i="21"/>
  <c r="BI405" i="21"/>
  <c r="AK406" i="21"/>
  <c r="AZ406" i="21"/>
  <c r="BB406" i="21"/>
  <c r="BH404" i="21"/>
  <c r="AM407" i="21"/>
  <c r="BI404" i="21"/>
  <c r="AN407" i="21"/>
  <c r="AK405" i="21"/>
  <c r="BG407" i="21"/>
  <c r="AS408" i="21"/>
  <c r="AT408" i="21"/>
  <c r="AU408" i="21"/>
  <c r="AV408" i="21"/>
  <c r="AW408" i="21"/>
  <c r="AX408" i="21"/>
  <c r="AY408" i="21"/>
  <c r="AZ408" i="21"/>
  <c r="AO409" i="21"/>
  <c r="BD409" i="21"/>
  <c r="BF409" i="21"/>
  <c r="AV410" i="21"/>
  <c r="AX411" i="21"/>
  <c r="AX410" i="21"/>
  <c r="AY411" i="21"/>
  <c r="BA411" i="21"/>
  <c r="BB411" i="21"/>
  <c r="BC414" i="21"/>
  <c r="BC411" i="21"/>
  <c r="BE411" i="21"/>
  <c r="AR404" i="21"/>
  <c r="AQ405" i="21"/>
  <c r="AO407" i="21"/>
  <c r="AQ409" i="21"/>
  <c r="AO412" i="21"/>
  <c r="AS402" i="21"/>
  <c r="AP403" i="21"/>
  <c r="AS404" i="21"/>
  <c r="AZ405" i="21"/>
  <c r="AP407" i="21"/>
  <c r="AZ409" i="21"/>
  <c r="AW413" i="21"/>
  <c r="AT402" i="21"/>
  <c r="AQ403" i="21"/>
  <c r="AT404" i="21"/>
  <c r="BB405" i="21"/>
  <c r="AQ407" i="21"/>
  <c r="BA409" i="21"/>
  <c r="AY413" i="21"/>
  <c r="AU402" i="21"/>
  <c r="AW403" i="21"/>
  <c r="AU404" i="21"/>
  <c r="BD405" i="21"/>
  <c r="AR407" i="21"/>
  <c r="BB409" i="21"/>
  <c r="AQ414" i="21"/>
  <c r="AY403" i="21"/>
  <c r="BE405" i="21"/>
  <c r="AS407" i="21"/>
  <c r="BC409" i="21"/>
  <c r="AR414" i="21"/>
  <c r="AX402" i="21"/>
  <c r="AX404" i="21"/>
  <c r="BG405" i="21"/>
  <c r="BI407" i="21"/>
  <c r="BE409" i="21"/>
  <c r="BD414" i="21"/>
  <c r="BE414" i="21"/>
  <c r="BF414" i="21"/>
  <c r="BG414" i="21"/>
  <c r="AK417" i="21"/>
  <c r="AM418" i="21"/>
  <c r="BB418" i="21"/>
  <c r="BD418" i="21"/>
  <c r="BE418" i="21"/>
  <c r="BF418" i="21"/>
  <c r="AY419" i="21"/>
  <c r="BH418" i="21"/>
  <c r="AY420" i="21"/>
  <c r="BG409" i="21"/>
  <c r="AP412" i="21"/>
  <c r="BH414" i="21"/>
  <c r="BA420" i="21"/>
  <c r="AM400" i="21"/>
  <c r="AT401" i="21"/>
  <c r="AK402" i="21"/>
  <c r="AR403" i="21"/>
  <c r="BH403" i="21"/>
  <c r="AY404" i="21"/>
  <c r="AR405" i="21"/>
  <c r="AU406" i="21"/>
  <c r="BB407" i="21"/>
  <c r="BI408" i="21"/>
  <c r="AQ410" i="21"/>
  <c r="BG412" i="21"/>
  <c r="AO416" i="21"/>
  <c r="AR421" i="21"/>
  <c r="AN400" i="21"/>
  <c r="AU401" i="21"/>
  <c r="AS403" i="21"/>
  <c r="BI403" i="21"/>
  <c r="AS405" i="21"/>
  <c r="AV406" i="21"/>
  <c r="BC407" i="21"/>
  <c r="AK409" i="21"/>
  <c r="AR410" i="21"/>
  <c r="BH412" i="21"/>
  <c r="AP416" i="21"/>
  <c r="AS421" i="21"/>
  <c r="AM402" i="21"/>
  <c r="AT403" i="21"/>
  <c r="AK404" i="21"/>
  <c r="AT405" i="21"/>
  <c r="AW406" i="21"/>
  <c r="BD407" i="21"/>
  <c r="AS410" i="21"/>
  <c r="AK413" i="21"/>
  <c r="AR416" i="21"/>
  <c r="AW421" i="21"/>
  <c r="AP400" i="21"/>
  <c r="AW401" i="21"/>
  <c r="AN402" i="21"/>
  <c r="AU403" i="21"/>
  <c r="AU405" i="21"/>
  <c r="AX406" i="21"/>
  <c r="BE407" i="21"/>
  <c r="AM409" i="21"/>
  <c r="AT410" i="21"/>
  <c r="AM413" i="21"/>
  <c r="AT416" i="21"/>
  <c r="AN422" i="21"/>
  <c r="AQ400" i="21"/>
  <c r="AX401" i="21"/>
  <c r="AO402" i="21"/>
  <c r="AM404" i="21"/>
  <c r="AY405" i="21"/>
  <c r="AY406" i="21"/>
  <c r="BF407" i="21"/>
  <c r="AN409" i="21"/>
  <c r="AU410" i="21"/>
  <c r="AV413" i="21"/>
  <c r="BH416" i="21"/>
  <c r="BE424" i="21"/>
  <c r="AS400" i="21"/>
  <c r="BI400" i="21"/>
  <c r="AQ402" i="21"/>
  <c r="AX403" i="21"/>
  <c r="AO404" i="21"/>
  <c r="BA405" i="21"/>
  <c r="BA406" i="21"/>
  <c r="BH407" i="21"/>
  <c r="AP409" i="21"/>
  <c r="AW410" i="21"/>
  <c r="AX413" i="21"/>
  <c r="AP417" i="21"/>
  <c r="AY425" i="21"/>
  <c r="BA425" i="21"/>
  <c r="BD425" i="21"/>
  <c r="AU426" i="21"/>
  <c r="AV426" i="21"/>
  <c r="AN417" i="21"/>
  <c r="AW419" i="21"/>
  <c r="AQ422" i="21"/>
  <c r="AW426" i="21"/>
  <c r="AS422" i="21"/>
  <c r="BE426" i="21"/>
  <c r="BG410" i="21"/>
  <c r="AQ412" i="21"/>
  <c r="AZ413" i="21"/>
  <c r="AT415" i="21"/>
  <c r="AQ417" i="21"/>
  <c r="BB419" i="21"/>
  <c r="AU422" i="21"/>
  <c r="AV427" i="21"/>
  <c r="BH410" i="21"/>
  <c r="AR412" i="21"/>
  <c r="BA413" i="21"/>
  <c r="AU415" i="21"/>
  <c r="AR417" i="21"/>
  <c r="BD419" i="21"/>
  <c r="AK423" i="21"/>
  <c r="AW427" i="21"/>
  <c r="BI410" i="21"/>
  <c r="AS412" i="21"/>
  <c r="BC413" i="21"/>
  <c r="AV415" i="21"/>
  <c r="BG417" i="21"/>
  <c r="BE419" i="21"/>
  <c r="AT428" i="21"/>
  <c r="AK411" i="21"/>
  <c r="AT412" i="21"/>
  <c r="AM414" i="21"/>
  <c r="AW415" i="21"/>
  <c r="BH417" i="21"/>
  <c r="BF419" i="21"/>
  <c r="AM423" i="21"/>
  <c r="AR429" i="21"/>
  <c r="AV412" i="21"/>
  <c r="AN414" i="21"/>
  <c r="AX415" i="21"/>
  <c r="BI417" i="21"/>
  <c r="AV420" i="21"/>
  <c r="AP423" i="21"/>
  <c r="AT429" i="21"/>
  <c r="AM411" i="21"/>
  <c r="BE412" i="21"/>
  <c r="AO414" i="21"/>
  <c r="AY415" i="21"/>
  <c r="AK418" i="21"/>
  <c r="AW420" i="21"/>
  <c r="BE423" i="21"/>
  <c r="AU429" i="21"/>
  <c r="AO411" i="21"/>
  <c r="BF412" i="21"/>
  <c r="AP414" i="21"/>
  <c r="AN416" i="21"/>
  <c r="AX420" i="21"/>
  <c r="BF423" i="21"/>
  <c r="AX429" i="21"/>
  <c r="AZ411" i="21"/>
  <c r="BI412" i="21"/>
  <c r="AT414" i="21"/>
  <c r="AQ416" i="21"/>
  <c r="BC418" i="21"/>
  <c r="AQ421" i="21"/>
  <c r="AZ425" i="21"/>
  <c r="AO430" i="21"/>
  <c r="AP430" i="21"/>
  <c r="AQ430" i="21"/>
  <c r="AV430" i="21"/>
  <c r="AN432" i="21"/>
  <c r="AM431" i="21"/>
  <c r="AP431" i="21"/>
  <c r="BG423" i="21"/>
  <c r="AX427" i="21"/>
  <c r="AR431" i="21"/>
  <c r="BA427" i="21"/>
  <c r="AU431" i="21"/>
  <c r="AZ424" i="21"/>
  <c r="AR428" i="21"/>
  <c r="AT421" i="21"/>
  <c r="BB424" i="21"/>
  <c r="AS428" i="21"/>
  <c r="AM432" i="21"/>
  <c r="BI424" i="21"/>
  <c r="BA428" i="21"/>
  <c r="AQ432" i="21"/>
  <c r="AX433" i="21"/>
  <c r="BD433" i="21"/>
  <c r="BF433" i="21"/>
  <c r="BI433" i="21"/>
  <c r="BB435" i="21"/>
  <c r="BE435" i="21"/>
  <c r="BH435" i="21"/>
  <c r="BD84" i="21"/>
  <c r="BE84" i="21"/>
  <c r="BG84" i="21"/>
  <c r="AN423" i="21"/>
  <c r="BH423" i="21"/>
  <c r="BG424" i="21"/>
  <c r="BB425" i="21"/>
  <c r="AZ426" i="21"/>
  <c r="AY427" i="21"/>
  <c r="AU428" i="21"/>
  <c r="AV429" i="21"/>
  <c r="AR430" i="21"/>
  <c r="AS431" i="21"/>
  <c r="AO432" i="21"/>
  <c r="BG433" i="21"/>
  <c r="BI435" i="21"/>
  <c r="AO165" i="21"/>
  <c r="AZ420" i="21"/>
  <c r="AU421" i="21"/>
  <c r="AT422" i="21"/>
  <c r="AO423" i="21"/>
  <c r="BI423" i="21"/>
  <c r="BH424" i="21"/>
  <c r="BC425" i="21"/>
  <c r="BC426" i="21"/>
  <c r="AZ427" i="21"/>
  <c r="AX428" i="21"/>
  <c r="AW429" i="21"/>
  <c r="AS430" i="21"/>
  <c r="AT431" i="21"/>
  <c r="AP432" i="21"/>
  <c r="BH433" i="21"/>
  <c r="AK436" i="21"/>
  <c r="AS165" i="21"/>
  <c r="AT165" i="21"/>
  <c r="AN411" i="21"/>
  <c r="BD411" i="21"/>
  <c r="AU412" i="21"/>
  <c r="BB413" i="21"/>
  <c r="AS414" i="21"/>
  <c r="BI414" i="21"/>
  <c r="AZ415" i="21"/>
  <c r="AW416" i="21"/>
  <c r="AS417" i="21"/>
  <c r="AN418" i="21"/>
  <c r="BG419" i="21"/>
  <c r="BB420" i="21"/>
  <c r="AZ421" i="21"/>
  <c r="AV422" i="21"/>
  <c r="AQ423" i="21"/>
  <c r="AO424" i="21"/>
  <c r="AK425" i="21"/>
  <c r="BE425" i="21"/>
  <c r="BF426" i="21"/>
  <c r="BB427" i="21"/>
  <c r="BC428" i="21"/>
  <c r="AY429" i="21"/>
  <c r="AY430" i="21"/>
  <c r="AV431" i="21"/>
  <c r="AY432" i="21"/>
  <c r="AM434" i="21"/>
  <c r="AS3" i="21"/>
  <c r="AU165" i="21"/>
  <c r="AK415" i="21"/>
  <c r="BA415" i="21"/>
  <c r="AY416" i="21"/>
  <c r="AT417" i="21"/>
  <c r="AO418" i="21"/>
  <c r="AN419" i="21"/>
  <c r="BH419" i="21"/>
  <c r="BC420" i="21"/>
  <c r="BB421" i="21"/>
  <c r="AW422" i="21"/>
  <c r="AR423" i="21"/>
  <c r="AQ424" i="21"/>
  <c r="BF425" i="21"/>
  <c r="BG426" i="21"/>
  <c r="BC427" i="21"/>
  <c r="BD428" i="21"/>
  <c r="AZ429" i="21"/>
  <c r="BA430" i="21"/>
  <c r="AW431" i="21"/>
  <c r="AZ432" i="21"/>
  <c r="AW434" i="21"/>
  <c r="AV165" i="21"/>
  <c r="AV405" i="21"/>
  <c r="AM406" i="21"/>
  <c r="BC406" i="21"/>
  <c r="AT407" i="21"/>
  <c r="AK408" i="21"/>
  <c r="BA408" i="21"/>
  <c r="AR409" i="21"/>
  <c r="BH409" i="21"/>
  <c r="AY410" i="21"/>
  <c r="AP411" i="21"/>
  <c r="BF411" i="21"/>
  <c r="AW412" i="21"/>
  <c r="AN413" i="21"/>
  <c r="BD413" i="21"/>
  <c r="AU414" i="21"/>
  <c r="BC415" i="21"/>
  <c r="AZ416" i="21"/>
  <c r="AU417" i="21"/>
  <c r="AP418" i="21"/>
  <c r="AO419" i="21"/>
  <c r="BI419" i="21"/>
  <c r="BD420" i="21"/>
  <c r="BC421" i="21"/>
  <c r="AX422" i="21"/>
  <c r="AS423" i="21"/>
  <c r="AR424" i="21"/>
  <c r="AM425" i="21"/>
  <c r="BI425" i="21"/>
  <c r="BH426" i="21"/>
  <c r="BD427" i="21"/>
  <c r="BE428" i="21"/>
  <c r="BA429" i="21"/>
  <c r="BB430" i="21"/>
  <c r="AX431" i="21"/>
  <c r="BB432" i="21"/>
  <c r="AX434" i="21"/>
  <c r="AU3" i="21"/>
  <c r="BD220" i="21"/>
  <c r="AW405" i="21"/>
  <c r="AN406" i="21"/>
  <c r="BD406" i="21"/>
  <c r="AU407" i="21"/>
  <c r="BB408" i="21"/>
  <c r="AS409" i="21"/>
  <c r="BI409" i="21"/>
  <c r="AZ410" i="21"/>
  <c r="AQ411" i="21"/>
  <c r="BG411" i="21"/>
  <c r="AX412" i="21"/>
  <c r="AO413" i="21"/>
  <c r="BE413" i="21"/>
  <c r="AV414" i="21"/>
  <c r="AM415" i="21"/>
  <c r="BE415" i="21"/>
  <c r="BA416" i="21"/>
  <c r="AV417" i="21"/>
  <c r="AR418" i="21"/>
  <c r="AP419" i="21"/>
  <c r="AK420" i="21"/>
  <c r="BF420" i="21"/>
  <c r="BD421" i="21"/>
  <c r="AY422" i="21"/>
  <c r="AU423" i="21"/>
  <c r="AS424" i="21"/>
  <c r="AN425" i="21"/>
  <c r="AM426" i="21"/>
  <c r="BI426" i="21"/>
  <c r="BG427" i="21"/>
  <c r="BF428" i="21"/>
  <c r="BB429" i="21"/>
  <c r="BC430" i="21"/>
  <c r="AY431" i="21"/>
  <c r="BD432" i="21"/>
  <c r="BC434" i="21"/>
  <c r="AV3" i="21"/>
  <c r="AS275" i="21"/>
  <c r="AX405" i="21"/>
  <c r="AO406" i="21"/>
  <c r="BE406" i="21"/>
  <c r="AV407" i="21"/>
  <c r="AM408" i="21"/>
  <c r="BC408" i="21"/>
  <c r="AT409" i="21"/>
  <c r="AK410" i="21"/>
  <c r="BA410" i="21"/>
  <c r="AR411" i="21"/>
  <c r="BH411" i="21"/>
  <c r="AY412" i="21"/>
  <c r="AP413" i="21"/>
  <c r="BF413" i="21"/>
  <c r="AW414" i="21"/>
  <c r="AN415" i="21"/>
  <c r="BF415" i="21"/>
  <c r="BB416" i="21"/>
  <c r="AW417" i="21"/>
  <c r="AU418" i="21"/>
  <c r="AQ419" i="21"/>
  <c r="BI420" i="21"/>
  <c r="BE421" i="21"/>
  <c r="AZ422" i="21"/>
  <c r="AX423" i="21"/>
  <c r="AT424" i="21"/>
  <c r="AO425" i="21"/>
  <c r="AO426" i="21"/>
  <c r="AK427" i="21"/>
  <c r="AK428" i="21"/>
  <c r="BG428" i="21"/>
  <c r="BE429" i="21"/>
  <c r="BD430" i="21"/>
  <c r="AZ431" i="21"/>
  <c r="BE432" i="21"/>
  <c r="BE434" i="21"/>
  <c r="AX3" i="21"/>
  <c r="AT275" i="21"/>
  <c r="AP406" i="21"/>
  <c r="BF406" i="21"/>
  <c r="AW407" i="21"/>
  <c r="AN408" i="21"/>
  <c r="BD408" i="21"/>
  <c r="AU409" i="21"/>
  <c r="BB410" i="21"/>
  <c r="AS411" i="21"/>
  <c r="BI411" i="21"/>
  <c r="AZ412" i="21"/>
  <c r="AQ413" i="21"/>
  <c r="BG413" i="21"/>
  <c r="AX414" i="21"/>
  <c r="AO415" i="21"/>
  <c r="BH415" i="21"/>
  <c r="BC416" i="21"/>
  <c r="AX417" i="21"/>
  <c r="AW418" i="21"/>
  <c r="AR419" i="21"/>
  <c r="AM420" i="21"/>
  <c r="BF421" i="21"/>
  <c r="BA422" i="21"/>
  <c r="AZ423" i="21"/>
  <c r="AU424" i="21"/>
  <c r="AP425" i="21"/>
  <c r="AP426" i="21"/>
  <c r="AM428" i="21"/>
  <c r="BH428" i="21"/>
  <c r="BH429" i="21"/>
  <c r="BE430" i="21"/>
  <c r="BC431" i="21"/>
  <c r="BF432" i="21"/>
  <c r="BH434" i="21"/>
  <c r="BE3" i="21"/>
  <c r="AU275" i="21"/>
  <c r="AQ406" i="21"/>
  <c r="BG406" i="21"/>
  <c r="AX407" i="21"/>
  <c r="AO408" i="21"/>
  <c r="BE408" i="21"/>
  <c r="AV409" i="21"/>
  <c r="AM410" i="21"/>
  <c r="BC410" i="21"/>
  <c r="AT411" i="21"/>
  <c r="AK412" i="21"/>
  <c r="BA412" i="21"/>
  <c r="AR413" i="21"/>
  <c r="BH413" i="21"/>
  <c r="AY414" i="21"/>
  <c r="AP415" i="21"/>
  <c r="BI415" i="21"/>
  <c r="BD416" i="21"/>
  <c r="AY417" i="21"/>
  <c r="AX418" i="21"/>
  <c r="AS419" i="21"/>
  <c r="AN420" i="21"/>
  <c r="AM421" i="21"/>
  <c r="BG421" i="21"/>
  <c r="BB422" i="21"/>
  <c r="BA423" i="21"/>
  <c r="AV424" i="21"/>
  <c r="AQ425" i="21"/>
  <c r="AQ426" i="21"/>
  <c r="AM427" i="21"/>
  <c r="AN428" i="21"/>
  <c r="BI428" i="21"/>
  <c r="AK430" i="21"/>
  <c r="BF430" i="21"/>
  <c r="BF431" i="21"/>
  <c r="AK433" i="21"/>
  <c r="BF3" i="21"/>
  <c r="AV275" i="21"/>
  <c r="AR406" i="21"/>
  <c r="BH406" i="21"/>
  <c r="AY407" i="21"/>
  <c r="AP408" i="21"/>
  <c r="BF408" i="21"/>
  <c r="AW409" i="21"/>
  <c r="AN410" i="21"/>
  <c r="BD410" i="21"/>
  <c r="AU411" i="21"/>
  <c r="BB412" i="21"/>
  <c r="AS413" i="21"/>
  <c r="BI413" i="21"/>
  <c r="AZ414" i="21"/>
  <c r="AQ415" i="21"/>
  <c r="AK416" i="21"/>
  <c r="BE416" i="21"/>
  <c r="BA417" i="21"/>
  <c r="AY418" i="21"/>
  <c r="AT419" i="21"/>
  <c r="AP420" i="21"/>
  <c r="AN421" i="21"/>
  <c r="BH421" i="21"/>
  <c r="BD422" i="21"/>
  <c r="BB423" i="21"/>
  <c r="AW424" i="21"/>
  <c r="AS425" i="21"/>
  <c r="AR426" i="21"/>
  <c r="AN427" i="21"/>
  <c r="AO428" i="21"/>
  <c r="AK429" i="21"/>
  <c r="BG430" i="21"/>
  <c r="BH431" i="21"/>
  <c r="AN433" i="21"/>
  <c r="AN435" i="21"/>
  <c r="AK330" i="21"/>
  <c r="AS406" i="21"/>
  <c r="BI406" i="21"/>
  <c r="AZ407" i="21"/>
  <c r="AQ408" i="21"/>
  <c r="BG408" i="21"/>
  <c r="AX409" i="21"/>
  <c r="AO410" i="21"/>
  <c r="BE410" i="21"/>
  <c r="AV411" i="21"/>
  <c r="AM412" i="21"/>
  <c r="BC412" i="21"/>
  <c r="AT413" i="21"/>
  <c r="AK414" i="21"/>
  <c r="BA414" i="21"/>
  <c r="AR415" i="21"/>
  <c r="BF416" i="21"/>
  <c r="BD417" i="21"/>
  <c r="AZ418" i="21"/>
  <c r="AU419" i="21"/>
  <c r="AS420" i="21"/>
  <c r="AO421" i="21"/>
  <c r="BI421" i="21"/>
  <c r="BG422" i="21"/>
  <c r="BC423" i="21"/>
  <c r="AX424" i="21"/>
  <c r="AV425" i="21"/>
  <c r="AS426" i="21"/>
  <c r="AQ427" i="21"/>
  <c r="AP428" i="21"/>
  <c r="AM430" i="21"/>
  <c r="BH430" i="21"/>
  <c r="BI431" i="21"/>
  <c r="AS433" i="21"/>
  <c r="AO435" i="21"/>
  <c r="AM84" i="21"/>
  <c r="BC405" i="21"/>
  <c r="AT406" i="21"/>
  <c r="AK407" i="21"/>
  <c r="BA407" i="21"/>
  <c r="AR408" i="21"/>
  <c r="BH408" i="21"/>
  <c r="AY409" i="21"/>
  <c r="AP410" i="21"/>
  <c r="BF410" i="21"/>
  <c r="AW411" i="21"/>
  <c r="AN412" i="21"/>
  <c r="BD412" i="21"/>
  <c r="AU413" i="21"/>
  <c r="BB414" i="21"/>
  <c r="AS415" i="21"/>
  <c r="AM416" i="21"/>
  <c r="BG416" i="21"/>
  <c r="BF417" i="21"/>
  <c r="BA418" i="21"/>
  <c r="AV419" i="21"/>
  <c r="AU420" i="21"/>
  <c r="AP421" i="21"/>
  <c r="AK422" i="21"/>
  <c r="BI422" i="21"/>
  <c r="BD423" i="21"/>
  <c r="AY424" i="21"/>
  <c r="AX425" i="21"/>
  <c r="AT426" i="21"/>
  <c r="AT427" i="21"/>
  <c r="AQ428" i="21"/>
  <c r="AO429" i="21"/>
  <c r="AN430" i="21"/>
  <c r="BI430" i="21"/>
  <c r="AK432" i="21"/>
  <c r="AT433" i="21"/>
  <c r="AR435" i="21"/>
  <c r="BC84" i="21"/>
  <c r="AM330" i="21"/>
  <c r="AN330" i="21"/>
  <c r="AN84" i="21"/>
  <c r="AK220" i="21"/>
  <c r="BA330" i="21"/>
  <c r="AM436" i="21"/>
  <c r="AO84" i="21"/>
  <c r="BB330" i="21"/>
  <c r="AP436" i="21"/>
  <c r="AP84" i="21"/>
  <c r="AM220" i="21"/>
  <c r="BC330" i="21"/>
  <c r="AS436" i="21"/>
  <c r="AQ84" i="21"/>
  <c r="AN220" i="21"/>
  <c r="BD330" i="21"/>
  <c r="BA220" i="21"/>
  <c r="AS385" i="21"/>
  <c r="AO3" i="21"/>
  <c r="BB220" i="21"/>
  <c r="AT385" i="21"/>
  <c r="AP3" i="21"/>
  <c r="BB84" i="21"/>
  <c r="BC220" i="21"/>
  <c r="AU385" i="21"/>
  <c r="AV385" i="21"/>
  <c r="BF84" i="21"/>
  <c r="AW165" i="21"/>
  <c r="AO220" i="21"/>
  <c r="BE220" i="21"/>
  <c r="AW275" i="21"/>
  <c r="AO330" i="21"/>
  <c r="BE330" i="21"/>
  <c r="AW385" i="21"/>
  <c r="AP220" i="21"/>
  <c r="BF220" i="21"/>
  <c r="AX275" i="21"/>
  <c r="AP330" i="21"/>
  <c r="BF330" i="21"/>
  <c r="AX385" i="21"/>
  <c r="BG432" i="21"/>
  <c r="AK434" i="21"/>
  <c r="AP435" i="21"/>
  <c r="AU436" i="21"/>
  <c r="AY3" i="21"/>
  <c r="AR84" i="21"/>
  <c r="BH84" i="21"/>
  <c r="AQ220" i="21"/>
  <c r="BG220" i="21"/>
  <c r="AY275" i="21"/>
  <c r="AQ330" i="21"/>
  <c r="BG330" i="21"/>
  <c r="AY385" i="21"/>
  <c r="AQ435" i="21"/>
  <c r="AV436" i="21"/>
  <c r="AZ3" i="21"/>
  <c r="AS84" i="21"/>
  <c r="AK84" i="21"/>
  <c r="AZ165" i="21"/>
  <c r="AR220" i="21"/>
  <c r="BH220" i="21"/>
  <c r="AZ275" i="21"/>
  <c r="AR330" i="21"/>
  <c r="BH330" i="21"/>
  <c r="AZ385" i="21"/>
  <c r="BA3" i="21"/>
  <c r="AT84" i="21"/>
  <c r="AK165" i="21"/>
  <c r="BA165" i="21"/>
  <c r="AS220" i="21"/>
  <c r="AK275" i="21"/>
  <c r="BA275" i="21"/>
  <c r="AS330" i="21"/>
  <c r="AK385" i="21"/>
  <c r="BA385" i="21"/>
  <c r="AP433" i="21"/>
  <c r="AO434" i="21"/>
  <c r="AS435" i="21"/>
  <c r="BB3" i="21"/>
  <c r="AU84" i="21"/>
  <c r="BB165" i="21"/>
  <c r="AT220" i="21"/>
  <c r="BB275" i="21"/>
  <c r="AT330" i="21"/>
  <c r="BB385" i="21"/>
  <c r="AQ433" i="21"/>
  <c r="AR434" i="21"/>
  <c r="AT435" i="21"/>
  <c r="AM3" i="21"/>
  <c r="BC3" i="21"/>
  <c r="AV84" i="21"/>
  <c r="AM165" i="21"/>
  <c r="BC165" i="21"/>
  <c r="AU220" i="21"/>
  <c r="AM275" i="21"/>
  <c r="BC275" i="21"/>
  <c r="AU330" i="21"/>
  <c r="AM385" i="21"/>
  <c r="BC385" i="21"/>
  <c r="AR433" i="21"/>
  <c r="AU434" i="21"/>
  <c r="AV435" i="21"/>
  <c r="AN3" i="21"/>
  <c r="BD3" i="21"/>
  <c r="AW84" i="21"/>
  <c r="AN165" i="21"/>
  <c r="BD165" i="21"/>
  <c r="AV220" i="21"/>
  <c r="AN275" i="21"/>
  <c r="BD275" i="21"/>
  <c r="AV330" i="21"/>
  <c r="AN385" i="21"/>
  <c r="BD385" i="21"/>
  <c r="BE165" i="21"/>
  <c r="AW220" i="21"/>
  <c r="AO275" i="21"/>
  <c r="BE275" i="21"/>
  <c r="AW330" i="21"/>
  <c r="AO385" i="21"/>
  <c r="BE385" i="21"/>
  <c r="AP165" i="21"/>
  <c r="BF165" i="21"/>
  <c r="AX220" i="21"/>
  <c r="AP275" i="21"/>
  <c r="BF275" i="21"/>
  <c r="AX330" i="21"/>
  <c r="AP385" i="21"/>
  <c r="BF385" i="21"/>
  <c r="AT432" i="21"/>
  <c r="AU433" i="21"/>
  <c r="AZ434" i="21"/>
  <c r="BF435" i="21"/>
  <c r="BG3" i="21"/>
  <c r="AZ84" i="21"/>
  <c r="AQ165" i="21"/>
  <c r="BG165" i="21"/>
  <c r="AY220" i="21"/>
  <c r="AQ275" i="21"/>
  <c r="BG275" i="21"/>
  <c r="AY330" i="21"/>
  <c r="AQ385" i="21"/>
  <c r="BG385" i="21"/>
  <c r="AW432" i="21"/>
  <c r="AV433" i="21"/>
  <c r="BB434" i="21"/>
  <c r="BG435" i="21"/>
  <c r="AR3" i="21"/>
  <c r="BH3" i="21"/>
  <c r="BA84" i="21"/>
  <c r="AR165" i="21"/>
  <c r="BH165" i="21"/>
  <c r="AZ220" i="21"/>
  <c r="AR275" i="21"/>
  <c r="BH275" i="21"/>
  <c r="AZ330" i="21"/>
  <c r="AR385" i="21"/>
  <c r="BH385" i="21"/>
  <c r="AW436" i="21"/>
  <c r="AX436" i="21"/>
  <c r="AZ436" i="21"/>
  <c r="BC436" i="21"/>
  <c r="BF436" i="21"/>
  <c r="BI436" i="21"/>
  <c r="V4" i="21"/>
  <c r="AM437" i="21"/>
  <c r="AN437" i="21"/>
  <c r="AO437" i="21"/>
  <c r="AP437" i="21"/>
  <c r="AS437" i="21"/>
  <c r="AX437" i="21"/>
  <c r="BA432" i="21"/>
  <c r="AW433" i="21"/>
  <c r="AY434" i="21"/>
  <c r="AY435" i="21"/>
  <c r="AY436" i="21"/>
  <c r="BC432" i="21"/>
  <c r="BA433" i="21"/>
  <c r="BA434" i="21"/>
  <c r="BD435" i="21"/>
  <c r="BA436" i="21"/>
  <c r="AR437" i="21"/>
  <c r="AN434" i="21"/>
  <c r="BD434" i="21"/>
  <c r="AU435" i="21"/>
  <c r="BB436" i="21"/>
  <c r="AT437" i="21"/>
  <c r="AU437" i="21"/>
  <c r="BG425" i="21"/>
  <c r="AX426" i="21"/>
  <c r="AO427" i="21"/>
  <c r="BE427" i="21"/>
  <c r="AV428" i="21"/>
  <c r="AM429" i="21"/>
  <c r="BC429" i="21"/>
  <c r="AT430" i="21"/>
  <c r="AK431" i="21"/>
  <c r="BA431" i="21"/>
  <c r="AR432" i="21"/>
  <c r="BH432" i="21"/>
  <c r="AY433" i="21"/>
  <c r="AP434" i="21"/>
  <c r="BF434" i="21"/>
  <c r="AW435" i="21"/>
  <c r="AN436" i="21"/>
  <c r="BD436" i="21"/>
  <c r="AV437" i="21"/>
  <c r="BB415" i="21"/>
  <c r="AS416" i="21"/>
  <c r="BI416" i="21"/>
  <c r="AZ417" i="21"/>
  <c r="AQ418" i="21"/>
  <c r="BG418" i="21"/>
  <c r="AX419" i="21"/>
  <c r="AO420" i="21"/>
  <c r="BE420" i="21"/>
  <c r="AV421" i="21"/>
  <c r="AM422" i="21"/>
  <c r="BC422" i="21"/>
  <c r="AT423" i="21"/>
  <c r="AK424" i="21"/>
  <c r="BA424" i="21"/>
  <c r="AR425" i="21"/>
  <c r="BH425" i="21"/>
  <c r="AY426" i="21"/>
  <c r="AP427" i="21"/>
  <c r="BF427" i="21"/>
  <c r="AW428" i="21"/>
  <c r="AN429" i="21"/>
  <c r="BD429" i="21"/>
  <c r="AU430" i="21"/>
  <c r="BB431" i="21"/>
  <c r="AS432" i="21"/>
  <c r="BI432" i="21"/>
  <c r="AZ433" i="21"/>
  <c r="AQ434" i="21"/>
  <c r="BG434" i="21"/>
  <c r="AX435" i="21"/>
  <c r="AO436" i="21"/>
  <c r="BE436" i="21"/>
  <c r="AW437" i="21"/>
  <c r="BD415" i="21"/>
  <c r="AU416" i="21"/>
  <c r="BB417" i="21"/>
  <c r="AS418" i="21"/>
  <c r="BI418" i="21"/>
  <c r="AZ419" i="21"/>
  <c r="AQ420" i="21"/>
  <c r="BG420" i="21"/>
  <c r="AX421" i="21"/>
  <c r="AO422" i="21"/>
  <c r="BE422" i="21"/>
  <c r="AV423" i="21"/>
  <c r="AM424" i="21"/>
  <c r="BC424" i="21"/>
  <c r="AT425" i="21"/>
  <c r="AK426" i="21"/>
  <c r="BA426" i="21"/>
  <c r="AR427" i="21"/>
  <c r="BH427" i="21"/>
  <c r="AY428" i="21"/>
  <c r="AP429" i="21"/>
  <c r="BF429" i="21"/>
  <c r="AW430" i="21"/>
  <c r="AN431" i="21"/>
  <c r="BD431" i="21"/>
  <c r="AU432" i="21"/>
  <c r="BB433" i="21"/>
  <c r="AS434" i="21"/>
  <c r="BI434" i="21"/>
  <c r="AZ435" i="21"/>
  <c r="AQ436" i="21"/>
  <c r="BG436" i="21"/>
  <c r="AY437" i="21"/>
  <c r="AV416" i="21"/>
  <c r="AM417" i="21"/>
  <c r="BC417" i="21"/>
  <c r="AT418" i="21"/>
  <c r="AK419" i="21"/>
  <c r="BA419" i="21"/>
  <c r="AR420" i="21"/>
  <c r="BH420" i="21"/>
  <c r="AY421" i="21"/>
  <c r="AP422" i="21"/>
  <c r="BF422" i="21"/>
  <c r="AW423" i="21"/>
  <c r="AN424" i="21"/>
  <c r="BD424" i="21"/>
  <c r="AU425" i="21"/>
  <c r="BB426" i="21"/>
  <c r="AS427" i="21"/>
  <c r="BI427" i="21"/>
  <c r="AZ428" i="21"/>
  <c r="AQ429" i="21"/>
  <c r="BG429" i="21"/>
  <c r="AX430" i="21"/>
  <c r="AO431" i="21"/>
  <c r="BE431" i="21"/>
  <c r="AV432" i="21"/>
  <c r="AM433" i="21"/>
  <c r="BC433" i="21"/>
  <c r="AT434" i="21"/>
  <c r="AK435" i="21"/>
  <c r="BA435" i="21"/>
  <c r="AR436" i="21"/>
  <c r="BH436" i="21"/>
  <c r="BI437" i="21"/>
  <c r="BG415" i="21"/>
  <c r="AX416" i="21"/>
  <c r="AO417" i="21"/>
  <c r="BE417" i="21"/>
  <c r="AV418" i="21"/>
  <c r="AM419" i="21"/>
  <c r="BC419" i="21"/>
  <c r="AT420" i="21"/>
  <c r="AK421" i="21"/>
  <c r="BA421" i="21"/>
  <c r="AR422" i="21"/>
  <c r="BH422" i="21"/>
  <c r="AY423" i="21"/>
  <c r="AP424" i="21"/>
  <c r="BF424" i="21"/>
  <c r="AW425" i="21"/>
  <c r="AN426" i="21"/>
  <c r="BD426" i="21"/>
  <c r="AU427" i="21"/>
  <c r="BB428" i="21"/>
  <c r="AS429" i="21"/>
  <c r="BI429" i="21"/>
  <c r="AZ430" i="21"/>
  <c r="AQ431" i="21"/>
  <c r="BG431" i="21"/>
  <c r="AX432" i="21"/>
  <c r="AO433" i="21"/>
  <c r="BE433" i="21"/>
  <c r="AV434" i="21"/>
  <c r="AM435" i="21"/>
  <c r="BC435" i="21"/>
  <c r="AT436" i="21"/>
  <c r="AK437" i="21"/>
  <c r="AK48" i="21"/>
  <c r="AZ437" i="21"/>
  <c r="BE437" i="21"/>
  <c r="BA437" i="21"/>
  <c r="BB437" i="21"/>
  <c r="BC437" i="21"/>
  <c r="BF437" i="21"/>
  <c r="BH437" i="21"/>
  <c r="AQ437" i="21"/>
  <c r="BG437" i="21"/>
  <c r="W387" i="21"/>
  <c r="W332" i="21"/>
  <c r="W277" i="21"/>
  <c r="W222" i="21"/>
  <c r="W167" i="21"/>
  <c r="AW167" i="21" s="1"/>
  <c r="P20" i="22"/>
  <c r="Q20" i="22"/>
  <c r="N20" i="22"/>
  <c r="S203" i="22"/>
  <c r="S219" i="22" s="1"/>
  <c r="I23" i="21" s="1"/>
  <c r="S202" i="22"/>
  <c r="S218" i="22" s="1"/>
  <c r="I22" i="21" s="1"/>
  <c r="S201" i="22"/>
  <c r="S217" i="22" s="1"/>
  <c r="I21" i="21" s="1"/>
  <c r="S200" i="22"/>
  <c r="S216" i="22" s="1"/>
  <c r="I20" i="21" s="1"/>
  <c r="S199" i="22"/>
  <c r="S215" i="22" s="1"/>
  <c r="I19" i="21" s="1"/>
  <c r="S204" i="22"/>
  <c r="S220" i="22" s="1"/>
  <c r="I24" i="21" s="1"/>
  <c r="C201" i="22"/>
  <c r="C217" i="22" s="1"/>
  <c r="H21" i="21" s="1"/>
  <c r="C202" i="22"/>
  <c r="C218" i="22" s="1"/>
  <c r="H22" i="21" s="1"/>
  <c r="C200" i="22"/>
  <c r="C216" i="22" s="1"/>
  <c r="H20" i="21" s="1"/>
  <c r="C199" i="22"/>
  <c r="C215" i="22" s="1"/>
  <c r="H19" i="21" s="1"/>
  <c r="C204" i="22"/>
  <c r="C220" i="22" s="1"/>
  <c r="H24" i="21" s="1"/>
  <c r="D204" i="22"/>
  <c r="D220" i="22" s="1"/>
  <c r="H18" i="21" s="1"/>
  <c r="D203" i="22"/>
  <c r="D219" i="22" s="1"/>
  <c r="H17" i="21" s="1"/>
  <c r="D202" i="22"/>
  <c r="D218" i="22" s="1"/>
  <c r="H16" i="21" s="1"/>
  <c r="D201" i="22"/>
  <c r="D217" i="22" s="1"/>
  <c r="H15" i="21" s="1"/>
  <c r="D200" i="22"/>
  <c r="D216" i="22" s="1"/>
  <c r="H14" i="21" s="1"/>
  <c r="D199" i="22"/>
  <c r="D215" i="22" s="1"/>
  <c r="H13" i="21" s="1"/>
  <c r="C203" i="22"/>
  <c r="C219" i="22" s="1"/>
  <c r="H23" i="21" s="1"/>
  <c r="A178" i="22"/>
  <c r="A179" i="22" s="1"/>
  <c r="A15" i="22" s="1"/>
  <c r="AM127" i="21" l="1"/>
  <c r="AN98" i="21"/>
  <c r="AM92" i="21"/>
  <c r="AN117" i="21"/>
  <c r="AN88" i="21"/>
  <c r="AN131" i="21"/>
  <c r="AN92" i="21"/>
  <c r="AN122" i="21"/>
  <c r="AN94" i="21"/>
  <c r="AM117" i="21"/>
  <c r="AM91" i="21"/>
  <c r="AN89" i="21"/>
  <c r="AM93" i="21"/>
  <c r="AN127" i="21"/>
  <c r="AM128" i="21"/>
  <c r="AM118" i="21"/>
  <c r="F13" i="21" a="1"/>
  <c r="F13" i="21" s="1"/>
  <c r="F5" i="21" a="1"/>
  <c r="F5" i="21" s="1"/>
  <c r="F12" i="21" a="1"/>
  <c r="F12" i="21" s="1"/>
  <c r="F4" i="21" a="1"/>
  <c r="F4" i="21" s="1"/>
  <c r="F11" i="21" a="1"/>
  <c r="F11" i="21" s="1"/>
  <c r="F3" i="21" a="1"/>
  <c r="F3" i="21" s="1"/>
  <c r="F10" i="21" a="1"/>
  <c r="F10" i="21" s="1"/>
  <c r="F2" i="21" a="1"/>
  <c r="F2" i="21" s="1"/>
  <c r="F9" i="21" a="1"/>
  <c r="F9" i="21" s="1"/>
  <c r="F1" i="21" a="1"/>
  <c r="F1" i="21" s="1"/>
  <c r="F8" i="21" a="1"/>
  <c r="F8" i="21" s="1"/>
  <c r="F7" i="21" a="1"/>
  <c r="F7" i="21" s="1"/>
  <c r="F6" i="21" a="1"/>
  <c r="F6" i="21" s="1"/>
  <c r="E6" i="21" a="1"/>
  <c r="E6" i="21" s="1"/>
  <c r="E13" i="21" a="1"/>
  <c r="E13" i="21" s="1"/>
  <c r="E5" i="21" a="1"/>
  <c r="E5" i="21" s="1"/>
  <c r="E12" i="21" a="1"/>
  <c r="E12" i="21" s="1"/>
  <c r="E4" i="21" a="1"/>
  <c r="E4" i="21" s="1"/>
  <c r="E11" i="21" a="1"/>
  <c r="E11" i="21" s="1"/>
  <c r="E3" i="21" a="1"/>
  <c r="E3" i="21" s="1"/>
  <c r="E10" i="21" a="1"/>
  <c r="E10" i="21" s="1"/>
  <c r="E2" i="21" a="1"/>
  <c r="E2" i="21" s="1"/>
  <c r="E9" i="21" a="1"/>
  <c r="E9" i="21" s="1"/>
  <c r="E1" i="21" a="1"/>
  <c r="E1" i="21" s="1"/>
  <c r="E8" i="21" a="1"/>
  <c r="E8" i="21" s="1"/>
  <c r="L16" i="22" s="1"/>
  <c r="E7" i="21" a="1"/>
  <c r="E7" i="21" s="1"/>
  <c r="F200" i="22"/>
  <c r="F199" i="22"/>
  <c r="AV4" i="21"/>
  <c r="BV4" i="21" s="1"/>
  <c r="AN99" i="21"/>
  <c r="AN145" i="21"/>
  <c r="AN120" i="21"/>
  <c r="AN148" i="21"/>
  <c r="AM151" i="21"/>
  <c r="AM132" i="21"/>
  <c r="W86" i="21"/>
  <c r="W87" i="21" s="1"/>
  <c r="AN140" i="21"/>
  <c r="AM124" i="21"/>
  <c r="AM143" i="21"/>
  <c r="AM134" i="21"/>
  <c r="AN112" i="21"/>
  <c r="AN137" i="21"/>
  <c r="AM103" i="21"/>
  <c r="AN105" i="21"/>
  <c r="AM109" i="21"/>
  <c r="AN128" i="21"/>
  <c r="AN143" i="21"/>
  <c r="AN153" i="21"/>
  <c r="AN126" i="21"/>
  <c r="AN156" i="21"/>
  <c r="AM159" i="21"/>
  <c r="AN95" i="21"/>
  <c r="AN161" i="21"/>
  <c r="AN136" i="21"/>
  <c r="AN134" i="21"/>
  <c r="AM131" i="21"/>
  <c r="AW85" i="21"/>
  <c r="AN107" i="21"/>
  <c r="AM96" i="21"/>
  <c r="AN109" i="21"/>
  <c r="AN101" i="21"/>
  <c r="AM94" i="21"/>
  <c r="AM88" i="21"/>
  <c r="AM98" i="21"/>
  <c r="AM99" i="21"/>
  <c r="AN106" i="21"/>
  <c r="AN113" i="21"/>
  <c r="AM102" i="21"/>
  <c r="AM104" i="21"/>
  <c r="AM90" i="21"/>
  <c r="AM106" i="21"/>
  <c r="AN124" i="21"/>
  <c r="AN87" i="21"/>
  <c r="AN118" i="21"/>
  <c r="AM86" i="21"/>
  <c r="AM123" i="21"/>
  <c r="AN103" i="21"/>
  <c r="AP85" i="21"/>
  <c r="AN116" i="21"/>
  <c r="AM111" i="21"/>
  <c r="AN91" i="21"/>
  <c r="AN85" i="21"/>
  <c r="AM113" i="21"/>
  <c r="AN93" i="21"/>
  <c r="N61" i="21"/>
  <c r="P61" i="21" s="1"/>
  <c r="AP61" i="21" s="1"/>
  <c r="N81" i="21"/>
  <c r="P81" i="21" s="1"/>
  <c r="AP81" i="21" s="1"/>
  <c r="N51" i="21"/>
  <c r="P51" i="21" s="1"/>
  <c r="AP51" i="21" s="1"/>
  <c r="N64" i="21"/>
  <c r="P64" i="21" s="1"/>
  <c r="AP64" i="21" s="1"/>
  <c r="N15" i="21"/>
  <c r="P15" i="21" s="1"/>
  <c r="AP15" i="21" s="1"/>
  <c r="N45" i="21"/>
  <c r="P45" i="21" s="1"/>
  <c r="AP45" i="21" s="1"/>
  <c r="M43" i="21"/>
  <c r="M57" i="21"/>
  <c r="M8" i="21"/>
  <c r="O8" i="21" s="1"/>
  <c r="AO8" i="21" s="1"/>
  <c r="M38" i="21"/>
  <c r="M68" i="21"/>
  <c r="O68" i="21" s="1"/>
  <c r="AO68" i="21" s="1"/>
  <c r="N28" i="21"/>
  <c r="P28" i="21" s="1"/>
  <c r="AP28" i="21" s="1"/>
  <c r="M81" i="21"/>
  <c r="O81" i="21" s="1"/>
  <c r="AO81" i="21" s="1"/>
  <c r="N43" i="21"/>
  <c r="P43" i="21" s="1"/>
  <c r="AP43" i="21" s="1"/>
  <c r="N56" i="21"/>
  <c r="P56" i="21" s="1"/>
  <c r="AP56" i="21" s="1"/>
  <c r="N7" i="21"/>
  <c r="P7" i="21" s="1"/>
  <c r="AP7" i="21" s="1"/>
  <c r="N37" i="21"/>
  <c r="P37" i="21" s="1"/>
  <c r="AP37" i="21" s="1"/>
  <c r="M35" i="21"/>
  <c r="M49" i="21"/>
  <c r="M79" i="21"/>
  <c r="M30" i="21"/>
  <c r="M60" i="21"/>
  <c r="N36" i="21"/>
  <c r="P36" i="21" s="1"/>
  <c r="AP36" i="21" s="1"/>
  <c r="M67" i="21"/>
  <c r="O67" i="21" s="1"/>
  <c r="AO67" i="21" s="1"/>
  <c r="N75" i="21"/>
  <c r="P75" i="21" s="1"/>
  <c r="AP75" i="21" s="1"/>
  <c r="M54" i="21"/>
  <c r="O54" i="21" s="1"/>
  <c r="AO54" i="21" s="1"/>
  <c r="N80" i="21"/>
  <c r="P80" i="21" s="1"/>
  <c r="AP80" i="21" s="1"/>
  <c r="N65" i="21"/>
  <c r="P65" i="21" s="1"/>
  <c r="AP65" i="21" s="1"/>
  <c r="N48" i="21"/>
  <c r="P48" i="21" s="1"/>
  <c r="AP48" i="21" s="1"/>
  <c r="N78" i="21"/>
  <c r="P78" i="21" s="1"/>
  <c r="AP78" i="21" s="1"/>
  <c r="N29" i="21"/>
  <c r="P29" i="21" s="1"/>
  <c r="AP29" i="21" s="1"/>
  <c r="N74" i="21"/>
  <c r="P74" i="21" s="1"/>
  <c r="AP74" i="21" s="1"/>
  <c r="M27" i="21"/>
  <c r="M41" i="21"/>
  <c r="M71" i="21"/>
  <c r="M22" i="21"/>
  <c r="M52" i="21"/>
  <c r="N67" i="21"/>
  <c r="P67" i="21" s="1"/>
  <c r="AP67" i="21" s="1"/>
  <c r="N53" i="21"/>
  <c r="P53" i="21" s="1"/>
  <c r="AP53" i="21" s="1"/>
  <c r="N73" i="21"/>
  <c r="P73" i="21" s="1"/>
  <c r="AP73" i="21" s="1"/>
  <c r="N40" i="21"/>
  <c r="P40" i="21" s="1"/>
  <c r="AP40" i="21" s="1"/>
  <c r="N70" i="21"/>
  <c r="P70" i="21" s="1"/>
  <c r="AP70" i="21" s="1"/>
  <c r="N21" i="21"/>
  <c r="P21" i="21" s="1"/>
  <c r="AP21" i="21" s="1"/>
  <c r="N66" i="21"/>
  <c r="P66" i="21" s="1"/>
  <c r="AP66" i="21" s="1"/>
  <c r="M19" i="21"/>
  <c r="M33" i="21"/>
  <c r="M63" i="21"/>
  <c r="M14" i="21"/>
  <c r="M44" i="21"/>
  <c r="M62" i="21"/>
  <c r="O62" i="21" s="1"/>
  <c r="AO62" i="21" s="1"/>
  <c r="N31" i="21"/>
  <c r="P31" i="21" s="1"/>
  <c r="AP31" i="21" s="1"/>
  <c r="N72" i="21"/>
  <c r="P72" i="21" s="1"/>
  <c r="AP72" i="21" s="1"/>
  <c r="N35" i="21"/>
  <c r="P35" i="21" s="1"/>
  <c r="AP35" i="21" s="1"/>
  <c r="N32" i="21"/>
  <c r="P32" i="21" s="1"/>
  <c r="AP32" i="21" s="1"/>
  <c r="N62" i="21"/>
  <c r="P62" i="21" s="1"/>
  <c r="AP62" i="21" s="1"/>
  <c r="N13" i="21"/>
  <c r="P13" i="21" s="1"/>
  <c r="AP13" i="21" s="1"/>
  <c r="N58" i="21"/>
  <c r="P58" i="21" s="1"/>
  <c r="AP58" i="21" s="1"/>
  <c r="M11" i="21"/>
  <c r="M25" i="21"/>
  <c r="M55" i="21"/>
  <c r="M36" i="21"/>
  <c r="M24" i="21"/>
  <c r="O24" i="21" s="1"/>
  <c r="AO24" i="21" s="1"/>
  <c r="N59" i="21"/>
  <c r="P59" i="21" s="1"/>
  <c r="AP59" i="21" s="1"/>
  <c r="N57" i="21"/>
  <c r="P57" i="21" s="1"/>
  <c r="AP57" i="21" s="1"/>
  <c r="N24" i="21"/>
  <c r="P24" i="21" s="1"/>
  <c r="AP24" i="21" s="1"/>
  <c r="N54" i="21"/>
  <c r="P54" i="21" s="1"/>
  <c r="AP54" i="21" s="1"/>
  <c r="N50" i="21"/>
  <c r="P50" i="21" s="1"/>
  <c r="AP50" i="21" s="1"/>
  <c r="M74" i="21"/>
  <c r="M47" i="21"/>
  <c r="M77" i="21"/>
  <c r="M28" i="21"/>
  <c r="N23" i="21"/>
  <c r="P23" i="21" s="1"/>
  <c r="AP23" i="21" s="1"/>
  <c r="M76" i="21"/>
  <c r="O76" i="21" s="1"/>
  <c r="AO76" i="21" s="1"/>
  <c r="N49" i="21"/>
  <c r="P49" i="21" s="1"/>
  <c r="AP49" i="21" s="1"/>
  <c r="N16" i="21"/>
  <c r="P16" i="21" s="1"/>
  <c r="AP16" i="21" s="1"/>
  <c r="N46" i="21"/>
  <c r="P46" i="21" s="1"/>
  <c r="AP46" i="21" s="1"/>
  <c r="N42" i="21"/>
  <c r="P42" i="21" s="1"/>
  <c r="AP42" i="21" s="1"/>
  <c r="M66" i="21"/>
  <c r="M9" i="21"/>
  <c r="M39" i="21"/>
  <c r="M69" i="21"/>
  <c r="M20" i="21"/>
  <c r="M16" i="21"/>
  <c r="N41" i="21"/>
  <c r="P41" i="21" s="1"/>
  <c r="AP41" i="21" s="1"/>
  <c r="N8" i="21"/>
  <c r="P8" i="21" s="1"/>
  <c r="AP8" i="21" s="1"/>
  <c r="N38" i="21"/>
  <c r="P38" i="21" s="1"/>
  <c r="AP38" i="21" s="1"/>
  <c r="N34" i="21"/>
  <c r="P34" i="21" s="1"/>
  <c r="AP34" i="21" s="1"/>
  <c r="M58" i="21"/>
  <c r="M80" i="21"/>
  <c r="M31" i="21"/>
  <c r="M61" i="21"/>
  <c r="N39" i="21"/>
  <c r="P39" i="21" s="1"/>
  <c r="AP39" i="21" s="1"/>
  <c r="M13" i="21"/>
  <c r="O13" i="21" s="1"/>
  <c r="AO13" i="21" s="1"/>
  <c r="N27" i="21"/>
  <c r="P27" i="21" s="1"/>
  <c r="AP27" i="21" s="1"/>
  <c r="M46" i="21"/>
  <c r="N33" i="21"/>
  <c r="P33" i="21" s="1"/>
  <c r="AP33" i="21" s="1"/>
  <c r="N79" i="21"/>
  <c r="P79" i="21" s="1"/>
  <c r="AP79" i="21" s="1"/>
  <c r="N30" i="21"/>
  <c r="P30" i="21" s="1"/>
  <c r="AP30" i="21" s="1"/>
  <c r="N76" i="21"/>
  <c r="P76" i="21" s="1"/>
  <c r="AP76" i="21" s="1"/>
  <c r="N26" i="21"/>
  <c r="P26" i="21" s="1"/>
  <c r="AP26" i="21" s="1"/>
  <c r="M50" i="21"/>
  <c r="O50" i="21" s="1"/>
  <c r="AO50" i="21" s="1"/>
  <c r="M72" i="21"/>
  <c r="O72" i="21" s="1"/>
  <c r="AO72" i="21" s="1"/>
  <c r="M23" i="21"/>
  <c r="O23" i="21" s="1"/>
  <c r="AO23" i="21" s="1"/>
  <c r="M53" i="21"/>
  <c r="O53" i="21" s="1"/>
  <c r="AO53" i="21" s="1"/>
  <c r="N69" i="21"/>
  <c r="P69" i="21" s="1"/>
  <c r="AP69" i="21" s="1"/>
  <c r="M73" i="21"/>
  <c r="O73" i="21" s="1"/>
  <c r="AO73" i="21" s="1"/>
  <c r="N25" i="21"/>
  <c r="P25" i="21" s="1"/>
  <c r="AP25" i="21" s="1"/>
  <c r="N71" i="21"/>
  <c r="N22" i="21"/>
  <c r="P22" i="21" s="1"/>
  <c r="AP22" i="21" s="1"/>
  <c r="N68" i="21"/>
  <c r="P68" i="21" s="1"/>
  <c r="AP68" i="21" s="1"/>
  <c r="M42" i="21"/>
  <c r="M64" i="21"/>
  <c r="O64" i="21" s="1"/>
  <c r="AO64" i="21" s="1"/>
  <c r="M15" i="21"/>
  <c r="M45" i="21"/>
  <c r="M32" i="21"/>
  <c r="O32" i="21" s="1"/>
  <c r="AO32" i="21" s="1"/>
  <c r="M59" i="21"/>
  <c r="O59" i="21" s="1"/>
  <c r="AO59" i="21" s="1"/>
  <c r="N20" i="21"/>
  <c r="P20" i="21" s="1"/>
  <c r="AP20" i="21" s="1"/>
  <c r="M65" i="21"/>
  <c r="O65" i="21" s="1"/>
  <c r="AO65" i="21" s="1"/>
  <c r="N63" i="21"/>
  <c r="P63" i="21" s="1"/>
  <c r="AP63" i="21" s="1"/>
  <c r="N14" i="21"/>
  <c r="P14" i="21" s="1"/>
  <c r="AP14" i="21" s="1"/>
  <c r="N60" i="21"/>
  <c r="P60" i="21" s="1"/>
  <c r="AP60" i="21" s="1"/>
  <c r="M34" i="21"/>
  <c r="M56" i="21"/>
  <c r="M7" i="21"/>
  <c r="M37" i="21"/>
  <c r="M51" i="21"/>
  <c r="O51" i="21" s="1"/>
  <c r="AO51" i="21" s="1"/>
  <c r="N9" i="21"/>
  <c r="P9" i="21" s="1"/>
  <c r="AP9" i="21" s="1"/>
  <c r="N55" i="21"/>
  <c r="P55" i="21" s="1"/>
  <c r="AP55" i="21" s="1"/>
  <c r="N52" i="21"/>
  <c r="P52" i="21" s="1"/>
  <c r="AP52" i="21" s="1"/>
  <c r="N19" i="21"/>
  <c r="P19" i="21" s="1"/>
  <c r="AP19" i="21" s="1"/>
  <c r="M26" i="21"/>
  <c r="M48" i="21"/>
  <c r="M78" i="21"/>
  <c r="M29" i="21"/>
  <c r="M5" i="21"/>
  <c r="O5" i="21" s="1"/>
  <c r="AO5" i="21" s="1"/>
  <c r="N47" i="21"/>
  <c r="P47" i="21" s="1"/>
  <c r="AP47" i="21" s="1"/>
  <c r="N77" i="21"/>
  <c r="P77" i="21" s="1"/>
  <c r="AP77" i="21" s="1"/>
  <c r="N44" i="21"/>
  <c r="P44" i="21" s="1"/>
  <c r="AP44" i="21" s="1"/>
  <c r="N11" i="21"/>
  <c r="P11" i="21" s="1"/>
  <c r="AP11" i="21" s="1"/>
  <c r="M75" i="21"/>
  <c r="O75" i="21" s="1"/>
  <c r="AO75" i="21" s="1"/>
  <c r="M40" i="21"/>
  <c r="M70" i="21"/>
  <c r="M21" i="21"/>
  <c r="O21" i="21" s="1"/>
  <c r="AO21" i="21" s="1"/>
  <c r="AM8" i="21"/>
  <c r="AT166" i="21"/>
  <c r="AU166" i="21"/>
  <c r="AN33" i="21"/>
  <c r="AN61" i="21"/>
  <c r="AN7" i="21"/>
  <c r="AN23" i="21"/>
  <c r="AN37" i="21"/>
  <c r="AN42" i="21"/>
  <c r="AN59" i="21"/>
  <c r="AN73" i="21"/>
  <c r="AN74" i="21"/>
  <c r="R387" i="21"/>
  <c r="Q387" i="21"/>
  <c r="S387" i="21"/>
  <c r="X276" i="21"/>
  <c r="Y276" i="21" s="1"/>
  <c r="X331" i="21"/>
  <c r="Y331" i="21" s="1"/>
  <c r="R222" i="21"/>
  <c r="X221" i="21"/>
  <c r="Y221" i="21" s="1"/>
  <c r="X166" i="21"/>
  <c r="AX166" i="21" s="1"/>
  <c r="X85" i="21"/>
  <c r="AX85" i="21" s="1"/>
  <c r="AT85" i="21"/>
  <c r="S167" i="21"/>
  <c r="AS167" i="21" s="1"/>
  <c r="R167" i="21"/>
  <c r="AR167" i="21" s="1"/>
  <c r="R277" i="21"/>
  <c r="Q277" i="21"/>
  <c r="Q222" i="21"/>
  <c r="S332" i="21"/>
  <c r="Q332" i="21"/>
  <c r="S222" i="21"/>
  <c r="W168" i="21"/>
  <c r="AW168" i="21" s="1"/>
  <c r="W388" i="21"/>
  <c r="W333" i="21"/>
  <c r="W278" i="21"/>
  <c r="W223" i="21"/>
  <c r="S86" i="21"/>
  <c r="AS86" i="21" s="1"/>
  <c r="Q86" i="21"/>
  <c r="AQ86" i="21" s="1"/>
  <c r="R86" i="21"/>
  <c r="AR86" i="21" s="1"/>
  <c r="N16" i="22" l="1"/>
  <c r="E16" i="22"/>
  <c r="C232" i="22"/>
  <c r="I16" i="22"/>
  <c r="C240" i="22"/>
  <c r="Q16" i="22"/>
  <c r="C233" i="22"/>
  <c r="J16" i="22"/>
  <c r="K16" i="22"/>
  <c r="M16" i="22"/>
  <c r="C229" i="22"/>
  <c r="F16" i="22"/>
  <c r="C230" i="22"/>
  <c r="G16" i="22"/>
  <c r="C238" i="22"/>
  <c r="O16" i="22"/>
  <c r="C231" i="22"/>
  <c r="H16" i="22"/>
  <c r="C239" i="22"/>
  <c r="P16" i="22"/>
  <c r="AM54" i="21"/>
  <c r="C235" i="22"/>
  <c r="C237" i="22"/>
  <c r="AN39" i="21"/>
  <c r="AN28" i="21"/>
  <c r="AN66" i="21"/>
  <c r="C234" i="22"/>
  <c r="C236" i="22"/>
  <c r="AM68" i="21"/>
  <c r="AN80" i="21"/>
  <c r="C228" i="22"/>
  <c r="BN4" i="21"/>
  <c r="AN44" i="21"/>
  <c r="AN72" i="21"/>
  <c r="AM50" i="21"/>
  <c r="AM72" i="21"/>
  <c r="AN15" i="21"/>
  <c r="BU4" i="21"/>
  <c r="BT4" i="21"/>
  <c r="T332" i="21"/>
  <c r="U332" i="21" s="1"/>
  <c r="R333" i="21" s="1"/>
  <c r="T277" i="21"/>
  <c r="U277" i="21" s="1"/>
  <c r="AN19" i="21"/>
  <c r="AN8" i="21"/>
  <c r="AM67" i="21"/>
  <c r="AN13" i="21"/>
  <c r="AN38" i="21"/>
  <c r="AN58" i="21"/>
  <c r="AN26" i="21"/>
  <c r="AN40" i="21"/>
  <c r="AN52" i="21"/>
  <c r="AM21" i="21"/>
  <c r="AM59" i="21"/>
  <c r="AN20" i="21"/>
  <c r="AN34" i="21"/>
  <c r="AN75" i="21"/>
  <c r="AN45" i="21"/>
  <c r="AN35" i="21"/>
  <c r="AN67" i="21"/>
  <c r="AM75" i="21"/>
  <c r="AN50" i="21"/>
  <c r="AN79" i="21"/>
  <c r="AM51" i="21"/>
  <c r="AN32" i="21"/>
  <c r="AN30" i="21"/>
  <c r="AN9" i="21"/>
  <c r="AN62" i="21"/>
  <c r="AM65" i="21"/>
  <c r="AN36" i="21"/>
  <c r="AM64" i="21"/>
  <c r="AN53" i="21"/>
  <c r="AN11" i="21"/>
  <c r="AN78" i="21"/>
  <c r="AN41" i="21"/>
  <c r="AN76" i="21"/>
  <c r="AM32" i="21"/>
  <c r="AN55" i="21"/>
  <c r="Y85" i="21"/>
  <c r="AY85" i="21" s="1"/>
  <c r="AN21" i="21"/>
  <c r="AM23" i="21"/>
  <c r="AM5" i="21"/>
  <c r="O7" i="21"/>
  <c r="AO7" i="21" s="1"/>
  <c r="AM7" i="21"/>
  <c r="O46" i="21"/>
  <c r="AO46" i="21" s="1"/>
  <c r="AM46" i="21"/>
  <c r="O41" i="21"/>
  <c r="AO41" i="21" s="1"/>
  <c r="AM41" i="21"/>
  <c r="O35" i="21"/>
  <c r="AO35" i="21" s="1"/>
  <c r="AM35" i="21"/>
  <c r="AN24" i="21"/>
  <c r="O34" i="21"/>
  <c r="AO34" i="21" s="1"/>
  <c r="AM34" i="21"/>
  <c r="O66" i="21"/>
  <c r="AO66" i="21" s="1"/>
  <c r="AM66" i="21"/>
  <c r="O44" i="21"/>
  <c r="AO44" i="21" s="1"/>
  <c r="AM44" i="21"/>
  <c r="O27" i="21"/>
  <c r="AO27" i="21" s="1"/>
  <c r="AM27" i="21"/>
  <c r="AN65" i="21"/>
  <c r="AN46" i="21"/>
  <c r="AM24" i="21"/>
  <c r="AM76" i="21"/>
  <c r="O29" i="21"/>
  <c r="AO29" i="21" s="1"/>
  <c r="AM29" i="21"/>
  <c r="P71" i="21"/>
  <c r="AP71" i="21" s="1"/>
  <c r="AN71" i="21"/>
  <c r="O14" i="21"/>
  <c r="AO14" i="21" s="1"/>
  <c r="AM14" i="21"/>
  <c r="O80" i="21"/>
  <c r="AO80" i="21" s="1"/>
  <c r="AM80" i="21"/>
  <c r="O55" i="21"/>
  <c r="AO55" i="21" s="1"/>
  <c r="AM55" i="21"/>
  <c r="AW86" i="21"/>
  <c r="AN43" i="21"/>
  <c r="AM53" i="21"/>
  <c r="O58" i="21"/>
  <c r="AO58" i="21" s="1"/>
  <c r="AM58" i="21"/>
  <c r="O25" i="21"/>
  <c r="AO25" i="21" s="1"/>
  <c r="AM25" i="21"/>
  <c r="O38" i="21"/>
  <c r="AO38" i="21" s="1"/>
  <c r="AM38" i="21"/>
  <c r="O39" i="21"/>
  <c r="AO39" i="21" s="1"/>
  <c r="AM39" i="21"/>
  <c r="O63" i="21"/>
  <c r="AO63" i="21" s="1"/>
  <c r="AM63" i="21"/>
  <c r="O33" i="21"/>
  <c r="AO33" i="21" s="1"/>
  <c r="AM33" i="21"/>
  <c r="AN29" i="21"/>
  <c r="O31" i="21"/>
  <c r="AO31" i="21" s="1"/>
  <c r="AM31" i="21"/>
  <c r="AM62" i="21"/>
  <c r="AN68" i="21"/>
  <c r="AN64" i="21"/>
  <c r="AM13" i="21"/>
  <c r="O70" i="21"/>
  <c r="AO70" i="21" s="1"/>
  <c r="AM70" i="21"/>
  <c r="O77" i="21"/>
  <c r="AO77" i="21" s="1"/>
  <c r="AM77" i="21"/>
  <c r="O56" i="21"/>
  <c r="AO56" i="21" s="1"/>
  <c r="AM56" i="21"/>
  <c r="O48" i="21"/>
  <c r="AO48" i="21" s="1"/>
  <c r="AM48" i="21"/>
  <c r="AN22" i="21"/>
  <c r="AN54" i="21"/>
  <c r="AN14" i="21"/>
  <c r="AN70" i="21"/>
  <c r="AN25" i="21"/>
  <c r="O40" i="21"/>
  <c r="AO40" i="21" s="1"/>
  <c r="AM40" i="21"/>
  <c r="O47" i="21"/>
  <c r="AO47" i="21" s="1"/>
  <c r="AM47" i="21"/>
  <c r="O57" i="21"/>
  <c r="AO57" i="21" s="1"/>
  <c r="AM57" i="21"/>
  <c r="AN51" i="21"/>
  <c r="O26" i="21"/>
  <c r="AO26" i="21" s="1"/>
  <c r="AM26" i="21"/>
  <c r="AN60" i="21"/>
  <c r="AM81" i="21"/>
  <c r="O11" i="21"/>
  <c r="AO11" i="21" s="1"/>
  <c r="AM11" i="21"/>
  <c r="AN31" i="21"/>
  <c r="AN57" i="21"/>
  <c r="AN77" i="21"/>
  <c r="O45" i="21"/>
  <c r="AO45" i="21" s="1"/>
  <c r="AM45" i="21"/>
  <c r="O43" i="21"/>
  <c r="AO43" i="21" s="1"/>
  <c r="AM43" i="21"/>
  <c r="O71" i="21"/>
  <c r="AO71" i="21" s="1"/>
  <c r="AM71" i="21"/>
  <c r="O9" i="21"/>
  <c r="AO9" i="21" s="1"/>
  <c r="AM9" i="21"/>
  <c r="O78" i="21"/>
  <c r="AO78" i="21" s="1"/>
  <c r="AM78" i="21"/>
  <c r="O28" i="21"/>
  <c r="AO28" i="21" s="1"/>
  <c r="AM28" i="21"/>
  <c r="AN69" i="21"/>
  <c r="AN48" i="21"/>
  <c r="AN16" i="21"/>
  <c r="O15" i="21"/>
  <c r="AO15" i="21" s="1"/>
  <c r="AM15" i="21"/>
  <c r="O16" i="21"/>
  <c r="AO16" i="21" s="1"/>
  <c r="AM16" i="21"/>
  <c r="O74" i="21"/>
  <c r="AO74" i="21" s="1"/>
  <c r="AM74" i="21"/>
  <c r="O60" i="21"/>
  <c r="AO60" i="21" s="1"/>
  <c r="AM60" i="21"/>
  <c r="O19" i="21"/>
  <c r="AO19" i="21" s="1"/>
  <c r="AM19" i="21"/>
  <c r="AM73" i="21"/>
  <c r="AN49" i="21"/>
  <c r="AN27" i="21"/>
  <c r="AN81" i="21"/>
  <c r="O20" i="21"/>
  <c r="AO20" i="21" s="1"/>
  <c r="AM20" i="21"/>
  <c r="O52" i="21"/>
  <c r="AO52" i="21" s="1"/>
  <c r="AM52" i="21"/>
  <c r="O30" i="21"/>
  <c r="AO30" i="21" s="1"/>
  <c r="AM30" i="21"/>
  <c r="O49" i="21"/>
  <c r="AO49" i="21" s="1"/>
  <c r="AM49" i="21"/>
  <c r="O61" i="21"/>
  <c r="AO61" i="21" s="1"/>
  <c r="AM61" i="21"/>
  <c r="O36" i="21"/>
  <c r="AO36" i="21" s="1"/>
  <c r="AM36" i="21"/>
  <c r="AN47" i="21"/>
  <c r="AN56" i="21"/>
  <c r="AN63" i="21"/>
  <c r="O37" i="21"/>
  <c r="AO37" i="21" s="1"/>
  <c r="AM37" i="21"/>
  <c r="O42" i="21"/>
  <c r="AO42" i="21" s="1"/>
  <c r="AM42" i="21"/>
  <c r="O69" i="21"/>
  <c r="AO69" i="21" s="1"/>
  <c r="AM69" i="21"/>
  <c r="O22" i="21"/>
  <c r="AO22" i="21" s="1"/>
  <c r="AM22" i="21"/>
  <c r="O79" i="21"/>
  <c r="AO79" i="21" s="1"/>
  <c r="AM79" i="21"/>
  <c r="T387" i="21"/>
  <c r="U387" i="21" s="1"/>
  <c r="S388" i="21" s="1"/>
  <c r="T222" i="21"/>
  <c r="U222" i="21" s="1"/>
  <c r="Q223" i="21" s="1"/>
  <c r="Y166" i="21"/>
  <c r="AY166" i="21" s="1"/>
  <c r="AW87" i="21"/>
  <c r="T167" i="21"/>
  <c r="W88" i="21"/>
  <c r="W169" i="21"/>
  <c r="AW169" i="21" s="1"/>
  <c r="W389" i="21"/>
  <c r="W334" i="21"/>
  <c r="S333" i="21"/>
  <c r="Q333" i="21"/>
  <c r="AH332" i="21"/>
  <c r="AI332" i="21" s="1"/>
  <c r="S278" i="21"/>
  <c r="Q278" i="21"/>
  <c r="AH277" i="21"/>
  <c r="AI277" i="21" s="1"/>
  <c r="W279" i="21"/>
  <c r="R278" i="21"/>
  <c r="W224" i="21"/>
  <c r="T86" i="21"/>
  <c r="AH387" i="21" l="1"/>
  <c r="AI387" i="21" s="1"/>
  <c r="AH222" i="21"/>
  <c r="AI222" i="21" s="1"/>
  <c r="R388" i="21"/>
  <c r="R223" i="21"/>
  <c r="T223" i="21" s="1"/>
  <c r="U223" i="21" s="1"/>
  <c r="X223" i="21" s="1"/>
  <c r="Y223" i="21" s="1"/>
  <c r="S223" i="21"/>
  <c r="U167" i="21"/>
  <c r="AU167" i="21" s="1"/>
  <c r="AT167" i="21"/>
  <c r="Q388" i="21"/>
  <c r="T388" i="21" s="1"/>
  <c r="U388" i="21" s="1"/>
  <c r="T333" i="21"/>
  <c r="U333" i="21" s="1"/>
  <c r="X333" i="21" s="1"/>
  <c r="Y333" i="21" s="1"/>
  <c r="W89" i="21"/>
  <c r="AW88" i="21"/>
  <c r="U86" i="21"/>
  <c r="AT86" i="21"/>
  <c r="Q168" i="21"/>
  <c r="AQ168" i="21" s="1"/>
  <c r="W170" i="21"/>
  <c r="W390" i="21"/>
  <c r="W335" i="21"/>
  <c r="T278" i="21"/>
  <c r="U278" i="21" s="1"/>
  <c r="W280" i="21"/>
  <c r="W225" i="21"/>
  <c r="BE114" i="3"/>
  <c r="BE120" i="3"/>
  <c r="BE129" i="3"/>
  <c r="BE126" i="3"/>
  <c r="BE127" i="3"/>
  <c r="BE128" i="3"/>
  <c r="BE104" i="3"/>
  <c r="BE107" i="3"/>
  <c r="BE115" i="3"/>
  <c r="BE125" i="3"/>
  <c r="BE121" i="3"/>
  <c r="BE103" i="3"/>
  <c r="BE122" i="3"/>
  <c r="BE65" i="3"/>
  <c r="BE101" i="3"/>
  <c r="BE95" i="3"/>
  <c r="BE89" i="3"/>
  <c r="BE74" i="3"/>
  <c r="BE93" i="3"/>
  <c r="BE111" i="3"/>
  <c r="BE94" i="3"/>
  <c r="BE108" i="3"/>
  <c r="BE83" i="3"/>
  <c r="BE123" i="3"/>
  <c r="BE79" i="3"/>
  <c r="BE124" i="3"/>
  <c r="BE87" i="3"/>
  <c r="BE60" i="3"/>
  <c r="BE110" i="3"/>
  <c r="BE116" i="3"/>
  <c r="BE38" i="3"/>
  <c r="BE59" i="3"/>
  <c r="BE64" i="3"/>
  <c r="BE45" i="3"/>
  <c r="BE119" i="3"/>
  <c r="BE99" i="3"/>
  <c r="BE98" i="3"/>
  <c r="BE84" i="3"/>
  <c r="BE105" i="3"/>
  <c r="BE78" i="3"/>
  <c r="BE96" i="3"/>
  <c r="BE113" i="3"/>
  <c r="BE102" i="3"/>
  <c r="BE70" i="3"/>
  <c r="BE97" i="3"/>
  <c r="BE109" i="3"/>
  <c r="BE106" i="3"/>
  <c r="BE112" i="3"/>
  <c r="BE46" i="3"/>
  <c r="BE92" i="3"/>
  <c r="BE71" i="3"/>
  <c r="BE82" i="3"/>
  <c r="BE88" i="3"/>
  <c r="BE100" i="3"/>
  <c r="BE37" i="3"/>
  <c r="BE41" i="3"/>
  <c r="BE75" i="3"/>
  <c r="BE34" i="3"/>
  <c r="BE118" i="3"/>
  <c r="BE48" i="3"/>
  <c r="BE81" i="3"/>
  <c r="BE51" i="3"/>
  <c r="BE117" i="3"/>
  <c r="BE32" i="3"/>
  <c r="BE39" i="3"/>
  <c r="BE55" i="3"/>
  <c r="BE68" i="3"/>
  <c r="BE27" i="3"/>
  <c r="BE66" i="3"/>
  <c r="BE85" i="3"/>
  <c r="BE15" i="3"/>
  <c r="BE72" i="3"/>
  <c r="BE53" i="3"/>
  <c r="BE69" i="3"/>
  <c r="BE56" i="3"/>
  <c r="BE50" i="3"/>
  <c r="BE86" i="3"/>
  <c r="BE35" i="3"/>
  <c r="BE76" i="3"/>
  <c r="BE90" i="3"/>
  <c r="BE73" i="3"/>
  <c r="BE52" i="3"/>
  <c r="BE54" i="3"/>
  <c r="BE77" i="3"/>
  <c r="BE61" i="3"/>
  <c r="BE30" i="3"/>
  <c r="BE49" i="3"/>
  <c r="BE80" i="3"/>
  <c r="BE29" i="3"/>
  <c r="BE18" i="3"/>
  <c r="BE43" i="3"/>
  <c r="BE47" i="3"/>
  <c r="BE67" i="3"/>
  <c r="BE58" i="3"/>
  <c r="BE24" i="3"/>
  <c r="BE42" i="3"/>
  <c r="BE63" i="3"/>
  <c r="BE91" i="3"/>
  <c r="BE36" i="3"/>
  <c r="BE25" i="3"/>
  <c r="BE40" i="3"/>
  <c r="BE26" i="3"/>
  <c r="BE7" i="3"/>
  <c r="BE4" i="3"/>
  <c r="BE23" i="3"/>
  <c r="BE20" i="3"/>
  <c r="BE57" i="3"/>
  <c r="BE21" i="3"/>
  <c r="BE31" i="3"/>
  <c r="BE16" i="3"/>
  <c r="BE33" i="3"/>
  <c r="BE6" i="3"/>
  <c r="BE22" i="3"/>
  <c r="BE44" i="3"/>
  <c r="BE62" i="3"/>
  <c r="BE5" i="3"/>
  <c r="BE14" i="3"/>
  <c r="BE28" i="3"/>
  <c r="BE2" i="3"/>
  <c r="BE13" i="3"/>
  <c r="BE11" i="3"/>
  <c r="BE9" i="3"/>
  <c r="BE19" i="3"/>
  <c r="BE3" i="3"/>
  <c r="BE12" i="3"/>
  <c r="BE8" i="3"/>
  <c r="BE10" i="3"/>
  <c r="BE17" i="3"/>
  <c r="D80" i="20"/>
  <c r="D79" i="20"/>
  <c r="D78" i="20"/>
  <c r="D77" i="20"/>
  <c r="D76" i="20"/>
  <c r="D75" i="20"/>
  <c r="D70" i="20"/>
  <c r="D69" i="20"/>
  <c r="D68" i="20"/>
  <c r="D67" i="20"/>
  <c r="D66" i="20"/>
  <c r="D65" i="20"/>
  <c r="D60" i="20"/>
  <c r="D59" i="20"/>
  <c r="D58" i="20"/>
  <c r="D57" i="20"/>
  <c r="D56" i="20"/>
  <c r="D55" i="20"/>
  <c r="D50" i="20"/>
  <c r="D49" i="20"/>
  <c r="D48" i="20"/>
  <c r="D47" i="20"/>
  <c r="D46" i="20"/>
  <c r="D45" i="20"/>
  <c r="D40" i="20"/>
  <c r="D39" i="20"/>
  <c r="D38" i="20"/>
  <c r="D37" i="20"/>
  <c r="D36" i="20"/>
  <c r="D35" i="20"/>
  <c r="D30" i="20"/>
  <c r="D29" i="20"/>
  <c r="D28" i="20"/>
  <c r="D27" i="20"/>
  <c r="D26" i="20"/>
  <c r="D25" i="20"/>
  <c r="D10" i="20"/>
  <c r="D9" i="20"/>
  <c r="D8" i="20"/>
  <c r="D7" i="20"/>
  <c r="H9" i="20" s="1"/>
  <c r="D6" i="20"/>
  <c r="O9" i="20" l="1"/>
  <c r="V9" i="20" s="1"/>
  <c r="N9" i="20"/>
  <c r="H39" i="20"/>
  <c r="G39" i="20"/>
  <c r="N40" i="20" s="1"/>
  <c r="U39" i="20" s="1"/>
  <c r="H36" i="20"/>
  <c r="G36" i="20"/>
  <c r="H69" i="20"/>
  <c r="G69" i="20"/>
  <c r="N70" i="20" s="1"/>
  <c r="H66" i="20"/>
  <c r="G66" i="20"/>
  <c r="N67" i="20" s="1"/>
  <c r="U67" i="20" s="1"/>
  <c r="H67" i="20"/>
  <c r="G67" i="20"/>
  <c r="H70" i="20"/>
  <c r="G70" i="20"/>
  <c r="H49" i="20"/>
  <c r="G49" i="20"/>
  <c r="N50" i="20" s="1"/>
  <c r="U49" i="20" s="1"/>
  <c r="H46" i="20"/>
  <c r="G46" i="20"/>
  <c r="N47" i="20" s="1"/>
  <c r="H37" i="20"/>
  <c r="G37" i="20"/>
  <c r="N37" i="20" s="1"/>
  <c r="H47" i="20"/>
  <c r="G47" i="20"/>
  <c r="H79" i="20"/>
  <c r="G79" i="20"/>
  <c r="N80" i="20" s="1"/>
  <c r="H50" i="20"/>
  <c r="G50" i="20"/>
  <c r="H76" i="20"/>
  <c r="G76" i="20"/>
  <c r="H29" i="20"/>
  <c r="G29" i="20"/>
  <c r="N30" i="20" s="1"/>
  <c r="U29" i="20" s="1"/>
  <c r="H77" i="20"/>
  <c r="G77" i="20"/>
  <c r="N77" i="20" s="1"/>
  <c r="H26" i="20"/>
  <c r="G26" i="20"/>
  <c r="N27" i="20" s="1"/>
  <c r="H80" i="20"/>
  <c r="G80" i="20"/>
  <c r="H40" i="20"/>
  <c r="G40" i="20"/>
  <c r="H27" i="20"/>
  <c r="G27" i="20"/>
  <c r="H59" i="20"/>
  <c r="G59" i="20"/>
  <c r="H30" i="20"/>
  <c r="G30" i="20"/>
  <c r="H56" i="20"/>
  <c r="G56" i="20"/>
  <c r="N57" i="20" s="1"/>
  <c r="G57" i="20"/>
  <c r="H57" i="20"/>
  <c r="H60" i="20"/>
  <c r="G60" i="20"/>
  <c r="N60" i="20" s="1"/>
  <c r="R168" i="21"/>
  <c r="AR168" i="21" s="1"/>
  <c r="AH167" i="21"/>
  <c r="AI167" i="21" s="1"/>
  <c r="BI167" i="21" s="1"/>
  <c r="S168" i="21"/>
  <c r="AS168" i="21" s="1"/>
  <c r="R334" i="21"/>
  <c r="S334" i="21"/>
  <c r="AH333" i="21"/>
  <c r="AI333" i="21" s="1"/>
  <c r="W171" i="21"/>
  <c r="AW170" i="21"/>
  <c r="BH167" i="21"/>
  <c r="Q334" i="21"/>
  <c r="T334" i="21" s="1"/>
  <c r="U334" i="21" s="1"/>
  <c r="R335" i="21" s="1"/>
  <c r="R389" i="21"/>
  <c r="X388" i="21"/>
  <c r="Y388" i="21" s="1"/>
  <c r="R279" i="21"/>
  <c r="X278" i="21"/>
  <c r="Y278" i="21" s="1"/>
  <c r="AH86" i="21"/>
  <c r="AI86" i="21" s="1"/>
  <c r="BI86" i="21" s="1"/>
  <c r="S87" i="21"/>
  <c r="AS87" i="21" s="1"/>
  <c r="R87" i="21"/>
  <c r="AR87" i="21" s="1"/>
  <c r="Q87" i="21"/>
  <c r="AQ87" i="21" s="1"/>
  <c r="AU86" i="21"/>
  <c r="AW89" i="21"/>
  <c r="W90" i="21"/>
  <c r="F3" i="22"/>
  <c r="P3" i="22"/>
  <c r="AH388" i="21"/>
  <c r="AI388" i="21" s="1"/>
  <c r="W391" i="21"/>
  <c r="S389" i="21"/>
  <c r="Q389" i="21"/>
  <c r="W336" i="21"/>
  <c r="W281" i="21"/>
  <c r="S279" i="21"/>
  <c r="Q279" i="21"/>
  <c r="AH278" i="21"/>
  <c r="AI278" i="21" s="1"/>
  <c r="S224" i="21"/>
  <c r="Q224" i="21"/>
  <c r="AH223" i="21"/>
  <c r="AI223" i="21" s="1"/>
  <c r="W226" i="21"/>
  <c r="R224" i="21"/>
  <c r="G7" i="20"/>
  <c r="H6" i="20"/>
  <c r="G10" i="20"/>
  <c r="H10" i="20"/>
  <c r="G9" i="20"/>
  <c r="N10" i="20" s="1"/>
  <c r="H7" i="20"/>
  <c r="U9" i="20"/>
  <c r="G6" i="20"/>
  <c r="BS323" i="11"/>
  <c r="BS321" i="11"/>
  <c r="BS318" i="11"/>
  <c r="BU324" i="11"/>
  <c r="BU323" i="11"/>
  <c r="BU319" i="11"/>
  <c r="BW324" i="11"/>
  <c r="BW323" i="11"/>
  <c r="BW320" i="11"/>
  <c r="BW318" i="11"/>
  <c r="BY322" i="11"/>
  <c r="BY321" i="11"/>
  <c r="BY320" i="11"/>
  <c r="BY319" i="11"/>
  <c r="BY318" i="11"/>
  <c r="CA323" i="11"/>
  <c r="CA320" i="11"/>
  <c r="CA319" i="11"/>
  <c r="CC325" i="11"/>
  <c r="CC322" i="11"/>
  <c r="CC318" i="11"/>
  <c r="CE321" i="11"/>
  <c r="CE320" i="11"/>
  <c r="CE318" i="11"/>
  <c r="CG323" i="11"/>
  <c r="CG320" i="11"/>
  <c r="CG319" i="11"/>
  <c r="CG318" i="11"/>
  <c r="CG311" i="11"/>
  <c r="CG309" i="11"/>
  <c r="CG307" i="11"/>
  <c r="CG306" i="11"/>
  <c r="CE313" i="11"/>
  <c r="CE310" i="11"/>
  <c r="CE308" i="11"/>
  <c r="CC313" i="11"/>
  <c r="CC312" i="11"/>
  <c r="CC311" i="11"/>
  <c r="CC307" i="11"/>
  <c r="CC306" i="11"/>
  <c r="CA310" i="11"/>
  <c r="CA308" i="11"/>
  <c r="CA307" i="11"/>
  <c r="BY313" i="11"/>
  <c r="BY309" i="11"/>
  <c r="BY308" i="11"/>
  <c r="BY307" i="11"/>
  <c r="BY306" i="11"/>
  <c r="BW313" i="11"/>
  <c r="BW311" i="11"/>
  <c r="BW309" i="11"/>
  <c r="BW307" i="11"/>
  <c r="BW306" i="11"/>
  <c r="BU313" i="11"/>
  <c r="BU310" i="11"/>
  <c r="BU308" i="11"/>
  <c r="BU306" i="11"/>
  <c r="BS311" i="11"/>
  <c r="BS308" i="11"/>
  <c r="BS306" i="11"/>
  <c r="BY5" i="3"/>
  <c r="O30" i="20" l="1"/>
  <c r="V29" i="20" s="1"/>
  <c r="O27" i="20"/>
  <c r="O70" i="20"/>
  <c r="O47" i="20"/>
  <c r="O60" i="20"/>
  <c r="O37" i="20"/>
  <c r="O77" i="20"/>
  <c r="O50" i="20"/>
  <c r="V49" i="20" s="1"/>
  <c r="O67" i="20"/>
  <c r="V67" i="20" s="1"/>
  <c r="O40" i="20"/>
  <c r="V39" i="20" s="1"/>
  <c r="O80" i="20"/>
  <c r="O57" i="20"/>
  <c r="O17" i="20"/>
  <c r="V17" i="20" s="1"/>
  <c r="O20" i="20"/>
  <c r="V19" i="20" s="1"/>
  <c r="N7" i="20"/>
  <c r="O7" i="20" s="1"/>
  <c r="T168" i="21"/>
  <c r="U168" i="21" s="1"/>
  <c r="O10" i="20"/>
  <c r="AT168" i="21"/>
  <c r="W172" i="21"/>
  <c r="AW171" i="21"/>
  <c r="BH86" i="21"/>
  <c r="T87" i="21"/>
  <c r="U87" i="21" s="1"/>
  <c r="X87" i="21" s="1"/>
  <c r="AW90" i="21"/>
  <c r="W91" i="21"/>
  <c r="AH334" i="21"/>
  <c r="AI334" i="21" s="1"/>
  <c r="Q335" i="21"/>
  <c r="S335" i="21"/>
  <c r="R22" i="22"/>
  <c r="T279" i="21"/>
  <c r="U279" i="21" s="1"/>
  <c r="T389" i="21"/>
  <c r="U389" i="21" s="1"/>
  <c r="W392" i="21"/>
  <c r="W337" i="21"/>
  <c r="W282" i="21"/>
  <c r="W227" i="21"/>
  <c r="T224" i="21"/>
  <c r="U224" i="21" s="1"/>
  <c r="AI24" i="7"/>
  <c r="AI23" i="7"/>
  <c r="AI22" i="7"/>
  <c r="AI21" i="7"/>
  <c r="AI19" i="7"/>
  <c r="AI18" i="7"/>
  <c r="AI17" i="7"/>
  <c r="AI16" i="7"/>
  <c r="AE19" i="7"/>
  <c r="AE18" i="7"/>
  <c r="AE17" i="7"/>
  <c r="AE16" i="7"/>
  <c r="Z16" i="7"/>
  <c r="AI4" i="7"/>
  <c r="AT87" i="21" l="1"/>
  <c r="R169" i="21"/>
  <c r="AR169" i="21" s="1"/>
  <c r="Q169" i="21"/>
  <c r="AQ169" i="21" s="1"/>
  <c r="AH168" i="21"/>
  <c r="BH168" i="21" s="1"/>
  <c r="S169" i="21"/>
  <c r="AS169" i="21" s="1"/>
  <c r="AX87" i="21"/>
  <c r="Y87" i="21"/>
  <c r="AW172" i="21"/>
  <c r="W173" i="21"/>
  <c r="X168" i="21"/>
  <c r="AU168" i="21"/>
  <c r="T335" i="21"/>
  <c r="U335" i="21" s="1"/>
  <c r="X335" i="21" s="1"/>
  <c r="Y335" i="21" s="1"/>
  <c r="AH87" i="21"/>
  <c r="AI87" i="21" s="1"/>
  <c r="BI87" i="21" s="1"/>
  <c r="R88" i="21"/>
  <c r="AR88" i="21" s="1"/>
  <c r="R280" i="21"/>
  <c r="Q280" i="21"/>
  <c r="S280" i="21"/>
  <c r="AH279" i="21"/>
  <c r="AI279" i="21" s="1"/>
  <c r="AU87" i="21"/>
  <c r="Q88" i="21"/>
  <c r="AQ88" i="21" s="1"/>
  <c r="S88" i="21"/>
  <c r="AS88" i="21" s="1"/>
  <c r="AW91" i="21"/>
  <c r="W92" i="21"/>
  <c r="T169" i="21"/>
  <c r="W393" i="21"/>
  <c r="S390" i="21"/>
  <c r="Q390" i="21"/>
  <c r="R390" i="21"/>
  <c r="AH389" i="21"/>
  <c r="AI389" i="21" s="1"/>
  <c r="W338" i="21"/>
  <c r="W283" i="21"/>
  <c r="S225" i="21"/>
  <c r="Q225" i="21"/>
  <c r="AH224" i="21"/>
  <c r="AI224" i="21" s="1"/>
  <c r="W228" i="21"/>
  <c r="R225" i="21"/>
  <c r="U58" i="13"/>
  <c r="U57" i="13"/>
  <c r="U56" i="13"/>
  <c r="U55" i="13"/>
  <c r="U54" i="13"/>
  <c r="U53" i="13"/>
  <c r="U52" i="13"/>
  <c r="U51" i="13"/>
  <c r="U50" i="13"/>
  <c r="U49" i="13"/>
  <c r="U48" i="13"/>
  <c r="U47" i="13"/>
  <c r="U46" i="13"/>
  <c r="U45" i="13"/>
  <c r="U44" i="13"/>
  <c r="U43" i="13"/>
  <c r="S58" i="13"/>
  <c r="S57" i="13"/>
  <c r="S56" i="13"/>
  <c r="S55" i="13"/>
  <c r="S54" i="13"/>
  <c r="S53" i="13"/>
  <c r="S52" i="13"/>
  <c r="S51" i="13"/>
  <c r="S50" i="13"/>
  <c r="S49" i="13"/>
  <c r="S48" i="13"/>
  <c r="S47" i="13"/>
  <c r="S46" i="13"/>
  <c r="S45" i="13"/>
  <c r="S44" i="13"/>
  <c r="S43" i="13"/>
  <c r="Q58" i="13"/>
  <c r="Q57" i="13"/>
  <c r="Q56" i="13"/>
  <c r="Q55" i="13"/>
  <c r="Q54" i="13"/>
  <c r="Q53" i="13"/>
  <c r="Q52" i="13"/>
  <c r="Q51" i="13"/>
  <c r="Q50" i="13"/>
  <c r="Q49" i="13"/>
  <c r="Q48" i="13"/>
  <c r="Q47" i="13"/>
  <c r="Q46" i="13"/>
  <c r="Q45" i="13"/>
  <c r="Q44" i="13"/>
  <c r="Q43" i="13"/>
  <c r="O58" i="13"/>
  <c r="O57" i="13"/>
  <c r="O56" i="13"/>
  <c r="O55" i="13"/>
  <c r="O54" i="13"/>
  <c r="O53" i="13"/>
  <c r="O52" i="13"/>
  <c r="O51" i="13"/>
  <c r="O50" i="13"/>
  <c r="O49" i="13"/>
  <c r="O48" i="13"/>
  <c r="O47" i="13"/>
  <c r="O46" i="13"/>
  <c r="O45" i="13"/>
  <c r="O44" i="13"/>
  <c r="O43" i="13"/>
  <c r="L58" i="13"/>
  <c r="L57" i="13"/>
  <c r="L56" i="13"/>
  <c r="L55" i="13"/>
  <c r="L54" i="13"/>
  <c r="L53" i="13"/>
  <c r="L52" i="13"/>
  <c r="L51" i="13"/>
  <c r="L50" i="13"/>
  <c r="L49" i="13"/>
  <c r="L48" i="13"/>
  <c r="L47" i="13"/>
  <c r="L46" i="13"/>
  <c r="L45" i="13"/>
  <c r="L44" i="13"/>
  <c r="L43" i="13"/>
  <c r="J58" i="13"/>
  <c r="J57" i="13"/>
  <c r="J56" i="13"/>
  <c r="J55" i="13"/>
  <c r="J54" i="13"/>
  <c r="J53" i="13"/>
  <c r="J52" i="13"/>
  <c r="J51" i="13"/>
  <c r="J50" i="13"/>
  <c r="J49" i="13"/>
  <c r="J48" i="13"/>
  <c r="J47" i="13"/>
  <c r="J46" i="13"/>
  <c r="J45" i="13"/>
  <c r="J44" i="13"/>
  <c r="J43" i="13"/>
  <c r="H58" i="13"/>
  <c r="H57" i="13"/>
  <c r="H56" i="13"/>
  <c r="H55" i="13"/>
  <c r="H54" i="13"/>
  <c r="H53" i="13"/>
  <c r="H52" i="13"/>
  <c r="H51" i="13"/>
  <c r="H50" i="13"/>
  <c r="H49" i="13"/>
  <c r="H48" i="13"/>
  <c r="H47" i="13"/>
  <c r="H46" i="13"/>
  <c r="H45" i="13"/>
  <c r="H44" i="13"/>
  <c r="H43" i="13"/>
  <c r="F58" i="13"/>
  <c r="F57" i="13"/>
  <c r="F56" i="13"/>
  <c r="F55" i="13"/>
  <c r="F54" i="13"/>
  <c r="F53" i="13"/>
  <c r="F52" i="13"/>
  <c r="F51" i="13"/>
  <c r="F50" i="13"/>
  <c r="F49" i="13"/>
  <c r="F47" i="13"/>
  <c r="F46" i="13"/>
  <c r="F45" i="13"/>
  <c r="F44" i="13"/>
  <c r="F43" i="13"/>
  <c r="R336" i="21" l="1"/>
  <c r="Q336" i="21"/>
  <c r="AH335" i="21"/>
  <c r="AI335" i="21" s="1"/>
  <c r="S336" i="21"/>
  <c r="T280" i="21"/>
  <c r="U280" i="21" s="1"/>
  <c r="AI168" i="21"/>
  <c r="BI168" i="21" s="1"/>
  <c r="AX168" i="21"/>
  <c r="Y168" i="21"/>
  <c r="AY168" i="21" s="1"/>
  <c r="U169" i="21"/>
  <c r="AU169" i="21" s="1"/>
  <c r="AT169" i="21"/>
  <c r="AW173" i="21"/>
  <c r="W174" i="21"/>
  <c r="BH87" i="21"/>
  <c r="AH280" i="21"/>
  <c r="AI280" i="21" s="1"/>
  <c r="X280" i="21"/>
  <c r="Y280" i="21" s="1"/>
  <c r="AH169" i="21"/>
  <c r="AY87" i="21"/>
  <c r="T88" i="21"/>
  <c r="AW92" i="21"/>
  <c r="W93" i="21"/>
  <c r="T390" i="21"/>
  <c r="U390" i="21" s="1"/>
  <c r="X390" i="21" s="1"/>
  <c r="Y390" i="21" s="1"/>
  <c r="W394" i="21"/>
  <c r="W339" i="21"/>
  <c r="S281" i="21"/>
  <c r="Q281" i="21"/>
  <c r="W284" i="21"/>
  <c r="R281" i="21"/>
  <c r="W229" i="21"/>
  <c r="T225" i="21"/>
  <c r="U225" i="21" s="1"/>
  <c r="X225" i="21" s="1"/>
  <c r="Y225" i="21" s="1"/>
  <c r="C62" i="4"/>
  <c r="C99" i="4"/>
  <c r="C114" i="4"/>
  <c r="C8" i="4"/>
  <c r="C31" i="4"/>
  <c r="C124" i="4"/>
  <c r="C75" i="4"/>
  <c r="C34" i="4"/>
  <c r="C127" i="4"/>
  <c r="C73" i="4"/>
  <c r="C123" i="4"/>
  <c r="C10" i="4"/>
  <c r="C69" i="4"/>
  <c r="C51" i="4"/>
  <c r="C14" i="4"/>
  <c r="C109" i="4"/>
  <c r="C92" i="4"/>
  <c r="C46" i="4"/>
  <c r="C117" i="4"/>
  <c r="C12" i="4"/>
  <c r="C43" i="4"/>
  <c r="C11" i="4"/>
  <c r="C112" i="4"/>
  <c r="C82" i="4"/>
  <c r="C16" i="4"/>
  <c r="C24" i="4"/>
  <c r="C108" i="4"/>
  <c r="C129" i="4"/>
  <c r="C33" i="4"/>
  <c r="C125" i="4"/>
  <c r="C88" i="4"/>
  <c r="C91" i="4"/>
  <c r="C96" i="4"/>
  <c r="C121" i="4"/>
  <c r="C30" i="4"/>
  <c r="C59" i="4"/>
  <c r="C54" i="4"/>
  <c r="C67" i="4"/>
  <c r="C78" i="4"/>
  <c r="C49" i="4"/>
  <c r="C81" i="4"/>
  <c r="C13" i="4"/>
  <c r="C50" i="4"/>
  <c r="C40" i="4"/>
  <c r="C128" i="4"/>
  <c r="C72" i="4"/>
  <c r="C35" i="4"/>
  <c r="C36" i="4"/>
  <c r="C63" i="4"/>
  <c r="C38" i="4"/>
  <c r="C97" i="4"/>
  <c r="C15" i="4"/>
  <c r="C53" i="4"/>
  <c r="C56" i="4"/>
  <c r="C110" i="4"/>
  <c r="C106" i="4"/>
  <c r="C3" i="4"/>
  <c r="C84" i="4"/>
  <c r="C17" i="4"/>
  <c r="C115" i="4"/>
  <c r="C95" i="4"/>
  <c r="C44" i="4"/>
  <c r="C42" i="4"/>
  <c r="C89" i="4"/>
  <c r="C107" i="4"/>
  <c r="C61" i="4"/>
  <c r="C39" i="4"/>
  <c r="C87" i="4"/>
  <c r="C64" i="4"/>
  <c r="C22" i="4"/>
  <c r="C9" i="4"/>
  <c r="C74" i="4"/>
  <c r="C7" i="4"/>
  <c r="C71" i="4"/>
  <c r="C113" i="4"/>
  <c r="C66" i="4"/>
  <c r="C28" i="4"/>
  <c r="C48" i="4"/>
  <c r="C130" i="4"/>
  <c r="C25" i="4"/>
  <c r="C5" i="4"/>
  <c r="C60" i="4"/>
  <c r="C80" i="4"/>
  <c r="C119" i="4"/>
  <c r="C37" i="4"/>
  <c r="C70" i="4"/>
  <c r="C4" i="4"/>
  <c r="C86" i="4"/>
  <c r="C45" i="4"/>
  <c r="C83" i="4"/>
  <c r="C23" i="4"/>
  <c r="C120" i="4"/>
  <c r="C65" i="4"/>
  <c r="C90" i="4"/>
  <c r="C100" i="4"/>
  <c r="C126" i="4"/>
  <c r="C32" i="4"/>
  <c r="C57" i="4"/>
  <c r="C55" i="4"/>
  <c r="C101" i="4"/>
  <c r="C103" i="4"/>
  <c r="C118" i="4"/>
  <c r="C104" i="4"/>
  <c r="C20" i="4"/>
  <c r="C79" i="4"/>
  <c r="C27" i="4"/>
  <c r="C122" i="4"/>
  <c r="C68" i="4"/>
  <c r="C116" i="4"/>
  <c r="C19" i="4"/>
  <c r="C93" i="4"/>
  <c r="C18" i="4"/>
  <c r="C41" i="4"/>
  <c r="C111" i="4"/>
  <c r="C58" i="4"/>
  <c r="C6" i="4"/>
  <c r="C52" i="4"/>
  <c r="C21" i="4"/>
  <c r="C98" i="4"/>
  <c r="C105" i="4"/>
  <c r="C85" i="4"/>
  <c r="C77" i="4"/>
  <c r="C102" i="4"/>
  <c r="C76" i="4"/>
  <c r="C29" i="4"/>
  <c r="C47" i="4"/>
  <c r="C94" i="4"/>
  <c r="C26" i="4"/>
  <c r="T336" i="21" l="1"/>
  <c r="U336" i="21" s="1"/>
  <c r="Q170" i="21"/>
  <c r="AQ170" i="21" s="1"/>
  <c r="S170" i="21"/>
  <c r="AS170" i="21" s="1"/>
  <c r="R170" i="21"/>
  <c r="AR170" i="21" s="1"/>
  <c r="AI169" i="21"/>
  <c r="BI169" i="21" s="1"/>
  <c r="BH169" i="21"/>
  <c r="AW174" i="21"/>
  <c r="W175" i="21"/>
  <c r="AH225" i="21"/>
  <c r="AI225" i="21" s="1"/>
  <c r="AW93" i="21"/>
  <c r="W94" i="21"/>
  <c r="U88" i="21"/>
  <c r="AT88" i="21"/>
  <c r="W395" i="21"/>
  <c r="S391" i="21"/>
  <c r="Q391" i="21"/>
  <c r="R391" i="21"/>
  <c r="AH390" i="21"/>
  <c r="AI390" i="21" s="1"/>
  <c r="W340" i="21"/>
  <c r="W285" i="21"/>
  <c r="T281" i="21"/>
  <c r="U281" i="21" s="1"/>
  <c r="S226" i="21"/>
  <c r="Q226" i="21"/>
  <c r="W230" i="21"/>
  <c r="R226" i="21"/>
  <c r="R337" i="21" l="1"/>
  <c r="S337" i="21"/>
  <c r="Q337" i="21"/>
  <c r="T337" i="21" s="1"/>
  <c r="U337" i="21" s="1"/>
  <c r="AH336" i="21"/>
  <c r="T170" i="21"/>
  <c r="U170" i="21" s="1"/>
  <c r="AT170" i="21"/>
  <c r="AW175" i="21"/>
  <c r="W176" i="21"/>
  <c r="AW94" i="21"/>
  <c r="W95" i="21"/>
  <c r="AU88" i="21"/>
  <c r="S89" i="21"/>
  <c r="AS89" i="21" s="1"/>
  <c r="R89" i="21"/>
  <c r="AR89" i="21" s="1"/>
  <c r="AH88" i="21"/>
  <c r="Q89" i="21"/>
  <c r="W396" i="21"/>
  <c r="T391" i="21"/>
  <c r="U391" i="21" s="1"/>
  <c r="W341" i="21"/>
  <c r="S282" i="21"/>
  <c r="Q282" i="21"/>
  <c r="AH281" i="21"/>
  <c r="AI281" i="21" s="1"/>
  <c r="W286" i="21"/>
  <c r="R282" i="21"/>
  <c r="T226" i="21"/>
  <c r="U226" i="21" s="1"/>
  <c r="W231" i="21"/>
  <c r="BY61" i="3"/>
  <c r="BY98" i="3"/>
  <c r="BY113" i="3"/>
  <c r="BY7" i="3"/>
  <c r="BY30" i="3"/>
  <c r="BY123" i="3"/>
  <c r="BY74" i="3"/>
  <c r="BY33" i="3"/>
  <c r="BY126" i="3"/>
  <c r="BY72" i="3"/>
  <c r="BY122" i="3"/>
  <c r="BY9" i="3"/>
  <c r="BY68" i="3"/>
  <c r="BY50" i="3"/>
  <c r="BY13" i="3"/>
  <c r="BY108" i="3"/>
  <c r="BY91" i="3"/>
  <c r="BY45" i="3"/>
  <c r="BY116" i="3"/>
  <c r="BY11" i="3"/>
  <c r="BY42" i="3"/>
  <c r="BY10" i="3"/>
  <c r="BY111" i="3"/>
  <c r="BY81" i="3"/>
  <c r="BY15" i="3"/>
  <c r="BY23" i="3"/>
  <c r="BY107" i="3"/>
  <c r="BY128" i="3"/>
  <c r="BY32" i="3"/>
  <c r="BY124" i="3"/>
  <c r="BY87" i="3"/>
  <c r="BY90" i="3"/>
  <c r="BY95" i="3"/>
  <c r="BY120" i="3"/>
  <c r="BY29" i="3"/>
  <c r="BY58" i="3"/>
  <c r="BY53" i="3"/>
  <c r="BY66" i="3"/>
  <c r="BY77" i="3"/>
  <c r="BY48" i="3"/>
  <c r="BY80" i="3"/>
  <c r="BY12" i="3"/>
  <c r="BY49" i="3"/>
  <c r="BY39" i="3"/>
  <c r="BY127" i="3"/>
  <c r="BY71" i="3"/>
  <c r="BY34" i="3"/>
  <c r="BY35" i="3"/>
  <c r="BY62" i="3"/>
  <c r="BY37" i="3"/>
  <c r="BY96" i="3"/>
  <c r="BY14" i="3"/>
  <c r="BY52" i="3"/>
  <c r="BY55" i="3"/>
  <c r="BY109" i="3"/>
  <c r="BY105" i="3"/>
  <c r="BY2" i="3"/>
  <c r="BY83" i="3"/>
  <c r="BY16" i="3"/>
  <c r="BY114" i="3"/>
  <c r="BY94" i="3"/>
  <c r="BY43" i="3"/>
  <c r="BY41" i="3"/>
  <c r="BY88" i="3"/>
  <c r="BY106" i="3"/>
  <c r="BY60" i="3"/>
  <c r="BY38" i="3"/>
  <c r="BY86" i="3"/>
  <c r="BY63" i="3"/>
  <c r="BY21" i="3"/>
  <c r="BY8" i="3"/>
  <c r="BY73" i="3"/>
  <c r="BY6" i="3"/>
  <c r="BY70" i="3"/>
  <c r="BY112" i="3"/>
  <c r="BY65" i="3"/>
  <c r="BY27" i="3"/>
  <c r="BY47" i="3"/>
  <c r="BY129" i="3"/>
  <c r="BY24" i="3"/>
  <c r="BY4" i="3"/>
  <c r="BY59" i="3"/>
  <c r="BY79" i="3"/>
  <c r="BY118" i="3"/>
  <c r="BY36" i="3"/>
  <c r="BY69" i="3"/>
  <c r="BY3" i="3"/>
  <c r="BY85" i="3"/>
  <c r="BY44" i="3"/>
  <c r="BY82" i="3"/>
  <c r="BY22" i="3"/>
  <c r="BY119" i="3"/>
  <c r="BY64" i="3"/>
  <c r="BY89" i="3"/>
  <c r="BY99" i="3"/>
  <c r="BY125" i="3"/>
  <c r="BY31" i="3"/>
  <c r="BY56" i="3"/>
  <c r="BY54" i="3"/>
  <c r="BY100" i="3"/>
  <c r="BY102" i="3"/>
  <c r="BY117" i="3"/>
  <c r="BY103" i="3"/>
  <c r="BY19" i="3"/>
  <c r="BY78" i="3"/>
  <c r="BY26" i="3"/>
  <c r="BY121" i="3"/>
  <c r="BY67" i="3"/>
  <c r="BY115" i="3"/>
  <c r="BY18" i="3"/>
  <c r="BY92" i="3"/>
  <c r="BY17" i="3"/>
  <c r="BY40" i="3"/>
  <c r="BY110" i="3"/>
  <c r="BY57" i="3"/>
  <c r="BY51" i="3"/>
  <c r="BY20" i="3"/>
  <c r="BY97" i="3"/>
  <c r="BY104" i="3"/>
  <c r="BY84" i="3"/>
  <c r="BY76" i="3"/>
  <c r="BY101" i="3"/>
  <c r="BY75" i="3"/>
  <c r="BY28" i="3"/>
  <c r="BY46" i="3"/>
  <c r="BY93" i="3"/>
  <c r="BY25" i="3"/>
  <c r="AI336" i="21" l="1"/>
  <c r="AH337" i="21"/>
  <c r="AI337" i="21" s="1"/>
  <c r="X337" i="21"/>
  <c r="Y337" i="21" s="1"/>
  <c r="Q338" i="21"/>
  <c r="S338" i="21"/>
  <c r="R338" i="21"/>
  <c r="S171" i="21"/>
  <c r="AS171" i="21" s="1"/>
  <c r="Q171" i="21"/>
  <c r="AQ171" i="21" s="1"/>
  <c r="AH170" i="21"/>
  <c r="BH170" i="21" s="1"/>
  <c r="R171" i="21"/>
  <c r="AR171" i="21" s="1"/>
  <c r="AW176" i="21"/>
  <c r="W177" i="21"/>
  <c r="X170" i="21"/>
  <c r="AU170" i="21"/>
  <c r="AQ89" i="21"/>
  <c r="T89" i="21"/>
  <c r="AI88" i="21"/>
  <c r="BI88" i="21" s="1"/>
  <c r="BH88" i="21"/>
  <c r="AH391" i="21"/>
  <c r="AI391" i="21" s="1"/>
  <c r="AW95" i="21"/>
  <c r="W96" i="21"/>
  <c r="S392" i="21"/>
  <c r="Q392" i="21"/>
  <c r="W397" i="21"/>
  <c r="R392" i="21"/>
  <c r="W342" i="21"/>
  <c r="W287" i="21"/>
  <c r="T282" i="21"/>
  <c r="U282" i="21" s="1"/>
  <c r="X282" i="21" s="1"/>
  <c r="Y282" i="21" s="1"/>
  <c r="W232" i="21"/>
  <c r="S227" i="21"/>
  <c r="Q227" i="21"/>
  <c r="AH226" i="21"/>
  <c r="AI226" i="21" s="1"/>
  <c r="R227" i="21"/>
  <c r="BS61" i="3"/>
  <c r="BS98" i="3"/>
  <c r="BS113" i="3"/>
  <c r="BS7" i="3"/>
  <c r="BS30" i="3"/>
  <c r="BS123" i="3"/>
  <c r="BS74" i="3"/>
  <c r="BS33" i="3"/>
  <c r="BS126" i="3"/>
  <c r="BS72" i="3"/>
  <c r="BS122" i="3"/>
  <c r="BS9" i="3"/>
  <c r="BS68" i="3"/>
  <c r="BS50" i="3"/>
  <c r="BS13" i="3"/>
  <c r="BS108" i="3"/>
  <c r="BS91" i="3"/>
  <c r="BS45" i="3"/>
  <c r="BS116" i="3"/>
  <c r="BS11" i="3"/>
  <c r="BS42" i="3"/>
  <c r="BS10" i="3"/>
  <c r="BS111" i="3"/>
  <c r="BS81" i="3"/>
  <c r="BS15" i="3"/>
  <c r="BS23" i="3"/>
  <c r="BS107" i="3"/>
  <c r="BS128" i="3"/>
  <c r="BS32" i="3"/>
  <c r="BS124" i="3"/>
  <c r="BS87" i="3"/>
  <c r="BS90" i="3"/>
  <c r="BS95" i="3"/>
  <c r="BS120" i="3"/>
  <c r="BS29" i="3"/>
  <c r="BS58" i="3"/>
  <c r="BS53" i="3"/>
  <c r="BS66" i="3"/>
  <c r="BS77" i="3"/>
  <c r="BS48" i="3"/>
  <c r="BS80" i="3"/>
  <c r="BS12" i="3"/>
  <c r="BS49" i="3"/>
  <c r="BS39" i="3"/>
  <c r="BS127" i="3"/>
  <c r="BS71" i="3"/>
  <c r="BS34" i="3"/>
  <c r="BS35" i="3"/>
  <c r="BS62" i="3"/>
  <c r="BS37" i="3"/>
  <c r="BS96" i="3"/>
  <c r="BS14" i="3"/>
  <c r="BS52" i="3"/>
  <c r="BS55" i="3"/>
  <c r="BS109" i="3"/>
  <c r="BS105" i="3"/>
  <c r="BS2" i="3"/>
  <c r="BS83" i="3"/>
  <c r="BS16" i="3"/>
  <c r="BS114" i="3"/>
  <c r="BS94" i="3"/>
  <c r="BS43" i="3"/>
  <c r="BS41" i="3"/>
  <c r="BS88" i="3"/>
  <c r="BS106" i="3"/>
  <c r="BS60" i="3"/>
  <c r="BS38" i="3"/>
  <c r="BS86" i="3"/>
  <c r="BS63" i="3"/>
  <c r="BS21" i="3"/>
  <c r="BS8" i="3"/>
  <c r="BS73" i="3"/>
  <c r="BS6" i="3"/>
  <c r="BS70" i="3"/>
  <c r="BS112" i="3"/>
  <c r="BS65" i="3"/>
  <c r="BS27" i="3"/>
  <c r="BS47" i="3"/>
  <c r="BS129" i="3"/>
  <c r="BS24" i="3"/>
  <c r="BS4" i="3"/>
  <c r="BS59" i="3"/>
  <c r="BS79" i="3"/>
  <c r="BS118" i="3"/>
  <c r="BS36" i="3"/>
  <c r="BS69" i="3"/>
  <c r="BS3" i="3"/>
  <c r="BS85" i="3"/>
  <c r="BS44" i="3"/>
  <c r="BS82" i="3"/>
  <c r="BS22" i="3"/>
  <c r="BS119" i="3"/>
  <c r="BS64" i="3"/>
  <c r="BS89" i="3"/>
  <c r="BS99" i="3"/>
  <c r="BS125" i="3"/>
  <c r="BS31" i="3"/>
  <c r="BS56" i="3"/>
  <c r="BS54" i="3"/>
  <c r="BS100" i="3"/>
  <c r="BS102" i="3"/>
  <c r="BS117" i="3"/>
  <c r="BS103" i="3"/>
  <c r="BS19" i="3"/>
  <c r="BS78" i="3"/>
  <c r="BS26" i="3"/>
  <c r="BS121" i="3"/>
  <c r="BS67" i="3"/>
  <c r="BS115" i="3"/>
  <c r="BS18" i="3"/>
  <c r="BS92" i="3"/>
  <c r="BS17" i="3"/>
  <c r="BS40" i="3"/>
  <c r="BS110" i="3"/>
  <c r="BS57" i="3"/>
  <c r="BS5" i="3"/>
  <c r="BS51" i="3"/>
  <c r="BS20" i="3"/>
  <c r="BS97" i="3"/>
  <c r="BS104" i="3"/>
  <c r="BS84" i="3"/>
  <c r="BS76" i="3"/>
  <c r="BS101" i="3"/>
  <c r="BS75" i="3"/>
  <c r="BS28" i="3"/>
  <c r="BS46" i="3"/>
  <c r="BS93" i="3"/>
  <c r="BS25" i="3"/>
  <c r="BG61" i="3"/>
  <c r="BG98" i="3"/>
  <c r="BG113" i="3"/>
  <c r="BG7" i="3"/>
  <c r="BG30" i="3"/>
  <c r="BG123" i="3"/>
  <c r="BG74" i="3"/>
  <c r="BG33" i="3"/>
  <c r="BG126" i="3"/>
  <c r="BG72" i="3"/>
  <c r="BG122" i="3"/>
  <c r="BG9" i="3"/>
  <c r="BG68" i="3"/>
  <c r="BG50" i="3"/>
  <c r="BG13" i="3"/>
  <c r="BG108" i="3"/>
  <c r="BG91" i="3"/>
  <c r="BG45" i="3"/>
  <c r="BG116" i="3"/>
  <c r="BG11" i="3"/>
  <c r="BG42" i="3"/>
  <c r="BG10" i="3"/>
  <c r="BG111" i="3"/>
  <c r="BG81" i="3"/>
  <c r="BG15" i="3"/>
  <c r="BG23" i="3"/>
  <c r="BG107" i="3"/>
  <c r="BG128" i="3"/>
  <c r="BG32" i="3"/>
  <c r="BG124" i="3"/>
  <c r="BG87" i="3"/>
  <c r="BG90" i="3"/>
  <c r="BG95" i="3"/>
  <c r="BG120" i="3"/>
  <c r="BG29" i="3"/>
  <c r="BG58" i="3"/>
  <c r="BG53" i="3"/>
  <c r="BG66" i="3"/>
  <c r="BG77" i="3"/>
  <c r="BG48" i="3"/>
  <c r="BG80" i="3"/>
  <c r="BG12" i="3"/>
  <c r="BG49" i="3"/>
  <c r="BG39" i="3"/>
  <c r="BG127" i="3"/>
  <c r="BG71" i="3"/>
  <c r="BG34" i="3"/>
  <c r="BG35" i="3"/>
  <c r="BG62" i="3"/>
  <c r="BG37" i="3"/>
  <c r="BG96" i="3"/>
  <c r="BG14" i="3"/>
  <c r="BG52" i="3"/>
  <c r="BG55" i="3"/>
  <c r="BG109" i="3"/>
  <c r="BG105" i="3"/>
  <c r="BG2" i="3"/>
  <c r="BG83" i="3"/>
  <c r="BG16" i="3"/>
  <c r="BG114" i="3"/>
  <c r="BG94" i="3"/>
  <c r="BG43" i="3"/>
  <c r="BG41" i="3"/>
  <c r="BG88" i="3"/>
  <c r="BG106" i="3"/>
  <c r="BG60" i="3"/>
  <c r="BG38" i="3"/>
  <c r="BG86" i="3"/>
  <c r="BG63" i="3"/>
  <c r="BG21" i="3"/>
  <c r="BG8" i="3"/>
  <c r="BG73" i="3"/>
  <c r="BG6" i="3"/>
  <c r="BG70" i="3"/>
  <c r="BG112" i="3"/>
  <c r="BG65" i="3"/>
  <c r="BG27" i="3"/>
  <c r="BG47" i="3"/>
  <c r="BG129" i="3"/>
  <c r="BG24" i="3"/>
  <c r="BG4" i="3"/>
  <c r="BG59" i="3"/>
  <c r="BG79" i="3"/>
  <c r="BG118" i="3"/>
  <c r="BG36" i="3"/>
  <c r="BG69" i="3"/>
  <c r="BG3" i="3"/>
  <c r="BG85" i="3"/>
  <c r="BG44" i="3"/>
  <c r="BG82" i="3"/>
  <c r="BG22" i="3"/>
  <c r="BG119" i="3"/>
  <c r="BG64" i="3"/>
  <c r="BG89" i="3"/>
  <c r="BG99" i="3"/>
  <c r="BG125" i="3"/>
  <c r="BG31" i="3"/>
  <c r="BG56" i="3"/>
  <c r="BG54" i="3"/>
  <c r="BG100" i="3"/>
  <c r="BG102" i="3"/>
  <c r="BG117" i="3"/>
  <c r="BG103" i="3"/>
  <c r="BG19" i="3"/>
  <c r="BG78" i="3"/>
  <c r="BG26" i="3"/>
  <c r="BG121" i="3"/>
  <c r="BG67" i="3"/>
  <c r="BG115" i="3"/>
  <c r="BG18" i="3"/>
  <c r="BG92" i="3"/>
  <c r="BG17" i="3"/>
  <c r="BG40" i="3"/>
  <c r="BG110" i="3"/>
  <c r="BG57" i="3"/>
  <c r="BG5" i="3"/>
  <c r="BG51" i="3"/>
  <c r="BG20" i="3"/>
  <c r="BG97" i="3"/>
  <c r="BG104" i="3"/>
  <c r="BG84" i="3"/>
  <c r="BG76" i="3"/>
  <c r="BG101" i="3"/>
  <c r="BG75" i="3"/>
  <c r="BG28" i="3"/>
  <c r="BG46" i="3"/>
  <c r="BG93" i="3"/>
  <c r="BG25" i="3"/>
  <c r="T338" i="21" l="1"/>
  <c r="U338" i="21" s="1"/>
  <c r="T171" i="21"/>
  <c r="U171" i="21" s="1"/>
  <c r="AI170" i="21"/>
  <c r="BI170" i="21" s="1"/>
  <c r="AX170" i="21"/>
  <c r="Y170" i="21"/>
  <c r="AY170" i="21" s="1"/>
  <c r="AT171" i="21"/>
  <c r="AW177" i="21"/>
  <c r="W178" i="21"/>
  <c r="AW96" i="21"/>
  <c r="W97" i="21"/>
  <c r="U89" i="21"/>
  <c r="X89" i="21" s="1"/>
  <c r="AT89" i="21"/>
  <c r="W398" i="21"/>
  <c r="T392" i="21"/>
  <c r="U392" i="21" s="1"/>
  <c r="X392" i="21" s="1"/>
  <c r="Y392" i="21" s="1"/>
  <c r="W343" i="21"/>
  <c r="S283" i="21"/>
  <c r="Q283" i="21"/>
  <c r="AH282" i="21"/>
  <c r="AI282" i="21" s="1"/>
  <c r="W288" i="21"/>
  <c r="R283" i="21"/>
  <c r="T227" i="21"/>
  <c r="U227" i="21" s="1"/>
  <c r="X227" i="21" s="1"/>
  <c r="Y227" i="21" s="1"/>
  <c r="W233" i="21"/>
  <c r="H209" i="17"/>
  <c r="H208" i="17"/>
  <c r="H206" i="17"/>
  <c r="H205" i="17"/>
  <c r="H203" i="17"/>
  <c r="H202" i="17"/>
  <c r="H200" i="17"/>
  <c r="H199" i="17"/>
  <c r="H196" i="17"/>
  <c r="H195" i="17"/>
  <c r="H193" i="17"/>
  <c r="H192" i="17"/>
  <c r="H190" i="17"/>
  <c r="H189" i="17"/>
  <c r="H187" i="17"/>
  <c r="H186" i="17"/>
  <c r="H183" i="17"/>
  <c r="H182" i="17"/>
  <c r="H180" i="17"/>
  <c r="H179" i="17"/>
  <c r="H177" i="17"/>
  <c r="H176" i="17"/>
  <c r="H174" i="17"/>
  <c r="H173" i="17"/>
  <c r="H170" i="17"/>
  <c r="H169" i="17"/>
  <c r="H167" i="17"/>
  <c r="H166" i="17"/>
  <c r="H164" i="17"/>
  <c r="H163" i="17"/>
  <c r="H161" i="17"/>
  <c r="H160" i="17"/>
  <c r="H157" i="17"/>
  <c r="H156" i="17"/>
  <c r="H154" i="17"/>
  <c r="H153" i="17"/>
  <c r="H151" i="17"/>
  <c r="H150" i="17"/>
  <c r="H148" i="17"/>
  <c r="H147" i="17"/>
  <c r="H144" i="17"/>
  <c r="H143" i="17"/>
  <c r="H141" i="17"/>
  <c r="H140" i="17"/>
  <c r="H138" i="17"/>
  <c r="H137" i="17"/>
  <c r="H135" i="17"/>
  <c r="H134" i="17"/>
  <c r="H131" i="17"/>
  <c r="H130" i="17"/>
  <c r="H128" i="17"/>
  <c r="H127" i="17"/>
  <c r="H125" i="17"/>
  <c r="H124" i="17"/>
  <c r="H122" i="17"/>
  <c r="H121" i="17"/>
  <c r="H118" i="17"/>
  <c r="H117" i="17"/>
  <c r="H115" i="17"/>
  <c r="H114" i="17"/>
  <c r="H112" i="17"/>
  <c r="H111" i="17"/>
  <c r="H109" i="17"/>
  <c r="H108" i="17"/>
  <c r="H105" i="17"/>
  <c r="H104" i="17"/>
  <c r="H102" i="17"/>
  <c r="H101" i="17"/>
  <c r="H99" i="17"/>
  <c r="H98" i="17"/>
  <c r="H96" i="17"/>
  <c r="H95" i="17"/>
  <c r="H92" i="17"/>
  <c r="H91" i="17"/>
  <c r="H89" i="17"/>
  <c r="H88" i="17"/>
  <c r="H86" i="17"/>
  <c r="H85" i="17"/>
  <c r="H83" i="17"/>
  <c r="H82" i="17"/>
  <c r="H79" i="17"/>
  <c r="H78" i="17"/>
  <c r="H76" i="17"/>
  <c r="H75" i="17"/>
  <c r="H73" i="17"/>
  <c r="H72" i="17"/>
  <c r="H70" i="17"/>
  <c r="H69" i="17"/>
  <c r="H66" i="17"/>
  <c r="H65" i="17"/>
  <c r="H63" i="17"/>
  <c r="H62" i="17"/>
  <c r="H60" i="17"/>
  <c r="H59" i="17"/>
  <c r="H57" i="17"/>
  <c r="H56" i="17"/>
  <c r="H53" i="17"/>
  <c r="H52" i="17"/>
  <c r="H50" i="17"/>
  <c r="H49" i="17"/>
  <c r="H47" i="17"/>
  <c r="H46" i="17"/>
  <c r="H44" i="17"/>
  <c r="H43" i="17"/>
  <c r="H40" i="17"/>
  <c r="H39" i="17"/>
  <c r="H37" i="17"/>
  <c r="H36" i="17"/>
  <c r="H34" i="17"/>
  <c r="H33" i="17"/>
  <c r="H31" i="17"/>
  <c r="H30" i="17"/>
  <c r="H27" i="17"/>
  <c r="H26" i="17"/>
  <c r="H24" i="17"/>
  <c r="H23" i="17"/>
  <c r="H21" i="17"/>
  <c r="H20" i="17"/>
  <c r="H18" i="17"/>
  <c r="H17" i="17"/>
  <c r="H14" i="17"/>
  <c r="H13" i="17"/>
  <c r="H11" i="17"/>
  <c r="H10" i="17"/>
  <c r="H8" i="17"/>
  <c r="H7" i="17"/>
  <c r="H5" i="17"/>
  <c r="H4" i="17"/>
  <c r="S339" i="21" l="1"/>
  <c r="AH338" i="21"/>
  <c r="Q339" i="21"/>
  <c r="R339" i="21"/>
  <c r="AU171" i="21"/>
  <c r="R172" i="21"/>
  <c r="AR172" i="21" s="1"/>
  <c r="AH171" i="21"/>
  <c r="BH171" i="21" s="1"/>
  <c r="S172" i="21"/>
  <c r="AS172" i="21" s="1"/>
  <c r="Q172" i="21"/>
  <c r="AQ172" i="21" s="1"/>
  <c r="AX89" i="21"/>
  <c r="Y89" i="21"/>
  <c r="AY89" i="21" s="1"/>
  <c r="AW178" i="21"/>
  <c r="W179" i="21"/>
  <c r="AU89" i="21"/>
  <c r="AH89" i="21"/>
  <c r="Q90" i="21"/>
  <c r="S90" i="21"/>
  <c r="AS90" i="21" s="1"/>
  <c r="R90" i="21"/>
  <c r="AW97" i="21"/>
  <c r="W98" i="21"/>
  <c r="R393" i="21"/>
  <c r="S393" i="21"/>
  <c r="Q393" i="21"/>
  <c r="AH392" i="21"/>
  <c r="AI392" i="21" s="1"/>
  <c r="W399" i="21"/>
  <c r="W344" i="21"/>
  <c r="W289" i="21"/>
  <c r="T283" i="21"/>
  <c r="U283" i="21" s="1"/>
  <c r="W234" i="21"/>
  <c r="S228" i="21"/>
  <c r="Q228" i="21"/>
  <c r="AH227" i="21"/>
  <c r="AI227" i="21" s="1"/>
  <c r="R228" i="21"/>
  <c r="T339" i="21" l="1"/>
  <c r="U339" i="21" s="1"/>
  <c r="AI338" i="21"/>
  <c r="AH339" i="21"/>
  <c r="AI339" i="21" s="1"/>
  <c r="T172" i="21"/>
  <c r="U172" i="21" s="1"/>
  <c r="AI171" i="21"/>
  <c r="BI171" i="21" s="1"/>
  <c r="AT172" i="21"/>
  <c r="AW179" i="21"/>
  <c r="W180" i="21"/>
  <c r="T393" i="21"/>
  <c r="U393" i="21" s="1"/>
  <c r="S394" i="21" s="1"/>
  <c r="AW98" i="21"/>
  <c r="W99" i="21"/>
  <c r="AR90" i="21"/>
  <c r="AQ90" i="21"/>
  <c r="T90" i="21"/>
  <c r="AI89" i="21"/>
  <c r="BI89" i="21" s="1"/>
  <c r="BH89" i="21"/>
  <c r="W400" i="21"/>
  <c r="W345" i="21"/>
  <c r="S284" i="21"/>
  <c r="Q284" i="21"/>
  <c r="AH283" i="21"/>
  <c r="AI283" i="21" s="1"/>
  <c r="W290" i="21"/>
  <c r="R284" i="21"/>
  <c r="T228" i="21"/>
  <c r="U228" i="21" s="1"/>
  <c r="W235" i="21"/>
  <c r="C122" i="13"/>
  <c r="C121" i="13"/>
  <c r="C120" i="13"/>
  <c r="C119" i="13"/>
  <c r="C116" i="13"/>
  <c r="C110" i="13"/>
  <c r="C107" i="13"/>
  <c r="C99" i="13"/>
  <c r="C94" i="13"/>
  <c r="C88" i="13"/>
  <c r="C86" i="13"/>
  <c r="C85" i="13"/>
  <c r="P53" i="13" s="1"/>
  <c r="C84" i="13"/>
  <c r="C82" i="13"/>
  <c r="C78" i="13"/>
  <c r="C73" i="13"/>
  <c r="C72" i="13"/>
  <c r="C68" i="13"/>
  <c r="C66" i="13"/>
  <c r="C64" i="13"/>
  <c r="C63" i="13"/>
  <c r="C61" i="13"/>
  <c r="C58" i="13"/>
  <c r="C57" i="13"/>
  <c r="C53" i="13"/>
  <c r="C50" i="13"/>
  <c r="I49" i="13" s="1"/>
  <c r="C47" i="13"/>
  <c r="C46" i="13"/>
  <c r="C45" i="13"/>
  <c r="C44" i="13"/>
  <c r="C41" i="13"/>
  <c r="C39" i="13"/>
  <c r="T47" i="13" s="1"/>
  <c r="C38" i="13"/>
  <c r="C37" i="13"/>
  <c r="C36" i="13"/>
  <c r="M47" i="13" s="1"/>
  <c r="C34" i="13"/>
  <c r="C33" i="13"/>
  <c r="C32" i="13"/>
  <c r="C31" i="13"/>
  <c r="C29" i="13"/>
  <c r="C24" i="13"/>
  <c r="V45" i="13" s="1"/>
  <c r="C23" i="13"/>
  <c r="T45" i="13" s="1"/>
  <c r="C22" i="13"/>
  <c r="C21" i="13"/>
  <c r="C20" i="13"/>
  <c r="M45" i="13" s="1"/>
  <c r="C19" i="13"/>
  <c r="C17" i="13"/>
  <c r="G45" i="13" s="1"/>
  <c r="C15" i="13"/>
  <c r="C14" i="13"/>
  <c r="K44" i="13" s="1"/>
  <c r="C12" i="13"/>
  <c r="C11" i="13"/>
  <c r="R44" i="13" s="1"/>
  <c r="C10" i="13"/>
  <c r="C9" i="13"/>
  <c r="C8" i="13"/>
  <c r="V43" i="13" s="1"/>
  <c r="C7" i="13"/>
  <c r="C6" i="13"/>
  <c r="R43" i="13" s="1"/>
  <c r="C5" i="13"/>
  <c r="P43" i="13" s="1"/>
  <c r="C4" i="13"/>
  <c r="C3" i="13"/>
  <c r="C1" i="13"/>
  <c r="G43" i="13" s="1"/>
  <c r="S20" i="9"/>
  <c r="S21" i="9"/>
  <c r="S17" i="9"/>
  <c r="S18" i="9"/>
  <c r="S19" i="9"/>
  <c r="S10" i="9"/>
  <c r="S14" i="9"/>
  <c r="S13" i="9"/>
  <c r="S11" i="9"/>
  <c r="S12" i="9"/>
  <c r="S4" i="9"/>
  <c r="S6" i="9"/>
  <c r="S5" i="9"/>
  <c r="S7" i="9"/>
  <c r="S3" i="9"/>
  <c r="E17" i="9"/>
  <c r="E21" i="9"/>
  <c r="E20" i="9"/>
  <c r="E19" i="9"/>
  <c r="E18" i="9"/>
  <c r="E12" i="9"/>
  <c r="E14" i="9"/>
  <c r="E10" i="9"/>
  <c r="E13" i="9"/>
  <c r="E11" i="9"/>
  <c r="E7" i="9"/>
  <c r="E5" i="9"/>
  <c r="E4" i="9"/>
  <c r="E6" i="9"/>
  <c r="E3" i="9"/>
  <c r="S19" i="8"/>
  <c r="S20" i="8"/>
  <c r="S18" i="8"/>
  <c r="S21" i="8"/>
  <c r="S17" i="8"/>
  <c r="S13" i="8"/>
  <c r="S12" i="8"/>
  <c r="S14" i="8"/>
  <c r="S11" i="8"/>
  <c r="S10" i="8"/>
  <c r="S4" i="8"/>
  <c r="S5" i="8"/>
  <c r="S7" i="8"/>
  <c r="S6" i="8"/>
  <c r="S3" i="8"/>
  <c r="E21" i="8"/>
  <c r="E19" i="8"/>
  <c r="E20" i="8"/>
  <c r="E18" i="8"/>
  <c r="E17" i="8"/>
  <c r="E14" i="8"/>
  <c r="E13" i="8"/>
  <c r="E12" i="8"/>
  <c r="E11" i="8"/>
  <c r="E10" i="8"/>
  <c r="E7" i="8"/>
  <c r="E4" i="8"/>
  <c r="E6" i="8"/>
  <c r="E5" i="8"/>
  <c r="E3" i="8"/>
  <c r="X339" i="21" l="1"/>
  <c r="Y339" i="21" s="1"/>
  <c r="Q340" i="21"/>
  <c r="S340" i="21"/>
  <c r="R340" i="21"/>
  <c r="S173" i="21"/>
  <c r="AS173" i="21" s="1"/>
  <c r="Q173" i="21"/>
  <c r="AQ173" i="21" s="1"/>
  <c r="R173" i="21"/>
  <c r="AR173" i="21" s="1"/>
  <c r="AH172" i="21"/>
  <c r="AI172" i="21" s="1"/>
  <c r="BI172" i="21" s="1"/>
  <c r="AA30" i="8"/>
  <c r="AH393" i="21"/>
  <c r="AI393" i="21" s="1"/>
  <c r="BH172" i="21"/>
  <c r="AW180" i="21"/>
  <c r="W181" i="21"/>
  <c r="X172" i="21"/>
  <c r="AX172" i="21" s="1"/>
  <c r="AU172" i="21"/>
  <c r="R394" i="21"/>
  <c r="Q394" i="21"/>
  <c r="R28" i="13"/>
  <c r="U90" i="21"/>
  <c r="AT90" i="21"/>
  <c r="AW99" i="21"/>
  <c r="W100" i="21"/>
  <c r="W401" i="21"/>
  <c r="W346" i="21"/>
  <c r="W291" i="21"/>
  <c r="T284" i="21"/>
  <c r="U284" i="21" s="1"/>
  <c r="X284" i="21" s="1"/>
  <c r="Y284" i="21" s="1"/>
  <c r="W236" i="21"/>
  <c r="S229" i="21"/>
  <c r="Q229" i="21"/>
  <c r="AH228" i="21"/>
  <c r="AI228" i="21" s="1"/>
  <c r="R229" i="21"/>
  <c r="R26" i="13"/>
  <c r="R32" i="13"/>
  <c r="Y32" i="8"/>
  <c r="Z32" i="9"/>
  <c r="Y33" i="8"/>
  <c r="Z31" i="8"/>
  <c r="Y33" i="9"/>
  <c r="Z33" i="9"/>
  <c r="Z31" i="9"/>
  <c r="Y31" i="9"/>
  <c r="Y31" i="8"/>
  <c r="Y32" i="9"/>
  <c r="Z32" i="8"/>
  <c r="Z33" i="8"/>
  <c r="R25" i="13"/>
  <c r="P41" i="13"/>
  <c r="P2" i="13" s="1"/>
  <c r="R35" i="13"/>
  <c r="M41" i="13"/>
  <c r="M2" i="13" s="1"/>
  <c r="R41" i="13"/>
  <c r="R2" i="13" s="1"/>
  <c r="T41" i="13"/>
  <c r="T2" i="13" s="1"/>
  <c r="V41" i="13"/>
  <c r="V2" i="13" s="1"/>
  <c r="T394" i="21" l="1"/>
  <c r="U394" i="21" s="1"/>
  <c r="X394" i="21" s="1"/>
  <c r="Y394" i="21" s="1"/>
  <c r="T340" i="21"/>
  <c r="U340" i="21" s="1"/>
  <c r="T173" i="21"/>
  <c r="R395" i="21"/>
  <c r="AH394" i="21"/>
  <c r="AI394" i="21" s="1"/>
  <c r="Y172" i="21"/>
  <c r="AY172" i="21" s="1"/>
  <c r="U173" i="21"/>
  <c r="AU173" i="21" s="1"/>
  <c r="AT173" i="21"/>
  <c r="AW181" i="21"/>
  <c r="W182" i="21"/>
  <c r="S395" i="21"/>
  <c r="Q395" i="21"/>
  <c r="T395" i="21" s="1"/>
  <c r="U395" i="21" s="1"/>
  <c r="AH284" i="21"/>
  <c r="AI284" i="21" s="1"/>
  <c r="AW100" i="21"/>
  <c r="W101" i="21"/>
  <c r="AU90" i="21"/>
  <c r="AH90" i="21"/>
  <c r="S91" i="21"/>
  <c r="AS91" i="21" s="1"/>
  <c r="Q91" i="21"/>
  <c r="R91" i="21"/>
  <c r="W402" i="21"/>
  <c r="W347" i="21"/>
  <c r="W292" i="21"/>
  <c r="S285" i="21"/>
  <c r="Q285" i="21"/>
  <c r="R285" i="21"/>
  <c r="T229" i="21"/>
  <c r="U229" i="21" s="1"/>
  <c r="X229" i="21" s="1"/>
  <c r="Y229" i="21" s="1"/>
  <c r="W237" i="21"/>
  <c r="G41" i="13"/>
  <c r="G2" i="13" s="1"/>
  <c r="KH62" i="4"/>
  <c r="KG62" i="4"/>
  <c r="KF62" i="4"/>
  <c r="KE62" i="4"/>
  <c r="KD62" i="4"/>
  <c r="KC62" i="4"/>
  <c r="KB62" i="4"/>
  <c r="KA62" i="4"/>
  <c r="JZ62" i="4"/>
  <c r="JY62" i="4"/>
  <c r="JX62" i="4"/>
  <c r="JW62" i="4"/>
  <c r="JV62" i="4"/>
  <c r="JU62" i="4"/>
  <c r="JT62" i="4"/>
  <c r="JS62" i="4"/>
  <c r="JR62" i="4"/>
  <c r="JQ62" i="4"/>
  <c r="JP62" i="4"/>
  <c r="JO62" i="4"/>
  <c r="JN62" i="4"/>
  <c r="JM62" i="4"/>
  <c r="JL62" i="4"/>
  <c r="JK62" i="4"/>
  <c r="JJ62" i="4"/>
  <c r="JI62" i="4"/>
  <c r="JH62" i="4"/>
  <c r="JG62" i="4"/>
  <c r="JF62" i="4"/>
  <c r="JE62" i="4"/>
  <c r="JD62" i="4"/>
  <c r="JC62" i="4"/>
  <c r="JB62" i="4"/>
  <c r="JA62" i="4"/>
  <c r="IZ62" i="4"/>
  <c r="IY62" i="4"/>
  <c r="IX62" i="4"/>
  <c r="IW62" i="4"/>
  <c r="IV62" i="4"/>
  <c r="IU62" i="4"/>
  <c r="IT62" i="4"/>
  <c r="IS62" i="4"/>
  <c r="IR62" i="4"/>
  <c r="IQ62" i="4"/>
  <c r="IP62" i="4"/>
  <c r="IO62" i="4"/>
  <c r="IN62" i="4"/>
  <c r="IM62" i="4"/>
  <c r="IL62" i="4"/>
  <c r="IK62" i="4"/>
  <c r="IJ62" i="4"/>
  <c r="II62" i="4"/>
  <c r="IH62" i="4"/>
  <c r="IG62" i="4"/>
  <c r="IF62" i="4"/>
  <c r="IE62" i="4"/>
  <c r="ID62" i="4"/>
  <c r="IC62" i="4"/>
  <c r="IB62" i="4"/>
  <c r="IA62" i="4"/>
  <c r="HZ62" i="4"/>
  <c r="HY62" i="4"/>
  <c r="HX62" i="4"/>
  <c r="HW62" i="4"/>
  <c r="HV62" i="4"/>
  <c r="HU62" i="4"/>
  <c r="HT62" i="4"/>
  <c r="HS62" i="4"/>
  <c r="HR62" i="4"/>
  <c r="HQ62" i="4"/>
  <c r="HP62" i="4"/>
  <c r="HO62" i="4"/>
  <c r="HN62" i="4"/>
  <c r="HM62" i="4"/>
  <c r="HL62" i="4"/>
  <c r="HK62" i="4"/>
  <c r="HJ62" i="4"/>
  <c r="HI62" i="4"/>
  <c r="HH62" i="4"/>
  <c r="HG62" i="4"/>
  <c r="HF62" i="4"/>
  <c r="HE62" i="4"/>
  <c r="KH99" i="4"/>
  <c r="KG99" i="4"/>
  <c r="KF99" i="4"/>
  <c r="KE99" i="4"/>
  <c r="KD99" i="4"/>
  <c r="KC99" i="4"/>
  <c r="KB99" i="4"/>
  <c r="KA99" i="4"/>
  <c r="JZ99" i="4"/>
  <c r="JY99" i="4"/>
  <c r="JX99" i="4"/>
  <c r="JW99" i="4"/>
  <c r="JV99" i="4"/>
  <c r="JU99" i="4"/>
  <c r="JT99" i="4"/>
  <c r="JS99" i="4"/>
  <c r="JR99" i="4"/>
  <c r="JQ99" i="4"/>
  <c r="JP99" i="4"/>
  <c r="JO99" i="4"/>
  <c r="JN99" i="4"/>
  <c r="JM99" i="4"/>
  <c r="JL99" i="4"/>
  <c r="JK99" i="4"/>
  <c r="JJ99" i="4"/>
  <c r="JI99" i="4"/>
  <c r="JH99" i="4"/>
  <c r="JG99" i="4"/>
  <c r="JF99" i="4"/>
  <c r="JE99" i="4"/>
  <c r="JD99" i="4"/>
  <c r="JC99" i="4"/>
  <c r="JB99" i="4"/>
  <c r="JA99" i="4"/>
  <c r="IZ99" i="4"/>
  <c r="IY99" i="4"/>
  <c r="IX99" i="4"/>
  <c r="IW99" i="4"/>
  <c r="IV99" i="4"/>
  <c r="IU99" i="4"/>
  <c r="IT99" i="4"/>
  <c r="IS99" i="4"/>
  <c r="IR99" i="4"/>
  <c r="IQ99" i="4"/>
  <c r="IP99" i="4"/>
  <c r="IO99" i="4"/>
  <c r="IN99" i="4"/>
  <c r="IM99" i="4"/>
  <c r="IL99" i="4"/>
  <c r="IK99" i="4"/>
  <c r="IJ99" i="4"/>
  <c r="II99" i="4"/>
  <c r="IH99" i="4"/>
  <c r="IG99" i="4"/>
  <c r="IF99" i="4"/>
  <c r="IE99" i="4"/>
  <c r="ID99" i="4"/>
  <c r="IC99" i="4"/>
  <c r="IB99" i="4"/>
  <c r="IA99" i="4"/>
  <c r="HZ99" i="4"/>
  <c r="HY99" i="4"/>
  <c r="HX99" i="4"/>
  <c r="HW99" i="4"/>
  <c r="HV99" i="4"/>
  <c r="HU99" i="4"/>
  <c r="HT99" i="4"/>
  <c r="HS99" i="4"/>
  <c r="HR99" i="4"/>
  <c r="HQ99" i="4"/>
  <c r="HP99" i="4"/>
  <c r="HO99" i="4"/>
  <c r="HN99" i="4"/>
  <c r="HM99" i="4"/>
  <c r="HL99" i="4"/>
  <c r="HK99" i="4"/>
  <c r="HJ99" i="4"/>
  <c r="HI99" i="4"/>
  <c r="HH99" i="4"/>
  <c r="HG99" i="4"/>
  <c r="HF99" i="4"/>
  <c r="HE99" i="4"/>
  <c r="KH114" i="4"/>
  <c r="KG114" i="4"/>
  <c r="KF114" i="4"/>
  <c r="KE114" i="4"/>
  <c r="KD114" i="4"/>
  <c r="KC114" i="4"/>
  <c r="KB114" i="4"/>
  <c r="KA114" i="4"/>
  <c r="JZ114" i="4"/>
  <c r="JY114" i="4"/>
  <c r="JX114" i="4"/>
  <c r="JW114" i="4"/>
  <c r="JV114" i="4"/>
  <c r="JU114" i="4"/>
  <c r="JT114" i="4"/>
  <c r="JS114" i="4"/>
  <c r="JR114" i="4"/>
  <c r="JQ114" i="4"/>
  <c r="JP114" i="4"/>
  <c r="JO114" i="4"/>
  <c r="JN114" i="4"/>
  <c r="JM114" i="4"/>
  <c r="JL114" i="4"/>
  <c r="JK114" i="4"/>
  <c r="JJ114" i="4"/>
  <c r="JI114" i="4"/>
  <c r="JH114" i="4"/>
  <c r="JG114" i="4"/>
  <c r="JF114" i="4"/>
  <c r="JE114" i="4"/>
  <c r="JD114" i="4"/>
  <c r="JC114" i="4"/>
  <c r="JB114" i="4"/>
  <c r="JA114" i="4"/>
  <c r="IZ114" i="4"/>
  <c r="IY114" i="4"/>
  <c r="IX114" i="4"/>
  <c r="IW114" i="4"/>
  <c r="IV114" i="4"/>
  <c r="IU114" i="4"/>
  <c r="IT114" i="4"/>
  <c r="IS114" i="4"/>
  <c r="IR114" i="4"/>
  <c r="IQ114" i="4"/>
  <c r="IP114" i="4"/>
  <c r="IO114" i="4"/>
  <c r="IN114" i="4"/>
  <c r="IM114" i="4"/>
  <c r="IL114" i="4"/>
  <c r="IK114" i="4"/>
  <c r="IJ114" i="4"/>
  <c r="II114" i="4"/>
  <c r="IH114" i="4"/>
  <c r="IG114" i="4"/>
  <c r="IF114" i="4"/>
  <c r="IE114" i="4"/>
  <c r="ID114" i="4"/>
  <c r="IC114" i="4"/>
  <c r="IB114" i="4"/>
  <c r="IA114" i="4"/>
  <c r="HZ114" i="4"/>
  <c r="HY114" i="4"/>
  <c r="HX114" i="4"/>
  <c r="HW114" i="4"/>
  <c r="HV114" i="4"/>
  <c r="HU114" i="4"/>
  <c r="HT114" i="4"/>
  <c r="HS114" i="4"/>
  <c r="HR114" i="4"/>
  <c r="HQ114" i="4"/>
  <c r="HP114" i="4"/>
  <c r="HO114" i="4"/>
  <c r="HN114" i="4"/>
  <c r="HM114" i="4"/>
  <c r="HL114" i="4"/>
  <c r="HK114" i="4"/>
  <c r="HJ114" i="4"/>
  <c r="HI114" i="4"/>
  <c r="HH114" i="4"/>
  <c r="HG114" i="4"/>
  <c r="HF114" i="4"/>
  <c r="HE114" i="4"/>
  <c r="KH8" i="4"/>
  <c r="KG8" i="4"/>
  <c r="KF8" i="4"/>
  <c r="KE8" i="4"/>
  <c r="KD8" i="4"/>
  <c r="KC8" i="4"/>
  <c r="KB8" i="4"/>
  <c r="KA8" i="4"/>
  <c r="JZ8" i="4"/>
  <c r="JY8" i="4"/>
  <c r="JX8" i="4"/>
  <c r="JW8" i="4"/>
  <c r="JV8" i="4"/>
  <c r="JU8" i="4"/>
  <c r="JT8" i="4"/>
  <c r="JS8" i="4"/>
  <c r="JR8" i="4"/>
  <c r="JQ8" i="4"/>
  <c r="JP8" i="4"/>
  <c r="JO8" i="4"/>
  <c r="JN8" i="4"/>
  <c r="JM8" i="4"/>
  <c r="JL8" i="4"/>
  <c r="JK8" i="4"/>
  <c r="JJ8" i="4"/>
  <c r="JI8" i="4"/>
  <c r="JH8" i="4"/>
  <c r="JG8" i="4"/>
  <c r="JF8" i="4"/>
  <c r="JE8" i="4"/>
  <c r="JD8" i="4"/>
  <c r="JC8" i="4"/>
  <c r="JB8" i="4"/>
  <c r="JA8" i="4"/>
  <c r="IZ8" i="4"/>
  <c r="IY8" i="4"/>
  <c r="IX8" i="4"/>
  <c r="IW8" i="4"/>
  <c r="IV8" i="4"/>
  <c r="IU8" i="4"/>
  <c r="IT8" i="4"/>
  <c r="IS8" i="4"/>
  <c r="IR8" i="4"/>
  <c r="IQ8" i="4"/>
  <c r="IP8" i="4"/>
  <c r="IO8" i="4"/>
  <c r="IN8" i="4"/>
  <c r="IM8" i="4"/>
  <c r="IL8" i="4"/>
  <c r="IK8" i="4"/>
  <c r="IJ8" i="4"/>
  <c r="II8" i="4"/>
  <c r="IH8" i="4"/>
  <c r="IG8" i="4"/>
  <c r="IF8" i="4"/>
  <c r="IE8" i="4"/>
  <c r="ID8" i="4"/>
  <c r="IC8" i="4"/>
  <c r="IB8" i="4"/>
  <c r="IA8" i="4"/>
  <c r="HZ8" i="4"/>
  <c r="HY8" i="4"/>
  <c r="HX8" i="4"/>
  <c r="HW8" i="4"/>
  <c r="HV8" i="4"/>
  <c r="HU8" i="4"/>
  <c r="HT8" i="4"/>
  <c r="HS8" i="4"/>
  <c r="HR8" i="4"/>
  <c r="HQ8" i="4"/>
  <c r="HP8" i="4"/>
  <c r="HO8" i="4"/>
  <c r="HN8" i="4"/>
  <c r="HM8" i="4"/>
  <c r="HL8" i="4"/>
  <c r="HK8" i="4"/>
  <c r="HJ8" i="4"/>
  <c r="HI8" i="4"/>
  <c r="HH8" i="4"/>
  <c r="HG8" i="4"/>
  <c r="HF8" i="4"/>
  <c r="HE8" i="4"/>
  <c r="KH31" i="4"/>
  <c r="KG31" i="4"/>
  <c r="KF31" i="4"/>
  <c r="KE31" i="4"/>
  <c r="KD31" i="4"/>
  <c r="KC31" i="4"/>
  <c r="KB31" i="4"/>
  <c r="KA31" i="4"/>
  <c r="JZ31" i="4"/>
  <c r="JY31" i="4"/>
  <c r="JX31" i="4"/>
  <c r="JW31" i="4"/>
  <c r="JV31" i="4"/>
  <c r="JU31" i="4"/>
  <c r="JT31" i="4"/>
  <c r="JS31" i="4"/>
  <c r="JR31" i="4"/>
  <c r="JQ31" i="4"/>
  <c r="JP31" i="4"/>
  <c r="JO31" i="4"/>
  <c r="JN31" i="4"/>
  <c r="JM31" i="4"/>
  <c r="JL31" i="4"/>
  <c r="JK31" i="4"/>
  <c r="JJ31" i="4"/>
  <c r="JI31" i="4"/>
  <c r="JH31" i="4"/>
  <c r="JG31" i="4"/>
  <c r="JF31" i="4"/>
  <c r="JE31" i="4"/>
  <c r="JD31" i="4"/>
  <c r="JC31" i="4"/>
  <c r="JB31" i="4"/>
  <c r="JA31" i="4"/>
  <c r="IZ31" i="4"/>
  <c r="IY31" i="4"/>
  <c r="IX31" i="4"/>
  <c r="IW31" i="4"/>
  <c r="IV31" i="4"/>
  <c r="IU31" i="4"/>
  <c r="IT31" i="4"/>
  <c r="IS31" i="4"/>
  <c r="IR31" i="4"/>
  <c r="IQ31" i="4"/>
  <c r="IP31" i="4"/>
  <c r="IO31" i="4"/>
  <c r="IN31" i="4"/>
  <c r="IM31" i="4"/>
  <c r="IL31" i="4"/>
  <c r="IK31" i="4"/>
  <c r="IJ31" i="4"/>
  <c r="II31" i="4"/>
  <c r="IH31" i="4"/>
  <c r="IG31" i="4"/>
  <c r="IF31" i="4"/>
  <c r="IE31" i="4"/>
  <c r="ID31" i="4"/>
  <c r="IC31" i="4"/>
  <c r="IB31" i="4"/>
  <c r="IA31" i="4"/>
  <c r="HZ31" i="4"/>
  <c r="HY31" i="4"/>
  <c r="HX31" i="4"/>
  <c r="HW31" i="4"/>
  <c r="HV31" i="4"/>
  <c r="HU31" i="4"/>
  <c r="HT31" i="4"/>
  <c r="HS31" i="4"/>
  <c r="HR31" i="4"/>
  <c r="HQ31" i="4"/>
  <c r="HP31" i="4"/>
  <c r="HO31" i="4"/>
  <c r="HN31" i="4"/>
  <c r="HM31" i="4"/>
  <c r="HL31" i="4"/>
  <c r="HK31" i="4"/>
  <c r="HJ31" i="4"/>
  <c r="HI31" i="4"/>
  <c r="HH31" i="4"/>
  <c r="HG31" i="4"/>
  <c r="HF31" i="4"/>
  <c r="HE31" i="4"/>
  <c r="KH124" i="4"/>
  <c r="KG124" i="4"/>
  <c r="KF124" i="4"/>
  <c r="KE124" i="4"/>
  <c r="KD124" i="4"/>
  <c r="KC124" i="4"/>
  <c r="KB124" i="4"/>
  <c r="KA124" i="4"/>
  <c r="JZ124" i="4"/>
  <c r="JY124" i="4"/>
  <c r="JX124" i="4"/>
  <c r="JW124" i="4"/>
  <c r="JV124" i="4"/>
  <c r="JU124" i="4"/>
  <c r="JT124" i="4"/>
  <c r="JS124" i="4"/>
  <c r="JR124" i="4"/>
  <c r="JQ124" i="4"/>
  <c r="JP124" i="4"/>
  <c r="JO124" i="4"/>
  <c r="JN124" i="4"/>
  <c r="JM124" i="4"/>
  <c r="JL124" i="4"/>
  <c r="JK124" i="4"/>
  <c r="JJ124" i="4"/>
  <c r="JI124" i="4"/>
  <c r="JH124" i="4"/>
  <c r="JG124" i="4"/>
  <c r="JF124" i="4"/>
  <c r="JE124" i="4"/>
  <c r="JD124" i="4"/>
  <c r="JC124" i="4"/>
  <c r="JB124" i="4"/>
  <c r="JA124" i="4"/>
  <c r="IZ124" i="4"/>
  <c r="IY124" i="4"/>
  <c r="IX124" i="4"/>
  <c r="IW124" i="4"/>
  <c r="IV124" i="4"/>
  <c r="IU124" i="4"/>
  <c r="IT124" i="4"/>
  <c r="IS124" i="4"/>
  <c r="IR124" i="4"/>
  <c r="IQ124" i="4"/>
  <c r="IP124" i="4"/>
  <c r="IO124" i="4"/>
  <c r="IN124" i="4"/>
  <c r="IM124" i="4"/>
  <c r="IL124" i="4"/>
  <c r="IK124" i="4"/>
  <c r="IJ124" i="4"/>
  <c r="II124" i="4"/>
  <c r="IH124" i="4"/>
  <c r="IG124" i="4"/>
  <c r="IF124" i="4"/>
  <c r="IE124" i="4"/>
  <c r="ID124" i="4"/>
  <c r="IC124" i="4"/>
  <c r="IB124" i="4"/>
  <c r="IA124" i="4"/>
  <c r="HZ124" i="4"/>
  <c r="HY124" i="4"/>
  <c r="HX124" i="4"/>
  <c r="HW124" i="4"/>
  <c r="HV124" i="4"/>
  <c r="HU124" i="4"/>
  <c r="HT124" i="4"/>
  <c r="HS124" i="4"/>
  <c r="HR124" i="4"/>
  <c r="HQ124" i="4"/>
  <c r="HP124" i="4"/>
  <c r="HO124" i="4"/>
  <c r="HN124" i="4"/>
  <c r="HM124" i="4"/>
  <c r="HL124" i="4"/>
  <c r="HK124" i="4"/>
  <c r="HJ124" i="4"/>
  <c r="HI124" i="4"/>
  <c r="HH124" i="4"/>
  <c r="HG124" i="4"/>
  <c r="HF124" i="4"/>
  <c r="HE124" i="4"/>
  <c r="KH75" i="4"/>
  <c r="KG75" i="4"/>
  <c r="KF75" i="4"/>
  <c r="KE75" i="4"/>
  <c r="KD75" i="4"/>
  <c r="KC75" i="4"/>
  <c r="KB75" i="4"/>
  <c r="KA75" i="4"/>
  <c r="JZ75" i="4"/>
  <c r="JY75" i="4"/>
  <c r="JX75" i="4"/>
  <c r="JW75" i="4"/>
  <c r="JV75" i="4"/>
  <c r="JU75" i="4"/>
  <c r="JT75" i="4"/>
  <c r="JS75" i="4"/>
  <c r="JR75" i="4"/>
  <c r="JQ75" i="4"/>
  <c r="JP75" i="4"/>
  <c r="JO75" i="4"/>
  <c r="JN75" i="4"/>
  <c r="JM75" i="4"/>
  <c r="JL75" i="4"/>
  <c r="JK75" i="4"/>
  <c r="JJ75" i="4"/>
  <c r="JI75" i="4"/>
  <c r="JH75" i="4"/>
  <c r="JG75" i="4"/>
  <c r="JF75" i="4"/>
  <c r="JE75" i="4"/>
  <c r="JD75" i="4"/>
  <c r="JC75" i="4"/>
  <c r="JB75" i="4"/>
  <c r="JA75" i="4"/>
  <c r="IZ75" i="4"/>
  <c r="IY75" i="4"/>
  <c r="IX75" i="4"/>
  <c r="IW75" i="4"/>
  <c r="IV75" i="4"/>
  <c r="IU75" i="4"/>
  <c r="IT75" i="4"/>
  <c r="IS75" i="4"/>
  <c r="IR75" i="4"/>
  <c r="IQ75" i="4"/>
  <c r="IP75" i="4"/>
  <c r="IO75" i="4"/>
  <c r="IN75" i="4"/>
  <c r="IM75" i="4"/>
  <c r="IL75" i="4"/>
  <c r="IK75" i="4"/>
  <c r="IJ75" i="4"/>
  <c r="II75" i="4"/>
  <c r="IH75" i="4"/>
  <c r="IG75" i="4"/>
  <c r="IF75" i="4"/>
  <c r="IE75" i="4"/>
  <c r="ID75" i="4"/>
  <c r="IC75" i="4"/>
  <c r="IB75" i="4"/>
  <c r="IA75" i="4"/>
  <c r="HZ75" i="4"/>
  <c r="HY75" i="4"/>
  <c r="HX75" i="4"/>
  <c r="HW75" i="4"/>
  <c r="HV75" i="4"/>
  <c r="HU75" i="4"/>
  <c r="HT75" i="4"/>
  <c r="HS75" i="4"/>
  <c r="HR75" i="4"/>
  <c r="HQ75" i="4"/>
  <c r="HP75" i="4"/>
  <c r="HO75" i="4"/>
  <c r="HN75" i="4"/>
  <c r="HM75" i="4"/>
  <c r="HL75" i="4"/>
  <c r="HK75" i="4"/>
  <c r="HJ75" i="4"/>
  <c r="HI75" i="4"/>
  <c r="HH75" i="4"/>
  <c r="HG75" i="4"/>
  <c r="HF75" i="4"/>
  <c r="HE75" i="4"/>
  <c r="KH34" i="4"/>
  <c r="KG34" i="4"/>
  <c r="KF34" i="4"/>
  <c r="KE34" i="4"/>
  <c r="KD34" i="4"/>
  <c r="KC34" i="4"/>
  <c r="KB34" i="4"/>
  <c r="KA34" i="4"/>
  <c r="JZ34" i="4"/>
  <c r="JY34" i="4"/>
  <c r="JX34" i="4"/>
  <c r="JW34" i="4"/>
  <c r="JV34" i="4"/>
  <c r="JU34" i="4"/>
  <c r="JT34" i="4"/>
  <c r="JS34" i="4"/>
  <c r="JR34" i="4"/>
  <c r="JQ34" i="4"/>
  <c r="JP34" i="4"/>
  <c r="JO34" i="4"/>
  <c r="JN34" i="4"/>
  <c r="JM34" i="4"/>
  <c r="JL34" i="4"/>
  <c r="JK34" i="4"/>
  <c r="JJ34" i="4"/>
  <c r="JI34" i="4"/>
  <c r="JH34" i="4"/>
  <c r="JG34" i="4"/>
  <c r="JF34" i="4"/>
  <c r="JE34" i="4"/>
  <c r="JD34" i="4"/>
  <c r="JC34" i="4"/>
  <c r="JB34" i="4"/>
  <c r="JA34" i="4"/>
  <c r="IZ34" i="4"/>
  <c r="IY34" i="4"/>
  <c r="IX34" i="4"/>
  <c r="IW34" i="4"/>
  <c r="IV34" i="4"/>
  <c r="IU34" i="4"/>
  <c r="IT34" i="4"/>
  <c r="IS34" i="4"/>
  <c r="IR34" i="4"/>
  <c r="IQ34" i="4"/>
  <c r="IP34" i="4"/>
  <c r="IO34" i="4"/>
  <c r="IN34" i="4"/>
  <c r="IM34" i="4"/>
  <c r="IL34" i="4"/>
  <c r="IK34" i="4"/>
  <c r="IJ34" i="4"/>
  <c r="II34" i="4"/>
  <c r="IH34" i="4"/>
  <c r="IG34" i="4"/>
  <c r="IF34" i="4"/>
  <c r="IE34" i="4"/>
  <c r="ID34" i="4"/>
  <c r="IC34" i="4"/>
  <c r="IB34" i="4"/>
  <c r="IA34" i="4"/>
  <c r="HZ34" i="4"/>
  <c r="HY34" i="4"/>
  <c r="HX34" i="4"/>
  <c r="HW34" i="4"/>
  <c r="HV34" i="4"/>
  <c r="HU34" i="4"/>
  <c r="HT34" i="4"/>
  <c r="HS34" i="4"/>
  <c r="HR34" i="4"/>
  <c r="HQ34" i="4"/>
  <c r="HP34" i="4"/>
  <c r="HO34" i="4"/>
  <c r="HN34" i="4"/>
  <c r="HM34" i="4"/>
  <c r="HL34" i="4"/>
  <c r="HK34" i="4"/>
  <c r="HJ34" i="4"/>
  <c r="HI34" i="4"/>
  <c r="HH34" i="4"/>
  <c r="HG34" i="4"/>
  <c r="HF34" i="4"/>
  <c r="HE34" i="4"/>
  <c r="KH127" i="4"/>
  <c r="KG127" i="4"/>
  <c r="KF127" i="4"/>
  <c r="KE127" i="4"/>
  <c r="KD127" i="4"/>
  <c r="KC127" i="4"/>
  <c r="KB127" i="4"/>
  <c r="KA127" i="4"/>
  <c r="JZ127" i="4"/>
  <c r="JY127" i="4"/>
  <c r="JX127" i="4"/>
  <c r="JW127" i="4"/>
  <c r="JV127" i="4"/>
  <c r="JU127" i="4"/>
  <c r="JT127" i="4"/>
  <c r="JS127" i="4"/>
  <c r="JR127" i="4"/>
  <c r="JQ127" i="4"/>
  <c r="JP127" i="4"/>
  <c r="JO127" i="4"/>
  <c r="JN127" i="4"/>
  <c r="JM127" i="4"/>
  <c r="JL127" i="4"/>
  <c r="JK127" i="4"/>
  <c r="JJ127" i="4"/>
  <c r="JI127" i="4"/>
  <c r="JH127" i="4"/>
  <c r="JG127" i="4"/>
  <c r="JF127" i="4"/>
  <c r="JE127" i="4"/>
  <c r="JD127" i="4"/>
  <c r="JC127" i="4"/>
  <c r="JB127" i="4"/>
  <c r="JA127" i="4"/>
  <c r="IZ127" i="4"/>
  <c r="IY127" i="4"/>
  <c r="IX127" i="4"/>
  <c r="IW127" i="4"/>
  <c r="IV127" i="4"/>
  <c r="IU127" i="4"/>
  <c r="IT127" i="4"/>
  <c r="IS127" i="4"/>
  <c r="IR127" i="4"/>
  <c r="IQ127" i="4"/>
  <c r="IP127" i="4"/>
  <c r="IO127" i="4"/>
  <c r="IN127" i="4"/>
  <c r="IM127" i="4"/>
  <c r="IL127" i="4"/>
  <c r="IK127" i="4"/>
  <c r="IJ127" i="4"/>
  <c r="II127" i="4"/>
  <c r="IH127" i="4"/>
  <c r="IG127" i="4"/>
  <c r="IF127" i="4"/>
  <c r="IE127" i="4"/>
  <c r="ID127" i="4"/>
  <c r="IC127" i="4"/>
  <c r="IB127" i="4"/>
  <c r="IA127" i="4"/>
  <c r="HZ127" i="4"/>
  <c r="HY127" i="4"/>
  <c r="HX127" i="4"/>
  <c r="HW127" i="4"/>
  <c r="HV127" i="4"/>
  <c r="HU127" i="4"/>
  <c r="HT127" i="4"/>
  <c r="HS127" i="4"/>
  <c r="HR127" i="4"/>
  <c r="HQ127" i="4"/>
  <c r="HP127" i="4"/>
  <c r="HO127" i="4"/>
  <c r="HN127" i="4"/>
  <c r="HM127" i="4"/>
  <c r="HL127" i="4"/>
  <c r="HK127" i="4"/>
  <c r="HJ127" i="4"/>
  <c r="HI127" i="4"/>
  <c r="HH127" i="4"/>
  <c r="HG127" i="4"/>
  <c r="HF127" i="4"/>
  <c r="HE127" i="4"/>
  <c r="KH73" i="4"/>
  <c r="KG73" i="4"/>
  <c r="KF73" i="4"/>
  <c r="KE73" i="4"/>
  <c r="KD73" i="4"/>
  <c r="KC73" i="4"/>
  <c r="KB73" i="4"/>
  <c r="KA73" i="4"/>
  <c r="JZ73" i="4"/>
  <c r="JY73" i="4"/>
  <c r="JX73" i="4"/>
  <c r="JW73" i="4"/>
  <c r="JV73" i="4"/>
  <c r="JU73" i="4"/>
  <c r="JT73" i="4"/>
  <c r="JS73" i="4"/>
  <c r="JR73" i="4"/>
  <c r="JQ73" i="4"/>
  <c r="JP73" i="4"/>
  <c r="JO73" i="4"/>
  <c r="JN73" i="4"/>
  <c r="JM73" i="4"/>
  <c r="JL73" i="4"/>
  <c r="JK73" i="4"/>
  <c r="JJ73" i="4"/>
  <c r="JI73" i="4"/>
  <c r="JH73" i="4"/>
  <c r="JG73" i="4"/>
  <c r="JF73" i="4"/>
  <c r="JE73" i="4"/>
  <c r="JD73" i="4"/>
  <c r="JC73" i="4"/>
  <c r="JB73" i="4"/>
  <c r="JA73" i="4"/>
  <c r="IZ73" i="4"/>
  <c r="IY73" i="4"/>
  <c r="IX73" i="4"/>
  <c r="IW73" i="4"/>
  <c r="IV73" i="4"/>
  <c r="IU73" i="4"/>
  <c r="IT73" i="4"/>
  <c r="IS73" i="4"/>
  <c r="IR73" i="4"/>
  <c r="IQ73" i="4"/>
  <c r="IP73" i="4"/>
  <c r="IO73" i="4"/>
  <c r="IN73" i="4"/>
  <c r="IM73" i="4"/>
  <c r="IL73" i="4"/>
  <c r="IK73" i="4"/>
  <c r="IJ73" i="4"/>
  <c r="II73" i="4"/>
  <c r="IH73" i="4"/>
  <c r="IG73" i="4"/>
  <c r="IF73" i="4"/>
  <c r="IE73" i="4"/>
  <c r="ID73" i="4"/>
  <c r="IC73" i="4"/>
  <c r="IB73" i="4"/>
  <c r="IA73" i="4"/>
  <c r="HZ73" i="4"/>
  <c r="HY73" i="4"/>
  <c r="HX73" i="4"/>
  <c r="HW73" i="4"/>
  <c r="HV73" i="4"/>
  <c r="HU73" i="4"/>
  <c r="HT73" i="4"/>
  <c r="HS73" i="4"/>
  <c r="HR73" i="4"/>
  <c r="HQ73" i="4"/>
  <c r="HP73" i="4"/>
  <c r="HO73" i="4"/>
  <c r="HN73" i="4"/>
  <c r="HM73" i="4"/>
  <c r="HL73" i="4"/>
  <c r="HK73" i="4"/>
  <c r="HJ73" i="4"/>
  <c r="HI73" i="4"/>
  <c r="HH73" i="4"/>
  <c r="HG73" i="4"/>
  <c r="HF73" i="4"/>
  <c r="HE73" i="4"/>
  <c r="KH123" i="4"/>
  <c r="KG123" i="4"/>
  <c r="KF123" i="4"/>
  <c r="KE123" i="4"/>
  <c r="KD123" i="4"/>
  <c r="KC123" i="4"/>
  <c r="KB123" i="4"/>
  <c r="KA123" i="4"/>
  <c r="JZ123" i="4"/>
  <c r="JY123" i="4"/>
  <c r="JX123" i="4"/>
  <c r="JW123" i="4"/>
  <c r="JV123" i="4"/>
  <c r="JU123" i="4"/>
  <c r="JT123" i="4"/>
  <c r="JS123" i="4"/>
  <c r="JR123" i="4"/>
  <c r="JQ123" i="4"/>
  <c r="JP123" i="4"/>
  <c r="JO123" i="4"/>
  <c r="JN123" i="4"/>
  <c r="JM123" i="4"/>
  <c r="JL123" i="4"/>
  <c r="JK123" i="4"/>
  <c r="JJ123" i="4"/>
  <c r="JI123" i="4"/>
  <c r="JH123" i="4"/>
  <c r="JG123" i="4"/>
  <c r="JF123" i="4"/>
  <c r="JE123" i="4"/>
  <c r="JD123" i="4"/>
  <c r="JC123" i="4"/>
  <c r="JB123" i="4"/>
  <c r="JA123" i="4"/>
  <c r="IZ123" i="4"/>
  <c r="IY123" i="4"/>
  <c r="IX123" i="4"/>
  <c r="IW123" i="4"/>
  <c r="IV123" i="4"/>
  <c r="IU123" i="4"/>
  <c r="IT123" i="4"/>
  <c r="IS123" i="4"/>
  <c r="IR123" i="4"/>
  <c r="IQ123" i="4"/>
  <c r="IP123" i="4"/>
  <c r="IO123" i="4"/>
  <c r="IN123" i="4"/>
  <c r="IM123" i="4"/>
  <c r="IL123" i="4"/>
  <c r="IK123" i="4"/>
  <c r="IJ123" i="4"/>
  <c r="II123" i="4"/>
  <c r="IH123" i="4"/>
  <c r="IG123" i="4"/>
  <c r="IF123" i="4"/>
  <c r="IE123" i="4"/>
  <c r="ID123" i="4"/>
  <c r="IC123" i="4"/>
  <c r="IB123" i="4"/>
  <c r="IA123" i="4"/>
  <c r="HZ123" i="4"/>
  <c r="HY123" i="4"/>
  <c r="HX123" i="4"/>
  <c r="HW123" i="4"/>
  <c r="HV123" i="4"/>
  <c r="HU123" i="4"/>
  <c r="HT123" i="4"/>
  <c r="HS123" i="4"/>
  <c r="HR123" i="4"/>
  <c r="HQ123" i="4"/>
  <c r="HP123" i="4"/>
  <c r="HO123" i="4"/>
  <c r="HN123" i="4"/>
  <c r="HM123" i="4"/>
  <c r="HL123" i="4"/>
  <c r="HK123" i="4"/>
  <c r="HJ123" i="4"/>
  <c r="HI123" i="4"/>
  <c r="HH123" i="4"/>
  <c r="HG123" i="4"/>
  <c r="HF123" i="4"/>
  <c r="HE123" i="4"/>
  <c r="KH10" i="4"/>
  <c r="KG10" i="4"/>
  <c r="KF10" i="4"/>
  <c r="KE10" i="4"/>
  <c r="KD10" i="4"/>
  <c r="KC10" i="4"/>
  <c r="KB10" i="4"/>
  <c r="KA10" i="4"/>
  <c r="JZ10" i="4"/>
  <c r="JY10" i="4"/>
  <c r="JX10" i="4"/>
  <c r="JW10" i="4"/>
  <c r="JV10" i="4"/>
  <c r="JU10" i="4"/>
  <c r="JT10" i="4"/>
  <c r="JS10" i="4"/>
  <c r="JR10" i="4"/>
  <c r="JQ10" i="4"/>
  <c r="JP10" i="4"/>
  <c r="JO10" i="4"/>
  <c r="JN10" i="4"/>
  <c r="JM10" i="4"/>
  <c r="JL10" i="4"/>
  <c r="JK10" i="4"/>
  <c r="JJ10" i="4"/>
  <c r="JI10" i="4"/>
  <c r="JH10" i="4"/>
  <c r="JG10" i="4"/>
  <c r="JF10" i="4"/>
  <c r="JE10" i="4"/>
  <c r="JD10" i="4"/>
  <c r="JC10" i="4"/>
  <c r="JB10" i="4"/>
  <c r="JA10" i="4"/>
  <c r="IZ10" i="4"/>
  <c r="IY10" i="4"/>
  <c r="IX10" i="4"/>
  <c r="IW10" i="4"/>
  <c r="IV10" i="4"/>
  <c r="IU10" i="4"/>
  <c r="IT10" i="4"/>
  <c r="IS10" i="4"/>
  <c r="IR10" i="4"/>
  <c r="IQ10" i="4"/>
  <c r="IP10" i="4"/>
  <c r="IO10" i="4"/>
  <c r="IN10" i="4"/>
  <c r="IM10" i="4"/>
  <c r="IL10" i="4"/>
  <c r="IK10" i="4"/>
  <c r="IJ10" i="4"/>
  <c r="II10" i="4"/>
  <c r="IH10" i="4"/>
  <c r="IG10" i="4"/>
  <c r="IF10" i="4"/>
  <c r="IE10" i="4"/>
  <c r="ID10" i="4"/>
  <c r="IC10" i="4"/>
  <c r="IB10" i="4"/>
  <c r="IA10" i="4"/>
  <c r="HZ10" i="4"/>
  <c r="HY10" i="4"/>
  <c r="HX10" i="4"/>
  <c r="HW10" i="4"/>
  <c r="HV10" i="4"/>
  <c r="HU10" i="4"/>
  <c r="HT10" i="4"/>
  <c r="HS10" i="4"/>
  <c r="HR10" i="4"/>
  <c r="HQ10" i="4"/>
  <c r="HP10" i="4"/>
  <c r="HO10" i="4"/>
  <c r="HN10" i="4"/>
  <c r="HM10" i="4"/>
  <c r="HL10" i="4"/>
  <c r="HK10" i="4"/>
  <c r="HJ10" i="4"/>
  <c r="HI10" i="4"/>
  <c r="HH10" i="4"/>
  <c r="HG10" i="4"/>
  <c r="HF10" i="4"/>
  <c r="HE10" i="4"/>
  <c r="KH69" i="4"/>
  <c r="KG69" i="4"/>
  <c r="KF69" i="4"/>
  <c r="KE69" i="4"/>
  <c r="KD69" i="4"/>
  <c r="KC69" i="4"/>
  <c r="KB69" i="4"/>
  <c r="KA69" i="4"/>
  <c r="JZ69" i="4"/>
  <c r="JY69" i="4"/>
  <c r="JX69" i="4"/>
  <c r="JW69" i="4"/>
  <c r="JV69" i="4"/>
  <c r="JU69" i="4"/>
  <c r="JT69" i="4"/>
  <c r="JS69" i="4"/>
  <c r="JR69" i="4"/>
  <c r="JQ69" i="4"/>
  <c r="JP69" i="4"/>
  <c r="JO69" i="4"/>
  <c r="JN69" i="4"/>
  <c r="JM69" i="4"/>
  <c r="JL69" i="4"/>
  <c r="JK69" i="4"/>
  <c r="JJ69" i="4"/>
  <c r="JI69" i="4"/>
  <c r="JH69" i="4"/>
  <c r="JG69" i="4"/>
  <c r="JF69" i="4"/>
  <c r="JE69" i="4"/>
  <c r="JD69" i="4"/>
  <c r="JC69" i="4"/>
  <c r="JB69" i="4"/>
  <c r="JA69" i="4"/>
  <c r="IZ69" i="4"/>
  <c r="IY69" i="4"/>
  <c r="IX69" i="4"/>
  <c r="IW69" i="4"/>
  <c r="IV69" i="4"/>
  <c r="IU69" i="4"/>
  <c r="IT69" i="4"/>
  <c r="IS69" i="4"/>
  <c r="IR69" i="4"/>
  <c r="IQ69" i="4"/>
  <c r="IP69" i="4"/>
  <c r="IO69" i="4"/>
  <c r="IN69" i="4"/>
  <c r="IM69" i="4"/>
  <c r="IL69" i="4"/>
  <c r="IK69" i="4"/>
  <c r="IJ69" i="4"/>
  <c r="II69" i="4"/>
  <c r="IH69" i="4"/>
  <c r="IG69" i="4"/>
  <c r="IF69" i="4"/>
  <c r="IE69" i="4"/>
  <c r="ID69" i="4"/>
  <c r="IC69" i="4"/>
  <c r="IB69" i="4"/>
  <c r="IA69" i="4"/>
  <c r="HZ69" i="4"/>
  <c r="HY69" i="4"/>
  <c r="HX69" i="4"/>
  <c r="HW69" i="4"/>
  <c r="HV69" i="4"/>
  <c r="HU69" i="4"/>
  <c r="HT69" i="4"/>
  <c r="HS69" i="4"/>
  <c r="HR69" i="4"/>
  <c r="HQ69" i="4"/>
  <c r="HP69" i="4"/>
  <c r="HO69" i="4"/>
  <c r="HN69" i="4"/>
  <c r="HM69" i="4"/>
  <c r="HL69" i="4"/>
  <c r="HK69" i="4"/>
  <c r="HJ69" i="4"/>
  <c r="HI69" i="4"/>
  <c r="HH69" i="4"/>
  <c r="HG69" i="4"/>
  <c r="HF69" i="4"/>
  <c r="HE69" i="4"/>
  <c r="KH51" i="4"/>
  <c r="KG51" i="4"/>
  <c r="KF51" i="4"/>
  <c r="KE51" i="4"/>
  <c r="KD51" i="4"/>
  <c r="KC51" i="4"/>
  <c r="KB51" i="4"/>
  <c r="KA51" i="4"/>
  <c r="JZ51" i="4"/>
  <c r="JY51" i="4"/>
  <c r="JX51" i="4"/>
  <c r="JW51" i="4"/>
  <c r="JV51" i="4"/>
  <c r="JU51" i="4"/>
  <c r="JT51" i="4"/>
  <c r="JS51" i="4"/>
  <c r="JR51" i="4"/>
  <c r="JQ51" i="4"/>
  <c r="JP51" i="4"/>
  <c r="JO51" i="4"/>
  <c r="JN51" i="4"/>
  <c r="JM51" i="4"/>
  <c r="JL51" i="4"/>
  <c r="JK51" i="4"/>
  <c r="JJ51" i="4"/>
  <c r="JI51" i="4"/>
  <c r="JH51" i="4"/>
  <c r="JG51" i="4"/>
  <c r="JF51" i="4"/>
  <c r="JE51" i="4"/>
  <c r="JD51" i="4"/>
  <c r="JC51" i="4"/>
  <c r="JB51" i="4"/>
  <c r="JA51" i="4"/>
  <c r="IZ51" i="4"/>
  <c r="IY51" i="4"/>
  <c r="IX51" i="4"/>
  <c r="IW51" i="4"/>
  <c r="IV51" i="4"/>
  <c r="IU51" i="4"/>
  <c r="IT51" i="4"/>
  <c r="IS51" i="4"/>
  <c r="IR51" i="4"/>
  <c r="IQ51" i="4"/>
  <c r="IP51" i="4"/>
  <c r="IO51" i="4"/>
  <c r="IN51" i="4"/>
  <c r="IM51" i="4"/>
  <c r="IL51" i="4"/>
  <c r="IK51" i="4"/>
  <c r="IJ51" i="4"/>
  <c r="II51" i="4"/>
  <c r="IH51" i="4"/>
  <c r="IG51" i="4"/>
  <c r="IF51" i="4"/>
  <c r="IE51" i="4"/>
  <c r="ID51" i="4"/>
  <c r="IC51" i="4"/>
  <c r="IB51" i="4"/>
  <c r="IA51" i="4"/>
  <c r="HZ51" i="4"/>
  <c r="HY51" i="4"/>
  <c r="HX51" i="4"/>
  <c r="HW51" i="4"/>
  <c r="HV51" i="4"/>
  <c r="HU51" i="4"/>
  <c r="HT51" i="4"/>
  <c r="HS51" i="4"/>
  <c r="HR51" i="4"/>
  <c r="HQ51" i="4"/>
  <c r="HP51" i="4"/>
  <c r="HO51" i="4"/>
  <c r="HN51" i="4"/>
  <c r="HM51" i="4"/>
  <c r="HL51" i="4"/>
  <c r="HK51" i="4"/>
  <c r="HJ51" i="4"/>
  <c r="HI51" i="4"/>
  <c r="HH51" i="4"/>
  <c r="HG51" i="4"/>
  <c r="HF51" i="4"/>
  <c r="HE51" i="4"/>
  <c r="KH14" i="4"/>
  <c r="KG14" i="4"/>
  <c r="KF14" i="4"/>
  <c r="KE14" i="4"/>
  <c r="KD14" i="4"/>
  <c r="KC14" i="4"/>
  <c r="KB14" i="4"/>
  <c r="KA14" i="4"/>
  <c r="JZ14" i="4"/>
  <c r="JY14" i="4"/>
  <c r="JX14" i="4"/>
  <c r="JW14" i="4"/>
  <c r="JV14" i="4"/>
  <c r="JU14" i="4"/>
  <c r="JT14" i="4"/>
  <c r="JS14" i="4"/>
  <c r="JR14" i="4"/>
  <c r="JQ14" i="4"/>
  <c r="JP14" i="4"/>
  <c r="JO14" i="4"/>
  <c r="JN14" i="4"/>
  <c r="JM14" i="4"/>
  <c r="JL14" i="4"/>
  <c r="JK14" i="4"/>
  <c r="JJ14" i="4"/>
  <c r="JI14" i="4"/>
  <c r="JH14" i="4"/>
  <c r="JG14" i="4"/>
  <c r="JF14" i="4"/>
  <c r="JE14" i="4"/>
  <c r="JD14" i="4"/>
  <c r="JC14" i="4"/>
  <c r="JB14" i="4"/>
  <c r="JA14" i="4"/>
  <c r="IZ14" i="4"/>
  <c r="IY14" i="4"/>
  <c r="IX14" i="4"/>
  <c r="IW14" i="4"/>
  <c r="IV14" i="4"/>
  <c r="IU14" i="4"/>
  <c r="IT14" i="4"/>
  <c r="IS14" i="4"/>
  <c r="IR14" i="4"/>
  <c r="IQ14" i="4"/>
  <c r="IP14" i="4"/>
  <c r="IO14" i="4"/>
  <c r="IN14" i="4"/>
  <c r="IM14" i="4"/>
  <c r="IL14" i="4"/>
  <c r="IK14" i="4"/>
  <c r="IJ14" i="4"/>
  <c r="II14" i="4"/>
  <c r="IH14" i="4"/>
  <c r="IG14" i="4"/>
  <c r="IF14" i="4"/>
  <c r="IE14" i="4"/>
  <c r="ID14" i="4"/>
  <c r="IC14" i="4"/>
  <c r="IB14" i="4"/>
  <c r="IA14" i="4"/>
  <c r="HZ14" i="4"/>
  <c r="HY14" i="4"/>
  <c r="HX14" i="4"/>
  <c r="HW14" i="4"/>
  <c r="HV14" i="4"/>
  <c r="HU14" i="4"/>
  <c r="HT14" i="4"/>
  <c r="HS14" i="4"/>
  <c r="HR14" i="4"/>
  <c r="HQ14" i="4"/>
  <c r="HP14" i="4"/>
  <c r="HO14" i="4"/>
  <c r="HN14" i="4"/>
  <c r="HM14" i="4"/>
  <c r="HL14" i="4"/>
  <c r="HK14" i="4"/>
  <c r="HJ14" i="4"/>
  <c r="HI14" i="4"/>
  <c r="HH14" i="4"/>
  <c r="HG14" i="4"/>
  <c r="HF14" i="4"/>
  <c r="HE14" i="4"/>
  <c r="KH109" i="4"/>
  <c r="KG109" i="4"/>
  <c r="KF109" i="4"/>
  <c r="KE109" i="4"/>
  <c r="KD109" i="4"/>
  <c r="KC109" i="4"/>
  <c r="KB109" i="4"/>
  <c r="KA109" i="4"/>
  <c r="JZ109" i="4"/>
  <c r="JY109" i="4"/>
  <c r="JX109" i="4"/>
  <c r="JW109" i="4"/>
  <c r="JV109" i="4"/>
  <c r="JU109" i="4"/>
  <c r="JT109" i="4"/>
  <c r="JS109" i="4"/>
  <c r="JR109" i="4"/>
  <c r="JQ109" i="4"/>
  <c r="JP109" i="4"/>
  <c r="JO109" i="4"/>
  <c r="JN109" i="4"/>
  <c r="JM109" i="4"/>
  <c r="JL109" i="4"/>
  <c r="JK109" i="4"/>
  <c r="JJ109" i="4"/>
  <c r="JI109" i="4"/>
  <c r="JH109" i="4"/>
  <c r="JG109" i="4"/>
  <c r="JF109" i="4"/>
  <c r="JE109" i="4"/>
  <c r="JD109" i="4"/>
  <c r="JC109" i="4"/>
  <c r="JB109" i="4"/>
  <c r="JA109" i="4"/>
  <c r="IZ109" i="4"/>
  <c r="IY109" i="4"/>
  <c r="IX109" i="4"/>
  <c r="IW109" i="4"/>
  <c r="IV109" i="4"/>
  <c r="IU109" i="4"/>
  <c r="IT109" i="4"/>
  <c r="IS109" i="4"/>
  <c r="IR109" i="4"/>
  <c r="IQ109" i="4"/>
  <c r="IP109" i="4"/>
  <c r="IO109" i="4"/>
  <c r="IN109" i="4"/>
  <c r="IM109" i="4"/>
  <c r="IL109" i="4"/>
  <c r="IK109" i="4"/>
  <c r="IJ109" i="4"/>
  <c r="II109" i="4"/>
  <c r="IH109" i="4"/>
  <c r="IG109" i="4"/>
  <c r="IF109" i="4"/>
  <c r="IE109" i="4"/>
  <c r="ID109" i="4"/>
  <c r="IC109" i="4"/>
  <c r="IB109" i="4"/>
  <c r="IA109" i="4"/>
  <c r="HZ109" i="4"/>
  <c r="HY109" i="4"/>
  <c r="HX109" i="4"/>
  <c r="HW109" i="4"/>
  <c r="HV109" i="4"/>
  <c r="HU109" i="4"/>
  <c r="HT109" i="4"/>
  <c r="HS109" i="4"/>
  <c r="HR109" i="4"/>
  <c r="HQ109" i="4"/>
  <c r="HP109" i="4"/>
  <c r="HO109" i="4"/>
  <c r="HN109" i="4"/>
  <c r="HM109" i="4"/>
  <c r="HL109" i="4"/>
  <c r="HK109" i="4"/>
  <c r="HJ109" i="4"/>
  <c r="HI109" i="4"/>
  <c r="HH109" i="4"/>
  <c r="HG109" i="4"/>
  <c r="HF109" i="4"/>
  <c r="HE109" i="4"/>
  <c r="KH92" i="4"/>
  <c r="KG92" i="4"/>
  <c r="KF92" i="4"/>
  <c r="KE92" i="4"/>
  <c r="KD92" i="4"/>
  <c r="KC92" i="4"/>
  <c r="KB92" i="4"/>
  <c r="KA92" i="4"/>
  <c r="JZ92" i="4"/>
  <c r="JY92" i="4"/>
  <c r="JX92" i="4"/>
  <c r="JW92" i="4"/>
  <c r="JV92" i="4"/>
  <c r="JU92" i="4"/>
  <c r="JT92" i="4"/>
  <c r="JS92" i="4"/>
  <c r="JR92" i="4"/>
  <c r="JQ92" i="4"/>
  <c r="JP92" i="4"/>
  <c r="JO92" i="4"/>
  <c r="JN92" i="4"/>
  <c r="JM92" i="4"/>
  <c r="JL92" i="4"/>
  <c r="JK92" i="4"/>
  <c r="JJ92" i="4"/>
  <c r="JI92" i="4"/>
  <c r="JH92" i="4"/>
  <c r="JG92" i="4"/>
  <c r="JF92" i="4"/>
  <c r="JE92" i="4"/>
  <c r="JD92" i="4"/>
  <c r="JC92" i="4"/>
  <c r="JB92" i="4"/>
  <c r="JA92" i="4"/>
  <c r="IZ92" i="4"/>
  <c r="IY92" i="4"/>
  <c r="IX92" i="4"/>
  <c r="IW92" i="4"/>
  <c r="IV92" i="4"/>
  <c r="IU92" i="4"/>
  <c r="IT92" i="4"/>
  <c r="IS92" i="4"/>
  <c r="IR92" i="4"/>
  <c r="IQ92" i="4"/>
  <c r="IP92" i="4"/>
  <c r="IO92" i="4"/>
  <c r="IN92" i="4"/>
  <c r="IM92" i="4"/>
  <c r="IL92" i="4"/>
  <c r="IK92" i="4"/>
  <c r="IJ92" i="4"/>
  <c r="II92" i="4"/>
  <c r="IH92" i="4"/>
  <c r="IG92" i="4"/>
  <c r="IF92" i="4"/>
  <c r="IE92" i="4"/>
  <c r="ID92" i="4"/>
  <c r="IC92" i="4"/>
  <c r="IB92" i="4"/>
  <c r="IA92" i="4"/>
  <c r="HZ92" i="4"/>
  <c r="HY92" i="4"/>
  <c r="HX92" i="4"/>
  <c r="HW92" i="4"/>
  <c r="HV92" i="4"/>
  <c r="HU92" i="4"/>
  <c r="HT92" i="4"/>
  <c r="HS92" i="4"/>
  <c r="HR92" i="4"/>
  <c r="HQ92" i="4"/>
  <c r="HP92" i="4"/>
  <c r="HO92" i="4"/>
  <c r="HN92" i="4"/>
  <c r="HM92" i="4"/>
  <c r="HL92" i="4"/>
  <c r="HK92" i="4"/>
  <c r="HJ92" i="4"/>
  <c r="HI92" i="4"/>
  <c r="HH92" i="4"/>
  <c r="HG92" i="4"/>
  <c r="HF92" i="4"/>
  <c r="HE92" i="4"/>
  <c r="KH46" i="4"/>
  <c r="KG46" i="4"/>
  <c r="KF46" i="4"/>
  <c r="KE46" i="4"/>
  <c r="KD46" i="4"/>
  <c r="KC46" i="4"/>
  <c r="KB46" i="4"/>
  <c r="KA46" i="4"/>
  <c r="JZ46" i="4"/>
  <c r="JY46" i="4"/>
  <c r="JX46" i="4"/>
  <c r="JW46" i="4"/>
  <c r="JV46" i="4"/>
  <c r="JU46" i="4"/>
  <c r="JT46" i="4"/>
  <c r="JS46" i="4"/>
  <c r="JR46" i="4"/>
  <c r="JQ46" i="4"/>
  <c r="JP46" i="4"/>
  <c r="JO46" i="4"/>
  <c r="JN46" i="4"/>
  <c r="JM46" i="4"/>
  <c r="JL46" i="4"/>
  <c r="JK46" i="4"/>
  <c r="JJ46" i="4"/>
  <c r="JI46" i="4"/>
  <c r="JH46" i="4"/>
  <c r="JG46" i="4"/>
  <c r="JF46" i="4"/>
  <c r="JE46" i="4"/>
  <c r="JD46" i="4"/>
  <c r="JC46" i="4"/>
  <c r="JB46" i="4"/>
  <c r="JA46" i="4"/>
  <c r="IZ46" i="4"/>
  <c r="IY46" i="4"/>
  <c r="IX46" i="4"/>
  <c r="IW46" i="4"/>
  <c r="IV46" i="4"/>
  <c r="IU46" i="4"/>
  <c r="IT46" i="4"/>
  <c r="IS46" i="4"/>
  <c r="IR46" i="4"/>
  <c r="IQ46" i="4"/>
  <c r="IP46" i="4"/>
  <c r="IO46" i="4"/>
  <c r="IN46" i="4"/>
  <c r="IM46" i="4"/>
  <c r="IL46" i="4"/>
  <c r="IK46" i="4"/>
  <c r="IJ46" i="4"/>
  <c r="II46" i="4"/>
  <c r="IH46" i="4"/>
  <c r="IG46" i="4"/>
  <c r="IF46" i="4"/>
  <c r="IE46" i="4"/>
  <c r="ID46" i="4"/>
  <c r="IC46" i="4"/>
  <c r="IB46" i="4"/>
  <c r="IA46" i="4"/>
  <c r="HZ46" i="4"/>
  <c r="HY46" i="4"/>
  <c r="HX46" i="4"/>
  <c r="HW46" i="4"/>
  <c r="HV46" i="4"/>
  <c r="HU46" i="4"/>
  <c r="HT46" i="4"/>
  <c r="HS46" i="4"/>
  <c r="HR46" i="4"/>
  <c r="HQ46" i="4"/>
  <c r="HP46" i="4"/>
  <c r="HO46" i="4"/>
  <c r="HN46" i="4"/>
  <c r="HM46" i="4"/>
  <c r="HL46" i="4"/>
  <c r="HK46" i="4"/>
  <c r="HJ46" i="4"/>
  <c r="HI46" i="4"/>
  <c r="HH46" i="4"/>
  <c r="HG46" i="4"/>
  <c r="HF46" i="4"/>
  <c r="HE46" i="4"/>
  <c r="KH117" i="4"/>
  <c r="KG117" i="4"/>
  <c r="KF117" i="4"/>
  <c r="KE117" i="4"/>
  <c r="KD117" i="4"/>
  <c r="KC117" i="4"/>
  <c r="KB117" i="4"/>
  <c r="KA117" i="4"/>
  <c r="JZ117" i="4"/>
  <c r="JY117" i="4"/>
  <c r="JX117" i="4"/>
  <c r="JW117" i="4"/>
  <c r="JV117" i="4"/>
  <c r="JU117" i="4"/>
  <c r="JT117" i="4"/>
  <c r="JS117" i="4"/>
  <c r="JR117" i="4"/>
  <c r="JQ117" i="4"/>
  <c r="JP117" i="4"/>
  <c r="JO117" i="4"/>
  <c r="JN117" i="4"/>
  <c r="JM117" i="4"/>
  <c r="JL117" i="4"/>
  <c r="JK117" i="4"/>
  <c r="JJ117" i="4"/>
  <c r="JI117" i="4"/>
  <c r="JH117" i="4"/>
  <c r="JG117" i="4"/>
  <c r="JF117" i="4"/>
  <c r="JE117" i="4"/>
  <c r="JD117" i="4"/>
  <c r="JC117" i="4"/>
  <c r="JB117" i="4"/>
  <c r="JA117" i="4"/>
  <c r="IZ117" i="4"/>
  <c r="IY117" i="4"/>
  <c r="IX117" i="4"/>
  <c r="IW117" i="4"/>
  <c r="IV117" i="4"/>
  <c r="IU117" i="4"/>
  <c r="IT117" i="4"/>
  <c r="IS117" i="4"/>
  <c r="IR117" i="4"/>
  <c r="IQ117" i="4"/>
  <c r="IP117" i="4"/>
  <c r="IO117" i="4"/>
  <c r="IN117" i="4"/>
  <c r="IM117" i="4"/>
  <c r="IL117" i="4"/>
  <c r="IK117" i="4"/>
  <c r="IJ117" i="4"/>
  <c r="II117" i="4"/>
  <c r="IH117" i="4"/>
  <c r="IG117" i="4"/>
  <c r="IF117" i="4"/>
  <c r="IE117" i="4"/>
  <c r="ID117" i="4"/>
  <c r="IC117" i="4"/>
  <c r="IB117" i="4"/>
  <c r="IA117" i="4"/>
  <c r="HZ117" i="4"/>
  <c r="HY117" i="4"/>
  <c r="HX117" i="4"/>
  <c r="HW117" i="4"/>
  <c r="HV117" i="4"/>
  <c r="HU117" i="4"/>
  <c r="HT117" i="4"/>
  <c r="HS117" i="4"/>
  <c r="HR117" i="4"/>
  <c r="HQ117" i="4"/>
  <c r="HP117" i="4"/>
  <c r="HO117" i="4"/>
  <c r="HN117" i="4"/>
  <c r="HM117" i="4"/>
  <c r="HL117" i="4"/>
  <c r="HK117" i="4"/>
  <c r="HJ117" i="4"/>
  <c r="HI117" i="4"/>
  <c r="HH117" i="4"/>
  <c r="HG117" i="4"/>
  <c r="HF117" i="4"/>
  <c r="HE117" i="4"/>
  <c r="KH12" i="4"/>
  <c r="KG12" i="4"/>
  <c r="KF12" i="4"/>
  <c r="KE12" i="4"/>
  <c r="KD12" i="4"/>
  <c r="KC12" i="4"/>
  <c r="KB12" i="4"/>
  <c r="KA12" i="4"/>
  <c r="JZ12" i="4"/>
  <c r="JY12" i="4"/>
  <c r="JX12" i="4"/>
  <c r="JW12" i="4"/>
  <c r="JV12" i="4"/>
  <c r="JU12" i="4"/>
  <c r="JT12" i="4"/>
  <c r="JS12" i="4"/>
  <c r="JR12" i="4"/>
  <c r="JQ12" i="4"/>
  <c r="JP12" i="4"/>
  <c r="JO12" i="4"/>
  <c r="JN12" i="4"/>
  <c r="JM12" i="4"/>
  <c r="JL12" i="4"/>
  <c r="JK12" i="4"/>
  <c r="JJ12" i="4"/>
  <c r="JI12" i="4"/>
  <c r="JH12" i="4"/>
  <c r="JG12" i="4"/>
  <c r="JF12" i="4"/>
  <c r="JE12" i="4"/>
  <c r="JD12" i="4"/>
  <c r="JC12" i="4"/>
  <c r="JB12" i="4"/>
  <c r="JA12" i="4"/>
  <c r="IZ12" i="4"/>
  <c r="IY12" i="4"/>
  <c r="IX12" i="4"/>
  <c r="IW12" i="4"/>
  <c r="IV12" i="4"/>
  <c r="IU12" i="4"/>
  <c r="IT12" i="4"/>
  <c r="IS12" i="4"/>
  <c r="IR12" i="4"/>
  <c r="IQ12" i="4"/>
  <c r="IP12" i="4"/>
  <c r="IO12" i="4"/>
  <c r="IN12" i="4"/>
  <c r="IM12" i="4"/>
  <c r="IL12" i="4"/>
  <c r="IK12" i="4"/>
  <c r="IJ12" i="4"/>
  <c r="II12" i="4"/>
  <c r="IH12" i="4"/>
  <c r="IG12" i="4"/>
  <c r="IF12" i="4"/>
  <c r="IE12" i="4"/>
  <c r="ID12" i="4"/>
  <c r="IC12" i="4"/>
  <c r="IB12" i="4"/>
  <c r="IA12" i="4"/>
  <c r="HZ12" i="4"/>
  <c r="HY12" i="4"/>
  <c r="HX12" i="4"/>
  <c r="HW12" i="4"/>
  <c r="HV12" i="4"/>
  <c r="HU12" i="4"/>
  <c r="HT12" i="4"/>
  <c r="HS12" i="4"/>
  <c r="HR12" i="4"/>
  <c r="HQ12" i="4"/>
  <c r="HP12" i="4"/>
  <c r="HO12" i="4"/>
  <c r="HN12" i="4"/>
  <c r="HM12" i="4"/>
  <c r="HL12" i="4"/>
  <c r="HK12" i="4"/>
  <c r="HJ12" i="4"/>
  <c r="HI12" i="4"/>
  <c r="HH12" i="4"/>
  <c r="HG12" i="4"/>
  <c r="HF12" i="4"/>
  <c r="HE12" i="4"/>
  <c r="KH43" i="4"/>
  <c r="KG43" i="4"/>
  <c r="KF43" i="4"/>
  <c r="KE43" i="4"/>
  <c r="KD43" i="4"/>
  <c r="KC43" i="4"/>
  <c r="KB43" i="4"/>
  <c r="KA43" i="4"/>
  <c r="JZ43" i="4"/>
  <c r="JY43" i="4"/>
  <c r="JX43" i="4"/>
  <c r="JW43" i="4"/>
  <c r="JV43" i="4"/>
  <c r="JU43" i="4"/>
  <c r="JT43" i="4"/>
  <c r="JS43" i="4"/>
  <c r="JR43" i="4"/>
  <c r="JQ43" i="4"/>
  <c r="JP43" i="4"/>
  <c r="JO43" i="4"/>
  <c r="JN43" i="4"/>
  <c r="JM43" i="4"/>
  <c r="JL43" i="4"/>
  <c r="JK43" i="4"/>
  <c r="JJ43" i="4"/>
  <c r="JI43" i="4"/>
  <c r="JH43" i="4"/>
  <c r="JG43" i="4"/>
  <c r="JF43" i="4"/>
  <c r="JE43" i="4"/>
  <c r="JD43" i="4"/>
  <c r="JC43" i="4"/>
  <c r="JB43" i="4"/>
  <c r="JA43" i="4"/>
  <c r="IZ43" i="4"/>
  <c r="IY43" i="4"/>
  <c r="IX43" i="4"/>
  <c r="IW43" i="4"/>
  <c r="IV43" i="4"/>
  <c r="IU43" i="4"/>
  <c r="IT43" i="4"/>
  <c r="IS43" i="4"/>
  <c r="IR43" i="4"/>
  <c r="IQ43" i="4"/>
  <c r="IP43" i="4"/>
  <c r="IO43" i="4"/>
  <c r="IN43" i="4"/>
  <c r="IM43" i="4"/>
  <c r="IL43" i="4"/>
  <c r="IK43" i="4"/>
  <c r="IJ43" i="4"/>
  <c r="II43" i="4"/>
  <c r="IH43" i="4"/>
  <c r="IG43" i="4"/>
  <c r="IF43" i="4"/>
  <c r="IE43" i="4"/>
  <c r="ID43" i="4"/>
  <c r="IC43" i="4"/>
  <c r="IB43" i="4"/>
  <c r="IA43" i="4"/>
  <c r="HZ43" i="4"/>
  <c r="HY43" i="4"/>
  <c r="HX43" i="4"/>
  <c r="HW43" i="4"/>
  <c r="HV43" i="4"/>
  <c r="HU43" i="4"/>
  <c r="HT43" i="4"/>
  <c r="HS43" i="4"/>
  <c r="HR43" i="4"/>
  <c r="HQ43" i="4"/>
  <c r="HP43" i="4"/>
  <c r="HO43" i="4"/>
  <c r="HN43" i="4"/>
  <c r="HM43" i="4"/>
  <c r="HL43" i="4"/>
  <c r="HK43" i="4"/>
  <c r="HJ43" i="4"/>
  <c r="HI43" i="4"/>
  <c r="HH43" i="4"/>
  <c r="HG43" i="4"/>
  <c r="HF43" i="4"/>
  <c r="HE43" i="4"/>
  <c r="KH11" i="4"/>
  <c r="KG11" i="4"/>
  <c r="KF11" i="4"/>
  <c r="KE11" i="4"/>
  <c r="KD11" i="4"/>
  <c r="KC11" i="4"/>
  <c r="KB11" i="4"/>
  <c r="KA11" i="4"/>
  <c r="JZ11" i="4"/>
  <c r="JY11" i="4"/>
  <c r="JX11" i="4"/>
  <c r="JW11" i="4"/>
  <c r="JV11" i="4"/>
  <c r="JU11" i="4"/>
  <c r="JT11" i="4"/>
  <c r="JS11" i="4"/>
  <c r="JR11" i="4"/>
  <c r="JQ11" i="4"/>
  <c r="JP11" i="4"/>
  <c r="JO11" i="4"/>
  <c r="JN11" i="4"/>
  <c r="JM11" i="4"/>
  <c r="JL11" i="4"/>
  <c r="JK11" i="4"/>
  <c r="JJ11" i="4"/>
  <c r="JI11" i="4"/>
  <c r="JH11" i="4"/>
  <c r="JG11" i="4"/>
  <c r="JF11" i="4"/>
  <c r="JE11" i="4"/>
  <c r="JD11" i="4"/>
  <c r="JC11" i="4"/>
  <c r="JB11" i="4"/>
  <c r="JA11" i="4"/>
  <c r="IZ11" i="4"/>
  <c r="IY11" i="4"/>
  <c r="IX11" i="4"/>
  <c r="IW11" i="4"/>
  <c r="IV11" i="4"/>
  <c r="IU11" i="4"/>
  <c r="IT11" i="4"/>
  <c r="IS11" i="4"/>
  <c r="IR11" i="4"/>
  <c r="IQ11" i="4"/>
  <c r="IP11" i="4"/>
  <c r="IO11" i="4"/>
  <c r="IN11" i="4"/>
  <c r="IM11" i="4"/>
  <c r="IL11" i="4"/>
  <c r="IK11" i="4"/>
  <c r="IJ11" i="4"/>
  <c r="II11" i="4"/>
  <c r="IH11" i="4"/>
  <c r="IG11" i="4"/>
  <c r="IF11" i="4"/>
  <c r="IE11" i="4"/>
  <c r="ID11" i="4"/>
  <c r="IC11" i="4"/>
  <c r="IB11" i="4"/>
  <c r="IA11" i="4"/>
  <c r="HZ11" i="4"/>
  <c r="HY11" i="4"/>
  <c r="HX11" i="4"/>
  <c r="HW11" i="4"/>
  <c r="HV11" i="4"/>
  <c r="HU11" i="4"/>
  <c r="HT11" i="4"/>
  <c r="HS11" i="4"/>
  <c r="HR11" i="4"/>
  <c r="HQ11" i="4"/>
  <c r="HP11" i="4"/>
  <c r="HO11" i="4"/>
  <c r="HN11" i="4"/>
  <c r="HM11" i="4"/>
  <c r="HL11" i="4"/>
  <c r="HK11" i="4"/>
  <c r="HJ11" i="4"/>
  <c r="HI11" i="4"/>
  <c r="HH11" i="4"/>
  <c r="HG11" i="4"/>
  <c r="HF11" i="4"/>
  <c r="HE11" i="4"/>
  <c r="KH112" i="4"/>
  <c r="KG112" i="4"/>
  <c r="KF112" i="4"/>
  <c r="KE112" i="4"/>
  <c r="KD112" i="4"/>
  <c r="KC112" i="4"/>
  <c r="KB112" i="4"/>
  <c r="KA112" i="4"/>
  <c r="JZ112" i="4"/>
  <c r="JY112" i="4"/>
  <c r="JX112" i="4"/>
  <c r="JW112" i="4"/>
  <c r="JV112" i="4"/>
  <c r="JU112" i="4"/>
  <c r="JT112" i="4"/>
  <c r="JS112" i="4"/>
  <c r="JR112" i="4"/>
  <c r="JQ112" i="4"/>
  <c r="JP112" i="4"/>
  <c r="JO112" i="4"/>
  <c r="JN112" i="4"/>
  <c r="JM112" i="4"/>
  <c r="JL112" i="4"/>
  <c r="JK112" i="4"/>
  <c r="JJ112" i="4"/>
  <c r="JI112" i="4"/>
  <c r="JH112" i="4"/>
  <c r="JG112" i="4"/>
  <c r="JF112" i="4"/>
  <c r="JE112" i="4"/>
  <c r="JD112" i="4"/>
  <c r="JC112" i="4"/>
  <c r="JB112" i="4"/>
  <c r="JA112" i="4"/>
  <c r="IZ112" i="4"/>
  <c r="IY112" i="4"/>
  <c r="IX112" i="4"/>
  <c r="IW112" i="4"/>
  <c r="IV112" i="4"/>
  <c r="IU112" i="4"/>
  <c r="IT112" i="4"/>
  <c r="IS112" i="4"/>
  <c r="IR112" i="4"/>
  <c r="IQ112" i="4"/>
  <c r="IP112" i="4"/>
  <c r="IO112" i="4"/>
  <c r="IN112" i="4"/>
  <c r="IM112" i="4"/>
  <c r="IL112" i="4"/>
  <c r="IK112" i="4"/>
  <c r="IJ112" i="4"/>
  <c r="II112" i="4"/>
  <c r="IH112" i="4"/>
  <c r="IG112" i="4"/>
  <c r="IF112" i="4"/>
  <c r="IE112" i="4"/>
  <c r="ID112" i="4"/>
  <c r="IC112" i="4"/>
  <c r="IB112" i="4"/>
  <c r="IA112" i="4"/>
  <c r="HZ112" i="4"/>
  <c r="HY112" i="4"/>
  <c r="HX112" i="4"/>
  <c r="HW112" i="4"/>
  <c r="HV112" i="4"/>
  <c r="HU112" i="4"/>
  <c r="HT112" i="4"/>
  <c r="HS112" i="4"/>
  <c r="HR112" i="4"/>
  <c r="HQ112" i="4"/>
  <c r="HP112" i="4"/>
  <c r="HO112" i="4"/>
  <c r="HN112" i="4"/>
  <c r="HM112" i="4"/>
  <c r="HL112" i="4"/>
  <c r="HK112" i="4"/>
  <c r="HJ112" i="4"/>
  <c r="HI112" i="4"/>
  <c r="HH112" i="4"/>
  <c r="HG112" i="4"/>
  <c r="HF112" i="4"/>
  <c r="HE112" i="4"/>
  <c r="KH82" i="4"/>
  <c r="KG82" i="4"/>
  <c r="KF82" i="4"/>
  <c r="KE82" i="4"/>
  <c r="KD82" i="4"/>
  <c r="KC82" i="4"/>
  <c r="KB82" i="4"/>
  <c r="KA82" i="4"/>
  <c r="JZ82" i="4"/>
  <c r="JY82" i="4"/>
  <c r="JX82" i="4"/>
  <c r="JW82" i="4"/>
  <c r="JV82" i="4"/>
  <c r="JU82" i="4"/>
  <c r="JT82" i="4"/>
  <c r="JS82" i="4"/>
  <c r="JR82" i="4"/>
  <c r="JQ82" i="4"/>
  <c r="JP82" i="4"/>
  <c r="JO82" i="4"/>
  <c r="JN82" i="4"/>
  <c r="JM82" i="4"/>
  <c r="JL82" i="4"/>
  <c r="JK82" i="4"/>
  <c r="JJ82" i="4"/>
  <c r="JI82" i="4"/>
  <c r="JH82" i="4"/>
  <c r="JG82" i="4"/>
  <c r="JF82" i="4"/>
  <c r="JE82" i="4"/>
  <c r="JD82" i="4"/>
  <c r="JC82" i="4"/>
  <c r="JB82" i="4"/>
  <c r="JA82" i="4"/>
  <c r="IZ82" i="4"/>
  <c r="IY82" i="4"/>
  <c r="IX82" i="4"/>
  <c r="IW82" i="4"/>
  <c r="IV82" i="4"/>
  <c r="IU82" i="4"/>
  <c r="IT82" i="4"/>
  <c r="IS82" i="4"/>
  <c r="IR82" i="4"/>
  <c r="IQ82" i="4"/>
  <c r="IP82" i="4"/>
  <c r="IO82" i="4"/>
  <c r="IN82" i="4"/>
  <c r="IM82" i="4"/>
  <c r="IL82" i="4"/>
  <c r="IK82" i="4"/>
  <c r="IJ82" i="4"/>
  <c r="II82" i="4"/>
  <c r="IH82" i="4"/>
  <c r="IG82" i="4"/>
  <c r="IF82" i="4"/>
  <c r="IE82" i="4"/>
  <c r="ID82" i="4"/>
  <c r="IC82" i="4"/>
  <c r="IB82" i="4"/>
  <c r="IA82" i="4"/>
  <c r="HZ82" i="4"/>
  <c r="HY82" i="4"/>
  <c r="HX82" i="4"/>
  <c r="HW82" i="4"/>
  <c r="HV82" i="4"/>
  <c r="HU82" i="4"/>
  <c r="HT82" i="4"/>
  <c r="HS82" i="4"/>
  <c r="HR82" i="4"/>
  <c r="HQ82" i="4"/>
  <c r="HP82" i="4"/>
  <c r="HO82" i="4"/>
  <c r="HN82" i="4"/>
  <c r="HM82" i="4"/>
  <c r="HL82" i="4"/>
  <c r="HK82" i="4"/>
  <c r="HJ82" i="4"/>
  <c r="HI82" i="4"/>
  <c r="HH82" i="4"/>
  <c r="HG82" i="4"/>
  <c r="HF82" i="4"/>
  <c r="HE82" i="4"/>
  <c r="KH16" i="4"/>
  <c r="KG16" i="4"/>
  <c r="KF16" i="4"/>
  <c r="KE16" i="4"/>
  <c r="KD16" i="4"/>
  <c r="KC16" i="4"/>
  <c r="KB16" i="4"/>
  <c r="KA16" i="4"/>
  <c r="JZ16" i="4"/>
  <c r="JY16" i="4"/>
  <c r="JX16" i="4"/>
  <c r="JW16" i="4"/>
  <c r="JV16" i="4"/>
  <c r="JU16" i="4"/>
  <c r="JT16" i="4"/>
  <c r="JS16" i="4"/>
  <c r="JR16" i="4"/>
  <c r="JQ16" i="4"/>
  <c r="JP16" i="4"/>
  <c r="JO16" i="4"/>
  <c r="JN16" i="4"/>
  <c r="JM16" i="4"/>
  <c r="JL16" i="4"/>
  <c r="JK16" i="4"/>
  <c r="JJ16" i="4"/>
  <c r="JI16" i="4"/>
  <c r="JH16" i="4"/>
  <c r="JG16" i="4"/>
  <c r="JF16" i="4"/>
  <c r="JE16" i="4"/>
  <c r="JD16" i="4"/>
  <c r="JC16" i="4"/>
  <c r="JB16" i="4"/>
  <c r="JA16" i="4"/>
  <c r="IZ16" i="4"/>
  <c r="IY16" i="4"/>
  <c r="IX16" i="4"/>
  <c r="IW16" i="4"/>
  <c r="IV16" i="4"/>
  <c r="IU16" i="4"/>
  <c r="IT16" i="4"/>
  <c r="IS16" i="4"/>
  <c r="IR16" i="4"/>
  <c r="IQ16" i="4"/>
  <c r="IP16" i="4"/>
  <c r="IO16" i="4"/>
  <c r="IN16" i="4"/>
  <c r="IM16" i="4"/>
  <c r="IL16" i="4"/>
  <c r="IK16" i="4"/>
  <c r="IJ16" i="4"/>
  <c r="II16" i="4"/>
  <c r="IH16" i="4"/>
  <c r="IG16" i="4"/>
  <c r="IF16" i="4"/>
  <c r="IE16" i="4"/>
  <c r="ID16" i="4"/>
  <c r="IC16" i="4"/>
  <c r="IB16" i="4"/>
  <c r="IA16" i="4"/>
  <c r="HZ16" i="4"/>
  <c r="HY16" i="4"/>
  <c r="HX16" i="4"/>
  <c r="HW16" i="4"/>
  <c r="HV16" i="4"/>
  <c r="HU16" i="4"/>
  <c r="HT16" i="4"/>
  <c r="HS16" i="4"/>
  <c r="HR16" i="4"/>
  <c r="HQ16" i="4"/>
  <c r="HP16" i="4"/>
  <c r="HO16" i="4"/>
  <c r="HN16" i="4"/>
  <c r="HM16" i="4"/>
  <c r="HL16" i="4"/>
  <c r="HK16" i="4"/>
  <c r="HJ16" i="4"/>
  <c r="HI16" i="4"/>
  <c r="HH16" i="4"/>
  <c r="HG16" i="4"/>
  <c r="HF16" i="4"/>
  <c r="HE16" i="4"/>
  <c r="KH24" i="4"/>
  <c r="KG24" i="4"/>
  <c r="KF24" i="4"/>
  <c r="KE24" i="4"/>
  <c r="KD24" i="4"/>
  <c r="KC24" i="4"/>
  <c r="KB24" i="4"/>
  <c r="KA24" i="4"/>
  <c r="JZ24" i="4"/>
  <c r="JY24" i="4"/>
  <c r="JX24" i="4"/>
  <c r="JW24" i="4"/>
  <c r="JV24" i="4"/>
  <c r="JU24" i="4"/>
  <c r="JT24" i="4"/>
  <c r="JS24" i="4"/>
  <c r="JR24" i="4"/>
  <c r="JQ24" i="4"/>
  <c r="JP24" i="4"/>
  <c r="JO24" i="4"/>
  <c r="JN24" i="4"/>
  <c r="JM24" i="4"/>
  <c r="JL24" i="4"/>
  <c r="JK24" i="4"/>
  <c r="JJ24" i="4"/>
  <c r="JI24" i="4"/>
  <c r="JH24" i="4"/>
  <c r="JG24" i="4"/>
  <c r="JF24" i="4"/>
  <c r="JE24" i="4"/>
  <c r="JD24" i="4"/>
  <c r="JC24" i="4"/>
  <c r="JB24" i="4"/>
  <c r="JA24" i="4"/>
  <c r="IZ24" i="4"/>
  <c r="IY24" i="4"/>
  <c r="IX24" i="4"/>
  <c r="IW24" i="4"/>
  <c r="IV24" i="4"/>
  <c r="IU24" i="4"/>
  <c r="IT24" i="4"/>
  <c r="IS24" i="4"/>
  <c r="IR24" i="4"/>
  <c r="IQ24" i="4"/>
  <c r="IP24" i="4"/>
  <c r="IO24" i="4"/>
  <c r="IN24" i="4"/>
  <c r="IM24" i="4"/>
  <c r="IL24" i="4"/>
  <c r="IK24" i="4"/>
  <c r="IJ24" i="4"/>
  <c r="II24" i="4"/>
  <c r="IH24" i="4"/>
  <c r="IG24" i="4"/>
  <c r="IF24" i="4"/>
  <c r="IE24" i="4"/>
  <c r="ID24" i="4"/>
  <c r="IC24" i="4"/>
  <c r="IB24" i="4"/>
  <c r="IA24" i="4"/>
  <c r="HZ24" i="4"/>
  <c r="HY24" i="4"/>
  <c r="HX24" i="4"/>
  <c r="HW24" i="4"/>
  <c r="HV24" i="4"/>
  <c r="HU24" i="4"/>
  <c r="HT24" i="4"/>
  <c r="HS24" i="4"/>
  <c r="HR24" i="4"/>
  <c r="HQ24" i="4"/>
  <c r="HP24" i="4"/>
  <c r="HO24" i="4"/>
  <c r="HN24" i="4"/>
  <c r="HM24" i="4"/>
  <c r="HL24" i="4"/>
  <c r="HK24" i="4"/>
  <c r="HJ24" i="4"/>
  <c r="HI24" i="4"/>
  <c r="HH24" i="4"/>
  <c r="HG24" i="4"/>
  <c r="HF24" i="4"/>
  <c r="HE24" i="4"/>
  <c r="KH108" i="4"/>
  <c r="KG108" i="4"/>
  <c r="KF108" i="4"/>
  <c r="KE108" i="4"/>
  <c r="KD108" i="4"/>
  <c r="KC108" i="4"/>
  <c r="KB108" i="4"/>
  <c r="KA108" i="4"/>
  <c r="JZ108" i="4"/>
  <c r="JY108" i="4"/>
  <c r="JX108" i="4"/>
  <c r="JW108" i="4"/>
  <c r="JV108" i="4"/>
  <c r="JU108" i="4"/>
  <c r="JT108" i="4"/>
  <c r="JS108" i="4"/>
  <c r="JR108" i="4"/>
  <c r="JQ108" i="4"/>
  <c r="JP108" i="4"/>
  <c r="JO108" i="4"/>
  <c r="JN108" i="4"/>
  <c r="JM108" i="4"/>
  <c r="JL108" i="4"/>
  <c r="JK108" i="4"/>
  <c r="JJ108" i="4"/>
  <c r="JI108" i="4"/>
  <c r="JH108" i="4"/>
  <c r="JG108" i="4"/>
  <c r="JF108" i="4"/>
  <c r="JE108" i="4"/>
  <c r="JD108" i="4"/>
  <c r="JC108" i="4"/>
  <c r="JB108" i="4"/>
  <c r="JA108" i="4"/>
  <c r="IZ108" i="4"/>
  <c r="IY108" i="4"/>
  <c r="IX108" i="4"/>
  <c r="IW108" i="4"/>
  <c r="IV108" i="4"/>
  <c r="IU108" i="4"/>
  <c r="IT108" i="4"/>
  <c r="IS108" i="4"/>
  <c r="IR108" i="4"/>
  <c r="IQ108" i="4"/>
  <c r="IP108" i="4"/>
  <c r="IO108" i="4"/>
  <c r="IN108" i="4"/>
  <c r="IM108" i="4"/>
  <c r="IL108" i="4"/>
  <c r="IK108" i="4"/>
  <c r="IJ108" i="4"/>
  <c r="II108" i="4"/>
  <c r="IH108" i="4"/>
  <c r="IG108" i="4"/>
  <c r="IF108" i="4"/>
  <c r="IE108" i="4"/>
  <c r="ID108" i="4"/>
  <c r="IC108" i="4"/>
  <c r="IB108" i="4"/>
  <c r="IA108" i="4"/>
  <c r="HZ108" i="4"/>
  <c r="HY108" i="4"/>
  <c r="HX108" i="4"/>
  <c r="HW108" i="4"/>
  <c r="HV108" i="4"/>
  <c r="HU108" i="4"/>
  <c r="HT108" i="4"/>
  <c r="HS108" i="4"/>
  <c r="HR108" i="4"/>
  <c r="HQ108" i="4"/>
  <c r="HP108" i="4"/>
  <c r="HO108" i="4"/>
  <c r="HN108" i="4"/>
  <c r="HM108" i="4"/>
  <c r="HL108" i="4"/>
  <c r="HK108" i="4"/>
  <c r="HJ108" i="4"/>
  <c r="HI108" i="4"/>
  <c r="HH108" i="4"/>
  <c r="HG108" i="4"/>
  <c r="HF108" i="4"/>
  <c r="HE108" i="4"/>
  <c r="KH129" i="4"/>
  <c r="KG129" i="4"/>
  <c r="KF129" i="4"/>
  <c r="KE129" i="4"/>
  <c r="KD129" i="4"/>
  <c r="KC129" i="4"/>
  <c r="KB129" i="4"/>
  <c r="KA129" i="4"/>
  <c r="JZ129" i="4"/>
  <c r="JY129" i="4"/>
  <c r="JX129" i="4"/>
  <c r="JW129" i="4"/>
  <c r="JV129" i="4"/>
  <c r="JU129" i="4"/>
  <c r="JT129" i="4"/>
  <c r="JS129" i="4"/>
  <c r="JR129" i="4"/>
  <c r="JQ129" i="4"/>
  <c r="JP129" i="4"/>
  <c r="JO129" i="4"/>
  <c r="JN129" i="4"/>
  <c r="JM129" i="4"/>
  <c r="JL129" i="4"/>
  <c r="JK129" i="4"/>
  <c r="JJ129" i="4"/>
  <c r="JI129" i="4"/>
  <c r="JH129" i="4"/>
  <c r="JG129" i="4"/>
  <c r="JF129" i="4"/>
  <c r="JE129" i="4"/>
  <c r="JD129" i="4"/>
  <c r="JC129" i="4"/>
  <c r="JB129" i="4"/>
  <c r="JA129" i="4"/>
  <c r="IZ129" i="4"/>
  <c r="IY129" i="4"/>
  <c r="IX129" i="4"/>
  <c r="IW129" i="4"/>
  <c r="IV129" i="4"/>
  <c r="IU129" i="4"/>
  <c r="IT129" i="4"/>
  <c r="IS129" i="4"/>
  <c r="IR129" i="4"/>
  <c r="IQ129" i="4"/>
  <c r="IP129" i="4"/>
  <c r="IO129" i="4"/>
  <c r="IN129" i="4"/>
  <c r="IM129" i="4"/>
  <c r="IL129" i="4"/>
  <c r="IK129" i="4"/>
  <c r="IJ129" i="4"/>
  <c r="II129" i="4"/>
  <c r="IH129" i="4"/>
  <c r="IG129" i="4"/>
  <c r="IF129" i="4"/>
  <c r="IE129" i="4"/>
  <c r="ID129" i="4"/>
  <c r="IC129" i="4"/>
  <c r="IB129" i="4"/>
  <c r="IA129" i="4"/>
  <c r="HZ129" i="4"/>
  <c r="HY129" i="4"/>
  <c r="HX129" i="4"/>
  <c r="HW129" i="4"/>
  <c r="HV129" i="4"/>
  <c r="HU129" i="4"/>
  <c r="HT129" i="4"/>
  <c r="HS129" i="4"/>
  <c r="HR129" i="4"/>
  <c r="HQ129" i="4"/>
  <c r="HP129" i="4"/>
  <c r="HO129" i="4"/>
  <c r="HN129" i="4"/>
  <c r="HM129" i="4"/>
  <c r="HL129" i="4"/>
  <c r="HK129" i="4"/>
  <c r="HJ129" i="4"/>
  <c r="HI129" i="4"/>
  <c r="HH129" i="4"/>
  <c r="HG129" i="4"/>
  <c r="HF129" i="4"/>
  <c r="HE129" i="4"/>
  <c r="KH33" i="4"/>
  <c r="KG33" i="4"/>
  <c r="KF33" i="4"/>
  <c r="KE33" i="4"/>
  <c r="KD33" i="4"/>
  <c r="KC33" i="4"/>
  <c r="KB33" i="4"/>
  <c r="KA33" i="4"/>
  <c r="JZ33" i="4"/>
  <c r="JY33" i="4"/>
  <c r="JX33" i="4"/>
  <c r="JW33" i="4"/>
  <c r="JV33" i="4"/>
  <c r="JU33" i="4"/>
  <c r="JT33" i="4"/>
  <c r="JS33" i="4"/>
  <c r="JR33" i="4"/>
  <c r="JQ33" i="4"/>
  <c r="JP33" i="4"/>
  <c r="JO33" i="4"/>
  <c r="JN33" i="4"/>
  <c r="JM33" i="4"/>
  <c r="JL33" i="4"/>
  <c r="JK33" i="4"/>
  <c r="JJ33" i="4"/>
  <c r="JI33" i="4"/>
  <c r="JH33" i="4"/>
  <c r="JG33" i="4"/>
  <c r="JF33" i="4"/>
  <c r="JE33" i="4"/>
  <c r="JD33" i="4"/>
  <c r="JC33" i="4"/>
  <c r="JB33" i="4"/>
  <c r="JA33" i="4"/>
  <c r="IZ33" i="4"/>
  <c r="IY33" i="4"/>
  <c r="IX33" i="4"/>
  <c r="IW33" i="4"/>
  <c r="IV33" i="4"/>
  <c r="IU33" i="4"/>
  <c r="IT33" i="4"/>
  <c r="IS33" i="4"/>
  <c r="IR33" i="4"/>
  <c r="IQ33" i="4"/>
  <c r="IP33" i="4"/>
  <c r="IO33" i="4"/>
  <c r="IN33" i="4"/>
  <c r="IM33" i="4"/>
  <c r="IL33" i="4"/>
  <c r="IK33" i="4"/>
  <c r="IJ33" i="4"/>
  <c r="II33" i="4"/>
  <c r="IH33" i="4"/>
  <c r="IG33" i="4"/>
  <c r="IF33" i="4"/>
  <c r="IE33" i="4"/>
  <c r="ID33" i="4"/>
  <c r="IC33" i="4"/>
  <c r="IB33" i="4"/>
  <c r="IA33" i="4"/>
  <c r="HZ33" i="4"/>
  <c r="HY33" i="4"/>
  <c r="HX33" i="4"/>
  <c r="HW33" i="4"/>
  <c r="HV33" i="4"/>
  <c r="HU33" i="4"/>
  <c r="HT33" i="4"/>
  <c r="HS33" i="4"/>
  <c r="HR33" i="4"/>
  <c r="HQ33" i="4"/>
  <c r="HP33" i="4"/>
  <c r="HO33" i="4"/>
  <c r="HN33" i="4"/>
  <c r="HM33" i="4"/>
  <c r="HL33" i="4"/>
  <c r="HK33" i="4"/>
  <c r="HJ33" i="4"/>
  <c r="HI33" i="4"/>
  <c r="HH33" i="4"/>
  <c r="HG33" i="4"/>
  <c r="HF33" i="4"/>
  <c r="HE33" i="4"/>
  <c r="KH125" i="4"/>
  <c r="KG125" i="4"/>
  <c r="KF125" i="4"/>
  <c r="KE125" i="4"/>
  <c r="KD125" i="4"/>
  <c r="KC125" i="4"/>
  <c r="KB125" i="4"/>
  <c r="KA125" i="4"/>
  <c r="JZ125" i="4"/>
  <c r="JY125" i="4"/>
  <c r="JX125" i="4"/>
  <c r="JW125" i="4"/>
  <c r="JV125" i="4"/>
  <c r="JU125" i="4"/>
  <c r="JT125" i="4"/>
  <c r="JS125" i="4"/>
  <c r="JR125" i="4"/>
  <c r="JQ125" i="4"/>
  <c r="JP125" i="4"/>
  <c r="JO125" i="4"/>
  <c r="JN125" i="4"/>
  <c r="JM125" i="4"/>
  <c r="JL125" i="4"/>
  <c r="JK125" i="4"/>
  <c r="JJ125" i="4"/>
  <c r="JI125" i="4"/>
  <c r="JH125" i="4"/>
  <c r="JG125" i="4"/>
  <c r="JF125" i="4"/>
  <c r="JE125" i="4"/>
  <c r="JD125" i="4"/>
  <c r="JC125" i="4"/>
  <c r="JB125" i="4"/>
  <c r="JA125" i="4"/>
  <c r="IZ125" i="4"/>
  <c r="IY125" i="4"/>
  <c r="IX125" i="4"/>
  <c r="IW125" i="4"/>
  <c r="IV125" i="4"/>
  <c r="IU125" i="4"/>
  <c r="IT125" i="4"/>
  <c r="IS125" i="4"/>
  <c r="IR125" i="4"/>
  <c r="IQ125" i="4"/>
  <c r="IP125" i="4"/>
  <c r="IO125" i="4"/>
  <c r="IN125" i="4"/>
  <c r="IM125" i="4"/>
  <c r="IL125" i="4"/>
  <c r="IK125" i="4"/>
  <c r="IJ125" i="4"/>
  <c r="II125" i="4"/>
  <c r="IH125" i="4"/>
  <c r="IG125" i="4"/>
  <c r="IF125" i="4"/>
  <c r="IE125" i="4"/>
  <c r="ID125" i="4"/>
  <c r="IC125" i="4"/>
  <c r="IB125" i="4"/>
  <c r="IA125" i="4"/>
  <c r="HZ125" i="4"/>
  <c r="HY125" i="4"/>
  <c r="HX125" i="4"/>
  <c r="HW125" i="4"/>
  <c r="HV125" i="4"/>
  <c r="HU125" i="4"/>
  <c r="HT125" i="4"/>
  <c r="HS125" i="4"/>
  <c r="HR125" i="4"/>
  <c r="HQ125" i="4"/>
  <c r="HP125" i="4"/>
  <c r="HO125" i="4"/>
  <c r="HN125" i="4"/>
  <c r="HM125" i="4"/>
  <c r="HL125" i="4"/>
  <c r="HK125" i="4"/>
  <c r="HJ125" i="4"/>
  <c r="HI125" i="4"/>
  <c r="HH125" i="4"/>
  <c r="HG125" i="4"/>
  <c r="HF125" i="4"/>
  <c r="HE125" i="4"/>
  <c r="KH88" i="4"/>
  <c r="KG88" i="4"/>
  <c r="KF88" i="4"/>
  <c r="KE88" i="4"/>
  <c r="KD88" i="4"/>
  <c r="KC88" i="4"/>
  <c r="KB88" i="4"/>
  <c r="KA88" i="4"/>
  <c r="JZ88" i="4"/>
  <c r="JY88" i="4"/>
  <c r="JX88" i="4"/>
  <c r="JW88" i="4"/>
  <c r="JV88" i="4"/>
  <c r="JU88" i="4"/>
  <c r="JT88" i="4"/>
  <c r="JS88" i="4"/>
  <c r="JR88" i="4"/>
  <c r="JQ88" i="4"/>
  <c r="JP88" i="4"/>
  <c r="JO88" i="4"/>
  <c r="JN88" i="4"/>
  <c r="JM88" i="4"/>
  <c r="JL88" i="4"/>
  <c r="JK88" i="4"/>
  <c r="JJ88" i="4"/>
  <c r="JI88" i="4"/>
  <c r="JH88" i="4"/>
  <c r="JG88" i="4"/>
  <c r="JF88" i="4"/>
  <c r="JE88" i="4"/>
  <c r="JD88" i="4"/>
  <c r="JC88" i="4"/>
  <c r="JB88" i="4"/>
  <c r="JA88" i="4"/>
  <c r="IZ88" i="4"/>
  <c r="IY88" i="4"/>
  <c r="IX88" i="4"/>
  <c r="IW88" i="4"/>
  <c r="IV88" i="4"/>
  <c r="IU88" i="4"/>
  <c r="IT88" i="4"/>
  <c r="IS88" i="4"/>
  <c r="IR88" i="4"/>
  <c r="IQ88" i="4"/>
  <c r="IP88" i="4"/>
  <c r="IO88" i="4"/>
  <c r="IN88" i="4"/>
  <c r="IM88" i="4"/>
  <c r="IL88" i="4"/>
  <c r="IK88" i="4"/>
  <c r="IJ88" i="4"/>
  <c r="II88" i="4"/>
  <c r="IH88" i="4"/>
  <c r="IG88" i="4"/>
  <c r="IF88" i="4"/>
  <c r="IE88" i="4"/>
  <c r="ID88" i="4"/>
  <c r="IC88" i="4"/>
  <c r="IB88" i="4"/>
  <c r="IA88" i="4"/>
  <c r="HZ88" i="4"/>
  <c r="HY88" i="4"/>
  <c r="HX88" i="4"/>
  <c r="HW88" i="4"/>
  <c r="HV88" i="4"/>
  <c r="HU88" i="4"/>
  <c r="HT88" i="4"/>
  <c r="HS88" i="4"/>
  <c r="HR88" i="4"/>
  <c r="HQ88" i="4"/>
  <c r="HP88" i="4"/>
  <c r="HO88" i="4"/>
  <c r="HN88" i="4"/>
  <c r="HM88" i="4"/>
  <c r="HL88" i="4"/>
  <c r="HK88" i="4"/>
  <c r="HJ88" i="4"/>
  <c r="HI88" i="4"/>
  <c r="HH88" i="4"/>
  <c r="HG88" i="4"/>
  <c r="HF88" i="4"/>
  <c r="HE88" i="4"/>
  <c r="KH91" i="4"/>
  <c r="KG91" i="4"/>
  <c r="KF91" i="4"/>
  <c r="KE91" i="4"/>
  <c r="KD91" i="4"/>
  <c r="KC91" i="4"/>
  <c r="KB91" i="4"/>
  <c r="KA91" i="4"/>
  <c r="JZ91" i="4"/>
  <c r="JY91" i="4"/>
  <c r="JX91" i="4"/>
  <c r="JW91" i="4"/>
  <c r="JV91" i="4"/>
  <c r="JU91" i="4"/>
  <c r="JT91" i="4"/>
  <c r="JS91" i="4"/>
  <c r="JR91" i="4"/>
  <c r="JQ91" i="4"/>
  <c r="JP91" i="4"/>
  <c r="JO91" i="4"/>
  <c r="JN91" i="4"/>
  <c r="JM91" i="4"/>
  <c r="JL91" i="4"/>
  <c r="JK91" i="4"/>
  <c r="JJ91" i="4"/>
  <c r="JI91" i="4"/>
  <c r="JH91" i="4"/>
  <c r="JG91" i="4"/>
  <c r="JF91" i="4"/>
  <c r="JE91" i="4"/>
  <c r="JD91" i="4"/>
  <c r="JC91" i="4"/>
  <c r="JB91" i="4"/>
  <c r="JA91" i="4"/>
  <c r="IZ91" i="4"/>
  <c r="IY91" i="4"/>
  <c r="IX91" i="4"/>
  <c r="IW91" i="4"/>
  <c r="IV91" i="4"/>
  <c r="IU91" i="4"/>
  <c r="IT91" i="4"/>
  <c r="IS91" i="4"/>
  <c r="IR91" i="4"/>
  <c r="IQ91" i="4"/>
  <c r="IP91" i="4"/>
  <c r="IO91" i="4"/>
  <c r="IN91" i="4"/>
  <c r="IM91" i="4"/>
  <c r="IL91" i="4"/>
  <c r="IK91" i="4"/>
  <c r="IJ91" i="4"/>
  <c r="II91" i="4"/>
  <c r="IH91" i="4"/>
  <c r="IG91" i="4"/>
  <c r="IF91" i="4"/>
  <c r="IE91" i="4"/>
  <c r="ID91" i="4"/>
  <c r="IC91" i="4"/>
  <c r="IB91" i="4"/>
  <c r="IA91" i="4"/>
  <c r="HZ91" i="4"/>
  <c r="HY91" i="4"/>
  <c r="HX91" i="4"/>
  <c r="HW91" i="4"/>
  <c r="HV91" i="4"/>
  <c r="HU91" i="4"/>
  <c r="HT91" i="4"/>
  <c r="HS91" i="4"/>
  <c r="HR91" i="4"/>
  <c r="HQ91" i="4"/>
  <c r="HP91" i="4"/>
  <c r="HO91" i="4"/>
  <c r="HN91" i="4"/>
  <c r="HM91" i="4"/>
  <c r="HL91" i="4"/>
  <c r="HK91" i="4"/>
  <c r="HJ91" i="4"/>
  <c r="HI91" i="4"/>
  <c r="HH91" i="4"/>
  <c r="HG91" i="4"/>
  <c r="HF91" i="4"/>
  <c r="HE91" i="4"/>
  <c r="KH96" i="4"/>
  <c r="KG96" i="4"/>
  <c r="KF96" i="4"/>
  <c r="KE96" i="4"/>
  <c r="KD96" i="4"/>
  <c r="KC96" i="4"/>
  <c r="KB96" i="4"/>
  <c r="KA96" i="4"/>
  <c r="JZ96" i="4"/>
  <c r="JY96" i="4"/>
  <c r="JX96" i="4"/>
  <c r="JW96" i="4"/>
  <c r="JV96" i="4"/>
  <c r="JU96" i="4"/>
  <c r="JT96" i="4"/>
  <c r="JS96" i="4"/>
  <c r="JR96" i="4"/>
  <c r="JQ96" i="4"/>
  <c r="JP96" i="4"/>
  <c r="JO96" i="4"/>
  <c r="JN96" i="4"/>
  <c r="JM96" i="4"/>
  <c r="JL96" i="4"/>
  <c r="JK96" i="4"/>
  <c r="JJ96" i="4"/>
  <c r="JI96" i="4"/>
  <c r="JH96" i="4"/>
  <c r="JG96" i="4"/>
  <c r="JF96" i="4"/>
  <c r="JE96" i="4"/>
  <c r="JD96" i="4"/>
  <c r="JC96" i="4"/>
  <c r="JB96" i="4"/>
  <c r="JA96" i="4"/>
  <c r="IZ96" i="4"/>
  <c r="IY96" i="4"/>
  <c r="IX96" i="4"/>
  <c r="IW96" i="4"/>
  <c r="IV96" i="4"/>
  <c r="IU96" i="4"/>
  <c r="IT96" i="4"/>
  <c r="IS96" i="4"/>
  <c r="IR96" i="4"/>
  <c r="IQ96" i="4"/>
  <c r="IP96" i="4"/>
  <c r="IO96" i="4"/>
  <c r="IN96" i="4"/>
  <c r="IM96" i="4"/>
  <c r="IL96" i="4"/>
  <c r="IK96" i="4"/>
  <c r="IJ96" i="4"/>
  <c r="II96" i="4"/>
  <c r="IH96" i="4"/>
  <c r="IG96" i="4"/>
  <c r="IF96" i="4"/>
  <c r="IE96" i="4"/>
  <c r="ID96" i="4"/>
  <c r="IC96" i="4"/>
  <c r="IB96" i="4"/>
  <c r="IA96" i="4"/>
  <c r="HZ96" i="4"/>
  <c r="HY96" i="4"/>
  <c r="HX96" i="4"/>
  <c r="HW96" i="4"/>
  <c r="HV96" i="4"/>
  <c r="HU96" i="4"/>
  <c r="HT96" i="4"/>
  <c r="HS96" i="4"/>
  <c r="HR96" i="4"/>
  <c r="HQ96" i="4"/>
  <c r="HP96" i="4"/>
  <c r="HO96" i="4"/>
  <c r="HN96" i="4"/>
  <c r="HM96" i="4"/>
  <c r="HL96" i="4"/>
  <c r="HK96" i="4"/>
  <c r="HJ96" i="4"/>
  <c r="HI96" i="4"/>
  <c r="HH96" i="4"/>
  <c r="HG96" i="4"/>
  <c r="HF96" i="4"/>
  <c r="HE96" i="4"/>
  <c r="KH121" i="4"/>
  <c r="KG121" i="4"/>
  <c r="KF121" i="4"/>
  <c r="KE121" i="4"/>
  <c r="KD121" i="4"/>
  <c r="KC121" i="4"/>
  <c r="KB121" i="4"/>
  <c r="KA121" i="4"/>
  <c r="JZ121" i="4"/>
  <c r="JY121" i="4"/>
  <c r="JX121" i="4"/>
  <c r="JW121" i="4"/>
  <c r="JV121" i="4"/>
  <c r="JU121" i="4"/>
  <c r="JT121" i="4"/>
  <c r="JS121" i="4"/>
  <c r="JR121" i="4"/>
  <c r="JQ121" i="4"/>
  <c r="JP121" i="4"/>
  <c r="JO121" i="4"/>
  <c r="JN121" i="4"/>
  <c r="JM121" i="4"/>
  <c r="JL121" i="4"/>
  <c r="JK121" i="4"/>
  <c r="JJ121" i="4"/>
  <c r="JI121" i="4"/>
  <c r="JH121" i="4"/>
  <c r="JG121" i="4"/>
  <c r="JF121" i="4"/>
  <c r="JE121" i="4"/>
  <c r="JD121" i="4"/>
  <c r="JC121" i="4"/>
  <c r="JB121" i="4"/>
  <c r="JA121" i="4"/>
  <c r="IZ121" i="4"/>
  <c r="IY121" i="4"/>
  <c r="IX121" i="4"/>
  <c r="IW121" i="4"/>
  <c r="IV121" i="4"/>
  <c r="IU121" i="4"/>
  <c r="IT121" i="4"/>
  <c r="IS121" i="4"/>
  <c r="IR121" i="4"/>
  <c r="IQ121" i="4"/>
  <c r="IP121" i="4"/>
  <c r="IO121" i="4"/>
  <c r="IN121" i="4"/>
  <c r="IM121" i="4"/>
  <c r="IL121" i="4"/>
  <c r="IK121" i="4"/>
  <c r="IJ121" i="4"/>
  <c r="II121" i="4"/>
  <c r="IH121" i="4"/>
  <c r="IG121" i="4"/>
  <c r="IF121" i="4"/>
  <c r="IE121" i="4"/>
  <c r="ID121" i="4"/>
  <c r="IC121" i="4"/>
  <c r="IB121" i="4"/>
  <c r="IA121" i="4"/>
  <c r="HZ121" i="4"/>
  <c r="HY121" i="4"/>
  <c r="HX121" i="4"/>
  <c r="HW121" i="4"/>
  <c r="HV121" i="4"/>
  <c r="HU121" i="4"/>
  <c r="HT121" i="4"/>
  <c r="HS121" i="4"/>
  <c r="HR121" i="4"/>
  <c r="HQ121" i="4"/>
  <c r="HP121" i="4"/>
  <c r="HO121" i="4"/>
  <c r="HN121" i="4"/>
  <c r="HM121" i="4"/>
  <c r="HL121" i="4"/>
  <c r="HK121" i="4"/>
  <c r="HJ121" i="4"/>
  <c r="HI121" i="4"/>
  <c r="HH121" i="4"/>
  <c r="HG121" i="4"/>
  <c r="HF121" i="4"/>
  <c r="HE121" i="4"/>
  <c r="KH30" i="4"/>
  <c r="KG30" i="4"/>
  <c r="KF30" i="4"/>
  <c r="KE30" i="4"/>
  <c r="KD30" i="4"/>
  <c r="KC30" i="4"/>
  <c r="KB30" i="4"/>
  <c r="KA30" i="4"/>
  <c r="JZ30" i="4"/>
  <c r="JY30" i="4"/>
  <c r="JX30" i="4"/>
  <c r="JW30" i="4"/>
  <c r="JV30" i="4"/>
  <c r="JU30" i="4"/>
  <c r="JT30" i="4"/>
  <c r="JS30" i="4"/>
  <c r="JR30" i="4"/>
  <c r="JQ30" i="4"/>
  <c r="JP30" i="4"/>
  <c r="JO30" i="4"/>
  <c r="JN30" i="4"/>
  <c r="JM30" i="4"/>
  <c r="JL30" i="4"/>
  <c r="JK30" i="4"/>
  <c r="JJ30" i="4"/>
  <c r="JI30" i="4"/>
  <c r="JH30" i="4"/>
  <c r="JG30" i="4"/>
  <c r="JF30" i="4"/>
  <c r="JE30" i="4"/>
  <c r="JD30" i="4"/>
  <c r="JC30" i="4"/>
  <c r="JB30" i="4"/>
  <c r="JA30" i="4"/>
  <c r="IZ30" i="4"/>
  <c r="IY30" i="4"/>
  <c r="IX30" i="4"/>
  <c r="IW30" i="4"/>
  <c r="IV30" i="4"/>
  <c r="IU30" i="4"/>
  <c r="IT30" i="4"/>
  <c r="IS30" i="4"/>
  <c r="IR30" i="4"/>
  <c r="IQ30" i="4"/>
  <c r="IP30" i="4"/>
  <c r="IO30" i="4"/>
  <c r="IN30" i="4"/>
  <c r="IM30" i="4"/>
  <c r="IL30" i="4"/>
  <c r="IK30" i="4"/>
  <c r="IJ30" i="4"/>
  <c r="II30" i="4"/>
  <c r="IH30" i="4"/>
  <c r="IG30" i="4"/>
  <c r="IF30" i="4"/>
  <c r="IE30" i="4"/>
  <c r="ID30" i="4"/>
  <c r="IC30" i="4"/>
  <c r="IB30" i="4"/>
  <c r="IA30" i="4"/>
  <c r="HZ30" i="4"/>
  <c r="HY30" i="4"/>
  <c r="HX30" i="4"/>
  <c r="HW30" i="4"/>
  <c r="HV30" i="4"/>
  <c r="HU30" i="4"/>
  <c r="HT30" i="4"/>
  <c r="HS30" i="4"/>
  <c r="HR30" i="4"/>
  <c r="HQ30" i="4"/>
  <c r="HP30" i="4"/>
  <c r="HO30" i="4"/>
  <c r="HN30" i="4"/>
  <c r="HM30" i="4"/>
  <c r="HL30" i="4"/>
  <c r="HK30" i="4"/>
  <c r="HJ30" i="4"/>
  <c r="HI30" i="4"/>
  <c r="HH30" i="4"/>
  <c r="HG30" i="4"/>
  <c r="HF30" i="4"/>
  <c r="HE30" i="4"/>
  <c r="KH59" i="4"/>
  <c r="KG59" i="4"/>
  <c r="KF59" i="4"/>
  <c r="KE59" i="4"/>
  <c r="KD59" i="4"/>
  <c r="KC59" i="4"/>
  <c r="KB59" i="4"/>
  <c r="KA59" i="4"/>
  <c r="JZ59" i="4"/>
  <c r="JY59" i="4"/>
  <c r="JX59" i="4"/>
  <c r="JW59" i="4"/>
  <c r="JV59" i="4"/>
  <c r="JU59" i="4"/>
  <c r="JT59" i="4"/>
  <c r="JS59" i="4"/>
  <c r="JR59" i="4"/>
  <c r="JQ59" i="4"/>
  <c r="JP59" i="4"/>
  <c r="JO59" i="4"/>
  <c r="JN59" i="4"/>
  <c r="JM59" i="4"/>
  <c r="JL59" i="4"/>
  <c r="JK59" i="4"/>
  <c r="JJ59" i="4"/>
  <c r="JI59" i="4"/>
  <c r="JH59" i="4"/>
  <c r="JG59" i="4"/>
  <c r="JF59" i="4"/>
  <c r="JE59" i="4"/>
  <c r="JD59" i="4"/>
  <c r="JC59" i="4"/>
  <c r="JB59" i="4"/>
  <c r="JA59" i="4"/>
  <c r="IZ59" i="4"/>
  <c r="IY59" i="4"/>
  <c r="IX59" i="4"/>
  <c r="IW59" i="4"/>
  <c r="IV59" i="4"/>
  <c r="IU59" i="4"/>
  <c r="IT59" i="4"/>
  <c r="IS59" i="4"/>
  <c r="IR59" i="4"/>
  <c r="IQ59" i="4"/>
  <c r="IP59" i="4"/>
  <c r="IO59" i="4"/>
  <c r="IN59" i="4"/>
  <c r="IM59" i="4"/>
  <c r="IL59" i="4"/>
  <c r="IK59" i="4"/>
  <c r="IJ59" i="4"/>
  <c r="II59" i="4"/>
  <c r="IH59" i="4"/>
  <c r="IG59" i="4"/>
  <c r="IF59" i="4"/>
  <c r="IE59" i="4"/>
  <c r="ID59" i="4"/>
  <c r="IC59" i="4"/>
  <c r="IB59" i="4"/>
  <c r="IA59" i="4"/>
  <c r="HZ59" i="4"/>
  <c r="HY59" i="4"/>
  <c r="HX59" i="4"/>
  <c r="HW59" i="4"/>
  <c r="HV59" i="4"/>
  <c r="HU59" i="4"/>
  <c r="HT59" i="4"/>
  <c r="HS59" i="4"/>
  <c r="HR59" i="4"/>
  <c r="HQ59" i="4"/>
  <c r="HP59" i="4"/>
  <c r="HO59" i="4"/>
  <c r="HN59" i="4"/>
  <c r="HM59" i="4"/>
  <c r="HL59" i="4"/>
  <c r="HK59" i="4"/>
  <c r="HJ59" i="4"/>
  <c r="HI59" i="4"/>
  <c r="HH59" i="4"/>
  <c r="HG59" i="4"/>
  <c r="HF59" i="4"/>
  <c r="HE59" i="4"/>
  <c r="KH54" i="4"/>
  <c r="KG54" i="4"/>
  <c r="KF54" i="4"/>
  <c r="KE54" i="4"/>
  <c r="KD54" i="4"/>
  <c r="KC54" i="4"/>
  <c r="KB54" i="4"/>
  <c r="KA54" i="4"/>
  <c r="JZ54" i="4"/>
  <c r="JY54" i="4"/>
  <c r="JX54" i="4"/>
  <c r="JW54" i="4"/>
  <c r="JV54" i="4"/>
  <c r="JU54" i="4"/>
  <c r="JT54" i="4"/>
  <c r="JS54" i="4"/>
  <c r="JR54" i="4"/>
  <c r="JQ54" i="4"/>
  <c r="JP54" i="4"/>
  <c r="JO54" i="4"/>
  <c r="JN54" i="4"/>
  <c r="JM54" i="4"/>
  <c r="JL54" i="4"/>
  <c r="JK54" i="4"/>
  <c r="JJ54" i="4"/>
  <c r="JI54" i="4"/>
  <c r="JH54" i="4"/>
  <c r="JG54" i="4"/>
  <c r="JF54" i="4"/>
  <c r="JE54" i="4"/>
  <c r="JD54" i="4"/>
  <c r="JC54" i="4"/>
  <c r="JB54" i="4"/>
  <c r="JA54" i="4"/>
  <c r="IZ54" i="4"/>
  <c r="IY54" i="4"/>
  <c r="IX54" i="4"/>
  <c r="IW54" i="4"/>
  <c r="IV54" i="4"/>
  <c r="IU54" i="4"/>
  <c r="IT54" i="4"/>
  <c r="IS54" i="4"/>
  <c r="IR54" i="4"/>
  <c r="IQ54" i="4"/>
  <c r="IP54" i="4"/>
  <c r="IO54" i="4"/>
  <c r="IN54" i="4"/>
  <c r="IM54" i="4"/>
  <c r="IL54" i="4"/>
  <c r="IK54" i="4"/>
  <c r="IJ54" i="4"/>
  <c r="II54" i="4"/>
  <c r="IH54" i="4"/>
  <c r="IG54" i="4"/>
  <c r="IF54" i="4"/>
  <c r="IE54" i="4"/>
  <c r="ID54" i="4"/>
  <c r="IC54" i="4"/>
  <c r="IB54" i="4"/>
  <c r="IA54" i="4"/>
  <c r="HZ54" i="4"/>
  <c r="HY54" i="4"/>
  <c r="HX54" i="4"/>
  <c r="HW54" i="4"/>
  <c r="HV54" i="4"/>
  <c r="HU54" i="4"/>
  <c r="HT54" i="4"/>
  <c r="HS54" i="4"/>
  <c r="HR54" i="4"/>
  <c r="HQ54" i="4"/>
  <c r="HP54" i="4"/>
  <c r="HO54" i="4"/>
  <c r="HN54" i="4"/>
  <c r="HM54" i="4"/>
  <c r="HL54" i="4"/>
  <c r="HK54" i="4"/>
  <c r="HJ54" i="4"/>
  <c r="HI54" i="4"/>
  <c r="HH54" i="4"/>
  <c r="HG54" i="4"/>
  <c r="HF54" i="4"/>
  <c r="HE54" i="4"/>
  <c r="KH67" i="4"/>
  <c r="KG67" i="4"/>
  <c r="KF67" i="4"/>
  <c r="KE67" i="4"/>
  <c r="KD67" i="4"/>
  <c r="KC67" i="4"/>
  <c r="KB67" i="4"/>
  <c r="KA67" i="4"/>
  <c r="JZ67" i="4"/>
  <c r="JY67" i="4"/>
  <c r="JX67" i="4"/>
  <c r="JW67" i="4"/>
  <c r="JV67" i="4"/>
  <c r="JU67" i="4"/>
  <c r="JT67" i="4"/>
  <c r="JS67" i="4"/>
  <c r="JR67" i="4"/>
  <c r="JQ67" i="4"/>
  <c r="JP67" i="4"/>
  <c r="JO67" i="4"/>
  <c r="JN67" i="4"/>
  <c r="JM67" i="4"/>
  <c r="JL67" i="4"/>
  <c r="JK67" i="4"/>
  <c r="JJ67" i="4"/>
  <c r="JI67" i="4"/>
  <c r="JH67" i="4"/>
  <c r="JG67" i="4"/>
  <c r="JF67" i="4"/>
  <c r="JE67" i="4"/>
  <c r="JD67" i="4"/>
  <c r="JC67" i="4"/>
  <c r="JB67" i="4"/>
  <c r="JA67" i="4"/>
  <c r="IZ67" i="4"/>
  <c r="IY67" i="4"/>
  <c r="IX67" i="4"/>
  <c r="IW67" i="4"/>
  <c r="IV67" i="4"/>
  <c r="IU67" i="4"/>
  <c r="IT67" i="4"/>
  <c r="IS67" i="4"/>
  <c r="IR67" i="4"/>
  <c r="IQ67" i="4"/>
  <c r="IP67" i="4"/>
  <c r="IO67" i="4"/>
  <c r="IN67" i="4"/>
  <c r="IM67" i="4"/>
  <c r="IL67" i="4"/>
  <c r="IK67" i="4"/>
  <c r="IJ67" i="4"/>
  <c r="II67" i="4"/>
  <c r="IH67" i="4"/>
  <c r="IG67" i="4"/>
  <c r="IF67" i="4"/>
  <c r="IE67" i="4"/>
  <c r="ID67" i="4"/>
  <c r="IC67" i="4"/>
  <c r="IB67" i="4"/>
  <c r="IA67" i="4"/>
  <c r="HZ67" i="4"/>
  <c r="HY67" i="4"/>
  <c r="HX67" i="4"/>
  <c r="HW67" i="4"/>
  <c r="HV67" i="4"/>
  <c r="HU67" i="4"/>
  <c r="HT67" i="4"/>
  <c r="HS67" i="4"/>
  <c r="HR67" i="4"/>
  <c r="HQ67" i="4"/>
  <c r="HP67" i="4"/>
  <c r="HO67" i="4"/>
  <c r="HN67" i="4"/>
  <c r="HM67" i="4"/>
  <c r="HL67" i="4"/>
  <c r="HK67" i="4"/>
  <c r="HJ67" i="4"/>
  <c r="HI67" i="4"/>
  <c r="HH67" i="4"/>
  <c r="HG67" i="4"/>
  <c r="HF67" i="4"/>
  <c r="HE67" i="4"/>
  <c r="KH78" i="4"/>
  <c r="KG78" i="4"/>
  <c r="KF78" i="4"/>
  <c r="KE78" i="4"/>
  <c r="KD78" i="4"/>
  <c r="KC78" i="4"/>
  <c r="KB78" i="4"/>
  <c r="KA78" i="4"/>
  <c r="JZ78" i="4"/>
  <c r="JY78" i="4"/>
  <c r="JX78" i="4"/>
  <c r="JW78" i="4"/>
  <c r="JV78" i="4"/>
  <c r="JU78" i="4"/>
  <c r="JT78" i="4"/>
  <c r="JS78" i="4"/>
  <c r="JR78" i="4"/>
  <c r="JQ78" i="4"/>
  <c r="JP78" i="4"/>
  <c r="JO78" i="4"/>
  <c r="JN78" i="4"/>
  <c r="JM78" i="4"/>
  <c r="JL78" i="4"/>
  <c r="JK78" i="4"/>
  <c r="JJ78" i="4"/>
  <c r="JI78" i="4"/>
  <c r="JH78" i="4"/>
  <c r="JG78" i="4"/>
  <c r="JF78" i="4"/>
  <c r="JE78" i="4"/>
  <c r="JD78" i="4"/>
  <c r="JC78" i="4"/>
  <c r="JB78" i="4"/>
  <c r="JA78" i="4"/>
  <c r="IZ78" i="4"/>
  <c r="IY78" i="4"/>
  <c r="IX78" i="4"/>
  <c r="IW78" i="4"/>
  <c r="IV78" i="4"/>
  <c r="IU78" i="4"/>
  <c r="IT78" i="4"/>
  <c r="IS78" i="4"/>
  <c r="IR78" i="4"/>
  <c r="IQ78" i="4"/>
  <c r="IP78" i="4"/>
  <c r="IO78" i="4"/>
  <c r="IN78" i="4"/>
  <c r="IM78" i="4"/>
  <c r="IL78" i="4"/>
  <c r="IK78" i="4"/>
  <c r="IJ78" i="4"/>
  <c r="II78" i="4"/>
  <c r="IH78" i="4"/>
  <c r="IG78" i="4"/>
  <c r="IF78" i="4"/>
  <c r="IE78" i="4"/>
  <c r="ID78" i="4"/>
  <c r="IC78" i="4"/>
  <c r="IB78" i="4"/>
  <c r="IA78" i="4"/>
  <c r="HZ78" i="4"/>
  <c r="HY78" i="4"/>
  <c r="HX78" i="4"/>
  <c r="HW78" i="4"/>
  <c r="HV78" i="4"/>
  <c r="HU78" i="4"/>
  <c r="HT78" i="4"/>
  <c r="HS78" i="4"/>
  <c r="HR78" i="4"/>
  <c r="HQ78" i="4"/>
  <c r="HP78" i="4"/>
  <c r="HO78" i="4"/>
  <c r="HN78" i="4"/>
  <c r="HM78" i="4"/>
  <c r="HL78" i="4"/>
  <c r="HK78" i="4"/>
  <c r="HJ78" i="4"/>
  <c r="HI78" i="4"/>
  <c r="HH78" i="4"/>
  <c r="HG78" i="4"/>
  <c r="HF78" i="4"/>
  <c r="HE78" i="4"/>
  <c r="KH49" i="4"/>
  <c r="KG49" i="4"/>
  <c r="KF49" i="4"/>
  <c r="KE49" i="4"/>
  <c r="KD49" i="4"/>
  <c r="KC49" i="4"/>
  <c r="KB49" i="4"/>
  <c r="KA49" i="4"/>
  <c r="JZ49" i="4"/>
  <c r="JY49" i="4"/>
  <c r="JX49" i="4"/>
  <c r="JW49" i="4"/>
  <c r="JV49" i="4"/>
  <c r="JU49" i="4"/>
  <c r="JT49" i="4"/>
  <c r="JS49" i="4"/>
  <c r="JR49" i="4"/>
  <c r="JQ49" i="4"/>
  <c r="JP49" i="4"/>
  <c r="JO49" i="4"/>
  <c r="JN49" i="4"/>
  <c r="JM49" i="4"/>
  <c r="JL49" i="4"/>
  <c r="JK49" i="4"/>
  <c r="JJ49" i="4"/>
  <c r="JI49" i="4"/>
  <c r="JH49" i="4"/>
  <c r="JG49" i="4"/>
  <c r="JF49" i="4"/>
  <c r="JE49" i="4"/>
  <c r="JD49" i="4"/>
  <c r="JC49" i="4"/>
  <c r="JB49" i="4"/>
  <c r="JA49" i="4"/>
  <c r="IZ49" i="4"/>
  <c r="IY49" i="4"/>
  <c r="IX49" i="4"/>
  <c r="IW49" i="4"/>
  <c r="IV49" i="4"/>
  <c r="IU49" i="4"/>
  <c r="IT49" i="4"/>
  <c r="IS49" i="4"/>
  <c r="IR49" i="4"/>
  <c r="IQ49" i="4"/>
  <c r="IP49" i="4"/>
  <c r="IO49" i="4"/>
  <c r="IN49" i="4"/>
  <c r="IM49" i="4"/>
  <c r="IL49" i="4"/>
  <c r="IK49" i="4"/>
  <c r="IJ49" i="4"/>
  <c r="II49" i="4"/>
  <c r="IH49" i="4"/>
  <c r="IG49" i="4"/>
  <c r="IF49" i="4"/>
  <c r="IE49" i="4"/>
  <c r="ID49" i="4"/>
  <c r="IC49" i="4"/>
  <c r="IB49" i="4"/>
  <c r="IA49" i="4"/>
  <c r="HZ49" i="4"/>
  <c r="HY49" i="4"/>
  <c r="HX49" i="4"/>
  <c r="HW49" i="4"/>
  <c r="HV49" i="4"/>
  <c r="HU49" i="4"/>
  <c r="HT49" i="4"/>
  <c r="HS49" i="4"/>
  <c r="HR49" i="4"/>
  <c r="HQ49" i="4"/>
  <c r="HP49" i="4"/>
  <c r="HO49" i="4"/>
  <c r="HN49" i="4"/>
  <c r="HM49" i="4"/>
  <c r="HL49" i="4"/>
  <c r="HK49" i="4"/>
  <c r="HJ49" i="4"/>
  <c r="HI49" i="4"/>
  <c r="HH49" i="4"/>
  <c r="HG49" i="4"/>
  <c r="HF49" i="4"/>
  <c r="HE49" i="4"/>
  <c r="KH81" i="4"/>
  <c r="KG81" i="4"/>
  <c r="KF81" i="4"/>
  <c r="KE81" i="4"/>
  <c r="KD81" i="4"/>
  <c r="KC81" i="4"/>
  <c r="KB81" i="4"/>
  <c r="KA81" i="4"/>
  <c r="JZ81" i="4"/>
  <c r="JY81" i="4"/>
  <c r="JX81" i="4"/>
  <c r="JW81" i="4"/>
  <c r="JV81" i="4"/>
  <c r="JU81" i="4"/>
  <c r="JT81" i="4"/>
  <c r="JS81" i="4"/>
  <c r="JR81" i="4"/>
  <c r="JQ81" i="4"/>
  <c r="JP81" i="4"/>
  <c r="JO81" i="4"/>
  <c r="JN81" i="4"/>
  <c r="JM81" i="4"/>
  <c r="JL81" i="4"/>
  <c r="JK81" i="4"/>
  <c r="JJ81" i="4"/>
  <c r="JI81" i="4"/>
  <c r="JH81" i="4"/>
  <c r="JG81" i="4"/>
  <c r="JF81" i="4"/>
  <c r="JE81" i="4"/>
  <c r="JD81" i="4"/>
  <c r="JC81" i="4"/>
  <c r="JB81" i="4"/>
  <c r="JA81" i="4"/>
  <c r="IZ81" i="4"/>
  <c r="IY81" i="4"/>
  <c r="IX81" i="4"/>
  <c r="IW81" i="4"/>
  <c r="IV81" i="4"/>
  <c r="IU81" i="4"/>
  <c r="IT81" i="4"/>
  <c r="IS81" i="4"/>
  <c r="IR81" i="4"/>
  <c r="IQ81" i="4"/>
  <c r="IP81" i="4"/>
  <c r="IO81" i="4"/>
  <c r="IN81" i="4"/>
  <c r="IM81" i="4"/>
  <c r="IL81" i="4"/>
  <c r="IK81" i="4"/>
  <c r="IJ81" i="4"/>
  <c r="II81" i="4"/>
  <c r="IH81" i="4"/>
  <c r="IG81" i="4"/>
  <c r="IF81" i="4"/>
  <c r="IE81" i="4"/>
  <c r="ID81" i="4"/>
  <c r="IC81" i="4"/>
  <c r="IB81" i="4"/>
  <c r="IA81" i="4"/>
  <c r="HZ81" i="4"/>
  <c r="HY81" i="4"/>
  <c r="HX81" i="4"/>
  <c r="HW81" i="4"/>
  <c r="HV81" i="4"/>
  <c r="HU81" i="4"/>
  <c r="HT81" i="4"/>
  <c r="HS81" i="4"/>
  <c r="HR81" i="4"/>
  <c r="HQ81" i="4"/>
  <c r="HP81" i="4"/>
  <c r="HO81" i="4"/>
  <c r="HN81" i="4"/>
  <c r="HM81" i="4"/>
  <c r="HL81" i="4"/>
  <c r="HK81" i="4"/>
  <c r="HJ81" i="4"/>
  <c r="HI81" i="4"/>
  <c r="HH81" i="4"/>
  <c r="HG81" i="4"/>
  <c r="HF81" i="4"/>
  <c r="HE81" i="4"/>
  <c r="KH13" i="4"/>
  <c r="KG13" i="4"/>
  <c r="KF13" i="4"/>
  <c r="KE13" i="4"/>
  <c r="KD13" i="4"/>
  <c r="KC13" i="4"/>
  <c r="KB13" i="4"/>
  <c r="KA13" i="4"/>
  <c r="JZ13" i="4"/>
  <c r="JY13" i="4"/>
  <c r="JX13" i="4"/>
  <c r="JW13" i="4"/>
  <c r="JV13" i="4"/>
  <c r="JU13" i="4"/>
  <c r="JT13" i="4"/>
  <c r="JS13" i="4"/>
  <c r="JR13" i="4"/>
  <c r="JQ13" i="4"/>
  <c r="JP13" i="4"/>
  <c r="JO13" i="4"/>
  <c r="JN13" i="4"/>
  <c r="JM13" i="4"/>
  <c r="JL13" i="4"/>
  <c r="JK13" i="4"/>
  <c r="JJ13" i="4"/>
  <c r="JI13" i="4"/>
  <c r="JH13" i="4"/>
  <c r="JG13" i="4"/>
  <c r="JF13" i="4"/>
  <c r="JE13" i="4"/>
  <c r="JD13" i="4"/>
  <c r="JC13" i="4"/>
  <c r="JB13" i="4"/>
  <c r="JA13" i="4"/>
  <c r="IZ13" i="4"/>
  <c r="IY13" i="4"/>
  <c r="IX13" i="4"/>
  <c r="IW13" i="4"/>
  <c r="IV13" i="4"/>
  <c r="IU13" i="4"/>
  <c r="IT13" i="4"/>
  <c r="IS13" i="4"/>
  <c r="IR13" i="4"/>
  <c r="IQ13" i="4"/>
  <c r="IP13" i="4"/>
  <c r="IO13" i="4"/>
  <c r="IN13" i="4"/>
  <c r="IM13" i="4"/>
  <c r="IL13" i="4"/>
  <c r="IK13" i="4"/>
  <c r="IJ13" i="4"/>
  <c r="II13" i="4"/>
  <c r="IH13" i="4"/>
  <c r="IG13" i="4"/>
  <c r="IF13" i="4"/>
  <c r="IE13" i="4"/>
  <c r="ID13" i="4"/>
  <c r="IC13" i="4"/>
  <c r="IB13" i="4"/>
  <c r="IA13" i="4"/>
  <c r="HZ13" i="4"/>
  <c r="HY13" i="4"/>
  <c r="HX13" i="4"/>
  <c r="HW13" i="4"/>
  <c r="HV13" i="4"/>
  <c r="HU13" i="4"/>
  <c r="HT13" i="4"/>
  <c r="HS13" i="4"/>
  <c r="HR13" i="4"/>
  <c r="HQ13" i="4"/>
  <c r="HP13" i="4"/>
  <c r="HO13" i="4"/>
  <c r="HN13" i="4"/>
  <c r="HM13" i="4"/>
  <c r="HL13" i="4"/>
  <c r="HK13" i="4"/>
  <c r="HJ13" i="4"/>
  <c r="HI13" i="4"/>
  <c r="HH13" i="4"/>
  <c r="HG13" i="4"/>
  <c r="HF13" i="4"/>
  <c r="HE13" i="4"/>
  <c r="KH50" i="4"/>
  <c r="KG50" i="4"/>
  <c r="KF50" i="4"/>
  <c r="KE50" i="4"/>
  <c r="KD50" i="4"/>
  <c r="KC50" i="4"/>
  <c r="KB50" i="4"/>
  <c r="KA50" i="4"/>
  <c r="JZ50" i="4"/>
  <c r="JY50" i="4"/>
  <c r="JX50" i="4"/>
  <c r="JW50" i="4"/>
  <c r="JV50" i="4"/>
  <c r="JU50" i="4"/>
  <c r="JT50" i="4"/>
  <c r="JS50" i="4"/>
  <c r="JR50" i="4"/>
  <c r="JQ50" i="4"/>
  <c r="JP50" i="4"/>
  <c r="JO50" i="4"/>
  <c r="JN50" i="4"/>
  <c r="JM50" i="4"/>
  <c r="JL50" i="4"/>
  <c r="JK50" i="4"/>
  <c r="JJ50" i="4"/>
  <c r="JI50" i="4"/>
  <c r="JH50" i="4"/>
  <c r="JG50" i="4"/>
  <c r="JF50" i="4"/>
  <c r="JE50" i="4"/>
  <c r="JD50" i="4"/>
  <c r="JC50" i="4"/>
  <c r="JB50" i="4"/>
  <c r="JA50" i="4"/>
  <c r="IZ50" i="4"/>
  <c r="IY50" i="4"/>
  <c r="IX50" i="4"/>
  <c r="IW50" i="4"/>
  <c r="IV50" i="4"/>
  <c r="IU50" i="4"/>
  <c r="IT50" i="4"/>
  <c r="IS50" i="4"/>
  <c r="IR50" i="4"/>
  <c r="IQ50" i="4"/>
  <c r="IP50" i="4"/>
  <c r="IO50" i="4"/>
  <c r="IN50" i="4"/>
  <c r="IM50" i="4"/>
  <c r="IL50" i="4"/>
  <c r="IK50" i="4"/>
  <c r="IJ50" i="4"/>
  <c r="II50" i="4"/>
  <c r="IH50" i="4"/>
  <c r="IG50" i="4"/>
  <c r="IF50" i="4"/>
  <c r="IE50" i="4"/>
  <c r="ID50" i="4"/>
  <c r="IC50" i="4"/>
  <c r="IB50" i="4"/>
  <c r="IA50" i="4"/>
  <c r="HZ50" i="4"/>
  <c r="HY50" i="4"/>
  <c r="HX50" i="4"/>
  <c r="HW50" i="4"/>
  <c r="HV50" i="4"/>
  <c r="HU50" i="4"/>
  <c r="HT50" i="4"/>
  <c r="HS50" i="4"/>
  <c r="HR50" i="4"/>
  <c r="HQ50" i="4"/>
  <c r="HP50" i="4"/>
  <c r="HO50" i="4"/>
  <c r="HN50" i="4"/>
  <c r="HM50" i="4"/>
  <c r="HL50" i="4"/>
  <c r="HK50" i="4"/>
  <c r="HJ50" i="4"/>
  <c r="HI50" i="4"/>
  <c r="HH50" i="4"/>
  <c r="HG50" i="4"/>
  <c r="HF50" i="4"/>
  <c r="HE50" i="4"/>
  <c r="KH40" i="4"/>
  <c r="KG40" i="4"/>
  <c r="KF40" i="4"/>
  <c r="KE40" i="4"/>
  <c r="KD40" i="4"/>
  <c r="KC40" i="4"/>
  <c r="KB40" i="4"/>
  <c r="KA40" i="4"/>
  <c r="JZ40" i="4"/>
  <c r="JY40" i="4"/>
  <c r="JX40" i="4"/>
  <c r="JW40" i="4"/>
  <c r="JV40" i="4"/>
  <c r="JU40" i="4"/>
  <c r="JT40" i="4"/>
  <c r="JS40" i="4"/>
  <c r="JR40" i="4"/>
  <c r="JQ40" i="4"/>
  <c r="JP40" i="4"/>
  <c r="JO40" i="4"/>
  <c r="JN40" i="4"/>
  <c r="JM40" i="4"/>
  <c r="JL40" i="4"/>
  <c r="JK40" i="4"/>
  <c r="JJ40" i="4"/>
  <c r="JI40" i="4"/>
  <c r="JH40" i="4"/>
  <c r="JG40" i="4"/>
  <c r="JF40" i="4"/>
  <c r="JE40" i="4"/>
  <c r="JD40" i="4"/>
  <c r="JC40" i="4"/>
  <c r="JB40" i="4"/>
  <c r="JA40" i="4"/>
  <c r="IZ40" i="4"/>
  <c r="IY40" i="4"/>
  <c r="IX40" i="4"/>
  <c r="IW40" i="4"/>
  <c r="IV40" i="4"/>
  <c r="IU40" i="4"/>
  <c r="IT40" i="4"/>
  <c r="IS40" i="4"/>
  <c r="IR40" i="4"/>
  <c r="IQ40" i="4"/>
  <c r="IP40" i="4"/>
  <c r="IO40" i="4"/>
  <c r="IN40" i="4"/>
  <c r="IM40" i="4"/>
  <c r="IL40" i="4"/>
  <c r="IK40" i="4"/>
  <c r="IJ40" i="4"/>
  <c r="II40" i="4"/>
  <c r="IH40" i="4"/>
  <c r="IG40" i="4"/>
  <c r="IF40" i="4"/>
  <c r="IE40" i="4"/>
  <c r="ID40" i="4"/>
  <c r="IC40" i="4"/>
  <c r="IB40" i="4"/>
  <c r="IA40" i="4"/>
  <c r="HZ40" i="4"/>
  <c r="HY40" i="4"/>
  <c r="HX40" i="4"/>
  <c r="HW40" i="4"/>
  <c r="HV40" i="4"/>
  <c r="HU40" i="4"/>
  <c r="HT40" i="4"/>
  <c r="HS40" i="4"/>
  <c r="HR40" i="4"/>
  <c r="HQ40" i="4"/>
  <c r="HP40" i="4"/>
  <c r="HO40" i="4"/>
  <c r="HN40" i="4"/>
  <c r="HM40" i="4"/>
  <c r="HL40" i="4"/>
  <c r="HK40" i="4"/>
  <c r="HJ40" i="4"/>
  <c r="HI40" i="4"/>
  <c r="HH40" i="4"/>
  <c r="HG40" i="4"/>
  <c r="HF40" i="4"/>
  <c r="HE40" i="4"/>
  <c r="KH128" i="4"/>
  <c r="KG128" i="4"/>
  <c r="KF128" i="4"/>
  <c r="KE128" i="4"/>
  <c r="KD128" i="4"/>
  <c r="KC128" i="4"/>
  <c r="KB128" i="4"/>
  <c r="KA128" i="4"/>
  <c r="JZ128" i="4"/>
  <c r="JY128" i="4"/>
  <c r="JX128" i="4"/>
  <c r="JW128" i="4"/>
  <c r="JV128" i="4"/>
  <c r="JU128" i="4"/>
  <c r="JT128" i="4"/>
  <c r="JS128" i="4"/>
  <c r="JR128" i="4"/>
  <c r="JQ128" i="4"/>
  <c r="JP128" i="4"/>
  <c r="JO128" i="4"/>
  <c r="JN128" i="4"/>
  <c r="JM128" i="4"/>
  <c r="JL128" i="4"/>
  <c r="JK128" i="4"/>
  <c r="JJ128" i="4"/>
  <c r="JI128" i="4"/>
  <c r="JH128" i="4"/>
  <c r="JG128" i="4"/>
  <c r="JF128" i="4"/>
  <c r="JE128" i="4"/>
  <c r="JD128" i="4"/>
  <c r="JC128" i="4"/>
  <c r="JB128" i="4"/>
  <c r="JA128" i="4"/>
  <c r="IZ128" i="4"/>
  <c r="IY128" i="4"/>
  <c r="IX128" i="4"/>
  <c r="IW128" i="4"/>
  <c r="IV128" i="4"/>
  <c r="IU128" i="4"/>
  <c r="IT128" i="4"/>
  <c r="IS128" i="4"/>
  <c r="IR128" i="4"/>
  <c r="IQ128" i="4"/>
  <c r="IP128" i="4"/>
  <c r="IO128" i="4"/>
  <c r="IN128" i="4"/>
  <c r="IM128" i="4"/>
  <c r="IL128" i="4"/>
  <c r="IK128" i="4"/>
  <c r="IJ128" i="4"/>
  <c r="II128" i="4"/>
  <c r="IH128" i="4"/>
  <c r="IG128" i="4"/>
  <c r="IF128" i="4"/>
  <c r="IE128" i="4"/>
  <c r="ID128" i="4"/>
  <c r="IC128" i="4"/>
  <c r="IB128" i="4"/>
  <c r="IA128" i="4"/>
  <c r="HZ128" i="4"/>
  <c r="HY128" i="4"/>
  <c r="HX128" i="4"/>
  <c r="HW128" i="4"/>
  <c r="HV128" i="4"/>
  <c r="HU128" i="4"/>
  <c r="HT128" i="4"/>
  <c r="HS128" i="4"/>
  <c r="HR128" i="4"/>
  <c r="HQ128" i="4"/>
  <c r="HP128" i="4"/>
  <c r="HO128" i="4"/>
  <c r="HN128" i="4"/>
  <c r="HM128" i="4"/>
  <c r="HL128" i="4"/>
  <c r="HK128" i="4"/>
  <c r="HJ128" i="4"/>
  <c r="HI128" i="4"/>
  <c r="HH128" i="4"/>
  <c r="HG128" i="4"/>
  <c r="HF128" i="4"/>
  <c r="HE128" i="4"/>
  <c r="KH72" i="4"/>
  <c r="KG72" i="4"/>
  <c r="KF72" i="4"/>
  <c r="KE72" i="4"/>
  <c r="KD72" i="4"/>
  <c r="KC72" i="4"/>
  <c r="KB72" i="4"/>
  <c r="KA72" i="4"/>
  <c r="JZ72" i="4"/>
  <c r="JY72" i="4"/>
  <c r="JX72" i="4"/>
  <c r="JW72" i="4"/>
  <c r="JV72" i="4"/>
  <c r="JU72" i="4"/>
  <c r="JT72" i="4"/>
  <c r="JS72" i="4"/>
  <c r="JR72" i="4"/>
  <c r="JQ72" i="4"/>
  <c r="JP72" i="4"/>
  <c r="JO72" i="4"/>
  <c r="JN72" i="4"/>
  <c r="JM72" i="4"/>
  <c r="JL72" i="4"/>
  <c r="JK72" i="4"/>
  <c r="JJ72" i="4"/>
  <c r="JI72" i="4"/>
  <c r="JH72" i="4"/>
  <c r="JG72" i="4"/>
  <c r="JF72" i="4"/>
  <c r="JE72" i="4"/>
  <c r="JD72" i="4"/>
  <c r="JC72" i="4"/>
  <c r="JB72" i="4"/>
  <c r="JA72" i="4"/>
  <c r="IZ72" i="4"/>
  <c r="IY72" i="4"/>
  <c r="IX72" i="4"/>
  <c r="IW72" i="4"/>
  <c r="IV72" i="4"/>
  <c r="IU72" i="4"/>
  <c r="IT72" i="4"/>
  <c r="IS72" i="4"/>
  <c r="IR72" i="4"/>
  <c r="IQ72" i="4"/>
  <c r="IP72" i="4"/>
  <c r="IO72" i="4"/>
  <c r="IN72" i="4"/>
  <c r="IM72" i="4"/>
  <c r="IL72" i="4"/>
  <c r="IK72" i="4"/>
  <c r="IJ72" i="4"/>
  <c r="II72" i="4"/>
  <c r="IH72" i="4"/>
  <c r="IG72" i="4"/>
  <c r="IF72" i="4"/>
  <c r="IE72" i="4"/>
  <c r="ID72" i="4"/>
  <c r="IC72" i="4"/>
  <c r="IB72" i="4"/>
  <c r="IA72" i="4"/>
  <c r="HZ72" i="4"/>
  <c r="HY72" i="4"/>
  <c r="HX72" i="4"/>
  <c r="HW72" i="4"/>
  <c r="HV72" i="4"/>
  <c r="HU72" i="4"/>
  <c r="HT72" i="4"/>
  <c r="HS72" i="4"/>
  <c r="HR72" i="4"/>
  <c r="HQ72" i="4"/>
  <c r="HP72" i="4"/>
  <c r="HO72" i="4"/>
  <c r="HN72" i="4"/>
  <c r="HM72" i="4"/>
  <c r="HL72" i="4"/>
  <c r="HK72" i="4"/>
  <c r="HJ72" i="4"/>
  <c r="HI72" i="4"/>
  <c r="HH72" i="4"/>
  <c r="HG72" i="4"/>
  <c r="HF72" i="4"/>
  <c r="HE72" i="4"/>
  <c r="KH35" i="4"/>
  <c r="KG35" i="4"/>
  <c r="KF35" i="4"/>
  <c r="KE35" i="4"/>
  <c r="KD35" i="4"/>
  <c r="KC35" i="4"/>
  <c r="KB35" i="4"/>
  <c r="KA35" i="4"/>
  <c r="JZ35" i="4"/>
  <c r="JY35" i="4"/>
  <c r="JX35" i="4"/>
  <c r="JW35" i="4"/>
  <c r="JV35" i="4"/>
  <c r="JU35" i="4"/>
  <c r="JT35" i="4"/>
  <c r="JS35" i="4"/>
  <c r="JR35" i="4"/>
  <c r="JQ35" i="4"/>
  <c r="JP35" i="4"/>
  <c r="JO35" i="4"/>
  <c r="JN35" i="4"/>
  <c r="JM35" i="4"/>
  <c r="JL35" i="4"/>
  <c r="JK35" i="4"/>
  <c r="JJ35" i="4"/>
  <c r="JI35" i="4"/>
  <c r="JH35" i="4"/>
  <c r="JG35" i="4"/>
  <c r="JF35" i="4"/>
  <c r="JE35" i="4"/>
  <c r="JD35" i="4"/>
  <c r="JC35" i="4"/>
  <c r="JB35" i="4"/>
  <c r="JA35" i="4"/>
  <c r="IZ35" i="4"/>
  <c r="IY35" i="4"/>
  <c r="IX35" i="4"/>
  <c r="IW35" i="4"/>
  <c r="IV35" i="4"/>
  <c r="IU35" i="4"/>
  <c r="IT35" i="4"/>
  <c r="IS35" i="4"/>
  <c r="IR35" i="4"/>
  <c r="IQ35" i="4"/>
  <c r="IP35" i="4"/>
  <c r="IO35" i="4"/>
  <c r="IN35" i="4"/>
  <c r="IM35" i="4"/>
  <c r="IL35" i="4"/>
  <c r="IK35" i="4"/>
  <c r="IJ35" i="4"/>
  <c r="II35" i="4"/>
  <c r="IH35" i="4"/>
  <c r="IG35" i="4"/>
  <c r="IF35" i="4"/>
  <c r="IE35" i="4"/>
  <c r="ID35" i="4"/>
  <c r="IC35" i="4"/>
  <c r="IB35" i="4"/>
  <c r="IA35" i="4"/>
  <c r="HZ35" i="4"/>
  <c r="HY35" i="4"/>
  <c r="HX35" i="4"/>
  <c r="HW35" i="4"/>
  <c r="HV35" i="4"/>
  <c r="HU35" i="4"/>
  <c r="HT35" i="4"/>
  <c r="HS35" i="4"/>
  <c r="HR35" i="4"/>
  <c r="HQ35" i="4"/>
  <c r="HP35" i="4"/>
  <c r="HO35" i="4"/>
  <c r="HN35" i="4"/>
  <c r="HM35" i="4"/>
  <c r="HL35" i="4"/>
  <c r="HK35" i="4"/>
  <c r="HJ35" i="4"/>
  <c r="HI35" i="4"/>
  <c r="HH35" i="4"/>
  <c r="HG35" i="4"/>
  <c r="HF35" i="4"/>
  <c r="HE35" i="4"/>
  <c r="KH36" i="4"/>
  <c r="KG36" i="4"/>
  <c r="KF36" i="4"/>
  <c r="KE36" i="4"/>
  <c r="KD36" i="4"/>
  <c r="KC36" i="4"/>
  <c r="KB36" i="4"/>
  <c r="KA36" i="4"/>
  <c r="JZ36" i="4"/>
  <c r="JY36" i="4"/>
  <c r="JX36" i="4"/>
  <c r="JW36" i="4"/>
  <c r="JV36" i="4"/>
  <c r="JU36" i="4"/>
  <c r="JT36" i="4"/>
  <c r="JS36" i="4"/>
  <c r="JR36" i="4"/>
  <c r="JQ36" i="4"/>
  <c r="JP36" i="4"/>
  <c r="JO36" i="4"/>
  <c r="JN36" i="4"/>
  <c r="JM36" i="4"/>
  <c r="JL36" i="4"/>
  <c r="JK36" i="4"/>
  <c r="JJ36" i="4"/>
  <c r="JI36" i="4"/>
  <c r="JH36" i="4"/>
  <c r="JG36" i="4"/>
  <c r="JF36" i="4"/>
  <c r="JE36" i="4"/>
  <c r="JD36" i="4"/>
  <c r="JC36" i="4"/>
  <c r="JB36" i="4"/>
  <c r="JA36" i="4"/>
  <c r="IZ36" i="4"/>
  <c r="IY36" i="4"/>
  <c r="IX36" i="4"/>
  <c r="IW36" i="4"/>
  <c r="IV36" i="4"/>
  <c r="IU36" i="4"/>
  <c r="IT36" i="4"/>
  <c r="IS36" i="4"/>
  <c r="IR36" i="4"/>
  <c r="IQ36" i="4"/>
  <c r="IP36" i="4"/>
  <c r="IO36" i="4"/>
  <c r="IN36" i="4"/>
  <c r="IM36" i="4"/>
  <c r="IL36" i="4"/>
  <c r="IK36" i="4"/>
  <c r="IJ36" i="4"/>
  <c r="II36" i="4"/>
  <c r="IH36" i="4"/>
  <c r="IG36" i="4"/>
  <c r="IF36" i="4"/>
  <c r="IE36" i="4"/>
  <c r="ID36" i="4"/>
  <c r="IC36" i="4"/>
  <c r="IB36" i="4"/>
  <c r="IA36" i="4"/>
  <c r="HZ36" i="4"/>
  <c r="HY36" i="4"/>
  <c r="HX36" i="4"/>
  <c r="HW36" i="4"/>
  <c r="HV36" i="4"/>
  <c r="HU36" i="4"/>
  <c r="HT36" i="4"/>
  <c r="HS36" i="4"/>
  <c r="HR36" i="4"/>
  <c r="HQ36" i="4"/>
  <c r="HP36" i="4"/>
  <c r="HO36" i="4"/>
  <c r="HN36" i="4"/>
  <c r="HM36" i="4"/>
  <c r="HL36" i="4"/>
  <c r="HK36" i="4"/>
  <c r="HJ36" i="4"/>
  <c r="HI36" i="4"/>
  <c r="HH36" i="4"/>
  <c r="HG36" i="4"/>
  <c r="HF36" i="4"/>
  <c r="HE36" i="4"/>
  <c r="KH63" i="4"/>
  <c r="KG63" i="4"/>
  <c r="KF63" i="4"/>
  <c r="KE63" i="4"/>
  <c r="KD63" i="4"/>
  <c r="KC63" i="4"/>
  <c r="KB63" i="4"/>
  <c r="KA63" i="4"/>
  <c r="JZ63" i="4"/>
  <c r="JY63" i="4"/>
  <c r="JX63" i="4"/>
  <c r="JW63" i="4"/>
  <c r="JV63" i="4"/>
  <c r="JU63" i="4"/>
  <c r="JT63" i="4"/>
  <c r="JS63" i="4"/>
  <c r="JR63" i="4"/>
  <c r="JQ63" i="4"/>
  <c r="JP63" i="4"/>
  <c r="JO63" i="4"/>
  <c r="JN63" i="4"/>
  <c r="JM63" i="4"/>
  <c r="JL63" i="4"/>
  <c r="JK63" i="4"/>
  <c r="JJ63" i="4"/>
  <c r="JI63" i="4"/>
  <c r="JH63" i="4"/>
  <c r="JG63" i="4"/>
  <c r="JF63" i="4"/>
  <c r="JE63" i="4"/>
  <c r="JD63" i="4"/>
  <c r="JC63" i="4"/>
  <c r="JB63" i="4"/>
  <c r="JA63" i="4"/>
  <c r="IZ63" i="4"/>
  <c r="IY63" i="4"/>
  <c r="IX63" i="4"/>
  <c r="IW63" i="4"/>
  <c r="IV63" i="4"/>
  <c r="IU63" i="4"/>
  <c r="IT63" i="4"/>
  <c r="IS63" i="4"/>
  <c r="IR63" i="4"/>
  <c r="IQ63" i="4"/>
  <c r="IP63" i="4"/>
  <c r="IO63" i="4"/>
  <c r="IN63" i="4"/>
  <c r="IM63" i="4"/>
  <c r="IL63" i="4"/>
  <c r="IK63" i="4"/>
  <c r="IJ63" i="4"/>
  <c r="II63" i="4"/>
  <c r="IH63" i="4"/>
  <c r="IG63" i="4"/>
  <c r="IF63" i="4"/>
  <c r="IE63" i="4"/>
  <c r="ID63" i="4"/>
  <c r="IC63" i="4"/>
  <c r="IB63" i="4"/>
  <c r="IA63" i="4"/>
  <c r="HZ63" i="4"/>
  <c r="HY63" i="4"/>
  <c r="HX63" i="4"/>
  <c r="HW63" i="4"/>
  <c r="HV63" i="4"/>
  <c r="HU63" i="4"/>
  <c r="HT63" i="4"/>
  <c r="HS63" i="4"/>
  <c r="HR63" i="4"/>
  <c r="HQ63" i="4"/>
  <c r="HP63" i="4"/>
  <c r="HO63" i="4"/>
  <c r="HN63" i="4"/>
  <c r="HM63" i="4"/>
  <c r="HL63" i="4"/>
  <c r="HK63" i="4"/>
  <c r="HJ63" i="4"/>
  <c r="HI63" i="4"/>
  <c r="HH63" i="4"/>
  <c r="HG63" i="4"/>
  <c r="HF63" i="4"/>
  <c r="HE63" i="4"/>
  <c r="KH38" i="4"/>
  <c r="KG38" i="4"/>
  <c r="KF38" i="4"/>
  <c r="KE38" i="4"/>
  <c r="KD38" i="4"/>
  <c r="KC38" i="4"/>
  <c r="KB38" i="4"/>
  <c r="KA38" i="4"/>
  <c r="JZ38" i="4"/>
  <c r="JY38" i="4"/>
  <c r="JX38" i="4"/>
  <c r="JW38" i="4"/>
  <c r="JV38" i="4"/>
  <c r="JU38" i="4"/>
  <c r="JT38" i="4"/>
  <c r="JS38" i="4"/>
  <c r="JR38" i="4"/>
  <c r="JQ38" i="4"/>
  <c r="JP38" i="4"/>
  <c r="JO38" i="4"/>
  <c r="JN38" i="4"/>
  <c r="JM38" i="4"/>
  <c r="JL38" i="4"/>
  <c r="JK38" i="4"/>
  <c r="JJ38" i="4"/>
  <c r="JI38" i="4"/>
  <c r="JH38" i="4"/>
  <c r="JG38" i="4"/>
  <c r="JF38" i="4"/>
  <c r="JE38" i="4"/>
  <c r="JD38" i="4"/>
  <c r="JC38" i="4"/>
  <c r="JB38" i="4"/>
  <c r="JA38" i="4"/>
  <c r="IZ38" i="4"/>
  <c r="IY38" i="4"/>
  <c r="IX38" i="4"/>
  <c r="IW38" i="4"/>
  <c r="IV38" i="4"/>
  <c r="IU38" i="4"/>
  <c r="IT38" i="4"/>
  <c r="IS38" i="4"/>
  <c r="IR38" i="4"/>
  <c r="IQ38" i="4"/>
  <c r="IP38" i="4"/>
  <c r="IO38" i="4"/>
  <c r="IN38" i="4"/>
  <c r="IM38" i="4"/>
  <c r="IL38" i="4"/>
  <c r="IK38" i="4"/>
  <c r="IJ38" i="4"/>
  <c r="II38" i="4"/>
  <c r="IH38" i="4"/>
  <c r="IG38" i="4"/>
  <c r="IF38" i="4"/>
  <c r="IE38" i="4"/>
  <c r="ID38" i="4"/>
  <c r="IC38" i="4"/>
  <c r="IB38" i="4"/>
  <c r="IA38" i="4"/>
  <c r="HZ38" i="4"/>
  <c r="HY38" i="4"/>
  <c r="HX38" i="4"/>
  <c r="HW38" i="4"/>
  <c r="HV38" i="4"/>
  <c r="HU38" i="4"/>
  <c r="HT38" i="4"/>
  <c r="HS38" i="4"/>
  <c r="HR38" i="4"/>
  <c r="HQ38" i="4"/>
  <c r="HP38" i="4"/>
  <c r="HO38" i="4"/>
  <c r="HN38" i="4"/>
  <c r="HM38" i="4"/>
  <c r="HL38" i="4"/>
  <c r="HK38" i="4"/>
  <c r="HJ38" i="4"/>
  <c r="HI38" i="4"/>
  <c r="HH38" i="4"/>
  <c r="HG38" i="4"/>
  <c r="HF38" i="4"/>
  <c r="HE38" i="4"/>
  <c r="KH97" i="4"/>
  <c r="KG97" i="4"/>
  <c r="KF97" i="4"/>
  <c r="KE97" i="4"/>
  <c r="KD97" i="4"/>
  <c r="KC97" i="4"/>
  <c r="KB97" i="4"/>
  <c r="KA97" i="4"/>
  <c r="JZ97" i="4"/>
  <c r="JY97" i="4"/>
  <c r="JX97" i="4"/>
  <c r="JW97" i="4"/>
  <c r="JV97" i="4"/>
  <c r="JU97" i="4"/>
  <c r="JT97" i="4"/>
  <c r="JS97" i="4"/>
  <c r="JR97" i="4"/>
  <c r="JQ97" i="4"/>
  <c r="JP97" i="4"/>
  <c r="JO97" i="4"/>
  <c r="JN97" i="4"/>
  <c r="JM97" i="4"/>
  <c r="JL97" i="4"/>
  <c r="JK97" i="4"/>
  <c r="JJ97" i="4"/>
  <c r="JI97" i="4"/>
  <c r="JH97" i="4"/>
  <c r="JG97" i="4"/>
  <c r="JF97" i="4"/>
  <c r="JE97" i="4"/>
  <c r="JD97" i="4"/>
  <c r="JC97" i="4"/>
  <c r="JB97" i="4"/>
  <c r="JA97" i="4"/>
  <c r="IZ97" i="4"/>
  <c r="IY97" i="4"/>
  <c r="IX97" i="4"/>
  <c r="IW97" i="4"/>
  <c r="IV97" i="4"/>
  <c r="IU97" i="4"/>
  <c r="IT97" i="4"/>
  <c r="IS97" i="4"/>
  <c r="IR97" i="4"/>
  <c r="IQ97" i="4"/>
  <c r="IP97" i="4"/>
  <c r="IO97" i="4"/>
  <c r="IN97" i="4"/>
  <c r="IM97" i="4"/>
  <c r="IL97" i="4"/>
  <c r="IK97" i="4"/>
  <c r="IJ97" i="4"/>
  <c r="II97" i="4"/>
  <c r="IH97" i="4"/>
  <c r="IG97" i="4"/>
  <c r="IF97" i="4"/>
  <c r="IE97" i="4"/>
  <c r="ID97" i="4"/>
  <c r="IC97" i="4"/>
  <c r="IB97" i="4"/>
  <c r="IA97" i="4"/>
  <c r="HZ97" i="4"/>
  <c r="HY97" i="4"/>
  <c r="HX97" i="4"/>
  <c r="HW97" i="4"/>
  <c r="HV97" i="4"/>
  <c r="HU97" i="4"/>
  <c r="HT97" i="4"/>
  <c r="HS97" i="4"/>
  <c r="HR97" i="4"/>
  <c r="HQ97" i="4"/>
  <c r="HP97" i="4"/>
  <c r="HO97" i="4"/>
  <c r="HN97" i="4"/>
  <c r="HM97" i="4"/>
  <c r="HL97" i="4"/>
  <c r="HK97" i="4"/>
  <c r="HJ97" i="4"/>
  <c r="HI97" i="4"/>
  <c r="HH97" i="4"/>
  <c r="HG97" i="4"/>
  <c r="HF97" i="4"/>
  <c r="HE97" i="4"/>
  <c r="KH15" i="4"/>
  <c r="KG15" i="4"/>
  <c r="KF15" i="4"/>
  <c r="KE15" i="4"/>
  <c r="KD15" i="4"/>
  <c r="KC15" i="4"/>
  <c r="KB15" i="4"/>
  <c r="KA15" i="4"/>
  <c r="JZ15" i="4"/>
  <c r="JY15" i="4"/>
  <c r="JX15" i="4"/>
  <c r="JW15" i="4"/>
  <c r="JV15" i="4"/>
  <c r="JU15" i="4"/>
  <c r="JT15" i="4"/>
  <c r="JS15" i="4"/>
  <c r="JR15" i="4"/>
  <c r="JQ15" i="4"/>
  <c r="JP15" i="4"/>
  <c r="JO15" i="4"/>
  <c r="JN15" i="4"/>
  <c r="JM15" i="4"/>
  <c r="JL15" i="4"/>
  <c r="JK15" i="4"/>
  <c r="JJ15" i="4"/>
  <c r="JI15" i="4"/>
  <c r="JH15" i="4"/>
  <c r="JG15" i="4"/>
  <c r="JF15" i="4"/>
  <c r="JE15" i="4"/>
  <c r="JD15" i="4"/>
  <c r="JC15" i="4"/>
  <c r="JB15" i="4"/>
  <c r="JA15" i="4"/>
  <c r="IZ15" i="4"/>
  <c r="IY15" i="4"/>
  <c r="IX15" i="4"/>
  <c r="IW15" i="4"/>
  <c r="IV15" i="4"/>
  <c r="IU15" i="4"/>
  <c r="IT15" i="4"/>
  <c r="IS15" i="4"/>
  <c r="IR15" i="4"/>
  <c r="IQ15" i="4"/>
  <c r="IP15" i="4"/>
  <c r="IO15" i="4"/>
  <c r="IN15" i="4"/>
  <c r="IM15" i="4"/>
  <c r="IL15" i="4"/>
  <c r="IK15" i="4"/>
  <c r="IJ15" i="4"/>
  <c r="II15" i="4"/>
  <c r="IH15" i="4"/>
  <c r="IG15" i="4"/>
  <c r="IF15" i="4"/>
  <c r="IE15" i="4"/>
  <c r="ID15" i="4"/>
  <c r="IC15" i="4"/>
  <c r="IB15" i="4"/>
  <c r="IA15" i="4"/>
  <c r="HZ15" i="4"/>
  <c r="HY15" i="4"/>
  <c r="HX15" i="4"/>
  <c r="HW15" i="4"/>
  <c r="HV15" i="4"/>
  <c r="HU15" i="4"/>
  <c r="HT15" i="4"/>
  <c r="HS15" i="4"/>
  <c r="HR15" i="4"/>
  <c r="HQ15" i="4"/>
  <c r="HP15" i="4"/>
  <c r="HO15" i="4"/>
  <c r="HN15" i="4"/>
  <c r="HM15" i="4"/>
  <c r="HL15" i="4"/>
  <c r="HK15" i="4"/>
  <c r="HJ15" i="4"/>
  <c r="HI15" i="4"/>
  <c r="HH15" i="4"/>
  <c r="HG15" i="4"/>
  <c r="HF15" i="4"/>
  <c r="HE15" i="4"/>
  <c r="KH53" i="4"/>
  <c r="KG53" i="4"/>
  <c r="KF53" i="4"/>
  <c r="KE53" i="4"/>
  <c r="KD53" i="4"/>
  <c r="KC53" i="4"/>
  <c r="KB53" i="4"/>
  <c r="KA53" i="4"/>
  <c r="JZ53" i="4"/>
  <c r="JY53" i="4"/>
  <c r="JX53" i="4"/>
  <c r="JW53" i="4"/>
  <c r="JV53" i="4"/>
  <c r="JU53" i="4"/>
  <c r="JT53" i="4"/>
  <c r="JS53" i="4"/>
  <c r="JR53" i="4"/>
  <c r="JQ53" i="4"/>
  <c r="JP53" i="4"/>
  <c r="JO53" i="4"/>
  <c r="JN53" i="4"/>
  <c r="JM53" i="4"/>
  <c r="JL53" i="4"/>
  <c r="JK53" i="4"/>
  <c r="JJ53" i="4"/>
  <c r="JI53" i="4"/>
  <c r="JH53" i="4"/>
  <c r="JG53" i="4"/>
  <c r="JF53" i="4"/>
  <c r="JE53" i="4"/>
  <c r="JD53" i="4"/>
  <c r="JC53" i="4"/>
  <c r="JB53" i="4"/>
  <c r="JA53" i="4"/>
  <c r="IZ53" i="4"/>
  <c r="IY53" i="4"/>
  <c r="IX53" i="4"/>
  <c r="IW53" i="4"/>
  <c r="IV53" i="4"/>
  <c r="IU53" i="4"/>
  <c r="IT53" i="4"/>
  <c r="IS53" i="4"/>
  <c r="IR53" i="4"/>
  <c r="IQ53" i="4"/>
  <c r="IP53" i="4"/>
  <c r="IO53" i="4"/>
  <c r="IN53" i="4"/>
  <c r="IM53" i="4"/>
  <c r="IL53" i="4"/>
  <c r="IK53" i="4"/>
  <c r="IJ53" i="4"/>
  <c r="II53" i="4"/>
  <c r="IH53" i="4"/>
  <c r="IG53" i="4"/>
  <c r="IF53" i="4"/>
  <c r="IE53" i="4"/>
  <c r="ID53" i="4"/>
  <c r="IC53" i="4"/>
  <c r="IB53" i="4"/>
  <c r="IA53" i="4"/>
  <c r="HZ53" i="4"/>
  <c r="HY53" i="4"/>
  <c r="HX53" i="4"/>
  <c r="HW53" i="4"/>
  <c r="HV53" i="4"/>
  <c r="HU53" i="4"/>
  <c r="HT53" i="4"/>
  <c r="HS53" i="4"/>
  <c r="HR53" i="4"/>
  <c r="HQ53" i="4"/>
  <c r="HP53" i="4"/>
  <c r="HO53" i="4"/>
  <c r="HN53" i="4"/>
  <c r="HM53" i="4"/>
  <c r="HL53" i="4"/>
  <c r="HK53" i="4"/>
  <c r="HJ53" i="4"/>
  <c r="HI53" i="4"/>
  <c r="HH53" i="4"/>
  <c r="HG53" i="4"/>
  <c r="HF53" i="4"/>
  <c r="HE53" i="4"/>
  <c r="KH56" i="4"/>
  <c r="KG56" i="4"/>
  <c r="KF56" i="4"/>
  <c r="KE56" i="4"/>
  <c r="KD56" i="4"/>
  <c r="KC56" i="4"/>
  <c r="KB56" i="4"/>
  <c r="KA56" i="4"/>
  <c r="JZ56" i="4"/>
  <c r="JY56" i="4"/>
  <c r="JX56" i="4"/>
  <c r="JW56" i="4"/>
  <c r="JV56" i="4"/>
  <c r="JU56" i="4"/>
  <c r="JT56" i="4"/>
  <c r="JS56" i="4"/>
  <c r="JR56" i="4"/>
  <c r="JQ56" i="4"/>
  <c r="JP56" i="4"/>
  <c r="JO56" i="4"/>
  <c r="JN56" i="4"/>
  <c r="JM56" i="4"/>
  <c r="JL56" i="4"/>
  <c r="JK56" i="4"/>
  <c r="JJ56" i="4"/>
  <c r="JI56" i="4"/>
  <c r="JH56" i="4"/>
  <c r="JG56" i="4"/>
  <c r="JF56" i="4"/>
  <c r="JE56" i="4"/>
  <c r="JD56" i="4"/>
  <c r="JC56" i="4"/>
  <c r="JB56" i="4"/>
  <c r="JA56" i="4"/>
  <c r="IZ56" i="4"/>
  <c r="IY56" i="4"/>
  <c r="IX56" i="4"/>
  <c r="IW56" i="4"/>
  <c r="IV56" i="4"/>
  <c r="IU56" i="4"/>
  <c r="IT56" i="4"/>
  <c r="IS56" i="4"/>
  <c r="IR56" i="4"/>
  <c r="IQ56" i="4"/>
  <c r="IP56" i="4"/>
  <c r="IO56" i="4"/>
  <c r="IN56" i="4"/>
  <c r="IM56" i="4"/>
  <c r="IL56" i="4"/>
  <c r="IK56" i="4"/>
  <c r="IJ56" i="4"/>
  <c r="II56" i="4"/>
  <c r="IH56" i="4"/>
  <c r="IG56" i="4"/>
  <c r="IF56" i="4"/>
  <c r="IE56" i="4"/>
  <c r="ID56" i="4"/>
  <c r="IC56" i="4"/>
  <c r="IB56" i="4"/>
  <c r="IA56" i="4"/>
  <c r="HZ56" i="4"/>
  <c r="HY56" i="4"/>
  <c r="HX56" i="4"/>
  <c r="HW56" i="4"/>
  <c r="HV56" i="4"/>
  <c r="HU56" i="4"/>
  <c r="HT56" i="4"/>
  <c r="HS56" i="4"/>
  <c r="HR56" i="4"/>
  <c r="HQ56" i="4"/>
  <c r="HP56" i="4"/>
  <c r="HO56" i="4"/>
  <c r="HN56" i="4"/>
  <c r="HM56" i="4"/>
  <c r="HL56" i="4"/>
  <c r="HK56" i="4"/>
  <c r="HJ56" i="4"/>
  <c r="HI56" i="4"/>
  <c r="HH56" i="4"/>
  <c r="HG56" i="4"/>
  <c r="HF56" i="4"/>
  <c r="HE56" i="4"/>
  <c r="KH110" i="4"/>
  <c r="KG110" i="4"/>
  <c r="KF110" i="4"/>
  <c r="KE110" i="4"/>
  <c r="KD110" i="4"/>
  <c r="KC110" i="4"/>
  <c r="KB110" i="4"/>
  <c r="KA110" i="4"/>
  <c r="JZ110" i="4"/>
  <c r="JY110" i="4"/>
  <c r="JX110" i="4"/>
  <c r="JW110" i="4"/>
  <c r="JV110" i="4"/>
  <c r="JU110" i="4"/>
  <c r="JT110" i="4"/>
  <c r="JS110" i="4"/>
  <c r="JR110" i="4"/>
  <c r="JQ110" i="4"/>
  <c r="JP110" i="4"/>
  <c r="JO110" i="4"/>
  <c r="JN110" i="4"/>
  <c r="JM110" i="4"/>
  <c r="JL110" i="4"/>
  <c r="JK110" i="4"/>
  <c r="JJ110" i="4"/>
  <c r="JI110" i="4"/>
  <c r="JH110" i="4"/>
  <c r="JG110" i="4"/>
  <c r="JF110" i="4"/>
  <c r="JE110" i="4"/>
  <c r="JD110" i="4"/>
  <c r="JC110" i="4"/>
  <c r="JB110" i="4"/>
  <c r="JA110" i="4"/>
  <c r="IZ110" i="4"/>
  <c r="IY110" i="4"/>
  <c r="IX110" i="4"/>
  <c r="IW110" i="4"/>
  <c r="IV110" i="4"/>
  <c r="IU110" i="4"/>
  <c r="IT110" i="4"/>
  <c r="IS110" i="4"/>
  <c r="IR110" i="4"/>
  <c r="IQ110" i="4"/>
  <c r="IP110" i="4"/>
  <c r="IO110" i="4"/>
  <c r="IN110" i="4"/>
  <c r="IM110" i="4"/>
  <c r="IL110" i="4"/>
  <c r="IK110" i="4"/>
  <c r="IJ110" i="4"/>
  <c r="II110" i="4"/>
  <c r="IH110" i="4"/>
  <c r="IG110" i="4"/>
  <c r="IF110" i="4"/>
  <c r="IE110" i="4"/>
  <c r="ID110" i="4"/>
  <c r="IC110" i="4"/>
  <c r="IB110" i="4"/>
  <c r="IA110" i="4"/>
  <c r="HZ110" i="4"/>
  <c r="HY110" i="4"/>
  <c r="HX110" i="4"/>
  <c r="HW110" i="4"/>
  <c r="HV110" i="4"/>
  <c r="HU110" i="4"/>
  <c r="HT110" i="4"/>
  <c r="HS110" i="4"/>
  <c r="HR110" i="4"/>
  <c r="HQ110" i="4"/>
  <c r="HP110" i="4"/>
  <c r="HO110" i="4"/>
  <c r="HN110" i="4"/>
  <c r="HM110" i="4"/>
  <c r="HL110" i="4"/>
  <c r="HK110" i="4"/>
  <c r="HJ110" i="4"/>
  <c r="HI110" i="4"/>
  <c r="HH110" i="4"/>
  <c r="HG110" i="4"/>
  <c r="HF110" i="4"/>
  <c r="HE110" i="4"/>
  <c r="KH106" i="4"/>
  <c r="KG106" i="4"/>
  <c r="KF106" i="4"/>
  <c r="KE106" i="4"/>
  <c r="KD106" i="4"/>
  <c r="KC106" i="4"/>
  <c r="KB106" i="4"/>
  <c r="KA106" i="4"/>
  <c r="JZ106" i="4"/>
  <c r="JY106" i="4"/>
  <c r="JX106" i="4"/>
  <c r="JW106" i="4"/>
  <c r="JV106" i="4"/>
  <c r="JU106" i="4"/>
  <c r="JT106" i="4"/>
  <c r="JS106" i="4"/>
  <c r="JR106" i="4"/>
  <c r="JQ106" i="4"/>
  <c r="JP106" i="4"/>
  <c r="JO106" i="4"/>
  <c r="JN106" i="4"/>
  <c r="JM106" i="4"/>
  <c r="JL106" i="4"/>
  <c r="JK106" i="4"/>
  <c r="JJ106" i="4"/>
  <c r="JI106" i="4"/>
  <c r="JH106" i="4"/>
  <c r="JG106" i="4"/>
  <c r="JF106" i="4"/>
  <c r="JE106" i="4"/>
  <c r="JD106" i="4"/>
  <c r="JC106" i="4"/>
  <c r="JB106" i="4"/>
  <c r="JA106" i="4"/>
  <c r="IZ106" i="4"/>
  <c r="IY106" i="4"/>
  <c r="IX106" i="4"/>
  <c r="IW106" i="4"/>
  <c r="IV106" i="4"/>
  <c r="IU106" i="4"/>
  <c r="IT106" i="4"/>
  <c r="IS106" i="4"/>
  <c r="IR106" i="4"/>
  <c r="IQ106" i="4"/>
  <c r="IP106" i="4"/>
  <c r="IO106" i="4"/>
  <c r="IN106" i="4"/>
  <c r="IM106" i="4"/>
  <c r="IL106" i="4"/>
  <c r="IK106" i="4"/>
  <c r="IJ106" i="4"/>
  <c r="II106" i="4"/>
  <c r="IH106" i="4"/>
  <c r="IG106" i="4"/>
  <c r="IF106" i="4"/>
  <c r="IE106" i="4"/>
  <c r="ID106" i="4"/>
  <c r="IC106" i="4"/>
  <c r="IB106" i="4"/>
  <c r="IA106" i="4"/>
  <c r="HZ106" i="4"/>
  <c r="HY106" i="4"/>
  <c r="HX106" i="4"/>
  <c r="HW106" i="4"/>
  <c r="HV106" i="4"/>
  <c r="HU106" i="4"/>
  <c r="HT106" i="4"/>
  <c r="HS106" i="4"/>
  <c r="HR106" i="4"/>
  <c r="HQ106" i="4"/>
  <c r="HP106" i="4"/>
  <c r="HO106" i="4"/>
  <c r="HN106" i="4"/>
  <c r="HM106" i="4"/>
  <c r="HL106" i="4"/>
  <c r="HK106" i="4"/>
  <c r="HJ106" i="4"/>
  <c r="HI106" i="4"/>
  <c r="HH106" i="4"/>
  <c r="HG106" i="4"/>
  <c r="HF106" i="4"/>
  <c r="HE106" i="4"/>
  <c r="KH3" i="4"/>
  <c r="KG3" i="4"/>
  <c r="KF3" i="4"/>
  <c r="KE3" i="4"/>
  <c r="KD3" i="4"/>
  <c r="KC3" i="4"/>
  <c r="KB3" i="4"/>
  <c r="KA3" i="4"/>
  <c r="JZ3" i="4"/>
  <c r="JY3" i="4"/>
  <c r="JX3" i="4"/>
  <c r="JW3" i="4"/>
  <c r="JV3" i="4"/>
  <c r="JU3" i="4"/>
  <c r="JT3" i="4"/>
  <c r="JS3" i="4"/>
  <c r="JR3" i="4"/>
  <c r="JQ3" i="4"/>
  <c r="JP3" i="4"/>
  <c r="JO3" i="4"/>
  <c r="JN3" i="4"/>
  <c r="JM3" i="4"/>
  <c r="JL3" i="4"/>
  <c r="JK3" i="4"/>
  <c r="JJ3" i="4"/>
  <c r="JI3" i="4"/>
  <c r="JH3" i="4"/>
  <c r="JG3" i="4"/>
  <c r="JF3" i="4"/>
  <c r="JE3" i="4"/>
  <c r="JD3" i="4"/>
  <c r="JC3" i="4"/>
  <c r="JB3" i="4"/>
  <c r="JA3" i="4"/>
  <c r="IZ3" i="4"/>
  <c r="IY3" i="4"/>
  <c r="IX3" i="4"/>
  <c r="IW3" i="4"/>
  <c r="IV3" i="4"/>
  <c r="IU3" i="4"/>
  <c r="IT3" i="4"/>
  <c r="IS3" i="4"/>
  <c r="IR3" i="4"/>
  <c r="IQ3" i="4"/>
  <c r="IP3" i="4"/>
  <c r="IO3" i="4"/>
  <c r="IN3" i="4"/>
  <c r="IM3" i="4"/>
  <c r="IL3" i="4"/>
  <c r="IK3" i="4"/>
  <c r="IJ3" i="4"/>
  <c r="II3" i="4"/>
  <c r="IH3" i="4"/>
  <c r="IG3" i="4"/>
  <c r="IF3" i="4"/>
  <c r="IE3" i="4"/>
  <c r="ID3" i="4"/>
  <c r="IC3" i="4"/>
  <c r="IB3" i="4"/>
  <c r="IA3" i="4"/>
  <c r="HZ3" i="4"/>
  <c r="HY3" i="4"/>
  <c r="HX3" i="4"/>
  <c r="HW3" i="4"/>
  <c r="HV3" i="4"/>
  <c r="HU3" i="4"/>
  <c r="HT3" i="4"/>
  <c r="HS3" i="4"/>
  <c r="HR3" i="4"/>
  <c r="HQ3" i="4"/>
  <c r="HP3" i="4"/>
  <c r="HO3" i="4"/>
  <c r="HN3" i="4"/>
  <c r="HM3" i="4"/>
  <c r="HL3" i="4"/>
  <c r="HK3" i="4"/>
  <c r="HJ3" i="4"/>
  <c r="HI3" i="4"/>
  <c r="HH3" i="4"/>
  <c r="HG3" i="4"/>
  <c r="HF3" i="4"/>
  <c r="HE3" i="4"/>
  <c r="KH84" i="4"/>
  <c r="KG84" i="4"/>
  <c r="KF84" i="4"/>
  <c r="KE84" i="4"/>
  <c r="KD84" i="4"/>
  <c r="KC84" i="4"/>
  <c r="KB84" i="4"/>
  <c r="KA84" i="4"/>
  <c r="JZ84" i="4"/>
  <c r="JY84" i="4"/>
  <c r="JX84" i="4"/>
  <c r="JW84" i="4"/>
  <c r="JV84" i="4"/>
  <c r="JU84" i="4"/>
  <c r="JT84" i="4"/>
  <c r="JS84" i="4"/>
  <c r="JR84" i="4"/>
  <c r="JQ84" i="4"/>
  <c r="JP84" i="4"/>
  <c r="JO84" i="4"/>
  <c r="JN84" i="4"/>
  <c r="JM84" i="4"/>
  <c r="JL84" i="4"/>
  <c r="JK84" i="4"/>
  <c r="JJ84" i="4"/>
  <c r="JI84" i="4"/>
  <c r="JH84" i="4"/>
  <c r="JG84" i="4"/>
  <c r="JF84" i="4"/>
  <c r="JE84" i="4"/>
  <c r="JD84" i="4"/>
  <c r="JC84" i="4"/>
  <c r="JB84" i="4"/>
  <c r="JA84" i="4"/>
  <c r="IZ84" i="4"/>
  <c r="IY84" i="4"/>
  <c r="IX84" i="4"/>
  <c r="IW84" i="4"/>
  <c r="IV84" i="4"/>
  <c r="IU84" i="4"/>
  <c r="IT84" i="4"/>
  <c r="IS84" i="4"/>
  <c r="IR84" i="4"/>
  <c r="IQ84" i="4"/>
  <c r="IP84" i="4"/>
  <c r="IO84" i="4"/>
  <c r="IN84" i="4"/>
  <c r="IM84" i="4"/>
  <c r="IL84" i="4"/>
  <c r="IK84" i="4"/>
  <c r="IJ84" i="4"/>
  <c r="II84" i="4"/>
  <c r="IH84" i="4"/>
  <c r="IG84" i="4"/>
  <c r="IF84" i="4"/>
  <c r="IE84" i="4"/>
  <c r="ID84" i="4"/>
  <c r="IC84" i="4"/>
  <c r="IB84" i="4"/>
  <c r="IA84" i="4"/>
  <c r="HZ84" i="4"/>
  <c r="HY84" i="4"/>
  <c r="HX84" i="4"/>
  <c r="HW84" i="4"/>
  <c r="HV84" i="4"/>
  <c r="HU84" i="4"/>
  <c r="HT84" i="4"/>
  <c r="HS84" i="4"/>
  <c r="HR84" i="4"/>
  <c r="HQ84" i="4"/>
  <c r="HP84" i="4"/>
  <c r="HO84" i="4"/>
  <c r="HN84" i="4"/>
  <c r="HM84" i="4"/>
  <c r="HL84" i="4"/>
  <c r="HK84" i="4"/>
  <c r="HJ84" i="4"/>
  <c r="HI84" i="4"/>
  <c r="HH84" i="4"/>
  <c r="HG84" i="4"/>
  <c r="HF84" i="4"/>
  <c r="HE84" i="4"/>
  <c r="KH17" i="4"/>
  <c r="KG17" i="4"/>
  <c r="KF17" i="4"/>
  <c r="KE17" i="4"/>
  <c r="KD17" i="4"/>
  <c r="KC17" i="4"/>
  <c r="KB17" i="4"/>
  <c r="KA17" i="4"/>
  <c r="JZ17" i="4"/>
  <c r="JY17" i="4"/>
  <c r="JX17" i="4"/>
  <c r="JW17" i="4"/>
  <c r="JV17" i="4"/>
  <c r="JU17" i="4"/>
  <c r="JT17" i="4"/>
  <c r="JS17" i="4"/>
  <c r="JR17" i="4"/>
  <c r="JQ17" i="4"/>
  <c r="JP17" i="4"/>
  <c r="JO17" i="4"/>
  <c r="JN17" i="4"/>
  <c r="JM17" i="4"/>
  <c r="JL17" i="4"/>
  <c r="JK17" i="4"/>
  <c r="JJ17" i="4"/>
  <c r="JI17" i="4"/>
  <c r="JH17" i="4"/>
  <c r="JG17" i="4"/>
  <c r="JF17" i="4"/>
  <c r="JE17" i="4"/>
  <c r="JD17" i="4"/>
  <c r="JC17" i="4"/>
  <c r="JB17" i="4"/>
  <c r="JA17" i="4"/>
  <c r="IZ17" i="4"/>
  <c r="IY17" i="4"/>
  <c r="IX17" i="4"/>
  <c r="IW17" i="4"/>
  <c r="IV17" i="4"/>
  <c r="IU17" i="4"/>
  <c r="IT17" i="4"/>
  <c r="IS17" i="4"/>
  <c r="IR17" i="4"/>
  <c r="IQ17" i="4"/>
  <c r="IP17" i="4"/>
  <c r="IO17" i="4"/>
  <c r="IN17" i="4"/>
  <c r="IM17" i="4"/>
  <c r="IL17" i="4"/>
  <c r="IK17" i="4"/>
  <c r="IJ17" i="4"/>
  <c r="II17" i="4"/>
  <c r="IH17" i="4"/>
  <c r="IG17" i="4"/>
  <c r="IF17" i="4"/>
  <c r="IE17" i="4"/>
  <c r="ID17" i="4"/>
  <c r="IC17" i="4"/>
  <c r="IB17" i="4"/>
  <c r="IA17" i="4"/>
  <c r="HZ17" i="4"/>
  <c r="HY17" i="4"/>
  <c r="HX17" i="4"/>
  <c r="HW17" i="4"/>
  <c r="HV17" i="4"/>
  <c r="HU17" i="4"/>
  <c r="HT17" i="4"/>
  <c r="HS17" i="4"/>
  <c r="HR17" i="4"/>
  <c r="HQ17" i="4"/>
  <c r="HP17" i="4"/>
  <c r="HO17" i="4"/>
  <c r="HN17" i="4"/>
  <c r="HM17" i="4"/>
  <c r="HL17" i="4"/>
  <c r="HK17" i="4"/>
  <c r="HJ17" i="4"/>
  <c r="HI17" i="4"/>
  <c r="HH17" i="4"/>
  <c r="HG17" i="4"/>
  <c r="HF17" i="4"/>
  <c r="HE17" i="4"/>
  <c r="KH115" i="4"/>
  <c r="KG115" i="4"/>
  <c r="KF115" i="4"/>
  <c r="KE115" i="4"/>
  <c r="KD115" i="4"/>
  <c r="KC115" i="4"/>
  <c r="KB115" i="4"/>
  <c r="KA115" i="4"/>
  <c r="JZ115" i="4"/>
  <c r="JY115" i="4"/>
  <c r="JX115" i="4"/>
  <c r="JW115" i="4"/>
  <c r="JV115" i="4"/>
  <c r="JU115" i="4"/>
  <c r="JT115" i="4"/>
  <c r="JS115" i="4"/>
  <c r="JR115" i="4"/>
  <c r="JQ115" i="4"/>
  <c r="JP115" i="4"/>
  <c r="JO115" i="4"/>
  <c r="JN115" i="4"/>
  <c r="JM115" i="4"/>
  <c r="JL115" i="4"/>
  <c r="JK115" i="4"/>
  <c r="JJ115" i="4"/>
  <c r="JI115" i="4"/>
  <c r="JH115" i="4"/>
  <c r="JG115" i="4"/>
  <c r="JF115" i="4"/>
  <c r="JE115" i="4"/>
  <c r="JD115" i="4"/>
  <c r="JC115" i="4"/>
  <c r="JB115" i="4"/>
  <c r="JA115" i="4"/>
  <c r="IZ115" i="4"/>
  <c r="IY115" i="4"/>
  <c r="IX115" i="4"/>
  <c r="IW115" i="4"/>
  <c r="IV115" i="4"/>
  <c r="IU115" i="4"/>
  <c r="IT115" i="4"/>
  <c r="IS115" i="4"/>
  <c r="IR115" i="4"/>
  <c r="IQ115" i="4"/>
  <c r="IP115" i="4"/>
  <c r="IO115" i="4"/>
  <c r="IN115" i="4"/>
  <c r="IM115" i="4"/>
  <c r="IL115" i="4"/>
  <c r="IK115" i="4"/>
  <c r="IJ115" i="4"/>
  <c r="II115" i="4"/>
  <c r="IH115" i="4"/>
  <c r="IG115" i="4"/>
  <c r="IF115" i="4"/>
  <c r="IE115" i="4"/>
  <c r="ID115" i="4"/>
  <c r="IC115" i="4"/>
  <c r="IB115" i="4"/>
  <c r="IA115" i="4"/>
  <c r="HZ115" i="4"/>
  <c r="HY115" i="4"/>
  <c r="HX115" i="4"/>
  <c r="HW115" i="4"/>
  <c r="HV115" i="4"/>
  <c r="HU115" i="4"/>
  <c r="HT115" i="4"/>
  <c r="HS115" i="4"/>
  <c r="HR115" i="4"/>
  <c r="HQ115" i="4"/>
  <c r="HP115" i="4"/>
  <c r="HO115" i="4"/>
  <c r="HN115" i="4"/>
  <c r="HM115" i="4"/>
  <c r="HL115" i="4"/>
  <c r="HK115" i="4"/>
  <c r="HJ115" i="4"/>
  <c r="HI115" i="4"/>
  <c r="HH115" i="4"/>
  <c r="HG115" i="4"/>
  <c r="HF115" i="4"/>
  <c r="HE115" i="4"/>
  <c r="KH95" i="4"/>
  <c r="KG95" i="4"/>
  <c r="KF95" i="4"/>
  <c r="KE95" i="4"/>
  <c r="KD95" i="4"/>
  <c r="KC95" i="4"/>
  <c r="KB95" i="4"/>
  <c r="KA95" i="4"/>
  <c r="JZ95" i="4"/>
  <c r="JY95" i="4"/>
  <c r="JX95" i="4"/>
  <c r="JW95" i="4"/>
  <c r="JV95" i="4"/>
  <c r="JU95" i="4"/>
  <c r="JT95" i="4"/>
  <c r="JS95" i="4"/>
  <c r="JR95" i="4"/>
  <c r="JQ95" i="4"/>
  <c r="JP95" i="4"/>
  <c r="JO95" i="4"/>
  <c r="JN95" i="4"/>
  <c r="JM95" i="4"/>
  <c r="JL95" i="4"/>
  <c r="JK95" i="4"/>
  <c r="JJ95" i="4"/>
  <c r="JI95" i="4"/>
  <c r="JH95" i="4"/>
  <c r="JG95" i="4"/>
  <c r="JF95" i="4"/>
  <c r="JE95" i="4"/>
  <c r="JD95" i="4"/>
  <c r="JC95" i="4"/>
  <c r="JB95" i="4"/>
  <c r="JA95" i="4"/>
  <c r="IZ95" i="4"/>
  <c r="IY95" i="4"/>
  <c r="IX95" i="4"/>
  <c r="IW95" i="4"/>
  <c r="IV95" i="4"/>
  <c r="IU95" i="4"/>
  <c r="IT95" i="4"/>
  <c r="IS95" i="4"/>
  <c r="IR95" i="4"/>
  <c r="IQ95" i="4"/>
  <c r="IP95" i="4"/>
  <c r="IO95" i="4"/>
  <c r="IN95" i="4"/>
  <c r="IM95" i="4"/>
  <c r="IL95" i="4"/>
  <c r="IK95" i="4"/>
  <c r="IJ95" i="4"/>
  <c r="II95" i="4"/>
  <c r="IH95" i="4"/>
  <c r="IG95" i="4"/>
  <c r="IF95" i="4"/>
  <c r="IE95" i="4"/>
  <c r="ID95" i="4"/>
  <c r="IC95" i="4"/>
  <c r="IB95" i="4"/>
  <c r="IA95" i="4"/>
  <c r="HZ95" i="4"/>
  <c r="HY95" i="4"/>
  <c r="HX95" i="4"/>
  <c r="HW95" i="4"/>
  <c r="HV95" i="4"/>
  <c r="HU95" i="4"/>
  <c r="HT95" i="4"/>
  <c r="HS95" i="4"/>
  <c r="HR95" i="4"/>
  <c r="HQ95" i="4"/>
  <c r="HP95" i="4"/>
  <c r="HO95" i="4"/>
  <c r="HN95" i="4"/>
  <c r="HM95" i="4"/>
  <c r="HL95" i="4"/>
  <c r="HK95" i="4"/>
  <c r="HJ95" i="4"/>
  <c r="HI95" i="4"/>
  <c r="HH95" i="4"/>
  <c r="HG95" i="4"/>
  <c r="HF95" i="4"/>
  <c r="HE95" i="4"/>
  <c r="KH44" i="4"/>
  <c r="KG44" i="4"/>
  <c r="KF44" i="4"/>
  <c r="KE44" i="4"/>
  <c r="KD44" i="4"/>
  <c r="KC44" i="4"/>
  <c r="KB44" i="4"/>
  <c r="KA44" i="4"/>
  <c r="JZ44" i="4"/>
  <c r="JY44" i="4"/>
  <c r="JX44" i="4"/>
  <c r="JW44" i="4"/>
  <c r="JV44" i="4"/>
  <c r="JU44" i="4"/>
  <c r="JT44" i="4"/>
  <c r="JS44" i="4"/>
  <c r="JR44" i="4"/>
  <c r="JQ44" i="4"/>
  <c r="JP44" i="4"/>
  <c r="JO44" i="4"/>
  <c r="JN44" i="4"/>
  <c r="JM44" i="4"/>
  <c r="JL44" i="4"/>
  <c r="JK44" i="4"/>
  <c r="JJ44" i="4"/>
  <c r="JI44" i="4"/>
  <c r="JH44" i="4"/>
  <c r="JG44" i="4"/>
  <c r="JF44" i="4"/>
  <c r="JE44" i="4"/>
  <c r="JD44" i="4"/>
  <c r="JC44" i="4"/>
  <c r="JB44" i="4"/>
  <c r="JA44" i="4"/>
  <c r="IZ44" i="4"/>
  <c r="IY44" i="4"/>
  <c r="IX44" i="4"/>
  <c r="IW44" i="4"/>
  <c r="IV44" i="4"/>
  <c r="IU44" i="4"/>
  <c r="IT44" i="4"/>
  <c r="IS44" i="4"/>
  <c r="IR44" i="4"/>
  <c r="IQ44" i="4"/>
  <c r="IP44" i="4"/>
  <c r="IO44" i="4"/>
  <c r="IN44" i="4"/>
  <c r="IM44" i="4"/>
  <c r="IL44" i="4"/>
  <c r="IK44" i="4"/>
  <c r="IJ44" i="4"/>
  <c r="II44" i="4"/>
  <c r="IH44" i="4"/>
  <c r="IG44" i="4"/>
  <c r="IF44" i="4"/>
  <c r="IE44" i="4"/>
  <c r="ID44" i="4"/>
  <c r="IC44" i="4"/>
  <c r="IB44" i="4"/>
  <c r="IA44" i="4"/>
  <c r="HZ44" i="4"/>
  <c r="HY44" i="4"/>
  <c r="HX44" i="4"/>
  <c r="HW44" i="4"/>
  <c r="HV44" i="4"/>
  <c r="HU44" i="4"/>
  <c r="HT44" i="4"/>
  <c r="HS44" i="4"/>
  <c r="HR44" i="4"/>
  <c r="HQ44" i="4"/>
  <c r="HP44" i="4"/>
  <c r="HO44" i="4"/>
  <c r="HN44" i="4"/>
  <c r="HM44" i="4"/>
  <c r="HL44" i="4"/>
  <c r="HK44" i="4"/>
  <c r="HJ44" i="4"/>
  <c r="HI44" i="4"/>
  <c r="HH44" i="4"/>
  <c r="HG44" i="4"/>
  <c r="HF44" i="4"/>
  <c r="HE44" i="4"/>
  <c r="KH42" i="4"/>
  <c r="KG42" i="4"/>
  <c r="KF42" i="4"/>
  <c r="KE42" i="4"/>
  <c r="KD42" i="4"/>
  <c r="KC42" i="4"/>
  <c r="KB42" i="4"/>
  <c r="KA42" i="4"/>
  <c r="JZ42" i="4"/>
  <c r="JY42" i="4"/>
  <c r="JX42" i="4"/>
  <c r="JW42" i="4"/>
  <c r="JV42" i="4"/>
  <c r="JU42" i="4"/>
  <c r="JT42" i="4"/>
  <c r="JS42" i="4"/>
  <c r="JR42" i="4"/>
  <c r="JQ42" i="4"/>
  <c r="JP42" i="4"/>
  <c r="JO42" i="4"/>
  <c r="JN42" i="4"/>
  <c r="JM42" i="4"/>
  <c r="JL42" i="4"/>
  <c r="JK42" i="4"/>
  <c r="JJ42" i="4"/>
  <c r="JI42" i="4"/>
  <c r="JH42" i="4"/>
  <c r="JG42" i="4"/>
  <c r="JF42" i="4"/>
  <c r="JE42" i="4"/>
  <c r="JD42" i="4"/>
  <c r="JC42" i="4"/>
  <c r="JB42" i="4"/>
  <c r="JA42" i="4"/>
  <c r="IZ42" i="4"/>
  <c r="IY42" i="4"/>
  <c r="IX42" i="4"/>
  <c r="IW42" i="4"/>
  <c r="IV42" i="4"/>
  <c r="IU42" i="4"/>
  <c r="IT42" i="4"/>
  <c r="IS42" i="4"/>
  <c r="IR42" i="4"/>
  <c r="IQ42" i="4"/>
  <c r="IP42" i="4"/>
  <c r="IO42" i="4"/>
  <c r="IN42" i="4"/>
  <c r="IM42" i="4"/>
  <c r="IL42" i="4"/>
  <c r="IK42" i="4"/>
  <c r="IJ42" i="4"/>
  <c r="II42" i="4"/>
  <c r="IH42" i="4"/>
  <c r="IG42" i="4"/>
  <c r="IF42" i="4"/>
  <c r="IE42" i="4"/>
  <c r="ID42" i="4"/>
  <c r="IC42" i="4"/>
  <c r="IB42" i="4"/>
  <c r="IA42" i="4"/>
  <c r="HZ42" i="4"/>
  <c r="HY42" i="4"/>
  <c r="HX42" i="4"/>
  <c r="HW42" i="4"/>
  <c r="HV42" i="4"/>
  <c r="HU42" i="4"/>
  <c r="HT42" i="4"/>
  <c r="HS42" i="4"/>
  <c r="HR42" i="4"/>
  <c r="HQ42" i="4"/>
  <c r="HP42" i="4"/>
  <c r="HO42" i="4"/>
  <c r="HN42" i="4"/>
  <c r="HM42" i="4"/>
  <c r="HL42" i="4"/>
  <c r="HK42" i="4"/>
  <c r="HJ42" i="4"/>
  <c r="HI42" i="4"/>
  <c r="HH42" i="4"/>
  <c r="HG42" i="4"/>
  <c r="HF42" i="4"/>
  <c r="HE42" i="4"/>
  <c r="KH89" i="4"/>
  <c r="KG89" i="4"/>
  <c r="KF89" i="4"/>
  <c r="KE89" i="4"/>
  <c r="KD89" i="4"/>
  <c r="KC89" i="4"/>
  <c r="KB89" i="4"/>
  <c r="KA89" i="4"/>
  <c r="JZ89" i="4"/>
  <c r="JY89" i="4"/>
  <c r="JX89" i="4"/>
  <c r="JW89" i="4"/>
  <c r="JV89" i="4"/>
  <c r="JU89" i="4"/>
  <c r="JT89" i="4"/>
  <c r="JS89" i="4"/>
  <c r="JR89" i="4"/>
  <c r="JQ89" i="4"/>
  <c r="JP89" i="4"/>
  <c r="JO89" i="4"/>
  <c r="JN89" i="4"/>
  <c r="JM89" i="4"/>
  <c r="JL89" i="4"/>
  <c r="JK89" i="4"/>
  <c r="JJ89" i="4"/>
  <c r="JI89" i="4"/>
  <c r="JH89" i="4"/>
  <c r="JG89" i="4"/>
  <c r="JF89" i="4"/>
  <c r="JE89" i="4"/>
  <c r="JD89" i="4"/>
  <c r="JC89" i="4"/>
  <c r="JB89" i="4"/>
  <c r="JA89" i="4"/>
  <c r="IZ89" i="4"/>
  <c r="IY89" i="4"/>
  <c r="IX89" i="4"/>
  <c r="IW89" i="4"/>
  <c r="IV89" i="4"/>
  <c r="IU89" i="4"/>
  <c r="IT89" i="4"/>
  <c r="IS89" i="4"/>
  <c r="IR89" i="4"/>
  <c r="IQ89" i="4"/>
  <c r="IP89" i="4"/>
  <c r="IO89" i="4"/>
  <c r="IN89" i="4"/>
  <c r="IM89" i="4"/>
  <c r="IL89" i="4"/>
  <c r="IK89" i="4"/>
  <c r="IJ89" i="4"/>
  <c r="II89" i="4"/>
  <c r="IH89" i="4"/>
  <c r="IG89" i="4"/>
  <c r="IF89" i="4"/>
  <c r="IE89" i="4"/>
  <c r="ID89" i="4"/>
  <c r="IC89" i="4"/>
  <c r="IB89" i="4"/>
  <c r="IA89" i="4"/>
  <c r="HZ89" i="4"/>
  <c r="HY89" i="4"/>
  <c r="HX89" i="4"/>
  <c r="HW89" i="4"/>
  <c r="HV89" i="4"/>
  <c r="HU89" i="4"/>
  <c r="HT89" i="4"/>
  <c r="HS89" i="4"/>
  <c r="HR89" i="4"/>
  <c r="HQ89" i="4"/>
  <c r="HP89" i="4"/>
  <c r="HO89" i="4"/>
  <c r="HN89" i="4"/>
  <c r="HM89" i="4"/>
  <c r="HL89" i="4"/>
  <c r="HK89" i="4"/>
  <c r="HJ89" i="4"/>
  <c r="HI89" i="4"/>
  <c r="HH89" i="4"/>
  <c r="HG89" i="4"/>
  <c r="HF89" i="4"/>
  <c r="HE89" i="4"/>
  <c r="KH107" i="4"/>
  <c r="KG107" i="4"/>
  <c r="KF107" i="4"/>
  <c r="KE107" i="4"/>
  <c r="KD107" i="4"/>
  <c r="KC107" i="4"/>
  <c r="KB107" i="4"/>
  <c r="KA107" i="4"/>
  <c r="JZ107" i="4"/>
  <c r="JY107" i="4"/>
  <c r="JX107" i="4"/>
  <c r="JW107" i="4"/>
  <c r="JV107" i="4"/>
  <c r="JU107" i="4"/>
  <c r="JT107" i="4"/>
  <c r="JS107" i="4"/>
  <c r="JR107" i="4"/>
  <c r="JQ107" i="4"/>
  <c r="JP107" i="4"/>
  <c r="JO107" i="4"/>
  <c r="JN107" i="4"/>
  <c r="JM107" i="4"/>
  <c r="JL107" i="4"/>
  <c r="JK107" i="4"/>
  <c r="JJ107" i="4"/>
  <c r="JI107" i="4"/>
  <c r="JH107" i="4"/>
  <c r="JG107" i="4"/>
  <c r="JF107" i="4"/>
  <c r="JE107" i="4"/>
  <c r="JD107" i="4"/>
  <c r="JC107" i="4"/>
  <c r="JB107" i="4"/>
  <c r="JA107" i="4"/>
  <c r="IZ107" i="4"/>
  <c r="IY107" i="4"/>
  <c r="IX107" i="4"/>
  <c r="IW107" i="4"/>
  <c r="IV107" i="4"/>
  <c r="IU107" i="4"/>
  <c r="IT107" i="4"/>
  <c r="IS107" i="4"/>
  <c r="IR107" i="4"/>
  <c r="IQ107" i="4"/>
  <c r="IP107" i="4"/>
  <c r="IO107" i="4"/>
  <c r="IN107" i="4"/>
  <c r="IM107" i="4"/>
  <c r="IL107" i="4"/>
  <c r="IK107" i="4"/>
  <c r="IJ107" i="4"/>
  <c r="II107" i="4"/>
  <c r="IH107" i="4"/>
  <c r="IG107" i="4"/>
  <c r="IF107" i="4"/>
  <c r="IE107" i="4"/>
  <c r="ID107" i="4"/>
  <c r="IC107" i="4"/>
  <c r="IB107" i="4"/>
  <c r="IA107" i="4"/>
  <c r="HZ107" i="4"/>
  <c r="HY107" i="4"/>
  <c r="HX107" i="4"/>
  <c r="HW107" i="4"/>
  <c r="HV107" i="4"/>
  <c r="HU107" i="4"/>
  <c r="HT107" i="4"/>
  <c r="HS107" i="4"/>
  <c r="HR107" i="4"/>
  <c r="HQ107" i="4"/>
  <c r="HP107" i="4"/>
  <c r="HO107" i="4"/>
  <c r="HN107" i="4"/>
  <c r="HM107" i="4"/>
  <c r="HL107" i="4"/>
  <c r="HK107" i="4"/>
  <c r="HJ107" i="4"/>
  <c r="HI107" i="4"/>
  <c r="HH107" i="4"/>
  <c r="HG107" i="4"/>
  <c r="HF107" i="4"/>
  <c r="HE107" i="4"/>
  <c r="KH61" i="4"/>
  <c r="KG61" i="4"/>
  <c r="KF61" i="4"/>
  <c r="KE61" i="4"/>
  <c r="KD61" i="4"/>
  <c r="KC61" i="4"/>
  <c r="KB61" i="4"/>
  <c r="KA61" i="4"/>
  <c r="JZ61" i="4"/>
  <c r="JY61" i="4"/>
  <c r="JX61" i="4"/>
  <c r="JW61" i="4"/>
  <c r="JV61" i="4"/>
  <c r="JU61" i="4"/>
  <c r="JT61" i="4"/>
  <c r="JS61" i="4"/>
  <c r="JR61" i="4"/>
  <c r="JQ61" i="4"/>
  <c r="JP61" i="4"/>
  <c r="JO61" i="4"/>
  <c r="JN61" i="4"/>
  <c r="JM61" i="4"/>
  <c r="JL61" i="4"/>
  <c r="JK61" i="4"/>
  <c r="JJ61" i="4"/>
  <c r="JI61" i="4"/>
  <c r="JH61" i="4"/>
  <c r="JG61" i="4"/>
  <c r="JF61" i="4"/>
  <c r="JE61" i="4"/>
  <c r="JD61" i="4"/>
  <c r="JC61" i="4"/>
  <c r="JB61" i="4"/>
  <c r="JA61" i="4"/>
  <c r="IZ61" i="4"/>
  <c r="IY61" i="4"/>
  <c r="IX61" i="4"/>
  <c r="IW61" i="4"/>
  <c r="IV61" i="4"/>
  <c r="IU61" i="4"/>
  <c r="IT61" i="4"/>
  <c r="IS61" i="4"/>
  <c r="IR61" i="4"/>
  <c r="IQ61" i="4"/>
  <c r="IP61" i="4"/>
  <c r="IO61" i="4"/>
  <c r="IN61" i="4"/>
  <c r="IM61" i="4"/>
  <c r="IL61" i="4"/>
  <c r="IK61" i="4"/>
  <c r="IJ61" i="4"/>
  <c r="II61" i="4"/>
  <c r="IH61" i="4"/>
  <c r="IG61" i="4"/>
  <c r="IF61" i="4"/>
  <c r="IE61" i="4"/>
  <c r="ID61" i="4"/>
  <c r="IC61" i="4"/>
  <c r="IB61" i="4"/>
  <c r="IA61" i="4"/>
  <c r="HZ61" i="4"/>
  <c r="HY61" i="4"/>
  <c r="HX61" i="4"/>
  <c r="HW61" i="4"/>
  <c r="HV61" i="4"/>
  <c r="HU61" i="4"/>
  <c r="HT61" i="4"/>
  <c r="HS61" i="4"/>
  <c r="HR61" i="4"/>
  <c r="HQ61" i="4"/>
  <c r="HP61" i="4"/>
  <c r="HO61" i="4"/>
  <c r="HN61" i="4"/>
  <c r="HM61" i="4"/>
  <c r="HL61" i="4"/>
  <c r="HK61" i="4"/>
  <c r="HJ61" i="4"/>
  <c r="HI61" i="4"/>
  <c r="HH61" i="4"/>
  <c r="HG61" i="4"/>
  <c r="HF61" i="4"/>
  <c r="HE61" i="4"/>
  <c r="KH39" i="4"/>
  <c r="KG39" i="4"/>
  <c r="KF39" i="4"/>
  <c r="KE39" i="4"/>
  <c r="KD39" i="4"/>
  <c r="KC39" i="4"/>
  <c r="KB39" i="4"/>
  <c r="KA39" i="4"/>
  <c r="JZ39" i="4"/>
  <c r="JY39" i="4"/>
  <c r="JX39" i="4"/>
  <c r="JW39" i="4"/>
  <c r="JV39" i="4"/>
  <c r="JU39" i="4"/>
  <c r="JT39" i="4"/>
  <c r="JS39" i="4"/>
  <c r="JR39" i="4"/>
  <c r="JQ39" i="4"/>
  <c r="JP39" i="4"/>
  <c r="JO39" i="4"/>
  <c r="JN39" i="4"/>
  <c r="JM39" i="4"/>
  <c r="JL39" i="4"/>
  <c r="JK39" i="4"/>
  <c r="JJ39" i="4"/>
  <c r="JI39" i="4"/>
  <c r="JH39" i="4"/>
  <c r="JG39" i="4"/>
  <c r="JF39" i="4"/>
  <c r="JE39" i="4"/>
  <c r="JD39" i="4"/>
  <c r="JC39" i="4"/>
  <c r="JB39" i="4"/>
  <c r="JA39" i="4"/>
  <c r="IZ39" i="4"/>
  <c r="IY39" i="4"/>
  <c r="IX39" i="4"/>
  <c r="IW39" i="4"/>
  <c r="IV39" i="4"/>
  <c r="IU39" i="4"/>
  <c r="IT39" i="4"/>
  <c r="IS39" i="4"/>
  <c r="IR39" i="4"/>
  <c r="IQ39" i="4"/>
  <c r="IP39" i="4"/>
  <c r="IO39" i="4"/>
  <c r="IN39" i="4"/>
  <c r="IM39" i="4"/>
  <c r="IL39" i="4"/>
  <c r="IK39" i="4"/>
  <c r="IJ39" i="4"/>
  <c r="II39" i="4"/>
  <c r="IH39" i="4"/>
  <c r="IG39" i="4"/>
  <c r="IF39" i="4"/>
  <c r="IE39" i="4"/>
  <c r="ID39" i="4"/>
  <c r="IC39" i="4"/>
  <c r="IB39" i="4"/>
  <c r="IA39" i="4"/>
  <c r="HZ39" i="4"/>
  <c r="HY39" i="4"/>
  <c r="HX39" i="4"/>
  <c r="HW39" i="4"/>
  <c r="HV39" i="4"/>
  <c r="HU39" i="4"/>
  <c r="HT39" i="4"/>
  <c r="HS39" i="4"/>
  <c r="HR39" i="4"/>
  <c r="HQ39" i="4"/>
  <c r="HP39" i="4"/>
  <c r="HO39" i="4"/>
  <c r="HN39" i="4"/>
  <c r="HM39" i="4"/>
  <c r="HL39" i="4"/>
  <c r="HK39" i="4"/>
  <c r="HJ39" i="4"/>
  <c r="HI39" i="4"/>
  <c r="HH39" i="4"/>
  <c r="HG39" i="4"/>
  <c r="HF39" i="4"/>
  <c r="HE39" i="4"/>
  <c r="KH87" i="4"/>
  <c r="KG87" i="4"/>
  <c r="KF87" i="4"/>
  <c r="KE87" i="4"/>
  <c r="KD87" i="4"/>
  <c r="KC87" i="4"/>
  <c r="KB87" i="4"/>
  <c r="KA87" i="4"/>
  <c r="JZ87" i="4"/>
  <c r="JY87" i="4"/>
  <c r="JX87" i="4"/>
  <c r="JW87" i="4"/>
  <c r="JV87" i="4"/>
  <c r="JU87" i="4"/>
  <c r="JT87" i="4"/>
  <c r="JS87" i="4"/>
  <c r="JR87" i="4"/>
  <c r="JQ87" i="4"/>
  <c r="JP87" i="4"/>
  <c r="JO87" i="4"/>
  <c r="JN87" i="4"/>
  <c r="JM87" i="4"/>
  <c r="JL87" i="4"/>
  <c r="JK87" i="4"/>
  <c r="JJ87" i="4"/>
  <c r="JI87" i="4"/>
  <c r="JH87" i="4"/>
  <c r="JG87" i="4"/>
  <c r="JF87" i="4"/>
  <c r="JE87" i="4"/>
  <c r="JD87" i="4"/>
  <c r="JC87" i="4"/>
  <c r="JB87" i="4"/>
  <c r="JA87" i="4"/>
  <c r="IZ87" i="4"/>
  <c r="IY87" i="4"/>
  <c r="IX87" i="4"/>
  <c r="IW87" i="4"/>
  <c r="IV87" i="4"/>
  <c r="IU87" i="4"/>
  <c r="IT87" i="4"/>
  <c r="IS87" i="4"/>
  <c r="IR87" i="4"/>
  <c r="IQ87" i="4"/>
  <c r="IP87" i="4"/>
  <c r="IO87" i="4"/>
  <c r="IN87" i="4"/>
  <c r="IM87" i="4"/>
  <c r="IL87" i="4"/>
  <c r="IK87" i="4"/>
  <c r="IJ87" i="4"/>
  <c r="II87" i="4"/>
  <c r="IH87" i="4"/>
  <c r="IG87" i="4"/>
  <c r="IF87" i="4"/>
  <c r="IE87" i="4"/>
  <c r="ID87" i="4"/>
  <c r="IC87" i="4"/>
  <c r="IB87" i="4"/>
  <c r="IA87" i="4"/>
  <c r="HZ87" i="4"/>
  <c r="HY87" i="4"/>
  <c r="HX87" i="4"/>
  <c r="HW87" i="4"/>
  <c r="HV87" i="4"/>
  <c r="HU87" i="4"/>
  <c r="HT87" i="4"/>
  <c r="HS87" i="4"/>
  <c r="HR87" i="4"/>
  <c r="HQ87" i="4"/>
  <c r="HP87" i="4"/>
  <c r="HO87" i="4"/>
  <c r="HN87" i="4"/>
  <c r="HM87" i="4"/>
  <c r="HL87" i="4"/>
  <c r="HK87" i="4"/>
  <c r="HJ87" i="4"/>
  <c r="HI87" i="4"/>
  <c r="HH87" i="4"/>
  <c r="HG87" i="4"/>
  <c r="HF87" i="4"/>
  <c r="HE87" i="4"/>
  <c r="KH22" i="4"/>
  <c r="KG22" i="4"/>
  <c r="KF22" i="4"/>
  <c r="KE22" i="4"/>
  <c r="KD22" i="4"/>
  <c r="KC22" i="4"/>
  <c r="KB22" i="4"/>
  <c r="KA22" i="4"/>
  <c r="JZ22" i="4"/>
  <c r="JY22" i="4"/>
  <c r="JX22" i="4"/>
  <c r="JW22" i="4"/>
  <c r="JV22" i="4"/>
  <c r="JU22" i="4"/>
  <c r="JT22" i="4"/>
  <c r="JS22" i="4"/>
  <c r="JR22" i="4"/>
  <c r="JQ22" i="4"/>
  <c r="JP22" i="4"/>
  <c r="JO22" i="4"/>
  <c r="JN22" i="4"/>
  <c r="JM22" i="4"/>
  <c r="JL22" i="4"/>
  <c r="JK22" i="4"/>
  <c r="JJ22" i="4"/>
  <c r="JI22" i="4"/>
  <c r="JH22" i="4"/>
  <c r="JG22" i="4"/>
  <c r="JF22" i="4"/>
  <c r="JE22" i="4"/>
  <c r="JD22" i="4"/>
  <c r="JC22" i="4"/>
  <c r="JB22" i="4"/>
  <c r="JA22" i="4"/>
  <c r="IZ22" i="4"/>
  <c r="IY22" i="4"/>
  <c r="IX22" i="4"/>
  <c r="IW22" i="4"/>
  <c r="IV22" i="4"/>
  <c r="IU22" i="4"/>
  <c r="IT22" i="4"/>
  <c r="IS22" i="4"/>
  <c r="IR22" i="4"/>
  <c r="IQ22" i="4"/>
  <c r="IP22" i="4"/>
  <c r="IO22" i="4"/>
  <c r="IN22" i="4"/>
  <c r="IM22" i="4"/>
  <c r="IL22" i="4"/>
  <c r="IK22" i="4"/>
  <c r="IJ22" i="4"/>
  <c r="II22" i="4"/>
  <c r="IH22" i="4"/>
  <c r="IG22" i="4"/>
  <c r="IF22" i="4"/>
  <c r="IE22" i="4"/>
  <c r="ID22" i="4"/>
  <c r="IC22" i="4"/>
  <c r="IB22" i="4"/>
  <c r="IA22" i="4"/>
  <c r="HZ22" i="4"/>
  <c r="HY22" i="4"/>
  <c r="HX22" i="4"/>
  <c r="HW22" i="4"/>
  <c r="HV22" i="4"/>
  <c r="HU22" i="4"/>
  <c r="HT22" i="4"/>
  <c r="HS22" i="4"/>
  <c r="HR22" i="4"/>
  <c r="HQ22" i="4"/>
  <c r="HP22" i="4"/>
  <c r="HO22" i="4"/>
  <c r="HN22" i="4"/>
  <c r="HM22" i="4"/>
  <c r="HL22" i="4"/>
  <c r="HK22" i="4"/>
  <c r="HJ22" i="4"/>
  <c r="HI22" i="4"/>
  <c r="HH22" i="4"/>
  <c r="HG22" i="4"/>
  <c r="HF22" i="4"/>
  <c r="HE22" i="4"/>
  <c r="KH9" i="4"/>
  <c r="KG9" i="4"/>
  <c r="KF9" i="4"/>
  <c r="KE9" i="4"/>
  <c r="KD9" i="4"/>
  <c r="KC9" i="4"/>
  <c r="KB9" i="4"/>
  <c r="KA9" i="4"/>
  <c r="JZ9" i="4"/>
  <c r="JY9" i="4"/>
  <c r="JX9" i="4"/>
  <c r="JW9" i="4"/>
  <c r="JV9" i="4"/>
  <c r="JU9" i="4"/>
  <c r="JT9" i="4"/>
  <c r="JS9" i="4"/>
  <c r="JR9" i="4"/>
  <c r="JQ9" i="4"/>
  <c r="JP9" i="4"/>
  <c r="JO9" i="4"/>
  <c r="JN9" i="4"/>
  <c r="JM9" i="4"/>
  <c r="JL9" i="4"/>
  <c r="JK9" i="4"/>
  <c r="JJ9" i="4"/>
  <c r="JI9" i="4"/>
  <c r="JH9" i="4"/>
  <c r="JG9" i="4"/>
  <c r="JF9" i="4"/>
  <c r="JE9" i="4"/>
  <c r="JD9" i="4"/>
  <c r="JC9" i="4"/>
  <c r="JB9" i="4"/>
  <c r="JA9" i="4"/>
  <c r="IZ9" i="4"/>
  <c r="IY9" i="4"/>
  <c r="IX9" i="4"/>
  <c r="IW9" i="4"/>
  <c r="IV9" i="4"/>
  <c r="IU9" i="4"/>
  <c r="IT9" i="4"/>
  <c r="IS9" i="4"/>
  <c r="IR9" i="4"/>
  <c r="IQ9" i="4"/>
  <c r="IP9" i="4"/>
  <c r="IO9" i="4"/>
  <c r="IN9" i="4"/>
  <c r="IM9" i="4"/>
  <c r="IL9" i="4"/>
  <c r="IK9" i="4"/>
  <c r="IJ9" i="4"/>
  <c r="II9" i="4"/>
  <c r="IH9" i="4"/>
  <c r="IG9" i="4"/>
  <c r="IF9" i="4"/>
  <c r="IE9" i="4"/>
  <c r="ID9" i="4"/>
  <c r="IC9" i="4"/>
  <c r="IB9" i="4"/>
  <c r="IA9" i="4"/>
  <c r="HZ9" i="4"/>
  <c r="HY9" i="4"/>
  <c r="HX9" i="4"/>
  <c r="HW9" i="4"/>
  <c r="HV9" i="4"/>
  <c r="HU9" i="4"/>
  <c r="HT9" i="4"/>
  <c r="HS9" i="4"/>
  <c r="HR9" i="4"/>
  <c r="HQ9" i="4"/>
  <c r="HP9" i="4"/>
  <c r="HO9" i="4"/>
  <c r="HN9" i="4"/>
  <c r="HM9" i="4"/>
  <c r="HL9" i="4"/>
  <c r="HK9" i="4"/>
  <c r="HJ9" i="4"/>
  <c r="HI9" i="4"/>
  <c r="HH9" i="4"/>
  <c r="HG9" i="4"/>
  <c r="HF9" i="4"/>
  <c r="HE9" i="4"/>
  <c r="KH74" i="4"/>
  <c r="KG74" i="4"/>
  <c r="KF74" i="4"/>
  <c r="KE74" i="4"/>
  <c r="KD74" i="4"/>
  <c r="KC74" i="4"/>
  <c r="KB74" i="4"/>
  <c r="KA74" i="4"/>
  <c r="JZ74" i="4"/>
  <c r="JY74" i="4"/>
  <c r="JX74" i="4"/>
  <c r="JW74" i="4"/>
  <c r="JV74" i="4"/>
  <c r="JU74" i="4"/>
  <c r="JT74" i="4"/>
  <c r="JS74" i="4"/>
  <c r="JR74" i="4"/>
  <c r="JQ74" i="4"/>
  <c r="JP74" i="4"/>
  <c r="JO74" i="4"/>
  <c r="JN74" i="4"/>
  <c r="JM74" i="4"/>
  <c r="JL74" i="4"/>
  <c r="JK74" i="4"/>
  <c r="JJ74" i="4"/>
  <c r="JI74" i="4"/>
  <c r="JH74" i="4"/>
  <c r="JG74" i="4"/>
  <c r="JF74" i="4"/>
  <c r="JE74" i="4"/>
  <c r="JD74" i="4"/>
  <c r="JC74" i="4"/>
  <c r="JB74" i="4"/>
  <c r="JA74" i="4"/>
  <c r="IZ74" i="4"/>
  <c r="IY74" i="4"/>
  <c r="IX74" i="4"/>
  <c r="IW74" i="4"/>
  <c r="IV74" i="4"/>
  <c r="IU74" i="4"/>
  <c r="IT74" i="4"/>
  <c r="IS74" i="4"/>
  <c r="IR74" i="4"/>
  <c r="IQ74" i="4"/>
  <c r="IP74" i="4"/>
  <c r="IO74" i="4"/>
  <c r="IN74" i="4"/>
  <c r="IM74" i="4"/>
  <c r="IL74" i="4"/>
  <c r="IK74" i="4"/>
  <c r="IJ74" i="4"/>
  <c r="II74" i="4"/>
  <c r="IH74" i="4"/>
  <c r="IG74" i="4"/>
  <c r="IF74" i="4"/>
  <c r="IE74" i="4"/>
  <c r="ID74" i="4"/>
  <c r="IC74" i="4"/>
  <c r="IB74" i="4"/>
  <c r="IA74" i="4"/>
  <c r="HZ74" i="4"/>
  <c r="HY74" i="4"/>
  <c r="HX74" i="4"/>
  <c r="HW74" i="4"/>
  <c r="HV74" i="4"/>
  <c r="HU74" i="4"/>
  <c r="HT74" i="4"/>
  <c r="HS74" i="4"/>
  <c r="HR74" i="4"/>
  <c r="HQ74" i="4"/>
  <c r="HP74" i="4"/>
  <c r="HO74" i="4"/>
  <c r="HN74" i="4"/>
  <c r="HM74" i="4"/>
  <c r="HL74" i="4"/>
  <c r="HK74" i="4"/>
  <c r="HJ74" i="4"/>
  <c r="HI74" i="4"/>
  <c r="HH74" i="4"/>
  <c r="HG74" i="4"/>
  <c r="HF74" i="4"/>
  <c r="HE74" i="4"/>
  <c r="KH7" i="4"/>
  <c r="KG7" i="4"/>
  <c r="KF7" i="4"/>
  <c r="KE7" i="4"/>
  <c r="KD7" i="4"/>
  <c r="KC7" i="4"/>
  <c r="KB7" i="4"/>
  <c r="KA7" i="4"/>
  <c r="JZ7" i="4"/>
  <c r="JY7" i="4"/>
  <c r="JX7" i="4"/>
  <c r="JW7" i="4"/>
  <c r="JV7" i="4"/>
  <c r="JU7" i="4"/>
  <c r="JT7" i="4"/>
  <c r="JS7" i="4"/>
  <c r="JR7" i="4"/>
  <c r="JQ7" i="4"/>
  <c r="JP7" i="4"/>
  <c r="JO7" i="4"/>
  <c r="JN7" i="4"/>
  <c r="JM7" i="4"/>
  <c r="JL7" i="4"/>
  <c r="JK7" i="4"/>
  <c r="JJ7" i="4"/>
  <c r="JI7" i="4"/>
  <c r="JH7" i="4"/>
  <c r="JG7" i="4"/>
  <c r="JF7" i="4"/>
  <c r="JE7" i="4"/>
  <c r="JD7" i="4"/>
  <c r="JC7" i="4"/>
  <c r="JB7" i="4"/>
  <c r="JA7" i="4"/>
  <c r="IZ7" i="4"/>
  <c r="IY7" i="4"/>
  <c r="IX7" i="4"/>
  <c r="IW7" i="4"/>
  <c r="IV7" i="4"/>
  <c r="IU7" i="4"/>
  <c r="IT7" i="4"/>
  <c r="IS7" i="4"/>
  <c r="IR7" i="4"/>
  <c r="IQ7" i="4"/>
  <c r="IP7" i="4"/>
  <c r="IO7" i="4"/>
  <c r="IN7" i="4"/>
  <c r="IM7" i="4"/>
  <c r="IL7" i="4"/>
  <c r="IK7" i="4"/>
  <c r="IJ7" i="4"/>
  <c r="II7" i="4"/>
  <c r="IH7" i="4"/>
  <c r="IG7" i="4"/>
  <c r="IF7" i="4"/>
  <c r="IE7" i="4"/>
  <c r="ID7" i="4"/>
  <c r="IC7" i="4"/>
  <c r="IB7" i="4"/>
  <c r="IA7" i="4"/>
  <c r="HZ7" i="4"/>
  <c r="HY7" i="4"/>
  <c r="HX7" i="4"/>
  <c r="HW7" i="4"/>
  <c r="HV7" i="4"/>
  <c r="HU7" i="4"/>
  <c r="HT7" i="4"/>
  <c r="HS7" i="4"/>
  <c r="HR7" i="4"/>
  <c r="HQ7" i="4"/>
  <c r="HP7" i="4"/>
  <c r="HO7" i="4"/>
  <c r="HN7" i="4"/>
  <c r="HM7" i="4"/>
  <c r="HL7" i="4"/>
  <c r="HK7" i="4"/>
  <c r="HJ7" i="4"/>
  <c r="HI7" i="4"/>
  <c r="HH7" i="4"/>
  <c r="HG7" i="4"/>
  <c r="HF7" i="4"/>
  <c r="HE7" i="4"/>
  <c r="KH71" i="4"/>
  <c r="KG71" i="4"/>
  <c r="KF71" i="4"/>
  <c r="KE71" i="4"/>
  <c r="KD71" i="4"/>
  <c r="KC71" i="4"/>
  <c r="KB71" i="4"/>
  <c r="KA71" i="4"/>
  <c r="JZ71" i="4"/>
  <c r="JY71" i="4"/>
  <c r="JX71" i="4"/>
  <c r="JW71" i="4"/>
  <c r="JV71" i="4"/>
  <c r="JU71" i="4"/>
  <c r="JT71" i="4"/>
  <c r="JS71" i="4"/>
  <c r="JR71" i="4"/>
  <c r="JQ71" i="4"/>
  <c r="JP71" i="4"/>
  <c r="JO71" i="4"/>
  <c r="JN71" i="4"/>
  <c r="JM71" i="4"/>
  <c r="JL71" i="4"/>
  <c r="JK71" i="4"/>
  <c r="JJ71" i="4"/>
  <c r="JI71" i="4"/>
  <c r="JH71" i="4"/>
  <c r="JG71" i="4"/>
  <c r="JF71" i="4"/>
  <c r="JE71" i="4"/>
  <c r="JD71" i="4"/>
  <c r="JC71" i="4"/>
  <c r="JB71" i="4"/>
  <c r="JA71" i="4"/>
  <c r="IZ71" i="4"/>
  <c r="IY71" i="4"/>
  <c r="IX71" i="4"/>
  <c r="IW71" i="4"/>
  <c r="IV71" i="4"/>
  <c r="IU71" i="4"/>
  <c r="IT71" i="4"/>
  <c r="IS71" i="4"/>
  <c r="IR71" i="4"/>
  <c r="IQ71" i="4"/>
  <c r="IP71" i="4"/>
  <c r="IO71" i="4"/>
  <c r="IN71" i="4"/>
  <c r="IM71" i="4"/>
  <c r="IL71" i="4"/>
  <c r="IK71" i="4"/>
  <c r="IJ71" i="4"/>
  <c r="II71" i="4"/>
  <c r="IH71" i="4"/>
  <c r="IG71" i="4"/>
  <c r="IF71" i="4"/>
  <c r="IE71" i="4"/>
  <c r="ID71" i="4"/>
  <c r="IC71" i="4"/>
  <c r="IB71" i="4"/>
  <c r="IA71" i="4"/>
  <c r="HZ71" i="4"/>
  <c r="HY71" i="4"/>
  <c r="HX71" i="4"/>
  <c r="HW71" i="4"/>
  <c r="HV71" i="4"/>
  <c r="HU71" i="4"/>
  <c r="HT71" i="4"/>
  <c r="HS71" i="4"/>
  <c r="HR71" i="4"/>
  <c r="HQ71" i="4"/>
  <c r="HP71" i="4"/>
  <c r="HO71" i="4"/>
  <c r="HN71" i="4"/>
  <c r="HM71" i="4"/>
  <c r="HL71" i="4"/>
  <c r="HK71" i="4"/>
  <c r="HJ71" i="4"/>
  <c r="HI71" i="4"/>
  <c r="HH71" i="4"/>
  <c r="HG71" i="4"/>
  <c r="HF71" i="4"/>
  <c r="HE71" i="4"/>
  <c r="KH113" i="4"/>
  <c r="KG113" i="4"/>
  <c r="KF113" i="4"/>
  <c r="KE113" i="4"/>
  <c r="KD113" i="4"/>
  <c r="KC113" i="4"/>
  <c r="KB113" i="4"/>
  <c r="KA113" i="4"/>
  <c r="JZ113" i="4"/>
  <c r="JY113" i="4"/>
  <c r="JX113" i="4"/>
  <c r="JW113" i="4"/>
  <c r="JV113" i="4"/>
  <c r="JU113" i="4"/>
  <c r="JT113" i="4"/>
  <c r="JS113" i="4"/>
  <c r="JR113" i="4"/>
  <c r="JQ113" i="4"/>
  <c r="JP113" i="4"/>
  <c r="JO113" i="4"/>
  <c r="JN113" i="4"/>
  <c r="JM113" i="4"/>
  <c r="JL113" i="4"/>
  <c r="JK113" i="4"/>
  <c r="JJ113" i="4"/>
  <c r="JI113" i="4"/>
  <c r="JH113" i="4"/>
  <c r="JG113" i="4"/>
  <c r="JF113" i="4"/>
  <c r="JE113" i="4"/>
  <c r="JD113" i="4"/>
  <c r="JC113" i="4"/>
  <c r="JB113" i="4"/>
  <c r="JA113" i="4"/>
  <c r="IZ113" i="4"/>
  <c r="IY113" i="4"/>
  <c r="IX113" i="4"/>
  <c r="IW113" i="4"/>
  <c r="IV113" i="4"/>
  <c r="IU113" i="4"/>
  <c r="IT113" i="4"/>
  <c r="IS113" i="4"/>
  <c r="IR113" i="4"/>
  <c r="IQ113" i="4"/>
  <c r="IP113" i="4"/>
  <c r="IO113" i="4"/>
  <c r="IN113" i="4"/>
  <c r="IM113" i="4"/>
  <c r="IL113" i="4"/>
  <c r="IK113" i="4"/>
  <c r="IJ113" i="4"/>
  <c r="II113" i="4"/>
  <c r="IH113" i="4"/>
  <c r="IG113" i="4"/>
  <c r="IF113" i="4"/>
  <c r="IE113" i="4"/>
  <c r="ID113" i="4"/>
  <c r="IC113" i="4"/>
  <c r="IB113" i="4"/>
  <c r="IA113" i="4"/>
  <c r="HZ113" i="4"/>
  <c r="HY113" i="4"/>
  <c r="HX113" i="4"/>
  <c r="HW113" i="4"/>
  <c r="HV113" i="4"/>
  <c r="HU113" i="4"/>
  <c r="HT113" i="4"/>
  <c r="HS113" i="4"/>
  <c r="HR113" i="4"/>
  <c r="HQ113" i="4"/>
  <c r="HP113" i="4"/>
  <c r="HO113" i="4"/>
  <c r="HN113" i="4"/>
  <c r="HM113" i="4"/>
  <c r="HL113" i="4"/>
  <c r="HK113" i="4"/>
  <c r="HJ113" i="4"/>
  <c r="HI113" i="4"/>
  <c r="HH113" i="4"/>
  <c r="HG113" i="4"/>
  <c r="HF113" i="4"/>
  <c r="HE113" i="4"/>
  <c r="KH66" i="4"/>
  <c r="KG66" i="4"/>
  <c r="KF66" i="4"/>
  <c r="KE66" i="4"/>
  <c r="KD66" i="4"/>
  <c r="KC66" i="4"/>
  <c r="KB66" i="4"/>
  <c r="KA66" i="4"/>
  <c r="JZ66" i="4"/>
  <c r="JY66" i="4"/>
  <c r="JX66" i="4"/>
  <c r="JW66" i="4"/>
  <c r="JV66" i="4"/>
  <c r="JU66" i="4"/>
  <c r="JT66" i="4"/>
  <c r="JS66" i="4"/>
  <c r="JR66" i="4"/>
  <c r="JQ66" i="4"/>
  <c r="JP66" i="4"/>
  <c r="JO66" i="4"/>
  <c r="JN66" i="4"/>
  <c r="JM66" i="4"/>
  <c r="JL66" i="4"/>
  <c r="JK66" i="4"/>
  <c r="JJ66" i="4"/>
  <c r="JI66" i="4"/>
  <c r="JH66" i="4"/>
  <c r="JG66" i="4"/>
  <c r="JF66" i="4"/>
  <c r="JE66" i="4"/>
  <c r="JD66" i="4"/>
  <c r="JC66" i="4"/>
  <c r="JB66" i="4"/>
  <c r="JA66" i="4"/>
  <c r="IZ66" i="4"/>
  <c r="IY66" i="4"/>
  <c r="IX66" i="4"/>
  <c r="IW66" i="4"/>
  <c r="IV66" i="4"/>
  <c r="IU66" i="4"/>
  <c r="IT66" i="4"/>
  <c r="IS66" i="4"/>
  <c r="IR66" i="4"/>
  <c r="IQ66" i="4"/>
  <c r="IP66" i="4"/>
  <c r="IO66" i="4"/>
  <c r="IN66" i="4"/>
  <c r="IM66" i="4"/>
  <c r="IL66" i="4"/>
  <c r="IK66" i="4"/>
  <c r="IJ66" i="4"/>
  <c r="II66" i="4"/>
  <c r="IH66" i="4"/>
  <c r="IG66" i="4"/>
  <c r="IF66" i="4"/>
  <c r="IE66" i="4"/>
  <c r="ID66" i="4"/>
  <c r="IC66" i="4"/>
  <c r="IB66" i="4"/>
  <c r="IA66" i="4"/>
  <c r="HZ66" i="4"/>
  <c r="HY66" i="4"/>
  <c r="HX66" i="4"/>
  <c r="HW66" i="4"/>
  <c r="HV66" i="4"/>
  <c r="HU66" i="4"/>
  <c r="HT66" i="4"/>
  <c r="HS66" i="4"/>
  <c r="HR66" i="4"/>
  <c r="HQ66" i="4"/>
  <c r="HP66" i="4"/>
  <c r="HO66" i="4"/>
  <c r="HN66" i="4"/>
  <c r="HM66" i="4"/>
  <c r="HL66" i="4"/>
  <c r="HK66" i="4"/>
  <c r="HJ66" i="4"/>
  <c r="HI66" i="4"/>
  <c r="HH66" i="4"/>
  <c r="HG66" i="4"/>
  <c r="HF66" i="4"/>
  <c r="HE66" i="4"/>
  <c r="KH28" i="4"/>
  <c r="KG28" i="4"/>
  <c r="KF28" i="4"/>
  <c r="KE28" i="4"/>
  <c r="KD28" i="4"/>
  <c r="KC28" i="4"/>
  <c r="KB28" i="4"/>
  <c r="KA28" i="4"/>
  <c r="JZ28" i="4"/>
  <c r="JY28" i="4"/>
  <c r="JX28" i="4"/>
  <c r="JW28" i="4"/>
  <c r="JV28" i="4"/>
  <c r="JU28" i="4"/>
  <c r="JT28" i="4"/>
  <c r="JS28" i="4"/>
  <c r="JR28" i="4"/>
  <c r="JQ28" i="4"/>
  <c r="JP28" i="4"/>
  <c r="JO28" i="4"/>
  <c r="JN28" i="4"/>
  <c r="JM28" i="4"/>
  <c r="JL28" i="4"/>
  <c r="JK28" i="4"/>
  <c r="JJ28" i="4"/>
  <c r="JI28" i="4"/>
  <c r="JH28" i="4"/>
  <c r="JG28" i="4"/>
  <c r="JF28" i="4"/>
  <c r="JE28" i="4"/>
  <c r="JD28" i="4"/>
  <c r="JC28" i="4"/>
  <c r="JB28" i="4"/>
  <c r="JA28" i="4"/>
  <c r="IZ28" i="4"/>
  <c r="IY28" i="4"/>
  <c r="IX28" i="4"/>
  <c r="IW28" i="4"/>
  <c r="IV28" i="4"/>
  <c r="IU28" i="4"/>
  <c r="IT28" i="4"/>
  <c r="IS28" i="4"/>
  <c r="IR28" i="4"/>
  <c r="IQ28" i="4"/>
  <c r="IP28" i="4"/>
  <c r="IO28" i="4"/>
  <c r="IN28" i="4"/>
  <c r="IM28" i="4"/>
  <c r="IL28" i="4"/>
  <c r="IK28" i="4"/>
  <c r="IJ28" i="4"/>
  <c r="II28" i="4"/>
  <c r="IH28" i="4"/>
  <c r="IG28" i="4"/>
  <c r="IF28" i="4"/>
  <c r="IE28" i="4"/>
  <c r="ID28" i="4"/>
  <c r="IC28" i="4"/>
  <c r="IB28" i="4"/>
  <c r="IA28" i="4"/>
  <c r="HZ28" i="4"/>
  <c r="HY28" i="4"/>
  <c r="HX28" i="4"/>
  <c r="HW28" i="4"/>
  <c r="HV28" i="4"/>
  <c r="HU28" i="4"/>
  <c r="HT28" i="4"/>
  <c r="HS28" i="4"/>
  <c r="HR28" i="4"/>
  <c r="HQ28" i="4"/>
  <c r="HP28" i="4"/>
  <c r="HO28" i="4"/>
  <c r="HN28" i="4"/>
  <c r="HM28" i="4"/>
  <c r="HL28" i="4"/>
  <c r="HK28" i="4"/>
  <c r="HJ28" i="4"/>
  <c r="HI28" i="4"/>
  <c r="HH28" i="4"/>
  <c r="HG28" i="4"/>
  <c r="HF28" i="4"/>
  <c r="HE28" i="4"/>
  <c r="KH48" i="4"/>
  <c r="KG48" i="4"/>
  <c r="KF48" i="4"/>
  <c r="KE48" i="4"/>
  <c r="KD48" i="4"/>
  <c r="KC48" i="4"/>
  <c r="KB48" i="4"/>
  <c r="KA48" i="4"/>
  <c r="JZ48" i="4"/>
  <c r="JY48" i="4"/>
  <c r="JX48" i="4"/>
  <c r="JW48" i="4"/>
  <c r="JV48" i="4"/>
  <c r="JU48" i="4"/>
  <c r="JT48" i="4"/>
  <c r="JS48" i="4"/>
  <c r="JR48" i="4"/>
  <c r="JQ48" i="4"/>
  <c r="JP48" i="4"/>
  <c r="JO48" i="4"/>
  <c r="JN48" i="4"/>
  <c r="JM48" i="4"/>
  <c r="JL48" i="4"/>
  <c r="JK48" i="4"/>
  <c r="JJ48" i="4"/>
  <c r="JI48" i="4"/>
  <c r="JH48" i="4"/>
  <c r="JG48" i="4"/>
  <c r="JF48" i="4"/>
  <c r="JE48" i="4"/>
  <c r="JD48" i="4"/>
  <c r="JC48" i="4"/>
  <c r="JB48" i="4"/>
  <c r="JA48" i="4"/>
  <c r="IZ48" i="4"/>
  <c r="IY48" i="4"/>
  <c r="IX48" i="4"/>
  <c r="IW48" i="4"/>
  <c r="IV48" i="4"/>
  <c r="IU48" i="4"/>
  <c r="IT48" i="4"/>
  <c r="IS48" i="4"/>
  <c r="IR48" i="4"/>
  <c r="IQ48" i="4"/>
  <c r="IP48" i="4"/>
  <c r="IO48" i="4"/>
  <c r="IN48" i="4"/>
  <c r="IM48" i="4"/>
  <c r="IL48" i="4"/>
  <c r="IK48" i="4"/>
  <c r="IJ48" i="4"/>
  <c r="II48" i="4"/>
  <c r="IH48" i="4"/>
  <c r="IG48" i="4"/>
  <c r="IF48" i="4"/>
  <c r="IE48" i="4"/>
  <c r="ID48" i="4"/>
  <c r="IC48" i="4"/>
  <c r="IB48" i="4"/>
  <c r="IA48" i="4"/>
  <c r="HZ48" i="4"/>
  <c r="HY48" i="4"/>
  <c r="HX48" i="4"/>
  <c r="HW48" i="4"/>
  <c r="HV48" i="4"/>
  <c r="HU48" i="4"/>
  <c r="HT48" i="4"/>
  <c r="HS48" i="4"/>
  <c r="HR48" i="4"/>
  <c r="HQ48" i="4"/>
  <c r="HP48" i="4"/>
  <c r="HO48" i="4"/>
  <c r="HN48" i="4"/>
  <c r="HM48" i="4"/>
  <c r="HL48" i="4"/>
  <c r="HK48" i="4"/>
  <c r="HJ48" i="4"/>
  <c r="HI48" i="4"/>
  <c r="HH48" i="4"/>
  <c r="HG48" i="4"/>
  <c r="HF48" i="4"/>
  <c r="HE48" i="4"/>
  <c r="KH130" i="4"/>
  <c r="KG130" i="4"/>
  <c r="KF130" i="4"/>
  <c r="KE130" i="4"/>
  <c r="KD130" i="4"/>
  <c r="KC130" i="4"/>
  <c r="KB130" i="4"/>
  <c r="KA130" i="4"/>
  <c r="JZ130" i="4"/>
  <c r="JY130" i="4"/>
  <c r="JX130" i="4"/>
  <c r="JW130" i="4"/>
  <c r="JV130" i="4"/>
  <c r="JU130" i="4"/>
  <c r="JT130" i="4"/>
  <c r="JS130" i="4"/>
  <c r="JR130" i="4"/>
  <c r="JQ130" i="4"/>
  <c r="JP130" i="4"/>
  <c r="JO130" i="4"/>
  <c r="JN130" i="4"/>
  <c r="JM130" i="4"/>
  <c r="JL130" i="4"/>
  <c r="JK130" i="4"/>
  <c r="JJ130" i="4"/>
  <c r="JI130" i="4"/>
  <c r="JH130" i="4"/>
  <c r="JG130" i="4"/>
  <c r="JF130" i="4"/>
  <c r="JE130" i="4"/>
  <c r="JD130" i="4"/>
  <c r="JC130" i="4"/>
  <c r="JB130" i="4"/>
  <c r="JA130" i="4"/>
  <c r="IZ130" i="4"/>
  <c r="IY130" i="4"/>
  <c r="IX130" i="4"/>
  <c r="IW130" i="4"/>
  <c r="IV130" i="4"/>
  <c r="IU130" i="4"/>
  <c r="IT130" i="4"/>
  <c r="IS130" i="4"/>
  <c r="IR130" i="4"/>
  <c r="IQ130" i="4"/>
  <c r="IP130" i="4"/>
  <c r="IO130" i="4"/>
  <c r="IN130" i="4"/>
  <c r="IM130" i="4"/>
  <c r="IL130" i="4"/>
  <c r="IK130" i="4"/>
  <c r="IJ130" i="4"/>
  <c r="II130" i="4"/>
  <c r="IH130" i="4"/>
  <c r="IG130" i="4"/>
  <c r="IF130" i="4"/>
  <c r="IE130" i="4"/>
  <c r="ID130" i="4"/>
  <c r="IC130" i="4"/>
  <c r="IB130" i="4"/>
  <c r="IA130" i="4"/>
  <c r="HZ130" i="4"/>
  <c r="HY130" i="4"/>
  <c r="HX130" i="4"/>
  <c r="HW130" i="4"/>
  <c r="HV130" i="4"/>
  <c r="HU130" i="4"/>
  <c r="HT130" i="4"/>
  <c r="HS130" i="4"/>
  <c r="HR130" i="4"/>
  <c r="HQ130" i="4"/>
  <c r="HP130" i="4"/>
  <c r="HO130" i="4"/>
  <c r="HN130" i="4"/>
  <c r="HM130" i="4"/>
  <c r="HL130" i="4"/>
  <c r="HK130" i="4"/>
  <c r="HJ130" i="4"/>
  <c r="HI130" i="4"/>
  <c r="HH130" i="4"/>
  <c r="HG130" i="4"/>
  <c r="HF130" i="4"/>
  <c r="HE130" i="4"/>
  <c r="KH25" i="4"/>
  <c r="KG25" i="4"/>
  <c r="KF25" i="4"/>
  <c r="KE25" i="4"/>
  <c r="KD25" i="4"/>
  <c r="KC25" i="4"/>
  <c r="KB25" i="4"/>
  <c r="KA25" i="4"/>
  <c r="JZ25" i="4"/>
  <c r="JY25" i="4"/>
  <c r="JX25" i="4"/>
  <c r="JW25" i="4"/>
  <c r="JV25" i="4"/>
  <c r="JU25" i="4"/>
  <c r="JT25" i="4"/>
  <c r="JS25" i="4"/>
  <c r="JR25" i="4"/>
  <c r="JQ25" i="4"/>
  <c r="JP25" i="4"/>
  <c r="JO25" i="4"/>
  <c r="JN25" i="4"/>
  <c r="JM25" i="4"/>
  <c r="JL25" i="4"/>
  <c r="JK25" i="4"/>
  <c r="JJ25" i="4"/>
  <c r="JI25" i="4"/>
  <c r="JH25" i="4"/>
  <c r="JG25" i="4"/>
  <c r="JF25" i="4"/>
  <c r="JE25" i="4"/>
  <c r="JD25" i="4"/>
  <c r="JC25" i="4"/>
  <c r="JB25" i="4"/>
  <c r="JA25" i="4"/>
  <c r="IZ25" i="4"/>
  <c r="IY25" i="4"/>
  <c r="IX25" i="4"/>
  <c r="IW25" i="4"/>
  <c r="IV25" i="4"/>
  <c r="IU25" i="4"/>
  <c r="IT25" i="4"/>
  <c r="IS25" i="4"/>
  <c r="IR25" i="4"/>
  <c r="IQ25" i="4"/>
  <c r="IP25" i="4"/>
  <c r="IO25" i="4"/>
  <c r="IN25" i="4"/>
  <c r="IM25" i="4"/>
  <c r="IL25" i="4"/>
  <c r="IK25" i="4"/>
  <c r="IJ25" i="4"/>
  <c r="II25" i="4"/>
  <c r="IH25" i="4"/>
  <c r="IG25" i="4"/>
  <c r="IF25" i="4"/>
  <c r="IE25" i="4"/>
  <c r="ID25" i="4"/>
  <c r="IC25" i="4"/>
  <c r="IB25" i="4"/>
  <c r="IA25" i="4"/>
  <c r="HZ25" i="4"/>
  <c r="HY25" i="4"/>
  <c r="HX25" i="4"/>
  <c r="HW25" i="4"/>
  <c r="HV25" i="4"/>
  <c r="HU25" i="4"/>
  <c r="HT25" i="4"/>
  <c r="HS25" i="4"/>
  <c r="HR25" i="4"/>
  <c r="HQ25" i="4"/>
  <c r="HP25" i="4"/>
  <c r="HO25" i="4"/>
  <c r="HN25" i="4"/>
  <c r="HM25" i="4"/>
  <c r="HL25" i="4"/>
  <c r="HK25" i="4"/>
  <c r="HJ25" i="4"/>
  <c r="HI25" i="4"/>
  <c r="HH25" i="4"/>
  <c r="HG25" i="4"/>
  <c r="HF25" i="4"/>
  <c r="HE25" i="4"/>
  <c r="KH5" i="4"/>
  <c r="KG5" i="4"/>
  <c r="KF5" i="4"/>
  <c r="KE5" i="4"/>
  <c r="KD5" i="4"/>
  <c r="KC5" i="4"/>
  <c r="KB5" i="4"/>
  <c r="KA5" i="4"/>
  <c r="JZ5" i="4"/>
  <c r="JY5" i="4"/>
  <c r="JX5" i="4"/>
  <c r="JW5" i="4"/>
  <c r="JV5" i="4"/>
  <c r="JU5" i="4"/>
  <c r="JT5" i="4"/>
  <c r="JS5" i="4"/>
  <c r="JR5" i="4"/>
  <c r="JQ5" i="4"/>
  <c r="JP5" i="4"/>
  <c r="JO5" i="4"/>
  <c r="JN5" i="4"/>
  <c r="JM5" i="4"/>
  <c r="JL5" i="4"/>
  <c r="JK5" i="4"/>
  <c r="JJ5" i="4"/>
  <c r="JI5" i="4"/>
  <c r="JH5" i="4"/>
  <c r="JG5" i="4"/>
  <c r="JF5" i="4"/>
  <c r="JE5" i="4"/>
  <c r="JD5" i="4"/>
  <c r="JC5" i="4"/>
  <c r="JB5" i="4"/>
  <c r="JA5" i="4"/>
  <c r="IZ5" i="4"/>
  <c r="IY5" i="4"/>
  <c r="IX5" i="4"/>
  <c r="IW5" i="4"/>
  <c r="IV5" i="4"/>
  <c r="IU5" i="4"/>
  <c r="IT5" i="4"/>
  <c r="IS5" i="4"/>
  <c r="IR5" i="4"/>
  <c r="IQ5" i="4"/>
  <c r="IP5" i="4"/>
  <c r="IO5" i="4"/>
  <c r="IN5" i="4"/>
  <c r="IM5" i="4"/>
  <c r="IL5" i="4"/>
  <c r="IK5" i="4"/>
  <c r="IJ5" i="4"/>
  <c r="II5" i="4"/>
  <c r="IH5" i="4"/>
  <c r="IG5" i="4"/>
  <c r="IF5" i="4"/>
  <c r="IE5" i="4"/>
  <c r="ID5" i="4"/>
  <c r="IC5" i="4"/>
  <c r="IB5" i="4"/>
  <c r="IA5" i="4"/>
  <c r="HZ5" i="4"/>
  <c r="HY5" i="4"/>
  <c r="HX5" i="4"/>
  <c r="HW5" i="4"/>
  <c r="HV5" i="4"/>
  <c r="HU5" i="4"/>
  <c r="HT5" i="4"/>
  <c r="HS5" i="4"/>
  <c r="HR5" i="4"/>
  <c r="HQ5" i="4"/>
  <c r="HP5" i="4"/>
  <c r="HO5" i="4"/>
  <c r="HN5" i="4"/>
  <c r="HM5" i="4"/>
  <c r="HL5" i="4"/>
  <c r="HK5" i="4"/>
  <c r="HJ5" i="4"/>
  <c r="HI5" i="4"/>
  <c r="HH5" i="4"/>
  <c r="HG5" i="4"/>
  <c r="HF5" i="4"/>
  <c r="HE5" i="4"/>
  <c r="KH60" i="4"/>
  <c r="KG60" i="4"/>
  <c r="KF60" i="4"/>
  <c r="KE60" i="4"/>
  <c r="KD60" i="4"/>
  <c r="KC60" i="4"/>
  <c r="KB60" i="4"/>
  <c r="KA60" i="4"/>
  <c r="JZ60" i="4"/>
  <c r="JY60" i="4"/>
  <c r="JX60" i="4"/>
  <c r="JW60" i="4"/>
  <c r="JV60" i="4"/>
  <c r="JU60" i="4"/>
  <c r="JT60" i="4"/>
  <c r="JS60" i="4"/>
  <c r="JR60" i="4"/>
  <c r="JQ60" i="4"/>
  <c r="JP60" i="4"/>
  <c r="JO60" i="4"/>
  <c r="JN60" i="4"/>
  <c r="JM60" i="4"/>
  <c r="JL60" i="4"/>
  <c r="JK60" i="4"/>
  <c r="JJ60" i="4"/>
  <c r="JI60" i="4"/>
  <c r="JH60" i="4"/>
  <c r="JG60" i="4"/>
  <c r="JF60" i="4"/>
  <c r="JE60" i="4"/>
  <c r="JD60" i="4"/>
  <c r="JC60" i="4"/>
  <c r="JB60" i="4"/>
  <c r="JA60" i="4"/>
  <c r="IZ60" i="4"/>
  <c r="IY60" i="4"/>
  <c r="IX60" i="4"/>
  <c r="IW60" i="4"/>
  <c r="IV60" i="4"/>
  <c r="IU60" i="4"/>
  <c r="IT60" i="4"/>
  <c r="IS60" i="4"/>
  <c r="IR60" i="4"/>
  <c r="IQ60" i="4"/>
  <c r="IP60" i="4"/>
  <c r="IO60" i="4"/>
  <c r="IN60" i="4"/>
  <c r="IM60" i="4"/>
  <c r="IL60" i="4"/>
  <c r="IK60" i="4"/>
  <c r="IJ60" i="4"/>
  <c r="II60" i="4"/>
  <c r="IH60" i="4"/>
  <c r="IG60" i="4"/>
  <c r="IF60" i="4"/>
  <c r="IE60" i="4"/>
  <c r="ID60" i="4"/>
  <c r="IC60" i="4"/>
  <c r="IB60" i="4"/>
  <c r="IA60" i="4"/>
  <c r="HZ60" i="4"/>
  <c r="HY60" i="4"/>
  <c r="HX60" i="4"/>
  <c r="HW60" i="4"/>
  <c r="HV60" i="4"/>
  <c r="HU60" i="4"/>
  <c r="HT60" i="4"/>
  <c r="HS60" i="4"/>
  <c r="HR60" i="4"/>
  <c r="HQ60" i="4"/>
  <c r="HP60" i="4"/>
  <c r="HO60" i="4"/>
  <c r="HN60" i="4"/>
  <c r="HM60" i="4"/>
  <c r="HL60" i="4"/>
  <c r="HK60" i="4"/>
  <c r="HJ60" i="4"/>
  <c r="HI60" i="4"/>
  <c r="HH60" i="4"/>
  <c r="HG60" i="4"/>
  <c r="HF60" i="4"/>
  <c r="HE60" i="4"/>
  <c r="KH80" i="4"/>
  <c r="KG80" i="4"/>
  <c r="KF80" i="4"/>
  <c r="KE80" i="4"/>
  <c r="KD80" i="4"/>
  <c r="KC80" i="4"/>
  <c r="KB80" i="4"/>
  <c r="KA80" i="4"/>
  <c r="JZ80" i="4"/>
  <c r="JY80" i="4"/>
  <c r="JX80" i="4"/>
  <c r="JW80" i="4"/>
  <c r="JV80" i="4"/>
  <c r="JU80" i="4"/>
  <c r="JT80" i="4"/>
  <c r="JS80" i="4"/>
  <c r="JR80" i="4"/>
  <c r="JQ80" i="4"/>
  <c r="JP80" i="4"/>
  <c r="JO80" i="4"/>
  <c r="JN80" i="4"/>
  <c r="JM80" i="4"/>
  <c r="JL80" i="4"/>
  <c r="JK80" i="4"/>
  <c r="JJ80" i="4"/>
  <c r="JI80" i="4"/>
  <c r="JH80" i="4"/>
  <c r="JG80" i="4"/>
  <c r="JF80" i="4"/>
  <c r="JE80" i="4"/>
  <c r="JD80" i="4"/>
  <c r="JC80" i="4"/>
  <c r="JB80" i="4"/>
  <c r="JA80" i="4"/>
  <c r="IZ80" i="4"/>
  <c r="IY80" i="4"/>
  <c r="IX80" i="4"/>
  <c r="IW80" i="4"/>
  <c r="IV80" i="4"/>
  <c r="IU80" i="4"/>
  <c r="IT80" i="4"/>
  <c r="IS80" i="4"/>
  <c r="IR80" i="4"/>
  <c r="IQ80" i="4"/>
  <c r="IP80" i="4"/>
  <c r="IO80" i="4"/>
  <c r="IN80" i="4"/>
  <c r="IM80" i="4"/>
  <c r="IL80" i="4"/>
  <c r="IK80" i="4"/>
  <c r="IJ80" i="4"/>
  <c r="II80" i="4"/>
  <c r="IH80" i="4"/>
  <c r="IG80" i="4"/>
  <c r="IF80" i="4"/>
  <c r="IE80" i="4"/>
  <c r="ID80" i="4"/>
  <c r="IC80" i="4"/>
  <c r="IB80" i="4"/>
  <c r="IA80" i="4"/>
  <c r="HZ80" i="4"/>
  <c r="HY80" i="4"/>
  <c r="HX80" i="4"/>
  <c r="HW80" i="4"/>
  <c r="HV80" i="4"/>
  <c r="HU80" i="4"/>
  <c r="HT80" i="4"/>
  <c r="HS80" i="4"/>
  <c r="HR80" i="4"/>
  <c r="HQ80" i="4"/>
  <c r="HP80" i="4"/>
  <c r="HO80" i="4"/>
  <c r="HN80" i="4"/>
  <c r="HM80" i="4"/>
  <c r="HL80" i="4"/>
  <c r="HK80" i="4"/>
  <c r="HJ80" i="4"/>
  <c r="HI80" i="4"/>
  <c r="HH80" i="4"/>
  <c r="HG80" i="4"/>
  <c r="HF80" i="4"/>
  <c r="HE80" i="4"/>
  <c r="KH119" i="4"/>
  <c r="KG119" i="4"/>
  <c r="KF119" i="4"/>
  <c r="KE119" i="4"/>
  <c r="KD119" i="4"/>
  <c r="KC119" i="4"/>
  <c r="KB119" i="4"/>
  <c r="KA119" i="4"/>
  <c r="JZ119" i="4"/>
  <c r="JY119" i="4"/>
  <c r="JX119" i="4"/>
  <c r="JW119" i="4"/>
  <c r="JV119" i="4"/>
  <c r="JU119" i="4"/>
  <c r="JT119" i="4"/>
  <c r="JS119" i="4"/>
  <c r="JR119" i="4"/>
  <c r="JQ119" i="4"/>
  <c r="JP119" i="4"/>
  <c r="JO119" i="4"/>
  <c r="JN119" i="4"/>
  <c r="JM119" i="4"/>
  <c r="JL119" i="4"/>
  <c r="JK119" i="4"/>
  <c r="JJ119" i="4"/>
  <c r="JI119" i="4"/>
  <c r="JH119" i="4"/>
  <c r="JG119" i="4"/>
  <c r="JF119" i="4"/>
  <c r="JE119" i="4"/>
  <c r="JD119" i="4"/>
  <c r="JC119" i="4"/>
  <c r="JB119" i="4"/>
  <c r="JA119" i="4"/>
  <c r="IZ119" i="4"/>
  <c r="IY119" i="4"/>
  <c r="IX119" i="4"/>
  <c r="IW119" i="4"/>
  <c r="IV119" i="4"/>
  <c r="IU119" i="4"/>
  <c r="IT119" i="4"/>
  <c r="IS119" i="4"/>
  <c r="IR119" i="4"/>
  <c r="IQ119" i="4"/>
  <c r="IP119" i="4"/>
  <c r="IO119" i="4"/>
  <c r="IN119" i="4"/>
  <c r="IM119" i="4"/>
  <c r="IL119" i="4"/>
  <c r="IK119" i="4"/>
  <c r="IJ119" i="4"/>
  <c r="II119" i="4"/>
  <c r="IH119" i="4"/>
  <c r="IG119" i="4"/>
  <c r="IF119" i="4"/>
  <c r="IE119" i="4"/>
  <c r="ID119" i="4"/>
  <c r="IC119" i="4"/>
  <c r="IB119" i="4"/>
  <c r="IA119" i="4"/>
  <c r="HZ119" i="4"/>
  <c r="HY119" i="4"/>
  <c r="HX119" i="4"/>
  <c r="HW119" i="4"/>
  <c r="HV119" i="4"/>
  <c r="HU119" i="4"/>
  <c r="HT119" i="4"/>
  <c r="HS119" i="4"/>
  <c r="HR119" i="4"/>
  <c r="HQ119" i="4"/>
  <c r="HP119" i="4"/>
  <c r="HO119" i="4"/>
  <c r="HN119" i="4"/>
  <c r="HM119" i="4"/>
  <c r="HL119" i="4"/>
  <c r="HK119" i="4"/>
  <c r="HJ119" i="4"/>
  <c r="HI119" i="4"/>
  <c r="HH119" i="4"/>
  <c r="HG119" i="4"/>
  <c r="HF119" i="4"/>
  <c r="HE119" i="4"/>
  <c r="KH37" i="4"/>
  <c r="KG37" i="4"/>
  <c r="KF37" i="4"/>
  <c r="KE37" i="4"/>
  <c r="KD37" i="4"/>
  <c r="KC37" i="4"/>
  <c r="KB37" i="4"/>
  <c r="KA37" i="4"/>
  <c r="JZ37" i="4"/>
  <c r="JY37" i="4"/>
  <c r="JX37" i="4"/>
  <c r="JW37" i="4"/>
  <c r="JV37" i="4"/>
  <c r="JU37" i="4"/>
  <c r="JT37" i="4"/>
  <c r="JS37" i="4"/>
  <c r="JR37" i="4"/>
  <c r="JQ37" i="4"/>
  <c r="JP37" i="4"/>
  <c r="JO37" i="4"/>
  <c r="JN37" i="4"/>
  <c r="JM37" i="4"/>
  <c r="JL37" i="4"/>
  <c r="JK37" i="4"/>
  <c r="JJ37" i="4"/>
  <c r="JI37" i="4"/>
  <c r="JH37" i="4"/>
  <c r="JG37" i="4"/>
  <c r="JF37" i="4"/>
  <c r="JE37" i="4"/>
  <c r="JD37" i="4"/>
  <c r="JC37" i="4"/>
  <c r="JB37" i="4"/>
  <c r="JA37" i="4"/>
  <c r="IZ37" i="4"/>
  <c r="IY37" i="4"/>
  <c r="IX37" i="4"/>
  <c r="IW37" i="4"/>
  <c r="IV37" i="4"/>
  <c r="IU37" i="4"/>
  <c r="IT37" i="4"/>
  <c r="IS37" i="4"/>
  <c r="IR37" i="4"/>
  <c r="IQ37" i="4"/>
  <c r="IP37" i="4"/>
  <c r="IO37" i="4"/>
  <c r="IN37" i="4"/>
  <c r="IM37" i="4"/>
  <c r="IL37" i="4"/>
  <c r="IK37" i="4"/>
  <c r="IJ37" i="4"/>
  <c r="II37" i="4"/>
  <c r="IH37" i="4"/>
  <c r="IG37" i="4"/>
  <c r="IF37" i="4"/>
  <c r="IE37" i="4"/>
  <c r="ID37" i="4"/>
  <c r="IC37" i="4"/>
  <c r="IB37" i="4"/>
  <c r="IA37" i="4"/>
  <c r="HZ37" i="4"/>
  <c r="HY37" i="4"/>
  <c r="HX37" i="4"/>
  <c r="HW37" i="4"/>
  <c r="HV37" i="4"/>
  <c r="HU37" i="4"/>
  <c r="HT37" i="4"/>
  <c r="HS37" i="4"/>
  <c r="HR37" i="4"/>
  <c r="HQ37" i="4"/>
  <c r="HP37" i="4"/>
  <c r="HO37" i="4"/>
  <c r="HN37" i="4"/>
  <c r="HM37" i="4"/>
  <c r="HL37" i="4"/>
  <c r="HK37" i="4"/>
  <c r="HJ37" i="4"/>
  <c r="HI37" i="4"/>
  <c r="HH37" i="4"/>
  <c r="HG37" i="4"/>
  <c r="HF37" i="4"/>
  <c r="HE37" i="4"/>
  <c r="KH70" i="4"/>
  <c r="KG70" i="4"/>
  <c r="KF70" i="4"/>
  <c r="KE70" i="4"/>
  <c r="KD70" i="4"/>
  <c r="KC70" i="4"/>
  <c r="KB70" i="4"/>
  <c r="KA70" i="4"/>
  <c r="JZ70" i="4"/>
  <c r="JY70" i="4"/>
  <c r="JX70" i="4"/>
  <c r="JW70" i="4"/>
  <c r="JV70" i="4"/>
  <c r="JU70" i="4"/>
  <c r="JT70" i="4"/>
  <c r="JS70" i="4"/>
  <c r="JR70" i="4"/>
  <c r="JQ70" i="4"/>
  <c r="JP70" i="4"/>
  <c r="JO70" i="4"/>
  <c r="JN70" i="4"/>
  <c r="JM70" i="4"/>
  <c r="JL70" i="4"/>
  <c r="JK70" i="4"/>
  <c r="JJ70" i="4"/>
  <c r="JI70" i="4"/>
  <c r="JH70" i="4"/>
  <c r="JG70" i="4"/>
  <c r="JF70" i="4"/>
  <c r="JE70" i="4"/>
  <c r="JD70" i="4"/>
  <c r="JC70" i="4"/>
  <c r="JB70" i="4"/>
  <c r="JA70" i="4"/>
  <c r="IZ70" i="4"/>
  <c r="IY70" i="4"/>
  <c r="IX70" i="4"/>
  <c r="IW70" i="4"/>
  <c r="IV70" i="4"/>
  <c r="IU70" i="4"/>
  <c r="IT70" i="4"/>
  <c r="IS70" i="4"/>
  <c r="IR70" i="4"/>
  <c r="IQ70" i="4"/>
  <c r="IP70" i="4"/>
  <c r="IO70" i="4"/>
  <c r="IN70" i="4"/>
  <c r="IM70" i="4"/>
  <c r="IL70" i="4"/>
  <c r="IK70" i="4"/>
  <c r="IJ70" i="4"/>
  <c r="II70" i="4"/>
  <c r="IH70" i="4"/>
  <c r="IG70" i="4"/>
  <c r="IF70" i="4"/>
  <c r="IE70" i="4"/>
  <c r="ID70" i="4"/>
  <c r="IC70" i="4"/>
  <c r="IB70" i="4"/>
  <c r="IA70" i="4"/>
  <c r="HZ70" i="4"/>
  <c r="HY70" i="4"/>
  <c r="HX70" i="4"/>
  <c r="HW70" i="4"/>
  <c r="HV70" i="4"/>
  <c r="HU70" i="4"/>
  <c r="HT70" i="4"/>
  <c r="HS70" i="4"/>
  <c r="HR70" i="4"/>
  <c r="HQ70" i="4"/>
  <c r="HP70" i="4"/>
  <c r="HO70" i="4"/>
  <c r="HN70" i="4"/>
  <c r="HM70" i="4"/>
  <c r="HL70" i="4"/>
  <c r="HK70" i="4"/>
  <c r="HJ70" i="4"/>
  <c r="HI70" i="4"/>
  <c r="HH70" i="4"/>
  <c r="HG70" i="4"/>
  <c r="HF70" i="4"/>
  <c r="HE70" i="4"/>
  <c r="KH4" i="4"/>
  <c r="KG4" i="4"/>
  <c r="KF4" i="4"/>
  <c r="KE4" i="4"/>
  <c r="KD4" i="4"/>
  <c r="KC4" i="4"/>
  <c r="KB4" i="4"/>
  <c r="KA4" i="4"/>
  <c r="JZ4" i="4"/>
  <c r="JY4" i="4"/>
  <c r="JX4" i="4"/>
  <c r="JW4" i="4"/>
  <c r="JV4" i="4"/>
  <c r="JU4" i="4"/>
  <c r="JT4" i="4"/>
  <c r="JS4" i="4"/>
  <c r="JR4" i="4"/>
  <c r="JQ4" i="4"/>
  <c r="JP4" i="4"/>
  <c r="JO4" i="4"/>
  <c r="JN4" i="4"/>
  <c r="JM4" i="4"/>
  <c r="JL4" i="4"/>
  <c r="JK4" i="4"/>
  <c r="JJ4" i="4"/>
  <c r="JI4" i="4"/>
  <c r="JH4" i="4"/>
  <c r="JG4" i="4"/>
  <c r="JF4" i="4"/>
  <c r="JE4" i="4"/>
  <c r="JD4" i="4"/>
  <c r="JC4" i="4"/>
  <c r="JB4" i="4"/>
  <c r="JA4" i="4"/>
  <c r="IZ4" i="4"/>
  <c r="IY4" i="4"/>
  <c r="IX4" i="4"/>
  <c r="IW4" i="4"/>
  <c r="IV4" i="4"/>
  <c r="IU4" i="4"/>
  <c r="IT4" i="4"/>
  <c r="IS4" i="4"/>
  <c r="IR4" i="4"/>
  <c r="IQ4" i="4"/>
  <c r="IP4" i="4"/>
  <c r="IO4" i="4"/>
  <c r="IN4" i="4"/>
  <c r="IM4" i="4"/>
  <c r="IL4" i="4"/>
  <c r="IK4" i="4"/>
  <c r="IJ4" i="4"/>
  <c r="II4" i="4"/>
  <c r="IH4" i="4"/>
  <c r="IG4" i="4"/>
  <c r="IF4" i="4"/>
  <c r="IE4" i="4"/>
  <c r="ID4" i="4"/>
  <c r="IC4" i="4"/>
  <c r="IB4" i="4"/>
  <c r="IA4" i="4"/>
  <c r="HZ4" i="4"/>
  <c r="HY4" i="4"/>
  <c r="HX4" i="4"/>
  <c r="HW4" i="4"/>
  <c r="HV4" i="4"/>
  <c r="HU4" i="4"/>
  <c r="HT4" i="4"/>
  <c r="HS4" i="4"/>
  <c r="HR4" i="4"/>
  <c r="HQ4" i="4"/>
  <c r="HP4" i="4"/>
  <c r="HO4" i="4"/>
  <c r="HN4" i="4"/>
  <c r="HM4" i="4"/>
  <c r="HL4" i="4"/>
  <c r="HK4" i="4"/>
  <c r="HJ4" i="4"/>
  <c r="HI4" i="4"/>
  <c r="HH4" i="4"/>
  <c r="HG4" i="4"/>
  <c r="HF4" i="4"/>
  <c r="HE4" i="4"/>
  <c r="KH86" i="4"/>
  <c r="KG86" i="4"/>
  <c r="KF86" i="4"/>
  <c r="KE86" i="4"/>
  <c r="KD86" i="4"/>
  <c r="KC86" i="4"/>
  <c r="KB86" i="4"/>
  <c r="KA86" i="4"/>
  <c r="JZ86" i="4"/>
  <c r="JY86" i="4"/>
  <c r="JX86" i="4"/>
  <c r="JW86" i="4"/>
  <c r="JV86" i="4"/>
  <c r="JU86" i="4"/>
  <c r="JT86" i="4"/>
  <c r="JS86" i="4"/>
  <c r="JR86" i="4"/>
  <c r="JQ86" i="4"/>
  <c r="JP86" i="4"/>
  <c r="JO86" i="4"/>
  <c r="JN86" i="4"/>
  <c r="JM86" i="4"/>
  <c r="JL86" i="4"/>
  <c r="JK86" i="4"/>
  <c r="JJ86" i="4"/>
  <c r="JI86" i="4"/>
  <c r="JH86" i="4"/>
  <c r="JG86" i="4"/>
  <c r="JF86" i="4"/>
  <c r="JE86" i="4"/>
  <c r="JD86" i="4"/>
  <c r="JC86" i="4"/>
  <c r="JB86" i="4"/>
  <c r="JA86" i="4"/>
  <c r="IZ86" i="4"/>
  <c r="IY86" i="4"/>
  <c r="IX86" i="4"/>
  <c r="IW86" i="4"/>
  <c r="IV86" i="4"/>
  <c r="IU86" i="4"/>
  <c r="IT86" i="4"/>
  <c r="IS86" i="4"/>
  <c r="IR86" i="4"/>
  <c r="IQ86" i="4"/>
  <c r="IP86" i="4"/>
  <c r="IO86" i="4"/>
  <c r="IN86" i="4"/>
  <c r="IM86" i="4"/>
  <c r="IL86" i="4"/>
  <c r="IK86" i="4"/>
  <c r="IJ86" i="4"/>
  <c r="II86" i="4"/>
  <c r="IH86" i="4"/>
  <c r="IG86" i="4"/>
  <c r="IF86" i="4"/>
  <c r="IE86" i="4"/>
  <c r="ID86" i="4"/>
  <c r="IC86" i="4"/>
  <c r="IB86" i="4"/>
  <c r="IA86" i="4"/>
  <c r="HZ86" i="4"/>
  <c r="HY86" i="4"/>
  <c r="HX86" i="4"/>
  <c r="HW86" i="4"/>
  <c r="HV86" i="4"/>
  <c r="HU86" i="4"/>
  <c r="HT86" i="4"/>
  <c r="HS86" i="4"/>
  <c r="HR86" i="4"/>
  <c r="HQ86" i="4"/>
  <c r="HP86" i="4"/>
  <c r="HO86" i="4"/>
  <c r="HN86" i="4"/>
  <c r="HM86" i="4"/>
  <c r="HL86" i="4"/>
  <c r="HK86" i="4"/>
  <c r="HJ86" i="4"/>
  <c r="HI86" i="4"/>
  <c r="HH86" i="4"/>
  <c r="HG86" i="4"/>
  <c r="HF86" i="4"/>
  <c r="HE86" i="4"/>
  <c r="KH45" i="4"/>
  <c r="KG45" i="4"/>
  <c r="KF45" i="4"/>
  <c r="KE45" i="4"/>
  <c r="KD45" i="4"/>
  <c r="KC45" i="4"/>
  <c r="KB45" i="4"/>
  <c r="KA45" i="4"/>
  <c r="JZ45" i="4"/>
  <c r="JY45" i="4"/>
  <c r="JX45" i="4"/>
  <c r="JW45" i="4"/>
  <c r="JV45" i="4"/>
  <c r="JU45" i="4"/>
  <c r="JT45" i="4"/>
  <c r="JS45" i="4"/>
  <c r="JR45" i="4"/>
  <c r="JQ45" i="4"/>
  <c r="JP45" i="4"/>
  <c r="JO45" i="4"/>
  <c r="JN45" i="4"/>
  <c r="JM45" i="4"/>
  <c r="JL45" i="4"/>
  <c r="JK45" i="4"/>
  <c r="JJ45" i="4"/>
  <c r="JI45" i="4"/>
  <c r="JH45" i="4"/>
  <c r="JG45" i="4"/>
  <c r="JF45" i="4"/>
  <c r="JE45" i="4"/>
  <c r="JD45" i="4"/>
  <c r="JC45" i="4"/>
  <c r="JB45" i="4"/>
  <c r="JA45" i="4"/>
  <c r="IZ45" i="4"/>
  <c r="IY45" i="4"/>
  <c r="IX45" i="4"/>
  <c r="IW45" i="4"/>
  <c r="IV45" i="4"/>
  <c r="IU45" i="4"/>
  <c r="IT45" i="4"/>
  <c r="IS45" i="4"/>
  <c r="IR45" i="4"/>
  <c r="IQ45" i="4"/>
  <c r="IP45" i="4"/>
  <c r="IO45" i="4"/>
  <c r="IN45" i="4"/>
  <c r="IM45" i="4"/>
  <c r="IL45" i="4"/>
  <c r="IK45" i="4"/>
  <c r="IJ45" i="4"/>
  <c r="II45" i="4"/>
  <c r="IH45" i="4"/>
  <c r="IG45" i="4"/>
  <c r="IF45" i="4"/>
  <c r="IE45" i="4"/>
  <c r="ID45" i="4"/>
  <c r="IC45" i="4"/>
  <c r="IB45" i="4"/>
  <c r="IA45" i="4"/>
  <c r="HZ45" i="4"/>
  <c r="HY45" i="4"/>
  <c r="HX45" i="4"/>
  <c r="HW45" i="4"/>
  <c r="HV45" i="4"/>
  <c r="HU45" i="4"/>
  <c r="HT45" i="4"/>
  <c r="HS45" i="4"/>
  <c r="HR45" i="4"/>
  <c r="HQ45" i="4"/>
  <c r="HP45" i="4"/>
  <c r="HO45" i="4"/>
  <c r="HN45" i="4"/>
  <c r="HM45" i="4"/>
  <c r="HL45" i="4"/>
  <c r="HK45" i="4"/>
  <c r="HJ45" i="4"/>
  <c r="HI45" i="4"/>
  <c r="HH45" i="4"/>
  <c r="HG45" i="4"/>
  <c r="HF45" i="4"/>
  <c r="HE45" i="4"/>
  <c r="KH83" i="4"/>
  <c r="KG83" i="4"/>
  <c r="KF83" i="4"/>
  <c r="KE83" i="4"/>
  <c r="KD83" i="4"/>
  <c r="KC83" i="4"/>
  <c r="KB83" i="4"/>
  <c r="KA83" i="4"/>
  <c r="JZ83" i="4"/>
  <c r="JY83" i="4"/>
  <c r="JX83" i="4"/>
  <c r="JW83" i="4"/>
  <c r="JV83" i="4"/>
  <c r="JU83" i="4"/>
  <c r="JT83" i="4"/>
  <c r="JS83" i="4"/>
  <c r="JR83" i="4"/>
  <c r="JQ83" i="4"/>
  <c r="JP83" i="4"/>
  <c r="JO83" i="4"/>
  <c r="JN83" i="4"/>
  <c r="JM83" i="4"/>
  <c r="JL83" i="4"/>
  <c r="JK83" i="4"/>
  <c r="JJ83" i="4"/>
  <c r="JI83" i="4"/>
  <c r="JH83" i="4"/>
  <c r="JG83" i="4"/>
  <c r="JF83" i="4"/>
  <c r="JE83" i="4"/>
  <c r="JD83" i="4"/>
  <c r="JC83" i="4"/>
  <c r="JB83" i="4"/>
  <c r="JA83" i="4"/>
  <c r="IZ83" i="4"/>
  <c r="IY83" i="4"/>
  <c r="IX83" i="4"/>
  <c r="IW83" i="4"/>
  <c r="IV83" i="4"/>
  <c r="IU83" i="4"/>
  <c r="IT83" i="4"/>
  <c r="IS83" i="4"/>
  <c r="IR83" i="4"/>
  <c r="IQ83" i="4"/>
  <c r="IP83" i="4"/>
  <c r="IO83" i="4"/>
  <c r="IN83" i="4"/>
  <c r="IM83" i="4"/>
  <c r="IL83" i="4"/>
  <c r="IK83" i="4"/>
  <c r="IJ83" i="4"/>
  <c r="II83" i="4"/>
  <c r="IH83" i="4"/>
  <c r="IG83" i="4"/>
  <c r="IF83" i="4"/>
  <c r="IE83" i="4"/>
  <c r="ID83" i="4"/>
  <c r="IC83" i="4"/>
  <c r="IB83" i="4"/>
  <c r="IA83" i="4"/>
  <c r="HZ83" i="4"/>
  <c r="HY83" i="4"/>
  <c r="HX83" i="4"/>
  <c r="HW83" i="4"/>
  <c r="HV83" i="4"/>
  <c r="HU83" i="4"/>
  <c r="HT83" i="4"/>
  <c r="HS83" i="4"/>
  <c r="HR83" i="4"/>
  <c r="HQ83" i="4"/>
  <c r="HP83" i="4"/>
  <c r="HO83" i="4"/>
  <c r="HN83" i="4"/>
  <c r="HM83" i="4"/>
  <c r="HL83" i="4"/>
  <c r="HK83" i="4"/>
  <c r="HJ83" i="4"/>
  <c r="HI83" i="4"/>
  <c r="HH83" i="4"/>
  <c r="HG83" i="4"/>
  <c r="HF83" i="4"/>
  <c r="HE83" i="4"/>
  <c r="KH23" i="4"/>
  <c r="KG23" i="4"/>
  <c r="KF23" i="4"/>
  <c r="KE23" i="4"/>
  <c r="KD23" i="4"/>
  <c r="KC23" i="4"/>
  <c r="KB23" i="4"/>
  <c r="KA23" i="4"/>
  <c r="JZ23" i="4"/>
  <c r="JY23" i="4"/>
  <c r="JX23" i="4"/>
  <c r="JW23" i="4"/>
  <c r="JV23" i="4"/>
  <c r="JU23" i="4"/>
  <c r="JT23" i="4"/>
  <c r="JS23" i="4"/>
  <c r="JR23" i="4"/>
  <c r="JQ23" i="4"/>
  <c r="JP23" i="4"/>
  <c r="JO23" i="4"/>
  <c r="JN23" i="4"/>
  <c r="JM23" i="4"/>
  <c r="JL23" i="4"/>
  <c r="JK23" i="4"/>
  <c r="JJ23" i="4"/>
  <c r="JI23" i="4"/>
  <c r="JH23" i="4"/>
  <c r="JG23" i="4"/>
  <c r="JF23" i="4"/>
  <c r="JE23" i="4"/>
  <c r="JD23" i="4"/>
  <c r="JC23" i="4"/>
  <c r="JB23" i="4"/>
  <c r="JA23" i="4"/>
  <c r="IZ23" i="4"/>
  <c r="IY23" i="4"/>
  <c r="IX23" i="4"/>
  <c r="IW23" i="4"/>
  <c r="IV23" i="4"/>
  <c r="IU23" i="4"/>
  <c r="IT23" i="4"/>
  <c r="IS23" i="4"/>
  <c r="IR23" i="4"/>
  <c r="IQ23" i="4"/>
  <c r="IP23" i="4"/>
  <c r="IO23" i="4"/>
  <c r="IN23" i="4"/>
  <c r="IM23" i="4"/>
  <c r="IL23" i="4"/>
  <c r="IK23" i="4"/>
  <c r="IJ23" i="4"/>
  <c r="II23" i="4"/>
  <c r="IH23" i="4"/>
  <c r="IG23" i="4"/>
  <c r="IF23" i="4"/>
  <c r="IE23" i="4"/>
  <c r="ID23" i="4"/>
  <c r="IC23" i="4"/>
  <c r="IB23" i="4"/>
  <c r="IA23" i="4"/>
  <c r="HZ23" i="4"/>
  <c r="HY23" i="4"/>
  <c r="HX23" i="4"/>
  <c r="HW23" i="4"/>
  <c r="HV23" i="4"/>
  <c r="HU23" i="4"/>
  <c r="HT23" i="4"/>
  <c r="HS23" i="4"/>
  <c r="HR23" i="4"/>
  <c r="HQ23" i="4"/>
  <c r="HP23" i="4"/>
  <c r="HO23" i="4"/>
  <c r="HN23" i="4"/>
  <c r="HM23" i="4"/>
  <c r="HL23" i="4"/>
  <c r="HK23" i="4"/>
  <c r="HJ23" i="4"/>
  <c r="HI23" i="4"/>
  <c r="HH23" i="4"/>
  <c r="HG23" i="4"/>
  <c r="HF23" i="4"/>
  <c r="HE23" i="4"/>
  <c r="KH120" i="4"/>
  <c r="KG120" i="4"/>
  <c r="KF120" i="4"/>
  <c r="KE120" i="4"/>
  <c r="KD120" i="4"/>
  <c r="KC120" i="4"/>
  <c r="KB120" i="4"/>
  <c r="KA120" i="4"/>
  <c r="JZ120" i="4"/>
  <c r="JY120" i="4"/>
  <c r="JX120" i="4"/>
  <c r="JW120" i="4"/>
  <c r="JV120" i="4"/>
  <c r="JU120" i="4"/>
  <c r="JT120" i="4"/>
  <c r="JS120" i="4"/>
  <c r="JR120" i="4"/>
  <c r="JQ120" i="4"/>
  <c r="JP120" i="4"/>
  <c r="JO120" i="4"/>
  <c r="JN120" i="4"/>
  <c r="JM120" i="4"/>
  <c r="JL120" i="4"/>
  <c r="JK120" i="4"/>
  <c r="JJ120" i="4"/>
  <c r="JI120" i="4"/>
  <c r="JH120" i="4"/>
  <c r="JG120" i="4"/>
  <c r="JF120" i="4"/>
  <c r="JE120" i="4"/>
  <c r="JD120" i="4"/>
  <c r="JC120" i="4"/>
  <c r="JB120" i="4"/>
  <c r="JA120" i="4"/>
  <c r="IZ120" i="4"/>
  <c r="IY120" i="4"/>
  <c r="IX120" i="4"/>
  <c r="IW120" i="4"/>
  <c r="IV120" i="4"/>
  <c r="IU120" i="4"/>
  <c r="IT120" i="4"/>
  <c r="IS120" i="4"/>
  <c r="IR120" i="4"/>
  <c r="IQ120" i="4"/>
  <c r="IP120" i="4"/>
  <c r="IO120" i="4"/>
  <c r="IN120" i="4"/>
  <c r="IM120" i="4"/>
  <c r="IL120" i="4"/>
  <c r="IK120" i="4"/>
  <c r="IJ120" i="4"/>
  <c r="II120" i="4"/>
  <c r="IH120" i="4"/>
  <c r="IG120" i="4"/>
  <c r="IF120" i="4"/>
  <c r="IE120" i="4"/>
  <c r="ID120" i="4"/>
  <c r="IC120" i="4"/>
  <c r="IB120" i="4"/>
  <c r="IA120" i="4"/>
  <c r="HZ120" i="4"/>
  <c r="HY120" i="4"/>
  <c r="HX120" i="4"/>
  <c r="HW120" i="4"/>
  <c r="HV120" i="4"/>
  <c r="HU120" i="4"/>
  <c r="HT120" i="4"/>
  <c r="HS120" i="4"/>
  <c r="HR120" i="4"/>
  <c r="HQ120" i="4"/>
  <c r="HP120" i="4"/>
  <c r="HO120" i="4"/>
  <c r="HN120" i="4"/>
  <c r="HM120" i="4"/>
  <c r="HL120" i="4"/>
  <c r="HK120" i="4"/>
  <c r="HJ120" i="4"/>
  <c r="HI120" i="4"/>
  <c r="HH120" i="4"/>
  <c r="HG120" i="4"/>
  <c r="HF120" i="4"/>
  <c r="HE120" i="4"/>
  <c r="KH65" i="4"/>
  <c r="KG65" i="4"/>
  <c r="KF65" i="4"/>
  <c r="KE65" i="4"/>
  <c r="KD65" i="4"/>
  <c r="KC65" i="4"/>
  <c r="KB65" i="4"/>
  <c r="KA65" i="4"/>
  <c r="JZ65" i="4"/>
  <c r="JY65" i="4"/>
  <c r="JX65" i="4"/>
  <c r="JW65" i="4"/>
  <c r="JV65" i="4"/>
  <c r="JU65" i="4"/>
  <c r="JT65" i="4"/>
  <c r="JS65" i="4"/>
  <c r="JR65" i="4"/>
  <c r="JQ65" i="4"/>
  <c r="JP65" i="4"/>
  <c r="JO65" i="4"/>
  <c r="JN65" i="4"/>
  <c r="JM65" i="4"/>
  <c r="JL65" i="4"/>
  <c r="JK65" i="4"/>
  <c r="JJ65" i="4"/>
  <c r="JI65" i="4"/>
  <c r="JH65" i="4"/>
  <c r="JG65" i="4"/>
  <c r="JF65" i="4"/>
  <c r="JE65" i="4"/>
  <c r="JD65" i="4"/>
  <c r="JC65" i="4"/>
  <c r="JB65" i="4"/>
  <c r="JA65" i="4"/>
  <c r="IZ65" i="4"/>
  <c r="IY65" i="4"/>
  <c r="IX65" i="4"/>
  <c r="IW65" i="4"/>
  <c r="IV65" i="4"/>
  <c r="IU65" i="4"/>
  <c r="IT65" i="4"/>
  <c r="IS65" i="4"/>
  <c r="IR65" i="4"/>
  <c r="IQ65" i="4"/>
  <c r="IP65" i="4"/>
  <c r="IO65" i="4"/>
  <c r="IN65" i="4"/>
  <c r="IM65" i="4"/>
  <c r="IL65" i="4"/>
  <c r="IK65" i="4"/>
  <c r="IJ65" i="4"/>
  <c r="II65" i="4"/>
  <c r="IH65" i="4"/>
  <c r="IG65" i="4"/>
  <c r="IF65" i="4"/>
  <c r="IE65" i="4"/>
  <c r="ID65" i="4"/>
  <c r="IC65" i="4"/>
  <c r="IB65" i="4"/>
  <c r="IA65" i="4"/>
  <c r="HZ65" i="4"/>
  <c r="HY65" i="4"/>
  <c r="HX65" i="4"/>
  <c r="HW65" i="4"/>
  <c r="HV65" i="4"/>
  <c r="HU65" i="4"/>
  <c r="HT65" i="4"/>
  <c r="HS65" i="4"/>
  <c r="HR65" i="4"/>
  <c r="HQ65" i="4"/>
  <c r="HP65" i="4"/>
  <c r="HO65" i="4"/>
  <c r="HN65" i="4"/>
  <c r="HM65" i="4"/>
  <c r="HL65" i="4"/>
  <c r="HK65" i="4"/>
  <c r="HJ65" i="4"/>
  <c r="HI65" i="4"/>
  <c r="HH65" i="4"/>
  <c r="HG65" i="4"/>
  <c r="HF65" i="4"/>
  <c r="HE65" i="4"/>
  <c r="KH90" i="4"/>
  <c r="KG90" i="4"/>
  <c r="KF90" i="4"/>
  <c r="KE90" i="4"/>
  <c r="KD90" i="4"/>
  <c r="KC90" i="4"/>
  <c r="KB90" i="4"/>
  <c r="KA90" i="4"/>
  <c r="JZ90" i="4"/>
  <c r="JY90" i="4"/>
  <c r="JX90" i="4"/>
  <c r="JW90" i="4"/>
  <c r="JV90" i="4"/>
  <c r="JU90" i="4"/>
  <c r="JT90" i="4"/>
  <c r="JS90" i="4"/>
  <c r="JR90" i="4"/>
  <c r="JQ90" i="4"/>
  <c r="JP90" i="4"/>
  <c r="JO90" i="4"/>
  <c r="JN90" i="4"/>
  <c r="JM90" i="4"/>
  <c r="JL90" i="4"/>
  <c r="JK90" i="4"/>
  <c r="JJ90" i="4"/>
  <c r="JI90" i="4"/>
  <c r="JH90" i="4"/>
  <c r="JG90" i="4"/>
  <c r="JF90" i="4"/>
  <c r="JE90" i="4"/>
  <c r="JD90" i="4"/>
  <c r="JC90" i="4"/>
  <c r="JB90" i="4"/>
  <c r="JA90" i="4"/>
  <c r="IZ90" i="4"/>
  <c r="IY90" i="4"/>
  <c r="IX90" i="4"/>
  <c r="IW90" i="4"/>
  <c r="IV90" i="4"/>
  <c r="IU90" i="4"/>
  <c r="IT90" i="4"/>
  <c r="IS90" i="4"/>
  <c r="IR90" i="4"/>
  <c r="IQ90" i="4"/>
  <c r="IP90" i="4"/>
  <c r="IO90" i="4"/>
  <c r="IN90" i="4"/>
  <c r="IM90" i="4"/>
  <c r="IL90" i="4"/>
  <c r="IK90" i="4"/>
  <c r="IJ90" i="4"/>
  <c r="II90" i="4"/>
  <c r="IH90" i="4"/>
  <c r="IG90" i="4"/>
  <c r="IF90" i="4"/>
  <c r="IE90" i="4"/>
  <c r="ID90" i="4"/>
  <c r="IC90" i="4"/>
  <c r="IB90" i="4"/>
  <c r="IA90" i="4"/>
  <c r="HZ90" i="4"/>
  <c r="HY90" i="4"/>
  <c r="HX90" i="4"/>
  <c r="HW90" i="4"/>
  <c r="HV90" i="4"/>
  <c r="HU90" i="4"/>
  <c r="HT90" i="4"/>
  <c r="HS90" i="4"/>
  <c r="HR90" i="4"/>
  <c r="HQ90" i="4"/>
  <c r="HP90" i="4"/>
  <c r="HO90" i="4"/>
  <c r="HN90" i="4"/>
  <c r="HM90" i="4"/>
  <c r="HL90" i="4"/>
  <c r="HK90" i="4"/>
  <c r="HJ90" i="4"/>
  <c r="HI90" i="4"/>
  <c r="HH90" i="4"/>
  <c r="HG90" i="4"/>
  <c r="HF90" i="4"/>
  <c r="HE90" i="4"/>
  <c r="KH100" i="4"/>
  <c r="KG100" i="4"/>
  <c r="KF100" i="4"/>
  <c r="KE100" i="4"/>
  <c r="KD100" i="4"/>
  <c r="KC100" i="4"/>
  <c r="KB100" i="4"/>
  <c r="KA100" i="4"/>
  <c r="JZ100" i="4"/>
  <c r="JY100" i="4"/>
  <c r="JX100" i="4"/>
  <c r="JW100" i="4"/>
  <c r="JV100" i="4"/>
  <c r="JU100" i="4"/>
  <c r="JT100" i="4"/>
  <c r="JS100" i="4"/>
  <c r="JR100" i="4"/>
  <c r="JQ100" i="4"/>
  <c r="JP100" i="4"/>
  <c r="JO100" i="4"/>
  <c r="JN100" i="4"/>
  <c r="JM100" i="4"/>
  <c r="JL100" i="4"/>
  <c r="JK100" i="4"/>
  <c r="JJ100" i="4"/>
  <c r="JI100" i="4"/>
  <c r="JH100" i="4"/>
  <c r="JG100" i="4"/>
  <c r="JF100" i="4"/>
  <c r="JE100" i="4"/>
  <c r="JD100" i="4"/>
  <c r="JC100" i="4"/>
  <c r="JB100" i="4"/>
  <c r="JA100" i="4"/>
  <c r="IZ100" i="4"/>
  <c r="IY100" i="4"/>
  <c r="IX100" i="4"/>
  <c r="IW100" i="4"/>
  <c r="IV100" i="4"/>
  <c r="IU100" i="4"/>
  <c r="IT100" i="4"/>
  <c r="IS100" i="4"/>
  <c r="IR100" i="4"/>
  <c r="IQ100" i="4"/>
  <c r="IP100" i="4"/>
  <c r="IO100" i="4"/>
  <c r="IN100" i="4"/>
  <c r="IM100" i="4"/>
  <c r="IL100" i="4"/>
  <c r="IK100" i="4"/>
  <c r="IJ100" i="4"/>
  <c r="II100" i="4"/>
  <c r="IH100" i="4"/>
  <c r="IG100" i="4"/>
  <c r="IF100" i="4"/>
  <c r="IE100" i="4"/>
  <c r="ID100" i="4"/>
  <c r="IC100" i="4"/>
  <c r="IB100" i="4"/>
  <c r="IA100" i="4"/>
  <c r="HZ100" i="4"/>
  <c r="HY100" i="4"/>
  <c r="HX100" i="4"/>
  <c r="HW100" i="4"/>
  <c r="HV100" i="4"/>
  <c r="HU100" i="4"/>
  <c r="HT100" i="4"/>
  <c r="HS100" i="4"/>
  <c r="HR100" i="4"/>
  <c r="HQ100" i="4"/>
  <c r="HP100" i="4"/>
  <c r="HO100" i="4"/>
  <c r="HN100" i="4"/>
  <c r="HM100" i="4"/>
  <c r="HL100" i="4"/>
  <c r="HK100" i="4"/>
  <c r="HJ100" i="4"/>
  <c r="HI100" i="4"/>
  <c r="HH100" i="4"/>
  <c r="HG100" i="4"/>
  <c r="HF100" i="4"/>
  <c r="HE100" i="4"/>
  <c r="KH126" i="4"/>
  <c r="KG126" i="4"/>
  <c r="KF126" i="4"/>
  <c r="KE126" i="4"/>
  <c r="KD126" i="4"/>
  <c r="KC126" i="4"/>
  <c r="KB126" i="4"/>
  <c r="KA126" i="4"/>
  <c r="JZ126" i="4"/>
  <c r="JY126" i="4"/>
  <c r="JX126" i="4"/>
  <c r="JW126" i="4"/>
  <c r="JV126" i="4"/>
  <c r="JU126" i="4"/>
  <c r="JT126" i="4"/>
  <c r="JS126" i="4"/>
  <c r="JR126" i="4"/>
  <c r="JQ126" i="4"/>
  <c r="JP126" i="4"/>
  <c r="JO126" i="4"/>
  <c r="JN126" i="4"/>
  <c r="JM126" i="4"/>
  <c r="JL126" i="4"/>
  <c r="JK126" i="4"/>
  <c r="JJ126" i="4"/>
  <c r="JI126" i="4"/>
  <c r="JH126" i="4"/>
  <c r="JG126" i="4"/>
  <c r="JF126" i="4"/>
  <c r="JE126" i="4"/>
  <c r="JD126" i="4"/>
  <c r="JC126" i="4"/>
  <c r="JB126" i="4"/>
  <c r="JA126" i="4"/>
  <c r="IZ126" i="4"/>
  <c r="IY126" i="4"/>
  <c r="IX126" i="4"/>
  <c r="IW126" i="4"/>
  <c r="IV126" i="4"/>
  <c r="IU126" i="4"/>
  <c r="IT126" i="4"/>
  <c r="IS126" i="4"/>
  <c r="IR126" i="4"/>
  <c r="IQ126" i="4"/>
  <c r="IP126" i="4"/>
  <c r="IO126" i="4"/>
  <c r="IN126" i="4"/>
  <c r="IM126" i="4"/>
  <c r="IL126" i="4"/>
  <c r="IK126" i="4"/>
  <c r="IJ126" i="4"/>
  <c r="II126" i="4"/>
  <c r="IH126" i="4"/>
  <c r="IG126" i="4"/>
  <c r="IF126" i="4"/>
  <c r="IE126" i="4"/>
  <c r="ID126" i="4"/>
  <c r="IC126" i="4"/>
  <c r="IB126" i="4"/>
  <c r="IA126" i="4"/>
  <c r="HZ126" i="4"/>
  <c r="HY126" i="4"/>
  <c r="HX126" i="4"/>
  <c r="HW126" i="4"/>
  <c r="HV126" i="4"/>
  <c r="HU126" i="4"/>
  <c r="HT126" i="4"/>
  <c r="HS126" i="4"/>
  <c r="HR126" i="4"/>
  <c r="HQ126" i="4"/>
  <c r="HP126" i="4"/>
  <c r="HO126" i="4"/>
  <c r="HN126" i="4"/>
  <c r="HM126" i="4"/>
  <c r="HL126" i="4"/>
  <c r="HK126" i="4"/>
  <c r="HJ126" i="4"/>
  <c r="HI126" i="4"/>
  <c r="HH126" i="4"/>
  <c r="HG126" i="4"/>
  <c r="HF126" i="4"/>
  <c r="HE126" i="4"/>
  <c r="KH32" i="4"/>
  <c r="KG32" i="4"/>
  <c r="KF32" i="4"/>
  <c r="KE32" i="4"/>
  <c r="KD32" i="4"/>
  <c r="KC32" i="4"/>
  <c r="KB32" i="4"/>
  <c r="KA32" i="4"/>
  <c r="JZ32" i="4"/>
  <c r="JY32" i="4"/>
  <c r="JX32" i="4"/>
  <c r="JW32" i="4"/>
  <c r="JV32" i="4"/>
  <c r="JU32" i="4"/>
  <c r="JT32" i="4"/>
  <c r="JS32" i="4"/>
  <c r="JR32" i="4"/>
  <c r="JQ32" i="4"/>
  <c r="JP32" i="4"/>
  <c r="JO32" i="4"/>
  <c r="JN32" i="4"/>
  <c r="JM32" i="4"/>
  <c r="JL32" i="4"/>
  <c r="JK32" i="4"/>
  <c r="JJ32" i="4"/>
  <c r="JI32" i="4"/>
  <c r="JH32" i="4"/>
  <c r="JG32" i="4"/>
  <c r="JF32" i="4"/>
  <c r="JE32" i="4"/>
  <c r="JD32" i="4"/>
  <c r="JC32" i="4"/>
  <c r="JB32" i="4"/>
  <c r="JA32" i="4"/>
  <c r="IZ32" i="4"/>
  <c r="IY32" i="4"/>
  <c r="IX32" i="4"/>
  <c r="IW32" i="4"/>
  <c r="IV32" i="4"/>
  <c r="IU32" i="4"/>
  <c r="IT32" i="4"/>
  <c r="IS32" i="4"/>
  <c r="IR32" i="4"/>
  <c r="IQ32" i="4"/>
  <c r="IP32" i="4"/>
  <c r="IO32" i="4"/>
  <c r="IN32" i="4"/>
  <c r="IM32" i="4"/>
  <c r="IL32" i="4"/>
  <c r="IK32" i="4"/>
  <c r="IJ32" i="4"/>
  <c r="II32" i="4"/>
  <c r="IH32" i="4"/>
  <c r="IG32" i="4"/>
  <c r="IF32" i="4"/>
  <c r="IE32" i="4"/>
  <c r="ID32" i="4"/>
  <c r="IC32" i="4"/>
  <c r="IB32" i="4"/>
  <c r="IA32" i="4"/>
  <c r="HZ32" i="4"/>
  <c r="HY32" i="4"/>
  <c r="HX32" i="4"/>
  <c r="HW32" i="4"/>
  <c r="HV32" i="4"/>
  <c r="HU32" i="4"/>
  <c r="HT32" i="4"/>
  <c r="HS32" i="4"/>
  <c r="HR32" i="4"/>
  <c r="HQ32" i="4"/>
  <c r="HP32" i="4"/>
  <c r="HO32" i="4"/>
  <c r="HN32" i="4"/>
  <c r="HM32" i="4"/>
  <c r="HL32" i="4"/>
  <c r="HK32" i="4"/>
  <c r="HJ32" i="4"/>
  <c r="HI32" i="4"/>
  <c r="HH32" i="4"/>
  <c r="HG32" i="4"/>
  <c r="HF32" i="4"/>
  <c r="HE32" i="4"/>
  <c r="KH57" i="4"/>
  <c r="KG57" i="4"/>
  <c r="KF57" i="4"/>
  <c r="KE57" i="4"/>
  <c r="KD57" i="4"/>
  <c r="KC57" i="4"/>
  <c r="KB57" i="4"/>
  <c r="KA57" i="4"/>
  <c r="JZ57" i="4"/>
  <c r="JY57" i="4"/>
  <c r="JX57" i="4"/>
  <c r="JW57" i="4"/>
  <c r="JV57" i="4"/>
  <c r="JU57" i="4"/>
  <c r="JT57" i="4"/>
  <c r="JS57" i="4"/>
  <c r="JR57" i="4"/>
  <c r="JQ57" i="4"/>
  <c r="JP57" i="4"/>
  <c r="JO57" i="4"/>
  <c r="JN57" i="4"/>
  <c r="JM57" i="4"/>
  <c r="JL57" i="4"/>
  <c r="JK57" i="4"/>
  <c r="JJ57" i="4"/>
  <c r="JI57" i="4"/>
  <c r="JH57" i="4"/>
  <c r="JG57" i="4"/>
  <c r="JF57" i="4"/>
  <c r="JE57" i="4"/>
  <c r="JD57" i="4"/>
  <c r="JC57" i="4"/>
  <c r="JB57" i="4"/>
  <c r="JA57" i="4"/>
  <c r="IZ57" i="4"/>
  <c r="IY57" i="4"/>
  <c r="IX57" i="4"/>
  <c r="IW57" i="4"/>
  <c r="IV57" i="4"/>
  <c r="IU57" i="4"/>
  <c r="IT57" i="4"/>
  <c r="IS57" i="4"/>
  <c r="IR57" i="4"/>
  <c r="IQ57" i="4"/>
  <c r="IP57" i="4"/>
  <c r="IO57" i="4"/>
  <c r="IN57" i="4"/>
  <c r="IM57" i="4"/>
  <c r="IL57" i="4"/>
  <c r="IK57" i="4"/>
  <c r="IJ57" i="4"/>
  <c r="II57" i="4"/>
  <c r="IH57" i="4"/>
  <c r="IG57" i="4"/>
  <c r="IF57" i="4"/>
  <c r="IE57" i="4"/>
  <c r="ID57" i="4"/>
  <c r="IC57" i="4"/>
  <c r="IB57" i="4"/>
  <c r="IA57" i="4"/>
  <c r="HZ57" i="4"/>
  <c r="HY57" i="4"/>
  <c r="HX57" i="4"/>
  <c r="HW57" i="4"/>
  <c r="HV57" i="4"/>
  <c r="HU57" i="4"/>
  <c r="HT57" i="4"/>
  <c r="HS57" i="4"/>
  <c r="HR57" i="4"/>
  <c r="HQ57" i="4"/>
  <c r="HP57" i="4"/>
  <c r="HO57" i="4"/>
  <c r="HN57" i="4"/>
  <c r="HM57" i="4"/>
  <c r="HL57" i="4"/>
  <c r="HK57" i="4"/>
  <c r="HJ57" i="4"/>
  <c r="HI57" i="4"/>
  <c r="HH57" i="4"/>
  <c r="HG57" i="4"/>
  <c r="HF57" i="4"/>
  <c r="HE57" i="4"/>
  <c r="KH55" i="4"/>
  <c r="KG55" i="4"/>
  <c r="KF55" i="4"/>
  <c r="KE55" i="4"/>
  <c r="KD55" i="4"/>
  <c r="KC55" i="4"/>
  <c r="KB55" i="4"/>
  <c r="KA55" i="4"/>
  <c r="JZ55" i="4"/>
  <c r="JY55" i="4"/>
  <c r="JX55" i="4"/>
  <c r="JW55" i="4"/>
  <c r="JV55" i="4"/>
  <c r="JU55" i="4"/>
  <c r="JT55" i="4"/>
  <c r="JS55" i="4"/>
  <c r="JR55" i="4"/>
  <c r="JQ55" i="4"/>
  <c r="JP55" i="4"/>
  <c r="JO55" i="4"/>
  <c r="JN55" i="4"/>
  <c r="JM55" i="4"/>
  <c r="JL55" i="4"/>
  <c r="JK55" i="4"/>
  <c r="JJ55" i="4"/>
  <c r="JI55" i="4"/>
  <c r="JH55" i="4"/>
  <c r="JG55" i="4"/>
  <c r="JF55" i="4"/>
  <c r="JE55" i="4"/>
  <c r="JD55" i="4"/>
  <c r="JC55" i="4"/>
  <c r="JB55" i="4"/>
  <c r="JA55" i="4"/>
  <c r="IZ55" i="4"/>
  <c r="IY55" i="4"/>
  <c r="IX55" i="4"/>
  <c r="IW55" i="4"/>
  <c r="IV55" i="4"/>
  <c r="IU55" i="4"/>
  <c r="IT55" i="4"/>
  <c r="IS55" i="4"/>
  <c r="IR55" i="4"/>
  <c r="IQ55" i="4"/>
  <c r="IP55" i="4"/>
  <c r="IO55" i="4"/>
  <c r="IN55" i="4"/>
  <c r="IM55" i="4"/>
  <c r="IL55" i="4"/>
  <c r="IK55" i="4"/>
  <c r="IJ55" i="4"/>
  <c r="II55" i="4"/>
  <c r="IH55" i="4"/>
  <c r="IG55" i="4"/>
  <c r="IF55" i="4"/>
  <c r="IE55" i="4"/>
  <c r="ID55" i="4"/>
  <c r="IC55" i="4"/>
  <c r="IB55" i="4"/>
  <c r="IA55" i="4"/>
  <c r="HZ55" i="4"/>
  <c r="HY55" i="4"/>
  <c r="HX55" i="4"/>
  <c r="HW55" i="4"/>
  <c r="HV55" i="4"/>
  <c r="HU55" i="4"/>
  <c r="HT55" i="4"/>
  <c r="HS55" i="4"/>
  <c r="HR55" i="4"/>
  <c r="HQ55" i="4"/>
  <c r="HP55" i="4"/>
  <c r="HO55" i="4"/>
  <c r="HN55" i="4"/>
  <c r="HM55" i="4"/>
  <c r="HL55" i="4"/>
  <c r="HK55" i="4"/>
  <c r="HJ55" i="4"/>
  <c r="HI55" i="4"/>
  <c r="HH55" i="4"/>
  <c r="HG55" i="4"/>
  <c r="HF55" i="4"/>
  <c r="HE55" i="4"/>
  <c r="KH101" i="4"/>
  <c r="KG101" i="4"/>
  <c r="KF101" i="4"/>
  <c r="KE101" i="4"/>
  <c r="KD101" i="4"/>
  <c r="KC101" i="4"/>
  <c r="KB101" i="4"/>
  <c r="KA101" i="4"/>
  <c r="JZ101" i="4"/>
  <c r="JY101" i="4"/>
  <c r="JX101" i="4"/>
  <c r="JW101" i="4"/>
  <c r="JV101" i="4"/>
  <c r="JU101" i="4"/>
  <c r="JT101" i="4"/>
  <c r="JS101" i="4"/>
  <c r="JR101" i="4"/>
  <c r="JQ101" i="4"/>
  <c r="JP101" i="4"/>
  <c r="JO101" i="4"/>
  <c r="JN101" i="4"/>
  <c r="JM101" i="4"/>
  <c r="JL101" i="4"/>
  <c r="JK101" i="4"/>
  <c r="JJ101" i="4"/>
  <c r="JI101" i="4"/>
  <c r="JH101" i="4"/>
  <c r="JG101" i="4"/>
  <c r="JF101" i="4"/>
  <c r="JE101" i="4"/>
  <c r="JD101" i="4"/>
  <c r="JC101" i="4"/>
  <c r="JB101" i="4"/>
  <c r="JA101" i="4"/>
  <c r="IZ101" i="4"/>
  <c r="IY101" i="4"/>
  <c r="IX101" i="4"/>
  <c r="IW101" i="4"/>
  <c r="IV101" i="4"/>
  <c r="IU101" i="4"/>
  <c r="IT101" i="4"/>
  <c r="IS101" i="4"/>
  <c r="IR101" i="4"/>
  <c r="IQ101" i="4"/>
  <c r="IP101" i="4"/>
  <c r="IO101" i="4"/>
  <c r="IN101" i="4"/>
  <c r="IM101" i="4"/>
  <c r="IL101" i="4"/>
  <c r="IK101" i="4"/>
  <c r="IJ101" i="4"/>
  <c r="II101" i="4"/>
  <c r="IH101" i="4"/>
  <c r="IG101" i="4"/>
  <c r="IF101" i="4"/>
  <c r="IE101" i="4"/>
  <c r="ID101" i="4"/>
  <c r="IC101" i="4"/>
  <c r="IB101" i="4"/>
  <c r="IA101" i="4"/>
  <c r="HZ101" i="4"/>
  <c r="HY101" i="4"/>
  <c r="HX101" i="4"/>
  <c r="HW101" i="4"/>
  <c r="HV101" i="4"/>
  <c r="HU101" i="4"/>
  <c r="HT101" i="4"/>
  <c r="HS101" i="4"/>
  <c r="HR101" i="4"/>
  <c r="HQ101" i="4"/>
  <c r="HP101" i="4"/>
  <c r="HO101" i="4"/>
  <c r="HN101" i="4"/>
  <c r="HM101" i="4"/>
  <c r="HL101" i="4"/>
  <c r="HK101" i="4"/>
  <c r="HJ101" i="4"/>
  <c r="HI101" i="4"/>
  <c r="HH101" i="4"/>
  <c r="HG101" i="4"/>
  <c r="HF101" i="4"/>
  <c r="HE101" i="4"/>
  <c r="KH103" i="4"/>
  <c r="KG103" i="4"/>
  <c r="KF103" i="4"/>
  <c r="KE103" i="4"/>
  <c r="KD103" i="4"/>
  <c r="KC103" i="4"/>
  <c r="KB103" i="4"/>
  <c r="KA103" i="4"/>
  <c r="JZ103" i="4"/>
  <c r="JY103" i="4"/>
  <c r="JX103" i="4"/>
  <c r="JW103" i="4"/>
  <c r="JV103" i="4"/>
  <c r="JU103" i="4"/>
  <c r="JT103" i="4"/>
  <c r="JS103" i="4"/>
  <c r="JR103" i="4"/>
  <c r="JQ103" i="4"/>
  <c r="JP103" i="4"/>
  <c r="JO103" i="4"/>
  <c r="JN103" i="4"/>
  <c r="JM103" i="4"/>
  <c r="JL103" i="4"/>
  <c r="JK103" i="4"/>
  <c r="JJ103" i="4"/>
  <c r="JI103" i="4"/>
  <c r="JH103" i="4"/>
  <c r="JG103" i="4"/>
  <c r="JF103" i="4"/>
  <c r="JE103" i="4"/>
  <c r="JD103" i="4"/>
  <c r="JC103" i="4"/>
  <c r="JB103" i="4"/>
  <c r="JA103" i="4"/>
  <c r="IZ103" i="4"/>
  <c r="IY103" i="4"/>
  <c r="IX103" i="4"/>
  <c r="IW103" i="4"/>
  <c r="IV103" i="4"/>
  <c r="IU103" i="4"/>
  <c r="IT103" i="4"/>
  <c r="IS103" i="4"/>
  <c r="IR103" i="4"/>
  <c r="IQ103" i="4"/>
  <c r="IP103" i="4"/>
  <c r="IO103" i="4"/>
  <c r="IN103" i="4"/>
  <c r="IM103" i="4"/>
  <c r="IL103" i="4"/>
  <c r="IK103" i="4"/>
  <c r="IJ103" i="4"/>
  <c r="II103" i="4"/>
  <c r="IH103" i="4"/>
  <c r="IG103" i="4"/>
  <c r="IF103" i="4"/>
  <c r="IE103" i="4"/>
  <c r="ID103" i="4"/>
  <c r="IC103" i="4"/>
  <c r="IB103" i="4"/>
  <c r="IA103" i="4"/>
  <c r="HZ103" i="4"/>
  <c r="HY103" i="4"/>
  <c r="HX103" i="4"/>
  <c r="HW103" i="4"/>
  <c r="HV103" i="4"/>
  <c r="HU103" i="4"/>
  <c r="HT103" i="4"/>
  <c r="HS103" i="4"/>
  <c r="HR103" i="4"/>
  <c r="HQ103" i="4"/>
  <c r="HP103" i="4"/>
  <c r="HO103" i="4"/>
  <c r="HN103" i="4"/>
  <c r="HM103" i="4"/>
  <c r="HL103" i="4"/>
  <c r="HK103" i="4"/>
  <c r="HJ103" i="4"/>
  <c r="HI103" i="4"/>
  <c r="HH103" i="4"/>
  <c r="HG103" i="4"/>
  <c r="HF103" i="4"/>
  <c r="HE103" i="4"/>
  <c r="KH118" i="4"/>
  <c r="KG118" i="4"/>
  <c r="KF118" i="4"/>
  <c r="KE118" i="4"/>
  <c r="KD118" i="4"/>
  <c r="KC118" i="4"/>
  <c r="KB118" i="4"/>
  <c r="KA118" i="4"/>
  <c r="JZ118" i="4"/>
  <c r="JY118" i="4"/>
  <c r="JX118" i="4"/>
  <c r="JW118" i="4"/>
  <c r="JV118" i="4"/>
  <c r="JU118" i="4"/>
  <c r="JT118" i="4"/>
  <c r="JS118" i="4"/>
  <c r="JR118" i="4"/>
  <c r="JQ118" i="4"/>
  <c r="JP118" i="4"/>
  <c r="JO118" i="4"/>
  <c r="JN118" i="4"/>
  <c r="JM118" i="4"/>
  <c r="JL118" i="4"/>
  <c r="JK118" i="4"/>
  <c r="JJ118" i="4"/>
  <c r="JI118" i="4"/>
  <c r="JH118" i="4"/>
  <c r="JG118" i="4"/>
  <c r="JF118" i="4"/>
  <c r="JE118" i="4"/>
  <c r="JD118" i="4"/>
  <c r="JC118" i="4"/>
  <c r="JB118" i="4"/>
  <c r="JA118" i="4"/>
  <c r="IZ118" i="4"/>
  <c r="IY118" i="4"/>
  <c r="IX118" i="4"/>
  <c r="IW118" i="4"/>
  <c r="IV118" i="4"/>
  <c r="IU118" i="4"/>
  <c r="IT118" i="4"/>
  <c r="IS118" i="4"/>
  <c r="IR118" i="4"/>
  <c r="IQ118" i="4"/>
  <c r="IP118" i="4"/>
  <c r="IO118" i="4"/>
  <c r="IN118" i="4"/>
  <c r="IM118" i="4"/>
  <c r="IL118" i="4"/>
  <c r="IK118" i="4"/>
  <c r="IJ118" i="4"/>
  <c r="II118" i="4"/>
  <c r="IH118" i="4"/>
  <c r="IG118" i="4"/>
  <c r="IF118" i="4"/>
  <c r="IE118" i="4"/>
  <c r="ID118" i="4"/>
  <c r="IC118" i="4"/>
  <c r="IB118" i="4"/>
  <c r="IA118" i="4"/>
  <c r="HZ118" i="4"/>
  <c r="HY118" i="4"/>
  <c r="HX118" i="4"/>
  <c r="HW118" i="4"/>
  <c r="HV118" i="4"/>
  <c r="HU118" i="4"/>
  <c r="HT118" i="4"/>
  <c r="HS118" i="4"/>
  <c r="HR118" i="4"/>
  <c r="HQ118" i="4"/>
  <c r="HP118" i="4"/>
  <c r="HO118" i="4"/>
  <c r="HN118" i="4"/>
  <c r="HM118" i="4"/>
  <c r="HL118" i="4"/>
  <c r="HK118" i="4"/>
  <c r="HJ118" i="4"/>
  <c r="HI118" i="4"/>
  <c r="HH118" i="4"/>
  <c r="HG118" i="4"/>
  <c r="HF118" i="4"/>
  <c r="HE118" i="4"/>
  <c r="KH104" i="4"/>
  <c r="KG104" i="4"/>
  <c r="KF104" i="4"/>
  <c r="KE104" i="4"/>
  <c r="KD104" i="4"/>
  <c r="KC104" i="4"/>
  <c r="KB104" i="4"/>
  <c r="KA104" i="4"/>
  <c r="JZ104" i="4"/>
  <c r="JY104" i="4"/>
  <c r="JX104" i="4"/>
  <c r="JW104" i="4"/>
  <c r="JV104" i="4"/>
  <c r="JU104" i="4"/>
  <c r="JT104" i="4"/>
  <c r="JS104" i="4"/>
  <c r="JR104" i="4"/>
  <c r="JQ104" i="4"/>
  <c r="JP104" i="4"/>
  <c r="JO104" i="4"/>
  <c r="JN104" i="4"/>
  <c r="JM104" i="4"/>
  <c r="JL104" i="4"/>
  <c r="JK104" i="4"/>
  <c r="JJ104" i="4"/>
  <c r="JI104" i="4"/>
  <c r="JH104" i="4"/>
  <c r="JG104" i="4"/>
  <c r="JF104" i="4"/>
  <c r="JE104" i="4"/>
  <c r="JD104" i="4"/>
  <c r="JC104" i="4"/>
  <c r="JB104" i="4"/>
  <c r="JA104" i="4"/>
  <c r="IZ104" i="4"/>
  <c r="IY104" i="4"/>
  <c r="IX104" i="4"/>
  <c r="IW104" i="4"/>
  <c r="IV104" i="4"/>
  <c r="IU104" i="4"/>
  <c r="IT104" i="4"/>
  <c r="IS104" i="4"/>
  <c r="IR104" i="4"/>
  <c r="IQ104" i="4"/>
  <c r="IP104" i="4"/>
  <c r="IO104" i="4"/>
  <c r="IN104" i="4"/>
  <c r="IM104" i="4"/>
  <c r="IL104" i="4"/>
  <c r="IK104" i="4"/>
  <c r="IJ104" i="4"/>
  <c r="II104" i="4"/>
  <c r="IH104" i="4"/>
  <c r="IG104" i="4"/>
  <c r="IF104" i="4"/>
  <c r="IE104" i="4"/>
  <c r="ID104" i="4"/>
  <c r="IC104" i="4"/>
  <c r="IB104" i="4"/>
  <c r="IA104" i="4"/>
  <c r="HZ104" i="4"/>
  <c r="HY104" i="4"/>
  <c r="HX104" i="4"/>
  <c r="HW104" i="4"/>
  <c r="HV104" i="4"/>
  <c r="HU104" i="4"/>
  <c r="HT104" i="4"/>
  <c r="HS104" i="4"/>
  <c r="HR104" i="4"/>
  <c r="HQ104" i="4"/>
  <c r="HP104" i="4"/>
  <c r="HO104" i="4"/>
  <c r="HN104" i="4"/>
  <c r="HM104" i="4"/>
  <c r="HL104" i="4"/>
  <c r="HK104" i="4"/>
  <c r="HJ104" i="4"/>
  <c r="HI104" i="4"/>
  <c r="HH104" i="4"/>
  <c r="HG104" i="4"/>
  <c r="HF104" i="4"/>
  <c r="HE104" i="4"/>
  <c r="KH20" i="4"/>
  <c r="KG20" i="4"/>
  <c r="KF20" i="4"/>
  <c r="KE20" i="4"/>
  <c r="KD20" i="4"/>
  <c r="KC20" i="4"/>
  <c r="KB20" i="4"/>
  <c r="KA20" i="4"/>
  <c r="JZ20" i="4"/>
  <c r="JY20" i="4"/>
  <c r="JX20" i="4"/>
  <c r="JW20" i="4"/>
  <c r="JV20" i="4"/>
  <c r="JU20" i="4"/>
  <c r="JT20" i="4"/>
  <c r="JS20" i="4"/>
  <c r="JR20" i="4"/>
  <c r="JQ20" i="4"/>
  <c r="JP20" i="4"/>
  <c r="JO20" i="4"/>
  <c r="JN20" i="4"/>
  <c r="JM20" i="4"/>
  <c r="JL20" i="4"/>
  <c r="JK20" i="4"/>
  <c r="JJ20" i="4"/>
  <c r="JI20" i="4"/>
  <c r="JH20" i="4"/>
  <c r="JG20" i="4"/>
  <c r="JF20" i="4"/>
  <c r="JE20" i="4"/>
  <c r="JD20" i="4"/>
  <c r="JC20" i="4"/>
  <c r="JB20" i="4"/>
  <c r="JA20" i="4"/>
  <c r="IZ20" i="4"/>
  <c r="IY20" i="4"/>
  <c r="IX20" i="4"/>
  <c r="IW20" i="4"/>
  <c r="IV20" i="4"/>
  <c r="IU20" i="4"/>
  <c r="IT20" i="4"/>
  <c r="IS20" i="4"/>
  <c r="IR20" i="4"/>
  <c r="IQ20" i="4"/>
  <c r="IP20" i="4"/>
  <c r="IO20" i="4"/>
  <c r="IN20" i="4"/>
  <c r="IM20" i="4"/>
  <c r="IL20" i="4"/>
  <c r="IK20" i="4"/>
  <c r="IJ20" i="4"/>
  <c r="II20" i="4"/>
  <c r="IH20" i="4"/>
  <c r="IG20" i="4"/>
  <c r="IF20" i="4"/>
  <c r="IE20" i="4"/>
  <c r="ID20" i="4"/>
  <c r="IC20" i="4"/>
  <c r="IB20" i="4"/>
  <c r="IA20" i="4"/>
  <c r="HZ20" i="4"/>
  <c r="HY20" i="4"/>
  <c r="HX20" i="4"/>
  <c r="HW20" i="4"/>
  <c r="HV20" i="4"/>
  <c r="HU20" i="4"/>
  <c r="HT20" i="4"/>
  <c r="HS20" i="4"/>
  <c r="HR20" i="4"/>
  <c r="HQ20" i="4"/>
  <c r="HP20" i="4"/>
  <c r="HO20" i="4"/>
  <c r="HN20" i="4"/>
  <c r="HM20" i="4"/>
  <c r="HL20" i="4"/>
  <c r="HK20" i="4"/>
  <c r="HJ20" i="4"/>
  <c r="HI20" i="4"/>
  <c r="HH20" i="4"/>
  <c r="HG20" i="4"/>
  <c r="HF20" i="4"/>
  <c r="HE20" i="4"/>
  <c r="KH79" i="4"/>
  <c r="KG79" i="4"/>
  <c r="KF79" i="4"/>
  <c r="KE79" i="4"/>
  <c r="KD79" i="4"/>
  <c r="KC79" i="4"/>
  <c r="KB79" i="4"/>
  <c r="KA79" i="4"/>
  <c r="JZ79" i="4"/>
  <c r="JY79" i="4"/>
  <c r="JX79" i="4"/>
  <c r="JW79" i="4"/>
  <c r="JV79" i="4"/>
  <c r="JU79" i="4"/>
  <c r="JT79" i="4"/>
  <c r="JS79" i="4"/>
  <c r="JR79" i="4"/>
  <c r="JQ79" i="4"/>
  <c r="JP79" i="4"/>
  <c r="JO79" i="4"/>
  <c r="JN79" i="4"/>
  <c r="JM79" i="4"/>
  <c r="JL79" i="4"/>
  <c r="JK79" i="4"/>
  <c r="JJ79" i="4"/>
  <c r="JI79" i="4"/>
  <c r="JH79" i="4"/>
  <c r="JG79" i="4"/>
  <c r="JF79" i="4"/>
  <c r="JE79" i="4"/>
  <c r="JD79" i="4"/>
  <c r="JC79" i="4"/>
  <c r="JB79" i="4"/>
  <c r="JA79" i="4"/>
  <c r="IZ79" i="4"/>
  <c r="IY79" i="4"/>
  <c r="IX79" i="4"/>
  <c r="IW79" i="4"/>
  <c r="IV79" i="4"/>
  <c r="IU79" i="4"/>
  <c r="IT79" i="4"/>
  <c r="IS79" i="4"/>
  <c r="IR79" i="4"/>
  <c r="IQ79" i="4"/>
  <c r="IP79" i="4"/>
  <c r="IO79" i="4"/>
  <c r="IN79" i="4"/>
  <c r="IM79" i="4"/>
  <c r="IL79" i="4"/>
  <c r="IK79" i="4"/>
  <c r="IJ79" i="4"/>
  <c r="II79" i="4"/>
  <c r="IH79" i="4"/>
  <c r="IG79" i="4"/>
  <c r="IF79" i="4"/>
  <c r="IE79" i="4"/>
  <c r="ID79" i="4"/>
  <c r="IC79" i="4"/>
  <c r="IB79" i="4"/>
  <c r="IA79" i="4"/>
  <c r="HZ79" i="4"/>
  <c r="HY79" i="4"/>
  <c r="HX79" i="4"/>
  <c r="HW79" i="4"/>
  <c r="HV79" i="4"/>
  <c r="HU79" i="4"/>
  <c r="HT79" i="4"/>
  <c r="HS79" i="4"/>
  <c r="HR79" i="4"/>
  <c r="HQ79" i="4"/>
  <c r="HP79" i="4"/>
  <c r="HO79" i="4"/>
  <c r="HN79" i="4"/>
  <c r="HM79" i="4"/>
  <c r="HL79" i="4"/>
  <c r="HK79" i="4"/>
  <c r="HJ79" i="4"/>
  <c r="HI79" i="4"/>
  <c r="HH79" i="4"/>
  <c r="HG79" i="4"/>
  <c r="HF79" i="4"/>
  <c r="HE79" i="4"/>
  <c r="KH27" i="4"/>
  <c r="KG27" i="4"/>
  <c r="KF27" i="4"/>
  <c r="KE27" i="4"/>
  <c r="KD27" i="4"/>
  <c r="KC27" i="4"/>
  <c r="KB27" i="4"/>
  <c r="KA27" i="4"/>
  <c r="JZ27" i="4"/>
  <c r="JY27" i="4"/>
  <c r="JX27" i="4"/>
  <c r="JW27" i="4"/>
  <c r="JV27" i="4"/>
  <c r="JU27" i="4"/>
  <c r="JT27" i="4"/>
  <c r="JS27" i="4"/>
  <c r="JR27" i="4"/>
  <c r="JQ27" i="4"/>
  <c r="JP27" i="4"/>
  <c r="JO27" i="4"/>
  <c r="JN27" i="4"/>
  <c r="JM27" i="4"/>
  <c r="JL27" i="4"/>
  <c r="JK27" i="4"/>
  <c r="JJ27" i="4"/>
  <c r="JI27" i="4"/>
  <c r="JH27" i="4"/>
  <c r="JG27" i="4"/>
  <c r="JF27" i="4"/>
  <c r="JE27" i="4"/>
  <c r="JD27" i="4"/>
  <c r="JC27" i="4"/>
  <c r="JB27" i="4"/>
  <c r="JA27" i="4"/>
  <c r="IZ27" i="4"/>
  <c r="IY27" i="4"/>
  <c r="IX27" i="4"/>
  <c r="IW27" i="4"/>
  <c r="IV27" i="4"/>
  <c r="IU27" i="4"/>
  <c r="IT27" i="4"/>
  <c r="IS27" i="4"/>
  <c r="IR27" i="4"/>
  <c r="IQ27" i="4"/>
  <c r="IP27" i="4"/>
  <c r="IO27" i="4"/>
  <c r="IN27" i="4"/>
  <c r="IM27" i="4"/>
  <c r="IL27" i="4"/>
  <c r="IK27" i="4"/>
  <c r="IJ27" i="4"/>
  <c r="II27" i="4"/>
  <c r="IH27" i="4"/>
  <c r="IG27" i="4"/>
  <c r="IF27" i="4"/>
  <c r="IE27" i="4"/>
  <c r="ID27" i="4"/>
  <c r="IC27" i="4"/>
  <c r="IB27" i="4"/>
  <c r="IA27" i="4"/>
  <c r="HZ27" i="4"/>
  <c r="HY27" i="4"/>
  <c r="HX27" i="4"/>
  <c r="HW27" i="4"/>
  <c r="HV27" i="4"/>
  <c r="HU27" i="4"/>
  <c r="HT27" i="4"/>
  <c r="HS27" i="4"/>
  <c r="HR27" i="4"/>
  <c r="HQ27" i="4"/>
  <c r="HP27" i="4"/>
  <c r="HO27" i="4"/>
  <c r="HN27" i="4"/>
  <c r="HM27" i="4"/>
  <c r="HL27" i="4"/>
  <c r="HK27" i="4"/>
  <c r="HJ27" i="4"/>
  <c r="HI27" i="4"/>
  <c r="HH27" i="4"/>
  <c r="HG27" i="4"/>
  <c r="HF27" i="4"/>
  <c r="HE27" i="4"/>
  <c r="KH122" i="4"/>
  <c r="KG122" i="4"/>
  <c r="KF122" i="4"/>
  <c r="KE122" i="4"/>
  <c r="KD122" i="4"/>
  <c r="KC122" i="4"/>
  <c r="KB122" i="4"/>
  <c r="KA122" i="4"/>
  <c r="JZ122" i="4"/>
  <c r="JY122" i="4"/>
  <c r="JX122" i="4"/>
  <c r="JW122" i="4"/>
  <c r="JV122" i="4"/>
  <c r="JU122" i="4"/>
  <c r="JT122" i="4"/>
  <c r="JS122" i="4"/>
  <c r="JR122" i="4"/>
  <c r="JQ122" i="4"/>
  <c r="JP122" i="4"/>
  <c r="JO122" i="4"/>
  <c r="JN122" i="4"/>
  <c r="JM122" i="4"/>
  <c r="JL122" i="4"/>
  <c r="JK122" i="4"/>
  <c r="JJ122" i="4"/>
  <c r="JI122" i="4"/>
  <c r="JH122" i="4"/>
  <c r="JG122" i="4"/>
  <c r="JF122" i="4"/>
  <c r="JE122" i="4"/>
  <c r="JD122" i="4"/>
  <c r="JC122" i="4"/>
  <c r="JB122" i="4"/>
  <c r="JA122" i="4"/>
  <c r="IZ122" i="4"/>
  <c r="IY122" i="4"/>
  <c r="IX122" i="4"/>
  <c r="IW122" i="4"/>
  <c r="IV122" i="4"/>
  <c r="IU122" i="4"/>
  <c r="IT122" i="4"/>
  <c r="IS122" i="4"/>
  <c r="IR122" i="4"/>
  <c r="IQ122" i="4"/>
  <c r="IP122" i="4"/>
  <c r="IO122" i="4"/>
  <c r="IN122" i="4"/>
  <c r="IM122" i="4"/>
  <c r="IL122" i="4"/>
  <c r="IK122" i="4"/>
  <c r="IJ122" i="4"/>
  <c r="II122" i="4"/>
  <c r="IH122" i="4"/>
  <c r="IG122" i="4"/>
  <c r="IF122" i="4"/>
  <c r="IE122" i="4"/>
  <c r="ID122" i="4"/>
  <c r="IC122" i="4"/>
  <c r="IB122" i="4"/>
  <c r="IA122" i="4"/>
  <c r="HZ122" i="4"/>
  <c r="HY122" i="4"/>
  <c r="HX122" i="4"/>
  <c r="HW122" i="4"/>
  <c r="HV122" i="4"/>
  <c r="HU122" i="4"/>
  <c r="HT122" i="4"/>
  <c r="HS122" i="4"/>
  <c r="HR122" i="4"/>
  <c r="HQ122" i="4"/>
  <c r="HP122" i="4"/>
  <c r="HO122" i="4"/>
  <c r="HN122" i="4"/>
  <c r="HM122" i="4"/>
  <c r="HL122" i="4"/>
  <c r="HK122" i="4"/>
  <c r="HJ122" i="4"/>
  <c r="HI122" i="4"/>
  <c r="HH122" i="4"/>
  <c r="HG122" i="4"/>
  <c r="HF122" i="4"/>
  <c r="HE122" i="4"/>
  <c r="KH68" i="4"/>
  <c r="KG68" i="4"/>
  <c r="KF68" i="4"/>
  <c r="KE68" i="4"/>
  <c r="KD68" i="4"/>
  <c r="KC68" i="4"/>
  <c r="KB68" i="4"/>
  <c r="KA68" i="4"/>
  <c r="JZ68" i="4"/>
  <c r="JY68" i="4"/>
  <c r="JX68" i="4"/>
  <c r="JW68" i="4"/>
  <c r="JV68" i="4"/>
  <c r="JU68" i="4"/>
  <c r="JT68" i="4"/>
  <c r="JS68" i="4"/>
  <c r="JR68" i="4"/>
  <c r="JQ68" i="4"/>
  <c r="JP68" i="4"/>
  <c r="JO68" i="4"/>
  <c r="JN68" i="4"/>
  <c r="JM68" i="4"/>
  <c r="JL68" i="4"/>
  <c r="JK68" i="4"/>
  <c r="JJ68" i="4"/>
  <c r="JI68" i="4"/>
  <c r="JH68" i="4"/>
  <c r="JG68" i="4"/>
  <c r="JF68" i="4"/>
  <c r="JE68" i="4"/>
  <c r="JD68" i="4"/>
  <c r="JC68" i="4"/>
  <c r="JB68" i="4"/>
  <c r="JA68" i="4"/>
  <c r="IZ68" i="4"/>
  <c r="IY68" i="4"/>
  <c r="IX68" i="4"/>
  <c r="IW68" i="4"/>
  <c r="IV68" i="4"/>
  <c r="IU68" i="4"/>
  <c r="IT68" i="4"/>
  <c r="IS68" i="4"/>
  <c r="IR68" i="4"/>
  <c r="IQ68" i="4"/>
  <c r="IP68" i="4"/>
  <c r="IO68" i="4"/>
  <c r="IN68" i="4"/>
  <c r="IM68" i="4"/>
  <c r="IL68" i="4"/>
  <c r="IK68" i="4"/>
  <c r="IJ68" i="4"/>
  <c r="II68" i="4"/>
  <c r="IH68" i="4"/>
  <c r="IG68" i="4"/>
  <c r="IF68" i="4"/>
  <c r="IE68" i="4"/>
  <c r="ID68" i="4"/>
  <c r="IC68" i="4"/>
  <c r="IB68" i="4"/>
  <c r="IA68" i="4"/>
  <c r="HZ68" i="4"/>
  <c r="HY68" i="4"/>
  <c r="HX68" i="4"/>
  <c r="HW68" i="4"/>
  <c r="HV68" i="4"/>
  <c r="HU68" i="4"/>
  <c r="HT68" i="4"/>
  <c r="HS68" i="4"/>
  <c r="HR68" i="4"/>
  <c r="HQ68" i="4"/>
  <c r="HP68" i="4"/>
  <c r="HO68" i="4"/>
  <c r="HN68" i="4"/>
  <c r="HM68" i="4"/>
  <c r="HL68" i="4"/>
  <c r="HK68" i="4"/>
  <c r="HJ68" i="4"/>
  <c r="HI68" i="4"/>
  <c r="HH68" i="4"/>
  <c r="HG68" i="4"/>
  <c r="HF68" i="4"/>
  <c r="HE68" i="4"/>
  <c r="KH116" i="4"/>
  <c r="KG116" i="4"/>
  <c r="KF116" i="4"/>
  <c r="KE116" i="4"/>
  <c r="KD116" i="4"/>
  <c r="KC116" i="4"/>
  <c r="KB116" i="4"/>
  <c r="KA116" i="4"/>
  <c r="JZ116" i="4"/>
  <c r="JY116" i="4"/>
  <c r="JX116" i="4"/>
  <c r="JW116" i="4"/>
  <c r="JV116" i="4"/>
  <c r="JU116" i="4"/>
  <c r="JT116" i="4"/>
  <c r="JS116" i="4"/>
  <c r="JR116" i="4"/>
  <c r="JQ116" i="4"/>
  <c r="JP116" i="4"/>
  <c r="JO116" i="4"/>
  <c r="JN116" i="4"/>
  <c r="JM116" i="4"/>
  <c r="JL116" i="4"/>
  <c r="JK116" i="4"/>
  <c r="JJ116" i="4"/>
  <c r="JI116" i="4"/>
  <c r="JH116" i="4"/>
  <c r="JG116" i="4"/>
  <c r="JF116" i="4"/>
  <c r="JE116" i="4"/>
  <c r="JD116" i="4"/>
  <c r="JC116" i="4"/>
  <c r="JB116" i="4"/>
  <c r="JA116" i="4"/>
  <c r="IZ116" i="4"/>
  <c r="IY116" i="4"/>
  <c r="IX116" i="4"/>
  <c r="IW116" i="4"/>
  <c r="IV116" i="4"/>
  <c r="IU116" i="4"/>
  <c r="IT116" i="4"/>
  <c r="IS116" i="4"/>
  <c r="IR116" i="4"/>
  <c r="IQ116" i="4"/>
  <c r="IP116" i="4"/>
  <c r="IO116" i="4"/>
  <c r="IN116" i="4"/>
  <c r="IM116" i="4"/>
  <c r="IL116" i="4"/>
  <c r="IK116" i="4"/>
  <c r="IJ116" i="4"/>
  <c r="II116" i="4"/>
  <c r="IH116" i="4"/>
  <c r="IG116" i="4"/>
  <c r="IF116" i="4"/>
  <c r="IE116" i="4"/>
  <c r="ID116" i="4"/>
  <c r="IC116" i="4"/>
  <c r="IB116" i="4"/>
  <c r="IA116" i="4"/>
  <c r="HZ116" i="4"/>
  <c r="HY116" i="4"/>
  <c r="HX116" i="4"/>
  <c r="HW116" i="4"/>
  <c r="HV116" i="4"/>
  <c r="HU116" i="4"/>
  <c r="HT116" i="4"/>
  <c r="HS116" i="4"/>
  <c r="HR116" i="4"/>
  <c r="HQ116" i="4"/>
  <c r="HP116" i="4"/>
  <c r="HO116" i="4"/>
  <c r="HN116" i="4"/>
  <c r="HM116" i="4"/>
  <c r="HL116" i="4"/>
  <c r="HK116" i="4"/>
  <c r="HJ116" i="4"/>
  <c r="HI116" i="4"/>
  <c r="HH116" i="4"/>
  <c r="HG116" i="4"/>
  <c r="HF116" i="4"/>
  <c r="HE116" i="4"/>
  <c r="KH19" i="4"/>
  <c r="KG19" i="4"/>
  <c r="KF19" i="4"/>
  <c r="KE19" i="4"/>
  <c r="KD19" i="4"/>
  <c r="KC19" i="4"/>
  <c r="KB19" i="4"/>
  <c r="KA19" i="4"/>
  <c r="JZ19" i="4"/>
  <c r="JY19" i="4"/>
  <c r="JX19" i="4"/>
  <c r="JW19" i="4"/>
  <c r="JV19" i="4"/>
  <c r="JU19" i="4"/>
  <c r="JT19" i="4"/>
  <c r="JS19" i="4"/>
  <c r="JR19" i="4"/>
  <c r="JQ19" i="4"/>
  <c r="JP19" i="4"/>
  <c r="JO19" i="4"/>
  <c r="JN19" i="4"/>
  <c r="JM19" i="4"/>
  <c r="JL19" i="4"/>
  <c r="JK19" i="4"/>
  <c r="JJ19" i="4"/>
  <c r="JI19" i="4"/>
  <c r="JH19" i="4"/>
  <c r="JG19" i="4"/>
  <c r="JF19" i="4"/>
  <c r="JE19" i="4"/>
  <c r="JD19" i="4"/>
  <c r="JC19" i="4"/>
  <c r="JB19" i="4"/>
  <c r="JA19" i="4"/>
  <c r="IZ19" i="4"/>
  <c r="IY19" i="4"/>
  <c r="IX19" i="4"/>
  <c r="IW19" i="4"/>
  <c r="IV19" i="4"/>
  <c r="IU19" i="4"/>
  <c r="IT19" i="4"/>
  <c r="IS19" i="4"/>
  <c r="IR19" i="4"/>
  <c r="IQ19" i="4"/>
  <c r="IP19" i="4"/>
  <c r="IO19" i="4"/>
  <c r="IN19" i="4"/>
  <c r="IM19" i="4"/>
  <c r="IL19" i="4"/>
  <c r="IK19" i="4"/>
  <c r="IJ19" i="4"/>
  <c r="II19" i="4"/>
  <c r="IH19" i="4"/>
  <c r="IG19" i="4"/>
  <c r="IF19" i="4"/>
  <c r="IE19" i="4"/>
  <c r="ID19" i="4"/>
  <c r="IC19" i="4"/>
  <c r="IB19" i="4"/>
  <c r="IA19" i="4"/>
  <c r="HZ19" i="4"/>
  <c r="HY19" i="4"/>
  <c r="HX19" i="4"/>
  <c r="HW19" i="4"/>
  <c r="HV19" i="4"/>
  <c r="HU19" i="4"/>
  <c r="HT19" i="4"/>
  <c r="HS19" i="4"/>
  <c r="HR19" i="4"/>
  <c r="HQ19" i="4"/>
  <c r="HP19" i="4"/>
  <c r="HO19" i="4"/>
  <c r="HN19" i="4"/>
  <c r="HM19" i="4"/>
  <c r="HL19" i="4"/>
  <c r="HK19" i="4"/>
  <c r="HJ19" i="4"/>
  <c r="HI19" i="4"/>
  <c r="HH19" i="4"/>
  <c r="HG19" i="4"/>
  <c r="HF19" i="4"/>
  <c r="HE19" i="4"/>
  <c r="KH93" i="4"/>
  <c r="KG93" i="4"/>
  <c r="KF93" i="4"/>
  <c r="KE93" i="4"/>
  <c r="KD93" i="4"/>
  <c r="KC93" i="4"/>
  <c r="KB93" i="4"/>
  <c r="KA93" i="4"/>
  <c r="JZ93" i="4"/>
  <c r="JY93" i="4"/>
  <c r="JX93" i="4"/>
  <c r="JW93" i="4"/>
  <c r="JV93" i="4"/>
  <c r="JU93" i="4"/>
  <c r="JT93" i="4"/>
  <c r="JS93" i="4"/>
  <c r="JR93" i="4"/>
  <c r="JQ93" i="4"/>
  <c r="JP93" i="4"/>
  <c r="JO93" i="4"/>
  <c r="JN93" i="4"/>
  <c r="JM93" i="4"/>
  <c r="JL93" i="4"/>
  <c r="JK93" i="4"/>
  <c r="JJ93" i="4"/>
  <c r="JI93" i="4"/>
  <c r="JH93" i="4"/>
  <c r="JG93" i="4"/>
  <c r="JF93" i="4"/>
  <c r="JE93" i="4"/>
  <c r="JD93" i="4"/>
  <c r="JC93" i="4"/>
  <c r="JB93" i="4"/>
  <c r="JA93" i="4"/>
  <c r="IZ93" i="4"/>
  <c r="IY93" i="4"/>
  <c r="IX93" i="4"/>
  <c r="IW93" i="4"/>
  <c r="IV93" i="4"/>
  <c r="IU93" i="4"/>
  <c r="IT93" i="4"/>
  <c r="IS93" i="4"/>
  <c r="IR93" i="4"/>
  <c r="IQ93" i="4"/>
  <c r="IP93" i="4"/>
  <c r="IO93" i="4"/>
  <c r="IN93" i="4"/>
  <c r="IM93" i="4"/>
  <c r="IL93" i="4"/>
  <c r="IK93" i="4"/>
  <c r="IJ93" i="4"/>
  <c r="II93" i="4"/>
  <c r="IH93" i="4"/>
  <c r="IG93" i="4"/>
  <c r="IF93" i="4"/>
  <c r="IE93" i="4"/>
  <c r="ID93" i="4"/>
  <c r="IC93" i="4"/>
  <c r="IB93" i="4"/>
  <c r="IA93" i="4"/>
  <c r="HZ93" i="4"/>
  <c r="HY93" i="4"/>
  <c r="HX93" i="4"/>
  <c r="HW93" i="4"/>
  <c r="HV93" i="4"/>
  <c r="HU93" i="4"/>
  <c r="HT93" i="4"/>
  <c r="HS93" i="4"/>
  <c r="HR93" i="4"/>
  <c r="HQ93" i="4"/>
  <c r="HP93" i="4"/>
  <c r="HO93" i="4"/>
  <c r="HN93" i="4"/>
  <c r="HM93" i="4"/>
  <c r="HL93" i="4"/>
  <c r="HK93" i="4"/>
  <c r="HJ93" i="4"/>
  <c r="HI93" i="4"/>
  <c r="HH93" i="4"/>
  <c r="HG93" i="4"/>
  <c r="HF93" i="4"/>
  <c r="HE93" i="4"/>
  <c r="KH18" i="4"/>
  <c r="KG18" i="4"/>
  <c r="KF18" i="4"/>
  <c r="KE18" i="4"/>
  <c r="KD18" i="4"/>
  <c r="KC18" i="4"/>
  <c r="KB18" i="4"/>
  <c r="KA18" i="4"/>
  <c r="JZ18" i="4"/>
  <c r="JY18" i="4"/>
  <c r="JX18" i="4"/>
  <c r="JW18" i="4"/>
  <c r="JV18" i="4"/>
  <c r="JU18" i="4"/>
  <c r="JT18" i="4"/>
  <c r="JS18" i="4"/>
  <c r="JR18" i="4"/>
  <c r="JQ18" i="4"/>
  <c r="JP18" i="4"/>
  <c r="JO18" i="4"/>
  <c r="JN18" i="4"/>
  <c r="JM18" i="4"/>
  <c r="JL18" i="4"/>
  <c r="JK18" i="4"/>
  <c r="JJ18" i="4"/>
  <c r="JI18" i="4"/>
  <c r="JH18" i="4"/>
  <c r="JG18" i="4"/>
  <c r="JF18" i="4"/>
  <c r="JE18" i="4"/>
  <c r="JD18" i="4"/>
  <c r="JC18" i="4"/>
  <c r="JB18" i="4"/>
  <c r="JA18" i="4"/>
  <c r="IZ18" i="4"/>
  <c r="IY18" i="4"/>
  <c r="IX18" i="4"/>
  <c r="IW18" i="4"/>
  <c r="IV18" i="4"/>
  <c r="IU18" i="4"/>
  <c r="IT18" i="4"/>
  <c r="IS18" i="4"/>
  <c r="IR18" i="4"/>
  <c r="IQ18" i="4"/>
  <c r="IP18" i="4"/>
  <c r="IO18" i="4"/>
  <c r="IN18" i="4"/>
  <c r="IM18" i="4"/>
  <c r="IL18" i="4"/>
  <c r="IK18" i="4"/>
  <c r="IJ18" i="4"/>
  <c r="II18" i="4"/>
  <c r="IH18" i="4"/>
  <c r="IG18" i="4"/>
  <c r="IF18" i="4"/>
  <c r="IE18" i="4"/>
  <c r="ID18" i="4"/>
  <c r="IC18" i="4"/>
  <c r="IB18" i="4"/>
  <c r="IA18" i="4"/>
  <c r="HZ18" i="4"/>
  <c r="HY18" i="4"/>
  <c r="HX18" i="4"/>
  <c r="HW18" i="4"/>
  <c r="HV18" i="4"/>
  <c r="HU18" i="4"/>
  <c r="HT18" i="4"/>
  <c r="HS18" i="4"/>
  <c r="HR18" i="4"/>
  <c r="HQ18" i="4"/>
  <c r="HP18" i="4"/>
  <c r="HO18" i="4"/>
  <c r="HN18" i="4"/>
  <c r="HM18" i="4"/>
  <c r="HL18" i="4"/>
  <c r="HK18" i="4"/>
  <c r="HJ18" i="4"/>
  <c r="HI18" i="4"/>
  <c r="HH18" i="4"/>
  <c r="HG18" i="4"/>
  <c r="HF18" i="4"/>
  <c r="HE18" i="4"/>
  <c r="KH41" i="4"/>
  <c r="KG41" i="4"/>
  <c r="KF41" i="4"/>
  <c r="KE41" i="4"/>
  <c r="KD41" i="4"/>
  <c r="KC41" i="4"/>
  <c r="KB41" i="4"/>
  <c r="KA41" i="4"/>
  <c r="JZ41" i="4"/>
  <c r="JY41" i="4"/>
  <c r="JX41" i="4"/>
  <c r="JW41" i="4"/>
  <c r="JV41" i="4"/>
  <c r="JU41" i="4"/>
  <c r="JT41" i="4"/>
  <c r="JS41" i="4"/>
  <c r="JR41" i="4"/>
  <c r="JQ41" i="4"/>
  <c r="JP41" i="4"/>
  <c r="JO41" i="4"/>
  <c r="JN41" i="4"/>
  <c r="JM41" i="4"/>
  <c r="JL41" i="4"/>
  <c r="JK41" i="4"/>
  <c r="JJ41" i="4"/>
  <c r="JI41" i="4"/>
  <c r="JH41" i="4"/>
  <c r="JG41" i="4"/>
  <c r="JF41" i="4"/>
  <c r="JE41" i="4"/>
  <c r="JD41" i="4"/>
  <c r="JC41" i="4"/>
  <c r="JB41" i="4"/>
  <c r="JA41" i="4"/>
  <c r="IZ41" i="4"/>
  <c r="IY41" i="4"/>
  <c r="IX41" i="4"/>
  <c r="IW41" i="4"/>
  <c r="IV41" i="4"/>
  <c r="IU41" i="4"/>
  <c r="IT41" i="4"/>
  <c r="IS41" i="4"/>
  <c r="IR41" i="4"/>
  <c r="IQ41" i="4"/>
  <c r="IP41" i="4"/>
  <c r="IO41" i="4"/>
  <c r="IN41" i="4"/>
  <c r="IM41" i="4"/>
  <c r="IL41" i="4"/>
  <c r="IK41" i="4"/>
  <c r="IJ41" i="4"/>
  <c r="II41" i="4"/>
  <c r="IH41" i="4"/>
  <c r="IG41" i="4"/>
  <c r="IF41" i="4"/>
  <c r="IE41" i="4"/>
  <c r="ID41" i="4"/>
  <c r="IC41" i="4"/>
  <c r="IB41" i="4"/>
  <c r="IA41" i="4"/>
  <c r="HZ41" i="4"/>
  <c r="HY41" i="4"/>
  <c r="HX41" i="4"/>
  <c r="HW41" i="4"/>
  <c r="HV41" i="4"/>
  <c r="HU41" i="4"/>
  <c r="HT41" i="4"/>
  <c r="HS41" i="4"/>
  <c r="HR41" i="4"/>
  <c r="HQ41" i="4"/>
  <c r="HP41" i="4"/>
  <c r="HO41" i="4"/>
  <c r="HN41" i="4"/>
  <c r="HM41" i="4"/>
  <c r="HL41" i="4"/>
  <c r="HK41" i="4"/>
  <c r="HJ41" i="4"/>
  <c r="HI41" i="4"/>
  <c r="HH41" i="4"/>
  <c r="HG41" i="4"/>
  <c r="HF41" i="4"/>
  <c r="HE41" i="4"/>
  <c r="KH111" i="4"/>
  <c r="KG111" i="4"/>
  <c r="KF111" i="4"/>
  <c r="KE111" i="4"/>
  <c r="KD111" i="4"/>
  <c r="KC111" i="4"/>
  <c r="KB111" i="4"/>
  <c r="KA111" i="4"/>
  <c r="JZ111" i="4"/>
  <c r="JY111" i="4"/>
  <c r="JX111" i="4"/>
  <c r="JW111" i="4"/>
  <c r="JV111" i="4"/>
  <c r="JU111" i="4"/>
  <c r="JT111" i="4"/>
  <c r="JS111" i="4"/>
  <c r="JR111" i="4"/>
  <c r="JQ111" i="4"/>
  <c r="JP111" i="4"/>
  <c r="JO111" i="4"/>
  <c r="JN111" i="4"/>
  <c r="JM111" i="4"/>
  <c r="JL111" i="4"/>
  <c r="JK111" i="4"/>
  <c r="JJ111" i="4"/>
  <c r="JI111" i="4"/>
  <c r="JH111" i="4"/>
  <c r="JG111" i="4"/>
  <c r="JF111" i="4"/>
  <c r="JE111" i="4"/>
  <c r="JD111" i="4"/>
  <c r="JC111" i="4"/>
  <c r="JB111" i="4"/>
  <c r="JA111" i="4"/>
  <c r="IZ111" i="4"/>
  <c r="IY111" i="4"/>
  <c r="IX111" i="4"/>
  <c r="IW111" i="4"/>
  <c r="IV111" i="4"/>
  <c r="IU111" i="4"/>
  <c r="IT111" i="4"/>
  <c r="IS111" i="4"/>
  <c r="IR111" i="4"/>
  <c r="IQ111" i="4"/>
  <c r="IP111" i="4"/>
  <c r="IO111" i="4"/>
  <c r="IN111" i="4"/>
  <c r="IM111" i="4"/>
  <c r="IL111" i="4"/>
  <c r="IK111" i="4"/>
  <c r="IJ111" i="4"/>
  <c r="II111" i="4"/>
  <c r="IH111" i="4"/>
  <c r="IG111" i="4"/>
  <c r="IF111" i="4"/>
  <c r="IE111" i="4"/>
  <c r="ID111" i="4"/>
  <c r="IC111" i="4"/>
  <c r="IB111" i="4"/>
  <c r="IA111" i="4"/>
  <c r="HZ111" i="4"/>
  <c r="HY111" i="4"/>
  <c r="HX111" i="4"/>
  <c r="HW111" i="4"/>
  <c r="HV111" i="4"/>
  <c r="HU111" i="4"/>
  <c r="HT111" i="4"/>
  <c r="HS111" i="4"/>
  <c r="HR111" i="4"/>
  <c r="HQ111" i="4"/>
  <c r="HP111" i="4"/>
  <c r="HO111" i="4"/>
  <c r="HN111" i="4"/>
  <c r="HM111" i="4"/>
  <c r="HL111" i="4"/>
  <c r="HK111" i="4"/>
  <c r="HJ111" i="4"/>
  <c r="HI111" i="4"/>
  <c r="HH111" i="4"/>
  <c r="HG111" i="4"/>
  <c r="HF111" i="4"/>
  <c r="HE111" i="4"/>
  <c r="KH58" i="4"/>
  <c r="KG58" i="4"/>
  <c r="KF58" i="4"/>
  <c r="KE58" i="4"/>
  <c r="KD58" i="4"/>
  <c r="KC58" i="4"/>
  <c r="KB58" i="4"/>
  <c r="KA58" i="4"/>
  <c r="JZ58" i="4"/>
  <c r="JY58" i="4"/>
  <c r="JX58" i="4"/>
  <c r="JW58" i="4"/>
  <c r="JV58" i="4"/>
  <c r="JU58" i="4"/>
  <c r="JT58" i="4"/>
  <c r="JS58" i="4"/>
  <c r="JR58" i="4"/>
  <c r="JQ58" i="4"/>
  <c r="JP58" i="4"/>
  <c r="JO58" i="4"/>
  <c r="JN58" i="4"/>
  <c r="JM58" i="4"/>
  <c r="JL58" i="4"/>
  <c r="JK58" i="4"/>
  <c r="JJ58" i="4"/>
  <c r="JI58" i="4"/>
  <c r="JH58" i="4"/>
  <c r="JG58" i="4"/>
  <c r="JF58" i="4"/>
  <c r="JE58" i="4"/>
  <c r="JD58" i="4"/>
  <c r="JC58" i="4"/>
  <c r="JB58" i="4"/>
  <c r="JA58" i="4"/>
  <c r="IZ58" i="4"/>
  <c r="IY58" i="4"/>
  <c r="IX58" i="4"/>
  <c r="IW58" i="4"/>
  <c r="IV58" i="4"/>
  <c r="IU58" i="4"/>
  <c r="IT58" i="4"/>
  <c r="IS58" i="4"/>
  <c r="IR58" i="4"/>
  <c r="IQ58" i="4"/>
  <c r="IP58" i="4"/>
  <c r="IO58" i="4"/>
  <c r="IN58" i="4"/>
  <c r="IM58" i="4"/>
  <c r="IL58" i="4"/>
  <c r="IK58" i="4"/>
  <c r="IJ58" i="4"/>
  <c r="II58" i="4"/>
  <c r="IH58" i="4"/>
  <c r="IG58" i="4"/>
  <c r="IF58" i="4"/>
  <c r="IE58" i="4"/>
  <c r="ID58" i="4"/>
  <c r="IC58" i="4"/>
  <c r="IB58" i="4"/>
  <c r="IA58" i="4"/>
  <c r="HZ58" i="4"/>
  <c r="HY58" i="4"/>
  <c r="HX58" i="4"/>
  <c r="HW58" i="4"/>
  <c r="HV58" i="4"/>
  <c r="HU58" i="4"/>
  <c r="HT58" i="4"/>
  <c r="HS58" i="4"/>
  <c r="HR58" i="4"/>
  <c r="HQ58" i="4"/>
  <c r="HP58" i="4"/>
  <c r="HO58" i="4"/>
  <c r="HN58" i="4"/>
  <c r="HM58" i="4"/>
  <c r="HL58" i="4"/>
  <c r="HK58" i="4"/>
  <c r="HJ58" i="4"/>
  <c r="HI58" i="4"/>
  <c r="HH58" i="4"/>
  <c r="HG58" i="4"/>
  <c r="HF58" i="4"/>
  <c r="HE58" i="4"/>
  <c r="KH6" i="4"/>
  <c r="KG6" i="4"/>
  <c r="KF6" i="4"/>
  <c r="KE6" i="4"/>
  <c r="KD6" i="4"/>
  <c r="KC6" i="4"/>
  <c r="KB6" i="4"/>
  <c r="KA6" i="4"/>
  <c r="JZ6" i="4"/>
  <c r="JY6" i="4"/>
  <c r="JX6" i="4"/>
  <c r="JW6" i="4"/>
  <c r="JV6" i="4"/>
  <c r="JU6" i="4"/>
  <c r="JT6" i="4"/>
  <c r="JS6" i="4"/>
  <c r="JR6" i="4"/>
  <c r="JQ6" i="4"/>
  <c r="JP6" i="4"/>
  <c r="JO6" i="4"/>
  <c r="JN6" i="4"/>
  <c r="JM6" i="4"/>
  <c r="JL6" i="4"/>
  <c r="JK6" i="4"/>
  <c r="JJ6" i="4"/>
  <c r="JI6" i="4"/>
  <c r="JH6" i="4"/>
  <c r="JG6" i="4"/>
  <c r="JF6" i="4"/>
  <c r="JE6" i="4"/>
  <c r="JD6" i="4"/>
  <c r="JC6" i="4"/>
  <c r="JB6" i="4"/>
  <c r="JA6" i="4"/>
  <c r="IZ6" i="4"/>
  <c r="IY6" i="4"/>
  <c r="IX6" i="4"/>
  <c r="IW6" i="4"/>
  <c r="IV6" i="4"/>
  <c r="IU6" i="4"/>
  <c r="IT6" i="4"/>
  <c r="IS6" i="4"/>
  <c r="IR6" i="4"/>
  <c r="IQ6" i="4"/>
  <c r="IP6" i="4"/>
  <c r="IO6" i="4"/>
  <c r="IM6" i="4"/>
  <c r="IL6" i="4"/>
  <c r="IK6" i="4"/>
  <c r="IJ6" i="4"/>
  <c r="II6" i="4"/>
  <c r="IH6" i="4"/>
  <c r="IG6" i="4"/>
  <c r="IF6" i="4"/>
  <c r="IE6" i="4"/>
  <c r="ID6" i="4"/>
  <c r="IC6" i="4"/>
  <c r="IB6" i="4"/>
  <c r="IA6" i="4"/>
  <c r="HZ6" i="4"/>
  <c r="HY6" i="4"/>
  <c r="HX6" i="4"/>
  <c r="HW6" i="4"/>
  <c r="HV6" i="4"/>
  <c r="HU6" i="4"/>
  <c r="HT6" i="4"/>
  <c r="HS6" i="4"/>
  <c r="HR6" i="4"/>
  <c r="HQ6" i="4"/>
  <c r="HP6" i="4"/>
  <c r="HO6" i="4"/>
  <c r="HN6" i="4"/>
  <c r="HM6" i="4"/>
  <c r="HL6" i="4"/>
  <c r="HK6" i="4"/>
  <c r="HJ6" i="4"/>
  <c r="HI6" i="4"/>
  <c r="HH6" i="4"/>
  <c r="HG6" i="4"/>
  <c r="HF6" i="4"/>
  <c r="HE6" i="4"/>
  <c r="KH52" i="4"/>
  <c r="KG52" i="4"/>
  <c r="KF52" i="4"/>
  <c r="KE52" i="4"/>
  <c r="KD52" i="4"/>
  <c r="KC52" i="4"/>
  <c r="KB52" i="4"/>
  <c r="KA52" i="4"/>
  <c r="JZ52" i="4"/>
  <c r="JY52" i="4"/>
  <c r="JX52" i="4"/>
  <c r="JW52" i="4"/>
  <c r="JV52" i="4"/>
  <c r="JU52" i="4"/>
  <c r="JT52" i="4"/>
  <c r="JS52" i="4"/>
  <c r="JR52" i="4"/>
  <c r="JQ52" i="4"/>
  <c r="JP52" i="4"/>
  <c r="JO52" i="4"/>
  <c r="JN52" i="4"/>
  <c r="JM52" i="4"/>
  <c r="JL52" i="4"/>
  <c r="JK52" i="4"/>
  <c r="JJ52" i="4"/>
  <c r="JI52" i="4"/>
  <c r="JH52" i="4"/>
  <c r="JG52" i="4"/>
  <c r="JF52" i="4"/>
  <c r="JE52" i="4"/>
  <c r="JD52" i="4"/>
  <c r="JC52" i="4"/>
  <c r="JB52" i="4"/>
  <c r="JA52" i="4"/>
  <c r="IZ52" i="4"/>
  <c r="IY52" i="4"/>
  <c r="IX52" i="4"/>
  <c r="IW52" i="4"/>
  <c r="IV52" i="4"/>
  <c r="IU52" i="4"/>
  <c r="IT52" i="4"/>
  <c r="IS52" i="4"/>
  <c r="IR52" i="4"/>
  <c r="IQ52" i="4"/>
  <c r="IP52" i="4"/>
  <c r="IO52" i="4"/>
  <c r="IN52" i="4"/>
  <c r="IM52" i="4"/>
  <c r="IL52" i="4"/>
  <c r="IK52" i="4"/>
  <c r="IJ52" i="4"/>
  <c r="II52" i="4"/>
  <c r="IH52" i="4"/>
  <c r="IG52" i="4"/>
  <c r="IF52" i="4"/>
  <c r="IE52" i="4"/>
  <c r="ID52" i="4"/>
  <c r="IC52" i="4"/>
  <c r="IB52" i="4"/>
  <c r="IA52" i="4"/>
  <c r="HZ52" i="4"/>
  <c r="HY52" i="4"/>
  <c r="HX52" i="4"/>
  <c r="HW52" i="4"/>
  <c r="HV52" i="4"/>
  <c r="HU52" i="4"/>
  <c r="HT52" i="4"/>
  <c r="HS52" i="4"/>
  <c r="HR52" i="4"/>
  <c r="HQ52" i="4"/>
  <c r="HP52" i="4"/>
  <c r="HO52" i="4"/>
  <c r="HN52" i="4"/>
  <c r="HM52" i="4"/>
  <c r="HL52" i="4"/>
  <c r="HK52" i="4"/>
  <c r="HJ52" i="4"/>
  <c r="HI52" i="4"/>
  <c r="HH52" i="4"/>
  <c r="HG52" i="4"/>
  <c r="HF52" i="4"/>
  <c r="HE52" i="4"/>
  <c r="KH21" i="4"/>
  <c r="KG21" i="4"/>
  <c r="KF21" i="4"/>
  <c r="KE21" i="4"/>
  <c r="KD21" i="4"/>
  <c r="KC21" i="4"/>
  <c r="KB21" i="4"/>
  <c r="KA21" i="4"/>
  <c r="JZ21" i="4"/>
  <c r="JY21" i="4"/>
  <c r="JX21" i="4"/>
  <c r="JW21" i="4"/>
  <c r="JV21" i="4"/>
  <c r="JU21" i="4"/>
  <c r="JT21" i="4"/>
  <c r="JS21" i="4"/>
  <c r="JR21" i="4"/>
  <c r="JQ21" i="4"/>
  <c r="JP21" i="4"/>
  <c r="JO21" i="4"/>
  <c r="JN21" i="4"/>
  <c r="JM21" i="4"/>
  <c r="JL21" i="4"/>
  <c r="JK21" i="4"/>
  <c r="JJ21" i="4"/>
  <c r="JI21" i="4"/>
  <c r="JH21" i="4"/>
  <c r="JG21" i="4"/>
  <c r="JF21" i="4"/>
  <c r="JE21" i="4"/>
  <c r="JD21" i="4"/>
  <c r="JC21" i="4"/>
  <c r="JB21" i="4"/>
  <c r="JA21" i="4"/>
  <c r="IZ21" i="4"/>
  <c r="IY21" i="4"/>
  <c r="IX21" i="4"/>
  <c r="IW21" i="4"/>
  <c r="IV21" i="4"/>
  <c r="IU21" i="4"/>
  <c r="IT21" i="4"/>
  <c r="IS21" i="4"/>
  <c r="IR21" i="4"/>
  <c r="IQ21" i="4"/>
  <c r="IP21" i="4"/>
  <c r="IO21" i="4"/>
  <c r="IN21" i="4"/>
  <c r="IM21" i="4"/>
  <c r="IL21" i="4"/>
  <c r="IK21" i="4"/>
  <c r="IJ21" i="4"/>
  <c r="II21" i="4"/>
  <c r="IH21" i="4"/>
  <c r="IG21" i="4"/>
  <c r="IF21" i="4"/>
  <c r="IE21" i="4"/>
  <c r="ID21" i="4"/>
  <c r="IC21" i="4"/>
  <c r="IB21" i="4"/>
  <c r="IA21" i="4"/>
  <c r="HZ21" i="4"/>
  <c r="HY21" i="4"/>
  <c r="HX21" i="4"/>
  <c r="HW21" i="4"/>
  <c r="HV21" i="4"/>
  <c r="HU21" i="4"/>
  <c r="HT21" i="4"/>
  <c r="HS21" i="4"/>
  <c r="HR21" i="4"/>
  <c r="HQ21" i="4"/>
  <c r="HP21" i="4"/>
  <c r="HO21" i="4"/>
  <c r="HN21" i="4"/>
  <c r="HM21" i="4"/>
  <c r="HL21" i="4"/>
  <c r="HK21" i="4"/>
  <c r="HJ21" i="4"/>
  <c r="HI21" i="4"/>
  <c r="HH21" i="4"/>
  <c r="HG21" i="4"/>
  <c r="HF21" i="4"/>
  <c r="HE21" i="4"/>
  <c r="KH98" i="4"/>
  <c r="KG98" i="4"/>
  <c r="KF98" i="4"/>
  <c r="KE98" i="4"/>
  <c r="KD98" i="4"/>
  <c r="KC98" i="4"/>
  <c r="KB98" i="4"/>
  <c r="KA98" i="4"/>
  <c r="JZ98" i="4"/>
  <c r="JY98" i="4"/>
  <c r="JX98" i="4"/>
  <c r="JW98" i="4"/>
  <c r="JV98" i="4"/>
  <c r="JU98" i="4"/>
  <c r="JT98" i="4"/>
  <c r="JS98" i="4"/>
  <c r="JR98" i="4"/>
  <c r="JQ98" i="4"/>
  <c r="JP98" i="4"/>
  <c r="JO98" i="4"/>
  <c r="JN98" i="4"/>
  <c r="JM98" i="4"/>
  <c r="JL98" i="4"/>
  <c r="JK98" i="4"/>
  <c r="JJ98" i="4"/>
  <c r="JI98" i="4"/>
  <c r="JH98" i="4"/>
  <c r="JG98" i="4"/>
  <c r="JF98" i="4"/>
  <c r="JE98" i="4"/>
  <c r="JD98" i="4"/>
  <c r="JC98" i="4"/>
  <c r="JB98" i="4"/>
  <c r="JA98" i="4"/>
  <c r="IZ98" i="4"/>
  <c r="IY98" i="4"/>
  <c r="IX98" i="4"/>
  <c r="IW98" i="4"/>
  <c r="IV98" i="4"/>
  <c r="IU98" i="4"/>
  <c r="IT98" i="4"/>
  <c r="IS98" i="4"/>
  <c r="IR98" i="4"/>
  <c r="IQ98" i="4"/>
  <c r="IP98" i="4"/>
  <c r="IO98" i="4"/>
  <c r="IN98" i="4"/>
  <c r="IM98" i="4"/>
  <c r="IL98" i="4"/>
  <c r="IK98" i="4"/>
  <c r="IJ98" i="4"/>
  <c r="II98" i="4"/>
  <c r="IH98" i="4"/>
  <c r="IG98" i="4"/>
  <c r="IF98" i="4"/>
  <c r="IE98" i="4"/>
  <c r="ID98" i="4"/>
  <c r="IC98" i="4"/>
  <c r="IB98" i="4"/>
  <c r="IA98" i="4"/>
  <c r="HZ98" i="4"/>
  <c r="HY98" i="4"/>
  <c r="HX98" i="4"/>
  <c r="HW98" i="4"/>
  <c r="HV98" i="4"/>
  <c r="HU98" i="4"/>
  <c r="HT98" i="4"/>
  <c r="HS98" i="4"/>
  <c r="HR98" i="4"/>
  <c r="HQ98" i="4"/>
  <c r="HP98" i="4"/>
  <c r="HO98" i="4"/>
  <c r="HN98" i="4"/>
  <c r="HM98" i="4"/>
  <c r="HL98" i="4"/>
  <c r="HK98" i="4"/>
  <c r="HJ98" i="4"/>
  <c r="HI98" i="4"/>
  <c r="HH98" i="4"/>
  <c r="HG98" i="4"/>
  <c r="HF98" i="4"/>
  <c r="HE98" i="4"/>
  <c r="KH105" i="4"/>
  <c r="KG105" i="4"/>
  <c r="KF105" i="4"/>
  <c r="KE105" i="4"/>
  <c r="KD105" i="4"/>
  <c r="KC105" i="4"/>
  <c r="KB105" i="4"/>
  <c r="KA105" i="4"/>
  <c r="JZ105" i="4"/>
  <c r="JY105" i="4"/>
  <c r="JX105" i="4"/>
  <c r="JW105" i="4"/>
  <c r="JV105" i="4"/>
  <c r="JU105" i="4"/>
  <c r="JT105" i="4"/>
  <c r="JS105" i="4"/>
  <c r="JR105" i="4"/>
  <c r="JQ105" i="4"/>
  <c r="JP105" i="4"/>
  <c r="JO105" i="4"/>
  <c r="JN105" i="4"/>
  <c r="JM105" i="4"/>
  <c r="JL105" i="4"/>
  <c r="JK105" i="4"/>
  <c r="JJ105" i="4"/>
  <c r="JI105" i="4"/>
  <c r="JH105" i="4"/>
  <c r="JG105" i="4"/>
  <c r="JF105" i="4"/>
  <c r="JE105" i="4"/>
  <c r="JD105" i="4"/>
  <c r="JC105" i="4"/>
  <c r="JB105" i="4"/>
  <c r="JA105" i="4"/>
  <c r="IZ105" i="4"/>
  <c r="IY105" i="4"/>
  <c r="IX105" i="4"/>
  <c r="IW105" i="4"/>
  <c r="IV105" i="4"/>
  <c r="IU105" i="4"/>
  <c r="IT105" i="4"/>
  <c r="IS105" i="4"/>
  <c r="IR105" i="4"/>
  <c r="IQ105" i="4"/>
  <c r="IP105" i="4"/>
  <c r="IO105" i="4"/>
  <c r="IN105" i="4"/>
  <c r="IM105" i="4"/>
  <c r="IL105" i="4"/>
  <c r="IK105" i="4"/>
  <c r="IJ105" i="4"/>
  <c r="II105" i="4"/>
  <c r="IH105" i="4"/>
  <c r="IG105" i="4"/>
  <c r="IF105" i="4"/>
  <c r="IE105" i="4"/>
  <c r="ID105" i="4"/>
  <c r="IC105" i="4"/>
  <c r="IB105" i="4"/>
  <c r="IA105" i="4"/>
  <c r="HZ105" i="4"/>
  <c r="HY105" i="4"/>
  <c r="HX105" i="4"/>
  <c r="HW105" i="4"/>
  <c r="HV105" i="4"/>
  <c r="HU105" i="4"/>
  <c r="HT105" i="4"/>
  <c r="HS105" i="4"/>
  <c r="HR105" i="4"/>
  <c r="HQ105" i="4"/>
  <c r="HP105" i="4"/>
  <c r="HO105" i="4"/>
  <c r="HN105" i="4"/>
  <c r="HM105" i="4"/>
  <c r="HL105" i="4"/>
  <c r="HK105" i="4"/>
  <c r="HJ105" i="4"/>
  <c r="HI105" i="4"/>
  <c r="HH105" i="4"/>
  <c r="HG105" i="4"/>
  <c r="HF105" i="4"/>
  <c r="HE105" i="4"/>
  <c r="KH85" i="4"/>
  <c r="KG85" i="4"/>
  <c r="KF85" i="4"/>
  <c r="KE85" i="4"/>
  <c r="KD85" i="4"/>
  <c r="KC85" i="4"/>
  <c r="KB85" i="4"/>
  <c r="KA85" i="4"/>
  <c r="JZ85" i="4"/>
  <c r="JY85" i="4"/>
  <c r="JX85" i="4"/>
  <c r="JW85" i="4"/>
  <c r="JV85" i="4"/>
  <c r="JU85" i="4"/>
  <c r="JT85" i="4"/>
  <c r="JS85" i="4"/>
  <c r="JR85" i="4"/>
  <c r="JQ85" i="4"/>
  <c r="JP85" i="4"/>
  <c r="JO85" i="4"/>
  <c r="JN85" i="4"/>
  <c r="JM85" i="4"/>
  <c r="JL85" i="4"/>
  <c r="JK85" i="4"/>
  <c r="JJ85" i="4"/>
  <c r="JI85" i="4"/>
  <c r="JH85" i="4"/>
  <c r="JG85" i="4"/>
  <c r="JF85" i="4"/>
  <c r="JE85" i="4"/>
  <c r="JD85" i="4"/>
  <c r="JC85" i="4"/>
  <c r="JB85" i="4"/>
  <c r="JA85" i="4"/>
  <c r="IZ85" i="4"/>
  <c r="IY85" i="4"/>
  <c r="IX85" i="4"/>
  <c r="IW85" i="4"/>
  <c r="IV85" i="4"/>
  <c r="IU85" i="4"/>
  <c r="IT85" i="4"/>
  <c r="IS85" i="4"/>
  <c r="IR85" i="4"/>
  <c r="IQ85" i="4"/>
  <c r="IP85" i="4"/>
  <c r="IO85" i="4"/>
  <c r="IN85" i="4"/>
  <c r="IM85" i="4"/>
  <c r="IL85" i="4"/>
  <c r="IK85" i="4"/>
  <c r="IJ85" i="4"/>
  <c r="II85" i="4"/>
  <c r="IH85" i="4"/>
  <c r="IG85" i="4"/>
  <c r="IF85" i="4"/>
  <c r="IE85" i="4"/>
  <c r="ID85" i="4"/>
  <c r="IC85" i="4"/>
  <c r="IB85" i="4"/>
  <c r="IA85" i="4"/>
  <c r="HZ85" i="4"/>
  <c r="HY85" i="4"/>
  <c r="HX85" i="4"/>
  <c r="HW85" i="4"/>
  <c r="HV85" i="4"/>
  <c r="HU85" i="4"/>
  <c r="HT85" i="4"/>
  <c r="HS85" i="4"/>
  <c r="HR85" i="4"/>
  <c r="HQ85" i="4"/>
  <c r="HP85" i="4"/>
  <c r="HO85" i="4"/>
  <c r="HN85" i="4"/>
  <c r="HM85" i="4"/>
  <c r="HL85" i="4"/>
  <c r="HK85" i="4"/>
  <c r="HJ85" i="4"/>
  <c r="HI85" i="4"/>
  <c r="HH85" i="4"/>
  <c r="HG85" i="4"/>
  <c r="HF85" i="4"/>
  <c r="HE85" i="4"/>
  <c r="KH77" i="4"/>
  <c r="KG77" i="4"/>
  <c r="KF77" i="4"/>
  <c r="KE77" i="4"/>
  <c r="KD77" i="4"/>
  <c r="KC77" i="4"/>
  <c r="KB77" i="4"/>
  <c r="KA77" i="4"/>
  <c r="JZ77" i="4"/>
  <c r="JY77" i="4"/>
  <c r="JX77" i="4"/>
  <c r="JW77" i="4"/>
  <c r="JV77" i="4"/>
  <c r="JU77" i="4"/>
  <c r="JT77" i="4"/>
  <c r="JS77" i="4"/>
  <c r="JR77" i="4"/>
  <c r="JQ77" i="4"/>
  <c r="JP77" i="4"/>
  <c r="JO77" i="4"/>
  <c r="JN77" i="4"/>
  <c r="JM77" i="4"/>
  <c r="JL77" i="4"/>
  <c r="JK77" i="4"/>
  <c r="JJ77" i="4"/>
  <c r="JI77" i="4"/>
  <c r="JH77" i="4"/>
  <c r="JG77" i="4"/>
  <c r="JF77" i="4"/>
  <c r="JE77" i="4"/>
  <c r="JD77" i="4"/>
  <c r="JC77" i="4"/>
  <c r="JB77" i="4"/>
  <c r="JA77" i="4"/>
  <c r="IZ77" i="4"/>
  <c r="IY77" i="4"/>
  <c r="IX77" i="4"/>
  <c r="IW77" i="4"/>
  <c r="IV77" i="4"/>
  <c r="IU77" i="4"/>
  <c r="IT77" i="4"/>
  <c r="IS77" i="4"/>
  <c r="IR77" i="4"/>
  <c r="IQ77" i="4"/>
  <c r="IP77" i="4"/>
  <c r="IO77" i="4"/>
  <c r="IN77" i="4"/>
  <c r="IM77" i="4"/>
  <c r="IL77" i="4"/>
  <c r="IK77" i="4"/>
  <c r="IJ77" i="4"/>
  <c r="II77" i="4"/>
  <c r="IH77" i="4"/>
  <c r="IG77" i="4"/>
  <c r="IF77" i="4"/>
  <c r="IE77" i="4"/>
  <c r="ID77" i="4"/>
  <c r="IC77" i="4"/>
  <c r="IB77" i="4"/>
  <c r="IA77" i="4"/>
  <c r="HZ77" i="4"/>
  <c r="HY77" i="4"/>
  <c r="HX77" i="4"/>
  <c r="HW77" i="4"/>
  <c r="HV77" i="4"/>
  <c r="HU77" i="4"/>
  <c r="HT77" i="4"/>
  <c r="HS77" i="4"/>
  <c r="HR77" i="4"/>
  <c r="HQ77" i="4"/>
  <c r="HP77" i="4"/>
  <c r="HO77" i="4"/>
  <c r="HN77" i="4"/>
  <c r="HM77" i="4"/>
  <c r="HL77" i="4"/>
  <c r="HK77" i="4"/>
  <c r="HJ77" i="4"/>
  <c r="HI77" i="4"/>
  <c r="HH77" i="4"/>
  <c r="HG77" i="4"/>
  <c r="HF77" i="4"/>
  <c r="HE77" i="4"/>
  <c r="KH102" i="4"/>
  <c r="KG102" i="4"/>
  <c r="KF102" i="4"/>
  <c r="KE102" i="4"/>
  <c r="KD102" i="4"/>
  <c r="KC102" i="4"/>
  <c r="KB102" i="4"/>
  <c r="KA102" i="4"/>
  <c r="JZ102" i="4"/>
  <c r="JY102" i="4"/>
  <c r="JX102" i="4"/>
  <c r="JW102" i="4"/>
  <c r="JV102" i="4"/>
  <c r="JU102" i="4"/>
  <c r="JT102" i="4"/>
  <c r="JS102" i="4"/>
  <c r="JR102" i="4"/>
  <c r="JQ102" i="4"/>
  <c r="JP102" i="4"/>
  <c r="JO102" i="4"/>
  <c r="JN102" i="4"/>
  <c r="JM102" i="4"/>
  <c r="JL102" i="4"/>
  <c r="JK102" i="4"/>
  <c r="JJ102" i="4"/>
  <c r="JI102" i="4"/>
  <c r="JH102" i="4"/>
  <c r="JG102" i="4"/>
  <c r="JF102" i="4"/>
  <c r="JE102" i="4"/>
  <c r="JD102" i="4"/>
  <c r="JC102" i="4"/>
  <c r="JB102" i="4"/>
  <c r="JA102" i="4"/>
  <c r="IZ102" i="4"/>
  <c r="IY102" i="4"/>
  <c r="IX102" i="4"/>
  <c r="IW102" i="4"/>
  <c r="IV102" i="4"/>
  <c r="IU102" i="4"/>
  <c r="IT102" i="4"/>
  <c r="IS102" i="4"/>
  <c r="IR102" i="4"/>
  <c r="IQ102" i="4"/>
  <c r="IP102" i="4"/>
  <c r="IO102" i="4"/>
  <c r="IN102" i="4"/>
  <c r="IM102" i="4"/>
  <c r="IL102" i="4"/>
  <c r="IK102" i="4"/>
  <c r="IJ102" i="4"/>
  <c r="II102" i="4"/>
  <c r="IH102" i="4"/>
  <c r="IG102" i="4"/>
  <c r="IF102" i="4"/>
  <c r="IE102" i="4"/>
  <c r="ID102" i="4"/>
  <c r="IC102" i="4"/>
  <c r="IB102" i="4"/>
  <c r="IA102" i="4"/>
  <c r="HZ102" i="4"/>
  <c r="HY102" i="4"/>
  <c r="HX102" i="4"/>
  <c r="HW102" i="4"/>
  <c r="HV102" i="4"/>
  <c r="HU102" i="4"/>
  <c r="HT102" i="4"/>
  <c r="HS102" i="4"/>
  <c r="HR102" i="4"/>
  <c r="HQ102" i="4"/>
  <c r="HP102" i="4"/>
  <c r="HO102" i="4"/>
  <c r="HN102" i="4"/>
  <c r="HM102" i="4"/>
  <c r="HL102" i="4"/>
  <c r="HK102" i="4"/>
  <c r="HJ102" i="4"/>
  <c r="HI102" i="4"/>
  <c r="HH102" i="4"/>
  <c r="HG102" i="4"/>
  <c r="HF102" i="4"/>
  <c r="HE102" i="4"/>
  <c r="KH76" i="4"/>
  <c r="KG76" i="4"/>
  <c r="KF76" i="4"/>
  <c r="KE76" i="4"/>
  <c r="KD76" i="4"/>
  <c r="KC76" i="4"/>
  <c r="KB76" i="4"/>
  <c r="KA76" i="4"/>
  <c r="JZ76" i="4"/>
  <c r="JY76" i="4"/>
  <c r="JX76" i="4"/>
  <c r="JW76" i="4"/>
  <c r="JV76" i="4"/>
  <c r="JU76" i="4"/>
  <c r="JT76" i="4"/>
  <c r="JS76" i="4"/>
  <c r="JR76" i="4"/>
  <c r="JQ76" i="4"/>
  <c r="JP76" i="4"/>
  <c r="JO76" i="4"/>
  <c r="JN76" i="4"/>
  <c r="JM76" i="4"/>
  <c r="JL76" i="4"/>
  <c r="JK76" i="4"/>
  <c r="JJ76" i="4"/>
  <c r="JI76" i="4"/>
  <c r="JH76" i="4"/>
  <c r="JG76" i="4"/>
  <c r="JF76" i="4"/>
  <c r="JE76" i="4"/>
  <c r="JD76" i="4"/>
  <c r="JC76" i="4"/>
  <c r="JB76" i="4"/>
  <c r="JA76" i="4"/>
  <c r="IZ76" i="4"/>
  <c r="IY76" i="4"/>
  <c r="IX76" i="4"/>
  <c r="IW76" i="4"/>
  <c r="IV76" i="4"/>
  <c r="IU76" i="4"/>
  <c r="IT76" i="4"/>
  <c r="IS76" i="4"/>
  <c r="IR76" i="4"/>
  <c r="IQ76" i="4"/>
  <c r="IP76" i="4"/>
  <c r="IO76" i="4"/>
  <c r="IN76" i="4"/>
  <c r="IM76" i="4"/>
  <c r="IL76" i="4"/>
  <c r="IK76" i="4"/>
  <c r="IJ76" i="4"/>
  <c r="II76" i="4"/>
  <c r="IH76" i="4"/>
  <c r="IG76" i="4"/>
  <c r="IF76" i="4"/>
  <c r="IE76" i="4"/>
  <c r="ID76" i="4"/>
  <c r="IC76" i="4"/>
  <c r="IB76" i="4"/>
  <c r="IA76" i="4"/>
  <c r="HZ76" i="4"/>
  <c r="HY76" i="4"/>
  <c r="HX76" i="4"/>
  <c r="HW76" i="4"/>
  <c r="HV76" i="4"/>
  <c r="HU76" i="4"/>
  <c r="HT76" i="4"/>
  <c r="HS76" i="4"/>
  <c r="HR76" i="4"/>
  <c r="HQ76" i="4"/>
  <c r="HP76" i="4"/>
  <c r="HO76" i="4"/>
  <c r="HN76" i="4"/>
  <c r="HM76" i="4"/>
  <c r="HL76" i="4"/>
  <c r="HK76" i="4"/>
  <c r="HJ76" i="4"/>
  <c r="HI76" i="4"/>
  <c r="HH76" i="4"/>
  <c r="HG76" i="4"/>
  <c r="HF76" i="4"/>
  <c r="HE76" i="4"/>
  <c r="KH29" i="4"/>
  <c r="KG29" i="4"/>
  <c r="KF29" i="4"/>
  <c r="KE29" i="4"/>
  <c r="KD29" i="4"/>
  <c r="KC29" i="4"/>
  <c r="KB29" i="4"/>
  <c r="KA29" i="4"/>
  <c r="JZ29" i="4"/>
  <c r="JY29" i="4"/>
  <c r="JX29" i="4"/>
  <c r="JW29" i="4"/>
  <c r="JV29" i="4"/>
  <c r="JU29" i="4"/>
  <c r="JT29" i="4"/>
  <c r="JS29" i="4"/>
  <c r="JR29" i="4"/>
  <c r="JQ29" i="4"/>
  <c r="JP29" i="4"/>
  <c r="JO29" i="4"/>
  <c r="JN29" i="4"/>
  <c r="JM29" i="4"/>
  <c r="JL29" i="4"/>
  <c r="JK29" i="4"/>
  <c r="JJ29" i="4"/>
  <c r="JI29" i="4"/>
  <c r="JH29" i="4"/>
  <c r="JG29" i="4"/>
  <c r="JF29" i="4"/>
  <c r="JE29" i="4"/>
  <c r="JD29" i="4"/>
  <c r="JC29" i="4"/>
  <c r="JB29" i="4"/>
  <c r="JA29" i="4"/>
  <c r="IZ29" i="4"/>
  <c r="IY29" i="4"/>
  <c r="IX29" i="4"/>
  <c r="IW29" i="4"/>
  <c r="IV29" i="4"/>
  <c r="IU29" i="4"/>
  <c r="IT29" i="4"/>
  <c r="IS29" i="4"/>
  <c r="IR29" i="4"/>
  <c r="IQ29" i="4"/>
  <c r="IP29" i="4"/>
  <c r="IO29" i="4"/>
  <c r="IN29" i="4"/>
  <c r="IM29" i="4"/>
  <c r="IL29" i="4"/>
  <c r="IK29" i="4"/>
  <c r="IJ29" i="4"/>
  <c r="II29" i="4"/>
  <c r="IH29" i="4"/>
  <c r="IG29" i="4"/>
  <c r="IF29" i="4"/>
  <c r="IE29" i="4"/>
  <c r="ID29" i="4"/>
  <c r="IC29" i="4"/>
  <c r="IB29" i="4"/>
  <c r="IA29" i="4"/>
  <c r="HZ29" i="4"/>
  <c r="HY29" i="4"/>
  <c r="HX29" i="4"/>
  <c r="HW29" i="4"/>
  <c r="HV29" i="4"/>
  <c r="HU29" i="4"/>
  <c r="HT29" i="4"/>
  <c r="HS29" i="4"/>
  <c r="HR29" i="4"/>
  <c r="HQ29" i="4"/>
  <c r="HP29" i="4"/>
  <c r="HO29" i="4"/>
  <c r="HN29" i="4"/>
  <c r="HM29" i="4"/>
  <c r="HL29" i="4"/>
  <c r="HK29" i="4"/>
  <c r="HJ29" i="4"/>
  <c r="HI29" i="4"/>
  <c r="HH29" i="4"/>
  <c r="HG29" i="4"/>
  <c r="HF29" i="4"/>
  <c r="HE29" i="4"/>
  <c r="KH47" i="4"/>
  <c r="KG47" i="4"/>
  <c r="KF47" i="4"/>
  <c r="KE47" i="4"/>
  <c r="KD47" i="4"/>
  <c r="KC47" i="4"/>
  <c r="KB47" i="4"/>
  <c r="KA47" i="4"/>
  <c r="JZ47" i="4"/>
  <c r="JY47" i="4"/>
  <c r="JX47" i="4"/>
  <c r="JW47" i="4"/>
  <c r="JV47" i="4"/>
  <c r="JU47" i="4"/>
  <c r="JT47" i="4"/>
  <c r="JS47" i="4"/>
  <c r="JR47" i="4"/>
  <c r="JQ47" i="4"/>
  <c r="JP47" i="4"/>
  <c r="JO47" i="4"/>
  <c r="JN47" i="4"/>
  <c r="JM47" i="4"/>
  <c r="JL47" i="4"/>
  <c r="JK47" i="4"/>
  <c r="JJ47" i="4"/>
  <c r="JI47" i="4"/>
  <c r="JH47" i="4"/>
  <c r="JG47" i="4"/>
  <c r="JF47" i="4"/>
  <c r="JE47" i="4"/>
  <c r="JD47" i="4"/>
  <c r="JC47" i="4"/>
  <c r="JB47" i="4"/>
  <c r="JA47" i="4"/>
  <c r="IZ47" i="4"/>
  <c r="IY47" i="4"/>
  <c r="IX47" i="4"/>
  <c r="IW47" i="4"/>
  <c r="IV47" i="4"/>
  <c r="IU47" i="4"/>
  <c r="IT47" i="4"/>
  <c r="IS47" i="4"/>
  <c r="IR47" i="4"/>
  <c r="IQ47" i="4"/>
  <c r="IP47" i="4"/>
  <c r="IO47" i="4"/>
  <c r="IN47" i="4"/>
  <c r="IM47" i="4"/>
  <c r="IL47" i="4"/>
  <c r="IK47" i="4"/>
  <c r="IJ47" i="4"/>
  <c r="II47" i="4"/>
  <c r="IH47" i="4"/>
  <c r="IG47" i="4"/>
  <c r="IF47" i="4"/>
  <c r="IE47" i="4"/>
  <c r="ID47" i="4"/>
  <c r="IC47" i="4"/>
  <c r="IB47" i="4"/>
  <c r="IA47" i="4"/>
  <c r="HZ47" i="4"/>
  <c r="HY47" i="4"/>
  <c r="HX47" i="4"/>
  <c r="HW47" i="4"/>
  <c r="HV47" i="4"/>
  <c r="HU47" i="4"/>
  <c r="HT47" i="4"/>
  <c r="HS47" i="4"/>
  <c r="HR47" i="4"/>
  <c r="HQ47" i="4"/>
  <c r="HP47" i="4"/>
  <c r="HO47" i="4"/>
  <c r="HN47" i="4"/>
  <c r="HM47" i="4"/>
  <c r="HL47" i="4"/>
  <c r="HK47" i="4"/>
  <c r="HJ47" i="4"/>
  <c r="HI47" i="4"/>
  <c r="HH47" i="4"/>
  <c r="HG47" i="4"/>
  <c r="HF47" i="4"/>
  <c r="HE47" i="4"/>
  <c r="KH94" i="4"/>
  <c r="KG94" i="4"/>
  <c r="KF94" i="4"/>
  <c r="KE94" i="4"/>
  <c r="KD94" i="4"/>
  <c r="KC94" i="4"/>
  <c r="KB94" i="4"/>
  <c r="KA94" i="4"/>
  <c r="JZ94" i="4"/>
  <c r="JY94" i="4"/>
  <c r="JX94" i="4"/>
  <c r="JW94" i="4"/>
  <c r="JV94" i="4"/>
  <c r="JU94" i="4"/>
  <c r="JT94" i="4"/>
  <c r="JS94" i="4"/>
  <c r="JR94" i="4"/>
  <c r="JQ94" i="4"/>
  <c r="JP94" i="4"/>
  <c r="JO94" i="4"/>
  <c r="JN94" i="4"/>
  <c r="JM94" i="4"/>
  <c r="JL94" i="4"/>
  <c r="JK94" i="4"/>
  <c r="JJ94" i="4"/>
  <c r="JI94" i="4"/>
  <c r="JH94" i="4"/>
  <c r="JG94" i="4"/>
  <c r="JF94" i="4"/>
  <c r="JE94" i="4"/>
  <c r="JD94" i="4"/>
  <c r="JC94" i="4"/>
  <c r="JB94" i="4"/>
  <c r="JA94" i="4"/>
  <c r="IZ94" i="4"/>
  <c r="IY94" i="4"/>
  <c r="IX94" i="4"/>
  <c r="IW94" i="4"/>
  <c r="IV94" i="4"/>
  <c r="IU94" i="4"/>
  <c r="IT94" i="4"/>
  <c r="IS94" i="4"/>
  <c r="IR94" i="4"/>
  <c r="IQ94" i="4"/>
  <c r="IP94" i="4"/>
  <c r="IO94" i="4"/>
  <c r="IN94" i="4"/>
  <c r="IM94" i="4"/>
  <c r="IL94" i="4"/>
  <c r="IK94" i="4"/>
  <c r="IJ94" i="4"/>
  <c r="II94" i="4"/>
  <c r="IH94" i="4"/>
  <c r="IG94" i="4"/>
  <c r="IF94" i="4"/>
  <c r="IE94" i="4"/>
  <c r="ID94" i="4"/>
  <c r="IC94" i="4"/>
  <c r="IB94" i="4"/>
  <c r="IA94" i="4"/>
  <c r="HZ94" i="4"/>
  <c r="HY94" i="4"/>
  <c r="HX94" i="4"/>
  <c r="HW94" i="4"/>
  <c r="HV94" i="4"/>
  <c r="HU94" i="4"/>
  <c r="HT94" i="4"/>
  <c r="HS94" i="4"/>
  <c r="HR94" i="4"/>
  <c r="HQ94" i="4"/>
  <c r="HP94" i="4"/>
  <c r="HO94" i="4"/>
  <c r="HN94" i="4"/>
  <c r="HM94" i="4"/>
  <c r="HL94" i="4"/>
  <c r="HK94" i="4"/>
  <c r="HJ94" i="4"/>
  <c r="HI94" i="4"/>
  <c r="HH94" i="4"/>
  <c r="HG94" i="4"/>
  <c r="HF94" i="4"/>
  <c r="HE94" i="4"/>
  <c r="KH26" i="4"/>
  <c r="KG26" i="4"/>
  <c r="KF26" i="4"/>
  <c r="KE26" i="4"/>
  <c r="KD26" i="4"/>
  <c r="KC26" i="4"/>
  <c r="KB26" i="4"/>
  <c r="KA26" i="4"/>
  <c r="JZ26" i="4"/>
  <c r="JY26" i="4"/>
  <c r="JX26" i="4"/>
  <c r="JW26" i="4"/>
  <c r="JV26" i="4"/>
  <c r="JU26" i="4"/>
  <c r="JT26" i="4"/>
  <c r="JS26" i="4"/>
  <c r="JR26" i="4"/>
  <c r="JQ26" i="4"/>
  <c r="JP26" i="4"/>
  <c r="JO26" i="4"/>
  <c r="JN26" i="4"/>
  <c r="JM26" i="4"/>
  <c r="JL26" i="4"/>
  <c r="JK26" i="4"/>
  <c r="JJ26" i="4"/>
  <c r="JI26" i="4"/>
  <c r="JH26" i="4"/>
  <c r="JG26" i="4"/>
  <c r="JF26" i="4"/>
  <c r="JE26" i="4"/>
  <c r="JD26" i="4"/>
  <c r="JC26" i="4"/>
  <c r="JB26" i="4"/>
  <c r="JA26" i="4"/>
  <c r="IZ26" i="4"/>
  <c r="IY26" i="4"/>
  <c r="IX26" i="4"/>
  <c r="IW26" i="4"/>
  <c r="IV26" i="4"/>
  <c r="IU26" i="4"/>
  <c r="IT26" i="4"/>
  <c r="IS26" i="4"/>
  <c r="IR26" i="4"/>
  <c r="IQ26" i="4"/>
  <c r="IP26" i="4"/>
  <c r="IO26" i="4"/>
  <c r="IN26" i="4"/>
  <c r="IM26" i="4"/>
  <c r="IL26" i="4"/>
  <c r="IK26" i="4"/>
  <c r="IJ26" i="4"/>
  <c r="II26" i="4"/>
  <c r="IH26" i="4"/>
  <c r="IG26" i="4"/>
  <c r="IF26" i="4"/>
  <c r="IE26" i="4"/>
  <c r="ID26" i="4"/>
  <c r="IC26" i="4"/>
  <c r="IB26" i="4"/>
  <c r="IA26" i="4"/>
  <c r="HZ26" i="4"/>
  <c r="HY26" i="4"/>
  <c r="HX26" i="4"/>
  <c r="HW26" i="4"/>
  <c r="HV26" i="4"/>
  <c r="HU26" i="4"/>
  <c r="HT26" i="4"/>
  <c r="HS26" i="4"/>
  <c r="HR26" i="4"/>
  <c r="HQ26" i="4"/>
  <c r="HP26" i="4"/>
  <c r="HO26" i="4"/>
  <c r="HN26" i="4"/>
  <c r="HM26" i="4"/>
  <c r="HL26" i="4"/>
  <c r="HK26" i="4"/>
  <c r="HJ26" i="4"/>
  <c r="HI26" i="4"/>
  <c r="HH26" i="4"/>
  <c r="HG26" i="4"/>
  <c r="HF26" i="4"/>
  <c r="HE26" i="4"/>
  <c r="Q341" i="21" l="1"/>
  <c r="S341" i="21"/>
  <c r="AH340" i="21"/>
  <c r="R341" i="21"/>
  <c r="GW26" i="4"/>
  <c r="AH173" i="21"/>
  <c r="BH173" i="21" s="1"/>
  <c r="R174" i="21"/>
  <c r="AR174" i="21" s="1"/>
  <c r="S174" i="21"/>
  <c r="AS174" i="21" s="1"/>
  <c r="Q174" i="21"/>
  <c r="AQ174" i="21" s="1"/>
  <c r="AW182" i="21"/>
  <c r="W183" i="21"/>
  <c r="AR91" i="21"/>
  <c r="T91" i="21"/>
  <c r="AQ91" i="21"/>
  <c r="AI90" i="21"/>
  <c r="BI90" i="21" s="1"/>
  <c r="BH90" i="21"/>
  <c r="AW101" i="21"/>
  <c r="W102" i="21"/>
  <c r="Q396" i="21"/>
  <c r="S396" i="21"/>
  <c r="W403" i="21"/>
  <c r="AH395" i="21"/>
  <c r="AI395" i="21" s="1"/>
  <c r="R396" i="21"/>
  <c r="W348" i="21"/>
  <c r="T285" i="21"/>
  <c r="U285" i="21" s="1"/>
  <c r="W293" i="21"/>
  <c r="W238" i="21"/>
  <c r="S230" i="21"/>
  <c r="Q230" i="21"/>
  <c r="AH229" i="21"/>
  <c r="AI229" i="21" s="1"/>
  <c r="R230" i="21"/>
  <c r="AI340" i="21" l="1"/>
  <c r="T341" i="21"/>
  <c r="U341" i="21" s="1"/>
  <c r="T174" i="21"/>
  <c r="U174" i="21" s="1"/>
  <c r="AI173" i="21"/>
  <c r="BI173" i="21" s="1"/>
  <c r="AT174" i="21"/>
  <c r="AW183" i="21"/>
  <c r="W184" i="21"/>
  <c r="AW102" i="21"/>
  <c r="W103" i="21"/>
  <c r="R286" i="21"/>
  <c r="U91" i="21"/>
  <c r="X91" i="21" s="1"/>
  <c r="AT91" i="21"/>
  <c r="W404" i="21"/>
  <c r="T396" i="21"/>
  <c r="U396" i="21" s="1"/>
  <c r="X396" i="21" s="1"/>
  <c r="Y396" i="21" s="1"/>
  <c r="W349" i="21"/>
  <c r="W294" i="21"/>
  <c r="Q286" i="21"/>
  <c r="S286" i="21"/>
  <c r="AH285" i="21"/>
  <c r="AI285" i="21" s="1"/>
  <c r="T230" i="21"/>
  <c r="U230" i="21" s="1"/>
  <c r="W239" i="21"/>
  <c r="BR30" i="12"/>
  <c r="BI30" i="12"/>
  <c r="AZ30" i="12"/>
  <c r="AQ30" i="12"/>
  <c r="AH30" i="12"/>
  <c r="Y30" i="12"/>
  <c r="P30" i="12"/>
  <c r="BR29" i="12"/>
  <c r="BI29" i="12"/>
  <c r="AZ29" i="12"/>
  <c r="AQ29" i="12"/>
  <c r="AH29" i="12"/>
  <c r="Y29" i="12"/>
  <c r="P29" i="12"/>
  <c r="BR28" i="12"/>
  <c r="BI28" i="12"/>
  <c r="AZ28" i="12"/>
  <c r="AQ28" i="12"/>
  <c r="AH28" i="12"/>
  <c r="Y28" i="12"/>
  <c r="P28" i="12"/>
  <c r="BR27" i="12"/>
  <c r="BI27" i="12"/>
  <c r="AZ27" i="12"/>
  <c r="AQ27" i="12"/>
  <c r="AH27" i="12"/>
  <c r="Y27" i="12"/>
  <c r="P27" i="12"/>
  <c r="BR26" i="12"/>
  <c r="BI26" i="12"/>
  <c r="AZ26" i="12"/>
  <c r="AQ26" i="12"/>
  <c r="AH26" i="12"/>
  <c r="Y26" i="12"/>
  <c r="P26" i="12"/>
  <c r="BR25" i="12"/>
  <c r="BI25" i="12"/>
  <c r="AZ25" i="12"/>
  <c r="AQ25" i="12"/>
  <c r="AH25" i="12"/>
  <c r="Y25" i="12"/>
  <c r="P25" i="12"/>
  <c r="BR24" i="12"/>
  <c r="BI24" i="12"/>
  <c r="AZ24" i="12"/>
  <c r="AQ24" i="12"/>
  <c r="AH24" i="12"/>
  <c r="Y24" i="12"/>
  <c r="P24" i="12"/>
  <c r="BR23" i="12"/>
  <c r="BI23" i="12"/>
  <c r="AZ23" i="12"/>
  <c r="AQ23" i="12"/>
  <c r="AH23" i="12"/>
  <c r="Y23" i="12"/>
  <c r="P23" i="12"/>
  <c r="BR22" i="12"/>
  <c r="BI22" i="12"/>
  <c r="AZ22" i="12"/>
  <c r="AQ22" i="12"/>
  <c r="AH22" i="12"/>
  <c r="Y22" i="12"/>
  <c r="P22" i="12"/>
  <c r="BR21" i="12"/>
  <c r="BI21" i="12"/>
  <c r="AZ21" i="12"/>
  <c r="AQ21" i="12"/>
  <c r="AH21" i="12"/>
  <c r="Y21" i="12"/>
  <c r="P21" i="12"/>
  <c r="BR20" i="12"/>
  <c r="BI20" i="12"/>
  <c r="AZ20" i="12"/>
  <c r="AQ20" i="12"/>
  <c r="AH20" i="12"/>
  <c r="Y20" i="12"/>
  <c r="P20" i="12"/>
  <c r="BR19" i="12"/>
  <c r="BI19" i="12"/>
  <c r="AZ19" i="12"/>
  <c r="AQ19" i="12"/>
  <c r="AH19" i="12"/>
  <c r="Y19" i="12"/>
  <c r="P19" i="12"/>
  <c r="BR18" i="12"/>
  <c r="BI18" i="12"/>
  <c r="AZ18" i="12"/>
  <c r="AQ18" i="12"/>
  <c r="AH18" i="12"/>
  <c r="Y18" i="12"/>
  <c r="P18" i="12"/>
  <c r="BR17" i="12"/>
  <c r="BI17" i="12"/>
  <c r="AZ17" i="12"/>
  <c r="AQ17" i="12"/>
  <c r="AH17" i="12"/>
  <c r="Y17" i="12"/>
  <c r="P17" i="12"/>
  <c r="BR16" i="12"/>
  <c r="BI16" i="12"/>
  <c r="AZ16" i="12"/>
  <c r="AQ16" i="12"/>
  <c r="AH16" i="12"/>
  <c r="Y16" i="12"/>
  <c r="P16" i="12"/>
  <c r="BR15" i="12"/>
  <c r="BI15" i="12"/>
  <c r="AZ15" i="12"/>
  <c r="AQ15" i="12"/>
  <c r="AH15" i="12"/>
  <c r="Y15" i="12"/>
  <c r="P15" i="12"/>
  <c r="BP30" i="12"/>
  <c r="BG30" i="12"/>
  <c r="AX30" i="12"/>
  <c r="AO30" i="12"/>
  <c r="AF30" i="12"/>
  <c r="N30" i="12"/>
  <c r="BP29" i="12"/>
  <c r="BG29" i="12"/>
  <c r="AX29" i="12"/>
  <c r="AO29" i="12"/>
  <c r="AF29" i="12"/>
  <c r="N29" i="12"/>
  <c r="BP28" i="12"/>
  <c r="BG28" i="12"/>
  <c r="AX28" i="12"/>
  <c r="AO28" i="12"/>
  <c r="AF28" i="12"/>
  <c r="N28" i="12"/>
  <c r="BP27" i="12"/>
  <c r="BG27" i="12"/>
  <c r="AX27" i="12"/>
  <c r="AO27" i="12"/>
  <c r="AF27" i="12"/>
  <c r="N27" i="12"/>
  <c r="BP26" i="12"/>
  <c r="BG26" i="12"/>
  <c r="AX26" i="12"/>
  <c r="AO26" i="12"/>
  <c r="AF26" i="12"/>
  <c r="N26" i="12"/>
  <c r="BP25" i="12"/>
  <c r="BG25" i="12"/>
  <c r="AX25" i="12"/>
  <c r="AO25" i="12"/>
  <c r="AF25" i="12"/>
  <c r="N25" i="12"/>
  <c r="BP24" i="12"/>
  <c r="BG24" i="12"/>
  <c r="AX24" i="12"/>
  <c r="AO24" i="12"/>
  <c r="AF24" i="12"/>
  <c r="N24" i="12"/>
  <c r="BP23" i="12"/>
  <c r="BG23" i="12"/>
  <c r="AX23" i="12"/>
  <c r="AO23" i="12"/>
  <c r="AF23" i="12"/>
  <c r="N23" i="12"/>
  <c r="BP22" i="12"/>
  <c r="BG22" i="12"/>
  <c r="AX22" i="12"/>
  <c r="AO22" i="12"/>
  <c r="AF22" i="12"/>
  <c r="N22" i="12"/>
  <c r="BP21" i="12"/>
  <c r="AX21" i="12"/>
  <c r="AO21" i="12"/>
  <c r="AF21" i="12"/>
  <c r="N21" i="12"/>
  <c r="BP20" i="12"/>
  <c r="BG20" i="12"/>
  <c r="AX20" i="12"/>
  <c r="AO20" i="12"/>
  <c r="AF20" i="12"/>
  <c r="N20" i="12"/>
  <c r="BP19" i="12"/>
  <c r="BG19" i="12"/>
  <c r="AX19" i="12"/>
  <c r="AO19" i="12"/>
  <c r="AF19" i="12"/>
  <c r="N19" i="12"/>
  <c r="BP18" i="12"/>
  <c r="BG18" i="12"/>
  <c r="AX18" i="12"/>
  <c r="AO18" i="12"/>
  <c r="AF18" i="12"/>
  <c r="N18" i="12"/>
  <c r="BP17" i="12"/>
  <c r="BG17" i="12"/>
  <c r="AX17" i="12"/>
  <c r="AO17" i="12"/>
  <c r="AF17" i="12"/>
  <c r="N17" i="12"/>
  <c r="BP16" i="12"/>
  <c r="BG16" i="12"/>
  <c r="AX16" i="12"/>
  <c r="AO16" i="12"/>
  <c r="AF16" i="12"/>
  <c r="N16" i="12"/>
  <c r="BP15" i="12"/>
  <c r="BG15" i="12"/>
  <c r="AX15" i="12"/>
  <c r="AO15" i="12"/>
  <c r="AF15" i="12"/>
  <c r="N15" i="12"/>
  <c r="X341" i="21" l="1"/>
  <c r="Y341" i="21" s="1"/>
  <c r="S342" i="21"/>
  <c r="Q342" i="21"/>
  <c r="AH341" i="21"/>
  <c r="R342" i="21"/>
  <c r="V36" i="12"/>
  <c r="W36" i="12" s="1"/>
  <c r="AX91" i="21"/>
  <c r="Y91" i="21"/>
  <c r="AY91" i="21" s="1"/>
  <c r="Q175" i="21"/>
  <c r="AQ175" i="21" s="1"/>
  <c r="R175" i="21"/>
  <c r="AR175" i="21" s="1"/>
  <c r="AH174" i="21"/>
  <c r="BH174" i="21" s="1"/>
  <c r="S175" i="21"/>
  <c r="AS175" i="21" s="1"/>
  <c r="AW184" i="21"/>
  <c r="W185" i="21"/>
  <c r="X174" i="21"/>
  <c r="AU174" i="21"/>
  <c r="AU91" i="21"/>
  <c r="Q92" i="21"/>
  <c r="AH91" i="21"/>
  <c r="S92" i="21"/>
  <c r="AS92" i="21" s="1"/>
  <c r="R92" i="21"/>
  <c r="AW103" i="21"/>
  <c r="W104" i="21"/>
  <c r="T286" i="21"/>
  <c r="U286" i="21" s="1"/>
  <c r="X286" i="21" s="1"/>
  <c r="Y286" i="21" s="1"/>
  <c r="Q397" i="21"/>
  <c r="S397" i="21"/>
  <c r="AH396" i="21"/>
  <c r="AI396" i="21" s="1"/>
  <c r="W405" i="21"/>
  <c r="R397" i="21"/>
  <c r="W350" i="21"/>
  <c r="W295" i="21"/>
  <c r="W240" i="21"/>
  <c r="Q231" i="21"/>
  <c r="S231" i="21"/>
  <c r="AH230" i="21"/>
  <c r="AI230" i="21" s="1"/>
  <c r="R231" i="21"/>
  <c r="D34" i="12"/>
  <c r="E34" i="12" s="1"/>
  <c r="AE34" i="12"/>
  <c r="AF34" i="12" s="1"/>
  <c r="M34" i="12"/>
  <c r="N34" i="12" s="1"/>
  <c r="AN34" i="12"/>
  <c r="AO34" i="12" s="1"/>
  <c r="AW34" i="12"/>
  <c r="AX34" i="12" s="1"/>
  <c r="BO34" i="12"/>
  <c r="BP34" i="12" s="1"/>
  <c r="AI341" i="21" l="1"/>
  <c r="T342" i="21"/>
  <c r="U342" i="21" s="1"/>
  <c r="AI174" i="21"/>
  <c r="BI174" i="21" s="1"/>
  <c r="T175" i="21"/>
  <c r="U175" i="21" s="1"/>
  <c r="AU175" i="21" s="1"/>
  <c r="AX174" i="21"/>
  <c r="Y174" i="21"/>
  <c r="AY174" i="21" s="1"/>
  <c r="AT175" i="21"/>
  <c r="AW185" i="21"/>
  <c r="W186" i="21"/>
  <c r="W187" i="21" s="1"/>
  <c r="S287" i="21"/>
  <c r="AW104" i="21"/>
  <c r="W105" i="21"/>
  <c r="AR92" i="21"/>
  <c r="AI91" i="21"/>
  <c r="BI91" i="21" s="1"/>
  <c r="BH91" i="21"/>
  <c r="R287" i="21"/>
  <c r="AQ92" i="21"/>
  <c r="T92" i="21"/>
  <c r="AH286" i="21"/>
  <c r="AI286" i="21" s="1"/>
  <c r="Q287" i="21"/>
  <c r="W406" i="21"/>
  <c r="T397" i="21"/>
  <c r="U397" i="21" s="1"/>
  <c r="W351" i="21"/>
  <c r="W296" i="21"/>
  <c r="W241" i="21"/>
  <c r="T231" i="21"/>
  <c r="U231" i="21" s="1"/>
  <c r="X231" i="21" s="1"/>
  <c r="Y231" i="21" s="1"/>
  <c r="W188" i="21"/>
  <c r="G209" i="17"/>
  <c r="F209" i="17"/>
  <c r="G208" i="17"/>
  <c r="F208" i="17"/>
  <c r="L203" i="17" s="1"/>
  <c r="R200" i="17" s="1"/>
  <c r="G206" i="17"/>
  <c r="F206" i="17"/>
  <c r="G205" i="17"/>
  <c r="F205" i="17"/>
  <c r="G203" i="17"/>
  <c r="F203" i="17"/>
  <c r="L206" i="17" s="1"/>
  <c r="G202" i="17"/>
  <c r="F202" i="17"/>
  <c r="L200" i="17" s="1"/>
  <c r="G200" i="17"/>
  <c r="F200" i="17"/>
  <c r="L205" i="17" s="1"/>
  <c r="G199" i="17"/>
  <c r="F199" i="17"/>
  <c r="L199" i="17" s="1"/>
  <c r="G196" i="17"/>
  <c r="F196" i="17"/>
  <c r="L190" i="17" s="1"/>
  <c r="R190" i="17" s="1"/>
  <c r="G195" i="17"/>
  <c r="F195" i="17"/>
  <c r="L196" i="17" s="1"/>
  <c r="G193" i="17"/>
  <c r="F193" i="17"/>
  <c r="G192" i="17"/>
  <c r="F192" i="17"/>
  <c r="G190" i="17"/>
  <c r="F190" i="17"/>
  <c r="L193" i="17" s="1"/>
  <c r="G189" i="17"/>
  <c r="F189" i="17"/>
  <c r="L187" i="17" s="1"/>
  <c r="G187" i="17"/>
  <c r="F187" i="17"/>
  <c r="L192" i="17" s="1"/>
  <c r="G186" i="17"/>
  <c r="F186" i="17"/>
  <c r="L186" i="17" s="1"/>
  <c r="G183" i="17"/>
  <c r="F183" i="17"/>
  <c r="L177" i="17" s="1"/>
  <c r="G182" i="17"/>
  <c r="F182" i="17"/>
  <c r="L183" i="17" s="1"/>
  <c r="G180" i="17"/>
  <c r="F180" i="17"/>
  <c r="G179" i="17"/>
  <c r="F179" i="17"/>
  <c r="G177" i="17"/>
  <c r="F177" i="17"/>
  <c r="G176" i="17"/>
  <c r="F176" i="17"/>
  <c r="G174" i="17"/>
  <c r="F174" i="17"/>
  <c r="L179" i="17" s="1"/>
  <c r="G173" i="17"/>
  <c r="F173" i="17"/>
  <c r="L173" i="17" s="1"/>
  <c r="G170" i="17"/>
  <c r="F170" i="17"/>
  <c r="G169" i="17"/>
  <c r="F169" i="17"/>
  <c r="L164" i="17" s="1"/>
  <c r="G167" i="17"/>
  <c r="F167" i="17"/>
  <c r="L163" i="17" s="1"/>
  <c r="G166" i="17"/>
  <c r="F166" i="17"/>
  <c r="L169" i="17" s="1"/>
  <c r="G164" i="17"/>
  <c r="F164" i="17"/>
  <c r="G163" i="17"/>
  <c r="F163" i="17"/>
  <c r="G161" i="17"/>
  <c r="F161" i="17"/>
  <c r="L166" i="17" s="1"/>
  <c r="G160" i="17"/>
  <c r="F160" i="17"/>
  <c r="L160" i="17" s="1"/>
  <c r="G157" i="17"/>
  <c r="F157" i="17"/>
  <c r="G156" i="17"/>
  <c r="F156" i="17"/>
  <c r="G154" i="17"/>
  <c r="F154" i="17"/>
  <c r="G153" i="17"/>
  <c r="F153" i="17"/>
  <c r="G151" i="17"/>
  <c r="F151" i="17"/>
  <c r="L154" i="17" s="1"/>
  <c r="G150" i="17"/>
  <c r="F150" i="17"/>
  <c r="L148" i="17" s="1"/>
  <c r="G148" i="17"/>
  <c r="F148" i="17"/>
  <c r="L153" i="17" s="1"/>
  <c r="G147" i="17"/>
  <c r="F147" i="17"/>
  <c r="L147" i="17" s="1"/>
  <c r="G144" i="17"/>
  <c r="F144" i="17"/>
  <c r="L138" i="17" s="1"/>
  <c r="R135" i="17" s="1"/>
  <c r="G143" i="17"/>
  <c r="F143" i="17"/>
  <c r="L144" i="17" s="1"/>
  <c r="G141" i="17"/>
  <c r="F141" i="17"/>
  <c r="L137" i="17" s="1"/>
  <c r="G140" i="17"/>
  <c r="F140" i="17"/>
  <c r="L143" i="17" s="1"/>
  <c r="G138" i="17"/>
  <c r="F138" i="17"/>
  <c r="L141" i="17" s="1"/>
  <c r="G137" i="17"/>
  <c r="F137" i="17"/>
  <c r="L135" i="17" s="1"/>
  <c r="G135" i="17"/>
  <c r="F135" i="17"/>
  <c r="L140" i="17" s="1"/>
  <c r="G134" i="17"/>
  <c r="F134" i="17"/>
  <c r="L134" i="17" s="1"/>
  <c r="G131" i="17"/>
  <c r="F131" i="17"/>
  <c r="G130" i="17"/>
  <c r="F130" i="17"/>
  <c r="G128" i="17"/>
  <c r="F128" i="17"/>
  <c r="G127" i="17"/>
  <c r="F127" i="17"/>
  <c r="L124" i="17" s="1"/>
  <c r="G125" i="17"/>
  <c r="F125" i="17"/>
  <c r="L128" i="17" s="1"/>
  <c r="G124" i="17"/>
  <c r="F124" i="17"/>
  <c r="L122" i="17" s="1"/>
  <c r="G122" i="17"/>
  <c r="F122" i="17"/>
  <c r="L127" i="17" s="1"/>
  <c r="G121" i="17"/>
  <c r="F121" i="17"/>
  <c r="L121" i="17" s="1"/>
  <c r="G118" i="17"/>
  <c r="F118" i="17"/>
  <c r="G117" i="17"/>
  <c r="F117" i="17"/>
  <c r="G115" i="17"/>
  <c r="F115" i="17"/>
  <c r="G114" i="17"/>
  <c r="F114" i="17"/>
  <c r="G112" i="17"/>
  <c r="F112" i="17"/>
  <c r="L115" i="17" s="1"/>
  <c r="G111" i="17"/>
  <c r="F111" i="17"/>
  <c r="L109" i="17" s="1"/>
  <c r="G109" i="17"/>
  <c r="F109" i="17"/>
  <c r="L114" i="17" s="1"/>
  <c r="G108" i="17"/>
  <c r="F108" i="17"/>
  <c r="L108" i="17" s="1"/>
  <c r="G105" i="17"/>
  <c r="F105" i="17"/>
  <c r="G104" i="17"/>
  <c r="F104" i="17"/>
  <c r="G102" i="17"/>
  <c r="F102" i="17"/>
  <c r="G101" i="17"/>
  <c r="F101" i="17"/>
  <c r="G99" i="17"/>
  <c r="F99" i="17"/>
  <c r="L102" i="17" s="1"/>
  <c r="G98" i="17"/>
  <c r="F98" i="17"/>
  <c r="L96" i="17" s="1"/>
  <c r="G96" i="17"/>
  <c r="F96" i="17"/>
  <c r="L101" i="17" s="1"/>
  <c r="G95" i="17"/>
  <c r="F95" i="17"/>
  <c r="L95" i="17" s="1"/>
  <c r="G92" i="17"/>
  <c r="F92" i="17"/>
  <c r="G91" i="17"/>
  <c r="F91" i="17"/>
  <c r="L86" i="17" s="1"/>
  <c r="G89" i="17"/>
  <c r="F89" i="17"/>
  <c r="G88" i="17"/>
  <c r="F88" i="17"/>
  <c r="L85" i="17" s="1"/>
  <c r="G86" i="17"/>
  <c r="F86" i="17"/>
  <c r="L89" i="17" s="1"/>
  <c r="G85" i="17"/>
  <c r="F85" i="17"/>
  <c r="L83" i="17" s="1"/>
  <c r="G83" i="17"/>
  <c r="F83" i="17"/>
  <c r="L88" i="17" s="1"/>
  <c r="G82" i="17"/>
  <c r="F82" i="17"/>
  <c r="L82" i="17" s="1"/>
  <c r="G79" i="17"/>
  <c r="F79" i="17"/>
  <c r="G78" i="17"/>
  <c r="F78" i="17"/>
  <c r="G76" i="17"/>
  <c r="F76" i="17"/>
  <c r="L72" i="17" s="1"/>
  <c r="G75" i="17"/>
  <c r="F75" i="17"/>
  <c r="L78" i="17" s="1"/>
  <c r="G73" i="17"/>
  <c r="F73" i="17"/>
  <c r="L76" i="17" s="1"/>
  <c r="G72" i="17"/>
  <c r="F72" i="17"/>
  <c r="L70" i="17" s="1"/>
  <c r="G70" i="17"/>
  <c r="F70" i="17"/>
  <c r="G69" i="17"/>
  <c r="F69" i="17"/>
  <c r="G66" i="17"/>
  <c r="F66" i="17"/>
  <c r="L66" i="17" s="1"/>
  <c r="G65" i="17"/>
  <c r="F65" i="17"/>
  <c r="L60" i="17" s="1"/>
  <c r="G63" i="17"/>
  <c r="F63" i="17"/>
  <c r="G62" i="17"/>
  <c r="F62" i="17"/>
  <c r="G60" i="17"/>
  <c r="F60" i="17"/>
  <c r="G59" i="17"/>
  <c r="F59" i="17"/>
  <c r="G57" i="17"/>
  <c r="F57" i="17"/>
  <c r="L62" i="17" s="1"/>
  <c r="G56" i="17"/>
  <c r="F56" i="17"/>
  <c r="L56" i="17" s="1"/>
  <c r="G53" i="17"/>
  <c r="F53" i="17"/>
  <c r="G52" i="17"/>
  <c r="F52" i="17"/>
  <c r="G50" i="17"/>
  <c r="F50" i="17"/>
  <c r="G49" i="17"/>
  <c r="F49" i="17"/>
  <c r="G47" i="17"/>
  <c r="F47" i="17"/>
  <c r="L50" i="17" s="1"/>
  <c r="G46" i="17"/>
  <c r="F46" i="17"/>
  <c r="L44" i="17" s="1"/>
  <c r="G44" i="17"/>
  <c r="F44" i="17"/>
  <c r="L49" i="17" s="1"/>
  <c r="G43" i="17"/>
  <c r="F43" i="17"/>
  <c r="L43" i="17" s="1"/>
  <c r="G40" i="17"/>
  <c r="F40" i="17"/>
  <c r="G39" i="17"/>
  <c r="F39" i="17"/>
  <c r="G37" i="17"/>
  <c r="F37" i="17"/>
  <c r="L33" i="17" s="1"/>
  <c r="R31" i="17" s="1"/>
  <c r="G36" i="17"/>
  <c r="F36" i="17"/>
  <c r="L39" i="17" s="1"/>
  <c r="G34" i="17"/>
  <c r="F34" i="17"/>
  <c r="L37" i="17" s="1"/>
  <c r="G33" i="17"/>
  <c r="F33" i="17"/>
  <c r="L31" i="17" s="1"/>
  <c r="G31" i="17"/>
  <c r="F31" i="17"/>
  <c r="L36" i="17" s="1"/>
  <c r="G30" i="17"/>
  <c r="F30" i="17"/>
  <c r="L30" i="17" s="1"/>
  <c r="G27" i="17"/>
  <c r="F27" i="17"/>
  <c r="G26" i="17"/>
  <c r="F26" i="17"/>
  <c r="G24" i="17"/>
  <c r="F24" i="17"/>
  <c r="G23" i="17"/>
  <c r="F23" i="17"/>
  <c r="L20" i="17" s="1"/>
  <c r="G21" i="17"/>
  <c r="F21" i="17"/>
  <c r="G20" i="17"/>
  <c r="F20" i="17"/>
  <c r="G18" i="17"/>
  <c r="F18" i="17"/>
  <c r="G17" i="17"/>
  <c r="F17" i="17"/>
  <c r="G14" i="17"/>
  <c r="G13" i="17"/>
  <c r="G11" i="17"/>
  <c r="G10" i="17"/>
  <c r="G8" i="17"/>
  <c r="G7" i="17"/>
  <c r="G5" i="17"/>
  <c r="G4" i="17"/>
  <c r="F14" i="17"/>
  <c r="L8" i="17" s="1"/>
  <c r="F13" i="17"/>
  <c r="L14" i="17" s="1"/>
  <c r="F11" i="17"/>
  <c r="L7" i="17" s="1"/>
  <c r="F10" i="17"/>
  <c r="F8" i="17"/>
  <c r="F7" i="17"/>
  <c r="F5" i="17"/>
  <c r="L10" i="17" s="1"/>
  <c r="F4" i="17"/>
  <c r="S343" i="21" l="1"/>
  <c r="Q343" i="21"/>
  <c r="AH342" i="21"/>
  <c r="R343" i="21"/>
  <c r="T287" i="21"/>
  <c r="U287" i="21" s="1"/>
  <c r="AH175" i="21"/>
  <c r="BH175" i="21" s="1"/>
  <c r="R176" i="21"/>
  <c r="AR176" i="21" s="1"/>
  <c r="S176" i="21"/>
  <c r="AS176" i="21" s="1"/>
  <c r="Q176" i="21"/>
  <c r="AQ176" i="21" s="1"/>
  <c r="L174" i="17"/>
  <c r="N174" i="17" s="1"/>
  <c r="L180" i="17"/>
  <c r="N180" i="17" s="1"/>
  <c r="L208" i="17"/>
  <c r="N208" i="17" s="1"/>
  <c r="L195" i="17"/>
  <c r="N195" i="17" s="1"/>
  <c r="L209" i="17"/>
  <c r="M209" i="17" s="1"/>
  <c r="L202" i="17"/>
  <c r="M202" i="17" s="1"/>
  <c r="L189" i="17"/>
  <c r="N189" i="17" s="1"/>
  <c r="L167" i="17"/>
  <c r="N167" i="17" s="1"/>
  <c r="L182" i="17"/>
  <c r="N182" i="17" s="1"/>
  <c r="L176" i="17"/>
  <c r="L170" i="17"/>
  <c r="M170" i="17" s="1"/>
  <c r="L161" i="17"/>
  <c r="N161" i="17" s="1"/>
  <c r="AH287" i="21"/>
  <c r="AI287" i="21" s="1"/>
  <c r="U92" i="21"/>
  <c r="AT92" i="21"/>
  <c r="AH397" i="21"/>
  <c r="AI397" i="21" s="1"/>
  <c r="AW105" i="21"/>
  <c r="W106" i="21"/>
  <c r="L150" i="17"/>
  <c r="N150" i="17" s="1"/>
  <c r="L52" i="17"/>
  <c r="M52" i="17" s="1"/>
  <c r="S398" i="21"/>
  <c r="Q398" i="21"/>
  <c r="W407" i="21"/>
  <c r="R398" i="21"/>
  <c r="W352" i="21"/>
  <c r="S288" i="21"/>
  <c r="Q288" i="21"/>
  <c r="W297" i="21"/>
  <c r="R288" i="21"/>
  <c r="S232" i="21"/>
  <c r="Q232" i="21"/>
  <c r="AH231" i="21"/>
  <c r="AI231" i="21" s="1"/>
  <c r="W242" i="21"/>
  <c r="R232" i="21"/>
  <c r="W189" i="21"/>
  <c r="L17" i="17"/>
  <c r="N17" i="17" s="1"/>
  <c r="L23" i="17"/>
  <c r="M23" i="17" s="1"/>
  <c r="L157" i="17"/>
  <c r="M157" i="17" s="1"/>
  <c r="L46" i="17"/>
  <c r="N46" i="17" s="1"/>
  <c r="L131" i="17"/>
  <c r="N131" i="17" s="1"/>
  <c r="L125" i="17"/>
  <c r="N125" i="17" s="1"/>
  <c r="L151" i="17"/>
  <c r="N151" i="17" s="1"/>
  <c r="L156" i="17"/>
  <c r="N156" i="17" s="1"/>
  <c r="L104" i="17"/>
  <c r="N104" i="17" s="1"/>
  <c r="L117" i="17"/>
  <c r="N117" i="17" s="1"/>
  <c r="L130" i="17"/>
  <c r="N130" i="17" s="1"/>
  <c r="L105" i="17"/>
  <c r="N105" i="17" s="1"/>
  <c r="L118" i="17"/>
  <c r="N118" i="17" s="1"/>
  <c r="L112" i="17"/>
  <c r="N112" i="17" s="1"/>
  <c r="L111" i="17"/>
  <c r="N111" i="17" s="1"/>
  <c r="L99" i="17"/>
  <c r="N99" i="17" s="1"/>
  <c r="L98" i="17"/>
  <c r="M98" i="17" s="1"/>
  <c r="L69" i="17"/>
  <c r="M69" i="17" s="1"/>
  <c r="L92" i="17"/>
  <c r="N92" i="17" s="1"/>
  <c r="L91" i="17"/>
  <c r="N91" i="17" s="1"/>
  <c r="L79" i="17"/>
  <c r="N79" i="17" s="1"/>
  <c r="L73" i="17"/>
  <c r="N73" i="17" s="1"/>
  <c r="L63" i="17"/>
  <c r="M63" i="17" s="1"/>
  <c r="L75" i="17"/>
  <c r="N75" i="17" s="1"/>
  <c r="L65" i="17"/>
  <c r="M65" i="17" s="1"/>
  <c r="L59" i="17"/>
  <c r="L57" i="17"/>
  <c r="N57" i="17" s="1"/>
  <c r="L53" i="17"/>
  <c r="N53" i="17" s="1"/>
  <c r="L47" i="17"/>
  <c r="N47" i="17" s="1"/>
  <c r="L18" i="17"/>
  <c r="N18" i="17" s="1"/>
  <c r="L40" i="17"/>
  <c r="M40" i="17" s="1"/>
  <c r="L34" i="17"/>
  <c r="N34" i="17" s="1"/>
  <c r="L27" i="17"/>
  <c r="N27" i="17" s="1"/>
  <c r="L21" i="17"/>
  <c r="N21" i="17" s="1"/>
  <c r="L26" i="17"/>
  <c r="N26" i="17" s="1"/>
  <c r="L24" i="17"/>
  <c r="M24" i="17" s="1"/>
  <c r="L5" i="17"/>
  <c r="N5" i="17" s="1"/>
  <c r="L11" i="17"/>
  <c r="M11" i="17" s="1"/>
  <c r="M121" i="17"/>
  <c r="N121" i="17"/>
  <c r="N10" i="17"/>
  <c r="M10" i="17"/>
  <c r="R49" i="17"/>
  <c r="N49" i="17"/>
  <c r="M49" i="17"/>
  <c r="N70" i="17"/>
  <c r="M70" i="17"/>
  <c r="N108" i="17"/>
  <c r="M108" i="17"/>
  <c r="N76" i="17"/>
  <c r="M76" i="17"/>
  <c r="R83" i="17"/>
  <c r="N85" i="17"/>
  <c r="M85" i="17"/>
  <c r="N96" i="17"/>
  <c r="M96" i="17"/>
  <c r="M127" i="17"/>
  <c r="N127" i="17"/>
  <c r="N134" i="17"/>
  <c r="M134" i="17"/>
  <c r="N190" i="17"/>
  <c r="M190" i="17"/>
  <c r="M43" i="17"/>
  <c r="N43" i="17"/>
  <c r="N89" i="17"/>
  <c r="M89" i="17"/>
  <c r="N109" i="17"/>
  <c r="M109" i="17"/>
  <c r="N138" i="17"/>
  <c r="M138" i="17"/>
  <c r="T190" i="17"/>
  <c r="S190" i="17"/>
  <c r="X189" i="17" s="1"/>
  <c r="M20" i="17"/>
  <c r="N20" i="17"/>
  <c r="N78" i="17"/>
  <c r="M78" i="17"/>
  <c r="N102" i="17"/>
  <c r="M102" i="17"/>
  <c r="N122" i="17"/>
  <c r="M122" i="17"/>
  <c r="M140" i="17"/>
  <c r="N140" i="17"/>
  <c r="N206" i="17"/>
  <c r="M206" i="17"/>
  <c r="N83" i="17"/>
  <c r="M83" i="17"/>
  <c r="R60" i="17"/>
  <c r="N60" i="17"/>
  <c r="M60" i="17"/>
  <c r="R14" i="17"/>
  <c r="N14" i="17"/>
  <c r="M14" i="17"/>
  <c r="R86" i="17"/>
  <c r="N86" i="17"/>
  <c r="M86" i="17"/>
  <c r="N115" i="17"/>
  <c r="M115" i="17"/>
  <c r="N147" i="17"/>
  <c r="M147" i="17"/>
  <c r="M160" i="17"/>
  <c r="N160" i="17"/>
  <c r="N183" i="17"/>
  <c r="M183" i="17"/>
  <c r="N30" i="17"/>
  <c r="M30" i="17"/>
  <c r="N177" i="17"/>
  <c r="M177" i="17"/>
  <c r="M114" i="17"/>
  <c r="N114" i="17"/>
  <c r="M56" i="17"/>
  <c r="N56" i="17"/>
  <c r="N124" i="17"/>
  <c r="M124" i="17"/>
  <c r="N135" i="17"/>
  <c r="M135" i="17"/>
  <c r="N173" i="17"/>
  <c r="M173" i="17"/>
  <c r="N203" i="17"/>
  <c r="M203" i="17"/>
  <c r="N200" i="17"/>
  <c r="M200" i="17"/>
  <c r="N33" i="17"/>
  <c r="M33" i="17"/>
  <c r="N44" i="17"/>
  <c r="M44" i="17"/>
  <c r="N128" i="17"/>
  <c r="M128" i="17"/>
  <c r="T135" i="17"/>
  <c r="S135" i="17"/>
  <c r="X135" i="17" s="1"/>
  <c r="R153" i="17"/>
  <c r="M153" i="17"/>
  <c r="N153" i="17"/>
  <c r="M166" i="17"/>
  <c r="N166" i="17"/>
  <c r="N163" i="17"/>
  <c r="M163" i="17"/>
  <c r="N72" i="17"/>
  <c r="M72" i="17"/>
  <c r="M36" i="17"/>
  <c r="N36" i="17"/>
  <c r="N37" i="17"/>
  <c r="M37" i="17"/>
  <c r="M62" i="17"/>
  <c r="N62" i="17"/>
  <c r="R79" i="17"/>
  <c r="M179" i="17"/>
  <c r="N179" i="17"/>
  <c r="N196" i="17"/>
  <c r="M196" i="17"/>
  <c r="N193" i="17"/>
  <c r="M193" i="17"/>
  <c r="N148" i="17"/>
  <c r="M148" i="17"/>
  <c r="M186" i="17"/>
  <c r="N186" i="17"/>
  <c r="T200" i="17"/>
  <c r="S200" i="17"/>
  <c r="X200" i="17" s="1"/>
  <c r="N50" i="17"/>
  <c r="M50" i="17"/>
  <c r="R66" i="17"/>
  <c r="N66" i="17"/>
  <c r="M66" i="17"/>
  <c r="R73" i="17"/>
  <c r="N137" i="17"/>
  <c r="M137" i="17"/>
  <c r="R5" i="17"/>
  <c r="N7" i="17"/>
  <c r="M7" i="17"/>
  <c r="T31" i="17"/>
  <c r="S31" i="17"/>
  <c r="X31" i="17" s="1"/>
  <c r="N39" i="17"/>
  <c r="M39" i="17"/>
  <c r="N141" i="17"/>
  <c r="M141" i="17"/>
  <c r="N154" i="17"/>
  <c r="M154" i="17"/>
  <c r="N192" i="17"/>
  <c r="M192" i="17"/>
  <c r="N31" i="17"/>
  <c r="M31" i="17"/>
  <c r="M82" i="17"/>
  <c r="N82" i="17"/>
  <c r="M199" i="17"/>
  <c r="N199" i="17"/>
  <c r="M101" i="17"/>
  <c r="N101" i="17"/>
  <c r="R8" i="17"/>
  <c r="N8" i="17"/>
  <c r="M8" i="17"/>
  <c r="N143" i="17"/>
  <c r="M143" i="17"/>
  <c r="R164" i="17"/>
  <c r="N164" i="17"/>
  <c r="M164" i="17"/>
  <c r="N187" i="17"/>
  <c r="M187" i="17"/>
  <c r="N144" i="17"/>
  <c r="M144" i="17"/>
  <c r="N88" i="17"/>
  <c r="M88" i="17"/>
  <c r="N95" i="17"/>
  <c r="M95" i="17"/>
  <c r="N169" i="17"/>
  <c r="M169" i="17"/>
  <c r="M205" i="17"/>
  <c r="N205" i="17"/>
  <c r="R138" i="17"/>
  <c r="R161" i="17"/>
  <c r="R33" i="17"/>
  <c r="R177" i="17"/>
  <c r="R125" i="17"/>
  <c r="R21" i="17"/>
  <c r="R195" i="17"/>
  <c r="R199" i="17"/>
  <c r="R169" i="17"/>
  <c r="R186" i="17"/>
  <c r="R183" i="17"/>
  <c r="R205" i="17"/>
  <c r="R192" i="17"/>
  <c r="R193" i="17"/>
  <c r="R179" i="17"/>
  <c r="R167" i="17"/>
  <c r="R208" i="17"/>
  <c r="R163" i="17"/>
  <c r="R176" i="17"/>
  <c r="R189" i="17"/>
  <c r="R202" i="17"/>
  <c r="R114" i="17"/>
  <c r="R127" i="17"/>
  <c r="R147" i="17"/>
  <c r="R140" i="17"/>
  <c r="R144" i="17"/>
  <c r="R141" i="17"/>
  <c r="R108" i="17"/>
  <c r="R117" i="17"/>
  <c r="R121" i="17"/>
  <c r="R130" i="17"/>
  <c r="R156" i="17"/>
  <c r="R134" i="17"/>
  <c r="R143" i="17"/>
  <c r="R111" i="17"/>
  <c r="R124" i="17"/>
  <c r="R137" i="17"/>
  <c r="R150" i="17"/>
  <c r="R88" i="17"/>
  <c r="R91" i="17"/>
  <c r="R104" i="17"/>
  <c r="R78" i="17"/>
  <c r="R95" i="17"/>
  <c r="R65" i="17"/>
  <c r="R82" i="17"/>
  <c r="R56" i="17"/>
  <c r="R101" i="17"/>
  <c r="R72" i="17"/>
  <c r="R85" i="17"/>
  <c r="R98" i="17"/>
  <c r="R43" i="17"/>
  <c r="R52" i="17"/>
  <c r="R46" i="17"/>
  <c r="R36" i="17"/>
  <c r="R30" i="17"/>
  <c r="R37" i="17"/>
  <c r="R39" i="17"/>
  <c r="L13" i="17"/>
  <c r="L4" i="17"/>
  <c r="R10" i="17"/>
  <c r="BB9" i="9"/>
  <c r="AV6" i="9"/>
  <c r="BB12" i="9"/>
  <c r="AV15" i="9"/>
  <c r="Y60" i="9"/>
  <c r="BA261" i="11"/>
  <c r="AZ261" i="11"/>
  <c r="BA260" i="11"/>
  <c r="AZ260" i="11"/>
  <c r="BA259" i="11"/>
  <c r="AZ259" i="11"/>
  <c r="BA258" i="11"/>
  <c r="AZ258" i="11"/>
  <c r="BA257" i="11"/>
  <c r="AZ257" i="11"/>
  <c r="BA256" i="11"/>
  <c r="AZ256" i="11"/>
  <c r="BA255" i="11"/>
  <c r="AZ255" i="11"/>
  <c r="BA254" i="11"/>
  <c r="AZ254" i="11"/>
  <c r="BA253" i="11"/>
  <c r="AZ253" i="11"/>
  <c r="BA252" i="11"/>
  <c r="AZ252" i="11"/>
  <c r="BA251" i="11"/>
  <c r="AZ251" i="11"/>
  <c r="AI342" i="21" l="1"/>
  <c r="T343" i="21"/>
  <c r="U343" i="21" s="1"/>
  <c r="AH343" i="21" s="1"/>
  <c r="AI343" i="21" s="1"/>
  <c r="AI175" i="21"/>
  <c r="BI175" i="21" s="1"/>
  <c r="T176" i="21"/>
  <c r="U176" i="21" s="1"/>
  <c r="S177" i="21" s="1"/>
  <c r="AS177" i="21" s="1"/>
  <c r="R109" i="17"/>
  <c r="R102" i="17"/>
  <c r="T102" i="17" s="1"/>
  <c r="R173" i="17"/>
  <c r="T173" i="17" s="1"/>
  <c r="R206" i="17"/>
  <c r="S206" i="17" s="1"/>
  <c r="X203" i="17" s="1"/>
  <c r="R148" i="17"/>
  <c r="S148" i="17" s="1"/>
  <c r="X149" i="17" s="1"/>
  <c r="M180" i="17"/>
  <c r="R182" i="17"/>
  <c r="T182" i="17" s="1"/>
  <c r="R196" i="17"/>
  <c r="T196" i="17" s="1"/>
  <c r="R118" i="17"/>
  <c r="S118" i="17" s="1"/>
  <c r="X116" i="17" s="1"/>
  <c r="R209" i="17"/>
  <c r="T209" i="17" s="1"/>
  <c r="R112" i="17"/>
  <c r="T112" i="17" s="1"/>
  <c r="R160" i="17"/>
  <c r="T160" i="17" s="1"/>
  <c r="R187" i="17"/>
  <c r="S187" i="17" s="1"/>
  <c r="X187" i="17" s="1"/>
  <c r="R180" i="17"/>
  <c r="T180" i="17" s="1"/>
  <c r="AT176" i="21"/>
  <c r="R131" i="17"/>
  <c r="T131" i="17" s="1"/>
  <c r="R170" i="17"/>
  <c r="T170" i="17" s="1"/>
  <c r="R128" i="17"/>
  <c r="T128" i="17" s="1"/>
  <c r="R203" i="17"/>
  <c r="T203" i="17" s="1"/>
  <c r="R50" i="17"/>
  <c r="T50" i="17" s="1"/>
  <c r="R122" i="17"/>
  <c r="S122" i="17" s="1"/>
  <c r="X122" i="17" s="1"/>
  <c r="R166" i="17"/>
  <c r="T166" i="17" s="1"/>
  <c r="R157" i="17"/>
  <c r="T157" i="17" s="1"/>
  <c r="R154" i="17"/>
  <c r="T154" i="17" s="1"/>
  <c r="R151" i="17"/>
  <c r="S151" i="17" s="1"/>
  <c r="X152" i="17" s="1"/>
  <c r="M176" i="17"/>
  <c r="R174" i="17"/>
  <c r="R115" i="17"/>
  <c r="T115" i="17" s="1"/>
  <c r="R53" i="17"/>
  <c r="S53" i="17" s="1"/>
  <c r="X51" i="17" s="1"/>
  <c r="M208" i="17"/>
  <c r="M174" i="17"/>
  <c r="R59" i="17"/>
  <c r="S59" i="17" s="1"/>
  <c r="X61" i="17" s="1"/>
  <c r="R34" i="17"/>
  <c r="S34" i="17" s="1"/>
  <c r="X35" i="17" s="1"/>
  <c r="N202" i="17"/>
  <c r="R40" i="17"/>
  <c r="T40" i="17" s="1"/>
  <c r="R47" i="17"/>
  <c r="T47" i="17" s="1"/>
  <c r="R89" i="17"/>
  <c r="S89" i="17" s="1"/>
  <c r="X88" i="17" s="1"/>
  <c r="R96" i="17"/>
  <c r="S96" i="17" s="1"/>
  <c r="X97" i="17" s="1"/>
  <c r="M195" i="17"/>
  <c r="R44" i="17"/>
  <c r="S44" i="17" s="1"/>
  <c r="X45" i="17" s="1"/>
  <c r="N209" i="17"/>
  <c r="R70" i="17"/>
  <c r="T70" i="17" s="1"/>
  <c r="BB251" i="11"/>
  <c r="BB252" i="11"/>
  <c r="BB259" i="11"/>
  <c r="BB258" i="11"/>
  <c r="R99" i="17"/>
  <c r="T99" i="17" s="1"/>
  <c r="N59" i="17"/>
  <c r="R57" i="17"/>
  <c r="R105" i="17"/>
  <c r="S105" i="17" s="1"/>
  <c r="X102" i="17" s="1"/>
  <c r="R62" i="17"/>
  <c r="S62" i="17" s="1"/>
  <c r="X62" i="17" s="1"/>
  <c r="N176" i="17"/>
  <c r="M182" i="17"/>
  <c r="R23" i="17"/>
  <c r="T23" i="17" s="1"/>
  <c r="R63" i="17"/>
  <c r="T63" i="17" s="1"/>
  <c r="R76" i="17"/>
  <c r="T76" i="17" s="1"/>
  <c r="R92" i="17"/>
  <c r="S92" i="17" s="1"/>
  <c r="X90" i="17" s="1"/>
  <c r="R69" i="17"/>
  <c r="T69" i="17" s="1"/>
  <c r="R75" i="17"/>
  <c r="T75" i="17" s="1"/>
  <c r="R20" i="17"/>
  <c r="T20" i="17" s="1"/>
  <c r="R24" i="17"/>
  <c r="T24" i="17" s="1"/>
  <c r="M167" i="17"/>
  <c r="R17" i="17"/>
  <c r="T17" i="17" s="1"/>
  <c r="M189" i="17"/>
  <c r="M151" i="17"/>
  <c r="M161" i="17"/>
  <c r="R27" i="17"/>
  <c r="T27" i="17" s="1"/>
  <c r="R26" i="17"/>
  <c r="S26" i="17" s="1"/>
  <c r="X25" i="17" s="1"/>
  <c r="N170" i="17"/>
  <c r="R18" i="17"/>
  <c r="T18" i="17" s="1"/>
  <c r="R13" i="17"/>
  <c r="T13" i="17" s="1"/>
  <c r="R7" i="17"/>
  <c r="T7" i="17" s="1"/>
  <c r="M156" i="17"/>
  <c r="M75" i="17"/>
  <c r="N52" i="17"/>
  <c r="M150" i="17"/>
  <c r="AW106" i="21"/>
  <c r="W107" i="21"/>
  <c r="AU92" i="21"/>
  <c r="AH92" i="21"/>
  <c r="S93" i="21"/>
  <c r="AS93" i="21" s="1"/>
  <c r="Q93" i="21"/>
  <c r="R93" i="21"/>
  <c r="N23" i="17"/>
  <c r="N157" i="17"/>
  <c r="M46" i="17"/>
  <c r="M131" i="17"/>
  <c r="M125" i="17"/>
  <c r="W408" i="21"/>
  <c r="T398" i="21"/>
  <c r="U398" i="21" s="1"/>
  <c r="X398" i="21" s="1"/>
  <c r="Y398" i="21" s="1"/>
  <c r="W353" i="21"/>
  <c r="W298" i="21"/>
  <c r="T288" i="21"/>
  <c r="U288" i="21" s="1"/>
  <c r="X288" i="21" s="1"/>
  <c r="Y288" i="21" s="1"/>
  <c r="W243" i="21"/>
  <c r="T232" i="21"/>
  <c r="U232" i="21" s="1"/>
  <c r="W190" i="21"/>
  <c r="M17" i="17"/>
  <c r="M104" i="17"/>
  <c r="M59" i="17"/>
  <c r="M117" i="17"/>
  <c r="M130" i="17"/>
  <c r="M118" i="17"/>
  <c r="M111" i="17"/>
  <c r="N98" i="17"/>
  <c r="M99" i="17"/>
  <c r="M105" i="17"/>
  <c r="N69" i="17"/>
  <c r="M112" i="17"/>
  <c r="M92" i="17"/>
  <c r="M91" i="17"/>
  <c r="N24" i="17"/>
  <c r="M73" i="17"/>
  <c r="M79" i="17"/>
  <c r="N65" i="17"/>
  <c r="M57" i="17"/>
  <c r="N63" i="17"/>
  <c r="M18" i="17"/>
  <c r="M53" i="17"/>
  <c r="M47" i="17"/>
  <c r="M27" i="17"/>
  <c r="M21" i="17"/>
  <c r="M26" i="17"/>
  <c r="N11" i="17"/>
  <c r="M34" i="17"/>
  <c r="N40" i="17"/>
  <c r="M5" i="17"/>
  <c r="T65" i="17"/>
  <c r="S65" i="17"/>
  <c r="X64" i="17" s="1"/>
  <c r="T176" i="17"/>
  <c r="S176" i="17"/>
  <c r="X178" i="17" s="1"/>
  <c r="N4" i="17"/>
  <c r="M4" i="17"/>
  <c r="T36" i="17"/>
  <c r="S36" i="17"/>
  <c r="X34" i="17" s="1"/>
  <c r="T78" i="17"/>
  <c r="S78" i="17"/>
  <c r="X76" i="17" s="1"/>
  <c r="T161" i="17"/>
  <c r="S161" i="17"/>
  <c r="X161" i="17" s="1"/>
  <c r="T104" i="17"/>
  <c r="S104" i="17"/>
  <c r="X103" i="17" s="1"/>
  <c r="T163" i="17"/>
  <c r="S163" i="17"/>
  <c r="X165" i="17" s="1"/>
  <c r="T5" i="17"/>
  <c r="S5" i="17"/>
  <c r="X6" i="17" s="1"/>
  <c r="T46" i="17"/>
  <c r="S46" i="17"/>
  <c r="X46" i="17" s="1"/>
  <c r="T183" i="17"/>
  <c r="S183" i="17"/>
  <c r="X181" i="17" s="1"/>
  <c r="T52" i="17"/>
  <c r="S52" i="17"/>
  <c r="X50" i="17" s="1"/>
  <c r="T189" i="17"/>
  <c r="S189" i="17"/>
  <c r="X191" i="17" s="1"/>
  <c r="T10" i="17"/>
  <c r="S10" i="17"/>
  <c r="X10" i="17" s="1"/>
  <c r="T169" i="17"/>
  <c r="S169" i="17"/>
  <c r="X167" i="17" s="1"/>
  <c r="T86" i="17"/>
  <c r="S86" i="17"/>
  <c r="X85" i="17" s="1"/>
  <c r="T134" i="17"/>
  <c r="S134" i="17"/>
  <c r="X136" i="17" s="1"/>
  <c r="T156" i="17"/>
  <c r="S156" i="17"/>
  <c r="X154" i="17" s="1"/>
  <c r="T95" i="17"/>
  <c r="S95" i="17"/>
  <c r="X96" i="17" s="1"/>
  <c r="T43" i="17"/>
  <c r="S43" i="17"/>
  <c r="X44" i="17" s="1"/>
  <c r="T108" i="17"/>
  <c r="S108" i="17"/>
  <c r="X109" i="17" s="1"/>
  <c r="T83" i="17"/>
  <c r="S83" i="17"/>
  <c r="X84" i="17" s="1"/>
  <c r="T202" i="17"/>
  <c r="S202" i="17"/>
  <c r="X204" i="17" s="1"/>
  <c r="T121" i="17"/>
  <c r="S121" i="17"/>
  <c r="X123" i="17" s="1"/>
  <c r="T117" i="17"/>
  <c r="S117" i="17"/>
  <c r="X115" i="17" s="1"/>
  <c r="T150" i="17"/>
  <c r="S150" i="17"/>
  <c r="X150" i="17" s="1"/>
  <c r="T144" i="17"/>
  <c r="S144" i="17"/>
  <c r="X142" i="17" s="1"/>
  <c r="T192" i="17"/>
  <c r="S192" i="17"/>
  <c r="X192" i="17" s="1"/>
  <c r="T21" i="17"/>
  <c r="S21" i="17"/>
  <c r="X22" i="17" s="1"/>
  <c r="N13" i="17"/>
  <c r="M13" i="17"/>
  <c r="T98" i="17"/>
  <c r="S98" i="17"/>
  <c r="X98" i="17" s="1"/>
  <c r="T141" i="17"/>
  <c r="S141" i="17"/>
  <c r="X138" i="17" s="1"/>
  <c r="T208" i="17"/>
  <c r="S208" i="17"/>
  <c r="X206" i="17" s="1"/>
  <c r="T199" i="17"/>
  <c r="S199" i="17"/>
  <c r="X201" i="17" s="1"/>
  <c r="T138" i="17"/>
  <c r="S138" i="17"/>
  <c r="X139" i="17" s="1"/>
  <c r="T85" i="17"/>
  <c r="S85" i="17"/>
  <c r="X87" i="17" s="1"/>
  <c r="T167" i="17"/>
  <c r="S167" i="17"/>
  <c r="X164" i="17" s="1"/>
  <c r="T72" i="17"/>
  <c r="S72" i="17"/>
  <c r="X74" i="17" s="1"/>
  <c r="T195" i="17"/>
  <c r="S195" i="17"/>
  <c r="X193" i="17" s="1"/>
  <c r="T91" i="17"/>
  <c r="S91" i="17"/>
  <c r="X89" i="17" s="1"/>
  <c r="T179" i="17"/>
  <c r="S179" i="17"/>
  <c r="X177" i="17" s="1"/>
  <c r="T101" i="17"/>
  <c r="S101" i="17"/>
  <c r="X101" i="17" s="1"/>
  <c r="T88" i="17"/>
  <c r="S88" i="17"/>
  <c r="X86" i="17" s="1"/>
  <c r="T193" i="17"/>
  <c r="S193" i="17"/>
  <c r="X190" i="17" s="1"/>
  <c r="T39" i="17"/>
  <c r="S39" i="17"/>
  <c r="X37" i="17" s="1"/>
  <c r="T56" i="17"/>
  <c r="S56" i="17"/>
  <c r="X57" i="17" s="1"/>
  <c r="T137" i="17"/>
  <c r="S137" i="17"/>
  <c r="X137" i="17" s="1"/>
  <c r="T140" i="17"/>
  <c r="S140" i="17"/>
  <c r="X140" i="17" s="1"/>
  <c r="T125" i="17"/>
  <c r="S125" i="17"/>
  <c r="X126" i="17" s="1"/>
  <c r="S73" i="17"/>
  <c r="X72" i="17" s="1"/>
  <c r="T73" i="17"/>
  <c r="T14" i="17"/>
  <c r="S14" i="17"/>
  <c r="X11" i="17" s="1"/>
  <c r="T37" i="17"/>
  <c r="S37" i="17"/>
  <c r="X36" i="17" s="1"/>
  <c r="T124" i="17"/>
  <c r="S124" i="17"/>
  <c r="X124" i="17" s="1"/>
  <c r="T147" i="17"/>
  <c r="S147" i="17"/>
  <c r="X148" i="17" s="1"/>
  <c r="S177" i="17"/>
  <c r="X176" i="17" s="1"/>
  <c r="T177" i="17"/>
  <c r="T8" i="17"/>
  <c r="S8" i="17"/>
  <c r="X7" i="17" s="1"/>
  <c r="T30" i="17"/>
  <c r="S30" i="17"/>
  <c r="X32" i="17" s="1"/>
  <c r="T111" i="17"/>
  <c r="S111" i="17"/>
  <c r="X111" i="17" s="1"/>
  <c r="T82" i="17"/>
  <c r="S82" i="17"/>
  <c r="X83" i="17" s="1"/>
  <c r="T143" i="17"/>
  <c r="S143" i="17"/>
  <c r="X141" i="17" s="1"/>
  <c r="T127" i="17"/>
  <c r="S127" i="17"/>
  <c r="X127" i="17" s="1"/>
  <c r="T66" i="17"/>
  <c r="S66" i="17"/>
  <c r="X63" i="17" s="1"/>
  <c r="T60" i="17"/>
  <c r="S60" i="17"/>
  <c r="X59" i="17" s="1"/>
  <c r="T49" i="17"/>
  <c r="S49" i="17"/>
  <c r="X47" i="17" s="1"/>
  <c r="T114" i="17"/>
  <c r="S114" i="17"/>
  <c r="X114" i="17" s="1"/>
  <c r="T205" i="17"/>
  <c r="S205" i="17"/>
  <c r="X205" i="17" s="1"/>
  <c r="T109" i="17"/>
  <c r="S109" i="17"/>
  <c r="X110" i="17" s="1"/>
  <c r="T79" i="17"/>
  <c r="S79" i="17"/>
  <c r="X77" i="17" s="1"/>
  <c r="T130" i="17"/>
  <c r="S130" i="17"/>
  <c r="X129" i="17" s="1"/>
  <c r="T186" i="17"/>
  <c r="S186" i="17"/>
  <c r="X188" i="17" s="1"/>
  <c r="T33" i="17"/>
  <c r="S33" i="17"/>
  <c r="X33" i="17" s="1"/>
  <c r="T164" i="17"/>
  <c r="S164" i="17"/>
  <c r="X163" i="17" s="1"/>
  <c r="T153" i="17"/>
  <c r="S153" i="17"/>
  <c r="X151" i="17" s="1"/>
  <c r="BB257" i="11"/>
  <c r="BB255" i="11"/>
  <c r="BB256" i="11"/>
  <c r="BB253" i="11"/>
  <c r="BB254" i="11"/>
  <c r="BB261" i="11"/>
  <c r="BB260" i="11"/>
  <c r="R4" i="17"/>
  <c r="R11" i="17"/>
  <c r="BB246" i="11"/>
  <c r="BB244" i="11"/>
  <c r="BB242" i="11"/>
  <c r="AZ242" i="11"/>
  <c r="AZ244" i="11"/>
  <c r="AZ246" i="11"/>
  <c r="T206" i="17" l="1"/>
  <c r="X343" i="21"/>
  <c r="Y343" i="21" s="1"/>
  <c r="Q344" i="21"/>
  <c r="S344" i="21"/>
  <c r="R344" i="21"/>
  <c r="S102" i="17"/>
  <c r="X99" i="17" s="1"/>
  <c r="S173" i="17"/>
  <c r="X174" i="17" s="1"/>
  <c r="S196" i="17"/>
  <c r="X194" i="17" s="1"/>
  <c r="T148" i="17"/>
  <c r="S209" i="17"/>
  <c r="X207" i="17" s="1"/>
  <c r="T118" i="17"/>
  <c r="S112" i="17"/>
  <c r="X113" i="17" s="1"/>
  <c r="S182" i="17"/>
  <c r="X180" i="17" s="1"/>
  <c r="Q177" i="21"/>
  <c r="AQ177" i="21" s="1"/>
  <c r="T187" i="17"/>
  <c r="R177" i="21"/>
  <c r="AR177" i="21" s="1"/>
  <c r="AH176" i="21"/>
  <c r="BH176" i="21" s="1"/>
  <c r="S180" i="17"/>
  <c r="X179" i="17" s="1"/>
  <c r="S131" i="17"/>
  <c r="X128" i="17" s="1"/>
  <c r="S170" i="17"/>
  <c r="X168" i="17" s="1"/>
  <c r="S128" i="17"/>
  <c r="X125" i="17" s="1"/>
  <c r="S160" i="17"/>
  <c r="X162" i="17" s="1"/>
  <c r="S157" i="17"/>
  <c r="X155" i="17" s="1"/>
  <c r="T122" i="17"/>
  <c r="T96" i="17"/>
  <c r="S166" i="17"/>
  <c r="X166" i="17" s="1"/>
  <c r="T151" i="17"/>
  <c r="S203" i="17"/>
  <c r="X202" i="17" s="1"/>
  <c r="S50" i="17"/>
  <c r="X49" i="17" s="1"/>
  <c r="X176" i="21"/>
  <c r="AU176" i="21"/>
  <c r="T53" i="17"/>
  <c r="S115" i="17"/>
  <c r="X112" i="17" s="1"/>
  <c r="S154" i="17"/>
  <c r="X153" i="17" s="1"/>
  <c r="T44" i="17"/>
  <c r="T59" i="17"/>
  <c r="T89" i="17"/>
  <c r="T34" i="17"/>
  <c r="S40" i="17"/>
  <c r="X38" i="17" s="1"/>
  <c r="T174" i="17"/>
  <c r="S174" i="17"/>
  <c r="X175" i="17" s="1"/>
  <c r="S70" i="17"/>
  <c r="X70" i="17" s="1"/>
  <c r="S47" i="17"/>
  <c r="X48" i="17" s="1"/>
  <c r="S20" i="17"/>
  <c r="X20" i="17" s="1"/>
  <c r="S99" i="17"/>
  <c r="X100" i="17" s="1"/>
  <c r="S75" i="17"/>
  <c r="X73" i="17" s="1"/>
  <c r="T62" i="17"/>
  <c r="S23" i="17"/>
  <c r="X23" i="17" s="1"/>
  <c r="S63" i="17"/>
  <c r="X60" i="17" s="1"/>
  <c r="S18" i="17"/>
  <c r="X19" i="17" s="1"/>
  <c r="S13" i="17"/>
  <c r="X12" i="17" s="1"/>
  <c r="T26" i="17"/>
  <c r="T92" i="17"/>
  <c r="S76" i="17"/>
  <c r="X75" i="17" s="1"/>
  <c r="S7" i="17"/>
  <c r="X9" i="17" s="1"/>
  <c r="T105" i="17"/>
  <c r="S69" i="17"/>
  <c r="X71" i="17" s="1"/>
  <c r="S24" i="17"/>
  <c r="X21" i="17" s="1"/>
  <c r="S17" i="17"/>
  <c r="X18" i="17" s="1"/>
  <c r="T57" i="17"/>
  <c r="S57" i="17"/>
  <c r="X58" i="17" s="1"/>
  <c r="S27" i="17"/>
  <c r="X24" i="17" s="1"/>
  <c r="AR93" i="21"/>
  <c r="AQ93" i="21"/>
  <c r="T93" i="21"/>
  <c r="AI92" i="21"/>
  <c r="BI92" i="21" s="1"/>
  <c r="BH92" i="21"/>
  <c r="AW107" i="21"/>
  <c r="W108" i="21"/>
  <c r="Q399" i="21"/>
  <c r="S399" i="21"/>
  <c r="AH398" i="21"/>
  <c r="AI398" i="21" s="1"/>
  <c r="W409" i="21"/>
  <c r="R399" i="21"/>
  <c r="W354" i="21"/>
  <c r="Q289" i="21"/>
  <c r="S289" i="21"/>
  <c r="AH288" i="21"/>
  <c r="AI288" i="21" s="1"/>
  <c r="W299" i="21"/>
  <c r="R289" i="21"/>
  <c r="S233" i="21"/>
  <c r="Q233" i="21"/>
  <c r="AH232" i="21"/>
  <c r="AI232" i="21" s="1"/>
  <c r="W244" i="21"/>
  <c r="R233" i="21"/>
  <c r="W191" i="21"/>
  <c r="T4" i="17"/>
  <c r="S4" i="17"/>
  <c r="X5" i="17" s="1"/>
  <c r="T11" i="17"/>
  <c r="S11" i="17"/>
  <c r="X8" i="17" s="1"/>
  <c r="T344" i="21" l="1"/>
  <c r="U344" i="21" s="1"/>
  <c r="T177" i="21"/>
  <c r="U177" i="21" s="1"/>
  <c r="AI176" i="21"/>
  <c r="BI176" i="21" s="1"/>
  <c r="AX176" i="21"/>
  <c r="Y176" i="21"/>
  <c r="AY176" i="21" s="1"/>
  <c r="AT177" i="21"/>
  <c r="U93" i="21"/>
  <c r="X93" i="21" s="1"/>
  <c r="AT93" i="21"/>
  <c r="AW108" i="21"/>
  <c r="W109" i="21"/>
  <c r="W410" i="21"/>
  <c r="T399" i="21"/>
  <c r="U399" i="21" s="1"/>
  <c r="W355" i="21"/>
  <c r="W300" i="21"/>
  <c r="T289" i="21"/>
  <c r="U289" i="21" s="1"/>
  <c r="W245" i="21"/>
  <c r="T233" i="21"/>
  <c r="U233" i="21" s="1"/>
  <c r="X233" i="21" s="1"/>
  <c r="Y233" i="21" s="1"/>
  <c r="W192" i="21"/>
  <c r="BL25" i="3"/>
  <c r="I15" i="12" s="1"/>
  <c r="BL93" i="3"/>
  <c r="I16" i="12" s="1"/>
  <c r="BL46" i="3"/>
  <c r="I17" i="12" s="1"/>
  <c r="BL28" i="3"/>
  <c r="I18" i="12" s="1"/>
  <c r="BL75" i="3"/>
  <c r="I19" i="12" s="1"/>
  <c r="BL101" i="3"/>
  <c r="I20" i="12" s="1"/>
  <c r="BL76" i="3"/>
  <c r="I21" i="12" s="1"/>
  <c r="BL84" i="3"/>
  <c r="I22" i="12" s="1"/>
  <c r="BL104" i="3"/>
  <c r="I23" i="12" s="1"/>
  <c r="BL97" i="3"/>
  <c r="I24" i="12" s="1"/>
  <c r="BL20" i="3"/>
  <c r="I25" i="12" s="1"/>
  <c r="BL51" i="3"/>
  <c r="I26" i="12" s="1"/>
  <c r="BL5" i="3"/>
  <c r="I27" i="12" s="1"/>
  <c r="BL57" i="3"/>
  <c r="I28" i="12" s="1"/>
  <c r="BL110" i="3"/>
  <c r="I29" i="12" s="1"/>
  <c r="BL40" i="3"/>
  <c r="I30" i="12" s="1"/>
  <c r="BL17" i="3"/>
  <c r="BL92" i="3"/>
  <c r="BL18" i="3"/>
  <c r="BL115" i="3"/>
  <c r="BL67" i="3"/>
  <c r="BL121" i="3"/>
  <c r="BL26" i="3"/>
  <c r="BL78" i="3"/>
  <c r="BL19" i="3"/>
  <c r="BL103" i="3"/>
  <c r="BL117" i="3"/>
  <c r="BL102" i="3"/>
  <c r="BL100" i="3"/>
  <c r="BL54" i="3"/>
  <c r="BL56" i="3"/>
  <c r="BL31" i="3"/>
  <c r="BL125" i="3"/>
  <c r="BL99" i="3"/>
  <c r="BL89" i="3"/>
  <c r="BL64" i="3"/>
  <c r="BL119" i="3"/>
  <c r="BL22" i="3"/>
  <c r="BL82" i="3"/>
  <c r="BL44" i="3"/>
  <c r="BL85" i="3"/>
  <c r="BL3" i="3"/>
  <c r="BL69" i="3"/>
  <c r="BL36" i="3"/>
  <c r="BL118" i="3"/>
  <c r="BL79" i="3"/>
  <c r="BL59" i="3"/>
  <c r="BL4" i="3"/>
  <c r="BL24" i="3"/>
  <c r="BL129" i="3"/>
  <c r="BL47" i="3"/>
  <c r="BL27" i="3"/>
  <c r="BL65" i="3"/>
  <c r="BL112" i="3"/>
  <c r="BL70" i="3"/>
  <c r="BL6" i="3"/>
  <c r="BL73" i="3"/>
  <c r="BL8" i="3"/>
  <c r="BL21" i="3"/>
  <c r="BL63" i="3"/>
  <c r="BL86" i="3"/>
  <c r="BL38" i="3"/>
  <c r="BL60" i="3"/>
  <c r="BL106" i="3"/>
  <c r="BL88" i="3"/>
  <c r="BL41" i="3"/>
  <c r="BL43" i="3"/>
  <c r="BL94" i="3"/>
  <c r="BL114" i="3"/>
  <c r="BL16" i="3"/>
  <c r="BL83" i="3"/>
  <c r="BL2" i="3"/>
  <c r="BL105" i="3"/>
  <c r="BL109" i="3"/>
  <c r="BL55" i="3"/>
  <c r="BL52" i="3"/>
  <c r="BL14" i="3"/>
  <c r="BL96" i="3"/>
  <c r="BL37" i="3"/>
  <c r="BL62" i="3"/>
  <c r="BL35" i="3"/>
  <c r="BL34" i="3"/>
  <c r="BL71" i="3"/>
  <c r="BL127" i="3"/>
  <c r="BL39" i="3"/>
  <c r="BL49" i="3"/>
  <c r="BL12" i="3"/>
  <c r="BL80" i="3"/>
  <c r="BL48" i="3"/>
  <c r="BL77" i="3"/>
  <c r="BL66" i="3"/>
  <c r="BL53" i="3"/>
  <c r="BL58" i="3"/>
  <c r="BL29" i="3"/>
  <c r="BL120" i="3"/>
  <c r="BL95" i="3"/>
  <c r="BL90" i="3"/>
  <c r="BL87" i="3"/>
  <c r="BL124" i="3"/>
  <c r="BL32" i="3"/>
  <c r="BL128" i="3"/>
  <c r="BL107" i="3"/>
  <c r="BL23" i="3"/>
  <c r="BL15" i="3"/>
  <c r="BL81" i="3"/>
  <c r="BL111" i="3"/>
  <c r="BL10" i="3"/>
  <c r="BL42" i="3"/>
  <c r="BL11" i="3"/>
  <c r="BL116" i="3"/>
  <c r="BL45" i="3"/>
  <c r="BL91" i="3"/>
  <c r="S345" i="21" l="1"/>
  <c r="Q345" i="21"/>
  <c r="AH344" i="21"/>
  <c r="R345" i="21"/>
  <c r="AX93" i="21"/>
  <c r="Y93" i="21"/>
  <c r="AU177" i="21"/>
  <c r="R178" i="21"/>
  <c r="AR178" i="21" s="1"/>
  <c r="S178" i="21"/>
  <c r="AS178" i="21" s="1"/>
  <c r="AH177" i="21"/>
  <c r="BH177" i="21" s="1"/>
  <c r="Q178" i="21"/>
  <c r="AQ178" i="21" s="1"/>
  <c r="AY93" i="21"/>
  <c r="R234" i="21"/>
  <c r="AW109" i="21"/>
  <c r="W110" i="21"/>
  <c r="AU93" i="21"/>
  <c r="AH93" i="21"/>
  <c r="S94" i="21"/>
  <c r="AS94" i="21" s="1"/>
  <c r="Q94" i="21"/>
  <c r="R94" i="21"/>
  <c r="AH233" i="21"/>
  <c r="AI233" i="21" s="1"/>
  <c r="S400" i="21"/>
  <c r="Q400" i="21"/>
  <c r="W411" i="21"/>
  <c r="R400" i="21"/>
  <c r="AH399" i="21"/>
  <c r="AI399" i="21" s="1"/>
  <c r="W356" i="21"/>
  <c r="S290" i="21"/>
  <c r="Q290" i="21"/>
  <c r="R290" i="21"/>
  <c r="AH289" i="21"/>
  <c r="AI289" i="21" s="1"/>
  <c r="W301" i="21"/>
  <c r="Q234" i="21"/>
  <c r="S234" i="21"/>
  <c r="W246" i="21"/>
  <c r="W193" i="21"/>
  <c r="BK22" i="12"/>
  <c r="AA30" i="12"/>
  <c r="BK29" i="12"/>
  <c r="BK21" i="12"/>
  <c r="BB29" i="12"/>
  <c r="BB21" i="12"/>
  <c r="AS29" i="12"/>
  <c r="AS21" i="12"/>
  <c r="AJ29" i="12"/>
  <c r="AJ21" i="12"/>
  <c r="AA29" i="12"/>
  <c r="AA21" i="12"/>
  <c r="R29" i="12"/>
  <c r="R21" i="12"/>
  <c r="BK30" i="12"/>
  <c r="AJ22" i="12"/>
  <c r="BK28" i="12"/>
  <c r="BK20" i="12"/>
  <c r="BB28" i="12"/>
  <c r="BB20" i="12"/>
  <c r="AS28" i="12"/>
  <c r="AS20" i="12"/>
  <c r="AJ28" i="12"/>
  <c r="AJ20" i="12"/>
  <c r="AA28" i="12"/>
  <c r="AA20" i="12"/>
  <c r="R28" i="12"/>
  <c r="R20" i="12"/>
  <c r="AS30" i="12"/>
  <c r="R22" i="12"/>
  <c r="BK27" i="12"/>
  <c r="BK19" i="12"/>
  <c r="BB27" i="12"/>
  <c r="BB19" i="12"/>
  <c r="AS27" i="12"/>
  <c r="AS19" i="12"/>
  <c r="AJ27" i="12"/>
  <c r="AJ19" i="12"/>
  <c r="AA27" i="12"/>
  <c r="AA19" i="12"/>
  <c r="R27" i="12"/>
  <c r="R19" i="12"/>
  <c r="BB30" i="12"/>
  <c r="AA22" i="12"/>
  <c r="BK26" i="12"/>
  <c r="BK18" i="12"/>
  <c r="BB26" i="12"/>
  <c r="BB18" i="12"/>
  <c r="AS26" i="12"/>
  <c r="AS18" i="12"/>
  <c r="AJ26" i="12"/>
  <c r="AJ18" i="12"/>
  <c r="AA26" i="12"/>
  <c r="AA18" i="12"/>
  <c r="R26" i="12"/>
  <c r="R18" i="12"/>
  <c r="AJ30" i="12"/>
  <c r="BK25" i="12"/>
  <c r="BK17" i="12"/>
  <c r="BB25" i="12"/>
  <c r="BB17" i="12"/>
  <c r="AS25" i="12"/>
  <c r="AS17" i="12"/>
  <c r="AJ25" i="12"/>
  <c r="AJ17" i="12"/>
  <c r="AA25" i="12"/>
  <c r="AA17" i="12"/>
  <c r="R25" i="12"/>
  <c r="R17" i="12"/>
  <c r="AS22" i="12"/>
  <c r="BK24" i="12"/>
  <c r="BK16" i="12"/>
  <c r="BB24" i="12"/>
  <c r="BB16" i="12"/>
  <c r="AS24" i="12"/>
  <c r="AS16" i="12"/>
  <c r="AJ24" i="12"/>
  <c r="AJ16" i="12"/>
  <c r="AA24" i="12"/>
  <c r="AA16" i="12"/>
  <c r="R24" i="12"/>
  <c r="R16" i="12"/>
  <c r="BB22" i="12"/>
  <c r="R30" i="12"/>
  <c r="BK23" i="12"/>
  <c r="BK15" i="12"/>
  <c r="BB23" i="12"/>
  <c r="BB15" i="12"/>
  <c r="AS23" i="12"/>
  <c r="AS15" i="12"/>
  <c r="AJ23" i="12"/>
  <c r="AJ15" i="12"/>
  <c r="AA23" i="12"/>
  <c r="AA15" i="12"/>
  <c r="R23" i="12"/>
  <c r="R15" i="12"/>
  <c r="AI344" i="21" l="1"/>
  <c r="T345" i="21"/>
  <c r="U345" i="21" s="1"/>
  <c r="V38" i="12"/>
  <c r="W38" i="12" s="1"/>
  <c r="AI177" i="21"/>
  <c r="BI177" i="21" s="1"/>
  <c r="T178" i="21"/>
  <c r="U178" i="21" s="1"/>
  <c r="AT178" i="21"/>
  <c r="AR94" i="21"/>
  <c r="AQ94" i="21"/>
  <c r="T94" i="21"/>
  <c r="AI93" i="21"/>
  <c r="BI93" i="21" s="1"/>
  <c r="BH93" i="21"/>
  <c r="AW110" i="21"/>
  <c r="W111" i="21"/>
  <c r="W412" i="21"/>
  <c r="T400" i="21"/>
  <c r="U400" i="21" s="1"/>
  <c r="X400" i="21" s="1"/>
  <c r="Y400" i="21" s="1"/>
  <c r="W357" i="21"/>
  <c r="W302" i="21"/>
  <c r="T290" i="21"/>
  <c r="U290" i="21" s="1"/>
  <c r="X290" i="21" s="1"/>
  <c r="Y290" i="21" s="1"/>
  <c r="W247" i="21"/>
  <c r="T234" i="21"/>
  <c r="U234" i="21" s="1"/>
  <c r="W194" i="21"/>
  <c r="AE38" i="12"/>
  <c r="AF38" i="12" s="1"/>
  <c r="D38" i="12"/>
  <c r="E38" i="12" s="1"/>
  <c r="AN38" i="12"/>
  <c r="AO38" i="12" s="1"/>
  <c r="AW38" i="12"/>
  <c r="AX38" i="12" s="1"/>
  <c r="BF38" i="12"/>
  <c r="BG38" i="12" s="1"/>
  <c r="M38" i="12"/>
  <c r="N38" i="12" s="1"/>
  <c r="X345" i="21" l="1"/>
  <c r="Y345" i="21" s="1"/>
  <c r="Q346" i="21"/>
  <c r="S346" i="21"/>
  <c r="AH345" i="21"/>
  <c r="R346" i="21"/>
  <c r="AH178" i="21"/>
  <c r="BH178" i="21" s="1"/>
  <c r="Q179" i="21"/>
  <c r="AQ179" i="21" s="1"/>
  <c r="R179" i="21"/>
  <c r="AR179" i="21" s="1"/>
  <c r="S179" i="21"/>
  <c r="AS179" i="21" s="1"/>
  <c r="X178" i="21"/>
  <c r="AU178" i="21"/>
  <c r="U94" i="21"/>
  <c r="AT94" i="21"/>
  <c r="AW111" i="21"/>
  <c r="W112" i="21"/>
  <c r="S401" i="21"/>
  <c r="Q401" i="21"/>
  <c r="AH400" i="21"/>
  <c r="AI400" i="21" s="1"/>
  <c r="W413" i="21"/>
  <c r="R401" i="21"/>
  <c r="W358" i="21"/>
  <c r="S291" i="21"/>
  <c r="Q291" i="21"/>
  <c r="R291" i="21"/>
  <c r="AH290" i="21"/>
  <c r="AI290" i="21" s="1"/>
  <c r="W303" i="21"/>
  <c r="S235" i="21"/>
  <c r="Q235" i="21"/>
  <c r="R235" i="21"/>
  <c r="AH234" i="21"/>
  <c r="AI234" i="21" s="1"/>
  <c r="W248" i="21"/>
  <c r="W195" i="21"/>
  <c r="AFT10" i="16"/>
  <c r="AFT18" i="16"/>
  <c r="AFZ11" i="16"/>
  <c r="AFZ4" i="16"/>
  <c r="AIR18" i="16"/>
  <c r="AIQ18" i="16"/>
  <c r="AIP18" i="16"/>
  <c r="AIO18" i="16"/>
  <c r="AIN18" i="16"/>
  <c r="AIM18" i="16"/>
  <c r="AIL18" i="16"/>
  <c r="AIK18" i="16"/>
  <c r="AIJ18" i="16"/>
  <c r="AII18" i="16"/>
  <c r="AIH18" i="16"/>
  <c r="AIG18" i="16"/>
  <c r="AIF18" i="16"/>
  <c r="AIE18" i="16"/>
  <c r="AID18" i="16"/>
  <c r="AIC18" i="16"/>
  <c r="AIB18" i="16"/>
  <c r="AIA18" i="16"/>
  <c r="AHZ18" i="16"/>
  <c r="AHY18" i="16"/>
  <c r="AHX18" i="16"/>
  <c r="AHW18" i="16"/>
  <c r="AHV18" i="16"/>
  <c r="AHU18" i="16"/>
  <c r="AHT18" i="16"/>
  <c r="AHS18" i="16"/>
  <c r="AHR18" i="16"/>
  <c r="AHQ18" i="16"/>
  <c r="AHP18" i="16"/>
  <c r="AHO18" i="16"/>
  <c r="AHN18" i="16"/>
  <c r="AHM18" i="16"/>
  <c r="AHL18" i="16"/>
  <c r="AHK18" i="16"/>
  <c r="AHJ18" i="16"/>
  <c r="AHI18" i="16"/>
  <c r="AHH18" i="16"/>
  <c r="AHG18" i="16"/>
  <c r="AHF18" i="16"/>
  <c r="AHE18" i="16"/>
  <c r="AHD18" i="16"/>
  <c r="AHC18" i="16"/>
  <c r="AHB18" i="16"/>
  <c r="AHA18" i="16"/>
  <c r="AGZ18" i="16"/>
  <c r="AGY18" i="16"/>
  <c r="AGX18" i="16"/>
  <c r="AGW18" i="16"/>
  <c r="AGV18" i="16"/>
  <c r="AGU18" i="16"/>
  <c r="AGT18" i="16"/>
  <c r="AGS18" i="16"/>
  <c r="AGR18" i="16"/>
  <c r="AGQ18" i="16"/>
  <c r="AGP18" i="16"/>
  <c r="AGO18" i="16"/>
  <c r="AGN18" i="16"/>
  <c r="AGM18" i="16"/>
  <c r="AGL18" i="16"/>
  <c r="AGK18" i="16"/>
  <c r="AGJ18" i="16"/>
  <c r="AGI18" i="16"/>
  <c r="AGH18" i="16"/>
  <c r="AGG18" i="16"/>
  <c r="AGF18" i="16"/>
  <c r="AGE18" i="16"/>
  <c r="AGD18" i="16"/>
  <c r="AGC18" i="16"/>
  <c r="AGB18" i="16"/>
  <c r="AGA18" i="16"/>
  <c r="AFZ18" i="16"/>
  <c r="AFY18" i="16"/>
  <c r="AFX18" i="16"/>
  <c r="AFW18" i="16"/>
  <c r="AFV18" i="16"/>
  <c r="AFU18" i="16"/>
  <c r="AFS18" i="16"/>
  <c r="AFR18" i="16"/>
  <c r="AFQ18" i="16"/>
  <c r="AFP18" i="16"/>
  <c r="AFO18" i="16"/>
  <c r="AIR15" i="16"/>
  <c r="AIQ15" i="16"/>
  <c r="AIP15" i="16"/>
  <c r="AIO15" i="16"/>
  <c r="AIN15" i="16"/>
  <c r="AIM15" i="16"/>
  <c r="AIL15" i="16"/>
  <c r="AIK15" i="16"/>
  <c r="AIJ15" i="16"/>
  <c r="AII15" i="16"/>
  <c r="AIH15" i="16"/>
  <c r="AIG15" i="16"/>
  <c r="AIF15" i="16"/>
  <c r="AIE15" i="16"/>
  <c r="AID15" i="16"/>
  <c r="AIC15" i="16"/>
  <c r="AIB15" i="16"/>
  <c r="AIA15" i="16"/>
  <c r="AHZ15" i="16"/>
  <c r="AHY15" i="16"/>
  <c r="AHX15" i="16"/>
  <c r="AHW15" i="16"/>
  <c r="AHV15" i="16"/>
  <c r="AHU15" i="16"/>
  <c r="AHT15" i="16"/>
  <c r="AHS15" i="16"/>
  <c r="AHR15" i="16"/>
  <c r="AHQ15" i="16"/>
  <c r="AHP15" i="16"/>
  <c r="AHO15" i="16"/>
  <c r="AHN15" i="16"/>
  <c r="AHM15" i="16"/>
  <c r="AHL15" i="16"/>
  <c r="AHK15" i="16"/>
  <c r="AHJ15" i="16"/>
  <c r="AHI15" i="16"/>
  <c r="AHH15" i="16"/>
  <c r="AHG15" i="16"/>
  <c r="AHF15" i="16"/>
  <c r="AHE15" i="16"/>
  <c r="AHD15" i="16"/>
  <c r="AHC15" i="16"/>
  <c r="AHB15" i="16"/>
  <c r="AHA15" i="16"/>
  <c r="AGZ15" i="16"/>
  <c r="AGY15" i="16"/>
  <c r="AGX15" i="16"/>
  <c r="AGW15" i="16"/>
  <c r="AGV15" i="16"/>
  <c r="AGU15" i="16"/>
  <c r="AGT15" i="16"/>
  <c r="AGS15" i="16"/>
  <c r="AGR15" i="16"/>
  <c r="AGQ15" i="16"/>
  <c r="AGP15" i="16"/>
  <c r="AGO15" i="16"/>
  <c r="AGN15" i="16"/>
  <c r="AGM15" i="16"/>
  <c r="AGL15" i="16"/>
  <c r="AGK15" i="16"/>
  <c r="AGJ15" i="16"/>
  <c r="AGI15" i="16"/>
  <c r="AGH15" i="16"/>
  <c r="AGG15" i="16"/>
  <c r="AGF15" i="16"/>
  <c r="AGE15" i="16"/>
  <c r="AGD15" i="16"/>
  <c r="AGC15" i="16"/>
  <c r="AGB15" i="16"/>
  <c r="AGA15" i="16"/>
  <c r="AFZ15" i="16"/>
  <c r="AFY15" i="16"/>
  <c r="AFX15" i="16"/>
  <c r="AFW15" i="16"/>
  <c r="AFV15" i="16"/>
  <c r="AFU15" i="16"/>
  <c r="AFT15" i="16"/>
  <c r="AFS15" i="16"/>
  <c r="AFR15" i="16"/>
  <c r="AFQ15" i="16"/>
  <c r="AFP15" i="16"/>
  <c r="AFO15" i="16"/>
  <c r="AIR17" i="16"/>
  <c r="AIQ17" i="16"/>
  <c r="AIP17" i="16"/>
  <c r="AIO17" i="16"/>
  <c r="AIN17" i="16"/>
  <c r="AIM17" i="16"/>
  <c r="AIL17" i="16"/>
  <c r="AIK17" i="16"/>
  <c r="AIJ17" i="16"/>
  <c r="AII17" i="16"/>
  <c r="AIH17" i="16"/>
  <c r="AIG17" i="16"/>
  <c r="AIF17" i="16"/>
  <c r="AIE17" i="16"/>
  <c r="AID17" i="16"/>
  <c r="AIC17" i="16"/>
  <c r="AIB17" i="16"/>
  <c r="AIA17" i="16"/>
  <c r="AHZ17" i="16"/>
  <c r="AHY17" i="16"/>
  <c r="AHX17" i="16"/>
  <c r="AHW17" i="16"/>
  <c r="AHV17" i="16"/>
  <c r="AHU17" i="16"/>
  <c r="AHT17" i="16"/>
  <c r="AHS17" i="16"/>
  <c r="AHR17" i="16"/>
  <c r="AHQ17" i="16"/>
  <c r="AHP17" i="16"/>
  <c r="AHO17" i="16"/>
  <c r="AHN17" i="16"/>
  <c r="AHM17" i="16"/>
  <c r="AHL17" i="16"/>
  <c r="AHK17" i="16"/>
  <c r="AHJ17" i="16"/>
  <c r="AHI17" i="16"/>
  <c r="AHH17" i="16"/>
  <c r="AHG17" i="16"/>
  <c r="AHF17" i="16"/>
  <c r="AHE17" i="16"/>
  <c r="AHD17" i="16"/>
  <c r="AHC17" i="16"/>
  <c r="AHB17" i="16"/>
  <c r="AHA17" i="16"/>
  <c r="AGZ17" i="16"/>
  <c r="AGY17" i="16"/>
  <c r="AGX17" i="16"/>
  <c r="AGW17" i="16"/>
  <c r="AGV17" i="16"/>
  <c r="AGU17" i="16"/>
  <c r="AGT17" i="16"/>
  <c r="AGS17" i="16"/>
  <c r="AGR17" i="16"/>
  <c r="AGQ17" i="16"/>
  <c r="AGP17" i="16"/>
  <c r="AGO17" i="16"/>
  <c r="AGN17" i="16"/>
  <c r="AGM17" i="16"/>
  <c r="AGL17" i="16"/>
  <c r="AGK17" i="16"/>
  <c r="AGJ17" i="16"/>
  <c r="AGI17" i="16"/>
  <c r="AGH17" i="16"/>
  <c r="AGG17" i="16"/>
  <c r="AGF17" i="16"/>
  <c r="AGE17" i="16"/>
  <c r="AGD17" i="16"/>
  <c r="AGC17" i="16"/>
  <c r="AGB17" i="16"/>
  <c r="AGA17" i="16"/>
  <c r="AFZ17" i="16"/>
  <c r="AFY17" i="16"/>
  <c r="AFX17" i="16"/>
  <c r="AFW17" i="16"/>
  <c r="AFV17" i="16"/>
  <c r="AFU17" i="16"/>
  <c r="AFT17" i="16"/>
  <c r="AFS17" i="16"/>
  <c r="AFR17" i="16"/>
  <c r="AFQ17" i="16"/>
  <c r="AFP17" i="16"/>
  <c r="AFO17" i="16"/>
  <c r="AIR12" i="16"/>
  <c r="AIQ12" i="16"/>
  <c r="AIP12" i="16"/>
  <c r="AIO12" i="16"/>
  <c r="AIN12" i="16"/>
  <c r="AIM12" i="16"/>
  <c r="AIL12" i="16"/>
  <c r="AIK12" i="16"/>
  <c r="AIJ12" i="16"/>
  <c r="AII12" i="16"/>
  <c r="AIH12" i="16"/>
  <c r="AIG12" i="16"/>
  <c r="AIF12" i="16"/>
  <c r="AIE12" i="16"/>
  <c r="AID12" i="16"/>
  <c r="AIC12" i="16"/>
  <c r="AIB12" i="16"/>
  <c r="AIA12" i="16"/>
  <c r="AHZ12" i="16"/>
  <c r="AHY12" i="16"/>
  <c r="AHX12" i="16"/>
  <c r="AHW12" i="16"/>
  <c r="AHV12" i="16"/>
  <c r="AHU12" i="16"/>
  <c r="AHT12" i="16"/>
  <c r="AHS12" i="16"/>
  <c r="AHR12" i="16"/>
  <c r="AHQ12" i="16"/>
  <c r="AHP12" i="16"/>
  <c r="AHO12" i="16"/>
  <c r="AHN12" i="16"/>
  <c r="AHM12" i="16"/>
  <c r="AHL12" i="16"/>
  <c r="AHK12" i="16"/>
  <c r="AHJ12" i="16"/>
  <c r="AHI12" i="16"/>
  <c r="AHH12" i="16"/>
  <c r="AHG12" i="16"/>
  <c r="AHF12" i="16"/>
  <c r="AHE12" i="16"/>
  <c r="AHD12" i="16"/>
  <c r="AHC12" i="16"/>
  <c r="AHB12" i="16"/>
  <c r="AHA12" i="16"/>
  <c r="AGZ12" i="16"/>
  <c r="AGY12" i="16"/>
  <c r="AGX12" i="16"/>
  <c r="AGW12" i="16"/>
  <c r="AGV12" i="16"/>
  <c r="AGU12" i="16"/>
  <c r="AGT12" i="16"/>
  <c r="AGS12" i="16"/>
  <c r="AGR12" i="16"/>
  <c r="AGQ12" i="16"/>
  <c r="AGP12" i="16"/>
  <c r="AGO12" i="16"/>
  <c r="AGN12" i="16"/>
  <c r="AGM12" i="16"/>
  <c r="AGL12" i="16"/>
  <c r="AGK12" i="16"/>
  <c r="AGJ12" i="16"/>
  <c r="AGI12" i="16"/>
  <c r="AGH12" i="16"/>
  <c r="AGG12" i="16"/>
  <c r="AGF12" i="16"/>
  <c r="AGE12" i="16"/>
  <c r="AGD12" i="16"/>
  <c r="AGC12" i="16"/>
  <c r="AGB12" i="16"/>
  <c r="AGA12" i="16"/>
  <c r="AFZ12" i="16"/>
  <c r="AFY12" i="16"/>
  <c r="AFX12" i="16"/>
  <c r="AFW12" i="16"/>
  <c r="AFV12" i="16"/>
  <c r="AFU12" i="16"/>
  <c r="AFT12" i="16"/>
  <c r="AFS12" i="16"/>
  <c r="AFR12" i="16"/>
  <c r="AFQ12" i="16"/>
  <c r="AFP12" i="16"/>
  <c r="AFO12" i="16"/>
  <c r="AIR13" i="16"/>
  <c r="AIQ13" i="16"/>
  <c r="AIP13" i="16"/>
  <c r="AIO13" i="16"/>
  <c r="AIN13" i="16"/>
  <c r="AIM13" i="16"/>
  <c r="AIL13" i="16"/>
  <c r="AIK13" i="16"/>
  <c r="AIJ13" i="16"/>
  <c r="AII13" i="16"/>
  <c r="AIH13" i="16"/>
  <c r="AIG13" i="16"/>
  <c r="AIF13" i="16"/>
  <c r="AIE13" i="16"/>
  <c r="AID13" i="16"/>
  <c r="AIC13" i="16"/>
  <c r="AIB13" i="16"/>
  <c r="AIA13" i="16"/>
  <c r="AHZ13" i="16"/>
  <c r="AHY13" i="16"/>
  <c r="AHX13" i="16"/>
  <c r="AHW13" i="16"/>
  <c r="AHV13" i="16"/>
  <c r="AHU13" i="16"/>
  <c r="AHT13" i="16"/>
  <c r="AHS13" i="16"/>
  <c r="AHR13" i="16"/>
  <c r="AHQ13" i="16"/>
  <c r="AHP13" i="16"/>
  <c r="AHO13" i="16"/>
  <c r="AHN13" i="16"/>
  <c r="AHM13" i="16"/>
  <c r="AHL13" i="16"/>
  <c r="AHK13" i="16"/>
  <c r="AHJ13" i="16"/>
  <c r="AHI13" i="16"/>
  <c r="AHH13" i="16"/>
  <c r="AHG13" i="16"/>
  <c r="AHF13" i="16"/>
  <c r="AHE13" i="16"/>
  <c r="AHD13" i="16"/>
  <c r="AHC13" i="16"/>
  <c r="AHB13" i="16"/>
  <c r="AHA13" i="16"/>
  <c r="AGZ13" i="16"/>
  <c r="AGY13" i="16"/>
  <c r="AGX13" i="16"/>
  <c r="AGW13" i="16"/>
  <c r="AGV13" i="16"/>
  <c r="AGU13" i="16"/>
  <c r="AGT13" i="16"/>
  <c r="AGS13" i="16"/>
  <c r="AGR13" i="16"/>
  <c r="AGQ13" i="16"/>
  <c r="AGP13" i="16"/>
  <c r="AGO13" i="16"/>
  <c r="AGN13" i="16"/>
  <c r="AGM13" i="16"/>
  <c r="AGL13" i="16"/>
  <c r="AGK13" i="16"/>
  <c r="AGJ13" i="16"/>
  <c r="AGI13" i="16"/>
  <c r="AGH13" i="16"/>
  <c r="AGG13" i="16"/>
  <c r="AGF13" i="16"/>
  <c r="AGE13" i="16"/>
  <c r="AGD13" i="16"/>
  <c r="AGC13" i="16"/>
  <c r="AGB13" i="16"/>
  <c r="AGA13" i="16"/>
  <c r="AFZ13" i="16"/>
  <c r="AFY13" i="16"/>
  <c r="AFX13" i="16"/>
  <c r="AFW13" i="16"/>
  <c r="AFV13" i="16"/>
  <c r="AFU13" i="16"/>
  <c r="AFS13" i="16"/>
  <c r="AFR13" i="16"/>
  <c r="AFQ13" i="16"/>
  <c r="AFP13" i="16"/>
  <c r="AFO13" i="16"/>
  <c r="AIR14" i="16"/>
  <c r="AIQ14" i="16"/>
  <c r="AIP14" i="16"/>
  <c r="AIO14" i="16"/>
  <c r="AIN14" i="16"/>
  <c r="AIM14" i="16"/>
  <c r="AIL14" i="16"/>
  <c r="AIK14" i="16"/>
  <c r="AIJ14" i="16"/>
  <c r="AII14" i="16"/>
  <c r="AIH14" i="16"/>
  <c r="AIG14" i="16"/>
  <c r="AIF14" i="16"/>
  <c r="AIE14" i="16"/>
  <c r="AID14" i="16"/>
  <c r="AIC14" i="16"/>
  <c r="AIB14" i="16"/>
  <c r="AIA14" i="16"/>
  <c r="AHZ14" i="16"/>
  <c r="AHY14" i="16"/>
  <c r="AHX14" i="16"/>
  <c r="AHW14" i="16"/>
  <c r="AHV14" i="16"/>
  <c r="AHU14" i="16"/>
  <c r="AHT14" i="16"/>
  <c r="AHS14" i="16"/>
  <c r="AHR14" i="16"/>
  <c r="AHQ14" i="16"/>
  <c r="AHP14" i="16"/>
  <c r="AHO14" i="16"/>
  <c r="AHN14" i="16"/>
  <c r="AHM14" i="16"/>
  <c r="AHL14" i="16"/>
  <c r="AHK14" i="16"/>
  <c r="AHJ14" i="16"/>
  <c r="AHI14" i="16"/>
  <c r="AHH14" i="16"/>
  <c r="AHG14" i="16"/>
  <c r="AHF14" i="16"/>
  <c r="AHE14" i="16"/>
  <c r="AHD14" i="16"/>
  <c r="AHC14" i="16"/>
  <c r="AHB14" i="16"/>
  <c r="AHA14" i="16"/>
  <c r="AGZ14" i="16"/>
  <c r="AGY14" i="16"/>
  <c r="AGX14" i="16"/>
  <c r="AGW14" i="16"/>
  <c r="AGV14" i="16"/>
  <c r="AGU14" i="16"/>
  <c r="AGT14" i="16"/>
  <c r="AGS14" i="16"/>
  <c r="AGR14" i="16"/>
  <c r="AGQ14" i="16"/>
  <c r="AGP14" i="16"/>
  <c r="AGO14" i="16"/>
  <c r="AGN14" i="16"/>
  <c r="AGM14" i="16"/>
  <c r="AGL14" i="16"/>
  <c r="AGK14" i="16"/>
  <c r="AGJ14" i="16"/>
  <c r="AGI14" i="16"/>
  <c r="AGH14" i="16"/>
  <c r="AGG14" i="16"/>
  <c r="AGF14" i="16"/>
  <c r="AGE14" i="16"/>
  <c r="AGD14" i="16"/>
  <c r="AGC14" i="16"/>
  <c r="AGB14" i="16"/>
  <c r="AGA14" i="16"/>
  <c r="AFZ14" i="16"/>
  <c r="AFY14" i="16"/>
  <c r="AFX14" i="16"/>
  <c r="AFW14" i="16"/>
  <c r="AFV14" i="16"/>
  <c r="AFU14" i="16"/>
  <c r="AFT14" i="16"/>
  <c r="AFS14" i="16"/>
  <c r="AFR14" i="16"/>
  <c r="AFQ14" i="16"/>
  <c r="AFP14" i="16"/>
  <c r="AFO14" i="16"/>
  <c r="AIR16" i="16"/>
  <c r="AIQ16" i="16"/>
  <c r="AIP16" i="16"/>
  <c r="AIO16" i="16"/>
  <c r="AIN16" i="16"/>
  <c r="AIM16" i="16"/>
  <c r="AIL16" i="16"/>
  <c r="AIK16" i="16"/>
  <c r="AIJ16" i="16"/>
  <c r="AII16" i="16"/>
  <c r="AIH16" i="16"/>
  <c r="AIG16" i="16"/>
  <c r="AIF16" i="16"/>
  <c r="AIE16" i="16"/>
  <c r="AID16" i="16"/>
  <c r="AIC16" i="16"/>
  <c r="AIB16" i="16"/>
  <c r="AIA16" i="16"/>
  <c r="AHZ16" i="16"/>
  <c r="AHY16" i="16"/>
  <c r="AHX16" i="16"/>
  <c r="AHW16" i="16"/>
  <c r="AHV16" i="16"/>
  <c r="AHU16" i="16"/>
  <c r="AHT16" i="16"/>
  <c r="AHS16" i="16"/>
  <c r="AHR16" i="16"/>
  <c r="AHQ16" i="16"/>
  <c r="AHP16" i="16"/>
  <c r="AHO16" i="16"/>
  <c r="AHN16" i="16"/>
  <c r="AHM16" i="16"/>
  <c r="AHL16" i="16"/>
  <c r="AHK16" i="16"/>
  <c r="AHJ16" i="16"/>
  <c r="AHI16" i="16"/>
  <c r="AHH16" i="16"/>
  <c r="AHG16" i="16"/>
  <c r="AHF16" i="16"/>
  <c r="AHE16" i="16"/>
  <c r="AHD16" i="16"/>
  <c r="AHC16" i="16"/>
  <c r="AHB16" i="16"/>
  <c r="AHA16" i="16"/>
  <c r="AGZ16" i="16"/>
  <c r="AGY16" i="16"/>
  <c r="AGX16" i="16"/>
  <c r="AGW16" i="16"/>
  <c r="AGV16" i="16"/>
  <c r="AGU16" i="16"/>
  <c r="AGT16" i="16"/>
  <c r="AGS16" i="16"/>
  <c r="AGR16" i="16"/>
  <c r="AGQ16" i="16"/>
  <c r="AGP16" i="16"/>
  <c r="AGO16" i="16"/>
  <c r="AGN16" i="16"/>
  <c r="AGM16" i="16"/>
  <c r="AGL16" i="16"/>
  <c r="AGK16" i="16"/>
  <c r="AGJ16" i="16"/>
  <c r="AGI16" i="16"/>
  <c r="AGH16" i="16"/>
  <c r="AGG16" i="16"/>
  <c r="AGF16" i="16"/>
  <c r="AGE16" i="16"/>
  <c r="AGD16" i="16"/>
  <c r="AGC16" i="16"/>
  <c r="AGB16" i="16"/>
  <c r="AGA16" i="16"/>
  <c r="AFZ16" i="16"/>
  <c r="AFY16" i="16"/>
  <c r="AFX16" i="16"/>
  <c r="AFW16" i="16"/>
  <c r="AFV16" i="16"/>
  <c r="AFU16" i="16"/>
  <c r="AFT16" i="16"/>
  <c r="AFS16" i="16"/>
  <c r="AFR16" i="16"/>
  <c r="AFQ16" i="16"/>
  <c r="AFP16" i="16"/>
  <c r="AFO16" i="16"/>
  <c r="AIR11" i="16"/>
  <c r="AIQ11" i="16"/>
  <c r="AIP11" i="16"/>
  <c r="AIO11" i="16"/>
  <c r="AIN11" i="16"/>
  <c r="AIM11" i="16"/>
  <c r="AIL11" i="16"/>
  <c r="AIK11" i="16"/>
  <c r="AIJ11" i="16"/>
  <c r="AII11" i="16"/>
  <c r="AIH11" i="16"/>
  <c r="AIG11" i="16"/>
  <c r="AIF11" i="16"/>
  <c r="AIE11" i="16"/>
  <c r="AID11" i="16"/>
  <c r="AIC11" i="16"/>
  <c r="AIB11" i="16"/>
  <c r="AIA11" i="16"/>
  <c r="AHZ11" i="16"/>
  <c r="AHY11" i="16"/>
  <c r="AHX11" i="16"/>
  <c r="AHW11" i="16"/>
  <c r="AHV11" i="16"/>
  <c r="AHU11" i="16"/>
  <c r="AHT11" i="16"/>
  <c r="AHS11" i="16"/>
  <c r="AHR11" i="16"/>
  <c r="AHQ11" i="16"/>
  <c r="AHP11" i="16"/>
  <c r="AHO11" i="16"/>
  <c r="AHN11" i="16"/>
  <c r="AHM11" i="16"/>
  <c r="AHL11" i="16"/>
  <c r="AHK11" i="16"/>
  <c r="AHJ11" i="16"/>
  <c r="AHI11" i="16"/>
  <c r="AHH11" i="16"/>
  <c r="AHG11" i="16"/>
  <c r="AHF11" i="16"/>
  <c r="AHE11" i="16"/>
  <c r="AHD11" i="16"/>
  <c r="AHC11" i="16"/>
  <c r="AHB11" i="16"/>
  <c r="AHA11" i="16"/>
  <c r="AGZ11" i="16"/>
  <c r="AGY11" i="16"/>
  <c r="AGX11" i="16"/>
  <c r="AGW11" i="16"/>
  <c r="AGV11" i="16"/>
  <c r="AGU11" i="16"/>
  <c r="AGT11" i="16"/>
  <c r="AGS11" i="16"/>
  <c r="AGR11" i="16"/>
  <c r="AGQ11" i="16"/>
  <c r="AGP11" i="16"/>
  <c r="AGO11" i="16"/>
  <c r="AGN11" i="16"/>
  <c r="AGM11" i="16"/>
  <c r="AGL11" i="16"/>
  <c r="AGK11" i="16"/>
  <c r="AGJ11" i="16"/>
  <c r="AGI11" i="16"/>
  <c r="AGH11" i="16"/>
  <c r="AGG11" i="16"/>
  <c r="AGF11" i="16"/>
  <c r="AGE11" i="16"/>
  <c r="AGD11" i="16"/>
  <c r="AGC11" i="16"/>
  <c r="AGB11" i="16"/>
  <c r="AGA11" i="16"/>
  <c r="AFY11" i="16"/>
  <c r="AFX11" i="16"/>
  <c r="AFW11" i="16"/>
  <c r="AFV11" i="16"/>
  <c r="AFU11" i="16"/>
  <c r="AFT11" i="16"/>
  <c r="AFS11" i="16"/>
  <c r="AFR11" i="16"/>
  <c r="AFQ11" i="16"/>
  <c r="AFP11" i="16"/>
  <c r="AFO11" i="16"/>
  <c r="AIR10" i="16"/>
  <c r="AIQ10" i="16"/>
  <c r="AIP10" i="16"/>
  <c r="AIO10" i="16"/>
  <c r="AIN10" i="16"/>
  <c r="AIM10" i="16"/>
  <c r="AIL10" i="16"/>
  <c r="AIK10" i="16"/>
  <c r="AIJ10" i="16"/>
  <c r="AII10" i="16"/>
  <c r="AIH10" i="16"/>
  <c r="AIG10" i="16"/>
  <c r="AIF10" i="16"/>
  <c r="AIE10" i="16"/>
  <c r="AID10" i="16"/>
  <c r="AIC10" i="16"/>
  <c r="AIB10" i="16"/>
  <c r="AIA10" i="16"/>
  <c r="AHZ10" i="16"/>
  <c r="AHY10" i="16"/>
  <c r="AHX10" i="16"/>
  <c r="AHW10" i="16"/>
  <c r="AHV10" i="16"/>
  <c r="AHU10" i="16"/>
  <c r="AHT10" i="16"/>
  <c r="AHS10" i="16"/>
  <c r="AHR10" i="16"/>
  <c r="AHQ10" i="16"/>
  <c r="AHP10" i="16"/>
  <c r="AHO10" i="16"/>
  <c r="AHN10" i="16"/>
  <c r="AHM10" i="16"/>
  <c r="AHL10" i="16"/>
  <c r="AHK10" i="16"/>
  <c r="AHJ10" i="16"/>
  <c r="AHI10" i="16"/>
  <c r="AHH10" i="16"/>
  <c r="AHG10" i="16"/>
  <c r="AHF10" i="16"/>
  <c r="AHE10" i="16"/>
  <c r="AHD10" i="16"/>
  <c r="AHC10" i="16"/>
  <c r="AHB10" i="16"/>
  <c r="AHA10" i="16"/>
  <c r="AGZ10" i="16"/>
  <c r="AGY10" i="16"/>
  <c r="AGX10" i="16"/>
  <c r="AGW10" i="16"/>
  <c r="AGV10" i="16"/>
  <c r="AGU10" i="16"/>
  <c r="AGT10" i="16"/>
  <c r="AGS10" i="16"/>
  <c r="AGR10" i="16"/>
  <c r="AGQ10" i="16"/>
  <c r="AGP10" i="16"/>
  <c r="AGO10" i="16"/>
  <c r="AGN10" i="16"/>
  <c r="AGM10" i="16"/>
  <c r="AGL10" i="16"/>
  <c r="AGK10" i="16"/>
  <c r="AGJ10" i="16"/>
  <c r="AGI10" i="16"/>
  <c r="AGH10" i="16"/>
  <c r="AGG10" i="16"/>
  <c r="AGF10" i="16"/>
  <c r="AGE10" i="16"/>
  <c r="AGD10" i="16"/>
  <c r="AGC10" i="16"/>
  <c r="AGB10" i="16"/>
  <c r="AGA10" i="16"/>
  <c r="AFZ10" i="16"/>
  <c r="AFY10" i="16"/>
  <c r="AFX10" i="16"/>
  <c r="AFW10" i="16"/>
  <c r="AFV10" i="16"/>
  <c r="AFU10" i="16"/>
  <c r="AFS10" i="16"/>
  <c r="AFR10" i="16"/>
  <c r="AFQ10" i="16"/>
  <c r="AFP10" i="16"/>
  <c r="AFO10" i="16"/>
  <c r="AIR8" i="16"/>
  <c r="AIQ8" i="16"/>
  <c r="AIP8" i="16"/>
  <c r="AIO8" i="16"/>
  <c r="AIN8" i="16"/>
  <c r="AIM8" i="16"/>
  <c r="AIL8" i="16"/>
  <c r="AIK8" i="16"/>
  <c r="AIJ8" i="16"/>
  <c r="AII8" i="16"/>
  <c r="AIH8" i="16"/>
  <c r="AIG8" i="16"/>
  <c r="AIF8" i="16"/>
  <c r="AIE8" i="16"/>
  <c r="AID8" i="16"/>
  <c r="AIC8" i="16"/>
  <c r="AIB8" i="16"/>
  <c r="AIA8" i="16"/>
  <c r="AHZ8" i="16"/>
  <c r="AHY8" i="16"/>
  <c r="AHX8" i="16"/>
  <c r="AHW8" i="16"/>
  <c r="AHV8" i="16"/>
  <c r="AHU8" i="16"/>
  <c r="AHT8" i="16"/>
  <c r="AHS8" i="16"/>
  <c r="AHR8" i="16"/>
  <c r="AHQ8" i="16"/>
  <c r="AHP8" i="16"/>
  <c r="AHO8" i="16"/>
  <c r="AHN8" i="16"/>
  <c r="AHM8" i="16"/>
  <c r="AHL8" i="16"/>
  <c r="AHK8" i="16"/>
  <c r="AHJ8" i="16"/>
  <c r="AHI8" i="16"/>
  <c r="AHH8" i="16"/>
  <c r="AHG8" i="16"/>
  <c r="AHF8" i="16"/>
  <c r="AHE8" i="16"/>
  <c r="AHD8" i="16"/>
  <c r="AHC8" i="16"/>
  <c r="AHB8" i="16"/>
  <c r="AHA8" i="16"/>
  <c r="AGZ8" i="16"/>
  <c r="AGY8" i="16"/>
  <c r="AGX8" i="16"/>
  <c r="AGW8" i="16"/>
  <c r="AGV8" i="16"/>
  <c r="AGU8" i="16"/>
  <c r="AGT8" i="16"/>
  <c r="AGS8" i="16"/>
  <c r="AGR8" i="16"/>
  <c r="AGQ8" i="16"/>
  <c r="AGP8" i="16"/>
  <c r="AGO8" i="16"/>
  <c r="AGN8" i="16"/>
  <c r="AGM8" i="16"/>
  <c r="AGL8" i="16"/>
  <c r="AGK8" i="16"/>
  <c r="AGJ8" i="16"/>
  <c r="AGI8" i="16"/>
  <c r="AGH8" i="16"/>
  <c r="AGG8" i="16"/>
  <c r="AGF8" i="16"/>
  <c r="AGE8" i="16"/>
  <c r="AGD8" i="16"/>
  <c r="AGC8" i="16"/>
  <c r="AGB8" i="16"/>
  <c r="AGA8" i="16"/>
  <c r="AFZ8" i="16"/>
  <c r="AFY8" i="16"/>
  <c r="AFX8" i="16"/>
  <c r="AFW8" i="16"/>
  <c r="AFV8" i="16"/>
  <c r="AFU8" i="16"/>
  <c r="AFT8" i="16"/>
  <c r="AFS8" i="16"/>
  <c r="AFR8" i="16"/>
  <c r="AFQ8" i="16"/>
  <c r="AFP8" i="16"/>
  <c r="AFO8" i="16"/>
  <c r="AIR9" i="16"/>
  <c r="AIQ9" i="16"/>
  <c r="AIP9" i="16"/>
  <c r="AIO9" i="16"/>
  <c r="AIN9" i="16"/>
  <c r="AIM9" i="16"/>
  <c r="AIL9" i="16"/>
  <c r="AIK9" i="16"/>
  <c r="AIJ9" i="16"/>
  <c r="AII9" i="16"/>
  <c r="AIH9" i="16"/>
  <c r="AIG9" i="16"/>
  <c r="AIF9" i="16"/>
  <c r="AIE9" i="16"/>
  <c r="AID9" i="16"/>
  <c r="AIC9" i="16"/>
  <c r="AIB9" i="16"/>
  <c r="AIA9" i="16"/>
  <c r="AHZ9" i="16"/>
  <c r="AHY9" i="16"/>
  <c r="AHX9" i="16"/>
  <c r="AHW9" i="16"/>
  <c r="AHV9" i="16"/>
  <c r="AHU9" i="16"/>
  <c r="AHT9" i="16"/>
  <c r="AHS9" i="16"/>
  <c r="AHR9" i="16"/>
  <c r="AHQ9" i="16"/>
  <c r="AHP9" i="16"/>
  <c r="AHO9" i="16"/>
  <c r="AHN9" i="16"/>
  <c r="AHM9" i="16"/>
  <c r="AHL9" i="16"/>
  <c r="AHK9" i="16"/>
  <c r="AHJ9" i="16"/>
  <c r="AHI9" i="16"/>
  <c r="AHH9" i="16"/>
  <c r="AHG9" i="16"/>
  <c r="AHF9" i="16"/>
  <c r="AHE9" i="16"/>
  <c r="AHD9" i="16"/>
  <c r="AHC9" i="16"/>
  <c r="AHB9" i="16"/>
  <c r="AHA9" i="16"/>
  <c r="AGZ9" i="16"/>
  <c r="AGY9" i="16"/>
  <c r="AGX9" i="16"/>
  <c r="AGW9" i="16"/>
  <c r="AGV9" i="16"/>
  <c r="AGU9" i="16"/>
  <c r="AGT9" i="16"/>
  <c r="AGS9" i="16"/>
  <c r="AGR9" i="16"/>
  <c r="AGQ9" i="16"/>
  <c r="AGP9" i="16"/>
  <c r="AGO9" i="16"/>
  <c r="AGN9" i="16"/>
  <c r="AGM9" i="16"/>
  <c r="AGL9" i="16"/>
  <c r="AGK9" i="16"/>
  <c r="AGJ9" i="16"/>
  <c r="AGI9" i="16"/>
  <c r="AGH9" i="16"/>
  <c r="AGG9" i="16"/>
  <c r="AGF9" i="16"/>
  <c r="AGE9" i="16"/>
  <c r="AGD9" i="16"/>
  <c r="AGC9" i="16"/>
  <c r="AGB9" i="16"/>
  <c r="AGA9" i="16"/>
  <c r="AFZ9" i="16"/>
  <c r="AFY9" i="16"/>
  <c r="AFX9" i="16"/>
  <c r="AFW9" i="16"/>
  <c r="AFV9" i="16"/>
  <c r="AFU9" i="16"/>
  <c r="AFT9" i="16"/>
  <c r="AFS9" i="16"/>
  <c r="AFR9" i="16"/>
  <c r="AFQ9" i="16"/>
  <c r="AFP9" i="16"/>
  <c r="AFO9" i="16"/>
  <c r="AIR5" i="16"/>
  <c r="AIQ5" i="16"/>
  <c r="AIP5" i="16"/>
  <c r="AIO5" i="16"/>
  <c r="AIN5" i="16"/>
  <c r="AIM5" i="16"/>
  <c r="AIL5" i="16"/>
  <c r="AIK5" i="16"/>
  <c r="AIJ5" i="16"/>
  <c r="AII5" i="16"/>
  <c r="AIH5" i="16"/>
  <c r="AIG5" i="16"/>
  <c r="AIF5" i="16"/>
  <c r="AIE5" i="16"/>
  <c r="AID5" i="16"/>
  <c r="AIC5" i="16"/>
  <c r="AIB5" i="16"/>
  <c r="AIA5" i="16"/>
  <c r="AHZ5" i="16"/>
  <c r="AHY5" i="16"/>
  <c r="AHX5" i="16"/>
  <c r="AHW5" i="16"/>
  <c r="AHV5" i="16"/>
  <c r="AHU5" i="16"/>
  <c r="AHT5" i="16"/>
  <c r="AHS5" i="16"/>
  <c r="AHR5" i="16"/>
  <c r="AHQ5" i="16"/>
  <c r="AHP5" i="16"/>
  <c r="AHO5" i="16"/>
  <c r="AHN5" i="16"/>
  <c r="AHM5" i="16"/>
  <c r="AHL5" i="16"/>
  <c r="AHK5" i="16"/>
  <c r="AHJ5" i="16"/>
  <c r="AHI5" i="16"/>
  <c r="AHH5" i="16"/>
  <c r="AHG5" i="16"/>
  <c r="AHF5" i="16"/>
  <c r="AHE5" i="16"/>
  <c r="AHD5" i="16"/>
  <c r="AHC5" i="16"/>
  <c r="AHB5" i="16"/>
  <c r="AHA5" i="16"/>
  <c r="AGZ5" i="16"/>
  <c r="AGY5" i="16"/>
  <c r="AGX5" i="16"/>
  <c r="AGW5" i="16"/>
  <c r="AGV5" i="16"/>
  <c r="AGU5" i="16"/>
  <c r="AGT5" i="16"/>
  <c r="AGS5" i="16"/>
  <c r="AGR5" i="16"/>
  <c r="AGQ5" i="16"/>
  <c r="AGP5" i="16"/>
  <c r="AGO5" i="16"/>
  <c r="AGN5" i="16"/>
  <c r="AGM5" i="16"/>
  <c r="AGL5" i="16"/>
  <c r="AGK5" i="16"/>
  <c r="AGJ5" i="16"/>
  <c r="AGI5" i="16"/>
  <c r="AGH5" i="16"/>
  <c r="AGG5" i="16"/>
  <c r="AGF5" i="16"/>
  <c r="AGE5" i="16"/>
  <c r="AGD5" i="16"/>
  <c r="AGC5" i="16"/>
  <c r="AGB5" i="16"/>
  <c r="AGA5" i="16"/>
  <c r="AFZ5" i="16"/>
  <c r="AFY5" i="16"/>
  <c r="AFX5" i="16"/>
  <c r="AFW5" i="16"/>
  <c r="AFV5" i="16"/>
  <c r="AFU5" i="16"/>
  <c r="AFT5" i="16"/>
  <c r="AFS5" i="16"/>
  <c r="AFR5" i="16"/>
  <c r="AFQ5" i="16"/>
  <c r="AFP5" i="16"/>
  <c r="AFO5" i="16"/>
  <c r="AIR7" i="16"/>
  <c r="AIQ7" i="16"/>
  <c r="AIP7" i="16"/>
  <c r="AIO7" i="16"/>
  <c r="AIN7" i="16"/>
  <c r="AIM7" i="16"/>
  <c r="AIL7" i="16"/>
  <c r="AIK7" i="16"/>
  <c r="AIJ7" i="16"/>
  <c r="AII7" i="16"/>
  <c r="AIH7" i="16"/>
  <c r="AIG7" i="16"/>
  <c r="AIF7" i="16"/>
  <c r="AIE7" i="16"/>
  <c r="AID7" i="16"/>
  <c r="AIC7" i="16"/>
  <c r="AIB7" i="16"/>
  <c r="AIA7" i="16"/>
  <c r="AHZ7" i="16"/>
  <c r="AHY7" i="16"/>
  <c r="AHX7" i="16"/>
  <c r="AHW7" i="16"/>
  <c r="AHV7" i="16"/>
  <c r="AHU7" i="16"/>
  <c r="AHT7" i="16"/>
  <c r="AHS7" i="16"/>
  <c r="AHR7" i="16"/>
  <c r="AHQ7" i="16"/>
  <c r="AHP7" i="16"/>
  <c r="AHO7" i="16"/>
  <c r="AHN7" i="16"/>
  <c r="AHM7" i="16"/>
  <c r="AHL7" i="16"/>
  <c r="AHK7" i="16"/>
  <c r="AHJ7" i="16"/>
  <c r="AHI7" i="16"/>
  <c r="AHH7" i="16"/>
  <c r="AHG7" i="16"/>
  <c r="AHF7" i="16"/>
  <c r="AHE7" i="16"/>
  <c r="AHD7" i="16"/>
  <c r="AHC7" i="16"/>
  <c r="AHB7" i="16"/>
  <c r="AHA7" i="16"/>
  <c r="AGZ7" i="16"/>
  <c r="AGY7" i="16"/>
  <c r="AGX7" i="16"/>
  <c r="AGW7" i="16"/>
  <c r="AGV7" i="16"/>
  <c r="AGU7" i="16"/>
  <c r="AGT7" i="16"/>
  <c r="AGS7" i="16"/>
  <c r="AGR7" i="16"/>
  <c r="AGQ7" i="16"/>
  <c r="AGP7" i="16"/>
  <c r="AGO7" i="16"/>
  <c r="AGN7" i="16"/>
  <c r="AGM7" i="16"/>
  <c r="AGL7" i="16"/>
  <c r="AGK7" i="16"/>
  <c r="AGJ7" i="16"/>
  <c r="AGI7" i="16"/>
  <c r="AGH7" i="16"/>
  <c r="AGG7" i="16"/>
  <c r="AGF7" i="16"/>
  <c r="AGE7" i="16"/>
  <c r="AGD7" i="16"/>
  <c r="AGC7" i="16"/>
  <c r="AGB7" i="16"/>
  <c r="AGA7" i="16"/>
  <c r="AFZ7" i="16"/>
  <c r="AFY7" i="16"/>
  <c r="AFX7" i="16"/>
  <c r="AFW7" i="16"/>
  <c r="AFV7" i="16"/>
  <c r="AFU7" i="16"/>
  <c r="AFS7" i="16"/>
  <c r="AFR7" i="16"/>
  <c r="AFQ7" i="16"/>
  <c r="AFP7" i="16"/>
  <c r="AFO7" i="16"/>
  <c r="AIR4" i="16"/>
  <c r="AIQ4" i="16"/>
  <c r="AIP4" i="16"/>
  <c r="AIO4" i="16"/>
  <c r="AIN4" i="16"/>
  <c r="AIM4" i="16"/>
  <c r="AIL4" i="16"/>
  <c r="AIK4" i="16"/>
  <c r="AIJ4" i="16"/>
  <c r="AII4" i="16"/>
  <c r="AIH4" i="16"/>
  <c r="AIG4" i="16"/>
  <c r="AIF4" i="16"/>
  <c r="AIE4" i="16"/>
  <c r="AID4" i="16"/>
  <c r="AIC4" i="16"/>
  <c r="AIB4" i="16"/>
  <c r="AIA4" i="16"/>
  <c r="AHZ4" i="16"/>
  <c r="AHY4" i="16"/>
  <c r="AHX4" i="16"/>
  <c r="AHW4" i="16"/>
  <c r="AHV4" i="16"/>
  <c r="AHU4" i="16"/>
  <c r="AHT4" i="16"/>
  <c r="AHS4" i="16"/>
  <c r="AHR4" i="16"/>
  <c r="AHQ4" i="16"/>
  <c r="AHP4" i="16"/>
  <c r="AHO4" i="16"/>
  <c r="AHN4" i="16"/>
  <c r="AHM4" i="16"/>
  <c r="AHL4" i="16"/>
  <c r="AHK4" i="16"/>
  <c r="AHJ4" i="16"/>
  <c r="AHI4" i="16"/>
  <c r="AHH4" i="16"/>
  <c r="AHG4" i="16"/>
  <c r="AHF4" i="16"/>
  <c r="AHE4" i="16"/>
  <c r="AHD4" i="16"/>
  <c r="AHC4" i="16"/>
  <c r="AHB4" i="16"/>
  <c r="AHA4" i="16"/>
  <c r="AGZ4" i="16"/>
  <c r="AGY4" i="16"/>
  <c r="AGX4" i="16"/>
  <c r="AGW4" i="16"/>
  <c r="AGV4" i="16"/>
  <c r="AGU4" i="16"/>
  <c r="AGT4" i="16"/>
  <c r="AGS4" i="16"/>
  <c r="AGR4" i="16"/>
  <c r="AGQ4" i="16"/>
  <c r="AGP4" i="16"/>
  <c r="AGO4" i="16"/>
  <c r="AGN4" i="16"/>
  <c r="AGM4" i="16"/>
  <c r="AGL4" i="16"/>
  <c r="AGK4" i="16"/>
  <c r="AGJ4" i="16"/>
  <c r="AGI4" i="16"/>
  <c r="AGH4" i="16"/>
  <c r="AGG4" i="16"/>
  <c r="AGF4" i="16"/>
  <c r="AGE4" i="16"/>
  <c r="AGD4" i="16"/>
  <c r="AGC4" i="16"/>
  <c r="AGB4" i="16"/>
  <c r="AGA4" i="16"/>
  <c r="AFY4" i="16"/>
  <c r="AFX4" i="16"/>
  <c r="AFW4" i="16"/>
  <c r="AFV4" i="16"/>
  <c r="AFU4" i="16"/>
  <c r="AFT4" i="16"/>
  <c r="AFS4" i="16"/>
  <c r="AFR4" i="16"/>
  <c r="AFQ4" i="16"/>
  <c r="AFP4" i="16"/>
  <c r="AFO4" i="16"/>
  <c r="AIR3" i="16"/>
  <c r="AIQ3" i="16"/>
  <c r="AIP3" i="16"/>
  <c r="AIO3" i="16"/>
  <c r="AIN3" i="16"/>
  <c r="AIM3" i="16"/>
  <c r="AIL3" i="16"/>
  <c r="AIK3" i="16"/>
  <c r="AIJ3" i="16"/>
  <c r="AII3" i="16"/>
  <c r="AIH3" i="16"/>
  <c r="AIG3" i="16"/>
  <c r="AIF3" i="16"/>
  <c r="AIE3" i="16"/>
  <c r="AID3" i="16"/>
  <c r="AIC3" i="16"/>
  <c r="AIB3" i="16"/>
  <c r="AIA3" i="16"/>
  <c r="AHZ3" i="16"/>
  <c r="AHY3" i="16"/>
  <c r="AHX3" i="16"/>
  <c r="AHW3" i="16"/>
  <c r="AHV3" i="16"/>
  <c r="AHU3" i="16"/>
  <c r="AHT3" i="16"/>
  <c r="AHS3" i="16"/>
  <c r="AHR3" i="16"/>
  <c r="AHQ3" i="16"/>
  <c r="AHP3" i="16"/>
  <c r="AHO3" i="16"/>
  <c r="AHN3" i="16"/>
  <c r="AHM3" i="16"/>
  <c r="AHL3" i="16"/>
  <c r="AHK3" i="16"/>
  <c r="AHJ3" i="16"/>
  <c r="AHI3" i="16"/>
  <c r="AHH3" i="16"/>
  <c r="AHG3" i="16"/>
  <c r="AHF3" i="16"/>
  <c r="AHE3" i="16"/>
  <c r="AHD3" i="16"/>
  <c r="AHC3" i="16"/>
  <c r="AHB3" i="16"/>
  <c r="AHA3" i="16"/>
  <c r="AGZ3" i="16"/>
  <c r="AGY3" i="16"/>
  <c r="AGX3" i="16"/>
  <c r="AGW3" i="16"/>
  <c r="AGV3" i="16"/>
  <c r="AGU3" i="16"/>
  <c r="AGT3" i="16"/>
  <c r="AGS3" i="16"/>
  <c r="AGR3" i="16"/>
  <c r="AGQ3" i="16"/>
  <c r="AGP3" i="16"/>
  <c r="AGO3" i="16"/>
  <c r="AGN3" i="16"/>
  <c r="AGM3" i="16"/>
  <c r="AGL3" i="16"/>
  <c r="AGK3" i="16"/>
  <c r="AGJ3" i="16"/>
  <c r="AGI3" i="16"/>
  <c r="AGH3" i="16"/>
  <c r="AGG3" i="16"/>
  <c r="AGF3" i="16"/>
  <c r="AGE3" i="16"/>
  <c r="AGD3" i="16"/>
  <c r="AGC3" i="16"/>
  <c r="AGB3" i="16"/>
  <c r="AGA3" i="16"/>
  <c r="AFZ3" i="16"/>
  <c r="AFY3" i="16"/>
  <c r="AFX3" i="16"/>
  <c r="AFW3" i="16"/>
  <c r="AFV3" i="16"/>
  <c r="AFU3" i="16"/>
  <c r="AFT3" i="16"/>
  <c r="AFS3" i="16"/>
  <c r="AFR3" i="16"/>
  <c r="AFQ3" i="16"/>
  <c r="AFP3" i="16"/>
  <c r="AFO3" i="16"/>
  <c r="AIR6" i="16"/>
  <c r="AIQ6" i="16"/>
  <c r="AIP6" i="16"/>
  <c r="AIO6" i="16"/>
  <c r="AIN6" i="16"/>
  <c r="AIM6" i="16"/>
  <c r="AIL6" i="16"/>
  <c r="AIK6" i="16"/>
  <c r="AIJ6" i="16"/>
  <c r="AII6" i="16"/>
  <c r="AIH6" i="16"/>
  <c r="AIG6" i="16"/>
  <c r="AIF6" i="16"/>
  <c r="AIE6" i="16"/>
  <c r="AID6" i="16"/>
  <c r="AIC6" i="16"/>
  <c r="AIB6" i="16"/>
  <c r="AIA6" i="16"/>
  <c r="AHZ6" i="16"/>
  <c r="AHY6" i="16"/>
  <c r="AHX6" i="16"/>
  <c r="AHW6" i="16"/>
  <c r="AHV6" i="16"/>
  <c r="AHU6" i="16"/>
  <c r="AHT6" i="16"/>
  <c r="AHS6" i="16"/>
  <c r="AHR6" i="16"/>
  <c r="AHQ6" i="16"/>
  <c r="AHP6" i="16"/>
  <c r="AHO6" i="16"/>
  <c r="AHN6" i="16"/>
  <c r="AHM6" i="16"/>
  <c r="AHL6" i="16"/>
  <c r="AHK6" i="16"/>
  <c r="AHJ6" i="16"/>
  <c r="AHI6" i="16"/>
  <c r="AHH6" i="16"/>
  <c r="AHG6" i="16"/>
  <c r="AHF6" i="16"/>
  <c r="AHE6" i="16"/>
  <c r="AHD6" i="16"/>
  <c r="AHC6" i="16"/>
  <c r="AHB6" i="16"/>
  <c r="AHA6" i="16"/>
  <c r="AGZ6" i="16"/>
  <c r="AGY6" i="16"/>
  <c r="AGX6" i="16"/>
  <c r="AGW6" i="16"/>
  <c r="AGV6" i="16"/>
  <c r="AGU6" i="16"/>
  <c r="AGT6" i="16"/>
  <c r="AGS6" i="16"/>
  <c r="AGR6" i="16"/>
  <c r="AGQ6" i="16"/>
  <c r="AGP6" i="16"/>
  <c r="AGO6" i="16"/>
  <c r="AGN6" i="16"/>
  <c r="AGM6" i="16"/>
  <c r="AGL6" i="16"/>
  <c r="AGK6" i="16"/>
  <c r="AGJ6" i="16"/>
  <c r="AGI6" i="16"/>
  <c r="AGH6" i="16"/>
  <c r="AGG6" i="16"/>
  <c r="AGF6" i="16"/>
  <c r="AGE6" i="16"/>
  <c r="AGD6" i="16"/>
  <c r="AGC6" i="16"/>
  <c r="AGB6" i="16"/>
  <c r="AGA6" i="16"/>
  <c r="AFZ6" i="16"/>
  <c r="AFY6" i="16"/>
  <c r="AFX6" i="16"/>
  <c r="AFW6" i="16"/>
  <c r="AFV6" i="16"/>
  <c r="AFU6" i="16"/>
  <c r="AFT6" i="16"/>
  <c r="AFS6" i="16"/>
  <c r="AFR6" i="16"/>
  <c r="AFQ6" i="16"/>
  <c r="AFP6" i="16"/>
  <c r="AFO6" i="16"/>
  <c r="AI345" i="21" l="1"/>
  <c r="T346" i="21"/>
  <c r="U346" i="21" s="1"/>
  <c r="AH346" i="21" s="1"/>
  <c r="AI346" i="21" s="1"/>
  <c r="AI178" i="21"/>
  <c r="BI178" i="21" s="1"/>
  <c r="T179" i="21"/>
  <c r="U179" i="21" s="1"/>
  <c r="AX178" i="21"/>
  <c r="Y178" i="21"/>
  <c r="AY178" i="21" s="1"/>
  <c r="AT179" i="21"/>
  <c r="AKD114" i="4"/>
  <c r="AKT114" i="4"/>
  <c r="ALJ114" i="4"/>
  <c r="AKB99" i="4"/>
  <c r="AKR99" i="4"/>
  <c r="ALH99" i="4"/>
  <c r="AJL99" i="4"/>
  <c r="AJP62" i="4"/>
  <c r="AKF62" i="4"/>
  <c r="AKV62" i="4"/>
  <c r="ALL62" i="4"/>
  <c r="AW112" i="21"/>
  <c r="W113" i="21"/>
  <c r="AU94" i="21"/>
  <c r="S95" i="21"/>
  <c r="AS95" i="21" s="1"/>
  <c r="AH94" i="21"/>
  <c r="Q95" i="21"/>
  <c r="R95" i="21"/>
  <c r="W414" i="21"/>
  <c r="T401" i="21"/>
  <c r="U401" i="21" s="1"/>
  <c r="W359" i="21"/>
  <c r="W304" i="21"/>
  <c r="T291" i="21"/>
  <c r="U291" i="21" s="1"/>
  <c r="W249" i="21"/>
  <c r="T235" i="21"/>
  <c r="U235" i="21" s="1"/>
  <c r="X235" i="21" s="1"/>
  <c r="Y235" i="21" s="1"/>
  <c r="W196" i="21"/>
  <c r="AJM114" i="4"/>
  <c r="ALE105" i="4"/>
  <c r="ALC98" i="4"/>
  <c r="AJG98" i="4"/>
  <c r="AKQ85" i="4"/>
  <c r="AJI105" i="4"/>
  <c r="AKO105" i="4"/>
  <c r="ALS98" i="4"/>
  <c r="AJU21" i="4"/>
  <c r="AKK21" i="4"/>
  <c r="ALQ21" i="4"/>
  <c r="AJS52" i="4"/>
  <c r="AKI52" i="4"/>
  <c r="AKY52" i="4"/>
  <c r="ALO52" i="4"/>
  <c r="AJQ6" i="4"/>
  <c r="AKG6" i="4"/>
  <c r="AKW6" i="4"/>
  <c r="ALM6" i="4"/>
  <c r="ALW85" i="4"/>
  <c r="ALU105" i="4"/>
  <c r="AJE21" i="4"/>
  <c r="ALG85" i="4"/>
  <c r="AJY105" i="4"/>
  <c r="AJW98" i="4"/>
  <c r="ALA21" i="4"/>
  <c r="AKM98" i="4"/>
  <c r="AJO58" i="4"/>
  <c r="AKE58" i="4"/>
  <c r="AKU58" i="4"/>
  <c r="ALK58" i="4"/>
  <c r="AJM111" i="4"/>
  <c r="AKC111" i="4"/>
  <c r="AKS111" i="4"/>
  <c r="ALI111" i="4"/>
  <c r="AJK41" i="4"/>
  <c r="AKA41" i="4"/>
  <c r="AKQ41" i="4"/>
  <c r="ALG41" i="4"/>
  <c r="ALW41" i="4"/>
  <c r="AJI18" i="4"/>
  <c r="AJY18" i="4"/>
  <c r="AKO18" i="4"/>
  <c r="ALE18" i="4"/>
  <c r="ALU18" i="4"/>
  <c r="AJH93" i="4"/>
  <c r="AJX93" i="4"/>
  <c r="AKN93" i="4"/>
  <c r="ALD93" i="4"/>
  <c r="ALT93" i="4"/>
  <c r="AJF19" i="4"/>
  <c r="AJV19" i="4"/>
  <c r="AKL19" i="4"/>
  <c r="ALB19" i="4"/>
  <c r="ALR19" i="4"/>
  <c r="AJT116" i="4"/>
  <c r="AKJ116" i="4"/>
  <c r="AKZ116" i="4"/>
  <c r="ALP116" i="4"/>
  <c r="AJR68" i="4"/>
  <c r="AKH68" i="4"/>
  <c r="AKX68" i="4"/>
  <c r="ALN68" i="4"/>
  <c r="AJP122" i="4"/>
  <c r="AKF122" i="4"/>
  <c r="AKV122" i="4"/>
  <c r="ALL122" i="4"/>
  <c r="AJN27" i="4"/>
  <c r="AKD27" i="4"/>
  <c r="AKT27" i="4"/>
  <c r="ALJ27" i="4"/>
  <c r="AJL79" i="4"/>
  <c r="AKB79" i="4"/>
  <c r="AKR79" i="4"/>
  <c r="ALH79" i="4"/>
  <c r="AJJ20" i="4"/>
  <c r="AJZ20" i="4"/>
  <c r="AKP20" i="4"/>
  <c r="ALF20" i="4"/>
  <c r="ALV20" i="4"/>
  <c r="AJH104" i="4"/>
  <c r="AJX104" i="4"/>
  <c r="AKN104" i="4"/>
  <c r="ALD104" i="4"/>
  <c r="ALT104" i="4"/>
  <c r="AJF118" i="4"/>
  <c r="AJV118" i="4"/>
  <c r="AKL118" i="4"/>
  <c r="ALB118" i="4"/>
  <c r="ALR118" i="4"/>
  <c r="AJT103" i="4"/>
  <c r="AKJ103" i="4"/>
  <c r="AKZ103" i="4"/>
  <c r="ALP103" i="4"/>
  <c r="AJR101" i="4"/>
  <c r="AKH101" i="4"/>
  <c r="AKX101" i="4"/>
  <c r="ALN101" i="4"/>
  <c r="AJP55" i="4"/>
  <c r="AKF55" i="4"/>
  <c r="AKV55" i="4"/>
  <c r="ALL55" i="4"/>
  <c r="AJN57" i="4"/>
  <c r="AKD57" i="4"/>
  <c r="AKT57" i="4"/>
  <c r="ALJ57" i="4"/>
  <c r="AJL32" i="4"/>
  <c r="AKB32" i="4"/>
  <c r="AKR32" i="4"/>
  <c r="ALH32" i="4"/>
  <c r="AJJ126" i="4"/>
  <c r="AJZ126" i="4"/>
  <c r="AKP126" i="4"/>
  <c r="ALF126" i="4"/>
  <c r="ALV126" i="4"/>
  <c r="AJH100" i="4"/>
  <c r="AJX100" i="4"/>
  <c r="AKN100" i="4"/>
  <c r="ALD100" i="4"/>
  <c r="ALT100" i="4"/>
  <c r="AJF90" i="4"/>
  <c r="AJV90" i="4"/>
  <c r="AKL90" i="4"/>
  <c r="ALB90" i="4"/>
  <c r="ALR90" i="4"/>
  <c r="AJT65" i="4"/>
  <c r="AKJ65" i="4"/>
  <c r="AKZ65" i="4"/>
  <c r="ALP65" i="4"/>
  <c r="AJR120" i="4"/>
  <c r="AKH120" i="4"/>
  <c r="AKX120" i="4"/>
  <c r="ALN120" i="4"/>
  <c r="AJP23" i="4"/>
  <c r="AKF23" i="4"/>
  <c r="AKV23" i="4"/>
  <c r="ALL23" i="4"/>
  <c r="AJN83" i="4"/>
  <c r="AKD83" i="4"/>
  <c r="AKT83" i="4"/>
  <c r="ALJ83" i="4"/>
  <c r="AJL45" i="4"/>
  <c r="AKB45" i="4"/>
  <c r="AKR45" i="4"/>
  <c r="ALH45" i="4"/>
  <c r="AJJ86" i="4"/>
  <c r="AJZ86" i="4"/>
  <c r="AKP86" i="4"/>
  <c r="ALF86" i="4"/>
  <c r="ALV86" i="4"/>
  <c r="AJH4" i="4"/>
  <c r="AJX4" i="4"/>
  <c r="AKN4" i="4"/>
  <c r="ALD4" i="4"/>
  <c r="ALT4" i="4"/>
  <c r="AJF70" i="4"/>
  <c r="AJV70" i="4"/>
  <c r="AKL70" i="4"/>
  <c r="ALB70" i="4"/>
  <c r="ALR70" i="4"/>
  <c r="AJT37" i="4"/>
  <c r="AKJ37" i="4"/>
  <c r="AKZ37" i="4"/>
  <c r="ALP37" i="4"/>
  <c r="AJR119" i="4"/>
  <c r="AKH119" i="4"/>
  <c r="AKX119" i="4"/>
  <c r="ALN119" i="4"/>
  <c r="AJP80" i="4"/>
  <c r="AKF80" i="4"/>
  <c r="AKV80" i="4"/>
  <c r="ALL80" i="4"/>
  <c r="AJN60" i="4"/>
  <c r="AKD60" i="4"/>
  <c r="AKT60" i="4"/>
  <c r="ALJ60" i="4"/>
  <c r="AJL5" i="4"/>
  <c r="AKB5" i="4"/>
  <c r="AKR5" i="4"/>
  <c r="ALH5" i="4"/>
  <c r="AJJ25" i="4"/>
  <c r="AJZ25" i="4"/>
  <c r="AKP25" i="4"/>
  <c r="ALF25" i="4"/>
  <c r="ALV25" i="4"/>
  <c r="AJH130" i="4"/>
  <c r="AJX130" i="4"/>
  <c r="AKN130" i="4"/>
  <c r="ALD130" i="4"/>
  <c r="ALT130" i="4"/>
  <c r="AJF48" i="4"/>
  <c r="AJV48" i="4"/>
  <c r="AKL48" i="4"/>
  <c r="ALB48" i="4"/>
  <c r="ALR48" i="4"/>
  <c r="AJT28" i="4"/>
  <c r="AKJ28" i="4"/>
  <c r="AKZ28" i="4"/>
  <c r="ALP28" i="4"/>
  <c r="AJR66" i="4"/>
  <c r="AKH66" i="4"/>
  <c r="AKX66" i="4"/>
  <c r="ALN66" i="4"/>
  <c r="AJP113" i="4"/>
  <c r="AKF113" i="4"/>
  <c r="AKV113" i="4"/>
  <c r="ALL113" i="4"/>
  <c r="AJN71" i="4"/>
  <c r="AKD71" i="4"/>
  <c r="AKT71" i="4"/>
  <c r="ALJ71" i="4"/>
  <c r="AJL7" i="4"/>
  <c r="AKB7" i="4"/>
  <c r="AKR7" i="4"/>
  <c r="ALH7" i="4"/>
  <c r="AJJ74" i="4"/>
  <c r="AJZ74" i="4"/>
  <c r="AKP74" i="4"/>
  <c r="ALF74" i="4"/>
  <c r="ALV74" i="4"/>
  <c r="AJH9" i="4"/>
  <c r="AJX9" i="4"/>
  <c r="AKN9" i="4"/>
  <c r="ALD9" i="4"/>
  <c r="ALT9" i="4"/>
  <c r="AJF22" i="4"/>
  <c r="AJV22" i="4"/>
  <c r="AKL22" i="4"/>
  <c r="ALB22" i="4"/>
  <c r="ALR22" i="4"/>
  <c r="AJD64" i="4"/>
  <c r="AJT64" i="4"/>
  <c r="AKJ64" i="4"/>
  <c r="AKZ64" i="4"/>
  <c r="ALP64" i="4"/>
  <c r="AJR87" i="4"/>
  <c r="AKH87" i="4"/>
  <c r="AKX87" i="4"/>
  <c r="ALN87" i="4"/>
  <c r="AJP39" i="4"/>
  <c r="AKF39" i="4"/>
  <c r="AKV39" i="4"/>
  <c r="ALL39" i="4"/>
  <c r="AJN61" i="4"/>
  <c r="AKD61" i="4"/>
  <c r="AKT61" i="4"/>
  <c r="ALJ61" i="4"/>
  <c r="AJL107" i="4"/>
  <c r="AKB107" i="4"/>
  <c r="AKR107" i="4"/>
  <c r="ALH107" i="4"/>
  <c r="AJJ89" i="4"/>
  <c r="AJZ89" i="4"/>
  <c r="AKP89" i="4"/>
  <c r="ALF89" i="4"/>
  <c r="ALV89" i="4"/>
  <c r="AJH42" i="4"/>
  <c r="AJX42" i="4"/>
  <c r="AKN42" i="4"/>
  <c r="ALD42" i="4"/>
  <c r="ALT42" i="4"/>
  <c r="AJF44" i="4"/>
  <c r="AJV44" i="4"/>
  <c r="AKL44" i="4"/>
  <c r="ALB44" i="4"/>
  <c r="ALP95" i="4"/>
  <c r="AJR115" i="4"/>
  <c r="AKH115" i="4"/>
  <c r="AKX115" i="4"/>
  <c r="ALN115" i="4"/>
  <c r="AJP17" i="4"/>
  <c r="AKF17" i="4"/>
  <c r="AKV17" i="4"/>
  <c r="ALL17" i="4"/>
  <c r="AJN84" i="4"/>
  <c r="AKD84" i="4"/>
  <c r="AKT84" i="4"/>
  <c r="ALJ84" i="4"/>
  <c r="AJL3" i="4"/>
  <c r="AKB3" i="4"/>
  <c r="AKR3" i="4"/>
  <c r="ALH3" i="4"/>
  <c r="ALJ91" i="4"/>
  <c r="AJL88" i="4"/>
  <c r="AKB88" i="4"/>
  <c r="AKR88" i="4"/>
  <c r="ALH88" i="4"/>
  <c r="AJJ125" i="4"/>
  <c r="AJZ125" i="4"/>
  <c r="AKP125" i="4"/>
  <c r="ALF125" i="4"/>
  <c r="ALV125" i="4"/>
  <c r="AJH33" i="4"/>
  <c r="AJX33" i="4"/>
  <c r="AKN33" i="4"/>
  <c r="ALD33" i="4"/>
  <c r="ALT33" i="4"/>
  <c r="AJF129" i="4"/>
  <c r="AJV129" i="4"/>
  <c r="AKL129" i="4"/>
  <c r="ALB129" i="4"/>
  <c r="ALR129" i="4"/>
  <c r="AJT108" i="4"/>
  <c r="AKJ108" i="4"/>
  <c r="AKZ108" i="4"/>
  <c r="ALP108" i="4"/>
  <c r="AJR24" i="4"/>
  <c r="AKH24" i="4"/>
  <c r="AKX24" i="4"/>
  <c r="ALN24" i="4"/>
  <c r="AJP16" i="4"/>
  <c r="AKF16" i="4"/>
  <c r="AKV16" i="4"/>
  <c r="ALL16" i="4"/>
  <c r="AJN82" i="4"/>
  <c r="AKD82" i="4"/>
  <c r="AKT82" i="4"/>
  <c r="ALJ82" i="4"/>
  <c r="AJL112" i="4"/>
  <c r="AKB112" i="4"/>
  <c r="AJJ106" i="4"/>
  <c r="AJZ106" i="4"/>
  <c r="AKP106" i="4"/>
  <c r="ALF106" i="4"/>
  <c r="ALV106" i="4"/>
  <c r="AKR112" i="4"/>
  <c r="ALH112" i="4"/>
  <c r="AJJ11" i="4"/>
  <c r="AJZ11" i="4"/>
  <c r="AKP11" i="4"/>
  <c r="ALF11" i="4"/>
  <c r="ALV11" i="4"/>
  <c r="AJH43" i="4"/>
  <c r="AJX43" i="4"/>
  <c r="AKN43" i="4"/>
  <c r="ALD43" i="4"/>
  <c r="ALT43" i="4"/>
  <c r="AJF12" i="4"/>
  <c r="AJV12" i="4"/>
  <c r="AKL12" i="4"/>
  <c r="ALB12" i="4"/>
  <c r="ALR12" i="4"/>
  <c r="AJD117" i="4"/>
  <c r="AJT117" i="4"/>
  <c r="AKJ117" i="4"/>
  <c r="AKZ117" i="4"/>
  <c r="ALP117" i="4"/>
  <c r="AJR46" i="4"/>
  <c r="AKH46" i="4"/>
  <c r="AKX46" i="4"/>
  <c r="ALN46" i="4"/>
  <c r="AJP92" i="4"/>
  <c r="AKF92" i="4"/>
  <c r="AKV92" i="4"/>
  <c r="ALL92" i="4"/>
  <c r="AJN109" i="4"/>
  <c r="AKD109" i="4"/>
  <c r="AKT109" i="4"/>
  <c r="ALJ109" i="4"/>
  <c r="AJL14" i="4"/>
  <c r="AKB14" i="4"/>
  <c r="AKR14" i="4"/>
  <c r="ALH14" i="4"/>
  <c r="AJJ51" i="4"/>
  <c r="AJZ51" i="4"/>
  <c r="AKP51" i="4"/>
  <c r="ALF51" i="4"/>
  <c r="ALV51" i="4"/>
  <c r="AJH69" i="4"/>
  <c r="AJX69" i="4"/>
  <c r="AKN69" i="4"/>
  <c r="ALD69" i="4"/>
  <c r="ALT69" i="4"/>
  <c r="AJF10" i="4"/>
  <c r="AJV10" i="4"/>
  <c r="AKL10" i="4"/>
  <c r="ALB10" i="4"/>
  <c r="ALR10" i="4"/>
  <c r="AJD123" i="4"/>
  <c r="AJT123" i="4"/>
  <c r="AKJ123" i="4"/>
  <c r="AKZ123" i="4"/>
  <c r="ALP123" i="4"/>
  <c r="AJR73" i="4"/>
  <c r="AKH73" i="4"/>
  <c r="AKX73" i="4"/>
  <c r="ALN73" i="4"/>
  <c r="AJP127" i="4"/>
  <c r="AKF127" i="4"/>
  <c r="AKV127" i="4"/>
  <c r="ALL127" i="4"/>
  <c r="AJN34" i="4"/>
  <c r="AKD34" i="4"/>
  <c r="AKT34" i="4"/>
  <c r="ALJ34" i="4"/>
  <c r="AJL75" i="4"/>
  <c r="AKB75" i="4"/>
  <c r="AKR75" i="4"/>
  <c r="ALH75" i="4"/>
  <c r="AJJ124" i="4"/>
  <c r="AJZ124" i="4"/>
  <c r="AKP124" i="4"/>
  <c r="ALF124" i="4"/>
  <c r="ALV124" i="4"/>
  <c r="AJH31" i="4"/>
  <c r="AJX31" i="4"/>
  <c r="AKN31" i="4"/>
  <c r="ALD31" i="4"/>
  <c r="ALT31" i="4"/>
  <c r="AJF8" i="4"/>
  <c r="AKC114" i="4"/>
  <c r="AKS114" i="4"/>
  <c r="AJN99" i="4"/>
  <c r="AKT99" i="4"/>
  <c r="AJB73" i="4"/>
  <c r="AJB46" i="4"/>
  <c r="AJD108" i="4"/>
  <c r="AJD116" i="4"/>
  <c r="AJD103" i="4"/>
  <c r="AJD65" i="4"/>
  <c r="AJD37" i="4"/>
  <c r="AJD28" i="4"/>
  <c r="AJI26" i="4"/>
  <c r="AKI29" i="4"/>
  <c r="AKS77" i="4"/>
  <c r="AJG94" i="4"/>
  <c r="AKG76" i="4"/>
  <c r="ALE26" i="4"/>
  <c r="AKY29" i="4"/>
  <c r="AJM77" i="4"/>
  <c r="ALC94" i="4"/>
  <c r="AKW76" i="4"/>
  <c r="AKA85" i="4"/>
  <c r="AKM94" i="4"/>
  <c r="ALM76" i="4"/>
  <c r="AJK85" i="4"/>
  <c r="ALA47" i="4"/>
  <c r="AKU102" i="4"/>
  <c r="AJY26" i="4"/>
  <c r="ALO29" i="4"/>
  <c r="ALS94" i="4"/>
  <c r="AKE102" i="4"/>
  <c r="AJU47" i="4"/>
  <c r="ALQ47" i="4"/>
  <c r="AJW94" i="4"/>
  <c r="AJQ76" i="4"/>
  <c r="AJE47" i="4"/>
  <c r="AJO102" i="4"/>
  <c r="AJH110" i="4"/>
  <c r="AJX110" i="4"/>
  <c r="AKN110" i="4"/>
  <c r="ALD110" i="4"/>
  <c r="ALT110" i="4"/>
  <c r="AJF56" i="4"/>
  <c r="AJV56" i="4"/>
  <c r="AKL56" i="4"/>
  <c r="ALB56" i="4"/>
  <c r="ALR56" i="4"/>
  <c r="AJD53" i="4"/>
  <c r="AJT53" i="4"/>
  <c r="AKJ53" i="4"/>
  <c r="AKZ53" i="4"/>
  <c r="ALP53" i="4"/>
  <c r="AJR15" i="4"/>
  <c r="AKH15" i="4"/>
  <c r="AKX15" i="4"/>
  <c r="ALN15" i="4"/>
  <c r="AJP97" i="4"/>
  <c r="AKF97" i="4"/>
  <c r="AKV97" i="4"/>
  <c r="ALL97" i="4"/>
  <c r="AJN38" i="4"/>
  <c r="AKD38" i="4"/>
  <c r="AKT38" i="4"/>
  <c r="ALJ38" i="4"/>
  <c r="AJL63" i="4"/>
  <c r="AKB63" i="4"/>
  <c r="AKR63" i="4"/>
  <c r="ALH63" i="4"/>
  <c r="AJJ36" i="4"/>
  <c r="AJZ36" i="4"/>
  <c r="AKP36" i="4"/>
  <c r="ALF36" i="4"/>
  <c r="ALV36" i="4"/>
  <c r="AJH35" i="4"/>
  <c r="AJX35" i="4"/>
  <c r="AKN35" i="4"/>
  <c r="ALD35" i="4"/>
  <c r="ALT35" i="4"/>
  <c r="AJF72" i="4"/>
  <c r="AJV72" i="4"/>
  <c r="AKL72" i="4"/>
  <c r="ALB72" i="4"/>
  <c r="ALR72" i="4"/>
  <c r="AJD128" i="4"/>
  <c r="AJT128" i="4"/>
  <c r="AKJ128" i="4"/>
  <c r="AKZ128" i="4"/>
  <c r="ALP128" i="4"/>
  <c r="AJR40" i="4"/>
  <c r="AKH40" i="4"/>
  <c r="AKX40" i="4"/>
  <c r="ALN40" i="4"/>
  <c r="AJP50" i="4"/>
  <c r="AKF50" i="4"/>
  <c r="AKV50" i="4"/>
  <c r="ALL50" i="4"/>
  <c r="AJN13" i="4"/>
  <c r="AKD13" i="4"/>
  <c r="AKT13" i="4"/>
  <c r="ALJ13" i="4"/>
  <c r="AJL81" i="4"/>
  <c r="AKB81" i="4"/>
  <c r="AKR81" i="4"/>
  <c r="ALH81" i="4"/>
  <c r="AJJ49" i="4"/>
  <c r="AJZ49" i="4"/>
  <c r="AKP49" i="4"/>
  <c r="ALF49" i="4"/>
  <c r="ALV49" i="4"/>
  <c r="AJH78" i="4"/>
  <c r="AJX78" i="4"/>
  <c r="AKN78" i="4"/>
  <c r="ALD78" i="4"/>
  <c r="ALT78" i="4"/>
  <c r="AJF67" i="4"/>
  <c r="AJV67" i="4"/>
  <c r="AKL67" i="4"/>
  <c r="ALB67" i="4"/>
  <c r="ALR67" i="4"/>
  <c r="AJD54" i="4"/>
  <c r="AJT54" i="4"/>
  <c r="AKJ54" i="4"/>
  <c r="AKZ54" i="4"/>
  <c r="ALP54" i="4"/>
  <c r="AJR59" i="4"/>
  <c r="AKH59" i="4"/>
  <c r="AKX59" i="4"/>
  <c r="AKK47" i="4"/>
  <c r="ALK102" i="4"/>
  <c r="AKO26" i="4"/>
  <c r="AJS29" i="4"/>
  <c r="ALI77" i="4"/>
  <c r="ALU26" i="4"/>
  <c r="AKC77" i="4"/>
  <c r="AJV8" i="4"/>
  <c r="AKL8" i="4"/>
  <c r="ALB8" i="4"/>
  <c r="ALR8" i="4"/>
  <c r="AJD114" i="4"/>
  <c r="AJT114" i="4"/>
  <c r="AKJ114" i="4"/>
  <c r="AJL114" i="4"/>
  <c r="AKB114" i="4"/>
  <c r="ALN59" i="4"/>
  <c r="AJP30" i="4"/>
  <c r="AKF30" i="4"/>
  <c r="AKV30" i="4"/>
  <c r="ALL30" i="4"/>
  <c r="AJN121" i="4"/>
  <c r="AKD121" i="4"/>
  <c r="AKT121" i="4"/>
  <c r="ALJ121" i="4"/>
  <c r="AJL96" i="4"/>
  <c r="AKB96" i="4"/>
  <c r="AKR96" i="4"/>
  <c r="ALH96" i="4"/>
  <c r="AJJ91" i="4"/>
  <c r="AJZ91" i="4"/>
  <c r="AKP91" i="4"/>
  <c r="ALF91" i="4"/>
  <c r="ALV91" i="4"/>
  <c r="AJH88" i="4"/>
  <c r="AJX88" i="4"/>
  <c r="AKN88" i="4"/>
  <c r="ALD88" i="4"/>
  <c r="ALT88" i="4"/>
  <c r="AJF125" i="4"/>
  <c r="AJV125" i="4"/>
  <c r="AKL125" i="4"/>
  <c r="ALB125" i="4"/>
  <c r="ALR125" i="4"/>
  <c r="AJD33" i="4"/>
  <c r="AJT33" i="4"/>
  <c r="AKJ33" i="4"/>
  <c r="AKZ33" i="4"/>
  <c r="ALP33" i="4"/>
  <c r="AJR129" i="4"/>
  <c r="AKH129" i="4"/>
  <c r="AKX129" i="4"/>
  <c r="ALN129" i="4"/>
  <c r="AJP108" i="4"/>
  <c r="AKF108" i="4"/>
  <c r="AKV108" i="4"/>
  <c r="ALL108" i="4"/>
  <c r="AJN24" i="4"/>
  <c r="AKD24" i="4"/>
  <c r="AKT24" i="4"/>
  <c r="ALJ24" i="4"/>
  <c r="AJL16" i="4"/>
  <c r="AKB16" i="4"/>
  <c r="AKR16" i="4"/>
  <c r="ALH16" i="4"/>
  <c r="AJJ82" i="4"/>
  <c r="AJZ82" i="4"/>
  <c r="AKP82" i="4"/>
  <c r="ALF82" i="4"/>
  <c r="ALV82" i="4"/>
  <c r="AJH112" i="4"/>
  <c r="AJX112" i="4"/>
  <c r="AKN112" i="4"/>
  <c r="ALD112" i="4"/>
  <c r="ALT112" i="4"/>
  <c r="AJF11" i="4"/>
  <c r="AJV11" i="4"/>
  <c r="AKL11" i="4"/>
  <c r="ALB11" i="4"/>
  <c r="ALR11" i="4"/>
  <c r="AJN46" i="4"/>
  <c r="AKD46" i="4"/>
  <c r="AKT46" i="4"/>
  <c r="ALJ46" i="4"/>
  <c r="AJL92" i="4"/>
  <c r="AKB92" i="4"/>
  <c r="AKR92" i="4"/>
  <c r="ALH92" i="4"/>
  <c r="AJJ109" i="4"/>
  <c r="AJZ109" i="4"/>
  <c r="AKP109" i="4"/>
  <c r="ALF109" i="4"/>
  <c r="ALV109" i="4"/>
  <c r="AJH14" i="4"/>
  <c r="AJX14" i="4"/>
  <c r="AKN14" i="4"/>
  <c r="ALD14" i="4"/>
  <c r="ALT14" i="4"/>
  <c r="AJF51" i="4"/>
  <c r="AJV51" i="4"/>
  <c r="ALJ99" i="4"/>
  <c r="AJC52" i="4"/>
  <c r="AJC29" i="4"/>
  <c r="AJB24" i="4"/>
  <c r="AJB68" i="4"/>
  <c r="AJB101" i="4"/>
  <c r="AJB120" i="4"/>
  <c r="AJB119" i="4"/>
  <c r="AJB66" i="4"/>
  <c r="AJB87" i="4"/>
  <c r="AJB115" i="4"/>
  <c r="AJB15" i="4"/>
  <c r="AJB40" i="4"/>
  <c r="AJB59" i="4"/>
  <c r="AJB129" i="4"/>
  <c r="ALU47" i="4"/>
  <c r="AJS102" i="4"/>
  <c r="AKE85" i="4"/>
  <c r="AJK98" i="4"/>
  <c r="AJG52" i="4"/>
  <c r="AKI58" i="4"/>
  <c r="ALK41" i="4"/>
  <c r="AJV68" i="4"/>
  <c r="AKX27" i="4"/>
  <c r="AJL104" i="4"/>
  <c r="ALH104" i="4"/>
  <c r="ALV118" i="4"/>
  <c r="ALR101" i="4"/>
  <c r="AKJ55" i="4"/>
  <c r="AKZ55" i="4"/>
  <c r="ALP55" i="4"/>
  <c r="AJB57" i="4"/>
  <c r="AJR57" i="4"/>
  <c r="ALN57" i="4"/>
  <c r="AJP32" i="4"/>
  <c r="AKF32" i="4"/>
  <c r="AKV32" i="4"/>
  <c r="ALL32" i="4"/>
  <c r="AJN126" i="4"/>
  <c r="AKD126" i="4"/>
  <c r="AKT126" i="4"/>
  <c r="ALJ126" i="4"/>
  <c r="AJL100" i="4"/>
  <c r="AKB100" i="4"/>
  <c r="AKR100" i="4"/>
  <c r="ALH100" i="4"/>
  <c r="AJJ90" i="4"/>
  <c r="AJZ90" i="4"/>
  <c r="AKP90" i="4"/>
  <c r="ALF90" i="4"/>
  <c r="ALV90" i="4"/>
  <c r="AJH65" i="4"/>
  <c r="AJX65" i="4"/>
  <c r="AKN65" i="4"/>
  <c r="ALD65" i="4"/>
  <c r="ALT65" i="4"/>
  <c r="AJF120" i="4"/>
  <c r="AJV120" i="4"/>
  <c r="AKL120" i="4"/>
  <c r="ALB120" i="4"/>
  <c r="ALR120" i="4"/>
  <c r="AJD23" i="4"/>
  <c r="AJT23" i="4"/>
  <c r="AKJ23" i="4"/>
  <c r="AKZ23" i="4"/>
  <c r="ALP23" i="4"/>
  <c r="AJB83" i="4"/>
  <c r="AJR83" i="4"/>
  <c r="AKH83" i="4"/>
  <c r="AKX83" i="4"/>
  <c r="ALN83" i="4"/>
  <c r="AJP45" i="4"/>
  <c r="AKF45" i="4"/>
  <c r="AKV45" i="4"/>
  <c r="ALL45" i="4"/>
  <c r="AJN86" i="4"/>
  <c r="AKD86" i="4"/>
  <c r="AKT86" i="4"/>
  <c r="ALJ86" i="4"/>
  <c r="AJL4" i="4"/>
  <c r="AKB4" i="4"/>
  <c r="AKR4" i="4"/>
  <c r="ALH4" i="4"/>
  <c r="AJJ70" i="4"/>
  <c r="AJZ70" i="4"/>
  <c r="AKP70" i="4"/>
  <c r="ALF70" i="4"/>
  <c r="ALV70" i="4"/>
  <c r="AJH37" i="4"/>
  <c r="ALG94" i="4"/>
  <c r="AJE76" i="4"/>
  <c r="AKW77" i="4"/>
  <c r="AJY21" i="4"/>
  <c r="ALA6" i="4"/>
  <c r="AJO41" i="4"/>
  <c r="ALH93" i="4"/>
  <c r="AJF68" i="4"/>
  <c r="AKH27" i="4"/>
  <c r="AJN20" i="4"/>
  <c r="AKB104" i="4"/>
  <c r="AJZ118" i="4"/>
  <c r="ALB101" i="4"/>
  <c r="AJT55" i="4"/>
  <c r="AKH57" i="4"/>
  <c r="AKQ94" i="4"/>
  <c r="ALS29" i="4"/>
  <c r="AKG77" i="4"/>
  <c r="ALI105" i="4"/>
  <c r="AJW52" i="4"/>
  <c r="AKY58" i="4"/>
  <c r="AJM18" i="4"/>
  <c r="ALF19" i="4"/>
  <c r="AJD122" i="4"/>
  <c r="AJP79" i="4"/>
  <c r="AKR104" i="4"/>
  <c r="AJJ118" i="4"/>
  <c r="AJF101" i="4"/>
  <c r="AJD55" i="4"/>
  <c r="AKX57" i="4"/>
  <c r="AJM26" i="4"/>
  <c r="AKO47" i="4"/>
  <c r="AJC102" i="4"/>
  <c r="ALK85" i="4"/>
  <c r="ALW98" i="4"/>
  <c r="AJU6" i="4"/>
  <c r="AJL93" i="4"/>
  <c r="AKN116" i="4"/>
  <c r="ALP122" i="4"/>
  <c r="ALF118" i="4"/>
  <c r="ALW94" i="4"/>
  <c r="AJU76" i="4"/>
  <c r="ALM77" i="4"/>
  <c r="AKA98" i="4"/>
  <c r="ALS52" i="4"/>
  <c r="AJQ111" i="4"/>
  <c r="AKS18" i="4"/>
  <c r="ALV19" i="4"/>
  <c r="AJT122" i="4"/>
  <c r="AJX103" i="4"/>
  <c r="ALI26" i="4"/>
  <c r="AJW29" i="4"/>
  <c r="AKY102" i="4"/>
  <c r="AKC105" i="4"/>
  <c r="ALU21" i="4"/>
  <c r="AJS58" i="4"/>
  <c r="AKU41" i="4"/>
  <c r="AJJ19" i="4"/>
  <c r="ALB68" i="4"/>
  <c r="AKF79" i="4"/>
  <c r="AJH103" i="4"/>
  <c r="AKS26" i="4"/>
  <c r="ALE47" i="4"/>
  <c r="ALQ76" i="4"/>
  <c r="AKU85" i="4"/>
  <c r="ALG98" i="4"/>
  <c r="AJE6" i="4"/>
  <c r="AKW111" i="4"/>
  <c r="ALI18" i="4"/>
  <c r="AJH116" i="4"/>
  <c r="AKZ122" i="4"/>
  <c r="AKD20" i="4"/>
  <c r="AKN103" i="4"/>
  <c r="AJK94" i="4"/>
  <c r="AKM29" i="4"/>
  <c r="ALO102" i="4"/>
  <c r="AJM105" i="4"/>
  <c r="AKO21" i="4"/>
  <c r="ALQ6" i="4"/>
  <c r="AJZ19" i="4"/>
  <c r="ALR68" i="4"/>
  <c r="AKV79" i="4"/>
  <c r="ALD103" i="4"/>
  <c r="AJI47" i="4"/>
  <c r="AKK76" i="4"/>
  <c r="AJO85" i="4"/>
  <c r="AJI21" i="4"/>
  <c r="AKK6" i="4"/>
  <c r="ALM111" i="4"/>
  <c r="AKB93" i="4"/>
  <c r="AJX116" i="4"/>
  <c r="AKJ122" i="4"/>
  <c r="ALL79" i="4"/>
  <c r="AKL101" i="4"/>
  <c r="AKC26" i="4"/>
  <c r="AJY47" i="4"/>
  <c r="ALA76" i="4"/>
  <c r="AKS105" i="4"/>
  <c r="ALE21" i="4"/>
  <c r="AJC58" i="4"/>
  <c r="AKE41" i="4"/>
  <c r="AKR93" i="4"/>
  <c r="ALT116" i="4"/>
  <c r="AJB27" i="4"/>
  <c r="AKT20" i="4"/>
  <c r="ALT103" i="4"/>
  <c r="AKA94" i="4"/>
  <c r="ALC29" i="4"/>
  <c r="AJQ77" i="4"/>
  <c r="AKM52" i="4"/>
  <c r="ALO58" i="4"/>
  <c r="AKC18" i="4"/>
  <c r="AKP19" i="4"/>
  <c r="AKL68" i="4"/>
  <c r="ALN27" i="4"/>
  <c r="ALJ20" i="4"/>
  <c r="AJV101" i="4"/>
  <c r="AJG29" i="4"/>
  <c r="AKI102" i="4"/>
  <c r="AKQ98" i="4"/>
  <c r="ALC52" i="4"/>
  <c r="AKG111" i="4"/>
  <c r="ALD116" i="4"/>
  <c r="AJR27" i="4"/>
  <c r="AKP118" i="4"/>
  <c r="AJX37" i="4"/>
  <c r="AKN37" i="4"/>
  <c r="ALD37" i="4"/>
  <c r="ALT37" i="4"/>
  <c r="AJF119" i="4"/>
  <c r="AJV119" i="4"/>
  <c r="AKL119" i="4"/>
  <c r="ALB119" i="4"/>
  <c r="ALR119" i="4"/>
  <c r="AJD80" i="4"/>
  <c r="AJT80" i="4"/>
  <c r="AKJ80" i="4"/>
  <c r="AKZ80" i="4"/>
  <c r="ALP80" i="4"/>
  <c r="AJB60" i="4"/>
  <c r="AJR60" i="4"/>
  <c r="AKH60" i="4"/>
  <c r="AKX60" i="4"/>
  <c r="ALN60" i="4"/>
  <c r="AJP5" i="4"/>
  <c r="AKF5" i="4"/>
  <c r="AKV5" i="4"/>
  <c r="ALL5" i="4"/>
  <c r="AJN25" i="4"/>
  <c r="AKD25" i="4"/>
  <c r="AKT25" i="4"/>
  <c r="ALJ25" i="4"/>
  <c r="AJL130" i="4"/>
  <c r="AKB130" i="4"/>
  <c r="AKR130" i="4"/>
  <c r="ALH130" i="4"/>
  <c r="AJJ48" i="4"/>
  <c r="AJZ48" i="4"/>
  <c r="AKP48" i="4"/>
  <c r="ALF48" i="4"/>
  <c r="ALV48" i="4"/>
  <c r="AJH28" i="4"/>
  <c r="AJX28" i="4"/>
  <c r="AKN28" i="4"/>
  <c r="ALD28" i="4"/>
  <c r="ALT28" i="4"/>
  <c r="AJF66" i="4"/>
  <c r="AJV66" i="4"/>
  <c r="AKL66" i="4"/>
  <c r="ALB66" i="4"/>
  <c r="ALR66" i="4"/>
  <c r="AJD113" i="4"/>
  <c r="AJT113" i="4"/>
  <c r="AKJ113" i="4"/>
  <c r="AKZ113" i="4"/>
  <c r="ALP113" i="4"/>
  <c r="AJB71" i="4"/>
  <c r="AJR71" i="4"/>
  <c r="AKH71" i="4"/>
  <c r="AKX71" i="4"/>
  <c r="ALN71" i="4"/>
  <c r="AJP7" i="4"/>
  <c r="AKF7" i="4"/>
  <c r="AKV7" i="4"/>
  <c r="ALL7" i="4"/>
  <c r="AJN74" i="4"/>
  <c r="AKD74" i="4"/>
  <c r="AKT74" i="4"/>
  <c r="ALJ74" i="4"/>
  <c r="AJL9" i="4"/>
  <c r="AKB9" i="4"/>
  <c r="AKR9" i="4"/>
  <c r="ALH9" i="4"/>
  <c r="AJJ22" i="4"/>
  <c r="AJZ22" i="4"/>
  <c r="AKP22" i="4"/>
  <c r="ALF22" i="4"/>
  <c r="ALV22" i="4"/>
  <c r="AJH64" i="4"/>
  <c r="AJX64" i="4"/>
  <c r="AKN64" i="4"/>
  <c r="ALD64" i="4"/>
  <c r="ALT64" i="4"/>
  <c r="AJF87" i="4"/>
  <c r="AJV87" i="4"/>
  <c r="AKL87" i="4"/>
  <c r="ALB87" i="4"/>
  <c r="ALR87" i="4"/>
  <c r="AJD39" i="4"/>
  <c r="AJT39" i="4"/>
  <c r="AKJ39" i="4"/>
  <c r="AKZ39" i="4"/>
  <c r="ALP39" i="4"/>
  <c r="AJB61" i="4"/>
  <c r="AJR61" i="4"/>
  <c r="AKH61" i="4"/>
  <c r="AKX61" i="4"/>
  <c r="ALN61" i="4"/>
  <c r="AJP107" i="4"/>
  <c r="AKF107" i="4"/>
  <c r="AKV107" i="4"/>
  <c r="ALL107" i="4"/>
  <c r="AJN89" i="4"/>
  <c r="AKD89" i="4"/>
  <c r="AKT89" i="4"/>
  <c r="ALJ89" i="4"/>
  <c r="AJL42" i="4"/>
  <c r="AKB42" i="4"/>
  <c r="AKR42" i="4"/>
  <c r="ALH42" i="4"/>
  <c r="AJJ44" i="4"/>
  <c r="AJZ44" i="4"/>
  <c r="AKP44" i="4"/>
  <c r="ALF44" i="4"/>
  <c r="ALV44" i="4"/>
  <c r="AJH95" i="4"/>
  <c r="AJX95" i="4"/>
  <c r="AKN95" i="4"/>
  <c r="ALD95" i="4"/>
  <c r="ALT95" i="4"/>
  <c r="AJF115" i="4"/>
  <c r="AJV115" i="4"/>
  <c r="AKL115" i="4"/>
  <c r="ALB115" i="4"/>
  <c r="ALR115" i="4"/>
  <c r="AJD17" i="4"/>
  <c r="AJT17" i="4"/>
  <c r="AKJ17" i="4"/>
  <c r="AKZ17" i="4"/>
  <c r="ALP17" i="4"/>
  <c r="AJB84" i="4"/>
  <c r="AJR84" i="4"/>
  <c r="AKH84" i="4"/>
  <c r="AKX84" i="4"/>
  <c r="ALN84" i="4"/>
  <c r="AJP3" i="4"/>
  <c r="AKF3" i="4"/>
  <c r="AKV3" i="4"/>
  <c r="ALL3" i="4"/>
  <c r="AJN106" i="4"/>
  <c r="AKD106" i="4"/>
  <c r="AKT106" i="4"/>
  <c r="ALJ106" i="4"/>
  <c r="AJL110" i="4"/>
  <c r="AKB110" i="4"/>
  <c r="AKR110" i="4"/>
  <c r="ALH110" i="4"/>
  <c r="AJJ56" i="4"/>
  <c r="AJZ56" i="4"/>
  <c r="AKP56" i="4"/>
  <c r="ALF56" i="4"/>
  <c r="ALV56" i="4"/>
  <c r="AJH53" i="4"/>
  <c r="AJX53" i="4"/>
  <c r="AKN53" i="4"/>
  <c r="ALD53" i="4"/>
  <c r="ALT53" i="4"/>
  <c r="AJF15" i="4"/>
  <c r="AJV15" i="4"/>
  <c r="AKL15" i="4"/>
  <c r="ALB15" i="4"/>
  <c r="ALR15" i="4"/>
  <c r="AJD97" i="4"/>
  <c r="AJT97" i="4"/>
  <c r="AKJ97" i="4"/>
  <c r="AKZ97" i="4"/>
  <c r="ALP97" i="4"/>
  <c r="AJB38" i="4"/>
  <c r="AJR38" i="4"/>
  <c r="AKH38" i="4"/>
  <c r="AKX38" i="4"/>
  <c r="ALN38" i="4"/>
  <c r="AJP63" i="4"/>
  <c r="AKF63" i="4"/>
  <c r="AKV63" i="4"/>
  <c r="ALL63" i="4"/>
  <c r="AJN36" i="4"/>
  <c r="AKD36" i="4"/>
  <c r="AKT36" i="4"/>
  <c r="ALJ36" i="4"/>
  <c r="AJL35" i="4"/>
  <c r="AKB35" i="4"/>
  <c r="AKR35" i="4"/>
  <c r="ALH35" i="4"/>
  <c r="AJJ72" i="4"/>
  <c r="AJZ72" i="4"/>
  <c r="AKP72" i="4"/>
  <c r="ALF72" i="4"/>
  <c r="ALV72" i="4"/>
  <c r="AJH128" i="4"/>
  <c r="AJX128" i="4"/>
  <c r="AKN128" i="4"/>
  <c r="ALD128" i="4"/>
  <c r="ALT128" i="4"/>
  <c r="AJF40" i="4"/>
  <c r="AJV40" i="4"/>
  <c r="AKL40" i="4"/>
  <c r="ALB40" i="4"/>
  <c r="ALR40" i="4"/>
  <c r="AJD50" i="4"/>
  <c r="AJT50" i="4"/>
  <c r="AKJ50" i="4"/>
  <c r="AKZ50" i="4"/>
  <c r="ALP50" i="4"/>
  <c r="AJB13" i="4"/>
  <c r="AJR13" i="4"/>
  <c r="AKH13" i="4"/>
  <c r="AKX13" i="4"/>
  <c r="ALN13" i="4"/>
  <c r="AJP81" i="4"/>
  <c r="AKF81" i="4"/>
  <c r="AKV81" i="4"/>
  <c r="ALL81" i="4"/>
  <c r="AJN49" i="4"/>
  <c r="AKD49" i="4"/>
  <c r="AKT49" i="4"/>
  <c r="ALJ49" i="4"/>
  <c r="AJL78" i="4"/>
  <c r="AKB78" i="4"/>
  <c r="AKR78" i="4"/>
  <c r="ALH78" i="4"/>
  <c r="AJJ67" i="4"/>
  <c r="AJZ67" i="4"/>
  <c r="AKP67" i="4"/>
  <c r="ALF67" i="4"/>
  <c r="ALV67" i="4"/>
  <c r="AJH54" i="4"/>
  <c r="AJX54" i="4"/>
  <c r="AKN54" i="4"/>
  <c r="ALD54" i="4"/>
  <c r="ALT54" i="4"/>
  <c r="AJF59" i="4"/>
  <c r="AJV59" i="4"/>
  <c r="AKL59" i="4"/>
  <c r="ALB59" i="4"/>
  <c r="ALR59" i="4"/>
  <c r="AJD30" i="4"/>
  <c r="AJT30" i="4"/>
  <c r="AKJ30" i="4"/>
  <c r="AKZ30" i="4"/>
  <c r="ALP30" i="4"/>
  <c r="AJB121" i="4"/>
  <c r="AJR121" i="4"/>
  <c r="AKH121" i="4"/>
  <c r="AKX121" i="4"/>
  <c r="ALN121" i="4"/>
  <c r="AJP96" i="4"/>
  <c r="AKF96" i="4"/>
  <c r="AKV96" i="4"/>
  <c r="ALL96" i="4"/>
  <c r="AJN91" i="4"/>
  <c r="AKD91" i="4"/>
  <c r="AKT91" i="4"/>
  <c r="AKZ114" i="4"/>
  <c r="ALP114" i="4"/>
  <c r="AJB99" i="4"/>
  <c r="AJR99" i="4"/>
  <c r="AKH99" i="4"/>
  <c r="AKX99" i="4"/>
  <c r="ALN99" i="4"/>
  <c r="AJN8" i="4"/>
  <c r="AKD8" i="4"/>
  <c r="AKT8" i="4"/>
  <c r="ALJ8" i="4"/>
  <c r="AKR114" i="4"/>
  <c r="ALH114" i="4"/>
  <c r="AKG95" i="4"/>
  <c r="AKW95" i="4"/>
  <c r="ALM95" i="4"/>
  <c r="AJO115" i="4"/>
  <c r="AKE115" i="4"/>
  <c r="AJO8" i="4"/>
  <c r="AKE8" i="4"/>
  <c r="AKU8" i="4"/>
  <c r="ALK8" i="4"/>
  <c r="ALI114" i="4"/>
  <c r="AKL51" i="4"/>
  <c r="ALB51" i="4"/>
  <c r="ALR51" i="4"/>
  <c r="AKD99" i="4"/>
  <c r="AJN26" i="4"/>
  <c r="AKD26" i="4"/>
  <c r="AKT26" i="4"/>
  <c r="ALJ26" i="4"/>
  <c r="AJL94" i="4"/>
  <c r="AKB94" i="4"/>
  <c r="AKR94" i="4"/>
  <c r="ALH94" i="4"/>
  <c r="AJJ47" i="4"/>
  <c r="AJZ47" i="4"/>
  <c r="AKP47" i="4"/>
  <c r="ALF47" i="4"/>
  <c r="ALV47" i="4"/>
  <c r="AJH29" i="4"/>
  <c r="AJX29" i="4"/>
  <c r="AKN29" i="4"/>
  <c r="ALD29" i="4"/>
  <c r="ALT29" i="4"/>
  <c r="AJF76" i="4"/>
  <c r="AJV76" i="4"/>
  <c r="AKL76" i="4"/>
  <c r="ALB76" i="4"/>
  <c r="ALR76" i="4"/>
  <c r="AJD102" i="4"/>
  <c r="AJT102" i="4"/>
  <c r="AKJ102" i="4"/>
  <c r="AKZ102" i="4"/>
  <c r="ALP102" i="4"/>
  <c r="AJB77" i="4"/>
  <c r="AJR77" i="4"/>
  <c r="AKH77" i="4"/>
  <c r="AKX77" i="4"/>
  <c r="ALN77" i="4"/>
  <c r="AJP85" i="4"/>
  <c r="AKF85" i="4"/>
  <c r="AKV85" i="4"/>
  <c r="ALL85" i="4"/>
  <c r="AJN105" i="4"/>
  <c r="AKD105" i="4"/>
  <c r="AKT105" i="4"/>
  <c r="ALJ105" i="4"/>
  <c r="AJL98" i="4"/>
  <c r="AKB98" i="4"/>
  <c r="AKR98" i="4"/>
  <c r="ALH98" i="4"/>
  <c r="AJJ21" i="4"/>
  <c r="AJZ21" i="4"/>
  <c r="AKP21" i="4"/>
  <c r="ALF21" i="4"/>
  <c r="ALV21" i="4"/>
  <c r="AJH52" i="4"/>
  <c r="AJX52" i="4"/>
  <c r="AKN52" i="4"/>
  <c r="ALD52" i="4"/>
  <c r="ALT52" i="4"/>
  <c r="AJF6" i="4"/>
  <c r="AJV6" i="4"/>
  <c r="AKL6" i="4"/>
  <c r="ALB6" i="4"/>
  <c r="ALR6" i="4"/>
  <c r="AJD58" i="4"/>
  <c r="AJT58" i="4"/>
  <c r="AKJ58" i="4"/>
  <c r="AKZ58" i="4"/>
  <c r="ALP58" i="4"/>
  <c r="AKE26" i="4"/>
  <c r="ALK26" i="4"/>
  <c r="AKC94" i="4"/>
  <c r="ALI94" i="4"/>
  <c r="AJK47" i="4"/>
  <c r="AKQ47" i="4"/>
  <c r="ALW47" i="4"/>
  <c r="AJY29" i="4"/>
  <c r="AKO29" i="4"/>
  <c r="ALU29" i="4"/>
  <c r="AJW76" i="4"/>
  <c r="AKM76" i="4"/>
  <c r="ALS76" i="4"/>
  <c r="AJE102" i="4"/>
  <c r="AJU102" i="4"/>
  <c r="AKK102" i="4"/>
  <c r="ALA102" i="4"/>
  <c r="ALQ102" i="4"/>
  <c r="AJC77" i="4"/>
  <c r="AJS77" i="4"/>
  <c r="AKI77" i="4"/>
  <c r="AKY77" i="4"/>
  <c r="ALO77" i="4"/>
  <c r="AJQ85" i="4"/>
  <c r="AKG85" i="4"/>
  <c r="AKW85" i="4"/>
  <c r="ALM85" i="4"/>
  <c r="AJO105" i="4"/>
  <c r="AKE105" i="4"/>
  <c r="AKU105" i="4"/>
  <c r="ALK105" i="4"/>
  <c r="AJM98" i="4"/>
  <c r="AKC98" i="4"/>
  <c r="AKS98" i="4"/>
  <c r="ALI98" i="4"/>
  <c r="AJK21" i="4"/>
  <c r="AKA21" i="4"/>
  <c r="AKQ21" i="4"/>
  <c r="ALG21" i="4"/>
  <c r="ALW21" i="4"/>
  <c r="AJI52" i="4"/>
  <c r="AJY52" i="4"/>
  <c r="AKO52" i="4"/>
  <c r="ALE52" i="4"/>
  <c r="ALU52" i="4"/>
  <c r="AJG6" i="4"/>
  <c r="AJW6" i="4"/>
  <c r="AKM6" i="4"/>
  <c r="ALC6" i="4"/>
  <c r="ALS6" i="4"/>
  <c r="AJE58" i="4"/>
  <c r="AJU58" i="4"/>
  <c r="AKK58" i="4"/>
  <c r="ALA58" i="4"/>
  <c r="ALQ58" i="4"/>
  <c r="AJC111" i="4"/>
  <c r="AJS111" i="4"/>
  <c r="AKI111" i="4"/>
  <c r="AKY111" i="4"/>
  <c r="ALO111" i="4"/>
  <c r="AJQ41" i="4"/>
  <c r="AKG41" i="4"/>
  <c r="AKW41" i="4"/>
  <c r="ALM41" i="4"/>
  <c r="AJO18" i="4"/>
  <c r="AKE18" i="4"/>
  <c r="AKU18" i="4"/>
  <c r="ALK18" i="4"/>
  <c r="AJN93" i="4"/>
  <c r="AKD93" i="4"/>
  <c r="AKT93" i="4"/>
  <c r="ALJ93" i="4"/>
  <c r="AJL19" i="4"/>
  <c r="AKB19" i="4"/>
  <c r="AJO26" i="4"/>
  <c r="AKU26" i="4"/>
  <c r="AJM94" i="4"/>
  <c r="AKS94" i="4"/>
  <c r="AKA47" i="4"/>
  <c r="ALG47" i="4"/>
  <c r="AJI29" i="4"/>
  <c r="ALE29" i="4"/>
  <c r="AJG76" i="4"/>
  <c r="ALC76" i="4"/>
  <c r="AJP26" i="4"/>
  <c r="AKF26" i="4"/>
  <c r="AKV26" i="4"/>
  <c r="ALL26" i="4"/>
  <c r="AJN94" i="4"/>
  <c r="AKD94" i="4"/>
  <c r="AKT94" i="4"/>
  <c r="ALJ94" i="4"/>
  <c r="AJL47" i="4"/>
  <c r="AKB47" i="4"/>
  <c r="AKR47" i="4"/>
  <c r="ALH47" i="4"/>
  <c r="AJJ29" i="4"/>
  <c r="AJZ29" i="4"/>
  <c r="AKP29" i="4"/>
  <c r="ALF29" i="4"/>
  <c r="ALV29" i="4"/>
  <c r="AJH76" i="4"/>
  <c r="AJX76" i="4"/>
  <c r="AKN76" i="4"/>
  <c r="ALD76" i="4"/>
  <c r="ALT76" i="4"/>
  <c r="AJF102" i="4"/>
  <c r="AJV102" i="4"/>
  <c r="AKL102" i="4"/>
  <c r="ALB102" i="4"/>
  <c r="ALR102" i="4"/>
  <c r="AJD77" i="4"/>
  <c r="AJT77" i="4"/>
  <c r="AKJ77" i="4"/>
  <c r="AKZ77" i="4"/>
  <c r="ALP77" i="4"/>
  <c r="AJB85" i="4"/>
  <c r="AJR85" i="4"/>
  <c r="AKH85" i="4"/>
  <c r="AKX85" i="4"/>
  <c r="ALN85" i="4"/>
  <c r="AJP105" i="4"/>
  <c r="AKF105" i="4"/>
  <c r="AKV105" i="4"/>
  <c r="ALL105" i="4"/>
  <c r="AJN98" i="4"/>
  <c r="AKD98" i="4"/>
  <c r="AKT98" i="4"/>
  <c r="ALJ98" i="4"/>
  <c r="AJL21" i="4"/>
  <c r="AKB21" i="4"/>
  <c r="AKR21" i="4"/>
  <c r="ALH21" i="4"/>
  <c r="AJJ52" i="4"/>
  <c r="AJZ52" i="4"/>
  <c r="AKP52" i="4"/>
  <c r="ALF52" i="4"/>
  <c r="ALV52" i="4"/>
  <c r="AJH6" i="4"/>
  <c r="AJX6" i="4"/>
  <c r="AJO94" i="4"/>
  <c r="AKO76" i="4"/>
  <c r="ALS102" i="4"/>
  <c r="AJS85" i="4"/>
  <c r="ALM105" i="4"/>
  <c r="AJM21" i="4"/>
  <c r="AKQ52" i="4"/>
  <c r="ALU6" i="4"/>
  <c r="AKK111" i="4"/>
  <c r="AKI41" i="4"/>
  <c r="ALM18" i="4"/>
  <c r="AKF93" i="4"/>
  <c r="AJL116" i="4"/>
  <c r="ALH116" i="4"/>
  <c r="AJJ68" i="4"/>
  <c r="AJZ68" i="4"/>
  <c r="AKP68" i="4"/>
  <c r="ALF68" i="4"/>
  <c r="ALV68" i="4"/>
  <c r="AJH122" i="4"/>
  <c r="AJX122" i="4"/>
  <c r="AKN122" i="4"/>
  <c r="ALD122" i="4"/>
  <c r="ALT122" i="4"/>
  <c r="AJF27" i="4"/>
  <c r="AJV27" i="4"/>
  <c r="AKL27" i="4"/>
  <c r="ALB27" i="4"/>
  <c r="ALR27" i="4"/>
  <c r="AJD79" i="4"/>
  <c r="AJT79" i="4"/>
  <c r="AKJ79" i="4"/>
  <c r="AKZ79" i="4"/>
  <c r="ALP79" i="4"/>
  <c r="AJB20" i="4"/>
  <c r="AJR20" i="4"/>
  <c r="AKH20" i="4"/>
  <c r="AKX20" i="4"/>
  <c r="ALN20" i="4"/>
  <c r="AJP104" i="4"/>
  <c r="AKF104" i="4"/>
  <c r="AKV104" i="4"/>
  <c r="ALL104" i="4"/>
  <c r="AJN118" i="4"/>
  <c r="AKD118" i="4"/>
  <c r="AKT118" i="4"/>
  <c r="ALJ118" i="4"/>
  <c r="AJL103" i="4"/>
  <c r="AKB103" i="4"/>
  <c r="AKR103" i="4"/>
  <c r="ALH103" i="4"/>
  <c r="AJJ101" i="4"/>
  <c r="AJZ101" i="4"/>
  <c r="AKP101" i="4"/>
  <c r="ALF101" i="4"/>
  <c r="ALV101" i="4"/>
  <c r="AJH55" i="4"/>
  <c r="AJX55" i="4"/>
  <c r="AKN55" i="4"/>
  <c r="ALD55" i="4"/>
  <c r="ALT55" i="4"/>
  <c r="AJF57" i="4"/>
  <c r="AJV57" i="4"/>
  <c r="AKL57" i="4"/>
  <c r="ALB57" i="4"/>
  <c r="ALR57" i="4"/>
  <c r="AJD32" i="4"/>
  <c r="AJT32" i="4"/>
  <c r="AKJ32" i="4"/>
  <c r="AKZ32" i="4"/>
  <c r="ALP32" i="4"/>
  <c r="AJB126" i="4"/>
  <c r="AJR126" i="4"/>
  <c r="AKH126" i="4"/>
  <c r="AKX126" i="4"/>
  <c r="ALN126" i="4"/>
  <c r="AJP100" i="4"/>
  <c r="AKF100" i="4"/>
  <c r="AKV100" i="4"/>
  <c r="ALL100" i="4"/>
  <c r="AJN90" i="4"/>
  <c r="AKD90" i="4"/>
  <c r="AKT90" i="4"/>
  <c r="ALJ90" i="4"/>
  <c r="AJL65" i="4"/>
  <c r="AKB65" i="4"/>
  <c r="AKR65" i="4"/>
  <c r="ALH65" i="4"/>
  <c r="AJJ120" i="4"/>
  <c r="AJZ120" i="4"/>
  <c r="AKP120" i="4"/>
  <c r="AKD21" i="4"/>
  <c r="AKR52" i="4"/>
  <c r="ALH52" i="4"/>
  <c r="AJZ6" i="4"/>
  <c r="ALF6" i="4"/>
  <c r="ALV6" i="4"/>
  <c r="AJH58" i="4"/>
  <c r="AJX58" i="4"/>
  <c r="AKN58" i="4"/>
  <c r="ALD58" i="4"/>
  <c r="ALT58" i="4"/>
  <c r="AJF111" i="4"/>
  <c r="AJV111" i="4"/>
  <c r="AKL111" i="4"/>
  <c r="ALB111" i="4"/>
  <c r="ALR111" i="4"/>
  <c r="AJD41" i="4"/>
  <c r="AJT41" i="4"/>
  <c r="AKJ41" i="4"/>
  <c r="AKZ41" i="4"/>
  <c r="ALP41" i="4"/>
  <c r="AJB18" i="4"/>
  <c r="AJR18" i="4"/>
  <c r="AKH18" i="4"/>
  <c r="AKX18" i="4"/>
  <c r="ALN18" i="4"/>
  <c r="AJQ93" i="4"/>
  <c r="AKG93" i="4"/>
  <c r="AKW93" i="4"/>
  <c r="ALM93" i="4"/>
  <c r="AJO19" i="4"/>
  <c r="AKE19" i="4"/>
  <c r="AKU19" i="4"/>
  <c r="ALK19" i="4"/>
  <c r="AJM116" i="4"/>
  <c r="AKC116" i="4"/>
  <c r="AKS116" i="4"/>
  <c r="ALI116" i="4"/>
  <c r="AJK68" i="4"/>
  <c r="AKA68" i="4"/>
  <c r="AKQ68" i="4"/>
  <c r="ALG68" i="4"/>
  <c r="ALW68" i="4"/>
  <c r="AJI122" i="4"/>
  <c r="AJY122" i="4"/>
  <c r="AKO122" i="4"/>
  <c r="ALE122" i="4"/>
  <c r="ALU122" i="4"/>
  <c r="AJG27" i="4"/>
  <c r="AJW27" i="4"/>
  <c r="AKM27" i="4"/>
  <c r="ALC27" i="4"/>
  <c r="ALS27" i="4"/>
  <c r="AJE79" i="4"/>
  <c r="AJU79" i="4"/>
  <c r="AKK79" i="4"/>
  <c r="ALA79" i="4"/>
  <c r="ALQ79" i="4"/>
  <c r="AJC20" i="4"/>
  <c r="AJS20" i="4"/>
  <c r="AKI20" i="4"/>
  <c r="AKY20" i="4"/>
  <c r="ALO20" i="4"/>
  <c r="AJQ104" i="4"/>
  <c r="AKG104" i="4"/>
  <c r="AKW104" i="4"/>
  <c r="AKG26" i="4"/>
  <c r="AKU94" i="4"/>
  <c r="ALI47" i="4"/>
  <c r="AJI76" i="4"/>
  <c r="AKM102" i="4"/>
  <c r="AJC85" i="4"/>
  <c r="AKG105" i="4"/>
  <c r="ALK98" i="4"/>
  <c r="AKA52" i="4"/>
  <c r="ALE6" i="4"/>
  <c r="ALS58" i="4"/>
  <c r="AJS41" i="4"/>
  <c r="AKW18" i="4"/>
  <c r="AKV93" i="4"/>
  <c r="AKB116" i="4"/>
  <c r="AJB26" i="4"/>
  <c r="AKH26" i="4"/>
  <c r="ALN26" i="4"/>
  <c r="AJP94" i="4"/>
  <c r="AKV94" i="4"/>
  <c r="AKD47" i="4"/>
  <c r="ALJ47" i="4"/>
  <c r="AJL29" i="4"/>
  <c r="AKR29" i="4"/>
  <c r="AJZ76" i="4"/>
  <c r="ALF76" i="4"/>
  <c r="AJH102" i="4"/>
  <c r="AKN102" i="4"/>
  <c r="ALT102" i="4"/>
  <c r="AJV77" i="4"/>
  <c r="ALB77" i="4"/>
  <c r="AJD85" i="4"/>
  <c r="AKJ85" i="4"/>
  <c r="ALP85" i="4"/>
  <c r="AJR105" i="4"/>
  <c r="AKX105" i="4"/>
  <c r="AKF98" i="4"/>
  <c r="ALL98" i="4"/>
  <c r="ALJ21" i="4"/>
  <c r="AKB52" i="4"/>
  <c r="AKP6" i="4"/>
  <c r="AJC26" i="4"/>
  <c r="AJS26" i="4"/>
  <c r="AKI26" i="4"/>
  <c r="AKY26" i="4"/>
  <c r="ALO26" i="4"/>
  <c r="AJQ94" i="4"/>
  <c r="AKG94" i="4"/>
  <c r="AKW94" i="4"/>
  <c r="ALM94" i="4"/>
  <c r="AJO47" i="4"/>
  <c r="AKE47" i="4"/>
  <c r="AKU47" i="4"/>
  <c r="ALK47" i="4"/>
  <c r="AJM29" i="4"/>
  <c r="AKC29" i="4"/>
  <c r="AKS29" i="4"/>
  <c r="ALI29" i="4"/>
  <c r="AJK76" i="4"/>
  <c r="AKA76" i="4"/>
  <c r="AKQ76" i="4"/>
  <c r="ALG76" i="4"/>
  <c r="ALW76" i="4"/>
  <c r="AJI102" i="4"/>
  <c r="AJY102" i="4"/>
  <c r="AKO102" i="4"/>
  <c r="ALE102" i="4"/>
  <c r="ALU102" i="4"/>
  <c r="AJG77" i="4"/>
  <c r="AJW77" i="4"/>
  <c r="AKM77" i="4"/>
  <c r="ALC77" i="4"/>
  <c r="ALS77" i="4"/>
  <c r="AJE85" i="4"/>
  <c r="AJU85" i="4"/>
  <c r="AKK85" i="4"/>
  <c r="ALA85" i="4"/>
  <c r="ALQ85" i="4"/>
  <c r="AJC105" i="4"/>
  <c r="AJS105" i="4"/>
  <c r="AKI105" i="4"/>
  <c r="AKY105" i="4"/>
  <c r="ALO105" i="4"/>
  <c r="AJQ98" i="4"/>
  <c r="AKG98" i="4"/>
  <c r="AKW98" i="4"/>
  <c r="ALM98" i="4"/>
  <c r="AJO21" i="4"/>
  <c r="AKE21" i="4"/>
  <c r="AKU21" i="4"/>
  <c r="ALK21" i="4"/>
  <c r="AJM52" i="4"/>
  <c r="AKC52" i="4"/>
  <c r="AKS52" i="4"/>
  <c r="ALI52" i="4"/>
  <c r="AJK6" i="4"/>
  <c r="ALM26" i="4"/>
  <c r="AJM47" i="4"/>
  <c r="ALG29" i="4"/>
  <c r="AJW102" i="4"/>
  <c r="AKK77" i="4"/>
  <c r="ALO85" i="4"/>
  <c r="AJY6" i="4"/>
  <c r="ALC58" i="4"/>
  <c r="AJC41" i="4"/>
  <c r="AKG18" i="4"/>
  <c r="AJP93" i="4"/>
  <c r="ALL93" i="4"/>
  <c r="AKR116" i="4"/>
  <c r="AJR26" i="4"/>
  <c r="AKX26" i="4"/>
  <c r="AKF94" i="4"/>
  <c r="ALL94" i="4"/>
  <c r="AJN47" i="4"/>
  <c r="AKT47" i="4"/>
  <c r="AKB29" i="4"/>
  <c r="ALH29" i="4"/>
  <c r="AJJ76" i="4"/>
  <c r="AKP76" i="4"/>
  <c r="ALV76" i="4"/>
  <c r="AJX102" i="4"/>
  <c r="ALD102" i="4"/>
  <c r="AJF77" i="4"/>
  <c r="AKL77" i="4"/>
  <c r="ALR77" i="4"/>
  <c r="AJT85" i="4"/>
  <c r="AKZ85" i="4"/>
  <c r="AJB105" i="4"/>
  <c r="AKH105" i="4"/>
  <c r="ALN105" i="4"/>
  <c r="AJP98" i="4"/>
  <c r="AKV98" i="4"/>
  <c r="AJN21" i="4"/>
  <c r="AKT21" i="4"/>
  <c r="AJL52" i="4"/>
  <c r="AJJ6" i="4"/>
  <c r="AJD26" i="4"/>
  <c r="AJT26" i="4"/>
  <c r="AKJ26" i="4"/>
  <c r="AKZ26" i="4"/>
  <c r="ALP26" i="4"/>
  <c r="AJB94" i="4"/>
  <c r="AJR94" i="4"/>
  <c r="AKH94" i="4"/>
  <c r="AKX94" i="4"/>
  <c r="ALN94" i="4"/>
  <c r="AJP47" i="4"/>
  <c r="AKF47" i="4"/>
  <c r="AKV47" i="4"/>
  <c r="ALL47" i="4"/>
  <c r="AJN29" i="4"/>
  <c r="AKD29" i="4"/>
  <c r="AKT29" i="4"/>
  <c r="ALJ29" i="4"/>
  <c r="AJL76" i="4"/>
  <c r="AKB76" i="4"/>
  <c r="AKR76" i="4"/>
  <c r="ALH76" i="4"/>
  <c r="AJJ102" i="4"/>
  <c r="AJZ102" i="4"/>
  <c r="AKP102" i="4"/>
  <c r="ALF102" i="4"/>
  <c r="ALV102" i="4"/>
  <c r="AJH77" i="4"/>
  <c r="AJX77" i="4"/>
  <c r="AKN77" i="4"/>
  <c r="ALD77" i="4"/>
  <c r="ALT77" i="4"/>
  <c r="AJF85" i="4"/>
  <c r="AJV85" i="4"/>
  <c r="AKL85" i="4"/>
  <c r="ALB85" i="4"/>
  <c r="ALR85" i="4"/>
  <c r="AJD105" i="4"/>
  <c r="AJT105" i="4"/>
  <c r="AKJ105" i="4"/>
  <c r="AKZ105" i="4"/>
  <c r="ALP105" i="4"/>
  <c r="AJB98" i="4"/>
  <c r="AJR98" i="4"/>
  <c r="AKH98" i="4"/>
  <c r="AKX98" i="4"/>
  <c r="ALN98" i="4"/>
  <c r="AJP21" i="4"/>
  <c r="AKF21" i="4"/>
  <c r="AKV21" i="4"/>
  <c r="ALL21" i="4"/>
  <c r="AJN52" i="4"/>
  <c r="AKD52" i="4"/>
  <c r="AKT52" i="4"/>
  <c r="ALJ52" i="4"/>
  <c r="AJL6" i="4"/>
  <c r="AKB6" i="4"/>
  <c r="AKR6" i="4"/>
  <c r="ALH6" i="4"/>
  <c r="AJJ58" i="4"/>
  <c r="AJZ58" i="4"/>
  <c r="AKP58" i="4"/>
  <c r="AKE94" i="4"/>
  <c r="AKS47" i="4"/>
  <c r="ALW29" i="4"/>
  <c r="AJG102" i="4"/>
  <c r="ALA77" i="4"/>
  <c r="AJQ105" i="4"/>
  <c r="AKU98" i="4"/>
  <c r="ALI21" i="4"/>
  <c r="AJI6" i="4"/>
  <c r="AJW58" i="4"/>
  <c r="ALA111" i="4"/>
  <c r="AJQ18" i="4"/>
  <c r="AKD19" i="4"/>
  <c r="AJU26" i="4"/>
  <c r="AJC94" i="4"/>
  <c r="ALO94" i="4"/>
  <c r="AKW47" i="4"/>
  <c r="AJO29" i="4"/>
  <c r="AKU29" i="4"/>
  <c r="AJM76" i="4"/>
  <c r="AKC76" i="4"/>
  <c r="AKS76" i="4"/>
  <c r="ALI76" i="4"/>
  <c r="AJK102" i="4"/>
  <c r="AKA102" i="4"/>
  <c r="AKQ102" i="4"/>
  <c r="ALG102" i="4"/>
  <c r="ALW102" i="4"/>
  <c r="AJI77" i="4"/>
  <c r="AJY77" i="4"/>
  <c r="AKO77" i="4"/>
  <c r="ALE77" i="4"/>
  <c r="ALU77" i="4"/>
  <c r="AJG85" i="4"/>
  <c r="AJW85" i="4"/>
  <c r="AKM85" i="4"/>
  <c r="ALC85" i="4"/>
  <c r="ALS85" i="4"/>
  <c r="AJE105" i="4"/>
  <c r="AJU105" i="4"/>
  <c r="AKK105" i="4"/>
  <c r="ALA105" i="4"/>
  <c r="ALQ105" i="4"/>
  <c r="AJC98" i="4"/>
  <c r="AJS98" i="4"/>
  <c r="AKI98" i="4"/>
  <c r="AKY98" i="4"/>
  <c r="ALO98" i="4"/>
  <c r="AJQ21" i="4"/>
  <c r="AKG21" i="4"/>
  <c r="AKW21" i="4"/>
  <c r="ALM21" i="4"/>
  <c r="AJO52" i="4"/>
  <c r="AKE52" i="4"/>
  <c r="AKU52" i="4"/>
  <c r="ALK52" i="4"/>
  <c r="AJM6" i="4"/>
  <c r="AKC6" i="4"/>
  <c r="AKS6" i="4"/>
  <c r="ALI6" i="4"/>
  <c r="AJK58" i="4"/>
  <c r="AKA58" i="4"/>
  <c r="AKQ58" i="4"/>
  <c r="ALG58" i="4"/>
  <c r="ALW58" i="4"/>
  <c r="AJI111" i="4"/>
  <c r="AJY111" i="4"/>
  <c r="AKO111" i="4"/>
  <c r="ALE111" i="4"/>
  <c r="ALU111" i="4"/>
  <c r="AJG41" i="4"/>
  <c r="AJW41" i="4"/>
  <c r="AKM41" i="4"/>
  <c r="ALC41" i="4"/>
  <c r="ALS41" i="4"/>
  <c r="AJE18" i="4"/>
  <c r="AJU18" i="4"/>
  <c r="AKK18" i="4"/>
  <c r="ALA18" i="4"/>
  <c r="ALQ18" i="4"/>
  <c r="AJD93" i="4"/>
  <c r="AJT93" i="4"/>
  <c r="AKJ93" i="4"/>
  <c r="AKZ93" i="4"/>
  <c r="ALP93" i="4"/>
  <c r="AJB19" i="4"/>
  <c r="AJR19" i="4"/>
  <c r="AKH19" i="4"/>
  <c r="AKX19" i="4"/>
  <c r="ALN19" i="4"/>
  <c r="AJP116" i="4"/>
  <c r="AKF116" i="4"/>
  <c r="AKV116" i="4"/>
  <c r="ALL116" i="4"/>
  <c r="AJN68" i="4"/>
  <c r="AKD68" i="4"/>
  <c r="AKT68" i="4"/>
  <c r="ALJ68" i="4"/>
  <c r="AJL122" i="4"/>
  <c r="AKB122" i="4"/>
  <c r="AKR122" i="4"/>
  <c r="ALH122" i="4"/>
  <c r="AJJ27" i="4"/>
  <c r="AJZ27" i="4"/>
  <c r="AKP27" i="4"/>
  <c r="ALF27" i="4"/>
  <c r="AKC47" i="4"/>
  <c r="AKQ29" i="4"/>
  <c r="ALU76" i="4"/>
  <c r="AJU77" i="4"/>
  <c r="AKY85" i="4"/>
  <c r="AJO98" i="4"/>
  <c r="AKC21" i="4"/>
  <c r="ALG52" i="4"/>
  <c r="AJG58" i="4"/>
  <c r="AJU111" i="4"/>
  <c r="ALO41" i="4"/>
  <c r="AJN19" i="4"/>
  <c r="AJE26" i="4"/>
  <c r="ALQ26" i="4"/>
  <c r="AKY94" i="4"/>
  <c r="AKG47" i="4"/>
  <c r="AKE29" i="4"/>
  <c r="AJF26" i="4"/>
  <c r="ALR26" i="4"/>
  <c r="AKJ94" i="4"/>
  <c r="AJB47" i="4"/>
  <c r="AKX47" i="4"/>
  <c r="AJP29" i="4"/>
  <c r="ALL29" i="4"/>
  <c r="AKD76" i="4"/>
  <c r="AKR102" i="4"/>
  <c r="AJJ77" i="4"/>
  <c r="ALF77" i="4"/>
  <c r="AJX85" i="4"/>
  <c r="ALT85" i="4"/>
  <c r="AKL105" i="4"/>
  <c r="AJD98" i="4"/>
  <c r="AKZ98" i="4"/>
  <c r="AJR21" i="4"/>
  <c r="ALN21" i="4"/>
  <c r="AJP52" i="4"/>
  <c r="AKF52" i="4"/>
  <c r="AJN6" i="4"/>
  <c r="AKD6" i="4"/>
  <c r="AKT6" i="4"/>
  <c r="ALJ6" i="4"/>
  <c r="AJL58" i="4"/>
  <c r="AKB58" i="4"/>
  <c r="AKR58" i="4"/>
  <c r="ALH58" i="4"/>
  <c r="AJJ111" i="4"/>
  <c r="AJZ111" i="4"/>
  <c r="AKP111" i="4"/>
  <c r="ALF111" i="4"/>
  <c r="ALV111" i="4"/>
  <c r="AJH41" i="4"/>
  <c r="AJX41" i="4"/>
  <c r="AKN41" i="4"/>
  <c r="ALD41" i="4"/>
  <c r="ALT41" i="4"/>
  <c r="AJF18" i="4"/>
  <c r="AJV18" i="4"/>
  <c r="AKL18" i="4"/>
  <c r="ALB18" i="4"/>
  <c r="ALR18" i="4"/>
  <c r="AJE93" i="4"/>
  <c r="AJU93" i="4"/>
  <c r="AKK93" i="4"/>
  <c r="ALA93" i="4"/>
  <c r="ALQ93" i="4"/>
  <c r="AJC19" i="4"/>
  <c r="AJS19" i="4"/>
  <c r="AKI19" i="4"/>
  <c r="AKY19" i="4"/>
  <c r="ALO19" i="4"/>
  <c r="AJQ116" i="4"/>
  <c r="AKG116" i="4"/>
  <c r="AKW116" i="4"/>
  <c r="ALM116" i="4"/>
  <c r="AJO68" i="4"/>
  <c r="AKE68" i="4"/>
  <c r="AKU68" i="4"/>
  <c r="ALK68" i="4"/>
  <c r="AJM122" i="4"/>
  <c r="AKC122" i="4"/>
  <c r="AKS122" i="4"/>
  <c r="ALI122" i="4"/>
  <c r="AJK27" i="4"/>
  <c r="AKA27" i="4"/>
  <c r="AKQ27" i="4"/>
  <c r="ALG27" i="4"/>
  <c r="ALW27" i="4"/>
  <c r="AJI79" i="4"/>
  <c r="AJY79" i="4"/>
  <c r="AKO79" i="4"/>
  <c r="ALE79" i="4"/>
  <c r="ALU79" i="4"/>
  <c r="AJG20" i="4"/>
  <c r="AJW20" i="4"/>
  <c r="AKM20" i="4"/>
  <c r="ALC20" i="4"/>
  <c r="ALS20" i="4"/>
  <c r="AJE104" i="4"/>
  <c r="AJU104" i="4"/>
  <c r="AKK104" i="4"/>
  <c r="ALA104" i="4"/>
  <c r="AKW26" i="4"/>
  <c r="AJK29" i="4"/>
  <c r="AJY76" i="4"/>
  <c r="ALC102" i="4"/>
  <c r="ALQ77" i="4"/>
  <c r="AKE98" i="4"/>
  <c r="AKS21" i="4"/>
  <c r="ALW52" i="4"/>
  <c r="AKM58" i="4"/>
  <c r="ALQ111" i="4"/>
  <c r="ALJ19" i="4"/>
  <c r="ALA26" i="4"/>
  <c r="AKI94" i="4"/>
  <c r="AJQ47" i="4"/>
  <c r="ALK29" i="4"/>
  <c r="AJV26" i="4"/>
  <c r="ALB26" i="4"/>
  <c r="AJT94" i="4"/>
  <c r="AKZ94" i="4"/>
  <c r="AJR47" i="4"/>
  <c r="ALN47" i="4"/>
  <c r="AKF29" i="4"/>
  <c r="AJN76" i="4"/>
  <c r="AKT76" i="4"/>
  <c r="AJL102" i="4"/>
  <c r="AJZ77" i="4"/>
  <c r="ALV77" i="4"/>
  <c r="AKN85" i="4"/>
  <c r="AJF105" i="4"/>
  <c r="ALB105" i="4"/>
  <c r="AKJ98" i="4"/>
  <c r="AJB21" i="4"/>
  <c r="AKX21" i="4"/>
  <c r="ALL52" i="4"/>
  <c r="AJG26" i="4"/>
  <c r="AJW26" i="4"/>
  <c r="AKM26" i="4"/>
  <c r="ALC26" i="4"/>
  <c r="ALS26" i="4"/>
  <c r="AJE94" i="4"/>
  <c r="AJU94" i="4"/>
  <c r="AKK94" i="4"/>
  <c r="ALA94" i="4"/>
  <c r="ALQ94" i="4"/>
  <c r="AJC47" i="4"/>
  <c r="AJS47" i="4"/>
  <c r="AKI47" i="4"/>
  <c r="AKY47" i="4"/>
  <c r="ALO47" i="4"/>
  <c r="AJQ29" i="4"/>
  <c r="AKG29" i="4"/>
  <c r="AKW29" i="4"/>
  <c r="ALM29" i="4"/>
  <c r="AJO76" i="4"/>
  <c r="AKE76" i="4"/>
  <c r="AKU76" i="4"/>
  <c r="ALK76" i="4"/>
  <c r="AJM102" i="4"/>
  <c r="AKC102" i="4"/>
  <c r="AKS102" i="4"/>
  <c r="ALI102" i="4"/>
  <c r="AJK77" i="4"/>
  <c r="AKA77" i="4"/>
  <c r="AKQ77" i="4"/>
  <c r="ALG77" i="4"/>
  <c r="ALW77" i="4"/>
  <c r="AJI85" i="4"/>
  <c r="AJY85" i="4"/>
  <c r="AKO85" i="4"/>
  <c r="ALE85" i="4"/>
  <c r="ALU85" i="4"/>
  <c r="AJG105" i="4"/>
  <c r="AJW105" i="4"/>
  <c r="AKM105" i="4"/>
  <c r="ALC105" i="4"/>
  <c r="ALS105" i="4"/>
  <c r="AJE98" i="4"/>
  <c r="AJU98" i="4"/>
  <c r="AKK98" i="4"/>
  <c r="ALA98" i="4"/>
  <c r="ALQ98" i="4"/>
  <c r="AJC21" i="4"/>
  <c r="AJS21" i="4"/>
  <c r="AKI21" i="4"/>
  <c r="AKY21" i="4"/>
  <c r="ALO21" i="4"/>
  <c r="AJQ52" i="4"/>
  <c r="AKG52" i="4"/>
  <c r="AKW52" i="4"/>
  <c r="ALM52" i="4"/>
  <c r="AJO6" i="4"/>
  <c r="AJQ26" i="4"/>
  <c r="ALK94" i="4"/>
  <c r="AKA29" i="4"/>
  <c r="ALE76" i="4"/>
  <c r="AJE77" i="4"/>
  <c r="AKI85" i="4"/>
  <c r="AKW105" i="4"/>
  <c r="AJK52" i="4"/>
  <c r="AKO6" i="4"/>
  <c r="AJE111" i="4"/>
  <c r="AKY41" i="4"/>
  <c r="AKT19" i="4"/>
  <c r="AKK26" i="4"/>
  <c r="AJS94" i="4"/>
  <c r="ALM47" i="4"/>
  <c r="AKL26" i="4"/>
  <c r="AJD94" i="4"/>
  <c r="ALP94" i="4"/>
  <c r="AKH47" i="4"/>
  <c r="AKV29" i="4"/>
  <c r="ALJ76" i="4"/>
  <c r="AKB102" i="4"/>
  <c r="ALH102" i="4"/>
  <c r="AKP77" i="4"/>
  <c r="AJH85" i="4"/>
  <c r="ALD85" i="4"/>
  <c r="AJV105" i="4"/>
  <c r="ALR105" i="4"/>
  <c r="AJT98" i="4"/>
  <c r="ALP98" i="4"/>
  <c r="AKH21" i="4"/>
  <c r="AKV52" i="4"/>
  <c r="AJH26" i="4"/>
  <c r="AJX26" i="4"/>
  <c r="AKN26" i="4"/>
  <c r="ALD26" i="4"/>
  <c r="ALT26" i="4"/>
  <c r="AJF94" i="4"/>
  <c r="AJV94" i="4"/>
  <c r="AKL94" i="4"/>
  <c r="ALB94" i="4"/>
  <c r="ALR94" i="4"/>
  <c r="AJD47" i="4"/>
  <c r="AJT47" i="4"/>
  <c r="AKJ47" i="4"/>
  <c r="AKZ47" i="4"/>
  <c r="ALP47" i="4"/>
  <c r="AJB29" i="4"/>
  <c r="AJR29" i="4"/>
  <c r="AKH29" i="4"/>
  <c r="AKX29" i="4"/>
  <c r="ALN29" i="4"/>
  <c r="AJP76" i="4"/>
  <c r="AKF76" i="4"/>
  <c r="AKV76" i="4"/>
  <c r="ALL76" i="4"/>
  <c r="AJN102" i="4"/>
  <c r="AKD102" i="4"/>
  <c r="AKT102" i="4"/>
  <c r="ALJ102" i="4"/>
  <c r="AJL77" i="4"/>
  <c r="AKB77" i="4"/>
  <c r="AKR77" i="4"/>
  <c r="ALH77" i="4"/>
  <c r="AJJ85" i="4"/>
  <c r="AJZ85" i="4"/>
  <c r="AKP85" i="4"/>
  <c r="ALF85" i="4"/>
  <c r="ALV85" i="4"/>
  <c r="AJH105" i="4"/>
  <c r="AJX105" i="4"/>
  <c r="AKN105" i="4"/>
  <c r="ALD105" i="4"/>
  <c r="ALT105" i="4"/>
  <c r="AJF98" i="4"/>
  <c r="AJV98" i="4"/>
  <c r="AKL98" i="4"/>
  <c r="ALB98" i="4"/>
  <c r="ALR98" i="4"/>
  <c r="AJD21" i="4"/>
  <c r="AJT21" i="4"/>
  <c r="AKJ21" i="4"/>
  <c r="AKZ21" i="4"/>
  <c r="ALP21" i="4"/>
  <c r="AJB52" i="4"/>
  <c r="AJR52" i="4"/>
  <c r="AKH52" i="4"/>
  <c r="AKX52" i="4"/>
  <c r="ALN52" i="4"/>
  <c r="AJP6" i="4"/>
  <c r="AKF6" i="4"/>
  <c r="AKV6" i="4"/>
  <c r="AKP26" i="4"/>
  <c r="AJH94" i="4"/>
  <c r="ALD94" i="4"/>
  <c r="AJV47" i="4"/>
  <c r="ALR47" i="4"/>
  <c r="AKJ29" i="4"/>
  <c r="AJB76" i="4"/>
  <c r="AKX76" i="4"/>
  <c r="AKV102" i="4"/>
  <c r="AKD77" i="4"/>
  <c r="AKR85" i="4"/>
  <c r="AJJ105" i="4"/>
  <c r="AKP105" i="4"/>
  <c r="AJH98" i="4"/>
  <c r="ALD98" i="4"/>
  <c r="ALT98" i="4"/>
  <c r="AJV21" i="4"/>
  <c r="AKL21" i="4"/>
  <c r="ALR21" i="4"/>
  <c r="AJD52" i="4"/>
  <c r="AJT52" i="4"/>
  <c r="AKJ52" i="4"/>
  <c r="AKZ52" i="4"/>
  <c r="ALP52" i="4"/>
  <c r="AJB6" i="4"/>
  <c r="AJR6" i="4"/>
  <c r="AKH6" i="4"/>
  <c r="AKX6" i="4"/>
  <c r="ALN6" i="4"/>
  <c r="AJP58" i="4"/>
  <c r="AKF58" i="4"/>
  <c r="AKV58" i="4"/>
  <c r="ALL58" i="4"/>
  <c r="AJN111" i="4"/>
  <c r="AKD111" i="4"/>
  <c r="AKT111" i="4"/>
  <c r="ALJ111" i="4"/>
  <c r="AJL41" i="4"/>
  <c r="AKB41" i="4"/>
  <c r="AKR41" i="4"/>
  <c r="ALH41" i="4"/>
  <c r="AJJ18" i="4"/>
  <c r="AJZ18" i="4"/>
  <c r="AKP18" i="4"/>
  <c r="ALF18" i="4"/>
  <c r="ALV18" i="4"/>
  <c r="AJI93" i="4"/>
  <c r="AJY93" i="4"/>
  <c r="AKO93" i="4"/>
  <c r="ALE93" i="4"/>
  <c r="ALU93" i="4"/>
  <c r="AJG19" i="4"/>
  <c r="AJW19" i="4"/>
  <c r="AKM19" i="4"/>
  <c r="ALC19" i="4"/>
  <c r="ALS19" i="4"/>
  <c r="AJE116" i="4"/>
  <c r="AJU116" i="4"/>
  <c r="AKK116" i="4"/>
  <c r="ALA116" i="4"/>
  <c r="ALQ116" i="4"/>
  <c r="AJC68" i="4"/>
  <c r="AJS68" i="4"/>
  <c r="AKI68" i="4"/>
  <c r="AKY68" i="4"/>
  <c r="ALO68" i="4"/>
  <c r="AJQ122" i="4"/>
  <c r="AKG122" i="4"/>
  <c r="AKW122" i="4"/>
  <c r="ALM122" i="4"/>
  <c r="AJO27" i="4"/>
  <c r="AKE27" i="4"/>
  <c r="AKU27" i="4"/>
  <c r="ALK27" i="4"/>
  <c r="AJM79" i="4"/>
  <c r="AKC79" i="4"/>
  <c r="AKS79" i="4"/>
  <c r="ALI79" i="4"/>
  <c r="AJK20" i="4"/>
  <c r="AJJ26" i="4"/>
  <c r="ALF26" i="4"/>
  <c r="AJX94" i="4"/>
  <c r="ALT94" i="4"/>
  <c r="AKL47" i="4"/>
  <c r="AJD29" i="4"/>
  <c r="AKZ29" i="4"/>
  <c r="AJR76" i="4"/>
  <c r="ALN76" i="4"/>
  <c r="AKF102" i="4"/>
  <c r="AJN77" i="4"/>
  <c r="ALJ77" i="4"/>
  <c r="AJL85" i="4"/>
  <c r="AJZ105" i="4"/>
  <c r="ALV105" i="4"/>
  <c r="AKN98" i="4"/>
  <c r="ALB21" i="4"/>
  <c r="AJK26" i="4"/>
  <c r="AKA26" i="4"/>
  <c r="AKQ26" i="4"/>
  <c r="ALG26" i="4"/>
  <c r="ALW26" i="4"/>
  <c r="AJI94" i="4"/>
  <c r="AJY94" i="4"/>
  <c r="AKO94" i="4"/>
  <c r="ALE94" i="4"/>
  <c r="ALU94" i="4"/>
  <c r="AJG47" i="4"/>
  <c r="AJW47" i="4"/>
  <c r="AKM47" i="4"/>
  <c r="ALC47" i="4"/>
  <c r="ALS47" i="4"/>
  <c r="AJE29" i="4"/>
  <c r="AJU29" i="4"/>
  <c r="AKK29" i="4"/>
  <c r="ALA29" i="4"/>
  <c r="ALQ29" i="4"/>
  <c r="AJC76" i="4"/>
  <c r="AJS76" i="4"/>
  <c r="AKI76" i="4"/>
  <c r="AKY76" i="4"/>
  <c r="ALO76" i="4"/>
  <c r="AJQ102" i="4"/>
  <c r="AKG102" i="4"/>
  <c r="AKW102" i="4"/>
  <c r="ALM102" i="4"/>
  <c r="AJO77" i="4"/>
  <c r="AKE77" i="4"/>
  <c r="AKU77" i="4"/>
  <c r="ALK77" i="4"/>
  <c r="AJM85" i="4"/>
  <c r="AKC85" i="4"/>
  <c r="AKS85" i="4"/>
  <c r="ALI85" i="4"/>
  <c r="AJK105" i="4"/>
  <c r="AKA105" i="4"/>
  <c r="AKQ105" i="4"/>
  <c r="ALG105" i="4"/>
  <c r="ALW105" i="4"/>
  <c r="AJI98" i="4"/>
  <c r="AJY98" i="4"/>
  <c r="AKO98" i="4"/>
  <c r="ALE98" i="4"/>
  <c r="ALU98" i="4"/>
  <c r="AJG21" i="4"/>
  <c r="AJW21" i="4"/>
  <c r="AKM21" i="4"/>
  <c r="ALC21" i="4"/>
  <c r="ALS21" i="4"/>
  <c r="AJE52" i="4"/>
  <c r="AJU52" i="4"/>
  <c r="AKK52" i="4"/>
  <c r="ALA52" i="4"/>
  <c r="ALQ52" i="4"/>
  <c r="AJC6" i="4"/>
  <c r="AJZ26" i="4"/>
  <c r="ALV26" i="4"/>
  <c r="AKN94" i="4"/>
  <c r="AJF47" i="4"/>
  <c r="ALB47" i="4"/>
  <c r="AJT29" i="4"/>
  <c r="ALP29" i="4"/>
  <c r="AKH76" i="4"/>
  <c r="AJP102" i="4"/>
  <c r="ALL102" i="4"/>
  <c r="AKT77" i="4"/>
  <c r="AKB85" i="4"/>
  <c r="ALH85" i="4"/>
  <c r="ALF105" i="4"/>
  <c r="AJX98" i="4"/>
  <c r="AJF21" i="4"/>
  <c r="AJL26" i="4"/>
  <c r="AKB26" i="4"/>
  <c r="AKR26" i="4"/>
  <c r="ALH26" i="4"/>
  <c r="AJJ94" i="4"/>
  <c r="AJZ94" i="4"/>
  <c r="AKP94" i="4"/>
  <c r="ALF94" i="4"/>
  <c r="ALV94" i="4"/>
  <c r="AJH47" i="4"/>
  <c r="AJX47" i="4"/>
  <c r="AKN47" i="4"/>
  <c r="ALD47" i="4"/>
  <c r="ALT47" i="4"/>
  <c r="AJF29" i="4"/>
  <c r="AJV29" i="4"/>
  <c r="AKL29" i="4"/>
  <c r="ALB29" i="4"/>
  <c r="ALR29" i="4"/>
  <c r="AJD76" i="4"/>
  <c r="AJT76" i="4"/>
  <c r="AKJ76" i="4"/>
  <c r="AKZ76" i="4"/>
  <c r="ALP76" i="4"/>
  <c r="AJB102" i="4"/>
  <c r="AJR102" i="4"/>
  <c r="AKH102" i="4"/>
  <c r="AKX102" i="4"/>
  <c r="ALN102" i="4"/>
  <c r="AJP77" i="4"/>
  <c r="AKF77" i="4"/>
  <c r="AKV77" i="4"/>
  <c r="ALL77" i="4"/>
  <c r="AJN85" i="4"/>
  <c r="AKD85" i="4"/>
  <c r="AKT85" i="4"/>
  <c r="ALJ85" i="4"/>
  <c r="AJL105" i="4"/>
  <c r="AKB105" i="4"/>
  <c r="AKR105" i="4"/>
  <c r="ALH105" i="4"/>
  <c r="AJJ98" i="4"/>
  <c r="AJZ98" i="4"/>
  <c r="AKP98" i="4"/>
  <c r="ALF98" i="4"/>
  <c r="ALV98" i="4"/>
  <c r="AJH21" i="4"/>
  <c r="AJX21" i="4"/>
  <c r="AKN21" i="4"/>
  <c r="ALD21" i="4"/>
  <c r="ALT21" i="4"/>
  <c r="AJF52" i="4"/>
  <c r="AJV52" i="4"/>
  <c r="AKL52" i="4"/>
  <c r="ALB52" i="4"/>
  <c r="ALR52" i="4"/>
  <c r="AJD6" i="4"/>
  <c r="AJT6" i="4"/>
  <c r="AKJ6" i="4"/>
  <c r="AKZ6" i="4"/>
  <c r="ALP6" i="4"/>
  <c r="AJB58" i="4"/>
  <c r="AJR58" i="4"/>
  <c r="AKH58" i="4"/>
  <c r="AKX58" i="4"/>
  <c r="AJB111" i="4"/>
  <c r="AJR111" i="4"/>
  <c r="AKH111" i="4"/>
  <c r="AKX111" i="4"/>
  <c r="ALN111" i="4"/>
  <c r="AJP41" i="4"/>
  <c r="AKF41" i="4"/>
  <c r="AKV41" i="4"/>
  <c r="ALL41" i="4"/>
  <c r="AJN18" i="4"/>
  <c r="AKD18" i="4"/>
  <c r="AKT18" i="4"/>
  <c r="ALJ18" i="4"/>
  <c r="AJM93" i="4"/>
  <c r="AKC93" i="4"/>
  <c r="AKS93" i="4"/>
  <c r="ALI93" i="4"/>
  <c r="AJK19" i="4"/>
  <c r="AKA19" i="4"/>
  <c r="AKQ19" i="4"/>
  <c r="ALG19" i="4"/>
  <c r="ALW19" i="4"/>
  <c r="AJI116" i="4"/>
  <c r="AJY116" i="4"/>
  <c r="AKO116" i="4"/>
  <c r="ALE116" i="4"/>
  <c r="ALU116" i="4"/>
  <c r="AJG68" i="4"/>
  <c r="AJW68" i="4"/>
  <c r="AKM68" i="4"/>
  <c r="ALC68" i="4"/>
  <c r="ALS68" i="4"/>
  <c r="AJE122" i="4"/>
  <c r="AJU122" i="4"/>
  <c r="AKK122" i="4"/>
  <c r="ALA122" i="4"/>
  <c r="ALQ122" i="4"/>
  <c r="AJC27" i="4"/>
  <c r="AJS27" i="4"/>
  <c r="AKI27" i="4"/>
  <c r="AKY27" i="4"/>
  <c r="ALO27" i="4"/>
  <c r="AJQ79" i="4"/>
  <c r="AKG79" i="4"/>
  <c r="AKW79" i="4"/>
  <c r="ALM79" i="4"/>
  <c r="AJO20" i="4"/>
  <c r="AKE20" i="4"/>
  <c r="AKU20" i="4"/>
  <c r="ALK20" i="4"/>
  <c r="AJM104" i="4"/>
  <c r="AKC104" i="4"/>
  <c r="AKS104" i="4"/>
  <c r="ALI104" i="4"/>
  <c r="AJK118" i="4"/>
  <c r="AKA118" i="4"/>
  <c r="AKQ118" i="4"/>
  <c r="ALG118" i="4"/>
  <c r="ALW118" i="4"/>
  <c r="AJI103" i="4"/>
  <c r="AJY103" i="4"/>
  <c r="AKO103" i="4"/>
  <c r="ALE103" i="4"/>
  <c r="ALU103" i="4"/>
  <c r="AJG101" i="4"/>
  <c r="AJW101" i="4"/>
  <c r="AKM101" i="4"/>
  <c r="ALC101" i="4"/>
  <c r="ALS101" i="4"/>
  <c r="AJE55" i="4"/>
  <c r="AJU55" i="4"/>
  <c r="AKK55" i="4"/>
  <c r="ALA55" i="4"/>
  <c r="ALQ55" i="4"/>
  <c r="AJC57" i="4"/>
  <c r="AJS57" i="4"/>
  <c r="AKI57" i="4"/>
  <c r="AKY57" i="4"/>
  <c r="ALO57" i="4"/>
  <c r="AJQ32" i="4"/>
  <c r="AKG32" i="4"/>
  <c r="AKW32" i="4"/>
  <c r="ALM32" i="4"/>
  <c r="AJO126" i="4"/>
  <c r="AKE126" i="4"/>
  <c r="AKU126" i="4"/>
  <c r="ALK126" i="4"/>
  <c r="AJM100" i="4"/>
  <c r="AKC100" i="4"/>
  <c r="AKS100" i="4"/>
  <c r="ALI100" i="4"/>
  <c r="AJK90" i="4"/>
  <c r="AKA90" i="4"/>
  <c r="AKQ90" i="4"/>
  <c r="ALG90" i="4"/>
  <c r="ALW90" i="4"/>
  <c r="AJI65" i="4"/>
  <c r="AJY65" i="4"/>
  <c r="AKO65" i="4"/>
  <c r="ALE65" i="4"/>
  <c r="ALU65" i="4"/>
  <c r="AJG120" i="4"/>
  <c r="AJW120" i="4"/>
  <c r="AKM120" i="4"/>
  <c r="ALC120" i="4"/>
  <c r="ALS120" i="4"/>
  <c r="AJE23" i="4"/>
  <c r="AJU23" i="4"/>
  <c r="AKK23" i="4"/>
  <c r="ALA23" i="4"/>
  <c r="ALQ23" i="4"/>
  <c r="AJC83" i="4"/>
  <c r="AJS83" i="4"/>
  <c r="AKI83" i="4"/>
  <c r="AKY83" i="4"/>
  <c r="ALO83" i="4"/>
  <c r="AJQ45" i="4"/>
  <c r="AKG45" i="4"/>
  <c r="AKW45" i="4"/>
  <c r="ALM45" i="4"/>
  <c r="AJO86" i="4"/>
  <c r="AKE86" i="4"/>
  <c r="AKU86" i="4"/>
  <c r="ALK86" i="4"/>
  <c r="AJM4" i="4"/>
  <c r="AKC4" i="4"/>
  <c r="AKS4" i="4"/>
  <c r="ALI4" i="4"/>
  <c r="AKR19" i="4"/>
  <c r="ALH19" i="4"/>
  <c r="AJJ116" i="4"/>
  <c r="AJZ116" i="4"/>
  <c r="AKP116" i="4"/>
  <c r="ALF116" i="4"/>
  <c r="ALV116" i="4"/>
  <c r="AJH68" i="4"/>
  <c r="AJX68" i="4"/>
  <c r="AKN68" i="4"/>
  <c r="ALD68" i="4"/>
  <c r="ALT68" i="4"/>
  <c r="AJF122" i="4"/>
  <c r="AJV122" i="4"/>
  <c r="AKL122" i="4"/>
  <c r="ALB122" i="4"/>
  <c r="ALR122" i="4"/>
  <c r="AJD27" i="4"/>
  <c r="AJT27" i="4"/>
  <c r="AKJ27" i="4"/>
  <c r="AKZ27" i="4"/>
  <c r="ALP27" i="4"/>
  <c r="AJB79" i="4"/>
  <c r="AJR79" i="4"/>
  <c r="AKH79" i="4"/>
  <c r="AKX79" i="4"/>
  <c r="ALN79" i="4"/>
  <c r="AJP20" i="4"/>
  <c r="AKF20" i="4"/>
  <c r="AKV20" i="4"/>
  <c r="ALL20" i="4"/>
  <c r="AJN104" i="4"/>
  <c r="AKD104" i="4"/>
  <c r="AKT104" i="4"/>
  <c r="ALJ104" i="4"/>
  <c r="AJL118" i="4"/>
  <c r="AKB118" i="4"/>
  <c r="AKR118" i="4"/>
  <c r="ALH118" i="4"/>
  <c r="AJJ103" i="4"/>
  <c r="AJZ103" i="4"/>
  <c r="AKP103" i="4"/>
  <c r="ALF103" i="4"/>
  <c r="ALV103" i="4"/>
  <c r="AJH101" i="4"/>
  <c r="AJX101" i="4"/>
  <c r="AKN101" i="4"/>
  <c r="ALD101" i="4"/>
  <c r="ALT101" i="4"/>
  <c r="AJF55" i="4"/>
  <c r="AJV55" i="4"/>
  <c r="AKL55" i="4"/>
  <c r="ALB55" i="4"/>
  <c r="ALR55" i="4"/>
  <c r="AJD57" i="4"/>
  <c r="AJT57" i="4"/>
  <c r="AKJ57" i="4"/>
  <c r="AKZ57" i="4"/>
  <c r="ALP57" i="4"/>
  <c r="AJB32" i="4"/>
  <c r="AJR32" i="4"/>
  <c r="AKH32" i="4"/>
  <c r="AKX32" i="4"/>
  <c r="ALN32" i="4"/>
  <c r="AJP126" i="4"/>
  <c r="AKF126" i="4"/>
  <c r="AKV126" i="4"/>
  <c r="ALL126" i="4"/>
  <c r="AJN100" i="4"/>
  <c r="AKD100" i="4"/>
  <c r="AKT100" i="4"/>
  <c r="ALJ100" i="4"/>
  <c r="AJL90" i="4"/>
  <c r="AKB90" i="4"/>
  <c r="AKR90" i="4"/>
  <c r="ALH90" i="4"/>
  <c r="AJJ65" i="4"/>
  <c r="AJZ65" i="4"/>
  <c r="AKP65" i="4"/>
  <c r="ALF65" i="4"/>
  <c r="ALV65" i="4"/>
  <c r="AJH120" i="4"/>
  <c r="AJX120" i="4"/>
  <c r="AKN120" i="4"/>
  <c r="ALD120" i="4"/>
  <c r="ALT120" i="4"/>
  <c r="AJF23" i="4"/>
  <c r="AJV23" i="4"/>
  <c r="AKL23" i="4"/>
  <c r="ALB23" i="4"/>
  <c r="ALR23" i="4"/>
  <c r="AJD83" i="4"/>
  <c r="AJT83" i="4"/>
  <c r="AKJ83" i="4"/>
  <c r="AKZ83" i="4"/>
  <c r="ALP83" i="4"/>
  <c r="AJB45" i="4"/>
  <c r="AJR45" i="4"/>
  <c r="AKH45" i="4"/>
  <c r="AKX45" i="4"/>
  <c r="ALN45" i="4"/>
  <c r="AJP86" i="4"/>
  <c r="AKF86" i="4"/>
  <c r="AKV86" i="4"/>
  <c r="ALL86" i="4"/>
  <c r="AJN4" i="4"/>
  <c r="AKD4" i="4"/>
  <c r="AKT4" i="4"/>
  <c r="ALJ4" i="4"/>
  <c r="AKN6" i="4"/>
  <c r="ALD6" i="4"/>
  <c r="ALT6" i="4"/>
  <c r="AJF58" i="4"/>
  <c r="AJV58" i="4"/>
  <c r="AKL58" i="4"/>
  <c r="ALB58" i="4"/>
  <c r="ALR58" i="4"/>
  <c r="AJD111" i="4"/>
  <c r="AJT111" i="4"/>
  <c r="AKJ111" i="4"/>
  <c r="AKZ111" i="4"/>
  <c r="ALP111" i="4"/>
  <c r="AJB41" i="4"/>
  <c r="AJR41" i="4"/>
  <c r="AKH41" i="4"/>
  <c r="AKX41" i="4"/>
  <c r="ALN41" i="4"/>
  <c r="AJP18" i="4"/>
  <c r="AKF18" i="4"/>
  <c r="AKV18" i="4"/>
  <c r="ALL18" i="4"/>
  <c r="AJO93" i="4"/>
  <c r="AKE93" i="4"/>
  <c r="AKU93" i="4"/>
  <c r="ALK93" i="4"/>
  <c r="AJM19" i="4"/>
  <c r="AKC19" i="4"/>
  <c r="AKS19" i="4"/>
  <c r="ALI19" i="4"/>
  <c r="AJK116" i="4"/>
  <c r="AKA116" i="4"/>
  <c r="AKQ116" i="4"/>
  <c r="ALG116" i="4"/>
  <c r="ALW116" i="4"/>
  <c r="AJI68" i="4"/>
  <c r="AJY68" i="4"/>
  <c r="AKO68" i="4"/>
  <c r="ALE68" i="4"/>
  <c r="ALU68" i="4"/>
  <c r="AJG122" i="4"/>
  <c r="AJW122" i="4"/>
  <c r="AKM122" i="4"/>
  <c r="ALC122" i="4"/>
  <c r="ALS122" i="4"/>
  <c r="AJE27" i="4"/>
  <c r="AJU27" i="4"/>
  <c r="AKK27" i="4"/>
  <c r="ALA27" i="4"/>
  <c r="ALQ27" i="4"/>
  <c r="AJC79" i="4"/>
  <c r="AJS79" i="4"/>
  <c r="AKI79" i="4"/>
  <c r="AKY79" i="4"/>
  <c r="ALO79" i="4"/>
  <c r="AJQ20" i="4"/>
  <c r="AKG20" i="4"/>
  <c r="AKW20" i="4"/>
  <c r="ALM20" i="4"/>
  <c r="AJO104" i="4"/>
  <c r="AKE104" i="4"/>
  <c r="AKU104" i="4"/>
  <c r="ALK104" i="4"/>
  <c r="AJM118" i="4"/>
  <c r="AKC118" i="4"/>
  <c r="AKS118" i="4"/>
  <c r="ALI118" i="4"/>
  <c r="AJK103" i="4"/>
  <c r="AKA103" i="4"/>
  <c r="AKQ103" i="4"/>
  <c r="ALG103" i="4"/>
  <c r="ALW103" i="4"/>
  <c r="AJI101" i="4"/>
  <c r="AJY101" i="4"/>
  <c r="AKO101" i="4"/>
  <c r="ALE101" i="4"/>
  <c r="ALU101" i="4"/>
  <c r="AJG55" i="4"/>
  <c r="AJW55" i="4"/>
  <c r="AKM55" i="4"/>
  <c r="ALC55" i="4"/>
  <c r="ALS55" i="4"/>
  <c r="AJE57" i="4"/>
  <c r="AJU57" i="4"/>
  <c r="AKK57" i="4"/>
  <c r="ALA57" i="4"/>
  <c r="ALQ57" i="4"/>
  <c r="AJC32" i="4"/>
  <c r="AJS32" i="4"/>
  <c r="AKI32" i="4"/>
  <c r="AKY32" i="4"/>
  <c r="ALO32" i="4"/>
  <c r="AJQ126" i="4"/>
  <c r="AKG126" i="4"/>
  <c r="AKW126" i="4"/>
  <c r="ALM126" i="4"/>
  <c r="AJO100" i="4"/>
  <c r="AKE100" i="4"/>
  <c r="AKU100" i="4"/>
  <c r="ALK100" i="4"/>
  <c r="AJM90" i="4"/>
  <c r="AKC90" i="4"/>
  <c r="AKS90" i="4"/>
  <c r="ALI90" i="4"/>
  <c r="AJK65" i="4"/>
  <c r="AKA65" i="4"/>
  <c r="AKQ65" i="4"/>
  <c r="ALG65" i="4"/>
  <c r="ALW65" i="4"/>
  <c r="AJI120" i="4"/>
  <c r="AJY120" i="4"/>
  <c r="AKO120" i="4"/>
  <c r="ALE120" i="4"/>
  <c r="ALU120" i="4"/>
  <c r="AJG23" i="4"/>
  <c r="AJW23" i="4"/>
  <c r="AKM23" i="4"/>
  <c r="ALC23" i="4"/>
  <c r="ALS23" i="4"/>
  <c r="AJE83" i="4"/>
  <c r="AJU83" i="4"/>
  <c r="AKK83" i="4"/>
  <c r="ALA83" i="4"/>
  <c r="ALQ83" i="4"/>
  <c r="ALF120" i="4"/>
  <c r="ALV120" i="4"/>
  <c r="AJH23" i="4"/>
  <c r="AJX23" i="4"/>
  <c r="AKN23" i="4"/>
  <c r="ALD23" i="4"/>
  <c r="ALT23" i="4"/>
  <c r="AJF83" i="4"/>
  <c r="AJV83" i="4"/>
  <c r="AKL83" i="4"/>
  <c r="ALB83" i="4"/>
  <c r="ALR83" i="4"/>
  <c r="AJD45" i="4"/>
  <c r="AJT45" i="4"/>
  <c r="AKJ45" i="4"/>
  <c r="AKZ45" i="4"/>
  <c r="ALP45" i="4"/>
  <c r="AJB86" i="4"/>
  <c r="AJR86" i="4"/>
  <c r="AKH86" i="4"/>
  <c r="AKX86" i="4"/>
  <c r="ALN86" i="4"/>
  <c r="AJP4" i="4"/>
  <c r="AKF4" i="4"/>
  <c r="AKV4" i="4"/>
  <c r="ALL4" i="4"/>
  <c r="AJN70" i="4"/>
  <c r="AKD70" i="4"/>
  <c r="AKT70" i="4"/>
  <c r="ALJ70" i="4"/>
  <c r="AJL37" i="4"/>
  <c r="AKB37" i="4"/>
  <c r="AKR37" i="4"/>
  <c r="ALH37" i="4"/>
  <c r="AJJ119" i="4"/>
  <c r="AJZ119" i="4"/>
  <c r="AKP119" i="4"/>
  <c r="ALF119" i="4"/>
  <c r="ALV119" i="4"/>
  <c r="AJH80" i="4"/>
  <c r="AJX80" i="4"/>
  <c r="AKN80" i="4"/>
  <c r="ALD80" i="4"/>
  <c r="ALT80" i="4"/>
  <c r="AJF60" i="4"/>
  <c r="AJV60" i="4"/>
  <c r="AKL60" i="4"/>
  <c r="ALB60" i="4"/>
  <c r="ALR60" i="4"/>
  <c r="AJD5" i="4"/>
  <c r="AJT5" i="4"/>
  <c r="AKJ5" i="4"/>
  <c r="AKZ5" i="4"/>
  <c r="ALP5" i="4"/>
  <c r="AJB25" i="4"/>
  <c r="AJR25" i="4"/>
  <c r="AKH25" i="4"/>
  <c r="AKX25" i="4"/>
  <c r="ALN25" i="4"/>
  <c r="AJP130" i="4"/>
  <c r="AKF130" i="4"/>
  <c r="AKV130" i="4"/>
  <c r="ALL130" i="4"/>
  <c r="AJN48" i="4"/>
  <c r="AKD48" i="4"/>
  <c r="AKT48" i="4"/>
  <c r="ALJ48" i="4"/>
  <c r="AJL28" i="4"/>
  <c r="AKB28" i="4"/>
  <c r="AKR28" i="4"/>
  <c r="ALH28" i="4"/>
  <c r="AJJ66" i="4"/>
  <c r="AJZ66" i="4"/>
  <c r="AKP66" i="4"/>
  <c r="ALF66" i="4"/>
  <c r="ALV66" i="4"/>
  <c r="AJH113" i="4"/>
  <c r="AJX113" i="4"/>
  <c r="AKN113" i="4"/>
  <c r="ALD113" i="4"/>
  <c r="ALT113" i="4"/>
  <c r="AJF71" i="4"/>
  <c r="AJV71" i="4"/>
  <c r="AKL71" i="4"/>
  <c r="ALB71" i="4"/>
  <c r="ALM104" i="4"/>
  <c r="AJO118" i="4"/>
  <c r="AKE118" i="4"/>
  <c r="AKU118" i="4"/>
  <c r="ALK118" i="4"/>
  <c r="AJM103" i="4"/>
  <c r="AKC103" i="4"/>
  <c r="AKS103" i="4"/>
  <c r="ALI103" i="4"/>
  <c r="AJK101" i="4"/>
  <c r="AKA101" i="4"/>
  <c r="AKQ101" i="4"/>
  <c r="ALG101" i="4"/>
  <c r="ALW101" i="4"/>
  <c r="AJI55" i="4"/>
  <c r="AJY55" i="4"/>
  <c r="AKO55" i="4"/>
  <c r="ALE55" i="4"/>
  <c r="ALU55" i="4"/>
  <c r="AJG57" i="4"/>
  <c r="AJW57" i="4"/>
  <c r="AKM57" i="4"/>
  <c r="ALC57" i="4"/>
  <c r="ALS57" i="4"/>
  <c r="AJE32" i="4"/>
  <c r="AJU32" i="4"/>
  <c r="AKK32" i="4"/>
  <c r="ALA32" i="4"/>
  <c r="ALQ32" i="4"/>
  <c r="AJC126" i="4"/>
  <c r="AJS126" i="4"/>
  <c r="AKI126" i="4"/>
  <c r="AKY126" i="4"/>
  <c r="ALO126" i="4"/>
  <c r="AJQ100" i="4"/>
  <c r="AKG100" i="4"/>
  <c r="AKW100" i="4"/>
  <c r="ALM100" i="4"/>
  <c r="AJO90" i="4"/>
  <c r="AKE90" i="4"/>
  <c r="AKU90" i="4"/>
  <c r="ALK90" i="4"/>
  <c r="AJM65" i="4"/>
  <c r="AKC65" i="4"/>
  <c r="AKS65" i="4"/>
  <c r="ALI65" i="4"/>
  <c r="AJK120" i="4"/>
  <c r="AKA120" i="4"/>
  <c r="AKQ120" i="4"/>
  <c r="ALG120" i="4"/>
  <c r="ALW120" i="4"/>
  <c r="AJI23" i="4"/>
  <c r="AJY23" i="4"/>
  <c r="AKO23" i="4"/>
  <c r="ALE23" i="4"/>
  <c r="ALU23" i="4"/>
  <c r="AJG83" i="4"/>
  <c r="AJW83" i="4"/>
  <c r="AKM83" i="4"/>
  <c r="ALC83" i="4"/>
  <c r="ALS83" i="4"/>
  <c r="AJE45" i="4"/>
  <c r="AJU45" i="4"/>
  <c r="AKK45" i="4"/>
  <c r="ALA45" i="4"/>
  <c r="ALQ45" i="4"/>
  <c r="AJC86" i="4"/>
  <c r="AJS86" i="4"/>
  <c r="AKI86" i="4"/>
  <c r="AKY86" i="4"/>
  <c r="ALO86" i="4"/>
  <c r="AJQ4" i="4"/>
  <c r="AKG4" i="4"/>
  <c r="AKW4" i="4"/>
  <c r="ALM4" i="4"/>
  <c r="AJO70" i="4"/>
  <c r="AKE70" i="4"/>
  <c r="AKU70" i="4"/>
  <c r="ALK70" i="4"/>
  <c r="AJM37" i="4"/>
  <c r="AKC37" i="4"/>
  <c r="AKS37" i="4"/>
  <c r="ALI37" i="4"/>
  <c r="AJK119" i="4"/>
  <c r="AKA119" i="4"/>
  <c r="AKQ119" i="4"/>
  <c r="ALG119" i="4"/>
  <c r="ALW119" i="4"/>
  <c r="AJI80" i="4"/>
  <c r="AJY80" i="4"/>
  <c r="AKO80" i="4"/>
  <c r="ALE80" i="4"/>
  <c r="ALU80" i="4"/>
  <c r="AJG60" i="4"/>
  <c r="AJW60" i="4"/>
  <c r="AKM60" i="4"/>
  <c r="ALC60" i="4"/>
  <c r="ALS60" i="4"/>
  <c r="AJE5" i="4"/>
  <c r="AJU5" i="4"/>
  <c r="AKK5" i="4"/>
  <c r="ALA5" i="4"/>
  <c r="ALQ5" i="4"/>
  <c r="AKA6" i="4"/>
  <c r="AKQ6" i="4"/>
  <c r="ALG6" i="4"/>
  <c r="ALW6" i="4"/>
  <c r="AJI58" i="4"/>
  <c r="AJY58" i="4"/>
  <c r="AKO58" i="4"/>
  <c r="ALE58" i="4"/>
  <c r="ALU58" i="4"/>
  <c r="AJG111" i="4"/>
  <c r="AJW111" i="4"/>
  <c r="AKM111" i="4"/>
  <c r="ALC111" i="4"/>
  <c r="ALS111" i="4"/>
  <c r="AJE41" i="4"/>
  <c r="AJU41" i="4"/>
  <c r="AKK41" i="4"/>
  <c r="ALA41" i="4"/>
  <c r="ALQ41" i="4"/>
  <c r="AJC18" i="4"/>
  <c r="AJS18" i="4"/>
  <c r="AKI18" i="4"/>
  <c r="AKY18" i="4"/>
  <c r="ALO18" i="4"/>
  <c r="AJB93" i="4"/>
  <c r="AJR93" i="4"/>
  <c r="AKH93" i="4"/>
  <c r="AKX93" i="4"/>
  <c r="ALN93" i="4"/>
  <c r="AJP19" i="4"/>
  <c r="AKF19" i="4"/>
  <c r="AKV19" i="4"/>
  <c r="ALL19" i="4"/>
  <c r="AJN116" i="4"/>
  <c r="AKD116" i="4"/>
  <c r="AKT116" i="4"/>
  <c r="ALJ116" i="4"/>
  <c r="AJL68" i="4"/>
  <c r="AKB68" i="4"/>
  <c r="AKR68" i="4"/>
  <c r="ALH68" i="4"/>
  <c r="AJJ122" i="4"/>
  <c r="AJZ122" i="4"/>
  <c r="AKP122" i="4"/>
  <c r="ALF122" i="4"/>
  <c r="ALV122" i="4"/>
  <c r="AJH27" i="4"/>
  <c r="AJX27" i="4"/>
  <c r="AKN27" i="4"/>
  <c r="ALD27" i="4"/>
  <c r="ALT27" i="4"/>
  <c r="AJF79" i="4"/>
  <c r="AJV79" i="4"/>
  <c r="AKL79" i="4"/>
  <c r="ALB79" i="4"/>
  <c r="ALR79" i="4"/>
  <c r="AJD20" i="4"/>
  <c r="AJT20" i="4"/>
  <c r="AKJ20" i="4"/>
  <c r="AKZ20" i="4"/>
  <c r="ALP20" i="4"/>
  <c r="AJB104" i="4"/>
  <c r="AJR104" i="4"/>
  <c r="AKH104" i="4"/>
  <c r="AKX104" i="4"/>
  <c r="ALN104" i="4"/>
  <c r="AJP118" i="4"/>
  <c r="AKF118" i="4"/>
  <c r="AKV118" i="4"/>
  <c r="ALL118" i="4"/>
  <c r="AJN103" i="4"/>
  <c r="AKD103" i="4"/>
  <c r="AKT103" i="4"/>
  <c r="ALJ103" i="4"/>
  <c r="AJL101" i="4"/>
  <c r="AKB101" i="4"/>
  <c r="AKR101" i="4"/>
  <c r="ALH101" i="4"/>
  <c r="AJJ55" i="4"/>
  <c r="AJZ55" i="4"/>
  <c r="AKP55" i="4"/>
  <c r="ALF55" i="4"/>
  <c r="ALV55" i="4"/>
  <c r="AJH57" i="4"/>
  <c r="AJX57" i="4"/>
  <c r="AKN57" i="4"/>
  <c r="ALD57" i="4"/>
  <c r="ALT57" i="4"/>
  <c r="AJF32" i="4"/>
  <c r="AJV32" i="4"/>
  <c r="AKL32" i="4"/>
  <c r="ALB32" i="4"/>
  <c r="ALR32" i="4"/>
  <c r="AJD126" i="4"/>
  <c r="AJT126" i="4"/>
  <c r="AKJ126" i="4"/>
  <c r="AKZ126" i="4"/>
  <c r="ALP126" i="4"/>
  <c r="AJB100" i="4"/>
  <c r="AJR100" i="4"/>
  <c r="AKH100" i="4"/>
  <c r="AKX100" i="4"/>
  <c r="ALN100" i="4"/>
  <c r="AJP90" i="4"/>
  <c r="AKF90" i="4"/>
  <c r="AKV90" i="4"/>
  <c r="ALL90" i="4"/>
  <c r="AJN65" i="4"/>
  <c r="AKD65" i="4"/>
  <c r="AKT65" i="4"/>
  <c r="ALJ65" i="4"/>
  <c r="AJL120" i="4"/>
  <c r="AKB120" i="4"/>
  <c r="AKR120" i="4"/>
  <c r="ALH120" i="4"/>
  <c r="AJJ23" i="4"/>
  <c r="ALF58" i="4"/>
  <c r="ALV58" i="4"/>
  <c r="AJH111" i="4"/>
  <c r="AJX111" i="4"/>
  <c r="AKN111" i="4"/>
  <c r="ALD111" i="4"/>
  <c r="ALT111" i="4"/>
  <c r="AJF41" i="4"/>
  <c r="AJV41" i="4"/>
  <c r="AKL41" i="4"/>
  <c r="ALB41" i="4"/>
  <c r="ALR41" i="4"/>
  <c r="AJD18" i="4"/>
  <c r="AJT18" i="4"/>
  <c r="AKJ18" i="4"/>
  <c r="AKZ18" i="4"/>
  <c r="ALP18" i="4"/>
  <c r="AJC93" i="4"/>
  <c r="AJS93" i="4"/>
  <c r="AKI93" i="4"/>
  <c r="AKY93" i="4"/>
  <c r="ALO93" i="4"/>
  <c r="AJQ19" i="4"/>
  <c r="AKG19" i="4"/>
  <c r="AKW19" i="4"/>
  <c r="ALM19" i="4"/>
  <c r="AJO116" i="4"/>
  <c r="AKE116" i="4"/>
  <c r="AKU116" i="4"/>
  <c r="ALK116" i="4"/>
  <c r="AJM68" i="4"/>
  <c r="AKC68" i="4"/>
  <c r="AKS68" i="4"/>
  <c r="ALI68" i="4"/>
  <c r="AJK122" i="4"/>
  <c r="AKA122" i="4"/>
  <c r="AKQ122" i="4"/>
  <c r="ALG122" i="4"/>
  <c r="ALW122" i="4"/>
  <c r="AJI27" i="4"/>
  <c r="AJY27" i="4"/>
  <c r="AKO27" i="4"/>
  <c r="ALE27" i="4"/>
  <c r="ALU27" i="4"/>
  <c r="AJG79" i="4"/>
  <c r="AJW79" i="4"/>
  <c r="AKM79" i="4"/>
  <c r="ALC79" i="4"/>
  <c r="ALS79" i="4"/>
  <c r="AJE20" i="4"/>
  <c r="AJU20" i="4"/>
  <c r="AKK20" i="4"/>
  <c r="ALA20" i="4"/>
  <c r="ALQ20" i="4"/>
  <c r="AJC104" i="4"/>
  <c r="AJS104" i="4"/>
  <c r="AKI104" i="4"/>
  <c r="AKY104" i="4"/>
  <c r="ALO104" i="4"/>
  <c r="AJQ118" i="4"/>
  <c r="AKG118" i="4"/>
  <c r="AKW118" i="4"/>
  <c r="ALM118" i="4"/>
  <c r="AJO103" i="4"/>
  <c r="AKE103" i="4"/>
  <c r="AKU103" i="4"/>
  <c r="ALK103" i="4"/>
  <c r="AJM101" i="4"/>
  <c r="AKC101" i="4"/>
  <c r="AKS101" i="4"/>
  <c r="ALI101" i="4"/>
  <c r="AJK55" i="4"/>
  <c r="AKA55" i="4"/>
  <c r="AKQ55" i="4"/>
  <c r="ALG55" i="4"/>
  <c r="ALW55" i="4"/>
  <c r="AJI57" i="4"/>
  <c r="AJY57" i="4"/>
  <c r="AKO57" i="4"/>
  <c r="ALE57" i="4"/>
  <c r="ALU57" i="4"/>
  <c r="AJG32" i="4"/>
  <c r="AJW32" i="4"/>
  <c r="AKM32" i="4"/>
  <c r="ALC32" i="4"/>
  <c r="ALS32" i="4"/>
  <c r="AJE126" i="4"/>
  <c r="AJU126" i="4"/>
  <c r="AKK126" i="4"/>
  <c r="ALA126" i="4"/>
  <c r="ALQ126" i="4"/>
  <c r="AJC100" i="4"/>
  <c r="AJS100" i="4"/>
  <c r="AKI100" i="4"/>
  <c r="AKY100" i="4"/>
  <c r="ALO100" i="4"/>
  <c r="AJQ90" i="4"/>
  <c r="AKG90" i="4"/>
  <c r="AKW90" i="4"/>
  <c r="ALM90" i="4"/>
  <c r="AJO65" i="4"/>
  <c r="AKE65" i="4"/>
  <c r="AKU65" i="4"/>
  <c r="ALK65" i="4"/>
  <c r="AJM120" i="4"/>
  <c r="AKC120" i="4"/>
  <c r="AKS120" i="4"/>
  <c r="ALI120" i="4"/>
  <c r="AJK23" i="4"/>
  <c r="AKA23" i="4"/>
  <c r="AKQ23" i="4"/>
  <c r="ALG23" i="4"/>
  <c r="ALW23" i="4"/>
  <c r="AJI83" i="4"/>
  <c r="AJY83" i="4"/>
  <c r="AKO83" i="4"/>
  <c r="ALE83" i="4"/>
  <c r="ALU83" i="4"/>
  <c r="ALV27" i="4"/>
  <c r="AJH79" i="4"/>
  <c r="AJX79" i="4"/>
  <c r="AKN79" i="4"/>
  <c r="ALD79" i="4"/>
  <c r="ALT79" i="4"/>
  <c r="AJF20" i="4"/>
  <c r="AJV20" i="4"/>
  <c r="AKL20" i="4"/>
  <c r="ALB20" i="4"/>
  <c r="ALR20" i="4"/>
  <c r="AJD104" i="4"/>
  <c r="AJT104" i="4"/>
  <c r="AKJ104" i="4"/>
  <c r="AKZ104" i="4"/>
  <c r="ALP104" i="4"/>
  <c r="AJB118" i="4"/>
  <c r="AJR118" i="4"/>
  <c r="AKH118" i="4"/>
  <c r="AKX118" i="4"/>
  <c r="ALN118" i="4"/>
  <c r="AJP103" i="4"/>
  <c r="AKF103" i="4"/>
  <c r="AKV103" i="4"/>
  <c r="ALL103" i="4"/>
  <c r="AJN101" i="4"/>
  <c r="AKD101" i="4"/>
  <c r="AKT101" i="4"/>
  <c r="ALJ101" i="4"/>
  <c r="AJL55" i="4"/>
  <c r="AKB55" i="4"/>
  <c r="AKR55" i="4"/>
  <c r="ALH55" i="4"/>
  <c r="AJJ57" i="4"/>
  <c r="AJZ57" i="4"/>
  <c r="AKP57" i="4"/>
  <c r="ALF57" i="4"/>
  <c r="ALV57" i="4"/>
  <c r="AJH32" i="4"/>
  <c r="AJX32" i="4"/>
  <c r="AKN32" i="4"/>
  <c r="ALD32" i="4"/>
  <c r="ALT32" i="4"/>
  <c r="AJF126" i="4"/>
  <c r="AJV126" i="4"/>
  <c r="AKL126" i="4"/>
  <c r="ALB126" i="4"/>
  <c r="ALR126" i="4"/>
  <c r="AJD100" i="4"/>
  <c r="AJT100" i="4"/>
  <c r="AKJ100" i="4"/>
  <c r="AKZ100" i="4"/>
  <c r="ALP100" i="4"/>
  <c r="AJB90" i="4"/>
  <c r="AJR90" i="4"/>
  <c r="AKH90" i="4"/>
  <c r="AKX90" i="4"/>
  <c r="ALN90" i="4"/>
  <c r="AJP65" i="4"/>
  <c r="AKF65" i="4"/>
  <c r="AKV65" i="4"/>
  <c r="ALL65" i="4"/>
  <c r="AJN120" i="4"/>
  <c r="AKD120" i="4"/>
  <c r="AKT120" i="4"/>
  <c r="ALJ120" i="4"/>
  <c r="AJL23" i="4"/>
  <c r="AKB23" i="4"/>
  <c r="AKR23" i="4"/>
  <c r="ALH23" i="4"/>
  <c r="AJJ83" i="4"/>
  <c r="AJZ83" i="4"/>
  <c r="AKP83" i="4"/>
  <c r="ALF83" i="4"/>
  <c r="ALV83" i="4"/>
  <c r="AJH45" i="4"/>
  <c r="AJX45" i="4"/>
  <c r="AKN45" i="4"/>
  <c r="ALD45" i="4"/>
  <c r="ALT45" i="4"/>
  <c r="AJF86" i="4"/>
  <c r="AJV86" i="4"/>
  <c r="AKL86" i="4"/>
  <c r="ALB86" i="4"/>
  <c r="ALR86" i="4"/>
  <c r="AJD4" i="4"/>
  <c r="AJT4" i="4"/>
  <c r="AKJ4" i="4"/>
  <c r="AKZ4" i="4"/>
  <c r="ALP4" i="4"/>
  <c r="AJB70" i="4"/>
  <c r="AJR70" i="4"/>
  <c r="AKH70" i="4"/>
  <c r="AKX70" i="4"/>
  <c r="ALN70" i="4"/>
  <c r="AJP37" i="4"/>
  <c r="AKF37" i="4"/>
  <c r="AKV37" i="4"/>
  <c r="ALL37" i="4"/>
  <c r="AJN119" i="4"/>
  <c r="AKD119" i="4"/>
  <c r="AKT119" i="4"/>
  <c r="ALJ119" i="4"/>
  <c r="AJL80" i="4"/>
  <c r="AKB80" i="4"/>
  <c r="AKR80" i="4"/>
  <c r="ALH80" i="4"/>
  <c r="AJJ60" i="4"/>
  <c r="AJZ60" i="4"/>
  <c r="AKP60" i="4"/>
  <c r="ALF60" i="4"/>
  <c r="ALV60" i="4"/>
  <c r="AJH5" i="4"/>
  <c r="AJX5" i="4"/>
  <c r="ALQ104" i="4"/>
  <c r="AJC118" i="4"/>
  <c r="AJS118" i="4"/>
  <c r="AKI118" i="4"/>
  <c r="AKY118" i="4"/>
  <c r="ALO118" i="4"/>
  <c r="AJQ103" i="4"/>
  <c r="AKG103" i="4"/>
  <c r="AKW103" i="4"/>
  <c r="ALM103" i="4"/>
  <c r="AJO101" i="4"/>
  <c r="AKE101" i="4"/>
  <c r="AKU101" i="4"/>
  <c r="ALK101" i="4"/>
  <c r="AJM55" i="4"/>
  <c r="AKC55" i="4"/>
  <c r="AKS55" i="4"/>
  <c r="ALI55" i="4"/>
  <c r="AJK57" i="4"/>
  <c r="AKA57" i="4"/>
  <c r="AKQ57" i="4"/>
  <c r="ALG57" i="4"/>
  <c r="ALW57" i="4"/>
  <c r="AJI32" i="4"/>
  <c r="AJY32" i="4"/>
  <c r="AKO32" i="4"/>
  <c r="ALE32" i="4"/>
  <c r="ALU32" i="4"/>
  <c r="AJG126" i="4"/>
  <c r="AJW126" i="4"/>
  <c r="AKM126" i="4"/>
  <c r="ALC126" i="4"/>
  <c r="ALS126" i="4"/>
  <c r="AJE100" i="4"/>
  <c r="AJU100" i="4"/>
  <c r="AKK100" i="4"/>
  <c r="ALA100" i="4"/>
  <c r="ALQ100" i="4"/>
  <c r="AJC90" i="4"/>
  <c r="AJS90" i="4"/>
  <c r="AKI90" i="4"/>
  <c r="AKY90" i="4"/>
  <c r="ALO90" i="4"/>
  <c r="AJQ65" i="4"/>
  <c r="AKG65" i="4"/>
  <c r="AKW65" i="4"/>
  <c r="ALM65" i="4"/>
  <c r="AJO120" i="4"/>
  <c r="AKE120" i="4"/>
  <c r="AKU120" i="4"/>
  <c r="ALK120" i="4"/>
  <c r="AJM23" i="4"/>
  <c r="AKC23" i="4"/>
  <c r="AKS23" i="4"/>
  <c r="ALI23" i="4"/>
  <c r="AJK83" i="4"/>
  <c r="AKA83" i="4"/>
  <c r="AKQ83" i="4"/>
  <c r="ALG83" i="4"/>
  <c r="ALW83" i="4"/>
  <c r="AJI45" i="4"/>
  <c r="AJY45" i="4"/>
  <c r="AKO45" i="4"/>
  <c r="ALE45" i="4"/>
  <c r="ALU45" i="4"/>
  <c r="AJG86" i="4"/>
  <c r="AJW86" i="4"/>
  <c r="AKM86" i="4"/>
  <c r="ALC86" i="4"/>
  <c r="ALS86" i="4"/>
  <c r="AJE4" i="4"/>
  <c r="AJU4" i="4"/>
  <c r="AKK4" i="4"/>
  <c r="ALA4" i="4"/>
  <c r="ALQ4" i="4"/>
  <c r="AJC70" i="4"/>
  <c r="AJS70" i="4"/>
  <c r="AKI70" i="4"/>
  <c r="AKY70" i="4"/>
  <c r="ALO70" i="4"/>
  <c r="AJQ37" i="4"/>
  <c r="AKG37" i="4"/>
  <c r="AKW37" i="4"/>
  <c r="ALM37" i="4"/>
  <c r="AJO119" i="4"/>
  <c r="AKE119" i="4"/>
  <c r="AKU119" i="4"/>
  <c r="ALK119" i="4"/>
  <c r="AJM80" i="4"/>
  <c r="AKC80" i="4"/>
  <c r="AKS80" i="4"/>
  <c r="ALI80" i="4"/>
  <c r="AJK60" i="4"/>
  <c r="AKA60" i="4"/>
  <c r="AKQ60" i="4"/>
  <c r="ALG60" i="4"/>
  <c r="ALW60" i="4"/>
  <c r="AJI5" i="4"/>
  <c r="AJY5" i="4"/>
  <c r="AKO5" i="4"/>
  <c r="ALE5" i="4"/>
  <c r="ALU5" i="4"/>
  <c r="AJG25" i="4"/>
  <c r="AJW25" i="4"/>
  <c r="AKM25" i="4"/>
  <c r="ALC25" i="4"/>
  <c r="ALS25" i="4"/>
  <c r="AJE130" i="4"/>
  <c r="AJU130" i="4"/>
  <c r="AKK130" i="4"/>
  <c r="ALA130" i="4"/>
  <c r="ALQ130" i="4"/>
  <c r="AJC48" i="4"/>
  <c r="AJS48" i="4"/>
  <c r="AKI48" i="4"/>
  <c r="AKE6" i="4"/>
  <c r="AKU6" i="4"/>
  <c r="ALK6" i="4"/>
  <c r="AJM58" i="4"/>
  <c r="AKC58" i="4"/>
  <c r="AKS58" i="4"/>
  <c r="ALI58" i="4"/>
  <c r="AJK111" i="4"/>
  <c r="AKA111" i="4"/>
  <c r="AKQ111" i="4"/>
  <c r="ALG111" i="4"/>
  <c r="ALW111" i="4"/>
  <c r="AJI41" i="4"/>
  <c r="AJY41" i="4"/>
  <c r="AKO41" i="4"/>
  <c r="ALE41" i="4"/>
  <c r="ALU41" i="4"/>
  <c r="AJG18" i="4"/>
  <c r="AJW18" i="4"/>
  <c r="AKM18" i="4"/>
  <c r="ALC18" i="4"/>
  <c r="ALS18" i="4"/>
  <c r="AJF93" i="4"/>
  <c r="AJV93" i="4"/>
  <c r="AKL93" i="4"/>
  <c r="ALB93" i="4"/>
  <c r="ALR93" i="4"/>
  <c r="AJD19" i="4"/>
  <c r="AJT19" i="4"/>
  <c r="AKJ19" i="4"/>
  <c r="AKZ19" i="4"/>
  <c r="ALP19" i="4"/>
  <c r="AJB116" i="4"/>
  <c r="AJR116" i="4"/>
  <c r="AKH116" i="4"/>
  <c r="AKX116" i="4"/>
  <c r="ALN116" i="4"/>
  <c r="AJP68" i="4"/>
  <c r="AKF68" i="4"/>
  <c r="AKV68" i="4"/>
  <c r="ALL68" i="4"/>
  <c r="AJN122" i="4"/>
  <c r="AKD122" i="4"/>
  <c r="AKT122" i="4"/>
  <c r="ALJ122" i="4"/>
  <c r="AJL27" i="4"/>
  <c r="AKB27" i="4"/>
  <c r="AKR27" i="4"/>
  <c r="ALH27" i="4"/>
  <c r="AJJ79" i="4"/>
  <c r="AJZ79" i="4"/>
  <c r="AKP79" i="4"/>
  <c r="ALF79" i="4"/>
  <c r="ALV79" i="4"/>
  <c r="AJH20" i="4"/>
  <c r="AJX20" i="4"/>
  <c r="AKN20" i="4"/>
  <c r="ALD20" i="4"/>
  <c r="ALT20" i="4"/>
  <c r="AJF104" i="4"/>
  <c r="AJV104" i="4"/>
  <c r="AKL104" i="4"/>
  <c r="ALB104" i="4"/>
  <c r="ALR104" i="4"/>
  <c r="AJD118" i="4"/>
  <c r="AJT118" i="4"/>
  <c r="AKJ118" i="4"/>
  <c r="AKZ118" i="4"/>
  <c r="ALP118" i="4"/>
  <c r="AJB103" i="4"/>
  <c r="AJR103" i="4"/>
  <c r="AKH103" i="4"/>
  <c r="AKX103" i="4"/>
  <c r="ALN103" i="4"/>
  <c r="AJP101" i="4"/>
  <c r="AKF101" i="4"/>
  <c r="AKV101" i="4"/>
  <c r="ALL101" i="4"/>
  <c r="AJN55" i="4"/>
  <c r="AKD55" i="4"/>
  <c r="AKT55" i="4"/>
  <c r="ALJ55" i="4"/>
  <c r="AJL57" i="4"/>
  <c r="AKB57" i="4"/>
  <c r="AKR57" i="4"/>
  <c r="ALH57" i="4"/>
  <c r="AJJ32" i="4"/>
  <c r="AJZ32" i="4"/>
  <c r="AKP32" i="4"/>
  <c r="ALF32" i="4"/>
  <c r="ALV32" i="4"/>
  <c r="AJH126" i="4"/>
  <c r="AJX126" i="4"/>
  <c r="AKN126" i="4"/>
  <c r="ALD126" i="4"/>
  <c r="ALT126" i="4"/>
  <c r="AJF100" i="4"/>
  <c r="AJV100" i="4"/>
  <c r="AKL100" i="4"/>
  <c r="ALB100" i="4"/>
  <c r="ALR100" i="4"/>
  <c r="AJD90" i="4"/>
  <c r="AJT90" i="4"/>
  <c r="AKJ90" i="4"/>
  <c r="AKZ90" i="4"/>
  <c r="ALP90" i="4"/>
  <c r="AJB65" i="4"/>
  <c r="AJR65" i="4"/>
  <c r="AKH65" i="4"/>
  <c r="AKX65" i="4"/>
  <c r="ALN65" i="4"/>
  <c r="AJP120" i="4"/>
  <c r="AKF120" i="4"/>
  <c r="AKV120" i="4"/>
  <c r="ALL120" i="4"/>
  <c r="AJN23" i="4"/>
  <c r="AKD23" i="4"/>
  <c r="AKT23" i="4"/>
  <c r="ALJ23" i="4"/>
  <c r="AJL83" i="4"/>
  <c r="AKB83" i="4"/>
  <c r="AKR83" i="4"/>
  <c r="ALL6" i="4"/>
  <c r="AJN58" i="4"/>
  <c r="AKD58" i="4"/>
  <c r="AKT58" i="4"/>
  <c r="ALJ58" i="4"/>
  <c r="AJL111" i="4"/>
  <c r="AKB111" i="4"/>
  <c r="AKR111" i="4"/>
  <c r="ALH111" i="4"/>
  <c r="AJJ41" i="4"/>
  <c r="AJZ41" i="4"/>
  <c r="AKP41" i="4"/>
  <c r="ALF41" i="4"/>
  <c r="ALV41" i="4"/>
  <c r="AJH18" i="4"/>
  <c r="AJX18" i="4"/>
  <c r="AKN18" i="4"/>
  <c r="ALD18" i="4"/>
  <c r="ALT18" i="4"/>
  <c r="AJG93" i="4"/>
  <c r="AJW93" i="4"/>
  <c r="AKM93" i="4"/>
  <c r="ALC93" i="4"/>
  <c r="ALS93" i="4"/>
  <c r="AJE19" i="4"/>
  <c r="AJU19" i="4"/>
  <c r="AKK19" i="4"/>
  <c r="ALA19" i="4"/>
  <c r="ALQ19" i="4"/>
  <c r="AJC116" i="4"/>
  <c r="AJS116" i="4"/>
  <c r="AKI116" i="4"/>
  <c r="AKY116" i="4"/>
  <c r="ALO116" i="4"/>
  <c r="AJQ68" i="4"/>
  <c r="AKG68" i="4"/>
  <c r="AKW68" i="4"/>
  <c r="ALM68" i="4"/>
  <c r="AJO122" i="4"/>
  <c r="AKE122" i="4"/>
  <c r="AKU122" i="4"/>
  <c r="ALK122" i="4"/>
  <c r="AJM27" i="4"/>
  <c r="AKC27" i="4"/>
  <c r="AKS27" i="4"/>
  <c r="ALI27" i="4"/>
  <c r="AJK79" i="4"/>
  <c r="AKA79" i="4"/>
  <c r="AKQ79" i="4"/>
  <c r="ALG79" i="4"/>
  <c r="ALW79" i="4"/>
  <c r="AJI20" i="4"/>
  <c r="AJY20" i="4"/>
  <c r="AKO20" i="4"/>
  <c r="ALE20" i="4"/>
  <c r="ALU20" i="4"/>
  <c r="AJG104" i="4"/>
  <c r="AJW104" i="4"/>
  <c r="AKM104" i="4"/>
  <c r="ALC104" i="4"/>
  <c r="ALS104" i="4"/>
  <c r="AJE118" i="4"/>
  <c r="AJU118" i="4"/>
  <c r="AKK118" i="4"/>
  <c r="ALA118" i="4"/>
  <c r="ALQ118" i="4"/>
  <c r="AJC103" i="4"/>
  <c r="AJS103" i="4"/>
  <c r="AKI103" i="4"/>
  <c r="AKY103" i="4"/>
  <c r="ALO103" i="4"/>
  <c r="AJQ101" i="4"/>
  <c r="AKG101" i="4"/>
  <c r="AKW101" i="4"/>
  <c r="ALM101" i="4"/>
  <c r="AJO55" i="4"/>
  <c r="AKE55" i="4"/>
  <c r="AKU55" i="4"/>
  <c r="ALK55" i="4"/>
  <c r="AJM57" i="4"/>
  <c r="AKC57" i="4"/>
  <c r="AKS57" i="4"/>
  <c r="ALI57" i="4"/>
  <c r="AJK32" i="4"/>
  <c r="AKA32" i="4"/>
  <c r="AKQ32" i="4"/>
  <c r="ALG32" i="4"/>
  <c r="ALW32" i="4"/>
  <c r="AJI126" i="4"/>
  <c r="AJY126" i="4"/>
  <c r="AKO126" i="4"/>
  <c r="ALE126" i="4"/>
  <c r="ALU126" i="4"/>
  <c r="AJG100" i="4"/>
  <c r="AJW100" i="4"/>
  <c r="AKM100" i="4"/>
  <c r="ALC100" i="4"/>
  <c r="ALS100" i="4"/>
  <c r="AJE90" i="4"/>
  <c r="AJU90" i="4"/>
  <c r="AKK90" i="4"/>
  <c r="ALA90" i="4"/>
  <c r="ALQ90" i="4"/>
  <c r="AJC65" i="4"/>
  <c r="AJS65" i="4"/>
  <c r="AKI65" i="4"/>
  <c r="AKY65" i="4"/>
  <c r="ALO65" i="4"/>
  <c r="AJQ120" i="4"/>
  <c r="AKG120" i="4"/>
  <c r="AKW120" i="4"/>
  <c r="ALM120" i="4"/>
  <c r="AJO23" i="4"/>
  <c r="AKE23" i="4"/>
  <c r="AKU23" i="4"/>
  <c r="ALK23" i="4"/>
  <c r="AJM83" i="4"/>
  <c r="AKA20" i="4"/>
  <c r="AKQ20" i="4"/>
  <c r="ALG20" i="4"/>
  <c r="ALW20" i="4"/>
  <c r="AJI104" i="4"/>
  <c r="AJY104" i="4"/>
  <c r="AKO104" i="4"/>
  <c r="ALE104" i="4"/>
  <c r="ALU104" i="4"/>
  <c r="AJG118" i="4"/>
  <c r="AJW118" i="4"/>
  <c r="AKM118" i="4"/>
  <c r="ALC118" i="4"/>
  <c r="ALS118" i="4"/>
  <c r="AJE103" i="4"/>
  <c r="AJU103" i="4"/>
  <c r="AKK103" i="4"/>
  <c r="ALA103" i="4"/>
  <c r="ALQ103" i="4"/>
  <c r="AJC101" i="4"/>
  <c r="AJS101" i="4"/>
  <c r="AKI101" i="4"/>
  <c r="AKY101" i="4"/>
  <c r="ALO101" i="4"/>
  <c r="AJQ55" i="4"/>
  <c r="AKG55" i="4"/>
  <c r="AKW55" i="4"/>
  <c r="ALM55" i="4"/>
  <c r="AJO57" i="4"/>
  <c r="AKE57" i="4"/>
  <c r="AKU57" i="4"/>
  <c r="ALK57" i="4"/>
  <c r="AJM32" i="4"/>
  <c r="AKC32" i="4"/>
  <c r="AKS32" i="4"/>
  <c r="ALI32" i="4"/>
  <c r="AJK126" i="4"/>
  <c r="AKA126" i="4"/>
  <c r="AKQ126" i="4"/>
  <c r="ALG126" i="4"/>
  <c r="ALW126" i="4"/>
  <c r="AJI100" i="4"/>
  <c r="AJY100" i="4"/>
  <c r="AKO100" i="4"/>
  <c r="ALE100" i="4"/>
  <c r="ALU100" i="4"/>
  <c r="AJG90" i="4"/>
  <c r="AJW90" i="4"/>
  <c r="AKM90" i="4"/>
  <c r="ALC90" i="4"/>
  <c r="ALS90" i="4"/>
  <c r="AJE65" i="4"/>
  <c r="AJU65" i="4"/>
  <c r="AKK65" i="4"/>
  <c r="ALA65" i="4"/>
  <c r="ALQ65" i="4"/>
  <c r="AJC120" i="4"/>
  <c r="AJS120" i="4"/>
  <c r="AKI120" i="4"/>
  <c r="AKY120" i="4"/>
  <c r="ALO120" i="4"/>
  <c r="AJQ23" i="4"/>
  <c r="AKG23" i="4"/>
  <c r="AKW23" i="4"/>
  <c r="ALM23" i="4"/>
  <c r="AJO83" i="4"/>
  <c r="AKE83" i="4"/>
  <c r="AKU83" i="4"/>
  <c r="ALK83" i="4"/>
  <c r="AJM45" i="4"/>
  <c r="AKC45" i="4"/>
  <c r="AKS45" i="4"/>
  <c r="ALI45" i="4"/>
  <c r="AJK86" i="4"/>
  <c r="AKA86" i="4"/>
  <c r="AKQ86" i="4"/>
  <c r="ALG86" i="4"/>
  <c r="ALW86" i="4"/>
  <c r="AJI4" i="4"/>
  <c r="AJY4" i="4"/>
  <c r="AKO4" i="4"/>
  <c r="ALE4" i="4"/>
  <c r="ALU4" i="4"/>
  <c r="AJG70" i="4"/>
  <c r="AJW70" i="4"/>
  <c r="AKM70" i="4"/>
  <c r="ALC70" i="4"/>
  <c r="ALS70" i="4"/>
  <c r="AJE37" i="4"/>
  <c r="AJU37" i="4"/>
  <c r="AKK37" i="4"/>
  <c r="ALA37" i="4"/>
  <c r="ALQ37" i="4"/>
  <c r="AJC119" i="4"/>
  <c r="AJS119" i="4"/>
  <c r="AKI119" i="4"/>
  <c r="AKY119" i="4"/>
  <c r="ALO119" i="4"/>
  <c r="AJQ80" i="4"/>
  <c r="AKG80" i="4"/>
  <c r="AKW80" i="4"/>
  <c r="ALM80" i="4"/>
  <c r="AJO60" i="4"/>
  <c r="AKE60" i="4"/>
  <c r="AKU60" i="4"/>
  <c r="AJS6" i="4"/>
  <c r="AKI6" i="4"/>
  <c r="AKY6" i="4"/>
  <c r="ALO6" i="4"/>
  <c r="AJQ58" i="4"/>
  <c r="AKG58" i="4"/>
  <c r="AKW58" i="4"/>
  <c r="ALM58" i="4"/>
  <c r="AJO111" i="4"/>
  <c r="AKE111" i="4"/>
  <c r="AKU111" i="4"/>
  <c r="ALK111" i="4"/>
  <c r="AJM41" i="4"/>
  <c r="AKC41" i="4"/>
  <c r="AKS41" i="4"/>
  <c r="ALI41" i="4"/>
  <c r="AJK18" i="4"/>
  <c r="AKA18" i="4"/>
  <c r="AKQ18" i="4"/>
  <c r="ALG18" i="4"/>
  <c r="ALW18" i="4"/>
  <c r="AJJ93" i="4"/>
  <c r="AJZ93" i="4"/>
  <c r="AKP93" i="4"/>
  <c r="ALF93" i="4"/>
  <c r="ALV93" i="4"/>
  <c r="AJH19" i="4"/>
  <c r="AJX19" i="4"/>
  <c r="AKN19" i="4"/>
  <c r="ALD19" i="4"/>
  <c r="ALT19" i="4"/>
  <c r="AJF116" i="4"/>
  <c r="AJV116" i="4"/>
  <c r="AKL116" i="4"/>
  <c r="ALB116" i="4"/>
  <c r="ALR116" i="4"/>
  <c r="AJD68" i="4"/>
  <c r="AJT68" i="4"/>
  <c r="AKJ68" i="4"/>
  <c r="AKZ68" i="4"/>
  <c r="ALP68" i="4"/>
  <c r="AJB122" i="4"/>
  <c r="AJR122" i="4"/>
  <c r="AKH122" i="4"/>
  <c r="AKX122" i="4"/>
  <c r="ALN122" i="4"/>
  <c r="AJP27" i="4"/>
  <c r="AKF27" i="4"/>
  <c r="AKV27" i="4"/>
  <c r="ALL27" i="4"/>
  <c r="AJN79" i="4"/>
  <c r="AKD79" i="4"/>
  <c r="AKT79" i="4"/>
  <c r="ALJ79" i="4"/>
  <c r="AJL20" i="4"/>
  <c r="AKB20" i="4"/>
  <c r="AKR20" i="4"/>
  <c r="ALH20" i="4"/>
  <c r="AJJ104" i="4"/>
  <c r="AJZ104" i="4"/>
  <c r="AKP104" i="4"/>
  <c r="ALF104" i="4"/>
  <c r="ALV104" i="4"/>
  <c r="AJH118" i="4"/>
  <c r="AJX118" i="4"/>
  <c r="AKN118" i="4"/>
  <c r="ALD118" i="4"/>
  <c r="ALT118" i="4"/>
  <c r="AJF103" i="4"/>
  <c r="AJV103" i="4"/>
  <c r="AKL103" i="4"/>
  <c r="ALB103" i="4"/>
  <c r="ALR103" i="4"/>
  <c r="AJD101" i="4"/>
  <c r="AJT101" i="4"/>
  <c r="AKJ101" i="4"/>
  <c r="AKZ101" i="4"/>
  <c r="ALP101" i="4"/>
  <c r="AJB55" i="4"/>
  <c r="AJR55" i="4"/>
  <c r="AKH55" i="4"/>
  <c r="AKX55" i="4"/>
  <c r="ALN55" i="4"/>
  <c r="AJP57" i="4"/>
  <c r="AKF57" i="4"/>
  <c r="AKV57" i="4"/>
  <c r="ALL57" i="4"/>
  <c r="AJN32" i="4"/>
  <c r="AKD32" i="4"/>
  <c r="AKT32" i="4"/>
  <c r="ALJ32" i="4"/>
  <c r="AJL126" i="4"/>
  <c r="AKB126" i="4"/>
  <c r="AKR126" i="4"/>
  <c r="ALH126" i="4"/>
  <c r="AJJ100" i="4"/>
  <c r="AJZ100" i="4"/>
  <c r="AKP100" i="4"/>
  <c r="ALF100" i="4"/>
  <c r="ALV100" i="4"/>
  <c r="AJH90" i="4"/>
  <c r="AJX90" i="4"/>
  <c r="AKN90" i="4"/>
  <c r="ALD90" i="4"/>
  <c r="ALT90" i="4"/>
  <c r="AJF65" i="4"/>
  <c r="AJV65" i="4"/>
  <c r="AKL65" i="4"/>
  <c r="ALB65" i="4"/>
  <c r="ALR65" i="4"/>
  <c r="AJD120" i="4"/>
  <c r="AJT120" i="4"/>
  <c r="AKJ120" i="4"/>
  <c r="AKZ120" i="4"/>
  <c r="ALP120" i="4"/>
  <c r="AJB23" i="4"/>
  <c r="AJR23" i="4"/>
  <c r="ALN58" i="4"/>
  <c r="AJP111" i="4"/>
  <c r="AKF111" i="4"/>
  <c r="AKV111" i="4"/>
  <c r="ALL111" i="4"/>
  <c r="AJN41" i="4"/>
  <c r="AKD41" i="4"/>
  <c r="AKT41" i="4"/>
  <c r="ALJ41" i="4"/>
  <c r="AJL18" i="4"/>
  <c r="AKB18" i="4"/>
  <c r="AKR18" i="4"/>
  <c r="ALH18" i="4"/>
  <c r="AJK93" i="4"/>
  <c r="AKA93" i="4"/>
  <c r="AKQ93" i="4"/>
  <c r="ALG93" i="4"/>
  <c r="ALW93" i="4"/>
  <c r="AJI19" i="4"/>
  <c r="AJY19" i="4"/>
  <c r="AKO19" i="4"/>
  <c r="ALE19" i="4"/>
  <c r="ALU19" i="4"/>
  <c r="AJG116" i="4"/>
  <c r="AJW116" i="4"/>
  <c r="AKM116" i="4"/>
  <c r="ALC116" i="4"/>
  <c r="ALS116" i="4"/>
  <c r="AJE68" i="4"/>
  <c r="AJU68" i="4"/>
  <c r="AKK68" i="4"/>
  <c r="ALA68" i="4"/>
  <c r="ALQ68" i="4"/>
  <c r="AJC122" i="4"/>
  <c r="AJS122" i="4"/>
  <c r="AKI122" i="4"/>
  <c r="AKY122" i="4"/>
  <c r="ALO122" i="4"/>
  <c r="AJQ27" i="4"/>
  <c r="AKG27" i="4"/>
  <c r="AKW27" i="4"/>
  <c r="ALM27" i="4"/>
  <c r="AJO79" i="4"/>
  <c r="AKE79" i="4"/>
  <c r="AKU79" i="4"/>
  <c r="ALK79" i="4"/>
  <c r="AJM20" i="4"/>
  <c r="AKC20" i="4"/>
  <c r="AKS20" i="4"/>
  <c r="ALI20" i="4"/>
  <c r="AJK104" i="4"/>
  <c r="AKA104" i="4"/>
  <c r="AKQ104" i="4"/>
  <c r="ALG104" i="4"/>
  <c r="ALW104" i="4"/>
  <c r="AJI118" i="4"/>
  <c r="AJY118" i="4"/>
  <c r="AKO118" i="4"/>
  <c r="ALE118" i="4"/>
  <c r="ALU118" i="4"/>
  <c r="AJG103" i="4"/>
  <c r="AJW103" i="4"/>
  <c r="AKM103" i="4"/>
  <c r="ALC103" i="4"/>
  <c r="ALS103" i="4"/>
  <c r="AJE101" i="4"/>
  <c r="AJU101" i="4"/>
  <c r="AKK101" i="4"/>
  <c r="ALA101" i="4"/>
  <c r="ALQ101" i="4"/>
  <c r="AJC55" i="4"/>
  <c r="AJS55" i="4"/>
  <c r="AKI55" i="4"/>
  <c r="AKY55" i="4"/>
  <c r="ALO55" i="4"/>
  <c r="AJQ57" i="4"/>
  <c r="AKG57" i="4"/>
  <c r="AKW57" i="4"/>
  <c r="ALM57" i="4"/>
  <c r="AJO32" i="4"/>
  <c r="AKE32" i="4"/>
  <c r="AKU32" i="4"/>
  <c r="ALK32" i="4"/>
  <c r="AJM126" i="4"/>
  <c r="AKC126" i="4"/>
  <c r="AKS126" i="4"/>
  <c r="ALI126" i="4"/>
  <c r="AJK100" i="4"/>
  <c r="AKA100" i="4"/>
  <c r="AKQ100" i="4"/>
  <c r="ALG100" i="4"/>
  <c r="ALW100" i="4"/>
  <c r="AJI90" i="4"/>
  <c r="AJY90" i="4"/>
  <c r="AKO90" i="4"/>
  <c r="ALE90" i="4"/>
  <c r="ALU90" i="4"/>
  <c r="AJG65" i="4"/>
  <c r="AJW65" i="4"/>
  <c r="AKM65" i="4"/>
  <c r="ALC65" i="4"/>
  <c r="ALS65" i="4"/>
  <c r="AJE120" i="4"/>
  <c r="AJU120" i="4"/>
  <c r="AKK120" i="4"/>
  <c r="ALA120" i="4"/>
  <c r="ALQ120" i="4"/>
  <c r="AJC23" i="4"/>
  <c r="AJS23" i="4"/>
  <c r="AKI23" i="4"/>
  <c r="AKY23" i="4"/>
  <c r="ALO23" i="4"/>
  <c r="AJQ83" i="4"/>
  <c r="AKG83" i="4"/>
  <c r="AKW83" i="4"/>
  <c r="AJK70" i="4"/>
  <c r="AKA70" i="4"/>
  <c r="AKQ70" i="4"/>
  <c r="ALG70" i="4"/>
  <c r="ALW70" i="4"/>
  <c r="AJI37" i="4"/>
  <c r="AJY37" i="4"/>
  <c r="AKO37" i="4"/>
  <c r="ALE37" i="4"/>
  <c r="ALU37" i="4"/>
  <c r="AJG119" i="4"/>
  <c r="AJW119" i="4"/>
  <c r="AKM119" i="4"/>
  <c r="ALC119" i="4"/>
  <c r="ALS119" i="4"/>
  <c r="AJE80" i="4"/>
  <c r="AJU80" i="4"/>
  <c r="AKK80" i="4"/>
  <c r="ALA80" i="4"/>
  <c r="ALQ80" i="4"/>
  <c r="AJC60" i="4"/>
  <c r="AJS60" i="4"/>
  <c r="AKI60" i="4"/>
  <c r="AKY60" i="4"/>
  <c r="ALO60" i="4"/>
  <c r="AJQ5" i="4"/>
  <c r="AKG5" i="4"/>
  <c r="AKW5" i="4"/>
  <c r="ALM5" i="4"/>
  <c r="AJO25" i="4"/>
  <c r="AKE25" i="4"/>
  <c r="AKU25" i="4"/>
  <c r="ALK25" i="4"/>
  <c r="AJM130" i="4"/>
  <c r="AKC130" i="4"/>
  <c r="AKS130" i="4"/>
  <c r="ALI130" i="4"/>
  <c r="AJK48" i="4"/>
  <c r="AKA48" i="4"/>
  <c r="AKQ48" i="4"/>
  <c r="ALG48" i="4"/>
  <c r="ALW48" i="4"/>
  <c r="AJI28" i="4"/>
  <c r="AJY28" i="4"/>
  <c r="AKO28" i="4"/>
  <c r="ALE28" i="4"/>
  <c r="ALU28" i="4"/>
  <c r="AJG66" i="4"/>
  <c r="AJW66" i="4"/>
  <c r="AKM66" i="4"/>
  <c r="ALC66" i="4"/>
  <c r="ALS66" i="4"/>
  <c r="AJE113" i="4"/>
  <c r="AJU113" i="4"/>
  <c r="AKK113" i="4"/>
  <c r="ALA113" i="4"/>
  <c r="ALQ113" i="4"/>
  <c r="AJC71" i="4"/>
  <c r="AJS71" i="4"/>
  <c r="AKI71" i="4"/>
  <c r="AKY71" i="4"/>
  <c r="ALO71" i="4"/>
  <c r="AJQ7" i="4"/>
  <c r="AKG7" i="4"/>
  <c r="AKW7" i="4"/>
  <c r="ALM7" i="4"/>
  <c r="AJO74" i="4"/>
  <c r="AKE74" i="4"/>
  <c r="AKU74" i="4"/>
  <c r="ALK74" i="4"/>
  <c r="AJM9" i="4"/>
  <c r="AKC9" i="4"/>
  <c r="AKS9" i="4"/>
  <c r="ALI9" i="4"/>
  <c r="AJK22" i="4"/>
  <c r="AKA22" i="4"/>
  <c r="AKQ22" i="4"/>
  <c r="ALG22" i="4"/>
  <c r="ALW22" i="4"/>
  <c r="AJI64" i="4"/>
  <c r="AJY64" i="4"/>
  <c r="AKO64" i="4"/>
  <c r="ALE64" i="4"/>
  <c r="ALU64" i="4"/>
  <c r="AJG87" i="4"/>
  <c r="AJW87" i="4"/>
  <c r="AKM87" i="4"/>
  <c r="ALC87" i="4"/>
  <c r="ALS87" i="4"/>
  <c r="AJE39" i="4"/>
  <c r="AJU39" i="4"/>
  <c r="AJL70" i="4"/>
  <c r="AKB70" i="4"/>
  <c r="AKR70" i="4"/>
  <c r="ALH70" i="4"/>
  <c r="AJJ37" i="4"/>
  <c r="AJZ37" i="4"/>
  <c r="AKP37" i="4"/>
  <c r="ALF37" i="4"/>
  <c r="ALV37" i="4"/>
  <c r="AJH119" i="4"/>
  <c r="AJX119" i="4"/>
  <c r="AKN119" i="4"/>
  <c r="ALD119" i="4"/>
  <c r="ALT119" i="4"/>
  <c r="AJF80" i="4"/>
  <c r="AJV80" i="4"/>
  <c r="AKL80" i="4"/>
  <c r="ALB80" i="4"/>
  <c r="ALR80" i="4"/>
  <c r="AJD60" i="4"/>
  <c r="AJT60" i="4"/>
  <c r="AKJ60" i="4"/>
  <c r="AKZ60" i="4"/>
  <c r="ALP60" i="4"/>
  <c r="AJB5" i="4"/>
  <c r="AJR5" i="4"/>
  <c r="AKH5" i="4"/>
  <c r="AKX5" i="4"/>
  <c r="ALN5" i="4"/>
  <c r="AJP25" i="4"/>
  <c r="AKF25" i="4"/>
  <c r="AKV25" i="4"/>
  <c r="ALL25" i="4"/>
  <c r="AJN130" i="4"/>
  <c r="AKD130" i="4"/>
  <c r="AKT130" i="4"/>
  <c r="ALJ130" i="4"/>
  <c r="AJL48" i="4"/>
  <c r="AKB48" i="4"/>
  <c r="AKR48" i="4"/>
  <c r="ALH48" i="4"/>
  <c r="AJJ28" i="4"/>
  <c r="AJZ28" i="4"/>
  <c r="AKP28" i="4"/>
  <c r="ALF28" i="4"/>
  <c r="ALV28" i="4"/>
  <c r="AJH66" i="4"/>
  <c r="AJX66" i="4"/>
  <c r="AKN66" i="4"/>
  <c r="ALD66" i="4"/>
  <c r="ALT66" i="4"/>
  <c r="AJF113" i="4"/>
  <c r="AJV113" i="4"/>
  <c r="AKL113" i="4"/>
  <c r="ALB113" i="4"/>
  <c r="ALR113" i="4"/>
  <c r="AJD71" i="4"/>
  <c r="AJT71" i="4"/>
  <c r="AKJ71" i="4"/>
  <c r="AKZ71" i="4"/>
  <c r="ALP71" i="4"/>
  <c r="AJB7" i="4"/>
  <c r="AJR7" i="4"/>
  <c r="AKH7" i="4"/>
  <c r="AKX7" i="4"/>
  <c r="ALN7" i="4"/>
  <c r="AJP74" i="4"/>
  <c r="AKF74" i="4"/>
  <c r="AKV74" i="4"/>
  <c r="ALL74" i="4"/>
  <c r="AJN9" i="4"/>
  <c r="AKD9" i="4"/>
  <c r="AKT9" i="4"/>
  <c r="ALJ9" i="4"/>
  <c r="AJL22" i="4"/>
  <c r="AKB22" i="4"/>
  <c r="AKR22" i="4"/>
  <c r="ALH22" i="4"/>
  <c r="AJJ64" i="4"/>
  <c r="AJZ64" i="4"/>
  <c r="AKP64" i="4"/>
  <c r="ALF64" i="4"/>
  <c r="ALV64" i="4"/>
  <c r="AJH87" i="4"/>
  <c r="AJX87" i="4"/>
  <c r="AJC45" i="4"/>
  <c r="AJS45" i="4"/>
  <c r="AKI45" i="4"/>
  <c r="AKY45" i="4"/>
  <c r="ALO45" i="4"/>
  <c r="AJQ86" i="4"/>
  <c r="AKG86" i="4"/>
  <c r="AKW86" i="4"/>
  <c r="ALM86" i="4"/>
  <c r="AJO4" i="4"/>
  <c r="AKE4" i="4"/>
  <c r="AKU4" i="4"/>
  <c r="ALK4" i="4"/>
  <c r="AJM70" i="4"/>
  <c r="AKC70" i="4"/>
  <c r="AKS70" i="4"/>
  <c r="ALI70" i="4"/>
  <c r="AJK37" i="4"/>
  <c r="AKA37" i="4"/>
  <c r="AKQ37" i="4"/>
  <c r="ALG37" i="4"/>
  <c r="ALW37" i="4"/>
  <c r="AJI119" i="4"/>
  <c r="AJY119" i="4"/>
  <c r="AKO119" i="4"/>
  <c r="ALE119" i="4"/>
  <c r="ALU119" i="4"/>
  <c r="AJG80" i="4"/>
  <c r="AJW80" i="4"/>
  <c r="AKM80" i="4"/>
  <c r="ALC80" i="4"/>
  <c r="ALS80" i="4"/>
  <c r="AJE60" i="4"/>
  <c r="AJU60" i="4"/>
  <c r="AKK60" i="4"/>
  <c r="ALA60" i="4"/>
  <c r="ALQ60" i="4"/>
  <c r="AJC5" i="4"/>
  <c r="AJS5" i="4"/>
  <c r="AKI5" i="4"/>
  <c r="AKY5" i="4"/>
  <c r="ALO5" i="4"/>
  <c r="AJQ25" i="4"/>
  <c r="AKG25" i="4"/>
  <c r="AKW25" i="4"/>
  <c r="ALM25" i="4"/>
  <c r="AJO130" i="4"/>
  <c r="AKE130" i="4"/>
  <c r="AKU130" i="4"/>
  <c r="ALK130" i="4"/>
  <c r="AJM48" i="4"/>
  <c r="AKC48" i="4"/>
  <c r="AKS48" i="4"/>
  <c r="ALI48" i="4"/>
  <c r="AJK28" i="4"/>
  <c r="AKA28" i="4"/>
  <c r="AKQ28" i="4"/>
  <c r="ALG28" i="4"/>
  <c r="ALW28" i="4"/>
  <c r="AJI66" i="4"/>
  <c r="AJY66" i="4"/>
  <c r="AKO66" i="4"/>
  <c r="ALE66" i="4"/>
  <c r="ALU66" i="4"/>
  <c r="AJG113" i="4"/>
  <c r="AJW113" i="4"/>
  <c r="AKM113" i="4"/>
  <c r="ALC113" i="4"/>
  <c r="ALS113" i="4"/>
  <c r="AJE71" i="4"/>
  <c r="AJU71" i="4"/>
  <c r="AKK71" i="4"/>
  <c r="ALA71" i="4"/>
  <c r="ALQ71" i="4"/>
  <c r="AJC7" i="4"/>
  <c r="AJS7" i="4"/>
  <c r="AKI7" i="4"/>
  <c r="AKY7" i="4"/>
  <c r="ALO7" i="4"/>
  <c r="AJQ74" i="4"/>
  <c r="AKG74" i="4"/>
  <c r="AKW74" i="4"/>
  <c r="ALM74" i="4"/>
  <c r="AJO9" i="4"/>
  <c r="AKE9" i="4"/>
  <c r="ALR71" i="4"/>
  <c r="AJD7" i="4"/>
  <c r="AJT7" i="4"/>
  <c r="AKJ7" i="4"/>
  <c r="AKZ7" i="4"/>
  <c r="ALP7" i="4"/>
  <c r="AJB74" i="4"/>
  <c r="AJR74" i="4"/>
  <c r="AKH74" i="4"/>
  <c r="AKX74" i="4"/>
  <c r="ALN74" i="4"/>
  <c r="AJP9" i="4"/>
  <c r="AKF9" i="4"/>
  <c r="AKV9" i="4"/>
  <c r="ALL9" i="4"/>
  <c r="AJN22" i="4"/>
  <c r="AKD22" i="4"/>
  <c r="AKT22" i="4"/>
  <c r="ALJ22" i="4"/>
  <c r="AJL64" i="4"/>
  <c r="AKB64" i="4"/>
  <c r="AKR64" i="4"/>
  <c r="ALH64" i="4"/>
  <c r="AJJ87" i="4"/>
  <c r="AJZ87" i="4"/>
  <c r="AKP87" i="4"/>
  <c r="ALF87" i="4"/>
  <c r="ALV87" i="4"/>
  <c r="AJH39" i="4"/>
  <c r="AJX39" i="4"/>
  <c r="AKN39" i="4"/>
  <c r="ALD39" i="4"/>
  <c r="ALT39" i="4"/>
  <c r="AJF61" i="4"/>
  <c r="AJV61" i="4"/>
  <c r="AKL61" i="4"/>
  <c r="ALB61" i="4"/>
  <c r="ALR61" i="4"/>
  <c r="AJD107" i="4"/>
  <c r="AJT107" i="4"/>
  <c r="AKJ107" i="4"/>
  <c r="AKZ107" i="4"/>
  <c r="ALP107" i="4"/>
  <c r="AJB89" i="4"/>
  <c r="AJR89" i="4"/>
  <c r="AKH89" i="4"/>
  <c r="AKX89" i="4"/>
  <c r="ALN89" i="4"/>
  <c r="AJP42" i="4"/>
  <c r="AKF42" i="4"/>
  <c r="AKV42" i="4"/>
  <c r="ALL42" i="4"/>
  <c r="AJN44" i="4"/>
  <c r="AKD44" i="4"/>
  <c r="AKT44" i="4"/>
  <c r="ALJ44" i="4"/>
  <c r="AJL95" i="4"/>
  <c r="AKB95" i="4"/>
  <c r="AKR95" i="4"/>
  <c r="AJC25" i="4"/>
  <c r="AJS25" i="4"/>
  <c r="AKI25" i="4"/>
  <c r="AKY25" i="4"/>
  <c r="ALO25" i="4"/>
  <c r="AJQ130" i="4"/>
  <c r="AKG130" i="4"/>
  <c r="AKW130" i="4"/>
  <c r="ALM130" i="4"/>
  <c r="AJO48" i="4"/>
  <c r="AKE48" i="4"/>
  <c r="AKU48" i="4"/>
  <c r="ALK48" i="4"/>
  <c r="AJM28" i="4"/>
  <c r="AKC28" i="4"/>
  <c r="AKS28" i="4"/>
  <c r="ALI28" i="4"/>
  <c r="AJK66" i="4"/>
  <c r="AKA66" i="4"/>
  <c r="AKQ66" i="4"/>
  <c r="ALG66" i="4"/>
  <c r="ALW66" i="4"/>
  <c r="AJI113" i="4"/>
  <c r="AJY113" i="4"/>
  <c r="AKO113" i="4"/>
  <c r="ALE113" i="4"/>
  <c r="ALU113" i="4"/>
  <c r="AJG71" i="4"/>
  <c r="AJW71" i="4"/>
  <c r="AKM71" i="4"/>
  <c r="ALC71" i="4"/>
  <c r="ALS71" i="4"/>
  <c r="AJE7" i="4"/>
  <c r="AJU7" i="4"/>
  <c r="AKK7" i="4"/>
  <c r="ALA7" i="4"/>
  <c r="ALQ7" i="4"/>
  <c r="AJC74" i="4"/>
  <c r="AJS74" i="4"/>
  <c r="AKI74" i="4"/>
  <c r="AKY74" i="4"/>
  <c r="ALO74" i="4"/>
  <c r="AJQ9" i="4"/>
  <c r="AKG9" i="4"/>
  <c r="AKW9" i="4"/>
  <c r="ALM9" i="4"/>
  <c r="AJO22" i="4"/>
  <c r="AKE22" i="4"/>
  <c r="AKU22" i="4"/>
  <c r="ALK22" i="4"/>
  <c r="AJM64" i="4"/>
  <c r="AKC64" i="4"/>
  <c r="AKS64" i="4"/>
  <c r="ALI64" i="4"/>
  <c r="AJK87" i="4"/>
  <c r="AKA87" i="4"/>
  <c r="AKQ87" i="4"/>
  <c r="ALG87" i="4"/>
  <c r="ALW87" i="4"/>
  <c r="AJI39" i="4"/>
  <c r="AJY39" i="4"/>
  <c r="AKO39" i="4"/>
  <c r="ALE39" i="4"/>
  <c r="ALU39" i="4"/>
  <c r="AJG61" i="4"/>
  <c r="AJW61" i="4"/>
  <c r="AKM61" i="4"/>
  <c r="ALC61" i="4"/>
  <c r="ALS61" i="4"/>
  <c r="AJE107" i="4"/>
  <c r="AJZ23" i="4"/>
  <c r="AKP23" i="4"/>
  <c r="ALF23" i="4"/>
  <c r="ALV23" i="4"/>
  <c r="AJH83" i="4"/>
  <c r="AJX83" i="4"/>
  <c r="AKN83" i="4"/>
  <c r="ALD83" i="4"/>
  <c r="ALT83" i="4"/>
  <c r="AJF45" i="4"/>
  <c r="AJV45" i="4"/>
  <c r="AKL45" i="4"/>
  <c r="ALB45" i="4"/>
  <c r="ALR45" i="4"/>
  <c r="AJD86" i="4"/>
  <c r="AJT86" i="4"/>
  <c r="AKJ86" i="4"/>
  <c r="AKZ86" i="4"/>
  <c r="ALP86" i="4"/>
  <c r="AJB4" i="4"/>
  <c r="AJR4" i="4"/>
  <c r="AKH4" i="4"/>
  <c r="AKX4" i="4"/>
  <c r="ALN4" i="4"/>
  <c r="AJP70" i="4"/>
  <c r="AKF70" i="4"/>
  <c r="AKV70" i="4"/>
  <c r="ALL70" i="4"/>
  <c r="AJN37" i="4"/>
  <c r="AKD37" i="4"/>
  <c r="AKT37" i="4"/>
  <c r="ALJ37" i="4"/>
  <c r="AJL119" i="4"/>
  <c r="AKB119" i="4"/>
  <c r="AKR119" i="4"/>
  <c r="ALH119" i="4"/>
  <c r="AJJ80" i="4"/>
  <c r="AJZ80" i="4"/>
  <c r="AKP80" i="4"/>
  <c r="ALF80" i="4"/>
  <c r="ALV80" i="4"/>
  <c r="AJH60" i="4"/>
  <c r="AJX60" i="4"/>
  <c r="AKN60" i="4"/>
  <c r="ALD60" i="4"/>
  <c r="ALT60" i="4"/>
  <c r="AJF5" i="4"/>
  <c r="AJV5" i="4"/>
  <c r="AKL5" i="4"/>
  <c r="ALB5" i="4"/>
  <c r="ALR5" i="4"/>
  <c r="AJD25" i="4"/>
  <c r="AJT25" i="4"/>
  <c r="AKJ25" i="4"/>
  <c r="AKZ25" i="4"/>
  <c r="ALP25" i="4"/>
  <c r="AJB130" i="4"/>
  <c r="AJR130" i="4"/>
  <c r="AKH130" i="4"/>
  <c r="AKX130" i="4"/>
  <c r="ALN130" i="4"/>
  <c r="AJP48" i="4"/>
  <c r="AKF48" i="4"/>
  <c r="AKV48" i="4"/>
  <c r="ALL48" i="4"/>
  <c r="AJN28" i="4"/>
  <c r="AKD28" i="4"/>
  <c r="AKT28" i="4"/>
  <c r="ALJ28" i="4"/>
  <c r="AJL66" i="4"/>
  <c r="AKB66" i="4"/>
  <c r="AKR66" i="4"/>
  <c r="ALH66" i="4"/>
  <c r="AJJ113" i="4"/>
  <c r="AJZ113" i="4"/>
  <c r="AKP113" i="4"/>
  <c r="ALF113" i="4"/>
  <c r="ALV113" i="4"/>
  <c r="AJH71" i="4"/>
  <c r="AJX71" i="4"/>
  <c r="AKN71" i="4"/>
  <c r="ALD71" i="4"/>
  <c r="ALT71" i="4"/>
  <c r="AJG45" i="4"/>
  <c r="AJW45" i="4"/>
  <c r="AKM45" i="4"/>
  <c r="ALC45" i="4"/>
  <c r="ALS45" i="4"/>
  <c r="AJE86" i="4"/>
  <c r="AJU86" i="4"/>
  <c r="AKK86" i="4"/>
  <c r="ALA86" i="4"/>
  <c r="ALQ86" i="4"/>
  <c r="AJC4" i="4"/>
  <c r="AJS4" i="4"/>
  <c r="AKI4" i="4"/>
  <c r="AKY4" i="4"/>
  <c r="ALO4" i="4"/>
  <c r="AJQ70" i="4"/>
  <c r="AKG70" i="4"/>
  <c r="AKW70" i="4"/>
  <c r="ALM70" i="4"/>
  <c r="AJO37" i="4"/>
  <c r="AKE37" i="4"/>
  <c r="AKU37" i="4"/>
  <c r="ALK37" i="4"/>
  <c r="AJM119" i="4"/>
  <c r="AKC119" i="4"/>
  <c r="AKS119" i="4"/>
  <c r="ALI119" i="4"/>
  <c r="AJK80" i="4"/>
  <c r="AKA80" i="4"/>
  <c r="AKQ80" i="4"/>
  <c r="ALG80" i="4"/>
  <c r="ALW80" i="4"/>
  <c r="AJI60" i="4"/>
  <c r="AJY60" i="4"/>
  <c r="AKO60" i="4"/>
  <c r="ALE60" i="4"/>
  <c r="ALU60" i="4"/>
  <c r="AJG5" i="4"/>
  <c r="AJW5" i="4"/>
  <c r="AKM5" i="4"/>
  <c r="ALC5" i="4"/>
  <c r="ALS5" i="4"/>
  <c r="AJE25" i="4"/>
  <c r="AJU25" i="4"/>
  <c r="AKK25" i="4"/>
  <c r="ALA25" i="4"/>
  <c r="ALQ25" i="4"/>
  <c r="AJC130" i="4"/>
  <c r="AJS130" i="4"/>
  <c r="AKI130" i="4"/>
  <c r="AKY130" i="4"/>
  <c r="ALO130" i="4"/>
  <c r="AJQ48" i="4"/>
  <c r="AKG48" i="4"/>
  <c r="AKW48" i="4"/>
  <c r="ALM48" i="4"/>
  <c r="AJO28" i="4"/>
  <c r="AKE28" i="4"/>
  <c r="AKU28" i="4"/>
  <c r="ALK28" i="4"/>
  <c r="AJM66" i="4"/>
  <c r="AKC66" i="4"/>
  <c r="AKS66" i="4"/>
  <c r="ALI66" i="4"/>
  <c r="AJK113" i="4"/>
  <c r="AKA113" i="4"/>
  <c r="AKQ113" i="4"/>
  <c r="ALG113" i="4"/>
  <c r="ALW113" i="4"/>
  <c r="AJI71" i="4"/>
  <c r="AJY71" i="4"/>
  <c r="AKO71" i="4"/>
  <c r="ALE71" i="4"/>
  <c r="ALU71" i="4"/>
  <c r="AJG7" i="4"/>
  <c r="AJW7" i="4"/>
  <c r="AKM7" i="4"/>
  <c r="ALC7" i="4"/>
  <c r="ALS7" i="4"/>
  <c r="AKN5" i="4"/>
  <c r="ALD5" i="4"/>
  <c r="ALT5" i="4"/>
  <c r="AJF25" i="4"/>
  <c r="AJV25" i="4"/>
  <c r="AKL25" i="4"/>
  <c r="ALB25" i="4"/>
  <c r="ALR25" i="4"/>
  <c r="AJD130" i="4"/>
  <c r="AJT130" i="4"/>
  <c r="AKJ130" i="4"/>
  <c r="AKZ130" i="4"/>
  <c r="ALP130" i="4"/>
  <c r="AJB48" i="4"/>
  <c r="AJR48" i="4"/>
  <c r="AKH48" i="4"/>
  <c r="AKX48" i="4"/>
  <c r="ALN48" i="4"/>
  <c r="AJP28" i="4"/>
  <c r="AKF28" i="4"/>
  <c r="AKV28" i="4"/>
  <c r="ALL28" i="4"/>
  <c r="AJN66" i="4"/>
  <c r="AKD66" i="4"/>
  <c r="AKT66" i="4"/>
  <c r="ALJ66" i="4"/>
  <c r="AJL113" i="4"/>
  <c r="AKB113" i="4"/>
  <c r="AKR113" i="4"/>
  <c r="ALH113" i="4"/>
  <c r="AJJ71" i="4"/>
  <c r="AJZ71" i="4"/>
  <c r="AKP71" i="4"/>
  <c r="ALF71" i="4"/>
  <c r="ALV71" i="4"/>
  <c r="AJH7" i="4"/>
  <c r="AJX7" i="4"/>
  <c r="AKN7" i="4"/>
  <c r="ALD7" i="4"/>
  <c r="ALT7" i="4"/>
  <c r="AJF74" i="4"/>
  <c r="AJV74" i="4"/>
  <c r="AKL74" i="4"/>
  <c r="ALB74" i="4"/>
  <c r="ALR74" i="4"/>
  <c r="AJD9" i="4"/>
  <c r="AJT9" i="4"/>
  <c r="AKJ9" i="4"/>
  <c r="AKZ9" i="4"/>
  <c r="ALP9" i="4"/>
  <c r="AJB22" i="4"/>
  <c r="AJR22" i="4"/>
  <c r="AKH22" i="4"/>
  <c r="AKX22" i="4"/>
  <c r="ALN22" i="4"/>
  <c r="AJP64" i="4"/>
  <c r="AKF64" i="4"/>
  <c r="AKV64" i="4"/>
  <c r="ALL64" i="4"/>
  <c r="AJN87" i="4"/>
  <c r="AKD87" i="4"/>
  <c r="AKT87" i="4"/>
  <c r="ALJ87" i="4"/>
  <c r="AJL39" i="4"/>
  <c r="AKB39" i="4"/>
  <c r="AKR39" i="4"/>
  <c r="ALH39" i="4"/>
  <c r="AJJ61" i="4"/>
  <c r="AJZ61" i="4"/>
  <c r="AKP61" i="4"/>
  <c r="ALF61" i="4"/>
  <c r="ALV61" i="4"/>
  <c r="AJH107" i="4"/>
  <c r="AJX107" i="4"/>
  <c r="AKN107" i="4"/>
  <c r="ALD107" i="4"/>
  <c r="ALT107" i="4"/>
  <c r="AJF89" i="4"/>
  <c r="AJV89" i="4"/>
  <c r="AKY48" i="4"/>
  <c r="ALO48" i="4"/>
  <c r="AJQ28" i="4"/>
  <c r="AKG28" i="4"/>
  <c r="AKW28" i="4"/>
  <c r="ALM28" i="4"/>
  <c r="AJO66" i="4"/>
  <c r="AKE66" i="4"/>
  <c r="AKU66" i="4"/>
  <c r="ALK66" i="4"/>
  <c r="AJM113" i="4"/>
  <c r="AKC113" i="4"/>
  <c r="AKS113" i="4"/>
  <c r="ALI113" i="4"/>
  <c r="AJK71" i="4"/>
  <c r="AKA71" i="4"/>
  <c r="AKQ71" i="4"/>
  <c r="ALG71" i="4"/>
  <c r="ALW71" i="4"/>
  <c r="AJI7" i="4"/>
  <c r="AJY7" i="4"/>
  <c r="AKO7" i="4"/>
  <c r="ALE7" i="4"/>
  <c r="ALU7" i="4"/>
  <c r="AJG74" i="4"/>
  <c r="AJW74" i="4"/>
  <c r="AKM74" i="4"/>
  <c r="ALC74" i="4"/>
  <c r="ALS74" i="4"/>
  <c r="AJE9" i="4"/>
  <c r="AJU9" i="4"/>
  <c r="AKK9" i="4"/>
  <c r="ALA9" i="4"/>
  <c r="ALQ9" i="4"/>
  <c r="AJC22" i="4"/>
  <c r="AJS22" i="4"/>
  <c r="AKI22" i="4"/>
  <c r="AKY22" i="4"/>
  <c r="ALO22" i="4"/>
  <c r="AJQ64" i="4"/>
  <c r="AKG64" i="4"/>
  <c r="AKW64" i="4"/>
  <c r="ALM64" i="4"/>
  <c r="AJO87" i="4"/>
  <c r="AKE87" i="4"/>
  <c r="AKU87" i="4"/>
  <c r="ALK87" i="4"/>
  <c r="AJM39" i="4"/>
  <c r="AKC39" i="4"/>
  <c r="AKS39" i="4"/>
  <c r="ALI39" i="4"/>
  <c r="AJK61" i="4"/>
  <c r="AKA61" i="4"/>
  <c r="AKQ61" i="4"/>
  <c r="ALG61" i="4"/>
  <c r="ALW61" i="4"/>
  <c r="AJI107" i="4"/>
  <c r="AJY107" i="4"/>
  <c r="AKO107" i="4"/>
  <c r="ALE107" i="4"/>
  <c r="ALU107" i="4"/>
  <c r="AJG89" i="4"/>
  <c r="AJW89" i="4"/>
  <c r="AKM89" i="4"/>
  <c r="ALC89" i="4"/>
  <c r="ALS89" i="4"/>
  <c r="AJE42" i="4"/>
  <c r="AJU42" i="4"/>
  <c r="AKK42" i="4"/>
  <c r="ALA42" i="4"/>
  <c r="ALQ42" i="4"/>
  <c r="AJC44" i="4"/>
  <c r="AJS44" i="4"/>
  <c r="AKI44" i="4"/>
  <c r="AKY44" i="4"/>
  <c r="ALO44" i="4"/>
  <c r="AJQ95" i="4"/>
  <c r="ALH83" i="4"/>
  <c r="AJJ45" i="4"/>
  <c r="AJZ45" i="4"/>
  <c r="AKP45" i="4"/>
  <c r="ALF45" i="4"/>
  <c r="ALV45" i="4"/>
  <c r="AJH86" i="4"/>
  <c r="AJX86" i="4"/>
  <c r="AKN86" i="4"/>
  <c r="ALD86" i="4"/>
  <c r="ALT86" i="4"/>
  <c r="AJF4" i="4"/>
  <c r="AJV4" i="4"/>
  <c r="AKL4" i="4"/>
  <c r="ALB4" i="4"/>
  <c r="ALR4" i="4"/>
  <c r="AJD70" i="4"/>
  <c r="AJT70" i="4"/>
  <c r="AKJ70" i="4"/>
  <c r="AKZ70" i="4"/>
  <c r="ALP70" i="4"/>
  <c r="AJB37" i="4"/>
  <c r="AJR37" i="4"/>
  <c r="AKH37" i="4"/>
  <c r="AKX37" i="4"/>
  <c r="ALN37" i="4"/>
  <c r="AJP119" i="4"/>
  <c r="AKF119" i="4"/>
  <c r="AKV119" i="4"/>
  <c r="ALL119" i="4"/>
  <c r="AJN80" i="4"/>
  <c r="AKD80" i="4"/>
  <c r="AKT80" i="4"/>
  <c r="ALJ80" i="4"/>
  <c r="AJL60" i="4"/>
  <c r="AKB60" i="4"/>
  <c r="AKR60" i="4"/>
  <c r="ALH60" i="4"/>
  <c r="AJJ5" i="4"/>
  <c r="AJZ5" i="4"/>
  <c r="AKP5" i="4"/>
  <c r="ALF5" i="4"/>
  <c r="ALV5" i="4"/>
  <c r="AJH25" i="4"/>
  <c r="AJX25" i="4"/>
  <c r="AKN25" i="4"/>
  <c r="ALD25" i="4"/>
  <c r="ALT25" i="4"/>
  <c r="AJF130" i="4"/>
  <c r="AJV130" i="4"/>
  <c r="AKL130" i="4"/>
  <c r="ALB130" i="4"/>
  <c r="ALR130" i="4"/>
  <c r="AJD48" i="4"/>
  <c r="AJT48" i="4"/>
  <c r="AKJ48" i="4"/>
  <c r="AKZ48" i="4"/>
  <c r="ALP48" i="4"/>
  <c r="AJB28" i="4"/>
  <c r="AJR28" i="4"/>
  <c r="AKH28" i="4"/>
  <c r="AKX28" i="4"/>
  <c r="ALN28" i="4"/>
  <c r="AJP66" i="4"/>
  <c r="AKF66" i="4"/>
  <c r="AKV66" i="4"/>
  <c r="ALL66" i="4"/>
  <c r="AJN113" i="4"/>
  <c r="AKD113" i="4"/>
  <c r="AKT113" i="4"/>
  <c r="ALJ113" i="4"/>
  <c r="AJL71" i="4"/>
  <c r="AKB71" i="4"/>
  <c r="AKR71" i="4"/>
  <c r="ALH71" i="4"/>
  <c r="AJJ7" i="4"/>
  <c r="AJZ7" i="4"/>
  <c r="AKP7" i="4"/>
  <c r="ALF7" i="4"/>
  <c r="ALV7" i="4"/>
  <c r="AJH74" i="4"/>
  <c r="AJX74" i="4"/>
  <c r="AKN74" i="4"/>
  <c r="ALD74" i="4"/>
  <c r="ALT74" i="4"/>
  <c r="AJF9" i="4"/>
  <c r="AJV9" i="4"/>
  <c r="AKL9" i="4"/>
  <c r="AKC83" i="4"/>
  <c r="AKS83" i="4"/>
  <c r="ALI83" i="4"/>
  <c r="AJK45" i="4"/>
  <c r="AKA45" i="4"/>
  <c r="AKQ45" i="4"/>
  <c r="ALG45" i="4"/>
  <c r="ALW45" i="4"/>
  <c r="AJI86" i="4"/>
  <c r="AJY86" i="4"/>
  <c r="AKO86" i="4"/>
  <c r="ALE86" i="4"/>
  <c r="ALU86" i="4"/>
  <c r="AJG4" i="4"/>
  <c r="AJW4" i="4"/>
  <c r="AKM4" i="4"/>
  <c r="ALC4" i="4"/>
  <c r="ALS4" i="4"/>
  <c r="AJE70" i="4"/>
  <c r="AJU70" i="4"/>
  <c r="AKK70" i="4"/>
  <c r="ALA70" i="4"/>
  <c r="ALQ70" i="4"/>
  <c r="AJC37" i="4"/>
  <c r="AJS37" i="4"/>
  <c r="AKI37" i="4"/>
  <c r="AKY37" i="4"/>
  <c r="ALO37" i="4"/>
  <c r="AJQ119" i="4"/>
  <c r="AKG119" i="4"/>
  <c r="AKW119" i="4"/>
  <c r="ALM119" i="4"/>
  <c r="AJO80" i="4"/>
  <c r="AKE80" i="4"/>
  <c r="AKU80" i="4"/>
  <c r="ALK80" i="4"/>
  <c r="AJM60" i="4"/>
  <c r="AKC60" i="4"/>
  <c r="AKS60" i="4"/>
  <c r="ALI60" i="4"/>
  <c r="AJK5" i="4"/>
  <c r="AKA5" i="4"/>
  <c r="AKQ5" i="4"/>
  <c r="ALG5" i="4"/>
  <c r="ALW5" i="4"/>
  <c r="AJI25" i="4"/>
  <c r="AJY25" i="4"/>
  <c r="AKO25" i="4"/>
  <c r="ALE25" i="4"/>
  <c r="ALU25" i="4"/>
  <c r="AJG130" i="4"/>
  <c r="AJW130" i="4"/>
  <c r="AKM130" i="4"/>
  <c r="ALC130" i="4"/>
  <c r="ALS130" i="4"/>
  <c r="AJE48" i="4"/>
  <c r="AJU48" i="4"/>
  <c r="AKK48" i="4"/>
  <c r="ALA48" i="4"/>
  <c r="ALQ48" i="4"/>
  <c r="AJC28" i="4"/>
  <c r="AJS28" i="4"/>
  <c r="AKI28" i="4"/>
  <c r="AKY28" i="4"/>
  <c r="ALO28" i="4"/>
  <c r="AJQ66" i="4"/>
  <c r="AKG66" i="4"/>
  <c r="AKW66" i="4"/>
  <c r="ALM66" i="4"/>
  <c r="AJO113" i="4"/>
  <c r="AKE113" i="4"/>
  <c r="AKU113" i="4"/>
  <c r="ALK113" i="4"/>
  <c r="AJM71" i="4"/>
  <c r="AKC71" i="4"/>
  <c r="AKS71" i="4"/>
  <c r="ALI71" i="4"/>
  <c r="AJK7" i="4"/>
  <c r="AKA7" i="4"/>
  <c r="AKQ7" i="4"/>
  <c r="ALG7" i="4"/>
  <c r="ALW7" i="4"/>
  <c r="AJI74" i="4"/>
  <c r="AJY74" i="4"/>
  <c r="AKO74" i="4"/>
  <c r="ALR44" i="4"/>
  <c r="AJD95" i="4"/>
  <c r="AJT95" i="4"/>
  <c r="AKJ95" i="4"/>
  <c r="AKZ95" i="4"/>
  <c r="ALK60" i="4"/>
  <c r="AJM5" i="4"/>
  <c r="AKC5" i="4"/>
  <c r="AKS5" i="4"/>
  <c r="ALI5" i="4"/>
  <c r="AJK25" i="4"/>
  <c r="AKA25" i="4"/>
  <c r="AKQ25" i="4"/>
  <c r="ALG25" i="4"/>
  <c r="ALW25" i="4"/>
  <c r="AJI130" i="4"/>
  <c r="AJY130" i="4"/>
  <c r="AKO130" i="4"/>
  <c r="ALE130" i="4"/>
  <c r="ALU130" i="4"/>
  <c r="AJG48" i="4"/>
  <c r="AJW48" i="4"/>
  <c r="AKM48" i="4"/>
  <c r="ALC48" i="4"/>
  <c r="ALS48" i="4"/>
  <c r="AJE28" i="4"/>
  <c r="AJU28" i="4"/>
  <c r="AKK28" i="4"/>
  <c r="ALA28" i="4"/>
  <c r="ALQ28" i="4"/>
  <c r="AJC66" i="4"/>
  <c r="AJS66" i="4"/>
  <c r="AKI66" i="4"/>
  <c r="AKY66" i="4"/>
  <c r="ALO66" i="4"/>
  <c r="AJQ113" i="4"/>
  <c r="AKG113" i="4"/>
  <c r="AKW113" i="4"/>
  <c r="ALM113" i="4"/>
  <c r="AJO71" i="4"/>
  <c r="AKE71" i="4"/>
  <c r="AKU71" i="4"/>
  <c r="ALK71" i="4"/>
  <c r="AJM7" i="4"/>
  <c r="AKC7" i="4"/>
  <c r="AKS7" i="4"/>
  <c r="ALI7" i="4"/>
  <c r="AJK74" i="4"/>
  <c r="AKA74" i="4"/>
  <c r="AKQ74" i="4"/>
  <c r="ALG74" i="4"/>
  <c r="ALW74" i="4"/>
  <c r="AJI9" i="4"/>
  <c r="AJY9" i="4"/>
  <c r="AKO9" i="4"/>
  <c r="ALE9" i="4"/>
  <c r="ALU9" i="4"/>
  <c r="AJG22" i="4"/>
  <c r="AJW22" i="4"/>
  <c r="AKM22" i="4"/>
  <c r="ALC22" i="4"/>
  <c r="ALS22" i="4"/>
  <c r="AJE64" i="4"/>
  <c r="AJU64" i="4"/>
  <c r="AKK64" i="4"/>
  <c r="ALA64" i="4"/>
  <c r="ALQ64" i="4"/>
  <c r="AJC87" i="4"/>
  <c r="AJS87" i="4"/>
  <c r="AKI87" i="4"/>
  <c r="AKY87" i="4"/>
  <c r="ALO87" i="4"/>
  <c r="AJQ39" i="4"/>
  <c r="AKG39" i="4"/>
  <c r="AKW39" i="4"/>
  <c r="ALM39" i="4"/>
  <c r="AKH23" i="4"/>
  <c r="AKX23" i="4"/>
  <c r="ALN23" i="4"/>
  <c r="AJP83" i="4"/>
  <c r="AKF83" i="4"/>
  <c r="AKV83" i="4"/>
  <c r="ALL83" i="4"/>
  <c r="AJN45" i="4"/>
  <c r="AKD45" i="4"/>
  <c r="AKT45" i="4"/>
  <c r="ALJ45" i="4"/>
  <c r="AJL86" i="4"/>
  <c r="AKB86" i="4"/>
  <c r="AKR86" i="4"/>
  <c r="ALH86" i="4"/>
  <c r="AJJ4" i="4"/>
  <c r="AJZ4" i="4"/>
  <c r="AKP4" i="4"/>
  <c r="ALF4" i="4"/>
  <c r="ALV4" i="4"/>
  <c r="AJH70" i="4"/>
  <c r="AJX70" i="4"/>
  <c r="AKN70" i="4"/>
  <c r="ALD70" i="4"/>
  <c r="ALT70" i="4"/>
  <c r="AJF37" i="4"/>
  <c r="AJV37" i="4"/>
  <c r="AKL37" i="4"/>
  <c r="ALB37" i="4"/>
  <c r="ALR37" i="4"/>
  <c r="AJD119" i="4"/>
  <c r="AJT119" i="4"/>
  <c r="AKJ119" i="4"/>
  <c r="AKZ119" i="4"/>
  <c r="ALP119" i="4"/>
  <c r="AJB80" i="4"/>
  <c r="AJR80" i="4"/>
  <c r="AKH80" i="4"/>
  <c r="AKX80" i="4"/>
  <c r="ALN80" i="4"/>
  <c r="AJP60" i="4"/>
  <c r="AKF60" i="4"/>
  <c r="AKV60" i="4"/>
  <c r="ALL60" i="4"/>
  <c r="AJN5" i="4"/>
  <c r="AKD5" i="4"/>
  <c r="AKT5" i="4"/>
  <c r="ALJ5" i="4"/>
  <c r="AJL25" i="4"/>
  <c r="AKB25" i="4"/>
  <c r="AKR25" i="4"/>
  <c r="ALH25" i="4"/>
  <c r="AJJ130" i="4"/>
  <c r="AJZ130" i="4"/>
  <c r="AKP130" i="4"/>
  <c r="ALF130" i="4"/>
  <c r="ALV130" i="4"/>
  <c r="AJH48" i="4"/>
  <c r="AJX48" i="4"/>
  <c r="AKN48" i="4"/>
  <c r="ALD48" i="4"/>
  <c r="ALT48" i="4"/>
  <c r="AJF28" i="4"/>
  <c r="AJV28" i="4"/>
  <c r="AKL28" i="4"/>
  <c r="ALB28" i="4"/>
  <c r="ALR28" i="4"/>
  <c r="AJD66" i="4"/>
  <c r="AJT66" i="4"/>
  <c r="AKJ66" i="4"/>
  <c r="AKZ66" i="4"/>
  <c r="ALP66" i="4"/>
  <c r="AJB113" i="4"/>
  <c r="AJR113" i="4"/>
  <c r="AKH113" i="4"/>
  <c r="AKX113" i="4"/>
  <c r="ALN113" i="4"/>
  <c r="AJP71" i="4"/>
  <c r="AKF71" i="4"/>
  <c r="AKV71" i="4"/>
  <c r="ALL71" i="4"/>
  <c r="ALM83" i="4"/>
  <c r="AJO45" i="4"/>
  <c r="AKE45" i="4"/>
  <c r="AKU45" i="4"/>
  <c r="ALK45" i="4"/>
  <c r="AJM86" i="4"/>
  <c r="AKC86" i="4"/>
  <c r="AKS86" i="4"/>
  <c r="ALI86" i="4"/>
  <c r="AJK4" i="4"/>
  <c r="AKA4" i="4"/>
  <c r="AKQ4" i="4"/>
  <c r="ALG4" i="4"/>
  <c r="ALW4" i="4"/>
  <c r="AJI70" i="4"/>
  <c r="AJY70" i="4"/>
  <c r="AKO70" i="4"/>
  <c r="ALE70" i="4"/>
  <c r="ALU70" i="4"/>
  <c r="AJG37" i="4"/>
  <c r="AJW37" i="4"/>
  <c r="AKM37" i="4"/>
  <c r="ALC37" i="4"/>
  <c r="ALS37" i="4"/>
  <c r="AJE119" i="4"/>
  <c r="AJU119" i="4"/>
  <c r="AKK119" i="4"/>
  <c r="ALA119" i="4"/>
  <c r="ALQ119" i="4"/>
  <c r="AJC80" i="4"/>
  <c r="AJS80" i="4"/>
  <c r="AKI80" i="4"/>
  <c r="AKY80" i="4"/>
  <c r="ALO80" i="4"/>
  <c r="AJQ60" i="4"/>
  <c r="AKG60" i="4"/>
  <c r="AKW60" i="4"/>
  <c r="ALM60" i="4"/>
  <c r="AJO5" i="4"/>
  <c r="AKE5" i="4"/>
  <c r="AKU5" i="4"/>
  <c r="ALK5" i="4"/>
  <c r="AJM25" i="4"/>
  <c r="AKC25" i="4"/>
  <c r="AKS25" i="4"/>
  <c r="ALI25" i="4"/>
  <c r="AJK130" i="4"/>
  <c r="AKA130" i="4"/>
  <c r="AKQ130" i="4"/>
  <c r="ALG130" i="4"/>
  <c r="ALW130" i="4"/>
  <c r="AJI48" i="4"/>
  <c r="AJY48" i="4"/>
  <c r="AKO48" i="4"/>
  <c r="ALE48" i="4"/>
  <c r="ALU48" i="4"/>
  <c r="AJG28" i="4"/>
  <c r="AJW28" i="4"/>
  <c r="AKM28" i="4"/>
  <c r="ALC28" i="4"/>
  <c r="ALS28" i="4"/>
  <c r="AJE66" i="4"/>
  <c r="AJU66" i="4"/>
  <c r="AKK66" i="4"/>
  <c r="ALA66" i="4"/>
  <c r="ALQ66" i="4"/>
  <c r="AJC113" i="4"/>
  <c r="AJS113" i="4"/>
  <c r="AKI113" i="4"/>
  <c r="AKY113" i="4"/>
  <c r="ALO113" i="4"/>
  <c r="AJQ71" i="4"/>
  <c r="AKG71" i="4"/>
  <c r="AKW71" i="4"/>
  <c r="ALM71" i="4"/>
  <c r="AJO7" i="4"/>
  <c r="AKE7" i="4"/>
  <c r="AKU7" i="4"/>
  <c r="ALK7" i="4"/>
  <c r="AKK39" i="4"/>
  <c r="ALA39" i="4"/>
  <c r="ALQ39" i="4"/>
  <c r="AJC61" i="4"/>
  <c r="AJS61" i="4"/>
  <c r="AKI61" i="4"/>
  <c r="AKY61" i="4"/>
  <c r="ALO61" i="4"/>
  <c r="AJQ107" i="4"/>
  <c r="AKG107" i="4"/>
  <c r="AKW107" i="4"/>
  <c r="ALM107" i="4"/>
  <c r="AJO89" i="4"/>
  <c r="AKE89" i="4"/>
  <c r="AKU89" i="4"/>
  <c r="ALK89" i="4"/>
  <c r="AJM42" i="4"/>
  <c r="AKC42" i="4"/>
  <c r="AKS42" i="4"/>
  <c r="ALI42" i="4"/>
  <c r="AJK44" i="4"/>
  <c r="AKA44" i="4"/>
  <c r="AKQ44" i="4"/>
  <c r="ALG44" i="4"/>
  <c r="ALW44" i="4"/>
  <c r="AJI95" i="4"/>
  <c r="AJY95" i="4"/>
  <c r="AKO95" i="4"/>
  <c r="ALE95" i="4"/>
  <c r="ALU95" i="4"/>
  <c r="AJG115" i="4"/>
  <c r="AJW115" i="4"/>
  <c r="AKM115" i="4"/>
  <c r="ALC115" i="4"/>
  <c r="ALS115" i="4"/>
  <c r="AJE17" i="4"/>
  <c r="AJU17" i="4"/>
  <c r="AKK17" i="4"/>
  <c r="ALA17" i="4"/>
  <c r="ALQ17" i="4"/>
  <c r="AJC84" i="4"/>
  <c r="AJS84" i="4"/>
  <c r="AKI84" i="4"/>
  <c r="AKY84" i="4"/>
  <c r="ALO84" i="4"/>
  <c r="AJQ3" i="4"/>
  <c r="AKG3" i="4"/>
  <c r="AKW3" i="4"/>
  <c r="ALM3" i="4"/>
  <c r="AJO106" i="4"/>
  <c r="AKE106" i="4"/>
  <c r="AKU106" i="4"/>
  <c r="ALK106" i="4"/>
  <c r="AJM110" i="4"/>
  <c r="AKC110" i="4"/>
  <c r="AKS110" i="4"/>
  <c r="ALI110" i="4"/>
  <c r="AJK56" i="4"/>
  <c r="AKA56" i="4"/>
  <c r="AKQ56" i="4"/>
  <c r="ALG56" i="4"/>
  <c r="ALW56" i="4"/>
  <c r="AJI53" i="4"/>
  <c r="AJY53" i="4"/>
  <c r="AKO53" i="4"/>
  <c r="AKN87" i="4"/>
  <c r="ALD87" i="4"/>
  <c r="ALT87" i="4"/>
  <c r="AJF39" i="4"/>
  <c r="AJV39" i="4"/>
  <c r="AKL39" i="4"/>
  <c r="ALB39" i="4"/>
  <c r="ALR39" i="4"/>
  <c r="AJD61" i="4"/>
  <c r="AJT61" i="4"/>
  <c r="AKJ61" i="4"/>
  <c r="AKZ61" i="4"/>
  <c r="ALP61" i="4"/>
  <c r="AJB107" i="4"/>
  <c r="AJR107" i="4"/>
  <c r="AKH107" i="4"/>
  <c r="AKX107" i="4"/>
  <c r="ALN107" i="4"/>
  <c r="AJP89" i="4"/>
  <c r="AKF89" i="4"/>
  <c r="AKV89" i="4"/>
  <c r="ALL89" i="4"/>
  <c r="AJN42" i="4"/>
  <c r="AKD42" i="4"/>
  <c r="AKT42" i="4"/>
  <c r="ALJ42" i="4"/>
  <c r="AJL44" i="4"/>
  <c r="AKB44" i="4"/>
  <c r="AKR44" i="4"/>
  <c r="ALH44" i="4"/>
  <c r="AJJ95" i="4"/>
  <c r="AJZ95" i="4"/>
  <c r="AKP95" i="4"/>
  <c r="ALF95" i="4"/>
  <c r="ALV95" i="4"/>
  <c r="AJH115" i="4"/>
  <c r="AJX115" i="4"/>
  <c r="AKN115" i="4"/>
  <c r="ALD115" i="4"/>
  <c r="ALT115" i="4"/>
  <c r="AJF17" i="4"/>
  <c r="AJV17" i="4"/>
  <c r="AKL17" i="4"/>
  <c r="ALB17" i="4"/>
  <c r="ALR17" i="4"/>
  <c r="AJD84" i="4"/>
  <c r="AJT84" i="4"/>
  <c r="AKJ84" i="4"/>
  <c r="AKZ84" i="4"/>
  <c r="ALP84" i="4"/>
  <c r="AJB3" i="4"/>
  <c r="AJR3" i="4"/>
  <c r="AKH3" i="4"/>
  <c r="AKX3" i="4"/>
  <c r="ALN3" i="4"/>
  <c r="AJP106" i="4"/>
  <c r="AKF106" i="4"/>
  <c r="AKV106" i="4"/>
  <c r="ALL106" i="4"/>
  <c r="AJN110" i="4"/>
  <c r="AKD110" i="4"/>
  <c r="AKT110" i="4"/>
  <c r="ALJ110" i="4"/>
  <c r="AJL56" i="4"/>
  <c r="AKB56" i="4"/>
  <c r="AKR56" i="4"/>
  <c r="ALH56" i="4"/>
  <c r="AJJ53" i="4"/>
  <c r="AJZ53" i="4"/>
  <c r="AKP53" i="4"/>
  <c r="ALF53" i="4"/>
  <c r="ALV53" i="4"/>
  <c r="AJH15" i="4"/>
  <c r="AJX15" i="4"/>
  <c r="AKN15" i="4"/>
  <c r="ALD15" i="4"/>
  <c r="ALT15" i="4"/>
  <c r="AKU9" i="4"/>
  <c r="ALK9" i="4"/>
  <c r="AJM22" i="4"/>
  <c r="AKC22" i="4"/>
  <c r="AKS22" i="4"/>
  <c r="ALI22" i="4"/>
  <c r="AJK64" i="4"/>
  <c r="AKA64" i="4"/>
  <c r="AKQ64" i="4"/>
  <c r="ALG64" i="4"/>
  <c r="ALW64" i="4"/>
  <c r="AJI87" i="4"/>
  <c r="AJY87" i="4"/>
  <c r="AKO87" i="4"/>
  <c r="ALE87" i="4"/>
  <c r="ALU87" i="4"/>
  <c r="AJG39" i="4"/>
  <c r="AJW39" i="4"/>
  <c r="AKM39" i="4"/>
  <c r="ALC39" i="4"/>
  <c r="ALS39" i="4"/>
  <c r="AJE61" i="4"/>
  <c r="AJU61" i="4"/>
  <c r="AKK61" i="4"/>
  <c r="ALA61" i="4"/>
  <c r="ALQ61" i="4"/>
  <c r="AJC107" i="4"/>
  <c r="AJS107" i="4"/>
  <c r="AKI107" i="4"/>
  <c r="AKY107" i="4"/>
  <c r="ALO107" i="4"/>
  <c r="AJQ89" i="4"/>
  <c r="AKG89" i="4"/>
  <c r="AKW89" i="4"/>
  <c r="ALM89" i="4"/>
  <c r="AJO42" i="4"/>
  <c r="AKE42" i="4"/>
  <c r="AKU42" i="4"/>
  <c r="ALK42" i="4"/>
  <c r="AJM44" i="4"/>
  <c r="AKC44" i="4"/>
  <c r="AKS44" i="4"/>
  <c r="ALI44" i="4"/>
  <c r="AJK95" i="4"/>
  <c r="AKA95" i="4"/>
  <c r="AKQ95" i="4"/>
  <c r="ALG95" i="4"/>
  <c r="ALW95" i="4"/>
  <c r="AJI115" i="4"/>
  <c r="AJY115" i="4"/>
  <c r="AKO115" i="4"/>
  <c r="ALE115" i="4"/>
  <c r="ALU115" i="4"/>
  <c r="AJG17" i="4"/>
  <c r="AJW17" i="4"/>
  <c r="AKM17" i="4"/>
  <c r="ALC17" i="4"/>
  <c r="ALS17" i="4"/>
  <c r="AJE84" i="4"/>
  <c r="AJU84" i="4"/>
  <c r="AKK84" i="4"/>
  <c r="ALA84" i="4"/>
  <c r="ALQ84" i="4"/>
  <c r="AJC3" i="4"/>
  <c r="AJS3" i="4"/>
  <c r="AKI3" i="4"/>
  <c r="AKY3" i="4"/>
  <c r="ALO3" i="4"/>
  <c r="AJQ106" i="4"/>
  <c r="AKG106" i="4"/>
  <c r="AKW106" i="4"/>
  <c r="ALM106" i="4"/>
  <c r="AJO110" i="4"/>
  <c r="AKE110" i="4"/>
  <c r="AKU110" i="4"/>
  <c r="ALK110" i="4"/>
  <c r="AJM56" i="4"/>
  <c r="AKC56" i="4"/>
  <c r="AKS56" i="4"/>
  <c r="ALI56" i="4"/>
  <c r="AJK53" i="4"/>
  <c r="AKA53" i="4"/>
  <c r="AKQ53" i="4"/>
  <c r="ALG53" i="4"/>
  <c r="ALW53" i="4"/>
  <c r="ALH95" i="4"/>
  <c r="AJJ115" i="4"/>
  <c r="AJZ115" i="4"/>
  <c r="AKP115" i="4"/>
  <c r="ALF115" i="4"/>
  <c r="ALV115" i="4"/>
  <c r="AJH17" i="4"/>
  <c r="AJX17" i="4"/>
  <c r="AKN17" i="4"/>
  <c r="ALD17" i="4"/>
  <c r="ALT17" i="4"/>
  <c r="AJF84" i="4"/>
  <c r="AJV84" i="4"/>
  <c r="AKL84" i="4"/>
  <c r="ALB84" i="4"/>
  <c r="ALR84" i="4"/>
  <c r="AJD3" i="4"/>
  <c r="AJT3" i="4"/>
  <c r="AKJ3" i="4"/>
  <c r="AKZ3" i="4"/>
  <c r="ALP3" i="4"/>
  <c r="AJB106" i="4"/>
  <c r="AJR106" i="4"/>
  <c r="AKH106" i="4"/>
  <c r="AKX106" i="4"/>
  <c r="ALN106" i="4"/>
  <c r="AJP110" i="4"/>
  <c r="AKF110" i="4"/>
  <c r="AKV110" i="4"/>
  <c r="ALL110" i="4"/>
  <c r="AJN56" i="4"/>
  <c r="AKD56" i="4"/>
  <c r="AKT56" i="4"/>
  <c r="ALJ56" i="4"/>
  <c r="AJL53" i="4"/>
  <c r="AKB53" i="4"/>
  <c r="AKR53" i="4"/>
  <c r="ALH53" i="4"/>
  <c r="AJJ15" i="4"/>
  <c r="AJZ15" i="4"/>
  <c r="AKP15" i="4"/>
  <c r="ALF15" i="4"/>
  <c r="ALV15" i="4"/>
  <c r="AJH97" i="4"/>
  <c r="AJX97" i="4"/>
  <c r="AKN97" i="4"/>
  <c r="ALD97" i="4"/>
  <c r="ALT97" i="4"/>
  <c r="AJF38" i="4"/>
  <c r="AJV38" i="4"/>
  <c r="AKL38" i="4"/>
  <c r="ALB38" i="4"/>
  <c r="ALR38" i="4"/>
  <c r="AJD63" i="4"/>
  <c r="AJT63" i="4"/>
  <c r="AKJ63" i="4"/>
  <c r="AKZ63" i="4"/>
  <c r="ALP63" i="4"/>
  <c r="AJB36" i="4"/>
  <c r="AJR36" i="4"/>
  <c r="AKH36" i="4"/>
  <c r="AKX36" i="4"/>
  <c r="ALN36" i="4"/>
  <c r="AJP35" i="4"/>
  <c r="AKF35" i="4"/>
  <c r="AKV35" i="4"/>
  <c r="ALL35" i="4"/>
  <c r="AJN72" i="4"/>
  <c r="AKD72" i="4"/>
  <c r="AKT72" i="4"/>
  <c r="ALJ72" i="4"/>
  <c r="AJL128" i="4"/>
  <c r="AKB128" i="4"/>
  <c r="AKR128" i="4"/>
  <c r="ALH128" i="4"/>
  <c r="AJJ40" i="4"/>
  <c r="AJZ40" i="4"/>
  <c r="AKP40" i="4"/>
  <c r="ALF40" i="4"/>
  <c r="AJU107" i="4"/>
  <c r="AKK107" i="4"/>
  <c r="ALA107" i="4"/>
  <c r="ALQ107" i="4"/>
  <c r="AJC89" i="4"/>
  <c r="AJS89" i="4"/>
  <c r="AKI89" i="4"/>
  <c r="AKY89" i="4"/>
  <c r="ALO89" i="4"/>
  <c r="AJQ42" i="4"/>
  <c r="AKG42" i="4"/>
  <c r="AKW42" i="4"/>
  <c r="ALM42" i="4"/>
  <c r="AJO44" i="4"/>
  <c r="AKE44" i="4"/>
  <c r="AKU44" i="4"/>
  <c r="ALK44" i="4"/>
  <c r="AJM95" i="4"/>
  <c r="AKC95" i="4"/>
  <c r="AKS95" i="4"/>
  <c r="ALI95" i="4"/>
  <c r="AJK115" i="4"/>
  <c r="AKA115" i="4"/>
  <c r="AKQ115" i="4"/>
  <c r="ALG115" i="4"/>
  <c r="ALW115" i="4"/>
  <c r="AJI17" i="4"/>
  <c r="AJY17" i="4"/>
  <c r="AKO17" i="4"/>
  <c r="ALE17" i="4"/>
  <c r="ALU17" i="4"/>
  <c r="AJG84" i="4"/>
  <c r="AJW84" i="4"/>
  <c r="AKM84" i="4"/>
  <c r="ALC84" i="4"/>
  <c r="ALS84" i="4"/>
  <c r="AJE3" i="4"/>
  <c r="AJU3" i="4"/>
  <c r="AKK3" i="4"/>
  <c r="ALA3" i="4"/>
  <c r="ALQ3" i="4"/>
  <c r="AJC106" i="4"/>
  <c r="AJS106" i="4"/>
  <c r="AKI106" i="4"/>
  <c r="AKY106" i="4"/>
  <c r="ALO106" i="4"/>
  <c r="AJQ110" i="4"/>
  <c r="AKG110" i="4"/>
  <c r="AKW110" i="4"/>
  <c r="ALM110" i="4"/>
  <c r="AJO56" i="4"/>
  <c r="AKE56" i="4"/>
  <c r="AKU56" i="4"/>
  <c r="ALK56" i="4"/>
  <c r="AJM53" i="4"/>
  <c r="AKC53" i="4"/>
  <c r="AKS53" i="4"/>
  <c r="ALI53" i="4"/>
  <c r="AJK15" i="4"/>
  <c r="AKA15" i="4"/>
  <c r="AKQ15" i="4"/>
  <c r="ALG15" i="4"/>
  <c r="ALW15" i="4"/>
  <c r="AJI97" i="4"/>
  <c r="AJY97" i="4"/>
  <c r="AKO97" i="4"/>
  <c r="ALE97" i="4"/>
  <c r="ALU97" i="4"/>
  <c r="AJG38" i="4"/>
  <c r="AJW38" i="4"/>
  <c r="AJF7" i="4"/>
  <c r="AJV7" i="4"/>
  <c r="AKL7" i="4"/>
  <c r="ALB7" i="4"/>
  <c r="ALR7" i="4"/>
  <c r="AJD74" i="4"/>
  <c r="AJT74" i="4"/>
  <c r="AKJ74" i="4"/>
  <c r="AKZ74" i="4"/>
  <c r="ALP74" i="4"/>
  <c r="AJB9" i="4"/>
  <c r="AJR9" i="4"/>
  <c r="AKH9" i="4"/>
  <c r="AKX9" i="4"/>
  <c r="ALN9" i="4"/>
  <c r="AJP22" i="4"/>
  <c r="AKF22" i="4"/>
  <c r="AKV22" i="4"/>
  <c r="ALL22" i="4"/>
  <c r="AJN64" i="4"/>
  <c r="AKD64" i="4"/>
  <c r="AKT64" i="4"/>
  <c r="ALJ64" i="4"/>
  <c r="AJL87" i="4"/>
  <c r="AKB87" i="4"/>
  <c r="AKR87" i="4"/>
  <c r="ALH87" i="4"/>
  <c r="AJJ39" i="4"/>
  <c r="AJZ39" i="4"/>
  <c r="AKP39" i="4"/>
  <c r="ALF39" i="4"/>
  <c r="ALV39" i="4"/>
  <c r="AJH61" i="4"/>
  <c r="AJX61" i="4"/>
  <c r="AKN61" i="4"/>
  <c r="ALD61" i="4"/>
  <c r="ALT61" i="4"/>
  <c r="AJF107" i="4"/>
  <c r="AJV107" i="4"/>
  <c r="AKL107" i="4"/>
  <c r="ALB107" i="4"/>
  <c r="ALR107" i="4"/>
  <c r="AJD89" i="4"/>
  <c r="AJT89" i="4"/>
  <c r="AKJ89" i="4"/>
  <c r="AKZ89" i="4"/>
  <c r="ALP89" i="4"/>
  <c r="AJB42" i="4"/>
  <c r="AJR42" i="4"/>
  <c r="AKH42" i="4"/>
  <c r="AKX42" i="4"/>
  <c r="ALN42" i="4"/>
  <c r="AJP44" i="4"/>
  <c r="AKF44" i="4"/>
  <c r="AKV44" i="4"/>
  <c r="ALL44" i="4"/>
  <c r="AJN95" i="4"/>
  <c r="AKD95" i="4"/>
  <c r="AKT95" i="4"/>
  <c r="ALJ95" i="4"/>
  <c r="AJL115" i="4"/>
  <c r="AKB115" i="4"/>
  <c r="AKR115" i="4"/>
  <c r="ALH115" i="4"/>
  <c r="AJJ17" i="4"/>
  <c r="AJZ17" i="4"/>
  <c r="AKP17" i="4"/>
  <c r="ALF17" i="4"/>
  <c r="ALV17" i="4"/>
  <c r="AJH84" i="4"/>
  <c r="AJX84" i="4"/>
  <c r="AKN84" i="4"/>
  <c r="ALD84" i="4"/>
  <c r="ALT84" i="4"/>
  <c r="AJF3" i="4"/>
  <c r="AJV3" i="4"/>
  <c r="AKL3" i="4"/>
  <c r="ALB3" i="4"/>
  <c r="ALR3" i="4"/>
  <c r="AJD106" i="4"/>
  <c r="AJT106" i="4"/>
  <c r="AKJ106" i="4"/>
  <c r="AJE74" i="4"/>
  <c r="AJU74" i="4"/>
  <c r="AKK74" i="4"/>
  <c r="ALA74" i="4"/>
  <c r="ALQ74" i="4"/>
  <c r="AJC9" i="4"/>
  <c r="AJS9" i="4"/>
  <c r="AKI9" i="4"/>
  <c r="AKY9" i="4"/>
  <c r="ALO9" i="4"/>
  <c r="AJQ22" i="4"/>
  <c r="AKG22" i="4"/>
  <c r="AKW22" i="4"/>
  <c r="ALM22" i="4"/>
  <c r="AJO64" i="4"/>
  <c r="AKE64" i="4"/>
  <c r="AKU64" i="4"/>
  <c r="ALK64" i="4"/>
  <c r="AJM87" i="4"/>
  <c r="AKC87" i="4"/>
  <c r="AKS87" i="4"/>
  <c r="ALI87" i="4"/>
  <c r="AJK39" i="4"/>
  <c r="AKA39" i="4"/>
  <c r="AKQ39" i="4"/>
  <c r="ALG39" i="4"/>
  <c r="ALW39" i="4"/>
  <c r="AJI61" i="4"/>
  <c r="AJY61" i="4"/>
  <c r="AKO61" i="4"/>
  <c r="ALE61" i="4"/>
  <c r="ALU61" i="4"/>
  <c r="AJG107" i="4"/>
  <c r="AJW107" i="4"/>
  <c r="AKM107" i="4"/>
  <c r="ALC107" i="4"/>
  <c r="ALS107" i="4"/>
  <c r="AJE89" i="4"/>
  <c r="AJU89" i="4"/>
  <c r="AKK89" i="4"/>
  <c r="ALA89" i="4"/>
  <c r="ALQ89" i="4"/>
  <c r="AJC42" i="4"/>
  <c r="AJS42" i="4"/>
  <c r="AKI42" i="4"/>
  <c r="AKY42" i="4"/>
  <c r="ALO42" i="4"/>
  <c r="AJQ44" i="4"/>
  <c r="AKG44" i="4"/>
  <c r="AKW44" i="4"/>
  <c r="ALM44" i="4"/>
  <c r="AJO95" i="4"/>
  <c r="AKE95" i="4"/>
  <c r="AKU95" i="4"/>
  <c r="ALK95" i="4"/>
  <c r="AJM115" i="4"/>
  <c r="AKC115" i="4"/>
  <c r="AKS115" i="4"/>
  <c r="ALI115" i="4"/>
  <c r="AJK17" i="4"/>
  <c r="AKA17" i="4"/>
  <c r="AKQ17" i="4"/>
  <c r="ALG17" i="4"/>
  <c r="ALW17" i="4"/>
  <c r="AJI84" i="4"/>
  <c r="AJY84" i="4"/>
  <c r="AKO84" i="4"/>
  <c r="ALE84" i="4"/>
  <c r="ALU84" i="4"/>
  <c r="AJG3" i="4"/>
  <c r="AJW3" i="4"/>
  <c r="AKM3" i="4"/>
  <c r="ALC3" i="4"/>
  <c r="ALS3" i="4"/>
  <c r="AJE106" i="4"/>
  <c r="AJU106" i="4"/>
  <c r="AKK106" i="4"/>
  <c r="ALA106" i="4"/>
  <c r="ALQ106" i="4"/>
  <c r="AJC110" i="4"/>
  <c r="AKL89" i="4"/>
  <c r="ALB89" i="4"/>
  <c r="ALR89" i="4"/>
  <c r="AJD42" i="4"/>
  <c r="AJT42" i="4"/>
  <c r="AKJ42" i="4"/>
  <c r="AKZ42" i="4"/>
  <c r="ALP42" i="4"/>
  <c r="AJB44" i="4"/>
  <c r="AJR44" i="4"/>
  <c r="AKH44" i="4"/>
  <c r="AKX44" i="4"/>
  <c r="ALN44" i="4"/>
  <c r="AJP95" i="4"/>
  <c r="AKF95" i="4"/>
  <c r="AKV95" i="4"/>
  <c r="ALL95" i="4"/>
  <c r="AJN115" i="4"/>
  <c r="AKD115" i="4"/>
  <c r="AKT115" i="4"/>
  <c r="ALJ115" i="4"/>
  <c r="AJL17" i="4"/>
  <c r="AKB17" i="4"/>
  <c r="AKR17" i="4"/>
  <c r="ALH17" i="4"/>
  <c r="AJJ84" i="4"/>
  <c r="AJZ84" i="4"/>
  <c r="AKP84" i="4"/>
  <c r="ALF84" i="4"/>
  <c r="ALV84" i="4"/>
  <c r="AJH3" i="4"/>
  <c r="AJX3" i="4"/>
  <c r="AKN3" i="4"/>
  <c r="ALD3" i="4"/>
  <c r="ALT3" i="4"/>
  <c r="AJF106" i="4"/>
  <c r="AJV106" i="4"/>
  <c r="AKL106" i="4"/>
  <c r="ALB106" i="4"/>
  <c r="ALR106" i="4"/>
  <c r="AJD110" i="4"/>
  <c r="AJT110" i="4"/>
  <c r="AKJ110" i="4"/>
  <c r="AKZ110" i="4"/>
  <c r="ALP110" i="4"/>
  <c r="AJB56" i="4"/>
  <c r="AJR56" i="4"/>
  <c r="AKH56" i="4"/>
  <c r="AKX56" i="4"/>
  <c r="ALN56" i="4"/>
  <c r="AJP53" i="4"/>
  <c r="AKF53" i="4"/>
  <c r="AKV53" i="4"/>
  <c r="ALL53" i="4"/>
  <c r="AJN15" i="4"/>
  <c r="AKD15" i="4"/>
  <c r="AKT15" i="4"/>
  <c r="ALJ15" i="4"/>
  <c r="AJL97" i="4"/>
  <c r="AKB97" i="4"/>
  <c r="AKR97" i="4"/>
  <c r="ALH97" i="4"/>
  <c r="AJJ38" i="4"/>
  <c r="AJZ38" i="4"/>
  <c r="AKP38" i="4"/>
  <c r="ALF38" i="4"/>
  <c r="ALV38" i="4"/>
  <c r="AJH63" i="4"/>
  <c r="AJX63" i="4"/>
  <c r="AKN63" i="4"/>
  <c r="ALD63" i="4"/>
  <c r="ALT63" i="4"/>
  <c r="AJF36" i="4"/>
  <c r="AJV36" i="4"/>
  <c r="AKL36" i="4"/>
  <c r="ALB36" i="4"/>
  <c r="ALR36" i="4"/>
  <c r="AJD35" i="4"/>
  <c r="AKU115" i="4"/>
  <c r="ALK115" i="4"/>
  <c r="AJM17" i="4"/>
  <c r="AKC17" i="4"/>
  <c r="AKS17" i="4"/>
  <c r="ALI17" i="4"/>
  <c r="AJK84" i="4"/>
  <c r="AKA84" i="4"/>
  <c r="AKQ84" i="4"/>
  <c r="ALG84" i="4"/>
  <c r="ALW84" i="4"/>
  <c r="AJI3" i="4"/>
  <c r="AJY3" i="4"/>
  <c r="AKO3" i="4"/>
  <c r="ALE3" i="4"/>
  <c r="ALU3" i="4"/>
  <c r="AJG106" i="4"/>
  <c r="AJW106" i="4"/>
  <c r="AKM106" i="4"/>
  <c r="ALC106" i="4"/>
  <c r="ALS106" i="4"/>
  <c r="AJE110" i="4"/>
  <c r="AJU110" i="4"/>
  <c r="AKK110" i="4"/>
  <c r="ALA110" i="4"/>
  <c r="ALQ110" i="4"/>
  <c r="AJC56" i="4"/>
  <c r="AJS56" i="4"/>
  <c r="AKI56" i="4"/>
  <c r="AKY56" i="4"/>
  <c r="ALO56" i="4"/>
  <c r="AJQ53" i="4"/>
  <c r="AKG53" i="4"/>
  <c r="AKW53" i="4"/>
  <c r="ALM53" i="4"/>
  <c r="AJO15" i="4"/>
  <c r="AKE15" i="4"/>
  <c r="AKU15" i="4"/>
  <c r="ALK15" i="4"/>
  <c r="AJM97" i="4"/>
  <c r="AKC97" i="4"/>
  <c r="AKS97" i="4"/>
  <c r="ALI97" i="4"/>
  <c r="AJK38" i="4"/>
  <c r="AKA38" i="4"/>
  <c r="AKQ38" i="4"/>
  <c r="ALG38" i="4"/>
  <c r="ALW38" i="4"/>
  <c r="AJI63" i="4"/>
  <c r="AJY63" i="4"/>
  <c r="AKO63" i="4"/>
  <c r="ALE63" i="4"/>
  <c r="ALU63" i="4"/>
  <c r="AJG36" i="4"/>
  <c r="AJW36" i="4"/>
  <c r="AKM36" i="4"/>
  <c r="ALC36" i="4"/>
  <c r="ALS36" i="4"/>
  <c r="ALB9" i="4"/>
  <c r="ALR9" i="4"/>
  <c r="AJD22" i="4"/>
  <c r="AJT22" i="4"/>
  <c r="AKJ22" i="4"/>
  <c r="AKZ22" i="4"/>
  <c r="ALP22" i="4"/>
  <c r="AJB64" i="4"/>
  <c r="AJR64" i="4"/>
  <c r="AKH64" i="4"/>
  <c r="AKX64" i="4"/>
  <c r="ALN64" i="4"/>
  <c r="AJP87" i="4"/>
  <c r="AKF87" i="4"/>
  <c r="AKV87" i="4"/>
  <c r="ALL87" i="4"/>
  <c r="AJN39" i="4"/>
  <c r="AKD39" i="4"/>
  <c r="AKT39" i="4"/>
  <c r="ALJ39" i="4"/>
  <c r="AJL61" i="4"/>
  <c r="AKB61" i="4"/>
  <c r="AKR61" i="4"/>
  <c r="ALH61" i="4"/>
  <c r="AJJ107" i="4"/>
  <c r="AJZ107" i="4"/>
  <c r="AKP107" i="4"/>
  <c r="ALF107" i="4"/>
  <c r="ALV107" i="4"/>
  <c r="AJH89" i="4"/>
  <c r="AJX89" i="4"/>
  <c r="AKN89" i="4"/>
  <c r="ALD89" i="4"/>
  <c r="ALT89" i="4"/>
  <c r="AJF42" i="4"/>
  <c r="AJV42" i="4"/>
  <c r="AKL42" i="4"/>
  <c r="ALB42" i="4"/>
  <c r="ALR42" i="4"/>
  <c r="AJD44" i="4"/>
  <c r="AJT44" i="4"/>
  <c r="AKJ44" i="4"/>
  <c r="AKZ44" i="4"/>
  <c r="ALP44" i="4"/>
  <c r="AJB95" i="4"/>
  <c r="AJR95" i="4"/>
  <c r="AKH95" i="4"/>
  <c r="AKX95" i="4"/>
  <c r="ALN95" i="4"/>
  <c r="AJP115" i="4"/>
  <c r="AKF115" i="4"/>
  <c r="AKV115" i="4"/>
  <c r="ALL115" i="4"/>
  <c r="AJN17" i="4"/>
  <c r="AKD17" i="4"/>
  <c r="AKT17" i="4"/>
  <c r="ALJ17" i="4"/>
  <c r="AJL84" i="4"/>
  <c r="AKB84" i="4"/>
  <c r="AKR84" i="4"/>
  <c r="ALH84" i="4"/>
  <c r="AJJ3" i="4"/>
  <c r="AJZ3" i="4"/>
  <c r="AKP3" i="4"/>
  <c r="ALF3" i="4"/>
  <c r="ALV3" i="4"/>
  <c r="AJH106" i="4"/>
  <c r="AJX106" i="4"/>
  <c r="AKN106" i="4"/>
  <c r="ALD106" i="4"/>
  <c r="ALT106" i="4"/>
  <c r="AJF110" i="4"/>
  <c r="AJV110" i="4"/>
  <c r="AKL110" i="4"/>
  <c r="ALB110" i="4"/>
  <c r="ALR110" i="4"/>
  <c r="AJD56" i="4"/>
  <c r="AJT56" i="4"/>
  <c r="AKJ56" i="4"/>
  <c r="AKZ56" i="4"/>
  <c r="ALP56" i="4"/>
  <c r="AJB53" i="4"/>
  <c r="AJR53" i="4"/>
  <c r="AKH53" i="4"/>
  <c r="AKX53" i="4"/>
  <c r="ALN53" i="4"/>
  <c r="AJP15" i="4"/>
  <c r="AKF15" i="4"/>
  <c r="AKV15" i="4"/>
  <c r="ALE74" i="4"/>
  <c r="ALU74" i="4"/>
  <c r="AJG9" i="4"/>
  <c r="AJW9" i="4"/>
  <c r="AKM9" i="4"/>
  <c r="ALC9" i="4"/>
  <c r="ALS9" i="4"/>
  <c r="AJE22" i="4"/>
  <c r="AJU22" i="4"/>
  <c r="AKK22" i="4"/>
  <c r="ALA22" i="4"/>
  <c r="ALQ22" i="4"/>
  <c r="AJC64" i="4"/>
  <c r="AJS64" i="4"/>
  <c r="AKI64" i="4"/>
  <c r="AKY64" i="4"/>
  <c r="ALO64" i="4"/>
  <c r="AJQ87" i="4"/>
  <c r="AKG87" i="4"/>
  <c r="AKW87" i="4"/>
  <c r="ALM87" i="4"/>
  <c r="AJO39" i="4"/>
  <c r="AKE39" i="4"/>
  <c r="AKU39" i="4"/>
  <c r="ALK39" i="4"/>
  <c r="AJM61" i="4"/>
  <c r="AKC61" i="4"/>
  <c r="AKS61" i="4"/>
  <c r="ALI61" i="4"/>
  <c r="AJK107" i="4"/>
  <c r="AKA107" i="4"/>
  <c r="AKQ107" i="4"/>
  <c r="ALG107" i="4"/>
  <c r="ALW107" i="4"/>
  <c r="AJI89" i="4"/>
  <c r="AJY89" i="4"/>
  <c r="AKO89" i="4"/>
  <c r="ALE89" i="4"/>
  <c r="ALU89" i="4"/>
  <c r="AJG42" i="4"/>
  <c r="AJW42" i="4"/>
  <c r="AKM42" i="4"/>
  <c r="ALC42" i="4"/>
  <c r="ALS42" i="4"/>
  <c r="AJE44" i="4"/>
  <c r="AJU44" i="4"/>
  <c r="AKK44" i="4"/>
  <c r="ALA44" i="4"/>
  <c r="ALQ44" i="4"/>
  <c r="AJC95" i="4"/>
  <c r="AJS95" i="4"/>
  <c r="AKI95" i="4"/>
  <c r="AKY95" i="4"/>
  <c r="ALO95" i="4"/>
  <c r="AJQ115" i="4"/>
  <c r="AKG115" i="4"/>
  <c r="AKW115" i="4"/>
  <c r="ALM115" i="4"/>
  <c r="AJO17" i="4"/>
  <c r="AKE17" i="4"/>
  <c r="AKU17" i="4"/>
  <c r="ALK17" i="4"/>
  <c r="AJM84" i="4"/>
  <c r="AKC84" i="4"/>
  <c r="AKS84" i="4"/>
  <c r="ALI84" i="4"/>
  <c r="AJK3" i="4"/>
  <c r="AKA3" i="4"/>
  <c r="AKQ3" i="4"/>
  <c r="ALG3" i="4"/>
  <c r="ALW3" i="4"/>
  <c r="AJI106" i="4"/>
  <c r="AJY106" i="4"/>
  <c r="AKO106" i="4"/>
  <c r="ALE106" i="4"/>
  <c r="ALU106" i="4"/>
  <c r="AJG110" i="4"/>
  <c r="AJW110" i="4"/>
  <c r="AKM110" i="4"/>
  <c r="ALC110" i="4"/>
  <c r="ALS110" i="4"/>
  <c r="AJE56" i="4"/>
  <c r="AJU56" i="4"/>
  <c r="AKK56" i="4"/>
  <c r="ALA56" i="4"/>
  <c r="ALQ56" i="4"/>
  <c r="AJC53" i="4"/>
  <c r="AJS53" i="4"/>
  <c r="AJO61" i="4"/>
  <c r="AKE61" i="4"/>
  <c r="AKU61" i="4"/>
  <c r="ALK61" i="4"/>
  <c r="AJM107" i="4"/>
  <c r="AKC107" i="4"/>
  <c r="AKS107" i="4"/>
  <c r="ALI107" i="4"/>
  <c r="AJK89" i="4"/>
  <c r="AKA89" i="4"/>
  <c r="AKQ89" i="4"/>
  <c r="ALG89" i="4"/>
  <c r="ALW89" i="4"/>
  <c r="AJI42" i="4"/>
  <c r="AJY42" i="4"/>
  <c r="AKO42" i="4"/>
  <c r="ALE42" i="4"/>
  <c r="ALU42" i="4"/>
  <c r="AJG44" i="4"/>
  <c r="AJW44" i="4"/>
  <c r="AKM44" i="4"/>
  <c r="ALC44" i="4"/>
  <c r="ALS44" i="4"/>
  <c r="AJE95" i="4"/>
  <c r="AJU95" i="4"/>
  <c r="AKK95" i="4"/>
  <c r="ALA95" i="4"/>
  <c r="ALQ95" i="4"/>
  <c r="AJC115" i="4"/>
  <c r="AJS115" i="4"/>
  <c r="AKI115" i="4"/>
  <c r="AKY115" i="4"/>
  <c r="ALO115" i="4"/>
  <c r="AJQ17" i="4"/>
  <c r="AKG17" i="4"/>
  <c r="AKW17" i="4"/>
  <c r="ALM17" i="4"/>
  <c r="AJO84" i="4"/>
  <c r="AKE84" i="4"/>
  <c r="AKU84" i="4"/>
  <c r="ALK84" i="4"/>
  <c r="AJM3" i="4"/>
  <c r="AKC3" i="4"/>
  <c r="AKS3" i="4"/>
  <c r="ALI3" i="4"/>
  <c r="AJK106" i="4"/>
  <c r="AKA106" i="4"/>
  <c r="AKQ106" i="4"/>
  <c r="ALG106" i="4"/>
  <c r="ALW106" i="4"/>
  <c r="AJI110" i="4"/>
  <c r="AJY110" i="4"/>
  <c r="AKO110" i="4"/>
  <c r="ALE110" i="4"/>
  <c r="ALU110" i="4"/>
  <c r="AJG56" i="4"/>
  <c r="AJW56" i="4"/>
  <c r="AKM56" i="4"/>
  <c r="ALC56" i="4"/>
  <c r="ALS56" i="4"/>
  <c r="AJE53" i="4"/>
  <c r="AJU53" i="4"/>
  <c r="AKK53" i="4"/>
  <c r="ALA53" i="4"/>
  <c r="ALQ53" i="4"/>
  <c r="AJC15" i="4"/>
  <c r="AJS15" i="4"/>
  <c r="AKI15" i="4"/>
  <c r="AKY15" i="4"/>
  <c r="ALO15" i="4"/>
  <c r="AJQ97" i="4"/>
  <c r="AKG97" i="4"/>
  <c r="AKW97" i="4"/>
  <c r="AJN7" i="4"/>
  <c r="AKD7" i="4"/>
  <c r="AKT7" i="4"/>
  <c r="ALJ7" i="4"/>
  <c r="AJL74" i="4"/>
  <c r="AKB74" i="4"/>
  <c r="AKR74" i="4"/>
  <c r="ALH74" i="4"/>
  <c r="AJJ9" i="4"/>
  <c r="AJZ9" i="4"/>
  <c r="AKP9" i="4"/>
  <c r="ALF9" i="4"/>
  <c r="ALV9" i="4"/>
  <c r="AJH22" i="4"/>
  <c r="AJX22" i="4"/>
  <c r="AKN22" i="4"/>
  <c r="ALD22" i="4"/>
  <c r="ALT22" i="4"/>
  <c r="AJF64" i="4"/>
  <c r="AJV64" i="4"/>
  <c r="AKL64" i="4"/>
  <c r="ALB64" i="4"/>
  <c r="ALR64" i="4"/>
  <c r="AJD87" i="4"/>
  <c r="AJT87" i="4"/>
  <c r="AKJ87" i="4"/>
  <c r="AKZ87" i="4"/>
  <c r="ALP87" i="4"/>
  <c r="AJB39" i="4"/>
  <c r="AJR39" i="4"/>
  <c r="AKH39" i="4"/>
  <c r="AKX39" i="4"/>
  <c r="ALN39" i="4"/>
  <c r="AJP61" i="4"/>
  <c r="AKF61" i="4"/>
  <c r="AKV61" i="4"/>
  <c r="ALL61" i="4"/>
  <c r="AJN107" i="4"/>
  <c r="AKD107" i="4"/>
  <c r="AKT107" i="4"/>
  <c r="ALJ107" i="4"/>
  <c r="AJL89" i="4"/>
  <c r="AKB89" i="4"/>
  <c r="AKR89" i="4"/>
  <c r="ALH89" i="4"/>
  <c r="AJJ42" i="4"/>
  <c r="AJZ42" i="4"/>
  <c r="AKP42" i="4"/>
  <c r="ALF42" i="4"/>
  <c r="ALV42" i="4"/>
  <c r="AJH44" i="4"/>
  <c r="AJX44" i="4"/>
  <c r="AKN44" i="4"/>
  <c r="ALD44" i="4"/>
  <c r="ALT44" i="4"/>
  <c r="AJF95" i="4"/>
  <c r="AJV95" i="4"/>
  <c r="AKL95" i="4"/>
  <c r="ALB95" i="4"/>
  <c r="ALR95" i="4"/>
  <c r="AJD115" i="4"/>
  <c r="AJT115" i="4"/>
  <c r="AKJ115" i="4"/>
  <c r="AKZ115" i="4"/>
  <c r="ALP115" i="4"/>
  <c r="AJB17" i="4"/>
  <c r="AJR17" i="4"/>
  <c r="AKH17" i="4"/>
  <c r="AKX17" i="4"/>
  <c r="ALN17" i="4"/>
  <c r="AJP84" i="4"/>
  <c r="AKF84" i="4"/>
  <c r="AKV84" i="4"/>
  <c r="ALL84" i="4"/>
  <c r="AJN3" i="4"/>
  <c r="AKD3" i="4"/>
  <c r="AKT3" i="4"/>
  <c r="ALJ3" i="4"/>
  <c r="AJL106" i="4"/>
  <c r="AKB106" i="4"/>
  <c r="AKR106" i="4"/>
  <c r="AJM74" i="4"/>
  <c r="AKC74" i="4"/>
  <c r="AKS74" i="4"/>
  <c r="ALI74" i="4"/>
  <c r="AJK9" i="4"/>
  <c r="AKA9" i="4"/>
  <c r="AKQ9" i="4"/>
  <c r="ALG9" i="4"/>
  <c r="ALW9" i="4"/>
  <c r="AJI22" i="4"/>
  <c r="AJY22" i="4"/>
  <c r="AKO22" i="4"/>
  <c r="ALE22" i="4"/>
  <c r="ALU22" i="4"/>
  <c r="AJG64" i="4"/>
  <c r="AJW64" i="4"/>
  <c r="AKM64" i="4"/>
  <c r="ALC64" i="4"/>
  <c r="ALS64" i="4"/>
  <c r="AJE87" i="4"/>
  <c r="AJU87" i="4"/>
  <c r="AKK87" i="4"/>
  <c r="ALA87" i="4"/>
  <c r="ALQ87" i="4"/>
  <c r="AJC39" i="4"/>
  <c r="AJS39" i="4"/>
  <c r="AKI39" i="4"/>
  <c r="AKY39" i="4"/>
  <c r="ALO39" i="4"/>
  <c r="AJQ61" i="4"/>
  <c r="AKG61" i="4"/>
  <c r="AKW61" i="4"/>
  <c r="ALM61" i="4"/>
  <c r="AJO107" i="4"/>
  <c r="AKE107" i="4"/>
  <c r="AKU107" i="4"/>
  <c r="ALK107" i="4"/>
  <c r="AJM89" i="4"/>
  <c r="AKC89" i="4"/>
  <c r="AKS89" i="4"/>
  <c r="ALI89" i="4"/>
  <c r="AJK42" i="4"/>
  <c r="AKA42" i="4"/>
  <c r="AKQ42" i="4"/>
  <c r="ALG42" i="4"/>
  <c r="ALW42" i="4"/>
  <c r="AJI44" i="4"/>
  <c r="AJY44" i="4"/>
  <c r="AKO44" i="4"/>
  <c r="ALE44" i="4"/>
  <c r="ALU44" i="4"/>
  <c r="AJG95" i="4"/>
  <c r="AJW95" i="4"/>
  <c r="AKM95" i="4"/>
  <c r="ALC95" i="4"/>
  <c r="ALS95" i="4"/>
  <c r="AJE115" i="4"/>
  <c r="AJU115" i="4"/>
  <c r="AKK115" i="4"/>
  <c r="ALA115" i="4"/>
  <c r="ALQ115" i="4"/>
  <c r="AJC17" i="4"/>
  <c r="AJS17" i="4"/>
  <c r="AKI17" i="4"/>
  <c r="AKY17" i="4"/>
  <c r="ALO17" i="4"/>
  <c r="AJQ84" i="4"/>
  <c r="AKG84" i="4"/>
  <c r="AKW84" i="4"/>
  <c r="ALM84" i="4"/>
  <c r="AJO3" i="4"/>
  <c r="AKE3" i="4"/>
  <c r="AKU3" i="4"/>
  <c r="ALK3" i="4"/>
  <c r="AJM106" i="4"/>
  <c r="AKC106" i="4"/>
  <c r="AKS106" i="4"/>
  <c r="ALI106" i="4"/>
  <c r="AJK110" i="4"/>
  <c r="ALE53" i="4"/>
  <c r="ALU53" i="4"/>
  <c r="AJG15" i="4"/>
  <c r="AJW15" i="4"/>
  <c r="AKM15" i="4"/>
  <c r="ALC15" i="4"/>
  <c r="ALS15" i="4"/>
  <c r="AJE97" i="4"/>
  <c r="AJU97" i="4"/>
  <c r="AKK97" i="4"/>
  <c r="ALA97" i="4"/>
  <c r="ALQ97" i="4"/>
  <c r="AJC38" i="4"/>
  <c r="AJS38" i="4"/>
  <c r="AKI38" i="4"/>
  <c r="AKY38" i="4"/>
  <c r="ALO38" i="4"/>
  <c r="AJQ63" i="4"/>
  <c r="AKG63" i="4"/>
  <c r="AKW63" i="4"/>
  <c r="ALM63" i="4"/>
  <c r="AJO36" i="4"/>
  <c r="AKE36" i="4"/>
  <c r="AKU36" i="4"/>
  <c r="ALK36" i="4"/>
  <c r="AJM35" i="4"/>
  <c r="AKC35" i="4"/>
  <c r="AKS35" i="4"/>
  <c r="ALI35" i="4"/>
  <c r="AJK72" i="4"/>
  <c r="AKA72" i="4"/>
  <c r="AKQ72" i="4"/>
  <c r="ALG72" i="4"/>
  <c r="ALW72" i="4"/>
  <c r="AJI128" i="4"/>
  <c r="AJY128" i="4"/>
  <c r="AKO128" i="4"/>
  <c r="ALE128" i="4"/>
  <c r="ALU128" i="4"/>
  <c r="AJG40" i="4"/>
  <c r="AJW40" i="4"/>
  <c r="AKM40" i="4"/>
  <c r="ALC40" i="4"/>
  <c r="ALS40" i="4"/>
  <c r="AJE50" i="4"/>
  <c r="AJU50" i="4"/>
  <c r="AKK50" i="4"/>
  <c r="ALA50" i="4"/>
  <c r="ALQ50" i="4"/>
  <c r="AJC13" i="4"/>
  <c r="AJS13" i="4"/>
  <c r="AKI13" i="4"/>
  <c r="AKY13" i="4"/>
  <c r="ALO13" i="4"/>
  <c r="AJQ81" i="4"/>
  <c r="AKG81" i="4"/>
  <c r="AKW81" i="4"/>
  <c r="ALM81" i="4"/>
  <c r="AJO49" i="4"/>
  <c r="AKE49" i="4"/>
  <c r="AKU49" i="4"/>
  <c r="ALK49" i="4"/>
  <c r="AJM78" i="4"/>
  <c r="AKC78" i="4"/>
  <c r="AKS78" i="4"/>
  <c r="ALI78" i="4"/>
  <c r="AJK67" i="4"/>
  <c r="AKA67" i="4"/>
  <c r="AKQ67" i="4"/>
  <c r="ALG67" i="4"/>
  <c r="ALW67" i="4"/>
  <c r="AJI54" i="4"/>
  <c r="AJY54" i="4"/>
  <c r="AKO54" i="4"/>
  <c r="ALE54" i="4"/>
  <c r="ALU54" i="4"/>
  <c r="AJG59" i="4"/>
  <c r="AJW59" i="4"/>
  <c r="AKM59" i="4"/>
  <c r="ALC59" i="4"/>
  <c r="ALS59" i="4"/>
  <c r="AJE30" i="4"/>
  <c r="AJU30" i="4"/>
  <c r="AKK30" i="4"/>
  <c r="ALA30" i="4"/>
  <c r="AJF97" i="4"/>
  <c r="AJV97" i="4"/>
  <c r="AKL97" i="4"/>
  <c r="ALB97" i="4"/>
  <c r="ALR97" i="4"/>
  <c r="AJD38" i="4"/>
  <c r="AJT38" i="4"/>
  <c r="AKJ38" i="4"/>
  <c r="AKZ38" i="4"/>
  <c r="ALP38" i="4"/>
  <c r="AJB63" i="4"/>
  <c r="AJR63" i="4"/>
  <c r="AKH63" i="4"/>
  <c r="AKX63" i="4"/>
  <c r="ALN63" i="4"/>
  <c r="AJP36" i="4"/>
  <c r="AKF36" i="4"/>
  <c r="AKV36" i="4"/>
  <c r="ALL36" i="4"/>
  <c r="AJN35" i="4"/>
  <c r="AKD35" i="4"/>
  <c r="AKT35" i="4"/>
  <c r="ALJ35" i="4"/>
  <c r="AJL72" i="4"/>
  <c r="AKB72" i="4"/>
  <c r="AKR72" i="4"/>
  <c r="ALH72" i="4"/>
  <c r="AJJ128" i="4"/>
  <c r="AJZ128" i="4"/>
  <c r="AKP128" i="4"/>
  <c r="ALF128" i="4"/>
  <c r="ALV128" i="4"/>
  <c r="AJH40" i="4"/>
  <c r="AJX40" i="4"/>
  <c r="AKN40" i="4"/>
  <c r="ALD40" i="4"/>
  <c r="ALT40" i="4"/>
  <c r="AJF50" i="4"/>
  <c r="AJV50" i="4"/>
  <c r="AKL50" i="4"/>
  <c r="ALB50" i="4"/>
  <c r="ALR50" i="4"/>
  <c r="AJD13" i="4"/>
  <c r="AJT13" i="4"/>
  <c r="AKJ13" i="4"/>
  <c r="AKZ13" i="4"/>
  <c r="ALP13" i="4"/>
  <c r="AJB81" i="4"/>
  <c r="AJR81" i="4"/>
  <c r="AKH81" i="4"/>
  <c r="AKX81" i="4"/>
  <c r="ALN81" i="4"/>
  <c r="AJP49" i="4"/>
  <c r="AKF49" i="4"/>
  <c r="AKV49" i="4"/>
  <c r="ALL49" i="4"/>
  <c r="AJN78" i="4"/>
  <c r="AKD78" i="4"/>
  <c r="AKT78" i="4"/>
  <c r="ALJ78" i="4"/>
  <c r="AJL67" i="4"/>
  <c r="AKB67" i="4"/>
  <c r="AKR67" i="4"/>
  <c r="ALH67" i="4"/>
  <c r="AJJ54" i="4"/>
  <c r="AJZ54" i="4"/>
  <c r="AKP54" i="4"/>
  <c r="ALF54" i="4"/>
  <c r="ALV54" i="4"/>
  <c r="AJH59" i="4"/>
  <c r="AJX59" i="4"/>
  <c r="AKN59" i="4"/>
  <c r="ALD59" i="4"/>
  <c r="ALT59" i="4"/>
  <c r="AJF30" i="4"/>
  <c r="AJV30" i="4"/>
  <c r="AKL30" i="4"/>
  <c r="ALB30" i="4"/>
  <c r="ALR30" i="4"/>
  <c r="AJI15" i="4"/>
  <c r="AJY15" i="4"/>
  <c r="AKO15" i="4"/>
  <c r="ALE15" i="4"/>
  <c r="ALU15" i="4"/>
  <c r="AJG97" i="4"/>
  <c r="AJW97" i="4"/>
  <c r="AKM97" i="4"/>
  <c r="ALC97" i="4"/>
  <c r="ALS97" i="4"/>
  <c r="AJE38" i="4"/>
  <c r="AJU38" i="4"/>
  <c r="AKK38" i="4"/>
  <c r="ALA38" i="4"/>
  <c r="ALQ38" i="4"/>
  <c r="AJC63" i="4"/>
  <c r="AJS63" i="4"/>
  <c r="AKI63" i="4"/>
  <c r="AKY63" i="4"/>
  <c r="ALO63" i="4"/>
  <c r="AJQ36" i="4"/>
  <c r="AKG36" i="4"/>
  <c r="AKW36" i="4"/>
  <c r="ALM36" i="4"/>
  <c r="AJO35" i="4"/>
  <c r="AKE35" i="4"/>
  <c r="AKU35" i="4"/>
  <c r="ALK35" i="4"/>
  <c r="AJM72" i="4"/>
  <c r="AKC72" i="4"/>
  <c r="AKS72" i="4"/>
  <c r="ALI72" i="4"/>
  <c r="AJK128" i="4"/>
  <c r="AKA128" i="4"/>
  <c r="AKQ128" i="4"/>
  <c r="ALG128" i="4"/>
  <c r="ALW128" i="4"/>
  <c r="AJI40" i="4"/>
  <c r="AJY40" i="4"/>
  <c r="AKO40" i="4"/>
  <c r="ALE40" i="4"/>
  <c r="ALU40" i="4"/>
  <c r="AJG50" i="4"/>
  <c r="AJW50" i="4"/>
  <c r="AKM50" i="4"/>
  <c r="ALC50" i="4"/>
  <c r="ALS50" i="4"/>
  <c r="AJE13" i="4"/>
  <c r="AJU13" i="4"/>
  <c r="AKK13" i="4"/>
  <c r="ALA13" i="4"/>
  <c r="ALQ13" i="4"/>
  <c r="AJC81" i="4"/>
  <c r="AJS81" i="4"/>
  <c r="AKI81" i="4"/>
  <c r="AKY81" i="4"/>
  <c r="ALO81" i="4"/>
  <c r="AJQ49" i="4"/>
  <c r="AKG49" i="4"/>
  <c r="AKW49" i="4"/>
  <c r="ALM49" i="4"/>
  <c r="AJO78" i="4"/>
  <c r="AKE78" i="4"/>
  <c r="AKU78" i="4"/>
  <c r="ALK78" i="4"/>
  <c r="AJM67" i="4"/>
  <c r="AKC67" i="4"/>
  <c r="AKS67" i="4"/>
  <c r="ALI67" i="4"/>
  <c r="AJK54" i="4"/>
  <c r="AKA54" i="4"/>
  <c r="AKQ54" i="4"/>
  <c r="ALG54" i="4"/>
  <c r="ALW54" i="4"/>
  <c r="AJI59" i="4"/>
  <c r="AJY59" i="4"/>
  <c r="AKO59" i="4"/>
  <c r="ALE59" i="4"/>
  <c r="ALU59" i="4"/>
  <c r="AJG30" i="4"/>
  <c r="AJW30" i="4"/>
  <c r="AKM30" i="4"/>
  <c r="ALV40" i="4"/>
  <c r="AJH50" i="4"/>
  <c r="AJX50" i="4"/>
  <c r="AKN50" i="4"/>
  <c r="ALD50" i="4"/>
  <c r="ALT50" i="4"/>
  <c r="AJF13" i="4"/>
  <c r="AJV13" i="4"/>
  <c r="AKL13" i="4"/>
  <c r="ALB13" i="4"/>
  <c r="ALR13" i="4"/>
  <c r="AJD81" i="4"/>
  <c r="AJT81" i="4"/>
  <c r="AKJ81" i="4"/>
  <c r="AKZ81" i="4"/>
  <c r="ALP81" i="4"/>
  <c r="AJB49" i="4"/>
  <c r="AJR49" i="4"/>
  <c r="AKH49" i="4"/>
  <c r="AKX49" i="4"/>
  <c r="ALN49" i="4"/>
  <c r="AJP78" i="4"/>
  <c r="AKF78" i="4"/>
  <c r="AKV78" i="4"/>
  <c r="ALL78" i="4"/>
  <c r="AJN67" i="4"/>
  <c r="AKD67" i="4"/>
  <c r="AKT67" i="4"/>
  <c r="ALJ67" i="4"/>
  <c r="AJL54" i="4"/>
  <c r="AKB54" i="4"/>
  <c r="AKR54" i="4"/>
  <c r="ALH54" i="4"/>
  <c r="AJJ59" i="4"/>
  <c r="AJZ59" i="4"/>
  <c r="AKP59" i="4"/>
  <c r="ALF59" i="4"/>
  <c r="ALV59" i="4"/>
  <c r="AJH30" i="4"/>
  <c r="AJX30" i="4"/>
  <c r="AKN30" i="4"/>
  <c r="ALD30" i="4"/>
  <c r="ALT30" i="4"/>
  <c r="AJF121" i="4"/>
  <c r="AJV121" i="4"/>
  <c r="AKL121" i="4"/>
  <c r="ALB121" i="4"/>
  <c r="ALR121" i="4"/>
  <c r="AJD96" i="4"/>
  <c r="AJT96" i="4"/>
  <c r="AKJ96" i="4"/>
  <c r="AKZ96" i="4"/>
  <c r="ALP96" i="4"/>
  <c r="AJB91" i="4"/>
  <c r="AJR91" i="4"/>
  <c r="AKH91" i="4"/>
  <c r="AKX91" i="4"/>
  <c r="ALN91" i="4"/>
  <c r="AJP88" i="4"/>
  <c r="AKF88" i="4"/>
  <c r="AKV88" i="4"/>
  <c r="ALL88" i="4"/>
  <c r="AKM38" i="4"/>
  <c r="ALC38" i="4"/>
  <c r="ALS38" i="4"/>
  <c r="AJE63" i="4"/>
  <c r="AJU63" i="4"/>
  <c r="AKK63" i="4"/>
  <c r="ALA63" i="4"/>
  <c r="ALQ63" i="4"/>
  <c r="AJC36" i="4"/>
  <c r="AJS36" i="4"/>
  <c r="AKI36" i="4"/>
  <c r="AKY36" i="4"/>
  <c r="ALO36" i="4"/>
  <c r="AJQ35" i="4"/>
  <c r="AKG35" i="4"/>
  <c r="AKW35" i="4"/>
  <c r="ALM35" i="4"/>
  <c r="AJO72" i="4"/>
  <c r="AKE72" i="4"/>
  <c r="AKU72" i="4"/>
  <c r="ALK72" i="4"/>
  <c r="AJM128" i="4"/>
  <c r="AKC128" i="4"/>
  <c r="AKS128" i="4"/>
  <c r="ALI128" i="4"/>
  <c r="AJK40" i="4"/>
  <c r="AKA40" i="4"/>
  <c r="AKQ40" i="4"/>
  <c r="ALG40" i="4"/>
  <c r="ALW40" i="4"/>
  <c r="AJI50" i="4"/>
  <c r="AJY50" i="4"/>
  <c r="AKO50" i="4"/>
  <c r="ALE50" i="4"/>
  <c r="ALU50" i="4"/>
  <c r="AJG13" i="4"/>
  <c r="AJW13" i="4"/>
  <c r="AKM13" i="4"/>
  <c r="ALC13" i="4"/>
  <c r="ALS13" i="4"/>
  <c r="AJE81" i="4"/>
  <c r="AJU81" i="4"/>
  <c r="AKK81" i="4"/>
  <c r="ALA81" i="4"/>
  <c r="ALQ81" i="4"/>
  <c r="AJC49" i="4"/>
  <c r="AJS49" i="4"/>
  <c r="AKI49" i="4"/>
  <c r="AKY49" i="4"/>
  <c r="ALO49" i="4"/>
  <c r="AJQ78" i="4"/>
  <c r="AKG78" i="4"/>
  <c r="AKW78" i="4"/>
  <c r="ALM78" i="4"/>
  <c r="AJO67" i="4"/>
  <c r="AKE67" i="4"/>
  <c r="AKU67" i="4"/>
  <c r="ALK67" i="4"/>
  <c r="AJM54" i="4"/>
  <c r="AKC54" i="4"/>
  <c r="AKS54" i="4"/>
  <c r="ALI54" i="4"/>
  <c r="AJK59" i="4"/>
  <c r="AKA59" i="4"/>
  <c r="AKQ59" i="4"/>
  <c r="ALG59" i="4"/>
  <c r="ALW59" i="4"/>
  <c r="AJI30" i="4"/>
  <c r="AJY30" i="4"/>
  <c r="AKO30" i="4"/>
  <c r="ALE30" i="4"/>
  <c r="ALU30" i="4"/>
  <c r="AKZ106" i="4"/>
  <c r="ALP106" i="4"/>
  <c r="AJB110" i="4"/>
  <c r="AJR110" i="4"/>
  <c r="AKH110" i="4"/>
  <c r="AKX110" i="4"/>
  <c r="ALN110" i="4"/>
  <c r="AJP56" i="4"/>
  <c r="AKF56" i="4"/>
  <c r="AKV56" i="4"/>
  <c r="ALL56" i="4"/>
  <c r="AJN53" i="4"/>
  <c r="AKD53" i="4"/>
  <c r="AKT53" i="4"/>
  <c r="ALJ53" i="4"/>
  <c r="AJL15" i="4"/>
  <c r="AKB15" i="4"/>
  <c r="AKR15" i="4"/>
  <c r="ALH15" i="4"/>
  <c r="AJJ97" i="4"/>
  <c r="AJZ97" i="4"/>
  <c r="AKP97" i="4"/>
  <c r="ALF97" i="4"/>
  <c r="ALV97" i="4"/>
  <c r="AJH38" i="4"/>
  <c r="AJX38" i="4"/>
  <c r="AKN38" i="4"/>
  <c r="ALD38" i="4"/>
  <c r="ALT38" i="4"/>
  <c r="AJF63" i="4"/>
  <c r="AJV63" i="4"/>
  <c r="AKL63" i="4"/>
  <c r="ALB63" i="4"/>
  <c r="ALR63" i="4"/>
  <c r="AJD36" i="4"/>
  <c r="AJT36" i="4"/>
  <c r="AKJ36" i="4"/>
  <c r="AKZ36" i="4"/>
  <c r="ALP36" i="4"/>
  <c r="AJB35" i="4"/>
  <c r="AJR35" i="4"/>
  <c r="AKH35" i="4"/>
  <c r="AKX35" i="4"/>
  <c r="ALN35" i="4"/>
  <c r="AJP72" i="4"/>
  <c r="AKF72" i="4"/>
  <c r="AKV72" i="4"/>
  <c r="ALL72" i="4"/>
  <c r="AJN128" i="4"/>
  <c r="AKD128" i="4"/>
  <c r="AKT128" i="4"/>
  <c r="ALJ128" i="4"/>
  <c r="AJL40" i="4"/>
  <c r="AKB40" i="4"/>
  <c r="AKR40" i="4"/>
  <c r="ALH40" i="4"/>
  <c r="AJJ50" i="4"/>
  <c r="AJZ50" i="4"/>
  <c r="AKP50" i="4"/>
  <c r="ALF50" i="4"/>
  <c r="ALV50" i="4"/>
  <c r="AJH13" i="4"/>
  <c r="AJX13" i="4"/>
  <c r="AKN13" i="4"/>
  <c r="ALD13" i="4"/>
  <c r="ALT13" i="4"/>
  <c r="AJF81" i="4"/>
  <c r="AJV81" i="4"/>
  <c r="AKL81" i="4"/>
  <c r="ALB81" i="4"/>
  <c r="ALR81" i="4"/>
  <c r="AJD49" i="4"/>
  <c r="AJT49" i="4"/>
  <c r="AKJ49" i="4"/>
  <c r="AKZ49" i="4"/>
  <c r="ALP49" i="4"/>
  <c r="AJB78" i="4"/>
  <c r="AJR78" i="4"/>
  <c r="AKH78" i="4"/>
  <c r="AKX78" i="4"/>
  <c r="ALN78" i="4"/>
  <c r="AJP67" i="4"/>
  <c r="AKF67" i="4"/>
  <c r="AKV67" i="4"/>
  <c r="ALL67" i="4"/>
  <c r="AJS110" i="4"/>
  <c r="AKI110" i="4"/>
  <c r="AKY110" i="4"/>
  <c r="ALO110" i="4"/>
  <c r="AJQ56" i="4"/>
  <c r="AKG56" i="4"/>
  <c r="AKW56" i="4"/>
  <c r="ALM56" i="4"/>
  <c r="AJO53" i="4"/>
  <c r="AKE53" i="4"/>
  <c r="AKU53" i="4"/>
  <c r="ALK53" i="4"/>
  <c r="AJM15" i="4"/>
  <c r="AKC15" i="4"/>
  <c r="AKS15" i="4"/>
  <c r="ALI15" i="4"/>
  <c r="AJK97" i="4"/>
  <c r="AKA97" i="4"/>
  <c r="AKQ97" i="4"/>
  <c r="ALG97" i="4"/>
  <c r="ALW97" i="4"/>
  <c r="AJI38" i="4"/>
  <c r="AJY38" i="4"/>
  <c r="AKO38" i="4"/>
  <c r="ALE38" i="4"/>
  <c r="ALU38" i="4"/>
  <c r="AJG63" i="4"/>
  <c r="AJW63" i="4"/>
  <c r="AKM63" i="4"/>
  <c r="ALC63" i="4"/>
  <c r="ALS63" i="4"/>
  <c r="AJE36" i="4"/>
  <c r="AJU36" i="4"/>
  <c r="AKK36" i="4"/>
  <c r="ALA36" i="4"/>
  <c r="ALQ36" i="4"/>
  <c r="AJC35" i="4"/>
  <c r="AJS35" i="4"/>
  <c r="AKI35" i="4"/>
  <c r="AKY35" i="4"/>
  <c r="ALO35" i="4"/>
  <c r="AJQ72" i="4"/>
  <c r="AKG72" i="4"/>
  <c r="AKW72" i="4"/>
  <c r="ALM72" i="4"/>
  <c r="AJO128" i="4"/>
  <c r="AKE128" i="4"/>
  <c r="AKU128" i="4"/>
  <c r="ALK128" i="4"/>
  <c r="AJM40" i="4"/>
  <c r="AKC40" i="4"/>
  <c r="AKS40" i="4"/>
  <c r="ALI40" i="4"/>
  <c r="AJK50" i="4"/>
  <c r="AKA50" i="4"/>
  <c r="AKQ50" i="4"/>
  <c r="ALG50" i="4"/>
  <c r="ALW50" i="4"/>
  <c r="AJI13" i="4"/>
  <c r="AJY13" i="4"/>
  <c r="AKO13" i="4"/>
  <c r="ALE13" i="4"/>
  <c r="ALU13" i="4"/>
  <c r="AJG81" i="4"/>
  <c r="AJW81" i="4"/>
  <c r="AKM81" i="4"/>
  <c r="ALC81" i="4"/>
  <c r="ALS81" i="4"/>
  <c r="AJE49" i="4"/>
  <c r="AJU49" i="4"/>
  <c r="AKK49" i="4"/>
  <c r="ALA49" i="4"/>
  <c r="ALQ49" i="4"/>
  <c r="AJC78" i="4"/>
  <c r="AJS78" i="4"/>
  <c r="AKI78" i="4"/>
  <c r="AKY78" i="4"/>
  <c r="ALO78" i="4"/>
  <c r="AJQ67" i="4"/>
  <c r="AKG67" i="4"/>
  <c r="AKW67" i="4"/>
  <c r="ALM67" i="4"/>
  <c r="AJO54" i="4"/>
  <c r="AKE54" i="4"/>
  <c r="AKU54" i="4"/>
  <c r="AJT35" i="4"/>
  <c r="AKJ35" i="4"/>
  <c r="AKZ35" i="4"/>
  <c r="ALP35" i="4"/>
  <c r="AJB72" i="4"/>
  <c r="AJR72" i="4"/>
  <c r="AKH72" i="4"/>
  <c r="AKX72" i="4"/>
  <c r="ALN72" i="4"/>
  <c r="AJP128" i="4"/>
  <c r="AKF128" i="4"/>
  <c r="AKV128" i="4"/>
  <c r="ALL128" i="4"/>
  <c r="AJN40" i="4"/>
  <c r="AKD40" i="4"/>
  <c r="AKT40" i="4"/>
  <c r="ALJ40" i="4"/>
  <c r="AJL50" i="4"/>
  <c r="AKB50" i="4"/>
  <c r="AKR50" i="4"/>
  <c r="ALH50" i="4"/>
  <c r="AJJ13" i="4"/>
  <c r="AJZ13" i="4"/>
  <c r="AKP13" i="4"/>
  <c r="ALF13" i="4"/>
  <c r="ALV13" i="4"/>
  <c r="AJH81" i="4"/>
  <c r="AJX81" i="4"/>
  <c r="AKN81" i="4"/>
  <c r="ALD81" i="4"/>
  <c r="ALT81" i="4"/>
  <c r="AJF49" i="4"/>
  <c r="AJV49" i="4"/>
  <c r="AKL49" i="4"/>
  <c r="ALB49" i="4"/>
  <c r="ALR49" i="4"/>
  <c r="AJD78" i="4"/>
  <c r="AJT78" i="4"/>
  <c r="AKJ78" i="4"/>
  <c r="AKZ78" i="4"/>
  <c r="ALP78" i="4"/>
  <c r="AJB67" i="4"/>
  <c r="AJR67" i="4"/>
  <c r="AKH67" i="4"/>
  <c r="AKX67" i="4"/>
  <c r="ALN67" i="4"/>
  <c r="AJP54" i="4"/>
  <c r="AKF54" i="4"/>
  <c r="AKV54" i="4"/>
  <c r="ALL54" i="4"/>
  <c r="AJN59" i="4"/>
  <c r="AKD59" i="4"/>
  <c r="AKT59" i="4"/>
  <c r="ALJ59" i="4"/>
  <c r="AJL30" i="4"/>
  <c r="AKB30" i="4"/>
  <c r="AKR30" i="4"/>
  <c r="ALH30" i="4"/>
  <c r="AJJ121" i="4"/>
  <c r="AJZ121" i="4"/>
  <c r="AKP121" i="4"/>
  <c r="ALF121" i="4"/>
  <c r="ALV121" i="4"/>
  <c r="AJH96" i="4"/>
  <c r="AJX96" i="4"/>
  <c r="AKN96" i="4"/>
  <c r="ALD96" i="4"/>
  <c r="ALT96" i="4"/>
  <c r="AJF91" i="4"/>
  <c r="AJV91" i="4"/>
  <c r="AKL91" i="4"/>
  <c r="ALB91" i="4"/>
  <c r="ALR91" i="4"/>
  <c r="AJD88" i="4"/>
  <c r="AJE35" i="4"/>
  <c r="AJU35" i="4"/>
  <c r="AKK35" i="4"/>
  <c r="ALA35" i="4"/>
  <c r="ALQ35" i="4"/>
  <c r="AJC72" i="4"/>
  <c r="AJS72" i="4"/>
  <c r="AKI72" i="4"/>
  <c r="AKY72" i="4"/>
  <c r="ALO72" i="4"/>
  <c r="AJQ128" i="4"/>
  <c r="AKG128" i="4"/>
  <c r="AKW128" i="4"/>
  <c r="ALM128" i="4"/>
  <c r="AJO40" i="4"/>
  <c r="AKE40" i="4"/>
  <c r="AKU40" i="4"/>
  <c r="ALK40" i="4"/>
  <c r="AJM50" i="4"/>
  <c r="AKC50" i="4"/>
  <c r="AKS50" i="4"/>
  <c r="ALI50" i="4"/>
  <c r="AJK13" i="4"/>
  <c r="AKA13" i="4"/>
  <c r="AKQ13" i="4"/>
  <c r="ALG13" i="4"/>
  <c r="ALW13" i="4"/>
  <c r="AJI81" i="4"/>
  <c r="AJY81" i="4"/>
  <c r="AKO81" i="4"/>
  <c r="ALE81" i="4"/>
  <c r="ALU81" i="4"/>
  <c r="AJG49" i="4"/>
  <c r="AJW49" i="4"/>
  <c r="AKM49" i="4"/>
  <c r="ALC49" i="4"/>
  <c r="ALS49" i="4"/>
  <c r="AJE78" i="4"/>
  <c r="AJU78" i="4"/>
  <c r="AKK78" i="4"/>
  <c r="ALA78" i="4"/>
  <c r="ALQ78" i="4"/>
  <c r="AJC67" i="4"/>
  <c r="AJS67" i="4"/>
  <c r="AKI67" i="4"/>
  <c r="AKY67" i="4"/>
  <c r="ALO67" i="4"/>
  <c r="AJQ54" i="4"/>
  <c r="AKG54" i="4"/>
  <c r="AKW54" i="4"/>
  <c r="ALM54" i="4"/>
  <c r="AJO59" i="4"/>
  <c r="AKE59" i="4"/>
  <c r="AKU59" i="4"/>
  <c r="ALK59" i="4"/>
  <c r="AJM30" i="4"/>
  <c r="AKC30" i="4"/>
  <c r="AKS30" i="4"/>
  <c r="ALI30" i="4"/>
  <c r="AJK121" i="4"/>
  <c r="AKA121" i="4"/>
  <c r="AKQ121" i="4"/>
  <c r="ALG121" i="4"/>
  <c r="ALW121" i="4"/>
  <c r="AJI96" i="4"/>
  <c r="AJY96" i="4"/>
  <c r="AKO96" i="4"/>
  <c r="ALE96" i="4"/>
  <c r="ALU96" i="4"/>
  <c r="AJG91" i="4"/>
  <c r="AJW91" i="4"/>
  <c r="AKM91" i="4"/>
  <c r="ALC91" i="4"/>
  <c r="ALS91" i="4"/>
  <c r="AJE88" i="4"/>
  <c r="AJU88" i="4"/>
  <c r="ALL15" i="4"/>
  <c r="AJN97" i="4"/>
  <c r="AKD97" i="4"/>
  <c r="AKT97" i="4"/>
  <c r="ALJ97" i="4"/>
  <c r="AJL38" i="4"/>
  <c r="AKB38" i="4"/>
  <c r="AKR38" i="4"/>
  <c r="ALH38" i="4"/>
  <c r="AJJ63" i="4"/>
  <c r="AJZ63" i="4"/>
  <c r="AKP63" i="4"/>
  <c r="ALF63" i="4"/>
  <c r="ALV63" i="4"/>
  <c r="AJH36" i="4"/>
  <c r="AJX36" i="4"/>
  <c r="AKN36" i="4"/>
  <c r="ALD36" i="4"/>
  <c r="ALT36" i="4"/>
  <c r="AJF35" i="4"/>
  <c r="AJV35" i="4"/>
  <c r="AKL35" i="4"/>
  <c r="ALB35" i="4"/>
  <c r="ALR35" i="4"/>
  <c r="AJD72" i="4"/>
  <c r="AJT72" i="4"/>
  <c r="AKJ72" i="4"/>
  <c r="AKZ72" i="4"/>
  <c r="ALP72" i="4"/>
  <c r="AJB128" i="4"/>
  <c r="AJR128" i="4"/>
  <c r="AKH128" i="4"/>
  <c r="AKX128" i="4"/>
  <c r="ALN128" i="4"/>
  <c r="AJP40" i="4"/>
  <c r="AKF40" i="4"/>
  <c r="AKV40" i="4"/>
  <c r="ALL40" i="4"/>
  <c r="AJN50" i="4"/>
  <c r="AKD50" i="4"/>
  <c r="AKT50" i="4"/>
  <c r="ALJ50" i="4"/>
  <c r="AJL13" i="4"/>
  <c r="AKB13" i="4"/>
  <c r="AKR13" i="4"/>
  <c r="ALH13" i="4"/>
  <c r="AJJ81" i="4"/>
  <c r="AJZ81" i="4"/>
  <c r="AKP81" i="4"/>
  <c r="ALF81" i="4"/>
  <c r="ALV81" i="4"/>
  <c r="AJH49" i="4"/>
  <c r="AJX49" i="4"/>
  <c r="AKN49" i="4"/>
  <c r="ALD49" i="4"/>
  <c r="ALT49" i="4"/>
  <c r="AJF78" i="4"/>
  <c r="AJV78" i="4"/>
  <c r="AKL78" i="4"/>
  <c r="ALB78" i="4"/>
  <c r="ALR78" i="4"/>
  <c r="AJD67" i="4"/>
  <c r="AJT67" i="4"/>
  <c r="AKJ67" i="4"/>
  <c r="AKZ67" i="4"/>
  <c r="ALP67" i="4"/>
  <c r="AJB54" i="4"/>
  <c r="AJR54" i="4"/>
  <c r="AKH54" i="4"/>
  <c r="AKX54" i="4"/>
  <c r="ALN54" i="4"/>
  <c r="AJP59" i="4"/>
  <c r="AKF59" i="4"/>
  <c r="AKV59" i="4"/>
  <c r="ALL59" i="4"/>
  <c r="AJN30" i="4"/>
  <c r="AKD30" i="4"/>
  <c r="AKT30" i="4"/>
  <c r="ALJ30" i="4"/>
  <c r="AJL121" i="4"/>
  <c r="AKI53" i="4"/>
  <c r="AKY53" i="4"/>
  <c r="ALO53" i="4"/>
  <c r="AJQ15" i="4"/>
  <c r="AKG15" i="4"/>
  <c r="AKW15" i="4"/>
  <c r="ALM15" i="4"/>
  <c r="AJO97" i="4"/>
  <c r="AKE97" i="4"/>
  <c r="AKU97" i="4"/>
  <c r="ALK97" i="4"/>
  <c r="AJM38" i="4"/>
  <c r="AKC38" i="4"/>
  <c r="AKS38" i="4"/>
  <c r="ALI38" i="4"/>
  <c r="AJK63" i="4"/>
  <c r="AKA63" i="4"/>
  <c r="AKQ63" i="4"/>
  <c r="ALG63" i="4"/>
  <c r="ALW63" i="4"/>
  <c r="AJI36" i="4"/>
  <c r="AJY36" i="4"/>
  <c r="AKO36" i="4"/>
  <c r="ALE36" i="4"/>
  <c r="ALU36" i="4"/>
  <c r="AJG35" i="4"/>
  <c r="AJW35" i="4"/>
  <c r="AKM35" i="4"/>
  <c r="ALC35" i="4"/>
  <c r="ALS35" i="4"/>
  <c r="AJE72" i="4"/>
  <c r="AJU72" i="4"/>
  <c r="AKK72" i="4"/>
  <c r="ALA72" i="4"/>
  <c r="ALQ72" i="4"/>
  <c r="AJC128" i="4"/>
  <c r="AJS128" i="4"/>
  <c r="AKI128" i="4"/>
  <c r="AKY128" i="4"/>
  <c r="ALO128" i="4"/>
  <c r="AJQ40" i="4"/>
  <c r="AKG40" i="4"/>
  <c r="AKW40" i="4"/>
  <c r="ALM40" i="4"/>
  <c r="AJO50" i="4"/>
  <c r="AKE50" i="4"/>
  <c r="AKU50" i="4"/>
  <c r="ALK50" i="4"/>
  <c r="AJM13" i="4"/>
  <c r="AKC13" i="4"/>
  <c r="AKS13" i="4"/>
  <c r="ALI13" i="4"/>
  <c r="AJK81" i="4"/>
  <c r="AKA81" i="4"/>
  <c r="AKQ81" i="4"/>
  <c r="ALG81" i="4"/>
  <c r="ALW81" i="4"/>
  <c r="AJI49" i="4"/>
  <c r="AJY49" i="4"/>
  <c r="AKO49" i="4"/>
  <c r="ALE49" i="4"/>
  <c r="ALU49" i="4"/>
  <c r="AJG78" i="4"/>
  <c r="AJW78" i="4"/>
  <c r="AKM78" i="4"/>
  <c r="ALC78" i="4"/>
  <c r="ALS78" i="4"/>
  <c r="AJE67" i="4"/>
  <c r="AJU67" i="4"/>
  <c r="AKK67" i="4"/>
  <c r="ALA67" i="4"/>
  <c r="ALQ67" i="4"/>
  <c r="AJC54" i="4"/>
  <c r="AJS54" i="4"/>
  <c r="AKI54" i="4"/>
  <c r="AKY54" i="4"/>
  <c r="ALO54" i="4"/>
  <c r="AJQ59" i="4"/>
  <c r="AKG59" i="4"/>
  <c r="AKW59" i="4"/>
  <c r="ALM59" i="4"/>
  <c r="AJO30" i="4"/>
  <c r="ALM97" i="4"/>
  <c r="AJO38" i="4"/>
  <c r="AKE38" i="4"/>
  <c r="AKU38" i="4"/>
  <c r="ALK38" i="4"/>
  <c r="AJM63" i="4"/>
  <c r="AKC63" i="4"/>
  <c r="AKS63" i="4"/>
  <c r="ALI63" i="4"/>
  <c r="AJK36" i="4"/>
  <c r="AKA36" i="4"/>
  <c r="AKQ36" i="4"/>
  <c r="ALG36" i="4"/>
  <c r="ALW36" i="4"/>
  <c r="AJI35" i="4"/>
  <c r="AJY35" i="4"/>
  <c r="AKO35" i="4"/>
  <c r="ALE35" i="4"/>
  <c r="ALU35" i="4"/>
  <c r="AJG72" i="4"/>
  <c r="AJW72" i="4"/>
  <c r="AKM72" i="4"/>
  <c r="ALC72" i="4"/>
  <c r="ALS72" i="4"/>
  <c r="AJE128" i="4"/>
  <c r="AJU128" i="4"/>
  <c r="AKK128" i="4"/>
  <c r="ALA128" i="4"/>
  <c r="ALQ128" i="4"/>
  <c r="AJC40" i="4"/>
  <c r="AJS40" i="4"/>
  <c r="AKI40" i="4"/>
  <c r="AKY40" i="4"/>
  <c r="ALO40" i="4"/>
  <c r="AJQ50" i="4"/>
  <c r="AKG50" i="4"/>
  <c r="AKW50" i="4"/>
  <c r="ALM50" i="4"/>
  <c r="AJO13" i="4"/>
  <c r="AKE13" i="4"/>
  <c r="AKU13" i="4"/>
  <c r="ALK13" i="4"/>
  <c r="AJM81" i="4"/>
  <c r="AKC81" i="4"/>
  <c r="AKS81" i="4"/>
  <c r="ALI81" i="4"/>
  <c r="AJK49" i="4"/>
  <c r="AKA49" i="4"/>
  <c r="AKQ49" i="4"/>
  <c r="ALG49" i="4"/>
  <c r="ALW49" i="4"/>
  <c r="AJI78" i="4"/>
  <c r="AJY78" i="4"/>
  <c r="AKO78" i="4"/>
  <c r="ALE78" i="4"/>
  <c r="ALU78" i="4"/>
  <c r="AJG67" i="4"/>
  <c r="AJW67" i="4"/>
  <c r="AKM67" i="4"/>
  <c r="ALC67" i="4"/>
  <c r="ALS67" i="4"/>
  <c r="AJE54" i="4"/>
  <c r="AJU54" i="4"/>
  <c r="AKK54" i="4"/>
  <c r="ALA54" i="4"/>
  <c r="ALQ54" i="4"/>
  <c r="AJC59" i="4"/>
  <c r="AJS59" i="4"/>
  <c r="AKI59" i="4"/>
  <c r="AKY59" i="4"/>
  <c r="ALO59" i="4"/>
  <c r="AJQ30" i="4"/>
  <c r="AKG30" i="4"/>
  <c r="AKW30" i="4"/>
  <c r="ALH106" i="4"/>
  <c r="AJJ110" i="4"/>
  <c r="AJZ110" i="4"/>
  <c r="AKP110" i="4"/>
  <c r="ALF110" i="4"/>
  <c r="ALV110" i="4"/>
  <c r="AJH56" i="4"/>
  <c r="AJX56" i="4"/>
  <c r="AKN56" i="4"/>
  <c r="ALD56" i="4"/>
  <c r="ALT56" i="4"/>
  <c r="AJF53" i="4"/>
  <c r="AJV53" i="4"/>
  <c r="AKL53" i="4"/>
  <c r="ALB53" i="4"/>
  <c r="ALR53" i="4"/>
  <c r="AJD15" i="4"/>
  <c r="AJT15" i="4"/>
  <c r="AKJ15" i="4"/>
  <c r="AKZ15" i="4"/>
  <c r="ALP15" i="4"/>
  <c r="AJB97" i="4"/>
  <c r="AJR97" i="4"/>
  <c r="AKH97" i="4"/>
  <c r="AKX97" i="4"/>
  <c r="ALN97" i="4"/>
  <c r="AJP38" i="4"/>
  <c r="AKF38" i="4"/>
  <c r="AKV38" i="4"/>
  <c r="ALL38" i="4"/>
  <c r="AJN63" i="4"/>
  <c r="AKD63" i="4"/>
  <c r="AKT63" i="4"/>
  <c r="ALJ63" i="4"/>
  <c r="AJL36" i="4"/>
  <c r="AKB36" i="4"/>
  <c r="AKR36" i="4"/>
  <c r="ALH36" i="4"/>
  <c r="AJJ35" i="4"/>
  <c r="AJZ35" i="4"/>
  <c r="AKP35" i="4"/>
  <c r="ALF35" i="4"/>
  <c r="ALV35" i="4"/>
  <c r="AJH72" i="4"/>
  <c r="AJX72" i="4"/>
  <c r="AKN72" i="4"/>
  <c r="ALD72" i="4"/>
  <c r="ALT72" i="4"/>
  <c r="AJF128" i="4"/>
  <c r="AJV128" i="4"/>
  <c r="AKL128" i="4"/>
  <c r="ALB128" i="4"/>
  <c r="ALR128" i="4"/>
  <c r="AJD40" i="4"/>
  <c r="AJT40" i="4"/>
  <c r="AKJ40" i="4"/>
  <c r="AKZ40" i="4"/>
  <c r="ALP40" i="4"/>
  <c r="AJB50" i="4"/>
  <c r="AJR50" i="4"/>
  <c r="AKH50" i="4"/>
  <c r="AKX50" i="4"/>
  <c r="ALN50" i="4"/>
  <c r="AJP13" i="4"/>
  <c r="AKF13" i="4"/>
  <c r="AKV13" i="4"/>
  <c r="ALL13" i="4"/>
  <c r="AJN81" i="4"/>
  <c r="AKD81" i="4"/>
  <c r="AKT81" i="4"/>
  <c r="ALJ81" i="4"/>
  <c r="AJL49" i="4"/>
  <c r="AKB49" i="4"/>
  <c r="AKR49" i="4"/>
  <c r="ALH49" i="4"/>
  <c r="AJJ78" i="4"/>
  <c r="AJZ78" i="4"/>
  <c r="AKP78" i="4"/>
  <c r="ALF78" i="4"/>
  <c r="ALV78" i="4"/>
  <c r="AJH67" i="4"/>
  <c r="AJX67" i="4"/>
  <c r="AKN67" i="4"/>
  <c r="ALD67" i="4"/>
  <c r="ALT67" i="4"/>
  <c r="AKA110" i="4"/>
  <c r="AKQ110" i="4"/>
  <c r="ALG110" i="4"/>
  <c r="ALW110" i="4"/>
  <c r="AJI56" i="4"/>
  <c r="AJY56" i="4"/>
  <c r="AKO56" i="4"/>
  <c r="ALE56" i="4"/>
  <c r="ALU56" i="4"/>
  <c r="AJG53" i="4"/>
  <c r="AJW53" i="4"/>
  <c r="AKM53" i="4"/>
  <c r="ALC53" i="4"/>
  <c r="ALS53" i="4"/>
  <c r="AJE15" i="4"/>
  <c r="AJU15" i="4"/>
  <c r="AKK15" i="4"/>
  <c r="ALA15" i="4"/>
  <c r="ALQ15" i="4"/>
  <c r="AJC97" i="4"/>
  <c r="AJS97" i="4"/>
  <c r="AKI97" i="4"/>
  <c r="AKY97" i="4"/>
  <c r="ALO97" i="4"/>
  <c r="AJQ38" i="4"/>
  <c r="AKG38" i="4"/>
  <c r="AKW38" i="4"/>
  <c r="ALM38" i="4"/>
  <c r="AJO63" i="4"/>
  <c r="AKE63" i="4"/>
  <c r="AKU63" i="4"/>
  <c r="ALK63" i="4"/>
  <c r="AJM36" i="4"/>
  <c r="AKC36" i="4"/>
  <c r="AKS36" i="4"/>
  <c r="ALI36" i="4"/>
  <c r="AJK35" i="4"/>
  <c r="AKA35" i="4"/>
  <c r="AKQ35" i="4"/>
  <c r="ALG35" i="4"/>
  <c r="ALW35" i="4"/>
  <c r="AJI72" i="4"/>
  <c r="AJY72" i="4"/>
  <c r="AKO72" i="4"/>
  <c r="ALE72" i="4"/>
  <c r="ALU72" i="4"/>
  <c r="AJG128" i="4"/>
  <c r="AJW128" i="4"/>
  <c r="AKM128" i="4"/>
  <c r="ALC128" i="4"/>
  <c r="ALS128" i="4"/>
  <c r="AJE40" i="4"/>
  <c r="AJU40" i="4"/>
  <c r="AKK40" i="4"/>
  <c r="ALA40" i="4"/>
  <c r="ALQ40" i="4"/>
  <c r="AJC50" i="4"/>
  <c r="AJS50" i="4"/>
  <c r="AKI50" i="4"/>
  <c r="AKY50" i="4"/>
  <c r="ALO50" i="4"/>
  <c r="AJQ13" i="4"/>
  <c r="AKG13" i="4"/>
  <c r="AKW13" i="4"/>
  <c r="ALM13" i="4"/>
  <c r="AJO81" i="4"/>
  <c r="AKE81" i="4"/>
  <c r="AKU81" i="4"/>
  <c r="ALK81" i="4"/>
  <c r="AJM49" i="4"/>
  <c r="AKC49" i="4"/>
  <c r="AKS49" i="4"/>
  <c r="ALI49" i="4"/>
  <c r="AJK78" i="4"/>
  <c r="AKA78" i="4"/>
  <c r="AKQ78" i="4"/>
  <c r="ALG78" i="4"/>
  <c r="ALW78" i="4"/>
  <c r="AJI67" i="4"/>
  <c r="AJY67" i="4"/>
  <c r="AKO67" i="4"/>
  <c r="ALE67" i="4"/>
  <c r="ALU67" i="4"/>
  <c r="AJG54" i="4"/>
  <c r="AJW54" i="4"/>
  <c r="ALQ30" i="4"/>
  <c r="AJC121" i="4"/>
  <c r="AJS121" i="4"/>
  <c r="AKI121" i="4"/>
  <c r="AKY121" i="4"/>
  <c r="ALO121" i="4"/>
  <c r="AJQ96" i="4"/>
  <c r="AKG96" i="4"/>
  <c r="AKW96" i="4"/>
  <c r="ALM96" i="4"/>
  <c r="AJO91" i="4"/>
  <c r="AKE91" i="4"/>
  <c r="AKU91" i="4"/>
  <c r="ALK91" i="4"/>
  <c r="AJM88" i="4"/>
  <c r="AKC88" i="4"/>
  <c r="AKS88" i="4"/>
  <c r="ALI88" i="4"/>
  <c r="AJK125" i="4"/>
  <c r="AKA125" i="4"/>
  <c r="AKQ125" i="4"/>
  <c r="ALG125" i="4"/>
  <c r="ALW125" i="4"/>
  <c r="AJI33" i="4"/>
  <c r="AJY33" i="4"/>
  <c r="AKO33" i="4"/>
  <c r="ALE33" i="4"/>
  <c r="ALU33" i="4"/>
  <c r="AJG129" i="4"/>
  <c r="AJW129" i="4"/>
  <c r="AKM129" i="4"/>
  <c r="ALC129" i="4"/>
  <c r="ALS129" i="4"/>
  <c r="AJE108" i="4"/>
  <c r="AJU108" i="4"/>
  <c r="AKK108" i="4"/>
  <c r="ALA108" i="4"/>
  <c r="ALQ108" i="4"/>
  <c r="AJC24" i="4"/>
  <c r="AJS24" i="4"/>
  <c r="AKI24" i="4"/>
  <c r="AKY24" i="4"/>
  <c r="ALO24" i="4"/>
  <c r="AJQ16" i="4"/>
  <c r="AKG16" i="4"/>
  <c r="AKW16" i="4"/>
  <c r="ALM16" i="4"/>
  <c r="AJO82" i="4"/>
  <c r="AKE82" i="4"/>
  <c r="AKU82" i="4"/>
  <c r="ALK82" i="4"/>
  <c r="AJM112" i="4"/>
  <c r="AKC112" i="4"/>
  <c r="AKS112" i="4"/>
  <c r="ALI112" i="4"/>
  <c r="AJK11" i="4"/>
  <c r="AKA11" i="4"/>
  <c r="AKQ11" i="4"/>
  <c r="ALG11" i="4"/>
  <c r="ALW11" i="4"/>
  <c r="AJI43" i="4"/>
  <c r="AJY43" i="4"/>
  <c r="AKO43" i="4"/>
  <c r="ALE43" i="4"/>
  <c r="ALU43" i="4"/>
  <c r="AJG12" i="4"/>
  <c r="AJW12" i="4"/>
  <c r="AKM12" i="4"/>
  <c r="ALC12" i="4"/>
  <c r="ALS12" i="4"/>
  <c r="AJE117" i="4"/>
  <c r="AJU117" i="4"/>
  <c r="AKK117" i="4"/>
  <c r="ALA117" i="4"/>
  <c r="ALQ117" i="4"/>
  <c r="AJC46" i="4"/>
  <c r="AJS46" i="4"/>
  <c r="AJD121" i="4"/>
  <c r="AJT121" i="4"/>
  <c r="AKJ121" i="4"/>
  <c r="AKZ121" i="4"/>
  <c r="ALP121" i="4"/>
  <c r="AJB96" i="4"/>
  <c r="AJR96" i="4"/>
  <c r="AKH96" i="4"/>
  <c r="AKX96" i="4"/>
  <c r="ALN96" i="4"/>
  <c r="AJP91" i="4"/>
  <c r="AKF91" i="4"/>
  <c r="AKV91" i="4"/>
  <c r="ALL91" i="4"/>
  <c r="AJN88" i="4"/>
  <c r="AKD88" i="4"/>
  <c r="AKT88" i="4"/>
  <c r="ALJ88" i="4"/>
  <c r="AJL125" i="4"/>
  <c r="AKB125" i="4"/>
  <c r="AKR125" i="4"/>
  <c r="ALH125" i="4"/>
  <c r="AJJ33" i="4"/>
  <c r="AJZ33" i="4"/>
  <c r="AKP33" i="4"/>
  <c r="ALF33" i="4"/>
  <c r="ALV33" i="4"/>
  <c r="AJH129" i="4"/>
  <c r="AJX129" i="4"/>
  <c r="AKN129" i="4"/>
  <c r="ALD129" i="4"/>
  <c r="ALT129" i="4"/>
  <c r="AJF108" i="4"/>
  <c r="AJV108" i="4"/>
  <c r="AKL108" i="4"/>
  <c r="ALB108" i="4"/>
  <c r="ALR108" i="4"/>
  <c r="AJD24" i="4"/>
  <c r="AJT24" i="4"/>
  <c r="AKJ24" i="4"/>
  <c r="AKZ24" i="4"/>
  <c r="ALP24" i="4"/>
  <c r="AJB16" i="4"/>
  <c r="AJR16" i="4"/>
  <c r="AKH16" i="4"/>
  <c r="AKX16" i="4"/>
  <c r="ALN16" i="4"/>
  <c r="AJP82" i="4"/>
  <c r="AKF82" i="4"/>
  <c r="AKV82" i="4"/>
  <c r="ALL82" i="4"/>
  <c r="AJN112" i="4"/>
  <c r="AKD112" i="4"/>
  <c r="AKT112" i="4"/>
  <c r="ALJ112" i="4"/>
  <c r="AJL11" i="4"/>
  <c r="AKB11" i="4"/>
  <c r="AKR11" i="4"/>
  <c r="ALH11" i="4"/>
  <c r="AJJ43" i="4"/>
  <c r="AJZ43" i="4"/>
  <c r="AKP43" i="4"/>
  <c r="ALF43" i="4"/>
  <c r="ALV43" i="4"/>
  <c r="AJH12" i="4"/>
  <c r="AJX12" i="4"/>
  <c r="AKN12" i="4"/>
  <c r="ALD12" i="4"/>
  <c r="ALT12" i="4"/>
  <c r="AJF117" i="4"/>
  <c r="AJV117" i="4"/>
  <c r="AKL117" i="4"/>
  <c r="ALB117" i="4"/>
  <c r="ALR117" i="4"/>
  <c r="AJD46" i="4"/>
  <c r="AJT46" i="4"/>
  <c r="AKJ46" i="4"/>
  <c r="AKZ46" i="4"/>
  <c r="ALC30" i="4"/>
  <c r="ALS30" i="4"/>
  <c r="AJE121" i="4"/>
  <c r="AJU121" i="4"/>
  <c r="AKK121" i="4"/>
  <c r="ALA121" i="4"/>
  <c r="ALQ121" i="4"/>
  <c r="AJC96" i="4"/>
  <c r="AJS96" i="4"/>
  <c r="AKI96" i="4"/>
  <c r="AKY96" i="4"/>
  <c r="ALO96" i="4"/>
  <c r="AJQ91" i="4"/>
  <c r="AKG91" i="4"/>
  <c r="AKW91" i="4"/>
  <c r="ALM91" i="4"/>
  <c r="AJO88" i="4"/>
  <c r="AKE88" i="4"/>
  <c r="AKU88" i="4"/>
  <c r="ALK88" i="4"/>
  <c r="AJM125" i="4"/>
  <c r="AKC125" i="4"/>
  <c r="AKS125" i="4"/>
  <c r="ALI125" i="4"/>
  <c r="AJK33" i="4"/>
  <c r="AKA33" i="4"/>
  <c r="AKQ33" i="4"/>
  <c r="ALG33" i="4"/>
  <c r="ALW33" i="4"/>
  <c r="AJI129" i="4"/>
  <c r="AJY129" i="4"/>
  <c r="AKO129" i="4"/>
  <c r="ALE129" i="4"/>
  <c r="ALU129" i="4"/>
  <c r="AJG108" i="4"/>
  <c r="AJW108" i="4"/>
  <c r="AKM108" i="4"/>
  <c r="ALC108" i="4"/>
  <c r="ALS108" i="4"/>
  <c r="AJE24" i="4"/>
  <c r="AJU24" i="4"/>
  <c r="AKK24" i="4"/>
  <c r="ALA24" i="4"/>
  <c r="ALQ24" i="4"/>
  <c r="AJC16" i="4"/>
  <c r="AJS16" i="4"/>
  <c r="AKI16" i="4"/>
  <c r="AKY16" i="4"/>
  <c r="ALO16" i="4"/>
  <c r="AJQ82" i="4"/>
  <c r="AKG82" i="4"/>
  <c r="AKW82" i="4"/>
  <c r="ALM82" i="4"/>
  <c r="AJO112" i="4"/>
  <c r="AKE112" i="4"/>
  <c r="AKU112" i="4"/>
  <c r="ALK112" i="4"/>
  <c r="AJM11" i="4"/>
  <c r="AKC11" i="4"/>
  <c r="AKS11" i="4"/>
  <c r="ALI11" i="4"/>
  <c r="AJK43" i="4"/>
  <c r="AKA43" i="4"/>
  <c r="AKQ43" i="4"/>
  <c r="ALG43" i="4"/>
  <c r="ALW43" i="4"/>
  <c r="AJI12" i="4"/>
  <c r="AJY12" i="4"/>
  <c r="AKO12" i="4"/>
  <c r="ALE12" i="4"/>
  <c r="ALU12" i="4"/>
  <c r="AJG117" i="4"/>
  <c r="AJW117" i="4"/>
  <c r="AKM117" i="4"/>
  <c r="ALC117" i="4"/>
  <c r="ALS117" i="4"/>
  <c r="AJE46" i="4"/>
  <c r="AJU46" i="4"/>
  <c r="AJN125" i="4"/>
  <c r="AKD125" i="4"/>
  <c r="AKT125" i="4"/>
  <c r="ALJ125" i="4"/>
  <c r="AJL33" i="4"/>
  <c r="AKB33" i="4"/>
  <c r="AKR33" i="4"/>
  <c r="ALH33" i="4"/>
  <c r="AJJ129" i="4"/>
  <c r="AJZ129" i="4"/>
  <c r="AKP129" i="4"/>
  <c r="ALF129" i="4"/>
  <c r="ALV129" i="4"/>
  <c r="AJH108" i="4"/>
  <c r="AJX108" i="4"/>
  <c r="AKN108" i="4"/>
  <c r="ALD108" i="4"/>
  <c r="ALT108" i="4"/>
  <c r="AJF24" i="4"/>
  <c r="AJV24" i="4"/>
  <c r="AKL24" i="4"/>
  <c r="ALB24" i="4"/>
  <c r="ALR24" i="4"/>
  <c r="AJD16" i="4"/>
  <c r="AJT16" i="4"/>
  <c r="AKJ16" i="4"/>
  <c r="AKZ16" i="4"/>
  <c r="ALP16" i="4"/>
  <c r="AJB82" i="4"/>
  <c r="AJR82" i="4"/>
  <c r="AKH82" i="4"/>
  <c r="AKX82" i="4"/>
  <c r="ALN82" i="4"/>
  <c r="AJP112" i="4"/>
  <c r="AKF112" i="4"/>
  <c r="AKV112" i="4"/>
  <c r="ALL112" i="4"/>
  <c r="AJN11" i="4"/>
  <c r="AKD11" i="4"/>
  <c r="AKT11" i="4"/>
  <c r="ALJ11" i="4"/>
  <c r="AJL43" i="4"/>
  <c r="AKB43" i="4"/>
  <c r="AKR43" i="4"/>
  <c r="ALH43" i="4"/>
  <c r="AJJ12" i="4"/>
  <c r="AJZ12" i="4"/>
  <c r="AKP12" i="4"/>
  <c r="ALF12" i="4"/>
  <c r="ALV12" i="4"/>
  <c r="AJH117" i="4"/>
  <c r="AJX117" i="4"/>
  <c r="AKN117" i="4"/>
  <c r="ALD117" i="4"/>
  <c r="ALT117" i="4"/>
  <c r="AJF46" i="4"/>
  <c r="AJV46" i="4"/>
  <c r="AKL46" i="4"/>
  <c r="ALB46" i="4"/>
  <c r="ALR46" i="4"/>
  <c r="AJD92" i="4"/>
  <c r="AJT92" i="4"/>
  <c r="AKJ92" i="4"/>
  <c r="AKZ92" i="4"/>
  <c r="ALP92" i="4"/>
  <c r="AJB109" i="4"/>
  <c r="AJR109" i="4"/>
  <c r="AKH109" i="4"/>
  <c r="AKX109" i="4"/>
  <c r="AJG121" i="4"/>
  <c r="AJW121" i="4"/>
  <c r="AKM121" i="4"/>
  <c r="ALC121" i="4"/>
  <c r="ALS121" i="4"/>
  <c r="AJE96" i="4"/>
  <c r="AJU96" i="4"/>
  <c r="AKK96" i="4"/>
  <c r="ALA96" i="4"/>
  <c r="ALQ96" i="4"/>
  <c r="AJC91" i="4"/>
  <c r="AJS91" i="4"/>
  <c r="AKI91" i="4"/>
  <c r="AKY91" i="4"/>
  <c r="ALO91" i="4"/>
  <c r="AJQ88" i="4"/>
  <c r="AKG88" i="4"/>
  <c r="AKW88" i="4"/>
  <c r="ALM88" i="4"/>
  <c r="AJO125" i="4"/>
  <c r="AKE125" i="4"/>
  <c r="AKU125" i="4"/>
  <c r="ALK125" i="4"/>
  <c r="AJM33" i="4"/>
  <c r="AKC33" i="4"/>
  <c r="AKS33" i="4"/>
  <c r="ALI33" i="4"/>
  <c r="AJK129" i="4"/>
  <c r="AKA129" i="4"/>
  <c r="AKQ129" i="4"/>
  <c r="ALG129" i="4"/>
  <c r="ALW129" i="4"/>
  <c r="AJI108" i="4"/>
  <c r="AJY108" i="4"/>
  <c r="AKO108" i="4"/>
  <c r="ALE108" i="4"/>
  <c r="ALU108" i="4"/>
  <c r="AJG24" i="4"/>
  <c r="AJW24" i="4"/>
  <c r="AKM24" i="4"/>
  <c r="ALC24" i="4"/>
  <c r="ALS24" i="4"/>
  <c r="AJE16" i="4"/>
  <c r="AJU16" i="4"/>
  <c r="AKK16" i="4"/>
  <c r="ALA16" i="4"/>
  <c r="ALQ16" i="4"/>
  <c r="AJC82" i="4"/>
  <c r="AJS82" i="4"/>
  <c r="AKI82" i="4"/>
  <c r="AKY82" i="4"/>
  <c r="ALO82" i="4"/>
  <c r="AJQ112" i="4"/>
  <c r="AKG112" i="4"/>
  <c r="AKW112" i="4"/>
  <c r="ALM112" i="4"/>
  <c r="AJO11" i="4"/>
  <c r="AKE11" i="4"/>
  <c r="AKU11" i="4"/>
  <c r="ALK11" i="4"/>
  <c r="AJM43" i="4"/>
  <c r="AKC43" i="4"/>
  <c r="AKS43" i="4"/>
  <c r="ALI43" i="4"/>
  <c r="AJK12" i="4"/>
  <c r="AKA12" i="4"/>
  <c r="AKQ12" i="4"/>
  <c r="ALG12" i="4"/>
  <c r="ALW12" i="4"/>
  <c r="AJI117" i="4"/>
  <c r="AJY117" i="4"/>
  <c r="AKO117" i="4"/>
  <c r="ALE117" i="4"/>
  <c r="ALU117" i="4"/>
  <c r="AJG46" i="4"/>
  <c r="AJW46" i="4"/>
  <c r="AKM46" i="4"/>
  <c r="ALC46" i="4"/>
  <c r="AJN54" i="4"/>
  <c r="AKD54" i="4"/>
  <c r="AKT54" i="4"/>
  <c r="ALJ54" i="4"/>
  <c r="AJL59" i="4"/>
  <c r="AKB59" i="4"/>
  <c r="AKR59" i="4"/>
  <c r="ALH59" i="4"/>
  <c r="AJJ30" i="4"/>
  <c r="AJZ30" i="4"/>
  <c r="AKP30" i="4"/>
  <c r="ALF30" i="4"/>
  <c r="ALV30" i="4"/>
  <c r="AJH121" i="4"/>
  <c r="AJX121" i="4"/>
  <c r="AKN121" i="4"/>
  <c r="ALD121" i="4"/>
  <c r="ALT121" i="4"/>
  <c r="AJF96" i="4"/>
  <c r="AJV96" i="4"/>
  <c r="AKL96" i="4"/>
  <c r="ALB96" i="4"/>
  <c r="ALR96" i="4"/>
  <c r="AJD91" i="4"/>
  <c r="AJT91" i="4"/>
  <c r="AKJ91" i="4"/>
  <c r="AKZ91" i="4"/>
  <c r="ALP91" i="4"/>
  <c r="AJB88" i="4"/>
  <c r="AJR88" i="4"/>
  <c r="AKH88" i="4"/>
  <c r="AKX88" i="4"/>
  <c r="ALN88" i="4"/>
  <c r="AJP125" i="4"/>
  <c r="AKF125" i="4"/>
  <c r="AKV125" i="4"/>
  <c r="ALL125" i="4"/>
  <c r="AJN33" i="4"/>
  <c r="AKD33" i="4"/>
  <c r="AKT33" i="4"/>
  <c r="ALJ33" i="4"/>
  <c r="AJL129" i="4"/>
  <c r="AKB129" i="4"/>
  <c r="AKR129" i="4"/>
  <c r="ALH129" i="4"/>
  <c r="AJJ108" i="4"/>
  <c r="AJZ108" i="4"/>
  <c r="AKP108" i="4"/>
  <c r="ALF108" i="4"/>
  <c r="ALV108" i="4"/>
  <c r="AJH24" i="4"/>
  <c r="AJX24" i="4"/>
  <c r="AKN24" i="4"/>
  <c r="ALD24" i="4"/>
  <c r="ALT24" i="4"/>
  <c r="AJF16" i="4"/>
  <c r="AJV16" i="4"/>
  <c r="AKL16" i="4"/>
  <c r="ALB16" i="4"/>
  <c r="ALR16" i="4"/>
  <c r="AJD82" i="4"/>
  <c r="AJT82" i="4"/>
  <c r="AKJ82" i="4"/>
  <c r="AKZ82" i="4"/>
  <c r="ALP82" i="4"/>
  <c r="AJB112" i="4"/>
  <c r="AJR112" i="4"/>
  <c r="AKH112" i="4"/>
  <c r="AKX112" i="4"/>
  <c r="ALN112" i="4"/>
  <c r="AJP11" i="4"/>
  <c r="AKF11" i="4"/>
  <c r="AKV11" i="4"/>
  <c r="ALL11" i="4"/>
  <c r="AJN43" i="4"/>
  <c r="AKD43" i="4"/>
  <c r="AKT43" i="4"/>
  <c r="ALJ43" i="4"/>
  <c r="AJL12" i="4"/>
  <c r="AKB12" i="4"/>
  <c r="AKR12" i="4"/>
  <c r="ALH12" i="4"/>
  <c r="AJJ117" i="4"/>
  <c r="ALK54" i="4"/>
  <c r="AJM59" i="4"/>
  <c r="AKC59" i="4"/>
  <c r="AKS59" i="4"/>
  <c r="ALI59" i="4"/>
  <c r="AJK30" i="4"/>
  <c r="AKA30" i="4"/>
  <c r="AKQ30" i="4"/>
  <c r="ALG30" i="4"/>
  <c r="ALW30" i="4"/>
  <c r="AJI121" i="4"/>
  <c r="AJY121" i="4"/>
  <c r="AKO121" i="4"/>
  <c r="ALE121" i="4"/>
  <c r="ALU121" i="4"/>
  <c r="AJG96" i="4"/>
  <c r="AJW96" i="4"/>
  <c r="AKM96" i="4"/>
  <c r="ALC96" i="4"/>
  <c r="ALS96" i="4"/>
  <c r="AJE91" i="4"/>
  <c r="AJU91" i="4"/>
  <c r="AKK91" i="4"/>
  <c r="ALA91" i="4"/>
  <c r="ALQ91" i="4"/>
  <c r="AJC88" i="4"/>
  <c r="AJS88" i="4"/>
  <c r="AKI88" i="4"/>
  <c r="AKY88" i="4"/>
  <c r="ALO88" i="4"/>
  <c r="AJQ125" i="4"/>
  <c r="AKG125" i="4"/>
  <c r="AKW125" i="4"/>
  <c r="ALM125" i="4"/>
  <c r="AJO33" i="4"/>
  <c r="AKE33" i="4"/>
  <c r="AKU33" i="4"/>
  <c r="ALK33" i="4"/>
  <c r="AJM129" i="4"/>
  <c r="AKC129" i="4"/>
  <c r="AKS129" i="4"/>
  <c r="ALI129" i="4"/>
  <c r="AJK108" i="4"/>
  <c r="AKA108" i="4"/>
  <c r="AKQ108" i="4"/>
  <c r="ALG108" i="4"/>
  <c r="ALW108" i="4"/>
  <c r="AJI24" i="4"/>
  <c r="AJY24" i="4"/>
  <c r="AKO24" i="4"/>
  <c r="ALE24" i="4"/>
  <c r="ALU24" i="4"/>
  <c r="AJG16" i="4"/>
  <c r="AJW16" i="4"/>
  <c r="AKM16" i="4"/>
  <c r="ALC16" i="4"/>
  <c r="ALS16" i="4"/>
  <c r="AJE82" i="4"/>
  <c r="AJU82" i="4"/>
  <c r="AKK82" i="4"/>
  <c r="ALA82" i="4"/>
  <c r="ALQ82" i="4"/>
  <c r="AJC112" i="4"/>
  <c r="AJS112" i="4"/>
  <c r="AKI112" i="4"/>
  <c r="AKY112" i="4"/>
  <c r="ALO112" i="4"/>
  <c r="AJQ11" i="4"/>
  <c r="AKG11" i="4"/>
  <c r="AKW11" i="4"/>
  <c r="ALM11" i="4"/>
  <c r="AJO43" i="4"/>
  <c r="AKE43" i="4"/>
  <c r="AKU43" i="4"/>
  <c r="ALK43" i="4"/>
  <c r="AJM12" i="4"/>
  <c r="AKC12" i="4"/>
  <c r="AKS12" i="4"/>
  <c r="ALI12" i="4"/>
  <c r="AJK117" i="4"/>
  <c r="AKA117" i="4"/>
  <c r="AKQ117" i="4"/>
  <c r="AJT88" i="4"/>
  <c r="AKJ88" i="4"/>
  <c r="AKZ88" i="4"/>
  <c r="ALP88" i="4"/>
  <c r="AJB125" i="4"/>
  <c r="AJR125" i="4"/>
  <c r="AKH125" i="4"/>
  <c r="AKX125" i="4"/>
  <c r="ALN125" i="4"/>
  <c r="AJP33" i="4"/>
  <c r="AKF33" i="4"/>
  <c r="AKV33" i="4"/>
  <c r="ALL33" i="4"/>
  <c r="AJN129" i="4"/>
  <c r="AKD129" i="4"/>
  <c r="AKT129" i="4"/>
  <c r="ALJ129" i="4"/>
  <c r="AJL108" i="4"/>
  <c r="AKB108" i="4"/>
  <c r="AKR108" i="4"/>
  <c r="ALH108" i="4"/>
  <c r="AJJ24" i="4"/>
  <c r="AJZ24" i="4"/>
  <c r="AKP24" i="4"/>
  <c r="ALF24" i="4"/>
  <c r="ALV24" i="4"/>
  <c r="AJH16" i="4"/>
  <c r="AJX16" i="4"/>
  <c r="AKN16" i="4"/>
  <c r="ALD16" i="4"/>
  <c r="ALT16" i="4"/>
  <c r="AJF82" i="4"/>
  <c r="AJV82" i="4"/>
  <c r="AKL82" i="4"/>
  <c r="ALB82" i="4"/>
  <c r="ALR82" i="4"/>
  <c r="AJD112" i="4"/>
  <c r="AJT112" i="4"/>
  <c r="AKJ112" i="4"/>
  <c r="AKZ112" i="4"/>
  <c r="ALP112" i="4"/>
  <c r="AJB11" i="4"/>
  <c r="AJR11" i="4"/>
  <c r="AKH11" i="4"/>
  <c r="AKX11" i="4"/>
  <c r="ALN11" i="4"/>
  <c r="AJP43" i="4"/>
  <c r="AKF43" i="4"/>
  <c r="AKV43" i="4"/>
  <c r="ALL43" i="4"/>
  <c r="AJN12" i="4"/>
  <c r="AKD12" i="4"/>
  <c r="AKT12" i="4"/>
  <c r="ALJ12" i="4"/>
  <c r="AJL117" i="4"/>
  <c r="AKB117" i="4"/>
  <c r="AKR117" i="4"/>
  <c r="ALH117" i="4"/>
  <c r="AJJ46" i="4"/>
  <c r="AJZ46" i="4"/>
  <c r="AKP46" i="4"/>
  <c r="ALF46" i="4"/>
  <c r="ALV46" i="4"/>
  <c r="AJH92" i="4"/>
  <c r="AJX92" i="4"/>
  <c r="AKN92" i="4"/>
  <c r="ALD92" i="4"/>
  <c r="ALT92" i="4"/>
  <c r="AJF109" i="4"/>
  <c r="AJV109" i="4"/>
  <c r="AKL109" i="4"/>
  <c r="AKK88" i="4"/>
  <c r="ALA88" i="4"/>
  <c r="ALQ88" i="4"/>
  <c r="AJC125" i="4"/>
  <c r="AJS125" i="4"/>
  <c r="AKI125" i="4"/>
  <c r="AKY125" i="4"/>
  <c r="ALO125" i="4"/>
  <c r="AJQ33" i="4"/>
  <c r="AKG33" i="4"/>
  <c r="AKW33" i="4"/>
  <c r="ALM33" i="4"/>
  <c r="AJO129" i="4"/>
  <c r="AKE129" i="4"/>
  <c r="AKU129" i="4"/>
  <c r="ALK129" i="4"/>
  <c r="AJM108" i="4"/>
  <c r="AKC108" i="4"/>
  <c r="AKS108" i="4"/>
  <c r="ALI108" i="4"/>
  <c r="AJK24" i="4"/>
  <c r="AKA24" i="4"/>
  <c r="AKQ24" i="4"/>
  <c r="ALG24" i="4"/>
  <c r="ALW24" i="4"/>
  <c r="AJI16" i="4"/>
  <c r="AJY16" i="4"/>
  <c r="AKO16" i="4"/>
  <c r="ALE16" i="4"/>
  <c r="ALU16" i="4"/>
  <c r="AJG82" i="4"/>
  <c r="AJW82" i="4"/>
  <c r="AKM82" i="4"/>
  <c r="ALC82" i="4"/>
  <c r="ALS82" i="4"/>
  <c r="AJE112" i="4"/>
  <c r="AJU112" i="4"/>
  <c r="AKK112" i="4"/>
  <c r="ALA112" i="4"/>
  <c r="ALQ112" i="4"/>
  <c r="AJC11" i="4"/>
  <c r="AJS11" i="4"/>
  <c r="AKI11" i="4"/>
  <c r="AKY11" i="4"/>
  <c r="ALO11" i="4"/>
  <c r="AJQ43" i="4"/>
  <c r="AKG43" i="4"/>
  <c r="AKW43" i="4"/>
  <c r="ALM43" i="4"/>
  <c r="AJO12" i="4"/>
  <c r="AKE12" i="4"/>
  <c r="AKU12" i="4"/>
  <c r="ALK12" i="4"/>
  <c r="AJM117" i="4"/>
  <c r="AKC117" i="4"/>
  <c r="AKS117" i="4"/>
  <c r="ALI117" i="4"/>
  <c r="AJK46" i="4"/>
  <c r="AKA46" i="4"/>
  <c r="AKQ46" i="4"/>
  <c r="ALG46" i="4"/>
  <c r="ALW46" i="4"/>
  <c r="AJI92" i="4"/>
  <c r="AJY92" i="4"/>
  <c r="AKO92" i="4"/>
  <c r="ALE92" i="4"/>
  <c r="ALU92" i="4"/>
  <c r="AJG109" i="4"/>
  <c r="AJW109" i="4"/>
  <c r="AKM109" i="4"/>
  <c r="AKB121" i="4"/>
  <c r="AKR121" i="4"/>
  <c r="ALH121" i="4"/>
  <c r="AJJ96" i="4"/>
  <c r="AJZ96" i="4"/>
  <c r="AKP96" i="4"/>
  <c r="ALF96" i="4"/>
  <c r="ALV96" i="4"/>
  <c r="AJH91" i="4"/>
  <c r="AJX91" i="4"/>
  <c r="AKN91" i="4"/>
  <c r="ALD91" i="4"/>
  <c r="ALT91" i="4"/>
  <c r="AJF88" i="4"/>
  <c r="AJV88" i="4"/>
  <c r="AKL88" i="4"/>
  <c r="ALB88" i="4"/>
  <c r="ALR88" i="4"/>
  <c r="AJD125" i="4"/>
  <c r="AJT125" i="4"/>
  <c r="AKJ125" i="4"/>
  <c r="AKZ125" i="4"/>
  <c r="ALP125" i="4"/>
  <c r="AJB33" i="4"/>
  <c r="AJR33" i="4"/>
  <c r="AKH33" i="4"/>
  <c r="AKX33" i="4"/>
  <c r="ALN33" i="4"/>
  <c r="AJP129" i="4"/>
  <c r="AKF129" i="4"/>
  <c r="AKV129" i="4"/>
  <c r="ALL129" i="4"/>
  <c r="AJN108" i="4"/>
  <c r="AKD108" i="4"/>
  <c r="AKT108" i="4"/>
  <c r="ALJ108" i="4"/>
  <c r="AJL24" i="4"/>
  <c r="AKB24" i="4"/>
  <c r="AKR24" i="4"/>
  <c r="ALH24" i="4"/>
  <c r="AJJ16" i="4"/>
  <c r="AJZ16" i="4"/>
  <c r="AKP16" i="4"/>
  <c r="ALF16" i="4"/>
  <c r="ALV16" i="4"/>
  <c r="AJH82" i="4"/>
  <c r="AJX82" i="4"/>
  <c r="AKN82" i="4"/>
  <c r="ALD82" i="4"/>
  <c r="ALT82" i="4"/>
  <c r="AJF112" i="4"/>
  <c r="AJV112" i="4"/>
  <c r="AKL112" i="4"/>
  <c r="ALB112" i="4"/>
  <c r="ALR112" i="4"/>
  <c r="AJD11" i="4"/>
  <c r="AJT11" i="4"/>
  <c r="AKJ11" i="4"/>
  <c r="AKZ11" i="4"/>
  <c r="ALP11" i="4"/>
  <c r="AJB43" i="4"/>
  <c r="AJR43" i="4"/>
  <c r="AKH43" i="4"/>
  <c r="AKX43" i="4"/>
  <c r="ALN43" i="4"/>
  <c r="AJP12" i="4"/>
  <c r="AKF12" i="4"/>
  <c r="AKV12" i="4"/>
  <c r="ALL12" i="4"/>
  <c r="AJN117" i="4"/>
  <c r="AKD117" i="4"/>
  <c r="AKT117" i="4"/>
  <c r="ALJ117" i="4"/>
  <c r="AJL46" i="4"/>
  <c r="AKB46" i="4"/>
  <c r="AKR46" i="4"/>
  <c r="ALH46" i="4"/>
  <c r="AKE30" i="4"/>
  <c r="AKU30" i="4"/>
  <c r="ALK30" i="4"/>
  <c r="AJM121" i="4"/>
  <c r="AKC121" i="4"/>
  <c r="AKS121" i="4"/>
  <c r="ALI121" i="4"/>
  <c r="AJK96" i="4"/>
  <c r="AKA96" i="4"/>
  <c r="AKQ96" i="4"/>
  <c r="ALG96" i="4"/>
  <c r="ALW96" i="4"/>
  <c r="AJI91" i="4"/>
  <c r="AJY91" i="4"/>
  <c r="AKO91" i="4"/>
  <c r="ALE91" i="4"/>
  <c r="ALU91" i="4"/>
  <c r="AJG88" i="4"/>
  <c r="AJW88" i="4"/>
  <c r="AKM88" i="4"/>
  <c r="ALC88" i="4"/>
  <c r="ALS88" i="4"/>
  <c r="AJE125" i="4"/>
  <c r="AJU125" i="4"/>
  <c r="AKK125" i="4"/>
  <c r="ALA125" i="4"/>
  <c r="ALQ125" i="4"/>
  <c r="AJC33" i="4"/>
  <c r="AJS33" i="4"/>
  <c r="AKI33" i="4"/>
  <c r="AKY33" i="4"/>
  <c r="ALO33" i="4"/>
  <c r="AJQ129" i="4"/>
  <c r="AKG129" i="4"/>
  <c r="AKW129" i="4"/>
  <c r="ALM129" i="4"/>
  <c r="AJO108" i="4"/>
  <c r="AKE108" i="4"/>
  <c r="AKU108" i="4"/>
  <c r="ALK108" i="4"/>
  <c r="AJM24" i="4"/>
  <c r="AKC24" i="4"/>
  <c r="AKS24" i="4"/>
  <c r="ALI24" i="4"/>
  <c r="AJK16" i="4"/>
  <c r="AKA16" i="4"/>
  <c r="AKQ16" i="4"/>
  <c r="ALG16" i="4"/>
  <c r="ALW16" i="4"/>
  <c r="AJI82" i="4"/>
  <c r="AJY82" i="4"/>
  <c r="AKO82" i="4"/>
  <c r="ALE82" i="4"/>
  <c r="ALU82" i="4"/>
  <c r="AJG112" i="4"/>
  <c r="AJW112" i="4"/>
  <c r="AKM112" i="4"/>
  <c r="ALC112" i="4"/>
  <c r="ALS112" i="4"/>
  <c r="AJE11" i="4"/>
  <c r="AJU11" i="4"/>
  <c r="AKK11" i="4"/>
  <c r="ALA11" i="4"/>
  <c r="ALQ11" i="4"/>
  <c r="AJC43" i="4"/>
  <c r="AJS43" i="4"/>
  <c r="AKI43" i="4"/>
  <c r="AKY43" i="4"/>
  <c r="ALO43" i="4"/>
  <c r="AJQ12" i="4"/>
  <c r="AKG12" i="4"/>
  <c r="AKW12" i="4"/>
  <c r="ALM12" i="4"/>
  <c r="AJO117" i="4"/>
  <c r="AKE117" i="4"/>
  <c r="AKU117" i="4"/>
  <c r="ALK117" i="4"/>
  <c r="AJM46" i="4"/>
  <c r="AKC46" i="4"/>
  <c r="AJD43" i="4"/>
  <c r="AJT43" i="4"/>
  <c r="AKJ43" i="4"/>
  <c r="AKZ43" i="4"/>
  <c r="ALP43" i="4"/>
  <c r="AJB12" i="4"/>
  <c r="AJR12" i="4"/>
  <c r="AKH12" i="4"/>
  <c r="AKX12" i="4"/>
  <c r="ALN12" i="4"/>
  <c r="AJP117" i="4"/>
  <c r="AKF117" i="4"/>
  <c r="AKV117" i="4"/>
  <c r="ALL117" i="4"/>
  <c r="ALM30" i="4"/>
  <c r="AJO121" i="4"/>
  <c r="AKE121" i="4"/>
  <c r="AKU121" i="4"/>
  <c r="ALK121" i="4"/>
  <c r="AJM96" i="4"/>
  <c r="AKC96" i="4"/>
  <c r="AKS96" i="4"/>
  <c r="ALI96" i="4"/>
  <c r="AJK91" i="4"/>
  <c r="AKA91" i="4"/>
  <c r="AKQ91" i="4"/>
  <c r="ALG91" i="4"/>
  <c r="ALW91" i="4"/>
  <c r="AJI88" i="4"/>
  <c r="AJY88" i="4"/>
  <c r="AKO88" i="4"/>
  <c r="ALE88" i="4"/>
  <c r="ALU88" i="4"/>
  <c r="AJG125" i="4"/>
  <c r="AJW125" i="4"/>
  <c r="AKM125" i="4"/>
  <c r="ALC125" i="4"/>
  <c r="ALS125" i="4"/>
  <c r="AJE33" i="4"/>
  <c r="AJU33" i="4"/>
  <c r="AKK33" i="4"/>
  <c r="ALA33" i="4"/>
  <c r="ALQ33" i="4"/>
  <c r="AJC129" i="4"/>
  <c r="AJS129" i="4"/>
  <c r="AKI129" i="4"/>
  <c r="AKY129" i="4"/>
  <c r="ALO129" i="4"/>
  <c r="AJQ108" i="4"/>
  <c r="AKG108" i="4"/>
  <c r="AKW108" i="4"/>
  <c r="ALM108" i="4"/>
  <c r="AJO24" i="4"/>
  <c r="AKE24" i="4"/>
  <c r="AKU24" i="4"/>
  <c r="ALK24" i="4"/>
  <c r="AJM16" i="4"/>
  <c r="AKC16" i="4"/>
  <c r="AKS16" i="4"/>
  <c r="ALI16" i="4"/>
  <c r="AJK82" i="4"/>
  <c r="AKA82" i="4"/>
  <c r="AKQ82" i="4"/>
  <c r="ALG82" i="4"/>
  <c r="ALW82" i="4"/>
  <c r="AJI112" i="4"/>
  <c r="AJY112" i="4"/>
  <c r="AKO112" i="4"/>
  <c r="ALE112" i="4"/>
  <c r="ALU112" i="4"/>
  <c r="AJG11" i="4"/>
  <c r="AJW11" i="4"/>
  <c r="AKM11" i="4"/>
  <c r="ALC11" i="4"/>
  <c r="ALS11" i="4"/>
  <c r="AJE43" i="4"/>
  <c r="AJU43" i="4"/>
  <c r="AKK43" i="4"/>
  <c r="ALA43" i="4"/>
  <c r="ALQ43" i="4"/>
  <c r="AJC12" i="4"/>
  <c r="AJS12" i="4"/>
  <c r="AKI12" i="4"/>
  <c r="AKY12" i="4"/>
  <c r="ALO12" i="4"/>
  <c r="AJQ117" i="4"/>
  <c r="AKG117" i="4"/>
  <c r="AKW117" i="4"/>
  <c r="ALM117" i="4"/>
  <c r="AJO46" i="4"/>
  <c r="AKE46" i="4"/>
  <c r="AJF54" i="4"/>
  <c r="AJV54" i="4"/>
  <c r="AKL54" i="4"/>
  <c r="ALB54" i="4"/>
  <c r="ALR54" i="4"/>
  <c r="AJD59" i="4"/>
  <c r="AJT59" i="4"/>
  <c r="AKJ59" i="4"/>
  <c r="AKZ59" i="4"/>
  <c r="ALP59" i="4"/>
  <c r="AJB30" i="4"/>
  <c r="AJR30" i="4"/>
  <c r="AKH30" i="4"/>
  <c r="AKX30" i="4"/>
  <c r="ALN30" i="4"/>
  <c r="AJP121" i="4"/>
  <c r="AKF121" i="4"/>
  <c r="AKV121" i="4"/>
  <c r="ALL121" i="4"/>
  <c r="AJN96" i="4"/>
  <c r="AKD96" i="4"/>
  <c r="AKT96" i="4"/>
  <c r="ALJ96" i="4"/>
  <c r="AJL91" i="4"/>
  <c r="AKB91" i="4"/>
  <c r="AKR91" i="4"/>
  <c r="ALH91" i="4"/>
  <c r="AJJ88" i="4"/>
  <c r="AJZ88" i="4"/>
  <c r="AKP88" i="4"/>
  <c r="ALF88" i="4"/>
  <c r="ALV88" i="4"/>
  <c r="AJH125" i="4"/>
  <c r="AJX125" i="4"/>
  <c r="AKN125" i="4"/>
  <c r="ALD125" i="4"/>
  <c r="ALT125" i="4"/>
  <c r="AJF33" i="4"/>
  <c r="AJV33" i="4"/>
  <c r="AKL33" i="4"/>
  <c r="ALB33" i="4"/>
  <c r="ALR33" i="4"/>
  <c r="AJD129" i="4"/>
  <c r="AJT129" i="4"/>
  <c r="AKJ129" i="4"/>
  <c r="AKZ129" i="4"/>
  <c r="ALP129" i="4"/>
  <c r="AJB108" i="4"/>
  <c r="AJR108" i="4"/>
  <c r="AKH108" i="4"/>
  <c r="AKX108" i="4"/>
  <c r="ALN108" i="4"/>
  <c r="AJP24" i="4"/>
  <c r="AKF24" i="4"/>
  <c r="AKV24" i="4"/>
  <c r="ALL24" i="4"/>
  <c r="AJN16" i="4"/>
  <c r="AKD16" i="4"/>
  <c r="AKT16" i="4"/>
  <c r="ALJ16" i="4"/>
  <c r="AJL82" i="4"/>
  <c r="AKB82" i="4"/>
  <c r="AKR82" i="4"/>
  <c r="ALH82" i="4"/>
  <c r="AJJ112" i="4"/>
  <c r="AJZ112" i="4"/>
  <c r="AKP112" i="4"/>
  <c r="ALF112" i="4"/>
  <c r="ALV112" i="4"/>
  <c r="AJH11" i="4"/>
  <c r="AJX11" i="4"/>
  <c r="AKN11" i="4"/>
  <c r="ALD11" i="4"/>
  <c r="ALT11" i="4"/>
  <c r="AJF43" i="4"/>
  <c r="AJV43" i="4"/>
  <c r="AKL43" i="4"/>
  <c r="ALB43" i="4"/>
  <c r="ALR43" i="4"/>
  <c r="AJD12" i="4"/>
  <c r="AJT12" i="4"/>
  <c r="AKJ12" i="4"/>
  <c r="AKZ12" i="4"/>
  <c r="ALP12" i="4"/>
  <c r="AJB117" i="4"/>
  <c r="AJR117" i="4"/>
  <c r="AKM54" i="4"/>
  <c r="ALC54" i="4"/>
  <c r="ALS54" i="4"/>
  <c r="AJE59" i="4"/>
  <c r="AJU59" i="4"/>
  <c r="AKK59" i="4"/>
  <c r="ALA59" i="4"/>
  <c r="ALQ59" i="4"/>
  <c r="AJC30" i="4"/>
  <c r="AJS30" i="4"/>
  <c r="AKI30" i="4"/>
  <c r="AKY30" i="4"/>
  <c r="ALO30" i="4"/>
  <c r="AJQ121" i="4"/>
  <c r="AKG121" i="4"/>
  <c r="AKW121" i="4"/>
  <c r="ALM121" i="4"/>
  <c r="AJO96" i="4"/>
  <c r="AKE96" i="4"/>
  <c r="AKU96" i="4"/>
  <c r="ALK96" i="4"/>
  <c r="AJM91" i="4"/>
  <c r="AKC91" i="4"/>
  <c r="AKS91" i="4"/>
  <c r="ALI91" i="4"/>
  <c r="AJK88" i="4"/>
  <c r="AKA88" i="4"/>
  <c r="AKQ88" i="4"/>
  <c r="ALG88" i="4"/>
  <c r="ALW88" i="4"/>
  <c r="AJI125" i="4"/>
  <c r="AJY125" i="4"/>
  <c r="AKO125" i="4"/>
  <c r="ALE125" i="4"/>
  <c r="ALU125" i="4"/>
  <c r="AJG33" i="4"/>
  <c r="AJW33" i="4"/>
  <c r="AKM33" i="4"/>
  <c r="ALC33" i="4"/>
  <c r="ALS33" i="4"/>
  <c r="AJE129" i="4"/>
  <c r="AJU129" i="4"/>
  <c r="AKK129" i="4"/>
  <c r="ALA129" i="4"/>
  <c r="ALQ129" i="4"/>
  <c r="AJC108" i="4"/>
  <c r="AJS108" i="4"/>
  <c r="AKI108" i="4"/>
  <c r="AKY108" i="4"/>
  <c r="ALO108" i="4"/>
  <c r="AJQ24" i="4"/>
  <c r="AKG24" i="4"/>
  <c r="AKW24" i="4"/>
  <c r="ALM24" i="4"/>
  <c r="AJO16" i="4"/>
  <c r="AKE16" i="4"/>
  <c r="AKU16" i="4"/>
  <c r="ALK16" i="4"/>
  <c r="AJM82" i="4"/>
  <c r="AKC82" i="4"/>
  <c r="AKS82" i="4"/>
  <c r="ALI82" i="4"/>
  <c r="AJK112" i="4"/>
  <c r="AKA112" i="4"/>
  <c r="AKQ112" i="4"/>
  <c r="ALG112" i="4"/>
  <c r="ALW112" i="4"/>
  <c r="AJI11" i="4"/>
  <c r="AJY11" i="4"/>
  <c r="AKO11" i="4"/>
  <c r="ALE11" i="4"/>
  <c r="ALU11" i="4"/>
  <c r="AJG43" i="4"/>
  <c r="AJW43" i="4"/>
  <c r="AKM43" i="4"/>
  <c r="ALC43" i="4"/>
  <c r="ALS43" i="4"/>
  <c r="AJE12" i="4"/>
  <c r="AJU12" i="4"/>
  <c r="AKK12" i="4"/>
  <c r="ALA12" i="4"/>
  <c r="ALQ12" i="4"/>
  <c r="AJC117" i="4"/>
  <c r="AJS117" i="4"/>
  <c r="AKI117" i="4"/>
  <c r="AKI46" i="4"/>
  <c r="AKY46" i="4"/>
  <c r="ALO46" i="4"/>
  <c r="AJQ92" i="4"/>
  <c r="AKG92" i="4"/>
  <c r="AKW92" i="4"/>
  <c r="ALM92" i="4"/>
  <c r="AJO109" i="4"/>
  <c r="AKE109" i="4"/>
  <c r="AKU109" i="4"/>
  <c r="ALK109" i="4"/>
  <c r="AJM14" i="4"/>
  <c r="AKC14" i="4"/>
  <c r="AKS14" i="4"/>
  <c r="ALI14" i="4"/>
  <c r="AJK51" i="4"/>
  <c r="AKA51" i="4"/>
  <c r="AKQ51" i="4"/>
  <c r="ALG51" i="4"/>
  <c r="ALW51" i="4"/>
  <c r="AJI69" i="4"/>
  <c r="AJY69" i="4"/>
  <c r="AKO69" i="4"/>
  <c r="ALE69" i="4"/>
  <c r="ALU69" i="4"/>
  <c r="AJG10" i="4"/>
  <c r="AJW10" i="4"/>
  <c r="AKM10" i="4"/>
  <c r="ALC10" i="4"/>
  <c r="ALS10" i="4"/>
  <c r="AJE123" i="4"/>
  <c r="AJU123" i="4"/>
  <c r="AKK123" i="4"/>
  <c r="ALA123" i="4"/>
  <c r="ALQ123" i="4"/>
  <c r="AJC73" i="4"/>
  <c r="AJS73" i="4"/>
  <c r="AKI73" i="4"/>
  <c r="AKY73" i="4"/>
  <c r="ALO73" i="4"/>
  <c r="AJQ127" i="4"/>
  <c r="AKG127" i="4"/>
  <c r="AKW127" i="4"/>
  <c r="ALM127" i="4"/>
  <c r="AJO34" i="4"/>
  <c r="AKE34" i="4"/>
  <c r="AKU34" i="4"/>
  <c r="ALK34" i="4"/>
  <c r="AJM75" i="4"/>
  <c r="AKC75" i="4"/>
  <c r="AKS75" i="4"/>
  <c r="ALI75" i="4"/>
  <c r="AJK124" i="4"/>
  <c r="AKA124" i="4"/>
  <c r="AKQ124" i="4"/>
  <c r="ALG124" i="4"/>
  <c r="ALW124" i="4"/>
  <c r="AJI31" i="4"/>
  <c r="AJY31" i="4"/>
  <c r="AKO31" i="4"/>
  <c r="ALE31" i="4"/>
  <c r="ALU31" i="4"/>
  <c r="AJG8" i="4"/>
  <c r="AJW8" i="4"/>
  <c r="AKM8" i="4"/>
  <c r="ALC8" i="4"/>
  <c r="ALS8" i="4"/>
  <c r="AJE114" i="4"/>
  <c r="AJU114" i="4"/>
  <c r="AKK114" i="4"/>
  <c r="ALA114" i="4"/>
  <c r="ALQ114" i="4"/>
  <c r="AJC99" i="4"/>
  <c r="AJS99" i="4"/>
  <c r="AKI99" i="4"/>
  <c r="AKY99" i="4"/>
  <c r="ALO99" i="4"/>
  <c r="AJQ62" i="4"/>
  <c r="AKG62" i="4"/>
  <c r="AKW62" i="4"/>
  <c r="ALM62" i="4"/>
  <c r="ALP46" i="4"/>
  <c r="AJB92" i="4"/>
  <c r="AJR92" i="4"/>
  <c r="AKH92" i="4"/>
  <c r="AKX92" i="4"/>
  <c r="ALN92" i="4"/>
  <c r="AJP109" i="4"/>
  <c r="AKF109" i="4"/>
  <c r="AKV109" i="4"/>
  <c r="ALL109" i="4"/>
  <c r="AJN14" i="4"/>
  <c r="AKD14" i="4"/>
  <c r="AKT14" i="4"/>
  <c r="ALJ14" i="4"/>
  <c r="AJL51" i="4"/>
  <c r="AKB51" i="4"/>
  <c r="AKR51" i="4"/>
  <c r="ALH51" i="4"/>
  <c r="AJJ69" i="4"/>
  <c r="AJZ69" i="4"/>
  <c r="AKP69" i="4"/>
  <c r="ALF69" i="4"/>
  <c r="ALV69" i="4"/>
  <c r="AJH10" i="4"/>
  <c r="AJX10" i="4"/>
  <c r="AKN10" i="4"/>
  <c r="ALD10" i="4"/>
  <c r="ALT10" i="4"/>
  <c r="AJF123" i="4"/>
  <c r="AJV123" i="4"/>
  <c r="AKL123" i="4"/>
  <c r="ALB123" i="4"/>
  <c r="ALR123" i="4"/>
  <c r="AJD73" i="4"/>
  <c r="AJT73" i="4"/>
  <c r="AKJ73" i="4"/>
  <c r="AKZ73" i="4"/>
  <c r="ALP73" i="4"/>
  <c r="AJB127" i="4"/>
  <c r="AJR127" i="4"/>
  <c r="AKH127" i="4"/>
  <c r="AKX127" i="4"/>
  <c r="ALN127" i="4"/>
  <c r="AJP34" i="4"/>
  <c r="AKF34" i="4"/>
  <c r="AKV34" i="4"/>
  <c r="ALL34" i="4"/>
  <c r="AJN75" i="4"/>
  <c r="AKD75" i="4"/>
  <c r="AKT75" i="4"/>
  <c r="ALJ75" i="4"/>
  <c r="AJL124" i="4"/>
  <c r="AKB124" i="4"/>
  <c r="AKR124" i="4"/>
  <c r="ALH124" i="4"/>
  <c r="AJJ31" i="4"/>
  <c r="AJZ31" i="4"/>
  <c r="AKP31" i="4"/>
  <c r="ALF31" i="4"/>
  <c r="ALV31" i="4"/>
  <c r="AJH8" i="4"/>
  <c r="AJX8" i="4"/>
  <c r="AKN8" i="4"/>
  <c r="ALD8" i="4"/>
  <c r="ALT8" i="4"/>
  <c r="AJF114" i="4"/>
  <c r="AJV114" i="4"/>
  <c r="AKL114" i="4"/>
  <c r="ALB114" i="4"/>
  <c r="ALR114" i="4"/>
  <c r="AJD99" i="4"/>
  <c r="AJT99" i="4"/>
  <c r="AKJ99" i="4"/>
  <c r="AKZ99" i="4"/>
  <c r="ALP99" i="4"/>
  <c r="AJB62" i="4"/>
  <c r="AJR62" i="4"/>
  <c r="AKH62" i="4"/>
  <c r="AKX62" i="4"/>
  <c r="ALN62" i="4"/>
  <c r="AKK46" i="4"/>
  <c r="ALA46" i="4"/>
  <c r="ALQ46" i="4"/>
  <c r="AJC92" i="4"/>
  <c r="AJS92" i="4"/>
  <c r="AKI92" i="4"/>
  <c r="AKY92" i="4"/>
  <c r="ALO92" i="4"/>
  <c r="AJQ109" i="4"/>
  <c r="AKG109" i="4"/>
  <c r="AKW109" i="4"/>
  <c r="ALM109" i="4"/>
  <c r="AJO14" i="4"/>
  <c r="AKE14" i="4"/>
  <c r="AKU14" i="4"/>
  <c r="ALK14" i="4"/>
  <c r="AJM51" i="4"/>
  <c r="AKC51" i="4"/>
  <c r="AKS51" i="4"/>
  <c r="ALI51" i="4"/>
  <c r="AJK69" i="4"/>
  <c r="AKA69" i="4"/>
  <c r="AKQ69" i="4"/>
  <c r="ALG69" i="4"/>
  <c r="ALW69" i="4"/>
  <c r="AJI10" i="4"/>
  <c r="AJY10" i="4"/>
  <c r="AKO10" i="4"/>
  <c r="ALE10" i="4"/>
  <c r="ALU10" i="4"/>
  <c r="AJG123" i="4"/>
  <c r="AJW123" i="4"/>
  <c r="AKM123" i="4"/>
  <c r="ALC123" i="4"/>
  <c r="ALS123" i="4"/>
  <c r="AJE73" i="4"/>
  <c r="AJU73" i="4"/>
  <c r="AKK73" i="4"/>
  <c r="ALA73" i="4"/>
  <c r="ALQ73" i="4"/>
  <c r="AJC127" i="4"/>
  <c r="AJS127" i="4"/>
  <c r="AKI127" i="4"/>
  <c r="AKY127" i="4"/>
  <c r="ALO127" i="4"/>
  <c r="AJQ34" i="4"/>
  <c r="AKG34" i="4"/>
  <c r="AKW34" i="4"/>
  <c r="ALM34" i="4"/>
  <c r="AJO75" i="4"/>
  <c r="AKE75" i="4"/>
  <c r="AKU75" i="4"/>
  <c r="ALK75" i="4"/>
  <c r="AJM124" i="4"/>
  <c r="AKC124" i="4"/>
  <c r="AKS124" i="4"/>
  <c r="ALI124" i="4"/>
  <c r="AJK31" i="4"/>
  <c r="AKA31" i="4"/>
  <c r="AKQ31" i="4"/>
  <c r="ALG31" i="4"/>
  <c r="ALW31" i="4"/>
  <c r="AJI8" i="4"/>
  <c r="AJY8" i="4"/>
  <c r="AKO8" i="4"/>
  <c r="ALE8" i="4"/>
  <c r="ALU8" i="4"/>
  <c r="AJG114" i="4"/>
  <c r="AJW114" i="4"/>
  <c r="AKM114" i="4"/>
  <c r="ALC114" i="4"/>
  <c r="ALS114" i="4"/>
  <c r="AJE99" i="4"/>
  <c r="AJU99" i="4"/>
  <c r="AKK99" i="4"/>
  <c r="ALA99" i="4"/>
  <c r="ALQ99" i="4"/>
  <c r="AJC62" i="4"/>
  <c r="AJS62" i="4"/>
  <c r="AKI62" i="4"/>
  <c r="AKY62" i="4"/>
  <c r="ALO62" i="4"/>
  <c r="ALN109" i="4"/>
  <c r="AJP14" i="4"/>
  <c r="AKF14" i="4"/>
  <c r="AKV14" i="4"/>
  <c r="ALL14" i="4"/>
  <c r="AJN51" i="4"/>
  <c r="AKD51" i="4"/>
  <c r="AKT51" i="4"/>
  <c r="ALJ51" i="4"/>
  <c r="AJL69" i="4"/>
  <c r="AKB69" i="4"/>
  <c r="AKR69" i="4"/>
  <c r="ALH69" i="4"/>
  <c r="AJJ10" i="4"/>
  <c r="AJZ10" i="4"/>
  <c r="AKP10" i="4"/>
  <c r="ALF10" i="4"/>
  <c r="ALV10" i="4"/>
  <c r="AJH123" i="4"/>
  <c r="AJX123" i="4"/>
  <c r="AKN123" i="4"/>
  <c r="ALD123" i="4"/>
  <c r="ALT123" i="4"/>
  <c r="AJF73" i="4"/>
  <c r="AJV73" i="4"/>
  <c r="AKL73" i="4"/>
  <c r="ALB73" i="4"/>
  <c r="ALR73" i="4"/>
  <c r="AJD127" i="4"/>
  <c r="AJT127" i="4"/>
  <c r="AKJ127" i="4"/>
  <c r="AKZ127" i="4"/>
  <c r="ALP127" i="4"/>
  <c r="AJB34" i="4"/>
  <c r="AJR34" i="4"/>
  <c r="AKH34" i="4"/>
  <c r="AKX34" i="4"/>
  <c r="ALN34" i="4"/>
  <c r="AJP75" i="4"/>
  <c r="AKF75" i="4"/>
  <c r="AKV75" i="4"/>
  <c r="ALL75" i="4"/>
  <c r="AJN124" i="4"/>
  <c r="AKD124" i="4"/>
  <c r="AKT124" i="4"/>
  <c r="ALJ124" i="4"/>
  <c r="AJL31" i="4"/>
  <c r="AKB31" i="4"/>
  <c r="AKR31" i="4"/>
  <c r="ALH31" i="4"/>
  <c r="AJJ8" i="4"/>
  <c r="AJZ8" i="4"/>
  <c r="AKP8" i="4"/>
  <c r="ALF8" i="4"/>
  <c r="ALV8" i="4"/>
  <c r="AJH114" i="4"/>
  <c r="AJX114" i="4"/>
  <c r="AKN114" i="4"/>
  <c r="ALD114" i="4"/>
  <c r="ALT114" i="4"/>
  <c r="AJF99" i="4"/>
  <c r="AJV99" i="4"/>
  <c r="AKL99" i="4"/>
  <c r="ALB99" i="4"/>
  <c r="ALR99" i="4"/>
  <c r="AJD62" i="4"/>
  <c r="AJT62" i="4"/>
  <c r="AKJ62" i="4"/>
  <c r="AKZ62" i="4"/>
  <c r="ALP62" i="4"/>
  <c r="ALS46" i="4"/>
  <c r="AJE92" i="4"/>
  <c r="AJU92" i="4"/>
  <c r="AKK92" i="4"/>
  <c r="ALA92" i="4"/>
  <c r="ALQ92" i="4"/>
  <c r="AJC109" i="4"/>
  <c r="AJS109" i="4"/>
  <c r="AKI109" i="4"/>
  <c r="AKY109" i="4"/>
  <c r="ALO109" i="4"/>
  <c r="AJQ14" i="4"/>
  <c r="AKG14" i="4"/>
  <c r="AKW14" i="4"/>
  <c r="ALM14" i="4"/>
  <c r="AJO51" i="4"/>
  <c r="AKE51" i="4"/>
  <c r="AKU51" i="4"/>
  <c r="ALK51" i="4"/>
  <c r="AJM69" i="4"/>
  <c r="AKC69" i="4"/>
  <c r="AKS69" i="4"/>
  <c r="ALI69" i="4"/>
  <c r="AJK10" i="4"/>
  <c r="AKA10" i="4"/>
  <c r="AKQ10" i="4"/>
  <c r="ALG10" i="4"/>
  <c r="ALW10" i="4"/>
  <c r="AJI123" i="4"/>
  <c r="AJY123" i="4"/>
  <c r="AKO123" i="4"/>
  <c r="ALE123" i="4"/>
  <c r="ALU123" i="4"/>
  <c r="AJG73" i="4"/>
  <c r="AJW73" i="4"/>
  <c r="AKM73" i="4"/>
  <c r="ALC73" i="4"/>
  <c r="ALS73" i="4"/>
  <c r="AJE127" i="4"/>
  <c r="AJU127" i="4"/>
  <c r="AKK127" i="4"/>
  <c r="ALA127" i="4"/>
  <c r="ALQ127" i="4"/>
  <c r="AJC34" i="4"/>
  <c r="AJS34" i="4"/>
  <c r="AKI34" i="4"/>
  <c r="AKY34" i="4"/>
  <c r="ALO34" i="4"/>
  <c r="AJQ75" i="4"/>
  <c r="AKG75" i="4"/>
  <c r="AKW75" i="4"/>
  <c r="ALM75" i="4"/>
  <c r="AJO124" i="4"/>
  <c r="AKE124" i="4"/>
  <c r="AKU124" i="4"/>
  <c r="ALK124" i="4"/>
  <c r="AJM31" i="4"/>
  <c r="AKC31" i="4"/>
  <c r="AKS31" i="4"/>
  <c r="ALI31" i="4"/>
  <c r="AJK8" i="4"/>
  <c r="AKA8" i="4"/>
  <c r="AKQ8" i="4"/>
  <c r="ALG8" i="4"/>
  <c r="ALW8" i="4"/>
  <c r="AJI114" i="4"/>
  <c r="AJY114" i="4"/>
  <c r="AKO114" i="4"/>
  <c r="ALE114" i="4"/>
  <c r="ALU114" i="4"/>
  <c r="AJG99" i="4"/>
  <c r="AJW99" i="4"/>
  <c r="AKM99" i="4"/>
  <c r="ALC99" i="4"/>
  <c r="ALS99" i="4"/>
  <c r="AJE62" i="4"/>
  <c r="AJU62" i="4"/>
  <c r="AKK62" i="4"/>
  <c r="ALA62" i="4"/>
  <c r="ALQ62" i="4"/>
  <c r="AJZ117" i="4"/>
  <c r="AKP117" i="4"/>
  <c r="ALF117" i="4"/>
  <c r="ALV117" i="4"/>
  <c r="AJH46" i="4"/>
  <c r="AJX46" i="4"/>
  <c r="AKN46" i="4"/>
  <c r="ALD46" i="4"/>
  <c r="ALT46" i="4"/>
  <c r="AJF92" i="4"/>
  <c r="AJV92" i="4"/>
  <c r="AKL92" i="4"/>
  <c r="ALB92" i="4"/>
  <c r="ALR92" i="4"/>
  <c r="AJD109" i="4"/>
  <c r="AJT109" i="4"/>
  <c r="AKJ109" i="4"/>
  <c r="AKZ109" i="4"/>
  <c r="ALP109" i="4"/>
  <c r="AJB14" i="4"/>
  <c r="AJR14" i="4"/>
  <c r="AKH14" i="4"/>
  <c r="AKX14" i="4"/>
  <c r="ALN14" i="4"/>
  <c r="AJP51" i="4"/>
  <c r="AKF51" i="4"/>
  <c r="AKV51" i="4"/>
  <c r="ALL51" i="4"/>
  <c r="AJN69" i="4"/>
  <c r="AKD69" i="4"/>
  <c r="AKT69" i="4"/>
  <c r="ALJ69" i="4"/>
  <c r="AJL10" i="4"/>
  <c r="AKB10" i="4"/>
  <c r="AKR10" i="4"/>
  <c r="ALH10" i="4"/>
  <c r="AJJ123" i="4"/>
  <c r="AJZ123" i="4"/>
  <c r="AKP123" i="4"/>
  <c r="ALF123" i="4"/>
  <c r="ALV123" i="4"/>
  <c r="AJH73" i="4"/>
  <c r="AJX73" i="4"/>
  <c r="AKN73" i="4"/>
  <c r="ALD73" i="4"/>
  <c r="ALT73" i="4"/>
  <c r="AJF127" i="4"/>
  <c r="AJV127" i="4"/>
  <c r="AKL127" i="4"/>
  <c r="ALB127" i="4"/>
  <c r="ALR127" i="4"/>
  <c r="AJD34" i="4"/>
  <c r="AJT34" i="4"/>
  <c r="AKJ34" i="4"/>
  <c r="AKZ34" i="4"/>
  <c r="ALP34" i="4"/>
  <c r="AJB75" i="4"/>
  <c r="AJR75" i="4"/>
  <c r="AKH75" i="4"/>
  <c r="AKX75" i="4"/>
  <c r="ALN75" i="4"/>
  <c r="AJP124" i="4"/>
  <c r="AKF124" i="4"/>
  <c r="AKV124" i="4"/>
  <c r="ALL124" i="4"/>
  <c r="AJN31" i="4"/>
  <c r="AKD31" i="4"/>
  <c r="AKT31" i="4"/>
  <c r="ALJ31" i="4"/>
  <c r="AJL8" i="4"/>
  <c r="AKB8" i="4"/>
  <c r="AKR8" i="4"/>
  <c r="ALH8" i="4"/>
  <c r="AJJ114" i="4"/>
  <c r="AJZ114" i="4"/>
  <c r="AKP114" i="4"/>
  <c r="ALF114" i="4"/>
  <c r="ALV114" i="4"/>
  <c r="AJH99" i="4"/>
  <c r="AJX99" i="4"/>
  <c r="AKN99" i="4"/>
  <c r="ALD99" i="4"/>
  <c r="ALT99" i="4"/>
  <c r="AJF62" i="4"/>
  <c r="AJV62" i="4"/>
  <c r="AKL62" i="4"/>
  <c r="ALB62" i="4"/>
  <c r="ALR62" i="4"/>
  <c r="ALG117" i="4"/>
  <c r="ALW117" i="4"/>
  <c r="AJI46" i="4"/>
  <c r="AJY46" i="4"/>
  <c r="AKO46" i="4"/>
  <c r="ALE46" i="4"/>
  <c r="ALU46" i="4"/>
  <c r="AJG92" i="4"/>
  <c r="AJW92" i="4"/>
  <c r="AKM92" i="4"/>
  <c r="ALC92" i="4"/>
  <c r="ALS92" i="4"/>
  <c r="AJE109" i="4"/>
  <c r="AJU109" i="4"/>
  <c r="AKK109" i="4"/>
  <c r="ALA109" i="4"/>
  <c r="ALQ109" i="4"/>
  <c r="AJC14" i="4"/>
  <c r="AJS14" i="4"/>
  <c r="AKI14" i="4"/>
  <c r="AKY14" i="4"/>
  <c r="ALO14" i="4"/>
  <c r="AJQ51" i="4"/>
  <c r="AKG51" i="4"/>
  <c r="AKW51" i="4"/>
  <c r="ALM51" i="4"/>
  <c r="AJO69" i="4"/>
  <c r="AKE69" i="4"/>
  <c r="AKU69" i="4"/>
  <c r="ALK69" i="4"/>
  <c r="AJM10" i="4"/>
  <c r="AKC10" i="4"/>
  <c r="AKS10" i="4"/>
  <c r="ALI10" i="4"/>
  <c r="AJK123" i="4"/>
  <c r="AKA123" i="4"/>
  <c r="AKQ123" i="4"/>
  <c r="ALG123" i="4"/>
  <c r="ALW123" i="4"/>
  <c r="AJI73" i="4"/>
  <c r="AJY73" i="4"/>
  <c r="AKO73" i="4"/>
  <c r="ALE73" i="4"/>
  <c r="ALU73" i="4"/>
  <c r="AJG127" i="4"/>
  <c r="AJW127" i="4"/>
  <c r="AKM127" i="4"/>
  <c r="ALC127" i="4"/>
  <c r="ALS127" i="4"/>
  <c r="AJE34" i="4"/>
  <c r="AJU34" i="4"/>
  <c r="AKK34" i="4"/>
  <c r="ALA34" i="4"/>
  <c r="ALQ34" i="4"/>
  <c r="AJC75" i="4"/>
  <c r="AJS75" i="4"/>
  <c r="AKI75" i="4"/>
  <c r="AKY75" i="4"/>
  <c r="ALO75" i="4"/>
  <c r="AJQ124" i="4"/>
  <c r="AKG124" i="4"/>
  <c r="AKW124" i="4"/>
  <c r="ALM124" i="4"/>
  <c r="AJO31" i="4"/>
  <c r="AKE31" i="4"/>
  <c r="AKU31" i="4"/>
  <c r="ALK31" i="4"/>
  <c r="AJM8" i="4"/>
  <c r="AKC8" i="4"/>
  <c r="AKS8" i="4"/>
  <c r="ALI8" i="4"/>
  <c r="AJK114" i="4"/>
  <c r="AKA114" i="4"/>
  <c r="AKQ114" i="4"/>
  <c r="ALG114" i="4"/>
  <c r="ALW114" i="4"/>
  <c r="AJI99" i="4"/>
  <c r="AJY99" i="4"/>
  <c r="AKO99" i="4"/>
  <c r="ALE99" i="4"/>
  <c r="ALU99" i="4"/>
  <c r="AJG62" i="4"/>
  <c r="AJW62" i="4"/>
  <c r="AKM62" i="4"/>
  <c r="ALC62" i="4"/>
  <c r="ALS62" i="4"/>
  <c r="ALB109" i="4"/>
  <c r="ALR109" i="4"/>
  <c r="AJD14" i="4"/>
  <c r="AJT14" i="4"/>
  <c r="AKJ14" i="4"/>
  <c r="AKZ14" i="4"/>
  <c r="ALP14" i="4"/>
  <c r="AJB51" i="4"/>
  <c r="AJR51" i="4"/>
  <c r="AKH51" i="4"/>
  <c r="AKX51" i="4"/>
  <c r="ALN51" i="4"/>
  <c r="AJP69" i="4"/>
  <c r="AKF69" i="4"/>
  <c r="AKV69" i="4"/>
  <c r="ALL69" i="4"/>
  <c r="AJN10" i="4"/>
  <c r="AKD10" i="4"/>
  <c r="AKT10" i="4"/>
  <c r="ALJ10" i="4"/>
  <c r="AJL123" i="4"/>
  <c r="AKB123" i="4"/>
  <c r="AKR123" i="4"/>
  <c r="ALH123" i="4"/>
  <c r="AJJ73" i="4"/>
  <c r="AJZ73" i="4"/>
  <c r="AKP73" i="4"/>
  <c r="ALF73" i="4"/>
  <c r="ALV73" i="4"/>
  <c r="AJH127" i="4"/>
  <c r="AJX127" i="4"/>
  <c r="AKN127" i="4"/>
  <c r="ALD127" i="4"/>
  <c r="ALT127" i="4"/>
  <c r="AJF34" i="4"/>
  <c r="AJV34" i="4"/>
  <c r="AKL34" i="4"/>
  <c r="ALB34" i="4"/>
  <c r="ALR34" i="4"/>
  <c r="AJD75" i="4"/>
  <c r="AJT75" i="4"/>
  <c r="AKJ75" i="4"/>
  <c r="AKZ75" i="4"/>
  <c r="ALP75" i="4"/>
  <c r="AJB124" i="4"/>
  <c r="AJR124" i="4"/>
  <c r="AKH124" i="4"/>
  <c r="AKX124" i="4"/>
  <c r="ALN124" i="4"/>
  <c r="AJP31" i="4"/>
  <c r="AKF31" i="4"/>
  <c r="AKV31" i="4"/>
  <c r="ALL31" i="4"/>
  <c r="AJJ99" i="4"/>
  <c r="AJZ99" i="4"/>
  <c r="AKP99" i="4"/>
  <c r="ALF99" i="4"/>
  <c r="ALV99" i="4"/>
  <c r="AJH62" i="4"/>
  <c r="AJX62" i="4"/>
  <c r="AKN62" i="4"/>
  <c r="ALD62" i="4"/>
  <c r="ALT62" i="4"/>
  <c r="ALC109" i="4"/>
  <c r="ALS109" i="4"/>
  <c r="AJE14" i="4"/>
  <c r="AJU14" i="4"/>
  <c r="AKK14" i="4"/>
  <c r="ALA14" i="4"/>
  <c r="ALQ14" i="4"/>
  <c r="AJC51" i="4"/>
  <c r="AJS51" i="4"/>
  <c r="AKI51" i="4"/>
  <c r="AKY51" i="4"/>
  <c r="ALO51" i="4"/>
  <c r="AJQ69" i="4"/>
  <c r="AKG69" i="4"/>
  <c r="AKW69" i="4"/>
  <c r="ALM69" i="4"/>
  <c r="AJO10" i="4"/>
  <c r="AKE10" i="4"/>
  <c r="AKU10" i="4"/>
  <c r="ALK10" i="4"/>
  <c r="AJM123" i="4"/>
  <c r="AKC123" i="4"/>
  <c r="AKS123" i="4"/>
  <c r="ALI123" i="4"/>
  <c r="AJK73" i="4"/>
  <c r="AKA73" i="4"/>
  <c r="AKQ73" i="4"/>
  <c r="ALG73" i="4"/>
  <c r="ALW73" i="4"/>
  <c r="AJI127" i="4"/>
  <c r="AJY127" i="4"/>
  <c r="AKO127" i="4"/>
  <c r="ALE127" i="4"/>
  <c r="ALU127" i="4"/>
  <c r="AJG34" i="4"/>
  <c r="AJW34" i="4"/>
  <c r="AKM34" i="4"/>
  <c r="ALC34" i="4"/>
  <c r="ALS34" i="4"/>
  <c r="AJE75" i="4"/>
  <c r="AJU75" i="4"/>
  <c r="AKK75" i="4"/>
  <c r="ALA75" i="4"/>
  <c r="ALQ75" i="4"/>
  <c r="AJC124" i="4"/>
  <c r="AJS124" i="4"/>
  <c r="AKI124" i="4"/>
  <c r="AKY124" i="4"/>
  <c r="ALO124" i="4"/>
  <c r="AJQ31" i="4"/>
  <c r="AKG31" i="4"/>
  <c r="AKW31" i="4"/>
  <c r="ALM31" i="4"/>
  <c r="AJK99" i="4"/>
  <c r="AKA99" i="4"/>
  <c r="AKQ99" i="4"/>
  <c r="ALG99" i="4"/>
  <c r="ALW99" i="4"/>
  <c r="AJI62" i="4"/>
  <c r="AJY62" i="4"/>
  <c r="AKO62" i="4"/>
  <c r="ALE62" i="4"/>
  <c r="ALU62" i="4"/>
  <c r="AJJ92" i="4"/>
  <c r="AJZ92" i="4"/>
  <c r="AKP92" i="4"/>
  <c r="ALF92" i="4"/>
  <c r="ALV92" i="4"/>
  <c r="AJH109" i="4"/>
  <c r="AJX109" i="4"/>
  <c r="AKN109" i="4"/>
  <c r="ALD109" i="4"/>
  <c r="ALT109" i="4"/>
  <c r="AJF14" i="4"/>
  <c r="AJV14" i="4"/>
  <c r="AKL14" i="4"/>
  <c r="ALB14" i="4"/>
  <c r="ALR14" i="4"/>
  <c r="AJD51" i="4"/>
  <c r="AJT51" i="4"/>
  <c r="AKJ51" i="4"/>
  <c r="AKZ51" i="4"/>
  <c r="ALP51" i="4"/>
  <c r="AJB69" i="4"/>
  <c r="AJR69" i="4"/>
  <c r="AKH69" i="4"/>
  <c r="AKX69" i="4"/>
  <c r="ALN69" i="4"/>
  <c r="AJP10" i="4"/>
  <c r="AKF10" i="4"/>
  <c r="AKV10" i="4"/>
  <c r="ALL10" i="4"/>
  <c r="AJN123" i="4"/>
  <c r="AKD123" i="4"/>
  <c r="AKT123" i="4"/>
  <c r="ALJ123" i="4"/>
  <c r="AJL73" i="4"/>
  <c r="AKB73" i="4"/>
  <c r="AKR73" i="4"/>
  <c r="ALH73" i="4"/>
  <c r="AJJ127" i="4"/>
  <c r="AJZ127" i="4"/>
  <c r="AKP127" i="4"/>
  <c r="ALF127" i="4"/>
  <c r="ALV127" i="4"/>
  <c r="AJH34" i="4"/>
  <c r="AJX34" i="4"/>
  <c r="AKN34" i="4"/>
  <c r="ALD34" i="4"/>
  <c r="ALT34" i="4"/>
  <c r="AJF75" i="4"/>
  <c r="AJV75" i="4"/>
  <c r="AKL75" i="4"/>
  <c r="ALB75" i="4"/>
  <c r="ALR75" i="4"/>
  <c r="AJD124" i="4"/>
  <c r="AJT124" i="4"/>
  <c r="AKJ124" i="4"/>
  <c r="AKZ124" i="4"/>
  <c r="ALP124" i="4"/>
  <c r="AJB31" i="4"/>
  <c r="AJR31" i="4"/>
  <c r="AKH31" i="4"/>
  <c r="AKX31" i="4"/>
  <c r="ALN31" i="4"/>
  <c r="AJP8" i="4"/>
  <c r="AKF8" i="4"/>
  <c r="AKV8" i="4"/>
  <c r="ALL8" i="4"/>
  <c r="AJN114" i="4"/>
  <c r="AJJ62" i="4"/>
  <c r="AJZ62" i="4"/>
  <c r="AKP62" i="4"/>
  <c r="ALF62" i="4"/>
  <c r="ALV62" i="4"/>
  <c r="AKS46" i="4"/>
  <c r="ALI46" i="4"/>
  <c r="AJK92" i="4"/>
  <c r="AKA92" i="4"/>
  <c r="AKQ92" i="4"/>
  <c r="ALG92" i="4"/>
  <c r="ALW92" i="4"/>
  <c r="AJI109" i="4"/>
  <c r="AJY109" i="4"/>
  <c r="AKO109" i="4"/>
  <c r="ALE109" i="4"/>
  <c r="ALU109" i="4"/>
  <c r="AJG14" i="4"/>
  <c r="AJW14" i="4"/>
  <c r="AKM14" i="4"/>
  <c r="ALC14" i="4"/>
  <c r="ALS14" i="4"/>
  <c r="AJE51" i="4"/>
  <c r="AJU51" i="4"/>
  <c r="AKK51" i="4"/>
  <c r="ALA51" i="4"/>
  <c r="ALQ51" i="4"/>
  <c r="AJC69" i="4"/>
  <c r="AJS69" i="4"/>
  <c r="AKI69" i="4"/>
  <c r="AKY69" i="4"/>
  <c r="ALO69" i="4"/>
  <c r="AJQ10" i="4"/>
  <c r="AKG10" i="4"/>
  <c r="AKW10" i="4"/>
  <c r="ALM10" i="4"/>
  <c r="AJO123" i="4"/>
  <c r="AKE123" i="4"/>
  <c r="AKU123" i="4"/>
  <c r="ALK123" i="4"/>
  <c r="AJM73" i="4"/>
  <c r="AKC73" i="4"/>
  <c r="AKS73" i="4"/>
  <c r="ALI73" i="4"/>
  <c r="AJK127" i="4"/>
  <c r="AKA127" i="4"/>
  <c r="AKQ127" i="4"/>
  <c r="ALG127" i="4"/>
  <c r="ALW127" i="4"/>
  <c r="AJI34" i="4"/>
  <c r="AJY34" i="4"/>
  <c r="AKO34" i="4"/>
  <c r="ALE34" i="4"/>
  <c r="ALU34" i="4"/>
  <c r="AJG75" i="4"/>
  <c r="AJW75" i="4"/>
  <c r="AKM75" i="4"/>
  <c r="ALC75" i="4"/>
  <c r="ALS75" i="4"/>
  <c r="AJE124" i="4"/>
  <c r="AJU124" i="4"/>
  <c r="AKK124" i="4"/>
  <c r="ALA124" i="4"/>
  <c r="ALQ124" i="4"/>
  <c r="AJC31" i="4"/>
  <c r="AJS31" i="4"/>
  <c r="AKI31" i="4"/>
  <c r="AKY31" i="4"/>
  <c r="ALO31" i="4"/>
  <c r="AJQ8" i="4"/>
  <c r="AKG8" i="4"/>
  <c r="AKW8" i="4"/>
  <c r="ALM8" i="4"/>
  <c r="AJO114" i="4"/>
  <c r="AKE114" i="4"/>
  <c r="AKU114" i="4"/>
  <c r="ALK114" i="4"/>
  <c r="AJM99" i="4"/>
  <c r="AKC99" i="4"/>
  <c r="AKS99" i="4"/>
  <c r="ALI99" i="4"/>
  <c r="AJK62" i="4"/>
  <c r="AKA62" i="4"/>
  <c r="AKQ62" i="4"/>
  <c r="ALG62" i="4"/>
  <c r="ALW62" i="4"/>
  <c r="AJD69" i="4"/>
  <c r="AJT69" i="4"/>
  <c r="AKJ69" i="4"/>
  <c r="AKZ69" i="4"/>
  <c r="ALP69" i="4"/>
  <c r="AJB10" i="4"/>
  <c r="AJR10" i="4"/>
  <c r="AKH10" i="4"/>
  <c r="AKX10" i="4"/>
  <c r="ALN10" i="4"/>
  <c r="AJP123" i="4"/>
  <c r="AKF123" i="4"/>
  <c r="AKV123" i="4"/>
  <c r="ALL123" i="4"/>
  <c r="AJN73" i="4"/>
  <c r="AKD73" i="4"/>
  <c r="AKT73" i="4"/>
  <c r="ALJ73" i="4"/>
  <c r="AJL127" i="4"/>
  <c r="AKB127" i="4"/>
  <c r="AKR127" i="4"/>
  <c r="ALH127" i="4"/>
  <c r="AJJ34" i="4"/>
  <c r="AJZ34" i="4"/>
  <c r="AKP34" i="4"/>
  <c r="ALF34" i="4"/>
  <c r="ALV34" i="4"/>
  <c r="AJH75" i="4"/>
  <c r="AJX75" i="4"/>
  <c r="AKN75" i="4"/>
  <c r="ALD75" i="4"/>
  <c r="ALT75" i="4"/>
  <c r="AJF124" i="4"/>
  <c r="AJV124" i="4"/>
  <c r="AKL124" i="4"/>
  <c r="ALB124" i="4"/>
  <c r="ALR124" i="4"/>
  <c r="AJD31" i="4"/>
  <c r="AJT31" i="4"/>
  <c r="AKJ31" i="4"/>
  <c r="AKZ31" i="4"/>
  <c r="ALP31" i="4"/>
  <c r="AJB8" i="4"/>
  <c r="AJR8" i="4"/>
  <c r="AKH8" i="4"/>
  <c r="AKX8" i="4"/>
  <c r="ALN8" i="4"/>
  <c r="AJP114" i="4"/>
  <c r="AKF114" i="4"/>
  <c r="AKV114" i="4"/>
  <c r="ALL114" i="4"/>
  <c r="AJL62" i="4"/>
  <c r="AKB62" i="4"/>
  <c r="AKR62" i="4"/>
  <c r="ALH62" i="4"/>
  <c r="AKU46" i="4"/>
  <c r="ALK46" i="4"/>
  <c r="AJM92" i="4"/>
  <c r="AKC92" i="4"/>
  <c r="AKS92" i="4"/>
  <c r="ALI92" i="4"/>
  <c r="AJK109" i="4"/>
  <c r="AKA109" i="4"/>
  <c r="AKQ109" i="4"/>
  <c r="ALG109" i="4"/>
  <c r="ALW109" i="4"/>
  <c r="AJI14" i="4"/>
  <c r="AJY14" i="4"/>
  <c r="AKO14" i="4"/>
  <c r="ALE14" i="4"/>
  <c r="ALU14" i="4"/>
  <c r="AJG51" i="4"/>
  <c r="AJW51" i="4"/>
  <c r="AKM51" i="4"/>
  <c r="ALC51" i="4"/>
  <c r="ALS51" i="4"/>
  <c r="AJE69" i="4"/>
  <c r="AJU69" i="4"/>
  <c r="AKK69" i="4"/>
  <c r="ALA69" i="4"/>
  <c r="ALQ69" i="4"/>
  <c r="AJC10" i="4"/>
  <c r="AJS10" i="4"/>
  <c r="AKI10" i="4"/>
  <c r="AKY10" i="4"/>
  <c r="ALO10" i="4"/>
  <c r="AJQ123" i="4"/>
  <c r="AKG123" i="4"/>
  <c r="AKW123" i="4"/>
  <c r="ALM123" i="4"/>
  <c r="AJO73" i="4"/>
  <c r="AKE73" i="4"/>
  <c r="AKU73" i="4"/>
  <c r="ALK73" i="4"/>
  <c r="AJM127" i="4"/>
  <c r="AKC127" i="4"/>
  <c r="AKS127" i="4"/>
  <c r="ALI127" i="4"/>
  <c r="AJK34" i="4"/>
  <c r="AKA34" i="4"/>
  <c r="AKQ34" i="4"/>
  <c r="ALG34" i="4"/>
  <c r="ALW34" i="4"/>
  <c r="AJI75" i="4"/>
  <c r="AJY75" i="4"/>
  <c r="AKO75" i="4"/>
  <c r="ALE75" i="4"/>
  <c r="ALU75" i="4"/>
  <c r="AJG124" i="4"/>
  <c r="AJW124" i="4"/>
  <c r="AKM124" i="4"/>
  <c r="ALC124" i="4"/>
  <c r="ALS124" i="4"/>
  <c r="AJE31" i="4"/>
  <c r="AJU31" i="4"/>
  <c r="AKK31" i="4"/>
  <c r="ALA31" i="4"/>
  <c r="ALQ31" i="4"/>
  <c r="AJC8" i="4"/>
  <c r="AJS8" i="4"/>
  <c r="AKI8" i="4"/>
  <c r="AKY8" i="4"/>
  <c r="ALO8" i="4"/>
  <c r="AJQ114" i="4"/>
  <c r="AKG114" i="4"/>
  <c r="AKW114" i="4"/>
  <c r="ALM114" i="4"/>
  <c r="AJO99" i="4"/>
  <c r="AKE99" i="4"/>
  <c r="AKU99" i="4"/>
  <c r="ALK99" i="4"/>
  <c r="AJM62" i="4"/>
  <c r="AKC62" i="4"/>
  <c r="AKS62" i="4"/>
  <c r="ALI62" i="4"/>
  <c r="AKH117" i="4"/>
  <c r="AKX117" i="4"/>
  <c r="ALN117" i="4"/>
  <c r="AJP46" i="4"/>
  <c r="AKF46" i="4"/>
  <c r="AKV46" i="4"/>
  <c r="ALL46" i="4"/>
  <c r="AJN92" i="4"/>
  <c r="AKD92" i="4"/>
  <c r="AKT92" i="4"/>
  <c r="ALJ92" i="4"/>
  <c r="AJL109" i="4"/>
  <c r="AKB109" i="4"/>
  <c r="AKR109" i="4"/>
  <c r="ALH109" i="4"/>
  <c r="AJJ14" i="4"/>
  <c r="AJZ14" i="4"/>
  <c r="AKP14" i="4"/>
  <c r="ALF14" i="4"/>
  <c r="ALV14" i="4"/>
  <c r="AJH51" i="4"/>
  <c r="AJX51" i="4"/>
  <c r="AKN51" i="4"/>
  <c r="ALD51" i="4"/>
  <c r="ALT51" i="4"/>
  <c r="AJF69" i="4"/>
  <c r="AJV69" i="4"/>
  <c r="AKL69" i="4"/>
  <c r="ALB69" i="4"/>
  <c r="ALR69" i="4"/>
  <c r="AJD10" i="4"/>
  <c r="AJT10" i="4"/>
  <c r="AKJ10" i="4"/>
  <c r="AKZ10" i="4"/>
  <c r="ALP10" i="4"/>
  <c r="AJB123" i="4"/>
  <c r="AJR123" i="4"/>
  <c r="AKH123" i="4"/>
  <c r="AKX123" i="4"/>
  <c r="ALN123" i="4"/>
  <c r="AJP73" i="4"/>
  <c r="AKF73" i="4"/>
  <c r="AKV73" i="4"/>
  <c r="ALL73" i="4"/>
  <c r="AJN127" i="4"/>
  <c r="AKD127" i="4"/>
  <c r="AKT127" i="4"/>
  <c r="ALJ127" i="4"/>
  <c r="AJL34" i="4"/>
  <c r="AKB34" i="4"/>
  <c r="AKR34" i="4"/>
  <c r="ALH34" i="4"/>
  <c r="AJJ75" i="4"/>
  <c r="AJZ75" i="4"/>
  <c r="AKP75" i="4"/>
  <c r="ALF75" i="4"/>
  <c r="ALV75" i="4"/>
  <c r="AJH124" i="4"/>
  <c r="AJX124" i="4"/>
  <c r="AKN124" i="4"/>
  <c r="ALD124" i="4"/>
  <c r="ALT124" i="4"/>
  <c r="AJF31" i="4"/>
  <c r="AJV31" i="4"/>
  <c r="AKL31" i="4"/>
  <c r="ALB31" i="4"/>
  <c r="ALR31" i="4"/>
  <c r="AJD8" i="4"/>
  <c r="AJT8" i="4"/>
  <c r="AKJ8" i="4"/>
  <c r="AKZ8" i="4"/>
  <c r="ALP8" i="4"/>
  <c r="AJB114" i="4"/>
  <c r="AJR114" i="4"/>
  <c r="AKH114" i="4"/>
  <c r="AKX114" i="4"/>
  <c r="ALN114" i="4"/>
  <c r="AJP99" i="4"/>
  <c r="AKF99" i="4"/>
  <c r="AKV99" i="4"/>
  <c r="ALL99" i="4"/>
  <c r="AJN62" i="4"/>
  <c r="AKD62" i="4"/>
  <c r="AKT62" i="4"/>
  <c r="ALJ62" i="4"/>
  <c r="AKY117" i="4"/>
  <c r="ALO117" i="4"/>
  <c r="AJQ46" i="4"/>
  <c r="AKG46" i="4"/>
  <c r="AKW46" i="4"/>
  <c r="ALM46" i="4"/>
  <c r="AJO92" i="4"/>
  <c r="AKE92" i="4"/>
  <c r="AKU92" i="4"/>
  <c r="ALK92" i="4"/>
  <c r="AJM109" i="4"/>
  <c r="AKC109" i="4"/>
  <c r="AKS109" i="4"/>
  <c r="ALI109" i="4"/>
  <c r="AJK14" i="4"/>
  <c r="AKA14" i="4"/>
  <c r="AKQ14" i="4"/>
  <c r="ALG14" i="4"/>
  <c r="ALW14" i="4"/>
  <c r="AJI51" i="4"/>
  <c r="AJY51" i="4"/>
  <c r="AKO51" i="4"/>
  <c r="ALE51" i="4"/>
  <c r="ALU51" i="4"/>
  <c r="AJG69" i="4"/>
  <c r="AJW69" i="4"/>
  <c r="AKM69" i="4"/>
  <c r="ALC69" i="4"/>
  <c r="ALS69" i="4"/>
  <c r="AJE10" i="4"/>
  <c r="AJU10" i="4"/>
  <c r="AKK10" i="4"/>
  <c r="ALA10" i="4"/>
  <c r="ALQ10" i="4"/>
  <c r="AJC123" i="4"/>
  <c r="AJS123" i="4"/>
  <c r="AKI123" i="4"/>
  <c r="AKY123" i="4"/>
  <c r="ALO123" i="4"/>
  <c r="AJQ73" i="4"/>
  <c r="AKG73" i="4"/>
  <c r="AKW73" i="4"/>
  <c r="ALM73" i="4"/>
  <c r="AJO127" i="4"/>
  <c r="AKE127" i="4"/>
  <c r="AKU127" i="4"/>
  <c r="ALK127" i="4"/>
  <c r="AJM34" i="4"/>
  <c r="AKC34" i="4"/>
  <c r="AKS34" i="4"/>
  <c r="ALI34" i="4"/>
  <c r="AJK75" i="4"/>
  <c r="AKA75" i="4"/>
  <c r="AKQ75" i="4"/>
  <c r="ALG75" i="4"/>
  <c r="ALW75" i="4"/>
  <c r="AJI124" i="4"/>
  <c r="AJY124" i="4"/>
  <c r="AKO124" i="4"/>
  <c r="ALE124" i="4"/>
  <c r="ALU124" i="4"/>
  <c r="AJG31" i="4"/>
  <c r="AJW31" i="4"/>
  <c r="AKM31" i="4"/>
  <c r="ALC31" i="4"/>
  <c r="ALS31" i="4"/>
  <c r="AJE8" i="4"/>
  <c r="AJU8" i="4"/>
  <c r="AKK8" i="4"/>
  <c r="ALA8" i="4"/>
  <c r="ALQ8" i="4"/>
  <c r="AJC114" i="4"/>
  <c r="AJS114" i="4"/>
  <c r="AKI114" i="4"/>
  <c r="AKY114" i="4"/>
  <c r="ALO114" i="4"/>
  <c r="AJQ99" i="4"/>
  <c r="AKG99" i="4"/>
  <c r="AKW99" i="4"/>
  <c r="ALM99" i="4"/>
  <c r="AJO62" i="4"/>
  <c r="AKE62" i="4"/>
  <c r="AKU62" i="4"/>
  <c r="ALK62" i="4"/>
  <c r="AJA104" i="4"/>
  <c r="AIZ104" i="4"/>
  <c r="AIY104" i="4"/>
  <c r="AIX104" i="4"/>
  <c r="AIW104" i="4"/>
  <c r="AFL104" i="4" s="1"/>
  <c r="AJA100" i="4"/>
  <c r="AIZ100" i="4"/>
  <c r="AIY100" i="4"/>
  <c r="AIX100" i="4"/>
  <c r="AIW100" i="4"/>
  <c r="AFL100" i="4" s="1"/>
  <c r="AIX4" i="4"/>
  <c r="AIW4" i="4"/>
  <c r="AFL4" i="4" s="1"/>
  <c r="AIY4" i="4"/>
  <c r="AIZ4" i="4"/>
  <c r="AJA4" i="4"/>
  <c r="AIX130" i="4"/>
  <c r="AIW130" i="4"/>
  <c r="AIY130" i="4"/>
  <c r="AJA130" i="4"/>
  <c r="AIZ130" i="4"/>
  <c r="AJA9" i="4"/>
  <c r="AIZ9" i="4"/>
  <c r="AIY9" i="4"/>
  <c r="AIX9" i="4"/>
  <c r="AIW9" i="4"/>
  <c r="AFL9" i="4" s="1"/>
  <c r="AIY110" i="4"/>
  <c r="AIX110" i="4"/>
  <c r="AIW110" i="4"/>
  <c r="AFL110" i="4" s="1"/>
  <c r="AJA110" i="4"/>
  <c r="AIZ110" i="4"/>
  <c r="AJA35" i="4"/>
  <c r="AIZ35" i="4"/>
  <c r="AIY35" i="4"/>
  <c r="AIX35" i="4"/>
  <c r="AIW35" i="4"/>
  <c r="AFL35" i="4" s="1"/>
  <c r="AIW88" i="4"/>
  <c r="AIX88" i="4"/>
  <c r="AJA88" i="4"/>
  <c r="AIZ88" i="4"/>
  <c r="AIY88" i="4"/>
  <c r="AJA112" i="4"/>
  <c r="AIZ112" i="4"/>
  <c r="AIY112" i="4"/>
  <c r="AIX112" i="4"/>
  <c r="AIW112" i="4"/>
  <c r="AJA14" i="4"/>
  <c r="AIZ14" i="4"/>
  <c r="AIY14" i="4"/>
  <c r="AIX14" i="4"/>
  <c r="AIW14" i="4"/>
  <c r="AFL14" i="4" s="1"/>
  <c r="AIX94" i="4"/>
  <c r="AIW94" i="4"/>
  <c r="AJA94" i="4"/>
  <c r="AIZ94" i="4"/>
  <c r="AIY94" i="4"/>
  <c r="AJA98" i="4"/>
  <c r="AIZ98" i="4"/>
  <c r="AIY98" i="4"/>
  <c r="AIX98" i="4"/>
  <c r="AIW98" i="4"/>
  <c r="AFL98" i="4" s="1"/>
  <c r="AIX19" i="4"/>
  <c r="AIY19" i="4"/>
  <c r="AIW19" i="4"/>
  <c r="AJA19" i="4"/>
  <c r="AIZ19" i="4"/>
  <c r="AIW118" i="4"/>
  <c r="AFL118" i="4" s="1"/>
  <c r="AJA118" i="4"/>
  <c r="AIX118" i="4"/>
  <c r="AIZ118" i="4"/>
  <c r="AIY118" i="4"/>
  <c r="AIX90" i="4"/>
  <c r="AIW90" i="4"/>
  <c r="AFL90" i="4" s="1"/>
  <c r="AIZ90" i="4"/>
  <c r="AIY90" i="4"/>
  <c r="AJA90" i="4"/>
  <c r="AJA70" i="4"/>
  <c r="AIZ70" i="4"/>
  <c r="AIY70" i="4"/>
  <c r="AIX70" i="4"/>
  <c r="AIW70" i="4"/>
  <c r="AJA48" i="4"/>
  <c r="AIZ48" i="4"/>
  <c r="AIY48" i="4"/>
  <c r="AIX48" i="4"/>
  <c r="AIW48" i="4"/>
  <c r="AFL48" i="4" s="1"/>
  <c r="AIW22" i="4"/>
  <c r="AIY22" i="4"/>
  <c r="AIX22" i="4"/>
  <c r="AJA22" i="4"/>
  <c r="AIZ22" i="4"/>
  <c r="AJA44" i="4"/>
  <c r="AIZ44" i="4"/>
  <c r="AIY44" i="4"/>
  <c r="AIX44" i="4"/>
  <c r="AIW44" i="4"/>
  <c r="AFL44" i="4" s="1"/>
  <c r="AJA56" i="4"/>
  <c r="AIZ56" i="4"/>
  <c r="AIY56" i="4"/>
  <c r="AIX56" i="4"/>
  <c r="AIW56" i="4"/>
  <c r="AJA72" i="4"/>
  <c r="AIZ72" i="4"/>
  <c r="AIY72" i="4"/>
  <c r="AIX72" i="4"/>
  <c r="AIW72" i="4"/>
  <c r="AFL72" i="4" s="1"/>
  <c r="AJA67" i="4"/>
  <c r="AIZ67" i="4"/>
  <c r="AIY67" i="4"/>
  <c r="AIX67" i="4"/>
  <c r="AIW67" i="4"/>
  <c r="AIY11" i="4"/>
  <c r="AIX11" i="4"/>
  <c r="AIW11" i="4"/>
  <c r="AFL11" i="4" s="1"/>
  <c r="AIZ11" i="4"/>
  <c r="AJA11" i="4"/>
  <c r="AJA124" i="4"/>
  <c r="AIZ124" i="4"/>
  <c r="AIY124" i="4"/>
  <c r="AIX124" i="4"/>
  <c r="AIW124" i="4"/>
  <c r="AFL124" i="4" s="1"/>
  <c r="AJA47" i="4"/>
  <c r="AIZ47" i="4"/>
  <c r="AIY47" i="4"/>
  <c r="AIX47" i="4"/>
  <c r="AIW47" i="4"/>
  <c r="AJA116" i="4"/>
  <c r="AIZ116" i="4"/>
  <c r="AIY116" i="4"/>
  <c r="AIX116" i="4"/>
  <c r="AIW116" i="4"/>
  <c r="AFL116" i="4" s="1"/>
  <c r="AJA103" i="4"/>
  <c r="AIZ103" i="4"/>
  <c r="AIY103" i="4"/>
  <c r="AIX103" i="4"/>
  <c r="AIW103" i="4"/>
  <c r="AJA65" i="4"/>
  <c r="AIZ65" i="4"/>
  <c r="AIY65" i="4"/>
  <c r="AIX65" i="4"/>
  <c r="AIW65" i="4"/>
  <c r="AFL65" i="4" s="1"/>
  <c r="AJA28" i="4"/>
  <c r="AIZ28" i="4"/>
  <c r="AIY28" i="4"/>
  <c r="AIX28" i="4"/>
  <c r="AIW28" i="4"/>
  <c r="AFL28" i="4" s="1"/>
  <c r="AJA95" i="4"/>
  <c r="AIZ95" i="4"/>
  <c r="AIY95" i="4"/>
  <c r="AIX95" i="4"/>
  <c r="AIW95" i="4"/>
  <c r="AIW53" i="4"/>
  <c r="AJA53" i="4"/>
  <c r="AIX53" i="4"/>
  <c r="AIZ53" i="4"/>
  <c r="AIY53" i="4"/>
  <c r="AJA128" i="4"/>
  <c r="AIZ128" i="4"/>
  <c r="AIY128" i="4"/>
  <c r="AIX128" i="4"/>
  <c r="AIW128" i="4"/>
  <c r="AIY69" i="4"/>
  <c r="AIZ69" i="4"/>
  <c r="AIX69" i="4"/>
  <c r="AIW69" i="4"/>
  <c r="AFL69" i="4" s="1"/>
  <c r="AJA69" i="4"/>
  <c r="AIW31" i="4"/>
  <c r="AJA31" i="4"/>
  <c r="AIZ31" i="4"/>
  <c r="AIY31" i="4"/>
  <c r="AIX31" i="4"/>
  <c r="AJA29" i="4"/>
  <c r="AIZ29" i="4"/>
  <c r="AIY29" i="4"/>
  <c r="AIX29" i="4"/>
  <c r="AIW29" i="4"/>
  <c r="AFL29" i="4" s="1"/>
  <c r="AJA52" i="4"/>
  <c r="AIZ52" i="4"/>
  <c r="AIY52" i="4"/>
  <c r="AIX52" i="4"/>
  <c r="AIW52" i="4"/>
  <c r="AFL52" i="4" s="1"/>
  <c r="AJA68" i="4"/>
  <c r="AIZ68" i="4"/>
  <c r="AIY68" i="4"/>
  <c r="AIX68" i="4"/>
  <c r="AIW68" i="4"/>
  <c r="AFL68" i="4" s="1"/>
  <c r="AJA120" i="4"/>
  <c r="AIZ120" i="4"/>
  <c r="AIY120" i="4"/>
  <c r="AIX120" i="4"/>
  <c r="AIW120" i="4"/>
  <c r="AJA119" i="4"/>
  <c r="AIZ119" i="4"/>
  <c r="AIY119" i="4"/>
  <c r="AIX119" i="4"/>
  <c r="AIW119" i="4"/>
  <c r="AFL119" i="4" s="1"/>
  <c r="AJA66" i="4"/>
  <c r="AIZ66" i="4"/>
  <c r="AIY66" i="4"/>
  <c r="AIX66" i="4"/>
  <c r="AIW66" i="4"/>
  <c r="AFL66" i="4" s="1"/>
  <c r="AIW115" i="4"/>
  <c r="AIX115" i="4"/>
  <c r="AIY115" i="4"/>
  <c r="AJA115" i="4"/>
  <c r="AIZ115" i="4"/>
  <c r="AJA40" i="4"/>
  <c r="AIZ40" i="4"/>
  <c r="AIY40" i="4"/>
  <c r="AIX40" i="4"/>
  <c r="AIW40" i="4"/>
  <c r="AFL40" i="4" s="1"/>
  <c r="AJA59" i="4"/>
  <c r="AIZ59" i="4"/>
  <c r="AIY59" i="4"/>
  <c r="AIX59" i="4"/>
  <c r="AIW59" i="4"/>
  <c r="AJA129" i="4"/>
  <c r="AIZ129" i="4"/>
  <c r="AIY129" i="4"/>
  <c r="AIX129" i="4"/>
  <c r="AIW129" i="4"/>
  <c r="AFL129" i="4" s="1"/>
  <c r="AIZ76" i="4"/>
  <c r="AIY76" i="4"/>
  <c r="AIX76" i="4"/>
  <c r="AIW76" i="4"/>
  <c r="AJA76" i="4"/>
  <c r="AJA6" i="4"/>
  <c r="AIZ6" i="4"/>
  <c r="AIY6" i="4"/>
  <c r="AIX6" i="4"/>
  <c r="AIW6" i="4"/>
  <c r="AFL6" i="4" s="1"/>
  <c r="AIY122" i="4"/>
  <c r="AIX122" i="4"/>
  <c r="AIW122" i="4"/>
  <c r="AFL122" i="4" s="1"/>
  <c r="AJA122" i="4"/>
  <c r="AIZ122" i="4"/>
  <c r="AJA80" i="4"/>
  <c r="AIZ80" i="4"/>
  <c r="AIY80" i="4"/>
  <c r="AIX80" i="4"/>
  <c r="AIW80" i="4"/>
  <c r="AIW113" i="4"/>
  <c r="AFL113" i="4" s="1"/>
  <c r="AIY113" i="4"/>
  <c r="AJA113" i="4"/>
  <c r="AIZ113" i="4"/>
  <c r="AIX113" i="4"/>
  <c r="AJA39" i="4"/>
  <c r="AIZ39" i="4"/>
  <c r="AIW39" i="4"/>
  <c r="AIY39" i="4"/>
  <c r="AIX39" i="4"/>
  <c r="AJA17" i="4"/>
  <c r="AIZ17" i="4"/>
  <c r="AIY17" i="4"/>
  <c r="AIX17" i="4"/>
  <c r="AIW17" i="4"/>
  <c r="AFL17" i="4" s="1"/>
  <c r="AJA97" i="4"/>
  <c r="AIZ97" i="4"/>
  <c r="AIY97" i="4"/>
  <c r="AIX97" i="4"/>
  <c r="AIW97" i="4"/>
  <c r="AJA30" i="4"/>
  <c r="AIZ30" i="4"/>
  <c r="AIY30" i="4"/>
  <c r="AIX30" i="4"/>
  <c r="AIW30" i="4"/>
  <c r="AFL30" i="4" s="1"/>
  <c r="AIW108" i="4"/>
  <c r="AFL108" i="4" s="1"/>
  <c r="AJA108" i="4"/>
  <c r="AIZ108" i="4"/>
  <c r="AIY108" i="4"/>
  <c r="AIX108" i="4"/>
  <c r="AJA117" i="4"/>
  <c r="AIZ117" i="4"/>
  <c r="AIY117" i="4"/>
  <c r="AIX117" i="4"/>
  <c r="AIW117" i="4"/>
  <c r="AFL117" i="4" s="1"/>
  <c r="AJA123" i="4"/>
  <c r="AIZ123" i="4"/>
  <c r="AIY123" i="4"/>
  <c r="AIX123" i="4"/>
  <c r="AIW123" i="4"/>
  <c r="AFL123" i="4" s="1"/>
  <c r="AJA114" i="4"/>
  <c r="AIZ114" i="4"/>
  <c r="AIY114" i="4"/>
  <c r="AIX114" i="4"/>
  <c r="AIW114" i="4"/>
  <c r="AJA102" i="4"/>
  <c r="AIZ102" i="4"/>
  <c r="AIY102" i="4"/>
  <c r="AIX102" i="4"/>
  <c r="AIW102" i="4"/>
  <c r="AFL102" i="4" s="1"/>
  <c r="AIZ27" i="4"/>
  <c r="AIY27" i="4"/>
  <c r="AIX27" i="4"/>
  <c r="AIW27" i="4"/>
  <c r="AFL27" i="4" s="1"/>
  <c r="AJA27" i="4"/>
  <c r="AIZ57" i="4"/>
  <c r="AJA57" i="4"/>
  <c r="AIY57" i="4"/>
  <c r="AIX57" i="4"/>
  <c r="AIW57" i="4"/>
  <c r="AFL57" i="4" s="1"/>
  <c r="AJA83" i="4"/>
  <c r="AIZ83" i="4"/>
  <c r="AIY83" i="4"/>
  <c r="AIX83" i="4"/>
  <c r="AIW83" i="4"/>
  <c r="AFL83" i="4" s="1"/>
  <c r="AJA60" i="4"/>
  <c r="AIZ60" i="4"/>
  <c r="AIY60" i="4"/>
  <c r="AIX60" i="4"/>
  <c r="AIW60" i="4"/>
  <c r="AFL60" i="4" s="1"/>
  <c r="AJA71" i="4"/>
  <c r="AIZ71" i="4"/>
  <c r="AIY71" i="4"/>
  <c r="AIX71" i="4"/>
  <c r="AIW71" i="4"/>
  <c r="AJA61" i="4"/>
  <c r="AIZ61" i="4"/>
  <c r="AIY61" i="4"/>
  <c r="AIX61" i="4"/>
  <c r="AIW61" i="4"/>
  <c r="AJA84" i="4"/>
  <c r="AIZ84" i="4"/>
  <c r="AIY84" i="4"/>
  <c r="AIX84" i="4"/>
  <c r="AIW84" i="4"/>
  <c r="AFL84" i="4" s="1"/>
  <c r="AJA38" i="4"/>
  <c r="AIZ38" i="4"/>
  <c r="AIY38" i="4"/>
  <c r="AIX38" i="4"/>
  <c r="AIW38" i="4"/>
  <c r="AFL38" i="4" s="1"/>
  <c r="AJA121" i="4"/>
  <c r="AIZ121" i="4"/>
  <c r="AIY121" i="4"/>
  <c r="AIX121" i="4"/>
  <c r="AIW121" i="4"/>
  <c r="AFL121" i="4" s="1"/>
  <c r="AIX24" i="4"/>
  <c r="AIW24" i="4"/>
  <c r="AFL24" i="4" s="1"/>
  <c r="AIZ24" i="4"/>
  <c r="AJA24" i="4"/>
  <c r="AIY24" i="4"/>
  <c r="AJA46" i="4"/>
  <c r="AIZ46" i="4"/>
  <c r="AIY46" i="4"/>
  <c r="AIX46" i="4"/>
  <c r="AIW46" i="4"/>
  <c r="AFL46" i="4" s="1"/>
  <c r="AJA73" i="4"/>
  <c r="AIZ73" i="4"/>
  <c r="AIY73" i="4"/>
  <c r="AIX73" i="4"/>
  <c r="AIW73" i="4"/>
  <c r="AFL73" i="4" s="1"/>
  <c r="AIY99" i="4"/>
  <c r="AIX99" i="4"/>
  <c r="AIW99" i="4"/>
  <c r="AFL99" i="4" s="1"/>
  <c r="AIZ99" i="4"/>
  <c r="AJA99" i="4"/>
  <c r="AJA77" i="4"/>
  <c r="AIZ77" i="4"/>
  <c r="AIY77" i="4"/>
  <c r="AIX77" i="4"/>
  <c r="AIW77" i="4"/>
  <c r="AFL77" i="4" s="1"/>
  <c r="AJA111" i="4"/>
  <c r="AIZ111" i="4"/>
  <c r="AIY111" i="4"/>
  <c r="AIX111" i="4"/>
  <c r="AIW111" i="4"/>
  <c r="AIY79" i="4"/>
  <c r="AIX79" i="4"/>
  <c r="AIW79" i="4"/>
  <c r="AJA79" i="4"/>
  <c r="AIZ79" i="4"/>
  <c r="AJA32" i="4"/>
  <c r="AIZ32" i="4"/>
  <c r="AIY32" i="4"/>
  <c r="AIX32" i="4"/>
  <c r="AIW32" i="4"/>
  <c r="AIW5" i="4"/>
  <c r="AFL5" i="4" s="1"/>
  <c r="AJA5" i="4"/>
  <c r="AIZ5" i="4"/>
  <c r="AIY5" i="4"/>
  <c r="AIX5" i="4"/>
  <c r="AIX107" i="4"/>
  <c r="AIW107" i="4"/>
  <c r="AFL107" i="4" s="1"/>
  <c r="AIZ107" i="4"/>
  <c r="AIY107" i="4"/>
  <c r="AJA107" i="4"/>
  <c r="AJA3" i="4"/>
  <c r="AIZ3" i="4"/>
  <c r="AIY3" i="4"/>
  <c r="AIX3" i="4"/>
  <c r="AIW3" i="4"/>
  <c r="AFL3" i="4" s="1"/>
  <c r="AJA63" i="4"/>
  <c r="AIZ63" i="4"/>
  <c r="AIY63" i="4"/>
  <c r="AIX63" i="4"/>
  <c r="AIW63" i="4"/>
  <c r="AIY81" i="4"/>
  <c r="AIX81" i="4"/>
  <c r="AIW81" i="4"/>
  <c r="AFL81" i="4" s="1"/>
  <c r="AJA81" i="4"/>
  <c r="AIZ81" i="4"/>
  <c r="AJA96" i="4"/>
  <c r="AIZ96" i="4"/>
  <c r="AIY96" i="4"/>
  <c r="AIX96" i="4"/>
  <c r="AIW96" i="4"/>
  <c r="AFL96" i="4" s="1"/>
  <c r="AIZ127" i="4"/>
  <c r="AIY127" i="4"/>
  <c r="AIX127" i="4"/>
  <c r="AIW127" i="4"/>
  <c r="AJA127" i="4"/>
  <c r="AJA62" i="4"/>
  <c r="AIZ62" i="4"/>
  <c r="AIY62" i="4"/>
  <c r="AIX62" i="4"/>
  <c r="AIW62" i="4"/>
  <c r="AFL62" i="4" s="1"/>
  <c r="AJA41" i="4"/>
  <c r="AIZ41" i="4"/>
  <c r="AIY41" i="4"/>
  <c r="AIX41" i="4"/>
  <c r="AIW41" i="4"/>
  <c r="AIW20" i="4"/>
  <c r="AFL20" i="4" s="1"/>
  <c r="AJA20" i="4"/>
  <c r="AIZ20" i="4"/>
  <c r="AIY20" i="4"/>
  <c r="AIX20" i="4"/>
  <c r="AJA126" i="4"/>
  <c r="AIZ126" i="4"/>
  <c r="AIY126" i="4"/>
  <c r="AIX126" i="4"/>
  <c r="AIW126" i="4"/>
  <c r="AFL126" i="4" s="1"/>
  <c r="AJA74" i="4"/>
  <c r="AIZ74" i="4"/>
  <c r="AIY74" i="4"/>
  <c r="AIX74" i="4"/>
  <c r="AIW74" i="4"/>
  <c r="AFL74" i="4" s="1"/>
  <c r="AJA89" i="4"/>
  <c r="AIZ89" i="4"/>
  <c r="AIY89" i="4"/>
  <c r="AIX89" i="4"/>
  <c r="AIW89" i="4"/>
  <c r="AFL89" i="4" s="1"/>
  <c r="AIZ106" i="4"/>
  <c r="AIY106" i="4"/>
  <c r="AIX106" i="4"/>
  <c r="AIW106" i="4"/>
  <c r="AFL106" i="4" s="1"/>
  <c r="AJA106" i="4"/>
  <c r="AJA36" i="4"/>
  <c r="AIZ36" i="4"/>
  <c r="AIY36" i="4"/>
  <c r="AIX36" i="4"/>
  <c r="AIW36" i="4"/>
  <c r="AJA49" i="4"/>
  <c r="AIZ49" i="4"/>
  <c r="AIY49" i="4"/>
  <c r="AIX49" i="4"/>
  <c r="AIW49" i="4"/>
  <c r="AIW91" i="4"/>
  <c r="AFL91" i="4" s="1"/>
  <c r="AIX91" i="4"/>
  <c r="AJA91" i="4"/>
  <c r="AIZ91" i="4"/>
  <c r="AIY91" i="4"/>
  <c r="AJA82" i="4"/>
  <c r="AIZ82" i="4"/>
  <c r="AIY82" i="4"/>
  <c r="AIX82" i="4"/>
  <c r="AIW82" i="4"/>
  <c r="AFL82" i="4" s="1"/>
  <c r="AJA109" i="4"/>
  <c r="AIZ109" i="4"/>
  <c r="AIY109" i="4"/>
  <c r="AIX109" i="4"/>
  <c r="AIW109" i="4"/>
  <c r="AFL109" i="4" s="1"/>
  <c r="AJA34" i="4"/>
  <c r="AIZ34" i="4"/>
  <c r="AIY34" i="4"/>
  <c r="AIX34" i="4"/>
  <c r="AIW34" i="4"/>
  <c r="AIW105" i="4"/>
  <c r="AJA105" i="4"/>
  <c r="AIX105" i="4"/>
  <c r="AIZ105" i="4"/>
  <c r="AIY105" i="4"/>
  <c r="AJA37" i="4"/>
  <c r="AIZ37" i="4"/>
  <c r="AIY37" i="4"/>
  <c r="AIX37" i="4"/>
  <c r="AIW37" i="4"/>
  <c r="AFL37" i="4" s="1"/>
  <c r="AIX45" i="4"/>
  <c r="AIW45" i="4"/>
  <c r="AJA45" i="4"/>
  <c r="AIZ45" i="4"/>
  <c r="AIY45" i="4"/>
  <c r="AIW101" i="4"/>
  <c r="AJA101" i="4"/>
  <c r="AIZ101" i="4"/>
  <c r="AIY101" i="4"/>
  <c r="AIX101" i="4"/>
  <c r="AIZ18" i="4"/>
  <c r="AIY18" i="4"/>
  <c r="AIX18" i="4"/>
  <c r="AIW18" i="4"/>
  <c r="AFL18" i="4" s="1"/>
  <c r="AJA18" i="4"/>
  <c r="AJA51" i="4"/>
  <c r="AIZ51" i="4"/>
  <c r="AIY51" i="4"/>
  <c r="AIX51" i="4"/>
  <c r="AIW51" i="4"/>
  <c r="AJA8" i="4"/>
  <c r="AIZ8" i="4"/>
  <c r="AIY8" i="4"/>
  <c r="AIX8" i="4"/>
  <c r="AIW8" i="4"/>
  <c r="AFL8" i="4" s="1"/>
  <c r="AJA54" i="4"/>
  <c r="AIZ54" i="4"/>
  <c r="AIY54" i="4"/>
  <c r="AIX54" i="4"/>
  <c r="AIW54" i="4"/>
  <c r="AFL54" i="4" s="1"/>
  <c r="AIX13" i="4"/>
  <c r="AIW13" i="4"/>
  <c r="AFL13" i="4" s="1"/>
  <c r="AJA13" i="4"/>
  <c r="AIZ13" i="4"/>
  <c r="AIY13" i="4"/>
  <c r="AIY33" i="4"/>
  <c r="AIX33" i="4"/>
  <c r="AIW33" i="4"/>
  <c r="AJA33" i="4"/>
  <c r="AIZ33" i="4"/>
  <c r="AJA12" i="4"/>
  <c r="AIZ12" i="4"/>
  <c r="AIY12" i="4"/>
  <c r="AIX12" i="4"/>
  <c r="AIW12" i="4"/>
  <c r="AIX26" i="4"/>
  <c r="AIW26" i="4"/>
  <c r="AIY26" i="4"/>
  <c r="AJA26" i="4"/>
  <c r="AIZ26" i="4"/>
  <c r="AJA21" i="4"/>
  <c r="AIZ21" i="4"/>
  <c r="AIY21" i="4"/>
  <c r="AIX21" i="4"/>
  <c r="AIW21" i="4"/>
  <c r="AFL21" i="4" s="1"/>
  <c r="AJA85" i="4"/>
  <c r="AIZ85" i="4"/>
  <c r="AIY85" i="4"/>
  <c r="AIX85" i="4"/>
  <c r="AIW85" i="4"/>
  <c r="AFL85" i="4" s="1"/>
  <c r="AJA58" i="4"/>
  <c r="AIZ58" i="4"/>
  <c r="AIY58" i="4"/>
  <c r="AIX58" i="4"/>
  <c r="AIW58" i="4"/>
  <c r="AFL58" i="4" s="1"/>
  <c r="AJA42" i="4"/>
  <c r="AIZ42" i="4"/>
  <c r="AIY42" i="4"/>
  <c r="AIX42" i="4"/>
  <c r="AIW42" i="4"/>
  <c r="AIZ15" i="4"/>
  <c r="AIY15" i="4"/>
  <c r="AIX15" i="4"/>
  <c r="AIW15" i="4"/>
  <c r="AJA15" i="4"/>
  <c r="AJA7" i="4"/>
  <c r="AIZ7" i="4"/>
  <c r="AIY7" i="4"/>
  <c r="AIX7" i="4"/>
  <c r="AIW7" i="4"/>
  <c r="AFL7" i="4" s="1"/>
  <c r="AJA64" i="4"/>
  <c r="AIZ64" i="4"/>
  <c r="AIY64" i="4"/>
  <c r="AIX64" i="4"/>
  <c r="AIW64" i="4"/>
  <c r="AFL64" i="4" s="1"/>
  <c r="AIW16" i="4"/>
  <c r="AFL16" i="4" s="1"/>
  <c r="AJA16" i="4"/>
  <c r="AIZ16" i="4"/>
  <c r="AIY16" i="4"/>
  <c r="AIX16" i="4"/>
  <c r="AIX43" i="4"/>
  <c r="AIW43" i="4"/>
  <c r="AFL43" i="4" s="1"/>
  <c r="AIY43" i="4"/>
  <c r="AJA43" i="4"/>
  <c r="AIZ43" i="4"/>
  <c r="AJA25" i="4"/>
  <c r="AIZ25" i="4"/>
  <c r="AIY25" i="4"/>
  <c r="AIX25" i="4"/>
  <c r="AIW25" i="4"/>
  <c r="AJA87" i="4"/>
  <c r="AIZ87" i="4"/>
  <c r="AIY87" i="4"/>
  <c r="AIX87" i="4"/>
  <c r="AIW87" i="4"/>
  <c r="AFL87" i="4" s="1"/>
  <c r="AJA78" i="4"/>
  <c r="AIZ78" i="4"/>
  <c r="AIY78" i="4"/>
  <c r="AIX78" i="4"/>
  <c r="AIW78" i="4"/>
  <c r="AFL78" i="4" s="1"/>
  <c r="AIZ50" i="4"/>
  <c r="AIY50" i="4"/>
  <c r="AIX50" i="4"/>
  <c r="AIW50" i="4"/>
  <c r="AJA50" i="4"/>
  <c r="AJA86" i="4"/>
  <c r="AIZ86" i="4"/>
  <c r="AIY86" i="4"/>
  <c r="AIX86" i="4"/>
  <c r="AIW86" i="4"/>
  <c r="AJA23" i="4"/>
  <c r="AIZ23" i="4"/>
  <c r="AIY23" i="4"/>
  <c r="AIX23" i="4"/>
  <c r="AIW23" i="4"/>
  <c r="AJA93" i="4"/>
  <c r="AIZ93" i="4"/>
  <c r="AIY93" i="4"/>
  <c r="AIX93" i="4"/>
  <c r="AIW93" i="4"/>
  <c r="AJA55" i="4"/>
  <c r="AIZ55" i="4"/>
  <c r="AIY55" i="4"/>
  <c r="AIX55" i="4"/>
  <c r="AIW55" i="4"/>
  <c r="AJA125" i="4"/>
  <c r="AIZ125" i="4"/>
  <c r="AIY125" i="4"/>
  <c r="AIX125" i="4"/>
  <c r="AIW125" i="4"/>
  <c r="AFL125" i="4" s="1"/>
  <c r="AJA92" i="4"/>
  <c r="AIZ92" i="4"/>
  <c r="AIY92" i="4"/>
  <c r="AIX92" i="4"/>
  <c r="AIW92" i="4"/>
  <c r="AFL92" i="4" s="1"/>
  <c r="AIX75" i="4"/>
  <c r="AIW75" i="4"/>
  <c r="AFL75" i="4" s="1"/>
  <c r="AJA75" i="4"/>
  <c r="AIZ75" i="4"/>
  <c r="AIY75" i="4"/>
  <c r="AJA10" i="4"/>
  <c r="AIZ10" i="4"/>
  <c r="AIY10" i="4"/>
  <c r="AIX10" i="4"/>
  <c r="AIW10" i="4"/>
  <c r="ALW18" i="16"/>
  <c r="ALV18" i="16"/>
  <c r="ALU18" i="16"/>
  <c r="ALT18" i="16"/>
  <c r="ALS18" i="16"/>
  <c r="ALR18" i="16"/>
  <c r="ALQ18" i="16"/>
  <c r="ALP18" i="16"/>
  <c r="ALO18" i="16"/>
  <c r="ALN18" i="16"/>
  <c r="ALM18" i="16"/>
  <c r="ALL18" i="16"/>
  <c r="ALK18" i="16"/>
  <c r="ALJ18" i="16"/>
  <c r="ALI18" i="16"/>
  <c r="ALH18" i="16"/>
  <c r="ALG18" i="16"/>
  <c r="ALF18" i="16"/>
  <c r="ALE18" i="16"/>
  <c r="ALD18" i="16"/>
  <c r="ALC18" i="16"/>
  <c r="ALB18" i="16"/>
  <c r="ALA18" i="16"/>
  <c r="AKZ18" i="16"/>
  <c r="AKY18" i="16"/>
  <c r="AKX18" i="16"/>
  <c r="AKW18" i="16"/>
  <c r="AKV18" i="16"/>
  <c r="AKU18" i="16"/>
  <c r="AKT18" i="16"/>
  <c r="AKS18" i="16"/>
  <c r="AKR18" i="16"/>
  <c r="AKQ18" i="16"/>
  <c r="AKP18" i="16"/>
  <c r="AKO18" i="16"/>
  <c r="AKN18" i="16"/>
  <c r="AKM18" i="16"/>
  <c r="AKL18" i="16"/>
  <c r="AKK18" i="16"/>
  <c r="AKJ18" i="16"/>
  <c r="AKI18" i="16"/>
  <c r="AKH18" i="16"/>
  <c r="AKG18" i="16"/>
  <c r="AKF18" i="16"/>
  <c r="AKE18" i="16"/>
  <c r="AKD18" i="16"/>
  <c r="AKC18" i="16"/>
  <c r="AKB18" i="16"/>
  <c r="AKA18" i="16"/>
  <c r="AJZ18" i="16"/>
  <c r="AJY18" i="16"/>
  <c r="AJX18" i="16"/>
  <c r="AJW18" i="16"/>
  <c r="AJV18" i="16"/>
  <c r="AJU18" i="16"/>
  <c r="AJT18" i="16"/>
  <c r="AJS18" i="16"/>
  <c r="AJR18" i="16"/>
  <c r="AJQ18" i="16"/>
  <c r="AJP18" i="16"/>
  <c r="AJO18" i="16"/>
  <c r="AJN18" i="16"/>
  <c r="AJM18" i="16"/>
  <c r="AJL18" i="16"/>
  <c r="AJK18" i="16"/>
  <c r="AJJ18" i="16"/>
  <c r="AJI18" i="16"/>
  <c r="AJH18" i="16"/>
  <c r="AJG18" i="16"/>
  <c r="AJF18" i="16"/>
  <c r="AJE18" i="16"/>
  <c r="AJD18" i="16"/>
  <c r="AJC18" i="16"/>
  <c r="AJB18" i="16"/>
  <c r="AJA18" i="16"/>
  <c r="AIZ18" i="16"/>
  <c r="AIY18" i="16"/>
  <c r="AIX18" i="16"/>
  <c r="AIW18" i="16"/>
  <c r="ALW15" i="16"/>
  <c r="ALV15" i="16"/>
  <c r="ALU15" i="16"/>
  <c r="ALT15" i="16"/>
  <c r="ALS15" i="16"/>
  <c r="ALR15" i="16"/>
  <c r="ALQ15" i="16"/>
  <c r="ALP15" i="16"/>
  <c r="ALO15" i="16"/>
  <c r="ALN15" i="16"/>
  <c r="ALM15" i="16"/>
  <c r="ALL15" i="16"/>
  <c r="ALK15" i="16"/>
  <c r="ALJ15" i="16"/>
  <c r="ALI15" i="16"/>
  <c r="ALH15" i="16"/>
  <c r="ALG15" i="16"/>
  <c r="ALF15" i="16"/>
  <c r="ALE15" i="16"/>
  <c r="ALD15" i="16"/>
  <c r="ALC15" i="16"/>
  <c r="ALB15" i="16"/>
  <c r="ALA15" i="16"/>
  <c r="AKZ15" i="16"/>
  <c r="AKY15" i="16"/>
  <c r="AKX15" i="16"/>
  <c r="AKW15" i="16"/>
  <c r="AKV15" i="16"/>
  <c r="AKU15" i="16"/>
  <c r="AKT15" i="16"/>
  <c r="AKS15" i="16"/>
  <c r="AKR15" i="16"/>
  <c r="AKQ15" i="16"/>
  <c r="AKP15" i="16"/>
  <c r="AKO15" i="16"/>
  <c r="AKN15" i="16"/>
  <c r="AKM15" i="16"/>
  <c r="AKL15" i="16"/>
  <c r="AKK15" i="16"/>
  <c r="AKJ15" i="16"/>
  <c r="AKI15" i="16"/>
  <c r="AKH15" i="16"/>
  <c r="AKG15" i="16"/>
  <c r="AKF15" i="16"/>
  <c r="AKE15" i="16"/>
  <c r="AKD15" i="16"/>
  <c r="AKC15" i="16"/>
  <c r="AKB15" i="16"/>
  <c r="AKA15" i="16"/>
  <c r="AJZ15" i="16"/>
  <c r="AJY15" i="16"/>
  <c r="AJX15" i="16"/>
  <c r="AJW15" i="16"/>
  <c r="AJV15" i="16"/>
  <c r="AJU15" i="16"/>
  <c r="AJT15" i="16"/>
  <c r="AJS15" i="16"/>
  <c r="AJR15" i="16"/>
  <c r="AJQ15" i="16"/>
  <c r="AJP15" i="16"/>
  <c r="AJO15" i="16"/>
  <c r="AJN15" i="16"/>
  <c r="AJM15" i="16"/>
  <c r="AJL15" i="16"/>
  <c r="AJK15" i="16"/>
  <c r="AJJ15" i="16"/>
  <c r="AJI15" i="16"/>
  <c r="AJH15" i="16"/>
  <c r="AJG15" i="16"/>
  <c r="AJF15" i="16"/>
  <c r="AJE15" i="16"/>
  <c r="AJD15" i="16"/>
  <c r="AJC15" i="16"/>
  <c r="AJB15" i="16"/>
  <c r="AJA15" i="16"/>
  <c r="AIZ15" i="16"/>
  <c r="AIY15" i="16"/>
  <c r="AIX15" i="16"/>
  <c r="AIW15" i="16"/>
  <c r="ALW17" i="16"/>
  <c r="ALV17" i="16"/>
  <c r="ALU17" i="16"/>
  <c r="ALT17" i="16"/>
  <c r="ALS17" i="16"/>
  <c r="ALR17" i="16"/>
  <c r="ALQ17" i="16"/>
  <c r="ALP17" i="16"/>
  <c r="ALO17" i="16"/>
  <c r="ALN17" i="16"/>
  <c r="ALM17" i="16"/>
  <c r="ALL17" i="16"/>
  <c r="ALK17" i="16"/>
  <c r="ALJ17" i="16"/>
  <c r="ALI17" i="16"/>
  <c r="ALH17" i="16"/>
  <c r="ALG17" i="16"/>
  <c r="ALF17" i="16"/>
  <c r="ALE17" i="16"/>
  <c r="ALD17" i="16"/>
  <c r="ALC17" i="16"/>
  <c r="ALB17" i="16"/>
  <c r="ALA17" i="16"/>
  <c r="AKZ17" i="16"/>
  <c r="AKY17" i="16"/>
  <c r="AKX17" i="16"/>
  <c r="AKW17" i="16"/>
  <c r="AKV17" i="16"/>
  <c r="AKU17" i="16"/>
  <c r="AKT17" i="16"/>
  <c r="AKS17" i="16"/>
  <c r="AKR17" i="16"/>
  <c r="AKQ17" i="16"/>
  <c r="AKP17" i="16"/>
  <c r="AKO17" i="16"/>
  <c r="AKN17" i="16"/>
  <c r="AKM17" i="16"/>
  <c r="AKL17" i="16"/>
  <c r="AKK17" i="16"/>
  <c r="AKJ17" i="16"/>
  <c r="AKI17" i="16"/>
  <c r="AKH17" i="16"/>
  <c r="AKG17" i="16"/>
  <c r="AKF17" i="16"/>
  <c r="AKE17" i="16"/>
  <c r="AKD17" i="16"/>
  <c r="AKC17" i="16"/>
  <c r="AKB17" i="16"/>
  <c r="AKA17" i="16"/>
  <c r="AJZ17" i="16"/>
  <c r="AJY17" i="16"/>
  <c r="AJX17" i="16"/>
  <c r="AJW17" i="16"/>
  <c r="AJV17" i="16"/>
  <c r="AJU17" i="16"/>
  <c r="AJT17" i="16"/>
  <c r="AJS17" i="16"/>
  <c r="AJR17" i="16"/>
  <c r="AJQ17" i="16"/>
  <c r="AJP17" i="16"/>
  <c r="AJO17" i="16"/>
  <c r="AJN17" i="16"/>
  <c r="AJM17" i="16"/>
  <c r="AJL17" i="16"/>
  <c r="AJK17" i="16"/>
  <c r="AJJ17" i="16"/>
  <c r="AJI17" i="16"/>
  <c r="AJH17" i="16"/>
  <c r="AJG17" i="16"/>
  <c r="AJF17" i="16"/>
  <c r="AJE17" i="16"/>
  <c r="AJD17" i="16"/>
  <c r="AJC17" i="16"/>
  <c r="AJB17" i="16"/>
  <c r="AJA17" i="16"/>
  <c r="AIZ17" i="16"/>
  <c r="AIY17" i="16"/>
  <c r="AIX17" i="16"/>
  <c r="AIW17" i="16"/>
  <c r="ALW12" i="16"/>
  <c r="ALV12" i="16"/>
  <c r="ALU12" i="16"/>
  <c r="ALT12" i="16"/>
  <c r="ALS12" i="16"/>
  <c r="ALR12" i="16"/>
  <c r="ALQ12" i="16"/>
  <c r="ALP12" i="16"/>
  <c r="ALO12" i="16"/>
  <c r="ALN12" i="16"/>
  <c r="ALM12" i="16"/>
  <c r="ALL12" i="16"/>
  <c r="ALK12" i="16"/>
  <c r="ALJ12" i="16"/>
  <c r="ALI12" i="16"/>
  <c r="ALH12" i="16"/>
  <c r="ALG12" i="16"/>
  <c r="ALF12" i="16"/>
  <c r="ALE12" i="16"/>
  <c r="ALD12" i="16"/>
  <c r="ALC12" i="16"/>
  <c r="ALB12" i="16"/>
  <c r="ALA12" i="16"/>
  <c r="AKZ12" i="16"/>
  <c r="AKY12" i="16"/>
  <c r="AKX12" i="16"/>
  <c r="AKW12" i="16"/>
  <c r="AKV12" i="16"/>
  <c r="AKU12" i="16"/>
  <c r="AKT12" i="16"/>
  <c r="AKS12" i="16"/>
  <c r="AKR12" i="16"/>
  <c r="AKQ12" i="16"/>
  <c r="AKP12" i="16"/>
  <c r="AKO12" i="16"/>
  <c r="AKN12" i="16"/>
  <c r="AKM12" i="16"/>
  <c r="AKL12" i="16"/>
  <c r="AKK12" i="16"/>
  <c r="AKJ12" i="16"/>
  <c r="AKI12" i="16"/>
  <c r="AKH12" i="16"/>
  <c r="AKG12" i="16"/>
  <c r="AKF12" i="16"/>
  <c r="AKE12" i="16"/>
  <c r="AKD12" i="16"/>
  <c r="AKC12" i="16"/>
  <c r="AKB12" i="16"/>
  <c r="AKA12" i="16"/>
  <c r="AJZ12" i="16"/>
  <c r="AJY12" i="16"/>
  <c r="AJX12" i="16"/>
  <c r="AJW12" i="16"/>
  <c r="AJV12" i="16"/>
  <c r="AJU12" i="16"/>
  <c r="AJT12" i="16"/>
  <c r="AJS12" i="16"/>
  <c r="AJR12" i="16"/>
  <c r="AJQ12" i="16"/>
  <c r="AJP12" i="16"/>
  <c r="AJO12" i="16"/>
  <c r="AJN12" i="16"/>
  <c r="AJM12" i="16"/>
  <c r="AJL12" i="16"/>
  <c r="AJK12" i="16"/>
  <c r="AJJ12" i="16"/>
  <c r="AJI12" i="16"/>
  <c r="AJH12" i="16"/>
  <c r="AJG12" i="16"/>
  <c r="AJF12" i="16"/>
  <c r="AJE12" i="16"/>
  <c r="AIX12" i="16"/>
  <c r="AIW12" i="16"/>
  <c r="ALW13" i="16"/>
  <c r="ALV13" i="16"/>
  <c r="ALU13" i="16"/>
  <c r="ALT13" i="16"/>
  <c r="ALS13" i="16"/>
  <c r="ALR13" i="16"/>
  <c r="ALQ13" i="16"/>
  <c r="ALP13" i="16"/>
  <c r="ALO13" i="16"/>
  <c r="ALN13" i="16"/>
  <c r="ALM13" i="16"/>
  <c r="ALL13" i="16"/>
  <c r="ALK13" i="16"/>
  <c r="ALJ13" i="16"/>
  <c r="ALI13" i="16"/>
  <c r="ALH13" i="16"/>
  <c r="ALG13" i="16"/>
  <c r="ALF13" i="16"/>
  <c r="ALE13" i="16"/>
  <c r="ALD13" i="16"/>
  <c r="ALC13" i="16"/>
  <c r="ALB13" i="16"/>
  <c r="ALA13" i="16"/>
  <c r="AKZ13" i="16"/>
  <c r="AKY13" i="16"/>
  <c r="AKX13" i="16"/>
  <c r="AKW13" i="16"/>
  <c r="AKV13" i="16"/>
  <c r="AKU13" i="16"/>
  <c r="AKT13" i="16"/>
  <c r="AKS13" i="16"/>
  <c r="AKR13" i="16"/>
  <c r="AKQ13" i="16"/>
  <c r="AKP13" i="16"/>
  <c r="AKO13" i="16"/>
  <c r="AKN13" i="16"/>
  <c r="AKM13" i="16"/>
  <c r="AKL13" i="16"/>
  <c r="AKK13" i="16"/>
  <c r="AKJ13" i="16"/>
  <c r="AKI13" i="16"/>
  <c r="AKH13" i="16"/>
  <c r="AKG13" i="16"/>
  <c r="AKF13" i="16"/>
  <c r="AKE13" i="16"/>
  <c r="AKD13" i="16"/>
  <c r="AKC13" i="16"/>
  <c r="AKB13" i="16"/>
  <c r="AKA13" i="16"/>
  <c r="AJZ13" i="16"/>
  <c r="AJY13" i="16"/>
  <c r="AJX13" i="16"/>
  <c r="AJW13" i="16"/>
  <c r="AJV13" i="16"/>
  <c r="AJU13" i="16"/>
  <c r="AJT13" i="16"/>
  <c r="AJS13" i="16"/>
  <c r="AJR13" i="16"/>
  <c r="AJQ13" i="16"/>
  <c r="AJP13" i="16"/>
  <c r="AJO13" i="16"/>
  <c r="AJN13" i="16"/>
  <c r="AJM13" i="16"/>
  <c r="AJL13" i="16"/>
  <c r="AJK13" i="16"/>
  <c r="AJJ13" i="16"/>
  <c r="AJI13" i="16"/>
  <c r="AJH13" i="16"/>
  <c r="AJG13" i="16"/>
  <c r="AJF13" i="16"/>
  <c r="AJE13" i="16"/>
  <c r="AIX13" i="16"/>
  <c r="AIW13" i="16"/>
  <c r="ALW14" i="16"/>
  <c r="ALV14" i="16"/>
  <c r="ALU14" i="16"/>
  <c r="ALT14" i="16"/>
  <c r="ALS14" i="16"/>
  <c r="ALR14" i="16"/>
  <c r="ALQ14" i="16"/>
  <c r="ALP14" i="16"/>
  <c r="ALO14" i="16"/>
  <c r="ALN14" i="16"/>
  <c r="ALM14" i="16"/>
  <c r="ALL14" i="16"/>
  <c r="ALK14" i="16"/>
  <c r="ALJ14" i="16"/>
  <c r="ALI14" i="16"/>
  <c r="ALH14" i="16"/>
  <c r="ALG14" i="16"/>
  <c r="ALF14" i="16"/>
  <c r="ALE14" i="16"/>
  <c r="ALD14" i="16"/>
  <c r="ALC14" i="16"/>
  <c r="ALB14" i="16"/>
  <c r="ALA14" i="16"/>
  <c r="AKZ14" i="16"/>
  <c r="AKY14" i="16"/>
  <c r="AKX14" i="16"/>
  <c r="AKW14" i="16"/>
  <c r="AKV14" i="16"/>
  <c r="AKU14" i="16"/>
  <c r="AKT14" i="16"/>
  <c r="AKS14" i="16"/>
  <c r="AKR14" i="16"/>
  <c r="AKQ14" i="16"/>
  <c r="AKP14" i="16"/>
  <c r="AKO14" i="16"/>
  <c r="AKN14" i="16"/>
  <c r="AKM14" i="16"/>
  <c r="AKL14" i="16"/>
  <c r="AKK14" i="16"/>
  <c r="AKJ14" i="16"/>
  <c r="AKI14" i="16"/>
  <c r="AKH14" i="16"/>
  <c r="AKG14" i="16"/>
  <c r="AKF14" i="16"/>
  <c r="AKE14" i="16"/>
  <c r="AKD14" i="16"/>
  <c r="AKC14" i="16"/>
  <c r="AKB14" i="16"/>
  <c r="AKA14" i="16"/>
  <c r="AJZ14" i="16"/>
  <c r="AJY14" i="16"/>
  <c r="AJX14" i="16"/>
  <c r="AJW14" i="16"/>
  <c r="AJV14" i="16"/>
  <c r="AJU14" i="16"/>
  <c r="AJT14" i="16"/>
  <c r="AJS14" i="16"/>
  <c r="AJR14" i="16"/>
  <c r="AJQ14" i="16"/>
  <c r="AJP14" i="16"/>
  <c r="AJO14" i="16"/>
  <c r="AJN14" i="16"/>
  <c r="AJM14" i="16"/>
  <c r="AJL14" i="16"/>
  <c r="AJK14" i="16"/>
  <c r="AJJ14" i="16"/>
  <c r="AJI14" i="16"/>
  <c r="AJH14" i="16"/>
  <c r="AJG14" i="16"/>
  <c r="AJF14" i="16"/>
  <c r="AJE14" i="16"/>
  <c r="AIX14" i="16"/>
  <c r="AIW14" i="16"/>
  <c r="ALW16" i="16"/>
  <c r="ALV16" i="16"/>
  <c r="ALU16" i="16"/>
  <c r="ALT16" i="16"/>
  <c r="ALS16" i="16"/>
  <c r="ALR16" i="16"/>
  <c r="ALQ16" i="16"/>
  <c r="ALP16" i="16"/>
  <c r="ALO16" i="16"/>
  <c r="ALN16" i="16"/>
  <c r="ALM16" i="16"/>
  <c r="ALL16" i="16"/>
  <c r="ALK16" i="16"/>
  <c r="ALJ16" i="16"/>
  <c r="ALI16" i="16"/>
  <c r="ALH16" i="16"/>
  <c r="ALG16" i="16"/>
  <c r="ALF16" i="16"/>
  <c r="ALE16" i="16"/>
  <c r="ALD16" i="16"/>
  <c r="ALC16" i="16"/>
  <c r="ALB16" i="16"/>
  <c r="ALA16" i="16"/>
  <c r="AKZ16" i="16"/>
  <c r="AKY16" i="16"/>
  <c r="AKX16" i="16"/>
  <c r="AKW16" i="16"/>
  <c r="AKV16" i="16"/>
  <c r="AKU16" i="16"/>
  <c r="AKT16" i="16"/>
  <c r="AKS16" i="16"/>
  <c r="AKR16" i="16"/>
  <c r="AKQ16" i="16"/>
  <c r="AKP16" i="16"/>
  <c r="AKO16" i="16"/>
  <c r="AKN16" i="16"/>
  <c r="AKM16" i="16"/>
  <c r="AKL16" i="16"/>
  <c r="AKK16" i="16"/>
  <c r="AKJ16" i="16"/>
  <c r="AKI16" i="16"/>
  <c r="AKH16" i="16"/>
  <c r="AKG16" i="16"/>
  <c r="AKF16" i="16"/>
  <c r="AKE16" i="16"/>
  <c r="AKD16" i="16"/>
  <c r="AKC16" i="16"/>
  <c r="AKB16" i="16"/>
  <c r="AKA16" i="16"/>
  <c r="AJZ16" i="16"/>
  <c r="AJY16" i="16"/>
  <c r="AJX16" i="16"/>
  <c r="AJW16" i="16"/>
  <c r="AJV16" i="16"/>
  <c r="AJU16" i="16"/>
  <c r="AJT16" i="16"/>
  <c r="AJS16" i="16"/>
  <c r="AJR16" i="16"/>
  <c r="AJQ16" i="16"/>
  <c r="AJP16" i="16"/>
  <c r="AJO16" i="16"/>
  <c r="AJN16" i="16"/>
  <c r="AJM16" i="16"/>
  <c r="AJL16" i="16"/>
  <c r="AJK16" i="16"/>
  <c r="AJJ16" i="16"/>
  <c r="AJI16" i="16"/>
  <c r="AJH16" i="16"/>
  <c r="AJG16" i="16"/>
  <c r="AJF16" i="16"/>
  <c r="AJE16" i="16"/>
  <c r="AIX16" i="16"/>
  <c r="AIW16" i="16"/>
  <c r="ALW11" i="16"/>
  <c r="ALV11" i="16"/>
  <c r="ALU11" i="16"/>
  <c r="ALT11" i="16"/>
  <c r="ALS11" i="16"/>
  <c r="ALR11" i="16"/>
  <c r="ALQ11" i="16"/>
  <c r="ALP11" i="16"/>
  <c r="ALO11" i="16"/>
  <c r="ALN11" i="16"/>
  <c r="ALM11" i="16"/>
  <c r="ALL11" i="16"/>
  <c r="ALK11" i="16"/>
  <c r="ALJ11" i="16"/>
  <c r="ALI11" i="16"/>
  <c r="ALH11" i="16"/>
  <c r="ALG11" i="16"/>
  <c r="ALF11" i="16"/>
  <c r="ALE11" i="16"/>
  <c r="ALD11" i="16"/>
  <c r="ALC11" i="16"/>
  <c r="ALB11" i="16"/>
  <c r="ALA11" i="16"/>
  <c r="AKZ11" i="16"/>
  <c r="AKY11" i="16"/>
  <c r="AKX11" i="16"/>
  <c r="AKW11" i="16"/>
  <c r="AKV11" i="16"/>
  <c r="AKU11" i="16"/>
  <c r="AKT11" i="16"/>
  <c r="AKS11" i="16"/>
  <c r="AKR11" i="16"/>
  <c r="AKQ11" i="16"/>
  <c r="AKP11" i="16"/>
  <c r="AKO11" i="16"/>
  <c r="AKN11" i="16"/>
  <c r="AKM11" i="16"/>
  <c r="AKL11" i="16"/>
  <c r="AKK11" i="16"/>
  <c r="AKJ11" i="16"/>
  <c r="AKI11" i="16"/>
  <c r="AKH11" i="16"/>
  <c r="AKG11" i="16"/>
  <c r="AKF11" i="16"/>
  <c r="AKE11" i="16"/>
  <c r="AKD11" i="16"/>
  <c r="AKC11" i="16"/>
  <c r="AKB11" i="16"/>
  <c r="AKA11" i="16"/>
  <c r="AJZ11" i="16"/>
  <c r="AJY11" i="16"/>
  <c r="AJX11" i="16"/>
  <c r="AJW11" i="16"/>
  <c r="AJV11" i="16"/>
  <c r="AJU11" i="16"/>
  <c r="AJT11" i="16"/>
  <c r="AJS11" i="16"/>
  <c r="AJR11" i="16"/>
  <c r="AJQ11" i="16"/>
  <c r="AJP11" i="16"/>
  <c r="AJO11" i="16"/>
  <c r="AJN11" i="16"/>
  <c r="AJM11" i="16"/>
  <c r="AJL11" i="16"/>
  <c r="AJK11" i="16"/>
  <c r="AJJ11" i="16"/>
  <c r="AJI11" i="16"/>
  <c r="AJH11" i="16"/>
  <c r="AJG11" i="16"/>
  <c r="AJF11" i="16"/>
  <c r="AJE11" i="16"/>
  <c r="AJD11" i="16"/>
  <c r="AJC11" i="16"/>
  <c r="AJB11" i="16"/>
  <c r="AJA11" i="16"/>
  <c r="AIZ11" i="16"/>
  <c r="AIY11" i="16"/>
  <c r="AIX11" i="16"/>
  <c r="AIW11" i="16"/>
  <c r="ALW10" i="16"/>
  <c r="ALV10" i="16"/>
  <c r="ALU10" i="16"/>
  <c r="ALT10" i="16"/>
  <c r="ALS10" i="16"/>
  <c r="ALR10" i="16"/>
  <c r="ALQ10" i="16"/>
  <c r="ALP10" i="16"/>
  <c r="ALO10" i="16"/>
  <c r="ALN10" i="16"/>
  <c r="ALM10" i="16"/>
  <c r="ALL10" i="16"/>
  <c r="ALK10" i="16"/>
  <c r="ALJ10" i="16"/>
  <c r="ALI10" i="16"/>
  <c r="ALH10" i="16"/>
  <c r="ALG10" i="16"/>
  <c r="ALF10" i="16"/>
  <c r="ALE10" i="16"/>
  <c r="ALD10" i="16"/>
  <c r="ALC10" i="16"/>
  <c r="ALB10" i="16"/>
  <c r="ALA10" i="16"/>
  <c r="AKZ10" i="16"/>
  <c r="AKY10" i="16"/>
  <c r="AKX10" i="16"/>
  <c r="AKW10" i="16"/>
  <c r="AKV10" i="16"/>
  <c r="AKU10" i="16"/>
  <c r="AKT10" i="16"/>
  <c r="AKS10" i="16"/>
  <c r="AKR10" i="16"/>
  <c r="AKQ10" i="16"/>
  <c r="AKP10" i="16"/>
  <c r="AKO10" i="16"/>
  <c r="AKN10" i="16"/>
  <c r="AKM10" i="16"/>
  <c r="AKL10" i="16"/>
  <c r="AKK10" i="16"/>
  <c r="AKJ10" i="16"/>
  <c r="AKI10" i="16"/>
  <c r="AKH10" i="16"/>
  <c r="AKG10" i="16"/>
  <c r="AKF10" i="16"/>
  <c r="AKE10" i="16"/>
  <c r="AKD10" i="16"/>
  <c r="AKC10" i="16"/>
  <c r="AKB10" i="16"/>
  <c r="AKA10" i="16"/>
  <c r="AJZ10" i="16"/>
  <c r="AJY10" i="16"/>
  <c r="AJX10" i="16"/>
  <c r="AJW10" i="16"/>
  <c r="AJV10" i="16"/>
  <c r="AJU10" i="16"/>
  <c r="AJT10" i="16"/>
  <c r="AJS10" i="16"/>
  <c r="AJR10" i="16"/>
  <c r="AJQ10" i="16"/>
  <c r="AJP10" i="16"/>
  <c r="AJO10" i="16"/>
  <c r="AJN10" i="16"/>
  <c r="AJM10" i="16"/>
  <c r="AJL10" i="16"/>
  <c r="AJK10" i="16"/>
  <c r="AJJ10" i="16"/>
  <c r="AJI10" i="16"/>
  <c r="AJH10" i="16"/>
  <c r="AJG10" i="16"/>
  <c r="AJF10" i="16"/>
  <c r="AJE10" i="16"/>
  <c r="AIX10" i="16"/>
  <c r="AIW10" i="16"/>
  <c r="ALW8" i="16"/>
  <c r="ALV8" i="16"/>
  <c r="ALU8" i="16"/>
  <c r="ALT8" i="16"/>
  <c r="ALS8" i="16"/>
  <c r="ALR8" i="16"/>
  <c r="ALQ8" i="16"/>
  <c r="ALP8" i="16"/>
  <c r="ALO8" i="16"/>
  <c r="ALN8" i="16"/>
  <c r="ALM8" i="16"/>
  <c r="ALL8" i="16"/>
  <c r="ALK8" i="16"/>
  <c r="ALJ8" i="16"/>
  <c r="ALI8" i="16"/>
  <c r="ALH8" i="16"/>
  <c r="ALG8" i="16"/>
  <c r="ALF8" i="16"/>
  <c r="ALE8" i="16"/>
  <c r="ALD8" i="16"/>
  <c r="ALC8" i="16"/>
  <c r="ALB8" i="16"/>
  <c r="ALA8" i="16"/>
  <c r="AKZ8" i="16"/>
  <c r="AKY8" i="16"/>
  <c r="AKX8" i="16"/>
  <c r="AKW8" i="16"/>
  <c r="AKV8" i="16"/>
  <c r="AKU8" i="16"/>
  <c r="AKT8" i="16"/>
  <c r="AKS8" i="16"/>
  <c r="AKR8" i="16"/>
  <c r="AKQ8" i="16"/>
  <c r="AKP8" i="16"/>
  <c r="AKO8" i="16"/>
  <c r="AKN8" i="16"/>
  <c r="AKM8" i="16"/>
  <c r="AKL8" i="16"/>
  <c r="AKK8" i="16"/>
  <c r="AKJ8" i="16"/>
  <c r="AKI8" i="16"/>
  <c r="AKH8" i="16"/>
  <c r="AKG8" i="16"/>
  <c r="AKF8" i="16"/>
  <c r="AKE8" i="16"/>
  <c r="AKD8" i="16"/>
  <c r="AKC8" i="16"/>
  <c r="AKB8" i="16"/>
  <c r="AKA8" i="16"/>
  <c r="AJZ8" i="16"/>
  <c r="AJY8" i="16"/>
  <c r="AJX8" i="16"/>
  <c r="AJW8" i="16"/>
  <c r="AJV8" i="16"/>
  <c r="AJU8" i="16"/>
  <c r="AJT8" i="16"/>
  <c r="AJS8" i="16"/>
  <c r="AJR8" i="16"/>
  <c r="AJQ8" i="16"/>
  <c r="AJP8" i="16"/>
  <c r="AJO8" i="16"/>
  <c r="AJN8" i="16"/>
  <c r="AJM8" i="16"/>
  <c r="AJL8" i="16"/>
  <c r="AJK8" i="16"/>
  <c r="AJJ8" i="16"/>
  <c r="AJI8" i="16"/>
  <c r="AJH8" i="16"/>
  <c r="AJG8" i="16"/>
  <c r="AJF8" i="16"/>
  <c r="AJE8" i="16"/>
  <c r="AIX8" i="16"/>
  <c r="AIW8" i="16"/>
  <c r="ALW9" i="16"/>
  <c r="ALV9" i="16"/>
  <c r="ALU9" i="16"/>
  <c r="ALT9" i="16"/>
  <c r="ALS9" i="16"/>
  <c r="ALR9" i="16"/>
  <c r="ALQ9" i="16"/>
  <c r="ALP9" i="16"/>
  <c r="ALO9" i="16"/>
  <c r="ALN9" i="16"/>
  <c r="ALM9" i="16"/>
  <c r="ALL9" i="16"/>
  <c r="ALK9" i="16"/>
  <c r="ALJ9" i="16"/>
  <c r="ALI9" i="16"/>
  <c r="ALH9" i="16"/>
  <c r="ALG9" i="16"/>
  <c r="ALF9" i="16"/>
  <c r="ALE9" i="16"/>
  <c r="ALD9" i="16"/>
  <c r="ALC9" i="16"/>
  <c r="ALB9" i="16"/>
  <c r="ALA9" i="16"/>
  <c r="AKZ9" i="16"/>
  <c r="AKY9" i="16"/>
  <c r="AKX9" i="16"/>
  <c r="AKW9" i="16"/>
  <c r="AKV9" i="16"/>
  <c r="AKU9" i="16"/>
  <c r="AKT9" i="16"/>
  <c r="AKS9" i="16"/>
  <c r="AKR9" i="16"/>
  <c r="AKQ9" i="16"/>
  <c r="AKP9" i="16"/>
  <c r="AKO9" i="16"/>
  <c r="AKN9" i="16"/>
  <c r="AKM9" i="16"/>
  <c r="AKL9" i="16"/>
  <c r="AKK9" i="16"/>
  <c r="AKJ9" i="16"/>
  <c r="AKI9" i="16"/>
  <c r="AKH9" i="16"/>
  <c r="AKG9" i="16"/>
  <c r="AKF9" i="16"/>
  <c r="AKE9" i="16"/>
  <c r="AKD9" i="16"/>
  <c r="AKC9" i="16"/>
  <c r="AKB9" i="16"/>
  <c r="AKA9" i="16"/>
  <c r="AJZ9" i="16"/>
  <c r="AJY9" i="16"/>
  <c r="AJX9" i="16"/>
  <c r="AJW9" i="16"/>
  <c r="AJV9" i="16"/>
  <c r="AJU9" i="16"/>
  <c r="AJT9" i="16"/>
  <c r="AJS9" i="16"/>
  <c r="AJR9" i="16"/>
  <c r="AJQ9" i="16"/>
  <c r="AJP9" i="16"/>
  <c r="AJO9" i="16"/>
  <c r="AJN9" i="16"/>
  <c r="AJM9" i="16"/>
  <c r="AJL9" i="16"/>
  <c r="AJK9" i="16"/>
  <c r="AJJ9" i="16"/>
  <c r="AJI9" i="16"/>
  <c r="AJH9" i="16"/>
  <c r="AJG9" i="16"/>
  <c r="AJF9" i="16"/>
  <c r="AJE9" i="16"/>
  <c r="AJD9" i="16"/>
  <c r="AJC9" i="16"/>
  <c r="AJB9" i="16"/>
  <c r="AJA9" i="16"/>
  <c r="AIZ9" i="16"/>
  <c r="AIY9" i="16"/>
  <c r="AIX9" i="16"/>
  <c r="AIW9" i="16"/>
  <c r="ALW5" i="16"/>
  <c r="ALV5" i="16"/>
  <c r="ALU5" i="16"/>
  <c r="ALT5" i="16"/>
  <c r="ALS5" i="16"/>
  <c r="ALR5" i="16"/>
  <c r="ALQ5" i="16"/>
  <c r="ALP5" i="16"/>
  <c r="ALO5" i="16"/>
  <c r="ALN5" i="16"/>
  <c r="ALM5" i="16"/>
  <c r="ALL5" i="16"/>
  <c r="ALK5" i="16"/>
  <c r="ALJ5" i="16"/>
  <c r="ALI5" i="16"/>
  <c r="ALH5" i="16"/>
  <c r="ALG5" i="16"/>
  <c r="ALF5" i="16"/>
  <c r="ALE5" i="16"/>
  <c r="ALD5" i="16"/>
  <c r="ALC5" i="16"/>
  <c r="ALB5" i="16"/>
  <c r="ALA5" i="16"/>
  <c r="AKZ5" i="16"/>
  <c r="AKY5" i="16"/>
  <c r="AKX5" i="16"/>
  <c r="AKW5" i="16"/>
  <c r="AKV5" i="16"/>
  <c r="AKU5" i="16"/>
  <c r="AKT5" i="16"/>
  <c r="AKS5" i="16"/>
  <c r="AKR5" i="16"/>
  <c r="AKQ5" i="16"/>
  <c r="AKP5" i="16"/>
  <c r="AKO5" i="16"/>
  <c r="AKN5" i="16"/>
  <c r="AKM5" i="16"/>
  <c r="AKL5" i="16"/>
  <c r="AKK5" i="16"/>
  <c r="AKJ5" i="16"/>
  <c r="AKI5" i="16"/>
  <c r="AKH5" i="16"/>
  <c r="AKG5" i="16"/>
  <c r="AKF5" i="16"/>
  <c r="AKE5" i="16"/>
  <c r="AKD5" i="16"/>
  <c r="AKC5" i="16"/>
  <c r="AKB5" i="16"/>
  <c r="AKA5" i="16"/>
  <c r="AJZ5" i="16"/>
  <c r="AJY5" i="16"/>
  <c r="AJX5" i="16"/>
  <c r="AJW5" i="16"/>
  <c r="AJV5" i="16"/>
  <c r="AJU5" i="16"/>
  <c r="AJT5" i="16"/>
  <c r="AJS5" i="16"/>
  <c r="AJR5" i="16"/>
  <c r="AJQ5" i="16"/>
  <c r="AJP5" i="16"/>
  <c r="AJO5" i="16"/>
  <c r="AJN5" i="16"/>
  <c r="AJM5" i="16"/>
  <c r="AJL5" i="16"/>
  <c r="AJK5" i="16"/>
  <c r="AJJ5" i="16"/>
  <c r="AJI5" i="16"/>
  <c r="AJH5" i="16"/>
  <c r="AJG5" i="16"/>
  <c r="AJF5" i="16"/>
  <c r="AJE5" i="16"/>
  <c r="AIX5" i="16"/>
  <c r="AIW5" i="16"/>
  <c r="ALW7" i="16"/>
  <c r="ALV7" i="16"/>
  <c r="ALU7" i="16"/>
  <c r="ALT7" i="16"/>
  <c r="ALS7" i="16"/>
  <c r="ALR7" i="16"/>
  <c r="ALQ7" i="16"/>
  <c r="ALP7" i="16"/>
  <c r="ALO7" i="16"/>
  <c r="ALN7" i="16"/>
  <c r="ALM7" i="16"/>
  <c r="ALL7" i="16"/>
  <c r="ALK7" i="16"/>
  <c r="ALJ7" i="16"/>
  <c r="ALI7" i="16"/>
  <c r="ALH7" i="16"/>
  <c r="ALG7" i="16"/>
  <c r="ALF7" i="16"/>
  <c r="ALE7" i="16"/>
  <c r="ALD7" i="16"/>
  <c r="ALC7" i="16"/>
  <c r="ALB7" i="16"/>
  <c r="ALA7" i="16"/>
  <c r="AKZ7" i="16"/>
  <c r="AKY7" i="16"/>
  <c r="AKX7" i="16"/>
  <c r="AKW7" i="16"/>
  <c r="AKV7" i="16"/>
  <c r="AKU7" i="16"/>
  <c r="AKT7" i="16"/>
  <c r="AKS7" i="16"/>
  <c r="AKR7" i="16"/>
  <c r="AKQ7" i="16"/>
  <c r="AKP7" i="16"/>
  <c r="AKO7" i="16"/>
  <c r="AKN7" i="16"/>
  <c r="AKM7" i="16"/>
  <c r="AKL7" i="16"/>
  <c r="AKK7" i="16"/>
  <c r="AKJ7" i="16"/>
  <c r="AKI7" i="16"/>
  <c r="AKH7" i="16"/>
  <c r="AKG7" i="16"/>
  <c r="AKF7" i="16"/>
  <c r="AKE7" i="16"/>
  <c r="AKD7" i="16"/>
  <c r="AKC7" i="16"/>
  <c r="AKB7" i="16"/>
  <c r="AKA7" i="16"/>
  <c r="AJZ7" i="16"/>
  <c r="AJY7" i="16"/>
  <c r="AJX7" i="16"/>
  <c r="AJW7" i="16"/>
  <c r="AJV7" i="16"/>
  <c r="AJU7" i="16"/>
  <c r="AJT7" i="16"/>
  <c r="AJS7" i="16"/>
  <c r="AJR7" i="16"/>
  <c r="AJQ7" i="16"/>
  <c r="AJP7" i="16"/>
  <c r="AJO7" i="16"/>
  <c r="AJN7" i="16"/>
  <c r="AJM7" i="16"/>
  <c r="AJL7" i="16"/>
  <c r="AJK7" i="16"/>
  <c r="AJJ7" i="16"/>
  <c r="AJI7" i="16"/>
  <c r="AJH7" i="16"/>
  <c r="AJG7" i="16"/>
  <c r="AJF7" i="16"/>
  <c r="AJE7" i="16"/>
  <c r="AIX7" i="16"/>
  <c r="AIW7" i="16"/>
  <c r="ALW4" i="16"/>
  <c r="ALV4" i="16"/>
  <c r="ALU4" i="16"/>
  <c r="ALT4" i="16"/>
  <c r="ALS4" i="16"/>
  <c r="ALR4" i="16"/>
  <c r="ALQ4" i="16"/>
  <c r="ALP4" i="16"/>
  <c r="ALO4" i="16"/>
  <c r="ALN4" i="16"/>
  <c r="ALM4" i="16"/>
  <c r="ALL4" i="16"/>
  <c r="ALK4" i="16"/>
  <c r="ALJ4" i="16"/>
  <c r="ALI4" i="16"/>
  <c r="ALH4" i="16"/>
  <c r="ALG4" i="16"/>
  <c r="ALF4" i="16"/>
  <c r="ALE4" i="16"/>
  <c r="ALD4" i="16"/>
  <c r="ALC4" i="16"/>
  <c r="ALB4" i="16"/>
  <c r="ALA4" i="16"/>
  <c r="AKZ4" i="16"/>
  <c r="AKY4" i="16"/>
  <c r="AKX4" i="16"/>
  <c r="AKW4" i="16"/>
  <c r="AKV4" i="16"/>
  <c r="AKU4" i="16"/>
  <c r="AKT4" i="16"/>
  <c r="AKS4" i="16"/>
  <c r="AKR4" i="16"/>
  <c r="AKQ4" i="16"/>
  <c r="AKP4" i="16"/>
  <c r="AKO4" i="16"/>
  <c r="AKN4" i="16"/>
  <c r="AKM4" i="16"/>
  <c r="AKL4" i="16"/>
  <c r="AKK4" i="16"/>
  <c r="AKJ4" i="16"/>
  <c r="AKI4" i="16"/>
  <c r="AKH4" i="16"/>
  <c r="AKG4" i="16"/>
  <c r="AKF4" i="16"/>
  <c r="AKE4" i="16"/>
  <c r="AKD4" i="16"/>
  <c r="AKC4" i="16"/>
  <c r="AKB4" i="16"/>
  <c r="AKA4" i="16"/>
  <c r="AJZ4" i="16"/>
  <c r="AJY4" i="16"/>
  <c r="AJX4" i="16"/>
  <c r="AJW4" i="16"/>
  <c r="AJV4" i="16"/>
  <c r="AJU4" i="16"/>
  <c r="AJT4" i="16"/>
  <c r="AJS4" i="16"/>
  <c r="AJR4" i="16"/>
  <c r="AJQ4" i="16"/>
  <c r="AJP4" i="16"/>
  <c r="AJO4" i="16"/>
  <c r="AJN4" i="16"/>
  <c r="AJM4" i="16"/>
  <c r="AJL4" i="16"/>
  <c r="AJK4" i="16"/>
  <c r="AJJ4" i="16"/>
  <c r="AJI4" i="16"/>
  <c r="AJH4" i="16"/>
  <c r="AJG4" i="16"/>
  <c r="AJF4" i="16"/>
  <c r="AJE4" i="16"/>
  <c r="AJD4" i="16"/>
  <c r="AJC4" i="16"/>
  <c r="AJB4" i="16"/>
  <c r="AJA4" i="16"/>
  <c r="AIZ4" i="16"/>
  <c r="AIY4" i="16"/>
  <c r="AIX4" i="16"/>
  <c r="AIW4" i="16"/>
  <c r="ALW3" i="16"/>
  <c r="ALV3" i="16"/>
  <c r="ALU3" i="16"/>
  <c r="ALT3" i="16"/>
  <c r="ALS3" i="16"/>
  <c r="ALR3" i="16"/>
  <c r="ALQ3" i="16"/>
  <c r="ALP3" i="16"/>
  <c r="ALO3" i="16"/>
  <c r="ALN3" i="16"/>
  <c r="ALM3" i="16"/>
  <c r="ALL3" i="16"/>
  <c r="ALK3" i="16"/>
  <c r="ALJ3" i="16"/>
  <c r="ALI3" i="16"/>
  <c r="ALH3" i="16"/>
  <c r="ALG3" i="16"/>
  <c r="ALF3" i="16"/>
  <c r="ALE3" i="16"/>
  <c r="ALD3" i="16"/>
  <c r="ALC3" i="16"/>
  <c r="ALB3" i="16"/>
  <c r="ALA3" i="16"/>
  <c r="AKZ3" i="16"/>
  <c r="AKY3" i="16"/>
  <c r="AKX3" i="16"/>
  <c r="AKW3" i="16"/>
  <c r="AKV3" i="16"/>
  <c r="AKU3" i="16"/>
  <c r="AKT3" i="16"/>
  <c r="AKS3" i="16"/>
  <c r="AKR3" i="16"/>
  <c r="AKQ3" i="16"/>
  <c r="AKP3" i="16"/>
  <c r="AKO3" i="16"/>
  <c r="AKN3" i="16"/>
  <c r="AKM3" i="16"/>
  <c r="AKL3" i="16"/>
  <c r="AKK3" i="16"/>
  <c r="AKJ3" i="16"/>
  <c r="AKI3" i="16"/>
  <c r="AKH3" i="16"/>
  <c r="AKG3" i="16"/>
  <c r="AKF3" i="16"/>
  <c r="AKE3" i="16"/>
  <c r="AKD3" i="16"/>
  <c r="AKC3" i="16"/>
  <c r="AKB3" i="16"/>
  <c r="AKA3" i="16"/>
  <c r="AJZ3" i="16"/>
  <c r="AJY3" i="16"/>
  <c r="AJX3" i="16"/>
  <c r="AJW3" i="16"/>
  <c r="AJV3" i="16"/>
  <c r="AJU3" i="16"/>
  <c r="AJT3" i="16"/>
  <c r="AJS3" i="16"/>
  <c r="AJR3" i="16"/>
  <c r="AJQ3" i="16"/>
  <c r="AJP3" i="16"/>
  <c r="AJO3" i="16"/>
  <c r="AJN3" i="16"/>
  <c r="AJM3" i="16"/>
  <c r="AJL3" i="16"/>
  <c r="AJK3" i="16"/>
  <c r="AJJ3" i="16"/>
  <c r="AJI3" i="16"/>
  <c r="AJH3" i="16"/>
  <c r="AJG3" i="16"/>
  <c r="AJF3" i="16"/>
  <c r="AJE3" i="16"/>
  <c r="AJD3" i="16"/>
  <c r="AJC3" i="16"/>
  <c r="AJB3" i="16"/>
  <c r="AJA3" i="16"/>
  <c r="AIZ3" i="16"/>
  <c r="AIY3" i="16"/>
  <c r="AIX3" i="16"/>
  <c r="AIW3" i="16"/>
  <c r="ALW6" i="16"/>
  <c r="ALV6" i="16"/>
  <c r="ALU6" i="16"/>
  <c r="ALT6" i="16"/>
  <c r="ALS6" i="16"/>
  <c r="ALR6" i="16"/>
  <c r="ALQ6" i="16"/>
  <c r="ALP6" i="16"/>
  <c r="ALO6" i="16"/>
  <c r="ALN6" i="16"/>
  <c r="ALM6" i="16"/>
  <c r="ALL6" i="16"/>
  <c r="ALK6" i="16"/>
  <c r="ALJ6" i="16"/>
  <c r="ALI6" i="16"/>
  <c r="ALH6" i="16"/>
  <c r="ALG6" i="16"/>
  <c r="ALF6" i="16"/>
  <c r="ALE6" i="16"/>
  <c r="ALD6" i="16"/>
  <c r="ALC6" i="16"/>
  <c r="ALB6" i="16"/>
  <c r="ALA6" i="16"/>
  <c r="AKZ6" i="16"/>
  <c r="AKY6" i="16"/>
  <c r="AKX6" i="16"/>
  <c r="AKW6" i="16"/>
  <c r="AKV6" i="16"/>
  <c r="AKU6" i="16"/>
  <c r="AKT6" i="16"/>
  <c r="AKS6" i="16"/>
  <c r="AKR6" i="16"/>
  <c r="AKQ6" i="16"/>
  <c r="AKP6" i="16"/>
  <c r="AKO6" i="16"/>
  <c r="AKN6" i="16"/>
  <c r="AKM6" i="16"/>
  <c r="AKL6" i="16"/>
  <c r="AKK6" i="16"/>
  <c r="AKJ6" i="16"/>
  <c r="AKI6" i="16"/>
  <c r="AKH6" i="16"/>
  <c r="AKG6" i="16"/>
  <c r="AKF6" i="16"/>
  <c r="AKE6" i="16"/>
  <c r="AKD6" i="16"/>
  <c r="AKC6" i="16"/>
  <c r="AKB6" i="16"/>
  <c r="AKA6" i="16"/>
  <c r="AJZ6" i="16"/>
  <c r="AJY6" i="16"/>
  <c r="AJX6" i="16"/>
  <c r="AJW6" i="16"/>
  <c r="AJV6" i="16"/>
  <c r="AJU6" i="16"/>
  <c r="AJT6" i="16"/>
  <c r="AJS6" i="16"/>
  <c r="AJR6" i="16"/>
  <c r="AJQ6" i="16"/>
  <c r="AJP6" i="16"/>
  <c r="AJO6" i="16"/>
  <c r="AJN6" i="16"/>
  <c r="AJM6" i="16"/>
  <c r="AJL6" i="16"/>
  <c r="AJK6" i="16"/>
  <c r="AJJ6" i="16"/>
  <c r="AJI6" i="16"/>
  <c r="AJH6" i="16"/>
  <c r="AJG6" i="16"/>
  <c r="AJF6" i="16"/>
  <c r="AJE6" i="16"/>
  <c r="AJD6" i="16"/>
  <c r="AJC6" i="16"/>
  <c r="AJB6" i="16"/>
  <c r="AJA6" i="16"/>
  <c r="AIZ6" i="16"/>
  <c r="AIY6" i="16"/>
  <c r="AIX6" i="16"/>
  <c r="AIW6" i="16"/>
  <c r="AFL25" i="4" l="1"/>
  <c r="AFL51" i="4"/>
  <c r="AFL127" i="4"/>
  <c r="AFL115" i="4"/>
  <c r="AFL39" i="4"/>
  <c r="AFL93" i="4"/>
  <c r="AFL50" i="4"/>
  <c r="AFL45" i="4"/>
  <c r="AFL49" i="4"/>
  <c r="AFL32" i="4"/>
  <c r="AFL59" i="4"/>
  <c r="AFL53" i="4"/>
  <c r="AFL103" i="4"/>
  <c r="AFL31" i="4"/>
  <c r="AFL95" i="4"/>
  <c r="AFL22" i="4"/>
  <c r="AFL26" i="4"/>
  <c r="AFL41" i="4"/>
  <c r="AFL97" i="4"/>
  <c r="AFL56" i="4"/>
  <c r="AFL94" i="4"/>
  <c r="AFL88" i="4"/>
  <c r="AFL23" i="4"/>
  <c r="AFL12" i="4"/>
  <c r="AFL36" i="4"/>
  <c r="AFL130" i="4"/>
  <c r="AFL10" i="4"/>
  <c r="AFL79" i="4"/>
  <c r="AFL61" i="4"/>
  <c r="AFL80" i="4"/>
  <c r="AFL76" i="4"/>
  <c r="AFL128" i="4"/>
  <c r="AFL70" i="4"/>
  <c r="AFL15" i="4"/>
  <c r="AFL19" i="4"/>
  <c r="AFL120" i="4"/>
  <c r="AFL67" i="4"/>
  <c r="AFL86" i="4"/>
  <c r="AFL111" i="4"/>
  <c r="AFL114" i="4"/>
  <c r="AFL47" i="4"/>
  <c r="AFL112" i="4"/>
  <c r="AFL55" i="4"/>
  <c r="AFL105" i="4"/>
  <c r="AFL42" i="4"/>
  <c r="AFL33" i="4"/>
  <c r="AFL101" i="4"/>
  <c r="AFL34" i="4"/>
  <c r="AFL63" i="4"/>
  <c r="AFL71" i="4"/>
  <c r="S347" i="21"/>
  <c r="Q347" i="21"/>
  <c r="R347" i="21"/>
  <c r="AU179" i="21"/>
  <c r="S180" i="21"/>
  <c r="AS180" i="21" s="1"/>
  <c r="R180" i="21"/>
  <c r="AR180" i="21" s="1"/>
  <c r="Q180" i="21"/>
  <c r="AQ180" i="21" s="1"/>
  <c r="AH179" i="21"/>
  <c r="BH179" i="21" s="1"/>
  <c r="AR95" i="21"/>
  <c r="AQ95" i="21"/>
  <c r="T95" i="21"/>
  <c r="AI94" i="21"/>
  <c r="BI94" i="21" s="1"/>
  <c r="BH94" i="21"/>
  <c r="AW113" i="21"/>
  <c r="W114" i="21"/>
  <c r="Q402" i="21"/>
  <c r="S402" i="21"/>
  <c r="AH401" i="21"/>
  <c r="AI401" i="21" s="1"/>
  <c r="W415" i="21"/>
  <c r="R402" i="21"/>
  <c r="W360" i="21"/>
  <c r="Q292" i="21"/>
  <c r="S292" i="21"/>
  <c r="R292" i="21"/>
  <c r="AH291" i="21"/>
  <c r="AI291" i="21" s="1"/>
  <c r="W305" i="21"/>
  <c r="S236" i="21"/>
  <c r="Q236" i="21"/>
  <c r="R236" i="21"/>
  <c r="AH235" i="21"/>
  <c r="AI235" i="21" s="1"/>
  <c r="W250" i="21"/>
  <c r="W197" i="21"/>
  <c r="AFL6" i="16"/>
  <c r="B50" i="8"/>
  <c r="B49" i="8"/>
  <c r="A40" i="8" s="1"/>
  <c r="AFT13" i="16"/>
  <c r="AFT7" i="16"/>
  <c r="T347" i="21" l="1"/>
  <c r="U347" i="21" s="1"/>
  <c r="T180" i="21"/>
  <c r="U180" i="21" s="1"/>
  <c r="AI179" i="21"/>
  <c r="BI179" i="21" s="1"/>
  <c r="AT180" i="21"/>
  <c r="U95" i="21"/>
  <c r="X95" i="21" s="1"/>
  <c r="AT95" i="21"/>
  <c r="AW114" i="21"/>
  <c r="W115" i="21"/>
  <c r="W416" i="21"/>
  <c r="T402" i="21"/>
  <c r="U402" i="21" s="1"/>
  <c r="X402" i="21" s="1"/>
  <c r="Y402" i="21" s="1"/>
  <c r="W361" i="21"/>
  <c r="W306" i="21"/>
  <c r="T292" i="21"/>
  <c r="U292" i="21" s="1"/>
  <c r="X292" i="21" s="1"/>
  <c r="Y292" i="21" s="1"/>
  <c r="T236" i="21"/>
  <c r="U236" i="21" s="1"/>
  <c r="W251" i="21"/>
  <c r="W198" i="21"/>
  <c r="AJA13" i="16"/>
  <c r="AIY13" i="16"/>
  <c r="AIZ13" i="16"/>
  <c r="AJD13" i="16"/>
  <c r="AJB13" i="16"/>
  <c r="AJC13" i="16"/>
  <c r="A31" i="8"/>
  <c r="A39" i="8"/>
  <c r="A32" i="8"/>
  <c r="A33" i="8"/>
  <c r="A34" i="8"/>
  <c r="A35" i="8"/>
  <c r="A36" i="8"/>
  <c r="A29" i="8"/>
  <c r="A37" i="8"/>
  <c r="A26" i="8"/>
  <c r="A27" i="8"/>
  <c r="A28" i="8"/>
  <c r="A30" i="8"/>
  <c r="A38" i="8"/>
  <c r="X347" i="21" l="1"/>
  <c r="Y347" i="21" s="1"/>
  <c r="S348" i="21"/>
  <c r="Q348" i="21"/>
  <c r="AH347" i="21"/>
  <c r="R348" i="21"/>
  <c r="AX95" i="21"/>
  <c r="Y95" i="21"/>
  <c r="S181" i="21"/>
  <c r="AS181" i="21" s="1"/>
  <c r="R181" i="21"/>
  <c r="AR181" i="21" s="1"/>
  <c r="AH180" i="21"/>
  <c r="BH180" i="21" s="1"/>
  <c r="Q181" i="21"/>
  <c r="AQ181" i="21" s="1"/>
  <c r="X180" i="21"/>
  <c r="AU180" i="21"/>
  <c r="AY95" i="21"/>
  <c r="AW115" i="21"/>
  <c r="W116" i="21"/>
  <c r="R403" i="21"/>
  <c r="AU95" i="21"/>
  <c r="AH95" i="21"/>
  <c r="Q96" i="21"/>
  <c r="S96" i="21"/>
  <c r="AS96" i="21" s="1"/>
  <c r="R96" i="21"/>
  <c r="S403" i="21"/>
  <c r="Q403" i="21"/>
  <c r="T403" i="21" s="1"/>
  <c r="U403" i="21" s="1"/>
  <c r="W417" i="21"/>
  <c r="AH402" i="21"/>
  <c r="AI402" i="21" s="1"/>
  <c r="W362" i="21"/>
  <c r="S293" i="21"/>
  <c r="Q293" i="21"/>
  <c r="AH292" i="21"/>
  <c r="AI292" i="21" s="1"/>
  <c r="R293" i="21"/>
  <c r="W307" i="21"/>
  <c r="Q237" i="21"/>
  <c r="S237" i="21"/>
  <c r="R237" i="21"/>
  <c r="W252" i="21"/>
  <c r="AH236" i="21"/>
  <c r="AI236" i="21" s="1"/>
  <c r="W199" i="21"/>
  <c r="BB12" i="8"/>
  <c r="BB6" i="8"/>
  <c r="AV12" i="8"/>
  <c r="AV6" i="8"/>
  <c r="AMO62" i="4"/>
  <c r="AMP62" i="4" s="1"/>
  <c r="AMQ62" i="4" s="1"/>
  <c r="AMR62" i="4" s="1"/>
  <c r="AMS62" i="4" s="1"/>
  <c r="AMT62" i="4" s="1"/>
  <c r="AMU62" i="4" s="1"/>
  <c r="AMV62" i="4" s="1"/>
  <c r="AMW62" i="4" s="1"/>
  <c r="AMX62" i="4" s="1"/>
  <c r="AMY62" i="4" s="1"/>
  <c r="AMZ62" i="4" s="1"/>
  <c r="ANA62" i="4" s="1"/>
  <c r="ANB62" i="4" s="1"/>
  <c r="ANC62" i="4" s="1"/>
  <c r="AND62" i="4" s="1"/>
  <c r="ANE62" i="4" s="1"/>
  <c r="ANF62" i="4" s="1"/>
  <c r="ANG62" i="4" s="1"/>
  <c r="ANH62" i="4" s="1"/>
  <c r="ANI62" i="4" s="1"/>
  <c r="ANJ62" i="4" s="1"/>
  <c r="ANK62" i="4" s="1"/>
  <c r="ANL62" i="4" s="1"/>
  <c r="ANM62" i="4" s="1"/>
  <c r="ANN62" i="4" s="1"/>
  <c r="ANO62" i="4" s="1"/>
  <c r="ANP62" i="4" s="1"/>
  <c r="ANQ62" i="4" s="1"/>
  <c r="ANR62" i="4" s="1"/>
  <c r="ANS62" i="4" s="1"/>
  <c r="ANT62" i="4" s="1"/>
  <c r="ANU62" i="4" s="1"/>
  <c r="ANV62" i="4" s="1"/>
  <c r="ANW62" i="4" s="1"/>
  <c r="ANX62" i="4" s="1"/>
  <c r="ANY62" i="4" s="1"/>
  <c r="ANZ62" i="4" s="1"/>
  <c r="AOA62" i="4" s="1"/>
  <c r="AOB62" i="4" s="1"/>
  <c r="AOC62" i="4" s="1"/>
  <c r="AOD62" i="4" s="1"/>
  <c r="AOE62" i="4" s="1"/>
  <c r="AOF62" i="4" s="1"/>
  <c r="AOG62" i="4" s="1"/>
  <c r="AOH62" i="4" s="1"/>
  <c r="AOI62" i="4" s="1"/>
  <c r="AOJ62" i="4" s="1"/>
  <c r="AOK62" i="4" s="1"/>
  <c r="AOL62" i="4" s="1"/>
  <c r="AOM62" i="4" s="1"/>
  <c r="AON62" i="4" s="1"/>
  <c r="AOO62" i="4" s="1"/>
  <c r="AOP62" i="4" s="1"/>
  <c r="AOQ62" i="4" s="1"/>
  <c r="AOR62" i="4" s="1"/>
  <c r="AOS62" i="4" s="1"/>
  <c r="AOT62" i="4" s="1"/>
  <c r="AOU62" i="4" s="1"/>
  <c r="AOV62" i="4" s="1"/>
  <c r="AOW62" i="4" s="1"/>
  <c r="AOX62" i="4" s="1"/>
  <c r="AOY62" i="4" s="1"/>
  <c r="AOZ62" i="4" s="1"/>
  <c r="APA62" i="4" s="1"/>
  <c r="APB62" i="4" s="1"/>
  <c r="APC62" i="4" s="1"/>
  <c r="APD62" i="4" s="1"/>
  <c r="APE62" i="4" s="1"/>
  <c r="APF62" i="4" s="1"/>
  <c r="APG62" i="4" s="1"/>
  <c r="APH62" i="4" s="1"/>
  <c r="API62" i="4" s="1"/>
  <c r="APJ62" i="4" s="1"/>
  <c r="APK62" i="4" s="1"/>
  <c r="APL62" i="4" s="1"/>
  <c r="APM62" i="4" s="1"/>
  <c r="APN62" i="4" s="1"/>
  <c r="APO62" i="4" s="1"/>
  <c r="APP62" i="4" s="1"/>
  <c r="APQ62" i="4" s="1"/>
  <c r="APR62" i="4" s="1"/>
  <c r="AML62" i="4" s="1"/>
  <c r="AMO99" i="4"/>
  <c r="AMP99" i="4" s="1"/>
  <c r="AMQ99" i="4" s="1"/>
  <c r="AMR99" i="4" s="1"/>
  <c r="AMS99" i="4" s="1"/>
  <c r="AMT99" i="4" s="1"/>
  <c r="AMU99" i="4" s="1"/>
  <c r="AMV99" i="4" s="1"/>
  <c r="AMW99" i="4" s="1"/>
  <c r="AMX99" i="4" s="1"/>
  <c r="AMY99" i="4" s="1"/>
  <c r="AMZ99" i="4" s="1"/>
  <c r="ANA99" i="4" s="1"/>
  <c r="ANB99" i="4" s="1"/>
  <c r="ANC99" i="4" s="1"/>
  <c r="AND99" i="4" s="1"/>
  <c r="ANE99" i="4" s="1"/>
  <c r="ANF99" i="4" s="1"/>
  <c r="ANG99" i="4" s="1"/>
  <c r="ANH99" i="4" s="1"/>
  <c r="ANI99" i="4" s="1"/>
  <c r="ANJ99" i="4" s="1"/>
  <c r="ANK99" i="4" s="1"/>
  <c r="ANL99" i="4" s="1"/>
  <c r="ANM99" i="4" s="1"/>
  <c r="ANN99" i="4" s="1"/>
  <c r="ANO99" i="4" s="1"/>
  <c r="ANP99" i="4" s="1"/>
  <c r="ANQ99" i="4" s="1"/>
  <c r="ANR99" i="4" s="1"/>
  <c r="ANS99" i="4" s="1"/>
  <c r="ANT99" i="4" s="1"/>
  <c r="ANU99" i="4" s="1"/>
  <c r="ANV99" i="4" s="1"/>
  <c r="ANW99" i="4" s="1"/>
  <c r="ANX99" i="4" s="1"/>
  <c r="ANY99" i="4" s="1"/>
  <c r="ANZ99" i="4" s="1"/>
  <c r="AOA99" i="4" s="1"/>
  <c r="AOB99" i="4" s="1"/>
  <c r="AOC99" i="4" s="1"/>
  <c r="AOD99" i="4" s="1"/>
  <c r="AOE99" i="4" s="1"/>
  <c r="AOF99" i="4" s="1"/>
  <c r="AOG99" i="4" s="1"/>
  <c r="AOH99" i="4" s="1"/>
  <c r="AOI99" i="4" s="1"/>
  <c r="AOJ99" i="4" s="1"/>
  <c r="AOK99" i="4" s="1"/>
  <c r="AOL99" i="4" s="1"/>
  <c r="AOM99" i="4" s="1"/>
  <c r="AON99" i="4" s="1"/>
  <c r="AOO99" i="4" s="1"/>
  <c r="AOP99" i="4" s="1"/>
  <c r="AOQ99" i="4" s="1"/>
  <c r="AOR99" i="4" s="1"/>
  <c r="AOS99" i="4" s="1"/>
  <c r="AOT99" i="4" s="1"/>
  <c r="AOU99" i="4" s="1"/>
  <c r="AOV99" i="4" s="1"/>
  <c r="AOW99" i="4" s="1"/>
  <c r="AOX99" i="4" s="1"/>
  <c r="AOY99" i="4" s="1"/>
  <c r="AOZ99" i="4" s="1"/>
  <c r="APA99" i="4" s="1"/>
  <c r="APB99" i="4" s="1"/>
  <c r="APC99" i="4" s="1"/>
  <c r="APD99" i="4" s="1"/>
  <c r="APE99" i="4" s="1"/>
  <c r="APF99" i="4" s="1"/>
  <c r="APG99" i="4" s="1"/>
  <c r="APH99" i="4" s="1"/>
  <c r="API99" i="4" s="1"/>
  <c r="APJ99" i="4" s="1"/>
  <c r="APK99" i="4" s="1"/>
  <c r="APL99" i="4" s="1"/>
  <c r="APM99" i="4" s="1"/>
  <c r="APN99" i="4" s="1"/>
  <c r="APO99" i="4" s="1"/>
  <c r="APP99" i="4" s="1"/>
  <c r="APQ99" i="4" s="1"/>
  <c r="APR99" i="4" s="1"/>
  <c r="AML99" i="4" s="1"/>
  <c r="AMO114" i="4"/>
  <c r="AMP114" i="4" s="1"/>
  <c r="AMQ114" i="4" s="1"/>
  <c r="AMR114" i="4" s="1"/>
  <c r="AMS114" i="4" s="1"/>
  <c r="AMT114" i="4" s="1"/>
  <c r="AMU114" i="4" s="1"/>
  <c r="AMV114" i="4" s="1"/>
  <c r="AMW114" i="4" s="1"/>
  <c r="AMX114" i="4" s="1"/>
  <c r="AMY114" i="4" s="1"/>
  <c r="AMZ114" i="4" s="1"/>
  <c r="ANA114" i="4" s="1"/>
  <c r="ANB114" i="4" s="1"/>
  <c r="ANC114" i="4" s="1"/>
  <c r="AND114" i="4" s="1"/>
  <c r="ANE114" i="4" s="1"/>
  <c r="ANF114" i="4" s="1"/>
  <c r="ANG114" i="4" s="1"/>
  <c r="ANH114" i="4" s="1"/>
  <c r="ANI114" i="4" s="1"/>
  <c r="ANJ114" i="4" s="1"/>
  <c r="ANK114" i="4" s="1"/>
  <c r="ANL114" i="4" s="1"/>
  <c r="ANM114" i="4" s="1"/>
  <c r="ANN114" i="4" s="1"/>
  <c r="ANO114" i="4" s="1"/>
  <c r="ANP114" i="4" s="1"/>
  <c r="ANQ114" i="4" s="1"/>
  <c r="ANR114" i="4" s="1"/>
  <c r="ANS114" i="4" s="1"/>
  <c r="ANT114" i="4" s="1"/>
  <c r="ANU114" i="4" s="1"/>
  <c r="ANV114" i="4" s="1"/>
  <c r="ANW114" i="4" s="1"/>
  <c r="ANX114" i="4" s="1"/>
  <c r="ANY114" i="4" s="1"/>
  <c r="ANZ114" i="4" s="1"/>
  <c r="AOA114" i="4" s="1"/>
  <c r="AOB114" i="4" s="1"/>
  <c r="AOC114" i="4" s="1"/>
  <c r="AOD114" i="4" s="1"/>
  <c r="AOE114" i="4" s="1"/>
  <c r="AOF114" i="4" s="1"/>
  <c r="AOG114" i="4" s="1"/>
  <c r="AOH114" i="4" s="1"/>
  <c r="AOI114" i="4" s="1"/>
  <c r="AOJ114" i="4" s="1"/>
  <c r="AOK114" i="4" s="1"/>
  <c r="AOL114" i="4" s="1"/>
  <c r="AOM114" i="4" s="1"/>
  <c r="AON114" i="4" s="1"/>
  <c r="AOO114" i="4" s="1"/>
  <c r="AOP114" i="4" s="1"/>
  <c r="AOQ114" i="4" s="1"/>
  <c r="AOR114" i="4" s="1"/>
  <c r="AOS114" i="4" s="1"/>
  <c r="AOT114" i="4" s="1"/>
  <c r="AOU114" i="4" s="1"/>
  <c r="AOV114" i="4" s="1"/>
  <c r="AOW114" i="4" s="1"/>
  <c r="AOX114" i="4" s="1"/>
  <c r="AOY114" i="4" s="1"/>
  <c r="AOZ114" i="4" s="1"/>
  <c r="APA114" i="4" s="1"/>
  <c r="APB114" i="4" s="1"/>
  <c r="APC114" i="4" s="1"/>
  <c r="APD114" i="4" s="1"/>
  <c r="APE114" i="4" s="1"/>
  <c r="APF114" i="4" s="1"/>
  <c r="APG114" i="4" s="1"/>
  <c r="APH114" i="4" s="1"/>
  <c r="API114" i="4" s="1"/>
  <c r="APJ114" i="4" s="1"/>
  <c r="APK114" i="4" s="1"/>
  <c r="APL114" i="4" s="1"/>
  <c r="APM114" i="4" s="1"/>
  <c r="APN114" i="4" s="1"/>
  <c r="APO114" i="4" s="1"/>
  <c r="APP114" i="4" s="1"/>
  <c r="APQ114" i="4" s="1"/>
  <c r="APR114" i="4" s="1"/>
  <c r="AML114" i="4" s="1"/>
  <c r="AMO8" i="4"/>
  <c r="AMP8" i="4" s="1"/>
  <c r="AMQ8" i="4" s="1"/>
  <c r="AMR8" i="4" s="1"/>
  <c r="AMS8" i="4" s="1"/>
  <c r="AMT8" i="4" s="1"/>
  <c r="AMU8" i="4" s="1"/>
  <c r="AMV8" i="4" s="1"/>
  <c r="AMW8" i="4" s="1"/>
  <c r="AMX8" i="4" s="1"/>
  <c r="AMY8" i="4" s="1"/>
  <c r="AMZ8" i="4" s="1"/>
  <c r="ANA8" i="4" s="1"/>
  <c r="ANB8" i="4" s="1"/>
  <c r="ANC8" i="4" s="1"/>
  <c r="AND8" i="4" s="1"/>
  <c r="ANE8" i="4" s="1"/>
  <c r="ANF8" i="4" s="1"/>
  <c r="ANG8" i="4" s="1"/>
  <c r="ANH8" i="4" s="1"/>
  <c r="ANI8" i="4" s="1"/>
  <c r="ANJ8" i="4" s="1"/>
  <c r="ANK8" i="4" s="1"/>
  <c r="ANL8" i="4" s="1"/>
  <c r="ANM8" i="4" s="1"/>
  <c r="ANN8" i="4" s="1"/>
  <c r="ANO8" i="4" s="1"/>
  <c r="ANP8" i="4" s="1"/>
  <c r="ANQ8" i="4" s="1"/>
  <c r="ANR8" i="4" s="1"/>
  <c r="ANS8" i="4" s="1"/>
  <c r="ANT8" i="4" s="1"/>
  <c r="ANU8" i="4" s="1"/>
  <c r="ANV8" i="4" s="1"/>
  <c r="ANW8" i="4" s="1"/>
  <c r="ANX8" i="4" s="1"/>
  <c r="ANY8" i="4" s="1"/>
  <c r="ANZ8" i="4" s="1"/>
  <c r="AOA8" i="4" s="1"/>
  <c r="AOB8" i="4" s="1"/>
  <c r="AOC8" i="4" s="1"/>
  <c r="AOD8" i="4" s="1"/>
  <c r="AOE8" i="4" s="1"/>
  <c r="AOF8" i="4" s="1"/>
  <c r="AOG8" i="4" s="1"/>
  <c r="AOH8" i="4" s="1"/>
  <c r="AOI8" i="4" s="1"/>
  <c r="AOJ8" i="4" s="1"/>
  <c r="AOK8" i="4" s="1"/>
  <c r="AOL8" i="4" s="1"/>
  <c r="AOM8" i="4" s="1"/>
  <c r="AON8" i="4" s="1"/>
  <c r="AOO8" i="4" s="1"/>
  <c r="AOP8" i="4" s="1"/>
  <c r="AOQ8" i="4" s="1"/>
  <c r="AOR8" i="4" s="1"/>
  <c r="AOS8" i="4" s="1"/>
  <c r="AOT8" i="4" s="1"/>
  <c r="AOU8" i="4" s="1"/>
  <c r="AOV8" i="4" s="1"/>
  <c r="AOW8" i="4" s="1"/>
  <c r="AOX8" i="4" s="1"/>
  <c r="AOY8" i="4" s="1"/>
  <c r="AOZ8" i="4" s="1"/>
  <c r="APA8" i="4" s="1"/>
  <c r="APB8" i="4" s="1"/>
  <c r="APC8" i="4" s="1"/>
  <c r="APD8" i="4" s="1"/>
  <c r="APE8" i="4" s="1"/>
  <c r="APF8" i="4" s="1"/>
  <c r="APG8" i="4" s="1"/>
  <c r="APH8" i="4" s="1"/>
  <c r="API8" i="4" s="1"/>
  <c r="APJ8" i="4" s="1"/>
  <c r="APK8" i="4" s="1"/>
  <c r="APL8" i="4" s="1"/>
  <c r="APM8" i="4" s="1"/>
  <c r="APN8" i="4" s="1"/>
  <c r="APO8" i="4" s="1"/>
  <c r="APP8" i="4" s="1"/>
  <c r="APQ8" i="4" s="1"/>
  <c r="APR8" i="4" s="1"/>
  <c r="AML8" i="4" s="1"/>
  <c r="AMO31" i="4"/>
  <c r="AMP31" i="4" s="1"/>
  <c r="AMQ31" i="4" s="1"/>
  <c r="AMR31" i="4" s="1"/>
  <c r="AMS31" i="4" s="1"/>
  <c r="AMT31" i="4" s="1"/>
  <c r="AMU31" i="4" s="1"/>
  <c r="AMV31" i="4" s="1"/>
  <c r="AMW31" i="4" s="1"/>
  <c r="AMX31" i="4" s="1"/>
  <c r="AMY31" i="4" s="1"/>
  <c r="AMZ31" i="4" s="1"/>
  <c r="ANA31" i="4" s="1"/>
  <c r="ANB31" i="4" s="1"/>
  <c r="ANC31" i="4" s="1"/>
  <c r="AND31" i="4" s="1"/>
  <c r="ANE31" i="4" s="1"/>
  <c r="ANF31" i="4" s="1"/>
  <c r="ANG31" i="4" s="1"/>
  <c r="ANH31" i="4" s="1"/>
  <c r="ANI31" i="4" s="1"/>
  <c r="ANJ31" i="4" s="1"/>
  <c r="ANK31" i="4" s="1"/>
  <c r="ANL31" i="4" s="1"/>
  <c r="ANM31" i="4" s="1"/>
  <c r="ANN31" i="4" s="1"/>
  <c r="ANO31" i="4" s="1"/>
  <c r="ANP31" i="4" s="1"/>
  <c r="ANQ31" i="4" s="1"/>
  <c r="ANR31" i="4" s="1"/>
  <c r="ANS31" i="4" s="1"/>
  <c r="ANT31" i="4" s="1"/>
  <c r="ANU31" i="4" s="1"/>
  <c r="ANV31" i="4" s="1"/>
  <c r="ANW31" i="4" s="1"/>
  <c r="ANX31" i="4" s="1"/>
  <c r="ANY31" i="4" s="1"/>
  <c r="ANZ31" i="4" s="1"/>
  <c r="AOA31" i="4" s="1"/>
  <c r="AOB31" i="4" s="1"/>
  <c r="AOC31" i="4" s="1"/>
  <c r="AOD31" i="4" s="1"/>
  <c r="AOE31" i="4" s="1"/>
  <c r="AOF31" i="4" s="1"/>
  <c r="AOG31" i="4" s="1"/>
  <c r="AOH31" i="4" s="1"/>
  <c r="AOI31" i="4" s="1"/>
  <c r="AOJ31" i="4" s="1"/>
  <c r="AOK31" i="4" s="1"/>
  <c r="AOL31" i="4" s="1"/>
  <c r="AOM31" i="4" s="1"/>
  <c r="AON31" i="4" s="1"/>
  <c r="AOO31" i="4" s="1"/>
  <c r="AOP31" i="4" s="1"/>
  <c r="AOQ31" i="4" s="1"/>
  <c r="AOR31" i="4" s="1"/>
  <c r="AOS31" i="4" s="1"/>
  <c r="AOT31" i="4" s="1"/>
  <c r="AOU31" i="4" s="1"/>
  <c r="AOV31" i="4" s="1"/>
  <c r="AOW31" i="4" s="1"/>
  <c r="AOX31" i="4" s="1"/>
  <c r="AOY31" i="4" s="1"/>
  <c r="AOZ31" i="4" s="1"/>
  <c r="APA31" i="4" s="1"/>
  <c r="APB31" i="4" s="1"/>
  <c r="APC31" i="4" s="1"/>
  <c r="APD31" i="4" s="1"/>
  <c r="APE31" i="4" s="1"/>
  <c r="APF31" i="4" s="1"/>
  <c r="APG31" i="4" s="1"/>
  <c r="APH31" i="4" s="1"/>
  <c r="API31" i="4" s="1"/>
  <c r="APJ31" i="4" s="1"/>
  <c r="APK31" i="4" s="1"/>
  <c r="APL31" i="4" s="1"/>
  <c r="APM31" i="4" s="1"/>
  <c r="APN31" i="4" s="1"/>
  <c r="APO31" i="4" s="1"/>
  <c r="APP31" i="4" s="1"/>
  <c r="APQ31" i="4" s="1"/>
  <c r="APR31" i="4" s="1"/>
  <c r="AML31" i="4" s="1"/>
  <c r="AMO124" i="4"/>
  <c r="AMP124" i="4" s="1"/>
  <c r="AMQ124" i="4" s="1"/>
  <c r="AMR124" i="4" s="1"/>
  <c r="AMS124" i="4" s="1"/>
  <c r="AMT124" i="4" s="1"/>
  <c r="AMU124" i="4" s="1"/>
  <c r="AMV124" i="4" s="1"/>
  <c r="AMW124" i="4" s="1"/>
  <c r="AMX124" i="4" s="1"/>
  <c r="AMY124" i="4" s="1"/>
  <c r="AMZ124" i="4" s="1"/>
  <c r="ANA124" i="4" s="1"/>
  <c r="ANB124" i="4" s="1"/>
  <c r="ANC124" i="4" s="1"/>
  <c r="AND124" i="4" s="1"/>
  <c r="ANE124" i="4" s="1"/>
  <c r="ANF124" i="4" s="1"/>
  <c r="ANG124" i="4" s="1"/>
  <c r="ANH124" i="4" s="1"/>
  <c r="ANI124" i="4" s="1"/>
  <c r="ANJ124" i="4" s="1"/>
  <c r="ANK124" i="4" s="1"/>
  <c r="ANL124" i="4" s="1"/>
  <c r="ANM124" i="4" s="1"/>
  <c r="ANN124" i="4" s="1"/>
  <c r="ANO124" i="4" s="1"/>
  <c r="ANP124" i="4" s="1"/>
  <c r="ANQ124" i="4" s="1"/>
  <c r="ANR124" i="4" s="1"/>
  <c r="ANS124" i="4" s="1"/>
  <c r="ANT124" i="4" s="1"/>
  <c r="ANU124" i="4" s="1"/>
  <c r="ANV124" i="4" s="1"/>
  <c r="ANW124" i="4" s="1"/>
  <c r="ANX124" i="4" s="1"/>
  <c r="ANY124" i="4" s="1"/>
  <c r="ANZ124" i="4" s="1"/>
  <c r="AOA124" i="4" s="1"/>
  <c r="AOB124" i="4" s="1"/>
  <c r="AOC124" i="4" s="1"/>
  <c r="AOD124" i="4" s="1"/>
  <c r="AOE124" i="4" s="1"/>
  <c r="AOF124" i="4" s="1"/>
  <c r="AOG124" i="4" s="1"/>
  <c r="AOH124" i="4" s="1"/>
  <c r="AOI124" i="4" s="1"/>
  <c r="AOJ124" i="4" s="1"/>
  <c r="AOK124" i="4" s="1"/>
  <c r="AOL124" i="4" s="1"/>
  <c r="AOM124" i="4" s="1"/>
  <c r="AON124" i="4" s="1"/>
  <c r="AOO124" i="4" s="1"/>
  <c r="AOP124" i="4" s="1"/>
  <c r="AOQ124" i="4" s="1"/>
  <c r="AOR124" i="4" s="1"/>
  <c r="AOS124" i="4" s="1"/>
  <c r="AOT124" i="4" s="1"/>
  <c r="AOU124" i="4" s="1"/>
  <c r="AOV124" i="4" s="1"/>
  <c r="AOW124" i="4" s="1"/>
  <c r="AOX124" i="4" s="1"/>
  <c r="AOY124" i="4" s="1"/>
  <c r="AOZ124" i="4" s="1"/>
  <c r="APA124" i="4" s="1"/>
  <c r="APB124" i="4" s="1"/>
  <c r="APC124" i="4" s="1"/>
  <c r="APD124" i="4" s="1"/>
  <c r="APE124" i="4" s="1"/>
  <c r="APF124" i="4" s="1"/>
  <c r="APG124" i="4" s="1"/>
  <c r="APH124" i="4" s="1"/>
  <c r="API124" i="4" s="1"/>
  <c r="APJ124" i="4" s="1"/>
  <c r="APK124" i="4" s="1"/>
  <c r="APL124" i="4" s="1"/>
  <c r="APM124" i="4" s="1"/>
  <c r="APN124" i="4" s="1"/>
  <c r="APO124" i="4" s="1"/>
  <c r="APP124" i="4" s="1"/>
  <c r="APQ124" i="4" s="1"/>
  <c r="APR124" i="4" s="1"/>
  <c r="AML124" i="4" s="1"/>
  <c r="AMO75" i="4"/>
  <c r="AMP75" i="4" s="1"/>
  <c r="AMQ75" i="4" s="1"/>
  <c r="AMR75" i="4" s="1"/>
  <c r="AMS75" i="4" s="1"/>
  <c r="AMT75" i="4" s="1"/>
  <c r="AMU75" i="4" s="1"/>
  <c r="AMV75" i="4" s="1"/>
  <c r="AMW75" i="4" s="1"/>
  <c r="AMX75" i="4" s="1"/>
  <c r="AMY75" i="4" s="1"/>
  <c r="AMZ75" i="4" s="1"/>
  <c r="ANA75" i="4" s="1"/>
  <c r="ANB75" i="4" s="1"/>
  <c r="ANC75" i="4" s="1"/>
  <c r="AND75" i="4" s="1"/>
  <c r="ANE75" i="4" s="1"/>
  <c r="ANF75" i="4" s="1"/>
  <c r="ANG75" i="4" s="1"/>
  <c r="ANH75" i="4" s="1"/>
  <c r="ANI75" i="4" s="1"/>
  <c r="ANJ75" i="4" s="1"/>
  <c r="ANK75" i="4" s="1"/>
  <c r="ANL75" i="4" s="1"/>
  <c r="ANM75" i="4" s="1"/>
  <c r="ANN75" i="4" s="1"/>
  <c r="ANO75" i="4" s="1"/>
  <c r="ANP75" i="4" s="1"/>
  <c r="ANQ75" i="4" s="1"/>
  <c r="ANR75" i="4" s="1"/>
  <c r="ANS75" i="4" s="1"/>
  <c r="ANT75" i="4" s="1"/>
  <c r="ANU75" i="4" s="1"/>
  <c r="ANV75" i="4" s="1"/>
  <c r="ANW75" i="4" s="1"/>
  <c r="ANX75" i="4" s="1"/>
  <c r="ANY75" i="4" s="1"/>
  <c r="ANZ75" i="4" s="1"/>
  <c r="AOA75" i="4" s="1"/>
  <c r="AOB75" i="4" s="1"/>
  <c r="AOC75" i="4" s="1"/>
  <c r="AOD75" i="4" s="1"/>
  <c r="AOE75" i="4" s="1"/>
  <c r="AOF75" i="4" s="1"/>
  <c r="AOG75" i="4" s="1"/>
  <c r="AOH75" i="4" s="1"/>
  <c r="AOI75" i="4" s="1"/>
  <c r="AOJ75" i="4" s="1"/>
  <c r="AOK75" i="4" s="1"/>
  <c r="AOL75" i="4" s="1"/>
  <c r="AOM75" i="4" s="1"/>
  <c r="AON75" i="4" s="1"/>
  <c r="AOO75" i="4" s="1"/>
  <c r="AOP75" i="4" s="1"/>
  <c r="AOQ75" i="4" s="1"/>
  <c r="AOR75" i="4" s="1"/>
  <c r="AOS75" i="4" s="1"/>
  <c r="AOT75" i="4" s="1"/>
  <c r="AOU75" i="4" s="1"/>
  <c r="AOV75" i="4" s="1"/>
  <c r="AOW75" i="4" s="1"/>
  <c r="AOX75" i="4" s="1"/>
  <c r="AOY75" i="4" s="1"/>
  <c r="AOZ75" i="4" s="1"/>
  <c r="APA75" i="4" s="1"/>
  <c r="APB75" i="4" s="1"/>
  <c r="APC75" i="4" s="1"/>
  <c r="APD75" i="4" s="1"/>
  <c r="APE75" i="4" s="1"/>
  <c r="APF75" i="4" s="1"/>
  <c r="APG75" i="4" s="1"/>
  <c r="APH75" i="4" s="1"/>
  <c r="API75" i="4" s="1"/>
  <c r="APJ75" i="4" s="1"/>
  <c r="APK75" i="4" s="1"/>
  <c r="APL75" i="4" s="1"/>
  <c r="APM75" i="4" s="1"/>
  <c r="APN75" i="4" s="1"/>
  <c r="APO75" i="4" s="1"/>
  <c r="APP75" i="4" s="1"/>
  <c r="APQ75" i="4" s="1"/>
  <c r="APR75" i="4" s="1"/>
  <c r="AML75" i="4" s="1"/>
  <c r="AMO34" i="4"/>
  <c r="AMP34" i="4" s="1"/>
  <c r="AMQ34" i="4" s="1"/>
  <c r="AMR34" i="4" s="1"/>
  <c r="AMS34" i="4" s="1"/>
  <c r="AMT34" i="4" s="1"/>
  <c r="AMU34" i="4" s="1"/>
  <c r="AMV34" i="4" s="1"/>
  <c r="AMW34" i="4" s="1"/>
  <c r="AMX34" i="4" s="1"/>
  <c r="AMY34" i="4" s="1"/>
  <c r="AMZ34" i="4" s="1"/>
  <c r="ANA34" i="4" s="1"/>
  <c r="ANB34" i="4" s="1"/>
  <c r="ANC34" i="4" s="1"/>
  <c r="AND34" i="4" s="1"/>
  <c r="ANE34" i="4" s="1"/>
  <c r="ANF34" i="4" s="1"/>
  <c r="ANG34" i="4" s="1"/>
  <c r="ANH34" i="4" s="1"/>
  <c r="ANI34" i="4" s="1"/>
  <c r="ANJ34" i="4" s="1"/>
  <c r="ANK34" i="4" s="1"/>
  <c r="ANL34" i="4" s="1"/>
  <c r="ANM34" i="4" s="1"/>
  <c r="ANN34" i="4" s="1"/>
  <c r="ANO34" i="4" s="1"/>
  <c r="ANP34" i="4" s="1"/>
  <c r="ANQ34" i="4" s="1"/>
  <c r="ANR34" i="4" s="1"/>
  <c r="ANS34" i="4" s="1"/>
  <c r="ANT34" i="4" s="1"/>
  <c r="ANU34" i="4" s="1"/>
  <c r="ANV34" i="4" s="1"/>
  <c r="ANW34" i="4" s="1"/>
  <c r="ANX34" i="4" s="1"/>
  <c r="ANY34" i="4" s="1"/>
  <c r="ANZ34" i="4" s="1"/>
  <c r="AOA34" i="4" s="1"/>
  <c r="AOB34" i="4" s="1"/>
  <c r="AOC34" i="4" s="1"/>
  <c r="AOD34" i="4" s="1"/>
  <c r="AOE34" i="4" s="1"/>
  <c r="AOF34" i="4" s="1"/>
  <c r="AOG34" i="4" s="1"/>
  <c r="AOH34" i="4" s="1"/>
  <c r="AOI34" i="4" s="1"/>
  <c r="AOJ34" i="4" s="1"/>
  <c r="AOK34" i="4" s="1"/>
  <c r="AOL34" i="4" s="1"/>
  <c r="AOM34" i="4" s="1"/>
  <c r="AON34" i="4" s="1"/>
  <c r="AOO34" i="4" s="1"/>
  <c r="AOP34" i="4" s="1"/>
  <c r="AOQ34" i="4" s="1"/>
  <c r="AOR34" i="4" s="1"/>
  <c r="AOS34" i="4" s="1"/>
  <c r="AOT34" i="4" s="1"/>
  <c r="AOU34" i="4" s="1"/>
  <c r="AOV34" i="4" s="1"/>
  <c r="AOW34" i="4" s="1"/>
  <c r="AOX34" i="4" s="1"/>
  <c r="AOY34" i="4" s="1"/>
  <c r="AOZ34" i="4" s="1"/>
  <c r="APA34" i="4" s="1"/>
  <c r="APB34" i="4" s="1"/>
  <c r="APC34" i="4" s="1"/>
  <c r="APD34" i="4" s="1"/>
  <c r="APE34" i="4" s="1"/>
  <c r="APF34" i="4" s="1"/>
  <c r="APG34" i="4" s="1"/>
  <c r="APH34" i="4" s="1"/>
  <c r="API34" i="4" s="1"/>
  <c r="APJ34" i="4" s="1"/>
  <c r="APK34" i="4" s="1"/>
  <c r="APL34" i="4" s="1"/>
  <c r="APM34" i="4" s="1"/>
  <c r="APN34" i="4" s="1"/>
  <c r="APO34" i="4" s="1"/>
  <c r="APP34" i="4" s="1"/>
  <c r="APQ34" i="4" s="1"/>
  <c r="APR34" i="4" s="1"/>
  <c r="AML34" i="4" s="1"/>
  <c r="AMO127" i="4"/>
  <c r="AMP127" i="4" s="1"/>
  <c r="AMQ127" i="4" s="1"/>
  <c r="AMR127" i="4" s="1"/>
  <c r="AMS127" i="4" s="1"/>
  <c r="AMT127" i="4" s="1"/>
  <c r="AMU127" i="4" s="1"/>
  <c r="AMV127" i="4" s="1"/>
  <c r="AMW127" i="4" s="1"/>
  <c r="AMX127" i="4" s="1"/>
  <c r="AMY127" i="4" s="1"/>
  <c r="AMZ127" i="4" s="1"/>
  <c r="ANA127" i="4" s="1"/>
  <c r="ANB127" i="4" s="1"/>
  <c r="ANC127" i="4" s="1"/>
  <c r="AND127" i="4" s="1"/>
  <c r="ANE127" i="4" s="1"/>
  <c r="ANF127" i="4" s="1"/>
  <c r="ANG127" i="4" s="1"/>
  <c r="ANH127" i="4" s="1"/>
  <c r="ANI127" i="4" s="1"/>
  <c r="ANJ127" i="4" s="1"/>
  <c r="ANK127" i="4" s="1"/>
  <c r="ANL127" i="4" s="1"/>
  <c r="ANM127" i="4" s="1"/>
  <c r="ANN127" i="4" s="1"/>
  <c r="ANO127" i="4" s="1"/>
  <c r="ANP127" i="4" s="1"/>
  <c r="ANQ127" i="4" s="1"/>
  <c r="ANR127" i="4" s="1"/>
  <c r="ANS127" i="4" s="1"/>
  <c r="ANT127" i="4" s="1"/>
  <c r="ANU127" i="4" s="1"/>
  <c r="ANV127" i="4" s="1"/>
  <c r="ANW127" i="4" s="1"/>
  <c r="ANX127" i="4" s="1"/>
  <c r="ANY127" i="4" s="1"/>
  <c r="ANZ127" i="4" s="1"/>
  <c r="AOA127" i="4" s="1"/>
  <c r="AOB127" i="4" s="1"/>
  <c r="AOC127" i="4" s="1"/>
  <c r="AOD127" i="4" s="1"/>
  <c r="AOE127" i="4" s="1"/>
  <c r="AOF127" i="4" s="1"/>
  <c r="AOG127" i="4" s="1"/>
  <c r="AOH127" i="4" s="1"/>
  <c r="AOI127" i="4" s="1"/>
  <c r="AOJ127" i="4" s="1"/>
  <c r="AOK127" i="4" s="1"/>
  <c r="AOL127" i="4" s="1"/>
  <c r="AOM127" i="4" s="1"/>
  <c r="AON127" i="4" s="1"/>
  <c r="AOO127" i="4" s="1"/>
  <c r="AOP127" i="4" s="1"/>
  <c r="AOQ127" i="4" s="1"/>
  <c r="AOR127" i="4" s="1"/>
  <c r="AOS127" i="4" s="1"/>
  <c r="AOT127" i="4" s="1"/>
  <c r="AOU127" i="4" s="1"/>
  <c r="AOV127" i="4" s="1"/>
  <c r="AOW127" i="4" s="1"/>
  <c r="AOX127" i="4" s="1"/>
  <c r="AOY127" i="4" s="1"/>
  <c r="AOZ127" i="4" s="1"/>
  <c r="APA127" i="4" s="1"/>
  <c r="APB127" i="4" s="1"/>
  <c r="APC127" i="4" s="1"/>
  <c r="APD127" i="4" s="1"/>
  <c r="APE127" i="4" s="1"/>
  <c r="APF127" i="4" s="1"/>
  <c r="APG127" i="4" s="1"/>
  <c r="APH127" i="4" s="1"/>
  <c r="API127" i="4" s="1"/>
  <c r="APJ127" i="4" s="1"/>
  <c r="APK127" i="4" s="1"/>
  <c r="APL127" i="4" s="1"/>
  <c r="APM127" i="4" s="1"/>
  <c r="APN127" i="4" s="1"/>
  <c r="APO127" i="4" s="1"/>
  <c r="APP127" i="4" s="1"/>
  <c r="APQ127" i="4" s="1"/>
  <c r="APR127" i="4" s="1"/>
  <c r="AML127" i="4" s="1"/>
  <c r="AMO73" i="4"/>
  <c r="AMP73" i="4" s="1"/>
  <c r="AMQ73" i="4" s="1"/>
  <c r="AMR73" i="4" s="1"/>
  <c r="AMS73" i="4" s="1"/>
  <c r="AMT73" i="4" s="1"/>
  <c r="AMU73" i="4" s="1"/>
  <c r="AMV73" i="4" s="1"/>
  <c r="AMW73" i="4" s="1"/>
  <c r="AMX73" i="4" s="1"/>
  <c r="AMY73" i="4" s="1"/>
  <c r="AMZ73" i="4" s="1"/>
  <c r="ANA73" i="4" s="1"/>
  <c r="ANB73" i="4" s="1"/>
  <c r="ANC73" i="4" s="1"/>
  <c r="AND73" i="4" s="1"/>
  <c r="ANE73" i="4" s="1"/>
  <c r="ANF73" i="4" s="1"/>
  <c r="ANG73" i="4" s="1"/>
  <c r="ANH73" i="4" s="1"/>
  <c r="ANI73" i="4" s="1"/>
  <c r="ANJ73" i="4" s="1"/>
  <c r="ANK73" i="4" s="1"/>
  <c r="ANL73" i="4" s="1"/>
  <c r="ANM73" i="4" s="1"/>
  <c r="ANN73" i="4" s="1"/>
  <c r="ANO73" i="4" s="1"/>
  <c r="ANP73" i="4" s="1"/>
  <c r="ANQ73" i="4" s="1"/>
  <c r="ANR73" i="4" s="1"/>
  <c r="ANS73" i="4" s="1"/>
  <c r="ANT73" i="4" s="1"/>
  <c r="ANU73" i="4" s="1"/>
  <c r="ANV73" i="4" s="1"/>
  <c r="ANW73" i="4" s="1"/>
  <c r="ANX73" i="4" s="1"/>
  <c r="ANY73" i="4" s="1"/>
  <c r="ANZ73" i="4" s="1"/>
  <c r="AOA73" i="4" s="1"/>
  <c r="AOB73" i="4" s="1"/>
  <c r="AOC73" i="4" s="1"/>
  <c r="AOD73" i="4" s="1"/>
  <c r="AOE73" i="4" s="1"/>
  <c r="AOF73" i="4" s="1"/>
  <c r="AOG73" i="4" s="1"/>
  <c r="AOH73" i="4" s="1"/>
  <c r="AOI73" i="4" s="1"/>
  <c r="AOJ73" i="4" s="1"/>
  <c r="AOK73" i="4" s="1"/>
  <c r="AOL73" i="4" s="1"/>
  <c r="AOM73" i="4" s="1"/>
  <c r="AON73" i="4" s="1"/>
  <c r="AOO73" i="4" s="1"/>
  <c r="AOP73" i="4" s="1"/>
  <c r="AOQ73" i="4" s="1"/>
  <c r="AOR73" i="4" s="1"/>
  <c r="AOS73" i="4" s="1"/>
  <c r="AOT73" i="4" s="1"/>
  <c r="AOU73" i="4" s="1"/>
  <c r="AOV73" i="4" s="1"/>
  <c r="AOW73" i="4" s="1"/>
  <c r="AOX73" i="4" s="1"/>
  <c r="AOY73" i="4" s="1"/>
  <c r="AOZ73" i="4" s="1"/>
  <c r="APA73" i="4" s="1"/>
  <c r="APB73" i="4" s="1"/>
  <c r="APC73" i="4" s="1"/>
  <c r="APD73" i="4" s="1"/>
  <c r="APE73" i="4" s="1"/>
  <c r="APF73" i="4" s="1"/>
  <c r="APG73" i="4" s="1"/>
  <c r="APH73" i="4" s="1"/>
  <c r="API73" i="4" s="1"/>
  <c r="APJ73" i="4" s="1"/>
  <c r="APK73" i="4" s="1"/>
  <c r="APL73" i="4" s="1"/>
  <c r="APM73" i="4" s="1"/>
  <c r="APN73" i="4" s="1"/>
  <c r="APO73" i="4" s="1"/>
  <c r="APP73" i="4" s="1"/>
  <c r="APQ73" i="4" s="1"/>
  <c r="APR73" i="4" s="1"/>
  <c r="AML73" i="4" s="1"/>
  <c r="AMO123" i="4"/>
  <c r="AMP123" i="4" s="1"/>
  <c r="AMQ123" i="4" s="1"/>
  <c r="AMR123" i="4" s="1"/>
  <c r="AMS123" i="4" s="1"/>
  <c r="AMT123" i="4" s="1"/>
  <c r="AMU123" i="4" s="1"/>
  <c r="AMV123" i="4" s="1"/>
  <c r="AMW123" i="4" s="1"/>
  <c r="AMX123" i="4" s="1"/>
  <c r="AMY123" i="4" s="1"/>
  <c r="AMZ123" i="4" s="1"/>
  <c r="ANA123" i="4" s="1"/>
  <c r="ANB123" i="4" s="1"/>
  <c r="ANC123" i="4" s="1"/>
  <c r="AND123" i="4" s="1"/>
  <c r="ANE123" i="4" s="1"/>
  <c r="ANF123" i="4" s="1"/>
  <c r="ANG123" i="4" s="1"/>
  <c r="ANH123" i="4" s="1"/>
  <c r="ANI123" i="4" s="1"/>
  <c r="ANJ123" i="4" s="1"/>
  <c r="ANK123" i="4" s="1"/>
  <c r="ANL123" i="4" s="1"/>
  <c r="ANM123" i="4" s="1"/>
  <c r="ANN123" i="4" s="1"/>
  <c r="ANO123" i="4" s="1"/>
  <c r="ANP123" i="4" s="1"/>
  <c r="ANQ123" i="4" s="1"/>
  <c r="ANR123" i="4" s="1"/>
  <c r="ANS123" i="4" s="1"/>
  <c r="ANT123" i="4" s="1"/>
  <c r="ANU123" i="4" s="1"/>
  <c r="ANV123" i="4" s="1"/>
  <c r="ANW123" i="4" s="1"/>
  <c r="ANX123" i="4" s="1"/>
  <c r="ANY123" i="4" s="1"/>
  <c r="ANZ123" i="4" s="1"/>
  <c r="AOA123" i="4" s="1"/>
  <c r="AOB123" i="4" s="1"/>
  <c r="AOC123" i="4" s="1"/>
  <c r="AOD123" i="4" s="1"/>
  <c r="AOE123" i="4" s="1"/>
  <c r="AOF123" i="4" s="1"/>
  <c r="AOG123" i="4" s="1"/>
  <c r="AOH123" i="4" s="1"/>
  <c r="AOI123" i="4" s="1"/>
  <c r="AOJ123" i="4" s="1"/>
  <c r="AOK123" i="4" s="1"/>
  <c r="AOL123" i="4" s="1"/>
  <c r="AOM123" i="4" s="1"/>
  <c r="AON123" i="4" s="1"/>
  <c r="AOO123" i="4" s="1"/>
  <c r="AOP123" i="4" s="1"/>
  <c r="AOQ123" i="4" s="1"/>
  <c r="AOR123" i="4" s="1"/>
  <c r="AOS123" i="4" s="1"/>
  <c r="AOT123" i="4" s="1"/>
  <c r="AOU123" i="4" s="1"/>
  <c r="AOV123" i="4" s="1"/>
  <c r="AOW123" i="4" s="1"/>
  <c r="AOX123" i="4" s="1"/>
  <c r="AOY123" i="4" s="1"/>
  <c r="AOZ123" i="4" s="1"/>
  <c r="APA123" i="4" s="1"/>
  <c r="APB123" i="4" s="1"/>
  <c r="APC123" i="4" s="1"/>
  <c r="APD123" i="4" s="1"/>
  <c r="APE123" i="4" s="1"/>
  <c r="APF123" i="4" s="1"/>
  <c r="APG123" i="4" s="1"/>
  <c r="APH123" i="4" s="1"/>
  <c r="API123" i="4" s="1"/>
  <c r="APJ123" i="4" s="1"/>
  <c r="APK123" i="4" s="1"/>
  <c r="APL123" i="4" s="1"/>
  <c r="APM123" i="4" s="1"/>
  <c r="APN123" i="4" s="1"/>
  <c r="APO123" i="4" s="1"/>
  <c r="APP123" i="4" s="1"/>
  <c r="APQ123" i="4" s="1"/>
  <c r="APR123" i="4" s="1"/>
  <c r="AML123" i="4" s="1"/>
  <c r="AMO10" i="4"/>
  <c r="AMP10" i="4" s="1"/>
  <c r="AMQ10" i="4" s="1"/>
  <c r="AMR10" i="4" s="1"/>
  <c r="AMS10" i="4" s="1"/>
  <c r="AMT10" i="4" s="1"/>
  <c r="AMU10" i="4" s="1"/>
  <c r="AMV10" i="4" s="1"/>
  <c r="AMW10" i="4" s="1"/>
  <c r="AMX10" i="4" s="1"/>
  <c r="AMY10" i="4" s="1"/>
  <c r="AMZ10" i="4" s="1"/>
  <c r="ANA10" i="4" s="1"/>
  <c r="ANB10" i="4" s="1"/>
  <c r="ANC10" i="4" s="1"/>
  <c r="AND10" i="4" s="1"/>
  <c r="ANE10" i="4" s="1"/>
  <c r="ANF10" i="4" s="1"/>
  <c r="ANG10" i="4" s="1"/>
  <c r="ANH10" i="4" s="1"/>
  <c r="ANI10" i="4" s="1"/>
  <c r="ANJ10" i="4" s="1"/>
  <c r="ANK10" i="4" s="1"/>
  <c r="ANL10" i="4" s="1"/>
  <c r="ANM10" i="4" s="1"/>
  <c r="ANN10" i="4" s="1"/>
  <c r="ANO10" i="4" s="1"/>
  <c r="ANP10" i="4" s="1"/>
  <c r="ANQ10" i="4" s="1"/>
  <c r="ANR10" i="4" s="1"/>
  <c r="ANS10" i="4" s="1"/>
  <c r="ANT10" i="4" s="1"/>
  <c r="ANU10" i="4" s="1"/>
  <c r="ANV10" i="4" s="1"/>
  <c r="ANW10" i="4" s="1"/>
  <c r="ANX10" i="4" s="1"/>
  <c r="ANY10" i="4" s="1"/>
  <c r="ANZ10" i="4" s="1"/>
  <c r="AOA10" i="4" s="1"/>
  <c r="AOB10" i="4" s="1"/>
  <c r="AOC10" i="4" s="1"/>
  <c r="AOD10" i="4" s="1"/>
  <c r="AOE10" i="4" s="1"/>
  <c r="AOF10" i="4" s="1"/>
  <c r="AOG10" i="4" s="1"/>
  <c r="AOH10" i="4" s="1"/>
  <c r="AOI10" i="4" s="1"/>
  <c r="AOJ10" i="4" s="1"/>
  <c r="AOK10" i="4" s="1"/>
  <c r="AOL10" i="4" s="1"/>
  <c r="AOM10" i="4" s="1"/>
  <c r="AON10" i="4" s="1"/>
  <c r="AOO10" i="4" s="1"/>
  <c r="AOP10" i="4" s="1"/>
  <c r="AOQ10" i="4" s="1"/>
  <c r="AOR10" i="4" s="1"/>
  <c r="AOS10" i="4" s="1"/>
  <c r="AOT10" i="4" s="1"/>
  <c r="AOU10" i="4" s="1"/>
  <c r="AOV10" i="4" s="1"/>
  <c r="AOW10" i="4" s="1"/>
  <c r="AOX10" i="4" s="1"/>
  <c r="AOY10" i="4" s="1"/>
  <c r="AOZ10" i="4" s="1"/>
  <c r="APA10" i="4" s="1"/>
  <c r="APB10" i="4" s="1"/>
  <c r="APC10" i="4" s="1"/>
  <c r="APD10" i="4" s="1"/>
  <c r="APE10" i="4" s="1"/>
  <c r="APF10" i="4" s="1"/>
  <c r="APG10" i="4" s="1"/>
  <c r="APH10" i="4" s="1"/>
  <c r="API10" i="4" s="1"/>
  <c r="APJ10" i="4" s="1"/>
  <c r="APK10" i="4" s="1"/>
  <c r="APL10" i="4" s="1"/>
  <c r="APM10" i="4" s="1"/>
  <c r="APN10" i="4" s="1"/>
  <c r="APO10" i="4" s="1"/>
  <c r="APP10" i="4" s="1"/>
  <c r="APQ10" i="4" s="1"/>
  <c r="APR10" i="4" s="1"/>
  <c r="AML10" i="4" s="1"/>
  <c r="AMO69" i="4"/>
  <c r="AMP69" i="4" s="1"/>
  <c r="AMQ69" i="4" s="1"/>
  <c r="AMR69" i="4" s="1"/>
  <c r="AMS69" i="4" s="1"/>
  <c r="AMT69" i="4" s="1"/>
  <c r="AMU69" i="4" s="1"/>
  <c r="AMV69" i="4" s="1"/>
  <c r="AMW69" i="4" s="1"/>
  <c r="AMX69" i="4" s="1"/>
  <c r="AMY69" i="4" s="1"/>
  <c r="AMZ69" i="4" s="1"/>
  <c r="ANA69" i="4" s="1"/>
  <c r="ANB69" i="4" s="1"/>
  <c r="ANC69" i="4" s="1"/>
  <c r="AND69" i="4" s="1"/>
  <c r="ANE69" i="4" s="1"/>
  <c r="ANF69" i="4" s="1"/>
  <c r="ANG69" i="4" s="1"/>
  <c r="ANH69" i="4" s="1"/>
  <c r="ANI69" i="4" s="1"/>
  <c r="ANJ69" i="4" s="1"/>
  <c r="ANK69" i="4" s="1"/>
  <c r="ANL69" i="4" s="1"/>
  <c r="ANM69" i="4" s="1"/>
  <c r="ANN69" i="4" s="1"/>
  <c r="ANO69" i="4" s="1"/>
  <c r="ANP69" i="4" s="1"/>
  <c r="ANQ69" i="4" s="1"/>
  <c r="ANR69" i="4" s="1"/>
  <c r="ANS69" i="4" s="1"/>
  <c r="ANT69" i="4" s="1"/>
  <c r="ANU69" i="4" s="1"/>
  <c r="ANV69" i="4" s="1"/>
  <c r="ANW69" i="4" s="1"/>
  <c r="ANX69" i="4" s="1"/>
  <c r="ANY69" i="4" s="1"/>
  <c r="ANZ69" i="4" s="1"/>
  <c r="AOA69" i="4" s="1"/>
  <c r="AOB69" i="4" s="1"/>
  <c r="AOC69" i="4" s="1"/>
  <c r="AOD69" i="4" s="1"/>
  <c r="AOE69" i="4" s="1"/>
  <c r="AOF69" i="4" s="1"/>
  <c r="AOG69" i="4" s="1"/>
  <c r="AOH69" i="4" s="1"/>
  <c r="AOI69" i="4" s="1"/>
  <c r="AOJ69" i="4" s="1"/>
  <c r="AOK69" i="4" s="1"/>
  <c r="AOL69" i="4" s="1"/>
  <c r="AOM69" i="4" s="1"/>
  <c r="AON69" i="4" s="1"/>
  <c r="AOO69" i="4" s="1"/>
  <c r="AOP69" i="4" s="1"/>
  <c r="AOQ69" i="4" s="1"/>
  <c r="AOR69" i="4" s="1"/>
  <c r="AOS69" i="4" s="1"/>
  <c r="AOT69" i="4" s="1"/>
  <c r="AOU69" i="4" s="1"/>
  <c r="AOV69" i="4" s="1"/>
  <c r="AOW69" i="4" s="1"/>
  <c r="AOX69" i="4" s="1"/>
  <c r="AOY69" i="4" s="1"/>
  <c r="AOZ69" i="4" s="1"/>
  <c r="APA69" i="4" s="1"/>
  <c r="APB69" i="4" s="1"/>
  <c r="APC69" i="4" s="1"/>
  <c r="APD69" i="4" s="1"/>
  <c r="APE69" i="4" s="1"/>
  <c r="APF69" i="4" s="1"/>
  <c r="APG69" i="4" s="1"/>
  <c r="APH69" i="4" s="1"/>
  <c r="API69" i="4" s="1"/>
  <c r="APJ69" i="4" s="1"/>
  <c r="APK69" i="4" s="1"/>
  <c r="APL69" i="4" s="1"/>
  <c r="APM69" i="4" s="1"/>
  <c r="APN69" i="4" s="1"/>
  <c r="APO69" i="4" s="1"/>
  <c r="APP69" i="4" s="1"/>
  <c r="APQ69" i="4" s="1"/>
  <c r="APR69" i="4" s="1"/>
  <c r="AML69" i="4" s="1"/>
  <c r="AMO51" i="4"/>
  <c r="AMP51" i="4" s="1"/>
  <c r="AMQ51" i="4" s="1"/>
  <c r="AMR51" i="4" s="1"/>
  <c r="AMS51" i="4" s="1"/>
  <c r="AMT51" i="4" s="1"/>
  <c r="AMU51" i="4" s="1"/>
  <c r="AMV51" i="4" s="1"/>
  <c r="AMW51" i="4" s="1"/>
  <c r="AMX51" i="4" s="1"/>
  <c r="AMY51" i="4" s="1"/>
  <c r="AMZ51" i="4" s="1"/>
  <c r="ANA51" i="4" s="1"/>
  <c r="ANB51" i="4" s="1"/>
  <c r="ANC51" i="4" s="1"/>
  <c r="AND51" i="4" s="1"/>
  <c r="ANE51" i="4" s="1"/>
  <c r="ANF51" i="4" s="1"/>
  <c r="ANG51" i="4" s="1"/>
  <c r="ANH51" i="4" s="1"/>
  <c r="ANI51" i="4" s="1"/>
  <c r="ANJ51" i="4" s="1"/>
  <c r="ANK51" i="4" s="1"/>
  <c r="ANL51" i="4" s="1"/>
  <c r="ANM51" i="4" s="1"/>
  <c r="ANN51" i="4" s="1"/>
  <c r="ANO51" i="4" s="1"/>
  <c r="ANP51" i="4" s="1"/>
  <c r="ANQ51" i="4" s="1"/>
  <c r="ANR51" i="4" s="1"/>
  <c r="ANS51" i="4" s="1"/>
  <c r="ANT51" i="4" s="1"/>
  <c r="ANU51" i="4" s="1"/>
  <c r="ANV51" i="4" s="1"/>
  <c r="ANW51" i="4" s="1"/>
  <c r="ANX51" i="4" s="1"/>
  <c r="ANY51" i="4" s="1"/>
  <c r="ANZ51" i="4" s="1"/>
  <c r="AOA51" i="4" s="1"/>
  <c r="AOB51" i="4" s="1"/>
  <c r="AOC51" i="4" s="1"/>
  <c r="AOD51" i="4" s="1"/>
  <c r="AOE51" i="4" s="1"/>
  <c r="AOF51" i="4" s="1"/>
  <c r="AOG51" i="4" s="1"/>
  <c r="AOH51" i="4" s="1"/>
  <c r="AOI51" i="4" s="1"/>
  <c r="AOJ51" i="4" s="1"/>
  <c r="AOK51" i="4" s="1"/>
  <c r="AOL51" i="4" s="1"/>
  <c r="AOM51" i="4" s="1"/>
  <c r="AON51" i="4" s="1"/>
  <c r="AOO51" i="4" s="1"/>
  <c r="AOP51" i="4" s="1"/>
  <c r="AOQ51" i="4" s="1"/>
  <c r="AOR51" i="4" s="1"/>
  <c r="AOS51" i="4" s="1"/>
  <c r="AOT51" i="4" s="1"/>
  <c r="AOU51" i="4" s="1"/>
  <c r="AOV51" i="4" s="1"/>
  <c r="AOW51" i="4" s="1"/>
  <c r="AOX51" i="4" s="1"/>
  <c r="AOY51" i="4" s="1"/>
  <c r="AOZ51" i="4" s="1"/>
  <c r="APA51" i="4" s="1"/>
  <c r="APB51" i="4" s="1"/>
  <c r="APC51" i="4" s="1"/>
  <c r="APD51" i="4" s="1"/>
  <c r="APE51" i="4" s="1"/>
  <c r="APF51" i="4" s="1"/>
  <c r="APG51" i="4" s="1"/>
  <c r="APH51" i="4" s="1"/>
  <c r="API51" i="4" s="1"/>
  <c r="APJ51" i="4" s="1"/>
  <c r="APK51" i="4" s="1"/>
  <c r="APL51" i="4" s="1"/>
  <c r="APM51" i="4" s="1"/>
  <c r="APN51" i="4" s="1"/>
  <c r="APO51" i="4" s="1"/>
  <c r="APP51" i="4" s="1"/>
  <c r="APQ51" i="4" s="1"/>
  <c r="APR51" i="4" s="1"/>
  <c r="AML51" i="4" s="1"/>
  <c r="AMO14" i="4"/>
  <c r="AMP14" i="4" s="1"/>
  <c r="AMQ14" i="4" s="1"/>
  <c r="AMR14" i="4" s="1"/>
  <c r="AMS14" i="4" s="1"/>
  <c r="AMT14" i="4" s="1"/>
  <c r="AMU14" i="4" s="1"/>
  <c r="AMV14" i="4" s="1"/>
  <c r="AMW14" i="4" s="1"/>
  <c r="AMX14" i="4" s="1"/>
  <c r="AMY14" i="4" s="1"/>
  <c r="AMZ14" i="4" s="1"/>
  <c r="ANA14" i="4" s="1"/>
  <c r="ANB14" i="4" s="1"/>
  <c r="ANC14" i="4" s="1"/>
  <c r="AND14" i="4" s="1"/>
  <c r="ANE14" i="4" s="1"/>
  <c r="ANF14" i="4" s="1"/>
  <c r="ANG14" i="4" s="1"/>
  <c r="ANH14" i="4" s="1"/>
  <c r="ANI14" i="4" s="1"/>
  <c r="ANJ14" i="4" s="1"/>
  <c r="ANK14" i="4" s="1"/>
  <c r="ANL14" i="4" s="1"/>
  <c r="ANM14" i="4" s="1"/>
  <c r="ANN14" i="4" s="1"/>
  <c r="ANO14" i="4" s="1"/>
  <c r="ANP14" i="4" s="1"/>
  <c r="ANQ14" i="4" s="1"/>
  <c r="ANR14" i="4" s="1"/>
  <c r="ANS14" i="4" s="1"/>
  <c r="ANT14" i="4" s="1"/>
  <c r="ANU14" i="4" s="1"/>
  <c r="ANV14" i="4" s="1"/>
  <c r="ANW14" i="4" s="1"/>
  <c r="ANX14" i="4" s="1"/>
  <c r="ANY14" i="4" s="1"/>
  <c r="ANZ14" i="4" s="1"/>
  <c r="AOA14" i="4" s="1"/>
  <c r="AOB14" i="4" s="1"/>
  <c r="AOC14" i="4" s="1"/>
  <c r="AOD14" i="4" s="1"/>
  <c r="AOE14" i="4" s="1"/>
  <c r="AOF14" i="4" s="1"/>
  <c r="AOG14" i="4" s="1"/>
  <c r="AOH14" i="4" s="1"/>
  <c r="AOI14" i="4" s="1"/>
  <c r="AOJ14" i="4" s="1"/>
  <c r="AOK14" i="4" s="1"/>
  <c r="AOL14" i="4" s="1"/>
  <c r="AOM14" i="4" s="1"/>
  <c r="AON14" i="4" s="1"/>
  <c r="AOO14" i="4" s="1"/>
  <c r="AOP14" i="4" s="1"/>
  <c r="AOQ14" i="4" s="1"/>
  <c r="AOR14" i="4" s="1"/>
  <c r="AOS14" i="4" s="1"/>
  <c r="AOT14" i="4" s="1"/>
  <c r="AOU14" i="4" s="1"/>
  <c r="AOV14" i="4" s="1"/>
  <c r="AOW14" i="4" s="1"/>
  <c r="AOX14" i="4" s="1"/>
  <c r="AOY14" i="4" s="1"/>
  <c r="AOZ14" i="4" s="1"/>
  <c r="APA14" i="4" s="1"/>
  <c r="APB14" i="4" s="1"/>
  <c r="APC14" i="4" s="1"/>
  <c r="APD14" i="4" s="1"/>
  <c r="APE14" i="4" s="1"/>
  <c r="APF14" i="4" s="1"/>
  <c r="APG14" i="4" s="1"/>
  <c r="APH14" i="4" s="1"/>
  <c r="API14" i="4" s="1"/>
  <c r="APJ14" i="4" s="1"/>
  <c r="APK14" i="4" s="1"/>
  <c r="APL14" i="4" s="1"/>
  <c r="APM14" i="4" s="1"/>
  <c r="APN14" i="4" s="1"/>
  <c r="APO14" i="4" s="1"/>
  <c r="APP14" i="4" s="1"/>
  <c r="APQ14" i="4" s="1"/>
  <c r="APR14" i="4" s="1"/>
  <c r="AML14" i="4" s="1"/>
  <c r="AMO109" i="4"/>
  <c r="AMP109" i="4" s="1"/>
  <c r="AMQ109" i="4" s="1"/>
  <c r="AMR109" i="4" s="1"/>
  <c r="AMS109" i="4" s="1"/>
  <c r="AMT109" i="4" s="1"/>
  <c r="AMU109" i="4" s="1"/>
  <c r="AMV109" i="4" s="1"/>
  <c r="AMW109" i="4" s="1"/>
  <c r="AMX109" i="4" s="1"/>
  <c r="AMY109" i="4" s="1"/>
  <c r="AMZ109" i="4" s="1"/>
  <c r="ANA109" i="4" s="1"/>
  <c r="ANB109" i="4" s="1"/>
  <c r="ANC109" i="4" s="1"/>
  <c r="AND109" i="4" s="1"/>
  <c r="ANE109" i="4" s="1"/>
  <c r="ANF109" i="4" s="1"/>
  <c r="ANG109" i="4" s="1"/>
  <c r="ANH109" i="4" s="1"/>
  <c r="ANI109" i="4" s="1"/>
  <c r="ANJ109" i="4" s="1"/>
  <c r="ANK109" i="4" s="1"/>
  <c r="ANL109" i="4" s="1"/>
  <c r="ANM109" i="4" s="1"/>
  <c r="ANN109" i="4" s="1"/>
  <c r="ANO109" i="4" s="1"/>
  <c r="ANP109" i="4" s="1"/>
  <c r="ANQ109" i="4" s="1"/>
  <c r="ANR109" i="4" s="1"/>
  <c r="ANS109" i="4" s="1"/>
  <c r="ANT109" i="4" s="1"/>
  <c r="ANU109" i="4" s="1"/>
  <c r="ANV109" i="4" s="1"/>
  <c r="ANW109" i="4" s="1"/>
  <c r="ANX109" i="4" s="1"/>
  <c r="ANY109" i="4" s="1"/>
  <c r="ANZ109" i="4" s="1"/>
  <c r="AOA109" i="4" s="1"/>
  <c r="AOB109" i="4" s="1"/>
  <c r="AOC109" i="4" s="1"/>
  <c r="AOD109" i="4" s="1"/>
  <c r="AOE109" i="4" s="1"/>
  <c r="AOF109" i="4" s="1"/>
  <c r="AOG109" i="4" s="1"/>
  <c r="AOH109" i="4" s="1"/>
  <c r="AOI109" i="4" s="1"/>
  <c r="AOJ109" i="4" s="1"/>
  <c r="AOK109" i="4" s="1"/>
  <c r="AOL109" i="4" s="1"/>
  <c r="AOM109" i="4" s="1"/>
  <c r="AON109" i="4" s="1"/>
  <c r="AOO109" i="4" s="1"/>
  <c r="AOP109" i="4" s="1"/>
  <c r="AOQ109" i="4" s="1"/>
  <c r="AOR109" i="4" s="1"/>
  <c r="AOS109" i="4" s="1"/>
  <c r="AOT109" i="4" s="1"/>
  <c r="AOU109" i="4" s="1"/>
  <c r="AOV109" i="4" s="1"/>
  <c r="AOW109" i="4" s="1"/>
  <c r="AOX109" i="4" s="1"/>
  <c r="AOY109" i="4" s="1"/>
  <c r="AOZ109" i="4" s="1"/>
  <c r="APA109" i="4" s="1"/>
  <c r="APB109" i="4" s="1"/>
  <c r="APC109" i="4" s="1"/>
  <c r="APD109" i="4" s="1"/>
  <c r="APE109" i="4" s="1"/>
  <c r="APF109" i="4" s="1"/>
  <c r="APG109" i="4" s="1"/>
  <c r="APH109" i="4" s="1"/>
  <c r="API109" i="4" s="1"/>
  <c r="APJ109" i="4" s="1"/>
  <c r="APK109" i="4" s="1"/>
  <c r="APL109" i="4" s="1"/>
  <c r="APM109" i="4" s="1"/>
  <c r="APN109" i="4" s="1"/>
  <c r="APO109" i="4" s="1"/>
  <c r="APP109" i="4" s="1"/>
  <c r="APQ109" i="4" s="1"/>
  <c r="APR109" i="4" s="1"/>
  <c r="AML109" i="4" s="1"/>
  <c r="AMO92" i="4"/>
  <c r="AMP92" i="4" s="1"/>
  <c r="AMQ92" i="4" s="1"/>
  <c r="AMR92" i="4" s="1"/>
  <c r="AMS92" i="4" s="1"/>
  <c r="AMT92" i="4" s="1"/>
  <c r="AMU92" i="4" s="1"/>
  <c r="AMV92" i="4" s="1"/>
  <c r="AMW92" i="4" s="1"/>
  <c r="AMX92" i="4" s="1"/>
  <c r="AMY92" i="4" s="1"/>
  <c r="AMZ92" i="4" s="1"/>
  <c r="ANA92" i="4" s="1"/>
  <c r="ANB92" i="4" s="1"/>
  <c r="ANC92" i="4" s="1"/>
  <c r="AND92" i="4" s="1"/>
  <c r="ANE92" i="4" s="1"/>
  <c r="ANF92" i="4" s="1"/>
  <c r="ANG92" i="4" s="1"/>
  <c r="ANH92" i="4" s="1"/>
  <c r="ANI92" i="4" s="1"/>
  <c r="ANJ92" i="4" s="1"/>
  <c r="ANK92" i="4" s="1"/>
  <c r="ANL92" i="4" s="1"/>
  <c r="ANM92" i="4" s="1"/>
  <c r="ANN92" i="4" s="1"/>
  <c r="ANO92" i="4" s="1"/>
  <c r="ANP92" i="4" s="1"/>
  <c r="ANQ92" i="4" s="1"/>
  <c r="ANR92" i="4" s="1"/>
  <c r="ANS92" i="4" s="1"/>
  <c r="ANT92" i="4" s="1"/>
  <c r="ANU92" i="4" s="1"/>
  <c r="ANV92" i="4" s="1"/>
  <c r="ANW92" i="4" s="1"/>
  <c r="ANX92" i="4" s="1"/>
  <c r="ANY92" i="4" s="1"/>
  <c r="ANZ92" i="4" s="1"/>
  <c r="AOA92" i="4" s="1"/>
  <c r="AOB92" i="4" s="1"/>
  <c r="AOC92" i="4" s="1"/>
  <c r="AOD92" i="4" s="1"/>
  <c r="AOE92" i="4" s="1"/>
  <c r="AOF92" i="4" s="1"/>
  <c r="AOG92" i="4" s="1"/>
  <c r="AOH92" i="4" s="1"/>
  <c r="AOI92" i="4" s="1"/>
  <c r="AOJ92" i="4" s="1"/>
  <c r="AOK92" i="4" s="1"/>
  <c r="AOL92" i="4" s="1"/>
  <c r="AOM92" i="4" s="1"/>
  <c r="AON92" i="4" s="1"/>
  <c r="AOO92" i="4" s="1"/>
  <c r="AOP92" i="4" s="1"/>
  <c r="AOQ92" i="4" s="1"/>
  <c r="AOR92" i="4" s="1"/>
  <c r="AOS92" i="4" s="1"/>
  <c r="AOT92" i="4" s="1"/>
  <c r="AOU92" i="4" s="1"/>
  <c r="AOV92" i="4" s="1"/>
  <c r="AOW92" i="4" s="1"/>
  <c r="AOX92" i="4" s="1"/>
  <c r="AOY92" i="4" s="1"/>
  <c r="AOZ92" i="4" s="1"/>
  <c r="APA92" i="4" s="1"/>
  <c r="APB92" i="4" s="1"/>
  <c r="APC92" i="4" s="1"/>
  <c r="APD92" i="4" s="1"/>
  <c r="APE92" i="4" s="1"/>
  <c r="APF92" i="4" s="1"/>
  <c r="APG92" i="4" s="1"/>
  <c r="APH92" i="4" s="1"/>
  <c r="API92" i="4" s="1"/>
  <c r="APJ92" i="4" s="1"/>
  <c r="APK92" i="4" s="1"/>
  <c r="APL92" i="4" s="1"/>
  <c r="APM92" i="4" s="1"/>
  <c r="APN92" i="4" s="1"/>
  <c r="APO92" i="4" s="1"/>
  <c r="APP92" i="4" s="1"/>
  <c r="APQ92" i="4" s="1"/>
  <c r="APR92" i="4" s="1"/>
  <c r="AML92" i="4" s="1"/>
  <c r="AMO46" i="4"/>
  <c r="AMP46" i="4" s="1"/>
  <c r="AMQ46" i="4" s="1"/>
  <c r="AMR46" i="4" s="1"/>
  <c r="AMS46" i="4" s="1"/>
  <c r="AMT46" i="4" s="1"/>
  <c r="AMU46" i="4" s="1"/>
  <c r="AMV46" i="4" s="1"/>
  <c r="AMW46" i="4" s="1"/>
  <c r="AMX46" i="4" s="1"/>
  <c r="AMY46" i="4" s="1"/>
  <c r="AMZ46" i="4" s="1"/>
  <c r="ANA46" i="4" s="1"/>
  <c r="ANB46" i="4" s="1"/>
  <c r="ANC46" i="4" s="1"/>
  <c r="AND46" i="4" s="1"/>
  <c r="ANE46" i="4" s="1"/>
  <c r="ANF46" i="4" s="1"/>
  <c r="ANG46" i="4" s="1"/>
  <c r="ANH46" i="4" s="1"/>
  <c r="ANI46" i="4" s="1"/>
  <c r="ANJ46" i="4" s="1"/>
  <c r="ANK46" i="4" s="1"/>
  <c r="ANL46" i="4" s="1"/>
  <c r="ANM46" i="4" s="1"/>
  <c r="ANN46" i="4" s="1"/>
  <c r="ANO46" i="4" s="1"/>
  <c r="ANP46" i="4" s="1"/>
  <c r="ANQ46" i="4" s="1"/>
  <c r="ANR46" i="4" s="1"/>
  <c r="ANS46" i="4" s="1"/>
  <c r="ANT46" i="4" s="1"/>
  <c r="ANU46" i="4" s="1"/>
  <c r="ANV46" i="4" s="1"/>
  <c r="ANW46" i="4" s="1"/>
  <c r="ANX46" i="4" s="1"/>
  <c r="ANY46" i="4" s="1"/>
  <c r="ANZ46" i="4" s="1"/>
  <c r="AOA46" i="4" s="1"/>
  <c r="AOB46" i="4" s="1"/>
  <c r="AOC46" i="4" s="1"/>
  <c r="AOD46" i="4" s="1"/>
  <c r="AOE46" i="4" s="1"/>
  <c r="AOF46" i="4" s="1"/>
  <c r="AOG46" i="4" s="1"/>
  <c r="AOH46" i="4" s="1"/>
  <c r="AOI46" i="4" s="1"/>
  <c r="AOJ46" i="4" s="1"/>
  <c r="AOK46" i="4" s="1"/>
  <c r="AOL46" i="4" s="1"/>
  <c r="AOM46" i="4" s="1"/>
  <c r="AON46" i="4" s="1"/>
  <c r="AOO46" i="4" s="1"/>
  <c r="AOP46" i="4" s="1"/>
  <c r="AOQ46" i="4" s="1"/>
  <c r="AOR46" i="4" s="1"/>
  <c r="AOS46" i="4" s="1"/>
  <c r="AOT46" i="4" s="1"/>
  <c r="AOU46" i="4" s="1"/>
  <c r="AOV46" i="4" s="1"/>
  <c r="AOW46" i="4" s="1"/>
  <c r="AOX46" i="4" s="1"/>
  <c r="AOY46" i="4" s="1"/>
  <c r="AOZ46" i="4" s="1"/>
  <c r="APA46" i="4" s="1"/>
  <c r="APB46" i="4" s="1"/>
  <c r="APC46" i="4" s="1"/>
  <c r="APD46" i="4" s="1"/>
  <c r="APE46" i="4" s="1"/>
  <c r="APF46" i="4" s="1"/>
  <c r="APG46" i="4" s="1"/>
  <c r="APH46" i="4" s="1"/>
  <c r="API46" i="4" s="1"/>
  <c r="APJ46" i="4" s="1"/>
  <c r="APK46" i="4" s="1"/>
  <c r="APL46" i="4" s="1"/>
  <c r="APM46" i="4" s="1"/>
  <c r="APN46" i="4" s="1"/>
  <c r="APO46" i="4" s="1"/>
  <c r="APP46" i="4" s="1"/>
  <c r="APQ46" i="4" s="1"/>
  <c r="APR46" i="4" s="1"/>
  <c r="AML46" i="4" s="1"/>
  <c r="AMO117" i="4"/>
  <c r="AMP117" i="4" s="1"/>
  <c r="AMQ117" i="4" s="1"/>
  <c r="AMR117" i="4" s="1"/>
  <c r="AMS117" i="4" s="1"/>
  <c r="AMT117" i="4" s="1"/>
  <c r="AMU117" i="4" s="1"/>
  <c r="AMV117" i="4" s="1"/>
  <c r="AMW117" i="4" s="1"/>
  <c r="AMX117" i="4" s="1"/>
  <c r="AMY117" i="4" s="1"/>
  <c r="AMZ117" i="4" s="1"/>
  <c r="ANA117" i="4" s="1"/>
  <c r="ANB117" i="4" s="1"/>
  <c r="ANC117" i="4" s="1"/>
  <c r="AND117" i="4" s="1"/>
  <c r="ANE117" i="4" s="1"/>
  <c r="ANF117" i="4" s="1"/>
  <c r="ANG117" i="4" s="1"/>
  <c r="ANH117" i="4" s="1"/>
  <c r="ANI117" i="4" s="1"/>
  <c r="ANJ117" i="4" s="1"/>
  <c r="ANK117" i="4" s="1"/>
  <c r="ANL117" i="4" s="1"/>
  <c r="ANM117" i="4" s="1"/>
  <c r="ANN117" i="4" s="1"/>
  <c r="ANO117" i="4" s="1"/>
  <c r="ANP117" i="4" s="1"/>
  <c r="ANQ117" i="4" s="1"/>
  <c r="ANR117" i="4" s="1"/>
  <c r="ANS117" i="4" s="1"/>
  <c r="ANT117" i="4" s="1"/>
  <c r="ANU117" i="4" s="1"/>
  <c r="ANV117" i="4" s="1"/>
  <c r="ANW117" i="4" s="1"/>
  <c r="ANX117" i="4" s="1"/>
  <c r="ANY117" i="4" s="1"/>
  <c r="ANZ117" i="4" s="1"/>
  <c r="AOA117" i="4" s="1"/>
  <c r="AOB117" i="4" s="1"/>
  <c r="AOC117" i="4" s="1"/>
  <c r="AOD117" i="4" s="1"/>
  <c r="AOE117" i="4" s="1"/>
  <c r="AOF117" i="4" s="1"/>
  <c r="AOG117" i="4" s="1"/>
  <c r="AOH117" i="4" s="1"/>
  <c r="AOI117" i="4" s="1"/>
  <c r="AOJ117" i="4" s="1"/>
  <c r="AOK117" i="4" s="1"/>
  <c r="AOL117" i="4" s="1"/>
  <c r="AOM117" i="4" s="1"/>
  <c r="AON117" i="4" s="1"/>
  <c r="AOO117" i="4" s="1"/>
  <c r="AOP117" i="4" s="1"/>
  <c r="AOQ117" i="4" s="1"/>
  <c r="AOR117" i="4" s="1"/>
  <c r="AOS117" i="4" s="1"/>
  <c r="AOT117" i="4" s="1"/>
  <c r="AOU117" i="4" s="1"/>
  <c r="AOV117" i="4" s="1"/>
  <c r="AOW117" i="4" s="1"/>
  <c r="AOX117" i="4" s="1"/>
  <c r="AOY117" i="4" s="1"/>
  <c r="AOZ117" i="4" s="1"/>
  <c r="APA117" i="4" s="1"/>
  <c r="APB117" i="4" s="1"/>
  <c r="APC117" i="4" s="1"/>
  <c r="APD117" i="4" s="1"/>
  <c r="APE117" i="4" s="1"/>
  <c r="APF117" i="4" s="1"/>
  <c r="APG117" i="4" s="1"/>
  <c r="APH117" i="4" s="1"/>
  <c r="API117" i="4" s="1"/>
  <c r="APJ117" i="4" s="1"/>
  <c r="APK117" i="4" s="1"/>
  <c r="APL117" i="4" s="1"/>
  <c r="APM117" i="4" s="1"/>
  <c r="APN117" i="4" s="1"/>
  <c r="APO117" i="4" s="1"/>
  <c r="APP117" i="4" s="1"/>
  <c r="APQ117" i="4" s="1"/>
  <c r="APR117" i="4" s="1"/>
  <c r="AML117" i="4" s="1"/>
  <c r="AMO12" i="4"/>
  <c r="AMP12" i="4" s="1"/>
  <c r="AMQ12" i="4" s="1"/>
  <c r="AMR12" i="4" s="1"/>
  <c r="AMS12" i="4" s="1"/>
  <c r="AMT12" i="4" s="1"/>
  <c r="AMU12" i="4" s="1"/>
  <c r="AMV12" i="4" s="1"/>
  <c r="AMW12" i="4" s="1"/>
  <c r="AMX12" i="4" s="1"/>
  <c r="AMY12" i="4" s="1"/>
  <c r="AMZ12" i="4" s="1"/>
  <c r="ANA12" i="4" s="1"/>
  <c r="ANB12" i="4" s="1"/>
  <c r="ANC12" i="4" s="1"/>
  <c r="AND12" i="4" s="1"/>
  <c r="ANE12" i="4" s="1"/>
  <c r="ANF12" i="4" s="1"/>
  <c r="ANG12" i="4" s="1"/>
  <c r="ANH12" i="4" s="1"/>
  <c r="ANI12" i="4" s="1"/>
  <c r="ANJ12" i="4" s="1"/>
  <c r="ANK12" i="4" s="1"/>
  <c r="ANL12" i="4" s="1"/>
  <c r="ANM12" i="4" s="1"/>
  <c r="ANN12" i="4" s="1"/>
  <c r="ANO12" i="4" s="1"/>
  <c r="ANP12" i="4" s="1"/>
  <c r="ANQ12" i="4" s="1"/>
  <c r="ANR12" i="4" s="1"/>
  <c r="ANS12" i="4" s="1"/>
  <c r="ANT12" i="4" s="1"/>
  <c r="ANU12" i="4" s="1"/>
  <c r="ANV12" i="4" s="1"/>
  <c r="ANW12" i="4" s="1"/>
  <c r="ANX12" i="4" s="1"/>
  <c r="ANY12" i="4" s="1"/>
  <c r="ANZ12" i="4" s="1"/>
  <c r="AOA12" i="4" s="1"/>
  <c r="AOB12" i="4" s="1"/>
  <c r="AOC12" i="4" s="1"/>
  <c r="AOD12" i="4" s="1"/>
  <c r="AOE12" i="4" s="1"/>
  <c r="AOF12" i="4" s="1"/>
  <c r="AOG12" i="4" s="1"/>
  <c r="AOH12" i="4" s="1"/>
  <c r="AOI12" i="4" s="1"/>
  <c r="AOJ12" i="4" s="1"/>
  <c r="AOK12" i="4" s="1"/>
  <c r="AOL12" i="4" s="1"/>
  <c r="AOM12" i="4" s="1"/>
  <c r="AON12" i="4" s="1"/>
  <c r="AOO12" i="4" s="1"/>
  <c r="AOP12" i="4" s="1"/>
  <c r="AOQ12" i="4" s="1"/>
  <c r="AOR12" i="4" s="1"/>
  <c r="AOS12" i="4" s="1"/>
  <c r="AOT12" i="4" s="1"/>
  <c r="AOU12" i="4" s="1"/>
  <c r="AOV12" i="4" s="1"/>
  <c r="AOW12" i="4" s="1"/>
  <c r="AOX12" i="4" s="1"/>
  <c r="AOY12" i="4" s="1"/>
  <c r="AOZ12" i="4" s="1"/>
  <c r="APA12" i="4" s="1"/>
  <c r="APB12" i="4" s="1"/>
  <c r="APC12" i="4" s="1"/>
  <c r="APD12" i="4" s="1"/>
  <c r="APE12" i="4" s="1"/>
  <c r="APF12" i="4" s="1"/>
  <c r="APG12" i="4" s="1"/>
  <c r="APH12" i="4" s="1"/>
  <c r="API12" i="4" s="1"/>
  <c r="APJ12" i="4" s="1"/>
  <c r="APK12" i="4" s="1"/>
  <c r="APL12" i="4" s="1"/>
  <c r="APM12" i="4" s="1"/>
  <c r="APN12" i="4" s="1"/>
  <c r="APO12" i="4" s="1"/>
  <c r="APP12" i="4" s="1"/>
  <c r="APQ12" i="4" s="1"/>
  <c r="APR12" i="4" s="1"/>
  <c r="AML12" i="4" s="1"/>
  <c r="AMO43" i="4"/>
  <c r="AMP43" i="4" s="1"/>
  <c r="AMQ43" i="4" s="1"/>
  <c r="AMR43" i="4" s="1"/>
  <c r="AMS43" i="4" s="1"/>
  <c r="AMT43" i="4" s="1"/>
  <c r="AMU43" i="4" s="1"/>
  <c r="AMV43" i="4" s="1"/>
  <c r="AMW43" i="4" s="1"/>
  <c r="AMX43" i="4" s="1"/>
  <c r="AMY43" i="4" s="1"/>
  <c r="AMZ43" i="4" s="1"/>
  <c r="ANA43" i="4" s="1"/>
  <c r="ANB43" i="4" s="1"/>
  <c r="ANC43" i="4" s="1"/>
  <c r="AND43" i="4" s="1"/>
  <c r="ANE43" i="4" s="1"/>
  <c r="ANF43" i="4" s="1"/>
  <c r="ANG43" i="4" s="1"/>
  <c r="ANH43" i="4" s="1"/>
  <c r="ANI43" i="4" s="1"/>
  <c r="ANJ43" i="4" s="1"/>
  <c r="ANK43" i="4" s="1"/>
  <c r="ANL43" i="4" s="1"/>
  <c r="ANM43" i="4" s="1"/>
  <c r="ANN43" i="4" s="1"/>
  <c r="ANO43" i="4" s="1"/>
  <c r="ANP43" i="4" s="1"/>
  <c r="ANQ43" i="4" s="1"/>
  <c r="ANR43" i="4" s="1"/>
  <c r="ANS43" i="4" s="1"/>
  <c r="ANT43" i="4" s="1"/>
  <c r="ANU43" i="4" s="1"/>
  <c r="ANV43" i="4" s="1"/>
  <c r="ANW43" i="4" s="1"/>
  <c r="ANX43" i="4" s="1"/>
  <c r="ANY43" i="4" s="1"/>
  <c r="ANZ43" i="4" s="1"/>
  <c r="AOA43" i="4" s="1"/>
  <c r="AOB43" i="4" s="1"/>
  <c r="AOC43" i="4" s="1"/>
  <c r="AOD43" i="4" s="1"/>
  <c r="AOE43" i="4" s="1"/>
  <c r="AOF43" i="4" s="1"/>
  <c r="AOG43" i="4" s="1"/>
  <c r="AOH43" i="4" s="1"/>
  <c r="AOI43" i="4" s="1"/>
  <c r="AOJ43" i="4" s="1"/>
  <c r="AOK43" i="4" s="1"/>
  <c r="AOL43" i="4" s="1"/>
  <c r="AOM43" i="4" s="1"/>
  <c r="AON43" i="4" s="1"/>
  <c r="AOO43" i="4" s="1"/>
  <c r="AOP43" i="4" s="1"/>
  <c r="AOQ43" i="4" s="1"/>
  <c r="AOR43" i="4" s="1"/>
  <c r="AOS43" i="4" s="1"/>
  <c r="AOT43" i="4" s="1"/>
  <c r="AOU43" i="4" s="1"/>
  <c r="AOV43" i="4" s="1"/>
  <c r="AOW43" i="4" s="1"/>
  <c r="AOX43" i="4" s="1"/>
  <c r="AOY43" i="4" s="1"/>
  <c r="AOZ43" i="4" s="1"/>
  <c r="APA43" i="4" s="1"/>
  <c r="APB43" i="4" s="1"/>
  <c r="APC43" i="4" s="1"/>
  <c r="APD43" i="4" s="1"/>
  <c r="APE43" i="4" s="1"/>
  <c r="APF43" i="4" s="1"/>
  <c r="APG43" i="4" s="1"/>
  <c r="APH43" i="4" s="1"/>
  <c r="API43" i="4" s="1"/>
  <c r="APJ43" i="4" s="1"/>
  <c r="APK43" i="4" s="1"/>
  <c r="APL43" i="4" s="1"/>
  <c r="APM43" i="4" s="1"/>
  <c r="APN43" i="4" s="1"/>
  <c r="APO43" i="4" s="1"/>
  <c r="APP43" i="4" s="1"/>
  <c r="APQ43" i="4" s="1"/>
  <c r="APR43" i="4" s="1"/>
  <c r="AML43" i="4" s="1"/>
  <c r="AMO11" i="4"/>
  <c r="AMP11" i="4" s="1"/>
  <c r="AMQ11" i="4" s="1"/>
  <c r="AMR11" i="4" s="1"/>
  <c r="AMS11" i="4" s="1"/>
  <c r="AMT11" i="4" s="1"/>
  <c r="AMU11" i="4" s="1"/>
  <c r="AMV11" i="4" s="1"/>
  <c r="AMW11" i="4" s="1"/>
  <c r="AMX11" i="4" s="1"/>
  <c r="AMY11" i="4" s="1"/>
  <c r="AMZ11" i="4" s="1"/>
  <c r="ANA11" i="4" s="1"/>
  <c r="ANB11" i="4" s="1"/>
  <c r="ANC11" i="4" s="1"/>
  <c r="AND11" i="4" s="1"/>
  <c r="ANE11" i="4" s="1"/>
  <c r="ANF11" i="4" s="1"/>
  <c r="ANG11" i="4" s="1"/>
  <c r="ANH11" i="4" s="1"/>
  <c r="ANI11" i="4" s="1"/>
  <c r="ANJ11" i="4" s="1"/>
  <c r="ANK11" i="4" s="1"/>
  <c r="ANL11" i="4" s="1"/>
  <c r="ANM11" i="4" s="1"/>
  <c r="ANN11" i="4" s="1"/>
  <c r="ANO11" i="4" s="1"/>
  <c r="ANP11" i="4" s="1"/>
  <c r="ANQ11" i="4" s="1"/>
  <c r="ANR11" i="4" s="1"/>
  <c r="ANS11" i="4" s="1"/>
  <c r="ANT11" i="4" s="1"/>
  <c r="ANU11" i="4" s="1"/>
  <c r="ANV11" i="4" s="1"/>
  <c r="ANW11" i="4" s="1"/>
  <c r="ANX11" i="4" s="1"/>
  <c r="ANY11" i="4" s="1"/>
  <c r="ANZ11" i="4" s="1"/>
  <c r="AOA11" i="4" s="1"/>
  <c r="AOB11" i="4" s="1"/>
  <c r="AOC11" i="4" s="1"/>
  <c r="AOD11" i="4" s="1"/>
  <c r="AOE11" i="4" s="1"/>
  <c r="AOF11" i="4" s="1"/>
  <c r="AOG11" i="4" s="1"/>
  <c r="AOH11" i="4" s="1"/>
  <c r="AOI11" i="4" s="1"/>
  <c r="AOJ11" i="4" s="1"/>
  <c r="AOK11" i="4" s="1"/>
  <c r="AOL11" i="4" s="1"/>
  <c r="AOM11" i="4" s="1"/>
  <c r="AON11" i="4" s="1"/>
  <c r="AOO11" i="4" s="1"/>
  <c r="AOP11" i="4" s="1"/>
  <c r="AOQ11" i="4" s="1"/>
  <c r="AOR11" i="4" s="1"/>
  <c r="AOS11" i="4" s="1"/>
  <c r="AOT11" i="4" s="1"/>
  <c r="AOU11" i="4" s="1"/>
  <c r="AOV11" i="4" s="1"/>
  <c r="AOW11" i="4" s="1"/>
  <c r="AOX11" i="4" s="1"/>
  <c r="AOY11" i="4" s="1"/>
  <c r="AOZ11" i="4" s="1"/>
  <c r="APA11" i="4" s="1"/>
  <c r="APB11" i="4" s="1"/>
  <c r="APC11" i="4" s="1"/>
  <c r="APD11" i="4" s="1"/>
  <c r="APE11" i="4" s="1"/>
  <c r="APF11" i="4" s="1"/>
  <c r="APG11" i="4" s="1"/>
  <c r="APH11" i="4" s="1"/>
  <c r="API11" i="4" s="1"/>
  <c r="APJ11" i="4" s="1"/>
  <c r="APK11" i="4" s="1"/>
  <c r="APL11" i="4" s="1"/>
  <c r="APM11" i="4" s="1"/>
  <c r="APN11" i="4" s="1"/>
  <c r="APO11" i="4" s="1"/>
  <c r="APP11" i="4" s="1"/>
  <c r="APQ11" i="4" s="1"/>
  <c r="APR11" i="4" s="1"/>
  <c r="AML11" i="4" s="1"/>
  <c r="AMO112" i="4"/>
  <c r="AMP112" i="4" s="1"/>
  <c r="AMQ112" i="4" s="1"/>
  <c r="AMR112" i="4" s="1"/>
  <c r="AMS112" i="4" s="1"/>
  <c r="AMT112" i="4" s="1"/>
  <c r="AMU112" i="4" s="1"/>
  <c r="AMV112" i="4" s="1"/>
  <c r="AMW112" i="4" s="1"/>
  <c r="AMX112" i="4" s="1"/>
  <c r="AMY112" i="4" s="1"/>
  <c r="AMZ112" i="4" s="1"/>
  <c r="ANA112" i="4" s="1"/>
  <c r="ANB112" i="4" s="1"/>
  <c r="ANC112" i="4" s="1"/>
  <c r="AND112" i="4" s="1"/>
  <c r="ANE112" i="4" s="1"/>
  <c r="ANF112" i="4" s="1"/>
  <c r="ANG112" i="4" s="1"/>
  <c r="ANH112" i="4" s="1"/>
  <c r="ANI112" i="4" s="1"/>
  <c r="ANJ112" i="4" s="1"/>
  <c r="ANK112" i="4" s="1"/>
  <c r="ANL112" i="4" s="1"/>
  <c r="ANM112" i="4" s="1"/>
  <c r="ANN112" i="4" s="1"/>
  <c r="ANO112" i="4" s="1"/>
  <c r="ANP112" i="4" s="1"/>
  <c r="ANQ112" i="4" s="1"/>
  <c r="ANR112" i="4" s="1"/>
  <c r="ANS112" i="4" s="1"/>
  <c r="ANT112" i="4" s="1"/>
  <c r="ANU112" i="4" s="1"/>
  <c r="ANV112" i="4" s="1"/>
  <c r="ANW112" i="4" s="1"/>
  <c r="ANX112" i="4" s="1"/>
  <c r="ANY112" i="4" s="1"/>
  <c r="ANZ112" i="4" s="1"/>
  <c r="AOA112" i="4" s="1"/>
  <c r="AOB112" i="4" s="1"/>
  <c r="AOC112" i="4" s="1"/>
  <c r="AOD112" i="4" s="1"/>
  <c r="AOE112" i="4" s="1"/>
  <c r="AOF112" i="4" s="1"/>
  <c r="AOG112" i="4" s="1"/>
  <c r="AOH112" i="4" s="1"/>
  <c r="AOI112" i="4" s="1"/>
  <c r="AOJ112" i="4" s="1"/>
  <c r="AOK112" i="4" s="1"/>
  <c r="AOL112" i="4" s="1"/>
  <c r="AOM112" i="4" s="1"/>
  <c r="AON112" i="4" s="1"/>
  <c r="AOO112" i="4" s="1"/>
  <c r="AOP112" i="4" s="1"/>
  <c r="AOQ112" i="4" s="1"/>
  <c r="AOR112" i="4" s="1"/>
  <c r="AOS112" i="4" s="1"/>
  <c r="AOT112" i="4" s="1"/>
  <c r="AOU112" i="4" s="1"/>
  <c r="AOV112" i="4" s="1"/>
  <c r="AOW112" i="4" s="1"/>
  <c r="AOX112" i="4" s="1"/>
  <c r="AOY112" i="4" s="1"/>
  <c r="AOZ112" i="4" s="1"/>
  <c r="APA112" i="4" s="1"/>
  <c r="APB112" i="4" s="1"/>
  <c r="APC112" i="4" s="1"/>
  <c r="APD112" i="4" s="1"/>
  <c r="APE112" i="4" s="1"/>
  <c r="APF112" i="4" s="1"/>
  <c r="APG112" i="4" s="1"/>
  <c r="APH112" i="4" s="1"/>
  <c r="API112" i="4" s="1"/>
  <c r="APJ112" i="4" s="1"/>
  <c r="APK112" i="4" s="1"/>
  <c r="APL112" i="4" s="1"/>
  <c r="APM112" i="4" s="1"/>
  <c r="APN112" i="4" s="1"/>
  <c r="APO112" i="4" s="1"/>
  <c r="APP112" i="4" s="1"/>
  <c r="APQ112" i="4" s="1"/>
  <c r="APR112" i="4" s="1"/>
  <c r="AML112" i="4" s="1"/>
  <c r="AMO82" i="4"/>
  <c r="AMP82" i="4" s="1"/>
  <c r="AMQ82" i="4" s="1"/>
  <c r="AMR82" i="4" s="1"/>
  <c r="AMS82" i="4" s="1"/>
  <c r="AMT82" i="4" s="1"/>
  <c r="AMU82" i="4" s="1"/>
  <c r="AMV82" i="4" s="1"/>
  <c r="AMW82" i="4" s="1"/>
  <c r="AMX82" i="4" s="1"/>
  <c r="AMY82" i="4" s="1"/>
  <c r="AMZ82" i="4" s="1"/>
  <c r="ANA82" i="4" s="1"/>
  <c r="ANB82" i="4" s="1"/>
  <c r="ANC82" i="4" s="1"/>
  <c r="AND82" i="4" s="1"/>
  <c r="ANE82" i="4" s="1"/>
  <c r="ANF82" i="4" s="1"/>
  <c r="ANG82" i="4" s="1"/>
  <c r="ANH82" i="4" s="1"/>
  <c r="ANI82" i="4" s="1"/>
  <c r="ANJ82" i="4" s="1"/>
  <c r="ANK82" i="4" s="1"/>
  <c r="ANL82" i="4" s="1"/>
  <c r="ANM82" i="4" s="1"/>
  <c r="ANN82" i="4" s="1"/>
  <c r="ANO82" i="4" s="1"/>
  <c r="ANP82" i="4" s="1"/>
  <c r="ANQ82" i="4" s="1"/>
  <c r="ANR82" i="4" s="1"/>
  <c r="ANS82" i="4" s="1"/>
  <c r="ANT82" i="4" s="1"/>
  <c r="ANU82" i="4" s="1"/>
  <c r="ANV82" i="4" s="1"/>
  <c r="ANW82" i="4" s="1"/>
  <c r="ANX82" i="4" s="1"/>
  <c r="ANY82" i="4" s="1"/>
  <c r="ANZ82" i="4" s="1"/>
  <c r="AOA82" i="4" s="1"/>
  <c r="AOB82" i="4" s="1"/>
  <c r="AOC82" i="4" s="1"/>
  <c r="AOD82" i="4" s="1"/>
  <c r="AOE82" i="4" s="1"/>
  <c r="AOF82" i="4" s="1"/>
  <c r="AOG82" i="4" s="1"/>
  <c r="AOH82" i="4" s="1"/>
  <c r="AOI82" i="4" s="1"/>
  <c r="AOJ82" i="4" s="1"/>
  <c r="AOK82" i="4" s="1"/>
  <c r="AOL82" i="4" s="1"/>
  <c r="AOM82" i="4" s="1"/>
  <c r="AON82" i="4" s="1"/>
  <c r="AOO82" i="4" s="1"/>
  <c r="AOP82" i="4" s="1"/>
  <c r="AOQ82" i="4" s="1"/>
  <c r="AOR82" i="4" s="1"/>
  <c r="AOS82" i="4" s="1"/>
  <c r="AOT82" i="4" s="1"/>
  <c r="AOU82" i="4" s="1"/>
  <c r="AOV82" i="4" s="1"/>
  <c r="AOW82" i="4" s="1"/>
  <c r="AOX82" i="4" s="1"/>
  <c r="AOY82" i="4" s="1"/>
  <c r="AOZ82" i="4" s="1"/>
  <c r="APA82" i="4" s="1"/>
  <c r="APB82" i="4" s="1"/>
  <c r="APC82" i="4" s="1"/>
  <c r="APD82" i="4" s="1"/>
  <c r="APE82" i="4" s="1"/>
  <c r="APF82" i="4" s="1"/>
  <c r="APG82" i="4" s="1"/>
  <c r="APH82" i="4" s="1"/>
  <c r="API82" i="4" s="1"/>
  <c r="APJ82" i="4" s="1"/>
  <c r="APK82" i="4" s="1"/>
  <c r="APL82" i="4" s="1"/>
  <c r="APM82" i="4" s="1"/>
  <c r="APN82" i="4" s="1"/>
  <c r="APO82" i="4" s="1"/>
  <c r="APP82" i="4" s="1"/>
  <c r="APQ82" i="4" s="1"/>
  <c r="APR82" i="4" s="1"/>
  <c r="AML82" i="4" s="1"/>
  <c r="AMO16" i="4"/>
  <c r="AMP16" i="4" s="1"/>
  <c r="AMQ16" i="4" s="1"/>
  <c r="AMR16" i="4" s="1"/>
  <c r="AMS16" i="4" s="1"/>
  <c r="AMT16" i="4" s="1"/>
  <c r="AMU16" i="4" s="1"/>
  <c r="AMV16" i="4" s="1"/>
  <c r="AMW16" i="4" s="1"/>
  <c r="AMX16" i="4" s="1"/>
  <c r="AMY16" i="4" s="1"/>
  <c r="AMZ16" i="4" s="1"/>
  <c r="ANA16" i="4" s="1"/>
  <c r="ANB16" i="4" s="1"/>
  <c r="ANC16" i="4" s="1"/>
  <c r="AND16" i="4" s="1"/>
  <c r="ANE16" i="4" s="1"/>
  <c r="ANF16" i="4" s="1"/>
  <c r="ANG16" i="4" s="1"/>
  <c r="ANH16" i="4" s="1"/>
  <c r="ANI16" i="4" s="1"/>
  <c r="ANJ16" i="4" s="1"/>
  <c r="ANK16" i="4" s="1"/>
  <c r="ANL16" i="4" s="1"/>
  <c r="ANM16" i="4" s="1"/>
  <c r="ANN16" i="4" s="1"/>
  <c r="ANO16" i="4" s="1"/>
  <c r="ANP16" i="4" s="1"/>
  <c r="ANQ16" i="4" s="1"/>
  <c r="ANR16" i="4" s="1"/>
  <c r="ANS16" i="4" s="1"/>
  <c r="ANT16" i="4" s="1"/>
  <c r="ANU16" i="4" s="1"/>
  <c r="ANV16" i="4" s="1"/>
  <c r="ANW16" i="4" s="1"/>
  <c r="ANX16" i="4" s="1"/>
  <c r="ANY16" i="4" s="1"/>
  <c r="ANZ16" i="4" s="1"/>
  <c r="AOA16" i="4" s="1"/>
  <c r="AOB16" i="4" s="1"/>
  <c r="AOC16" i="4" s="1"/>
  <c r="AOD16" i="4" s="1"/>
  <c r="AOE16" i="4" s="1"/>
  <c r="AOF16" i="4" s="1"/>
  <c r="AOG16" i="4" s="1"/>
  <c r="AOH16" i="4" s="1"/>
  <c r="AOI16" i="4" s="1"/>
  <c r="AOJ16" i="4" s="1"/>
  <c r="AOK16" i="4" s="1"/>
  <c r="AOL16" i="4" s="1"/>
  <c r="AOM16" i="4" s="1"/>
  <c r="AON16" i="4" s="1"/>
  <c r="AOO16" i="4" s="1"/>
  <c r="AOP16" i="4" s="1"/>
  <c r="AOQ16" i="4" s="1"/>
  <c r="AOR16" i="4" s="1"/>
  <c r="AOS16" i="4" s="1"/>
  <c r="AOT16" i="4" s="1"/>
  <c r="AOU16" i="4" s="1"/>
  <c r="AOV16" i="4" s="1"/>
  <c r="AOW16" i="4" s="1"/>
  <c r="AOX16" i="4" s="1"/>
  <c r="AOY16" i="4" s="1"/>
  <c r="AOZ16" i="4" s="1"/>
  <c r="APA16" i="4" s="1"/>
  <c r="APB16" i="4" s="1"/>
  <c r="APC16" i="4" s="1"/>
  <c r="APD16" i="4" s="1"/>
  <c r="APE16" i="4" s="1"/>
  <c r="APF16" i="4" s="1"/>
  <c r="APG16" i="4" s="1"/>
  <c r="APH16" i="4" s="1"/>
  <c r="API16" i="4" s="1"/>
  <c r="APJ16" i="4" s="1"/>
  <c r="APK16" i="4" s="1"/>
  <c r="APL16" i="4" s="1"/>
  <c r="APM16" i="4" s="1"/>
  <c r="APN16" i="4" s="1"/>
  <c r="APO16" i="4" s="1"/>
  <c r="APP16" i="4" s="1"/>
  <c r="APQ16" i="4" s="1"/>
  <c r="APR16" i="4" s="1"/>
  <c r="AML16" i="4" s="1"/>
  <c r="AMO24" i="4"/>
  <c r="AMP24" i="4" s="1"/>
  <c r="AMQ24" i="4" s="1"/>
  <c r="AMR24" i="4" s="1"/>
  <c r="AMS24" i="4" s="1"/>
  <c r="AMT24" i="4" s="1"/>
  <c r="AMU24" i="4" s="1"/>
  <c r="AMV24" i="4" s="1"/>
  <c r="AMW24" i="4" s="1"/>
  <c r="AMX24" i="4" s="1"/>
  <c r="AMY24" i="4" s="1"/>
  <c r="AMZ24" i="4" s="1"/>
  <c r="ANA24" i="4" s="1"/>
  <c r="ANB24" i="4" s="1"/>
  <c r="ANC24" i="4" s="1"/>
  <c r="AND24" i="4" s="1"/>
  <c r="ANE24" i="4" s="1"/>
  <c r="ANF24" i="4" s="1"/>
  <c r="ANG24" i="4" s="1"/>
  <c r="ANH24" i="4" s="1"/>
  <c r="ANI24" i="4" s="1"/>
  <c r="ANJ24" i="4" s="1"/>
  <c r="ANK24" i="4" s="1"/>
  <c r="ANL24" i="4" s="1"/>
  <c r="ANM24" i="4" s="1"/>
  <c r="ANN24" i="4" s="1"/>
  <c r="ANO24" i="4" s="1"/>
  <c r="ANP24" i="4" s="1"/>
  <c r="ANQ24" i="4" s="1"/>
  <c r="ANR24" i="4" s="1"/>
  <c r="ANS24" i="4" s="1"/>
  <c r="ANT24" i="4" s="1"/>
  <c r="ANU24" i="4" s="1"/>
  <c r="ANV24" i="4" s="1"/>
  <c r="ANW24" i="4" s="1"/>
  <c r="ANX24" i="4" s="1"/>
  <c r="ANY24" i="4" s="1"/>
  <c r="ANZ24" i="4" s="1"/>
  <c r="AOA24" i="4" s="1"/>
  <c r="AOB24" i="4" s="1"/>
  <c r="AOC24" i="4" s="1"/>
  <c r="AOD24" i="4" s="1"/>
  <c r="AOE24" i="4" s="1"/>
  <c r="AOF24" i="4" s="1"/>
  <c r="AOG24" i="4" s="1"/>
  <c r="AOH24" i="4" s="1"/>
  <c r="AOI24" i="4" s="1"/>
  <c r="AOJ24" i="4" s="1"/>
  <c r="AOK24" i="4" s="1"/>
  <c r="AOL24" i="4" s="1"/>
  <c r="AOM24" i="4" s="1"/>
  <c r="AON24" i="4" s="1"/>
  <c r="AOO24" i="4" s="1"/>
  <c r="AOP24" i="4" s="1"/>
  <c r="AOQ24" i="4" s="1"/>
  <c r="AOR24" i="4" s="1"/>
  <c r="AOS24" i="4" s="1"/>
  <c r="AOT24" i="4" s="1"/>
  <c r="AOU24" i="4" s="1"/>
  <c r="AOV24" i="4" s="1"/>
  <c r="AOW24" i="4" s="1"/>
  <c r="AOX24" i="4" s="1"/>
  <c r="AOY24" i="4" s="1"/>
  <c r="AOZ24" i="4" s="1"/>
  <c r="APA24" i="4" s="1"/>
  <c r="APB24" i="4" s="1"/>
  <c r="APC24" i="4" s="1"/>
  <c r="APD24" i="4" s="1"/>
  <c r="APE24" i="4" s="1"/>
  <c r="APF24" i="4" s="1"/>
  <c r="APG24" i="4" s="1"/>
  <c r="APH24" i="4" s="1"/>
  <c r="API24" i="4" s="1"/>
  <c r="APJ24" i="4" s="1"/>
  <c r="APK24" i="4" s="1"/>
  <c r="APL24" i="4" s="1"/>
  <c r="APM24" i="4" s="1"/>
  <c r="APN24" i="4" s="1"/>
  <c r="APO24" i="4" s="1"/>
  <c r="APP24" i="4" s="1"/>
  <c r="APQ24" i="4" s="1"/>
  <c r="APR24" i="4" s="1"/>
  <c r="AML24" i="4" s="1"/>
  <c r="AMO108" i="4"/>
  <c r="AMP108" i="4" s="1"/>
  <c r="AMQ108" i="4" s="1"/>
  <c r="AMR108" i="4" s="1"/>
  <c r="AMS108" i="4" s="1"/>
  <c r="AMT108" i="4" s="1"/>
  <c r="AMU108" i="4" s="1"/>
  <c r="AMV108" i="4" s="1"/>
  <c r="AMW108" i="4" s="1"/>
  <c r="AMX108" i="4" s="1"/>
  <c r="AMY108" i="4" s="1"/>
  <c r="AMZ108" i="4" s="1"/>
  <c r="ANA108" i="4" s="1"/>
  <c r="ANB108" i="4" s="1"/>
  <c r="ANC108" i="4" s="1"/>
  <c r="AND108" i="4" s="1"/>
  <c r="ANE108" i="4" s="1"/>
  <c r="ANF108" i="4" s="1"/>
  <c r="ANG108" i="4" s="1"/>
  <c r="ANH108" i="4" s="1"/>
  <c r="ANI108" i="4" s="1"/>
  <c r="ANJ108" i="4" s="1"/>
  <c r="ANK108" i="4" s="1"/>
  <c r="ANL108" i="4" s="1"/>
  <c r="ANM108" i="4" s="1"/>
  <c r="ANN108" i="4" s="1"/>
  <c r="ANO108" i="4" s="1"/>
  <c r="ANP108" i="4" s="1"/>
  <c r="ANQ108" i="4" s="1"/>
  <c r="ANR108" i="4" s="1"/>
  <c r="ANS108" i="4" s="1"/>
  <c r="ANT108" i="4" s="1"/>
  <c r="ANU108" i="4" s="1"/>
  <c r="ANV108" i="4" s="1"/>
  <c r="ANW108" i="4" s="1"/>
  <c r="ANX108" i="4" s="1"/>
  <c r="ANY108" i="4" s="1"/>
  <c r="ANZ108" i="4" s="1"/>
  <c r="AOA108" i="4" s="1"/>
  <c r="AOB108" i="4" s="1"/>
  <c r="AOC108" i="4" s="1"/>
  <c r="AOD108" i="4" s="1"/>
  <c r="AOE108" i="4" s="1"/>
  <c r="AOF108" i="4" s="1"/>
  <c r="AOG108" i="4" s="1"/>
  <c r="AOH108" i="4" s="1"/>
  <c r="AOI108" i="4" s="1"/>
  <c r="AOJ108" i="4" s="1"/>
  <c r="AOK108" i="4" s="1"/>
  <c r="AOL108" i="4" s="1"/>
  <c r="AOM108" i="4" s="1"/>
  <c r="AON108" i="4" s="1"/>
  <c r="AOO108" i="4" s="1"/>
  <c r="AOP108" i="4" s="1"/>
  <c r="AOQ108" i="4" s="1"/>
  <c r="AOR108" i="4" s="1"/>
  <c r="AOS108" i="4" s="1"/>
  <c r="AOT108" i="4" s="1"/>
  <c r="AOU108" i="4" s="1"/>
  <c r="AOV108" i="4" s="1"/>
  <c r="AOW108" i="4" s="1"/>
  <c r="AOX108" i="4" s="1"/>
  <c r="AOY108" i="4" s="1"/>
  <c r="AOZ108" i="4" s="1"/>
  <c r="APA108" i="4" s="1"/>
  <c r="APB108" i="4" s="1"/>
  <c r="APC108" i="4" s="1"/>
  <c r="APD108" i="4" s="1"/>
  <c r="APE108" i="4" s="1"/>
  <c r="APF108" i="4" s="1"/>
  <c r="APG108" i="4" s="1"/>
  <c r="APH108" i="4" s="1"/>
  <c r="API108" i="4" s="1"/>
  <c r="APJ108" i="4" s="1"/>
  <c r="APK108" i="4" s="1"/>
  <c r="APL108" i="4" s="1"/>
  <c r="APM108" i="4" s="1"/>
  <c r="APN108" i="4" s="1"/>
  <c r="APO108" i="4" s="1"/>
  <c r="APP108" i="4" s="1"/>
  <c r="APQ108" i="4" s="1"/>
  <c r="APR108" i="4" s="1"/>
  <c r="AML108" i="4" s="1"/>
  <c r="AMO129" i="4"/>
  <c r="AMP129" i="4" s="1"/>
  <c r="AMQ129" i="4" s="1"/>
  <c r="AMR129" i="4" s="1"/>
  <c r="AMS129" i="4" s="1"/>
  <c r="AMT129" i="4" s="1"/>
  <c r="AMU129" i="4" s="1"/>
  <c r="AMV129" i="4" s="1"/>
  <c r="AMW129" i="4" s="1"/>
  <c r="AMX129" i="4" s="1"/>
  <c r="AMY129" i="4" s="1"/>
  <c r="AMZ129" i="4" s="1"/>
  <c r="ANA129" i="4" s="1"/>
  <c r="ANB129" i="4" s="1"/>
  <c r="ANC129" i="4" s="1"/>
  <c r="AND129" i="4" s="1"/>
  <c r="ANE129" i="4" s="1"/>
  <c r="ANF129" i="4" s="1"/>
  <c r="ANG129" i="4" s="1"/>
  <c r="ANH129" i="4" s="1"/>
  <c r="ANI129" i="4" s="1"/>
  <c r="ANJ129" i="4" s="1"/>
  <c r="ANK129" i="4" s="1"/>
  <c r="ANL129" i="4" s="1"/>
  <c r="ANM129" i="4" s="1"/>
  <c r="ANN129" i="4" s="1"/>
  <c r="ANO129" i="4" s="1"/>
  <c r="ANP129" i="4" s="1"/>
  <c r="ANQ129" i="4" s="1"/>
  <c r="ANR129" i="4" s="1"/>
  <c r="ANS129" i="4" s="1"/>
  <c r="ANT129" i="4" s="1"/>
  <c r="ANU129" i="4" s="1"/>
  <c r="ANV129" i="4" s="1"/>
  <c r="ANW129" i="4" s="1"/>
  <c r="ANX129" i="4" s="1"/>
  <c r="ANY129" i="4" s="1"/>
  <c r="ANZ129" i="4" s="1"/>
  <c r="AOA129" i="4" s="1"/>
  <c r="AOB129" i="4" s="1"/>
  <c r="AOC129" i="4" s="1"/>
  <c r="AOD129" i="4" s="1"/>
  <c r="AOE129" i="4" s="1"/>
  <c r="AOF129" i="4" s="1"/>
  <c r="AOG129" i="4" s="1"/>
  <c r="AOH129" i="4" s="1"/>
  <c r="AOI129" i="4" s="1"/>
  <c r="AOJ129" i="4" s="1"/>
  <c r="AOK129" i="4" s="1"/>
  <c r="AOL129" i="4" s="1"/>
  <c r="AOM129" i="4" s="1"/>
  <c r="AON129" i="4" s="1"/>
  <c r="AOO129" i="4" s="1"/>
  <c r="AOP129" i="4" s="1"/>
  <c r="AOQ129" i="4" s="1"/>
  <c r="AOR129" i="4" s="1"/>
  <c r="AOS129" i="4" s="1"/>
  <c r="AOT129" i="4" s="1"/>
  <c r="AOU129" i="4" s="1"/>
  <c r="AOV129" i="4" s="1"/>
  <c r="AOW129" i="4" s="1"/>
  <c r="AOX129" i="4" s="1"/>
  <c r="AOY129" i="4" s="1"/>
  <c r="AOZ129" i="4" s="1"/>
  <c r="APA129" i="4" s="1"/>
  <c r="APB129" i="4" s="1"/>
  <c r="APC129" i="4" s="1"/>
  <c r="APD129" i="4" s="1"/>
  <c r="APE129" i="4" s="1"/>
  <c r="APF129" i="4" s="1"/>
  <c r="APG129" i="4" s="1"/>
  <c r="APH129" i="4" s="1"/>
  <c r="API129" i="4" s="1"/>
  <c r="APJ129" i="4" s="1"/>
  <c r="APK129" i="4" s="1"/>
  <c r="APL129" i="4" s="1"/>
  <c r="APM129" i="4" s="1"/>
  <c r="APN129" i="4" s="1"/>
  <c r="APO129" i="4" s="1"/>
  <c r="APP129" i="4" s="1"/>
  <c r="APQ129" i="4" s="1"/>
  <c r="APR129" i="4" s="1"/>
  <c r="AML129" i="4" s="1"/>
  <c r="AMO33" i="4"/>
  <c r="AMP33" i="4" s="1"/>
  <c r="AMQ33" i="4" s="1"/>
  <c r="AMR33" i="4" s="1"/>
  <c r="AMS33" i="4" s="1"/>
  <c r="AMT33" i="4" s="1"/>
  <c r="AMU33" i="4" s="1"/>
  <c r="AMV33" i="4" s="1"/>
  <c r="AMW33" i="4" s="1"/>
  <c r="AMX33" i="4" s="1"/>
  <c r="AMY33" i="4" s="1"/>
  <c r="AMZ33" i="4" s="1"/>
  <c r="ANA33" i="4" s="1"/>
  <c r="ANB33" i="4" s="1"/>
  <c r="ANC33" i="4" s="1"/>
  <c r="AND33" i="4" s="1"/>
  <c r="ANE33" i="4" s="1"/>
  <c r="ANF33" i="4" s="1"/>
  <c r="ANG33" i="4" s="1"/>
  <c r="ANH33" i="4" s="1"/>
  <c r="ANI33" i="4" s="1"/>
  <c r="ANJ33" i="4" s="1"/>
  <c r="ANK33" i="4" s="1"/>
  <c r="ANL33" i="4" s="1"/>
  <c r="ANM33" i="4" s="1"/>
  <c r="ANN33" i="4" s="1"/>
  <c r="ANO33" i="4" s="1"/>
  <c r="ANP33" i="4" s="1"/>
  <c r="ANQ33" i="4" s="1"/>
  <c r="ANR33" i="4" s="1"/>
  <c r="ANS33" i="4" s="1"/>
  <c r="ANT33" i="4" s="1"/>
  <c r="ANU33" i="4" s="1"/>
  <c r="ANV33" i="4" s="1"/>
  <c r="ANW33" i="4" s="1"/>
  <c r="ANX33" i="4" s="1"/>
  <c r="ANY33" i="4" s="1"/>
  <c r="ANZ33" i="4" s="1"/>
  <c r="AOA33" i="4" s="1"/>
  <c r="AOB33" i="4" s="1"/>
  <c r="AOC33" i="4" s="1"/>
  <c r="AOD33" i="4" s="1"/>
  <c r="AOE33" i="4" s="1"/>
  <c r="AOF33" i="4" s="1"/>
  <c r="AOG33" i="4" s="1"/>
  <c r="AOH33" i="4" s="1"/>
  <c r="AOI33" i="4" s="1"/>
  <c r="AOJ33" i="4" s="1"/>
  <c r="AOK33" i="4" s="1"/>
  <c r="AOL33" i="4" s="1"/>
  <c r="AOM33" i="4" s="1"/>
  <c r="AON33" i="4" s="1"/>
  <c r="AOO33" i="4" s="1"/>
  <c r="AOP33" i="4" s="1"/>
  <c r="AOQ33" i="4" s="1"/>
  <c r="AOR33" i="4" s="1"/>
  <c r="AOS33" i="4" s="1"/>
  <c r="AOT33" i="4" s="1"/>
  <c r="AOU33" i="4" s="1"/>
  <c r="AOV33" i="4" s="1"/>
  <c r="AOW33" i="4" s="1"/>
  <c r="AOX33" i="4" s="1"/>
  <c r="AOY33" i="4" s="1"/>
  <c r="AOZ33" i="4" s="1"/>
  <c r="APA33" i="4" s="1"/>
  <c r="APB33" i="4" s="1"/>
  <c r="APC33" i="4" s="1"/>
  <c r="APD33" i="4" s="1"/>
  <c r="APE33" i="4" s="1"/>
  <c r="APF33" i="4" s="1"/>
  <c r="APG33" i="4" s="1"/>
  <c r="APH33" i="4" s="1"/>
  <c r="API33" i="4" s="1"/>
  <c r="APJ33" i="4" s="1"/>
  <c r="APK33" i="4" s="1"/>
  <c r="APL33" i="4" s="1"/>
  <c r="APM33" i="4" s="1"/>
  <c r="APN33" i="4" s="1"/>
  <c r="APO33" i="4" s="1"/>
  <c r="APP33" i="4" s="1"/>
  <c r="APQ33" i="4" s="1"/>
  <c r="APR33" i="4" s="1"/>
  <c r="AML33" i="4" s="1"/>
  <c r="AMO125" i="4"/>
  <c r="AMP125" i="4" s="1"/>
  <c r="AMQ125" i="4" s="1"/>
  <c r="AMR125" i="4" s="1"/>
  <c r="AMS125" i="4" s="1"/>
  <c r="AMT125" i="4" s="1"/>
  <c r="AMU125" i="4" s="1"/>
  <c r="AMV125" i="4" s="1"/>
  <c r="AMW125" i="4" s="1"/>
  <c r="AMX125" i="4" s="1"/>
  <c r="AMY125" i="4" s="1"/>
  <c r="AMZ125" i="4" s="1"/>
  <c r="ANA125" i="4" s="1"/>
  <c r="ANB125" i="4" s="1"/>
  <c r="ANC125" i="4" s="1"/>
  <c r="AND125" i="4" s="1"/>
  <c r="ANE125" i="4" s="1"/>
  <c r="ANF125" i="4" s="1"/>
  <c r="ANG125" i="4" s="1"/>
  <c r="ANH125" i="4" s="1"/>
  <c r="ANI125" i="4" s="1"/>
  <c r="ANJ125" i="4" s="1"/>
  <c r="ANK125" i="4" s="1"/>
  <c r="ANL125" i="4" s="1"/>
  <c r="ANM125" i="4" s="1"/>
  <c r="ANN125" i="4" s="1"/>
  <c r="ANO125" i="4" s="1"/>
  <c r="ANP125" i="4" s="1"/>
  <c r="ANQ125" i="4" s="1"/>
  <c r="ANR125" i="4" s="1"/>
  <c r="ANS125" i="4" s="1"/>
  <c r="ANT125" i="4" s="1"/>
  <c r="ANU125" i="4" s="1"/>
  <c r="ANV125" i="4" s="1"/>
  <c r="ANW125" i="4" s="1"/>
  <c r="ANX125" i="4" s="1"/>
  <c r="ANY125" i="4" s="1"/>
  <c r="ANZ125" i="4" s="1"/>
  <c r="AOA125" i="4" s="1"/>
  <c r="AOB125" i="4" s="1"/>
  <c r="AOC125" i="4" s="1"/>
  <c r="AOD125" i="4" s="1"/>
  <c r="AOE125" i="4" s="1"/>
  <c r="AOF125" i="4" s="1"/>
  <c r="AOG125" i="4" s="1"/>
  <c r="AOH125" i="4" s="1"/>
  <c r="AOI125" i="4" s="1"/>
  <c r="AOJ125" i="4" s="1"/>
  <c r="AOK125" i="4" s="1"/>
  <c r="AOL125" i="4" s="1"/>
  <c r="AOM125" i="4" s="1"/>
  <c r="AON125" i="4" s="1"/>
  <c r="AOO125" i="4" s="1"/>
  <c r="AOP125" i="4" s="1"/>
  <c r="AOQ125" i="4" s="1"/>
  <c r="AOR125" i="4" s="1"/>
  <c r="AOS125" i="4" s="1"/>
  <c r="AOT125" i="4" s="1"/>
  <c r="AOU125" i="4" s="1"/>
  <c r="AOV125" i="4" s="1"/>
  <c r="AOW125" i="4" s="1"/>
  <c r="AOX125" i="4" s="1"/>
  <c r="AOY125" i="4" s="1"/>
  <c r="AOZ125" i="4" s="1"/>
  <c r="APA125" i="4" s="1"/>
  <c r="APB125" i="4" s="1"/>
  <c r="APC125" i="4" s="1"/>
  <c r="APD125" i="4" s="1"/>
  <c r="APE125" i="4" s="1"/>
  <c r="APF125" i="4" s="1"/>
  <c r="APG125" i="4" s="1"/>
  <c r="APH125" i="4" s="1"/>
  <c r="API125" i="4" s="1"/>
  <c r="APJ125" i="4" s="1"/>
  <c r="APK125" i="4" s="1"/>
  <c r="APL125" i="4" s="1"/>
  <c r="APM125" i="4" s="1"/>
  <c r="APN125" i="4" s="1"/>
  <c r="APO125" i="4" s="1"/>
  <c r="APP125" i="4" s="1"/>
  <c r="APQ125" i="4" s="1"/>
  <c r="APR125" i="4" s="1"/>
  <c r="AML125" i="4" s="1"/>
  <c r="AMO88" i="4"/>
  <c r="AMP88" i="4" s="1"/>
  <c r="AMQ88" i="4" s="1"/>
  <c r="AMR88" i="4" s="1"/>
  <c r="AMS88" i="4" s="1"/>
  <c r="AMT88" i="4" s="1"/>
  <c r="AMU88" i="4" s="1"/>
  <c r="AMV88" i="4" s="1"/>
  <c r="AMW88" i="4" s="1"/>
  <c r="AMX88" i="4" s="1"/>
  <c r="AMY88" i="4" s="1"/>
  <c r="AMZ88" i="4" s="1"/>
  <c r="ANA88" i="4" s="1"/>
  <c r="ANB88" i="4" s="1"/>
  <c r="ANC88" i="4" s="1"/>
  <c r="AND88" i="4" s="1"/>
  <c r="ANE88" i="4" s="1"/>
  <c r="ANF88" i="4" s="1"/>
  <c r="ANG88" i="4" s="1"/>
  <c r="ANH88" i="4" s="1"/>
  <c r="ANI88" i="4" s="1"/>
  <c r="ANJ88" i="4" s="1"/>
  <c r="ANK88" i="4" s="1"/>
  <c r="ANL88" i="4" s="1"/>
  <c r="ANM88" i="4" s="1"/>
  <c r="ANN88" i="4" s="1"/>
  <c r="ANO88" i="4" s="1"/>
  <c r="ANP88" i="4" s="1"/>
  <c r="ANQ88" i="4" s="1"/>
  <c r="ANR88" i="4" s="1"/>
  <c r="ANS88" i="4" s="1"/>
  <c r="ANT88" i="4" s="1"/>
  <c r="ANU88" i="4" s="1"/>
  <c r="ANV88" i="4" s="1"/>
  <c r="ANW88" i="4" s="1"/>
  <c r="ANX88" i="4" s="1"/>
  <c r="ANY88" i="4" s="1"/>
  <c r="ANZ88" i="4" s="1"/>
  <c r="AOA88" i="4" s="1"/>
  <c r="AOB88" i="4" s="1"/>
  <c r="AOC88" i="4" s="1"/>
  <c r="AOD88" i="4" s="1"/>
  <c r="AOE88" i="4" s="1"/>
  <c r="AOF88" i="4" s="1"/>
  <c r="AOG88" i="4" s="1"/>
  <c r="AOH88" i="4" s="1"/>
  <c r="AOI88" i="4" s="1"/>
  <c r="AOJ88" i="4" s="1"/>
  <c r="AOK88" i="4" s="1"/>
  <c r="AOL88" i="4" s="1"/>
  <c r="AOM88" i="4" s="1"/>
  <c r="AON88" i="4" s="1"/>
  <c r="AOO88" i="4" s="1"/>
  <c r="AOP88" i="4" s="1"/>
  <c r="AOQ88" i="4" s="1"/>
  <c r="AOR88" i="4" s="1"/>
  <c r="AOS88" i="4" s="1"/>
  <c r="AOT88" i="4" s="1"/>
  <c r="AOU88" i="4" s="1"/>
  <c r="AOV88" i="4" s="1"/>
  <c r="AOW88" i="4" s="1"/>
  <c r="AOX88" i="4" s="1"/>
  <c r="AOY88" i="4" s="1"/>
  <c r="AOZ88" i="4" s="1"/>
  <c r="APA88" i="4" s="1"/>
  <c r="APB88" i="4" s="1"/>
  <c r="APC88" i="4" s="1"/>
  <c r="APD88" i="4" s="1"/>
  <c r="APE88" i="4" s="1"/>
  <c r="APF88" i="4" s="1"/>
  <c r="APG88" i="4" s="1"/>
  <c r="APH88" i="4" s="1"/>
  <c r="API88" i="4" s="1"/>
  <c r="APJ88" i="4" s="1"/>
  <c r="APK88" i="4" s="1"/>
  <c r="APL88" i="4" s="1"/>
  <c r="APM88" i="4" s="1"/>
  <c r="APN88" i="4" s="1"/>
  <c r="APO88" i="4" s="1"/>
  <c r="APP88" i="4" s="1"/>
  <c r="APQ88" i="4" s="1"/>
  <c r="APR88" i="4" s="1"/>
  <c r="AML88" i="4" s="1"/>
  <c r="AMO91" i="4"/>
  <c r="AMP91" i="4" s="1"/>
  <c r="AMQ91" i="4" s="1"/>
  <c r="AMR91" i="4" s="1"/>
  <c r="AMS91" i="4" s="1"/>
  <c r="AMT91" i="4" s="1"/>
  <c r="AMU91" i="4" s="1"/>
  <c r="AMV91" i="4" s="1"/>
  <c r="AMW91" i="4" s="1"/>
  <c r="AMX91" i="4" s="1"/>
  <c r="AMY91" i="4" s="1"/>
  <c r="AMZ91" i="4" s="1"/>
  <c r="ANA91" i="4" s="1"/>
  <c r="ANB91" i="4" s="1"/>
  <c r="ANC91" i="4" s="1"/>
  <c r="AND91" i="4" s="1"/>
  <c r="ANE91" i="4" s="1"/>
  <c r="ANF91" i="4" s="1"/>
  <c r="ANG91" i="4" s="1"/>
  <c r="ANH91" i="4" s="1"/>
  <c r="ANI91" i="4" s="1"/>
  <c r="ANJ91" i="4" s="1"/>
  <c r="ANK91" i="4" s="1"/>
  <c r="ANL91" i="4" s="1"/>
  <c r="ANM91" i="4" s="1"/>
  <c r="ANN91" i="4" s="1"/>
  <c r="ANO91" i="4" s="1"/>
  <c r="ANP91" i="4" s="1"/>
  <c r="ANQ91" i="4" s="1"/>
  <c r="ANR91" i="4" s="1"/>
  <c r="ANS91" i="4" s="1"/>
  <c r="ANT91" i="4" s="1"/>
  <c r="ANU91" i="4" s="1"/>
  <c r="ANV91" i="4" s="1"/>
  <c r="ANW91" i="4" s="1"/>
  <c r="ANX91" i="4" s="1"/>
  <c r="ANY91" i="4" s="1"/>
  <c r="ANZ91" i="4" s="1"/>
  <c r="AOA91" i="4" s="1"/>
  <c r="AOB91" i="4" s="1"/>
  <c r="AOC91" i="4" s="1"/>
  <c r="AOD91" i="4" s="1"/>
  <c r="AOE91" i="4" s="1"/>
  <c r="AOF91" i="4" s="1"/>
  <c r="AOG91" i="4" s="1"/>
  <c r="AOH91" i="4" s="1"/>
  <c r="AOI91" i="4" s="1"/>
  <c r="AOJ91" i="4" s="1"/>
  <c r="AOK91" i="4" s="1"/>
  <c r="AOL91" i="4" s="1"/>
  <c r="AOM91" i="4" s="1"/>
  <c r="AON91" i="4" s="1"/>
  <c r="AOO91" i="4" s="1"/>
  <c r="AOP91" i="4" s="1"/>
  <c r="AOQ91" i="4" s="1"/>
  <c r="AOR91" i="4" s="1"/>
  <c r="AOS91" i="4" s="1"/>
  <c r="AOT91" i="4" s="1"/>
  <c r="AOU91" i="4" s="1"/>
  <c r="AOV91" i="4" s="1"/>
  <c r="AOW91" i="4" s="1"/>
  <c r="AOX91" i="4" s="1"/>
  <c r="AOY91" i="4" s="1"/>
  <c r="AOZ91" i="4" s="1"/>
  <c r="APA91" i="4" s="1"/>
  <c r="APB91" i="4" s="1"/>
  <c r="APC91" i="4" s="1"/>
  <c r="APD91" i="4" s="1"/>
  <c r="APE91" i="4" s="1"/>
  <c r="APF91" i="4" s="1"/>
  <c r="APG91" i="4" s="1"/>
  <c r="APH91" i="4" s="1"/>
  <c r="API91" i="4" s="1"/>
  <c r="APJ91" i="4" s="1"/>
  <c r="APK91" i="4" s="1"/>
  <c r="APL91" i="4" s="1"/>
  <c r="APM91" i="4" s="1"/>
  <c r="APN91" i="4" s="1"/>
  <c r="APO91" i="4" s="1"/>
  <c r="APP91" i="4" s="1"/>
  <c r="APQ91" i="4" s="1"/>
  <c r="APR91" i="4" s="1"/>
  <c r="AML91" i="4" s="1"/>
  <c r="AMO96" i="4"/>
  <c r="AMP96" i="4" s="1"/>
  <c r="AMQ96" i="4" s="1"/>
  <c r="AMR96" i="4" s="1"/>
  <c r="AMS96" i="4" s="1"/>
  <c r="AMT96" i="4" s="1"/>
  <c r="AMU96" i="4" s="1"/>
  <c r="AMV96" i="4" s="1"/>
  <c r="AMW96" i="4" s="1"/>
  <c r="AMX96" i="4" s="1"/>
  <c r="AMY96" i="4" s="1"/>
  <c r="AMZ96" i="4" s="1"/>
  <c r="ANA96" i="4" s="1"/>
  <c r="ANB96" i="4" s="1"/>
  <c r="ANC96" i="4" s="1"/>
  <c r="AND96" i="4" s="1"/>
  <c r="ANE96" i="4" s="1"/>
  <c r="ANF96" i="4" s="1"/>
  <c r="ANG96" i="4" s="1"/>
  <c r="ANH96" i="4" s="1"/>
  <c r="ANI96" i="4" s="1"/>
  <c r="ANJ96" i="4" s="1"/>
  <c r="ANK96" i="4" s="1"/>
  <c r="ANL96" i="4" s="1"/>
  <c r="ANM96" i="4" s="1"/>
  <c r="ANN96" i="4" s="1"/>
  <c r="ANO96" i="4" s="1"/>
  <c r="ANP96" i="4" s="1"/>
  <c r="ANQ96" i="4" s="1"/>
  <c r="ANR96" i="4" s="1"/>
  <c r="ANS96" i="4" s="1"/>
  <c r="ANT96" i="4" s="1"/>
  <c r="ANU96" i="4" s="1"/>
  <c r="ANV96" i="4" s="1"/>
  <c r="ANW96" i="4" s="1"/>
  <c r="ANX96" i="4" s="1"/>
  <c r="ANY96" i="4" s="1"/>
  <c r="ANZ96" i="4" s="1"/>
  <c r="AOA96" i="4" s="1"/>
  <c r="AOB96" i="4" s="1"/>
  <c r="AOC96" i="4" s="1"/>
  <c r="AOD96" i="4" s="1"/>
  <c r="AOE96" i="4" s="1"/>
  <c r="AOF96" i="4" s="1"/>
  <c r="AOG96" i="4" s="1"/>
  <c r="AOH96" i="4" s="1"/>
  <c r="AOI96" i="4" s="1"/>
  <c r="AOJ96" i="4" s="1"/>
  <c r="AOK96" i="4" s="1"/>
  <c r="AOL96" i="4" s="1"/>
  <c r="AOM96" i="4" s="1"/>
  <c r="AON96" i="4" s="1"/>
  <c r="AOO96" i="4" s="1"/>
  <c r="AOP96" i="4" s="1"/>
  <c r="AOQ96" i="4" s="1"/>
  <c r="AOR96" i="4" s="1"/>
  <c r="AOS96" i="4" s="1"/>
  <c r="AOT96" i="4" s="1"/>
  <c r="AOU96" i="4" s="1"/>
  <c r="AOV96" i="4" s="1"/>
  <c r="AOW96" i="4" s="1"/>
  <c r="AOX96" i="4" s="1"/>
  <c r="AOY96" i="4" s="1"/>
  <c r="AOZ96" i="4" s="1"/>
  <c r="APA96" i="4" s="1"/>
  <c r="APB96" i="4" s="1"/>
  <c r="APC96" i="4" s="1"/>
  <c r="APD96" i="4" s="1"/>
  <c r="APE96" i="4" s="1"/>
  <c r="APF96" i="4" s="1"/>
  <c r="APG96" i="4" s="1"/>
  <c r="APH96" i="4" s="1"/>
  <c r="API96" i="4" s="1"/>
  <c r="APJ96" i="4" s="1"/>
  <c r="APK96" i="4" s="1"/>
  <c r="APL96" i="4" s="1"/>
  <c r="APM96" i="4" s="1"/>
  <c r="APN96" i="4" s="1"/>
  <c r="APO96" i="4" s="1"/>
  <c r="APP96" i="4" s="1"/>
  <c r="APQ96" i="4" s="1"/>
  <c r="APR96" i="4" s="1"/>
  <c r="AML96" i="4" s="1"/>
  <c r="AMO121" i="4"/>
  <c r="AMP121" i="4" s="1"/>
  <c r="AMQ121" i="4" s="1"/>
  <c r="AMR121" i="4" s="1"/>
  <c r="AMS121" i="4" s="1"/>
  <c r="AMT121" i="4" s="1"/>
  <c r="AMU121" i="4" s="1"/>
  <c r="AMV121" i="4" s="1"/>
  <c r="AMW121" i="4" s="1"/>
  <c r="AMX121" i="4" s="1"/>
  <c r="AMY121" i="4" s="1"/>
  <c r="AMZ121" i="4" s="1"/>
  <c r="ANA121" i="4" s="1"/>
  <c r="ANB121" i="4" s="1"/>
  <c r="ANC121" i="4" s="1"/>
  <c r="AND121" i="4" s="1"/>
  <c r="ANE121" i="4" s="1"/>
  <c r="ANF121" i="4" s="1"/>
  <c r="ANG121" i="4" s="1"/>
  <c r="ANH121" i="4" s="1"/>
  <c r="ANI121" i="4" s="1"/>
  <c r="ANJ121" i="4" s="1"/>
  <c r="ANK121" i="4" s="1"/>
  <c r="ANL121" i="4" s="1"/>
  <c r="ANM121" i="4" s="1"/>
  <c r="ANN121" i="4" s="1"/>
  <c r="ANO121" i="4" s="1"/>
  <c r="ANP121" i="4" s="1"/>
  <c r="ANQ121" i="4" s="1"/>
  <c r="ANR121" i="4" s="1"/>
  <c r="ANS121" i="4" s="1"/>
  <c r="ANT121" i="4" s="1"/>
  <c r="ANU121" i="4" s="1"/>
  <c r="ANV121" i="4" s="1"/>
  <c r="ANW121" i="4" s="1"/>
  <c r="ANX121" i="4" s="1"/>
  <c r="ANY121" i="4" s="1"/>
  <c r="ANZ121" i="4" s="1"/>
  <c r="AOA121" i="4" s="1"/>
  <c r="AOB121" i="4" s="1"/>
  <c r="AOC121" i="4" s="1"/>
  <c r="AOD121" i="4" s="1"/>
  <c r="AOE121" i="4" s="1"/>
  <c r="AOF121" i="4" s="1"/>
  <c r="AOG121" i="4" s="1"/>
  <c r="AOH121" i="4" s="1"/>
  <c r="AOI121" i="4" s="1"/>
  <c r="AOJ121" i="4" s="1"/>
  <c r="AOK121" i="4" s="1"/>
  <c r="AOL121" i="4" s="1"/>
  <c r="AOM121" i="4" s="1"/>
  <c r="AON121" i="4" s="1"/>
  <c r="AOO121" i="4" s="1"/>
  <c r="AOP121" i="4" s="1"/>
  <c r="AOQ121" i="4" s="1"/>
  <c r="AOR121" i="4" s="1"/>
  <c r="AOS121" i="4" s="1"/>
  <c r="AOT121" i="4" s="1"/>
  <c r="AOU121" i="4" s="1"/>
  <c r="AOV121" i="4" s="1"/>
  <c r="AOW121" i="4" s="1"/>
  <c r="AOX121" i="4" s="1"/>
  <c r="AOY121" i="4" s="1"/>
  <c r="AOZ121" i="4" s="1"/>
  <c r="APA121" i="4" s="1"/>
  <c r="APB121" i="4" s="1"/>
  <c r="APC121" i="4" s="1"/>
  <c r="APD121" i="4" s="1"/>
  <c r="APE121" i="4" s="1"/>
  <c r="APF121" i="4" s="1"/>
  <c r="APG121" i="4" s="1"/>
  <c r="APH121" i="4" s="1"/>
  <c r="API121" i="4" s="1"/>
  <c r="APJ121" i="4" s="1"/>
  <c r="APK121" i="4" s="1"/>
  <c r="APL121" i="4" s="1"/>
  <c r="APM121" i="4" s="1"/>
  <c r="APN121" i="4" s="1"/>
  <c r="APO121" i="4" s="1"/>
  <c r="APP121" i="4" s="1"/>
  <c r="APQ121" i="4" s="1"/>
  <c r="APR121" i="4" s="1"/>
  <c r="AML121" i="4" s="1"/>
  <c r="AMO30" i="4"/>
  <c r="AMP30" i="4" s="1"/>
  <c r="AMQ30" i="4" s="1"/>
  <c r="AMR30" i="4" s="1"/>
  <c r="AMS30" i="4" s="1"/>
  <c r="AMT30" i="4" s="1"/>
  <c r="AMU30" i="4" s="1"/>
  <c r="AMV30" i="4" s="1"/>
  <c r="AMW30" i="4" s="1"/>
  <c r="AMX30" i="4" s="1"/>
  <c r="AMY30" i="4" s="1"/>
  <c r="AMZ30" i="4" s="1"/>
  <c r="ANA30" i="4" s="1"/>
  <c r="ANB30" i="4" s="1"/>
  <c r="ANC30" i="4" s="1"/>
  <c r="AND30" i="4" s="1"/>
  <c r="ANE30" i="4" s="1"/>
  <c r="ANF30" i="4" s="1"/>
  <c r="ANG30" i="4" s="1"/>
  <c r="ANH30" i="4" s="1"/>
  <c r="ANI30" i="4" s="1"/>
  <c r="ANJ30" i="4" s="1"/>
  <c r="ANK30" i="4" s="1"/>
  <c r="ANL30" i="4" s="1"/>
  <c r="ANM30" i="4" s="1"/>
  <c r="ANN30" i="4" s="1"/>
  <c r="ANO30" i="4" s="1"/>
  <c r="ANP30" i="4" s="1"/>
  <c r="ANQ30" i="4" s="1"/>
  <c r="ANR30" i="4" s="1"/>
  <c r="ANS30" i="4" s="1"/>
  <c r="ANT30" i="4" s="1"/>
  <c r="ANU30" i="4" s="1"/>
  <c r="ANV30" i="4" s="1"/>
  <c r="ANW30" i="4" s="1"/>
  <c r="ANX30" i="4" s="1"/>
  <c r="ANY30" i="4" s="1"/>
  <c r="ANZ30" i="4" s="1"/>
  <c r="AOA30" i="4" s="1"/>
  <c r="AOB30" i="4" s="1"/>
  <c r="AOC30" i="4" s="1"/>
  <c r="AOD30" i="4" s="1"/>
  <c r="AOE30" i="4" s="1"/>
  <c r="AOF30" i="4" s="1"/>
  <c r="AOG30" i="4" s="1"/>
  <c r="AOH30" i="4" s="1"/>
  <c r="AOI30" i="4" s="1"/>
  <c r="AOJ30" i="4" s="1"/>
  <c r="AOK30" i="4" s="1"/>
  <c r="AOL30" i="4" s="1"/>
  <c r="AOM30" i="4" s="1"/>
  <c r="AON30" i="4" s="1"/>
  <c r="AOO30" i="4" s="1"/>
  <c r="AOP30" i="4" s="1"/>
  <c r="AOQ30" i="4" s="1"/>
  <c r="AOR30" i="4" s="1"/>
  <c r="AOS30" i="4" s="1"/>
  <c r="AOT30" i="4" s="1"/>
  <c r="AOU30" i="4" s="1"/>
  <c r="AOV30" i="4" s="1"/>
  <c r="AOW30" i="4" s="1"/>
  <c r="AOX30" i="4" s="1"/>
  <c r="AOY30" i="4" s="1"/>
  <c r="AOZ30" i="4" s="1"/>
  <c r="APA30" i="4" s="1"/>
  <c r="APB30" i="4" s="1"/>
  <c r="APC30" i="4" s="1"/>
  <c r="APD30" i="4" s="1"/>
  <c r="APE30" i="4" s="1"/>
  <c r="APF30" i="4" s="1"/>
  <c r="APG30" i="4" s="1"/>
  <c r="APH30" i="4" s="1"/>
  <c r="API30" i="4" s="1"/>
  <c r="APJ30" i="4" s="1"/>
  <c r="APK30" i="4" s="1"/>
  <c r="APL30" i="4" s="1"/>
  <c r="APM30" i="4" s="1"/>
  <c r="APN30" i="4" s="1"/>
  <c r="APO30" i="4" s="1"/>
  <c r="APP30" i="4" s="1"/>
  <c r="APQ30" i="4" s="1"/>
  <c r="APR30" i="4" s="1"/>
  <c r="AML30" i="4" s="1"/>
  <c r="AMO59" i="4"/>
  <c r="AMP59" i="4" s="1"/>
  <c r="AMQ59" i="4" s="1"/>
  <c r="AMR59" i="4" s="1"/>
  <c r="AMS59" i="4" s="1"/>
  <c r="AMT59" i="4" s="1"/>
  <c r="AMU59" i="4" s="1"/>
  <c r="AMV59" i="4" s="1"/>
  <c r="AMW59" i="4" s="1"/>
  <c r="AMX59" i="4" s="1"/>
  <c r="AMY59" i="4" s="1"/>
  <c r="AMZ59" i="4" s="1"/>
  <c r="ANA59" i="4" s="1"/>
  <c r="ANB59" i="4" s="1"/>
  <c r="ANC59" i="4" s="1"/>
  <c r="AND59" i="4" s="1"/>
  <c r="ANE59" i="4" s="1"/>
  <c r="ANF59" i="4" s="1"/>
  <c r="ANG59" i="4" s="1"/>
  <c r="ANH59" i="4" s="1"/>
  <c r="ANI59" i="4" s="1"/>
  <c r="ANJ59" i="4" s="1"/>
  <c r="ANK59" i="4" s="1"/>
  <c r="ANL59" i="4" s="1"/>
  <c r="ANM59" i="4" s="1"/>
  <c r="ANN59" i="4" s="1"/>
  <c r="ANO59" i="4" s="1"/>
  <c r="ANP59" i="4" s="1"/>
  <c r="ANQ59" i="4" s="1"/>
  <c r="ANR59" i="4" s="1"/>
  <c r="ANS59" i="4" s="1"/>
  <c r="ANT59" i="4" s="1"/>
  <c r="ANU59" i="4" s="1"/>
  <c r="ANV59" i="4" s="1"/>
  <c r="ANW59" i="4" s="1"/>
  <c r="ANX59" i="4" s="1"/>
  <c r="ANY59" i="4" s="1"/>
  <c r="ANZ59" i="4" s="1"/>
  <c r="AOA59" i="4" s="1"/>
  <c r="AOB59" i="4" s="1"/>
  <c r="AOC59" i="4" s="1"/>
  <c r="AOD59" i="4" s="1"/>
  <c r="AOE59" i="4" s="1"/>
  <c r="AOF59" i="4" s="1"/>
  <c r="AOG59" i="4" s="1"/>
  <c r="AOH59" i="4" s="1"/>
  <c r="AOI59" i="4" s="1"/>
  <c r="AOJ59" i="4" s="1"/>
  <c r="AOK59" i="4" s="1"/>
  <c r="AOL59" i="4" s="1"/>
  <c r="AOM59" i="4" s="1"/>
  <c r="AON59" i="4" s="1"/>
  <c r="AOO59" i="4" s="1"/>
  <c r="AOP59" i="4" s="1"/>
  <c r="AOQ59" i="4" s="1"/>
  <c r="AOR59" i="4" s="1"/>
  <c r="AOS59" i="4" s="1"/>
  <c r="AOT59" i="4" s="1"/>
  <c r="AOU59" i="4" s="1"/>
  <c r="AOV59" i="4" s="1"/>
  <c r="AOW59" i="4" s="1"/>
  <c r="AOX59" i="4" s="1"/>
  <c r="AOY59" i="4" s="1"/>
  <c r="AOZ59" i="4" s="1"/>
  <c r="APA59" i="4" s="1"/>
  <c r="APB59" i="4" s="1"/>
  <c r="APC59" i="4" s="1"/>
  <c r="APD59" i="4" s="1"/>
  <c r="APE59" i="4" s="1"/>
  <c r="APF59" i="4" s="1"/>
  <c r="APG59" i="4" s="1"/>
  <c r="APH59" i="4" s="1"/>
  <c r="API59" i="4" s="1"/>
  <c r="APJ59" i="4" s="1"/>
  <c r="APK59" i="4" s="1"/>
  <c r="APL59" i="4" s="1"/>
  <c r="APM59" i="4" s="1"/>
  <c r="APN59" i="4" s="1"/>
  <c r="APO59" i="4" s="1"/>
  <c r="APP59" i="4" s="1"/>
  <c r="APQ59" i="4" s="1"/>
  <c r="APR59" i="4" s="1"/>
  <c r="AML59" i="4" s="1"/>
  <c r="AMO54" i="4"/>
  <c r="AMP54" i="4" s="1"/>
  <c r="AMQ54" i="4" s="1"/>
  <c r="AMR54" i="4" s="1"/>
  <c r="AMS54" i="4" s="1"/>
  <c r="AMT54" i="4" s="1"/>
  <c r="AMU54" i="4" s="1"/>
  <c r="AMV54" i="4" s="1"/>
  <c r="AMW54" i="4" s="1"/>
  <c r="AMX54" i="4" s="1"/>
  <c r="AMY54" i="4" s="1"/>
  <c r="AMZ54" i="4" s="1"/>
  <c r="ANA54" i="4" s="1"/>
  <c r="ANB54" i="4" s="1"/>
  <c r="ANC54" i="4" s="1"/>
  <c r="AND54" i="4" s="1"/>
  <c r="ANE54" i="4" s="1"/>
  <c r="ANF54" i="4" s="1"/>
  <c r="ANG54" i="4" s="1"/>
  <c r="ANH54" i="4" s="1"/>
  <c r="ANI54" i="4" s="1"/>
  <c r="ANJ54" i="4" s="1"/>
  <c r="ANK54" i="4" s="1"/>
  <c r="ANL54" i="4" s="1"/>
  <c r="ANM54" i="4" s="1"/>
  <c r="ANN54" i="4" s="1"/>
  <c r="ANO54" i="4" s="1"/>
  <c r="ANP54" i="4" s="1"/>
  <c r="ANQ54" i="4" s="1"/>
  <c r="ANR54" i="4" s="1"/>
  <c r="ANS54" i="4" s="1"/>
  <c r="ANT54" i="4" s="1"/>
  <c r="ANU54" i="4" s="1"/>
  <c r="ANV54" i="4" s="1"/>
  <c r="ANW54" i="4" s="1"/>
  <c r="ANX54" i="4" s="1"/>
  <c r="ANY54" i="4" s="1"/>
  <c r="ANZ54" i="4" s="1"/>
  <c r="AOA54" i="4" s="1"/>
  <c r="AOB54" i="4" s="1"/>
  <c r="AOC54" i="4" s="1"/>
  <c r="AOD54" i="4" s="1"/>
  <c r="AOE54" i="4" s="1"/>
  <c r="AOF54" i="4" s="1"/>
  <c r="AOG54" i="4" s="1"/>
  <c r="AOH54" i="4" s="1"/>
  <c r="AOI54" i="4" s="1"/>
  <c r="AOJ54" i="4" s="1"/>
  <c r="AOK54" i="4" s="1"/>
  <c r="AOL54" i="4" s="1"/>
  <c r="AOM54" i="4" s="1"/>
  <c r="AON54" i="4" s="1"/>
  <c r="AOO54" i="4" s="1"/>
  <c r="AOP54" i="4" s="1"/>
  <c r="AOQ54" i="4" s="1"/>
  <c r="AOR54" i="4" s="1"/>
  <c r="AOS54" i="4" s="1"/>
  <c r="AOT54" i="4" s="1"/>
  <c r="AOU54" i="4" s="1"/>
  <c r="AOV54" i="4" s="1"/>
  <c r="AOW54" i="4" s="1"/>
  <c r="AOX54" i="4" s="1"/>
  <c r="AOY54" i="4" s="1"/>
  <c r="AOZ54" i="4" s="1"/>
  <c r="APA54" i="4" s="1"/>
  <c r="APB54" i="4" s="1"/>
  <c r="APC54" i="4" s="1"/>
  <c r="APD54" i="4" s="1"/>
  <c r="APE54" i="4" s="1"/>
  <c r="APF54" i="4" s="1"/>
  <c r="APG54" i="4" s="1"/>
  <c r="APH54" i="4" s="1"/>
  <c r="API54" i="4" s="1"/>
  <c r="APJ54" i="4" s="1"/>
  <c r="APK54" i="4" s="1"/>
  <c r="APL54" i="4" s="1"/>
  <c r="APM54" i="4" s="1"/>
  <c r="APN54" i="4" s="1"/>
  <c r="APO54" i="4" s="1"/>
  <c r="APP54" i="4" s="1"/>
  <c r="APQ54" i="4" s="1"/>
  <c r="APR54" i="4" s="1"/>
  <c r="AML54" i="4" s="1"/>
  <c r="AMO67" i="4"/>
  <c r="AMP67" i="4" s="1"/>
  <c r="AMQ67" i="4" s="1"/>
  <c r="AMR67" i="4" s="1"/>
  <c r="AMS67" i="4" s="1"/>
  <c r="AMT67" i="4" s="1"/>
  <c r="AMU67" i="4" s="1"/>
  <c r="AMV67" i="4" s="1"/>
  <c r="AMW67" i="4" s="1"/>
  <c r="AMX67" i="4" s="1"/>
  <c r="AMY67" i="4" s="1"/>
  <c r="AMZ67" i="4" s="1"/>
  <c r="ANA67" i="4" s="1"/>
  <c r="ANB67" i="4" s="1"/>
  <c r="ANC67" i="4" s="1"/>
  <c r="AND67" i="4" s="1"/>
  <c r="ANE67" i="4" s="1"/>
  <c r="ANF67" i="4" s="1"/>
  <c r="ANG67" i="4" s="1"/>
  <c r="ANH67" i="4" s="1"/>
  <c r="ANI67" i="4" s="1"/>
  <c r="ANJ67" i="4" s="1"/>
  <c r="ANK67" i="4" s="1"/>
  <c r="ANL67" i="4" s="1"/>
  <c r="ANM67" i="4" s="1"/>
  <c r="ANN67" i="4" s="1"/>
  <c r="ANO67" i="4" s="1"/>
  <c r="ANP67" i="4" s="1"/>
  <c r="ANQ67" i="4" s="1"/>
  <c r="ANR67" i="4" s="1"/>
  <c r="ANS67" i="4" s="1"/>
  <c r="ANT67" i="4" s="1"/>
  <c r="ANU67" i="4" s="1"/>
  <c r="ANV67" i="4" s="1"/>
  <c r="ANW67" i="4" s="1"/>
  <c r="ANX67" i="4" s="1"/>
  <c r="ANY67" i="4" s="1"/>
  <c r="ANZ67" i="4" s="1"/>
  <c r="AOA67" i="4" s="1"/>
  <c r="AOB67" i="4" s="1"/>
  <c r="AOC67" i="4" s="1"/>
  <c r="AOD67" i="4" s="1"/>
  <c r="AOE67" i="4" s="1"/>
  <c r="AOF67" i="4" s="1"/>
  <c r="AOG67" i="4" s="1"/>
  <c r="AOH67" i="4" s="1"/>
  <c r="AOI67" i="4" s="1"/>
  <c r="AOJ67" i="4" s="1"/>
  <c r="AOK67" i="4" s="1"/>
  <c r="AOL67" i="4" s="1"/>
  <c r="AOM67" i="4" s="1"/>
  <c r="AON67" i="4" s="1"/>
  <c r="AOO67" i="4" s="1"/>
  <c r="AOP67" i="4" s="1"/>
  <c r="AOQ67" i="4" s="1"/>
  <c r="AOR67" i="4" s="1"/>
  <c r="AOS67" i="4" s="1"/>
  <c r="AOT67" i="4" s="1"/>
  <c r="AOU67" i="4" s="1"/>
  <c r="AOV67" i="4" s="1"/>
  <c r="AOW67" i="4" s="1"/>
  <c r="AOX67" i="4" s="1"/>
  <c r="AOY67" i="4" s="1"/>
  <c r="AOZ67" i="4" s="1"/>
  <c r="APA67" i="4" s="1"/>
  <c r="APB67" i="4" s="1"/>
  <c r="APC67" i="4" s="1"/>
  <c r="APD67" i="4" s="1"/>
  <c r="APE67" i="4" s="1"/>
  <c r="APF67" i="4" s="1"/>
  <c r="APG67" i="4" s="1"/>
  <c r="APH67" i="4" s="1"/>
  <c r="API67" i="4" s="1"/>
  <c r="APJ67" i="4" s="1"/>
  <c r="APK67" i="4" s="1"/>
  <c r="APL67" i="4" s="1"/>
  <c r="APM67" i="4" s="1"/>
  <c r="APN67" i="4" s="1"/>
  <c r="APO67" i="4" s="1"/>
  <c r="APP67" i="4" s="1"/>
  <c r="APQ67" i="4" s="1"/>
  <c r="APR67" i="4" s="1"/>
  <c r="AML67" i="4" s="1"/>
  <c r="AMO78" i="4"/>
  <c r="AMP78" i="4" s="1"/>
  <c r="AMQ78" i="4" s="1"/>
  <c r="AMR78" i="4" s="1"/>
  <c r="AMS78" i="4" s="1"/>
  <c r="AMT78" i="4" s="1"/>
  <c r="AMU78" i="4" s="1"/>
  <c r="AMV78" i="4" s="1"/>
  <c r="AMW78" i="4" s="1"/>
  <c r="AMX78" i="4" s="1"/>
  <c r="AMY78" i="4" s="1"/>
  <c r="AMZ78" i="4" s="1"/>
  <c r="ANA78" i="4" s="1"/>
  <c r="ANB78" i="4" s="1"/>
  <c r="ANC78" i="4" s="1"/>
  <c r="AND78" i="4" s="1"/>
  <c r="ANE78" i="4" s="1"/>
  <c r="ANF78" i="4" s="1"/>
  <c r="ANG78" i="4" s="1"/>
  <c r="ANH78" i="4" s="1"/>
  <c r="ANI78" i="4" s="1"/>
  <c r="ANJ78" i="4" s="1"/>
  <c r="ANK78" i="4" s="1"/>
  <c r="ANL78" i="4" s="1"/>
  <c r="ANM78" i="4" s="1"/>
  <c r="ANN78" i="4" s="1"/>
  <c r="ANO78" i="4" s="1"/>
  <c r="ANP78" i="4" s="1"/>
  <c r="ANQ78" i="4" s="1"/>
  <c r="ANR78" i="4" s="1"/>
  <c r="ANS78" i="4" s="1"/>
  <c r="ANT78" i="4" s="1"/>
  <c r="ANU78" i="4" s="1"/>
  <c r="ANV78" i="4" s="1"/>
  <c r="ANW78" i="4" s="1"/>
  <c r="ANX78" i="4" s="1"/>
  <c r="ANY78" i="4" s="1"/>
  <c r="ANZ78" i="4" s="1"/>
  <c r="AOA78" i="4" s="1"/>
  <c r="AOB78" i="4" s="1"/>
  <c r="AOC78" i="4" s="1"/>
  <c r="AOD78" i="4" s="1"/>
  <c r="AOE78" i="4" s="1"/>
  <c r="AOF78" i="4" s="1"/>
  <c r="AOG78" i="4" s="1"/>
  <c r="AOH78" i="4" s="1"/>
  <c r="AOI78" i="4" s="1"/>
  <c r="AOJ78" i="4" s="1"/>
  <c r="AOK78" i="4" s="1"/>
  <c r="AOL78" i="4" s="1"/>
  <c r="AOM78" i="4" s="1"/>
  <c r="AON78" i="4" s="1"/>
  <c r="AOO78" i="4" s="1"/>
  <c r="AOP78" i="4" s="1"/>
  <c r="AOQ78" i="4" s="1"/>
  <c r="AOR78" i="4" s="1"/>
  <c r="AOS78" i="4" s="1"/>
  <c r="AOT78" i="4" s="1"/>
  <c r="AOU78" i="4" s="1"/>
  <c r="AOV78" i="4" s="1"/>
  <c r="AOW78" i="4" s="1"/>
  <c r="AOX78" i="4" s="1"/>
  <c r="AOY78" i="4" s="1"/>
  <c r="AOZ78" i="4" s="1"/>
  <c r="APA78" i="4" s="1"/>
  <c r="APB78" i="4" s="1"/>
  <c r="APC78" i="4" s="1"/>
  <c r="APD78" i="4" s="1"/>
  <c r="APE78" i="4" s="1"/>
  <c r="APF78" i="4" s="1"/>
  <c r="APG78" i="4" s="1"/>
  <c r="APH78" i="4" s="1"/>
  <c r="API78" i="4" s="1"/>
  <c r="APJ78" i="4" s="1"/>
  <c r="APK78" i="4" s="1"/>
  <c r="APL78" i="4" s="1"/>
  <c r="APM78" i="4" s="1"/>
  <c r="APN78" i="4" s="1"/>
  <c r="APO78" i="4" s="1"/>
  <c r="APP78" i="4" s="1"/>
  <c r="APQ78" i="4" s="1"/>
  <c r="APR78" i="4" s="1"/>
  <c r="AML78" i="4" s="1"/>
  <c r="AMO49" i="4"/>
  <c r="AMP49" i="4" s="1"/>
  <c r="AMQ49" i="4" s="1"/>
  <c r="AMR49" i="4" s="1"/>
  <c r="AMS49" i="4" s="1"/>
  <c r="AMT49" i="4" s="1"/>
  <c r="AMU49" i="4" s="1"/>
  <c r="AMV49" i="4" s="1"/>
  <c r="AMW49" i="4" s="1"/>
  <c r="AMX49" i="4" s="1"/>
  <c r="AMY49" i="4" s="1"/>
  <c r="AMZ49" i="4" s="1"/>
  <c r="ANA49" i="4" s="1"/>
  <c r="ANB49" i="4" s="1"/>
  <c r="ANC49" i="4" s="1"/>
  <c r="AND49" i="4" s="1"/>
  <c r="ANE49" i="4" s="1"/>
  <c r="ANF49" i="4" s="1"/>
  <c r="ANG49" i="4" s="1"/>
  <c r="ANH49" i="4" s="1"/>
  <c r="ANI49" i="4" s="1"/>
  <c r="ANJ49" i="4" s="1"/>
  <c r="ANK49" i="4" s="1"/>
  <c r="ANL49" i="4" s="1"/>
  <c r="ANM49" i="4" s="1"/>
  <c r="ANN49" i="4" s="1"/>
  <c r="ANO49" i="4" s="1"/>
  <c r="ANP49" i="4" s="1"/>
  <c r="ANQ49" i="4" s="1"/>
  <c r="ANR49" i="4" s="1"/>
  <c r="ANS49" i="4" s="1"/>
  <c r="ANT49" i="4" s="1"/>
  <c r="ANU49" i="4" s="1"/>
  <c r="ANV49" i="4" s="1"/>
  <c r="ANW49" i="4" s="1"/>
  <c r="ANX49" i="4" s="1"/>
  <c r="ANY49" i="4" s="1"/>
  <c r="ANZ49" i="4" s="1"/>
  <c r="AOA49" i="4" s="1"/>
  <c r="AOB49" i="4" s="1"/>
  <c r="AOC49" i="4" s="1"/>
  <c r="AOD49" i="4" s="1"/>
  <c r="AOE49" i="4" s="1"/>
  <c r="AOF49" i="4" s="1"/>
  <c r="AOG49" i="4" s="1"/>
  <c r="AOH49" i="4" s="1"/>
  <c r="AOI49" i="4" s="1"/>
  <c r="AOJ49" i="4" s="1"/>
  <c r="AOK49" i="4" s="1"/>
  <c r="AOL49" i="4" s="1"/>
  <c r="AOM49" i="4" s="1"/>
  <c r="AON49" i="4" s="1"/>
  <c r="AOO49" i="4" s="1"/>
  <c r="AOP49" i="4" s="1"/>
  <c r="AOQ49" i="4" s="1"/>
  <c r="AOR49" i="4" s="1"/>
  <c r="AOS49" i="4" s="1"/>
  <c r="AOT49" i="4" s="1"/>
  <c r="AOU49" i="4" s="1"/>
  <c r="AOV49" i="4" s="1"/>
  <c r="AOW49" i="4" s="1"/>
  <c r="AOX49" i="4" s="1"/>
  <c r="AOY49" i="4" s="1"/>
  <c r="AOZ49" i="4" s="1"/>
  <c r="APA49" i="4" s="1"/>
  <c r="APB49" i="4" s="1"/>
  <c r="APC49" i="4" s="1"/>
  <c r="APD49" i="4" s="1"/>
  <c r="APE49" i="4" s="1"/>
  <c r="APF49" i="4" s="1"/>
  <c r="APG49" i="4" s="1"/>
  <c r="APH49" i="4" s="1"/>
  <c r="API49" i="4" s="1"/>
  <c r="APJ49" i="4" s="1"/>
  <c r="APK49" i="4" s="1"/>
  <c r="APL49" i="4" s="1"/>
  <c r="APM49" i="4" s="1"/>
  <c r="APN49" i="4" s="1"/>
  <c r="APO49" i="4" s="1"/>
  <c r="APP49" i="4" s="1"/>
  <c r="APQ49" i="4" s="1"/>
  <c r="APR49" i="4" s="1"/>
  <c r="AML49" i="4" s="1"/>
  <c r="AMO81" i="4"/>
  <c r="AMP81" i="4" s="1"/>
  <c r="AMQ81" i="4" s="1"/>
  <c r="AMR81" i="4" s="1"/>
  <c r="AMS81" i="4" s="1"/>
  <c r="AMT81" i="4" s="1"/>
  <c r="AMU81" i="4" s="1"/>
  <c r="AMV81" i="4" s="1"/>
  <c r="AMW81" i="4" s="1"/>
  <c r="AMX81" i="4" s="1"/>
  <c r="AMY81" i="4" s="1"/>
  <c r="AMZ81" i="4" s="1"/>
  <c r="ANA81" i="4" s="1"/>
  <c r="ANB81" i="4" s="1"/>
  <c r="ANC81" i="4" s="1"/>
  <c r="AND81" i="4" s="1"/>
  <c r="ANE81" i="4" s="1"/>
  <c r="ANF81" i="4" s="1"/>
  <c r="ANG81" i="4" s="1"/>
  <c r="ANH81" i="4" s="1"/>
  <c r="ANI81" i="4" s="1"/>
  <c r="ANJ81" i="4" s="1"/>
  <c r="ANK81" i="4" s="1"/>
  <c r="ANL81" i="4" s="1"/>
  <c r="ANM81" i="4" s="1"/>
  <c r="ANN81" i="4" s="1"/>
  <c r="ANO81" i="4" s="1"/>
  <c r="ANP81" i="4" s="1"/>
  <c r="ANQ81" i="4" s="1"/>
  <c r="ANR81" i="4" s="1"/>
  <c r="ANS81" i="4" s="1"/>
  <c r="ANT81" i="4" s="1"/>
  <c r="ANU81" i="4" s="1"/>
  <c r="ANV81" i="4" s="1"/>
  <c r="ANW81" i="4" s="1"/>
  <c r="ANX81" i="4" s="1"/>
  <c r="ANY81" i="4" s="1"/>
  <c r="ANZ81" i="4" s="1"/>
  <c r="AOA81" i="4" s="1"/>
  <c r="AOB81" i="4" s="1"/>
  <c r="AOC81" i="4" s="1"/>
  <c r="AOD81" i="4" s="1"/>
  <c r="AOE81" i="4" s="1"/>
  <c r="AOF81" i="4" s="1"/>
  <c r="AOG81" i="4" s="1"/>
  <c r="AOH81" i="4" s="1"/>
  <c r="AOI81" i="4" s="1"/>
  <c r="AOJ81" i="4" s="1"/>
  <c r="AOK81" i="4" s="1"/>
  <c r="AOL81" i="4" s="1"/>
  <c r="AOM81" i="4" s="1"/>
  <c r="AON81" i="4" s="1"/>
  <c r="AOO81" i="4" s="1"/>
  <c r="AOP81" i="4" s="1"/>
  <c r="AOQ81" i="4" s="1"/>
  <c r="AOR81" i="4" s="1"/>
  <c r="AOS81" i="4" s="1"/>
  <c r="AOT81" i="4" s="1"/>
  <c r="AOU81" i="4" s="1"/>
  <c r="AOV81" i="4" s="1"/>
  <c r="AOW81" i="4" s="1"/>
  <c r="AOX81" i="4" s="1"/>
  <c r="AOY81" i="4" s="1"/>
  <c r="AOZ81" i="4" s="1"/>
  <c r="APA81" i="4" s="1"/>
  <c r="APB81" i="4" s="1"/>
  <c r="APC81" i="4" s="1"/>
  <c r="APD81" i="4" s="1"/>
  <c r="APE81" i="4" s="1"/>
  <c r="APF81" i="4" s="1"/>
  <c r="APG81" i="4" s="1"/>
  <c r="APH81" i="4" s="1"/>
  <c r="API81" i="4" s="1"/>
  <c r="APJ81" i="4" s="1"/>
  <c r="APK81" i="4" s="1"/>
  <c r="APL81" i="4" s="1"/>
  <c r="APM81" i="4" s="1"/>
  <c r="APN81" i="4" s="1"/>
  <c r="APO81" i="4" s="1"/>
  <c r="APP81" i="4" s="1"/>
  <c r="APQ81" i="4" s="1"/>
  <c r="APR81" i="4" s="1"/>
  <c r="AML81" i="4" s="1"/>
  <c r="AMO13" i="4"/>
  <c r="AMP13" i="4" s="1"/>
  <c r="AMQ13" i="4" s="1"/>
  <c r="AMR13" i="4" s="1"/>
  <c r="AMS13" i="4" s="1"/>
  <c r="AMT13" i="4" s="1"/>
  <c r="AMU13" i="4" s="1"/>
  <c r="AMV13" i="4" s="1"/>
  <c r="AMW13" i="4" s="1"/>
  <c r="AMX13" i="4" s="1"/>
  <c r="AMY13" i="4" s="1"/>
  <c r="AMZ13" i="4" s="1"/>
  <c r="ANA13" i="4" s="1"/>
  <c r="ANB13" i="4" s="1"/>
  <c r="ANC13" i="4" s="1"/>
  <c r="AND13" i="4" s="1"/>
  <c r="ANE13" i="4" s="1"/>
  <c r="ANF13" i="4" s="1"/>
  <c r="ANG13" i="4" s="1"/>
  <c r="ANH13" i="4" s="1"/>
  <c r="ANI13" i="4" s="1"/>
  <c r="ANJ13" i="4" s="1"/>
  <c r="ANK13" i="4" s="1"/>
  <c r="ANL13" i="4" s="1"/>
  <c r="ANM13" i="4" s="1"/>
  <c r="ANN13" i="4" s="1"/>
  <c r="ANO13" i="4" s="1"/>
  <c r="ANP13" i="4" s="1"/>
  <c r="ANQ13" i="4" s="1"/>
  <c r="ANR13" i="4" s="1"/>
  <c r="ANS13" i="4" s="1"/>
  <c r="ANT13" i="4" s="1"/>
  <c r="ANU13" i="4" s="1"/>
  <c r="ANV13" i="4" s="1"/>
  <c r="ANW13" i="4" s="1"/>
  <c r="ANX13" i="4" s="1"/>
  <c r="ANY13" i="4" s="1"/>
  <c r="ANZ13" i="4" s="1"/>
  <c r="AOA13" i="4" s="1"/>
  <c r="AOB13" i="4" s="1"/>
  <c r="AOC13" i="4" s="1"/>
  <c r="AOD13" i="4" s="1"/>
  <c r="AOE13" i="4" s="1"/>
  <c r="AOF13" i="4" s="1"/>
  <c r="AOG13" i="4" s="1"/>
  <c r="AOH13" i="4" s="1"/>
  <c r="AOI13" i="4" s="1"/>
  <c r="AOJ13" i="4" s="1"/>
  <c r="AOK13" i="4" s="1"/>
  <c r="AOL13" i="4" s="1"/>
  <c r="AOM13" i="4" s="1"/>
  <c r="AON13" i="4" s="1"/>
  <c r="AOO13" i="4" s="1"/>
  <c r="AOP13" i="4" s="1"/>
  <c r="AOQ13" i="4" s="1"/>
  <c r="AOR13" i="4" s="1"/>
  <c r="AOS13" i="4" s="1"/>
  <c r="AOT13" i="4" s="1"/>
  <c r="AOU13" i="4" s="1"/>
  <c r="AOV13" i="4" s="1"/>
  <c r="AOW13" i="4" s="1"/>
  <c r="AOX13" i="4" s="1"/>
  <c r="AOY13" i="4" s="1"/>
  <c r="AOZ13" i="4" s="1"/>
  <c r="APA13" i="4" s="1"/>
  <c r="APB13" i="4" s="1"/>
  <c r="APC13" i="4" s="1"/>
  <c r="APD13" i="4" s="1"/>
  <c r="APE13" i="4" s="1"/>
  <c r="APF13" i="4" s="1"/>
  <c r="APG13" i="4" s="1"/>
  <c r="APH13" i="4" s="1"/>
  <c r="API13" i="4" s="1"/>
  <c r="APJ13" i="4" s="1"/>
  <c r="APK13" i="4" s="1"/>
  <c r="APL13" i="4" s="1"/>
  <c r="APM13" i="4" s="1"/>
  <c r="APN13" i="4" s="1"/>
  <c r="APO13" i="4" s="1"/>
  <c r="APP13" i="4" s="1"/>
  <c r="APQ13" i="4" s="1"/>
  <c r="APR13" i="4" s="1"/>
  <c r="AML13" i="4" s="1"/>
  <c r="AMO50" i="4"/>
  <c r="AMP50" i="4" s="1"/>
  <c r="AMQ50" i="4" s="1"/>
  <c r="AMR50" i="4" s="1"/>
  <c r="AMS50" i="4" s="1"/>
  <c r="AMT50" i="4" s="1"/>
  <c r="AMU50" i="4" s="1"/>
  <c r="AMV50" i="4" s="1"/>
  <c r="AMW50" i="4" s="1"/>
  <c r="AMX50" i="4" s="1"/>
  <c r="AMY50" i="4" s="1"/>
  <c r="AMZ50" i="4" s="1"/>
  <c r="ANA50" i="4" s="1"/>
  <c r="ANB50" i="4" s="1"/>
  <c r="ANC50" i="4" s="1"/>
  <c r="AND50" i="4" s="1"/>
  <c r="ANE50" i="4" s="1"/>
  <c r="ANF50" i="4" s="1"/>
  <c r="ANG50" i="4" s="1"/>
  <c r="ANH50" i="4" s="1"/>
  <c r="ANI50" i="4" s="1"/>
  <c r="ANJ50" i="4" s="1"/>
  <c r="ANK50" i="4" s="1"/>
  <c r="ANL50" i="4" s="1"/>
  <c r="ANM50" i="4" s="1"/>
  <c r="ANN50" i="4" s="1"/>
  <c r="ANO50" i="4" s="1"/>
  <c r="ANP50" i="4" s="1"/>
  <c r="ANQ50" i="4" s="1"/>
  <c r="ANR50" i="4" s="1"/>
  <c r="ANS50" i="4" s="1"/>
  <c r="ANT50" i="4" s="1"/>
  <c r="ANU50" i="4" s="1"/>
  <c r="ANV50" i="4" s="1"/>
  <c r="ANW50" i="4" s="1"/>
  <c r="ANX50" i="4" s="1"/>
  <c r="ANY50" i="4" s="1"/>
  <c r="ANZ50" i="4" s="1"/>
  <c r="AOA50" i="4" s="1"/>
  <c r="AOB50" i="4" s="1"/>
  <c r="AOC50" i="4" s="1"/>
  <c r="AOD50" i="4" s="1"/>
  <c r="AOE50" i="4" s="1"/>
  <c r="AOF50" i="4" s="1"/>
  <c r="AOG50" i="4" s="1"/>
  <c r="AOH50" i="4" s="1"/>
  <c r="AOI50" i="4" s="1"/>
  <c r="AOJ50" i="4" s="1"/>
  <c r="AOK50" i="4" s="1"/>
  <c r="AOL50" i="4" s="1"/>
  <c r="AOM50" i="4" s="1"/>
  <c r="AON50" i="4" s="1"/>
  <c r="AOO50" i="4" s="1"/>
  <c r="AOP50" i="4" s="1"/>
  <c r="AOQ50" i="4" s="1"/>
  <c r="AOR50" i="4" s="1"/>
  <c r="AOS50" i="4" s="1"/>
  <c r="AOT50" i="4" s="1"/>
  <c r="AOU50" i="4" s="1"/>
  <c r="AOV50" i="4" s="1"/>
  <c r="AOW50" i="4" s="1"/>
  <c r="AOX50" i="4" s="1"/>
  <c r="AOY50" i="4" s="1"/>
  <c r="AOZ50" i="4" s="1"/>
  <c r="APA50" i="4" s="1"/>
  <c r="APB50" i="4" s="1"/>
  <c r="APC50" i="4" s="1"/>
  <c r="APD50" i="4" s="1"/>
  <c r="APE50" i="4" s="1"/>
  <c r="APF50" i="4" s="1"/>
  <c r="APG50" i="4" s="1"/>
  <c r="APH50" i="4" s="1"/>
  <c r="API50" i="4" s="1"/>
  <c r="APJ50" i="4" s="1"/>
  <c r="APK50" i="4" s="1"/>
  <c r="APL50" i="4" s="1"/>
  <c r="APM50" i="4" s="1"/>
  <c r="APN50" i="4" s="1"/>
  <c r="APO50" i="4" s="1"/>
  <c r="APP50" i="4" s="1"/>
  <c r="APQ50" i="4" s="1"/>
  <c r="APR50" i="4" s="1"/>
  <c r="AML50" i="4" s="1"/>
  <c r="AMO40" i="4"/>
  <c r="AMP40" i="4" s="1"/>
  <c r="AMQ40" i="4" s="1"/>
  <c r="AMR40" i="4" s="1"/>
  <c r="AMS40" i="4" s="1"/>
  <c r="AMT40" i="4" s="1"/>
  <c r="AMU40" i="4" s="1"/>
  <c r="AMV40" i="4" s="1"/>
  <c r="AMW40" i="4" s="1"/>
  <c r="AMX40" i="4" s="1"/>
  <c r="AMY40" i="4" s="1"/>
  <c r="AMZ40" i="4" s="1"/>
  <c r="ANA40" i="4" s="1"/>
  <c r="ANB40" i="4" s="1"/>
  <c r="ANC40" i="4" s="1"/>
  <c r="AND40" i="4" s="1"/>
  <c r="ANE40" i="4" s="1"/>
  <c r="ANF40" i="4" s="1"/>
  <c r="ANG40" i="4" s="1"/>
  <c r="ANH40" i="4" s="1"/>
  <c r="ANI40" i="4" s="1"/>
  <c r="ANJ40" i="4" s="1"/>
  <c r="ANK40" i="4" s="1"/>
  <c r="ANL40" i="4" s="1"/>
  <c r="ANM40" i="4" s="1"/>
  <c r="ANN40" i="4" s="1"/>
  <c r="ANO40" i="4" s="1"/>
  <c r="ANP40" i="4" s="1"/>
  <c r="ANQ40" i="4" s="1"/>
  <c r="ANR40" i="4" s="1"/>
  <c r="ANS40" i="4" s="1"/>
  <c r="ANT40" i="4" s="1"/>
  <c r="ANU40" i="4" s="1"/>
  <c r="ANV40" i="4" s="1"/>
  <c r="ANW40" i="4" s="1"/>
  <c r="ANX40" i="4" s="1"/>
  <c r="ANY40" i="4" s="1"/>
  <c r="ANZ40" i="4" s="1"/>
  <c r="AOA40" i="4" s="1"/>
  <c r="AOB40" i="4" s="1"/>
  <c r="AOC40" i="4" s="1"/>
  <c r="AOD40" i="4" s="1"/>
  <c r="AOE40" i="4" s="1"/>
  <c r="AOF40" i="4" s="1"/>
  <c r="AOG40" i="4" s="1"/>
  <c r="AOH40" i="4" s="1"/>
  <c r="AOI40" i="4" s="1"/>
  <c r="AOJ40" i="4" s="1"/>
  <c r="AOK40" i="4" s="1"/>
  <c r="AOL40" i="4" s="1"/>
  <c r="AOM40" i="4" s="1"/>
  <c r="AON40" i="4" s="1"/>
  <c r="AOO40" i="4" s="1"/>
  <c r="AOP40" i="4" s="1"/>
  <c r="AOQ40" i="4" s="1"/>
  <c r="AOR40" i="4" s="1"/>
  <c r="AOS40" i="4" s="1"/>
  <c r="AOT40" i="4" s="1"/>
  <c r="AOU40" i="4" s="1"/>
  <c r="AOV40" i="4" s="1"/>
  <c r="AOW40" i="4" s="1"/>
  <c r="AOX40" i="4" s="1"/>
  <c r="AOY40" i="4" s="1"/>
  <c r="AOZ40" i="4" s="1"/>
  <c r="APA40" i="4" s="1"/>
  <c r="APB40" i="4" s="1"/>
  <c r="APC40" i="4" s="1"/>
  <c r="APD40" i="4" s="1"/>
  <c r="APE40" i="4" s="1"/>
  <c r="APF40" i="4" s="1"/>
  <c r="APG40" i="4" s="1"/>
  <c r="APH40" i="4" s="1"/>
  <c r="API40" i="4" s="1"/>
  <c r="APJ40" i="4" s="1"/>
  <c r="APK40" i="4" s="1"/>
  <c r="APL40" i="4" s="1"/>
  <c r="APM40" i="4" s="1"/>
  <c r="APN40" i="4" s="1"/>
  <c r="APO40" i="4" s="1"/>
  <c r="APP40" i="4" s="1"/>
  <c r="APQ40" i="4" s="1"/>
  <c r="APR40" i="4" s="1"/>
  <c r="AML40" i="4" s="1"/>
  <c r="AMO128" i="4"/>
  <c r="AMP128" i="4" s="1"/>
  <c r="AMQ128" i="4" s="1"/>
  <c r="AMR128" i="4" s="1"/>
  <c r="AMS128" i="4" s="1"/>
  <c r="AMT128" i="4" s="1"/>
  <c r="AMU128" i="4" s="1"/>
  <c r="AMV128" i="4" s="1"/>
  <c r="AMW128" i="4" s="1"/>
  <c r="AMX128" i="4" s="1"/>
  <c r="AMY128" i="4" s="1"/>
  <c r="AMZ128" i="4" s="1"/>
  <c r="ANA128" i="4" s="1"/>
  <c r="ANB128" i="4" s="1"/>
  <c r="ANC128" i="4" s="1"/>
  <c r="AND128" i="4" s="1"/>
  <c r="ANE128" i="4" s="1"/>
  <c r="ANF128" i="4" s="1"/>
  <c r="ANG128" i="4" s="1"/>
  <c r="ANH128" i="4" s="1"/>
  <c r="ANI128" i="4" s="1"/>
  <c r="ANJ128" i="4" s="1"/>
  <c r="ANK128" i="4" s="1"/>
  <c r="ANL128" i="4" s="1"/>
  <c r="ANM128" i="4" s="1"/>
  <c r="ANN128" i="4" s="1"/>
  <c r="ANO128" i="4" s="1"/>
  <c r="ANP128" i="4" s="1"/>
  <c r="ANQ128" i="4" s="1"/>
  <c r="ANR128" i="4" s="1"/>
  <c r="ANS128" i="4" s="1"/>
  <c r="ANT128" i="4" s="1"/>
  <c r="ANU128" i="4" s="1"/>
  <c r="ANV128" i="4" s="1"/>
  <c r="ANW128" i="4" s="1"/>
  <c r="ANX128" i="4" s="1"/>
  <c r="ANY128" i="4" s="1"/>
  <c r="ANZ128" i="4" s="1"/>
  <c r="AOA128" i="4" s="1"/>
  <c r="AOB128" i="4" s="1"/>
  <c r="AOC128" i="4" s="1"/>
  <c r="AOD128" i="4" s="1"/>
  <c r="AOE128" i="4" s="1"/>
  <c r="AOF128" i="4" s="1"/>
  <c r="AOG128" i="4" s="1"/>
  <c r="AOH128" i="4" s="1"/>
  <c r="AOI128" i="4" s="1"/>
  <c r="AOJ128" i="4" s="1"/>
  <c r="AOK128" i="4" s="1"/>
  <c r="AOL128" i="4" s="1"/>
  <c r="AOM128" i="4" s="1"/>
  <c r="AON128" i="4" s="1"/>
  <c r="AOO128" i="4" s="1"/>
  <c r="AOP128" i="4" s="1"/>
  <c r="AOQ128" i="4" s="1"/>
  <c r="AOR128" i="4" s="1"/>
  <c r="AOS128" i="4" s="1"/>
  <c r="AOT128" i="4" s="1"/>
  <c r="AOU128" i="4" s="1"/>
  <c r="AOV128" i="4" s="1"/>
  <c r="AOW128" i="4" s="1"/>
  <c r="AOX128" i="4" s="1"/>
  <c r="AOY128" i="4" s="1"/>
  <c r="AOZ128" i="4" s="1"/>
  <c r="APA128" i="4" s="1"/>
  <c r="APB128" i="4" s="1"/>
  <c r="APC128" i="4" s="1"/>
  <c r="APD128" i="4" s="1"/>
  <c r="APE128" i="4" s="1"/>
  <c r="APF128" i="4" s="1"/>
  <c r="APG128" i="4" s="1"/>
  <c r="APH128" i="4" s="1"/>
  <c r="API128" i="4" s="1"/>
  <c r="APJ128" i="4" s="1"/>
  <c r="APK128" i="4" s="1"/>
  <c r="APL128" i="4" s="1"/>
  <c r="APM128" i="4" s="1"/>
  <c r="APN128" i="4" s="1"/>
  <c r="APO128" i="4" s="1"/>
  <c r="APP128" i="4" s="1"/>
  <c r="APQ128" i="4" s="1"/>
  <c r="APR128" i="4" s="1"/>
  <c r="AML128" i="4" s="1"/>
  <c r="AMO72" i="4"/>
  <c r="AMP72" i="4" s="1"/>
  <c r="AMQ72" i="4" s="1"/>
  <c r="AMR72" i="4" s="1"/>
  <c r="AMS72" i="4" s="1"/>
  <c r="AMT72" i="4" s="1"/>
  <c r="AMU72" i="4" s="1"/>
  <c r="AMV72" i="4" s="1"/>
  <c r="AMW72" i="4" s="1"/>
  <c r="AMX72" i="4" s="1"/>
  <c r="AMY72" i="4" s="1"/>
  <c r="AMZ72" i="4" s="1"/>
  <c r="ANA72" i="4" s="1"/>
  <c r="ANB72" i="4" s="1"/>
  <c r="ANC72" i="4" s="1"/>
  <c r="AND72" i="4" s="1"/>
  <c r="ANE72" i="4" s="1"/>
  <c r="ANF72" i="4" s="1"/>
  <c r="ANG72" i="4" s="1"/>
  <c r="ANH72" i="4" s="1"/>
  <c r="ANI72" i="4" s="1"/>
  <c r="ANJ72" i="4" s="1"/>
  <c r="ANK72" i="4" s="1"/>
  <c r="ANL72" i="4" s="1"/>
  <c r="ANM72" i="4" s="1"/>
  <c r="ANN72" i="4" s="1"/>
  <c r="ANO72" i="4" s="1"/>
  <c r="ANP72" i="4" s="1"/>
  <c r="ANQ72" i="4" s="1"/>
  <c r="ANR72" i="4" s="1"/>
  <c r="ANS72" i="4" s="1"/>
  <c r="ANT72" i="4" s="1"/>
  <c r="ANU72" i="4" s="1"/>
  <c r="ANV72" i="4" s="1"/>
  <c r="ANW72" i="4" s="1"/>
  <c r="ANX72" i="4" s="1"/>
  <c r="ANY72" i="4" s="1"/>
  <c r="ANZ72" i="4" s="1"/>
  <c r="AOA72" i="4" s="1"/>
  <c r="AOB72" i="4" s="1"/>
  <c r="AOC72" i="4" s="1"/>
  <c r="AOD72" i="4" s="1"/>
  <c r="AOE72" i="4" s="1"/>
  <c r="AOF72" i="4" s="1"/>
  <c r="AOG72" i="4" s="1"/>
  <c r="AOH72" i="4" s="1"/>
  <c r="AOI72" i="4" s="1"/>
  <c r="AOJ72" i="4" s="1"/>
  <c r="AOK72" i="4" s="1"/>
  <c r="AOL72" i="4" s="1"/>
  <c r="AOM72" i="4" s="1"/>
  <c r="AON72" i="4" s="1"/>
  <c r="AOO72" i="4" s="1"/>
  <c r="AOP72" i="4" s="1"/>
  <c r="AOQ72" i="4" s="1"/>
  <c r="AOR72" i="4" s="1"/>
  <c r="AOS72" i="4" s="1"/>
  <c r="AOT72" i="4" s="1"/>
  <c r="AOU72" i="4" s="1"/>
  <c r="AOV72" i="4" s="1"/>
  <c r="AOW72" i="4" s="1"/>
  <c r="AOX72" i="4" s="1"/>
  <c r="AOY72" i="4" s="1"/>
  <c r="AOZ72" i="4" s="1"/>
  <c r="APA72" i="4" s="1"/>
  <c r="APB72" i="4" s="1"/>
  <c r="APC72" i="4" s="1"/>
  <c r="APD72" i="4" s="1"/>
  <c r="APE72" i="4" s="1"/>
  <c r="APF72" i="4" s="1"/>
  <c r="APG72" i="4" s="1"/>
  <c r="APH72" i="4" s="1"/>
  <c r="API72" i="4" s="1"/>
  <c r="APJ72" i="4" s="1"/>
  <c r="APK72" i="4" s="1"/>
  <c r="APL72" i="4" s="1"/>
  <c r="APM72" i="4" s="1"/>
  <c r="APN72" i="4" s="1"/>
  <c r="APO72" i="4" s="1"/>
  <c r="APP72" i="4" s="1"/>
  <c r="APQ72" i="4" s="1"/>
  <c r="APR72" i="4" s="1"/>
  <c r="AML72" i="4" s="1"/>
  <c r="AMO35" i="4"/>
  <c r="AMP35" i="4" s="1"/>
  <c r="AMQ35" i="4" s="1"/>
  <c r="AMR35" i="4" s="1"/>
  <c r="AMS35" i="4" s="1"/>
  <c r="AMT35" i="4" s="1"/>
  <c r="AMU35" i="4" s="1"/>
  <c r="AMV35" i="4" s="1"/>
  <c r="AMW35" i="4" s="1"/>
  <c r="AMX35" i="4" s="1"/>
  <c r="AMY35" i="4" s="1"/>
  <c r="AMZ35" i="4" s="1"/>
  <c r="ANA35" i="4" s="1"/>
  <c r="ANB35" i="4" s="1"/>
  <c r="ANC35" i="4" s="1"/>
  <c r="AND35" i="4" s="1"/>
  <c r="ANE35" i="4" s="1"/>
  <c r="ANF35" i="4" s="1"/>
  <c r="ANG35" i="4" s="1"/>
  <c r="ANH35" i="4" s="1"/>
  <c r="ANI35" i="4" s="1"/>
  <c r="ANJ35" i="4" s="1"/>
  <c r="ANK35" i="4" s="1"/>
  <c r="ANL35" i="4" s="1"/>
  <c r="ANM35" i="4" s="1"/>
  <c r="ANN35" i="4" s="1"/>
  <c r="ANO35" i="4" s="1"/>
  <c r="ANP35" i="4" s="1"/>
  <c r="ANQ35" i="4" s="1"/>
  <c r="ANR35" i="4" s="1"/>
  <c r="ANS35" i="4" s="1"/>
  <c r="ANT35" i="4" s="1"/>
  <c r="ANU35" i="4" s="1"/>
  <c r="ANV35" i="4" s="1"/>
  <c r="ANW35" i="4" s="1"/>
  <c r="ANX35" i="4" s="1"/>
  <c r="ANY35" i="4" s="1"/>
  <c r="ANZ35" i="4" s="1"/>
  <c r="AOA35" i="4" s="1"/>
  <c r="AOB35" i="4" s="1"/>
  <c r="AOC35" i="4" s="1"/>
  <c r="AOD35" i="4" s="1"/>
  <c r="AOE35" i="4" s="1"/>
  <c r="AOF35" i="4" s="1"/>
  <c r="AOG35" i="4" s="1"/>
  <c r="AOH35" i="4" s="1"/>
  <c r="AOI35" i="4" s="1"/>
  <c r="AOJ35" i="4" s="1"/>
  <c r="AOK35" i="4" s="1"/>
  <c r="AOL35" i="4" s="1"/>
  <c r="AOM35" i="4" s="1"/>
  <c r="AON35" i="4" s="1"/>
  <c r="AOO35" i="4" s="1"/>
  <c r="AOP35" i="4" s="1"/>
  <c r="AOQ35" i="4" s="1"/>
  <c r="AOR35" i="4" s="1"/>
  <c r="AOS35" i="4" s="1"/>
  <c r="AOT35" i="4" s="1"/>
  <c r="AOU35" i="4" s="1"/>
  <c r="AOV35" i="4" s="1"/>
  <c r="AOW35" i="4" s="1"/>
  <c r="AOX35" i="4" s="1"/>
  <c r="AOY35" i="4" s="1"/>
  <c r="AOZ35" i="4" s="1"/>
  <c r="APA35" i="4" s="1"/>
  <c r="APB35" i="4" s="1"/>
  <c r="APC35" i="4" s="1"/>
  <c r="APD35" i="4" s="1"/>
  <c r="APE35" i="4" s="1"/>
  <c r="APF35" i="4" s="1"/>
  <c r="APG35" i="4" s="1"/>
  <c r="APH35" i="4" s="1"/>
  <c r="API35" i="4" s="1"/>
  <c r="APJ35" i="4" s="1"/>
  <c r="APK35" i="4" s="1"/>
  <c r="APL35" i="4" s="1"/>
  <c r="APM35" i="4" s="1"/>
  <c r="APN35" i="4" s="1"/>
  <c r="APO35" i="4" s="1"/>
  <c r="APP35" i="4" s="1"/>
  <c r="APQ35" i="4" s="1"/>
  <c r="APR35" i="4" s="1"/>
  <c r="AML35" i="4" s="1"/>
  <c r="AMO36" i="4"/>
  <c r="AMP36" i="4" s="1"/>
  <c r="AMQ36" i="4" s="1"/>
  <c r="AMR36" i="4" s="1"/>
  <c r="AMS36" i="4" s="1"/>
  <c r="AMT36" i="4" s="1"/>
  <c r="AMU36" i="4" s="1"/>
  <c r="AMV36" i="4" s="1"/>
  <c r="AMW36" i="4" s="1"/>
  <c r="AMX36" i="4" s="1"/>
  <c r="AMY36" i="4" s="1"/>
  <c r="AMZ36" i="4" s="1"/>
  <c r="ANA36" i="4" s="1"/>
  <c r="ANB36" i="4" s="1"/>
  <c r="ANC36" i="4" s="1"/>
  <c r="AND36" i="4" s="1"/>
  <c r="ANE36" i="4" s="1"/>
  <c r="ANF36" i="4" s="1"/>
  <c r="ANG36" i="4" s="1"/>
  <c r="ANH36" i="4" s="1"/>
  <c r="ANI36" i="4" s="1"/>
  <c r="ANJ36" i="4" s="1"/>
  <c r="ANK36" i="4" s="1"/>
  <c r="ANL36" i="4" s="1"/>
  <c r="ANM36" i="4" s="1"/>
  <c r="ANN36" i="4" s="1"/>
  <c r="ANO36" i="4" s="1"/>
  <c r="ANP36" i="4" s="1"/>
  <c r="ANQ36" i="4" s="1"/>
  <c r="ANR36" i="4" s="1"/>
  <c r="ANS36" i="4" s="1"/>
  <c r="ANT36" i="4" s="1"/>
  <c r="ANU36" i="4" s="1"/>
  <c r="ANV36" i="4" s="1"/>
  <c r="ANW36" i="4" s="1"/>
  <c r="ANX36" i="4" s="1"/>
  <c r="ANY36" i="4" s="1"/>
  <c r="ANZ36" i="4" s="1"/>
  <c r="AOA36" i="4" s="1"/>
  <c r="AOB36" i="4" s="1"/>
  <c r="AOC36" i="4" s="1"/>
  <c r="AOD36" i="4" s="1"/>
  <c r="AOE36" i="4" s="1"/>
  <c r="AOF36" i="4" s="1"/>
  <c r="AOG36" i="4" s="1"/>
  <c r="AOH36" i="4" s="1"/>
  <c r="AOI36" i="4" s="1"/>
  <c r="AOJ36" i="4" s="1"/>
  <c r="AOK36" i="4" s="1"/>
  <c r="AOL36" i="4" s="1"/>
  <c r="AOM36" i="4" s="1"/>
  <c r="AON36" i="4" s="1"/>
  <c r="AOO36" i="4" s="1"/>
  <c r="AOP36" i="4" s="1"/>
  <c r="AOQ36" i="4" s="1"/>
  <c r="AOR36" i="4" s="1"/>
  <c r="AOS36" i="4" s="1"/>
  <c r="AOT36" i="4" s="1"/>
  <c r="AOU36" i="4" s="1"/>
  <c r="AOV36" i="4" s="1"/>
  <c r="AOW36" i="4" s="1"/>
  <c r="AOX36" i="4" s="1"/>
  <c r="AOY36" i="4" s="1"/>
  <c r="AOZ36" i="4" s="1"/>
  <c r="APA36" i="4" s="1"/>
  <c r="APB36" i="4" s="1"/>
  <c r="APC36" i="4" s="1"/>
  <c r="APD36" i="4" s="1"/>
  <c r="APE36" i="4" s="1"/>
  <c r="APF36" i="4" s="1"/>
  <c r="APG36" i="4" s="1"/>
  <c r="APH36" i="4" s="1"/>
  <c r="API36" i="4" s="1"/>
  <c r="APJ36" i="4" s="1"/>
  <c r="APK36" i="4" s="1"/>
  <c r="APL36" i="4" s="1"/>
  <c r="APM36" i="4" s="1"/>
  <c r="APN36" i="4" s="1"/>
  <c r="APO36" i="4" s="1"/>
  <c r="APP36" i="4" s="1"/>
  <c r="APQ36" i="4" s="1"/>
  <c r="APR36" i="4" s="1"/>
  <c r="AML36" i="4" s="1"/>
  <c r="AMO63" i="4"/>
  <c r="AMP63" i="4" s="1"/>
  <c r="AMQ63" i="4" s="1"/>
  <c r="AMR63" i="4" s="1"/>
  <c r="AMS63" i="4" s="1"/>
  <c r="AMT63" i="4" s="1"/>
  <c r="AMU63" i="4" s="1"/>
  <c r="AMV63" i="4" s="1"/>
  <c r="AMW63" i="4" s="1"/>
  <c r="AMX63" i="4" s="1"/>
  <c r="AMY63" i="4" s="1"/>
  <c r="AMZ63" i="4" s="1"/>
  <c r="ANA63" i="4" s="1"/>
  <c r="ANB63" i="4" s="1"/>
  <c r="ANC63" i="4" s="1"/>
  <c r="AND63" i="4" s="1"/>
  <c r="ANE63" i="4" s="1"/>
  <c r="ANF63" i="4" s="1"/>
  <c r="ANG63" i="4" s="1"/>
  <c r="ANH63" i="4" s="1"/>
  <c r="ANI63" i="4" s="1"/>
  <c r="ANJ63" i="4" s="1"/>
  <c r="ANK63" i="4" s="1"/>
  <c r="ANL63" i="4" s="1"/>
  <c r="ANM63" i="4" s="1"/>
  <c r="ANN63" i="4" s="1"/>
  <c r="ANO63" i="4" s="1"/>
  <c r="ANP63" i="4" s="1"/>
  <c r="ANQ63" i="4" s="1"/>
  <c r="ANR63" i="4" s="1"/>
  <c r="ANS63" i="4" s="1"/>
  <c r="ANT63" i="4" s="1"/>
  <c r="ANU63" i="4" s="1"/>
  <c r="ANV63" i="4" s="1"/>
  <c r="ANW63" i="4" s="1"/>
  <c r="ANX63" i="4" s="1"/>
  <c r="ANY63" i="4" s="1"/>
  <c r="ANZ63" i="4" s="1"/>
  <c r="AOA63" i="4" s="1"/>
  <c r="AOB63" i="4" s="1"/>
  <c r="AOC63" i="4" s="1"/>
  <c r="AOD63" i="4" s="1"/>
  <c r="AOE63" i="4" s="1"/>
  <c r="AOF63" i="4" s="1"/>
  <c r="AOG63" i="4" s="1"/>
  <c r="AOH63" i="4" s="1"/>
  <c r="AOI63" i="4" s="1"/>
  <c r="AOJ63" i="4" s="1"/>
  <c r="AOK63" i="4" s="1"/>
  <c r="AOL63" i="4" s="1"/>
  <c r="AOM63" i="4" s="1"/>
  <c r="AON63" i="4" s="1"/>
  <c r="AOO63" i="4" s="1"/>
  <c r="AOP63" i="4" s="1"/>
  <c r="AOQ63" i="4" s="1"/>
  <c r="AOR63" i="4" s="1"/>
  <c r="AOS63" i="4" s="1"/>
  <c r="AOT63" i="4" s="1"/>
  <c r="AOU63" i="4" s="1"/>
  <c r="AOV63" i="4" s="1"/>
  <c r="AOW63" i="4" s="1"/>
  <c r="AOX63" i="4" s="1"/>
  <c r="AOY63" i="4" s="1"/>
  <c r="AOZ63" i="4" s="1"/>
  <c r="APA63" i="4" s="1"/>
  <c r="APB63" i="4" s="1"/>
  <c r="APC63" i="4" s="1"/>
  <c r="APD63" i="4" s="1"/>
  <c r="APE63" i="4" s="1"/>
  <c r="APF63" i="4" s="1"/>
  <c r="APG63" i="4" s="1"/>
  <c r="APH63" i="4" s="1"/>
  <c r="API63" i="4" s="1"/>
  <c r="APJ63" i="4" s="1"/>
  <c r="APK63" i="4" s="1"/>
  <c r="APL63" i="4" s="1"/>
  <c r="APM63" i="4" s="1"/>
  <c r="APN63" i="4" s="1"/>
  <c r="APO63" i="4" s="1"/>
  <c r="APP63" i="4" s="1"/>
  <c r="APQ63" i="4" s="1"/>
  <c r="APR63" i="4" s="1"/>
  <c r="AML63" i="4" s="1"/>
  <c r="AMO38" i="4"/>
  <c r="AMP38" i="4" s="1"/>
  <c r="AMQ38" i="4" s="1"/>
  <c r="AMR38" i="4" s="1"/>
  <c r="AMS38" i="4" s="1"/>
  <c r="AMT38" i="4" s="1"/>
  <c r="AMU38" i="4" s="1"/>
  <c r="AMV38" i="4" s="1"/>
  <c r="AMW38" i="4" s="1"/>
  <c r="AMX38" i="4" s="1"/>
  <c r="AMY38" i="4" s="1"/>
  <c r="AMZ38" i="4" s="1"/>
  <c r="ANA38" i="4" s="1"/>
  <c r="ANB38" i="4" s="1"/>
  <c r="ANC38" i="4" s="1"/>
  <c r="AND38" i="4" s="1"/>
  <c r="ANE38" i="4" s="1"/>
  <c r="ANF38" i="4" s="1"/>
  <c r="ANG38" i="4" s="1"/>
  <c r="ANH38" i="4" s="1"/>
  <c r="ANI38" i="4" s="1"/>
  <c r="ANJ38" i="4" s="1"/>
  <c r="ANK38" i="4" s="1"/>
  <c r="ANL38" i="4" s="1"/>
  <c r="ANM38" i="4" s="1"/>
  <c r="ANN38" i="4" s="1"/>
  <c r="ANO38" i="4" s="1"/>
  <c r="ANP38" i="4" s="1"/>
  <c r="ANQ38" i="4" s="1"/>
  <c r="ANR38" i="4" s="1"/>
  <c r="ANS38" i="4" s="1"/>
  <c r="ANT38" i="4" s="1"/>
  <c r="ANU38" i="4" s="1"/>
  <c r="ANV38" i="4" s="1"/>
  <c r="ANW38" i="4" s="1"/>
  <c r="ANX38" i="4" s="1"/>
  <c r="ANY38" i="4" s="1"/>
  <c r="ANZ38" i="4" s="1"/>
  <c r="AOA38" i="4" s="1"/>
  <c r="AOB38" i="4" s="1"/>
  <c r="AOC38" i="4" s="1"/>
  <c r="AOD38" i="4" s="1"/>
  <c r="AOE38" i="4" s="1"/>
  <c r="AOF38" i="4" s="1"/>
  <c r="AOG38" i="4" s="1"/>
  <c r="AOH38" i="4" s="1"/>
  <c r="AOI38" i="4" s="1"/>
  <c r="AOJ38" i="4" s="1"/>
  <c r="AOK38" i="4" s="1"/>
  <c r="AOL38" i="4" s="1"/>
  <c r="AOM38" i="4" s="1"/>
  <c r="AON38" i="4" s="1"/>
  <c r="AOO38" i="4" s="1"/>
  <c r="AOP38" i="4" s="1"/>
  <c r="AOQ38" i="4" s="1"/>
  <c r="AOR38" i="4" s="1"/>
  <c r="AOS38" i="4" s="1"/>
  <c r="AOT38" i="4" s="1"/>
  <c r="AOU38" i="4" s="1"/>
  <c r="AOV38" i="4" s="1"/>
  <c r="AOW38" i="4" s="1"/>
  <c r="AOX38" i="4" s="1"/>
  <c r="AOY38" i="4" s="1"/>
  <c r="AOZ38" i="4" s="1"/>
  <c r="APA38" i="4" s="1"/>
  <c r="APB38" i="4" s="1"/>
  <c r="APC38" i="4" s="1"/>
  <c r="APD38" i="4" s="1"/>
  <c r="APE38" i="4" s="1"/>
  <c r="APF38" i="4" s="1"/>
  <c r="APG38" i="4" s="1"/>
  <c r="APH38" i="4" s="1"/>
  <c r="API38" i="4" s="1"/>
  <c r="APJ38" i="4" s="1"/>
  <c r="APK38" i="4" s="1"/>
  <c r="APL38" i="4" s="1"/>
  <c r="APM38" i="4" s="1"/>
  <c r="APN38" i="4" s="1"/>
  <c r="APO38" i="4" s="1"/>
  <c r="APP38" i="4" s="1"/>
  <c r="APQ38" i="4" s="1"/>
  <c r="APR38" i="4" s="1"/>
  <c r="AML38" i="4" s="1"/>
  <c r="AMO97" i="4"/>
  <c r="AMP97" i="4" s="1"/>
  <c r="AMQ97" i="4" s="1"/>
  <c r="AMR97" i="4" s="1"/>
  <c r="AMS97" i="4" s="1"/>
  <c r="AMT97" i="4" s="1"/>
  <c r="AMU97" i="4" s="1"/>
  <c r="AMV97" i="4" s="1"/>
  <c r="AMW97" i="4" s="1"/>
  <c r="AMX97" i="4" s="1"/>
  <c r="AMY97" i="4" s="1"/>
  <c r="AMZ97" i="4" s="1"/>
  <c r="ANA97" i="4" s="1"/>
  <c r="ANB97" i="4" s="1"/>
  <c r="ANC97" i="4" s="1"/>
  <c r="AND97" i="4" s="1"/>
  <c r="ANE97" i="4" s="1"/>
  <c r="ANF97" i="4" s="1"/>
  <c r="ANG97" i="4" s="1"/>
  <c r="ANH97" i="4" s="1"/>
  <c r="ANI97" i="4" s="1"/>
  <c r="ANJ97" i="4" s="1"/>
  <c r="ANK97" i="4" s="1"/>
  <c r="ANL97" i="4" s="1"/>
  <c r="ANM97" i="4" s="1"/>
  <c r="ANN97" i="4" s="1"/>
  <c r="ANO97" i="4" s="1"/>
  <c r="ANP97" i="4" s="1"/>
  <c r="ANQ97" i="4" s="1"/>
  <c r="ANR97" i="4" s="1"/>
  <c r="ANS97" i="4" s="1"/>
  <c r="ANT97" i="4" s="1"/>
  <c r="ANU97" i="4" s="1"/>
  <c r="ANV97" i="4" s="1"/>
  <c r="ANW97" i="4" s="1"/>
  <c r="ANX97" i="4" s="1"/>
  <c r="ANY97" i="4" s="1"/>
  <c r="ANZ97" i="4" s="1"/>
  <c r="AOA97" i="4" s="1"/>
  <c r="AOB97" i="4" s="1"/>
  <c r="AOC97" i="4" s="1"/>
  <c r="AOD97" i="4" s="1"/>
  <c r="AOE97" i="4" s="1"/>
  <c r="AOF97" i="4" s="1"/>
  <c r="AOG97" i="4" s="1"/>
  <c r="AOH97" i="4" s="1"/>
  <c r="AOI97" i="4" s="1"/>
  <c r="AOJ97" i="4" s="1"/>
  <c r="AOK97" i="4" s="1"/>
  <c r="AOL97" i="4" s="1"/>
  <c r="AOM97" i="4" s="1"/>
  <c r="AON97" i="4" s="1"/>
  <c r="AOO97" i="4" s="1"/>
  <c r="AOP97" i="4" s="1"/>
  <c r="AOQ97" i="4" s="1"/>
  <c r="AOR97" i="4" s="1"/>
  <c r="AOS97" i="4" s="1"/>
  <c r="AOT97" i="4" s="1"/>
  <c r="AOU97" i="4" s="1"/>
  <c r="AOV97" i="4" s="1"/>
  <c r="AOW97" i="4" s="1"/>
  <c r="AOX97" i="4" s="1"/>
  <c r="AOY97" i="4" s="1"/>
  <c r="AOZ97" i="4" s="1"/>
  <c r="APA97" i="4" s="1"/>
  <c r="APB97" i="4" s="1"/>
  <c r="APC97" i="4" s="1"/>
  <c r="APD97" i="4" s="1"/>
  <c r="APE97" i="4" s="1"/>
  <c r="APF97" i="4" s="1"/>
  <c r="APG97" i="4" s="1"/>
  <c r="APH97" i="4" s="1"/>
  <c r="API97" i="4" s="1"/>
  <c r="APJ97" i="4" s="1"/>
  <c r="APK97" i="4" s="1"/>
  <c r="APL97" i="4" s="1"/>
  <c r="APM97" i="4" s="1"/>
  <c r="APN97" i="4" s="1"/>
  <c r="APO97" i="4" s="1"/>
  <c r="APP97" i="4" s="1"/>
  <c r="APQ97" i="4" s="1"/>
  <c r="APR97" i="4" s="1"/>
  <c r="AML97" i="4" s="1"/>
  <c r="AMO15" i="4"/>
  <c r="AMP15" i="4" s="1"/>
  <c r="AMQ15" i="4" s="1"/>
  <c r="AMR15" i="4" s="1"/>
  <c r="AMS15" i="4" s="1"/>
  <c r="AMT15" i="4" s="1"/>
  <c r="AMU15" i="4" s="1"/>
  <c r="AMV15" i="4" s="1"/>
  <c r="AMW15" i="4" s="1"/>
  <c r="AMX15" i="4" s="1"/>
  <c r="AMY15" i="4" s="1"/>
  <c r="AMZ15" i="4" s="1"/>
  <c r="ANA15" i="4" s="1"/>
  <c r="ANB15" i="4" s="1"/>
  <c r="ANC15" i="4" s="1"/>
  <c r="AND15" i="4" s="1"/>
  <c r="ANE15" i="4" s="1"/>
  <c r="ANF15" i="4" s="1"/>
  <c r="ANG15" i="4" s="1"/>
  <c r="ANH15" i="4" s="1"/>
  <c r="ANI15" i="4" s="1"/>
  <c r="ANJ15" i="4" s="1"/>
  <c r="ANK15" i="4" s="1"/>
  <c r="ANL15" i="4" s="1"/>
  <c r="ANM15" i="4" s="1"/>
  <c r="ANN15" i="4" s="1"/>
  <c r="ANO15" i="4" s="1"/>
  <c r="ANP15" i="4" s="1"/>
  <c r="ANQ15" i="4" s="1"/>
  <c r="ANR15" i="4" s="1"/>
  <c r="ANS15" i="4" s="1"/>
  <c r="ANT15" i="4" s="1"/>
  <c r="ANU15" i="4" s="1"/>
  <c r="ANV15" i="4" s="1"/>
  <c r="ANW15" i="4" s="1"/>
  <c r="ANX15" i="4" s="1"/>
  <c r="ANY15" i="4" s="1"/>
  <c r="ANZ15" i="4" s="1"/>
  <c r="AOA15" i="4" s="1"/>
  <c r="AOB15" i="4" s="1"/>
  <c r="AOC15" i="4" s="1"/>
  <c r="AOD15" i="4" s="1"/>
  <c r="AOE15" i="4" s="1"/>
  <c r="AOF15" i="4" s="1"/>
  <c r="AOG15" i="4" s="1"/>
  <c r="AOH15" i="4" s="1"/>
  <c r="AOI15" i="4" s="1"/>
  <c r="AOJ15" i="4" s="1"/>
  <c r="AOK15" i="4" s="1"/>
  <c r="AOL15" i="4" s="1"/>
  <c r="AOM15" i="4" s="1"/>
  <c r="AON15" i="4" s="1"/>
  <c r="AOO15" i="4" s="1"/>
  <c r="AOP15" i="4" s="1"/>
  <c r="AOQ15" i="4" s="1"/>
  <c r="AOR15" i="4" s="1"/>
  <c r="AOS15" i="4" s="1"/>
  <c r="AOT15" i="4" s="1"/>
  <c r="AOU15" i="4" s="1"/>
  <c r="AOV15" i="4" s="1"/>
  <c r="AOW15" i="4" s="1"/>
  <c r="AOX15" i="4" s="1"/>
  <c r="AOY15" i="4" s="1"/>
  <c r="AOZ15" i="4" s="1"/>
  <c r="APA15" i="4" s="1"/>
  <c r="APB15" i="4" s="1"/>
  <c r="APC15" i="4" s="1"/>
  <c r="APD15" i="4" s="1"/>
  <c r="APE15" i="4" s="1"/>
  <c r="APF15" i="4" s="1"/>
  <c r="APG15" i="4" s="1"/>
  <c r="APH15" i="4" s="1"/>
  <c r="API15" i="4" s="1"/>
  <c r="APJ15" i="4" s="1"/>
  <c r="APK15" i="4" s="1"/>
  <c r="APL15" i="4" s="1"/>
  <c r="APM15" i="4" s="1"/>
  <c r="APN15" i="4" s="1"/>
  <c r="APO15" i="4" s="1"/>
  <c r="APP15" i="4" s="1"/>
  <c r="APQ15" i="4" s="1"/>
  <c r="APR15" i="4" s="1"/>
  <c r="AML15" i="4" s="1"/>
  <c r="AMO53" i="4"/>
  <c r="AMP53" i="4" s="1"/>
  <c r="AMQ53" i="4" s="1"/>
  <c r="AMR53" i="4" s="1"/>
  <c r="AMS53" i="4" s="1"/>
  <c r="AMT53" i="4" s="1"/>
  <c r="AMU53" i="4" s="1"/>
  <c r="AMV53" i="4" s="1"/>
  <c r="AMW53" i="4" s="1"/>
  <c r="AMX53" i="4" s="1"/>
  <c r="AMY53" i="4" s="1"/>
  <c r="AMZ53" i="4" s="1"/>
  <c r="ANA53" i="4" s="1"/>
  <c r="ANB53" i="4" s="1"/>
  <c r="ANC53" i="4" s="1"/>
  <c r="AND53" i="4" s="1"/>
  <c r="ANE53" i="4" s="1"/>
  <c r="ANF53" i="4" s="1"/>
  <c r="ANG53" i="4" s="1"/>
  <c r="ANH53" i="4" s="1"/>
  <c r="ANI53" i="4" s="1"/>
  <c r="ANJ53" i="4" s="1"/>
  <c r="ANK53" i="4" s="1"/>
  <c r="ANL53" i="4" s="1"/>
  <c r="ANM53" i="4" s="1"/>
  <c r="ANN53" i="4" s="1"/>
  <c r="ANO53" i="4" s="1"/>
  <c r="ANP53" i="4" s="1"/>
  <c r="ANQ53" i="4" s="1"/>
  <c r="ANR53" i="4" s="1"/>
  <c r="ANS53" i="4" s="1"/>
  <c r="ANT53" i="4" s="1"/>
  <c r="ANU53" i="4" s="1"/>
  <c r="ANV53" i="4" s="1"/>
  <c r="ANW53" i="4" s="1"/>
  <c r="ANX53" i="4" s="1"/>
  <c r="ANY53" i="4" s="1"/>
  <c r="ANZ53" i="4" s="1"/>
  <c r="AOA53" i="4" s="1"/>
  <c r="AOB53" i="4" s="1"/>
  <c r="AOC53" i="4" s="1"/>
  <c r="AOD53" i="4" s="1"/>
  <c r="AOE53" i="4" s="1"/>
  <c r="AOF53" i="4" s="1"/>
  <c r="AOG53" i="4" s="1"/>
  <c r="AOH53" i="4" s="1"/>
  <c r="AOI53" i="4" s="1"/>
  <c r="AOJ53" i="4" s="1"/>
  <c r="AOK53" i="4" s="1"/>
  <c r="AOL53" i="4" s="1"/>
  <c r="AOM53" i="4" s="1"/>
  <c r="AON53" i="4" s="1"/>
  <c r="AOO53" i="4" s="1"/>
  <c r="AOP53" i="4" s="1"/>
  <c r="AOQ53" i="4" s="1"/>
  <c r="AOR53" i="4" s="1"/>
  <c r="AOS53" i="4" s="1"/>
  <c r="AOT53" i="4" s="1"/>
  <c r="AOU53" i="4" s="1"/>
  <c r="AOV53" i="4" s="1"/>
  <c r="AOW53" i="4" s="1"/>
  <c r="AOX53" i="4" s="1"/>
  <c r="AOY53" i="4" s="1"/>
  <c r="AOZ53" i="4" s="1"/>
  <c r="APA53" i="4" s="1"/>
  <c r="APB53" i="4" s="1"/>
  <c r="APC53" i="4" s="1"/>
  <c r="APD53" i="4" s="1"/>
  <c r="APE53" i="4" s="1"/>
  <c r="APF53" i="4" s="1"/>
  <c r="APG53" i="4" s="1"/>
  <c r="APH53" i="4" s="1"/>
  <c r="API53" i="4" s="1"/>
  <c r="APJ53" i="4" s="1"/>
  <c r="APK53" i="4" s="1"/>
  <c r="APL53" i="4" s="1"/>
  <c r="APM53" i="4" s="1"/>
  <c r="APN53" i="4" s="1"/>
  <c r="APO53" i="4" s="1"/>
  <c r="APP53" i="4" s="1"/>
  <c r="APQ53" i="4" s="1"/>
  <c r="APR53" i="4" s="1"/>
  <c r="AML53" i="4" s="1"/>
  <c r="AMO56" i="4"/>
  <c r="AMP56" i="4" s="1"/>
  <c r="AMQ56" i="4" s="1"/>
  <c r="AMR56" i="4" s="1"/>
  <c r="AMS56" i="4" s="1"/>
  <c r="AMT56" i="4" s="1"/>
  <c r="AMU56" i="4" s="1"/>
  <c r="AMV56" i="4" s="1"/>
  <c r="AMW56" i="4" s="1"/>
  <c r="AMX56" i="4" s="1"/>
  <c r="AMY56" i="4" s="1"/>
  <c r="AMZ56" i="4" s="1"/>
  <c r="ANA56" i="4" s="1"/>
  <c r="ANB56" i="4" s="1"/>
  <c r="ANC56" i="4" s="1"/>
  <c r="AND56" i="4" s="1"/>
  <c r="ANE56" i="4" s="1"/>
  <c r="ANF56" i="4" s="1"/>
  <c r="ANG56" i="4" s="1"/>
  <c r="ANH56" i="4" s="1"/>
  <c r="ANI56" i="4" s="1"/>
  <c r="ANJ56" i="4" s="1"/>
  <c r="ANK56" i="4" s="1"/>
  <c r="ANL56" i="4" s="1"/>
  <c r="ANM56" i="4" s="1"/>
  <c r="ANN56" i="4" s="1"/>
  <c r="ANO56" i="4" s="1"/>
  <c r="ANP56" i="4" s="1"/>
  <c r="ANQ56" i="4" s="1"/>
  <c r="ANR56" i="4" s="1"/>
  <c r="ANS56" i="4" s="1"/>
  <c r="ANT56" i="4" s="1"/>
  <c r="ANU56" i="4" s="1"/>
  <c r="ANV56" i="4" s="1"/>
  <c r="ANW56" i="4" s="1"/>
  <c r="ANX56" i="4" s="1"/>
  <c r="ANY56" i="4" s="1"/>
  <c r="ANZ56" i="4" s="1"/>
  <c r="AOA56" i="4" s="1"/>
  <c r="AOB56" i="4" s="1"/>
  <c r="AOC56" i="4" s="1"/>
  <c r="AOD56" i="4" s="1"/>
  <c r="AOE56" i="4" s="1"/>
  <c r="AOF56" i="4" s="1"/>
  <c r="AOG56" i="4" s="1"/>
  <c r="AOH56" i="4" s="1"/>
  <c r="AOI56" i="4" s="1"/>
  <c r="AOJ56" i="4" s="1"/>
  <c r="AOK56" i="4" s="1"/>
  <c r="AOL56" i="4" s="1"/>
  <c r="AOM56" i="4" s="1"/>
  <c r="AON56" i="4" s="1"/>
  <c r="AOO56" i="4" s="1"/>
  <c r="AOP56" i="4" s="1"/>
  <c r="AOQ56" i="4" s="1"/>
  <c r="AOR56" i="4" s="1"/>
  <c r="AOS56" i="4" s="1"/>
  <c r="AOT56" i="4" s="1"/>
  <c r="AOU56" i="4" s="1"/>
  <c r="AOV56" i="4" s="1"/>
  <c r="AOW56" i="4" s="1"/>
  <c r="AOX56" i="4" s="1"/>
  <c r="AOY56" i="4" s="1"/>
  <c r="AOZ56" i="4" s="1"/>
  <c r="APA56" i="4" s="1"/>
  <c r="APB56" i="4" s="1"/>
  <c r="APC56" i="4" s="1"/>
  <c r="APD56" i="4" s="1"/>
  <c r="APE56" i="4" s="1"/>
  <c r="APF56" i="4" s="1"/>
  <c r="APG56" i="4" s="1"/>
  <c r="APH56" i="4" s="1"/>
  <c r="API56" i="4" s="1"/>
  <c r="APJ56" i="4" s="1"/>
  <c r="APK56" i="4" s="1"/>
  <c r="APL56" i="4" s="1"/>
  <c r="APM56" i="4" s="1"/>
  <c r="APN56" i="4" s="1"/>
  <c r="APO56" i="4" s="1"/>
  <c r="APP56" i="4" s="1"/>
  <c r="APQ56" i="4" s="1"/>
  <c r="APR56" i="4" s="1"/>
  <c r="AML56" i="4" s="1"/>
  <c r="AMO110" i="4"/>
  <c r="AMP110" i="4" s="1"/>
  <c r="AMQ110" i="4" s="1"/>
  <c r="AMR110" i="4" s="1"/>
  <c r="AMS110" i="4" s="1"/>
  <c r="AMT110" i="4" s="1"/>
  <c r="AMU110" i="4" s="1"/>
  <c r="AMV110" i="4" s="1"/>
  <c r="AMW110" i="4" s="1"/>
  <c r="AMX110" i="4" s="1"/>
  <c r="AMY110" i="4" s="1"/>
  <c r="AMZ110" i="4" s="1"/>
  <c r="ANA110" i="4" s="1"/>
  <c r="ANB110" i="4" s="1"/>
  <c r="ANC110" i="4" s="1"/>
  <c r="AND110" i="4" s="1"/>
  <c r="ANE110" i="4" s="1"/>
  <c r="ANF110" i="4" s="1"/>
  <c r="ANG110" i="4" s="1"/>
  <c r="ANH110" i="4" s="1"/>
  <c r="ANI110" i="4" s="1"/>
  <c r="ANJ110" i="4" s="1"/>
  <c r="ANK110" i="4" s="1"/>
  <c r="ANL110" i="4" s="1"/>
  <c r="ANM110" i="4" s="1"/>
  <c r="ANN110" i="4" s="1"/>
  <c r="ANO110" i="4" s="1"/>
  <c r="ANP110" i="4" s="1"/>
  <c r="ANQ110" i="4" s="1"/>
  <c r="ANR110" i="4" s="1"/>
  <c r="ANS110" i="4" s="1"/>
  <c r="ANT110" i="4" s="1"/>
  <c r="ANU110" i="4" s="1"/>
  <c r="ANV110" i="4" s="1"/>
  <c r="ANW110" i="4" s="1"/>
  <c r="ANX110" i="4" s="1"/>
  <c r="ANY110" i="4" s="1"/>
  <c r="ANZ110" i="4" s="1"/>
  <c r="AOA110" i="4" s="1"/>
  <c r="AOB110" i="4" s="1"/>
  <c r="AOC110" i="4" s="1"/>
  <c r="AOD110" i="4" s="1"/>
  <c r="AOE110" i="4" s="1"/>
  <c r="AOF110" i="4" s="1"/>
  <c r="AOG110" i="4" s="1"/>
  <c r="AOH110" i="4" s="1"/>
  <c r="AOI110" i="4" s="1"/>
  <c r="AOJ110" i="4" s="1"/>
  <c r="AOK110" i="4" s="1"/>
  <c r="AOL110" i="4" s="1"/>
  <c r="AOM110" i="4" s="1"/>
  <c r="AON110" i="4" s="1"/>
  <c r="AOO110" i="4" s="1"/>
  <c r="AOP110" i="4" s="1"/>
  <c r="AOQ110" i="4" s="1"/>
  <c r="AOR110" i="4" s="1"/>
  <c r="AOS110" i="4" s="1"/>
  <c r="AOT110" i="4" s="1"/>
  <c r="AOU110" i="4" s="1"/>
  <c r="AOV110" i="4" s="1"/>
  <c r="AOW110" i="4" s="1"/>
  <c r="AOX110" i="4" s="1"/>
  <c r="AOY110" i="4" s="1"/>
  <c r="AOZ110" i="4" s="1"/>
  <c r="APA110" i="4" s="1"/>
  <c r="APB110" i="4" s="1"/>
  <c r="APC110" i="4" s="1"/>
  <c r="APD110" i="4" s="1"/>
  <c r="APE110" i="4" s="1"/>
  <c r="APF110" i="4" s="1"/>
  <c r="APG110" i="4" s="1"/>
  <c r="APH110" i="4" s="1"/>
  <c r="API110" i="4" s="1"/>
  <c r="APJ110" i="4" s="1"/>
  <c r="APK110" i="4" s="1"/>
  <c r="APL110" i="4" s="1"/>
  <c r="APM110" i="4" s="1"/>
  <c r="APN110" i="4" s="1"/>
  <c r="APO110" i="4" s="1"/>
  <c r="APP110" i="4" s="1"/>
  <c r="APQ110" i="4" s="1"/>
  <c r="APR110" i="4" s="1"/>
  <c r="AML110" i="4" s="1"/>
  <c r="AMO106" i="4"/>
  <c r="AMP106" i="4" s="1"/>
  <c r="AMQ106" i="4" s="1"/>
  <c r="AMR106" i="4" s="1"/>
  <c r="AMS106" i="4" s="1"/>
  <c r="AMT106" i="4" s="1"/>
  <c r="AMU106" i="4" s="1"/>
  <c r="AMV106" i="4" s="1"/>
  <c r="AMW106" i="4" s="1"/>
  <c r="AMX106" i="4" s="1"/>
  <c r="AMY106" i="4" s="1"/>
  <c r="AMZ106" i="4" s="1"/>
  <c r="ANA106" i="4" s="1"/>
  <c r="ANB106" i="4" s="1"/>
  <c r="ANC106" i="4" s="1"/>
  <c r="AND106" i="4" s="1"/>
  <c r="ANE106" i="4" s="1"/>
  <c r="ANF106" i="4" s="1"/>
  <c r="ANG106" i="4" s="1"/>
  <c r="ANH106" i="4" s="1"/>
  <c r="ANI106" i="4" s="1"/>
  <c r="ANJ106" i="4" s="1"/>
  <c r="ANK106" i="4" s="1"/>
  <c r="ANL106" i="4" s="1"/>
  <c r="ANM106" i="4" s="1"/>
  <c r="ANN106" i="4" s="1"/>
  <c r="ANO106" i="4" s="1"/>
  <c r="ANP106" i="4" s="1"/>
  <c r="ANQ106" i="4" s="1"/>
  <c r="ANR106" i="4" s="1"/>
  <c r="ANS106" i="4" s="1"/>
  <c r="ANT106" i="4" s="1"/>
  <c r="ANU106" i="4" s="1"/>
  <c r="ANV106" i="4" s="1"/>
  <c r="ANW106" i="4" s="1"/>
  <c r="ANX106" i="4" s="1"/>
  <c r="ANY106" i="4" s="1"/>
  <c r="ANZ106" i="4" s="1"/>
  <c r="AOA106" i="4" s="1"/>
  <c r="AOB106" i="4" s="1"/>
  <c r="AOC106" i="4" s="1"/>
  <c r="AOD106" i="4" s="1"/>
  <c r="AOE106" i="4" s="1"/>
  <c r="AOF106" i="4" s="1"/>
  <c r="AOG106" i="4" s="1"/>
  <c r="AOH106" i="4" s="1"/>
  <c r="AOI106" i="4" s="1"/>
  <c r="AOJ106" i="4" s="1"/>
  <c r="AOK106" i="4" s="1"/>
  <c r="AOL106" i="4" s="1"/>
  <c r="AOM106" i="4" s="1"/>
  <c r="AON106" i="4" s="1"/>
  <c r="AOO106" i="4" s="1"/>
  <c r="AOP106" i="4" s="1"/>
  <c r="AOQ106" i="4" s="1"/>
  <c r="AOR106" i="4" s="1"/>
  <c r="AOS106" i="4" s="1"/>
  <c r="AOT106" i="4" s="1"/>
  <c r="AOU106" i="4" s="1"/>
  <c r="AOV106" i="4" s="1"/>
  <c r="AOW106" i="4" s="1"/>
  <c r="AOX106" i="4" s="1"/>
  <c r="AOY106" i="4" s="1"/>
  <c r="AOZ106" i="4" s="1"/>
  <c r="APA106" i="4" s="1"/>
  <c r="APB106" i="4" s="1"/>
  <c r="APC106" i="4" s="1"/>
  <c r="APD106" i="4" s="1"/>
  <c r="APE106" i="4" s="1"/>
  <c r="APF106" i="4" s="1"/>
  <c r="APG106" i="4" s="1"/>
  <c r="APH106" i="4" s="1"/>
  <c r="API106" i="4" s="1"/>
  <c r="APJ106" i="4" s="1"/>
  <c r="APK106" i="4" s="1"/>
  <c r="APL106" i="4" s="1"/>
  <c r="APM106" i="4" s="1"/>
  <c r="APN106" i="4" s="1"/>
  <c r="APO106" i="4" s="1"/>
  <c r="APP106" i="4" s="1"/>
  <c r="APQ106" i="4" s="1"/>
  <c r="APR106" i="4" s="1"/>
  <c r="AML106" i="4" s="1"/>
  <c r="AMO3" i="4"/>
  <c r="AMP3" i="4" s="1"/>
  <c r="AMQ3" i="4" s="1"/>
  <c r="AMR3" i="4" s="1"/>
  <c r="AMS3" i="4" s="1"/>
  <c r="AMT3" i="4" s="1"/>
  <c r="AMU3" i="4" s="1"/>
  <c r="AMV3" i="4" s="1"/>
  <c r="AMW3" i="4" s="1"/>
  <c r="AMX3" i="4" s="1"/>
  <c r="AMY3" i="4" s="1"/>
  <c r="AMZ3" i="4" s="1"/>
  <c r="ANA3" i="4" s="1"/>
  <c r="ANB3" i="4" s="1"/>
  <c r="ANC3" i="4" s="1"/>
  <c r="AND3" i="4" s="1"/>
  <c r="ANE3" i="4" s="1"/>
  <c r="ANF3" i="4" s="1"/>
  <c r="ANG3" i="4" s="1"/>
  <c r="ANH3" i="4" s="1"/>
  <c r="ANI3" i="4" s="1"/>
  <c r="ANJ3" i="4" s="1"/>
  <c r="ANK3" i="4" s="1"/>
  <c r="ANL3" i="4" s="1"/>
  <c r="ANM3" i="4" s="1"/>
  <c r="ANN3" i="4" s="1"/>
  <c r="ANO3" i="4" s="1"/>
  <c r="ANP3" i="4" s="1"/>
  <c r="ANQ3" i="4" s="1"/>
  <c r="ANR3" i="4" s="1"/>
  <c r="ANS3" i="4" s="1"/>
  <c r="ANT3" i="4" s="1"/>
  <c r="ANU3" i="4" s="1"/>
  <c r="ANV3" i="4" s="1"/>
  <c r="ANW3" i="4" s="1"/>
  <c r="ANX3" i="4" s="1"/>
  <c r="ANY3" i="4" s="1"/>
  <c r="ANZ3" i="4" s="1"/>
  <c r="AOA3" i="4" s="1"/>
  <c r="AOB3" i="4" s="1"/>
  <c r="AOC3" i="4" s="1"/>
  <c r="AOD3" i="4" s="1"/>
  <c r="AOE3" i="4" s="1"/>
  <c r="AOF3" i="4" s="1"/>
  <c r="AOG3" i="4" s="1"/>
  <c r="AOH3" i="4" s="1"/>
  <c r="AOI3" i="4" s="1"/>
  <c r="AOJ3" i="4" s="1"/>
  <c r="AOK3" i="4" s="1"/>
  <c r="AOL3" i="4" s="1"/>
  <c r="AOM3" i="4" s="1"/>
  <c r="AON3" i="4" s="1"/>
  <c r="AOO3" i="4" s="1"/>
  <c r="AOP3" i="4" s="1"/>
  <c r="AOQ3" i="4" s="1"/>
  <c r="AOR3" i="4" s="1"/>
  <c r="AOS3" i="4" s="1"/>
  <c r="AOT3" i="4" s="1"/>
  <c r="AOU3" i="4" s="1"/>
  <c r="AOV3" i="4" s="1"/>
  <c r="AOW3" i="4" s="1"/>
  <c r="AOX3" i="4" s="1"/>
  <c r="AOY3" i="4" s="1"/>
  <c r="AOZ3" i="4" s="1"/>
  <c r="APA3" i="4" s="1"/>
  <c r="APB3" i="4" s="1"/>
  <c r="APC3" i="4" s="1"/>
  <c r="APD3" i="4" s="1"/>
  <c r="APE3" i="4" s="1"/>
  <c r="APF3" i="4" s="1"/>
  <c r="APG3" i="4" s="1"/>
  <c r="APH3" i="4" s="1"/>
  <c r="API3" i="4" s="1"/>
  <c r="APJ3" i="4" s="1"/>
  <c r="APK3" i="4" s="1"/>
  <c r="APL3" i="4" s="1"/>
  <c r="APM3" i="4" s="1"/>
  <c r="APN3" i="4" s="1"/>
  <c r="APO3" i="4" s="1"/>
  <c r="APP3" i="4" s="1"/>
  <c r="APQ3" i="4" s="1"/>
  <c r="APR3" i="4" s="1"/>
  <c r="AML3" i="4" s="1"/>
  <c r="AMO84" i="4"/>
  <c r="AMP84" i="4" s="1"/>
  <c r="AMQ84" i="4" s="1"/>
  <c r="AMR84" i="4" s="1"/>
  <c r="AMS84" i="4" s="1"/>
  <c r="AMT84" i="4" s="1"/>
  <c r="AMU84" i="4" s="1"/>
  <c r="AMV84" i="4" s="1"/>
  <c r="AMW84" i="4" s="1"/>
  <c r="AMX84" i="4" s="1"/>
  <c r="AMY84" i="4" s="1"/>
  <c r="AMZ84" i="4" s="1"/>
  <c r="ANA84" i="4" s="1"/>
  <c r="ANB84" i="4" s="1"/>
  <c r="ANC84" i="4" s="1"/>
  <c r="AND84" i="4" s="1"/>
  <c r="ANE84" i="4" s="1"/>
  <c r="ANF84" i="4" s="1"/>
  <c r="ANG84" i="4" s="1"/>
  <c r="ANH84" i="4" s="1"/>
  <c r="ANI84" i="4" s="1"/>
  <c r="ANJ84" i="4" s="1"/>
  <c r="ANK84" i="4" s="1"/>
  <c r="ANL84" i="4" s="1"/>
  <c r="ANM84" i="4" s="1"/>
  <c r="ANN84" i="4" s="1"/>
  <c r="ANO84" i="4" s="1"/>
  <c r="ANP84" i="4" s="1"/>
  <c r="ANQ84" i="4" s="1"/>
  <c r="ANR84" i="4" s="1"/>
  <c r="ANS84" i="4" s="1"/>
  <c r="ANT84" i="4" s="1"/>
  <c r="ANU84" i="4" s="1"/>
  <c r="ANV84" i="4" s="1"/>
  <c r="ANW84" i="4" s="1"/>
  <c r="ANX84" i="4" s="1"/>
  <c r="ANY84" i="4" s="1"/>
  <c r="ANZ84" i="4" s="1"/>
  <c r="AOA84" i="4" s="1"/>
  <c r="AOB84" i="4" s="1"/>
  <c r="AOC84" i="4" s="1"/>
  <c r="AOD84" i="4" s="1"/>
  <c r="AOE84" i="4" s="1"/>
  <c r="AOF84" i="4" s="1"/>
  <c r="AOG84" i="4" s="1"/>
  <c r="AOH84" i="4" s="1"/>
  <c r="AOI84" i="4" s="1"/>
  <c r="AOJ84" i="4" s="1"/>
  <c r="AOK84" i="4" s="1"/>
  <c r="AOL84" i="4" s="1"/>
  <c r="AOM84" i="4" s="1"/>
  <c r="AON84" i="4" s="1"/>
  <c r="AOO84" i="4" s="1"/>
  <c r="AOP84" i="4" s="1"/>
  <c r="AOQ84" i="4" s="1"/>
  <c r="AOR84" i="4" s="1"/>
  <c r="AOS84" i="4" s="1"/>
  <c r="AOT84" i="4" s="1"/>
  <c r="AOU84" i="4" s="1"/>
  <c r="AOV84" i="4" s="1"/>
  <c r="AOW84" i="4" s="1"/>
  <c r="AOX84" i="4" s="1"/>
  <c r="AOY84" i="4" s="1"/>
  <c r="AOZ84" i="4" s="1"/>
  <c r="APA84" i="4" s="1"/>
  <c r="APB84" i="4" s="1"/>
  <c r="APC84" i="4" s="1"/>
  <c r="APD84" i="4" s="1"/>
  <c r="APE84" i="4" s="1"/>
  <c r="APF84" i="4" s="1"/>
  <c r="APG84" i="4" s="1"/>
  <c r="APH84" i="4" s="1"/>
  <c r="API84" i="4" s="1"/>
  <c r="APJ84" i="4" s="1"/>
  <c r="APK84" i="4" s="1"/>
  <c r="APL84" i="4" s="1"/>
  <c r="APM84" i="4" s="1"/>
  <c r="APN84" i="4" s="1"/>
  <c r="APO84" i="4" s="1"/>
  <c r="APP84" i="4" s="1"/>
  <c r="APQ84" i="4" s="1"/>
  <c r="APR84" i="4" s="1"/>
  <c r="AML84" i="4" s="1"/>
  <c r="AMO17" i="4"/>
  <c r="AMP17" i="4" s="1"/>
  <c r="AMQ17" i="4" s="1"/>
  <c r="AMR17" i="4" s="1"/>
  <c r="AMS17" i="4" s="1"/>
  <c r="AMT17" i="4" s="1"/>
  <c r="AMU17" i="4" s="1"/>
  <c r="AMV17" i="4" s="1"/>
  <c r="AMW17" i="4" s="1"/>
  <c r="AMX17" i="4" s="1"/>
  <c r="AMY17" i="4" s="1"/>
  <c r="AMZ17" i="4" s="1"/>
  <c r="ANA17" i="4" s="1"/>
  <c r="ANB17" i="4" s="1"/>
  <c r="ANC17" i="4" s="1"/>
  <c r="AND17" i="4" s="1"/>
  <c r="ANE17" i="4" s="1"/>
  <c r="ANF17" i="4" s="1"/>
  <c r="ANG17" i="4" s="1"/>
  <c r="ANH17" i="4" s="1"/>
  <c r="ANI17" i="4" s="1"/>
  <c r="ANJ17" i="4" s="1"/>
  <c r="ANK17" i="4" s="1"/>
  <c r="ANL17" i="4" s="1"/>
  <c r="ANM17" i="4" s="1"/>
  <c r="ANN17" i="4" s="1"/>
  <c r="ANO17" i="4" s="1"/>
  <c r="ANP17" i="4" s="1"/>
  <c r="ANQ17" i="4" s="1"/>
  <c r="ANR17" i="4" s="1"/>
  <c r="ANS17" i="4" s="1"/>
  <c r="ANT17" i="4" s="1"/>
  <c r="ANU17" i="4" s="1"/>
  <c r="ANV17" i="4" s="1"/>
  <c r="ANW17" i="4" s="1"/>
  <c r="ANX17" i="4" s="1"/>
  <c r="ANY17" i="4" s="1"/>
  <c r="ANZ17" i="4" s="1"/>
  <c r="AOA17" i="4" s="1"/>
  <c r="AOB17" i="4" s="1"/>
  <c r="AOC17" i="4" s="1"/>
  <c r="AOD17" i="4" s="1"/>
  <c r="AOE17" i="4" s="1"/>
  <c r="AOF17" i="4" s="1"/>
  <c r="AOG17" i="4" s="1"/>
  <c r="AOH17" i="4" s="1"/>
  <c r="AOI17" i="4" s="1"/>
  <c r="AOJ17" i="4" s="1"/>
  <c r="AOK17" i="4" s="1"/>
  <c r="AOL17" i="4" s="1"/>
  <c r="AOM17" i="4" s="1"/>
  <c r="AON17" i="4" s="1"/>
  <c r="AOO17" i="4" s="1"/>
  <c r="AOP17" i="4" s="1"/>
  <c r="AOQ17" i="4" s="1"/>
  <c r="AOR17" i="4" s="1"/>
  <c r="AOS17" i="4" s="1"/>
  <c r="AOT17" i="4" s="1"/>
  <c r="AOU17" i="4" s="1"/>
  <c r="AOV17" i="4" s="1"/>
  <c r="AOW17" i="4" s="1"/>
  <c r="AOX17" i="4" s="1"/>
  <c r="AOY17" i="4" s="1"/>
  <c r="AOZ17" i="4" s="1"/>
  <c r="APA17" i="4" s="1"/>
  <c r="APB17" i="4" s="1"/>
  <c r="APC17" i="4" s="1"/>
  <c r="APD17" i="4" s="1"/>
  <c r="APE17" i="4" s="1"/>
  <c r="APF17" i="4" s="1"/>
  <c r="APG17" i="4" s="1"/>
  <c r="APH17" i="4" s="1"/>
  <c r="API17" i="4" s="1"/>
  <c r="APJ17" i="4" s="1"/>
  <c r="APK17" i="4" s="1"/>
  <c r="APL17" i="4" s="1"/>
  <c r="APM17" i="4" s="1"/>
  <c r="APN17" i="4" s="1"/>
  <c r="APO17" i="4" s="1"/>
  <c r="APP17" i="4" s="1"/>
  <c r="APQ17" i="4" s="1"/>
  <c r="APR17" i="4" s="1"/>
  <c r="AML17" i="4" s="1"/>
  <c r="AMO115" i="4"/>
  <c r="AMP115" i="4" s="1"/>
  <c r="AMQ115" i="4" s="1"/>
  <c r="AMR115" i="4" s="1"/>
  <c r="AMS115" i="4" s="1"/>
  <c r="AMT115" i="4" s="1"/>
  <c r="AMU115" i="4" s="1"/>
  <c r="AMV115" i="4" s="1"/>
  <c r="AMW115" i="4" s="1"/>
  <c r="AMX115" i="4" s="1"/>
  <c r="AMY115" i="4" s="1"/>
  <c r="AMZ115" i="4" s="1"/>
  <c r="ANA115" i="4" s="1"/>
  <c r="ANB115" i="4" s="1"/>
  <c r="ANC115" i="4" s="1"/>
  <c r="AND115" i="4" s="1"/>
  <c r="ANE115" i="4" s="1"/>
  <c r="ANF115" i="4" s="1"/>
  <c r="ANG115" i="4" s="1"/>
  <c r="ANH115" i="4" s="1"/>
  <c r="ANI115" i="4" s="1"/>
  <c r="ANJ115" i="4" s="1"/>
  <c r="ANK115" i="4" s="1"/>
  <c r="ANL115" i="4" s="1"/>
  <c r="ANM115" i="4" s="1"/>
  <c r="ANN115" i="4" s="1"/>
  <c r="ANO115" i="4" s="1"/>
  <c r="ANP115" i="4" s="1"/>
  <c r="ANQ115" i="4" s="1"/>
  <c r="ANR115" i="4" s="1"/>
  <c r="ANS115" i="4" s="1"/>
  <c r="ANT115" i="4" s="1"/>
  <c r="ANU115" i="4" s="1"/>
  <c r="ANV115" i="4" s="1"/>
  <c r="ANW115" i="4" s="1"/>
  <c r="ANX115" i="4" s="1"/>
  <c r="ANY115" i="4" s="1"/>
  <c r="ANZ115" i="4" s="1"/>
  <c r="AOA115" i="4" s="1"/>
  <c r="AOB115" i="4" s="1"/>
  <c r="AOC115" i="4" s="1"/>
  <c r="AOD115" i="4" s="1"/>
  <c r="AOE115" i="4" s="1"/>
  <c r="AOF115" i="4" s="1"/>
  <c r="AOG115" i="4" s="1"/>
  <c r="AOH115" i="4" s="1"/>
  <c r="AOI115" i="4" s="1"/>
  <c r="AOJ115" i="4" s="1"/>
  <c r="AOK115" i="4" s="1"/>
  <c r="AOL115" i="4" s="1"/>
  <c r="AOM115" i="4" s="1"/>
  <c r="AON115" i="4" s="1"/>
  <c r="AOO115" i="4" s="1"/>
  <c r="AOP115" i="4" s="1"/>
  <c r="AOQ115" i="4" s="1"/>
  <c r="AOR115" i="4" s="1"/>
  <c r="AOS115" i="4" s="1"/>
  <c r="AOT115" i="4" s="1"/>
  <c r="AOU115" i="4" s="1"/>
  <c r="AOV115" i="4" s="1"/>
  <c r="AOW115" i="4" s="1"/>
  <c r="AOX115" i="4" s="1"/>
  <c r="AOY115" i="4" s="1"/>
  <c r="AOZ115" i="4" s="1"/>
  <c r="APA115" i="4" s="1"/>
  <c r="APB115" i="4" s="1"/>
  <c r="APC115" i="4" s="1"/>
  <c r="APD115" i="4" s="1"/>
  <c r="APE115" i="4" s="1"/>
  <c r="APF115" i="4" s="1"/>
  <c r="APG115" i="4" s="1"/>
  <c r="APH115" i="4" s="1"/>
  <c r="API115" i="4" s="1"/>
  <c r="APJ115" i="4" s="1"/>
  <c r="APK115" i="4" s="1"/>
  <c r="APL115" i="4" s="1"/>
  <c r="APM115" i="4" s="1"/>
  <c r="APN115" i="4" s="1"/>
  <c r="APO115" i="4" s="1"/>
  <c r="APP115" i="4" s="1"/>
  <c r="APQ115" i="4" s="1"/>
  <c r="APR115" i="4" s="1"/>
  <c r="AML115" i="4" s="1"/>
  <c r="AMO95" i="4"/>
  <c r="AMP95" i="4" s="1"/>
  <c r="AMQ95" i="4" s="1"/>
  <c r="AMR95" i="4" s="1"/>
  <c r="AMS95" i="4" s="1"/>
  <c r="AMT95" i="4" s="1"/>
  <c r="AMU95" i="4" s="1"/>
  <c r="AMV95" i="4" s="1"/>
  <c r="AMW95" i="4" s="1"/>
  <c r="AMX95" i="4" s="1"/>
  <c r="AMY95" i="4" s="1"/>
  <c r="AMZ95" i="4" s="1"/>
  <c r="ANA95" i="4" s="1"/>
  <c r="ANB95" i="4" s="1"/>
  <c r="ANC95" i="4" s="1"/>
  <c r="AND95" i="4" s="1"/>
  <c r="ANE95" i="4" s="1"/>
  <c r="ANF95" i="4" s="1"/>
  <c r="ANG95" i="4" s="1"/>
  <c r="ANH95" i="4" s="1"/>
  <c r="ANI95" i="4" s="1"/>
  <c r="ANJ95" i="4" s="1"/>
  <c r="ANK95" i="4" s="1"/>
  <c r="ANL95" i="4" s="1"/>
  <c r="ANM95" i="4" s="1"/>
  <c r="ANN95" i="4" s="1"/>
  <c r="ANO95" i="4" s="1"/>
  <c r="ANP95" i="4" s="1"/>
  <c r="ANQ95" i="4" s="1"/>
  <c r="ANR95" i="4" s="1"/>
  <c r="ANS95" i="4" s="1"/>
  <c r="ANT95" i="4" s="1"/>
  <c r="ANU95" i="4" s="1"/>
  <c r="ANV95" i="4" s="1"/>
  <c r="ANW95" i="4" s="1"/>
  <c r="ANX95" i="4" s="1"/>
  <c r="ANY95" i="4" s="1"/>
  <c r="ANZ95" i="4" s="1"/>
  <c r="AOA95" i="4" s="1"/>
  <c r="AOB95" i="4" s="1"/>
  <c r="AOC95" i="4" s="1"/>
  <c r="AOD95" i="4" s="1"/>
  <c r="AOE95" i="4" s="1"/>
  <c r="AOF95" i="4" s="1"/>
  <c r="AOG95" i="4" s="1"/>
  <c r="AOH95" i="4" s="1"/>
  <c r="AOI95" i="4" s="1"/>
  <c r="AOJ95" i="4" s="1"/>
  <c r="AOK95" i="4" s="1"/>
  <c r="AOL95" i="4" s="1"/>
  <c r="AOM95" i="4" s="1"/>
  <c r="AON95" i="4" s="1"/>
  <c r="AOO95" i="4" s="1"/>
  <c r="AOP95" i="4" s="1"/>
  <c r="AOQ95" i="4" s="1"/>
  <c r="AOR95" i="4" s="1"/>
  <c r="AOS95" i="4" s="1"/>
  <c r="AOT95" i="4" s="1"/>
  <c r="AOU95" i="4" s="1"/>
  <c r="AOV95" i="4" s="1"/>
  <c r="AOW95" i="4" s="1"/>
  <c r="AOX95" i="4" s="1"/>
  <c r="AOY95" i="4" s="1"/>
  <c r="AOZ95" i="4" s="1"/>
  <c r="APA95" i="4" s="1"/>
  <c r="APB95" i="4" s="1"/>
  <c r="APC95" i="4" s="1"/>
  <c r="APD95" i="4" s="1"/>
  <c r="APE95" i="4" s="1"/>
  <c r="APF95" i="4" s="1"/>
  <c r="APG95" i="4" s="1"/>
  <c r="APH95" i="4" s="1"/>
  <c r="API95" i="4" s="1"/>
  <c r="APJ95" i="4" s="1"/>
  <c r="APK95" i="4" s="1"/>
  <c r="APL95" i="4" s="1"/>
  <c r="APM95" i="4" s="1"/>
  <c r="APN95" i="4" s="1"/>
  <c r="APO95" i="4" s="1"/>
  <c r="APP95" i="4" s="1"/>
  <c r="APQ95" i="4" s="1"/>
  <c r="APR95" i="4" s="1"/>
  <c r="AML95" i="4" s="1"/>
  <c r="AMO44" i="4"/>
  <c r="AMP44" i="4" s="1"/>
  <c r="AMQ44" i="4" s="1"/>
  <c r="AMR44" i="4" s="1"/>
  <c r="AMS44" i="4" s="1"/>
  <c r="AMT44" i="4" s="1"/>
  <c r="AMU44" i="4" s="1"/>
  <c r="AMV44" i="4" s="1"/>
  <c r="AMW44" i="4" s="1"/>
  <c r="AMX44" i="4" s="1"/>
  <c r="AMY44" i="4" s="1"/>
  <c r="AMZ44" i="4" s="1"/>
  <c r="ANA44" i="4" s="1"/>
  <c r="ANB44" i="4" s="1"/>
  <c r="ANC44" i="4" s="1"/>
  <c r="AND44" i="4" s="1"/>
  <c r="ANE44" i="4" s="1"/>
  <c r="ANF44" i="4" s="1"/>
  <c r="ANG44" i="4" s="1"/>
  <c r="ANH44" i="4" s="1"/>
  <c r="ANI44" i="4" s="1"/>
  <c r="ANJ44" i="4" s="1"/>
  <c r="ANK44" i="4" s="1"/>
  <c r="ANL44" i="4" s="1"/>
  <c r="ANM44" i="4" s="1"/>
  <c r="ANN44" i="4" s="1"/>
  <c r="ANO44" i="4" s="1"/>
  <c r="ANP44" i="4" s="1"/>
  <c r="ANQ44" i="4" s="1"/>
  <c r="ANR44" i="4" s="1"/>
  <c r="ANS44" i="4" s="1"/>
  <c r="ANT44" i="4" s="1"/>
  <c r="ANU44" i="4" s="1"/>
  <c r="ANV44" i="4" s="1"/>
  <c r="ANW44" i="4" s="1"/>
  <c r="ANX44" i="4" s="1"/>
  <c r="ANY44" i="4" s="1"/>
  <c r="ANZ44" i="4" s="1"/>
  <c r="AOA44" i="4" s="1"/>
  <c r="AOB44" i="4" s="1"/>
  <c r="AOC44" i="4" s="1"/>
  <c r="AOD44" i="4" s="1"/>
  <c r="AOE44" i="4" s="1"/>
  <c r="AOF44" i="4" s="1"/>
  <c r="AOG44" i="4" s="1"/>
  <c r="AOH44" i="4" s="1"/>
  <c r="AOI44" i="4" s="1"/>
  <c r="AOJ44" i="4" s="1"/>
  <c r="AOK44" i="4" s="1"/>
  <c r="AOL44" i="4" s="1"/>
  <c r="AOM44" i="4" s="1"/>
  <c r="AON44" i="4" s="1"/>
  <c r="AOO44" i="4" s="1"/>
  <c r="AOP44" i="4" s="1"/>
  <c r="AOQ44" i="4" s="1"/>
  <c r="AOR44" i="4" s="1"/>
  <c r="AOS44" i="4" s="1"/>
  <c r="AOT44" i="4" s="1"/>
  <c r="AOU44" i="4" s="1"/>
  <c r="AOV44" i="4" s="1"/>
  <c r="AOW44" i="4" s="1"/>
  <c r="AOX44" i="4" s="1"/>
  <c r="AOY44" i="4" s="1"/>
  <c r="AOZ44" i="4" s="1"/>
  <c r="APA44" i="4" s="1"/>
  <c r="APB44" i="4" s="1"/>
  <c r="APC44" i="4" s="1"/>
  <c r="APD44" i="4" s="1"/>
  <c r="APE44" i="4" s="1"/>
  <c r="APF44" i="4" s="1"/>
  <c r="APG44" i="4" s="1"/>
  <c r="APH44" i="4" s="1"/>
  <c r="API44" i="4" s="1"/>
  <c r="APJ44" i="4" s="1"/>
  <c r="APK44" i="4" s="1"/>
  <c r="APL44" i="4" s="1"/>
  <c r="APM44" i="4" s="1"/>
  <c r="APN44" i="4" s="1"/>
  <c r="APO44" i="4" s="1"/>
  <c r="APP44" i="4" s="1"/>
  <c r="APQ44" i="4" s="1"/>
  <c r="APR44" i="4" s="1"/>
  <c r="AML44" i="4" s="1"/>
  <c r="AMO42" i="4"/>
  <c r="AMP42" i="4" s="1"/>
  <c r="AMQ42" i="4" s="1"/>
  <c r="AMR42" i="4" s="1"/>
  <c r="AMS42" i="4" s="1"/>
  <c r="AMT42" i="4" s="1"/>
  <c r="AMU42" i="4" s="1"/>
  <c r="AMV42" i="4" s="1"/>
  <c r="AMW42" i="4" s="1"/>
  <c r="AMX42" i="4" s="1"/>
  <c r="AMY42" i="4" s="1"/>
  <c r="AMZ42" i="4" s="1"/>
  <c r="ANA42" i="4" s="1"/>
  <c r="ANB42" i="4" s="1"/>
  <c r="ANC42" i="4" s="1"/>
  <c r="AND42" i="4" s="1"/>
  <c r="ANE42" i="4" s="1"/>
  <c r="ANF42" i="4" s="1"/>
  <c r="ANG42" i="4" s="1"/>
  <c r="ANH42" i="4" s="1"/>
  <c r="ANI42" i="4" s="1"/>
  <c r="ANJ42" i="4" s="1"/>
  <c r="ANK42" i="4" s="1"/>
  <c r="ANL42" i="4" s="1"/>
  <c r="ANM42" i="4" s="1"/>
  <c r="ANN42" i="4" s="1"/>
  <c r="ANO42" i="4" s="1"/>
  <c r="ANP42" i="4" s="1"/>
  <c r="ANQ42" i="4" s="1"/>
  <c r="ANR42" i="4" s="1"/>
  <c r="ANS42" i="4" s="1"/>
  <c r="ANT42" i="4" s="1"/>
  <c r="ANU42" i="4" s="1"/>
  <c r="ANV42" i="4" s="1"/>
  <c r="ANW42" i="4" s="1"/>
  <c r="ANX42" i="4" s="1"/>
  <c r="ANY42" i="4" s="1"/>
  <c r="ANZ42" i="4" s="1"/>
  <c r="AOA42" i="4" s="1"/>
  <c r="AOB42" i="4" s="1"/>
  <c r="AOC42" i="4" s="1"/>
  <c r="AOD42" i="4" s="1"/>
  <c r="AOE42" i="4" s="1"/>
  <c r="AOF42" i="4" s="1"/>
  <c r="AOG42" i="4" s="1"/>
  <c r="AOH42" i="4" s="1"/>
  <c r="AOI42" i="4" s="1"/>
  <c r="AOJ42" i="4" s="1"/>
  <c r="AOK42" i="4" s="1"/>
  <c r="AOL42" i="4" s="1"/>
  <c r="AOM42" i="4" s="1"/>
  <c r="AON42" i="4" s="1"/>
  <c r="AOO42" i="4" s="1"/>
  <c r="AOP42" i="4" s="1"/>
  <c r="AOQ42" i="4" s="1"/>
  <c r="AOR42" i="4" s="1"/>
  <c r="AOS42" i="4" s="1"/>
  <c r="AOT42" i="4" s="1"/>
  <c r="AOU42" i="4" s="1"/>
  <c r="AOV42" i="4" s="1"/>
  <c r="AOW42" i="4" s="1"/>
  <c r="AOX42" i="4" s="1"/>
  <c r="AOY42" i="4" s="1"/>
  <c r="AOZ42" i="4" s="1"/>
  <c r="APA42" i="4" s="1"/>
  <c r="APB42" i="4" s="1"/>
  <c r="APC42" i="4" s="1"/>
  <c r="APD42" i="4" s="1"/>
  <c r="APE42" i="4" s="1"/>
  <c r="APF42" i="4" s="1"/>
  <c r="APG42" i="4" s="1"/>
  <c r="APH42" i="4" s="1"/>
  <c r="API42" i="4" s="1"/>
  <c r="APJ42" i="4" s="1"/>
  <c r="APK42" i="4" s="1"/>
  <c r="APL42" i="4" s="1"/>
  <c r="APM42" i="4" s="1"/>
  <c r="APN42" i="4" s="1"/>
  <c r="APO42" i="4" s="1"/>
  <c r="APP42" i="4" s="1"/>
  <c r="APQ42" i="4" s="1"/>
  <c r="APR42" i="4" s="1"/>
  <c r="AML42" i="4" s="1"/>
  <c r="AMO89" i="4"/>
  <c r="AMP89" i="4" s="1"/>
  <c r="AMQ89" i="4" s="1"/>
  <c r="AMR89" i="4" s="1"/>
  <c r="AMS89" i="4" s="1"/>
  <c r="AMT89" i="4" s="1"/>
  <c r="AMU89" i="4" s="1"/>
  <c r="AMV89" i="4" s="1"/>
  <c r="AMW89" i="4" s="1"/>
  <c r="AMX89" i="4" s="1"/>
  <c r="AMY89" i="4" s="1"/>
  <c r="AMZ89" i="4" s="1"/>
  <c r="ANA89" i="4" s="1"/>
  <c r="ANB89" i="4" s="1"/>
  <c r="ANC89" i="4" s="1"/>
  <c r="AND89" i="4" s="1"/>
  <c r="ANE89" i="4" s="1"/>
  <c r="ANF89" i="4" s="1"/>
  <c r="ANG89" i="4" s="1"/>
  <c r="ANH89" i="4" s="1"/>
  <c r="ANI89" i="4" s="1"/>
  <c r="ANJ89" i="4" s="1"/>
  <c r="ANK89" i="4" s="1"/>
  <c r="ANL89" i="4" s="1"/>
  <c r="ANM89" i="4" s="1"/>
  <c r="ANN89" i="4" s="1"/>
  <c r="ANO89" i="4" s="1"/>
  <c r="ANP89" i="4" s="1"/>
  <c r="ANQ89" i="4" s="1"/>
  <c r="ANR89" i="4" s="1"/>
  <c r="ANS89" i="4" s="1"/>
  <c r="ANT89" i="4" s="1"/>
  <c r="ANU89" i="4" s="1"/>
  <c r="ANV89" i="4" s="1"/>
  <c r="ANW89" i="4" s="1"/>
  <c r="ANX89" i="4" s="1"/>
  <c r="ANY89" i="4" s="1"/>
  <c r="ANZ89" i="4" s="1"/>
  <c r="AOA89" i="4" s="1"/>
  <c r="AOB89" i="4" s="1"/>
  <c r="AOC89" i="4" s="1"/>
  <c r="AOD89" i="4" s="1"/>
  <c r="AOE89" i="4" s="1"/>
  <c r="AOF89" i="4" s="1"/>
  <c r="AOG89" i="4" s="1"/>
  <c r="AOH89" i="4" s="1"/>
  <c r="AOI89" i="4" s="1"/>
  <c r="AOJ89" i="4" s="1"/>
  <c r="AOK89" i="4" s="1"/>
  <c r="AOL89" i="4" s="1"/>
  <c r="AOM89" i="4" s="1"/>
  <c r="AON89" i="4" s="1"/>
  <c r="AOO89" i="4" s="1"/>
  <c r="AOP89" i="4" s="1"/>
  <c r="AOQ89" i="4" s="1"/>
  <c r="AOR89" i="4" s="1"/>
  <c r="AOS89" i="4" s="1"/>
  <c r="AOT89" i="4" s="1"/>
  <c r="AOU89" i="4" s="1"/>
  <c r="AOV89" i="4" s="1"/>
  <c r="AOW89" i="4" s="1"/>
  <c r="AOX89" i="4" s="1"/>
  <c r="AOY89" i="4" s="1"/>
  <c r="AOZ89" i="4" s="1"/>
  <c r="APA89" i="4" s="1"/>
  <c r="APB89" i="4" s="1"/>
  <c r="APC89" i="4" s="1"/>
  <c r="APD89" i="4" s="1"/>
  <c r="APE89" i="4" s="1"/>
  <c r="APF89" i="4" s="1"/>
  <c r="APG89" i="4" s="1"/>
  <c r="APH89" i="4" s="1"/>
  <c r="API89" i="4" s="1"/>
  <c r="APJ89" i="4" s="1"/>
  <c r="APK89" i="4" s="1"/>
  <c r="APL89" i="4" s="1"/>
  <c r="APM89" i="4" s="1"/>
  <c r="APN89" i="4" s="1"/>
  <c r="APO89" i="4" s="1"/>
  <c r="APP89" i="4" s="1"/>
  <c r="APQ89" i="4" s="1"/>
  <c r="APR89" i="4" s="1"/>
  <c r="AML89" i="4" s="1"/>
  <c r="AMO107" i="4"/>
  <c r="AMP107" i="4" s="1"/>
  <c r="AMQ107" i="4" s="1"/>
  <c r="AMR107" i="4" s="1"/>
  <c r="AMS107" i="4" s="1"/>
  <c r="AMT107" i="4" s="1"/>
  <c r="AMU107" i="4" s="1"/>
  <c r="AMV107" i="4" s="1"/>
  <c r="AMW107" i="4" s="1"/>
  <c r="AMX107" i="4" s="1"/>
  <c r="AMY107" i="4" s="1"/>
  <c r="AMZ107" i="4" s="1"/>
  <c r="ANA107" i="4" s="1"/>
  <c r="ANB107" i="4" s="1"/>
  <c r="ANC107" i="4" s="1"/>
  <c r="AND107" i="4" s="1"/>
  <c r="ANE107" i="4" s="1"/>
  <c r="ANF107" i="4" s="1"/>
  <c r="ANG107" i="4" s="1"/>
  <c r="ANH107" i="4" s="1"/>
  <c r="ANI107" i="4" s="1"/>
  <c r="ANJ107" i="4" s="1"/>
  <c r="ANK107" i="4" s="1"/>
  <c r="ANL107" i="4" s="1"/>
  <c r="ANM107" i="4" s="1"/>
  <c r="ANN107" i="4" s="1"/>
  <c r="ANO107" i="4" s="1"/>
  <c r="ANP107" i="4" s="1"/>
  <c r="ANQ107" i="4" s="1"/>
  <c r="ANR107" i="4" s="1"/>
  <c r="ANS107" i="4" s="1"/>
  <c r="ANT107" i="4" s="1"/>
  <c r="ANU107" i="4" s="1"/>
  <c r="ANV107" i="4" s="1"/>
  <c r="ANW107" i="4" s="1"/>
  <c r="ANX107" i="4" s="1"/>
  <c r="ANY107" i="4" s="1"/>
  <c r="ANZ107" i="4" s="1"/>
  <c r="AOA107" i="4" s="1"/>
  <c r="AOB107" i="4" s="1"/>
  <c r="AOC107" i="4" s="1"/>
  <c r="AOD107" i="4" s="1"/>
  <c r="AOE107" i="4" s="1"/>
  <c r="AOF107" i="4" s="1"/>
  <c r="AOG107" i="4" s="1"/>
  <c r="AOH107" i="4" s="1"/>
  <c r="AOI107" i="4" s="1"/>
  <c r="AOJ107" i="4" s="1"/>
  <c r="AOK107" i="4" s="1"/>
  <c r="AOL107" i="4" s="1"/>
  <c r="AOM107" i="4" s="1"/>
  <c r="AON107" i="4" s="1"/>
  <c r="AOO107" i="4" s="1"/>
  <c r="AOP107" i="4" s="1"/>
  <c r="AOQ107" i="4" s="1"/>
  <c r="AOR107" i="4" s="1"/>
  <c r="AOS107" i="4" s="1"/>
  <c r="AOT107" i="4" s="1"/>
  <c r="AOU107" i="4" s="1"/>
  <c r="AOV107" i="4" s="1"/>
  <c r="AOW107" i="4" s="1"/>
  <c r="AOX107" i="4" s="1"/>
  <c r="AOY107" i="4" s="1"/>
  <c r="AOZ107" i="4" s="1"/>
  <c r="APA107" i="4" s="1"/>
  <c r="APB107" i="4" s="1"/>
  <c r="APC107" i="4" s="1"/>
  <c r="APD107" i="4" s="1"/>
  <c r="APE107" i="4" s="1"/>
  <c r="APF107" i="4" s="1"/>
  <c r="APG107" i="4" s="1"/>
  <c r="APH107" i="4" s="1"/>
  <c r="API107" i="4" s="1"/>
  <c r="APJ107" i="4" s="1"/>
  <c r="APK107" i="4" s="1"/>
  <c r="APL107" i="4" s="1"/>
  <c r="APM107" i="4" s="1"/>
  <c r="APN107" i="4" s="1"/>
  <c r="APO107" i="4" s="1"/>
  <c r="APP107" i="4" s="1"/>
  <c r="APQ107" i="4" s="1"/>
  <c r="APR107" i="4" s="1"/>
  <c r="AML107" i="4" s="1"/>
  <c r="AMO61" i="4"/>
  <c r="AMP61" i="4" s="1"/>
  <c r="AMQ61" i="4" s="1"/>
  <c r="AMR61" i="4" s="1"/>
  <c r="AMS61" i="4" s="1"/>
  <c r="AMT61" i="4" s="1"/>
  <c r="AMU61" i="4" s="1"/>
  <c r="AMV61" i="4" s="1"/>
  <c r="AMW61" i="4" s="1"/>
  <c r="AMX61" i="4" s="1"/>
  <c r="AMY61" i="4" s="1"/>
  <c r="AMZ61" i="4" s="1"/>
  <c r="ANA61" i="4" s="1"/>
  <c r="ANB61" i="4" s="1"/>
  <c r="ANC61" i="4" s="1"/>
  <c r="AND61" i="4" s="1"/>
  <c r="ANE61" i="4" s="1"/>
  <c r="ANF61" i="4" s="1"/>
  <c r="ANG61" i="4" s="1"/>
  <c r="ANH61" i="4" s="1"/>
  <c r="ANI61" i="4" s="1"/>
  <c r="ANJ61" i="4" s="1"/>
  <c r="ANK61" i="4" s="1"/>
  <c r="ANL61" i="4" s="1"/>
  <c r="ANM61" i="4" s="1"/>
  <c r="ANN61" i="4" s="1"/>
  <c r="ANO61" i="4" s="1"/>
  <c r="ANP61" i="4" s="1"/>
  <c r="ANQ61" i="4" s="1"/>
  <c r="ANR61" i="4" s="1"/>
  <c r="ANS61" i="4" s="1"/>
  <c r="ANT61" i="4" s="1"/>
  <c r="ANU61" i="4" s="1"/>
  <c r="ANV61" i="4" s="1"/>
  <c r="ANW61" i="4" s="1"/>
  <c r="ANX61" i="4" s="1"/>
  <c r="ANY61" i="4" s="1"/>
  <c r="ANZ61" i="4" s="1"/>
  <c r="AOA61" i="4" s="1"/>
  <c r="AOB61" i="4" s="1"/>
  <c r="AOC61" i="4" s="1"/>
  <c r="AOD61" i="4" s="1"/>
  <c r="AOE61" i="4" s="1"/>
  <c r="AOF61" i="4" s="1"/>
  <c r="AOG61" i="4" s="1"/>
  <c r="AOH61" i="4" s="1"/>
  <c r="AOI61" i="4" s="1"/>
  <c r="AOJ61" i="4" s="1"/>
  <c r="AOK61" i="4" s="1"/>
  <c r="AOL61" i="4" s="1"/>
  <c r="AOM61" i="4" s="1"/>
  <c r="AON61" i="4" s="1"/>
  <c r="AOO61" i="4" s="1"/>
  <c r="AOP61" i="4" s="1"/>
  <c r="AOQ61" i="4" s="1"/>
  <c r="AOR61" i="4" s="1"/>
  <c r="AOS61" i="4" s="1"/>
  <c r="AOT61" i="4" s="1"/>
  <c r="AOU61" i="4" s="1"/>
  <c r="AOV61" i="4" s="1"/>
  <c r="AOW61" i="4" s="1"/>
  <c r="AOX61" i="4" s="1"/>
  <c r="AOY61" i="4" s="1"/>
  <c r="AOZ61" i="4" s="1"/>
  <c r="APA61" i="4" s="1"/>
  <c r="APB61" i="4" s="1"/>
  <c r="APC61" i="4" s="1"/>
  <c r="APD61" i="4" s="1"/>
  <c r="APE61" i="4" s="1"/>
  <c r="APF61" i="4" s="1"/>
  <c r="APG61" i="4" s="1"/>
  <c r="APH61" i="4" s="1"/>
  <c r="API61" i="4" s="1"/>
  <c r="APJ61" i="4" s="1"/>
  <c r="APK61" i="4" s="1"/>
  <c r="APL61" i="4" s="1"/>
  <c r="APM61" i="4" s="1"/>
  <c r="APN61" i="4" s="1"/>
  <c r="APO61" i="4" s="1"/>
  <c r="APP61" i="4" s="1"/>
  <c r="APQ61" i="4" s="1"/>
  <c r="APR61" i="4" s="1"/>
  <c r="AML61" i="4" s="1"/>
  <c r="AMO39" i="4"/>
  <c r="AMP39" i="4" s="1"/>
  <c r="AMQ39" i="4" s="1"/>
  <c r="AMR39" i="4" s="1"/>
  <c r="AMS39" i="4" s="1"/>
  <c r="AMT39" i="4" s="1"/>
  <c r="AMU39" i="4" s="1"/>
  <c r="AMV39" i="4" s="1"/>
  <c r="AMW39" i="4" s="1"/>
  <c r="AMX39" i="4" s="1"/>
  <c r="AMY39" i="4" s="1"/>
  <c r="AMZ39" i="4" s="1"/>
  <c r="ANA39" i="4" s="1"/>
  <c r="ANB39" i="4" s="1"/>
  <c r="ANC39" i="4" s="1"/>
  <c r="AND39" i="4" s="1"/>
  <c r="ANE39" i="4" s="1"/>
  <c r="ANF39" i="4" s="1"/>
  <c r="ANG39" i="4" s="1"/>
  <c r="ANH39" i="4" s="1"/>
  <c r="ANI39" i="4" s="1"/>
  <c r="ANJ39" i="4" s="1"/>
  <c r="ANK39" i="4" s="1"/>
  <c r="ANL39" i="4" s="1"/>
  <c r="ANM39" i="4" s="1"/>
  <c r="ANN39" i="4" s="1"/>
  <c r="ANO39" i="4" s="1"/>
  <c r="ANP39" i="4" s="1"/>
  <c r="ANQ39" i="4" s="1"/>
  <c r="ANR39" i="4" s="1"/>
  <c r="ANS39" i="4" s="1"/>
  <c r="ANT39" i="4" s="1"/>
  <c r="ANU39" i="4" s="1"/>
  <c r="ANV39" i="4" s="1"/>
  <c r="ANW39" i="4" s="1"/>
  <c r="ANX39" i="4" s="1"/>
  <c r="ANY39" i="4" s="1"/>
  <c r="ANZ39" i="4" s="1"/>
  <c r="AOA39" i="4" s="1"/>
  <c r="AOB39" i="4" s="1"/>
  <c r="AOC39" i="4" s="1"/>
  <c r="AOD39" i="4" s="1"/>
  <c r="AOE39" i="4" s="1"/>
  <c r="AOF39" i="4" s="1"/>
  <c r="AOG39" i="4" s="1"/>
  <c r="AOH39" i="4" s="1"/>
  <c r="AOI39" i="4" s="1"/>
  <c r="AOJ39" i="4" s="1"/>
  <c r="AOK39" i="4" s="1"/>
  <c r="AOL39" i="4" s="1"/>
  <c r="AOM39" i="4" s="1"/>
  <c r="AON39" i="4" s="1"/>
  <c r="AOO39" i="4" s="1"/>
  <c r="AOP39" i="4" s="1"/>
  <c r="AOQ39" i="4" s="1"/>
  <c r="AOR39" i="4" s="1"/>
  <c r="AOS39" i="4" s="1"/>
  <c r="AOT39" i="4" s="1"/>
  <c r="AOU39" i="4" s="1"/>
  <c r="AOV39" i="4" s="1"/>
  <c r="AOW39" i="4" s="1"/>
  <c r="AOX39" i="4" s="1"/>
  <c r="AOY39" i="4" s="1"/>
  <c r="AOZ39" i="4" s="1"/>
  <c r="APA39" i="4" s="1"/>
  <c r="APB39" i="4" s="1"/>
  <c r="APC39" i="4" s="1"/>
  <c r="APD39" i="4" s="1"/>
  <c r="APE39" i="4" s="1"/>
  <c r="APF39" i="4" s="1"/>
  <c r="APG39" i="4" s="1"/>
  <c r="APH39" i="4" s="1"/>
  <c r="API39" i="4" s="1"/>
  <c r="APJ39" i="4" s="1"/>
  <c r="APK39" i="4" s="1"/>
  <c r="APL39" i="4" s="1"/>
  <c r="APM39" i="4" s="1"/>
  <c r="APN39" i="4" s="1"/>
  <c r="APO39" i="4" s="1"/>
  <c r="APP39" i="4" s="1"/>
  <c r="APQ39" i="4" s="1"/>
  <c r="APR39" i="4" s="1"/>
  <c r="AML39" i="4" s="1"/>
  <c r="AMO87" i="4"/>
  <c r="AMP87" i="4" s="1"/>
  <c r="AMQ87" i="4" s="1"/>
  <c r="AMR87" i="4" s="1"/>
  <c r="AMS87" i="4" s="1"/>
  <c r="AMT87" i="4" s="1"/>
  <c r="AMU87" i="4" s="1"/>
  <c r="AMV87" i="4" s="1"/>
  <c r="AMW87" i="4" s="1"/>
  <c r="AMX87" i="4" s="1"/>
  <c r="AMY87" i="4" s="1"/>
  <c r="AMZ87" i="4" s="1"/>
  <c r="ANA87" i="4" s="1"/>
  <c r="ANB87" i="4" s="1"/>
  <c r="ANC87" i="4" s="1"/>
  <c r="AND87" i="4" s="1"/>
  <c r="ANE87" i="4" s="1"/>
  <c r="ANF87" i="4" s="1"/>
  <c r="ANG87" i="4" s="1"/>
  <c r="ANH87" i="4" s="1"/>
  <c r="ANI87" i="4" s="1"/>
  <c r="ANJ87" i="4" s="1"/>
  <c r="ANK87" i="4" s="1"/>
  <c r="ANL87" i="4" s="1"/>
  <c r="ANM87" i="4" s="1"/>
  <c r="ANN87" i="4" s="1"/>
  <c r="ANO87" i="4" s="1"/>
  <c r="ANP87" i="4" s="1"/>
  <c r="ANQ87" i="4" s="1"/>
  <c r="ANR87" i="4" s="1"/>
  <c r="ANS87" i="4" s="1"/>
  <c r="ANT87" i="4" s="1"/>
  <c r="ANU87" i="4" s="1"/>
  <c r="ANV87" i="4" s="1"/>
  <c r="ANW87" i="4" s="1"/>
  <c r="ANX87" i="4" s="1"/>
  <c r="ANY87" i="4" s="1"/>
  <c r="ANZ87" i="4" s="1"/>
  <c r="AOA87" i="4" s="1"/>
  <c r="AOB87" i="4" s="1"/>
  <c r="AOC87" i="4" s="1"/>
  <c r="AOD87" i="4" s="1"/>
  <c r="AOE87" i="4" s="1"/>
  <c r="AOF87" i="4" s="1"/>
  <c r="AOG87" i="4" s="1"/>
  <c r="AOH87" i="4" s="1"/>
  <c r="AOI87" i="4" s="1"/>
  <c r="AOJ87" i="4" s="1"/>
  <c r="AOK87" i="4" s="1"/>
  <c r="AOL87" i="4" s="1"/>
  <c r="AOM87" i="4" s="1"/>
  <c r="AON87" i="4" s="1"/>
  <c r="AOO87" i="4" s="1"/>
  <c r="AOP87" i="4" s="1"/>
  <c r="AOQ87" i="4" s="1"/>
  <c r="AOR87" i="4" s="1"/>
  <c r="AOS87" i="4" s="1"/>
  <c r="AOT87" i="4" s="1"/>
  <c r="AOU87" i="4" s="1"/>
  <c r="AOV87" i="4" s="1"/>
  <c r="AOW87" i="4" s="1"/>
  <c r="AOX87" i="4" s="1"/>
  <c r="AOY87" i="4" s="1"/>
  <c r="AOZ87" i="4" s="1"/>
  <c r="APA87" i="4" s="1"/>
  <c r="APB87" i="4" s="1"/>
  <c r="APC87" i="4" s="1"/>
  <c r="APD87" i="4" s="1"/>
  <c r="APE87" i="4" s="1"/>
  <c r="APF87" i="4" s="1"/>
  <c r="APG87" i="4" s="1"/>
  <c r="APH87" i="4" s="1"/>
  <c r="API87" i="4" s="1"/>
  <c r="APJ87" i="4" s="1"/>
  <c r="APK87" i="4" s="1"/>
  <c r="APL87" i="4" s="1"/>
  <c r="APM87" i="4" s="1"/>
  <c r="APN87" i="4" s="1"/>
  <c r="APO87" i="4" s="1"/>
  <c r="APP87" i="4" s="1"/>
  <c r="APQ87" i="4" s="1"/>
  <c r="APR87" i="4" s="1"/>
  <c r="AML87" i="4" s="1"/>
  <c r="AMO64" i="4"/>
  <c r="AMP64" i="4" s="1"/>
  <c r="AMQ64" i="4" s="1"/>
  <c r="AMR64" i="4" s="1"/>
  <c r="AMS64" i="4" s="1"/>
  <c r="AMT64" i="4" s="1"/>
  <c r="AMU64" i="4" s="1"/>
  <c r="AMV64" i="4" s="1"/>
  <c r="AMW64" i="4" s="1"/>
  <c r="AMX64" i="4" s="1"/>
  <c r="AMY64" i="4" s="1"/>
  <c r="AMZ64" i="4" s="1"/>
  <c r="ANA64" i="4" s="1"/>
  <c r="ANB64" i="4" s="1"/>
  <c r="ANC64" i="4" s="1"/>
  <c r="AND64" i="4" s="1"/>
  <c r="ANE64" i="4" s="1"/>
  <c r="ANF64" i="4" s="1"/>
  <c r="ANG64" i="4" s="1"/>
  <c r="ANH64" i="4" s="1"/>
  <c r="ANI64" i="4" s="1"/>
  <c r="ANJ64" i="4" s="1"/>
  <c r="ANK64" i="4" s="1"/>
  <c r="ANL64" i="4" s="1"/>
  <c r="ANM64" i="4" s="1"/>
  <c r="ANN64" i="4" s="1"/>
  <c r="ANO64" i="4" s="1"/>
  <c r="ANP64" i="4" s="1"/>
  <c r="ANQ64" i="4" s="1"/>
  <c r="ANR64" i="4" s="1"/>
  <c r="ANS64" i="4" s="1"/>
  <c r="ANT64" i="4" s="1"/>
  <c r="ANU64" i="4" s="1"/>
  <c r="ANV64" i="4" s="1"/>
  <c r="ANW64" i="4" s="1"/>
  <c r="ANX64" i="4" s="1"/>
  <c r="ANY64" i="4" s="1"/>
  <c r="ANZ64" i="4" s="1"/>
  <c r="AOA64" i="4" s="1"/>
  <c r="AOB64" i="4" s="1"/>
  <c r="AOC64" i="4" s="1"/>
  <c r="AOD64" i="4" s="1"/>
  <c r="AOE64" i="4" s="1"/>
  <c r="AOF64" i="4" s="1"/>
  <c r="AOG64" i="4" s="1"/>
  <c r="AOH64" i="4" s="1"/>
  <c r="AOI64" i="4" s="1"/>
  <c r="AOJ64" i="4" s="1"/>
  <c r="AOK64" i="4" s="1"/>
  <c r="AOL64" i="4" s="1"/>
  <c r="AOM64" i="4" s="1"/>
  <c r="AON64" i="4" s="1"/>
  <c r="AOO64" i="4" s="1"/>
  <c r="AOP64" i="4" s="1"/>
  <c r="AOQ64" i="4" s="1"/>
  <c r="AOR64" i="4" s="1"/>
  <c r="AOS64" i="4" s="1"/>
  <c r="AOT64" i="4" s="1"/>
  <c r="AOU64" i="4" s="1"/>
  <c r="AOV64" i="4" s="1"/>
  <c r="AOW64" i="4" s="1"/>
  <c r="AOX64" i="4" s="1"/>
  <c r="AOY64" i="4" s="1"/>
  <c r="AOZ64" i="4" s="1"/>
  <c r="APA64" i="4" s="1"/>
  <c r="APB64" i="4" s="1"/>
  <c r="APC64" i="4" s="1"/>
  <c r="APD64" i="4" s="1"/>
  <c r="APE64" i="4" s="1"/>
  <c r="APF64" i="4" s="1"/>
  <c r="APG64" i="4" s="1"/>
  <c r="APH64" i="4" s="1"/>
  <c r="API64" i="4" s="1"/>
  <c r="APJ64" i="4" s="1"/>
  <c r="APK64" i="4" s="1"/>
  <c r="APL64" i="4" s="1"/>
  <c r="APM64" i="4" s="1"/>
  <c r="APN64" i="4" s="1"/>
  <c r="APO64" i="4" s="1"/>
  <c r="APP64" i="4" s="1"/>
  <c r="APQ64" i="4" s="1"/>
  <c r="APR64" i="4" s="1"/>
  <c r="AML64" i="4" s="1"/>
  <c r="AMO22" i="4"/>
  <c r="AMP22" i="4" s="1"/>
  <c r="AMQ22" i="4" s="1"/>
  <c r="AMR22" i="4" s="1"/>
  <c r="AMS22" i="4" s="1"/>
  <c r="AMT22" i="4" s="1"/>
  <c r="AMU22" i="4" s="1"/>
  <c r="AMV22" i="4" s="1"/>
  <c r="AMW22" i="4" s="1"/>
  <c r="AMX22" i="4" s="1"/>
  <c r="AMY22" i="4" s="1"/>
  <c r="AMZ22" i="4" s="1"/>
  <c r="ANA22" i="4" s="1"/>
  <c r="ANB22" i="4" s="1"/>
  <c r="ANC22" i="4" s="1"/>
  <c r="AND22" i="4" s="1"/>
  <c r="ANE22" i="4" s="1"/>
  <c r="ANF22" i="4" s="1"/>
  <c r="ANG22" i="4" s="1"/>
  <c r="ANH22" i="4" s="1"/>
  <c r="ANI22" i="4" s="1"/>
  <c r="ANJ22" i="4" s="1"/>
  <c r="ANK22" i="4" s="1"/>
  <c r="ANL22" i="4" s="1"/>
  <c r="ANM22" i="4" s="1"/>
  <c r="ANN22" i="4" s="1"/>
  <c r="ANO22" i="4" s="1"/>
  <c r="ANP22" i="4" s="1"/>
  <c r="ANQ22" i="4" s="1"/>
  <c r="ANR22" i="4" s="1"/>
  <c r="ANS22" i="4" s="1"/>
  <c r="ANT22" i="4" s="1"/>
  <c r="ANU22" i="4" s="1"/>
  <c r="ANV22" i="4" s="1"/>
  <c r="ANW22" i="4" s="1"/>
  <c r="ANX22" i="4" s="1"/>
  <c r="ANY22" i="4" s="1"/>
  <c r="ANZ22" i="4" s="1"/>
  <c r="AOA22" i="4" s="1"/>
  <c r="AOB22" i="4" s="1"/>
  <c r="AOC22" i="4" s="1"/>
  <c r="AOD22" i="4" s="1"/>
  <c r="AOE22" i="4" s="1"/>
  <c r="AOF22" i="4" s="1"/>
  <c r="AOG22" i="4" s="1"/>
  <c r="AOH22" i="4" s="1"/>
  <c r="AOI22" i="4" s="1"/>
  <c r="AOJ22" i="4" s="1"/>
  <c r="AOK22" i="4" s="1"/>
  <c r="AOL22" i="4" s="1"/>
  <c r="AOM22" i="4" s="1"/>
  <c r="AON22" i="4" s="1"/>
  <c r="AOO22" i="4" s="1"/>
  <c r="AOP22" i="4" s="1"/>
  <c r="AOQ22" i="4" s="1"/>
  <c r="AOR22" i="4" s="1"/>
  <c r="AOS22" i="4" s="1"/>
  <c r="AOT22" i="4" s="1"/>
  <c r="AOU22" i="4" s="1"/>
  <c r="AOV22" i="4" s="1"/>
  <c r="AOW22" i="4" s="1"/>
  <c r="AOX22" i="4" s="1"/>
  <c r="AOY22" i="4" s="1"/>
  <c r="AOZ22" i="4" s="1"/>
  <c r="APA22" i="4" s="1"/>
  <c r="APB22" i="4" s="1"/>
  <c r="APC22" i="4" s="1"/>
  <c r="APD22" i="4" s="1"/>
  <c r="APE22" i="4" s="1"/>
  <c r="APF22" i="4" s="1"/>
  <c r="APG22" i="4" s="1"/>
  <c r="APH22" i="4" s="1"/>
  <c r="API22" i="4" s="1"/>
  <c r="APJ22" i="4" s="1"/>
  <c r="APK22" i="4" s="1"/>
  <c r="APL22" i="4" s="1"/>
  <c r="APM22" i="4" s="1"/>
  <c r="APN22" i="4" s="1"/>
  <c r="APO22" i="4" s="1"/>
  <c r="APP22" i="4" s="1"/>
  <c r="APQ22" i="4" s="1"/>
  <c r="APR22" i="4" s="1"/>
  <c r="AML22" i="4" s="1"/>
  <c r="AMO9" i="4"/>
  <c r="AMP9" i="4" s="1"/>
  <c r="AMQ9" i="4" s="1"/>
  <c r="AMR9" i="4" s="1"/>
  <c r="AMS9" i="4" s="1"/>
  <c r="AMT9" i="4" s="1"/>
  <c r="AMU9" i="4" s="1"/>
  <c r="AMV9" i="4" s="1"/>
  <c r="AMW9" i="4" s="1"/>
  <c r="AMX9" i="4" s="1"/>
  <c r="AMY9" i="4" s="1"/>
  <c r="AMZ9" i="4" s="1"/>
  <c r="ANA9" i="4" s="1"/>
  <c r="ANB9" i="4" s="1"/>
  <c r="ANC9" i="4" s="1"/>
  <c r="AND9" i="4" s="1"/>
  <c r="ANE9" i="4" s="1"/>
  <c r="ANF9" i="4" s="1"/>
  <c r="ANG9" i="4" s="1"/>
  <c r="ANH9" i="4" s="1"/>
  <c r="ANI9" i="4" s="1"/>
  <c r="ANJ9" i="4" s="1"/>
  <c r="ANK9" i="4" s="1"/>
  <c r="ANL9" i="4" s="1"/>
  <c r="ANM9" i="4" s="1"/>
  <c r="ANN9" i="4" s="1"/>
  <c r="ANO9" i="4" s="1"/>
  <c r="ANP9" i="4" s="1"/>
  <c r="ANQ9" i="4" s="1"/>
  <c r="ANR9" i="4" s="1"/>
  <c r="ANS9" i="4" s="1"/>
  <c r="ANT9" i="4" s="1"/>
  <c r="ANU9" i="4" s="1"/>
  <c r="ANV9" i="4" s="1"/>
  <c r="ANW9" i="4" s="1"/>
  <c r="ANX9" i="4" s="1"/>
  <c r="ANY9" i="4" s="1"/>
  <c r="ANZ9" i="4" s="1"/>
  <c r="AOA9" i="4" s="1"/>
  <c r="AOB9" i="4" s="1"/>
  <c r="AOC9" i="4" s="1"/>
  <c r="AOD9" i="4" s="1"/>
  <c r="AOE9" i="4" s="1"/>
  <c r="AOF9" i="4" s="1"/>
  <c r="AOG9" i="4" s="1"/>
  <c r="AOH9" i="4" s="1"/>
  <c r="AOI9" i="4" s="1"/>
  <c r="AOJ9" i="4" s="1"/>
  <c r="AOK9" i="4" s="1"/>
  <c r="AOL9" i="4" s="1"/>
  <c r="AOM9" i="4" s="1"/>
  <c r="AON9" i="4" s="1"/>
  <c r="AOO9" i="4" s="1"/>
  <c r="AOP9" i="4" s="1"/>
  <c r="AOQ9" i="4" s="1"/>
  <c r="AOR9" i="4" s="1"/>
  <c r="AOS9" i="4" s="1"/>
  <c r="AOT9" i="4" s="1"/>
  <c r="AOU9" i="4" s="1"/>
  <c r="AOV9" i="4" s="1"/>
  <c r="AOW9" i="4" s="1"/>
  <c r="AOX9" i="4" s="1"/>
  <c r="AOY9" i="4" s="1"/>
  <c r="AOZ9" i="4" s="1"/>
  <c r="APA9" i="4" s="1"/>
  <c r="APB9" i="4" s="1"/>
  <c r="APC9" i="4" s="1"/>
  <c r="APD9" i="4" s="1"/>
  <c r="APE9" i="4" s="1"/>
  <c r="APF9" i="4" s="1"/>
  <c r="APG9" i="4" s="1"/>
  <c r="APH9" i="4" s="1"/>
  <c r="API9" i="4" s="1"/>
  <c r="APJ9" i="4" s="1"/>
  <c r="APK9" i="4" s="1"/>
  <c r="APL9" i="4" s="1"/>
  <c r="APM9" i="4" s="1"/>
  <c r="APN9" i="4" s="1"/>
  <c r="APO9" i="4" s="1"/>
  <c r="APP9" i="4" s="1"/>
  <c r="APQ9" i="4" s="1"/>
  <c r="APR9" i="4" s="1"/>
  <c r="AML9" i="4" s="1"/>
  <c r="AMO74" i="4"/>
  <c r="AMP74" i="4" s="1"/>
  <c r="AMQ74" i="4" s="1"/>
  <c r="AMR74" i="4" s="1"/>
  <c r="AMS74" i="4" s="1"/>
  <c r="AMT74" i="4" s="1"/>
  <c r="AMU74" i="4" s="1"/>
  <c r="AMV74" i="4" s="1"/>
  <c r="AMW74" i="4" s="1"/>
  <c r="AMX74" i="4" s="1"/>
  <c r="AMY74" i="4" s="1"/>
  <c r="AMZ74" i="4" s="1"/>
  <c r="ANA74" i="4" s="1"/>
  <c r="ANB74" i="4" s="1"/>
  <c r="ANC74" i="4" s="1"/>
  <c r="AND74" i="4" s="1"/>
  <c r="ANE74" i="4" s="1"/>
  <c r="ANF74" i="4" s="1"/>
  <c r="ANG74" i="4" s="1"/>
  <c r="ANH74" i="4" s="1"/>
  <c r="ANI74" i="4" s="1"/>
  <c r="ANJ74" i="4" s="1"/>
  <c r="ANK74" i="4" s="1"/>
  <c r="ANL74" i="4" s="1"/>
  <c r="ANM74" i="4" s="1"/>
  <c r="ANN74" i="4" s="1"/>
  <c r="ANO74" i="4" s="1"/>
  <c r="ANP74" i="4" s="1"/>
  <c r="ANQ74" i="4" s="1"/>
  <c r="ANR74" i="4" s="1"/>
  <c r="ANS74" i="4" s="1"/>
  <c r="ANT74" i="4" s="1"/>
  <c r="ANU74" i="4" s="1"/>
  <c r="ANV74" i="4" s="1"/>
  <c r="ANW74" i="4" s="1"/>
  <c r="ANX74" i="4" s="1"/>
  <c r="ANY74" i="4" s="1"/>
  <c r="ANZ74" i="4" s="1"/>
  <c r="AOA74" i="4" s="1"/>
  <c r="AOB74" i="4" s="1"/>
  <c r="AOC74" i="4" s="1"/>
  <c r="AOD74" i="4" s="1"/>
  <c r="AOE74" i="4" s="1"/>
  <c r="AOF74" i="4" s="1"/>
  <c r="AOG74" i="4" s="1"/>
  <c r="AOH74" i="4" s="1"/>
  <c r="AOI74" i="4" s="1"/>
  <c r="AOJ74" i="4" s="1"/>
  <c r="AOK74" i="4" s="1"/>
  <c r="AOL74" i="4" s="1"/>
  <c r="AOM74" i="4" s="1"/>
  <c r="AON74" i="4" s="1"/>
  <c r="AOO74" i="4" s="1"/>
  <c r="AOP74" i="4" s="1"/>
  <c r="AOQ74" i="4" s="1"/>
  <c r="AOR74" i="4" s="1"/>
  <c r="AOS74" i="4" s="1"/>
  <c r="AOT74" i="4" s="1"/>
  <c r="AOU74" i="4" s="1"/>
  <c r="AOV74" i="4" s="1"/>
  <c r="AOW74" i="4" s="1"/>
  <c r="AOX74" i="4" s="1"/>
  <c r="AOY74" i="4" s="1"/>
  <c r="AOZ74" i="4" s="1"/>
  <c r="APA74" i="4" s="1"/>
  <c r="APB74" i="4" s="1"/>
  <c r="APC74" i="4" s="1"/>
  <c r="APD74" i="4" s="1"/>
  <c r="APE74" i="4" s="1"/>
  <c r="APF74" i="4" s="1"/>
  <c r="APG74" i="4" s="1"/>
  <c r="APH74" i="4" s="1"/>
  <c r="API74" i="4" s="1"/>
  <c r="APJ74" i="4" s="1"/>
  <c r="APK74" i="4" s="1"/>
  <c r="APL74" i="4" s="1"/>
  <c r="APM74" i="4" s="1"/>
  <c r="APN74" i="4" s="1"/>
  <c r="APO74" i="4" s="1"/>
  <c r="APP74" i="4" s="1"/>
  <c r="APQ74" i="4" s="1"/>
  <c r="APR74" i="4" s="1"/>
  <c r="AML74" i="4" s="1"/>
  <c r="AMO7" i="4"/>
  <c r="AMP7" i="4" s="1"/>
  <c r="AMQ7" i="4" s="1"/>
  <c r="AMR7" i="4" s="1"/>
  <c r="AMS7" i="4" s="1"/>
  <c r="AMT7" i="4" s="1"/>
  <c r="AMU7" i="4" s="1"/>
  <c r="AMV7" i="4" s="1"/>
  <c r="AMW7" i="4" s="1"/>
  <c r="AMX7" i="4" s="1"/>
  <c r="AMY7" i="4" s="1"/>
  <c r="AMZ7" i="4" s="1"/>
  <c r="ANA7" i="4" s="1"/>
  <c r="ANB7" i="4" s="1"/>
  <c r="ANC7" i="4" s="1"/>
  <c r="AND7" i="4" s="1"/>
  <c r="ANE7" i="4" s="1"/>
  <c r="ANF7" i="4" s="1"/>
  <c r="ANG7" i="4" s="1"/>
  <c r="ANH7" i="4" s="1"/>
  <c r="ANI7" i="4" s="1"/>
  <c r="ANJ7" i="4" s="1"/>
  <c r="ANK7" i="4" s="1"/>
  <c r="ANL7" i="4" s="1"/>
  <c r="ANM7" i="4" s="1"/>
  <c r="ANN7" i="4" s="1"/>
  <c r="ANO7" i="4" s="1"/>
  <c r="ANP7" i="4" s="1"/>
  <c r="ANQ7" i="4" s="1"/>
  <c r="ANR7" i="4" s="1"/>
  <c r="ANS7" i="4" s="1"/>
  <c r="ANT7" i="4" s="1"/>
  <c r="ANU7" i="4" s="1"/>
  <c r="ANV7" i="4" s="1"/>
  <c r="ANW7" i="4" s="1"/>
  <c r="ANX7" i="4" s="1"/>
  <c r="ANY7" i="4" s="1"/>
  <c r="ANZ7" i="4" s="1"/>
  <c r="AOA7" i="4" s="1"/>
  <c r="AOB7" i="4" s="1"/>
  <c r="AOC7" i="4" s="1"/>
  <c r="AOD7" i="4" s="1"/>
  <c r="AOE7" i="4" s="1"/>
  <c r="AOF7" i="4" s="1"/>
  <c r="AOG7" i="4" s="1"/>
  <c r="AOH7" i="4" s="1"/>
  <c r="AOI7" i="4" s="1"/>
  <c r="AOJ7" i="4" s="1"/>
  <c r="AOK7" i="4" s="1"/>
  <c r="AOL7" i="4" s="1"/>
  <c r="AOM7" i="4" s="1"/>
  <c r="AON7" i="4" s="1"/>
  <c r="AOO7" i="4" s="1"/>
  <c r="AOP7" i="4" s="1"/>
  <c r="AOQ7" i="4" s="1"/>
  <c r="AOR7" i="4" s="1"/>
  <c r="AOS7" i="4" s="1"/>
  <c r="AOT7" i="4" s="1"/>
  <c r="AOU7" i="4" s="1"/>
  <c r="AOV7" i="4" s="1"/>
  <c r="AOW7" i="4" s="1"/>
  <c r="AOX7" i="4" s="1"/>
  <c r="AOY7" i="4" s="1"/>
  <c r="AOZ7" i="4" s="1"/>
  <c r="APA7" i="4" s="1"/>
  <c r="APB7" i="4" s="1"/>
  <c r="APC7" i="4" s="1"/>
  <c r="APD7" i="4" s="1"/>
  <c r="APE7" i="4" s="1"/>
  <c r="APF7" i="4" s="1"/>
  <c r="APG7" i="4" s="1"/>
  <c r="APH7" i="4" s="1"/>
  <c r="API7" i="4" s="1"/>
  <c r="APJ7" i="4" s="1"/>
  <c r="APK7" i="4" s="1"/>
  <c r="APL7" i="4" s="1"/>
  <c r="APM7" i="4" s="1"/>
  <c r="APN7" i="4" s="1"/>
  <c r="APO7" i="4" s="1"/>
  <c r="APP7" i="4" s="1"/>
  <c r="APQ7" i="4" s="1"/>
  <c r="APR7" i="4" s="1"/>
  <c r="AML7" i="4" s="1"/>
  <c r="AMO71" i="4"/>
  <c r="AMP71" i="4" s="1"/>
  <c r="AMQ71" i="4" s="1"/>
  <c r="AMR71" i="4" s="1"/>
  <c r="AMS71" i="4" s="1"/>
  <c r="AMT71" i="4" s="1"/>
  <c r="AMU71" i="4" s="1"/>
  <c r="AMV71" i="4" s="1"/>
  <c r="AMW71" i="4" s="1"/>
  <c r="AMX71" i="4" s="1"/>
  <c r="AMY71" i="4" s="1"/>
  <c r="AMZ71" i="4" s="1"/>
  <c r="ANA71" i="4" s="1"/>
  <c r="ANB71" i="4" s="1"/>
  <c r="ANC71" i="4" s="1"/>
  <c r="AND71" i="4" s="1"/>
  <c r="ANE71" i="4" s="1"/>
  <c r="ANF71" i="4" s="1"/>
  <c r="ANG71" i="4" s="1"/>
  <c r="ANH71" i="4" s="1"/>
  <c r="ANI71" i="4" s="1"/>
  <c r="ANJ71" i="4" s="1"/>
  <c r="ANK71" i="4" s="1"/>
  <c r="ANL71" i="4" s="1"/>
  <c r="ANM71" i="4" s="1"/>
  <c r="ANN71" i="4" s="1"/>
  <c r="ANO71" i="4" s="1"/>
  <c r="ANP71" i="4" s="1"/>
  <c r="ANQ71" i="4" s="1"/>
  <c r="ANR71" i="4" s="1"/>
  <c r="ANS71" i="4" s="1"/>
  <c r="ANT71" i="4" s="1"/>
  <c r="ANU71" i="4" s="1"/>
  <c r="ANV71" i="4" s="1"/>
  <c r="ANW71" i="4" s="1"/>
  <c r="ANX71" i="4" s="1"/>
  <c r="ANY71" i="4" s="1"/>
  <c r="ANZ71" i="4" s="1"/>
  <c r="AOA71" i="4" s="1"/>
  <c r="AOB71" i="4" s="1"/>
  <c r="AOC71" i="4" s="1"/>
  <c r="AOD71" i="4" s="1"/>
  <c r="AOE71" i="4" s="1"/>
  <c r="AOF71" i="4" s="1"/>
  <c r="AOG71" i="4" s="1"/>
  <c r="AOH71" i="4" s="1"/>
  <c r="AOI71" i="4" s="1"/>
  <c r="AOJ71" i="4" s="1"/>
  <c r="AOK71" i="4" s="1"/>
  <c r="AOL71" i="4" s="1"/>
  <c r="AOM71" i="4" s="1"/>
  <c r="AON71" i="4" s="1"/>
  <c r="AOO71" i="4" s="1"/>
  <c r="AOP71" i="4" s="1"/>
  <c r="AOQ71" i="4" s="1"/>
  <c r="AOR71" i="4" s="1"/>
  <c r="AOS71" i="4" s="1"/>
  <c r="AOT71" i="4" s="1"/>
  <c r="AOU71" i="4" s="1"/>
  <c r="AOV71" i="4" s="1"/>
  <c r="AOW71" i="4" s="1"/>
  <c r="AOX71" i="4" s="1"/>
  <c r="AOY71" i="4" s="1"/>
  <c r="AOZ71" i="4" s="1"/>
  <c r="APA71" i="4" s="1"/>
  <c r="APB71" i="4" s="1"/>
  <c r="APC71" i="4" s="1"/>
  <c r="APD71" i="4" s="1"/>
  <c r="APE71" i="4" s="1"/>
  <c r="APF71" i="4" s="1"/>
  <c r="APG71" i="4" s="1"/>
  <c r="APH71" i="4" s="1"/>
  <c r="API71" i="4" s="1"/>
  <c r="APJ71" i="4" s="1"/>
  <c r="APK71" i="4" s="1"/>
  <c r="APL71" i="4" s="1"/>
  <c r="APM71" i="4" s="1"/>
  <c r="APN71" i="4" s="1"/>
  <c r="APO71" i="4" s="1"/>
  <c r="APP71" i="4" s="1"/>
  <c r="APQ71" i="4" s="1"/>
  <c r="APR71" i="4" s="1"/>
  <c r="AML71" i="4" s="1"/>
  <c r="AMO113" i="4"/>
  <c r="AMP113" i="4" s="1"/>
  <c r="AMQ113" i="4" s="1"/>
  <c r="AMR113" i="4" s="1"/>
  <c r="AMS113" i="4" s="1"/>
  <c r="AMT113" i="4" s="1"/>
  <c r="AMU113" i="4" s="1"/>
  <c r="AMV113" i="4" s="1"/>
  <c r="AMW113" i="4" s="1"/>
  <c r="AMX113" i="4" s="1"/>
  <c r="AMY113" i="4" s="1"/>
  <c r="AMZ113" i="4" s="1"/>
  <c r="ANA113" i="4" s="1"/>
  <c r="ANB113" i="4" s="1"/>
  <c r="ANC113" i="4" s="1"/>
  <c r="AND113" i="4" s="1"/>
  <c r="ANE113" i="4" s="1"/>
  <c r="ANF113" i="4" s="1"/>
  <c r="ANG113" i="4" s="1"/>
  <c r="ANH113" i="4" s="1"/>
  <c r="ANI113" i="4" s="1"/>
  <c r="ANJ113" i="4" s="1"/>
  <c r="ANK113" i="4" s="1"/>
  <c r="ANL113" i="4" s="1"/>
  <c r="ANM113" i="4" s="1"/>
  <c r="ANN113" i="4" s="1"/>
  <c r="ANO113" i="4" s="1"/>
  <c r="ANP113" i="4" s="1"/>
  <c r="ANQ113" i="4" s="1"/>
  <c r="ANR113" i="4" s="1"/>
  <c r="ANS113" i="4" s="1"/>
  <c r="ANT113" i="4" s="1"/>
  <c r="ANU113" i="4" s="1"/>
  <c r="ANV113" i="4" s="1"/>
  <c r="ANW113" i="4" s="1"/>
  <c r="ANX113" i="4" s="1"/>
  <c r="ANY113" i="4" s="1"/>
  <c r="ANZ113" i="4" s="1"/>
  <c r="AOA113" i="4" s="1"/>
  <c r="AOB113" i="4" s="1"/>
  <c r="AOC113" i="4" s="1"/>
  <c r="AOD113" i="4" s="1"/>
  <c r="AOE113" i="4" s="1"/>
  <c r="AOF113" i="4" s="1"/>
  <c r="AOG113" i="4" s="1"/>
  <c r="AOH113" i="4" s="1"/>
  <c r="AOI113" i="4" s="1"/>
  <c r="AOJ113" i="4" s="1"/>
  <c r="AOK113" i="4" s="1"/>
  <c r="AOL113" i="4" s="1"/>
  <c r="AOM113" i="4" s="1"/>
  <c r="AON113" i="4" s="1"/>
  <c r="AOO113" i="4" s="1"/>
  <c r="AOP113" i="4" s="1"/>
  <c r="AOQ113" i="4" s="1"/>
  <c r="AOR113" i="4" s="1"/>
  <c r="AOS113" i="4" s="1"/>
  <c r="AOT113" i="4" s="1"/>
  <c r="AOU113" i="4" s="1"/>
  <c r="AOV113" i="4" s="1"/>
  <c r="AOW113" i="4" s="1"/>
  <c r="AOX113" i="4" s="1"/>
  <c r="AOY113" i="4" s="1"/>
  <c r="AOZ113" i="4" s="1"/>
  <c r="APA113" i="4" s="1"/>
  <c r="APB113" i="4" s="1"/>
  <c r="APC113" i="4" s="1"/>
  <c r="APD113" i="4" s="1"/>
  <c r="APE113" i="4" s="1"/>
  <c r="APF113" i="4" s="1"/>
  <c r="APG113" i="4" s="1"/>
  <c r="APH113" i="4" s="1"/>
  <c r="API113" i="4" s="1"/>
  <c r="APJ113" i="4" s="1"/>
  <c r="APK113" i="4" s="1"/>
  <c r="APL113" i="4" s="1"/>
  <c r="APM113" i="4" s="1"/>
  <c r="APN113" i="4" s="1"/>
  <c r="APO113" i="4" s="1"/>
  <c r="APP113" i="4" s="1"/>
  <c r="APQ113" i="4" s="1"/>
  <c r="APR113" i="4" s="1"/>
  <c r="AML113" i="4" s="1"/>
  <c r="AMO66" i="4"/>
  <c r="AMP66" i="4" s="1"/>
  <c r="AMQ66" i="4" s="1"/>
  <c r="AMR66" i="4" s="1"/>
  <c r="AMS66" i="4" s="1"/>
  <c r="AMT66" i="4" s="1"/>
  <c r="AMU66" i="4" s="1"/>
  <c r="AMV66" i="4" s="1"/>
  <c r="AMW66" i="4" s="1"/>
  <c r="AMX66" i="4" s="1"/>
  <c r="AMY66" i="4" s="1"/>
  <c r="AMZ66" i="4" s="1"/>
  <c r="ANA66" i="4" s="1"/>
  <c r="ANB66" i="4" s="1"/>
  <c r="ANC66" i="4" s="1"/>
  <c r="AND66" i="4" s="1"/>
  <c r="ANE66" i="4" s="1"/>
  <c r="ANF66" i="4" s="1"/>
  <c r="ANG66" i="4" s="1"/>
  <c r="ANH66" i="4" s="1"/>
  <c r="ANI66" i="4" s="1"/>
  <c r="ANJ66" i="4" s="1"/>
  <c r="ANK66" i="4" s="1"/>
  <c r="ANL66" i="4" s="1"/>
  <c r="ANM66" i="4" s="1"/>
  <c r="ANN66" i="4" s="1"/>
  <c r="ANO66" i="4" s="1"/>
  <c r="ANP66" i="4" s="1"/>
  <c r="ANQ66" i="4" s="1"/>
  <c r="ANR66" i="4" s="1"/>
  <c r="ANS66" i="4" s="1"/>
  <c r="ANT66" i="4" s="1"/>
  <c r="ANU66" i="4" s="1"/>
  <c r="ANV66" i="4" s="1"/>
  <c r="ANW66" i="4" s="1"/>
  <c r="ANX66" i="4" s="1"/>
  <c r="ANY66" i="4" s="1"/>
  <c r="ANZ66" i="4" s="1"/>
  <c r="AOA66" i="4" s="1"/>
  <c r="AOB66" i="4" s="1"/>
  <c r="AOC66" i="4" s="1"/>
  <c r="AOD66" i="4" s="1"/>
  <c r="AOE66" i="4" s="1"/>
  <c r="AOF66" i="4" s="1"/>
  <c r="AOG66" i="4" s="1"/>
  <c r="AOH66" i="4" s="1"/>
  <c r="AOI66" i="4" s="1"/>
  <c r="AOJ66" i="4" s="1"/>
  <c r="AOK66" i="4" s="1"/>
  <c r="AOL66" i="4" s="1"/>
  <c r="AOM66" i="4" s="1"/>
  <c r="AON66" i="4" s="1"/>
  <c r="AOO66" i="4" s="1"/>
  <c r="AOP66" i="4" s="1"/>
  <c r="AOQ66" i="4" s="1"/>
  <c r="AOR66" i="4" s="1"/>
  <c r="AOS66" i="4" s="1"/>
  <c r="AOT66" i="4" s="1"/>
  <c r="AOU66" i="4" s="1"/>
  <c r="AOV66" i="4" s="1"/>
  <c r="AOW66" i="4" s="1"/>
  <c r="AOX66" i="4" s="1"/>
  <c r="AOY66" i="4" s="1"/>
  <c r="AOZ66" i="4" s="1"/>
  <c r="APA66" i="4" s="1"/>
  <c r="APB66" i="4" s="1"/>
  <c r="APC66" i="4" s="1"/>
  <c r="APD66" i="4" s="1"/>
  <c r="APE66" i="4" s="1"/>
  <c r="APF66" i="4" s="1"/>
  <c r="APG66" i="4" s="1"/>
  <c r="APH66" i="4" s="1"/>
  <c r="API66" i="4" s="1"/>
  <c r="APJ66" i="4" s="1"/>
  <c r="APK66" i="4" s="1"/>
  <c r="APL66" i="4" s="1"/>
  <c r="APM66" i="4" s="1"/>
  <c r="APN66" i="4" s="1"/>
  <c r="APO66" i="4" s="1"/>
  <c r="APP66" i="4" s="1"/>
  <c r="APQ66" i="4" s="1"/>
  <c r="APR66" i="4" s="1"/>
  <c r="AML66" i="4" s="1"/>
  <c r="AMO28" i="4"/>
  <c r="AMP28" i="4" s="1"/>
  <c r="AMQ28" i="4" s="1"/>
  <c r="AMR28" i="4" s="1"/>
  <c r="AMS28" i="4" s="1"/>
  <c r="AMT28" i="4" s="1"/>
  <c r="AMU28" i="4" s="1"/>
  <c r="AMV28" i="4" s="1"/>
  <c r="AMW28" i="4" s="1"/>
  <c r="AMX28" i="4" s="1"/>
  <c r="AMY28" i="4" s="1"/>
  <c r="AMZ28" i="4" s="1"/>
  <c r="ANA28" i="4" s="1"/>
  <c r="ANB28" i="4" s="1"/>
  <c r="ANC28" i="4" s="1"/>
  <c r="AND28" i="4" s="1"/>
  <c r="ANE28" i="4" s="1"/>
  <c r="ANF28" i="4" s="1"/>
  <c r="ANG28" i="4" s="1"/>
  <c r="ANH28" i="4" s="1"/>
  <c r="ANI28" i="4" s="1"/>
  <c r="ANJ28" i="4" s="1"/>
  <c r="ANK28" i="4" s="1"/>
  <c r="ANL28" i="4" s="1"/>
  <c r="ANM28" i="4" s="1"/>
  <c r="ANN28" i="4" s="1"/>
  <c r="ANO28" i="4" s="1"/>
  <c r="ANP28" i="4" s="1"/>
  <c r="ANQ28" i="4" s="1"/>
  <c r="ANR28" i="4" s="1"/>
  <c r="ANS28" i="4" s="1"/>
  <c r="ANT28" i="4" s="1"/>
  <c r="ANU28" i="4" s="1"/>
  <c r="ANV28" i="4" s="1"/>
  <c r="ANW28" i="4" s="1"/>
  <c r="ANX28" i="4" s="1"/>
  <c r="ANY28" i="4" s="1"/>
  <c r="ANZ28" i="4" s="1"/>
  <c r="AOA28" i="4" s="1"/>
  <c r="AOB28" i="4" s="1"/>
  <c r="AOC28" i="4" s="1"/>
  <c r="AOD28" i="4" s="1"/>
  <c r="AOE28" i="4" s="1"/>
  <c r="AOF28" i="4" s="1"/>
  <c r="AOG28" i="4" s="1"/>
  <c r="AOH28" i="4" s="1"/>
  <c r="AOI28" i="4" s="1"/>
  <c r="AOJ28" i="4" s="1"/>
  <c r="AOK28" i="4" s="1"/>
  <c r="AOL28" i="4" s="1"/>
  <c r="AOM28" i="4" s="1"/>
  <c r="AON28" i="4" s="1"/>
  <c r="AOO28" i="4" s="1"/>
  <c r="AOP28" i="4" s="1"/>
  <c r="AOQ28" i="4" s="1"/>
  <c r="AOR28" i="4" s="1"/>
  <c r="AOS28" i="4" s="1"/>
  <c r="AOT28" i="4" s="1"/>
  <c r="AOU28" i="4" s="1"/>
  <c r="AOV28" i="4" s="1"/>
  <c r="AOW28" i="4" s="1"/>
  <c r="AOX28" i="4" s="1"/>
  <c r="AOY28" i="4" s="1"/>
  <c r="AOZ28" i="4" s="1"/>
  <c r="APA28" i="4" s="1"/>
  <c r="APB28" i="4" s="1"/>
  <c r="APC28" i="4" s="1"/>
  <c r="APD28" i="4" s="1"/>
  <c r="APE28" i="4" s="1"/>
  <c r="APF28" i="4" s="1"/>
  <c r="APG28" i="4" s="1"/>
  <c r="APH28" i="4" s="1"/>
  <c r="API28" i="4" s="1"/>
  <c r="APJ28" i="4" s="1"/>
  <c r="APK28" i="4" s="1"/>
  <c r="APL28" i="4" s="1"/>
  <c r="APM28" i="4" s="1"/>
  <c r="APN28" i="4" s="1"/>
  <c r="APO28" i="4" s="1"/>
  <c r="APP28" i="4" s="1"/>
  <c r="APQ28" i="4" s="1"/>
  <c r="APR28" i="4" s="1"/>
  <c r="AML28" i="4" s="1"/>
  <c r="AMO48" i="4"/>
  <c r="AMP48" i="4" s="1"/>
  <c r="AMQ48" i="4" s="1"/>
  <c r="AMR48" i="4" s="1"/>
  <c r="AMS48" i="4" s="1"/>
  <c r="AMT48" i="4" s="1"/>
  <c r="AMU48" i="4" s="1"/>
  <c r="AMV48" i="4" s="1"/>
  <c r="AMW48" i="4" s="1"/>
  <c r="AMX48" i="4" s="1"/>
  <c r="AMY48" i="4" s="1"/>
  <c r="AMZ48" i="4" s="1"/>
  <c r="ANA48" i="4" s="1"/>
  <c r="ANB48" i="4" s="1"/>
  <c r="ANC48" i="4" s="1"/>
  <c r="AND48" i="4" s="1"/>
  <c r="ANE48" i="4" s="1"/>
  <c r="ANF48" i="4" s="1"/>
  <c r="ANG48" i="4" s="1"/>
  <c r="ANH48" i="4" s="1"/>
  <c r="ANI48" i="4" s="1"/>
  <c r="ANJ48" i="4" s="1"/>
  <c r="ANK48" i="4" s="1"/>
  <c r="ANL48" i="4" s="1"/>
  <c r="ANM48" i="4" s="1"/>
  <c r="ANN48" i="4" s="1"/>
  <c r="ANO48" i="4" s="1"/>
  <c r="ANP48" i="4" s="1"/>
  <c r="ANQ48" i="4" s="1"/>
  <c r="ANR48" i="4" s="1"/>
  <c r="ANS48" i="4" s="1"/>
  <c r="ANT48" i="4" s="1"/>
  <c r="ANU48" i="4" s="1"/>
  <c r="ANV48" i="4" s="1"/>
  <c r="ANW48" i="4" s="1"/>
  <c r="ANX48" i="4" s="1"/>
  <c r="ANY48" i="4" s="1"/>
  <c r="ANZ48" i="4" s="1"/>
  <c r="AOA48" i="4" s="1"/>
  <c r="AOB48" i="4" s="1"/>
  <c r="AOC48" i="4" s="1"/>
  <c r="AOD48" i="4" s="1"/>
  <c r="AOE48" i="4" s="1"/>
  <c r="AOF48" i="4" s="1"/>
  <c r="AOG48" i="4" s="1"/>
  <c r="AOH48" i="4" s="1"/>
  <c r="AOI48" i="4" s="1"/>
  <c r="AOJ48" i="4" s="1"/>
  <c r="AOK48" i="4" s="1"/>
  <c r="AOL48" i="4" s="1"/>
  <c r="AOM48" i="4" s="1"/>
  <c r="AON48" i="4" s="1"/>
  <c r="AOO48" i="4" s="1"/>
  <c r="AOP48" i="4" s="1"/>
  <c r="AOQ48" i="4" s="1"/>
  <c r="AOR48" i="4" s="1"/>
  <c r="AOS48" i="4" s="1"/>
  <c r="AOT48" i="4" s="1"/>
  <c r="AOU48" i="4" s="1"/>
  <c r="AOV48" i="4" s="1"/>
  <c r="AOW48" i="4" s="1"/>
  <c r="AOX48" i="4" s="1"/>
  <c r="AOY48" i="4" s="1"/>
  <c r="AOZ48" i="4" s="1"/>
  <c r="APA48" i="4" s="1"/>
  <c r="APB48" i="4" s="1"/>
  <c r="APC48" i="4" s="1"/>
  <c r="APD48" i="4" s="1"/>
  <c r="APE48" i="4" s="1"/>
  <c r="APF48" i="4" s="1"/>
  <c r="APG48" i="4" s="1"/>
  <c r="APH48" i="4" s="1"/>
  <c r="API48" i="4" s="1"/>
  <c r="APJ48" i="4" s="1"/>
  <c r="APK48" i="4" s="1"/>
  <c r="APL48" i="4" s="1"/>
  <c r="APM48" i="4" s="1"/>
  <c r="APN48" i="4" s="1"/>
  <c r="APO48" i="4" s="1"/>
  <c r="APP48" i="4" s="1"/>
  <c r="APQ48" i="4" s="1"/>
  <c r="APR48" i="4" s="1"/>
  <c r="AML48" i="4" s="1"/>
  <c r="AMO130" i="4"/>
  <c r="AMP130" i="4" s="1"/>
  <c r="AMQ130" i="4" s="1"/>
  <c r="AMR130" i="4" s="1"/>
  <c r="AMS130" i="4" s="1"/>
  <c r="AMT130" i="4" s="1"/>
  <c r="AMU130" i="4" s="1"/>
  <c r="AMV130" i="4" s="1"/>
  <c r="AMW130" i="4" s="1"/>
  <c r="AMX130" i="4" s="1"/>
  <c r="AMY130" i="4" s="1"/>
  <c r="AMZ130" i="4" s="1"/>
  <c r="ANA130" i="4" s="1"/>
  <c r="ANB130" i="4" s="1"/>
  <c r="ANC130" i="4" s="1"/>
  <c r="AND130" i="4" s="1"/>
  <c r="ANE130" i="4" s="1"/>
  <c r="ANF130" i="4" s="1"/>
  <c r="ANG130" i="4" s="1"/>
  <c r="ANH130" i="4" s="1"/>
  <c r="ANI130" i="4" s="1"/>
  <c r="ANJ130" i="4" s="1"/>
  <c r="ANK130" i="4" s="1"/>
  <c r="ANL130" i="4" s="1"/>
  <c r="ANM130" i="4" s="1"/>
  <c r="ANN130" i="4" s="1"/>
  <c r="ANO130" i="4" s="1"/>
  <c r="ANP130" i="4" s="1"/>
  <c r="ANQ130" i="4" s="1"/>
  <c r="ANR130" i="4" s="1"/>
  <c r="ANS130" i="4" s="1"/>
  <c r="ANT130" i="4" s="1"/>
  <c r="ANU130" i="4" s="1"/>
  <c r="ANV130" i="4" s="1"/>
  <c r="ANW130" i="4" s="1"/>
  <c r="ANX130" i="4" s="1"/>
  <c r="ANY130" i="4" s="1"/>
  <c r="ANZ130" i="4" s="1"/>
  <c r="AOA130" i="4" s="1"/>
  <c r="AOB130" i="4" s="1"/>
  <c r="AOC130" i="4" s="1"/>
  <c r="AOD130" i="4" s="1"/>
  <c r="AOE130" i="4" s="1"/>
  <c r="AOF130" i="4" s="1"/>
  <c r="AOG130" i="4" s="1"/>
  <c r="AOH130" i="4" s="1"/>
  <c r="AOI130" i="4" s="1"/>
  <c r="AOJ130" i="4" s="1"/>
  <c r="AOK130" i="4" s="1"/>
  <c r="AOL130" i="4" s="1"/>
  <c r="AOM130" i="4" s="1"/>
  <c r="AON130" i="4" s="1"/>
  <c r="AOO130" i="4" s="1"/>
  <c r="AOP130" i="4" s="1"/>
  <c r="AOQ130" i="4" s="1"/>
  <c r="AOR130" i="4" s="1"/>
  <c r="AOS130" i="4" s="1"/>
  <c r="AOT130" i="4" s="1"/>
  <c r="AOU130" i="4" s="1"/>
  <c r="AOV130" i="4" s="1"/>
  <c r="AOW130" i="4" s="1"/>
  <c r="AOX130" i="4" s="1"/>
  <c r="AOY130" i="4" s="1"/>
  <c r="AOZ130" i="4" s="1"/>
  <c r="APA130" i="4" s="1"/>
  <c r="APB130" i="4" s="1"/>
  <c r="APC130" i="4" s="1"/>
  <c r="APD130" i="4" s="1"/>
  <c r="APE130" i="4" s="1"/>
  <c r="APF130" i="4" s="1"/>
  <c r="APG130" i="4" s="1"/>
  <c r="APH130" i="4" s="1"/>
  <c r="API130" i="4" s="1"/>
  <c r="APJ130" i="4" s="1"/>
  <c r="APK130" i="4" s="1"/>
  <c r="APL130" i="4" s="1"/>
  <c r="APM130" i="4" s="1"/>
  <c r="APN130" i="4" s="1"/>
  <c r="APO130" i="4" s="1"/>
  <c r="APP130" i="4" s="1"/>
  <c r="APQ130" i="4" s="1"/>
  <c r="APR130" i="4" s="1"/>
  <c r="AML130" i="4" s="1"/>
  <c r="AMO25" i="4"/>
  <c r="AMP25" i="4" s="1"/>
  <c r="AMQ25" i="4" s="1"/>
  <c r="AMR25" i="4" s="1"/>
  <c r="AMS25" i="4" s="1"/>
  <c r="AMT25" i="4" s="1"/>
  <c r="AMU25" i="4" s="1"/>
  <c r="AMV25" i="4" s="1"/>
  <c r="AMW25" i="4" s="1"/>
  <c r="AMX25" i="4" s="1"/>
  <c r="AMY25" i="4" s="1"/>
  <c r="AMZ25" i="4" s="1"/>
  <c r="ANA25" i="4" s="1"/>
  <c r="ANB25" i="4" s="1"/>
  <c r="ANC25" i="4" s="1"/>
  <c r="AND25" i="4" s="1"/>
  <c r="ANE25" i="4" s="1"/>
  <c r="ANF25" i="4" s="1"/>
  <c r="ANG25" i="4" s="1"/>
  <c r="ANH25" i="4" s="1"/>
  <c r="ANI25" i="4" s="1"/>
  <c r="ANJ25" i="4" s="1"/>
  <c r="ANK25" i="4" s="1"/>
  <c r="ANL25" i="4" s="1"/>
  <c r="ANM25" i="4" s="1"/>
  <c r="ANN25" i="4" s="1"/>
  <c r="ANO25" i="4" s="1"/>
  <c r="ANP25" i="4" s="1"/>
  <c r="ANQ25" i="4" s="1"/>
  <c r="ANR25" i="4" s="1"/>
  <c r="ANS25" i="4" s="1"/>
  <c r="ANT25" i="4" s="1"/>
  <c r="ANU25" i="4" s="1"/>
  <c r="ANV25" i="4" s="1"/>
  <c r="ANW25" i="4" s="1"/>
  <c r="ANX25" i="4" s="1"/>
  <c r="ANY25" i="4" s="1"/>
  <c r="ANZ25" i="4" s="1"/>
  <c r="AOA25" i="4" s="1"/>
  <c r="AOB25" i="4" s="1"/>
  <c r="AOC25" i="4" s="1"/>
  <c r="AOD25" i="4" s="1"/>
  <c r="AOE25" i="4" s="1"/>
  <c r="AOF25" i="4" s="1"/>
  <c r="AOG25" i="4" s="1"/>
  <c r="AOH25" i="4" s="1"/>
  <c r="AOI25" i="4" s="1"/>
  <c r="AOJ25" i="4" s="1"/>
  <c r="AOK25" i="4" s="1"/>
  <c r="AOL25" i="4" s="1"/>
  <c r="AOM25" i="4" s="1"/>
  <c r="AON25" i="4" s="1"/>
  <c r="AOO25" i="4" s="1"/>
  <c r="AOP25" i="4" s="1"/>
  <c r="AOQ25" i="4" s="1"/>
  <c r="AOR25" i="4" s="1"/>
  <c r="AOS25" i="4" s="1"/>
  <c r="AOT25" i="4" s="1"/>
  <c r="AOU25" i="4" s="1"/>
  <c r="AOV25" i="4" s="1"/>
  <c r="AOW25" i="4" s="1"/>
  <c r="AOX25" i="4" s="1"/>
  <c r="AOY25" i="4" s="1"/>
  <c r="AOZ25" i="4" s="1"/>
  <c r="APA25" i="4" s="1"/>
  <c r="APB25" i="4" s="1"/>
  <c r="APC25" i="4" s="1"/>
  <c r="APD25" i="4" s="1"/>
  <c r="APE25" i="4" s="1"/>
  <c r="APF25" i="4" s="1"/>
  <c r="APG25" i="4" s="1"/>
  <c r="APH25" i="4" s="1"/>
  <c r="API25" i="4" s="1"/>
  <c r="APJ25" i="4" s="1"/>
  <c r="APK25" i="4" s="1"/>
  <c r="APL25" i="4" s="1"/>
  <c r="APM25" i="4" s="1"/>
  <c r="APN25" i="4" s="1"/>
  <c r="APO25" i="4" s="1"/>
  <c r="APP25" i="4" s="1"/>
  <c r="APQ25" i="4" s="1"/>
  <c r="APR25" i="4" s="1"/>
  <c r="AML25" i="4" s="1"/>
  <c r="AMO5" i="4"/>
  <c r="AMP5" i="4" s="1"/>
  <c r="AMQ5" i="4" s="1"/>
  <c r="AMR5" i="4" s="1"/>
  <c r="AMS5" i="4" s="1"/>
  <c r="AMT5" i="4" s="1"/>
  <c r="AMU5" i="4" s="1"/>
  <c r="AMV5" i="4" s="1"/>
  <c r="AMW5" i="4" s="1"/>
  <c r="AMX5" i="4" s="1"/>
  <c r="AMY5" i="4" s="1"/>
  <c r="AMZ5" i="4" s="1"/>
  <c r="ANA5" i="4" s="1"/>
  <c r="ANB5" i="4" s="1"/>
  <c r="ANC5" i="4" s="1"/>
  <c r="AND5" i="4" s="1"/>
  <c r="ANE5" i="4" s="1"/>
  <c r="ANF5" i="4" s="1"/>
  <c r="ANG5" i="4" s="1"/>
  <c r="ANH5" i="4" s="1"/>
  <c r="ANI5" i="4" s="1"/>
  <c r="ANJ5" i="4" s="1"/>
  <c r="ANK5" i="4" s="1"/>
  <c r="ANL5" i="4" s="1"/>
  <c r="ANM5" i="4" s="1"/>
  <c r="ANN5" i="4" s="1"/>
  <c r="ANO5" i="4" s="1"/>
  <c r="ANP5" i="4" s="1"/>
  <c r="ANQ5" i="4" s="1"/>
  <c r="ANR5" i="4" s="1"/>
  <c r="ANS5" i="4" s="1"/>
  <c r="ANT5" i="4" s="1"/>
  <c r="ANU5" i="4" s="1"/>
  <c r="ANV5" i="4" s="1"/>
  <c r="ANW5" i="4" s="1"/>
  <c r="ANX5" i="4" s="1"/>
  <c r="ANY5" i="4" s="1"/>
  <c r="ANZ5" i="4" s="1"/>
  <c r="AOA5" i="4" s="1"/>
  <c r="AOB5" i="4" s="1"/>
  <c r="AOC5" i="4" s="1"/>
  <c r="AOD5" i="4" s="1"/>
  <c r="AOE5" i="4" s="1"/>
  <c r="AOF5" i="4" s="1"/>
  <c r="AOG5" i="4" s="1"/>
  <c r="AOH5" i="4" s="1"/>
  <c r="AOI5" i="4" s="1"/>
  <c r="AOJ5" i="4" s="1"/>
  <c r="AOK5" i="4" s="1"/>
  <c r="AOL5" i="4" s="1"/>
  <c r="AOM5" i="4" s="1"/>
  <c r="AON5" i="4" s="1"/>
  <c r="AOO5" i="4" s="1"/>
  <c r="AOP5" i="4" s="1"/>
  <c r="AOQ5" i="4" s="1"/>
  <c r="AOR5" i="4" s="1"/>
  <c r="AOS5" i="4" s="1"/>
  <c r="AOT5" i="4" s="1"/>
  <c r="AOU5" i="4" s="1"/>
  <c r="AOV5" i="4" s="1"/>
  <c r="AOW5" i="4" s="1"/>
  <c r="AOX5" i="4" s="1"/>
  <c r="AOY5" i="4" s="1"/>
  <c r="AOZ5" i="4" s="1"/>
  <c r="APA5" i="4" s="1"/>
  <c r="APB5" i="4" s="1"/>
  <c r="APC5" i="4" s="1"/>
  <c r="APD5" i="4" s="1"/>
  <c r="APE5" i="4" s="1"/>
  <c r="APF5" i="4" s="1"/>
  <c r="APG5" i="4" s="1"/>
  <c r="APH5" i="4" s="1"/>
  <c r="API5" i="4" s="1"/>
  <c r="APJ5" i="4" s="1"/>
  <c r="APK5" i="4" s="1"/>
  <c r="APL5" i="4" s="1"/>
  <c r="APM5" i="4" s="1"/>
  <c r="APN5" i="4" s="1"/>
  <c r="APO5" i="4" s="1"/>
  <c r="APP5" i="4" s="1"/>
  <c r="APQ5" i="4" s="1"/>
  <c r="APR5" i="4" s="1"/>
  <c r="AML5" i="4" s="1"/>
  <c r="AMO60" i="4"/>
  <c r="AMP60" i="4" s="1"/>
  <c r="AMQ60" i="4" s="1"/>
  <c r="AMR60" i="4" s="1"/>
  <c r="AMS60" i="4" s="1"/>
  <c r="AMT60" i="4" s="1"/>
  <c r="AMU60" i="4" s="1"/>
  <c r="AMV60" i="4" s="1"/>
  <c r="AMW60" i="4" s="1"/>
  <c r="AMX60" i="4" s="1"/>
  <c r="AMY60" i="4" s="1"/>
  <c r="AMZ60" i="4" s="1"/>
  <c r="ANA60" i="4" s="1"/>
  <c r="ANB60" i="4" s="1"/>
  <c r="ANC60" i="4" s="1"/>
  <c r="AND60" i="4" s="1"/>
  <c r="ANE60" i="4" s="1"/>
  <c r="ANF60" i="4" s="1"/>
  <c r="ANG60" i="4" s="1"/>
  <c r="ANH60" i="4" s="1"/>
  <c r="ANI60" i="4" s="1"/>
  <c r="ANJ60" i="4" s="1"/>
  <c r="ANK60" i="4" s="1"/>
  <c r="ANL60" i="4" s="1"/>
  <c r="ANM60" i="4" s="1"/>
  <c r="ANN60" i="4" s="1"/>
  <c r="ANO60" i="4" s="1"/>
  <c r="ANP60" i="4" s="1"/>
  <c r="ANQ60" i="4" s="1"/>
  <c r="ANR60" i="4" s="1"/>
  <c r="ANS60" i="4" s="1"/>
  <c r="ANT60" i="4" s="1"/>
  <c r="ANU60" i="4" s="1"/>
  <c r="ANV60" i="4" s="1"/>
  <c r="ANW60" i="4" s="1"/>
  <c r="ANX60" i="4" s="1"/>
  <c r="ANY60" i="4" s="1"/>
  <c r="ANZ60" i="4" s="1"/>
  <c r="AOA60" i="4" s="1"/>
  <c r="AOB60" i="4" s="1"/>
  <c r="AOC60" i="4" s="1"/>
  <c r="AOD60" i="4" s="1"/>
  <c r="AOE60" i="4" s="1"/>
  <c r="AOF60" i="4" s="1"/>
  <c r="AOG60" i="4" s="1"/>
  <c r="AOH60" i="4" s="1"/>
  <c r="AOI60" i="4" s="1"/>
  <c r="AOJ60" i="4" s="1"/>
  <c r="AOK60" i="4" s="1"/>
  <c r="AOL60" i="4" s="1"/>
  <c r="AOM60" i="4" s="1"/>
  <c r="AON60" i="4" s="1"/>
  <c r="AOO60" i="4" s="1"/>
  <c r="AOP60" i="4" s="1"/>
  <c r="AOQ60" i="4" s="1"/>
  <c r="AOR60" i="4" s="1"/>
  <c r="AOS60" i="4" s="1"/>
  <c r="AOT60" i="4" s="1"/>
  <c r="AOU60" i="4" s="1"/>
  <c r="AOV60" i="4" s="1"/>
  <c r="AOW60" i="4" s="1"/>
  <c r="AOX60" i="4" s="1"/>
  <c r="AOY60" i="4" s="1"/>
  <c r="AOZ60" i="4" s="1"/>
  <c r="APA60" i="4" s="1"/>
  <c r="APB60" i="4" s="1"/>
  <c r="APC60" i="4" s="1"/>
  <c r="APD60" i="4" s="1"/>
  <c r="APE60" i="4" s="1"/>
  <c r="APF60" i="4" s="1"/>
  <c r="APG60" i="4" s="1"/>
  <c r="APH60" i="4" s="1"/>
  <c r="API60" i="4" s="1"/>
  <c r="APJ60" i="4" s="1"/>
  <c r="APK60" i="4" s="1"/>
  <c r="APL60" i="4" s="1"/>
  <c r="APM60" i="4" s="1"/>
  <c r="APN60" i="4" s="1"/>
  <c r="APO60" i="4" s="1"/>
  <c r="APP60" i="4" s="1"/>
  <c r="APQ60" i="4" s="1"/>
  <c r="APR60" i="4" s="1"/>
  <c r="AML60" i="4" s="1"/>
  <c r="AMO80" i="4"/>
  <c r="AMP80" i="4" s="1"/>
  <c r="AMQ80" i="4" s="1"/>
  <c r="AMR80" i="4" s="1"/>
  <c r="AMS80" i="4" s="1"/>
  <c r="AMT80" i="4" s="1"/>
  <c r="AMU80" i="4" s="1"/>
  <c r="AMV80" i="4" s="1"/>
  <c r="AMW80" i="4" s="1"/>
  <c r="AMX80" i="4" s="1"/>
  <c r="AMY80" i="4" s="1"/>
  <c r="AMZ80" i="4" s="1"/>
  <c r="ANA80" i="4" s="1"/>
  <c r="ANB80" i="4" s="1"/>
  <c r="ANC80" i="4" s="1"/>
  <c r="AND80" i="4" s="1"/>
  <c r="ANE80" i="4" s="1"/>
  <c r="ANF80" i="4" s="1"/>
  <c r="ANG80" i="4" s="1"/>
  <c r="ANH80" i="4" s="1"/>
  <c r="ANI80" i="4" s="1"/>
  <c r="ANJ80" i="4" s="1"/>
  <c r="ANK80" i="4" s="1"/>
  <c r="ANL80" i="4" s="1"/>
  <c r="ANM80" i="4" s="1"/>
  <c r="ANN80" i="4" s="1"/>
  <c r="ANO80" i="4" s="1"/>
  <c r="ANP80" i="4" s="1"/>
  <c r="ANQ80" i="4" s="1"/>
  <c r="ANR80" i="4" s="1"/>
  <c r="ANS80" i="4" s="1"/>
  <c r="ANT80" i="4" s="1"/>
  <c r="ANU80" i="4" s="1"/>
  <c r="ANV80" i="4" s="1"/>
  <c r="ANW80" i="4" s="1"/>
  <c r="ANX80" i="4" s="1"/>
  <c r="ANY80" i="4" s="1"/>
  <c r="ANZ80" i="4" s="1"/>
  <c r="AOA80" i="4" s="1"/>
  <c r="AOB80" i="4" s="1"/>
  <c r="AOC80" i="4" s="1"/>
  <c r="AOD80" i="4" s="1"/>
  <c r="AOE80" i="4" s="1"/>
  <c r="AOF80" i="4" s="1"/>
  <c r="AOG80" i="4" s="1"/>
  <c r="AOH80" i="4" s="1"/>
  <c r="AOI80" i="4" s="1"/>
  <c r="AOJ80" i="4" s="1"/>
  <c r="AOK80" i="4" s="1"/>
  <c r="AOL80" i="4" s="1"/>
  <c r="AOM80" i="4" s="1"/>
  <c r="AON80" i="4" s="1"/>
  <c r="AOO80" i="4" s="1"/>
  <c r="AOP80" i="4" s="1"/>
  <c r="AOQ80" i="4" s="1"/>
  <c r="AOR80" i="4" s="1"/>
  <c r="AOS80" i="4" s="1"/>
  <c r="AOT80" i="4" s="1"/>
  <c r="AOU80" i="4" s="1"/>
  <c r="AOV80" i="4" s="1"/>
  <c r="AOW80" i="4" s="1"/>
  <c r="AOX80" i="4" s="1"/>
  <c r="AOY80" i="4" s="1"/>
  <c r="AOZ80" i="4" s="1"/>
  <c r="APA80" i="4" s="1"/>
  <c r="APB80" i="4" s="1"/>
  <c r="APC80" i="4" s="1"/>
  <c r="APD80" i="4" s="1"/>
  <c r="APE80" i="4" s="1"/>
  <c r="APF80" i="4" s="1"/>
  <c r="APG80" i="4" s="1"/>
  <c r="APH80" i="4" s="1"/>
  <c r="API80" i="4" s="1"/>
  <c r="APJ80" i="4" s="1"/>
  <c r="APK80" i="4" s="1"/>
  <c r="APL80" i="4" s="1"/>
  <c r="APM80" i="4" s="1"/>
  <c r="APN80" i="4" s="1"/>
  <c r="APO80" i="4" s="1"/>
  <c r="APP80" i="4" s="1"/>
  <c r="APQ80" i="4" s="1"/>
  <c r="APR80" i="4" s="1"/>
  <c r="AML80" i="4" s="1"/>
  <c r="AMO119" i="4"/>
  <c r="AMP119" i="4" s="1"/>
  <c r="AMQ119" i="4" s="1"/>
  <c r="AMR119" i="4" s="1"/>
  <c r="AMS119" i="4" s="1"/>
  <c r="AMT119" i="4" s="1"/>
  <c r="AMU119" i="4" s="1"/>
  <c r="AMV119" i="4" s="1"/>
  <c r="AMW119" i="4" s="1"/>
  <c r="AMX119" i="4" s="1"/>
  <c r="AMY119" i="4" s="1"/>
  <c r="AMZ119" i="4" s="1"/>
  <c r="ANA119" i="4" s="1"/>
  <c r="ANB119" i="4" s="1"/>
  <c r="ANC119" i="4" s="1"/>
  <c r="AND119" i="4" s="1"/>
  <c r="ANE119" i="4" s="1"/>
  <c r="ANF119" i="4" s="1"/>
  <c r="ANG119" i="4" s="1"/>
  <c r="ANH119" i="4" s="1"/>
  <c r="ANI119" i="4" s="1"/>
  <c r="ANJ119" i="4" s="1"/>
  <c r="ANK119" i="4" s="1"/>
  <c r="ANL119" i="4" s="1"/>
  <c r="ANM119" i="4" s="1"/>
  <c r="ANN119" i="4" s="1"/>
  <c r="ANO119" i="4" s="1"/>
  <c r="ANP119" i="4" s="1"/>
  <c r="ANQ119" i="4" s="1"/>
  <c r="ANR119" i="4" s="1"/>
  <c r="ANS119" i="4" s="1"/>
  <c r="ANT119" i="4" s="1"/>
  <c r="ANU119" i="4" s="1"/>
  <c r="ANV119" i="4" s="1"/>
  <c r="ANW119" i="4" s="1"/>
  <c r="ANX119" i="4" s="1"/>
  <c r="ANY119" i="4" s="1"/>
  <c r="ANZ119" i="4" s="1"/>
  <c r="AOA119" i="4" s="1"/>
  <c r="AOB119" i="4" s="1"/>
  <c r="AOC119" i="4" s="1"/>
  <c r="AOD119" i="4" s="1"/>
  <c r="AOE119" i="4" s="1"/>
  <c r="AOF119" i="4" s="1"/>
  <c r="AOG119" i="4" s="1"/>
  <c r="AOH119" i="4" s="1"/>
  <c r="AOI119" i="4" s="1"/>
  <c r="AOJ119" i="4" s="1"/>
  <c r="AOK119" i="4" s="1"/>
  <c r="AOL119" i="4" s="1"/>
  <c r="AOM119" i="4" s="1"/>
  <c r="AON119" i="4" s="1"/>
  <c r="AOO119" i="4" s="1"/>
  <c r="AOP119" i="4" s="1"/>
  <c r="AOQ119" i="4" s="1"/>
  <c r="AOR119" i="4" s="1"/>
  <c r="AOS119" i="4" s="1"/>
  <c r="AOT119" i="4" s="1"/>
  <c r="AOU119" i="4" s="1"/>
  <c r="AOV119" i="4" s="1"/>
  <c r="AOW119" i="4" s="1"/>
  <c r="AOX119" i="4" s="1"/>
  <c r="AOY119" i="4" s="1"/>
  <c r="AOZ119" i="4" s="1"/>
  <c r="APA119" i="4" s="1"/>
  <c r="APB119" i="4" s="1"/>
  <c r="APC119" i="4" s="1"/>
  <c r="APD119" i="4" s="1"/>
  <c r="APE119" i="4" s="1"/>
  <c r="APF119" i="4" s="1"/>
  <c r="APG119" i="4" s="1"/>
  <c r="APH119" i="4" s="1"/>
  <c r="API119" i="4" s="1"/>
  <c r="APJ119" i="4" s="1"/>
  <c r="APK119" i="4" s="1"/>
  <c r="APL119" i="4" s="1"/>
  <c r="APM119" i="4" s="1"/>
  <c r="APN119" i="4" s="1"/>
  <c r="APO119" i="4" s="1"/>
  <c r="APP119" i="4" s="1"/>
  <c r="APQ119" i="4" s="1"/>
  <c r="APR119" i="4" s="1"/>
  <c r="AML119" i="4" s="1"/>
  <c r="AMO37" i="4"/>
  <c r="AMP37" i="4" s="1"/>
  <c r="AMQ37" i="4" s="1"/>
  <c r="AMR37" i="4" s="1"/>
  <c r="AMS37" i="4" s="1"/>
  <c r="AMT37" i="4" s="1"/>
  <c r="AMU37" i="4" s="1"/>
  <c r="AMV37" i="4" s="1"/>
  <c r="AMW37" i="4" s="1"/>
  <c r="AMX37" i="4" s="1"/>
  <c r="AMY37" i="4" s="1"/>
  <c r="AMZ37" i="4" s="1"/>
  <c r="ANA37" i="4" s="1"/>
  <c r="ANB37" i="4" s="1"/>
  <c r="ANC37" i="4" s="1"/>
  <c r="AND37" i="4" s="1"/>
  <c r="ANE37" i="4" s="1"/>
  <c r="ANF37" i="4" s="1"/>
  <c r="ANG37" i="4" s="1"/>
  <c r="ANH37" i="4" s="1"/>
  <c r="ANI37" i="4" s="1"/>
  <c r="ANJ37" i="4" s="1"/>
  <c r="ANK37" i="4" s="1"/>
  <c r="ANL37" i="4" s="1"/>
  <c r="ANM37" i="4" s="1"/>
  <c r="ANN37" i="4" s="1"/>
  <c r="ANO37" i="4" s="1"/>
  <c r="ANP37" i="4" s="1"/>
  <c r="ANQ37" i="4" s="1"/>
  <c r="ANR37" i="4" s="1"/>
  <c r="ANS37" i="4" s="1"/>
  <c r="ANT37" i="4" s="1"/>
  <c r="ANU37" i="4" s="1"/>
  <c r="ANV37" i="4" s="1"/>
  <c r="ANW37" i="4" s="1"/>
  <c r="ANX37" i="4" s="1"/>
  <c r="ANY37" i="4" s="1"/>
  <c r="ANZ37" i="4" s="1"/>
  <c r="AOA37" i="4" s="1"/>
  <c r="AOB37" i="4" s="1"/>
  <c r="AOC37" i="4" s="1"/>
  <c r="AOD37" i="4" s="1"/>
  <c r="AOE37" i="4" s="1"/>
  <c r="AOF37" i="4" s="1"/>
  <c r="AOG37" i="4" s="1"/>
  <c r="AOH37" i="4" s="1"/>
  <c r="AOI37" i="4" s="1"/>
  <c r="AOJ37" i="4" s="1"/>
  <c r="AOK37" i="4" s="1"/>
  <c r="AOL37" i="4" s="1"/>
  <c r="AOM37" i="4" s="1"/>
  <c r="AON37" i="4" s="1"/>
  <c r="AOO37" i="4" s="1"/>
  <c r="AOP37" i="4" s="1"/>
  <c r="AOQ37" i="4" s="1"/>
  <c r="AOR37" i="4" s="1"/>
  <c r="AOS37" i="4" s="1"/>
  <c r="AOT37" i="4" s="1"/>
  <c r="AOU37" i="4" s="1"/>
  <c r="AOV37" i="4" s="1"/>
  <c r="AOW37" i="4" s="1"/>
  <c r="AOX37" i="4" s="1"/>
  <c r="AOY37" i="4" s="1"/>
  <c r="AOZ37" i="4" s="1"/>
  <c r="APA37" i="4" s="1"/>
  <c r="APB37" i="4" s="1"/>
  <c r="APC37" i="4" s="1"/>
  <c r="APD37" i="4" s="1"/>
  <c r="APE37" i="4" s="1"/>
  <c r="APF37" i="4" s="1"/>
  <c r="APG37" i="4" s="1"/>
  <c r="APH37" i="4" s="1"/>
  <c r="API37" i="4" s="1"/>
  <c r="APJ37" i="4" s="1"/>
  <c r="APK37" i="4" s="1"/>
  <c r="APL37" i="4" s="1"/>
  <c r="APM37" i="4" s="1"/>
  <c r="APN37" i="4" s="1"/>
  <c r="APO37" i="4" s="1"/>
  <c r="APP37" i="4" s="1"/>
  <c r="APQ37" i="4" s="1"/>
  <c r="APR37" i="4" s="1"/>
  <c r="AML37" i="4" s="1"/>
  <c r="AMO70" i="4"/>
  <c r="AMP70" i="4" s="1"/>
  <c r="AMQ70" i="4" s="1"/>
  <c r="AMR70" i="4" s="1"/>
  <c r="AMS70" i="4" s="1"/>
  <c r="AMT70" i="4" s="1"/>
  <c r="AMU70" i="4" s="1"/>
  <c r="AMV70" i="4" s="1"/>
  <c r="AMW70" i="4" s="1"/>
  <c r="AMX70" i="4" s="1"/>
  <c r="AMY70" i="4" s="1"/>
  <c r="AMZ70" i="4" s="1"/>
  <c r="ANA70" i="4" s="1"/>
  <c r="ANB70" i="4" s="1"/>
  <c r="ANC70" i="4" s="1"/>
  <c r="AND70" i="4" s="1"/>
  <c r="ANE70" i="4" s="1"/>
  <c r="ANF70" i="4" s="1"/>
  <c r="ANG70" i="4" s="1"/>
  <c r="ANH70" i="4" s="1"/>
  <c r="ANI70" i="4" s="1"/>
  <c r="ANJ70" i="4" s="1"/>
  <c r="ANK70" i="4" s="1"/>
  <c r="ANL70" i="4" s="1"/>
  <c r="ANM70" i="4" s="1"/>
  <c r="ANN70" i="4" s="1"/>
  <c r="ANO70" i="4" s="1"/>
  <c r="ANP70" i="4" s="1"/>
  <c r="ANQ70" i="4" s="1"/>
  <c r="ANR70" i="4" s="1"/>
  <c r="ANS70" i="4" s="1"/>
  <c r="ANT70" i="4" s="1"/>
  <c r="ANU70" i="4" s="1"/>
  <c r="ANV70" i="4" s="1"/>
  <c r="ANW70" i="4" s="1"/>
  <c r="ANX70" i="4" s="1"/>
  <c r="ANY70" i="4" s="1"/>
  <c r="ANZ70" i="4" s="1"/>
  <c r="AOA70" i="4" s="1"/>
  <c r="AOB70" i="4" s="1"/>
  <c r="AOC70" i="4" s="1"/>
  <c r="AOD70" i="4" s="1"/>
  <c r="AOE70" i="4" s="1"/>
  <c r="AOF70" i="4" s="1"/>
  <c r="AOG70" i="4" s="1"/>
  <c r="AOH70" i="4" s="1"/>
  <c r="AOI70" i="4" s="1"/>
  <c r="AOJ70" i="4" s="1"/>
  <c r="AOK70" i="4" s="1"/>
  <c r="AOL70" i="4" s="1"/>
  <c r="AOM70" i="4" s="1"/>
  <c r="AON70" i="4" s="1"/>
  <c r="AOO70" i="4" s="1"/>
  <c r="AOP70" i="4" s="1"/>
  <c r="AOQ70" i="4" s="1"/>
  <c r="AOR70" i="4" s="1"/>
  <c r="AOS70" i="4" s="1"/>
  <c r="AOT70" i="4" s="1"/>
  <c r="AOU70" i="4" s="1"/>
  <c r="AOV70" i="4" s="1"/>
  <c r="AOW70" i="4" s="1"/>
  <c r="AOX70" i="4" s="1"/>
  <c r="AOY70" i="4" s="1"/>
  <c r="AOZ70" i="4" s="1"/>
  <c r="APA70" i="4" s="1"/>
  <c r="APB70" i="4" s="1"/>
  <c r="APC70" i="4" s="1"/>
  <c r="APD70" i="4" s="1"/>
  <c r="APE70" i="4" s="1"/>
  <c r="APF70" i="4" s="1"/>
  <c r="APG70" i="4" s="1"/>
  <c r="APH70" i="4" s="1"/>
  <c r="API70" i="4" s="1"/>
  <c r="APJ70" i="4" s="1"/>
  <c r="APK70" i="4" s="1"/>
  <c r="APL70" i="4" s="1"/>
  <c r="APM70" i="4" s="1"/>
  <c r="APN70" i="4" s="1"/>
  <c r="APO70" i="4" s="1"/>
  <c r="APP70" i="4" s="1"/>
  <c r="APQ70" i="4" s="1"/>
  <c r="APR70" i="4" s="1"/>
  <c r="AML70" i="4" s="1"/>
  <c r="AMO4" i="4"/>
  <c r="AMP4" i="4" s="1"/>
  <c r="AMQ4" i="4" s="1"/>
  <c r="AMR4" i="4" s="1"/>
  <c r="AMS4" i="4" s="1"/>
  <c r="AMT4" i="4" s="1"/>
  <c r="AMU4" i="4" s="1"/>
  <c r="AMV4" i="4" s="1"/>
  <c r="AMW4" i="4" s="1"/>
  <c r="AMX4" i="4" s="1"/>
  <c r="AMY4" i="4" s="1"/>
  <c r="AMZ4" i="4" s="1"/>
  <c r="ANA4" i="4" s="1"/>
  <c r="ANB4" i="4" s="1"/>
  <c r="ANC4" i="4" s="1"/>
  <c r="AND4" i="4" s="1"/>
  <c r="ANE4" i="4" s="1"/>
  <c r="ANF4" i="4" s="1"/>
  <c r="ANG4" i="4" s="1"/>
  <c r="ANH4" i="4" s="1"/>
  <c r="ANI4" i="4" s="1"/>
  <c r="ANJ4" i="4" s="1"/>
  <c r="ANK4" i="4" s="1"/>
  <c r="ANL4" i="4" s="1"/>
  <c r="ANM4" i="4" s="1"/>
  <c r="ANN4" i="4" s="1"/>
  <c r="ANO4" i="4" s="1"/>
  <c r="ANP4" i="4" s="1"/>
  <c r="ANQ4" i="4" s="1"/>
  <c r="ANR4" i="4" s="1"/>
  <c r="ANS4" i="4" s="1"/>
  <c r="ANT4" i="4" s="1"/>
  <c r="ANU4" i="4" s="1"/>
  <c r="ANV4" i="4" s="1"/>
  <c r="ANW4" i="4" s="1"/>
  <c r="ANX4" i="4" s="1"/>
  <c r="ANY4" i="4" s="1"/>
  <c r="ANZ4" i="4" s="1"/>
  <c r="AOA4" i="4" s="1"/>
  <c r="AOB4" i="4" s="1"/>
  <c r="AOC4" i="4" s="1"/>
  <c r="AOD4" i="4" s="1"/>
  <c r="AOE4" i="4" s="1"/>
  <c r="AOF4" i="4" s="1"/>
  <c r="AOG4" i="4" s="1"/>
  <c r="AOH4" i="4" s="1"/>
  <c r="AOI4" i="4" s="1"/>
  <c r="AOJ4" i="4" s="1"/>
  <c r="AOK4" i="4" s="1"/>
  <c r="AOL4" i="4" s="1"/>
  <c r="AOM4" i="4" s="1"/>
  <c r="AON4" i="4" s="1"/>
  <c r="AOO4" i="4" s="1"/>
  <c r="AOP4" i="4" s="1"/>
  <c r="AOQ4" i="4" s="1"/>
  <c r="AOR4" i="4" s="1"/>
  <c r="AOS4" i="4" s="1"/>
  <c r="AOT4" i="4" s="1"/>
  <c r="AOU4" i="4" s="1"/>
  <c r="AOV4" i="4" s="1"/>
  <c r="AOW4" i="4" s="1"/>
  <c r="AOX4" i="4" s="1"/>
  <c r="AOY4" i="4" s="1"/>
  <c r="AOZ4" i="4" s="1"/>
  <c r="APA4" i="4" s="1"/>
  <c r="APB4" i="4" s="1"/>
  <c r="APC4" i="4" s="1"/>
  <c r="APD4" i="4" s="1"/>
  <c r="APE4" i="4" s="1"/>
  <c r="APF4" i="4" s="1"/>
  <c r="APG4" i="4" s="1"/>
  <c r="APH4" i="4" s="1"/>
  <c r="API4" i="4" s="1"/>
  <c r="APJ4" i="4" s="1"/>
  <c r="APK4" i="4" s="1"/>
  <c r="APL4" i="4" s="1"/>
  <c r="APM4" i="4" s="1"/>
  <c r="APN4" i="4" s="1"/>
  <c r="APO4" i="4" s="1"/>
  <c r="APP4" i="4" s="1"/>
  <c r="APQ4" i="4" s="1"/>
  <c r="APR4" i="4" s="1"/>
  <c r="AML4" i="4" s="1"/>
  <c r="AMO86" i="4"/>
  <c r="AMP86" i="4" s="1"/>
  <c r="AMQ86" i="4" s="1"/>
  <c r="AMR86" i="4" s="1"/>
  <c r="AMS86" i="4" s="1"/>
  <c r="AMT86" i="4" s="1"/>
  <c r="AMU86" i="4" s="1"/>
  <c r="AMV86" i="4" s="1"/>
  <c r="AMW86" i="4" s="1"/>
  <c r="AMX86" i="4" s="1"/>
  <c r="AMY86" i="4" s="1"/>
  <c r="AMZ86" i="4" s="1"/>
  <c r="ANA86" i="4" s="1"/>
  <c r="ANB86" i="4" s="1"/>
  <c r="ANC86" i="4" s="1"/>
  <c r="AND86" i="4" s="1"/>
  <c r="ANE86" i="4" s="1"/>
  <c r="ANF86" i="4" s="1"/>
  <c r="ANG86" i="4" s="1"/>
  <c r="ANH86" i="4" s="1"/>
  <c r="ANI86" i="4" s="1"/>
  <c r="ANJ86" i="4" s="1"/>
  <c r="ANK86" i="4" s="1"/>
  <c r="ANL86" i="4" s="1"/>
  <c r="ANM86" i="4" s="1"/>
  <c r="ANN86" i="4" s="1"/>
  <c r="ANO86" i="4" s="1"/>
  <c r="ANP86" i="4" s="1"/>
  <c r="ANQ86" i="4" s="1"/>
  <c r="ANR86" i="4" s="1"/>
  <c r="ANS86" i="4" s="1"/>
  <c r="ANT86" i="4" s="1"/>
  <c r="ANU86" i="4" s="1"/>
  <c r="ANV86" i="4" s="1"/>
  <c r="ANW86" i="4" s="1"/>
  <c r="ANX86" i="4" s="1"/>
  <c r="ANY86" i="4" s="1"/>
  <c r="ANZ86" i="4" s="1"/>
  <c r="AOA86" i="4" s="1"/>
  <c r="AOB86" i="4" s="1"/>
  <c r="AOC86" i="4" s="1"/>
  <c r="AOD86" i="4" s="1"/>
  <c r="AOE86" i="4" s="1"/>
  <c r="AOF86" i="4" s="1"/>
  <c r="AOG86" i="4" s="1"/>
  <c r="AOH86" i="4" s="1"/>
  <c r="AOI86" i="4" s="1"/>
  <c r="AOJ86" i="4" s="1"/>
  <c r="AOK86" i="4" s="1"/>
  <c r="AOL86" i="4" s="1"/>
  <c r="AOM86" i="4" s="1"/>
  <c r="AON86" i="4" s="1"/>
  <c r="AOO86" i="4" s="1"/>
  <c r="AOP86" i="4" s="1"/>
  <c r="AOQ86" i="4" s="1"/>
  <c r="AOR86" i="4" s="1"/>
  <c r="AOS86" i="4" s="1"/>
  <c r="AOT86" i="4" s="1"/>
  <c r="AOU86" i="4" s="1"/>
  <c r="AOV86" i="4" s="1"/>
  <c r="AOW86" i="4" s="1"/>
  <c r="AOX86" i="4" s="1"/>
  <c r="AOY86" i="4" s="1"/>
  <c r="AOZ86" i="4" s="1"/>
  <c r="APA86" i="4" s="1"/>
  <c r="APB86" i="4" s="1"/>
  <c r="APC86" i="4" s="1"/>
  <c r="APD86" i="4" s="1"/>
  <c r="APE86" i="4" s="1"/>
  <c r="APF86" i="4" s="1"/>
  <c r="APG86" i="4" s="1"/>
  <c r="APH86" i="4" s="1"/>
  <c r="API86" i="4" s="1"/>
  <c r="APJ86" i="4" s="1"/>
  <c r="APK86" i="4" s="1"/>
  <c r="APL86" i="4" s="1"/>
  <c r="APM86" i="4" s="1"/>
  <c r="APN86" i="4" s="1"/>
  <c r="APO86" i="4" s="1"/>
  <c r="APP86" i="4" s="1"/>
  <c r="APQ86" i="4" s="1"/>
  <c r="APR86" i="4" s="1"/>
  <c r="AML86" i="4" s="1"/>
  <c r="AMO45" i="4"/>
  <c r="AMP45" i="4" s="1"/>
  <c r="AMQ45" i="4" s="1"/>
  <c r="AMR45" i="4" s="1"/>
  <c r="AMS45" i="4" s="1"/>
  <c r="AMT45" i="4" s="1"/>
  <c r="AMU45" i="4" s="1"/>
  <c r="AMV45" i="4" s="1"/>
  <c r="AMW45" i="4" s="1"/>
  <c r="AMX45" i="4" s="1"/>
  <c r="AMY45" i="4" s="1"/>
  <c r="AMZ45" i="4" s="1"/>
  <c r="ANA45" i="4" s="1"/>
  <c r="ANB45" i="4" s="1"/>
  <c r="ANC45" i="4" s="1"/>
  <c r="AND45" i="4" s="1"/>
  <c r="ANE45" i="4" s="1"/>
  <c r="ANF45" i="4" s="1"/>
  <c r="ANG45" i="4" s="1"/>
  <c r="ANH45" i="4" s="1"/>
  <c r="ANI45" i="4" s="1"/>
  <c r="ANJ45" i="4" s="1"/>
  <c r="ANK45" i="4" s="1"/>
  <c r="ANL45" i="4" s="1"/>
  <c r="ANM45" i="4" s="1"/>
  <c r="ANN45" i="4" s="1"/>
  <c r="ANO45" i="4" s="1"/>
  <c r="ANP45" i="4" s="1"/>
  <c r="ANQ45" i="4" s="1"/>
  <c r="ANR45" i="4" s="1"/>
  <c r="ANS45" i="4" s="1"/>
  <c r="ANT45" i="4" s="1"/>
  <c r="ANU45" i="4" s="1"/>
  <c r="ANV45" i="4" s="1"/>
  <c r="ANW45" i="4" s="1"/>
  <c r="ANX45" i="4" s="1"/>
  <c r="ANY45" i="4" s="1"/>
  <c r="ANZ45" i="4" s="1"/>
  <c r="AOA45" i="4" s="1"/>
  <c r="AOB45" i="4" s="1"/>
  <c r="AOC45" i="4" s="1"/>
  <c r="AOD45" i="4" s="1"/>
  <c r="AOE45" i="4" s="1"/>
  <c r="AOF45" i="4" s="1"/>
  <c r="AOG45" i="4" s="1"/>
  <c r="AOH45" i="4" s="1"/>
  <c r="AOI45" i="4" s="1"/>
  <c r="AOJ45" i="4" s="1"/>
  <c r="AOK45" i="4" s="1"/>
  <c r="AOL45" i="4" s="1"/>
  <c r="AOM45" i="4" s="1"/>
  <c r="AON45" i="4" s="1"/>
  <c r="AOO45" i="4" s="1"/>
  <c r="AOP45" i="4" s="1"/>
  <c r="AOQ45" i="4" s="1"/>
  <c r="AOR45" i="4" s="1"/>
  <c r="AOS45" i="4" s="1"/>
  <c r="AOT45" i="4" s="1"/>
  <c r="AOU45" i="4" s="1"/>
  <c r="AOV45" i="4" s="1"/>
  <c r="AOW45" i="4" s="1"/>
  <c r="AOX45" i="4" s="1"/>
  <c r="AOY45" i="4" s="1"/>
  <c r="AOZ45" i="4" s="1"/>
  <c r="APA45" i="4" s="1"/>
  <c r="APB45" i="4" s="1"/>
  <c r="APC45" i="4" s="1"/>
  <c r="APD45" i="4" s="1"/>
  <c r="APE45" i="4" s="1"/>
  <c r="APF45" i="4" s="1"/>
  <c r="APG45" i="4" s="1"/>
  <c r="APH45" i="4" s="1"/>
  <c r="API45" i="4" s="1"/>
  <c r="APJ45" i="4" s="1"/>
  <c r="APK45" i="4" s="1"/>
  <c r="APL45" i="4" s="1"/>
  <c r="APM45" i="4" s="1"/>
  <c r="APN45" i="4" s="1"/>
  <c r="APO45" i="4" s="1"/>
  <c r="APP45" i="4" s="1"/>
  <c r="APQ45" i="4" s="1"/>
  <c r="APR45" i="4" s="1"/>
  <c r="AML45" i="4" s="1"/>
  <c r="AMO83" i="4"/>
  <c r="AMP83" i="4" s="1"/>
  <c r="AMQ83" i="4" s="1"/>
  <c r="AMR83" i="4" s="1"/>
  <c r="AMS83" i="4" s="1"/>
  <c r="AMT83" i="4" s="1"/>
  <c r="AMU83" i="4" s="1"/>
  <c r="AMV83" i="4" s="1"/>
  <c r="AMW83" i="4" s="1"/>
  <c r="AMX83" i="4" s="1"/>
  <c r="AMY83" i="4" s="1"/>
  <c r="AMZ83" i="4" s="1"/>
  <c r="ANA83" i="4" s="1"/>
  <c r="ANB83" i="4" s="1"/>
  <c r="ANC83" i="4" s="1"/>
  <c r="AND83" i="4" s="1"/>
  <c r="ANE83" i="4" s="1"/>
  <c r="ANF83" i="4" s="1"/>
  <c r="ANG83" i="4" s="1"/>
  <c r="ANH83" i="4" s="1"/>
  <c r="ANI83" i="4" s="1"/>
  <c r="ANJ83" i="4" s="1"/>
  <c r="ANK83" i="4" s="1"/>
  <c r="ANL83" i="4" s="1"/>
  <c r="ANM83" i="4" s="1"/>
  <c r="ANN83" i="4" s="1"/>
  <c r="ANO83" i="4" s="1"/>
  <c r="ANP83" i="4" s="1"/>
  <c r="ANQ83" i="4" s="1"/>
  <c r="ANR83" i="4" s="1"/>
  <c r="ANS83" i="4" s="1"/>
  <c r="ANT83" i="4" s="1"/>
  <c r="ANU83" i="4" s="1"/>
  <c r="ANV83" i="4" s="1"/>
  <c r="ANW83" i="4" s="1"/>
  <c r="ANX83" i="4" s="1"/>
  <c r="ANY83" i="4" s="1"/>
  <c r="ANZ83" i="4" s="1"/>
  <c r="AOA83" i="4" s="1"/>
  <c r="AOB83" i="4" s="1"/>
  <c r="AOC83" i="4" s="1"/>
  <c r="AOD83" i="4" s="1"/>
  <c r="AOE83" i="4" s="1"/>
  <c r="AOF83" i="4" s="1"/>
  <c r="AOG83" i="4" s="1"/>
  <c r="AOH83" i="4" s="1"/>
  <c r="AOI83" i="4" s="1"/>
  <c r="AOJ83" i="4" s="1"/>
  <c r="AOK83" i="4" s="1"/>
  <c r="AOL83" i="4" s="1"/>
  <c r="AOM83" i="4" s="1"/>
  <c r="AON83" i="4" s="1"/>
  <c r="AOO83" i="4" s="1"/>
  <c r="AOP83" i="4" s="1"/>
  <c r="AOQ83" i="4" s="1"/>
  <c r="AOR83" i="4" s="1"/>
  <c r="AOS83" i="4" s="1"/>
  <c r="AOT83" i="4" s="1"/>
  <c r="AOU83" i="4" s="1"/>
  <c r="AOV83" i="4" s="1"/>
  <c r="AOW83" i="4" s="1"/>
  <c r="AOX83" i="4" s="1"/>
  <c r="AOY83" i="4" s="1"/>
  <c r="AOZ83" i="4" s="1"/>
  <c r="APA83" i="4" s="1"/>
  <c r="APB83" i="4" s="1"/>
  <c r="APC83" i="4" s="1"/>
  <c r="APD83" i="4" s="1"/>
  <c r="APE83" i="4" s="1"/>
  <c r="APF83" i="4" s="1"/>
  <c r="APG83" i="4" s="1"/>
  <c r="APH83" i="4" s="1"/>
  <c r="API83" i="4" s="1"/>
  <c r="APJ83" i="4" s="1"/>
  <c r="APK83" i="4" s="1"/>
  <c r="APL83" i="4" s="1"/>
  <c r="APM83" i="4" s="1"/>
  <c r="APN83" i="4" s="1"/>
  <c r="APO83" i="4" s="1"/>
  <c r="APP83" i="4" s="1"/>
  <c r="APQ83" i="4" s="1"/>
  <c r="APR83" i="4" s="1"/>
  <c r="AML83" i="4" s="1"/>
  <c r="AMO23" i="4"/>
  <c r="AMP23" i="4" s="1"/>
  <c r="AMQ23" i="4" s="1"/>
  <c r="AMR23" i="4" s="1"/>
  <c r="AMS23" i="4" s="1"/>
  <c r="AMT23" i="4" s="1"/>
  <c r="AMU23" i="4" s="1"/>
  <c r="AMV23" i="4" s="1"/>
  <c r="AMW23" i="4" s="1"/>
  <c r="AMX23" i="4" s="1"/>
  <c r="AMY23" i="4" s="1"/>
  <c r="AMZ23" i="4" s="1"/>
  <c r="ANA23" i="4" s="1"/>
  <c r="ANB23" i="4" s="1"/>
  <c r="ANC23" i="4" s="1"/>
  <c r="AND23" i="4" s="1"/>
  <c r="ANE23" i="4" s="1"/>
  <c r="ANF23" i="4" s="1"/>
  <c r="ANG23" i="4" s="1"/>
  <c r="ANH23" i="4" s="1"/>
  <c r="ANI23" i="4" s="1"/>
  <c r="ANJ23" i="4" s="1"/>
  <c r="ANK23" i="4" s="1"/>
  <c r="ANL23" i="4" s="1"/>
  <c r="ANM23" i="4" s="1"/>
  <c r="ANN23" i="4" s="1"/>
  <c r="ANO23" i="4" s="1"/>
  <c r="ANP23" i="4" s="1"/>
  <c r="ANQ23" i="4" s="1"/>
  <c r="ANR23" i="4" s="1"/>
  <c r="ANS23" i="4" s="1"/>
  <c r="ANT23" i="4" s="1"/>
  <c r="ANU23" i="4" s="1"/>
  <c r="ANV23" i="4" s="1"/>
  <c r="ANW23" i="4" s="1"/>
  <c r="ANX23" i="4" s="1"/>
  <c r="ANY23" i="4" s="1"/>
  <c r="ANZ23" i="4" s="1"/>
  <c r="AOA23" i="4" s="1"/>
  <c r="AOB23" i="4" s="1"/>
  <c r="AOC23" i="4" s="1"/>
  <c r="AOD23" i="4" s="1"/>
  <c r="AOE23" i="4" s="1"/>
  <c r="AOF23" i="4" s="1"/>
  <c r="AOG23" i="4" s="1"/>
  <c r="AOH23" i="4" s="1"/>
  <c r="AOI23" i="4" s="1"/>
  <c r="AOJ23" i="4" s="1"/>
  <c r="AOK23" i="4" s="1"/>
  <c r="AOL23" i="4" s="1"/>
  <c r="AOM23" i="4" s="1"/>
  <c r="AON23" i="4" s="1"/>
  <c r="AOO23" i="4" s="1"/>
  <c r="AOP23" i="4" s="1"/>
  <c r="AOQ23" i="4" s="1"/>
  <c r="AOR23" i="4" s="1"/>
  <c r="AOS23" i="4" s="1"/>
  <c r="AOT23" i="4" s="1"/>
  <c r="AOU23" i="4" s="1"/>
  <c r="AOV23" i="4" s="1"/>
  <c r="AOW23" i="4" s="1"/>
  <c r="AOX23" i="4" s="1"/>
  <c r="AOY23" i="4" s="1"/>
  <c r="AOZ23" i="4" s="1"/>
  <c r="APA23" i="4" s="1"/>
  <c r="APB23" i="4" s="1"/>
  <c r="APC23" i="4" s="1"/>
  <c r="APD23" i="4" s="1"/>
  <c r="APE23" i="4" s="1"/>
  <c r="APF23" i="4" s="1"/>
  <c r="APG23" i="4" s="1"/>
  <c r="APH23" i="4" s="1"/>
  <c r="API23" i="4" s="1"/>
  <c r="APJ23" i="4" s="1"/>
  <c r="APK23" i="4" s="1"/>
  <c r="APL23" i="4" s="1"/>
  <c r="APM23" i="4" s="1"/>
  <c r="APN23" i="4" s="1"/>
  <c r="APO23" i="4" s="1"/>
  <c r="APP23" i="4" s="1"/>
  <c r="APQ23" i="4" s="1"/>
  <c r="APR23" i="4" s="1"/>
  <c r="AML23" i="4" s="1"/>
  <c r="AMO120" i="4"/>
  <c r="AMP120" i="4" s="1"/>
  <c r="AMQ120" i="4" s="1"/>
  <c r="AMR120" i="4" s="1"/>
  <c r="AMS120" i="4" s="1"/>
  <c r="AMT120" i="4" s="1"/>
  <c r="AMU120" i="4" s="1"/>
  <c r="AMV120" i="4" s="1"/>
  <c r="AMW120" i="4" s="1"/>
  <c r="AMX120" i="4" s="1"/>
  <c r="AMY120" i="4" s="1"/>
  <c r="AMZ120" i="4" s="1"/>
  <c r="ANA120" i="4" s="1"/>
  <c r="ANB120" i="4" s="1"/>
  <c r="ANC120" i="4" s="1"/>
  <c r="AND120" i="4" s="1"/>
  <c r="ANE120" i="4" s="1"/>
  <c r="ANF120" i="4" s="1"/>
  <c r="ANG120" i="4" s="1"/>
  <c r="ANH120" i="4" s="1"/>
  <c r="ANI120" i="4" s="1"/>
  <c r="ANJ120" i="4" s="1"/>
  <c r="ANK120" i="4" s="1"/>
  <c r="ANL120" i="4" s="1"/>
  <c r="ANM120" i="4" s="1"/>
  <c r="ANN120" i="4" s="1"/>
  <c r="ANO120" i="4" s="1"/>
  <c r="ANP120" i="4" s="1"/>
  <c r="ANQ120" i="4" s="1"/>
  <c r="ANR120" i="4" s="1"/>
  <c r="ANS120" i="4" s="1"/>
  <c r="ANT120" i="4" s="1"/>
  <c r="ANU120" i="4" s="1"/>
  <c r="ANV120" i="4" s="1"/>
  <c r="ANW120" i="4" s="1"/>
  <c r="ANX120" i="4" s="1"/>
  <c r="ANY120" i="4" s="1"/>
  <c r="ANZ120" i="4" s="1"/>
  <c r="AOA120" i="4" s="1"/>
  <c r="AOB120" i="4" s="1"/>
  <c r="AOC120" i="4" s="1"/>
  <c r="AOD120" i="4" s="1"/>
  <c r="AOE120" i="4" s="1"/>
  <c r="AOF120" i="4" s="1"/>
  <c r="AOG120" i="4" s="1"/>
  <c r="AOH120" i="4" s="1"/>
  <c r="AOI120" i="4" s="1"/>
  <c r="AOJ120" i="4" s="1"/>
  <c r="AOK120" i="4" s="1"/>
  <c r="AOL120" i="4" s="1"/>
  <c r="AOM120" i="4" s="1"/>
  <c r="AON120" i="4" s="1"/>
  <c r="AOO120" i="4" s="1"/>
  <c r="AOP120" i="4" s="1"/>
  <c r="AOQ120" i="4" s="1"/>
  <c r="AOR120" i="4" s="1"/>
  <c r="AOS120" i="4" s="1"/>
  <c r="AOT120" i="4" s="1"/>
  <c r="AOU120" i="4" s="1"/>
  <c r="AOV120" i="4" s="1"/>
  <c r="AOW120" i="4" s="1"/>
  <c r="AOX120" i="4" s="1"/>
  <c r="AOY120" i="4" s="1"/>
  <c r="AOZ120" i="4" s="1"/>
  <c r="APA120" i="4" s="1"/>
  <c r="APB120" i="4" s="1"/>
  <c r="APC120" i="4" s="1"/>
  <c r="APD120" i="4" s="1"/>
  <c r="APE120" i="4" s="1"/>
  <c r="APF120" i="4" s="1"/>
  <c r="APG120" i="4" s="1"/>
  <c r="APH120" i="4" s="1"/>
  <c r="API120" i="4" s="1"/>
  <c r="APJ120" i="4" s="1"/>
  <c r="APK120" i="4" s="1"/>
  <c r="APL120" i="4" s="1"/>
  <c r="APM120" i="4" s="1"/>
  <c r="APN120" i="4" s="1"/>
  <c r="APO120" i="4" s="1"/>
  <c r="APP120" i="4" s="1"/>
  <c r="APQ120" i="4" s="1"/>
  <c r="APR120" i="4" s="1"/>
  <c r="AML120" i="4" s="1"/>
  <c r="AMO65" i="4"/>
  <c r="AMP65" i="4" s="1"/>
  <c r="AMQ65" i="4" s="1"/>
  <c r="AMR65" i="4" s="1"/>
  <c r="AMS65" i="4" s="1"/>
  <c r="AMT65" i="4" s="1"/>
  <c r="AMU65" i="4" s="1"/>
  <c r="AMV65" i="4" s="1"/>
  <c r="AMW65" i="4" s="1"/>
  <c r="AMX65" i="4" s="1"/>
  <c r="AMY65" i="4" s="1"/>
  <c r="AMZ65" i="4" s="1"/>
  <c r="ANA65" i="4" s="1"/>
  <c r="ANB65" i="4" s="1"/>
  <c r="ANC65" i="4" s="1"/>
  <c r="AND65" i="4" s="1"/>
  <c r="ANE65" i="4" s="1"/>
  <c r="ANF65" i="4" s="1"/>
  <c r="ANG65" i="4" s="1"/>
  <c r="ANH65" i="4" s="1"/>
  <c r="ANI65" i="4" s="1"/>
  <c r="ANJ65" i="4" s="1"/>
  <c r="ANK65" i="4" s="1"/>
  <c r="ANL65" i="4" s="1"/>
  <c r="ANM65" i="4" s="1"/>
  <c r="ANN65" i="4" s="1"/>
  <c r="ANO65" i="4" s="1"/>
  <c r="ANP65" i="4" s="1"/>
  <c r="ANQ65" i="4" s="1"/>
  <c r="ANR65" i="4" s="1"/>
  <c r="ANS65" i="4" s="1"/>
  <c r="ANT65" i="4" s="1"/>
  <c r="ANU65" i="4" s="1"/>
  <c r="ANV65" i="4" s="1"/>
  <c r="ANW65" i="4" s="1"/>
  <c r="ANX65" i="4" s="1"/>
  <c r="ANY65" i="4" s="1"/>
  <c r="ANZ65" i="4" s="1"/>
  <c r="AOA65" i="4" s="1"/>
  <c r="AOB65" i="4" s="1"/>
  <c r="AOC65" i="4" s="1"/>
  <c r="AOD65" i="4" s="1"/>
  <c r="AOE65" i="4" s="1"/>
  <c r="AOF65" i="4" s="1"/>
  <c r="AOG65" i="4" s="1"/>
  <c r="AOH65" i="4" s="1"/>
  <c r="AOI65" i="4" s="1"/>
  <c r="AOJ65" i="4" s="1"/>
  <c r="AOK65" i="4" s="1"/>
  <c r="AOL65" i="4" s="1"/>
  <c r="AOM65" i="4" s="1"/>
  <c r="AON65" i="4" s="1"/>
  <c r="AOO65" i="4" s="1"/>
  <c r="AOP65" i="4" s="1"/>
  <c r="AOQ65" i="4" s="1"/>
  <c r="AOR65" i="4" s="1"/>
  <c r="AOS65" i="4" s="1"/>
  <c r="AOT65" i="4" s="1"/>
  <c r="AOU65" i="4" s="1"/>
  <c r="AOV65" i="4" s="1"/>
  <c r="AOW65" i="4" s="1"/>
  <c r="AOX65" i="4" s="1"/>
  <c r="AOY65" i="4" s="1"/>
  <c r="AOZ65" i="4" s="1"/>
  <c r="APA65" i="4" s="1"/>
  <c r="APB65" i="4" s="1"/>
  <c r="APC65" i="4" s="1"/>
  <c r="APD65" i="4" s="1"/>
  <c r="APE65" i="4" s="1"/>
  <c r="APF65" i="4" s="1"/>
  <c r="APG65" i="4" s="1"/>
  <c r="APH65" i="4" s="1"/>
  <c r="API65" i="4" s="1"/>
  <c r="APJ65" i="4" s="1"/>
  <c r="APK65" i="4" s="1"/>
  <c r="APL65" i="4" s="1"/>
  <c r="APM65" i="4" s="1"/>
  <c r="APN65" i="4" s="1"/>
  <c r="APO65" i="4" s="1"/>
  <c r="APP65" i="4" s="1"/>
  <c r="APQ65" i="4" s="1"/>
  <c r="APR65" i="4" s="1"/>
  <c r="AML65" i="4" s="1"/>
  <c r="AMO90" i="4"/>
  <c r="AMP90" i="4" s="1"/>
  <c r="AMQ90" i="4" s="1"/>
  <c r="AMR90" i="4" s="1"/>
  <c r="AMS90" i="4" s="1"/>
  <c r="AMT90" i="4" s="1"/>
  <c r="AMU90" i="4" s="1"/>
  <c r="AMV90" i="4" s="1"/>
  <c r="AMW90" i="4" s="1"/>
  <c r="AMX90" i="4" s="1"/>
  <c r="AMY90" i="4" s="1"/>
  <c r="AMZ90" i="4" s="1"/>
  <c r="ANA90" i="4" s="1"/>
  <c r="ANB90" i="4" s="1"/>
  <c r="ANC90" i="4" s="1"/>
  <c r="AND90" i="4" s="1"/>
  <c r="ANE90" i="4" s="1"/>
  <c r="ANF90" i="4" s="1"/>
  <c r="ANG90" i="4" s="1"/>
  <c r="ANH90" i="4" s="1"/>
  <c r="ANI90" i="4" s="1"/>
  <c r="ANJ90" i="4" s="1"/>
  <c r="ANK90" i="4" s="1"/>
  <c r="ANL90" i="4" s="1"/>
  <c r="ANM90" i="4" s="1"/>
  <c r="ANN90" i="4" s="1"/>
  <c r="ANO90" i="4" s="1"/>
  <c r="ANP90" i="4" s="1"/>
  <c r="ANQ90" i="4" s="1"/>
  <c r="ANR90" i="4" s="1"/>
  <c r="ANS90" i="4" s="1"/>
  <c r="ANT90" i="4" s="1"/>
  <c r="ANU90" i="4" s="1"/>
  <c r="ANV90" i="4" s="1"/>
  <c r="ANW90" i="4" s="1"/>
  <c r="ANX90" i="4" s="1"/>
  <c r="ANY90" i="4" s="1"/>
  <c r="ANZ90" i="4" s="1"/>
  <c r="AOA90" i="4" s="1"/>
  <c r="AOB90" i="4" s="1"/>
  <c r="AOC90" i="4" s="1"/>
  <c r="AOD90" i="4" s="1"/>
  <c r="AOE90" i="4" s="1"/>
  <c r="AOF90" i="4" s="1"/>
  <c r="AOG90" i="4" s="1"/>
  <c r="AOH90" i="4" s="1"/>
  <c r="AOI90" i="4" s="1"/>
  <c r="AOJ90" i="4" s="1"/>
  <c r="AOK90" i="4" s="1"/>
  <c r="AOL90" i="4" s="1"/>
  <c r="AOM90" i="4" s="1"/>
  <c r="AON90" i="4" s="1"/>
  <c r="AOO90" i="4" s="1"/>
  <c r="AOP90" i="4" s="1"/>
  <c r="AOQ90" i="4" s="1"/>
  <c r="AOR90" i="4" s="1"/>
  <c r="AOS90" i="4" s="1"/>
  <c r="AOT90" i="4" s="1"/>
  <c r="AOU90" i="4" s="1"/>
  <c r="AOV90" i="4" s="1"/>
  <c r="AOW90" i="4" s="1"/>
  <c r="AOX90" i="4" s="1"/>
  <c r="AOY90" i="4" s="1"/>
  <c r="AOZ90" i="4" s="1"/>
  <c r="APA90" i="4" s="1"/>
  <c r="APB90" i="4" s="1"/>
  <c r="APC90" i="4" s="1"/>
  <c r="APD90" i="4" s="1"/>
  <c r="APE90" i="4" s="1"/>
  <c r="APF90" i="4" s="1"/>
  <c r="APG90" i="4" s="1"/>
  <c r="APH90" i="4" s="1"/>
  <c r="API90" i="4" s="1"/>
  <c r="APJ90" i="4" s="1"/>
  <c r="APK90" i="4" s="1"/>
  <c r="APL90" i="4" s="1"/>
  <c r="APM90" i="4" s="1"/>
  <c r="APN90" i="4" s="1"/>
  <c r="APO90" i="4" s="1"/>
  <c r="APP90" i="4" s="1"/>
  <c r="APQ90" i="4" s="1"/>
  <c r="APR90" i="4" s="1"/>
  <c r="AML90" i="4" s="1"/>
  <c r="AMO100" i="4"/>
  <c r="AMP100" i="4" s="1"/>
  <c r="AMQ100" i="4" s="1"/>
  <c r="AMR100" i="4" s="1"/>
  <c r="AMS100" i="4" s="1"/>
  <c r="AMT100" i="4" s="1"/>
  <c r="AMU100" i="4" s="1"/>
  <c r="AMV100" i="4" s="1"/>
  <c r="AMW100" i="4" s="1"/>
  <c r="AMX100" i="4" s="1"/>
  <c r="AMY100" i="4" s="1"/>
  <c r="AMZ100" i="4" s="1"/>
  <c r="ANA100" i="4" s="1"/>
  <c r="ANB100" i="4" s="1"/>
  <c r="ANC100" i="4" s="1"/>
  <c r="AND100" i="4" s="1"/>
  <c r="ANE100" i="4" s="1"/>
  <c r="ANF100" i="4" s="1"/>
  <c r="ANG100" i="4" s="1"/>
  <c r="ANH100" i="4" s="1"/>
  <c r="ANI100" i="4" s="1"/>
  <c r="ANJ100" i="4" s="1"/>
  <c r="ANK100" i="4" s="1"/>
  <c r="ANL100" i="4" s="1"/>
  <c r="ANM100" i="4" s="1"/>
  <c r="ANN100" i="4" s="1"/>
  <c r="ANO100" i="4" s="1"/>
  <c r="ANP100" i="4" s="1"/>
  <c r="ANQ100" i="4" s="1"/>
  <c r="ANR100" i="4" s="1"/>
  <c r="ANS100" i="4" s="1"/>
  <c r="ANT100" i="4" s="1"/>
  <c r="ANU100" i="4" s="1"/>
  <c r="ANV100" i="4" s="1"/>
  <c r="ANW100" i="4" s="1"/>
  <c r="ANX100" i="4" s="1"/>
  <c r="ANY100" i="4" s="1"/>
  <c r="ANZ100" i="4" s="1"/>
  <c r="AOA100" i="4" s="1"/>
  <c r="AOB100" i="4" s="1"/>
  <c r="AOC100" i="4" s="1"/>
  <c r="AOD100" i="4" s="1"/>
  <c r="AOE100" i="4" s="1"/>
  <c r="AOF100" i="4" s="1"/>
  <c r="AOG100" i="4" s="1"/>
  <c r="AOH100" i="4" s="1"/>
  <c r="AOI100" i="4" s="1"/>
  <c r="AOJ100" i="4" s="1"/>
  <c r="AOK100" i="4" s="1"/>
  <c r="AOL100" i="4" s="1"/>
  <c r="AOM100" i="4" s="1"/>
  <c r="AON100" i="4" s="1"/>
  <c r="AOO100" i="4" s="1"/>
  <c r="AOP100" i="4" s="1"/>
  <c r="AOQ100" i="4" s="1"/>
  <c r="AOR100" i="4" s="1"/>
  <c r="AOS100" i="4" s="1"/>
  <c r="AOT100" i="4" s="1"/>
  <c r="AOU100" i="4" s="1"/>
  <c r="AOV100" i="4" s="1"/>
  <c r="AOW100" i="4" s="1"/>
  <c r="AOX100" i="4" s="1"/>
  <c r="AOY100" i="4" s="1"/>
  <c r="AOZ100" i="4" s="1"/>
  <c r="APA100" i="4" s="1"/>
  <c r="APB100" i="4" s="1"/>
  <c r="APC100" i="4" s="1"/>
  <c r="APD100" i="4" s="1"/>
  <c r="APE100" i="4" s="1"/>
  <c r="APF100" i="4" s="1"/>
  <c r="APG100" i="4" s="1"/>
  <c r="APH100" i="4" s="1"/>
  <c r="API100" i="4" s="1"/>
  <c r="APJ100" i="4" s="1"/>
  <c r="APK100" i="4" s="1"/>
  <c r="APL100" i="4" s="1"/>
  <c r="APM100" i="4" s="1"/>
  <c r="APN100" i="4" s="1"/>
  <c r="APO100" i="4" s="1"/>
  <c r="APP100" i="4" s="1"/>
  <c r="APQ100" i="4" s="1"/>
  <c r="APR100" i="4" s="1"/>
  <c r="AML100" i="4" s="1"/>
  <c r="AMO126" i="4"/>
  <c r="AMP126" i="4" s="1"/>
  <c r="AMQ126" i="4" s="1"/>
  <c r="AMR126" i="4" s="1"/>
  <c r="AMS126" i="4" s="1"/>
  <c r="AMT126" i="4" s="1"/>
  <c r="AMU126" i="4" s="1"/>
  <c r="AMV126" i="4" s="1"/>
  <c r="AMW126" i="4" s="1"/>
  <c r="AMX126" i="4" s="1"/>
  <c r="AMY126" i="4" s="1"/>
  <c r="AMZ126" i="4" s="1"/>
  <c r="ANA126" i="4" s="1"/>
  <c r="ANB126" i="4" s="1"/>
  <c r="ANC126" i="4" s="1"/>
  <c r="AND126" i="4" s="1"/>
  <c r="ANE126" i="4" s="1"/>
  <c r="ANF126" i="4" s="1"/>
  <c r="ANG126" i="4" s="1"/>
  <c r="ANH126" i="4" s="1"/>
  <c r="ANI126" i="4" s="1"/>
  <c r="ANJ126" i="4" s="1"/>
  <c r="ANK126" i="4" s="1"/>
  <c r="ANL126" i="4" s="1"/>
  <c r="ANM126" i="4" s="1"/>
  <c r="ANN126" i="4" s="1"/>
  <c r="ANO126" i="4" s="1"/>
  <c r="ANP126" i="4" s="1"/>
  <c r="ANQ126" i="4" s="1"/>
  <c r="ANR126" i="4" s="1"/>
  <c r="ANS126" i="4" s="1"/>
  <c r="ANT126" i="4" s="1"/>
  <c r="ANU126" i="4" s="1"/>
  <c r="ANV126" i="4" s="1"/>
  <c r="ANW126" i="4" s="1"/>
  <c r="ANX126" i="4" s="1"/>
  <c r="ANY126" i="4" s="1"/>
  <c r="ANZ126" i="4" s="1"/>
  <c r="AOA126" i="4" s="1"/>
  <c r="AOB126" i="4" s="1"/>
  <c r="AOC126" i="4" s="1"/>
  <c r="AOD126" i="4" s="1"/>
  <c r="AOE126" i="4" s="1"/>
  <c r="AOF126" i="4" s="1"/>
  <c r="AOG126" i="4" s="1"/>
  <c r="AOH126" i="4" s="1"/>
  <c r="AOI126" i="4" s="1"/>
  <c r="AOJ126" i="4" s="1"/>
  <c r="AOK126" i="4" s="1"/>
  <c r="AOL126" i="4" s="1"/>
  <c r="AOM126" i="4" s="1"/>
  <c r="AON126" i="4" s="1"/>
  <c r="AOO126" i="4" s="1"/>
  <c r="AOP126" i="4" s="1"/>
  <c r="AOQ126" i="4" s="1"/>
  <c r="AOR126" i="4" s="1"/>
  <c r="AOS126" i="4" s="1"/>
  <c r="AOT126" i="4" s="1"/>
  <c r="AOU126" i="4" s="1"/>
  <c r="AOV126" i="4" s="1"/>
  <c r="AOW126" i="4" s="1"/>
  <c r="AOX126" i="4" s="1"/>
  <c r="AOY126" i="4" s="1"/>
  <c r="AOZ126" i="4" s="1"/>
  <c r="APA126" i="4" s="1"/>
  <c r="APB126" i="4" s="1"/>
  <c r="APC126" i="4" s="1"/>
  <c r="APD126" i="4" s="1"/>
  <c r="APE126" i="4" s="1"/>
  <c r="APF126" i="4" s="1"/>
  <c r="APG126" i="4" s="1"/>
  <c r="APH126" i="4" s="1"/>
  <c r="API126" i="4" s="1"/>
  <c r="APJ126" i="4" s="1"/>
  <c r="APK126" i="4" s="1"/>
  <c r="APL126" i="4" s="1"/>
  <c r="APM126" i="4" s="1"/>
  <c r="APN126" i="4" s="1"/>
  <c r="APO126" i="4" s="1"/>
  <c r="APP126" i="4" s="1"/>
  <c r="APQ126" i="4" s="1"/>
  <c r="APR126" i="4" s="1"/>
  <c r="AML126" i="4" s="1"/>
  <c r="AMO32" i="4"/>
  <c r="AMP32" i="4" s="1"/>
  <c r="AMQ32" i="4" s="1"/>
  <c r="AMR32" i="4" s="1"/>
  <c r="AMS32" i="4" s="1"/>
  <c r="AMT32" i="4" s="1"/>
  <c r="AMU32" i="4" s="1"/>
  <c r="AMV32" i="4" s="1"/>
  <c r="AMW32" i="4" s="1"/>
  <c r="AMX32" i="4" s="1"/>
  <c r="AMY32" i="4" s="1"/>
  <c r="AMZ32" i="4" s="1"/>
  <c r="ANA32" i="4" s="1"/>
  <c r="ANB32" i="4" s="1"/>
  <c r="ANC32" i="4" s="1"/>
  <c r="AND32" i="4" s="1"/>
  <c r="ANE32" i="4" s="1"/>
  <c r="ANF32" i="4" s="1"/>
  <c r="ANG32" i="4" s="1"/>
  <c r="ANH32" i="4" s="1"/>
  <c r="ANI32" i="4" s="1"/>
  <c r="ANJ32" i="4" s="1"/>
  <c r="ANK32" i="4" s="1"/>
  <c r="ANL32" i="4" s="1"/>
  <c r="ANM32" i="4" s="1"/>
  <c r="ANN32" i="4" s="1"/>
  <c r="ANO32" i="4" s="1"/>
  <c r="ANP32" i="4" s="1"/>
  <c r="ANQ32" i="4" s="1"/>
  <c r="ANR32" i="4" s="1"/>
  <c r="ANS32" i="4" s="1"/>
  <c r="ANT32" i="4" s="1"/>
  <c r="ANU32" i="4" s="1"/>
  <c r="ANV32" i="4" s="1"/>
  <c r="ANW32" i="4" s="1"/>
  <c r="ANX32" i="4" s="1"/>
  <c r="ANY32" i="4" s="1"/>
  <c r="ANZ32" i="4" s="1"/>
  <c r="AOA32" i="4" s="1"/>
  <c r="AOB32" i="4" s="1"/>
  <c r="AOC32" i="4" s="1"/>
  <c r="AOD32" i="4" s="1"/>
  <c r="AOE32" i="4" s="1"/>
  <c r="AOF32" i="4" s="1"/>
  <c r="AOG32" i="4" s="1"/>
  <c r="AOH32" i="4" s="1"/>
  <c r="AOI32" i="4" s="1"/>
  <c r="AOJ32" i="4" s="1"/>
  <c r="AOK32" i="4" s="1"/>
  <c r="AOL32" i="4" s="1"/>
  <c r="AOM32" i="4" s="1"/>
  <c r="AON32" i="4" s="1"/>
  <c r="AOO32" i="4" s="1"/>
  <c r="AOP32" i="4" s="1"/>
  <c r="AOQ32" i="4" s="1"/>
  <c r="AOR32" i="4" s="1"/>
  <c r="AOS32" i="4" s="1"/>
  <c r="AOT32" i="4" s="1"/>
  <c r="AOU32" i="4" s="1"/>
  <c r="AOV32" i="4" s="1"/>
  <c r="AOW32" i="4" s="1"/>
  <c r="AOX32" i="4" s="1"/>
  <c r="AOY32" i="4" s="1"/>
  <c r="AOZ32" i="4" s="1"/>
  <c r="APA32" i="4" s="1"/>
  <c r="APB32" i="4" s="1"/>
  <c r="APC32" i="4" s="1"/>
  <c r="APD32" i="4" s="1"/>
  <c r="APE32" i="4" s="1"/>
  <c r="APF32" i="4" s="1"/>
  <c r="APG32" i="4" s="1"/>
  <c r="APH32" i="4" s="1"/>
  <c r="API32" i="4" s="1"/>
  <c r="APJ32" i="4" s="1"/>
  <c r="APK32" i="4" s="1"/>
  <c r="APL32" i="4" s="1"/>
  <c r="APM32" i="4" s="1"/>
  <c r="APN32" i="4" s="1"/>
  <c r="APO32" i="4" s="1"/>
  <c r="APP32" i="4" s="1"/>
  <c r="APQ32" i="4" s="1"/>
  <c r="APR32" i="4" s="1"/>
  <c r="AML32" i="4" s="1"/>
  <c r="AMO57" i="4"/>
  <c r="AMP57" i="4" s="1"/>
  <c r="AMQ57" i="4" s="1"/>
  <c r="AMR57" i="4" s="1"/>
  <c r="AMS57" i="4" s="1"/>
  <c r="AMT57" i="4" s="1"/>
  <c r="AMU57" i="4" s="1"/>
  <c r="AMV57" i="4" s="1"/>
  <c r="AMW57" i="4" s="1"/>
  <c r="AMX57" i="4" s="1"/>
  <c r="AMY57" i="4" s="1"/>
  <c r="AMZ57" i="4" s="1"/>
  <c r="ANA57" i="4" s="1"/>
  <c r="ANB57" i="4" s="1"/>
  <c r="ANC57" i="4" s="1"/>
  <c r="AND57" i="4" s="1"/>
  <c r="ANE57" i="4" s="1"/>
  <c r="ANF57" i="4" s="1"/>
  <c r="ANG57" i="4" s="1"/>
  <c r="ANH57" i="4" s="1"/>
  <c r="ANI57" i="4" s="1"/>
  <c r="ANJ57" i="4" s="1"/>
  <c r="ANK57" i="4" s="1"/>
  <c r="ANL57" i="4" s="1"/>
  <c r="ANM57" i="4" s="1"/>
  <c r="ANN57" i="4" s="1"/>
  <c r="ANO57" i="4" s="1"/>
  <c r="ANP57" i="4" s="1"/>
  <c r="ANQ57" i="4" s="1"/>
  <c r="ANR57" i="4" s="1"/>
  <c r="ANS57" i="4" s="1"/>
  <c r="ANT57" i="4" s="1"/>
  <c r="ANU57" i="4" s="1"/>
  <c r="ANV57" i="4" s="1"/>
  <c r="ANW57" i="4" s="1"/>
  <c r="ANX57" i="4" s="1"/>
  <c r="ANY57" i="4" s="1"/>
  <c r="ANZ57" i="4" s="1"/>
  <c r="AOA57" i="4" s="1"/>
  <c r="AOB57" i="4" s="1"/>
  <c r="AOC57" i="4" s="1"/>
  <c r="AOD57" i="4" s="1"/>
  <c r="AOE57" i="4" s="1"/>
  <c r="AOF57" i="4" s="1"/>
  <c r="AOG57" i="4" s="1"/>
  <c r="AOH57" i="4" s="1"/>
  <c r="AOI57" i="4" s="1"/>
  <c r="AOJ57" i="4" s="1"/>
  <c r="AOK57" i="4" s="1"/>
  <c r="AOL57" i="4" s="1"/>
  <c r="AOM57" i="4" s="1"/>
  <c r="AON57" i="4" s="1"/>
  <c r="AOO57" i="4" s="1"/>
  <c r="AOP57" i="4" s="1"/>
  <c r="AOQ57" i="4" s="1"/>
  <c r="AOR57" i="4" s="1"/>
  <c r="AOS57" i="4" s="1"/>
  <c r="AOT57" i="4" s="1"/>
  <c r="AOU57" i="4" s="1"/>
  <c r="AOV57" i="4" s="1"/>
  <c r="AOW57" i="4" s="1"/>
  <c r="AOX57" i="4" s="1"/>
  <c r="AOY57" i="4" s="1"/>
  <c r="AOZ57" i="4" s="1"/>
  <c r="APA57" i="4" s="1"/>
  <c r="APB57" i="4" s="1"/>
  <c r="APC57" i="4" s="1"/>
  <c r="APD57" i="4" s="1"/>
  <c r="APE57" i="4" s="1"/>
  <c r="APF57" i="4" s="1"/>
  <c r="APG57" i="4" s="1"/>
  <c r="APH57" i="4" s="1"/>
  <c r="API57" i="4" s="1"/>
  <c r="APJ57" i="4" s="1"/>
  <c r="APK57" i="4" s="1"/>
  <c r="APL57" i="4" s="1"/>
  <c r="APM57" i="4" s="1"/>
  <c r="APN57" i="4" s="1"/>
  <c r="APO57" i="4" s="1"/>
  <c r="APP57" i="4" s="1"/>
  <c r="APQ57" i="4" s="1"/>
  <c r="APR57" i="4" s="1"/>
  <c r="AML57" i="4" s="1"/>
  <c r="AMO55" i="4"/>
  <c r="AMP55" i="4" s="1"/>
  <c r="AMQ55" i="4" s="1"/>
  <c r="AMR55" i="4" s="1"/>
  <c r="AMS55" i="4" s="1"/>
  <c r="AMT55" i="4" s="1"/>
  <c r="AMU55" i="4" s="1"/>
  <c r="AMV55" i="4" s="1"/>
  <c r="AMW55" i="4" s="1"/>
  <c r="AMX55" i="4" s="1"/>
  <c r="AMY55" i="4" s="1"/>
  <c r="AMZ55" i="4" s="1"/>
  <c r="ANA55" i="4" s="1"/>
  <c r="ANB55" i="4" s="1"/>
  <c r="ANC55" i="4" s="1"/>
  <c r="AND55" i="4" s="1"/>
  <c r="ANE55" i="4" s="1"/>
  <c r="ANF55" i="4" s="1"/>
  <c r="ANG55" i="4" s="1"/>
  <c r="ANH55" i="4" s="1"/>
  <c r="ANI55" i="4" s="1"/>
  <c r="ANJ55" i="4" s="1"/>
  <c r="ANK55" i="4" s="1"/>
  <c r="ANL55" i="4" s="1"/>
  <c r="ANM55" i="4" s="1"/>
  <c r="ANN55" i="4" s="1"/>
  <c r="ANO55" i="4" s="1"/>
  <c r="ANP55" i="4" s="1"/>
  <c r="ANQ55" i="4" s="1"/>
  <c r="ANR55" i="4" s="1"/>
  <c r="ANS55" i="4" s="1"/>
  <c r="ANT55" i="4" s="1"/>
  <c r="ANU55" i="4" s="1"/>
  <c r="ANV55" i="4" s="1"/>
  <c r="ANW55" i="4" s="1"/>
  <c r="ANX55" i="4" s="1"/>
  <c r="ANY55" i="4" s="1"/>
  <c r="ANZ55" i="4" s="1"/>
  <c r="AOA55" i="4" s="1"/>
  <c r="AOB55" i="4" s="1"/>
  <c r="AOC55" i="4" s="1"/>
  <c r="AOD55" i="4" s="1"/>
  <c r="AOE55" i="4" s="1"/>
  <c r="AOF55" i="4" s="1"/>
  <c r="AOG55" i="4" s="1"/>
  <c r="AOH55" i="4" s="1"/>
  <c r="AOI55" i="4" s="1"/>
  <c r="AOJ55" i="4" s="1"/>
  <c r="AOK55" i="4" s="1"/>
  <c r="AOL55" i="4" s="1"/>
  <c r="AOM55" i="4" s="1"/>
  <c r="AON55" i="4" s="1"/>
  <c r="AOO55" i="4" s="1"/>
  <c r="AOP55" i="4" s="1"/>
  <c r="AOQ55" i="4" s="1"/>
  <c r="AOR55" i="4" s="1"/>
  <c r="AOS55" i="4" s="1"/>
  <c r="AOT55" i="4" s="1"/>
  <c r="AOU55" i="4" s="1"/>
  <c r="AOV55" i="4" s="1"/>
  <c r="AOW55" i="4" s="1"/>
  <c r="AOX55" i="4" s="1"/>
  <c r="AOY55" i="4" s="1"/>
  <c r="AOZ55" i="4" s="1"/>
  <c r="APA55" i="4" s="1"/>
  <c r="APB55" i="4" s="1"/>
  <c r="APC55" i="4" s="1"/>
  <c r="APD55" i="4" s="1"/>
  <c r="APE55" i="4" s="1"/>
  <c r="APF55" i="4" s="1"/>
  <c r="APG55" i="4" s="1"/>
  <c r="APH55" i="4" s="1"/>
  <c r="API55" i="4" s="1"/>
  <c r="APJ55" i="4" s="1"/>
  <c r="APK55" i="4" s="1"/>
  <c r="APL55" i="4" s="1"/>
  <c r="APM55" i="4" s="1"/>
  <c r="APN55" i="4" s="1"/>
  <c r="APO55" i="4" s="1"/>
  <c r="APP55" i="4" s="1"/>
  <c r="APQ55" i="4" s="1"/>
  <c r="APR55" i="4" s="1"/>
  <c r="AML55" i="4" s="1"/>
  <c r="AMO101" i="4"/>
  <c r="AMP101" i="4" s="1"/>
  <c r="AMQ101" i="4" s="1"/>
  <c r="AMR101" i="4" s="1"/>
  <c r="AMS101" i="4" s="1"/>
  <c r="AMT101" i="4" s="1"/>
  <c r="AMU101" i="4" s="1"/>
  <c r="AMV101" i="4" s="1"/>
  <c r="AMW101" i="4" s="1"/>
  <c r="AMX101" i="4" s="1"/>
  <c r="AMY101" i="4" s="1"/>
  <c r="AMZ101" i="4" s="1"/>
  <c r="ANA101" i="4" s="1"/>
  <c r="ANB101" i="4" s="1"/>
  <c r="ANC101" i="4" s="1"/>
  <c r="AND101" i="4" s="1"/>
  <c r="ANE101" i="4" s="1"/>
  <c r="ANF101" i="4" s="1"/>
  <c r="ANG101" i="4" s="1"/>
  <c r="ANH101" i="4" s="1"/>
  <c r="ANI101" i="4" s="1"/>
  <c r="ANJ101" i="4" s="1"/>
  <c r="ANK101" i="4" s="1"/>
  <c r="ANL101" i="4" s="1"/>
  <c r="ANM101" i="4" s="1"/>
  <c r="ANN101" i="4" s="1"/>
  <c r="ANO101" i="4" s="1"/>
  <c r="ANP101" i="4" s="1"/>
  <c r="ANQ101" i="4" s="1"/>
  <c r="ANR101" i="4" s="1"/>
  <c r="ANS101" i="4" s="1"/>
  <c r="ANT101" i="4" s="1"/>
  <c r="ANU101" i="4" s="1"/>
  <c r="ANV101" i="4" s="1"/>
  <c r="ANW101" i="4" s="1"/>
  <c r="ANX101" i="4" s="1"/>
  <c r="ANY101" i="4" s="1"/>
  <c r="ANZ101" i="4" s="1"/>
  <c r="AOA101" i="4" s="1"/>
  <c r="AOB101" i="4" s="1"/>
  <c r="AOC101" i="4" s="1"/>
  <c r="AOD101" i="4" s="1"/>
  <c r="AOE101" i="4" s="1"/>
  <c r="AOF101" i="4" s="1"/>
  <c r="AOG101" i="4" s="1"/>
  <c r="AOH101" i="4" s="1"/>
  <c r="AOI101" i="4" s="1"/>
  <c r="AOJ101" i="4" s="1"/>
  <c r="AOK101" i="4" s="1"/>
  <c r="AOL101" i="4" s="1"/>
  <c r="AOM101" i="4" s="1"/>
  <c r="AON101" i="4" s="1"/>
  <c r="AOO101" i="4" s="1"/>
  <c r="AOP101" i="4" s="1"/>
  <c r="AOQ101" i="4" s="1"/>
  <c r="AOR101" i="4" s="1"/>
  <c r="AOS101" i="4" s="1"/>
  <c r="AOT101" i="4" s="1"/>
  <c r="AOU101" i="4" s="1"/>
  <c r="AOV101" i="4" s="1"/>
  <c r="AOW101" i="4" s="1"/>
  <c r="AOX101" i="4" s="1"/>
  <c r="AOY101" i="4" s="1"/>
  <c r="AOZ101" i="4" s="1"/>
  <c r="APA101" i="4" s="1"/>
  <c r="APB101" i="4" s="1"/>
  <c r="APC101" i="4" s="1"/>
  <c r="APD101" i="4" s="1"/>
  <c r="APE101" i="4" s="1"/>
  <c r="APF101" i="4" s="1"/>
  <c r="APG101" i="4" s="1"/>
  <c r="APH101" i="4" s="1"/>
  <c r="API101" i="4" s="1"/>
  <c r="APJ101" i="4" s="1"/>
  <c r="APK101" i="4" s="1"/>
  <c r="APL101" i="4" s="1"/>
  <c r="APM101" i="4" s="1"/>
  <c r="APN101" i="4" s="1"/>
  <c r="APO101" i="4" s="1"/>
  <c r="APP101" i="4" s="1"/>
  <c r="APQ101" i="4" s="1"/>
  <c r="APR101" i="4" s="1"/>
  <c r="AML101" i="4" s="1"/>
  <c r="AMO103" i="4"/>
  <c r="AMP103" i="4" s="1"/>
  <c r="AMQ103" i="4" s="1"/>
  <c r="AMR103" i="4" s="1"/>
  <c r="AMS103" i="4" s="1"/>
  <c r="AMT103" i="4" s="1"/>
  <c r="AMU103" i="4" s="1"/>
  <c r="AMV103" i="4" s="1"/>
  <c r="AMW103" i="4" s="1"/>
  <c r="AMX103" i="4" s="1"/>
  <c r="AMY103" i="4" s="1"/>
  <c r="AMZ103" i="4" s="1"/>
  <c r="ANA103" i="4" s="1"/>
  <c r="ANB103" i="4" s="1"/>
  <c r="ANC103" i="4" s="1"/>
  <c r="AND103" i="4" s="1"/>
  <c r="ANE103" i="4" s="1"/>
  <c r="ANF103" i="4" s="1"/>
  <c r="ANG103" i="4" s="1"/>
  <c r="ANH103" i="4" s="1"/>
  <c r="ANI103" i="4" s="1"/>
  <c r="ANJ103" i="4" s="1"/>
  <c r="ANK103" i="4" s="1"/>
  <c r="ANL103" i="4" s="1"/>
  <c r="ANM103" i="4" s="1"/>
  <c r="ANN103" i="4" s="1"/>
  <c r="ANO103" i="4" s="1"/>
  <c r="ANP103" i="4" s="1"/>
  <c r="ANQ103" i="4" s="1"/>
  <c r="ANR103" i="4" s="1"/>
  <c r="ANS103" i="4" s="1"/>
  <c r="ANT103" i="4" s="1"/>
  <c r="ANU103" i="4" s="1"/>
  <c r="ANV103" i="4" s="1"/>
  <c r="ANW103" i="4" s="1"/>
  <c r="ANX103" i="4" s="1"/>
  <c r="ANY103" i="4" s="1"/>
  <c r="ANZ103" i="4" s="1"/>
  <c r="AOA103" i="4" s="1"/>
  <c r="AOB103" i="4" s="1"/>
  <c r="AOC103" i="4" s="1"/>
  <c r="AOD103" i="4" s="1"/>
  <c r="AOE103" i="4" s="1"/>
  <c r="AOF103" i="4" s="1"/>
  <c r="AOG103" i="4" s="1"/>
  <c r="AOH103" i="4" s="1"/>
  <c r="AOI103" i="4" s="1"/>
  <c r="AOJ103" i="4" s="1"/>
  <c r="AOK103" i="4" s="1"/>
  <c r="AOL103" i="4" s="1"/>
  <c r="AOM103" i="4" s="1"/>
  <c r="AON103" i="4" s="1"/>
  <c r="AOO103" i="4" s="1"/>
  <c r="AOP103" i="4" s="1"/>
  <c r="AOQ103" i="4" s="1"/>
  <c r="AOR103" i="4" s="1"/>
  <c r="AOS103" i="4" s="1"/>
  <c r="AOT103" i="4" s="1"/>
  <c r="AOU103" i="4" s="1"/>
  <c r="AOV103" i="4" s="1"/>
  <c r="AOW103" i="4" s="1"/>
  <c r="AOX103" i="4" s="1"/>
  <c r="AOY103" i="4" s="1"/>
  <c r="AOZ103" i="4" s="1"/>
  <c r="APA103" i="4" s="1"/>
  <c r="APB103" i="4" s="1"/>
  <c r="APC103" i="4" s="1"/>
  <c r="APD103" i="4" s="1"/>
  <c r="APE103" i="4" s="1"/>
  <c r="APF103" i="4" s="1"/>
  <c r="APG103" i="4" s="1"/>
  <c r="APH103" i="4" s="1"/>
  <c r="API103" i="4" s="1"/>
  <c r="APJ103" i="4" s="1"/>
  <c r="APK103" i="4" s="1"/>
  <c r="APL103" i="4" s="1"/>
  <c r="APM103" i="4" s="1"/>
  <c r="APN103" i="4" s="1"/>
  <c r="APO103" i="4" s="1"/>
  <c r="APP103" i="4" s="1"/>
  <c r="APQ103" i="4" s="1"/>
  <c r="APR103" i="4" s="1"/>
  <c r="AML103" i="4" s="1"/>
  <c r="AMO118" i="4"/>
  <c r="AMP118" i="4" s="1"/>
  <c r="AMQ118" i="4" s="1"/>
  <c r="AMR118" i="4" s="1"/>
  <c r="AMS118" i="4" s="1"/>
  <c r="AMT118" i="4" s="1"/>
  <c r="AMU118" i="4" s="1"/>
  <c r="AMV118" i="4" s="1"/>
  <c r="AMW118" i="4" s="1"/>
  <c r="AMX118" i="4" s="1"/>
  <c r="AMY118" i="4" s="1"/>
  <c r="AMZ118" i="4" s="1"/>
  <c r="ANA118" i="4" s="1"/>
  <c r="ANB118" i="4" s="1"/>
  <c r="ANC118" i="4" s="1"/>
  <c r="AND118" i="4" s="1"/>
  <c r="ANE118" i="4" s="1"/>
  <c r="ANF118" i="4" s="1"/>
  <c r="ANG118" i="4" s="1"/>
  <c r="ANH118" i="4" s="1"/>
  <c r="ANI118" i="4" s="1"/>
  <c r="ANJ118" i="4" s="1"/>
  <c r="ANK118" i="4" s="1"/>
  <c r="ANL118" i="4" s="1"/>
  <c r="ANM118" i="4" s="1"/>
  <c r="ANN118" i="4" s="1"/>
  <c r="ANO118" i="4" s="1"/>
  <c r="ANP118" i="4" s="1"/>
  <c r="ANQ118" i="4" s="1"/>
  <c r="ANR118" i="4" s="1"/>
  <c r="ANS118" i="4" s="1"/>
  <c r="ANT118" i="4" s="1"/>
  <c r="ANU118" i="4" s="1"/>
  <c r="ANV118" i="4" s="1"/>
  <c r="ANW118" i="4" s="1"/>
  <c r="ANX118" i="4" s="1"/>
  <c r="ANY118" i="4" s="1"/>
  <c r="ANZ118" i="4" s="1"/>
  <c r="AOA118" i="4" s="1"/>
  <c r="AOB118" i="4" s="1"/>
  <c r="AOC118" i="4" s="1"/>
  <c r="AOD118" i="4" s="1"/>
  <c r="AOE118" i="4" s="1"/>
  <c r="AOF118" i="4" s="1"/>
  <c r="AOG118" i="4" s="1"/>
  <c r="AOH118" i="4" s="1"/>
  <c r="AOI118" i="4" s="1"/>
  <c r="AOJ118" i="4" s="1"/>
  <c r="AOK118" i="4" s="1"/>
  <c r="AOL118" i="4" s="1"/>
  <c r="AOM118" i="4" s="1"/>
  <c r="AON118" i="4" s="1"/>
  <c r="AOO118" i="4" s="1"/>
  <c r="AOP118" i="4" s="1"/>
  <c r="AOQ118" i="4" s="1"/>
  <c r="AOR118" i="4" s="1"/>
  <c r="AOS118" i="4" s="1"/>
  <c r="AOT118" i="4" s="1"/>
  <c r="AOU118" i="4" s="1"/>
  <c r="AOV118" i="4" s="1"/>
  <c r="AOW118" i="4" s="1"/>
  <c r="AOX118" i="4" s="1"/>
  <c r="AOY118" i="4" s="1"/>
  <c r="AOZ118" i="4" s="1"/>
  <c r="APA118" i="4" s="1"/>
  <c r="APB118" i="4" s="1"/>
  <c r="APC118" i="4" s="1"/>
  <c r="APD118" i="4" s="1"/>
  <c r="APE118" i="4" s="1"/>
  <c r="APF118" i="4" s="1"/>
  <c r="APG118" i="4" s="1"/>
  <c r="APH118" i="4" s="1"/>
  <c r="API118" i="4" s="1"/>
  <c r="APJ118" i="4" s="1"/>
  <c r="APK118" i="4" s="1"/>
  <c r="APL118" i="4" s="1"/>
  <c r="APM118" i="4" s="1"/>
  <c r="APN118" i="4" s="1"/>
  <c r="APO118" i="4" s="1"/>
  <c r="APP118" i="4" s="1"/>
  <c r="APQ118" i="4" s="1"/>
  <c r="APR118" i="4" s="1"/>
  <c r="AML118" i="4" s="1"/>
  <c r="AMO104" i="4"/>
  <c r="AMP104" i="4" s="1"/>
  <c r="AMQ104" i="4" s="1"/>
  <c r="AMR104" i="4" s="1"/>
  <c r="AMS104" i="4" s="1"/>
  <c r="AMT104" i="4" s="1"/>
  <c r="AMU104" i="4" s="1"/>
  <c r="AMV104" i="4" s="1"/>
  <c r="AMW104" i="4" s="1"/>
  <c r="AMX104" i="4" s="1"/>
  <c r="AMY104" i="4" s="1"/>
  <c r="AMZ104" i="4" s="1"/>
  <c r="ANA104" i="4" s="1"/>
  <c r="ANB104" i="4" s="1"/>
  <c r="ANC104" i="4" s="1"/>
  <c r="AND104" i="4" s="1"/>
  <c r="ANE104" i="4" s="1"/>
  <c r="ANF104" i="4" s="1"/>
  <c r="ANG104" i="4" s="1"/>
  <c r="ANH104" i="4" s="1"/>
  <c r="ANI104" i="4" s="1"/>
  <c r="ANJ104" i="4" s="1"/>
  <c r="ANK104" i="4" s="1"/>
  <c r="ANL104" i="4" s="1"/>
  <c r="ANM104" i="4" s="1"/>
  <c r="ANN104" i="4" s="1"/>
  <c r="ANO104" i="4" s="1"/>
  <c r="ANP104" i="4" s="1"/>
  <c r="ANQ104" i="4" s="1"/>
  <c r="ANR104" i="4" s="1"/>
  <c r="ANS104" i="4" s="1"/>
  <c r="ANT104" i="4" s="1"/>
  <c r="ANU104" i="4" s="1"/>
  <c r="ANV104" i="4" s="1"/>
  <c r="ANW104" i="4" s="1"/>
  <c r="ANX104" i="4" s="1"/>
  <c r="ANY104" i="4" s="1"/>
  <c r="ANZ104" i="4" s="1"/>
  <c r="AOA104" i="4" s="1"/>
  <c r="AOB104" i="4" s="1"/>
  <c r="AOC104" i="4" s="1"/>
  <c r="AOD104" i="4" s="1"/>
  <c r="AOE104" i="4" s="1"/>
  <c r="AOF104" i="4" s="1"/>
  <c r="AOG104" i="4" s="1"/>
  <c r="AOH104" i="4" s="1"/>
  <c r="AOI104" i="4" s="1"/>
  <c r="AOJ104" i="4" s="1"/>
  <c r="AOK104" i="4" s="1"/>
  <c r="AOL104" i="4" s="1"/>
  <c r="AOM104" i="4" s="1"/>
  <c r="AON104" i="4" s="1"/>
  <c r="AOO104" i="4" s="1"/>
  <c r="AOP104" i="4" s="1"/>
  <c r="AOQ104" i="4" s="1"/>
  <c r="AOR104" i="4" s="1"/>
  <c r="AOS104" i="4" s="1"/>
  <c r="AOT104" i="4" s="1"/>
  <c r="AOU104" i="4" s="1"/>
  <c r="AOV104" i="4" s="1"/>
  <c r="AOW104" i="4" s="1"/>
  <c r="AOX104" i="4" s="1"/>
  <c r="AOY104" i="4" s="1"/>
  <c r="AOZ104" i="4" s="1"/>
  <c r="APA104" i="4" s="1"/>
  <c r="APB104" i="4" s="1"/>
  <c r="APC104" i="4" s="1"/>
  <c r="APD104" i="4" s="1"/>
  <c r="APE104" i="4" s="1"/>
  <c r="APF104" i="4" s="1"/>
  <c r="APG104" i="4" s="1"/>
  <c r="APH104" i="4" s="1"/>
  <c r="API104" i="4" s="1"/>
  <c r="APJ104" i="4" s="1"/>
  <c r="APK104" i="4" s="1"/>
  <c r="APL104" i="4" s="1"/>
  <c r="APM104" i="4" s="1"/>
  <c r="APN104" i="4" s="1"/>
  <c r="APO104" i="4" s="1"/>
  <c r="APP104" i="4" s="1"/>
  <c r="APQ104" i="4" s="1"/>
  <c r="APR104" i="4" s="1"/>
  <c r="AML104" i="4" s="1"/>
  <c r="AMO20" i="4"/>
  <c r="AMP20" i="4" s="1"/>
  <c r="AMQ20" i="4" s="1"/>
  <c r="AMR20" i="4" s="1"/>
  <c r="AMS20" i="4" s="1"/>
  <c r="AMT20" i="4" s="1"/>
  <c r="AMU20" i="4" s="1"/>
  <c r="AMV20" i="4" s="1"/>
  <c r="AMW20" i="4" s="1"/>
  <c r="AMX20" i="4" s="1"/>
  <c r="AMY20" i="4" s="1"/>
  <c r="AMZ20" i="4" s="1"/>
  <c r="ANA20" i="4" s="1"/>
  <c r="ANB20" i="4" s="1"/>
  <c r="ANC20" i="4" s="1"/>
  <c r="AND20" i="4" s="1"/>
  <c r="ANE20" i="4" s="1"/>
  <c r="ANF20" i="4" s="1"/>
  <c r="ANG20" i="4" s="1"/>
  <c r="ANH20" i="4" s="1"/>
  <c r="ANI20" i="4" s="1"/>
  <c r="ANJ20" i="4" s="1"/>
  <c r="ANK20" i="4" s="1"/>
  <c r="ANL20" i="4" s="1"/>
  <c r="ANM20" i="4" s="1"/>
  <c r="ANN20" i="4" s="1"/>
  <c r="ANO20" i="4" s="1"/>
  <c r="ANP20" i="4" s="1"/>
  <c r="ANQ20" i="4" s="1"/>
  <c r="ANR20" i="4" s="1"/>
  <c r="ANS20" i="4" s="1"/>
  <c r="ANT20" i="4" s="1"/>
  <c r="ANU20" i="4" s="1"/>
  <c r="ANV20" i="4" s="1"/>
  <c r="ANW20" i="4" s="1"/>
  <c r="ANX20" i="4" s="1"/>
  <c r="ANY20" i="4" s="1"/>
  <c r="ANZ20" i="4" s="1"/>
  <c r="AOA20" i="4" s="1"/>
  <c r="AOB20" i="4" s="1"/>
  <c r="AOC20" i="4" s="1"/>
  <c r="AOD20" i="4" s="1"/>
  <c r="AOE20" i="4" s="1"/>
  <c r="AOF20" i="4" s="1"/>
  <c r="AOG20" i="4" s="1"/>
  <c r="AOH20" i="4" s="1"/>
  <c r="AOI20" i="4" s="1"/>
  <c r="AOJ20" i="4" s="1"/>
  <c r="AOK20" i="4" s="1"/>
  <c r="AOL20" i="4" s="1"/>
  <c r="AOM20" i="4" s="1"/>
  <c r="AON20" i="4" s="1"/>
  <c r="AOO20" i="4" s="1"/>
  <c r="AOP20" i="4" s="1"/>
  <c r="AOQ20" i="4" s="1"/>
  <c r="AOR20" i="4" s="1"/>
  <c r="AOS20" i="4" s="1"/>
  <c r="AOT20" i="4" s="1"/>
  <c r="AOU20" i="4" s="1"/>
  <c r="AOV20" i="4" s="1"/>
  <c r="AOW20" i="4" s="1"/>
  <c r="AOX20" i="4" s="1"/>
  <c r="AOY20" i="4" s="1"/>
  <c r="AOZ20" i="4" s="1"/>
  <c r="APA20" i="4" s="1"/>
  <c r="APB20" i="4" s="1"/>
  <c r="APC20" i="4" s="1"/>
  <c r="APD20" i="4" s="1"/>
  <c r="APE20" i="4" s="1"/>
  <c r="APF20" i="4" s="1"/>
  <c r="APG20" i="4" s="1"/>
  <c r="APH20" i="4" s="1"/>
  <c r="API20" i="4" s="1"/>
  <c r="APJ20" i="4" s="1"/>
  <c r="APK20" i="4" s="1"/>
  <c r="APL20" i="4" s="1"/>
  <c r="APM20" i="4" s="1"/>
  <c r="APN20" i="4" s="1"/>
  <c r="APO20" i="4" s="1"/>
  <c r="APP20" i="4" s="1"/>
  <c r="APQ20" i="4" s="1"/>
  <c r="APR20" i="4" s="1"/>
  <c r="AML20" i="4" s="1"/>
  <c r="AMO79" i="4"/>
  <c r="AMP79" i="4" s="1"/>
  <c r="AMQ79" i="4" s="1"/>
  <c r="AMR79" i="4" s="1"/>
  <c r="AMS79" i="4" s="1"/>
  <c r="AMT79" i="4" s="1"/>
  <c r="AMU79" i="4" s="1"/>
  <c r="AMV79" i="4" s="1"/>
  <c r="AMW79" i="4" s="1"/>
  <c r="AMX79" i="4" s="1"/>
  <c r="AMY79" i="4" s="1"/>
  <c r="AMZ79" i="4" s="1"/>
  <c r="ANA79" i="4" s="1"/>
  <c r="ANB79" i="4" s="1"/>
  <c r="ANC79" i="4" s="1"/>
  <c r="AND79" i="4" s="1"/>
  <c r="ANE79" i="4" s="1"/>
  <c r="ANF79" i="4" s="1"/>
  <c r="ANG79" i="4" s="1"/>
  <c r="ANH79" i="4" s="1"/>
  <c r="ANI79" i="4" s="1"/>
  <c r="ANJ79" i="4" s="1"/>
  <c r="ANK79" i="4" s="1"/>
  <c r="ANL79" i="4" s="1"/>
  <c r="ANM79" i="4" s="1"/>
  <c r="ANN79" i="4" s="1"/>
  <c r="ANO79" i="4" s="1"/>
  <c r="ANP79" i="4" s="1"/>
  <c r="ANQ79" i="4" s="1"/>
  <c r="ANR79" i="4" s="1"/>
  <c r="ANS79" i="4" s="1"/>
  <c r="ANT79" i="4" s="1"/>
  <c r="ANU79" i="4" s="1"/>
  <c r="ANV79" i="4" s="1"/>
  <c r="ANW79" i="4" s="1"/>
  <c r="ANX79" i="4" s="1"/>
  <c r="ANY79" i="4" s="1"/>
  <c r="ANZ79" i="4" s="1"/>
  <c r="AOA79" i="4" s="1"/>
  <c r="AOB79" i="4" s="1"/>
  <c r="AOC79" i="4" s="1"/>
  <c r="AOD79" i="4" s="1"/>
  <c r="AOE79" i="4" s="1"/>
  <c r="AOF79" i="4" s="1"/>
  <c r="AOG79" i="4" s="1"/>
  <c r="AOH79" i="4" s="1"/>
  <c r="AOI79" i="4" s="1"/>
  <c r="AOJ79" i="4" s="1"/>
  <c r="AOK79" i="4" s="1"/>
  <c r="AOL79" i="4" s="1"/>
  <c r="AOM79" i="4" s="1"/>
  <c r="AON79" i="4" s="1"/>
  <c r="AOO79" i="4" s="1"/>
  <c r="AOP79" i="4" s="1"/>
  <c r="AOQ79" i="4" s="1"/>
  <c r="AOR79" i="4" s="1"/>
  <c r="AOS79" i="4" s="1"/>
  <c r="AOT79" i="4" s="1"/>
  <c r="AOU79" i="4" s="1"/>
  <c r="AOV79" i="4" s="1"/>
  <c r="AOW79" i="4" s="1"/>
  <c r="AOX79" i="4" s="1"/>
  <c r="AOY79" i="4" s="1"/>
  <c r="AOZ79" i="4" s="1"/>
  <c r="APA79" i="4" s="1"/>
  <c r="APB79" i="4" s="1"/>
  <c r="APC79" i="4" s="1"/>
  <c r="APD79" i="4" s="1"/>
  <c r="APE79" i="4" s="1"/>
  <c r="APF79" i="4" s="1"/>
  <c r="APG79" i="4" s="1"/>
  <c r="APH79" i="4" s="1"/>
  <c r="API79" i="4" s="1"/>
  <c r="APJ79" i="4" s="1"/>
  <c r="APK79" i="4" s="1"/>
  <c r="APL79" i="4" s="1"/>
  <c r="APM79" i="4" s="1"/>
  <c r="APN79" i="4" s="1"/>
  <c r="APO79" i="4" s="1"/>
  <c r="APP79" i="4" s="1"/>
  <c r="APQ79" i="4" s="1"/>
  <c r="APR79" i="4" s="1"/>
  <c r="AML79" i="4" s="1"/>
  <c r="AMO27" i="4"/>
  <c r="AMP27" i="4" s="1"/>
  <c r="AMQ27" i="4" s="1"/>
  <c r="AMR27" i="4" s="1"/>
  <c r="AMS27" i="4" s="1"/>
  <c r="AMT27" i="4" s="1"/>
  <c r="AMU27" i="4" s="1"/>
  <c r="AMV27" i="4" s="1"/>
  <c r="AMW27" i="4" s="1"/>
  <c r="AMX27" i="4" s="1"/>
  <c r="AMY27" i="4" s="1"/>
  <c r="AMZ27" i="4" s="1"/>
  <c r="ANA27" i="4" s="1"/>
  <c r="ANB27" i="4" s="1"/>
  <c r="ANC27" i="4" s="1"/>
  <c r="AND27" i="4" s="1"/>
  <c r="ANE27" i="4" s="1"/>
  <c r="ANF27" i="4" s="1"/>
  <c r="ANG27" i="4" s="1"/>
  <c r="ANH27" i="4" s="1"/>
  <c r="ANI27" i="4" s="1"/>
  <c r="ANJ27" i="4" s="1"/>
  <c r="ANK27" i="4" s="1"/>
  <c r="ANL27" i="4" s="1"/>
  <c r="ANM27" i="4" s="1"/>
  <c r="ANN27" i="4" s="1"/>
  <c r="ANO27" i="4" s="1"/>
  <c r="ANP27" i="4" s="1"/>
  <c r="ANQ27" i="4" s="1"/>
  <c r="ANR27" i="4" s="1"/>
  <c r="ANS27" i="4" s="1"/>
  <c r="ANT27" i="4" s="1"/>
  <c r="ANU27" i="4" s="1"/>
  <c r="ANV27" i="4" s="1"/>
  <c r="ANW27" i="4" s="1"/>
  <c r="ANX27" i="4" s="1"/>
  <c r="ANY27" i="4" s="1"/>
  <c r="ANZ27" i="4" s="1"/>
  <c r="AOA27" i="4" s="1"/>
  <c r="AOB27" i="4" s="1"/>
  <c r="AOC27" i="4" s="1"/>
  <c r="AOD27" i="4" s="1"/>
  <c r="AOE27" i="4" s="1"/>
  <c r="AOF27" i="4" s="1"/>
  <c r="AOG27" i="4" s="1"/>
  <c r="AOH27" i="4" s="1"/>
  <c r="AOI27" i="4" s="1"/>
  <c r="AOJ27" i="4" s="1"/>
  <c r="AOK27" i="4" s="1"/>
  <c r="AOL27" i="4" s="1"/>
  <c r="AOM27" i="4" s="1"/>
  <c r="AON27" i="4" s="1"/>
  <c r="AOO27" i="4" s="1"/>
  <c r="AOP27" i="4" s="1"/>
  <c r="AOQ27" i="4" s="1"/>
  <c r="AOR27" i="4" s="1"/>
  <c r="AOS27" i="4" s="1"/>
  <c r="AOT27" i="4" s="1"/>
  <c r="AOU27" i="4" s="1"/>
  <c r="AOV27" i="4" s="1"/>
  <c r="AOW27" i="4" s="1"/>
  <c r="AOX27" i="4" s="1"/>
  <c r="AOY27" i="4" s="1"/>
  <c r="AOZ27" i="4" s="1"/>
  <c r="APA27" i="4" s="1"/>
  <c r="APB27" i="4" s="1"/>
  <c r="APC27" i="4" s="1"/>
  <c r="APD27" i="4" s="1"/>
  <c r="APE27" i="4" s="1"/>
  <c r="APF27" i="4" s="1"/>
  <c r="APG27" i="4" s="1"/>
  <c r="APH27" i="4" s="1"/>
  <c r="API27" i="4" s="1"/>
  <c r="APJ27" i="4" s="1"/>
  <c r="APK27" i="4" s="1"/>
  <c r="APL27" i="4" s="1"/>
  <c r="APM27" i="4" s="1"/>
  <c r="APN27" i="4" s="1"/>
  <c r="APO27" i="4" s="1"/>
  <c r="APP27" i="4" s="1"/>
  <c r="APQ27" i="4" s="1"/>
  <c r="APR27" i="4" s="1"/>
  <c r="AML27" i="4" s="1"/>
  <c r="AMO122" i="4"/>
  <c r="AMP122" i="4" s="1"/>
  <c r="AMQ122" i="4" s="1"/>
  <c r="AMR122" i="4" s="1"/>
  <c r="AMS122" i="4" s="1"/>
  <c r="AMT122" i="4" s="1"/>
  <c r="AMU122" i="4" s="1"/>
  <c r="AMV122" i="4" s="1"/>
  <c r="AMW122" i="4" s="1"/>
  <c r="AMX122" i="4" s="1"/>
  <c r="AMY122" i="4" s="1"/>
  <c r="AMZ122" i="4" s="1"/>
  <c r="ANA122" i="4" s="1"/>
  <c r="ANB122" i="4" s="1"/>
  <c r="ANC122" i="4" s="1"/>
  <c r="AND122" i="4" s="1"/>
  <c r="ANE122" i="4" s="1"/>
  <c r="ANF122" i="4" s="1"/>
  <c r="ANG122" i="4" s="1"/>
  <c r="ANH122" i="4" s="1"/>
  <c r="ANI122" i="4" s="1"/>
  <c r="ANJ122" i="4" s="1"/>
  <c r="ANK122" i="4" s="1"/>
  <c r="ANL122" i="4" s="1"/>
  <c r="ANM122" i="4" s="1"/>
  <c r="ANN122" i="4" s="1"/>
  <c r="ANO122" i="4" s="1"/>
  <c r="ANP122" i="4" s="1"/>
  <c r="ANQ122" i="4" s="1"/>
  <c r="ANR122" i="4" s="1"/>
  <c r="ANS122" i="4" s="1"/>
  <c r="ANT122" i="4" s="1"/>
  <c r="ANU122" i="4" s="1"/>
  <c r="ANV122" i="4" s="1"/>
  <c r="ANW122" i="4" s="1"/>
  <c r="ANX122" i="4" s="1"/>
  <c r="ANY122" i="4" s="1"/>
  <c r="ANZ122" i="4" s="1"/>
  <c r="AOA122" i="4" s="1"/>
  <c r="AOB122" i="4" s="1"/>
  <c r="AOC122" i="4" s="1"/>
  <c r="AOD122" i="4" s="1"/>
  <c r="AOE122" i="4" s="1"/>
  <c r="AOF122" i="4" s="1"/>
  <c r="AOG122" i="4" s="1"/>
  <c r="AOH122" i="4" s="1"/>
  <c r="AOI122" i="4" s="1"/>
  <c r="AOJ122" i="4" s="1"/>
  <c r="AOK122" i="4" s="1"/>
  <c r="AOL122" i="4" s="1"/>
  <c r="AOM122" i="4" s="1"/>
  <c r="AON122" i="4" s="1"/>
  <c r="AOO122" i="4" s="1"/>
  <c r="AOP122" i="4" s="1"/>
  <c r="AOQ122" i="4" s="1"/>
  <c r="AOR122" i="4" s="1"/>
  <c r="AOS122" i="4" s="1"/>
  <c r="AOT122" i="4" s="1"/>
  <c r="AOU122" i="4" s="1"/>
  <c r="AOV122" i="4" s="1"/>
  <c r="AOW122" i="4" s="1"/>
  <c r="AOX122" i="4" s="1"/>
  <c r="AOY122" i="4" s="1"/>
  <c r="AOZ122" i="4" s="1"/>
  <c r="APA122" i="4" s="1"/>
  <c r="APB122" i="4" s="1"/>
  <c r="APC122" i="4" s="1"/>
  <c r="APD122" i="4" s="1"/>
  <c r="APE122" i="4" s="1"/>
  <c r="APF122" i="4" s="1"/>
  <c r="APG122" i="4" s="1"/>
  <c r="APH122" i="4" s="1"/>
  <c r="API122" i="4" s="1"/>
  <c r="APJ122" i="4" s="1"/>
  <c r="APK122" i="4" s="1"/>
  <c r="APL122" i="4" s="1"/>
  <c r="APM122" i="4" s="1"/>
  <c r="APN122" i="4" s="1"/>
  <c r="APO122" i="4" s="1"/>
  <c r="APP122" i="4" s="1"/>
  <c r="APQ122" i="4" s="1"/>
  <c r="APR122" i="4" s="1"/>
  <c r="AML122" i="4" s="1"/>
  <c r="AMO68" i="4"/>
  <c r="AMP68" i="4" s="1"/>
  <c r="AMQ68" i="4" s="1"/>
  <c r="AMR68" i="4" s="1"/>
  <c r="AMS68" i="4" s="1"/>
  <c r="AMT68" i="4" s="1"/>
  <c r="AMU68" i="4" s="1"/>
  <c r="AMV68" i="4" s="1"/>
  <c r="AMW68" i="4" s="1"/>
  <c r="AMX68" i="4" s="1"/>
  <c r="AMY68" i="4" s="1"/>
  <c r="AMZ68" i="4" s="1"/>
  <c r="ANA68" i="4" s="1"/>
  <c r="ANB68" i="4" s="1"/>
  <c r="ANC68" i="4" s="1"/>
  <c r="AND68" i="4" s="1"/>
  <c r="ANE68" i="4" s="1"/>
  <c r="ANF68" i="4" s="1"/>
  <c r="ANG68" i="4" s="1"/>
  <c r="ANH68" i="4" s="1"/>
  <c r="ANI68" i="4" s="1"/>
  <c r="ANJ68" i="4" s="1"/>
  <c r="ANK68" i="4" s="1"/>
  <c r="ANL68" i="4" s="1"/>
  <c r="ANM68" i="4" s="1"/>
  <c r="ANN68" i="4" s="1"/>
  <c r="ANO68" i="4" s="1"/>
  <c r="ANP68" i="4" s="1"/>
  <c r="ANQ68" i="4" s="1"/>
  <c r="ANR68" i="4" s="1"/>
  <c r="ANS68" i="4" s="1"/>
  <c r="ANT68" i="4" s="1"/>
  <c r="ANU68" i="4" s="1"/>
  <c r="ANV68" i="4" s="1"/>
  <c r="ANW68" i="4" s="1"/>
  <c r="ANX68" i="4" s="1"/>
  <c r="ANY68" i="4" s="1"/>
  <c r="ANZ68" i="4" s="1"/>
  <c r="AOA68" i="4" s="1"/>
  <c r="AOB68" i="4" s="1"/>
  <c r="AOC68" i="4" s="1"/>
  <c r="AOD68" i="4" s="1"/>
  <c r="AOE68" i="4" s="1"/>
  <c r="AOF68" i="4" s="1"/>
  <c r="AOG68" i="4" s="1"/>
  <c r="AOH68" i="4" s="1"/>
  <c r="AOI68" i="4" s="1"/>
  <c r="AOJ68" i="4" s="1"/>
  <c r="AOK68" i="4" s="1"/>
  <c r="AOL68" i="4" s="1"/>
  <c r="AOM68" i="4" s="1"/>
  <c r="AON68" i="4" s="1"/>
  <c r="AOO68" i="4" s="1"/>
  <c r="AOP68" i="4" s="1"/>
  <c r="AOQ68" i="4" s="1"/>
  <c r="AOR68" i="4" s="1"/>
  <c r="AOS68" i="4" s="1"/>
  <c r="AOT68" i="4" s="1"/>
  <c r="AOU68" i="4" s="1"/>
  <c r="AOV68" i="4" s="1"/>
  <c r="AOW68" i="4" s="1"/>
  <c r="AOX68" i="4" s="1"/>
  <c r="AOY68" i="4" s="1"/>
  <c r="AOZ68" i="4" s="1"/>
  <c r="APA68" i="4" s="1"/>
  <c r="APB68" i="4" s="1"/>
  <c r="APC68" i="4" s="1"/>
  <c r="APD68" i="4" s="1"/>
  <c r="APE68" i="4" s="1"/>
  <c r="APF68" i="4" s="1"/>
  <c r="APG68" i="4" s="1"/>
  <c r="APH68" i="4" s="1"/>
  <c r="API68" i="4" s="1"/>
  <c r="APJ68" i="4" s="1"/>
  <c r="APK68" i="4" s="1"/>
  <c r="APL68" i="4" s="1"/>
  <c r="APM68" i="4" s="1"/>
  <c r="APN68" i="4" s="1"/>
  <c r="APO68" i="4" s="1"/>
  <c r="APP68" i="4" s="1"/>
  <c r="APQ68" i="4" s="1"/>
  <c r="APR68" i="4" s="1"/>
  <c r="AML68" i="4" s="1"/>
  <c r="AMO116" i="4"/>
  <c r="AMP116" i="4" s="1"/>
  <c r="AMQ116" i="4" s="1"/>
  <c r="AMR116" i="4" s="1"/>
  <c r="AMS116" i="4" s="1"/>
  <c r="AMT116" i="4" s="1"/>
  <c r="AMU116" i="4" s="1"/>
  <c r="AMV116" i="4" s="1"/>
  <c r="AMW116" i="4" s="1"/>
  <c r="AMX116" i="4" s="1"/>
  <c r="AMY116" i="4" s="1"/>
  <c r="AMZ116" i="4" s="1"/>
  <c r="ANA116" i="4" s="1"/>
  <c r="ANB116" i="4" s="1"/>
  <c r="ANC116" i="4" s="1"/>
  <c r="AND116" i="4" s="1"/>
  <c r="ANE116" i="4" s="1"/>
  <c r="ANF116" i="4" s="1"/>
  <c r="ANG116" i="4" s="1"/>
  <c r="ANH116" i="4" s="1"/>
  <c r="ANI116" i="4" s="1"/>
  <c r="ANJ116" i="4" s="1"/>
  <c r="ANK116" i="4" s="1"/>
  <c r="ANL116" i="4" s="1"/>
  <c r="ANM116" i="4" s="1"/>
  <c r="ANN116" i="4" s="1"/>
  <c r="ANO116" i="4" s="1"/>
  <c r="ANP116" i="4" s="1"/>
  <c r="ANQ116" i="4" s="1"/>
  <c r="ANR116" i="4" s="1"/>
  <c r="ANS116" i="4" s="1"/>
  <c r="ANT116" i="4" s="1"/>
  <c r="ANU116" i="4" s="1"/>
  <c r="ANV116" i="4" s="1"/>
  <c r="ANW116" i="4" s="1"/>
  <c r="ANX116" i="4" s="1"/>
  <c r="ANY116" i="4" s="1"/>
  <c r="ANZ116" i="4" s="1"/>
  <c r="AOA116" i="4" s="1"/>
  <c r="AOB116" i="4" s="1"/>
  <c r="AOC116" i="4" s="1"/>
  <c r="AOD116" i="4" s="1"/>
  <c r="AOE116" i="4" s="1"/>
  <c r="AOF116" i="4" s="1"/>
  <c r="AOG116" i="4" s="1"/>
  <c r="AOH116" i="4" s="1"/>
  <c r="AOI116" i="4" s="1"/>
  <c r="AOJ116" i="4" s="1"/>
  <c r="AOK116" i="4" s="1"/>
  <c r="AOL116" i="4" s="1"/>
  <c r="AOM116" i="4" s="1"/>
  <c r="AON116" i="4" s="1"/>
  <c r="AOO116" i="4" s="1"/>
  <c r="AOP116" i="4" s="1"/>
  <c r="AOQ116" i="4" s="1"/>
  <c r="AOR116" i="4" s="1"/>
  <c r="AOS116" i="4" s="1"/>
  <c r="AOT116" i="4" s="1"/>
  <c r="AOU116" i="4" s="1"/>
  <c r="AOV116" i="4" s="1"/>
  <c r="AOW116" i="4" s="1"/>
  <c r="AOX116" i="4" s="1"/>
  <c r="AOY116" i="4" s="1"/>
  <c r="AOZ116" i="4" s="1"/>
  <c r="APA116" i="4" s="1"/>
  <c r="APB116" i="4" s="1"/>
  <c r="APC116" i="4" s="1"/>
  <c r="APD116" i="4" s="1"/>
  <c r="APE116" i="4" s="1"/>
  <c r="APF116" i="4" s="1"/>
  <c r="APG116" i="4" s="1"/>
  <c r="APH116" i="4" s="1"/>
  <c r="API116" i="4" s="1"/>
  <c r="APJ116" i="4" s="1"/>
  <c r="APK116" i="4" s="1"/>
  <c r="APL116" i="4" s="1"/>
  <c r="APM116" i="4" s="1"/>
  <c r="APN116" i="4" s="1"/>
  <c r="APO116" i="4" s="1"/>
  <c r="APP116" i="4" s="1"/>
  <c r="APQ116" i="4" s="1"/>
  <c r="APR116" i="4" s="1"/>
  <c r="AML116" i="4" s="1"/>
  <c r="AMO19" i="4"/>
  <c r="AMP19" i="4" s="1"/>
  <c r="AMQ19" i="4" s="1"/>
  <c r="AMR19" i="4" s="1"/>
  <c r="AMS19" i="4" s="1"/>
  <c r="AMT19" i="4" s="1"/>
  <c r="AMU19" i="4" s="1"/>
  <c r="AMV19" i="4" s="1"/>
  <c r="AMW19" i="4" s="1"/>
  <c r="AMX19" i="4" s="1"/>
  <c r="AMY19" i="4" s="1"/>
  <c r="AMZ19" i="4" s="1"/>
  <c r="ANA19" i="4" s="1"/>
  <c r="ANB19" i="4" s="1"/>
  <c r="ANC19" i="4" s="1"/>
  <c r="AND19" i="4" s="1"/>
  <c r="ANE19" i="4" s="1"/>
  <c r="ANF19" i="4" s="1"/>
  <c r="ANG19" i="4" s="1"/>
  <c r="ANH19" i="4" s="1"/>
  <c r="ANI19" i="4" s="1"/>
  <c r="ANJ19" i="4" s="1"/>
  <c r="ANK19" i="4" s="1"/>
  <c r="ANL19" i="4" s="1"/>
  <c r="ANM19" i="4" s="1"/>
  <c r="ANN19" i="4" s="1"/>
  <c r="ANO19" i="4" s="1"/>
  <c r="ANP19" i="4" s="1"/>
  <c r="ANQ19" i="4" s="1"/>
  <c r="ANR19" i="4" s="1"/>
  <c r="ANS19" i="4" s="1"/>
  <c r="ANT19" i="4" s="1"/>
  <c r="ANU19" i="4" s="1"/>
  <c r="ANV19" i="4" s="1"/>
  <c r="ANW19" i="4" s="1"/>
  <c r="ANX19" i="4" s="1"/>
  <c r="ANY19" i="4" s="1"/>
  <c r="ANZ19" i="4" s="1"/>
  <c r="AOA19" i="4" s="1"/>
  <c r="AOB19" i="4" s="1"/>
  <c r="AOC19" i="4" s="1"/>
  <c r="AOD19" i="4" s="1"/>
  <c r="AOE19" i="4" s="1"/>
  <c r="AOF19" i="4" s="1"/>
  <c r="AOG19" i="4" s="1"/>
  <c r="AOH19" i="4" s="1"/>
  <c r="AOI19" i="4" s="1"/>
  <c r="AOJ19" i="4" s="1"/>
  <c r="AOK19" i="4" s="1"/>
  <c r="AOL19" i="4" s="1"/>
  <c r="AOM19" i="4" s="1"/>
  <c r="AON19" i="4" s="1"/>
  <c r="AOO19" i="4" s="1"/>
  <c r="AOP19" i="4" s="1"/>
  <c r="AOQ19" i="4" s="1"/>
  <c r="AOR19" i="4" s="1"/>
  <c r="AOS19" i="4" s="1"/>
  <c r="AOT19" i="4" s="1"/>
  <c r="AOU19" i="4" s="1"/>
  <c r="AOV19" i="4" s="1"/>
  <c r="AOW19" i="4" s="1"/>
  <c r="AOX19" i="4" s="1"/>
  <c r="AOY19" i="4" s="1"/>
  <c r="AOZ19" i="4" s="1"/>
  <c r="APA19" i="4" s="1"/>
  <c r="APB19" i="4" s="1"/>
  <c r="APC19" i="4" s="1"/>
  <c r="APD19" i="4" s="1"/>
  <c r="APE19" i="4" s="1"/>
  <c r="APF19" i="4" s="1"/>
  <c r="APG19" i="4" s="1"/>
  <c r="APH19" i="4" s="1"/>
  <c r="API19" i="4" s="1"/>
  <c r="APJ19" i="4" s="1"/>
  <c r="APK19" i="4" s="1"/>
  <c r="APL19" i="4" s="1"/>
  <c r="APM19" i="4" s="1"/>
  <c r="APN19" i="4" s="1"/>
  <c r="APO19" i="4" s="1"/>
  <c r="APP19" i="4" s="1"/>
  <c r="APQ19" i="4" s="1"/>
  <c r="APR19" i="4" s="1"/>
  <c r="AML19" i="4" s="1"/>
  <c r="AMO93" i="4"/>
  <c r="AMP93" i="4" s="1"/>
  <c r="AMQ93" i="4" s="1"/>
  <c r="AMR93" i="4" s="1"/>
  <c r="AMS93" i="4" s="1"/>
  <c r="AMT93" i="4" s="1"/>
  <c r="AMU93" i="4" s="1"/>
  <c r="AMV93" i="4" s="1"/>
  <c r="AMW93" i="4" s="1"/>
  <c r="AMX93" i="4" s="1"/>
  <c r="AMY93" i="4" s="1"/>
  <c r="AMZ93" i="4" s="1"/>
  <c r="ANA93" i="4" s="1"/>
  <c r="ANB93" i="4" s="1"/>
  <c r="ANC93" i="4" s="1"/>
  <c r="AND93" i="4" s="1"/>
  <c r="ANE93" i="4" s="1"/>
  <c r="ANF93" i="4" s="1"/>
  <c r="ANG93" i="4" s="1"/>
  <c r="ANH93" i="4" s="1"/>
  <c r="ANI93" i="4" s="1"/>
  <c r="ANJ93" i="4" s="1"/>
  <c r="ANK93" i="4" s="1"/>
  <c r="ANL93" i="4" s="1"/>
  <c r="ANM93" i="4" s="1"/>
  <c r="ANN93" i="4" s="1"/>
  <c r="ANO93" i="4" s="1"/>
  <c r="ANP93" i="4" s="1"/>
  <c r="ANQ93" i="4" s="1"/>
  <c r="ANR93" i="4" s="1"/>
  <c r="ANS93" i="4" s="1"/>
  <c r="ANT93" i="4" s="1"/>
  <c r="ANU93" i="4" s="1"/>
  <c r="ANV93" i="4" s="1"/>
  <c r="ANW93" i="4" s="1"/>
  <c r="ANX93" i="4" s="1"/>
  <c r="ANY93" i="4" s="1"/>
  <c r="ANZ93" i="4" s="1"/>
  <c r="AOA93" i="4" s="1"/>
  <c r="AOB93" i="4" s="1"/>
  <c r="AOC93" i="4" s="1"/>
  <c r="AOD93" i="4" s="1"/>
  <c r="AOE93" i="4" s="1"/>
  <c r="AOF93" i="4" s="1"/>
  <c r="AOG93" i="4" s="1"/>
  <c r="AOH93" i="4" s="1"/>
  <c r="AOI93" i="4" s="1"/>
  <c r="AOJ93" i="4" s="1"/>
  <c r="AOK93" i="4" s="1"/>
  <c r="AOL93" i="4" s="1"/>
  <c r="AOM93" i="4" s="1"/>
  <c r="AON93" i="4" s="1"/>
  <c r="AOO93" i="4" s="1"/>
  <c r="AOP93" i="4" s="1"/>
  <c r="AOQ93" i="4" s="1"/>
  <c r="AOR93" i="4" s="1"/>
  <c r="AOS93" i="4" s="1"/>
  <c r="AOT93" i="4" s="1"/>
  <c r="AOU93" i="4" s="1"/>
  <c r="AOV93" i="4" s="1"/>
  <c r="AOW93" i="4" s="1"/>
  <c r="AOX93" i="4" s="1"/>
  <c r="AOY93" i="4" s="1"/>
  <c r="AOZ93" i="4" s="1"/>
  <c r="APA93" i="4" s="1"/>
  <c r="APB93" i="4" s="1"/>
  <c r="APC93" i="4" s="1"/>
  <c r="APD93" i="4" s="1"/>
  <c r="APE93" i="4" s="1"/>
  <c r="APF93" i="4" s="1"/>
  <c r="APG93" i="4" s="1"/>
  <c r="APH93" i="4" s="1"/>
  <c r="API93" i="4" s="1"/>
  <c r="APJ93" i="4" s="1"/>
  <c r="APK93" i="4" s="1"/>
  <c r="APL93" i="4" s="1"/>
  <c r="APM93" i="4" s="1"/>
  <c r="APN93" i="4" s="1"/>
  <c r="APO93" i="4" s="1"/>
  <c r="APP93" i="4" s="1"/>
  <c r="APQ93" i="4" s="1"/>
  <c r="APR93" i="4" s="1"/>
  <c r="AML93" i="4" s="1"/>
  <c r="AMO18" i="4"/>
  <c r="AMP18" i="4" s="1"/>
  <c r="AMQ18" i="4" s="1"/>
  <c r="AMR18" i="4" s="1"/>
  <c r="AMS18" i="4" s="1"/>
  <c r="AMT18" i="4" s="1"/>
  <c r="AMU18" i="4" s="1"/>
  <c r="AMV18" i="4" s="1"/>
  <c r="AMW18" i="4" s="1"/>
  <c r="AMX18" i="4" s="1"/>
  <c r="AMY18" i="4" s="1"/>
  <c r="AMZ18" i="4" s="1"/>
  <c r="ANA18" i="4" s="1"/>
  <c r="ANB18" i="4" s="1"/>
  <c r="ANC18" i="4" s="1"/>
  <c r="AND18" i="4" s="1"/>
  <c r="ANE18" i="4" s="1"/>
  <c r="ANF18" i="4" s="1"/>
  <c r="ANG18" i="4" s="1"/>
  <c r="ANH18" i="4" s="1"/>
  <c r="ANI18" i="4" s="1"/>
  <c r="ANJ18" i="4" s="1"/>
  <c r="ANK18" i="4" s="1"/>
  <c r="ANL18" i="4" s="1"/>
  <c r="ANM18" i="4" s="1"/>
  <c r="ANN18" i="4" s="1"/>
  <c r="ANO18" i="4" s="1"/>
  <c r="ANP18" i="4" s="1"/>
  <c r="ANQ18" i="4" s="1"/>
  <c r="ANR18" i="4" s="1"/>
  <c r="ANS18" i="4" s="1"/>
  <c r="ANT18" i="4" s="1"/>
  <c r="ANU18" i="4" s="1"/>
  <c r="ANV18" i="4" s="1"/>
  <c r="ANW18" i="4" s="1"/>
  <c r="ANX18" i="4" s="1"/>
  <c r="ANY18" i="4" s="1"/>
  <c r="ANZ18" i="4" s="1"/>
  <c r="AOA18" i="4" s="1"/>
  <c r="AOB18" i="4" s="1"/>
  <c r="AOC18" i="4" s="1"/>
  <c r="AOD18" i="4" s="1"/>
  <c r="AOE18" i="4" s="1"/>
  <c r="AOF18" i="4" s="1"/>
  <c r="AOG18" i="4" s="1"/>
  <c r="AOH18" i="4" s="1"/>
  <c r="AOI18" i="4" s="1"/>
  <c r="AOJ18" i="4" s="1"/>
  <c r="AOK18" i="4" s="1"/>
  <c r="AOL18" i="4" s="1"/>
  <c r="AOM18" i="4" s="1"/>
  <c r="AON18" i="4" s="1"/>
  <c r="AOO18" i="4" s="1"/>
  <c r="AOP18" i="4" s="1"/>
  <c r="AOQ18" i="4" s="1"/>
  <c r="AOR18" i="4" s="1"/>
  <c r="AOS18" i="4" s="1"/>
  <c r="AOT18" i="4" s="1"/>
  <c r="AOU18" i="4" s="1"/>
  <c r="AOV18" i="4" s="1"/>
  <c r="AOW18" i="4" s="1"/>
  <c r="AOX18" i="4" s="1"/>
  <c r="AOY18" i="4" s="1"/>
  <c r="AOZ18" i="4" s="1"/>
  <c r="APA18" i="4" s="1"/>
  <c r="APB18" i="4" s="1"/>
  <c r="APC18" i="4" s="1"/>
  <c r="APD18" i="4" s="1"/>
  <c r="APE18" i="4" s="1"/>
  <c r="APF18" i="4" s="1"/>
  <c r="APG18" i="4" s="1"/>
  <c r="APH18" i="4" s="1"/>
  <c r="API18" i="4" s="1"/>
  <c r="APJ18" i="4" s="1"/>
  <c r="APK18" i="4" s="1"/>
  <c r="APL18" i="4" s="1"/>
  <c r="APM18" i="4" s="1"/>
  <c r="APN18" i="4" s="1"/>
  <c r="APO18" i="4" s="1"/>
  <c r="APP18" i="4" s="1"/>
  <c r="APQ18" i="4" s="1"/>
  <c r="APR18" i="4" s="1"/>
  <c r="AML18" i="4" s="1"/>
  <c r="AMO41" i="4"/>
  <c r="AMP41" i="4" s="1"/>
  <c r="AMQ41" i="4" s="1"/>
  <c r="AMR41" i="4" s="1"/>
  <c r="AMS41" i="4" s="1"/>
  <c r="AMT41" i="4" s="1"/>
  <c r="AMU41" i="4" s="1"/>
  <c r="AMV41" i="4" s="1"/>
  <c r="AMW41" i="4" s="1"/>
  <c r="AMX41" i="4" s="1"/>
  <c r="AMY41" i="4" s="1"/>
  <c r="AMZ41" i="4" s="1"/>
  <c r="ANA41" i="4" s="1"/>
  <c r="ANB41" i="4" s="1"/>
  <c r="ANC41" i="4" s="1"/>
  <c r="AND41" i="4" s="1"/>
  <c r="ANE41" i="4" s="1"/>
  <c r="ANF41" i="4" s="1"/>
  <c r="ANG41" i="4" s="1"/>
  <c r="ANH41" i="4" s="1"/>
  <c r="ANI41" i="4" s="1"/>
  <c r="ANJ41" i="4" s="1"/>
  <c r="ANK41" i="4" s="1"/>
  <c r="ANL41" i="4" s="1"/>
  <c r="ANM41" i="4" s="1"/>
  <c r="ANN41" i="4" s="1"/>
  <c r="ANO41" i="4" s="1"/>
  <c r="ANP41" i="4" s="1"/>
  <c r="ANQ41" i="4" s="1"/>
  <c r="ANR41" i="4" s="1"/>
  <c r="ANS41" i="4" s="1"/>
  <c r="ANT41" i="4" s="1"/>
  <c r="ANU41" i="4" s="1"/>
  <c r="ANV41" i="4" s="1"/>
  <c r="ANW41" i="4" s="1"/>
  <c r="ANX41" i="4" s="1"/>
  <c r="ANY41" i="4" s="1"/>
  <c r="ANZ41" i="4" s="1"/>
  <c r="AOA41" i="4" s="1"/>
  <c r="AOB41" i="4" s="1"/>
  <c r="AOC41" i="4" s="1"/>
  <c r="AOD41" i="4" s="1"/>
  <c r="AOE41" i="4" s="1"/>
  <c r="AOF41" i="4" s="1"/>
  <c r="AOG41" i="4" s="1"/>
  <c r="AOH41" i="4" s="1"/>
  <c r="AOI41" i="4" s="1"/>
  <c r="AOJ41" i="4" s="1"/>
  <c r="AOK41" i="4" s="1"/>
  <c r="AOL41" i="4" s="1"/>
  <c r="AOM41" i="4" s="1"/>
  <c r="AON41" i="4" s="1"/>
  <c r="AOO41" i="4" s="1"/>
  <c r="AOP41" i="4" s="1"/>
  <c r="AOQ41" i="4" s="1"/>
  <c r="AOR41" i="4" s="1"/>
  <c r="AOS41" i="4" s="1"/>
  <c r="AOT41" i="4" s="1"/>
  <c r="AOU41" i="4" s="1"/>
  <c r="AOV41" i="4" s="1"/>
  <c r="AOW41" i="4" s="1"/>
  <c r="AOX41" i="4" s="1"/>
  <c r="AOY41" i="4" s="1"/>
  <c r="AOZ41" i="4" s="1"/>
  <c r="APA41" i="4" s="1"/>
  <c r="APB41" i="4" s="1"/>
  <c r="APC41" i="4" s="1"/>
  <c r="APD41" i="4" s="1"/>
  <c r="APE41" i="4" s="1"/>
  <c r="APF41" i="4" s="1"/>
  <c r="APG41" i="4" s="1"/>
  <c r="APH41" i="4" s="1"/>
  <c r="API41" i="4" s="1"/>
  <c r="APJ41" i="4" s="1"/>
  <c r="APK41" i="4" s="1"/>
  <c r="APL41" i="4" s="1"/>
  <c r="APM41" i="4" s="1"/>
  <c r="APN41" i="4" s="1"/>
  <c r="APO41" i="4" s="1"/>
  <c r="APP41" i="4" s="1"/>
  <c r="APQ41" i="4" s="1"/>
  <c r="APR41" i="4" s="1"/>
  <c r="AML41" i="4" s="1"/>
  <c r="AMO111" i="4"/>
  <c r="AMP111" i="4" s="1"/>
  <c r="AMQ111" i="4" s="1"/>
  <c r="AMR111" i="4" s="1"/>
  <c r="AMS111" i="4" s="1"/>
  <c r="AMT111" i="4" s="1"/>
  <c r="AMU111" i="4" s="1"/>
  <c r="AMV111" i="4" s="1"/>
  <c r="AMW111" i="4" s="1"/>
  <c r="AMX111" i="4" s="1"/>
  <c r="AMY111" i="4" s="1"/>
  <c r="AMZ111" i="4" s="1"/>
  <c r="ANA111" i="4" s="1"/>
  <c r="ANB111" i="4" s="1"/>
  <c r="ANC111" i="4" s="1"/>
  <c r="AND111" i="4" s="1"/>
  <c r="ANE111" i="4" s="1"/>
  <c r="ANF111" i="4" s="1"/>
  <c r="ANG111" i="4" s="1"/>
  <c r="ANH111" i="4" s="1"/>
  <c r="ANI111" i="4" s="1"/>
  <c r="ANJ111" i="4" s="1"/>
  <c r="ANK111" i="4" s="1"/>
  <c r="ANL111" i="4" s="1"/>
  <c r="ANM111" i="4" s="1"/>
  <c r="ANN111" i="4" s="1"/>
  <c r="ANO111" i="4" s="1"/>
  <c r="ANP111" i="4" s="1"/>
  <c r="ANQ111" i="4" s="1"/>
  <c r="ANR111" i="4" s="1"/>
  <c r="ANS111" i="4" s="1"/>
  <c r="ANT111" i="4" s="1"/>
  <c r="ANU111" i="4" s="1"/>
  <c r="ANV111" i="4" s="1"/>
  <c r="ANW111" i="4" s="1"/>
  <c r="ANX111" i="4" s="1"/>
  <c r="ANY111" i="4" s="1"/>
  <c r="ANZ111" i="4" s="1"/>
  <c r="AOA111" i="4" s="1"/>
  <c r="AOB111" i="4" s="1"/>
  <c r="AOC111" i="4" s="1"/>
  <c r="AOD111" i="4" s="1"/>
  <c r="AOE111" i="4" s="1"/>
  <c r="AOF111" i="4" s="1"/>
  <c r="AOG111" i="4" s="1"/>
  <c r="AOH111" i="4" s="1"/>
  <c r="AOI111" i="4" s="1"/>
  <c r="AOJ111" i="4" s="1"/>
  <c r="AOK111" i="4" s="1"/>
  <c r="AOL111" i="4" s="1"/>
  <c r="AOM111" i="4" s="1"/>
  <c r="AON111" i="4" s="1"/>
  <c r="AOO111" i="4" s="1"/>
  <c r="AOP111" i="4" s="1"/>
  <c r="AOQ111" i="4" s="1"/>
  <c r="AOR111" i="4" s="1"/>
  <c r="AOS111" i="4" s="1"/>
  <c r="AOT111" i="4" s="1"/>
  <c r="AOU111" i="4" s="1"/>
  <c r="AOV111" i="4" s="1"/>
  <c r="AOW111" i="4" s="1"/>
  <c r="AOX111" i="4" s="1"/>
  <c r="AOY111" i="4" s="1"/>
  <c r="AOZ111" i="4" s="1"/>
  <c r="APA111" i="4" s="1"/>
  <c r="APB111" i="4" s="1"/>
  <c r="APC111" i="4" s="1"/>
  <c r="APD111" i="4" s="1"/>
  <c r="APE111" i="4" s="1"/>
  <c r="APF111" i="4" s="1"/>
  <c r="APG111" i="4" s="1"/>
  <c r="APH111" i="4" s="1"/>
  <c r="API111" i="4" s="1"/>
  <c r="APJ111" i="4" s="1"/>
  <c r="APK111" i="4" s="1"/>
  <c r="APL111" i="4" s="1"/>
  <c r="APM111" i="4" s="1"/>
  <c r="APN111" i="4" s="1"/>
  <c r="APO111" i="4" s="1"/>
  <c r="APP111" i="4" s="1"/>
  <c r="APQ111" i="4" s="1"/>
  <c r="APR111" i="4" s="1"/>
  <c r="AML111" i="4" s="1"/>
  <c r="AMO58" i="4"/>
  <c r="AMP58" i="4" s="1"/>
  <c r="AMQ58" i="4" s="1"/>
  <c r="AMR58" i="4" s="1"/>
  <c r="AMS58" i="4" s="1"/>
  <c r="AMT58" i="4" s="1"/>
  <c r="AMU58" i="4" s="1"/>
  <c r="AMV58" i="4" s="1"/>
  <c r="AMW58" i="4" s="1"/>
  <c r="AMX58" i="4" s="1"/>
  <c r="AMY58" i="4" s="1"/>
  <c r="AMZ58" i="4" s="1"/>
  <c r="ANA58" i="4" s="1"/>
  <c r="ANB58" i="4" s="1"/>
  <c r="ANC58" i="4" s="1"/>
  <c r="AND58" i="4" s="1"/>
  <c r="ANE58" i="4" s="1"/>
  <c r="ANF58" i="4" s="1"/>
  <c r="ANG58" i="4" s="1"/>
  <c r="ANH58" i="4" s="1"/>
  <c r="ANI58" i="4" s="1"/>
  <c r="ANJ58" i="4" s="1"/>
  <c r="ANK58" i="4" s="1"/>
  <c r="ANL58" i="4" s="1"/>
  <c r="ANM58" i="4" s="1"/>
  <c r="ANN58" i="4" s="1"/>
  <c r="ANO58" i="4" s="1"/>
  <c r="ANP58" i="4" s="1"/>
  <c r="ANQ58" i="4" s="1"/>
  <c r="ANR58" i="4" s="1"/>
  <c r="ANS58" i="4" s="1"/>
  <c r="ANT58" i="4" s="1"/>
  <c r="ANU58" i="4" s="1"/>
  <c r="ANV58" i="4" s="1"/>
  <c r="ANW58" i="4" s="1"/>
  <c r="ANX58" i="4" s="1"/>
  <c r="ANY58" i="4" s="1"/>
  <c r="ANZ58" i="4" s="1"/>
  <c r="AOA58" i="4" s="1"/>
  <c r="AOB58" i="4" s="1"/>
  <c r="AOC58" i="4" s="1"/>
  <c r="AOD58" i="4" s="1"/>
  <c r="AOE58" i="4" s="1"/>
  <c r="AOF58" i="4" s="1"/>
  <c r="AOG58" i="4" s="1"/>
  <c r="AOH58" i="4" s="1"/>
  <c r="AOI58" i="4" s="1"/>
  <c r="AOJ58" i="4" s="1"/>
  <c r="AOK58" i="4" s="1"/>
  <c r="AOL58" i="4" s="1"/>
  <c r="AOM58" i="4" s="1"/>
  <c r="AON58" i="4" s="1"/>
  <c r="AOO58" i="4" s="1"/>
  <c r="AOP58" i="4" s="1"/>
  <c r="AOQ58" i="4" s="1"/>
  <c r="AOR58" i="4" s="1"/>
  <c r="AOS58" i="4" s="1"/>
  <c r="AOT58" i="4" s="1"/>
  <c r="AOU58" i="4" s="1"/>
  <c r="AOV58" i="4" s="1"/>
  <c r="AOW58" i="4" s="1"/>
  <c r="AOX58" i="4" s="1"/>
  <c r="AOY58" i="4" s="1"/>
  <c r="AOZ58" i="4" s="1"/>
  <c r="APA58" i="4" s="1"/>
  <c r="APB58" i="4" s="1"/>
  <c r="APC58" i="4" s="1"/>
  <c r="APD58" i="4" s="1"/>
  <c r="APE58" i="4" s="1"/>
  <c r="APF58" i="4" s="1"/>
  <c r="APG58" i="4" s="1"/>
  <c r="APH58" i="4" s="1"/>
  <c r="API58" i="4" s="1"/>
  <c r="APJ58" i="4" s="1"/>
  <c r="APK58" i="4" s="1"/>
  <c r="APL58" i="4" s="1"/>
  <c r="APM58" i="4" s="1"/>
  <c r="APN58" i="4" s="1"/>
  <c r="APO58" i="4" s="1"/>
  <c r="APP58" i="4" s="1"/>
  <c r="APQ58" i="4" s="1"/>
  <c r="APR58" i="4" s="1"/>
  <c r="AML58" i="4" s="1"/>
  <c r="AMO6" i="4"/>
  <c r="AMP6" i="4" s="1"/>
  <c r="AMQ6" i="4" s="1"/>
  <c r="AMR6" i="4" s="1"/>
  <c r="AMS6" i="4" s="1"/>
  <c r="AMT6" i="4" s="1"/>
  <c r="AMU6" i="4" s="1"/>
  <c r="AMV6" i="4" s="1"/>
  <c r="AMW6" i="4" s="1"/>
  <c r="AMX6" i="4" s="1"/>
  <c r="AMY6" i="4" s="1"/>
  <c r="AMZ6" i="4" s="1"/>
  <c r="ANA6" i="4" s="1"/>
  <c r="ANB6" i="4" s="1"/>
  <c r="ANC6" i="4" s="1"/>
  <c r="AND6" i="4" s="1"/>
  <c r="ANE6" i="4" s="1"/>
  <c r="ANF6" i="4" s="1"/>
  <c r="ANG6" i="4" s="1"/>
  <c r="ANH6" i="4" s="1"/>
  <c r="ANI6" i="4" s="1"/>
  <c r="ANJ6" i="4" s="1"/>
  <c r="ANK6" i="4" s="1"/>
  <c r="ANL6" i="4" s="1"/>
  <c r="ANM6" i="4" s="1"/>
  <c r="ANN6" i="4" s="1"/>
  <c r="ANO6" i="4" s="1"/>
  <c r="ANP6" i="4" s="1"/>
  <c r="ANQ6" i="4" s="1"/>
  <c r="ANR6" i="4" s="1"/>
  <c r="ANS6" i="4" s="1"/>
  <c r="ANT6" i="4" s="1"/>
  <c r="ANU6" i="4" s="1"/>
  <c r="ANV6" i="4" s="1"/>
  <c r="ANW6" i="4" s="1"/>
  <c r="ANX6" i="4" s="1"/>
  <c r="ANY6" i="4" s="1"/>
  <c r="ANZ6" i="4" s="1"/>
  <c r="AOA6" i="4" s="1"/>
  <c r="AOB6" i="4" s="1"/>
  <c r="AOC6" i="4" s="1"/>
  <c r="AOD6" i="4" s="1"/>
  <c r="AOE6" i="4" s="1"/>
  <c r="AOF6" i="4" s="1"/>
  <c r="AOG6" i="4" s="1"/>
  <c r="AOH6" i="4" s="1"/>
  <c r="AOI6" i="4" s="1"/>
  <c r="AOJ6" i="4" s="1"/>
  <c r="AOK6" i="4" s="1"/>
  <c r="AOL6" i="4" s="1"/>
  <c r="AOM6" i="4" s="1"/>
  <c r="AON6" i="4" s="1"/>
  <c r="AOO6" i="4" s="1"/>
  <c r="AOP6" i="4" s="1"/>
  <c r="AOQ6" i="4" s="1"/>
  <c r="AOR6" i="4" s="1"/>
  <c r="AOS6" i="4" s="1"/>
  <c r="AOT6" i="4" s="1"/>
  <c r="AOU6" i="4" s="1"/>
  <c r="AOV6" i="4" s="1"/>
  <c r="AOW6" i="4" s="1"/>
  <c r="AOX6" i="4" s="1"/>
  <c r="AOY6" i="4" s="1"/>
  <c r="AOZ6" i="4" s="1"/>
  <c r="APA6" i="4" s="1"/>
  <c r="APB6" i="4" s="1"/>
  <c r="APC6" i="4" s="1"/>
  <c r="APD6" i="4" s="1"/>
  <c r="APE6" i="4" s="1"/>
  <c r="APF6" i="4" s="1"/>
  <c r="APG6" i="4" s="1"/>
  <c r="APH6" i="4" s="1"/>
  <c r="API6" i="4" s="1"/>
  <c r="APJ6" i="4" s="1"/>
  <c r="APK6" i="4" s="1"/>
  <c r="APL6" i="4" s="1"/>
  <c r="APM6" i="4" s="1"/>
  <c r="APN6" i="4" s="1"/>
  <c r="APO6" i="4" s="1"/>
  <c r="APP6" i="4" s="1"/>
  <c r="APQ6" i="4" s="1"/>
  <c r="APR6" i="4" s="1"/>
  <c r="AML6" i="4" s="1"/>
  <c r="AMO52" i="4"/>
  <c r="AMP52" i="4" s="1"/>
  <c r="AMQ52" i="4" s="1"/>
  <c r="AMR52" i="4" s="1"/>
  <c r="AMS52" i="4" s="1"/>
  <c r="AMT52" i="4" s="1"/>
  <c r="AMU52" i="4" s="1"/>
  <c r="AMV52" i="4" s="1"/>
  <c r="AMW52" i="4" s="1"/>
  <c r="AMX52" i="4" s="1"/>
  <c r="AMY52" i="4" s="1"/>
  <c r="AMZ52" i="4" s="1"/>
  <c r="ANA52" i="4" s="1"/>
  <c r="ANB52" i="4" s="1"/>
  <c r="ANC52" i="4" s="1"/>
  <c r="AND52" i="4" s="1"/>
  <c r="ANE52" i="4" s="1"/>
  <c r="ANF52" i="4" s="1"/>
  <c r="ANG52" i="4" s="1"/>
  <c r="ANH52" i="4" s="1"/>
  <c r="ANI52" i="4" s="1"/>
  <c r="ANJ52" i="4" s="1"/>
  <c r="ANK52" i="4" s="1"/>
  <c r="ANL52" i="4" s="1"/>
  <c r="ANM52" i="4" s="1"/>
  <c r="ANN52" i="4" s="1"/>
  <c r="ANO52" i="4" s="1"/>
  <c r="ANP52" i="4" s="1"/>
  <c r="ANQ52" i="4" s="1"/>
  <c r="ANR52" i="4" s="1"/>
  <c r="ANS52" i="4" s="1"/>
  <c r="ANT52" i="4" s="1"/>
  <c r="ANU52" i="4" s="1"/>
  <c r="ANV52" i="4" s="1"/>
  <c r="ANW52" i="4" s="1"/>
  <c r="ANX52" i="4" s="1"/>
  <c r="ANY52" i="4" s="1"/>
  <c r="ANZ52" i="4" s="1"/>
  <c r="AOA52" i="4" s="1"/>
  <c r="AOB52" i="4" s="1"/>
  <c r="AOC52" i="4" s="1"/>
  <c r="AOD52" i="4" s="1"/>
  <c r="AOE52" i="4" s="1"/>
  <c r="AOF52" i="4" s="1"/>
  <c r="AOG52" i="4" s="1"/>
  <c r="AOH52" i="4" s="1"/>
  <c r="AOI52" i="4" s="1"/>
  <c r="AOJ52" i="4" s="1"/>
  <c r="AOK52" i="4" s="1"/>
  <c r="AOL52" i="4" s="1"/>
  <c r="AOM52" i="4" s="1"/>
  <c r="AON52" i="4" s="1"/>
  <c r="AOO52" i="4" s="1"/>
  <c r="AOP52" i="4" s="1"/>
  <c r="AOQ52" i="4" s="1"/>
  <c r="AOR52" i="4" s="1"/>
  <c r="AOS52" i="4" s="1"/>
  <c r="AOT52" i="4" s="1"/>
  <c r="AOU52" i="4" s="1"/>
  <c r="AOV52" i="4" s="1"/>
  <c r="AOW52" i="4" s="1"/>
  <c r="AOX52" i="4" s="1"/>
  <c r="AOY52" i="4" s="1"/>
  <c r="AOZ52" i="4" s="1"/>
  <c r="APA52" i="4" s="1"/>
  <c r="APB52" i="4" s="1"/>
  <c r="APC52" i="4" s="1"/>
  <c r="APD52" i="4" s="1"/>
  <c r="APE52" i="4" s="1"/>
  <c r="APF52" i="4" s="1"/>
  <c r="APG52" i="4" s="1"/>
  <c r="APH52" i="4" s="1"/>
  <c r="API52" i="4" s="1"/>
  <c r="APJ52" i="4" s="1"/>
  <c r="APK52" i="4" s="1"/>
  <c r="APL52" i="4" s="1"/>
  <c r="APM52" i="4" s="1"/>
  <c r="APN52" i="4" s="1"/>
  <c r="APO52" i="4" s="1"/>
  <c r="APP52" i="4" s="1"/>
  <c r="APQ52" i="4" s="1"/>
  <c r="APR52" i="4" s="1"/>
  <c r="AML52" i="4" s="1"/>
  <c r="AMO21" i="4"/>
  <c r="AMP21" i="4" s="1"/>
  <c r="AMQ21" i="4" s="1"/>
  <c r="AMR21" i="4" s="1"/>
  <c r="AMS21" i="4" s="1"/>
  <c r="AMT21" i="4" s="1"/>
  <c r="AMU21" i="4" s="1"/>
  <c r="AMV21" i="4" s="1"/>
  <c r="AMW21" i="4" s="1"/>
  <c r="AMX21" i="4" s="1"/>
  <c r="AMY21" i="4" s="1"/>
  <c r="AMZ21" i="4" s="1"/>
  <c r="ANA21" i="4" s="1"/>
  <c r="ANB21" i="4" s="1"/>
  <c r="ANC21" i="4" s="1"/>
  <c r="AND21" i="4" s="1"/>
  <c r="ANE21" i="4" s="1"/>
  <c r="ANF21" i="4" s="1"/>
  <c r="ANG21" i="4" s="1"/>
  <c r="ANH21" i="4" s="1"/>
  <c r="ANI21" i="4" s="1"/>
  <c r="ANJ21" i="4" s="1"/>
  <c r="ANK21" i="4" s="1"/>
  <c r="ANL21" i="4" s="1"/>
  <c r="ANM21" i="4" s="1"/>
  <c r="ANN21" i="4" s="1"/>
  <c r="ANO21" i="4" s="1"/>
  <c r="ANP21" i="4" s="1"/>
  <c r="ANQ21" i="4" s="1"/>
  <c r="ANR21" i="4" s="1"/>
  <c r="ANS21" i="4" s="1"/>
  <c r="ANT21" i="4" s="1"/>
  <c r="ANU21" i="4" s="1"/>
  <c r="ANV21" i="4" s="1"/>
  <c r="ANW21" i="4" s="1"/>
  <c r="ANX21" i="4" s="1"/>
  <c r="ANY21" i="4" s="1"/>
  <c r="ANZ21" i="4" s="1"/>
  <c r="AOA21" i="4" s="1"/>
  <c r="AOB21" i="4" s="1"/>
  <c r="AOC21" i="4" s="1"/>
  <c r="AOD21" i="4" s="1"/>
  <c r="AOE21" i="4" s="1"/>
  <c r="AOF21" i="4" s="1"/>
  <c r="AOG21" i="4" s="1"/>
  <c r="AOH21" i="4" s="1"/>
  <c r="AOI21" i="4" s="1"/>
  <c r="AOJ21" i="4" s="1"/>
  <c r="AOK21" i="4" s="1"/>
  <c r="AOL21" i="4" s="1"/>
  <c r="AOM21" i="4" s="1"/>
  <c r="AON21" i="4" s="1"/>
  <c r="AOO21" i="4" s="1"/>
  <c r="AOP21" i="4" s="1"/>
  <c r="AOQ21" i="4" s="1"/>
  <c r="AOR21" i="4" s="1"/>
  <c r="AOS21" i="4" s="1"/>
  <c r="AOT21" i="4" s="1"/>
  <c r="AOU21" i="4" s="1"/>
  <c r="AOV21" i="4" s="1"/>
  <c r="AOW21" i="4" s="1"/>
  <c r="AOX21" i="4" s="1"/>
  <c r="AOY21" i="4" s="1"/>
  <c r="AOZ21" i="4" s="1"/>
  <c r="APA21" i="4" s="1"/>
  <c r="APB21" i="4" s="1"/>
  <c r="APC21" i="4" s="1"/>
  <c r="APD21" i="4" s="1"/>
  <c r="APE21" i="4" s="1"/>
  <c r="APF21" i="4" s="1"/>
  <c r="APG21" i="4" s="1"/>
  <c r="APH21" i="4" s="1"/>
  <c r="API21" i="4" s="1"/>
  <c r="APJ21" i="4" s="1"/>
  <c r="APK21" i="4" s="1"/>
  <c r="APL21" i="4" s="1"/>
  <c r="APM21" i="4" s="1"/>
  <c r="APN21" i="4" s="1"/>
  <c r="APO21" i="4" s="1"/>
  <c r="APP21" i="4" s="1"/>
  <c r="APQ21" i="4" s="1"/>
  <c r="APR21" i="4" s="1"/>
  <c r="AML21" i="4" s="1"/>
  <c r="AMO98" i="4"/>
  <c r="AMP98" i="4" s="1"/>
  <c r="AMQ98" i="4" s="1"/>
  <c r="AMR98" i="4" s="1"/>
  <c r="AMS98" i="4" s="1"/>
  <c r="AMT98" i="4" s="1"/>
  <c r="AMU98" i="4" s="1"/>
  <c r="AMV98" i="4" s="1"/>
  <c r="AMW98" i="4" s="1"/>
  <c r="AMX98" i="4" s="1"/>
  <c r="AMY98" i="4" s="1"/>
  <c r="AMZ98" i="4" s="1"/>
  <c r="ANA98" i="4" s="1"/>
  <c r="ANB98" i="4" s="1"/>
  <c r="ANC98" i="4" s="1"/>
  <c r="AND98" i="4" s="1"/>
  <c r="ANE98" i="4" s="1"/>
  <c r="ANF98" i="4" s="1"/>
  <c r="ANG98" i="4" s="1"/>
  <c r="ANH98" i="4" s="1"/>
  <c r="ANI98" i="4" s="1"/>
  <c r="ANJ98" i="4" s="1"/>
  <c r="ANK98" i="4" s="1"/>
  <c r="ANL98" i="4" s="1"/>
  <c r="ANM98" i="4" s="1"/>
  <c r="ANN98" i="4" s="1"/>
  <c r="ANO98" i="4" s="1"/>
  <c r="ANP98" i="4" s="1"/>
  <c r="ANQ98" i="4" s="1"/>
  <c r="ANR98" i="4" s="1"/>
  <c r="ANS98" i="4" s="1"/>
  <c r="ANT98" i="4" s="1"/>
  <c r="ANU98" i="4" s="1"/>
  <c r="ANV98" i="4" s="1"/>
  <c r="ANW98" i="4" s="1"/>
  <c r="ANX98" i="4" s="1"/>
  <c r="ANY98" i="4" s="1"/>
  <c r="ANZ98" i="4" s="1"/>
  <c r="AOA98" i="4" s="1"/>
  <c r="AOB98" i="4" s="1"/>
  <c r="AOC98" i="4" s="1"/>
  <c r="AOD98" i="4" s="1"/>
  <c r="AOE98" i="4" s="1"/>
  <c r="AOF98" i="4" s="1"/>
  <c r="AOG98" i="4" s="1"/>
  <c r="AOH98" i="4" s="1"/>
  <c r="AOI98" i="4" s="1"/>
  <c r="AOJ98" i="4" s="1"/>
  <c r="AOK98" i="4" s="1"/>
  <c r="AOL98" i="4" s="1"/>
  <c r="AOM98" i="4" s="1"/>
  <c r="AON98" i="4" s="1"/>
  <c r="AOO98" i="4" s="1"/>
  <c r="AOP98" i="4" s="1"/>
  <c r="AOQ98" i="4" s="1"/>
  <c r="AOR98" i="4" s="1"/>
  <c r="AOS98" i="4" s="1"/>
  <c r="AOT98" i="4" s="1"/>
  <c r="AOU98" i="4" s="1"/>
  <c r="AOV98" i="4" s="1"/>
  <c r="AOW98" i="4" s="1"/>
  <c r="AOX98" i="4" s="1"/>
  <c r="AOY98" i="4" s="1"/>
  <c r="AOZ98" i="4" s="1"/>
  <c r="APA98" i="4" s="1"/>
  <c r="APB98" i="4" s="1"/>
  <c r="APC98" i="4" s="1"/>
  <c r="APD98" i="4" s="1"/>
  <c r="APE98" i="4" s="1"/>
  <c r="APF98" i="4" s="1"/>
  <c r="APG98" i="4" s="1"/>
  <c r="APH98" i="4" s="1"/>
  <c r="API98" i="4" s="1"/>
  <c r="APJ98" i="4" s="1"/>
  <c r="APK98" i="4" s="1"/>
  <c r="APL98" i="4" s="1"/>
  <c r="APM98" i="4" s="1"/>
  <c r="APN98" i="4" s="1"/>
  <c r="APO98" i="4" s="1"/>
  <c r="APP98" i="4" s="1"/>
  <c r="APQ98" i="4" s="1"/>
  <c r="APR98" i="4" s="1"/>
  <c r="AML98" i="4" s="1"/>
  <c r="AMO105" i="4"/>
  <c r="AMP105" i="4" s="1"/>
  <c r="AMQ105" i="4" s="1"/>
  <c r="AMR105" i="4" s="1"/>
  <c r="AMS105" i="4" s="1"/>
  <c r="AMT105" i="4" s="1"/>
  <c r="AMU105" i="4" s="1"/>
  <c r="AMV105" i="4" s="1"/>
  <c r="AMW105" i="4" s="1"/>
  <c r="AMX105" i="4" s="1"/>
  <c r="AMY105" i="4" s="1"/>
  <c r="AMZ105" i="4" s="1"/>
  <c r="ANA105" i="4" s="1"/>
  <c r="ANB105" i="4" s="1"/>
  <c r="ANC105" i="4" s="1"/>
  <c r="AND105" i="4" s="1"/>
  <c r="ANE105" i="4" s="1"/>
  <c r="ANF105" i="4" s="1"/>
  <c r="ANG105" i="4" s="1"/>
  <c r="ANH105" i="4" s="1"/>
  <c r="ANI105" i="4" s="1"/>
  <c r="ANJ105" i="4" s="1"/>
  <c r="ANK105" i="4" s="1"/>
  <c r="ANL105" i="4" s="1"/>
  <c r="ANM105" i="4" s="1"/>
  <c r="ANN105" i="4" s="1"/>
  <c r="ANO105" i="4" s="1"/>
  <c r="ANP105" i="4" s="1"/>
  <c r="ANQ105" i="4" s="1"/>
  <c r="ANR105" i="4" s="1"/>
  <c r="ANS105" i="4" s="1"/>
  <c r="ANT105" i="4" s="1"/>
  <c r="ANU105" i="4" s="1"/>
  <c r="ANV105" i="4" s="1"/>
  <c r="ANW105" i="4" s="1"/>
  <c r="ANX105" i="4" s="1"/>
  <c r="ANY105" i="4" s="1"/>
  <c r="ANZ105" i="4" s="1"/>
  <c r="AOA105" i="4" s="1"/>
  <c r="AOB105" i="4" s="1"/>
  <c r="AOC105" i="4" s="1"/>
  <c r="AOD105" i="4" s="1"/>
  <c r="AOE105" i="4" s="1"/>
  <c r="AOF105" i="4" s="1"/>
  <c r="AOG105" i="4" s="1"/>
  <c r="AOH105" i="4" s="1"/>
  <c r="AOI105" i="4" s="1"/>
  <c r="AOJ105" i="4" s="1"/>
  <c r="AOK105" i="4" s="1"/>
  <c r="AOL105" i="4" s="1"/>
  <c r="AOM105" i="4" s="1"/>
  <c r="AON105" i="4" s="1"/>
  <c r="AOO105" i="4" s="1"/>
  <c r="AOP105" i="4" s="1"/>
  <c r="AOQ105" i="4" s="1"/>
  <c r="AOR105" i="4" s="1"/>
  <c r="AOS105" i="4" s="1"/>
  <c r="AOT105" i="4" s="1"/>
  <c r="AOU105" i="4" s="1"/>
  <c r="AOV105" i="4" s="1"/>
  <c r="AOW105" i="4" s="1"/>
  <c r="AOX105" i="4" s="1"/>
  <c r="AOY105" i="4" s="1"/>
  <c r="AOZ105" i="4" s="1"/>
  <c r="APA105" i="4" s="1"/>
  <c r="APB105" i="4" s="1"/>
  <c r="APC105" i="4" s="1"/>
  <c r="APD105" i="4" s="1"/>
  <c r="APE105" i="4" s="1"/>
  <c r="APF105" i="4" s="1"/>
  <c r="APG105" i="4" s="1"/>
  <c r="APH105" i="4" s="1"/>
  <c r="API105" i="4" s="1"/>
  <c r="APJ105" i="4" s="1"/>
  <c r="APK105" i="4" s="1"/>
  <c r="APL105" i="4" s="1"/>
  <c r="APM105" i="4" s="1"/>
  <c r="APN105" i="4" s="1"/>
  <c r="APO105" i="4" s="1"/>
  <c r="APP105" i="4" s="1"/>
  <c r="APQ105" i="4" s="1"/>
  <c r="APR105" i="4" s="1"/>
  <c r="AML105" i="4" s="1"/>
  <c r="AMO85" i="4"/>
  <c r="AMP85" i="4" s="1"/>
  <c r="AMQ85" i="4" s="1"/>
  <c r="AMR85" i="4" s="1"/>
  <c r="AMS85" i="4" s="1"/>
  <c r="AMT85" i="4" s="1"/>
  <c r="AMU85" i="4" s="1"/>
  <c r="AMV85" i="4" s="1"/>
  <c r="AMW85" i="4" s="1"/>
  <c r="AMX85" i="4" s="1"/>
  <c r="AMY85" i="4" s="1"/>
  <c r="AMZ85" i="4" s="1"/>
  <c r="ANA85" i="4" s="1"/>
  <c r="ANB85" i="4" s="1"/>
  <c r="ANC85" i="4" s="1"/>
  <c r="AND85" i="4" s="1"/>
  <c r="ANE85" i="4" s="1"/>
  <c r="ANF85" i="4" s="1"/>
  <c r="ANG85" i="4" s="1"/>
  <c r="ANH85" i="4" s="1"/>
  <c r="ANI85" i="4" s="1"/>
  <c r="ANJ85" i="4" s="1"/>
  <c r="ANK85" i="4" s="1"/>
  <c r="ANL85" i="4" s="1"/>
  <c r="ANM85" i="4" s="1"/>
  <c r="ANN85" i="4" s="1"/>
  <c r="ANO85" i="4" s="1"/>
  <c r="ANP85" i="4" s="1"/>
  <c r="ANQ85" i="4" s="1"/>
  <c r="ANR85" i="4" s="1"/>
  <c r="ANS85" i="4" s="1"/>
  <c r="ANT85" i="4" s="1"/>
  <c r="ANU85" i="4" s="1"/>
  <c r="ANV85" i="4" s="1"/>
  <c r="ANW85" i="4" s="1"/>
  <c r="ANX85" i="4" s="1"/>
  <c r="ANY85" i="4" s="1"/>
  <c r="ANZ85" i="4" s="1"/>
  <c r="AOA85" i="4" s="1"/>
  <c r="AOB85" i="4" s="1"/>
  <c r="AOC85" i="4" s="1"/>
  <c r="AOD85" i="4" s="1"/>
  <c r="AOE85" i="4" s="1"/>
  <c r="AOF85" i="4" s="1"/>
  <c r="AOG85" i="4" s="1"/>
  <c r="AOH85" i="4" s="1"/>
  <c r="AOI85" i="4" s="1"/>
  <c r="AOJ85" i="4" s="1"/>
  <c r="AOK85" i="4" s="1"/>
  <c r="AOL85" i="4" s="1"/>
  <c r="AOM85" i="4" s="1"/>
  <c r="AON85" i="4" s="1"/>
  <c r="AOO85" i="4" s="1"/>
  <c r="AOP85" i="4" s="1"/>
  <c r="AOQ85" i="4" s="1"/>
  <c r="AOR85" i="4" s="1"/>
  <c r="AOS85" i="4" s="1"/>
  <c r="AOT85" i="4" s="1"/>
  <c r="AOU85" i="4" s="1"/>
  <c r="AOV85" i="4" s="1"/>
  <c r="AOW85" i="4" s="1"/>
  <c r="AOX85" i="4" s="1"/>
  <c r="AOY85" i="4" s="1"/>
  <c r="AOZ85" i="4" s="1"/>
  <c r="APA85" i="4" s="1"/>
  <c r="APB85" i="4" s="1"/>
  <c r="APC85" i="4" s="1"/>
  <c r="APD85" i="4" s="1"/>
  <c r="APE85" i="4" s="1"/>
  <c r="APF85" i="4" s="1"/>
  <c r="APG85" i="4" s="1"/>
  <c r="APH85" i="4" s="1"/>
  <c r="API85" i="4" s="1"/>
  <c r="APJ85" i="4" s="1"/>
  <c r="APK85" i="4" s="1"/>
  <c r="APL85" i="4" s="1"/>
  <c r="APM85" i="4" s="1"/>
  <c r="APN85" i="4" s="1"/>
  <c r="APO85" i="4" s="1"/>
  <c r="APP85" i="4" s="1"/>
  <c r="APQ85" i="4" s="1"/>
  <c r="APR85" i="4" s="1"/>
  <c r="AML85" i="4" s="1"/>
  <c r="AMO77" i="4"/>
  <c r="AMP77" i="4" s="1"/>
  <c r="AMQ77" i="4" s="1"/>
  <c r="AMR77" i="4" s="1"/>
  <c r="AMS77" i="4" s="1"/>
  <c r="AMT77" i="4" s="1"/>
  <c r="AMU77" i="4" s="1"/>
  <c r="AMV77" i="4" s="1"/>
  <c r="AMW77" i="4" s="1"/>
  <c r="AMX77" i="4" s="1"/>
  <c r="AMY77" i="4" s="1"/>
  <c r="AMZ77" i="4" s="1"/>
  <c r="ANA77" i="4" s="1"/>
  <c r="ANB77" i="4" s="1"/>
  <c r="ANC77" i="4" s="1"/>
  <c r="AND77" i="4" s="1"/>
  <c r="ANE77" i="4" s="1"/>
  <c r="ANF77" i="4" s="1"/>
  <c r="ANG77" i="4" s="1"/>
  <c r="ANH77" i="4" s="1"/>
  <c r="ANI77" i="4" s="1"/>
  <c r="ANJ77" i="4" s="1"/>
  <c r="ANK77" i="4" s="1"/>
  <c r="ANL77" i="4" s="1"/>
  <c r="ANM77" i="4" s="1"/>
  <c r="ANN77" i="4" s="1"/>
  <c r="ANO77" i="4" s="1"/>
  <c r="ANP77" i="4" s="1"/>
  <c r="ANQ77" i="4" s="1"/>
  <c r="ANR77" i="4" s="1"/>
  <c r="ANS77" i="4" s="1"/>
  <c r="ANT77" i="4" s="1"/>
  <c r="ANU77" i="4" s="1"/>
  <c r="ANV77" i="4" s="1"/>
  <c r="ANW77" i="4" s="1"/>
  <c r="ANX77" i="4" s="1"/>
  <c r="ANY77" i="4" s="1"/>
  <c r="ANZ77" i="4" s="1"/>
  <c r="AOA77" i="4" s="1"/>
  <c r="AOB77" i="4" s="1"/>
  <c r="AOC77" i="4" s="1"/>
  <c r="AOD77" i="4" s="1"/>
  <c r="AOE77" i="4" s="1"/>
  <c r="AOF77" i="4" s="1"/>
  <c r="AOG77" i="4" s="1"/>
  <c r="AOH77" i="4" s="1"/>
  <c r="AOI77" i="4" s="1"/>
  <c r="AOJ77" i="4" s="1"/>
  <c r="AOK77" i="4" s="1"/>
  <c r="AOL77" i="4" s="1"/>
  <c r="AOM77" i="4" s="1"/>
  <c r="AON77" i="4" s="1"/>
  <c r="AOO77" i="4" s="1"/>
  <c r="AOP77" i="4" s="1"/>
  <c r="AOQ77" i="4" s="1"/>
  <c r="AOR77" i="4" s="1"/>
  <c r="AOS77" i="4" s="1"/>
  <c r="AOT77" i="4" s="1"/>
  <c r="AOU77" i="4" s="1"/>
  <c r="AOV77" i="4" s="1"/>
  <c r="AOW77" i="4" s="1"/>
  <c r="AOX77" i="4" s="1"/>
  <c r="AOY77" i="4" s="1"/>
  <c r="AOZ77" i="4" s="1"/>
  <c r="APA77" i="4" s="1"/>
  <c r="APB77" i="4" s="1"/>
  <c r="APC77" i="4" s="1"/>
  <c r="APD77" i="4" s="1"/>
  <c r="APE77" i="4" s="1"/>
  <c r="APF77" i="4" s="1"/>
  <c r="APG77" i="4" s="1"/>
  <c r="APH77" i="4" s="1"/>
  <c r="API77" i="4" s="1"/>
  <c r="APJ77" i="4" s="1"/>
  <c r="APK77" i="4" s="1"/>
  <c r="APL77" i="4" s="1"/>
  <c r="APM77" i="4" s="1"/>
  <c r="APN77" i="4" s="1"/>
  <c r="APO77" i="4" s="1"/>
  <c r="APP77" i="4" s="1"/>
  <c r="APQ77" i="4" s="1"/>
  <c r="APR77" i="4" s="1"/>
  <c r="AML77" i="4" s="1"/>
  <c r="AMO102" i="4"/>
  <c r="AMP102" i="4" s="1"/>
  <c r="AMQ102" i="4" s="1"/>
  <c r="AMR102" i="4" s="1"/>
  <c r="AMS102" i="4" s="1"/>
  <c r="AMT102" i="4" s="1"/>
  <c r="AMU102" i="4" s="1"/>
  <c r="AMV102" i="4" s="1"/>
  <c r="AMW102" i="4" s="1"/>
  <c r="AMX102" i="4" s="1"/>
  <c r="AMY102" i="4" s="1"/>
  <c r="AMZ102" i="4" s="1"/>
  <c r="ANA102" i="4" s="1"/>
  <c r="ANB102" i="4" s="1"/>
  <c r="ANC102" i="4" s="1"/>
  <c r="AND102" i="4" s="1"/>
  <c r="ANE102" i="4" s="1"/>
  <c r="ANF102" i="4" s="1"/>
  <c r="ANG102" i="4" s="1"/>
  <c r="ANH102" i="4" s="1"/>
  <c r="ANI102" i="4" s="1"/>
  <c r="ANJ102" i="4" s="1"/>
  <c r="ANK102" i="4" s="1"/>
  <c r="ANL102" i="4" s="1"/>
  <c r="ANM102" i="4" s="1"/>
  <c r="ANN102" i="4" s="1"/>
  <c r="ANO102" i="4" s="1"/>
  <c r="ANP102" i="4" s="1"/>
  <c r="ANQ102" i="4" s="1"/>
  <c r="ANR102" i="4" s="1"/>
  <c r="ANS102" i="4" s="1"/>
  <c r="ANT102" i="4" s="1"/>
  <c r="ANU102" i="4" s="1"/>
  <c r="ANV102" i="4" s="1"/>
  <c r="ANW102" i="4" s="1"/>
  <c r="ANX102" i="4" s="1"/>
  <c r="ANY102" i="4" s="1"/>
  <c r="ANZ102" i="4" s="1"/>
  <c r="AOA102" i="4" s="1"/>
  <c r="AOB102" i="4" s="1"/>
  <c r="AOC102" i="4" s="1"/>
  <c r="AOD102" i="4" s="1"/>
  <c r="AOE102" i="4" s="1"/>
  <c r="AOF102" i="4" s="1"/>
  <c r="AOG102" i="4" s="1"/>
  <c r="AOH102" i="4" s="1"/>
  <c r="AOI102" i="4" s="1"/>
  <c r="AOJ102" i="4" s="1"/>
  <c r="AOK102" i="4" s="1"/>
  <c r="AOL102" i="4" s="1"/>
  <c r="AOM102" i="4" s="1"/>
  <c r="AON102" i="4" s="1"/>
  <c r="AOO102" i="4" s="1"/>
  <c r="AOP102" i="4" s="1"/>
  <c r="AOQ102" i="4" s="1"/>
  <c r="AOR102" i="4" s="1"/>
  <c r="AOS102" i="4" s="1"/>
  <c r="AOT102" i="4" s="1"/>
  <c r="AOU102" i="4" s="1"/>
  <c r="AOV102" i="4" s="1"/>
  <c r="AOW102" i="4" s="1"/>
  <c r="AOX102" i="4" s="1"/>
  <c r="AOY102" i="4" s="1"/>
  <c r="AOZ102" i="4" s="1"/>
  <c r="APA102" i="4" s="1"/>
  <c r="APB102" i="4" s="1"/>
  <c r="APC102" i="4" s="1"/>
  <c r="APD102" i="4" s="1"/>
  <c r="APE102" i="4" s="1"/>
  <c r="APF102" i="4" s="1"/>
  <c r="APG102" i="4" s="1"/>
  <c r="APH102" i="4" s="1"/>
  <c r="API102" i="4" s="1"/>
  <c r="APJ102" i="4" s="1"/>
  <c r="APK102" i="4" s="1"/>
  <c r="APL102" i="4" s="1"/>
  <c r="APM102" i="4" s="1"/>
  <c r="APN102" i="4" s="1"/>
  <c r="APO102" i="4" s="1"/>
  <c r="APP102" i="4" s="1"/>
  <c r="APQ102" i="4" s="1"/>
  <c r="APR102" i="4" s="1"/>
  <c r="AML102" i="4" s="1"/>
  <c r="AMO76" i="4"/>
  <c r="AMP76" i="4" s="1"/>
  <c r="AMQ76" i="4" s="1"/>
  <c r="AMR76" i="4" s="1"/>
  <c r="AMS76" i="4" s="1"/>
  <c r="AMT76" i="4" s="1"/>
  <c r="AMU76" i="4" s="1"/>
  <c r="AMV76" i="4" s="1"/>
  <c r="AMW76" i="4" s="1"/>
  <c r="AMX76" i="4" s="1"/>
  <c r="AMY76" i="4" s="1"/>
  <c r="AMZ76" i="4" s="1"/>
  <c r="ANA76" i="4" s="1"/>
  <c r="ANB76" i="4" s="1"/>
  <c r="ANC76" i="4" s="1"/>
  <c r="AND76" i="4" s="1"/>
  <c r="ANE76" i="4" s="1"/>
  <c r="ANF76" i="4" s="1"/>
  <c r="ANG76" i="4" s="1"/>
  <c r="ANH76" i="4" s="1"/>
  <c r="ANI76" i="4" s="1"/>
  <c r="ANJ76" i="4" s="1"/>
  <c r="ANK76" i="4" s="1"/>
  <c r="ANL76" i="4" s="1"/>
  <c r="ANM76" i="4" s="1"/>
  <c r="ANN76" i="4" s="1"/>
  <c r="ANO76" i="4" s="1"/>
  <c r="ANP76" i="4" s="1"/>
  <c r="ANQ76" i="4" s="1"/>
  <c r="ANR76" i="4" s="1"/>
  <c r="ANS76" i="4" s="1"/>
  <c r="ANT76" i="4" s="1"/>
  <c r="ANU76" i="4" s="1"/>
  <c r="ANV76" i="4" s="1"/>
  <c r="ANW76" i="4" s="1"/>
  <c r="ANX76" i="4" s="1"/>
  <c r="ANY76" i="4" s="1"/>
  <c r="ANZ76" i="4" s="1"/>
  <c r="AOA76" i="4" s="1"/>
  <c r="AOB76" i="4" s="1"/>
  <c r="AOC76" i="4" s="1"/>
  <c r="AOD76" i="4" s="1"/>
  <c r="AOE76" i="4" s="1"/>
  <c r="AOF76" i="4" s="1"/>
  <c r="AOG76" i="4" s="1"/>
  <c r="AOH76" i="4" s="1"/>
  <c r="AOI76" i="4" s="1"/>
  <c r="AOJ76" i="4" s="1"/>
  <c r="AOK76" i="4" s="1"/>
  <c r="AOL76" i="4" s="1"/>
  <c r="AOM76" i="4" s="1"/>
  <c r="AON76" i="4" s="1"/>
  <c r="AOO76" i="4" s="1"/>
  <c r="AOP76" i="4" s="1"/>
  <c r="AOQ76" i="4" s="1"/>
  <c r="AOR76" i="4" s="1"/>
  <c r="AOS76" i="4" s="1"/>
  <c r="AOT76" i="4" s="1"/>
  <c r="AOU76" i="4" s="1"/>
  <c r="AOV76" i="4" s="1"/>
  <c r="AOW76" i="4" s="1"/>
  <c r="AOX76" i="4" s="1"/>
  <c r="AOY76" i="4" s="1"/>
  <c r="AOZ76" i="4" s="1"/>
  <c r="APA76" i="4" s="1"/>
  <c r="APB76" i="4" s="1"/>
  <c r="APC76" i="4" s="1"/>
  <c r="APD76" i="4" s="1"/>
  <c r="APE76" i="4" s="1"/>
  <c r="APF76" i="4" s="1"/>
  <c r="APG76" i="4" s="1"/>
  <c r="APH76" i="4" s="1"/>
  <c r="API76" i="4" s="1"/>
  <c r="APJ76" i="4" s="1"/>
  <c r="APK76" i="4" s="1"/>
  <c r="APL76" i="4" s="1"/>
  <c r="APM76" i="4" s="1"/>
  <c r="APN76" i="4" s="1"/>
  <c r="APO76" i="4" s="1"/>
  <c r="APP76" i="4" s="1"/>
  <c r="APQ76" i="4" s="1"/>
  <c r="APR76" i="4" s="1"/>
  <c r="AML76" i="4" s="1"/>
  <c r="AMO29" i="4"/>
  <c r="AMP29" i="4" s="1"/>
  <c r="AMQ29" i="4" s="1"/>
  <c r="AMR29" i="4" s="1"/>
  <c r="AMS29" i="4" s="1"/>
  <c r="AMT29" i="4" s="1"/>
  <c r="AMU29" i="4" s="1"/>
  <c r="AMV29" i="4" s="1"/>
  <c r="AMW29" i="4" s="1"/>
  <c r="AMX29" i="4" s="1"/>
  <c r="AMY29" i="4" s="1"/>
  <c r="AMZ29" i="4" s="1"/>
  <c r="ANA29" i="4" s="1"/>
  <c r="ANB29" i="4" s="1"/>
  <c r="ANC29" i="4" s="1"/>
  <c r="AND29" i="4" s="1"/>
  <c r="ANE29" i="4" s="1"/>
  <c r="ANF29" i="4" s="1"/>
  <c r="ANG29" i="4" s="1"/>
  <c r="ANH29" i="4" s="1"/>
  <c r="ANI29" i="4" s="1"/>
  <c r="ANJ29" i="4" s="1"/>
  <c r="ANK29" i="4" s="1"/>
  <c r="ANL29" i="4" s="1"/>
  <c r="ANM29" i="4" s="1"/>
  <c r="ANN29" i="4" s="1"/>
  <c r="ANO29" i="4" s="1"/>
  <c r="ANP29" i="4" s="1"/>
  <c r="ANQ29" i="4" s="1"/>
  <c r="ANR29" i="4" s="1"/>
  <c r="ANS29" i="4" s="1"/>
  <c r="ANT29" i="4" s="1"/>
  <c r="ANU29" i="4" s="1"/>
  <c r="ANV29" i="4" s="1"/>
  <c r="ANW29" i="4" s="1"/>
  <c r="ANX29" i="4" s="1"/>
  <c r="ANY29" i="4" s="1"/>
  <c r="ANZ29" i="4" s="1"/>
  <c r="AOA29" i="4" s="1"/>
  <c r="AOB29" i="4" s="1"/>
  <c r="AOC29" i="4" s="1"/>
  <c r="AOD29" i="4" s="1"/>
  <c r="AOE29" i="4" s="1"/>
  <c r="AOF29" i="4" s="1"/>
  <c r="AOG29" i="4" s="1"/>
  <c r="AOH29" i="4" s="1"/>
  <c r="AOI29" i="4" s="1"/>
  <c r="AOJ29" i="4" s="1"/>
  <c r="AOK29" i="4" s="1"/>
  <c r="AOL29" i="4" s="1"/>
  <c r="AOM29" i="4" s="1"/>
  <c r="AON29" i="4" s="1"/>
  <c r="AOO29" i="4" s="1"/>
  <c r="AOP29" i="4" s="1"/>
  <c r="AOQ29" i="4" s="1"/>
  <c r="AOR29" i="4" s="1"/>
  <c r="AOS29" i="4" s="1"/>
  <c r="AOT29" i="4" s="1"/>
  <c r="AOU29" i="4" s="1"/>
  <c r="AOV29" i="4" s="1"/>
  <c r="AOW29" i="4" s="1"/>
  <c r="AOX29" i="4" s="1"/>
  <c r="AOY29" i="4" s="1"/>
  <c r="AOZ29" i="4" s="1"/>
  <c r="APA29" i="4" s="1"/>
  <c r="APB29" i="4" s="1"/>
  <c r="APC29" i="4" s="1"/>
  <c r="APD29" i="4" s="1"/>
  <c r="APE29" i="4" s="1"/>
  <c r="APF29" i="4" s="1"/>
  <c r="APG29" i="4" s="1"/>
  <c r="APH29" i="4" s="1"/>
  <c r="API29" i="4" s="1"/>
  <c r="APJ29" i="4" s="1"/>
  <c r="APK29" i="4" s="1"/>
  <c r="APL29" i="4" s="1"/>
  <c r="APM29" i="4" s="1"/>
  <c r="APN29" i="4" s="1"/>
  <c r="APO29" i="4" s="1"/>
  <c r="APP29" i="4" s="1"/>
  <c r="APQ29" i="4" s="1"/>
  <c r="APR29" i="4" s="1"/>
  <c r="AML29" i="4" s="1"/>
  <c r="AMO47" i="4"/>
  <c r="AMP47" i="4" s="1"/>
  <c r="AMQ47" i="4" s="1"/>
  <c r="AMR47" i="4" s="1"/>
  <c r="AMS47" i="4" s="1"/>
  <c r="AMT47" i="4" s="1"/>
  <c r="AMU47" i="4" s="1"/>
  <c r="AMV47" i="4" s="1"/>
  <c r="AMW47" i="4" s="1"/>
  <c r="AMX47" i="4" s="1"/>
  <c r="AMY47" i="4" s="1"/>
  <c r="AMZ47" i="4" s="1"/>
  <c r="ANA47" i="4" s="1"/>
  <c r="ANB47" i="4" s="1"/>
  <c r="ANC47" i="4" s="1"/>
  <c r="AND47" i="4" s="1"/>
  <c r="ANE47" i="4" s="1"/>
  <c r="ANF47" i="4" s="1"/>
  <c r="ANG47" i="4" s="1"/>
  <c r="ANH47" i="4" s="1"/>
  <c r="ANI47" i="4" s="1"/>
  <c r="ANJ47" i="4" s="1"/>
  <c r="ANK47" i="4" s="1"/>
  <c r="ANL47" i="4" s="1"/>
  <c r="ANM47" i="4" s="1"/>
  <c r="ANN47" i="4" s="1"/>
  <c r="ANO47" i="4" s="1"/>
  <c r="ANP47" i="4" s="1"/>
  <c r="ANQ47" i="4" s="1"/>
  <c r="ANR47" i="4" s="1"/>
  <c r="ANS47" i="4" s="1"/>
  <c r="ANT47" i="4" s="1"/>
  <c r="ANU47" i="4" s="1"/>
  <c r="ANV47" i="4" s="1"/>
  <c r="ANW47" i="4" s="1"/>
  <c r="ANX47" i="4" s="1"/>
  <c r="ANY47" i="4" s="1"/>
  <c r="ANZ47" i="4" s="1"/>
  <c r="AOA47" i="4" s="1"/>
  <c r="AOB47" i="4" s="1"/>
  <c r="AOC47" i="4" s="1"/>
  <c r="AOD47" i="4" s="1"/>
  <c r="AOE47" i="4" s="1"/>
  <c r="AOF47" i="4" s="1"/>
  <c r="AOG47" i="4" s="1"/>
  <c r="AOH47" i="4" s="1"/>
  <c r="AOI47" i="4" s="1"/>
  <c r="AOJ47" i="4" s="1"/>
  <c r="AOK47" i="4" s="1"/>
  <c r="AOL47" i="4" s="1"/>
  <c r="AOM47" i="4" s="1"/>
  <c r="AON47" i="4" s="1"/>
  <c r="AOO47" i="4" s="1"/>
  <c r="AOP47" i="4" s="1"/>
  <c r="AOQ47" i="4" s="1"/>
  <c r="AOR47" i="4" s="1"/>
  <c r="AOS47" i="4" s="1"/>
  <c r="AOT47" i="4" s="1"/>
  <c r="AOU47" i="4" s="1"/>
  <c r="AOV47" i="4" s="1"/>
  <c r="AOW47" i="4" s="1"/>
  <c r="AOX47" i="4" s="1"/>
  <c r="AOY47" i="4" s="1"/>
  <c r="AOZ47" i="4" s="1"/>
  <c r="APA47" i="4" s="1"/>
  <c r="APB47" i="4" s="1"/>
  <c r="APC47" i="4" s="1"/>
  <c r="APD47" i="4" s="1"/>
  <c r="APE47" i="4" s="1"/>
  <c r="APF47" i="4" s="1"/>
  <c r="APG47" i="4" s="1"/>
  <c r="APH47" i="4" s="1"/>
  <c r="API47" i="4" s="1"/>
  <c r="APJ47" i="4" s="1"/>
  <c r="APK47" i="4" s="1"/>
  <c r="APL47" i="4" s="1"/>
  <c r="APM47" i="4" s="1"/>
  <c r="APN47" i="4" s="1"/>
  <c r="APO47" i="4" s="1"/>
  <c r="APP47" i="4" s="1"/>
  <c r="APQ47" i="4" s="1"/>
  <c r="APR47" i="4" s="1"/>
  <c r="AML47" i="4" s="1"/>
  <c r="AMO94" i="4"/>
  <c r="AMP94" i="4" s="1"/>
  <c r="AMQ94" i="4" s="1"/>
  <c r="AMR94" i="4" s="1"/>
  <c r="AMS94" i="4" s="1"/>
  <c r="AMT94" i="4" s="1"/>
  <c r="AMU94" i="4" s="1"/>
  <c r="AMV94" i="4" s="1"/>
  <c r="AMW94" i="4" s="1"/>
  <c r="AMX94" i="4" s="1"/>
  <c r="AMY94" i="4" s="1"/>
  <c r="AMZ94" i="4" s="1"/>
  <c r="ANA94" i="4" s="1"/>
  <c r="ANB94" i="4" s="1"/>
  <c r="ANC94" i="4" s="1"/>
  <c r="AND94" i="4" s="1"/>
  <c r="ANE94" i="4" s="1"/>
  <c r="ANF94" i="4" s="1"/>
  <c r="ANG94" i="4" s="1"/>
  <c r="ANH94" i="4" s="1"/>
  <c r="ANI94" i="4" s="1"/>
  <c r="ANJ94" i="4" s="1"/>
  <c r="ANK94" i="4" s="1"/>
  <c r="ANL94" i="4" s="1"/>
  <c r="ANM94" i="4" s="1"/>
  <c r="ANN94" i="4" s="1"/>
  <c r="ANO94" i="4" s="1"/>
  <c r="ANP94" i="4" s="1"/>
  <c r="ANQ94" i="4" s="1"/>
  <c r="ANR94" i="4" s="1"/>
  <c r="ANS94" i="4" s="1"/>
  <c r="ANT94" i="4" s="1"/>
  <c r="ANU94" i="4" s="1"/>
  <c r="ANV94" i="4" s="1"/>
  <c r="ANW94" i="4" s="1"/>
  <c r="ANX94" i="4" s="1"/>
  <c r="ANY94" i="4" s="1"/>
  <c r="ANZ94" i="4" s="1"/>
  <c r="AOA94" i="4" s="1"/>
  <c r="AOB94" i="4" s="1"/>
  <c r="AOC94" i="4" s="1"/>
  <c r="AOD94" i="4" s="1"/>
  <c r="AOE94" i="4" s="1"/>
  <c r="AOF94" i="4" s="1"/>
  <c r="AOG94" i="4" s="1"/>
  <c r="AOH94" i="4" s="1"/>
  <c r="AOI94" i="4" s="1"/>
  <c r="AOJ94" i="4" s="1"/>
  <c r="AOK94" i="4" s="1"/>
  <c r="AOL94" i="4" s="1"/>
  <c r="AOM94" i="4" s="1"/>
  <c r="AON94" i="4" s="1"/>
  <c r="AOO94" i="4" s="1"/>
  <c r="AOP94" i="4" s="1"/>
  <c r="AOQ94" i="4" s="1"/>
  <c r="AOR94" i="4" s="1"/>
  <c r="AOS94" i="4" s="1"/>
  <c r="AOT94" i="4" s="1"/>
  <c r="AOU94" i="4" s="1"/>
  <c r="AOV94" i="4" s="1"/>
  <c r="AOW94" i="4" s="1"/>
  <c r="AOX94" i="4" s="1"/>
  <c r="AOY94" i="4" s="1"/>
  <c r="AOZ94" i="4" s="1"/>
  <c r="APA94" i="4" s="1"/>
  <c r="APB94" i="4" s="1"/>
  <c r="APC94" i="4" s="1"/>
  <c r="APD94" i="4" s="1"/>
  <c r="APE94" i="4" s="1"/>
  <c r="APF94" i="4" s="1"/>
  <c r="APG94" i="4" s="1"/>
  <c r="APH94" i="4" s="1"/>
  <c r="API94" i="4" s="1"/>
  <c r="APJ94" i="4" s="1"/>
  <c r="APK94" i="4" s="1"/>
  <c r="APL94" i="4" s="1"/>
  <c r="APM94" i="4" s="1"/>
  <c r="APN94" i="4" s="1"/>
  <c r="APO94" i="4" s="1"/>
  <c r="APP94" i="4" s="1"/>
  <c r="APQ94" i="4" s="1"/>
  <c r="APR94" i="4" s="1"/>
  <c r="AML94" i="4" s="1"/>
  <c r="AMO26" i="4"/>
  <c r="AMP26" i="4" s="1"/>
  <c r="AMQ26" i="4" s="1"/>
  <c r="AMR26" i="4" s="1"/>
  <c r="AMS26" i="4" s="1"/>
  <c r="AMT26" i="4" s="1"/>
  <c r="AMU26" i="4" s="1"/>
  <c r="AMV26" i="4" s="1"/>
  <c r="AMW26" i="4" s="1"/>
  <c r="AMX26" i="4" s="1"/>
  <c r="AMY26" i="4" s="1"/>
  <c r="AMZ26" i="4" s="1"/>
  <c r="ANA26" i="4" s="1"/>
  <c r="ANB26" i="4" s="1"/>
  <c r="ANC26" i="4" s="1"/>
  <c r="AND26" i="4" s="1"/>
  <c r="ANE26" i="4" s="1"/>
  <c r="ANF26" i="4" s="1"/>
  <c r="ANG26" i="4" s="1"/>
  <c r="ANH26" i="4" s="1"/>
  <c r="ANI26" i="4" s="1"/>
  <c r="ANJ26" i="4" s="1"/>
  <c r="ANK26" i="4" s="1"/>
  <c r="ANL26" i="4" s="1"/>
  <c r="ANM26" i="4" s="1"/>
  <c r="ANN26" i="4" s="1"/>
  <c r="ANO26" i="4" s="1"/>
  <c r="ANP26" i="4" s="1"/>
  <c r="ANQ26" i="4" s="1"/>
  <c r="ANR26" i="4" s="1"/>
  <c r="ANS26" i="4" s="1"/>
  <c r="ANT26" i="4" s="1"/>
  <c r="ANU26" i="4" s="1"/>
  <c r="ANV26" i="4" s="1"/>
  <c r="ANW26" i="4" s="1"/>
  <c r="ANX26" i="4" s="1"/>
  <c r="ANY26" i="4" s="1"/>
  <c r="ANZ26" i="4" s="1"/>
  <c r="AOA26" i="4" s="1"/>
  <c r="AOB26" i="4" s="1"/>
  <c r="AOC26" i="4" s="1"/>
  <c r="AOD26" i="4" s="1"/>
  <c r="AOE26" i="4" s="1"/>
  <c r="AOF26" i="4" s="1"/>
  <c r="AOG26" i="4" s="1"/>
  <c r="AOH26" i="4" s="1"/>
  <c r="AOI26" i="4" s="1"/>
  <c r="AOJ26" i="4" s="1"/>
  <c r="AOK26" i="4" s="1"/>
  <c r="AOL26" i="4" s="1"/>
  <c r="AOM26" i="4" s="1"/>
  <c r="AON26" i="4" s="1"/>
  <c r="AOO26" i="4" s="1"/>
  <c r="AOP26" i="4" s="1"/>
  <c r="AOQ26" i="4" s="1"/>
  <c r="AOR26" i="4" s="1"/>
  <c r="AOS26" i="4" s="1"/>
  <c r="AOT26" i="4" s="1"/>
  <c r="AOU26" i="4" s="1"/>
  <c r="AOV26" i="4" s="1"/>
  <c r="AOW26" i="4" s="1"/>
  <c r="AOX26" i="4" s="1"/>
  <c r="AOY26" i="4" s="1"/>
  <c r="AOZ26" i="4" s="1"/>
  <c r="APA26" i="4" s="1"/>
  <c r="APB26" i="4" s="1"/>
  <c r="APC26" i="4" s="1"/>
  <c r="APD26" i="4" s="1"/>
  <c r="APE26" i="4" s="1"/>
  <c r="APF26" i="4" s="1"/>
  <c r="APG26" i="4" s="1"/>
  <c r="APH26" i="4" s="1"/>
  <c r="API26" i="4" s="1"/>
  <c r="APJ26" i="4" s="1"/>
  <c r="APK26" i="4" s="1"/>
  <c r="APL26" i="4" s="1"/>
  <c r="APM26" i="4" s="1"/>
  <c r="APN26" i="4" s="1"/>
  <c r="APO26" i="4" s="1"/>
  <c r="APP26" i="4" s="1"/>
  <c r="APQ26" i="4" s="1"/>
  <c r="APR26" i="4" s="1"/>
  <c r="AML26" i="4" s="1"/>
  <c r="AI347" i="21" l="1"/>
  <c r="T348" i="21"/>
  <c r="U348" i="21" s="1"/>
  <c r="G1" i="4"/>
  <c r="AI180" i="21"/>
  <c r="BI180" i="21" s="1"/>
  <c r="T181" i="21"/>
  <c r="AX180" i="21"/>
  <c r="Y180" i="21"/>
  <c r="AY180" i="21" s="1"/>
  <c r="U181" i="21"/>
  <c r="AU181" i="21" s="1"/>
  <c r="AT181" i="21"/>
  <c r="AR96" i="21"/>
  <c r="AQ96" i="21"/>
  <c r="T96" i="21"/>
  <c r="AI95" i="21"/>
  <c r="BI95" i="21" s="1"/>
  <c r="BH95" i="21"/>
  <c r="AW116" i="21"/>
  <c r="W117" i="21"/>
  <c r="AH403" i="21"/>
  <c r="AI403" i="21" s="1"/>
  <c r="W418" i="21"/>
  <c r="S404" i="21"/>
  <c r="Q404" i="21"/>
  <c r="R404" i="21"/>
  <c r="W363" i="21"/>
  <c r="W308" i="21"/>
  <c r="T293" i="21"/>
  <c r="U293" i="21" s="1"/>
  <c r="W253" i="21"/>
  <c r="T237" i="21"/>
  <c r="U237" i="21" s="1"/>
  <c r="X237" i="21" s="1"/>
  <c r="Y237" i="21" s="1"/>
  <c r="W200" i="21"/>
  <c r="HG5" i="16"/>
  <c r="HG4" i="16"/>
  <c r="HE4" i="16"/>
  <c r="HE3" i="16"/>
  <c r="KH15" i="16"/>
  <c r="KG15" i="16"/>
  <c r="KF15" i="16"/>
  <c r="KE15" i="16"/>
  <c r="KD15" i="16"/>
  <c r="KC15" i="16"/>
  <c r="KB15" i="16"/>
  <c r="KA15" i="16"/>
  <c r="JZ15" i="16"/>
  <c r="JY15" i="16"/>
  <c r="JX15" i="16"/>
  <c r="JW15" i="16"/>
  <c r="JV15" i="16"/>
  <c r="JU15" i="16"/>
  <c r="JT15" i="16"/>
  <c r="JS15" i="16"/>
  <c r="JR15" i="16"/>
  <c r="JQ15" i="16"/>
  <c r="JP15" i="16"/>
  <c r="JO15" i="16"/>
  <c r="JN15" i="16"/>
  <c r="JM15" i="16"/>
  <c r="JL15" i="16"/>
  <c r="JK15" i="16"/>
  <c r="JJ15" i="16"/>
  <c r="JI15" i="16"/>
  <c r="JH15" i="16"/>
  <c r="JG15" i="16"/>
  <c r="JF15" i="16"/>
  <c r="JE15" i="16"/>
  <c r="JD15" i="16"/>
  <c r="JC15" i="16"/>
  <c r="JB15" i="16"/>
  <c r="JA15" i="16"/>
  <c r="IZ15" i="16"/>
  <c r="IY15" i="16"/>
  <c r="IX15" i="16"/>
  <c r="IW15" i="16"/>
  <c r="IV15" i="16"/>
  <c r="IU15" i="16"/>
  <c r="IT15" i="16"/>
  <c r="IS15" i="16"/>
  <c r="IR15" i="16"/>
  <c r="IQ15" i="16"/>
  <c r="IP15" i="16"/>
  <c r="IO15" i="16"/>
  <c r="IN15" i="16"/>
  <c r="IM15" i="16"/>
  <c r="IL15" i="16"/>
  <c r="IK15" i="16"/>
  <c r="IJ15" i="16"/>
  <c r="II15" i="16"/>
  <c r="IH15" i="16"/>
  <c r="IG15" i="16"/>
  <c r="IF15" i="16"/>
  <c r="IE15" i="16"/>
  <c r="ID15" i="16"/>
  <c r="IC15" i="16"/>
  <c r="IB15" i="16"/>
  <c r="IA15" i="16"/>
  <c r="HZ15" i="16"/>
  <c r="HY15" i="16"/>
  <c r="HX15" i="16"/>
  <c r="HW15" i="16"/>
  <c r="HV15" i="16"/>
  <c r="HU15" i="16"/>
  <c r="HT15" i="16"/>
  <c r="HS15" i="16"/>
  <c r="HR15" i="16"/>
  <c r="HQ15" i="16"/>
  <c r="HP15" i="16"/>
  <c r="HO15" i="16"/>
  <c r="HN15" i="16"/>
  <c r="HM15" i="16"/>
  <c r="HL15" i="16"/>
  <c r="HK15" i="16"/>
  <c r="HJ15" i="16"/>
  <c r="HI15" i="16"/>
  <c r="HH15" i="16"/>
  <c r="HG15" i="16"/>
  <c r="HF15" i="16"/>
  <c r="HE15" i="16"/>
  <c r="KH11" i="16"/>
  <c r="KG11" i="16"/>
  <c r="KF11" i="16"/>
  <c r="KE11" i="16"/>
  <c r="KD11" i="16"/>
  <c r="KC11" i="16"/>
  <c r="KB11" i="16"/>
  <c r="KA11" i="16"/>
  <c r="JZ11" i="16"/>
  <c r="JY11" i="16"/>
  <c r="JX11" i="16"/>
  <c r="JW11" i="16"/>
  <c r="JV11" i="16"/>
  <c r="JU11" i="16"/>
  <c r="JT11" i="16"/>
  <c r="JS11" i="16"/>
  <c r="JR11" i="16"/>
  <c r="JQ11" i="16"/>
  <c r="JP11" i="16"/>
  <c r="JO11" i="16"/>
  <c r="JN11" i="16"/>
  <c r="JM11" i="16"/>
  <c r="JL11" i="16"/>
  <c r="JK11" i="16"/>
  <c r="JJ11" i="16"/>
  <c r="JI11" i="16"/>
  <c r="JH11" i="16"/>
  <c r="JG11" i="16"/>
  <c r="JF11" i="16"/>
  <c r="JE11" i="16"/>
  <c r="JD11" i="16"/>
  <c r="JC11" i="16"/>
  <c r="JB11" i="16"/>
  <c r="JA11" i="16"/>
  <c r="IZ11" i="16"/>
  <c r="IY11" i="16"/>
  <c r="IX11" i="16"/>
  <c r="IW11" i="16"/>
  <c r="IV11" i="16"/>
  <c r="IU11" i="16"/>
  <c r="IT11" i="16"/>
  <c r="IS11" i="16"/>
  <c r="IR11" i="16"/>
  <c r="IQ11" i="16"/>
  <c r="IP11" i="16"/>
  <c r="IO11" i="16"/>
  <c r="IN11" i="16"/>
  <c r="IM11" i="16"/>
  <c r="IL11" i="16"/>
  <c r="IK11" i="16"/>
  <c r="IJ11" i="16"/>
  <c r="II11" i="16"/>
  <c r="IH11" i="16"/>
  <c r="IG11" i="16"/>
  <c r="IF11" i="16"/>
  <c r="IE11" i="16"/>
  <c r="ID11" i="16"/>
  <c r="IC11" i="16"/>
  <c r="IB11" i="16"/>
  <c r="IA11" i="16"/>
  <c r="HZ11" i="16"/>
  <c r="HY11" i="16"/>
  <c r="HX11" i="16"/>
  <c r="HW11" i="16"/>
  <c r="HV11" i="16"/>
  <c r="HU11" i="16"/>
  <c r="HT11" i="16"/>
  <c r="HS11" i="16"/>
  <c r="HR11" i="16"/>
  <c r="HQ11" i="16"/>
  <c r="HP11" i="16"/>
  <c r="HO11" i="16"/>
  <c r="HN11" i="16"/>
  <c r="HM11" i="16"/>
  <c r="HL11" i="16"/>
  <c r="HK11" i="16"/>
  <c r="HJ11" i="16"/>
  <c r="HI11" i="16"/>
  <c r="HH11" i="16"/>
  <c r="HG11" i="16"/>
  <c r="HF11" i="16"/>
  <c r="HE11" i="16"/>
  <c r="KH18" i="16"/>
  <c r="KG18" i="16"/>
  <c r="KF18" i="16"/>
  <c r="KE18" i="16"/>
  <c r="KD18" i="16"/>
  <c r="KC18" i="16"/>
  <c r="KB18" i="16"/>
  <c r="KA18" i="16"/>
  <c r="JZ18" i="16"/>
  <c r="JY18" i="16"/>
  <c r="JX18" i="16"/>
  <c r="JW18" i="16"/>
  <c r="JV18" i="16"/>
  <c r="JU18" i="16"/>
  <c r="JT18" i="16"/>
  <c r="JS18" i="16"/>
  <c r="JR18" i="16"/>
  <c r="JQ18" i="16"/>
  <c r="JP18" i="16"/>
  <c r="JO18" i="16"/>
  <c r="JN18" i="16"/>
  <c r="JM18" i="16"/>
  <c r="JL18" i="16"/>
  <c r="JK18" i="16"/>
  <c r="JJ18" i="16"/>
  <c r="JI18" i="16"/>
  <c r="JH18" i="16"/>
  <c r="JG18" i="16"/>
  <c r="JF18" i="16"/>
  <c r="JE18" i="16"/>
  <c r="JD18" i="16"/>
  <c r="JC18" i="16"/>
  <c r="JB18" i="16"/>
  <c r="JA18" i="16"/>
  <c r="IZ18" i="16"/>
  <c r="IY18" i="16"/>
  <c r="IX18" i="16"/>
  <c r="IW18" i="16"/>
  <c r="IV18" i="16"/>
  <c r="IU18" i="16"/>
  <c r="IT18" i="16"/>
  <c r="IS18" i="16"/>
  <c r="IR18" i="16"/>
  <c r="IQ18" i="16"/>
  <c r="IP18" i="16"/>
  <c r="IO18" i="16"/>
  <c r="IN18" i="16"/>
  <c r="IM18" i="16"/>
  <c r="IL18" i="16"/>
  <c r="IK18" i="16"/>
  <c r="IJ18" i="16"/>
  <c r="II18" i="16"/>
  <c r="IH18" i="16"/>
  <c r="IG18" i="16"/>
  <c r="IF18" i="16"/>
  <c r="IE18" i="16"/>
  <c r="ID18" i="16"/>
  <c r="IC18" i="16"/>
  <c r="IB18" i="16"/>
  <c r="IA18" i="16"/>
  <c r="HZ18" i="16"/>
  <c r="HY18" i="16"/>
  <c r="HX18" i="16"/>
  <c r="HW18" i="16"/>
  <c r="HV18" i="16"/>
  <c r="HU18" i="16"/>
  <c r="HT18" i="16"/>
  <c r="HS18" i="16"/>
  <c r="HR18" i="16"/>
  <c r="HQ18" i="16"/>
  <c r="HP18" i="16"/>
  <c r="HO18" i="16"/>
  <c r="HN18" i="16"/>
  <c r="HM18" i="16"/>
  <c r="HL18" i="16"/>
  <c r="HK18" i="16"/>
  <c r="HJ18" i="16"/>
  <c r="HI18" i="16"/>
  <c r="HH18" i="16"/>
  <c r="HG18" i="16"/>
  <c r="HF18" i="16"/>
  <c r="HE18" i="16"/>
  <c r="KH17" i="16"/>
  <c r="KG17" i="16"/>
  <c r="KF17" i="16"/>
  <c r="KE17" i="16"/>
  <c r="KD17" i="16"/>
  <c r="KC17" i="16"/>
  <c r="KB17" i="16"/>
  <c r="KA17" i="16"/>
  <c r="JZ17" i="16"/>
  <c r="JY17" i="16"/>
  <c r="JX17" i="16"/>
  <c r="JW17" i="16"/>
  <c r="JV17" i="16"/>
  <c r="JU17" i="16"/>
  <c r="JT17" i="16"/>
  <c r="JS17" i="16"/>
  <c r="JR17" i="16"/>
  <c r="JQ17" i="16"/>
  <c r="JP17" i="16"/>
  <c r="JO17" i="16"/>
  <c r="JN17" i="16"/>
  <c r="JM17" i="16"/>
  <c r="JL17" i="16"/>
  <c r="JK17" i="16"/>
  <c r="JJ17" i="16"/>
  <c r="JI17" i="16"/>
  <c r="JH17" i="16"/>
  <c r="JG17" i="16"/>
  <c r="JF17" i="16"/>
  <c r="JE17" i="16"/>
  <c r="JD17" i="16"/>
  <c r="JC17" i="16"/>
  <c r="JB17" i="16"/>
  <c r="JA17" i="16"/>
  <c r="IZ17" i="16"/>
  <c r="IY17" i="16"/>
  <c r="IX17" i="16"/>
  <c r="IW17" i="16"/>
  <c r="IV17" i="16"/>
  <c r="IU17" i="16"/>
  <c r="IT17" i="16"/>
  <c r="IS17" i="16"/>
  <c r="IR17" i="16"/>
  <c r="IQ17" i="16"/>
  <c r="IP17" i="16"/>
  <c r="IO17" i="16"/>
  <c r="IN17" i="16"/>
  <c r="IM17" i="16"/>
  <c r="IL17" i="16"/>
  <c r="IK17" i="16"/>
  <c r="IJ17" i="16"/>
  <c r="II17" i="16"/>
  <c r="IH17" i="16"/>
  <c r="IG17" i="16"/>
  <c r="IF17" i="16"/>
  <c r="IE17" i="16"/>
  <c r="ID17" i="16"/>
  <c r="IC17" i="16"/>
  <c r="IB17" i="16"/>
  <c r="IA17" i="16"/>
  <c r="HZ17" i="16"/>
  <c r="HY17" i="16"/>
  <c r="HX17" i="16"/>
  <c r="HW17" i="16"/>
  <c r="HV17" i="16"/>
  <c r="HU17" i="16"/>
  <c r="HT17" i="16"/>
  <c r="HS17" i="16"/>
  <c r="HR17" i="16"/>
  <c r="HQ17" i="16"/>
  <c r="HP17" i="16"/>
  <c r="HO17" i="16"/>
  <c r="HN17" i="16"/>
  <c r="HM17" i="16"/>
  <c r="HL17" i="16"/>
  <c r="HK17" i="16"/>
  <c r="HJ17" i="16"/>
  <c r="HI17" i="16"/>
  <c r="HH17" i="16"/>
  <c r="HG17" i="16"/>
  <c r="HF17" i="16"/>
  <c r="HE17" i="16"/>
  <c r="KH5" i="16"/>
  <c r="KG5" i="16"/>
  <c r="KF5" i="16"/>
  <c r="KE5" i="16"/>
  <c r="KD5" i="16"/>
  <c r="KC5" i="16"/>
  <c r="KB5" i="16"/>
  <c r="KA5" i="16"/>
  <c r="JZ5" i="16"/>
  <c r="JY5" i="16"/>
  <c r="JX5" i="16"/>
  <c r="JW5" i="16"/>
  <c r="JV5" i="16"/>
  <c r="JU5" i="16"/>
  <c r="JT5" i="16"/>
  <c r="JS5" i="16"/>
  <c r="JR5" i="16"/>
  <c r="JQ5" i="16"/>
  <c r="JP5" i="16"/>
  <c r="JO5" i="16"/>
  <c r="JN5" i="16"/>
  <c r="JM5" i="16"/>
  <c r="JL5" i="16"/>
  <c r="JK5" i="16"/>
  <c r="JJ5" i="16"/>
  <c r="JI5" i="16"/>
  <c r="JH5" i="16"/>
  <c r="JG5" i="16"/>
  <c r="JF5" i="16"/>
  <c r="JE5" i="16"/>
  <c r="JD5" i="16"/>
  <c r="JC5" i="16"/>
  <c r="JB5" i="16"/>
  <c r="JA5" i="16"/>
  <c r="IZ5" i="16"/>
  <c r="IY5" i="16"/>
  <c r="IX5" i="16"/>
  <c r="IW5" i="16"/>
  <c r="IV5" i="16"/>
  <c r="IU5" i="16"/>
  <c r="IT5" i="16"/>
  <c r="IS5" i="16"/>
  <c r="IR5" i="16"/>
  <c r="IQ5" i="16"/>
  <c r="IP5" i="16"/>
  <c r="IO5" i="16"/>
  <c r="IN5" i="16"/>
  <c r="IM5" i="16"/>
  <c r="IL5" i="16"/>
  <c r="IK5" i="16"/>
  <c r="IJ5" i="16"/>
  <c r="II5" i="16"/>
  <c r="IH5" i="16"/>
  <c r="IG5" i="16"/>
  <c r="IF5" i="16"/>
  <c r="IE5" i="16"/>
  <c r="ID5" i="16"/>
  <c r="IC5" i="16"/>
  <c r="IB5" i="16"/>
  <c r="IA5" i="16"/>
  <c r="HZ5" i="16"/>
  <c r="HY5" i="16"/>
  <c r="HX5" i="16"/>
  <c r="HW5" i="16"/>
  <c r="HV5" i="16"/>
  <c r="HU5" i="16"/>
  <c r="HT5" i="16"/>
  <c r="HS5" i="16"/>
  <c r="HR5" i="16"/>
  <c r="HQ5" i="16"/>
  <c r="HP5" i="16"/>
  <c r="HO5" i="16"/>
  <c r="HN5" i="16"/>
  <c r="HM5" i="16"/>
  <c r="HL5" i="16"/>
  <c r="HK5" i="16"/>
  <c r="HJ5" i="16"/>
  <c r="HI5" i="16"/>
  <c r="HH5" i="16"/>
  <c r="HF5" i="16"/>
  <c r="HE5" i="16"/>
  <c r="KH8" i="16"/>
  <c r="KG8" i="16"/>
  <c r="KF8" i="16"/>
  <c r="KE8" i="16"/>
  <c r="KD8" i="16"/>
  <c r="KC8" i="16"/>
  <c r="KB8" i="16"/>
  <c r="KA8" i="16"/>
  <c r="JZ8" i="16"/>
  <c r="JY8" i="16"/>
  <c r="JX8" i="16"/>
  <c r="JW8" i="16"/>
  <c r="JV8" i="16"/>
  <c r="JU8" i="16"/>
  <c r="JT8" i="16"/>
  <c r="JS8" i="16"/>
  <c r="JR8" i="16"/>
  <c r="JQ8" i="16"/>
  <c r="JP8" i="16"/>
  <c r="JO8" i="16"/>
  <c r="JN8" i="16"/>
  <c r="JM8" i="16"/>
  <c r="JL8" i="16"/>
  <c r="JK8" i="16"/>
  <c r="JJ8" i="16"/>
  <c r="JI8" i="16"/>
  <c r="JH8" i="16"/>
  <c r="JG8" i="16"/>
  <c r="JF8" i="16"/>
  <c r="JE8" i="16"/>
  <c r="JD8" i="16"/>
  <c r="JC8" i="16"/>
  <c r="JB8" i="16"/>
  <c r="JA8" i="16"/>
  <c r="IZ8" i="16"/>
  <c r="IY8" i="16"/>
  <c r="IX8" i="16"/>
  <c r="IW8" i="16"/>
  <c r="IV8" i="16"/>
  <c r="IU8" i="16"/>
  <c r="IT8" i="16"/>
  <c r="IS8" i="16"/>
  <c r="IR8" i="16"/>
  <c r="IQ8" i="16"/>
  <c r="IP8" i="16"/>
  <c r="IO8" i="16"/>
  <c r="IN8" i="16"/>
  <c r="IM8" i="16"/>
  <c r="IL8" i="16"/>
  <c r="IK8" i="16"/>
  <c r="IJ8" i="16"/>
  <c r="II8" i="16"/>
  <c r="IH8" i="16"/>
  <c r="IG8" i="16"/>
  <c r="IF8" i="16"/>
  <c r="IE8" i="16"/>
  <c r="ID8" i="16"/>
  <c r="IC8" i="16"/>
  <c r="IB8" i="16"/>
  <c r="IA8" i="16"/>
  <c r="HZ8" i="16"/>
  <c r="HY8" i="16"/>
  <c r="HX8" i="16"/>
  <c r="HW8" i="16"/>
  <c r="HV8" i="16"/>
  <c r="HU8" i="16"/>
  <c r="HT8" i="16"/>
  <c r="HS8" i="16"/>
  <c r="HR8" i="16"/>
  <c r="HQ8" i="16"/>
  <c r="HP8" i="16"/>
  <c r="HO8" i="16"/>
  <c r="HN8" i="16"/>
  <c r="HM8" i="16"/>
  <c r="HL8" i="16"/>
  <c r="HK8" i="16"/>
  <c r="HJ8" i="16"/>
  <c r="HI8" i="16"/>
  <c r="HH8" i="16"/>
  <c r="HG8" i="16"/>
  <c r="HF8" i="16"/>
  <c r="HE8" i="16"/>
  <c r="KH12" i="16"/>
  <c r="KG12" i="16"/>
  <c r="KF12" i="16"/>
  <c r="KE12" i="16"/>
  <c r="KD12" i="16"/>
  <c r="KC12" i="16"/>
  <c r="KB12" i="16"/>
  <c r="KA12" i="16"/>
  <c r="JZ12" i="16"/>
  <c r="JY12" i="16"/>
  <c r="JX12" i="16"/>
  <c r="JW12" i="16"/>
  <c r="JV12" i="16"/>
  <c r="JU12" i="16"/>
  <c r="JT12" i="16"/>
  <c r="JS12" i="16"/>
  <c r="JR12" i="16"/>
  <c r="JQ12" i="16"/>
  <c r="JP12" i="16"/>
  <c r="JO12" i="16"/>
  <c r="JN12" i="16"/>
  <c r="JM12" i="16"/>
  <c r="JL12" i="16"/>
  <c r="JK12" i="16"/>
  <c r="JJ12" i="16"/>
  <c r="JI12" i="16"/>
  <c r="JH12" i="16"/>
  <c r="JG12" i="16"/>
  <c r="JF12" i="16"/>
  <c r="JE12" i="16"/>
  <c r="JD12" i="16"/>
  <c r="JC12" i="16"/>
  <c r="JB12" i="16"/>
  <c r="JA12" i="16"/>
  <c r="IZ12" i="16"/>
  <c r="IY12" i="16"/>
  <c r="IX12" i="16"/>
  <c r="IW12" i="16"/>
  <c r="IV12" i="16"/>
  <c r="IU12" i="16"/>
  <c r="IT12" i="16"/>
  <c r="IS12" i="16"/>
  <c r="IR12" i="16"/>
  <c r="IQ12" i="16"/>
  <c r="IP12" i="16"/>
  <c r="IO12" i="16"/>
  <c r="IN12" i="16"/>
  <c r="IM12" i="16"/>
  <c r="IL12" i="16"/>
  <c r="IK12" i="16"/>
  <c r="IJ12" i="16"/>
  <c r="II12" i="16"/>
  <c r="IH12" i="16"/>
  <c r="IG12" i="16"/>
  <c r="IF12" i="16"/>
  <c r="IE12" i="16"/>
  <c r="ID12" i="16"/>
  <c r="IC12" i="16"/>
  <c r="IB12" i="16"/>
  <c r="IA12" i="16"/>
  <c r="HZ12" i="16"/>
  <c r="HY12" i="16"/>
  <c r="HX12" i="16"/>
  <c r="HW12" i="16"/>
  <c r="HV12" i="16"/>
  <c r="HU12" i="16"/>
  <c r="HT12" i="16"/>
  <c r="HS12" i="16"/>
  <c r="HR12" i="16"/>
  <c r="HQ12" i="16"/>
  <c r="HP12" i="16"/>
  <c r="HO12" i="16"/>
  <c r="HN12" i="16"/>
  <c r="HM12" i="16"/>
  <c r="HL12" i="16"/>
  <c r="HK12" i="16"/>
  <c r="HJ12" i="16"/>
  <c r="HI12" i="16"/>
  <c r="HH12" i="16"/>
  <c r="HG12" i="16"/>
  <c r="HF12" i="16"/>
  <c r="HE12" i="16"/>
  <c r="KH16" i="16"/>
  <c r="KG16" i="16"/>
  <c r="KF16" i="16"/>
  <c r="KE16" i="16"/>
  <c r="KD16" i="16"/>
  <c r="KC16" i="16"/>
  <c r="KB16" i="16"/>
  <c r="KA16" i="16"/>
  <c r="JZ16" i="16"/>
  <c r="JY16" i="16"/>
  <c r="JX16" i="16"/>
  <c r="JW16" i="16"/>
  <c r="JV16" i="16"/>
  <c r="JU16" i="16"/>
  <c r="JT16" i="16"/>
  <c r="JS16" i="16"/>
  <c r="JR16" i="16"/>
  <c r="JQ16" i="16"/>
  <c r="JP16" i="16"/>
  <c r="JO16" i="16"/>
  <c r="JN16" i="16"/>
  <c r="JM16" i="16"/>
  <c r="JL16" i="16"/>
  <c r="JK16" i="16"/>
  <c r="JJ16" i="16"/>
  <c r="JI16" i="16"/>
  <c r="JH16" i="16"/>
  <c r="JG16" i="16"/>
  <c r="JF16" i="16"/>
  <c r="JE16" i="16"/>
  <c r="JD16" i="16"/>
  <c r="JC16" i="16"/>
  <c r="JB16" i="16"/>
  <c r="JA16" i="16"/>
  <c r="IZ16" i="16"/>
  <c r="IY16" i="16"/>
  <c r="IX16" i="16"/>
  <c r="IW16" i="16"/>
  <c r="IV16" i="16"/>
  <c r="IU16" i="16"/>
  <c r="IT16" i="16"/>
  <c r="IS16" i="16"/>
  <c r="IR16" i="16"/>
  <c r="IQ16" i="16"/>
  <c r="IP16" i="16"/>
  <c r="IO16" i="16"/>
  <c r="IN16" i="16"/>
  <c r="IM16" i="16"/>
  <c r="IL16" i="16"/>
  <c r="IK16" i="16"/>
  <c r="IJ16" i="16"/>
  <c r="II16" i="16"/>
  <c r="IH16" i="16"/>
  <c r="IG16" i="16"/>
  <c r="IF16" i="16"/>
  <c r="IE16" i="16"/>
  <c r="ID16" i="16"/>
  <c r="IC16" i="16"/>
  <c r="IB16" i="16"/>
  <c r="IA16" i="16"/>
  <c r="HZ16" i="16"/>
  <c r="HY16" i="16"/>
  <c r="HX16" i="16"/>
  <c r="HW16" i="16"/>
  <c r="HV16" i="16"/>
  <c r="HU16" i="16"/>
  <c r="HT16" i="16"/>
  <c r="HS16" i="16"/>
  <c r="HR16" i="16"/>
  <c r="HQ16" i="16"/>
  <c r="HP16" i="16"/>
  <c r="HO16" i="16"/>
  <c r="HN16" i="16"/>
  <c r="HM16" i="16"/>
  <c r="HL16" i="16"/>
  <c r="HK16" i="16"/>
  <c r="HJ16" i="16"/>
  <c r="HI16" i="16"/>
  <c r="HH16" i="16"/>
  <c r="HG16" i="16"/>
  <c r="HF16" i="16"/>
  <c r="HE16" i="16"/>
  <c r="KH7" i="16"/>
  <c r="KG7" i="16"/>
  <c r="KF7" i="16"/>
  <c r="KE7" i="16"/>
  <c r="KD7" i="16"/>
  <c r="KC7" i="16"/>
  <c r="KB7" i="16"/>
  <c r="KA7" i="16"/>
  <c r="JZ7" i="16"/>
  <c r="JY7" i="16"/>
  <c r="JX7" i="16"/>
  <c r="JW7" i="16"/>
  <c r="JV7" i="16"/>
  <c r="JU7" i="16"/>
  <c r="JT7" i="16"/>
  <c r="JS7" i="16"/>
  <c r="JR7" i="16"/>
  <c r="JQ7" i="16"/>
  <c r="JP7" i="16"/>
  <c r="JO7" i="16"/>
  <c r="JN7" i="16"/>
  <c r="JM7" i="16"/>
  <c r="JL7" i="16"/>
  <c r="JK7" i="16"/>
  <c r="JJ7" i="16"/>
  <c r="JI7" i="16"/>
  <c r="JH7" i="16"/>
  <c r="JG7" i="16"/>
  <c r="JF7" i="16"/>
  <c r="JE7" i="16"/>
  <c r="JD7" i="16"/>
  <c r="JC7" i="16"/>
  <c r="JB7" i="16"/>
  <c r="JA7" i="16"/>
  <c r="IZ7" i="16"/>
  <c r="IY7" i="16"/>
  <c r="IX7" i="16"/>
  <c r="IW7" i="16"/>
  <c r="IV7" i="16"/>
  <c r="IU7" i="16"/>
  <c r="IT7" i="16"/>
  <c r="IS7" i="16"/>
  <c r="IR7" i="16"/>
  <c r="IQ7" i="16"/>
  <c r="IP7" i="16"/>
  <c r="IO7" i="16"/>
  <c r="IN7" i="16"/>
  <c r="IM7" i="16"/>
  <c r="IL7" i="16"/>
  <c r="IK7" i="16"/>
  <c r="IJ7" i="16"/>
  <c r="II7" i="16"/>
  <c r="IH7" i="16"/>
  <c r="IG7" i="16"/>
  <c r="IF7" i="16"/>
  <c r="IE7" i="16"/>
  <c r="ID7" i="16"/>
  <c r="IC7" i="16"/>
  <c r="IB7" i="16"/>
  <c r="IA7" i="16"/>
  <c r="HZ7" i="16"/>
  <c r="HY7" i="16"/>
  <c r="HX7" i="16"/>
  <c r="HW7" i="16"/>
  <c r="HV7" i="16"/>
  <c r="HU7" i="16"/>
  <c r="HT7" i="16"/>
  <c r="HS7" i="16"/>
  <c r="HR7" i="16"/>
  <c r="HQ7" i="16"/>
  <c r="HP7" i="16"/>
  <c r="HO7" i="16"/>
  <c r="HN7" i="16"/>
  <c r="HM7" i="16"/>
  <c r="HL7" i="16"/>
  <c r="HK7" i="16"/>
  <c r="HJ7" i="16"/>
  <c r="HI7" i="16"/>
  <c r="HH7" i="16"/>
  <c r="HG7" i="16"/>
  <c r="HF7" i="16"/>
  <c r="HE7" i="16"/>
  <c r="KH14" i="16"/>
  <c r="KG14" i="16"/>
  <c r="KF14" i="16"/>
  <c r="KE14" i="16"/>
  <c r="KD14" i="16"/>
  <c r="KC14" i="16"/>
  <c r="KB14" i="16"/>
  <c r="KA14" i="16"/>
  <c r="JZ14" i="16"/>
  <c r="JY14" i="16"/>
  <c r="JX14" i="16"/>
  <c r="JW14" i="16"/>
  <c r="JV14" i="16"/>
  <c r="JU14" i="16"/>
  <c r="JT14" i="16"/>
  <c r="JS14" i="16"/>
  <c r="JR14" i="16"/>
  <c r="JQ14" i="16"/>
  <c r="JP14" i="16"/>
  <c r="JO14" i="16"/>
  <c r="JN14" i="16"/>
  <c r="JM14" i="16"/>
  <c r="JL14" i="16"/>
  <c r="JK14" i="16"/>
  <c r="JJ14" i="16"/>
  <c r="JI14" i="16"/>
  <c r="JH14" i="16"/>
  <c r="JG14" i="16"/>
  <c r="JF14" i="16"/>
  <c r="JE14" i="16"/>
  <c r="JD14" i="16"/>
  <c r="JC14" i="16"/>
  <c r="JB14" i="16"/>
  <c r="JA14" i="16"/>
  <c r="IZ14" i="16"/>
  <c r="IY14" i="16"/>
  <c r="IX14" i="16"/>
  <c r="IW14" i="16"/>
  <c r="IV14" i="16"/>
  <c r="IU14" i="16"/>
  <c r="IT14" i="16"/>
  <c r="IS14" i="16"/>
  <c r="IR14" i="16"/>
  <c r="IQ14" i="16"/>
  <c r="IP14" i="16"/>
  <c r="IO14" i="16"/>
  <c r="IN14" i="16"/>
  <c r="IM14" i="16"/>
  <c r="IL14" i="16"/>
  <c r="IK14" i="16"/>
  <c r="IJ14" i="16"/>
  <c r="II14" i="16"/>
  <c r="IH14" i="16"/>
  <c r="IG14" i="16"/>
  <c r="IF14" i="16"/>
  <c r="IE14" i="16"/>
  <c r="ID14" i="16"/>
  <c r="IC14" i="16"/>
  <c r="IB14" i="16"/>
  <c r="IA14" i="16"/>
  <c r="HZ14" i="16"/>
  <c r="HY14" i="16"/>
  <c r="HX14" i="16"/>
  <c r="HW14" i="16"/>
  <c r="HV14" i="16"/>
  <c r="HU14" i="16"/>
  <c r="HT14" i="16"/>
  <c r="HS14" i="16"/>
  <c r="HR14" i="16"/>
  <c r="HQ14" i="16"/>
  <c r="HP14" i="16"/>
  <c r="HO14" i="16"/>
  <c r="HN14" i="16"/>
  <c r="HM14" i="16"/>
  <c r="HL14" i="16"/>
  <c r="HK14" i="16"/>
  <c r="HJ14" i="16"/>
  <c r="HI14" i="16"/>
  <c r="HH14" i="16"/>
  <c r="HG14" i="16"/>
  <c r="HF14" i="16"/>
  <c r="HE14" i="16"/>
  <c r="KH13" i="16"/>
  <c r="KG13" i="16"/>
  <c r="KF13" i="16"/>
  <c r="KE13" i="16"/>
  <c r="KD13" i="16"/>
  <c r="KC13" i="16"/>
  <c r="KB13" i="16"/>
  <c r="KA13" i="16"/>
  <c r="JZ13" i="16"/>
  <c r="JY13" i="16"/>
  <c r="JX13" i="16"/>
  <c r="JW13" i="16"/>
  <c r="JV13" i="16"/>
  <c r="JU13" i="16"/>
  <c r="JT13" i="16"/>
  <c r="JS13" i="16"/>
  <c r="JR13" i="16"/>
  <c r="JQ13" i="16"/>
  <c r="JP13" i="16"/>
  <c r="JO13" i="16"/>
  <c r="JN13" i="16"/>
  <c r="JM13" i="16"/>
  <c r="JL13" i="16"/>
  <c r="JK13" i="16"/>
  <c r="JJ13" i="16"/>
  <c r="JI13" i="16"/>
  <c r="JH13" i="16"/>
  <c r="JG13" i="16"/>
  <c r="JF13" i="16"/>
  <c r="JE13" i="16"/>
  <c r="JD13" i="16"/>
  <c r="JC13" i="16"/>
  <c r="JB13" i="16"/>
  <c r="JA13" i="16"/>
  <c r="IZ13" i="16"/>
  <c r="IY13" i="16"/>
  <c r="IX13" i="16"/>
  <c r="IW13" i="16"/>
  <c r="IV13" i="16"/>
  <c r="IU13" i="16"/>
  <c r="IT13" i="16"/>
  <c r="IS13" i="16"/>
  <c r="IR13" i="16"/>
  <c r="IQ13" i="16"/>
  <c r="IP13" i="16"/>
  <c r="IO13" i="16"/>
  <c r="IN13" i="16"/>
  <c r="IM13" i="16"/>
  <c r="IL13" i="16"/>
  <c r="IK13" i="16"/>
  <c r="IJ13" i="16"/>
  <c r="II13" i="16"/>
  <c r="IH13" i="16"/>
  <c r="IG13" i="16"/>
  <c r="IF13" i="16"/>
  <c r="IE13" i="16"/>
  <c r="ID13" i="16"/>
  <c r="IC13" i="16"/>
  <c r="IB13" i="16"/>
  <c r="IA13" i="16"/>
  <c r="HZ13" i="16"/>
  <c r="HY13" i="16"/>
  <c r="HX13" i="16"/>
  <c r="HW13" i="16"/>
  <c r="HV13" i="16"/>
  <c r="HU13" i="16"/>
  <c r="HT13" i="16"/>
  <c r="HS13" i="16"/>
  <c r="HR13" i="16"/>
  <c r="HQ13" i="16"/>
  <c r="HP13" i="16"/>
  <c r="HO13" i="16"/>
  <c r="HN13" i="16"/>
  <c r="HM13" i="16"/>
  <c r="HL13" i="16"/>
  <c r="HK13" i="16"/>
  <c r="HJ13" i="16"/>
  <c r="HI13" i="16"/>
  <c r="HH13" i="16"/>
  <c r="HG13" i="16"/>
  <c r="HF13" i="16"/>
  <c r="HE13" i="16"/>
  <c r="KH10" i="16"/>
  <c r="KG10" i="16"/>
  <c r="KF10" i="16"/>
  <c r="KE10" i="16"/>
  <c r="KD10" i="16"/>
  <c r="KC10" i="16"/>
  <c r="KB10" i="16"/>
  <c r="KA10" i="16"/>
  <c r="JZ10" i="16"/>
  <c r="JY10" i="16"/>
  <c r="JX10" i="16"/>
  <c r="JW10" i="16"/>
  <c r="JV10" i="16"/>
  <c r="JU10" i="16"/>
  <c r="JT10" i="16"/>
  <c r="JS10" i="16"/>
  <c r="JR10" i="16"/>
  <c r="JQ10" i="16"/>
  <c r="JP10" i="16"/>
  <c r="JO10" i="16"/>
  <c r="JN10" i="16"/>
  <c r="JM10" i="16"/>
  <c r="JL10" i="16"/>
  <c r="JK10" i="16"/>
  <c r="JJ10" i="16"/>
  <c r="JI10" i="16"/>
  <c r="JH10" i="16"/>
  <c r="JG10" i="16"/>
  <c r="JF10" i="16"/>
  <c r="JE10" i="16"/>
  <c r="JD10" i="16"/>
  <c r="JC10" i="16"/>
  <c r="JB10" i="16"/>
  <c r="JA10" i="16"/>
  <c r="IZ10" i="16"/>
  <c r="IY10" i="16"/>
  <c r="IX10" i="16"/>
  <c r="IW10" i="16"/>
  <c r="IV10" i="16"/>
  <c r="IU10" i="16"/>
  <c r="IT10" i="16"/>
  <c r="IS10" i="16"/>
  <c r="IR10" i="16"/>
  <c r="IQ10" i="16"/>
  <c r="IP10" i="16"/>
  <c r="IO10" i="16"/>
  <c r="IN10" i="16"/>
  <c r="IM10" i="16"/>
  <c r="IL10" i="16"/>
  <c r="IK10" i="16"/>
  <c r="IJ10" i="16"/>
  <c r="II10" i="16"/>
  <c r="IH10" i="16"/>
  <c r="IG10" i="16"/>
  <c r="IF10" i="16"/>
  <c r="IE10" i="16"/>
  <c r="ID10" i="16"/>
  <c r="IC10" i="16"/>
  <c r="IB10" i="16"/>
  <c r="IA10" i="16"/>
  <c r="HZ10" i="16"/>
  <c r="HY10" i="16"/>
  <c r="HX10" i="16"/>
  <c r="HW10" i="16"/>
  <c r="HV10" i="16"/>
  <c r="HU10" i="16"/>
  <c r="HT10" i="16"/>
  <c r="HS10" i="16"/>
  <c r="HR10" i="16"/>
  <c r="HQ10" i="16"/>
  <c r="HP10" i="16"/>
  <c r="HO10" i="16"/>
  <c r="HN10" i="16"/>
  <c r="HM10" i="16"/>
  <c r="HL10" i="16"/>
  <c r="HK10" i="16"/>
  <c r="HJ10" i="16"/>
  <c r="HI10" i="16"/>
  <c r="HH10" i="16"/>
  <c r="HG10" i="16"/>
  <c r="HF10" i="16"/>
  <c r="HE10" i="16"/>
  <c r="KH9" i="16"/>
  <c r="KG9" i="16"/>
  <c r="KF9" i="16"/>
  <c r="KE9" i="16"/>
  <c r="KD9" i="16"/>
  <c r="KC9" i="16"/>
  <c r="KB9" i="16"/>
  <c r="KA9" i="16"/>
  <c r="JZ9" i="16"/>
  <c r="JY9" i="16"/>
  <c r="JX9" i="16"/>
  <c r="JW9" i="16"/>
  <c r="JV9" i="16"/>
  <c r="JU9" i="16"/>
  <c r="JT9" i="16"/>
  <c r="JS9" i="16"/>
  <c r="JR9" i="16"/>
  <c r="JQ9" i="16"/>
  <c r="JP9" i="16"/>
  <c r="JO9" i="16"/>
  <c r="JN9" i="16"/>
  <c r="JM9" i="16"/>
  <c r="JL9" i="16"/>
  <c r="JK9" i="16"/>
  <c r="JJ9" i="16"/>
  <c r="JI9" i="16"/>
  <c r="JH9" i="16"/>
  <c r="JG9" i="16"/>
  <c r="JF9" i="16"/>
  <c r="JE9" i="16"/>
  <c r="JD9" i="16"/>
  <c r="JC9" i="16"/>
  <c r="JB9" i="16"/>
  <c r="JA9" i="16"/>
  <c r="IZ9" i="16"/>
  <c r="IY9" i="16"/>
  <c r="IX9" i="16"/>
  <c r="IW9" i="16"/>
  <c r="IV9" i="16"/>
  <c r="IU9" i="16"/>
  <c r="IT9" i="16"/>
  <c r="IS9" i="16"/>
  <c r="IR9" i="16"/>
  <c r="IQ9" i="16"/>
  <c r="IP9" i="16"/>
  <c r="IO9" i="16"/>
  <c r="IN9" i="16"/>
  <c r="IM9" i="16"/>
  <c r="IL9" i="16"/>
  <c r="IK9" i="16"/>
  <c r="IJ9" i="16"/>
  <c r="II9" i="16"/>
  <c r="IH9" i="16"/>
  <c r="IG9" i="16"/>
  <c r="IF9" i="16"/>
  <c r="IE9" i="16"/>
  <c r="ID9" i="16"/>
  <c r="IC9" i="16"/>
  <c r="IB9" i="16"/>
  <c r="IA9" i="16"/>
  <c r="HZ9" i="16"/>
  <c r="HY9" i="16"/>
  <c r="HX9" i="16"/>
  <c r="HW9" i="16"/>
  <c r="HV9" i="16"/>
  <c r="HU9" i="16"/>
  <c r="HT9" i="16"/>
  <c r="HS9" i="16"/>
  <c r="HR9" i="16"/>
  <c r="HQ9" i="16"/>
  <c r="HP9" i="16"/>
  <c r="HO9" i="16"/>
  <c r="HN9" i="16"/>
  <c r="HM9" i="16"/>
  <c r="HL9" i="16"/>
  <c r="HK9" i="16"/>
  <c r="HJ9" i="16"/>
  <c r="HI9" i="16"/>
  <c r="HH9" i="16"/>
  <c r="HG9" i="16"/>
  <c r="HF9" i="16"/>
  <c r="HE9" i="16"/>
  <c r="KH6" i="16"/>
  <c r="KG6" i="16"/>
  <c r="KF6" i="16"/>
  <c r="KE6" i="16"/>
  <c r="KD6" i="16"/>
  <c r="KC6" i="16"/>
  <c r="KB6" i="16"/>
  <c r="KA6" i="16"/>
  <c r="JZ6" i="16"/>
  <c r="JY6" i="16"/>
  <c r="JX6" i="16"/>
  <c r="JW6" i="16"/>
  <c r="JV6" i="16"/>
  <c r="JU6" i="16"/>
  <c r="JT6" i="16"/>
  <c r="JS6" i="16"/>
  <c r="JR6" i="16"/>
  <c r="JQ6" i="16"/>
  <c r="JP6" i="16"/>
  <c r="JO6" i="16"/>
  <c r="JN6" i="16"/>
  <c r="JM6" i="16"/>
  <c r="JL6" i="16"/>
  <c r="JK6" i="16"/>
  <c r="JJ6" i="16"/>
  <c r="JI6" i="16"/>
  <c r="JH6" i="16"/>
  <c r="JG6" i="16"/>
  <c r="JF6" i="16"/>
  <c r="JE6" i="16"/>
  <c r="JD6" i="16"/>
  <c r="JC6" i="16"/>
  <c r="JB6" i="16"/>
  <c r="JA6" i="16"/>
  <c r="IZ6" i="16"/>
  <c r="IY6" i="16"/>
  <c r="IX6" i="16"/>
  <c r="IW6" i="16"/>
  <c r="IV6" i="16"/>
  <c r="IU6" i="16"/>
  <c r="IT6" i="16"/>
  <c r="IS6" i="16"/>
  <c r="IR6" i="16"/>
  <c r="IQ6" i="16"/>
  <c r="IP6" i="16"/>
  <c r="IO6" i="16"/>
  <c r="IN6" i="16"/>
  <c r="IM6" i="16"/>
  <c r="IL6" i="16"/>
  <c r="IK6" i="16"/>
  <c r="IJ6" i="16"/>
  <c r="II6" i="16"/>
  <c r="IH6" i="16"/>
  <c r="IG6" i="16"/>
  <c r="IF6" i="16"/>
  <c r="IE6" i="16"/>
  <c r="ID6" i="16"/>
  <c r="IC6" i="16"/>
  <c r="IB6" i="16"/>
  <c r="IA6" i="16"/>
  <c r="HZ6" i="16"/>
  <c r="HY6" i="16"/>
  <c r="HX6" i="16"/>
  <c r="HW6" i="16"/>
  <c r="HV6" i="16"/>
  <c r="HU6" i="16"/>
  <c r="HT6" i="16"/>
  <c r="HS6" i="16"/>
  <c r="HR6" i="16"/>
  <c r="HQ6" i="16"/>
  <c r="HP6" i="16"/>
  <c r="HO6" i="16"/>
  <c r="HN6" i="16"/>
  <c r="HM6" i="16"/>
  <c r="HL6" i="16"/>
  <c r="HK6" i="16"/>
  <c r="HJ6" i="16"/>
  <c r="HI6" i="16"/>
  <c r="HH6" i="16"/>
  <c r="HG6" i="16"/>
  <c r="HF6" i="16"/>
  <c r="HE6" i="16"/>
  <c r="KH4" i="16"/>
  <c r="KG4" i="16"/>
  <c r="KF4" i="16"/>
  <c r="KE4" i="16"/>
  <c r="KD4" i="16"/>
  <c r="KC4" i="16"/>
  <c r="KB4" i="16"/>
  <c r="KA4" i="16"/>
  <c r="JZ4" i="16"/>
  <c r="JY4" i="16"/>
  <c r="JX4" i="16"/>
  <c r="JW4" i="16"/>
  <c r="JV4" i="16"/>
  <c r="JU4" i="16"/>
  <c r="JT4" i="16"/>
  <c r="JS4" i="16"/>
  <c r="JR4" i="16"/>
  <c r="JQ4" i="16"/>
  <c r="JP4" i="16"/>
  <c r="JO4" i="16"/>
  <c r="JN4" i="16"/>
  <c r="JM4" i="16"/>
  <c r="JL4" i="16"/>
  <c r="JK4" i="16"/>
  <c r="JJ4" i="16"/>
  <c r="JI4" i="16"/>
  <c r="JH4" i="16"/>
  <c r="JG4" i="16"/>
  <c r="JF4" i="16"/>
  <c r="JE4" i="16"/>
  <c r="JD4" i="16"/>
  <c r="JC4" i="16"/>
  <c r="JB4" i="16"/>
  <c r="JA4" i="16"/>
  <c r="IZ4" i="16"/>
  <c r="IY4" i="16"/>
  <c r="IX4" i="16"/>
  <c r="IW4" i="16"/>
  <c r="IV4" i="16"/>
  <c r="IU4" i="16"/>
  <c r="IT4" i="16"/>
  <c r="IS4" i="16"/>
  <c r="IR4" i="16"/>
  <c r="IQ4" i="16"/>
  <c r="IP4" i="16"/>
  <c r="IO4" i="16"/>
  <c r="IN4" i="16"/>
  <c r="IM4" i="16"/>
  <c r="IL4" i="16"/>
  <c r="IK4" i="16"/>
  <c r="IJ4" i="16"/>
  <c r="II4" i="16"/>
  <c r="IH4" i="16"/>
  <c r="IG4" i="16"/>
  <c r="IF4" i="16"/>
  <c r="IE4" i="16"/>
  <c r="ID4" i="16"/>
  <c r="IC4" i="16"/>
  <c r="IB4" i="16"/>
  <c r="IA4" i="16"/>
  <c r="HZ4" i="16"/>
  <c r="HY4" i="16"/>
  <c r="HX4" i="16"/>
  <c r="HW4" i="16"/>
  <c r="HV4" i="16"/>
  <c r="HU4" i="16"/>
  <c r="HT4" i="16"/>
  <c r="HS4" i="16"/>
  <c r="HR4" i="16"/>
  <c r="HQ4" i="16"/>
  <c r="HP4" i="16"/>
  <c r="HO4" i="16"/>
  <c r="HN4" i="16"/>
  <c r="HM4" i="16"/>
  <c r="HL4" i="16"/>
  <c r="HK4" i="16"/>
  <c r="HJ4" i="16"/>
  <c r="HI4" i="16"/>
  <c r="HH4" i="16"/>
  <c r="HF4" i="16"/>
  <c r="KH3" i="16"/>
  <c r="KG3" i="16"/>
  <c r="KF3" i="16"/>
  <c r="KE3" i="16"/>
  <c r="KD3" i="16"/>
  <c r="KC3" i="16"/>
  <c r="KB3" i="16"/>
  <c r="KA3" i="16"/>
  <c r="JZ3" i="16"/>
  <c r="JY3" i="16"/>
  <c r="JX3" i="16"/>
  <c r="JW3" i="16"/>
  <c r="JV3" i="16"/>
  <c r="JU3" i="16"/>
  <c r="JT3" i="16"/>
  <c r="JS3" i="16"/>
  <c r="JR3" i="16"/>
  <c r="JQ3" i="16"/>
  <c r="JP3" i="16"/>
  <c r="JO3" i="16"/>
  <c r="JN3" i="16"/>
  <c r="JM3" i="16"/>
  <c r="JL3" i="16"/>
  <c r="JK3" i="16"/>
  <c r="JJ3" i="16"/>
  <c r="JI3" i="16"/>
  <c r="JH3" i="16"/>
  <c r="JG3" i="16"/>
  <c r="JF3" i="16"/>
  <c r="JE3" i="16"/>
  <c r="JD3" i="16"/>
  <c r="JC3" i="16"/>
  <c r="JB3" i="16"/>
  <c r="JA3" i="16"/>
  <c r="IZ3" i="16"/>
  <c r="IY3" i="16"/>
  <c r="IX3" i="16"/>
  <c r="IW3" i="16"/>
  <c r="IV3" i="16"/>
  <c r="IU3" i="16"/>
  <c r="IT3" i="16"/>
  <c r="IS3" i="16"/>
  <c r="IR3" i="16"/>
  <c r="IQ3" i="16"/>
  <c r="IP3" i="16"/>
  <c r="IO3" i="16"/>
  <c r="IN3" i="16"/>
  <c r="IM3" i="16"/>
  <c r="IL3" i="16"/>
  <c r="IK3" i="16"/>
  <c r="IJ3" i="16"/>
  <c r="II3" i="16"/>
  <c r="IH3" i="16"/>
  <c r="IG3" i="16"/>
  <c r="IF3" i="16"/>
  <c r="IE3" i="16"/>
  <c r="ID3" i="16"/>
  <c r="IC3" i="16"/>
  <c r="IB3" i="16"/>
  <c r="IA3" i="16"/>
  <c r="HZ3" i="16"/>
  <c r="HY3" i="16"/>
  <c r="HX3" i="16"/>
  <c r="HW3" i="16"/>
  <c r="HV3" i="16"/>
  <c r="HU3" i="16"/>
  <c r="HT3" i="16"/>
  <c r="HS3" i="16"/>
  <c r="HR3" i="16"/>
  <c r="HQ3" i="16"/>
  <c r="HP3" i="16"/>
  <c r="HO3" i="16"/>
  <c r="HN3" i="16"/>
  <c r="HM3" i="16"/>
  <c r="HL3" i="16"/>
  <c r="HK3" i="16"/>
  <c r="HJ3" i="16"/>
  <c r="HI3" i="16"/>
  <c r="HH3" i="16"/>
  <c r="HG3" i="16"/>
  <c r="HF3" i="16"/>
  <c r="S182" i="21" l="1"/>
  <c r="AS182" i="21" s="1"/>
  <c r="Q349" i="21"/>
  <c r="S349" i="21"/>
  <c r="AH348" i="21"/>
  <c r="R349" i="21"/>
  <c r="Q182" i="21"/>
  <c r="AQ182" i="21" s="1"/>
  <c r="AH181" i="21"/>
  <c r="BH181" i="21" s="1"/>
  <c r="R182" i="21"/>
  <c r="AR182" i="21" s="1"/>
  <c r="AW117" i="21"/>
  <c r="W118" i="21"/>
  <c r="U96" i="21"/>
  <c r="AT96" i="21"/>
  <c r="T182" i="21"/>
  <c r="T404" i="21"/>
  <c r="U404" i="21" s="1"/>
  <c r="X404" i="21" s="1"/>
  <c r="Y404" i="21" s="1"/>
  <c r="W419" i="21"/>
  <c r="W364" i="21"/>
  <c r="S294" i="21"/>
  <c r="Q294" i="21"/>
  <c r="AH293" i="21"/>
  <c r="AI293" i="21" s="1"/>
  <c r="R294" i="21"/>
  <c r="W309" i="21"/>
  <c r="S238" i="21"/>
  <c r="Q238" i="21"/>
  <c r="R238" i="21"/>
  <c r="W254" i="21"/>
  <c r="AH237" i="21"/>
  <c r="AI237" i="21" s="1"/>
  <c r="W201" i="21"/>
  <c r="VH12" i="16"/>
  <c r="YU16" i="16"/>
  <c r="VH4" i="16"/>
  <c r="C13" i="16"/>
  <c r="C10" i="16"/>
  <c r="C12" i="16"/>
  <c r="C5" i="16"/>
  <c r="C11" i="16"/>
  <c r="C17" i="16"/>
  <c r="C6" i="16"/>
  <c r="C4" i="16"/>
  <c r="C15" i="16"/>
  <c r="C9" i="16"/>
  <c r="C18" i="16"/>
  <c r="C3" i="16"/>
  <c r="C7" i="16"/>
  <c r="C14" i="16"/>
  <c r="C8" i="16"/>
  <c r="C16" i="16"/>
  <c r="ACG13" i="16"/>
  <c r="YT11" i="16"/>
  <c r="YT14" i="16"/>
  <c r="AFJ13" i="16"/>
  <c r="AFI13" i="16"/>
  <c r="AFH13" i="16"/>
  <c r="AFG13" i="16"/>
  <c r="AFF13" i="16"/>
  <c r="AFE13" i="16"/>
  <c r="AFD13" i="16"/>
  <c r="AFC13" i="16"/>
  <c r="AFB13" i="16"/>
  <c r="AFA13" i="16"/>
  <c r="AEZ13" i="16"/>
  <c r="AEY13" i="16"/>
  <c r="AEX13" i="16"/>
  <c r="AEW13" i="16"/>
  <c r="AEV13" i="16"/>
  <c r="AEU13" i="16"/>
  <c r="AET13" i="16"/>
  <c r="AES13" i="16"/>
  <c r="AER13" i="16"/>
  <c r="AEQ13" i="16"/>
  <c r="AEP13" i="16"/>
  <c r="AEO13" i="16"/>
  <c r="AEN13" i="16"/>
  <c r="AEM13" i="16"/>
  <c r="AEL13" i="16"/>
  <c r="AEK13" i="16"/>
  <c r="AEJ13" i="16"/>
  <c r="AEI13" i="16"/>
  <c r="AEH13" i="16"/>
  <c r="AEG13" i="16"/>
  <c r="AEF13" i="16"/>
  <c r="AEE13" i="16"/>
  <c r="AED13" i="16"/>
  <c r="AEC13" i="16"/>
  <c r="AEB13" i="16"/>
  <c r="AEA13" i="16"/>
  <c r="ADZ13" i="16"/>
  <c r="ADY13" i="16"/>
  <c r="ADX13" i="16"/>
  <c r="ADW13" i="16"/>
  <c r="ADV13" i="16"/>
  <c r="ADU13" i="16"/>
  <c r="ADT13" i="16"/>
  <c r="ADS13" i="16"/>
  <c r="ADR13" i="16"/>
  <c r="ADQ13" i="16"/>
  <c r="ADP13" i="16"/>
  <c r="ADO13" i="16"/>
  <c r="ADN13" i="16"/>
  <c r="ADM13" i="16"/>
  <c r="ADL13" i="16"/>
  <c r="ADK13" i="16"/>
  <c r="ADJ13" i="16"/>
  <c r="ADI13" i="16"/>
  <c r="ADH13" i="16"/>
  <c r="ADG13" i="16"/>
  <c r="ADF13" i="16"/>
  <c r="ADE13" i="16"/>
  <c r="ADD13" i="16"/>
  <c r="ADC13" i="16"/>
  <c r="ADB13" i="16"/>
  <c r="ADA13" i="16"/>
  <c r="ACZ13" i="16"/>
  <c r="ACY13" i="16"/>
  <c r="ACX13" i="16"/>
  <c r="ACW13" i="16"/>
  <c r="ACV13" i="16"/>
  <c r="ACU13" i="16"/>
  <c r="ACT13" i="16"/>
  <c r="ACS13" i="16"/>
  <c r="ACR13" i="16"/>
  <c r="ACQ13" i="16"/>
  <c r="ACP13" i="16"/>
  <c r="ACO13" i="16"/>
  <c r="ACN13" i="16"/>
  <c r="ACM13" i="16"/>
  <c r="ACL13" i="16"/>
  <c r="ACK13" i="16"/>
  <c r="ACJ13" i="16"/>
  <c r="ACI13" i="16"/>
  <c r="ACH13" i="16"/>
  <c r="ABW13" i="16"/>
  <c r="ABV13" i="16"/>
  <c r="ABU13" i="16"/>
  <c r="ABT13" i="16"/>
  <c r="ABS13" i="16"/>
  <c r="ABR13" i="16"/>
  <c r="ABQ13" i="16"/>
  <c r="ABP13" i="16"/>
  <c r="ABO13" i="16"/>
  <c r="ABN13" i="16"/>
  <c r="ABM13" i="16"/>
  <c r="ABL13" i="16"/>
  <c r="ABK13" i="16"/>
  <c r="ABJ13" i="16"/>
  <c r="ABI13" i="16"/>
  <c r="ABH13" i="16"/>
  <c r="ABG13" i="16"/>
  <c r="ABF13" i="16"/>
  <c r="ABE13" i="16"/>
  <c r="ABD13" i="16"/>
  <c r="ABC13" i="16"/>
  <c r="ABB13" i="16"/>
  <c r="ABA13" i="16"/>
  <c r="AAZ13" i="16"/>
  <c r="AAY13" i="16"/>
  <c r="AAX13" i="16"/>
  <c r="AAW13" i="16"/>
  <c r="AAV13" i="16"/>
  <c r="AAU13" i="16"/>
  <c r="AAT13" i="16"/>
  <c r="AAS13" i="16"/>
  <c r="AAR13" i="16"/>
  <c r="AAQ13" i="16"/>
  <c r="AAP13" i="16"/>
  <c r="AAO13" i="16"/>
  <c r="AAN13" i="16"/>
  <c r="AAM13" i="16"/>
  <c r="AAL13" i="16"/>
  <c r="AAK13" i="16"/>
  <c r="AAJ13" i="16"/>
  <c r="AAI13" i="16"/>
  <c r="AAH13" i="16"/>
  <c r="AAG13" i="16"/>
  <c r="AAF13" i="16"/>
  <c r="AAE13" i="16"/>
  <c r="AAD13" i="16"/>
  <c r="AAC13" i="16"/>
  <c r="AAB13" i="16"/>
  <c r="AAA13" i="16"/>
  <c r="ZZ13" i="16"/>
  <c r="ZY13" i="16"/>
  <c r="ZX13" i="16"/>
  <c r="ZW13" i="16"/>
  <c r="ZV13" i="16"/>
  <c r="ZU13" i="16"/>
  <c r="ZT13" i="16"/>
  <c r="ZS13" i="16"/>
  <c r="ZR13" i="16"/>
  <c r="ZQ13" i="16"/>
  <c r="ZP13" i="16"/>
  <c r="ZO13" i="16"/>
  <c r="ZN13" i="16"/>
  <c r="ZM13" i="16"/>
  <c r="ZL13" i="16"/>
  <c r="ZK13" i="16"/>
  <c r="ZJ13" i="16"/>
  <c r="ZI13" i="16"/>
  <c r="ZH13" i="16"/>
  <c r="ZG13" i="16"/>
  <c r="ZF13" i="16"/>
  <c r="ZE13" i="16"/>
  <c r="ZD13" i="16"/>
  <c r="ZC13" i="16"/>
  <c r="ZB13" i="16"/>
  <c r="ZA13" i="16"/>
  <c r="YZ13" i="16"/>
  <c r="YY13" i="16"/>
  <c r="YX13" i="16"/>
  <c r="YW13" i="16"/>
  <c r="YV13" i="16"/>
  <c r="YU13" i="16"/>
  <c r="YT13" i="16"/>
  <c r="YJ13" i="16"/>
  <c r="YI13" i="16"/>
  <c r="YH13" i="16"/>
  <c r="YG13" i="16"/>
  <c r="YF13" i="16"/>
  <c r="YE13" i="16"/>
  <c r="YD13" i="16"/>
  <c r="YC13" i="16"/>
  <c r="YB13" i="16"/>
  <c r="YA13" i="16"/>
  <c r="XZ13" i="16"/>
  <c r="XY13" i="16"/>
  <c r="XX13" i="16"/>
  <c r="XW13" i="16"/>
  <c r="XV13" i="16"/>
  <c r="XU13" i="16"/>
  <c r="XT13" i="16"/>
  <c r="XS13" i="16"/>
  <c r="XR13" i="16"/>
  <c r="XQ13" i="16"/>
  <c r="XP13" i="16"/>
  <c r="XO13" i="16"/>
  <c r="XN13" i="16"/>
  <c r="XM13" i="16"/>
  <c r="XL13" i="16"/>
  <c r="XK13" i="16"/>
  <c r="XJ13" i="16"/>
  <c r="XI13" i="16"/>
  <c r="XH13" i="16"/>
  <c r="XG13" i="16"/>
  <c r="XF13" i="16"/>
  <c r="XE13" i="16"/>
  <c r="XD13" i="16"/>
  <c r="XC13" i="16"/>
  <c r="XB13" i="16"/>
  <c r="XA13" i="16"/>
  <c r="WZ13" i="16"/>
  <c r="WY13" i="16"/>
  <c r="WX13" i="16"/>
  <c r="WW13" i="16"/>
  <c r="WV13" i="16"/>
  <c r="WU13" i="16"/>
  <c r="WT13" i="16"/>
  <c r="WS13" i="16"/>
  <c r="WR13" i="16"/>
  <c r="WQ13" i="16"/>
  <c r="WP13" i="16"/>
  <c r="WO13" i="16"/>
  <c r="WN13" i="16"/>
  <c r="WM13" i="16"/>
  <c r="WL13" i="16"/>
  <c r="WK13" i="16"/>
  <c r="WJ13" i="16"/>
  <c r="WI13" i="16"/>
  <c r="WH13" i="16"/>
  <c r="WG13" i="16"/>
  <c r="WF13" i="16"/>
  <c r="WE13" i="16"/>
  <c r="WD13" i="16"/>
  <c r="WC13" i="16"/>
  <c r="WB13" i="16"/>
  <c r="WA13" i="16"/>
  <c r="VZ13" i="16"/>
  <c r="VY13" i="16"/>
  <c r="VX13" i="16"/>
  <c r="VW13" i="16"/>
  <c r="VV13" i="16"/>
  <c r="VU13" i="16"/>
  <c r="VT13" i="16"/>
  <c r="VS13" i="16"/>
  <c r="VR13" i="16"/>
  <c r="VQ13" i="16"/>
  <c r="VP13" i="16"/>
  <c r="VO13" i="16"/>
  <c r="VN13" i="16"/>
  <c r="VM13" i="16"/>
  <c r="VL13" i="16"/>
  <c r="VK13" i="16"/>
  <c r="VJ13" i="16"/>
  <c r="VI13" i="16"/>
  <c r="VH13" i="16"/>
  <c r="VG13" i="16"/>
  <c r="UW13" i="16"/>
  <c r="UV13" i="16"/>
  <c r="UU13" i="16"/>
  <c r="UT13" i="16"/>
  <c r="US13" i="16"/>
  <c r="UR13" i="16"/>
  <c r="UQ13" i="16"/>
  <c r="UP13" i="16"/>
  <c r="UO13" i="16"/>
  <c r="UN13" i="16"/>
  <c r="UM13" i="16"/>
  <c r="UL13" i="16"/>
  <c r="UK13" i="16"/>
  <c r="UJ13" i="16"/>
  <c r="UI13" i="16"/>
  <c r="UH13" i="16"/>
  <c r="UG13" i="16"/>
  <c r="UF13" i="16"/>
  <c r="UE13" i="16"/>
  <c r="UD13" i="16"/>
  <c r="UC13" i="16"/>
  <c r="UB13" i="16"/>
  <c r="UA13" i="16"/>
  <c r="TZ13" i="16"/>
  <c r="TY13" i="16"/>
  <c r="TX13" i="16"/>
  <c r="TW13" i="16"/>
  <c r="TV13" i="16"/>
  <c r="TU13" i="16"/>
  <c r="TT13" i="16"/>
  <c r="TS13" i="16"/>
  <c r="TR13" i="16"/>
  <c r="TQ13" i="16"/>
  <c r="TP13" i="16"/>
  <c r="TO13" i="16"/>
  <c r="TN13" i="16"/>
  <c r="TM13" i="16"/>
  <c r="TL13" i="16"/>
  <c r="TK13" i="16"/>
  <c r="TJ13" i="16"/>
  <c r="TI13" i="16"/>
  <c r="TH13" i="16"/>
  <c r="TG13" i="16"/>
  <c r="TF13" i="16"/>
  <c r="TE13" i="16"/>
  <c r="TD13" i="16"/>
  <c r="TC13" i="16"/>
  <c r="TB13" i="16"/>
  <c r="TA13" i="16"/>
  <c r="SZ13" i="16"/>
  <c r="SY13" i="16"/>
  <c r="SX13" i="16"/>
  <c r="SW13" i="16"/>
  <c r="SV13" i="16"/>
  <c r="SU13" i="16"/>
  <c r="ST13" i="16"/>
  <c r="SS13" i="16"/>
  <c r="SR13" i="16"/>
  <c r="SQ13" i="16"/>
  <c r="SP13" i="16"/>
  <c r="SO13" i="16"/>
  <c r="SN13" i="16"/>
  <c r="SM13" i="16"/>
  <c r="SL13" i="16"/>
  <c r="SK13" i="16"/>
  <c r="SJ13" i="16"/>
  <c r="SI13" i="16"/>
  <c r="SH13" i="16"/>
  <c r="SG13" i="16"/>
  <c r="SF13" i="16"/>
  <c r="SE13" i="16"/>
  <c r="SD13" i="16"/>
  <c r="SC13" i="16"/>
  <c r="SB13" i="16"/>
  <c r="SA13" i="16"/>
  <c r="RZ13" i="16"/>
  <c r="RY13" i="16"/>
  <c r="RX13" i="16"/>
  <c r="RW13" i="16"/>
  <c r="RV13" i="16"/>
  <c r="RU13" i="16"/>
  <c r="RT13" i="16"/>
  <c r="RJ13" i="16"/>
  <c r="RI13" i="16"/>
  <c r="RH13" i="16"/>
  <c r="RG13" i="16"/>
  <c r="RF13" i="16"/>
  <c r="RE13" i="16"/>
  <c r="RD13" i="16"/>
  <c r="RC13" i="16"/>
  <c r="RB13" i="16"/>
  <c r="RA13" i="16"/>
  <c r="QZ13" i="16"/>
  <c r="QY13" i="16"/>
  <c r="QX13" i="16"/>
  <c r="QW13" i="16"/>
  <c r="QV13" i="16"/>
  <c r="QU13" i="16"/>
  <c r="QT13" i="16"/>
  <c r="QS13" i="16"/>
  <c r="QR13" i="16"/>
  <c r="QQ13" i="16"/>
  <c r="QP13" i="16"/>
  <c r="QO13" i="16"/>
  <c r="QN13" i="16"/>
  <c r="QM13" i="16"/>
  <c r="QL13" i="16"/>
  <c r="QK13" i="16"/>
  <c r="QJ13" i="16"/>
  <c r="QI13" i="16"/>
  <c r="QH13" i="16"/>
  <c r="QG13" i="16"/>
  <c r="QF13" i="16"/>
  <c r="QE13" i="16"/>
  <c r="QD13" i="16"/>
  <c r="QC13" i="16"/>
  <c r="QB13" i="16"/>
  <c r="QA13" i="16"/>
  <c r="PZ13" i="16"/>
  <c r="PY13" i="16"/>
  <c r="PX13" i="16"/>
  <c r="PW13" i="16"/>
  <c r="PV13" i="16"/>
  <c r="PU13" i="16"/>
  <c r="PT13" i="16"/>
  <c r="PS13" i="16"/>
  <c r="PR13" i="16"/>
  <c r="PQ13" i="16"/>
  <c r="PP13" i="16"/>
  <c r="PO13" i="16"/>
  <c r="PN13" i="16"/>
  <c r="PM13" i="16"/>
  <c r="PL13" i="16"/>
  <c r="PK13" i="16"/>
  <c r="PJ13" i="16"/>
  <c r="PI13" i="16"/>
  <c r="PH13" i="16"/>
  <c r="PG13" i="16"/>
  <c r="PF13" i="16"/>
  <c r="PE13" i="16"/>
  <c r="PD13" i="16"/>
  <c r="PC13" i="16"/>
  <c r="PB13" i="16"/>
  <c r="PA13" i="16"/>
  <c r="OZ13" i="16"/>
  <c r="OY13" i="16"/>
  <c r="OX13" i="16"/>
  <c r="OW13" i="16"/>
  <c r="OV13" i="16"/>
  <c r="OU13" i="16"/>
  <c r="OT13" i="16"/>
  <c r="OS13" i="16"/>
  <c r="OR13" i="16"/>
  <c r="OQ13" i="16"/>
  <c r="OP13" i="16"/>
  <c r="OO13" i="16"/>
  <c r="ON13" i="16"/>
  <c r="OM13" i="16"/>
  <c r="OL13" i="16"/>
  <c r="OK13" i="16"/>
  <c r="OJ13" i="16"/>
  <c r="OI13" i="16"/>
  <c r="OH13" i="16"/>
  <c r="OG13" i="16"/>
  <c r="NV13" i="16"/>
  <c r="NU13" i="16"/>
  <c r="NT13" i="16"/>
  <c r="NS13" i="16"/>
  <c r="NR13" i="16"/>
  <c r="NQ13" i="16"/>
  <c r="NP13" i="16"/>
  <c r="NO13" i="16"/>
  <c r="NN13" i="16"/>
  <c r="NM13" i="16"/>
  <c r="NL13" i="16"/>
  <c r="NK13" i="16"/>
  <c r="NJ13" i="16"/>
  <c r="NI13" i="16"/>
  <c r="NH13" i="16"/>
  <c r="NG13" i="16"/>
  <c r="NF13" i="16"/>
  <c r="NE13" i="16"/>
  <c r="ND13" i="16"/>
  <c r="NC13" i="16"/>
  <c r="NB13" i="16"/>
  <c r="NA13" i="16"/>
  <c r="MZ13" i="16"/>
  <c r="MY13" i="16"/>
  <c r="MX13" i="16"/>
  <c r="MW13" i="16"/>
  <c r="MV13" i="16"/>
  <c r="MU13" i="16"/>
  <c r="MT13" i="16"/>
  <c r="MS13" i="16"/>
  <c r="MR13" i="16"/>
  <c r="MQ13" i="16"/>
  <c r="MP13" i="16"/>
  <c r="MO13" i="16"/>
  <c r="MN13" i="16"/>
  <c r="MM13" i="16"/>
  <c r="ML13" i="16"/>
  <c r="MK13" i="16"/>
  <c r="MJ13" i="16"/>
  <c r="MI13" i="16"/>
  <c r="MH13" i="16"/>
  <c r="MG13" i="16"/>
  <c r="MF13" i="16"/>
  <c r="ME13" i="16"/>
  <c r="MD13" i="16"/>
  <c r="MC13" i="16"/>
  <c r="MB13" i="16"/>
  <c r="MA13" i="16"/>
  <c r="LZ13" i="16"/>
  <c r="LY13" i="16"/>
  <c r="LX13" i="16"/>
  <c r="LW13" i="16"/>
  <c r="LV13" i="16"/>
  <c r="LU13" i="16"/>
  <c r="LT13" i="16"/>
  <c r="LS13" i="16"/>
  <c r="LR13" i="16"/>
  <c r="LQ13" i="16"/>
  <c r="LP13" i="16"/>
  <c r="LO13" i="16"/>
  <c r="LN13" i="16"/>
  <c r="LM13" i="16"/>
  <c r="LL13" i="16"/>
  <c r="LK13" i="16"/>
  <c r="LJ13" i="16"/>
  <c r="LI13" i="16"/>
  <c r="LH13" i="16"/>
  <c r="LG13" i="16"/>
  <c r="LF13" i="16"/>
  <c r="LE13" i="16"/>
  <c r="LD13" i="16"/>
  <c r="LC13" i="16"/>
  <c r="LB13" i="16"/>
  <c r="LA13" i="16"/>
  <c r="KZ13" i="16"/>
  <c r="KY13" i="16"/>
  <c r="KX13" i="16"/>
  <c r="KW13" i="16"/>
  <c r="KV13" i="16"/>
  <c r="KU13" i="16"/>
  <c r="KT13" i="16"/>
  <c r="KS13" i="16"/>
  <c r="GU13" i="16"/>
  <c r="GT13" i="16"/>
  <c r="GS13" i="16"/>
  <c r="GR13" i="16"/>
  <c r="GQ13" i="16"/>
  <c r="GP13" i="16"/>
  <c r="GO13" i="16"/>
  <c r="GN13" i="16"/>
  <c r="GM13" i="16"/>
  <c r="GL13" i="16"/>
  <c r="GK13" i="16"/>
  <c r="GJ13" i="16"/>
  <c r="GI13" i="16"/>
  <c r="GH13" i="16"/>
  <c r="GG13" i="16"/>
  <c r="GF13" i="16"/>
  <c r="GE13" i="16"/>
  <c r="GD13" i="16"/>
  <c r="GC13" i="16"/>
  <c r="GB13" i="16"/>
  <c r="GA13" i="16"/>
  <c r="FZ13" i="16"/>
  <c r="FY13" i="16"/>
  <c r="FX13" i="16"/>
  <c r="FW13" i="16"/>
  <c r="FV13" i="16"/>
  <c r="FU13" i="16"/>
  <c r="FT13" i="16"/>
  <c r="FS13" i="16"/>
  <c r="FR13" i="16"/>
  <c r="FQ13" i="16"/>
  <c r="FP13" i="16"/>
  <c r="FO13" i="16"/>
  <c r="FN13" i="16"/>
  <c r="FM13" i="16"/>
  <c r="FL13" i="16"/>
  <c r="FK13" i="16"/>
  <c r="FJ13" i="16"/>
  <c r="FI13" i="16"/>
  <c r="FH13" i="16"/>
  <c r="FG13" i="16"/>
  <c r="FF13" i="16"/>
  <c r="FE13" i="16"/>
  <c r="FD13" i="16"/>
  <c r="FC13" i="16"/>
  <c r="FB13" i="16"/>
  <c r="FA13" i="16"/>
  <c r="EZ13" i="16"/>
  <c r="EY13" i="16"/>
  <c r="EX13" i="16"/>
  <c r="EW13" i="16"/>
  <c r="EV13" i="16"/>
  <c r="EU13" i="16"/>
  <c r="ET13" i="16"/>
  <c r="ES13" i="16"/>
  <c r="ER13" i="16"/>
  <c r="EQ13" i="16"/>
  <c r="EP13" i="16"/>
  <c r="EO13" i="16"/>
  <c r="EN13" i="16"/>
  <c r="EM13" i="16"/>
  <c r="EL13" i="16"/>
  <c r="EK13" i="16"/>
  <c r="EJ13" i="16"/>
  <c r="EI13" i="16"/>
  <c r="EH13" i="16"/>
  <c r="EG13" i="16"/>
  <c r="EF13" i="16"/>
  <c r="EE13" i="16"/>
  <c r="ED13" i="16"/>
  <c r="EC13" i="16"/>
  <c r="EB13" i="16"/>
  <c r="EA13" i="16"/>
  <c r="DZ13" i="16"/>
  <c r="DY13" i="16"/>
  <c r="DX13" i="16"/>
  <c r="DW13" i="16"/>
  <c r="DV13" i="16"/>
  <c r="DU13" i="16"/>
  <c r="DT13" i="16"/>
  <c r="DS13" i="16"/>
  <c r="DR13" i="16"/>
  <c r="AFJ10" i="16"/>
  <c r="AFI10" i="16"/>
  <c r="AFH10" i="16"/>
  <c r="AFG10" i="16"/>
  <c r="AFF10" i="16"/>
  <c r="AFE10" i="16"/>
  <c r="AFD10" i="16"/>
  <c r="AFC10" i="16"/>
  <c r="AFB10" i="16"/>
  <c r="AFA10" i="16"/>
  <c r="AEZ10" i="16"/>
  <c r="AEY10" i="16"/>
  <c r="AEX10" i="16"/>
  <c r="AEW10" i="16"/>
  <c r="AEV10" i="16"/>
  <c r="AEU10" i="16"/>
  <c r="AET10" i="16"/>
  <c r="AES10" i="16"/>
  <c r="AER10" i="16"/>
  <c r="AEQ10" i="16"/>
  <c r="AEP10" i="16"/>
  <c r="AEO10" i="16"/>
  <c r="AEN10" i="16"/>
  <c r="AEM10" i="16"/>
  <c r="AEL10" i="16"/>
  <c r="AEK10" i="16"/>
  <c r="AEJ10" i="16"/>
  <c r="AEI10" i="16"/>
  <c r="AEH10" i="16"/>
  <c r="AEG10" i="16"/>
  <c r="AEF10" i="16"/>
  <c r="AEE10" i="16"/>
  <c r="AED10" i="16"/>
  <c r="AEC10" i="16"/>
  <c r="AEB10" i="16"/>
  <c r="AEA10" i="16"/>
  <c r="ADZ10" i="16"/>
  <c r="ADY10" i="16"/>
  <c r="ADX10" i="16"/>
  <c r="ADW10" i="16"/>
  <c r="ADV10" i="16"/>
  <c r="ADU10" i="16"/>
  <c r="ADT10" i="16"/>
  <c r="ADS10" i="16"/>
  <c r="ADR10" i="16"/>
  <c r="ADQ10" i="16"/>
  <c r="ADP10" i="16"/>
  <c r="ADO10" i="16"/>
  <c r="ADN10" i="16"/>
  <c r="ADM10" i="16"/>
  <c r="ADL10" i="16"/>
  <c r="ADK10" i="16"/>
  <c r="ADJ10" i="16"/>
  <c r="ADI10" i="16"/>
  <c r="ADH10" i="16"/>
  <c r="ADG10" i="16"/>
  <c r="ADF10" i="16"/>
  <c r="ADE10" i="16"/>
  <c r="ADD10" i="16"/>
  <c r="ADC10" i="16"/>
  <c r="ADB10" i="16"/>
  <c r="ADA10" i="16"/>
  <c r="ACZ10" i="16"/>
  <c r="ACY10" i="16"/>
  <c r="ACX10" i="16"/>
  <c r="ACW10" i="16"/>
  <c r="ACV10" i="16"/>
  <c r="ACU10" i="16"/>
  <c r="ACT10" i="16"/>
  <c r="ACS10" i="16"/>
  <c r="ACR10" i="16"/>
  <c r="ACQ10" i="16"/>
  <c r="ACP10" i="16"/>
  <c r="ACO10" i="16"/>
  <c r="ACN10" i="16"/>
  <c r="ACM10" i="16"/>
  <c r="ACL10" i="16"/>
  <c r="ACK10" i="16"/>
  <c r="ACJ10" i="16"/>
  <c r="ACI10" i="16"/>
  <c r="ACH10" i="16"/>
  <c r="ACG10" i="16"/>
  <c r="ABW10" i="16"/>
  <c r="ABV10" i="16"/>
  <c r="ABU10" i="16"/>
  <c r="ABT10" i="16"/>
  <c r="ABS10" i="16"/>
  <c r="ABR10" i="16"/>
  <c r="ABQ10" i="16"/>
  <c r="ABP10" i="16"/>
  <c r="ABO10" i="16"/>
  <c r="ABN10" i="16"/>
  <c r="ABM10" i="16"/>
  <c r="ABL10" i="16"/>
  <c r="ABK10" i="16"/>
  <c r="ABJ10" i="16"/>
  <c r="ABI10" i="16"/>
  <c r="ABH10" i="16"/>
  <c r="ABG10" i="16"/>
  <c r="ABF10" i="16"/>
  <c r="ABE10" i="16"/>
  <c r="ABD10" i="16"/>
  <c r="ABC10" i="16"/>
  <c r="ABB10" i="16"/>
  <c r="ABA10" i="16"/>
  <c r="AAZ10" i="16"/>
  <c r="AAY10" i="16"/>
  <c r="AAX10" i="16"/>
  <c r="AAW10" i="16"/>
  <c r="AAV10" i="16"/>
  <c r="AAU10" i="16"/>
  <c r="AAT10" i="16"/>
  <c r="AAS10" i="16"/>
  <c r="AAR10" i="16"/>
  <c r="AAQ10" i="16"/>
  <c r="AAP10" i="16"/>
  <c r="AAO10" i="16"/>
  <c r="AAN10" i="16"/>
  <c r="AAM10" i="16"/>
  <c r="AAL10" i="16"/>
  <c r="AAK10" i="16"/>
  <c r="AAJ10" i="16"/>
  <c r="AAI10" i="16"/>
  <c r="AAH10" i="16"/>
  <c r="AAG10" i="16"/>
  <c r="AAF10" i="16"/>
  <c r="AAE10" i="16"/>
  <c r="AAD10" i="16"/>
  <c r="AAC10" i="16"/>
  <c r="AAB10" i="16"/>
  <c r="AAA10" i="16"/>
  <c r="ZZ10" i="16"/>
  <c r="ZY10" i="16"/>
  <c r="ZX10" i="16"/>
  <c r="ZW10" i="16"/>
  <c r="ZV10" i="16"/>
  <c r="ZU10" i="16"/>
  <c r="ZT10" i="16"/>
  <c r="ZS10" i="16"/>
  <c r="ZR10" i="16"/>
  <c r="ZQ10" i="16"/>
  <c r="ZP10" i="16"/>
  <c r="ZO10" i="16"/>
  <c r="ZN10" i="16"/>
  <c r="ZM10" i="16"/>
  <c r="ZL10" i="16"/>
  <c r="ZK10" i="16"/>
  <c r="ZJ10" i="16"/>
  <c r="ZI10" i="16"/>
  <c r="ZH10" i="16"/>
  <c r="ZG10" i="16"/>
  <c r="ZF10" i="16"/>
  <c r="ZE10" i="16"/>
  <c r="ZD10" i="16"/>
  <c r="ZC10" i="16"/>
  <c r="ZB10" i="16"/>
  <c r="ZA10" i="16"/>
  <c r="YZ10" i="16"/>
  <c r="YY10" i="16"/>
  <c r="YX10" i="16"/>
  <c r="YW10" i="16"/>
  <c r="YV10" i="16"/>
  <c r="YU10" i="16"/>
  <c r="YT10" i="16"/>
  <c r="YJ10" i="16"/>
  <c r="YI10" i="16"/>
  <c r="YH10" i="16"/>
  <c r="YG10" i="16"/>
  <c r="YF10" i="16"/>
  <c r="YE10" i="16"/>
  <c r="YD10" i="16"/>
  <c r="YC10" i="16"/>
  <c r="YB10" i="16"/>
  <c r="YA10" i="16"/>
  <c r="XZ10" i="16"/>
  <c r="XY10" i="16"/>
  <c r="XX10" i="16"/>
  <c r="XW10" i="16"/>
  <c r="XV10" i="16"/>
  <c r="XU10" i="16"/>
  <c r="XT10" i="16"/>
  <c r="XS10" i="16"/>
  <c r="XR10" i="16"/>
  <c r="XQ10" i="16"/>
  <c r="XP10" i="16"/>
  <c r="XO10" i="16"/>
  <c r="XN10" i="16"/>
  <c r="XM10" i="16"/>
  <c r="XL10" i="16"/>
  <c r="XK10" i="16"/>
  <c r="XJ10" i="16"/>
  <c r="XI10" i="16"/>
  <c r="XH10" i="16"/>
  <c r="XG10" i="16"/>
  <c r="XF10" i="16"/>
  <c r="XE10" i="16"/>
  <c r="XD10" i="16"/>
  <c r="XC10" i="16"/>
  <c r="XB10" i="16"/>
  <c r="XA10" i="16"/>
  <c r="WZ10" i="16"/>
  <c r="WY10" i="16"/>
  <c r="WX10" i="16"/>
  <c r="WW10" i="16"/>
  <c r="WV10" i="16"/>
  <c r="WU10" i="16"/>
  <c r="WT10" i="16"/>
  <c r="WS10" i="16"/>
  <c r="WR10" i="16"/>
  <c r="WQ10" i="16"/>
  <c r="WP10" i="16"/>
  <c r="WO10" i="16"/>
  <c r="WN10" i="16"/>
  <c r="WM10" i="16"/>
  <c r="WL10" i="16"/>
  <c r="WK10" i="16"/>
  <c r="WJ10" i="16"/>
  <c r="WI10" i="16"/>
  <c r="WH10" i="16"/>
  <c r="WG10" i="16"/>
  <c r="WF10" i="16"/>
  <c r="WE10" i="16"/>
  <c r="WD10" i="16"/>
  <c r="WC10" i="16"/>
  <c r="WB10" i="16"/>
  <c r="WA10" i="16"/>
  <c r="VZ10" i="16"/>
  <c r="VY10" i="16"/>
  <c r="VX10" i="16"/>
  <c r="VW10" i="16"/>
  <c r="VV10" i="16"/>
  <c r="VU10" i="16"/>
  <c r="VT10" i="16"/>
  <c r="VS10" i="16"/>
  <c r="VR10" i="16"/>
  <c r="VQ10" i="16"/>
  <c r="VP10" i="16"/>
  <c r="VO10" i="16"/>
  <c r="VN10" i="16"/>
  <c r="VM10" i="16"/>
  <c r="VL10" i="16"/>
  <c r="VK10" i="16"/>
  <c r="VJ10" i="16"/>
  <c r="VI10" i="16"/>
  <c r="VH10" i="16"/>
  <c r="VG10" i="16"/>
  <c r="UW10" i="16"/>
  <c r="UV10" i="16"/>
  <c r="UU10" i="16"/>
  <c r="UT10" i="16"/>
  <c r="US10" i="16"/>
  <c r="UR10" i="16"/>
  <c r="UQ10" i="16"/>
  <c r="UP10" i="16"/>
  <c r="UO10" i="16"/>
  <c r="UN10" i="16"/>
  <c r="UM10" i="16"/>
  <c r="UL10" i="16"/>
  <c r="UK10" i="16"/>
  <c r="UJ10" i="16"/>
  <c r="UI10" i="16"/>
  <c r="UH10" i="16"/>
  <c r="UG10" i="16"/>
  <c r="UF10" i="16"/>
  <c r="UE10" i="16"/>
  <c r="UD10" i="16"/>
  <c r="UC10" i="16"/>
  <c r="UB10" i="16"/>
  <c r="UA10" i="16"/>
  <c r="TZ10" i="16"/>
  <c r="TY10" i="16"/>
  <c r="TX10" i="16"/>
  <c r="TW10" i="16"/>
  <c r="TV10" i="16"/>
  <c r="TU10" i="16"/>
  <c r="TT10" i="16"/>
  <c r="TS10" i="16"/>
  <c r="TR10" i="16"/>
  <c r="TQ10" i="16"/>
  <c r="TP10" i="16"/>
  <c r="TO10" i="16"/>
  <c r="TN10" i="16"/>
  <c r="TM10" i="16"/>
  <c r="TL10" i="16"/>
  <c r="TK10" i="16"/>
  <c r="TJ10" i="16"/>
  <c r="TI10" i="16"/>
  <c r="TH10" i="16"/>
  <c r="TG10" i="16"/>
  <c r="TF10" i="16"/>
  <c r="TE10" i="16"/>
  <c r="TD10" i="16"/>
  <c r="TC10" i="16"/>
  <c r="TB10" i="16"/>
  <c r="TA10" i="16"/>
  <c r="SZ10" i="16"/>
  <c r="SY10" i="16"/>
  <c r="SX10" i="16"/>
  <c r="SW10" i="16"/>
  <c r="SV10" i="16"/>
  <c r="SU10" i="16"/>
  <c r="ST10" i="16"/>
  <c r="SS10" i="16"/>
  <c r="SR10" i="16"/>
  <c r="SQ10" i="16"/>
  <c r="SP10" i="16"/>
  <c r="SO10" i="16"/>
  <c r="SN10" i="16"/>
  <c r="SM10" i="16"/>
  <c r="SL10" i="16"/>
  <c r="SK10" i="16"/>
  <c r="SJ10" i="16"/>
  <c r="SI10" i="16"/>
  <c r="SH10" i="16"/>
  <c r="SG10" i="16"/>
  <c r="SF10" i="16"/>
  <c r="SE10" i="16"/>
  <c r="SD10" i="16"/>
  <c r="SC10" i="16"/>
  <c r="SB10" i="16"/>
  <c r="SA10" i="16"/>
  <c r="RZ10" i="16"/>
  <c r="RY10" i="16"/>
  <c r="RX10" i="16"/>
  <c r="RW10" i="16"/>
  <c r="RV10" i="16"/>
  <c r="RU10" i="16"/>
  <c r="RT10" i="16"/>
  <c r="RJ10" i="16"/>
  <c r="RI10" i="16"/>
  <c r="RH10" i="16"/>
  <c r="RG10" i="16"/>
  <c r="RF10" i="16"/>
  <c r="RE10" i="16"/>
  <c r="RD10" i="16"/>
  <c r="RC10" i="16"/>
  <c r="RB10" i="16"/>
  <c r="RA10" i="16"/>
  <c r="QZ10" i="16"/>
  <c r="QY10" i="16"/>
  <c r="QX10" i="16"/>
  <c r="QW10" i="16"/>
  <c r="QV10" i="16"/>
  <c r="QU10" i="16"/>
  <c r="QT10" i="16"/>
  <c r="QS10" i="16"/>
  <c r="QR10" i="16"/>
  <c r="QQ10" i="16"/>
  <c r="QP10" i="16"/>
  <c r="QO10" i="16"/>
  <c r="QN10" i="16"/>
  <c r="QM10" i="16"/>
  <c r="QL10" i="16"/>
  <c r="QK10" i="16"/>
  <c r="QJ10" i="16"/>
  <c r="QI10" i="16"/>
  <c r="QH10" i="16"/>
  <c r="QG10" i="16"/>
  <c r="QF10" i="16"/>
  <c r="QE10" i="16"/>
  <c r="QD10" i="16"/>
  <c r="QC10" i="16"/>
  <c r="QB10" i="16"/>
  <c r="QA10" i="16"/>
  <c r="PZ10" i="16"/>
  <c r="PY10" i="16"/>
  <c r="PX10" i="16"/>
  <c r="PW10" i="16"/>
  <c r="PV10" i="16"/>
  <c r="PU10" i="16"/>
  <c r="PT10" i="16"/>
  <c r="PS10" i="16"/>
  <c r="PR10" i="16"/>
  <c r="PQ10" i="16"/>
  <c r="PP10" i="16"/>
  <c r="PO10" i="16"/>
  <c r="PN10" i="16"/>
  <c r="PM10" i="16"/>
  <c r="PL10" i="16"/>
  <c r="PK10" i="16"/>
  <c r="PJ10" i="16"/>
  <c r="PI10" i="16"/>
  <c r="PH10" i="16"/>
  <c r="PG10" i="16"/>
  <c r="PF10" i="16"/>
  <c r="PE10" i="16"/>
  <c r="PD10" i="16"/>
  <c r="PC10" i="16"/>
  <c r="PB10" i="16"/>
  <c r="PA10" i="16"/>
  <c r="OZ10" i="16"/>
  <c r="OY10" i="16"/>
  <c r="OX10" i="16"/>
  <c r="OW10" i="16"/>
  <c r="OV10" i="16"/>
  <c r="OU10" i="16"/>
  <c r="OT10" i="16"/>
  <c r="OS10" i="16"/>
  <c r="OR10" i="16"/>
  <c r="OQ10" i="16"/>
  <c r="OP10" i="16"/>
  <c r="OO10" i="16"/>
  <c r="ON10" i="16"/>
  <c r="OM10" i="16"/>
  <c r="OL10" i="16"/>
  <c r="OK10" i="16"/>
  <c r="OJ10" i="16"/>
  <c r="OI10" i="16"/>
  <c r="OH10" i="16"/>
  <c r="OG10" i="16"/>
  <c r="NV10" i="16"/>
  <c r="NU10" i="16"/>
  <c r="NT10" i="16"/>
  <c r="NS10" i="16"/>
  <c r="NR10" i="16"/>
  <c r="NQ10" i="16"/>
  <c r="NP10" i="16"/>
  <c r="NO10" i="16"/>
  <c r="NN10" i="16"/>
  <c r="NM10" i="16"/>
  <c r="NL10" i="16"/>
  <c r="NK10" i="16"/>
  <c r="NJ10" i="16"/>
  <c r="NI10" i="16"/>
  <c r="NH10" i="16"/>
  <c r="NG10" i="16"/>
  <c r="NF10" i="16"/>
  <c r="NE10" i="16"/>
  <c r="ND10" i="16"/>
  <c r="NC10" i="16"/>
  <c r="NB10" i="16"/>
  <c r="NA10" i="16"/>
  <c r="MZ10" i="16"/>
  <c r="MY10" i="16"/>
  <c r="MX10" i="16"/>
  <c r="MW10" i="16"/>
  <c r="MV10" i="16"/>
  <c r="MU10" i="16"/>
  <c r="MT10" i="16"/>
  <c r="MS10" i="16"/>
  <c r="MR10" i="16"/>
  <c r="MQ10" i="16"/>
  <c r="MP10" i="16"/>
  <c r="MO10" i="16"/>
  <c r="MN10" i="16"/>
  <c r="MM10" i="16"/>
  <c r="ML10" i="16"/>
  <c r="MK10" i="16"/>
  <c r="MJ10" i="16"/>
  <c r="MI10" i="16"/>
  <c r="MH10" i="16"/>
  <c r="MG10" i="16"/>
  <c r="MF10" i="16"/>
  <c r="ME10" i="16"/>
  <c r="MD10" i="16"/>
  <c r="MC10" i="16"/>
  <c r="MB10" i="16"/>
  <c r="MA10" i="16"/>
  <c r="LZ10" i="16"/>
  <c r="LY10" i="16"/>
  <c r="LX10" i="16"/>
  <c r="LW10" i="16"/>
  <c r="LV10" i="16"/>
  <c r="LU10" i="16"/>
  <c r="LT10" i="16"/>
  <c r="LS10" i="16"/>
  <c r="LR10" i="16"/>
  <c r="LQ10" i="16"/>
  <c r="LP10" i="16"/>
  <c r="LO10" i="16"/>
  <c r="LN10" i="16"/>
  <c r="LM10" i="16"/>
  <c r="LL10" i="16"/>
  <c r="LK10" i="16"/>
  <c r="LJ10" i="16"/>
  <c r="LI10" i="16"/>
  <c r="LH10" i="16"/>
  <c r="LG10" i="16"/>
  <c r="LF10" i="16"/>
  <c r="LE10" i="16"/>
  <c r="LD10" i="16"/>
  <c r="LC10" i="16"/>
  <c r="LB10" i="16"/>
  <c r="LA10" i="16"/>
  <c r="KZ10" i="16"/>
  <c r="KY10" i="16"/>
  <c r="KX10" i="16"/>
  <c r="KW10" i="16"/>
  <c r="KV10" i="16"/>
  <c r="KU10" i="16"/>
  <c r="KT10" i="16"/>
  <c r="KS10" i="16"/>
  <c r="GU10" i="16"/>
  <c r="GT10" i="16"/>
  <c r="GS10" i="16"/>
  <c r="GR10" i="16"/>
  <c r="GQ10" i="16"/>
  <c r="GP10" i="16"/>
  <c r="GO10" i="16"/>
  <c r="GN10" i="16"/>
  <c r="GM10" i="16"/>
  <c r="GL10" i="16"/>
  <c r="GK10" i="16"/>
  <c r="GJ10" i="16"/>
  <c r="GI10" i="16"/>
  <c r="GH10" i="16"/>
  <c r="GG10" i="16"/>
  <c r="GF10" i="16"/>
  <c r="GE10" i="16"/>
  <c r="GD10" i="16"/>
  <c r="GC10" i="16"/>
  <c r="GB10" i="16"/>
  <c r="GA10" i="16"/>
  <c r="FZ10" i="16"/>
  <c r="FY10" i="16"/>
  <c r="FX10" i="16"/>
  <c r="FW10" i="16"/>
  <c r="FV10" i="16"/>
  <c r="FU10" i="16"/>
  <c r="FT10" i="16"/>
  <c r="FS10" i="16"/>
  <c r="FR10" i="16"/>
  <c r="FQ10" i="16"/>
  <c r="FP10" i="16"/>
  <c r="FO10" i="16"/>
  <c r="FN10" i="16"/>
  <c r="FM10" i="16"/>
  <c r="FL10" i="16"/>
  <c r="FK10" i="16"/>
  <c r="FJ10" i="16"/>
  <c r="FI10" i="16"/>
  <c r="FH10" i="16"/>
  <c r="FG10" i="16"/>
  <c r="FF10" i="16"/>
  <c r="FE10" i="16"/>
  <c r="FD10" i="16"/>
  <c r="FC10" i="16"/>
  <c r="FB10" i="16"/>
  <c r="FA10" i="16"/>
  <c r="EZ10" i="16"/>
  <c r="EY10" i="16"/>
  <c r="EX10" i="16"/>
  <c r="EW10" i="16"/>
  <c r="EV10" i="16"/>
  <c r="EU10" i="16"/>
  <c r="ET10" i="16"/>
  <c r="ES10" i="16"/>
  <c r="ER10" i="16"/>
  <c r="EQ10" i="16"/>
  <c r="EP10" i="16"/>
  <c r="EO10" i="16"/>
  <c r="EN10" i="16"/>
  <c r="EM10" i="16"/>
  <c r="EL10" i="16"/>
  <c r="EK10" i="16"/>
  <c r="EJ10" i="16"/>
  <c r="EI10" i="16"/>
  <c r="EH10" i="16"/>
  <c r="EG10" i="16"/>
  <c r="EF10" i="16"/>
  <c r="EE10" i="16"/>
  <c r="ED10" i="16"/>
  <c r="EC10" i="16"/>
  <c r="EB10" i="16"/>
  <c r="EA10" i="16"/>
  <c r="DZ10" i="16"/>
  <c r="DY10" i="16"/>
  <c r="DX10" i="16"/>
  <c r="DW10" i="16"/>
  <c r="DV10" i="16"/>
  <c r="DU10" i="16"/>
  <c r="DT10" i="16"/>
  <c r="DS10" i="16"/>
  <c r="DR10" i="16"/>
  <c r="AFJ12" i="16"/>
  <c r="AFI12" i="16"/>
  <c r="AFH12" i="16"/>
  <c r="AFG12" i="16"/>
  <c r="AFF12" i="16"/>
  <c r="AFE12" i="16"/>
  <c r="AFD12" i="16"/>
  <c r="AFC12" i="16"/>
  <c r="AFB12" i="16"/>
  <c r="AFA12" i="16"/>
  <c r="AEZ12" i="16"/>
  <c r="AEY12" i="16"/>
  <c r="AEX12" i="16"/>
  <c r="AEW12" i="16"/>
  <c r="AEV12" i="16"/>
  <c r="AEU12" i="16"/>
  <c r="AET12" i="16"/>
  <c r="AES12" i="16"/>
  <c r="AER12" i="16"/>
  <c r="AEQ12" i="16"/>
  <c r="AEP12" i="16"/>
  <c r="AEO12" i="16"/>
  <c r="AEN12" i="16"/>
  <c r="AEM12" i="16"/>
  <c r="AEL12" i="16"/>
  <c r="AEK12" i="16"/>
  <c r="AEJ12" i="16"/>
  <c r="AEI12" i="16"/>
  <c r="AEH12" i="16"/>
  <c r="AEG12" i="16"/>
  <c r="AEF12" i="16"/>
  <c r="AEE12" i="16"/>
  <c r="AED12" i="16"/>
  <c r="AEC12" i="16"/>
  <c r="AEB12" i="16"/>
  <c r="AEA12" i="16"/>
  <c r="ADZ12" i="16"/>
  <c r="ADY12" i="16"/>
  <c r="ADX12" i="16"/>
  <c r="ADW12" i="16"/>
  <c r="ADV12" i="16"/>
  <c r="ADU12" i="16"/>
  <c r="ADT12" i="16"/>
  <c r="ADS12" i="16"/>
  <c r="ADR12" i="16"/>
  <c r="ADQ12" i="16"/>
  <c r="ADP12" i="16"/>
  <c r="ADO12" i="16"/>
  <c r="ADN12" i="16"/>
  <c r="ADM12" i="16"/>
  <c r="ADL12" i="16"/>
  <c r="ADK12" i="16"/>
  <c r="ADJ12" i="16"/>
  <c r="ADI12" i="16"/>
  <c r="ADH12" i="16"/>
  <c r="ADG12" i="16"/>
  <c r="ADF12" i="16"/>
  <c r="ADE12" i="16"/>
  <c r="ADD12" i="16"/>
  <c r="ADC12" i="16"/>
  <c r="ADB12" i="16"/>
  <c r="ADA12" i="16"/>
  <c r="ACZ12" i="16"/>
  <c r="ACY12" i="16"/>
  <c r="ACX12" i="16"/>
  <c r="ACW12" i="16"/>
  <c r="ACV12" i="16"/>
  <c r="ACU12" i="16"/>
  <c r="ACT12" i="16"/>
  <c r="ACS12" i="16"/>
  <c r="ACR12" i="16"/>
  <c r="ACQ12" i="16"/>
  <c r="ACP12" i="16"/>
  <c r="ACO12" i="16"/>
  <c r="ACN12" i="16"/>
  <c r="ACM12" i="16"/>
  <c r="ACL12" i="16"/>
  <c r="ACK12" i="16"/>
  <c r="ACJ12" i="16"/>
  <c r="ACI12" i="16"/>
  <c r="ACG12" i="16"/>
  <c r="ABW12" i="16"/>
  <c r="ABV12" i="16"/>
  <c r="ABU12" i="16"/>
  <c r="ABT12" i="16"/>
  <c r="ABS12" i="16"/>
  <c r="ABR12" i="16"/>
  <c r="ABQ12" i="16"/>
  <c r="ABP12" i="16"/>
  <c r="ABO12" i="16"/>
  <c r="ABN12" i="16"/>
  <c r="ABM12" i="16"/>
  <c r="ABL12" i="16"/>
  <c r="ABK12" i="16"/>
  <c r="ABJ12" i="16"/>
  <c r="ABI12" i="16"/>
  <c r="ABH12" i="16"/>
  <c r="ABG12" i="16"/>
  <c r="ABF12" i="16"/>
  <c r="ABE12" i="16"/>
  <c r="ABD12" i="16"/>
  <c r="ABC12" i="16"/>
  <c r="ABB12" i="16"/>
  <c r="ABA12" i="16"/>
  <c r="AAZ12" i="16"/>
  <c r="AAY12" i="16"/>
  <c r="AAX12" i="16"/>
  <c r="AAW12" i="16"/>
  <c r="AAV12" i="16"/>
  <c r="AAU12" i="16"/>
  <c r="AAT12" i="16"/>
  <c r="AAS12" i="16"/>
  <c r="AAR12" i="16"/>
  <c r="AAQ12" i="16"/>
  <c r="AAP12" i="16"/>
  <c r="AAO12" i="16"/>
  <c r="AAN12" i="16"/>
  <c r="AAM12" i="16"/>
  <c r="AAL12" i="16"/>
  <c r="AAK12" i="16"/>
  <c r="AAJ12" i="16"/>
  <c r="AAI12" i="16"/>
  <c r="AAH12" i="16"/>
  <c r="AAG12" i="16"/>
  <c r="AAF12" i="16"/>
  <c r="AAE12" i="16"/>
  <c r="AAD12" i="16"/>
  <c r="AAC12" i="16"/>
  <c r="AAB12" i="16"/>
  <c r="AAA12" i="16"/>
  <c r="ZZ12" i="16"/>
  <c r="ZY12" i="16"/>
  <c r="ZX12" i="16"/>
  <c r="ZW12" i="16"/>
  <c r="ZV12" i="16"/>
  <c r="ZU12" i="16"/>
  <c r="ZT12" i="16"/>
  <c r="ZS12" i="16"/>
  <c r="ZR12" i="16"/>
  <c r="ZQ12" i="16"/>
  <c r="ZP12" i="16"/>
  <c r="ZO12" i="16"/>
  <c r="ZN12" i="16"/>
  <c r="ZM12" i="16"/>
  <c r="ZL12" i="16"/>
  <c r="ZK12" i="16"/>
  <c r="ZJ12" i="16"/>
  <c r="ZI12" i="16"/>
  <c r="ZH12" i="16"/>
  <c r="ZG12" i="16"/>
  <c r="ZF12" i="16"/>
  <c r="ZE12" i="16"/>
  <c r="ZD12" i="16"/>
  <c r="ZC12" i="16"/>
  <c r="ZB12" i="16"/>
  <c r="ZA12" i="16"/>
  <c r="YZ12" i="16"/>
  <c r="YY12" i="16"/>
  <c r="YX12" i="16"/>
  <c r="YW12" i="16"/>
  <c r="YV12" i="16"/>
  <c r="YU12" i="16"/>
  <c r="YT12" i="16"/>
  <c r="YJ12" i="16"/>
  <c r="YI12" i="16"/>
  <c r="YH12" i="16"/>
  <c r="YG12" i="16"/>
  <c r="YF12" i="16"/>
  <c r="YE12" i="16"/>
  <c r="YD12" i="16"/>
  <c r="YC12" i="16"/>
  <c r="YB12" i="16"/>
  <c r="YA12" i="16"/>
  <c r="XZ12" i="16"/>
  <c r="XY12" i="16"/>
  <c r="XX12" i="16"/>
  <c r="XW12" i="16"/>
  <c r="XV12" i="16"/>
  <c r="XU12" i="16"/>
  <c r="XT12" i="16"/>
  <c r="XS12" i="16"/>
  <c r="XR12" i="16"/>
  <c r="XQ12" i="16"/>
  <c r="XP12" i="16"/>
  <c r="XO12" i="16"/>
  <c r="XN12" i="16"/>
  <c r="XM12" i="16"/>
  <c r="XL12" i="16"/>
  <c r="XK12" i="16"/>
  <c r="XJ12" i="16"/>
  <c r="XI12" i="16"/>
  <c r="XH12" i="16"/>
  <c r="XG12" i="16"/>
  <c r="XF12" i="16"/>
  <c r="XE12" i="16"/>
  <c r="XD12" i="16"/>
  <c r="XC12" i="16"/>
  <c r="XB12" i="16"/>
  <c r="XA12" i="16"/>
  <c r="WZ12" i="16"/>
  <c r="WY12" i="16"/>
  <c r="WX12" i="16"/>
  <c r="WW12" i="16"/>
  <c r="WV12" i="16"/>
  <c r="WU12" i="16"/>
  <c r="WT12" i="16"/>
  <c r="WS12" i="16"/>
  <c r="WR12" i="16"/>
  <c r="WQ12" i="16"/>
  <c r="WP12" i="16"/>
  <c r="WO12" i="16"/>
  <c r="WN12" i="16"/>
  <c r="WM12" i="16"/>
  <c r="WL12" i="16"/>
  <c r="WK12" i="16"/>
  <c r="WJ12" i="16"/>
  <c r="WI12" i="16"/>
  <c r="WH12" i="16"/>
  <c r="WG12" i="16"/>
  <c r="WF12" i="16"/>
  <c r="WE12" i="16"/>
  <c r="WD12" i="16"/>
  <c r="WC12" i="16"/>
  <c r="WB12" i="16"/>
  <c r="WA12" i="16"/>
  <c r="VZ12" i="16"/>
  <c r="VY12" i="16"/>
  <c r="VX12" i="16"/>
  <c r="VW12" i="16"/>
  <c r="VV12" i="16"/>
  <c r="VU12" i="16"/>
  <c r="VT12" i="16"/>
  <c r="VS12" i="16"/>
  <c r="VR12" i="16"/>
  <c r="VQ12" i="16"/>
  <c r="VP12" i="16"/>
  <c r="VO12" i="16"/>
  <c r="VN12" i="16"/>
  <c r="VM12" i="16"/>
  <c r="VL12" i="16"/>
  <c r="VK12" i="16"/>
  <c r="VJ12" i="16"/>
  <c r="VI12" i="16"/>
  <c r="VG12" i="16"/>
  <c r="UW12" i="16"/>
  <c r="UV12" i="16"/>
  <c r="UU12" i="16"/>
  <c r="UT12" i="16"/>
  <c r="US12" i="16"/>
  <c r="UR12" i="16"/>
  <c r="UQ12" i="16"/>
  <c r="UP12" i="16"/>
  <c r="UO12" i="16"/>
  <c r="UN12" i="16"/>
  <c r="UM12" i="16"/>
  <c r="UL12" i="16"/>
  <c r="UK12" i="16"/>
  <c r="UJ12" i="16"/>
  <c r="UI12" i="16"/>
  <c r="UH12" i="16"/>
  <c r="UG12" i="16"/>
  <c r="UF12" i="16"/>
  <c r="UE12" i="16"/>
  <c r="UD12" i="16"/>
  <c r="UC12" i="16"/>
  <c r="UB12" i="16"/>
  <c r="UA12" i="16"/>
  <c r="TZ12" i="16"/>
  <c r="TY12" i="16"/>
  <c r="TX12" i="16"/>
  <c r="TW12" i="16"/>
  <c r="TV12" i="16"/>
  <c r="TU12" i="16"/>
  <c r="TT12" i="16"/>
  <c r="TS12" i="16"/>
  <c r="TR12" i="16"/>
  <c r="TQ12" i="16"/>
  <c r="TP12" i="16"/>
  <c r="TO12" i="16"/>
  <c r="TN12" i="16"/>
  <c r="TM12" i="16"/>
  <c r="TL12" i="16"/>
  <c r="TK12" i="16"/>
  <c r="TJ12" i="16"/>
  <c r="TI12" i="16"/>
  <c r="TH12" i="16"/>
  <c r="TG12" i="16"/>
  <c r="TF12" i="16"/>
  <c r="TE12" i="16"/>
  <c r="TD12" i="16"/>
  <c r="TC12" i="16"/>
  <c r="TB12" i="16"/>
  <c r="TA12" i="16"/>
  <c r="SZ12" i="16"/>
  <c r="SY12" i="16"/>
  <c r="SX12" i="16"/>
  <c r="SW12" i="16"/>
  <c r="SV12" i="16"/>
  <c r="SU12" i="16"/>
  <c r="ST12" i="16"/>
  <c r="SS12" i="16"/>
  <c r="SR12" i="16"/>
  <c r="SQ12" i="16"/>
  <c r="SP12" i="16"/>
  <c r="SO12" i="16"/>
  <c r="SN12" i="16"/>
  <c r="SM12" i="16"/>
  <c r="SL12" i="16"/>
  <c r="SK12" i="16"/>
  <c r="SJ12" i="16"/>
  <c r="SI12" i="16"/>
  <c r="SH12" i="16"/>
  <c r="SG12" i="16"/>
  <c r="SF12" i="16"/>
  <c r="SE12" i="16"/>
  <c r="SD12" i="16"/>
  <c r="SC12" i="16"/>
  <c r="SB12" i="16"/>
  <c r="SA12" i="16"/>
  <c r="RZ12" i="16"/>
  <c r="RY12" i="16"/>
  <c r="RX12" i="16"/>
  <c r="RW12" i="16"/>
  <c r="RV12" i="16"/>
  <c r="RT12" i="16"/>
  <c r="RJ12" i="16"/>
  <c r="RI12" i="16"/>
  <c r="RH12" i="16"/>
  <c r="RG12" i="16"/>
  <c r="RF12" i="16"/>
  <c r="RE12" i="16"/>
  <c r="RD12" i="16"/>
  <c r="RC12" i="16"/>
  <c r="RB12" i="16"/>
  <c r="RA12" i="16"/>
  <c r="QZ12" i="16"/>
  <c r="QY12" i="16"/>
  <c r="QX12" i="16"/>
  <c r="QW12" i="16"/>
  <c r="QV12" i="16"/>
  <c r="QU12" i="16"/>
  <c r="QT12" i="16"/>
  <c r="QS12" i="16"/>
  <c r="QR12" i="16"/>
  <c r="QQ12" i="16"/>
  <c r="QP12" i="16"/>
  <c r="QO12" i="16"/>
  <c r="QN12" i="16"/>
  <c r="QM12" i="16"/>
  <c r="QL12" i="16"/>
  <c r="QK12" i="16"/>
  <c r="QJ12" i="16"/>
  <c r="QI12" i="16"/>
  <c r="QH12" i="16"/>
  <c r="QG12" i="16"/>
  <c r="QF12" i="16"/>
  <c r="QE12" i="16"/>
  <c r="QD12" i="16"/>
  <c r="QC12" i="16"/>
  <c r="QB12" i="16"/>
  <c r="QA12" i="16"/>
  <c r="PZ12" i="16"/>
  <c r="PY12" i="16"/>
  <c r="PX12" i="16"/>
  <c r="PW12" i="16"/>
  <c r="PV12" i="16"/>
  <c r="PU12" i="16"/>
  <c r="PT12" i="16"/>
  <c r="PS12" i="16"/>
  <c r="PR12" i="16"/>
  <c r="PQ12" i="16"/>
  <c r="PP12" i="16"/>
  <c r="PO12" i="16"/>
  <c r="PN12" i="16"/>
  <c r="PM12" i="16"/>
  <c r="PL12" i="16"/>
  <c r="PK12" i="16"/>
  <c r="PJ12" i="16"/>
  <c r="PI12" i="16"/>
  <c r="PH12" i="16"/>
  <c r="PG12" i="16"/>
  <c r="PF12" i="16"/>
  <c r="PE12" i="16"/>
  <c r="PD12" i="16"/>
  <c r="PC12" i="16"/>
  <c r="PB12" i="16"/>
  <c r="PA12" i="16"/>
  <c r="OZ12" i="16"/>
  <c r="OY12" i="16"/>
  <c r="OX12" i="16"/>
  <c r="OW12" i="16"/>
  <c r="OV12" i="16"/>
  <c r="OU12" i="16"/>
  <c r="OT12" i="16"/>
  <c r="OS12" i="16"/>
  <c r="OR12" i="16"/>
  <c r="OQ12" i="16"/>
  <c r="OP12" i="16"/>
  <c r="OO12" i="16"/>
  <c r="ON12" i="16"/>
  <c r="OM12" i="16"/>
  <c r="OL12" i="16"/>
  <c r="OK12" i="16"/>
  <c r="OJ12" i="16"/>
  <c r="OI12" i="16"/>
  <c r="OG12" i="16"/>
  <c r="NV12" i="16"/>
  <c r="NU12" i="16"/>
  <c r="NT12" i="16"/>
  <c r="NS12" i="16"/>
  <c r="NR12" i="16"/>
  <c r="NQ12" i="16"/>
  <c r="NP12" i="16"/>
  <c r="NO12" i="16"/>
  <c r="NN12" i="16"/>
  <c r="NM12" i="16"/>
  <c r="NL12" i="16"/>
  <c r="NK12" i="16"/>
  <c r="NJ12" i="16"/>
  <c r="NI12" i="16"/>
  <c r="NH12" i="16"/>
  <c r="NG12" i="16"/>
  <c r="NF12" i="16"/>
  <c r="NE12" i="16"/>
  <c r="ND12" i="16"/>
  <c r="NC12" i="16"/>
  <c r="NB12" i="16"/>
  <c r="NA12" i="16"/>
  <c r="MZ12" i="16"/>
  <c r="MY12" i="16"/>
  <c r="MX12" i="16"/>
  <c r="MW12" i="16"/>
  <c r="MV12" i="16"/>
  <c r="MU12" i="16"/>
  <c r="MT12" i="16"/>
  <c r="MS12" i="16"/>
  <c r="MR12" i="16"/>
  <c r="MQ12" i="16"/>
  <c r="MP12" i="16"/>
  <c r="MO12" i="16"/>
  <c r="MN12" i="16"/>
  <c r="MM12" i="16"/>
  <c r="ML12" i="16"/>
  <c r="MK12" i="16"/>
  <c r="MJ12" i="16"/>
  <c r="MI12" i="16"/>
  <c r="MH12" i="16"/>
  <c r="MG12" i="16"/>
  <c r="MF12" i="16"/>
  <c r="ME12" i="16"/>
  <c r="MD12" i="16"/>
  <c r="MC12" i="16"/>
  <c r="MB12" i="16"/>
  <c r="MA12" i="16"/>
  <c r="LZ12" i="16"/>
  <c r="LY12" i="16"/>
  <c r="LX12" i="16"/>
  <c r="LW12" i="16"/>
  <c r="LV12" i="16"/>
  <c r="LU12" i="16"/>
  <c r="LT12" i="16"/>
  <c r="LS12" i="16"/>
  <c r="LR12" i="16"/>
  <c r="LQ12" i="16"/>
  <c r="LP12" i="16"/>
  <c r="LO12" i="16"/>
  <c r="LN12" i="16"/>
  <c r="LM12" i="16"/>
  <c r="LL12" i="16"/>
  <c r="LK12" i="16"/>
  <c r="LJ12" i="16"/>
  <c r="LI12" i="16"/>
  <c r="LH12" i="16"/>
  <c r="LG12" i="16"/>
  <c r="LF12" i="16"/>
  <c r="LE12" i="16"/>
  <c r="LD12" i="16"/>
  <c r="LC12" i="16"/>
  <c r="LB12" i="16"/>
  <c r="LA12" i="16"/>
  <c r="KZ12" i="16"/>
  <c r="KY12" i="16"/>
  <c r="KX12" i="16"/>
  <c r="KW12" i="16"/>
  <c r="KV12" i="16"/>
  <c r="KU12" i="16"/>
  <c r="KT12" i="16"/>
  <c r="KS12" i="16"/>
  <c r="GU12" i="16"/>
  <c r="GT12" i="16"/>
  <c r="GS12" i="16"/>
  <c r="GR12" i="16"/>
  <c r="GQ12" i="16"/>
  <c r="GP12" i="16"/>
  <c r="GO12" i="16"/>
  <c r="GN12" i="16"/>
  <c r="GM12" i="16"/>
  <c r="GL12" i="16"/>
  <c r="GK12" i="16"/>
  <c r="GJ12" i="16"/>
  <c r="GI12" i="16"/>
  <c r="GH12" i="16"/>
  <c r="GG12" i="16"/>
  <c r="GF12" i="16"/>
  <c r="GE12" i="16"/>
  <c r="GD12" i="16"/>
  <c r="GC12" i="16"/>
  <c r="GB12" i="16"/>
  <c r="GA12" i="16"/>
  <c r="FZ12" i="16"/>
  <c r="FY12" i="16"/>
  <c r="FX12" i="16"/>
  <c r="FW12" i="16"/>
  <c r="FV12" i="16"/>
  <c r="FU12" i="16"/>
  <c r="FT12" i="16"/>
  <c r="FS12" i="16"/>
  <c r="FR12" i="16"/>
  <c r="FQ12" i="16"/>
  <c r="FP12" i="16"/>
  <c r="FO12" i="16"/>
  <c r="FN12" i="16"/>
  <c r="FM12" i="16"/>
  <c r="FL12" i="16"/>
  <c r="FK12" i="16"/>
  <c r="FJ12" i="16"/>
  <c r="FI12" i="16"/>
  <c r="FH12" i="16"/>
  <c r="FG12" i="16"/>
  <c r="FF12" i="16"/>
  <c r="FE12" i="16"/>
  <c r="FD12" i="16"/>
  <c r="FC12" i="16"/>
  <c r="FB12" i="16"/>
  <c r="FA12" i="16"/>
  <c r="EZ12" i="16"/>
  <c r="EY12" i="16"/>
  <c r="EX12" i="16"/>
  <c r="EW12" i="16"/>
  <c r="EV12" i="16"/>
  <c r="EU12" i="16"/>
  <c r="ET12" i="16"/>
  <c r="ES12" i="16"/>
  <c r="ER12" i="16"/>
  <c r="EQ12" i="16"/>
  <c r="EP12" i="16"/>
  <c r="EO12" i="16"/>
  <c r="EN12" i="16"/>
  <c r="EM12" i="16"/>
  <c r="EL12" i="16"/>
  <c r="EK12" i="16"/>
  <c r="EJ12" i="16"/>
  <c r="EI12" i="16"/>
  <c r="EH12" i="16"/>
  <c r="EG12" i="16"/>
  <c r="EF12" i="16"/>
  <c r="EE12" i="16"/>
  <c r="ED12" i="16"/>
  <c r="EC12" i="16"/>
  <c r="EB12" i="16"/>
  <c r="EA12" i="16"/>
  <c r="DZ12" i="16"/>
  <c r="DY12" i="16"/>
  <c r="DX12" i="16"/>
  <c r="DW12" i="16"/>
  <c r="DV12" i="16"/>
  <c r="DU12" i="16"/>
  <c r="DT12" i="16"/>
  <c r="DR12" i="16"/>
  <c r="AFJ5" i="16"/>
  <c r="AFI5" i="16"/>
  <c r="AFH5" i="16"/>
  <c r="AFG5" i="16"/>
  <c r="AFF5" i="16"/>
  <c r="AFE5" i="16"/>
  <c r="AFD5" i="16"/>
  <c r="AFC5" i="16"/>
  <c r="AFB5" i="16"/>
  <c r="AFA5" i="16"/>
  <c r="AEZ5" i="16"/>
  <c r="AEY5" i="16"/>
  <c r="AEX5" i="16"/>
  <c r="AEW5" i="16"/>
  <c r="AEV5" i="16"/>
  <c r="AEU5" i="16"/>
  <c r="AET5" i="16"/>
  <c r="AES5" i="16"/>
  <c r="AER5" i="16"/>
  <c r="AEQ5" i="16"/>
  <c r="AEP5" i="16"/>
  <c r="AEO5" i="16"/>
  <c r="AEN5" i="16"/>
  <c r="AEM5" i="16"/>
  <c r="AEL5" i="16"/>
  <c r="AEK5" i="16"/>
  <c r="AEJ5" i="16"/>
  <c r="AEI5" i="16"/>
  <c r="AEH5" i="16"/>
  <c r="AEG5" i="16"/>
  <c r="AEF5" i="16"/>
  <c r="AEE5" i="16"/>
  <c r="AED5" i="16"/>
  <c r="AEC5" i="16"/>
  <c r="AEB5" i="16"/>
  <c r="AEA5" i="16"/>
  <c r="ADZ5" i="16"/>
  <c r="ADY5" i="16"/>
  <c r="ADX5" i="16"/>
  <c r="ADW5" i="16"/>
  <c r="ADV5" i="16"/>
  <c r="ADU5" i="16"/>
  <c r="ADT5" i="16"/>
  <c r="ADS5" i="16"/>
  <c r="ADR5" i="16"/>
  <c r="ADQ5" i="16"/>
  <c r="ADP5" i="16"/>
  <c r="ADO5" i="16"/>
  <c r="ADN5" i="16"/>
  <c r="ADM5" i="16"/>
  <c r="ADL5" i="16"/>
  <c r="ADK5" i="16"/>
  <c r="ADJ5" i="16"/>
  <c r="ADI5" i="16"/>
  <c r="ADH5" i="16"/>
  <c r="ADG5" i="16"/>
  <c r="ADF5" i="16"/>
  <c r="ADE5" i="16"/>
  <c r="ADD5" i="16"/>
  <c r="ADC5" i="16"/>
  <c r="ADB5" i="16"/>
  <c r="ADA5" i="16"/>
  <c r="ACZ5" i="16"/>
  <c r="ACY5" i="16"/>
  <c r="ACX5" i="16"/>
  <c r="ACW5" i="16"/>
  <c r="ACV5" i="16"/>
  <c r="ACU5" i="16"/>
  <c r="ACT5" i="16"/>
  <c r="ACS5" i="16"/>
  <c r="ACR5" i="16"/>
  <c r="ACQ5" i="16"/>
  <c r="ACP5" i="16"/>
  <c r="ACO5" i="16"/>
  <c r="ACN5" i="16"/>
  <c r="ACM5" i="16"/>
  <c r="ACL5" i="16"/>
  <c r="ACK5" i="16"/>
  <c r="ACJ5" i="16"/>
  <c r="ACI5" i="16"/>
  <c r="ACH5" i="16"/>
  <c r="ACG5" i="16"/>
  <c r="ABW5" i="16"/>
  <c r="ABV5" i="16"/>
  <c r="ABU5" i="16"/>
  <c r="ABT5" i="16"/>
  <c r="ABS5" i="16"/>
  <c r="ABR5" i="16"/>
  <c r="ABQ5" i="16"/>
  <c r="ABP5" i="16"/>
  <c r="ABO5" i="16"/>
  <c r="ABN5" i="16"/>
  <c r="ABM5" i="16"/>
  <c r="ABL5" i="16"/>
  <c r="ABK5" i="16"/>
  <c r="ABJ5" i="16"/>
  <c r="ABI5" i="16"/>
  <c r="ABH5" i="16"/>
  <c r="ABG5" i="16"/>
  <c r="ABF5" i="16"/>
  <c r="ABE5" i="16"/>
  <c r="ABD5" i="16"/>
  <c r="ABC5" i="16"/>
  <c r="ABB5" i="16"/>
  <c r="ABA5" i="16"/>
  <c r="AAZ5" i="16"/>
  <c r="AAY5" i="16"/>
  <c r="AAX5" i="16"/>
  <c r="AAW5" i="16"/>
  <c r="AAV5" i="16"/>
  <c r="AAU5" i="16"/>
  <c r="AAT5" i="16"/>
  <c r="AAS5" i="16"/>
  <c r="AAR5" i="16"/>
  <c r="AAQ5" i="16"/>
  <c r="AAP5" i="16"/>
  <c r="AAO5" i="16"/>
  <c r="AAN5" i="16"/>
  <c r="AAM5" i="16"/>
  <c r="AAL5" i="16"/>
  <c r="AAK5" i="16"/>
  <c r="AAJ5" i="16"/>
  <c r="AAI5" i="16"/>
  <c r="AAH5" i="16"/>
  <c r="AAG5" i="16"/>
  <c r="AAF5" i="16"/>
  <c r="AAE5" i="16"/>
  <c r="AAD5" i="16"/>
  <c r="AAC5" i="16"/>
  <c r="AAB5" i="16"/>
  <c r="AAA5" i="16"/>
  <c r="ZZ5" i="16"/>
  <c r="ZY5" i="16"/>
  <c r="ZX5" i="16"/>
  <c r="ZW5" i="16"/>
  <c r="ZV5" i="16"/>
  <c r="ZU5" i="16"/>
  <c r="ZT5" i="16"/>
  <c r="ZS5" i="16"/>
  <c r="ZR5" i="16"/>
  <c r="ZQ5" i="16"/>
  <c r="ZP5" i="16"/>
  <c r="ZO5" i="16"/>
  <c r="ZN5" i="16"/>
  <c r="ZM5" i="16"/>
  <c r="ZL5" i="16"/>
  <c r="ZK5" i="16"/>
  <c r="ZJ5" i="16"/>
  <c r="ZI5" i="16"/>
  <c r="ZH5" i="16"/>
  <c r="ZG5" i="16"/>
  <c r="ZF5" i="16"/>
  <c r="ZE5" i="16"/>
  <c r="ZD5" i="16"/>
  <c r="ZC5" i="16"/>
  <c r="ZB5" i="16"/>
  <c r="ZA5" i="16"/>
  <c r="YZ5" i="16"/>
  <c r="YY5" i="16"/>
  <c r="YX5" i="16"/>
  <c r="YW5" i="16"/>
  <c r="YV5" i="16"/>
  <c r="YU5" i="16"/>
  <c r="YT5" i="16"/>
  <c r="YJ5" i="16"/>
  <c r="YI5" i="16"/>
  <c r="YH5" i="16"/>
  <c r="YG5" i="16"/>
  <c r="YF5" i="16"/>
  <c r="YE5" i="16"/>
  <c r="YD5" i="16"/>
  <c r="YC5" i="16"/>
  <c r="YB5" i="16"/>
  <c r="YA5" i="16"/>
  <c r="XZ5" i="16"/>
  <c r="XY5" i="16"/>
  <c r="XX5" i="16"/>
  <c r="XW5" i="16"/>
  <c r="XV5" i="16"/>
  <c r="XU5" i="16"/>
  <c r="XT5" i="16"/>
  <c r="XS5" i="16"/>
  <c r="XR5" i="16"/>
  <c r="XQ5" i="16"/>
  <c r="XP5" i="16"/>
  <c r="XO5" i="16"/>
  <c r="XN5" i="16"/>
  <c r="XM5" i="16"/>
  <c r="XL5" i="16"/>
  <c r="XK5" i="16"/>
  <c r="XJ5" i="16"/>
  <c r="XI5" i="16"/>
  <c r="XH5" i="16"/>
  <c r="XG5" i="16"/>
  <c r="XF5" i="16"/>
  <c r="XE5" i="16"/>
  <c r="XD5" i="16"/>
  <c r="XC5" i="16"/>
  <c r="XB5" i="16"/>
  <c r="XA5" i="16"/>
  <c r="WZ5" i="16"/>
  <c r="WY5" i="16"/>
  <c r="WX5" i="16"/>
  <c r="WW5" i="16"/>
  <c r="WV5" i="16"/>
  <c r="WU5" i="16"/>
  <c r="WT5" i="16"/>
  <c r="WS5" i="16"/>
  <c r="WR5" i="16"/>
  <c r="WQ5" i="16"/>
  <c r="WP5" i="16"/>
  <c r="WO5" i="16"/>
  <c r="WN5" i="16"/>
  <c r="WM5" i="16"/>
  <c r="WL5" i="16"/>
  <c r="WK5" i="16"/>
  <c r="WJ5" i="16"/>
  <c r="WI5" i="16"/>
  <c r="WH5" i="16"/>
  <c r="WG5" i="16"/>
  <c r="WF5" i="16"/>
  <c r="WE5" i="16"/>
  <c r="WD5" i="16"/>
  <c r="WC5" i="16"/>
  <c r="WB5" i="16"/>
  <c r="WA5" i="16"/>
  <c r="VZ5" i="16"/>
  <c r="VY5" i="16"/>
  <c r="VX5" i="16"/>
  <c r="VW5" i="16"/>
  <c r="VV5" i="16"/>
  <c r="VU5" i="16"/>
  <c r="VT5" i="16"/>
  <c r="VS5" i="16"/>
  <c r="VR5" i="16"/>
  <c r="VQ5" i="16"/>
  <c r="VP5" i="16"/>
  <c r="VO5" i="16"/>
  <c r="VN5" i="16"/>
  <c r="VM5" i="16"/>
  <c r="VL5" i="16"/>
  <c r="VK5" i="16"/>
  <c r="VJ5" i="16"/>
  <c r="VI5" i="16"/>
  <c r="VH5" i="16"/>
  <c r="VG5" i="16"/>
  <c r="UW5" i="16"/>
  <c r="UV5" i="16"/>
  <c r="UU5" i="16"/>
  <c r="UT5" i="16"/>
  <c r="US5" i="16"/>
  <c r="UR5" i="16"/>
  <c r="UQ5" i="16"/>
  <c r="UP5" i="16"/>
  <c r="UO5" i="16"/>
  <c r="UN5" i="16"/>
  <c r="UM5" i="16"/>
  <c r="UL5" i="16"/>
  <c r="UK5" i="16"/>
  <c r="UJ5" i="16"/>
  <c r="UI5" i="16"/>
  <c r="UH5" i="16"/>
  <c r="UG5" i="16"/>
  <c r="UF5" i="16"/>
  <c r="UE5" i="16"/>
  <c r="UD5" i="16"/>
  <c r="UC5" i="16"/>
  <c r="UB5" i="16"/>
  <c r="UA5" i="16"/>
  <c r="TZ5" i="16"/>
  <c r="TY5" i="16"/>
  <c r="TX5" i="16"/>
  <c r="TW5" i="16"/>
  <c r="TV5" i="16"/>
  <c r="TU5" i="16"/>
  <c r="TT5" i="16"/>
  <c r="TS5" i="16"/>
  <c r="TR5" i="16"/>
  <c r="TQ5" i="16"/>
  <c r="TP5" i="16"/>
  <c r="TO5" i="16"/>
  <c r="TN5" i="16"/>
  <c r="TM5" i="16"/>
  <c r="TL5" i="16"/>
  <c r="TK5" i="16"/>
  <c r="TJ5" i="16"/>
  <c r="TI5" i="16"/>
  <c r="TH5" i="16"/>
  <c r="TG5" i="16"/>
  <c r="TF5" i="16"/>
  <c r="TE5" i="16"/>
  <c r="TD5" i="16"/>
  <c r="TC5" i="16"/>
  <c r="TB5" i="16"/>
  <c r="TA5" i="16"/>
  <c r="SZ5" i="16"/>
  <c r="SY5" i="16"/>
  <c r="SX5" i="16"/>
  <c r="SW5" i="16"/>
  <c r="SV5" i="16"/>
  <c r="SU5" i="16"/>
  <c r="ST5" i="16"/>
  <c r="SS5" i="16"/>
  <c r="SR5" i="16"/>
  <c r="SQ5" i="16"/>
  <c r="SP5" i="16"/>
  <c r="SO5" i="16"/>
  <c r="SN5" i="16"/>
  <c r="SM5" i="16"/>
  <c r="SL5" i="16"/>
  <c r="SK5" i="16"/>
  <c r="SJ5" i="16"/>
  <c r="SI5" i="16"/>
  <c r="SH5" i="16"/>
  <c r="SG5" i="16"/>
  <c r="SF5" i="16"/>
  <c r="SE5" i="16"/>
  <c r="SD5" i="16"/>
  <c r="SC5" i="16"/>
  <c r="SB5" i="16"/>
  <c r="SA5" i="16"/>
  <c r="RZ5" i="16"/>
  <c r="RY5" i="16"/>
  <c r="RX5" i="16"/>
  <c r="RW5" i="16"/>
  <c r="RV5" i="16"/>
  <c r="RU5" i="16"/>
  <c r="RT5" i="16"/>
  <c r="RJ5" i="16"/>
  <c r="RI5" i="16"/>
  <c r="RH5" i="16"/>
  <c r="RG5" i="16"/>
  <c r="RF5" i="16"/>
  <c r="RE5" i="16"/>
  <c r="RD5" i="16"/>
  <c r="RC5" i="16"/>
  <c r="RB5" i="16"/>
  <c r="RA5" i="16"/>
  <c r="QZ5" i="16"/>
  <c r="QY5" i="16"/>
  <c r="QX5" i="16"/>
  <c r="QW5" i="16"/>
  <c r="QV5" i="16"/>
  <c r="QU5" i="16"/>
  <c r="QT5" i="16"/>
  <c r="QS5" i="16"/>
  <c r="QR5" i="16"/>
  <c r="QQ5" i="16"/>
  <c r="QP5" i="16"/>
  <c r="QO5" i="16"/>
  <c r="QN5" i="16"/>
  <c r="QM5" i="16"/>
  <c r="QL5" i="16"/>
  <c r="QK5" i="16"/>
  <c r="QJ5" i="16"/>
  <c r="QI5" i="16"/>
  <c r="QH5" i="16"/>
  <c r="QG5" i="16"/>
  <c r="QF5" i="16"/>
  <c r="QE5" i="16"/>
  <c r="QD5" i="16"/>
  <c r="QC5" i="16"/>
  <c r="QB5" i="16"/>
  <c r="QA5" i="16"/>
  <c r="PZ5" i="16"/>
  <c r="PY5" i="16"/>
  <c r="PX5" i="16"/>
  <c r="PW5" i="16"/>
  <c r="PV5" i="16"/>
  <c r="PU5" i="16"/>
  <c r="PT5" i="16"/>
  <c r="PS5" i="16"/>
  <c r="PR5" i="16"/>
  <c r="PQ5" i="16"/>
  <c r="PP5" i="16"/>
  <c r="PO5" i="16"/>
  <c r="PN5" i="16"/>
  <c r="PM5" i="16"/>
  <c r="PL5" i="16"/>
  <c r="PK5" i="16"/>
  <c r="PJ5" i="16"/>
  <c r="PI5" i="16"/>
  <c r="PH5" i="16"/>
  <c r="PG5" i="16"/>
  <c r="PF5" i="16"/>
  <c r="PE5" i="16"/>
  <c r="PD5" i="16"/>
  <c r="PC5" i="16"/>
  <c r="PB5" i="16"/>
  <c r="PA5" i="16"/>
  <c r="OZ5" i="16"/>
  <c r="OY5" i="16"/>
  <c r="OX5" i="16"/>
  <c r="OW5" i="16"/>
  <c r="OV5" i="16"/>
  <c r="OU5" i="16"/>
  <c r="OT5" i="16"/>
  <c r="OS5" i="16"/>
  <c r="OR5" i="16"/>
  <c r="OQ5" i="16"/>
  <c r="OP5" i="16"/>
  <c r="OO5" i="16"/>
  <c r="ON5" i="16"/>
  <c r="OM5" i="16"/>
  <c r="OL5" i="16"/>
  <c r="OK5" i="16"/>
  <c r="OJ5" i="16"/>
  <c r="OI5" i="16"/>
  <c r="OH5" i="16"/>
  <c r="OG5" i="16"/>
  <c r="NV5" i="16"/>
  <c r="NU5" i="16"/>
  <c r="NT5" i="16"/>
  <c r="NS5" i="16"/>
  <c r="NR5" i="16"/>
  <c r="NQ5" i="16"/>
  <c r="NP5" i="16"/>
  <c r="NO5" i="16"/>
  <c r="NN5" i="16"/>
  <c r="NM5" i="16"/>
  <c r="NL5" i="16"/>
  <c r="NK5" i="16"/>
  <c r="NJ5" i="16"/>
  <c r="NI5" i="16"/>
  <c r="NH5" i="16"/>
  <c r="NG5" i="16"/>
  <c r="NF5" i="16"/>
  <c r="NE5" i="16"/>
  <c r="ND5" i="16"/>
  <c r="NC5" i="16"/>
  <c r="NB5" i="16"/>
  <c r="NA5" i="16"/>
  <c r="MZ5" i="16"/>
  <c r="MY5" i="16"/>
  <c r="MX5" i="16"/>
  <c r="MW5" i="16"/>
  <c r="MV5" i="16"/>
  <c r="MU5" i="16"/>
  <c r="MT5" i="16"/>
  <c r="MS5" i="16"/>
  <c r="MR5" i="16"/>
  <c r="MQ5" i="16"/>
  <c r="MP5" i="16"/>
  <c r="MO5" i="16"/>
  <c r="MN5" i="16"/>
  <c r="MM5" i="16"/>
  <c r="ML5" i="16"/>
  <c r="MK5" i="16"/>
  <c r="MJ5" i="16"/>
  <c r="MI5" i="16"/>
  <c r="MH5" i="16"/>
  <c r="MG5" i="16"/>
  <c r="MF5" i="16"/>
  <c r="ME5" i="16"/>
  <c r="MD5" i="16"/>
  <c r="MC5" i="16"/>
  <c r="MB5" i="16"/>
  <c r="MA5" i="16"/>
  <c r="LZ5" i="16"/>
  <c r="LY5" i="16"/>
  <c r="LX5" i="16"/>
  <c r="LW5" i="16"/>
  <c r="LV5" i="16"/>
  <c r="LU5" i="16"/>
  <c r="LT5" i="16"/>
  <c r="LS5" i="16"/>
  <c r="LR5" i="16"/>
  <c r="LQ5" i="16"/>
  <c r="LP5" i="16"/>
  <c r="LO5" i="16"/>
  <c r="LN5" i="16"/>
  <c r="LM5" i="16"/>
  <c r="LL5" i="16"/>
  <c r="LK5" i="16"/>
  <c r="LJ5" i="16"/>
  <c r="LI5" i="16"/>
  <c r="LH5" i="16"/>
  <c r="LG5" i="16"/>
  <c r="LF5" i="16"/>
  <c r="LE5" i="16"/>
  <c r="LD5" i="16"/>
  <c r="LC5" i="16"/>
  <c r="LB5" i="16"/>
  <c r="LA5" i="16"/>
  <c r="KZ5" i="16"/>
  <c r="KY5" i="16"/>
  <c r="KX5" i="16"/>
  <c r="KW5" i="16"/>
  <c r="KV5" i="16"/>
  <c r="KU5" i="16"/>
  <c r="KT5" i="16"/>
  <c r="KS5" i="16"/>
  <c r="GU5" i="16"/>
  <c r="GT5" i="16"/>
  <c r="GS5" i="16"/>
  <c r="GR5" i="16"/>
  <c r="GQ5" i="16"/>
  <c r="GP5" i="16"/>
  <c r="GO5" i="16"/>
  <c r="GN5" i="16"/>
  <c r="GM5" i="16"/>
  <c r="GL5" i="16"/>
  <c r="GK5" i="16"/>
  <c r="GJ5" i="16"/>
  <c r="GI5" i="16"/>
  <c r="GH5" i="16"/>
  <c r="GG5" i="16"/>
  <c r="GF5" i="16"/>
  <c r="GE5" i="16"/>
  <c r="GD5" i="16"/>
  <c r="GC5" i="16"/>
  <c r="GB5" i="16"/>
  <c r="GA5" i="16"/>
  <c r="FZ5" i="16"/>
  <c r="FY5" i="16"/>
  <c r="FX5" i="16"/>
  <c r="FW5" i="16"/>
  <c r="FV5" i="16"/>
  <c r="FU5" i="16"/>
  <c r="FT5" i="16"/>
  <c r="FS5" i="16"/>
  <c r="FR5" i="16"/>
  <c r="FQ5" i="16"/>
  <c r="FP5" i="16"/>
  <c r="FO5" i="16"/>
  <c r="FN5" i="16"/>
  <c r="FM5" i="16"/>
  <c r="FL5" i="16"/>
  <c r="FK5" i="16"/>
  <c r="FJ5" i="16"/>
  <c r="FI5" i="16"/>
  <c r="FH5" i="16"/>
  <c r="FG5" i="16"/>
  <c r="FF5" i="16"/>
  <c r="FE5" i="16"/>
  <c r="FD5" i="16"/>
  <c r="FC5" i="16"/>
  <c r="FB5" i="16"/>
  <c r="FA5" i="16"/>
  <c r="EZ5" i="16"/>
  <c r="EY5" i="16"/>
  <c r="EX5" i="16"/>
  <c r="EW5" i="16"/>
  <c r="EV5" i="16"/>
  <c r="EU5" i="16"/>
  <c r="ET5" i="16"/>
  <c r="ES5" i="16"/>
  <c r="ER5" i="16"/>
  <c r="EQ5" i="16"/>
  <c r="EP5" i="16"/>
  <c r="EO5" i="16"/>
  <c r="EN5" i="16"/>
  <c r="EM5" i="16"/>
  <c r="EL5" i="16"/>
  <c r="EK5" i="16"/>
  <c r="EJ5" i="16"/>
  <c r="EI5" i="16"/>
  <c r="EH5" i="16"/>
  <c r="EG5" i="16"/>
  <c r="EF5" i="16"/>
  <c r="EE5" i="16"/>
  <c r="ED5" i="16"/>
  <c r="EC5" i="16"/>
  <c r="EB5" i="16"/>
  <c r="EA5" i="16"/>
  <c r="DZ5" i="16"/>
  <c r="DY5" i="16"/>
  <c r="DX5" i="16"/>
  <c r="DW5" i="16"/>
  <c r="DV5" i="16"/>
  <c r="DU5" i="16"/>
  <c r="DT5" i="16"/>
  <c r="DS5" i="16"/>
  <c r="DR5" i="16"/>
  <c r="AFJ11" i="16"/>
  <c r="AFI11" i="16"/>
  <c r="AFH11" i="16"/>
  <c r="AFG11" i="16"/>
  <c r="AFF11" i="16"/>
  <c r="AFE11" i="16"/>
  <c r="AFD11" i="16"/>
  <c r="AFC11" i="16"/>
  <c r="AFB11" i="16"/>
  <c r="AFA11" i="16"/>
  <c r="AEZ11" i="16"/>
  <c r="AEY11" i="16"/>
  <c r="AEX11" i="16"/>
  <c r="AEW11" i="16"/>
  <c r="AEV11" i="16"/>
  <c r="AEU11" i="16"/>
  <c r="AET11" i="16"/>
  <c r="AES11" i="16"/>
  <c r="AER11" i="16"/>
  <c r="AEQ11" i="16"/>
  <c r="AEP11" i="16"/>
  <c r="AEO11" i="16"/>
  <c r="AEN11" i="16"/>
  <c r="AEM11" i="16"/>
  <c r="AEL11" i="16"/>
  <c r="AEK11" i="16"/>
  <c r="AEJ11" i="16"/>
  <c r="AEI11" i="16"/>
  <c r="AEH11" i="16"/>
  <c r="AEG11" i="16"/>
  <c r="AEF11" i="16"/>
  <c r="AEE11" i="16"/>
  <c r="AED11" i="16"/>
  <c r="AEC11" i="16"/>
  <c r="AEB11" i="16"/>
  <c r="AEA11" i="16"/>
  <c r="ADZ11" i="16"/>
  <c r="ADY11" i="16"/>
  <c r="ADX11" i="16"/>
  <c r="ADW11" i="16"/>
  <c r="ADV11" i="16"/>
  <c r="ADU11" i="16"/>
  <c r="ADT11" i="16"/>
  <c r="ADS11" i="16"/>
  <c r="ADR11" i="16"/>
  <c r="ADQ11" i="16"/>
  <c r="ADP11" i="16"/>
  <c r="ADO11" i="16"/>
  <c r="ADN11" i="16"/>
  <c r="ADM11" i="16"/>
  <c r="ADL11" i="16"/>
  <c r="ADK11" i="16"/>
  <c r="ADJ11" i="16"/>
  <c r="ADI11" i="16"/>
  <c r="ADH11" i="16"/>
  <c r="ADG11" i="16"/>
  <c r="ADF11" i="16"/>
  <c r="ADE11" i="16"/>
  <c r="ADD11" i="16"/>
  <c r="ADC11" i="16"/>
  <c r="ADB11" i="16"/>
  <c r="ADA11" i="16"/>
  <c r="ACZ11" i="16"/>
  <c r="ACY11" i="16"/>
  <c r="ACX11" i="16"/>
  <c r="ACW11" i="16"/>
  <c r="ACV11" i="16"/>
  <c r="ACU11" i="16"/>
  <c r="ACT11" i="16"/>
  <c r="ACS11" i="16"/>
  <c r="ACR11" i="16"/>
  <c r="ACQ11" i="16"/>
  <c r="ACP11" i="16"/>
  <c r="ACO11" i="16"/>
  <c r="ACN11" i="16"/>
  <c r="ACM11" i="16"/>
  <c r="ACL11" i="16"/>
  <c r="ACK11" i="16"/>
  <c r="ACJ11" i="16"/>
  <c r="ACI11" i="16"/>
  <c r="ACH11" i="16"/>
  <c r="ABW11" i="16"/>
  <c r="ABV11" i="16"/>
  <c r="ABU11" i="16"/>
  <c r="ABT11" i="16"/>
  <c r="ABS11" i="16"/>
  <c r="ABR11" i="16"/>
  <c r="ABQ11" i="16"/>
  <c r="ABP11" i="16"/>
  <c r="ABO11" i="16"/>
  <c r="ABN11" i="16"/>
  <c r="ABM11" i="16"/>
  <c r="ABL11" i="16"/>
  <c r="ABK11" i="16"/>
  <c r="ABJ11" i="16"/>
  <c r="ABI11" i="16"/>
  <c r="ABH11" i="16"/>
  <c r="ABG11" i="16"/>
  <c r="ABF11" i="16"/>
  <c r="ABE11" i="16"/>
  <c r="ABD11" i="16"/>
  <c r="ABC11" i="16"/>
  <c r="ABB11" i="16"/>
  <c r="ABA11" i="16"/>
  <c r="AAZ11" i="16"/>
  <c r="AAY11" i="16"/>
  <c r="AAX11" i="16"/>
  <c r="AAW11" i="16"/>
  <c r="AAV11" i="16"/>
  <c r="AAU11" i="16"/>
  <c r="AAT11" i="16"/>
  <c r="AAS11" i="16"/>
  <c r="AAR11" i="16"/>
  <c r="AAQ11" i="16"/>
  <c r="AAP11" i="16"/>
  <c r="AAO11" i="16"/>
  <c r="AAN11" i="16"/>
  <c r="AAM11" i="16"/>
  <c r="AAL11" i="16"/>
  <c r="AAK11" i="16"/>
  <c r="AAJ11" i="16"/>
  <c r="AAI11" i="16"/>
  <c r="AAH11" i="16"/>
  <c r="AAG11" i="16"/>
  <c r="AAF11" i="16"/>
  <c r="AAE11" i="16"/>
  <c r="AAD11" i="16"/>
  <c r="AAC11" i="16"/>
  <c r="AAB11" i="16"/>
  <c r="AAA11" i="16"/>
  <c r="ZZ11" i="16"/>
  <c r="ZY11" i="16"/>
  <c r="ZX11" i="16"/>
  <c r="ZW11" i="16"/>
  <c r="ZV11" i="16"/>
  <c r="ZU11" i="16"/>
  <c r="ZT11" i="16"/>
  <c r="ZS11" i="16"/>
  <c r="ZR11" i="16"/>
  <c r="ZQ11" i="16"/>
  <c r="ZP11" i="16"/>
  <c r="ZO11" i="16"/>
  <c r="ZN11" i="16"/>
  <c r="ZM11" i="16"/>
  <c r="ZL11" i="16"/>
  <c r="ZK11" i="16"/>
  <c r="ZJ11" i="16"/>
  <c r="ZI11" i="16"/>
  <c r="ZH11" i="16"/>
  <c r="ZG11" i="16"/>
  <c r="ZF11" i="16"/>
  <c r="ZE11" i="16"/>
  <c r="ZD11" i="16"/>
  <c r="ZC11" i="16"/>
  <c r="ZB11" i="16"/>
  <c r="ZA11" i="16"/>
  <c r="YZ11" i="16"/>
  <c r="YY11" i="16"/>
  <c r="YX11" i="16"/>
  <c r="YW11" i="16"/>
  <c r="YV11" i="16"/>
  <c r="YU11" i="16"/>
  <c r="YJ11" i="16"/>
  <c r="YI11" i="16"/>
  <c r="YH11" i="16"/>
  <c r="YG11" i="16"/>
  <c r="YF11" i="16"/>
  <c r="YE11" i="16"/>
  <c r="YD11" i="16"/>
  <c r="YC11" i="16"/>
  <c r="YB11" i="16"/>
  <c r="YA11" i="16"/>
  <c r="XZ11" i="16"/>
  <c r="XY11" i="16"/>
  <c r="XX11" i="16"/>
  <c r="XW11" i="16"/>
  <c r="XV11" i="16"/>
  <c r="XU11" i="16"/>
  <c r="XT11" i="16"/>
  <c r="XS11" i="16"/>
  <c r="XR11" i="16"/>
  <c r="XQ11" i="16"/>
  <c r="XP11" i="16"/>
  <c r="XO11" i="16"/>
  <c r="XN11" i="16"/>
  <c r="XM11" i="16"/>
  <c r="XL11" i="16"/>
  <c r="XK11" i="16"/>
  <c r="XJ11" i="16"/>
  <c r="XI11" i="16"/>
  <c r="XH11" i="16"/>
  <c r="XG11" i="16"/>
  <c r="XF11" i="16"/>
  <c r="XE11" i="16"/>
  <c r="XD11" i="16"/>
  <c r="XC11" i="16"/>
  <c r="XB11" i="16"/>
  <c r="XA11" i="16"/>
  <c r="WZ11" i="16"/>
  <c r="WY11" i="16"/>
  <c r="WX11" i="16"/>
  <c r="WW11" i="16"/>
  <c r="WV11" i="16"/>
  <c r="WU11" i="16"/>
  <c r="WT11" i="16"/>
  <c r="WS11" i="16"/>
  <c r="WR11" i="16"/>
  <c r="WQ11" i="16"/>
  <c r="WP11" i="16"/>
  <c r="WO11" i="16"/>
  <c r="WN11" i="16"/>
  <c r="WM11" i="16"/>
  <c r="WL11" i="16"/>
  <c r="WK11" i="16"/>
  <c r="WJ11" i="16"/>
  <c r="WI11" i="16"/>
  <c r="WH11" i="16"/>
  <c r="WG11" i="16"/>
  <c r="WF11" i="16"/>
  <c r="WE11" i="16"/>
  <c r="WD11" i="16"/>
  <c r="WC11" i="16"/>
  <c r="WB11" i="16"/>
  <c r="WA11" i="16"/>
  <c r="VZ11" i="16"/>
  <c r="VY11" i="16"/>
  <c r="VX11" i="16"/>
  <c r="VW11" i="16"/>
  <c r="VV11" i="16"/>
  <c r="VU11" i="16"/>
  <c r="VT11" i="16"/>
  <c r="VS11" i="16"/>
  <c r="VR11" i="16"/>
  <c r="VQ11" i="16"/>
  <c r="VP11" i="16"/>
  <c r="VO11" i="16"/>
  <c r="VN11" i="16"/>
  <c r="VM11" i="16"/>
  <c r="VL11" i="16"/>
  <c r="VK11" i="16"/>
  <c r="VJ11" i="16"/>
  <c r="VI11" i="16"/>
  <c r="VH11" i="16"/>
  <c r="UW11" i="16"/>
  <c r="UV11" i="16"/>
  <c r="UU11" i="16"/>
  <c r="UT11" i="16"/>
  <c r="US11" i="16"/>
  <c r="UR11" i="16"/>
  <c r="UQ11" i="16"/>
  <c r="UP11" i="16"/>
  <c r="UO11" i="16"/>
  <c r="UN11" i="16"/>
  <c r="UM11" i="16"/>
  <c r="UL11" i="16"/>
  <c r="UK11" i="16"/>
  <c r="UJ11" i="16"/>
  <c r="UI11" i="16"/>
  <c r="UH11" i="16"/>
  <c r="UG11" i="16"/>
  <c r="UF11" i="16"/>
  <c r="UE11" i="16"/>
  <c r="UD11" i="16"/>
  <c r="UC11" i="16"/>
  <c r="UB11" i="16"/>
  <c r="UA11" i="16"/>
  <c r="TZ11" i="16"/>
  <c r="TY11" i="16"/>
  <c r="TX11" i="16"/>
  <c r="TW11" i="16"/>
  <c r="TV11" i="16"/>
  <c r="TU11" i="16"/>
  <c r="TT11" i="16"/>
  <c r="TS11" i="16"/>
  <c r="TR11" i="16"/>
  <c r="TQ11" i="16"/>
  <c r="TP11" i="16"/>
  <c r="TO11" i="16"/>
  <c r="TN11" i="16"/>
  <c r="TM11" i="16"/>
  <c r="TL11" i="16"/>
  <c r="TK11" i="16"/>
  <c r="TJ11" i="16"/>
  <c r="TI11" i="16"/>
  <c r="TH11" i="16"/>
  <c r="TG11" i="16"/>
  <c r="TF11" i="16"/>
  <c r="TE11" i="16"/>
  <c r="TD11" i="16"/>
  <c r="TC11" i="16"/>
  <c r="TB11" i="16"/>
  <c r="TA11" i="16"/>
  <c r="SZ11" i="16"/>
  <c r="SY11" i="16"/>
  <c r="SX11" i="16"/>
  <c r="SW11" i="16"/>
  <c r="SV11" i="16"/>
  <c r="SU11" i="16"/>
  <c r="ST11" i="16"/>
  <c r="SS11" i="16"/>
  <c r="SR11" i="16"/>
  <c r="SQ11" i="16"/>
  <c r="SP11" i="16"/>
  <c r="SO11" i="16"/>
  <c r="SN11" i="16"/>
  <c r="SM11" i="16"/>
  <c r="SL11" i="16"/>
  <c r="SK11" i="16"/>
  <c r="SJ11" i="16"/>
  <c r="SI11" i="16"/>
  <c r="SH11" i="16"/>
  <c r="SG11" i="16"/>
  <c r="SF11" i="16"/>
  <c r="SE11" i="16"/>
  <c r="SD11" i="16"/>
  <c r="SC11" i="16"/>
  <c r="SB11" i="16"/>
  <c r="SA11" i="16"/>
  <c r="RZ11" i="16"/>
  <c r="RY11" i="16"/>
  <c r="RX11" i="16"/>
  <c r="RW11" i="16"/>
  <c r="RV11" i="16"/>
  <c r="RU11" i="16"/>
  <c r="RJ11" i="16"/>
  <c r="RI11" i="16"/>
  <c r="RH11" i="16"/>
  <c r="RG11" i="16"/>
  <c r="RF11" i="16"/>
  <c r="RE11" i="16"/>
  <c r="RD11" i="16"/>
  <c r="RC11" i="16"/>
  <c r="RB11" i="16"/>
  <c r="RA11" i="16"/>
  <c r="QZ11" i="16"/>
  <c r="QY11" i="16"/>
  <c r="QX11" i="16"/>
  <c r="QW11" i="16"/>
  <c r="QV11" i="16"/>
  <c r="QU11" i="16"/>
  <c r="QT11" i="16"/>
  <c r="QS11" i="16"/>
  <c r="QR11" i="16"/>
  <c r="QQ11" i="16"/>
  <c r="QP11" i="16"/>
  <c r="QO11" i="16"/>
  <c r="QN11" i="16"/>
  <c r="QM11" i="16"/>
  <c r="QL11" i="16"/>
  <c r="QK11" i="16"/>
  <c r="QJ11" i="16"/>
  <c r="QI11" i="16"/>
  <c r="QH11" i="16"/>
  <c r="QG11" i="16"/>
  <c r="QF11" i="16"/>
  <c r="QE11" i="16"/>
  <c r="QD11" i="16"/>
  <c r="QC11" i="16"/>
  <c r="QB11" i="16"/>
  <c r="QA11" i="16"/>
  <c r="PZ11" i="16"/>
  <c r="PY11" i="16"/>
  <c r="PX11" i="16"/>
  <c r="PW11" i="16"/>
  <c r="PV11" i="16"/>
  <c r="PU11" i="16"/>
  <c r="PT11" i="16"/>
  <c r="PS11" i="16"/>
  <c r="PR11" i="16"/>
  <c r="PQ11" i="16"/>
  <c r="PP11" i="16"/>
  <c r="PO11" i="16"/>
  <c r="PN11" i="16"/>
  <c r="PM11" i="16"/>
  <c r="PL11" i="16"/>
  <c r="PK11" i="16"/>
  <c r="PJ11" i="16"/>
  <c r="PI11" i="16"/>
  <c r="PH11" i="16"/>
  <c r="PG11" i="16"/>
  <c r="PF11" i="16"/>
  <c r="PE11" i="16"/>
  <c r="PD11" i="16"/>
  <c r="PC11" i="16"/>
  <c r="PB11" i="16"/>
  <c r="PA11" i="16"/>
  <c r="OZ11" i="16"/>
  <c r="OY11" i="16"/>
  <c r="OX11" i="16"/>
  <c r="OW11" i="16"/>
  <c r="OV11" i="16"/>
  <c r="OU11" i="16"/>
  <c r="OT11" i="16"/>
  <c r="OS11" i="16"/>
  <c r="OR11" i="16"/>
  <c r="OQ11" i="16"/>
  <c r="OP11" i="16"/>
  <c r="OO11" i="16"/>
  <c r="ON11" i="16"/>
  <c r="OM11" i="16"/>
  <c r="OL11" i="16"/>
  <c r="OK11" i="16"/>
  <c r="OJ11" i="16"/>
  <c r="OI11" i="16"/>
  <c r="OH11" i="16"/>
  <c r="NV11" i="16"/>
  <c r="NU11" i="16"/>
  <c r="NT11" i="16"/>
  <c r="NS11" i="16"/>
  <c r="NR11" i="16"/>
  <c r="NQ11" i="16"/>
  <c r="NP11" i="16"/>
  <c r="NO11" i="16"/>
  <c r="NN11" i="16"/>
  <c r="NM11" i="16"/>
  <c r="NL11" i="16"/>
  <c r="NK11" i="16"/>
  <c r="NJ11" i="16"/>
  <c r="NI11" i="16"/>
  <c r="NH11" i="16"/>
  <c r="NG11" i="16"/>
  <c r="NF11" i="16"/>
  <c r="NE11" i="16"/>
  <c r="ND11" i="16"/>
  <c r="NC11" i="16"/>
  <c r="NB11" i="16"/>
  <c r="NA11" i="16"/>
  <c r="MZ11" i="16"/>
  <c r="MY11" i="16"/>
  <c r="MX11" i="16"/>
  <c r="MW11" i="16"/>
  <c r="MV11" i="16"/>
  <c r="MU11" i="16"/>
  <c r="MT11" i="16"/>
  <c r="MS11" i="16"/>
  <c r="MR11" i="16"/>
  <c r="MQ11" i="16"/>
  <c r="MP11" i="16"/>
  <c r="MO11" i="16"/>
  <c r="MN11" i="16"/>
  <c r="MM11" i="16"/>
  <c r="ML11" i="16"/>
  <c r="MK11" i="16"/>
  <c r="MJ11" i="16"/>
  <c r="MI11" i="16"/>
  <c r="MH11" i="16"/>
  <c r="MG11" i="16"/>
  <c r="MF11" i="16"/>
  <c r="ME11" i="16"/>
  <c r="MD11" i="16"/>
  <c r="MC11" i="16"/>
  <c r="MB11" i="16"/>
  <c r="MA11" i="16"/>
  <c r="LZ11" i="16"/>
  <c r="LY11" i="16"/>
  <c r="LX11" i="16"/>
  <c r="LW11" i="16"/>
  <c r="LV11" i="16"/>
  <c r="LU11" i="16"/>
  <c r="LT11" i="16"/>
  <c r="LS11" i="16"/>
  <c r="LR11" i="16"/>
  <c r="LQ11" i="16"/>
  <c r="LP11" i="16"/>
  <c r="LO11" i="16"/>
  <c r="LN11" i="16"/>
  <c r="LM11" i="16"/>
  <c r="LL11" i="16"/>
  <c r="LK11" i="16"/>
  <c r="LJ11" i="16"/>
  <c r="LI11" i="16"/>
  <c r="LH11" i="16"/>
  <c r="LG11" i="16"/>
  <c r="LF11" i="16"/>
  <c r="LE11" i="16"/>
  <c r="LD11" i="16"/>
  <c r="LC11" i="16"/>
  <c r="LB11" i="16"/>
  <c r="LA11" i="16"/>
  <c r="KZ11" i="16"/>
  <c r="KY11" i="16"/>
  <c r="KX11" i="16"/>
  <c r="KW11" i="16"/>
  <c r="KV11" i="16"/>
  <c r="KU11" i="16"/>
  <c r="KT11" i="16"/>
  <c r="GU11" i="16"/>
  <c r="GT11" i="16"/>
  <c r="GS11" i="16"/>
  <c r="GR11" i="16"/>
  <c r="GQ11" i="16"/>
  <c r="GP11" i="16"/>
  <c r="GO11" i="16"/>
  <c r="GN11" i="16"/>
  <c r="GM11" i="16"/>
  <c r="GL11" i="16"/>
  <c r="GK11" i="16"/>
  <c r="GJ11" i="16"/>
  <c r="GI11" i="16"/>
  <c r="GH11" i="16"/>
  <c r="GG11" i="16"/>
  <c r="GF11" i="16"/>
  <c r="GE11" i="16"/>
  <c r="GD11" i="16"/>
  <c r="GC11" i="16"/>
  <c r="GB11" i="16"/>
  <c r="GA11" i="16"/>
  <c r="FZ11" i="16"/>
  <c r="FY11" i="16"/>
  <c r="FX11" i="16"/>
  <c r="FW11" i="16"/>
  <c r="FV11" i="16"/>
  <c r="FU11" i="16"/>
  <c r="FT11" i="16"/>
  <c r="FS11" i="16"/>
  <c r="FR11" i="16"/>
  <c r="FQ11" i="16"/>
  <c r="FP11" i="16"/>
  <c r="FO11" i="16"/>
  <c r="FN11" i="16"/>
  <c r="FM11" i="16"/>
  <c r="FL11" i="16"/>
  <c r="FK11" i="16"/>
  <c r="FJ11" i="16"/>
  <c r="FI11" i="16"/>
  <c r="FH11" i="16"/>
  <c r="FG11" i="16"/>
  <c r="FF11" i="16"/>
  <c r="FE11" i="16"/>
  <c r="FD11" i="16"/>
  <c r="FC11" i="16"/>
  <c r="FB11" i="16"/>
  <c r="FA11" i="16"/>
  <c r="EZ11" i="16"/>
  <c r="EY11" i="16"/>
  <c r="EX11" i="16"/>
  <c r="EW11" i="16"/>
  <c r="EV11" i="16"/>
  <c r="EU11" i="16"/>
  <c r="ET11" i="16"/>
  <c r="ES11" i="16"/>
  <c r="ER11" i="16"/>
  <c r="EQ11" i="16"/>
  <c r="EP11" i="16"/>
  <c r="EO11" i="16"/>
  <c r="EN11" i="16"/>
  <c r="EM11" i="16"/>
  <c r="EL11" i="16"/>
  <c r="EK11" i="16"/>
  <c r="EJ11" i="16"/>
  <c r="EI11" i="16"/>
  <c r="EH11" i="16"/>
  <c r="EG11" i="16"/>
  <c r="EF11" i="16"/>
  <c r="EE11" i="16"/>
  <c r="ED11" i="16"/>
  <c r="EC11" i="16"/>
  <c r="EB11" i="16"/>
  <c r="EA11" i="16"/>
  <c r="DZ11" i="16"/>
  <c r="DY11" i="16"/>
  <c r="DX11" i="16"/>
  <c r="DW11" i="16"/>
  <c r="DV11" i="16"/>
  <c r="DU11" i="16"/>
  <c r="DT11" i="16"/>
  <c r="DS11" i="16"/>
  <c r="AFJ17" i="16"/>
  <c r="AFI17" i="16"/>
  <c r="AFH17" i="16"/>
  <c r="AFG17" i="16"/>
  <c r="AFF17" i="16"/>
  <c r="AFE17" i="16"/>
  <c r="AFD17" i="16"/>
  <c r="AFC17" i="16"/>
  <c r="AFB17" i="16"/>
  <c r="AFA17" i="16"/>
  <c r="AEZ17" i="16"/>
  <c r="AEY17" i="16"/>
  <c r="AEX17" i="16"/>
  <c r="AEW17" i="16"/>
  <c r="AEV17" i="16"/>
  <c r="AEU17" i="16"/>
  <c r="AET17" i="16"/>
  <c r="AES17" i="16"/>
  <c r="AER17" i="16"/>
  <c r="AEQ17" i="16"/>
  <c r="AEP17" i="16"/>
  <c r="AEO17" i="16"/>
  <c r="AEN17" i="16"/>
  <c r="AEM17" i="16"/>
  <c r="AEL17" i="16"/>
  <c r="AEK17" i="16"/>
  <c r="AEJ17" i="16"/>
  <c r="AEI17" i="16"/>
  <c r="AEH17" i="16"/>
  <c r="AEG17" i="16"/>
  <c r="AEF17" i="16"/>
  <c r="AEE17" i="16"/>
  <c r="AED17" i="16"/>
  <c r="AEC17" i="16"/>
  <c r="AEB17" i="16"/>
  <c r="AEA17" i="16"/>
  <c r="ADZ17" i="16"/>
  <c r="ADY17" i="16"/>
  <c r="ADX17" i="16"/>
  <c r="ADW17" i="16"/>
  <c r="ADV17" i="16"/>
  <c r="ADU17" i="16"/>
  <c r="ADT17" i="16"/>
  <c r="ADS17" i="16"/>
  <c r="ADR17" i="16"/>
  <c r="ADQ17" i="16"/>
  <c r="ADP17" i="16"/>
  <c r="ADO17" i="16"/>
  <c r="ADN17" i="16"/>
  <c r="ADM17" i="16"/>
  <c r="ADL17" i="16"/>
  <c r="ADK17" i="16"/>
  <c r="ADJ17" i="16"/>
  <c r="ADI17" i="16"/>
  <c r="ADH17" i="16"/>
  <c r="ADG17" i="16"/>
  <c r="ADF17" i="16"/>
  <c r="ADE17" i="16"/>
  <c r="ADD17" i="16"/>
  <c r="ADC17" i="16"/>
  <c r="ADB17" i="16"/>
  <c r="ADA17" i="16"/>
  <c r="ACZ17" i="16"/>
  <c r="ACY17" i="16"/>
  <c r="ACX17" i="16"/>
  <c r="ACW17" i="16"/>
  <c r="ACV17" i="16"/>
  <c r="ACU17" i="16"/>
  <c r="ACT17" i="16"/>
  <c r="ACS17" i="16"/>
  <c r="ACR17" i="16"/>
  <c r="ACQ17" i="16"/>
  <c r="ACP17" i="16"/>
  <c r="ACO17" i="16"/>
  <c r="ACN17" i="16"/>
  <c r="ACM17" i="16"/>
  <c r="ACL17" i="16"/>
  <c r="ACK17" i="16"/>
  <c r="ACJ17" i="16"/>
  <c r="ACI17" i="16"/>
  <c r="ACH17" i="16"/>
  <c r="ABW17" i="16"/>
  <c r="ABV17" i="16"/>
  <c r="ABU17" i="16"/>
  <c r="ABT17" i="16"/>
  <c r="ABS17" i="16"/>
  <c r="ABR17" i="16"/>
  <c r="ABQ17" i="16"/>
  <c r="ABP17" i="16"/>
  <c r="ABO17" i="16"/>
  <c r="ABN17" i="16"/>
  <c r="ABM17" i="16"/>
  <c r="ABL17" i="16"/>
  <c r="ABK17" i="16"/>
  <c r="ABJ17" i="16"/>
  <c r="ABI17" i="16"/>
  <c r="ABH17" i="16"/>
  <c r="ABG17" i="16"/>
  <c r="ABF17" i="16"/>
  <c r="ABE17" i="16"/>
  <c r="ABD17" i="16"/>
  <c r="ABC17" i="16"/>
  <c r="ABB17" i="16"/>
  <c r="ABA17" i="16"/>
  <c r="AAZ17" i="16"/>
  <c r="AAY17" i="16"/>
  <c r="AAX17" i="16"/>
  <c r="AAW17" i="16"/>
  <c r="AAV17" i="16"/>
  <c r="AAU17" i="16"/>
  <c r="AAT17" i="16"/>
  <c r="AAS17" i="16"/>
  <c r="AAR17" i="16"/>
  <c r="AAQ17" i="16"/>
  <c r="AAP17" i="16"/>
  <c r="AAO17" i="16"/>
  <c r="AAN17" i="16"/>
  <c r="AAM17" i="16"/>
  <c r="AAL17" i="16"/>
  <c r="AAK17" i="16"/>
  <c r="AAJ17" i="16"/>
  <c r="AAI17" i="16"/>
  <c r="AAH17" i="16"/>
  <c r="AAG17" i="16"/>
  <c r="AAF17" i="16"/>
  <c r="AAE17" i="16"/>
  <c r="AAD17" i="16"/>
  <c r="AAC17" i="16"/>
  <c r="AAB17" i="16"/>
  <c r="AAA17" i="16"/>
  <c r="ZZ17" i="16"/>
  <c r="ZY17" i="16"/>
  <c r="ZX17" i="16"/>
  <c r="ZW17" i="16"/>
  <c r="ZV17" i="16"/>
  <c r="ZU17" i="16"/>
  <c r="ZT17" i="16"/>
  <c r="ZS17" i="16"/>
  <c r="ZR17" i="16"/>
  <c r="ZQ17" i="16"/>
  <c r="ZP17" i="16"/>
  <c r="ZO17" i="16"/>
  <c r="ZN17" i="16"/>
  <c r="ZM17" i="16"/>
  <c r="ZL17" i="16"/>
  <c r="ZK17" i="16"/>
  <c r="ZJ17" i="16"/>
  <c r="ZI17" i="16"/>
  <c r="ZH17" i="16"/>
  <c r="ZG17" i="16"/>
  <c r="ZF17" i="16"/>
  <c r="ZE17" i="16"/>
  <c r="ZD17" i="16"/>
  <c r="ZC17" i="16"/>
  <c r="ZB17" i="16"/>
  <c r="ZA17" i="16"/>
  <c r="YZ17" i="16"/>
  <c r="YY17" i="16"/>
  <c r="YX17" i="16"/>
  <c r="YW17" i="16"/>
  <c r="YV17" i="16"/>
  <c r="YU17" i="16"/>
  <c r="YT17" i="16"/>
  <c r="YJ17" i="16"/>
  <c r="YI17" i="16"/>
  <c r="YH17" i="16"/>
  <c r="YG17" i="16"/>
  <c r="YF17" i="16"/>
  <c r="YE17" i="16"/>
  <c r="YD17" i="16"/>
  <c r="YC17" i="16"/>
  <c r="YB17" i="16"/>
  <c r="YA17" i="16"/>
  <c r="XZ17" i="16"/>
  <c r="XY17" i="16"/>
  <c r="XX17" i="16"/>
  <c r="XW17" i="16"/>
  <c r="XV17" i="16"/>
  <c r="XU17" i="16"/>
  <c r="XT17" i="16"/>
  <c r="XS17" i="16"/>
  <c r="XR17" i="16"/>
  <c r="XQ17" i="16"/>
  <c r="XP17" i="16"/>
  <c r="XO17" i="16"/>
  <c r="XN17" i="16"/>
  <c r="XM17" i="16"/>
  <c r="XL17" i="16"/>
  <c r="XK17" i="16"/>
  <c r="XJ17" i="16"/>
  <c r="XI17" i="16"/>
  <c r="XH17" i="16"/>
  <c r="XG17" i="16"/>
  <c r="XF17" i="16"/>
  <c r="XE17" i="16"/>
  <c r="XD17" i="16"/>
  <c r="XC17" i="16"/>
  <c r="XB17" i="16"/>
  <c r="XA17" i="16"/>
  <c r="WZ17" i="16"/>
  <c r="WY17" i="16"/>
  <c r="WX17" i="16"/>
  <c r="WW17" i="16"/>
  <c r="WV17" i="16"/>
  <c r="WU17" i="16"/>
  <c r="WT17" i="16"/>
  <c r="WS17" i="16"/>
  <c r="WR17" i="16"/>
  <c r="WQ17" i="16"/>
  <c r="WP17" i="16"/>
  <c r="WO17" i="16"/>
  <c r="WN17" i="16"/>
  <c r="WM17" i="16"/>
  <c r="WL17" i="16"/>
  <c r="WK17" i="16"/>
  <c r="WJ17" i="16"/>
  <c r="WI17" i="16"/>
  <c r="WH17" i="16"/>
  <c r="WG17" i="16"/>
  <c r="WF17" i="16"/>
  <c r="WE17" i="16"/>
  <c r="WD17" i="16"/>
  <c r="WC17" i="16"/>
  <c r="WB17" i="16"/>
  <c r="WA17" i="16"/>
  <c r="VZ17" i="16"/>
  <c r="VY17" i="16"/>
  <c r="VX17" i="16"/>
  <c r="VW17" i="16"/>
  <c r="VV17" i="16"/>
  <c r="VU17" i="16"/>
  <c r="VT17" i="16"/>
  <c r="VS17" i="16"/>
  <c r="VR17" i="16"/>
  <c r="VQ17" i="16"/>
  <c r="VP17" i="16"/>
  <c r="VO17" i="16"/>
  <c r="VN17" i="16"/>
  <c r="VM17" i="16"/>
  <c r="VL17" i="16"/>
  <c r="VK17" i="16"/>
  <c r="VJ17" i="16"/>
  <c r="VI17" i="16"/>
  <c r="VH17" i="16"/>
  <c r="UW17" i="16"/>
  <c r="UV17" i="16"/>
  <c r="UU17" i="16"/>
  <c r="UT17" i="16"/>
  <c r="US17" i="16"/>
  <c r="UR17" i="16"/>
  <c r="UQ17" i="16"/>
  <c r="UP17" i="16"/>
  <c r="UO17" i="16"/>
  <c r="UN17" i="16"/>
  <c r="UM17" i="16"/>
  <c r="UL17" i="16"/>
  <c r="UK17" i="16"/>
  <c r="UJ17" i="16"/>
  <c r="UI17" i="16"/>
  <c r="UH17" i="16"/>
  <c r="UG17" i="16"/>
  <c r="UF17" i="16"/>
  <c r="UE17" i="16"/>
  <c r="UD17" i="16"/>
  <c r="UC17" i="16"/>
  <c r="UB17" i="16"/>
  <c r="UA17" i="16"/>
  <c r="TZ17" i="16"/>
  <c r="TY17" i="16"/>
  <c r="TX17" i="16"/>
  <c r="TW17" i="16"/>
  <c r="TV17" i="16"/>
  <c r="TU17" i="16"/>
  <c r="TT17" i="16"/>
  <c r="TS17" i="16"/>
  <c r="TR17" i="16"/>
  <c r="TQ17" i="16"/>
  <c r="TP17" i="16"/>
  <c r="TO17" i="16"/>
  <c r="TN17" i="16"/>
  <c r="TM17" i="16"/>
  <c r="TL17" i="16"/>
  <c r="TK17" i="16"/>
  <c r="TJ17" i="16"/>
  <c r="TI17" i="16"/>
  <c r="TH17" i="16"/>
  <c r="TG17" i="16"/>
  <c r="TF17" i="16"/>
  <c r="TE17" i="16"/>
  <c r="TD17" i="16"/>
  <c r="TC17" i="16"/>
  <c r="TB17" i="16"/>
  <c r="TA17" i="16"/>
  <c r="SZ17" i="16"/>
  <c r="SY17" i="16"/>
  <c r="SX17" i="16"/>
  <c r="SW17" i="16"/>
  <c r="SV17" i="16"/>
  <c r="SU17" i="16"/>
  <c r="ST17" i="16"/>
  <c r="SS17" i="16"/>
  <c r="SR17" i="16"/>
  <c r="SQ17" i="16"/>
  <c r="SP17" i="16"/>
  <c r="SO17" i="16"/>
  <c r="SN17" i="16"/>
  <c r="SM17" i="16"/>
  <c r="SL17" i="16"/>
  <c r="SK17" i="16"/>
  <c r="SJ17" i="16"/>
  <c r="SI17" i="16"/>
  <c r="SH17" i="16"/>
  <c r="SG17" i="16"/>
  <c r="SF17" i="16"/>
  <c r="SE17" i="16"/>
  <c r="SD17" i="16"/>
  <c r="SC17" i="16"/>
  <c r="SB17" i="16"/>
  <c r="SA17" i="16"/>
  <c r="RZ17" i="16"/>
  <c r="RY17" i="16"/>
  <c r="RX17" i="16"/>
  <c r="RW17" i="16"/>
  <c r="RV17" i="16"/>
  <c r="RU17" i="16"/>
  <c r="RJ17" i="16"/>
  <c r="RI17" i="16"/>
  <c r="RH17" i="16"/>
  <c r="RG17" i="16"/>
  <c r="RF17" i="16"/>
  <c r="RE17" i="16"/>
  <c r="RD17" i="16"/>
  <c r="RC17" i="16"/>
  <c r="RB17" i="16"/>
  <c r="RA17" i="16"/>
  <c r="QZ17" i="16"/>
  <c r="QY17" i="16"/>
  <c r="QX17" i="16"/>
  <c r="QW17" i="16"/>
  <c r="QV17" i="16"/>
  <c r="QU17" i="16"/>
  <c r="QT17" i="16"/>
  <c r="QS17" i="16"/>
  <c r="QR17" i="16"/>
  <c r="QQ17" i="16"/>
  <c r="QP17" i="16"/>
  <c r="QO17" i="16"/>
  <c r="QN17" i="16"/>
  <c r="QM17" i="16"/>
  <c r="QL17" i="16"/>
  <c r="QK17" i="16"/>
  <c r="QJ17" i="16"/>
  <c r="QI17" i="16"/>
  <c r="QH17" i="16"/>
  <c r="QG17" i="16"/>
  <c r="QF17" i="16"/>
  <c r="QE17" i="16"/>
  <c r="QD17" i="16"/>
  <c r="QC17" i="16"/>
  <c r="QB17" i="16"/>
  <c r="QA17" i="16"/>
  <c r="PZ17" i="16"/>
  <c r="PY17" i="16"/>
  <c r="PX17" i="16"/>
  <c r="PW17" i="16"/>
  <c r="PV17" i="16"/>
  <c r="PU17" i="16"/>
  <c r="PT17" i="16"/>
  <c r="PS17" i="16"/>
  <c r="PR17" i="16"/>
  <c r="PQ17" i="16"/>
  <c r="PP17" i="16"/>
  <c r="PO17" i="16"/>
  <c r="PN17" i="16"/>
  <c r="PM17" i="16"/>
  <c r="PL17" i="16"/>
  <c r="PK17" i="16"/>
  <c r="PJ17" i="16"/>
  <c r="PI17" i="16"/>
  <c r="PH17" i="16"/>
  <c r="PG17" i="16"/>
  <c r="PF17" i="16"/>
  <c r="PE17" i="16"/>
  <c r="PD17" i="16"/>
  <c r="PC17" i="16"/>
  <c r="PB17" i="16"/>
  <c r="PA17" i="16"/>
  <c r="OZ17" i="16"/>
  <c r="OY17" i="16"/>
  <c r="OX17" i="16"/>
  <c r="OW17" i="16"/>
  <c r="OV17" i="16"/>
  <c r="OU17" i="16"/>
  <c r="OT17" i="16"/>
  <c r="OS17" i="16"/>
  <c r="OR17" i="16"/>
  <c r="OQ17" i="16"/>
  <c r="OP17" i="16"/>
  <c r="OO17" i="16"/>
  <c r="ON17" i="16"/>
  <c r="OM17" i="16"/>
  <c r="OL17" i="16"/>
  <c r="OK17" i="16"/>
  <c r="OJ17" i="16"/>
  <c r="OI17" i="16"/>
  <c r="OH17" i="16"/>
  <c r="NV17" i="16"/>
  <c r="NU17" i="16"/>
  <c r="NT17" i="16"/>
  <c r="NS17" i="16"/>
  <c r="NR17" i="16"/>
  <c r="NQ17" i="16"/>
  <c r="NP17" i="16"/>
  <c r="NO17" i="16"/>
  <c r="NN17" i="16"/>
  <c r="NM17" i="16"/>
  <c r="NL17" i="16"/>
  <c r="NK17" i="16"/>
  <c r="NJ17" i="16"/>
  <c r="NI17" i="16"/>
  <c r="NH17" i="16"/>
  <c r="NG17" i="16"/>
  <c r="NF17" i="16"/>
  <c r="NE17" i="16"/>
  <c r="ND17" i="16"/>
  <c r="NC17" i="16"/>
  <c r="NB17" i="16"/>
  <c r="NA17" i="16"/>
  <c r="MZ17" i="16"/>
  <c r="MY17" i="16"/>
  <c r="MX17" i="16"/>
  <c r="MW17" i="16"/>
  <c r="MV17" i="16"/>
  <c r="MU17" i="16"/>
  <c r="MT17" i="16"/>
  <c r="MS17" i="16"/>
  <c r="MR17" i="16"/>
  <c r="MQ17" i="16"/>
  <c r="MP17" i="16"/>
  <c r="MO17" i="16"/>
  <c r="MN17" i="16"/>
  <c r="MM17" i="16"/>
  <c r="ML17" i="16"/>
  <c r="MK17" i="16"/>
  <c r="MJ17" i="16"/>
  <c r="MI17" i="16"/>
  <c r="MH17" i="16"/>
  <c r="MG17" i="16"/>
  <c r="MF17" i="16"/>
  <c r="ME17" i="16"/>
  <c r="MD17" i="16"/>
  <c r="MC17" i="16"/>
  <c r="MB17" i="16"/>
  <c r="MA17" i="16"/>
  <c r="LZ17" i="16"/>
  <c r="LY17" i="16"/>
  <c r="LX17" i="16"/>
  <c r="LW17" i="16"/>
  <c r="LV17" i="16"/>
  <c r="LU17" i="16"/>
  <c r="LT17" i="16"/>
  <c r="LS17" i="16"/>
  <c r="LR17" i="16"/>
  <c r="LQ17" i="16"/>
  <c r="LP17" i="16"/>
  <c r="LO17" i="16"/>
  <c r="LN17" i="16"/>
  <c r="LM17" i="16"/>
  <c r="LL17" i="16"/>
  <c r="LK17" i="16"/>
  <c r="LJ17" i="16"/>
  <c r="LI17" i="16"/>
  <c r="LH17" i="16"/>
  <c r="LG17" i="16"/>
  <c r="LF17" i="16"/>
  <c r="LE17" i="16"/>
  <c r="LD17" i="16"/>
  <c r="LC17" i="16"/>
  <c r="LB17" i="16"/>
  <c r="LA17" i="16"/>
  <c r="KZ17" i="16"/>
  <c r="KY17" i="16"/>
  <c r="KX17" i="16"/>
  <c r="KW17" i="16"/>
  <c r="KV17" i="16"/>
  <c r="KU17" i="16"/>
  <c r="KT17" i="16"/>
  <c r="KS17" i="16"/>
  <c r="GU17" i="16"/>
  <c r="GT17" i="16"/>
  <c r="GS17" i="16"/>
  <c r="GR17" i="16"/>
  <c r="GQ17" i="16"/>
  <c r="GP17" i="16"/>
  <c r="GO17" i="16"/>
  <c r="GN17" i="16"/>
  <c r="GM17" i="16"/>
  <c r="GL17" i="16"/>
  <c r="GK17" i="16"/>
  <c r="GJ17" i="16"/>
  <c r="GI17" i="16"/>
  <c r="GH17" i="16"/>
  <c r="GG17" i="16"/>
  <c r="GF17" i="16"/>
  <c r="GE17" i="16"/>
  <c r="GD17" i="16"/>
  <c r="GC17" i="16"/>
  <c r="GB17" i="16"/>
  <c r="GA17" i="16"/>
  <c r="FZ17" i="16"/>
  <c r="FY17" i="16"/>
  <c r="FX17" i="16"/>
  <c r="FW17" i="16"/>
  <c r="FV17" i="16"/>
  <c r="FU17" i="16"/>
  <c r="FT17" i="16"/>
  <c r="FS17" i="16"/>
  <c r="FR17" i="16"/>
  <c r="FQ17" i="16"/>
  <c r="FP17" i="16"/>
  <c r="FO17" i="16"/>
  <c r="FN17" i="16"/>
  <c r="FM17" i="16"/>
  <c r="FL17" i="16"/>
  <c r="FK17" i="16"/>
  <c r="FJ17" i="16"/>
  <c r="FI17" i="16"/>
  <c r="FH17" i="16"/>
  <c r="FG17" i="16"/>
  <c r="FF17" i="16"/>
  <c r="FE17" i="16"/>
  <c r="FD17" i="16"/>
  <c r="FC17" i="16"/>
  <c r="FB17" i="16"/>
  <c r="FA17" i="16"/>
  <c r="EZ17" i="16"/>
  <c r="EY17" i="16"/>
  <c r="EX17" i="16"/>
  <c r="EW17" i="16"/>
  <c r="EV17" i="16"/>
  <c r="EU17" i="16"/>
  <c r="ET17" i="16"/>
  <c r="ES17" i="16"/>
  <c r="ER17" i="16"/>
  <c r="EQ17" i="16"/>
  <c r="EP17" i="16"/>
  <c r="EO17" i="16"/>
  <c r="EN17" i="16"/>
  <c r="EM17" i="16"/>
  <c r="EL17" i="16"/>
  <c r="EK17" i="16"/>
  <c r="EJ17" i="16"/>
  <c r="EI17" i="16"/>
  <c r="EH17" i="16"/>
  <c r="EG17" i="16"/>
  <c r="EF17" i="16"/>
  <c r="EE17" i="16"/>
  <c r="ED17" i="16"/>
  <c r="EC17" i="16"/>
  <c r="EB17" i="16"/>
  <c r="EA17" i="16"/>
  <c r="DZ17" i="16"/>
  <c r="DY17" i="16"/>
  <c r="DX17" i="16"/>
  <c r="DW17" i="16"/>
  <c r="DV17" i="16"/>
  <c r="DU17" i="16"/>
  <c r="DT17" i="16"/>
  <c r="DS17" i="16"/>
  <c r="AFJ6" i="16"/>
  <c r="AFI6" i="16"/>
  <c r="AFH6" i="16"/>
  <c r="AFG6" i="16"/>
  <c r="AFF6" i="16"/>
  <c r="AFE6" i="16"/>
  <c r="AFD6" i="16"/>
  <c r="AFC6" i="16"/>
  <c r="AFB6" i="16"/>
  <c r="AFA6" i="16"/>
  <c r="AEZ6" i="16"/>
  <c r="AEY6" i="16"/>
  <c r="AEX6" i="16"/>
  <c r="AEW6" i="16"/>
  <c r="AEV6" i="16"/>
  <c r="AEU6" i="16"/>
  <c r="AET6" i="16"/>
  <c r="AES6" i="16"/>
  <c r="AER6" i="16"/>
  <c r="AEQ6" i="16"/>
  <c r="AEP6" i="16"/>
  <c r="AEO6" i="16"/>
  <c r="AEN6" i="16"/>
  <c r="AEM6" i="16"/>
  <c r="AEL6" i="16"/>
  <c r="AEK6" i="16"/>
  <c r="AEJ6" i="16"/>
  <c r="AEI6" i="16"/>
  <c r="AEH6" i="16"/>
  <c r="AEG6" i="16"/>
  <c r="AEF6" i="16"/>
  <c r="AEE6" i="16"/>
  <c r="AED6" i="16"/>
  <c r="AEC6" i="16"/>
  <c r="AEB6" i="16"/>
  <c r="AEA6" i="16"/>
  <c r="ADZ6" i="16"/>
  <c r="ADY6" i="16"/>
  <c r="ADX6" i="16"/>
  <c r="ADW6" i="16"/>
  <c r="ADV6" i="16"/>
  <c r="ADU6" i="16"/>
  <c r="ADT6" i="16"/>
  <c r="ADS6" i="16"/>
  <c r="ADR6" i="16"/>
  <c r="ADQ6" i="16"/>
  <c r="ADP6" i="16"/>
  <c r="ADO6" i="16"/>
  <c r="ADN6" i="16"/>
  <c r="ADM6" i="16"/>
  <c r="ADL6" i="16"/>
  <c r="ADK6" i="16"/>
  <c r="ADJ6" i="16"/>
  <c r="ADI6" i="16"/>
  <c r="ADH6" i="16"/>
  <c r="ADG6" i="16"/>
  <c r="ADF6" i="16"/>
  <c r="ADE6" i="16"/>
  <c r="ADD6" i="16"/>
  <c r="ADC6" i="16"/>
  <c r="ADB6" i="16"/>
  <c r="ADA6" i="16"/>
  <c r="ACZ6" i="16"/>
  <c r="ACY6" i="16"/>
  <c r="ACX6" i="16"/>
  <c r="ACW6" i="16"/>
  <c r="ACV6" i="16"/>
  <c r="ACU6" i="16"/>
  <c r="ACT6" i="16"/>
  <c r="ACS6" i="16"/>
  <c r="ACR6" i="16"/>
  <c r="ACQ6" i="16"/>
  <c r="ACP6" i="16"/>
  <c r="ACO6" i="16"/>
  <c r="ACN6" i="16"/>
  <c r="ACM6" i="16"/>
  <c r="ACL6" i="16"/>
  <c r="ACK6" i="16"/>
  <c r="ACJ6" i="16"/>
  <c r="ACI6" i="16"/>
  <c r="ACH6" i="16"/>
  <c r="ACG6" i="16"/>
  <c r="ABW6" i="16"/>
  <c r="ABV6" i="16"/>
  <c r="ABU6" i="16"/>
  <c r="ABT6" i="16"/>
  <c r="ABS6" i="16"/>
  <c r="ABR6" i="16"/>
  <c r="ABQ6" i="16"/>
  <c r="ABP6" i="16"/>
  <c r="ABO6" i="16"/>
  <c r="ABN6" i="16"/>
  <c r="ABM6" i="16"/>
  <c r="ABL6" i="16"/>
  <c r="ABK6" i="16"/>
  <c r="ABJ6" i="16"/>
  <c r="ABI6" i="16"/>
  <c r="ABH6" i="16"/>
  <c r="ABG6" i="16"/>
  <c r="ABF6" i="16"/>
  <c r="ABE6" i="16"/>
  <c r="ABD6" i="16"/>
  <c r="ABC6" i="16"/>
  <c r="ABB6" i="16"/>
  <c r="ABA6" i="16"/>
  <c r="AAZ6" i="16"/>
  <c r="AAY6" i="16"/>
  <c r="AAX6" i="16"/>
  <c r="AAW6" i="16"/>
  <c r="AAV6" i="16"/>
  <c r="AAU6" i="16"/>
  <c r="AAT6" i="16"/>
  <c r="AAS6" i="16"/>
  <c r="AAR6" i="16"/>
  <c r="AAQ6" i="16"/>
  <c r="AAP6" i="16"/>
  <c r="AAO6" i="16"/>
  <c r="AAN6" i="16"/>
  <c r="AAM6" i="16"/>
  <c r="AAL6" i="16"/>
  <c r="AAK6" i="16"/>
  <c r="AAJ6" i="16"/>
  <c r="AAI6" i="16"/>
  <c r="AAH6" i="16"/>
  <c r="AAG6" i="16"/>
  <c r="AAF6" i="16"/>
  <c r="AAE6" i="16"/>
  <c r="AAD6" i="16"/>
  <c r="AAC6" i="16"/>
  <c r="AAB6" i="16"/>
  <c r="AAA6" i="16"/>
  <c r="ZZ6" i="16"/>
  <c r="ZY6" i="16"/>
  <c r="ZX6" i="16"/>
  <c r="ZW6" i="16"/>
  <c r="ZV6" i="16"/>
  <c r="ZU6" i="16"/>
  <c r="ZT6" i="16"/>
  <c r="ZS6" i="16"/>
  <c r="ZR6" i="16"/>
  <c r="ZQ6" i="16"/>
  <c r="ZP6" i="16"/>
  <c r="ZO6" i="16"/>
  <c r="ZN6" i="16"/>
  <c r="ZM6" i="16"/>
  <c r="ZL6" i="16"/>
  <c r="ZK6" i="16"/>
  <c r="ZJ6" i="16"/>
  <c r="ZI6" i="16"/>
  <c r="ZH6" i="16"/>
  <c r="ZG6" i="16"/>
  <c r="ZF6" i="16"/>
  <c r="ZE6" i="16"/>
  <c r="ZD6" i="16"/>
  <c r="ZC6" i="16"/>
  <c r="ZB6" i="16"/>
  <c r="ZA6" i="16"/>
  <c r="YZ6" i="16"/>
  <c r="YY6" i="16"/>
  <c r="YX6" i="16"/>
  <c r="YW6" i="16"/>
  <c r="YV6" i="16"/>
  <c r="YU6" i="16"/>
  <c r="YT6" i="16"/>
  <c r="YJ6" i="16"/>
  <c r="YI6" i="16"/>
  <c r="YH6" i="16"/>
  <c r="YG6" i="16"/>
  <c r="YF6" i="16"/>
  <c r="YE6" i="16"/>
  <c r="YD6" i="16"/>
  <c r="YC6" i="16"/>
  <c r="YB6" i="16"/>
  <c r="YA6" i="16"/>
  <c r="XZ6" i="16"/>
  <c r="XY6" i="16"/>
  <c r="XX6" i="16"/>
  <c r="XW6" i="16"/>
  <c r="XV6" i="16"/>
  <c r="XU6" i="16"/>
  <c r="XT6" i="16"/>
  <c r="XS6" i="16"/>
  <c r="XR6" i="16"/>
  <c r="XQ6" i="16"/>
  <c r="XP6" i="16"/>
  <c r="XO6" i="16"/>
  <c r="XN6" i="16"/>
  <c r="XM6" i="16"/>
  <c r="XL6" i="16"/>
  <c r="XK6" i="16"/>
  <c r="XJ6" i="16"/>
  <c r="XI6" i="16"/>
  <c r="XH6" i="16"/>
  <c r="XG6" i="16"/>
  <c r="XF6" i="16"/>
  <c r="XE6" i="16"/>
  <c r="XD6" i="16"/>
  <c r="XC6" i="16"/>
  <c r="XB6" i="16"/>
  <c r="XA6" i="16"/>
  <c r="WZ6" i="16"/>
  <c r="WY6" i="16"/>
  <c r="WX6" i="16"/>
  <c r="WW6" i="16"/>
  <c r="WV6" i="16"/>
  <c r="WU6" i="16"/>
  <c r="WT6" i="16"/>
  <c r="WS6" i="16"/>
  <c r="WR6" i="16"/>
  <c r="WQ6" i="16"/>
  <c r="WP6" i="16"/>
  <c r="WO6" i="16"/>
  <c r="WN6" i="16"/>
  <c r="WM6" i="16"/>
  <c r="WL6" i="16"/>
  <c r="WK6" i="16"/>
  <c r="WJ6" i="16"/>
  <c r="WI6" i="16"/>
  <c r="WH6" i="16"/>
  <c r="WG6" i="16"/>
  <c r="WF6" i="16"/>
  <c r="WE6" i="16"/>
  <c r="WD6" i="16"/>
  <c r="WC6" i="16"/>
  <c r="WB6" i="16"/>
  <c r="WA6" i="16"/>
  <c r="VZ6" i="16"/>
  <c r="VY6" i="16"/>
  <c r="VX6" i="16"/>
  <c r="VW6" i="16"/>
  <c r="VV6" i="16"/>
  <c r="VU6" i="16"/>
  <c r="VT6" i="16"/>
  <c r="VS6" i="16"/>
  <c r="VR6" i="16"/>
  <c r="VQ6" i="16"/>
  <c r="VP6" i="16"/>
  <c r="VO6" i="16"/>
  <c r="VN6" i="16"/>
  <c r="VM6" i="16"/>
  <c r="VL6" i="16"/>
  <c r="VK6" i="16"/>
  <c r="VJ6" i="16"/>
  <c r="VI6" i="16"/>
  <c r="VH6" i="16"/>
  <c r="VG6" i="16"/>
  <c r="UW6" i="16"/>
  <c r="UV6" i="16"/>
  <c r="UU6" i="16"/>
  <c r="UT6" i="16"/>
  <c r="US6" i="16"/>
  <c r="UR6" i="16"/>
  <c r="UQ6" i="16"/>
  <c r="UP6" i="16"/>
  <c r="UO6" i="16"/>
  <c r="UN6" i="16"/>
  <c r="UM6" i="16"/>
  <c r="UL6" i="16"/>
  <c r="UK6" i="16"/>
  <c r="UJ6" i="16"/>
  <c r="UI6" i="16"/>
  <c r="UH6" i="16"/>
  <c r="UG6" i="16"/>
  <c r="UF6" i="16"/>
  <c r="UE6" i="16"/>
  <c r="UD6" i="16"/>
  <c r="UC6" i="16"/>
  <c r="UB6" i="16"/>
  <c r="UA6" i="16"/>
  <c r="TZ6" i="16"/>
  <c r="TY6" i="16"/>
  <c r="TX6" i="16"/>
  <c r="TW6" i="16"/>
  <c r="TV6" i="16"/>
  <c r="TU6" i="16"/>
  <c r="TT6" i="16"/>
  <c r="TS6" i="16"/>
  <c r="TR6" i="16"/>
  <c r="TQ6" i="16"/>
  <c r="TP6" i="16"/>
  <c r="TO6" i="16"/>
  <c r="TN6" i="16"/>
  <c r="TM6" i="16"/>
  <c r="TL6" i="16"/>
  <c r="TK6" i="16"/>
  <c r="TJ6" i="16"/>
  <c r="TI6" i="16"/>
  <c r="TH6" i="16"/>
  <c r="TG6" i="16"/>
  <c r="TF6" i="16"/>
  <c r="TE6" i="16"/>
  <c r="TD6" i="16"/>
  <c r="TC6" i="16"/>
  <c r="TB6" i="16"/>
  <c r="TA6" i="16"/>
  <c r="SZ6" i="16"/>
  <c r="SY6" i="16"/>
  <c r="SX6" i="16"/>
  <c r="SW6" i="16"/>
  <c r="SV6" i="16"/>
  <c r="SU6" i="16"/>
  <c r="ST6" i="16"/>
  <c r="SS6" i="16"/>
  <c r="SR6" i="16"/>
  <c r="SQ6" i="16"/>
  <c r="SP6" i="16"/>
  <c r="SO6" i="16"/>
  <c r="SN6" i="16"/>
  <c r="SM6" i="16"/>
  <c r="SL6" i="16"/>
  <c r="SK6" i="16"/>
  <c r="SJ6" i="16"/>
  <c r="SI6" i="16"/>
  <c r="SH6" i="16"/>
  <c r="SG6" i="16"/>
  <c r="SF6" i="16"/>
  <c r="SE6" i="16"/>
  <c r="SD6" i="16"/>
  <c r="SC6" i="16"/>
  <c r="SB6" i="16"/>
  <c r="SA6" i="16"/>
  <c r="RZ6" i="16"/>
  <c r="RY6" i="16"/>
  <c r="RX6" i="16"/>
  <c r="RW6" i="16"/>
  <c r="RV6" i="16"/>
  <c r="RU6" i="16"/>
  <c r="RT6" i="16"/>
  <c r="RJ6" i="16"/>
  <c r="RI6" i="16"/>
  <c r="RH6" i="16"/>
  <c r="RG6" i="16"/>
  <c r="RF6" i="16"/>
  <c r="RE6" i="16"/>
  <c r="RD6" i="16"/>
  <c r="RC6" i="16"/>
  <c r="RB6" i="16"/>
  <c r="RA6" i="16"/>
  <c r="QZ6" i="16"/>
  <c r="QY6" i="16"/>
  <c r="QX6" i="16"/>
  <c r="QW6" i="16"/>
  <c r="QV6" i="16"/>
  <c r="QU6" i="16"/>
  <c r="QT6" i="16"/>
  <c r="QS6" i="16"/>
  <c r="QR6" i="16"/>
  <c r="QQ6" i="16"/>
  <c r="QP6" i="16"/>
  <c r="QO6" i="16"/>
  <c r="QN6" i="16"/>
  <c r="QM6" i="16"/>
  <c r="QL6" i="16"/>
  <c r="QK6" i="16"/>
  <c r="QJ6" i="16"/>
  <c r="QI6" i="16"/>
  <c r="QH6" i="16"/>
  <c r="QG6" i="16"/>
  <c r="QF6" i="16"/>
  <c r="QE6" i="16"/>
  <c r="QD6" i="16"/>
  <c r="QC6" i="16"/>
  <c r="QB6" i="16"/>
  <c r="QA6" i="16"/>
  <c r="PZ6" i="16"/>
  <c r="PY6" i="16"/>
  <c r="PX6" i="16"/>
  <c r="PW6" i="16"/>
  <c r="PV6" i="16"/>
  <c r="PU6" i="16"/>
  <c r="PT6" i="16"/>
  <c r="PS6" i="16"/>
  <c r="PR6" i="16"/>
  <c r="PQ6" i="16"/>
  <c r="PP6" i="16"/>
  <c r="PO6" i="16"/>
  <c r="PN6" i="16"/>
  <c r="PM6" i="16"/>
  <c r="PL6" i="16"/>
  <c r="PK6" i="16"/>
  <c r="PJ6" i="16"/>
  <c r="PI6" i="16"/>
  <c r="PH6" i="16"/>
  <c r="PG6" i="16"/>
  <c r="PF6" i="16"/>
  <c r="PE6" i="16"/>
  <c r="PD6" i="16"/>
  <c r="PC6" i="16"/>
  <c r="PB6" i="16"/>
  <c r="PA6" i="16"/>
  <c r="OZ6" i="16"/>
  <c r="OY6" i="16"/>
  <c r="OX6" i="16"/>
  <c r="OW6" i="16"/>
  <c r="OV6" i="16"/>
  <c r="OU6" i="16"/>
  <c r="OT6" i="16"/>
  <c r="OS6" i="16"/>
  <c r="OR6" i="16"/>
  <c r="OQ6" i="16"/>
  <c r="OP6" i="16"/>
  <c r="OO6" i="16"/>
  <c r="ON6" i="16"/>
  <c r="OM6" i="16"/>
  <c r="OL6" i="16"/>
  <c r="OK6" i="16"/>
  <c r="OJ6" i="16"/>
  <c r="OI6" i="16"/>
  <c r="OH6" i="16"/>
  <c r="OG6" i="16"/>
  <c r="NV6" i="16"/>
  <c r="NU6" i="16"/>
  <c r="NT6" i="16"/>
  <c r="NS6" i="16"/>
  <c r="NR6" i="16"/>
  <c r="NQ6" i="16"/>
  <c r="NP6" i="16"/>
  <c r="NO6" i="16"/>
  <c r="NN6" i="16"/>
  <c r="NM6" i="16"/>
  <c r="NL6" i="16"/>
  <c r="NK6" i="16"/>
  <c r="NJ6" i="16"/>
  <c r="NI6" i="16"/>
  <c r="NH6" i="16"/>
  <c r="NG6" i="16"/>
  <c r="NF6" i="16"/>
  <c r="NE6" i="16"/>
  <c r="ND6" i="16"/>
  <c r="NC6" i="16"/>
  <c r="NB6" i="16"/>
  <c r="NA6" i="16"/>
  <c r="MZ6" i="16"/>
  <c r="MY6" i="16"/>
  <c r="MX6" i="16"/>
  <c r="MW6" i="16"/>
  <c r="MV6" i="16"/>
  <c r="MU6" i="16"/>
  <c r="MT6" i="16"/>
  <c r="MS6" i="16"/>
  <c r="MR6" i="16"/>
  <c r="MQ6" i="16"/>
  <c r="MP6" i="16"/>
  <c r="MO6" i="16"/>
  <c r="MN6" i="16"/>
  <c r="MM6" i="16"/>
  <c r="ML6" i="16"/>
  <c r="MK6" i="16"/>
  <c r="MJ6" i="16"/>
  <c r="MI6" i="16"/>
  <c r="MH6" i="16"/>
  <c r="MG6" i="16"/>
  <c r="MF6" i="16"/>
  <c r="ME6" i="16"/>
  <c r="MD6" i="16"/>
  <c r="MC6" i="16"/>
  <c r="MB6" i="16"/>
  <c r="MA6" i="16"/>
  <c r="LZ6" i="16"/>
  <c r="LY6" i="16"/>
  <c r="LX6" i="16"/>
  <c r="LW6" i="16"/>
  <c r="LV6" i="16"/>
  <c r="LU6" i="16"/>
  <c r="LT6" i="16"/>
  <c r="LS6" i="16"/>
  <c r="LR6" i="16"/>
  <c r="LQ6" i="16"/>
  <c r="LP6" i="16"/>
  <c r="LO6" i="16"/>
  <c r="LN6" i="16"/>
  <c r="LM6" i="16"/>
  <c r="LL6" i="16"/>
  <c r="LK6" i="16"/>
  <c r="LJ6" i="16"/>
  <c r="LI6" i="16"/>
  <c r="LH6" i="16"/>
  <c r="LG6" i="16"/>
  <c r="LF6" i="16"/>
  <c r="LE6" i="16"/>
  <c r="LD6" i="16"/>
  <c r="LC6" i="16"/>
  <c r="LB6" i="16"/>
  <c r="LA6" i="16"/>
  <c r="KZ6" i="16"/>
  <c r="KY6" i="16"/>
  <c r="KX6" i="16"/>
  <c r="KW6" i="16"/>
  <c r="KV6" i="16"/>
  <c r="KU6" i="16"/>
  <c r="KT6" i="16"/>
  <c r="KS6" i="16"/>
  <c r="GU6" i="16"/>
  <c r="GT6" i="16"/>
  <c r="GS6" i="16"/>
  <c r="GR6" i="16"/>
  <c r="GQ6" i="16"/>
  <c r="GP6" i="16"/>
  <c r="GO6" i="16"/>
  <c r="GN6" i="16"/>
  <c r="GM6" i="16"/>
  <c r="GL6" i="16"/>
  <c r="GK6" i="16"/>
  <c r="GJ6" i="16"/>
  <c r="GI6" i="16"/>
  <c r="GH6" i="16"/>
  <c r="GG6" i="16"/>
  <c r="GF6" i="16"/>
  <c r="GE6" i="16"/>
  <c r="GD6" i="16"/>
  <c r="GC6" i="16"/>
  <c r="GB6" i="16"/>
  <c r="GA6" i="16"/>
  <c r="FZ6" i="16"/>
  <c r="FY6" i="16"/>
  <c r="FX6" i="16"/>
  <c r="FW6" i="16"/>
  <c r="FV6" i="16"/>
  <c r="FU6" i="16"/>
  <c r="FT6" i="16"/>
  <c r="FS6" i="16"/>
  <c r="FR6" i="16"/>
  <c r="FQ6" i="16"/>
  <c r="FP6" i="16"/>
  <c r="FO6" i="16"/>
  <c r="FN6" i="16"/>
  <c r="FM6" i="16"/>
  <c r="FL6" i="16"/>
  <c r="FK6" i="16"/>
  <c r="FJ6" i="16"/>
  <c r="FI6" i="16"/>
  <c r="FH6" i="16"/>
  <c r="FG6" i="16"/>
  <c r="FF6" i="16"/>
  <c r="FE6" i="16"/>
  <c r="FD6" i="16"/>
  <c r="FC6" i="16"/>
  <c r="FB6" i="16"/>
  <c r="FA6" i="16"/>
  <c r="EZ6" i="16"/>
  <c r="EY6" i="16"/>
  <c r="EX6" i="16"/>
  <c r="EW6" i="16"/>
  <c r="EV6" i="16"/>
  <c r="EU6" i="16"/>
  <c r="ET6" i="16"/>
  <c r="ES6" i="16"/>
  <c r="ER6" i="16"/>
  <c r="EQ6" i="16"/>
  <c r="EP6" i="16"/>
  <c r="EO6" i="16"/>
  <c r="EN6" i="16"/>
  <c r="EM6" i="16"/>
  <c r="EL6" i="16"/>
  <c r="EK6" i="16"/>
  <c r="EJ6" i="16"/>
  <c r="EI6" i="16"/>
  <c r="EH6" i="16"/>
  <c r="EG6" i="16"/>
  <c r="EF6" i="16"/>
  <c r="EE6" i="16"/>
  <c r="ED6" i="16"/>
  <c r="EC6" i="16"/>
  <c r="EB6" i="16"/>
  <c r="EA6" i="16"/>
  <c r="DZ6" i="16"/>
  <c r="DY6" i="16"/>
  <c r="DX6" i="16"/>
  <c r="DW6" i="16"/>
  <c r="DV6" i="16"/>
  <c r="DU6" i="16"/>
  <c r="DT6" i="16"/>
  <c r="DS6" i="16"/>
  <c r="DR6" i="16"/>
  <c r="AFJ4" i="16"/>
  <c r="AFI4" i="16"/>
  <c r="AFH4" i="16"/>
  <c r="AFG4" i="16"/>
  <c r="AFF4" i="16"/>
  <c r="AFE4" i="16"/>
  <c r="AFD4" i="16"/>
  <c r="AFC4" i="16"/>
  <c r="AFB4" i="16"/>
  <c r="AFA4" i="16"/>
  <c r="AEZ4" i="16"/>
  <c r="AEY4" i="16"/>
  <c r="AEX4" i="16"/>
  <c r="AEW4" i="16"/>
  <c r="AEV4" i="16"/>
  <c r="AEU4" i="16"/>
  <c r="AET4" i="16"/>
  <c r="AES4" i="16"/>
  <c r="AER4" i="16"/>
  <c r="AEQ4" i="16"/>
  <c r="AEP4" i="16"/>
  <c r="AEO4" i="16"/>
  <c r="AEN4" i="16"/>
  <c r="AEM4" i="16"/>
  <c r="AEL4" i="16"/>
  <c r="AEK4" i="16"/>
  <c r="AEJ4" i="16"/>
  <c r="AEI4" i="16"/>
  <c r="AEH4" i="16"/>
  <c r="AEG4" i="16"/>
  <c r="AEF4" i="16"/>
  <c r="AEE4" i="16"/>
  <c r="AED4" i="16"/>
  <c r="AEC4" i="16"/>
  <c r="AEB4" i="16"/>
  <c r="AEA4" i="16"/>
  <c r="ADZ4" i="16"/>
  <c r="ADY4" i="16"/>
  <c r="ADX4" i="16"/>
  <c r="ADW4" i="16"/>
  <c r="ADV4" i="16"/>
  <c r="ADU4" i="16"/>
  <c r="ADT4" i="16"/>
  <c r="ADS4" i="16"/>
  <c r="ADR4" i="16"/>
  <c r="ADQ4" i="16"/>
  <c r="ADP4" i="16"/>
  <c r="ADO4" i="16"/>
  <c r="ADN4" i="16"/>
  <c r="ADM4" i="16"/>
  <c r="ADL4" i="16"/>
  <c r="ADK4" i="16"/>
  <c r="ADJ4" i="16"/>
  <c r="ADI4" i="16"/>
  <c r="ADH4" i="16"/>
  <c r="ADG4" i="16"/>
  <c r="ADF4" i="16"/>
  <c r="ADE4" i="16"/>
  <c r="ADD4" i="16"/>
  <c r="ADC4" i="16"/>
  <c r="ADB4" i="16"/>
  <c r="ADA4" i="16"/>
  <c r="ACZ4" i="16"/>
  <c r="ACY4" i="16"/>
  <c r="ACX4" i="16"/>
  <c r="ACW4" i="16"/>
  <c r="ACV4" i="16"/>
  <c r="ACU4" i="16"/>
  <c r="ACT4" i="16"/>
  <c r="ACS4" i="16"/>
  <c r="ACR4" i="16"/>
  <c r="ACQ4" i="16"/>
  <c r="ACP4" i="16"/>
  <c r="ACO4" i="16"/>
  <c r="ACN4" i="16"/>
  <c r="ACM4" i="16"/>
  <c r="ACL4" i="16"/>
  <c r="ACK4" i="16"/>
  <c r="ACJ4" i="16"/>
  <c r="ACI4" i="16"/>
  <c r="ACH4" i="16"/>
  <c r="ABW4" i="16"/>
  <c r="ABV4" i="16"/>
  <c r="ABU4" i="16"/>
  <c r="ABT4" i="16"/>
  <c r="ABS4" i="16"/>
  <c r="ABR4" i="16"/>
  <c r="ABQ4" i="16"/>
  <c r="ABP4" i="16"/>
  <c r="ABO4" i="16"/>
  <c r="ABN4" i="16"/>
  <c r="ABM4" i="16"/>
  <c r="ABL4" i="16"/>
  <c r="ABK4" i="16"/>
  <c r="ABJ4" i="16"/>
  <c r="ABI4" i="16"/>
  <c r="ABH4" i="16"/>
  <c r="ABG4" i="16"/>
  <c r="ABF4" i="16"/>
  <c r="ABE4" i="16"/>
  <c r="ABD4" i="16"/>
  <c r="ABC4" i="16"/>
  <c r="ABB4" i="16"/>
  <c r="ABA4" i="16"/>
  <c r="AAZ4" i="16"/>
  <c r="AAY4" i="16"/>
  <c r="AAX4" i="16"/>
  <c r="AAW4" i="16"/>
  <c r="AAV4" i="16"/>
  <c r="AAU4" i="16"/>
  <c r="AAT4" i="16"/>
  <c r="AAS4" i="16"/>
  <c r="AAR4" i="16"/>
  <c r="AAQ4" i="16"/>
  <c r="AAP4" i="16"/>
  <c r="AAO4" i="16"/>
  <c r="AAN4" i="16"/>
  <c r="AAM4" i="16"/>
  <c r="AAL4" i="16"/>
  <c r="AAK4" i="16"/>
  <c r="AAJ4" i="16"/>
  <c r="AAI4" i="16"/>
  <c r="AAH4" i="16"/>
  <c r="AAG4" i="16"/>
  <c r="AAF4" i="16"/>
  <c r="AAE4" i="16"/>
  <c r="AAD4" i="16"/>
  <c r="AAC4" i="16"/>
  <c r="AAB4" i="16"/>
  <c r="AAA4" i="16"/>
  <c r="ZZ4" i="16"/>
  <c r="ZY4" i="16"/>
  <c r="ZX4" i="16"/>
  <c r="ZW4" i="16"/>
  <c r="ZV4" i="16"/>
  <c r="ZU4" i="16"/>
  <c r="ZT4" i="16"/>
  <c r="ZS4" i="16"/>
  <c r="ZR4" i="16"/>
  <c r="ZQ4" i="16"/>
  <c r="ZP4" i="16"/>
  <c r="ZO4" i="16"/>
  <c r="ZN4" i="16"/>
  <c r="ZM4" i="16"/>
  <c r="ZL4" i="16"/>
  <c r="ZK4" i="16"/>
  <c r="ZJ4" i="16"/>
  <c r="ZI4" i="16"/>
  <c r="ZH4" i="16"/>
  <c r="ZG4" i="16"/>
  <c r="ZF4" i="16"/>
  <c r="ZE4" i="16"/>
  <c r="ZD4" i="16"/>
  <c r="ZC4" i="16"/>
  <c r="ZB4" i="16"/>
  <c r="ZA4" i="16"/>
  <c r="YZ4" i="16"/>
  <c r="YY4" i="16"/>
  <c r="YX4" i="16"/>
  <c r="YW4" i="16"/>
  <c r="YV4" i="16"/>
  <c r="YU4" i="16"/>
  <c r="YJ4" i="16"/>
  <c r="YI4" i="16"/>
  <c r="YH4" i="16"/>
  <c r="YG4" i="16"/>
  <c r="YF4" i="16"/>
  <c r="YE4" i="16"/>
  <c r="YD4" i="16"/>
  <c r="YC4" i="16"/>
  <c r="YB4" i="16"/>
  <c r="YA4" i="16"/>
  <c r="XZ4" i="16"/>
  <c r="XY4" i="16"/>
  <c r="XX4" i="16"/>
  <c r="XW4" i="16"/>
  <c r="XV4" i="16"/>
  <c r="XU4" i="16"/>
  <c r="XT4" i="16"/>
  <c r="XS4" i="16"/>
  <c r="XR4" i="16"/>
  <c r="XQ4" i="16"/>
  <c r="XP4" i="16"/>
  <c r="XO4" i="16"/>
  <c r="XN4" i="16"/>
  <c r="XM4" i="16"/>
  <c r="XL4" i="16"/>
  <c r="XK4" i="16"/>
  <c r="XJ4" i="16"/>
  <c r="XI4" i="16"/>
  <c r="XH4" i="16"/>
  <c r="XG4" i="16"/>
  <c r="XF4" i="16"/>
  <c r="XE4" i="16"/>
  <c r="XD4" i="16"/>
  <c r="XC4" i="16"/>
  <c r="XB4" i="16"/>
  <c r="XA4" i="16"/>
  <c r="WZ4" i="16"/>
  <c r="WY4" i="16"/>
  <c r="WX4" i="16"/>
  <c r="WW4" i="16"/>
  <c r="WV4" i="16"/>
  <c r="WU4" i="16"/>
  <c r="WT4" i="16"/>
  <c r="WS4" i="16"/>
  <c r="WR4" i="16"/>
  <c r="WQ4" i="16"/>
  <c r="WP4" i="16"/>
  <c r="WO4" i="16"/>
  <c r="WN4" i="16"/>
  <c r="WM4" i="16"/>
  <c r="WL4" i="16"/>
  <c r="WK4" i="16"/>
  <c r="WJ4" i="16"/>
  <c r="WI4" i="16"/>
  <c r="WH4" i="16"/>
  <c r="WG4" i="16"/>
  <c r="WF4" i="16"/>
  <c r="WE4" i="16"/>
  <c r="WD4" i="16"/>
  <c r="WC4" i="16"/>
  <c r="WB4" i="16"/>
  <c r="WA4" i="16"/>
  <c r="VZ4" i="16"/>
  <c r="VY4" i="16"/>
  <c r="VX4" i="16"/>
  <c r="VW4" i="16"/>
  <c r="VV4" i="16"/>
  <c r="VU4" i="16"/>
  <c r="VT4" i="16"/>
  <c r="VS4" i="16"/>
  <c r="VR4" i="16"/>
  <c r="VQ4" i="16"/>
  <c r="VP4" i="16"/>
  <c r="VO4" i="16"/>
  <c r="VN4" i="16"/>
  <c r="VM4" i="16"/>
  <c r="VL4" i="16"/>
  <c r="VK4" i="16"/>
  <c r="VJ4" i="16"/>
  <c r="VI4" i="16"/>
  <c r="UW4" i="16"/>
  <c r="UV4" i="16"/>
  <c r="UU4" i="16"/>
  <c r="UT4" i="16"/>
  <c r="US4" i="16"/>
  <c r="UR4" i="16"/>
  <c r="UQ4" i="16"/>
  <c r="UP4" i="16"/>
  <c r="UO4" i="16"/>
  <c r="UN4" i="16"/>
  <c r="UM4" i="16"/>
  <c r="UL4" i="16"/>
  <c r="UK4" i="16"/>
  <c r="UJ4" i="16"/>
  <c r="UI4" i="16"/>
  <c r="UH4" i="16"/>
  <c r="UG4" i="16"/>
  <c r="UF4" i="16"/>
  <c r="UE4" i="16"/>
  <c r="UD4" i="16"/>
  <c r="UC4" i="16"/>
  <c r="UB4" i="16"/>
  <c r="UA4" i="16"/>
  <c r="TZ4" i="16"/>
  <c r="TY4" i="16"/>
  <c r="TX4" i="16"/>
  <c r="TW4" i="16"/>
  <c r="TV4" i="16"/>
  <c r="TU4" i="16"/>
  <c r="TT4" i="16"/>
  <c r="TS4" i="16"/>
  <c r="TR4" i="16"/>
  <c r="TQ4" i="16"/>
  <c r="TP4" i="16"/>
  <c r="TO4" i="16"/>
  <c r="TN4" i="16"/>
  <c r="TM4" i="16"/>
  <c r="TL4" i="16"/>
  <c r="TK4" i="16"/>
  <c r="TJ4" i="16"/>
  <c r="TI4" i="16"/>
  <c r="TH4" i="16"/>
  <c r="TG4" i="16"/>
  <c r="TF4" i="16"/>
  <c r="TE4" i="16"/>
  <c r="TD4" i="16"/>
  <c r="TC4" i="16"/>
  <c r="TB4" i="16"/>
  <c r="TA4" i="16"/>
  <c r="SZ4" i="16"/>
  <c r="SY4" i="16"/>
  <c r="SX4" i="16"/>
  <c r="SW4" i="16"/>
  <c r="SV4" i="16"/>
  <c r="SU4" i="16"/>
  <c r="ST4" i="16"/>
  <c r="SS4" i="16"/>
  <c r="SR4" i="16"/>
  <c r="SQ4" i="16"/>
  <c r="SP4" i="16"/>
  <c r="SO4" i="16"/>
  <c r="SN4" i="16"/>
  <c r="SM4" i="16"/>
  <c r="SL4" i="16"/>
  <c r="SK4" i="16"/>
  <c r="SJ4" i="16"/>
  <c r="SI4" i="16"/>
  <c r="SH4" i="16"/>
  <c r="SG4" i="16"/>
  <c r="SF4" i="16"/>
  <c r="SE4" i="16"/>
  <c r="SD4" i="16"/>
  <c r="SC4" i="16"/>
  <c r="SB4" i="16"/>
  <c r="SA4" i="16"/>
  <c r="RZ4" i="16"/>
  <c r="RY4" i="16"/>
  <c r="RX4" i="16"/>
  <c r="RW4" i="16"/>
  <c r="RV4" i="16"/>
  <c r="RJ4" i="16"/>
  <c r="RI4" i="16"/>
  <c r="RH4" i="16"/>
  <c r="RG4" i="16"/>
  <c r="RF4" i="16"/>
  <c r="RE4" i="16"/>
  <c r="RD4" i="16"/>
  <c r="RC4" i="16"/>
  <c r="RB4" i="16"/>
  <c r="RA4" i="16"/>
  <c r="QZ4" i="16"/>
  <c r="QY4" i="16"/>
  <c r="QX4" i="16"/>
  <c r="QW4" i="16"/>
  <c r="QV4" i="16"/>
  <c r="QU4" i="16"/>
  <c r="QT4" i="16"/>
  <c r="QS4" i="16"/>
  <c r="QR4" i="16"/>
  <c r="QQ4" i="16"/>
  <c r="QP4" i="16"/>
  <c r="QO4" i="16"/>
  <c r="QN4" i="16"/>
  <c r="QM4" i="16"/>
  <c r="QL4" i="16"/>
  <c r="QK4" i="16"/>
  <c r="QJ4" i="16"/>
  <c r="QI4" i="16"/>
  <c r="QH4" i="16"/>
  <c r="QG4" i="16"/>
  <c r="QF4" i="16"/>
  <c r="QE4" i="16"/>
  <c r="QD4" i="16"/>
  <c r="QC4" i="16"/>
  <c r="QB4" i="16"/>
  <c r="QA4" i="16"/>
  <c r="PZ4" i="16"/>
  <c r="PY4" i="16"/>
  <c r="PX4" i="16"/>
  <c r="PW4" i="16"/>
  <c r="PV4" i="16"/>
  <c r="PU4" i="16"/>
  <c r="PT4" i="16"/>
  <c r="PS4" i="16"/>
  <c r="PR4" i="16"/>
  <c r="PQ4" i="16"/>
  <c r="PP4" i="16"/>
  <c r="PO4" i="16"/>
  <c r="PN4" i="16"/>
  <c r="PM4" i="16"/>
  <c r="PL4" i="16"/>
  <c r="PK4" i="16"/>
  <c r="PJ4" i="16"/>
  <c r="PI4" i="16"/>
  <c r="PH4" i="16"/>
  <c r="PG4" i="16"/>
  <c r="PF4" i="16"/>
  <c r="PE4" i="16"/>
  <c r="PD4" i="16"/>
  <c r="PC4" i="16"/>
  <c r="PB4" i="16"/>
  <c r="PA4" i="16"/>
  <c r="OZ4" i="16"/>
  <c r="OY4" i="16"/>
  <c r="OX4" i="16"/>
  <c r="OW4" i="16"/>
  <c r="OV4" i="16"/>
  <c r="OU4" i="16"/>
  <c r="OT4" i="16"/>
  <c r="OS4" i="16"/>
  <c r="OR4" i="16"/>
  <c r="OQ4" i="16"/>
  <c r="OP4" i="16"/>
  <c r="OO4" i="16"/>
  <c r="ON4" i="16"/>
  <c r="OM4" i="16"/>
  <c r="OL4" i="16"/>
  <c r="OK4" i="16"/>
  <c r="OJ4" i="16"/>
  <c r="OI4" i="16"/>
  <c r="OH4" i="16"/>
  <c r="NV4" i="16"/>
  <c r="NU4" i="16"/>
  <c r="NT4" i="16"/>
  <c r="NS4" i="16"/>
  <c r="NR4" i="16"/>
  <c r="NQ4" i="16"/>
  <c r="NP4" i="16"/>
  <c r="NO4" i="16"/>
  <c r="NN4" i="16"/>
  <c r="NM4" i="16"/>
  <c r="NL4" i="16"/>
  <c r="NK4" i="16"/>
  <c r="NJ4" i="16"/>
  <c r="NI4" i="16"/>
  <c r="NH4" i="16"/>
  <c r="NG4" i="16"/>
  <c r="NF4" i="16"/>
  <c r="NE4" i="16"/>
  <c r="ND4" i="16"/>
  <c r="NC4" i="16"/>
  <c r="NB4" i="16"/>
  <c r="NA4" i="16"/>
  <c r="MZ4" i="16"/>
  <c r="MY4" i="16"/>
  <c r="MX4" i="16"/>
  <c r="MW4" i="16"/>
  <c r="MV4" i="16"/>
  <c r="MU4" i="16"/>
  <c r="MT4" i="16"/>
  <c r="MS4" i="16"/>
  <c r="MR4" i="16"/>
  <c r="MQ4" i="16"/>
  <c r="MP4" i="16"/>
  <c r="MO4" i="16"/>
  <c r="MN4" i="16"/>
  <c r="MM4" i="16"/>
  <c r="ML4" i="16"/>
  <c r="MK4" i="16"/>
  <c r="MJ4" i="16"/>
  <c r="MI4" i="16"/>
  <c r="MH4" i="16"/>
  <c r="MG4" i="16"/>
  <c r="MF4" i="16"/>
  <c r="ME4" i="16"/>
  <c r="MD4" i="16"/>
  <c r="MC4" i="16"/>
  <c r="MB4" i="16"/>
  <c r="MA4" i="16"/>
  <c r="LZ4" i="16"/>
  <c r="LY4" i="16"/>
  <c r="LX4" i="16"/>
  <c r="LW4" i="16"/>
  <c r="LV4" i="16"/>
  <c r="LU4" i="16"/>
  <c r="LT4" i="16"/>
  <c r="LS4" i="16"/>
  <c r="LR4" i="16"/>
  <c r="LQ4" i="16"/>
  <c r="LP4" i="16"/>
  <c r="LO4" i="16"/>
  <c r="LN4" i="16"/>
  <c r="LM4" i="16"/>
  <c r="LL4" i="16"/>
  <c r="LK4" i="16"/>
  <c r="LJ4" i="16"/>
  <c r="LI4" i="16"/>
  <c r="LH4" i="16"/>
  <c r="LG4" i="16"/>
  <c r="LF4" i="16"/>
  <c r="LE4" i="16"/>
  <c r="LD4" i="16"/>
  <c r="LC4" i="16"/>
  <c r="LB4" i="16"/>
  <c r="LA4" i="16"/>
  <c r="KZ4" i="16"/>
  <c r="KY4" i="16"/>
  <c r="KX4" i="16"/>
  <c r="KW4" i="16"/>
  <c r="KV4" i="16"/>
  <c r="KU4" i="16"/>
  <c r="GU4" i="16"/>
  <c r="GT4" i="16"/>
  <c r="GS4" i="16"/>
  <c r="GR4" i="16"/>
  <c r="GQ4" i="16"/>
  <c r="GP4" i="16"/>
  <c r="GO4" i="16"/>
  <c r="GN4" i="16"/>
  <c r="GM4" i="16"/>
  <c r="GL4" i="16"/>
  <c r="GK4" i="16"/>
  <c r="GJ4" i="16"/>
  <c r="GI4" i="16"/>
  <c r="GH4" i="16"/>
  <c r="GG4" i="16"/>
  <c r="GF4" i="16"/>
  <c r="GE4" i="16"/>
  <c r="GD4" i="16"/>
  <c r="GC4" i="16"/>
  <c r="GB4" i="16"/>
  <c r="GA4" i="16"/>
  <c r="FZ4" i="16"/>
  <c r="FY4" i="16"/>
  <c r="FX4" i="16"/>
  <c r="FW4" i="16"/>
  <c r="FV4" i="16"/>
  <c r="FU4" i="16"/>
  <c r="FT4" i="16"/>
  <c r="FS4" i="16"/>
  <c r="FR4" i="16"/>
  <c r="FQ4" i="16"/>
  <c r="FP4" i="16"/>
  <c r="FO4" i="16"/>
  <c r="FN4" i="16"/>
  <c r="FM4" i="16"/>
  <c r="FL4" i="16"/>
  <c r="FK4" i="16"/>
  <c r="FJ4" i="16"/>
  <c r="FI4" i="16"/>
  <c r="FH4" i="16"/>
  <c r="FG4" i="16"/>
  <c r="FF4" i="16"/>
  <c r="FE4" i="16"/>
  <c r="FD4" i="16"/>
  <c r="FC4" i="16"/>
  <c r="FB4" i="16"/>
  <c r="FA4" i="16"/>
  <c r="EZ4" i="16"/>
  <c r="EY4" i="16"/>
  <c r="EX4" i="16"/>
  <c r="EW4" i="16"/>
  <c r="EV4" i="16"/>
  <c r="EU4" i="16"/>
  <c r="ET4" i="16"/>
  <c r="ES4" i="16"/>
  <c r="ER4" i="16"/>
  <c r="EQ4" i="16"/>
  <c r="EP4" i="16"/>
  <c r="EO4" i="16"/>
  <c r="EN4" i="16"/>
  <c r="EM4" i="16"/>
  <c r="EL4" i="16"/>
  <c r="EK4" i="16"/>
  <c r="EJ4" i="16"/>
  <c r="EI4" i="16"/>
  <c r="EH4" i="16"/>
  <c r="EG4" i="16"/>
  <c r="EF4" i="16"/>
  <c r="EE4" i="16"/>
  <c r="ED4" i="16"/>
  <c r="EC4" i="16"/>
  <c r="EB4" i="16"/>
  <c r="EA4" i="16"/>
  <c r="DZ4" i="16"/>
  <c r="DY4" i="16"/>
  <c r="DX4" i="16"/>
  <c r="DW4" i="16"/>
  <c r="DV4" i="16"/>
  <c r="DU4" i="16"/>
  <c r="DT4" i="16"/>
  <c r="AFJ15" i="16"/>
  <c r="AFI15" i="16"/>
  <c r="AFH15" i="16"/>
  <c r="AFG15" i="16"/>
  <c r="AFF15" i="16"/>
  <c r="AFE15" i="16"/>
  <c r="AFD15" i="16"/>
  <c r="AFC15" i="16"/>
  <c r="AFB15" i="16"/>
  <c r="AFA15" i="16"/>
  <c r="AEZ15" i="16"/>
  <c r="AEY15" i="16"/>
  <c r="AEX15" i="16"/>
  <c r="AEW15" i="16"/>
  <c r="AEV15" i="16"/>
  <c r="AEU15" i="16"/>
  <c r="AET15" i="16"/>
  <c r="AES15" i="16"/>
  <c r="AER15" i="16"/>
  <c r="AEQ15" i="16"/>
  <c r="AEP15" i="16"/>
  <c r="AEO15" i="16"/>
  <c r="AEN15" i="16"/>
  <c r="AEM15" i="16"/>
  <c r="AEL15" i="16"/>
  <c r="AEK15" i="16"/>
  <c r="AEJ15" i="16"/>
  <c r="AEI15" i="16"/>
  <c r="AEH15" i="16"/>
  <c r="AEG15" i="16"/>
  <c r="AEF15" i="16"/>
  <c r="AEE15" i="16"/>
  <c r="AED15" i="16"/>
  <c r="AEC15" i="16"/>
  <c r="AEB15" i="16"/>
  <c r="AEA15" i="16"/>
  <c r="ADZ15" i="16"/>
  <c r="ADY15" i="16"/>
  <c r="ADX15" i="16"/>
  <c r="ADW15" i="16"/>
  <c r="ADV15" i="16"/>
  <c r="ADU15" i="16"/>
  <c r="ADT15" i="16"/>
  <c r="ADS15" i="16"/>
  <c r="ADR15" i="16"/>
  <c r="ADQ15" i="16"/>
  <c r="ADP15" i="16"/>
  <c r="ADO15" i="16"/>
  <c r="ADN15" i="16"/>
  <c r="ADM15" i="16"/>
  <c r="ADL15" i="16"/>
  <c r="ADK15" i="16"/>
  <c r="ADJ15" i="16"/>
  <c r="ADI15" i="16"/>
  <c r="ADH15" i="16"/>
  <c r="ADG15" i="16"/>
  <c r="ADF15" i="16"/>
  <c r="ADE15" i="16"/>
  <c r="ADD15" i="16"/>
  <c r="ADC15" i="16"/>
  <c r="ADB15" i="16"/>
  <c r="ADA15" i="16"/>
  <c r="ACZ15" i="16"/>
  <c r="ACY15" i="16"/>
  <c r="ACX15" i="16"/>
  <c r="ACW15" i="16"/>
  <c r="ACV15" i="16"/>
  <c r="ACU15" i="16"/>
  <c r="ACT15" i="16"/>
  <c r="ACS15" i="16"/>
  <c r="ACR15" i="16"/>
  <c r="ACQ15" i="16"/>
  <c r="ACP15" i="16"/>
  <c r="ACO15" i="16"/>
  <c r="ACN15" i="16"/>
  <c r="ACM15" i="16"/>
  <c r="ACL15" i="16"/>
  <c r="ACK15" i="16"/>
  <c r="ACJ15" i="16"/>
  <c r="ACI15" i="16"/>
  <c r="ACH15" i="16"/>
  <c r="ABW15" i="16"/>
  <c r="ABV15" i="16"/>
  <c r="ABU15" i="16"/>
  <c r="ABT15" i="16"/>
  <c r="ABS15" i="16"/>
  <c r="ABR15" i="16"/>
  <c r="ABQ15" i="16"/>
  <c r="ABP15" i="16"/>
  <c r="ABO15" i="16"/>
  <c r="ABN15" i="16"/>
  <c r="ABM15" i="16"/>
  <c r="ABL15" i="16"/>
  <c r="ABK15" i="16"/>
  <c r="ABJ15" i="16"/>
  <c r="ABI15" i="16"/>
  <c r="ABH15" i="16"/>
  <c r="ABG15" i="16"/>
  <c r="ABF15" i="16"/>
  <c r="ABE15" i="16"/>
  <c r="ABD15" i="16"/>
  <c r="ABC15" i="16"/>
  <c r="ABB15" i="16"/>
  <c r="ABA15" i="16"/>
  <c r="AAZ15" i="16"/>
  <c r="AAY15" i="16"/>
  <c r="AAX15" i="16"/>
  <c r="AAW15" i="16"/>
  <c r="AAV15" i="16"/>
  <c r="AAU15" i="16"/>
  <c r="AAT15" i="16"/>
  <c r="AAS15" i="16"/>
  <c r="AAR15" i="16"/>
  <c r="AAQ15" i="16"/>
  <c r="AAP15" i="16"/>
  <c r="AAO15" i="16"/>
  <c r="AAN15" i="16"/>
  <c r="AAM15" i="16"/>
  <c r="AAL15" i="16"/>
  <c r="AAK15" i="16"/>
  <c r="AAJ15" i="16"/>
  <c r="AAI15" i="16"/>
  <c r="AAH15" i="16"/>
  <c r="AAG15" i="16"/>
  <c r="AAF15" i="16"/>
  <c r="AAE15" i="16"/>
  <c r="AAD15" i="16"/>
  <c r="AAC15" i="16"/>
  <c r="AAB15" i="16"/>
  <c r="AAA15" i="16"/>
  <c r="ZZ15" i="16"/>
  <c r="ZY15" i="16"/>
  <c r="ZX15" i="16"/>
  <c r="ZW15" i="16"/>
  <c r="ZV15" i="16"/>
  <c r="ZU15" i="16"/>
  <c r="ZT15" i="16"/>
  <c r="ZS15" i="16"/>
  <c r="ZR15" i="16"/>
  <c r="ZQ15" i="16"/>
  <c r="ZP15" i="16"/>
  <c r="ZO15" i="16"/>
  <c r="ZN15" i="16"/>
  <c r="ZM15" i="16"/>
  <c r="ZL15" i="16"/>
  <c r="ZK15" i="16"/>
  <c r="ZJ15" i="16"/>
  <c r="ZI15" i="16"/>
  <c r="ZH15" i="16"/>
  <c r="ZG15" i="16"/>
  <c r="ZF15" i="16"/>
  <c r="ZE15" i="16"/>
  <c r="ZD15" i="16"/>
  <c r="ZC15" i="16"/>
  <c r="ZB15" i="16"/>
  <c r="ZA15" i="16"/>
  <c r="YZ15" i="16"/>
  <c r="YY15" i="16"/>
  <c r="YX15" i="16"/>
  <c r="YW15" i="16"/>
  <c r="YV15" i="16"/>
  <c r="YU15" i="16"/>
  <c r="YT15" i="16"/>
  <c r="YJ15" i="16"/>
  <c r="YI15" i="16"/>
  <c r="YH15" i="16"/>
  <c r="YG15" i="16"/>
  <c r="YF15" i="16"/>
  <c r="YE15" i="16"/>
  <c r="YD15" i="16"/>
  <c r="YC15" i="16"/>
  <c r="YB15" i="16"/>
  <c r="YA15" i="16"/>
  <c r="XZ15" i="16"/>
  <c r="XY15" i="16"/>
  <c r="XX15" i="16"/>
  <c r="XW15" i="16"/>
  <c r="XV15" i="16"/>
  <c r="XU15" i="16"/>
  <c r="XT15" i="16"/>
  <c r="XS15" i="16"/>
  <c r="XR15" i="16"/>
  <c r="XQ15" i="16"/>
  <c r="XP15" i="16"/>
  <c r="XO15" i="16"/>
  <c r="XN15" i="16"/>
  <c r="XM15" i="16"/>
  <c r="XL15" i="16"/>
  <c r="XK15" i="16"/>
  <c r="XJ15" i="16"/>
  <c r="XI15" i="16"/>
  <c r="XH15" i="16"/>
  <c r="XG15" i="16"/>
  <c r="XF15" i="16"/>
  <c r="XE15" i="16"/>
  <c r="XD15" i="16"/>
  <c r="XC15" i="16"/>
  <c r="XB15" i="16"/>
  <c r="XA15" i="16"/>
  <c r="WZ15" i="16"/>
  <c r="WY15" i="16"/>
  <c r="WX15" i="16"/>
  <c r="WW15" i="16"/>
  <c r="WV15" i="16"/>
  <c r="WU15" i="16"/>
  <c r="WT15" i="16"/>
  <c r="WS15" i="16"/>
  <c r="WR15" i="16"/>
  <c r="WQ15" i="16"/>
  <c r="WP15" i="16"/>
  <c r="WO15" i="16"/>
  <c r="WN15" i="16"/>
  <c r="WM15" i="16"/>
  <c r="WL15" i="16"/>
  <c r="WK15" i="16"/>
  <c r="WJ15" i="16"/>
  <c r="WI15" i="16"/>
  <c r="WH15" i="16"/>
  <c r="WG15" i="16"/>
  <c r="WF15" i="16"/>
  <c r="WE15" i="16"/>
  <c r="WD15" i="16"/>
  <c r="WC15" i="16"/>
  <c r="WB15" i="16"/>
  <c r="WA15" i="16"/>
  <c r="VZ15" i="16"/>
  <c r="VY15" i="16"/>
  <c r="VX15" i="16"/>
  <c r="VW15" i="16"/>
  <c r="VV15" i="16"/>
  <c r="VU15" i="16"/>
  <c r="VT15" i="16"/>
  <c r="VS15" i="16"/>
  <c r="VR15" i="16"/>
  <c r="VQ15" i="16"/>
  <c r="VP15" i="16"/>
  <c r="VO15" i="16"/>
  <c r="VN15" i="16"/>
  <c r="VM15" i="16"/>
  <c r="VL15" i="16"/>
  <c r="VK15" i="16"/>
  <c r="VJ15" i="16"/>
  <c r="VI15" i="16"/>
  <c r="VH15" i="16"/>
  <c r="UW15" i="16"/>
  <c r="UV15" i="16"/>
  <c r="UU15" i="16"/>
  <c r="UT15" i="16"/>
  <c r="US15" i="16"/>
  <c r="UR15" i="16"/>
  <c r="UQ15" i="16"/>
  <c r="UP15" i="16"/>
  <c r="UO15" i="16"/>
  <c r="UN15" i="16"/>
  <c r="UM15" i="16"/>
  <c r="UL15" i="16"/>
  <c r="UK15" i="16"/>
  <c r="UJ15" i="16"/>
  <c r="UI15" i="16"/>
  <c r="UH15" i="16"/>
  <c r="UG15" i="16"/>
  <c r="UF15" i="16"/>
  <c r="UE15" i="16"/>
  <c r="UD15" i="16"/>
  <c r="UC15" i="16"/>
  <c r="UB15" i="16"/>
  <c r="UA15" i="16"/>
  <c r="TZ15" i="16"/>
  <c r="TY15" i="16"/>
  <c r="TX15" i="16"/>
  <c r="TW15" i="16"/>
  <c r="TV15" i="16"/>
  <c r="TU15" i="16"/>
  <c r="TT15" i="16"/>
  <c r="TS15" i="16"/>
  <c r="TR15" i="16"/>
  <c r="TQ15" i="16"/>
  <c r="TP15" i="16"/>
  <c r="TO15" i="16"/>
  <c r="TN15" i="16"/>
  <c r="TM15" i="16"/>
  <c r="TL15" i="16"/>
  <c r="TK15" i="16"/>
  <c r="TJ15" i="16"/>
  <c r="TI15" i="16"/>
  <c r="TH15" i="16"/>
  <c r="TG15" i="16"/>
  <c r="TF15" i="16"/>
  <c r="TE15" i="16"/>
  <c r="TD15" i="16"/>
  <c r="TC15" i="16"/>
  <c r="TB15" i="16"/>
  <c r="TA15" i="16"/>
  <c r="SZ15" i="16"/>
  <c r="SY15" i="16"/>
  <c r="SX15" i="16"/>
  <c r="SW15" i="16"/>
  <c r="SV15" i="16"/>
  <c r="SU15" i="16"/>
  <c r="ST15" i="16"/>
  <c r="SS15" i="16"/>
  <c r="SR15" i="16"/>
  <c r="SQ15" i="16"/>
  <c r="SP15" i="16"/>
  <c r="SO15" i="16"/>
  <c r="SN15" i="16"/>
  <c r="SM15" i="16"/>
  <c r="SL15" i="16"/>
  <c r="SK15" i="16"/>
  <c r="SJ15" i="16"/>
  <c r="SI15" i="16"/>
  <c r="SH15" i="16"/>
  <c r="SG15" i="16"/>
  <c r="SF15" i="16"/>
  <c r="SE15" i="16"/>
  <c r="SD15" i="16"/>
  <c r="SC15" i="16"/>
  <c r="SB15" i="16"/>
  <c r="SA15" i="16"/>
  <c r="RZ15" i="16"/>
  <c r="RY15" i="16"/>
  <c r="RX15" i="16"/>
  <c r="RW15" i="16"/>
  <c r="RV15" i="16"/>
  <c r="RU15" i="16"/>
  <c r="RJ15" i="16"/>
  <c r="RI15" i="16"/>
  <c r="RH15" i="16"/>
  <c r="RG15" i="16"/>
  <c r="RF15" i="16"/>
  <c r="RE15" i="16"/>
  <c r="RD15" i="16"/>
  <c r="RC15" i="16"/>
  <c r="RB15" i="16"/>
  <c r="RA15" i="16"/>
  <c r="QZ15" i="16"/>
  <c r="QY15" i="16"/>
  <c r="QX15" i="16"/>
  <c r="QW15" i="16"/>
  <c r="QV15" i="16"/>
  <c r="QU15" i="16"/>
  <c r="QT15" i="16"/>
  <c r="QS15" i="16"/>
  <c r="QR15" i="16"/>
  <c r="QQ15" i="16"/>
  <c r="QP15" i="16"/>
  <c r="QO15" i="16"/>
  <c r="QN15" i="16"/>
  <c r="QM15" i="16"/>
  <c r="QL15" i="16"/>
  <c r="QK15" i="16"/>
  <c r="QJ15" i="16"/>
  <c r="QI15" i="16"/>
  <c r="QH15" i="16"/>
  <c r="QG15" i="16"/>
  <c r="QF15" i="16"/>
  <c r="QE15" i="16"/>
  <c r="QD15" i="16"/>
  <c r="QC15" i="16"/>
  <c r="QB15" i="16"/>
  <c r="QA15" i="16"/>
  <c r="PZ15" i="16"/>
  <c r="PY15" i="16"/>
  <c r="PX15" i="16"/>
  <c r="PW15" i="16"/>
  <c r="PV15" i="16"/>
  <c r="PU15" i="16"/>
  <c r="PT15" i="16"/>
  <c r="PS15" i="16"/>
  <c r="PR15" i="16"/>
  <c r="PQ15" i="16"/>
  <c r="PP15" i="16"/>
  <c r="PO15" i="16"/>
  <c r="PN15" i="16"/>
  <c r="PM15" i="16"/>
  <c r="PL15" i="16"/>
  <c r="PK15" i="16"/>
  <c r="PJ15" i="16"/>
  <c r="PI15" i="16"/>
  <c r="PH15" i="16"/>
  <c r="PG15" i="16"/>
  <c r="PF15" i="16"/>
  <c r="PE15" i="16"/>
  <c r="PD15" i="16"/>
  <c r="PC15" i="16"/>
  <c r="PB15" i="16"/>
  <c r="PA15" i="16"/>
  <c r="OZ15" i="16"/>
  <c r="OY15" i="16"/>
  <c r="OX15" i="16"/>
  <c r="OW15" i="16"/>
  <c r="OV15" i="16"/>
  <c r="OU15" i="16"/>
  <c r="OT15" i="16"/>
  <c r="OS15" i="16"/>
  <c r="OR15" i="16"/>
  <c r="OQ15" i="16"/>
  <c r="OP15" i="16"/>
  <c r="OO15" i="16"/>
  <c r="ON15" i="16"/>
  <c r="OM15" i="16"/>
  <c r="OL15" i="16"/>
  <c r="OK15" i="16"/>
  <c r="OJ15" i="16"/>
  <c r="OI15" i="16"/>
  <c r="OH15" i="16"/>
  <c r="NV15" i="16"/>
  <c r="NU15" i="16"/>
  <c r="NT15" i="16"/>
  <c r="NS15" i="16"/>
  <c r="NR15" i="16"/>
  <c r="NQ15" i="16"/>
  <c r="NP15" i="16"/>
  <c r="NO15" i="16"/>
  <c r="NN15" i="16"/>
  <c r="NM15" i="16"/>
  <c r="NL15" i="16"/>
  <c r="NK15" i="16"/>
  <c r="NJ15" i="16"/>
  <c r="NI15" i="16"/>
  <c r="NH15" i="16"/>
  <c r="NG15" i="16"/>
  <c r="NF15" i="16"/>
  <c r="NE15" i="16"/>
  <c r="ND15" i="16"/>
  <c r="NC15" i="16"/>
  <c r="NB15" i="16"/>
  <c r="NA15" i="16"/>
  <c r="MZ15" i="16"/>
  <c r="MY15" i="16"/>
  <c r="MX15" i="16"/>
  <c r="MW15" i="16"/>
  <c r="MV15" i="16"/>
  <c r="MU15" i="16"/>
  <c r="MT15" i="16"/>
  <c r="MS15" i="16"/>
  <c r="MR15" i="16"/>
  <c r="MQ15" i="16"/>
  <c r="MP15" i="16"/>
  <c r="MO15" i="16"/>
  <c r="MN15" i="16"/>
  <c r="MM15" i="16"/>
  <c r="ML15" i="16"/>
  <c r="MK15" i="16"/>
  <c r="MJ15" i="16"/>
  <c r="MI15" i="16"/>
  <c r="MH15" i="16"/>
  <c r="MG15" i="16"/>
  <c r="MF15" i="16"/>
  <c r="ME15" i="16"/>
  <c r="MD15" i="16"/>
  <c r="MC15" i="16"/>
  <c r="MB15" i="16"/>
  <c r="MA15" i="16"/>
  <c r="LZ15" i="16"/>
  <c r="LY15" i="16"/>
  <c r="LX15" i="16"/>
  <c r="LW15" i="16"/>
  <c r="LV15" i="16"/>
  <c r="LU15" i="16"/>
  <c r="LT15" i="16"/>
  <c r="LS15" i="16"/>
  <c r="LR15" i="16"/>
  <c r="LQ15" i="16"/>
  <c r="LP15" i="16"/>
  <c r="LO15" i="16"/>
  <c r="LN15" i="16"/>
  <c r="LM15" i="16"/>
  <c r="LL15" i="16"/>
  <c r="LK15" i="16"/>
  <c r="LJ15" i="16"/>
  <c r="LI15" i="16"/>
  <c r="LH15" i="16"/>
  <c r="LG15" i="16"/>
  <c r="LF15" i="16"/>
  <c r="LE15" i="16"/>
  <c r="LD15" i="16"/>
  <c r="LC15" i="16"/>
  <c r="LB15" i="16"/>
  <c r="LA15" i="16"/>
  <c r="KZ15" i="16"/>
  <c r="KY15" i="16"/>
  <c r="KX15" i="16"/>
  <c r="KW15" i="16"/>
  <c r="KV15" i="16"/>
  <c r="KU15" i="16"/>
  <c r="KT15" i="16"/>
  <c r="GU15" i="16"/>
  <c r="GT15" i="16"/>
  <c r="GS15" i="16"/>
  <c r="GR15" i="16"/>
  <c r="GQ15" i="16"/>
  <c r="GP15" i="16"/>
  <c r="GO15" i="16"/>
  <c r="GN15" i="16"/>
  <c r="GM15" i="16"/>
  <c r="GL15" i="16"/>
  <c r="GK15" i="16"/>
  <c r="GJ15" i="16"/>
  <c r="GI15" i="16"/>
  <c r="GH15" i="16"/>
  <c r="GG15" i="16"/>
  <c r="GF15" i="16"/>
  <c r="GE15" i="16"/>
  <c r="GD15" i="16"/>
  <c r="GC15" i="16"/>
  <c r="GB15" i="16"/>
  <c r="GA15" i="16"/>
  <c r="FZ15" i="16"/>
  <c r="FY15" i="16"/>
  <c r="FX15" i="16"/>
  <c r="FW15" i="16"/>
  <c r="FV15" i="16"/>
  <c r="FU15" i="16"/>
  <c r="FT15" i="16"/>
  <c r="FS15" i="16"/>
  <c r="FR15" i="16"/>
  <c r="FQ15" i="16"/>
  <c r="FP15" i="16"/>
  <c r="FO15" i="16"/>
  <c r="FN15" i="16"/>
  <c r="FM15" i="16"/>
  <c r="FL15" i="16"/>
  <c r="FK15" i="16"/>
  <c r="FJ15" i="16"/>
  <c r="FI15" i="16"/>
  <c r="FH15" i="16"/>
  <c r="FG15" i="16"/>
  <c r="FF15" i="16"/>
  <c r="FE15" i="16"/>
  <c r="FD15" i="16"/>
  <c r="FC15" i="16"/>
  <c r="FB15" i="16"/>
  <c r="FA15" i="16"/>
  <c r="EZ15" i="16"/>
  <c r="EY15" i="16"/>
  <c r="EX15" i="16"/>
  <c r="EW15" i="16"/>
  <c r="EV15" i="16"/>
  <c r="EU15" i="16"/>
  <c r="ET15" i="16"/>
  <c r="ES15" i="16"/>
  <c r="ER15" i="16"/>
  <c r="EQ15" i="16"/>
  <c r="EP15" i="16"/>
  <c r="EO15" i="16"/>
  <c r="EN15" i="16"/>
  <c r="EM15" i="16"/>
  <c r="EL15" i="16"/>
  <c r="EK15" i="16"/>
  <c r="EJ15" i="16"/>
  <c r="EI15" i="16"/>
  <c r="EH15" i="16"/>
  <c r="EG15" i="16"/>
  <c r="EF15" i="16"/>
  <c r="EE15" i="16"/>
  <c r="ED15" i="16"/>
  <c r="EC15" i="16"/>
  <c r="EB15" i="16"/>
  <c r="EA15" i="16"/>
  <c r="DZ15" i="16"/>
  <c r="DY15" i="16"/>
  <c r="DX15" i="16"/>
  <c r="DW15" i="16"/>
  <c r="DV15" i="16"/>
  <c r="DU15" i="16"/>
  <c r="DT15" i="16"/>
  <c r="DS15" i="16"/>
  <c r="AFJ9" i="16"/>
  <c r="AFI9" i="16"/>
  <c r="AFH9" i="16"/>
  <c r="AFG9" i="16"/>
  <c r="AFF9" i="16"/>
  <c r="AFE9" i="16"/>
  <c r="AFD9" i="16"/>
  <c r="AFC9" i="16"/>
  <c r="AFB9" i="16"/>
  <c r="AFA9" i="16"/>
  <c r="AEZ9" i="16"/>
  <c r="AEY9" i="16"/>
  <c r="AEX9" i="16"/>
  <c r="AEW9" i="16"/>
  <c r="AEV9" i="16"/>
  <c r="AEU9" i="16"/>
  <c r="AET9" i="16"/>
  <c r="AES9" i="16"/>
  <c r="AER9" i="16"/>
  <c r="AEQ9" i="16"/>
  <c r="AEP9" i="16"/>
  <c r="AEO9" i="16"/>
  <c r="AEN9" i="16"/>
  <c r="AEM9" i="16"/>
  <c r="AEL9" i="16"/>
  <c r="AEK9" i="16"/>
  <c r="AEJ9" i="16"/>
  <c r="AEI9" i="16"/>
  <c r="AEH9" i="16"/>
  <c r="AEG9" i="16"/>
  <c r="AEF9" i="16"/>
  <c r="AEE9" i="16"/>
  <c r="AED9" i="16"/>
  <c r="AEC9" i="16"/>
  <c r="AEB9" i="16"/>
  <c r="AEA9" i="16"/>
  <c r="ADZ9" i="16"/>
  <c r="ADY9" i="16"/>
  <c r="ADX9" i="16"/>
  <c r="ADW9" i="16"/>
  <c r="ADV9" i="16"/>
  <c r="ADU9" i="16"/>
  <c r="ADT9" i="16"/>
  <c r="ADS9" i="16"/>
  <c r="ADR9" i="16"/>
  <c r="ADQ9" i="16"/>
  <c r="ADP9" i="16"/>
  <c r="ADO9" i="16"/>
  <c r="ADN9" i="16"/>
  <c r="ADM9" i="16"/>
  <c r="ADL9" i="16"/>
  <c r="ADK9" i="16"/>
  <c r="ADJ9" i="16"/>
  <c r="ADI9" i="16"/>
  <c r="ADH9" i="16"/>
  <c r="ADG9" i="16"/>
  <c r="ADF9" i="16"/>
  <c r="ADE9" i="16"/>
  <c r="ADD9" i="16"/>
  <c r="ADC9" i="16"/>
  <c r="ADB9" i="16"/>
  <c r="ADA9" i="16"/>
  <c r="ACZ9" i="16"/>
  <c r="ACY9" i="16"/>
  <c r="ACX9" i="16"/>
  <c r="ACW9" i="16"/>
  <c r="ACV9" i="16"/>
  <c r="ACU9" i="16"/>
  <c r="ACT9" i="16"/>
  <c r="ACS9" i="16"/>
  <c r="ACR9" i="16"/>
  <c r="ACQ9" i="16"/>
  <c r="ACP9" i="16"/>
  <c r="ACO9" i="16"/>
  <c r="ACN9" i="16"/>
  <c r="ACM9" i="16"/>
  <c r="ACL9" i="16"/>
  <c r="ACK9" i="16"/>
  <c r="ACJ9" i="16"/>
  <c r="ACI9" i="16"/>
  <c r="ACH9" i="16"/>
  <c r="ACG9" i="16"/>
  <c r="ABW9" i="16"/>
  <c r="ABV9" i="16"/>
  <c r="ABU9" i="16"/>
  <c r="ABT9" i="16"/>
  <c r="ABS9" i="16"/>
  <c r="ABR9" i="16"/>
  <c r="ABQ9" i="16"/>
  <c r="ABP9" i="16"/>
  <c r="ABO9" i="16"/>
  <c r="ABN9" i="16"/>
  <c r="ABM9" i="16"/>
  <c r="ABL9" i="16"/>
  <c r="ABK9" i="16"/>
  <c r="ABJ9" i="16"/>
  <c r="ABI9" i="16"/>
  <c r="ABH9" i="16"/>
  <c r="ABG9" i="16"/>
  <c r="ABF9" i="16"/>
  <c r="ABE9" i="16"/>
  <c r="ABD9" i="16"/>
  <c r="ABC9" i="16"/>
  <c r="ABB9" i="16"/>
  <c r="ABA9" i="16"/>
  <c r="AAZ9" i="16"/>
  <c r="AAY9" i="16"/>
  <c r="AAX9" i="16"/>
  <c r="AAW9" i="16"/>
  <c r="AAV9" i="16"/>
  <c r="AAU9" i="16"/>
  <c r="AAT9" i="16"/>
  <c r="AAS9" i="16"/>
  <c r="AAR9" i="16"/>
  <c r="AAQ9" i="16"/>
  <c r="AAP9" i="16"/>
  <c r="AAO9" i="16"/>
  <c r="AAN9" i="16"/>
  <c r="AAM9" i="16"/>
  <c r="AAL9" i="16"/>
  <c r="AAK9" i="16"/>
  <c r="AAJ9" i="16"/>
  <c r="AAI9" i="16"/>
  <c r="AAH9" i="16"/>
  <c r="AAG9" i="16"/>
  <c r="AAF9" i="16"/>
  <c r="AAE9" i="16"/>
  <c r="AAD9" i="16"/>
  <c r="AAC9" i="16"/>
  <c r="AAB9" i="16"/>
  <c r="AAA9" i="16"/>
  <c r="ZZ9" i="16"/>
  <c r="ZY9" i="16"/>
  <c r="ZX9" i="16"/>
  <c r="ZW9" i="16"/>
  <c r="ZV9" i="16"/>
  <c r="ZU9" i="16"/>
  <c r="ZT9" i="16"/>
  <c r="ZS9" i="16"/>
  <c r="ZR9" i="16"/>
  <c r="ZQ9" i="16"/>
  <c r="ZP9" i="16"/>
  <c r="ZO9" i="16"/>
  <c r="ZN9" i="16"/>
  <c r="ZM9" i="16"/>
  <c r="ZL9" i="16"/>
  <c r="ZK9" i="16"/>
  <c r="ZJ9" i="16"/>
  <c r="ZI9" i="16"/>
  <c r="ZH9" i="16"/>
  <c r="ZG9" i="16"/>
  <c r="ZF9" i="16"/>
  <c r="ZE9" i="16"/>
  <c r="ZD9" i="16"/>
  <c r="ZC9" i="16"/>
  <c r="ZB9" i="16"/>
  <c r="ZA9" i="16"/>
  <c r="YZ9" i="16"/>
  <c r="YY9" i="16"/>
  <c r="YX9" i="16"/>
  <c r="YW9" i="16"/>
  <c r="YV9" i="16"/>
  <c r="YU9" i="16"/>
  <c r="YT9" i="16"/>
  <c r="YJ9" i="16"/>
  <c r="YI9" i="16"/>
  <c r="YH9" i="16"/>
  <c r="YG9" i="16"/>
  <c r="YF9" i="16"/>
  <c r="YE9" i="16"/>
  <c r="YD9" i="16"/>
  <c r="YC9" i="16"/>
  <c r="YB9" i="16"/>
  <c r="YA9" i="16"/>
  <c r="XZ9" i="16"/>
  <c r="XY9" i="16"/>
  <c r="XX9" i="16"/>
  <c r="XW9" i="16"/>
  <c r="XV9" i="16"/>
  <c r="XU9" i="16"/>
  <c r="XT9" i="16"/>
  <c r="XS9" i="16"/>
  <c r="XR9" i="16"/>
  <c r="XQ9" i="16"/>
  <c r="XP9" i="16"/>
  <c r="XO9" i="16"/>
  <c r="XN9" i="16"/>
  <c r="XM9" i="16"/>
  <c r="XL9" i="16"/>
  <c r="XK9" i="16"/>
  <c r="XJ9" i="16"/>
  <c r="XI9" i="16"/>
  <c r="XH9" i="16"/>
  <c r="XG9" i="16"/>
  <c r="XF9" i="16"/>
  <c r="XE9" i="16"/>
  <c r="XD9" i="16"/>
  <c r="XC9" i="16"/>
  <c r="XB9" i="16"/>
  <c r="XA9" i="16"/>
  <c r="WZ9" i="16"/>
  <c r="WY9" i="16"/>
  <c r="WX9" i="16"/>
  <c r="WW9" i="16"/>
  <c r="WV9" i="16"/>
  <c r="WU9" i="16"/>
  <c r="WT9" i="16"/>
  <c r="WS9" i="16"/>
  <c r="WR9" i="16"/>
  <c r="WQ9" i="16"/>
  <c r="WP9" i="16"/>
  <c r="WO9" i="16"/>
  <c r="WN9" i="16"/>
  <c r="WM9" i="16"/>
  <c r="WL9" i="16"/>
  <c r="WK9" i="16"/>
  <c r="WJ9" i="16"/>
  <c r="WI9" i="16"/>
  <c r="WH9" i="16"/>
  <c r="WG9" i="16"/>
  <c r="WF9" i="16"/>
  <c r="WE9" i="16"/>
  <c r="WD9" i="16"/>
  <c r="WC9" i="16"/>
  <c r="WB9" i="16"/>
  <c r="WA9" i="16"/>
  <c r="VZ9" i="16"/>
  <c r="VY9" i="16"/>
  <c r="VX9" i="16"/>
  <c r="VW9" i="16"/>
  <c r="VV9" i="16"/>
  <c r="VU9" i="16"/>
  <c r="VT9" i="16"/>
  <c r="VS9" i="16"/>
  <c r="VR9" i="16"/>
  <c r="VQ9" i="16"/>
  <c r="VP9" i="16"/>
  <c r="VO9" i="16"/>
  <c r="VN9" i="16"/>
  <c r="VM9" i="16"/>
  <c r="VL9" i="16"/>
  <c r="VK9" i="16"/>
  <c r="VJ9" i="16"/>
  <c r="VI9" i="16"/>
  <c r="VH9" i="16"/>
  <c r="VG9" i="16"/>
  <c r="UW9" i="16"/>
  <c r="UV9" i="16"/>
  <c r="UU9" i="16"/>
  <c r="UT9" i="16"/>
  <c r="US9" i="16"/>
  <c r="UR9" i="16"/>
  <c r="UQ9" i="16"/>
  <c r="UP9" i="16"/>
  <c r="UO9" i="16"/>
  <c r="UN9" i="16"/>
  <c r="UM9" i="16"/>
  <c r="UL9" i="16"/>
  <c r="UK9" i="16"/>
  <c r="UJ9" i="16"/>
  <c r="UI9" i="16"/>
  <c r="UH9" i="16"/>
  <c r="UG9" i="16"/>
  <c r="UF9" i="16"/>
  <c r="UE9" i="16"/>
  <c r="UD9" i="16"/>
  <c r="UC9" i="16"/>
  <c r="UB9" i="16"/>
  <c r="UA9" i="16"/>
  <c r="TZ9" i="16"/>
  <c r="TY9" i="16"/>
  <c r="TX9" i="16"/>
  <c r="TW9" i="16"/>
  <c r="TV9" i="16"/>
  <c r="TU9" i="16"/>
  <c r="TT9" i="16"/>
  <c r="TS9" i="16"/>
  <c r="TR9" i="16"/>
  <c r="TQ9" i="16"/>
  <c r="TP9" i="16"/>
  <c r="TO9" i="16"/>
  <c r="TN9" i="16"/>
  <c r="TM9" i="16"/>
  <c r="TL9" i="16"/>
  <c r="TK9" i="16"/>
  <c r="TJ9" i="16"/>
  <c r="TI9" i="16"/>
  <c r="TH9" i="16"/>
  <c r="TG9" i="16"/>
  <c r="TF9" i="16"/>
  <c r="TE9" i="16"/>
  <c r="TD9" i="16"/>
  <c r="TC9" i="16"/>
  <c r="TB9" i="16"/>
  <c r="TA9" i="16"/>
  <c r="SZ9" i="16"/>
  <c r="SY9" i="16"/>
  <c r="SX9" i="16"/>
  <c r="SW9" i="16"/>
  <c r="SV9" i="16"/>
  <c r="SU9" i="16"/>
  <c r="ST9" i="16"/>
  <c r="SS9" i="16"/>
  <c r="SR9" i="16"/>
  <c r="SQ9" i="16"/>
  <c r="SP9" i="16"/>
  <c r="SO9" i="16"/>
  <c r="SN9" i="16"/>
  <c r="SM9" i="16"/>
  <c r="SL9" i="16"/>
  <c r="SK9" i="16"/>
  <c r="SJ9" i="16"/>
  <c r="SI9" i="16"/>
  <c r="SH9" i="16"/>
  <c r="SG9" i="16"/>
  <c r="SF9" i="16"/>
  <c r="SE9" i="16"/>
  <c r="SD9" i="16"/>
  <c r="SC9" i="16"/>
  <c r="SB9" i="16"/>
  <c r="SA9" i="16"/>
  <c r="RZ9" i="16"/>
  <c r="RY9" i="16"/>
  <c r="RX9" i="16"/>
  <c r="RW9" i="16"/>
  <c r="RV9" i="16"/>
  <c r="RU9" i="16"/>
  <c r="RT9" i="16"/>
  <c r="RJ9" i="16"/>
  <c r="RI9" i="16"/>
  <c r="RH9" i="16"/>
  <c r="RG9" i="16"/>
  <c r="RF9" i="16"/>
  <c r="RE9" i="16"/>
  <c r="RD9" i="16"/>
  <c r="RC9" i="16"/>
  <c r="RB9" i="16"/>
  <c r="RA9" i="16"/>
  <c r="QZ9" i="16"/>
  <c r="QY9" i="16"/>
  <c r="QX9" i="16"/>
  <c r="QW9" i="16"/>
  <c r="QV9" i="16"/>
  <c r="QU9" i="16"/>
  <c r="QT9" i="16"/>
  <c r="QS9" i="16"/>
  <c r="QR9" i="16"/>
  <c r="QQ9" i="16"/>
  <c r="QP9" i="16"/>
  <c r="QO9" i="16"/>
  <c r="QN9" i="16"/>
  <c r="QM9" i="16"/>
  <c r="QL9" i="16"/>
  <c r="QK9" i="16"/>
  <c r="QJ9" i="16"/>
  <c r="QI9" i="16"/>
  <c r="QH9" i="16"/>
  <c r="QG9" i="16"/>
  <c r="QF9" i="16"/>
  <c r="QE9" i="16"/>
  <c r="QD9" i="16"/>
  <c r="QC9" i="16"/>
  <c r="QB9" i="16"/>
  <c r="QA9" i="16"/>
  <c r="PZ9" i="16"/>
  <c r="PY9" i="16"/>
  <c r="PX9" i="16"/>
  <c r="PW9" i="16"/>
  <c r="PV9" i="16"/>
  <c r="PU9" i="16"/>
  <c r="PT9" i="16"/>
  <c r="PS9" i="16"/>
  <c r="PR9" i="16"/>
  <c r="PQ9" i="16"/>
  <c r="PP9" i="16"/>
  <c r="PO9" i="16"/>
  <c r="PN9" i="16"/>
  <c r="PM9" i="16"/>
  <c r="PL9" i="16"/>
  <c r="PK9" i="16"/>
  <c r="PJ9" i="16"/>
  <c r="PI9" i="16"/>
  <c r="PH9" i="16"/>
  <c r="PG9" i="16"/>
  <c r="PF9" i="16"/>
  <c r="PE9" i="16"/>
  <c r="PD9" i="16"/>
  <c r="PC9" i="16"/>
  <c r="PB9" i="16"/>
  <c r="PA9" i="16"/>
  <c r="OZ9" i="16"/>
  <c r="OY9" i="16"/>
  <c r="OX9" i="16"/>
  <c r="OW9" i="16"/>
  <c r="OV9" i="16"/>
  <c r="OU9" i="16"/>
  <c r="OT9" i="16"/>
  <c r="OS9" i="16"/>
  <c r="OR9" i="16"/>
  <c r="OQ9" i="16"/>
  <c r="OP9" i="16"/>
  <c r="OO9" i="16"/>
  <c r="ON9" i="16"/>
  <c r="OM9" i="16"/>
  <c r="OL9" i="16"/>
  <c r="OK9" i="16"/>
  <c r="OJ9" i="16"/>
  <c r="OI9" i="16"/>
  <c r="OH9" i="16"/>
  <c r="OG9" i="16"/>
  <c r="NV9" i="16"/>
  <c r="NU9" i="16"/>
  <c r="NT9" i="16"/>
  <c r="NS9" i="16"/>
  <c r="NR9" i="16"/>
  <c r="NQ9" i="16"/>
  <c r="NP9" i="16"/>
  <c r="NO9" i="16"/>
  <c r="NN9" i="16"/>
  <c r="NM9" i="16"/>
  <c r="NL9" i="16"/>
  <c r="NK9" i="16"/>
  <c r="NJ9" i="16"/>
  <c r="NI9" i="16"/>
  <c r="NH9" i="16"/>
  <c r="NG9" i="16"/>
  <c r="NF9" i="16"/>
  <c r="NE9" i="16"/>
  <c r="ND9" i="16"/>
  <c r="NC9" i="16"/>
  <c r="NB9" i="16"/>
  <c r="NA9" i="16"/>
  <c r="MZ9" i="16"/>
  <c r="MY9" i="16"/>
  <c r="MX9" i="16"/>
  <c r="MW9" i="16"/>
  <c r="MV9" i="16"/>
  <c r="MU9" i="16"/>
  <c r="MT9" i="16"/>
  <c r="MS9" i="16"/>
  <c r="MR9" i="16"/>
  <c r="MQ9" i="16"/>
  <c r="MP9" i="16"/>
  <c r="MO9" i="16"/>
  <c r="MN9" i="16"/>
  <c r="MM9" i="16"/>
  <c r="ML9" i="16"/>
  <c r="MK9" i="16"/>
  <c r="MJ9" i="16"/>
  <c r="MI9" i="16"/>
  <c r="MH9" i="16"/>
  <c r="MG9" i="16"/>
  <c r="MF9" i="16"/>
  <c r="ME9" i="16"/>
  <c r="MD9" i="16"/>
  <c r="MC9" i="16"/>
  <c r="MB9" i="16"/>
  <c r="MA9" i="16"/>
  <c r="LZ9" i="16"/>
  <c r="LY9" i="16"/>
  <c r="LX9" i="16"/>
  <c r="LW9" i="16"/>
  <c r="LV9" i="16"/>
  <c r="LU9" i="16"/>
  <c r="LT9" i="16"/>
  <c r="LS9" i="16"/>
  <c r="LR9" i="16"/>
  <c r="LQ9" i="16"/>
  <c r="LP9" i="16"/>
  <c r="LO9" i="16"/>
  <c r="LN9" i="16"/>
  <c r="LM9" i="16"/>
  <c r="LL9" i="16"/>
  <c r="LK9" i="16"/>
  <c r="LJ9" i="16"/>
  <c r="LI9" i="16"/>
  <c r="LH9" i="16"/>
  <c r="LG9" i="16"/>
  <c r="LF9" i="16"/>
  <c r="LE9" i="16"/>
  <c r="LD9" i="16"/>
  <c r="LC9" i="16"/>
  <c r="LB9" i="16"/>
  <c r="LA9" i="16"/>
  <c r="KZ9" i="16"/>
  <c r="KY9" i="16"/>
  <c r="KX9" i="16"/>
  <c r="KW9" i="16"/>
  <c r="KV9" i="16"/>
  <c r="KU9" i="16"/>
  <c r="KT9" i="16"/>
  <c r="KS9" i="16"/>
  <c r="GU9" i="16"/>
  <c r="GT9" i="16"/>
  <c r="GS9" i="16"/>
  <c r="GR9" i="16"/>
  <c r="GQ9" i="16"/>
  <c r="GP9" i="16"/>
  <c r="GO9" i="16"/>
  <c r="GN9" i="16"/>
  <c r="GM9" i="16"/>
  <c r="GL9" i="16"/>
  <c r="GK9" i="16"/>
  <c r="GJ9" i="16"/>
  <c r="GI9" i="16"/>
  <c r="GH9" i="16"/>
  <c r="GG9" i="16"/>
  <c r="GF9" i="16"/>
  <c r="GE9" i="16"/>
  <c r="GD9" i="16"/>
  <c r="GC9" i="16"/>
  <c r="GB9" i="16"/>
  <c r="GA9" i="16"/>
  <c r="FZ9" i="16"/>
  <c r="FY9" i="16"/>
  <c r="FX9" i="16"/>
  <c r="FW9" i="16"/>
  <c r="FV9" i="16"/>
  <c r="FU9" i="16"/>
  <c r="FT9" i="16"/>
  <c r="FS9" i="16"/>
  <c r="FR9" i="16"/>
  <c r="FQ9" i="16"/>
  <c r="FP9" i="16"/>
  <c r="FO9" i="16"/>
  <c r="FN9" i="16"/>
  <c r="FM9" i="16"/>
  <c r="FL9" i="16"/>
  <c r="FK9" i="16"/>
  <c r="FJ9" i="16"/>
  <c r="FI9" i="16"/>
  <c r="FH9" i="16"/>
  <c r="FG9" i="16"/>
  <c r="FF9" i="16"/>
  <c r="FE9" i="16"/>
  <c r="FD9" i="16"/>
  <c r="FC9" i="16"/>
  <c r="FB9" i="16"/>
  <c r="FA9" i="16"/>
  <c r="EZ9" i="16"/>
  <c r="EY9" i="16"/>
  <c r="EX9" i="16"/>
  <c r="EW9" i="16"/>
  <c r="EV9" i="16"/>
  <c r="EU9" i="16"/>
  <c r="ET9" i="16"/>
  <c r="ES9" i="16"/>
  <c r="ER9" i="16"/>
  <c r="EQ9" i="16"/>
  <c r="EP9" i="16"/>
  <c r="EO9" i="16"/>
  <c r="EN9" i="16"/>
  <c r="EM9" i="16"/>
  <c r="EL9" i="16"/>
  <c r="EK9" i="16"/>
  <c r="EJ9" i="16"/>
  <c r="EI9" i="16"/>
  <c r="EH9" i="16"/>
  <c r="EG9" i="16"/>
  <c r="EF9" i="16"/>
  <c r="EE9" i="16"/>
  <c r="ED9" i="16"/>
  <c r="EC9" i="16"/>
  <c r="EB9" i="16"/>
  <c r="EA9" i="16"/>
  <c r="DZ9" i="16"/>
  <c r="DY9" i="16"/>
  <c r="DX9" i="16"/>
  <c r="DW9" i="16"/>
  <c r="DV9" i="16"/>
  <c r="DU9" i="16"/>
  <c r="DT9" i="16"/>
  <c r="DS9" i="16"/>
  <c r="DR9" i="16"/>
  <c r="AFJ18" i="16"/>
  <c r="AFI18" i="16"/>
  <c r="AFH18" i="16"/>
  <c r="AFG18" i="16"/>
  <c r="AFF18" i="16"/>
  <c r="AFE18" i="16"/>
  <c r="AFD18" i="16"/>
  <c r="AFC18" i="16"/>
  <c r="AFB18" i="16"/>
  <c r="AFA18" i="16"/>
  <c r="AEZ18" i="16"/>
  <c r="AEY18" i="16"/>
  <c r="AEX18" i="16"/>
  <c r="AEW18" i="16"/>
  <c r="AEV18" i="16"/>
  <c r="AEU18" i="16"/>
  <c r="AET18" i="16"/>
  <c r="AES18" i="16"/>
  <c r="AER18" i="16"/>
  <c r="AEQ18" i="16"/>
  <c r="AEP18" i="16"/>
  <c r="AEO18" i="16"/>
  <c r="AEN18" i="16"/>
  <c r="AEM18" i="16"/>
  <c r="AEL18" i="16"/>
  <c r="AEK18" i="16"/>
  <c r="AEJ18" i="16"/>
  <c r="AEI18" i="16"/>
  <c r="AEH18" i="16"/>
  <c r="AEG18" i="16"/>
  <c r="AEF18" i="16"/>
  <c r="AEE18" i="16"/>
  <c r="AED18" i="16"/>
  <c r="AEC18" i="16"/>
  <c r="AEB18" i="16"/>
  <c r="AEA18" i="16"/>
  <c r="ADZ18" i="16"/>
  <c r="ADY18" i="16"/>
  <c r="ADX18" i="16"/>
  <c r="ADW18" i="16"/>
  <c r="ADV18" i="16"/>
  <c r="ADU18" i="16"/>
  <c r="ADT18" i="16"/>
  <c r="ADS18" i="16"/>
  <c r="ADR18" i="16"/>
  <c r="ADQ18" i="16"/>
  <c r="ADP18" i="16"/>
  <c r="ADO18" i="16"/>
  <c r="ADN18" i="16"/>
  <c r="ADM18" i="16"/>
  <c r="ADL18" i="16"/>
  <c r="ADK18" i="16"/>
  <c r="ADJ18" i="16"/>
  <c r="ADI18" i="16"/>
  <c r="ADH18" i="16"/>
  <c r="ADG18" i="16"/>
  <c r="ADF18" i="16"/>
  <c r="ADE18" i="16"/>
  <c r="ADD18" i="16"/>
  <c r="ADC18" i="16"/>
  <c r="ADB18" i="16"/>
  <c r="ADA18" i="16"/>
  <c r="ACZ18" i="16"/>
  <c r="ACY18" i="16"/>
  <c r="ACX18" i="16"/>
  <c r="ACW18" i="16"/>
  <c r="ACV18" i="16"/>
  <c r="ACU18" i="16"/>
  <c r="ACT18" i="16"/>
  <c r="ACS18" i="16"/>
  <c r="ACR18" i="16"/>
  <c r="ACQ18" i="16"/>
  <c r="ACP18" i="16"/>
  <c r="ACO18" i="16"/>
  <c r="ACN18" i="16"/>
  <c r="ACM18" i="16"/>
  <c r="ACL18" i="16"/>
  <c r="ACK18" i="16"/>
  <c r="ACJ18" i="16"/>
  <c r="ACI18" i="16"/>
  <c r="ACH18" i="16"/>
  <c r="ACG18" i="16"/>
  <c r="ABW18" i="16"/>
  <c r="ABV18" i="16"/>
  <c r="ABU18" i="16"/>
  <c r="ABT18" i="16"/>
  <c r="ABS18" i="16"/>
  <c r="ABR18" i="16"/>
  <c r="ABQ18" i="16"/>
  <c r="ABP18" i="16"/>
  <c r="ABO18" i="16"/>
  <c r="ABN18" i="16"/>
  <c r="ABM18" i="16"/>
  <c r="ABL18" i="16"/>
  <c r="ABK18" i="16"/>
  <c r="ABJ18" i="16"/>
  <c r="ABI18" i="16"/>
  <c r="ABH18" i="16"/>
  <c r="ABG18" i="16"/>
  <c r="ABF18" i="16"/>
  <c r="ABE18" i="16"/>
  <c r="ABD18" i="16"/>
  <c r="ABC18" i="16"/>
  <c r="ABB18" i="16"/>
  <c r="ABA18" i="16"/>
  <c r="AAZ18" i="16"/>
  <c r="AAY18" i="16"/>
  <c r="AAX18" i="16"/>
  <c r="AAW18" i="16"/>
  <c r="AAV18" i="16"/>
  <c r="AAU18" i="16"/>
  <c r="AAT18" i="16"/>
  <c r="AAS18" i="16"/>
  <c r="AAR18" i="16"/>
  <c r="AAQ18" i="16"/>
  <c r="AAP18" i="16"/>
  <c r="AAO18" i="16"/>
  <c r="AAN18" i="16"/>
  <c r="AAM18" i="16"/>
  <c r="AAL18" i="16"/>
  <c r="AAK18" i="16"/>
  <c r="AAJ18" i="16"/>
  <c r="AAI18" i="16"/>
  <c r="AAH18" i="16"/>
  <c r="AAG18" i="16"/>
  <c r="AAF18" i="16"/>
  <c r="AAE18" i="16"/>
  <c r="AAD18" i="16"/>
  <c r="AAC18" i="16"/>
  <c r="AAB18" i="16"/>
  <c r="AAA18" i="16"/>
  <c r="ZZ18" i="16"/>
  <c r="ZY18" i="16"/>
  <c r="ZX18" i="16"/>
  <c r="ZW18" i="16"/>
  <c r="ZV18" i="16"/>
  <c r="ZU18" i="16"/>
  <c r="ZT18" i="16"/>
  <c r="ZS18" i="16"/>
  <c r="ZR18" i="16"/>
  <c r="ZQ18" i="16"/>
  <c r="ZP18" i="16"/>
  <c r="ZO18" i="16"/>
  <c r="ZN18" i="16"/>
  <c r="ZM18" i="16"/>
  <c r="ZL18" i="16"/>
  <c r="ZK18" i="16"/>
  <c r="ZJ18" i="16"/>
  <c r="ZI18" i="16"/>
  <c r="ZH18" i="16"/>
  <c r="ZG18" i="16"/>
  <c r="ZF18" i="16"/>
  <c r="ZE18" i="16"/>
  <c r="ZD18" i="16"/>
  <c r="ZC18" i="16"/>
  <c r="ZB18" i="16"/>
  <c r="ZA18" i="16"/>
  <c r="YZ18" i="16"/>
  <c r="YY18" i="16"/>
  <c r="YX18" i="16"/>
  <c r="YW18" i="16"/>
  <c r="YV18" i="16"/>
  <c r="YU18" i="16"/>
  <c r="YT18" i="16"/>
  <c r="YJ18" i="16"/>
  <c r="YI18" i="16"/>
  <c r="YH18" i="16"/>
  <c r="YG18" i="16"/>
  <c r="YF18" i="16"/>
  <c r="YE18" i="16"/>
  <c r="YD18" i="16"/>
  <c r="YC18" i="16"/>
  <c r="YB18" i="16"/>
  <c r="YA18" i="16"/>
  <c r="XZ18" i="16"/>
  <c r="XY18" i="16"/>
  <c r="XX18" i="16"/>
  <c r="XW18" i="16"/>
  <c r="XV18" i="16"/>
  <c r="XU18" i="16"/>
  <c r="XT18" i="16"/>
  <c r="XS18" i="16"/>
  <c r="XR18" i="16"/>
  <c r="XQ18" i="16"/>
  <c r="XP18" i="16"/>
  <c r="XO18" i="16"/>
  <c r="XN18" i="16"/>
  <c r="XM18" i="16"/>
  <c r="XL18" i="16"/>
  <c r="XK18" i="16"/>
  <c r="XJ18" i="16"/>
  <c r="XI18" i="16"/>
  <c r="XH18" i="16"/>
  <c r="XG18" i="16"/>
  <c r="XF18" i="16"/>
  <c r="XE18" i="16"/>
  <c r="XD18" i="16"/>
  <c r="XC18" i="16"/>
  <c r="XB18" i="16"/>
  <c r="XA18" i="16"/>
  <c r="WZ18" i="16"/>
  <c r="WY18" i="16"/>
  <c r="WX18" i="16"/>
  <c r="WW18" i="16"/>
  <c r="WV18" i="16"/>
  <c r="WU18" i="16"/>
  <c r="WT18" i="16"/>
  <c r="WS18" i="16"/>
  <c r="WR18" i="16"/>
  <c r="WQ18" i="16"/>
  <c r="WP18" i="16"/>
  <c r="WO18" i="16"/>
  <c r="WN18" i="16"/>
  <c r="WM18" i="16"/>
  <c r="WL18" i="16"/>
  <c r="WK18" i="16"/>
  <c r="WJ18" i="16"/>
  <c r="WI18" i="16"/>
  <c r="WH18" i="16"/>
  <c r="WG18" i="16"/>
  <c r="WF18" i="16"/>
  <c r="WE18" i="16"/>
  <c r="WD18" i="16"/>
  <c r="WC18" i="16"/>
  <c r="WB18" i="16"/>
  <c r="WA18" i="16"/>
  <c r="VZ18" i="16"/>
  <c r="VY18" i="16"/>
  <c r="VX18" i="16"/>
  <c r="VW18" i="16"/>
  <c r="VV18" i="16"/>
  <c r="VU18" i="16"/>
  <c r="VT18" i="16"/>
  <c r="VS18" i="16"/>
  <c r="VR18" i="16"/>
  <c r="VQ18" i="16"/>
  <c r="VP18" i="16"/>
  <c r="VO18" i="16"/>
  <c r="VN18" i="16"/>
  <c r="VM18" i="16"/>
  <c r="VL18" i="16"/>
  <c r="VK18" i="16"/>
  <c r="VJ18" i="16"/>
  <c r="VI18" i="16"/>
  <c r="VH18" i="16"/>
  <c r="VG18" i="16"/>
  <c r="UW18" i="16"/>
  <c r="UV18" i="16"/>
  <c r="UU18" i="16"/>
  <c r="UT18" i="16"/>
  <c r="US18" i="16"/>
  <c r="UR18" i="16"/>
  <c r="UQ18" i="16"/>
  <c r="UP18" i="16"/>
  <c r="UO18" i="16"/>
  <c r="UN18" i="16"/>
  <c r="UM18" i="16"/>
  <c r="UL18" i="16"/>
  <c r="UK18" i="16"/>
  <c r="UJ18" i="16"/>
  <c r="UI18" i="16"/>
  <c r="UH18" i="16"/>
  <c r="UG18" i="16"/>
  <c r="UF18" i="16"/>
  <c r="UE18" i="16"/>
  <c r="UD18" i="16"/>
  <c r="UC18" i="16"/>
  <c r="UB18" i="16"/>
  <c r="UA18" i="16"/>
  <c r="TZ18" i="16"/>
  <c r="TY18" i="16"/>
  <c r="TX18" i="16"/>
  <c r="TW18" i="16"/>
  <c r="TV18" i="16"/>
  <c r="TU18" i="16"/>
  <c r="TT18" i="16"/>
  <c r="TS18" i="16"/>
  <c r="TR18" i="16"/>
  <c r="TQ18" i="16"/>
  <c r="TP18" i="16"/>
  <c r="TO18" i="16"/>
  <c r="TN18" i="16"/>
  <c r="TM18" i="16"/>
  <c r="TL18" i="16"/>
  <c r="TK18" i="16"/>
  <c r="TJ18" i="16"/>
  <c r="TI18" i="16"/>
  <c r="TH18" i="16"/>
  <c r="TG18" i="16"/>
  <c r="TF18" i="16"/>
  <c r="TE18" i="16"/>
  <c r="TD18" i="16"/>
  <c r="TC18" i="16"/>
  <c r="TB18" i="16"/>
  <c r="TA18" i="16"/>
  <c r="SZ18" i="16"/>
  <c r="SY18" i="16"/>
  <c r="SX18" i="16"/>
  <c r="SW18" i="16"/>
  <c r="SV18" i="16"/>
  <c r="SU18" i="16"/>
  <c r="ST18" i="16"/>
  <c r="SS18" i="16"/>
  <c r="SR18" i="16"/>
  <c r="SQ18" i="16"/>
  <c r="SP18" i="16"/>
  <c r="SO18" i="16"/>
  <c r="SN18" i="16"/>
  <c r="SM18" i="16"/>
  <c r="SL18" i="16"/>
  <c r="SK18" i="16"/>
  <c r="SJ18" i="16"/>
  <c r="SI18" i="16"/>
  <c r="SH18" i="16"/>
  <c r="SG18" i="16"/>
  <c r="SF18" i="16"/>
  <c r="SE18" i="16"/>
  <c r="SD18" i="16"/>
  <c r="SC18" i="16"/>
  <c r="SB18" i="16"/>
  <c r="SA18" i="16"/>
  <c r="RZ18" i="16"/>
  <c r="RY18" i="16"/>
  <c r="RX18" i="16"/>
  <c r="RW18" i="16"/>
  <c r="RV18" i="16"/>
  <c r="RU18" i="16"/>
  <c r="RT18" i="16"/>
  <c r="RJ18" i="16"/>
  <c r="RI18" i="16"/>
  <c r="RH18" i="16"/>
  <c r="RG18" i="16"/>
  <c r="RF18" i="16"/>
  <c r="RE18" i="16"/>
  <c r="RD18" i="16"/>
  <c r="RC18" i="16"/>
  <c r="RB18" i="16"/>
  <c r="RA18" i="16"/>
  <c r="QZ18" i="16"/>
  <c r="QY18" i="16"/>
  <c r="QX18" i="16"/>
  <c r="QW18" i="16"/>
  <c r="QV18" i="16"/>
  <c r="QU18" i="16"/>
  <c r="QT18" i="16"/>
  <c r="QS18" i="16"/>
  <c r="QR18" i="16"/>
  <c r="QQ18" i="16"/>
  <c r="QP18" i="16"/>
  <c r="QO18" i="16"/>
  <c r="QN18" i="16"/>
  <c r="QM18" i="16"/>
  <c r="QL18" i="16"/>
  <c r="QK18" i="16"/>
  <c r="QJ18" i="16"/>
  <c r="QI18" i="16"/>
  <c r="QH18" i="16"/>
  <c r="QG18" i="16"/>
  <c r="QF18" i="16"/>
  <c r="QE18" i="16"/>
  <c r="QD18" i="16"/>
  <c r="QC18" i="16"/>
  <c r="QB18" i="16"/>
  <c r="QA18" i="16"/>
  <c r="PZ18" i="16"/>
  <c r="PY18" i="16"/>
  <c r="PX18" i="16"/>
  <c r="PW18" i="16"/>
  <c r="PV18" i="16"/>
  <c r="PU18" i="16"/>
  <c r="PT18" i="16"/>
  <c r="PS18" i="16"/>
  <c r="PR18" i="16"/>
  <c r="PQ18" i="16"/>
  <c r="PP18" i="16"/>
  <c r="PO18" i="16"/>
  <c r="PN18" i="16"/>
  <c r="PM18" i="16"/>
  <c r="PL18" i="16"/>
  <c r="PK18" i="16"/>
  <c r="PJ18" i="16"/>
  <c r="PI18" i="16"/>
  <c r="PH18" i="16"/>
  <c r="PG18" i="16"/>
  <c r="PF18" i="16"/>
  <c r="PE18" i="16"/>
  <c r="PD18" i="16"/>
  <c r="PC18" i="16"/>
  <c r="PB18" i="16"/>
  <c r="PA18" i="16"/>
  <c r="OZ18" i="16"/>
  <c r="OY18" i="16"/>
  <c r="OX18" i="16"/>
  <c r="OW18" i="16"/>
  <c r="OV18" i="16"/>
  <c r="OU18" i="16"/>
  <c r="OT18" i="16"/>
  <c r="OS18" i="16"/>
  <c r="OR18" i="16"/>
  <c r="OQ18" i="16"/>
  <c r="OP18" i="16"/>
  <c r="OO18" i="16"/>
  <c r="ON18" i="16"/>
  <c r="OM18" i="16"/>
  <c r="OL18" i="16"/>
  <c r="OK18" i="16"/>
  <c r="OJ18" i="16"/>
  <c r="OI18" i="16"/>
  <c r="OH18" i="16"/>
  <c r="OG18" i="16"/>
  <c r="NV18" i="16"/>
  <c r="NU18" i="16"/>
  <c r="NT18" i="16"/>
  <c r="NS18" i="16"/>
  <c r="NR18" i="16"/>
  <c r="NQ18" i="16"/>
  <c r="NP18" i="16"/>
  <c r="NO18" i="16"/>
  <c r="NN18" i="16"/>
  <c r="NM18" i="16"/>
  <c r="NL18" i="16"/>
  <c r="NK18" i="16"/>
  <c r="NJ18" i="16"/>
  <c r="NI18" i="16"/>
  <c r="NH18" i="16"/>
  <c r="NG18" i="16"/>
  <c r="NF18" i="16"/>
  <c r="NE18" i="16"/>
  <c r="ND18" i="16"/>
  <c r="NC18" i="16"/>
  <c r="NB18" i="16"/>
  <c r="NA18" i="16"/>
  <c r="MZ18" i="16"/>
  <c r="MY18" i="16"/>
  <c r="MX18" i="16"/>
  <c r="MW18" i="16"/>
  <c r="MV18" i="16"/>
  <c r="MU18" i="16"/>
  <c r="MT18" i="16"/>
  <c r="MS18" i="16"/>
  <c r="MR18" i="16"/>
  <c r="MQ18" i="16"/>
  <c r="MP18" i="16"/>
  <c r="MO18" i="16"/>
  <c r="MN18" i="16"/>
  <c r="MM18" i="16"/>
  <c r="ML18" i="16"/>
  <c r="MK18" i="16"/>
  <c r="MJ18" i="16"/>
  <c r="MI18" i="16"/>
  <c r="MH18" i="16"/>
  <c r="MG18" i="16"/>
  <c r="MF18" i="16"/>
  <c r="ME18" i="16"/>
  <c r="MD18" i="16"/>
  <c r="MC18" i="16"/>
  <c r="MB18" i="16"/>
  <c r="MA18" i="16"/>
  <c r="LZ18" i="16"/>
  <c r="LY18" i="16"/>
  <c r="LX18" i="16"/>
  <c r="LW18" i="16"/>
  <c r="LV18" i="16"/>
  <c r="LU18" i="16"/>
  <c r="LT18" i="16"/>
  <c r="LS18" i="16"/>
  <c r="LR18" i="16"/>
  <c r="LQ18" i="16"/>
  <c r="LP18" i="16"/>
  <c r="LO18" i="16"/>
  <c r="LN18" i="16"/>
  <c r="LM18" i="16"/>
  <c r="LL18" i="16"/>
  <c r="LK18" i="16"/>
  <c r="LJ18" i="16"/>
  <c r="LI18" i="16"/>
  <c r="LH18" i="16"/>
  <c r="LG18" i="16"/>
  <c r="LF18" i="16"/>
  <c r="LE18" i="16"/>
  <c r="LD18" i="16"/>
  <c r="LC18" i="16"/>
  <c r="LB18" i="16"/>
  <c r="LA18" i="16"/>
  <c r="KZ18" i="16"/>
  <c r="KY18" i="16"/>
  <c r="KX18" i="16"/>
  <c r="KW18" i="16"/>
  <c r="KV18" i="16"/>
  <c r="KU18" i="16"/>
  <c r="KT18" i="16"/>
  <c r="KS18" i="16"/>
  <c r="GU18" i="16"/>
  <c r="GT18" i="16"/>
  <c r="GS18" i="16"/>
  <c r="GR18" i="16"/>
  <c r="GQ18" i="16"/>
  <c r="GP18" i="16"/>
  <c r="GO18" i="16"/>
  <c r="GN18" i="16"/>
  <c r="GM18" i="16"/>
  <c r="GL18" i="16"/>
  <c r="GK18" i="16"/>
  <c r="GJ18" i="16"/>
  <c r="GI18" i="16"/>
  <c r="GH18" i="16"/>
  <c r="GG18" i="16"/>
  <c r="GF18" i="16"/>
  <c r="GE18" i="16"/>
  <c r="GD18" i="16"/>
  <c r="GC18" i="16"/>
  <c r="GB18" i="16"/>
  <c r="GA18" i="16"/>
  <c r="FZ18" i="16"/>
  <c r="FY18" i="16"/>
  <c r="FX18" i="16"/>
  <c r="FW18" i="16"/>
  <c r="FV18" i="16"/>
  <c r="FU18" i="16"/>
  <c r="FT18" i="16"/>
  <c r="FS18" i="16"/>
  <c r="FR18" i="16"/>
  <c r="FQ18" i="16"/>
  <c r="FP18" i="16"/>
  <c r="FO18" i="16"/>
  <c r="FN18" i="16"/>
  <c r="FM18" i="16"/>
  <c r="FL18" i="16"/>
  <c r="FK18" i="16"/>
  <c r="FJ18" i="16"/>
  <c r="FI18" i="16"/>
  <c r="FH18" i="16"/>
  <c r="FG18" i="16"/>
  <c r="FF18" i="16"/>
  <c r="FE18" i="16"/>
  <c r="FD18" i="16"/>
  <c r="FC18" i="16"/>
  <c r="FB18" i="16"/>
  <c r="FA18" i="16"/>
  <c r="EZ18" i="16"/>
  <c r="EY18" i="16"/>
  <c r="EX18" i="16"/>
  <c r="EW18" i="16"/>
  <c r="EV18" i="16"/>
  <c r="EU18" i="16"/>
  <c r="ET18" i="16"/>
  <c r="ES18" i="16"/>
  <c r="ER18" i="16"/>
  <c r="EQ18" i="16"/>
  <c r="EP18" i="16"/>
  <c r="EO18" i="16"/>
  <c r="EN18" i="16"/>
  <c r="EM18" i="16"/>
  <c r="EL18" i="16"/>
  <c r="EK18" i="16"/>
  <c r="EJ18" i="16"/>
  <c r="EI18" i="16"/>
  <c r="EH18" i="16"/>
  <c r="EG18" i="16"/>
  <c r="EF18" i="16"/>
  <c r="EE18" i="16"/>
  <c r="ED18" i="16"/>
  <c r="EC18" i="16"/>
  <c r="EB18" i="16"/>
  <c r="EA18" i="16"/>
  <c r="DZ18" i="16"/>
  <c r="DY18" i="16"/>
  <c r="DX18" i="16"/>
  <c r="DW18" i="16"/>
  <c r="DV18" i="16"/>
  <c r="DU18" i="16"/>
  <c r="DT18" i="16"/>
  <c r="DS18" i="16"/>
  <c r="DR18" i="16"/>
  <c r="AFJ3" i="16"/>
  <c r="AFI3" i="16"/>
  <c r="AFH3" i="16"/>
  <c r="AFG3" i="16"/>
  <c r="AFF3" i="16"/>
  <c r="AFE3" i="16"/>
  <c r="AFD3" i="16"/>
  <c r="AFC3" i="16"/>
  <c r="AFB3" i="16"/>
  <c r="AFA3" i="16"/>
  <c r="AEZ3" i="16"/>
  <c r="AEY3" i="16"/>
  <c r="AEX3" i="16"/>
  <c r="AEW3" i="16"/>
  <c r="AEV3" i="16"/>
  <c r="AEU3" i="16"/>
  <c r="AET3" i="16"/>
  <c r="AES3" i="16"/>
  <c r="AER3" i="16"/>
  <c r="AEQ3" i="16"/>
  <c r="AEP3" i="16"/>
  <c r="AEO3" i="16"/>
  <c r="AEN3" i="16"/>
  <c r="AEM3" i="16"/>
  <c r="AEL3" i="16"/>
  <c r="AEK3" i="16"/>
  <c r="AEJ3" i="16"/>
  <c r="AEI3" i="16"/>
  <c r="AEH3" i="16"/>
  <c r="AEG3" i="16"/>
  <c r="AEF3" i="16"/>
  <c r="AEE3" i="16"/>
  <c r="AED3" i="16"/>
  <c r="AEC3" i="16"/>
  <c r="AEB3" i="16"/>
  <c r="AEA3" i="16"/>
  <c r="ADZ3" i="16"/>
  <c r="ADY3" i="16"/>
  <c r="ADX3" i="16"/>
  <c r="ADW3" i="16"/>
  <c r="ADV3" i="16"/>
  <c r="ADU3" i="16"/>
  <c r="ADT3" i="16"/>
  <c r="ADS3" i="16"/>
  <c r="ADR3" i="16"/>
  <c r="ADQ3" i="16"/>
  <c r="ADP3" i="16"/>
  <c r="ADO3" i="16"/>
  <c r="ADN3" i="16"/>
  <c r="ADM3" i="16"/>
  <c r="ADL3" i="16"/>
  <c r="ADK3" i="16"/>
  <c r="ADJ3" i="16"/>
  <c r="ADI3" i="16"/>
  <c r="ADH3" i="16"/>
  <c r="ADG3" i="16"/>
  <c r="ADF3" i="16"/>
  <c r="ADE3" i="16"/>
  <c r="ADD3" i="16"/>
  <c r="ADC3" i="16"/>
  <c r="ADB3" i="16"/>
  <c r="ADA3" i="16"/>
  <c r="ACZ3" i="16"/>
  <c r="ACY3" i="16"/>
  <c r="ACX3" i="16"/>
  <c r="ACW3" i="16"/>
  <c r="ACV3" i="16"/>
  <c r="ACU3" i="16"/>
  <c r="ACT3" i="16"/>
  <c r="ACS3" i="16"/>
  <c r="ACR3" i="16"/>
  <c r="ACQ3" i="16"/>
  <c r="ACP3" i="16"/>
  <c r="ACO3" i="16"/>
  <c r="ACN3" i="16"/>
  <c r="ACM3" i="16"/>
  <c r="ACL3" i="16"/>
  <c r="ACK3" i="16"/>
  <c r="ACJ3" i="16"/>
  <c r="ACI3" i="16"/>
  <c r="ABW3" i="16"/>
  <c r="ABV3" i="16"/>
  <c r="ABU3" i="16"/>
  <c r="ABT3" i="16"/>
  <c r="ABS3" i="16"/>
  <c r="ABR3" i="16"/>
  <c r="ABQ3" i="16"/>
  <c r="ABP3" i="16"/>
  <c r="ABO3" i="16"/>
  <c r="ABN3" i="16"/>
  <c r="ABM3" i="16"/>
  <c r="ABL3" i="16"/>
  <c r="ABK3" i="16"/>
  <c r="ABJ3" i="16"/>
  <c r="ABI3" i="16"/>
  <c r="ABH3" i="16"/>
  <c r="ABG3" i="16"/>
  <c r="ABF3" i="16"/>
  <c r="ABE3" i="16"/>
  <c r="ABD3" i="16"/>
  <c r="ABC3" i="16"/>
  <c r="ABB3" i="16"/>
  <c r="ABA3" i="16"/>
  <c r="AAZ3" i="16"/>
  <c r="AAY3" i="16"/>
  <c r="AAX3" i="16"/>
  <c r="AAW3" i="16"/>
  <c r="AAV3" i="16"/>
  <c r="AAU3" i="16"/>
  <c r="AAT3" i="16"/>
  <c r="AAS3" i="16"/>
  <c r="AAR3" i="16"/>
  <c r="AAQ3" i="16"/>
  <c r="AAP3" i="16"/>
  <c r="AAO3" i="16"/>
  <c r="AAN3" i="16"/>
  <c r="AAM3" i="16"/>
  <c r="AAL3" i="16"/>
  <c r="AAK3" i="16"/>
  <c r="AAJ3" i="16"/>
  <c r="AAI3" i="16"/>
  <c r="AAH3" i="16"/>
  <c r="AAG3" i="16"/>
  <c r="AAF3" i="16"/>
  <c r="AAE3" i="16"/>
  <c r="AAD3" i="16"/>
  <c r="AAC3" i="16"/>
  <c r="AAB3" i="16"/>
  <c r="AAA3" i="16"/>
  <c r="ZZ3" i="16"/>
  <c r="ZY3" i="16"/>
  <c r="ZX3" i="16"/>
  <c r="ZW3" i="16"/>
  <c r="ZV3" i="16"/>
  <c r="ZU3" i="16"/>
  <c r="ZT3" i="16"/>
  <c r="ZS3" i="16"/>
  <c r="ZR3" i="16"/>
  <c r="ZQ3" i="16"/>
  <c r="ZP3" i="16"/>
  <c r="ZO3" i="16"/>
  <c r="ZN3" i="16"/>
  <c r="ZM3" i="16"/>
  <c r="ZL3" i="16"/>
  <c r="ZK3" i="16"/>
  <c r="ZJ3" i="16"/>
  <c r="ZI3" i="16"/>
  <c r="ZH3" i="16"/>
  <c r="ZG3" i="16"/>
  <c r="ZF3" i="16"/>
  <c r="ZE3" i="16"/>
  <c r="ZD3" i="16"/>
  <c r="ZC3" i="16"/>
  <c r="ZB3" i="16"/>
  <c r="ZA3" i="16"/>
  <c r="YZ3" i="16"/>
  <c r="YY3" i="16"/>
  <c r="YX3" i="16"/>
  <c r="YW3" i="16"/>
  <c r="YV3" i="16"/>
  <c r="YJ3" i="16"/>
  <c r="YI3" i="16"/>
  <c r="YH3" i="16"/>
  <c r="YG3" i="16"/>
  <c r="YF3" i="16"/>
  <c r="YE3" i="16"/>
  <c r="YD3" i="16"/>
  <c r="YC3" i="16"/>
  <c r="YB3" i="16"/>
  <c r="YA3" i="16"/>
  <c r="XZ3" i="16"/>
  <c r="XY3" i="16"/>
  <c r="XX3" i="16"/>
  <c r="XW3" i="16"/>
  <c r="XV3" i="16"/>
  <c r="XU3" i="16"/>
  <c r="XT3" i="16"/>
  <c r="XS3" i="16"/>
  <c r="XR3" i="16"/>
  <c r="XQ3" i="16"/>
  <c r="XP3" i="16"/>
  <c r="XO3" i="16"/>
  <c r="XN3" i="16"/>
  <c r="XM3" i="16"/>
  <c r="XL3" i="16"/>
  <c r="XK3" i="16"/>
  <c r="XJ3" i="16"/>
  <c r="XI3" i="16"/>
  <c r="XH3" i="16"/>
  <c r="XG3" i="16"/>
  <c r="XF3" i="16"/>
  <c r="XE3" i="16"/>
  <c r="XD3" i="16"/>
  <c r="XC3" i="16"/>
  <c r="XB3" i="16"/>
  <c r="XA3" i="16"/>
  <c r="WZ3" i="16"/>
  <c r="WY3" i="16"/>
  <c r="WX3" i="16"/>
  <c r="WW3" i="16"/>
  <c r="WV3" i="16"/>
  <c r="WU3" i="16"/>
  <c r="WT3" i="16"/>
  <c r="WS3" i="16"/>
  <c r="WR3" i="16"/>
  <c r="WQ3" i="16"/>
  <c r="WP3" i="16"/>
  <c r="WO3" i="16"/>
  <c r="WN3" i="16"/>
  <c r="WM3" i="16"/>
  <c r="WL3" i="16"/>
  <c r="WK3" i="16"/>
  <c r="WJ3" i="16"/>
  <c r="WI3" i="16"/>
  <c r="WH3" i="16"/>
  <c r="WG3" i="16"/>
  <c r="WF3" i="16"/>
  <c r="WE3" i="16"/>
  <c r="WD3" i="16"/>
  <c r="WC3" i="16"/>
  <c r="WB3" i="16"/>
  <c r="WA3" i="16"/>
  <c r="VZ3" i="16"/>
  <c r="VY3" i="16"/>
  <c r="VX3" i="16"/>
  <c r="VW3" i="16"/>
  <c r="VV3" i="16"/>
  <c r="VU3" i="16"/>
  <c r="VT3" i="16"/>
  <c r="VS3" i="16"/>
  <c r="VR3" i="16"/>
  <c r="VQ3" i="16"/>
  <c r="VP3" i="16"/>
  <c r="VO3" i="16"/>
  <c r="VN3" i="16"/>
  <c r="VM3" i="16"/>
  <c r="VL3" i="16"/>
  <c r="VK3" i="16"/>
  <c r="VJ3" i="16"/>
  <c r="VI3" i="16"/>
  <c r="UW3" i="16"/>
  <c r="UV3" i="16"/>
  <c r="UU3" i="16"/>
  <c r="UT3" i="16"/>
  <c r="US3" i="16"/>
  <c r="UR3" i="16"/>
  <c r="UQ3" i="16"/>
  <c r="UP3" i="16"/>
  <c r="UO3" i="16"/>
  <c r="UN3" i="16"/>
  <c r="UM3" i="16"/>
  <c r="UL3" i="16"/>
  <c r="UK3" i="16"/>
  <c r="UJ3" i="16"/>
  <c r="UI3" i="16"/>
  <c r="UH3" i="16"/>
  <c r="UG3" i="16"/>
  <c r="UF3" i="16"/>
  <c r="UE3" i="16"/>
  <c r="UD3" i="16"/>
  <c r="UC3" i="16"/>
  <c r="UB3" i="16"/>
  <c r="UA3" i="16"/>
  <c r="TZ3" i="16"/>
  <c r="TY3" i="16"/>
  <c r="TX3" i="16"/>
  <c r="TW3" i="16"/>
  <c r="TV3" i="16"/>
  <c r="TU3" i="16"/>
  <c r="TT3" i="16"/>
  <c r="TS3" i="16"/>
  <c r="TR3" i="16"/>
  <c r="TQ3" i="16"/>
  <c r="TP3" i="16"/>
  <c r="TO3" i="16"/>
  <c r="TN3" i="16"/>
  <c r="TM3" i="16"/>
  <c r="TL3" i="16"/>
  <c r="TK3" i="16"/>
  <c r="TJ3" i="16"/>
  <c r="TI3" i="16"/>
  <c r="TH3" i="16"/>
  <c r="TG3" i="16"/>
  <c r="TF3" i="16"/>
  <c r="TE3" i="16"/>
  <c r="TD3" i="16"/>
  <c r="TC3" i="16"/>
  <c r="TB3" i="16"/>
  <c r="TA3" i="16"/>
  <c r="SZ3" i="16"/>
  <c r="SY3" i="16"/>
  <c r="SX3" i="16"/>
  <c r="SW3" i="16"/>
  <c r="SV3" i="16"/>
  <c r="SU3" i="16"/>
  <c r="ST3" i="16"/>
  <c r="SS3" i="16"/>
  <c r="SR3" i="16"/>
  <c r="SQ3" i="16"/>
  <c r="SP3" i="16"/>
  <c r="SO3" i="16"/>
  <c r="SN3" i="16"/>
  <c r="SM3" i="16"/>
  <c r="SL3" i="16"/>
  <c r="SK3" i="16"/>
  <c r="SJ3" i="16"/>
  <c r="SI3" i="16"/>
  <c r="SH3" i="16"/>
  <c r="SG3" i="16"/>
  <c r="SF3" i="16"/>
  <c r="SE3" i="16"/>
  <c r="SD3" i="16"/>
  <c r="SC3" i="16"/>
  <c r="SB3" i="16"/>
  <c r="SA3" i="16"/>
  <c r="RZ3" i="16"/>
  <c r="RY3" i="16"/>
  <c r="RX3" i="16"/>
  <c r="RW3" i="16"/>
  <c r="RV3" i="16"/>
  <c r="RT3" i="16"/>
  <c r="RJ3" i="16"/>
  <c r="RI3" i="16"/>
  <c r="RH3" i="16"/>
  <c r="RG3" i="16"/>
  <c r="RF3" i="16"/>
  <c r="RE3" i="16"/>
  <c r="RD3" i="16"/>
  <c r="RC3" i="16"/>
  <c r="RB3" i="16"/>
  <c r="RA3" i="16"/>
  <c r="QZ3" i="16"/>
  <c r="QY3" i="16"/>
  <c r="QX3" i="16"/>
  <c r="QW3" i="16"/>
  <c r="QV3" i="16"/>
  <c r="QU3" i="16"/>
  <c r="QT3" i="16"/>
  <c r="QS3" i="16"/>
  <c r="QR3" i="16"/>
  <c r="QQ3" i="16"/>
  <c r="QP3" i="16"/>
  <c r="QO3" i="16"/>
  <c r="QN3" i="16"/>
  <c r="QM3" i="16"/>
  <c r="QL3" i="16"/>
  <c r="QK3" i="16"/>
  <c r="QJ3" i="16"/>
  <c r="QI3" i="16"/>
  <c r="QH3" i="16"/>
  <c r="QG3" i="16"/>
  <c r="QF3" i="16"/>
  <c r="QE3" i="16"/>
  <c r="QD3" i="16"/>
  <c r="QC3" i="16"/>
  <c r="QB3" i="16"/>
  <c r="QA3" i="16"/>
  <c r="PZ3" i="16"/>
  <c r="PY3" i="16"/>
  <c r="PX3" i="16"/>
  <c r="PW3" i="16"/>
  <c r="PV3" i="16"/>
  <c r="PU3" i="16"/>
  <c r="PT3" i="16"/>
  <c r="PS3" i="16"/>
  <c r="PR3" i="16"/>
  <c r="PQ3" i="16"/>
  <c r="PP3" i="16"/>
  <c r="PO3" i="16"/>
  <c r="PN3" i="16"/>
  <c r="PM3" i="16"/>
  <c r="PL3" i="16"/>
  <c r="PK3" i="16"/>
  <c r="PJ3" i="16"/>
  <c r="PI3" i="16"/>
  <c r="PH3" i="16"/>
  <c r="PG3" i="16"/>
  <c r="PF3" i="16"/>
  <c r="PE3" i="16"/>
  <c r="PD3" i="16"/>
  <c r="PC3" i="16"/>
  <c r="PB3" i="16"/>
  <c r="PA3" i="16"/>
  <c r="OZ3" i="16"/>
  <c r="OY3" i="16"/>
  <c r="OX3" i="16"/>
  <c r="OW3" i="16"/>
  <c r="OV3" i="16"/>
  <c r="OU3" i="16"/>
  <c r="OT3" i="16"/>
  <c r="OS3" i="16"/>
  <c r="OR3" i="16"/>
  <c r="OQ3" i="16"/>
  <c r="OP3" i="16"/>
  <c r="OO3" i="16"/>
  <c r="ON3" i="16"/>
  <c r="OM3" i="16"/>
  <c r="OL3" i="16"/>
  <c r="OK3" i="16"/>
  <c r="OJ3" i="16"/>
  <c r="OI3" i="16"/>
  <c r="NV3" i="16"/>
  <c r="NU3" i="16"/>
  <c r="NT3" i="16"/>
  <c r="NS3" i="16"/>
  <c r="NR3" i="16"/>
  <c r="NQ3" i="16"/>
  <c r="NP3" i="16"/>
  <c r="NO3" i="16"/>
  <c r="NN3" i="16"/>
  <c r="NM3" i="16"/>
  <c r="NL3" i="16"/>
  <c r="NK3" i="16"/>
  <c r="NJ3" i="16"/>
  <c r="NI3" i="16"/>
  <c r="NH3" i="16"/>
  <c r="NG3" i="16"/>
  <c r="NF3" i="16"/>
  <c r="NE3" i="16"/>
  <c r="ND3" i="16"/>
  <c r="NC3" i="16"/>
  <c r="NB3" i="16"/>
  <c r="NA3" i="16"/>
  <c r="MZ3" i="16"/>
  <c r="MY3" i="16"/>
  <c r="MX3" i="16"/>
  <c r="MW3" i="16"/>
  <c r="MV3" i="16"/>
  <c r="MU3" i="16"/>
  <c r="MT3" i="16"/>
  <c r="MS3" i="16"/>
  <c r="MR3" i="16"/>
  <c r="MQ3" i="16"/>
  <c r="MP3" i="16"/>
  <c r="MO3" i="16"/>
  <c r="MN3" i="16"/>
  <c r="MM3" i="16"/>
  <c r="ML3" i="16"/>
  <c r="MK3" i="16"/>
  <c r="MJ3" i="16"/>
  <c r="MI3" i="16"/>
  <c r="MH3" i="16"/>
  <c r="MG3" i="16"/>
  <c r="MF3" i="16"/>
  <c r="ME3" i="16"/>
  <c r="MD3" i="16"/>
  <c r="MC3" i="16"/>
  <c r="MB3" i="16"/>
  <c r="MA3" i="16"/>
  <c r="LZ3" i="16"/>
  <c r="LY3" i="16"/>
  <c r="LX3" i="16"/>
  <c r="LW3" i="16"/>
  <c r="LV3" i="16"/>
  <c r="LU3" i="16"/>
  <c r="LT3" i="16"/>
  <c r="LS3" i="16"/>
  <c r="LR3" i="16"/>
  <c r="LQ3" i="16"/>
  <c r="LP3" i="16"/>
  <c r="LO3" i="16"/>
  <c r="LN3" i="16"/>
  <c r="LM3" i="16"/>
  <c r="LL3" i="16"/>
  <c r="LK3" i="16"/>
  <c r="LJ3" i="16"/>
  <c r="LI3" i="16"/>
  <c r="LH3" i="16"/>
  <c r="LG3" i="16"/>
  <c r="LF3" i="16"/>
  <c r="LE3" i="16"/>
  <c r="LD3" i="16"/>
  <c r="LC3" i="16"/>
  <c r="LB3" i="16"/>
  <c r="LA3" i="16"/>
  <c r="KZ3" i="16"/>
  <c r="KY3" i="16"/>
  <c r="KX3" i="16"/>
  <c r="KW3" i="16"/>
  <c r="KV3" i="16"/>
  <c r="KU3" i="16"/>
  <c r="GU3" i="16"/>
  <c r="GT3" i="16"/>
  <c r="GS3" i="16"/>
  <c r="GR3" i="16"/>
  <c r="GQ3" i="16"/>
  <c r="GP3" i="16"/>
  <c r="GO3" i="16"/>
  <c r="GN3" i="16"/>
  <c r="GM3" i="16"/>
  <c r="GL3" i="16"/>
  <c r="GK3" i="16"/>
  <c r="GJ3" i="16"/>
  <c r="GI3" i="16"/>
  <c r="GH3" i="16"/>
  <c r="GG3" i="16"/>
  <c r="GF3" i="16"/>
  <c r="GE3" i="16"/>
  <c r="GD3" i="16"/>
  <c r="GC3" i="16"/>
  <c r="GB3" i="16"/>
  <c r="GA3" i="16"/>
  <c r="FZ3" i="16"/>
  <c r="FY3" i="16"/>
  <c r="FX3" i="16"/>
  <c r="FW3" i="16"/>
  <c r="FV3" i="16"/>
  <c r="FU3" i="16"/>
  <c r="FT3" i="16"/>
  <c r="FS3" i="16"/>
  <c r="FR3" i="16"/>
  <c r="FQ3" i="16"/>
  <c r="FP3" i="16"/>
  <c r="FO3" i="16"/>
  <c r="FN3" i="16"/>
  <c r="FM3" i="16"/>
  <c r="FL3" i="16"/>
  <c r="FK3" i="16"/>
  <c r="FJ3" i="16"/>
  <c r="FI3" i="16"/>
  <c r="FH3" i="16"/>
  <c r="FG3" i="16"/>
  <c r="FF3" i="16"/>
  <c r="FE3" i="16"/>
  <c r="FD3" i="16"/>
  <c r="FC3" i="16"/>
  <c r="FB3" i="16"/>
  <c r="FA3" i="16"/>
  <c r="EZ3" i="16"/>
  <c r="EY3" i="16"/>
  <c r="EX3" i="16"/>
  <c r="EW3" i="16"/>
  <c r="EV3" i="16"/>
  <c r="EU3" i="16"/>
  <c r="ET3" i="16"/>
  <c r="ES3" i="16"/>
  <c r="ER3" i="16"/>
  <c r="EQ3" i="16"/>
  <c r="EP3" i="16"/>
  <c r="EO3" i="16"/>
  <c r="EN3" i="16"/>
  <c r="EM3" i="16"/>
  <c r="EL3" i="16"/>
  <c r="EK3" i="16"/>
  <c r="EJ3" i="16"/>
  <c r="EI3" i="16"/>
  <c r="EH3" i="16"/>
  <c r="EG3" i="16"/>
  <c r="EF3" i="16"/>
  <c r="EE3" i="16"/>
  <c r="ED3" i="16"/>
  <c r="EC3" i="16"/>
  <c r="EB3" i="16"/>
  <c r="EA3" i="16"/>
  <c r="DZ3" i="16"/>
  <c r="DY3" i="16"/>
  <c r="DX3" i="16"/>
  <c r="DW3" i="16"/>
  <c r="DV3" i="16"/>
  <c r="DU3" i="16"/>
  <c r="DT3" i="16"/>
  <c r="AFJ7" i="16"/>
  <c r="AFI7" i="16"/>
  <c r="AFH7" i="16"/>
  <c r="AFG7" i="16"/>
  <c r="AFF7" i="16"/>
  <c r="AFE7" i="16"/>
  <c r="AFD7" i="16"/>
  <c r="AFC7" i="16"/>
  <c r="AFB7" i="16"/>
  <c r="AFA7" i="16"/>
  <c r="AEZ7" i="16"/>
  <c r="AEY7" i="16"/>
  <c r="AEX7" i="16"/>
  <c r="AEW7" i="16"/>
  <c r="AEV7" i="16"/>
  <c r="AEU7" i="16"/>
  <c r="AET7" i="16"/>
  <c r="AES7" i="16"/>
  <c r="AER7" i="16"/>
  <c r="AEQ7" i="16"/>
  <c r="AEP7" i="16"/>
  <c r="AEO7" i="16"/>
  <c r="AEN7" i="16"/>
  <c r="AEM7" i="16"/>
  <c r="AEL7" i="16"/>
  <c r="AEK7" i="16"/>
  <c r="AEJ7" i="16"/>
  <c r="AEI7" i="16"/>
  <c r="AEH7" i="16"/>
  <c r="AEG7" i="16"/>
  <c r="AEF7" i="16"/>
  <c r="AEE7" i="16"/>
  <c r="AED7" i="16"/>
  <c r="AEC7" i="16"/>
  <c r="AEB7" i="16"/>
  <c r="AEA7" i="16"/>
  <c r="ADZ7" i="16"/>
  <c r="ADY7" i="16"/>
  <c r="ADX7" i="16"/>
  <c r="ADW7" i="16"/>
  <c r="ADV7" i="16"/>
  <c r="ADU7" i="16"/>
  <c r="ADT7" i="16"/>
  <c r="ADS7" i="16"/>
  <c r="ADR7" i="16"/>
  <c r="ADQ7" i="16"/>
  <c r="ADP7" i="16"/>
  <c r="ADO7" i="16"/>
  <c r="ADN7" i="16"/>
  <c r="ADM7" i="16"/>
  <c r="ADL7" i="16"/>
  <c r="ADK7" i="16"/>
  <c r="ADJ7" i="16"/>
  <c r="ADI7" i="16"/>
  <c r="ADH7" i="16"/>
  <c r="ADG7" i="16"/>
  <c r="ADF7" i="16"/>
  <c r="ADE7" i="16"/>
  <c r="ADD7" i="16"/>
  <c r="ADC7" i="16"/>
  <c r="ADB7" i="16"/>
  <c r="ADA7" i="16"/>
  <c r="ACZ7" i="16"/>
  <c r="ACY7" i="16"/>
  <c r="ACX7" i="16"/>
  <c r="ACW7" i="16"/>
  <c r="ACV7" i="16"/>
  <c r="ACU7" i="16"/>
  <c r="ACT7" i="16"/>
  <c r="ACS7" i="16"/>
  <c r="ACR7" i="16"/>
  <c r="ACQ7" i="16"/>
  <c r="ACP7" i="16"/>
  <c r="ACO7" i="16"/>
  <c r="ACN7" i="16"/>
  <c r="ACM7" i="16"/>
  <c r="ACL7" i="16"/>
  <c r="ACK7" i="16"/>
  <c r="ACJ7" i="16"/>
  <c r="ACI7" i="16"/>
  <c r="ACH7" i="16"/>
  <c r="ACG7" i="16"/>
  <c r="ABW7" i="16"/>
  <c r="ABV7" i="16"/>
  <c r="ABU7" i="16"/>
  <c r="ABT7" i="16"/>
  <c r="ABS7" i="16"/>
  <c r="ABR7" i="16"/>
  <c r="ABQ7" i="16"/>
  <c r="ABP7" i="16"/>
  <c r="ABO7" i="16"/>
  <c r="ABN7" i="16"/>
  <c r="ABM7" i="16"/>
  <c r="ABL7" i="16"/>
  <c r="ABK7" i="16"/>
  <c r="ABJ7" i="16"/>
  <c r="ABI7" i="16"/>
  <c r="ABH7" i="16"/>
  <c r="ABG7" i="16"/>
  <c r="ABF7" i="16"/>
  <c r="ABE7" i="16"/>
  <c r="ABD7" i="16"/>
  <c r="ABC7" i="16"/>
  <c r="ABB7" i="16"/>
  <c r="ABA7" i="16"/>
  <c r="AAZ7" i="16"/>
  <c r="AAY7" i="16"/>
  <c r="AAX7" i="16"/>
  <c r="AAW7" i="16"/>
  <c r="AAV7" i="16"/>
  <c r="AAU7" i="16"/>
  <c r="AAT7" i="16"/>
  <c r="AAS7" i="16"/>
  <c r="AAR7" i="16"/>
  <c r="AAQ7" i="16"/>
  <c r="AAP7" i="16"/>
  <c r="AAO7" i="16"/>
  <c r="AAN7" i="16"/>
  <c r="AAM7" i="16"/>
  <c r="AAL7" i="16"/>
  <c r="AAK7" i="16"/>
  <c r="AAJ7" i="16"/>
  <c r="AAI7" i="16"/>
  <c r="AAH7" i="16"/>
  <c r="AAG7" i="16"/>
  <c r="AAF7" i="16"/>
  <c r="AAE7" i="16"/>
  <c r="AAD7" i="16"/>
  <c r="AAC7" i="16"/>
  <c r="AAB7" i="16"/>
  <c r="AAA7" i="16"/>
  <c r="ZZ7" i="16"/>
  <c r="ZY7" i="16"/>
  <c r="ZX7" i="16"/>
  <c r="ZW7" i="16"/>
  <c r="ZV7" i="16"/>
  <c r="ZU7" i="16"/>
  <c r="ZT7" i="16"/>
  <c r="ZS7" i="16"/>
  <c r="ZR7" i="16"/>
  <c r="ZQ7" i="16"/>
  <c r="ZP7" i="16"/>
  <c r="ZO7" i="16"/>
  <c r="ZN7" i="16"/>
  <c r="ZM7" i="16"/>
  <c r="ZL7" i="16"/>
  <c r="ZK7" i="16"/>
  <c r="ZJ7" i="16"/>
  <c r="ZI7" i="16"/>
  <c r="ZH7" i="16"/>
  <c r="ZG7" i="16"/>
  <c r="ZF7" i="16"/>
  <c r="ZE7" i="16"/>
  <c r="ZD7" i="16"/>
  <c r="ZC7" i="16"/>
  <c r="ZB7" i="16"/>
  <c r="ZA7" i="16"/>
  <c r="YZ7" i="16"/>
  <c r="YY7" i="16"/>
  <c r="YX7" i="16"/>
  <c r="YW7" i="16"/>
  <c r="YV7" i="16"/>
  <c r="YU7" i="16"/>
  <c r="YT7" i="16"/>
  <c r="YJ7" i="16"/>
  <c r="YI7" i="16"/>
  <c r="YH7" i="16"/>
  <c r="YG7" i="16"/>
  <c r="YF7" i="16"/>
  <c r="YE7" i="16"/>
  <c r="YD7" i="16"/>
  <c r="YC7" i="16"/>
  <c r="YB7" i="16"/>
  <c r="YA7" i="16"/>
  <c r="XZ7" i="16"/>
  <c r="XY7" i="16"/>
  <c r="XX7" i="16"/>
  <c r="XW7" i="16"/>
  <c r="XV7" i="16"/>
  <c r="XU7" i="16"/>
  <c r="XT7" i="16"/>
  <c r="XS7" i="16"/>
  <c r="XR7" i="16"/>
  <c r="XQ7" i="16"/>
  <c r="XP7" i="16"/>
  <c r="XO7" i="16"/>
  <c r="XN7" i="16"/>
  <c r="XM7" i="16"/>
  <c r="XL7" i="16"/>
  <c r="XK7" i="16"/>
  <c r="XJ7" i="16"/>
  <c r="XI7" i="16"/>
  <c r="XH7" i="16"/>
  <c r="XG7" i="16"/>
  <c r="XF7" i="16"/>
  <c r="XE7" i="16"/>
  <c r="XD7" i="16"/>
  <c r="XC7" i="16"/>
  <c r="XB7" i="16"/>
  <c r="XA7" i="16"/>
  <c r="WZ7" i="16"/>
  <c r="WY7" i="16"/>
  <c r="WX7" i="16"/>
  <c r="WW7" i="16"/>
  <c r="WV7" i="16"/>
  <c r="WU7" i="16"/>
  <c r="WT7" i="16"/>
  <c r="WS7" i="16"/>
  <c r="WR7" i="16"/>
  <c r="WQ7" i="16"/>
  <c r="WP7" i="16"/>
  <c r="WO7" i="16"/>
  <c r="WN7" i="16"/>
  <c r="WM7" i="16"/>
  <c r="WL7" i="16"/>
  <c r="WK7" i="16"/>
  <c r="WJ7" i="16"/>
  <c r="WI7" i="16"/>
  <c r="WH7" i="16"/>
  <c r="WG7" i="16"/>
  <c r="WF7" i="16"/>
  <c r="WE7" i="16"/>
  <c r="WD7" i="16"/>
  <c r="WC7" i="16"/>
  <c r="WB7" i="16"/>
  <c r="WA7" i="16"/>
  <c r="VZ7" i="16"/>
  <c r="VY7" i="16"/>
  <c r="VX7" i="16"/>
  <c r="VW7" i="16"/>
  <c r="VV7" i="16"/>
  <c r="VU7" i="16"/>
  <c r="VT7" i="16"/>
  <c r="VS7" i="16"/>
  <c r="VR7" i="16"/>
  <c r="VQ7" i="16"/>
  <c r="VP7" i="16"/>
  <c r="VO7" i="16"/>
  <c r="VN7" i="16"/>
  <c r="VM7" i="16"/>
  <c r="VL7" i="16"/>
  <c r="VK7" i="16"/>
  <c r="VJ7" i="16"/>
  <c r="VI7" i="16"/>
  <c r="VH7" i="16"/>
  <c r="VG7" i="16"/>
  <c r="UW7" i="16"/>
  <c r="UV7" i="16"/>
  <c r="UU7" i="16"/>
  <c r="UT7" i="16"/>
  <c r="US7" i="16"/>
  <c r="UR7" i="16"/>
  <c r="UQ7" i="16"/>
  <c r="UP7" i="16"/>
  <c r="UO7" i="16"/>
  <c r="UN7" i="16"/>
  <c r="UM7" i="16"/>
  <c r="UL7" i="16"/>
  <c r="UK7" i="16"/>
  <c r="UJ7" i="16"/>
  <c r="UI7" i="16"/>
  <c r="UH7" i="16"/>
  <c r="UG7" i="16"/>
  <c r="UF7" i="16"/>
  <c r="UE7" i="16"/>
  <c r="UD7" i="16"/>
  <c r="UC7" i="16"/>
  <c r="UB7" i="16"/>
  <c r="UA7" i="16"/>
  <c r="TZ7" i="16"/>
  <c r="TY7" i="16"/>
  <c r="TX7" i="16"/>
  <c r="TW7" i="16"/>
  <c r="TV7" i="16"/>
  <c r="TU7" i="16"/>
  <c r="TT7" i="16"/>
  <c r="TS7" i="16"/>
  <c r="TR7" i="16"/>
  <c r="TQ7" i="16"/>
  <c r="TP7" i="16"/>
  <c r="TO7" i="16"/>
  <c r="TN7" i="16"/>
  <c r="TM7" i="16"/>
  <c r="TL7" i="16"/>
  <c r="TK7" i="16"/>
  <c r="TJ7" i="16"/>
  <c r="TI7" i="16"/>
  <c r="TH7" i="16"/>
  <c r="TG7" i="16"/>
  <c r="TF7" i="16"/>
  <c r="TE7" i="16"/>
  <c r="TD7" i="16"/>
  <c r="TC7" i="16"/>
  <c r="TB7" i="16"/>
  <c r="TA7" i="16"/>
  <c r="SZ7" i="16"/>
  <c r="SY7" i="16"/>
  <c r="SX7" i="16"/>
  <c r="SW7" i="16"/>
  <c r="SV7" i="16"/>
  <c r="SU7" i="16"/>
  <c r="ST7" i="16"/>
  <c r="SS7" i="16"/>
  <c r="SR7" i="16"/>
  <c r="SQ7" i="16"/>
  <c r="SP7" i="16"/>
  <c r="SO7" i="16"/>
  <c r="SN7" i="16"/>
  <c r="SM7" i="16"/>
  <c r="SL7" i="16"/>
  <c r="SK7" i="16"/>
  <c r="SJ7" i="16"/>
  <c r="SI7" i="16"/>
  <c r="SH7" i="16"/>
  <c r="SG7" i="16"/>
  <c r="SF7" i="16"/>
  <c r="SE7" i="16"/>
  <c r="SD7" i="16"/>
  <c r="SC7" i="16"/>
  <c r="SB7" i="16"/>
  <c r="SA7" i="16"/>
  <c r="RZ7" i="16"/>
  <c r="RY7" i="16"/>
  <c r="RX7" i="16"/>
  <c r="RW7" i="16"/>
  <c r="RV7" i="16"/>
  <c r="RU7" i="16"/>
  <c r="RT7" i="16"/>
  <c r="RJ7" i="16"/>
  <c r="RI7" i="16"/>
  <c r="RH7" i="16"/>
  <c r="RG7" i="16"/>
  <c r="RF7" i="16"/>
  <c r="RE7" i="16"/>
  <c r="RD7" i="16"/>
  <c r="RC7" i="16"/>
  <c r="RB7" i="16"/>
  <c r="RA7" i="16"/>
  <c r="QZ7" i="16"/>
  <c r="QY7" i="16"/>
  <c r="QX7" i="16"/>
  <c r="QW7" i="16"/>
  <c r="QV7" i="16"/>
  <c r="QU7" i="16"/>
  <c r="QT7" i="16"/>
  <c r="QS7" i="16"/>
  <c r="QR7" i="16"/>
  <c r="QQ7" i="16"/>
  <c r="QP7" i="16"/>
  <c r="QO7" i="16"/>
  <c r="QN7" i="16"/>
  <c r="QM7" i="16"/>
  <c r="QL7" i="16"/>
  <c r="QK7" i="16"/>
  <c r="QJ7" i="16"/>
  <c r="QI7" i="16"/>
  <c r="QH7" i="16"/>
  <c r="QG7" i="16"/>
  <c r="QF7" i="16"/>
  <c r="QE7" i="16"/>
  <c r="QD7" i="16"/>
  <c r="QC7" i="16"/>
  <c r="QB7" i="16"/>
  <c r="QA7" i="16"/>
  <c r="PZ7" i="16"/>
  <c r="PY7" i="16"/>
  <c r="PX7" i="16"/>
  <c r="PW7" i="16"/>
  <c r="PV7" i="16"/>
  <c r="PU7" i="16"/>
  <c r="PT7" i="16"/>
  <c r="PS7" i="16"/>
  <c r="PR7" i="16"/>
  <c r="PQ7" i="16"/>
  <c r="PP7" i="16"/>
  <c r="PO7" i="16"/>
  <c r="PN7" i="16"/>
  <c r="PM7" i="16"/>
  <c r="PL7" i="16"/>
  <c r="PK7" i="16"/>
  <c r="PJ7" i="16"/>
  <c r="PI7" i="16"/>
  <c r="PH7" i="16"/>
  <c r="PG7" i="16"/>
  <c r="PF7" i="16"/>
  <c r="PE7" i="16"/>
  <c r="PD7" i="16"/>
  <c r="PC7" i="16"/>
  <c r="PB7" i="16"/>
  <c r="PA7" i="16"/>
  <c r="OZ7" i="16"/>
  <c r="OY7" i="16"/>
  <c r="OX7" i="16"/>
  <c r="OW7" i="16"/>
  <c r="OV7" i="16"/>
  <c r="OU7" i="16"/>
  <c r="OT7" i="16"/>
  <c r="OS7" i="16"/>
  <c r="OR7" i="16"/>
  <c r="OQ7" i="16"/>
  <c r="OP7" i="16"/>
  <c r="OO7" i="16"/>
  <c r="ON7" i="16"/>
  <c r="OM7" i="16"/>
  <c r="OL7" i="16"/>
  <c r="OK7" i="16"/>
  <c r="OJ7" i="16"/>
  <c r="OI7" i="16"/>
  <c r="OH7" i="16"/>
  <c r="OG7" i="16"/>
  <c r="NV7" i="16"/>
  <c r="NU7" i="16"/>
  <c r="NT7" i="16"/>
  <c r="NS7" i="16"/>
  <c r="NR7" i="16"/>
  <c r="NQ7" i="16"/>
  <c r="NP7" i="16"/>
  <c r="NO7" i="16"/>
  <c r="NN7" i="16"/>
  <c r="NM7" i="16"/>
  <c r="NL7" i="16"/>
  <c r="NK7" i="16"/>
  <c r="NJ7" i="16"/>
  <c r="NI7" i="16"/>
  <c r="NH7" i="16"/>
  <c r="NG7" i="16"/>
  <c r="NF7" i="16"/>
  <c r="NE7" i="16"/>
  <c r="ND7" i="16"/>
  <c r="NC7" i="16"/>
  <c r="NB7" i="16"/>
  <c r="NA7" i="16"/>
  <c r="MZ7" i="16"/>
  <c r="MY7" i="16"/>
  <c r="MX7" i="16"/>
  <c r="MW7" i="16"/>
  <c r="MV7" i="16"/>
  <c r="MU7" i="16"/>
  <c r="MT7" i="16"/>
  <c r="MS7" i="16"/>
  <c r="MR7" i="16"/>
  <c r="MQ7" i="16"/>
  <c r="MP7" i="16"/>
  <c r="MO7" i="16"/>
  <c r="MN7" i="16"/>
  <c r="MM7" i="16"/>
  <c r="ML7" i="16"/>
  <c r="MK7" i="16"/>
  <c r="MJ7" i="16"/>
  <c r="MI7" i="16"/>
  <c r="MH7" i="16"/>
  <c r="MG7" i="16"/>
  <c r="MF7" i="16"/>
  <c r="ME7" i="16"/>
  <c r="MD7" i="16"/>
  <c r="MC7" i="16"/>
  <c r="MB7" i="16"/>
  <c r="MA7" i="16"/>
  <c r="LZ7" i="16"/>
  <c r="LY7" i="16"/>
  <c r="LX7" i="16"/>
  <c r="LW7" i="16"/>
  <c r="LV7" i="16"/>
  <c r="LU7" i="16"/>
  <c r="LT7" i="16"/>
  <c r="LS7" i="16"/>
  <c r="LR7" i="16"/>
  <c r="LQ7" i="16"/>
  <c r="LP7" i="16"/>
  <c r="LO7" i="16"/>
  <c r="LN7" i="16"/>
  <c r="LM7" i="16"/>
  <c r="LL7" i="16"/>
  <c r="LK7" i="16"/>
  <c r="LJ7" i="16"/>
  <c r="LI7" i="16"/>
  <c r="LH7" i="16"/>
  <c r="LG7" i="16"/>
  <c r="LF7" i="16"/>
  <c r="LE7" i="16"/>
  <c r="LD7" i="16"/>
  <c r="LC7" i="16"/>
  <c r="LB7" i="16"/>
  <c r="LA7" i="16"/>
  <c r="KZ7" i="16"/>
  <c r="KY7" i="16"/>
  <c r="KX7" i="16"/>
  <c r="KW7" i="16"/>
  <c r="KV7" i="16"/>
  <c r="KU7" i="16"/>
  <c r="KT7" i="16"/>
  <c r="KS7" i="16"/>
  <c r="GU7" i="16"/>
  <c r="GT7" i="16"/>
  <c r="GS7" i="16"/>
  <c r="GR7" i="16"/>
  <c r="GQ7" i="16"/>
  <c r="GP7" i="16"/>
  <c r="GO7" i="16"/>
  <c r="GN7" i="16"/>
  <c r="GM7" i="16"/>
  <c r="GL7" i="16"/>
  <c r="GK7" i="16"/>
  <c r="GJ7" i="16"/>
  <c r="GI7" i="16"/>
  <c r="GH7" i="16"/>
  <c r="GG7" i="16"/>
  <c r="GF7" i="16"/>
  <c r="GE7" i="16"/>
  <c r="GD7" i="16"/>
  <c r="GC7" i="16"/>
  <c r="GB7" i="16"/>
  <c r="GA7" i="16"/>
  <c r="FZ7" i="16"/>
  <c r="FY7" i="16"/>
  <c r="FX7" i="16"/>
  <c r="FW7" i="16"/>
  <c r="FV7" i="16"/>
  <c r="FU7" i="16"/>
  <c r="FT7" i="16"/>
  <c r="FS7" i="16"/>
  <c r="FR7" i="16"/>
  <c r="FQ7" i="16"/>
  <c r="FP7" i="16"/>
  <c r="FO7" i="16"/>
  <c r="FN7" i="16"/>
  <c r="FM7" i="16"/>
  <c r="FL7" i="16"/>
  <c r="FK7" i="16"/>
  <c r="FJ7" i="16"/>
  <c r="FI7" i="16"/>
  <c r="FH7" i="16"/>
  <c r="FG7" i="16"/>
  <c r="FF7" i="16"/>
  <c r="FE7" i="16"/>
  <c r="FD7" i="16"/>
  <c r="FC7" i="16"/>
  <c r="FB7" i="16"/>
  <c r="FA7" i="16"/>
  <c r="EZ7" i="16"/>
  <c r="EY7" i="16"/>
  <c r="EX7" i="16"/>
  <c r="EW7" i="16"/>
  <c r="EV7" i="16"/>
  <c r="EU7" i="16"/>
  <c r="ET7" i="16"/>
  <c r="ES7" i="16"/>
  <c r="ER7" i="16"/>
  <c r="EQ7" i="16"/>
  <c r="EP7" i="16"/>
  <c r="EO7" i="16"/>
  <c r="EN7" i="16"/>
  <c r="EM7" i="16"/>
  <c r="EL7" i="16"/>
  <c r="EK7" i="16"/>
  <c r="EJ7" i="16"/>
  <c r="EI7" i="16"/>
  <c r="EH7" i="16"/>
  <c r="EG7" i="16"/>
  <c r="EF7" i="16"/>
  <c r="EE7" i="16"/>
  <c r="ED7" i="16"/>
  <c r="EC7" i="16"/>
  <c r="EB7" i="16"/>
  <c r="EA7" i="16"/>
  <c r="DZ7" i="16"/>
  <c r="DY7" i="16"/>
  <c r="DX7" i="16"/>
  <c r="DW7" i="16"/>
  <c r="DV7" i="16"/>
  <c r="DU7" i="16"/>
  <c r="DT7" i="16"/>
  <c r="DS7" i="16"/>
  <c r="DR7" i="16"/>
  <c r="AFJ14" i="16"/>
  <c r="AFI14" i="16"/>
  <c r="AFH14" i="16"/>
  <c r="AFG14" i="16"/>
  <c r="AFF14" i="16"/>
  <c r="AFE14" i="16"/>
  <c r="AFD14" i="16"/>
  <c r="AFC14" i="16"/>
  <c r="AFB14" i="16"/>
  <c r="AFA14" i="16"/>
  <c r="AEZ14" i="16"/>
  <c r="AEY14" i="16"/>
  <c r="AEX14" i="16"/>
  <c r="AEW14" i="16"/>
  <c r="AEV14" i="16"/>
  <c r="AEU14" i="16"/>
  <c r="AET14" i="16"/>
  <c r="AES14" i="16"/>
  <c r="AER14" i="16"/>
  <c r="AEQ14" i="16"/>
  <c r="AEP14" i="16"/>
  <c r="AEO14" i="16"/>
  <c r="AEN14" i="16"/>
  <c r="AEM14" i="16"/>
  <c r="AEL14" i="16"/>
  <c r="AEK14" i="16"/>
  <c r="AEJ14" i="16"/>
  <c r="AEI14" i="16"/>
  <c r="AEH14" i="16"/>
  <c r="AEG14" i="16"/>
  <c r="AEF14" i="16"/>
  <c r="AEE14" i="16"/>
  <c r="AED14" i="16"/>
  <c r="AEC14" i="16"/>
  <c r="AEB14" i="16"/>
  <c r="AEA14" i="16"/>
  <c r="ADZ14" i="16"/>
  <c r="ADY14" i="16"/>
  <c r="ADX14" i="16"/>
  <c r="ADW14" i="16"/>
  <c r="ADV14" i="16"/>
  <c r="ADU14" i="16"/>
  <c r="ADT14" i="16"/>
  <c r="ADS14" i="16"/>
  <c r="ADR14" i="16"/>
  <c r="ADQ14" i="16"/>
  <c r="ADP14" i="16"/>
  <c r="ADO14" i="16"/>
  <c r="ADN14" i="16"/>
  <c r="ADM14" i="16"/>
  <c r="ADL14" i="16"/>
  <c r="ADK14" i="16"/>
  <c r="ADJ14" i="16"/>
  <c r="ADI14" i="16"/>
  <c r="ADH14" i="16"/>
  <c r="ADG14" i="16"/>
  <c r="ADF14" i="16"/>
  <c r="ADE14" i="16"/>
  <c r="ADD14" i="16"/>
  <c r="ADC14" i="16"/>
  <c r="ADB14" i="16"/>
  <c r="ADA14" i="16"/>
  <c r="ACZ14" i="16"/>
  <c r="ACY14" i="16"/>
  <c r="ACX14" i="16"/>
  <c r="ACW14" i="16"/>
  <c r="ACV14" i="16"/>
  <c r="ACU14" i="16"/>
  <c r="ACT14" i="16"/>
  <c r="ACS14" i="16"/>
  <c r="ACR14" i="16"/>
  <c r="ACQ14" i="16"/>
  <c r="ACP14" i="16"/>
  <c r="ACO14" i="16"/>
  <c r="ACN14" i="16"/>
  <c r="ACM14" i="16"/>
  <c r="ACL14" i="16"/>
  <c r="ACK14" i="16"/>
  <c r="ACJ14" i="16"/>
  <c r="ACI14" i="16"/>
  <c r="ACH14" i="16"/>
  <c r="ABW14" i="16"/>
  <c r="ABV14" i="16"/>
  <c r="ABU14" i="16"/>
  <c r="ABT14" i="16"/>
  <c r="ABS14" i="16"/>
  <c r="ABR14" i="16"/>
  <c r="ABQ14" i="16"/>
  <c r="ABP14" i="16"/>
  <c r="ABO14" i="16"/>
  <c r="ABN14" i="16"/>
  <c r="ABM14" i="16"/>
  <c r="ABL14" i="16"/>
  <c r="ABK14" i="16"/>
  <c r="ABJ14" i="16"/>
  <c r="ABI14" i="16"/>
  <c r="ABH14" i="16"/>
  <c r="ABG14" i="16"/>
  <c r="ABF14" i="16"/>
  <c r="ABE14" i="16"/>
  <c r="ABD14" i="16"/>
  <c r="ABC14" i="16"/>
  <c r="ABB14" i="16"/>
  <c r="ABA14" i="16"/>
  <c r="AAZ14" i="16"/>
  <c r="AAY14" i="16"/>
  <c r="AAX14" i="16"/>
  <c r="AAW14" i="16"/>
  <c r="AAV14" i="16"/>
  <c r="AAU14" i="16"/>
  <c r="AAT14" i="16"/>
  <c r="AAS14" i="16"/>
  <c r="AAR14" i="16"/>
  <c r="AAQ14" i="16"/>
  <c r="AAP14" i="16"/>
  <c r="AAO14" i="16"/>
  <c r="AAN14" i="16"/>
  <c r="AAM14" i="16"/>
  <c r="AAL14" i="16"/>
  <c r="AAK14" i="16"/>
  <c r="AAJ14" i="16"/>
  <c r="AAI14" i="16"/>
  <c r="AAH14" i="16"/>
  <c r="AAG14" i="16"/>
  <c r="AAF14" i="16"/>
  <c r="AAE14" i="16"/>
  <c r="AAD14" i="16"/>
  <c r="AAC14" i="16"/>
  <c r="AAB14" i="16"/>
  <c r="AAA14" i="16"/>
  <c r="ZZ14" i="16"/>
  <c r="ZY14" i="16"/>
  <c r="ZX14" i="16"/>
  <c r="ZW14" i="16"/>
  <c r="ZV14" i="16"/>
  <c r="ZU14" i="16"/>
  <c r="ZT14" i="16"/>
  <c r="ZS14" i="16"/>
  <c r="ZR14" i="16"/>
  <c r="ZQ14" i="16"/>
  <c r="ZP14" i="16"/>
  <c r="ZO14" i="16"/>
  <c r="ZN14" i="16"/>
  <c r="ZM14" i="16"/>
  <c r="ZL14" i="16"/>
  <c r="ZK14" i="16"/>
  <c r="ZJ14" i="16"/>
  <c r="ZI14" i="16"/>
  <c r="ZH14" i="16"/>
  <c r="ZG14" i="16"/>
  <c r="ZF14" i="16"/>
  <c r="ZE14" i="16"/>
  <c r="ZD14" i="16"/>
  <c r="ZC14" i="16"/>
  <c r="ZB14" i="16"/>
  <c r="ZA14" i="16"/>
  <c r="YZ14" i="16"/>
  <c r="YY14" i="16"/>
  <c r="YX14" i="16"/>
  <c r="YW14" i="16"/>
  <c r="YV14" i="16"/>
  <c r="YU14" i="16"/>
  <c r="YJ14" i="16"/>
  <c r="YI14" i="16"/>
  <c r="YH14" i="16"/>
  <c r="YG14" i="16"/>
  <c r="YF14" i="16"/>
  <c r="YE14" i="16"/>
  <c r="YD14" i="16"/>
  <c r="YC14" i="16"/>
  <c r="YB14" i="16"/>
  <c r="YA14" i="16"/>
  <c r="XZ14" i="16"/>
  <c r="XY14" i="16"/>
  <c r="XX14" i="16"/>
  <c r="XW14" i="16"/>
  <c r="XV14" i="16"/>
  <c r="XU14" i="16"/>
  <c r="XT14" i="16"/>
  <c r="XS14" i="16"/>
  <c r="XR14" i="16"/>
  <c r="XQ14" i="16"/>
  <c r="XP14" i="16"/>
  <c r="XO14" i="16"/>
  <c r="XN14" i="16"/>
  <c r="XM14" i="16"/>
  <c r="XL14" i="16"/>
  <c r="XK14" i="16"/>
  <c r="XJ14" i="16"/>
  <c r="XI14" i="16"/>
  <c r="XH14" i="16"/>
  <c r="XG14" i="16"/>
  <c r="XF14" i="16"/>
  <c r="XE14" i="16"/>
  <c r="XD14" i="16"/>
  <c r="XC14" i="16"/>
  <c r="XB14" i="16"/>
  <c r="XA14" i="16"/>
  <c r="WZ14" i="16"/>
  <c r="WY14" i="16"/>
  <c r="WX14" i="16"/>
  <c r="WW14" i="16"/>
  <c r="WV14" i="16"/>
  <c r="WU14" i="16"/>
  <c r="WT14" i="16"/>
  <c r="WS14" i="16"/>
  <c r="WR14" i="16"/>
  <c r="WQ14" i="16"/>
  <c r="WP14" i="16"/>
  <c r="WO14" i="16"/>
  <c r="WN14" i="16"/>
  <c r="WM14" i="16"/>
  <c r="WL14" i="16"/>
  <c r="WK14" i="16"/>
  <c r="WJ14" i="16"/>
  <c r="WI14" i="16"/>
  <c r="WH14" i="16"/>
  <c r="WG14" i="16"/>
  <c r="WF14" i="16"/>
  <c r="WE14" i="16"/>
  <c r="WD14" i="16"/>
  <c r="WC14" i="16"/>
  <c r="WB14" i="16"/>
  <c r="WA14" i="16"/>
  <c r="VZ14" i="16"/>
  <c r="VY14" i="16"/>
  <c r="VX14" i="16"/>
  <c r="VW14" i="16"/>
  <c r="VV14" i="16"/>
  <c r="VU14" i="16"/>
  <c r="VT14" i="16"/>
  <c r="VS14" i="16"/>
  <c r="VR14" i="16"/>
  <c r="VQ14" i="16"/>
  <c r="VP14" i="16"/>
  <c r="VO14" i="16"/>
  <c r="VN14" i="16"/>
  <c r="VM14" i="16"/>
  <c r="VL14" i="16"/>
  <c r="VK14" i="16"/>
  <c r="VJ14" i="16"/>
  <c r="VI14" i="16"/>
  <c r="VH14" i="16"/>
  <c r="UW14" i="16"/>
  <c r="UV14" i="16"/>
  <c r="UU14" i="16"/>
  <c r="UT14" i="16"/>
  <c r="US14" i="16"/>
  <c r="UR14" i="16"/>
  <c r="UQ14" i="16"/>
  <c r="UP14" i="16"/>
  <c r="UO14" i="16"/>
  <c r="UN14" i="16"/>
  <c r="UM14" i="16"/>
  <c r="UL14" i="16"/>
  <c r="UK14" i="16"/>
  <c r="UJ14" i="16"/>
  <c r="UI14" i="16"/>
  <c r="UH14" i="16"/>
  <c r="UG14" i="16"/>
  <c r="UF14" i="16"/>
  <c r="UE14" i="16"/>
  <c r="UD14" i="16"/>
  <c r="UC14" i="16"/>
  <c r="UB14" i="16"/>
  <c r="UA14" i="16"/>
  <c r="TZ14" i="16"/>
  <c r="TY14" i="16"/>
  <c r="TX14" i="16"/>
  <c r="TW14" i="16"/>
  <c r="TV14" i="16"/>
  <c r="TU14" i="16"/>
  <c r="TT14" i="16"/>
  <c r="TS14" i="16"/>
  <c r="TR14" i="16"/>
  <c r="TQ14" i="16"/>
  <c r="TP14" i="16"/>
  <c r="TO14" i="16"/>
  <c r="TN14" i="16"/>
  <c r="TM14" i="16"/>
  <c r="TL14" i="16"/>
  <c r="TK14" i="16"/>
  <c r="TJ14" i="16"/>
  <c r="TI14" i="16"/>
  <c r="TH14" i="16"/>
  <c r="TG14" i="16"/>
  <c r="TF14" i="16"/>
  <c r="TE14" i="16"/>
  <c r="TD14" i="16"/>
  <c r="TC14" i="16"/>
  <c r="TB14" i="16"/>
  <c r="TA14" i="16"/>
  <c r="SZ14" i="16"/>
  <c r="SY14" i="16"/>
  <c r="SX14" i="16"/>
  <c r="SW14" i="16"/>
  <c r="SV14" i="16"/>
  <c r="SU14" i="16"/>
  <c r="ST14" i="16"/>
  <c r="SS14" i="16"/>
  <c r="SR14" i="16"/>
  <c r="SQ14" i="16"/>
  <c r="SP14" i="16"/>
  <c r="SO14" i="16"/>
  <c r="SN14" i="16"/>
  <c r="SM14" i="16"/>
  <c r="SL14" i="16"/>
  <c r="SK14" i="16"/>
  <c r="SJ14" i="16"/>
  <c r="SI14" i="16"/>
  <c r="SH14" i="16"/>
  <c r="SG14" i="16"/>
  <c r="SF14" i="16"/>
  <c r="SE14" i="16"/>
  <c r="SD14" i="16"/>
  <c r="SC14" i="16"/>
  <c r="SB14" i="16"/>
  <c r="SA14" i="16"/>
  <c r="RZ14" i="16"/>
  <c r="RY14" i="16"/>
  <c r="RX14" i="16"/>
  <c r="RW14" i="16"/>
  <c r="RV14" i="16"/>
  <c r="RU14" i="16"/>
  <c r="RT14" i="16"/>
  <c r="RJ14" i="16"/>
  <c r="RI14" i="16"/>
  <c r="RH14" i="16"/>
  <c r="RG14" i="16"/>
  <c r="RF14" i="16"/>
  <c r="RE14" i="16"/>
  <c r="RD14" i="16"/>
  <c r="RC14" i="16"/>
  <c r="RB14" i="16"/>
  <c r="RA14" i="16"/>
  <c r="QZ14" i="16"/>
  <c r="QY14" i="16"/>
  <c r="QX14" i="16"/>
  <c r="QW14" i="16"/>
  <c r="QV14" i="16"/>
  <c r="QU14" i="16"/>
  <c r="QT14" i="16"/>
  <c r="QS14" i="16"/>
  <c r="QR14" i="16"/>
  <c r="QQ14" i="16"/>
  <c r="QP14" i="16"/>
  <c r="QO14" i="16"/>
  <c r="QN14" i="16"/>
  <c r="QM14" i="16"/>
  <c r="QL14" i="16"/>
  <c r="QK14" i="16"/>
  <c r="QJ14" i="16"/>
  <c r="QI14" i="16"/>
  <c r="QH14" i="16"/>
  <c r="QG14" i="16"/>
  <c r="QF14" i="16"/>
  <c r="QE14" i="16"/>
  <c r="QD14" i="16"/>
  <c r="QC14" i="16"/>
  <c r="QB14" i="16"/>
  <c r="QA14" i="16"/>
  <c r="PZ14" i="16"/>
  <c r="PY14" i="16"/>
  <c r="PX14" i="16"/>
  <c r="PW14" i="16"/>
  <c r="PV14" i="16"/>
  <c r="PU14" i="16"/>
  <c r="PT14" i="16"/>
  <c r="PS14" i="16"/>
  <c r="PR14" i="16"/>
  <c r="PQ14" i="16"/>
  <c r="PP14" i="16"/>
  <c r="PO14" i="16"/>
  <c r="PN14" i="16"/>
  <c r="PM14" i="16"/>
  <c r="PL14" i="16"/>
  <c r="PK14" i="16"/>
  <c r="PJ14" i="16"/>
  <c r="PI14" i="16"/>
  <c r="PH14" i="16"/>
  <c r="PG14" i="16"/>
  <c r="PF14" i="16"/>
  <c r="PE14" i="16"/>
  <c r="PD14" i="16"/>
  <c r="PC14" i="16"/>
  <c r="PB14" i="16"/>
  <c r="PA14" i="16"/>
  <c r="OZ14" i="16"/>
  <c r="OY14" i="16"/>
  <c r="OX14" i="16"/>
  <c r="OW14" i="16"/>
  <c r="OV14" i="16"/>
  <c r="OU14" i="16"/>
  <c r="OT14" i="16"/>
  <c r="OS14" i="16"/>
  <c r="OR14" i="16"/>
  <c r="OQ14" i="16"/>
  <c r="OP14" i="16"/>
  <c r="OO14" i="16"/>
  <c r="ON14" i="16"/>
  <c r="OM14" i="16"/>
  <c r="OL14" i="16"/>
  <c r="OK14" i="16"/>
  <c r="OJ14" i="16"/>
  <c r="OI14" i="16"/>
  <c r="OH14" i="16"/>
  <c r="OG14" i="16"/>
  <c r="NV14" i="16"/>
  <c r="NU14" i="16"/>
  <c r="NT14" i="16"/>
  <c r="NS14" i="16"/>
  <c r="NR14" i="16"/>
  <c r="NQ14" i="16"/>
  <c r="NP14" i="16"/>
  <c r="NO14" i="16"/>
  <c r="NN14" i="16"/>
  <c r="NM14" i="16"/>
  <c r="NL14" i="16"/>
  <c r="NK14" i="16"/>
  <c r="NJ14" i="16"/>
  <c r="NI14" i="16"/>
  <c r="NH14" i="16"/>
  <c r="NG14" i="16"/>
  <c r="NF14" i="16"/>
  <c r="NE14" i="16"/>
  <c r="ND14" i="16"/>
  <c r="NC14" i="16"/>
  <c r="NB14" i="16"/>
  <c r="NA14" i="16"/>
  <c r="MZ14" i="16"/>
  <c r="MY14" i="16"/>
  <c r="MX14" i="16"/>
  <c r="MW14" i="16"/>
  <c r="MV14" i="16"/>
  <c r="MU14" i="16"/>
  <c r="MT14" i="16"/>
  <c r="MS14" i="16"/>
  <c r="MR14" i="16"/>
  <c r="MQ14" i="16"/>
  <c r="MP14" i="16"/>
  <c r="MO14" i="16"/>
  <c r="MN14" i="16"/>
  <c r="MM14" i="16"/>
  <c r="ML14" i="16"/>
  <c r="MK14" i="16"/>
  <c r="MJ14" i="16"/>
  <c r="MI14" i="16"/>
  <c r="MH14" i="16"/>
  <c r="MG14" i="16"/>
  <c r="MF14" i="16"/>
  <c r="ME14" i="16"/>
  <c r="MD14" i="16"/>
  <c r="MC14" i="16"/>
  <c r="MB14" i="16"/>
  <c r="MA14" i="16"/>
  <c r="LZ14" i="16"/>
  <c r="LY14" i="16"/>
  <c r="LX14" i="16"/>
  <c r="LW14" i="16"/>
  <c r="LV14" i="16"/>
  <c r="LU14" i="16"/>
  <c r="LT14" i="16"/>
  <c r="LS14" i="16"/>
  <c r="LR14" i="16"/>
  <c r="LQ14" i="16"/>
  <c r="LP14" i="16"/>
  <c r="LO14" i="16"/>
  <c r="LN14" i="16"/>
  <c r="LM14" i="16"/>
  <c r="LL14" i="16"/>
  <c r="LK14" i="16"/>
  <c r="LJ14" i="16"/>
  <c r="LI14" i="16"/>
  <c r="LH14" i="16"/>
  <c r="LG14" i="16"/>
  <c r="LF14" i="16"/>
  <c r="LE14" i="16"/>
  <c r="LD14" i="16"/>
  <c r="LC14" i="16"/>
  <c r="LB14" i="16"/>
  <c r="LA14" i="16"/>
  <c r="KZ14" i="16"/>
  <c r="KY14" i="16"/>
  <c r="KX14" i="16"/>
  <c r="KW14" i="16"/>
  <c r="KV14" i="16"/>
  <c r="KU14" i="16"/>
  <c r="KT14" i="16"/>
  <c r="GU14" i="16"/>
  <c r="GT14" i="16"/>
  <c r="GS14" i="16"/>
  <c r="GR14" i="16"/>
  <c r="GQ14" i="16"/>
  <c r="GP14" i="16"/>
  <c r="GO14" i="16"/>
  <c r="GN14" i="16"/>
  <c r="GM14" i="16"/>
  <c r="GL14" i="16"/>
  <c r="GK14" i="16"/>
  <c r="GJ14" i="16"/>
  <c r="GI14" i="16"/>
  <c r="GH14" i="16"/>
  <c r="GG14" i="16"/>
  <c r="GF14" i="16"/>
  <c r="GE14" i="16"/>
  <c r="GD14" i="16"/>
  <c r="GC14" i="16"/>
  <c r="GB14" i="16"/>
  <c r="GA14" i="16"/>
  <c r="FZ14" i="16"/>
  <c r="FY14" i="16"/>
  <c r="FX14" i="16"/>
  <c r="FW14" i="16"/>
  <c r="FV14" i="16"/>
  <c r="FU14" i="16"/>
  <c r="FT14" i="16"/>
  <c r="FS14" i="16"/>
  <c r="FR14" i="16"/>
  <c r="FQ14" i="16"/>
  <c r="FP14" i="16"/>
  <c r="FO14" i="16"/>
  <c r="FN14" i="16"/>
  <c r="FM14" i="16"/>
  <c r="FL14" i="16"/>
  <c r="FK14" i="16"/>
  <c r="FJ14" i="16"/>
  <c r="FI14" i="16"/>
  <c r="FH14" i="16"/>
  <c r="FG14" i="16"/>
  <c r="FF14" i="16"/>
  <c r="FE14" i="16"/>
  <c r="FD14" i="16"/>
  <c r="FC14" i="16"/>
  <c r="FB14" i="16"/>
  <c r="FA14" i="16"/>
  <c r="EZ14" i="16"/>
  <c r="EY14" i="16"/>
  <c r="EX14" i="16"/>
  <c r="EW14" i="16"/>
  <c r="EV14" i="16"/>
  <c r="EU14" i="16"/>
  <c r="ET14" i="16"/>
  <c r="ES14" i="16"/>
  <c r="ER14" i="16"/>
  <c r="EQ14" i="16"/>
  <c r="EP14" i="16"/>
  <c r="EO14" i="16"/>
  <c r="EN14" i="16"/>
  <c r="EM14" i="16"/>
  <c r="EL14" i="16"/>
  <c r="EK14" i="16"/>
  <c r="EJ14" i="16"/>
  <c r="EI14" i="16"/>
  <c r="EH14" i="16"/>
  <c r="EG14" i="16"/>
  <c r="EF14" i="16"/>
  <c r="EE14" i="16"/>
  <c r="ED14" i="16"/>
  <c r="EC14" i="16"/>
  <c r="EB14" i="16"/>
  <c r="EA14" i="16"/>
  <c r="DZ14" i="16"/>
  <c r="DY14" i="16"/>
  <c r="DX14" i="16"/>
  <c r="DW14" i="16"/>
  <c r="DV14" i="16"/>
  <c r="DU14" i="16"/>
  <c r="DT14" i="16"/>
  <c r="DS14" i="16"/>
  <c r="DR14" i="16"/>
  <c r="AFJ8" i="16"/>
  <c r="AFI8" i="16"/>
  <c r="AFH8" i="16"/>
  <c r="AFG8" i="16"/>
  <c r="AFF8" i="16"/>
  <c r="AFE8" i="16"/>
  <c r="AFD8" i="16"/>
  <c r="AFC8" i="16"/>
  <c r="AFB8" i="16"/>
  <c r="AFA8" i="16"/>
  <c r="AEZ8" i="16"/>
  <c r="AEY8" i="16"/>
  <c r="AEX8" i="16"/>
  <c r="AEW8" i="16"/>
  <c r="AEV8" i="16"/>
  <c r="AEU8" i="16"/>
  <c r="AET8" i="16"/>
  <c r="AES8" i="16"/>
  <c r="AER8" i="16"/>
  <c r="AEQ8" i="16"/>
  <c r="AEP8" i="16"/>
  <c r="AEO8" i="16"/>
  <c r="AEN8" i="16"/>
  <c r="AEM8" i="16"/>
  <c r="AEL8" i="16"/>
  <c r="AEK8" i="16"/>
  <c r="AEJ8" i="16"/>
  <c r="AEI8" i="16"/>
  <c r="AEH8" i="16"/>
  <c r="AEG8" i="16"/>
  <c r="AEF8" i="16"/>
  <c r="AEE8" i="16"/>
  <c r="AED8" i="16"/>
  <c r="AEC8" i="16"/>
  <c r="AEB8" i="16"/>
  <c r="AEA8" i="16"/>
  <c r="ADZ8" i="16"/>
  <c r="ADY8" i="16"/>
  <c r="ADX8" i="16"/>
  <c r="ADW8" i="16"/>
  <c r="ADV8" i="16"/>
  <c r="ADU8" i="16"/>
  <c r="ADT8" i="16"/>
  <c r="ADS8" i="16"/>
  <c r="ADR8" i="16"/>
  <c r="ADQ8" i="16"/>
  <c r="ADP8" i="16"/>
  <c r="ADO8" i="16"/>
  <c r="ADN8" i="16"/>
  <c r="ADM8" i="16"/>
  <c r="ADL8" i="16"/>
  <c r="ADK8" i="16"/>
  <c r="ADJ8" i="16"/>
  <c r="ADI8" i="16"/>
  <c r="ADH8" i="16"/>
  <c r="ADG8" i="16"/>
  <c r="ADF8" i="16"/>
  <c r="ADE8" i="16"/>
  <c r="ADD8" i="16"/>
  <c r="ADC8" i="16"/>
  <c r="ADB8" i="16"/>
  <c r="ADA8" i="16"/>
  <c r="ACZ8" i="16"/>
  <c r="ACY8" i="16"/>
  <c r="ACX8" i="16"/>
  <c r="ACW8" i="16"/>
  <c r="ACV8" i="16"/>
  <c r="ACU8" i="16"/>
  <c r="ACT8" i="16"/>
  <c r="ACS8" i="16"/>
  <c r="ACR8" i="16"/>
  <c r="ACQ8" i="16"/>
  <c r="ACP8" i="16"/>
  <c r="ACO8" i="16"/>
  <c r="ACN8" i="16"/>
  <c r="ACM8" i="16"/>
  <c r="ACL8" i="16"/>
  <c r="ACK8" i="16"/>
  <c r="ACJ8" i="16"/>
  <c r="ACI8" i="16"/>
  <c r="ACH8" i="16"/>
  <c r="ACG8" i="16"/>
  <c r="ABW8" i="16"/>
  <c r="ABV8" i="16"/>
  <c r="ABU8" i="16"/>
  <c r="ABT8" i="16"/>
  <c r="ABS8" i="16"/>
  <c r="ABR8" i="16"/>
  <c r="ABQ8" i="16"/>
  <c r="ABP8" i="16"/>
  <c r="ABO8" i="16"/>
  <c r="ABN8" i="16"/>
  <c r="ABM8" i="16"/>
  <c r="ABL8" i="16"/>
  <c r="ABK8" i="16"/>
  <c r="ABJ8" i="16"/>
  <c r="ABI8" i="16"/>
  <c r="ABH8" i="16"/>
  <c r="ABG8" i="16"/>
  <c r="ABF8" i="16"/>
  <c r="ABE8" i="16"/>
  <c r="ABD8" i="16"/>
  <c r="ABC8" i="16"/>
  <c r="ABB8" i="16"/>
  <c r="ABA8" i="16"/>
  <c r="AAZ8" i="16"/>
  <c r="AAY8" i="16"/>
  <c r="AAX8" i="16"/>
  <c r="AAW8" i="16"/>
  <c r="AAV8" i="16"/>
  <c r="AAU8" i="16"/>
  <c r="AAT8" i="16"/>
  <c r="AAS8" i="16"/>
  <c r="AAR8" i="16"/>
  <c r="AAQ8" i="16"/>
  <c r="AAP8" i="16"/>
  <c r="AAO8" i="16"/>
  <c r="AAN8" i="16"/>
  <c r="AAM8" i="16"/>
  <c r="AAL8" i="16"/>
  <c r="AAK8" i="16"/>
  <c r="AAJ8" i="16"/>
  <c r="AAI8" i="16"/>
  <c r="AAH8" i="16"/>
  <c r="AAG8" i="16"/>
  <c r="AAF8" i="16"/>
  <c r="AAE8" i="16"/>
  <c r="AAD8" i="16"/>
  <c r="AAC8" i="16"/>
  <c r="AAB8" i="16"/>
  <c r="AAA8" i="16"/>
  <c r="ZZ8" i="16"/>
  <c r="ZY8" i="16"/>
  <c r="ZX8" i="16"/>
  <c r="ZW8" i="16"/>
  <c r="ZV8" i="16"/>
  <c r="ZU8" i="16"/>
  <c r="ZT8" i="16"/>
  <c r="ZS8" i="16"/>
  <c r="ZR8" i="16"/>
  <c r="ZQ8" i="16"/>
  <c r="ZP8" i="16"/>
  <c r="ZO8" i="16"/>
  <c r="ZN8" i="16"/>
  <c r="ZM8" i="16"/>
  <c r="ZL8" i="16"/>
  <c r="ZK8" i="16"/>
  <c r="ZJ8" i="16"/>
  <c r="ZI8" i="16"/>
  <c r="ZH8" i="16"/>
  <c r="ZG8" i="16"/>
  <c r="ZF8" i="16"/>
  <c r="ZE8" i="16"/>
  <c r="ZD8" i="16"/>
  <c r="ZC8" i="16"/>
  <c r="ZB8" i="16"/>
  <c r="ZA8" i="16"/>
  <c r="YZ8" i="16"/>
  <c r="YY8" i="16"/>
  <c r="YX8" i="16"/>
  <c r="YW8" i="16"/>
  <c r="YV8" i="16"/>
  <c r="YU8" i="16"/>
  <c r="YT8" i="16"/>
  <c r="YJ8" i="16"/>
  <c r="YI8" i="16"/>
  <c r="YH8" i="16"/>
  <c r="YG8" i="16"/>
  <c r="YF8" i="16"/>
  <c r="YE8" i="16"/>
  <c r="YD8" i="16"/>
  <c r="YC8" i="16"/>
  <c r="YB8" i="16"/>
  <c r="YA8" i="16"/>
  <c r="XZ8" i="16"/>
  <c r="XY8" i="16"/>
  <c r="XX8" i="16"/>
  <c r="XW8" i="16"/>
  <c r="XV8" i="16"/>
  <c r="XU8" i="16"/>
  <c r="XT8" i="16"/>
  <c r="XS8" i="16"/>
  <c r="XR8" i="16"/>
  <c r="XQ8" i="16"/>
  <c r="XP8" i="16"/>
  <c r="XO8" i="16"/>
  <c r="XN8" i="16"/>
  <c r="XM8" i="16"/>
  <c r="XL8" i="16"/>
  <c r="XK8" i="16"/>
  <c r="XJ8" i="16"/>
  <c r="XI8" i="16"/>
  <c r="XH8" i="16"/>
  <c r="XG8" i="16"/>
  <c r="XF8" i="16"/>
  <c r="XE8" i="16"/>
  <c r="XD8" i="16"/>
  <c r="XC8" i="16"/>
  <c r="XB8" i="16"/>
  <c r="XA8" i="16"/>
  <c r="WZ8" i="16"/>
  <c r="WY8" i="16"/>
  <c r="WX8" i="16"/>
  <c r="WW8" i="16"/>
  <c r="WV8" i="16"/>
  <c r="WU8" i="16"/>
  <c r="WT8" i="16"/>
  <c r="WS8" i="16"/>
  <c r="WR8" i="16"/>
  <c r="WQ8" i="16"/>
  <c r="WP8" i="16"/>
  <c r="WO8" i="16"/>
  <c r="WN8" i="16"/>
  <c r="WM8" i="16"/>
  <c r="WL8" i="16"/>
  <c r="WK8" i="16"/>
  <c r="WJ8" i="16"/>
  <c r="WI8" i="16"/>
  <c r="WH8" i="16"/>
  <c r="WG8" i="16"/>
  <c r="WF8" i="16"/>
  <c r="WE8" i="16"/>
  <c r="WD8" i="16"/>
  <c r="WC8" i="16"/>
  <c r="WB8" i="16"/>
  <c r="WA8" i="16"/>
  <c r="VZ8" i="16"/>
  <c r="VY8" i="16"/>
  <c r="VX8" i="16"/>
  <c r="VW8" i="16"/>
  <c r="VV8" i="16"/>
  <c r="VU8" i="16"/>
  <c r="VT8" i="16"/>
  <c r="VS8" i="16"/>
  <c r="VR8" i="16"/>
  <c r="VQ8" i="16"/>
  <c r="VP8" i="16"/>
  <c r="VO8" i="16"/>
  <c r="VN8" i="16"/>
  <c r="VM8" i="16"/>
  <c r="VL8" i="16"/>
  <c r="VK8" i="16"/>
  <c r="VJ8" i="16"/>
  <c r="VI8" i="16"/>
  <c r="VH8" i="16"/>
  <c r="VG8" i="16"/>
  <c r="UW8" i="16"/>
  <c r="UV8" i="16"/>
  <c r="UU8" i="16"/>
  <c r="UT8" i="16"/>
  <c r="US8" i="16"/>
  <c r="UR8" i="16"/>
  <c r="UQ8" i="16"/>
  <c r="UP8" i="16"/>
  <c r="UO8" i="16"/>
  <c r="UN8" i="16"/>
  <c r="UM8" i="16"/>
  <c r="UL8" i="16"/>
  <c r="UK8" i="16"/>
  <c r="UJ8" i="16"/>
  <c r="UI8" i="16"/>
  <c r="UH8" i="16"/>
  <c r="UG8" i="16"/>
  <c r="UF8" i="16"/>
  <c r="UE8" i="16"/>
  <c r="UD8" i="16"/>
  <c r="UC8" i="16"/>
  <c r="UB8" i="16"/>
  <c r="UA8" i="16"/>
  <c r="TZ8" i="16"/>
  <c r="TY8" i="16"/>
  <c r="TX8" i="16"/>
  <c r="TW8" i="16"/>
  <c r="TV8" i="16"/>
  <c r="TU8" i="16"/>
  <c r="TT8" i="16"/>
  <c r="TS8" i="16"/>
  <c r="TR8" i="16"/>
  <c r="TQ8" i="16"/>
  <c r="TP8" i="16"/>
  <c r="TO8" i="16"/>
  <c r="TN8" i="16"/>
  <c r="TM8" i="16"/>
  <c r="TL8" i="16"/>
  <c r="TK8" i="16"/>
  <c r="TJ8" i="16"/>
  <c r="TI8" i="16"/>
  <c r="TH8" i="16"/>
  <c r="TG8" i="16"/>
  <c r="TF8" i="16"/>
  <c r="TE8" i="16"/>
  <c r="TD8" i="16"/>
  <c r="TC8" i="16"/>
  <c r="TB8" i="16"/>
  <c r="TA8" i="16"/>
  <c r="SZ8" i="16"/>
  <c r="SY8" i="16"/>
  <c r="SX8" i="16"/>
  <c r="SW8" i="16"/>
  <c r="SV8" i="16"/>
  <c r="SU8" i="16"/>
  <c r="ST8" i="16"/>
  <c r="SS8" i="16"/>
  <c r="SR8" i="16"/>
  <c r="SQ8" i="16"/>
  <c r="SP8" i="16"/>
  <c r="SO8" i="16"/>
  <c r="SN8" i="16"/>
  <c r="SM8" i="16"/>
  <c r="SL8" i="16"/>
  <c r="SK8" i="16"/>
  <c r="SJ8" i="16"/>
  <c r="SI8" i="16"/>
  <c r="SH8" i="16"/>
  <c r="SG8" i="16"/>
  <c r="SF8" i="16"/>
  <c r="SE8" i="16"/>
  <c r="SD8" i="16"/>
  <c r="SC8" i="16"/>
  <c r="SB8" i="16"/>
  <c r="SA8" i="16"/>
  <c r="RZ8" i="16"/>
  <c r="RY8" i="16"/>
  <c r="RX8" i="16"/>
  <c r="RW8" i="16"/>
  <c r="RV8" i="16"/>
  <c r="RU8" i="16"/>
  <c r="RT8" i="16"/>
  <c r="RJ8" i="16"/>
  <c r="RI8" i="16"/>
  <c r="RH8" i="16"/>
  <c r="RG8" i="16"/>
  <c r="RF8" i="16"/>
  <c r="RE8" i="16"/>
  <c r="RD8" i="16"/>
  <c r="RC8" i="16"/>
  <c r="RB8" i="16"/>
  <c r="RA8" i="16"/>
  <c r="QZ8" i="16"/>
  <c r="QY8" i="16"/>
  <c r="QX8" i="16"/>
  <c r="QW8" i="16"/>
  <c r="QV8" i="16"/>
  <c r="QU8" i="16"/>
  <c r="QT8" i="16"/>
  <c r="QS8" i="16"/>
  <c r="QR8" i="16"/>
  <c r="QQ8" i="16"/>
  <c r="QP8" i="16"/>
  <c r="QO8" i="16"/>
  <c r="QN8" i="16"/>
  <c r="QM8" i="16"/>
  <c r="QL8" i="16"/>
  <c r="QK8" i="16"/>
  <c r="QJ8" i="16"/>
  <c r="QI8" i="16"/>
  <c r="QH8" i="16"/>
  <c r="QG8" i="16"/>
  <c r="QF8" i="16"/>
  <c r="QE8" i="16"/>
  <c r="QD8" i="16"/>
  <c r="QC8" i="16"/>
  <c r="QB8" i="16"/>
  <c r="QA8" i="16"/>
  <c r="PZ8" i="16"/>
  <c r="PY8" i="16"/>
  <c r="PX8" i="16"/>
  <c r="PW8" i="16"/>
  <c r="PV8" i="16"/>
  <c r="PU8" i="16"/>
  <c r="PT8" i="16"/>
  <c r="PS8" i="16"/>
  <c r="PR8" i="16"/>
  <c r="PQ8" i="16"/>
  <c r="PP8" i="16"/>
  <c r="PO8" i="16"/>
  <c r="PN8" i="16"/>
  <c r="PM8" i="16"/>
  <c r="PL8" i="16"/>
  <c r="PK8" i="16"/>
  <c r="PJ8" i="16"/>
  <c r="PI8" i="16"/>
  <c r="PH8" i="16"/>
  <c r="PG8" i="16"/>
  <c r="PF8" i="16"/>
  <c r="PE8" i="16"/>
  <c r="PD8" i="16"/>
  <c r="PC8" i="16"/>
  <c r="PB8" i="16"/>
  <c r="PA8" i="16"/>
  <c r="OZ8" i="16"/>
  <c r="OY8" i="16"/>
  <c r="OX8" i="16"/>
  <c r="OW8" i="16"/>
  <c r="OV8" i="16"/>
  <c r="OU8" i="16"/>
  <c r="OT8" i="16"/>
  <c r="OS8" i="16"/>
  <c r="OR8" i="16"/>
  <c r="OQ8" i="16"/>
  <c r="OP8" i="16"/>
  <c r="OO8" i="16"/>
  <c r="ON8" i="16"/>
  <c r="OM8" i="16"/>
  <c r="OL8" i="16"/>
  <c r="OK8" i="16"/>
  <c r="OJ8" i="16"/>
  <c r="OI8" i="16"/>
  <c r="OH8" i="16"/>
  <c r="OG8" i="16"/>
  <c r="NV8" i="16"/>
  <c r="NU8" i="16"/>
  <c r="NT8" i="16"/>
  <c r="NS8" i="16"/>
  <c r="NR8" i="16"/>
  <c r="NQ8" i="16"/>
  <c r="NP8" i="16"/>
  <c r="NO8" i="16"/>
  <c r="NN8" i="16"/>
  <c r="NM8" i="16"/>
  <c r="NL8" i="16"/>
  <c r="NK8" i="16"/>
  <c r="NJ8" i="16"/>
  <c r="NI8" i="16"/>
  <c r="NH8" i="16"/>
  <c r="NG8" i="16"/>
  <c r="NF8" i="16"/>
  <c r="NE8" i="16"/>
  <c r="ND8" i="16"/>
  <c r="NC8" i="16"/>
  <c r="NB8" i="16"/>
  <c r="NA8" i="16"/>
  <c r="MZ8" i="16"/>
  <c r="MY8" i="16"/>
  <c r="MX8" i="16"/>
  <c r="MW8" i="16"/>
  <c r="MV8" i="16"/>
  <c r="MU8" i="16"/>
  <c r="MT8" i="16"/>
  <c r="MS8" i="16"/>
  <c r="MR8" i="16"/>
  <c r="MQ8" i="16"/>
  <c r="MP8" i="16"/>
  <c r="MO8" i="16"/>
  <c r="MN8" i="16"/>
  <c r="MM8" i="16"/>
  <c r="ML8" i="16"/>
  <c r="MK8" i="16"/>
  <c r="MJ8" i="16"/>
  <c r="MI8" i="16"/>
  <c r="MH8" i="16"/>
  <c r="MG8" i="16"/>
  <c r="MF8" i="16"/>
  <c r="ME8" i="16"/>
  <c r="MD8" i="16"/>
  <c r="MC8" i="16"/>
  <c r="MB8" i="16"/>
  <c r="MA8" i="16"/>
  <c r="LZ8" i="16"/>
  <c r="LY8" i="16"/>
  <c r="LX8" i="16"/>
  <c r="LW8" i="16"/>
  <c r="LV8" i="16"/>
  <c r="LU8" i="16"/>
  <c r="LT8" i="16"/>
  <c r="LS8" i="16"/>
  <c r="LR8" i="16"/>
  <c r="LQ8" i="16"/>
  <c r="LP8" i="16"/>
  <c r="LO8" i="16"/>
  <c r="LN8" i="16"/>
  <c r="LM8" i="16"/>
  <c r="LL8" i="16"/>
  <c r="LK8" i="16"/>
  <c r="LJ8" i="16"/>
  <c r="LI8" i="16"/>
  <c r="LH8" i="16"/>
  <c r="LG8" i="16"/>
  <c r="LF8" i="16"/>
  <c r="LE8" i="16"/>
  <c r="LD8" i="16"/>
  <c r="LC8" i="16"/>
  <c r="LB8" i="16"/>
  <c r="LA8" i="16"/>
  <c r="KZ8" i="16"/>
  <c r="KY8" i="16"/>
  <c r="KX8" i="16"/>
  <c r="KW8" i="16"/>
  <c r="KV8" i="16"/>
  <c r="KU8" i="16"/>
  <c r="KT8" i="16"/>
  <c r="KS8" i="16"/>
  <c r="GU8" i="16"/>
  <c r="GT8" i="16"/>
  <c r="GS8" i="16"/>
  <c r="GR8" i="16"/>
  <c r="GQ8" i="16"/>
  <c r="GP8" i="16"/>
  <c r="GO8" i="16"/>
  <c r="GN8" i="16"/>
  <c r="GM8" i="16"/>
  <c r="GL8" i="16"/>
  <c r="GK8" i="16"/>
  <c r="GJ8" i="16"/>
  <c r="GI8" i="16"/>
  <c r="GH8" i="16"/>
  <c r="GG8" i="16"/>
  <c r="GF8" i="16"/>
  <c r="GE8" i="16"/>
  <c r="GD8" i="16"/>
  <c r="GC8" i="16"/>
  <c r="GB8" i="16"/>
  <c r="GA8" i="16"/>
  <c r="FZ8" i="16"/>
  <c r="FY8" i="16"/>
  <c r="FX8" i="16"/>
  <c r="FW8" i="16"/>
  <c r="FV8" i="16"/>
  <c r="FU8" i="16"/>
  <c r="FT8" i="16"/>
  <c r="FS8" i="16"/>
  <c r="FR8" i="16"/>
  <c r="FQ8" i="16"/>
  <c r="FP8" i="16"/>
  <c r="FO8" i="16"/>
  <c r="FN8" i="16"/>
  <c r="FM8" i="16"/>
  <c r="FL8" i="16"/>
  <c r="FK8" i="16"/>
  <c r="FJ8" i="16"/>
  <c r="FI8" i="16"/>
  <c r="FH8" i="16"/>
  <c r="FG8" i="16"/>
  <c r="FF8" i="16"/>
  <c r="FE8" i="16"/>
  <c r="FD8" i="16"/>
  <c r="FC8" i="16"/>
  <c r="FB8" i="16"/>
  <c r="FA8" i="16"/>
  <c r="EZ8" i="16"/>
  <c r="EY8" i="16"/>
  <c r="EX8" i="16"/>
  <c r="EW8" i="16"/>
  <c r="EV8" i="16"/>
  <c r="EU8" i="16"/>
  <c r="ET8" i="16"/>
  <c r="ES8" i="16"/>
  <c r="ER8" i="16"/>
  <c r="EQ8" i="16"/>
  <c r="EP8" i="16"/>
  <c r="EO8" i="16"/>
  <c r="EN8" i="16"/>
  <c r="EM8" i="16"/>
  <c r="EL8" i="16"/>
  <c r="EK8" i="16"/>
  <c r="EJ8" i="16"/>
  <c r="EI8" i="16"/>
  <c r="EH8" i="16"/>
  <c r="EG8" i="16"/>
  <c r="EF8" i="16"/>
  <c r="EE8" i="16"/>
  <c r="ED8" i="16"/>
  <c r="EC8" i="16"/>
  <c r="EB8" i="16"/>
  <c r="EA8" i="16"/>
  <c r="DZ8" i="16"/>
  <c r="DY8" i="16"/>
  <c r="DX8" i="16"/>
  <c r="DW8" i="16"/>
  <c r="DV8" i="16"/>
  <c r="DU8" i="16"/>
  <c r="DT8" i="16"/>
  <c r="DS8" i="16"/>
  <c r="DR8" i="16"/>
  <c r="AFJ16" i="16"/>
  <c r="AFI16" i="16"/>
  <c r="AFH16" i="16"/>
  <c r="AFG16" i="16"/>
  <c r="AFF16" i="16"/>
  <c r="AFE16" i="16"/>
  <c r="AFD16" i="16"/>
  <c r="AFC16" i="16"/>
  <c r="AFB16" i="16"/>
  <c r="AFA16" i="16"/>
  <c r="AEZ16" i="16"/>
  <c r="AEY16" i="16"/>
  <c r="AEX16" i="16"/>
  <c r="AEW16" i="16"/>
  <c r="AEV16" i="16"/>
  <c r="AEU16" i="16"/>
  <c r="AET16" i="16"/>
  <c r="AES16" i="16"/>
  <c r="AER16" i="16"/>
  <c r="AEQ16" i="16"/>
  <c r="AEP16" i="16"/>
  <c r="AEO16" i="16"/>
  <c r="AEN16" i="16"/>
  <c r="AEM16" i="16"/>
  <c r="AEL16" i="16"/>
  <c r="AEK16" i="16"/>
  <c r="AEJ16" i="16"/>
  <c r="AEI16" i="16"/>
  <c r="AEH16" i="16"/>
  <c r="AEG16" i="16"/>
  <c r="AEF16" i="16"/>
  <c r="AEE16" i="16"/>
  <c r="AED16" i="16"/>
  <c r="AEC16" i="16"/>
  <c r="AEB16" i="16"/>
  <c r="AEA16" i="16"/>
  <c r="ADZ16" i="16"/>
  <c r="ADY16" i="16"/>
  <c r="ADX16" i="16"/>
  <c r="ADW16" i="16"/>
  <c r="ADV16" i="16"/>
  <c r="ADU16" i="16"/>
  <c r="ADT16" i="16"/>
  <c r="ADS16" i="16"/>
  <c r="ADR16" i="16"/>
  <c r="ADQ16" i="16"/>
  <c r="ADP16" i="16"/>
  <c r="ADO16" i="16"/>
  <c r="ADN16" i="16"/>
  <c r="ADM16" i="16"/>
  <c r="ADL16" i="16"/>
  <c r="ADK16" i="16"/>
  <c r="ADJ16" i="16"/>
  <c r="ADI16" i="16"/>
  <c r="ADH16" i="16"/>
  <c r="ADG16" i="16"/>
  <c r="ADF16" i="16"/>
  <c r="ADE16" i="16"/>
  <c r="ADD16" i="16"/>
  <c r="ADC16" i="16"/>
  <c r="ADB16" i="16"/>
  <c r="ADA16" i="16"/>
  <c r="ACZ16" i="16"/>
  <c r="ACY16" i="16"/>
  <c r="ACX16" i="16"/>
  <c r="ACW16" i="16"/>
  <c r="ACV16" i="16"/>
  <c r="ACU16" i="16"/>
  <c r="ACT16" i="16"/>
  <c r="ACS16" i="16"/>
  <c r="ACR16" i="16"/>
  <c r="ACQ16" i="16"/>
  <c r="ACP16" i="16"/>
  <c r="ACO16" i="16"/>
  <c r="ACN16" i="16"/>
  <c r="ACM16" i="16"/>
  <c r="ACL16" i="16"/>
  <c r="ACK16" i="16"/>
  <c r="ACJ16" i="16"/>
  <c r="ACI16" i="16"/>
  <c r="ACG16" i="16"/>
  <c r="ABW16" i="16"/>
  <c r="ABV16" i="16"/>
  <c r="ABU16" i="16"/>
  <c r="ABT16" i="16"/>
  <c r="ABS16" i="16"/>
  <c r="ABR16" i="16"/>
  <c r="ABQ16" i="16"/>
  <c r="ABP16" i="16"/>
  <c r="ABO16" i="16"/>
  <c r="ABN16" i="16"/>
  <c r="ABM16" i="16"/>
  <c r="ABL16" i="16"/>
  <c r="ABK16" i="16"/>
  <c r="ABJ16" i="16"/>
  <c r="ABI16" i="16"/>
  <c r="ABH16" i="16"/>
  <c r="ABG16" i="16"/>
  <c r="ABF16" i="16"/>
  <c r="ABE16" i="16"/>
  <c r="ABD16" i="16"/>
  <c r="ABC16" i="16"/>
  <c r="ABB16" i="16"/>
  <c r="ABA16" i="16"/>
  <c r="AAZ16" i="16"/>
  <c r="AAY16" i="16"/>
  <c r="AAX16" i="16"/>
  <c r="AAW16" i="16"/>
  <c r="AAV16" i="16"/>
  <c r="AAU16" i="16"/>
  <c r="AAT16" i="16"/>
  <c r="AAS16" i="16"/>
  <c r="AAR16" i="16"/>
  <c r="AAQ16" i="16"/>
  <c r="AAP16" i="16"/>
  <c r="AAO16" i="16"/>
  <c r="AAN16" i="16"/>
  <c r="AAM16" i="16"/>
  <c r="AAL16" i="16"/>
  <c r="AAK16" i="16"/>
  <c r="AAJ16" i="16"/>
  <c r="AAI16" i="16"/>
  <c r="AAH16" i="16"/>
  <c r="AAG16" i="16"/>
  <c r="AAF16" i="16"/>
  <c r="AAE16" i="16"/>
  <c r="AAD16" i="16"/>
  <c r="AAC16" i="16"/>
  <c r="AAB16" i="16"/>
  <c r="AAA16" i="16"/>
  <c r="ZZ16" i="16"/>
  <c r="ZY16" i="16"/>
  <c r="ZX16" i="16"/>
  <c r="ZW16" i="16"/>
  <c r="ZV16" i="16"/>
  <c r="ZU16" i="16"/>
  <c r="ZT16" i="16"/>
  <c r="ZS16" i="16"/>
  <c r="ZR16" i="16"/>
  <c r="ZQ16" i="16"/>
  <c r="ZP16" i="16"/>
  <c r="ZO16" i="16"/>
  <c r="ZN16" i="16"/>
  <c r="ZM16" i="16"/>
  <c r="ZL16" i="16"/>
  <c r="ZK16" i="16"/>
  <c r="ZJ16" i="16"/>
  <c r="ZI16" i="16"/>
  <c r="ZH16" i="16"/>
  <c r="ZG16" i="16"/>
  <c r="ZF16" i="16"/>
  <c r="ZE16" i="16"/>
  <c r="ZD16" i="16"/>
  <c r="ZC16" i="16"/>
  <c r="ZB16" i="16"/>
  <c r="ZA16" i="16"/>
  <c r="YZ16" i="16"/>
  <c r="YY16" i="16"/>
  <c r="YX16" i="16"/>
  <c r="YW16" i="16"/>
  <c r="YV16" i="16"/>
  <c r="YT16" i="16"/>
  <c r="YJ16" i="16"/>
  <c r="YI16" i="16"/>
  <c r="YH16" i="16"/>
  <c r="YG16" i="16"/>
  <c r="YF16" i="16"/>
  <c r="YE16" i="16"/>
  <c r="YD16" i="16"/>
  <c r="YC16" i="16"/>
  <c r="YB16" i="16"/>
  <c r="YA16" i="16"/>
  <c r="XZ16" i="16"/>
  <c r="XY16" i="16"/>
  <c r="XX16" i="16"/>
  <c r="XW16" i="16"/>
  <c r="XV16" i="16"/>
  <c r="XU16" i="16"/>
  <c r="XT16" i="16"/>
  <c r="XS16" i="16"/>
  <c r="XR16" i="16"/>
  <c r="XQ16" i="16"/>
  <c r="XP16" i="16"/>
  <c r="XO16" i="16"/>
  <c r="XN16" i="16"/>
  <c r="XM16" i="16"/>
  <c r="XL16" i="16"/>
  <c r="XK16" i="16"/>
  <c r="XJ16" i="16"/>
  <c r="XI16" i="16"/>
  <c r="XH16" i="16"/>
  <c r="XG16" i="16"/>
  <c r="XF16" i="16"/>
  <c r="XE16" i="16"/>
  <c r="XD16" i="16"/>
  <c r="XC16" i="16"/>
  <c r="XB16" i="16"/>
  <c r="XA16" i="16"/>
  <c r="WZ16" i="16"/>
  <c r="WY16" i="16"/>
  <c r="WX16" i="16"/>
  <c r="WW16" i="16"/>
  <c r="WV16" i="16"/>
  <c r="WU16" i="16"/>
  <c r="WT16" i="16"/>
  <c r="WS16" i="16"/>
  <c r="WR16" i="16"/>
  <c r="WQ16" i="16"/>
  <c r="WP16" i="16"/>
  <c r="WO16" i="16"/>
  <c r="WN16" i="16"/>
  <c r="WM16" i="16"/>
  <c r="WL16" i="16"/>
  <c r="WK16" i="16"/>
  <c r="WJ16" i="16"/>
  <c r="WI16" i="16"/>
  <c r="WH16" i="16"/>
  <c r="WG16" i="16"/>
  <c r="WF16" i="16"/>
  <c r="WE16" i="16"/>
  <c r="WD16" i="16"/>
  <c r="WC16" i="16"/>
  <c r="WB16" i="16"/>
  <c r="WA16" i="16"/>
  <c r="VZ16" i="16"/>
  <c r="VY16" i="16"/>
  <c r="VX16" i="16"/>
  <c r="VW16" i="16"/>
  <c r="VV16" i="16"/>
  <c r="VU16" i="16"/>
  <c r="VT16" i="16"/>
  <c r="VS16" i="16"/>
  <c r="VR16" i="16"/>
  <c r="VQ16" i="16"/>
  <c r="VP16" i="16"/>
  <c r="VO16" i="16"/>
  <c r="VN16" i="16"/>
  <c r="VM16" i="16"/>
  <c r="VL16" i="16"/>
  <c r="VK16" i="16"/>
  <c r="VJ16" i="16"/>
  <c r="VI16" i="16"/>
  <c r="VG16" i="16"/>
  <c r="UW16" i="16"/>
  <c r="UV16" i="16"/>
  <c r="UU16" i="16"/>
  <c r="UT16" i="16"/>
  <c r="US16" i="16"/>
  <c r="UR16" i="16"/>
  <c r="UQ16" i="16"/>
  <c r="UP16" i="16"/>
  <c r="UO16" i="16"/>
  <c r="UN16" i="16"/>
  <c r="UM16" i="16"/>
  <c r="UL16" i="16"/>
  <c r="UK16" i="16"/>
  <c r="UJ16" i="16"/>
  <c r="UI16" i="16"/>
  <c r="UH16" i="16"/>
  <c r="UG16" i="16"/>
  <c r="UF16" i="16"/>
  <c r="UE16" i="16"/>
  <c r="UD16" i="16"/>
  <c r="UC16" i="16"/>
  <c r="UB16" i="16"/>
  <c r="UA16" i="16"/>
  <c r="TZ16" i="16"/>
  <c r="TY16" i="16"/>
  <c r="TX16" i="16"/>
  <c r="TW16" i="16"/>
  <c r="TV16" i="16"/>
  <c r="TU16" i="16"/>
  <c r="TT16" i="16"/>
  <c r="TS16" i="16"/>
  <c r="TR16" i="16"/>
  <c r="TQ16" i="16"/>
  <c r="TP16" i="16"/>
  <c r="TO16" i="16"/>
  <c r="TN16" i="16"/>
  <c r="TM16" i="16"/>
  <c r="TL16" i="16"/>
  <c r="TK16" i="16"/>
  <c r="TJ16" i="16"/>
  <c r="TI16" i="16"/>
  <c r="TH16" i="16"/>
  <c r="TG16" i="16"/>
  <c r="TF16" i="16"/>
  <c r="TE16" i="16"/>
  <c r="TD16" i="16"/>
  <c r="TC16" i="16"/>
  <c r="TB16" i="16"/>
  <c r="TA16" i="16"/>
  <c r="SZ16" i="16"/>
  <c r="SY16" i="16"/>
  <c r="SX16" i="16"/>
  <c r="SW16" i="16"/>
  <c r="SV16" i="16"/>
  <c r="SU16" i="16"/>
  <c r="ST16" i="16"/>
  <c r="SS16" i="16"/>
  <c r="SR16" i="16"/>
  <c r="SQ16" i="16"/>
  <c r="SP16" i="16"/>
  <c r="SO16" i="16"/>
  <c r="SN16" i="16"/>
  <c r="SM16" i="16"/>
  <c r="SL16" i="16"/>
  <c r="SK16" i="16"/>
  <c r="SJ16" i="16"/>
  <c r="SI16" i="16"/>
  <c r="SH16" i="16"/>
  <c r="SG16" i="16"/>
  <c r="SF16" i="16"/>
  <c r="SE16" i="16"/>
  <c r="SD16" i="16"/>
  <c r="SC16" i="16"/>
  <c r="SB16" i="16"/>
  <c r="SA16" i="16"/>
  <c r="RZ16" i="16"/>
  <c r="RY16" i="16"/>
  <c r="RX16" i="16"/>
  <c r="RW16" i="16"/>
  <c r="RV16" i="16"/>
  <c r="RT16" i="16"/>
  <c r="RJ16" i="16"/>
  <c r="RI16" i="16"/>
  <c r="RH16" i="16"/>
  <c r="RG16" i="16"/>
  <c r="RF16" i="16"/>
  <c r="RE16" i="16"/>
  <c r="RD16" i="16"/>
  <c r="RC16" i="16"/>
  <c r="RB16" i="16"/>
  <c r="RA16" i="16"/>
  <c r="QZ16" i="16"/>
  <c r="QY16" i="16"/>
  <c r="QX16" i="16"/>
  <c r="QW16" i="16"/>
  <c r="QV16" i="16"/>
  <c r="QU16" i="16"/>
  <c r="QT16" i="16"/>
  <c r="QS16" i="16"/>
  <c r="QR16" i="16"/>
  <c r="QQ16" i="16"/>
  <c r="QP16" i="16"/>
  <c r="QO16" i="16"/>
  <c r="QN16" i="16"/>
  <c r="QM16" i="16"/>
  <c r="QL16" i="16"/>
  <c r="QK16" i="16"/>
  <c r="QJ16" i="16"/>
  <c r="QI16" i="16"/>
  <c r="QH16" i="16"/>
  <c r="QG16" i="16"/>
  <c r="QF16" i="16"/>
  <c r="QE16" i="16"/>
  <c r="QD16" i="16"/>
  <c r="QC16" i="16"/>
  <c r="QB16" i="16"/>
  <c r="QA16" i="16"/>
  <c r="PZ16" i="16"/>
  <c r="PY16" i="16"/>
  <c r="PX16" i="16"/>
  <c r="PW16" i="16"/>
  <c r="PV16" i="16"/>
  <c r="PU16" i="16"/>
  <c r="PT16" i="16"/>
  <c r="PS16" i="16"/>
  <c r="PR16" i="16"/>
  <c r="PQ16" i="16"/>
  <c r="PP16" i="16"/>
  <c r="PO16" i="16"/>
  <c r="PN16" i="16"/>
  <c r="PM16" i="16"/>
  <c r="PL16" i="16"/>
  <c r="PK16" i="16"/>
  <c r="PJ16" i="16"/>
  <c r="PI16" i="16"/>
  <c r="PH16" i="16"/>
  <c r="PG16" i="16"/>
  <c r="PF16" i="16"/>
  <c r="PE16" i="16"/>
  <c r="PD16" i="16"/>
  <c r="PC16" i="16"/>
  <c r="PB16" i="16"/>
  <c r="PA16" i="16"/>
  <c r="OZ16" i="16"/>
  <c r="OY16" i="16"/>
  <c r="OX16" i="16"/>
  <c r="OW16" i="16"/>
  <c r="OV16" i="16"/>
  <c r="OU16" i="16"/>
  <c r="OT16" i="16"/>
  <c r="OS16" i="16"/>
  <c r="OR16" i="16"/>
  <c r="OQ16" i="16"/>
  <c r="OP16" i="16"/>
  <c r="OO16" i="16"/>
  <c r="ON16" i="16"/>
  <c r="OM16" i="16"/>
  <c r="OL16" i="16"/>
  <c r="OK16" i="16"/>
  <c r="OJ16" i="16"/>
  <c r="OI16" i="16"/>
  <c r="OG16" i="16"/>
  <c r="NV16" i="16"/>
  <c r="NU16" i="16"/>
  <c r="NT16" i="16"/>
  <c r="NS16" i="16"/>
  <c r="NR16" i="16"/>
  <c r="NQ16" i="16"/>
  <c r="NP16" i="16"/>
  <c r="NO16" i="16"/>
  <c r="NN16" i="16"/>
  <c r="NM16" i="16"/>
  <c r="NL16" i="16"/>
  <c r="NK16" i="16"/>
  <c r="NJ16" i="16"/>
  <c r="NI16" i="16"/>
  <c r="NH16" i="16"/>
  <c r="NG16" i="16"/>
  <c r="NF16" i="16"/>
  <c r="NE16" i="16"/>
  <c r="ND16" i="16"/>
  <c r="NC16" i="16"/>
  <c r="NB16" i="16"/>
  <c r="NA16" i="16"/>
  <c r="MZ16" i="16"/>
  <c r="MY16" i="16"/>
  <c r="MX16" i="16"/>
  <c r="MW16" i="16"/>
  <c r="MV16" i="16"/>
  <c r="MU16" i="16"/>
  <c r="MT16" i="16"/>
  <c r="MS16" i="16"/>
  <c r="MR16" i="16"/>
  <c r="MQ16" i="16"/>
  <c r="MP16" i="16"/>
  <c r="MO16" i="16"/>
  <c r="MN16" i="16"/>
  <c r="MM16" i="16"/>
  <c r="ML16" i="16"/>
  <c r="MK16" i="16"/>
  <c r="MJ16" i="16"/>
  <c r="MI16" i="16"/>
  <c r="MH16" i="16"/>
  <c r="MG16" i="16"/>
  <c r="MF16" i="16"/>
  <c r="ME16" i="16"/>
  <c r="MD16" i="16"/>
  <c r="MC16" i="16"/>
  <c r="MB16" i="16"/>
  <c r="MA16" i="16"/>
  <c r="LZ16" i="16"/>
  <c r="LY16" i="16"/>
  <c r="LX16" i="16"/>
  <c r="LW16" i="16"/>
  <c r="LV16" i="16"/>
  <c r="LU16" i="16"/>
  <c r="LT16" i="16"/>
  <c r="LS16" i="16"/>
  <c r="LR16" i="16"/>
  <c r="LQ16" i="16"/>
  <c r="LP16" i="16"/>
  <c r="LO16" i="16"/>
  <c r="LN16" i="16"/>
  <c r="LM16" i="16"/>
  <c r="LL16" i="16"/>
  <c r="LK16" i="16"/>
  <c r="LJ16" i="16"/>
  <c r="LI16" i="16"/>
  <c r="LH16" i="16"/>
  <c r="LG16" i="16"/>
  <c r="LF16" i="16"/>
  <c r="LE16" i="16"/>
  <c r="LD16" i="16"/>
  <c r="LC16" i="16"/>
  <c r="LB16" i="16"/>
  <c r="LA16" i="16"/>
  <c r="KZ16" i="16"/>
  <c r="KY16" i="16"/>
  <c r="KX16" i="16"/>
  <c r="KW16" i="16"/>
  <c r="KV16" i="16"/>
  <c r="KU16" i="16"/>
  <c r="KS16" i="16"/>
  <c r="GU16" i="16"/>
  <c r="GT16" i="16"/>
  <c r="GS16" i="16"/>
  <c r="GR16" i="16"/>
  <c r="GQ16" i="16"/>
  <c r="GP16" i="16"/>
  <c r="GO16" i="16"/>
  <c r="GN16" i="16"/>
  <c r="GM16" i="16"/>
  <c r="GL16" i="16"/>
  <c r="GK16" i="16"/>
  <c r="GJ16" i="16"/>
  <c r="GI16" i="16"/>
  <c r="GH16" i="16"/>
  <c r="GG16" i="16"/>
  <c r="GF16" i="16"/>
  <c r="GE16" i="16"/>
  <c r="GD16" i="16"/>
  <c r="GC16" i="16"/>
  <c r="GB16" i="16"/>
  <c r="GA16" i="16"/>
  <c r="FZ16" i="16"/>
  <c r="FY16" i="16"/>
  <c r="FX16" i="16"/>
  <c r="FW16" i="16"/>
  <c r="FV16" i="16"/>
  <c r="FU16" i="16"/>
  <c r="FT16" i="16"/>
  <c r="FS16" i="16"/>
  <c r="FR16" i="16"/>
  <c r="FQ16" i="16"/>
  <c r="FP16" i="16"/>
  <c r="FO16" i="16"/>
  <c r="FN16" i="16"/>
  <c r="FM16" i="16"/>
  <c r="FL16" i="16"/>
  <c r="FK16" i="16"/>
  <c r="FJ16" i="16"/>
  <c r="FI16" i="16"/>
  <c r="FH16" i="16"/>
  <c r="FG16" i="16"/>
  <c r="FF16" i="16"/>
  <c r="FE16" i="16"/>
  <c r="FD16" i="16"/>
  <c r="FC16" i="16"/>
  <c r="FB16" i="16"/>
  <c r="FA16" i="16"/>
  <c r="EZ16" i="16"/>
  <c r="EY16" i="16"/>
  <c r="EX16" i="16"/>
  <c r="EW16" i="16"/>
  <c r="EV16" i="16"/>
  <c r="EU16" i="16"/>
  <c r="ET16" i="16"/>
  <c r="ES16" i="16"/>
  <c r="ER16" i="16"/>
  <c r="EQ16" i="16"/>
  <c r="EP16" i="16"/>
  <c r="EO16" i="16"/>
  <c r="EN16" i="16"/>
  <c r="EM16" i="16"/>
  <c r="EL16" i="16"/>
  <c r="EK16" i="16"/>
  <c r="EJ16" i="16"/>
  <c r="EI16" i="16"/>
  <c r="EH16" i="16"/>
  <c r="EG16" i="16"/>
  <c r="EF16" i="16"/>
  <c r="EE16" i="16"/>
  <c r="ED16" i="16"/>
  <c r="EC16" i="16"/>
  <c r="EB16" i="16"/>
  <c r="EA16" i="16"/>
  <c r="DZ16" i="16"/>
  <c r="DY16" i="16"/>
  <c r="DX16" i="16"/>
  <c r="DW16" i="16"/>
  <c r="DV16" i="16"/>
  <c r="DU16" i="16"/>
  <c r="DT16" i="16"/>
  <c r="DR16" i="16"/>
  <c r="BJ1" i="15"/>
  <c r="BI1" i="15"/>
  <c r="AO33" i="7"/>
  <c r="AN33" i="7"/>
  <c r="AI348" i="21" l="1"/>
  <c r="T349" i="21"/>
  <c r="U349" i="21" s="1"/>
  <c r="AI181" i="21"/>
  <c r="BI181" i="21" s="1"/>
  <c r="AH404" i="21"/>
  <c r="AI404" i="21" s="1"/>
  <c r="U182" i="21"/>
  <c r="R183" i="21" s="1"/>
  <c r="AR183" i="21" s="1"/>
  <c r="AT182" i="21"/>
  <c r="AU96" i="21"/>
  <c r="AH96" i="21"/>
  <c r="S97" i="21"/>
  <c r="AS97" i="21" s="1"/>
  <c r="Q97" i="21"/>
  <c r="R97" i="21"/>
  <c r="AW118" i="21"/>
  <c r="W119" i="21"/>
  <c r="Q183" i="21"/>
  <c r="AQ183" i="21" s="1"/>
  <c r="S183" i="21"/>
  <c r="AS183" i="21" s="1"/>
  <c r="AH182" i="21"/>
  <c r="BH182" i="21" s="1"/>
  <c r="W420" i="21"/>
  <c r="S405" i="21"/>
  <c r="Q405" i="21"/>
  <c r="R405" i="21"/>
  <c r="W365" i="21"/>
  <c r="W310" i="21"/>
  <c r="T294" i="21"/>
  <c r="U294" i="21" s="1"/>
  <c r="X294" i="21" s="1"/>
  <c r="Y294" i="21" s="1"/>
  <c r="W255" i="21"/>
  <c r="T238" i="21"/>
  <c r="U238" i="21" s="1"/>
  <c r="W202" i="21"/>
  <c r="AN34" i="7"/>
  <c r="AO35" i="7"/>
  <c r="NX10" i="16"/>
  <c r="AJC7" i="16"/>
  <c r="AJB7" i="16"/>
  <c r="AJA7" i="16"/>
  <c r="AIZ7" i="16"/>
  <c r="AIY7" i="16"/>
  <c r="AJD7" i="16"/>
  <c r="AJA14" i="16"/>
  <c r="AIZ14" i="16"/>
  <c r="AIY14" i="16"/>
  <c r="AJB14" i="16"/>
  <c r="AJD14" i="16"/>
  <c r="AJC14" i="16"/>
  <c r="AIZ10" i="16"/>
  <c r="AIY10" i="16"/>
  <c r="AJD10" i="16"/>
  <c r="AJC10" i="16"/>
  <c r="AJB10" i="16"/>
  <c r="AJA10" i="16"/>
  <c r="AIZ12" i="16"/>
  <c r="AIY12" i="16"/>
  <c r="AJD12" i="16"/>
  <c r="AJC12" i="16"/>
  <c r="AJB12" i="16"/>
  <c r="AJA12" i="16"/>
  <c r="AJD8" i="16"/>
  <c r="AJC8" i="16"/>
  <c r="AJB8" i="16"/>
  <c r="AJA8" i="16"/>
  <c r="AIZ8" i="16"/>
  <c r="AIY8" i="16"/>
  <c r="AJD16" i="16"/>
  <c r="AJC16" i="16"/>
  <c r="AJB16" i="16"/>
  <c r="AJA16" i="16"/>
  <c r="AIZ16" i="16"/>
  <c r="AIY16" i="16"/>
  <c r="AIZ5" i="16"/>
  <c r="AIY5" i="16"/>
  <c r="AJD5" i="16"/>
  <c r="AJC5" i="16"/>
  <c r="AJB5" i="16"/>
  <c r="AJA5" i="16"/>
  <c r="YO12" i="16"/>
  <c r="KM14" i="16"/>
  <c r="KM9" i="16"/>
  <c r="NY14" i="16"/>
  <c r="ACB14" i="16"/>
  <c r="UZ17" i="16"/>
  <c r="VB3" i="16"/>
  <c r="NY15" i="16"/>
  <c r="YO11" i="16"/>
  <c r="YO5" i="16"/>
  <c r="KM16" i="16"/>
  <c r="RO9" i="16"/>
  <c r="RO11" i="16"/>
  <c r="ACB11" i="16"/>
  <c r="GZ3" i="16"/>
  <c r="ACH16" i="16"/>
  <c r="ABY16" i="16" s="1"/>
  <c r="OH12" i="16"/>
  <c r="NX12" i="16" s="1"/>
  <c r="ACH12" i="16"/>
  <c r="RU12" i="16"/>
  <c r="RL12" i="16" s="1"/>
  <c r="DS12" i="16"/>
  <c r="CU12" i="16" s="1"/>
  <c r="DS4" i="16"/>
  <c r="KT4" i="16"/>
  <c r="RU4" i="16"/>
  <c r="GW3" i="16"/>
  <c r="OH3" i="16"/>
  <c r="OH16" i="16"/>
  <c r="NX16" i="16" s="1"/>
  <c r="OC16" i="16" s="1"/>
  <c r="YL7" i="16"/>
  <c r="RU3" i="16"/>
  <c r="RL3" i="16" s="1"/>
  <c r="VH3" i="16"/>
  <c r="YU3" i="16"/>
  <c r="ACH3" i="16"/>
  <c r="DS3" i="16"/>
  <c r="KT3" i="16"/>
  <c r="RU16" i="16"/>
  <c r="RL16" i="16" s="1"/>
  <c r="DS16" i="16"/>
  <c r="DE16" i="16" s="1"/>
  <c r="VH16" i="16"/>
  <c r="UY16" i="16" s="1"/>
  <c r="KT16" i="16"/>
  <c r="VB18" i="16"/>
  <c r="ACB5" i="16"/>
  <c r="OA12" i="16"/>
  <c r="GY16" i="16"/>
  <c r="GX8" i="16"/>
  <c r="GZ14" i="16"/>
  <c r="GW7" i="16"/>
  <c r="GZ7" i="16"/>
  <c r="GX18" i="16"/>
  <c r="GY9" i="16"/>
  <c r="GX9" i="16"/>
  <c r="HA9" i="16"/>
  <c r="GZ15" i="16"/>
  <c r="GY6" i="16"/>
  <c r="GY11" i="16"/>
  <c r="GX11" i="16"/>
  <c r="GZ11" i="16"/>
  <c r="HA11" i="16"/>
  <c r="GY10" i="16"/>
  <c r="DC7" i="16"/>
  <c r="RN9" i="16"/>
  <c r="KN6" i="16"/>
  <c r="RO3" i="16"/>
  <c r="ACB4" i="16"/>
  <c r="YO17" i="16"/>
  <c r="YP17" i="16"/>
  <c r="RO5" i="16"/>
  <c r="KN14" i="16"/>
  <c r="ACA16" i="16"/>
  <c r="VC16" i="16"/>
  <c r="YO16" i="16"/>
  <c r="DL8" i="16"/>
  <c r="KM8" i="16"/>
  <c r="YO8" i="16"/>
  <c r="ACB8" i="16"/>
  <c r="VB14" i="16"/>
  <c r="ACA14" i="16"/>
  <c r="ABY7" i="16"/>
  <c r="OA15" i="16"/>
  <c r="RO15" i="16"/>
  <c r="NZ17" i="16"/>
  <c r="NY11" i="16"/>
  <c r="YO10" i="16"/>
  <c r="KN16" i="16"/>
  <c r="NY7" i="16"/>
  <c r="KM18" i="16"/>
  <c r="ABZ9" i="16"/>
  <c r="ACB9" i="16"/>
  <c r="OA4" i="16"/>
  <c r="DH6" i="16"/>
  <c r="KJ10" i="16"/>
  <c r="KO10" i="16" s="1"/>
  <c r="KN10" i="16"/>
  <c r="YL10" i="16"/>
  <c r="OA13" i="16"/>
  <c r="RN13" i="16"/>
  <c r="RM13" i="16"/>
  <c r="RO13" i="16"/>
  <c r="KJ8" i="16"/>
  <c r="KO8" i="16" s="1"/>
  <c r="OA8" i="16"/>
  <c r="KL7" i="16"/>
  <c r="KM7" i="16"/>
  <c r="KM3" i="16"/>
  <c r="YO9" i="16"/>
  <c r="ACA6" i="16"/>
  <c r="RO17" i="16"/>
  <c r="KM13" i="16"/>
  <c r="ABZ16" i="16"/>
  <c r="KK3" i="16"/>
  <c r="OA16" i="16"/>
  <c r="NX14" i="16"/>
  <c r="OC14" i="16" s="1"/>
  <c r="OB14" i="16"/>
  <c r="ABZ3" i="16"/>
  <c r="KK18" i="16"/>
  <c r="VB9" i="16"/>
  <c r="OG17" i="16"/>
  <c r="NX17" i="16" s="1"/>
  <c r="OC17" i="16" s="1"/>
  <c r="ACG17" i="16"/>
  <c r="ABY17" i="16" s="1"/>
  <c r="RT17" i="16"/>
  <c r="RL17" i="16" s="1"/>
  <c r="DR17" i="16"/>
  <c r="CU17" i="16" s="1"/>
  <c r="VG17" i="16"/>
  <c r="UY17" i="16" s="1"/>
  <c r="DR3" i="16"/>
  <c r="DN3" i="16" s="1"/>
  <c r="VG3" i="16"/>
  <c r="KS3" i="16"/>
  <c r="YT3" i="16"/>
  <c r="OG3" i="16"/>
  <c r="NX3" i="16" s="1"/>
  <c r="ACG3" i="16"/>
  <c r="OG15" i="16"/>
  <c r="NX15" i="16" s="1"/>
  <c r="ACG15" i="16"/>
  <c r="ABY15" i="16" s="1"/>
  <c r="RT15" i="16"/>
  <c r="RL15" i="16" s="1"/>
  <c r="DR15" i="16"/>
  <c r="DC15" i="16" s="1"/>
  <c r="VG15" i="16"/>
  <c r="UY15" i="16" s="1"/>
  <c r="KS15" i="16"/>
  <c r="KJ15" i="16" s="1"/>
  <c r="KO15" i="16" s="1"/>
  <c r="ACG11" i="16"/>
  <c r="ABY11" i="16" s="1"/>
  <c r="RT11" i="16"/>
  <c r="RL11" i="16" s="1"/>
  <c r="DR11" i="16"/>
  <c r="DA11" i="16" s="1"/>
  <c r="VG11" i="16"/>
  <c r="UY11" i="16" s="1"/>
  <c r="GW4" i="16"/>
  <c r="GW14" i="16"/>
  <c r="GW16" i="16"/>
  <c r="KS11" i="16"/>
  <c r="KJ11" i="16" s="1"/>
  <c r="KO11" i="16" s="1"/>
  <c r="OG11" i="16"/>
  <c r="NX11" i="16" s="1"/>
  <c r="YL14" i="16"/>
  <c r="ACG14" i="16"/>
  <c r="ABY14" i="16" s="1"/>
  <c r="VG14" i="16"/>
  <c r="UY14" i="16" s="1"/>
  <c r="KS14" i="16"/>
  <c r="KJ14" i="16" s="1"/>
  <c r="VG4" i="16"/>
  <c r="UY4" i="16" s="1"/>
  <c r="DN14" i="16"/>
  <c r="KS4" i="16"/>
  <c r="YT4" i="16"/>
  <c r="YL4" i="16" s="1"/>
  <c r="OG4" i="16"/>
  <c r="ACG4" i="16"/>
  <c r="ABY4" i="16" s="1"/>
  <c r="DR4" i="16"/>
  <c r="RT4" i="16"/>
  <c r="RL4" i="16" s="1"/>
  <c r="GW10" i="16"/>
  <c r="CU7" i="16"/>
  <c r="RL14" i="16"/>
  <c r="RM16" i="16"/>
  <c r="KJ16" i="16"/>
  <c r="KO16" i="16" s="1"/>
  <c r="KK16" i="16"/>
  <c r="YP16" i="16"/>
  <c r="DD8" i="16"/>
  <c r="RN8" i="16"/>
  <c r="YL8" i="16"/>
  <c r="YM8" i="16"/>
  <c r="YP8" i="16"/>
  <c r="ACA8" i="16"/>
  <c r="ABZ8" i="16"/>
  <c r="CS14" i="16"/>
  <c r="VA14" i="16"/>
  <c r="DL7" i="16"/>
  <c r="DN7" i="16"/>
  <c r="DK7" i="16"/>
  <c r="DF7" i="16"/>
  <c r="DK18" i="16"/>
  <c r="DL18" i="16"/>
  <c r="DD18" i="16"/>
  <c r="CV18" i="16"/>
  <c r="OB9" i="16"/>
  <c r="UZ16" i="16"/>
  <c r="VA16" i="16"/>
  <c r="ACB16" i="16"/>
  <c r="NX8" i="16"/>
  <c r="OC8" i="16" s="1"/>
  <c r="OB8" i="16"/>
  <c r="RO8" i="16"/>
  <c r="DF14" i="16"/>
  <c r="UZ14" i="16"/>
  <c r="VC14" i="16"/>
  <c r="RL7" i="16"/>
  <c r="RN16" i="16"/>
  <c r="NZ16" i="16"/>
  <c r="RO16" i="16"/>
  <c r="DJ8" i="16"/>
  <c r="CV8" i="16"/>
  <c r="CX8" i="16"/>
  <c r="VA8" i="16"/>
  <c r="GY14" i="16"/>
  <c r="GX14" i="16"/>
  <c r="YO14" i="16"/>
  <c r="UY7" i="16"/>
  <c r="OB3" i="16"/>
  <c r="GX16" i="16"/>
  <c r="HA16" i="16"/>
  <c r="YM16" i="16"/>
  <c r="YN16" i="16"/>
  <c r="ACC16" i="16"/>
  <c r="RL8" i="16"/>
  <c r="RM8" i="16"/>
  <c r="RP8" i="16"/>
  <c r="VB8" i="16"/>
  <c r="ABY8" i="16"/>
  <c r="ACC8" i="16"/>
  <c r="KK14" i="16"/>
  <c r="KJ18" i="16"/>
  <c r="DI9" i="16"/>
  <c r="DA9" i="16"/>
  <c r="CS9" i="16"/>
  <c r="DH15" i="16"/>
  <c r="RP16" i="16"/>
  <c r="VB16" i="16"/>
  <c r="GY8" i="16"/>
  <c r="GZ8" i="16"/>
  <c r="NY8" i="16"/>
  <c r="CX14" i="16"/>
  <c r="KL14" i="16"/>
  <c r="RO14" i="16"/>
  <c r="HA3" i="16"/>
  <c r="DJ16" i="16"/>
  <c r="DI8" i="16"/>
  <c r="GW8" i="16"/>
  <c r="KK8" i="16"/>
  <c r="KN8" i="16"/>
  <c r="UY8" i="16"/>
  <c r="UZ8" i="16"/>
  <c r="VC8" i="16"/>
  <c r="YN8" i="16"/>
  <c r="HA14" i="16"/>
  <c r="NZ14" i="16"/>
  <c r="NZ7" i="16"/>
  <c r="OA7" i="16"/>
  <c r="OB7" i="16"/>
  <c r="CV7" i="16"/>
  <c r="GX7" i="16"/>
  <c r="HA7" i="16"/>
  <c r="RN7" i="16"/>
  <c r="RM7" i="16"/>
  <c r="RO7" i="16"/>
  <c r="RP7" i="16"/>
  <c r="KN3" i="16"/>
  <c r="KL18" i="16"/>
  <c r="RL18" i="16"/>
  <c r="RM18" i="16"/>
  <c r="RP18" i="16"/>
  <c r="ACA18" i="16"/>
  <c r="KK9" i="16"/>
  <c r="KJ9" i="16"/>
  <c r="KN9" i="16"/>
  <c r="NY9" i="16"/>
  <c r="RL9" i="16"/>
  <c r="RP9" i="16"/>
  <c r="VC9" i="16"/>
  <c r="ACA9" i="16"/>
  <c r="YL15" i="16"/>
  <c r="VA6" i="16"/>
  <c r="VB11" i="16"/>
  <c r="KN7" i="16"/>
  <c r="ACA7" i="16"/>
  <c r="ABZ7" i="16"/>
  <c r="ACB7" i="16"/>
  <c r="ACC7" i="16"/>
  <c r="YO3" i="16"/>
  <c r="ACA3" i="16"/>
  <c r="ACC3" i="16"/>
  <c r="DJ18" i="16"/>
  <c r="GW18" i="16"/>
  <c r="NY18" i="16"/>
  <c r="UZ9" i="16"/>
  <c r="ABY9" i="16"/>
  <c r="YL12" i="16"/>
  <c r="ABZ14" i="16"/>
  <c r="ACC14" i="16"/>
  <c r="RM3" i="16"/>
  <c r="RP3" i="16"/>
  <c r="RN18" i="16"/>
  <c r="UY18" i="16"/>
  <c r="UZ18" i="16"/>
  <c r="VC18" i="16"/>
  <c r="YO18" i="16"/>
  <c r="GW9" i="16"/>
  <c r="VA9" i="16"/>
  <c r="NX4" i="16"/>
  <c r="OC4" i="16" s="1"/>
  <c r="YN4" i="16"/>
  <c r="YO4" i="16"/>
  <c r="YP4" i="16"/>
  <c r="RM11" i="16"/>
  <c r="DI5" i="16"/>
  <c r="VB5" i="16"/>
  <c r="KL8" i="16"/>
  <c r="CW14" i="16"/>
  <c r="RN14" i="16"/>
  <c r="YN14" i="16"/>
  <c r="DJ7" i="16"/>
  <c r="GY7" i="16"/>
  <c r="KJ7" i="16"/>
  <c r="KO7" i="16" s="1"/>
  <c r="VA7" i="16"/>
  <c r="UZ7" i="16"/>
  <c r="VB7" i="16"/>
  <c r="VC7" i="16"/>
  <c r="NZ3" i="16"/>
  <c r="OA3" i="16"/>
  <c r="CU18" i="16"/>
  <c r="GZ18" i="16"/>
  <c r="HA18" i="16"/>
  <c r="KN18" i="16"/>
  <c r="OA9" i="16"/>
  <c r="UY9" i="16"/>
  <c r="YP9" i="16"/>
  <c r="VA15" i="16"/>
  <c r="VC15" i="16"/>
  <c r="RM14" i="16"/>
  <c r="RP14" i="16"/>
  <c r="YM14" i="16"/>
  <c r="UZ3" i="16"/>
  <c r="VA3" i="16"/>
  <c r="VC3" i="16"/>
  <c r="ACB3" i="16"/>
  <c r="OA18" i="16"/>
  <c r="OB18" i="16"/>
  <c r="VA18" i="16"/>
  <c r="YL18" i="16"/>
  <c r="YM18" i="16"/>
  <c r="YP18" i="16"/>
  <c r="ACB18" i="16"/>
  <c r="NZ9" i="16"/>
  <c r="YM9" i="16"/>
  <c r="DF15" i="16"/>
  <c r="NZ15" i="16"/>
  <c r="OB4" i="16"/>
  <c r="YM4" i="16"/>
  <c r="ACA4" i="16"/>
  <c r="RP17" i="16"/>
  <c r="UZ11" i="16"/>
  <c r="YN11" i="16"/>
  <c r="HA5" i="16"/>
  <c r="GY18" i="16"/>
  <c r="NX9" i="16"/>
  <c r="YN9" i="16"/>
  <c r="GW15" i="16"/>
  <c r="GX15" i="16"/>
  <c r="VA13" i="16"/>
  <c r="CU8" i="16"/>
  <c r="HA8" i="16"/>
  <c r="NZ8" i="16"/>
  <c r="DG14" i="16"/>
  <c r="OA14" i="16"/>
  <c r="YP14" i="16"/>
  <c r="CX7" i="16"/>
  <c r="KK7" i="16"/>
  <c r="NX7" i="16"/>
  <c r="YN7" i="16"/>
  <c r="YM7" i="16"/>
  <c r="YO7" i="16"/>
  <c r="YP7" i="16"/>
  <c r="GY3" i="16"/>
  <c r="YM3" i="16"/>
  <c r="YN3" i="16"/>
  <c r="YP3" i="16"/>
  <c r="NX18" i="16"/>
  <c r="NZ18" i="16"/>
  <c r="RO18" i="16"/>
  <c r="YN18" i="16"/>
  <c r="ABY18" i="16"/>
  <c r="ABZ18" i="16"/>
  <c r="ACC18" i="16"/>
  <c r="DH9" i="16"/>
  <c r="CX9" i="16"/>
  <c r="GZ9" i="16"/>
  <c r="KL9" i="16"/>
  <c r="RM9" i="16"/>
  <c r="YL9" i="16"/>
  <c r="ACC9" i="16"/>
  <c r="KL15" i="16"/>
  <c r="KM15" i="16"/>
  <c r="OB15" i="16"/>
  <c r="NY12" i="16"/>
  <c r="RN4" i="16"/>
  <c r="RO4" i="16"/>
  <c r="RP4" i="16"/>
  <c r="ABZ4" i="16"/>
  <c r="GW6" i="16"/>
  <c r="KL6" i="16"/>
  <c r="RP6" i="16"/>
  <c r="UZ6" i="16"/>
  <c r="VB6" i="16"/>
  <c r="YN6" i="16"/>
  <c r="YL6" i="16"/>
  <c r="ACC6" i="16"/>
  <c r="GX17" i="16"/>
  <c r="HA17" i="16"/>
  <c r="KK11" i="16"/>
  <c r="KM11" i="16"/>
  <c r="KN11" i="16"/>
  <c r="NX5" i="16"/>
  <c r="RN5" i="16"/>
  <c r="RM5" i="16"/>
  <c r="RP5" i="16"/>
  <c r="KM12" i="16"/>
  <c r="OB12" i="16"/>
  <c r="UY12" i="16"/>
  <c r="VA12" i="16"/>
  <c r="UZ12" i="16"/>
  <c r="VC12" i="16"/>
  <c r="KM10" i="16"/>
  <c r="NZ10" i="16"/>
  <c r="OA10" i="16"/>
  <c r="OB10" i="16"/>
  <c r="ACA10" i="16"/>
  <c r="ABZ10" i="16"/>
  <c r="ACB10" i="16"/>
  <c r="ACC10" i="16"/>
  <c r="YL13" i="16"/>
  <c r="YP13" i="16"/>
  <c r="VB15" i="16"/>
  <c r="NZ6" i="16"/>
  <c r="NY6" i="16"/>
  <c r="OA6" i="16"/>
  <c r="GY17" i="16"/>
  <c r="RM17" i="16"/>
  <c r="VC17" i="16"/>
  <c r="YN17" i="16"/>
  <c r="NZ11" i="16"/>
  <c r="OB11" i="16"/>
  <c r="OA5" i="16"/>
  <c r="VC5" i="16"/>
  <c r="ACA5" i="16"/>
  <c r="ABZ5" i="16"/>
  <c r="GY12" i="16"/>
  <c r="GX12" i="16"/>
  <c r="GZ12" i="16"/>
  <c r="HA12" i="16"/>
  <c r="ABY10" i="16"/>
  <c r="DH13" i="16"/>
  <c r="NX13" i="16"/>
  <c r="OC13" i="16" s="1"/>
  <c r="OB13" i="16"/>
  <c r="GY4" i="16"/>
  <c r="VA4" i="16"/>
  <c r="VB4" i="16"/>
  <c r="VC4" i="16"/>
  <c r="KM6" i="16"/>
  <c r="OA11" i="16"/>
  <c r="YM11" i="16"/>
  <c r="DD5" i="16"/>
  <c r="KL5" i="16"/>
  <c r="KK12" i="16"/>
  <c r="KJ12" i="16"/>
  <c r="KO12" i="16" s="1"/>
  <c r="KL12" i="16"/>
  <c r="RO12" i="16"/>
  <c r="RN10" i="16"/>
  <c r="RM10" i="16"/>
  <c r="RO10" i="16"/>
  <c r="RP10" i="16"/>
  <c r="GX13" i="16"/>
  <c r="GZ13" i="16"/>
  <c r="HA13" i="16"/>
  <c r="KL13" i="16"/>
  <c r="UZ13" i="16"/>
  <c r="VB13" i="16"/>
  <c r="KM4" i="16"/>
  <c r="GX6" i="16"/>
  <c r="OB6" i="16"/>
  <c r="RN6" i="16"/>
  <c r="RL6" i="16"/>
  <c r="ABY6" i="16"/>
  <c r="GY5" i="16"/>
  <c r="GX5" i="16"/>
  <c r="GZ5" i="16"/>
  <c r="NY5" i="16"/>
  <c r="VA5" i="16"/>
  <c r="UZ5" i="16"/>
  <c r="YN12" i="16"/>
  <c r="YM12" i="16"/>
  <c r="YP12" i="16"/>
  <c r="KL10" i="16"/>
  <c r="DG13" i="16"/>
  <c r="KJ13" i="16"/>
  <c r="KO13" i="16" s="1"/>
  <c r="KN13" i="16"/>
  <c r="KK5" i="16"/>
  <c r="KJ5" i="16"/>
  <c r="KM5" i="16"/>
  <c r="KN5" i="16"/>
  <c r="NZ12" i="16"/>
  <c r="VA10" i="16"/>
  <c r="UZ10" i="16"/>
  <c r="VB10" i="16"/>
  <c r="VC10" i="16"/>
  <c r="YN13" i="16"/>
  <c r="YM13" i="16"/>
  <c r="YO13" i="16"/>
  <c r="CZ6" i="16"/>
  <c r="ABZ6" i="16"/>
  <c r="ACB6" i="16"/>
  <c r="KJ17" i="16"/>
  <c r="KO17" i="16" s="1"/>
  <c r="YL11" i="16"/>
  <c r="ABZ11" i="16"/>
  <c r="NZ5" i="16"/>
  <c r="OB5" i="16"/>
  <c r="ABY12" i="16"/>
  <c r="ACA12" i="16"/>
  <c r="ABZ12" i="16"/>
  <c r="ACC12" i="16"/>
  <c r="CQ13" i="16"/>
  <c r="NZ13" i="16"/>
  <c r="ACC4" i="16"/>
  <c r="GZ6" i="16"/>
  <c r="HA6" i="16"/>
  <c r="UY6" i="16"/>
  <c r="ABZ17" i="16"/>
  <c r="ACB17" i="16"/>
  <c r="ACC17" i="16"/>
  <c r="UY5" i="16"/>
  <c r="YN5" i="16"/>
  <c r="YM5" i="16"/>
  <c r="RN12" i="16"/>
  <c r="RM12" i="16"/>
  <c r="RP12" i="16"/>
  <c r="GX10" i="16"/>
  <c r="GZ10" i="16"/>
  <c r="HA10" i="16"/>
  <c r="YN10" i="16"/>
  <c r="YM10" i="16"/>
  <c r="YP10" i="16"/>
  <c r="UY13" i="16"/>
  <c r="VC13" i="16"/>
  <c r="ACA13" i="16"/>
  <c r="ABZ13" i="16"/>
  <c r="ACB13" i="16"/>
  <c r="ACC13" i="16"/>
  <c r="KL16" i="16"/>
  <c r="OB16" i="16"/>
  <c r="DF16" i="16"/>
  <c r="GZ16" i="16"/>
  <c r="YL16" i="16"/>
  <c r="NY16" i="16"/>
  <c r="DC8" i="16"/>
  <c r="DK8" i="16"/>
  <c r="CR14" i="16"/>
  <c r="CZ14" i="16"/>
  <c r="DH14" i="16"/>
  <c r="CW7" i="16"/>
  <c r="DE7" i="16"/>
  <c r="DM7" i="16"/>
  <c r="RN3" i="16"/>
  <c r="DA14" i="16"/>
  <c r="DI14" i="16"/>
  <c r="CW8" i="16"/>
  <c r="DE8" i="16"/>
  <c r="DM8" i="16"/>
  <c r="CT14" i="16"/>
  <c r="DB14" i="16"/>
  <c r="DJ14" i="16"/>
  <c r="CQ7" i="16"/>
  <c r="CY7" i="16"/>
  <c r="DG7" i="16"/>
  <c r="DF8" i="16"/>
  <c r="DN8" i="16"/>
  <c r="CU14" i="16"/>
  <c r="DC14" i="16"/>
  <c r="DK14" i="16"/>
  <c r="CR7" i="16"/>
  <c r="CZ7" i="16"/>
  <c r="DH7" i="16"/>
  <c r="NY3" i="16"/>
  <c r="CQ8" i="16"/>
  <c r="CY8" i="16"/>
  <c r="DG8" i="16"/>
  <c r="CV14" i="16"/>
  <c r="DD14" i="16"/>
  <c r="DL14" i="16"/>
  <c r="CS7" i="16"/>
  <c r="DA7" i="16"/>
  <c r="DI7" i="16"/>
  <c r="CR8" i="16"/>
  <c r="CZ8" i="16"/>
  <c r="DH8" i="16"/>
  <c r="DE14" i="16"/>
  <c r="DM14" i="16"/>
  <c r="CT7" i="16"/>
  <c r="DB7" i="16"/>
  <c r="CS8" i="16"/>
  <c r="DA8" i="16"/>
  <c r="CT8" i="16"/>
  <c r="DB8" i="16"/>
  <c r="CQ14" i="16"/>
  <c r="CY14" i="16"/>
  <c r="DD7" i="16"/>
  <c r="GX3" i="16"/>
  <c r="KL3" i="16"/>
  <c r="ACA15" i="16"/>
  <c r="ACC15" i="16"/>
  <c r="NZ4" i="16"/>
  <c r="RM4" i="16"/>
  <c r="DM6" i="16"/>
  <c r="CW18" i="16"/>
  <c r="DE18" i="16"/>
  <c r="DM18" i="16"/>
  <c r="CT9" i="16"/>
  <c r="DB9" i="16"/>
  <c r="DJ9" i="16"/>
  <c r="DD15" i="16"/>
  <c r="DM15" i="16"/>
  <c r="CX18" i="16"/>
  <c r="DF18" i="16"/>
  <c r="DN18" i="16"/>
  <c r="CU9" i="16"/>
  <c r="DC9" i="16"/>
  <c r="DK9" i="16"/>
  <c r="DJ15" i="16"/>
  <c r="DB15" i="16"/>
  <c r="CT15" i="16"/>
  <c r="DG15" i="16"/>
  <c r="CY15" i="16"/>
  <c r="CQ15" i="16"/>
  <c r="GY15" i="16"/>
  <c r="KN15" i="16"/>
  <c r="YM15" i="16"/>
  <c r="GX4" i="16"/>
  <c r="DN6" i="16"/>
  <c r="DF6" i="16"/>
  <c r="CX6" i="16"/>
  <c r="CQ18" i="16"/>
  <c r="CY18" i="16"/>
  <c r="DG18" i="16"/>
  <c r="CV9" i="16"/>
  <c r="DD9" i="16"/>
  <c r="DL9" i="16"/>
  <c r="UZ4" i="16"/>
  <c r="DK6" i="16"/>
  <c r="KJ6" i="16"/>
  <c r="VC6" i="16"/>
  <c r="YM6" i="16"/>
  <c r="YO6" i="16"/>
  <c r="GW17" i="16"/>
  <c r="KK17" i="16"/>
  <c r="KM17" i="16"/>
  <c r="KN17" i="16"/>
  <c r="CR18" i="16"/>
  <c r="CZ18" i="16"/>
  <c r="DH18" i="16"/>
  <c r="CW9" i="16"/>
  <c r="DE9" i="16"/>
  <c r="DM9" i="16"/>
  <c r="CU15" i="16"/>
  <c r="DK15" i="16"/>
  <c r="HA15" i="16"/>
  <c r="RM15" i="16"/>
  <c r="YO15" i="16"/>
  <c r="DG6" i="16"/>
  <c r="KK6" i="16"/>
  <c r="CS18" i="16"/>
  <c r="DA18" i="16"/>
  <c r="DI18" i="16"/>
  <c r="DF9" i="16"/>
  <c r="DN9" i="16"/>
  <c r="DL15" i="16"/>
  <c r="CW15" i="16"/>
  <c r="KK15" i="16"/>
  <c r="YN15" i="16"/>
  <c r="YP15" i="16"/>
  <c r="ABZ15" i="16"/>
  <c r="GZ4" i="16"/>
  <c r="HA4" i="16"/>
  <c r="KL4" i="16"/>
  <c r="RM6" i="16"/>
  <c r="RO6" i="16"/>
  <c r="CT18" i="16"/>
  <c r="DB18" i="16"/>
  <c r="CQ9" i="16"/>
  <c r="CY9" i="16"/>
  <c r="DG9" i="16"/>
  <c r="CX15" i="16"/>
  <c r="DN15" i="16"/>
  <c r="NX6" i="16"/>
  <c r="YP6" i="16"/>
  <c r="DC18" i="16"/>
  <c r="CR9" i="16"/>
  <c r="CZ9" i="16"/>
  <c r="CZ15" i="16"/>
  <c r="RN15" i="16"/>
  <c r="RP15" i="16"/>
  <c r="UZ15" i="16"/>
  <c r="ACB15" i="16"/>
  <c r="KK4" i="16"/>
  <c r="KN4" i="16"/>
  <c r="NY4" i="16"/>
  <c r="CR6" i="16"/>
  <c r="DJ6" i="16"/>
  <c r="CS6" i="16"/>
  <c r="DA6" i="16"/>
  <c r="DI6" i="16"/>
  <c r="YP11" i="16"/>
  <c r="CT6" i="16"/>
  <c r="DB6" i="16"/>
  <c r="OA17" i="16"/>
  <c r="OB17" i="16"/>
  <c r="VB17" i="16"/>
  <c r="RN11" i="16"/>
  <c r="DE5" i="16"/>
  <c r="CS5" i="16"/>
  <c r="CS15" i="16"/>
  <c r="DA15" i="16"/>
  <c r="DI15" i="16"/>
  <c r="CU6" i="16"/>
  <c r="DC6" i="16"/>
  <c r="KL17" i="16"/>
  <c r="RN17" i="16"/>
  <c r="RP11" i="16"/>
  <c r="ACA11" i="16"/>
  <c r="CV6" i="16"/>
  <c r="DD6" i="16"/>
  <c r="DL6" i="16"/>
  <c r="ACC11" i="16"/>
  <c r="CW6" i="16"/>
  <c r="DE6" i="16"/>
  <c r="GZ17" i="16"/>
  <c r="YM17" i="16"/>
  <c r="ACA17" i="16"/>
  <c r="VA11" i="16"/>
  <c r="CV5" i="16"/>
  <c r="KL11" i="16"/>
  <c r="VC11" i="16"/>
  <c r="DE15" i="16"/>
  <c r="CQ6" i="16"/>
  <c r="CY6" i="16"/>
  <c r="NY17" i="16"/>
  <c r="VA17" i="16"/>
  <c r="YL17" i="16"/>
  <c r="GW11" i="16"/>
  <c r="DB5" i="16"/>
  <c r="CW5" i="16"/>
  <c r="DJ5" i="16"/>
  <c r="YL5" i="16"/>
  <c r="DB10" i="16"/>
  <c r="CT10" i="16"/>
  <c r="DI10" i="16"/>
  <c r="DA10" i="16"/>
  <c r="CS10" i="16"/>
  <c r="DH10" i="16"/>
  <c r="CZ10" i="16"/>
  <c r="CR10" i="16"/>
  <c r="DG10" i="16"/>
  <c r="CY10" i="16"/>
  <c r="CQ10" i="16"/>
  <c r="DM10" i="16"/>
  <c r="DE10" i="16"/>
  <c r="CW10" i="16"/>
  <c r="DL10" i="16"/>
  <c r="DD10" i="16"/>
  <c r="CV10" i="16"/>
  <c r="GW13" i="16"/>
  <c r="CY5" i="16"/>
  <c r="DL5" i="16"/>
  <c r="GW5" i="16"/>
  <c r="GW12" i="16"/>
  <c r="ACB12" i="16"/>
  <c r="NY10" i="16"/>
  <c r="RL10" i="16"/>
  <c r="CR13" i="16"/>
  <c r="NY13" i="16"/>
  <c r="RL13" i="16"/>
  <c r="RP13" i="16"/>
  <c r="DA5" i="16"/>
  <c r="DM5" i="16"/>
  <c r="RL5" i="16"/>
  <c r="CZ13" i="16"/>
  <c r="ABY13" i="16"/>
  <c r="YP5" i="16"/>
  <c r="DD12" i="16"/>
  <c r="VB12" i="16"/>
  <c r="CU10" i="16"/>
  <c r="CQ5" i="16"/>
  <c r="DH5" i="16"/>
  <c r="CZ5" i="16"/>
  <c r="CR5" i="16"/>
  <c r="DN5" i="16"/>
  <c r="DF5" i="16"/>
  <c r="DK5" i="16"/>
  <c r="DC5" i="16"/>
  <c r="CX5" i="16"/>
  <c r="CU5" i="16"/>
  <c r="ABY5" i="16"/>
  <c r="DC10" i="16"/>
  <c r="KK10" i="16"/>
  <c r="UY10" i="16"/>
  <c r="DL13" i="16"/>
  <c r="DD13" i="16"/>
  <c r="CX13" i="16"/>
  <c r="CW13" i="16"/>
  <c r="CV13" i="16"/>
  <c r="CU13" i="16"/>
  <c r="GY13" i="16"/>
  <c r="KK13" i="16"/>
  <c r="KN12" i="16"/>
  <c r="DK10" i="16"/>
  <c r="CT5" i="16"/>
  <c r="DG5" i="16"/>
  <c r="ACC5" i="16"/>
  <c r="DJ10" i="16"/>
  <c r="CX10" i="16"/>
  <c r="DG12" i="16"/>
  <c r="CS13" i="16"/>
  <c r="DA13" i="16"/>
  <c r="DI13" i="16"/>
  <c r="CT13" i="16"/>
  <c r="DB13" i="16"/>
  <c r="DJ13" i="16"/>
  <c r="DF10" i="16"/>
  <c r="DN10" i="16"/>
  <c r="DC13" i="16"/>
  <c r="DK13" i="16"/>
  <c r="DE13" i="16"/>
  <c r="DM13" i="16"/>
  <c r="DF13" i="16"/>
  <c r="DN13" i="16"/>
  <c r="DE12" i="16"/>
  <c r="CY13" i="16"/>
  <c r="X349" i="21" l="1"/>
  <c r="Y349" i="21" s="1"/>
  <c r="S350" i="21"/>
  <c r="Q350" i="21"/>
  <c r="AH349" i="21"/>
  <c r="R350" i="21"/>
  <c r="X182" i="21"/>
  <c r="AU182" i="21"/>
  <c r="AH294" i="21"/>
  <c r="AI294" i="21" s="1"/>
  <c r="AW119" i="21"/>
  <c r="W120" i="21"/>
  <c r="AR97" i="21"/>
  <c r="AQ97" i="21"/>
  <c r="T97" i="21"/>
  <c r="AI96" i="21"/>
  <c r="BI96" i="21" s="1"/>
  <c r="BH96" i="21"/>
  <c r="AI182" i="21"/>
  <c r="BI182" i="21" s="1"/>
  <c r="T183" i="21"/>
  <c r="T405" i="21"/>
  <c r="U405" i="21" s="1"/>
  <c r="W421" i="21"/>
  <c r="W366" i="21"/>
  <c r="S295" i="21"/>
  <c r="Q295" i="21"/>
  <c r="R295" i="21"/>
  <c r="W311" i="21"/>
  <c r="S239" i="21"/>
  <c r="Q239" i="21"/>
  <c r="R239" i="21"/>
  <c r="W256" i="21"/>
  <c r="AH238" i="21"/>
  <c r="AI238" i="21" s="1"/>
  <c r="W203" i="21"/>
  <c r="CW17" i="16"/>
  <c r="KJ4" i="16"/>
  <c r="KO4" i="16" s="1"/>
  <c r="ACD12" i="16"/>
  <c r="OD11" i="16"/>
  <c r="DG17" i="16"/>
  <c r="CZ16" i="16"/>
  <c r="DL16" i="16"/>
  <c r="KP5" i="16"/>
  <c r="OD14" i="16"/>
  <c r="VD7" i="16"/>
  <c r="DH16" i="16"/>
  <c r="DM16" i="16"/>
  <c r="CX17" i="16"/>
  <c r="CW11" i="16"/>
  <c r="DB16" i="16"/>
  <c r="DP16" i="16" s="1"/>
  <c r="CR16" i="16"/>
  <c r="DD16" i="16"/>
  <c r="RQ18" i="16"/>
  <c r="CW16" i="16"/>
  <c r="DF17" i="16"/>
  <c r="DL11" i="16"/>
  <c r="DJ17" i="16"/>
  <c r="CT16" i="16"/>
  <c r="CZ17" i="16"/>
  <c r="DN17" i="16"/>
  <c r="CR11" i="16"/>
  <c r="CT17" i="16"/>
  <c r="DA17" i="16"/>
  <c r="CY16" i="16"/>
  <c r="VD12" i="16"/>
  <c r="VD17" i="16"/>
  <c r="CR17" i="16"/>
  <c r="CS17" i="16"/>
  <c r="CV17" i="16"/>
  <c r="HC17" i="16" s="1"/>
  <c r="DI16" i="16"/>
  <c r="CQ16" i="16"/>
  <c r="DK16" i="16"/>
  <c r="OD18" i="16"/>
  <c r="DK17" i="16"/>
  <c r="DA16" i="16"/>
  <c r="DC16" i="16"/>
  <c r="DM17" i="16"/>
  <c r="DE17" i="16"/>
  <c r="CS16" i="16"/>
  <c r="DN16" i="16"/>
  <c r="CU16" i="16"/>
  <c r="CX16" i="16"/>
  <c r="HB11" i="16"/>
  <c r="I6" i="16"/>
  <c r="KP17" i="16"/>
  <c r="KP4" i="16"/>
  <c r="RQ10" i="16"/>
  <c r="KP10" i="16"/>
  <c r="OD3" i="16"/>
  <c r="YQ14" i="16"/>
  <c r="ACD9" i="16"/>
  <c r="RQ15" i="16"/>
  <c r="ACD4" i="16"/>
  <c r="RQ11" i="16"/>
  <c r="ACD14" i="16"/>
  <c r="OD17" i="16"/>
  <c r="ACD15" i="16"/>
  <c r="VD13" i="16"/>
  <c r="ACD18" i="16"/>
  <c r="YQ4" i="16"/>
  <c r="ACD7" i="16"/>
  <c r="ACD16" i="16"/>
  <c r="YQ9" i="16"/>
  <c r="OD15" i="16"/>
  <c r="YQ16" i="16"/>
  <c r="RQ3" i="16"/>
  <c r="RQ9" i="16"/>
  <c r="RQ6" i="16"/>
  <c r="YQ13" i="16"/>
  <c r="ACD10" i="16"/>
  <c r="VD16" i="16"/>
  <c r="OD13" i="16"/>
  <c r="KP18" i="16"/>
  <c r="KP16" i="16"/>
  <c r="KP9" i="16"/>
  <c r="YQ6" i="16"/>
  <c r="ACD13" i="16"/>
  <c r="RQ12" i="16"/>
  <c r="OD6" i="16"/>
  <c r="RQ4" i="16"/>
  <c r="OD9" i="16"/>
  <c r="OD16" i="16"/>
  <c r="KP7" i="16"/>
  <c r="YQ5" i="16"/>
  <c r="KP14" i="16"/>
  <c r="YQ15" i="16"/>
  <c r="KP6" i="16"/>
  <c r="OD5" i="16"/>
  <c r="KP11" i="16"/>
  <c r="VD6" i="16"/>
  <c r="YQ7" i="16"/>
  <c r="RQ14" i="16"/>
  <c r="VD14" i="16"/>
  <c r="YQ11" i="16"/>
  <c r="YQ12" i="16"/>
  <c r="VD5" i="16"/>
  <c r="VD11" i="16"/>
  <c r="VD8" i="16"/>
  <c r="OD8" i="16"/>
  <c r="YQ10" i="16"/>
  <c r="ACD8" i="16"/>
  <c r="RQ5" i="16"/>
  <c r="OD12" i="16"/>
  <c r="ACD17" i="16"/>
  <c r="VD10" i="16"/>
  <c r="VD4" i="16"/>
  <c r="VD15" i="16"/>
  <c r="OD10" i="16"/>
  <c r="KP12" i="16"/>
  <c r="YQ18" i="16"/>
  <c r="OD7" i="16"/>
  <c r="RQ8" i="16"/>
  <c r="VD9" i="16"/>
  <c r="KP13" i="16"/>
  <c r="YQ8" i="16"/>
  <c r="ACD5" i="16"/>
  <c r="ACD6" i="16"/>
  <c r="KP15" i="16"/>
  <c r="RQ7" i="16"/>
  <c r="RQ16" i="16"/>
  <c r="RQ17" i="16"/>
  <c r="RQ13" i="16"/>
  <c r="OD4" i="16"/>
  <c r="KP8" i="16"/>
  <c r="YQ17" i="16"/>
  <c r="VD18" i="16"/>
  <c r="ACD11" i="16"/>
  <c r="I10" i="16"/>
  <c r="I14" i="16"/>
  <c r="I7" i="16"/>
  <c r="I5" i="16"/>
  <c r="I13" i="16"/>
  <c r="I18" i="16"/>
  <c r="I8" i="16"/>
  <c r="I9" i="16"/>
  <c r="HB12" i="16"/>
  <c r="HB6" i="16"/>
  <c r="HB8" i="16"/>
  <c r="HB7" i="16"/>
  <c r="HB17" i="16"/>
  <c r="HB15" i="16"/>
  <c r="HB18" i="16"/>
  <c r="HB13" i="16"/>
  <c r="HB9" i="16"/>
  <c r="HB3" i="16"/>
  <c r="HB16" i="16"/>
  <c r="HB5" i="16"/>
  <c r="HB10" i="16"/>
  <c r="HB14" i="16"/>
  <c r="HB4" i="16"/>
  <c r="DG4" i="16"/>
  <c r="DE4" i="16"/>
  <c r="CX4" i="16"/>
  <c r="CR4" i="16"/>
  <c r="CR15" i="16"/>
  <c r="I15" i="16" s="1"/>
  <c r="CV15" i="16"/>
  <c r="UY3" i="16"/>
  <c r="VD3" i="16" s="1"/>
  <c r="DM4" i="16"/>
  <c r="CW4" i="16"/>
  <c r="DJ4" i="16"/>
  <c r="CQ3" i="16"/>
  <c r="CY4" i="16"/>
  <c r="DL4" i="16"/>
  <c r="DB4" i="16"/>
  <c r="CQ4" i="16"/>
  <c r="DN4" i="16"/>
  <c r="DD4" i="16"/>
  <c r="CT4" i="16"/>
  <c r="DF4" i="16"/>
  <c r="CV4" i="16"/>
  <c r="DL3" i="16"/>
  <c r="CS4" i="16"/>
  <c r="CU3" i="16"/>
  <c r="DA4" i="16"/>
  <c r="DK4" i="16"/>
  <c r="DH4" i="16"/>
  <c r="DI4" i="16"/>
  <c r="DC4" i="16"/>
  <c r="DI3" i="16"/>
  <c r="CZ4" i="16"/>
  <c r="DA3" i="16"/>
  <c r="DL12" i="16"/>
  <c r="CR12" i="16"/>
  <c r="DI12" i="16"/>
  <c r="DC12" i="16"/>
  <c r="CZ12" i="16"/>
  <c r="DA12" i="16"/>
  <c r="CS12" i="16"/>
  <c r="DB12" i="16"/>
  <c r="CV12" i="16"/>
  <c r="DJ12" i="16"/>
  <c r="DM12" i="16"/>
  <c r="DN12" i="16"/>
  <c r="DH3" i="16"/>
  <c r="YL3" i="16"/>
  <c r="YQ3" i="16" s="1"/>
  <c r="KJ3" i="16"/>
  <c r="KP3" i="16" s="1"/>
  <c r="CR3" i="16"/>
  <c r="CV16" i="16"/>
  <c r="DG16" i="16"/>
  <c r="CU4" i="16"/>
  <c r="CT12" i="16"/>
  <c r="CW12" i="16"/>
  <c r="CX12" i="16"/>
  <c r="DF12" i="16"/>
  <c r="CY12" i="16"/>
  <c r="DK12" i="16"/>
  <c r="DH12" i="16"/>
  <c r="CQ12" i="16"/>
  <c r="ABY3" i="16"/>
  <c r="ACD3" i="16" s="1"/>
  <c r="DJ3" i="16"/>
  <c r="CW3" i="16"/>
  <c r="AFL11" i="16"/>
  <c r="HC7" i="16"/>
  <c r="CT11" i="16"/>
  <c r="DM11" i="16"/>
  <c r="DD3" i="16"/>
  <c r="CT3" i="16"/>
  <c r="DI11" i="16"/>
  <c r="DJ11" i="16"/>
  <c r="DN11" i="16"/>
  <c r="DL17" i="16"/>
  <c r="CQ17" i="16"/>
  <c r="CY17" i="16"/>
  <c r="DI17" i="16"/>
  <c r="DC3" i="16"/>
  <c r="CX11" i="16"/>
  <c r="CS11" i="16"/>
  <c r="DH11" i="16"/>
  <c r="DB11" i="16"/>
  <c r="DF11" i="16"/>
  <c r="CV3" i="16"/>
  <c r="CZ3" i="16"/>
  <c r="DC11" i="16"/>
  <c r="CQ11" i="16"/>
  <c r="DC17" i="16"/>
  <c r="DH17" i="16"/>
  <c r="DK3" i="16"/>
  <c r="KO5" i="16"/>
  <c r="CS3" i="16"/>
  <c r="DF3" i="16"/>
  <c r="DK11" i="16"/>
  <c r="DG3" i="16"/>
  <c r="DM3" i="16"/>
  <c r="CX3" i="16"/>
  <c r="DE11" i="16"/>
  <c r="CZ11" i="16"/>
  <c r="DB3" i="16"/>
  <c r="CY11" i="16"/>
  <c r="CV11" i="16"/>
  <c r="DD11" i="16"/>
  <c r="DG11" i="16"/>
  <c r="DD17" i="16"/>
  <c r="CU11" i="16"/>
  <c r="DB17" i="16"/>
  <c r="CY3" i="16"/>
  <c r="DE3" i="16"/>
  <c r="OC11" i="16"/>
  <c r="OC18" i="16"/>
  <c r="HC15" i="16"/>
  <c r="KO18" i="16"/>
  <c r="HC8" i="16"/>
  <c r="OC7" i="16"/>
  <c r="KO9" i="16"/>
  <c r="OC9" i="16"/>
  <c r="HC10" i="16"/>
  <c r="OC12" i="16"/>
  <c r="DP5" i="16"/>
  <c r="OC5" i="16"/>
  <c r="HC9" i="16"/>
  <c r="KO14" i="16"/>
  <c r="AFL10" i="16"/>
  <c r="DP10" i="16"/>
  <c r="DO6" i="16"/>
  <c r="HC18" i="16"/>
  <c r="AFL8" i="16"/>
  <c r="DP6" i="16"/>
  <c r="DP7" i="16"/>
  <c r="AFL9" i="16"/>
  <c r="AFL13" i="16"/>
  <c r="HC6" i="16"/>
  <c r="AFL7" i="16"/>
  <c r="HC14" i="16"/>
  <c r="AFL5" i="16"/>
  <c r="AFL17" i="16"/>
  <c r="AFL4" i="16"/>
  <c r="AFL14" i="16"/>
  <c r="DP15" i="16"/>
  <c r="DO15" i="16"/>
  <c r="DO14" i="16"/>
  <c r="OC3" i="16"/>
  <c r="DO5" i="16"/>
  <c r="OC10" i="16"/>
  <c r="DP9" i="16"/>
  <c r="OC6" i="16"/>
  <c r="DO9" i="16"/>
  <c r="DO18" i="16"/>
  <c r="DO8" i="16"/>
  <c r="DP8" i="16"/>
  <c r="DP18" i="16"/>
  <c r="DO7" i="16"/>
  <c r="DO10" i="16"/>
  <c r="HC5" i="16"/>
  <c r="DP13" i="16"/>
  <c r="HC13" i="16"/>
  <c r="DO13" i="16"/>
  <c r="OC15" i="16"/>
  <c r="AFL18" i="16"/>
  <c r="KO6" i="16"/>
  <c r="AFL3" i="16"/>
  <c r="DP14" i="16"/>
  <c r="AI349" i="21" l="1"/>
  <c r="T350" i="21"/>
  <c r="U350" i="21" s="1"/>
  <c r="AH350" i="21" s="1"/>
  <c r="AI350" i="21" s="1"/>
  <c r="AX182" i="21"/>
  <c r="Y182" i="21"/>
  <c r="AY182" i="21" s="1"/>
  <c r="U183" i="21"/>
  <c r="AU183" i="21" s="1"/>
  <c r="AT183" i="21"/>
  <c r="AH183" i="21"/>
  <c r="U97" i="21"/>
  <c r="X97" i="21" s="1"/>
  <c r="AT97" i="21"/>
  <c r="AW120" i="21"/>
  <c r="W121" i="21"/>
  <c r="Q184" i="21"/>
  <c r="AQ184" i="21" s="1"/>
  <c r="R184" i="21"/>
  <c r="AR184" i="21" s="1"/>
  <c r="W422" i="21"/>
  <c r="S406" i="21"/>
  <c r="Q406" i="21"/>
  <c r="AH405" i="21"/>
  <c r="AI405" i="21" s="1"/>
  <c r="R406" i="21"/>
  <c r="W367" i="21"/>
  <c r="W312" i="21"/>
  <c r="T295" i="21"/>
  <c r="U295" i="21" s="1"/>
  <c r="W257" i="21"/>
  <c r="T239" i="21"/>
  <c r="U239" i="21" s="1"/>
  <c r="X239" i="21" s="1"/>
  <c r="Y239" i="21" s="1"/>
  <c r="W204" i="21"/>
  <c r="I11" i="16"/>
  <c r="I12" i="16"/>
  <c r="I3" i="16"/>
  <c r="I17" i="16"/>
  <c r="HC4" i="16"/>
  <c r="I16" i="16"/>
  <c r="I4" i="16"/>
  <c r="DO4" i="16"/>
  <c r="DP4" i="16"/>
  <c r="HC16" i="16"/>
  <c r="DO16" i="16"/>
  <c r="KO3" i="16"/>
  <c r="DO12" i="16"/>
  <c r="AFL12" i="16"/>
  <c r="DP12" i="16"/>
  <c r="AFL16" i="16"/>
  <c r="HC12" i="16"/>
  <c r="DP17" i="16"/>
  <c r="HC3" i="16"/>
  <c r="AFL15" i="16"/>
  <c r="DP11" i="16"/>
  <c r="DP3" i="16"/>
  <c r="DO3" i="16"/>
  <c r="DO11" i="16"/>
  <c r="DO17" i="16"/>
  <c r="HC11" i="16"/>
  <c r="S351" i="21" l="1"/>
  <c r="Q351" i="21"/>
  <c r="R351" i="21"/>
  <c r="S184" i="21"/>
  <c r="AS184" i="21" s="1"/>
  <c r="AX97" i="21"/>
  <c r="Y97" i="21"/>
  <c r="AY97" i="21" s="1"/>
  <c r="AI183" i="21"/>
  <c r="BI183" i="21" s="1"/>
  <c r="BH183" i="21"/>
  <c r="AW121" i="21"/>
  <c r="W122" i="21"/>
  <c r="AU97" i="21"/>
  <c r="AH97" i="21"/>
  <c r="S98" i="21"/>
  <c r="AS98" i="21" s="1"/>
  <c r="Q98" i="21"/>
  <c r="R98" i="21"/>
  <c r="T184" i="21"/>
  <c r="T406" i="21"/>
  <c r="U406" i="21" s="1"/>
  <c r="X406" i="21" s="1"/>
  <c r="Y406" i="21" s="1"/>
  <c r="W423" i="21"/>
  <c r="W368" i="21"/>
  <c r="S296" i="21"/>
  <c r="Q296" i="21"/>
  <c r="AH295" i="21"/>
  <c r="AI295" i="21" s="1"/>
  <c r="R296" i="21"/>
  <c r="W313" i="21"/>
  <c r="S240" i="21"/>
  <c r="Q240" i="21"/>
  <c r="R240" i="21"/>
  <c r="W258" i="21"/>
  <c r="AH239" i="21"/>
  <c r="AI239" i="21" s="1"/>
  <c r="W205" i="21"/>
  <c r="T351" i="21" l="1"/>
  <c r="U351" i="21" s="1"/>
  <c r="U184" i="21"/>
  <c r="R185" i="21" s="1"/>
  <c r="AR185" i="21" s="1"/>
  <c r="AT184" i="21"/>
  <c r="AR98" i="21"/>
  <c r="AQ98" i="21"/>
  <c r="T98" i="21"/>
  <c r="AI97" i="21"/>
  <c r="BI97" i="21" s="1"/>
  <c r="BH97" i="21"/>
  <c r="AW122" i="21"/>
  <c r="W123" i="21"/>
  <c r="AH184" i="21"/>
  <c r="BH184" i="21" s="1"/>
  <c r="W424" i="21"/>
  <c r="S407" i="21"/>
  <c r="Q407" i="21"/>
  <c r="AH406" i="21"/>
  <c r="AI406" i="21" s="1"/>
  <c r="R407" i="21"/>
  <c r="W369" i="21"/>
  <c r="W314" i="21"/>
  <c r="T296" i="21"/>
  <c r="U296" i="21" s="1"/>
  <c r="X296" i="21" s="1"/>
  <c r="Y296" i="21" s="1"/>
  <c r="W259" i="21"/>
  <c r="T240" i="21"/>
  <c r="U240" i="21" s="1"/>
  <c r="W206" i="21"/>
  <c r="X351" i="21" l="1"/>
  <c r="Y351" i="21" s="1"/>
  <c r="S352" i="21"/>
  <c r="Q352" i="21"/>
  <c r="AH351" i="21"/>
  <c r="R352" i="21"/>
  <c r="Q185" i="21"/>
  <c r="AQ185" i="21" s="1"/>
  <c r="S185" i="21"/>
  <c r="AS185" i="21" s="1"/>
  <c r="X184" i="21"/>
  <c r="AU184" i="21"/>
  <c r="AW123" i="21"/>
  <c r="W124" i="21"/>
  <c r="U98" i="21"/>
  <c r="AT98" i="21"/>
  <c r="R297" i="21"/>
  <c r="AI184" i="21"/>
  <c r="BI184" i="21" s="1"/>
  <c r="T185" i="21"/>
  <c r="W425" i="21"/>
  <c r="T407" i="21"/>
  <c r="U407" i="21" s="1"/>
  <c r="W370" i="21"/>
  <c r="S297" i="21"/>
  <c r="Q297" i="21"/>
  <c r="W315" i="21"/>
  <c r="AH296" i="21"/>
  <c r="AI296" i="21" s="1"/>
  <c r="S241" i="21"/>
  <c r="Q241" i="21"/>
  <c r="W260" i="21"/>
  <c r="R241" i="21"/>
  <c r="AH240" i="21"/>
  <c r="AI240" i="21" s="1"/>
  <c r="W207" i="21"/>
  <c r="AI351" i="21" l="1"/>
  <c r="T352" i="21"/>
  <c r="U352" i="21" s="1"/>
  <c r="T297" i="21"/>
  <c r="U297" i="21" s="1"/>
  <c r="AX184" i="21"/>
  <c r="Y184" i="21"/>
  <c r="AY184" i="21" s="1"/>
  <c r="U185" i="21"/>
  <c r="AU185" i="21" s="1"/>
  <c r="AT185" i="21"/>
  <c r="AU98" i="21"/>
  <c r="S99" i="21"/>
  <c r="AS99" i="21" s="1"/>
  <c r="Q99" i="21"/>
  <c r="AH98" i="21"/>
  <c r="R99" i="21"/>
  <c r="W125" i="21"/>
  <c r="AW124" i="21"/>
  <c r="S408" i="21"/>
  <c r="Q408" i="21"/>
  <c r="W426" i="21"/>
  <c r="AH407" i="21"/>
  <c r="AI407" i="21" s="1"/>
  <c r="R408" i="21"/>
  <c r="W371" i="21"/>
  <c r="W316" i="21"/>
  <c r="S298" i="21"/>
  <c r="Q298" i="21"/>
  <c r="AH297" i="21"/>
  <c r="AI297" i="21" s="1"/>
  <c r="R298" i="21"/>
  <c r="W261" i="21"/>
  <c r="T241" i="21"/>
  <c r="U241" i="21" s="1"/>
  <c r="X241" i="21" s="1"/>
  <c r="Y241" i="21" s="1"/>
  <c r="W208" i="21"/>
  <c r="Q353" i="21" l="1"/>
  <c r="S353" i="21"/>
  <c r="AH352" i="21"/>
  <c r="R353" i="21"/>
  <c r="R186" i="21"/>
  <c r="AH185" i="21"/>
  <c r="BH185" i="21" s="1"/>
  <c r="Q186" i="21"/>
  <c r="T186" i="21" s="1"/>
  <c r="U186" i="21" s="1"/>
  <c r="X186" i="21" s="1"/>
  <c r="S186" i="21"/>
  <c r="AW125" i="21"/>
  <c r="W126" i="21"/>
  <c r="AR99" i="21"/>
  <c r="AI98" i="21"/>
  <c r="BI98" i="21" s="1"/>
  <c r="BH98" i="21"/>
  <c r="AQ99" i="21"/>
  <c r="T99" i="21"/>
  <c r="R242" i="21"/>
  <c r="AH241" i="21"/>
  <c r="AI241" i="21" s="1"/>
  <c r="W427" i="21"/>
  <c r="T408" i="21"/>
  <c r="U408" i="21" s="1"/>
  <c r="X408" i="21" s="1"/>
  <c r="Y408" i="21" s="1"/>
  <c r="W372" i="21"/>
  <c r="T298" i="21"/>
  <c r="U298" i="21" s="1"/>
  <c r="X298" i="21" s="1"/>
  <c r="Y298" i="21" s="1"/>
  <c r="W317" i="21"/>
  <c r="S242" i="21"/>
  <c r="Q242" i="21"/>
  <c r="W262" i="21"/>
  <c r="W209" i="21"/>
  <c r="AI352" i="21" l="1"/>
  <c r="T353" i="21"/>
  <c r="U353" i="21" s="1"/>
  <c r="AI185" i="21"/>
  <c r="BI185" i="21" s="1"/>
  <c r="Y186" i="21"/>
  <c r="U99" i="21"/>
  <c r="X99" i="21" s="1"/>
  <c r="AT99" i="21"/>
  <c r="AW126" i="21"/>
  <c r="W127" i="21"/>
  <c r="R409" i="21"/>
  <c r="S187" i="21"/>
  <c r="Q187" i="21"/>
  <c r="AH186" i="21"/>
  <c r="R187" i="21"/>
  <c r="T242" i="21"/>
  <c r="U242" i="21" s="1"/>
  <c r="AH242" i="21" s="1"/>
  <c r="AI242" i="21" s="1"/>
  <c r="W428" i="21"/>
  <c r="S409" i="21"/>
  <c r="Q409" i="21"/>
  <c r="AH408" i="21"/>
  <c r="AI408" i="21" s="1"/>
  <c r="W373" i="21"/>
  <c r="S299" i="21"/>
  <c r="Q299" i="21"/>
  <c r="W318" i="21"/>
  <c r="R299" i="21"/>
  <c r="AH298" i="21"/>
  <c r="AI298" i="21" s="1"/>
  <c r="W263" i="21"/>
  <c r="W210" i="21"/>
  <c r="V7" i="13"/>
  <c r="T7" i="13"/>
  <c r="R7" i="13"/>
  <c r="P7" i="13"/>
  <c r="V6" i="13"/>
  <c r="T6" i="13"/>
  <c r="R6" i="13"/>
  <c r="P6" i="13"/>
  <c r="V5" i="13"/>
  <c r="T5" i="13"/>
  <c r="R5" i="13"/>
  <c r="P5" i="13"/>
  <c r="V4" i="13"/>
  <c r="T4" i="13"/>
  <c r="R4" i="13"/>
  <c r="P4" i="13"/>
  <c r="V22" i="13"/>
  <c r="T22" i="13"/>
  <c r="R22" i="13"/>
  <c r="P22" i="13"/>
  <c r="V21" i="13"/>
  <c r="T21" i="13"/>
  <c r="R21" i="13"/>
  <c r="P21" i="13"/>
  <c r="V20" i="13"/>
  <c r="T20" i="13"/>
  <c r="R20" i="13"/>
  <c r="P20" i="13"/>
  <c r="V19" i="13"/>
  <c r="T19" i="13"/>
  <c r="R19" i="13"/>
  <c r="P19" i="13"/>
  <c r="V17" i="13"/>
  <c r="T17" i="13"/>
  <c r="R17" i="13"/>
  <c r="P17" i="13"/>
  <c r="V16" i="13"/>
  <c r="T16" i="13"/>
  <c r="R16" i="13"/>
  <c r="P16" i="13"/>
  <c r="V15" i="13"/>
  <c r="T15" i="13"/>
  <c r="R15" i="13"/>
  <c r="P15" i="13"/>
  <c r="V14" i="13"/>
  <c r="T14" i="13"/>
  <c r="R14" i="13"/>
  <c r="P14" i="13"/>
  <c r="V12" i="13"/>
  <c r="T12" i="13"/>
  <c r="R12" i="13"/>
  <c r="P12" i="13"/>
  <c r="V11" i="13"/>
  <c r="T11" i="13"/>
  <c r="R11" i="13"/>
  <c r="P11" i="13"/>
  <c r="V10" i="13"/>
  <c r="T10" i="13"/>
  <c r="R10" i="13"/>
  <c r="P10" i="13"/>
  <c r="V9" i="13"/>
  <c r="T9" i="13"/>
  <c r="R9" i="13"/>
  <c r="P9" i="13"/>
  <c r="M22" i="13"/>
  <c r="M21" i="13"/>
  <c r="M20" i="13"/>
  <c r="M19" i="13"/>
  <c r="M17" i="13"/>
  <c r="M16" i="13"/>
  <c r="M15" i="13"/>
  <c r="M14" i="13"/>
  <c r="M12" i="13"/>
  <c r="M11" i="13"/>
  <c r="M10" i="13"/>
  <c r="M9" i="13"/>
  <c r="M7" i="13"/>
  <c r="M6" i="13"/>
  <c r="M5" i="13"/>
  <c r="M4" i="13"/>
  <c r="K22" i="13"/>
  <c r="K21" i="13"/>
  <c r="K20" i="13"/>
  <c r="K19" i="13"/>
  <c r="K17" i="13"/>
  <c r="K16" i="13"/>
  <c r="K15" i="13"/>
  <c r="K14" i="13"/>
  <c r="K12" i="13"/>
  <c r="K11" i="13"/>
  <c r="K10" i="13"/>
  <c r="K9" i="13"/>
  <c r="K7" i="13"/>
  <c r="K6" i="13"/>
  <c r="K5" i="13"/>
  <c r="K4" i="13"/>
  <c r="I22" i="13"/>
  <c r="I21" i="13"/>
  <c r="I20" i="13"/>
  <c r="I19" i="13"/>
  <c r="I17" i="13"/>
  <c r="I16" i="13"/>
  <c r="I15" i="13"/>
  <c r="I14" i="13"/>
  <c r="I12" i="13"/>
  <c r="I11" i="13"/>
  <c r="I10" i="13"/>
  <c r="I9" i="13"/>
  <c r="I7" i="13"/>
  <c r="I6" i="13"/>
  <c r="I5" i="13"/>
  <c r="I4" i="13"/>
  <c r="G22" i="13"/>
  <c r="G21" i="13"/>
  <c r="G20" i="13"/>
  <c r="G19" i="13"/>
  <c r="G17" i="13"/>
  <c r="G16" i="13"/>
  <c r="G15" i="13"/>
  <c r="G14" i="13"/>
  <c r="G12" i="13"/>
  <c r="G11" i="13"/>
  <c r="G10" i="13"/>
  <c r="G9" i="13"/>
  <c r="G7" i="13"/>
  <c r="G6" i="13"/>
  <c r="G5" i="13"/>
  <c r="G4" i="13"/>
  <c r="BN30" i="12"/>
  <c r="BE30" i="12"/>
  <c r="AV30" i="12"/>
  <c r="AM30" i="12"/>
  <c r="AD30" i="12"/>
  <c r="U30" i="12"/>
  <c r="L30" i="12"/>
  <c r="BN29" i="12"/>
  <c r="BE29" i="12"/>
  <c r="AV29" i="12"/>
  <c r="AM29" i="12"/>
  <c r="AD29" i="12"/>
  <c r="U29" i="12"/>
  <c r="L29" i="12"/>
  <c r="BN28" i="12"/>
  <c r="BE28" i="12"/>
  <c r="AV28" i="12"/>
  <c r="AM28" i="12"/>
  <c r="AD28" i="12"/>
  <c r="U28" i="12"/>
  <c r="L28" i="12"/>
  <c r="BN27" i="12"/>
  <c r="BE27" i="12"/>
  <c r="AV27" i="12"/>
  <c r="AM27" i="12"/>
  <c r="AD27" i="12"/>
  <c r="U27" i="12"/>
  <c r="L27" i="12"/>
  <c r="BN26" i="12"/>
  <c r="BE26" i="12"/>
  <c r="AV26" i="12"/>
  <c r="AM26" i="12"/>
  <c r="AD26" i="12"/>
  <c r="U26" i="12"/>
  <c r="L26" i="12"/>
  <c r="BN25" i="12"/>
  <c r="BE25" i="12"/>
  <c r="AV25" i="12"/>
  <c r="AM25" i="12"/>
  <c r="AD25" i="12"/>
  <c r="U25" i="12"/>
  <c r="L25" i="12"/>
  <c r="BN24" i="12"/>
  <c r="BE24" i="12"/>
  <c r="AV24" i="12"/>
  <c r="AM24" i="12"/>
  <c r="AD24" i="12"/>
  <c r="U24" i="12"/>
  <c r="L24" i="12"/>
  <c r="BN23" i="12"/>
  <c r="BE23" i="12"/>
  <c r="AV23" i="12"/>
  <c r="AM23" i="12"/>
  <c r="AD23" i="12"/>
  <c r="U23" i="12"/>
  <c r="L23" i="12"/>
  <c r="BN22" i="12"/>
  <c r="BE22" i="12"/>
  <c r="AV22" i="12"/>
  <c r="AM22" i="12"/>
  <c r="AD22" i="12"/>
  <c r="U22" i="12"/>
  <c r="L22" i="12"/>
  <c r="BN21" i="12"/>
  <c r="BE21" i="12"/>
  <c r="AV21" i="12"/>
  <c r="AM21" i="12"/>
  <c r="AD21" i="12"/>
  <c r="U21" i="12"/>
  <c r="L21" i="12"/>
  <c r="BN20" i="12"/>
  <c r="BE20" i="12"/>
  <c r="AV20" i="12"/>
  <c r="AM20" i="12"/>
  <c r="AD20" i="12"/>
  <c r="U20" i="12"/>
  <c r="L20" i="12"/>
  <c r="BN19" i="12"/>
  <c r="BE19" i="12"/>
  <c r="AV19" i="12"/>
  <c r="AM19" i="12"/>
  <c r="AD19" i="12"/>
  <c r="U19" i="12"/>
  <c r="L19" i="12"/>
  <c r="BN18" i="12"/>
  <c r="BE18" i="12"/>
  <c r="AV18" i="12"/>
  <c r="AM18" i="12"/>
  <c r="AD18" i="12"/>
  <c r="U18" i="12"/>
  <c r="L18" i="12"/>
  <c r="BN17" i="12"/>
  <c r="BE17" i="12"/>
  <c r="AV17" i="12"/>
  <c r="AM17" i="12"/>
  <c r="AD17" i="12"/>
  <c r="U17" i="12"/>
  <c r="L17" i="12"/>
  <c r="BN16" i="12"/>
  <c r="BE16" i="12"/>
  <c r="AV16" i="12"/>
  <c r="AM16" i="12"/>
  <c r="AD16" i="12"/>
  <c r="U16" i="12"/>
  <c r="L16" i="12"/>
  <c r="BN15" i="12"/>
  <c r="BE15" i="12"/>
  <c r="AV15" i="12"/>
  <c r="AM15" i="12"/>
  <c r="AD15" i="12"/>
  <c r="U15" i="12"/>
  <c r="L15" i="12"/>
  <c r="BQ46" i="12"/>
  <c r="BQ47" i="12" s="1"/>
  <c r="BQ48" i="12" s="1"/>
  <c r="BQ49" i="12" s="1"/>
  <c r="BH46" i="12"/>
  <c r="BH47" i="12" s="1"/>
  <c r="BH48" i="12" s="1"/>
  <c r="BH49" i="12" s="1"/>
  <c r="AY46" i="12"/>
  <c r="AY47" i="12" s="1"/>
  <c r="AY48" i="12" s="1"/>
  <c r="AY49" i="12" s="1"/>
  <c r="AP46" i="12"/>
  <c r="AP47" i="12" s="1"/>
  <c r="AP48" i="12" s="1"/>
  <c r="AP49" i="12" s="1"/>
  <c r="AG46" i="12"/>
  <c r="AG47" i="12" s="1"/>
  <c r="AG48" i="12" s="1"/>
  <c r="AG49" i="12" s="1"/>
  <c r="X46" i="12"/>
  <c r="X47" i="12" s="1"/>
  <c r="X48" i="12" s="1"/>
  <c r="X49" i="12" s="1"/>
  <c r="O46" i="12"/>
  <c r="O47" i="12" s="1"/>
  <c r="O48" i="12" s="1"/>
  <c r="O49" i="12" s="1"/>
  <c r="F46" i="12"/>
  <c r="F47" i="12" s="1"/>
  <c r="F48" i="12" s="1"/>
  <c r="F49" i="12" s="1"/>
  <c r="BN108" i="3"/>
  <c r="BO108" i="3" s="1"/>
  <c r="BN13" i="3"/>
  <c r="BO13" i="3" s="1"/>
  <c r="BN50" i="3"/>
  <c r="BO50" i="3" s="1"/>
  <c r="BN68" i="3"/>
  <c r="BO68" i="3" s="1"/>
  <c r="BN9" i="3"/>
  <c r="BO9" i="3" s="1"/>
  <c r="BN122" i="3"/>
  <c r="BO122" i="3" s="1"/>
  <c r="BN72" i="3"/>
  <c r="BO72" i="3" s="1"/>
  <c r="BN126" i="3"/>
  <c r="BO126" i="3" s="1"/>
  <c r="BN33" i="3"/>
  <c r="BO33" i="3" s="1"/>
  <c r="BN74" i="3"/>
  <c r="BO74" i="3" s="1"/>
  <c r="BN123" i="3"/>
  <c r="BO123" i="3" s="1"/>
  <c r="BN30" i="3"/>
  <c r="BO30" i="3" s="1"/>
  <c r="BN7" i="3"/>
  <c r="BO7" i="3" s="1"/>
  <c r="BN113" i="3"/>
  <c r="BO113" i="3" s="1"/>
  <c r="BN98" i="3"/>
  <c r="BO98" i="3" s="1"/>
  <c r="BN61" i="3"/>
  <c r="BO61" i="3" s="1"/>
  <c r="X353" i="21" l="1"/>
  <c r="Y353" i="21" s="1"/>
  <c r="Q354" i="21"/>
  <c r="S354" i="21"/>
  <c r="AH353" i="21"/>
  <c r="R354" i="21"/>
  <c r="AX99" i="21"/>
  <c r="Y99" i="21"/>
  <c r="AY99" i="21" s="1"/>
  <c r="R243" i="21"/>
  <c r="AW127" i="21"/>
  <c r="W128" i="21"/>
  <c r="AU99" i="21"/>
  <c r="S100" i="21"/>
  <c r="AS100" i="21" s="1"/>
  <c r="Q100" i="21"/>
  <c r="AH99" i="21"/>
  <c r="R100" i="21"/>
  <c r="AI186" i="21"/>
  <c r="T187" i="21"/>
  <c r="U187" i="21" s="1"/>
  <c r="S243" i="21"/>
  <c r="Q243" i="21"/>
  <c r="T243" i="21" s="1"/>
  <c r="U243" i="21" s="1"/>
  <c r="X243" i="21" s="1"/>
  <c r="Y243" i="21" s="1"/>
  <c r="T409" i="21"/>
  <c r="U409" i="21" s="1"/>
  <c r="W429" i="21"/>
  <c r="W374" i="21"/>
  <c r="W319" i="21"/>
  <c r="T299" i="21"/>
  <c r="U299" i="21" s="1"/>
  <c r="W264" i="21"/>
  <c r="W211" i="21"/>
  <c r="BO36" i="12"/>
  <c r="BP36" i="12" s="1"/>
  <c r="AE36" i="12"/>
  <c r="AF36" i="12" s="1"/>
  <c r="AN36" i="12"/>
  <c r="AO36" i="12" s="1"/>
  <c r="AW36" i="12"/>
  <c r="AX36" i="12" s="1"/>
  <c r="BF36" i="12"/>
  <c r="BG36" i="12" s="1"/>
  <c r="D36" i="12"/>
  <c r="E36" i="12" s="1"/>
  <c r="M36" i="12"/>
  <c r="N36" i="12" s="1"/>
  <c r="BW291" i="11"/>
  <c r="BX291" i="11" s="1"/>
  <c r="BU291" i="11"/>
  <c r="BV291" i="11" s="1"/>
  <c r="BW290" i="11"/>
  <c r="BX290" i="11" s="1"/>
  <c r="BU290" i="11"/>
  <c r="BV290" i="11" s="1"/>
  <c r="BR288" i="11"/>
  <c r="BR287" i="11"/>
  <c r="BR285" i="11" s="1"/>
  <c r="BS282" i="11"/>
  <c r="BS288" i="11" s="1"/>
  <c r="BT288" i="11" s="1"/>
  <c r="CF266" i="11"/>
  <c r="CF273" i="11" s="1"/>
  <c r="CE266" i="11"/>
  <c r="CE273" i="11" s="1"/>
  <c r="CF265" i="11"/>
  <c r="CF272" i="11" s="1"/>
  <c r="CE265" i="11"/>
  <c r="CE272" i="11" s="1"/>
  <c r="CF264" i="11"/>
  <c r="CF271" i="11" s="1"/>
  <c r="CE264" i="11"/>
  <c r="CE271" i="11" s="1"/>
  <c r="CF263" i="11"/>
  <c r="CF270" i="11" s="1"/>
  <c r="CE263" i="11"/>
  <c r="CE270" i="11" s="1"/>
  <c r="CF262" i="11"/>
  <c r="CF269" i="11" s="1"/>
  <c r="CE262" i="11"/>
  <c r="CE269" i="11" s="1"/>
  <c r="CF261" i="11"/>
  <c r="CF268" i="11" s="1"/>
  <c r="CE261" i="11"/>
  <c r="CE268" i="11" s="1"/>
  <c r="CF257" i="11"/>
  <c r="CE257" i="11"/>
  <c r="CD257" i="11"/>
  <c r="CD280" i="11" s="1"/>
  <c r="CC257" i="11"/>
  <c r="CC280" i="11" s="1"/>
  <c r="CF256" i="11"/>
  <c r="CE256" i="11"/>
  <c r="CD256" i="11"/>
  <c r="CD279" i="11" s="1"/>
  <c r="CC256" i="11"/>
  <c r="CC279" i="11" s="1"/>
  <c r="CF255" i="11"/>
  <c r="CF278" i="11" s="1"/>
  <c r="CE255" i="11"/>
  <c r="CD255" i="11"/>
  <c r="CD278" i="11" s="1"/>
  <c r="CC255" i="11"/>
  <c r="CC278" i="11" s="1"/>
  <c r="CF254" i="11"/>
  <c r="CE254" i="11"/>
  <c r="CD254" i="11"/>
  <c r="CD277" i="11" s="1"/>
  <c r="CC254" i="11"/>
  <c r="CC277" i="11" s="1"/>
  <c r="CF253" i="11"/>
  <c r="CE253" i="11"/>
  <c r="CD253" i="11"/>
  <c r="CD276" i="11" s="1"/>
  <c r="CC253" i="11"/>
  <c r="CC276" i="11" s="1"/>
  <c r="CF252" i="11"/>
  <c r="CE252" i="11"/>
  <c r="CD252" i="11"/>
  <c r="CD275" i="11" s="1"/>
  <c r="CC252" i="11"/>
  <c r="CC275" i="11" s="1"/>
  <c r="CG246" i="11"/>
  <c r="CH246" i="11" s="1"/>
  <c r="CG245" i="11"/>
  <c r="CH245" i="11" s="1"/>
  <c r="BZ243" i="11"/>
  <c r="BW243" i="11"/>
  <c r="BZ242" i="11"/>
  <c r="BW242" i="11"/>
  <c r="BV242" i="11" s="1"/>
  <c r="DF241" i="11"/>
  <c r="BZ241" i="11"/>
  <c r="BW241" i="11"/>
  <c r="DF240" i="11"/>
  <c r="BZ240" i="11"/>
  <c r="BW240" i="11"/>
  <c r="DF239" i="11"/>
  <c r="BZ239" i="11"/>
  <c r="BW239" i="11"/>
  <c r="DF238" i="11"/>
  <c r="BZ238" i="11"/>
  <c r="BW238" i="11"/>
  <c r="BV238" i="11" s="1"/>
  <c r="DF237" i="11"/>
  <c r="BZ237" i="11"/>
  <c r="BW237" i="11"/>
  <c r="DF236" i="11"/>
  <c r="CN236" i="11"/>
  <c r="BZ236" i="11"/>
  <c r="BW236" i="11"/>
  <c r="DF235" i="11"/>
  <c r="CN235" i="11"/>
  <c r="BZ235" i="11"/>
  <c r="BW235" i="11"/>
  <c r="DF234" i="11"/>
  <c r="CN234" i="11"/>
  <c r="BZ234" i="11"/>
  <c r="BW234" i="11"/>
  <c r="BV234" i="11" s="1"/>
  <c r="DF233" i="11"/>
  <c r="CN233" i="11"/>
  <c r="DF232" i="11"/>
  <c r="CV232" i="11"/>
  <c r="CN232" i="11"/>
  <c r="DF231" i="11"/>
  <c r="CN231" i="11"/>
  <c r="DF230" i="11"/>
  <c r="CN230" i="11"/>
  <c r="DF229" i="11"/>
  <c r="CN229" i="11"/>
  <c r="BZ229" i="11"/>
  <c r="CB229" i="11" s="1"/>
  <c r="DF228" i="11"/>
  <c r="CN228" i="11"/>
  <c r="BZ228" i="11"/>
  <c r="CB228" i="11" s="1"/>
  <c r="DF227" i="11"/>
  <c r="CN227" i="11"/>
  <c r="BZ227" i="11"/>
  <c r="CB227" i="11" s="1"/>
  <c r="DF226" i="11"/>
  <c r="CN226" i="11"/>
  <c r="BZ226" i="11"/>
  <c r="CB226" i="11" s="1"/>
  <c r="DF225" i="11"/>
  <c r="CN225" i="11"/>
  <c r="BZ225" i="11"/>
  <c r="CB225" i="11" s="1"/>
  <c r="DF224" i="11"/>
  <c r="CN224" i="11"/>
  <c r="BZ224" i="11"/>
  <c r="CB224" i="11" s="1"/>
  <c r="DF223" i="11"/>
  <c r="BZ223" i="11"/>
  <c r="CB223" i="11" s="1"/>
  <c r="DF222" i="11"/>
  <c r="BZ222" i="11"/>
  <c r="CB222" i="11" s="1"/>
  <c r="DF221" i="11"/>
  <c r="BZ221" i="11"/>
  <c r="CB221" i="11" s="1"/>
  <c r="BZ220" i="11"/>
  <c r="CB220" i="11" s="1"/>
  <c r="BZ219" i="11"/>
  <c r="CB219" i="11" s="1"/>
  <c r="BZ218" i="11"/>
  <c r="CB218" i="11" s="1"/>
  <c r="BZ217" i="11"/>
  <c r="CB217" i="11" s="1"/>
  <c r="BZ216" i="11"/>
  <c r="CB216" i="11" s="1"/>
  <c r="BZ215" i="11"/>
  <c r="CB215" i="11" s="1"/>
  <c r="BD215" i="11"/>
  <c r="BB215" i="11"/>
  <c r="AZ215" i="11"/>
  <c r="AX215" i="11"/>
  <c r="AV215" i="11"/>
  <c r="BZ214" i="11"/>
  <c r="CB214" i="11" s="1"/>
  <c r="BD214" i="11"/>
  <c r="BB214" i="11"/>
  <c r="AZ214" i="11"/>
  <c r="AX214" i="11"/>
  <c r="AV214" i="11"/>
  <c r="BZ213" i="11"/>
  <c r="CB213" i="11" s="1"/>
  <c r="BD213" i="11"/>
  <c r="BB213" i="11"/>
  <c r="AZ213" i="11"/>
  <c r="AX213" i="11"/>
  <c r="AV213" i="11"/>
  <c r="BZ212" i="11"/>
  <c r="CB212" i="11" s="1"/>
  <c r="BD212" i="11"/>
  <c r="BB212" i="11"/>
  <c r="AZ212" i="11"/>
  <c r="AX212" i="11"/>
  <c r="AV212" i="11"/>
  <c r="BZ211" i="11"/>
  <c r="CB211" i="11" s="1"/>
  <c r="BD211" i="11"/>
  <c r="BB211" i="11"/>
  <c r="AZ211" i="11"/>
  <c r="AX211" i="11"/>
  <c r="AV211" i="11"/>
  <c r="BZ205" i="11"/>
  <c r="CB205" i="11" s="1"/>
  <c r="BZ204" i="11"/>
  <c r="CB204" i="11" s="1"/>
  <c r="BZ203" i="11"/>
  <c r="CB203" i="11" s="1"/>
  <c r="BZ202" i="11"/>
  <c r="CB202" i="11" s="1"/>
  <c r="BZ201" i="11"/>
  <c r="CB201" i="11" s="1"/>
  <c r="BZ200" i="11"/>
  <c r="CB200" i="11" s="1"/>
  <c r="FD199" i="11"/>
  <c r="BZ199" i="11"/>
  <c r="CB199" i="11" s="1"/>
  <c r="FD198" i="11"/>
  <c r="BZ198" i="11"/>
  <c r="CB198" i="11" s="1"/>
  <c r="FD197" i="11"/>
  <c r="BZ197" i="11"/>
  <c r="CB197" i="11" s="1"/>
  <c r="FD196" i="11"/>
  <c r="BZ196" i="11"/>
  <c r="CB196" i="11" s="1"/>
  <c r="FD195" i="11"/>
  <c r="BZ195" i="11"/>
  <c r="CB195" i="11" s="1"/>
  <c r="FD194" i="11"/>
  <c r="BZ194" i="11"/>
  <c r="CB194" i="11" s="1"/>
  <c r="FD193" i="11"/>
  <c r="BZ193" i="11"/>
  <c r="CB193" i="11" s="1"/>
  <c r="FD192" i="11"/>
  <c r="BZ192" i="11"/>
  <c r="CB192" i="11" s="1"/>
  <c r="FD191" i="11"/>
  <c r="CE191" i="11"/>
  <c r="CE197" i="11" s="1"/>
  <c r="CD191" i="11"/>
  <c r="CD197" i="11" s="1"/>
  <c r="BZ191" i="11"/>
  <c r="CB191" i="11" s="1"/>
  <c r="FD190" i="11"/>
  <c r="BZ190" i="11"/>
  <c r="CB190" i="11" s="1"/>
  <c r="FD189" i="11"/>
  <c r="BZ189" i="11"/>
  <c r="CB189" i="11" s="1"/>
  <c r="FD188" i="11"/>
  <c r="BZ188" i="11"/>
  <c r="CB188" i="11" s="1"/>
  <c r="FD187" i="11"/>
  <c r="BZ187" i="11"/>
  <c r="CB187" i="11" s="1"/>
  <c r="FD186" i="11"/>
  <c r="CD186" i="11"/>
  <c r="BZ186" i="11"/>
  <c r="CB186" i="11" s="1"/>
  <c r="FD185" i="11"/>
  <c r="FD184" i="11"/>
  <c r="FD183" i="11"/>
  <c r="EL183" i="11"/>
  <c r="FD182" i="11"/>
  <c r="EL182" i="11"/>
  <c r="FD181" i="11"/>
  <c r="EL181" i="11"/>
  <c r="FD180" i="11"/>
  <c r="FD179" i="11"/>
  <c r="EL179" i="11"/>
  <c r="FD178" i="11"/>
  <c r="EL178" i="11"/>
  <c r="FD177" i="11"/>
  <c r="EL177" i="11"/>
  <c r="FD176" i="11"/>
  <c r="BC176" i="11"/>
  <c r="FD175" i="11"/>
  <c r="BC175" i="11"/>
  <c r="FD174" i="11"/>
  <c r="BC174" i="11"/>
  <c r="BC173" i="11"/>
  <c r="BC172" i="11"/>
  <c r="BC171" i="11"/>
  <c r="DP170" i="11"/>
  <c r="BC170" i="11"/>
  <c r="EP169" i="11"/>
  <c r="DP169" i="11"/>
  <c r="CU169" i="11"/>
  <c r="EP168" i="11"/>
  <c r="DP168" i="11"/>
  <c r="EP167" i="11"/>
  <c r="DP167" i="11"/>
  <c r="EP166" i="11"/>
  <c r="DP166" i="11"/>
  <c r="EP165" i="11"/>
  <c r="DP165" i="11"/>
  <c r="EP164" i="11"/>
  <c r="DP164" i="11"/>
  <c r="CV164" i="11"/>
  <c r="CU164" i="11"/>
  <c r="EP163" i="11"/>
  <c r="DP163" i="11"/>
  <c r="CV163" i="11"/>
  <c r="CU163" i="11"/>
  <c r="EP162" i="11"/>
  <c r="DP162" i="11"/>
  <c r="CV162" i="11"/>
  <c r="CU162" i="11"/>
  <c r="EP161" i="11"/>
  <c r="DP161" i="11"/>
  <c r="CV161" i="11"/>
  <c r="CU161" i="11"/>
  <c r="EP160" i="11"/>
  <c r="DP160" i="11"/>
  <c r="CV160" i="11"/>
  <c r="CU160" i="11"/>
  <c r="EP159" i="11"/>
  <c r="DP159" i="11"/>
  <c r="CV159" i="11"/>
  <c r="CU159" i="11"/>
  <c r="EP158" i="11"/>
  <c r="DP158" i="11"/>
  <c r="CV158" i="11"/>
  <c r="CU158" i="11"/>
  <c r="EP157" i="11"/>
  <c r="DP157" i="11"/>
  <c r="CV157" i="11"/>
  <c r="CU157" i="11"/>
  <c r="EP156" i="11"/>
  <c r="DP156" i="11"/>
  <c r="EP155" i="11"/>
  <c r="DP155" i="11"/>
  <c r="EP154" i="11"/>
  <c r="DP154" i="11"/>
  <c r="EP153" i="11"/>
  <c r="DP153" i="11"/>
  <c r="EP152" i="11"/>
  <c r="DP152" i="11"/>
  <c r="EP151" i="11"/>
  <c r="DP151" i="11"/>
  <c r="EP150" i="11"/>
  <c r="DP150" i="11"/>
  <c r="EP149" i="11"/>
  <c r="DP149" i="11"/>
  <c r="EP148" i="11"/>
  <c r="BZ134" i="11"/>
  <c r="CD133" i="11"/>
  <c r="BZ133" i="11"/>
  <c r="BZ132" i="11"/>
  <c r="BZ131" i="11"/>
  <c r="BZ130" i="11"/>
  <c r="BZ129" i="11"/>
  <c r="BZ128" i="11"/>
  <c r="CC127" i="11"/>
  <c r="CC133" i="11" s="1"/>
  <c r="BZ127" i="11"/>
  <c r="BZ126" i="11"/>
  <c r="BZ125" i="11"/>
  <c r="BZ124" i="11"/>
  <c r="CA123" i="11"/>
  <c r="CA119" i="11"/>
  <c r="CA118" i="11"/>
  <c r="CB118" i="11" s="1"/>
  <c r="AL84" i="11"/>
  <c r="AX69" i="11"/>
  <c r="AX70" i="11" s="1"/>
  <c r="BK68" i="11"/>
  <c r="BM67" i="11"/>
  <c r="BK67" i="11"/>
  <c r="BK66" i="11"/>
  <c r="BK65" i="11"/>
  <c r="BK64" i="11"/>
  <c r="BK63" i="11"/>
  <c r="BK62" i="11"/>
  <c r="BK61" i="11"/>
  <c r="BK60" i="11"/>
  <c r="BK59" i="11"/>
  <c r="BL58" i="11"/>
  <c r="BM56" i="11"/>
  <c r="BP56" i="11" s="1"/>
  <c r="BM55" i="11"/>
  <c r="BK55" i="11"/>
  <c r="BM54" i="11"/>
  <c r="BK54" i="11"/>
  <c r="BM53" i="11"/>
  <c r="BK53" i="11"/>
  <c r="BM52" i="11"/>
  <c r="BK52" i="11"/>
  <c r="BM51" i="11"/>
  <c r="BK51" i="11"/>
  <c r="BM50" i="11"/>
  <c r="BK50" i="11"/>
  <c r="BP50" i="11" s="1"/>
  <c r="BM49" i="11"/>
  <c r="BK49" i="11"/>
  <c r="BM48" i="11"/>
  <c r="BK48" i="11"/>
  <c r="BP48" i="11" s="1"/>
  <c r="BM47" i="11"/>
  <c r="BK47" i="11"/>
  <c r="AK44" i="11"/>
  <c r="AK43" i="11"/>
  <c r="AK42" i="11"/>
  <c r="AK41" i="11"/>
  <c r="AK40" i="11"/>
  <c r="AK39" i="11"/>
  <c r="AK38" i="11"/>
  <c r="AK37" i="11"/>
  <c r="AG33" i="11"/>
  <c r="AF33" i="11"/>
  <c r="BP32" i="11"/>
  <c r="AG32" i="11"/>
  <c r="AF32" i="11"/>
  <c r="AG31" i="11"/>
  <c r="AF31" i="11"/>
  <c r="BP30" i="11"/>
  <c r="AG30" i="11"/>
  <c r="AF30" i="11"/>
  <c r="BP29" i="11"/>
  <c r="AG29" i="11"/>
  <c r="AF29" i="11"/>
  <c r="BP28" i="11"/>
  <c r="AG28" i="11"/>
  <c r="AF28" i="11"/>
  <c r="BP27" i="11"/>
  <c r="BP26" i="11"/>
  <c r="BP25" i="11"/>
  <c r="BP24" i="11"/>
  <c r="BP23" i="11"/>
  <c r="AI23" i="11"/>
  <c r="BP22" i="11"/>
  <c r="AI22" i="11"/>
  <c r="BP21" i="11"/>
  <c r="AI21" i="11"/>
  <c r="BT20" i="11"/>
  <c r="BP20" i="11"/>
  <c r="AI20" i="11"/>
  <c r="BT19" i="11"/>
  <c r="AI19" i="11"/>
  <c r="BT18" i="11"/>
  <c r="AI18" i="11"/>
  <c r="BT17" i="11"/>
  <c r="AI17" i="11"/>
  <c r="BN16" i="11"/>
  <c r="AI16" i="11"/>
  <c r="BM15" i="11"/>
  <c r="BL15" i="11"/>
  <c r="AI15" i="11"/>
  <c r="BM14" i="11"/>
  <c r="BL14" i="11"/>
  <c r="AI14" i="11"/>
  <c r="BM13" i="11"/>
  <c r="BL13" i="11"/>
  <c r="AI13" i="11"/>
  <c r="BM12" i="11"/>
  <c r="BL12" i="11"/>
  <c r="AI12" i="11"/>
  <c r="BM11" i="11"/>
  <c r="BL11" i="11"/>
  <c r="AI11" i="11"/>
  <c r="BM10" i="11"/>
  <c r="BL10" i="11"/>
  <c r="AI10" i="11"/>
  <c r="BM9" i="11"/>
  <c r="BL9" i="11"/>
  <c r="BM8" i="11"/>
  <c r="BL8" i="11"/>
  <c r="BM7" i="11"/>
  <c r="BL7" i="11"/>
  <c r="E4" i="7"/>
  <c r="AI353" i="21" l="1"/>
  <c r="T354" i="21"/>
  <c r="U354" i="21" s="1"/>
  <c r="AH354" i="21" s="1"/>
  <c r="CB237" i="11"/>
  <c r="CF277" i="11"/>
  <c r="AR100" i="21"/>
  <c r="AI99" i="21"/>
  <c r="BI99" i="21" s="1"/>
  <c r="BH99" i="21"/>
  <c r="AQ100" i="21"/>
  <c r="T100" i="21"/>
  <c r="AW128" i="21"/>
  <c r="W129" i="21"/>
  <c r="S188" i="21"/>
  <c r="Q188" i="21"/>
  <c r="AH187" i="21"/>
  <c r="R188" i="21"/>
  <c r="W430" i="21"/>
  <c r="S410" i="21"/>
  <c r="Q410" i="21"/>
  <c r="R410" i="21"/>
  <c r="AH409" i="21"/>
  <c r="AI409" i="21" s="1"/>
  <c r="W375" i="21"/>
  <c r="S300" i="21"/>
  <c r="Q300" i="21"/>
  <c r="W320" i="21"/>
  <c r="R300" i="21"/>
  <c r="AH299" i="21"/>
  <c r="AI299" i="21" s="1"/>
  <c r="S244" i="21"/>
  <c r="Q244" i="21"/>
  <c r="AH243" i="21"/>
  <c r="AI243" i="21" s="1"/>
  <c r="W265" i="21"/>
  <c r="R244" i="21"/>
  <c r="W212" i="21"/>
  <c r="CB243" i="11"/>
  <c r="BP49" i="11"/>
  <c r="BP51" i="11"/>
  <c r="BP53" i="11"/>
  <c r="BP47" i="11"/>
  <c r="CB236" i="11"/>
  <c r="CB241" i="11"/>
  <c r="CE276" i="11"/>
  <c r="BP55" i="11"/>
  <c r="BU242" i="11"/>
  <c r="BP52" i="11"/>
  <c r="CE275" i="11"/>
  <c r="CD134" i="11"/>
  <c r="CB235" i="11"/>
  <c r="CB239" i="11"/>
  <c r="CE278" i="11"/>
  <c r="BP54" i="11"/>
  <c r="CB240" i="11"/>
  <c r="FD172" i="11"/>
  <c r="CE279" i="11"/>
  <c r="BV241" i="11"/>
  <c r="BU241" i="11" s="1"/>
  <c r="CF275" i="11"/>
  <c r="CF279" i="11"/>
  <c r="BV237" i="11"/>
  <c r="BU237" i="11" s="1"/>
  <c r="CE280" i="11"/>
  <c r="CF276" i="11"/>
  <c r="CF280" i="11"/>
  <c r="BU234" i="11"/>
  <c r="CD185" i="11"/>
  <c r="CD188" i="11" s="1"/>
  <c r="CB234" i="11"/>
  <c r="BU238" i="11"/>
  <c r="BV243" i="11"/>
  <c r="BU243" i="11" s="1"/>
  <c r="CE277" i="11"/>
  <c r="CE198" i="11"/>
  <c r="BV236" i="11"/>
  <c r="BU236" i="11" s="1"/>
  <c r="CB238" i="11"/>
  <c r="CB242" i="11"/>
  <c r="BV235" i="11"/>
  <c r="BU235" i="11" s="1"/>
  <c r="BV240" i="11"/>
  <c r="BU240" i="11" s="1"/>
  <c r="BU287" i="11"/>
  <c r="BU288" i="11"/>
  <c r="BV288" i="11" s="1"/>
  <c r="BV239" i="11"/>
  <c r="BU239" i="11" s="1"/>
  <c r="BT282" i="11"/>
  <c r="BW287" i="11"/>
  <c r="BW288" i="11"/>
  <c r="BX288" i="11" s="1"/>
  <c r="BQ287" i="11"/>
  <c r="BQ288" i="11"/>
  <c r="BS287" i="11"/>
  <c r="P36" i="9"/>
  <c r="P35" i="9"/>
  <c r="BA36" i="9"/>
  <c r="BA34" i="9"/>
  <c r="V28" i="9"/>
  <c r="U28" i="9"/>
  <c r="T28" i="9"/>
  <c r="R28" i="9"/>
  <c r="BC30" i="9"/>
  <c r="AW30" i="9"/>
  <c r="V30" i="9"/>
  <c r="U30" i="9"/>
  <c r="T30" i="9"/>
  <c r="R30" i="9"/>
  <c r="BC29" i="9"/>
  <c r="AW29" i="9"/>
  <c r="V29" i="9"/>
  <c r="U29" i="9"/>
  <c r="T29" i="9"/>
  <c r="R29" i="9"/>
  <c r="V31" i="9"/>
  <c r="U31" i="9"/>
  <c r="T31" i="9"/>
  <c r="R31" i="9"/>
  <c r="V27" i="9"/>
  <c r="U27" i="9"/>
  <c r="T27" i="9"/>
  <c r="R27" i="9"/>
  <c r="V26" i="9"/>
  <c r="U26" i="9"/>
  <c r="T26" i="9"/>
  <c r="R26" i="9"/>
  <c r="BC24" i="9"/>
  <c r="AW24" i="9"/>
  <c r="BC23" i="9"/>
  <c r="AW23" i="9"/>
  <c r="BC21" i="9"/>
  <c r="AW21" i="9"/>
  <c r="Q20" i="9"/>
  <c r="C17" i="9"/>
  <c r="BC20" i="9"/>
  <c r="AW20" i="9"/>
  <c r="Q21" i="9"/>
  <c r="C21" i="9"/>
  <c r="Q17" i="9"/>
  <c r="C20" i="9"/>
  <c r="Q18" i="9"/>
  <c r="C19" i="9"/>
  <c r="Q19" i="9"/>
  <c r="C18" i="9"/>
  <c r="Q10" i="9"/>
  <c r="C12" i="9"/>
  <c r="Q14" i="9"/>
  <c r="C14" i="9"/>
  <c r="Q13" i="9"/>
  <c r="C10" i="9"/>
  <c r="Q11" i="9"/>
  <c r="C13" i="9"/>
  <c r="Q12" i="9"/>
  <c r="C11" i="9"/>
  <c r="Q4" i="9"/>
  <c r="C7" i="9"/>
  <c r="Q6" i="9"/>
  <c r="C5" i="9"/>
  <c r="Q5" i="9"/>
  <c r="C4" i="9"/>
  <c r="Q7" i="9"/>
  <c r="C6" i="9"/>
  <c r="Q3" i="9"/>
  <c r="C3" i="9"/>
  <c r="R26" i="8"/>
  <c r="R29" i="8"/>
  <c r="R28" i="8"/>
  <c r="R30" i="8"/>
  <c r="R31" i="8"/>
  <c r="Q19" i="8"/>
  <c r="Q20" i="8"/>
  <c r="Q18" i="8"/>
  <c r="Q21" i="8"/>
  <c r="Q17" i="8"/>
  <c r="Q13" i="8"/>
  <c r="Q12" i="8"/>
  <c r="Q14" i="8"/>
  <c r="Q11" i="8"/>
  <c r="Q10" i="8"/>
  <c r="Q4" i="8"/>
  <c r="Q5" i="8"/>
  <c r="Q7" i="8"/>
  <c r="Q6" i="8"/>
  <c r="Q3" i="8"/>
  <c r="C3" i="8"/>
  <c r="AW23" i="8"/>
  <c r="C21" i="8"/>
  <c r="C19" i="8"/>
  <c r="C20" i="8"/>
  <c r="C18" i="8"/>
  <c r="C17" i="8"/>
  <c r="BC5" i="8" s="1"/>
  <c r="C14" i="8"/>
  <c r="C13" i="8"/>
  <c r="C12" i="8"/>
  <c r="C11" i="8"/>
  <c r="C10" i="8"/>
  <c r="C7" i="8"/>
  <c r="C4" i="8"/>
  <c r="C6" i="8"/>
  <c r="C5" i="8"/>
  <c r="V26" i="8"/>
  <c r="U26" i="8"/>
  <c r="T26" i="8"/>
  <c r="V30" i="8"/>
  <c r="U30" i="8"/>
  <c r="T30" i="8"/>
  <c r="V28" i="8"/>
  <c r="U28" i="8"/>
  <c r="T28" i="8"/>
  <c r="V31" i="8"/>
  <c r="U31" i="8"/>
  <c r="T31" i="8"/>
  <c r="U29" i="8"/>
  <c r="T29" i="8"/>
  <c r="V27" i="8"/>
  <c r="U27" i="8"/>
  <c r="T27" i="8"/>
  <c r="R27" i="8"/>
  <c r="BC24" i="8"/>
  <c r="AW24" i="8"/>
  <c r="AW30" i="8" s="1"/>
  <c r="BC23" i="8"/>
  <c r="BC30" i="8" s="1"/>
  <c r="BA36" i="8" s="1"/>
  <c r="AW21" i="8"/>
  <c r="AW29" i="8" s="1"/>
  <c r="BA34" i="8" s="1"/>
  <c r="AJ24" i="7"/>
  <c r="AJ23" i="7"/>
  <c r="AJ22" i="7"/>
  <c r="AJ21" i="7"/>
  <c r="AJ19" i="7"/>
  <c r="AJ18" i="7"/>
  <c r="AJ17" i="7"/>
  <c r="AJ16" i="7"/>
  <c r="AF24" i="7"/>
  <c r="AF23" i="7"/>
  <c r="AF22" i="7"/>
  <c r="AF21" i="7"/>
  <c r="AF19" i="7"/>
  <c r="AF18" i="7"/>
  <c r="AF17" i="7"/>
  <c r="AF16" i="7"/>
  <c r="AA24" i="7"/>
  <c r="AA23" i="7"/>
  <c r="AA22" i="7"/>
  <c r="AA21" i="7"/>
  <c r="AA19" i="7"/>
  <c r="AA18" i="7"/>
  <c r="AA17" i="7"/>
  <c r="AA16" i="7"/>
  <c r="W24" i="7"/>
  <c r="W23" i="7"/>
  <c r="W22" i="7"/>
  <c r="W21" i="7"/>
  <c r="W19" i="7"/>
  <c r="W18" i="7"/>
  <c r="W17" i="7"/>
  <c r="W16" i="7"/>
  <c r="R24" i="7"/>
  <c r="R23" i="7"/>
  <c r="R22" i="7"/>
  <c r="R21" i="7"/>
  <c r="R19" i="7"/>
  <c r="R18" i="7"/>
  <c r="R17" i="7"/>
  <c r="R16" i="7"/>
  <c r="N24" i="7"/>
  <c r="N23" i="7"/>
  <c r="N22" i="7"/>
  <c r="N21" i="7"/>
  <c r="N19" i="7"/>
  <c r="N18" i="7"/>
  <c r="N17" i="7"/>
  <c r="N16" i="7"/>
  <c r="AJ12" i="7"/>
  <c r="AJ11" i="7"/>
  <c r="AJ10" i="7"/>
  <c r="AJ9" i="7"/>
  <c r="AJ7" i="7"/>
  <c r="AJ6" i="7"/>
  <c r="AJ5" i="7"/>
  <c r="AJ4" i="7"/>
  <c r="AF12" i="7"/>
  <c r="AF11" i="7"/>
  <c r="AF10" i="7"/>
  <c r="AF9" i="7"/>
  <c r="AF7" i="7"/>
  <c r="AF6" i="7"/>
  <c r="AF5" i="7"/>
  <c r="AF4" i="7"/>
  <c r="AA12" i="7"/>
  <c r="AA11" i="7"/>
  <c r="AA10" i="7"/>
  <c r="AA9" i="7"/>
  <c r="AA7" i="7"/>
  <c r="AA6" i="7"/>
  <c r="AA5" i="7"/>
  <c r="AA4" i="7"/>
  <c r="W12" i="7"/>
  <c r="W11" i="7"/>
  <c r="W10" i="7"/>
  <c r="W9" i="7"/>
  <c r="W7" i="7"/>
  <c r="W6" i="7"/>
  <c r="W5" i="7"/>
  <c r="W4" i="7"/>
  <c r="R12" i="7"/>
  <c r="R11" i="7"/>
  <c r="R10" i="7"/>
  <c r="R9" i="7"/>
  <c r="R7" i="7"/>
  <c r="R6" i="7"/>
  <c r="R5" i="7"/>
  <c r="R4" i="7"/>
  <c r="N12" i="7"/>
  <c r="N11" i="7"/>
  <c r="N10" i="7"/>
  <c r="N9" i="7"/>
  <c r="N7" i="7"/>
  <c r="N6" i="7"/>
  <c r="N5" i="7"/>
  <c r="N4" i="7"/>
  <c r="I19" i="7"/>
  <c r="I18" i="7"/>
  <c r="I17" i="7"/>
  <c r="I16" i="7"/>
  <c r="I24" i="7"/>
  <c r="I23" i="7"/>
  <c r="I22" i="7"/>
  <c r="I21" i="7"/>
  <c r="E24" i="7"/>
  <c r="E23" i="7"/>
  <c r="E22" i="7"/>
  <c r="E21" i="7"/>
  <c r="E19" i="7"/>
  <c r="E18" i="7"/>
  <c r="E17" i="7"/>
  <c r="E16" i="7"/>
  <c r="I12" i="7"/>
  <c r="I11" i="7"/>
  <c r="I10" i="7"/>
  <c r="I9" i="7"/>
  <c r="I7" i="7"/>
  <c r="I6" i="7"/>
  <c r="I5" i="7"/>
  <c r="I4" i="7"/>
  <c r="E12" i="7"/>
  <c r="E11" i="7"/>
  <c r="E10" i="7"/>
  <c r="E9" i="7"/>
  <c r="E7" i="7"/>
  <c r="E6" i="7"/>
  <c r="E5" i="7"/>
  <c r="AE24" i="7"/>
  <c r="Z24" i="7"/>
  <c r="V24" i="7"/>
  <c r="Q24" i="7"/>
  <c r="M24" i="7"/>
  <c r="H24" i="7"/>
  <c r="D24" i="7"/>
  <c r="AE23" i="7"/>
  <c r="Z23" i="7"/>
  <c r="V23" i="7"/>
  <c r="Q23" i="7"/>
  <c r="M23" i="7"/>
  <c r="H23" i="7"/>
  <c r="D23" i="7"/>
  <c r="AE22" i="7"/>
  <c r="Z22" i="7"/>
  <c r="V22" i="7"/>
  <c r="Q22" i="7"/>
  <c r="M22" i="7"/>
  <c r="H22" i="7"/>
  <c r="D22" i="7"/>
  <c r="AE21" i="7"/>
  <c r="Z21" i="7"/>
  <c r="V21" i="7"/>
  <c r="Q21" i="7"/>
  <c r="M21" i="7"/>
  <c r="H21" i="7"/>
  <c r="D21" i="7"/>
  <c r="Z19" i="7"/>
  <c r="V19" i="7"/>
  <c r="Q19" i="7"/>
  <c r="M19" i="7"/>
  <c r="H19" i="7"/>
  <c r="D19" i="7"/>
  <c r="Z18" i="7"/>
  <c r="V18" i="7"/>
  <c r="Q18" i="7"/>
  <c r="M18" i="7"/>
  <c r="H18" i="7"/>
  <c r="D18" i="7"/>
  <c r="Z17" i="7"/>
  <c r="V17" i="7"/>
  <c r="Q17" i="7"/>
  <c r="M17" i="7"/>
  <c r="H17" i="7"/>
  <c r="D17" i="7"/>
  <c r="V16" i="7"/>
  <c r="Q16" i="7"/>
  <c r="M16" i="7"/>
  <c r="H16" i="7"/>
  <c r="D16" i="7"/>
  <c r="AI12" i="7"/>
  <c r="AE12" i="7"/>
  <c r="Z12" i="7"/>
  <c r="V12" i="7"/>
  <c r="Q12" i="7"/>
  <c r="M12" i="7"/>
  <c r="H12" i="7"/>
  <c r="D12" i="7"/>
  <c r="AI11" i="7"/>
  <c r="AE11" i="7"/>
  <c r="Z11" i="7"/>
  <c r="V11" i="7"/>
  <c r="Q11" i="7"/>
  <c r="M11" i="7"/>
  <c r="H11" i="7"/>
  <c r="D11" i="7"/>
  <c r="AI10" i="7"/>
  <c r="AE10" i="7"/>
  <c r="Z10" i="7"/>
  <c r="V10" i="7"/>
  <c r="Q10" i="7"/>
  <c r="M10" i="7"/>
  <c r="H10" i="7"/>
  <c r="D10" i="7"/>
  <c r="AI9" i="7"/>
  <c r="AE9" i="7"/>
  <c r="Z9" i="7"/>
  <c r="V9" i="7"/>
  <c r="Q9" i="7"/>
  <c r="M9" i="7"/>
  <c r="H9" i="7"/>
  <c r="D9" i="7"/>
  <c r="AI7" i="7"/>
  <c r="AE7" i="7"/>
  <c r="Z7" i="7"/>
  <c r="V7" i="7"/>
  <c r="Q7" i="7"/>
  <c r="M7" i="7"/>
  <c r="H7" i="7"/>
  <c r="D7" i="7"/>
  <c r="AI6" i="7"/>
  <c r="AE6" i="7"/>
  <c r="Z6" i="7"/>
  <c r="V6" i="7"/>
  <c r="Q6" i="7"/>
  <c r="M6" i="7"/>
  <c r="H6" i="7"/>
  <c r="D6" i="7"/>
  <c r="AI5" i="7"/>
  <c r="AE5" i="7"/>
  <c r="Z5" i="7"/>
  <c r="V5" i="7"/>
  <c r="Q5" i="7"/>
  <c r="M5" i="7"/>
  <c r="H5" i="7"/>
  <c r="D5" i="7"/>
  <c r="AE4" i="7"/>
  <c r="Z4" i="7"/>
  <c r="V4" i="7"/>
  <c r="Q4" i="7"/>
  <c r="M4" i="7"/>
  <c r="H4" i="7"/>
  <c r="D4" i="7"/>
  <c r="Q355" i="21" l="1"/>
  <c r="S355" i="21"/>
  <c r="AI354" i="21"/>
  <c r="R355" i="21"/>
  <c r="T35" i="9"/>
  <c r="V35" i="9"/>
  <c r="R36" i="9"/>
  <c r="T36" i="9"/>
  <c r="U36" i="9"/>
  <c r="U35" i="9"/>
  <c r="V36" i="9"/>
  <c r="R35" i="9"/>
  <c r="AW129" i="21"/>
  <c r="W130" i="21"/>
  <c r="U100" i="21"/>
  <c r="AT100" i="21"/>
  <c r="AI187" i="21"/>
  <c r="T188" i="21"/>
  <c r="U188" i="21" s="1"/>
  <c r="X188" i="21" s="1"/>
  <c r="Q29" i="9"/>
  <c r="Q30" i="9"/>
  <c r="Q28" i="9"/>
  <c r="T410" i="21"/>
  <c r="U410" i="21" s="1"/>
  <c r="X410" i="21" s="1"/>
  <c r="Y410" i="21" s="1"/>
  <c r="W431" i="21"/>
  <c r="W376" i="21"/>
  <c r="W321" i="21"/>
  <c r="T300" i="21"/>
  <c r="U300" i="21" s="1"/>
  <c r="X300" i="21" s="1"/>
  <c r="Y300" i="21" s="1"/>
  <c r="W266" i="21"/>
  <c r="T244" i="21"/>
  <c r="U244" i="21" s="1"/>
  <c r="W213" i="21"/>
  <c r="Q28" i="8"/>
  <c r="BC6" i="8"/>
  <c r="Q29" i="8"/>
  <c r="AW6" i="8"/>
  <c r="BC15" i="9"/>
  <c r="AW12" i="9"/>
  <c r="Q31" i="9"/>
  <c r="CD187" i="11"/>
  <c r="BP34" i="8"/>
  <c r="BV86" i="3" s="1"/>
  <c r="BP22" i="8"/>
  <c r="BV48" i="3" s="1"/>
  <c r="BP14" i="8"/>
  <c r="BV33" i="3" s="1"/>
  <c r="BP10" i="8"/>
  <c r="BV5" i="3" s="1"/>
  <c r="BP5" i="8"/>
  <c r="BV3" i="3" s="1"/>
  <c r="AW5" i="9"/>
  <c r="BP27" i="9"/>
  <c r="BV95" i="3" s="1"/>
  <c r="BP33" i="9"/>
  <c r="BV106" i="3" s="1"/>
  <c r="BP3" i="9"/>
  <c r="BV43" i="3" s="1"/>
  <c r="BP13" i="9"/>
  <c r="BV56" i="3" s="1"/>
  <c r="BP21" i="9"/>
  <c r="BV42" i="3" s="1"/>
  <c r="BP32" i="8"/>
  <c r="BV44" i="3" s="1"/>
  <c r="BP27" i="8"/>
  <c r="BV84" i="3" s="1"/>
  <c r="BP24" i="8"/>
  <c r="BV83" i="3" s="1"/>
  <c r="BP6" i="8"/>
  <c r="BV19" i="3" s="1"/>
  <c r="BP16" i="8"/>
  <c r="BV11" i="3" s="1"/>
  <c r="BC5" i="9"/>
  <c r="BP31" i="9"/>
  <c r="BV29" i="3" s="1"/>
  <c r="BP22" i="9"/>
  <c r="BV75" i="3" s="1"/>
  <c r="BP12" i="9"/>
  <c r="BV105" i="3" s="1"/>
  <c r="BP4" i="9"/>
  <c r="BV22" i="3" s="1"/>
  <c r="BP18" i="9"/>
  <c r="BV27" i="3" s="1"/>
  <c r="BC8" i="9"/>
  <c r="BP5" i="9"/>
  <c r="BV57" i="3" s="1"/>
  <c r="BP30" i="9"/>
  <c r="BV41" i="3" s="1"/>
  <c r="BP10" i="9"/>
  <c r="BV49" i="3" s="1"/>
  <c r="BP23" i="9"/>
  <c r="BV63" i="3" s="1"/>
  <c r="BP14" i="9"/>
  <c r="BV4" i="3" s="1"/>
  <c r="BC11" i="9"/>
  <c r="BP6" i="9"/>
  <c r="BV100" i="3" s="1"/>
  <c r="BP28" i="9"/>
  <c r="BV119" i="3" s="1"/>
  <c r="BP34" i="9"/>
  <c r="BV16" i="3" s="1"/>
  <c r="BP24" i="9"/>
  <c r="BV74" i="3" s="1"/>
  <c r="BP15" i="9"/>
  <c r="BV34" i="3" s="1"/>
  <c r="BC14" i="9"/>
  <c r="BP9" i="9"/>
  <c r="BV23" i="3" s="1"/>
  <c r="BP7" i="9"/>
  <c r="BV7" i="3" s="1"/>
  <c r="BP32" i="9"/>
  <c r="BV26" i="3" s="1"/>
  <c r="BP16" i="9"/>
  <c r="BV46" i="3" s="1"/>
  <c r="BP25" i="9"/>
  <c r="BV52" i="3" s="1"/>
  <c r="BP7" i="8"/>
  <c r="BV8" i="3" s="1"/>
  <c r="BP31" i="8"/>
  <c r="BV51" i="3" s="1"/>
  <c r="BP26" i="8"/>
  <c r="BV68" i="3" s="1"/>
  <c r="BP15" i="8"/>
  <c r="BV67" i="3" s="1"/>
  <c r="BP9" i="8"/>
  <c r="BV10" i="3" s="1"/>
  <c r="AW14" i="9"/>
  <c r="BP35" i="9"/>
  <c r="BV64" i="3" s="1"/>
  <c r="BP26" i="9"/>
  <c r="BV92" i="3" s="1"/>
  <c r="BP19" i="9"/>
  <c r="BV32" i="3" s="1"/>
  <c r="BP17" i="9"/>
  <c r="BV13" i="3" s="1"/>
  <c r="BP8" i="9"/>
  <c r="BV47" i="3" s="1"/>
  <c r="BP17" i="8"/>
  <c r="BV80" i="3" s="1"/>
  <c r="BP13" i="8"/>
  <c r="BV62" i="3" s="1"/>
  <c r="BP23" i="8"/>
  <c r="BV24" i="3" s="1"/>
  <c r="BP4" i="8"/>
  <c r="BV9" i="3" s="1"/>
  <c r="BP30" i="8"/>
  <c r="BV17" i="3" s="1"/>
  <c r="BP8" i="8"/>
  <c r="BV12" i="3" s="1"/>
  <c r="BP18" i="8"/>
  <c r="BV36" i="3" s="1"/>
  <c r="BP35" i="8"/>
  <c r="BV25" i="3" s="1"/>
  <c r="BP25" i="8"/>
  <c r="BV124" i="3" s="1"/>
  <c r="BP19" i="8"/>
  <c r="BV6" i="3" s="1"/>
  <c r="BC11" i="8"/>
  <c r="AW8" i="8"/>
  <c r="BP33" i="8"/>
  <c r="BV111" i="3" s="1"/>
  <c r="BP21" i="8"/>
  <c r="BV118" i="3" s="1"/>
  <c r="BP28" i="8"/>
  <c r="BV31" i="3" s="1"/>
  <c r="BP12" i="8"/>
  <c r="BV28" i="3" s="1"/>
  <c r="BP3" i="8"/>
  <c r="BV2" i="3" s="1"/>
  <c r="Q27" i="9"/>
  <c r="Q26" i="9"/>
  <c r="Q27" i="8"/>
  <c r="Q30" i="8"/>
  <c r="AW12" i="8"/>
  <c r="Q31" i="8"/>
  <c r="BC12" i="8"/>
  <c r="AW15" i="8"/>
  <c r="AW11" i="8"/>
  <c r="BC9" i="8"/>
  <c r="AW9" i="8"/>
  <c r="BC21" i="8"/>
  <c r="BC8" i="8"/>
  <c r="AW14" i="8"/>
  <c r="BC20" i="8"/>
  <c r="BC29" i="8" s="1"/>
  <c r="BC14" i="8"/>
  <c r="AW5" i="8"/>
  <c r="AW20" i="8"/>
  <c r="BC15" i="8"/>
  <c r="BC6" i="9"/>
  <c r="AW9" i="9"/>
  <c r="Q26" i="8"/>
  <c r="AW8" i="9"/>
  <c r="AI13" i="7"/>
  <c r="AN50" i="7" s="1"/>
  <c r="BQ285" i="11"/>
  <c r="BX287" i="11"/>
  <c r="BX285" i="11" s="1"/>
  <c r="BW285" i="11"/>
  <c r="BS285" i="11"/>
  <c r="BS289" i="11"/>
  <c r="BT287" i="11"/>
  <c r="BV287" i="11"/>
  <c r="BV285" i="11" s="1"/>
  <c r="BU285" i="11"/>
  <c r="AW11" i="9"/>
  <c r="G60" i="8"/>
  <c r="G59" i="8"/>
  <c r="AF27" i="6"/>
  <c r="AF30" i="6"/>
  <c r="AF33" i="6"/>
  <c r="AF22" i="6"/>
  <c r="AF25" i="6"/>
  <c r="AF35" i="6"/>
  <c r="AF31" i="6"/>
  <c r="AF24" i="6"/>
  <c r="AF36" i="6"/>
  <c r="AF28" i="6"/>
  <c r="AF34" i="6"/>
  <c r="AF21" i="6"/>
  <c r="AF32" i="6"/>
  <c r="AF26" i="6"/>
  <c r="AF23" i="6"/>
  <c r="AF29" i="6"/>
  <c r="AF11" i="6"/>
  <c r="AF8" i="6"/>
  <c r="AF16" i="6"/>
  <c r="AF3" i="6"/>
  <c r="AF7" i="6"/>
  <c r="AF6" i="6"/>
  <c r="AF15" i="6"/>
  <c r="AF10" i="6"/>
  <c r="AF4" i="6"/>
  <c r="AF5" i="6"/>
  <c r="AF14" i="6"/>
  <c r="AF18" i="6"/>
  <c r="AF9" i="6"/>
  <c r="AF17" i="6"/>
  <c r="AF13" i="6"/>
  <c r="V34" i="6"/>
  <c r="V35" i="6"/>
  <c r="V23" i="6"/>
  <c r="V30" i="6"/>
  <c r="V28" i="6"/>
  <c r="V27" i="6"/>
  <c r="V31" i="6"/>
  <c r="V29" i="6"/>
  <c r="V33" i="6"/>
  <c r="V21" i="6"/>
  <c r="V26" i="6"/>
  <c r="V24" i="6"/>
  <c r="V36" i="6"/>
  <c r="V32" i="6"/>
  <c r="V25" i="6"/>
  <c r="V22" i="6"/>
  <c r="V11" i="6"/>
  <c r="V10" i="6"/>
  <c r="V14" i="6"/>
  <c r="V3" i="6"/>
  <c r="V7" i="6"/>
  <c r="V8" i="6"/>
  <c r="V17" i="6"/>
  <c r="V16" i="6"/>
  <c r="V4" i="6"/>
  <c r="V13" i="6"/>
  <c r="V5" i="6"/>
  <c r="V18" i="6"/>
  <c r="V12" i="6"/>
  <c r="V9" i="6"/>
  <c r="V6" i="6"/>
  <c r="L35" i="6"/>
  <c r="L28" i="6"/>
  <c r="L26" i="6"/>
  <c r="L33" i="6"/>
  <c r="L29" i="6"/>
  <c r="L23" i="6"/>
  <c r="L21" i="6"/>
  <c r="L32" i="6"/>
  <c r="L25" i="6"/>
  <c r="L27" i="6"/>
  <c r="L34" i="6"/>
  <c r="L30" i="6"/>
  <c r="L24" i="6"/>
  <c r="L31" i="6"/>
  <c r="L36" i="6"/>
  <c r="L22" i="6"/>
  <c r="L4" i="6"/>
  <c r="L8" i="6"/>
  <c r="L13" i="6"/>
  <c r="L16" i="6"/>
  <c r="L6" i="6"/>
  <c r="L12" i="6"/>
  <c r="L3" i="6"/>
  <c r="L10" i="6"/>
  <c r="L7" i="6"/>
  <c r="L11" i="6"/>
  <c r="L5" i="6"/>
  <c r="L17" i="6"/>
  <c r="L9" i="6"/>
  <c r="L15" i="6"/>
  <c r="L14" i="6"/>
  <c r="AF12" i="6"/>
  <c r="V15" i="6"/>
  <c r="L18" i="6"/>
  <c r="B27" i="6"/>
  <c r="B26" i="6"/>
  <c r="B25" i="6"/>
  <c r="B31" i="6"/>
  <c r="B33" i="6"/>
  <c r="B35" i="6"/>
  <c r="B34" i="6"/>
  <c r="B21" i="6"/>
  <c r="B28" i="6"/>
  <c r="B24" i="6"/>
  <c r="B36" i="6"/>
  <c r="B29" i="6"/>
  <c r="B32" i="6"/>
  <c r="B22" i="6"/>
  <c r="B30" i="6"/>
  <c r="B23" i="6"/>
  <c r="B7" i="6"/>
  <c r="B15" i="6"/>
  <c r="B9" i="6"/>
  <c r="B3" i="6"/>
  <c r="B10" i="6"/>
  <c r="B4" i="6"/>
  <c r="B16" i="6"/>
  <c r="B17" i="6"/>
  <c r="B13" i="6"/>
  <c r="B14" i="6"/>
  <c r="B18" i="6"/>
  <c r="B11" i="6"/>
  <c r="B5" i="6"/>
  <c r="B8" i="6"/>
  <c r="B12" i="6"/>
  <c r="B6" i="6"/>
  <c r="T355" i="21" l="1"/>
  <c r="U355" i="21" s="1"/>
  <c r="AF41" i="6"/>
  <c r="AF38" i="6"/>
  <c r="V41" i="6"/>
  <c r="B41" i="6"/>
  <c r="B38" i="6"/>
  <c r="L41" i="6"/>
  <c r="V38" i="6"/>
  <c r="L38" i="6"/>
  <c r="Y188" i="21"/>
  <c r="Q36" i="9"/>
  <c r="AW6" i="9" s="1"/>
  <c r="Q35" i="9"/>
  <c r="AU100" i="21"/>
  <c r="Q101" i="21"/>
  <c r="AH100" i="21"/>
  <c r="S101" i="21"/>
  <c r="AS101" i="21" s="1"/>
  <c r="R101" i="21"/>
  <c r="AW130" i="21"/>
  <c r="W131" i="21"/>
  <c r="S189" i="21"/>
  <c r="Q189" i="21"/>
  <c r="AH188" i="21"/>
  <c r="R189" i="21"/>
  <c r="N7" i="22"/>
  <c r="G7" i="22"/>
  <c r="W432" i="21"/>
  <c r="S411" i="21"/>
  <c r="Q411" i="21"/>
  <c r="R411" i="21"/>
  <c r="AH410" i="21"/>
  <c r="AI410" i="21" s="1"/>
  <c r="W377" i="21"/>
  <c r="S301" i="21"/>
  <c r="Q301" i="21"/>
  <c r="W322" i="21"/>
  <c r="R301" i="21"/>
  <c r="AH300" i="21"/>
  <c r="AI300" i="21" s="1"/>
  <c r="S245" i="21"/>
  <c r="Q245" i="21"/>
  <c r="AH244" i="21"/>
  <c r="AI244" i="21" s="1"/>
  <c r="W267" i="21"/>
  <c r="R245" i="21"/>
  <c r="W214" i="21"/>
  <c r="BT289" i="11"/>
  <c r="BS291" i="11" s="1"/>
  <c r="BT285" i="11"/>
  <c r="BQ283" i="11"/>
  <c r="AI1" i="7"/>
  <c r="AN49" i="7" s="1"/>
  <c r="H1" i="7"/>
  <c r="AN43" i="7" s="1"/>
  <c r="Q1" i="7"/>
  <c r="AN45" i="7" s="1"/>
  <c r="Q13" i="7"/>
  <c r="AN46" i="7" s="1"/>
  <c r="Z1" i="7"/>
  <c r="AN47" i="7" s="1"/>
  <c r="H13" i="7"/>
  <c r="AN44" i="7" s="1"/>
  <c r="Z13" i="7"/>
  <c r="AN48" i="7" s="1"/>
  <c r="AG27" i="6"/>
  <c r="AG30" i="6"/>
  <c r="AG33" i="6"/>
  <c r="AG22" i="6"/>
  <c r="AG25" i="6"/>
  <c r="AG35" i="6"/>
  <c r="AG31" i="6"/>
  <c r="AG24" i="6"/>
  <c r="AG36" i="6"/>
  <c r="AG28" i="6"/>
  <c r="AG34" i="6"/>
  <c r="AG21" i="6"/>
  <c r="AJ41" i="6" s="1"/>
  <c r="AG32" i="6"/>
  <c r="AG26" i="6"/>
  <c r="AG23" i="6"/>
  <c r="AG29" i="6"/>
  <c r="AG11" i="6"/>
  <c r="AG8" i="6"/>
  <c r="AG16" i="6"/>
  <c r="AG3" i="6"/>
  <c r="AG7" i="6"/>
  <c r="AG6" i="6"/>
  <c r="AG15" i="6"/>
  <c r="AG10" i="6"/>
  <c r="AG4" i="6"/>
  <c r="AG5" i="6"/>
  <c r="AG14" i="6"/>
  <c r="AG18" i="6"/>
  <c r="AG9" i="6"/>
  <c r="AG17" i="6"/>
  <c r="AG13" i="6"/>
  <c r="AG12" i="6"/>
  <c r="W34" i="6"/>
  <c r="W35" i="6"/>
  <c r="W23" i="6"/>
  <c r="W30" i="6"/>
  <c r="W28" i="6"/>
  <c r="W27" i="6"/>
  <c r="W31" i="6"/>
  <c r="W29" i="6"/>
  <c r="W33" i="6"/>
  <c r="W21" i="6"/>
  <c r="Z41" i="6" s="1"/>
  <c r="W26" i="6"/>
  <c r="W24" i="6"/>
  <c r="W36" i="6"/>
  <c r="W32" i="6"/>
  <c r="W25" i="6"/>
  <c r="W22" i="6"/>
  <c r="W11" i="6"/>
  <c r="W10" i="6"/>
  <c r="W14" i="6"/>
  <c r="W3" i="6"/>
  <c r="W7" i="6"/>
  <c r="W8" i="6"/>
  <c r="W17" i="6"/>
  <c r="W16" i="6"/>
  <c r="W4" i="6"/>
  <c r="W13" i="6"/>
  <c r="W5" i="6"/>
  <c r="W18" i="6"/>
  <c r="W12" i="6"/>
  <c r="W9" i="6"/>
  <c r="W6" i="6"/>
  <c r="W15" i="6"/>
  <c r="M35" i="6"/>
  <c r="M28" i="6"/>
  <c r="M26" i="6"/>
  <c r="M33" i="6"/>
  <c r="M29" i="6"/>
  <c r="M23" i="6"/>
  <c r="M21" i="6"/>
  <c r="M32" i="6"/>
  <c r="M25" i="6"/>
  <c r="M27" i="6"/>
  <c r="M34" i="6"/>
  <c r="M30" i="6"/>
  <c r="M24" i="6"/>
  <c r="M31" i="6"/>
  <c r="M36" i="6"/>
  <c r="M22" i="6"/>
  <c r="M4" i="6"/>
  <c r="M8" i="6"/>
  <c r="M13" i="6"/>
  <c r="M16" i="6"/>
  <c r="M6" i="6"/>
  <c r="M12" i="6"/>
  <c r="M3" i="6"/>
  <c r="M10" i="6"/>
  <c r="M7" i="6"/>
  <c r="M11" i="6"/>
  <c r="M5" i="6"/>
  <c r="M17" i="6"/>
  <c r="M9" i="6"/>
  <c r="M15" i="6"/>
  <c r="M14" i="6"/>
  <c r="M18" i="6"/>
  <c r="C27" i="6"/>
  <c r="C26" i="6"/>
  <c r="C25" i="6"/>
  <c r="C31" i="6"/>
  <c r="C33" i="6"/>
  <c r="C35" i="6"/>
  <c r="C34" i="6"/>
  <c r="C21" i="6"/>
  <c r="F41" i="6" s="1"/>
  <c r="C28" i="6"/>
  <c r="C24" i="6"/>
  <c r="C36" i="6"/>
  <c r="C29" i="6"/>
  <c r="C32" i="6"/>
  <c r="C22" i="6"/>
  <c r="C30" i="6"/>
  <c r="C23" i="6"/>
  <c r="C7" i="6"/>
  <c r="C15" i="6"/>
  <c r="C9" i="6"/>
  <c r="C3" i="6"/>
  <c r="C10" i="6"/>
  <c r="C4" i="6"/>
  <c r="C16" i="6"/>
  <c r="C17" i="6"/>
  <c r="C13" i="6"/>
  <c r="C14" i="6"/>
  <c r="C18" i="6"/>
  <c r="C11" i="6"/>
  <c r="C5" i="6"/>
  <c r="C8" i="6"/>
  <c r="C12" i="6"/>
  <c r="C6" i="6"/>
  <c r="X355" i="21" l="1"/>
  <c r="Y355" i="21" s="1"/>
  <c r="S356" i="21"/>
  <c r="Q356" i="21"/>
  <c r="AH355" i="21"/>
  <c r="R356" i="21"/>
  <c r="P41" i="6"/>
  <c r="Z38" i="6"/>
  <c r="E41" i="6"/>
  <c r="AI38" i="6"/>
  <c r="AJ38" i="6"/>
  <c r="AI41" i="6"/>
  <c r="Y38" i="6"/>
  <c r="BC9" i="9"/>
  <c r="BC12" i="9"/>
  <c r="O38" i="6"/>
  <c r="P38" i="6"/>
  <c r="E38" i="6"/>
  <c r="F38" i="6"/>
  <c r="Y41" i="6"/>
  <c r="O41" i="6"/>
  <c r="AW15" i="9"/>
  <c r="AW131" i="21"/>
  <c r="W132" i="21"/>
  <c r="AR101" i="21"/>
  <c r="AI100" i="21"/>
  <c r="BI100" i="21" s="1"/>
  <c r="BH100" i="21"/>
  <c r="AQ101" i="21"/>
  <c r="T101" i="21"/>
  <c r="AI188" i="21"/>
  <c r="T189" i="21"/>
  <c r="U189" i="21" s="1"/>
  <c r="T411" i="21"/>
  <c r="U411" i="21" s="1"/>
  <c r="W433" i="21"/>
  <c r="W378" i="21"/>
  <c r="W323" i="21"/>
  <c r="T301" i="21"/>
  <c r="U301" i="21" s="1"/>
  <c r="W268" i="21"/>
  <c r="T245" i="21"/>
  <c r="U245" i="21" s="1"/>
  <c r="X245" i="21" s="1"/>
  <c r="Y245" i="21" s="1"/>
  <c r="W215" i="21"/>
  <c r="AO44" i="7"/>
  <c r="J13" i="7" s="1"/>
  <c r="AO48" i="7"/>
  <c r="AB13" i="7" s="1"/>
  <c r="AO47" i="7"/>
  <c r="AB1" i="7" s="1"/>
  <c r="AO46" i="7"/>
  <c r="S13" i="7" s="1"/>
  <c r="AO45" i="7"/>
  <c r="S1" i="7" s="1"/>
  <c r="AO43" i="7"/>
  <c r="J1" i="7" s="1"/>
  <c r="AO49" i="7"/>
  <c r="AK1" i="7" s="1"/>
  <c r="AO50" i="7"/>
  <c r="AK13" i="7" s="1"/>
  <c r="AI355" i="21" l="1"/>
  <c r="T356" i="21"/>
  <c r="U356" i="21" s="1"/>
  <c r="AH301" i="21"/>
  <c r="AI301" i="21" s="1"/>
  <c r="AW132" i="21"/>
  <c r="W133" i="21"/>
  <c r="U101" i="21"/>
  <c r="X101" i="21" s="1"/>
  <c r="AT101" i="21"/>
  <c r="S190" i="21"/>
  <c r="Q190" i="21"/>
  <c r="AH189" i="21"/>
  <c r="R190" i="21"/>
  <c r="W434" i="21"/>
  <c r="S412" i="21"/>
  <c r="Q412" i="21"/>
  <c r="R412" i="21"/>
  <c r="AH411" i="21"/>
  <c r="AI411" i="21" s="1"/>
  <c r="W379" i="21"/>
  <c r="Q302" i="21"/>
  <c r="S302" i="21"/>
  <c r="W324" i="21"/>
  <c r="R302" i="21"/>
  <c r="S246" i="21"/>
  <c r="Q246" i="21"/>
  <c r="W269" i="21"/>
  <c r="AH245" i="21"/>
  <c r="AI245" i="21" s="1"/>
  <c r="R246" i="21"/>
  <c r="W216" i="21"/>
  <c r="AL61" i="3"/>
  <c r="AL98" i="3"/>
  <c r="AL113" i="3"/>
  <c r="AL7" i="3"/>
  <c r="AL30" i="3"/>
  <c r="AL123" i="3"/>
  <c r="AL74" i="3"/>
  <c r="AL33" i="3"/>
  <c r="AL126" i="3"/>
  <c r="AL72" i="3"/>
  <c r="AL122" i="3"/>
  <c r="AL9" i="3"/>
  <c r="AL68" i="3"/>
  <c r="AL50" i="3"/>
  <c r="AL13" i="3"/>
  <c r="AL108" i="3"/>
  <c r="AL91" i="3"/>
  <c r="AL45" i="3"/>
  <c r="AL116" i="3"/>
  <c r="AL11" i="3"/>
  <c r="AL42" i="3"/>
  <c r="AL10" i="3"/>
  <c r="AL111" i="3"/>
  <c r="AL81" i="3"/>
  <c r="AL15" i="3"/>
  <c r="AL23" i="3"/>
  <c r="AL107" i="3"/>
  <c r="AL128" i="3"/>
  <c r="AL32" i="3"/>
  <c r="AL124" i="3"/>
  <c r="AL87" i="3"/>
  <c r="AL90" i="3"/>
  <c r="AL95" i="3"/>
  <c r="AL120" i="3"/>
  <c r="AL29" i="3"/>
  <c r="AL58" i="3"/>
  <c r="AL53" i="3"/>
  <c r="AL66" i="3"/>
  <c r="AL77" i="3"/>
  <c r="AL48" i="3"/>
  <c r="AL80" i="3"/>
  <c r="AL12" i="3"/>
  <c r="AL49" i="3"/>
  <c r="AL39" i="3"/>
  <c r="AL127" i="3"/>
  <c r="AL71" i="3"/>
  <c r="AL34" i="3"/>
  <c r="AL35" i="3"/>
  <c r="AL62" i="3"/>
  <c r="AL37" i="3"/>
  <c r="AL96" i="3"/>
  <c r="AL14" i="3"/>
  <c r="AL52" i="3"/>
  <c r="AL55" i="3"/>
  <c r="AL109" i="3"/>
  <c r="AL105" i="3"/>
  <c r="AL2" i="3"/>
  <c r="AL83" i="3"/>
  <c r="AL16" i="3"/>
  <c r="AL114" i="3"/>
  <c r="AL94" i="3"/>
  <c r="AL43" i="3"/>
  <c r="AL41" i="3"/>
  <c r="AL88" i="3"/>
  <c r="AL106" i="3"/>
  <c r="AL60" i="3"/>
  <c r="AL38" i="3"/>
  <c r="AL86" i="3"/>
  <c r="AL63" i="3"/>
  <c r="AL21" i="3"/>
  <c r="AL8" i="3"/>
  <c r="AL73" i="3"/>
  <c r="AL6" i="3"/>
  <c r="AL70" i="3"/>
  <c r="AL112" i="3"/>
  <c r="AL65" i="3"/>
  <c r="AL27" i="3"/>
  <c r="AL47" i="3"/>
  <c r="AL129" i="3"/>
  <c r="AL24" i="3"/>
  <c r="AL4" i="3"/>
  <c r="AL59" i="3"/>
  <c r="AL79" i="3"/>
  <c r="AL118" i="3"/>
  <c r="AL36" i="3"/>
  <c r="AL69" i="3"/>
  <c r="AL3" i="3"/>
  <c r="AL85" i="3"/>
  <c r="AL44" i="3"/>
  <c r="AL82" i="3"/>
  <c r="AL22" i="3"/>
  <c r="AL119" i="3"/>
  <c r="AL64" i="3"/>
  <c r="AL89" i="3"/>
  <c r="AL99" i="3"/>
  <c r="AL125" i="3"/>
  <c r="AL31" i="3"/>
  <c r="AL56" i="3"/>
  <c r="AL54" i="3"/>
  <c r="AL100" i="3"/>
  <c r="AL102" i="3"/>
  <c r="AL117" i="3"/>
  <c r="AL103" i="3"/>
  <c r="AL19" i="3"/>
  <c r="AL78" i="3"/>
  <c r="AL26" i="3"/>
  <c r="AL121" i="3"/>
  <c r="AL67" i="3"/>
  <c r="AL115" i="3"/>
  <c r="AL18" i="3"/>
  <c r="AL92" i="3"/>
  <c r="AL17" i="3"/>
  <c r="AL40" i="3"/>
  <c r="AL110" i="3"/>
  <c r="AL57" i="3"/>
  <c r="AL5" i="3"/>
  <c r="AL51" i="3"/>
  <c r="AL20" i="3"/>
  <c r="AL97" i="3"/>
  <c r="AL104" i="3"/>
  <c r="AL84" i="3"/>
  <c r="AL76" i="3"/>
  <c r="AL101" i="3"/>
  <c r="AL75" i="3"/>
  <c r="AL28" i="3"/>
  <c r="AL46" i="3"/>
  <c r="AL93" i="3"/>
  <c r="BJ1" i="3"/>
  <c r="BN91" i="3"/>
  <c r="BO91" i="3" s="1"/>
  <c r="BN45" i="3"/>
  <c r="BO45" i="3" s="1"/>
  <c r="BN116" i="3"/>
  <c r="BO116" i="3" s="1"/>
  <c r="BN11" i="3"/>
  <c r="BO11" i="3" s="1"/>
  <c r="BN42" i="3"/>
  <c r="BO42" i="3" s="1"/>
  <c r="BN10" i="3"/>
  <c r="BO10" i="3" s="1"/>
  <c r="BN111" i="3"/>
  <c r="BO111" i="3" s="1"/>
  <c r="BN81" i="3"/>
  <c r="BO81" i="3" s="1"/>
  <c r="BN15" i="3"/>
  <c r="BO15" i="3" s="1"/>
  <c r="BN107" i="3"/>
  <c r="BO107" i="3" s="1"/>
  <c r="BN128" i="3"/>
  <c r="BO128" i="3" s="1"/>
  <c r="BN32" i="3"/>
  <c r="BO32" i="3" s="1"/>
  <c r="BN124" i="3"/>
  <c r="BO124" i="3" s="1"/>
  <c r="BN87" i="3"/>
  <c r="BO87" i="3" s="1"/>
  <c r="BN90" i="3"/>
  <c r="BO90" i="3" s="1"/>
  <c r="BN95" i="3"/>
  <c r="BO95" i="3" s="1"/>
  <c r="BN120" i="3"/>
  <c r="BO120" i="3" s="1"/>
  <c r="BN29" i="3"/>
  <c r="BO29" i="3" s="1"/>
  <c r="BN58" i="3"/>
  <c r="BO58" i="3" s="1"/>
  <c r="BN53" i="3"/>
  <c r="BO53" i="3" s="1"/>
  <c r="BN66" i="3"/>
  <c r="BO66" i="3" s="1"/>
  <c r="BN77" i="3"/>
  <c r="BO77" i="3" s="1"/>
  <c r="BN48" i="3"/>
  <c r="BO48" i="3" s="1"/>
  <c r="BN80" i="3"/>
  <c r="BO80" i="3" s="1"/>
  <c r="BN12" i="3"/>
  <c r="BO12" i="3" s="1"/>
  <c r="BN49" i="3"/>
  <c r="BO49" i="3" s="1"/>
  <c r="BN39" i="3"/>
  <c r="BO39" i="3" s="1"/>
  <c r="BN127" i="3"/>
  <c r="BO127" i="3" s="1"/>
  <c r="BN71" i="3"/>
  <c r="BO71" i="3" s="1"/>
  <c r="BN34" i="3"/>
  <c r="BO34" i="3" s="1"/>
  <c r="BN35" i="3"/>
  <c r="BO35" i="3" s="1"/>
  <c r="BN62" i="3"/>
  <c r="BO62" i="3" s="1"/>
  <c r="BN37" i="3"/>
  <c r="BO37" i="3" s="1"/>
  <c r="BN96" i="3"/>
  <c r="BO96" i="3" s="1"/>
  <c r="BN14" i="3"/>
  <c r="BO14" i="3" s="1"/>
  <c r="BN52" i="3"/>
  <c r="BO52" i="3" s="1"/>
  <c r="BN55" i="3"/>
  <c r="BO55" i="3" s="1"/>
  <c r="BN109" i="3"/>
  <c r="BO109" i="3" s="1"/>
  <c r="BN105" i="3"/>
  <c r="BO105" i="3" s="1"/>
  <c r="BN2" i="3"/>
  <c r="BO2" i="3" s="1"/>
  <c r="BN83" i="3"/>
  <c r="BO83" i="3" s="1"/>
  <c r="BN16" i="3"/>
  <c r="BO16" i="3" s="1"/>
  <c r="BN114" i="3"/>
  <c r="BO114" i="3" s="1"/>
  <c r="BN94" i="3"/>
  <c r="BO94" i="3" s="1"/>
  <c r="BN43" i="3"/>
  <c r="BO43" i="3" s="1"/>
  <c r="BN41" i="3"/>
  <c r="BO41" i="3" s="1"/>
  <c r="BN88" i="3"/>
  <c r="BO88" i="3" s="1"/>
  <c r="BN106" i="3"/>
  <c r="BO106" i="3" s="1"/>
  <c r="BN60" i="3"/>
  <c r="BO60" i="3" s="1"/>
  <c r="BN38" i="3"/>
  <c r="BO38" i="3" s="1"/>
  <c r="BN86" i="3"/>
  <c r="BO86" i="3" s="1"/>
  <c r="BN63" i="3"/>
  <c r="BO63" i="3" s="1"/>
  <c r="BN21" i="3"/>
  <c r="BO21" i="3" s="1"/>
  <c r="BN8" i="3"/>
  <c r="BO8" i="3" s="1"/>
  <c r="BN73" i="3"/>
  <c r="BO73" i="3" s="1"/>
  <c r="BN6" i="3"/>
  <c r="BO6" i="3" s="1"/>
  <c r="BN70" i="3"/>
  <c r="BO70" i="3" s="1"/>
  <c r="BN112" i="3"/>
  <c r="BO112" i="3" s="1"/>
  <c r="BN65" i="3"/>
  <c r="BO65" i="3" s="1"/>
  <c r="BN27" i="3"/>
  <c r="BO27" i="3" s="1"/>
  <c r="BN47" i="3"/>
  <c r="BO47" i="3" s="1"/>
  <c r="BN129" i="3"/>
  <c r="BO129" i="3" s="1"/>
  <c r="BN24" i="3"/>
  <c r="BO24" i="3" s="1"/>
  <c r="BN4" i="3"/>
  <c r="BO4" i="3" s="1"/>
  <c r="BN59" i="3"/>
  <c r="BO59" i="3" s="1"/>
  <c r="BN79" i="3"/>
  <c r="BO79" i="3" s="1"/>
  <c r="BN118" i="3"/>
  <c r="BO118" i="3" s="1"/>
  <c r="BN36" i="3"/>
  <c r="BO36" i="3" s="1"/>
  <c r="BN69" i="3"/>
  <c r="BO69" i="3" s="1"/>
  <c r="BN3" i="3"/>
  <c r="BO3" i="3" s="1"/>
  <c r="BN85" i="3"/>
  <c r="BO85" i="3" s="1"/>
  <c r="BN44" i="3"/>
  <c r="BO44" i="3" s="1"/>
  <c r="BN82" i="3"/>
  <c r="BO82" i="3" s="1"/>
  <c r="BN22" i="3"/>
  <c r="BO22" i="3" s="1"/>
  <c r="BN119" i="3"/>
  <c r="BO119" i="3" s="1"/>
  <c r="BN64" i="3"/>
  <c r="BO64" i="3" s="1"/>
  <c r="BN89" i="3"/>
  <c r="BO89" i="3" s="1"/>
  <c r="BN99" i="3"/>
  <c r="BO99" i="3" s="1"/>
  <c r="BN125" i="3"/>
  <c r="BO125" i="3" s="1"/>
  <c r="BN31" i="3"/>
  <c r="BO31" i="3" s="1"/>
  <c r="BN56" i="3"/>
  <c r="BO56" i="3" s="1"/>
  <c r="BN54" i="3"/>
  <c r="BO54" i="3" s="1"/>
  <c r="BN100" i="3"/>
  <c r="BO100" i="3" s="1"/>
  <c r="BN102" i="3"/>
  <c r="BO102" i="3" s="1"/>
  <c r="BN117" i="3"/>
  <c r="BO117" i="3" s="1"/>
  <c r="BN103" i="3"/>
  <c r="BO103" i="3" s="1"/>
  <c r="BN19" i="3"/>
  <c r="BO19" i="3" s="1"/>
  <c r="BN78" i="3"/>
  <c r="BO78" i="3" s="1"/>
  <c r="BN26" i="3"/>
  <c r="BO26" i="3" s="1"/>
  <c r="BN121" i="3"/>
  <c r="BO121" i="3" s="1"/>
  <c r="BN67" i="3"/>
  <c r="BO67" i="3" s="1"/>
  <c r="BN115" i="3"/>
  <c r="BO115" i="3" s="1"/>
  <c r="BN18" i="3"/>
  <c r="BO18" i="3" s="1"/>
  <c r="BN92" i="3"/>
  <c r="BO92" i="3" s="1"/>
  <c r="BN17" i="3"/>
  <c r="BO17" i="3" s="1"/>
  <c r="BN40" i="3"/>
  <c r="BO40" i="3" s="1"/>
  <c r="BN110" i="3"/>
  <c r="BO110" i="3" s="1"/>
  <c r="BN57" i="3"/>
  <c r="BO57" i="3" s="1"/>
  <c r="BN5" i="3"/>
  <c r="BO5" i="3" s="1"/>
  <c r="BN51" i="3"/>
  <c r="BO51" i="3" s="1"/>
  <c r="BN20" i="3"/>
  <c r="BO20" i="3" s="1"/>
  <c r="BN97" i="3"/>
  <c r="BO97" i="3" s="1"/>
  <c r="BN104" i="3"/>
  <c r="BO104" i="3" s="1"/>
  <c r="BN84" i="3"/>
  <c r="BO84" i="3" s="1"/>
  <c r="BN76" i="3"/>
  <c r="BO76" i="3" s="1"/>
  <c r="BN101" i="3"/>
  <c r="BO101" i="3" s="1"/>
  <c r="BN75" i="3"/>
  <c r="BO75" i="3" s="1"/>
  <c r="BN28" i="3"/>
  <c r="BO28" i="3" s="1"/>
  <c r="BN46" i="3"/>
  <c r="BO46" i="3" s="1"/>
  <c r="BN93" i="3"/>
  <c r="BO93" i="3" s="1"/>
  <c r="BN25" i="3"/>
  <c r="BO25" i="3" s="1"/>
  <c r="AL25" i="3"/>
  <c r="Q357" i="21" l="1"/>
  <c r="S357" i="21"/>
  <c r="AH356" i="21"/>
  <c r="R357" i="21"/>
  <c r="AX101" i="21"/>
  <c r="Y101" i="21"/>
  <c r="AY101" i="21" s="1"/>
  <c r="AU101" i="21"/>
  <c r="AH101" i="21"/>
  <c r="Q102" i="21"/>
  <c r="S102" i="21"/>
  <c r="AS102" i="21" s="1"/>
  <c r="R102" i="21"/>
  <c r="AW133" i="21"/>
  <c r="W134" i="21"/>
  <c r="AI189" i="21"/>
  <c r="T190" i="21"/>
  <c r="U190" i="21" s="1"/>
  <c r="X190" i="21" s="1"/>
  <c r="T412" i="21"/>
  <c r="U412" i="21" s="1"/>
  <c r="X412" i="21" s="1"/>
  <c r="Y412" i="21" s="1"/>
  <c r="W435" i="21"/>
  <c r="W380" i="21"/>
  <c r="W325" i="21"/>
  <c r="T302" i="21"/>
  <c r="U302" i="21" s="1"/>
  <c r="X302" i="21" s="1"/>
  <c r="Y302" i="21" s="1"/>
  <c r="W270" i="21"/>
  <c r="T246" i="21"/>
  <c r="U246" i="21" s="1"/>
  <c r="W217" i="21"/>
  <c r="BB61" i="3"/>
  <c r="BB126" i="3"/>
  <c r="BB91" i="3"/>
  <c r="BB15" i="3"/>
  <c r="BB95" i="3"/>
  <c r="BB80" i="3"/>
  <c r="BB62" i="3"/>
  <c r="BB2" i="3"/>
  <c r="BB106" i="3"/>
  <c r="BB6" i="3"/>
  <c r="BB4" i="3"/>
  <c r="BB44" i="3"/>
  <c r="BB31" i="3"/>
  <c r="BB78" i="3"/>
  <c r="BB40" i="3"/>
  <c r="BB84" i="3"/>
  <c r="BB72" i="3"/>
  <c r="BB23" i="3"/>
  <c r="BB12" i="3"/>
  <c r="BB70" i="3"/>
  <c r="BB110" i="3"/>
  <c r="BB98" i="3"/>
  <c r="BB45" i="3"/>
  <c r="BB120" i="3"/>
  <c r="BB60" i="3"/>
  <c r="BB26" i="3"/>
  <c r="BB113" i="3"/>
  <c r="BB122" i="3"/>
  <c r="BB116" i="3"/>
  <c r="BB107" i="3"/>
  <c r="BB29" i="3"/>
  <c r="BB49" i="3"/>
  <c r="BB96" i="3"/>
  <c r="BB16" i="3"/>
  <c r="BB38" i="3"/>
  <c r="BB112" i="3"/>
  <c r="BB79" i="3"/>
  <c r="BB22" i="3"/>
  <c r="BB54" i="3"/>
  <c r="BB121" i="3"/>
  <c r="BB57" i="3"/>
  <c r="BB101" i="3"/>
  <c r="BB9" i="3"/>
  <c r="BB11" i="3"/>
  <c r="BB128" i="3"/>
  <c r="BB58" i="3"/>
  <c r="BB14" i="3"/>
  <c r="BB86" i="3"/>
  <c r="BB118" i="3"/>
  <c r="BB100" i="3"/>
  <c r="BB67" i="3"/>
  <c r="BB7" i="3"/>
  <c r="BB39" i="3"/>
  <c r="BB114" i="3"/>
  <c r="BB65" i="3"/>
  <c r="BB119" i="3"/>
  <c r="BB5" i="3"/>
  <c r="BB30" i="3"/>
  <c r="BB68" i="3"/>
  <c r="BB42" i="3"/>
  <c r="BB32" i="3"/>
  <c r="BB53" i="3"/>
  <c r="BB127" i="3"/>
  <c r="BB52" i="3"/>
  <c r="BB94" i="3"/>
  <c r="BB63" i="3"/>
  <c r="BB27" i="3"/>
  <c r="BB36" i="3"/>
  <c r="BB64" i="3"/>
  <c r="BB102" i="3"/>
  <c r="BB115" i="3"/>
  <c r="BB51" i="3"/>
  <c r="BB28" i="3"/>
  <c r="BB105" i="3"/>
  <c r="BB24" i="3"/>
  <c r="BB19" i="3"/>
  <c r="BB25" i="3"/>
  <c r="BB59" i="3"/>
  <c r="BB75" i="3"/>
  <c r="BB123" i="3"/>
  <c r="BB50" i="3"/>
  <c r="BB10" i="3"/>
  <c r="BB124" i="3"/>
  <c r="BB66" i="3"/>
  <c r="BB71" i="3"/>
  <c r="BB55" i="3"/>
  <c r="BB43" i="3"/>
  <c r="BB21" i="3"/>
  <c r="BB47" i="3"/>
  <c r="BB69" i="3"/>
  <c r="BB89" i="3"/>
  <c r="BB117" i="3"/>
  <c r="BB18" i="3"/>
  <c r="BB20" i="3"/>
  <c r="BB46" i="3"/>
  <c r="BB108" i="3"/>
  <c r="BB90" i="3"/>
  <c r="BB35" i="3"/>
  <c r="BB88" i="3"/>
  <c r="BB85" i="3"/>
  <c r="BB17" i="3"/>
  <c r="BB83" i="3"/>
  <c r="BB56" i="3"/>
  <c r="BB74" i="3"/>
  <c r="BB13" i="3"/>
  <c r="BB111" i="3"/>
  <c r="BB87" i="3"/>
  <c r="BB77" i="3"/>
  <c r="BB34" i="3"/>
  <c r="BB109" i="3"/>
  <c r="BB41" i="3"/>
  <c r="BB8" i="3"/>
  <c r="BB129" i="3"/>
  <c r="BB3" i="3"/>
  <c r="BB99" i="3"/>
  <c r="BB103" i="3"/>
  <c r="BB92" i="3"/>
  <c r="BB97" i="3"/>
  <c r="BB93" i="3"/>
  <c r="BB33" i="3"/>
  <c r="BB81" i="3"/>
  <c r="BB48" i="3"/>
  <c r="BB73" i="3"/>
  <c r="BB125" i="3"/>
  <c r="BB104" i="3"/>
  <c r="BB37" i="3"/>
  <c r="BB82" i="3"/>
  <c r="BB76" i="3"/>
  <c r="GZ109" i="4"/>
  <c r="GX10" i="4"/>
  <c r="GX73" i="4"/>
  <c r="GY31" i="4"/>
  <c r="GW99" i="4"/>
  <c r="GZ99" i="4"/>
  <c r="GX50" i="4"/>
  <c r="GZ33" i="4"/>
  <c r="GZ16" i="4"/>
  <c r="GZ61" i="4"/>
  <c r="HA38" i="4"/>
  <c r="GX96" i="4"/>
  <c r="HA112" i="4"/>
  <c r="GZ11" i="4"/>
  <c r="GZ43" i="4"/>
  <c r="GZ124" i="4"/>
  <c r="GX31" i="4"/>
  <c r="GZ60" i="4"/>
  <c r="GZ48" i="4"/>
  <c r="GZ71" i="4"/>
  <c r="GW64" i="4"/>
  <c r="GW39" i="4"/>
  <c r="GZ44" i="4"/>
  <c r="GZ84" i="4"/>
  <c r="GZ110" i="4"/>
  <c r="GZ56" i="4"/>
  <c r="GX38" i="4"/>
  <c r="GZ38" i="4"/>
  <c r="GY36" i="4"/>
  <c r="GZ72" i="4"/>
  <c r="HA40" i="4"/>
  <c r="GZ13" i="4"/>
  <c r="GW81" i="4"/>
  <c r="GW78" i="4"/>
  <c r="GZ67" i="4"/>
  <c r="GY54" i="4"/>
  <c r="HA54" i="4"/>
  <c r="GY30" i="4"/>
  <c r="GZ121" i="4"/>
  <c r="GW88" i="4"/>
  <c r="HA88" i="4"/>
  <c r="GZ125" i="4"/>
  <c r="HA108" i="4"/>
  <c r="GZ24" i="4"/>
  <c r="HA82" i="4"/>
  <c r="GY46" i="4"/>
  <c r="GZ46" i="4"/>
  <c r="GW109" i="4"/>
  <c r="GY51" i="4"/>
  <c r="GZ51" i="4"/>
  <c r="GZ73" i="4"/>
  <c r="HA127" i="4"/>
  <c r="GX34" i="4"/>
  <c r="GZ103" i="4"/>
  <c r="GZ95" i="4"/>
  <c r="GZ106" i="4"/>
  <c r="GZ53" i="4"/>
  <c r="GZ15" i="4"/>
  <c r="GZ63" i="4"/>
  <c r="GZ36" i="4"/>
  <c r="GZ128" i="4"/>
  <c r="GZ40" i="4"/>
  <c r="GZ81" i="4"/>
  <c r="GZ49" i="4"/>
  <c r="GZ54" i="4"/>
  <c r="GZ59" i="4"/>
  <c r="GZ96" i="4"/>
  <c r="GZ91" i="4"/>
  <c r="GZ129" i="4"/>
  <c r="GZ82" i="4"/>
  <c r="HA98" i="4"/>
  <c r="GY116" i="4"/>
  <c r="GY83" i="4"/>
  <c r="GX60" i="4"/>
  <c r="GW71" i="4"/>
  <c r="GY107" i="4"/>
  <c r="GY95" i="4"/>
  <c r="HA115" i="4"/>
  <c r="GX3" i="4"/>
  <c r="HA56" i="4"/>
  <c r="GX53" i="4"/>
  <c r="HA53" i="4"/>
  <c r="HA15" i="4"/>
  <c r="GW97" i="4"/>
  <c r="GZ97" i="4"/>
  <c r="HA97" i="4"/>
  <c r="GW38" i="4"/>
  <c r="GY38" i="4"/>
  <c r="GX63" i="4"/>
  <c r="GW63" i="4"/>
  <c r="GY63" i="4"/>
  <c r="HA63" i="4"/>
  <c r="GX36" i="4"/>
  <c r="GW36" i="4"/>
  <c r="HA36" i="4"/>
  <c r="GW35" i="4"/>
  <c r="GY35" i="4"/>
  <c r="GX35" i="4"/>
  <c r="GZ35" i="4"/>
  <c r="HA35" i="4"/>
  <c r="GW72" i="4"/>
  <c r="GX72" i="4"/>
  <c r="GY72" i="4"/>
  <c r="HA72" i="4"/>
  <c r="GX128" i="4"/>
  <c r="GW128" i="4"/>
  <c r="GY128" i="4"/>
  <c r="HA128" i="4"/>
  <c r="GY40" i="4"/>
  <c r="GX40" i="4"/>
  <c r="GW40" i="4"/>
  <c r="GW50" i="4"/>
  <c r="GY50" i="4"/>
  <c r="GZ50" i="4"/>
  <c r="HA50" i="4"/>
  <c r="GW13" i="4"/>
  <c r="GX13" i="4"/>
  <c r="GY13" i="4"/>
  <c r="HA13" i="4"/>
  <c r="GX81" i="4"/>
  <c r="GY81" i="4"/>
  <c r="HA81" i="4"/>
  <c r="GY49" i="4"/>
  <c r="GX49" i="4"/>
  <c r="GW49" i="4"/>
  <c r="HA49" i="4"/>
  <c r="GY78" i="4"/>
  <c r="GX78" i="4"/>
  <c r="GZ78" i="4"/>
  <c r="HA78" i="4"/>
  <c r="GW67" i="4"/>
  <c r="GX67" i="4"/>
  <c r="GY67" i="4"/>
  <c r="HA67" i="4"/>
  <c r="GX54" i="4"/>
  <c r="GW54" i="4"/>
  <c r="GY59" i="4"/>
  <c r="GX59" i="4"/>
  <c r="GW59" i="4"/>
  <c r="HA59" i="4"/>
  <c r="GW30" i="4"/>
  <c r="GX30" i="4"/>
  <c r="GZ30" i="4"/>
  <c r="HA30" i="4"/>
  <c r="GW121" i="4"/>
  <c r="GX121" i="4"/>
  <c r="GY121" i="4"/>
  <c r="HA121" i="4"/>
  <c r="GW96" i="4"/>
  <c r="GY96" i="4"/>
  <c r="HA96" i="4"/>
  <c r="GY91" i="4"/>
  <c r="GX91" i="4"/>
  <c r="GW91" i="4"/>
  <c r="HA91" i="4"/>
  <c r="GY88" i="4"/>
  <c r="GX88" i="4"/>
  <c r="GZ88" i="4"/>
  <c r="GW125" i="4"/>
  <c r="GX125" i="4"/>
  <c r="GY125" i="4"/>
  <c r="HA125" i="4"/>
  <c r="GX33" i="4"/>
  <c r="GW33" i="4"/>
  <c r="GY33" i="4"/>
  <c r="HA33" i="4"/>
  <c r="GY129" i="4"/>
  <c r="GX129" i="4"/>
  <c r="GW129" i="4"/>
  <c r="HA129" i="4"/>
  <c r="GW108" i="4"/>
  <c r="GY108" i="4"/>
  <c r="GX108" i="4"/>
  <c r="GZ108" i="4"/>
  <c r="GW24" i="4"/>
  <c r="GX24" i="4"/>
  <c r="GY24" i="4"/>
  <c r="HA24" i="4"/>
  <c r="GX16" i="4"/>
  <c r="GW16" i="4"/>
  <c r="GY16" i="4"/>
  <c r="HA16" i="4"/>
  <c r="GY82" i="4"/>
  <c r="GX82" i="4"/>
  <c r="GW82" i="4"/>
  <c r="GW112" i="4"/>
  <c r="GY112" i="4"/>
  <c r="GX112" i="4"/>
  <c r="GZ112" i="4"/>
  <c r="GW11" i="4"/>
  <c r="GX11" i="4"/>
  <c r="GY11" i="4"/>
  <c r="HA11" i="4"/>
  <c r="GX43" i="4"/>
  <c r="GW43" i="4"/>
  <c r="GY43" i="4"/>
  <c r="GZ102" i="4"/>
  <c r="GZ47" i="4"/>
  <c r="GZ77" i="4"/>
  <c r="GZ21" i="4"/>
  <c r="GZ111" i="4"/>
  <c r="GZ19" i="4"/>
  <c r="GZ27" i="4"/>
  <c r="GZ118" i="4"/>
  <c r="GZ57" i="4"/>
  <c r="GZ90" i="4"/>
  <c r="GZ83" i="4"/>
  <c r="GZ70" i="4"/>
  <c r="GZ22" i="4"/>
  <c r="HA43" i="4"/>
  <c r="GY12" i="4"/>
  <c r="GX12" i="4"/>
  <c r="GW12" i="4"/>
  <c r="GZ12" i="4"/>
  <c r="HA12" i="4"/>
  <c r="GW117" i="4"/>
  <c r="GY117" i="4"/>
  <c r="GX117" i="4"/>
  <c r="GZ117" i="4"/>
  <c r="HA117" i="4"/>
  <c r="GW46" i="4"/>
  <c r="GX46" i="4"/>
  <c r="HA46" i="4"/>
  <c r="GX92" i="4"/>
  <c r="GW92" i="4"/>
  <c r="GY92" i="4"/>
  <c r="GZ92" i="4"/>
  <c r="HA92" i="4"/>
  <c r="GY109" i="4"/>
  <c r="GX109" i="4"/>
  <c r="HA109" i="4"/>
  <c r="GW14" i="4"/>
  <c r="GY14" i="4"/>
  <c r="GX14" i="4"/>
  <c r="GZ14" i="4"/>
  <c r="HA14" i="4"/>
  <c r="GW51" i="4"/>
  <c r="GX51" i="4"/>
  <c r="HA51" i="4"/>
  <c r="GX69" i="4"/>
  <c r="GW69" i="4"/>
  <c r="GY69" i="4"/>
  <c r="GZ69" i="4"/>
  <c r="HA69" i="4"/>
  <c r="GY10" i="4"/>
  <c r="GW10" i="4"/>
  <c r="GZ10" i="4"/>
  <c r="HA10" i="4"/>
  <c r="GW123" i="4"/>
  <c r="GY123" i="4"/>
  <c r="GX123" i="4"/>
  <c r="GZ123" i="4"/>
  <c r="HA123" i="4"/>
  <c r="GW73" i="4"/>
  <c r="GY73" i="4"/>
  <c r="HA73" i="4"/>
  <c r="GX127" i="4"/>
  <c r="GW127" i="4"/>
  <c r="GY127" i="4"/>
  <c r="GZ127" i="4"/>
  <c r="GY34" i="4"/>
  <c r="GW34" i="4"/>
  <c r="GZ34" i="4"/>
  <c r="HA34" i="4"/>
  <c r="GW75" i="4"/>
  <c r="GY75" i="4"/>
  <c r="GX75" i="4"/>
  <c r="GZ75" i="4"/>
  <c r="HA75" i="4"/>
  <c r="GW124" i="4"/>
  <c r="GX124" i="4"/>
  <c r="GY124" i="4"/>
  <c r="HA124" i="4"/>
  <c r="GW31" i="4"/>
  <c r="GZ31" i="4"/>
  <c r="HA31" i="4"/>
  <c r="GY8" i="4"/>
  <c r="GX8" i="4"/>
  <c r="GW8" i="4"/>
  <c r="GZ8" i="4"/>
  <c r="HA8" i="4"/>
  <c r="GW114" i="4"/>
  <c r="GY114" i="4"/>
  <c r="GX114" i="4"/>
  <c r="GZ114" i="4"/>
  <c r="HA114" i="4"/>
  <c r="GX99" i="4"/>
  <c r="GY99" i="4"/>
  <c r="HA99" i="4"/>
  <c r="GX62" i="4"/>
  <c r="GW62" i="4"/>
  <c r="GY62" i="4"/>
  <c r="GZ62" i="4"/>
  <c r="HA62" i="4"/>
  <c r="GX58" i="4"/>
  <c r="GY93" i="4"/>
  <c r="GX85" i="4"/>
  <c r="GZ85" i="4"/>
  <c r="HA52" i="4"/>
  <c r="GY41" i="4"/>
  <c r="GZ41" i="4"/>
  <c r="GZ116" i="4"/>
  <c r="GZ68" i="4"/>
  <c r="GY122" i="4"/>
  <c r="GX79" i="4"/>
  <c r="GZ79" i="4"/>
  <c r="HA104" i="4"/>
  <c r="HA103" i="4"/>
  <c r="HA55" i="4"/>
  <c r="GZ32" i="4"/>
  <c r="GY90" i="4"/>
  <c r="HA90" i="4"/>
  <c r="GZ65" i="4"/>
  <c r="GW120" i="4"/>
  <c r="GZ45" i="4"/>
  <c r="GW86" i="4"/>
  <c r="HA86" i="4"/>
  <c r="GX70" i="4"/>
  <c r="GZ37" i="4"/>
  <c r="GX119" i="4"/>
  <c r="GZ5" i="4"/>
  <c r="GY25" i="4"/>
  <c r="GZ25" i="4"/>
  <c r="GW48" i="4"/>
  <c r="GZ28" i="4"/>
  <c r="GY66" i="4"/>
  <c r="GZ7" i="4"/>
  <c r="HA7" i="4"/>
  <c r="GX9" i="4"/>
  <c r="GZ64" i="4"/>
  <c r="GY39" i="4"/>
  <c r="GZ107" i="4"/>
  <c r="GY42" i="4"/>
  <c r="GY17" i="4"/>
  <c r="GZ3" i="4"/>
  <c r="HA106" i="4"/>
  <c r="GY94" i="4"/>
  <c r="GX94" i="4"/>
  <c r="GW94" i="4"/>
  <c r="GZ94" i="4"/>
  <c r="HA94" i="4"/>
  <c r="GY47" i="4"/>
  <c r="GX47" i="4"/>
  <c r="HA47" i="4"/>
  <c r="GW29" i="4"/>
  <c r="GY29" i="4"/>
  <c r="HA29" i="4"/>
  <c r="GW76" i="4"/>
  <c r="GY76" i="4"/>
  <c r="GZ76" i="4"/>
  <c r="HA76" i="4"/>
  <c r="GX102" i="4"/>
  <c r="HA102" i="4"/>
  <c r="GW77" i="4"/>
  <c r="GY77" i="4"/>
  <c r="GX77" i="4"/>
  <c r="HA77" i="4"/>
  <c r="GW85" i="4"/>
  <c r="GY85" i="4"/>
  <c r="HA85" i="4"/>
  <c r="GW105" i="4"/>
  <c r="GX105" i="4"/>
  <c r="GZ105" i="4"/>
  <c r="HA105" i="4"/>
  <c r="GX98" i="4"/>
  <c r="GW98" i="4"/>
  <c r="GZ98" i="4"/>
  <c r="GY21" i="4"/>
  <c r="GX21" i="4"/>
  <c r="HA21" i="4"/>
  <c r="GW52" i="4"/>
  <c r="GY52" i="4"/>
  <c r="GW6" i="4"/>
  <c r="GZ6" i="4"/>
  <c r="HA6" i="4"/>
  <c r="GY58" i="4"/>
  <c r="GZ58" i="4"/>
  <c r="HA58" i="4"/>
  <c r="GY111" i="4"/>
  <c r="GX111" i="4"/>
  <c r="HA111" i="4"/>
  <c r="GX41" i="4"/>
  <c r="GW41" i="4"/>
  <c r="HA41" i="4"/>
  <c r="GW18" i="4"/>
  <c r="GX18" i="4"/>
  <c r="GY18" i="4"/>
  <c r="GZ18" i="4"/>
  <c r="HA18" i="4"/>
  <c r="GX93" i="4"/>
  <c r="GW93" i="4"/>
  <c r="GZ93" i="4"/>
  <c r="HA93" i="4"/>
  <c r="GW19" i="4"/>
  <c r="GY19" i="4"/>
  <c r="GX19" i="4"/>
  <c r="HA19" i="4"/>
  <c r="GX116" i="4"/>
  <c r="GW116" i="4"/>
  <c r="HA116" i="4"/>
  <c r="GW68" i="4"/>
  <c r="GX68" i="4"/>
  <c r="GY68" i="4"/>
  <c r="HA68" i="4"/>
  <c r="GX122" i="4"/>
  <c r="GW122" i="4"/>
  <c r="GZ122" i="4"/>
  <c r="HA122" i="4"/>
  <c r="GW27" i="4"/>
  <c r="GY27" i="4"/>
  <c r="GX27" i="4"/>
  <c r="HA27" i="4"/>
  <c r="GW79" i="4"/>
  <c r="GY79" i="4"/>
  <c r="HA79" i="4"/>
  <c r="GX20" i="4"/>
  <c r="GY20" i="4"/>
  <c r="GZ20" i="4"/>
  <c r="HA20" i="4"/>
  <c r="GY104" i="4"/>
  <c r="GX104" i="4"/>
  <c r="GW104" i="4"/>
  <c r="GZ104" i="4"/>
  <c r="GW118" i="4"/>
  <c r="GY118" i="4"/>
  <c r="GX118" i="4"/>
  <c r="HA118" i="4"/>
  <c r="GX103" i="4"/>
  <c r="GW103" i="4"/>
  <c r="GY103" i="4"/>
  <c r="GW101" i="4"/>
  <c r="GX101" i="4"/>
  <c r="GY101" i="4"/>
  <c r="GZ101" i="4"/>
  <c r="HA101" i="4"/>
  <c r="GY55" i="4"/>
  <c r="GX55" i="4"/>
  <c r="GW55" i="4"/>
  <c r="GZ55" i="4"/>
  <c r="GW57" i="4"/>
  <c r="GY57" i="4"/>
  <c r="GX57" i="4"/>
  <c r="HA57" i="4"/>
  <c r="GX32" i="4"/>
  <c r="GW32" i="4"/>
  <c r="GY32" i="4"/>
  <c r="HA32" i="4"/>
  <c r="GW126" i="4"/>
  <c r="GX126" i="4"/>
  <c r="GY126" i="4"/>
  <c r="GZ126" i="4"/>
  <c r="HA126" i="4"/>
  <c r="GY100" i="4"/>
  <c r="GX100" i="4"/>
  <c r="GW100" i="4"/>
  <c r="GZ100" i="4"/>
  <c r="HA100" i="4"/>
  <c r="GW90" i="4"/>
  <c r="GX90" i="4"/>
  <c r="GX65" i="4"/>
  <c r="GW65" i="4"/>
  <c r="GY65" i="4"/>
  <c r="HA65" i="4"/>
  <c r="GX120" i="4"/>
  <c r="GY120" i="4"/>
  <c r="GZ120" i="4"/>
  <c r="HA120" i="4"/>
  <c r="GY23" i="4"/>
  <c r="GX23" i="4"/>
  <c r="GW23" i="4"/>
  <c r="GZ23" i="4"/>
  <c r="HA23" i="4"/>
  <c r="GW83" i="4"/>
  <c r="GX83" i="4"/>
  <c r="HA83" i="4"/>
  <c r="GX45" i="4"/>
  <c r="GW45" i="4"/>
  <c r="GY45" i="4"/>
  <c r="HA45" i="4"/>
  <c r="GX86" i="4"/>
  <c r="GY86" i="4"/>
  <c r="GZ86" i="4"/>
  <c r="GY4" i="4"/>
  <c r="GX4" i="4"/>
  <c r="GW4" i="4"/>
  <c r="GZ4" i="4"/>
  <c r="HA4" i="4"/>
  <c r="GW70" i="4"/>
  <c r="GY70" i="4"/>
  <c r="HA70" i="4"/>
  <c r="GX37" i="4"/>
  <c r="GW37" i="4"/>
  <c r="GY37" i="4"/>
  <c r="HA37" i="4"/>
  <c r="GW119" i="4"/>
  <c r="GY119" i="4"/>
  <c r="GZ119" i="4"/>
  <c r="HA119" i="4"/>
  <c r="GY80" i="4"/>
  <c r="GX80" i="4"/>
  <c r="GW80" i="4"/>
  <c r="GZ80" i="4"/>
  <c r="HA80" i="4"/>
  <c r="GW60" i="4"/>
  <c r="GY60" i="4"/>
  <c r="HA60" i="4"/>
  <c r="GX5" i="4"/>
  <c r="GW5" i="4"/>
  <c r="GY5" i="4"/>
  <c r="HA5" i="4"/>
  <c r="GW25" i="4"/>
  <c r="GX25" i="4"/>
  <c r="HA25" i="4"/>
  <c r="GY130" i="4"/>
  <c r="GX130" i="4"/>
  <c r="GW130" i="4"/>
  <c r="GZ130" i="4"/>
  <c r="HA130" i="4"/>
  <c r="GY48" i="4"/>
  <c r="GX48" i="4"/>
  <c r="HA48" i="4"/>
  <c r="GX28" i="4"/>
  <c r="GW28" i="4"/>
  <c r="GY28" i="4"/>
  <c r="HA28" i="4"/>
  <c r="GW66" i="4"/>
  <c r="GX66" i="4"/>
  <c r="GZ66" i="4"/>
  <c r="HA66" i="4"/>
  <c r="GY113" i="4"/>
  <c r="GX113" i="4"/>
  <c r="GW113" i="4"/>
  <c r="GZ113" i="4"/>
  <c r="HA113" i="4"/>
  <c r="GY71" i="4"/>
  <c r="GX71" i="4"/>
  <c r="HA71" i="4"/>
  <c r="GX7" i="4"/>
  <c r="GW7" i="4"/>
  <c r="GY7" i="4"/>
  <c r="GW74" i="4"/>
  <c r="GX74" i="4"/>
  <c r="GY74" i="4"/>
  <c r="GZ74" i="4"/>
  <c r="HA74" i="4"/>
  <c r="GY9" i="4"/>
  <c r="GW9" i="4"/>
  <c r="GZ9" i="4"/>
  <c r="HA9" i="4"/>
  <c r="GW22" i="4"/>
  <c r="GY22" i="4"/>
  <c r="GX22" i="4"/>
  <c r="HA22" i="4"/>
  <c r="GX64" i="4"/>
  <c r="GY64" i="4"/>
  <c r="HA64" i="4"/>
  <c r="GW87" i="4"/>
  <c r="GX87" i="4"/>
  <c r="GY87" i="4"/>
  <c r="GZ87" i="4"/>
  <c r="HA87" i="4"/>
  <c r="GX39" i="4"/>
  <c r="GZ39" i="4"/>
  <c r="HA39" i="4"/>
  <c r="GW61" i="4"/>
  <c r="GY61" i="4"/>
  <c r="GX61" i="4"/>
  <c r="HA61" i="4"/>
  <c r="GX107" i="4"/>
  <c r="GW107" i="4"/>
  <c r="HA107" i="4"/>
  <c r="GW89" i="4"/>
  <c r="GX89" i="4"/>
  <c r="GY89" i="4"/>
  <c r="GZ89" i="4"/>
  <c r="HA89" i="4"/>
  <c r="GX42" i="4"/>
  <c r="GW42" i="4"/>
  <c r="GZ42" i="4"/>
  <c r="HA42" i="4"/>
  <c r="GW44" i="4"/>
  <c r="GY44" i="4"/>
  <c r="GX44" i="4"/>
  <c r="HA44" i="4"/>
  <c r="GX95" i="4"/>
  <c r="GW95" i="4"/>
  <c r="HA95" i="4"/>
  <c r="GW115" i="4"/>
  <c r="GX115" i="4"/>
  <c r="GY115" i="4"/>
  <c r="GZ115" i="4"/>
  <c r="GX17" i="4"/>
  <c r="GW17" i="4"/>
  <c r="GZ17" i="4"/>
  <c r="HA17" i="4"/>
  <c r="GW84" i="4"/>
  <c r="GY84" i="4"/>
  <c r="GX84" i="4"/>
  <c r="HA84" i="4"/>
  <c r="GW3" i="4"/>
  <c r="GY3" i="4"/>
  <c r="HA3" i="4"/>
  <c r="GW106" i="4"/>
  <c r="GX106" i="4"/>
  <c r="GY106" i="4"/>
  <c r="GY110" i="4"/>
  <c r="GX110" i="4"/>
  <c r="GW110" i="4"/>
  <c r="HA110" i="4"/>
  <c r="GW56" i="4"/>
  <c r="GY56" i="4"/>
  <c r="GX56" i="4"/>
  <c r="GW53" i="4"/>
  <c r="GY53" i="4"/>
  <c r="GW15" i="4"/>
  <c r="GX15" i="4"/>
  <c r="GY15" i="4"/>
  <c r="GY97" i="4"/>
  <c r="GX97" i="4"/>
  <c r="GW102" i="4"/>
  <c r="GY105" i="4"/>
  <c r="GY98" i="4"/>
  <c r="GW21" i="4"/>
  <c r="GX52" i="4"/>
  <c r="GZ52" i="4"/>
  <c r="GY6" i="4"/>
  <c r="GX6" i="4"/>
  <c r="GW58" i="4"/>
  <c r="GW111" i="4"/>
  <c r="GX76" i="4"/>
  <c r="GY102" i="4"/>
  <c r="GW20" i="4"/>
  <c r="GW47" i="4"/>
  <c r="GZ29" i="4"/>
  <c r="GX29" i="4"/>
  <c r="AI356" i="21" l="1"/>
  <c r="T357" i="21"/>
  <c r="U357" i="21" s="1"/>
  <c r="AH190" i="21"/>
  <c r="AI190" i="21" s="1"/>
  <c r="AW134" i="21"/>
  <c r="W135" i="21"/>
  <c r="AR102" i="21"/>
  <c r="AQ102" i="21"/>
  <c r="T102" i="21"/>
  <c r="AI101" i="21"/>
  <c r="BI101" i="21" s="1"/>
  <c r="BH101" i="21"/>
  <c r="R413" i="21"/>
  <c r="S191" i="21"/>
  <c r="Q191" i="21"/>
  <c r="R191" i="21"/>
  <c r="AH412" i="21"/>
  <c r="AI412" i="21" s="1"/>
  <c r="Q413" i="21"/>
  <c r="S413" i="21"/>
  <c r="W436" i="21"/>
  <c r="W381" i="21"/>
  <c r="S303" i="21"/>
  <c r="Q303" i="21"/>
  <c r="AH302" i="21"/>
  <c r="AI302" i="21" s="1"/>
  <c r="W326" i="21"/>
  <c r="R303" i="21"/>
  <c r="Q247" i="21"/>
  <c r="S247" i="21"/>
  <c r="W271" i="21"/>
  <c r="AH246" i="21"/>
  <c r="AI246" i="21" s="1"/>
  <c r="R247" i="21"/>
  <c r="HB58" i="4"/>
  <c r="HB85" i="4"/>
  <c r="HB73" i="4"/>
  <c r="HB22" i="4"/>
  <c r="HB66" i="4"/>
  <c r="HB23" i="4"/>
  <c r="HB55" i="4"/>
  <c r="HB104" i="4"/>
  <c r="HB122" i="4"/>
  <c r="HB124" i="4"/>
  <c r="HB34" i="4"/>
  <c r="HB10" i="4"/>
  <c r="HB11" i="4"/>
  <c r="HB36" i="4"/>
  <c r="HB39" i="4"/>
  <c r="HB21" i="4"/>
  <c r="HB111" i="4"/>
  <c r="HB20" i="4"/>
  <c r="HB64" i="4"/>
  <c r="HB7" i="4"/>
  <c r="HB43" i="4"/>
  <c r="HB59" i="4"/>
  <c r="HB3" i="4"/>
  <c r="HB60" i="4"/>
  <c r="HB126" i="4"/>
  <c r="HB118" i="4"/>
  <c r="HB14" i="4"/>
  <c r="HB117" i="4"/>
  <c r="HB50" i="4"/>
  <c r="HB35" i="4"/>
  <c r="HB87" i="4"/>
  <c r="HB65" i="4"/>
  <c r="HB12" i="4"/>
  <c r="HB102" i="4"/>
  <c r="HB84" i="4"/>
  <c r="HB115" i="4"/>
  <c r="HB89" i="4"/>
  <c r="HB113" i="4"/>
  <c r="HB130" i="4"/>
  <c r="HB5" i="4"/>
  <c r="HB37" i="4"/>
  <c r="HB76" i="4"/>
  <c r="HB48" i="4"/>
  <c r="HB86" i="4"/>
  <c r="HB16" i="4"/>
  <c r="HB33" i="4"/>
  <c r="HB13" i="4"/>
  <c r="HB97" i="4"/>
  <c r="HB44" i="4"/>
  <c r="HB51" i="4"/>
  <c r="HB96" i="4"/>
  <c r="HB99" i="4"/>
  <c r="HB106" i="4"/>
  <c r="HB28" i="4"/>
  <c r="HB52" i="4"/>
  <c r="HB94" i="4"/>
  <c r="HB62" i="4"/>
  <c r="HB108" i="4"/>
  <c r="HB67" i="4"/>
  <c r="HB71" i="4"/>
  <c r="HB98" i="4"/>
  <c r="HB53" i="4"/>
  <c r="HB80" i="4"/>
  <c r="HB79" i="4"/>
  <c r="HB30" i="4"/>
  <c r="HB72" i="4"/>
  <c r="HB9" i="4"/>
  <c r="HB56" i="4"/>
  <c r="HB95" i="4"/>
  <c r="HB42" i="4"/>
  <c r="HB107" i="4"/>
  <c r="HB90" i="4"/>
  <c r="HB19" i="4"/>
  <c r="HB77" i="4"/>
  <c r="HB120" i="4"/>
  <c r="HB114" i="4"/>
  <c r="HB31" i="4"/>
  <c r="HB127" i="4"/>
  <c r="HB112" i="4"/>
  <c r="HB91" i="4"/>
  <c r="HB128" i="4"/>
  <c r="HB63" i="4"/>
  <c r="HB78" i="4"/>
  <c r="HB45" i="4"/>
  <c r="HB103" i="4"/>
  <c r="HB6" i="4"/>
  <c r="HB46" i="4"/>
  <c r="HB49" i="4"/>
  <c r="HB47" i="4"/>
  <c r="HB17" i="4"/>
  <c r="HB83" i="4"/>
  <c r="HB27" i="4"/>
  <c r="HB68" i="4"/>
  <c r="HB18" i="4"/>
  <c r="HB105" i="4"/>
  <c r="HB29" i="4"/>
  <c r="HB75" i="4"/>
  <c r="HB123" i="4"/>
  <c r="HB69" i="4"/>
  <c r="HB92" i="4"/>
  <c r="HB82" i="4"/>
  <c r="HB129" i="4"/>
  <c r="HB121" i="4"/>
  <c r="HB81" i="4"/>
  <c r="HB61" i="4"/>
  <c r="HB4" i="4"/>
  <c r="HB70" i="4"/>
  <c r="HB57" i="4"/>
  <c r="HB54" i="4"/>
  <c r="HB109" i="4"/>
  <c r="HB88" i="4"/>
  <c r="HB74" i="4"/>
  <c r="HB32" i="4"/>
  <c r="HB110" i="4"/>
  <c r="HB15" i="4"/>
  <c r="HB25" i="4"/>
  <c r="HB119" i="4"/>
  <c r="HB100" i="4"/>
  <c r="HB101" i="4"/>
  <c r="HB116" i="4"/>
  <c r="HB93" i="4"/>
  <c r="HB41" i="4"/>
  <c r="HB8" i="4"/>
  <c r="HB24" i="4"/>
  <c r="HB125" i="4"/>
  <c r="HB40" i="4"/>
  <c r="HB38" i="4"/>
  <c r="X357" i="21" l="1"/>
  <c r="Y357" i="21" s="1"/>
  <c r="S358" i="21"/>
  <c r="Q358" i="21"/>
  <c r="AH357" i="21"/>
  <c r="R358" i="21"/>
  <c r="T413" i="21"/>
  <c r="U413" i="21" s="1"/>
  <c r="Y190" i="21"/>
  <c r="U102" i="21"/>
  <c r="AT102" i="21"/>
  <c r="AW135" i="21"/>
  <c r="W136" i="21"/>
  <c r="T191" i="21"/>
  <c r="U191" i="21" s="1"/>
  <c r="S414" i="21"/>
  <c r="Q414" i="21"/>
  <c r="R414" i="21"/>
  <c r="AH413" i="21"/>
  <c r="AI413" i="21" s="1"/>
  <c r="W437" i="21"/>
  <c r="W382" i="21"/>
  <c r="W327" i="21"/>
  <c r="T303" i="21"/>
  <c r="U303" i="21" s="1"/>
  <c r="W272" i="21"/>
  <c r="T247" i="21"/>
  <c r="U247" i="21" s="1"/>
  <c r="X247" i="21" s="1"/>
  <c r="Y247" i="21" s="1"/>
  <c r="DS94" i="4"/>
  <c r="DS47" i="4"/>
  <c r="DS29" i="4"/>
  <c r="DS76" i="4"/>
  <c r="DS102" i="4"/>
  <c r="DS77" i="4"/>
  <c r="DS85" i="4"/>
  <c r="DS105" i="4"/>
  <c r="DS98" i="4"/>
  <c r="DS21" i="4"/>
  <c r="DS52" i="4"/>
  <c r="DS6" i="4"/>
  <c r="DS58" i="4"/>
  <c r="DS111" i="4"/>
  <c r="DS41" i="4"/>
  <c r="DS18" i="4"/>
  <c r="DS93" i="4"/>
  <c r="DS19" i="4"/>
  <c r="DS116" i="4"/>
  <c r="DS68" i="4"/>
  <c r="DS122" i="4"/>
  <c r="DS27" i="4"/>
  <c r="DS79" i="4"/>
  <c r="DS20" i="4"/>
  <c r="DS104" i="4"/>
  <c r="DS118" i="4"/>
  <c r="DS103" i="4"/>
  <c r="DS101" i="4"/>
  <c r="DS55" i="4"/>
  <c r="DS57" i="4"/>
  <c r="DS32" i="4"/>
  <c r="DS126" i="4"/>
  <c r="DS100" i="4"/>
  <c r="DS90" i="4"/>
  <c r="DS65" i="4"/>
  <c r="DS120" i="4"/>
  <c r="DS23" i="4"/>
  <c r="DS83" i="4"/>
  <c r="DS45" i="4"/>
  <c r="DS86" i="4"/>
  <c r="DS4" i="4"/>
  <c r="DS70" i="4"/>
  <c r="DS37" i="4"/>
  <c r="DS119" i="4"/>
  <c r="DS80" i="4"/>
  <c r="DS60" i="4"/>
  <c r="DS5" i="4"/>
  <c r="DS25" i="4"/>
  <c r="DS130" i="4"/>
  <c r="DS48" i="4"/>
  <c r="DS28" i="4"/>
  <c r="DS66" i="4"/>
  <c r="DS113" i="4"/>
  <c r="DS71" i="4"/>
  <c r="DS7" i="4"/>
  <c r="DS74" i="4"/>
  <c r="DS9" i="4"/>
  <c r="DS22" i="4"/>
  <c r="DS64" i="4"/>
  <c r="DS87" i="4"/>
  <c r="DS39" i="4"/>
  <c r="DS61" i="4"/>
  <c r="DS107" i="4"/>
  <c r="DS89" i="4"/>
  <c r="DS42" i="4"/>
  <c r="DS44" i="4"/>
  <c r="DS95" i="4"/>
  <c r="DS115" i="4"/>
  <c r="DS17" i="4"/>
  <c r="DS84" i="4"/>
  <c r="DS3" i="4"/>
  <c r="DS106" i="4"/>
  <c r="DS110" i="4"/>
  <c r="DS56" i="4"/>
  <c r="DS53" i="4"/>
  <c r="DS15" i="4"/>
  <c r="DS97" i="4"/>
  <c r="DS38" i="4"/>
  <c r="DS63" i="4"/>
  <c r="DS36" i="4"/>
  <c r="DS35" i="4"/>
  <c r="DS72" i="4"/>
  <c r="DS128" i="4"/>
  <c r="DS40" i="4"/>
  <c r="DS50" i="4"/>
  <c r="DS13" i="4"/>
  <c r="DS81" i="4"/>
  <c r="DS49" i="4"/>
  <c r="DS78" i="4"/>
  <c r="DS67" i="4"/>
  <c r="DS54" i="4"/>
  <c r="DS59" i="4"/>
  <c r="DS30" i="4"/>
  <c r="DS121" i="4"/>
  <c r="DS96" i="4"/>
  <c r="DS91" i="4"/>
  <c r="DS88" i="4"/>
  <c r="DS125" i="4"/>
  <c r="DS33" i="4"/>
  <c r="DS129" i="4"/>
  <c r="DS108" i="4"/>
  <c r="DS24" i="4"/>
  <c r="DS16" i="4"/>
  <c r="DS82" i="4"/>
  <c r="DS112" i="4"/>
  <c r="DS11" i="4"/>
  <c r="DS43" i="4"/>
  <c r="DS12" i="4"/>
  <c r="DS117" i="4"/>
  <c r="DS46" i="4"/>
  <c r="DS92" i="4"/>
  <c r="DS109" i="4"/>
  <c r="DS14" i="4"/>
  <c r="DS51" i="4"/>
  <c r="DS69" i="4"/>
  <c r="DS10" i="4"/>
  <c r="DS123" i="4"/>
  <c r="DS73" i="4"/>
  <c r="DS127" i="4"/>
  <c r="DS34" i="4"/>
  <c r="DS75" i="4"/>
  <c r="DS124" i="4"/>
  <c r="DS31" i="4"/>
  <c r="DS8" i="4"/>
  <c r="DS114" i="4"/>
  <c r="DS99" i="4"/>
  <c r="DS62" i="4"/>
  <c r="GS76" i="4"/>
  <c r="DR26" i="4"/>
  <c r="DS26" i="4"/>
  <c r="DT26" i="4"/>
  <c r="DU26" i="4"/>
  <c r="DV26" i="4"/>
  <c r="DW26" i="4"/>
  <c r="DX26" i="4"/>
  <c r="DY26" i="4"/>
  <c r="DZ26" i="4"/>
  <c r="EA26" i="4"/>
  <c r="EB26" i="4"/>
  <c r="EC26" i="4"/>
  <c r="ED26" i="4"/>
  <c r="EE26" i="4"/>
  <c r="EF26" i="4"/>
  <c r="EG26" i="4"/>
  <c r="EH26" i="4"/>
  <c r="EI26" i="4"/>
  <c r="EJ26" i="4"/>
  <c r="EK26" i="4"/>
  <c r="EL26" i="4"/>
  <c r="EM26" i="4"/>
  <c r="EN26" i="4"/>
  <c r="EO26" i="4"/>
  <c r="EP26" i="4"/>
  <c r="EQ26" i="4"/>
  <c r="ER26" i="4"/>
  <c r="ES26" i="4"/>
  <c r="ET26" i="4"/>
  <c r="EU26" i="4"/>
  <c r="EV26" i="4"/>
  <c r="EW26" i="4"/>
  <c r="EX26" i="4"/>
  <c r="EY26" i="4"/>
  <c r="EZ26" i="4"/>
  <c r="FA26" i="4"/>
  <c r="FB26" i="4"/>
  <c r="FC26" i="4"/>
  <c r="FD26" i="4"/>
  <c r="FE26" i="4"/>
  <c r="FF26" i="4"/>
  <c r="FG26" i="4"/>
  <c r="FH26" i="4"/>
  <c r="FI26" i="4"/>
  <c r="FJ26" i="4"/>
  <c r="FK26" i="4"/>
  <c r="FL26" i="4"/>
  <c r="FM26" i="4"/>
  <c r="FN26" i="4"/>
  <c r="FO26" i="4"/>
  <c r="FP26" i="4"/>
  <c r="FQ26" i="4"/>
  <c r="FR26" i="4"/>
  <c r="FS26" i="4"/>
  <c r="FT26" i="4"/>
  <c r="FU26" i="4"/>
  <c r="FV26" i="4"/>
  <c r="FW26" i="4"/>
  <c r="FX26" i="4"/>
  <c r="FY26" i="4"/>
  <c r="FZ26" i="4"/>
  <c r="GA26" i="4"/>
  <c r="GB26" i="4"/>
  <c r="GC26" i="4"/>
  <c r="GD26" i="4"/>
  <c r="GE26" i="4"/>
  <c r="GF26" i="4"/>
  <c r="GG26" i="4"/>
  <c r="GH26" i="4"/>
  <c r="GI26" i="4"/>
  <c r="GJ26" i="4"/>
  <c r="GK26" i="4"/>
  <c r="GL26" i="4"/>
  <c r="GM26" i="4"/>
  <c r="GN26" i="4"/>
  <c r="GO26" i="4"/>
  <c r="GP26" i="4"/>
  <c r="GQ26" i="4"/>
  <c r="GR26" i="4"/>
  <c r="GS26" i="4"/>
  <c r="GT26" i="4"/>
  <c r="GU26" i="4"/>
  <c r="GX26" i="4"/>
  <c r="GY26" i="4"/>
  <c r="GZ26" i="4"/>
  <c r="HA26" i="4"/>
  <c r="KS26" i="4"/>
  <c r="KT26" i="4"/>
  <c r="KU26" i="4"/>
  <c r="KV26" i="4"/>
  <c r="KW26" i="4"/>
  <c r="KX26" i="4"/>
  <c r="KY26" i="4"/>
  <c r="KZ26" i="4"/>
  <c r="LA26" i="4"/>
  <c r="LB26" i="4"/>
  <c r="LC26" i="4"/>
  <c r="LD26" i="4"/>
  <c r="LE26" i="4"/>
  <c r="LF26" i="4"/>
  <c r="LG26" i="4"/>
  <c r="LH26" i="4"/>
  <c r="LI26" i="4"/>
  <c r="LJ26" i="4"/>
  <c r="LK26" i="4"/>
  <c r="LL26" i="4"/>
  <c r="LM26" i="4"/>
  <c r="LN26" i="4"/>
  <c r="LO26" i="4"/>
  <c r="LP26" i="4"/>
  <c r="LQ26" i="4"/>
  <c r="LR26" i="4"/>
  <c r="LS26" i="4"/>
  <c r="LT26" i="4"/>
  <c r="LU26" i="4"/>
  <c r="LV26" i="4"/>
  <c r="LW26" i="4"/>
  <c r="LX26" i="4"/>
  <c r="LY26" i="4"/>
  <c r="LZ26" i="4"/>
  <c r="MA26" i="4"/>
  <c r="MB26" i="4"/>
  <c r="MC26" i="4"/>
  <c r="MD26" i="4"/>
  <c r="ME26" i="4"/>
  <c r="MF26" i="4"/>
  <c r="MG26" i="4"/>
  <c r="MH26" i="4"/>
  <c r="MI26" i="4"/>
  <c r="MJ26" i="4"/>
  <c r="MK26" i="4"/>
  <c r="ML26" i="4"/>
  <c r="MM26" i="4"/>
  <c r="MN26" i="4"/>
  <c r="MO26" i="4"/>
  <c r="MP26" i="4"/>
  <c r="MQ26" i="4"/>
  <c r="MR26" i="4"/>
  <c r="MS26" i="4"/>
  <c r="MT26" i="4"/>
  <c r="MU26" i="4"/>
  <c r="MV26" i="4"/>
  <c r="MW26" i="4"/>
  <c r="MX26" i="4"/>
  <c r="MY26" i="4"/>
  <c r="MZ26" i="4"/>
  <c r="NA26" i="4"/>
  <c r="NB26" i="4"/>
  <c r="NC26" i="4"/>
  <c r="ND26" i="4"/>
  <c r="NE26" i="4"/>
  <c r="NF26" i="4"/>
  <c r="NG26" i="4"/>
  <c r="NH26" i="4"/>
  <c r="NI26" i="4"/>
  <c r="NJ26" i="4"/>
  <c r="NK26" i="4"/>
  <c r="NL26" i="4"/>
  <c r="NM26" i="4"/>
  <c r="NN26" i="4"/>
  <c r="NO26" i="4"/>
  <c r="NP26" i="4"/>
  <c r="NQ26" i="4"/>
  <c r="NR26" i="4"/>
  <c r="NS26" i="4"/>
  <c r="NT26" i="4"/>
  <c r="NU26" i="4"/>
  <c r="NV26" i="4"/>
  <c r="OG26" i="4"/>
  <c r="OH26" i="4"/>
  <c r="OI26" i="4"/>
  <c r="OJ26" i="4"/>
  <c r="OK26" i="4"/>
  <c r="OL26" i="4"/>
  <c r="OM26" i="4"/>
  <c r="ON26" i="4"/>
  <c r="OO26" i="4"/>
  <c r="OP26" i="4"/>
  <c r="OQ26" i="4"/>
  <c r="OR26" i="4"/>
  <c r="OS26" i="4"/>
  <c r="OT26" i="4"/>
  <c r="OU26" i="4"/>
  <c r="OV26" i="4"/>
  <c r="OW26" i="4"/>
  <c r="OX26" i="4"/>
  <c r="OY26" i="4"/>
  <c r="OZ26" i="4"/>
  <c r="PA26" i="4"/>
  <c r="PB26" i="4"/>
  <c r="PC26" i="4"/>
  <c r="PD26" i="4"/>
  <c r="PE26" i="4"/>
  <c r="PF26" i="4"/>
  <c r="PG26" i="4"/>
  <c r="PH26" i="4"/>
  <c r="PI26" i="4"/>
  <c r="PJ26" i="4"/>
  <c r="PK26" i="4"/>
  <c r="PL26" i="4"/>
  <c r="PM26" i="4"/>
  <c r="PN26" i="4"/>
  <c r="PO26" i="4"/>
  <c r="PP26" i="4"/>
  <c r="PQ26" i="4"/>
  <c r="PR26" i="4"/>
  <c r="PS26" i="4"/>
  <c r="PT26" i="4"/>
  <c r="PU26" i="4"/>
  <c r="PV26" i="4"/>
  <c r="PW26" i="4"/>
  <c r="PX26" i="4"/>
  <c r="PY26" i="4"/>
  <c r="PZ26" i="4"/>
  <c r="QA26" i="4"/>
  <c r="QB26" i="4"/>
  <c r="QC26" i="4"/>
  <c r="QD26" i="4"/>
  <c r="QE26" i="4"/>
  <c r="QF26" i="4"/>
  <c r="QG26" i="4"/>
  <c r="QH26" i="4"/>
  <c r="QI26" i="4"/>
  <c r="QJ26" i="4"/>
  <c r="QK26" i="4"/>
  <c r="QL26" i="4"/>
  <c r="QM26" i="4"/>
  <c r="QN26" i="4"/>
  <c r="QO26" i="4"/>
  <c r="QP26" i="4"/>
  <c r="QQ26" i="4"/>
  <c r="QR26" i="4"/>
  <c r="QS26" i="4"/>
  <c r="QT26" i="4"/>
  <c r="QU26" i="4"/>
  <c r="QV26" i="4"/>
  <c r="QW26" i="4"/>
  <c r="QX26" i="4"/>
  <c r="QY26" i="4"/>
  <c r="QZ26" i="4"/>
  <c r="RA26" i="4"/>
  <c r="RB26" i="4"/>
  <c r="RC26" i="4"/>
  <c r="RD26" i="4"/>
  <c r="RE26" i="4"/>
  <c r="RF26" i="4"/>
  <c r="RG26" i="4"/>
  <c r="RH26" i="4"/>
  <c r="RI26" i="4"/>
  <c r="RJ26" i="4"/>
  <c r="RT26" i="4"/>
  <c r="RU26" i="4"/>
  <c r="RV26" i="4"/>
  <c r="RW26" i="4"/>
  <c r="RX26" i="4"/>
  <c r="RY26" i="4"/>
  <c r="RZ26" i="4"/>
  <c r="SA26" i="4"/>
  <c r="SB26" i="4"/>
  <c r="SC26" i="4"/>
  <c r="SD26" i="4"/>
  <c r="SE26" i="4"/>
  <c r="SF26" i="4"/>
  <c r="SG26" i="4"/>
  <c r="SH26" i="4"/>
  <c r="SI26" i="4"/>
  <c r="SJ26" i="4"/>
  <c r="SK26" i="4"/>
  <c r="SL26" i="4"/>
  <c r="SM26" i="4"/>
  <c r="SN26" i="4"/>
  <c r="SO26" i="4"/>
  <c r="SP26" i="4"/>
  <c r="SQ26" i="4"/>
  <c r="SR26" i="4"/>
  <c r="SS26" i="4"/>
  <c r="ST26" i="4"/>
  <c r="SU26" i="4"/>
  <c r="SV26" i="4"/>
  <c r="SW26" i="4"/>
  <c r="SX26" i="4"/>
  <c r="SY26" i="4"/>
  <c r="SZ26" i="4"/>
  <c r="TA26" i="4"/>
  <c r="TB26" i="4"/>
  <c r="TC26" i="4"/>
  <c r="TD26" i="4"/>
  <c r="TE26" i="4"/>
  <c r="TF26" i="4"/>
  <c r="TG26" i="4"/>
  <c r="TH26" i="4"/>
  <c r="TI26" i="4"/>
  <c r="TJ26" i="4"/>
  <c r="TK26" i="4"/>
  <c r="TL26" i="4"/>
  <c r="TM26" i="4"/>
  <c r="TN26" i="4"/>
  <c r="TO26" i="4"/>
  <c r="TP26" i="4"/>
  <c r="TQ26" i="4"/>
  <c r="TR26" i="4"/>
  <c r="TS26" i="4"/>
  <c r="TT26" i="4"/>
  <c r="TU26" i="4"/>
  <c r="TV26" i="4"/>
  <c r="TW26" i="4"/>
  <c r="TX26" i="4"/>
  <c r="TY26" i="4"/>
  <c r="TZ26" i="4"/>
  <c r="UA26" i="4"/>
  <c r="UB26" i="4"/>
  <c r="UC26" i="4"/>
  <c r="UD26" i="4"/>
  <c r="UE26" i="4"/>
  <c r="UF26" i="4"/>
  <c r="UG26" i="4"/>
  <c r="UH26" i="4"/>
  <c r="UI26" i="4"/>
  <c r="UJ26" i="4"/>
  <c r="UK26" i="4"/>
  <c r="UL26" i="4"/>
  <c r="UM26" i="4"/>
  <c r="UN26" i="4"/>
  <c r="UO26" i="4"/>
  <c r="UP26" i="4"/>
  <c r="UQ26" i="4"/>
  <c r="UR26" i="4"/>
  <c r="US26" i="4"/>
  <c r="UT26" i="4"/>
  <c r="UU26" i="4"/>
  <c r="UV26" i="4"/>
  <c r="UW26" i="4"/>
  <c r="VG26" i="4"/>
  <c r="VH26" i="4"/>
  <c r="VI26" i="4"/>
  <c r="VJ26" i="4"/>
  <c r="VK26" i="4"/>
  <c r="VL26" i="4"/>
  <c r="VM26" i="4"/>
  <c r="VN26" i="4"/>
  <c r="VO26" i="4"/>
  <c r="VP26" i="4"/>
  <c r="VQ26" i="4"/>
  <c r="VR26" i="4"/>
  <c r="VS26" i="4"/>
  <c r="VT26" i="4"/>
  <c r="VU26" i="4"/>
  <c r="VV26" i="4"/>
  <c r="VW26" i="4"/>
  <c r="VX26" i="4"/>
  <c r="VY26" i="4"/>
  <c r="VZ26" i="4"/>
  <c r="WA26" i="4"/>
  <c r="WB26" i="4"/>
  <c r="WC26" i="4"/>
  <c r="WD26" i="4"/>
  <c r="WE26" i="4"/>
  <c r="WF26" i="4"/>
  <c r="WG26" i="4"/>
  <c r="WH26" i="4"/>
  <c r="WI26" i="4"/>
  <c r="WJ26" i="4"/>
  <c r="WK26" i="4"/>
  <c r="WL26" i="4"/>
  <c r="WM26" i="4"/>
  <c r="WN26" i="4"/>
  <c r="WO26" i="4"/>
  <c r="WP26" i="4"/>
  <c r="WQ26" i="4"/>
  <c r="WR26" i="4"/>
  <c r="WS26" i="4"/>
  <c r="WT26" i="4"/>
  <c r="WU26" i="4"/>
  <c r="WV26" i="4"/>
  <c r="WW26" i="4"/>
  <c r="WX26" i="4"/>
  <c r="WY26" i="4"/>
  <c r="WZ26" i="4"/>
  <c r="XA26" i="4"/>
  <c r="XB26" i="4"/>
  <c r="XC26" i="4"/>
  <c r="XD26" i="4"/>
  <c r="XE26" i="4"/>
  <c r="XF26" i="4"/>
  <c r="XG26" i="4"/>
  <c r="XH26" i="4"/>
  <c r="XI26" i="4"/>
  <c r="XJ26" i="4"/>
  <c r="XK26" i="4"/>
  <c r="XL26" i="4"/>
  <c r="XM26" i="4"/>
  <c r="XN26" i="4"/>
  <c r="XO26" i="4"/>
  <c r="XP26" i="4"/>
  <c r="XQ26" i="4"/>
  <c r="XR26" i="4"/>
  <c r="XS26" i="4"/>
  <c r="XT26" i="4"/>
  <c r="XU26" i="4"/>
  <c r="XV26" i="4"/>
  <c r="XW26" i="4"/>
  <c r="XX26" i="4"/>
  <c r="XY26" i="4"/>
  <c r="XZ26" i="4"/>
  <c r="YA26" i="4"/>
  <c r="YB26" i="4"/>
  <c r="YC26" i="4"/>
  <c r="YD26" i="4"/>
  <c r="YE26" i="4"/>
  <c r="YF26" i="4"/>
  <c r="YG26" i="4"/>
  <c r="YH26" i="4"/>
  <c r="YI26" i="4"/>
  <c r="YJ26" i="4"/>
  <c r="YT26" i="4"/>
  <c r="YU26" i="4"/>
  <c r="YV26" i="4"/>
  <c r="YW26" i="4"/>
  <c r="YX26" i="4"/>
  <c r="YY26" i="4"/>
  <c r="YZ26" i="4"/>
  <c r="ZA26" i="4"/>
  <c r="ZB26" i="4"/>
  <c r="ZC26" i="4"/>
  <c r="ZD26" i="4"/>
  <c r="ZE26" i="4"/>
  <c r="ZF26" i="4"/>
  <c r="ZG26" i="4"/>
  <c r="ZH26" i="4"/>
  <c r="ZI26" i="4"/>
  <c r="ZJ26" i="4"/>
  <c r="ZK26" i="4"/>
  <c r="ZL26" i="4"/>
  <c r="ZM26" i="4"/>
  <c r="ZN26" i="4"/>
  <c r="ZO26" i="4"/>
  <c r="ZP26" i="4"/>
  <c r="ZQ26" i="4"/>
  <c r="ZR26" i="4"/>
  <c r="ZS26" i="4"/>
  <c r="ZT26" i="4"/>
  <c r="ZU26" i="4"/>
  <c r="ZV26" i="4"/>
  <c r="ZW26" i="4"/>
  <c r="ZX26" i="4"/>
  <c r="ZY26" i="4"/>
  <c r="ZZ26" i="4"/>
  <c r="AAA26" i="4"/>
  <c r="AAB26" i="4"/>
  <c r="AAC26" i="4"/>
  <c r="AAD26" i="4"/>
  <c r="AAE26" i="4"/>
  <c r="AAF26" i="4"/>
  <c r="AAG26" i="4"/>
  <c r="AAH26" i="4"/>
  <c r="AAI26" i="4"/>
  <c r="AAJ26" i="4"/>
  <c r="AAK26" i="4"/>
  <c r="AAL26" i="4"/>
  <c r="AAM26" i="4"/>
  <c r="AAN26" i="4"/>
  <c r="AAO26" i="4"/>
  <c r="AAP26" i="4"/>
  <c r="AAQ26" i="4"/>
  <c r="AAR26" i="4"/>
  <c r="AAS26" i="4"/>
  <c r="AAT26" i="4"/>
  <c r="AAU26" i="4"/>
  <c r="AAV26" i="4"/>
  <c r="AAW26" i="4"/>
  <c r="AAX26" i="4"/>
  <c r="AAY26" i="4"/>
  <c r="AAZ26" i="4"/>
  <c r="ABA26" i="4"/>
  <c r="ABB26" i="4"/>
  <c r="ABC26" i="4"/>
  <c r="ABD26" i="4"/>
  <c r="ABE26" i="4"/>
  <c r="ABF26" i="4"/>
  <c r="ABG26" i="4"/>
  <c r="ABH26" i="4"/>
  <c r="ABI26" i="4"/>
  <c r="ABJ26" i="4"/>
  <c r="ABK26" i="4"/>
  <c r="ABL26" i="4"/>
  <c r="ABM26" i="4"/>
  <c r="ABN26" i="4"/>
  <c r="ABO26" i="4"/>
  <c r="ABP26" i="4"/>
  <c r="ABQ26" i="4"/>
  <c r="ABR26" i="4"/>
  <c r="ABS26" i="4"/>
  <c r="ABT26" i="4"/>
  <c r="ABU26" i="4"/>
  <c r="ABV26" i="4"/>
  <c r="ABW26" i="4"/>
  <c r="ACG26" i="4"/>
  <c r="ACH26" i="4"/>
  <c r="ACI26" i="4"/>
  <c r="ACJ26" i="4"/>
  <c r="ACK26" i="4"/>
  <c r="ACL26" i="4"/>
  <c r="ACM26" i="4"/>
  <c r="ACN26" i="4"/>
  <c r="ACO26" i="4"/>
  <c r="ACP26" i="4"/>
  <c r="ACQ26" i="4"/>
  <c r="ACR26" i="4"/>
  <c r="ACS26" i="4"/>
  <c r="ACT26" i="4"/>
  <c r="ACU26" i="4"/>
  <c r="ACV26" i="4"/>
  <c r="ACW26" i="4"/>
  <c r="ACX26" i="4"/>
  <c r="ACY26" i="4"/>
  <c r="ACZ26" i="4"/>
  <c r="ADA26" i="4"/>
  <c r="ADB26" i="4"/>
  <c r="ADC26" i="4"/>
  <c r="ADD26" i="4"/>
  <c r="ADE26" i="4"/>
  <c r="ADF26" i="4"/>
  <c r="ADG26" i="4"/>
  <c r="ADH26" i="4"/>
  <c r="ADI26" i="4"/>
  <c r="ADJ26" i="4"/>
  <c r="ADK26" i="4"/>
  <c r="ADL26" i="4"/>
  <c r="ADM26" i="4"/>
  <c r="ADN26" i="4"/>
  <c r="ADO26" i="4"/>
  <c r="ADP26" i="4"/>
  <c r="ADQ26" i="4"/>
  <c r="ADR26" i="4"/>
  <c r="ADS26" i="4"/>
  <c r="ADT26" i="4"/>
  <c r="ADU26" i="4"/>
  <c r="ADV26" i="4"/>
  <c r="ADW26" i="4"/>
  <c r="ADX26" i="4"/>
  <c r="ADY26" i="4"/>
  <c r="ADZ26" i="4"/>
  <c r="AEA26" i="4"/>
  <c r="AEB26" i="4"/>
  <c r="AEC26" i="4"/>
  <c r="AED26" i="4"/>
  <c r="AEE26" i="4"/>
  <c r="AEF26" i="4"/>
  <c r="AEG26" i="4"/>
  <c r="AEH26" i="4"/>
  <c r="AEI26" i="4"/>
  <c r="AEJ26" i="4"/>
  <c r="AEK26" i="4"/>
  <c r="AEL26" i="4"/>
  <c r="AEM26" i="4"/>
  <c r="AEN26" i="4"/>
  <c r="AEO26" i="4"/>
  <c r="AEP26" i="4"/>
  <c r="AEQ26" i="4"/>
  <c r="AER26" i="4"/>
  <c r="AES26" i="4"/>
  <c r="AET26" i="4"/>
  <c r="AEU26" i="4"/>
  <c r="AEV26" i="4"/>
  <c r="AEW26" i="4"/>
  <c r="AEX26" i="4"/>
  <c r="AEY26" i="4"/>
  <c r="AEZ26" i="4"/>
  <c r="AFA26" i="4"/>
  <c r="AFB26" i="4"/>
  <c r="AFC26" i="4"/>
  <c r="AFD26" i="4"/>
  <c r="AFE26" i="4"/>
  <c r="AFF26" i="4"/>
  <c r="AFG26" i="4"/>
  <c r="AFH26" i="4"/>
  <c r="AFI26" i="4"/>
  <c r="AFJ26" i="4"/>
  <c r="DR94" i="4"/>
  <c r="DT94" i="4"/>
  <c r="DU94" i="4"/>
  <c r="DV94" i="4"/>
  <c r="DW94" i="4"/>
  <c r="DX94" i="4"/>
  <c r="DY94" i="4"/>
  <c r="DZ94" i="4"/>
  <c r="EA94" i="4"/>
  <c r="EB94" i="4"/>
  <c r="EC94" i="4"/>
  <c r="ED94" i="4"/>
  <c r="EE94" i="4"/>
  <c r="EF94" i="4"/>
  <c r="EG94" i="4"/>
  <c r="EH94" i="4"/>
  <c r="EI94" i="4"/>
  <c r="EJ94" i="4"/>
  <c r="EK94" i="4"/>
  <c r="EL94" i="4"/>
  <c r="EM94" i="4"/>
  <c r="EN94" i="4"/>
  <c r="EO94" i="4"/>
  <c r="EP94" i="4"/>
  <c r="EQ94" i="4"/>
  <c r="ER94" i="4"/>
  <c r="ES94" i="4"/>
  <c r="ET94" i="4"/>
  <c r="EU94" i="4"/>
  <c r="EV94" i="4"/>
  <c r="EW94" i="4"/>
  <c r="EX94" i="4"/>
  <c r="EY94" i="4"/>
  <c r="EZ94" i="4"/>
  <c r="FA94" i="4"/>
  <c r="FB94" i="4"/>
  <c r="FC94" i="4"/>
  <c r="FD94" i="4"/>
  <c r="FE94" i="4"/>
  <c r="FF94" i="4"/>
  <c r="FG94" i="4"/>
  <c r="FH94" i="4"/>
  <c r="FI94" i="4"/>
  <c r="FJ94" i="4"/>
  <c r="FK94" i="4"/>
  <c r="FL94" i="4"/>
  <c r="FM94" i="4"/>
  <c r="FN94" i="4"/>
  <c r="FO94" i="4"/>
  <c r="FP94" i="4"/>
  <c r="FQ94" i="4"/>
  <c r="FR94" i="4"/>
  <c r="FS94" i="4"/>
  <c r="FT94" i="4"/>
  <c r="FU94" i="4"/>
  <c r="FV94" i="4"/>
  <c r="FW94" i="4"/>
  <c r="FX94" i="4"/>
  <c r="FY94" i="4"/>
  <c r="FZ94" i="4"/>
  <c r="GA94" i="4"/>
  <c r="GB94" i="4"/>
  <c r="GC94" i="4"/>
  <c r="GD94" i="4"/>
  <c r="GE94" i="4"/>
  <c r="GF94" i="4"/>
  <c r="GG94" i="4"/>
  <c r="GH94" i="4"/>
  <c r="GI94" i="4"/>
  <c r="GJ94" i="4"/>
  <c r="GK94" i="4"/>
  <c r="GL94" i="4"/>
  <c r="GM94" i="4"/>
  <c r="GN94" i="4"/>
  <c r="GO94" i="4"/>
  <c r="GP94" i="4"/>
  <c r="GQ94" i="4"/>
  <c r="GR94" i="4"/>
  <c r="GS94" i="4"/>
  <c r="GT94" i="4"/>
  <c r="GU94" i="4"/>
  <c r="KS94" i="4"/>
  <c r="KT94" i="4"/>
  <c r="KU94" i="4"/>
  <c r="KV94" i="4"/>
  <c r="KW94" i="4"/>
  <c r="KX94" i="4"/>
  <c r="KY94" i="4"/>
  <c r="KZ94" i="4"/>
  <c r="LA94" i="4"/>
  <c r="LB94" i="4"/>
  <c r="LC94" i="4"/>
  <c r="LD94" i="4"/>
  <c r="LE94" i="4"/>
  <c r="LF94" i="4"/>
  <c r="LG94" i="4"/>
  <c r="LH94" i="4"/>
  <c r="LI94" i="4"/>
  <c r="LJ94" i="4"/>
  <c r="LK94" i="4"/>
  <c r="LL94" i="4"/>
  <c r="LM94" i="4"/>
  <c r="LN94" i="4"/>
  <c r="LO94" i="4"/>
  <c r="LP94" i="4"/>
  <c r="LQ94" i="4"/>
  <c r="LR94" i="4"/>
  <c r="LS94" i="4"/>
  <c r="LT94" i="4"/>
  <c r="LU94" i="4"/>
  <c r="LV94" i="4"/>
  <c r="LW94" i="4"/>
  <c r="LX94" i="4"/>
  <c r="LY94" i="4"/>
  <c r="LZ94" i="4"/>
  <c r="MA94" i="4"/>
  <c r="MB94" i="4"/>
  <c r="MC94" i="4"/>
  <c r="MD94" i="4"/>
  <c r="ME94" i="4"/>
  <c r="MF94" i="4"/>
  <c r="MG94" i="4"/>
  <c r="MH94" i="4"/>
  <c r="MI94" i="4"/>
  <c r="MJ94" i="4"/>
  <c r="MK94" i="4"/>
  <c r="ML94" i="4"/>
  <c r="MM94" i="4"/>
  <c r="MN94" i="4"/>
  <c r="MO94" i="4"/>
  <c r="MP94" i="4"/>
  <c r="MQ94" i="4"/>
  <c r="MR94" i="4"/>
  <c r="MS94" i="4"/>
  <c r="MT94" i="4"/>
  <c r="MU94" i="4"/>
  <c r="MV94" i="4"/>
  <c r="MW94" i="4"/>
  <c r="MX94" i="4"/>
  <c r="MY94" i="4"/>
  <c r="MZ94" i="4"/>
  <c r="NA94" i="4"/>
  <c r="NB94" i="4"/>
  <c r="NC94" i="4"/>
  <c r="ND94" i="4"/>
  <c r="NE94" i="4"/>
  <c r="NF94" i="4"/>
  <c r="NG94" i="4"/>
  <c r="NH94" i="4"/>
  <c r="NI94" i="4"/>
  <c r="NJ94" i="4"/>
  <c r="NK94" i="4"/>
  <c r="NL94" i="4"/>
  <c r="NM94" i="4"/>
  <c r="NN94" i="4"/>
  <c r="NO94" i="4"/>
  <c r="NP94" i="4"/>
  <c r="NQ94" i="4"/>
  <c r="NR94" i="4"/>
  <c r="NS94" i="4"/>
  <c r="NT94" i="4"/>
  <c r="NU94" i="4"/>
  <c r="NV94" i="4"/>
  <c r="OG94" i="4"/>
  <c r="OH94" i="4"/>
  <c r="OI94" i="4"/>
  <c r="OJ94" i="4"/>
  <c r="OK94" i="4"/>
  <c r="OL94" i="4"/>
  <c r="OM94" i="4"/>
  <c r="ON94" i="4"/>
  <c r="OO94" i="4"/>
  <c r="OP94" i="4"/>
  <c r="OQ94" i="4"/>
  <c r="OR94" i="4"/>
  <c r="OS94" i="4"/>
  <c r="OT94" i="4"/>
  <c r="OU94" i="4"/>
  <c r="OV94" i="4"/>
  <c r="OW94" i="4"/>
  <c r="OX94" i="4"/>
  <c r="OY94" i="4"/>
  <c r="OZ94" i="4"/>
  <c r="PA94" i="4"/>
  <c r="PB94" i="4"/>
  <c r="PC94" i="4"/>
  <c r="PD94" i="4"/>
  <c r="PE94" i="4"/>
  <c r="PF94" i="4"/>
  <c r="PG94" i="4"/>
  <c r="PH94" i="4"/>
  <c r="PI94" i="4"/>
  <c r="PJ94" i="4"/>
  <c r="PK94" i="4"/>
  <c r="PL94" i="4"/>
  <c r="PM94" i="4"/>
  <c r="PN94" i="4"/>
  <c r="PO94" i="4"/>
  <c r="PP94" i="4"/>
  <c r="PQ94" i="4"/>
  <c r="PR94" i="4"/>
  <c r="PS94" i="4"/>
  <c r="PT94" i="4"/>
  <c r="PU94" i="4"/>
  <c r="PV94" i="4"/>
  <c r="PW94" i="4"/>
  <c r="PX94" i="4"/>
  <c r="PY94" i="4"/>
  <c r="PZ94" i="4"/>
  <c r="QA94" i="4"/>
  <c r="QB94" i="4"/>
  <c r="QC94" i="4"/>
  <c r="QD94" i="4"/>
  <c r="QE94" i="4"/>
  <c r="QF94" i="4"/>
  <c r="QG94" i="4"/>
  <c r="QH94" i="4"/>
  <c r="QI94" i="4"/>
  <c r="QJ94" i="4"/>
  <c r="QK94" i="4"/>
  <c r="QL94" i="4"/>
  <c r="QM94" i="4"/>
  <c r="QN94" i="4"/>
  <c r="QO94" i="4"/>
  <c r="QP94" i="4"/>
  <c r="QQ94" i="4"/>
  <c r="QR94" i="4"/>
  <c r="QS94" i="4"/>
  <c r="QT94" i="4"/>
  <c r="QU94" i="4"/>
  <c r="QV94" i="4"/>
  <c r="QW94" i="4"/>
  <c r="QX94" i="4"/>
  <c r="QY94" i="4"/>
  <c r="QZ94" i="4"/>
  <c r="RA94" i="4"/>
  <c r="RB94" i="4"/>
  <c r="RC94" i="4"/>
  <c r="RD94" i="4"/>
  <c r="RE94" i="4"/>
  <c r="RF94" i="4"/>
  <c r="RG94" i="4"/>
  <c r="RH94" i="4"/>
  <c r="RI94" i="4"/>
  <c r="RJ94" i="4"/>
  <c r="RT94" i="4"/>
  <c r="RU94" i="4"/>
  <c r="RV94" i="4"/>
  <c r="RW94" i="4"/>
  <c r="RX94" i="4"/>
  <c r="RY94" i="4"/>
  <c r="RZ94" i="4"/>
  <c r="SA94" i="4"/>
  <c r="SB94" i="4"/>
  <c r="SC94" i="4"/>
  <c r="SD94" i="4"/>
  <c r="SE94" i="4"/>
  <c r="SF94" i="4"/>
  <c r="SG94" i="4"/>
  <c r="SH94" i="4"/>
  <c r="SI94" i="4"/>
  <c r="SJ94" i="4"/>
  <c r="SK94" i="4"/>
  <c r="SL94" i="4"/>
  <c r="SM94" i="4"/>
  <c r="SN94" i="4"/>
  <c r="SO94" i="4"/>
  <c r="SP94" i="4"/>
  <c r="SQ94" i="4"/>
  <c r="SR94" i="4"/>
  <c r="SS94" i="4"/>
  <c r="ST94" i="4"/>
  <c r="SU94" i="4"/>
  <c r="SV94" i="4"/>
  <c r="SW94" i="4"/>
  <c r="SX94" i="4"/>
  <c r="SY94" i="4"/>
  <c r="SZ94" i="4"/>
  <c r="TA94" i="4"/>
  <c r="TB94" i="4"/>
  <c r="TC94" i="4"/>
  <c r="TD94" i="4"/>
  <c r="TE94" i="4"/>
  <c r="TF94" i="4"/>
  <c r="TG94" i="4"/>
  <c r="TH94" i="4"/>
  <c r="TI94" i="4"/>
  <c r="TJ94" i="4"/>
  <c r="TK94" i="4"/>
  <c r="TL94" i="4"/>
  <c r="TM94" i="4"/>
  <c r="TN94" i="4"/>
  <c r="TO94" i="4"/>
  <c r="TP94" i="4"/>
  <c r="TQ94" i="4"/>
  <c r="TR94" i="4"/>
  <c r="TS94" i="4"/>
  <c r="TT94" i="4"/>
  <c r="TU94" i="4"/>
  <c r="TV94" i="4"/>
  <c r="TW94" i="4"/>
  <c r="TX94" i="4"/>
  <c r="TY94" i="4"/>
  <c r="TZ94" i="4"/>
  <c r="UA94" i="4"/>
  <c r="UB94" i="4"/>
  <c r="UC94" i="4"/>
  <c r="UD94" i="4"/>
  <c r="UE94" i="4"/>
  <c r="UF94" i="4"/>
  <c r="UG94" i="4"/>
  <c r="UH94" i="4"/>
  <c r="UI94" i="4"/>
  <c r="UJ94" i="4"/>
  <c r="UK94" i="4"/>
  <c r="UL94" i="4"/>
  <c r="UM94" i="4"/>
  <c r="UN94" i="4"/>
  <c r="UO94" i="4"/>
  <c r="UP94" i="4"/>
  <c r="UQ94" i="4"/>
  <c r="UR94" i="4"/>
  <c r="US94" i="4"/>
  <c r="UT94" i="4"/>
  <c r="UU94" i="4"/>
  <c r="UV94" i="4"/>
  <c r="UW94" i="4"/>
  <c r="VG94" i="4"/>
  <c r="VH94" i="4"/>
  <c r="VI94" i="4"/>
  <c r="VJ94" i="4"/>
  <c r="VK94" i="4"/>
  <c r="VL94" i="4"/>
  <c r="VM94" i="4"/>
  <c r="VN94" i="4"/>
  <c r="VO94" i="4"/>
  <c r="VP94" i="4"/>
  <c r="VQ94" i="4"/>
  <c r="VR94" i="4"/>
  <c r="VS94" i="4"/>
  <c r="VT94" i="4"/>
  <c r="VU94" i="4"/>
  <c r="VV94" i="4"/>
  <c r="VW94" i="4"/>
  <c r="VX94" i="4"/>
  <c r="VY94" i="4"/>
  <c r="VZ94" i="4"/>
  <c r="WA94" i="4"/>
  <c r="WB94" i="4"/>
  <c r="WC94" i="4"/>
  <c r="WD94" i="4"/>
  <c r="WE94" i="4"/>
  <c r="WF94" i="4"/>
  <c r="WG94" i="4"/>
  <c r="WH94" i="4"/>
  <c r="WI94" i="4"/>
  <c r="WJ94" i="4"/>
  <c r="WK94" i="4"/>
  <c r="WL94" i="4"/>
  <c r="WM94" i="4"/>
  <c r="WN94" i="4"/>
  <c r="WO94" i="4"/>
  <c r="WP94" i="4"/>
  <c r="WQ94" i="4"/>
  <c r="WR94" i="4"/>
  <c r="WS94" i="4"/>
  <c r="WT94" i="4"/>
  <c r="WU94" i="4"/>
  <c r="WV94" i="4"/>
  <c r="WW94" i="4"/>
  <c r="WX94" i="4"/>
  <c r="WY94" i="4"/>
  <c r="WZ94" i="4"/>
  <c r="XA94" i="4"/>
  <c r="XB94" i="4"/>
  <c r="XC94" i="4"/>
  <c r="XD94" i="4"/>
  <c r="XE94" i="4"/>
  <c r="XF94" i="4"/>
  <c r="XG94" i="4"/>
  <c r="XH94" i="4"/>
  <c r="XI94" i="4"/>
  <c r="XJ94" i="4"/>
  <c r="XK94" i="4"/>
  <c r="XL94" i="4"/>
  <c r="XM94" i="4"/>
  <c r="XN94" i="4"/>
  <c r="XO94" i="4"/>
  <c r="XP94" i="4"/>
  <c r="XQ94" i="4"/>
  <c r="XR94" i="4"/>
  <c r="XS94" i="4"/>
  <c r="XT94" i="4"/>
  <c r="XU94" i="4"/>
  <c r="XV94" i="4"/>
  <c r="XW94" i="4"/>
  <c r="XX94" i="4"/>
  <c r="XY94" i="4"/>
  <c r="XZ94" i="4"/>
  <c r="YA94" i="4"/>
  <c r="YB94" i="4"/>
  <c r="YC94" i="4"/>
  <c r="YD94" i="4"/>
  <c r="YE94" i="4"/>
  <c r="YF94" i="4"/>
  <c r="YG94" i="4"/>
  <c r="YH94" i="4"/>
  <c r="YI94" i="4"/>
  <c r="YJ94" i="4"/>
  <c r="YT94" i="4"/>
  <c r="YU94" i="4"/>
  <c r="YV94" i="4"/>
  <c r="YW94" i="4"/>
  <c r="YX94" i="4"/>
  <c r="YY94" i="4"/>
  <c r="YZ94" i="4"/>
  <c r="ZA94" i="4"/>
  <c r="ZB94" i="4"/>
  <c r="ZC94" i="4"/>
  <c r="ZD94" i="4"/>
  <c r="ZE94" i="4"/>
  <c r="ZF94" i="4"/>
  <c r="ZG94" i="4"/>
  <c r="ZH94" i="4"/>
  <c r="ZI94" i="4"/>
  <c r="ZJ94" i="4"/>
  <c r="ZK94" i="4"/>
  <c r="ZL94" i="4"/>
  <c r="ZM94" i="4"/>
  <c r="ZN94" i="4"/>
  <c r="ZO94" i="4"/>
  <c r="ZP94" i="4"/>
  <c r="ZQ94" i="4"/>
  <c r="ZR94" i="4"/>
  <c r="ZS94" i="4"/>
  <c r="ZT94" i="4"/>
  <c r="ZU94" i="4"/>
  <c r="ZV94" i="4"/>
  <c r="ZW94" i="4"/>
  <c r="ZX94" i="4"/>
  <c r="ZY94" i="4"/>
  <c r="ZZ94" i="4"/>
  <c r="AAA94" i="4"/>
  <c r="AAB94" i="4"/>
  <c r="AAC94" i="4"/>
  <c r="AAD94" i="4"/>
  <c r="AAE94" i="4"/>
  <c r="AAF94" i="4"/>
  <c r="AAG94" i="4"/>
  <c r="AAH94" i="4"/>
  <c r="AAI94" i="4"/>
  <c r="AAJ94" i="4"/>
  <c r="AAK94" i="4"/>
  <c r="AAL94" i="4"/>
  <c r="AAM94" i="4"/>
  <c r="AAN94" i="4"/>
  <c r="AAO94" i="4"/>
  <c r="AAP94" i="4"/>
  <c r="AAQ94" i="4"/>
  <c r="AAR94" i="4"/>
  <c r="AAS94" i="4"/>
  <c r="AAT94" i="4"/>
  <c r="AAU94" i="4"/>
  <c r="AAV94" i="4"/>
  <c r="AAW94" i="4"/>
  <c r="AAX94" i="4"/>
  <c r="AAY94" i="4"/>
  <c r="AAZ94" i="4"/>
  <c r="ABA94" i="4"/>
  <c r="ABB94" i="4"/>
  <c r="ABC94" i="4"/>
  <c r="ABD94" i="4"/>
  <c r="ABE94" i="4"/>
  <c r="ABF94" i="4"/>
  <c r="ABG94" i="4"/>
  <c r="ABH94" i="4"/>
  <c r="ABI94" i="4"/>
  <c r="ABJ94" i="4"/>
  <c r="ABK94" i="4"/>
  <c r="ABL94" i="4"/>
  <c r="ABM94" i="4"/>
  <c r="ABN94" i="4"/>
  <c r="ABO94" i="4"/>
  <c r="ABP94" i="4"/>
  <c r="ABQ94" i="4"/>
  <c r="ABR94" i="4"/>
  <c r="ABS94" i="4"/>
  <c r="ABT94" i="4"/>
  <c r="ABU94" i="4"/>
  <c r="ABV94" i="4"/>
  <c r="ABW94" i="4"/>
  <c r="ACG94" i="4"/>
  <c r="ACH94" i="4"/>
  <c r="ACI94" i="4"/>
  <c r="ACJ94" i="4"/>
  <c r="ACK94" i="4"/>
  <c r="ACL94" i="4"/>
  <c r="ACM94" i="4"/>
  <c r="ACN94" i="4"/>
  <c r="ACO94" i="4"/>
  <c r="ACP94" i="4"/>
  <c r="ACQ94" i="4"/>
  <c r="ACR94" i="4"/>
  <c r="ACS94" i="4"/>
  <c r="ACT94" i="4"/>
  <c r="ACU94" i="4"/>
  <c r="ACV94" i="4"/>
  <c r="ACW94" i="4"/>
  <c r="ACX94" i="4"/>
  <c r="ACY94" i="4"/>
  <c r="ACZ94" i="4"/>
  <c r="ADA94" i="4"/>
  <c r="ADB94" i="4"/>
  <c r="ADC94" i="4"/>
  <c r="ADD94" i="4"/>
  <c r="ADE94" i="4"/>
  <c r="ADF94" i="4"/>
  <c r="ADG94" i="4"/>
  <c r="ADH94" i="4"/>
  <c r="ADI94" i="4"/>
  <c r="ADJ94" i="4"/>
  <c r="ADK94" i="4"/>
  <c r="ADL94" i="4"/>
  <c r="ADM94" i="4"/>
  <c r="ADN94" i="4"/>
  <c r="ADO94" i="4"/>
  <c r="ADP94" i="4"/>
  <c r="ADQ94" i="4"/>
  <c r="ADR94" i="4"/>
  <c r="ADS94" i="4"/>
  <c r="ADT94" i="4"/>
  <c r="ADU94" i="4"/>
  <c r="ADV94" i="4"/>
  <c r="ADW94" i="4"/>
  <c r="ADX94" i="4"/>
  <c r="ADY94" i="4"/>
  <c r="ADZ94" i="4"/>
  <c r="AEA94" i="4"/>
  <c r="AEB94" i="4"/>
  <c r="AEC94" i="4"/>
  <c r="AED94" i="4"/>
  <c r="AEE94" i="4"/>
  <c r="AEF94" i="4"/>
  <c r="AEG94" i="4"/>
  <c r="AEH94" i="4"/>
  <c r="AEI94" i="4"/>
  <c r="AEJ94" i="4"/>
  <c r="AEK94" i="4"/>
  <c r="AEL94" i="4"/>
  <c r="AEM94" i="4"/>
  <c r="AEN94" i="4"/>
  <c r="AEO94" i="4"/>
  <c r="AEP94" i="4"/>
  <c r="AEQ94" i="4"/>
  <c r="AER94" i="4"/>
  <c r="AES94" i="4"/>
  <c r="AET94" i="4"/>
  <c r="AEU94" i="4"/>
  <c r="AEV94" i="4"/>
  <c r="AEW94" i="4"/>
  <c r="AEX94" i="4"/>
  <c r="AEY94" i="4"/>
  <c r="AEZ94" i="4"/>
  <c r="AFA94" i="4"/>
  <c r="AFB94" i="4"/>
  <c r="AFC94" i="4"/>
  <c r="AFD94" i="4"/>
  <c r="AFE94" i="4"/>
  <c r="AFF94" i="4"/>
  <c r="AFG94" i="4"/>
  <c r="AFH94" i="4"/>
  <c r="AFI94" i="4"/>
  <c r="AFJ94" i="4"/>
  <c r="DR47" i="4"/>
  <c r="DT47" i="4"/>
  <c r="DU47" i="4"/>
  <c r="DV47" i="4"/>
  <c r="DW47" i="4"/>
  <c r="DX47" i="4"/>
  <c r="DY47" i="4"/>
  <c r="DZ47" i="4"/>
  <c r="EA47" i="4"/>
  <c r="EB47" i="4"/>
  <c r="EC47" i="4"/>
  <c r="ED47" i="4"/>
  <c r="EE47" i="4"/>
  <c r="EF47" i="4"/>
  <c r="EG47" i="4"/>
  <c r="EH47" i="4"/>
  <c r="EI47" i="4"/>
  <c r="EJ47" i="4"/>
  <c r="EK47" i="4"/>
  <c r="EL47" i="4"/>
  <c r="EM47" i="4"/>
  <c r="EN47" i="4"/>
  <c r="EO47" i="4"/>
  <c r="EP47" i="4"/>
  <c r="EQ47" i="4"/>
  <c r="ER47" i="4"/>
  <c r="ES47" i="4"/>
  <c r="ET47" i="4"/>
  <c r="EU47" i="4"/>
  <c r="EV47" i="4"/>
  <c r="EW47" i="4"/>
  <c r="EX47" i="4"/>
  <c r="EY47" i="4"/>
  <c r="EZ47" i="4"/>
  <c r="FA47" i="4"/>
  <c r="FB47" i="4"/>
  <c r="FC47" i="4"/>
  <c r="FD47" i="4"/>
  <c r="FE47" i="4"/>
  <c r="FF47" i="4"/>
  <c r="FG47" i="4"/>
  <c r="FH47" i="4"/>
  <c r="FI47" i="4"/>
  <c r="FJ47" i="4"/>
  <c r="FK47" i="4"/>
  <c r="FL47" i="4"/>
  <c r="FM47" i="4"/>
  <c r="FN47" i="4"/>
  <c r="FO47" i="4"/>
  <c r="FP47" i="4"/>
  <c r="FQ47" i="4"/>
  <c r="FR47" i="4"/>
  <c r="FS47" i="4"/>
  <c r="FT47" i="4"/>
  <c r="FU47" i="4"/>
  <c r="FV47" i="4"/>
  <c r="FW47" i="4"/>
  <c r="FX47" i="4"/>
  <c r="FY47" i="4"/>
  <c r="FZ47" i="4"/>
  <c r="GA47" i="4"/>
  <c r="GB47" i="4"/>
  <c r="GC47" i="4"/>
  <c r="GD47" i="4"/>
  <c r="GE47" i="4"/>
  <c r="GF47" i="4"/>
  <c r="GG47" i="4"/>
  <c r="GH47" i="4"/>
  <c r="GI47" i="4"/>
  <c r="GJ47" i="4"/>
  <c r="GK47" i="4"/>
  <c r="GL47" i="4"/>
  <c r="GM47" i="4"/>
  <c r="GN47" i="4"/>
  <c r="GO47" i="4"/>
  <c r="GP47" i="4"/>
  <c r="GQ47" i="4"/>
  <c r="GR47" i="4"/>
  <c r="GS47" i="4"/>
  <c r="GT47" i="4"/>
  <c r="GU47" i="4"/>
  <c r="KS47" i="4"/>
  <c r="KT47" i="4"/>
  <c r="KU47" i="4"/>
  <c r="KV47" i="4"/>
  <c r="KW47" i="4"/>
  <c r="KX47" i="4"/>
  <c r="KY47" i="4"/>
  <c r="KZ47" i="4"/>
  <c r="LA47" i="4"/>
  <c r="LB47" i="4"/>
  <c r="LC47" i="4"/>
  <c r="LD47" i="4"/>
  <c r="LE47" i="4"/>
  <c r="LF47" i="4"/>
  <c r="LG47" i="4"/>
  <c r="LH47" i="4"/>
  <c r="LI47" i="4"/>
  <c r="LJ47" i="4"/>
  <c r="LK47" i="4"/>
  <c r="LL47" i="4"/>
  <c r="LM47" i="4"/>
  <c r="LN47" i="4"/>
  <c r="LO47" i="4"/>
  <c r="LP47" i="4"/>
  <c r="LQ47" i="4"/>
  <c r="LR47" i="4"/>
  <c r="LS47" i="4"/>
  <c r="LT47" i="4"/>
  <c r="LU47" i="4"/>
  <c r="LV47" i="4"/>
  <c r="LW47" i="4"/>
  <c r="LX47" i="4"/>
  <c r="LY47" i="4"/>
  <c r="LZ47" i="4"/>
  <c r="MA47" i="4"/>
  <c r="MB47" i="4"/>
  <c r="MC47" i="4"/>
  <c r="MD47" i="4"/>
  <c r="ME47" i="4"/>
  <c r="MF47" i="4"/>
  <c r="MG47" i="4"/>
  <c r="MH47" i="4"/>
  <c r="MI47" i="4"/>
  <c r="MJ47" i="4"/>
  <c r="MK47" i="4"/>
  <c r="ML47" i="4"/>
  <c r="MM47" i="4"/>
  <c r="MN47" i="4"/>
  <c r="MO47" i="4"/>
  <c r="MP47" i="4"/>
  <c r="MQ47" i="4"/>
  <c r="MR47" i="4"/>
  <c r="MS47" i="4"/>
  <c r="MT47" i="4"/>
  <c r="MU47" i="4"/>
  <c r="MV47" i="4"/>
  <c r="MW47" i="4"/>
  <c r="MX47" i="4"/>
  <c r="MY47" i="4"/>
  <c r="MZ47" i="4"/>
  <c r="NA47" i="4"/>
  <c r="NB47" i="4"/>
  <c r="NC47" i="4"/>
  <c r="ND47" i="4"/>
  <c r="NE47" i="4"/>
  <c r="NF47" i="4"/>
  <c r="NG47" i="4"/>
  <c r="NH47" i="4"/>
  <c r="NI47" i="4"/>
  <c r="NJ47" i="4"/>
  <c r="NK47" i="4"/>
  <c r="NL47" i="4"/>
  <c r="NM47" i="4"/>
  <c r="NN47" i="4"/>
  <c r="NO47" i="4"/>
  <c r="NP47" i="4"/>
  <c r="NQ47" i="4"/>
  <c r="NR47" i="4"/>
  <c r="NS47" i="4"/>
  <c r="NT47" i="4"/>
  <c r="NU47" i="4"/>
  <c r="NV47" i="4"/>
  <c r="OG47" i="4"/>
  <c r="OH47" i="4"/>
  <c r="OI47" i="4"/>
  <c r="OJ47" i="4"/>
  <c r="OK47" i="4"/>
  <c r="OL47" i="4"/>
  <c r="OM47" i="4"/>
  <c r="ON47" i="4"/>
  <c r="OO47" i="4"/>
  <c r="OP47" i="4"/>
  <c r="OQ47" i="4"/>
  <c r="OR47" i="4"/>
  <c r="OS47" i="4"/>
  <c r="OT47" i="4"/>
  <c r="OU47" i="4"/>
  <c r="OV47" i="4"/>
  <c r="OW47" i="4"/>
  <c r="OX47" i="4"/>
  <c r="OY47" i="4"/>
  <c r="OZ47" i="4"/>
  <c r="PA47" i="4"/>
  <c r="PB47" i="4"/>
  <c r="PC47" i="4"/>
  <c r="PD47" i="4"/>
  <c r="PE47" i="4"/>
  <c r="PF47" i="4"/>
  <c r="PG47" i="4"/>
  <c r="PH47" i="4"/>
  <c r="PI47" i="4"/>
  <c r="PJ47" i="4"/>
  <c r="PK47" i="4"/>
  <c r="PL47" i="4"/>
  <c r="PM47" i="4"/>
  <c r="PN47" i="4"/>
  <c r="PO47" i="4"/>
  <c r="PP47" i="4"/>
  <c r="PQ47" i="4"/>
  <c r="PR47" i="4"/>
  <c r="PS47" i="4"/>
  <c r="PT47" i="4"/>
  <c r="PU47" i="4"/>
  <c r="PV47" i="4"/>
  <c r="PW47" i="4"/>
  <c r="PX47" i="4"/>
  <c r="PY47" i="4"/>
  <c r="PZ47" i="4"/>
  <c r="QA47" i="4"/>
  <c r="QB47" i="4"/>
  <c r="QC47" i="4"/>
  <c r="QD47" i="4"/>
  <c r="QE47" i="4"/>
  <c r="QF47" i="4"/>
  <c r="QG47" i="4"/>
  <c r="QH47" i="4"/>
  <c r="QI47" i="4"/>
  <c r="QJ47" i="4"/>
  <c r="QK47" i="4"/>
  <c r="QL47" i="4"/>
  <c r="QM47" i="4"/>
  <c r="QN47" i="4"/>
  <c r="QO47" i="4"/>
  <c r="QP47" i="4"/>
  <c r="QQ47" i="4"/>
  <c r="QR47" i="4"/>
  <c r="QS47" i="4"/>
  <c r="QT47" i="4"/>
  <c r="QU47" i="4"/>
  <c r="QV47" i="4"/>
  <c r="QW47" i="4"/>
  <c r="QX47" i="4"/>
  <c r="QY47" i="4"/>
  <c r="QZ47" i="4"/>
  <c r="RA47" i="4"/>
  <c r="RB47" i="4"/>
  <c r="RC47" i="4"/>
  <c r="RD47" i="4"/>
  <c r="RE47" i="4"/>
  <c r="RF47" i="4"/>
  <c r="RG47" i="4"/>
  <c r="RH47" i="4"/>
  <c r="RI47" i="4"/>
  <c r="RJ47" i="4"/>
  <c r="RT47" i="4"/>
  <c r="RU47" i="4"/>
  <c r="RV47" i="4"/>
  <c r="RW47" i="4"/>
  <c r="RX47" i="4"/>
  <c r="RY47" i="4"/>
  <c r="RZ47" i="4"/>
  <c r="SA47" i="4"/>
  <c r="SB47" i="4"/>
  <c r="SC47" i="4"/>
  <c r="SD47" i="4"/>
  <c r="SE47" i="4"/>
  <c r="SF47" i="4"/>
  <c r="SG47" i="4"/>
  <c r="SH47" i="4"/>
  <c r="SI47" i="4"/>
  <c r="SJ47" i="4"/>
  <c r="SK47" i="4"/>
  <c r="SL47" i="4"/>
  <c r="SM47" i="4"/>
  <c r="SN47" i="4"/>
  <c r="SO47" i="4"/>
  <c r="SP47" i="4"/>
  <c r="SQ47" i="4"/>
  <c r="SR47" i="4"/>
  <c r="SS47" i="4"/>
  <c r="ST47" i="4"/>
  <c r="SU47" i="4"/>
  <c r="SV47" i="4"/>
  <c r="SW47" i="4"/>
  <c r="SX47" i="4"/>
  <c r="SY47" i="4"/>
  <c r="SZ47" i="4"/>
  <c r="TA47" i="4"/>
  <c r="TB47" i="4"/>
  <c r="TC47" i="4"/>
  <c r="TD47" i="4"/>
  <c r="TE47" i="4"/>
  <c r="TF47" i="4"/>
  <c r="TG47" i="4"/>
  <c r="TH47" i="4"/>
  <c r="TI47" i="4"/>
  <c r="TJ47" i="4"/>
  <c r="TK47" i="4"/>
  <c r="TL47" i="4"/>
  <c r="TM47" i="4"/>
  <c r="TN47" i="4"/>
  <c r="TO47" i="4"/>
  <c r="TP47" i="4"/>
  <c r="TQ47" i="4"/>
  <c r="TR47" i="4"/>
  <c r="TS47" i="4"/>
  <c r="TT47" i="4"/>
  <c r="TU47" i="4"/>
  <c r="TV47" i="4"/>
  <c r="TW47" i="4"/>
  <c r="TX47" i="4"/>
  <c r="TY47" i="4"/>
  <c r="TZ47" i="4"/>
  <c r="UA47" i="4"/>
  <c r="UB47" i="4"/>
  <c r="UC47" i="4"/>
  <c r="UD47" i="4"/>
  <c r="UE47" i="4"/>
  <c r="UF47" i="4"/>
  <c r="UG47" i="4"/>
  <c r="UH47" i="4"/>
  <c r="UI47" i="4"/>
  <c r="UJ47" i="4"/>
  <c r="UK47" i="4"/>
  <c r="UL47" i="4"/>
  <c r="UM47" i="4"/>
  <c r="UN47" i="4"/>
  <c r="UO47" i="4"/>
  <c r="UP47" i="4"/>
  <c r="UQ47" i="4"/>
  <c r="UR47" i="4"/>
  <c r="US47" i="4"/>
  <c r="UT47" i="4"/>
  <c r="UU47" i="4"/>
  <c r="UV47" i="4"/>
  <c r="UW47" i="4"/>
  <c r="VG47" i="4"/>
  <c r="VH47" i="4"/>
  <c r="VI47" i="4"/>
  <c r="VJ47" i="4"/>
  <c r="VK47" i="4"/>
  <c r="VL47" i="4"/>
  <c r="VM47" i="4"/>
  <c r="VN47" i="4"/>
  <c r="VO47" i="4"/>
  <c r="VP47" i="4"/>
  <c r="VQ47" i="4"/>
  <c r="VR47" i="4"/>
  <c r="VS47" i="4"/>
  <c r="VT47" i="4"/>
  <c r="VU47" i="4"/>
  <c r="VV47" i="4"/>
  <c r="VW47" i="4"/>
  <c r="VX47" i="4"/>
  <c r="VY47" i="4"/>
  <c r="VZ47" i="4"/>
  <c r="WA47" i="4"/>
  <c r="WB47" i="4"/>
  <c r="WC47" i="4"/>
  <c r="WD47" i="4"/>
  <c r="WE47" i="4"/>
  <c r="WF47" i="4"/>
  <c r="WG47" i="4"/>
  <c r="WH47" i="4"/>
  <c r="WI47" i="4"/>
  <c r="WJ47" i="4"/>
  <c r="WK47" i="4"/>
  <c r="WL47" i="4"/>
  <c r="WM47" i="4"/>
  <c r="WN47" i="4"/>
  <c r="WO47" i="4"/>
  <c r="WP47" i="4"/>
  <c r="WQ47" i="4"/>
  <c r="WR47" i="4"/>
  <c r="WS47" i="4"/>
  <c r="WT47" i="4"/>
  <c r="WU47" i="4"/>
  <c r="WV47" i="4"/>
  <c r="WW47" i="4"/>
  <c r="WX47" i="4"/>
  <c r="WY47" i="4"/>
  <c r="WZ47" i="4"/>
  <c r="XA47" i="4"/>
  <c r="XB47" i="4"/>
  <c r="XC47" i="4"/>
  <c r="XD47" i="4"/>
  <c r="XE47" i="4"/>
  <c r="XF47" i="4"/>
  <c r="XG47" i="4"/>
  <c r="XH47" i="4"/>
  <c r="XI47" i="4"/>
  <c r="XJ47" i="4"/>
  <c r="XK47" i="4"/>
  <c r="XL47" i="4"/>
  <c r="XM47" i="4"/>
  <c r="XN47" i="4"/>
  <c r="XO47" i="4"/>
  <c r="XP47" i="4"/>
  <c r="XQ47" i="4"/>
  <c r="XR47" i="4"/>
  <c r="XS47" i="4"/>
  <c r="XT47" i="4"/>
  <c r="XU47" i="4"/>
  <c r="XV47" i="4"/>
  <c r="XW47" i="4"/>
  <c r="XX47" i="4"/>
  <c r="XY47" i="4"/>
  <c r="XZ47" i="4"/>
  <c r="YA47" i="4"/>
  <c r="YB47" i="4"/>
  <c r="YC47" i="4"/>
  <c r="YD47" i="4"/>
  <c r="YE47" i="4"/>
  <c r="YF47" i="4"/>
  <c r="YG47" i="4"/>
  <c r="YH47" i="4"/>
  <c r="YI47" i="4"/>
  <c r="YJ47" i="4"/>
  <c r="YT47" i="4"/>
  <c r="YU47" i="4"/>
  <c r="YV47" i="4"/>
  <c r="YW47" i="4"/>
  <c r="YX47" i="4"/>
  <c r="YY47" i="4"/>
  <c r="YZ47" i="4"/>
  <c r="ZA47" i="4"/>
  <c r="ZB47" i="4"/>
  <c r="ZC47" i="4"/>
  <c r="ZD47" i="4"/>
  <c r="ZE47" i="4"/>
  <c r="ZF47" i="4"/>
  <c r="ZG47" i="4"/>
  <c r="ZH47" i="4"/>
  <c r="ZI47" i="4"/>
  <c r="ZJ47" i="4"/>
  <c r="ZK47" i="4"/>
  <c r="ZL47" i="4"/>
  <c r="ZM47" i="4"/>
  <c r="ZN47" i="4"/>
  <c r="ZO47" i="4"/>
  <c r="ZP47" i="4"/>
  <c r="ZQ47" i="4"/>
  <c r="ZR47" i="4"/>
  <c r="ZS47" i="4"/>
  <c r="ZT47" i="4"/>
  <c r="ZU47" i="4"/>
  <c r="ZV47" i="4"/>
  <c r="ZW47" i="4"/>
  <c r="ZX47" i="4"/>
  <c r="ZY47" i="4"/>
  <c r="ZZ47" i="4"/>
  <c r="AAA47" i="4"/>
  <c r="AAB47" i="4"/>
  <c r="AAC47" i="4"/>
  <c r="AAD47" i="4"/>
  <c r="AAE47" i="4"/>
  <c r="AAF47" i="4"/>
  <c r="AAG47" i="4"/>
  <c r="AAH47" i="4"/>
  <c r="AAI47" i="4"/>
  <c r="AAJ47" i="4"/>
  <c r="AAK47" i="4"/>
  <c r="AAL47" i="4"/>
  <c r="AAM47" i="4"/>
  <c r="AAN47" i="4"/>
  <c r="AAO47" i="4"/>
  <c r="AAP47" i="4"/>
  <c r="AAQ47" i="4"/>
  <c r="AAR47" i="4"/>
  <c r="AAS47" i="4"/>
  <c r="AAT47" i="4"/>
  <c r="AAU47" i="4"/>
  <c r="AAV47" i="4"/>
  <c r="AAW47" i="4"/>
  <c r="AAX47" i="4"/>
  <c r="AAY47" i="4"/>
  <c r="AAZ47" i="4"/>
  <c r="ABA47" i="4"/>
  <c r="ABB47" i="4"/>
  <c r="ABC47" i="4"/>
  <c r="ABD47" i="4"/>
  <c r="ABE47" i="4"/>
  <c r="ABF47" i="4"/>
  <c r="ABG47" i="4"/>
  <c r="ABH47" i="4"/>
  <c r="ABI47" i="4"/>
  <c r="ABJ47" i="4"/>
  <c r="ABK47" i="4"/>
  <c r="ABL47" i="4"/>
  <c r="ABM47" i="4"/>
  <c r="ABN47" i="4"/>
  <c r="ABO47" i="4"/>
  <c r="ABP47" i="4"/>
  <c r="ABQ47" i="4"/>
  <c r="ABR47" i="4"/>
  <c r="ABS47" i="4"/>
  <c r="ABT47" i="4"/>
  <c r="ABU47" i="4"/>
  <c r="ABV47" i="4"/>
  <c r="ABW47" i="4"/>
  <c r="ACG47" i="4"/>
  <c r="ACH47" i="4"/>
  <c r="ACI47" i="4"/>
  <c r="ACJ47" i="4"/>
  <c r="ACK47" i="4"/>
  <c r="ACL47" i="4"/>
  <c r="ACM47" i="4"/>
  <c r="ACN47" i="4"/>
  <c r="ACO47" i="4"/>
  <c r="ACP47" i="4"/>
  <c r="ACQ47" i="4"/>
  <c r="ACR47" i="4"/>
  <c r="ACS47" i="4"/>
  <c r="ACT47" i="4"/>
  <c r="ACU47" i="4"/>
  <c r="ACV47" i="4"/>
  <c r="ACW47" i="4"/>
  <c r="ACX47" i="4"/>
  <c r="ACY47" i="4"/>
  <c r="ACZ47" i="4"/>
  <c r="ADA47" i="4"/>
  <c r="ADB47" i="4"/>
  <c r="ADC47" i="4"/>
  <c r="ADD47" i="4"/>
  <c r="ADE47" i="4"/>
  <c r="ADF47" i="4"/>
  <c r="ADG47" i="4"/>
  <c r="ADH47" i="4"/>
  <c r="ADI47" i="4"/>
  <c r="ADJ47" i="4"/>
  <c r="ADK47" i="4"/>
  <c r="ADL47" i="4"/>
  <c r="ADM47" i="4"/>
  <c r="ADN47" i="4"/>
  <c r="ADO47" i="4"/>
  <c r="ADP47" i="4"/>
  <c r="ADQ47" i="4"/>
  <c r="ADR47" i="4"/>
  <c r="ADS47" i="4"/>
  <c r="ADT47" i="4"/>
  <c r="ADU47" i="4"/>
  <c r="ADV47" i="4"/>
  <c r="ADW47" i="4"/>
  <c r="ADX47" i="4"/>
  <c r="ADY47" i="4"/>
  <c r="ADZ47" i="4"/>
  <c r="AEA47" i="4"/>
  <c r="AEB47" i="4"/>
  <c r="AEC47" i="4"/>
  <c r="AED47" i="4"/>
  <c r="AEE47" i="4"/>
  <c r="AEF47" i="4"/>
  <c r="AEG47" i="4"/>
  <c r="AEH47" i="4"/>
  <c r="AEI47" i="4"/>
  <c r="AEJ47" i="4"/>
  <c r="AEK47" i="4"/>
  <c r="AEL47" i="4"/>
  <c r="AEM47" i="4"/>
  <c r="AEN47" i="4"/>
  <c r="AEO47" i="4"/>
  <c r="AEP47" i="4"/>
  <c r="AEQ47" i="4"/>
  <c r="AER47" i="4"/>
  <c r="AES47" i="4"/>
  <c r="AET47" i="4"/>
  <c r="AEU47" i="4"/>
  <c r="AEV47" i="4"/>
  <c r="AEW47" i="4"/>
  <c r="AEX47" i="4"/>
  <c r="AEY47" i="4"/>
  <c r="AEZ47" i="4"/>
  <c r="AFA47" i="4"/>
  <c r="AFB47" i="4"/>
  <c r="AFC47" i="4"/>
  <c r="AFD47" i="4"/>
  <c r="AFE47" i="4"/>
  <c r="AFF47" i="4"/>
  <c r="AFG47" i="4"/>
  <c r="AFH47" i="4"/>
  <c r="AFI47" i="4"/>
  <c r="AFJ47" i="4"/>
  <c r="DR29" i="4"/>
  <c r="DT29" i="4"/>
  <c r="DU29" i="4"/>
  <c r="DV29" i="4"/>
  <c r="DW29" i="4"/>
  <c r="DX29" i="4"/>
  <c r="DY29" i="4"/>
  <c r="DZ29" i="4"/>
  <c r="EA29" i="4"/>
  <c r="EB29" i="4"/>
  <c r="EC29" i="4"/>
  <c r="ED29" i="4"/>
  <c r="EE29" i="4"/>
  <c r="EF29" i="4"/>
  <c r="EG29" i="4"/>
  <c r="EH29" i="4"/>
  <c r="EI29" i="4"/>
  <c r="EJ29" i="4"/>
  <c r="EK29" i="4"/>
  <c r="EL29" i="4"/>
  <c r="EM29" i="4"/>
  <c r="EN29" i="4"/>
  <c r="EO29" i="4"/>
  <c r="EP29" i="4"/>
  <c r="EQ29" i="4"/>
  <c r="ER29" i="4"/>
  <c r="ES29" i="4"/>
  <c r="ET29" i="4"/>
  <c r="EU29" i="4"/>
  <c r="EV29" i="4"/>
  <c r="EW29" i="4"/>
  <c r="EX29" i="4"/>
  <c r="EY29" i="4"/>
  <c r="EZ29" i="4"/>
  <c r="FA29" i="4"/>
  <c r="FB29" i="4"/>
  <c r="FC29" i="4"/>
  <c r="FD29" i="4"/>
  <c r="FE29" i="4"/>
  <c r="FF29" i="4"/>
  <c r="FG29" i="4"/>
  <c r="FH29" i="4"/>
  <c r="FI29" i="4"/>
  <c r="FJ29" i="4"/>
  <c r="FK29" i="4"/>
  <c r="FL29" i="4"/>
  <c r="FM29" i="4"/>
  <c r="FN29" i="4"/>
  <c r="FO29" i="4"/>
  <c r="FP29" i="4"/>
  <c r="FQ29" i="4"/>
  <c r="FR29" i="4"/>
  <c r="FS29" i="4"/>
  <c r="FT29" i="4"/>
  <c r="FU29" i="4"/>
  <c r="FV29" i="4"/>
  <c r="FW29" i="4"/>
  <c r="FX29" i="4"/>
  <c r="FY29" i="4"/>
  <c r="FZ29" i="4"/>
  <c r="GA29" i="4"/>
  <c r="GB29" i="4"/>
  <c r="GC29" i="4"/>
  <c r="GD29" i="4"/>
  <c r="GE29" i="4"/>
  <c r="GF29" i="4"/>
  <c r="GG29" i="4"/>
  <c r="GH29" i="4"/>
  <c r="GI29" i="4"/>
  <c r="GJ29" i="4"/>
  <c r="GK29" i="4"/>
  <c r="GL29" i="4"/>
  <c r="GM29" i="4"/>
  <c r="GN29" i="4"/>
  <c r="GO29" i="4"/>
  <c r="GP29" i="4"/>
  <c r="GQ29" i="4"/>
  <c r="GR29" i="4"/>
  <c r="GS29" i="4"/>
  <c r="GT29" i="4"/>
  <c r="GU29" i="4"/>
  <c r="KS29" i="4"/>
  <c r="KT29" i="4"/>
  <c r="KU29" i="4"/>
  <c r="KV29" i="4"/>
  <c r="KW29" i="4"/>
  <c r="KX29" i="4"/>
  <c r="KY29" i="4"/>
  <c r="KZ29" i="4"/>
  <c r="LA29" i="4"/>
  <c r="LB29" i="4"/>
  <c r="LC29" i="4"/>
  <c r="LD29" i="4"/>
  <c r="LE29" i="4"/>
  <c r="LF29" i="4"/>
  <c r="LG29" i="4"/>
  <c r="LH29" i="4"/>
  <c r="LI29" i="4"/>
  <c r="LJ29" i="4"/>
  <c r="LK29" i="4"/>
  <c r="LL29" i="4"/>
  <c r="LM29" i="4"/>
  <c r="LN29" i="4"/>
  <c r="LO29" i="4"/>
  <c r="LP29" i="4"/>
  <c r="LQ29" i="4"/>
  <c r="LR29" i="4"/>
  <c r="LS29" i="4"/>
  <c r="LT29" i="4"/>
  <c r="LU29" i="4"/>
  <c r="LV29" i="4"/>
  <c r="LW29" i="4"/>
  <c r="LX29" i="4"/>
  <c r="LY29" i="4"/>
  <c r="LZ29" i="4"/>
  <c r="MA29" i="4"/>
  <c r="MB29" i="4"/>
  <c r="MC29" i="4"/>
  <c r="MD29" i="4"/>
  <c r="ME29" i="4"/>
  <c r="MF29" i="4"/>
  <c r="MG29" i="4"/>
  <c r="MH29" i="4"/>
  <c r="MI29" i="4"/>
  <c r="MJ29" i="4"/>
  <c r="MK29" i="4"/>
  <c r="ML29" i="4"/>
  <c r="MM29" i="4"/>
  <c r="MN29" i="4"/>
  <c r="MO29" i="4"/>
  <c r="MP29" i="4"/>
  <c r="MQ29" i="4"/>
  <c r="MR29" i="4"/>
  <c r="MS29" i="4"/>
  <c r="MT29" i="4"/>
  <c r="MU29" i="4"/>
  <c r="MV29" i="4"/>
  <c r="MW29" i="4"/>
  <c r="MX29" i="4"/>
  <c r="MY29" i="4"/>
  <c r="MZ29" i="4"/>
  <c r="NA29" i="4"/>
  <c r="NB29" i="4"/>
  <c r="NC29" i="4"/>
  <c r="ND29" i="4"/>
  <c r="NE29" i="4"/>
  <c r="NF29" i="4"/>
  <c r="NG29" i="4"/>
  <c r="NH29" i="4"/>
  <c r="NI29" i="4"/>
  <c r="NJ29" i="4"/>
  <c r="NK29" i="4"/>
  <c r="NL29" i="4"/>
  <c r="NM29" i="4"/>
  <c r="NN29" i="4"/>
  <c r="NO29" i="4"/>
  <c r="NP29" i="4"/>
  <c r="NQ29" i="4"/>
  <c r="NR29" i="4"/>
  <c r="NS29" i="4"/>
  <c r="NT29" i="4"/>
  <c r="NU29" i="4"/>
  <c r="NV29" i="4"/>
  <c r="OG29" i="4"/>
  <c r="OH29" i="4"/>
  <c r="OI29" i="4"/>
  <c r="OJ29" i="4"/>
  <c r="OK29" i="4"/>
  <c r="OL29" i="4"/>
  <c r="OM29" i="4"/>
  <c r="ON29" i="4"/>
  <c r="OO29" i="4"/>
  <c r="OP29" i="4"/>
  <c r="OQ29" i="4"/>
  <c r="OR29" i="4"/>
  <c r="OS29" i="4"/>
  <c r="OT29" i="4"/>
  <c r="OU29" i="4"/>
  <c r="OV29" i="4"/>
  <c r="OW29" i="4"/>
  <c r="OX29" i="4"/>
  <c r="OY29" i="4"/>
  <c r="OZ29" i="4"/>
  <c r="PA29" i="4"/>
  <c r="PB29" i="4"/>
  <c r="PC29" i="4"/>
  <c r="PD29" i="4"/>
  <c r="PE29" i="4"/>
  <c r="PF29" i="4"/>
  <c r="PG29" i="4"/>
  <c r="PH29" i="4"/>
  <c r="PI29" i="4"/>
  <c r="PJ29" i="4"/>
  <c r="PK29" i="4"/>
  <c r="PL29" i="4"/>
  <c r="PM29" i="4"/>
  <c r="PN29" i="4"/>
  <c r="PO29" i="4"/>
  <c r="PP29" i="4"/>
  <c r="PQ29" i="4"/>
  <c r="PR29" i="4"/>
  <c r="PS29" i="4"/>
  <c r="PT29" i="4"/>
  <c r="PU29" i="4"/>
  <c r="PV29" i="4"/>
  <c r="PW29" i="4"/>
  <c r="PX29" i="4"/>
  <c r="PY29" i="4"/>
  <c r="PZ29" i="4"/>
  <c r="QA29" i="4"/>
  <c r="QB29" i="4"/>
  <c r="QC29" i="4"/>
  <c r="QD29" i="4"/>
  <c r="QE29" i="4"/>
  <c r="QF29" i="4"/>
  <c r="QG29" i="4"/>
  <c r="QH29" i="4"/>
  <c r="QI29" i="4"/>
  <c r="QJ29" i="4"/>
  <c r="QK29" i="4"/>
  <c r="QL29" i="4"/>
  <c r="QM29" i="4"/>
  <c r="QN29" i="4"/>
  <c r="QO29" i="4"/>
  <c r="QP29" i="4"/>
  <c r="QQ29" i="4"/>
  <c r="QR29" i="4"/>
  <c r="QS29" i="4"/>
  <c r="QT29" i="4"/>
  <c r="QU29" i="4"/>
  <c r="QV29" i="4"/>
  <c r="QW29" i="4"/>
  <c r="QX29" i="4"/>
  <c r="QY29" i="4"/>
  <c r="QZ29" i="4"/>
  <c r="RA29" i="4"/>
  <c r="RB29" i="4"/>
  <c r="RC29" i="4"/>
  <c r="RD29" i="4"/>
  <c r="RE29" i="4"/>
  <c r="RF29" i="4"/>
  <c r="RG29" i="4"/>
  <c r="RH29" i="4"/>
  <c r="RI29" i="4"/>
  <c r="RJ29" i="4"/>
  <c r="RT29" i="4"/>
  <c r="RU29" i="4"/>
  <c r="RV29" i="4"/>
  <c r="RW29" i="4"/>
  <c r="RX29" i="4"/>
  <c r="RY29" i="4"/>
  <c r="RZ29" i="4"/>
  <c r="SA29" i="4"/>
  <c r="SB29" i="4"/>
  <c r="SC29" i="4"/>
  <c r="SD29" i="4"/>
  <c r="SE29" i="4"/>
  <c r="SF29" i="4"/>
  <c r="SG29" i="4"/>
  <c r="SH29" i="4"/>
  <c r="SI29" i="4"/>
  <c r="SJ29" i="4"/>
  <c r="SK29" i="4"/>
  <c r="SL29" i="4"/>
  <c r="SM29" i="4"/>
  <c r="SN29" i="4"/>
  <c r="SO29" i="4"/>
  <c r="SP29" i="4"/>
  <c r="SQ29" i="4"/>
  <c r="SR29" i="4"/>
  <c r="SS29" i="4"/>
  <c r="ST29" i="4"/>
  <c r="SU29" i="4"/>
  <c r="SV29" i="4"/>
  <c r="SW29" i="4"/>
  <c r="SX29" i="4"/>
  <c r="SY29" i="4"/>
  <c r="SZ29" i="4"/>
  <c r="TA29" i="4"/>
  <c r="TB29" i="4"/>
  <c r="TC29" i="4"/>
  <c r="TD29" i="4"/>
  <c r="TE29" i="4"/>
  <c r="TF29" i="4"/>
  <c r="TG29" i="4"/>
  <c r="TH29" i="4"/>
  <c r="TI29" i="4"/>
  <c r="TJ29" i="4"/>
  <c r="TK29" i="4"/>
  <c r="TL29" i="4"/>
  <c r="TM29" i="4"/>
  <c r="TN29" i="4"/>
  <c r="TO29" i="4"/>
  <c r="TP29" i="4"/>
  <c r="TQ29" i="4"/>
  <c r="TR29" i="4"/>
  <c r="TS29" i="4"/>
  <c r="TT29" i="4"/>
  <c r="TU29" i="4"/>
  <c r="TV29" i="4"/>
  <c r="TW29" i="4"/>
  <c r="TX29" i="4"/>
  <c r="TY29" i="4"/>
  <c r="TZ29" i="4"/>
  <c r="UA29" i="4"/>
  <c r="UB29" i="4"/>
  <c r="UC29" i="4"/>
  <c r="UD29" i="4"/>
  <c r="UE29" i="4"/>
  <c r="UF29" i="4"/>
  <c r="UG29" i="4"/>
  <c r="UH29" i="4"/>
  <c r="UI29" i="4"/>
  <c r="UJ29" i="4"/>
  <c r="UK29" i="4"/>
  <c r="UL29" i="4"/>
  <c r="UM29" i="4"/>
  <c r="UN29" i="4"/>
  <c r="UO29" i="4"/>
  <c r="UP29" i="4"/>
  <c r="UQ29" i="4"/>
  <c r="UR29" i="4"/>
  <c r="US29" i="4"/>
  <c r="UT29" i="4"/>
  <c r="UU29" i="4"/>
  <c r="UV29" i="4"/>
  <c r="UW29" i="4"/>
  <c r="VG29" i="4"/>
  <c r="VH29" i="4"/>
  <c r="VI29" i="4"/>
  <c r="VJ29" i="4"/>
  <c r="VK29" i="4"/>
  <c r="VL29" i="4"/>
  <c r="VM29" i="4"/>
  <c r="VN29" i="4"/>
  <c r="VO29" i="4"/>
  <c r="VP29" i="4"/>
  <c r="VQ29" i="4"/>
  <c r="VR29" i="4"/>
  <c r="VS29" i="4"/>
  <c r="VT29" i="4"/>
  <c r="VU29" i="4"/>
  <c r="VV29" i="4"/>
  <c r="VW29" i="4"/>
  <c r="VX29" i="4"/>
  <c r="VY29" i="4"/>
  <c r="VZ29" i="4"/>
  <c r="WA29" i="4"/>
  <c r="WB29" i="4"/>
  <c r="WC29" i="4"/>
  <c r="WD29" i="4"/>
  <c r="WE29" i="4"/>
  <c r="WF29" i="4"/>
  <c r="WG29" i="4"/>
  <c r="WH29" i="4"/>
  <c r="WI29" i="4"/>
  <c r="WJ29" i="4"/>
  <c r="WK29" i="4"/>
  <c r="WL29" i="4"/>
  <c r="WM29" i="4"/>
  <c r="WN29" i="4"/>
  <c r="WO29" i="4"/>
  <c r="WP29" i="4"/>
  <c r="WQ29" i="4"/>
  <c r="WR29" i="4"/>
  <c r="WS29" i="4"/>
  <c r="WT29" i="4"/>
  <c r="WU29" i="4"/>
  <c r="WV29" i="4"/>
  <c r="WW29" i="4"/>
  <c r="WX29" i="4"/>
  <c r="WY29" i="4"/>
  <c r="WZ29" i="4"/>
  <c r="XA29" i="4"/>
  <c r="XB29" i="4"/>
  <c r="XC29" i="4"/>
  <c r="XD29" i="4"/>
  <c r="XE29" i="4"/>
  <c r="XF29" i="4"/>
  <c r="XG29" i="4"/>
  <c r="XH29" i="4"/>
  <c r="XI29" i="4"/>
  <c r="XJ29" i="4"/>
  <c r="XK29" i="4"/>
  <c r="XL29" i="4"/>
  <c r="XM29" i="4"/>
  <c r="XN29" i="4"/>
  <c r="XO29" i="4"/>
  <c r="XP29" i="4"/>
  <c r="XQ29" i="4"/>
  <c r="XR29" i="4"/>
  <c r="XS29" i="4"/>
  <c r="XT29" i="4"/>
  <c r="XU29" i="4"/>
  <c r="XV29" i="4"/>
  <c r="XW29" i="4"/>
  <c r="XX29" i="4"/>
  <c r="XY29" i="4"/>
  <c r="XZ29" i="4"/>
  <c r="YA29" i="4"/>
  <c r="YB29" i="4"/>
  <c r="YC29" i="4"/>
  <c r="YD29" i="4"/>
  <c r="YE29" i="4"/>
  <c r="YF29" i="4"/>
  <c r="YG29" i="4"/>
  <c r="YH29" i="4"/>
  <c r="YI29" i="4"/>
  <c r="YJ29" i="4"/>
  <c r="YT29" i="4"/>
  <c r="YU29" i="4"/>
  <c r="YV29" i="4"/>
  <c r="YW29" i="4"/>
  <c r="YX29" i="4"/>
  <c r="YY29" i="4"/>
  <c r="YZ29" i="4"/>
  <c r="ZA29" i="4"/>
  <c r="ZB29" i="4"/>
  <c r="ZC29" i="4"/>
  <c r="ZD29" i="4"/>
  <c r="ZE29" i="4"/>
  <c r="ZF29" i="4"/>
  <c r="ZG29" i="4"/>
  <c r="ZH29" i="4"/>
  <c r="ZI29" i="4"/>
  <c r="ZJ29" i="4"/>
  <c r="ZK29" i="4"/>
  <c r="ZL29" i="4"/>
  <c r="ZM29" i="4"/>
  <c r="ZN29" i="4"/>
  <c r="ZO29" i="4"/>
  <c r="ZP29" i="4"/>
  <c r="ZQ29" i="4"/>
  <c r="ZR29" i="4"/>
  <c r="ZS29" i="4"/>
  <c r="ZT29" i="4"/>
  <c r="ZU29" i="4"/>
  <c r="ZV29" i="4"/>
  <c r="ZW29" i="4"/>
  <c r="ZX29" i="4"/>
  <c r="ZY29" i="4"/>
  <c r="ZZ29" i="4"/>
  <c r="AAA29" i="4"/>
  <c r="AAB29" i="4"/>
  <c r="AAC29" i="4"/>
  <c r="AAD29" i="4"/>
  <c r="AAE29" i="4"/>
  <c r="AAF29" i="4"/>
  <c r="AAG29" i="4"/>
  <c r="AAH29" i="4"/>
  <c r="AAI29" i="4"/>
  <c r="AAJ29" i="4"/>
  <c r="AAK29" i="4"/>
  <c r="AAL29" i="4"/>
  <c r="AAM29" i="4"/>
  <c r="AAN29" i="4"/>
  <c r="AAO29" i="4"/>
  <c r="AAP29" i="4"/>
  <c r="AAQ29" i="4"/>
  <c r="AAR29" i="4"/>
  <c r="AAS29" i="4"/>
  <c r="AAT29" i="4"/>
  <c r="AAU29" i="4"/>
  <c r="AAV29" i="4"/>
  <c r="AAW29" i="4"/>
  <c r="AAX29" i="4"/>
  <c r="AAY29" i="4"/>
  <c r="AAZ29" i="4"/>
  <c r="ABA29" i="4"/>
  <c r="ABB29" i="4"/>
  <c r="ABC29" i="4"/>
  <c r="ABD29" i="4"/>
  <c r="ABE29" i="4"/>
  <c r="ABF29" i="4"/>
  <c r="ABG29" i="4"/>
  <c r="ABH29" i="4"/>
  <c r="ABI29" i="4"/>
  <c r="ABJ29" i="4"/>
  <c r="ABK29" i="4"/>
  <c r="ABL29" i="4"/>
  <c r="ABM29" i="4"/>
  <c r="ABN29" i="4"/>
  <c r="ABO29" i="4"/>
  <c r="ABP29" i="4"/>
  <c r="ABQ29" i="4"/>
  <c r="ABR29" i="4"/>
  <c r="ABS29" i="4"/>
  <c r="ABT29" i="4"/>
  <c r="ABU29" i="4"/>
  <c r="ABV29" i="4"/>
  <c r="ABW29" i="4"/>
  <c r="ACG29" i="4"/>
  <c r="ACH29" i="4"/>
  <c r="ACI29" i="4"/>
  <c r="ACJ29" i="4"/>
  <c r="ACK29" i="4"/>
  <c r="ACL29" i="4"/>
  <c r="ACM29" i="4"/>
  <c r="ACN29" i="4"/>
  <c r="ACO29" i="4"/>
  <c r="ACP29" i="4"/>
  <c r="ACQ29" i="4"/>
  <c r="ACR29" i="4"/>
  <c r="ACS29" i="4"/>
  <c r="ACT29" i="4"/>
  <c r="ACU29" i="4"/>
  <c r="ACV29" i="4"/>
  <c r="ACW29" i="4"/>
  <c r="ACX29" i="4"/>
  <c r="ACY29" i="4"/>
  <c r="ACZ29" i="4"/>
  <c r="ADA29" i="4"/>
  <c r="ADB29" i="4"/>
  <c r="ADC29" i="4"/>
  <c r="ADD29" i="4"/>
  <c r="ADE29" i="4"/>
  <c r="ADF29" i="4"/>
  <c r="ADG29" i="4"/>
  <c r="ADH29" i="4"/>
  <c r="ADI29" i="4"/>
  <c r="ADJ29" i="4"/>
  <c r="ADK29" i="4"/>
  <c r="ADL29" i="4"/>
  <c r="ADM29" i="4"/>
  <c r="ADN29" i="4"/>
  <c r="ADO29" i="4"/>
  <c r="ADP29" i="4"/>
  <c r="ADQ29" i="4"/>
  <c r="ADR29" i="4"/>
  <c r="ADS29" i="4"/>
  <c r="ADT29" i="4"/>
  <c r="ADU29" i="4"/>
  <c r="ADV29" i="4"/>
  <c r="ADW29" i="4"/>
  <c r="ADX29" i="4"/>
  <c r="ADY29" i="4"/>
  <c r="ADZ29" i="4"/>
  <c r="AEA29" i="4"/>
  <c r="AEB29" i="4"/>
  <c r="AEC29" i="4"/>
  <c r="AED29" i="4"/>
  <c r="AEE29" i="4"/>
  <c r="AEF29" i="4"/>
  <c r="AEG29" i="4"/>
  <c r="AEH29" i="4"/>
  <c r="AEI29" i="4"/>
  <c r="AEJ29" i="4"/>
  <c r="AEK29" i="4"/>
  <c r="AEL29" i="4"/>
  <c r="AEM29" i="4"/>
  <c r="AEN29" i="4"/>
  <c r="AEO29" i="4"/>
  <c r="AEP29" i="4"/>
  <c r="AEQ29" i="4"/>
  <c r="AER29" i="4"/>
  <c r="AES29" i="4"/>
  <c r="AET29" i="4"/>
  <c r="AEU29" i="4"/>
  <c r="AEV29" i="4"/>
  <c r="AEW29" i="4"/>
  <c r="AEX29" i="4"/>
  <c r="AEY29" i="4"/>
  <c r="AEZ29" i="4"/>
  <c r="AFA29" i="4"/>
  <c r="AFB29" i="4"/>
  <c r="AFC29" i="4"/>
  <c r="AFD29" i="4"/>
  <c r="AFE29" i="4"/>
  <c r="AFF29" i="4"/>
  <c r="AFG29" i="4"/>
  <c r="AFH29" i="4"/>
  <c r="AFI29" i="4"/>
  <c r="AFJ29" i="4"/>
  <c r="DR76" i="4"/>
  <c r="DT76" i="4"/>
  <c r="DU76" i="4"/>
  <c r="DV76" i="4"/>
  <c r="DW76" i="4"/>
  <c r="DX76" i="4"/>
  <c r="DY76" i="4"/>
  <c r="DZ76" i="4"/>
  <c r="EA76" i="4"/>
  <c r="EB76" i="4"/>
  <c r="EC76" i="4"/>
  <c r="ED76" i="4"/>
  <c r="EE76" i="4"/>
  <c r="EF76" i="4"/>
  <c r="EG76" i="4"/>
  <c r="EH76" i="4"/>
  <c r="EI76" i="4"/>
  <c r="EJ76" i="4"/>
  <c r="EK76" i="4"/>
  <c r="EL76" i="4"/>
  <c r="EM76" i="4"/>
  <c r="EN76" i="4"/>
  <c r="EO76" i="4"/>
  <c r="EP76" i="4"/>
  <c r="EQ76" i="4"/>
  <c r="ER76" i="4"/>
  <c r="ES76" i="4"/>
  <c r="ET76" i="4"/>
  <c r="EU76" i="4"/>
  <c r="EV76" i="4"/>
  <c r="EW76" i="4"/>
  <c r="EX76" i="4"/>
  <c r="EY76" i="4"/>
  <c r="EZ76" i="4"/>
  <c r="FA76" i="4"/>
  <c r="FB76" i="4"/>
  <c r="FC76" i="4"/>
  <c r="FD76" i="4"/>
  <c r="FE76" i="4"/>
  <c r="FF76" i="4"/>
  <c r="FG76" i="4"/>
  <c r="FH76" i="4"/>
  <c r="FI76" i="4"/>
  <c r="FJ76" i="4"/>
  <c r="FK76" i="4"/>
  <c r="FL76" i="4"/>
  <c r="FM76" i="4"/>
  <c r="FN76" i="4"/>
  <c r="FO76" i="4"/>
  <c r="FP76" i="4"/>
  <c r="FQ76" i="4"/>
  <c r="FR76" i="4"/>
  <c r="FS76" i="4"/>
  <c r="FT76" i="4"/>
  <c r="FU76" i="4"/>
  <c r="FV76" i="4"/>
  <c r="FW76" i="4"/>
  <c r="FX76" i="4"/>
  <c r="FY76" i="4"/>
  <c r="FZ76" i="4"/>
  <c r="GA76" i="4"/>
  <c r="GB76" i="4"/>
  <c r="GC76" i="4"/>
  <c r="GD76" i="4"/>
  <c r="GE76" i="4"/>
  <c r="GF76" i="4"/>
  <c r="GG76" i="4"/>
  <c r="GH76" i="4"/>
  <c r="GI76" i="4"/>
  <c r="GJ76" i="4"/>
  <c r="GK76" i="4"/>
  <c r="GL76" i="4"/>
  <c r="GM76" i="4"/>
  <c r="GN76" i="4"/>
  <c r="GO76" i="4"/>
  <c r="GP76" i="4"/>
  <c r="GQ76" i="4"/>
  <c r="GR76" i="4"/>
  <c r="GT76" i="4"/>
  <c r="GU76" i="4"/>
  <c r="KS76" i="4"/>
  <c r="KT76" i="4"/>
  <c r="KU76" i="4"/>
  <c r="KV76" i="4"/>
  <c r="KW76" i="4"/>
  <c r="KX76" i="4"/>
  <c r="KY76" i="4"/>
  <c r="KZ76" i="4"/>
  <c r="LA76" i="4"/>
  <c r="LB76" i="4"/>
  <c r="LC76" i="4"/>
  <c r="LD76" i="4"/>
  <c r="LE76" i="4"/>
  <c r="LF76" i="4"/>
  <c r="LG76" i="4"/>
  <c r="LH76" i="4"/>
  <c r="LI76" i="4"/>
  <c r="LJ76" i="4"/>
  <c r="LK76" i="4"/>
  <c r="LL76" i="4"/>
  <c r="LM76" i="4"/>
  <c r="LN76" i="4"/>
  <c r="LO76" i="4"/>
  <c r="LP76" i="4"/>
  <c r="LQ76" i="4"/>
  <c r="LR76" i="4"/>
  <c r="LS76" i="4"/>
  <c r="LT76" i="4"/>
  <c r="LU76" i="4"/>
  <c r="LV76" i="4"/>
  <c r="LW76" i="4"/>
  <c r="LX76" i="4"/>
  <c r="LY76" i="4"/>
  <c r="LZ76" i="4"/>
  <c r="MA76" i="4"/>
  <c r="MB76" i="4"/>
  <c r="MC76" i="4"/>
  <c r="MD76" i="4"/>
  <c r="ME76" i="4"/>
  <c r="MF76" i="4"/>
  <c r="MG76" i="4"/>
  <c r="MH76" i="4"/>
  <c r="MI76" i="4"/>
  <c r="MJ76" i="4"/>
  <c r="MK76" i="4"/>
  <c r="ML76" i="4"/>
  <c r="MM76" i="4"/>
  <c r="MN76" i="4"/>
  <c r="MO76" i="4"/>
  <c r="MP76" i="4"/>
  <c r="MQ76" i="4"/>
  <c r="MR76" i="4"/>
  <c r="MS76" i="4"/>
  <c r="MT76" i="4"/>
  <c r="MU76" i="4"/>
  <c r="MV76" i="4"/>
  <c r="MW76" i="4"/>
  <c r="MX76" i="4"/>
  <c r="MY76" i="4"/>
  <c r="MZ76" i="4"/>
  <c r="NA76" i="4"/>
  <c r="NB76" i="4"/>
  <c r="NC76" i="4"/>
  <c r="ND76" i="4"/>
  <c r="NE76" i="4"/>
  <c r="NF76" i="4"/>
  <c r="NG76" i="4"/>
  <c r="NH76" i="4"/>
  <c r="NI76" i="4"/>
  <c r="NJ76" i="4"/>
  <c r="NK76" i="4"/>
  <c r="NL76" i="4"/>
  <c r="NM76" i="4"/>
  <c r="NN76" i="4"/>
  <c r="NO76" i="4"/>
  <c r="NP76" i="4"/>
  <c r="NQ76" i="4"/>
  <c r="NR76" i="4"/>
  <c r="NS76" i="4"/>
  <c r="NT76" i="4"/>
  <c r="NU76" i="4"/>
  <c r="NV76" i="4"/>
  <c r="OG76" i="4"/>
  <c r="OH76" i="4"/>
  <c r="OI76" i="4"/>
  <c r="OJ76" i="4"/>
  <c r="OK76" i="4"/>
  <c r="OL76" i="4"/>
  <c r="OM76" i="4"/>
  <c r="ON76" i="4"/>
  <c r="OO76" i="4"/>
  <c r="OP76" i="4"/>
  <c r="OQ76" i="4"/>
  <c r="OR76" i="4"/>
  <c r="OS76" i="4"/>
  <c r="OT76" i="4"/>
  <c r="OU76" i="4"/>
  <c r="OV76" i="4"/>
  <c r="OW76" i="4"/>
  <c r="OX76" i="4"/>
  <c r="OY76" i="4"/>
  <c r="OZ76" i="4"/>
  <c r="PA76" i="4"/>
  <c r="PB76" i="4"/>
  <c r="PC76" i="4"/>
  <c r="PD76" i="4"/>
  <c r="PE76" i="4"/>
  <c r="PF76" i="4"/>
  <c r="PG76" i="4"/>
  <c r="PH76" i="4"/>
  <c r="PI76" i="4"/>
  <c r="PJ76" i="4"/>
  <c r="PK76" i="4"/>
  <c r="PL76" i="4"/>
  <c r="PM76" i="4"/>
  <c r="PN76" i="4"/>
  <c r="PO76" i="4"/>
  <c r="PP76" i="4"/>
  <c r="PQ76" i="4"/>
  <c r="PR76" i="4"/>
  <c r="PS76" i="4"/>
  <c r="PT76" i="4"/>
  <c r="PU76" i="4"/>
  <c r="PV76" i="4"/>
  <c r="PW76" i="4"/>
  <c r="PX76" i="4"/>
  <c r="PY76" i="4"/>
  <c r="PZ76" i="4"/>
  <c r="QA76" i="4"/>
  <c r="QB76" i="4"/>
  <c r="QC76" i="4"/>
  <c r="QD76" i="4"/>
  <c r="QE76" i="4"/>
  <c r="QF76" i="4"/>
  <c r="QG76" i="4"/>
  <c r="QH76" i="4"/>
  <c r="QI76" i="4"/>
  <c r="QJ76" i="4"/>
  <c r="QK76" i="4"/>
  <c r="QL76" i="4"/>
  <c r="QM76" i="4"/>
  <c r="QN76" i="4"/>
  <c r="QO76" i="4"/>
  <c r="QP76" i="4"/>
  <c r="QQ76" i="4"/>
  <c r="QR76" i="4"/>
  <c r="QS76" i="4"/>
  <c r="QT76" i="4"/>
  <c r="QU76" i="4"/>
  <c r="QV76" i="4"/>
  <c r="QW76" i="4"/>
  <c r="QX76" i="4"/>
  <c r="QY76" i="4"/>
  <c r="QZ76" i="4"/>
  <c r="RA76" i="4"/>
  <c r="RB76" i="4"/>
  <c r="RC76" i="4"/>
  <c r="RD76" i="4"/>
  <c r="RE76" i="4"/>
  <c r="RF76" i="4"/>
  <c r="RG76" i="4"/>
  <c r="RH76" i="4"/>
  <c r="RI76" i="4"/>
  <c r="RJ76" i="4"/>
  <c r="RT76" i="4"/>
  <c r="RU76" i="4"/>
  <c r="RV76" i="4"/>
  <c r="RW76" i="4"/>
  <c r="RX76" i="4"/>
  <c r="RY76" i="4"/>
  <c r="RZ76" i="4"/>
  <c r="SA76" i="4"/>
  <c r="SB76" i="4"/>
  <c r="SC76" i="4"/>
  <c r="SD76" i="4"/>
  <c r="SE76" i="4"/>
  <c r="SF76" i="4"/>
  <c r="SG76" i="4"/>
  <c r="SH76" i="4"/>
  <c r="SI76" i="4"/>
  <c r="SJ76" i="4"/>
  <c r="SK76" i="4"/>
  <c r="SL76" i="4"/>
  <c r="SM76" i="4"/>
  <c r="SN76" i="4"/>
  <c r="SO76" i="4"/>
  <c r="SP76" i="4"/>
  <c r="SQ76" i="4"/>
  <c r="SR76" i="4"/>
  <c r="SS76" i="4"/>
  <c r="ST76" i="4"/>
  <c r="SU76" i="4"/>
  <c r="SV76" i="4"/>
  <c r="SW76" i="4"/>
  <c r="SX76" i="4"/>
  <c r="SY76" i="4"/>
  <c r="SZ76" i="4"/>
  <c r="TA76" i="4"/>
  <c r="TB76" i="4"/>
  <c r="TC76" i="4"/>
  <c r="TD76" i="4"/>
  <c r="TE76" i="4"/>
  <c r="TF76" i="4"/>
  <c r="TG76" i="4"/>
  <c r="TH76" i="4"/>
  <c r="TI76" i="4"/>
  <c r="TJ76" i="4"/>
  <c r="TK76" i="4"/>
  <c r="TL76" i="4"/>
  <c r="TM76" i="4"/>
  <c r="TN76" i="4"/>
  <c r="TO76" i="4"/>
  <c r="TP76" i="4"/>
  <c r="TQ76" i="4"/>
  <c r="TR76" i="4"/>
  <c r="TS76" i="4"/>
  <c r="TT76" i="4"/>
  <c r="TU76" i="4"/>
  <c r="TV76" i="4"/>
  <c r="TW76" i="4"/>
  <c r="TX76" i="4"/>
  <c r="TY76" i="4"/>
  <c r="TZ76" i="4"/>
  <c r="UA76" i="4"/>
  <c r="UB76" i="4"/>
  <c r="UC76" i="4"/>
  <c r="UD76" i="4"/>
  <c r="UE76" i="4"/>
  <c r="UF76" i="4"/>
  <c r="UG76" i="4"/>
  <c r="UH76" i="4"/>
  <c r="UI76" i="4"/>
  <c r="UJ76" i="4"/>
  <c r="UK76" i="4"/>
  <c r="UL76" i="4"/>
  <c r="UM76" i="4"/>
  <c r="UN76" i="4"/>
  <c r="UO76" i="4"/>
  <c r="UP76" i="4"/>
  <c r="UQ76" i="4"/>
  <c r="UR76" i="4"/>
  <c r="US76" i="4"/>
  <c r="UT76" i="4"/>
  <c r="UU76" i="4"/>
  <c r="UV76" i="4"/>
  <c r="UW76" i="4"/>
  <c r="VG76" i="4"/>
  <c r="VH76" i="4"/>
  <c r="VI76" i="4"/>
  <c r="VJ76" i="4"/>
  <c r="VK76" i="4"/>
  <c r="VL76" i="4"/>
  <c r="VM76" i="4"/>
  <c r="VN76" i="4"/>
  <c r="VO76" i="4"/>
  <c r="VP76" i="4"/>
  <c r="VQ76" i="4"/>
  <c r="VR76" i="4"/>
  <c r="VS76" i="4"/>
  <c r="VT76" i="4"/>
  <c r="VU76" i="4"/>
  <c r="VV76" i="4"/>
  <c r="VW76" i="4"/>
  <c r="VX76" i="4"/>
  <c r="VY76" i="4"/>
  <c r="VZ76" i="4"/>
  <c r="WA76" i="4"/>
  <c r="WB76" i="4"/>
  <c r="WC76" i="4"/>
  <c r="WD76" i="4"/>
  <c r="WE76" i="4"/>
  <c r="WF76" i="4"/>
  <c r="WG76" i="4"/>
  <c r="WH76" i="4"/>
  <c r="WI76" i="4"/>
  <c r="WJ76" i="4"/>
  <c r="WK76" i="4"/>
  <c r="WL76" i="4"/>
  <c r="WM76" i="4"/>
  <c r="WN76" i="4"/>
  <c r="WO76" i="4"/>
  <c r="WP76" i="4"/>
  <c r="WQ76" i="4"/>
  <c r="WR76" i="4"/>
  <c r="WS76" i="4"/>
  <c r="WT76" i="4"/>
  <c r="WU76" i="4"/>
  <c r="WV76" i="4"/>
  <c r="WW76" i="4"/>
  <c r="WX76" i="4"/>
  <c r="WY76" i="4"/>
  <c r="WZ76" i="4"/>
  <c r="XA76" i="4"/>
  <c r="XB76" i="4"/>
  <c r="XC76" i="4"/>
  <c r="XD76" i="4"/>
  <c r="XE76" i="4"/>
  <c r="XF76" i="4"/>
  <c r="XG76" i="4"/>
  <c r="XH76" i="4"/>
  <c r="XI76" i="4"/>
  <c r="XJ76" i="4"/>
  <c r="XK76" i="4"/>
  <c r="XL76" i="4"/>
  <c r="XM76" i="4"/>
  <c r="XN76" i="4"/>
  <c r="XO76" i="4"/>
  <c r="XP76" i="4"/>
  <c r="XQ76" i="4"/>
  <c r="XR76" i="4"/>
  <c r="XS76" i="4"/>
  <c r="XT76" i="4"/>
  <c r="XU76" i="4"/>
  <c r="XV76" i="4"/>
  <c r="XW76" i="4"/>
  <c r="XX76" i="4"/>
  <c r="XY76" i="4"/>
  <c r="XZ76" i="4"/>
  <c r="YA76" i="4"/>
  <c r="YB76" i="4"/>
  <c r="YC76" i="4"/>
  <c r="YD76" i="4"/>
  <c r="YE76" i="4"/>
  <c r="YF76" i="4"/>
  <c r="YG76" i="4"/>
  <c r="YH76" i="4"/>
  <c r="YI76" i="4"/>
  <c r="YJ76" i="4"/>
  <c r="YT76" i="4"/>
  <c r="YU76" i="4"/>
  <c r="YV76" i="4"/>
  <c r="YW76" i="4"/>
  <c r="YX76" i="4"/>
  <c r="YY76" i="4"/>
  <c r="YZ76" i="4"/>
  <c r="ZA76" i="4"/>
  <c r="ZB76" i="4"/>
  <c r="ZC76" i="4"/>
  <c r="ZD76" i="4"/>
  <c r="ZE76" i="4"/>
  <c r="ZF76" i="4"/>
  <c r="ZG76" i="4"/>
  <c r="ZH76" i="4"/>
  <c r="ZI76" i="4"/>
  <c r="ZJ76" i="4"/>
  <c r="ZK76" i="4"/>
  <c r="ZL76" i="4"/>
  <c r="ZM76" i="4"/>
  <c r="ZN76" i="4"/>
  <c r="ZO76" i="4"/>
  <c r="ZP76" i="4"/>
  <c r="ZQ76" i="4"/>
  <c r="ZR76" i="4"/>
  <c r="ZS76" i="4"/>
  <c r="ZT76" i="4"/>
  <c r="ZU76" i="4"/>
  <c r="ZV76" i="4"/>
  <c r="ZW76" i="4"/>
  <c r="ZX76" i="4"/>
  <c r="ZY76" i="4"/>
  <c r="ZZ76" i="4"/>
  <c r="AAA76" i="4"/>
  <c r="AAB76" i="4"/>
  <c r="AAC76" i="4"/>
  <c r="AAD76" i="4"/>
  <c r="AAE76" i="4"/>
  <c r="AAF76" i="4"/>
  <c r="AAG76" i="4"/>
  <c r="AAH76" i="4"/>
  <c r="AAI76" i="4"/>
  <c r="AAJ76" i="4"/>
  <c r="AAK76" i="4"/>
  <c r="AAL76" i="4"/>
  <c r="AAM76" i="4"/>
  <c r="AAN76" i="4"/>
  <c r="AAO76" i="4"/>
  <c r="AAP76" i="4"/>
  <c r="AAQ76" i="4"/>
  <c r="AAR76" i="4"/>
  <c r="AAS76" i="4"/>
  <c r="AAT76" i="4"/>
  <c r="AAU76" i="4"/>
  <c r="AAV76" i="4"/>
  <c r="AAW76" i="4"/>
  <c r="AAX76" i="4"/>
  <c r="AAY76" i="4"/>
  <c r="AAZ76" i="4"/>
  <c r="ABA76" i="4"/>
  <c r="ABB76" i="4"/>
  <c r="ABC76" i="4"/>
  <c r="ABD76" i="4"/>
  <c r="ABE76" i="4"/>
  <c r="ABF76" i="4"/>
  <c r="ABG76" i="4"/>
  <c r="ABH76" i="4"/>
  <c r="ABI76" i="4"/>
  <c r="ABJ76" i="4"/>
  <c r="ABK76" i="4"/>
  <c r="ABL76" i="4"/>
  <c r="ABM76" i="4"/>
  <c r="ABN76" i="4"/>
  <c r="ABO76" i="4"/>
  <c r="ABP76" i="4"/>
  <c r="ABQ76" i="4"/>
  <c r="ABR76" i="4"/>
  <c r="ABS76" i="4"/>
  <c r="ABT76" i="4"/>
  <c r="ABU76" i="4"/>
  <c r="ABV76" i="4"/>
  <c r="ABW76" i="4"/>
  <c r="ACG76" i="4"/>
  <c r="ACH76" i="4"/>
  <c r="ACI76" i="4"/>
  <c r="ACJ76" i="4"/>
  <c r="ACK76" i="4"/>
  <c r="ACL76" i="4"/>
  <c r="ACM76" i="4"/>
  <c r="ACN76" i="4"/>
  <c r="ACO76" i="4"/>
  <c r="ACP76" i="4"/>
  <c r="ACQ76" i="4"/>
  <c r="ACR76" i="4"/>
  <c r="ACS76" i="4"/>
  <c r="ACT76" i="4"/>
  <c r="ACU76" i="4"/>
  <c r="ACV76" i="4"/>
  <c r="ACW76" i="4"/>
  <c r="ACX76" i="4"/>
  <c r="ACY76" i="4"/>
  <c r="ACZ76" i="4"/>
  <c r="ADA76" i="4"/>
  <c r="ADB76" i="4"/>
  <c r="ADC76" i="4"/>
  <c r="ADD76" i="4"/>
  <c r="ADE76" i="4"/>
  <c r="ADF76" i="4"/>
  <c r="ADG76" i="4"/>
  <c r="ADH76" i="4"/>
  <c r="ADI76" i="4"/>
  <c r="ADJ76" i="4"/>
  <c r="ADK76" i="4"/>
  <c r="ADL76" i="4"/>
  <c r="ADM76" i="4"/>
  <c r="ADN76" i="4"/>
  <c r="ADO76" i="4"/>
  <c r="ADP76" i="4"/>
  <c r="ADQ76" i="4"/>
  <c r="ADR76" i="4"/>
  <c r="ADS76" i="4"/>
  <c r="ADT76" i="4"/>
  <c r="ADU76" i="4"/>
  <c r="ADV76" i="4"/>
  <c r="ADW76" i="4"/>
  <c r="ADX76" i="4"/>
  <c r="ADY76" i="4"/>
  <c r="ADZ76" i="4"/>
  <c r="AEA76" i="4"/>
  <c r="AEB76" i="4"/>
  <c r="AEC76" i="4"/>
  <c r="AED76" i="4"/>
  <c r="AEE76" i="4"/>
  <c r="AEF76" i="4"/>
  <c r="AEG76" i="4"/>
  <c r="AEH76" i="4"/>
  <c r="AEI76" i="4"/>
  <c r="AEJ76" i="4"/>
  <c r="AEK76" i="4"/>
  <c r="AEL76" i="4"/>
  <c r="AEM76" i="4"/>
  <c r="AEN76" i="4"/>
  <c r="AEO76" i="4"/>
  <c r="AEP76" i="4"/>
  <c r="AEQ76" i="4"/>
  <c r="AER76" i="4"/>
  <c r="AES76" i="4"/>
  <c r="AET76" i="4"/>
  <c r="AEU76" i="4"/>
  <c r="AEV76" i="4"/>
  <c r="AEW76" i="4"/>
  <c r="AEX76" i="4"/>
  <c r="AEY76" i="4"/>
  <c r="AEZ76" i="4"/>
  <c r="AFA76" i="4"/>
  <c r="AFB76" i="4"/>
  <c r="AFC76" i="4"/>
  <c r="AFD76" i="4"/>
  <c r="AFE76" i="4"/>
  <c r="AFF76" i="4"/>
  <c r="AFG76" i="4"/>
  <c r="AFH76" i="4"/>
  <c r="AFI76" i="4"/>
  <c r="AFJ76" i="4"/>
  <c r="DR102" i="4"/>
  <c r="DT102" i="4"/>
  <c r="DU102" i="4"/>
  <c r="DV102" i="4"/>
  <c r="DW102" i="4"/>
  <c r="DX102" i="4"/>
  <c r="DY102" i="4"/>
  <c r="DZ102" i="4"/>
  <c r="EA102" i="4"/>
  <c r="EB102" i="4"/>
  <c r="EC102" i="4"/>
  <c r="ED102" i="4"/>
  <c r="EE102" i="4"/>
  <c r="EF102" i="4"/>
  <c r="EG102" i="4"/>
  <c r="EH102" i="4"/>
  <c r="EI102" i="4"/>
  <c r="EJ102" i="4"/>
  <c r="EK102" i="4"/>
  <c r="EL102" i="4"/>
  <c r="EM102" i="4"/>
  <c r="EN102" i="4"/>
  <c r="EO102" i="4"/>
  <c r="EP102" i="4"/>
  <c r="EQ102" i="4"/>
  <c r="ER102" i="4"/>
  <c r="ES102" i="4"/>
  <c r="ET102" i="4"/>
  <c r="EU102" i="4"/>
  <c r="EV102" i="4"/>
  <c r="EW102" i="4"/>
  <c r="EX102" i="4"/>
  <c r="EY102" i="4"/>
  <c r="EZ102" i="4"/>
  <c r="FA102" i="4"/>
  <c r="FB102" i="4"/>
  <c r="FC102" i="4"/>
  <c r="FD102" i="4"/>
  <c r="FE102" i="4"/>
  <c r="FF102" i="4"/>
  <c r="FG102" i="4"/>
  <c r="FH102" i="4"/>
  <c r="FI102" i="4"/>
  <c r="FJ102" i="4"/>
  <c r="FK102" i="4"/>
  <c r="FL102" i="4"/>
  <c r="FM102" i="4"/>
  <c r="FN102" i="4"/>
  <c r="FO102" i="4"/>
  <c r="FP102" i="4"/>
  <c r="FQ102" i="4"/>
  <c r="FR102" i="4"/>
  <c r="FS102" i="4"/>
  <c r="FT102" i="4"/>
  <c r="FU102" i="4"/>
  <c r="FV102" i="4"/>
  <c r="FW102" i="4"/>
  <c r="FX102" i="4"/>
  <c r="FY102" i="4"/>
  <c r="FZ102" i="4"/>
  <c r="GA102" i="4"/>
  <c r="GB102" i="4"/>
  <c r="GC102" i="4"/>
  <c r="GD102" i="4"/>
  <c r="GE102" i="4"/>
  <c r="GF102" i="4"/>
  <c r="GG102" i="4"/>
  <c r="GH102" i="4"/>
  <c r="GI102" i="4"/>
  <c r="GJ102" i="4"/>
  <c r="GK102" i="4"/>
  <c r="GL102" i="4"/>
  <c r="GM102" i="4"/>
  <c r="GN102" i="4"/>
  <c r="GO102" i="4"/>
  <c r="GP102" i="4"/>
  <c r="GQ102" i="4"/>
  <c r="GR102" i="4"/>
  <c r="GS102" i="4"/>
  <c r="GT102" i="4"/>
  <c r="GU102" i="4"/>
  <c r="KS102" i="4"/>
  <c r="KT102" i="4"/>
  <c r="KU102" i="4"/>
  <c r="KV102" i="4"/>
  <c r="KW102" i="4"/>
  <c r="KX102" i="4"/>
  <c r="KY102" i="4"/>
  <c r="KZ102" i="4"/>
  <c r="LA102" i="4"/>
  <c r="LB102" i="4"/>
  <c r="LC102" i="4"/>
  <c r="LD102" i="4"/>
  <c r="LE102" i="4"/>
  <c r="LF102" i="4"/>
  <c r="LG102" i="4"/>
  <c r="LH102" i="4"/>
  <c r="LI102" i="4"/>
  <c r="LJ102" i="4"/>
  <c r="LK102" i="4"/>
  <c r="LL102" i="4"/>
  <c r="LM102" i="4"/>
  <c r="LN102" i="4"/>
  <c r="LO102" i="4"/>
  <c r="LP102" i="4"/>
  <c r="LQ102" i="4"/>
  <c r="LR102" i="4"/>
  <c r="LS102" i="4"/>
  <c r="LT102" i="4"/>
  <c r="LU102" i="4"/>
  <c r="LV102" i="4"/>
  <c r="LW102" i="4"/>
  <c r="LX102" i="4"/>
  <c r="LY102" i="4"/>
  <c r="LZ102" i="4"/>
  <c r="MA102" i="4"/>
  <c r="MB102" i="4"/>
  <c r="MC102" i="4"/>
  <c r="MD102" i="4"/>
  <c r="ME102" i="4"/>
  <c r="MF102" i="4"/>
  <c r="MG102" i="4"/>
  <c r="MH102" i="4"/>
  <c r="MI102" i="4"/>
  <c r="MJ102" i="4"/>
  <c r="MK102" i="4"/>
  <c r="ML102" i="4"/>
  <c r="MM102" i="4"/>
  <c r="MN102" i="4"/>
  <c r="MO102" i="4"/>
  <c r="MP102" i="4"/>
  <c r="MQ102" i="4"/>
  <c r="MR102" i="4"/>
  <c r="MS102" i="4"/>
  <c r="MT102" i="4"/>
  <c r="MU102" i="4"/>
  <c r="MV102" i="4"/>
  <c r="MW102" i="4"/>
  <c r="MX102" i="4"/>
  <c r="MY102" i="4"/>
  <c r="MZ102" i="4"/>
  <c r="NA102" i="4"/>
  <c r="NB102" i="4"/>
  <c r="NC102" i="4"/>
  <c r="ND102" i="4"/>
  <c r="NE102" i="4"/>
  <c r="NF102" i="4"/>
  <c r="NG102" i="4"/>
  <c r="NH102" i="4"/>
  <c r="NI102" i="4"/>
  <c r="NJ102" i="4"/>
  <c r="NK102" i="4"/>
  <c r="NL102" i="4"/>
  <c r="NM102" i="4"/>
  <c r="NN102" i="4"/>
  <c r="NO102" i="4"/>
  <c r="NP102" i="4"/>
  <c r="NQ102" i="4"/>
  <c r="NR102" i="4"/>
  <c r="NS102" i="4"/>
  <c r="NT102" i="4"/>
  <c r="NU102" i="4"/>
  <c r="NV102" i="4"/>
  <c r="OG102" i="4"/>
  <c r="OH102" i="4"/>
  <c r="OI102" i="4"/>
  <c r="OJ102" i="4"/>
  <c r="OK102" i="4"/>
  <c r="OL102" i="4"/>
  <c r="OM102" i="4"/>
  <c r="ON102" i="4"/>
  <c r="OO102" i="4"/>
  <c r="OP102" i="4"/>
  <c r="OQ102" i="4"/>
  <c r="OR102" i="4"/>
  <c r="OS102" i="4"/>
  <c r="OT102" i="4"/>
  <c r="OU102" i="4"/>
  <c r="OV102" i="4"/>
  <c r="OW102" i="4"/>
  <c r="OX102" i="4"/>
  <c r="OY102" i="4"/>
  <c r="OZ102" i="4"/>
  <c r="PA102" i="4"/>
  <c r="PB102" i="4"/>
  <c r="PC102" i="4"/>
  <c r="PD102" i="4"/>
  <c r="PE102" i="4"/>
  <c r="PF102" i="4"/>
  <c r="PG102" i="4"/>
  <c r="PH102" i="4"/>
  <c r="PI102" i="4"/>
  <c r="PJ102" i="4"/>
  <c r="PK102" i="4"/>
  <c r="PL102" i="4"/>
  <c r="PM102" i="4"/>
  <c r="PN102" i="4"/>
  <c r="PO102" i="4"/>
  <c r="PP102" i="4"/>
  <c r="PQ102" i="4"/>
  <c r="PR102" i="4"/>
  <c r="PS102" i="4"/>
  <c r="PT102" i="4"/>
  <c r="PU102" i="4"/>
  <c r="PV102" i="4"/>
  <c r="PW102" i="4"/>
  <c r="PX102" i="4"/>
  <c r="PY102" i="4"/>
  <c r="PZ102" i="4"/>
  <c r="QA102" i="4"/>
  <c r="QB102" i="4"/>
  <c r="QC102" i="4"/>
  <c r="QD102" i="4"/>
  <c r="QE102" i="4"/>
  <c r="QF102" i="4"/>
  <c r="QG102" i="4"/>
  <c r="QH102" i="4"/>
  <c r="QI102" i="4"/>
  <c r="QJ102" i="4"/>
  <c r="QK102" i="4"/>
  <c r="QL102" i="4"/>
  <c r="QM102" i="4"/>
  <c r="QN102" i="4"/>
  <c r="QO102" i="4"/>
  <c r="QP102" i="4"/>
  <c r="QQ102" i="4"/>
  <c r="QR102" i="4"/>
  <c r="QS102" i="4"/>
  <c r="QT102" i="4"/>
  <c r="QU102" i="4"/>
  <c r="QV102" i="4"/>
  <c r="QW102" i="4"/>
  <c r="QX102" i="4"/>
  <c r="QY102" i="4"/>
  <c r="QZ102" i="4"/>
  <c r="RA102" i="4"/>
  <c r="RB102" i="4"/>
  <c r="RC102" i="4"/>
  <c r="RD102" i="4"/>
  <c r="RE102" i="4"/>
  <c r="RF102" i="4"/>
  <c r="RG102" i="4"/>
  <c r="RH102" i="4"/>
  <c r="RI102" i="4"/>
  <c r="RJ102" i="4"/>
  <c r="RT102" i="4"/>
  <c r="RU102" i="4"/>
  <c r="RV102" i="4"/>
  <c r="RW102" i="4"/>
  <c r="RX102" i="4"/>
  <c r="RY102" i="4"/>
  <c r="RZ102" i="4"/>
  <c r="SA102" i="4"/>
  <c r="SB102" i="4"/>
  <c r="SC102" i="4"/>
  <c r="SD102" i="4"/>
  <c r="SE102" i="4"/>
  <c r="SF102" i="4"/>
  <c r="SG102" i="4"/>
  <c r="SH102" i="4"/>
  <c r="SI102" i="4"/>
  <c r="SJ102" i="4"/>
  <c r="SK102" i="4"/>
  <c r="SL102" i="4"/>
  <c r="SM102" i="4"/>
  <c r="SN102" i="4"/>
  <c r="SO102" i="4"/>
  <c r="SP102" i="4"/>
  <c r="SQ102" i="4"/>
  <c r="SR102" i="4"/>
  <c r="SS102" i="4"/>
  <c r="ST102" i="4"/>
  <c r="SU102" i="4"/>
  <c r="SV102" i="4"/>
  <c r="SW102" i="4"/>
  <c r="SX102" i="4"/>
  <c r="SY102" i="4"/>
  <c r="SZ102" i="4"/>
  <c r="TA102" i="4"/>
  <c r="TB102" i="4"/>
  <c r="TC102" i="4"/>
  <c r="TD102" i="4"/>
  <c r="TE102" i="4"/>
  <c r="TF102" i="4"/>
  <c r="TG102" i="4"/>
  <c r="TH102" i="4"/>
  <c r="TI102" i="4"/>
  <c r="TJ102" i="4"/>
  <c r="TK102" i="4"/>
  <c r="TL102" i="4"/>
  <c r="TM102" i="4"/>
  <c r="TN102" i="4"/>
  <c r="TO102" i="4"/>
  <c r="TP102" i="4"/>
  <c r="TQ102" i="4"/>
  <c r="TR102" i="4"/>
  <c r="TS102" i="4"/>
  <c r="TT102" i="4"/>
  <c r="TU102" i="4"/>
  <c r="TV102" i="4"/>
  <c r="TW102" i="4"/>
  <c r="TX102" i="4"/>
  <c r="TY102" i="4"/>
  <c r="TZ102" i="4"/>
  <c r="UA102" i="4"/>
  <c r="UB102" i="4"/>
  <c r="UC102" i="4"/>
  <c r="UD102" i="4"/>
  <c r="UE102" i="4"/>
  <c r="UF102" i="4"/>
  <c r="UG102" i="4"/>
  <c r="UH102" i="4"/>
  <c r="UI102" i="4"/>
  <c r="UJ102" i="4"/>
  <c r="UK102" i="4"/>
  <c r="UL102" i="4"/>
  <c r="UM102" i="4"/>
  <c r="UN102" i="4"/>
  <c r="UO102" i="4"/>
  <c r="UP102" i="4"/>
  <c r="UQ102" i="4"/>
  <c r="UR102" i="4"/>
  <c r="US102" i="4"/>
  <c r="UT102" i="4"/>
  <c r="UU102" i="4"/>
  <c r="UV102" i="4"/>
  <c r="UW102" i="4"/>
  <c r="VG102" i="4"/>
  <c r="VH102" i="4"/>
  <c r="VI102" i="4"/>
  <c r="VJ102" i="4"/>
  <c r="VK102" i="4"/>
  <c r="VL102" i="4"/>
  <c r="VM102" i="4"/>
  <c r="VN102" i="4"/>
  <c r="VO102" i="4"/>
  <c r="VP102" i="4"/>
  <c r="VQ102" i="4"/>
  <c r="VR102" i="4"/>
  <c r="VS102" i="4"/>
  <c r="VT102" i="4"/>
  <c r="VU102" i="4"/>
  <c r="VV102" i="4"/>
  <c r="VW102" i="4"/>
  <c r="VX102" i="4"/>
  <c r="VY102" i="4"/>
  <c r="VZ102" i="4"/>
  <c r="WA102" i="4"/>
  <c r="WB102" i="4"/>
  <c r="WC102" i="4"/>
  <c r="WD102" i="4"/>
  <c r="WE102" i="4"/>
  <c r="WF102" i="4"/>
  <c r="WG102" i="4"/>
  <c r="WH102" i="4"/>
  <c r="WI102" i="4"/>
  <c r="WJ102" i="4"/>
  <c r="WK102" i="4"/>
  <c r="WL102" i="4"/>
  <c r="WM102" i="4"/>
  <c r="WN102" i="4"/>
  <c r="WO102" i="4"/>
  <c r="WP102" i="4"/>
  <c r="WQ102" i="4"/>
  <c r="WR102" i="4"/>
  <c r="WS102" i="4"/>
  <c r="WT102" i="4"/>
  <c r="WU102" i="4"/>
  <c r="WV102" i="4"/>
  <c r="WW102" i="4"/>
  <c r="WX102" i="4"/>
  <c r="WY102" i="4"/>
  <c r="WZ102" i="4"/>
  <c r="XA102" i="4"/>
  <c r="XB102" i="4"/>
  <c r="XC102" i="4"/>
  <c r="XD102" i="4"/>
  <c r="XE102" i="4"/>
  <c r="XF102" i="4"/>
  <c r="XG102" i="4"/>
  <c r="XH102" i="4"/>
  <c r="XI102" i="4"/>
  <c r="XJ102" i="4"/>
  <c r="XK102" i="4"/>
  <c r="XL102" i="4"/>
  <c r="XM102" i="4"/>
  <c r="XN102" i="4"/>
  <c r="XO102" i="4"/>
  <c r="XP102" i="4"/>
  <c r="XQ102" i="4"/>
  <c r="XR102" i="4"/>
  <c r="XS102" i="4"/>
  <c r="XT102" i="4"/>
  <c r="XU102" i="4"/>
  <c r="XV102" i="4"/>
  <c r="XW102" i="4"/>
  <c r="XX102" i="4"/>
  <c r="XY102" i="4"/>
  <c r="XZ102" i="4"/>
  <c r="YA102" i="4"/>
  <c r="YB102" i="4"/>
  <c r="YC102" i="4"/>
  <c r="YD102" i="4"/>
  <c r="YE102" i="4"/>
  <c r="YF102" i="4"/>
  <c r="YG102" i="4"/>
  <c r="YH102" i="4"/>
  <c r="YI102" i="4"/>
  <c r="YJ102" i="4"/>
  <c r="YT102" i="4"/>
  <c r="YU102" i="4"/>
  <c r="YV102" i="4"/>
  <c r="YW102" i="4"/>
  <c r="YX102" i="4"/>
  <c r="YY102" i="4"/>
  <c r="YZ102" i="4"/>
  <c r="ZA102" i="4"/>
  <c r="ZB102" i="4"/>
  <c r="ZC102" i="4"/>
  <c r="ZD102" i="4"/>
  <c r="ZE102" i="4"/>
  <c r="ZF102" i="4"/>
  <c r="ZG102" i="4"/>
  <c r="ZH102" i="4"/>
  <c r="ZI102" i="4"/>
  <c r="ZJ102" i="4"/>
  <c r="ZK102" i="4"/>
  <c r="ZL102" i="4"/>
  <c r="ZM102" i="4"/>
  <c r="ZN102" i="4"/>
  <c r="ZO102" i="4"/>
  <c r="ZP102" i="4"/>
  <c r="ZQ102" i="4"/>
  <c r="ZR102" i="4"/>
  <c r="ZS102" i="4"/>
  <c r="ZT102" i="4"/>
  <c r="ZU102" i="4"/>
  <c r="ZV102" i="4"/>
  <c r="ZW102" i="4"/>
  <c r="ZX102" i="4"/>
  <c r="ZY102" i="4"/>
  <c r="ZZ102" i="4"/>
  <c r="AAA102" i="4"/>
  <c r="AAB102" i="4"/>
  <c r="AAC102" i="4"/>
  <c r="AAD102" i="4"/>
  <c r="AAE102" i="4"/>
  <c r="AAF102" i="4"/>
  <c r="AAG102" i="4"/>
  <c r="AAH102" i="4"/>
  <c r="AAI102" i="4"/>
  <c r="AAJ102" i="4"/>
  <c r="AAK102" i="4"/>
  <c r="AAL102" i="4"/>
  <c r="AAM102" i="4"/>
  <c r="AAN102" i="4"/>
  <c r="AAO102" i="4"/>
  <c r="AAP102" i="4"/>
  <c r="AAQ102" i="4"/>
  <c r="AAR102" i="4"/>
  <c r="AAS102" i="4"/>
  <c r="AAT102" i="4"/>
  <c r="AAU102" i="4"/>
  <c r="AAV102" i="4"/>
  <c r="AAW102" i="4"/>
  <c r="AAX102" i="4"/>
  <c r="AAY102" i="4"/>
  <c r="AAZ102" i="4"/>
  <c r="ABA102" i="4"/>
  <c r="ABB102" i="4"/>
  <c r="ABC102" i="4"/>
  <c r="ABD102" i="4"/>
  <c r="ABE102" i="4"/>
  <c r="ABF102" i="4"/>
  <c r="ABG102" i="4"/>
  <c r="ABH102" i="4"/>
  <c r="ABI102" i="4"/>
  <c r="ABJ102" i="4"/>
  <c r="ABK102" i="4"/>
  <c r="ABL102" i="4"/>
  <c r="ABM102" i="4"/>
  <c r="ABN102" i="4"/>
  <c r="ABO102" i="4"/>
  <c r="ABP102" i="4"/>
  <c r="ABQ102" i="4"/>
  <c r="ABR102" i="4"/>
  <c r="ABS102" i="4"/>
  <c r="ABT102" i="4"/>
  <c r="ABU102" i="4"/>
  <c r="ABV102" i="4"/>
  <c r="ABW102" i="4"/>
  <c r="ACG102" i="4"/>
  <c r="ACH102" i="4"/>
  <c r="ACI102" i="4"/>
  <c r="ACJ102" i="4"/>
  <c r="ACK102" i="4"/>
  <c r="ACL102" i="4"/>
  <c r="ACM102" i="4"/>
  <c r="ACN102" i="4"/>
  <c r="ACO102" i="4"/>
  <c r="ACP102" i="4"/>
  <c r="ACQ102" i="4"/>
  <c r="ACR102" i="4"/>
  <c r="ACS102" i="4"/>
  <c r="ACT102" i="4"/>
  <c r="ACU102" i="4"/>
  <c r="ACV102" i="4"/>
  <c r="ACW102" i="4"/>
  <c r="ACX102" i="4"/>
  <c r="ACY102" i="4"/>
  <c r="ACZ102" i="4"/>
  <c r="ADA102" i="4"/>
  <c r="ADB102" i="4"/>
  <c r="ADC102" i="4"/>
  <c r="ADD102" i="4"/>
  <c r="ADE102" i="4"/>
  <c r="ADF102" i="4"/>
  <c r="ADG102" i="4"/>
  <c r="ADH102" i="4"/>
  <c r="ADI102" i="4"/>
  <c r="ADJ102" i="4"/>
  <c r="ADK102" i="4"/>
  <c r="ADL102" i="4"/>
  <c r="ADM102" i="4"/>
  <c r="ADN102" i="4"/>
  <c r="ADO102" i="4"/>
  <c r="ADP102" i="4"/>
  <c r="ADQ102" i="4"/>
  <c r="ADR102" i="4"/>
  <c r="ADS102" i="4"/>
  <c r="ADT102" i="4"/>
  <c r="ADU102" i="4"/>
  <c r="ADV102" i="4"/>
  <c r="ADW102" i="4"/>
  <c r="ADX102" i="4"/>
  <c r="ADY102" i="4"/>
  <c r="ADZ102" i="4"/>
  <c r="AEA102" i="4"/>
  <c r="AEB102" i="4"/>
  <c r="AEC102" i="4"/>
  <c r="AED102" i="4"/>
  <c r="AEE102" i="4"/>
  <c r="AEF102" i="4"/>
  <c r="AEG102" i="4"/>
  <c r="AEH102" i="4"/>
  <c r="AEI102" i="4"/>
  <c r="AEJ102" i="4"/>
  <c r="AEK102" i="4"/>
  <c r="AEL102" i="4"/>
  <c r="AEM102" i="4"/>
  <c r="AEN102" i="4"/>
  <c r="AEO102" i="4"/>
  <c r="AEP102" i="4"/>
  <c r="AEQ102" i="4"/>
  <c r="AER102" i="4"/>
  <c r="AES102" i="4"/>
  <c r="AET102" i="4"/>
  <c r="AEU102" i="4"/>
  <c r="AEV102" i="4"/>
  <c r="AEW102" i="4"/>
  <c r="AEX102" i="4"/>
  <c r="AEY102" i="4"/>
  <c r="AEZ102" i="4"/>
  <c r="AFA102" i="4"/>
  <c r="AFB102" i="4"/>
  <c r="AFC102" i="4"/>
  <c r="AFD102" i="4"/>
  <c r="AFE102" i="4"/>
  <c r="AFF102" i="4"/>
  <c r="AFG102" i="4"/>
  <c r="AFH102" i="4"/>
  <c r="AFI102" i="4"/>
  <c r="AFJ102" i="4"/>
  <c r="DR77" i="4"/>
  <c r="DT77" i="4"/>
  <c r="DU77" i="4"/>
  <c r="DV77" i="4"/>
  <c r="DW77" i="4"/>
  <c r="DX77" i="4"/>
  <c r="DY77" i="4"/>
  <c r="DZ77" i="4"/>
  <c r="EA77" i="4"/>
  <c r="EB77" i="4"/>
  <c r="EC77" i="4"/>
  <c r="ED77" i="4"/>
  <c r="EE77" i="4"/>
  <c r="EF77" i="4"/>
  <c r="EG77" i="4"/>
  <c r="EH77" i="4"/>
  <c r="EI77" i="4"/>
  <c r="EJ77" i="4"/>
  <c r="EK77" i="4"/>
  <c r="EL77" i="4"/>
  <c r="EM77" i="4"/>
  <c r="EN77" i="4"/>
  <c r="EO77" i="4"/>
  <c r="EP77" i="4"/>
  <c r="EQ77" i="4"/>
  <c r="ER77" i="4"/>
  <c r="ES77" i="4"/>
  <c r="ET77" i="4"/>
  <c r="EU77" i="4"/>
  <c r="EV77" i="4"/>
  <c r="EW77" i="4"/>
  <c r="EX77" i="4"/>
  <c r="EY77" i="4"/>
  <c r="EZ77" i="4"/>
  <c r="FA77" i="4"/>
  <c r="FB77" i="4"/>
  <c r="FC77" i="4"/>
  <c r="FD77" i="4"/>
  <c r="FE77" i="4"/>
  <c r="FF77" i="4"/>
  <c r="FG77" i="4"/>
  <c r="FH77" i="4"/>
  <c r="FI77" i="4"/>
  <c r="FJ77" i="4"/>
  <c r="FK77" i="4"/>
  <c r="FL77" i="4"/>
  <c r="FM77" i="4"/>
  <c r="FN77" i="4"/>
  <c r="FO77" i="4"/>
  <c r="FP77" i="4"/>
  <c r="FQ77" i="4"/>
  <c r="FR77" i="4"/>
  <c r="FS77" i="4"/>
  <c r="FT77" i="4"/>
  <c r="FU77" i="4"/>
  <c r="FV77" i="4"/>
  <c r="FW77" i="4"/>
  <c r="FX77" i="4"/>
  <c r="FY77" i="4"/>
  <c r="FZ77" i="4"/>
  <c r="GA77" i="4"/>
  <c r="GB77" i="4"/>
  <c r="GC77" i="4"/>
  <c r="GD77" i="4"/>
  <c r="GE77" i="4"/>
  <c r="GF77" i="4"/>
  <c r="GG77" i="4"/>
  <c r="GH77" i="4"/>
  <c r="GI77" i="4"/>
  <c r="GJ77" i="4"/>
  <c r="GK77" i="4"/>
  <c r="GL77" i="4"/>
  <c r="GM77" i="4"/>
  <c r="GN77" i="4"/>
  <c r="GO77" i="4"/>
  <c r="GP77" i="4"/>
  <c r="GQ77" i="4"/>
  <c r="GR77" i="4"/>
  <c r="GS77" i="4"/>
  <c r="GT77" i="4"/>
  <c r="GU77" i="4"/>
  <c r="KS77" i="4"/>
  <c r="KT77" i="4"/>
  <c r="KU77" i="4"/>
  <c r="KV77" i="4"/>
  <c r="KW77" i="4"/>
  <c r="KX77" i="4"/>
  <c r="KY77" i="4"/>
  <c r="KZ77" i="4"/>
  <c r="LA77" i="4"/>
  <c r="LB77" i="4"/>
  <c r="LC77" i="4"/>
  <c r="LD77" i="4"/>
  <c r="LE77" i="4"/>
  <c r="LF77" i="4"/>
  <c r="LG77" i="4"/>
  <c r="LH77" i="4"/>
  <c r="LI77" i="4"/>
  <c r="LJ77" i="4"/>
  <c r="LK77" i="4"/>
  <c r="LL77" i="4"/>
  <c r="LM77" i="4"/>
  <c r="LN77" i="4"/>
  <c r="LO77" i="4"/>
  <c r="LP77" i="4"/>
  <c r="LQ77" i="4"/>
  <c r="LR77" i="4"/>
  <c r="LS77" i="4"/>
  <c r="LT77" i="4"/>
  <c r="LU77" i="4"/>
  <c r="LV77" i="4"/>
  <c r="LW77" i="4"/>
  <c r="LX77" i="4"/>
  <c r="LY77" i="4"/>
  <c r="LZ77" i="4"/>
  <c r="MA77" i="4"/>
  <c r="MB77" i="4"/>
  <c r="MC77" i="4"/>
  <c r="MD77" i="4"/>
  <c r="ME77" i="4"/>
  <c r="MF77" i="4"/>
  <c r="MG77" i="4"/>
  <c r="MH77" i="4"/>
  <c r="MI77" i="4"/>
  <c r="MJ77" i="4"/>
  <c r="MK77" i="4"/>
  <c r="ML77" i="4"/>
  <c r="MM77" i="4"/>
  <c r="MN77" i="4"/>
  <c r="MO77" i="4"/>
  <c r="MP77" i="4"/>
  <c r="MQ77" i="4"/>
  <c r="MR77" i="4"/>
  <c r="MS77" i="4"/>
  <c r="MT77" i="4"/>
  <c r="MU77" i="4"/>
  <c r="MV77" i="4"/>
  <c r="MW77" i="4"/>
  <c r="MX77" i="4"/>
  <c r="MY77" i="4"/>
  <c r="MZ77" i="4"/>
  <c r="NA77" i="4"/>
  <c r="NB77" i="4"/>
  <c r="NC77" i="4"/>
  <c r="ND77" i="4"/>
  <c r="NE77" i="4"/>
  <c r="NF77" i="4"/>
  <c r="NG77" i="4"/>
  <c r="NH77" i="4"/>
  <c r="NI77" i="4"/>
  <c r="NJ77" i="4"/>
  <c r="NK77" i="4"/>
  <c r="NL77" i="4"/>
  <c r="NM77" i="4"/>
  <c r="NN77" i="4"/>
  <c r="NO77" i="4"/>
  <c r="NP77" i="4"/>
  <c r="NQ77" i="4"/>
  <c r="NR77" i="4"/>
  <c r="NS77" i="4"/>
  <c r="NT77" i="4"/>
  <c r="NU77" i="4"/>
  <c r="NV77" i="4"/>
  <c r="OG77" i="4"/>
  <c r="OH77" i="4"/>
  <c r="OI77" i="4"/>
  <c r="OJ77" i="4"/>
  <c r="OK77" i="4"/>
  <c r="OL77" i="4"/>
  <c r="OM77" i="4"/>
  <c r="ON77" i="4"/>
  <c r="OO77" i="4"/>
  <c r="OP77" i="4"/>
  <c r="OQ77" i="4"/>
  <c r="OR77" i="4"/>
  <c r="OS77" i="4"/>
  <c r="OT77" i="4"/>
  <c r="OU77" i="4"/>
  <c r="OV77" i="4"/>
  <c r="OW77" i="4"/>
  <c r="OX77" i="4"/>
  <c r="OY77" i="4"/>
  <c r="OZ77" i="4"/>
  <c r="PA77" i="4"/>
  <c r="PB77" i="4"/>
  <c r="PC77" i="4"/>
  <c r="PD77" i="4"/>
  <c r="PE77" i="4"/>
  <c r="PF77" i="4"/>
  <c r="PG77" i="4"/>
  <c r="PH77" i="4"/>
  <c r="PI77" i="4"/>
  <c r="PJ77" i="4"/>
  <c r="PK77" i="4"/>
  <c r="PL77" i="4"/>
  <c r="PM77" i="4"/>
  <c r="PN77" i="4"/>
  <c r="PO77" i="4"/>
  <c r="PP77" i="4"/>
  <c r="PQ77" i="4"/>
  <c r="PR77" i="4"/>
  <c r="PS77" i="4"/>
  <c r="PT77" i="4"/>
  <c r="PU77" i="4"/>
  <c r="PV77" i="4"/>
  <c r="PW77" i="4"/>
  <c r="PX77" i="4"/>
  <c r="PY77" i="4"/>
  <c r="PZ77" i="4"/>
  <c r="QA77" i="4"/>
  <c r="QB77" i="4"/>
  <c r="QC77" i="4"/>
  <c r="QD77" i="4"/>
  <c r="QE77" i="4"/>
  <c r="QF77" i="4"/>
  <c r="QG77" i="4"/>
  <c r="QH77" i="4"/>
  <c r="QI77" i="4"/>
  <c r="QJ77" i="4"/>
  <c r="QK77" i="4"/>
  <c r="QL77" i="4"/>
  <c r="QM77" i="4"/>
  <c r="QN77" i="4"/>
  <c r="QO77" i="4"/>
  <c r="QP77" i="4"/>
  <c r="QQ77" i="4"/>
  <c r="QR77" i="4"/>
  <c r="QS77" i="4"/>
  <c r="QT77" i="4"/>
  <c r="QU77" i="4"/>
  <c r="QV77" i="4"/>
  <c r="QW77" i="4"/>
  <c r="QX77" i="4"/>
  <c r="QY77" i="4"/>
  <c r="QZ77" i="4"/>
  <c r="RA77" i="4"/>
  <c r="RB77" i="4"/>
  <c r="RC77" i="4"/>
  <c r="RD77" i="4"/>
  <c r="RE77" i="4"/>
  <c r="RF77" i="4"/>
  <c r="RG77" i="4"/>
  <c r="RH77" i="4"/>
  <c r="RI77" i="4"/>
  <c r="RJ77" i="4"/>
  <c r="RT77" i="4"/>
  <c r="RU77" i="4"/>
  <c r="RV77" i="4"/>
  <c r="RW77" i="4"/>
  <c r="RX77" i="4"/>
  <c r="RY77" i="4"/>
  <c r="RZ77" i="4"/>
  <c r="SA77" i="4"/>
  <c r="SB77" i="4"/>
  <c r="SC77" i="4"/>
  <c r="SD77" i="4"/>
  <c r="SE77" i="4"/>
  <c r="SF77" i="4"/>
  <c r="SG77" i="4"/>
  <c r="SH77" i="4"/>
  <c r="SI77" i="4"/>
  <c r="SJ77" i="4"/>
  <c r="SK77" i="4"/>
  <c r="SL77" i="4"/>
  <c r="SM77" i="4"/>
  <c r="SN77" i="4"/>
  <c r="SO77" i="4"/>
  <c r="SP77" i="4"/>
  <c r="SQ77" i="4"/>
  <c r="SR77" i="4"/>
  <c r="SS77" i="4"/>
  <c r="ST77" i="4"/>
  <c r="SU77" i="4"/>
  <c r="SV77" i="4"/>
  <c r="SW77" i="4"/>
  <c r="SX77" i="4"/>
  <c r="SY77" i="4"/>
  <c r="SZ77" i="4"/>
  <c r="TA77" i="4"/>
  <c r="TB77" i="4"/>
  <c r="TC77" i="4"/>
  <c r="TD77" i="4"/>
  <c r="TE77" i="4"/>
  <c r="TF77" i="4"/>
  <c r="TG77" i="4"/>
  <c r="TH77" i="4"/>
  <c r="TI77" i="4"/>
  <c r="TJ77" i="4"/>
  <c r="TK77" i="4"/>
  <c r="TL77" i="4"/>
  <c r="TM77" i="4"/>
  <c r="TN77" i="4"/>
  <c r="TO77" i="4"/>
  <c r="TP77" i="4"/>
  <c r="TQ77" i="4"/>
  <c r="TR77" i="4"/>
  <c r="TS77" i="4"/>
  <c r="TT77" i="4"/>
  <c r="TU77" i="4"/>
  <c r="TV77" i="4"/>
  <c r="TW77" i="4"/>
  <c r="TX77" i="4"/>
  <c r="TY77" i="4"/>
  <c r="TZ77" i="4"/>
  <c r="UA77" i="4"/>
  <c r="UB77" i="4"/>
  <c r="UC77" i="4"/>
  <c r="UD77" i="4"/>
  <c r="UE77" i="4"/>
  <c r="UF77" i="4"/>
  <c r="UG77" i="4"/>
  <c r="UH77" i="4"/>
  <c r="UI77" i="4"/>
  <c r="UJ77" i="4"/>
  <c r="UK77" i="4"/>
  <c r="UL77" i="4"/>
  <c r="UM77" i="4"/>
  <c r="UN77" i="4"/>
  <c r="UO77" i="4"/>
  <c r="UP77" i="4"/>
  <c r="UQ77" i="4"/>
  <c r="UR77" i="4"/>
  <c r="US77" i="4"/>
  <c r="UT77" i="4"/>
  <c r="UU77" i="4"/>
  <c r="UV77" i="4"/>
  <c r="UW77" i="4"/>
  <c r="VG77" i="4"/>
  <c r="VH77" i="4"/>
  <c r="VI77" i="4"/>
  <c r="VJ77" i="4"/>
  <c r="VK77" i="4"/>
  <c r="VL77" i="4"/>
  <c r="VM77" i="4"/>
  <c r="VN77" i="4"/>
  <c r="VO77" i="4"/>
  <c r="VP77" i="4"/>
  <c r="VQ77" i="4"/>
  <c r="VR77" i="4"/>
  <c r="VS77" i="4"/>
  <c r="VT77" i="4"/>
  <c r="VU77" i="4"/>
  <c r="VV77" i="4"/>
  <c r="VW77" i="4"/>
  <c r="VX77" i="4"/>
  <c r="VY77" i="4"/>
  <c r="VZ77" i="4"/>
  <c r="WA77" i="4"/>
  <c r="WB77" i="4"/>
  <c r="WC77" i="4"/>
  <c r="WD77" i="4"/>
  <c r="WE77" i="4"/>
  <c r="WF77" i="4"/>
  <c r="WG77" i="4"/>
  <c r="WH77" i="4"/>
  <c r="WI77" i="4"/>
  <c r="WJ77" i="4"/>
  <c r="WK77" i="4"/>
  <c r="WL77" i="4"/>
  <c r="WM77" i="4"/>
  <c r="WN77" i="4"/>
  <c r="WO77" i="4"/>
  <c r="WP77" i="4"/>
  <c r="WQ77" i="4"/>
  <c r="WR77" i="4"/>
  <c r="WS77" i="4"/>
  <c r="WT77" i="4"/>
  <c r="WU77" i="4"/>
  <c r="WV77" i="4"/>
  <c r="WW77" i="4"/>
  <c r="WX77" i="4"/>
  <c r="WY77" i="4"/>
  <c r="WZ77" i="4"/>
  <c r="XA77" i="4"/>
  <c r="XB77" i="4"/>
  <c r="XC77" i="4"/>
  <c r="XD77" i="4"/>
  <c r="XE77" i="4"/>
  <c r="XF77" i="4"/>
  <c r="XG77" i="4"/>
  <c r="XH77" i="4"/>
  <c r="XI77" i="4"/>
  <c r="XJ77" i="4"/>
  <c r="XK77" i="4"/>
  <c r="XL77" i="4"/>
  <c r="XM77" i="4"/>
  <c r="XN77" i="4"/>
  <c r="XO77" i="4"/>
  <c r="XP77" i="4"/>
  <c r="XQ77" i="4"/>
  <c r="XR77" i="4"/>
  <c r="XS77" i="4"/>
  <c r="XT77" i="4"/>
  <c r="XU77" i="4"/>
  <c r="XV77" i="4"/>
  <c r="XW77" i="4"/>
  <c r="XX77" i="4"/>
  <c r="XY77" i="4"/>
  <c r="XZ77" i="4"/>
  <c r="YA77" i="4"/>
  <c r="YB77" i="4"/>
  <c r="YC77" i="4"/>
  <c r="YD77" i="4"/>
  <c r="YE77" i="4"/>
  <c r="YF77" i="4"/>
  <c r="YG77" i="4"/>
  <c r="YH77" i="4"/>
  <c r="YI77" i="4"/>
  <c r="YJ77" i="4"/>
  <c r="YT77" i="4"/>
  <c r="YU77" i="4"/>
  <c r="YV77" i="4"/>
  <c r="YW77" i="4"/>
  <c r="YX77" i="4"/>
  <c r="YY77" i="4"/>
  <c r="YZ77" i="4"/>
  <c r="ZA77" i="4"/>
  <c r="ZB77" i="4"/>
  <c r="ZC77" i="4"/>
  <c r="ZD77" i="4"/>
  <c r="ZE77" i="4"/>
  <c r="ZF77" i="4"/>
  <c r="ZG77" i="4"/>
  <c r="ZH77" i="4"/>
  <c r="ZI77" i="4"/>
  <c r="ZJ77" i="4"/>
  <c r="ZK77" i="4"/>
  <c r="ZL77" i="4"/>
  <c r="ZM77" i="4"/>
  <c r="ZN77" i="4"/>
  <c r="ZO77" i="4"/>
  <c r="ZP77" i="4"/>
  <c r="ZQ77" i="4"/>
  <c r="ZR77" i="4"/>
  <c r="ZS77" i="4"/>
  <c r="ZT77" i="4"/>
  <c r="ZU77" i="4"/>
  <c r="ZV77" i="4"/>
  <c r="ZW77" i="4"/>
  <c r="ZX77" i="4"/>
  <c r="ZY77" i="4"/>
  <c r="ZZ77" i="4"/>
  <c r="AAA77" i="4"/>
  <c r="AAB77" i="4"/>
  <c r="AAC77" i="4"/>
  <c r="AAD77" i="4"/>
  <c r="AAE77" i="4"/>
  <c r="AAF77" i="4"/>
  <c r="AAG77" i="4"/>
  <c r="AAH77" i="4"/>
  <c r="AAI77" i="4"/>
  <c r="AAJ77" i="4"/>
  <c r="AAK77" i="4"/>
  <c r="AAL77" i="4"/>
  <c r="AAM77" i="4"/>
  <c r="AAN77" i="4"/>
  <c r="AAO77" i="4"/>
  <c r="AAP77" i="4"/>
  <c r="AAQ77" i="4"/>
  <c r="AAR77" i="4"/>
  <c r="AAS77" i="4"/>
  <c r="AAT77" i="4"/>
  <c r="AAU77" i="4"/>
  <c r="AAV77" i="4"/>
  <c r="AAW77" i="4"/>
  <c r="AAX77" i="4"/>
  <c r="AAY77" i="4"/>
  <c r="AAZ77" i="4"/>
  <c r="ABA77" i="4"/>
  <c r="ABB77" i="4"/>
  <c r="ABC77" i="4"/>
  <c r="ABD77" i="4"/>
  <c r="ABE77" i="4"/>
  <c r="ABF77" i="4"/>
  <c r="ABG77" i="4"/>
  <c r="ABH77" i="4"/>
  <c r="ABI77" i="4"/>
  <c r="ABJ77" i="4"/>
  <c r="ABK77" i="4"/>
  <c r="ABL77" i="4"/>
  <c r="ABM77" i="4"/>
  <c r="ABN77" i="4"/>
  <c r="ABO77" i="4"/>
  <c r="ABP77" i="4"/>
  <c r="ABQ77" i="4"/>
  <c r="ABR77" i="4"/>
  <c r="ABS77" i="4"/>
  <c r="ABT77" i="4"/>
  <c r="ABU77" i="4"/>
  <c r="ABV77" i="4"/>
  <c r="ABW77" i="4"/>
  <c r="ACG77" i="4"/>
  <c r="ACH77" i="4"/>
  <c r="ACI77" i="4"/>
  <c r="ACJ77" i="4"/>
  <c r="ACK77" i="4"/>
  <c r="ACL77" i="4"/>
  <c r="ACM77" i="4"/>
  <c r="ACN77" i="4"/>
  <c r="ACO77" i="4"/>
  <c r="ACP77" i="4"/>
  <c r="ACQ77" i="4"/>
  <c r="ACR77" i="4"/>
  <c r="ACS77" i="4"/>
  <c r="ACT77" i="4"/>
  <c r="ACU77" i="4"/>
  <c r="ACV77" i="4"/>
  <c r="ACW77" i="4"/>
  <c r="ACX77" i="4"/>
  <c r="ACY77" i="4"/>
  <c r="ACZ77" i="4"/>
  <c r="ADA77" i="4"/>
  <c r="ADB77" i="4"/>
  <c r="ADC77" i="4"/>
  <c r="ADD77" i="4"/>
  <c r="ADE77" i="4"/>
  <c r="ADF77" i="4"/>
  <c r="ADG77" i="4"/>
  <c r="ADH77" i="4"/>
  <c r="ADI77" i="4"/>
  <c r="ADJ77" i="4"/>
  <c r="ADK77" i="4"/>
  <c r="ADL77" i="4"/>
  <c r="ADM77" i="4"/>
  <c r="ADN77" i="4"/>
  <c r="ADO77" i="4"/>
  <c r="ADP77" i="4"/>
  <c r="ADQ77" i="4"/>
  <c r="ADR77" i="4"/>
  <c r="ADS77" i="4"/>
  <c r="ADT77" i="4"/>
  <c r="ADU77" i="4"/>
  <c r="ADV77" i="4"/>
  <c r="ADW77" i="4"/>
  <c r="ADX77" i="4"/>
  <c r="ADY77" i="4"/>
  <c r="ADZ77" i="4"/>
  <c r="AEA77" i="4"/>
  <c r="AEB77" i="4"/>
  <c r="AEC77" i="4"/>
  <c r="AED77" i="4"/>
  <c r="AEE77" i="4"/>
  <c r="AEF77" i="4"/>
  <c r="AEG77" i="4"/>
  <c r="AEH77" i="4"/>
  <c r="AEI77" i="4"/>
  <c r="AEJ77" i="4"/>
  <c r="AEK77" i="4"/>
  <c r="AEL77" i="4"/>
  <c r="AEM77" i="4"/>
  <c r="AEN77" i="4"/>
  <c r="AEO77" i="4"/>
  <c r="AEP77" i="4"/>
  <c r="AEQ77" i="4"/>
  <c r="AER77" i="4"/>
  <c r="AES77" i="4"/>
  <c r="AET77" i="4"/>
  <c r="AEU77" i="4"/>
  <c r="AEV77" i="4"/>
  <c r="AEW77" i="4"/>
  <c r="AEX77" i="4"/>
  <c r="AEY77" i="4"/>
  <c r="AEZ77" i="4"/>
  <c r="AFA77" i="4"/>
  <c r="AFB77" i="4"/>
  <c r="AFC77" i="4"/>
  <c r="AFD77" i="4"/>
  <c r="AFE77" i="4"/>
  <c r="AFF77" i="4"/>
  <c r="AFG77" i="4"/>
  <c r="AFH77" i="4"/>
  <c r="AFI77" i="4"/>
  <c r="AFJ77" i="4"/>
  <c r="DR85" i="4"/>
  <c r="DT85" i="4"/>
  <c r="DU85" i="4"/>
  <c r="DV85" i="4"/>
  <c r="DW85" i="4"/>
  <c r="DX85" i="4"/>
  <c r="DY85" i="4"/>
  <c r="DZ85" i="4"/>
  <c r="EA85" i="4"/>
  <c r="EB85" i="4"/>
  <c r="EC85" i="4"/>
  <c r="ED85" i="4"/>
  <c r="EE85" i="4"/>
  <c r="EF85" i="4"/>
  <c r="EG85" i="4"/>
  <c r="EH85" i="4"/>
  <c r="EI85" i="4"/>
  <c r="EJ85" i="4"/>
  <c r="EK85" i="4"/>
  <c r="EL85" i="4"/>
  <c r="EM85" i="4"/>
  <c r="EN85" i="4"/>
  <c r="EO85" i="4"/>
  <c r="EP85" i="4"/>
  <c r="EQ85" i="4"/>
  <c r="ER85" i="4"/>
  <c r="ES85" i="4"/>
  <c r="ET85" i="4"/>
  <c r="EU85" i="4"/>
  <c r="EV85" i="4"/>
  <c r="EW85" i="4"/>
  <c r="EX85" i="4"/>
  <c r="EY85" i="4"/>
  <c r="EZ85" i="4"/>
  <c r="FA85" i="4"/>
  <c r="FB85" i="4"/>
  <c r="FC85" i="4"/>
  <c r="FD85" i="4"/>
  <c r="FE85" i="4"/>
  <c r="FF85" i="4"/>
  <c r="FG85" i="4"/>
  <c r="FH85" i="4"/>
  <c r="FI85" i="4"/>
  <c r="FJ85" i="4"/>
  <c r="FK85" i="4"/>
  <c r="FL85" i="4"/>
  <c r="FM85" i="4"/>
  <c r="FN85" i="4"/>
  <c r="FO85" i="4"/>
  <c r="FP85" i="4"/>
  <c r="FQ85" i="4"/>
  <c r="FR85" i="4"/>
  <c r="FS85" i="4"/>
  <c r="FT85" i="4"/>
  <c r="FU85" i="4"/>
  <c r="FV85" i="4"/>
  <c r="FW85" i="4"/>
  <c r="FX85" i="4"/>
  <c r="FY85" i="4"/>
  <c r="FZ85" i="4"/>
  <c r="GA85" i="4"/>
  <c r="GB85" i="4"/>
  <c r="GC85" i="4"/>
  <c r="GD85" i="4"/>
  <c r="GE85" i="4"/>
  <c r="GF85" i="4"/>
  <c r="GG85" i="4"/>
  <c r="GH85" i="4"/>
  <c r="GI85" i="4"/>
  <c r="GJ85" i="4"/>
  <c r="GK85" i="4"/>
  <c r="GL85" i="4"/>
  <c r="GM85" i="4"/>
  <c r="GN85" i="4"/>
  <c r="GO85" i="4"/>
  <c r="GP85" i="4"/>
  <c r="GQ85" i="4"/>
  <c r="GR85" i="4"/>
  <c r="GS85" i="4"/>
  <c r="GT85" i="4"/>
  <c r="GU85" i="4"/>
  <c r="KS85" i="4"/>
  <c r="KT85" i="4"/>
  <c r="KU85" i="4"/>
  <c r="KV85" i="4"/>
  <c r="KW85" i="4"/>
  <c r="KX85" i="4"/>
  <c r="KY85" i="4"/>
  <c r="KZ85" i="4"/>
  <c r="LA85" i="4"/>
  <c r="LB85" i="4"/>
  <c r="LC85" i="4"/>
  <c r="LD85" i="4"/>
  <c r="LE85" i="4"/>
  <c r="LF85" i="4"/>
  <c r="LG85" i="4"/>
  <c r="LH85" i="4"/>
  <c r="LI85" i="4"/>
  <c r="LJ85" i="4"/>
  <c r="LK85" i="4"/>
  <c r="LL85" i="4"/>
  <c r="LM85" i="4"/>
  <c r="LN85" i="4"/>
  <c r="LO85" i="4"/>
  <c r="LP85" i="4"/>
  <c r="LQ85" i="4"/>
  <c r="LR85" i="4"/>
  <c r="LS85" i="4"/>
  <c r="LT85" i="4"/>
  <c r="LU85" i="4"/>
  <c r="LV85" i="4"/>
  <c r="LW85" i="4"/>
  <c r="LX85" i="4"/>
  <c r="LY85" i="4"/>
  <c r="LZ85" i="4"/>
  <c r="MA85" i="4"/>
  <c r="MB85" i="4"/>
  <c r="MC85" i="4"/>
  <c r="MD85" i="4"/>
  <c r="ME85" i="4"/>
  <c r="MF85" i="4"/>
  <c r="MG85" i="4"/>
  <c r="MH85" i="4"/>
  <c r="MI85" i="4"/>
  <c r="MJ85" i="4"/>
  <c r="MK85" i="4"/>
  <c r="ML85" i="4"/>
  <c r="MM85" i="4"/>
  <c r="MN85" i="4"/>
  <c r="MO85" i="4"/>
  <c r="MP85" i="4"/>
  <c r="MQ85" i="4"/>
  <c r="MR85" i="4"/>
  <c r="MS85" i="4"/>
  <c r="MT85" i="4"/>
  <c r="MU85" i="4"/>
  <c r="MV85" i="4"/>
  <c r="MW85" i="4"/>
  <c r="MX85" i="4"/>
  <c r="MY85" i="4"/>
  <c r="MZ85" i="4"/>
  <c r="NA85" i="4"/>
  <c r="NB85" i="4"/>
  <c r="NC85" i="4"/>
  <c r="ND85" i="4"/>
  <c r="NE85" i="4"/>
  <c r="NF85" i="4"/>
  <c r="NG85" i="4"/>
  <c r="NH85" i="4"/>
  <c r="NI85" i="4"/>
  <c r="NJ85" i="4"/>
  <c r="NK85" i="4"/>
  <c r="NL85" i="4"/>
  <c r="NM85" i="4"/>
  <c r="NN85" i="4"/>
  <c r="NO85" i="4"/>
  <c r="NP85" i="4"/>
  <c r="NQ85" i="4"/>
  <c r="NR85" i="4"/>
  <c r="NS85" i="4"/>
  <c r="NT85" i="4"/>
  <c r="NU85" i="4"/>
  <c r="NV85" i="4"/>
  <c r="OG85" i="4"/>
  <c r="OH85" i="4"/>
  <c r="OI85" i="4"/>
  <c r="OJ85" i="4"/>
  <c r="OK85" i="4"/>
  <c r="OL85" i="4"/>
  <c r="OM85" i="4"/>
  <c r="ON85" i="4"/>
  <c r="OO85" i="4"/>
  <c r="OP85" i="4"/>
  <c r="OQ85" i="4"/>
  <c r="OR85" i="4"/>
  <c r="OS85" i="4"/>
  <c r="OT85" i="4"/>
  <c r="OU85" i="4"/>
  <c r="OV85" i="4"/>
  <c r="OW85" i="4"/>
  <c r="OX85" i="4"/>
  <c r="OY85" i="4"/>
  <c r="OZ85" i="4"/>
  <c r="PA85" i="4"/>
  <c r="PB85" i="4"/>
  <c r="PC85" i="4"/>
  <c r="PD85" i="4"/>
  <c r="PE85" i="4"/>
  <c r="PF85" i="4"/>
  <c r="PG85" i="4"/>
  <c r="PH85" i="4"/>
  <c r="PI85" i="4"/>
  <c r="PJ85" i="4"/>
  <c r="PK85" i="4"/>
  <c r="PL85" i="4"/>
  <c r="PM85" i="4"/>
  <c r="PN85" i="4"/>
  <c r="PO85" i="4"/>
  <c r="PP85" i="4"/>
  <c r="PQ85" i="4"/>
  <c r="PR85" i="4"/>
  <c r="PS85" i="4"/>
  <c r="PT85" i="4"/>
  <c r="PU85" i="4"/>
  <c r="PV85" i="4"/>
  <c r="PW85" i="4"/>
  <c r="PX85" i="4"/>
  <c r="PY85" i="4"/>
  <c r="PZ85" i="4"/>
  <c r="QA85" i="4"/>
  <c r="QB85" i="4"/>
  <c r="QC85" i="4"/>
  <c r="QD85" i="4"/>
  <c r="QE85" i="4"/>
  <c r="QF85" i="4"/>
  <c r="QG85" i="4"/>
  <c r="QH85" i="4"/>
  <c r="QI85" i="4"/>
  <c r="QJ85" i="4"/>
  <c r="QK85" i="4"/>
  <c r="QL85" i="4"/>
  <c r="QM85" i="4"/>
  <c r="QN85" i="4"/>
  <c r="QO85" i="4"/>
  <c r="QP85" i="4"/>
  <c r="QQ85" i="4"/>
  <c r="QR85" i="4"/>
  <c r="QS85" i="4"/>
  <c r="QT85" i="4"/>
  <c r="QU85" i="4"/>
  <c r="QV85" i="4"/>
  <c r="QW85" i="4"/>
  <c r="QX85" i="4"/>
  <c r="QY85" i="4"/>
  <c r="QZ85" i="4"/>
  <c r="RA85" i="4"/>
  <c r="RB85" i="4"/>
  <c r="RC85" i="4"/>
  <c r="RD85" i="4"/>
  <c r="RE85" i="4"/>
  <c r="RF85" i="4"/>
  <c r="RG85" i="4"/>
  <c r="RH85" i="4"/>
  <c r="RI85" i="4"/>
  <c r="RJ85" i="4"/>
  <c r="RT85" i="4"/>
  <c r="RU85" i="4"/>
  <c r="RV85" i="4"/>
  <c r="RW85" i="4"/>
  <c r="RX85" i="4"/>
  <c r="RY85" i="4"/>
  <c r="RZ85" i="4"/>
  <c r="SA85" i="4"/>
  <c r="SB85" i="4"/>
  <c r="SC85" i="4"/>
  <c r="SD85" i="4"/>
  <c r="SE85" i="4"/>
  <c r="SF85" i="4"/>
  <c r="SG85" i="4"/>
  <c r="SH85" i="4"/>
  <c r="SI85" i="4"/>
  <c r="SJ85" i="4"/>
  <c r="SK85" i="4"/>
  <c r="SL85" i="4"/>
  <c r="SM85" i="4"/>
  <c r="SN85" i="4"/>
  <c r="SO85" i="4"/>
  <c r="SP85" i="4"/>
  <c r="SQ85" i="4"/>
  <c r="SR85" i="4"/>
  <c r="SS85" i="4"/>
  <c r="ST85" i="4"/>
  <c r="SU85" i="4"/>
  <c r="SV85" i="4"/>
  <c r="SW85" i="4"/>
  <c r="SX85" i="4"/>
  <c r="SY85" i="4"/>
  <c r="SZ85" i="4"/>
  <c r="TA85" i="4"/>
  <c r="TB85" i="4"/>
  <c r="TC85" i="4"/>
  <c r="TD85" i="4"/>
  <c r="TE85" i="4"/>
  <c r="TF85" i="4"/>
  <c r="TG85" i="4"/>
  <c r="TH85" i="4"/>
  <c r="TI85" i="4"/>
  <c r="TJ85" i="4"/>
  <c r="TK85" i="4"/>
  <c r="TL85" i="4"/>
  <c r="TM85" i="4"/>
  <c r="TN85" i="4"/>
  <c r="TO85" i="4"/>
  <c r="TP85" i="4"/>
  <c r="TQ85" i="4"/>
  <c r="TR85" i="4"/>
  <c r="TS85" i="4"/>
  <c r="TT85" i="4"/>
  <c r="TU85" i="4"/>
  <c r="TV85" i="4"/>
  <c r="TW85" i="4"/>
  <c r="TX85" i="4"/>
  <c r="TY85" i="4"/>
  <c r="TZ85" i="4"/>
  <c r="UA85" i="4"/>
  <c r="UB85" i="4"/>
  <c r="UC85" i="4"/>
  <c r="UD85" i="4"/>
  <c r="UE85" i="4"/>
  <c r="UF85" i="4"/>
  <c r="UG85" i="4"/>
  <c r="UH85" i="4"/>
  <c r="UI85" i="4"/>
  <c r="UJ85" i="4"/>
  <c r="UK85" i="4"/>
  <c r="UL85" i="4"/>
  <c r="UM85" i="4"/>
  <c r="UN85" i="4"/>
  <c r="UO85" i="4"/>
  <c r="UP85" i="4"/>
  <c r="UQ85" i="4"/>
  <c r="UR85" i="4"/>
  <c r="US85" i="4"/>
  <c r="UT85" i="4"/>
  <c r="UU85" i="4"/>
  <c r="UV85" i="4"/>
  <c r="UW85" i="4"/>
  <c r="VG85" i="4"/>
  <c r="VH85" i="4"/>
  <c r="VI85" i="4"/>
  <c r="VJ85" i="4"/>
  <c r="VK85" i="4"/>
  <c r="VL85" i="4"/>
  <c r="VM85" i="4"/>
  <c r="VN85" i="4"/>
  <c r="VO85" i="4"/>
  <c r="VP85" i="4"/>
  <c r="VQ85" i="4"/>
  <c r="VR85" i="4"/>
  <c r="VS85" i="4"/>
  <c r="VT85" i="4"/>
  <c r="VU85" i="4"/>
  <c r="VV85" i="4"/>
  <c r="VW85" i="4"/>
  <c r="VX85" i="4"/>
  <c r="VY85" i="4"/>
  <c r="VZ85" i="4"/>
  <c r="WA85" i="4"/>
  <c r="WB85" i="4"/>
  <c r="WC85" i="4"/>
  <c r="WD85" i="4"/>
  <c r="WE85" i="4"/>
  <c r="WF85" i="4"/>
  <c r="WG85" i="4"/>
  <c r="WH85" i="4"/>
  <c r="WI85" i="4"/>
  <c r="WJ85" i="4"/>
  <c r="WK85" i="4"/>
  <c r="WL85" i="4"/>
  <c r="WM85" i="4"/>
  <c r="WN85" i="4"/>
  <c r="WO85" i="4"/>
  <c r="WP85" i="4"/>
  <c r="WQ85" i="4"/>
  <c r="WR85" i="4"/>
  <c r="WS85" i="4"/>
  <c r="WT85" i="4"/>
  <c r="WU85" i="4"/>
  <c r="WV85" i="4"/>
  <c r="WW85" i="4"/>
  <c r="WX85" i="4"/>
  <c r="WY85" i="4"/>
  <c r="WZ85" i="4"/>
  <c r="XA85" i="4"/>
  <c r="XB85" i="4"/>
  <c r="XC85" i="4"/>
  <c r="XD85" i="4"/>
  <c r="XE85" i="4"/>
  <c r="XF85" i="4"/>
  <c r="XG85" i="4"/>
  <c r="XH85" i="4"/>
  <c r="XI85" i="4"/>
  <c r="XJ85" i="4"/>
  <c r="XK85" i="4"/>
  <c r="XL85" i="4"/>
  <c r="XM85" i="4"/>
  <c r="XN85" i="4"/>
  <c r="XO85" i="4"/>
  <c r="XP85" i="4"/>
  <c r="XQ85" i="4"/>
  <c r="XR85" i="4"/>
  <c r="XS85" i="4"/>
  <c r="XT85" i="4"/>
  <c r="XU85" i="4"/>
  <c r="XV85" i="4"/>
  <c r="XW85" i="4"/>
  <c r="XX85" i="4"/>
  <c r="XY85" i="4"/>
  <c r="XZ85" i="4"/>
  <c r="YA85" i="4"/>
  <c r="YB85" i="4"/>
  <c r="YC85" i="4"/>
  <c r="YD85" i="4"/>
  <c r="YE85" i="4"/>
  <c r="YF85" i="4"/>
  <c r="YG85" i="4"/>
  <c r="YH85" i="4"/>
  <c r="YI85" i="4"/>
  <c r="YJ85" i="4"/>
  <c r="YT85" i="4"/>
  <c r="YU85" i="4"/>
  <c r="YV85" i="4"/>
  <c r="YW85" i="4"/>
  <c r="YX85" i="4"/>
  <c r="YY85" i="4"/>
  <c r="YZ85" i="4"/>
  <c r="ZA85" i="4"/>
  <c r="ZB85" i="4"/>
  <c r="ZC85" i="4"/>
  <c r="ZD85" i="4"/>
  <c r="ZE85" i="4"/>
  <c r="ZF85" i="4"/>
  <c r="ZG85" i="4"/>
  <c r="ZH85" i="4"/>
  <c r="ZI85" i="4"/>
  <c r="ZJ85" i="4"/>
  <c r="ZK85" i="4"/>
  <c r="ZL85" i="4"/>
  <c r="ZM85" i="4"/>
  <c r="ZN85" i="4"/>
  <c r="ZO85" i="4"/>
  <c r="ZP85" i="4"/>
  <c r="ZQ85" i="4"/>
  <c r="ZR85" i="4"/>
  <c r="ZS85" i="4"/>
  <c r="ZT85" i="4"/>
  <c r="ZU85" i="4"/>
  <c r="ZV85" i="4"/>
  <c r="ZW85" i="4"/>
  <c r="ZX85" i="4"/>
  <c r="ZY85" i="4"/>
  <c r="ZZ85" i="4"/>
  <c r="AAA85" i="4"/>
  <c r="AAB85" i="4"/>
  <c r="AAC85" i="4"/>
  <c r="AAD85" i="4"/>
  <c r="AAE85" i="4"/>
  <c r="AAF85" i="4"/>
  <c r="AAG85" i="4"/>
  <c r="AAH85" i="4"/>
  <c r="AAI85" i="4"/>
  <c r="AAJ85" i="4"/>
  <c r="AAK85" i="4"/>
  <c r="AAL85" i="4"/>
  <c r="AAM85" i="4"/>
  <c r="AAN85" i="4"/>
  <c r="AAO85" i="4"/>
  <c r="AAP85" i="4"/>
  <c r="AAQ85" i="4"/>
  <c r="AAR85" i="4"/>
  <c r="AAS85" i="4"/>
  <c r="AAT85" i="4"/>
  <c r="AAU85" i="4"/>
  <c r="AAV85" i="4"/>
  <c r="AAW85" i="4"/>
  <c r="AAX85" i="4"/>
  <c r="AAY85" i="4"/>
  <c r="AAZ85" i="4"/>
  <c r="ABA85" i="4"/>
  <c r="ABB85" i="4"/>
  <c r="ABC85" i="4"/>
  <c r="ABD85" i="4"/>
  <c r="ABE85" i="4"/>
  <c r="ABF85" i="4"/>
  <c r="ABG85" i="4"/>
  <c r="ABH85" i="4"/>
  <c r="ABI85" i="4"/>
  <c r="ABJ85" i="4"/>
  <c r="ABK85" i="4"/>
  <c r="ABL85" i="4"/>
  <c r="ABM85" i="4"/>
  <c r="ABN85" i="4"/>
  <c r="ABO85" i="4"/>
  <c r="ABP85" i="4"/>
  <c r="ABQ85" i="4"/>
  <c r="ABR85" i="4"/>
  <c r="ABS85" i="4"/>
  <c r="ABT85" i="4"/>
  <c r="ABU85" i="4"/>
  <c r="ABV85" i="4"/>
  <c r="ABW85" i="4"/>
  <c r="ACG85" i="4"/>
  <c r="ACH85" i="4"/>
  <c r="ACI85" i="4"/>
  <c r="ACJ85" i="4"/>
  <c r="ACK85" i="4"/>
  <c r="ACL85" i="4"/>
  <c r="ACM85" i="4"/>
  <c r="ACN85" i="4"/>
  <c r="ACO85" i="4"/>
  <c r="ACP85" i="4"/>
  <c r="ACQ85" i="4"/>
  <c r="ACR85" i="4"/>
  <c r="ACS85" i="4"/>
  <c r="ACT85" i="4"/>
  <c r="ACU85" i="4"/>
  <c r="ACV85" i="4"/>
  <c r="ACW85" i="4"/>
  <c r="ACX85" i="4"/>
  <c r="ACY85" i="4"/>
  <c r="ACZ85" i="4"/>
  <c r="ADA85" i="4"/>
  <c r="ADB85" i="4"/>
  <c r="ADC85" i="4"/>
  <c r="ADD85" i="4"/>
  <c r="ADE85" i="4"/>
  <c r="ADF85" i="4"/>
  <c r="ADG85" i="4"/>
  <c r="ADH85" i="4"/>
  <c r="ADI85" i="4"/>
  <c r="ADJ85" i="4"/>
  <c r="ADK85" i="4"/>
  <c r="ADL85" i="4"/>
  <c r="ADM85" i="4"/>
  <c r="ADN85" i="4"/>
  <c r="ADO85" i="4"/>
  <c r="ADP85" i="4"/>
  <c r="ADQ85" i="4"/>
  <c r="ADR85" i="4"/>
  <c r="ADS85" i="4"/>
  <c r="ADT85" i="4"/>
  <c r="ADU85" i="4"/>
  <c r="ADV85" i="4"/>
  <c r="ADW85" i="4"/>
  <c r="ADX85" i="4"/>
  <c r="ADY85" i="4"/>
  <c r="ADZ85" i="4"/>
  <c r="AEA85" i="4"/>
  <c r="AEB85" i="4"/>
  <c r="AEC85" i="4"/>
  <c r="AED85" i="4"/>
  <c r="AEE85" i="4"/>
  <c r="AEF85" i="4"/>
  <c r="AEG85" i="4"/>
  <c r="AEH85" i="4"/>
  <c r="AEI85" i="4"/>
  <c r="AEJ85" i="4"/>
  <c r="AEK85" i="4"/>
  <c r="AEL85" i="4"/>
  <c r="AEM85" i="4"/>
  <c r="AEN85" i="4"/>
  <c r="AEO85" i="4"/>
  <c r="AEP85" i="4"/>
  <c r="AEQ85" i="4"/>
  <c r="AER85" i="4"/>
  <c r="AES85" i="4"/>
  <c r="AET85" i="4"/>
  <c r="AEU85" i="4"/>
  <c r="AEV85" i="4"/>
  <c r="AEW85" i="4"/>
  <c r="AEX85" i="4"/>
  <c r="AEY85" i="4"/>
  <c r="AEZ85" i="4"/>
  <c r="AFA85" i="4"/>
  <c r="AFB85" i="4"/>
  <c r="AFC85" i="4"/>
  <c r="AFD85" i="4"/>
  <c r="AFE85" i="4"/>
  <c r="AFF85" i="4"/>
  <c r="AFG85" i="4"/>
  <c r="AFH85" i="4"/>
  <c r="AFI85" i="4"/>
  <c r="AFJ85" i="4"/>
  <c r="DR105" i="4"/>
  <c r="DT105" i="4"/>
  <c r="DU105" i="4"/>
  <c r="DV105" i="4"/>
  <c r="DW105" i="4"/>
  <c r="DX105" i="4"/>
  <c r="DY105" i="4"/>
  <c r="DZ105" i="4"/>
  <c r="EA105" i="4"/>
  <c r="EB105" i="4"/>
  <c r="EC105" i="4"/>
  <c r="ED105" i="4"/>
  <c r="EE105" i="4"/>
  <c r="EF105" i="4"/>
  <c r="EG105" i="4"/>
  <c r="EH105" i="4"/>
  <c r="EI105" i="4"/>
  <c r="EJ105" i="4"/>
  <c r="EK105" i="4"/>
  <c r="EL105" i="4"/>
  <c r="EM105" i="4"/>
  <c r="EN105" i="4"/>
  <c r="EO105" i="4"/>
  <c r="EP105" i="4"/>
  <c r="EQ105" i="4"/>
  <c r="ER105" i="4"/>
  <c r="ES105" i="4"/>
  <c r="ET105" i="4"/>
  <c r="EU105" i="4"/>
  <c r="EV105" i="4"/>
  <c r="EW105" i="4"/>
  <c r="EX105" i="4"/>
  <c r="EY105" i="4"/>
  <c r="EZ105" i="4"/>
  <c r="FA105" i="4"/>
  <c r="FB105" i="4"/>
  <c r="FC105" i="4"/>
  <c r="FD105" i="4"/>
  <c r="FE105" i="4"/>
  <c r="FF105" i="4"/>
  <c r="FG105" i="4"/>
  <c r="FH105" i="4"/>
  <c r="FI105" i="4"/>
  <c r="FJ105" i="4"/>
  <c r="FK105" i="4"/>
  <c r="FL105" i="4"/>
  <c r="FM105" i="4"/>
  <c r="FN105" i="4"/>
  <c r="FO105" i="4"/>
  <c r="FP105" i="4"/>
  <c r="FQ105" i="4"/>
  <c r="FR105" i="4"/>
  <c r="FS105" i="4"/>
  <c r="FT105" i="4"/>
  <c r="FU105" i="4"/>
  <c r="FV105" i="4"/>
  <c r="FW105" i="4"/>
  <c r="FX105" i="4"/>
  <c r="FY105" i="4"/>
  <c r="FZ105" i="4"/>
  <c r="GA105" i="4"/>
  <c r="GB105" i="4"/>
  <c r="GC105" i="4"/>
  <c r="GD105" i="4"/>
  <c r="GE105" i="4"/>
  <c r="GF105" i="4"/>
  <c r="GG105" i="4"/>
  <c r="GH105" i="4"/>
  <c r="GI105" i="4"/>
  <c r="GJ105" i="4"/>
  <c r="GK105" i="4"/>
  <c r="GL105" i="4"/>
  <c r="GM105" i="4"/>
  <c r="GN105" i="4"/>
  <c r="GO105" i="4"/>
  <c r="GP105" i="4"/>
  <c r="GQ105" i="4"/>
  <c r="GR105" i="4"/>
  <c r="GS105" i="4"/>
  <c r="GT105" i="4"/>
  <c r="GU105" i="4"/>
  <c r="KS105" i="4"/>
  <c r="KT105" i="4"/>
  <c r="KU105" i="4"/>
  <c r="KV105" i="4"/>
  <c r="KW105" i="4"/>
  <c r="KX105" i="4"/>
  <c r="KY105" i="4"/>
  <c r="KZ105" i="4"/>
  <c r="LA105" i="4"/>
  <c r="LB105" i="4"/>
  <c r="LC105" i="4"/>
  <c r="LD105" i="4"/>
  <c r="LE105" i="4"/>
  <c r="LF105" i="4"/>
  <c r="LG105" i="4"/>
  <c r="LH105" i="4"/>
  <c r="LI105" i="4"/>
  <c r="LJ105" i="4"/>
  <c r="LK105" i="4"/>
  <c r="LL105" i="4"/>
  <c r="LM105" i="4"/>
  <c r="LN105" i="4"/>
  <c r="LO105" i="4"/>
  <c r="LP105" i="4"/>
  <c r="LQ105" i="4"/>
  <c r="LR105" i="4"/>
  <c r="LS105" i="4"/>
  <c r="LT105" i="4"/>
  <c r="LU105" i="4"/>
  <c r="LV105" i="4"/>
  <c r="LW105" i="4"/>
  <c r="LX105" i="4"/>
  <c r="LY105" i="4"/>
  <c r="LZ105" i="4"/>
  <c r="MA105" i="4"/>
  <c r="MB105" i="4"/>
  <c r="MC105" i="4"/>
  <c r="MD105" i="4"/>
  <c r="ME105" i="4"/>
  <c r="MF105" i="4"/>
  <c r="MG105" i="4"/>
  <c r="MH105" i="4"/>
  <c r="MI105" i="4"/>
  <c r="MJ105" i="4"/>
  <c r="MK105" i="4"/>
  <c r="ML105" i="4"/>
  <c r="MM105" i="4"/>
  <c r="MN105" i="4"/>
  <c r="MO105" i="4"/>
  <c r="MP105" i="4"/>
  <c r="MQ105" i="4"/>
  <c r="MR105" i="4"/>
  <c r="MS105" i="4"/>
  <c r="MT105" i="4"/>
  <c r="MU105" i="4"/>
  <c r="MV105" i="4"/>
  <c r="MW105" i="4"/>
  <c r="MX105" i="4"/>
  <c r="MY105" i="4"/>
  <c r="MZ105" i="4"/>
  <c r="NA105" i="4"/>
  <c r="NB105" i="4"/>
  <c r="NC105" i="4"/>
  <c r="ND105" i="4"/>
  <c r="NE105" i="4"/>
  <c r="NF105" i="4"/>
  <c r="NG105" i="4"/>
  <c r="NH105" i="4"/>
  <c r="NI105" i="4"/>
  <c r="NJ105" i="4"/>
  <c r="NK105" i="4"/>
  <c r="NL105" i="4"/>
  <c r="NM105" i="4"/>
  <c r="NN105" i="4"/>
  <c r="NO105" i="4"/>
  <c r="NP105" i="4"/>
  <c r="NQ105" i="4"/>
  <c r="NR105" i="4"/>
  <c r="NS105" i="4"/>
  <c r="NT105" i="4"/>
  <c r="NU105" i="4"/>
  <c r="NV105" i="4"/>
  <c r="OG105" i="4"/>
  <c r="OH105" i="4"/>
  <c r="OI105" i="4"/>
  <c r="OJ105" i="4"/>
  <c r="OK105" i="4"/>
  <c r="OL105" i="4"/>
  <c r="OM105" i="4"/>
  <c r="ON105" i="4"/>
  <c r="OO105" i="4"/>
  <c r="OP105" i="4"/>
  <c r="OQ105" i="4"/>
  <c r="OR105" i="4"/>
  <c r="OS105" i="4"/>
  <c r="OT105" i="4"/>
  <c r="OU105" i="4"/>
  <c r="OV105" i="4"/>
  <c r="OW105" i="4"/>
  <c r="OX105" i="4"/>
  <c r="OY105" i="4"/>
  <c r="OZ105" i="4"/>
  <c r="PA105" i="4"/>
  <c r="PB105" i="4"/>
  <c r="PC105" i="4"/>
  <c r="PD105" i="4"/>
  <c r="PE105" i="4"/>
  <c r="PF105" i="4"/>
  <c r="PG105" i="4"/>
  <c r="PH105" i="4"/>
  <c r="PI105" i="4"/>
  <c r="PJ105" i="4"/>
  <c r="PK105" i="4"/>
  <c r="PL105" i="4"/>
  <c r="PM105" i="4"/>
  <c r="PN105" i="4"/>
  <c r="PO105" i="4"/>
  <c r="PP105" i="4"/>
  <c r="PQ105" i="4"/>
  <c r="PR105" i="4"/>
  <c r="PS105" i="4"/>
  <c r="PT105" i="4"/>
  <c r="PU105" i="4"/>
  <c r="PV105" i="4"/>
  <c r="PW105" i="4"/>
  <c r="PX105" i="4"/>
  <c r="PY105" i="4"/>
  <c r="PZ105" i="4"/>
  <c r="QA105" i="4"/>
  <c r="QB105" i="4"/>
  <c r="QC105" i="4"/>
  <c r="QD105" i="4"/>
  <c r="QE105" i="4"/>
  <c r="QF105" i="4"/>
  <c r="QG105" i="4"/>
  <c r="QH105" i="4"/>
  <c r="QI105" i="4"/>
  <c r="QJ105" i="4"/>
  <c r="QK105" i="4"/>
  <c r="QL105" i="4"/>
  <c r="QM105" i="4"/>
  <c r="QN105" i="4"/>
  <c r="QO105" i="4"/>
  <c r="QP105" i="4"/>
  <c r="QQ105" i="4"/>
  <c r="QR105" i="4"/>
  <c r="QS105" i="4"/>
  <c r="QT105" i="4"/>
  <c r="QU105" i="4"/>
  <c r="QV105" i="4"/>
  <c r="QW105" i="4"/>
  <c r="QX105" i="4"/>
  <c r="QY105" i="4"/>
  <c r="QZ105" i="4"/>
  <c r="RA105" i="4"/>
  <c r="RB105" i="4"/>
  <c r="RC105" i="4"/>
  <c r="RD105" i="4"/>
  <c r="RE105" i="4"/>
  <c r="RF105" i="4"/>
  <c r="RG105" i="4"/>
  <c r="RH105" i="4"/>
  <c r="RI105" i="4"/>
  <c r="RJ105" i="4"/>
  <c r="RT105" i="4"/>
  <c r="RU105" i="4"/>
  <c r="RV105" i="4"/>
  <c r="RW105" i="4"/>
  <c r="RX105" i="4"/>
  <c r="RY105" i="4"/>
  <c r="RZ105" i="4"/>
  <c r="SA105" i="4"/>
  <c r="SB105" i="4"/>
  <c r="SC105" i="4"/>
  <c r="SD105" i="4"/>
  <c r="SE105" i="4"/>
  <c r="SF105" i="4"/>
  <c r="SG105" i="4"/>
  <c r="SH105" i="4"/>
  <c r="SI105" i="4"/>
  <c r="SJ105" i="4"/>
  <c r="SK105" i="4"/>
  <c r="SL105" i="4"/>
  <c r="SM105" i="4"/>
  <c r="SN105" i="4"/>
  <c r="SO105" i="4"/>
  <c r="SP105" i="4"/>
  <c r="SQ105" i="4"/>
  <c r="SR105" i="4"/>
  <c r="SS105" i="4"/>
  <c r="ST105" i="4"/>
  <c r="SU105" i="4"/>
  <c r="SV105" i="4"/>
  <c r="SW105" i="4"/>
  <c r="SX105" i="4"/>
  <c r="SY105" i="4"/>
  <c r="SZ105" i="4"/>
  <c r="TA105" i="4"/>
  <c r="TB105" i="4"/>
  <c r="TC105" i="4"/>
  <c r="TD105" i="4"/>
  <c r="TE105" i="4"/>
  <c r="TF105" i="4"/>
  <c r="TG105" i="4"/>
  <c r="TH105" i="4"/>
  <c r="TI105" i="4"/>
  <c r="TJ105" i="4"/>
  <c r="TK105" i="4"/>
  <c r="TL105" i="4"/>
  <c r="TM105" i="4"/>
  <c r="TN105" i="4"/>
  <c r="TO105" i="4"/>
  <c r="TP105" i="4"/>
  <c r="TQ105" i="4"/>
  <c r="TR105" i="4"/>
  <c r="TS105" i="4"/>
  <c r="TT105" i="4"/>
  <c r="TU105" i="4"/>
  <c r="TV105" i="4"/>
  <c r="TW105" i="4"/>
  <c r="TX105" i="4"/>
  <c r="TY105" i="4"/>
  <c r="TZ105" i="4"/>
  <c r="UA105" i="4"/>
  <c r="UB105" i="4"/>
  <c r="UC105" i="4"/>
  <c r="UD105" i="4"/>
  <c r="UE105" i="4"/>
  <c r="UF105" i="4"/>
  <c r="UG105" i="4"/>
  <c r="UH105" i="4"/>
  <c r="UI105" i="4"/>
  <c r="UJ105" i="4"/>
  <c r="UK105" i="4"/>
  <c r="UL105" i="4"/>
  <c r="UM105" i="4"/>
  <c r="UN105" i="4"/>
  <c r="UO105" i="4"/>
  <c r="UP105" i="4"/>
  <c r="UQ105" i="4"/>
  <c r="UR105" i="4"/>
  <c r="US105" i="4"/>
  <c r="UT105" i="4"/>
  <c r="UU105" i="4"/>
  <c r="UV105" i="4"/>
  <c r="UW105" i="4"/>
  <c r="VG105" i="4"/>
  <c r="VH105" i="4"/>
  <c r="VI105" i="4"/>
  <c r="VJ105" i="4"/>
  <c r="VK105" i="4"/>
  <c r="VL105" i="4"/>
  <c r="VM105" i="4"/>
  <c r="VN105" i="4"/>
  <c r="VO105" i="4"/>
  <c r="VP105" i="4"/>
  <c r="VQ105" i="4"/>
  <c r="VR105" i="4"/>
  <c r="VS105" i="4"/>
  <c r="VT105" i="4"/>
  <c r="VU105" i="4"/>
  <c r="VV105" i="4"/>
  <c r="VW105" i="4"/>
  <c r="VX105" i="4"/>
  <c r="VY105" i="4"/>
  <c r="VZ105" i="4"/>
  <c r="WA105" i="4"/>
  <c r="WB105" i="4"/>
  <c r="WC105" i="4"/>
  <c r="WD105" i="4"/>
  <c r="WE105" i="4"/>
  <c r="WF105" i="4"/>
  <c r="WG105" i="4"/>
  <c r="WH105" i="4"/>
  <c r="WI105" i="4"/>
  <c r="WJ105" i="4"/>
  <c r="WK105" i="4"/>
  <c r="WL105" i="4"/>
  <c r="WM105" i="4"/>
  <c r="WN105" i="4"/>
  <c r="WO105" i="4"/>
  <c r="WP105" i="4"/>
  <c r="WQ105" i="4"/>
  <c r="WR105" i="4"/>
  <c r="WS105" i="4"/>
  <c r="WT105" i="4"/>
  <c r="WU105" i="4"/>
  <c r="WV105" i="4"/>
  <c r="WW105" i="4"/>
  <c r="WX105" i="4"/>
  <c r="WY105" i="4"/>
  <c r="WZ105" i="4"/>
  <c r="XA105" i="4"/>
  <c r="XB105" i="4"/>
  <c r="XC105" i="4"/>
  <c r="XD105" i="4"/>
  <c r="XE105" i="4"/>
  <c r="XF105" i="4"/>
  <c r="XG105" i="4"/>
  <c r="XH105" i="4"/>
  <c r="XI105" i="4"/>
  <c r="XJ105" i="4"/>
  <c r="XK105" i="4"/>
  <c r="XL105" i="4"/>
  <c r="XM105" i="4"/>
  <c r="XN105" i="4"/>
  <c r="XO105" i="4"/>
  <c r="XP105" i="4"/>
  <c r="XQ105" i="4"/>
  <c r="XR105" i="4"/>
  <c r="XS105" i="4"/>
  <c r="XT105" i="4"/>
  <c r="XU105" i="4"/>
  <c r="XV105" i="4"/>
  <c r="XW105" i="4"/>
  <c r="XX105" i="4"/>
  <c r="XY105" i="4"/>
  <c r="XZ105" i="4"/>
  <c r="YA105" i="4"/>
  <c r="YB105" i="4"/>
  <c r="YC105" i="4"/>
  <c r="YD105" i="4"/>
  <c r="YE105" i="4"/>
  <c r="YF105" i="4"/>
  <c r="YG105" i="4"/>
  <c r="YH105" i="4"/>
  <c r="YI105" i="4"/>
  <c r="YJ105" i="4"/>
  <c r="YT105" i="4"/>
  <c r="YU105" i="4"/>
  <c r="YV105" i="4"/>
  <c r="YW105" i="4"/>
  <c r="YX105" i="4"/>
  <c r="YY105" i="4"/>
  <c r="YZ105" i="4"/>
  <c r="ZA105" i="4"/>
  <c r="ZB105" i="4"/>
  <c r="ZC105" i="4"/>
  <c r="ZD105" i="4"/>
  <c r="ZE105" i="4"/>
  <c r="ZF105" i="4"/>
  <c r="ZG105" i="4"/>
  <c r="ZH105" i="4"/>
  <c r="ZI105" i="4"/>
  <c r="ZJ105" i="4"/>
  <c r="ZK105" i="4"/>
  <c r="ZL105" i="4"/>
  <c r="ZM105" i="4"/>
  <c r="ZN105" i="4"/>
  <c r="ZO105" i="4"/>
  <c r="ZP105" i="4"/>
  <c r="ZQ105" i="4"/>
  <c r="ZR105" i="4"/>
  <c r="ZS105" i="4"/>
  <c r="ZT105" i="4"/>
  <c r="ZU105" i="4"/>
  <c r="ZV105" i="4"/>
  <c r="ZW105" i="4"/>
  <c r="ZX105" i="4"/>
  <c r="ZY105" i="4"/>
  <c r="ZZ105" i="4"/>
  <c r="AAA105" i="4"/>
  <c r="AAB105" i="4"/>
  <c r="AAC105" i="4"/>
  <c r="AAD105" i="4"/>
  <c r="AAE105" i="4"/>
  <c r="AAF105" i="4"/>
  <c r="AAG105" i="4"/>
  <c r="AAH105" i="4"/>
  <c r="AAI105" i="4"/>
  <c r="AAJ105" i="4"/>
  <c r="AAK105" i="4"/>
  <c r="AAL105" i="4"/>
  <c r="AAM105" i="4"/>
  <c r="AAN105" i="4"/>
  <c r="AAO105" i="4"/>
  <c r="AAP105" i="4"/>
  <c r="AAQ105" i="4"/>
  <c r="AAR105" i="4"/>
  <c r="AAS105" i="4"/>
  <c r="AAT105" i="4"/>
  <c r="AAU105" i="4"/>
  <c r="AAV105" i="4"/>
  <c r="AAW105" i="4"/>
  <c r="AAX105" i="4"/>
  <c r="AAY105" i="4"/>
  <c r="AAZ105" i="4"/>
  <c r="ABA105" i="4"/>
  <c r="ABB105" i="4"/>
  <c r="ABC105" i="4"/>
  <c r="ABD105" i="4"/>
  <c r="ABE105" i="4"/>
  <c r="ABF105" i="4"/>
  <c r="ABG105" i="4"/>
  <c r="ABH105" i="4"/>
  <c r="ABI105" i="4"/>
  <c r="ABJ105" i="4"/>
  <c r="ABK105" i="4"/>
  <c r="ABL105" i="4"/>
  <c r="ABM105" i="4"/>
  <c r="ABN105" i="4"/>
  <c r="ABO105" i="4"/>
  <c r="ABP105" i="4"/>
  <c r="ABQ105" i="4"/>
  <c r="ABR105" i="4"/>
  <c r="ABS105" i="4"/>
  <c r="ABT105" i="4"/>
  <c r="ABU105" i="4"/>
  <c r="ABV105" i="4"/>
  <c r="ABW105" i="4"/>
  <c r="ACG105" i="4"/>
  <c r="ACH105" i="4"/>
  <c r="ACI105" i="4"/>
  <c r="ACJ105" i="4"/>
  <c r="ACK105" i="4"/>
  <c r="ACL105" i="4"/>
  <c r="ACM105" i="4"/>
  <c r="ACN105" i="4"/>
  <c r="ACO105" i="4"/>
  <c r="ACP105" i="4"/>
  <c r="ACQ105" i="4"/>
  <c r="ACR105" i="4"/>
  <c r="ACS105" i="4"/>
  <c r="ACT105" i="4"/>
  <c r="ACU105" i="4"/>
  <c r="ACV105" i="4"/>
  <c r="ACW105" i="4"/>
  <c r="ACX105" i="4"/>
  <c r="ACY105" i="4"/>
  <c r="ACZ105" i="4"/>
  <c r="ADA105" i="4"/>
  <c r="ADB105" i="4"/>
  <c r="ADC105" i="4"/>
  <c r="ADD105" i="4"/>
  <c r="ADE105" i="4"/>
  <c r="ADF105" i="4"/>
  <c r="ADG105" i="4"/>
  <c r="ADH105" i="4"/>
  <c r="ADI105" i="4"/>
  <c r="ADJ105" i="4"/>
  <c r="ADK105" i="4"/>
  <c r="ADL105" i="4"/>
  <c r="ADM105" i="4"/>
  <c r="ADN105" i="4"/>
  <c r="ADO105" i="4"/>
  <c r="ADP105" i="4"/>
  <c r="ADQ105" i="4"/>
  <c r="ADR105" i="4"/>
  <c r="ADS105" i="4"/>
  <c r="ADT105" i="4"/>
  <c r="ADU105" i="4"/>
  <c r="ADV105" i="4"/>
  <c r="ADW105" i="4"/>
  <c r="ADX105" i="4"/>
  <c r="ADY105" i="4"/>
  <c r="ADZ105" i="4"/>
  <c r="AEA105" i="4"/>
  <c r="AEB105" i="4"/>
  <c r="AEC105" i="4"/>
  <c r="AED105" i="4"/>
  <c r="AEE105" i="4"/>
  <c r="AEF105" i="4"/>
  <c r="AEG105" i="4"/>
  <c r="AEH105" i="4"/>
  <c r="AEI105" i="4"/>
  <c r="AEJ105" i="4"/>
  <c r="AEK105" i="4"/>
  <c r="AEL105" i="4"/>
  <c r="AEM105" i="4"/>
  <c r="AEN105" i="4"/>
  <c r="AEO105" i="4"/>
  <c r="AEP105" i="4"/>
  <c r="AEQ105" i="4"/>
  <c r="AER105" i="4"/>
  <c r="AES105" i="4"/>
  <c r="AET105" i="4"/>
  <c r="AEU105" i="4"/>
  <c r="AEV105" i="4"/>
  <c r="AEW105" i="4"/>
  <c r="AEX105" i="4"/>
  <c r="AEY105" i="4"/>
  <c r="AEZ105" i="4"/>
  <c r="AFA105" i="4"/>
  <c r="AFB105" i="4"/>
  <c r="AFC105" i="4"/>
  <c r="AFD105" i="4"/>
  <c r="AFE105" i="4"/>
  <c r="AFF105" i="4"/>
  <c r="AFG105" i="4"/>
  <c r="AFH105" i="4"/>
  <c r="AFI105" i="4"/>
  <c r="AFJ105" i="4"/>
  <c r="DR98" i="4"/>
  <c r="DT98" i="4"/>
  <c r="DU98" i="4"/>
  <c r="DV98" i="4"/>
  <c r="DW98" i="4"/>
  <c r="DX98" i="4"/>
  <c r="DY98" i="4"/>
  <c r="DZ98" i="4"/>
  <c r="EA98" i="4"/>
  <c r="EB98" i="4"/>
  <c r="EC98" i="4"/>
  <c r="ED98" i="4"/>
  <c r="EE98" i="4"/>
  <c r="EF98" i="4"/>
  <c r="EG98" i="4"/>
  <c r="EH98" i="4"/>
  <c r="EI98" i="4"/>
  <c r="EJ98" i="4"/>
  <c r="EK98" i="4"/>
  <c r="EL98" i="4"/>
  <c r="EM98" i="4"/>
  <c r="EN98" i="4"/>
  <c r="EO98" i="4"/>
  <c r="EP98" i="4"/>
  <c r="EQ98" i="4"/>
  <c r="ER98" i="4"/>
  <c r="ES98" i="4"/>
  <c r="ET98" i="4"/>
  <c r="EU98" i="4"/>
  <c r="EV98" i="4"/>
  <c r="EW98" i="4"/>
  <c r="EX98" i="4"/>
  <c r="EY98" i="4"/>
  <c r="EZ98" i="4"/>
  <c r="FA98" i="4"/>
  <c r="FB98" i="4"/>
  <c r="FC98" i="4"/>
  <c r="FD98" i="4"/>
  <c r="FE98" i="4"/>
  <c r="FF98" i="4"/>
  <c r="FG98" i="4"/>
  <c r="FH98" i="4"/>
  <c r="FI98" i="4"/>
  <c r="FJ98" i="4"/>
  <c r="FK98" i="4"/>
  <c r="FL98" i="4"/>
  <c r="FM98" i="4"/>
  <c r="FN98" i="4"/>
  <c r="FO98" i="4"/>
  <c r="FP98" i="4"/>
  <c r="FQ98" i="4"/>
  <c r="FR98" i="4"/>
  <c r="FS98" i="4"/>
  <c r="FT98" i="4"/>
  <c r="FU98" i="4"/>
  <c r="FV98" i="4"/>
  <c r="FW98" i="4"/>
  <c r="FX98" i="4"/>
  <c r="FY98" i="4"/>
  <c r="FZ98" i="4"/>
  <c r="GA98" i="4"/>
  <c r="GB98" i="4"/>
  <c r="GC98" i="4"/>
  <c r="GD98" i="4"/>
  <c r="GE98" i="4"/>
  <c r="GF98" i="4"/>
  <c r="GG98" i="4"/>
  <c r="GH98" i="4"/>
  <c r="GI98" i="4"/>
  <c r="GJ98" i="4"/>
  <c r="GK98" i="4"/>
  <c r="GL98" i="4"/>
  <c r="GM98" i="4"/>
  <c r="GN98" i="4"/>
  <c r="GO98" i="4"/>
  <c r="GP98" i="4"/>
  <c r="GQ98" i="4"/>
  <c r="GR98" i="4"/>
  <c r="GS98" i="4"/>
  <c r="GT98" i="4"/>
  <c r="GU98" i="4"/>
  <c r="KS98" i="4"/>
  <c r="KT98" i="4"/>
  <c r="KU98" i="4"/>
  <c r="KV98" i="4"/>
  <c r="KW98" i="4"/>
  <c r="KX98" i="4"/>
  <c r="KY98" i="4"/>
  <c r="KZ98" i="4"/>
  <c r="LA98" i="4"/>
  <c r="LB98" i="4"/>
  <c r="LC98" i="4"/>
  <c r="LD98" i="4"/>
  <c r="LE98" i="4"/>
  <c r="LF98" i="4"/>
  <c r="LG98" i="4"/>
  <c r="LH98" i="4"/>
  <c r="LI98" i="4"/>
  <c r="LJ98" i="4"/>
  <c r="LK98" i="4"/>
  <c r="LL98" i="4"/>
  <c r="LM98" i="4"/>
  <c r="LN98" i="4"/>
  <c r="LO98" i="4"/>
  <c r="LP98" i="4"/>
  <c r="LQ98" i="4"/>
  <c r="LR98" i="4"/>
  <c r="LS98" i="4"/>
  <c r="LT98" i="4"/>
  <c r="LU98" i="4"/>
  <c r="LV98" i="4"/>
  <c r="LW98" i="4"/>
  <c r="LX98" i="4"/>
  <c r="LY98" i="4"/>
  <c r="LZ98" i="4"/>
  <c r="MA98" i="4"/>
  <c r="MB98" i="4"/>
  <c r="MC98" i="4"/>
  <c r="MD98" i="4"/>
  <c r="ME98" i="4"/>
  <c r="MF98" i="4"/>
  <c r="MG98" i="4"/>
  <c r="MH98" i="4"/>
  <c r="MI98" i="4"/>
  <c r="MJ98" i="4"/>
  <c r="MK98" i="4"/>
  <c r="ML98" i="4"/>
  <c r="MM98" i="4"/>
  <c r="MN98" i="4"/>
  <c r="MO98" i="4"/>
  <c r="MP98" i="4"/>
  <c r="MQ98" i="4"/>
  <c r="MR98" i="4"/>
  <c r="MS98" i="4"/>
  <c r="MT98" i="4"/>
  <c r="MU98" i="4"/>
  <c r="MV98" i="4"/>
  <c r="MW98" i="4"/>
  <c r="MX98" i="4"/>
  <c r="MY98" i="4"/>
  <c r="MZ98" i="4"/>
  <c r="NA98" i="4"/>
  <c r="NB98" i="4"/>
  <c r="NC98" i="4"/>
  <c r="ND98" i="4"/>
  <c r="NE98" i="4"/>
  <c r="NF98" i="4"/>
  <c r="NG98" i="4"/>
  <c r="NH98" i="4"/>
  <c r="NI98" i="4"/>
  <c r="NJ98" i="4"/>
  <c r="NK98" i="4"/>
  <c r="NL98" i="4"/>
  <c r="NM98" i="4"/>
  <c r="NN98" i="4"/>
  <c r="NO98" i="4"/>
  <c r="NP98" i="4"/>
  <c r="NQ98" i="4"/>
  <c r="NR98" i="4"/>
  <c r="NS98" i="4"/>
  <c r="NT98" i="4"/>
  <c r="NU98" i="4"/>
  <c r="NV98" i="4"/>
  <c r="OG98" i="4"/>
  <c r="OH98" i="4"/>
  <c r="OI98" i="4"/>
  <c r="OJ98" i="4"/>
  <c r="OK98" i="4"/>
  <c r="OL98" i="4"/>
  <c r="OM98" i="4"/>
  <c r="ON98" i="4"/>
  <c r="OO98" i="4"/>
  <c r="OP98" i="4"/>
  <c r="OQ98" i="4"/>
  <c r="OR98" i="4"/>
  <c r="OS98" i="4"/>
  <c r="OT98" i="4"/>
  <c r="OU98" i="4"/>
  <c r="OV98" i="4"/>
  <c r="OW98" i="4"/>
  <c r="OX98" i="4"/>
  <c r="OY98" i="4"/>
  <c r="OZ98" i="4"/>
  <c r="PA98" i="4"/>
  <c r="PB98" i="4"/>
  <c r="PC98" i="4"/>
  <c r="PD98" i="4"/>
  <c r="PE98" i="4"/>
  <c r="PF98" i="4"/>
  <c r="PG98" i="4"/>
  <c r="PH98" i="4"/>
  <c r="PI98" i="4"/>
  <c r="PJ98" i="4"/>
  <c r="PK98" i="4"/>
  <c r="PL98" i="4"/>
  <c r="PM98" i="4"/>
  <c r="PN98" i="4"/>
  <c r="PO98" i="4"/>
  <c r="PP98" i="4"/>
  <c r="PQ98" i="4"/>
  <c r="PR98" i="4"/>
  <c r="PS98" i="4"/>
  <c r="PT98" i="4"/>
  <c r="PU98" i="4"/>
  <c r="PV98" i="4"/>
  <c r="PW98" i="4"/>
  <c r="PX98" i="4"/>
  <c r="PY98" i="4"/>
  <c r="PZ98" i="4"/>
  <c r="QA98" i="4"/>
  <c r="QB98" i="4"/>
  <c r="QC98" i="4"/>
  <c r="QD98" i="4"/>
  <c r="QE98" i="4"/>
  <c r="QF98" i="4"/>
  <c r="QG98" i="4"/>
  <c r="QH98" i="4"/>
  <c r="QI98" i="4"/>
  <c r="QJ98" i="4"/>
  <c r="QK98" i="4"/>
  <c r="QL98" i="4"/>
  <c r="QM98" i="4"/>
  <c r="QN98" i="4"/>
  <c r="QO98" i="4"/>
  <c r="QP98" i="4"/>
  <c r="QQ98" i="4"/>
  <c r="QR98" i="4"/>
  <c r="QS98" i="4"/>
  <c r="QT98" i="4"/>
  <c r="QU98" i="4"/>
  <c r="QV98" i="4"/>
  <c r="QW98" i="4"/>
  <c r="QX98" i="4"/>
  <c r="QY98" i="4"/>
  <c r="QZ98" i="4"/>
  <c r="RA98" i="4"/>
  <c r="RB98" i="4"/>
  <c r="RC98" i="4"/>
  <c r="RD98" i="4"/>
  <c r="RE98" i="4"/>
  <c r="RF98" i="4"/>
  <c r="RG98" i="4"/>
  <c r="RH98" i="4"/>
  <c r="RI98" i="4"/>
  <c r="RJ98" i="4"/>
  <c r="RT98" i="4"/>
  <c r="RU98" i="4"/>
  <c r="RV98" i="4"/>
  <c r="RW98" i="4"/>
  <c r="RX98" i="4"/>
  <c r="RY98" i="4"/>
  <c r="RZ98" i="4"/>
  <c r="SA98" i="4"/>
  <c r="SB98" i="4"/>
  <c r="SC98" i="4"/>
  <c r="SD98" i="4"/>
  <c r="SE98" i="4"/>
  <c r="SF98" i="4"/>
  <c r="SG98" i="4"/>
  <c r="SH98" i="4"/>
  <c r="SI98" i="4"/>
  <c r="SJ98" i="4"/>
  <c r="SK98" i="4"/>
  <c r="SL98" i="4"/>
  <c r="SM98" i="4"/>
  <c r="SN98" i="4"/>
  <c r="SO98" i="4"/>
  <c r="SP98" i="4"/>
  <c r="SQ98" i="4"/>
  <c r="SR98" i="4"/>
  <c r="SS98" i="4"/>
  <c r="ST98" i="4"/>
  <c r="SU98" i="4"/>
  <c r="SV98" i="4"/>
  <c r="SW98" i="4"/>
  <c r="SX98" i="4"/>
  <c r="SY98" i="4"/>
  <c r="SZ98" i="4"/>
  <c r="TA98" i="4"/>
  <c r="TB98" i="4"/>
  <c r="TC98" i="4"/>
  <c r="TD98" i="4"/>
  <c r="TE98" i="4"/>
  <c r="TF98" i="4"/>
  <c r="TG98" i="4"/>
  <c r="TH98" i="4"/>
  <c r="TI98" i="4"/>
  <c r="TJ98" i="4"/>
  <c r="TK98" i="4"/>
  <c r="TL98" i="4"/>
  <c r="TM98" i="4"/>
  <c r="TN98" i="4"/>
  <c r="TO98" i="4"/>
  <c r="TP98" i="4"/>
  <c r="TQ98" i="4"/>
  <c r="TR98" i="4"/>
  <c r="TS98" i="4"/>
  <c r="TT98" i="4"/>
  <c r="TU98" i="4"/>
  <c r="TV98" i="4"/>
  <c r="TW98" i="4"/>
  <c r="TX98" i="4"/>
  <c r="TY98" i="4"/>
  <c r="TZ98" i="4"/>
  <c r="UA98" i="4"/>
  <c r="UB98" i="4"/>
  <c r="UC98" i="4"/>
  <c r="UD98" i="4"/>
  <c r="UE98" i="4"/>
  <c r="UF98" i="4"/>
  <c r="UG98" i="4"/>
  <c r="UH98" i="4"/>
  <c r="UI98" i="4"/>
  <c r="UJ98" i="4"/>
  <c r="UK98" i="4"/>
  <c r="UL98" i="4"/>
  <c r="UM98" i="4"/>
  <c r="UN98" i="4"/>
  <c r="UO98" i="4"/>
  <c r="UP98" i="4"/>
  <c r="UQ98" i="4"/>
  <c r="UR98" i="4"/>
  <c r="US98" i="4"/>
  <c r="UT98" i="4"/>
  <c r="UU98" i="4"/>
  <c r="UV98" i="4"/>
  <c r="UW98" i="4"/>
  <c r="VG98" i="4"/>
  <c r="VH98" i="4"/>
  <c r="VI98" i="4"/>
  <c r="VJ98" i="4"/>
  <c r="VK98" i="4"/>
  <c r="VL98" i="4"/>
  <c r="VM98" i="4"/>
  <c r="VN98" i="4"/>
  <c r="VO98" i="4"/>
  <c r="VP98" i="4"/>
  <c r="VQ98" i="4"/>
  <c r="VR98" i="4"/>
  <c r="VS98" i="4"/>
  <c r="VT98" i="4"/>
  <c r="VU98" i="4"/>
  <c r="VV98" i="4"/>
  <c r="VW98" i="4"/>
  <c r="VX98" i="4"/>
  <c r="VY98" i="4"/>
  <c r="VZ98" i="4"/>
  <c r="WA98" i="4"/>
  <c r="WB98" i="4"/>
  <c r="WC98" i="4"/>
  <c r="WD98" i="4"/>
  <c r="WE98" i="4"/>
  <c r="WF98" i="4"/>
  <c r="WG98" i="4"/>
  <c r="WH98" i="4"/>
  <c r="WI98" i="4"/>
  <c r="WJ98" i="4"/>
  <c r="WK98" i="4"/>
  <c r="WL98" i="4"/>
  <c r="WM98" i="4"/>
  <c r="WN98" i="4"/>
  <c r="WO98" i="4"/>
  <c r="WP98" i="4"/>
  <c r="WQ98" i="4"/>
  <c r="WR98" i="4"/>
  <c r="WS98" i="4"/>
  <c r="WT98" i="4"/>
  <c r="WU98" i="4"/>
  <c r="WV98" i="4"/>
  <c r="WW98" i="4"/>
  <c r="WX98" i="4"/>
  <c r="WY98" i="4"/>
  <c r="WZ98" i="4"/>
  <c r="XA98" i="4"/>
  <c r="XB98" i="4"/>
  <c r="XC98" i="4"/>
  <c r="XD98" i="4"/>
  <c r="XE98" i="4"/>
  <c r="XF98" i="4"/>
  <c r="XG98" i="4"/>
  <c r="XH98" i="4"/>
  <c r="XI98" i="4"/>
  <c r="XJ98" i="4"/>
  <c r="XK98" i="4"/>
  <c r="XL98" i="4"/>
  <c r="XM98" i="4"/>
  <c r="XN98" i="4"/>
  <c r="XO98" i="4"/>
  <c r="XP98" i="4"/>
  <c r="XQ98" i="4"/>
  <c r="XR98" i="4"/>
  <c r="XS98" i="4"/>
  <c r="XT98" i="4"/>
  <c r="XU98" i="4"/>
  <c r="XV98" i="4"/>
  <c r="XW98" i="4"/>
  <c r="XX98" i="4"/>
  <c r="XY98" i="4"/>
  <c r="XZ98" i="4"/>
  <c r="YA98" i="4"/>
  <c r="YB98" i="4"/>
  <c r="YC98" i="4"/>
  <c r="YD98" i="4"/>
  <c r="YE98" i="4"/>
  <c r="YF98" i="4"/>
  <c r="YG98" i="4"/>
  <c r="YH98" i="4"/>
  <c r="YI98" i="4"/>
  <c r="YJ98" i="4"/>
  <c r="YT98" i="4"/>
  <c r="YU98" i="4"/>
  <c r="YV98" i="4"/>
  <c r="YW98" i="4"/>
  <c r="YX98" i="4"/>
  <c r="YY98" i="4"/>
  <c r="YZ98" i="4"/>
  <c r="ZA98" i="4"/>
  <c r="ZB98" i="4"/>
  <c r="ZC98" i="4"/>
  <c r="ZD98" i="4"/>
  <c r="ZE98" i="4"/>
  <c r="ZF98" i="4"/>
  <c r="ZG98" i="4"/>
  <c r="ZH98" i="4"/>
  <c r="ZI98" i="4"/>
  <c r="ZJ98" i="4"/>
  <c r="ZK98" i="4"/>
  <c r="ZL98" i="4"/>
  <c r="ZM98" i="4"/>
  <c r="ZN98" i="4"/>
  <c r="ZO98" i="4"/>
  <c r="ZP98" i="4"/>
  <c r="ZQ98" i="4"/>
  <c r="ZR98" i="4"/>
  <c r="ZS98" i="4"/>
  <c r="ZT98" i="4"/>
  <c r="ZU98" i="4"/>
  <c r="ZV98" i="4"/>
  <c r="ZW98" i="4"/>
  <c r="ZX98" i="4"/>
  <c r="ZY98" i="4"/>
  <c r="ZZ98" i="4"/>
  <c r="AAA98" i="4"/>
  <c r="AAB98" i="4"/>
  <c r="AAC98" i="4"/>
  <c r="AAD98" i="4"/>
  <c r="AAE98" i="4"/>
  <c r="AAF98" i="4"/>
  <c r="AAG98" i="4"/>
  <c r="AAH98" i="4"/>
  <c r="AAI98" i="4"/>
  <c r="AAJ98" i="4"/>
  <c r="AAK98" i="4"/>
  <c r="AAL98" i="4"/>
  <c r="AAM98" i="4"/>
  <c r="AAN98" i="4"/>
  <c r="AAO98" i="4"/>
  <c r="AAP98" i="4"/>
  <c r="AAQ98" i="4"/>
  <c r="AAR98" i="4"/>
  <c r="AAS98" i="4"/>
  <c r="AAT98" i="4"/>
  <c r="AAU98" i="4"/>
  <c r="AAV98" i="4"/>
  <c r="AAW98" i="4"/>
  <c r="AAX98" i="4"/>
  <c r="AAY98" i="4"/>
  <c r="AAZ98" i="4"/>
  <c r="ABA98" i="4"/>
  <c r="ABB98" i="4"/>
  <c r="ABC98" i="4"/>
  <c r="ABD98" i="4"/>
  <c r="ABE98" i="4"/>
  <c r="ABF98" i="4"/>
  <c r="ABG98" i="4"/>
  <c r="ABH98" i="4"/>
  <c r="ABI98" i="4"/>
  <c r="ABJ98" i="4"/>
  <c r="ABK98" i="4"/>
  <c r="ABL98" i="4"/>
  <c r="ABM98" i="4"/>
  <c r="ABN98" i="4"/>
  <c r="ABO98" i="4"/>
  <c r="ABP98" i="4"/>
  <c r="ABQ98" i="4"/>
  <c r="ABR98" i="4"/>
  <c r="ABS98" i="4"/>
  <c r="ABT98" i="4"/>
  <c r="ABU98" i="4"/>
  <c r="ABV98" i="4"/>
  <c r="ABW98" i="4"/>
  <c r="ACG98" i="4"/>
  <c r="ACH98" i="4"/>
  <c r="ACI98" i="4"/>
  <c r="ACJ98" i="4"/>
  <c r="ACK98" i="4"/>
  <c r="ACL98" i="4"/>
  <c r="ACM98" i="4"/>
  <c r="ACN98" i="4"/>
  <c r="ACO98" i="4"/>
  <c r="ACP98" i="4"/>
  <c r="ACQ98" i="4"/>
  <c r="ACR98" i="4"/>
  <c r="ACS98" i="4"/>
  <c r="ACT98" i="4"/>
  <c r="ACU98" i="4"/>
  <c r="ACV98" i="4"/>
  <c r="ACW98" i="4"/>
  <c r="ACX98" i="4"/>
  <c r="ACY98" i="4"/>
  <c r="ACZ98" i="4"/>
  <c r="ADA98" i="4"/>
  <c r="ADB98" i="4"/>
  <c r="ADC98" i="4"/>
  <c r="ADD98" i="4"/>
  <c r="ADE98" i="4"/>
  <c r="ADF98" i="4"/>
  <c r="ADG98" i="4"/>
  <c r="ADH98" i="4"/>
  <c r="ADI98" i="4"/>
  <c r="ADJ98" i="4"/>
  <c r="ADK98" i="4"/>
  <c r="ADL98" i="4"/>
  <c r="ADM98" i="4"/>
  <c r="ADN98" i="4"/>
  <c r="ADO98" i="4"/>
  <c r="ADP98" i="4"/>
  <c r="ADQ98" i="4"/>
  <c r="ADR98" i="4"/>
  <c r="ADS98" i="4"/>
  <c r="ADT98" i="4"/>
  <c r="ADU98" i="4"/>
  <c r="ADV98" i="4"/>
  <c r="ADW98" i="4"/>
  <c r="ADX98" i="4"/>
  <c r="ADY98" i="4"/>
  <c r="ADZ98" i="4"/>
  <c r="AEA98" i="4"/>
  <c r="AEB98" i="4"/>
  <c r="AEC98" i="4"/>
  <c r="AED98" i="4"/>
  <c r="AEE98" i="4"/>
  <c r="AEF98" i="4"/>
  <c r="AEG98" i="4"/>
  <c r="AEH98" i="4"/>
  <c r="AEI98" i="4"/>
  <c r="AEJ98" i="4"/>
  <c r="AEK98" i="4"/>
  <c r="AEL98" i="4"/>
  <c r="AEM98" i="4"/>
  <c r="AEN98" i="4"/>
  <c r="AEO98" i="4"/>
  <c r="AEP98" i="4"/>
  <c r="AEQ98" i="4"/>
  <c r="AER98" i="4"/>
  <c r="AES98" i="4"/>
  <c r="AET98" i="4"/>
  <c r="AEU98" i="4"/>
  <c r="AEV98" i="4"/>
  <c r="AEW98" i="4"/>
  <c r="AEX98" i="4"/>
  <c r="AEY98" i="4"/>
  <c r="AEZ98" i="4"/>
  <c r="AFA98" i="4"/>
  <c r="AFB98" i="4"/>
  <c r="AFC98" i="4"/>
  <c r="AFD98" i="4"/>
  <c r="AFE98" i="4"/>
  <c r="AFF98" i="4"/>
  <c r="AFG98" i="4"/>
  <c r="AFH98" i="4"/>
  <c r="AFI98" i="4"/>
  <c r="AFJ98" i="4"/>
  <c r="DR21" i="4"/>
  <c r="DT21" i="4"/>
  <c r="DU21" i="4"/>
  <c r="DV21" i="4"/>
  <c r="DW21" i="4"/>
  <c r="DX21" i="4"/>
  <c r="DY21" i="4"/>
  <c r="DZ21" i="4"/>
  <c r="EA21" i="4"/>
  <c r="EB21" i="4"/>
  <c r="EC21" i="4"/>
  <c r="ED21" i="4"/>
  <c r="EE21" i="4"/>
  <c r="EF21" i="4"/>
  <c r="EG21" i="4"/>
  <c r="EH21" i="4"/>
  <c r="EI21" i="4"/>
  <c r="EJ21" i="4"/>
  <c r="EK21" i="4"/>
  <c r="EL21" i="4"/>
  <c r="EM21" i="4"/>
  <c r="EN21" i="4"/>
  <c r="EO21" i="4"/>
  <c r="EP21" i="4"/>
  <c r="EQ21" i="4"/>
  <c r="ER21" i="4"/>
  <c r="ES21" i="4"/>
  <c r="ET21" i="4"/>
  <c r="EU21" i="4"/>
  <c r="EV21" i="4"/>
  <c r="EW21" i="4"/>
  <c r="EX21" i="4"/>
  <c r="EY21" i="4"/>
  <c r="EZ21" i="4"/>
  <c r="FA21" i="4"/>
  <c r="FB21" i="4"/>
  <c r="FC21" i="4"/>
  <c r="FD21" i="4"/>
  <c r="FE21" i="4"/>
  <c r="FF21" i="4"/>
  <c r="FG21" i="4"/>
  <c r="FH21" i="4"/>
  <c r="FI21" i="4"/>
  <c r="FJ21" i="4"/>
  <c r="FK21" i="4"/>
  <c r="FL21" i="4"/>
  <c r="FM21" i="4"/>
  <c r="FN21" i="4"/>
  <c r="FO21" i="4"/>
  <c r="FP21" i="4"/>
  <c r="FQ21" i="4"/>
  <c r="FR21" i="4"/>
  <c r="FS21" i="4"/>
  <c r="FT21" i="4"/>
  <c r="FU21" i="4"/>
  <c r="FV21" i="4"/>
  <c r="FW21" i="4"/>
  <c r="FX21" i="4"/>
  <c r="FY21" i="4"/>
  <c r="FZ21" i="4"/>
  <c r="GA21" i="4"/>
  <c r="GB21" i="4"/>
  <c r="GC21" i="4"/>
  <c r="GD21" i="4"/>
  <c r="GE21" i="4"/>
  <c r="GF21" i="4"/>
  <c r="GG21" i="4"/>
  <c r="GH21" i="4"/>
  <c r="GI21" i="4"/>
  <c r="GJ21" i="4"/>
  <c r="GK21" i="4"/>
  <c r="GL21" i="4"/>
  <c r="GM21" i="4"/>
  <c r="GN21" i="4"/>
  <c r="GO21" i="4"/>
  <c r="GP21" i="4"/>
  <c r="GQ21" i="4"/>
  <c r="GR21" i="4"/>
  <c r="GS21" i="4"/>
  <c r="GT21" i="4"/>
  <c r="GU21" i="4"/>
  <c r="KS21" i="4"/>
  <c r="KT21" i="4"/>
  <c r="KU21" i="4"/>
  <c r="KV21" i="4"/>
  <c r="KW21" i="4"/>
  <c r="KX21" i="4"/>
  <c r="KY21" i="4"/>
  <c r="KZ21" i="4"/>
  <c r="LA21" i="4"/>
  <c r="LB21" i="4"/>
  <c r="LC21" i="4"/>
  <c r="LD21" i="4"/>
  <c r="LE21" i="4"/>
  <c r="LF21" i="4"/>
  <c r="LG21" i="4"/>
  <c r="LH21" i="4"/>
  <c r="LI21" i="4"/>
  <c r="LJ21" i="4"/>
  <c r="LK21" i="4"/>
  <c r="LL21" i="4"/>
  <c r="LM21" i="4"/>
  <c r="LN21" i="4"/>
  <c r="LO21" i="4"/>
  <c r="LP21" i="4"/>
  <c r="LQ21" i="4"/>
  <c r="LR21" i="4"/>
  <c r="LS21" i="4"/>
  <c r="LT21" i="4"/>
  <c r="LU21" i="4"/>
  <c r="LV21" i="4"/>
  <c r="LW21" i="4"/>
  <c r="LX21" i="4"/>
  <c r="LY21" i="4"/>
  <c r="LZ21" i="4"/>
  <c r="MA21" i="4"/>
  <c r="MB21" i="4"/>
  <c r="MC21" i="4"/>
  <c r="MD21" i="4"/>
  <c r="ME21" i="4"/>
  <c r="MF21" i="4"/>
  <c r="MG21" i="4"/>
  <c r="MH21" i="4"/>
  <c r="MI21" i="4"/>
  <c r="MJ21" i="4"/>
  <c r="MK21" i="4"/>
  <c r="ML21" i="4"/>
  <c r="MM21" i="4"/>
  <c r="MN21" i="4"/>
  <c r="MO21" i="4"/>
  <c r="MP21" i="4"/>
  <c r="MQ21" i="4"/>
  <c r="MR21" i="4"/>
  <c r="MS21" i="4"/>
  <c r="MT21" i="4"/>
  <c r="MU21" i="4"/>
  <c r="MV21" i="4"/>
  <c r="MW21" i="4"/>
  <c r="MX21" i="4"/>
  <c r="MY21" i="4"/>
  <c r="MZ21" i="4"/>
  <c r="NA21" i="4"/>
  <c r="NB21" i="4"/>
  <c r="NC21" i="4"/>
  <c r="ND21" i="4"/>
  <c r="NE21" i="4"/>
  <c r="NF21" i="4"/>
  <c r="NG21" i="4"/>
  <c r="NH21" i="4"/>
  <c r="NI21" i="4"/>
  <c r="NJ21" i="4"/>
  <c r="NK21" i="4"/>
  <c r="NL21" i="4"/>
  <c r="NM21" i="4"/>
  <c r="NN21" i="4"/>
  <c r="NO21" i="4"/>
  <c r="NP21" i="4"/>
  <c r="NQ21" i="4"/>
  <c r="NR21" i="4"/>
  <c r="NS21" i="4"/>
  <c r="NT21" i="4"/>
  <c r="NU21" i="4"/>
  <c r="NV21" i="4"/>
  <c r="OG21" i="4"/>
  <c r="OH21" i="4"/>
  <c r="OI21" i="4"/>
  <c r="OJ21" i="4"/>
  <c r="OK21" i="4"/>
  <c r="OL21" i="4"/>
  <c r="OM21" i="4"/>
  <c r="ON21" i="4"/>
  <c r="OO21" i="4"/>
  <c r="OP21" i="4"/>
  <c r="OQ21" i="4"/>
  <c r="OR21" i="4"/>
  <c r="OS21" i="4"/>
  <c r="OT21" i="4"/>
  <c r="OU21" i="4"/>
  <c r="OV21" i="4"/>
  <c r="OW21" i="4"/>
  <c r="OX21" i="4"/>
  <c r="OY21" i="4"/>
  <c r="OZ21" i="4"/>
  <c r="PA21" i="4"/>
  <c r="PB21" i="4"/>
  <c r="PC21" i="4"/>
  <c r="PD21" i="4"/>
  <c r="PE21" i="4"/>
  <c r="PF21" i="4"/>
  <c r="PG21" i="4"/>
  <c r="PH21" i="4"/>
  <c r="PI21" i="4"/>
  <c r="PJ21" i="4"/>
  <c r="PK21" i="4"/>
  <c r="PL21" i="4"/>
  <c r="PM21" i="4"/>
  <c r="PN21" i="4"/>
  <c r="PO21" i="4"/>
  <c r="PP21" i="4"/>
  <c r="PQ21" i="4"/>
  <c r="PR21" i="4"/>
  <c r="PS21" i="4"/>
  <c r="PT21" i="4"/>
  <c r="PU21" i="4"/>
  <c r="PV21" i="4"/>
  <c r="PW21" i="4"/>
  <c r="PX21" i="4"/>
  <c r="PY21" i="4"/>
  <c r="PZ21" i="4"/>
  <c r="QA21" i="4"/>
  <c r="QB21" i="4"/>
  <c r="QC21" i="4"/>
  <c r="QD21" i="4"/>
  <c r="QE21" i="4"/>
  <c r="QF21" i="4"/>
  <c r="QG21" i="4"/>
  <c r="QH21" i="4"/>
  <c r="QI21" i="4"/>
  <c r="QJ21" i="4"/>
  <c r="QK21" i="4"/>
  <c r="QL21" i="4"/>
  <c r="QM21" i="4"/>
  <c r="QN21" i="4"/>
  <c r="QO21" i="4"/>
  <c r="QP21" i="4"/>
  <c r="QQ21" i="4"/>
  <c r="QR21" i="4"/>
  <c r="QS21" i="4"/>
  <c r="QT21" i="4"/>
  <c r="QU21" i="4"/>
  <c r="QV21" i="4"/>
  <c r="QW21" i="4"/>
  <c r="QX21" i="4"/>
  <c r="QY21" i="4"/>
  <c r="QZ21" i="4"/>
  <c r="RA21" i="4"/>
  <c r="RB21" i="4"/>
  <c r="RC21" i="4"/>
  <c r="RD21" i="4"/>
  <c r="RE21" i="4"/>
  <c r="RF21" i="4"/>
  <c r="RG21" i="4"/>
  <c r="RH21" i="4"/>
  <c r="RI21" i="4"/>
  <c r="RJ21" i="4"/>
  <c r="RT21" i="4"/>
  <c r="RU21" i="4"/>
  <c r="RV21" i="4"/>
  <c r="RW21" i="4"/>
  <c r="RX21" i="4"/>
  <c r="RY21" i="4"/>
  <c r="RZ21" i="4"/>
  <c r="SA21" i="4"/>
  <c r="SB21" i="4"/>
  <c r="SC21" i="4"/>
  <c r="SD21" i="4"/>
  <c r="SE21" i="4"/>
  <c r="SF21" i="4"/>
  <c r="SG21" i="4"/>
  <c r="SH21" i="4"/>
  <c r="SI21" i="4"/>
  <c r="SJ21" i="4"/>
  <c r="SK21" i="4"/>
  <c r="SL21" i="4"/>
  <c r="SM21" i="4"/>
  <c r="SN21" i="4"/>
  <c r="SO21" i="4"/>
  <c r="SP21" i="4"/>
  <c r="SQ21" i="4"/>
  <c r="SR21" i="4"/>
  <c r="SS21" i="4"/>
  <c r="ST21" i="4"/>
  <c r="SU21" i="4"/>
  <c r="SV21" i="4"/>
  <c r="SW21" i="4"/>
  <c r="SX21" i="4"/>
  <c r="SY21" i="4"/>
  <c r="SZ21" i="4"/>
  <c r="TA21" i="4"/>
  <c r="TB21" i="4"/>
  <c r="TC21" i="4"/>
  <c r="TD21" i="4"/>
  <c r="TE21" i="4"/>
  <c r="TF21" i="4"/>
  <c r="TG21" i="4"/>
  <c r="TH21" i="4"/>
  <c r="TI21" i="4"/>
  <c r="TJ21" i="4"/>
  <c r="TK21" i="4"/>
  <c r="TL21" i="4"/>
  <c r="TM21" i="4"/>
  <c r="TN21" i="4"/>
  <c r="TO21" i="4"/>
  <c r="TP21" i="4"/>
  <c r="TQ21" i="4"/>
  <c r="TR21" i="4"/>
  <c r="TS21" i="4"/>
  <c r="TT21" i="4"/>
  <c r="TU21" i="4"/>
  <c r="TV21" i="4"/>
  <c r="TW21" i="4"/>
  <c r="TX21" i="4"/>
  <c r="TY21" i="4"/>
  <c r="TZ21" i="4"/>
  <c r="UA21" i="4"/>
  <c r="UB21" i="4"/>
  <c r="UC21" i="4"/>
  <c r="UD21" i="4"/>
  <c r="UE21" i="4"/>
  <c r="UF21" i="4"/>
  <c r="UG21" i="4"/>
  <c r="UH21" i="4"/>
  <c r="UI21" i="4"/>
  <c r="UJ21" i="4"/>
  <c r="UK21" i="4"/>
  <c r="UL21" i="4"/>
  <c r="UM21" i="4"/>
  <c r="UN21" i="4"/>
  <c r="UO21" i="4"/>
  <c r="UP21" i="4"/>
  <c r="UQ21" i="4"/>
  <c r="UR21" i="4"/>
  <c r="US21" i="4"/>
  <c r="UT21" i="4"/>
  <c r="UU21" i="4"/>
  <c r="UV21" i="4"/>
  <c r="UW21" i="4"/>
  <c r="VG21" i="4"/>
  <c r="VH21" i="4"/>
  <c r="VI21" i="4"/>
  <c r="VJ21" i="4"/>
  <c r="VK21" i="4"/>
  <c r="VL21" i="4"/>
  <c r="VM21" i="4"/>
  <c r="VN21" i="4"/>
  <c r="VO21" i="4"/>
  <c r="VP21" i="4"/>
  <c r="VQ21" i="4"/>
  <c r="VR21" i="4"/>
  <c r="VS21" i="4"/>
  <c r="VT21" i="4"/>
  <c r="VU21" i="4"/>
  <c r="VV21" i="4"/>
  <c r="VW21" i="4"/>
  <c r="VX21" i="4"/>
  <c r="VY21" i="4"/>
  <c r="VZ21" i="4"/>
  <c r="WA21" i="4"/>
  <c r="WB21" i="4"/>
  <c r="WC21" i="4"/>
  <c r="WD21" i="4"/>
  <c r="WE21" i="4"/>
  <c r="WF21" i="4"/>
  <c r="WG21" i="4"/>
  <c r="WH21" i="4"/>
  <c r="WI21" i="4"/>
  <c r="WJ21" i="4"/>
  <c r="WK21" i="4"/>
  <c r="WL21" i="4"/>
  <c r="WM21" i="4"/>
  <c r="WN21" i="4"/>
  <c r="WO21" i="4"/>
  <c r="WP21" i="4"/>
  <c r="WQ21" i="4"/>
  <c r="WR21" i="4"/>
  <c r="WS21" i="4"/>
  <c r="WT21" i="4"/>
  <c r="WU21" i="4"/>
  <c r="WV21" i="4"/>
  <c r="WW21" i="4"/>
  <c r="WX21" i="4"/>
  <c r="WY21" i="4"/>
  <c r="WZ21" i="4"/>
  <c r="XA21" i="4"/>
  <c r="XB21" i="4"/>
  <c r="XC21" i="4"/>
  <c r="XD21" i="4"/>
  <c r="XE21" i="4"/>
  <c r="XF21" i="4"/>
  <c r="XG21" i="4"/>
  <c r="XH21" i="4"/>
  <c r="XI21" i="4"/>
  <c r="XJ21" i="4"/>
  <c r="XK21" i="4"/>
  <c r="XL21" i="4"/>
  <c r="XM21" i="4"/>
  <c r="XN21" i="4"/>
  <c r="XO21" i="4"/>
  <c r="XP21" i="4"/>
  <c r="XQ21" i="4"/>
  <c r="XR21" i="4"/>
  <c r="XS21" i="4"/>
  <c r="XT21" i="4"/>
  <c r="XU21" i="4"/>
  <c r="XV21" i="4"/>
  <c r="XW21" i="4"/>
  <c r="XX21" i="4"/>
  <c r="XY21" i="4"/>
  <c r="XZ21" i="4"/>
  <c r="YA21" i="4"/>
  <c r="YB21" i="4"/>
  <c r="YC21" i="4"/>
  <c r="YD21" i="4"/>
  <c r="YE21" i="4"/>
  <c r="YF21" i="4"/>
  <c r="YG21" i="4"/>
  <c r="YH21" i="4"/>
  <c r="YI21" i="4"/>
  <c r="YJ21" i="4"/>
  <c r="YT21" i="4"/>
  <c r="YU21" i="4"/>
  <c r="YV21" i="4"/>
  <c r="YW21" i="4"/>
  <c r="YX21" i="4"/>
  <c r="YY21" i="4"/>
  <c r="YZ21" i="4"/>
  <c r="ZA21" i="4"/>
  <c r="ZB21" i="4"/>
  <c r="ZC21" i="4"/>
  <c r="ZD21" i="4"/>
  <c r="ZE21" i="4"/>
  <c r="ZF21" i="4"/>
  <c r="ZG21" i="4"/>
  <c r="ZH21" i="4"/>
  <c r="ZI21" i="4"/>
  <c r="ZJ21" i="4"/>
  <c r="ZK21" i="4"/>
  <c r="ZL21" i="4"/>
  <c r="ZM21" i="4"/>
  <c r="ZN21" i="4"/>
  <c r="ZO21" i="4"/>
  <c r="ZP21" i="4"/>
  <c r="ZQ21" i="4"/>
  <c r="ZR21" i="4"/>
  <c r="ZS21" i="4"/>
  <c r="ZT21" i="4"/>
  <c r="ZU21" i="4"/>
  <c r="ZV21" i="4"/>
  <c r="ZW21" i="4"/>
  <c r="ZX21" i="4"/>
  <c r="ZY21" i="4"/>
  <c r="ZZ21" i="4"/>
  <c r="AAA21" i="4"/>
  <c r="AAB21" i="4"/>
  <c r="AAC21" i="4"/>
  <c r="AAD21" i="4"/>
  <c r="AAE21" i="4"/>
  <c r="AAF21" i="4"/>
  <c r="AAG21" i="4"/>
  <c r="AAH21" i="4"/>
  <c r="AAI21" i="4"/>
  <c r="AAJ21" i="4"/>
  <c r="AAK21" i="4"/>
  <c r="AAL21" i="4"/>
  <c r="AAM21" i="4"/>
  <c r="AAN21" i="4"/>
  <c r="AAO21" i="4"/>
  <c r="AAP21" i="4"/>
  <c r="AAQ21" i="4"/>
  <c r="AAR21" i="4"/>
  <c r="AAS21" i="4"/>
  <c r="AAT21" i="4"/>
  <c r="AAU21" i="4"/>
  <c r="AAV21" i="4"/>
  <c r="AAW21" i="4"/>
  <c r="AAX21" i="4"/>
  <c r="AAY21" i="4"/>
  <c r="AAZ21" i="4"/>
  <c r="ABA21" i="4"/>
  <c r="ABB21" i="4"/>
  <c r="ABC21" i="4"/>
  <c r="ABD21" i="4"/>
  <c r="ABE21" i="4"/>
  <c r="ABF21" i="4"/>
  <c r="ABG21" i="4"/>
  <c r="ABH21" i="4"/>
  <c r="ABI21" i="4"/>
  <c r="ABJ21" i="4"/>
  <c r="ABK21" i="4"/>
  <c r="ABL21" i="4"/>
  <c r="ABM21" i="4"/>
  <c r="ABN21" i="4"/>
  <c r="ABO21" i="4"/>
  <c r="ABP21" i="4"/>
  <c r="ABQ21" i="4"/>
  <c r="ABR21" i="4"/>
  <c r="ABS21" i="4"/>
  <c r="ABT21" i="4"/>
  <c r="ABU21" i="4"/>
  <c r="ABV21" i="4"/>
  <c r="ABW21" i="4"/>
  <c r="ACG21" i="4"/>
  <c r="ACH21" i="4"/>
  <c r="ACI21" i="4"/>
  <c r="ACJ21" i="4"/>
  <c r="ACK21" i="4"/>
  <c r="ACL21" i="4"/>
  <c r="ACM21" i="4"/>
  <c r="ACN21" i="4"/>
  <c r="ACO21" i="4"/>
  <c r="ACP21" i="4"/>
  <c r="ACQ21" i="4"/>
  <c r="ACR21" i="4"/>
  <c r="ACS21" i="4"/>
  <c r="ACT21" i="4"/>
  <c r="ACU21" i="4"/>
  <c r="ACV21" i="4"/>
  <c r="ACW21" i="4"/>
  <c r="ACX21" i="4"/>
  <c r="ACY21" i="4"/>
  <c r="ACZ21" i="4"/>
  <c r="ADA21" i="4"/>
  <c r="ADB21" i="4"/>
  <c r="ADC21" i="4"/>
  <c r="ADD21" i="4"/>
  <c r="ADE21" i="4"/>
  <c r="ADF21" i="4"/>
  <c r="ADG21" i="4"/>
  <c r="ADH21" i="4"/>
  <c r="ADI21" i="4"/>
  <c r="ADJ21" i="4"/>
  <c r="ADK21" i="4"/>
  <c r="ADL21" i="4"/>
  <c r="ADM21" i="4"/>
  <c r="ADN21" i="4"/>
  <c r="ADO21" i="4"/>
  <c r="ADP21" i="4"/>
  <c r="ADQ21" i="4"/>
  <c r="ADR21" i="4"/>
  <c r="ADS21" i="4"/>
  <c r="ADT21" i="4"/>
  <c r="ADU21" i="4"/>
  <c r="ADV21" i="4"/>
  <c r="ADW21" i="4"/>
  <c r="ADX21" i="4"/>
  <c r="ADY21" i="4"/>
  <c r="ADZ21" i="4"/>
  <c r="AEA21" i="4"/>
  <c r="AEB21" i="4"/>
  <c r="AEC21" i="4"/>
  <c r="AED21" i="4"/>
  <c r="AEE21" i="4"/>
  <c r="AEF21" i="4"/>
  <c r="AEG21" i="4"/>
  <c r="AEH21" i="4"/>
  <c r="AEI21" i="4"/>
  <c r="AEJ21" i="4"/>
  <c r="AEK21" i="4"/>
  <c r="AEL21" i="4"/>
  <c r="AEM21" i="4"/>
  <c r="AEN21" i="4"/>
  <c r="AEO21" i="4"/>
  <c r="AEP21" i="4"/>
  <c r="AEQ21" i="4"/>
  <c r="AER21" i="4"/>
  <c r="AES21" i="4"/>
  <c r="AET21" i="4"/>
  <c r="AEU21" i="4"/>
  <c r="AEV21" i="4"/>
  <c r="AEW21" i="4"/>
  <c r="AEX21" i="4"/>
  <c r="AEY21" i="4"/>
  <c r="AEZ21" i="4"/>
  <c r="AFA21" i="4"/>
  <c r="AFB21" i="4"/>
  <c r="AFC21" i="4"/>
  <c r="AFD21" i="4"/>
  <c r="AFE21" i="4"/>
  <c r="AFF21" i="4"/>
  <c r="AFG21" i="4"/>
  <c r="AFH21" i="4"/>
  <c r="AFI21" i="4"/>
  <c r="AFJ21" i="4"/>
  <c r="DR52" i="4"/>
  <c r="DT52" i="4"/>
  <c r="DU52" i="4"/>
  <c r="DV52" i="4"/>
  <c r="DW52" i="4"/>
  <c r="DX52" i="4"/>
  <c r="DY52" i="4"/>
  <c r="DZ52" i="4"/>
  <c r="EA52" i="4"/>
  <c r="EB52" i="4"/>
  <c r="EC52" i="4"/>
  <c r="ED52" i="4"/>
  <c r="EE52" i="4"/>
  <c r="EF52" i="4"/>
  <c r="EG52" i="4"/>
  <c r="EH52" i="4"/>
  <c r="EI52" i="4"/>
  <c r="EJ52" i="4"/>
  <c r="EK52" i="4"/>
  <c r="EL52" i="4"/>
  <c r="EM52" i="4"/>
  <c r="EN52" i="4"/>
  <c r="EO52" i="4"/>
  <c r="EP52" i="4"/>
  <c r="EQ52" i="4"/>
  <c r="ER52" i="4"/>
  <c r="ES52" i="4"/>
  <c r="ET52" i="4"/>
  <c r="EU52" i="4"/>
  <c r="EV52" i="4"/>
  <c r="EW52" i="4"/>
  <c r="EX52" i="4"/>
  <c r="EY52" i="4"/>
  <c r="EZ52" i="4"/>
  <c r="FA52" i="4"/>
  <c r="FB52" i="4"/>
  <c r="FC52" i="4"/>
  <c r="FD52" i="4"/>
  <c r="FE52" i="4"/>
  <c r="FF52" i="4"/>
  <c r="FG52" i="4"/>
  <c r="FH52" i="4"/>
  <c r="FI52" i="4"/>
  <c r="FJ52" i="4"/>
  <c r="FK52" i="4"/>
  <c r="FL52" i="4"/>
  <c r="FM52" i="4"/>
  <c r="FN52" i="4"/>
  <c r="FO52" i="4"/>
  <c r="FP52" i="4"/>
  <c r="FQ52" i="4"/>
  <c r="FR52" i="4"/>
  <c r="FS52" i="4"/>
  <c r="FT52" i="4"/>
  <c r="FU52" i="4"/>
  <c r="FV52" i="4"/>
  <c r="FW52" i="4"/>
  <c r="FX52" i="4"/>
  <c r="FY52" i="4"/>
  <c r="FZ52" i="4"/>
  <c r="GA52" i="4"/>
  <c r="GB52" i="4"/>
  <c r="GC52" i="4"/>
  <c r="GD52" i="4"/>
  <c r="GE52" i="4"/>
  <c r="GF52" i="4"/>
  <c r="GG52" i="4"/>
  <c r="GH52" i="4"/>
  <c r="GI52" i="4"/>
  <c r="GJ52" i="4"/>
  <c r="GK52" i="4"/>
  <c r="GL52" i="4"/>
  <c r="GM52" i="4"/>
  <c r="GN52" i="4"/>
  <c r="GO52" i="4"/>
  <c r="GP52" i="4"/>
  <c r="GQ52" i="4"/>
  <c r="GR52" i="4"/>
  <c r="GS52" i="4"/>
  <c r="GT52" i="4"/>
  <c r="GU52" i="4"/>
  <c r="KS52" i="4"/>
  <c r="KT52" i="4"/>
  <c r="KU52" i="4"/>
  <c r="KV52" i="4"/>
  <c r="KW52" i="4"/>
  <c r="KX52" i="4"/>
  <c r="KY52" i="4"/>
  <c r="KZ52" i="4"/>
  <c r="LA52" i="4"/>
  <c r="LB52" i="4"/>
  <c r="LC52" i="4"/>
  <c r="LD52" i="4"/>
  <c r="LE52" i="4"/>
  <c r="LF52" i="4"/>
  <c r="LG52" i="4"/>
  <c r="LH52" i="4"/>
  <c r="LI52" i="4"/>
  <c r="LJ52" i="4"/>
  <c r="LK52" i="4"/>
  <c r="LL52" i="4"/>
  <c r="LM52" i="4"/>
  <c r="LN52" i="4"/>
  <c r="LO52" i="4"/>
  <c r="LP52" i="4"/>
  <c r="LQ52" i="4"/>
  <c r="LR52" i="4"/>
  <c r="LS52" i="4"/>
  <c r="LT52" i="4"/>
  <c r="LU52" i="4"/>
  <c r="LV52" i="4"/>
  <c r="LW52" i="4"/>
  <c r="LX52" i="4"/>
  <c r="LY52" i="4"/>
  <c r="LZ52" i="4"/>
  <c r="MA52" i="4"/>
  <c r="MB52" i="4"/>
  <c r="MC52" i="4"/>
  <c r="MD52" i="4"/>
  <c r="ME52" i="4"/>
  <c r="MF52" i="4"/>
  <c r="MG52" i="4"/>
  <c r="MH52" i="4"/>
  <c r="MI52" i="4"/>
  <c r="MJ52" i="4"/>
  <c r="MK52" i="4"/>
  <c r="ML52" i="4"/>
  <c r="MM52" i="4"/>
  <c r="MN52" i="4"/>
  <c r="MO52" i="4"/>
  <c r="MP52" i="4"/>
  <c r="MQ52" i="4"/>
  <c r="MR52" i="4"/>
  <c r="MS52" i="4"/>
  <c r="MT52" i="4"/>
  <c r="MU52" i="4"/>
  <c r="MV52" i="4"/>
  <c r="MW52" i="4"/>
  <c r="MX52" i="4"/>
  <c r="MY52" i="4"/>
  <c r="MZ52" i="4"/>
  <c r="NA52" i="4"/>
  <c r="NB52" i="4"/>
  <c r="NC52" i="4"/>
  <c r="ND52" i="4"/>
  <c r="NE52" i="4"/>
  <c r="NF52" i="4"/>
  <c r="NG52" i="4"/>
  <c r="NH52" i="4"/>
  <c r="NI52" i="4"/>
  <c r="NJ52" i="4"/>
  <c r="NK52" i="4"/>
  <c r="NL52" i="4"/>
  <c r="NM52" i="4"/>
  <c r="NN52" i="4"/>
  <c r="NO52" i="4"/>
  <c r="NP52" i="4"/>
  <c r="NQ52" i="4"/>
  <c r="NR52" i="4"/>
  <c r="NS52" i="4"/>
  <c r="NT52" i="4"/>
  <c r="NU52" i="4"/>
  <c r="NV52" i="4"/>
  <c r="OG52" i="4"/>
  <c r="OH52" i="4"/>
  <c r="OI52" i="4"/>
  <c r="OJ52" i="4"/>
  <c r="OK52" i="4"/>
  <c r="OL52" i="4"/>
  <c r="OM52" i="4"/>
  <c r="ON52" i="4"/>
  <c r="OO52" i="4"/>
  <c r="OP52" i="4"/>
  <c r="OQ52" i="4"/>
  <c r="OR52" i="4"/>
  <c r="OS52" i="4"/>
  <c r="OT52" i="4"/>
  <c r="OU52" i="4"/>
  <c r="OV52" i="4"/>
  <c r="OW52" i="4"/>
  <c r="OX52" i="4"/>
  <c r="OY52" i="4"/>
  <c r="OZ52" i="4"/>
  <c r="PA52" i="4"/>
  <c r="PB52" i="4"/>
  <c r="PC52" i="4"/>
  <c r="PD52" i="4"/>
  <c r="PE52" i="4"/>
  <c r="PF52" i="4"/>
  <c r="PG52" i="4"/>
  <c r="PH52" i="4"/>
  <c r="PI52" i="4"/>
  <c r="PJ52" i="4"/>
  <c r="PK52" i="4"/>
  <c r="PL52" i="4"/>
  <c r="PM52" i="4"/>
  <c r="PN52" i="4"/>
  <c r="PO52" i="4"/>
  <c r="PP52" i="4"/>
  <c r="PQ52" i="4"/>
  <c r="PR52" i="4"/>
  <c r="PS52" i="4"/>
  <c r="PT52" i="4"/>
  <c r="PU52" i="4"/>
  <c r="PV52" i="4"/>
  <c r="PW52" i="4"/>
  <c r="PX52" i="4"/>
  <c r="PY52" i="4"/>
  <c r="PZ52" i="4"/>
  <c r="QA52" i="4"/>
  <c r="QB52" i="4"/>
  <c r="QC52" i="4"/>
  <c r="QD52" i="4"/>
  <c r="QE52" i="4"/>
  <c r="QF52" i="4"/>
  <c r="QG52" i="4"/>
  <c r="QH52" i="4"/>
  <c r="QI52" i="4"/>
  <c r="QJ52" i="4"/>
  <c r="QK52" i="4"/>
  <c r="QL52" i="4"/>
  <c r="QM52" i="4"/>
  <c r="QN52" i="4"/>
  <c r="QO52" i="4"/>
  <c r="QP52" i="4"/>
  <c r="QQ52" i="4"/>
  <c r="QR52" i="4"/>
  <c r="QS52" i="4"/>
  <c r="QT52" i="4"/>
  <c r="QU52" i="4"/>
  <c r="QV52" i="4"/>
  <c r="QW52" i="4"/>
  <c r="QX52" i="4"/>
  <c r="QY52" i="4"/>
  <c r="QZ52" i="4"/>
  <c r="RA52" i="4"/>
  <c r="RB52" i="4"/>
  <c r="RC52" i="4"/>
  <c r="RD52" i="4"/>
  <c r="RE52" i="4"/>
  <c r="RF52" i="4"/>
  <c r="RG52" i="4"/>
  <c r="RH52" i="4"/>
  <c r="RI52" i="4"/>
  <c r="RJ52" i="4"/>
  <c r="RT52" i="4"/>
  <c r="RU52" i="4"/>
  <c r="RV52" i="4"/>
  <c r="RW52" i="4"/>
  <c r="RX52" i="4"/>
  <c r="RY52" i="4"/>
  <c r="RZ52" i="4"/>
  <c r="SA52" i="4"/>
  <c r="SB52" i="4"/>
  <c r="SC52" i="4"/>
  <c r="SD52" i="4"/>
  <c r="SE52" i="4"/>
  <c r="SF52" i="4"/>
  <c r="SG52" i="4"/>
  <c r="SH52" i="4"/>
  <c r="SI52" i="4"/>
  <c r="SJ52" i="4"/>
  <c r="SK52" i="4"/>
  <c r="SL52" i="4"/>
  <c r="SM52" i="4"/>
  <c r="SN52" i="4"/>
  <c r="SO52" i="4"/>
  <c r="SP52" i="4"/>
  <c r="SQ52" i="4"/>
  <c r="SR52" i="4"/>
  <c r="SS52" i="4"/>
  <c r="ST52" i="4"/>
  <c r="SU52" i="4"/>
  <c r="SV52" i="4"/>
  <c r="SW52" i="4"/>
  <c r="SX52" i="4"/>
  <c r="SY52" i="4"/>
  <c r="SZ52" i="4"/>
  <c r="TA52" i="4"/>
  <c r="TB52" i="4"/>
  <c r="TC52" i="4"/>
  <c r="TD52" i="4"/>
  <c r="TE52" i="4"/>
  <c r="TF52" i="4"/>
  <c r="TG52" i="4"/>
  <c r="TH52" i="4"/>
  <c r="TI52" i="4"/>
  <c r="TJ52" i="4"/>
  <c r="TK52" i="4"/>
  <c r="TL52" i="4"/>
  <c r="TM52" i="4"/>
  <c r="TN52" i="4"/>
  <c r="TO52" i="4"/>
  <c r="TP52" i="4"/>
  <c r="TQ52" i="4"/>
  <c r="TR52" i="4"/>
  <c r="TS52" i="4"/>
  <c r="TT52" i="4"/>
  <c r="TU52" i="4"/>
  <c r="TV52" i="4"/>
  <c r="TW52" i="4"/>
  <c r="TX52" i="4"/>
  <c r="TY52" i="4"/>
  <c r="TZ52" i="4"/>
  <c r="UA52" i="4"/>
  <c r="UB52" i="4"/>
  <c r="UC52" i="4"/>
  <c r="UD52" i="4"/>
  <c r="UE52" i="4"/>
  <c r="UF52" i="4"/>
  <c r="UG52" i="4"/>
  <c r="UH52" i="4"/>
  <c r="UI52" i="4"/>
  <c r="UJ52" i="4"/>
  <c r="UK52" i="4"/>
  <c r="UL52" i="4"/>
  <c r="UM52" i="4"/>
  <c r="UN52" i="4"/>
  <c r="UO52" i="4"/>
  <c r="UP52" i="4"/>
  <c r="UQ52" i="4"/>
  <c r="UR52" i="4"/>
  <c r="US52" i="4"/>
  <c r="UT52" i="4"/>
  <c r="UU52" i="4"/>
  <c r="UV52" i="4"/>
  <c r="UW52" i="4"/>
  <c r="VG52" i="4"/>
  <c r="VH52" i="4"/>
  <c r="VI52" i="4"/>
  <c r="VJ52" i="4"/>
  <c r="VK52" i="4"/>
  <c r="VL52" i="4"/>
  <c r="VM52" i="4"/>
  <c r="VN52" i="4"/>
  <c r="VO52" i="4"/>
  <c r="VP52" i="4"/>
  <c r="VQ52" i="4"/>
  <c r="VR52" i="4"/>
  <c r="VS52" i="4"/>
  <c r="VT52" i="4"/>
  <c r="VU52" i="4"/>
  <c r="VV52" i="4"/>
  <c r="VW52" i="4"/>
  <c r="VX52" i="4"/>
  <c r="VY52" i="4"/>
  <c r="VZ52" i="4"/>
  <c r="WA52" i="4"/>
  <c r="WB52" i="4"/>
  <c r="WC52" i="4"/>
  <c r="WD52" i="4"/>
  <c r="WE52" i="4"/>
  <c r="WF52" i="4"/>
  <c r="WG52" i="4"/>
  <c r="WH52" i="4"/>
  <c r="WI52" i="4"/>
  <c r="WJ52" i="4"/>
  <c r="WK52" i="4"/>
  <c r="WL52" i="4"/>
  <c r="WM52" i="4"/>
  <c r="WN52" i="4"/>
  <c r="WO52" i="4"/>
  <c r="WP52" i="4"/>
  <c r="WQ52" i="4"/>
  <c r="WR52" i="4"/>
  <c r="WS52" i="4"/>
  <c r="WT52" i="4"/>
  <c r="WU52" i="4"/>
  <c r="WV52" i="4"/>
  <c r="WW52" i="4"/>
  <c r="WX52" i="4"/>
  <c r="WY52" i="4"/>
  <c r="WZ52" i="4"/>
  <c r="XA52" i="4"/>
  <c r="XB52" i="4"/>
  <c r="XC52" i="4"/>
  <c r="XD52" i="4"/>
  <c r="XE52" i="4"/>
  <c r="XF52" i="4"/>
  <c r="XG52" i="4"/>
  <c r="XH52" i="4"/>
  <c r="XI52" i="4"/>
  <c r="XJ52" i="4"/>
  <c r="XK52" i="4"/>
  <c r="XL52" i="4"/>
  <c r="XM52" i="4"/>
  <c r="XN52" i="4"/>
  <c r="XO52" i="4"/>
  <c r="XP52" i="4"/>
  <c r="XQ52" i="4"/>
  <c r="XR52" i="4"/>
  <c r="XS52" i="4"/>
  <c r="XT52" i="4"/>
  <c r="XU52" i="4"/>
  <c r="XV52" i="4"/>
  <c r="XW52" i="4"/>
  <c r="XX52" i="4"/>
  <c r="XY52" i="4"/>
  <c r="XZ52" i="4"/>
  <c r="YA52" i="4"/>
  <c r="YB52" i="4"/>
  <c r="YC52" i="4"/>
  <c r="YD52" i="4"/>
  <c r="YE52" i="4"/>
  <c r="YF52" i="4"/>
  <c r="YG52" i="4"/>
  <c r="YH52" i="4"/>
  <c r="YI52" i="4"/>
  <c r="YJ52" i="4"/>
  <c r="YT52" i="4"/>
  <c r="YU52" i="4"/>
  <c r="YV52" i="4"/>
  <c r="YW52" i="4"/>
  <c r="YX52" i="4"/>
  <c r="YY52" i="4"/>
  <c r="YZ52" i="4"/>
  <c r="ZA52" i="4"/>
  <c r="ZB52" i="4"/>
  <c r="ZC52" i="4"/>
  <c r="ZD52" i="4"/>
  <c r="ZE52" i="4"/>
  <c r="ZF52" i="4"/>
  <c r="ZG52" i="4"/>
  <c r="ZH52" i="4"/>
  <c r="ZI52" i="4"/>
  <c r="ZJ52" i="4"/>
  <c r="ZK52" i="4"/>
  <c r="ZL52" i="4"/>
  <c r="ZM52" i="4"/>
  <c r="ZN52" i="4"/>
  <c r="ZO52" i="4"/>
  <c r="ZP52" i="4"/>
  <c r="ZQ52" i="4"/>
  <c r="ZR52" i="4"/>
  <c r="ZS52" i="4"/>
  <c r="ZT52" i="4"/>
  <c r="ZU52" i="4"/>
  <c r="ZV52" i="4"/>
  <c r="ZW52" i="4"/>
  <c r="ZX52" i="4"/>
  <c r="ZY52" i="4"/>
  <c r="ZZ52" i="4"/>
  <c r="AAA52" i="4"/>
  <c r="AAB52" i="4"/>
  <c r="AAC52" i="4"/>
  <c r="AAD52" i="4"/>
  <c r="AAE52" i="4"/>
  <c r="AAF52" i="4"/>
  <c r="AAG52" i="4"/>
  <c r="AAH52" i="4"/>
  <c r="AAI52" i="4"/>
  <c r="AAJ52" i="4"/>
  <c r="AAK52" i="4"/>
  <c r="AAL52" i="4"/>
  <c r="AAM52" i="4"/>
  <c r="AAN52" i="4"/>
  <c r="AAO52" i="4"/>
  <c r="AAP52" i="4"/>
  <c r="AAQ52" i="4"/>
  <c r="AAR52" i="4"/>
  <c r="AAS52" i="4"/>
  <c r="AAT52" i="4"/>
  <c r="AAU52" i="4"/>
  <c r="AAV52" i="4"/>
  <c r="AAW52" i="4"/>
  <c r="AAX52" i="4"/>
  <c r="AAY52" i="4"/>
  <c r="AAZ52" i="4"/>
  <c r="ABA52" i="4"/>
  <c r="ABB52" i="4"/>
  <c r="ABC52" i="4"/>
  <c r="ABD52" i="4"/>
  <c r="ABE52" i="4"/>
  <c r="ABF52" i="4"/>
  <c r="ABG52" i="4"/>
  <c r="ABH52" i="4"/>
  <c r="ABI52" i="4"/>
  <c r="ABJ52" i="4"/>
  <c r="ABK52" i="4"/>
  <c r="ABL52" i="4"/>
  <c r="ABM52" i="4"/>
  <c r="ABN52" i="4"/>
  <c r="ABO52" i="4"/>
  <c r="ABP52" i="4"/>
  <c r="ABQ52" i="4"/>
  <c r="ABR52" i="4"/>
  <c r="ABS52" i="4"/>
  <c r="ABT52" i="4"/>
  <c r="ABU52" i="4"/>
  <c r="ABV52" i="4"/>
  <c r="ABW52" i="4"/>
  <c r="ACG52" i="4"/>
  <c r="ACH52" i="4"/>
  <c r="ACI52" i="4"/>
  <c r="ACJ52" i="4"/>
  <c r="ACK52" i="4"/>
  <c r="ACL52" i="4"/>
  <c r="ACM52" i="4"/>
  <c r="ACN52" i="4"/>
  <c r="ACO52" i="4"/>
  <c r="ACP52" i="4"/>
  <c r="ACQ52" i="4"/>
  <c r="ACR52" i="4"/>
  <c r="ACS52" i="4"/>
  <c r="ACT52" i="4"/>
  <c r="ACU52" i="4"/>
  <c r="ACV52" i="4"/>
  <c r="ACW52" i="4"/>
  <c r="ACX52" i="4"/>
  <c r="ACY52" i="4"/>
  <c r="ACZ52" i="4"/>
  <c r="ADA52" i="4"/>
  <c r="ADB52" i="4"/>
  <c r="ADC52" i="4"/>
  <c r="ADD52" i="4"/>
  <c r="ADE52" i="4"/>
  <c r="ADF52" i="4"/>
  <c r="ADG52" i="4"/>
  <c r="ADH52" i="4"/>
  <c r="ADI52" i="4"/>
  <c r="ADJ52" i="4"/>
  <c r="ADK52" i="4"/>
  <c r="ADL52" i="4"/>
  <c r="ADM52" i="4"/>
  <c r="ADN52" i="4"/>
  <c r="ADO52" i="4"/>
  <c r="ADP52" i="4"/>
  <c r="ADQ52" i="4"/>
  <c r="ADR52" i="4"/>
  <c r="ADS52" i="4"/>
  <c r="ADT52" i="4"/>
  <c r="ADU52" i="4"/>
  <c r="ADV52" i="4"/>
  <c r="ADW52" i="4"/>
  <c r="ADX52" i="4"/>
  <c r="ADY52" i="4"/>
  <c r="ADZ52" i="4"/>
  <c r="AEA52" i="4"/>
  <c r="AEB52" i="4"/>
  <c r="AEC52" i="4"/>
  <c r="AED52" i="4"/>
  <c r="AEE52" i="4"/>
  <c r="AEF52" i="4"/>
  <c r="AEG52" i="4"/>
  <c r="AEH52" i="4"/>
  <c r="AEI52" i="4"/>
  <c r="AEJ52" i="4"/>
  <c r="AEK52" i="4"/>
  <c r="AEL52" i="4"/>
  <c r="AEM52" i="4"/>
  <c r="AEN52" i="4"/>
  <c r="AEO52" i="4"/>
  <c r="AEP52" i="4"/>
  <c r="AEQ52" i="4"/>
  <c r="AER52" i="4"/>
  <c r="AES52" i="4"/>
  <c r="AET52" i="4"/>
  <c r="AEU52" i="4"/>
  <c r="AEV52" i="4"/>
  <c r="AEW52" i="4"/>
  <c r="AEX52" i="4"/>
  <c r="AEY52" i="4"/>
  <c r="AEZ52" i="4"/>
  <c r="AFA52" i="4"/>
  <c r="AFB52" i="4"/>
  <c r="AFC52" i="4"/>
  <c r="AFD52" i="4"/>
  <c r="AFE52" i="4"/>
  <c r="AFF52" i="4"/>
  <c r="AFG52" i="4"/>
  <c r="AFH52" i="4"/>
  <c r="AFI52" i="4"/>
  <c r="AFJ52" i="4"/>
  <c r="DR6" i="4"/>
  <c r="DT6" i="4"/>
  <c r="DU6" i="4"/>
  <c r="DV6" i="4"/>
  <c r="DW6" i="4"/>
  <c r="DX6" i="4"/>
  <c r="DY6" i="4"/>
  <c r="DZ6" i="4"/>
  <c r="EA6" i="4"/>
  <c r="EB6" i="4"/>
  <c r="EC6" i="4"/>
  <c r="ED6" i="4"/>
  <c r="EE6" i="4"/>
  <c r="EF6" i="4"/>
  <c r="EG6" i="4"/>
  <c r="EH6" i="4"/>
  <c r="EI6" i="4"/>
  <c r="EJ6" i="4"/>
  <c r="EK6" i="4"/>
  <c r="EL6" i="4"/>
  <c r="EM6" i="4"/>
  <c r="EN6" i="4"/>
  <c r="EO6" i="4"/>
  <c r="EP6" i="4"/>
  <c r="EQ6" i="4"/>
  <c r="ER6" i="4"/>
  <c r="ES6" i="4"/>
  <c r="ET6" i="4"/>
  <c r="EU6" i="4"/>
  <c r="EV6" i="4"/>
  <c r="EW6" i="4"/>
  <c r="EX6" i="4"/>
  <c r="EY6" i="4"/>
  <c r="EZ6" i="4"/>
  <c r="FA6" i="4"/>
  <c r="FB6" i="4"/>
  <c r="FC6" i="4"/>
  <c r="FD6" i="4"/>
  <c r="FE6" i="4"/>
  <c r="FF6" i="4"/>
  <c r="FG6" i="4"/>
  <c r="FH6" i="4"/>
  <c r="FI6" i="4"/>
  <c r="FJ6" i="4"/>
  <c r="FK6" i="4"/>
  <c r="FL6" i="4"/>
  <c r="FM6" i="4"/>
  <c r="FN6" i="4"/>
  <c r="FO6" i="4"/>
  <c r="FP6" i="4"/>
  <c r="FQ6" i="4"/>
  <c r="FR6" i="4"/>
  <c r="FS6" i="4"/>
  <c r="FT6" i="4"/>
  <c r="FU6" i="4"/>
  <c r="FV6" i="4"/>
  <c r="FW6" i="4"/>
  <c r="FX6" i="4"/>
  <c r="FY6" i="4"/>
  <c r="FZ6" i="4"/>
  <c r="GA6" i="4"/>
  <c r="GB6" i="4"/>
  <c r="GC6" i="4"/>
  <c r="GD6" i="4"/>
  <c r="GE6" i="4"/>
  <c r="GF6" i="4"/>
  <c r="GG6" i="4"/>
  <c r="GH6" i="4"/>
  <c r="GI6" i="4"/>
  <c r="GJ6" i="4"/>
  <c r="GK6" i="4"/>
  <c r="GL6" i="4"/>
  <c r="GM6" i="4"/>
  <c r="GN6" i="4"/>
  <c r="GO6" i="4"/>
  <c r="GP6" i="4"/>
  <c r="GQ6" i="4"/>
  <c r="GR6" i="4"/>
  <c r="GS6" i="4"/>
  <c r="GT6" i="4"/>
  <c r="GU6" i="4"/>
  <c r="KS6" i="4"/>
  <c r="KT6" i="4"/>
  <c r="KU6" i="4"/>
  <c r="KV6" i="4"/>
  <c r="KW6" i="4"/>
  <c r="KX6" i="4"/>
  <c r="KY6" i="4"/>
  <c r="KZ6" i="4"/>
  <c r="LA6" i="4"/>
  <c r="LB6" i="4"/>
  <c r="LC6" i="4"/>
  <c r="LD6" i="4"/>
  <c r="LE6" i="4"/>
  <c r="LF6" i="4"/>
  <c r="LG6" i="4"/>
  <c r="LH6" i="4"/>
  <c r="LI6" i="4"/>
  <c r="LJ6" i="4"/>
  <c r="LK6" i="4"/>
  <c r="LL6" i="4"/>
  <c r="LM6" i="4"/>
  <c r="LN6" i="4"/>
  <c r="LO6" i="4"/>
  <c r="LP6" i="4"/>
  <c r="LQ6" i="4"/>
  <c r="LR6" i="4"/>
  <c r="LS6" i="4"/>
  <c r="LT6" i="4"/>
  <c r="LU6" i="4"/>
  <c r="LV6" i="4"/>
  <c r="LW6" i="4"/>
  <c r="LX6" i="4"/>
  <c r="LY6" i="4"/>
  <c r="LZ6" i="4"/>
  <c r="MA6" i="4"/>
  <c r="MB6" i="4"/>
  <c r="MC6" i="4"/>
  <c r="MD6" i="4"/>
  <c r="ME6" i="4"/>
  <c r="MF6" i="4"/>
  <c r="MG6" i="4"/>
  <c r="MH6" i="4"/>
  <c r="MI6" i="4"/>
  <c r="MJ6" i="4"/>
  <c r="MK6" i="4"/>
  <c r="ML6" i="4"/>
  <c r="MM6" i="4"/>
  <c r="MN6" i="4"/>
  <c r="MO6" i="4"/>
  <c r="MP6" i="4"/>
  <c r="MQ6" i="4"/>
  <c r="MR6" i="4"/>
  <c r="MS6" i="4"/>
  <c r="MT6" i="4"/>
  <c r="MU6" i="4"/>
  <c r="MV6" i="4"/>
  <c r="MW6" i="4"/>
  <c r="MX6" i="4"/>
  <c r="MY6" i="4"/>
  <c r="MZ6" i="4"/>
  <c r="NA6" i="4"/>
  <c r="NB6" i="4"/>
  <c r="NC6" i="4"/>
  <c r="ND6" i="4"/>
  <c r="NE6" i="4"/>
  <c r="NF6" i="4"/>
  <c r="NG6" i="4"/>
  <c r="NH6" i="4"/>
  <c r="NI6" i="4"/>
  <c r="NJ6" i="4"/>
  <c r="NK6" i="4"/>
  <c r="NL6" i="4"/>
  <c r="NM6" i="4"/>
  <c r="NN6" i="4"/>
  <c r="NO6" i="4"/>
  <c r="NP6" i="4"/>
  <c r="NQ6" i="4"/>
  <c r="NR6" i="4"/>
  <c r="NS6" i="4"/>
  <c r="NT6" i="4"/>
  <c r="NU6" i="4"/>
  <c r="NV6" i="4"/>
  <c r="OG6" i="4"/>
  <c r="OH6" i="4"/>
  <c r="OI6" i="4"/>
  <c r="OJ6" i="4"/>
  <c r="OK6" i="4"/>
  <c r="OL6" i="4"/>
  <c r="OM6" i="4"/>
  <c r="ON6" i="4"/>
  <c r="OO6" i="4"/>
  <c r="OP6" i="4"/>
  <c r="OQ6" i="4"/>
  <c r="OR6" i="4"/>
  <c r="OS6" i="4"/>
  <c r="OT6" i="4"/>
  <c r="OU6" i="4"/>
  <c r="OV6" i="4"/>
  <c r="OW6" i="4"/>
  <c r="OX6" i="4"/>
  <c r="OY6" i="4"/>
  <c r="OZ6" i="4"/>
  <c r="PA6" i="4"/>
  <c r="PB6" i="4"/>
  <c r="PC6" i="4"/>
  <c r="PD6" i="4"/>
  <c r="PE6" i="4"/>
  <c r="PF6" i="4"/>
  <c r="PG6" i="4"/>
  <c r="PH6" i="4"/>
  <c r="PI6" i="4"/>
  <c r="PJ6" i="4"/>
  <c r="PK6" i="4"/>
  <c r="PL6" i="4"/>
  <c r="PM6" i="4"/>
  <c r="PN6" i="4"/>
  <c r="PO6" i="4"/>
  <c r="PP6" i="4"/>
  <c r="PQ6" i="4"/>
  <c r="PR6" i="4"/>
  <c r="PS6" i="4"/>
  <c r="PT6" i="4"/>
  <c r="PU6" i="4"/>
  <c r="PV6" i="4"/>
  <c r="PW6" i="4"/>
  <c r="PX6" i="4"/>
  <c r="PY6" i="4"/>
  <c r="PZ6" i="4"/>
  <c r="QA6" i="4"/>
  <c r="QB6" i="4"/>
  <c r="QC6" i="4"/>
  <c r="QD6" i="4"/>
  <c r="QE6" i="4"/>
  <c r="QF6" i="4"/>
  <c r="QG6" i="4"/>
  <c r="QH6" i="4"/>
  <c r="QI6" i="4"/>
  <c r="QJ6" i="4"/>
  <c r="QK6" i="4"/>
  <c r="QL6" i="4"/>
  <c r="QM6" i="4"/>
  <c r="QN6" i="4"/>
  <c r="QO6" i="4"/>
  <c r="QP6" i="4"/>
  <c r="QQ6" i="4"/>
  <c r="QR6" i="4"/>
  <c r="QS6" i="4"/>
  <c r="QT6" i="4"/>
  <c r="QU6" i="4"/>
  <c r="QV6" i="4"/>
  <c r="QW6" i="4"/>
  <c r="QX6" i="4"/>
  <c r="QY6" i="4"/>
  <c r="QZ6" i="4"/>
  <c r="RA6" i="4"/>
  <c r="RB6" i="4"/>
  <c r="RC6" i="4"/>
  <c r="RD6" i="4"/>
  <c r="RE6" i="4"/>
  <c r="RF6" i="4"/>
  <c r="RG6" i="4"/>
  <c r="RH6" i="4"/>
  <c r="RI6" i="4"/>
  <c r="RJ6" i="4"/>
  <c r="RT6" i="4"/>
  <c r="RU6" i="4"/>
  <c r="RV6" i="4"/>
  <c r="RW6" i="4"/>
  <c r="RX6" i="4"/>
  <c r="RY6" i="4"/>
  <c r="RZ6" i="4"/>
  <c r="SA6" i="4"/>
  <c r="SB6" i="4"/>
  <c r="SC6" i="4"/>
  <c r="SD6" i="4"/>
  <c r="SE6" i="4"/>
  <c r="SF6" i="4"/>
  <c r="SG6" i="4"/>
  <c r="SH6" i="4"/>
  <c r="SI6" i="4"/>
  <c r="SJ6" i="4"/>
  <c r="SK6" i="4"/>
  <c r="SL6" i="4"/>
  <c r="SM6" i="4"/>
  <c r="SN6" i="4"/>
  <c r="SO6" i="4"/>
  <c r="SP6" i="4"/>
  <c r="SQ6" i="4"/>
  <c r="SR6" i="4"/>
  <c r="SS6" i="4"/>
  <c r="ST6" i="4"/>
  <c r="SU6" i="4"/>
  <c r="SV6" i="4"/>
  <c r="SW6" i="4"/>
  <c r="SX6" i="4"/>
  <c r="SY6" i="4"/>
  <c r="SZ6" i="4"/>
  <c r="TA6" i="4"/>
  <c r="TB6" i="4"/>
  <c r="TC6" i="4"/>
  <c r="TD6" i="4"/>
  <c r="TE6" i="4"/>
  <c r="TF6" i="4"/>
  <c r="TG6" i="4"/>
  <c r="TH6" i="4"/>
  <c r="TI6" i="4"/>
  <c r="TJ6" i="4"/>
  <c r="TK6" i="4"/>
  <c r="TL6" i="4"/>
  <c r="TM6" i="4"/>
  <c r="TN6" i="4"/>
  <c r="TO6" i="4"/>
  <c r="TP6" i="4"/>
  <c r="TQ6" i="4"/>
  <c r="TR6" i="4"/>
  <c r="TS6" i="4"/>
  <c r="TT6" i="4"/>
  <c r="TU6" i="4"/>
  <c r="TV6" i="4"/>
  <c r="TW6" i="4"/>
  <c r="TX6" i="4"/>
  <c r="TY6" i="4"/>
  <c r="TZ6" i="4"/>
  <c r="UA6" i="4"/>
  <c r="UB6" i="4"/>
  <c r="UC6" i="4"/>
  <c r="UD6" i="4"/>
  <c r="UE6" i="4"/>
  <c r="UF6" i="4"/>
  <c r="UG6" i="4"/>
  <c r="UH6" i="4"/>
  <c r="UI6" i="4"/>
  <c r="UJ6" i="4"/>
  <c r="UK6" i="4"/>
  <c r="UL6" i="4"/>
  <c r="UM6" i="4"/>
  <c r="UN6" i="4"/>
  <c r="UO6" i="4"/>
  <c r="UP6" i="4"/>
  <c r="UQ6" i="4"/>
  <c r="UR6" i="4"/>
  <c r="US6" i="4"/>
  <c r="UT6" i="4"/>
  <c r="UU6" i="4"/>
  <c r="UV6" i="4"/>
  <c r="UW6" i="4"/>
  <c r="VG6" i="4"/>
  <c r="VH6" i="4"/>
  <c r="VI6" i="4"/>
  <c r="VJ6" i="4"/>
  <c r="VK6" i="4"/>
  <c r="VL6" i="4"/>
  <c r="VM6" i="4"/>
  <c r="VN6" i="4"/>
  <c r="VO6" i="4"/>
  <c r="VP6" i="4"/>
  <c r="VQ6" i="4"/>
  <c r="VR6" i="4"/>
  <c r="VS6" i="4"/>
  <c r="VT6" i="4"/>
  <c r="VU6" i="4"/>
  <c r="VV6" i="4"/>
  <c r="VW6" i="4"/>
  <c r="VX6" i="4"/>
  <c r="VY6" i="4"/>
  <c r="VZ6" i="4"/>
  <c r="WA6" i="4"/>
  <c r="WB6" i="4"/>
  <c r="WC6" i="4"/>
  <c r="WD6" i="4"/>
  <c r="WE6" i="4"/>
  <c r="WF6" i="4"/>
  <c r="WG6" i="4"/>
  <c r="WH6" i="4"/>
  <c r="WI6" i="4"/>
  <c r="WJ6" i="4"/>
  <c r="WK6" i="4"/>
  <c r="WL6" i="4"/>
  <c r="WM6" i="4"/>
  <c r="WN6" i="4"/>
  <c r="WO6" i="4"/>
  <c r="WP6" i="4"/>
  <c r="WQ6" i="4"/>
  <c r="WR6" i="4"/>
  <c r="WS6" i="4"/>
  <c r="WT6" i="4"/>
  <c r="WU6" i="4"/>
  <c r="WV6" i="4"/>
  <c r="WW6" i="4"/>
  <c r="WX6" i="4"/>
  <c r="WY6" i="4"/>
  <c r="WZ6" i="4"/>
  <c r="XA6" i="4"/>
  <c r="XB6" i="4"/>
  <c r="XC6" i="4"/>
  <c r="XD6" i="4"/>
  <c r="XE6" i="4"/>
  <c r="XF6" i="4"/>
  <c r="XG6" i="4"/>
  <c r="XH6" i="4"/>
  <c r="XI6" i="4"/>
  <c r="XJ6" i="4"/>
  <c r="XK6" i="4"/>
  <c r="XL6" i="4"/>
  <c r="XM6" i="4"/>
  <c r="XN6" i="4"/>
  <c r="XO6" i="4"/>
  <c r="XP6" i="4"/>
  <c r="XQ6" i="4"/>
  <c r="XR6" i="4"/>
  <c r="XS6" i="4"/>
  <c r="XT6" i="4"/>
  <c r="XU6" i="4"/>
  <c r="XV6" i="4"/>
  <c r="XW6" i="4"/>
  <c r="XX6" i="4"/>
  <c r="XY6" i="4"/>
  <c r="XZ6" i="4"/>
  <c r="YA6" i="4"/>
  <c r="YB6" i="4"/>
  <c r="YC6" i="4"/>
  <c r="YD6" i="4"/>
  <c r="YE6" i="4"/>
  <c r="YF6" i="4"/>
  <c r="YG6" i="4"/>
  <c r="YH6" i="4"/>
  <c r="YI6" i="4"/>
  <c r="YJ6" i="4"/>
  <c r="YT6" i="4"/>
  <c r="YU6" i="4"/>
  <c r="YV6" i="4"/>
  <c r="YW6" i="4"/>
  <c r="YX6" i="4"/>
  <c r="YY6" i="4"/>
  <c r="YZ6" i="4"/>
  <c r="ZA6" i="4"/>
  <c r="ZB6" i="4"/>
  <c r="ZC6" i="4"/>
  <c r="ZD6" i="4"/>
  <c r="ZE6" i="4"/>
  <c r="ZF6" i="4"/>
  <c r="ZG6" i="4"/>
  <c r="ZH6" i="4"/>
  <c r="ZI6" i="4"/>
  <c r="ZJ6" i="4"/>
  <c r="ZK6" i="4"/>
  <c r="ZL6" i="4"/>
  <c r="ZM6" i="4"/>
  <c r="ZN6" i="4"/>
  <c r="ZO6" i="4"/>
  <c r="ZP6" i="4"/>
  <c r="ZQ6" i="4"/>
  <c r="ZR6" i="4"/>
  <c r="ZS6" i="4"/>
  <c r="ZT6" i="4"/>
  <c r="ZU6" i="4"/>
  <c r="ZV6" i="4"/>
  <c r="ZW6" i="4"/>
  <c r="ZX6" i="4"/>
  <c r="ZY6" i="4"/>
  <c r="ZZ6" i="4"/>
  <c r="AAA6" i="4"/>
  <c r="AAB6" i="4"/>
  <c r="AAC6" i="4"/>
  <c r="AAD6" i="4"/>
  <c r="AAE6" i="4"/>
  <c r="AAF6" i="4"/>
  <c r="AAG6" i="4"/>
  <c r="AAH6" i="4"/>
  <c r="AAI6" i="4"/>
  <c r="AAJ6" i="4"/>
  <c r="AAK6" i="4"/>
  <c r="AAL6" i="4"/>
  <c r="AAM6" i="4"/>
  <c r="AAN6" i="4"/>
  <c r="AAO6" i="4"/>
  <c r="AAP6" i="4"/>
  <c r="AAQ6" i="4"/>
  <c r="AAR6" i="4"/>
  <c r="AAS6" i="4"/>
  <c r="AAT6" i="4"/>
  <c r="AAU6" i="4"/>
  <c r="AAV6" i="4"/>
  <c r="AAW6" i="4"/>
  <c r="AAX6" i="4"/>
  <c r="AAY6" i="4"/>
  <c r="AAZ6" i="4"/>
  <c r="ABA6" i="4"/>
  <c r="ABB6" i="4"/>
  <c r="ABC6" i="4"/>
  <c r="ABD6" i="4"/>
  <c r="ABE6" i="4"/>
  <c r="ABF6" i="4"/>
  <c r="ABG6" i="4"/>
  <c r="ABH6" i="4"/>
  <c r="ABI6" i="4"/>
  <c r="ABJ6" i="4"/>
  <c r="ABK6" i="4"/>
  <c r="ABL6" i="4"/>
  <c r="ABM6" i="4"/>
  <c r="ABN6" i="4"/>
  <c r="ABO6" i="4"/>
  <c r="ABP6" i="4"/>
  <c r="ABQ6" i="4"/>
  <c r="ABR6" i="4"/>
  <c r="ABS6" i="4"/>
  <c r="ABT6" i="4"/>
  <c r="ABU6" i="4"/>
  <c r="ABV6" i="4"/>
  <c r="ABW6" i="4"/>
  <c r="ACG6" i="4"/>
  <c r="ACH6" i="4"/>
  <c r="ACI6" i="4"/>
  <c r="ACJ6" i="4"/>
  <c r="ACK6" i="4"/>
  <c r="ACL6" i="4"/>
  <c r="ACM6" i="4"/>
  <c r="ACN6" i="4"/>
  <c r="ACO6" i="4"/>
  <c r="ACP6" i="4"/>
  <c r="ACQ6" i="4"/>
  <c r="ACR6" i="4"/>
  <c r="ACS6" i="4"/>
  <c r="ACT6" i="4"/>
  <c r="ACU6" i="4"/>
  <c r="ACV6" i="4"/>
  <c r="ACW6" i="4"/>
  <c r="ACX6" i="4"/>
  <c r="ACY6" i="4"/>
  <c r="ACZ6" i="4"/>
  <c r="ADA6" i="4"/>
  <c r="ADB6" i="4"/>
  <c r="ADC6" i="4"/>
  <c r="ADD6" i="4"/>
  <c r="ADE6" i="4"/>
  <c r="ADF6" i="4"/>
  <c r="ADG6" i="4"/>
  <c r="ADH6" i="4"/>
  <c r="ADI6" i="4"/>
  <c r="ADJ6" i="4"/>
  <c r="ADK6" i="4"/>
  <c r="ADL6" i="4"/>
  <c r="ADM6" i="4"/>
  <c r="ADN6" i="4"/>
  <c r="ADO6" i="4"/>
  <c r="ADP6" i="4"/>
  <c r="ADQ6" i="4"/>
  <c r="ADR6" i="4"/>
  <c r="ADS6" i="4"/>
  <c r="ADT6" i="4"/>
  <c r="ADU6" i="4"/>
  <c r="ADV6" i="4"/>
  <c r="ADW6" i="4"/>
  <c r="ADX6" i="4"/>
  <c r="ADY6" i="4"/>
  <c r="ADZ6" i="4"/>
  <c r="AEA6" i="4"/>
  <c r="AEB6" i="4"/>
  <c r="AEC6" i="4"/>
  <c r="AED6" i="4"/>
  <c r="AEE6" i="4"/>
  <c r="AEF6" i="4"/>
  <c r="AEG6" i="4"/>
  <c r="AEH6" i="4"/>
  <c r="AEI6" i="4"/>
  <c r="AEJ6" i="4"/>
  <c r="AEK6" i="4"/>
  <c r="AEL6" i="4"/>
  <c r="AEM6" i="4"/>
  <c r="AEN6" i="4"/>
  <c r="AEO6" i="4"/>
  <c r="AEP6" i="4"/>
  <c r="AEQ6" i="4"/>
  <c r="AER6" i="4"/>
  <c r="AES6" i="4"/>
  <c r="AET6" i="4"/>
  <c r="AEU6" i="4"/>
  <c r="AEV6" i="4"/>
  <c r="AEW6" i="4"/>
  <c r="AEX6" i="4"/>
  <c r="AEY6" i="4"/>
  <c r="AEZ6" i="4"/>
  <c r="AFA6" i="4"/>
  <c r="AFB6" i="4"/>
  <c r="AFC6" i="4"/>
  <c r="AFD6" i="4"/>
  <c r="AFE6" i="4"/>
  <c r="AFF6" i="4"/>
  <c r="AFG6" i="4"/>
  <c r="AFH6" i="4"/>
  <c r="AFI6" i="4"/>
  <c r="AFJ6" i="4"/>
  <c r="DR58" i="4"/>
  <c r="DT58" i="4"/>
  <c r="DU58" i="4"/>
  <c r="DV58" i="4"/>
  <c r="DW58" i="4"/>
  <c r="DX58" i="4"/>
  <c r="DY58" i="4"/>
  <c r="DZ58" i="4"/>
  <c r="EA58" i="4"/>
  <c r="EB58" i="4"/>
  <c r="EC58" i="4"/>
  <c r="ED58" i="4"/>
  <c r="EE58" i="4"/>
  <c r="EF58" i="4"/>
  <c r="EG58" i="4"/>
  <c r="EH58" i="4"/>
  <c r="EI58" i="4"/>
  <c r="EJ58" i="4"/>
  <c r="EK58" i="4"/>
  <c r="EL58" i="4"/>
  <c r="EM58" i="4"/>
  <c r="EN58" i="4"/>
  <c r="EO58" i="4"/>
  <c r="EP58" i="4"/>
  <c r="EQ58" i="4"/>
  <c r="ER58" i="4"/>
  <c r="ES58" i="4"/>
  <c r="ET58" i="4"/>
  <c r="EU58" i="4"/>
  <c r="EV58" i="4"/>
  <c r="EW58" i="4"/>
  <c r="EX58" i="4"/>
  <c r="EY58" i="4"/>
  <c r="EZ58" i="4"/>
  <c r="FA58" i="4"/>
  <c r="FB58" i="4"/>
  <c r="FC58" i="4"/>
  <c r="FD58" i="4"/>
  <c r="FE58" i="4"/>
  <c r="FF58" i="4"/>
  <c r="FG58" i="4"/>
  <c r="FH58" i="4"/>
  <c r="FI58" i="4"/>
  <c r="FJ58" i="4"/>
  <c r="FK58" i="4"/>
  <c r="FL58" i="4"/>
  <c r="FM58" i="4"/>
  <c r="FN58" i="4"/>
  <c r="FO58" i="4"/>
  <c r="FP58" i="4"/>
  <c r="FQ58" i="4"/>
  <c r="FR58" i="4"/>
  <c r="FS58" i="4"/>
  <c r="FT58" i="4"/>
  <c r="FU58" i="4"/>
  <c r="FV58" i="4"/>
  <c r="FW58" i="4"/>
  <c r="FX58" i="4"/>
  <c r="FY58" i="4"/>
  <c r="FZ58" i="4"/>
  <c r="GA58" i="4"/>
  <c r="GB58" i="4"/>
  <c r="GC58" i="4"/>
  <c r="GD58" i="4"/>
  <c r="GE58" i="4"/>
  <c r="GF58" i="4"/>
  <c r="GG58" i="4"/>
  <c r="GH58" i="4"/>
  <c r="GI58" i="4"/>
  <c r="GJ58" i="4"/>
  <c r="GK58" i="4"/>
  <c r="GL58" i="4"/>
  <c r="GM58" i="4"/>
  <c r="GN58" i="4"/>
  <c r="GO58" i="4"/>
  <c r="GP58" i="4"/>
  <c r="GQ58" i="4"/>
  <c r="GR58" i="4"/>
  <c r="GS58" i="4"/>
  <c r="GT58" i="4"/>
  <c r="GU58" i="4"/>
  <c r="KS58" i="4"/>
  <c r="KT58" i="4"/>
  <c r="KU58" i="4"/>
  <c r="KV58" i="4"/>
  <c r="KW58" i="4"/>
  <c r="KX58" i="4"/>
  <c r="KY58" i="4"/>
  <c r="KZ58" i="4"/>
  <c r="LA58" i="4"/>
  <c r="LB58" i="4"/>
  <c r="LC58" i="4"/>
  <c r="LD58" i="4"/>
  <c r="LE58" i="4"/>
  <c r="LF58" i="4"/>
  <c r="LG58" i="4"/>
  <c r="LH58" i="4"/>
  <c r="LI58" i="4"/>
  <c r="LJ58" i="4"/>
  <c r="LK58" i="4"/>
  <c r="LL58" i="4"/>
  <c r="LM58" i="4"/>
  <c r="LN58" i="4"/>
  <c r="LO58" i="4"/>
  <c r="LP58" i="4"/>
  <c r="LQ58" i="4"/>
  <c r="LR58" i="4"/>
  <c r="LS58" i="4"/>
  <c r="LT58" i="4"/>
  <c r="LU58" i="4"/>
  <c r="LV58" i="4"/>
  <c r="LW58" i="4"/>
  <c r="LX58" i="4"/>
  <c r="LY58" i="4"/>
  <c r="LZ58" i="4"/>
  <c r="MA58" i="4"/>
  <c r="MB58" i="4"/>
  <c r="MC58" i="4"/>
  <c r="MD58" i="4"/>
  <c r="ME58" i="4"/>
  <c r="MF58" i="4"/>
  <c r="MG58" i="4"/>
  <c r="MH58" i="4"/>
  <c r="MI58" i="4"/>
  <c r="MJ58" i="4"/>
  <c r="MK58" i="4"/>
  <c r="ML58" i="4"/>
  <c r="MM58" i="4"/>
  <c r="MN58" i="4"/>
  <c r="MO58" i="4"/>
  <c r="MP58" i="4"/>
  <c r="MQ58" i="4"/>
  <c r="MR58" i="4"/>
  <c r="MS58" i="4"/>
  <c r="MT58" i="4"/>
  <c r="MU58" i="4"/>
  <c r="MV58" i="4"/>
  <c r="MW58" i="4"/>
  <c r="MX58" i="4"/>
  <c r="MY58" i="4"/>
  <c r="MZ58" i="4"/>
  <c r="NA58" i="4"/>
  <c r="NB58" i="4"/>
  <c r="NC58" i="4"/>
  <c r="ND58" i="4"/>
  <c r="NE58" i="4"/>
  <c r="NF58" i="4"/>
  <c r="NG58" i="4"/>
  <c r="NH58" i="4"/>
  <c r="NI58" i="4"/>
  <c r="NJ58" i="4"/>
  <c r="NK58" i="4"/>
  <c r="NL58" i="4"/>
  <c r="NM58" i="4"/>
  <c r="NN58" i="4"/>
  <c r="NO58" i="4"/>
  <c r="NP58" i="4"/>
  <c r="NQ58" i="4"/>
  <c r="NR58" i="4"/>
  <c r="NS58" i="4"/>
  <c r="NT58" i="4"/>
  <c r="NU58" i="4"/>
  <c r="NV58" i="4"/>
  <c r="OG58" i="4"/>
  <c r="OH58" i="4"/>
  <c r="OI58" i="4"/>
  <c r="OJ58" i="4"/>
  <c r="OK58" i="4"/>
  <c r="OL58" i="4"/>
  <c r="OM58" i="4"/>
  <c r="ON58" i="4"/>
  <c r="OO58" i="4"/>
  <c r="OP58" i="4"/>
  <c r="OQ58" i="4"/>
  <c r="OR58" i="4"/>
  <c r="OS58" i="4"/>
  <c r="OT58" i="4"/>
  <c r="OU58" i="4"/>
  <c r="OV58" i="4"/>
  <c r="OW58" i="4"/>
  <c r="OX58" i="4"/>
  <c r="OY58" i="4"/>
  <c r="OZ58" i="4"/>
  <c r="PA58" i="4"/>
  <c r="PB58" i="4"/>
  <c r="PC58" i="4"/>
  <c r="PD58" i="4"/>
  <c r="PE58" i="4"/>
  <c r="PF58" i="4"/>
  <c r="PG58" i="4"/>
  <c r="PH58" i="4"/>
  <c r="PI58" i="4"/>
  <c r="PJ58" i="4"/>
  <c r="PK58" i="4"/>
  <c r="PL58" i="4"/>
  <c r="PM58" i="4"/>
  <c r="PN58" i="4"/>
  <c r="PO58" i="4"/>
  <c r="PP58" i="4"/>
  <c r="PQ58" i="4"/>
  <c r="PR58" i="4"/>
  <c r="PS58" i="4"/>
  <c r="PT58" i="4"/>
  <c r="PU58" i="4"/>
  <c r="PV58" i="4"/>
  <c r="PW58" i="4"/>
  <c r="PX58" i="4"/>
  <c r="PY58" i="4"/>
  <c r="PZ58" i="4"/>
  <c r="QA58" i="4"/>
  <c r="QB58" i="4"/>
  <c r="QC58" i="4"/>
  <c r="QD58" i="4"/>
  <c r="QE58" i="4"/>
  <c r="QF58" i="4"/>
  <c r="QG58" i="4"/>
  <c r="QH58" i="4"/>
  <c r="QI58" i="4"/>
  <c r="QJ58" i="4"/>
  <c r="QK58" i="4"/>
  <c r="QL58" i="4"/>
  <c r="QM58" i="4"/>
  <c r="QN58" i="4"/>
  <c r="QO58" i="4"/>
  <c r="QP58" i="4"/>
  <c r="QQ58" i="4"/>
  <c r="QR58" i="4"/>
  <c r="QS58" i="4"/>
  <c r="QT58" i="4"/>
  <c r="QU58" i="4"/>
  <c r="QV58" i="4"/>
  <c r="QW58" i="4"/>
  <c r="QX58" i="4"/>
  <c r="QY58" i="4"/>
  <c r="QZ58" i="4"/>
  <c r="RA58" i="4"/>
  <c r="RB58" i="4"/>
  <c r="RC58" i="4"/>
  <c r="RD58" i="4"/>
  <c r="RE58" i="4"/>
  <c r="RF58" i="4"/>
  <c r="RG58" i="4"/>
  <c r="RH58" i="4"/>
  <c r="RI58" i="4"/>
  <c r="RJ58" i="4"/>
  <c r="RT58" i="4"/>
  <c r="RU58" i="4"/>
  <c r="RV58" i="4"/>
  <c r="RW58" i="4"/>
  <c r="RX58" i="4"/>
  <c r="RY58" i="4"/>
  <c r="RZ58" i="4"/>
  <c r="SA58" i="4"/>
  <c r="SB58" i="4"/>
  <c r="SC58" i="4"/>
  <c r="SD58" i="4"/>
  <c r="SE58" i="4"/>
  <c r="SF58" i="4"/>
  <c r="SG58" i="4"/>
  <c r="SH58" i="4"/>
  <c r="SI58" i="4"/>
  <c r="SJ58" i="4"/>
  <c r="SK58" i="4"/>
  <c r="SL58" i="4"/>
  <c r="SM58" i="4"/>
  <c r="SN58" i="4"/>
  <c r="SO58" i="4"/>
  <c r="SP58" i="4"/>
  <c r="SQ58" i="4"/>
  <c r="SR58" i="4"/>
  <c r="SS58" i="4"/>
  <c r="ST58" i="4"/>
  <c r="SU58" i="4"/>
  <c r="SV58" i="4"/>
  <c r="SW58" i="4"/>
  <c r="SX58" i="4"/>
  <c r="SY58" i="4"/>
  <c r="SZ58" i="4"/>
  <c r="TA58" i="4"/>
  <c r="TB58" i="4"/>
  <c r="TC58" i="4"/>
  <c r="TD58" i="4"/>
  <c r="TE58" i="4"/>
  <c r="TF58" i="4"/>
  <c r="TG58" i="4"/>
  <c r="TH58" i="4"/>
  <c r="TI58" i="4"/>
  <c r="TJ58" i="4"/>
  <c r="TK58" i="4"/>
  <c r="TL58" i="4"/>
  <c r="TM58" i="4"/>
  <c r="TN58" i="4"/>
  <c r="TO58" i="4"/>
  <c r="TP58" i="4"/>
  <c r="TQ58" i="4"/>
  <c r="TR58" i="4"/>
  <c r="TS58" i="4"/>
  <c r="TT58" i="4"/>
  <c r="TU58" i="4"/>
  <c r="TV58" i="4"/>
  <c r="TW58" i="4"/>
  <c r="TX58" i="4"/>
  <c r="TY58" i="4"/>
  <c r="TZ58" i="4"/>
  <c r="UA58" i="4"/>
  <c r="UB58" i="4"/>
  <c r="UC58" i="4"/>
  <c r="UD58" i="4"/>
  <c r="UE58" i="4"/>
  <c r="UF58" i="4"/>
  <c r="UG58" i="4"/>
  <c r="UH58" i="4"/>
  <c r="UI58" i="4"/>
  <c r="UJ58" i="4"/>
  <c r="UK58" i="4"/>
  <c r="UL58" i="4"/>
  <c r="UM58" i="4"/>
  <c r="UN58" i="4"/>
  <c r="UO58" i="4"/>
  <c r="UP58" i="4"/>
  <c r="UQ58" i="4"/>
  <c r="UR58" i="4"/>
  <c r="US58" i="4"/>
  <c r="UT58" i="4"/>
  <c r="UU58" i="4"/>
  <c r="UV58" i="4"/>
  <c r="UW58" i="4"/>
  <c r="VG58" i="4"/>
  <c r="VH58" i="4"/>
  <c r="VI58" i="4"/>
  <c r="VJ58" i="4"/>
  <c r="VK58" i="4"/>
  <c r="VL58" i="4"/>
  <c r="VM58" i="4"/>
  <c r="VN58" i="4"/>
  <c r="VO58" i="4"/>
  <c r="VP58" i="4"/>
  <c r="VQ58" i="4"/>
  <c r="VR58" i="4"/>
  <c r="VS58" i="4"/>
  <c r="VT58" i="4"/>
  <c r="VU58" i="4"/>
  <c r="VV58" i="4"/>
  <c r="VW58" i="4"/>
  <c r="VX58" i="4"/>
  <c r="VY58" i="4"/>
  <c r="VZ58" i="4"/>
  <c r="WA58" i="4"/>
  <c r="WB58" i="4"/>
  <c r="WC58" i="4"/>
  <c r="WD58" i="4"/>
  <c r="WE58" i="4"/>
  <c r="WF58" i="4"/>
  <c r="WG58" i="4"/>
  <c r="WH58" i="4"/>
  <c r="WI58" i="4"/>
  <c r="WJ58" i="4"/>
  <c r="WK58" i="4"/>
  <c r="WL58" i="4"/>
  <c r="WM58" i="4"/>
  <c r="WN58" i="4"/>
  <c r="WO58" i="4"/>
  <c r="WP58" i="4"/>
  <c r="WQ58" i="4"/>
  <c r="WR58" i="4"/>
  <c r="WS58" i="4"/>
  <c r="WT58" i="4"/>
  <c r="WU58" i="4"/>
  <c r="WV58" i="4"/>
  <c r="WW58" i="4"/>
  <c r="WX58" i="4"/>
  <c r="WY58" i="4"/>
  <c r="WZ58" i="4"/>
  <c r="XA58" i="4"/>
  <c r="XB58" i="4"/>
  <c r="XC58" i="4"/>
  <c r="XD58" i="4"/>
  <c r="XE58" i="4"/>
  <c r="XF58" i="4"/>
  <c r="XG58" i="4"/>
  <c r="XH58" i="4"/>
  <c r="XI58" i="4"/>
  <c r="XJ58" i="4"/>
  <c r="XK58" i="4"/>
  <c r="XL58" i="4"/>
  <c r="XM58" i="4"/>
  <c r="XN58" i="4"/>
  <c r="XO58" i="4"/>
  <c r="XP58" i="4"/>
  <c r="XQ58" i="4"/>
  <c r="XR58" i="4"/>
  <c r="XS58" i="4"/>
  <c r="XT58" i="4"/>
  <c r="XU58" i="4"/>
  <c r="XV58" i="4"/>
  <c r="XW58" i="4"/>
  <c r="XX58" i="4"/>
  <c r="XY58" i="4"/>
  <c r="XZ58" i="4"/>
  <c r="YA58" i="4"/>
  <c r="YB58" i="4"/>
  <c r="YC58" i="4"/>
  <c r="YD58" i="4"/>
  <c r="YE58" i="4"/>
  <c r="YF58" i="4"/>
  <c r="YG58" i="4"/>
  <c r="YH58" i="4"/>
  <c r="YI58" i="4"/>
  <c r="YJ58" i="4"/>
  <c r="YT58" i="4"/>
  <c r="YU58" i="4"/>
  <c r="YV58" i="4"/>
  <c r="YW58" i="4"/>
  <c r="YX58" i="4"/>
  <c r="YY58" i="4"/>
  <c r="YZ58" i="4"/>
  <c r="ZA58" i="4"/>
  <c r="ZB58" i="4"/>
  <c r="ZC58" i="4"/>
  <c r="ZD58" i="4"/>
  <c r="ZE58" i="4"/>
  <c r="ZF58" i="4"/>
  <c r="ZG58" i="4"/>
  <c r="ZH58" i="4"/>
  <c r="ZI58" i="4"/>
  <c r="ZJ58" i="4"/>
  <c r="ZK58" i="4"/>
  <c r="ZL58" i="4"/>
  <c r="ZM58" i="4"/>
  <c r="ZN58" i="4"/>
  <c r="ZO58" i="4"/>
  <c r="ZP58" i="4"/>
  <c r="ZQ58" i="4"/>
  <c r="ZR58" i="4"/>
  <c r="ZS58" i="4"/>
  <c r="ZT58" i="4"/>
  <c r="ZU58" i="4"/>
  <c r="ZV58" i="4"/>
  <c r="ZW58" i="4"/>
  <c r="ZX58" i="4"/>
  <c r="ZY58" i="4"/>
  <c r="ZZ58" i="4"/>
  <c r="AAA58" i="4"/>
  <c r="AAB58" i="4"/>
  <c r="AAC58" i="4"/>
  <c r="AAD58" i="4"/>
  <c r="AAE58" i="4"/>
  <c r="AAF58" i="4"/>
  <c r="AAG58" i="4"/>
  <c r="AAH58" i="4"/>
  <c r="AAI58" i="4"/>
  <c r="AAJ58" i="4"/>
  <c r="AAK58" i="4"/>
  <c r="AAL58" i="4"/>
  <c r="AAM58" i="4"/>
  <c r="AAN58" i="4"/>
  <c r="AAO58" i="4"/>
  <c r="AAP58" i="4"/>
  <c r="AAQ58" i="4"/>
  <c r="AAR58" i="4"/>
  <c r="AAS58" i="4"/>
  <c r="AAT58" i="4"/>
  <c r="AAU58" i="4"/>
  <c r="AAV58" i="4"/>
  <c r="AAW58" i="4"/>
  <c r="AAX58" i="4"/>
  <c r="AAY58" i="4"/>
  <c r="AAZ58" i="4"/>
  <c r="ABA58" i="4"/>
  <c r="ABB58" i="4"/>
  <c r="ABC58" i="4"/>
  <c r="ABD58" i="4"/>
  <c r="ABE58" i="4"/>
  <c r="ABF58" i="4"/>
  <c r="ABG58" i="4"/>
  <c r="ABH58" i="4"/>
  <c r="ABI58" i="4"/>
  <c r="ABJ58" i="4"/>
  <c r="ABK58" i="4"/>
  <c r="ABL58" i="4"/>
  <c r="ABM58" i="4"/>
  <c r="ABN58" i="4"/>
  <c r="ABO58" i="4"/>
  <c r="ABP58" i="4"/>
  <c r="ABQ58" i="4"/>
  <c r="ABR58" i="4"/>
  <c r="ABS58" i="4"/>
  <c r="ABT58" i="4"/>
  <c r="ABU58" i="4"/>
  <c r="ABV58" i="4"/>
  <c r="ABW58" i="4"/>
  <c r="ACG58" i="4"/>
  <c r="ACH58" i="4"/>
  <c r="ACI58" i="4"/>
  <c r="ACJ58" i="4"/>
  <c r="ACK58" i="4"/>
  <c r="ACL58" i="4"/>
  <c r="ACM58" i="4"/>
  <c r="ACN58" i="4"/>
  <c r="ACO58" i="4"/>
  <c r="ACP58" i="4"/>
  <c r="ACQ58" i="4"/>
  <c r="ACR58" i="4"/>
  <c r="ACS58" i="4"/>
  <c r="ACT58" i="4"/>
  <c r="ACU58" i="4"/>
  <c r="ACV58" i="4"/>
  <c r="ACW58" i="4"/>
  <c r="ACX58" i="4"/>
  <c r="ACY58" i="4"/>
  <c r="ACZ58" i="4"/>
  <c r="ADA58" i="4"/>
  <c r="ADB58" i="4"/>
  <c r="ADC58" i="4"/>
  <c r="ADD58" i="4"/>
  <c r="ADE58" i="4"/>
  <c r="ADF58" i="4"/>
  <c r="ADG58" i="4"/>
  <c r="ADH58" i="4"/>
  <c r="ADI58" i="4"/>
  <c r="ADJ58" i="4"/>
  <c r="ADK58" i="4"/>
  <c r="ADL58" i="4"/>
  <c r="ADM58" i="4"/>
  <c r="ADN58" i="4"/>
  <c r="ADO58" i="4"/>
  <c r="ADP58" i="4"/>
  <c r="ADQ58" i="4"/>
  <c r="ADR58" i="4"/>
  <c r="ADS58" i="4"/>
  <c r="ADT58" i="4"/>
  <c r="ADU58" i="4"/>
  <c r="ADV58" i="4"/>
  <c r="ADW58" i="4"/>
  <c r="ADX58" i="4"/>
  <c r="ADY58" i="4"/>
  <c r="ADZ58" i="4"/>
  <c r="AEA58" i="4"/>
  <c r="AEB58" i="4"/>
  <c r="AEC58" i="4"/>
  <c r="AED58" i="4"/>
  <c r="AEE58" i="4"/>
  <c r="AEF58" i="4"/>
  <c r="AEG58" i="4"/>
  <c r="AEH58" i="4"/>
  <c r="AEI58" i="4"/>
  <c r="AEJ58" i="4"/>
  <c r="AEK58" i="4"/>
  <c r="AEL58" i="4"/>
  <c r="AEM58" i="4"/>
  <c r="AEN58" i="4"/>
  <c r="AEO58" i="4"/>
  <c r="AEP58" i="4"/>
  <c r="AEQ58" i="4"/>
  <c r="AER58" i="4"/>
  <c r="AES58" i="4"/>
  <c r="AET58" i="4"/>
  <c r="AEU58" i="4"/>
  <c r="AEV58" i="4"/>
  <c r="AEW58" i="4"/>
  <c r="AEX58" i="4"/>
  <c r="AEY58" i="4"/>
  <c r="AEZ58" i="4"/>
  <c r="AFA58" i="4"/>
  <c r="AFB58" i="4"/>
  <c r="AFC58" i="4"/>
  <c r="AFD58" i="4"/>
  <c r="AFE58" i="4"/>
  <c r="AFF58" i="4"/>
  <c r="AFG58" i="4"/>
  <c r="AFH58" i="4"/>
  <c r="AFI58" i="4"/>
  <c r="AFJ58" i="4"/>
  <c r="DR111" i="4"/>
  <c r="DT111" i="4"/>
  <c r="DU111" i="4"/>
  <c r="DV111" i="4"/>
  <c r="DW111" i="4"/>
  <c r="DX111" i="4"/>
  <c r="DY111" i="4"/>
  <c r="DZ111" i="4"/>
  <c r="EA111" i="4"/>
  <c r="EB111" i="4"/>
  <c r="EC111" i="4"/>
  <c r="ED111" i="4"/>
  <c r="EE111" i="4"/>
  <c r="EF111" i="4"/>
  <c r="EG111" i="4"/>
  <c r="EH111" i="4"/>
  <c r="EI111" i="4"/>
  <c r="EJ111" i="4"/>
  <c r="EK111" i="4"/>
  <c r="EL111" i="4"/>
  <c r="EM111" i="4"/>
  <c r="EN111" i="4"/>
  <c r="EO111" i="4"/>
  <c r="EP111" i="4"/>
  <c r="EQ111" i="4"/>
  <c r="ER111" i="4"/>
  <c r="ES111" i="4"/>
  <c r="ET111" i="4"/>
  <c r="EU111" i="4"/>
  <c r="EV111" i="4"/>
  <c r="EW111" i="4"/>
  <c r="EX111" i="4"/>
  <c r="EY111" i="4"/>
  <c r="EZ111" i="4"/>
  <c r="FA111" i="4"/>
  <c r="FB111" i="4"/>
  <c r="FC111" i="4"/>
  <c r="FD111" i="4"/>
  <c r="FE111" i="4"/>
  <c r="FF111" i="4"/>
  <c r="FG111" i="4"/>
  <c r="FH111" i="4"/>
  <c r="FI111" i="4"/>
  <c r="FJ111" i="4"/>
  <c r="FK111" i="4"/>
  <c r="FL111" i="4"/>
  <c r="FM111" i="4"/>
  <c r="FN111" i="4"/>
  <c r="FO111" i="4"/>
  <c r="FP111" i="4"/>
  <c r="FQ111" i="4"/>
  <c r="FR111" i="4"/>
  <c r="FS111" i="4"/>
  <c r="FT111" i="4"/>
  <c r="FU111" i="4"/>
  <c r="FV111" i="4"/>
  <c r="FW111" i="4"/>
  <c r="FX111" i="4"/>
  <c r="FY111" i="4"/>
  <c r="FZ111" i="4"/>
  <c r="GA111" i="4"/>
  <c r="GB111" i="4"/>
  <c r="GC111" i="4"/>
  <c r="GD111" i="4"/>
  <c r="GE111" i="4"/>
  <c r="GF111" i="4"/>
  <c r="GG111" i="4"/>
  <c r="GH111" i="4"/>
  <c r="GI111" i="4"/>
  <c r="GJ111" i="4"/>
  <c r="GK111" i="4"/>
  <c r="GL111" i="4"/>
  <c r="GM111" i="4"/>
  <c r="GN111" i="4"/>
  <c r="GO111" i="4"/>
  <c r="GP111" i="4"/>
  <c r="GQ111" i="4"/>
  <c r="GR111" i="4"/>
  <c r="GS111" i="4"/>
  <c r="GT111" i="4"/>
  <c r="GU111" i="4"/>
  <c r="KS111" i="4"/>
  <c r="KT111" i="4"/>
  <c r="KU111" i="4"/>
  <c r="KV111" i="4"/>
  <c r="KW111" i="4"/>
  <c r="KX111" i="4"/>
  <c r="KY111" i="4"/>
  <c r="KZ111" i="4"/>
  <c r="LA111" i="4"/>
  <c r="LB111" i="4"/>
  <c r="LC111" i="4"/>
  <c r="LD111" i="4"/>
  <c r="LE111" i="4"/>
  <c r="LF111" i="4"/>
  <c r="LG111" i="4"/>
  <c r="LH111" i="4"/>
  <c r="LI111" i="4"/>
  <c r="LJ111" i="4"/>
  <c r="LK111" i="4"/>
  <c r="LL111" i="4"/>
  <c r="LM111" i="4"/>
  <c r="LN111" i="4"/>
  <c r="LO111" i="4"/>
  <c r="LP111" i="4"/>
  <c r="LQ111" i="4"/>
  <c r="LR111" i="4"/>
  <c r="LS111" i="4"/>
  <c r="LT111" i="4"/>
  <c r="LU111" i="4"/>
  <c r="LV111" i="4"/>
  <c r="LW111" i="4"/>
  <c r="LX111" i="4"/>
  <c r="LY111" i="4"/>
  <c r="LZ111" i="4"/>
  <c r="MA111" i="4"/>
  <c r="MB111" i="4"/>
  <c r="MC111" i="4"/>
  <c r="MD111" i="4"/>
  <c r="ME111" i="4"/>
  <c r="MF111" i="4"/>
  <c r="MG111" i="4"/>
  <c r="MH111" i="4"/>
  <c r="MI111" i="4"/>
  <c r="MJ111" i="4"/>
  <c r="MK111" i="4"/>
  <c r="ML111" i="4"/>
  <c r="MM111" i="4"/>
  <c r="MN111" i="4"/>
  <c r="MO111" i="4"/>
  <c r="MP111" i="4"/>
  <c r="MQ111" i="4"/>
  <c r="MR111" i="4"/>
  <c r="MS111" i="4"/>
  <c r="MT111" i="4"/>
  <c r="MU111" i="4"/>
  <c r="MV111" i="4"/>
  <c r="MW111" i="4"/>
  <c r="MX111" i="4"/>
  <c r="MY111" i="4"/>
  <c r="MZ111" i="4"/>
  <c r="NA111" i="4"/>
  <c r="NB111" i="4"/>
  <c r="NC111" i="4"/>
  <c r="ND111" i="4"/>
  <c r="NE111" i="4"/>
  <c r="NF111" i="4"/>
  <c r="NG111" i="4"/>
  <c r="NH111" i="4"/>
  <c r="NI111" i="4"/>
  <c r="NJ111" i="4"/>
  <c r="NK111" i="4"/>
  <c r="NL111" i="4"/>
  <c r="NM111" i="4"/>
  <c r="NN111" i="4"/>
  <c r="NO111" i="4"/>
  <c r="NP111" i="4"/>
  <c r="NQ111" i="4"/>
  <c r="NR111" i="4"/>
  <c r="NS111" i="4"/>
  <c r="NT111" i="4"/>
  <c r="NU111" i="4"/>
  <c r="NV111" i="4"/>
  <c r="OG111" i="4"/>
  <c r="OH111" i="4"/>
  <c r="OI111" i="4"/>
  <c r="OJ111" i="4"/>
  <c r="OK111" i="4"/>
  <c r="OL111" i="4"/>
  <c r="OM111" i="4"/>
  <c r="ON111" i="4"/>
  <c r="OO111" i="4"/>
  <c r="OP111" i="4"/>
  <c r="OQ111" i="4"/>
  <c r="OR111" i="4"/>
  <c r="OS111" i="4"/>
  <c r="OT111" i="4"/>
  <c r="OU111" i="4"/>
  <c r="OV111" i="4"/>
  <c r="OW111" i="4"/>
  <c r="OX111" i="4"/>
  <c r="OY111" i="4"/>
  <c r="OZ111" i="4"/>
  <c r="PA111" i="4"/>
  <c r="PB111" i="4"/>
  <c r="PC111" i="4"/>
  <c r="PD111" i="4"/>
  <c r="PE111" i="4"/>
  <c r="PF111" i="4"/>
  <c r="PG111" i="4"/>
  <c r="PH111" i="4"/>
  <c r="PI111" i="4"/>
  <c r="PJ111" i="4"/>
  <c r="PK111" i="4"/>
  <c r="PL111" i="4"/>
  <c r="PM111" i="4"/>
  <c r="PN111" i="4"/>
  <c r="PO111" i="4"/>
  <c r="PP111" i="4"/>
  <c r="PQ111" i="4"/>
  <c r="PR111" i="4"/>
  <c r="PS111" i="4"/>
  <c r="PT111" i="4"/>
  <c r="PU111" i="4"/>
  <c r="PV111" i="4"/>
  <c r="PW111" i="4"/>
  <c r="PX111" i="4"/>
  <c r="PY111" i="4"/>
  <c r="PZ111" i="4"/>
  <c r="QA111" i="4"/>
  <c r="QB111" i="4"/>
  <c r="QC111" i="4"/>
  <c r="QD111" i="4"/>
  <c r="QE111" i="4"/>
  <c r="QF111" i="4"/>
  <c r="QG111" i="4"/>
  <c r="QH111" i="4"/>
  <c r="QI111" i="4"/>
  <c r="QJ111" i="4"/>
  <c r="QK111" i="4"/>
  <c r="QL111" i="4"/>
  <c r="QM111" i="4"/>
  <c r="QN111" i="4"/>
  <c r="QO111" i="4"/>
  <c r="QP111" i="4"/>
  <c r="QQ111" i="4"/>
  <c r="QR111" i="4"/>
  <c r="QS111" i="4"/>
  <c r="QT111" i="4"/>
  <c r="QU111" i="4"/>
  <c r="QV111" i="4"/>
  <c r="QW111" i="4"/>
  <c r="QX111" i="4"/>
  <c r="QY111" i="4"/>
  <c r="QZ111" i="4"/>
  <c r="RA111" i="4"/>
  <c r="RB111" i="4"/>
  <c r="RC111" i="4"/>
  <c r="RD111" i="4"/>
  <c r="RE111" i="4"/>
  <c r="RF111" i="4"/>
  <c r="RG111" i="4"/>
  <c r="RH111" i="4"/>
  <c r="RI111" i="4"/>
  <c r="RJ111" i="4"/>
  <c r="RT111" i="4"/>
  <c r="RU111" i="4"/>
  <c r="RV111" i="4"/>
  <c r="RW111" i="4"/>
  <c r="RX111" i="4"/>
  <c r="RY111" i="4"/>
  <c r="RZ111" i="4"/>
  <c r="SA111" i="4"/>
  <c r="SB111" i="4"/>
  <c r="SC111" i="4"/>
  <c r="SD111" i="4"/>
  <c r="SE111" i="4"/>
  <c r="SF111" i="4"/>
  <c r="SG111" i="4"/>
  <c r="SH111" i="4"/>
  <c r="SI111" i="4"/>
  <c r="SJ111" i="4"/>
  <c r="SK111" i="4"/>
  <c r="SL111" i="4"/>
  <c r="SM111" i="4"/>
  <c r="SN111" i="4"/>
  <c r="SO111" i="4"/>
  <c r="SP111" i="4"/>
  <c r="SQ111" i="4"/>
  <c r="SR111" i="4"/>
  <c r="SS111" i="4"/>
  <c r="ST111" i="4"/>
  <c r="SU111" i="4"/>
  <c r="SV111" i="4"/>
  <c r="SW111" i="4"/>
  <c r="SX111" i="4"/>
  <c r="SY111" i="4"/>
  <c r="SZ111" i="4"/>
  <c r="TA111" i="4"/>
  <c r="TB111" i="4"/>
  <c r="TC111" i="4"/>
  <c r="TD111" i="4"/>
  <c r="TE111" i="4"/>
  <c r="TF111" i="4"/>
  <c r="TG111" i="4"/>
  <c r="TH111" i="4"/>
  <c r="TI111" i="4"/>
  <c r="TJ111" i="4"/>
  <c r="TK111" i="4"/>
  <c r="TL111" i="4"/>
  <c r="TM111" i="4"/>
  <c r="TN111" i="4"/>
  <c r="TO111" i="4"/>
  <c r="TP111" i="4"/>
  <c r="TQ111" i="4"/>
  <c r="TR111" i="4"/>
  <c r="TS111" i="4"/>
  <c r="TT111" i="4"/>
  <c r="TU111" i="4"/>
  <c r="TV111" i="4"/>
  <c r="TW111" i="4"/>
  <c r="TX111" i="4"/>
  <c r="TY111" i="4"/>
  <c r="TZ111" i="4"/>
  <c r="UA111" i="4"/>
  <c r="UB111" i="4"/>
  <c r="UC111" i="4"/>
  <c r="UD111" i="4"/>
  <c r="UE111" i="4"/>
  <c r="UF111" i="4"/>
  <c r="UG111" i="4"/>
  <c r="UH111" i="4"/>
  <c r="UI111" i="4"/>
  <c r="UJ111" i="4"/>
  <c r="UK111" i="4"/>
  <c r="UL111" i="4"/>
  <c r="UM111" i="4"/>
  <c r="UN111" i="4"/>
  <c r="UO111" i="4"/>
  <c r="UP111" i="4"/>
  <c r="UQ111" i="4"/>
  <c r="UR111" i="4"/>
  <c r="US111" i="4"/>
  <c r="UT111" i="4"/>
  <c r="UU111" i="4"/>
  <c r="UV111" i="4"/>
  <c r="UW111" i="4"/>
  <c r="VG111" i="4"/>
  <c r="VH111" i="4"/>
  <c r="VI111" i="4"/>
  <c r="VJ111" i="4"/>
  <c r="VK111" i="4"/>
  <c r="VL111" i="4"/>
  <c r="VM111" i="4"/>
  <c r="VN111" i="4"/>
  <c r="VO111" i="4"/>
  <c r="VP111" i="4"/>
  <c r="VQ111" i="4"/>
  <c r="VR111" i="4"/>
  <c r="VS111" i="4"/>
  <c r="VT111" i="4"/>
  <c r="VU111" i="4"/>
  <c r="VV111" i="4"/>
  <c r="VW111" i="4"/>
  <c r="VX111" i="4"/>
  <c r="VY111" i="4"/>
  <c r="VZ111" i="4"/>
  <c r="WA111" i="4"/>
  <c r="WB111" i="4"/>
  <c r="WC111" i="4"/>
  <c r="WD111" i="4"/>
  <c r="WE111" i="4"/>
  <c r="WF111" i="4"/>
  <c r="WG111" i="4"/>
  <c r="WH111" i="4"/>
  <c r="WI111" i="4"/>
  <c r="WJ111" i="4"/>
  <c r="WK111" i="4"/>
  <c r="WL111" i="4"/>
  <c r="WM111" i="4"/>
  <c r="WN111" i="4"/>
  <c r="WO111" i="4"/>
  <c r="WP111" i="4"/>
  <c r="WQ111" i="4"/>
  <c r="WR111" i="4"/>
  <c r="WS111" i="4"/>
  <c r="WT111" i="4"/>
  <c r="WU111" i="4"/>
  <c r="WV111" i="4"/>
  <c r="WW111" i="4"/>
  <c r="WX111" i="4"/>
  <c r="WY111" i="4"/>
  <c r="WZ111" i="4"/>
  <c r="XA111" i="4"/>
  <c r="XB111" i="4"/>
  <c r="XC111" i="4"/>
  <c r="XD111" i="4"/>
  <c r="XE111" i="4"/>
  <c r="XF111" i="4"/>
  <c r="XG111" i="4"/>
  <c r="XH111" i="4"/>
  <c r="XI111" i="4"/>
  <c r="XJ111" i="4"/>
  <c r="XK111" i="4"/>
  <c r="XL111" i="4"/>
  <c r="XM111" i="4"/>
  <c r="XN111" i="4"/>
  <c r="XO111" i="4"/>
  <c r="XP111" i="4"/>
  <c r="XQ111" i="4"/>
  <c r="XR111" i="4"/>
  <c r="XS111" i="4"/>
  <c r="XT111" i="4"/>
  <c r="XU111" i="4"/>
  <c r="XV111" i="4"/>
  <c r="XW111" i="4"/>
  <c r="XX111" i="4"/>
  <c r="XY111" i="4"/>
  <c r="XZ111" i="4"/>
  <c r="YA111" i="4"/>
  <c r="YB111" i="4"/>
  <c r="YC111" i="4"/>
  <c r="YD111" i="4"/>
  <c r="YE111" i="4"/>
  <c r="YF111" i="4"/>
  <c r="YG111" i="4"/>
  <c r="YH111" i="4"/>
  <c r="YI111" i="4"/>
  <c r="YJ111" i="4"/>
  <c r="YT111" i="4"/>
  <c r="YU111" i="4"/>
  <c r="YV111" i="4"/>
  <c r="YW111" i="4"/>
  <c r="YX111" i="4"/>
  <c r="YY111" i="4"/>
  <c r="YZ111" i="4"/>
  <c r="ZA111" i="4"/>
  <c r="ZB111" i="4"/>
  <c r="ZC111" i="4"/>
  <c r="ZD111" i="4"/>
  <c r="ZE111" i="4"/>
  <c r="ZF111" i="4"/>
  <c r="ZG111" i="4"/>
  <c r="ZH111" i="4"/>
  <c r="ZI111" i="4"/>
  <c r="ZJ111" i="4"/>
  <c r="ZK111" i="4"/>
  <c r="ZL111" i="4"/>
  <c r="ZM111" i="4"/>
  <c r="ZN111" i="4"/>
  <c r="ZO111" i="4"/>
  <c r="ZP111" i="4"/>
  <c r="ZQ111" i="4"/>
  <c r="ZR111" i="4"/>
  <c r="ZS111" i="4"/>
  <c r="ZT111" i="4"/>
  <c r="ZU111" i="4"/>
  <c r="ZV111" i="4"/>
  <c r="ZW111" i="4"/>
  <c r="ZX111" i="4"/>
  <c r="ZY111" i="4"/>
  <c r="ZZ111" i="4"/>
  <c r="AAA111" i="4"/>
  <c r="AAB111" i="4"/>
  <c r="AAC111" i="4"/>
  <c r="AAD111" i="4"/>
  <c r="AAE111" i="4"/>
  <c r="AAF111" i="4"/>
  <c r="AAG111" i="4"/>
  <c r="AAH111" i="4"/>
  <c r="AAI111" i="4"/>
  <c r="AAJ111" i="4"/>
  <c r="AAK111" i="4"/>
  <c r="AAL111" i="4"/>
  <c r="AAM111" i="4"/>
  <c r="AAN111" i="4"/>
  <c r="AAO111" i="4"/>
  <c r="AAP111" i="4"/>
  <c r="AAQ111" i="4"/>
  <c r="AAR111" i="4"/>
  <c r="AAS111" i="4"/>
  <c r="AAT111" i="4"/>
  <c r="AAU111" i="4"/>
  <c r="AAV111" i="4"/>
  <c r="AAW111" i="4"/>
  <c r="AAX111" i="4"/>
  <c r="AAY111" i="4"/>
  <c r="AAZ111" i="4"/>
  <c r="ABA111" i="4"/>
  <c r="ABB111" i="4"/>
  <c r="ABC111" i="4"/>
  <c r="ABD111" i="4"/>
  <c r="ABE111" i="4"/>
  <c r="ABF111" i="4"/>
  <c r="ABG111" i="4"/>
  <c r="ABH111" i="4"/>
  <c r="ABI111" i="4"/>
  <c r="ABJ111" i="4"/>
  <c r="ABK111" i="4"/>
  <c r="ABL111" i="4"/>
  <c r="ABM111" i="4"/>
  <c r="ABN111" i="4"/>
  <c r="ABO111" i="4"/>
  <c r="ABP111" i="4"/>
  <c r="ABQ111" i="4"/>
  <c r="ABR111" i="4"/>
  <c r="ABS111" i="4"/>
  <c r="ABT111" i="4"/>
  <c r="ABU111" i="4"/>
  <c r="ABV111" i="4"/>
  <c r="ABW111" i="4"/>
  <c r="ACG111" i="4"/>
  <c r="ACH111" i="4"/>
  <c r="ACI111" i="4"/>
  <c r="ACJ111" i="4"/>
  <c r="ACK111" i="4"/>
  <c r="ACL111" i="4"/>
  <c r="ACM111" i="4"/>
  <c r="ACN111" i="4"/>
  <c r="ACO111" i="4"/>
  <c r="ACP111" i="4"/>
  <c r="ACQ111" i="4"/>
  <c r="ACR111" i="4"/>
  <c r="ACS111" i="4"/>
  <c r="ACT111" i="4"/>
  <c r="ACU111" i="4"/>
  <c r="ACV111" i="4"/>
  <c r="ACW111" i="4"/>
  <c r="ACX111" i="4"/>
  <c r="ACY111" i="4"/>
  <c r="ACZ111" i="4"/>
  <c r="ADA111" i="4"/>
  <c r="ADB111" i="4"/>
  <c r="ADC111" i="4"/>
  <c r="ADD111" i="4"/>
  <c r="ADE111" i="4"/>
  <c r="ADF111" i="4"/>
  <c r="ADG111" i="4"/>
  <c r="ADH111" i="4"/>
  <c r="ADI111" i="4"/>
  <c r="ADJ111" i="4"/>
  <c r="ADK111" i="4"/>
  <c r="ADL111" i="4"/>
  <c r="ADM111" i="4"/>
  <c r="ADN111" i="4"/>
  <c r="ADO111" i="4"/>
  <c r="ADP111" i="4"/>
  <c r="ADQ111" i="4"/>
  <c r="ADR111" i="4"/>
  <c r="ADS111" i="4"/>
  <c r="ADT111" i="4"/>
  <c r="ADU111" i="4"/>
  <c r="ADV111" i="4"/>
  <c r="ADW111" i="4"/>
  <c r="ADX111" i="4"/>
  <c r="ADY111" i="4"/>
  <c r="ADZ111" i="4"/>
  <c r="AEA111" i="4"/>
  <c r="AEB111" i="4"/>
  <c r="AEC111" i="4"/>
  <c r="AED111" i="4"/>
  <c r="AEE111" i="4"/>
  <c r="AEF111" i="4"/>
  <c r="AEG111" i="4"/>
  <c r="AEH111" i="4"/>
  <c r="AEI111" i="4"/>
  <c r="AEJ111" i="4"/>
  <c r="AEK111" i="4"/>
  <c r="AEL111" i="4"/>
  <c r="AEM111" i="4"/>
  <c r="AEN111" i="4"/>
  <c r="AEO111" i="4"/>
  <c r="AEP111" i="4"/>
  <c r="AEQ111" i="4"/>
  <c r="AER111" i="4"/>
  <c r="AES111" i="4"/>
  <c r="AET111" i="4"/>
  <c r="AEU111" i="4"/>
  <c r="AEV111" i="4"/>
  <c r="AEW111" i="4"/>
  <c r="AEX111" i="4"/>
  <c r="AEY111" i="4"/>
  <c r="AEZ111" i="4"/>
  <c r="AFA111" i="4"/>
  <c r="AFB111" i="4"/>
  <c r="AFC111" i="4"/>
  <c r="AFD111" i="4"/>
  <c r="AFE111" i="4"/>
  <c r="AFF111" i="4"/>
  <c r="AFG111" i="4"/>
  <c r="AFH111" i="4"/>
  <c r="AFI111" i="4"/>
  <c r="AFJ111" i="4"/>
  <c r="DR41" i="4"/>
  <c r="DT41" i="4"/>
  <c r="DU41" i="4"/>
  <c r="DV41" i="4"/>
  <c r="DW41" i="4"/>
  <c r="DX41" i="4"/>
  <c r="DY41" i="4"/>
  <c r="DZ41" i="4"/>
  <c r="EA41" i="4"/>
  <c r="EB41" i="4"/>
  <c r="EC41" i="4"/>
  <c r="ED41" i="4"/>
  <c r="EE41" i="4"/>
  <c r="EF41" i="4"/>
  <c r="EG41" i="4"/>
  <c r="EH41" i="4"/>
  <c r="EI41" i="4"/>
  <c r="EJ41" i="4"/>
  <c r="EK41" i="4"/>
  <c r="EL41" i="4"/>
  <c r="EM41" i="4"/>
  <c r="EN41" i="4"/>
  <c r="EO41" i="4"/>
  <c r="EP41" i="4"/>
  <c r="EQ41" i="4"/>
  <c r="ER41" i="4"/>
  <c r="ES41" i="4"/>
  <c r="ET41" i="4"/>
  <c r="EU41" i="4"/>
  <c r="EV41" i="4"/>
  <c r="EW41" i="4"/>
  <c r="EX41" i="4"/>
  <c r="EY41" i="4"/>
  <c r="EZ41" i="4"/>
  <c r="FA41" i="4"/>
  <c r="FB41" i="4"/>
  <c r="FC41" i="4"/>
  <c r="FD41" i="4"/>
  <c r="FE41" i="4"/>
  <c r="FF41" i="4"/>
  <c r="FG41" i="4"/>
  <c r="FH41" i="4"/>
  <c r="FI41" i="4"/>
  <c r="FJ41" i="4"/>
  <c r="FK41" i="4"/>
  <c r="FL41" i="4"/>
  <c r="FM41" i="4"/>
  <c r="FN41" i="4"/>
  <c r="FO41" i="4"/>
  <c r="FP41" i="4"/>
  <c r="FQ41" i="4"/>
  <c r="FR41" i="4"/>
  <c r="FS41" i="4"/>
  <c r="FT41" i="4"/>
  <c r="FU41" i="4"/>
  <c r="FV41" i="4"/>
  <c r="FW41" i="4"/>
  <c r="FX41" i="4"/>
  <c r="FY41" i="4"/>
  <c r="FZ41" i="4"/>
  <c r="GA41" i="4"/>
  <c r="GB41" i="4"/>
  <c r="GC41" i="4"/>
  <c r="GD41" i="4"/>
  <c r="GE41" i="4"/>
  <c r="GF41" i="4"/>
  <c r="GG41" i="4"/>
  <c r="GH41" i="4"/>
  <c r="GI41" i="4"/>
  <c r="GJ41" i="4"/>
  <c r="GK41" i="4"/>
  <c r="GL41" i="4"/>
  <c r="GM41" i="4"/>
  <c r="GN41" i="4"/>
  <c r="GO41" i="4"/>
  <c r="GP41" i="4"/>
  <c r="GQ41" i="4"/>
  <c r="GR41" i="4"/>
  <c r="GS41" i="4"/>
  <c r="GT41" i="4"/>
  <c r="GU41" i="4"/>
  <c r="KS41" i="4"/>
  <c r="KT41" i="4"/>
  <c r="KU41" i="4"/>
  <c r="KV41" i="4"/>
  <c r="KW41" i="4"/>
  <c r="KX41" i="4"/>
  <c r="KY41" i="4"/>
  <c r="KZ41" i="4"/>
  <c r="LA41" i="4"/>
  <c r="LB41" i="4"/>
  <c r="LC41" i="4"/>
  <c r="LD41" i="4"/>
  <c r="LE41" i="4"/>
  <c r="LF41" i="4"/>
  <c r="LG41" i="4"/>
  <c r="LH41" i="4"/>
  <c r="LI41" i="4"/>
  <c r="LJ41" i="4"/>
  <c r="LK41" i="4"/>
  <c r="LL41" i="4"/>
  <c r="LM41" i="4"/>
  <c r="LN41" i="4"/>
  <c r="LO41" i="4"/>
  <c r="LP41" i="4"/>
  <c r="LQ41" i="4"/>
  <c r="LR41" i="4"/>
  <c r="LS41" i="4"/>
  <c r="LT41" i="4"/>
  <c r="LU41" i="4"/>
  <c r="LV41" i="4"/>
  <c r="LW41" i="4"/>
  <c r="LX41" i="4"/>
  <c r="LY41" i="4"/>
  <c r="LZ41" i="4"/>
  <c r="MA41" i="4"/>
  <c r="MB41" i="4"/>
  <c r="MC41" i="4"/>
  <c r="MD41" i="4"/>
  <c r="ME41" i="4"/>
  <c r="MF41" i="4"/>
  <c r="MG41" i="4"/>
  <c r="MH41" i="4"/>
  <c r="MI41" i="4"/>
  <c r="MJ41" i="4"/>
  <c r="MK41" i="4"/>
  <c r="ML41" i="4"/>
  <c r="MM41" i="4"/>
  <c r="MN41" i="4"/>
  <c r="MO41" i="4"/>
  <c r="MP41" i="4"/>
  <c r="MQ41" i="4"/>
  <c r="MR41" i="4"/>
  <c r="MS41" i="4"/>
  <c r="MT41" i="4"/>
  <c r="MU41" i="4"/>
  <c r="MV41" i="4"/>
  <c r="MW41" i="4"/>
  <c r="MX41" i="4"/>
  <c r="MY41" i="4"/>
  <c r="MZ41" i="4"/>
  <c r="NA41" i="4"/>
  <c r="NB41" i="4"/>
  <c r="NC41" i="4"/>
  <c r="ND41" i="4"/>
  <c r="NE41" i="4"/>
  <c r="NF41" i="4"/>
  <c r="NG41" i="4"/>
  <c r="NH41" i="4"/>
  <c r="NI41" i="4"/>
  <c r="NJ41" i="4"/>
  <c r="NK41" i="4"/>
  <c r="NL41" i="4"/>
  <c r="NM41" i="4"/>
  <c r="NN41" i="4"/>
  <c r="NO41" i="4"/>
  <c r="NP41" i="4"/>
  <c r="NQ41" i="4"/>
  <c r="NR41" i="4"/>
  <c r="NS41" i="4"/>
  <c r="NT41" i="4"/>
  <c r="NU41" i="4"/>
  <c r="NV41" i="4"/>
  <c r="OG41" i="4"/>
  <c r="OH41" i="4"/>
  <c r="OI41" i="4"/>
  <c r="OJ41" i="4"/>
  <c r="OK41" i="4"/>
  <c r="OL41" i="4"/>
  <c r="OM41" i="4"/>
  <c r="ON41" i="4"/>
  <c r="OO41" i="4"/>
  <c r="OP41" i="4"/>
  <c r="OQ41" i="4"/>
  <c r="OR41" i="4"/>
  <c r="OS41" i="4"/>
  <c r="OT41" i="4"/>
  <c r="OU41" i="4"/>
  <c r="OV41" i="4"/>
  <c r="OW41" i="4"/>
  <c r="OX41" i="4"/>
  <c r="OY41" i="4"/>
  <c r="OZ41" i="4"/>
  <c r="PA41" i="4"/>
  <c r="PB41" i="4"/>
  <c r="PC41" i="4"/>
  <c r="PD41" i="4"/>
  <c r="PE41" i="4"/>
  <c r="PF41" i="4"/>
  <c r="PG41" i="4"/>
  <c r="PH41" i="4"/>
  <c r="PI41" i="4"/>
  <c r="PJ41" i="4"/>
  <c r="PK41" i="4"/>
  <c r="PL41" i="4"/>
  <c r="PM41" i="4"/>
  <c r="PN41" i="4"/>
  <c r="PO41" i="4"/>
  <c r="PP41" i="4"/>
  <c r="PQ41" i="4"/>
  <c r="PR41" i="4"/>
  <c r="PS41" i="4"/>
  <c r="PT41" i="4"/>
  <c r="PU41" i="4"/>
  <c r="PV41" i="4"/>
  <c r="PW41" i="4"/>
  <c r="PX41" i="4"/>
  <c r="PY41" i="4"/>
  <c r="PZ41" i="4"/>
  <c r="QA41" i="4"/>
  <c r="QB41" i="4"/>
  <c r="QC41" i="4"/>
  <c r="QD41" i="4"/>
  <c r="QE41" i="4"/>
  <c r="QF41" i="4"/>
  <c r="QG41" i="4"/>
  <c r="QH41" i="4"/>
  <c r="QI41" i="4"/>
  <c r="QJ41" i="4"/>
  <c r="QK41" i="4"/>
  <c r="QL41" i="4"/>
  <c r="QM41" i="4"/>
  <c r="QN41" i="4"/>
  <c r="QO41" i="4"/>
  <c r="QP41" i="4"/>
  <c r="QQ41" i="4"/>
  <c r="QR41" i="4"/>
  <c r="QS41" i="4"/>
  <c r="QT41" i="4"/>
  <c r="QU41" i="4"/>
  <c r="QV41" i="4"/>
  <c r="QW41" i="4"/>
  <c r="QX41" i="4"/>
  <c r="QY41" i="4"/>
  <c r="QZ41" i="4"/>
  <c r="RA41" i="4"/>
  <c r="RB41" i="4"/>
  <c r="RC41" i="4"/>
  <c r="RD41" i="4"/>
  <c r="RE41" i="4"/>
  <c r="RF41" i="4"/>
  <c r="RG41" i="4"/>
  <c r="RH41" i="4"/>
  <c r="RI41" i="4"/>
  <c r="RJ41" i="4"/>
  <c r="RT41" i="4"/>
  <c r="RU41" i="4"/>
  <c r="RV41" i="4"/>
  <c r="RW41" i="4"/>
  <c r="RX41" i="4"/>
  <c r="RY41" i="4"/>
  <c r="RZ41" i="4"/>
  <c r="SA41" i="4"/>
  <c r="SB41" i="4"/>
  <c r="SC41" i="4"/>
  <c r="SD41" i="4"/>
  <c r="SE41" i="4"/>
  <c r="SF41" i="4"/>
  <c r="SG41" i="4"/>
  <c r="SH41" i="4"/>
  <c r="SI41" i="4"/>
  <c r="SJ41" i="4"/>
  <c r="SK41" i="4"/>
  <c r="SL41" i="4"/>
  <c r="SM41" i="4"/>
  <c r="SN41" i="4"/>
  <c r="SO41" i="4"/>
  <c r="SP41" i="4"/>
  <c r="SQ41" i="4"/>
  <c r="SR41" i="4"/>
  <c r="SS41" i="4"/>
  <c r="ST41" i="4"/>
  <c r="SU41" i="4"/>
  <c r="SV41" i="4"/>
  <c r="SW41" i="4"/>
  <c r="SX41" i="4"/>
  <c r="SY41" i="4"/>
  <c r="SZ41" i="4"/>
  <c r="TA41" i="4"/>
  <c r="TB41" i="4"/>
  <c r="TC41" i="4"/>
  <c r="TD41" i="4"/>
  <c r="TE41" i="4"/>
  <c r="TF41" i="4"/>
  <c r="TG41" i="4"/>
  <c r="TH41" i="4"/>
  <c r="TI41" i="4"/>
  <c r="TJ41" i="4"/>
  <c r="TK41" i="4"/>
  <c r="TL41" i="4"/>
  <c r="TM41" i="4"/>
  <c r="TN41" i="4"/>
  <c r="TO41" i="4"/>
  <c r="TP41" i="4"/>
  <c r="TQ41" i="4"/>
  <c r="TR41" i="4"/>
  <c r="TS41" i="4"/>
  <c r="TT41" i="4"/>
  <c r="TU41" i="4"/>
  <c r="TV41" i="4"/>
  <c r="TW41" i="4"/>
  <c r="TX41" i="4"/>
  <c r="TY41" i="4"/>
  <c r="TZ41" i="4"/>
  <c r="UA41" i="4"/>
  <c r="UB41" i="4"/>
  <c r="UC41" i="4"/>
  <c r="UD41" i="4"/>
  <c r="UE41" i="4"/>
  <c r="UF41" i="4"/>
  <c r="UG41" i="4"/>
  <c r="UH41" i="4"/>
  <c r="UI41" i="4"/>
  <c r="UJ41" i="4"/>
  <c r="UK41" i="4"/>
  <c r="UL41" i="4"/>
  <c r="UM41" i="4"/>
  <c r="UN41" i="4"/>
  <c r="UO41" i="4"/>
  <c r="UP41" i="4"/>
  <c r="UQ41" i="4"/>
  <c r="UR41" i="4"/>
  <c r="US41" i="4"/>
  <c r="UT41" i="4"/>
  <c r="UU41" i="4"/>
  <c r="UV41" i="4"/>
  <c r="UW41" i="4"/>
  <c r="VG41" i="4"/>
  <c r="VH41" i="4"/>
  <c r="VI41" i="4"/>
  <c r="VJ41" i="4"/>
  <c r="VK41" i="4"/>
  <c r="VL41" i="4"/>
  <c r="VM41" i="4"/>
  <c r="VN41" i="4"/>
  <c r="VO41" i="4"/>
  <c r="VP41" i="4"/>
  <c r="VQ41" i="4"/>
  <c r="VR41" i="4"/>
  <c r="VS41" i="4"/>
  <c r="VT41" i="4"/>
  <c r="VU41" i="4"/>
  <c r="VV41" i="4"/>
  <c r="VW41" i="4"/>
  <c r="VX41" i="4"/>
  <c r="VY41" i="4"/>
  <c r="VZ41" i="4"/>
  <c r="WA41" i="4"/>
  <c r="WB41" i="4"/>
  <c r="WC41" i="4"/>
  <c r="WD41" i="4"/>
  <c r="WE41" i="4"/>
  <c r="WF41" i="4"/>
  <c r="WG41" i="4"/>
  <c r="WH41" i="4"/>
  <c r="WI41" i="4"/>
  <c r="WJ41" i="4"/>
  <c r="WK41" i="4"/>
  <c r="WL41" i="4"/>
  <c r="WM41" i="4"/>
  <c r="WN41" i="4"/>
  <c r="WO41" i="4"/>
  <c r="WP41" i="4"/>
  <c r="WQ41" i="4"/>
  <c r="WR41" i="4"/>
  <c r="WS41" i="4"/>
  <c r="WT41" i="4"/>
  <c r="WU41" i="4"/>
  <c r="WV41" i="4"/>
  <c r="WW41" i="4"/>
  <c r="WX41" i="4"/>
  <c r="WY41" i="4"/>
  <c r="WZ41" i="4"/>
  <c r="XA41" i="4"/>
  <c r="XB41" i="4"/>
  <c r="XC41" i="4"/>
  <c r="XD41" i="4"/>
  <c r="XE41" i="4"/>
  <c r="XF41" i="4"/>
  <c r="XG41" i="4"/>
  <c r="XH41" i="4"/>
  <c r="XI41" i="4"/>
  <c r="XJ41" i="4"/>
  <c r="XK41" i="4"/>
  <c r="XL41" i="4"/>
  <c r="XM41" i="4"/>
  <c r="XN41" i="4"/>
  <c r="XO41" i="4"/>
  <c r="XP41" i="4"/>
  <c r="XQ41" i="4"/>
  <c r="XR41" i="4"/>
  <c r="XS41" i="4"/>
  <c r="XT41" i="4"/>
  <c r="XU41" i="4"/>
  <c r="XV41" i="4"/>
  <c r="XW41" i="4"/>
  <c r="XX41" i="4"/>
  <c r="XY41" i="4"/>
  <c r="XZ41" i="4"/>
  <c r="YA41" i="4"/>
  <c r="YB41" i="4"/>
  <c r="YC41" i="4"/>
  <c r="YD41" i="4"/>
  <c r="YE41" i="4"/>
  <c r="YF41" i="4"/>
  <c r="YG41" i="4"/>
  <c r="YH41" i="4"/>
  <c r="YI41" i="4"/>
  <c r="YJ41" i="4"/>
  <c r="YT41" i="4"/>
  <c r="YU41" i="4"/>
  <c r="YV41" i="4"/>
  <c r="YW41" i="4"/>
  <c r="YX41" i="4"/>
  <c r="YY41" i="4"/>
  <c r="YZ41" i="4"/>
  <c r="ZA41" i="4"/>
  <c r="ZB41" i="4"/>
  <c r="ZC41" i="4"/>
  <c r="ZD41" i="4"/>
  <c r="ZE41" i="4"/>
  <c r="ZF41" i="4"/>
  <c r="ZG41" i="4"/>
  <c r="ZH41" i="4"/>
  <c r="ZI41" i="4"/>
  <c r="ZJ41" i="4"/>
  <c r="ZK41" i="4"/>
  <c r="ZL41" i="4"/>
  <c r="ZM41" i="4"/>
  <c r="ZN41" i="4"/>
  <c r="ZO41" i="4"/>
  <c r="ZP41" i="4"/>
  <c r="ZQ41" i="4"/>
  <c r="ZR41" i="4"/>
  <c r="ZS41" i="4"/>
  <c r="ZT41" i="4"/>
  <c r="ZU41" i="4"/>
  <c r="ZV41" i="4"/>
  <c r="ZW41" i="4"/>
  <c r="ZX41" i="4"/>
  <c r="ZY41" i="4"/>
  <c r="ZZ41" i="4"/>
  <c r="AAA41" i="4"/>
  <c r="AAB41" i="4"/>
  <c r="AAC41" i="4"/>
  <c r="AAD41" i="4"/>
  <c r="AAE41" i="4"/>
  <c r="AAF41" i="4"/>
  <c r="AAG41" i="4"/>
  <c r="AAH41" i="4"/>
  <c r="AAI41" i="4"/>
  <c r="AAJ41" i="4"/>
  <c r="AAK41" i="4"/>
  <c r="AAL41" i="4"/>
  <c r="AAM41" i="4"/>
  <c r="AAN41" i="4"/>
  <c r="AAO41" i="4"/>
  <c r="AAP41" i="4"/>
  <c r="AAQ41" i="4"/>
  <c r="AAR41" i="4"/>
  <c r="AAS41" i="4"/>
  <c r="AAT41" i="4"/>
  <c r="AAU41" i="4"/>
  <c r="AAV41" i="4"/>
  <c r="AAW41" i="4"/>
  <c r="AAX41" i="4"/>
  <c r="AAY41" i="4"/>
  <c r="AAZ41" i="4"/>
  <c r="ABA41" i="4"/>
  <c r="ABB41" i="4"/>
  <c r="ABC41" i="4"/>
  <c r="ABD41" i="4"/>
  <c r="ABE41" i="4"/>
  <c r="ABF41" i="4"/>
  <c r="ABG41" i="4"/>
  <c r="ABH41" i="4"/>
  <c r="ABI41" i="4"/>
  <c r="ABJ41" i="4"/>
  <c r="ABK41" i="4"/>
  <c r="ABL41" i="4"/>
  <c r="ABM41" i="4"/>
  <c r="ABN41" i="4"/>
  <c r="ABO41" i="4"/>
  <c r="ABP41" i="4"/>
  <c r="ABQ41" i="4"/>
  <c r="ABR41" i="4"/>
  <c r="ABS41" i="4"/>
  <c r="ABT41" i="4"/>
  <c r="ABU41" i="4"/>
  <c r="ABV41" i="4"/>
  <c r="ABW41" i="4"/>
  <c r="ACG41" i="4"/>
  <c r="ACH41" i="4"/>
  <c r="ACI41" i="4"/>
  <c r="ACJ41" i="4"/>
  <c r="ACK41" i="4"/>
  <c r="ACL41" i="4"/>
  <c r="ACM41" i="4"/>
  <c r="ACN41" i="4"/>
  <c r="ACO41" i="4"/>
  <c r="ACP41" i="4"/>
  <c r="ACQ41" i="4"/>
  <c r="ACR41" i="4"/>
  <c r="ACS41" i="4"/>
  <c r="ACT41" i="4"/>
  <c r="ACU41" i="4"/>
  <c r="ACV41" i="4"/>
  <c r="ACW41" i="4"/>
  <c r="ACX41" i="4"/>
  <c r="ACY41" i="4"/>
  <c r="ACZ41" i="4"/>
  <c r="ADA41" i="4"/>
  <c r="ADB41" i="4"/>
  <c r="ADC41" i="4"/>
  <c r="ADD41" i="4"/>
  <c r="ADE41" i="4"/>
  <c r="ADF41" i="4"/>
  <c r="ADG41" i="4"/>
  <c r="ADH41" i="4"/>
  <c r="ADI41" i="4"/>
  <c r="ADJ41" i="4"/>
  <c r="ADK41" i="4"/>
  <c r="ADL41" i="4"/>
  <c r="ADM41" i="4"/>
  <c r="ADN41" i="4"/>
  <c r="ADO41" i="4"/>
  <c r="ADP41" i="4"/>
  <c r="ADQ41" i="4"/>
  <c r="ADR41" i="4"/>
  <c r="ADS41" i="4"/>
  <c r="ADT41" i="4"/>
  <c r="ADU41" i="4"/>
  <c r="ADV41" i="4"/>
  <c r="ADW41" i="4"/>
  <c r="ADX41" i="4"/>
  <c r="ADY41" i="4"/>
  <c r="ADZ41" i="4"/>
  <c r="AEA41" i="4"/>
  <c r="AEB41" i="4"/>
  <c r="AEC41" i="4"/>
  <c r="AED41" i="4"/>
  <c r="AEE41" i="4"/>
  <c r="AEF41" i="4"/>
  <c r="AEG41" i="4"/>
  <c r="AEH41" i="4"/>
  <c r="AEI41" i="4"/>
  <c r="AEJ41" i="4"/>
  <c r="AEK41" i="4"/>
  <c r="AEL41" i="4"/>
  <c r="AEM41" i="4"/>
  <c r="AEN41" i="4"/>
  <c r="AEO41" i="4"/>
  <c r="AEP41" i="4"/>
  <c r="AEQ41" i="4"/>
  <c r="AER41" i="4"/>
  <c r="AES41" i="4"/>
  <c r="AET41" i="4"/>
  <c r="AEU41" i="4"/>
  <c r="AEV41" i="4"/>
  <c r="AEW41" i="4"/>
  <c r="AEX41" i="4"/>
  <c r="AEY41" i="4"/>
  <c r="AEZ41" i="4"/>
  <c r="AFA41" i="4"/>
  <c r="AFB41" i="4"/>
  <c r="AFC41" i="4"/>
  <c r="AFD41" i="4"/>
  <c r="AFE41" i="4"/>
  <c r="AFF41" i="4"/>
  <c r="AFG41" i="4"/>
  <c r="AFH41" i="4"/>
  <c r="AFI41" i="4"/>
  <c r="AFJ41" i="4"/>
  <c r="DR18" i="4"/>
  <c r="DT18" i="4"/>
  <c r="DU18" i="4"/>
  <c r="DV18" i="4"/>
  <c r="DW18" i="4"/>
  <c r="DX18" i="4"/>
  <c r="DY18" i="4"/>
  <c r="DZ18" i="4"/>
  <c r="EA18" i="4"/>
  <c r="EB18" i="4"/>
  <c r="EC18" i="4"/>
  <c r="ED18" i="4"/>
  <c r="EE18" i="4"/>
  <c r="EF18" i="4"/>
  <c r="EG18" i="4"/>
  <c r="EH18" i="4"/>
  <c r="EI18" i="4"/>
  <c r="EJ18" i="4"/>
  <c r="EK18" i="4"/>
  <c r="EL18" i="4"/>
  <c r="EM18" i="4"/>
  <c r="EN18" i="4"/>
  <c r="EO18" i="4"/>
  <c r="EP18" i="4"/>
  <c r="EQ18" i="4"/>
  <c r="ER18" i="4"/>
  <c r="ES18" i="4"/>
  <c r="ET18" i="4"/>
  <c r="EU18" i="4"/>
  <c r="EV18" i="4"/>
  <c r="EW18" i="4"/>
  <c r="EX18" i="4"/>
  <c r="EY18" i="4"/>
  <c r="EZ18" i="4"/>
  <c r="FA18" i="4"/>
  <c r="FB18" i="4"/>
  <c r="FC18" i="4"/>
  <c r="FD18" i="4"/>
  <c r="FE18" i="4"/>
  <c r="FF18" i="4"/>
  <c r="FG18" i="4"/>
  <c r="FH18" i="4"/>
  <c r="FI18" i="4"/>
  <c r="FJ18" i="4"/>
  <c r="FK18" i="4"/>
  <c r="FL18" i="4"/>
  <c r="FM18" i="4"/>
  <c r="FN18" i="4"/>
  <c r="FO18" i="4"/>
  <c r="FP18" i="4"/>
  <c r="FQ18" i="4"/>
  <c r="FR18" i="4"/>
  <c r="FS18" i="4"/>
  <c r="FT18" i="4"/>
  <c r="FU18" i="4"/>
  <c r="FV18" i="4"/>
  <c r="FW18" i="4"/>
  <c r="FX18" i="4"/>
  <c r="FY18" i="4"/>
  <c r="FZ18" i="4"/>
  <c r="GA18" i="4"/>
  <c r="GB18" i="4"/>
  <c r="GC18" i="4"/>
  <c r="GD18" i="4"/>
  <c r="GE18" i="4"/>
  <c r="GF18" i="4"/>
  <c r="GG18" i="4"/>
  <c r="GH18" i="4"/>
  <c r="GI18" i="4"/>
  <c r="GJ18" i="4"/>
  <c r="GK18" i="4"/>
  <c r="GL18" i="4"/>
  <c r="GM18" i="4"/>
  <c r="GN18" i="4"/>
  <c r="GO18" i="4"/>
  <c r="GP18" i="4"/>
  <c r="GQ18" i="4"/>
  <c r="GR18" i="4"/>
  <c r="GS18" i="4"/>
  <c r="GT18" i="4"/>
  <c r="GU18" i="4"/>
  <c r="KS18" i="4"/>
  <c r="KT18" i="4"/>
  <c r="KU18" i="4"/>
  <c r="KV18" i="4"/>
  <c r="KW18" i="4"/>
  <c r="KX18" i="4"/>
  <c r="KY18" i="4"/>
  <c r="KZ18" i="4"/>
  <c r="LA18" i="4"/>
  <c r="LB18" i="4"/>
  <c r="LC18" i="4"/>
  <c r="LD18" i="4"/>
  <c r="LE18" i="4"/>
  <c r="LF18" i="4"/>
  <c r="LG18" i="4"/>
  <c r="LH18" i="4"/>
  <c r="LI18" i="4"/>
  <c r="LJ18" i="4"/>
  <c r="LK18" i="4"/>
  <c r="LL18" i="4"/>
  <c r="LM18" i="4"/>
  <c r="LN18" i="4"/>
  <c r="LO18" i="4"/>
  <c r="LP18" i="4"/>
  <c r="LQ18" i="4"/>
  <c r="LR18" i="4"/>
  <c r="LS18" i="4"/>
  <c r="LT18" i="4"/>
  <c r="LU18" i="4"/>
  <c r="LV18" i="4"/>
  <c r="LW18" i="4"/>
  <c r="LX18" i="4"/>
  <c r="LY18" i="4"/>
  <c r="LZ18" i="4"/>
  <c r="MA18" i="4"/>
  <c r="MB18" i="4"/>
  <c r="MC18" i="4"/>
  <c r="MD18" i="4"/>
  <c r="ME18" i="4"/>
  <c r="MF18" i="4"/>
  <c r="MG18" i="4"/>
  <c r="MH18" i="4"/>
  <c r="MI18" i="4"/>
  <c r="MJ18" i="4"/>
  <c r="MK18" i="4"/>
  <c r="ML18" i="4"/>
  <c r="MM18" i="4"/>
  <c r="MN18" i="4"/>
  <c r="MO18" i="4"/>
  <c r="MP18" i="4"/>
  <c r="MQ18" i="4"/>
  <c r="MR18" i="4"/>
  <c r="MS18" i="4"/>
  <c r="MT18" i="4"/>
  <c r="MU18" i="4"/>
  <c r="MV18" i="4"/>
  <c r="MW18" i="4"/>
  <c r="MX18" i="4"/>
  <c r="MY18" i="4"/>
  <c r="MZ18" i="4"/>
  <c r="NA18" i="4"/>
  <c r="NB18" i="4"/>
  <c r="NC18" i="4"/>
  <c r="ND18" i="4"/>
  <c r="NE18" i="4"/>
  <c r="NF18" i="4"/>
  <c r="NG18" i="4"/>
  <c r="NH18" i="4"/>
  <c r="NI18" i="4"/>
  <c r="NJ18" i="4"/>
  <c r="NK18" i="4"/>
  <c r="NL18" i="4"/>
  <c r="NM18" i="4"/>
  <c r="NN18" i="4"/>
  <c r="NO18" i="4"/>
  <c r="NP18" i="4"/>
  <c r="NQ18" i="4"/>
  <c r="NR18" i="4"/>
  <c r="NS18" i="4"/>
  <c r="NT18" i="4"/>
  <c r="NU18" i="4"/>
  <c r="NV18" i="4"/>
  <c r="OG18" i="4"/>
  <c r="OH18" i="4"/>
  <c r="OI18" i="4"/>
  <c r="OJ18" i="4"/>
  <c r="OK18" i="4"/>
  <c r="OL18" i="4"/>
  <c r="OM18" i="4"/>
  <c r="ON18" i="4"/>
  <c r="OO18" i="4"/>
  <c r="OP18" i="4"/>
  <c r="OQ18" i="4"/>
  <c r="OR18" i="4"/>
  <c r="OS18" i="4"/>
  <c r="OT18" i="4"/>
  <c r="OU18" i="4"/>
  <c r="OV18" i="4"/>
  <c r="OW18" i="4"/>
  <c r="OX18" i="4"/>
  <c r="OY18" i="4"/>
  <c r="OZ18" i="4"/>
  <c r="PA18" i="4"/>
  <c r="PB18" i="4"/>
  <c r="PC18" i="4"/>
  <c r="PD18" i="4"/>
  <c r="PE18" i="4"/>
  <c r="PF18" i="4"/>
  <c r="PG18" i="4"/>
  <c r="PH18" i="4"/>
  <c r="PI18" i="4"/>
  <c r="PJ18" i="4"/>
  <c r="PK18" i="4"/>
  <c r="PL18" i="4"/>
  <c r="PM18" i="4"/>
  <c r="PN18" i="4"/>
  <c r="PO18" i="4"/>
  <c r="PP18" i="4"/>
  <c r="PQ18" i="4"/>
  <c r="PR18" i="4"/>
  <c r="PS18" i="4"/>
  <c r="PT18" i="4"/>
  <c r="PU18" i="4"/>
  <c r="PV18" i="4"/>
  <c r="PW18" i="4"/>
  <c r="PX18" i="4"/>
  <c r="PY18" i="4"/>
  <c r="PZ18" i="4"/>
  <c r="QA18" i="4"/>
  <c r="QB18" i="4"/>
  <c r="QC18" i="4"/>
  <c r="QD18" i="4"/>
  <c r="QE18" i="4"/>
  <c r="QF18" i="4"/>
  <c r="QG18" i="4"/>
  <c r="QH18" i="4"/>
  <c r="QI18" i="4"/>
  <c r="QJ18" i="4"/>
  <c r="QK18" i="4"/>
  <c r="QL18" i="4"/>
  <c r="QM18" i="4"/>
  <c r="QN18" i="4"/>
  <c r="QO18" i="4"/>
  <c r="QP18" i="4"/>
  <c r="QQ18" i="4"/>
  <c r="QR18" i="4"/>
  <c r="QS18" i="4"/>
  <c r="QT18" i="4"/>
  <c r="QU18" i="4"/>
  <c r="QV18" i="4"/>
  <c r="QW18" i="4"/>
  <c r="QX18" i="4"/>
  <c r="QY18" i="4"/>
  <c r="QZ18" i="4"/>
  <c r="RA18" i="4"/>
  <c r="RB18" i="4"/>
  <c r="RC18" i="4"/>
  <c r="RD18" i="4"/>
  <c r="RE18" i="4"/>
  <c r="RF18" i="4"/>
  <c r="RG18" i="4"/>
  <c r="RH18" i="4"/>
  <c r="RI18" i="4"/>
  <c r="RJ18" i="4"/>
  <c r="RT18" i="4"/>
  <c r="RU18" i="4"/>
  <c r="RV18" i="4"/>
  <c r="RW18" i="4"/>
  <c r="RX18" i="4"/>
  <c r="RY18" i="4"/>
  <c r="RZ18" i="4"/>
  <c r="SA18" i="4"/>
  <c r="SB18" i="4"/>
  <c r="SC18" i="4"/>
  <c r="SD18" i="4"/>
  <c r="SE18" i="4"/>
  <c r="SF18" i="4"/>
  <c r="SG18" i="4"/>
  <c r="SH18" i="4"/>
  <c r="SI18" i="4"/>
  <c r="SJ18" i="4"/>
  <c r="SK18" i="4"/>
  <c r="SL18" i="4"/>
  <c r="SM18" i="4"/>
  <c r="SN18" i="4"/>
  <c r="SO18" i="4"/>
  <c r="SP18" i="4"/>
  <c r="SQ18" i="4"/>
  <c r="SR18" i="4"/>
  <c r="SS18" i="4"/>
  <c r="ST18" i="4"/>
  <c r="SU18" i="4"/>
  <c r="SV18" i="4"/>
  <c r="SW18" i="4"/>
  <c r="SX18" i="4"/>
  <c r="SY18" i="4"/>
  <c r="SZ18" i="4"/>
  <c r="TA18" i="4"/>
  <c r="TB18" i="4"/>
  <c r="TC18" i="4"/>
  <c r="TD18" i="4"/>
  <c r="TE18" i="4"/>
  <c r="TF18" i="4"/>
  <c r="TG18" i="4"/>
  <c r="TH18" i="4"/>
  <c r="TI18" i="4"/>
  <c r="TJ18" i="4"/>
  <c r="TK18" i="4"/>
  <c r="TL18" i="4"/>
  <c r="TM18" i="4"/>
  <c r="TN18" i="4"/>
  <c r="TO18" i="4"/>
  <c r="TP18" i="4"/>
  <c r="TQ18" i="4"/>
  <c r="TR18" i="4"/>
  <c r="TS18" i="4"/>
  <c r="TT18" i="4"/>
  <c r="TU18" i="4"/>
  <c r="TV18" i="4"/>
  <c r="TW18" i="4"/>
  <c r="TX18" i="4"/>
  <c r="TY18" i="4"/>
  <c r="TZ18" i="4"/>
  <c r="UA18" i="4"/>
  <c r="UB18" i="4"/>
  <c r="UC18" i="4"/>
  <c r="UD18" i="4"/>
  <c r="UE18" i="4"/>
  <c r="UF18" i="4"/>
  <c r="UG18" i="4"/>
  <c r="UH18" i="4"/>
  <c r="UI18" i="4"/>
  <c r="UJ18" i="4"/>
  <c r="UK18" i="4"/>
  <c r="UL18" i="4"/>
  <c r="UM18" i="4"/>
  <c r="UN18" i="4"/>
  <c r="UO18" i="4"/>
  <c r="UP18" i="4"/>
  <c r="UQ18" i="4"/>
  <c r="UR18" i="4"/>
  <c r="US18" i="4"/>
  <c r="UT18" i="4"/>
  <c r="UU18" i="4"/>
  <c r="UV18" i="4"/>
  <c r="UW18" i="4"/>
  <c r="VG18" i="4"/>
  <c r="VH18" i="4"/>
  <c r="VI18" i="4"/>
  <c r="VJ18" i="4"/>
  <c r="VK18" i="4"/>
  <c r="VL18" i="4"/>
  <c r="VM18" i="4"/>
  <c r="VN18" i="4"/>
  <c r="VO18" i="4"/>
  <c r="VP18" i="4"/>
  <c r="VQ18" i="4"/>
  <c r="VR18" i="4"/>
  <c r="VS18" i="4"/>
  <c r="VT18" i="4"/>
  <c r="VU18" i="4"/>
  <c r="VV18" i="4"/>
  <c r="VW18" i="4"/>
  <c r="VX18" i="4"/>
  <c r="VY18" i="4"/>
  <c r="VZ18" i="4"/>
  <c r="WA18" i="4"/>
  <c r="WB18" i="4"/>
  <c r="WC18" i="4"/>
  <c r="WD18" i="4"/>
  <c r="WE18" i="4"/>
  <c r="WF18" i="4"/>
  <c r="WG18" i="4"/>
  <c r="WH18" i="4"/>
  <c r="WI18" i="4"/>
  <c r="WJ18" i="4"/>
  <c r="WK18" i="4"/>
  <c r="WL18" i="4"/>
  <c r="WM18" i="4"/>
  <c r="WN18" i="4"/>
  <c r="WO18" i="4"/>
  <c r="WP18" i="4"/>
  <c r="WQ18" i="4"/>
  <c r="WR18" i="4"/>
  <c r="WS18" i="4"/>
  <c r="WT18" i="4"/>
  <c r="WU18" i="4"/>
  <c r="WV18" i="4"/>
  <c r="WW18" i="4"/>
  <c r="WX18" i="4"/>
  <c r="WY18" i="4"/>
  <c r="WZ18" i="4"/>
  <c r="XA18" i="4"/>
  <c r="XB18" i="4"/>
  <c r="XC18" i="4"/>
  <c r="XD18" i="4"/>
  <c r="XE18" i="4"/>
  <c r="XF18" i="4"/>
  <c r="XG18" i="4"/>
  <c r="XH18" i="4"/>
  <c r="XI18" i="4"/>
  <c r="XJ18" i="4"/>
  <c r="XK18" i="4"/>
  <c r="XL18" i="4"/>
  <c r="XM18" i="4"/>
  <c r="XN18" i="4"/>
  <c r="XO18" i="4"/>
  <c r="XP18" i="4"/>
  <c r="XQ18" i="4"/>
  <c r="XR18" i="4"/>
  <c r="XS18" i="4"/>
  <c r="XT18" i="4"/>
  <c r="XU18" i="4"/>
  <c r="XV18" i="4"/>
  <c r="XW18" i="4"/>
  <c r="XX18" i="4"/>
  <c r="XY18" i="4"/>
  <c r="XZ18" i="4"/>
  <c r="YA18" i="4"/>
  <c r="YB18" i="4"/>
  <c r="YC18" i="4"/>
  <c r="YD18" i="4"/>
  <c r="YE18" i="4"/>
  <c r="YF18" i="4"/>
  <c r="YG18" i="4"/>
  <c r="YH18" i="4"/>
  <c r="YI18" i="4"/>
  <c r="YJ18" i="4"/>
  <c r="YT18" i="4"/>
  <c r="YU18" i="4"/>
  <c r="YV18" i="4"/>
  <c r="YW18" i="4"/>
  <c r="YX18" i="4"/>
  <c r="YY18" i="4"/>
  <c r="YZ18" i="4"/>
  <c r="ZA18" i="4"/>
  <c r="ZB18" i="4"/>
  <c r="ZC18" i="4"/>
  <c r="ZD18" i="4"/>
  <c r="ZE18" i="4"/>
  <c r="ZF18" i="4"/>
  <c r="ZG18" i="4"/>
  <c r="ZH18" i="4"/>
  <c r="ZI18" i="4"/>
  <c r="ZJ18" i="4"/>
  <c r="ZK18" i="4"/>
  <c r="ZL18" i="4"/>
  <c r="ZM18" i="4"/>
  <c r="ZN18" i="4"/>
  <c r="ZO18" i="4"/>
  <c r="ZP18" i="4"/>
  <c r="ZQ18" i="4"/>
  <c r="ZR18" i="4"/>
  <c r="ZS18" i="4"/>
  <c r="ZT18" i="4"/>
  <c r="ZU18" i="4"/>
  <c r="ZV18" i="4"/>
  <c r="ZW18" i="4"/>
  <c r="ZX18" i="4"/>
  <c r="ZY18" i="4"/>
  <c r="ZZ18" i="4"/>
  <c r="AAA18" i="4"/>
  <c r="AAB18" i="4"/>
  <c r="AAC18" i="4"/>
  <c r="AAD18" i="4"/>
  <c r="AAE18" i="4"/>
  <c r="AAF18" i="4"/>
  <c r="AAG18" i="4"/>
  <c r="AAH18" i="4"/>
  <c r="AAI18" i="4"/>
  <c r="AAJ18" i="4"/>
  <c r="AAK18" i="4"/>
  <c r="AAL18" i="4"/>
  <c r="AAM18" i="4"/>
  <c r="AAN18" i="4"/>
  <c r="AAO18" i="4"/>
  <c r="AAP18" i="4"/>
  <c r="AAQ18" i="4"/>
  <c r="AAR18" i="4"/>
  <c r="AAS18" i="4"/>
  <c r="AAT18" i="4"/>
  <c r="AAU18" i="4"/>
  <c r="AAV18" i="4"/>
  <c r="AAW18" i="4"/>
  <c r="AAX18" i="4"/>
  <c r="AAY18" i="4"/>
  <c r="AAZ18" i="4"/>
  <c r="ABA18" i="4"/>
  <c r="ABB18" i="4"/>
  <c r="ABC18" i="4"/>
  <c r="ABD18" i="4"/>
  <c r="ABE18" i="4"/>
  <c r="ABF18" i="4"/>
  <c r="ABG18" i="4"/>
  <c r="ABH18" i="4"/>
  <c r="ABI18" i="4"/>
  <c r="ABJ18" i="4"/>
  <c r="ABK18" i="4"/>
  <c r="ABL18" i="4"/>
  <c r="ABM18" i="4"/>
  <c r="ABN18" i="4"/>
  <c r="ABO18" i="4"/>
  <c r="ABP18" i="4"/>
  <c r="ABQ18" i="4"/>
  <c r="ABR18" i="4"/>
  <c r="ABS18" i="4"/>
  <c r="ABT18" i="4"/>
  <c r="ABU18" i="4"/>
  <c r="ABV18" i="4"/>
  <c r="ABW18" i="4"/>
  <c r="ACG18" i="4"/>
  <c r="ACH18" i="4"/>
  <c r="ACI18" i="4"/>
  <c r="ACJ18" i="4"/>
  <c r="ACK18" i="4"/>
  <c r="ACL18" i="4"/>
  <c r="ACM18" i="4"/>
  <c r="ACN18" i="4"/>
  <c r="ACO18" i="4"/>
  <c r="ACP18" i="4"/>
  <c r="ACQ18" i="4"/>
  <c r="ACR18" i="4"/>
  <c r="ACS18" i="4"/>
  <c r="ACT18" i="4"/>
  <c r="ACU18" i="4"/>
  <c r="ACV18" i="4"/>
  <c r="ACW18" i="4"/>
  <c r="ACX18" i="4"/>
  <c r="ACY18" i="4"/>
  <c r="ACZ18" i="4"/>
  <c r="ADA18" i="4"/>
  <c r="ADB18" i="4"/>
  <c r="ADC18" i="4"/>
  <c r="ADD18" i="4"/>
  <c r="ADE18" i="4"/>
  <c r="ADF18" i="4"/>
  <c r="ADG18" i="4"/>
  <c r="ADH18" i="4"/>
  <c r="ADI18" i="4"/>
  <c r="ADJ18" i="4"/>
  <c r="ADK18" i="4"/>
  <c r="ADL18" i="4"/>
  <c r="ADM18" i="4"/>
  <c r="ADN18" i="4"/>
  <c r="ADO18" i="4"/>
  <c r="ADP18" i="4"/>
  <c r="ADQ18" i="4"/>
  <c r="ADR18" i="4"/>
  <c r="ADS18" i="4"/>
  <c r="ADT18" i="4"/>
  <c r="ADU18" i="4"/>
  <c r="ADV18" i="4"/>
  <c r="ADW18" i="4"/>
  <c r="ADX18" i="4"/>
  <c r="ADY18" i="4"/>
  <c r="ADZ18" i="4"/>
  <c r="AEA18" i="4"/>
  <c r="AEB18" i="4"/>
  <c r="AEC18" i="4"/>
  <c r="AED18" i="4"/>
  <c r="AEE18" i="4"/>
  <c r="AEF18" i="4"/>
  <c r="AEG18" i="4"/>
  <c r="AEH18" i="4"/>
  <c r="AEI18" i="4"/>
  <c r="AEJ18" i="4"/>
  <c r="AEK18" i="4"/>
  <c r="AEL18" i="4"/>
  <c r="AEM18" i="4"/>
  <c r="AEN18" i="4"/>
  <c r="AEO18" i="4"/>
  <c r="AEP18" i="4"/>
  <c r="AEQ18" i="4"/>
  <c r="AER18" i="4"/>
  <c r="AES18" i="4"/>
  <c r="AET18" i="4"/>
  <c r="AEU18" i="4"/>
  <c r="AEV18" i="4"/>
  <c r="AEW18" i="4"/>
  <c r="AEX18" i="4"/>
  <c r="AEY18" i="4"/>
  <c r="AEZ18" i="4"/>
  <c r="AFA18" i="4"/>
  <c r="AFB18" i="4"/>
  <c r="AFC18" i="4"/>
  <c r="AFD18" i="4"/>
  <c r="AFE18" i="4"/>
  <c r="AFF18" i="4"/>
  <c r="AFG18" i="4"/>
  <c r="AFH18" i="4"/>
  <c r="AFI18" i="4"/>
  <c r="AFJ18" i="4"/>
  <c r="DR93" i="4"/>
  <c r="DT93" i="4"/>
  <c r="DU93" i="4"/>
  <c r="DV93" i="4"/>
  <c r="DW93" i="4"/>
  <c r="DX93" i="4"/>
  <c r="DY93" i="4"/>
  <c r="DZ93" i="4"/>
  <c r="EA93" i="4"/>
  <c r="EB93" i="4"/>
  <c r="EC93" i="4"/>
  <c r="ED93" i="4"/>
  <c r="EE93" i="4"/>
  <c r="EF93" i="4"/>
  <c r="EG93" i="4"/>
  <c r="EH93" i="4"/>
  <c r="EI93" i="4"/>
  <c r="EJ93" i="4"/>
  <c r="EK93" i="4"/>
  <c r="EL93" i="4"/>
  <c r="EM93" i="4"/>
  <c r="EN93" i="4"/>
  <c r="EO93" i="4"/>
  <c r="EP93" i="4"/>
  <c r="EQ93" i="4"/>
  <c r="ER93" i="4"/>
  <c r="ES93" i="4"/>
  <c r="ET93" i="4"/>
  <c r="EU93" i="4"/>
  <c r="EV93" i="4"/>
  <c r="EW93" i="4"/>
  <c r="EX93" i="4"/>
  <c r="EY93" i="4"/>
  <c r="EZ93" i="4"/>
  <c r="FA93" i="4"/>
  <c r="FB93" i="4"/>
  <c r="FC93" i="4"/>
  <c r="FD93" i="4"/>
  <c r="FE93" i="4"/>
  <c r="FF93" i="4"/>
  <c r="FG93" i="4"/>
  <c r="FH93" i="4"/>
  <c r="FI93" i="4"/>
  <c r="FJ93" i="4"/>
  <c r="FK93" i="4"/>
  <c r="FL93" i="4"/>
  <c r="FM93" i="4"/>
  <c r="FN93" i="4"/>
  <c r="FO93" i="4"/>
  <c r="FP93" i="4"/>
  <c r="FQ93" i="4"/>
  <c r="FR93" i="4"/>
  <c r="FS93" i="4"/>
  <c r="FT93" i="4"/>
  <c r="FU93" i="4"/>
  <c r="FV93" i="4"/>
  <c r="FW93" i="4"/>
  <c r="FX93" i="4"/>
  <c r="FY93" i="4"/>
  <c r="FZ93" i="4"/>
  <c r="GA93" i="4"/>
  <c r="GB93" i="4"/>
  <c r="GC93" i="4"/>
  <c r="GD93" i="4"/>
  <c r="GE93" i="4"/>
  <c r="GF93" i="4"/>
  <c r="GG93" i="4"/>
  <c r="GH93" i="4"/>
  <c r="GI93" i="4"/>
  <c r="GJ93" i="4"/>
  <c r="GK93" i="4"/>
  <c r="GL93" i="4"/>
  <c r="GM93" i="4"/>
  <c r="GN93" i="4"/>
  <c r="GO93" i="4"/>
  <c r="GP93" i="4"/>
  <c r="GQ93" i="4"/>
  <c r="GR93" i="4"/>
  <c r="GS93" i="4"/>
  <c r="GT93" i="4"/>
  <c r="GU93" i="4"/>
  <c r="KS93" i="4"/>
  <c r="KT93" i="4"/>
  <c r="KU93" i="4"/>
  <c r="KV93" i="4"/>
  <c r="KW93" i="4"/>
  <c r="KX93" i="4"/>
  <c r="KY93" i="4"/>
  <c r="KZ93" i="4"/>
  <c r="LA93" i="4"/>
  <c r="LB93" i="4"/>
  <c r="LC93" i="4"/>
  <c r="LD93" i="4"/>
  <c r="LE93" i="4"/>
  <c r="LF93" i="4"/>
  <c r="LG93" i="4"/>
  <c r="LH93" i="4"/>
  <c r="LI93" i="4"/>
  <c r="LJ93" i="4"/>
  <c r="LK93" i="4"/>
  <c r="LL93" i="4"/>
  <c r="LM93" i="4"/>
  <c r="LN93" i="4"/>
  <c r="LO93" i="4"/>
  <c r="LP93" i="4"/>
  <c r="LQ93" i="4"/>
  <c r="LR93" i="4"/>
  <c r="LS93" i="4"/>
  <c r="LT93" i="4"/>
  <c r="LU93" i="4"/>
  <c r="LV93" i="4"/>
  <c r="LW93" i="4"/>
  <c r="LX93" i="4"/>
  <c r="LY93" i="4"/>
  <c r="LZ93" i="4"/>
  <c r="MA93" i="4"/>
  <c r="MB93" i="4"/>
  <c r="MC93" i="4"/>
  <c r="MD93" i="4"/>
  <c r="ME93" i="4"/>
  <c r="MF93" i="4"/>
  <c r="MG93" i="4"/>
  <c r="MH93" i="4"/>
  <c r="MI93" i="4"/>
  <c r="MJ93" i="4"/>
  <c r="MK93" i="4"/>
  <c r="ML93" i="4"/>
  <c r="MM93" i="4"/>
  <c r="MN93" i="4"/>
  <c r="MO93" i="4"/>
  <c r="MP93" i="4"/>
  <c r="MQ93" i="4"/>
  <c r="MR93" i="4"/>
  <c r="MS93" i="4"/>
  <c r="MT93" i="4"/>
  <c r="MU93" i="4"/>
  <c r="MV93" i="4"/>
  <c r="MW93" i="4"/>
  <c r="MX93" i="4"/>
  <c r="MY93" i="4"/>
  <c r="MZ93" i="4"/>
  <c r="NA93" i="4"/>
  <c r="NB93" i="4"/>
  <c r="NC93" i="4"/>
  <c r="ND93" i="4"/>
  <c r="NE93" i="4"/>
  <c r="NF93" i="4"/>
  <c r="NG93" i="4"/>
  <c r="NH93" i="4"/>
  <c r="NI93" i="4"/>
  <c r="NJ93" i="4"/>
  <c r="NK93" i="4"/>
  <c r="NL93" i="4"/>
  <c r="NM93" i="4"/>
  <c r="NN93" i="4"/>
  <c r="NO93" i="4"/>
  <c r="NP93" i="4"/>
  <c r="NQ93" i="4"/>
  <c r="NR93" i="4"/>
  <c r="NS93" i="4"/>
  <c r="NT93" i="4"/>
  <c r="NU93" i="4"/>
  <c r="NV93" i="4"/>
  <c r="OG93" i="4"/>
  <c r="OH93" i="4"/>
  <c r="OI93" i="4"/>
  <c r="OJ93" i="4"/>
  <c r="OK93" i="4"/>
  <c r="OL93" i="4"/>
  <c r="OM93" i="4"/>
  <c r="ON93" i="4"/>
  <c r="OO93" i="4"/>
  <c r="OP93" i="4"/>
  <c r="OQ93" i="4"/>
  <c r="OR93" i="4"/>
  <c r="OS93" i="4"/>
  <c r="OT93" i="4"/>
  <c r="OU93" i="4"/>
  <c r="OV93" i="4"/>
  <c r="OW93" i="4"/>
  <c r="OX93" i="4"/>
  <c r="OY93" i="4"/>
  <c r="OZ93" i="4"/>
  <c r="PA93" i="4"/>
  <c r="PB93" i="4"/>
  <c r="PC93" i="4"/>
  <c r="PD93" i="4"/>
  <c r="PE93" i="4"/>
  <c r="PF93" i="4"/>
  <c r="PG93" i="4"/>
  <c r="PH93" i="4"/>
  <c r="PI93" i="4"/>
  <c r="PJ93" i="4"/>
  <c r="PK93" i="4"/>
  <c r="PL93" i="4"/>
  <c r="PM93" i="4"/>
  <c r="PN93" i="4"/>
  <c r="PO93" i="4"/>
  <c r="PP93" i="4"/>
  <c r="PQ93" i="4"/>
  <c r="PR93" i="4"/>
  <c r="PS93" i="4"/>
  <c r="PT93" i="4"/>
  <c r="PU93" i="4"/>
  <c r="PV93" i="4"/>
  <c r="PW93" i="4"/>
  <c r="PX93" i="4"/>
  <c r="PY93" i="4"/>
  <c r="PZ93" i="4"/>
  <c r="QA93" i="4"/>
  <c r="QB93" i="4"/>
  <c r="QC93" i="4"/>
  <c r="QD93" i="4"/>
  <c r="QE93" i="4"/>
  <c r="QF93" i="4"/>
  <c r="QG93" i="4"/>
  <c r="QH93" i="4"/>
  <c r="QI93" i="4"/>
  <c r="QJ93" i="4"/>
  <c r="QK93" i="4"/>
  <c r="QL93" i="4"/>
  <c r="QM93" i="4"/>
  <c r="QN93" i="4"/>
  <c r="QO93" i="4"/>
  <c r="QP93" i="4"/>
  <c r="QQ93" i="4"/>
  <c r="QR93" i="4"/>
  <c r="QS93" i="4"/>
  <c r="QT93" i="4"/>
  <c r="QU93" i="4"/>
  <c r="QV93" i="4"/>
  <c r="QW93" i="4"/>
  <c r="QX93" i="4"/>
  <c r="QY93" i="4"/>
  <c r="QZ93" i="4"/>
  <c r="RA93" i="4"/>
  <c r="RB93" i="4"/>
  <c r="RC93" i="4"/>
  <c r="RD93" i="4"/>
  <c r="RE93" i="4"/>
  <c r="RF93" i="4"/>
  <c r="RG93" i="4"/>
  <c r="RH93" i="4"/>
  <c r="RI93" i="4"/>
  <c r="RJ93" i="4"/>
  <c r="RT93" i="4"/>
  <c r="RU93" i="4"/>
  <c r="RV93" i="4"/>
  <c r="RW93" i="4"/>
  <c r="RX93" i="4"/>
  <c r="RY93" i="4"/>
  <c r="RZ93" i="4"/>
  <c r="SA93" i="4"/>
  <c r="SB93" i="4"/>
  <c r="SC93" i="4"/>
  <c r="SD93" i="4"/>
  <c r="SE93" i="4"/>
  <c r="SF93" i="4"/>
  <c r="SG93" i="4"/>
  <c r="SH93" i="4"/>
  <c r="SI93" i="4"/>
  <c r="SJ93" i="4"/>
  <c r="SK93" i="4"/>
  <c r="SL93" i="4"/>
  <c r="SM93" i="4"/>
  <c r="SN93" i="4"/>
  <c r="SO93" i="4"/>
  <c r="SP93" i="4"/>
  <c r="SQ93" i="4"/>
  <c r="SR93" i="4"/>
  <c r="SS93" i="4"/>
  <c r="ST93" i="4"/>
  <c r="SU93" i="4"/>
  <c r="SV93" i="4"/>
  <c r="SW93" i="4"/>
  <c r="SX93" i="4"/>
  <c r="SY93" i="4"/>
  <c r="SZ93" i="4"/>
  <c r="TA93" i="4"/>
  <c r="TB93" i="4"/>
  <c r="TC93" i="4"/>
  <c r="TD93" i="4"/>
  <c r="TE93" i="4"/>
  <c r="TF93" i="4"/>
  <c r="TG93" i="4"/>
  <c r="TH93" i="4"/>
  <c r="TI93" i="4"/>
  <c r="TJ93" i="4"/>
  <c r="TK93" i="4"/>
  <c r="TL93" i="4"/>
  <c r="TM93" i="4"/>
  <c r="TN93" i="4"/>
  <c r="TO93" i="4"/>
  <c r="TP93" i="4"/>
  <c r="TQ93" i="4"/>
  <c r="TR93" i="4"/>
  <c r="TS93" i="4"/>
  <c r="TT93" i="4"/>
  <c r="TU93" i="4"/>
  <c r="TV93" i="4"/>
  <c r="TW93" i="4"/>
  <c r="TX93" i="4"/>
  <c r="TY93" i="4"/>
  <c r="TZ93" i="4"/>
  <c r="UA93" i="4"/>
  <c r="UB93" i="4"/>
  <c r="UC93" i="4"/>
  <c r="UD93" i="4"/>
  <c r="UE93" i="4"/>
  <c r="UF93" i="4"/>
  <c r="UG93" i="4"/>
  <c r="UH93" i="4"/>
  <c r="UI93" i="4"/>
  <c r="UJ93" i="4"/>
  <c r="UK93" i="4"/>
  <c r="UL93" i="4"/>
  <c r="UM93" i="4"/>
  <c r="UN93" i="4"/>
  <c r="UO93" i="4"/>
  <c r="UP93" i="4"/>
  <c r="UQ93" i="4"/>
  <c r="UR93" i="4"/>
  <c r="US93" i="4"/>
  <c r="UT93" i="4"/>
  <c r="UU93" i="4"/>
  <c r="UV93" i="4"/>
  <c r="UW93" i="4"/>
  <c r="VG93" i="4"/>
  <c r="VH93" i="4"/>
  <c r="VI93" i="4"/>
  <c r="VJ93" i="4"/>
  <c r="VK93" i="4"/>
  <c r="VL93" i="4"/>
  <c r="VM93" i="4"/>
  <c r="VN93" i="4"/>
  <c r="VO93" i="4"/>
  <c r="VP93" i="4"/>
  <c r="VQ93" i="4"/>
  <c r="VR93" i="4"/>
  <c r="VS93" i="4"/>
  <c r="VT93" i="4"/>
  <c r="VU93" i="4"/>
  <c r="VV93" i="4"/>
  <c r="VW93" i="4"/>
  <c r="VX93" i="4"/>
  <c r="VY93" i="4"/>
  <c r="VZ93" i="4"/>
  <c r="WA93" i="4"/>
  <c r="WB93" i="4"/>
  <c r="WC93" i="4"/>
  <c r="WD93" i="4"/>
  <c r="WE93" i="4"/>
  <c r="WF93" i="4"/>
  <c r="WG93" i="4"/>
  <c r="WH93" i="4"/>
  <c r="WI93" i="4"/>
  <c r="WJ93" i="4"/>
  <c r="WK93" i="4"/>
  <c r="WL93" i="4"/>
  <c r="WM93" i="4"/>
  <c r="WN93" i="4"/>
  <c r="WO93" i="4"/>
  <c r="WP93" i="4"/>
  <c r="WQ93" i="4"/>
  <c r="WR93" i="4"/>
  <c r="WS93" i="4"/>
  <c r="WT93" i="4"/>
  <c r="WU93" i="4"/>
  <c r="WV93" i="4"/>
  <c r="WW93" i="4"/>
  <c r="WX93" i="4"/>
  <c r="WY93" i="4"/>
  <c r="WZ93" i="4"/>
  <c r="XA93" i="4"/>
  <c r="XB93" i="4"/>
  <c r="XC93" i="4"/>
  <c r="XD93" i="4"/>
  <c r="XE93" i="4"/>
  <c r="XF93" i="4"/>
  <c r="XG93" i="4"/>
  <c r="XH93" i="4"/>
  <c r="XI93" i="4"/>
  <c r="XJ93" i="4"/>
  <c r="XK93" i="4"/>
  <c r="XL93" i="4"/>
  <c r="XM93" i="4"/>
  <c r="XN93" i="4"/>
  <c r="XO93" i="4"/>
  <c r="XP93" i="4"/>
  <c r="XQ93" i="4"/>
  <c r="XR93" i="4"/>
  <c r="XS93" i="4"/>
  <c r="XT93" i="4"/>
  <c r="XU93" i="4"/>
  <c r="XV93" i="4"/>
  <c r="XW93" i="4"/>
  <c r="XX93" i="4"/>
  <c r="XY93" i="4"/>
  <c r="XZ93" i="4"/>
  <c r="YA93" i="4"/>
  <c r="YB93" i="4"/>
  <c r="YC93" i="4"/>
  <c r="YD93" i="4"/>
  <c r="YE93" i="4"/>
  <c r="YF93" i="4"/>
  <c r="YG93" i="4"/>
  <c r="YH93" i="4"/>
  <c r="YI93" i="4"/>
  <c r="YJ93" i="4"/>
  <c r="YT93" i="4"/>
  <c r="YU93" i="4"/>
  <c r="YV93" i="4"/>
  <c r="YW93" i="4"/>
  <c r="YX93" i="4"/>
  <c r="YY93" i="4"/>
  <c r="YZ93" i="4"/>
  <c r="ZA93" i="4"/>
  <c r="ZB93" i="4"/>
  <c r="ZC93" i="4"/>
  <c r="ZD93" i="4"/>
  <c r="ZE93" i="4"/>
  <c r="ZF93" i="4"/>
  <c r="ZG93" i="4"/>
  <c r="ZH93" i="4"/>
  <c r="ZI93" i="4"/>
  <c r="ZJ93" i="4"/>
  <c r="ZK93" i="4"/>
  <c r="ZL93" i="4"/>
  <c r="ZM93" i="4"/>
  <c r="ZN93" i="4"/>
  <c r="ZO93" i="4"/>
  <c r="ZP93" i="4"/>
  <c r="ZQ93" i="4"/>
  <c r="ZR93" i="4"/>
  <c r="ZS93" i="4"/>
  <c r="ZT93" i="4"/>
  <c r="ZU93" i="4"/>
  <c r="ZV93" i="4"/>
  <c r="ZW93" i="4"/>
  <c r="ZX93" i="4"/>
  <c r="ZY93" i="4"/>
  <c r="ZZ93" i="4"/>
  <c r="AAA93" i="4"/>
  <c r="AAB93" i="4"/>
  <c r="AAC93" i="4"/>
  <c r="AAD93" i="4"/>
  <c r="AAE93" i="4"/>
  <c r="AAF93" i="4"/>
  <c r="AAG93" i="4"/>
  <c r="AAH93" i="4"/>
  <c r="AAI93" i="4"/>
  <c r="AAJ93" i="4"/>
  <c r="AAK93" i="4"/>
  <c r="AAL93" i="4"/>
  <c r="AAM93" i="4"/>
  <c r="AAN93" i="4"/>
  <c r="AAO93" i="4"/>
  <c r="AAP93" i="4"/>
  <c r="AAQ93" i="4"/>
  <c r="AAR93" i="4"/>
  <c r="AAS93" i="4"/>
  <c r="AAT93" i="4"/>
  <c r="AAU93" i="4"/>
  <c r="AAV93" i="4"/>
  <c r="AAW93" i="4"/>
  <c r="AAX93" i="4"/>
  <c r="AAY93" i="4"/>
  <c r="AAZ93" i="4"/>
  <c r="ABA93" i="4"/>
  <c r="ABB93" i="4"/>
  <c r="ABC93" i="4"/>
  <c r="ABD93" i="4"/>
  <c r="ABE93" i="4"/>
  <c r="ABF93" i="4"/>
  <c r="ABG93" i="4"/>
  <c r="ABH93" i="4"/>
  <c r="ABI93" i="4"/>
  <c r="ABJ93" i="4"/>
  <c r="ABK93" i="4"/>
  <c r="ABL93" i="4"/>
  <c r="ABM93" i="4"/>
  <c r="ABN93" i="4"/>
  <c r="ABO93" i="4"/>
  <c r="ABP93" i="4"/>
  <c r="ABQ93" i="4"/>
  <c r="ABR93" i="4"/>
  <c r="ABS93" i="4"/>
  <c r="ABT93" i="4"/>
  <c r="ABU93" i="4"/>
  <c r="ABV93" i="4"/>
  <c r="ABW93" i="4"/>
  <c r="ACG93" i="4"/>
  <c r="ACH93" i="4"/>
  <c r="ACI93" i="4"/>
  <c r="ACJ93" i="4"/>
  <c r="ACK93" i="4"/>
  <c r="ACL93" i="4"/>
  <c r="ACM93" i="4"/>
  <c r="ACN93" i="4"/>
  <c r="ACO93" i="4"/>
  <c r="ACP93" i="4"/>
  <c r="ACQ93" i="4"/>
  <c r="ACR93" i="4"/>
  <c r="ACS93" i="4"/>
  <c r="ACT93" i="4"/>
  <c r="ACU93" i="4"/>
  <c r="ACV93" i="4"/>
  <c r="ACW93" i="4"/>
  <c r="ACX93" i="4"/>
  <c r="ACY93" i="4"/>
  <c r="ACZ93" i="4"/>
  <c r="ADA93" i="4"/>
  <c r="ADB93" i="4"/>
  <c r="ADC93" i="4"/>
  <c r="ADD93" i="4"/>
  <c r="ADE93" i="4"/>
  <c r="ADF93" i="4"/>
  <c r="ADG93" i="4"/>
  <c r="ADH93" i="4"/>
  <c r="ADI93" i="4"/>
  <c r="ADJ93" i="4"/>
  <c r="ADK93" i="4"/>
  <c r="ADL93" i="4"/>
  <c r="ADM93" i="4"/>
  <c r="ADN93" i="4"/>
  <c r="ADO93" i="4"/>
  <c r="ADP93" i="4"/>
  <c r="ADQ93" i="4"/>
  <c r="ADR93" i="4"/>
  <c r="ADS93" i="4"/>
  <c r="ADT93" i="4"/>
  <c r="ADU93" i="4"/>
  <c r="ADV93" i="4"/>
  <c r="ADW93" i="4"/>
  <c r="ADX93" i="4"/>
  <c r="ADY93" i="4"/>
  <c r="ADZ93" i="4"/>
  <c r="AEA93" i="4"/>
  <c r="AEB93" i="4"/>
  <c r="AEC93" i="4"/>
  <c r="AED93" i="4"/>
  <c r="AEE93" i="4"/>
  <c r="AEF93" i="4"/>
  <c r="AEG93" i="4"/>
  <c r="AEH93" i="4"/>
  <c r="AEI93" i="4"/>
  <c r="AEJ93" i="4"/>
  <c r="AEK93" i="4"/>
  <c r="AEL93" i="4"/>
  <c r="AEM93" i="4"/>
  <c r="AEN93" i="4"/>
  <c r="AEO93" i="4"/>
  <c r="AEP93" i="4"/>
  <c r="AEQ93" i="4"/>
  <c r="AER93" i="4"/>
  <c r="AES93" i="4"/>
  <c r="AET93" i="4"/>
  <c r="AEU93" i="4"/>
  <c r="AEV93" i="4"/>
  <c r="AEW93" i="4"/>
  <c r="AEX93" i="4"/>
  <c r="AEY93" i="4"/>
  <c r="AEZ93" i="4"/>
  <c r="AFA93" i="4"/>
  <c r="AFB93" i="4"/>
  <c r="AFC93" i="4"/>
  <c r="AFD93" i="4"/>
  <c r="AFE93" i="4"/>
  <c r="AFF93" i="4"/>
  <c r="AFG93" i="4"/>
  <c r="AFH93" i="4"/>
  <c r="AFI93" i="4"/>
  <c r="AFJ93" i="4"/>
  <c r="DR19" i="4"/>
  <c r="DT19" i="4"/>
  <c r="DU19" i="4"/>
  <c r="DV19" i="4"/>
  <c r="DW19" i="4"/>
  <c r="DX19" i="4"/>
  <c r="DY19" i="4"/>
  <c r="DZ19" i="4"/>
  <c r="EA19" i="4"/>
  <c r="EB19" i="4"/>
  <c r="EC19" i="4"/>
  <c r="ED19" i="4"/>
  <c r="EE19" i="4"/>
  <c r="EF19" i="4"/>
  <c r="EG19" i="4"/>
  <c r="EH19" i="4"/>
  <c r="EI19" i="4"/>
  <c r="EJ19" i="4"/>
  <c r="EK19" i="4"/>
  <c r="EL19" i="4"/>
  <c r="EM19" i="4"/>
  <c r="EN19" i="4"/>
  <c r="EO19" i="4"/>
  <c r="EP19" i="4"/>
  <c r="EQ19" i="4"/>
  <c r="ER19" i="4"/>
  <c r="ES19" i="4"/>
  <c r="ET19" i="4"/>
  <c r="EU19" i="4"/>
  <c r="EV19" i="4"/>
  <c r="EW19" i="4"/>
  <c r="EX19" i="4"/>
  <c r="EY19" i="4"/>
  <c r="EZ19" i="4"/>
  <c r="FA19" i="4"/>
  <c r="FB19" i="4"/>
  <c r="FC19" i="4"/>
  <c r="FD19" i="4"/>
  <c r="FE19" i="4"/>
  <c r="FF19" i="4"/>
  <c r="FG19" i="4"/>
  <c r="FH19" i="4"/>
  <c r="FI19" i="4"/>
  <c r="FJ19" i="4"/>
  <c r="FK19" i="4"/>
  <c r="FL19" i="4"/>
  <c r="FM19" i="4"/>
  <c r="FN19" i="4"/>
  <c r="FO19" i="4"/>
  <c r="FP19" i="4"/>
  <c r="FQ19" i="4"/>
  <c r="FR19" i="4"/>
  <c r="FS19" i="4"/>
  <c r="FT19" i="4"/>
  <c r="FU19" i="4"/>
  <c r="FV19" i="4"/>
  <c r="FW19" i="4"/>
  <c r="FX19" i="4"/>
  <c r="FY19" i="4"/>
  <c r="FZ19" i="4"/>
  <c r="GA19" i="4"/>
  <c r="GB19" i="4"/>
  <c r="GC19" i="4"/>
  <c r="GD19" i="4"/>
  <c r="GE19" i="4"/>
  <c r="GF19" i="4"/>
  <c r="GG19" i="4"/>
  <c r="GH19" i="4"/>
  <c r="GI19" i="4"/>
  <c r="GJ19" i="4"/>
  <c r="GK19" i="4"/>
  <c r="GL19" i="4"/>
  <c r="GM19" i="4"/>
  <c r="GN19" i="4"/>
  <c r="GO19" i="4"/>
  <c r="GP19" i="4"/>
  <c r="GQ19" i="4"/>
  <c r="GR19" i="4"/>
  <c r="GS19" i="4"/>
  <c r="GT19" i="4"/>
  <c r="GU19" i="4"/>
  <c r="KS19" i="4"/>
  <c r="KT19" i="4"/>
  <c r="KU19" i="4"/>
  <c r="KV19" i="4"/>
  <c r="KW19" i="4"/>
  <c r="KX19" i="4"/>
  <c r="KY19" i="4"/>
  <c r="KZ19" i="4"/>
  <c r="LA19" i="4"/>
  <c r="LB19" i="4"/>
  <c r="LC19" i="4"/>
  <c r="LD19" i="4"/>
  <c r="LE19" i="4"/>
  <c r="LF19" i="4"/>
  <c r="LG19" i="4"/>
  <c r="LH19" i="4"/>
  <c r="LI19" i="4"/>
  <c r="LJ19" i="4"/>
  <c r="LK19" i="4"/>
  <c r="LL19" i="4"/>
  <c r="LM19" i="4"/>
  <c r="LN19" i="4"/>
  <c r="LO19" i="4"/>
  <c r="LP19" i="4"/>
  <c r="LQ19" i="4"/>
  <c r="LR19" i="4"/>
  <c r="LS19" i="4"/>
  <c r="LT19" i="4"/>
  <c r="LU19" i="4"/>
  <c r="LV19" i="4"/>
  <c r="LW19" i="4"/>
  <c r="LX19" i="4"/>
  <c r="LY19" i="4"/>
  <c r="LZ19" i="4"/>
  <c r="MA19" i="4"/>
  <c r="MB19" i="4"/>
  <c r="MC19" i="4"/>
  <c r="MD19" i="4"/>
  <c r="ME19" i="4"/>
  <c r="MF19" i="4"/>
  <c r="MG19" i="4"/>
  <c r="MH19" i="4"/>
  <c r="MI19" i="4"/>
  <c r="MJ19" i="4"/>
  <c r="MK19" i="4"/>
  <c r="ML19" i="4"/>
  <c r="MM19" i="4"/>
  <c r="MN19" i="4"/>
  <c r="MO19" i="4"/>
  <c r="MP19" i="4"/>
  <c r="MQ19" i="4"/>
  <c r="MR19" i="4"/>
  <c r="MS19" i="4"/>
  <c r="MT19" i="4"/>
  <c r="MU19" i="4"/>
  <c r="MV19" i="4"/>
  <c r="MW19" i="4"/>
  <c r="MX19" i="4"/>
  <c r="MY19" i="4"/>
  <c r="MZ19" i="4"/>
  <c r="NA19" i="4"/>
  <c r="NB19" i="4"/>
  <c r="NC19" i="4"/>
  <c r="ND19" i="4"/>
  <c r="NE19" i="4"/>
  <c r="NF19" i="4"/>
  <c r="NG19" i="4"/>
  <c r="NH19" i="4"/>
  <c r="NI19" i="4"/>
  <c r="NJ19" i="4"/>
  <c r="NK19" i="4"/>
  <c r="NL19" i="4"/>
  <c r="NM19" i="4"/>
  <c r="NN19" i="4"/>
  <c r="NO19" i="4"/>
  <c r="NP19" i="4"/>
  <c r="NQ19" i="4"/>
  <c r="NR19" i="4"/>
  <c r="NS19" i="4"/>
  <c r="NT19" i="4"/>
  <c r="NU19" i="4"/>
  <c r="NV19" i="4"/>
  <c r="OG19" i="4"/>
  <c r="OH19" i="4"/>
  <c r="OI19" i="4"/>
  <c r="OJ19" i="4"/>
  <c r="OK19" i="4"/>
  <c r="OL19" i="4"/>
  <c r="OM19" i="4"/>
  <c r="ON19" i="4"/>
  <c r="OO19" i="4"/>
  <c r="OP19" i="4"/>
  <c r="OQ19" i="4"/>
  <c r="OR19" i="4"/>
  <c r="OS19" i="4"/>
  <c r="OT19" i="4"/>
  <c r="OU19" i="4"/>
  <c r="OV19" i="4"/>
  <c r="OW19" i="4"/>
  <c r="OX19" i="4"/>
  <c r="OY19" i="4"/>
  <c r="OZ19" i="4"/>
  <c r="PA19" i="4"/>
  <c r="PB19" i="4"/>
  <c r="PC19" i="4"/>
  <c r="PD19" i="4"/>
  <c r="PE19" i="4"/>
  <c r="PF19" i="4"/>
  <c r="PG19" i="4"/>
  <c r="PH19" i="4"/>
  <c r="PI19" i="4"/>
  <c r="PJ19" i="4"/>
  <c r="PK19" i="4"/>
  <c r="PL19" i="4"/>
  <c r="PM19" i="4"/>
  <c r="PN19" i="4"/>
  <c r="PO19" i="4"/>
  <c r="PP19" i="4"/>
  <c r="PQ19" i="4"/>
  <c r="PR19" i="4"/>
  <c r="PS19" i="4"/>
  <c r="PT19" i="4"/>
  <c r="PU19" i="4"/>
  <c r="PV19" i="4"/>
  <c r="PW19" i="4"/>
  <c r="PX19" i="4"/>
  <c r="PY19" i="4"/>
  <c r="PZ19" i="4"/>
  <c r="QA19" i="4"/>
  <c r="QB19" i="4"/>
  <c r="QC19" i="4"/>
  <c r="QD19" i="4"/>
  <c r="QE19" i="4"/>
  <c r="QF19" i="4"/>
  <c r="QG19" i="4"/>
  <c r="QH19" i="4"/>
  <c r="QI19" i="4"/>
  <c r="QJ19" i="4"/>
  <c r="QK19" i="4"/>
  <c r="QL19" i="4"/>
  <c r="QM19" i="4"/>
  <c r="QN19" i="4"/>
  <c r="QO19" i="4"/>
  <c r="QP19" i="4"/>
  <c r="QQ19" i="4"/>
  <c r="QR19" i="4"/>
  <c r="QS19" i="4"/>
  <c r="QT19" i="4"/>
  <c r="QU19" i="4"/>
  <c r="QV19" i="4"/>
  <c r="QW19" i="4"/>
  <c r="QX19" i="4"/>
  <c r="QY19" i="4"/>
  <c r="QZ19" i="4"/>
  <c r="RA19" i="4"/>
  <c r="RB19" i="4"/>
  <c r="RC19" i="4"/>
  <c r="RD19" i="4"/>
  <c r="RE19" i="4"/>
  <c r="RF19" i="4"/>
  <c r="RG19" i="4"/>
  <c r="RH19" i="4"/>
  <c r="RI19" i="4"/>
  <c r="RJ19" i="4"/>
  <c r="RT19" i="4"/>
  <c r="RU19" i="4"/>
  <c r="RV19" i="4"/>
  <c r="RW19" i="4"/>
  <c r="RX19" i="4"/>
  <c r="RY19" i="4"/>
  <c r="RZ19" i="4"/>
  <c r="SA19" i="4"/>
  <c r="SB19" i="4"/>
  <c r="SC19" i="4"/>
  <c r="SD19" i="4"/>
  <c r="SE19" i="4"/>
  <c r="SF19" i="4"/>
  <c r="SG19" i="4"/>
  <c r="SH19" i="4"/>
  <c r="SI19" i="4"/>
  <c r="SJ19" i="4"/>
  <c r="SK19" i="4"/>
  <c r="SL19" i="4"/>
  <c r="SM19" i="4"/>
  <c r="SN19" i="4"/>
  <c r="SO19" i="4"/>
  <c r="SP19" i="4"/>
  <c r="SQ19" i="4"/>
  <c r="SR19" i="4"/>
  <c r="SS19" i="4"/>
  <c r="ST19" i="4"/>
  <c r="SU19" i="4"/>
  <c r="SV19" i="4"/>
  <c r="SW19" i="4"/>
  <c r="SX19" i="4"/>
  <c r="SY19" i="4"/>
  <c r="SZ19" i="4"/>
  <c r="TA19" i="4"/>
  <c r="TB19" i="4"/>
  <c r="TC19" i="4"/>
  <c r="TD19" i="4"/>
  <c r="TE19" i="4"/>
  <c r="TF19" i="4"/>
  <c r="TG19" i="4"/>
  <c r="TH19" i="4"/>
  <c r="TI19" i="4"/>
  <c r="TJ19" i="4"/>
  <c r="TK19" i="4"/>
  <c r="TL19" i="4"/>
  <c r="TM19" i="4"/>
  <c r="TN19" i="4"/>
  <c r="TO19" i="4"/>
  <c r="TP19" i="4"/>
  <c r="TQ19" i="4"/>
  <c r="TR19" i="4"/>
  <c r="TS19" i="4"/>
  <c r="TT19" i="4"/>
  <c r="TU19" i="4"/>
  <c r="TV19" i="4"/>
  <c r="TW19" i="4"/>
  <c r="TX19" i="4"/>
  <c r="TY19" i="4"/>
  <c r="TZ19" i="4"/>
  <c r="UA19" i="4"/>
  <c r="UB19" i="4"/>
  <c r="UC19" i="4"/>
  <c r="UD19" i="4"/>
  <c r="UE19" i="4"/>
  <c r="UF19" i="4"/>
  <c r="UG19" i="4"/>
  <c r="UH19" i="4"/>
  <c r="UI19" i="4"/>
  <c r="UJ19" i="4"/>
  <c r="UK19" i="4"/>
  <c r="UL19" i="4"/>
  <c r="UM19" i="4"/>
  <c r="UN19" i="4"/>
  <c r="UO19" i="4"/>
  <c r="UP19" i="4"/>
  <c r="UQ19" i="4"/>
  <c r="UR19" i="4"/>
  <c r="US19" i="4"/>
  <c r="UT19" i="4"/>
  <c r="UU19" i="4"/>
  <c r="UV19" i="4"/>
  <c r="UW19" i="4"/>
  <c r="VG19" i="4"/>
  <c r="VH19" i="4"/>
  <c r="VI19" i="4"/>
  <c r="VJ19" i="4"/>
  <c r="VK19" i="4"/>
  <c r="VL19" i="4"/>
  <c r="VM19" i="4"/>
  <c r="VN19" i="4"/>
  <c r="VO19" i="4"/>
  <c r="VP19" i="4"/>
  <c r="VQ19" i="4"/>
  <c r="VR19" i="4"/>
  <c r="VS19" i="4"/>
  <c r="VT19" i="4"/>
  <c r="VU19" i="4"/>
  <c r="VV19" i="4"/>
  <c r="VW19" i="4"/>
  <c r="VX19" i="4"/>
  <c r="VY19" i="4"/>
  <c r="VZ19" i="4"/>
  <c r="WA19" i="4"/>
  <c r="WB19" i="4"/>
  <c r="WC19" i="4"/>
  <c r="WD19" i="4"/>
  <c r="WE19" i="4"/>
  <c r="WF19" i="4"/>
  <c r="WG19" i="4"/>
  <c r="WH19" i="4"/>
  <c r="WI19" i="4"/>
  <c r="WJ19" i="4"/>
  <c r="WK19" i="4"/>
  <c r="WL19" i="4"/>
  <c r="WM19" i="4"/>
  <c r="WN19" i="4"/>
  <c r="WO19" i="4"/>
  <c r="WP19" i="4"/>
  <c r="WQ19" i="4"/>
  <c r="WR19" i="4"/>
  <c r="WS19" i="4"/>
  <c r="WT19" i="4"/>
  <c r="WU19" i="4"/>
  <c r="WV19" i="4"/>
  <c r="WW19" i="4"/>
  <c r="WX19" i="4"/>
  <c r="WY19" i="4"/>
  <c r="WZ19" i="4"/>
  <c r="XA19" i="4"/>
  <c r="XB19" i="4"/>
  <c r="XC19" i="4"/>
  <c r="XD19" i="4"/>
  <c r="XE19" i="4"/>
  <c r="XF19" i="4"/>
  <c r="XG19" i="4"/>
  <c r="XH19" i="4"/>
  <c r="XI19" i="4"/>
  <c r="XJ19" i="4"/>
  <c r="XK19" i="4"/>
  <c r="XL19" i="4"/>
  <c r="XM19" i="4"/>
  <c r="XN19" i="4"/>
  <c r="XO19" i="4"/>
  <c r="XP19" i="4"/>
  <c r="XQ19" i="4"/>
  <c r="XR19" i="4"/>
  <c r="XS19" i="4"/>
  <c r="XT19" i="4"/>
  <c r="XU19" i="4"/>
  <c r="XV19" i="4"/>
  <c r="XW19" i="4"/>
  <c r="XX19" i="4"/>
  <c r="XY19" i="4"/>
  <c r="XZ19" i="4"/>
  <c r="YA19" i="4"/>
  <c r="YB19" i="4"/>
  <c r="YC19" i="4"/>
  <c r="YD19" i="4"/>
  <c r="YE19" i="4"/>
  <c r="YF19" i="4"/>
  <c r="YG19" i="4"/>
  <c r="YH19" i="4"/>
  <c r="YI19" i="4"/>
  <c r="YJ19" i="4"/>
  <c r="YT19" i="4"/>
  <c r="YU19" i="4"/>
  <c r="YV19" i="4"/>
  <c r="YW19" i="4"/>
  <c r="YX19" i="4"/>
  <c r="YY19" i="4"/>
  <c r="YZ19" i="4"/>
  <c r="ZA19" i="4"/>
  <c r="ZB19" i="4"/>
  <c r="ZC19" i="4"/>
  <c r="ZD19" i="4"/>
  <c r="ZE19" i="4"/>
  <c r="ZF19" i="4"/>
  <c r="ZG19" i="4"/>
  <c r="ZH19" i="4"/>
  <c r="ZI19" i="4"/>
  <c r="ZJ19" i="4"/>
  <c r="ZK19" i="4"/>
  <c r="ZL19" i="4"/>
  <c r="ZM19" i="4"/>
  <c r="ZN19" i="4"/>
  <c r="ZO19" i="4"/>
  <c r="ZP19" i="4"/>
  <c r="ZQ19" i="4"/>
  <c r="ZR19" i="4"/>
  <c r="ZS19" i="4"/>
  <c r="ZT19" i="4"/>
  <c r="ZU19" i="4"/>
  <c r="ZV19" i="4"/>
  <c r="ZW19" i="4"/>
  <c r="ZX19" i="4"/>
  <c r="ZY19" i="4"/>
  <c r="ZZ19" i="4"/>
  <c r="AAA19" i="4"/>
  <c r="AAB19" i="4"/>
  <c r="AAC19" i="4"/>
  <c r="AAD19" i="4"/>
  <c r="AAE19" i="4"/>
  <c r="AAF19" i="4"/>
  <c r="AAG19" i="4"/>
  <c r="AAH19" i="4"/>
  <c r="AAI19" i="4"/>
  <c r="AAJ19" i="4"/>
  <c r="AAK19" i="4"/>
  <c r="AAL19" i="4"/>
  <c r="AAM19" i="4"/>
  <c r="AAN19" i="4"/>
  <c r="AAO19" i="4"/>
  <c r="AAP19" i="4"/>
  <c r="AAQ19" i="4"/>
  <c r="AAR19" i="4"/>
  <c r="AAS19" i="4"/>
  <c r="AAT19" i="4"/>
  <c r="AAU19" i="4"/>
  <c r="AAV19" i="4"/>
  <c r="AAW19" i="4"/>
  <c r="AAX19" i="4"/>
  <c r="AAY19" i="4"/>
  <c r="AAZ19" i="4"/>
  <c r="ABA19" i="4"/>
  <c r="ABB19" i="4"/>
  <c r="ABC19" i="4"/>
  <c r="ABD19" i="4"/>
  <c r="ABE19" i="4"/>
  <c r="ABF19" i="4"/>
  <c r="ABG19" i="4"/>
  <c r="ABH19" i="4"/>
  <c r="ABI19" i="4"/>
  <c r="ABJ19" i="4"/>
  <c r="ABK19" i="4"/>
  <c r="ABL19" i="4"/>
  <c r="ABM19" i="4"/>
  <c r="ABN19" i="4"/>
  <c r="ABO19" i="4"/>
  <c r="ABP19" i="4"/>
  <c r="ABQ19" i="4"/>
  <c r="ABR19" i="4"/>
  <c r="ABS19" i="4"/>
  <c r="ABT19" i="4"/>
  <c r="ABU19" i="4"/>
  <c r="ABV19" i="4"/>
  <c r="ABW19" i="4"/>
  <c r="ACG19" i="4"/>
  <c r="ACH19" i="4"/>
  <c r="ACI19" i="4"/>
  <c r="ACJ19" i="4"/>
  <c r="ACK19" i="4"/>
  <c r="ACL19" i="4"/>
  <c r="ACM19" i="4"/>
  <c r="ACN19" i="4"/>
  <c r="ACO19" i="4"/>
  <c r="ACP19" i="4"/>
  <c r="ACQ19" i="4"/>
  <c r="ACR19" i="4"/>
  <c r="ACS19" i="4"/>
  <c r="ACT19" i="4"/>
  <c r="ACU19" i="4"/>
  <c r="ACV19" i="4"/>
  <c r="ACW19" i="4"/>
  <c r="ACX19" i="4"/>
  <c r="ACY19" i="4"/>
  <c r="ACZ19" i="4"/>
  <c r="ADA19" i="4"/>
  <c r="ADB19" i="4"/>
  <c r="ADC19" i="4"/>
  <c r="ADD19" i="4"/>
  <c r="ADE19" i="4"/>
  <c r="ADF19" i="4"/>
  <c r="ADG19" i="4"/>
  <c r="ADH19" i="4"/>
  <c r="ADI19" i="4"/>
  <c r="ADJ19" i="4"/>
  <c r="ADK19" i="4"/>
  <c r="ADL19" i="4"/>
  <c r="ADM19" i="4"/>
  <c r="ADN19" i="4"/>
  <c r="ADO19" i="4"/>
  <c r="ADP19" i="4"/>
  <c r="ADQ19" i="4"/>
  <c r="ADR19" i="4"/>
  <c r="ADS19" i="4"/>
  <c r="ADT19" i="4"/>
  <c r="ADU19" i="4"/>
  <c r="ADV19" i="4"/>
  <c r="ADW19" i="4"/>
  <c r="ADX19" i="4"/>
  <c r="ADY19" i="4"/>
  <c r="ADZ19" i="4"/>
  <c r="AEA19" i="4"/>
  <c r="AEB19" i="4"/>
  <c r="AEC19" i="4"/>
  <c r="AED19" i="4"/>
  <c r="AEE19" i="4"/>
  <c r="AEF19" i="4"/>
  <c r="AEG19" i="4"/>
  <c r="AEH19" i="4"/>
  <c r="AEI19" i="4"/>
  <c r="AEJ19" i="4"/>
  <c r="AEK19" i="4"/>
  <c r="AEL19" i="4"/>
  <c r="AEM19" i="4"/>
  <c r="AEN19" i="4"/>
  <c r="AEO19" i="4"/>
  <c r="AEP19" i="4"/>
  <c r="AEQ19" i="4"/>
  <c r="AER19" i="4"/>
  <c r="AES19" i="4"/>
  <c r="AET19" i="4"/>
  <c r="AEU19" i="4"/>
  <c r="AEV19" i="4"/>
  <c r="AEW19" i="4"/>
  <c r="AEX19" i="4"/>
  <c r="AEY19" i="4"/>
  <c r="AEZ19" i="4"/>
  <c r="AFA19" i="4"/>
  <c r="AFB19" i="4"/>
  <c r="AFC19" i="4"/>
  <c r="AFD19" i="4"/>
  <c r="AFE19" i="4"/>
  <c r="AFF19" i="4"/>
  <c r="AFG19" i="4"/>
  <c r="AFH19" i="4"/>
  <c r="AFI19" i="4"/>
  <c r="AFJ19" i="4"/>
  <c r="DR116" i="4"/>
  <c r="DT116" i="4"/>
  <c r="DU116" i="4"/>
  <c r="DV116" i="4"/>
  <c r="DW116" i="4"/>
  <c r="DX116" i="4"/>
  <c r="DY116" i="4"/>
  <c r="DZ116" i="4"/>
  <c r="EA116" i="4"/>
  <c r="EB116" i="4"/>
  <c r="EC116" i="4"/>
  <c r="ED116" i="4"/>
  <c r="EE116" i="4"/>
  <c r="EF116" i="4"/>
  <c r="EG116" i="4"/>
  <c r="EH116" i="4"/>
  <c r="EI116" i="4"/>
  <c r="EJ116" i="4"/>
  <c r="EK116" i="4"/>
  <c r="EL116" i="4"/>
  <c r="EM116" i="4"/>
  <c r="EN116" i="4"/>
  <c r="EO116" i="4"/>
  <c r="EP116" i="4"/>
  <c r="EQ116" i="4"/>
  <c r="ER116" i="4"/>
  <c r="ES116" i="4"/>
  <c r="ET116" i="4"/>
  <c r="EU116" i="4"/>
  <c r="EV116" i="4"/>
  <c r="EW116" i="4"/>
  <c r="EX116" i="4"/>
  <c r="EY116" i="4"/>
  <c r="EZ116" i="4"/>
  <c r="FA116" i="4"/>
  <c r="FB116" i="4"/>
  <c r="FC116" i="4"/>
  <c r="FD116" i="4"/>
  <c r="FE116" i="4"/>
  <c r="FF116" i="4"/>
  <c r="FG116" i="4"/>
  <c r="FH116" i="4"/>
  <c r="FI116" i="4"/>
  <c r="FJ116" i="4"/>
  <c r="FK116" i="4"/>
  <c r="FL116" i="4"/>
  <c r="FM116" i="4"/>
  <c r="FN116" i="4"/>
  <c r="FO116" i="4"/>
  <c r="FP116" i="4"/>
  <c r="FQ116" i="4"/>
  <c r="FR116" i="4"/>
  <c r="FS116" i="4"/>
  <c r="FT116" i="4"/>
  <c r="FU116" i="4"/>
  <c r="FV116" i="4"/>
  <c r="FW116" i="4"/>
  <c r="FX116" i="4"/>
  <c r="FY116" i="4"/>
  <c r="FZ116" i="4"/>
  <c r="GA116" i="4"/>
  <c r="GB116" i="4"/>
  <c r="GC116" i="4"/>
  <c r="GD116" i="4"/>
  <c r="GE116" i="4"/>
  <c r="GF116" i="4"/>
  <c r="GG116" i="4"/>
  <c r="GH116" i="4"/>
  <c r="GI116" i="4"/>
  <c r="GJ116" i="4"/>
  <c r="GK116" i="4"/>
  <c r="GL116" i="4"/>
  <c r="GM116" i="4"/>
  <c r="GN116" i="4"/>
  <c r="GO116" i="4"/>
  <c r="GP116" i="4"/>
  <c r="GQ116" i="4"/>
  <c r="GR116" i="4"/>
  <c r="GS116" i="4"/>
  <c r="GT116" i="4"/>
  <c r="GU116" i="4"/>
  <c r="KS116" i="4"/>
  <c r="KT116" i="4"/>
  <c r="KU116" i="4"/>
  <c r="KV116" i="4"/>
  <c r="KW116" i="4"/>
  <c r="KX116" i="4"/>
  <c r="KY116" i="4"/>
  <c r="KZ116" i="4"/>
  <c r="LA116" i="4"/>
  <c r="LB116" i="4"/>
  <c r="LC116" i="4"/>
  <c r="LD116" i="4"/>
  <c r="LE116" i="4"/>
  <c r="LF116" i="4"/>
  <c r="LG116" i="4"/>
  <c r="LH116" i="4"/>
  <c r="LI116" i="4"/>
  <c r="LJ116" i="4"/>
  <c r="LK116" i="4"/>
  <c r="LL116" i="4"/>
  <c r="LM116" i="4"/>
  <c r="LN116" i="4"/>
  <c r="LO116" i="4"/>
  <c r="LP116" i="4"/>
  <c r="LQ116" i="4"/>
  <c r="LR116" i="4"/>
  <c r="LS116" i="4"/>
  <c r="LT116" i="4"/>
  <c r="LU116" i="4"/>
  <c r="LV116" i="4"/>
  <c r="LW116" i="4"/>
  <c r="LX116" i="4"/>
  <c r="LY116" i="4"/>
  <c r="LZ116" i="4"/>
  <c r="MA116" i="4"/>
  <c r="MB116" i="4"/>
  <c r="MC116" i="4"/>
  <c r="MD116" i="4"/>
  <c r="ME116" i="4"/>
  <c r="MF116" i="4"/>
  <c r="MG116" i="4"/>
  <c r="MH116" i="4"/>
  <c r="MI116" i="4"/>
  <c r="MJ116" i="4"/>
  <c r="MK116" i="4"/>
  <c r="ML116" i="4"/>
  <c r="MM116" i="4"/>
  <c r="MN116" i="4"/>
  <c r="MO116" i="4"/>
  <c r="MP116" i="4"/>
  <c r="MQ116" i="4"/>
  <c r="MR116" i="4"/>
  <c r="MS116" i="4"/>
  <c r="MT116" i="4"/>
  <c r="MU116" i="4"/>
  <c r="MV116" i="4"/>
  <c r="MW116" i="4"/>
  <c r="MX116" i="4"/>
  <c r="MY116" i="4"/>
  <c r="MZ116" i="4"/>
  <c r="NA116" i="4"/>
  <c r="NB116" i="4"/>
  <c r="NC116" i="4"/>
  <c r="ND116" i="4"/>
  <c r="NE116" i="4"/>
  <c r="NF116" i="4"/>
  <c r="NG116" i="4"/>
  <c r="NH116" i="4"/>
  <c r="NI116" i="4"/>
  <c r="NJ116" i="4"/>
  <c r="NK116" i="4"/>
  <c r="NL116" i="4"/>
  <c r="NM116" i="4"/>
  <c r="NN116" i="4"/>
  <c r="NO116" i="4"/>
  <c r="NP116" i="4"/>
  <c r="NQ116" i="4"/>
  <c r="NR116" i="4"/>
  <c r="NS116" i="4"/>
  <c r="NT116" i="4"/>
  <c r="NU116" i="4"/>
  <c r="NV116" i="4"/>
  <c r="OG116" i="4"/>
  <c r="OH116" i="4"/>
  <c r="OI116" i="4"/>
  <c r="OJ116" i="4"/>
  <c r="OK116" i="4"/>
  <c r="OL116" i="4"/>
  <c r="OM116" i="4"/>
  <c r="ON116" i="4"/>
  <c r="OO116" i="4"/>
  <c r="OP116" i="4"/>
  <c r="OQ116" i="4"/>
  <c r="OR116" i="4"/>
  <c r="OS116" i="4"/>
  <c r="OT116" i="4"/>
  <c r="OU116" i="4"/>
  <c r="OV116" i="4"/>
  <c r="OW116" i="4"/>
  <c r="OX116" i="4"/>
  <c r="OY116" i="4"/>
  <c r="OZ116" i="4"/>
  <c r="PA116" i="4"/>
  <c r="PB116" i="4"/>
  <c r="PC116" i="4"/>
  <c r="PD116" i="4"/>
  <c r="PE116" i="4"/>
  <c r="PF116" i="4"/>
  <c r="PG116" i="4"/>
  <c r="PH116" i="4"/>
  <c r="PI116" i="4"/>
  <c r="PJ116" i="4"/>
  <c r="PK116" i="4"/>
  <c r="PL116" i="4"/>
  <c r="PM116" i="4"/>
  <c r="PN116" i="4"/>
  <c r="PO116" i="4"/>
  <c r="PP116" i="4"/>
  <c r="PQ116" i="4"/>
  <c r="PR116" i="4"/>
  <c r="PS116" i="4"/>
  <c r="PT116" i="4"/>
  <c r="PU116" i="4"/>
  <c r="PV116" i="4"/>
  <c r="PW116" i="4"/>
  <c r="PX116" i="4"/>
  <c r="PY116" i="4"/>
  <c r="PZ116" i="4"/>
  <c r="QA116" i="4"/>
  <c r="QB116" i="4"/>
  <c r="QC116" i="4"/>
  <c r="QD116" i="4"/>
  <c r="QE116" i="4"/>
  <c r="QF116" i="4"/>
  <c r="QG116" i="4"/>
  <c r="QH116" i="4"/>
  <c r="QI116" i="4"/>
  <c r="QJ116" i="4"/>
  <c r="QK116" i="4"/>
  <c r="QL116" i="4"/>
  <c r="QM116" i="4"/>
  <c r="QN116" i="4"/>
  <c r="QO116" i="4"/>
  <c r="QP116" i="4"/>
  <c r="QQ116" i="4"/>
  <c r="QR116" i="4"/>
  <c r="QS116" i="4"/>
  <c r="QT116" i="4"/>
  <c r="QU116" i="4"/>
  <c r="QV116" i="4"/>
  <c r="QW116" i="4"/>
  <c r="QX116" i="4"/>
  <c r="QY116" i="4"/>
  <c r="QZ116" i="4"/>
  <c r="RA116" i="4"/>
  <c r="RB116" i="4"/>
  <c r="RC116" i="4"/>
  <c r="RD116" i="4"/>
  <c r="RE116" i="4"/>
  <c r="RF116" i="4"/>
  <c r="RG116" i="4"/>
  <c r="RH116" i="4"/>
  <c r="RI116" i="4"/>
  <c r="RJ116" i="4"/>
  <c r="RT116" i="4"/>
  <c r="RU116" i="4"/>
  <c r="RV116" i="4"/>
  <c r="RW116" i="4"/>
  <c r="RX116" i="4"/>
  <c r="RY116" i="4"/>
  <c r="RZ116" i="4"/>
  <c r="SA116" i="4"/>
  <c r="SB116" i="4"/>
  <c r="SC116" i="4"/>
  <c r="SD116" i="4"/>
  <c r="SE116" i="4"/>
  <c r="SF116" i="4"/>
  <c r="SG116" i="4"/>
  <c r="SH116" i="4"/>
  <c r="SI116" i="4"/>
  <c r="SJ116" i="4"/>
  <c r="SK116" i="4"/>
  <c r="SL116" i="4"/>
  <c r="SM116" i="4"/>
  <c r="SN116" i="4"/>
  <c r="SO116" i="4"/>
  <c r="SP116" i="4"/>
  <c r="SQ116" i="4"/>
  <c r="SR116" i="4"/>
  <c r="SS116" i="4"/>
  <c r="ST116" i="4"/>
  <c r="SU116" i="4"/>
  <c r="SV116" i="4"/>
  <c r="SW116" i="4"/>
  <c r="SX116" i="4"/>
  <c r="SY116" i="4"/>
  <c r="SZ116" i="4"/>
  <c r="TA116" i="4"/>
  <c r="TB116" i="4"/>
  <c r="TC116" i="4"/>
  <c r="TD116" i="4"/>
  <c r="TE116" i="4"/>
  <c r="TF116" i="4"/>
  <c r="TG116" i="4"/>
  <c r="TH116" i="4"/>
  <c r="TI116" i="4"/>
  <c r="TJ116" i="4"/>
  <c r="TK116" i="4"/>
  <c r="TL116" i="4"/>
  <c r="TM116" i="4"/>
  <c r="TN116" i="4"/>
  <c r="TO116" i="4"/>
  <c r="TP116" i="4"/>
  <c r="TQ116" i="4"/>
  <c r="TR116" i="4"/>
  <c r="TS116" i="4"/>
  <c r="TT116" i="4"/>
  <c r="TU116" i="4"/>
  <c r="TV116" i="4"/>
  <c r="TW116" i="4"/>
  <c r="TX116" i="4"/>
  <c r="TY116" i="4"/>
  <c r="TZ116" i="4"/>
  <c r="UA116" i="4"/>
  <c r="UB116" i="4"/>
  <c r="UC116" i="4"/>
  <c r="UD116" i="4"/>
  <c r="UE116" i="4"/>
  <c r="UF116" i="4"/>
  <c r="UG116" i="4"/>
  <c r="UH116" i="4"/>
  <c r="UI116" i="4"/>
  <c r="UJ116" i="4"/>
  <c r="UK116" i="4"/>
  <c r="UL116" i="4"/>
  <c r="UM116" i="4"/>
  <c r="UN116" i="4"/>
  <c r="UO116" i="4"/>
  <c r="UP116" i="4"/>
  <c r="UQ116" i="4"/>
  <c r="UR116" i="4"/>
  <c r="US116" i="4"/>
  <c r="UT116" i="4"/>
  <c r="UU116" i="4"/>
  <c r="UV116" i="4"/>
  <c r="UW116" i="4"/>
  <c r="VG116" i="4"/>
  <c r="VH116" i="4"/>
  <c r="VI116" i="4"/>
  <c r="VJ116" i="4"/>
  <c r="VK116" i="4"/>
  <c r="VL116" i="4"/>
  <c r="VM116" i="4"/>
  <c r="VN116" i="4"/>
  <c r="VO116" i="4"/>
  <c r="VP116" i="4"/>
  <c r="VQ116" i="4"/>
  <c r="VR116" i="4"/>
  <c r="VS116" i="4"/>
  <c r="VT116" i="4"/>
  <c r="VU116" i="4"/>
  <c r="VV116" i="4"/>
  <c r="VW116" i="4"/>
  <c r="VX116" i="4"/>
  <c r="VY116" i="4"/>
  <c r="VZ116" i="4"/>
  <c r="WA116" i="4"/>
  <c r="WB116" i="4"/>
  <c r="WC116" i="4"/>
  <c r="WD116" i="4"/>
  <c r="WE116" i="4"/>
  <c r="WF116" i="4"/>
  <c r="WG116" i="4"/>
  <c r="WH116" i="4"/>
  <c r="WI116" i="4"/>
  <c r="WJ116" i="4"/>
  <c r="WK116" i="4"/>
  <c r="WL116" i="4"/>
  <c r="WM116" i="4"/>
  <c r="WN116" i="4"/>
  <c r="WO116" i="4"/>
  <c r="WP116" i="4"/>
  <c r="WQ116" i="4"/>
  <c r="WR116" i="4"/>
  <c r="WS116" i="4"/>
  <c r="WT116" i="4"/>
  <c r="WU116" i="4"/>
  <c r="WV116" i="4"/>
  <c r="WW116" i="4"/>
  <c r="WX116" i="4"/>
  <c r="WY116" i="4"/>
  <c r="WZ116" i="4"/>
  <c r="XA116" i="4"/>
  <c r="XB116" i="4"/>
  <c r="XC116" i="4"/>
  <c r="XD116" i="4"/>
  <c r="XE116" i="4"/>
  <c r="XF116" i="4"/>
  <c r="XG116" i="4"/>
  <c r="XH116" i="4"/>
  <c r="XI116" i="4"/>
  <c r="XJ116" i="4"/>
  <c r="XK116" i="4"/>
  <c r="XL116" i="4"/>
  <c r="XM116" i="4"/>
  <c r="XN116" i="4"/>
  <c r="XO116" i="4"/>
  <c r="XP116" i="4"/>
  <c r="XQ116" i="4"/>
  <c r="XR116" i="4"/>
  <c r="XS116" i="4"/>
  <c r="XT116" i="4"/>
  <c r="XU116" i="4"/>
  <c r="XV116" i="4"/>
  <c r="XW116" i="4"/>
  <c r="XX116" i="4"/>
  <c r="XY116" i="4"/>
  <c r="XZ116" i="4"/>
  <c r="YA116" i="4"/>
  <c r="YB116" i="4"/>
  <c r="YC116" i="4"/>
  <c r="YD116" i="4"/>
  <c r="YE116" i="4"/>
  <c r="YF116" i="4"/>
  <c r="YG116" i="4"/>
  <c r="YH116" i="4"/>
  <c r="YI116" i="4"/>
  <c r="YJ116" i="4"/>
  <c r="YT116" i="4"/>
  <c r="YU116" i="4"/>
  <c r="YV116" i="4"/>
  <c r="YW116" i="4"/>
  <c r="YX116" i="4"/>
  <c r="YY116" i="4"/>
  <c r="YZ116" i="4"/>
  <c r="ZA116" i="4"/>
  <c r="ZB116" i="4"/>
  <c r="ZC116" i="4"/>
  <c r="ZD116" i="4"/>
  <c r="ZE116" i="4"/>
  <c r="ZF116" i="4"/>
  <c r="ZG116" i="4"/>
  <c r="ZH116" i="4"/>
  <c r="ZI116" i="4"/>
  <c r="ZJ116" i="4"/>
  <c r="ZK116" i="4"/>
  <c r="ZL116" i="4"/>
  <c r="ZM116" i="4"/>
  <c r="ZN116" i="4"/>
  <c r="ZO116" i="4"/>
  <c r="ZP116" i="4"/>
  <c r="ZQ116" i="4"/>
  <c r="ZR116" i="4"/>
  <c r="ZS116" i="4"/>
  <c r="ZT116" i="4"/>
  <c r="ZU116" i="4"/>
  <c r="ZV116" i="4"/>
  <c r="ZW116" i="4"/>
  <c r="ZX116" i="4"/>
  <c r="ZY116" i="4"/>
  <c r="ZZ116" i="4"/>
  <c r="AAA116" i="4"/>
  <c r="AAB116" i="4"/>
  <c r="AAC116" i="4"/>
  <c r="AAD116" i="4"/>
  <c r="AAE116" i="4"/>
  <c r="AAF116" i="4"/>
  <c r="AAG116" i="4"/>
  <c r="AAH116" i="4"/>
  <c r="AAI116" i="4"/>
  <c r="AAJ116" i="4"/>
  <c r="AAK116" i="4"/>
  <c r="AAL116" i="4"/>
  <c r="AAM116" i="4"/>
  <c r="AAN116" i="4"/>
  <c r="AAO116" i="4"/>
  <c r="AAP116" i="4"/>
  <c r="AAQ116" i="4"/>
  <c r="AAR116" i="4"/>
  <c r="AAS116" i="4"/>
  <c r="AAT116" i="4"/>
  <c r="AAU116" i="4"/>
  <c r="AAV116" i="4"/>
  <c r="AAW116" i="4"/>
  <c r="AAX116" i="4"/>
  <c r="AAY116" i="4"/>
  <c r="AAZ116" i="4"/>
  <c r="ABA116" i="4"/>
  <c r="ABB116" i="4"/>
  <c r="ABC116" i="4"/>
  <c r="ABD116" i="4"/>
  <c r="ABE116" i="4"/>
  <c r="ABF116" i="4"/>
  <c r="ABG116" i="4"/>
  <c r="ABH116" i="4"/>
  <c r="ABI116" i="4"/>
  <c r="ABJ116" i="4"/>
  <c r="ABK116" i="4"/>
  <c r="ABL116" i="4"/>
  <c r="ABM116" i="4"/>
  <c r="ABN116" i="4"/>
  <c r="ABO116" i="4"/>
  <c r="ABP116" i="4"/>
  <c r="ABQ116" i="4"/>
  <c r="ABR116" i="4"/>
  <c r="ABS116" i="4"/>
  <c r="ABT116" i="4"/>
  <c r="ABU116" i="4"/>
  <c r="ABV116" i="4"/>
  <c r="ABW116" i="4"/>
  <c r="ACG116" i="4"/>
  <c r="ACH116" i="4"/>
  <c r="ACI116" i="4"/>
  <c r="ACJ116" i="4"/>
  <c r="ACK116" i="4"/>
  <c r="ACL116" i="4"/>
  <c r="ACM116" i="4"/>
  <c r="ACN116" i="4"/>
  <c r="ACO116" i="4"/>
  <c r="ACP116" i="4"/>
  <c r="ACQ116" i="4"/>
  <c r="ACR116" i="4"/>
  <c r="ACS116" i="4"/>
  <c r="ACT116" i="4"/>
  <c r="ACU116" i="4"/>
  <c r="ACV116" i="4"/>
  <c r="ACW116" i="4"/>
  <c r="ACX116" i="4"/>
  <c r="ACY116" i="4"/>
  <c r="ACZ116" i="4"/>
  <c r="ADA116" i="4"/>
  <c r="ADB116" i="4"/>
  <c r="ADC116" i="4"/>
  <c r="ADD116" i="4"/>
  <c r="ADE116" i="4"/>
  <c r="ADF116" i="4"/>
  <c r="ADG116" i="4"/>
  <c r="ADH116" i="4"/>
  <c r="ADI116" i="4"/>
  <c r="ADJ116" i="4"/>
  <c r="ADK116" i="4"/>
  <c r="ADL116" i="4"/>
  <c r="ADM116" i="4"/>
  <c r="ADN116" i="4"/>
  <c r="ADO116" i="4"/>
  <c r="ADP116" i="4"/>
  <c r="ADQ116" i="4"/>
  <c r="ADR116" i="4"/>
  <c r="ADS116" i="4"/>
  <c r="ADT116" i="4"/>
  <c r="ADU116" i="4"/>
  <c r="ADV116" i="4"/>
  <c r="ADW116" i="4"/>
  <c r="ADX116" i="4"/>
  <c r="ADY116" i="4"/>
  <c r="ADZ116" i="4"/>
  <c r="AEA116" i="4"/>
  <c r="AEB116" i="4"/>
  <c r="AEC116" i="4"/>
  <c r="AED116" i="4"/>
  <c r="AEE116" i="4"/>
  <c r="AEF116" i="4"/>
  <c r="AEG116" i="4"/>
  <c r="AEH116" i="4"/>
  <c r="AEI116" i="4"/>
  <c r="AEJ116" i="4"/>
  <c r="AEK116" i="4"/>
  <c r="AEL116" i="4"/>
  <c r="AEM116" i="4"/>
  <c r="AEN116" i="4"/>
  <c r="AEO116" i="4"/>
  <c r="AEP116" i="4"/>
  <c r="AEQ116" i="4"/>
  <c r="AER116" i="4"/>
  <c r="AES116" i="4"/>
  <c r="AET116" i="4"/>
  <c r="AEU116" i="4"/>
  <c r="AEV116" i="4"/>
  <c r="AEW116" i="4"/>
  <c r="AEX116" i="4"/>
  <c r="AEY116" i="4"/>
  <c r="AEZ116" i="4"/>
  <c r="AFA116" i="4"/>
  <c r="AFB116" i="4"/>
  <c r="AFC116" i="4"/>
  <c r="AFD116" i="4"/>
  <c r="AFE116" i="4"/>
  <c r="AFF116" i="4"/>
  <c r="AFG116" i="4"/>
  <c r="AFH116" i="4"/>
  <c r="AFI116" i="4"/>
  <c r="AFJ116" i="4"/>
  <c r="DR68" i="4"/>
  <c r="DT68" i="4"/>
  <c r="DU68" i="4"/>
  <c r="DV68" i="4"/>
  <c r="DW68" i="4"/>
  <c r="DX68" i="4"/>
  <c r="DY68" i="4"/>
  <c r="DZ68" i="4"/>
  <c r="EA68" i="4"/>
  <c r="EB68" i="4"/>
  <c r="EC68" i="4"/>
  <c r="ED68" i="4"/>
  <c r="EE68" i="4"/>
  <c r="EF68" i="4"/>
  <c r="EG68" i="4"/>
  <c r="EH68" i="4"/>
  <c r="EI68" i="4"/>
  <c r="EJ68" i="4"/>
  <c r="EK68" i="4"/>
  <c r="EL68" i="4"/>
  <c r="EM68" i="4"/>
  <c r="EN68" i="4"/>
  <c r="EO68" i="4"/>
  <c r="EP68" i="4"/>
  <c r="EQ68" i="4"/>
  <c r="ER68" i="4"/>
  <c r="ES68" i="4"/>
  <c r="ET68" i="4"/>
  <c r="EU68" i="4"/>
  <c r="EV68" i="4"/>
  <c r="EW68" i="4"/>
  <c r="EX68" i="4"/>
  <c r="EY68" i="4"/>
  <c r="EZ68" i="4"/>
  <c r="FA68" i="4"/>
  <c r="FB68" i="4"/>
  <c r="FC68" i="4"/>
  <c r="FD68" i="4"/>
  <c r="FE68" i="4"/>
  <c r="FF68" i="4"/>
  <c r="FG68" i="4"/>
  <c r="FH68" i="4"/>
  <c r="FI68" i="4"/>
  <c r="FJ68" i="4"/>
  <c r="FK68" i="4"/>
  <c r="FL68" i="4"/>
  <c r="FM68" i="4"/>
  <c r="FN68" i="4"/>
  <c r="FO68" i="4"/>
  <c r="FP68" i="4"/>
  <c r="FQ68" i="4"/>
  <c r="FR68" i="4"/>
  <c r="FS68" i="4"/>
  <c r="FT68" i="4"/>
  <c r="FU68" i="4"/>
  <c r="FV68" i="4"/>
  <c r="FW68" i="4"/>
  <c r="FX68" i="4"/>
  <c r="FY68" i="4"/>
  <c r="FZ68" i="4"/>
  <c r="GA68" i="4"/>
  <c r="GB68" i="4"/>
  <c r="GC68" i="4"/>
  <c r="GD68" i="4"/>
  <c r="GE68" i="4"/>
  <c r="GF68" i="4"/>
  <c r="GG68" i="4"/>
  <c r="GH68" i="4"/>
  <c r="GI68" i="4"/>
  <c r="GJ68" i="4"/>
  <c r="GK68" i="4"/>
  <c r="GL68" i="4"/>
  <c r="GM68" i="4"/>
  <c r="GN68" i="4"/>
  <c r="GO68" i="4"/>
  <c r="GP68" i="4"/>
  <c r="GQ68" i="4"/>
  <c r="GR68" i="4"/>
  <c r="GS68" i="4"/>
  <c r="GT68" i="4"/>
  <c r="GU68" i="4"/>
  <c r="KS68" i="4"/>
  <c r="KT68" i="4"/>
  <c r="KU68" i="4"/>
  <c r="KV68" i="4"/>
  <c r="KW68" i="4"/>
  <c r="KX68" i="4"/>
  <c r="KY68" i="4"/>
  <c r="KZ68" i="4"/>
  <c r="LA68" i="4"/>
  <c r="LB68" i="4"/>
  <c r="LC68" i="4"/>
  <c r="LD68" i="4"/>
  <c r="LE68" i="4"/>
  <c r="LF68" i="4"/>
  <c r="LG68" i="4"/>
  <c r="LH68" i="4"/>
  <c r="LI68" i="4"/>
  <c r="LJ68" i="4"/>
  <c r="LK68" i="4"/>
  <c r="LL68" i="4"/>
  <c r="LM68" i="4"/>
  <c r="LN68" i="4"/>
  <c r="LO68" i="4"/>
  <c r="LP68" i="4"/>
  <c r="LQ68" i="4"/>
  <c r="LR68" i="4"/>
  <c r="LS68" i="4"/>
  <c r="LT68" i="4"/>
  <c r="LU68" i="4"/>
  <c r="LV68" i="4"/>
  <c r="LW68" i="4"/>
  <c r="LX68" i="4"/>
  <c r="LY68" i="4"/>
  <c r="LZ68" i="4"/>
  <c r="MA68" i="4"/>
  <c r="MB68" i="4"/>
  <c r="MC68" i="4"/>
  <c r="MD68" i="4"/>
  <c r="ME68" i="4"/>
  <c r="MF68" i="4"/>
  <c r="MG68" i="4"/>
  <c r="MH68" i="4"/>
  <c r="MI68" i="4"/>
  <c r="MJ68" i="4"/>
  <c r="MK68" i="4"/>
  <c r="ML68" i="4"/>
  <c r="MM68" i="4"/>
  <c r="MN68" i="4"/>
  <c r="MO68" i="4"/>
  <c r="MP68" i="4"/>
  <c r="MQ68" i="4"/>
  <c r="MR68" i="4"/>
  <c r="MS68" i="4"/>
  <c r="MT68" i="4"/>
  <c r="MU68" i="4"/>
  <c r="MV68" i="4"/>
  <c r="MW68" i="4"/>
  <c r="MX68" i="4"/>
  <c r="MY68" i="4"/>
  <c r="MZ68" i="4"/>
  <c r="NA68" i="4"/>
  <c r="NB68" i="4"/>
  <c r="NC68" i="4"/>
  <c r="ND68" i="4"/>
  <c r="NE68" i="4"/>
  <c r="NF68" i="4"/>
  <c r="NG68" i="4"/>
  <c r="NH68" i="4"/>
  <c r="NI68" i="4"/>
  <c r="NJ68" i="4"/>
  <c r="NK68" i="4"/>
  <c r="NL68" i="4"/>
  <c r="NM68" i="4"/>
  <c r="NN68" i="4"/>
  <c r="NO68" i="4"/>
  <c r="NP68" i="4"/>
  <c r="NQ68" i="4"/>
  <c r="NR68" i="4"/>
  <c r="NS68" i="4"/>
  <c r="NT68" i="4"/>
  <c r="NU68" i="4"/>
  <c r="NV68" i="4"/>
  <c r="OG68" i="4"/>
  <c r="OH68" i="4"/>
  <c r="OI68" i="4"/>
  <c r="OJ68" i="4"/>
  <c r="OK68" i="4"/>
  <c r="OL68" i="4"/>
  <c r="OM68" i="4"/>
  <c r="ON68" i="4"/>
  <c r="OO68" i="4"/>
  <c r="OP68" i="4"/>
  <c r="OQ68" i="4"/>
  <c r="OR68" i="4"/>
  <c r="OS68" i="4"/>
  <c r="OT68" i="4"/>
  <c r="OU68" i="4"/>
  <c r="OV68" i="4"/>
  <c r="OW68" i="4"/>
  <c r="OX68" i="4"/>
  <c r="OY68" i="4"/>
  <c r="OZ68" i="4"/>
  <c r="PA68" i="4"/>
  <c r="PB68" i="4"/>
  <c r="PC68" i="4"/>
  <c r="PD68" i="4"/>
  <c r="PE68" i="4"/>
  <c r="PF68" i="4"/>
  <c r="PG68" i="4"/>
  <c r="PH68" i="4"/>
  <c r="PI68" i="4"/>
  <c r="PJ68" i="4"/>
  <c r="PK68" i="4"/>
  <c r="PL68" i="4"/>
  <c r="PM68" i="4"/>
  <c r="PN68" i="4"/>
  <c r="PO68" i="4"/>
  <c r="PP68" i="4"/>
  <c r="PQ68" i="4"/>
  <c r="PR68" i="4"/>
  <c r="PS68" i="4"/>
  <c r="PT68" i="4"/>
  <c r="PU68" i="4"/>
  <c r="PV68" i="4"/>
  <c r="PW68" i="4"/>
  <c r="PX68" i="4"/>
  <c r="PY68" i="4"/>
  <c r="PZ68" i="4"/>
  <c r="QA68" i="4"/>
  <c r="QB68" i="4"/>
  <c r="QC68" i="4"/>
  <c r="QD68" i="4"/>
  <c r="QE68" i="4"/>
  <c r="QF68" i="4"/>
  <c r="QG68" i="4"/>
  <c r="QH68" i="4"/>
  <c r="QI68" i="4"/>
  <c r="QJ68" i="4"/>
  <c r="QK68" i="4"/>
  <c r="QL68" i="4"/>
  <c r="QM68" i="4"/>
  <c r="QN68" i="4"/>
  <c r="QO68" i="4"/>
  <c r="QP68" i="4"/>
  <c r="QQ68" i="4"/>
  <c r="QR68" i="4"/>
  <c r="QS68" i="4"/>
  <c r="QT68" i="4"/>
  <c r="QU68" i="4"/>
  <c r="QV68" i="4"/>
  <c r="QW68" i="4"/>
  <c r="QX68" i="4"/>
  <c r="QY68" i="4"/>
  <c r="QZ68" i="4"/>
  <c r="RA68" i="4"/>
  <c r="RB68" i="4"/>
  <c r="RC68" i="4"/>
  <c r="RD68" i="4"/>
  <c r="RE68" i="4"/>
  <c r="RF68" i="4"/>
  <c r="RG68" i="4"/>
  <c r="RH68" i="4"/>
  <c r="RI68" i="4"/>
  <c r="RJ68" i="4"/>
  <c r="RT68" i="4"/>
  <c r="RU68" i="4"/>
  <c r="RV68" i="4"/>
  <c r="RW68" i="4"/>
  <c r="RX68" i="4"/>
  <c r="RY68" i="4"/>
  <c r="RZ68" i="4"/>
  <c r="SA68" i="4"/>
  <c r="SB68" i="4"/>
  <c r="SC68" i="4"/>
  <c r="SD68" i="4"/>
  <c r="SE68" i="4"/>
  <c r="SF68" i="4"/>
  <c r="SG68" i="4"/>
  <c r="SH68" i="4"/>
  <c r="SI68" i="4"/>
  <c r="SJ68" i="4"/>
  <c r="SK68" i="4"/>
  <c r="SL68" i="4"/>
  <c r="SM68" i="4"/>
  <c r="SN68" i="4"/>
  <c r="SO68" i="4"/>
  <c r="SP68" i="4"/>
  <c r="SQ68" i="4"/>
  <c r="SR68" i="4"/>
  <c r="SS68" i="4"/>
  <c r="ST68" i="4"/>
  <c r="SU68" i="4"/>
  <c r="SV68" i="4"/>
  <c r="SW68" i="4"/>
  <c r="SX68" i="4"/>
  <c r="SY68" i="4"/>
  <c r="SZ68" i="4"/>
  <c r="TA68" i="4"/>
  <c r="TB68" i="4"/>
  <c r="TC68" i="4"/>
  <c r="TD68" i="4"/>
  <c r="TE68" i="4"/>
  <c r="TF68" i="4"/>
  <c r="TG68" i="4"/>
  <c r="TH68" i="4"/>
  <c r="TI68" i="4"/>
  <c r="TJ68" i="4"/>
  <c r="TK68" i="4"/>
  <c r="TL68" i="4"/>
  <c r="TM68" i="4"/>
  <c r="TN68" i="4"/>
  <c r="TO68" i="4"/>
  <c r="TP68" i="4"/>
  <c r="TQ68" i="4"/>
  <c r="TR68" i="4"/>
  <c r="TS68" i="4"/>
  <c r="TT68" i="4"/>
  <c r="TU68" i="4"/>
  <c r="TV68" i="4"/>
  <c r="TW68" i="4"/>
  <c r="TX68" i="4"/>
  <c r="TY68" i="4"/>
  <c r="TZ68" i="4"/>
  <c r="UA68" i="4"/>
  <c r="UB68" i="4"/>
  <c r="UC68" i="4"/>
  <c r="UD68" i="4"/>
  <c r="UE68" i="4"/>
  <c r="UF68" i="4"/>
  <c r="UG68" i="4"/>
  <c r="UH68" i="4"/>
  <c r="UI68" i="4"/>
  <c r="UJ68" i="4"/>
  <c r="UK68" i="4"/>
  <c r="UL68" i="4"/>
  <c r="UM68" i="4"/>
  <c r="UN68" i="4"/>
  <c r="UO68" i="4"/>
  <c r="UP68" i="4"/>
  <c r="UQ68" i="4"/>
  <c r="UR68" i="4"/>
  <c r="US68" i="4"/>
  <c r="UT68" i="4"/>
  <c r="UU68" i="4"/>
  <c r="UV68" i="4"/>
  <c r="UW68" i="4"/>
  <c r="VG68" i="4"/>
  <c r="VH68" i="4"/>
  <c r="VI68" i="4"/>
  <c r="VJ68" i="4"/>
  <c r="VK68" i="4"/>
  <c r="VL68" i="4"/>
  <c r="VM68" i="4"/>
  <c r="VN68" i="4"/>
  <c r="VO68" i="4"/>
  <c r="VP68" i="4"/>
  <c r="VQ68" i="4"/>
  <c r="VR68" i="4"/>
  <c r="VS68" i="4"/>
  <c r="VT68" i="4"/>
  <c r="VU68" i="4"/>
  <c r="VV68" i="4"/>
  <c r="VW68" i="4"/>
  <c r="VX68" i="4"/>
  <c r="VY68" i="4"/>
  <c r="VZ68" i="4"/>
  <c r="WA68" i="4"/>
  <c r="WB68" i="4"/>
  <c r="WC68" i="4"/>
  <c r="WD68" i="4"/>
  <c r="WE68" i="4"/>
  <c r="WF68" i="4"/>
  <c r="WG68" i="4"/>
  <c r="WH68" i="4"/>
  <c r="WI68" i="4"/>
  <c r="WJ68" i="4"/>
  <c r="WK68" i="4"/>
  <c r="WL68" i="4"/>
  <c r="WM68" i="4"/>
  <c r="WN68" i="4"/>
  <c r="WO68" i="4"/>
  <c r="WP68" i="4"/>
  <c r="WQ68" i="4"/>
  <c r="WR68" i="4"/>
  <c r="WS68" i="4"/>
  <c r="WT68" i="4"/>
  <c r="WU68" i="4"/>
  <c r="WV68" i="4"/>
  <c r="WW68" i="4"/>
  <c r="WX68" i="4"/>
  <c r="WY68" i="4"/>
  <c r="WZ68" i="4"/>
  <c r="XA68" i="4"/>
  <c r="XB68" i="4"/>
  <c r="XC68" i="4"/>
  <c r="XD68" i="4"/>
  <c r="XE68" i="4"/>
  <c r="XF68" i="4"/>
  <c r="XG68" i="4"/>
  <c r="XH68" i="4"/>
  <c r="XI68" i="4"/>
  <c r="XJ68" i="4"/>
  <c r="XK68" i="4"/>
  <c r="XL68" i="4"/>
  <c r="XM68" i="4"/>
  <c r="XN68" i="4"/>
  <c r="XO68" i="4"/>
  <c r="XP68" i="4"/>
  <c r="XQ68" i="4"/>
  <c r="XR68" i="4"/>
  <c r="XS68" i="4"/>
  <c r="XT68" i="4"/>
  <c r="XU68" i="4"/>
  <c r="XV68" i="4"/>
  <c r="XW68" i="4"/>
  <c r="XX68" i="4"/>
  <c r="XY68" i="4"/>
  <c r="XZ68" i="4"/>
  <c r="YA68" i="4"/>
  <c r="YB68" i="4"/>
  <c r="YC68" i="4"/>
  <c r="YD68" i="4"/>
  <c r="YE68" i="4"/>
  <c r="YF68" i="4"/>
  <c r="YG68" i="4"/>
  <c r="YH68" i="4"/>
  <c r="YI68" i="4"/>
  <c r="YJ68" i="4"/>
  <c r="YT68" i="4"/>
  <c r="YU68" i="4"/>
  <c r="YV68" i="4"/>
  <c r="YW68" i="4"/>
  <c r="YX68" i="4"/>
  <c r="YY68" i="4"/>
  <c r="YZ68" i="4"/>
  <c r="ZA68" i="4"/>
  <c r="ZB68" i="4"/>
  <c r="ZC68" i="4"/>
  <c r="ZD68" i="4"/>
  <c r="ZE68" i="4"/>
  <c r="ZF68" i="4"/>
  <c r="ZG68" i="4"/>
  <c r="ZH68" i="4"/>
  <c r="ZI68" i="4"/>
  <c r="ZJ68" i="4"/>
  <c r="ZK68" i="4"/>
  <c r="ZL68" i="4"/>
  <c r="ZM68" i="4"/>
  <c r="ZN68" i="4"/>
  <c r="ZO68" i="4"/>
  <c r="ZP68" i="4"/>
  <c r="ZQ68" i="4"/>
  <c r="ZR68" i="4"/>
  <c r="ZS68" i="4"/>
  <c r="ZT68" i="4"/>
  <c r="ZU68" i="4"/>
  <c r="ZV68" i="4"/>
  <c r="ZW68" i="4"/>
  <c r="ZX68" i="4"/>
  <c r="ZY68" i="4"/>
  <c r="ZZ68" i="4"/>
  <c r="AAA68" i="4"/>
  <c r="AAB68" i="4"/>
  <c r="AAC68" i="4"/>
  <c r="AAD68" i="4"/>
  <c r="AAE68" i="4"/>
  <c r="AAF68" i="4"/>
  <c r="AAG68" i="4"/>
  <c r="AAH68" i="4"/>
  <c r="AAI68" i="4"/>
  <c r="AAJ68" i="4"/>
  <c r="AAK68" i="4"/>
  <c r="AAL68" i="4"/>
  <c r="AAM68" i="4"/>
  <c r="AAN68" i="4"/>
  <c r="AAO68" i="4"/>
  <c r="AAP68" i="4"/>
  <c r="AAQ68" i="4"/>
  <c r="AAR68" i="4"/>
  <c r="AAS68" i="4"/>
  <c r="AAT68" i="4"/>
  <c r="AAU68" i="4"/>
  <c r="AAV68" i="4"/>
  <c r="AAW68" i="4"/>
  <c r="AAX68" i="4"/>
  <c r="AAY68" i="4"/>
  <c r="AAZ68" i="4"/>
  <c r="ABA68" i="4"/>
  <c r="ABB68" i="4"/>
  <c r="ABC68" i="4"/>
  <c r="ABD68" i="4"/>
  <c r="ABE68" i="4"/>
  <c r="ABF68" i="4"/>
  <c r="ABG68" i="4"/>
  <c r="ABH68" i="4"/>
  <c r="ABI68" i="4"/>
  <c r="ABJ68" i="4"/>
  <c r="ABK68" i="4"/>
  <c r="ABL68" i="4"/>
  <c r="ABM68" i="4"/>
  <c r="ABN68" i="4"/>
  <c r="ABO68" i="4"/>
  <c r="ABP68" i="4"/>
  <c r="ABQ68" i="4"/>
  <c r="ABR68" i="4"/>
  <c r="ABS68" i="4"/>
  <c r="ABT68" i="4"/>
  <c r="ABU68" i="4"/>
  <c r="ABV68" i="4"/>
  <c r="ABW68" i="4"/>
  <c r="ACG68" i="4"/>
  <c r="ACH68" i="4"/>
  <c r="ACI68" i="4"/>
  <c r="ACJ68" i="4"/>
  <c r="ACK68" i="4"/>
  <c r="ACL68" i="4"/>
  <c r="ACM68" i="4"/>
  <c r="ACN68" i="4"/>
  <c r="ACO68" i="4"/>
  <c r="ACP68" i="4"/>
  <c r="ACQ68" i="4"/>
  <c r="ACR68" i="4"/>
  <c r="ACS68" i="4"/>
  <c r="ACT68" i="4"/>
  <c r="ACU68" i="4"/>
  <c r="ACV68" i="4"/>
  <c r="ACW68" i="4"/>
  <c r="ACX68" i="4"/>
  <c r="ACY68" i="4"/>
  <c r="ACZ68" i="4"/>
  <c r="ADA68" i="4"/>
  <c r="ADB68" i="4"/>
  <c r="ADC68" i="4"/>
  <c r="ADD68" i="4"/>
  <c r="ADE68" i="4"/>
  <c r="ADF68" i="4"/>
  <c r="ADG68" i="4"/>
  <c r="ADH68" i="4"/>
  <c r="ADI68" i="4"/>
  <c r="ADJ68" i="4"/>
  <c r="ADK68" i="4"/>
  <c r="ADL68" i="4"/>
  <c r="ADM68" i="4"/>
  <c r="ADN68" i="4"/>
  <c r="ADO68" i="4"/>
  <c r="ADP68" i="4"/>
  <c r="ADQ68" i="4"/>
  <c r="ADR68" i="4"/>
  <c r="ADS68" i="4"/>
  <c r="ADT68" i="4"/>
  <c r="ADU68" i="4"/>
  <c r="ADV68" i="4"/>
  <c r="ADW68" i="4"/>
  <c r="ADX68" i="4"/>
  <c r="ADY68" i="4"/>
  <c r="ADZ68" i="4"/>
  <c r="AEA68" i="4"/>
  <c r="AEB68" i="4"/>
  <c r="AEC68" i="4"/>
  <c r="AED68" i="4"/>
  <c r="AEE68" i="4"/>
  <c r="AEF68" i="4"/>
  <c r="AEG68" i="4"/>
  <c r="AEH68" i="4"/>
  <c r="AEI68" i="4"/>
  <c r="AEJ68" i="4"/>
  <c r="AEK68" i="4"/>
  <c r="AEL68" i="4"/>
  <c r="AEM68" i="4"/>
  <c r="AEN68" i="4"/>
  <c r="AEO68" i="4"/>
  <c r="AEP68" i="4"/>
  <c r="AEQ68" i="4"/>
  <c r="AER68" i="4"/>
  <c r="AES68" i="4"/>
  <c r="AET68" i="4"/>
  <c r="AEU68" i="4"/>
  <c r="AEV68" i="4"/>
  <c r="AEW68" i="4"/>
  <c r="AEX68" i="4"/>
  <c r="AEY68" i="4"/>
  <c r="AEZ68" i="4"/>
  <c r="AFA68" i="4"/>
  <c r="AFB68" i="4"/>
  <c r="AFC68" i="4"/>
  <c r="AFD68" i="4"/>
  <c r="AFE68" i="4"/>
  <c r="AFF68" i="4"/>
  <c r="AFG68" i="4"/>
  <c r="AFH68" i="4"/>
  <c r="AFI68" i="4"/>
  <c r="AFJ68" i="4"/>
  <c r="DR122" i="4"/>
  <c r="DT122" i="4"/>
  <c r="DU122" i="4"/>
  <c r="DV122" i="4"/>
  <c r="DW122" i="4"/>
  <c r="DX122" i="4"/>
  <c r="DY122" i="4"/>
  <c r="DZ122" i="4"/>
  <c r="EA122" i="4"/>
  <c r="EB122" i="4"/>
  <c r="EC122" i="4"/>
  <c r="ED122" i="4"/>
  <c r="EE122" i="4"/>
  <c r="EF122" i="4"/>
  <c r="EG122" i="4"/>
  <c r="EH122" i="4"/>
  <c r="EI122" i="4"/>
  <c r="EJ122" i="4"/>
  <c r="EK122" i="4"/>
  <c r="EL122" i="4"/>
  <c r="EM122" i="4"/>
  <c r="EN122" i="4"/>
  <c r="EO122" i="4"/>
  <c r="EP122" i="4"/>
  <c r="EQ122" i="4"/>
  <c r="ER122" i="4"/>
  <c r="ES122" i="4"/>
  <c r="ET122" i="4"/>
  <c r="EU122" i="4"/>
  <c r="EV122" i="4"/>
  <c r="EW122" i="4"/>
  <c r="EX122" i="4"/>
  <c r="EY122" i="4"/>
  <c r="EZ122" i="4"/>
  <c r="FA122" i="4"/>
  <c r="FB122" i="4"/>
  <c r="FC122" i="4"/>
  <c r="FD122" i="4"/>
  <c r="FE122" i="4"/>
  <c r="FF122" i="4"/>
  <c r="FG122" i="4"/>
  <c r="FH122" i="4"/>
  <c r="FI122" i="4"/>
  <c r="FJ122" i="4"/>
  <c r="FK122" i="4"/>
  <c r="FL122" i="4"/>
  <c r="FM122" i="4"/>
  <c r="FN122" i="4"/>
  <c r="FO122" i="4"/>
  <c r="FP122" i="4"/>
  <c r="FQ122" i="4"/>
  <c r="FR122" i="4"/>
  <c r="FS122" i="4"/>
  <c r="FT122" i="4"/>
  <c r="FU122" i="4"/>
  <c r="FV122" i="4"/>
  <c r="FW122" i="4"/>
  <c r="FX122" i="4"/>
  <c r="FY122" i="4"/>
  <c r="FZ122" i="4"/>
  <c r="GA122" i="4"/>
  <c r="GB122" i="4"/>
  <c r="GC122" i="4"/>
  <c r="GD122" i="4"/>
  <c r="GE122" i="4"/>
  <c r="GF122" i="4"/>
  <c r="GG122" i="4"/>
  <c r="GH122" i="4"/>
  <c r="GI122" i="4"/>
  <c r="GJ122" i="4"/>
  <c r="GK122" i="4"/>
  <c r="GL122" i="4"/>
  <c r="GM122" i="4"/>
  <c r="GN122" i="4"/>
  <c r="GO122" i="4"/>
  <c r="GP122" i="4"/>
  <c r="GQ122" i="4"/>
  <c r="GR122" i="4"/>
  <c r="GS122" i="4"/>
  <c r="GT122" i="4"/>
  <c r="GU122" i="4"/>
  <c r="KS122" i="4"/>
  <c r="KT122" i="4"/>
  <c r="KU122" i="4"/>
  <c r="KV122" i="4"/>
  <c r="KW122" i="4"/>
  <c r="KX122" i="4"/>
  <c r="KY122" i="4"/>
  <c r="KZ122" i="4"/>
  <c r="LA122" i="4"/>
  <c r="LB122" i="4"/>
  <c r="LC122" i="4"/>
  <c r="LD122" i="4"/>
  <c r="LE122" i="4"/>
  <c r="LF122" i="4"/>
  <c r="LG122" i="4"/>
  <c r="LH122" i="4"/>
  <c r="LI122" i="4"/>
  <c r="LJ122" i="4"/>
  <c r="LK122" i="4"/>
  <c r="LL122" i="4"/>
  <c r="LM122" i="4"/>
  <c r="LN122" i="4"/>
  <c r="LO122" i="4"/>
  <c r="LP122" i="4"/>
  <c r="LQ122" i="4"/>
  <c r="LR122" i="4"/>
  <c r="LS122" i="4"/>
  <c r="LT122" i="4"/>
  <c r="LU122" i="4"/>
  <c r="LV122" i="4"/>
  <c r="LW122" i="4"/>
  <c r="LX122" i="4"/>
  <c r="LY122" i="4"/>
  <c r="LZ122" i="4"/>
  <c r="MA122" i="4"/>
  <c r="MB122" i="4"/>
  <c r="MC122" i="4"/>
  <c r="MD122" i="4"/>
  <c r="ME122" i="4"/>
  <c r="MF122" i="4"/>
  <c r="MG122" i="4"/>
  <c r="MH122" i="4"/>
  <c r="MI122" i="4"/>
  <c r="MJ122" i="4"/>
  <c r="MK122" i="4"/>
  <c r="ML122" i="4"/>
  <c r="MM122" i="4"/>
  <c r="MN122" i="4"/>
  <c r="MO122" i="4"/>
  <c r="MP122" i="4"/>
  <c r="MQ122" i="4"/>
  <c r="MR122" i="4"/>
  <c r="MS122" i="4"/>
  <c r="MT122" i="4"/>
  <c r="MU122" i="4"/>
  <c r="MV122" i="4"/>
  <c r="MW122" i="4"/>
  <c r="MX122" i="4"/>
  <c r="MY122" i="4"/>
  <c r="MZ122" i="4"/>
  <c r="NA122" i="4"/>
  <c r="NB122" i="4"/>
  <c r="NC122" i="4"/>
  <c r="ND122" i="4"/>
  <c r="NE122" i="4"/>
  <c r="NF122" i="4"/>
  <c r="NG122" i="4"/>
  <c r="NH122" i="4"/>
  <c r="NI122" i="4"/>
  <c r="NJ122" i="4"/>
  <c r="NK122" i="4"/>
  <c r="NL122" i="4"/>
  <c r="NM122" i="4"/>
  <c r="NN122" i="4"/>
  <c r="NO122" i="4"/>
  <c r="NP122" i="4"/>
  <c r="NQ122" i="4"/>
  <c r="NR122" i="4"/>
  <c r="NS122" i="4"/>
  <c r="NT122" i="4"/>
  <c r="NU122" i="4"/>
  <c r="NV122" i="4"/>
  <c r="OG122" i="4"/>
  <c r="OH122" i="4"/>
  <c r="OI122" i="4"/>
  <c r="OJ122" i="4"/>
  <c r="OK122" i="4"/>
  <c r="OL122" i="4"/>
  <c r="OM122" i="4"/>
  <c r="ON122" i="4"/>
  <c r="OO122" i="4"/>
  <c r="OP122" i="4"/>
  <c r="OQ122" i="4"/>
  <c r="OR122" i="4"/>
  <c r="OS122" i="4"/>
  <c r="OT122" i="4"/>
  <c r="OU122" i="4"/>
  <c r="OV122" i="4"/>
  <c r="OW122" i="4"/>
  <c r="OX122" i="4"/>
  <c r="OY122" i="4"/>
  <c r="OZ122" i="4"/>
  <c r="PA122" i="4"/>
  <c r="PB122" i="4"/>
  <c r="PC122" i="4"/>
  <c r="PD122" i="4"/>
  <c r="PE122" i="4"/>
  <c r="PF122" i="4"/>
  <c r="PG122" i="4"/>
  <c r="PH122" i="4"/>
  <c r="PI122" i="4"/>
  <c r="PJ122" i="4"/>
  <c r="PK122" i="4"/>
  <c r="PL122" i="4"/>
  <c r="PM122" i="4"/>
  <c r="PN122" i="4"/>
  <c r="PO122" i="4"/>
  <c r="PP122" i="4"/>
  <c r="PQ122" i="4"/>
  <c r="PR122" i="4"/>
  <c r="PS122" i="4"/>
  <c r="PT122" i="4"/>
  <c r="PU122" i="4"/>
  <c r="PV122" i="4"/>
  <c r="PW122" i="4"/>
  <c r="PX122" i="4"/>
  <c r="PY122" i="4"/>
  <c r="PZ122" i="4"/>
  <c r="QA122" i="4"/>
  <c r="QB122" i="4"/>
  <c r="QC122" i="4"/>
  <c r="QD122" i="4"/>
  <c r="QE122" i="4"/>
  <c r="QF122" i="4"/>
  <c r="QG122" i="4"/>
  <c r="QH122" i="4"/>
  <c r="QI122" i="4"/>
  <c r="QJ122" i="4"/>
  <c r="QK122" i="4"/>
  <c r="QL122" i="4"/>
  <c r="QM122" i="4"/>
  <c r="QN122" i="4"/>
  <c r="QO122" i="4"/>
  <c r="QP122" i="4"/>
  <c r="QQ122" i="4"/>
  <c r="QR122" i="4"/>
  <c r="QS122" i="4"/>
  <c r="QT122" i="4"/>
  <c r="QU122" i="4"/>
  <c r="QV122" i="4"/>
  <c r="QW122" i="4"/>
  <c r="QX122" i="4"/>
  <c r="QY122" i="4"/>
  <c r="QZ122" i="4"/>
  <c r="RA122" i="4"/>
  <c r="RB122" i="4"/>
  <c r="RC122" i="4"/>
  <c r="RD122" i="4"/>
  <c r="RE122" i="4"/>
  <c r="RF122" i="4"/>
  <c r="RG122" i="4"/>
  <c r="RH122" i="4"/>
  <c r="RI122" i="4"/>
  <c r="RJ122" i="4"/>
  <c r="RT122" i="4"/>
  <c r="RU122" i="4"/>
  <c r="RV122" i="4"/>
  <c r="RW122" i="4"/>
  <c r="RX122" i="4"/>
  <c r="RY122" i="4"/>
  <c r="RZ122" i="4"/>
  <c r="SA122" i="4"/>
  <c r="SB122" i="4"/>
  <c r="SC122" i="4"/>
  <c r="SD122" i="4"/>
  <c r="SE122" i="4"/>
  <c r="SF122" i="4"/>
  <c r="SG122" i="4"/>
  <c r="SH122" i="4"/>
  <c r="SI122" i="4"/>
  <c r="SJ122" i="4"/>
  <c r="SK122" i="4"/>
  <c r="SL122" i="4"/>
  <c r="SM122" i="4"/>
  <c r="SN122" i="4"/>
  <c r="SO122" i="4"/>
  <c r="SP122" i="4"/>
  <c r="SQ122" i="4"/>
  <c r="SR122" i="4"/>
  <c r="SS122" i="4"/>
  <c r="ST122" i="4"/>
  <c r="SU122" i="4"/>
  <c r="SV122" i="4"/>
  <c r="SW122" i="4"/>
  <c r="SX122" i="4"/>
  <c r="SY122" i="4"/>
  <c r="SZ122" i="4"/>
  <c r="TA122" i="4"/>
  <c r="TB122" i="4"/>
  <c r="TC122" i="4"/>
  <c r="TD122" i="4"/>
  <c r="TE122" i="4"/>
  <c r="TF122" i="4"/>
  <c r="TG122" i="4"/>
  <c r="TH122" i="4"/>
  <c r="TI122" i="4"/>
  <c r="TJ122" i="4"/>
  <c r="TK122" i="4"/>
  <c r="TL122" i="4"/>
  <c r="TM122" i="4"/>
  <c r="TN122" i="4"/>
  <c r="TO122" i="4"/>
  <c r="TP122" i="4"/>
  <c r="TQ122" i="4"/>
  <c r="TR122" i="4"/>
  <c r="TS122" i="4"/>
  <c r="TT122" i="4"/>
  <c r="TU122" i="4"/>
  <c r="TV122" i="4"/>
  <c r="TW122" i="4"/>
  <c r="TX122" i="4"/>
  <c r="TY122" i="4"/>
  <c r="TZ122" i="4"/>
  <c r="UA122" i="4"/>
  <c r="UB122" i="4"/>
  <c r="UC122" i="4"/>
  <c r="UD122" i="4"/>
  <c r="UE122" i="4"/>
  <c r="UF122" i="4"/>
  <c r="UG122" i="4"/>
  <c r="UH122" i="4"/>
  <c r="UI122" i="4"/>
  <c r="UJ122" i="4"/>
  <c r="UK122" i="4"/>
  <c r="UL122" i="4"/>
  <c r="UM122" i="4"/>
  <c r="UN122" i="4"/>
  <c r="UO122" i="4"/>
  <c r="UP122" i="4"/>
  <c r="UQ122" i="4"/>
  <c r="UR122" i="4"/>
  <c r="US122" i="4"/>
  <c r="UT122" i="4"/>
  <c r="UU122" i="4"/>
  <c r="UV122" i="4"/>
  <c r="UW122" i="4"/>
  <c r="VG122" i="4"/>
  <c r="VH122" i="4"/>
  <c r="VI122" i="4"/>
  <c r="VJ122" i="4"/>
  <c r="VK122" i="4"/>
  <c r="VL122" i="4"/>
  <c r="VM122" i="4"/>
  <c r="VN122" i="4"/>
  <c r="VO122" i="4"/>
  <c r="VP122" i="4"/>
  <c r="VQ122" i="4"/>
  <c r="VR122" i="4"/>
  <c r="VS122" i="4"/>
  <c r="VT122" i="4"/>
  <c r="VU122" i="4"/>
  <c r="VV122" i="4"/>
  <c r="VW122" i="4"/>
  <c r="VX122" i="4"/>
  <c r="VY122" i="4"/>
  <c r="VZ122" i="4"/>
  <c r="WA122" i="4"/>
  <c r="WB122" i="4"/>
  <c r="WC122" i="4"/>
  <c r="WD122" i="4"/>
  <c r="WE122" i="4"/>
  <c r="WF122" i="4"/>
  <c r="WG122" i="4"/>
  <c r="WH122" i="4"/>
  <c r="WI122" i="4"/>
  <c r="WJ122" i="4"/>
  <c r="WK122" i="4"/>
  <c r="WL122" i="4"/>
  <c r="WM122" i="4"/>
  <c r="WN122" i="4"/>
  <c r="WO122" i="4"/>
  <c r="WP122" i="4"/>
  <c r="WQ122" i="4"/>
  <c r="WR122" i="4"/>
  <c r="WS122" i="4"/>
  <c r="WT122" i="4"/>
  <c r="WU122" i="4"/>
  <c r="WV122" i="4"/>
  <c r="WW122" i="4"/>
  <c r="WX122" i="4"/>
  <c r="WY122" i="4"/>
  <c r="WZ122" i="4"/>
  <c r="XA122" i="4"/>
  <c r="XB122" i="4"/>
  <c r="XC122" i="4"/>
  <c r="XD122" i="4"/>
  <c r="XE122" i="4"/>
  <c r="XF122" i="4"/>
  <c r="XG122" i="4"/>
  <c r="XH122" i="4"/>
  <c r="XI122" i="4"/>
  <c r="XJ122" i="4"/>
  <c r="XK122" i="4"/>
  <c r="XL122" i="4"/>
  <c r="XM122" i="4"/>
  <c r="XN122" i="4"/>
  <c r="XO122" i="4"/>
  <c r="XP122" i="4"/>
  <c r="XQ122" i="4"/>
  <c r="XR122" i="4"/>
  <c r="XS122" i="4"/>
  <c r="XT122" i="4"/>
  <c r="XU122" i="4"/>
  <c r="XV122" i="4"/>
  <c r="XW122" i="4"/>
  <c r="XX122" i="4"/>
  <c r="XY122" i="4"/>
  <c r="XZ122" i="4"/>
  <c r="YA122" i="4"/>
  <c r="YB122" i="4"/>
  <c r="YC122" i="4"/>
  <c r="YD122" i="4"/>
  <c r="YE122" i="4"/>
  <c r="YF122" i="4"/>
  <c r="YG122" i="4"/>
  <c r="YH122" i="4"/>
  <c r="YI122" i="4"/>
  <c r="YJ122" i="4"/>
  <c r="YT122" i="4"/>
  <c r="YU122" i="4"/>
  <c r="YV122" i="4"/>
  <c r="YW122" i="4"/>
  <c r="YX122" i="4"/>
  <c r="YY122" i="4"/>
  <c r="YZ122" i="4"/>
  <c r="ZA122" i="4"/>
  <c r="ZB122" i="4"/>
  <c r="ZC122" i="4"/>
  <c r="ZD122" i="4"/>
  <c r="ZE122" i="4"/>
  <c r="ZF122" i="4"/>
  <c r="ZG122" i="4"/>
  <c r="ZH122" i="4"/>
  <c r="ZI122" i="4"/>
  <c r="ZJ122" i="4"/>
  <c r="ZK122" i="4"/>
  <c r="ZL122" i="4"/>
  <c r="ZM122" i="4"/>
  <c r="ZN122" i="4"/>
  <c r="ZO122" i="4"/>
  <c r="ZP122" i="4"/>
  <c r="ZQ122" i="4"/>
  <c r="ZR122" i="4"/>
  <c r="ZS122" i="4"/>
  <c r="ZT122" i="4"/>
  <c r="ZU122" i="4"/>
  <c r="ZV122" i="4"/>
  <c r="ZW122" i="4"/>
  <c r="ZX122" i="4"/>
  <c r="ZY122" i="4"/>
  <c r="ZZ122" i="4"/>
  <c r="AAA122" i="4"/>
  <c r="AAB122" i="4"/>
  <c r="AAC122" i="4"/>
  <c r="AAD122" i="4"/>
  <c r="AAE122" i="4"/>
  <c r="AAF122" i="4"/>
  <c r="AAG122" i="4"/>
  <c r="AAH122" i="4"/>
  <c r="AAI122" i="4"/>
  <c r="AAJ122" i="4"/>
  <c r="AAK122" i="4"/>
  <c r="AAL122" i="4"/>
  <c r="AAM122" i="4"/>
  <c r="AAN122" i="4"/>
  <c r="AAO122" i="4"/>
  <c r="AAP122" i="4"/>
  <c r="AAQ122" i="4"/>
  <c r="AAR122" i="4"/>
  <c r="AAS122" i="4"/>
  <c r="AAT122" i="4"/>
  <c r="AAU122" i="4"/>
  <c r="AAV122" i="4"/>
  <c r="AAW122" i="4"/>
  <c r="AAX122" i="4"/>
  <c r="AAY122" i="4"/>
  <c r="AAZ122" i="4"/>
  <c r="ABA122" i="4"/>
  <c r="ABB122" i="4"/>
  <c r="ABC122" i="4"/>
  <c r="ABD122" i="4"/>
  <c r="ABE122" i="4"/>
  <c r="ABF122" i="4"/>
  <c r="ABG122" i="4"/>
  <c r="ABH122" i="4"/>
  <c r="ABI122" i="4"/>
  <c r="ABJ122" i="4"/>
  <c r="ABK122" i="4"/>
  <c r="ABL122" i="4"/>
  <c r="ABM122" i="4"/>
  <c r="ABN122" i="4"/>
  <c r="ABO122" i="4"/>
  <c r="ABP122" i="4"/>
  <c r="ABQ122" i="4"/>
  <c r="ABR122" i="4"/>
  <c r="ABS122" i="4"/>
  <c r="ABT122" i="4"/>
  <c r="ABU122" i="4"/>
  <c r="ABV122" i="4"/>
  <c r="ABW122" i="4"/>
  <c r="ACG122" i="4"/>
  <c r="ACH122" i="4"/>
  <c r="ACI122" i="4"/>
  <c r="ACJ122" i="4"/>
  <c r="ACK122" i="4"/>
  <c r="ACL122" i="4"/>
  <c r="ACM122" i="4"/>
  <c r="ACN122" i="4"/>
  <c r="ACO122" i="4"/>
  <c r="ACP122" i="4"/>
  <c r="ACQ122" i="4"/>
  <c r="ACR122" i="4"/>
  <c r="ACS122" i="4"/>
  <c r="ACT122" i="4"/>
  <c r="ACU122" i="4"/>
  <c r="ACV122" i="4"/>
  <c r="ACW122" i="4"/>
  <c r="ACX122" i="4"/>
  <c r="ACY122" i="4"/>
  <c r="ACZ122" i="4"/>
  <c r="ADA122" i="4"/>
  <c r="ADB122" i="4"/>
  <c r="ADC122" i="4"/>
  <c r="ADD122" i="4"/>
  <c r="ADE122" i="4"/>
  <c r="ADF122" i="4"/>
  <c r="ADG122" i="4"/>
  <c r="ADH122" i="4"/>
  <c r="ADI122" i="4"/>
  <c r="ADJ122" i="4"/>
  <c r="ADK122" i="4"/>
  <c r="ADL122" i="4"/>
  <c r="ADM122" i="4"/>
  <c r="ADN122" i="4"/>
  <c r="ADO122" i="4"/>
  <c r="ADP122" i="4"/>
  <c r="ADQ122" i="4"/>
  <c r="ADR122" i="4"/>
  <c r="ADS122" i="4"/>
  <c r="ADT122" i="4"/>
  <c r="ADU122" i="4"/>
  <c r="ADV122" i="4"/>
  <c r="ADW122" i="4"/>
  <c r="ADX122" i="4"/>
  <c r="ADY122" i="4"/>
  <c r="ADZ122" i="4"/>
  <c r="AEA122" i="4"/>
  <c r="AEB122" i="4"/>
  <c r="AEC122" i="4"/>
  <c r="AED122" i="4"/>
  <c r="AEE122" i="4"/>
  <c r="AEF122" i="4"/>
  <c r="AEG122" i="4"/>
  <c r="AEH122" i="4"/>
  <c r="AEI122" i="4"/>
  <c r="AEJ122" i="4"/>
  <c r="AEK122" i="4"/>
  <c r="AEL122" i="4"/>
  <c r="AEM122" i="4"/>
  <c r="AEN122" i="4"/>
  <c r="AEO122" i="4"/>
  <c r="AEP122" i="4"/>
  <c r="AEQ122" i="4"/>
  <c r="AER122" i="4"/>
  <c r="AES122" i="4"/>
  <c r="AET122" i="4"/>
  <c r="AEU122" i="4"/>
  <c r="AEV122" i="4"/>
  <c r="AEW122" i="4"/>
  <c r="AEX122" i="4"/>
  <c r="AEY122" i="4"/>
  <c r="AEZ122" i="4"/>
  <c r="AFA122" i="4"/>
  <c r="AFB122" i="4"/>
  <c r="AFC122" i="4"/>
  <c r="AFD122" i="4"/>
  <c r="AFE122" i="4"/>
  <c r="AFF122" i="4"/>
  <c r="AFG122" i="4"/>
  <c r="AFH122" i="4"/>
  <c r="AFI122" i="4"/>
  <c r="AFJ122" i="4"/>
  <c r="DR27" i="4"/>
  <c r="DT27" i="4"/>
  <c r="DU27" i="4"/>
  <c r="DV27" i="4"/>
  <c r="DW27" i="4"/>
  <c r="DX27" i="4"/>
  <c r="DY27" i="4"/>
  <c r="DZ27" i="4"/>
  <c r="EA27" i="4"/>
  <c r="EB27" i="4"/>
  <c r="EC27" i="4"/>
  <c r="ED27" i="4"/>
  <c r="EE27" i="4"/>
  <c r="EF27" i="4"/>
  <c r="EG27" i="4"/>
  <c r="EH27" i="4"/>
  <c r="EI27" i="4"/>
  <c r="EJ27" i="4"/>
  <c r="EK27" i="4"/>
  <c r="EL27" i="4"/>
  <c r="EM27" i="4"/>
  <c r="EN27" i="4"/>
  <c r="EO27" i="4"/>
  <c r="EP27" i="4"/>
  <c r="EQ27" i="4"/>
  <c r="ER27" i="4"/>
  <c r="ES27" i="4"/>
  <c r="ET27" i="4"/>
  <c r="EU27" i="4"/>
  <c r="EV27" i="4"/>
  <c r="EW27" i="4"/>
  <c r="EX27" i="4"/>
  <c r="EY27" i="4"/>
  <c r="EZ27" i="4"/>
  <c r="FA27" i="4"/>
  <c r="FB27" i="4"/>
  <c r="FC27" i="4"/>
  <c r="FD27" i="4"/>
  <c r="FE27" i="4"/>
  <c r="FF27" i="4"/>
  <c r="FG27" i="4"/>
  <c r="FH27" i="4"/>
  <c r="FI27" i="4"/>
  <c r="FJ27" i="4"/>
  <c r="FK27" i="4"/>
  <c r="FL27" i="4"/>
  <c r="FM27" i="4"/>
  <c r="FN27" i="4"/>
  <c r="FO27" i="4"/>
  <c r="FP27" i="4"/>
  <c r="FQ27" i="4"/>
  <c r="FR27" i="4"/>
  <c r="FS27" i="4"/>
  <c r="FT27" i="4"/>
  <c r="FU27" i="4"/>
  <c r="FV27" i="4"/>
  <c r="FW27" i="4"/>
  <c r="FX27" i="4"/>
  <c r="FY27" i="4"/>
  <c r="FZ27" i="4"/>
  <c r="GA27" i="4"/>
  <c r="GB27" i="4"/>
  <c r="GC27" i="4"/>
  <c r="GD27" i="4"/>
  <c r="GE27" i="4"/>
  <c r="GF27" i="4"/>
  <c r="GG27" i="4"/>
  <c r="GH27" i="4"/>
  <c r="GI27" i="4"/>
  <c r="GJ27" i="4"/>
  <c r="GK27" i="4"/>
  <c r="GL27" i="4"/>
  <c r="GM27" i="4"/>
  <c r="GN27" i="4"/>
  <c r="GO27" i="4"/>
  <c r="GP27" i="4"/>
  <c r="GQ27" i="4"/>
  <c r="GR27" i="4"/>
  <c r="GS27" i="4"/>
  <c r="GT27" i="4"/>
  <c r="GU27" i="4"/>
  <c r="KS27" i="4"/>
  <c r="KT27" i="4"/>
  <c r="KU27" i="4"/>
  <c r="KV27" i="4"/>
  <c r="KW27" i="4"/>
  <c r="KX27" i="4"/>
  <c r="KY27" i="4"/>
  <c r="KZ27" i="4"/>
  <c r="LA27" i="4"/>
  <c r="LB27" i="4"/>
  <c r="LC27" i="4"/>
  <c r="LD27" i="4"/>
  <c r="LE27" i="4"/>
  <c r="LF27" i="4"/>
  <c r="LG27" i="4"/>
  <c r="LH27" i="4"/>
  <c r="LI27" i="4"/>
  <c r="LJ27" i="4"/>
  <c r="LK27" i="4"/>
  <c r="LL27" i="4"/>
  <c r="LM27" i="4"/>
  <c r="LN27" i="4"/>
  <c r="LO27" i="4"/>
  <c r="LP27" i="4"/>
  <c r="LQ27" i="4"/>
  <c r="LR27" i="4"/>
  <c r="LS27" i="4"/>
  <c r="LT27" i="4"/>
  <c r="LU27" i="4"/>
  <c r="LV27" i="4"/>
  <c r="LW27" i="4"/>
  <c r="LX27" i="4"/>
  <c r="LY27" i="4"/>
  <c r="LZ27" i="4"/>
  <c r="MA27" i="4"/>
  <c r="MB27" i="4"/>
  <c r="MC27" i="4"/>
  <c r="MD27" i="4"/>
  <c r="ME27" i="4"/>
  <c r="MF27" i="4"/>
  <c r="MG27" i="4"/>
  <c r="MH27" i="4"/>
  <c r="MI27" i="4"/>
  <c r="MJ27" i="4"/>
  <c r="MK27" i="4"/>
  <c r="ML27" i="4"/>
  <c r="MM27" i="4"/>
  <c r="MN27" i="4"/>
  <c r="MO27" i="4"/>
  <c r="MP27" i="4"/>
  <c r="MQ27" i="4"/>
  <c r="MR27" i="4"/>
  <c r="MS27" i="4"/>
  <c r="MT27" i="4"/>
  <c r="MU27" i="4"/>
  <c r="MV27" i="4"/>
  <c r="MW27" i="4"/>
  <c r="MX27" i="4"/>
  <c r="MY27" i="4"/>
  <c r="MZ27" i="4"/>
  <c r="NA27" i="4"/>
  <c r="NB27" i="4"/>
  <c r="NC27" i="4"/>
  <c r="ND27" i="4"/>
  <c r="NE27" i="4"/>
  <c r="NF27" i="4"/>
  <c r="NG27" i="4"/>
  <c r="NH27" i="4"/>
  <c r="NI27" i="4"/>
  <c r="NJ27" i="4"/>
  <c r="NK27" i="4"/>
  <c r="NL27" i="4"/>
  <c r="NM27" i="4"/>
  <c r="NN27" i="4"/>
  <c r="NO27" i="4"/>
  <c r="NP27" i="4"/>
  <c r="NQ27" i="4"/>
  <c r="NR27" i="4"/>
  <c r="NS27" i="4"/>
  <c r="NT27" i="4"/>
  <c r="NU27" i="4"/>
  <c r="NV27" i="4"/>
  <c r="OG27" i="4"/>
  <c r="OH27" i="4"/>
  <c r="OI27" i="4"/>
  <c r="OJ27" i="4"/>
  <c r="OK27" i="4"/>
  <c r="OL27" i="4"/>
  <c r="OM27" i="4"/>
  <c r="ON27" i="4"/>
  <c r="OO27" i="4"/>
  <c r="OP27" i="4"/>
  <c r="OQ27" i="4"/>
  <c r="OR27" i="4"/>
  <c r="OS27" i="4"/>
  <c r="OT27" i="4"/>
  <c r="OU27" i="4"/>
  <c r="OV27" i="4"/>
  <c r="OW27" i="4"/>
  <c r="OX27" i="4"/>
  <c r="OY27" i="4"/>
  <c r="OZ27" i="4"/>
  <c r="PA27" i="4"/>
  <c r="PB27" i="4"/>
  <c r="PC27" i="4"/>
  <c r="PD27" i="4"/>
  <c r="PE27" i="4"/>
  <c r="PF27" i="4"/>
  <c r="PG27" i="4"/>
  <c r="PH27" i="4"/>
  <c r="PI27" i="4"/>
  <c r="PJ27" i="4"/>
  <c r="PK27" i="4"/>
  <c r="PL27" i="4"/>
  <c r="PM27" i="4"/>
  <c r="PN27" i="4"/>
  <c r="PO27" i="4"/>
  <c r="PP27" i="4"/>
  <c r="PQ27" i="4"/>
  <c r="PR27" i="4"/>
  <c r="PS27" i="4"/>
  <c r="PT27" i="4"/>
  <c r="PU27" i="4"/>
  <c r="PV27" i="4"/>
  <c r="PW27" i="4"/>
  <c r="PX27" i="4"/>
  <c r="PY27" i="4"/>
  <c r="PZ27" i="4"/>
  <c r="QA27" i="4"/>
  <c r="QB27" i="4"/>
  <c r="QC27" i="4"/>
  <c r="QD27" i="4"/>
  <c r="QE27" i="4"/>
  <c r="QF27" i="4"/>
  <c r="QG27" i="4"/>
  <c r="QH27" i="4"/>
  <c r="QI27" i="4"/>
  <c r="QJ27" i="4"/>
  <c r="QK27" i="4"/>
  <c r="QL27" i="4"/>
  <c r="QM27" i="4"/>
  <c r="QN27" i="4"/>
  <c r="QO27" i="4"/>
  <c r="QP27" i="4"/>
  <c r="QQ27" i="4"/>
  <c r="QR27" i="4"/>
  <c r="QS27" i="4"/>
  <c r="QT27" i="4"/>
  <c r="QU27" i="4"/>
  <c r="QV27" i="4"/>
  <c r="QW27" i="4"/>
  <c r="QX27" i="4"/>
  <c r="QY27" i="4"/>
  <c r="QZ27" i="4"/>
  <c r="RA27" i="4"/>
  <c r="RB27" i="4"/>
  <c r="RC27" i="4"/>
  <c r="RD27" i="4"/>
  <c r="RE27" i="4"/>
  <c r="RF27" i="4"/>
  <c r="RG27" i="4"/>
  <c r="RH27" i="4"/>
  <c r="RI27" i="4"/>
  <c r="RJ27" i="4"/>
  <c r="RT27" i="4"/>
  <c r="RU27" i="4"/>
  <c r="RV27" i="4"/>
  <c r="RW27" i="4"/>
  <c r="RX27" i="4"/>
  <c r="RY27" i="4"/>
  <c r="RZ27" i="4"/>
  <c r="SA27" i="4"/>
  <c r="SB27" i="4"/>
  <c r="SC27" i="4"/>
  <c r="SD27" i="4"/>
  <c r="SE27" i="4"/>
  <c r="SF27" i="4"/>
  <c r="SG27" i="4"/>
  <c r="SH27" i="4"/>
  <c r="SI27" i="4"/>
  <c r="SJ27" i="4"/>
  <c r="SK27" i="4"/>
  <c r="SL27" i="4"/>
  <c r="SM27" i="4"/>
  <c r="SN27" i="4"/>
  <c r="SO27" i="4"/>
  <c r="SP27" i="4"/>
  <c r="SQ27" i="4"/>
  <c r="SR27" i="4"/>
  <c r="SS27" i="4"/>
  <c r="ST27" i="4"/>
  <c r="SU27" i="4"/>
  <c r="SV27" i="4"/>
  <c r="SW27" i="4"/>
  <c r="SX27" i="4"/>
  <c r="SY27" i="4"/>
  <c r="SZ27" i="4"/>
  <c r="TA27" i="4"/>
  <c r="TB27" i="4"/>
  <c r="TC27" i="4"/>
  <c r="TD27" i="4"/>
  <c r="TE27" i="4"/>
  <c r="TF27" i="4"/>
  <c r="TG27" i="4"/>
  <c r="TH27" i="4"/>
  <c r="TI27" i="4"/>
  <c r="TJ27" i="4"/>
  <c r="TK27" i="4"/>
  <c r="TL27" i="4"/>
  <c r="TM27" i="4"/>
  <c r="TN27" i="4"/>
  <c r="TO27" i="4"/>
  <c r="TP27" i="4"/>
  <c r="TQ27" i="4"/>
  <c r="TR27" i="4"/>
  <c r="TS27" i="4"/>
  <c r="TT27" i="4"/>
  <c r="TU27" i="4"/>
  <c r="TV27" i="4"/>
  <c r="TW27" i="4"/>
  <c r="TX27" i="4"/>
  <c r="TY27" i="4"/>
  <c r="TZ27" i="4"/>
  <c r="UA27" i="4"/>
  <c r="UB27" i="4"/>
  <c r="UC27" i="4"/>
  <c r="UD27" i="4"/>
  <c r="UE27" i="4"/>
  <c r="UF27" i="4"/>
  <c r="UG27" i="4"/>
  <c r="UH27" i="4"/>
  <c r="UI27" i="4"/>
  <c r="UJ27" i="4"/>
  <c r="UK27" i="4"/>
  <c r="UL27" i="4"/>
  <c r="UM27" i="4"/>
  <c r="UN27" i="4"/>
  <c r="UO27" i="4"/>
  <c r="UP27" i="4"/>
  <c r="UQ27" i="4"/>
  <c r="UR27" i="4"/>
  <c r="US27" i="4"/>
  <c r="UT27" i="4"/>
  <c r="UU27" i="4"/>
  <c r="UV27" i="4"/>
  <c r="UW27" i="4"/>
  <c r="VG27" i="4"/>
  <c r="VH27" i="4"/>
  <c r="VI27" i="4"/>
  <c r="VJ27" i="4"/>
  <c r="VK27" i="4"/>
  <c r="VL27" i="4"/>
  <c r="VM27" i="4"/>
  <c r="VN27" i="4"/>
  <c r="VO27" i="4"/>
  <c r="VP27" i="4"/>
  <c r="VQ27" i="4"/>
  <c r="VR27" i="4"/>
  <c r="VS27" i="4"/>
  <c r="VT27" i="4"/>
  <c r="VU27" i="4"/>
  <c r="VV27" i="4"/>
  <c r="VW27" i="4"/>
  <c r="VX27" i="4"/>
  <c r="VY27" i="4"/>
  <c r="VZ27" i="4"/>
  <c r="WA27" i="4"/>
  <c r="WB27" i="4"/>
  <c r="WC27" i="4"/>
  <c r="WD27" i="4"/>
  <c r="WE27" i="4"/>
  <c r="WF27" i="4"/>
  <c r="WG27" i="4"/>
  <c r="WH27" i="4"/>
  <c r="WI27" i="4"/>
  <c r="WJ27" i="4"/>
  <c r="WK27" i="4"/>
  <c r="WL27" i="4"/>
  <c r="WM27" i="4"/>
  <c r="WN27" i="4"/>
  <c r="WO27" i="4"/>
  <c r="WP27" i="4"/>
  <c r="WQ27" i="4"/>
  <c r="WR27" i="4"/>
  <c r="WS27" i="4"/>
  <c r="WT27" i="4"/>
  <c r="WU27" i="4"/>
  <c r="WV27" i="4"/>
  <c r="WW27" i="4"/>
  <c r="WX27" i="4"/>
  <c r="WY27" i="4"/>
  <c r="WZ27" i="4"/>
  <c r="XA27" i="4"/>
  <c r="XB27" i="4"/>
  <c r="XC27" i="4"/>
  <c r="XD27" i="4"/>
  <c r="XE27" i="4"/>
  <c r="XF27" i="4"/>
  <c r="XG27" i="4"/>
  <c r="XH27" i="4"/>
  <c r="XI27" i="4"/>
  <c r="XJ27" i="4"/>
  <c r="XK27" i="4"/>
  <c r="XL27" i="4"/>
  <c r="XM27" i="4"/>
  <c r="XN27" i="4"/>
  <c r="XO27" i="4"/>
  <c r="XP27" i="4"/>
  <c r="XQ27" i="4"/>
  <c r="XR27" i="4"/>
  <c r="XS27" i="4"/>
  <c r="XT27" i="4"/>
  <c r="XU27" i="4"/>
  <c r="XV27" i="4"/>
  <c r="XW27" i="4"/>
  <c r="XX27" i="4"/>
  <c r="XY27" i="4"/>
  <c r="XZ27" i="4"/>
  <c r="YA27" i="4"/>
  <c r="YB27" i="4"/>
  <c r="YC27" i="4"/>
  <c r="YD27" i="4"/>
  <c r="YE27" i="4"/>
  <c r="YF27" i="4"/>
  <c r="YG27" i="4"/>
  <c r="YH27" i="4"/>
  <c r="YI27" i="4"/>
  <c r="YJ27" i="4"/>
  <c r="YT27" i="4"/>
  <c r="YU27" i="4"/>
  <c r="YV27" i="4"/>
  <c r="YW27" i="4"/>
  <c r="YX27" i="4"/>
  <c r="YY27" i="4"/>
  <c r="YZ27" i="4"/>
  <c r="ZA27" i="4"/>
  <c r="ZB27" i="4"/>
  <c r="ZC27" i="4"/>
  <c r="ZD27" i="4"/>
  <c r="ZE27" i="4"/>
  <c r="ZF27" i="4"/>
  <c r="ZG27" i="4"/>
  <c r="ZH27" i="4"/>
  <c r="ZI27" i="4"/>
  <c r="ZJ27" i="4"/>
  <c r="ZK27" i="4"/>
  <c r="ZL27" i="4"/>
  <c r="ZM27" i="4"/>
  <c r="ZN27" i="4"/>
  <c r="ZO27" i="4"/>
  <c r="ZP27" i="4"/>
  <c r="ZQ27" i="4"/>
  <c r="ZR27" i="4"/>
  <c r="ZS27" i="4"/>
  <c r="ZT27" i="4"/>
  <c r="ZU27" i="4"/>
  <c r="ZV27" i="4"/>
  <c r="ZW27" i="4"/>
  <c r="ZX27" i="4"/>
  <c r="ZY27" i="4"/>
  <c r="ZZ27" i="4"/>
  <c r="AAA27" i="4"/>
  <c r="AAB27" i="4"/>
  <c r="AAC27" i="4"/>
  <c r="AAD27" i="4"/>
  <c r="AAE27" i="4"/>
  <c r="AAF27" i="4"/>
  <c r="AAG27" i="4"/>
  <c r="AAH27" i="4"/>
  <c r="AAI27" i="4"/>
  <c r="AAJ27" i="4"/>
  <c r="AAK27" i="4"/>
  <c r="AAL27" i="4"/>
  <c r="AAM27" i="4"/>
  <c r="AAN27" i="4"/>
  <c r="AAO27" i="4"/>
  <c r="AAP27" i="4"/>
  <c r="AAQ27" i="4"/>
  <c r="AAR27" i="4"/>
  <c r="AAS27" i="4"/>
  <c r="AAT27" i="4"/>
  <c r="AAU27" i="4"/>
  <c r="AAV27" i="4"/>
  <c r="AAW27" i="4"/>
  <c r="AAX27" i="4"/>
  <c r="AAY27" i="4"/>
  <c r="AAZ27" i="4"/>
  <c r="ABA27" i="4"/>
  <c r="ABB27" i="4"/>
  <c r="ABC27" i="4"/>
  <c r="ABD27" i="4"/>
  <c r="ABE27" i="4"/>
  <c r="ABF27" i="4"/>
  <c r="ABG27" i="4"/>
  <c r="ABH27" i="4"/>
  <c r="ABI27" i="4"/>
  <c r="ABJ27" i="4"/>
  <c r="ABK27" i="4"/>
  <c r="ABL27" i="4"/>
  <c r="ABM27" i="4"/>
  <c r="ABN27" i="4"/>
  <c r="ABO27" i="4"/>
  <c r="ABP27" i="4"/>
  <c r="ABQ27" i="4"/>
  <c r="ABR27" i="4"/>
  <c r="ABS27" i="4"/>
  <c r="ABT27" i="4"/>
  <c r="ABU27" i="4"/>
  <c r="ABV27" i="4"/>
  <c r="ABW27" i="4"/>
  <c r="ACG27" i="4"/>
  <c r="ACH27" i="4"/>
  <c r="ACI27" i="4"/>
  <c r="ACJ27" i="4"/>
  <c r="ACK27" i="4"/>
  <c r="ACL27" i="4"/>
  <c r="ACM27" i="4"/>
  <c r="ACN27" i="4"/>
  <c r="ACO27" i="4"/>
  <c r="ACP27" i="4"/>
  <c r="ACQ27" i="4"/>
  <c r="ACR27" i="4"/>
  <c r="ACS27" i="4"/>
  <c r="ACT27" i="4"/>
  <c r="ACU27" i="4"/>
  <c r="ACV27" i="4"/>
  <c r="ACW27" i="4"/>
  <c r="ACX27" i="4"/>
  <c r="ACY27" i="4"/>
  <c r="ACZ27" i="4"/>
  <c r="ADA27" i="4"/>
  <c r="ADB27" i="4"/>
  <c r="ADC27" i="4"/>
  <c r="ADD27" i="4"/>
  <c r="ADE27" i="4"/>
  <c r="ADF27" i="4"/>
  <c r="ADG27" i="4"/>
  <c r="ADH27" i="4"/>
  <c r="ADI27" i="4"/>
  <c r="ADJ27" i="4"/>
  <c r="ADK27" i="4"/>
  <c r="ADL27" i="4"/>
  <c r="ADM27" i="4"/>
  <c r="ADN27" i="4"/>
  <c r="ADO27" i="4"/>
  <c r="ADP27" i="4"/>
  <c r="ADQ27" i="4"/>
  <c r="ADR27" i="4"/>
  <c r="ADS27" i="4"/>
  <c r="ADT27" i="4"/>
  <c r="ADU27" i="4"/>
  <c r="ADV27" i="4"/>
  <c r="ADW27" i="4"/>
  <c r="ADX27" i="4"/>
  <c r="ADY27" i="4"/>
  <c r="ADZ27" i="4"/>
  <c r="AEA27" i="4"/>
  <c r="AEB27" i="4"/>
  <c r="AEC27" i="4"/>
  <c r="AED27" i="4"/>
  <c r="AEE27" i="4"/>
  <c r="AEF27" i="4"/>
  <c r="AEG27" i="4"/>
  <c r="AEH27" i="4"/>
  <c r="AEI27" i="4"/>
  <c r="AEJ27" i="4"/>
  <c r="AEK27" i="4"/>
  <c r="AEL27" i="4"/>
  <c r="AEM27" i="4"/>
  <c r="AEN27" i="4"/>
  <c r="AEO27" i="4"/>
  <c r="AEP27" i="4"/>
  <c r="AEQ27" i="4"/>
  <c r="AER27" i="4"/>
  <c r="AES27" i="4"/>
  <c r="AET27" i="4"/>
  <c r="AEU27" i="4"/>
  <c r="AEV27" i="4"/>
  <c r="AEW27" i="4"/>
  <c r="AEX27" i="4"/>
  <c r="AEY27" i="4"/>
  <c r="AEZ27" i="4"/>
  <c r="AFA27" i="4"/>
  <c r="AFB27" i="4"/>
  <c r="AFC27" i="4"/>
  <c r="AFD27" i="4"/>
  <c r="AFE27" i="4"/>
  <c r="AFF27" i="4"/>
  <c r="AFG27" i="4"/>
  <c r="AFH27" i="4"/>
  <c r="AFI27" i="4"/>
  <c r="AFJ27" i="4"/>
  <c r="DR79" i="4"/>
  <c r="DT79" i="4"/>
  <c r="DU79" i="4"/>
  <c r="DV79" i="4"/>
  <c r="DW79" i="4"/>
  <c r="DX79" i="4"/>
  <c r="DY79" i="4"/>
  <c r="DZ79" i="4"/>
  <c r="EA79" i="4"/>
  <c r="EB79" i="4"/>
  <c r="EC79" i="4"/>
  <c r="ED79" i="4"/>
  <c r="EE79" i="4"/>
  <c r="EF79" i="4"/>
  <c r="EG79" i="4"/>
  <c r="EH79" i="4"/>
  <c r="EI79" i="4"/>
  <c r="EJ79" i="4"/>
  <c r="EK79" i="4"/>
  <c r="EL79" i="4"/>
  <c r="EM79" i="4"/>
  <c r="EN79" i="4"/>
  <c r="EO79" i="4"/>
  <c r="EP79" i="4"/>
  <c r="EQ79" i="4"/>
  <c r="ER79" i="4"/>
  <c r="ES79" i="4"/>
  <c r="ET79" i="4"/>
  <c r="EU79" i="4"/>
  <c r="EV79" i="4"/>
  <c r="EW79" i="4"/>
  <c r="EX79" i="4"/>
  <c r="EY79" i="4"/>
  <c r="EZ79" i="4"/>
  <c r="FA79" i="4"/>
  <c r="FB79" i="4"/>
  <c r="FC79" i="4"/>
  <c r="FD79" i="4"/>
  <c r="FE79" i="4"/>
  <c r="FF79" i="4"/>
  <c r="FG79" i="4"/>
  <c r="FH79" i="4"/>
  <c r="FI79" i="4"/>
  <c r="FJ79" i="4"/>
  <c r="FK79" i="4"/>
  <c r="FL79" i="4"/>
  <c r="FM79" i="4"/>
  <c r="FN79" i="4"/>
  <c r="FO79" i="4"/>
  <c r="FP79" i="4"/>
  <c r="FQ79" i="4"/>
  <c r="FR79" i="4"/>
  <c r="FS79" i="4"/>
  <c r="FT79" i="4"/>
  <c r="FU79" i="4"/>
  <c r="FV79" i="4"/>
  <c r="FW79" i="4"/>
  <c r="FX79" i="4"/>
  <c r="FY79" i="4"/>
  <c r="FZ79" i="4"/>
  <c r="GA79" i="4"/>
  <c r="GB79" i="4"/>
  <c r="GC79" i="4"/>
  <c r="GD79" i="4"/>
  <c r="GE79" i="4"/>
  <c r="GF79" i="4"/>
  <c r="GG79" i="4"/>
  <c r="GH79" i="4"/>
  <c r="GI79" i="4"/>
  <c r="GJ79" i="4"/>
  <c r="GK79" i="4"/>
  <c r="GL79" i="4"/>
  <c r="GM79" i="4"/>
  <c r="GN79" i="4"/>
  <c r="GO79" i="4"/>
  <c r="GP79" i="4"/>
  <c r="GQ79" i="4"/>
  <c r="GR79" i="4"/>
  <c r="GS79" i="4"/>
  <c r="GT79" i="4"/>
  <c r="GU79" i="4"/>
  <c r="KS79" i="4"/>
  <c r="KT79" i="4"/>
  <c r="KU79" i="4"/>
  <c r="KV79" i="4"/>
  <c r="KW79" i="4"/>
  <c r="KX79" i="4"/>
  <c r="KY79" i="4"/>
  <c r="KZ79" i="4"/>
  <c r="LA79" i="4"/>
  <c r="LB79" i="4"/>
  <c r="LC79" i="4"/>
  <c r="LD79" i="4"/>
  <c r="LE79" i="4"/>
  <c r="LF79" i="4"/>
  <c r="LG79" i="4"/>
  <c r="LH79" i="4"/>
  <c r="LI79" i="4"/>
  <c r="LJ79" i="4"/>
  <c r="LK79" i="4"/>
  <c r="LL79" i="4"/>
  <c r="LM79" i="4"/>
  <c r="LN79" i="4"/>
  <c r="LO79" i="4"/>
  <c r="LP79" i="4"/>
  <c r="LQ79" i="4"/>
  <c r="LR79" i="4"/>
  <c r="LS79" i="4"/>
  <c r="LT79" i="4"/>
  <c r="LU79" i="4"/>
  <c r="LV79" i="4"/>
  <c r="LW79" i="4"/>
  <c r="LX79" i="4"/>
  <c r="LY79" i="4"/>
  <c r="LZ79" i="4"/>
  <c r="MA79" i="4"/>
  <c r="MB79" i="4"/>
  <c r="MC79" i="4"/>
  <c r="MD79" i="4"/>
  <c r="ME79" i="4"/>
  <c r="MF79" i="4"/>
  <c r="MG79" i="4"/>
  <c r="MH79" i="4"/>
  <c r="MI79" i="4"/>
  <c r="MJ79" i="4"/>
  <c r="MK79" i="4"/>
  <c r="ML79" i="4"/>
  <c r="MM79" i="4"/>
  <c r="MN79" i="4"/>
  <c r="MO79" i="4"/>
  <c r="MP79" i="4"/>
  <c r="MQ79" i="4"/>
  <c r="MR79" i="4"/>
  <c r="MS79" i="4"/>
  <c r="MT79" i="4"/>
  <c r="MU79" i="4"/>
  <c r="MV79" i="4"/>
  <c r="MW79" i="4"/>
  <c r="MX79" i="4"/>
  <c r="MY79" i="4"/>
  <c r="MZ79" i="4"/>
  <c r="NA79" i="4"/>
  <c r="NB79" i="4"/>
  <c r="NC79" i="4"/>
  <c r="ND79" i="4"/>
  <c r="NE79" i="4"/>
  <c r="NF79" i="4"/>
  <c r="NG79" i="4"/>
  <c r="NH79" i="4"/>
  <c r="NI79" i="4"/>
  <c r="NJ79" i="4"/>
  <c r="NK79" i="4"/>
  <c r="NL79" i="4"/>
  <c r="NM79" i="4"/>
  <c r="NN79" i="4"/>
  <c r="NO79" i="4"/>
  <c r="NP79" i="4"/>
  <c r="NQ79" i="4"/>
  <c r="NR79" i="4"/>
  <c r="NS79" i="4"/>
  <c r="NT79" i="4"/>
  <c r="NU79" i="4"/>
  <c r="NV79" i="4"/>
  <c r="OG79" i="4"/>
  <c r="OH79" i="4"/>
  <c r="OI79" i="4"/>
  <c r="OJ79" i="4"/>
  <c r="OK79" i="4"/>
  <c r="OL79" i="4"/>
  <c r="OM79" i="4"/>
  <c r="ON79" i="4"/>
  <c r="OO79" i="4"/>
  <c r="OP79" i="4"/>
  <c r="OQ79" i="4"/>
  <c r="OR79" i="4"/>
  <c r="OS79" i="4"/>
  <c r="OT79" i="4"/>
  <c r="OU79" i="4"/>
  <c r="OV79" i="4"/>
  <c r="OW79" i="4"/>
  <c r="OX79" i="4"/>
  <c r="OY79" i="4"/>
  <c r="OZ79" i="4"/>
  <c r="PA79" i="4"/>
  <c r="PB79" i="4"/>
  <c r="PC79" i="4"/>
  <c r="PD79" i="4"/>
  <c r="PE79" i="4"/>
  <c r="PF79" i="4"/>
  <c r="PG79" i="4"/>
  <c r="PH79" i="4"/>
  <c r="PI79" i="4"/>
  <c r="PJ79" i="4"/>
  <c r="PK79" i="4"/>
  <c r="PL79" i="4"/>
  <c r="PM79" i="4"/>
  <c r="PN79" i="4"/>
  <c r="PO79" i="4"/>
  <c r="PP79" i="4"/>
  <c r="PQ79" i="4"/>
  <c r="PR79" i="4"/>
  <c r="PS79" i="4"/>
  <c r="PT79" i="4"/>
  <c r="PU79" i="4"/>
  <c r="PV79" i="4"/>
  <c r="PW79" i="4"/>
  <c r="PX79" i="4"/>
  <c r="PY79" i="4"/>
  <c r="PZ79" i="4"/>
  <c r="QA79" i="4"/>
  <c r="QB79" i="4"/>
  <c r="QC79" i="4"/>
  <c r="QD79" i="4"/>
  <c r="QE79" i="4"/>
  <c r="QF79" i="4"/>
  <c r="QG79" i="4"/>
  <c r="QH79" i="4"/>
  <c r="QI79" i="4"/>
  <c r="QJ79" i="4"/>
  <c r="QK79" i="4"/>
  <c r="QL79" i="4"/>
  <c r="QM79" i="4"/>
  <c r="QN79" i="4"/>
  <c r="QO79" i="4"/>
  <c r="QP79" i="4"/>
  <c r="QQ79" i="4"/>
  <c r="QR79" i="4"/>
  <c r="QS79" i="4"/>
  <c r="QT79" i="4"/>
  <c r="QU79" i="4"/>
  <c r="QV79" i="4"/>
  <c r="QW79" i="4"/>
  <c r="QX79" i="4"/>
  <c r="QY79" i="4"/>
  <c r="QZ79" i="4"/>
  <c r="RA79" i="4"/>
  <c r="RB79" i="4"/>
  <c r="RC79" i="4"/>
  <c r="RD79" i="4"/>
  <c r="RE79" i="4"/>
  <c r="RF79" i="4"/>
  <c r="RG79" i="4"/>
  <c r="RH79" i="4"/>
  <c r="RI79" i="4"/>
  <c r="RJ79" i="4"/>
  <c r="RT79" i="4"/>
  <c r="RU79" i="4"/>
  <c r="RV79" i="4"/>
  <c r="RW79" i="4"/>
  <c r="RX79" i="4"/>
  <c r="RY79" i="4"/>
  <c r="RZ79" i="4"/>
  <c r="SA79" i="4"/>
  <c r="SB79" i="4"/>
  <c r="SC79" i="4"/>
  <c r="SD79" i="4"/>
  <c r="SE79" i="4"/>
  <c r="SF79" i="4"/>
  <c r="SG79" i="4"/>
  <c r="SH79" i="4"/>
  <c r="SI79" i="4"/>
  <c r="SJ79" i="4"/>
  <c r="SK79" i="4"/>
  <c r="SL79" i="4"/>
  <c r="SM79" i="4"/>
  <c r="SN79" i="4"/>
  <c r="SO79" i="4"/>
  <c r="SP79" i="4"/>
  <c r="SQ79" i="4"/>
  <c r="SR79" i="4"/>
  <c r="SS79" i="4"/>
  <c r="ST79" i="4"/>
  <c r="SU79" i="4"/>
  <c r="SV79" i="4"/>
  <c r="SW79" i="4"/>
  <c r="SX79" i="4"/>
  <c r="SY79" i="4"/>
  <c r="SZ79" i="4"/>
  <c r="TA79" i="4"/>
  <c r="TB79" i="4"/>
  <c r="TC79" i="4"/>
  <c r="TD79" i="4"/>
  <c r="TE79" i="4"/>
  <c r="TF79" i="4"/>
  <c r="TG79" i="4"/>
  <c r="TH79" i="4"/>
  <c r="TI79" i="4"/>
  <c r="TJ79" i="4"/>
  <c r="TK79" i="4"/>
  <c r="TL79" i="4"/>
  <c r="TM79" i="4"/>
  <c r="TN79" i="4"/>
  <c r="TO79" i="4"/>
  <c r="TP79" i="4"/>
  <c r="TQ79" i="4"/>
  <c r="TR79" i="4"/>
  <c r="TS79" i="4"/>
  <c r="TT79" i="4"/>
  <c r="TU79" i="4"/>
  <c r="TV79" i="4"/>
  <c r="TW79" i="4"/>
  <c r="TX79" i="4"/>
  <c r="TY79" i="4"/>
  <c r="TZ79" i="4"/>
  <c r="UA79" i="4"/>
  <c r="UB79" i="4"/>
  <c r="UC79" i="4"/>
  <c r="UD79" i="4"/>
  <c r="UE79" i="4"/>
  <c r="UF79" i="4"/>
  <c r="UG79" i="4"/>
  <c r="UH79" i="4"/>
  <c r="UI79" i="4"/>
  <c r="UJ79" i="4"/>
  <c r="UK79" i="4"/>
  <c r="UL79" i="4"/>
  <c r="UM79" i="4"/>
  <c r="UN79" i="4"/>
  <c r="UO79" i="4"/>
  <c r="UP79" i="4"/>
  <c r="UQ79" i="4"/>
  <c r="UR79" i="4"/>
  <c r="US79" i="4"/>
  <c r="UT79" i="4"/>
  <c r="UU79" i="4"/>
  <c r="UV79" i="4"/>
  <c r="UW79" i="4"/>
  <c r="VG79" i="4"/>
  <c r="VH79" i="4"/>
  <c r="VI79" i="4"/>
  <c r="VJ79" i="4"/>
  <c r="VK79" i="4"/>
  <c r="VL79" i="4"/>
  <c r="VM79" i="4"/>
  <c r="VN79" i="4"/>
  <c r="VO79" i="4"/>
  <c r="VP79" i="4"/>
  <c r="VQ79" i="4"/>
  <c r="VR79" i="4"/>
  <c r="VS79" i="4"/>
  <c r="VT79" i="4"/>
  <c r="VU79" i="4"/>
  <c r="VV79" i="4"/>
  <c r="VW79" i="4"/>
  <c r="VX79" i="4"/>
  <c r="VY79" i="4"/>
  <c r="VZ79" i="4"/>
  <c r="WA79" i="4"/>
  <c r="WB79" i="4"/>
  <c r="WC79" i="4"/>
  <c r="WD79" i="4"/>
  <c r="WE79" i="4"/>
  <c r="WF79" i="4"/>
  <c r="WG79" i="4"/>
  <c r="WH79" i="4"/>
  <c r="WI79" i="4"/>
  <c r="WJ79" i="4"/>
  <c r="WK79" i="4"/>
  <c r="WL79" i="4"/>
  <c r="WM79" i="4"/>
  <c r="WN79" i="4"/>
  <c r="WO79" i="4"/>
  <c r="WP79" i="4"/>
  <c r="WQ79" i="4"/>
  <c r="WR79" i="4"/>
  <c r="WS79" i="4"/>
  <c r="WT79" i="4"/>
  <c r="WU79" i="4"/>
  <c r="WV79" i="4"/>
  <c r="WW79" i="4"/>
  <c r="WX79" i="4"/>
  <c r="WY79" i="4"/>
  <c r="WZ79" i="4"/>
  <c r="XA79" i="4"/>
  <c r="XB79" i="4"/>
  <c r="XC79" i="4"/>
  <c r="XD79" i="4"/>
  <c r="XE79" i="4"/>
  <c r="XF79" i="4"/>
  <c r="XG79" i="4"/>
  <c r="XH79" i="4"/>
  <c r="XI79" i="4"/>
  <c r="XJ79" i="4"/>
  <c r="XK79" i="4"/>
  <c r="XL79" i="4"/>
  <c r="XM79" i="4"/>
  <c r="XN79" i="4"/>
  <c r="XO79" i="4"/>
  <c r="XP79" i="4"/>
  <c r="XQ79" i="4"/>
  <c r="XR79" i="4"/>
  <c r="XS79" i="4"/>
  <c r="XT79" i="4"/>
  <c r="XU79" i="4"/>
  <c r="XV79" i="4"/>
  <c r="XW79" i="4"/>
  <c r="XX79" i="4"/>
  <c r="XY79" i="4"/>
  <c r="XZ79" i="4"/>
  <c r="YA79" i="4"/>
  <c r="YB79" i="4"/>
  <c r="YC79" i="4"/>
  <c r="YD79" i="4"/>
  <c r="YE79" i="4"/>
  <c r="YF79" i="4"/>
  <c r="YG79" i="4"/>
  <c r="YH79" i="4"/>
  <c r="YI79" i="4"/>
  <c r="YJ79" i="4"/>
  <c r="YT79" i="4"/>
  <c r="YU79" i="4"/>
  <c r="YV79" i="4"/>
  <c r="YW79" i="4"/>
  <c r="YX79" i="4"/>
  <c r="YY79" i="4"/>
  <c r="YZ79" i="4"/>
  <c r="ZA79" i="4"/>
  <c r="ZB79" i="4"/>
  <c r="ZC79" i="4"/>
  <c r="ZD79" i="4"/>
  <c r="ZE79" i="4"/>
  <c r="ZF79" i="4"/>
  <c r="ZG79" i="4"/>
  <c r="ZH79" i="4"/>
  <c r="ZI79" i="4"/>
  <c r="ZJ79" i="4"/>
  <c r="ZK79" i="4"/>
  <c r="ZL79" i="4"/>
  <c r="ZM79" i="4"/>
  <c r="ZN79" i="4"/>
  <c r="ZO79" i="4"/>
  <c r="ZP79" i="4"/>
  <c r="ZQ79" i="4"/>
  <c r="ZR79" i="4"/>
  <c r="ZS79" i="4"/>
  <c r="ZT79" i="4"/>
  <c r="ZU79" i="4"/>
  <c r="ZV79" i="4"/>
  <c r="ZW79" i="4"/>
  <c r="ZX79" i="4"/>
  <c r="ZY79" i="4"/>
  <c r="ZZ79" i="4"/>
  <c r="AAA79" i="4"/>
  <c r="AAB79" i="4"/>
  <c r="AAC79" i="4"/>
  <c r="AAD79" i="4"/>
  <c r="AAE79" i="4"/>
  <c r="AAF79" i="4"/>
  <c r="AAG79" i="4"/>
  <c r="AAH79" i="4"/>
  <c r="AAI79" i="4"/>
  <c r="AAJ79" i="4"/>
  <c r="AAK79" i="4"/>
  <c r="AAL79" i="4"/>
  <c r="AAM79" i="4"/>
  <c r="AAN79" i="4"/>
  <c r="AAO79" i="4"/>
  <c r="AAP79" i="4"/>
  <c r="AAQ79" i="4"/>
  <c r="AAR79" i="4"/>
  <c r="AAS79" i="4"/>
  <c r="AAT79" i="4"/>
  <c r="AAU79" i="4"/>
  <c r="AAV79" i="4"/>
  <c r="AAW79" i="4"/>
  <c r="AAX79" i="4"/>
  <c r="AAY79" i="4"/>
  <c r="AAZ79" i="4"/>
  <c r="ABA79" i="4"/>
  <c r="ABB79" i="4"/>
  <c r="ABC79" i="4"/>
  <c r="ABD79" i="4"/>
  <c r="ABE79" i="4"/>
  <c r="ABF79" i="4"/>
  <c r="ABG79" i="4"/>
  <c r="ABH79" i="4"/>
  <c r="ABI79" i="4"/>
  <c r="ABJ79" i="4"/>
  <c r="ABK79" i="4"/>
  <c r="ABL79" i="4"/>
  <c r="ABM79" i="4"/>
  <c r="ABN79" i="4"/>
  <c r="ABO79" i="4"/>
  <c r="ABP79" i="4"/>
  <c r="ABQ79" i="4"/>
  <c r="ABR79" i="4"/>
  <c r="ABS79" i="4"/>
  <c r="ABT79" i="4"/>
  <c r="ABU79" i="4"/>
  <c r="ABV79" i="4"/>
  <c r="ABW79" i="4"/>
  <c r="ACG79" i="4"/>
  <c r="ACH79" i="4"/>
  <c r="ACI79" i="4"/>
  <c r="ACJ79" i="4"/>
  <c r="ACK79" i="4"/>
  <c r="ACL79" i="4"/>
  <c r="ACM79" i="4"/>
  <c r="ACN79" i="4"/>
  <c r="ACO79" i="4"/>
  <c r="ACP79" i="4"/>
  <c r="ACQ79" i="4"/>
  <c r="ACR79" i="4"/>
  <c r="ACS79" i="4"/>
  <c r="ACT79" i="4"/>
  <c r="ACU79" i="4"/>
  <c r="ACV79" i="4"/>
  <c r="ACW79" i="4"/>
  <c r="ACX79" i="4"/>
  <c r="ACY79" i="4"/>
  <c r="ACZ79" i="4"/>
  <c r="ADA79" i="4"/>
  <c r="ADB79" i="4"/>
  <c r="ADC79" i="4"/>
  <c r="ADD79" i="4"/>
  <c r="ADE79" i="4"/>
  <c r="ADF79" i="4"/>
  <c r="ADG79" i="4"/>
  <c r="ADH79" i="4"/>
  <c r="ADI79" i="4"/>
  <c r="ADJ79" i="4"/>
  <c r="ADK79" i="4"/>
  <c r="ADL79" i="4"/>
  <c r="ADM79" i="4"/>
  <c r="ADN79" i="4"/>
  <c r="ADO79" i="4"/>
  <c r="ADP79" i="4"/>
  <c r="ADQ79" i="4"/>
  <c r="ADR79" i="4"/>
  <c r="ADS79" i="4"/>
  <c r="ADT79" i="4"/>
  <c r="ADU79" i="4"/>
  <c r="ADV79" i="4"/>
  <c r="ADW79" i="4"/>
  <c r="ADX79" i="4"/>
  <c r="ADY79" i="4"/>
  <c r="ADZ79" i="4"/>
  <c r="AEA79" i="4"/>
  <c r="AEB79" i="4"/>
  <c r="AEC79" i="4"/>
  <c r="AED79" i="4"/>
  <c r="AEE79" i="4"/>
  <c r="AEF79" i="4"/>
  <c r="AEG79" i="4"/>
  <c r="AEH79" i="4"/>
  <c r="AEI79" i="4"/>
  <c r="AEJ79" i="4"/>
  <c r="AEK79" i="4"/>
  <c r="AEL79" i="4"/>
  <c r="AEM79" i="4"/>
  <c r="AEN79" i="4"/>
  <c r="AEO79" i="4"/>
  <c r="AEP79" i="4"/>
  <c r="AEQ79" i="4"/>
  <c r="AER79" i="4"/>
  <c r="AES79" i="4"/>
  <c r="AET79" i="4"/>
  <c r="AEU79" i="4"/>
  <c r="AEV79" i="4"/>
  <c r="AEW79" i="4"/>
  <c r="AEX79" i="4"/>
  <c r="AEY79" i="4"/>
  <c r="AEZ79" i="4"/>
  <c r="AFA79" i="4"/>
  <c r="AFB79" i="4"/>
  <c r="AFC79" i="4"/>
  <c r="AFD79" i="4"/>
  <c r="AFE79" i="4"/>
  <c r="AFF79" i="4"/>
  <c r="AFG79" i="4"/>
  <c r="AFH79" i="4"/>
  <c r="AFI79" i="4"/>
  <c r="AFJ79" i="4"/>
  <c r="DR20" i="4"/>
  <c r="DT20" i="4"/>
  <c r="DU20" i="4"/>
  <c r="DV20" i="4"/>
  <c r="DW20" i="4"/>
  <c r="DX20" i="4"/>
  <c r="DY20" i="4"/>
  <c r="DZ20" i="4"/>
  <c r="EA20" i="4"/>
  <c r="EB20" i="4"/>
  <c r="EC20" i="4"/>
  <c r="ED20" i="4"/>
  <c r="EE20" i="4"/>
  <c r="EF20" i="4"/>
  <c r="EG20" i="4"/>
  <c r="EH20" i="4"/>
  <c r="EI20" i="4"/>
  <c r="EJ20" i="4"/>
  <c r="EK20" i="4"/>
  <c r="EL20" i="4"/>
  <c r="EM20" i="4"/>
  <c r="EN20" i="4"/>
  <c r="EO20" i="4"/>
  <c r="EP20" i="4"/>
  <c r="EQ20" i="4"/>
  <c r="ER20" i="4"/>
  <c r="ES20" i="4"/>
  <c r="ET20" i="4"/>
  <c r="EU20" i="4"/>
  <c r="EV20" i="4"/>
  <c r="EW20" i="4"/>
  <c r="EX20" i="4"/>
  <c r="EY20" i="4"/>
  <c r="EZ20" i="4"/>
  <c r="FA20" i="4"/>
  <c r="FB20" i="4"/>
  <c r="FC20" i="4"/>
  <c r="FD20" i="4"/>
  <c r="FE20" i="4"/>
  <c r="FF20" i="4"/>
  <c r="FG20" i="4"/>
  <c r="FH20" i="4"/>
  <c r="FI20" i="4"/>
  <c r="FJ20" i="4"/>
  <c r="FK20" i="4"/>
  <c r="FL20" i="4"/>
  <c r="FM20" i="4"/>
  <c r="FN20" i="4"/>
  <c r="FO20" i="4"/>
  <c r="FP20" i="4"/>
  <c r="FQ20" i="4"/>
  <c r="FR20" i="4"/>
  <c r="FS20" i="4"/>
  <c r="FT20" i="4"/>
  <c r="FU20" i="4"/>
  <c r="FV20" i="4"/>
  <c r="FW20" i="4"/>
  <c r="FX20" i="4"/>
  <c r="FY20" i="4"/>
  <c r="FZ20" i="4"/>
  <c r="GA20" i="4"/>
  <c r="GB20" i="4"/>
  <c r="GC20" i="4"/>
  <c r="GD20" i="4"/>
  <c r="GE20" i="4"/>
  <c r="GF20" i="4"/>
  <c r="GG20" i="4"/>
  <c r="GH20" i="4"/>
  <c r="GI20" i="4"/>
  <c r="GJ20" i="4"/>
  <c r="GK20" i="4"/>
  <c r="GL20" i="4"/>
  <c r="GM20" i="4"/>
  <c r="GN20" i="4"/>
  <c r="GO20" i="4"/>
  <c r="GP20" i="4"/>
  <c r="GQ20" i="4"/>
  <c r="GR20" i="4"/>
  <c r="GS20" i="4"/>
  <c r="GT20" i="4"/>
  <c r="GU20" i="4"/>
  <c r="KS20" i="4"/>
  <c r="KT20" i="4"/>
  <c r="KU20" i="4"/>
  <c r="KV20" i="4"/>
  <c r="KW20" i="4"/>
  <c r="KX20" i="4"/>
  <c r="KY20" i="4"/>
  <c r="KZ20" i="4"/>
  <c r="LA20" i="4"/>
  <c r="LB20" i="4"/>
  <c r="LC20" i="4"/>
  <c r="LD20" i="4"/>
  <c r="LE20" i="4"/>
  <c r="LF20" i="4"/>
  <c r="LG20" i="4"/>
  <c r="LH20" i="4"/>
  <c r="LI20" i="4"/>
  <c r="LJ20" i="4"/>
  <c r="LK20" i="4"/>
  <c r="LL20" i="4"/>
  <c r="LM20" i="4"/>
  <c r="LN20" i="4"/>
  <c r="LO20" i="4"/>
  <c r="LP20" i="4"/>
  <c r="LQ20" i="4"/>
  <c r="LR20" i="4"/>
  <c r="LS20" i="4"/>
  <c r="LT20" i="4"/>
  <c r="LU20" i="4"/>
  <c r="LV20" i="4"/>
  <c r="LW20" i="4"/>
  <c r="LX20" i="4"/>
  <c r="LY20" i="4"/>
  <c r="LZ20" i="4"/>
  <c r="MA20" i="4"/>
  <c r="MB20" i="4"/>
  <c r="MC20" i="4"/>
  <c r="MD20" i="4"/>
  <c r="ME20" i="4"/>
  <c r="MF20" i="4"/>
  <c r="MG20" i="4"/>
  <c r="MH20" i="4"/>
  <c r="MI20" i="4"/>
  <c r="MJ20" i="4"/>
  <c r="MK20" i="4"/>
  <c r="ML20" i="4"/>
  <c r="MM20" i="4"/>
  <c r="MN20" i="4"/>
  <c r="MO20" i="4"/>
  <c r="MP20" i="4"/>
  <c r="MQ20" i="4"/>
  <c r="MR20" i="4"/>
  <c r="MS20" i="4"/>
  <c r="MT20" i="4"/>
  <c r="MU20" i="4"/>
  <c r="MV20" i="4"/>
  <c r="MW20" i="4"/>
  <c r="MX20" i="4"/>
  <c r="MY20" i="4"/>
  <c r="MZ20" i="4"/>
  <c r="NA20" i="4"/>
  <c r="NB20" i="4"/>
  <c r="NC20" i="4"/>
  <c r="ND20" i="4"/>
  <c r="NE20" i="4"/>
  <c r="NF20" i="4"/>
  <c r="NG20" i="4"/>
  <c r="NH20" i="4"/>
  <c r="NI20" i="4"/>
  <c r="NJ20" i="4"/>
  <c r="NK20" i="4"/>
  <c r="NL20" i="4"/>
  <c r="NM20" i="4"/>
  <c r="NN20" i="4"/>
  <c r="NO20" i="4"/>
  <c r="NP20" i="4"/>
  <c r="NQ20" i="4"/>
  <c r="NR20" i="4"/>
  <c r="NS20" i="4"/>
  <c r="NT20" i="4"/>
  <c r="NU20" i="4"/>
  <c r="NV20" i="4"/>
  <c r="OG20" i="4"/>
  <c r="OH20" i="4"/>
  <c r="OI20" i="4"/>
  <c r="OJ20" i="4"/>
  <c r="OK20" i="4"/>
  <c r="OL20" i="4"/>
  <c r="OM20" i="4"/>
  <c r="ON20" i="4"/>
  <c r="OO20" i="4"/>
  <c r="OP20" i="4"/>
  <c r="OQ20" i="4"/>
  <c r="OR20" i="4"/>
  <c r="OS20" i="4"/>
  <c r="OT20" i="4"/>
  <c r="OU20" i="4"/>
  <c r="OV20" i="4"/>
  <c r="OW20" i="4"/>
  <c r="OX20" i="4"/>
  <c r="OY20" i="4"/>
  <c r="OZ20" i="4"/>
  <c r="PA20" i="4"/>
  <c r="PB20" i="4"/>
  <c r="PC20" i="4"/>
  <c r="PD20" i="4"/>
  <c r="PE20" i="4"/>
  <c r="PF20" i="4"/>
  <c r="PG20" i="4"/>
  <c r="PH20" i="4"/>
  <c r="PI20" i="4"/>
  <c r="PJ20" i="4"/>
  <c r="PK20" i="4"/>
  <c r="PL20" i="4"/>
  <c r="PM20" i="4"/>
  <c r="PN20" i="4"/>
  <c r="PO20" i="4"/>
  <c r="PP20" i="4"/>
  <c r="PQ20" i="4"/>
  <c r="PR20" i="4"/>
  <c r="PS20" i="4"/>
  <c r="PT20" i="4"/>
  <c r="PU20" i="4"/>
  <c r="PV20" i="4"/>
  <c r="PW20" i="4"/>
  <c r="PX20" i="4"/>
  <c r="PY20" i="4"/>
  <c r="PZ20" i="4"/>
  <c r="QA20" i="4"/>
  <c r="QB20" i="4"/>
  <c r="QC20" i="4"/>
  <c r="QD20" i="4"/>
  <c r="QE20" i="4"/>
  <c r="QF20" i="4"/>
  <c r="QG20" i="4"/>
  <c r="QH20" i="4"/>
  <c r="QI20" i="4"/>
  <c r="QJ20" i="4"/>
  <c r="QK20" i="4"/>
  <c r="QL20" i="4"/>
  <c r="QM20" i="4"/>
  <c r="QN20" i="4"/>
  <c r="QO20" i="4"/>
  <c r="QP20" i="4"/>
  <c r="QQ20" i="4"/>
  <c r="QR20" i="4"/>
  <c r="QS20" i="4"/>
  <c r="QT20" i="4"/>
  <c r="QU20" i="4"/>
  <c r="QV20" i="4"/>
  <c r="QW20" i="4"/>
  <c r="QX20" i="4"/>
  <c r="QY20" i="4"/>
  <c r="QZ20" i="4"/>
  <c r="RA20" i="4"/>
  <c r="RB20" i="4"/>
  <c r="RC20" i="4"/>
  <c r="RD20" i="4"/>
  <c r="RE20" i="4"/>
  <c r="RF20" i="4"/>
  <c r="RG20" i="4"/>
  <c r="RH20" i="4"/>
  <c r="RI20" i="4"/>
  <c r="RJ20" i="4"/>
  <c r="RT20" i="4"/>
  <c r="RU20" i="4"/>
  <c r="RV20" i="4"/>
  <c r="RW20" i="4"/>
  <c r="RX20" i="4"/>
  <c r="RY20" i="4"/>
  <c r="RZ20" i="4"/>
  <c r="SA20" i="4"/>
  <c r="SB20" i="4"/>
  <c r="SC20" i="4"/>
  <c r="SD20" i="4"/>
  <c r="SE20" i="4"/>
  <c r="SF20" i="4"/>
  <c r="SG20" i="4"/>
  <c r="SH20" i="4"/>
  <c r="SI20" i="4"/>
  <c r="SJ20" i="4"/>
  <c r="SK20" i="4"/>
  <c r="SL20" i="4"/>
  <c r="SM20" i="4"/>
  <c r="SN20" i="4"/>
  <c r="SO20" i="4"/>
  <c r="SP20" i="4"/>
  <c r="SQ20" i="4"/>
  <c r="SR20" i="4"/>
  <c r="SS20" i="4"/>
  <c r="ST20" i="4"/>
  <c r="SU20" i="4"/>
  <c r="SV20" i="4"/>
  <c r="SW20" i="4"/>
  <c r="SX20" i="4"/>
  <c r="SY20" i="4"/>
  <c r="SZ20" i="4"/>
  <c r="TA20" i="4"/>
  <c r="TB20" i="4"/>
  <c r="TC20" i="4"/>
  <c r="TD20" i="4"/>
  <c r="TE20" i="4"/>
  <c r="TF20" i="4"/>
  <c r="TG20" i="4"/>
  <c r="TH20" i="4"/>
  <c r="TI20" i="4"/>
  <c r="TJ20" i="4"/>
  <c r="TK20" i="4"/>
  <c r="TL20" i="4"/>
  <c r="TM20" i="4"/>
  <c r="TN20" i="4"/>
  <c r="TO20" i="4"/>
  <c r="TP20" i="4"/>
  <c r="TQ20" i="4"/>
  <c r="TR20" i="4"/>
  <c r="TS20" i="4"/>
  <c r="TT20" i="4"/>
  <c r="TU20" i="4"/>
  <c r="TV20" i="4"/>
  <c r="TW20" i="4"/>
  <c r="TX20" i="4"/>
  <c r="TY20" i="4"/>
  <c r="TZ20" i="4"/>
  <c r="UA20" i="4"/>
  <c r="UB20" i="4"/>
  <c r="UC20" i="4"/>
  <c r="UD20" i="4"/>
  <c r="UE20" i="4"/>
  <c r="UF20" i="4"/>
  <c r="UG20" i="4"/>
  <c r="UH20" i="4"/>
  <c r="UI20" i="4"/>
  <c r="UJ20" i="4"/>
  <c r="UK20" i="4"/>
  <c r="UL20" i="4"/>
  <c r="UM20" i="4"/>
  <c r="UN20" i="4"/>
  <c r="UO20" i="4"/>
  <c r="UP20" i="4"/>
  <c r="UQ20" i="4"/>
  <c r="UR20" i="4"/>
  <c r="US20" i="4"/>
  <c r="UT20" i="4"/>
  <c r="UU20" i="4"/>
  <c r="UV20" i="4"/>
  <c r="UW20" i="4"/>
  <c r="VG20" i="4"/>
  <c r="VH20" i="4"/>
  <c r="VI20" i="4"/>
  <c r="VJ20" i="4"/>
  <c r="VK20" i="4"/>
  <c r="VL20" i="4"/>
  <c r="VM20" i="4"/>
  <c r="VN20" i="4"/>
  <c r="VO20" i="4"/>
  <c r="VP20" i="4"/>
  <c r="VQ20" i="4"/>
  <c r="VR20" i="4"/>
  <c r="VS20" i="4"/>
  <c r="VT20" i="4"/>
  <c r="VU20" i="4"/>
  <c r="VV20" i="4"/>
  <c r="VW20" i="4"/>
  <c r="VX20" i="4"/>
  <c r="VY20" i="4"/>
  <c r="VZ20" i="4"/>
  <c r="WA20" i="4"/>
  <c r="WB20" i="4"/>
  <c r="WC20" i="4"/>
  <c r="WD20" i="4"/>
  <c r="WE20" i="4"/>
  <c r="WF20" i="4"/>
  <c r="WG20" i="4"/>
  <c r="WH20" i="4"/>
  <c r="WI20" i="4"/>
  <c r="WJ20" i="4"/>
  <c r="WK20" i="4"/>
  <c r="WL20" i="4"/>
  <c r="WM20" i="4"/>
  <c r="WN20" i="4"/>
  <c r="WO20" i="4"/>
  <c r="WP20" i="4"/>
  <c r="WQ20" i="4"/>
  <c r="WR20" i="4"/>
  <c r="WS20" i="4"/>
  <c r="WT20" i="4"/>
  <c r="WU20" i="4"/>
  <c r="WV20" i="4"/>
  <c r="WW20" i="4"/>
  <c r="WX20" i="4"/>
  <c r="WY20" i="4"/>
  <c r="WZ20" i="4"/>
  <c r="XA20" i="4"/>
  <c r="XB20" i="4"/>
  <c r="XC20" i="4"/>
  <c r="XD20" i="4"/>
  <c r="XE20" i="4"/>
  <c r="XF20" i="4"/>
  <c r="XG20" i="4"/>
  <c r="XH20" i="4"/>
  <c r="XI20" i="4"/>
  <c r="XJ20" i="4"/>
  <c r="XK20" i="4"/>
  <c r="XL20" i="4"/>
  <c r="XM20" i="4"/>
  <c r="XN20" i="4"/>
  <c r="XO20" i="4"/>
  <c r="XP20" i="4"/>
  <c r="XQ20" i="4"/>
  <c r="XR20" i="4"/>
  <c r="XS20" i="4"/>
  <c r="XT20" i="4"/>
  <c r="XU20" i="4"/>
  <c r="XV20" i="4"/>
  <c r="XW20" i="4"/>
  <c r="XX20" i="4"/>
  <c r="XY20" i="4"/>
  <c r="XZ20" i="4"/>
  <c r="YA20" i="4"/>
  <c r="YB20" i="4"/>
  <c r="YC20" i="4"/>
  <c r="YD20" i="4"/>
  <c r="YE20" i="4"/>
  <c r="YF20" i="4"/>
  <c r="YG20" i="4"/>
  <c r="YH20" i="4"/>
  <c r="YI20" i="4"/>
  <c r="YJ20" i="4"/>
  <c r="YT20" i="4"/>
  <c r="YU20" i="4"/>
  <c r="YV20" i="4"/>
  <c r="YW20" i="4"/>
  <c r="YX20" i="4"/>
  <c r="YY20" i="4"/>
  <c r="YZ20" i="4"/>
  <c r="ZA20" i="4"/>
  <c r="ZB20" i="4"/>
  <c r="ZC20" i="4"/>
  <c r="ZD20" i="4"/>
  <c r="ZE20" i="4"/>
  <c r="ZF20" i="4"/>
  <c r="ZG20" i="4"/>
  <c r="ZH20" i="4"/>
  <c r="ZI20" i="4"/>
  <c r="ZJ20" i="4"/>
  <c r="ZK20" i="4"/>
  <c r="ZL20" i="4"/>
  <c r="ZM20" i="4"/>
  <c r="ZN20" i="4"/>
  <c r="ZO20" i="4"/>
  <c r="ZP20" i="4"/>
  <c r="ZQ20" i="4"/>
  <c r="ZR20" i="4"/>
  <c r="ZS20" i="4"/>
  <c r="ZT20" i="4"/>
  <c r="ZU20" i="4"/>
  <c r="ZV20" i="4"/>
  <c r="ZW20" i="4"/>
  <c r="ZX20" i="4"/>
  <c r="ZY20" i="4"/>
  <c r="ZZ20" i="4"/>
  <c r="AAA20" i="4"/>
  <c r="AAB20" i="4"/>
  <c r="AAC20" i="4"/>
  <c r="AAD20" i="4"/>
  <c r="AAE20" i="4"/>
  <c r="AAF20" i="4"/>
  <c r="AAG20" i="4"/>
  <c r="AAH20" i="4"/>
  <c r="AAI20" i="4"/>
  <c r="AAJ20" i="4"/>
  <c r="AAK20" i="4"/>
  <c r="AAL20" i="4"/>
  <c r="AAM20" i="4"/>
  <c r="AAN20" i="4"/>
  <c r="AAO20" i="4"/>
  <c r="AAP20" i="4"/>
  <c r="AAQ20" i="4"/>
  <c r="AAR20" i="4"/>
  <c r="AAS20" i="4"/>
  <c r="AAT20" i="4"/>
  <c r="AAU20" i="4"/>
  <c r="AAV20" i="4"/>
  <c r="AAW20" i="4"/>
  <c r="AAX20" i="4"/>
  <c r="AAY20" i="4"/>
  <c r="AAZ20" i="4"/>
  <c r="ABA20" i="4"/>
  <c r="ABB20" i="4"/>
  <c r="ABC20" i="4"/>
  <c r="ABD20" i="4"/>
  <c r="ABE20" i="4"/>
  <c r="ABF20" i="4"/>
  <c r="ABG20" i="4"/>
  <c r="ABH20" i="4"/>
  <c r="ABI20" i="4"/>
  <c r="ABJ20" i="4"/>
  <c r="ABK20" i="4"/>
  <c r="ABL20" i="4"/>
  <c r="ABM20" i="4"/>
  <c r="ABN20" i="4"/>
  <c r="ABO20" i="4"/>
  <c r="ABP20" i="4"/>
  <c r="ABQ20" i="4"/>
  <c r="ABR20" i="4"/>
  <c r="ABS20" i="4"/>
  <c r="ABT20" i="4"/>
  <c r="ABU20" i="4"/>
  <c r="ABV20" i="4"/>
  <c r="ABW20" i="4"/>
  <c r="ACG20" i="4"/>
  <c r="ACH20" i="4"/>
  <c r="ACI20" i="4"/>
  <c r="ACJ20" i="4"/>
  <c r="ACK20" i="4"/>
  <c r="ACL20" i="4"/>
  <c r="ACM20" i="4"/>
  <c r="ACN20" i="4"/>
  <c r="ACO20" i="4"/>
  <c r="ACP20" i="4"/>
  <c r="ACQ20" i="4"/>
  <c r="ACR20" i="4"/>
  <c r="ACS20" i="4"/>
  <c r="ACT20" i="4"/>
  <c r="ACU20" i="4"/>
  <c r="ACV20" i="4"/>
  <c r="ACW20" i="4"/>
  <c r="ACX20" i="4"/>
  <c r="ACY20" i="4"/>
  <c r="ACZ20" i="4"/>
  <c r="ADA20" i="4"/>
  <c r="ADB20" i="4"/>
  <c r="ADC20" i="4"/>
  <c r="ADD20" i="4"/>
  <c r="ADE20" i="4"/>
  <c r="ADF20" i="4"/>
  <c r="ADG20" i="4"/>
  <c r="ADH20" i="4"/>
  <c r="ADI20" i="4"/>
  <c r="ADJ20" i="4"/>
  <c r="ADK20" i="4"/>
  <c r="ADL20" i="4"/>
  <c r="ADM20" i="4"/>
  <c r="ADN20" i="4"/>
  <c r="ADO20" i="4"/>
  <c r="ADP20" i="4"/>
  <c r="ADQ20" i="4"/>
  <c r="ADR20" i="4"/>
  <c r="ADS20" i="4"/>
  <c r="ADT20" i="4"/>
  <c r="ADU20" i="4"/>
  <c r="ADV20" i="4"/>
  <c r="ADW20" i="4"/>
  <c r="ADX20" i="4"/>
  <c r="ADY20" i="4"/>
  <c r="ADZ20" i="4"/>
  <c r="AEA20" i="4"/>
  <c r="AEB20" i="4"/>
  <c r="AEC20" i="4"/>
  <c r="AED20" i="4"/>
  <c r="AEE20" i="4"/>
  <c r="AEF20" i="4"/>
  <c r="AEG20" i="4"/>
  <c r="AEH20" i="4"/>
  <c r="AEI20" i="4"/>
  <c r="AEJ20" i="4"/>
  <c r="AEK20" i="4"/>
  <c r="AEL20" i="4"/>
  <c r="AEM20" i="4"/>
  <c r="AEN20" i="4"/>
  <c r="AEO20" i="4"/>
  <c r="AEP20" i="4"/>
  <c r="AEQ20" i="4"/>
  <c r="AER20" i="4"/>
  <c r="AES20" i="4"/>
  <c r="AET20" i="4"/>
  <c r="AEU20" i="4"/>
  <c r="AEV20" i="4"/>
  <c r="AEW20" i="4"/>
  <c r="AEX20" i="4"/>
  <c r="AEY20" i="4"/>
  <c r="AEZ20" i="4"/>
  <c r="AFA20" i="4"/>
  <c r="AFB20" i="4"/>
  <c r="AFC20" i="4"/>
  <c r="AFD20" i="4"/>
  <c r="AFE20" i="4"/>
  <c r="AFF20" i="4"/>
  <c r="AFG20" i="4"/>
  <c r="AFH20" i="4"/>
  <c r="AFI20" i="4"/>
  <c r="AFJ20" i="4"/>
  <c r="DR104" i="4"/>
  <c r="DT104" i="4"/>
  <c r="DU104" i="4"/>
  <c r="DV104" i="4"/>
  <c r="DW104" i="4"/>
  <c r="DX104" i="4"/>
  <c r="DY104" i="4"/>
  <c r="DZ104" i="4"/>
  <c r="EA104" i="4"/>
  <c r="EB104" i="4"/>
  <c r="EC104" i="4"/>
  <c r="ED104" i="4"/>
  <c r="EE104" i="4"/>
  <c r="EF104" i="4"/>
  <c r="EG104" i="4"/>
  <c r="EH104" i="4"/>
  <c r="EI104" i="4"/>
  <c r="EJ104" i="4"/>
  <c r="EK104" i="4"/>
  <c r="EL104" i="4"/>
  <c r="EM104" i="4"/>
  <c r="EN104" i="4"/>
  <c r="EO104" i="4"/>
  <c r="EP104" i="4"/>
  <c r="EQ104" i="4"/>
  <c r="ER104" i="4"/>
  <c r="ES104" i="4"/>
  <c r="ET104" i="4"/>
  <c r="EU104" i="4"/>
  <c r="EV104" i="4"/>
  <c r="EW104" i="4"/>
  <c r="EX104" i="4"/>
  <c r="EY104" i="4"/>
  <c r="EZ104" i="4"/>
  <c r="FA104" i="4"/>
  <c r="FB104" i="4"/>
  <c r="FC104" i="4"/>
  <c r="FD104" i="4"/>
  <c r="FE104" i="4"/>
  <c r="FF104" i="4"/>
  <c r="FG104" i="4"/>
  <c r="FH104" i="4"/>
  <c r="FI104" i="4"/>
  <c r="FJ104" i="4"/>
  <c r="FK104" i="4"/>
  <c r="FL104" i="4"/>
  <c r="FM104" i="4"/>
  <c r="FN104" i="4"/>
  <c r="FO104" i="4"/>
  <c r="FP104" i="4"/>
  <c r="FQ104" i="4"/>
  <c r="FR104" i="4"/>
  <c r="FS104" i="4"/>
  <c r="FT104" i="4"/>
  <c r="FU104" i="4"/>
  <c r="FV104" i="4"/>
  <c r="FW104" i="4"/>
  <c r="FX104" i="4"/>
  <c r="FY104" i="4"/>
  <c r="FZ104" i="4"/>
  <c r="GA104" i="4"/>
  <c r="GB104" i="4"/>
  <c r="GC104" i="4"/>
  <c r="GD104" i="4"/>
  <c r="GE104" i="4"/>
  <c r="GF104" i="4"/>
  <c r="GG104" i="4"/>
  <c r="GH104" i="4"/>
  <c r="GI104" i="4"/>
  <c r="GJ104" i="4"/>
  <c r="GK104" i="4"/>
  <c r="GL104" i="4"/>
  <c r="GM104" i="4"/>
  <c r="GN104" i="4"/>
  <c r="GO104" i="4"/>
  <c r="GP104" i="4"/>
  <c r="GQ104" i="4"/>
  <c r="GR104" i="4"/>
  <c r="GS104" i="4"/>
  <c r="GT104" i="4"/>
  <c r="GU104" i="4"/>
  <c r="KS104" i="4"/>
  <c r="KT104" i="4"/>
  <c r="KU104" i="4"/>
  <c r="KV104" i="4"/>
  <c r="KW104" i="4"/>
  <c r="KX104" i="4"/>
  <c r="KY104" i="4"/>
  <c r="KZ104" i="4"/>
  <c r="LA104" i="4"/>
  <c r="LB104" i="4"/>
  <c r="LC104" i="4"/>
  <c r="LD104" i="4"/>
  <c r="LE104" i="4"/>
  <c r="LF104" i="4"/>
  <c r="LG104" i="4"/>
  <c r="LH104" i="4"/>
  <c r="LI104" i="4"/>
  <c r="LJ104" i="4"/>
  <c r="LK104" i="4"/>
  <c r="LL104" i="4"/>
  <c r="LM104" i="4"/>
  <c r="LN104" i="4"/>
  <c r="LO104" i="4"/>
  <c r="LP104" i="4"/>
  <c r="LQ104" i="4"/>
  <c r="LR104" i="4"/>
  <c r="LS104" i="4"/>
  <c r="LT104" i="4"/>
  <c r="LU104" i="4"/>
  <c r="LV104" i="4"/>
  <c r="LW104" i="4"/>
  <c r="LX104" i="4"/>
  <c r="LY104" i="4"/>
  <c r="LZ104" i="4"/>
  <c r="MA104" i="4"/>
  <c r="MB104" i="4"/>
  <c r="MC104" i="4"/>
  <c r="MD104" i="4"/>
  <c r="ME104" i="4"/>
  <c r="MF104" i="4"/>
  <c r="MG104" i="4"/>
  <c r="MH104" i="4"/>
  <c r="MI104" i="4"/>
  <c r="MJ104" i="4"/>
  <c r="MK104" i="4"/>
  <c r="ML104" i="4"/>
  <c r="MM104" i="4"/>
  <c r="MN104" i="4"/>
  <c r="MO104" i="4"/>
  <c r="MP104" i="4"/>
  <c r="MQ104" i="4"/>
  <c r="MR104" i="4"/>
  <c r="MS104" i="4"/>
  <c r="MT104" i="4"/>
  <c r="MU104" i="4"/>
  <c r="MV104" i="4"/>
  <c r="MW104" i="4"/>
  <c r="MX104" i="4"/>
  <c r="MY104" i="4"/>
  <c r="MZ104" i="4"/>
  <c r="NA104" i="4"/>
  <c r="NB104" i="4"/>
  <c r="NC104" i="4"/>
  <c r="ND104" i="4"/>
  <c r="NE104" i="4"/>
  <c r="NF104" i="4"/>
  <c r="NG104" i="4"/>
  <c r="NH104" i="4"/>
  <c r="NI104" i="4"/>
  <c r="NJ104" i="4"/>
  <c r="NK104" i="4"/>
  <c r="NL104" i="4"/>
  <c r="NM104" i="4"/>
  <c r="NN104" i="4"/>
  <c r="NO104" i="4"/>
  <c r="NP104" i="4"/>
  <c r="NQ104" i="4"/>
  <c r="NR104" i="4"/>
  <c r="NS104" i="4"/>
  <c r="NT104" i="4"/>
  <c r="NU104" i="4"/>
  <c r="NV104" i="4"/>
  <c r="OG104" i="4"/>
  <c r="OH104" i="4"/>
  <c r="OI104" i="4"/>
  <c r="OJ104" i="4"/>
  <c r="OK104" i="4"/>
  <c r="OL104" i="4"/>
  <c r="OM104" i="4"/>
  <c r="ON104" i="4"/>
  <c r="OO104" i="4"/>
  <c r="OP104" i="4"/>
  <c r="OQ104" i="4"/>
  <c r="OR104" i="4"/>
  <c r="OS104" i="4"/>
  <c r="OT104" i="4"/>
  <c r="OU104" i="4"/>
  <c r="OV104" i="4"/>
  <c r="OW104" i="4"/>
  <c r="OX104" i="4"/>
  <c r="OY104" i="4"/>
  <c r="OZ104" i="4"/>
  <c r="PA104" i="4"/>
  <c r="PB104" i="4"/>
  <c r="PC104" i="4"/>
  <c r="PD104" i="4"/>
  <c r="PE104" i="4"/>
  <c r="PF104" i="4"/>
  <c r="PG104" i="4"/>
  <c r="PH104" i="4"/>
  <c r="PI104" i="4"/>
  <c r="PJ104" i="4"/>
  <c r="PK104" i="4"/>
  <c r="PL104" i="4"/>
  <c r="PM104" i="4"/>
  <c r="PN104" i="4"/>
  <c r="PO104" i="4"/>
  <c r="PP104" i="4"/>
  <c r="PQ104" i="4"/>
  <c r="PR104" i="4"/>
  <c r="PS104" i="4"/>
  <c r="PT104" i="4"/>
  <c r="PU104" i="4"/>
  <c r="PV104" i="4"/>
  <c r="PW104" i="4"/>
  <c r="PX104" i="4"/>
  <c r="PY104" i="4"/>
  <c r="PZ104" i="4"/>
  <c r="QA104" i="4"/>
  <c r="QB104" i="4"/>
  <c r="QC104" i="4"/>
  <c r="QD104" i="4"/>
  <c r="QE104" i="4"/>
  <c r="QF104" i="4"/>
  <c r="QG104" i="4"/>
  <c r="QH104" i="4"/>
  <c r="QI104" i="4"/>
  <c r="QJ104" i="4"/>
  <c r="QK104" i="4"/>
  <c r="QL104" i="4"/>
  <c r="QM104" i="4"/>
  <c r="QN104" i="4"/>
  <c r="QO104" i="4"/>
  <c r="QP104" i="4"/>
  <c r="QQ104" i="4"/>
  <c r="QR104" i="4"/>
  <c r="QS104" i="4"/>
  <c r="QT104" i="4"/>
  <c r="QU104" i="4"/>
  <c r="QV104" i="4"/>
  <c r="QW104" i="4"/>
  <c r="QX104" i="4"/>
  <c r="QY104" i="4"/>
  <c r="QZ104" i="4"/>
  <c r="RA104" i="4"/>
  <c r="RB104" i="4"/>
  <c r="RC104" i="4"/>
  <c r="RD104" i="4"/>
  <c r="RE104" i="4"/>
  <c r="RF104" i="4"/>
  <c r="RG104" i="4"/>
  <c r="RH104" i="4"/>
  <c r="RI104" i="4"/>
  <c r="RJ104" i="4"/>
  <c r="RT104" i="4"/>
  <c r="RU104" i="4"/>
  <c r="RV104" i="4"/>
  <c r="RW104" i="4"/>
  <c r="RX104" i="4"/>
  <c r="RY104" i="4"/>
  <c r="RZ104" i="4"/>
  <c r="SA104" i="4"/>
  <c r="SB104" i="4"/>
  <c r="SC104" i="4"/>
  <c r="SD104" i="4"/>
  <c r="SE104" i="4"/>
  <c r="SF104" i="4"/>
  <c r="SG104" i="4"/>
  <c r="SH104" i="4"/>
  <c r="SI104" i="4"/>
  <c r="SJ104" i="4"/>
  <c r="SK104" i="4"/>
  <c r="SL104" i="4"/>
  <c r="SM104" i="4"/>
  <c r="SN104" i="4"/>
  <c r="SO104" i="4"/>
  <c r="SP104" i="4"/>
  <c r="SQ104" i="4"/>
  <c r="SR104" i="4"/>
  <c r="SS104" i="4"/>
  <c r="ST104" i="4"/>
  <c r="SU104" i="4"/>
  <c r="SV104" i="4"/>
  <c r="SW104" i="4"/>
  <c r="SX104" i="4"/>
  <c r="SY104" i="4"/>
  <c r="SZ104" i="4"/>
  <c r="TA104" i="4"/>
  <c r="TB104" i="4"/>
  <c r="TC104" i="4"/>
  <c r="TD104" i="4"/>
  <c r="TE104" i="4"/>
  <c r="TF104" i="4"/>
  <c r="TG104" i="4"/>
  <c r="TH104" i="4"/>
  <c r="TI104" i="4"/>
  <c r="TJ104" i="4"/>
  <c r="TK104" i="4"/>
  <c r="TL104" i="4"/>
  <c r="TM104" i="4"/>
  <c r="TN104" i="4"/>
  <c r="TO104" i="4"/>
  <c r="TP104" i="4"/>
  <c r="TQ104" i="4"/>
  <c r="TR104" i="4"/>
  <c r="TS104" i="4"/>
  <c r="TT104" i="4"/>
  <c r="TU104" i="4"/>
  <c r="TV104" i="4"/>
  <c r="TW104" i="4"/>
  <c r="TX104" i="4"/>
  <c r="TY104" i="4"/>
  <c r="TZ104" i="4"/>
  <c r="UA104" i="4"/>
  <c r="UB104" i="4"/>
  <c r="UC104" i="4"/>
  <c r="UD104" i="4"/>
  <c r="UE104" i="4"/>
  <c r="UF104" i="4"/>
  <c r="UG104" i="4"/>
  <c r="UH104" i="4"/>
  <c r="UI104" i="4"/>
  <c r="UJ104" i="4"/>
  <c r="UK104" i="4"/>
  <c r="UL104" i="4"/>
  <c r="UM104" i="4"/>
  <c r="UN104" i="4"/>
  <c r="UO104" i="4"/>
  <c r="UP104" i="4"/>
  <c r="UQ104" i="4"/>
  <c r="UR104" i="4"/>
  <c r="US104" i="4"/>
  <c r="UT104" i="4"/>
  <c r="UU104" i="4"/>
  <c r="UV104" i="4"/>
  <c r="UW104" i="4"/>
  <c r="VG104" i="4"/>
  <c r="VH104" i="4"/>
  <c r="VI104" i="4"/>
  <c r="VJ104" i="4"/>
  <c r="VK104" i="4"/>
  <c r="VL104" i="4"/>
  <c r="VM104" i="4"/>
  <c r="VN104" i="4"/>
  <c r="VO104" i="4"/>
  <c r="VP104" i="4"/>
  <c r="VQ104" i="4"/>
  <c r="VR104" i="4"/>
  <c r="VS104" i="4"/>
  <c r="VT104" i="4"/>
  <c r="VU104" i="4"/>
  <c r="VV104" i="4"/>
  <c r="VW104" i="4"/>
  <c r="VX104" i="4"/>
  <c r="VY104" i="4"/>
  <c r="VZ104" i="4"/>
  <c r="WA104" i="4"/>
  <c r="WB104" i="4"/>
  <c r="WC104" i="4"/>
  <c r="WD104" i="4"/>
  <c r="WE104" i="4"/>
  <c r="WF104" i="4"/>
  <c r="WG104" i="4"/>
  <c r="WH104" i="4"/>
  <c r="WI104" i="4"/>
  <c r="WJ104" i="4"/>
  <c r="WK104" i="4"/>
  <c r="WL104" i="4"/>
  <c r="WM104" i="4"/>
  <c r="WN104" i="4"/>
  <c r="WO104" i="4"/>
  <c r="WP104" i="4"/>
  <c r="WQ104" i="4"/>
  <c r="WR104" i="4"/>
  <c r="WS104" i="4"/>
  <c r="WT104" i="4"/>
  <c r="WU104" i="4"/>
  <c r="WV104" i="4"/>
  <c r="WW104" i="4"/>
  <c r="WX104" i="4"/>
  <c r="WY104" i="4"/>
  <c r="WZ104" i="4"/>
  <c r="XA104" i="4"/>
  <c r="XB104" i="4"/>
  <c r="XC104" i="4"/>
  <c r="XD104" i="4"/>
  <c r="XE104" i="4"/>
  <c r="XF104" i="4"/>
  <c r="XG104" i="4"/>
  <c r="XH104" i="4"/>
  <c r="XI104" i="4"/>
  <c r="XJ104" i="4"/>
  <c r="XK104" i="4"/>
  <c r="XL104" i="4"/>
  <c r="XM104" i="4"/>
  <c r="XN104" i="4"/>
  <c r="XO104" i="4"/>
  <c r="XP104" i="4"/>
  <c r="XQ104" i="4"/>
  <c r="XR104" i="4"/>
  <c r="XS104" i="4"/>
  <c r="XT104" i="4"/>
  <c r="XU104" i="4"/>
  <c r="XV104" i="4"/>
  <c r="XW104" i="4"/>
  <c r="XX104" i="4"/>
  <c r="XY104" i="4"/>
  <c r="XZ104" i="4"/>
  <c r="YA104" i="4"/>
  <c r="YB104" i="4"/>
  <c r="YC104" i="4"/>
  <c r="YD104" i="4"/>
  <c r="YE104" i="4"/>
  <c r="YF104" i="4"/>
  <c r="YG104" i="4"/>
  <c r="YH104" i="4"/>
  <c r="YI104" i="4"/>
  <c r="YJ104" i="4"/>
  <c r="YT104" i="4"/>
  <c r="YU104" i="4"/>
  <c r="YV104" i="4"/>
  <c r="YW104" i="4"/>
  <c r="YX104" i="4"/>
  <c r="YY104" i="4"/>
  <c r="YZ104" i="4"/>
  <c r="ZA104" i="4"/>
  <c r="ZB104" i="4"/>
  <c r="ZC104" i="4"/>
  <c r="ZD104" i="4"/>
  <c r="ZE104" i="4"/>
  <c r="ZF104" i="4"/>
  <c r="ZG104" i="4"/>
  <c r="ZH104" i="4"/>
  <c r="ZI104" i="4"/>
  <c r="ZJ104" i="4"/>
  <c r="ZK104" i="4"/>
  <c r="ZL104" i="4"/>
  <c r="ZM104" i="4"/>
  <c r="ZN104" i="4"/>
  <c r="ZO104" i="4"/>
  <c r="ZP104" i="4"/>
  <c r="ZQ104" i="4"/>
  <c r="ZR104" i="4"/>
  <c r="ZS104" i="4"/>
  <c r="ZT104" i="4"/>
  <c r="ZU104" i="4"/>
  <c r="ZV104" i="4"/>
  <c r="ZW104" i="4"/>
  <c r="ZX104" i="4"/>
  <c r="ZY104" i="4"/>
  <c r="ZZ104" i="4"/>
  <c r="AAA104" i="4"/>
  <c r="AAB104" i="4"/>
  <c r="AAC104" i="4"/>
  <c r="AAD104" i="4"/>
  <c r="AAE104" i="4"/>
  <c r="AAF104" i="4"/>
  <c r="AAG104" i="4"/>
  <c r="AAH104" i="4"/>
  <c r="AAI104" i="4"/>
  <c r="AAJ104" i="4"/>
  <c r="AAK104" i="4"/>
  <c r="AAL104" i="4"/>
  <c r="AAM104" i="4"/>
  <c r="AAN104" i="4"/>
  <c r="AAO104" i="4"/>
  <c r="AAP104" i="4"/>
  <c r="AAQ104" i="4"/>
  <c r="AAR104" i="4"/>
  <c r="AAS104" i="4"/>
  <c r="AAT104" i="4"/>
  <c r="AAU104" i="4"/>
  <c r="AAV104" i="4"/>
  <c r="AAW104" i="4"/>
  <c r="AAX104" i="4"/>
  <c r="AAY104" i="4"/>
  <c r="AAZ104" i="4"/>
  <c r="ABA104" i="4"/>
  <c r="ABB104" i="4"/>
  <c r="ABC104" i="4"/>
  <c r="ABD104" i="4"/>
  <c r="ABE104" i="4"/>
  <c r="ABF104" i="4"/>
  <c r="ABG104" i="4"/>
  <c r="ABH104" i="4"/>
  <c r="ABI104" i="4"/>
  <c r="ABJ104" i="4"/>
  <c r="ABK104" i="4"/>
  <c r="ABL104" i="4"/>
  <c r="ABM104" i="4"/>
  <c r="ABN104" i="4"/>
  <c r="ABO104" i="4"/>
  <c r="ABP104" i="4"/>
  <c r="ABQ104" i="4"/>
  <c r="ABR104" i="4"/>
  <c r="ABS104" i="4"/>
  <c r="ABT104" i="4"/>
  <c r="ABU104" i="4"/>
  <c r="ABV104" i="4"/>
  <c r="ABW104" i="4"/>
  <c r="ACG104" i="4"/>
  <c r="ACH104" i="4"/>
  <c r="ACI104" i="4"/>
  <c r="ACJ104" i="4"/>
  <c r="ACK104" i="4"/>
  <c r="ACL104" i="4"/>
  <c r="ACM104" i="4"/>
  <c r="ACN104" i="4"/>
  <c r="ACO104" i="4"/>
  <c r="ACP104" i="4"/>
  <c r="ACQ104" i="4"/>
  <c r="ACR104" i="4"/>
  <c r="ACS104" i="4"/>
  <c r="ACT104" i="4"/>
  <c r="ACU104" i="4"/>
  <c r="ACV104" i="4"/>
  <c r="ACW104" i="4"/>
  <c r="ACX104" i="4"/>
  <c r="ACY104" i="4"/>
  <c r="ACZ104" i="4"/>
  <c r="ADA104" i="4"/>
  <c r="ADB104" i="4"/>
  <c r="ADC104" i="4"/>
  <c r="ADD104" i="4"/>
  <c r="ADE104" i="4"/>
  <c r="ADF104" i="4"/>
  <c r="ADG104" i="4"/>
  <c r="ADH104" i="4"/>
  <c r="ADI104" i="4"/>
  <c r="ADJ104" i="4"/>
  <c r="ADK104" i="4"/>
  <c r="ADL104" i="4"/>
  <c r="ADM104" i="4"/>
  <c r="ADN104" i="4"/>
  <c r="ADO104" i="4"/>
  <c r="ADP104" i="4"/>
  <c r="ADQ104" i="4"/>
  <c r="ADR104" i="4"/>
  <c r="ADS104" i="4"/>
  <c r="ADT104" i="4"/>
  <c r="ADU104" i="4"/>
  <c r="ADV104" i="4"/>
  <c r="ADW104" i="4"/>
  <c r="ADX104" i="4"/>
  <c r="ADY104" i="4"/>
  <c r="ADZ104" i="4"/>
  <c r="AEA104" i="4"/>
  <c r="AEB104" i="4"/>
  <c r="AEC104" i="4"/>
  <c r="AED104" i="4"/>
  <c r="AEE104" i="4"/>
  <c r="AEF104" i="4"/>
  <c r="AEG104" i="4"/>
  <c r="AEH104" i="4"/>
  <c r="AEI104" i="4"/>
  <c r="AEJ104" i="4"/>
  <c r="AEK104" i="4"/>
  <c r="AEL104" i="4"/>
  <c r="AEM104" i="4"/>
  <c r="AEN104" i="4"/>
  <c r="AEO104" i="4"/>
  <c r="AEP104" i="4"/>
  <c r="AEQ104" i="4"/>
  <c r="AER104" i="4"/>
  <c r="AES104" i="4"/>
  <c r="AET104" i="4"/>
  <c r="AEU104" i="4"/>
  <c r="AEV104" i="4"/>
  <c r="AEW104" i="4"/>
  <c r="AEX104" i="4"/>
  <c r="AEY104" i="4"/>
  <c r="AEZ104" i="4"/>
  <c r="AFA104" i="4"/>
  <c r="AFB104" i="4"/>
  <c r="AFC104" i="4"/>
  <c r="AFD104" i="4"/>
  <c r="AFE104" i="4"/>
  <c r="AFF104" i="4"/>
  <c r="AFG104" i="4"/>
  <c r="AFH104" i="4"/>
  <c r="AFI104" i="4"/>
  <c r="AFJ104" i="4"/>
  <c r="DR118" i="4"/>
  <c r="DT118" i="4"/>
  <c r="DU118" i="4"/>
  <c r="DV118" i="4"/>
  <c r="DW118" i="4"/>
  <c r="DX118" i="4"/>
  <c r="DY118" i="4"/>
  <c r="DZ118" i="4"/>
  <c r="EA118" i="4"/>
  <c r="EB118" i="4"/>
  <c r="EC118" i="4"/>
  <c r="ED118" i="4"/>
  <c r="EE118" i="4"/>
  <c r="EF118" i="4"/>
  <c r="EG118" i="4"/>
  <c r="EH118" i="4"/>
  <c r="EI118" i="4"/>
  <c r="EJ118" i="4"/>
  <c r="EK118" i="4"/>
  <c r="EL118" i="4"/>
  <c r="EM118" i="4"/>
  <c r="EN118" i="4"/>
  <c r="EO118" i="4"/>
  <c r="EP118" i="4"/>
  <c r="EQ118" i="4"/>
  <c r="ER118" i="4"/>
  <c r="ES118" i="4"/>
  <c r="ET118" i="4"/>
  <c r="EU118" i="4"/>
  <c r="EV118" i="4"/>
  <c r="EW118" i="4"/>
  <c r="EX118" i="4"/>
  <c r="EY118" i="4"/>
  <c r="EZ118" i="4"/>
  <c r="FA118" i="4"/>
  <c r="FB118" i="4"/>
  <c r="FC118" i="4"/>
  <c r="FD118" i="4"/>
  <c r="FE118" i="4"/>
  <c r="FF118" i="4"/>
  <c r="FG118" i="4"/>
  <c r="FH118" i="4"/>
  <c r="FI118" i="4"/>
  <c r="FJ118" i="4"/>
  <c r="FK118" i="4"/>
  <c r="FL118" i="4"/>
  <c r="FM118" i="4"/>
  <c r="FN118" i="4"/>
  <c r="FO118" i="4"/>
  <c r="FP118" i="4"/>
  <c r="FQ118" i="4"/>
  <c r="FR118" i="4"/>
  <c r="FS118" i="4"/>
  <c r="FT118" i="4"/>
  <c r="FU118" i="4"/>
  <c r="FV118" i="4"/>
  <c r="FW118" i="4"/>
  <c r="FX118" i="4"/>
  <c r="FY118" i="4"/>
  <c r="FZ118" i="4"/>
  <c r="GA118" i="4"/>
  <c r="GB118" i="4"/>
  <c r="GC118" i="4"/>
  <c r="GD118" i="4"/>
  <c r="GE118" i="4"/>
  <c r="GF118" i="4"/>
  <c r="GG118" i="4"/>
  <c r="GH118" i="4"/>
  <c r="GI118" i="4"/>
  <c r="GJ118" i="4"/>
  <c r="GK118" i="4"/>
  <c r="GL118" i="4"/>
  <c r="GM118" i="4"/>
  <c r="GN118" i="4"/>
  <c r="GO118" i="4"/>
  <c r="GP118" i="4"/>
  <c r="GQ118" i="4"/>
  <c r="GR118" i="4"/>
  <c r="GS118" i="4"/>
  <c r="GT118" i="4"/>
  <c r="GU118" i="4"/>
  <c r="KS118" i="4"/>
  <c r="KT118" i="4"/>
  <c r="KU118" i="4"/>
  <c r="KV118" i="4"/>
  <c r="KW118" i="4"/>
  <c r="KX118" i="4"/>
  <c r="KY118" i="4"/>
  <c r="KZ118" i="4"/>
  <c r="LA118" i="4"/>
  <c r="LB118" i="4"/>
  <c r="LC118" i="4"/>
  <c r="LD118" i="4"/>
  <c r="LE118" i="4"/>
  <c r="LF118" i="4"/>
  <c r="LG118" i="4"/>
  <c r="LH118" i="4"/>
  <c r="LI118" i="4"/>
  <c r="LJ118" i="4"/>
  <c r="LK118" i="4"/>
  <c r="LL118" i="4"/>
  <c r="LM118" i="4"/>
  <c r="LN118" i="4"/>
  <c r="LO118" i="4"/>
  <c r="LP118" i="4"/>
  <c r="LQ118" i="4"/>
  <c r="LR118" i="4"/>
  <c r="LS118" i="4"/>
  <c r="LT118" i="4"/>
  <c r="LU118" i="4"/>
  <c r="LV118" i="4"/>
  <c r="LW118" i="4"/>
  <c r="LX118" i="4"/>
  <c r="LY118" i="4"/>
  <c r="LZ118" i="4"/>
  <c r="MA118" i="4"/>
  <c r="MB118" i="4"/>
  <c r="MC118" i="4"/>
  <c r="MD118" i="4"/>
  <c r="ME118" i="4"/>
  <c r="MF118" i="4"/>
  <c r="MG118" i="4"/>
  <c r="MH118" i="4"/>
  <c r="MI118" i="4"/>
  <c r="MJ118" i="4"/>
  <c r="MK118" i="4"/>
  <c r="ML118" i="4"/>
  <c r="MM118" i="4"/>
  <c r="MN118" i="4"/>
  <c r="MO118" i="4"/>
  <c r="MP118" i="4"/>
  <c r="MQ118" i="4"/>
  <c r="MR118" i="4"/>
  <c r="MS118" i="4"/>
  <c r="MT118" i="4"/>
  <c r="MU118" i="4"/>
  <c r="MV118" i="4"/>
  <c r="MW118" i="4"/>
  <c r="MX118" i="4"/>
  <c r="MY118" i="4"/>
  <c r="MZ118" i="4"/>
  <c r="NA118" i="4"/>
  <c r="NB118" i="4"/>
  <c r="NC118" i="4"/>
  <c r="ND118" i="4"/>
  <c r="NE118" i="4"/>
  <c r="NF118" i="4"/>
  <c r="NG118" i="4"/>
  <c r="NH118" i="4"/>
  <c r="NI118" i="4"/>
  <c r="NJ118" i="4"/>
  <c r="NK118" i="4"/>
  <c r="NL118" i="4"/>
  <c r="NM118" i="4"/>
  <c r="NN118" i="4"/>
  <c r="NO118" i="4"/>
  <c r="NP118" i="4"/>
  <c r="NQ118" i="4"/>
  <c r="NR118" i="4"/>
  <c r="NS118" i="4"/>
  <c r="NT118" i="4"/>
  <c r="NU118" i="4"/>
  <c r="NV118" i="4"/>
  <c r="OG118" i="4"/>
  <c r="OH118" i="4"/>
  <c r="OI118" i="4"/>
  <c r="OJ118" i="4"/>
  <c r="OK118" i="4"/>
  <c r="OL118" i="4"/>
  <c r="OM118" i="4"/>
  <c r="ON118" i="4"/>
  <c r="OO118" i="4"/>
  <c r="OP118" i="4"/>
  <c r="OQ118" i="4"/>
  <c r="OR118" i="4"/>
  <c r="OS118" i="4"/>
  <c r="OT118" i="4"/>
  <c r="OU118" i="4"/>
  <c r="OV118" i="4"/>
  <c r="OW118" i="4"/>
  <c r="OX118" i="4"/>
  <c r="OY118" i="4"/>
  <c r="OZ118" i="4"/>
  <c r="PA118" i="4"/>
  <c r="PB118" i="4"/>
  <c r="PC118" i="4"/>
  <c r="PD118" i="4"/>
  <c r="PE118" i="4"/>
  <c r="PF118" i="4"/>
  <c r="PG118" i="4"/>
  <c r="PH118" i="4"/>
  <c r="PI118" i="4"/>
  <c r="PJ118" i="4"/>
  <c r="PK118" i="4"/>
  <c r="PL118" i="4"/>
  <c r="PM118" i="4"/>
  <c r="PN118" i="4"/>
  <c r="PO118" i="4"/>
  <c r="PP118" i="4"/>
  <c r="PQ118" i="4"/>
  <c r="PR118" i="4"/>
  <c r="PS118" i="4"/>
  <c r="PT118" i="4"/>
  <c r="PU118" i="4"/>
  <c r="PV118" i="4"/>
  <c r="PW118" i="4"/>
  <c r="PX118" i="4"/>
  <c r="PY118" i="4"/>
  <c r="PZ118" i="4"/>
  <c r="QA118" i="4"/>
  <c r="QB118" i="4"/>
  <c r="QC118" i="4"/>
  <c r="QD118" i="4"/>
  <c r="QE118" i="4"/>
  <c r="QF118" i="4"/>
  <c r="QG118" i="4"/>
  <c r="QH118" i="4"/>
  <c r="QI118" i="4"/>
  <c r="QJ118" i="4"/>
  <c r="QK118" i="4"/>
  <c r="QL118" i="4"/>
  <c r="QM118" i="4"/>
  <c r="QN118" i="4"/>
  <c r="QO118" i="4"/>
  <c r="QP118" i="4"/>
  <c r="QQ118" i="4"/>
  <c r="QR118" i="4"/>
  <c r="QS118" i="4"/>
  <c r="QT118" i="4"/>
  <c r="QU118" i="4"/>
  <c r="QV118" i="4"/>
  <c r="QW118" i="4"/>
  <c r="QX118" i="4"/>
  <c r="QY118" i="4"/>
  <c r="QZ118" i="4"/>
  <c r="RA118" i="4"/>
  <c r="RB118" i="4"/>
  <c r="RC118" i="4"/>
  <c r="RD118" i="4"/>
  <c r="RE118" i="4"/>
  <c r="RF118" i="4"/>
  <c r="RG118" i="4"/>
  <c r="RH118" i="4"/>
  <c r="RI118" i="4"/>
  <c r="RJ118" i="4"/>
  <c r="RT118" i="4"/>
  <c r="RU118" i="4"/>
  <c r="RV118" i="4"/>
  <c r="RW118" i="4"/>
  <c r="RX118" i="4"/>
  <c r="RY118" i="4"/>
  <c r="RZ118" i="4"/>
  <c r="SA118" i="4"/>
  <c r="SB118" i="4"/>
  <c r="SC118" i="4"/>
  <c r="SD118" i="4"/>
  <c r="SE118" i="4"/>
  <c r="SF118" i="4"/>
  <c r="SG118" i="4"/>
  <c r="SH118" i="4"/>
  <c r="SI118" i="4"/>
  <c r="SJ118" i="4"/>
  <c r="SK118" i="4"/>
  <c r="SL118" i="4"/>
  <c r="SM118" i="4"/>
  <c r="SN118" i="4"/>
  <c r="SO118" i="4"/>
  <c r="SP118" i="4"/>
  <c r="SQ118" i="4"/>
  <c r="SR118" i="4"/>
  <c r="SS118" i="4"/>
  <c r="ST118" i="4"/>
  <c r="SU118" i="4"/>
  <c r="SV118" i="4"/>
  <c r="SW118" i="4"/>
  <c r="SX118" i="4"/>
  <c r="SY118" i="4"/>
  <c r="SZ118" i="4"/>
  <c r="TA118" i="4"/>
  <c r="TB118" i="4"/>
  <c r="TC118" i="4"/>
  <c r="TD118" i="4"/>
  <c r="TE118" i="4"/>
  <c r="TF118" i="4"/>
  <c r="TG118" i="4"/>
  <c r="TH118" i="4"/>
  <c r="TI118" i="4"/>
  <c r="TJ118" i="4"/>
  <c r="TK118" i="4"/>
  <c r="TL118" i="4"/>
  <c r="TM118" i="4"/>
  <c r="TN118" i="4"/>
  <c r="TO118" i="4"/>
  <c r="TP118" i="4"/>
  <c r="TQ118" i="4"/>
  <c r="TR118" i="4"/>
  <c r="TS118" i="4"/>
  <c r="TT118" i="4"/>
  <c r="TU118" i="4"/>
  <c r="TV118" i="4"/>
  <c r="TW118" i="4"/>
  <c r="TX118" i="4"/>
  <c r="TY118" i="4"/>
  <c r="TZ118" i="4"/>
  <c r="UA118" i="4"/>
  <c r="UB118" i="4"/>
  <c r="UC118" i="4"/>
  <c r="UD118" i="4"/>
  <c r="UE118" i="4"/>
  <c r="UF118" i="4"/>
  <c r="UG118" i="4"/>
  <c r="UH118" i="4"/>
  <c r="UI118" i="4"/>
  <c r="UJ118" i="4"/>
  <c r="UK118" i="4"/>
  <c r="UL118" i="4"/>
  <c r="UM118" i="4"/>
  <c r="UN118" i="4"/>
  <c r="UO118" i="4"/>
  <c r="UP118" i="4"/>
  <c r="UQ118" i="4"/>
  <c r="UR118" i="4"/>
  <c r="US118" i="4"/>
  <c r="UT118" i="4"/>
  <c r="UU118" i="4"/>
  <c r="UV118" i="4"/>
  <c r="UW118" i="4"/>
  <c r="VG118" i="4"/>
  <c r="VH118" i="4"/>
  <c r="VI118" i="4"/>
  <c r="VJ118" i="4"/>
  <c r="VK118" i="4"/>
  <c r="VL118" i="4"/>
  <c r="VM118" i="4"/>
  <c r="VN118" i="4"/>
  <c r="VO118" i="4"/>
  <c r="VP118" i="4"/>
  <c r="VQ118" i="4"/>
  <c r="VR118" i="4"/>
  <c r="VS118" i="4"/>
  <c r="VT118" i="4"/>
  <c r="VU118" i="4"/>
  <c r="VV118" i="4"/>
  <c r="VW118" i="4"/>
  <c r="VX118" i="4"/>
  <c r="VY118" i="4"/>
  <c r="VZ118" i="4"/>
  <c r="WA118" i="4"/>
  <c r="WB118" i="4"/>
  <c r="WC118" i="4"/>
  <c r="WD118" i="4"/>
  <c r="WE118" i="4"/>
  <c r="WF118" i="4"/>
  <c r="WG118" i="4"/>
  <c r="WH118" i="4"/>
  <c r="WI118" i="4"/>
  <c r="WJ118" i="4"/>
  <c r="WK118" i="4"/>
  <c r="WL118" i="4"/>
  <c r="WM118" i="4"/>
  <c r="WN118" i="4"/>
  <c r="WO118" i="4"/>
  <c r="WP118" i="4"/>
  <c r="WQ118" i="4"/>
  <c r="WR118" i="4"/>
  <c r="WS118" i="4"/>
  <c r="WT118" i="4"/>
  <c r="WU118" i="4"/>
  <c r="WV118" i="4"/>
  <c r="WW118" i="4"/>
  <c r="WX118" i="4"/>
  <c r="WY118" i="4"/>
  <c r="WZ118" i="4"/>
  <c r="XA118" i="4"/>
  <c r="XB118" i="4"/>
  <c r="XC118" i="4"/>
  <c r="XD118" i="4"/>
  <c r="XE118" i="4"/>
  <c r="XF118" i="4"/>
  <c r="XG118" i="4"/>
  <c r="XH118" i="4"/>
  <c r="XI118" i="4"/>
  <c r="XJ118" i="4"/>
  <c r="XK118" i="4"/>
  <c r="XL118" i="4"/>
  <c r="XM118" i="4"/>
  <c r="XN118" i="4"/>
  <c r="XO118" i="4"/>
  <c r="XP118" i="4"/>
  <c r="XQ118" i="4"/>
  <c r="XR118" i="4"/>
  <c r="XS118" i="4"/>
  <c r="XT118" i="4"/>
  <c r="XU118" i="4"/>
  <c r="XV118" i="4"/>
  <c r="XW118" i="4"/>
  <c r="XX118" i="4"/>
  <c r="XY118" i="4"/>
  <c r="XZ118" i="4"/>
  <c r="YA118" i="4"/>
  <c r="YB118" i="4"/>
  <c r="YC118" i="4"/>
  <c r="YD118" i="4"/>
  <c r="YE118" i="4"/>
  <c r="YF118" i="4"/>
  <c r="YG118" i="4"/>
  <c r="YH118" i="4"/>
  <c r="YI118" i="4"/>
  <c r="YJ118" i="4"/>
  <c r="YT118" i="4"/>
  <c r="YU118" i="4"/>
  <c r="YV118" i="4"/>
  <c r="YW118" i="4"/>
  <c r="YX118" i="4"/>
  <c r="YY118" i="4"/>
  <c r="YZ118" i="4"/>
  <c r="ZA118" i="4"/>
  <c r="ZB118" i="4"/>
  <c r="ZC118" i="4"/>
  <c r="ZD118" i="4"/>
  <c r="ZE118" i="4"/>
  <c r="ZF118" i="4"/>
  <c r="ZG118" i="4"/>
  <c r="ZH118" i="4"/>
  <c r="ZI118" i="4"/>
  <c r="ZJ118" i="4"/>
  <c r="ZK118" i="4"/>
  <c r="ZL118" i="4"/>
  <c r="ZM118" i="4"/>
  <c r="ZN118" i="4"/>
  <c r="ZO118" i="4"/>
  <c r="ZP118" i="4"/>
  <c r="ZQ118" i="4"/>
  <c r="ZR118" i="4"/>
  <c r="ZS118" i="4"/>
  <c r="ZT118" i="4"/>
  <c r="ZU118" i="4"/>
  <c r="ZV118" i="4"/>
  <c r="ZW118" i="4"/>
  <c r="ZX118" i="4"/>
  <c r="ZY118" i="4"/>
  <c r="ZZ118" i="4"/>
  <c r="AAA118" i="4"/>
  <c r="AAB118" i="4"/>
  <c r="AAC118" i="4"/>
  <c r="AAD118" i="4"/>
  <c r="AAE118" i="4"/>
  <c r="AAF118" i="4"/>
  <c r="AAG118" i="4"/>
  <c r="AAH118" i="4"/>
  <c r="AAI118" i="4"/>
  <c r="AAJ118" i="4"/>
  <c r="AAK118" i="4"/>
  <c r="AAL118" i="4"/>
  <c r="AAM118" i="4"/>
  <c r="AAN118" i="4"/>
  <c r="AAO118" i="4"/>
  <c r="AAP118" i="4"/>
  <c r="AAQ118" i="4"/>
  <c r="AAR118" i="4"/>
  <c r="AAS118" i="4"/>
  <c r="AAT118" i="4"/>
  <c r="AAU118" i="4"/>
  <c r="AAV118" i="4"/>
  <c r="AAW118" i="4"/>
  <c r="AAX118" i="4"/>
  <c r="AAY118" i="4"/>
  <c r="AAZ118" i="4"/>
  <c r="ABA118" i="4"/>
  <c r="ABB118" i="4"/>
  <c r="ABC118" i="4"/>
  <c r="ABD118" i="4"/>
  <c r="ABE118" i="4"/>
  <c r="ABF118" i="4"/>
  <c r="ABG118" i="4"/>
  <c r="ABH118" i="4"/>
  <c r="ABI118" i="4"/>
  <c r="ABJ118" i="4"/>
  <c r="ABK118" i="4"/>
  <c r="ABL118" i="4"/>
  <c r="ABM118" i="4"/>
  <c r="ABN118" i="4"/>
  <c r="ABO118" i="4"/>
  <c r="ABP118" i="4"/>
  <c r="ABQ118" i="4"/>
  <c r="ABR118" i="4"/>
  <c r="ABS118" i="4"/>
  <c r="ABT118" i="4"/>
  <c r="ABU118" i="4"/>
  <c r="ABV118" i="4"/>
  <c r="ABW118" i="4"/>
  <c r="ACG118" i="4"/>
  <c r="ACH118" i="4"/>
  <c r="ACI118" i="4"/>
  <c r="ACJ118" i="4"/>
  <c r="ACK118" i="4"/>
  <c r="ACL118" i="4"/>
  <c r="ACM118" i="4"/>
  <c r="ACN118" i="4"/>
  <c r="ACO118" i="4"/>
  <c r="ACP118" i="4"/>
  <c r="ACQ118" i="4"/>
  <c r="ACR118" i="4"/>
  <c r="ACS118" i="4"/>
  <c r="ACT118" i="4"/>
  <c r="ACU118" i="4"/>
  <c r="ACV118" i="4"/>
  <c r="ACW118" i="4"/>
  <c r="ACX118" i="4"/>
  <c r="ACY118" i="4"/>
  <c r="ACZ118" i="4"/>
  <c r="ADA118" i="4"/>
  <c r="ADB118" i="4"/>
  <c r="ADC118" i="4"/>
  <c r="ADD118" i="4"/>
  <c r="ADE118" i="4"/>
  <c r="ADF118" i="4"/>
  <c r="ADG118" i="4"/>
  <c r="ADH118" i="4"/>
  <c r="ADI118" i="4"/>
  <c r="ADJ118" i="4"/>
  <c r="ADK118" i="4"/>
  <c r="ADL118" i="4"/>
  <c r="ADM118" i="4"/>
  <c r="ADN118" i="4"/>
  <c r="ADO118" i="4"/>
  <c r="ADP118" i="4"/>
  <c r="ADQ118" i="4"/>
  <c r="ADR118" i="4"/>
  <c r="ADS118" i="4"/>
  <c r="ADT118" i="4"/>
  <c r="ADU118" i="4"/>
  <c r="ADV118" i="4"/>
  <c r="ADW118" i="4"/>
  <c r="ADX118" i="4"/>
  <c r="ADY118" i="4"/>
  <c r="ADZ118" i="4"/>
  <c r="AEA118" i="4"/>
  <c r="AEB118" i="4"/>
  <c r="AEC118" i="4"/>
  <c r="AED118" i="4"/>
  <c r="AEE118" i="4"/>
  <c r="AEF118" i="4"/>
  <c r="AEG118" i="4"/>
  <c r="AEH118" i="4"/>
  <c r="AEI118" i="4"/>
  <c r="AEJ118" i="4"/>
  <c r="AEK118" i="4"/>
  <c r="AEL118" i="4"/>
  <c r="AEM118" i="4"/>
  <c r="AEN118" i="4"/>
  <c r="AEO118" i="4"/>
  <c r="AEP118" i="4"/>
  <c r="AEQ118" i="4"/>
  <c r="AER118" i="4"/>
  <c r="AES118" i="4"/>
  <c r="AET118" i="4"/>
  <c r="AEU118" i="4"/>
  <c r="AEV118" i="4"/>
  <c r="AEW118" i="4"/>
  <c r="AEX118" i="4"/>
  <c r="AEY118" i="4"/>
  <c r="AEZ118" i="4"/>
  <c r="AFA118" i="4"/>
  <c r="AFB118" i="4"/>
  <c r="AFC118" i="4"/>
  <c r="AFD118" i="4"/>
  <c r="AFE118" i="4"/>
  <c r="AFF118" i="4"/>
  <c r="AFG118" i="4"/>
  <c r="AFH118" i="4"/>
  <c r="AFI118" i="4"/>
  <c r="AFJ118" i="4"/>
  <c r="DR103" i="4"/>
  <c r="DT103" i="4"/>
  <c r="DU103" i="4"/>
  <c r="DV103" i="4"/>
  <c r="DW103" i="4"/>
  <c r="DX103" i="4"/>
  <c r="DY103" i="4"/>
  <c r="DZ103" i="4"/>
  <c r="EA103" i="4"/>
  <c r="EB103" i="4"/>
  <c r="EC103" i="4"/>
  <c r="ED103" i="4"/>
  <c r="EE103" i="4"/>
  <c r="EF103" i="4"/>
  <c r="EG103" i="4"/>
  <c r="EH103" i="4"/>
  <c r="EI103" i="4"/>
  <c r="EJ103" i="4"/>
  <c r="EK103" i="4"/>
  <c r="EL103" i="4"/>
  <c r="EM103" i="4"/>
  <c r="EN103" i="4"/>
  <c r="EO103" i="4"/>
  <c r="EP103" i="4"/>
  <c r="EQ103" i="4"/>
  <c r="ER103" i="4"/>
  <c r="ES103" i="4"/>
  <c r="ET103" i="4"/>
  <c r="EU103" i="4"/>
  <c r="EV103" i="4"/>
  <c r="EW103" i="4"/>
  <c r="EX103" i="4"/>
  <c r="EY103" i="4"/>
  <c r="EZ103" i="4"/>
  <c r="FA103" i="4"/>
  <c r="FB103" i="4"/>
  <c r="FC103" i="4"/>
  <c r="FD103" i="4"/>
  <c r="FE103" i="4"/>
  <c r="FF103" i="4"/>
  <c r="FG103" i="4"/>
  <c r="FH103" i="4"/>
  <c r="FI103" i="4"/>
  <c r="FJ103" i="4"/>
  <c r="FK103" i="4"/>
  <c r="FL103" i="4"/>
  <c r="FM103" i="4"/>
  <c r="FN103" i="4"/>
  <c r="FO103" i="4"/>
  <c r="FP103" i="4"/>
  <c r="FQ103" i="4"/>
  <c r="FR103" i="4"/>
  <c r="FS103" i="4"/>
  <c r="FT103" i="4"/>
  <c r="FU103" i="4"/>
  <c r="FV103" i="4"/>
  <c r="FW103" i="4"/>
  <c r="FX103" i="4"/>
  <c r="FY103" i="4"/>
  <c r="FZ103" i="4"/>
  <c r="GA103" i="4"/>
  <c r="GB103" i="4"/>
  <c r="GC103" i="4"/>
  <c r="GD103" i="4"/>
  <c r="GE103" i="4"/>
  <c r="GF103" i="4"/>
  <c r="GG103" i="4"/>
  <c r="GH103" i="4"/>
  <c r="GI103" i="4"/>
  <c r="GJ103" i="4"/>
  <c r="GK103" i="4"/>
  <c r="GL103" i="4"/>
  <c r="GM103" i="4"/>
  <c r="GN103" i="4"/>
  <c r="GO103" i="4"/>
  <c r="GP103" i="4"/>
  <c r="GQ103" i="4"/>
  <c r="GR103" i="4"/>
  <c r="GS103" i="4"/>
  <c r="GT103" i="4"/>
  <c r="GU103" i="4"/>
  <c r="KS103" i="4"/>
  <c r="KT103" i="4"/>
  <c r="KU103" i="4"/>
  <c r="KV103" i="4"/>
  <c r="KW103" i="4"/>
  <c r="KX103" i="4"/>
  <c r="KY103" i="4"/>
  <c r="KZ103" i="4"/>
  <c r="LA103" i="4"/>
  <c r="LB103" i="4"/>
  <c r="LC103" i="4"/>
  <c r="LD103" i="4"/>
  <c r="LE103" i="4"/>
  <c r="LF103" i="4"/>
  <c r="LG103" i="4"/>
  <c r="LH103" i="4"/>
  <c r="LI103" i="4"/>
  <c r="LJ103" i="4"/>
  <c r="LK103" i="4"/>
  <c r="LL103" i="4"/>
  <c r="LM103" i="4"/>
  <c r="LN103" i="4"/>
  <c r="LO103" i="4"/>
  <c r="LP103" i="4"/>
  <c r="LQ103" i="4"/>
  <c r="LR103" i="4"/>
  <c r="LS103" i="4"/>
  <c r="LT103" i="4"/>
  <c r="LU103" i="4"/>
  <c r="LV103" i="4"/>
  <c r="LW103" i="4"/>
  <c r="LX103" i="4"/>
  <c r="LY103" i="4"/>
  <c r="LZ103" i="4"/>
  <c r="MA103" i="4"/>
  <c r="MB103" i="4"/>
  <c r="MC103" i="4"/>
  <c r="MD103" i="4"/>
  <c r="ME103" i="4"/>
  <c r="MF103" i="4"/>
  <c r="MG103" i="4"/>
  <c r="MH103" i="4"/>
  <c r="MI103" i="4"/>
  <c r="MJ103" i="4"/>
  <c r="MK103" i="4"/>
  <c r="ML103" i="4"/>
  <c r="MM103" i="4"/>
  <c r="MN103" i="4"/>
  <c r="MO103" i="4"/>
  <c r="MP103" i="4"/>
  <c r="MQ103" i="4"/>
  <c r="MR103" i="4"/>
  <c r="MS103" i="4"/>
  <c r="MT103" i="4"/>
  <c r="MU103" i="4"/>
  <c r="MV103" i="4"/>
  <c r="MW103" i="4"/>
  <c r="MX103" i="4"/>
  <c r="MY103" i="4"/>
  <c r="MZ103" i="4"/>
  <c r="NA103" i="4"/>
  <c r="NB103" i="4"/>
  <c r="NC103" i="4"/>
  <c r="ND103" i="4"/>
  <c r="NE103" i="4"/>
  <c r="NF103" i="4"/>
  <c r="NG103" i="4"/>
  <c r="NH103" i="4"/>
  <c r="NI103" i="4"/>
  <c r="NJ103" i="4"/>
  <c r="NK103" i="4"/>
  <c r="NL103" i="4"/>
  <c r="NM103" i="4"/>
  <c r="NN103" i="4"/>
  <c r="NO103" i="4"/>
  <c r="NP103" i="4"/>
  <c r="NQ103" i="4"/>
  <c r="NR103" i="4"/>
  <c r="NS103" i="4"/>
  <c r="NT103" i="4"/>
  <c r="NU103" i="4"/>
  <c r="NV103" i="4"/>
  <c r="OG103" i="4"/>
  <c r="OH103" i="4"/>
  <c r="OI103" i="4"/>
  <c r="OJ103" i="4"/>
  <c r="OK103" i="4"/>
  <c r="OL103" i="4"/>
  <c r="OM103" i="4"/>
  <c r="ON103" i="4"/>
  <c r="OO103" i="4"/>
  <c r="OP103" i="4"/>
  <c r="OQ103" i="4"/>
  <c r="OR103" i="4"/>
  <c r="OS103" i="4"/>
  <c r="OT103" i="4"/>
  <c r="OU103" i="4"/>
  <c r="OV103" i="4"/>
  <c r="OW103" i="4"/>
  <c r="OX103" i="4"/>
  <c r="OY103" i="4"/>
  <c r="OZ103" i="4"/>
  <c r="PA103" i="4"/>
  <c r="PB103" i="4"/>
  <c r="PC103" i="4"/>
  <c r="PD103" i="4"/>
  <c r="PE103" i="4"/>
  <c r="PF103" i="4"/>
  <c r="PG103" i="4"/>
  <c r="PH103" i="4"/>
  <c r="PI103" i="4"/>
  <c r="PJ103" i="4"/>
  <c r="PK103" i="4"/>
  <c r="PL103" i="4"/>
  <c r="PM103" i="4"/>
  <c r="PN103" i="4"/>
  <c r="PO103" i="4"/>
  <c r="PP103" i="4"/>
  <c r="PQ103" i="4"/>
  <c r="PR103" i="4"/>
  <c r="PS103" i="4"/>
  <c r="PT103" i="4"/>
  <c r="PU103" i="4"/>
  <c r="PV103" i="4"/>
  <c r="PW103" i="4"/>
  <c r="PX103" i="4"/>
  <c r="PY103" i="4"/>
  <c r="PZ103" i="4"/>
  <c r="QA103" i="4"/>
  <c r="QB103" i="4"/>
  <c r="QC103" i="4"/>
  <c r="QD103" i="4"/>
  <c r="QE103" i="4"/>
  <c r="QF103" i="4"/>
  <c r="QG103" i="4"/>
  <c r="QH103" i="4"/>
  <c r="QI103" i="4"/>
  <c r="QJ103" i="4"/>
  <c r="QK103" i="4"/>
  <c r="QL103" i="4"/>
  <c r="QM103" i="4"/>
  <c r="QN103" i="4"/>
  <c r="QO103" i="4"/>
  <c r="QP103" i="4"/>
  <c r="QQ103" i="4"/>
  <c r="QR103" i="4"/>
  <c r="QS103" i="4"/>
  <c r="QT103" i="4"/>
  <c r="QU103" i="4"/>
  <c r="QV103" i="4"/>
  <c r="QW103" i="4"/>
  <c r="QX103" i="4"/>
  <c r="QY103" i="4"/>
  <c r="QZ103" i="4"/>
  <c r="RA103" i="4"/>
  <c r="RB103" i="4"/>
  <c r="RC103" i="4"/>
  <c r="RD103" i="4"/>
  <c r="RE103" i="4"/>
  <c r="RF103" i="4"/>
  <c r="RG103" i="4"/>
  <c r="RH103" i="4"/>
  <c r="RI103" i="4"/>
  <c r="RJ103" i="4"/>
  <c r="RT103" i="4"/>
  <c r="RU103" i="4"/>
  <c r="RV103" i="4"/>
  <c r="RW103" i="4"/>
  <c r="RX103" i="4"/>
  <c r="RY103" i="4"/>
  <c r="RZ103" i="4"/>
  <c r="SA103" i="4"/>
  <c r="SB103" i="4"/>
  <c r="SC103" i="4"/>
  <c r="SD103" i="4"/>
  <c r="SE103" i="4"/>
  <c r="SF103" i="4"/>
  <c r="SG103" i="4"/>
  <c r="SH103" i="4"/>
  <c r="SI103" i="4"/>
  <c r="SJ103" i="4"/>
  <c r="SK103" i="4"/>
  <c r="SL103" i="4"/>
  <c r="SM103" i="4"/>
  <c r="SN103" i="4"/>
  <c r="SO103" i="4"/>
  <c r="SP103" i="4"/>
  <c r="SQ103" i="4"/>
  <c r="SR103" i="4"/>
  <c r="SS103" i="4"/>
  <c r="ST103" i="4"/>
  <c r="SU103" i="4"/>
  <c r="SV103" i="4"/>
  <c r="SW103" i="4"/>
  <c r="SX103" i="4"/>
  <c r="SY103" i="4"/>
  <c r="SZ103" i="4"/>
  <c r="TA103" i="4"/>
  <c r="TB103" i="4"/>
  <c r="TC103" i="4"/>
  <c r="TD103" i="4"/>
  <c r="TE103" i="4"/>
  <c r="TF103" i="4"/>
  <c r="TG103" i="4"/>
  <c r="TH103" i="4"/>
  <c r="TI103" i="4"/>
  <c r="TJ103" i="4"/>
  <c r="TK103" i="4"/>
  <c r="TL103" i="4"/>
  <c r="TM103" i="4"/>
  <c r="TN103" i="4"/>
  <c r="TO103" i="4"/>
  <c r="TP103" i="4"/>
  <c r="TQ103" i="4"/>
  <c r="TR103" i="4"/>
  <c r="TS103" i="4"/>
  <c r="TT103" i="4"/>
  <c r="TU103" i="4"/>
  <c r="TV103" i="4"/>
  <c r="TW103" i="4"/>
  <c r="TX103" i="4"/>
  <c r="TY103" i="4"/>
  <c r="TZ103" i="4"/>
  <c r="UA103" i="4"/>
  <c r="UB103" i="4"/>
  <c r="UC103" i="4"/>
  <c r="UD103" i="4"/>
  <c r="UE103" i="4"/>
  <c r="UF103" i="4"/>
  <c r="UG103" i="4"/>
  <c r="UH103" i="4"/>
  <c r="UI103" i="4"/>
  <c r="UJ103" i="4"/>
  <c r="UK103" i="4"/>
  <c r="UL103" i="4"/>
  <c r="UM103" i="4"/>
  <c r="UN103" i="4"/>
  <c r="UO103" i="4"/>
  <c r="UP103" i="4"/>
  <c r="UQ103" i="4"/>
  <c r="UR103" i="4"/>
  <c r="US103" i="4"/>
  <c r="UT103" i="4"/>
  <c r="UU103" i="4"/>
  <c r="UV103" i="4"/>
  <c r="UW103" i="4"/>
  <c r="VG103" i="4"/>
  <c r="VH103" i="4"/>
  <c r="VI103" i="4"/>
  <c r="VJ103" i="4"/>
  <c r="VK103" i="4"/>
  <c r="VL103" i="4"/>
  <c r="VM103" i="4"/>
  <c r="VN103" i="4"/>
  <c r="VO103" i="4"/>
  <c r="VP103" i="4"/>
  <c r="VQ103" i="4"/>
  <c r="VR103" i="4"/>
  <c r="VS103" i="4"/>
  <c r="VT103" i="4"/>
  <c r="VU103" i="4"/>
  <c r="VV103" i="4"/>
  <c r="VW103" i="4"/>
  <c r="VX103" i="4"/>
  <c r="VY103" i="4"/>
  <c r="VZ103" i="4"/>
  <c r="WA103" i="4"/>
  <c r="WB103" i="4"/>
  <c r="WC103" i="4"/>
  <c r="WD103" i="4"/>
  <c r="WE103" i="4"/>
  <c r="WF103" i="4"/>
  <c r="WG103" i="4"/>
  <c r="WH103" i="4"/>
  <c r="WI103" i="4"/>
  <c r="WJ103" i="4"/>
  <c r="WK103" i="4"/>
  <c r="WL103" i="4"/>
  <c r="WM103" i="4"/>
  <c r="WN103" i="4"/>
  <c r="WO103" i="4"/>
  <c r="WP103" i="4"/>
  <c r="WQ103" i="4"/>
  <c r="WR103" i="4"/>
  <c r="WS103" i="4"/>
  <c r="WT103" i="4"/>
  <c r="WU103" i="4"/>
  <c r="WV103" i="4"/>
  <c r="WW103" i="4"/>
  <c r="WX103" i="4"/>
  <c r="WY103" i="4"/>
  <c r="WZ103" i="4"/>
  <c r="XA103" i="4"/>
  <c r="XB103" i="4"/>
  <c r="XC103" i="4"/>
  <c r="XD103" i="4"/>
  <c r="XE103" i="4"/>
  <c r="XF103" i="4"/>
  <c r="XG103" i="4"/>
  <c r="XH103" i="4"/>
  <c r="XI103" i="4"/>
  <c r="XJ103" i="4"/>
  <c r="XK103" i="4"/>
  <c r="XL103" i="4"/>
  <c r="XM103" i="4"/>
  <c r="XN103" i="4"/>
  <c r="XO103" i="4"/>
  <c r="XP103" i="4"/>
  <c r="XQ103" i="4"/>
  <c r="XR103" i="4"/>
  <c r="XS103" i="4"/>
  <c r="XT103" i="4"/>
  <c r="XU103" i="4"/>
  <c r="XV103" i="4"/>
  <c r="XW103" i="4"/>
  <c r="XX103" i="4"/>
  <c r="XY103" i="4"/>
  <c r="XZ103" i="4"/>
  <c r="YA103" i="4"/>
  <c r="YB103" i="4"/>
  <c r="YC103" i="4"/>
  <c r="YD103" i="4"/>
  <c r="YE103" i="4"/>
  <c r="YF103" i="4"/>
  <c r="YG103" i="4"/>
  <c r="YH103" i="4"/>
  <c r="YI103" i="4"/>
  <c r="YJ103" i="4"/>
  <c r="YT103" i="4"/>
  <c r="YU103" i="4"/>
  <c r="YV103" i="4"/>
  <c r="YW103" i="4"/>
  <c r="YX103" i="4"/>
  <c r="YY103" i="4"/>
  <c r="YZ103" i="4"/>
  <c r="ZA103" i="4"/>
  <c r="ZB103" i="4"/>
  <c r="ZC103" i="4"/>
  <c r="ZD103" i="4"/>
  <c r="ZE103" i="4"/>
  <c r="ZF103" i="4"/>
  <c r="ZG103" i="4"/>
  <c r="ZH103" i="4"/>
  <c r="ZI103" i="4"/>
  <c r="ZJ103" i="4"/>
  <c r="ZK103" i="4"/>
  <c r="ZL103" i="4"/>
  <c r="ZM103" i="4"/>
  <c r="ZN103" i="4"/>
  <c r="ZO103" i="4"/>
  <c r="ZP103" i="4"/>
  <c r="ZQ103" i="4"/>
  <c r="ZR103" i="4"/>
  <c r="ZS103" i="4"/>
  <c r="ZT103" i="4"/>
  <c r="ZU103" i="4"/>
  <c r="ZV103" i="4"/>
  <c r="ZW103" i="4"/>
  <c r="ZX103" i="4"/>
  <c r="ZY103" i="4"/>
  <c r="ZZ103" i="4"/>
  <c r="AAA103" i="4"/>
  <c r="AAB103" i="4"/>
  <c r="AAC103" i="4"/>
  <c r="AAD103" i="4"/>
  <c r="AAE103" i="4"/>
  <c r="AAF103" i="4"/>
  <c r="AAG103" i="4"/>
  <c r="AAH103" i="4"/>
  <c r="AAI103" i="4"/>
  <c r="AAJ103" i="4"/>
  <c r="AAK103" i="4"/>
  <c r="AAL103" i="4"/>
  <c r="AAM103" i="4"/>
  <c r="AAN103" i="4"/>
  <c r="AAO103" i="4"/>
  <c r="AAP103" i="4"/>
  <c r="AAQ103" i="4"/>
  <c r="AAR103" i="4"/>
  <c r="AAS103" i="4"/>
  <c r="AAT103" i="4"/>
  <c r="AAU103" i="4"/>
  <c r="AAV103" i="4"/>
  <c r="AAW103" i="4"/>
  <c r="AAX103" i="4"/>
  <c r="AAY103" i="4"/>
  <c r="AAZ103" i="4"/>
  <c r="ABA103" i="4"/>
  <c r="ABB103" i="4"/>
  <c r="ABC103" i="4"/>
  <c r="ABD103" i="4"/>
  <c r="ABE103" i="4"/>
  <c r="ABF103" i="4"/>
  <c r="ABG103" i="4"/>
  <c r="ABH103" i="4"/>
  <c r="ABI103" i="4"/>
  <c r="ABJ103" i="4"/>
  <c r="ABK103" i="4"/>
  <c r="ABL103" i="4"/>
  <c r="ABM103" i="4"/>
  <c r="ABN103" i="4"/>
  <c r="ABO103" i="4"/>
  <c r="ABP103" i="4"/>
  <c r="ABQ103" i="4"/>
  <c r="ABR103" i="4"/>
  <c r="ABS103" i="4"/>
  <c r="ABT103" i="4"/>
  <c r="ABU103" i="4"/>
  <c r="ABV103" i="4"/>
  <c r="ABW103" i="4"/>
  <c r="ACG103" i="4"/>
  <c r="ACH103" i="4"/>
  <c r="ACI103" i="4"/>
  <c r="ACJ103" i="4"/>
  <c r="ACK103" i="4"/>
  <c r="ACL103" i="4"/>
  <c r="ACM103" i="4"/>
  <c r="ACN103" i="4"/>
  <c r="ACO103" i="4"/>
  <c r="ACP103" i="4"/>
  <c r="ACQ103" i="4"/>
  <c r="ACR103" i="4"/>
  <c r="ACS103" i="4"/>
  <c r="ACT103" i="4"/>
  <c r="ACU103" i="4"/>
  <c r="ACV103" i="4"/>
  <c r="ACW103" i="4"/>
  <c r="ACX103" i="4"/>
  <c r="ACY103" i="4"/>
  <c r="ACZ103" i="4"/>
  <c r="ADA103" i="4"/>
  <c r="ADB103" i="4"/>
  <c r="ADC103" i="4"/>
  <c r="ADD103" i="4"/>
  <c r="ADE103" i="4"/>
  <c r="ADF103" i="4"/>
  <c r="ADG103" i="4"/>
  <c r="ADH103" i="4"/>
  <c r="ADI103" i="4"/>
  <c r="ADJ103" i="4"/>
  <c r="ADK103" i="4"/>
  <c r="ADL103" i="4"/>
  <c r="ADM103" i="4"/>
  <c r="ADN103" i="4"/>
  <c r="ADO103" i="4"/>
  <c r="ADP103" i="4"/>
  <c r="ADQ103" i="4"/>
  <c r="ADR103" i="4"/>
  <c r="ADS103" i="4"/>
  <c r="ADT103" i="4"/>
  <c r="ADU103" i="4"/>
  <c r="ADV103" i="4"/>
  <c r="ADW103" i="4"/>
  <c r="ADX103" i="4"/>
  <c r="ADY103" i="4"/>
  <c r="ADZ103" i="4"/>
  <c r="AEA103" i="4"/>
  <c r="AEB103" i="4"/>
  <c r="AEC103" i="4"/>
  <c r="AED103" i="4"/>
  <c r="AEE103" i="4"/>
  <c r="AEF103" i="4"/>
  <c r="AEG103" i="4"/>
  <c r="AEH103" i="4"/>
  <c r="AEI103" i="4"/>
  <c r="AEJ103" i="4"/>
  <c r="AEK103" i="4"/>
  <c r="AEL103" i="4"/>
  <c r="AEM103" i="4"/>
  <c r="AEN103" i="4"/>
  <c r="AEO103" i="4"/>
  <c r="AEP103" i="4"/>
  <c r="AEQ103" i="4"/>
  <c r="AER103" i="4"/>
  <c r="AES103" i="4"/>
  <c r="AET103" i="4"/>
  <c r="AEU103" i="4"/>
  <c r="AEV103" i="4"/>
  <c r="AEW103" i="4"/>
  <c r="AEX103" i="4"/>
  <c r="AEY103" i="4"/>
  <c r="AEZ103" i="4"/>
  <c r="AFA103" i="4"/>
  <c r="AFB103" i="4"/>
  <c r="AFC103" i="4"/>
  <c r="AFD103" i="4"/>
  <c r="AFE103" i="4"/>
  <c r="AFF103" i="4"/>
  <c r="AFG103" i="4"/>
  <c r="AFH103" i="4"/>
  <c r="AFI103" i="4"/>
  <c r="AFJ103" i="4"/>
  <c r="DR101" i="4"/>
  <c r="DT101" i="4"/>
  <c r="DU101" i="4"/>
  <c r="DV101" i="4"/>
  <c r="DW101" i="4"/>
  <c r="DX101" i="4"/>
  <c r="DY101" i="4"/>
  <c r="DZ101" i="4"/>
  <c r="EA101" i="4"/>
  <c r="EB101" i="4"/>
  <c r="EC101" i="4"/>
  <c r="ED101" i="4"/>
  <c r="EE101" i="4"/>
  <c r="EF101" i="4"/>
  <c r="EG101" i="4"/>
  <c r="EH101" i="4"/>
  <c r="EI101" i="4"/>
  <c r="EJ101" i="4"/>
  <c r="EK101" i="4"/>
  <c r="EL101" i="4"/>
  <c r="EM101" i="4"/>
  <c r="EN101" i="4"/>
  <c r="EO101" i="4"/>
  <c r="EP101" i="4"/>
  <c r="EQ101" i="4"/>
  <c r="ER101" i="4"/>
  <c r="ES101" i="4"/>
  <c r="ET101" i="4"/>
  <c r="EU101" i="4"/>
  <c r="EV101" i="4"/>
  <c r="EW101" i="4"/>
  <c r="EX101" i="4"/>
  <c r="EY101" i="4"/>
  <c r="EZ101" i="4"/>
  <c r="FA101" i="4"/>
  <c r="FB101" i="4"/>
  <c r="FC101" i="4"/>
  <c r="FD101" i="4"/>
  <c r="FE101" i="4"/>
  <c r="FF101" i="4"/>
  <c r="FG101" i="4"/>
  <c r="FH101" i="4"/>
  <c r="FI101" i="4"/>
  <c r="FJ101" i="4"/>
  <c r="FK101" i="4"/>
  <c r="FL101" i="4"/>
  <c r="FM101" i="4"/>
  <c r="FN101" i="4"/>
  <c r="FO101" i="4"/>
  <c r="FP101" i="4"/>
  <c r="FQ101" i="4"/>
  <c r="FR101" i="4"/>
  <c r="FS101" i="4"/>
  <c r="FT101" i="4"/>
  <c r="FU101" i="4"/>
  <c r="FV101" i="4"/>
  <c r="FW101" i="4"/>
  <c r="FX101" i="4"/>
  <c r="FY101" i="4"/>
  <c r="FZ101" i="4"/>
  <c r="GA101" i="4"/>
  <c r="GB101" i="4"/>
  <c r="GC101" i="4"/>
  <c r="GD101" i="4"/>
  <c r="GE101" i="4"/>
  <c r="GF101" i="4"/>
  <c r="GG101" i="4"/>
  <c r="GH101" i="4"/>
  <c r="GI101" i="4"/>
  <c r="GJ101" i="4"/>
  <c r="GK101" i="4"/>
  <c r="GL101" i="4"/>
  <c r="GM101" i="4"/>
  <c r="GN101" i="4"/>
  <c r="GO101" i="4"/>
  <c r="GP101" i="4"/>
  <c r="GQ101" i="4"/>
  <c r="GR101" i="4"/>
  <c r="GS101" i="4"/>
  <c r="GT101" i="4"/>
  <c r="GU101" i="4"/>
  <c r="KS101" i="4"/>
  <c r="KT101" i="4"/>
  <c r="KU101" i="4"/>
  <c r="KV101" i="4"/>
  <c r="KW101" i="4"/>
  <c r="KX101" i="4"/>
  <c r="KY101" i="4"/>
  <c r="KZ101" i="4"/>
  <c r="LA101" i="4"/>
  <c r="LB101" i="4"/>
  <c r="LC101" i="4"/>
  <c r="LD101" i="4"/>
  <c r="LE101" i="4"/>
  <c r="LF101" i="4"/>
  <c r="LG101" i="4"/>
  <c r="LH101" i="4"/>
  <c r="LI101" i="4"/>
  <c r="LJ101" i="4"/>
  <c r="LK101" i="4"/>
  <c r="LL101" i="4"/>
  <c r="LM101" i="4"/>
  <c r="LN101" i="4"/>
  <c r="LO101" i="4"/>
  <c r="LP101" i="4"/>
  <c r="LQ101" i="4"/>
  <c r="LR101" i="4"/>
  <c r="LS101" i="4"/>
  <c r="LT101" i="4"/>
  <c r="LU101" i="4"/>
  <c r="LV101" i="4"/>
  <c r="LW101" i="4"/>
  <c r="LX101" i="4"/>
  <c r="LY101" i="4"/>
  <c r="LZ101" i="4"/>
  <c r="MA101" i="4"/>
  <c r="MB101" i="4"/>
  <c r="MC101" i="4"/>
  <c r="MD101" i="4"/>
  <c r="ME101" i="4"/>
  <c r="MF101" i="4"/>
  <c r="MG101" i="4"/>
  <c r="MH101" i="4"/>
  <c r="MI101" i="4"/>
  <c r="MJ101" i="4"/>
  <c r="MK101" i="4"/>
  <c r="ML101" i="4"/>
  <c r="MM101" i="4"/>
  <c r="MN101" i="4"/>
  <c r="MO101" i="4"/>
  <c r="MP101" i="4"/>
  <c r="MQ101" i="4"/>
  <c r="MR101" i="4"/>
  <c r="MS101" i="4"/>
  <c r="MT101" i="4"/>
  <c r="MU101" i="4"/>
  <c r="MV101" i="4"/>
  <c r="MW101" i="4"/>
  <c r="MX101" i="4"/>
  <c r="MY101" i="4"/>
  <c r="MZ101" i="4"/>
  <c r="NA101" i="4"/>
  <c r="NB101" i="4"/>
  <c r="NC101" i="4"/>
  <c r="ND101" i="4"/>
  <c r="NE101" i="4"/>
  <c r="NF101" i="4"/>
  <c r="NG101" i="4"/>
  <c r="NH101" i="4"/>
  <c r="NI101" i="4"/>
  <c r="NJ101" i="4"/>
  <c r="NK101" i="4"/>
  <c r="NL101" i="4"/>
  <c r="NM101" i="4"/>
  <c r="NN101" i="4"/>
  <c r="NO101" i="4"/>
  <c r="NP101" i="4"/>
  <c r="NQ101" i="4"/>
  <c r="NR101" i="4"/>
  <c r="NS101" i="4"/>
  <c r="NT101" i="4"/>
  <c r="NU101" i="4"/>
  <c r="NV101" i="4"/>
  <c r="OG101" i="4"/>
  <c r="OH101" i="4"/>
  <c r="OI101" i="4"/>
  <c r="OJ101" i="4"/>
  <c r="OK101" i="4"/>
  <c r="OL101" i="4"/>
  <c r="OM101" i="4"/>
  <c r="ON101" i="4"/>
  <c r="OO101" i="4"/>
  <c r="OP101" i="4"/>
  <c r="OQ101" i="4"/>
  <c r="OR101" i="4"/>
  <c r="OS101" i="4"/>
  <c r="OT101" i="4"/>
  <c r="OU101" i="4"/>
  <c r="OV101" i="4"/>
  <c r="OW101" i="4"/>
  <c r="OX101" i="4"/>
  <c r="OY101" i="4"/>
  <c r="OZ101" i="4"/>
  <c r="PA101" i="4"/>
  <c r="PB101" i="4"/>
  <c r="PC101" i="4"/>
  <c r="PD101" i="4"/>
  <c r="PE101" i="4"/>
  <c r="PF101" i="4"/>
  <c r="PG101" i="4"/>
  <c r="PH101" i="4"/>
  <c r="PI101" i="4"/>
  <c r="PJ101" i="4"/>
  <c r="PK101" i="4"/>
  <c r="PL101" i="4"/>
  <c r="PM101" i="4"/>
  <c r="PN101" i="4"/>
  <c r="PO101" i="4"/>
  <c r="PP101" i="4"/>
  <c r="PQ101" i="4"/>
  <c r="PR101" i="4"/>
  <c r="PS101" i="4"/>
  <c r="PT101" i="4"/>
  <c r="PU101" i="4"/>
  <c r="PV101" i="4"/>
  <c r="PW101" i="4"/>
  <c r="PX101" i="4"/>
  <c r="PY101" i="4"/>
  <c r="PZ101" i="4"/>
  <c r="QA101" i="4"/>
  <c r="QB101" i="4"/>
  <c r="QC101" i="4"/>
  <c r="QD101" i="4"/>
  <c r="QE101" i="4"/>
  <c r="QF101" i="4"/>
  <c r="QG101" i="4"/>
  <c r="QH101" i="4"/>
  <c r="QI101" i="4"/>
  <c r="QJ101" i="4"/>
  <c r="QK101" i="4"/>
  <c r="QL101" i="4"/>
  <c r="QM101" i="4"/>
  <c r="QN101" i="4"/>
  <c r="QO101" i="4"/>
  <c r="QP101" i="4"/>
  <c r="QQ101" i="4"/>
  <c r="QR101" i="4"/>
  <c r="QS101" i="4"/>
  <c r="QT101" i="4"/>
  <c r="QU101" i="4"/>
  <c r="QV101" i="4"/>
  <c r="QW101" i="4"/>
  <c r="QX101" i="4"/>
  <c r="QY101" i="4"/>
  <c r="QZ101" i="4"/>
  <c r="RA101" i="4"/>
  <c r="RB101" i="4"/>
  <c r="RC101" i="4"/>
  <c r="RD101" i="4"/>
  <c r="RE101" i="4"/>
  <c r="RF101" i="4"/>
  <c r="RG101" i="4"/>
  <c r="RH101" i="4"/>
  <c r="RI101" i="4"/>
  <c r="RJ101" i="4"/>
  <c r="RT101" i="4"/>
  <c r="RU101" i="4"/>
  <c r="RV101" i="4"/>
  <c r="RW101" i="4"/>
  <c r="RX101" i="4"/>
  <c r="RY101" i="4"/>
  <c r="RZ101" i="4"/>
  <c r="SA101" i="4"/>
  <c r="SB101" i="4"/>
  <c r="SC101" i="4"/>
  <c r="SD101" i="4"/>
  <c r="SE101" i="4"/>
  <c r="SF101" i="4"/>
  <c r="SG101" i="4"/>
  <c r="SH101" i="4"/>
  <c r="SI101" i="4"/>
  <c r="SJ101" i="4"/>
  <c r="SK101" i="4"/>
  <c r="SL101" i="4"/>
  <c r="SM101" i="4"/>
  <c r="SN101" i="4"/>
  <c r="SO101" i="4"/>
  <c r="SP101" i="4"/>
  <c r="SQ101" i="4"/>
  <c r="SR101" i="4"/>
  <c r="SS101" i="4"/>
  <c r="ST101" i="4"/>
  <c r="SU101" i="4"/>
  <c r="SV101" i="4"/>
  <c r="SW101" i="4"/>
  <c r="SX101" i="4"/>
  <c r="SY101" i="4"/>
  <c r="SZ101" i="4"/>
  <c r="TA101" i="4"/>
  <c r="TB101" i="4"/>
  <c r="TC101" i="4"/>
  <c r="TD101" i="4"/>
  <c r="TE101" i="4"/>
  <c r="TF101" i="4"/>
  <c r="TG101" i="4"/>
  <c r="TH101" i="4"/>
  <c r="TI101" i="4"/>
  <c r="TJ101" i="4"/>
  <c r="TK101" i="4"/>
  <c r="TL101" i="4"/>
  <c r="TM101" i="4"/>
  <c r="TN101" i="4"/>
  <c r="TO101" i="4"/>
  <c r="TP101" i="4"/>
  <c r="TQ101" i="4"/>
  <c r="TR101" i="4"/>
  <c r="TS101" i="4"/>
  <c r="TT101" i="4"/>
  <c r="TU101" i="4"/>
  <c r="TV101" i="4"/>
  <c r="TW101" i="4"/>
  <c r="TX101" i="4"/>
  <c r="TY101" i="4"/>
  <c r="TZ101" i="4"/>
  <c r="UA101" i="4"/>
  <c r="UB101" i="4"/>
  <c r="UC101" i="4"/>
  <c r="UD101" i="4"/>
  <c r="UE101" i="4"/>
  <c r="UF101" i="4"/>
  <c r="UG101" i="4"/>
  <c r="UH101" i="4"/>
  <c r="UI101" i="4"/>
  <c r="UJ101" i="4"/>
  <c r="UK101" i="4"/>
  <c r="UL101" i="4"/>
  <c r="UM101" i="4"/>
  <c r="UN101" i="4"/>
  <c r="UO101" i="4"/>
  <c r="UP101" i="4"/>
  <c r="UQ101" i="4"/>
  <c r="UR101" i="4"/>
  <c r="US101" i="4"/>
  <c r="UT101" i="4"/>
  <c r="UU101" i="4"/>
  <c r="UV101" i="4"/>
  <c r="UW101" i="4"/>
  <c r="VG101" i="4"/>
  <c r="VH101" i="4"/>
  <c r="VI101" i="4"/>
  <c r="VJ101" i="4"/>
  <c r="VK101" i="4"/>
  <c r="VL101" i="4"/>
  <c r="VM101" i="4"/>
  <c r="VN101" i="4"/>
  <c r="VO101" i="4"/>
  <c r="VP101" i="4"/>
  <c r="VQ101" i="4"/>
  <c r="VR101" i="4"/>
  <c r="VS101" i="4"/>
  <c r="VT101" i="4"/>
  <c r="VU101" i="4"/>
  <c r="VV101" i="4"/>
  <c r="VW101" i="4"/>
  <c r="VX101" i="4"/>
  <c r="VY101" i="4"/>
  <c r="VZ101" i="4"/>
  <c r="WA101" i="4"/>
  <c r="WB101" i="4"/>
  <c r="WC101" i="4"/>
  <c r="WD101" i="4"/>
  <c r="WE101" i="4"/>
  <c r="WF101" i="4"/>
  <c r="WG101" i="4"/>
  <c r="WH101" i="4"/>
  <c r="WI101" i="4"/>
  <c r="WJ101" i="4"/>
  <c r="WK101" i="4"/>
  <c r="WL101" i="4"/>
  <c r="WM101" i="4"/>
  <c r="WN101" i="4"/>
  <c r="WO101" i="4"/>
  <c r="WP101" i="4"/>
  <c r="WQ101" i="4"/>
  <c r="WR101" i="4"/>
  <c r="WS101" i="4"/>
  <c r="WT101" i="4"/>
  <c r="WU101" i="4"/>
  <c r="WV101" i="4"/>
  <c r="WW101" i="4"/>
  <c r="WX101" i="4"/>
  <c r="WY101" i="4"/>
  <c r="WZ101" i="4"/>
  <c r="XA101" i="4"/>
  <c r="XB101" i="4"/>
  <c r="XC101" i="4"/>
  <c r="XD101" i="4"/>
  <c r="XE101" i="4"/>
  <c r="XF101" i="4"/>
  <c r="XG101" i="4"/>
  <c r="XH101" i="4"/>
  <c r="XI101" i="4"/>
  <c r="XJ101" i="4"/>
  <c r="XK101" i="4"/>
  <c r="XL101" i="4"/>
  <c r="XM101" i="4"/>
  <c r="XN101" i="4"/>
  <c r="XO101" i="4"/>
  <c r="XP101" i="4"/>
  <c r="XQ101" i="4"/>
  <c r="XR101" i="4"/>
  <c r="XS101" i="4"/>
  <c r="XT101" i="4"/>
  <c r="XU101" i="4"/>
  <c r="XV101" i="4"/>
  <c r="XW101" i="4"/>
  <c r="XX101" i="4"/>
  <c r="XY101" i="4"/>
  <c r="XZ101" i="4"/>
  <c r="YA101" i="4"/>
  <c r="YB101" i="4"/>
  <c r="YC101" i="4"/>
  <c r="YD101" i="4"/>
  <c r="YE101" i="4"/>
  <c r="YF101" i="4"/>
  <c r="YG101" i="4"/>
  <c r="YH101" i="4"/>
  <c r="YI101" i="4"/>
  <c r="YJ101" i="4"/>
  <c r="YT101" i="4"/>
  <c r="YU101" i="4"/>
  <c r="YV101" i="4"/>
  <c r="YW101" i="4"/>
  <c r="YX101" i="4"/>
  <c r="YY101" i="4"/>
  <c r="YZ101" i="4"/>
  <c r="ZA101" i="4"/>
  <c r="ZB101" i="4"/>
  <c r="ZC101" i="4"/>
  <c r="ZD101" i="4"/>
  <c r="ZE101" i="4"/>
  <c r="ZF101" i="4"/>
  <c r="ZG101" i="4"/>
  <c r="ZH101" i="4"/>
  <c r="ZI101" i="4"/>
  <c r="ZJ101" i="4"/>
  <c r="ZK101" i="4"/>
  <c r="ZL101" i="4"/>
  <c r="ZM101" i="4"/>
  <c r="ZN101" i="4"/>
  <c r="ZO101" i="4"/>
  <c r="ZP101" i="4"/>
  <c r="ZQ101" i="4"/>
  <c r="ZR101" i="4"/>
  <c r="ZS101" i="4"/>
  <c r="ZT101" i="4"/>
  <c r="ZU101" i="4"/>
  <c r="ZV101" i="4"/>
  <c r="ZW101" i="4"/>
  <c r="ZX101" i="4"/>
  <c r="ZY101" i="4"/>
  <c r="ZZ101" i="4"/>
  <c r="AAA101" i="4"/>
  <c r="AAB101" i="4"/>
  <c r="AAC101" i="4"/>
  <c r="AAD101" i="4"/>
  <c r="AAE101" i="4"/>
  <c r="AAF101" i="4"/>
  <c r="AAG101" i="4"/>
  <c r="AAH101" i="4"/>
  <c r="AAI101" i="4"/>
  <c r="AAJ101" i="4"/>
  <c r="AAK101" i="4"/>
  <c r="AAL101" i="4"/>
  <c r="AAM101" i="4"/>
  <c r="AAN101" i="4"/>
  <c r="AAO101" i="4"/>
  <c r="AAP101" i="4"/>
  <c r="AAQ101" i="4"/>
  <c r="AAR101" i="4"/>
  <c r="AAS101" i="4"/>
  <c r="AAT101" i="4"/>
  <c r="AAU101" i="4"/>
  <c r="AAV101" i="4"/>
  <c r="AAW101" i="4"/>
  <c r="AAX101" i="4"/>
  <c r="AAY101" i="4"/>
  <c r="AAZ101" i="4"/>
  <c r="ABA101" i="4"/>
  <c r="ABB101" i="4"/>
  <c r="ABC101" i="4"/>
  <c r="ABD101" i="4"/>
  <c r="ABE101" i="4"/>
  <c r="ABF101" i="4"/>
  <c r="ABG101" i="4"/>
  <c r="ABH101" i="4"/>
  <c r="ABI101" i="4"/>
  <c r="ABJ101" i="4"/>
  <c r="ABK101" i="4"/>
  <c r="ABL101" i="4"/>
  <c r="ABM101" i="4"/>
  <c r="ABN101" i="4"/>
  <c r="ABO101" i="4"/>
  <c r="ABP101" i="4"/>
  <c r="ABQ101" i="4"/>
  <c r="ABR101" i="4"/>
  <c r="ABS101" i="4"/>
  <c r="ABT101" i="4"/>
  <c r="ABU101" i="4"/>
  <c r="ABV101" i="4"/>
  <c r="ABW101" i="4"/>
  <c r="ACG101" i="4"/>
  <c r="ACH101" i="4"/>
  <c r="ACI101" i="4"/>
  <c r="ACJ101" i="4"/>
  <c r="ACK101" i="4"/>
  <c r="ACL101" i="4"/>
  <c r="ACM101" i="4"/>
  <c r="ACN101" i="4"/>
  <c r="ACO101" i="4"/>
  <c r="ACP101" i="4"/>
  <c r="ACQ101" i="4"/>
  <c r="ACR101" i="4"/>
  <c r="ACS101" i="4"/>
  <c r="ACT101" i="4"/>
  <c r="ACU101" i="4"/>
  <c r="ACV101" i="4"/>
  <c r="ACW101" i="4"/>
  <c r="ACX101" i="4"/>
  <c r="ACY101" i="4"/>
  <c r="ACZ101" i="4"/>
  <c r="ADA101" i="4"/>
  <c r="ADB101" i="4"/>
  <c r="ADC101" i="4"/>
  <c r="ADD101" i="4"/>
  <c r="ADE101" i="4"/>
  <c r="ADF101" i="4"/>
  <c r="ADG101" i="4"/>
  <c r="ADH101" i="4"/>
  <c r="ADI101" i="4"/>
  <c r="ADJ101" i="4"/>
  <c r="ADK101" i="4"/>
  <c r="ADL101" i="4"/>
  <c r="ADM101" i="4"/>
  <c r="ADN101" i="4"/>
  <c r="ADO101" i="4"/>
  <c r="ADP101" i="4"/>
  <c r="ADQ101" i="4"/>
  <c r="ADR101" i="4"/>
  <c r="ADS101" i="4"/>
  <c r="ADT101" i="4"/>
  <c r="ADU101" i="4"/>
  <c r="ADV101" i="4"/>
  <c r="ADW101" i="4"/>
  <c r="ADX101" i="4"/>
  <c r="ADY101" i="4"/>
  <c r="ADZ101" i="4"/>
  <c r="AEA101" i="4"/>
  <c r="AEB101" i="4"/>
  <c r="AEC101" i="4"/>
  <c r="AED101" i="4"/>
  <c r="AEE101" i="4"/>
  <c r="AEF101" i="4"/>
  <c r="AEG101" i="4"/>
  <c r="AEH101" i="4"/>
  <c r="AEI101" i="4"/>
  <c r="AEJ101" i="4"/>
  <c r="AEK101" i="4"/>
  <c r="AEL101" i="4"/>
  <c r="AEM101" i="4"/>
  <c r="AEN101" i="4"/>
  <c r="AEO101" i="4"/>
  <c r="AEP101" i="4"/>
  <c r="AEQ101" i="4"/>
  <c r="AER101" i="4"/>
  <c r="AES101" i="4"/>
  <c r="AET101" i="4"/>
  <c r="AEU101" i="4"/>
  <c r="AEV101" i="4"/>
  <c r="AEW101" i="4"/>
  <c r="AEX101" i="4"/>
  <c r="AEY101" i="4"/>
  <c r="AEZ101" i="4"/>
  <c r="AFA101" i="4"/>
  <c r="AFB101" i="4"/>
  <c r="AFC101" i="4"/>
  <c r="AFD101" i="4"/>
  <c r="AFE101" i="4"/>
  <c r="AFF101" i="4"/>
  <c r="AFG101" i="4"/>
  <c r="AFH101" i="4"/>
  <c r="AFI101" i="4"/>
  <c r="AFJ101" i="4"/>
  <c r="DR55" i="4"/>
  <c r="DT55" i="4"/>
  <c r="DU55" i="4"/>
  <c r="DV55" i="4"/>
  <c r="DW55" i="4"/>
  <c r="DX55" i="4"/>
  <c r="DY55" i="4"/>
  <c r="DZ55" i="4"/>
  <c r="EA55" i="4"/>
  <c r="EB55" i="4"/>
  <c r="EC55" i="4"/>
  <c r="ED55" i="4"/>
  <c r="EE55" i="4"/>
  <c r="EF55" i="4"/>
  <c r="EG55" i="4"/>
  <c r="EH55" i="4"/>
  <c r="EI55" i="4"/>
  <c r="EJ55" i="4"/>
  <c r="EK55" i="4"/>
  <c r="EL55" i="4"/>
  <c r="EM55" i="4"/>
  <c r="EN55" i="4"/>
  <c r="EO55" i="4"/>
  <c r="EP55" i="4"/>
  <c r="EQ55" i="4"/>
  <c r="ER55" i="4"/>
  <c r="ES55" i="4"/>
  <c r="ET55" i="4"/>
  <c r="EU55" i="4"/>
  <c r="EV55" i="4"/>
  <c r="EW55" i="4"/>
  <c r="EX55" i="4"/>
  <c r="EY55" i="4"/>
  <c r="EZ55" i="4"/>
  <c r="FA55" i="4"/>
  <c r="FB55" i="4"/>
  <c r="FC55" i="4"/>
  <c r="FD55" i="4"/>
  <c r="FE55" i="4"/>
  <c r="FF55" i="4"/>
  <c r="FG55" i="4"/>
  <c r="FH55" i="4"/>
  <c r="FI55" i="4"/>
  <c r="FJ55" i="4"/>
  <c r="FK55" i="4"/>
  <c r="FL55" i="4"/>
  <c r="FM55" i="4"/>
  <c r="FN55" i="4"/>
  <c r="FO55" i="4"/>
  <c r="FP55" i="4"/>
  <c r="FQ55" i="4"/>
  <c r="FR55" i="4"/>
  <c r="FS55" i="4"/>
  <c r="FT55" i="4"/>
  <c r="FU55" i="4"/>
  <c r="FV55" i="4"/>
  <c r="FW55" i="4"/>
  <c r="FX55" i="4"/>
  <c r="FY55" i="4"/>
  <c r="FZ55" i="4"/>
  <c r="GA55" i="4"/>
  <c r="GB55" i="4"/>
  <c r="GC55" i="4"/>
  <c r="GD55" i="4"/>
  <c r="GE55" i="4"/>
  <c r="GF55" i="4"/>
  <c r="GG55" i="4"/>
  <c r="GH55" i="4"/>
  <c r="GI55" i="4"/>
  <c r="GJ55" i="4"/>
  <c r="GK55" i="4"/>
  <c r="GL55" i="4"/>
  <c r="GM55" i="4"/>
  <c r="GN55" i="4"/>
  <c r="GO55" i="4"/>
  <c r="GP55" i="4"/>
  <c r="GQ55" i="4"/>
  <c r="GR55" i="4"/>
  <c r="GS55" i="4"/>
  <c r="GT55" i="4"/>
  <c r="GU55" i="4"/>
  <c r="KS55" i="4"/>
  <c r="KT55" i="4"/>
  <c r="KU55" i="4"/>
  <c r="KV55" i="4"/>
  <c r="KW55" i="4"/>
  <c r="KX55" i="4"/>
  <c r="KY55" i="4"/>
  <c r="KZ55" i="4"/>
  <c r="LA55" i="4"/>
  <c r="LB55" i="4"/>
  <c r="LC55" i="4"/>
  <c r="LD55" i="4"/>
  <c r="LE55" i="4"/>
  <c r="LF55" i="4"/>
  <c r="LG55" i="4"/>
  <c r="LH55" i="4"/>
  <c r="LI55" i="4"/>
  <c r="LJ55" i="4"/>
  <c r="LK55" i="4"/>
  <c r="LL55" i="4"/>
  <c r="LM55" i="4"/>
  <c r="LN55" i="4"/>
  <c r="LO55" i="4"/>
  <c r="LP55" i="4"/>
  <c r="LQ55" i="4"/>
  <c r="LR55" i="4"/>
  <c r="LS55" i="4"/>
  <c r="LT55" i="4"/>
  <c r="LU55" i="4"/>
  <c r="LV55" i="4"/>
  <c r="LW55" i="4"/>
  <c r="LX55" i="4"/>
  <c r="LY55" i="4"/>
  <c r="LZ55" i="4"/>
  <c r="MA55" i="4"/>
  <c r="MB55" i="4"/>
  <c r="MC55" i="4"/>
  <c r="MD55" i="4"/>
  <c r="ME55" i="4"/>
  <c r="MF55" i="4"/>
  <c r="MG55" i="4"/>
  <c r="MH55" i="4"/>
  <c r="MI55" i="4"/>
  <c r="MJ55" i="4"/>
  <c r="MK55" i="4"/>
  <c r="ML55" i="4"/>
  <c r="MM55" i="4"/>
  <c r="MN55" i="4"/>
  <c r="MO55" i="4"/>
  <c r="MP55" i="4"/>
  <c r="MQ55" i="4"/>
  <c r="MR55" i="4"/>
  <c r="MS55" i="4"/>
  <c r="MT55" i="4"/>
  <c r="MU55" i="4"/>
  <c r="MV55" i="4"/>
  <c r="MW55" i="4"/>
  <c r="MX55" i="4"/>
  <c r="MY55" i="4"/>
  <c r="MZ55" i="4"/>
  <c r="NA55" i="4"/>
  <c r="NB55" i="4"/>
  <c r="NC55" i="4"/>
  <c r="ND55" i="4"/>
  <c r="NE55" i="4"/>
  <c r="NF55" i="4"/>
  <c r="NG55" i="4"/>
  <c r="NH55" i="4"/>
  <c r="NI55" i="4"/>
  <c r="NJ55" i="4"/>
  <c r="NK55" i="4"/>
  <c r="NL55" i="4"/>
  <c r="NM55" i="4"/>
  <c r="NN55" i="4"/>
  <c r="NO55" i="4"/>
  <c r="NP55" i="4"/>
  <c r="NQ55" i="4"/>
  <c r="NR55" i="4"/>
  <c r="NS55" i="4"/>
  <c r="NT55" i="4"/>
  <c r="NU55" i="4"/>
  <c r="NV55" i="4"/>
  <c r="OG55" i="4"/>
  <c r="OH55" i="4"/>
  <c r="OI55" i="4"/>
  <c r="OJ55" i="4"/>
  <c r="OK55" i="4"/>
  <c r="OL55" i="4"/>
  <c r="OM55" i="4"/>
  <c r="ON55" i="4"/>
  <c r="OO55" i="4"/>
  <c r="OP55" i="4"/>
  <c r="OQ55" i="4"/>
  <c r="OR55" i="4"/>
  <c r="OS55" i="4"/>
  <c r="OT55" i="4"/>
  <c r="OU55" i="4"/>
  <c r="OV55" i="4"/>
  <c r="OW55" i="4"/>
  <c r="OX55" i="4"/>
  <c r="OY55" i="4"/>
  <c r="OZ55" i="4"/>
  <c r="PA55" i="4"/>
  <c r="PB55" i="4"/>
  <c r="PC55" i="4"/>
  <c r="PD55" i="4"/>
  <c r="PE55" i="4"/>
  <c r="PF55" i="4"/>
  <c r="PG55" i="4"/>
  <c r="PH55" i="4"/>
  <c r="PI55" i="4"/>
  <c r="PJ55" i="4"/>
  <c r="PK55" i="4"/>
  <c r="PL55" i="4"/>
  <c r="PM55" i="4"/>
  <c r="PN55" i="4"/>
  <c r="PO55" i="4"/>
  <c r="PP55" i="4"/>
  <c r="PQ55" i="4"/>
  <c r="PR55" i="4"/>
  <c r="PS55" i="4"/>
  <c r="PT55" i="4"/>
  <c r="PU55" i="4"/>
  <c r="PV55" i="4"/>
  <c r="PW55" i="4"/>
  <c r="PX55" i="4"/>
  <c r="PY55" i="4"/>
  <c r="PZ55" i="4"/>
  <c r="QA55" i="4"/>
  <c r="QB55" i="4"/>
  <c r="QC55" i="4"/>
  <c r="QD55" i="4"/>
  <c r="QE55" i="4"/>
  <c r="QF55" i="4"/>
  <c r="QG55" i="4"/>
  <c r="QH55" i="4"/>
  <c r="QI55" i="4"/>
  <c r="QJ55" i="4"/>
  <c r="QK55" i="4"/>
  <c r="QL55" i="4"/>
  <c r="QM55" i="4"/>
  <c r="QN55" i="4"/>
  <c r="QO55" i="4"/>
  <c r="QP55" i="4"/>
  <c r="QQ55" i="4"/>
  <c r="QR55" i="4"/>
  <c r="QS55" i="4"/>
  <c r="QT55" i="4"/>
  <c r="QU55" i="4"/>
  <c r="QV55" i="4"/>
  <c r="QW55" i="4"/>
  <c r="QX55" i="4"/>
  <c r="QY55" i="4"/>
  <c r="QZ55" i="4"/>
  <c r="RA55" i="4"/>
  <c r="RB55" i="4"/>
  <c r="RC55" i="4"/>
  <c r="RD55" i="4"/>
  <c r="RE55" i="4"/>
  <c r="RF55" i="4"/>
  <c r="RG55" i="4"/>
  <c r="RH55" i="4"/>
  <c r="RI55" i="4"/>
  <c r="RJ55" i="4"/>
  <c r="RT55" i="4"/>
  <c r="RU55" i="4"/>
  <c r="RV55" i="4"/>
  <c r="RW55" i="4"/>
  <c r="RX55" i="4"/>
  <c r="RY55" i="4"/>
  <c r="RZ55" i="4"/>
  <c r="SA55" i="4"/>
  <c r="SB55" i="4"/>
  <c r="SC55" i="4"/>
  <c r="SD55" i="4"/>
  <c r="SE55" i="4"/>
  <c r="SF55" i="4"/>
  <c r="SG55" i="4"/>
  <c r="SH55" i="4"/>
  <c r="SI55" i="4"/>
  <c r="SJ55" i="4"/>
  <c r="SK55" i="4"/>
  <c r="SL55" i="4"/>
  <c r="SM55" i="4"/>
  <c r="SN55" i="4"/>
  <c r="SO55" i="4"/>
  <c r="SP55" i="4"/>
  <c r="SQ55" i="4"/>
  <c r="SR55" i="4"/>
  <c r="SS55" i="4"/>
  <c r="ST55" i="4"/>
  <c r="SU55" i="4"/>
  <c r="SV55" i="4"/>
  <c r="SW55" i="4"/>
  <c r="SX55" i="4"/>
  <c r="SY55" i="4"/>
  <c r="SZ55" i="4"/>
  <c r="TA55" i="4"/>
  <c r="TB55" i="4"/>
  <c r="TC55" i="4"/>
  <c r="TD55" i="4"/>
  <c r="TE55" i="4"/>
  <c r="TF55" i="4"/>
  <c r="TG55" i="4"/>
  <c r="TH55" i="4"/>
  <c r="TI55" i="4"/>
  <c r="TJ55" i="4"/>
  <c r="TK55" i="4"/>
  <c r="TL55" i="4"/>
  <c r="TM55" i="4"/>
  <c r="TN55" i="4"/>
  <c r="TO55" i="4"/>
  <c r="TP55" i="4"/>
  <c r="TQ55" i="4"/>
  <c r="TR55" i="4"/>
  <c r="TS55" i="4"/>
  <c r="TT55" i="4"/>
  <c r="TU55" i="4"/>
  <c r="TV55" i="4"/>
  <c r="TW55" i="4"/>
  <c r="TX55" i="4"/>
  <c r="TY55" i="4"/>
  <c r="TZ55" i="4"/>
  <c r="UA55" i="4"/>
  <c r="UB55" i="4"/>
  <c r="UC55" i="4"/>
  <c r="UD55" i="4"/>
  <c r="UE55" i="4"/>
  <c r="UF55" i="4"/>
  <c r="UG55" i="4"/>
  <c r="UH55" i="4"/>
  <c r="UI55" i="4"/>
  <c r="UJ55" i="4"/>
  <c r="UK55" i="4"/>
  <c r="UL55" i="4"/>
  <c r="UM55" i="4"/>
  <c r="UN55" i="4"/>
  <c r="UO55" i="4"/>
  <c r="UP55" i="4"/>
  <c r="UQ55" i="4"/>
  <c r="UR55" i="4"/>
  <c r="US55" i="4"/>
  <c r="UT55" i="4"/>
  <c r="UU55" i="4"/>
  <c r="UV55" i="4"/>
  <c r="UW55" i="4"/>
  <c r="VG55" i="4"/>
  <c r="VH55" i="4"/>
  <c r="VI55" i="4"/>
  <c r="VJ55" i="4"/>
  <c r="VK55" i="4"/>
  <c r="VL55" i="4"/>
  <c r="VM55" i="4"/>
  <c r="VN55" i="4"/>
  <c r="VO55" i="4"/>
  <c r="VP55" i="4"/>
  <c r="VQ55" i="4"/>
  <c r="VR55" i="4"/>
  <c r="VS55" i="4"/>
  <c r="VT55" i="4"/>
  <c r="VU55" i="4"/>
  <c r="VV55" i="4"/>
  <c r="VW55" i="4"/>
  <c r="VX55" i="4"/>
  <c r="VY55" i="4"/>
  <c r="VZ55" i="4"/>
  <c r="WA55" i="4"/>
  <c r="WB55" i="4"/>
  <c r="WC55" i="4"/>
  <c r="WD55" i="4"/>
  <c r="WE55" i="4"/>
  <c r="WF55" i="4"/>
  <c r="WG55" i="4"/>
  <c r="WH55" i="4"/>
  <c r="WI55" i="4"/>
  <c r="WJ55" i="4"/>
  <c r="WK55" i="4"/>
  <c r="WL55" i="4"/>
  <c r="WM55" i="4"/>
  <c r="WN55" i="4"/>
  <c r="WO55" i="4"/>
  <c r="WP55" i="4"/>
  <c r="WQ55" i="4"/>
  <c r="WR55" i="4"/>
  <c r="WS55" i="4"/>
  <c r="WT55" i="4"/>
  <c r="WU55" i="4"/>
  <c r="WV55" i="4"/>
  <c r="WW55" i="4"/>
  <c r="WX55" i="4"/>
  <c r="WY55" i="4"/>
  <c r="WZ55" i="4"/>
  <c r="XA55" i="4"/>
  <c r="XB55" i="4"/>
  <c r="XC55" i="4"/>
  <c r="XD55" i="4"/>
  <c r="XE55" i="4"/>
  <c r="XF55" i="4"/>
  <c r="XG55" i="4"/>
  <c r="XH55" i="4"/>
  <c r="XI55" i="4"/>
  <c r="XJ55" i="4"/>
  <c r="XK55" i="4"/>
  <c r="XL55" i="4"/>
  <c r="XM55" i="4"/>
  <c r="XN55" i="4"/>
  <c r="XO55" i="4"/>
  <c r="XP55" i="4"/>
  <c r="XQ55" i="4"/>
  <c r="XR55" i="4"/>
  <c r="XS55" i="4"/>
  <c r="XT55" i="4"/>
  <c r="XU55" i="4"/>
  <c r="XV55" i="4"/>
  <c r="XW55" i="4"/>
  <c r="XX55" i="4"/>
  <c r="XY55" i="4"/>
  <c r="XZ55" i="4"/>
  <c r="YA55" i="4"/>
  <c r="YB55" i="4"/>
  <c r="YC55" i="4"/>
  <c r="YD55" i="4"/>
  <c r="YE55" i="4"/>
  <c r="YF55" i="4"/>
  <c r="YG55" i="4"/>
  <c r="YH55" i="4"/>
  <c r="YI55" i="4"/>
  <c r="YJ55" i="4"/>
  <c r="YT55" i="4"/>
  <c r="YU55" i="4"/>
  <c r="YV55" i="4"/>
  <c r="YW55" i="4"/>
  <c r="YX55" i="4"/>
  <c r="YY55" i="4"/>
  <c r="YZ55" i="4"/>
  <c r="ZA55" i="4"/>
  <c r="ZB55" i="4"/>
  <c r="ZC55" i="4"/>
  <c r="ZD55" i="4"/>
  <c r="ZE55" i="4"/>
  <c r="ZF55" i="4"/>
  <c r="ZG55" i="4"/>
  <c r="ZH55" i="4"/>
  <c r="ZI55" i="4"/>
  <c r="ZJ55" i="4"/>
  <c r="ZK55" i="4"/>
  <c r="ZL55" i="4"/>
  <c r="ZM55" i="4"/>
  <c r="ZN55" i="4"/>
  <c r="ZO55" i="4"/>
  <c r="ZP55" i="4"/>
  <c r="ZQ55" i="4"/>
  <c r="ZR55" i="4"/>
  <c r="ZS55" i="4"/>
  <c r="ZT55" i="4"/>
  <c r="ZU55" i="4"/>
  <c r="ZV55" i="4"/>
  <c r="ZW55" i="4"/>
  <c r="ZX55" i="4"/>
  <c r="ZY55" i="4"/>
  <c r="ZZ55" i="4"/>
  <c r="AAA55" i="4"/>
  <c r="AAB55" i="4"/>
  <c r="AAC55" i="4"/>
  <c r="AAD55" i="4"/>
  <c r="AAE55" i="4"/>
  <c r="AAF55" i="4"/>
  <c r="AAG55" i="4"/>
  <c r="AAH55" i="4"/>
  <c r="AAI55" i="4"/>
  <c r="AAJ55" i="4"/>
  <c r="AAK55" i="4"/>
  <c r="AAL55" i="4"/>
  <c r="AAM55" i="4"/>
  <c r="AAN55" i="4"/>
  <c r="AAO55" i="4"/>
  <c r="AAP55" i="4"/>
  <c r="AAQ55" i="4"/>
  <c r="AAR55" i="4"/>
  <c r="AAS55" i="4"/>
  <c r="AAT55" i="4"/>
  <c r="AAU55" i="4"/>
  <c r="AAV55" i="4"/>
  <c r="AAW55" i="4"/>
  <c r="AAX55" i="4"/>
  <c r="AAY55" i="4"/>
  <c r="AAZ55" i="4"/>
  <c r="ABA55" i="4"/>
  <c r="ABB55" i="4"/>
  <c r="ABC55" i="4"/>
  <c r="ABD55" i="4"/>
  <c r="ABE55" i="4"/>
  <c r="ABF55" i="4"/>
  <c r="ABG55" i="4"/>
  <c r="ABH55" i="4"/>
  <c r="ABI55" i="4"/>
  <c r="ABJ55" i="4"/>
  <c r="ABK55" i="4"/>
  <c r="ABL55" i="4"/>
  <c r="ABM55" i="4"/>
  <c r="ABN55" i="4"/>
  <c r="ABO55" i="4"/>
  <c r="ABP55" i="4"/>
  <c r="ABQ55" i="4"/>
  <c r="ABR55" i="4"/>
  <c r="ABS55" i="4"/>
  <c r="ABT55" i="4"/>
  <c r="ABU55" i="4"/>
  <c r="ABV55" i="4"/>
  <c r="ABW55" i="4"/>
  <c r="ACG55" i="4"/>
  <c r="ACH55" i="4"/>
  <c r="ACI55" i="4"/>
  <c r="ACJ55" i="4"/>
  <c r="ACK55" i="4"/>
  <c r="ACL55" i="4"/>
  <c r="ACM55" i="4"/>
  <c r="ACN55" i="4"/>
  <c r="ACO55" i="4"/>
  <c r="ACP55" i="4"/>
  <c r="ACQ55" i="4"/>
  <c r="ACR55" i="4"/>
  <c r="ACS55" i="4"/>
  <c r="ACT55" i="4"/>
  <c r="ACU55" i="4"/>
  <c r="ACV55" i="4"/>
  <c r="ACW55" i="4"/>
  <c r="ACX55" i="4"/>
  <c r="ACY55" i="4"/>
  <c r="ACZ55" i="4"/>
  <c r="ADA55" i="4"/>
  <c r="ADB55" i="4"/>
  <c r="ADC55" i="4"/>
  <c r="ADD55" i="4"/>
  <c r="ADE55" i="4"/>
  <c r="ADF55" i="4"/>
  <c r="ADG55" i="4"/>
  <c r="ADH55" i="4"/>
  <c r="ADI55" i="4"/>
  <c r="ADJ55" i="4"/>
  <c r="ADK55" i="4"/>
  <c r="ADL55" i="4"/>
  <c r="ADM55" i="4"/>
  <c r="ADN55" i="4"/>
  <c r="ADO55" i="4"/>
  <c r="ADP55" i="4"/>
  <c r="ADQ55" i="4"/>
  <c r="ADR55" i="4"/>
  <c r="ADS55" i="4"/>
  <c r="ADT55" i="4"/>
  <c r="ADU55" i="4"/>
  <c r="ADV55" i="4"/>
  <c r="ADW55" i="4"/>
  <c r="ADX55" i="4"/>
  <c r="ADY55" i="4"/>
  <c r="ADZ55" i="4"/>
  <c r="AEA55" i="4"/>
  <c r="AEB55" i="4"/>
  <c r="AEC55" i="4"/>
  <c r="AED55" i="4"/>
  <c r="AEE55" i="4"/>
  <c r="AEF55" i="4"/>
  <c r="AEG55" i="4"/>
  <c r="AEH55" i="4"/>
  <c r="AEI55" i="4"/>
  <c r="AEJ55" i="4"/>
  <c r="AEK55" i="4"/>
  <c r="AEL55" i="4"/>
  <c r="AEM55" i="4"/>
  <c r="AEN55" i="4"/>
  <c r="AEO55" i="4"/>
  <c r="AEP55" i="4"/>
  <c r="AEQ55" i="4"/>
  <c r="AER55" i="4"/>
  <c r="AES55" i="4"/>
  <c r="AET55" i="4"/>
  <c r="AEU55" i="4"/>
  <c r="AEV55" i="4"/>
  <c r="AEW55" i="4"/>
  <c r="AEX55" i="4"/>
  <c r="AEY55" i="4"/>
  <c r="AEZ55" i="4"/>
  <c r="AFA55" i="4"/>
  <c r="AFB55" i="4"/>
  <c r="AFC55" i="4"/>
  <c r="AFD55" i="4"/>
  <c r="AFE55" i="4"/>
  <c r="AFF55" i="4"/>
  <c r="AFG55" i="4"/>
  <c r="AFH55" i="4"/>
  <c r="AFI55" i="4"/>
  <c r="AFJ55" i="4"/>
  <c r="DR57" i="4"/>
  <c r="DT57" i="4"/>
  <c r="DU57" i="4"/>
  <c r="DV57" i="4"/>
  <c r="DW57" i="4"/>
  <c r="DX57" i="4"/>
  <c r="DY57" i="4"/>
  <c r="DZ57" i="4"/>
  <c r="EA57" i="4"/>
  <c r="EB57" i="4"/>
  <c r="EC57" i="4"/>
  <c r="ED57" i="4"/>
  <c r="EE57" i="4"/>
  <c r="EF57" i="4"/>
  <c r="EG57" i="4"/>
  <c r="EH57" i="4"/>
  <c r="EI57" i="4"/>
  <c r="EJ57" i="4"/>
  <c r="EK57" i="4"/>
  <c r="EL57" i="4"/>
  <c r="EM57" i="4"/>
  <c r="EN57" i="4"/>
  <c r="EO57" i="4"/>
  <c r="EP57" i="4"/>
  <c r="EQ57" i="4"/>
  <c r="ER57" i="4"/>
  <c r="ES57" i="4"/>
  <c r="ET57" i="4"/>
  <c r="EU57" i="4"/>
  <c r="EV57" i="4"/>
  <c r="EW57" i="4"/>
  <c r="EX57" i="4"/>
  <c r="EY57" i="4"/>
  <c r="EZ57" i="4"/>
  <c r="FA57" i="4"/>
  <c r="FB57" i="4"/>
  <c r="FC57" i="4"/>
  <c r="FD57" i="4"/>
  <c r="FE57" i="4"/>
  <c r="FF57" i="4"/>
  <c r="FG57" i="4"/>
  <c r="FH57" i="4"/>
  <c r="FI57" i="4"/>
  <c r="FJ57" i="4"/>
  <c r="FK57" i="4"/>
  <c r="FL57" i="4"/>
  <c r="FM57" i="4"/>
  <c r="FN57" i="4"/>
  <c r="FO57" i="4"/>
  <c r="FP57" i="4"/>
  <c r="FQ57" i="4"/>
  <c r="FR57" i="4"/>
  <c r="FS57" i="4"/>
  <c r="FT57" i="4"/>
  <c r="FU57" i="4"/>
  <c r="FV57" i="4"/>
  <c r="FW57" i="4"/>
  <c r="FX57" i="4"/>
  <c r="FY57" i="4"/>
  <c r="FZ57" i="4"/>
  <c r="GA57" i="4"/>
  <c r="GB57" i="4"/>
  <c r="GC57" i="4"/>
  <c r="GD57" i="4"/>
  <c r="GE57" i="4"/>
  <c r="GF57" i="4"/>
  <c r="GG57" i="4"/>
  <c r="GH57" i="4"/>
  <c r="GI57" i="4"/>
  <c r="GJ57" i="4"/>
  <c r="GK57" i="4"/>
  <c r="GL57" i="4"/>
  <c r="GM57" i="4"/>
  <c r="GN57" i="4"/>
  <c r="GO57" i="4"/>
  <c r="GP57" i="4"/>
  <c r="GQ57" i="4"/>
  <c r="GR57" i="4"/>
  <c r="GS57" i="4"/>
  <c r="GT57" i="4"/>
  <c r="GU57" i="4"/>
  <c r="KS57" i="4"/>
  <c r="KT57" i="4"/>
  <c r="KU57" i="4"/>
  <c r="KV57" i="4"/>
  <c r="KW57" i="4"/>
  <c r="KX57" i="4"/>
  <c r="KY57" i="4"/>
  <c r="KZ57" i="4"/>
  <c r="LA57" i="4"/>
  <c r="LB57" i="4"/>
  <c r="LC57" i="4"/>
  <c r="LD57" i="4"/>
  <c r="LE57" i="4"/>
  <c r="LF57" i="4"/>
  <c r="LG57" i="4"/>
  <c r="LH57" i="4"/>
  <c r="LI57" i="4"/>
  <c r="LJ57" i="4"/>
  <c r="LK57" i="4"/>
  <c r="LL57" i="4"/>
  <c r="LM57" i="4"/>
  <c r="LN57" i="4"/>
  <c r="LO57" i="4"/>
  <c r="LP57" i="4"/>
  <c r="LQ57" i="4"/>
  <c r="LR57" i="4"/>
  <c r="LS57" i="4"/>
  <c r="LT57" i="4"/>
  <c r="LU57" i="4"/>
  <c r="LV57" i="4"/>
  <c r="LW57" i="4"/>
  <c r="LX57" i="4"/>
  <c r="LY57" i="4"/>
  <c r="LZ57" i="4"/>
  <c r="MA57" i="4"/>
  <c r="MB57" i="4"/>
  <c r="MC57" i="4"/>
  <c r="MD57" i="4"/>
  <c r="ME57" i="4"/>
  <c r="MF57" i="4"/>
  <c r="MG57" i="4"/>
  <c r="MH57" i="4"/>
  <c r="MI57" i="4"/>
  <c r="MJ57" i="4"/>
  <c r="MK57" i="4"/>
  <c r="ML57" i="4"/>
  <c r="MM57" i="4"/>
  <c r="MN57" i="4"/>
  <c r="MO57" i="4"/>
  <c r="MP57" i="4"/>
  <c r="MQ57" i="4"/>
  <c r="MR57" i="4"/>
  <c r="MS57" i="4"/>
  <c r="MT57" i="4"/>
  <c r="MU57" i="4"/>
  <c r="MV57" i="4"/>
  <c r="MW57" i="4"/>
  <c r="MX57" i="4"/>
  <c r="MY57" i="4"/>
  <c r="MZ57" i="4"/>
  <c r="NA57" i="4"/>
  <c r="NB57" i="4"/>
  <c r="NC57" i="4"/>
  <c r="ND57" i="4"/>
  <c r="NE57" i="4"/>
  <c r="NF57" i="4"/>
  <c r="NG57" i="4"/>
  <c r="NH57" i="4"/>
  <c r="NI57" i="4"/>
  <c r="NJ57" i="4"/>
  <c r="NK57" i="4"/>
  <c r="NL57" i="4"/>
  <c r="NM57" i="4"/>
  <c r="NN57" i="4"/>
  <c r="NO57" i="4"/>
  <c r="NP57" i="4"/>
  <c r="NQ57" i="4"/>
  <c r="NR57" i="4"/>
  <c r="NS57" i="4"/>
  <c r="NT57" i="4"/>
  <c r="NU57" i="4"/>
  <c r="NV57" i="4"/>
  <c r="OG57" i="4"/>
  <c r="OH57" i="4"/>
  <c r="OI57" i="4"/>
  <c r="OJ57" i="4"/>
  <c r="OK57" i="4"/>
  <c r="OL57" i="4"/>
  <c r="OM57" i="4"/>
  <c r="ON57" i="4"/>
  <c r="OO57" i="4"/>
  <c r="OP57" i="4"/>
  <c r="OQ57" i="4"/>
  <c r="OR57" i="4"/>
  <c r="OS57" i="4"/>
  <c r="OT57" i="4"/>
  <c r="OU57" i="4"/>
  <c r="OV57" i="4"/>
  <c r="OW57" i="4"/>
  <c r="OX57" i="4"/>
  <c r="OY57" i="4"/>
  <c r="OZ57" i="4"/>
  <c r="PA57" i="4"/>
  <c r="PB57" i="4"/>
  <c r="PC57" i="4"/>
  <c r="PD57" i="4"/>
  <c r="PE57" i="4"/>
  <c r="PF57" i="4"/>
  <c r="PG57" i="4"/>
  <c r="PH57" i="4"/>
  <c r="PI57" i="4"/>
  <c r="PJ57" i="4"/>
  <c r="PK57" i="4"/>
  <c r="PL57" i="4"/>
  <c r="PM57" i="4"/>
  <c r="PN57" i="4"/>
  <c r="PO57" i="4"/>
  <c r="PP57" i="4"/>
  <c r="PQ57" i="4"/>
  <c r="PR57" i="4"/>
  <c r="PS57" i="4"/>
  <c r="PT57" i="4"/>
  <c r="PU57" i="4"/>
  <c r="PV57" i="4"/>
  <c r="PW57" i="4"/>
  <c r="PX57" i="4"/>
  <c r="PY57" i="4"/>
  <c r="PZ57" i="4"/>
  <c r="QA57" i="4"/>
  <c r="QB57" i="4"/>
  <c r="QC57" i="4"/>
  <c r="QD57" i="4"/>
  <c r="QE57" i="4"/>
  <c r="QF57" i="4"/>
  <c r="QG57" i="4"/>
  <c r="QH57" i="4"/>
  <c r="QI57" i="4"/>
  <c r="QJ57" i="4"/>
  <c r="QK57" i="4"/>
  <c r="QL57" i="4"/>
  <c r="QM57" i="4"/>
  <c r="QN57" i="4"/>
  <c r="QO57" i="4"/>
  <c r="QP57" i="4"/>
  <c r="QQ57" i="4"/>
  <c r="QR57" i="4"/>
  <c r="QS57" i="4"/>
  <c r="QT57" i="4"/>
  <c r="QU57" i="4"/>
  <c r="QV57" i="4"/>
  <c r="QW57" i="4"/>
  <c r="QX57" i="4"/>
  <c r="QY57" i="4"/>
  <c r="QZ57" i="4"/>
  <c r="RA57" i="4"/>
  <c r="RB57" i="4"/>
  <c r="RC57" i="4"/>
  <c r="RD57" i="4"/>
  <c r="RE57" i="4"/>
  <c r="RF57" i="4"/>
  <c r="RG57" i="4"/>
  <c r="RH57" i="4"/>
  <c r="RI57" i="4"/>
  <c r="RJ57" i="4"/>
  <c r="RT57" i="4"/>
  <c r="RU57" i="4"/>
  <c r="RV57" i="4"/>
  <c r="RW57" i="4"/>
  <c r="RX57" i="4"/>
  <c r="RY57" i="4"/>
  <c r="RZ57" i="4"/>
  <c r="SA57" i="4"/>
  <c r="SB57" i="4"/>
  <c r="SC57" i="4"/>
  <c r="SD57" i="4"/>
  <c r="SE57" i="4"/>
  <c r="SF57" i="4"/>
  <c r="SG57" i="4"/>
  <c r="SH57" i="4"/>
  <c r="SI57" i="4"/>
  <c r="SJ57" i="4"/>
  <c r="SK57" i="4"/>
  <c r="SL57" i="4"/>
  <c r="SM57" i="4"/>
  <c r="SN57" i="4"/>
  <c r="SO57" i="4"/>
  <c r="SP57" i="4"/>
  <c r="SQ57" i="4"/>
  <c r="SR57" i="4"/>
  <c r="SS57" i="4"/>
  <c r="ST57" i="4"/>
  <c r="SU57" i="4"/>
  <c r="SV57" i="4"/>
  <c r="SW57" i="4"/>
  <c r="SX57" i="4"/>
  <c r="SY57" i="4"/>
  <c r="SZ57" i="4"/>
  <c r="TA57" i="4"/>
  <c r="TB57" i="4"/>
  <c r="TC57" i="4"/>
  <c r="TD57" i="4"/>
  <c r="TE57" i="4"/>
  <c r="TF57" i="4"/>
  <c r="TG57" i="4"/>
  <c r="TH57" i="4"/>
  <c r="TI57" i="4"/>
  <c r="TJ57" i="4"/>
  <c r="TK57" i="4"/>
  <c r="TL57" i="4"/>
  <c r="TM57" i="4"/>
  <c r="TN57" i="4"/>
  <c r="TO57" i="4"/>
  <c r="TP57" i="4"/>
  <c r="TQ57" i="4"/>
  <c r="TR57" i="4"/>
  <c r="TS57" i="4"/>
  <c r="TT57" i="4"/>
  <c r="TU57" i="4"/>
  <c r="TV57" i="4"/>
  <c r="TW57" i="4"/>
  <c r="TX57" i="4"/>
  <c r="TY57" i="4"/>
  <c r="TZ57" i="4"/>
  <c r="UA57" i="4"/>
  <c r="UB57" i="4"/>
  <c r="UC57" i="4"/>
  <c r="UD57" i="4"/>
  <c r="UE57" i="4"/>
  <c r="UF57" i="4"/>
  <c r="UG57" i="4"/>
  <c r="UH57" i="4"/>
  <c r="UI57" i="4"/>
  <c r="UJ57" i="4"/>
  <c r="UK57" i="4"/>
  <c r="UL57" i="4"/>
  <c r="UM57" i="4"/>
  <c r="UN57" i="4"/>
  <c r="UO57" i="4"/>
  <c r="UP57" i="4"/>
  <c r="UQ57" i="4"/>
  <c r="UR57" i="4"/>
  <c r="US57" i="4"/>
  <c r="UT57" i="4"/>
  <c r="UU57" i="4"/>
  <c r="UV57" i="4"/>
  <c r="UW57" i="4"/>
  <c r="VG57" i="4"/>
  <c r="VH57" i="4"/>
  <c r="VI57" i="4"/>
  <c r="VJ57" i="4"/>
  <c r="VK57" i="4"/>
  <c r="VL57" i="4"/>
  <c r="VM57" i="4"/>
  <c r="VN57" i="4"/>
  <c r="VO57" i="4"/>
  <c r="VP57" i="4"/>
  <c r="VQ57" i="4"/>
  <c r="VR57" i="4"/>
  <c r="VS57" i="4"/>
  <c r="VT57" i="4"/>
  <c r="VU57" i="4"/>
  <c r="VV57" i="4"/>
  <c r="VW57" i="4"/>
  <c r="VX57" i="4"/>
  <c r="VY57" i="4"/>
  <c r="VZ57" i="4"/>
  <c r="WA57" i="4"/>
  <c r="WB57" i="4"/>
  <c r="WC57" i="4"/>
  <c r="WD57" i="4"/>
  <c r="WE57" i="4"/>
  <c r="WF57" i="4"/>
  <c r="WG57" i="4"/>
  <c r="WH57" i="4"/>
  <c r="WI57" i="4"/>
  <c r="WJ57" i="4"/>
  <c r="WK57" i="4"/>
  <c r="WL57" i="4"/>
  <c r="WM57" i="4"/>
  <c r="WN57" i="4"/>
  <c r="WO57" i="4"/>
  <c r="WP57" i="4"/>
  <c r="WQ57" i="4"/>
  <c r="WR57" i="4"/>
  <c r="WS57" i="4"/>
  <c r="WT57" i="4"/>
  <c r="WU57" i="4"/>
  <c r="WV57" i="4"/>
  <c r="WW57" i="4"/>
  <c r="WX57" i="4"/>
  <c r="WY57" i="4"/>
  <c r="WZ57" i="4"/>
  <c r="XA57" i="4"/>
  <c r="XB57" i="4"/>
  <c r="XC57" i="4"/>
  <c r="XD57" i="4"/>
  <c r="XE57" i="4"/>
  <c r="XF57" i="4"/>
  <c r="XG57" i="4"/>
  <c r="XH57" i="4"/>
  <c r="XI57" i="4"/>
  <c r="XJ57" i="4"/>
  <c r="XK57" i="4"/>
  <c r="XL57" i="4"/>
  <c r="XM57" i="4"/>
  <c r="XN57" i="4"/>
  <c r="XO57" i="4"/>
  <c r="XP57" i="4"/>
  <c r="XQ57" i="4"/>
  <c r="XR57" i="4"/>
  <c r="XS57" i="4"/>
  <c r="XT57" i="4"/>
  <c r="XU57" i="4"/>
  <c r="XV57" i="4"/>
  <c r="XW57" i="4"/>
  <c r="XX57" i="4"/>
  <c r="XY57" i="4"/>
  <c r="XZ57" i="4"/>
  <c r="YA57" i="4"/>
  <c r="YB57" i="4"/>
  <c r="YC57" i="4"/>
  <c r="YD57" i="4"/>
  <c r="YE57" i="4"/>
  <c r="YF57" i="4"/>
  <c r="YG57" i="4"/>
  <c r="YH57" i="4"/>
  <c r="YI57" i="4"/>
  <c r="YJ57" i="4"/>
  <c r="YT57" i="4"/>
  <c r="YU57" i="4"/>
  <c r="YV57" i="4"/>
  <c r="YW57" i="4"/>
  <c r="YX57" i="4"/>
  <c r="YY57" i="4"/>
  <c r="YZ57" i="4"/>
  <c r="ZA57" i="4"/>
  <c r="ZB57" i="4"/>
  <c r="ZC57" i="4"/>
  <c r="ZD57" i="4"/>
  <c r="ZE57" i="4"/>
  <c r="ZF57" i="4"/>
  <c r="ZG57" i="4"/>
  <c r="ZH57" i="4"/>
  <c r="ZI57" i="4"/>
  <c r="ZJ57" i="4"/>
  <c r="ZK57" i="4"/>
  <c r="ZL57" i="4"/>
  <c r="ZM57" i="4"/>
  <c r="ZN57" i="4"/>
  <c r="ZO57" i="4"/>
  <c r="ZP57" i="4"/>
  <c r="ZQ57" i="4"/>
  <c r="ZR57" i="4"/>
  <c r="ZS57" i="4"/>
  <c r="ZT57" i="4"/>
  <c r="ZU57" i="4"/>
  <c r="ZV57" i="4"/>
  <c r="ZW57" i="4"/>
  <c r="ZX57" i="4"/>
  <c r="ZY57" i="4"/>
  <c r="ZZ57" i="4"/>
  <c r="AAA57" i="4"/>
  <c r="AAB57" i="4"/>
  <c r="AAC57" i="4"/>
  <c r="AAD57" i="4"/>
  <c r="AAE57" i="4"/>
  <c r="AAF57" i="4"/>
  <c r="AAG57" i="4"/>
  <c r="AAH57" i="4"/>
  <c r="AAI57" i="4"/>
  <c r="AAJ57" i="4"/>
  <c r="AAK57" i="4"/>
  <c r="AAL57" i="4"/>
  <c r="AAM57" i="4"/>
  <c r="AAN57" i="4"/>
  <c r="AAO57" i="4"/>
  <c r="AAP57" i="4"/>
  <c r="AAQ57" i="4"/>
  <c r="AAR57" i="4"/>
  <c r="AAS57" i="4"/>
  <c r="AAT57" i="4"/>
  <c r="AAU57" i="4"/>
  <c r="AAV57" i="4"/>
  <c r="AAW57" i="4"/>
  <c r="AAX57" i="4"/>
  <c r="AAY57" i="4"/>
  <c r="AAZ57" i="4"/>
  <c r="ABA57" i="4"/>
  <c r="ABB57" i="4"/>
  <c r="ABC57" i="4"/>
  <c r="ABD57" i="4"/>
  <c r="ABE57" i="4"/>
  <c r="ABF57" i="4"/>
  <c r="ABG57" i="4"/>
  <c r="ABH57" i="4"/>
  <c r="ABI57" i="4"/>
  <c r="ABJ57" i="4"/>
  <c r="ABK57" i="4"/>
  <c r="ABL57" i="4"/>
  <c r="ABM57" i="4"/>
  <c r="ABN57" i="4"/>
  <c r="ABO57" i="4"/>
  <c r="ABP57" i="4"/>
  <c r="ABQ57" i="4"/>
  <c r="ABR57" i="4"/>
  <c r="ABS57" i="4"/>
  <c r="ABT57" i="4"/>
  <c r="ABU57" i="4"/>
  <c r="ABV57" i="4"/>
  <c r="ABW57" i="4"/>
  <c r="ACG57" i="4"/>
  <c r="ACH57" i="4"/>
  <c r="ACI57" i="4"/>
  <c r="ACJ57" i="4"/>
  <c r="ACK57" i="4"/>
  <c r="ACL57" i="4"/>
  <c r="ACM57" i="4"/>
  <c r="ACN57" i="4"/>
  <c r="ACO57" i="4"/>
  <c r="ACP57" i="4"/>
  <c r="ACQ57" i="4"/>
  <c r="ACR57" i="4"/>
  <c r="ACS57" i="4"/>
  <c r="ACT57" i="4"/>
  <c r="ACU57" i="4"/>
  <c r="ACV57" i="4"/>
  <c r="ACW57" i="4"/>
  <c r="ACX57" i="4"/>
  <c r="ACY57" i="4"/>
  <c r="ACZ57" i="4"/>
  <c r="ADA57" i="4"/>
  <c r="ADB57" i="4"/>
  <c r="ADC57" i="4"/>
  <c r="ADD57" i="4"/>
  <c r="ADE57" i="4"/>
  <c r="ADF57" i="4"/>
  <c r="ADG57" i="4"/>
  <c r="ADH57" i="4"/>
  <c r="ADI57" i="4"/>
  <c r="ADJ57" i="4"/>
  <c r="ADK57" i="4"/>
  <c r="ADL57" i="4"/>
  <c r="ADM57" i="4"/>
  <c r="ADN57" i="4"/>
  <c r="ADO57" i="4"/>
  <c r="ADP57" i="4"/>
  <c r="ADQ57" i="4"/>
  <c r="ADR57" i="4"/>
  <c r="ADS57" i="4"/>
  <c r="ADT57" i="4"/>
  <c r="ADU57" i="4"/>
  <c r="ADV57" i="4"/>
  <c r="ADW57" i="4"/>
  <c r="ADX57" i="4"/>
  <c r="ADY57" i="4"/>
  <c r="ADZ57" i="4"/>
  <c r="AEA57" i="4"/>
  <c r="AEB57" i="4"/>
  <c r="AEC57" i="4"/>
  <c r="AED57" i="4"/>
  <c r="AEE57" i="4"/>
  <c r="AEF57" i="4"/>
  <c r="AEG57" i="4"/>
  <c r="AEH57" i="4"/>
  <c r="AEI57" i="4"/>
  <c r="AEJ57" i="4"/>
  <c r="AEK57" i="4"/>
  <c r="AEL57" i="4"/>
  <c r="AEM57" i="4"/>
  <c r="AEN57" i="4"/>
  <c r="AEO57" i="4"/>
  <c r="AEP57" i="4"/>
  <c r="AEQ57" i="4"/>
  <c r="AER57" i="4"/>
  <c r="AES57" i="4"/>
  <c r="AET57" i="4"/>
  <c r="AEU57" i="4"/>
  <c r="AEV57" i="4"/>
  <c r="AEW57" i="4"/>
  <c r="AEX57" i="4"/>
  <c r="AEY57" i="4"/>
  <c r="AEZ57" i="4"/>
  <c r="AFA57" i="4"/>
  <c r="AFB57" i="4"/>
  <c r="AFC57" i="4"/>
  <c r="AFD57" i="4"/>
  <c r="AFE57" i="4"/>
  <c r="AFF57" i="4"/>
  <c r="AFG57" i="4"/>
  <c r="AFH57" i="4"/>
  <c r="AFI57" i="4"/>
  <c r="AFJ57" i="4"/>
  <c r="DR32" i="4"/>
  <c r="DT32" i="4"/>
  <c r="DU32" i="4"/>
  <c r="DV32" i="4"/>
  <c r="DW32" i="4"/>
  <c r="DX32" i="4"/>
  <c r="DY32" i="4"/>
  <c r="DZ32" i="4"/>
  <c r="EA32" i="4"/>
  <c r="EB32" i="4"/>
  <c r="EC32" i="4"/>
  <c r="ED32" i="4"/>
  <c r="EE32" i="4"/>
  <c r="EF32" i="4"/>
  <c r="EG32" i="4"/>
  <c r="EH32" i="4"/>
  <c r="EI32" i="4"/>
  <c r="EJ32" i="4"/>
  <c r="EK32" i="4"/>
  <c r="EL32" i="4"/>
  <c r="EM32" i="4"/>
  <c r="EN32" i="4"/>
  <c r="EO32" i="4"/>
  <c r="EP32" i="4"/>
  <c r="EQ32" i="4"/>
  <c r="ER32" i="4"/>
  <c r="ES32" i="4"/>
  <c r="ET32" i="4"/>
  <c r="EU32" i="4"/>
  <c r="EV32" i="4"/>
  <c r="EW32" i="4"/>
  <c r="EX32" i="4"/>
  <c r="EY32" i="4"/>
  <c r="EZ32" i="4"/>
  <c r="FA32" i="4"/>
  <c r="FB32" i="4"/>
  <c r="FC32" i="4"/>
  <c r="FD32" i="4"/>
  <c r="FE32" i="4"/>
  <c r="FF32" i="4"/>
  <c r="FG32" i="4"/>
  <c r="FH32" i="4"/>
  <c r="FI32" i="4"/>
  <c r="FJ32" i="4"/>
  <c r="FK32" i="4"/>
  <c r="FL32" i="4"/>
  <c r="FM32" i="4"/>
  <c r="FN32" i="4"/>
  <c r="FO32" i="4"/>
  <c r="FP32" i="4"/>
  <c r="FQ32" i="4"/>
  <c r="FR32" i="4"/>
  <c r="FS32" i="4"/>
  <c r="FT32" i="4"/>
  <c r="FU32" i="4"/>
  <c r="FV32" i="4"/>
  <c r="FW32" i="4"/>
  <c r="FX32" i="4"/>
  <c r="FY32" i="4"/>
  <c r="FZ32" i="4"/>
  <c r="GA32" i="4"/>
  <c r="GB32" i="4"/>
  <c r="GC32" i="4"/>
  <c r="GD32" i="4"/>
  <c r="GE32" i="4"/>
  <c r="GF32" i="4"/>
  <c r="GG32" i="4"/>
  <c r="GH32" i="4"/>
  <c r="GI32" i="4"/>
  <c r="GJ32" i="4"/>
  <c r="GK32" i="4"/>
  <c r="GL32" i="4"/>
  <c r="GM32" i="4"/>
  <c r="GN32" i="4"/>
  <c r="GO32" i="4"/>
  <c r="GP32" i="4"/>
  <c r="GQ32" i="4"/>
  <c r="GR32" i="4"/>
  <c r="GS32" i="4"/>
  <c r="GT32" i="4"/>
  <c r="GU32" i="4"/>
  <c r="KS32" i="4"/>
  <c r="KT32" i="4"/>
  <c r="KU32" i="4"/>
  <c r="KV32" i="4"/>
  <c r="KW32" i="4"/>
  <c r="KX32" i="4"/>
  <c r="KY32" i="4"/>
  <c r="KZ32" i="4"/>
  <c r="LA32" i="4"/>
  <c r="LB32" i="4"/>
  <c r="LC32" i="4"/>
  <c r="LD32" i="4"/>
  <c r="LE32" i="4"/>
  <c r="LF32" i="4"/>
  <c r="LG32" i="4"/>
  <c r="LH32" i="4"/>
  <c r="LI32" i="4"/>
  <c r="LJ32" i="4"/>
  <c r="LK32" i="4"/>
  <c r="LL32" i="4"/>
  <c r="LM32" i="4"/>
  <c r="LN32" i="4"/>
  <c r="LO32" i="4"/>
  <c r="LP32" i="4"/>
  <c r="LQ32" i="4"/>
  <c r="LR32" i="4"/>
  <c r="LS32" i="4"/>
  <c r="LT32" i="4"/>
  <c r="LU32" i="4"/>
  <c r="LV32" i="4"/>
  <c r="LW32" i="4"/>
  <c r="LX32" i="4"/>
  <c r="LY32" i="4"/>
  <c r="LZ32" i="4"/>
  <c r="MA32" i="4"/>
  <c r="MB32" i="4"/>
  <c r="MC32" i="4"/>
  <c r="MD32" i="4"/>
  <c r="ME32" i="4"/>
  <c r="MF32" i="4"/>
  <c r="MG32" i="4"/>
  <c r="MH32" i="4"/>
  <c r="MI32" i="4"/>
  <c r="MJ32" i="4"/>
  <c r="MK32" i="4"/>
  <c r="ML32" i="4"/>
  <c r="MM32" i="4"/>
  <c r="MN32" i="4"/>
  <c r="MO32" i="4"/>
  <c r="MP32" i="4"/>
  <c r="MQ32" i="4"/>
  <c r="MR32" i="4"/>
  <c r="MS32" i="4"/>
  <c r="MT32" i="4"/>
  <c r="MU32" i="4"/>
  <c r="MV32" i="4"/>
  <c r="MW32" i="4"/>
  <c r="MX32" i="4"/>
  <c r="MY32" i="4"/>
  <c r="MZ32" i="4"/>
  <c r="NA32" i="4"/>
  <c r="NB32" i="4"/>
  <c r="NC32" i="4"/>
  <c r="ND32" i="4"/>
  <c r="NE32" i="4"/>
  <c r="NF32" i="4"/>
  <c r="NG32" i="4"/>
  <c r="NH32" i="4"/>
  <c r="NI32" i="4"/>
  <c r="NJ32" i="4"/>
  <c r="NK32" i="4"/>
  <c r="NL32" i="4"/>
  <c r="NM32" i="4"/>
  <c r="NN32" i="4"/>
  <c r="NO32" i="4"/>
  <c r="NP32" i="4"/>
  <c r="NQ32" i="4"/>
  <c r="NR32" i="4"/>
  <c r="NS32" i="4"/>
  <c r="NT32" i="4"/>
  <c r="NU32" i="4"/>
  <c r="NV32" i="4"/>
  <c r="OG32" i="4"/>
  <c r="OH32" i="4"/>
  <c r="OI32" i="4"/>
  <c r="OJ32" i="4"/>
  <c r="OK32" i="4"/>
  <c r="OL32" i="4"/>
  <c r="OM32" i="4"/>
  <c r="ON32" i="4"/>
  <c r="OO32" i="4"/>
  <c r="OP32" i="4"/>
  <c r="OQ32" i="4"/>
  <c r="OR32" i="4"/>
  <c r="OS32" i="4"/>
  <c r="OT32" i="4"/>
  <c r="OU32" i="4"/>
  <c r="OV32" i="4"/>
  <c r="OW32" i="4"/>
  <c r="OX32" i="4"/>
  <c r="OY32" i="4"/>
  <c r="OZ32" i="4"/>
  <c r="PA32" i="4"/>
  <c r="PB32" i="4"/>
  <c r="PC32" i="4"/>
  <c r="PD32" i="4"/>
  <c r="PE32" i="4"/>
  <c r="PF32" i="4"/>
  <c r="PG32" i="4"/>
  <c r="PH32" i="4"/>
  <c r="PI32" i="4"/>
  <c r="PJ32" i="4"/>
  <c r="PK32" i="4"/>
  <c r="PL32" i="4"/>
  <c r="PM32" i="4"/>
  <c r="PN32" i="4"/>
  <c r="PO32" i="4"/>
  <c r="PP32" i="4"/>
  <c r="PQ32" i="4"/>
  <c r="PR32" i="4"/>
  <c r="PS32" i="4"/>
  <c r="PT32" i="4"/>
  <c r="PU32" i="4"/>
  <c r="PV32" i="4"/>
  <c r="PW32" i="4"/>
  <c r="PX32" i="4"/>
  <c r="PY32" i="4"/>
  <c r="PZ32" i="4"/>
  <c r="QA32" i="4"/>
  <c r="QB32" i="4"/>
  <c r="QC32" i="4"/>
  <c r="QD32" i="4"/>
  <c r="QE32" i="4"/>
  <c r="QF32" i="4"/>
  <c r="QG32" i="4"/>
  <c r="QH32" i="4"/>
  <c r="QI32" i="4"/>
  <c r="QJ32" i="4"/>
  <c r="QK32" i="4"/>
  <c r="QL32" i="4"/>
  <c r="QM32" i="4"/>
  <c r="QN32" i="4"/>
  <c r="QO32" i="4"/>
  <c r="QP32" i="4"/>
  <c r="QQ32" i="4"/>
  <c r="QR32" i="4"/>
  <c r="QS32" i="4"/>
  <c r="QT32" i="4"/>
  <c r="QU32" i="4"/>
  <c r="QV32" i="4"/>
  <c r="QW32" i="4"/>
  <c r="QX32" i="4"/>
  <c r="QY32" i="4"/>
  <c r="QZ32" i="4"/>
  <c r="RA32" i="4"/>
  <c r="RB32" i="4"/>
  <c r="RC32" i="4"/>
  <c r="RD32" i="4"/>
  <c r="RE32" i="4"/>
  <c r="RF32" i="4"/>
  <c r="RG32" i="4"/>
  <c r="RH32" i="4"/>
  <c r="RI32" i="4"/>
  <c r="RJ32" i="4"/>
  <c r="RT32" i="4"/>
  <c r="RU32" i="4"/>
  <c r="RV32" i="4"/>
  <c r="RW32" i="4"/>
  <c r="RX32" i="4"/>
  <c r="RY32" i="4"/>
  <c r="RZ32" i="4"/>
  <c r="SA32" i="4"/>
  <c r="SB32" i="4"/>
  <c r="SC32" i="4"/>
  <c r="SD32" i="4"/>
  <c r="SE32" i="4"/>
  <c r="SF32" i="4"/>
  <c r="SG32" i="4"/>
  <c r="SH32" i="4"/>
  <c r="SI32" i="4"/>
  <c r="SJ32" i="4"/>
  <c r="SK32" i="4"/>
  <c r="SL32" i="4"/>
  <c r="SM32" i="4"/>
  <c r="SN32" i="4"/>
  <c r="SO32" i="4"/>
  <c r="SP32" i="4"/>
  <c r="SQ32" i="4"/>
  <c r="SR32" i="4"/>
  <c r="SS32" i="4"/>
  <c r="ST32" i="4"/>
  <c r="SU32" i="4"/>
  <c r="SV32" i="4"/>
  <c r="SW32" i="4"/>
  <c r="SX32" i="4"/>
  <c r="SY32" i="4"/>
  <c r="SZ32" i="4"/>
  <c r="TA32" i="4"/>
  <c r="TB32" i="4"/>
  <c r="TC32" i="4"/>
  <c r="TD32" i="4"/>
  <c r="TE32" i="4"/>
  <c r="TF32" i="4"/>
  <c r="TG32" i="4"/>
  <c r="TH32" i="4"/>
  <c r="TI32" i="4"/>
  <c r="TJ32" i="4"/>
  <c r="TK32" i="4"/>
  <c r="TL32" i="4"/>
  <c r="TM32" i="4"/>
  <c r="TN32" i="4"/>
  <c r="TO32" i="4"/>
  <c r="TP32" i="4"/>
  <c r="TQ32" i="4"/>
  <c r="TR32" i="4"/>
  <c r="TS32" i="4"/>
  <c r="TT32" i="4"/>
  <c r="TU32" i="4"/>
  <c r="TV32" i="4"/>
  <c r="TW32" i="4"/>
  <c r="TX32" i="4"/>
  <c r="TY32" i="4"/>
  <c r="TZ32" i="4"/>
  <c r="UA32" i="4"/>
  <c r="UB32" i="4"/>
  <c r="UC32" i="4"/>
  <c r="UD32" i="4"/>
  <c r="UE32" i="4"/>
  <c r="UF32" i="4"/>
  <c r="UG32" i="4"/>
  <c r="UH32" i="4"/>
  <c r="UI32" i="4"/>
  <c r="UJ32" i="4"/>
  <c r="UK32" i="4"/>
  <c r="UL32" i="4"/>
  <c r="UM32" i="4"/>
  <c r="UN32" i="4"/>
  <c r="UO32" i="4"/>
  <c r="UP32" i="4"/>
  <c r="UQ32" i="4"/>
  <c r="UR32" i="4"/>
  <c r="US32" i="4"/>
  <c r="UT32" i="4"/>
  <c r="UU32" i="4"/>
  <c r="UV32" i="4"/>
  <c r="UW32" i="4"/>
  <c r="VG32" i="4"/>
  <c r="VH32" i="4"/>
  <c r="VI32" i="4"/>
  <c r="VJ32" i="4"/>
  <c r="VK32" i="4"/>
  <c r="VL32" i="4"/>
  <c r="VM32" i="4"/>
  <c r="VN32" i="4"/>
  <c r="VO32" i="4"/>
  <c r="VP32" i="4"/>
  <c r="VQ32" i="4"/>
  <c r="VR32" i="4"/>
  <c r="VS32" i="4"/>
  <c r="VT32" i="4"/>
  <c r="VU32" i="4"/>
  <c r="VV32" i="4"/>
  <c r="VW32" i="4"/>
  <c r="VX32" i="4"/>
  <c r="VY32" i="4"/>
  <c r="VZ32" i="4"/>
  <c r="WA32" i="4"/>
  <c r="WB32" i="4"/>
  <c r="WC32" i="4"/>
  <c r="WD32" i="4"/>
  <c r="WE32" i="4"/>
  <c r="WF32" i="4"/>
  <c r="WG32" i="4"/>
  <c r="WH32" i="4"/>
  <c r="WI32" i="4"/>
  <c r="WJ32" i="4"/>
  <c r="WK32" i="4"/>
  <c r="WL32" i="4"/>
  <c r="WM32" i="4"/>
  <c r="WN32" i="4"/>
  <c r="WO32" i="4"/>
  <c r="WP32" i="4"/>
  <c r="WQ32" i="4"/>
  <c r="WR32" i="4"/>
  <c r="WS32" i="4"/>
  <c r="WT32" i="4"/>
  <c r="WU32" i="4"/>
  <c r="WV32" i="4"/>
  <c r="WW32" i="4"/>
  <c r="WX32" i="4"/>
  <c r="WY32" i="4"/>
  <c r="WZ32" i="4"/>
  <c r="XA32" i="4"/>
  <c r="XB32" i="4"/>
  <c r="XC32" i="4"/>
  <c r="XD32" i="4"/>
  <c r="XE32" i="4"/>
  <c r="XF32" i="4"/>
  <c r="XG32" i="4"/>
  <c r="XH32" i="4"/>
  <c r="XI32" i="4"/>
  <c r="XJ32" i="4"/>
  <c r="XK32" i="4"/>
  <c r="XL32" i="4"/>
  <c r="XM32" i="4"/>
  <c r="XN32" i="4"/>
  <c r="XO32" i="4"/>
  <c r="XP32" i="4"/>
  <c r="XQ32" i="4"/>
  <c r="XR32" i="4"/>
  <c r="XS32" i="4"/>
  <c r="XT32" i="4"/>
  <c r="XU32" i="4"/>
  <c r="XV32" i="4"/>
  <c r="XW32" i="4"/>
  <c r="XX32" i="4"/>
  <c r="XY32" i="4"/>
  <c r="XZ32" i="4"/>
  <c r="YA32" i="4"/>
  <c r="YB32" i="4"/>
  <c r="YC32" i="4"/>
  <c r="YD32" i="4"/>
  <c r="YE32" i="4"/>
  <c r="YF32" i="4"/>
  <c r="YG32" i="4"/>
  <c r="YH32" i="4"/>
  <c r="YI32" i="4"/>
  <c r="YJ32" i="4"/>
  <c r="YT32" i="4"/>
  <c r="YU32" i="4"/>
  <c r="YV32" i="4"/>
  <c r="YW32" i="4"/>
  <c r="YX32" i="4"/>
  <c r="YY32" i="4"/>
  <c r="YZ32" i="4"/>
  <c r="ZA32" i="4"/>
  <c r="ZB32" i="4"/>
  <c r="ZC32" i="4"/>
  <c r="ZD32" i="4"/>
  <c r="ZE32" i="4"/>
  <c r="ZF32" i="4"/>
  <c r="ZG32" i="4"/>
  <c r="ZH32" i="4"/>
  <c r="ZI32" i="4"/>
  <c r="ZJ32" i="4"/>
  <c r="ZK32" i="4"/>
  <c r="ZL32" i="4"/>
  <c r="ZM32" i="4"/>
  <c r="ZN32" i="4"/>
  <c r="ZO32" i="4"/>
  <c r="ZP32" i="4"/>
  <c r="ZQ32" i="4"/>
  <c r="ZR32" i="4"/>
  <c r="ZS32" i="4"/>
  <c r="ZT32" i="4"/>
  <c r="ZU32" i="4"/>
  <c r="ZV32" i="4"/>
  <c r="ZW32" i="4"/>
  <c r="ZX32" i="4"/>
  <c r="ZY32" i="4"/>
  <c r="ZZ32" i="4"/>
  <c r="AAA32" i="4"/>
  <c r="AAB32" i="4"/>
  <c r="AAC32" i="4"/>
  <c r="AAD32" i="4"/>
  <c r="AAE32" i="4"/>
  <c r="AAF32" i="4"/>
  <c r="AAG32" i="4"/>
  <c r="AAH32" i="4"/>
  <c r="AAI32" i="4"/>
  <c r="AAJ32" i="4"/>
  <c r="AAK32" i="4"/>
  <c r="AAL32" i="4"/>
  <c r="AAM32" i="4"/>
  <c r="AAN32" i="4"/>
  <c r="AAO32" i="4"/>
  <c r="AAP32" i="4"/>
  <c r="AAQ32" i="4"/>
  <c r="AAR32" i="4"/>
  <c r="AAS32" i="4"/>
  <c r="AAT32" i="4"/>
  <c r="AAU32" i="4"/>
  <c r="AAV32" i="4"/>
  <c r="AAW32" i="4"/>
  <c r="AAX32" i="4"/>
  <c r="AAY32" i="4"/>
  <c r="AAZ32" i="4"/>
  <c r="ABA32" i="4"/>
  <c r="ABB32" i="4"/>
  <c r="ABC32" i="4"/>
  <c r="ABD32" i="4"/>
  <c r="ABE32" i="4"/>
  <c r="ABF32" i="4"/>
  <c r="ABG32" i="4"/>
  <c r="ABH32" i="4"/>
  <c r="ABI32" i="4"/>
  <c r="ABJ32" i="4"/>
  <c r="ABK32" i="4"/>
  <c r="ABL32" i="4"/>
  <c r="ABM32" i="4"/>
  <c r="ABN32" i="4"/>
  <c r="ABO32" i="4"/>
  <c r="ABP32" i="4"/>
  <c r="ABQ32" i="4"/>
  <c r="ABR32" i="4"/>
  <c r="ABS32" i="4"/>
  <c r="ABT32" i="4"/>
  <c r="ABU32" i="4"/>
  <c r="ABV32" i="4"/>
  <c r="ABW32" i="4"/>
  <c r="ACG32" i="4"/>
  <c r="ACH32" i="4"/>
  <c r="ACI32" i="4"/>
  <c r="ACJ32" i="4"/>
  <c r="ACK32" i="4"/>
  <c r="ACL32" i="4"/>
  <c r="ACM32" i="4"/>
  <c r="ACN32" i="4"/>
  <c r="ACO32" i="4"/>
  <c r="ACP32" i="4"/>
  <c r="ACQ32" i="4"/>
  <c r="ACR32" i="4"/>
  <c r="ACS32" i="4"/>
  <c r="ACT32" i="4"/>
  <c r="ACU32" i="4"/>
  <c r="ACV32" i="4"/>
  <c r="ACW32" i="4"/>
  <c r="ACX32" i="4"/>
  <c r="ACY32" i="4"/>
  <c r="ACZ32" i="4"/>
  <c r="ADA32" i="4"/>
  <c r="ADB32" i="4"/>
  <c r="ADC32" i="4"/>
  <c r="ADD32" i="4"/>
  <c r="ADE32" i="4"/>
  <c r="ADF32" i="4"/>
  <c r="ADG32" i="4"/>
  <c r="ADH32" i="4"/>
  <c r="ADI32" i="4"/>
  <c r="ADJ32" i="4"/>
  <c r="ADK32" i="4"/>
  <c r="ADL32" i="4"/>
  <c r="ADM32" i="4"/>
  <c r="ADN32" i="4"/>
  <c r="ADO32" i="4"/>
  <c r="ADP32" i="4"/>
  <c r="ADQ32" i="4"/>
  <c r="ADR32" i="4"/>
  <c r="ADS32" i="4"/>
  <c r="ADT32" i="4"/>
  <c r="ADU32" i="4"/>
  <c r="ADV32" i="4"/>
  <c r="ADW32" i="4"/>
  <c r="ADX32" i="4"/>
  <c r="ADY32" i="4"/>
  <c r="ADZ32" i="4"/>
  <c r="AEA32" i="4"/>
  <c r="AEB32" i="4"/>
  <c r="AEC32" i="4"/>
  <c r="AED32" i="4"/>
  <c r="AEE32" i="4"/>
  <c r="AEF32" i="4"/>
  <c r="AEG32" i="4"/>
  <c r="AEH32" i="4"/>
  <c r="AEI32" i="4"/>
  <c r="AEJ32" i="4"/>
  <c r="AEK32" i="4"/>
  <c r="AEL32" i="4"/>
  <c r="AEM32" i="4"/>
  <c r="AEN32" i="4"/>
  <c r="AEO32" i="4"/>
  <c r="AEP32" i="4"/>
  <c r="AEQ32" i="4"/>
  <c r="AER32" i="4"/>
  <c r="AES32" i="4"/>
  <c r="AET32" i="4"/>
  <c r="AEU32" i="4"/>
  <c r="AEV32" i="4"/>
  <c r="AEW32" i="4"/>
  <c r="AEX32" i="4"/>
  <c r="AEY32" i="4"/>
  <c r="AEZ32" i="4"/>
  <c r="AFA32" i="4"/>
  <c r="AFB32" i="4"/>
  <c r="AFC32" i="4"/>
  <c r="AFD32" i="4"/>
  <c r="AFE32" i="4"/>
  <c r="AFF32" i="4"/>
  <c r="AFG32" i="4"/>
  <c r="AFH32" i="4"/>
  <c r="AFI32" i="4"/>
  <c r="AFJ32" i="4"/>
  <c r="DR126" i="4"/>
  <c r="DT126" i="4"/>
  <c r="DU126" i="4"/>
  <c r="DV126" i="4"/>
  <c r="DW126" i="4"/>
  <c r="DX126" i="4"/>
  <c r="DY126" i="4"/>
  <c r="DZ126" i="4"/>
  <c r="EA126" i="4"/>
  <c r="EB126" i="4"/>
  <c r="EC126" i="4"/>
  <c r="ED126" i="4"/>
  <c r="EE126" i="4"/>
  <c r="EF126" i="4"/>
  <c r="EG126" i="4"/>
  <c r="EH126" i="4"/>
  <c r="EI126" i="4"/>
  <c r="EJ126" i="4"/>
  <c r="EK126" i="4"/>
  <c r="EL126" i="4"/>
  <c r="EM126" i="4"/>
  <c r="EN126" i="4"/>
  <c r="EO126" i="4"/>
  <c r="EP126" i="4"/>
  <c r="EQ126" i="4"/>
  <c r="ER126" i="4"/>
  <c r="ES126" i="4"/>
  <c r="ET126" i="4"/>
  <c r="EU126" i="4"/>
  <c r="EV126" i="4"/>
  <c r="EW126" i="4"/>
  <c r="EX126" i="4"/>
  <c r="EY126" i="4"/>
  <c r="EZ126" i="4"/>
  <c r="FA126" i="4"/>
  <c r="FB126" i="4"/>
  <c r="FC126" i="4"/>
  <c r="FD126" i="4"/>
  <c r="FE126" i="4"/>
  <c r="FF126" i="4"/>
  <c r="FG126" i="4"/>
  <c r="FH126" i="4"/>
  <c r="FI126" i="4"/>
  <c r="FJ126" i="4"/>
  <c r="FK126" i="4"/>
  <c r="FL126" i="4"/>
  <c r="FM126" i="4"/>
  <c r="FN126" i="4"/>
  <c r="FO126" i="4"/>
  <c r="FP126" i="4"/>
  <c r="FQ126" i="4"/>
  <c r="FR126" i="4"/>
  <c r="FS126" i="4"/>
  <c r="FT126" i="4"/>
  <c r="FU126" i="4"/>
  <c r="FV126" i="4"/>
  <c r="FW126" i="4"/>
  <c r="FX126" i="4"/>
  <c r="FY126" i="4"/>
  <c r="FZ126" i="4"/>
  <c r="GA126" i="4"/>
  <c r="GB126" i="4"/>
  <c r="GC126" i="4"/>
  <c r="GD126" i="4"/>
  <c r="GE126" i="4"/>
  <c r="GF126" i="4"/>
  <c r="GG126" i="4"/>
  <c r="GH126" i="4"/>
  <c r="GI126" i="4"/>
  <c r="GJ126" i="4"/>
  <c r="GK126" i="4"/>
  <c r="GL126" i="4"/>
  <c r="GM126" i="4"/>
  <c r="GN126" i="4"/>
  <c r="GO126" i="4"/>
  <c r="GP126" i="4"/>
  <c r="GQ126" i="4"/>
  <c r="GR126" i="4"/>
  <c r="GS126" i="4"/>
  <c r="GT126" i="4"/>
  <c r="GU126" i="4"/>
  <c r="KS126" i="4"/>
  <c r="KT126" i="4"/>
  <c r="KU126" i="4"/>
  <c r="KV126" i="4"/>
  <c r="KW126" i="4"/>
  <c r="KX126" i="4"/>
  <c r="KY126" i="4"/>
  <c r="KZ126" i="4"/>
  <c r="LA126" i="4"/>
  <c r="LB126" i="4"/>
  <c r="LC126" i="4"/>
  <c r="LD126" i="4"/>
  <c r="LE126" i="4"/>
  <c r="LF126" i="4"/>
  <c r="LG126" i="4"/>
  <c r="LH126" i="4"/>
  <c r="LI126" i="4"/>
  <c r="LJ126" i="4"/>
  <c r="LK126" i="4"/>
  <c r="LL126" i="4"/>
  <c r="LM126" i="4"/>
  <c r="LN126" i="4"/>
  <c r="LO126" i="4"/>
  <c r="LP126" i="4"/>
  <c r="LQ126" i="4"/>
  <c r="LR126" i="4"/>
  <c r="LS126" i="4"/>
  <c r="LT126" i="4"/>
  <c r="LU126" i="4"/>
  <c r="LV126" i="4"/>
  <c r="LW126" i="4"/>
  <c r="LX126" i="4"/>
  <c r="LY126" i="4"/>
  <c r="LZ126" i="4"/>
  <c r="MA126" i="4"/>
  <c r="MB126" i="4"/>
  <c r="MC126" i="4"/>
  <c r="MD126" i="4"/>
  <c r="ME126" i="4"/>
  <c r="MF126" i="4"/>
  <c r="MG126" i="4"/>
  <c r="MH126" i="4"/>
  <c r="MI126" i="4"/>
  <c r="MJ126" i="4"/>
  <c r="MK126" i="4"/>
  <c r="ML126" i="4"/>
  <c r="MM126" i="4"/>
  <c r="MN126" i="4"/>
  <c r="MO126" i="4"/>
  <c r="MP126" i="4"/>
  <c r="MQ126" i="4"/>
  <c r="MR126" i="4"/>
  <c r="MS126" i="4"/>
  <c r="MT126" i="4"/>
  <c r="MU126" i="4"/>
  <c r="MV126" i="4"/>
  <c r="MW126" i="4"/>
  <c r="MX126" i="4"/>
  <c r="MY126" i="4"/>
  <c r="MZ126" i="4"/>
  <c r="NA126" i="4"/>
  <c r="NB126" i="4"/>
  <c r="NC126" i="4"/>
  <c r="ND126" i="4"/>
  <c r="NE126" i="4"/>
  <c r="NF126" i="4"/>
  <c r="NG126" i="4"/>
  <c r="NH126" i="4"/>
  <c r="NI126" i="4"/>
  <c r="NJ126" i="4"/>
  <c r="NK126" i="4"/>
  <c r="NL126" i="4"/>
  <c r="NM126" i="4"/>
  <c r="NN126" i="4"/>
  <c r="NO126" i="4"/>
  <c r="NP126" i="4"/>
  <c r="NQ126" i="4"/>
  <c r="NR126" i="4"/>
  <c r="NS126" i="4"/>
  <c r="NT126" i="4"/>
  <c r="NU126" i="4"/>
  <c r="NV126" i="4"/>
  <c r="OG126" i="4"/>
  <c r="OH126" i="4"/>
  <c r="OI126" i="4"/>
  <c r="OJ126" i="4"/>
  <c r="OK126" i="4"/>
  <c r="OL126" i="4"/>
  <c r="OM126" i="4"/>
  <c r="ON126" i="4"/>
  <c r="OO126" i="4"/>
  <c r="OP126" i="4"/>
  <c r="OQ126" i="4"/>
  <c r="OR126" i="4"/>
  <c r="OS126" i="4"/>
  <c r="OT126" i="4"/>
  <c r="OU126" i="4"/>
  <c r="OV126" i="4"/>
  <c r="OW126" i="4"/>
  <c r="OX126" i="4"/>
  <c r="OY126" i="4"/>
  <c r="OZ126" i="4"/>
  <c r="PA126" i="4"/>
  <c r="PB126" i="4"/>
  <c r="PC126" i="4"/>
  <c r="PD126" i="4"/>
  <c r="PE126" i="4"/>
  <c r="PF126" i="4"/>
  <c r="PG126" i="4"/>
  <c r="PH126" i="4"/>
  <c r="PI126" i="4"/>
  <c r="PJ126" i="4"/>
  <c r="PK126" i="4"/>
  <c r="PL126" i="4"/>
  <c r="PM126" i="4"/>
  <c r="PN126" i="4"/>
  <c r="PO126" i="4"/>
  <c r="PP126" i="4"/>
  <c r="PQ126" i="4"/>
  <c r="PR126" i="4"/>
  <c r="PS126" i="4"/>
  <c r="PT126" i="4"/>
  <c r="PU126" i="4"/>
  <c r="PV126" i="4"/>
  <c r="PW126" i="4"/>
  <c r="PX126" i="4"/>
  <c r="PY126" i="4"/>
  <c r="PZ126" i="4"/>
  <c r="QA126" i="4"/>
  <c r="QB126" i="4"/>
  <c r="QC126" i="4"/>
  <c r="QD126" i="4"/>
  <c r="QE126" i="4"/>
  <c r="QF126" i="4"/>
  <c r="QG126" i="4"/>
  <c r="QH126" i="4"/>
  <c r="QI126" i="4"/>
  <c r="QJ126" i="4"/>
  <c r="QK126" i="4"/>
  <c r="QL126" i="4"/>
  <c r="QM126" i="4"/>
  <c r="QN126" i="4"/>
  <c r="QO126" i="4"/>
  <c r="QP126" i="4"/>
  <c r="QQ126" i="4"/>
  <c r="QR126" i="4"/>
  <c r="QS126" i="4"/>
  <c r="QT126" i="4"/>
  <c r="QU126" i="4"/>
  <c r="QV126" i="4"/>
  <c r="QW126" i="4"/>
  <c r="QX126" i="4"/>
  <c r="QY126" i="4"/>
  <c r="QZ126" i="4"/>
  <c r="RA126" i="4"/>
  <c r="RB126" i="4"/>
  <c r="RC126" i="4"/>
  <c r="RD126" i="4"/>
  <c r="RE126" i="4"/>
  <c r="RF126" i="4"/>
  <c r="RG126" i="4"/>
  <c r="RH126" i="4"/>
  <c r="RI126" i="4"/>
  <c r="RJ126" i="4"/>
  <c r="RT126" i="4"/>
  <c r="RU126" i="4"/>
  <c r="RV126" i="4"/>
  <c r="RW126" i="4"/>
  <c r="RX126" i="4"/>
  <c r="RY126" i="4"/>
  <c r="RZ126" i="4"/>
  <c r="SA126" i="4"/>
  <c r="SB126" i="4"/>
  <c r="SC126" i="4"/>
  <c r="SD126" i="4"/>
  <c r="SE126" i="4"/>
  <c r="SF126" i="4"/>
  <c r="SG126" i="4"/>
  <c r="SH126" i="4"/>
  <c r="SI126" i="4"/>
  <c r="SJ126" i="4"/>
  <c r="SK126" i="4"/>
  <c r="SL126" i="4"/>
  <c r="SM126" i="4"/>
  <c r="SN126" i="4"/>
  <c r="SO126" i="4"/>
  <c r="SP126" i="4"/>
  <c r="SQ126" i="4"/>
  <c r="SR126" i="4"/>
  <c r="SS126" i="4"/>
  <c r="ST126" i="4"/>
  <c r="SU126" i="4"/>
  <c r="SV126" i="4"/>
  <c r="SW126" i="4"/>
  <c r="SX126" i="4"/>
  <c r="SY126" i="4"/>
  <c r="SZ126" i="4"/>
  <c r="TA126" i="4"/>
  <c r="TB126" i="4"/>
  <c r="TC126" i="4"/>
  <c r="TD126" i="4"/>
  <c r="TE126" i="4"/>
  <c r="TF126" i="4"/>
  <c r="TG126" i="4"/>
  <c r="TH126" i="4"/>
  <c r="TI126" i="4"/>
  <c r="TJ126" i="4"/>
  <c r="TK126" i="4"/>
  <c r="TL126" i="4"/>
  <c r="TM126" i="4"/>
  <c r="TN126" i="4"/>
  <c r="TO126" i="4"/>
  <c r="TP126" i="4"/>
  <c r="TQ126" i="4"/>
  <c r="TR126" i="4"/>
  <c r="TS126" i="4"/>
  <c r="TT126" i="4"/>
  <c r="TU126" i="4"/>
  <c r="TV126" i="4"/>
  <c r="TW126" i="4"/>
  <c r="TX126" i="4"/>
  <c r="TY126" i="4"/>
  <c r="TZ126" i="4"/>
  <c r="UA126" i="4"/>
  <c r="UB126" i="4"/>
  <c r="UC126" i="4"/>
  <c r="UD126" i="4"/>
  <c r="UE126" i="4"/>
  <c r="UF126" i="4"/>
  <c r="UG126" i="4"/>
  <c r="UH126" i="4"/>
  <c r="UI126" i="4"/>
  <c r="UJ126" i="4"/>
  <c r="UK126" i="4"/>
  <c r="UL126" i="4"/>
  <c r="UM126" i="4"/>
  <c r="UN126" i="4"/>
  <c r="UO126" i="4"/>
  <c r="UP126" i="4"/>
  <c r="UQ126" i="4"/>
  <c r="UR126" i="4"/>
  <c r="US126" i="4"/>
  <c r="UT126" i="4"/>
  <c r="UU126" i="4"/>
  <c r="UV126" i="4"/>
  <c r="UW126" i="4"/>
  <c r="VG126" i="4"/>
  <c r="VH126" i="4"/>
  <c r="VI126" i="4"/>
  <c r="VJ126" i="4"/>
  <c r="VK126" i="4"/>
  <c r="VL126" i="4"/>
  <c r="VM126" i="4"/>
  <c r="VN126" i="4"/>
  <c r="VO126" i="4"/>
  <c r="VP126" i="4"/>
  <c r="VQ126" i="4"/>
  <c r="VR126" i="4"/>
  <c r="VS126" i="4"/>
  <c r="VT126" i="4"/>
  <c r="VU126" i="4"/>
  <c r="VV126" i="4"/>
  <c r="VW126" i="4"/>
  <c r="VX126" i="4"/>
  <c r="VY126" i="4"/>
  <c r="VZ126" i="4"/>
  <c r="WA126" i="4"/>
  <c r="WB126" i="4"/>
  <c r="WC126" i="4"/>
  <c r="WD126" i="4"/>
  <c r="WE126" i="4"/>
  <c r="WF126" i="4"/>
  <c r="WG126" i="4"/>
  <c r="WH126" i="4"/>
  <c r="WI126" i="4"/>
  <c r="WJ126" i="4"/>
  <c r="WK126" i="4"/>
  <c r="WL126" i="4"/>
  <c r="WM126" i="4"/>
  <c r="WN126" i="4"/>
  <c r="WO126" i="4"/>
  <c r="WP126" i="4"/>
  <c r="WQ126" i="4"/>
  <c r="WR126" i="4"/>
  <c r="WS126" i="4"/>
  <c r="WT126" i="4"/>
  <c r="WU126" i="4"/>
  <c r="WV126" i="4"/>
  <c r="WW126" i="4"/>
  <c r="WX126" i="4"/>
  <c r="WY126" i="4"/>
  <c r="WZ126" i="4"/>
  <c r="XA126" i="4"/>
  <c r="XB126" i="4"/>
  <c r="XC126" i="4"/>
  <c r="XD126" i="4"/>
  <c r="XE126" i="4"/>
  <c r="XF126" i="4"/>
  <c r="XG126" i="4"/>
  <c r="XH126" i="4"/>
  <c r="XI126" i="4"/>
  <c r="XJ126" i="4"/>
  <c r="XK126" i="4"/>
  <c r="XL126" i="4"/>
  <c r="XM126" i="4"/>
  <c r="XN126" i="4"/>
  <c r="XO126" i="4"/>
  <c r="XP126" i="4"/>
  <c r="XQ126" i="4"/>
  <c r="XR126" i="4"/>
  <c r="XS126" i="4"/>
  <c r="XT126" i="4"/>
  <c r="XU126" i="4"/>
  <c r="XV126" i="4"/>
  <c r="XW126" i="4"/>
  <c r="XX126" i="4"/>
  <c r="XY126" i="4"/>
  <c r="XZ126" i="4"/>
  <c r="YA126" i="4"/>
  <c r="YB126" i="4"/>
  <c r="YC126" i="4"/>
  <c r="YD126" i="4"/>
  <c r="YE126" i="4"/>
  <c r="YF126" i="4"/>
  <c r="YG126" i="4"/>
  <c r="YH126" i="4"/>
  <c r="YI126" i="4"/>
  <c r="YJ126" i="4"/>
  <c r="YT126" i="4"/>
  <c r="YU126" i="4"/>
  <c r="YV126" i="4"/>
  <c r="YW126" i="4"/>
  <c r="YX126" i="4"/>
  <c r="YY126" i="4"/>
  <c r="YZ126" i="4"/>
  <c r="ZA126" i="4"/>
  <c r="ZB126" i="4"/>
  <c r="ZC126" i="4"/>
  <c r="ZD126" i="4"/>
  <c r="ZE126" i="4"/>
  <c r="ZF126" i="4"/>
  <c r="ZG126" i="4"/>
  <c r="ZH126" i="4"/>
  <c r="ZI126" i="4"/>
  <c r="ZJ126" i="4"/>
  <c r="ZK126" i="4"/>
  <c r="ZL126" i="4"/>
  <c r="ZM126" i="4"/>
  <c r="ZN126" i="4"/>
  <c r="ZO126" i="4"/>
  <c r="ZP126" i="4"/>
  <c r="ZQ126" i="4"/>
  <c r="ZR126" i="4"/>
  <c r="ZS126" i="4"/>
  <c r="ZT126" i="4"/>
  <c r="ZU126" i="4"/>
  <c r="ZV126" i="4"/>
  <c r="ZW126" i="4"/>
  <c r="ZX126" i="4"/>
  <c r="ZY126" i="4"/>
  <c r="ZZ126" i="4"/>
  <c r="AAA126" i="4"/>
  <c r="AAB126" i="4"/>
  <c r="AAC126" i="4"/>
  <c r="AAD126" i="4"/>
  <c r="AAE126" i="4"/>
  <c r="AAF126" i="4"/>
  <c r="AAG126" i="4"/>
  <c r="AAH126" i="4"/>
  <c r="AAI126" i="4"/>
  <c r="AAJ126" i="4"/>
  <c r="AAK126" i="4"/>
  <c r="AAL126" i="4"/>
  <c r="AAM126" i="4"/>
  <c r="AAN126" i="4"/>
  <c r="AAO126" i="4"/>
  <c r="AAP126" i="4"/>
  <c r="AAQ126" i="4"/>
  <c r="AAR126" i="4"/>
  <c r="AAS126" i="4"/>
  <c r="AAT126" i="4"/>
  <c r="AAU126" i="4"/>
  <c r="AAV126" i="4"/>
  <c r="AAW126" i="4"/>
  <c r="AAX126" i="4"/>
  <c r="AAY126" i="4"/>
  <c r="AAZ126" i="4"/>
  <c r="ABA126" i="4"/>
  <c r="ABB126" i="4"/>
  <c r="ABC126" i="4"/>
  <c r="ABD126" i="4"/>
  <c r="ABE126" i="4"/>
  <c r="ABF126" i="4"/>
  <c r="ABG126" i="4"/>
  <c r="ABH126" i="4"/>
  <c r="ABI126" i="4"/>
  <c r="ABJ126" i="4"/>
  <c r="ABK126" i="4"/>
  <c r="ABL126" i="4"/>
  <c r="ABM126" i="4"/>
  <c r="ABN126" i="4"/>
  <c r="ABO126" i="4"/>
  <c r="ABP126" i="4"/>
  <c r="ABQ126" i="4"/>
  <c r="ABR126" i="4"/>
  <c r="ABS126" i="4"/>
  <c r="ABT126" i="4"/>
  <c r="ABU126" i="4"/>
  <c r="ABV126" i="4"/>
  <c r="ABW126" i="4"/>
  <c r="ACG126" i="4"/>
  <c r="ACH126" i="4"/>
  <c r="ACI126" i="4"/>
  <c r="ACJ126" i="4"/>
  <c r="ACK126" i="4"/>
  <c r="ACL126" i="4"/>
  <c r="ACM126" i="4"/>
  <c r="ACN126" i="4"/>
  <c r="ACO126" i="4"/>
  <c r="ACP126" i="4"/>
  <c r="ACQ126" i="4"/>
  <c r="ACR126" i="4"/>
  <c r="ACS126" i="4"/>
  <c r="ACT126" i="4"/>
  <c r="ACU126" i="4"/>
  <c r="ACV126" i="4"/>
  <c r="ACW126" i="4"/>
  <c r="ACX126" i="4"/>
  <c r="ACY126" i="4"/>
  <c r="ACZ126" i="4"/>
  <c r="ADA126" i="4"/>
  <c r="ADB126" i="4"/>
  <c r="ADC126" i="4"/>
  <c r="ADD126" i="4"/>
  <c r="ADE126" i="4"/>
  <c r="ADF126" i="4"/>
  <c r="ADG126" i="4"/>
  <c r="ADH126" i="4"/>
  <c r="ADI126" i="4"/>
  <c r="ADJ126" i="4"/>
  <c r="ADK126" i="4"/>
  <c r="ADL126" i="4"/>
  <c r="ADM126" i="4"/>
  <c r="ADN126" i="4"/>
  <c r="ADO126" i="4"/>
  <c r="ADP126" i="4"/>
  <c r="ADQ126" i="4"/>
  <c r="ADR126" i="4"/>
  <c r="ADS126" i="4"/>
  <c r="ADT126" i="4"/>
  <c r="ADU126" i="4"/>
  <c r="ADV126" i="4"/>
  <c r="ADW126" i="4"/>
  <c r="ADX126" i="4"/>
  <c r="ADY126" i="4"/>
  <c r="ADZ126" i="4"/>
  <c r="AEA126" i="4"/>
  <c r="AEB126" i="4"/>
  <c r="AEC126" i="4"/>
  <c r="AED126" i="4"/>
  <c r="AEE126" i="4"/>
  <c r="AEF126" i="4"/>
  <c r="AEG126" i="4"/>
  <c r="AEH126" i="4"/>
  <c r="AEI126" i="4"/>
  <c r="AEJ126" i="4"/>
  <c r="AEK126" i="4"/>
  <c r="AEL126" i="4"/>
  <c r="AEM126" i="4"/>
  <c r="AEN126" i="4"/>
  <c r="AEO126" i="4"/>
  <c r="AEP126" i="4"/>
  <c r="AEQ126" i="4"/>
  <c r="AER126" i="4"/>
  <c r="AES126" i="4"/>
  <c r="AET126" i="4"/>
  <c r="AEU126" i="4"/>
  <c r="AEV126" i="4"/>
  <c r="AEW126" i="4"/>
  <c r="AEX126" i="4"/>
  <c r="AEY126" i="4"/>
  <c r="AEZ126" i="4"/>
  <c r="AFA126" i="4"/>
  <c r="AFB126" i="4"/>
  <c r="AFC126" i="4"/>
  <c r="AFD126" i="4"/>
  <c r="AFE126" i="4"/>
  <c r="AFF126" i="4"/>
  <c r="AFG126" i="4"/>
  <c r="AFH126" i="4"/>
  <c r="AFI126" i="4"/>
  <c r="AFJ126" i="4"/>
  <c r="DR100" i="4"/>
  <c r="DT100" i="4"/>
  <c r="DU100" i="4"/>
  <c r="DV100" i="4"/>
  <c r="DW100" i="4"/>
  <c r="DX100" i="4"/>
  <c r="DY100" i="4"/>
  <c r="DZ100" i="4"/>
  <c r="EA100" i="4"/>
  <c r="EB100" i="4"/>
  <c r="EC100" i="4"/>
  <c r="ED100" i="4"/>
  <c r="EE100" i="4"/>
  <c r="EF100" i="4"/>
  <c r="EG100" i="4"/>
  <c r="EH100" i="4"/>
  <c r="EI100" i="4"/>
  <c r="EJ100" i="4"/>
  <c r="EK100" i="4"/>
  <c r="EL100" i="4"/>
  <c r="EM100" i="4"/>
  <c r="EN100" i="4"/>
  <c r="EO100" i="4"/>
  <c r="EP100" i="4"/>
  <c r="EQ100" i="4"/>
  <c r="ER100" i="4"/>
  <c r="ES100" i="4"/>
  <c r="ET100" i="4"/>
  <c r="EU100" i="4"/>
  <c r="EV100" i="4"/>
  <c r="EW100" i="4"/>
  <c r="EX100" i="4"/>
  <c r="EY100" i="4"/>
  <c r="EZ100" i="4"/>
  <c r="FA100" i="4"/>
  <c r="FB100" i="4"/>
  <c r="FC100" i="4"/>
  <c r="FD100" i="4"/>
  <c r="FE100" i="4"/>
  <c r="FF100" i="4"/>
  <c r="FG100" i="4"/>
  <c r="FH100" i="4"/>
  <c r="FI100" i="4"/>
  <c r="FJ100" i="4"/>
  <c r="FK100" i="4"/>
  <c r="FL100" i="4"/>
  <c r="FM100" i="4"/>
  <c r="FN100" i="4"/>
  <c r="FO100" i="4"/>
  <c r="FP100" i="4"/>
  <c r="FQ100" i="4"/>
  <c r="FR100" i="4"/>
  <c r="FS100" i="4"/>
  <c r="FT100" i="4"/>
  <c r="FU100" i="4"/>
  <c r="FV100" i="4"/>
  <c r="FW100" i="4"/>
  <c r="FX100" i="4"/>
  <c r="FY100" i="4"/>
  <c r="FZ100" i="4"/>
  <c r="GA100" i="4"/>
  <c r="GB100" i="4"/>
  <c r="GC100" i="4"/>
  <c r="GD100" i="4"/>
  <c r="GE100" i="4"/>
  <c r="GF100" i="4"/>
  <c r="GG100" i="4"/>
  <c r="GH100" i="4"/>
  <c r="GI100" i="4"/>
  <c r="GJ100" i="4"/>
  <c r="GK100" i="4"/>
  <c r="GL100" i="4"/>
  <c r="GM100" i="4"/>
  <c r="GN100" i="4"/>
  <c r="GO100" i="4"/>
  <c r="GP100" i="4"/>
  <c r="GQ100" i="4"/>
  <c r="GR100" i="4"/>
  <c r="GS100" i="4"/>
  <c r="GT100" i="4"/>
  <c r="GU100" i="4"/>
  <c r="KS100" i="4"/>
  <c r="KT100" i="4"/>
  <c r="KU100" i="4"/>
  <c r="KV100" i="4"/>
  <c r="KW100" i="4"/>
  <c r="KX100" i="4"/>
  <c r="KY100" i="4"/>
  <c r="KZ100" i="4"/>
  <c r="LA100" i="4"/>
  <c r="LB100" i="4"/>
  <c r="LC100" i="4"/>
  <c r="LD100" i="4"/>
  <c r="LE100" i="4"/>
  <c r="LF100" i="4"/>
  <c r="LG100" i="4"/>
  <c r="LH100" i="4"/>
  <c r="LI100" i="4"/>
  <c r="LJ100" i="4"/>
  <c r="LK100" i="4"/>
  <c r="LL100" i="4"/>
  <c r="LM100" i="4"/>
  <c r="LN100" i="4"/>
  <c r="LO100" i="4"/>
  <c r="LP100" i="4"/>
  <c r="LQ100" i="4"/>
  <c r="LR100" i="4"/>
  <c r="LS100" i="4"/>
  <c r="LT100" i="4"/>
  <c r="LU100" i="4"/>
  <c r="LV100" i="4"/>
  <c r="LW100" i="4"/>
  <c r="LX100" i="4"/>
  <c r="LY100" i="4"/>
  <c r="LZ100" i="4"/>
  <c r="MA100" i="4"/>
  <c r="MB100" i="4"/>
  <c r="MC100" i="4"/>
  <c r="MD100" i="4"/>
  <c r="ME100" i="4"/>
  <c r="MF100" i="4"/>
  <c r="MG100" i="4"/>
  <c r="MH100" i="4"/>
  <c r="MI100" i="4"/>
  <c r="MJ100" i="4"/>
  <c r="MK100" i="4"/>
  <c r="ML100" i="4"/>
  <c r="MM100" i="4"/>
  <c r="MN100" i="4"/>
  <c r="MO100" i="4"/>
  <c r="MP100" i="4"/>
  <c r="MQ100" i="4"/>
  <c r="MR100" i="4"/>
  <c r="MS100" i="4"/>
  <c r="MT100" i="4"/>
  <c r="MU100" i="4"/>
  <c r="MV100" i="4"/>
  <c r="MW100" i="4"/>
  <c r="MX100" i="4"/>
  <c r="MY100" i="4"/>
  <c r="MZ100" i="4"/>
  <c r="NA100" i="4"/>
  <c r="NB100" i="4"/>
  <c r="NC100" i="4"/>
  <c r="ND100" i="4"/>
  <c r="NE100" i="4"/>
  <c r="NF100" i="4"/>
  <c r="NG100" i="4"/>
  <c r="NH100" i="4"/>
  <c r="NI100" i="4"/>
  <c r="NJ100" i="4"/>
  <c r="NK100" i="4"/>
  <c r="NL100" i="4"/>
  <c r="NM100" i="4"/>
  <c r="NN100" i="4"/>
  <c r="NO100" i="4"/>
  <c r="NP100" i="4"/>
  <c r="NQ100" i="4"/>
  <c r="NR100" i="4"/>
  <c r="NS100" i="4"/>
  <c r="NT100" i="4"/>
  <c r="NU100" i="4"/>
  <c r="NV100" i="4"/>
  <c r="OG100" i="4"/>
  <c r="OH100" i="4"/>
  <c r="OI100" i="4"/>
  <c r="OJ100" i="4"/>
  <c r="OK100" i="4"/>
  <c r="OL100" i="4"/>
  <c r="OM100" i="4"/>
  <c r="ON100" i="4"/>
  <c r="OO100" i="4"/>
  <c r="OP100" i="4"/>
  <c r="OQ100" i="4"/>
  <c r="OR100" i="4"/>
  <c r="OS100" i="4"/>
  <c r="OT100" i="4"/>
  <c r="OU100" i="4"/>
  <c r="OV100" i="4"/>
  <c r="OW100" i="4"/>
  <c r="OX100" i="4"/>
  <c r="OY100" i="4"/>
  <c r="OZ100" i="4"/>
  <c r="PA100" i="4"/>
  <c r="PB100" i="4"/>
  <c r="PC100" i="4"/>
  <c r="PD100" i="4"/>
  <c r="PE100" i="4"/>
  <c r="PF100" i="4"/>
  <c r="PG100" i="4"/>
  <c r="PH100" i="4"/>
  <c r="PI100" i="4"/>
  <c r="PJ100" i="4"/>
  <c r="PK100" i="4"/>
  <c r="PL100" i="4"/>
  <c r="PM100" i="4"/>
  <c r="PN100" i="4"/>
  <c r="PO100" i="4"/>
  <c r="PP100" i="4"/>
  <c r="PQ100" i="4"/>
  <c r="PR100" i="4"/>
  <c r="PS100" i="4"/>
  <c r="PT100" i="4"/>
  <c r="PU100" i="4"/>
  <c r="PV100" i="4"/>
  <c r="PW100" i="4"/>
  <c r="PX100" i="4"/>
  <c r="PY100" i="4"/>
  <c r="PZ100" i="4"/>
  <c r="QA100" i="4"/>
  <c r="QB100" i="4"/>
  <c r="QC100" i="4"/>
  <c r="QD100" i="4"/>
  <c r="QE100" i="4"/>
  <c r="QF100" i="4"/>
  <c r="QG100" i="4"/>
  <c r="QH100" i="4"/>
  <c r="QI100" i="4"/>
  <c r="QJ100" i="4"/>
  <c r="QK100" i="4"/>
  <c r="QL100" i="4"/>
  <c r="QM100" i="4"/>
  <c r="QN100" i="4"/>
  <c r="QO100" i="4"/>
  <c r="QP100" i="4"/>
  <c r="QQ100" i="4"/>
  <c r="QR100" i="4"/>
  <c r="QS100" i="4"/>
  <c r="QT100" i="4"/>
  <c r="QU100" i="4"/>
  <c r="QV100" i="4"/>
  <c r="QW100" i="4"/>
  <c r="QX100" i="4"/>
  <c r="QY100" i="4"/>
  <c r="QZ100" i="4"/>
  <c r="RA100" i="4"/>
  <c r="RB100" i="4"/>
  <c r="RC100" i="4"/>
  <c r="RD100" i="4"/>
  <c r="RE100" i="4"/>
  <c r="RF100" i="4"/>
  <c r="RG100" i="4"/>
  <c r="RH100" i="4"/>
  <c r="RI100" i="4"/>
  <c r="RJ100" i="4"/>
  <c r="RT100" i="4"/>
  <c r="RU100" i="4"/>
  <c r="RV100" i="4"/>
  <c r="RW100" i="4"/>
  <c r="RX100" i="4"/>
  <c r="RY100" i="4"/>
  <c r="RZ100" i="4"/>
  <c r="SA100" i="4"/>
  <c r="SB100" i="4"/>
  <c r="SC100" i="4"/>
  <c r="SD100" i="4"/>
  <c r="SE100" i="4"/>
  <c r="SF100" i="4"/>
  <c r="SG100" i="4"/>
  <c r="SH100" i="4"/>
  <c r="SI100" i="4"/>
  <c r="SJ100" i="4"/>
  <c r="SK100" i="4"/>
  <c r="SL100" i="4"/>
  <c r="SM100" i="4"/>
  <c r="SN100" i="4"/>
  <c r="SO100" i="4"/>
  <c r="SP100" i="4"/>
  <c r="SQ100" i="4"/>
  <c r="SR100" i="4"/>
  <c r="SS100" i="4"/>
  <c r="ST100" i="4"/>
  <c r="SU100" i="4"/>
  <c r="SV100" i="4"/>
  <c r="SW100" i="4"/>
  <c r="SX100" i="4"/>
  <c r="SY100" i="4"/>
  <c r="SZ100" i="4"/>
  <c r="TA100" i="4"/>
  <c r="TB100" i="4"/>
  <c r="TC100" i="4"/>
  <c r="TD100" i="4"/>
  <c r="TE100" i="4"/>
  <c r="TF100" i="4"/>
  <c r="TG100" i="4"/>
  <c r="TH100" i="4"/>
  <c r="TI100" i="4"/>
  <c r="TJ100" i="4"/>
  <c r="TK100" i="4"/>
  <c r="TL100" i="4"/>
  <c r="TM100" i="4"/>
  <c r="TN100" i="4"/>
  <c r="TO100" i="4"/>
  <c r="TP100" i="4"/>
  <c r="TQ100" i="4"/>
  <c r="TR100" i="4"/>
  <c r="TS100" i="4"/>
  <c r="TT100" i="4"/>
  <c r="TU100" i="4"/>
  <c r="TV100" i="4"/>
  <c r="TW100" i="4"/>
  <c r="TX100" i="4"/>
  <c r="TY100" i="4"/>
  <c r="TZ100" i="4"/>
  <c r="UA100" i="4"/>
  <c r="UB100" i="4"/>
  <c r="UC100" i="4"/>
  <c r="UD100" i="4"/>
  <c r="UE100" i="4"/>
  <c r="UF100" i="4"/>
  <c r="UG100" i="4"/>
  <c r="UH100" i="4"/>
  <c r="UI100" i="4"/>
  <c r="UJ100" i="4"/>
  <c r="UK100" i="4"/>
  <c r="UL100" i="4"/>
  <c r="UM100" i="4"/>
  <c r="UN100" i="4"/>
  <c r="UO100" i="4"/>
  <c r="UP100" i="4"/>
  <c r="UQ100" i="4"/>
  <c r="UR100" i="4"/>
  <c r="US100" i="4"/>
  <c r="UT100" i="4"/>
  <c r="UU100" i="4"/>
  <c r="UV100" i="4"/>
  <c r="UW100" i="4"/>
  <c r="VG100" i="4"/>
  <c r="VH100" i="4"/>
  <c r="VI100" i="4"/>
  <c r="VJ100" i="4"/>
  <c r="VK100" i="4"/>
  <c r="VL100" i="4"/>
  <c r="VM100" i="4"/>
  <c r="VN100" i="4"/>
  <c r="VO100" i="4"/>
  <c r="VP100" i="4"/>
  <c r="VQ100" i="4"/>
  <c r="VR100" i="4"/>
  <c r="VS100" i="4"/>
  <c r="VT100" i="4"/>
  <c r="VU100" i="4"/>
  <c r="VV100" i="4"/>
  <c r="VW100" i="4"/>
  <c r="VX100" i="4"/>
  <c r="VY100" i="4"/>
  <c r="VZ100" i="4"/>
  <c r="WA100" i="4"/>
  <c r="WB100" i="4"/>
  <c r="WC100" i="4"/>
  <c r="WD100" i="4"/>
  <c r="WE100" i="4"/>
  <c r="WF100" i="4"/>
  <c r="WG100" i="4"/>
  <c r="WH100" i="4"/>
  <c r="WI100" i="4"/>
  <c r="WJ100" i="4"/>
  <c r="WK100" i="4"/>
  <c r="WL100" i="4"/>
  <c r="WM100" i="4"/>
  <c r="WN100" i="4"/>
  <c r="WO100" i="4"/>
  <c r="WP100" i="4"/>
  <c r="WQ100" i="4"/>
  <c r="WR100" i="4"/>
  <c r="WS100" i="4"/>
  <c r="WT100" i="4"/>
  <c r="WU100" i="4"/>
  <c r="WV100" i="4"/>
  <c r="WW100" i="4"/>
  <c r="WX100" i="4"/>
  <c r="WY100" i="4"/>
  <c r="WZ100" i="4"/>
  <c r="XA100" i="4"/>
  <c r="XB100" i="4"/>
  <c r="XC100" i="4"/>
  <c r="XD100" i="4"/>
  <c r="XE100" i="4"/>
  <c r="XF100" i="4"/>
  <c r="XG100" i="4"/>
  <c r="XH100" i="4"/>
  <c r="XI100" i="4"/>
  <c r="XJ100" i="4"/>
  <c r="XK100" i="4"/>
  <c r="XL100" i="4"/>
  <c r="XM100" i="4"/>
  <c r="XN100" i="4"/>
  <c r="XO100" i="4"/>
  <c r="XP100" i="4"/>
  <c r="XQ100" i="4"/>
  <c r="XR100" i="4"/>
  <c r="XS100" i="4"/>
  <c r="XT100" i="4"/>
  <c r="XU100" i="4"/>
  <c r="XV100" i="4"/>
  <c r="XW100" i="4"/>
  <c r="XX100" i="4"/>
  <c r="XY100" i="4"/>
  <c r="XZ100" i="4"/>
  <c r="YA100" i="4"/>
  <c r="YB100" i="4"/>
  <c r="YC100" i="4"/>
  <c r="YD100" i="4"/>
  <c r="YE100" i="4"/>
  <c r="YF100" i="4"/>
  <c r="YG100" i="4"/>
  <c r="YH100" i="4"/>
  <c r="YI100" i="4"/>
  <c r="YJ100" i="4"/>
  <c r="YT100" i="4"/>
  <c r="YU100" i="4"/>
  <c r="YV100" i="4"/>
  <c r="YW100" i="4"/>
  <c r="YX100" i="4"/>
  <c r="YY100" i="4"/>
  <c r="YZ100" i="4"/>
  <c r="ZA100" i="4"/>
  <c r="ZB100" i="4"/>
  <c r="ZC100" i="4"/>
  <c r="ZD100" i="4"/>
  <c r="ZE100" i="4"/>
  <c r="ZF100" i="4"/>
  <c r="ZG100" i="4"/>
  <c r="ZH100" i="4"/>
  <c r="ZI100" i="4"/>
  <c r="ZJ100" i="4"/>
  <c r="ZK100" i="4"/>
  <c r="ZL100" i="4"/>
  <c r="ZM100" i="4"/>
  <c r="ZN100" i="4"/>
  <c r="ZO100" i="4"/>
  <c r="ZP100" i="4"/>
  <c r="ZQ100" i="4"/>
  <c r="ZR100" i="4"/>
  <c r="ZS100" i="4"/>
  <c r="ZT100" i="4"/>
  <c r="ZU100" i="4"/>
  <c r="ZV100" i="4"/>
  <c r="ZW100" i="4"/>
  <c r="ZX100" i="4"/>
  <c r="ZY100" i="4"/>
  <c r="ZZ100" i="4"/>
  <c r="AAA100" i="4"/>
  <c r="AAB100" i="4"/>
  <c r="AAC100" i="4"/>
  <c r="AAD100" i="4"/>
  <c r="AAE100" i="4"/>
  <c r="AAF100" i="4"/>
  <c r="AAG100" i="4"/>
  <c r="AAH100" i="4"/>
  <c r="AAI100" i="4"/>
  <c r="AAJ100" i="4"/>
  <c r="AAK100" i="4"/>
  <c r="AAL100" i="4"/>
  <c r="AAM100" i="4"/>
  <c r="AAN100" i="4"/>
  <c r="AAO100" i="4"/>
  <c r="AAP100" i="4"/>
  <c r="AAQ100" i="4"/>
  <c r="AAR100" i="4"/>
  <c r="AAS100" i="4"/>
  <c r="AAT100" i="4"/>
  <c r="AAU100" i="4"/>
  <c r="AAV100" i="4"/>
  <c r="AAW100" i="4"/>
  <c r="AAX100" i="4"/>
  <c r="AAY100" i="4"/>
  <c r="AAZ100" i="4"/>
  <c r="ABA100" i="4"/>
  <c r="ABB100" i="4"/>
  <c r="ABC100" i="4"/>
  <c r="ABD100" i="4"/>
  <c r="ABE100" i="4"/>
  <c r="ABF100" i="4"/>
  <c r="ABG100" i="4"/>
  <c r="ABH100" i="4"/>
  <c r="ABI100" i="4"/>
  <c r="ABJ100" i="4"/>
  <c r="ABK100" i="4"/>
  <c r="ABL100" i="4"/>
  <c r="ABM100" i="4"/>
  <c r="ABN100" i="4"/>
  <c r="ABO100" i="4"/>
  <c r="ABP100" i="4"/>
  <c r="ABQ100" i="4"/>
  <c r="ABR100" i="4"/>
  <c r="ABS100" i="4"/>
  <c r="ABT100" i="4"/>
  <c r="ABU100" i="4"/>
  <c r="ABV100" i="4"/>
  <c r="ABW100" i="4"/>
  <c r="ACG100" i="4"/>
  <c r="ACH100" i="4"/>
  <c r="ACI100" i="4"/>
  <c r="ACJ100" i="4"/>
  <c r="ACK100" i="4"/>
  <c r="ACL100" i="4"/>
  <c r="ACM100" i="4"/>
  <c r="ACN100" i="4"/>
  <c r="ACO100" i="4"/>
  <c r="ACP100" i="4"/>
  <c r="ACQ100" i="4"/>
  <c r="ACR100" i="4"/>
  <c r="ACS100" i="4"/>
  <c r="ACT100" i="4"/>
  <c r="ACU100" i="4"/>
  <c r="ACV100" i="4"/>
  <c r="ACW100" i="4"/>
  <c r="ACX100" i="4"/>
  <c r="ACY100" i="4"/>
  <c r="ACZ100" i="4"/>
  <c r="ADA100" i="4"/>
  <c r="ADB100" i="4"/>
  <c r="ADC100" i="4"/>
  <c r="ADD100" i="4"/>
  <c r="ADE100" i="4"/>
  <c r="ADF100" i="4"/>
  <c r="ADG100" i="4"/>
  <c r="ADH100" i="4"/>
  <c r="ADI100" i="4"/>
  <c r="ADJ100" i="4"/>
  <c r="ADK100" i="4"/>
  <c r="ADL100" i="4"/>
  <c r="ADM100" i="4"/>
  <c r="ADN100" i="4"/>
  <c r="ADO100" i="4"/>
  <c r="ADP100" i="4"/>
  <c r="ADQ100" i="4"/>
  <c r="ADR100" i="4"/>
  <c r="ADS100" i="4"/>
  <c r="ADT100" i="4"/>
  <c r="ADU100" i="4"/>
  <c r="ADV100" i="4"/>
  <c r="ADW100" i="4"/>
  <c r="ADX100" i="4"/>
  <c r="ADY100" i="4"/>
  <c r="ADZ100" i="4"/>
  <c r="AEA100" i="4"/>
  <c r="AEB100" i="4"/>
  <c r="AEC100" i="4"/>
  <c r="AED100" i="4"/>
  <c r="AEE100" i="4"/>
  <c r="AEF100" i="4"/>
  <c r="AEG100" i="4"/>
  <c r="AEH100" i="4"/>
  <c r="AEI100" i="4"/>
  <c r="AEJ100" i="4"/>
  <c r="AEK100" i="4"/>
  <c r="AEL100" i="4"/>
  <c r="AEM100" i="4"/>
  <c r="AEN100" i="4"/>
  <c r="AEO100" i="4"/>
  <c r="AEP100" i="4"/>
  <c r="AEQ100" i="4"/>
  <c r="AER100" i="4"/>
  <c r="AES100" i="4"/>
  <c r="AET100" i="4"/>
  <c r="AEU100" i="4"/>
  <c r="AEV100" i="4"/>
  <c r="AEW100" i="4"/>
  <c r="AEX100" i="4"/>
  <c r="AEY100" i="4"/>
  <c r="AEZ100" i="4"/>
  <c r="AFA100" i="4"/>
  <c r="AFB100" i="4"/>
  <c r="AFC100" i="4"/>
  <c r="AFD100" i="4"/>
  <c r="AFE100" i="4"/>
  <c r="AFF100" i="4"/>
  <c r="AFG100" i="4"/>
  <c r="AFH100" i="4"/>
  <c r="AFI100" i="4"/>
  <c r="AFJ100" i="4"/>
  <c r="DR90" i="4"/>
  <c r="DT90" i="4"/>
  <c r="DU90" i="4"/>
  <c r="DV90" i="4"/>
  <c r="DW90" i="4"/>
  <c r="DX90" i="4"/>
  <c r="DY90" i="4"/>
  <c r="DZ90" i="4"/>
  <c r="EA90" i="4"/>
  <c r="EB90" i="4"/>
  <c r="EC90" i="4"/>
  <c r="ED90" i="4"/>
  <c r="EE90" i="4"/>
  <c r="EF90" i="4"/>
  <c r="EG90" i="4"/>
  <c r="EH90" i="4"/>
  <c r="EI90" i="4"/>
  <c r="EJ90" i="4"/>
  <c r="EK90" i="4"/>
  <c r="EL90" i="4"/>
  <c r="EM90" i="4"/>
  <c r="EN90" i="4"/>
  <c r="EO90" i="4"/>
  <c r="EP90" i="4"/>
  <c r="EQ90" i="4"/>
  <c r="ER90" i="4"/>
  <c r="ES90" i="4"/>
  <c r="ET90" i="4"/>
  <c r="EU90" i="4"/>
  <c r="EV90" i="4"/>
  <c r="EW90" i="4"/>
  <c r="EX90" i="4"/>
  <c r="EY90" i="4"/>
  <c r="EZ90" i="4"/>
  <c r="FA90" i="4"/>
  <c r="FB90" i="4"/>
  <c r="FC90" i="4"/>
  <c r="FD90" i="4"/>
  <c r="FE90" i="4"/>
  <c r="FF90" i="4"/>
  <c r="FG90" i="4"/>
  <c r="FH90" i="4"/>
  <c r="FI90" i="4"/>
  <c r="FJ90" i="4"/>
  <c r="FK90" i="4"/>
  <c r="FL90" i="4"/>
  <c r="FM90" i="4"/>
  <c r="FN90" i="4"/>
  <c r="FO90" i="4"/>
  <c r="FP90" i="4"/>
  <c r="FQ90" i="4"/>
  <c r="FR90" i="4"/>
  <c r="FS90" i="4"/>
  <c r="FT90" i="4"/>
  <c r="FU90" i="4"/>
  <c r="FV90" i="4"/>
  <c r="FW90" i="4"/>
  <c r="FX90" i="4"/>
  <c r="FY90" i="4"/>
  <c r="FZ90" i="4"/>
  <c r="GA90" i="4"/>
  <c r="GB90" i="4"/>
  <c r="GC90" i="4"/>
  <c r="GD90" i="4"/>
  <c r="GE90" i="4"/>
  <c r="GF90" i="4"/>
  <c r="GG90" i="4"/>
  <c r="GH90" i="4"/>
  <c r="GI90" i="4"/>
  <c r="GJ90" i="4"/>
  <c r="GK90" i="4"/>
  <c r="GL90" i="4"/>
  <c r="GM90" i="4"/>
  <c r="GN90" i="4"/>
  <c r="GO90" i="4"/>
  <c r="GP90" i="4"/>
  <c r="GQ90" i="4"/>
  <c r="GR90" i="4"/>
  <c r="GS90" i="4"/>
  <c r="GT90" i="4"/>
  <c r="GU90" i="4"/>
  <c r="KS90" i="4"/>
  <c r="KT90" i="4"/>
  <c r="KU90" i="4"/>
  <c r="KV90" i="4"/>
  <c r="KW90" i="4"/>
  <c r="KX90" i="4"/>
  <c r="KY90" i="4"/>
  <c r="KZ90" i="4"/>
  <c r="LA90" i="4"/>
  <c r="LB90" i="4"/>
  <c r="LC90" i="4"/>
  <c r="LD90" i="4"/>
  <c r="LE90" i="4"/>
  <c r="LF90" i="4"/>
  <c r="LG90" i="4"/>
  <c r="LH90" i="4"/>
  <c r="LI90" i="4"/>
  <c r="LJ90" i="4"/>
  <c r="LK90" i="4"/>
  <c r="LL90" i="4"/>
  <c r="LM90" i="4"/>
  <c r="LN90" i="4"/>
  <c r="LO90" i="4"/>
  <c r="LP90" i="4"/>
  <c r="LQ90" i="4"/>
  <c r="LR90" i="4"/>
  <c r="LS90" i="4"/>
  <c r="LT90" i="4"/>
  <c r="LU90" i="4"/>
  <c r="LV90" i="4"/>
  <c r="LW90" i="4"/>
  <c r="LX90" i="4"/>
  <c r="LY90" i="4"/>
  <c r="LZ90" i="4"/>
  <c r="MA90" i="4"/>
  <c r="MB90" i="4"/>
  <c r="MC90" i="4"/>
  <c r="MD90" i="4"/>
  <c r="ME90" i="4"/>
  <c r="MF90" i="4"/>
  <c r="MG90" i="4"/>
  <c r="MH90" i="4"/>
  <c r="MI90" i="4"/>
  <c r="MJ90" i="4"/>
  <c r="MK90" i="4"/>
  <c r="ML90" i="4"/>
  <c r="MM90" i="4"/>
  <c r="MN90" i="4"/>
  <c r="MO90" i="4"/>
  <c r="MP90" i="4"/>
  <c r="MQ90" i="4"/>
  <c r="MR90" i="4"/>
  <c r="MS90" i="4"/>
  <c r="MT90" i="4"/>
  <c r="MU90" i="4"/>
  <c r="MV90" i="4"/>
  <c r="MW90" i="4"/>
  <c r="MX90" i="4"/>
  <c r="MY90" i="4"/>
  <c r="MZ90" i="4"/>
  <c r="NA90" i="4"/>
  <c r="NB90" i="4"/>
  <c r="NC90" i="4"/>
  <c r="ND90" i="4"/>
  <c r="NE90" i="4"/>
  <c r="NF90" i="4"/>
  <c r="NG90" i="4"/>
  <c r="NH90" i="4"/>
  <c r="NI90" i="4"/>
  <c r="NJ90" i="4"/>
  <c r="NK90" i="4"/>
  <c r="NL90" i="4"/>
  <c r="NM90" i="4"/>
  <c r="NN90" i="4"/>
  <c r="NO90" i="4"/>
  <c r="NP90" i="4"/>
  <c r="NQ90" i="4"/>
  <c r="NR90" i="4"/>
  <c r="NS90" i="4"/>
  <c r="NT90" i="4"/>
  <c r="NU90" i="4"/>
  <c r="NV90" i="4"/>
  <c r="OG90" i="4"/>
  <c r="OH90" i="4"/>
  <c r="OI90" i="4"/>
  <c r="OJ90" i="4"/>
  <c r="OK90" i="4"/>
  <c r="OL90" i="4"/>
  <c r="OM90" i="4"/>
  <c r="ON90" i="4"/>
  <c r="OO90" i="4"/>
  <c r="OP90" i="4"/>
  <c r="OQ90" i="4"/>
  <c r="OR90" i="4"/>
  <c r="OS90" i="4"/>
  <c r="OT90" i="4"/>
  <c r="OU90" i="4"/>
  <c r="OV90" i="4"/>
  <c r="OW90" i="4"/>
  <c r="OX90" i="4"/>
  <c r="OY90" i="4"/>
  <c r="OZ90" i="4"/>
  <c r="PA90" i="4"/>
  <c r="PB90" i="4"/>
  <c r="PC90" i="4"/>
  <c r="PD90" i="4"/>
  <c r="PE90" i="4"/>
  <c r="PF90" i="4"/>
  <c r="PG90" i="4"/>
  <c r="PH90" i="4"/>
  <c r="PI90" i="4"/>
  <c r="PJ90" i="4"/>
  <c r="PK90" i="4"/>
  <c r="PL90" i="4"/>
  <c r="PM90" i="4"/>
  <c r="PN90" i="4"/>
  <c r="PO90" i="4"/>
  <c r="PP90" i="4"/>
  <c r="PQ90" i="4"/>
  <c r="PR90" i="4"/>
  <c r="PS90" i="4"/>
  <c r="PT90" i="4"/>
  <c r="PU90" i="4"/>
  <c r="PV90" i="4"/>
  <c r="PW90" i="4"/>
  <c r="PX90" i="4"/>
  <c r="PY90" i="4"/>
  <c r="PZ90" i="4"/>
  <c r="QA90" i="4"/>
  <c r="QB90" i="4"/>
  <c r="QC90" i="4"/>
  <c r="QD90" i="4"/>
  <c r="QE90" i="4"/>
  <c r="QF90" i="4"/>
  <c r="QG90" i="4"/>
  <c r="QH90" i="4"/>
  <c r="QI90" i="4"/>
  <c r="QJ90" i="4"/>
  <c r="QK90" i="4"/>
  <c r="QL90" i="4"/>
  <c r="QM90" i="4"/>
  <c r="QN90" i="4"/>
  <c r="QO90" i="4"/>
  <c r="QP90" i="4"/>
  <c r="QQ90" i="4"/>
  <c r="QR90" i="4"/>
  <c r="QS90" i="4"/>
  <c r="QT90" i="4"/>
  <c r="QU90" i="4"/>
  <c r="QV90" i="4"/>
  <c r="QW90" i="4"/>
  <c r="QX90" i="4"/>
  <c r="QY90" i="4"/>
  <c r="QZ90" i="4"/>
  <c r="RA90" i="4"/>
  <c r="RB90" i="4"/>
  <c r="RC90" i="4"/>
  <c r="RD90" i="4"/>
  <c r="RE90" i="4"/>
  <c r="RF90" i="4"/>
  <c r="RG90" i="4"/>
  <c r="RH90" i="4"/>
  <c r="RI90" i="4"/>
  <c r="RJ90" i="4"/>
  <c r="RT90" i="4"/>
  <c r="RU90" i="4"/>
  <c r="RV90" i="4"/>
  <c r="RW90" i="4"/>
  <c r="RX90" i="4"/>
  <c r="RY90" i="4"/>
  <c r="RZ90" i="4"/>
  <c r="SA90" i="4"/>
  <c r="SB90" i="4"/>
  <c r="SC90" i="4"/>
  <c r="SD90" i="4"/>
  <c r="SE90" i="4"/>
  <c r="SF90" i="4"/>
  <c r="SG90" i="4"/>
  <c r="SH90" i="4"/>
  <c r="SI90" i="4"/>
  <c r="SJ90" i="4"/>
  <c r="SK90" i="4"/>
  <c r="SL90" i="4"/>
  <c r="SM90" i="4"/>
  <c r="SN90" i="4"/>
  <c r="SO90" i="4"/>
  <c r="SP90" i="4"/>
  <c r="SQ90" i="4"/>
  <c r="SR90" i="4"/>
  <c r="SS90" i="4"/>
  <c r="ST90" i="4"/>
  <c r="SU90" i="4"/>
  <c r="SV90" i="4"/>
  <c r="SW90" i="4"/>
  <c r="SX90" i="4"/>
  <c r="SY90" i="4"/>
  <c r="SZ90" i="4"/>
  <c r="TA90" i="4"/>
  <c r="TB90" i="4"/>
  <c r="TC90" i="4"/>
  <c r="TD90" i="4"/>
  <c r="TE90" i="4"/>
  <c r="TF90" i="4"/>
  <c r="TG90" i="4"/>
  <c r="TH90" i="4"/>
  <c r="TI90" i="4"/>
  <c r="TJ90" i="4"/>
  <c r="TK90" i="4"/>
  <c r="TL90" i="4"/>
  <c r="TM90" i="4"/>
  <c r="TN90" i="4"/>
  <c r="TO90" i="4"/>
  <c r="TP90" i="4"/>
  <c r="TQ90" i="4"/>
  <c r="TR90" i="4"/>
  <c r="TS90" i="4"/>
  <c r="TT90" i="4"/>
  <c r="TU90" i="4"/>
  <c r="TV90" i="4"/>
  <c r="TW90" i="4"/>
  <c r="TX90" i="4"/>
  <c r="TY90" i="4"/>
  <c r="TZ90" i="4"/>
  <c r="UA90" i="4"/>
  <c r="UB90" i="4"/>
  <c r="UC90" i="4"/>
  <c r="UD90" i="4"/>
  <c r="UE90" i="4"/>
  <c r="UF90" i="4"/>
  <c r="UG90" i="4"/>
  <c r="UH90" i="4"/>
  <c r="UI90" i="4"/>
  <c r="UJ90" i="4"/>
  <c r="UK90" i="4"/>
  <c r="UL90" i="4"/>
  <c r="UM90" i="4"/>
  <c r="UN90" i="4"/>
  <c r="UO90" i="4"/>
  <c r="UP90" i="4"/>
  <c r="UQ90" i="4"/>
  <c r="UR90" i="4"/>
  <c r="US90" i="4"/>
  <c r="UT90" i="4"/>
  <c r="UU90" i="4"/>
  <c r="UV90" i="4"/>
  <c r="UW90" i="4"/>
  <c r="VG90" i="4"/>
  <c r="VH90" i="4"/>
  <c r="VI90" i="4"/>
  <c r="VJ90" i="4"/>
  <c r="VK90" i="4"/>
  <c r="VL90" i="4"/>
  <c r="VM90" i="4"/>
  <c r="VN90" i="4"/>
  <c r="VO90" i="4"/>
  <c r="VP90" i="4"/>
  <c r="VQ90" i="4"/>
  <c r="VR90" i="4"/>
  <c r="VS90" i="4"/>
  <c r="VT90" i="4"/>
  <c r="VU90" i="4"/>
  <c r="VV90" i="4"/>
  <c r="VW90" i="4"/>
  <c r="VX90" i="4"/>
  <c r="VY90" i="4"/>
  <c r="VZ90" i="4"/>
  <c r="WA90" i="4"/>
  <c r="WB90" i="4"/>
  <c r="WC90" i="4"/>
  <c r="WD90" i="4"/>
  <c r="WE90" i="4"/>
  <c r="WF90" i="4"/>
  <c r="WG90" i="4"/>
  <c r="WH90" i="4"/>
  <c r="WI90" i="4"/>
  <c r="WJ90" i="4"/>
  <c r="WK90" i="4"/>
  <c r="WL90" i="4"/>
  <c r="WM90" i="4"/>
  <c r="WN90" i="4"/>
  <c r="WO90" i="4"/>
  <c r="WP90" i="4"/>
  <c r="WQ90" i="4"/>
  <c r="WR90" i="4"/>
  <c r="WS90" i="4"/>
  <c r="WT90" i="4"/>
  <c r="WU90" i="4"/>
  <c r="WV90" i="4"/>
  <c r="WW90" i="4"/>
  <c r="WX90" i="4"/>
  <c r="WY90" i="4"/>
  <c r="WZ90" i="4"/>
  <c r="XA90" i="4"/>
  <c r="XB90" i="4"/>
  <c r="XC90" i="4"/>
  <c r="XD90" i="4"/>
  <c r="XE90" i="4"/>
  <c r="XF90" i="4"/>
  <c r="XG90" i="4"/>
  <c r="XH90" i="4"/>
  <c r="XI90" i="4"/>
  <c r="XJ90" i="4"/>
  <c r="XK90" i="4"/>
  <c r="XL90" i="4"/>
  <c r="XM90" i="4"/>
  <c r="XN90" i="4"/>
  <c r="XO90" i="4"/>
  <c r="XP90" i="4"/>
  <c r="XQ90" i="4"/>
  <c r="XR90" i="4"/>
  <c r="XS90" i="4"/>
  <c r="XT90" i="4"/>
  <c r="XU90" i="4"/>
  <c r="XV90" i="4"/>
  <c r="XW90" i="4"/>
  <c r="XX90" i="4"/>
  <c r="XY90" i="4"/>
  <c r="XZ90" i="4"/>
  <c r="YA90" i="4"/>
  <c r="YB90" i="4"/>
  <c r="YC90" i="4"/>
  <c r="YD90" i="4"/>
  <c r="YE90" i="4"/>
  <c r="YF90" i="4"/>
  <c r="YG90" i="4"/>
  <c r="YH90" i="4"/>
  <c r="YI90" i="4"/>
  <c r="YJ90" i="4"/>
  <c r="YT90" i="4"/>
  <c r="YU90" i="4"/>
  <c r="YV90" i="4"/>
  <c r="YW90" i="4"/>
  <c r="YX90" i="4"/>
  <c r="YY90" i="4"/>
  <c r="YZ90" i="4"/>
  <c r="ZA90" i="4"/>
  <c r="ZB90" i="4"/>
  <c r="ZC90" i="4"/>
  <c r="ZD90" i="4"/>
  <c r="ZE90" i="4"/>
  <c r="ZF90" i="4"/>
  <c r="ZG90" i="4"/>
  <c r="ZH90" i="4"/>
  <c r="ZI90" i="4"/>
  <c r="ZJ90" i="4"/>
  <c r="ZK90" i="4"/>
  <c r="ZL90" i="4"/>
  <c r="ZM90" i="4"/>
  <c r="ZN90" i="4"/>
  <c r="ZO90" i="4"/>
  <c r="ZP90" i="4"/>
  <c r="ZQ90" i="4"/>
  <c r="ZR90" i="4"/>
  <c r="ZS90" i="4"/>
  <c r="ZT90" i="4"/>
  <c r="ZU90" i="4"/>
  <c r="ZV90" i="4"/>
  <c r="ZW90" i="4"/>
  <c r="ZX90" i="4"/>
  <c r="ZY90" i="4"/>
  <c r="ZZ90" i="4"/>
  <c r="AAA90" i="4"/>
  <c r="AAB90" i="4"/>
  <c r="AAC90" i="4"/>
  <c r="AAD90" i="4"/>
  <c r="AAE90" i="4"/>
  <c r="AAF90" i="4"/>
  <c r="AAG90" i="4"/>
  <c r="AAH90" i="4"/>
  <c r="AAI90" i="4"/>
  <c r="AAJ90" i="4"/>
  <c r="AAK90" i="4"/>
  <c r="AAL90" i="4"/>
  <c r="AAM90" i="4"/>
  <c r="AAN90" i="4"/>
  <c r="AAO90" i="4"/>
  <c r="AAP90" i="4"/>
  <c r="AAQ90" i="4"/>
  <c r="AAR90" i="4"/>
  <c r="AAS90" i="4"/>
  <c r="AAT90" i="4"/>
  <c r="AAU90" i="4"/>
  <c r="AAV90" i="4"/>
  <c r="AAW90" i="4"/>
  <c r="AAX90" i="4"/>
  <c r="AAY90" i="4"/>
  <c r="AAZ90" i="4"/>
  <c r="ABA90" i="4"/>
  <c r="ABB90" i="4"/>
  <c r="ABC90" i="4"/>
  <c r="ABD90" i="4"/>
  <c r="ABE90" i="4"/>
  <c r="ABF90" i="4"/>
  <c r="ABG90" i="4"/>
  <c r="ABH90" i="4"/>
  <c r="ABI90" i="4"/>
  <c r="ABJ90" i="4"/>
  <c r="ABK90" i="4"/>
  <c r="ABL90" i="4"/>
  <c r="ABM90" i="4"/>
  <c r="ABN90" i="4"/>
  <c r="ABO90" i="4"/>
  <c r="ABP90" i="4"/>
  <c r="ABQ90" i="4"/>
  <c r="ABR90" i="4"/>
  <c r="ABS90" i="4"/>
  <c r="ABT90" i="4"/>
  <c r="ABU90" i="4"/>
  <c r="ABV90" i="4"/>
  <c r="ABW90" i="4"/>
  <c r="ACG90" i="4"/>
  <c r="ACH90" i="4"/>
  <c r="ACI90" i="4"/>
  <c r="ACJ90" i="4"/>
  <c r="ACK90" i="4"/>
  <c r="ACL90" i="4"/>
  <c r="ACM90" i="4"/>
  <c r="ACN90" i="4"/>
  <c r="ACO90" i="4"/>
  <c r="ACP90" i="4"/>
  <c r="ACQ90" i="4"/>
  <c r="ACR90" i="4"/>
  <c r="ACS90" i="4"/>
  <c r="ACT90" i="4"/>
  <c r="ACU90" i="4"/>
  <c r="ACV90" i="4"/>
  <c r="ACW90" i="4"/>
  <c r="ACX90" i="4"/>
  <c r="ACY90" i="4"/>
  <c r="ACZ90" i="4"/>
  <c r="ADA90" i="4"/>
  <c r="ADB90" i="4"/>
  <c r="ADC90" i="4"/>
  <c r="ADD90" i="4"/>
  <c r="ADE90" i="4"/>
  <c r="ADF90" i="4"/>
  <c r="ADG90" i="4"/>
  <c r="ADH90" i="4"/>
  <c r="ADI90" i="4"/>
  <c r="ADJ90" i="4"/>
  <c r="ADK90" i="4"/>
  <c r="ADL90" i="4"/>
  <c r="ADM90" i="4"/>
  <c r="ADN90" i="4"/>
  <c r="ADO90" i="4"/>
  <c r="ADP90" i="4"/>
  <c r="ADQ90" i="4"/>
  <c r="ADR90" i="4"/>
  <c r="ADS90" i="4"/>
  <c r="ADT90" i="4"/>
  <c r="ADU90" i="4"/>
  <c r="ADV90" i="4"/>
  <c r="ADW90" i="4"/>
  <c r="ADX90" i="4"/>
  <c r="ADY90" i="4"/>
  <c r="ADZ90" i="4"/>
  <c r="AEA90" i="4"/>
  <c r="AEB90" i="4"/>
  <c r="AEC90" i="4"/>
  <c r="AED90" i="4"/>
  <c r="AEE90" i="4"/>
  <c r="AEF90" i="4"/>
  <c r="AEG90" i="4"/>
  <c r="AEH90" i="4"/>
  <c r="AEI90" i="4"/>
  <c r="AEJ90" i="4"/>
  <c r="AEK90" i="4"/>
  <c r="AEL90" i="4"/>
  <c r="AEM90" i="4"/>
  <c r="AEN90" i="4"/>
  <c r="AEO90" i="4"/>
  <c r="AEP90" i="4"/>
  <c r="AEQ90" i="4"/>
  <c r="AER90" i="4"/>
  <c r="AES90" i="4"/>
  <c r="AET90" i="4"/>
  <c r="AEU90" i="4"/>
  <c r="AEV90" i="4"/>
  <c r="AEW90" i="4"/>
  <c r="AEX90" i="4"/>
  <c r="AEY90" i="4"/>
  <c r="AEZ90" i="4"/>
  <c r="AFA90" i="4"/>
  <c r="AFB90" i="4"/>
  <c r="AFC90" i="4"/>
  <c r="AFD90" i="4"/>
  <c r="AFE90" i="4"/>
  <c r="AFF90" i="4"/>
  <c r="AFG90" i="4"/>
  <c r="AFH90" i="4"/>
  <c r="AFI90" i="4"/>
  <c r="AFJ90" i="4"/>
  <c r="DR65" i="4"/>
  <c r="DT65" i="4"/>
  <c r="DU65" i="4"/>
  <c r="DV65" i="4"/>
  <c r="DW65" i="4"/>
  <c r="DX65" i="4"/>
  <c r="DY65" i="4"/>
  <c r="DZ65" i="4"/>
  <c r="EA65" i="4"/>
  <c r="EB65" i="4"/>
  <c r="EC65" i="4"/>
  <c r="ED65" i="4"/>
  <c r="EE65" i="4"/>
  <c r="EF65" i="4"/>
  <c r="EG65" i="4"/>
  <c r="EH65" i="4"/>
  <c r="EI65" i="4"/>
  <c r="EJ65" i="4"/>
  <c r="EK65" i="4"/>
  <c r="EL65" i="4"/>
  <c r="EM65" i="4"/>
  <c r="EN65" i="4"/>
  <c r="EO65" i="4"/>
  <c r="EP65" i="4"/>
  <c r="EQ65" i="4"/>
  <c r="ER65" i="4"/>
  <c r="ES65" i="4"/>
  <c r="ET65" i="4"/>
  <c r="EU65" i="4"/>
  <c r="EV65" i="4"/>
  <c r="EW65" i="4"/>
  <c r="EX65" i="4"/>
  <c r="EY65" i="4"/>
  <c r="EZ65" i="4"/>
  <c r="FA65" i="4"/>
  <c r="FB65" i="4"/>
  <c r="FC65" i="4"/>
  <c r="FD65" i="4"/>
  <c r="FE65" i="4"/>
  <c r="FF65" i="4"/>
  <c r="FG65" i="4"/>
  <c r="FH65" i="4"/>
  <c r="FI65" i="4"/>
  <c r="FJ65" i="4"/>
  <c r="FK65" i="4"/>
  <c r="FL65" i="4"/>
  <c r="FM65" i="4"/>
  <c r="FN65" i="4"/>
  <c r="FO65" i="4"/>
  <c r="FP65" i="4"/>
  <c r="FQ65" i="4"/>
  <c r="FR65" i="4"/>
  <c r="FS65" i="4"/>
  <c r="FT65" i="4"/>
  <c r="FU65" i="4"/>
  <c r="FV65" i="4"/>
  <c r="FW65" i="4"/>
  <c r="FX65" i="4"/>
  <c r="FY65" i="4"/>
  <c r="FZ65" i="4"/>
  <c r="GA65" i="4"/>
  <c r="GB65" i="4"/>
  <c r="GC65" i="4"/>
  <c r="GD65" i="4"/>
  <c r="GE65" i="4"/>
  <c r="GF65" i="4"/>
  <c r="GG65" i="4"/>
  <c r="GH65" i="4"/>
  <c r="GI65" i="4"/>
  <c r="GJ65" i="4"/>
  <c r="GK65" i="4"/>
  <c r="GL65" i="4"/>
  <c r="GM65" i="4"/>
  <c r="GN65" i="4"/>
  <c r="GO65" i="4"/>
  <c r="GP65" i="4"/>
  <c r="GQ65" i="4"/>
  <c r="GR65" i="4"/>
  <c r="GS65" i="4"/>
  <c r="GT65" i="4"/>
  <c r="GU65" i="4"/>
  <c r="KS65" i="4"/>
  <c r="KT65" i="4"/>
  <c r="KU65" i="4"/>
  <c r="KV65" i="4"/>
  <c r="KW65" i="4"/>
  <c r="KX65" i="4"/>
  <c r="KY65" i="4"/>
  <c r="KZ65" i="4"/>
  <c r="LA65" i="4"/>
  <c r="LB65" i="4"/>
  <c r="LC65" i="4"/>
  <c r="LD65" i="4"/>
  <c r="LE65" i="4"/>
  <c r="LF65" i="4"/>
  <c r="LG65" i="4"/>
  <c r="LH65" i="4"/>
  <c r="LI65" i="4"/>
  <c r="LJ65" i="4"/>
  <c r="LK65" i="4"/>
  <c r="LL65" i="4"/>
  <c r="LM65" i="4"/>
  <c r="LN65" i="4"/>
  <c r="LO65" i="4"/>
  <c r="LP65" i="4"/>
  <c r="LQ65" i="4"/>
  <c r="LR65" i="4"/>
  <c r="LS65" i="4"/>
  <c r="LT65" i="4"/>
  <c r="LU65" i="4"/>
  <c r="LV65" i="4"/>
  <c r="LW65" i="4"/>
  <c r="LX65" i="4"/>
  <c r="LY65" i="4"/>
  <c r="LZ65" i="4"/>
  <c r="MA65" i="4"/>
  <c r="MB65" i="4"/>
  <c r="MC65" i="4"/>
  <c r="MD65" i="4"/>
  <c r="ME65" i="4"/>
  <c r="MF65" i="4"/>
  <c r="MG65" i="4"/>
  <c r="MH65" i="4"/>
  <c r="MI65" i="4"/>
  <c r="MJ65" i="4"/>
  <c r="MK65" i="4"/>
  <c r="ML65" i="4"/>
  <c r="MM65" i="4"/>
  <c r="MN65" i="4"/>
  <c r="MO65" i="4"/>
  <c r="MP65" i="4"/>
  <c r="MQ65" i="4"/>
  <c r="MR65" i="4"/>
  <c r="MS65" i="4"/>
  <c r="MT65" i="4"/>
  <c r="MU65" i="4"/>
  <c r="MV65" i="4"/>
  <c r="MW65" i="4"/>
  <c r="MX65" i="4"/>
  <c r="MY65" i="4"/>
  <c r="MZ65" i="4"/>
  <c r="NA65" i="4"/>
  <c r="NB65" i="4"/>
  <c r="NC65" i="4"/>
  <c r="ND65" i="4"/>
  <c r="NE65" i="4"/>
  <c r="NF65" i="4"/>
  <c r="NG65" i="4"/>
  <c r="NH65" i="4"/>
  <c r="NI65" i="4"/>
  <c r="NJ65" i="4"/>
  <c r="NK65" i="4"/>
  <c r="NL65" i="4"/>
  <c r="NM65" i="4"/>
  <c r="NN65" i="4"/>
  <c r="NO65" i="4"/>
  <c r="NP65" i="4"/>
  <c r="NQ65" i="4"/>
  <c r="NR65" i="4"/>
  <c r="NS65" i="4"/>
  <c r="NT65" i="4"/>
  <c r="NU65" i="4"/>
  <c r="NV65" i="4"/>
  <c r="OG65" i="4"/>
  <c r="OH65" i="4"/>
  <c r="OI65" i="4"/>
  <c r="OJ65" i="4"/>
  <c r="OK65" i="4"/>
  <c r="OL65" i="4"/>
  <c r="OM65" i="4"/>
  <c r="ON65" i="4"/>
  <c r="OO65" i="4"/>
  <c r="OP65" i="4"/>
  <c r="OQ65" i="4"/>
  <c r="OR65" i="4"/>
  <c r="OS65" i="4"/>
  <c r="OT65" i="4"/>
  <c r="OU65" i="4"/>
  <c r="OV65" i="4"/>
  <c r="OW65" i="4"/>
  <c r="OX65" i="4"/>
  <c r="OY65" i="4"/>
  <c r="OZ65" i="4"/>
  <c r="PA65" i="4"/>
  <c r="PB65" i="4"/>
  <c r="PC65" i="4"/>
  <c r="PD65" i="4"/>
  <c r="PE65" i="4"/>
  <c r="PF65" i="4"/>
  <c r="PG65" i="4"/>
  <c r="PH65" i="4"/>
  <c r="PI65" i="4"/>
  <c r="PJ65" i="4"/>
  <c r="PK65" i="4"/>
  <c r="PL65" i="4"/>
  <c r="PM65" i="4"/>
  <c r="PN65" i="4"/>
  <c r="PO65" i="4"/>
  <c r="PP65" i="4"/>
  <c r="PQ65" i="4"/>
  <c r="PR65" i="4"/>
  <c r="PS65" i="4"/>
  <c r="PT65" i="4"/>
  <c r="PU65" i="4"/>
  <c r="PV65" i="4"/>
  <c r="PW65" i="4"/>
  <c r="PX65" i="4"/>
  <c r="PY65" i="4"/>
  <c r="PZ65" i="4"/>
  <c r="QA65" i="4"/>
  <c r="QB65" i="4"/>
  <c r="QC65" i="4"/>
  <c r="QD65" i="4"/>
  <c r="QE65" i="4"/>
  <c r="QF65" i="4"/>
  <c r="QG65" i="4"/>
  <c r="QH65" i="4"/>
  <c r="QI65" i="4"/>
  <c r="QJ65" i="4"/>
  <c r="QK65" i="4"/>
  <c r="QL65" i="4"/>
  <c r="QM65" i="4"/>
  <c r="QN65" i="4"/>
  <c r="QO65" i="4"/>
  <c r="QP65" i="4"/>
  <c r="QQ65" i="4"/>
  <c r="QR65" i="4"/>
  <c r="QS65" i="4"/>
  <c r="QT65" i="4"/>
  <c r="QU65" i="4"/>
  <c r="QV65" i="4"/>
  <c r="QW65" i="4"/>
  <c r="QX65" i="4"/>
  <c r="QY65" i="4"/>
  <c r="QZ65" i="4"/>
  <c r="RA65" i="4"/>
  <c r="RB65" i="4"/>
  <c r="RC65" i="4"/>
  <c r="RD65" i="4"/>
  <c r="RE65" i="4"/>
  <c r="RF65" i="4"/>
  <c r="RG65" i="4"/>
  <c r="RH65" i="4"/>
  <c r="RI65" i="4"/>
  <c r="RJ65" i="4"/>
  <c r="RT65" i="4"/>
  <c r="RU65" i="4"/>
  <c r="RV65" i="4"/>
  <c r="RW65" i="4"/>
  <c r="RX65" i="4"/>
  <c r="RY65" i="4"/>
  <c r="RZ65" i="4"/>
  <c r="SA65" i="4"/>
  <c r="SB65" i="4"/>
  <c r="SC65" i="4"/>
  <c r="SD65" i="4"/>
  <c r="SE65" i="4"/>
  <c r="SF65" i="4"/>
  <c r="SG65" i="4"/>
  <c r="SH65" i="4"/>
  <c r="SI65" i="4"/>
  <c r="SJ65" i="4"/>
  <c r="SK65" i="4"/>
  <c r="SL65" i="4"/>
  <c r="SM65" i="4"/>
  <c r="SN65" i="4"/>
  <c r="SO65" i="4"/>
  <c r="SP65" i="4"/>
  <c r="SQ65" i="4"/>
  <c r="SR65" i="4"/>
  <c r="SS65" i="4"/>
  <c r="ST65" i="4"/>
  <c r="SU65" i="4"/>
  <c r="SV65" i="4"/>
  <c r="SW65" i="4"/>
  <c r="SX65" i="4"/>
  <c r="SY65" i="4"/>
  <c r="SZ65" i="4"/>
  <c r="TA65" i="4"/>
  <c r="TB65" i="4"/>
  <c r="TC65" i="4"/>
  <c r="TD65" i="4"/>
  <c r="TE65" i="4"/>
  <c r="TF65" i="4"/>
  <c r="TG65" i="4"/>
  <c r="TH65" i="4"/>
  <c r="TI65" i="4"/>
  <c r="TJ65" i="4"/>
  <c r="TK65" i="4"/>
  <c r="TL65" i="4"/>
  <c r="TM65" i="4"/>
  <c r="TN65" i="4"/>
  <c r="TO65" i="4"/>
  <c r="TP65" i="4"/>
  <c r="TQ65" i="4"/>
  <c r="TR65" i="4"/>
  <c r="TS65" i="4"/>
  <c r="TT65" i="4"/>
  <c r="TU65" i="4"/>
  <c r="TV65" i="4"/>
  <c r="TW65" i="4"/>
  <c r="TX65" i="4"/>
  <c r="TY65" i="4"/>
  <c r="TZ65" i="4"/>
  <c r="UA65" i="4"/>
  <c r="UB65" i="4"/>
  <c r="UC65" i="4"/>
  <c r="UD65" i="4"/>
  <c r="UE65" i="4"/>
  <c r="UF65" i="4"/>
  <c r="UG65" i="4"/>
  <c r="UH65" i="4"/>
  <c r="UI65" i="4"/>
  <c r="UJ65" i="4"/>
  <c r="UK65" i="4"/>
  <c r="UL65" i="4"/>
  <c r="UM65" i="4"/>
  <c r="UN65" i="4"/>
  <c r="UO65" i="4"/>
  <c r="UP65" i="4"/>
  <c r="UQ65" i="4"/>
  <c r="UR65" i="4"/>
  <c r="US65" i="4"/>
  <c r="UT65" i="4"/>
  <c r="UU65" i="4"/>
  <c r="UV65" i="4"/>
  <c r="UW65" i="4"/>
  <c r="VG65" i="4"/>
  <c r="VH65" i="4"/>
  <c r="VI65" i="4"/>
  <c r="VJ65" i="4"/>
  <c r="VK65" i="4"/>
  <c r="VL65" i="4"/>
  <c r="VM65" i="4"/>
  <c r="VN65" i="4"/>
  <c r="VO65" i="4"/>
  <c r="VP65" i="4"/>
  <c r="VQ65" i="4"/>
  <c r="VR65" i="4"/>
  <c r="VS65" i="4"/>
  <c r="VT65" i="4"/>
  <c r="VU65" i="4"/>
  <c r="VV65" i="4"/>
  <c r="VW65" i="4"/>
  <c r="VX65" i="4"/>
  <c r="VY65" i="4"/>
  <c r="VZ65" i="4"/>
  <c r="WA65" i="4"/>
  <c r="WB65" i="4"/>
  <c r="WC65" i="4"/>
  <c r="WD65" i="4"/>
  <c r="WE65" i="4"/>
  <c r="WF65" i="4"/>
  <c r="WG65" i="4"/>
  <c r="WH65" i="4"/>
  <c r="WI65" i="4"/>
  <c r="WJ65" i="4"/>
  <c r="WK65" i="4"/>
  <c r="WL65" i="4"/>
  <c r="WM65" i="4"/>
  <c r="WN65" i="4"/>
  <c r="WO65" i="4"/>
  <c r="WP65" i="4"/>
  <c r="WQ65" i="4"/>
  <c r="WR65" i="4"/>
  <c r="WS65" i="4"/>
  <c r="WT65" i="4"/>
  <c r="WU65" i="4"/>
  <c r="WV65" i="4"/>
  <c r="WW65" i="4"/>
  <c r="WX65" i="4"/>
  <c r="WY65" i="4"/>
  <c r="WZ65" i="4"/>
  <c r="XA65" i="4"/>
  <c r="XB65" i="4"/>
  <c r="XC65" i="4"/>
  <c r="XD65" i="4"/>
  <c r="XE65" i="4"/>
  <c r="XF65" i="4"/>
  <c r="XG65" i="4"/>
  <c r="XH65" i="4"/>
  <c r="XI65" i="4"/>
  <c r="XJ65" i="4"/>
  <c r="XK65" i="4"/>
  <c r="XL65" i="4"/>
  <c r="XM65" i="4"/>
  <c r="XN65" i="4"/>
  <c r="XO65" i="4"/>
  <c r="XP65" i="4"/>
  <c r="XQ65" i="4"/>
  <c r="XR65" i="4"/>
  <c r="XS65" i="4"/>
  <c r="XT65" i="4"/>
  <c r="XU65" i="4"/>
  <c r="XV65" i="4"/>
  <c r="XW65" i="4"/>
  <c r="XX65" i="4"/>
  <c r="XY65" i="4"/>
  <c r="XZ65" i="4"/>
  <c r="YA65" i="4"/>
  <c r="YB65" i="4"/>
  <c r="YC65" i="4"/>
  <c r="YD65" i="4"/>
  <c r="YE65" i="4"/>
  <c r="YF65" i="4"/>
  <c r="YG65" i="4"/>
  <c r="YH65" i="4"/>
  <c r="YI65" i="4"/>
  <c r="YJ65" i="4"/>
  <c r="YT65" i="4"/>
  <c r="YU65" i="4"/>
  <c r="YV65" i="4"/>
  <c r="YW65" i="4"/>
  <c r="YX65" i="4"/>
  <c r="YY65" i="4"/>
  <c r="YZ65" i="4"/>
  <c r="ZA65" i="4"/>
  <c r="ZB65" i="4"/>
  <c r="ZC65" i="4"/>
  <c r="ZD65" i="4"/>
  <c r="ZE65" i="4"/>
  <c r="ZF65" i="4"/>
  <c r="ZG65" i="4"/>
  <c r="ZH65" i="4"/>
  <c r="ZI65" i="4"/>
  <c r="ZJ65" i="4"/>
  <c r="ZK65" i="4"/>
  <c r="ZL65" i="4"/>
  <c r="ZM65" i="4"/>
  <c r="ZN65" i="4"/>
  <c r="ZO65" i="4"/>
  <c r="ZP65" i="4"/>
  <c r="ZQ65" i="4"/>
  <c r="ZR65" i="4"/>
  <c r="ZS65" i="4"/>
  <c r="ZT65" i="4"/>
  <c r="ZU65" i="4"/>
  <c r="ZV65" i="4"/>
  <c r="ZW65" i="4"/>
  <c r="ZX65" i="4"/>
  <c r="ZY65" i="4"/>
  <c r="ZZ65" i="4"/>
  <c r="AAA65" i="4"/>
  <c r="AAB65" i="4"/>
  <c r="AAC65" i="4"/>
  <c r="AAD65" i="4"/>
  <c r="AAE65" i="4"/>
  <c r="AAF65" i="4"/>
  <c r="AAG65" i="4"/>
  <c r="AAH65" i="4"/>
  <c r="AAI65" i="4"/>
  <c r="AAJ65" i="4"/>
  <c r="AAK65" i="4"/>
  <c r="AAL65" i="4"/>
  <c r="AAM65" i="4"/>
  <c r="AAN65" i="4"/>
  <c r="AAO65" i="4"/>
  <c r="AAP65" i="4"/>
  <c r="AAQ65" i="4"/>
  <c r="AAR65" i="4"/>
  <c r="AAS65" i="4"/>
  <c r="AAT65" i="4"/>
  <c r="AAU65" i="4"/>
  <c r="AAV65" i="4"/>
  <c r="AAW65" i="4"/>
  <c r="AAX65" i="4"/>
  <c r="AAY65" i="4"/>
  <c r="AAZ65" i="4"/>
  <c r="ABA65" i="4"/>
  <c r="ABB65" i="4"/>
  <c r="ABC65" i="4"/>
  <c r="ABD65" i="4"/>
  <c r="ABE65" i="4"/>
  <c r="ABF65" i="4"/>
  <c r="ABG65" i="4"/>
  <c r="ABH65" i="4"/>
  <c r="ABI65" i="4"/>
  <c r="ABJ65" i="4"/>
  <c r="ABK65" i="4"/>
  <c r="ABL65" i="4"/>
  <c r="ABM65" i="4"/>
  <c r="ABN65" i="4"/>
  <c r="ABO65" i="4"/>
  <c r="ABP65" i="4"/>
  <c r="ABQ65" i="4"/>
  <c r="ABR65" i="4"/>
  <c r="ABS65" i="4"/>
  <c r="ABT65" i="4"/>
  <c r="ABU65" i="4"/>
  <c r="ABV65" i="4"/>
  <c r="ABW65" i="4"/>
  <c r="ACG65" i="4"/>
  <c r="ACH65" i="4"/>
  <c r="ACI65" i="4"/>
  <c r="ACJ65" i="4"/>
  <c r="ACK65" i="4"/>
  <c r="ACL65" i="4"/>
  <c r="ACM65" i="4"/>
  <c r="ACN65" i="4"/>
  <c r="ACO65" i="4"/>
  <c r="ACP65" i="4"/>
  <c r="ACQ65" i="4"/>
  <c r="ACR65" i="4"/>
  <c r="ACS65" i="4"/>
  <c r="ACT65" i="4"/>
  <c r="ACU65" i="4"/>
  <c r="ACV65" i="4"/>
  <c r="ACW65" i="4"/>
  <c r="ACX65" i="4"/>
  <c r="ACY65" i="4"/>
  <c r="ACZ65" i="4"/>
  <c r="ADA65" i="4"/>
  <c r="ADB65" i="4"/>
  <c r="ADC65" i="4"/>
  <c r="ADD65" i="4"/>
  <c r="ADE65" i="4"/>
  <c r="ADF65" i="4"/>
  <c r="ADG65" i="4"/>
  <c r="ADH65" i="4"/>
  <c r="ADI65" i="4"/>
  <c r="ADJ65" i="4"/>
  <c r="ADK65" i="4"/>
  <c r="ADL65" i="4"/>
  <c r="ADM65" i="4"/>
  <c r="ADN65" i="4"/>
  <c r="ADO65" i="4"/>
  <c r="ADP65" i="4"/>
  <c r="ADQ65" i="4"/>
  <c r="ADR65" i="4"/>
  <c r="ADS65" i="4"/>
  <c r="ADT65" i="4"/>
  <c r="ADU65" i="4"/>
  <c r="ADV65" i="4"/>
  <c r="ADW65" i="4"/>
  <c r="ADX65" i="4"/>
  <c r="ADY65" i="4"/>
  <c r="ADZ65" i="4"/>
  <c r="AEA65" i="4"/>
  <c r="AEB65" i="4"/>
  <c r="AEC65" i="4"/>
  <c r="AED65" i="4"/>
  <c r="AEE65" i="4"/>
  <c r="AEF65" i="4"/>
  <c r="AEG65" i="4"/>
  <c r="AEH65" i="4"/>
  <c r="AEI65" i="4"/>
  <c r="AEJ65" i="4"/>
  <c r="AEK65" i="4"/>
  <c r="AEL65" i="4"/>
  <c r="AEM65" i="4"/>
  <c r="AEN65" i="4"/>
  <c r="AEO65" i="4"/>
  <c r="AEP65" i="4"/>
  <c r="AEQ65" i="4"/>
  <c r="AER65" i="4"/>
  <c r="AES65" i="4"/>
  <c r="AET65" i="4"/>
  <c r="AEU65" i="4"/>
  <c r="AEV65" i="4"/>
  <c r="AEW65" i="4"/>
  <c r="AEX65" i="4"/>
  <c r="AEY65" i="4"/>
  <c r="AEZ65" i="4"/>
  <c r="AFA65" i="4"/>
  <c r="AFB65" i="4"/>
  <c r="AFC65" i="4"/>
  <c r="AFD65" i="4"/>
  <c r="AFE65" i="4"/>
  <c r="AFF65" i="4"/>
  <c r="AFG65" i="4"/>
  <c r="AFH65" i="4"/>
  <c r="AFI65" i="4"/>
  <c r="AFJ65" i="4"/>
  <c r="DR120" i="4"/>
  <c r="DT120" i="4"/>
  <c r="DU120" i="4"/>
  <c r="DV120" i="4"/>
  <c r="DW120" i="4"/>
  <c r="DX120" i="4"/>
  <c r="DY120" i="4"/>
  <c r="DZ120" i="4"/>
  <c r="EA120" i="4"/>
  <c r="EB120" i="4"/>
  <c r="EC120" i="4"/>
  <c r="ED120" i="4"/>
  <c r="EE120" i="4"/>
  <c r="EF120" i="4"/>
  <c r="EG120" i="4"/>
  <c r="EH120" i="4"/>
  <c r="EI120" i="4"/>
  <c r="EJ120" i="4"/>
  <c r="EK120" i="4"/>
  <c r="EL120" i="4"/>
  <c r="EM120" i="4"/>
  <c r="EN120" i="4"/>
  <c r="EO120" i="4"/>
  <c r="EP120" i="4"/>
  <c r="EQ120" i="4"/>
  <c r="ER120" i="4"/>
  <c r="ES120" i="4"/>
  <c r="ET120" i="4"/>
  <c r="EU120" i="4"/>
  <c r="EV120" i="4"/>
  <c r="EW120" i="4"/>
  <c r="EX120" i="4"/>
  <c r="EY120" i="4"/>
  <c r="EZ120" i="4"/>
  <c r="FA120" i="4"/>
  <c r="FB120" i="4"/>
  <c r="FC120" i="4"/>
  <c r="FD120" i="4"/>
  <c r="FE120" i="4"/>
  <c r="FF120" i="4"/>
  <c r="FG120" i="4"/>
  <c r="FH120" i="4"/>
  <c r="FI120" i="4"/>
  <c r="FJ120" i="4"/>
  <c r="FK120" i="4"/>
  <c r="FL120" i="4"/>
  <c r="FM120" i="4"/>
  <c r="FN120" i="4"/>
  <c r="FO120" i="4"/>
  <c r="FP120" i="4"/>
  <c r="FQ120" i="4"/>
  <c r="FR120" i="4"/>
  <c r="FS120" i="4"/>
  <c r="FT120" i="4"/>
  <c r="FU120" i="4"/>
  <c r="FV120" i="4"/>
  <c r="FW120" i="4"/>
  <c r="FX120" i="4"/>
  <c r="FY120" i="4"/>
  <c r="FZ120" i="4"/>
  <c r="GA120" i="4"/>
  <c r="GB120" i="4"/>
  <c r="GC120" i="4"/>
  <c r="GD120" i="4"/>
  <c r="GE120" i="4"/>
  <c r="GF120" i="4"/>
  <c r="GG120" i="4"/>
  <c r="GH120" i="4"/>
  <c r="GI120" i="4"/>
  <c r="GJ120" i="4"/>
  <c r="GK120" i="4"/>
  <c r="GL120" i="4"/>
  <c r="GM120" i="4"/>
  <c r="GN120" i="4"/>
  <c r="GO120" i="4"/>
  <c r="GP120" i="4"/>
  <c r="GQ120" i="4"/>
  <c r="GR120" i="4"/>
  <c r="GS120" i="4"/>
  <c r="GT120" i="4"/>
  <c r="GU120" i="4"/>
  <c r="KS120" i="4"/>
  <c r="KT120" i="4"/>
  <c r="KU120" i="4"/>
  <c r="KV120" i="4"/>
  <c r="KW120" i="4"/>
  <c r="KX120" i="4"/>
  <c r="KY120" i="4"/>
  <c r="KZ120" i="4"/>
  <c r="LA120" i="4"/>
  <c r="LB120" i="4"/>
  <c r="LC120" i="4"/>
  <c r="LD120" i="4"/>
  <c r="LE120" i="4"/>
  <c r="LF120" i="4"/>
  <c r="LG120" i="4"/>
  <c r="LH120" i="4"/>
  <c r="LI120" i="4"/>
  <c r="LJ120" i="4"/>
  <c r="LK120" i="4"/>
  <c r="LL120" i="4"/>
  <c r="LM120" i="4"/>
  <c r="LN120" i="4"/>
  <c r="LO120" i="4"/>
  <c r="LP120" i="4"/>
  <c r="LQ120" i="4"/>
  <c r="LR120" i="4"/>
  <c r="LS120" i="4"/>
  <c r="LT120" i="4"/>
  <c r="LU120" i="4"/>
  <c r="LV120" i="4"/>
  <c r="LW120" i="4"/>
  <c r="LX120" i="4"/>
  <c r="LY120" i="4"/>
  <c r="LZ120" i="4"/>
  <c r="MA120" i="4"/>
  <c r="MB120" i="4"/>
  <c r="MC120" i="4"/>
  <c r="MD120" i="4"/>
  <c r="ME120" i="4"/>
  <c r="MF120" i="4"/>
  <c r="MG120" i="4"/>
  <c r="MH120" i="4"/>
  <c r="MI120" i="4"/>
  <c r="MJ120" i="4"/>
  <c r="MK120" i="4"/>
  <c r="ML120" i="4"/>
  <c r="MM120" i="4"/>
  <c r="MN120" i="4"/>
  <c r="MO120" i="4"/>
  <c r="MP120" i="4"/>
  <c r="MQ120" i="4"/>
  <c r="MR120" i="4"/>
  <c r="MS120" i="4"/>
  <c r="MT120" i="4"/>
  <c r="MU120" i="4"/>
  <c r="MV120" i="4"/>
  <c r="MW120" i="4"/>
  <c r="MX120" i="4"/>
  <c r="MY120" i="4"/>
  <c r="MZ120" i="4"/>
  <c r="NA120" i="4"/>
  <c r="NB120" i="4"/>
  <c r="NC120" i="4"/>
  <c r="ND120" i="4"/>
  <c r="NE120" i="4"/>
  <c r="NF120" i="4"/>
  <c r="NG120" i="4"/>
  <c r="NH120" i="4"/>
  <c r="NI120" i="4"/>
  <c r="NJ120" i="4"/>
  <c r="NK120" i="4"/>
  <c r="NL120" i="4"/>
  <c r="NM120" i="4"/>
  <c r="NN120" i="4"/>
  <c r="NO120" i="4"/>
  <c r="NP120" i="4"/>
  <c r="NQ120" i="4"/>
  <c r="NR120" i="4"/>
  <c r="NS120" i="4"/>
  <c r="NT120" i="4"/>
  <c r="NU120" i="4"/>
  <c r="NV120" i="4"/>
  <c r="OG120" i="4"/>
  <c r="OH120" i="4"/>
  <c r="OI120" i="4"/>
  <c r="OJ120" i="4"/>
  <c r="OK120" i="4"/>
  <c r="OL120" i="4"/>
  <c r="OM120" i="4"/>
  <c r="ON120" i="4"/>
  <c r="OO120" i="4"/>
  <c r="OP120" i="4"/>
  <c r="OQ120" i="4"/>
  <c r="OR120" i="4"/>
  <c r="OS120" i="4"/>
  <c r="OT120" i="4"/>
  <c r="OU120" i="4"/>
  <c r="OV120" i="4"/>
  <c r="OW120" i="4"/>
  <c r="OX120" i="4"/>
  <c r="OY120" i="4"/>
  <c r="OZ120" i="4"/>
  <c r="PA120" i="4"/>
  <c r="PB120" i="4"/>
  <c r="PC120" i="4"/>
  <c r="PD120" i="4"/>
  <c r="PE120" i="4"/>
  <c r="PF120" i="4"/>
  <c r="PG120" i="4"/>
  <c r="PH120" i="4"/>
  <c r="PI120" i="4"/>
  <c r="PJ120" i="4"/>
  <c r="PK120" i="4"/>
  <c r="PL120" i="4"/>
  <c r="PM120" i="4"/>
  <c r="PN120" i="4"/>
  <c r="PO120" i="4"/>
  <c r="PP120" i="4"/>
  <c r="PQ120" i="4"/>
  <c r="PR120" i="4"/>
  <c r="PS120" i="4"/>
  <c r="PT120" i="4"/>
  <c r="PU120" i="4"/>
  <c r="PV120" i="4"/>
  <c r="PW120" i="4"/>
  <c r="PX120" i="4"/>
  <c r="PY120" i="4"/>
  <c r="PZ120" i="4"/>
  <c r="QA120" i="4"/>
  <c r="QB120" i="4"/>
  <c r="QC120" i="4"/>
  <c r="QD120" i="4"/>
  <c r="QE120" i="4"/>
  <c r="QF120" i="4"/>
  <c r="QG120" i="4"/>
  <c r="QH120" i="4"/>
  <c r="QI120" i="4"/>
  <c r="QJ120" i="4"/>
  <c r="QK120" i="4"/>
  <c r="QL120" i="4"/>
  <c r="QM120" i="4"/>
  <c r="QN120" i="4"/>
  <c r="QO120" i="4"/>
  <c r="QP120" i="4"/>
  <c r="QQ120" i="4"/>
  <c r="QR120" i="4"/>
  <c r="QS120" i="4"/>
  <c r="QT120" i="4"/>
  <c r="QU120" i="4"/>
  <c r="QV120" i="4"/>
  <c r="QW120" i="4"/>
  <c r="QX120" i="4"/>
  <c r="QY120" i="4"/>
  <c r="QZ120" i="4"/>
  <c r="RA120" i="4"/>
  <c r="RB120" i="4"/>
  <c r="RC120" i="4"/>
  <c r="RD120" i="4"/>
  <c r="RE120" i="4"/>
  <c r="RF120" i="4"/>
  <c r="RG120" i="4"/>
  <c r="RH120" i="4"/>
  <c r="RI120" i="4"/>
  <c r="RJ120" i="4"/>
  <c r="RT120" i="4"/>
  <c r="RU120" i="4"/>
  <c r="RV120" i="4"/>
  <c r="RW120" i="4"/>
  <c r="RX120" i="4"/>
  <c r="RY120" i="4"/>
  <c r="RZ120" i="4"/>
  <c r="SA120" i="4"/>
  <c r="SB120" i="4"/>
  <c r="SC120" i="4"/>
  <c r="SD120" i="4"/>
  <c r="SE120" i="4"/>
  <c r="SF120" i="4"/>
  <c r="SG120" i="4"/>
  <c r="SH120" i="4"/>
  <c r="SI120" i="4"/>
  <c r="SJ120" i="4"/>
  <c r="SK120" i="4"/>
  <c r="SL120" i="4"/>
  <c r="SM120" i="4"/>
  <c r="SN120" i="4"/>
  <c r="SO120" i="4"/>
  <c r="SP120" i="4"/>
  <c r="SQ120" i="4"/>
  <c r="SR120" i="4"/>
  <c r="SS120" i="4"/>
  <c r="ST120" i="4"/>
  <c r="SU120" i="4"/>
  <c r="SV120" i="4"/>
  <c r="SW120" i="4"/>
  <c r="SX120" i="4"/>
  <c r="SY120" i="4"/>
  <c r="SZ120" i="4"/>
  <c r="TA120" i="4"/>
  <c r="TB120" i="4"/>
  <c r="TC120" i="4"/>
  <c r="TD120" i="4"/>
  <c r="TE120" i="4"/>
  <c r="TF120" i="4"/>
  <c r="TG120" i="4"/>
  <c r="TH120" i="4"/>
  <c r="TI120" i="4"/>
  <c r="TJ120" i="4"/>
  <c r="TK120" i="4"/>
  <c r="TL120" i="4"/>
  <c r="TM120" i="4"/>
  <c r="TN120" i="4"/>
  <c r="TO120" i="4"/>
  <c r="TP120" i="4"/>
  <c r="TQ120" i="4"/>
  <c r="TR120" i="4"/>
  <c r="TS120" i="4"/>
  <c r="TT120" i="4"/>
  <c r="TU120" i="4"/>
  <c r="TV120" i="4"/>
  <c r="TW120" i="4"/>
  <c r="TX120" i="4"/>
  <c r="TY120" i="4"/>
  <c r="TZ120" i="4"/>
  <c r="UA120" i="4"/>
  <c r="UB120" i="4"/>
  <c r="UC120" i="4"/>
  <c r="UD120" i="4"/>
  <c r="UE120" i="4"/>
  <c r="UF120" i="4"/>
  <c r="UG120" i="4"/>
  <c r="UH120" i="4"/>
  <c r="UI120" i="4"/>
  <c r="UJ120" i="4"/>
  <c r="UK120" i="4"/>
  <c r="UL120" i="4"/>
  <c r="UM120" i="4"/>
  <c r="UN120" i="4"/>
  <c r="UO120" i="4"/>
  <c r="UP120" i="4"/>
  <c r="UQ120" i="4"/>
  <c r="UR120" i="4"/>
  <c r="US120" i="4"/>
  <c r="UT120" i="4"/>
  <c r="UU120" i="4"/>
  <c r="UV120" i="4"/>
  <c r="UW120" i="4"/>
  <c r="VG120" i="4"/>
  <c r="VH120" i="4"/>
  <c r="VI120" i="4"/>
  <c r="VJ120" i="4"/>
  <c r="VK120" i="4"/>
  <c r="VL120" i="4"/>
  <c r="VM120" i="4"/>
  <c r="VN120" i="4"/>
  <c r="VO120" i="4"/>
  <c r="VP120" i="4"/>
  <c r="VQ120" i="4"/>
  <c r="VR120" i="4"/>
  <c r="VS120" i="4"/>
  <c r="VT120" i="4"/>
  <c r="VU120" i="4"/>
  <c r="VV120" i="4"/>
  <c r="VW120" i="4"/>
  <c r="VX120" i="4"/>
  <c r="VY120" i="4"/>
  <c r="VZ120" i="4"/>
  <c r="WA120" i="4"/>
  <c r="WB120" i="4"/>
  <c r="WC120" i="4"/>
  <c r="WD120" i="4"/>
  <c r="WE120" i="4"/>
  <c r="WF120" i="4"/>
  <c r="WG120" i="4"/>
  <c r="WH120" i="4"/>
  <c r="WI120" i="4"/>
  <c r="WJ120" i="4"/>
  <c r="WK120" i="4"/>
  <c r="WL120" i="4"/>
  <c r="WM120" i="4"/>
  <c r="WN120" i="4"/>
  <c r="WO120" i="4"/>
  <c r="WP120" i="4"/>
  <c r="WQ120" i="4"/>
  <c r="WR120" i="4"/>
  <c r="WS120" i="4"/>
  <c r="WT120" i="4"/>
  <c r="WU120" i="4"/>
  <c r="WV120" i="4"/>
  <c r="WW120" i="4"/>
  <c r="WX120" i="4"/>
  <c r="WY120" i="4"/>
  <c r="WZ120" i="4"/>
  <c r="XA120" i="4"/>
  <c r="XB120" i="4"/>
  <c r="XC120" i="4"/>
  <c r="XD120" i="4"/>
  <c r="XE120" i="4"/>
  <c r="XF120" i="4"/>
  <c r="XG120" i="4"/>
  <c r="XH120" i="4"/>
  <c r="XI120" i="4"/>
  <c r="XJ120" i="4"/>
  <c r="XK120" i="4"/>
  <c r="XL120" i="4"/>
  <c r="XM120" i="4"/>
  <c r="XN120" i="4"/>
  <c r="XO120" i="4"/>
  <c r="XP120" i="4"/>
  <c r="XQ120" i="4"/>
  <c r="XR120" i="4"/>
  <c r="XS120" i="4"/>
  <c r="XT120" i="4"/>
  <c r="XU120" i="4"/>
  <c r="XV120" i="4"/>
  <c r="XW120" i="4"/>
  <c r="XX120" i="4"/>
  <c r="XY120" i="4"/>
  <c r="XZ120" i="4"/>
  <c r="YA120" i="4"/>
  <c r="YB120" i="4"/>
  <c r="YC120" i="4"/>
  <c r="YD120" i="4"/>
  <c r="YE120" i="4"/>
  <c r="YF120" i="4"/>
  <c r="YG120" i="4"/>
  <c r="YH120" i="4"/>
  <c r="YI120" i="4"/>
  <c r="YJ120" i="4"/>
  <c r="YT120" i="4"/>
  <c r="YU120" i="4"/>
  <c r="YV120" i="4"/>
  <c r="YW120" i="4"/>
  <c r="YX120" i="4"/>
  <c r="YY120" i="4"/>
  <c r="YZ120" i="4"/>
  <c r="ZA120" i="4"/>
  <c r="ZB120" i="4"/>
  <c r="ZC120" i="4"/>
  <c r="ZD120" i="4"/>
  <c r="ZE120" i="4"/>
  <c r="ZF120" i="4"/>
  <c r="ZG120" i="4"/>
  <c r="ZH120" i="4"/>
  <c r="ZI120" i="4"/>
  <c r="ZJ120" i="4"/>
  <c r="ZK120" i="4"/>
  <c r="ZL120" i="4"/>
  <c r="ZM120" i="4"/>
  <c r="ZN120" i="4"/>
  <c r="ZO120" i="4"/>
  <c r="ZP120" i="4"/>
  <c r="ZQ120" i="4"/>
  <c r="ZR120" i="4"/>
  <c r="ZS120" i="4"/>
  <c r="ZT120" i="4"/>
  <c r="ZU120" i="4"/>
  <c r="ZV120" i="4"/>
  <c r="ZW120" i="4"/>
  <c r="ZX120" i="4"/>
  <c r="ZY120" i="4"/>
  <c r="ZZ120" i="4"/>
  <c r="AAA120" i="4"/>
  <c r="AAB120" i="4"/>
  <c r="AAC120" i="4"/>
  <c r="AAD120" i="4"/>
  <c r="AAE120" i="4"/>
  <c r="AAF120" i="4"/>
  <c r="AAG120" i="4"/>
  <c r="AAH120" i="4"/>
  <c r="AAI120" i="4"/>
  <c r="AAJ120" i="4"/>
  <c r="AAK120" i="4"/>
  <c r="AAL120" i="4"/>
  <c r="AAM120" i="4"/>
  <c r="AAN120" i="4"/>
  <c r="AAO120" i="4"/>
  <c r="AAP120" i="4"/>
  <c r="AAQ120" i="4"/>
  <c r="AAR120" i="4"/>
  <c r="AAS120" i="4"/>
  <c r="AAT120" i="4"/>
  <c r="AAU120" i="4"/>
  <c r="AAV120" i="4"/>
  <c r="AAW120" i="4"/>
  <c r="AAX120" i="4"/>
  <c r="AAY120" i="4"/>
  <c r="AAZ120" i="4"/>
  <c r="ABA120" i="4"/>
  <c r="ABB120" i="4"/>
  <c r="ABC120" i="4"/>
  <c r="ABD120" i="4"/>
  <c r="ABE120" i="4"/>
  <c r="ABF120" i="4"/>
  <c r="ABG120" i="4"/>
  <c r="ABH120" i="4"/>
  <c r="ABI120" i="4"/>
  <c r="ABJ120" i="4"/>
  <c r="ABK120" i="4"/>
  <c r="ABL120" i="4"/>
  <c r="ABM120" i="4"/>
  <c r="ABN120" i="4"/>
  <c r="ABO120" i="4"/>
  <c r="ABP120" i="4"/>
  <c r="ABQ120" i="4"/>
  <c r="ABR120" i="4"/>
  <c r="ABS120" i="4"/>
  <c r="ABT120" i="4"/>
  <c r="ABU120" i="4"/>
  <c r="ABV120" i="4"/>
  <c r="ABW120" i="4"/>
  <c r="ACG120" i="4"/>
  <c r="ACH120" i="4"/>
  <c r="ACI120" i="4"/>
  <c r="ACJ120" i="4"/>
  <c r="ACK120" i="4"/>
  <c r="ACL120" i="4"/>
  <c r="ACM120" i="4"/>
  <c r="ACN120" i="4"/>
  <c r="ACO120" i="4"/>
  <c r="ACP120" i="4"/>
  <c r="ACQ120" i="4"/>
  <c r="ACR120" i="4"/>
  <c r="ACS120" i="4"/>
  <c r="ACT120" i="4"/>
  <c r="ACU120" i="4"/>
  <c r="ACV120" i="4"/>
  <c r="ACW120" i="4"/>
  <c r="ACX120" i="4"/>
  <c r="ACY120" i="4"/>
  <c r="ACZ120" i="4"/>
  <c r="ADA120" i="4"/>
  <c r="ADB120" i="4"/>
  <c r="ADC120" i="4"/>
  <c r="ADD120" i="4"/>
  <c r="ADE120" i="4"/>
  <c r="ADF120" i="4"/>
  <c r="ADG120" i="4"/>
  <c r="ADH120" i="4"/>
  <c r="ADI120" i="4"/>
  <c r="ADJ120" i="4"/>
  <c r="ADK120" i="4"/>
  <c r="ADL120" i="4"/>
  <c r="ADM120" i="4"/>
  <c r="ADN120" i="4"/>
  <c r="ADO120" i="4"/>
  <c r="ADP120" i="4"/>
  <c r="ADQ120" i="4"/>
  <c r="ADR120" i="4"/>
  <c r="ADS120" i="4"/>
  <c r="ADT120" i="4"/>
  <c r="ADU120" i="4"/>
  <c r="ADV120" i="4"/>
  <c r="ADW120" i="4"/>
  <c r="ADX120" i="4"/>
  <c r="ADY120" i="4"/>
  <c r="ADZ120" i="4"/>
  <c r="AEA120" i="4"/>
  <c r="AEB120" i="4"/>
  <c r="AEC120" i="4"/>
  <c r="AED120" i="4"/>
  <c r="AEE120" i="4"/>
  <c r="AEF120" i="4"/>
  <c r="AEG120" i="4"/>
  <c r="AEH120" i="4"/>
  <c r="AEI120" i="4"/>
  <c r="AEJ120" i="4"/>
  <c r="AEK120" i="4"/>
  <c r="AEL120" i="4"/>
  <c r="AEM120" i="4"/>
  <c r="AEN120" i="4"/>
  <c r="AEO120" i="4"/>
  <c r="AEP120" i="4"/>
  <c r="AEQ120" i="4"/>
  <c r="AER120" i="4"/>
  <c r="AES120" i="4"/>
  <c r="AET120" i="4"/>
  <c r="AEU120" i="4"/>
  <c r="AEV120" i="4"/>
  <c r="AEW120" i="4"/>
  <c r="AEX120" i="4"/>
  <c r="AEY120" i="4"/>
  <c r="AEZ120" i="4"/>
  <c r="AFA120" i="4"/>
  <c r="AFB120" i="4"/>
  <c r="AFC120" i="4"/>
  <c r="AFD120" i="4"/>
  <c r="AFE120" i="4"/>
  <c r="AFF120" i="4"/>
  <c r="AFG120" i="4"/>
  <c r="AFH120" i="4"/>
  <c r="AFI120" i="4"/>
  <c r="AFJ120" i="4"/>
  <c r="DR23" i="4"/>
  <c r="DT23" i="4"/>
  <c r="DU23" i="4"/>
  <c r="DV23" i="4"/>
  <c r="DW23" i="4"/>
  <c r="DX23" i="4"/>
  <c r="DY23" i="4"/>
  <c r="DZ23" i="4"/>
  <c r="EA23" i="4"/>
  <c r="EB23" i="4"/>
  <c r="EC23" i="4"/>
  <c r="ED23" i="4"/>
  <c r="EE23" i="4"/>
  <c r="EF23" i="4"/>
  <c r="EG23" i="4"/>
  <c r="EH23" i="4"/>
  <c r="EI23" i="4"/>
  <c r="EJ23" i="4"/>
  <c r="EK23" i="4"/>
  <c r="EL23" i="4"/>
  <c r="EM23" i="4"/>
  <c r="EN23" i="4"/>
  <c r="EO23" i="4"/>
  <c r="EP23" i="4"/>
  <c r="EQ23" i="4"/>
  <c r="ER23" i="4"/>
  <c r="ES23" i="4"/>
  <c r="ET23" i="4"/>
  <c r="EU23" i="4"/>
  <c r="EV23" i="4"/>
  <c r="EW23" i="4"/>
  <c r="EX23" i="4"/>
  <c r="EY23" i="4"/>
  <c r="EZ23" i="4"/>
  <c r="FA23" i="4"/>
  <c r="FB23" i="4"/>
  <c r="FC23" i="4"/>
  <c r="FD23" i="4"/>
  <c r="FE23" i="4"/>
  <c r="FF23" i="4"/>
  <c r="FG23" i="4"/>
  <c r="FH23" i="4"/>
  <c r="FI23" i="4"/>
  <c r="FJ23" i="4"/>
  <c r="FK23" i="4"/>
  <c r="FL23" i="4"/>
  <c r="FM23" i="4"/>
  <c r="FN23" i="4"/>
  <c r="FO23" i="4"/>
  <c r="FP23" i="4"/>
  <c r="FQ23" i="4"/>
  <c r="FR23" i="4"/>
  <c r="FS23" i="4"/>
  <c r="FT23" i="4"/>
  <c r="FU23" i="4"/>
  <c r="FV23" i="4"/>
  <c r="FW23" i="4"/>
  <c r="FX23" i="4"/>
  <c r="FY23" i="4"/>
  <c r="FZ23" i="4"/>
  <c r="GA23" i="4"/>
  <c r="GB23" i="4"/>
  <c r="GC23" i="4"/>
  <c r="GD23" i="4"/>
  <c r="GE23" i="4"/>
  <c r="GF23" i="4"/>
  <c r="GG23" i="4"/>
  <c r="GH23" i="4"/>
  <c r="GI23" i="4"/>
  <c r="GJ23" i="4"/>
  <c r="GK23" i="4"/>
  <c r="GL23" i="4"/>
  <c r="GM23" i="4"/>
  <c r="GN23" i="4"/>
  <c r="GO23" i="4"/>
  <c r="GP23" i="4"/>
  <c r="GQ23" i="4"/>
  <c r="GR23" i="4"/>
  <c r="GS23" i="4"/>
  <c r="GT23" i="4"/>
  <c r="GU23" i="4"/>
  <c r="KS23" i="4"/>
  <c r="KT23" i="4"/>
  <c r="KU23" i="4"/>
  <c r="KV23" i="4"/>
  <c r="KW23" i="4"/>
  <c r="KX23" i="4"/>
  <c r="KY23" i="4"/>
  <c r="KZ23" i="4"/>
  <c r="LA23" i="4"/>
  <c r="LB23" i="4"/>
  <c r="LC23" i="4"/>
  <c r="LD23" i="4"/>
  <c r="LE23" i="4"/>
  <c r="LF23" i="4"/>
  <c r="LG23" i="4"/>
  <c r="LH23" i="4"/>
  <c r="LI23" i="4"/>
  <c r="LJ23" i="4"/>
  <c r="LK23" i="4"/>
  <c r="LL23" i="4"/>
  <c r="LM23" i="4"/>
  <c r="LN23" i="4"/>
  <c r="LO23" i="4"/>
  <c r="LP23" i="4"/>
  <c r="LQ23" i="4"/>
  <c r="LR23" i="4"/>
  <c r="LS23" i="4"/>
  <c r="LT23" i="4"/>
  <c r="LU23" i="4"/>
  <c r="LV23" i="4"/>
  <c r="LW23" i="4"/>
  <c r="LX23" i="4"/>
  <c r="LY23" i="4"/>
  <c r="LZ23" i="4"/>
  <c r="MA23" i="4"/>
  <c r="MB23" i="4"/>
  <c r="MC23" i="4"/>
  <c r="MD23" i="4"/>
  <c r="ME23" i="4"/>
  <c r="MF23" i="4"/>
  <c r="MG23" i="4"/>
  <c r="MH23" i="4"/>
  <c r="MI23" i="4"/>
  <c r="MJ23" i="4"/>
  <c r="MK23" i="4"/>
  <c r="ML23" i="4"/>
  <c r="MM23" i="4"/>
  <c r="MN23" i="4"/>
  <c r="MO23" i="4"/>
  <c r="MP23" i="4"/>
  <c r="MQ23" i="4"/>
  <c r="MR23" i="4"/>
  <c r="MS23" i="4"/>
  <c r="MT23" i="4"/>
  <c r="MU23" i="4"/>
  <c r="MV23" i="4"/>
  <c r="MW23" i="4"/>
  <c r="MX23" i="4"/>
  <c r="MY23" i="4"/>
  <c r="MZ23" i="4"/>
  <c r="NA23" i="4"/>
  <c r="NB23" i="4"/>
  <c r="NC23" i="4"/>
  <c r="ND23" i="4"/>
  <c r="NE23" i="4"/>
  <c r="NF23" i="4"/>
  <c r="NG23" i="4"/>
  <c r="NH23" i="4"/>
  <c r="NI23" i="4"/>
  <c r="NJ23" i="4"/>
  <c r="NK23" i="4"/>
  <c r="NL23" i="4"/>
  <c r="NM23" i="4"/>
  <c r="NN23" i="4"/>
  <c r="NO23" i="4"/>
  <c r="NP23" i="4"/>
  <c r="NQ23" i="4"/>
  <c r="NR23" i="4"/>
  <c r="NS23" i="4"/>
  <c r="NT23" i="4"/>
  <c r="NU23" i="4"/>
  <c r="NV23" i="4"/>
  <c r="OG23" i="4"/>
  <c r="OH23" i="4"/>
  <c r="OI23" i="4"/>
  <c r="OJ23" i="4"/>
  <c r="OK23" i="4"/>
  <c r="OL23" i="4"/>
  <c r="OM23" i="4"/>
  <c r="ON23" i="4"/>
  <c r="OO23" i="4"/>
  <c r="OP23" i="4"/>
  <c r="OQ23" i="4"/>
  <c r="OR23" i="4"/>
  <c r="OS23" i="4"/>
  <c r="OT23" i="4"/>
  <c r="OU23" i="4"/>
  <c r="OV23" i="4"/>
  <c r="OW23" i="4"/>
  <c r="OX23" i="4"/>
  <c r="OY23" i="4"/>
  <c r="OZ23" i="4"/>
  <c r="PA23" i="4"/>
  <c r="PB23" i="4"/>
  <c r="PC23" i="4"/>
  <c r="PD23" i="4"/>
  <c r="PE23" i="4"/>
  <c r="PF23" i="4"/>
  <c r="PG23" i="4"/>
  <c r="PH23" i="4"/>
  <c r="PI23" i="4"/>
  <c r="PJ23" i="4"/>
  <c r="PK23" i="4"/>
  <c r="PL23" i="4"/>
  <c r="PM23" i="4"/>
  <c r="PN23" i="4"/>
  <c r="PO23" i="4"/>
  <c r="PP23" i="4"/>
  <c r="PQ23" i="4"/>
  <c r="PR23" i="4"/>
  <c r="PS23" i="4"/>
  <c r="PT23" i="4"/>
  <c r="PU23" i="4"/>
  <c r="PV23" i="4"/>
  <c r="PW23" i="4"/>
  <c r="PX23" i="4"/>
  <c r="PY23" i="4"/>
  <c r="PZ23" i="4"/>
  <c r="QA23" i="4"/>
  <c r="QB23" i="4"/>
  <c r="QC23" i="4"/>
  <c r="QD23" i="4"/>
  <c r="QE23" i="4"/>
  <c r="QF23" i="4"/>
  <c r="QG23" i="4"/>
  <c r="QH23" i="4"/>
  <c r="QI23" i="4"/>
  <c r="QJ23" i="4"/>
  <c r="QK23" i="4"/>
  <c r="QL23" i="4"/>
  <c r="QM23" i="4"/>
  <c r="QN23" i="4"/>
  <c r="QO23" i="4"/>
  <c r="QP23" i="4"/>
  <c r="QQ23" i="4"/>
  <c r="QR23" i="4"/>
  <c r="QS23" i="4"/>
  <c r="QT23" i="4"/>
  <c r="QU23" i="4"/>
  <c r="QV23" i="4"/>
  <c r="QW23" i="4"/>
  <c r="QX23" i="4"/>
  <c r="QY23" i="4"/>
  <c r="QZ23" i="4"/>
  <c r="RA23" i="4"/>
  <c r="RB23" i="4"/>
  <c r="RC23" i="4"/>
  <c r="RD23" i="4"/>
  <c r="RE23" i="4"/>
  <c r="RF23" i="4"/>
  <c r="RG23" i="4"/>
  <c r="RH23" i="4"/>
  <c r="RI23" i="4"/>
  <c r="RJ23" i="4"/>
  <c r="RT23" i="4"/>
  <c r="RU23" i="4"/>
  <c r="RV23" i="4"/>
  <c r="RW23" i="4"/>
  <c r="RX23" i="4"/>
  <c r="RY23" i="4"/>
  <c r="RZ23" i="4"/>
  <c r="SA23" i="4"/>
  <c r="SB23" i="4"/>
  <c r="SC23" i="4"/>
  <c r="SD23" i="4"/>
  <c r="SE23" i="4"/>
  <c r="SF23" i="4"/>
  <c r="SG23" i="4"/>
  <c r="SH23" i="4"/>
  <c r="SI23" i="4"/>
  <c r="SJ23" i="4"/>
  <c r="SK23" i="4"/>
  <c r="SL23" i="4"/>
  <c r="SM23" i="4"/>
  <c r="SN23" i="4"/>
  <c r="SO23" i="4"/>
  <c r="SP23" i="4"/>
  <c r="SQ23" i="4"/>
  <c r="SR23" i="4"/>
  <c r="SS23" i="4"/>
  <c r="ST23" i="4"/>
  <c r="SU23" i="4"/>
  <c r="SV23" i="4"/>
  <c r="SW23" i="4"/>
  <c r="SX23" i="4"/>
  <c r="SY23" i="4"/>
  <c r="SZ23" i="4"/>
  <c r="TA23" i="4"/>
  <c r="TB23" i="4"/>
  <c r="TC23" i="4"/>
  <c r="TD23" i="4"/>
  <c r="TE23" i="4"/>
  <c r="TF23" i="4"/>
  <c r="TG23" i="4"/>
  <c r="TH23" i="4"/>
  <c r="TI23" i="4"/>
  <c r="TJ23" i="4"/>
  <c r="TK23" i="4"/>
  <c r="TL23" i="4"/>
  <c r="TM23" i="4"/>
  <c r="TN23" i="4"/>
  <c r="TO23" i="4"/>
  <c r="TP23" i="4"/>
  <c r="TQ23" i="4"/>
  <c r="TR23" i="4"/>
  <c r="TS23" i="4"/>
  <c r="TT23" i="4"/>
  <c r="TU23" i="4"/>
  <c r="TV23" i="4"/>
  <c r="TW23" i="4"/>
  <c r="TX23" i="4"/>
  <c r="TY23" i="4"/>
  <c r="TZ23" i="4"/>
  <c r="UA23" i="4"/>
  <c r="UB23" i="4"/>
  <c r="UC23" i="4"/>
  <c r="UD23" i="4"/>
  <c r="UE23" i="4"/>
  <c r="UF23" i="4"/>
  <c r="UG23" i="4"/>
  <c r="UH23" i="4"/>
  <c r="UI23" i="4"/>
  <c r="UJ23" i="4"/>
  <c r="UK23" i="4"/>
  <c r="UL23" i="4"/>
  <c r="UM23" i="4"/>
  <c r="UN23" i="4"/>
  <c r="UO23" i="4"/>
  <c r="UP23" i="4"/>
  <c r="UQ23" i="4"/>
  <c r="UR23" i="4"/>
  <c r="US23" i="4"/>
  <c r="UT23" i="4"/>
  <c r="UU23" i="4"/>
  <c r="UV23" i="4"/>
  <c r="UW23" i="4"/>
  <c r="VG23" i="4"/>
  <c r="VH23" i="4"/>
  <c r="VI23" i="4"/>
  <c r="VJ23" i="4"/>
  <c r="VK23" i="4"/>
  <c r="VL23" i="4"/>
  <c r="VM23" i="4"/>
  <c r="VN23" i="4"/>
  <c r="VO23" i="4"/>
  <c r="VP23" i="4"/>
  <c r="VQ23" i="4"/>
  <c r="VR23" i="4"/>
  <c r="VS23" i="4"/>
  <c r="VT23" i="4"/>
  <c r="VU23" i="4"/>
  <c r="VV23" i="4"/>
  <c r="VW23" i="4"/>
  <c r="VX23" i="4"/>
  <c r="VY23" i="4"/>
  <c r="VZ23" i="4"/>
  <c r="WA23" i="4"/>
  <c r="WB23" i="4"/>
  <c r="WC23" i="4"/>
  <c r="WD23" i="4"/>
  <c r="WE23" i="4"/>
  <c r="WF23" i="4"/>
  <c r="WG23" i="4"/>
  <c r="WH23" i="4"/>
  <c r="WI23" i="4"/>
  <c r="WJ23" i="4"/>
  <c r="WK23" i="4"/>
  <c r="WL23" i="4"/>
  <c r="WM23" i="4"/>
  <c r="WN23" i="4"/>
  <c r="WO23" i="4"/>
  <c r="WP23" i="4"/>
  <c r="WQ23" i="4"/>
  <c r="WR23" i="4"/>
  <c r="WS23" i="4"/>
  <c r="WT23" i="4"/>
  <c r="WU23" i="4"/>
  <c r="WV23" i="4"/>
  <c r="WW23" i="4"/>
  <c r="WX23" i="4"/>
  <c r="WY23" i="4"/>
  <c r="WZ23" i="4"/>
  <c r="XA23" i="4"/>
  <c r="XB23" i="4"/>
  <c r="XC23" i="4"/>
  <c r="XD23" i="4"/>
  <c r="XE23" i="4"/>
  <c r="XF23" i="4"/>
  <c r="XG23" i="4"/>
  <c r="XH23" i="4"/>
  <c r="XI23" i="4"/>
  <c r="XJ23" i="4"/>
  <c r="XK23" i="4"/>
  <c r="XL23" i="4"/>
  <c r="XM23" i="4"/>
  <c r="XN23" i="4"/>
  <c r="XO23" i="4"/>
  <c r="XP23" i="4"/>
  <c r="XQ23" i="4"/>
  <c r="XR23" i="4"/>
  <c r="XS23" i="4"/>
  <c r="XT23" i="4"/>
  <c r="XU23" i="4"/>
  <c r="XV23" i="4"/>
  <c r="XW23" i="4"/>
  <c r="XX23" i="4"/>
  <c r="XY23" i="4"/>
  <c r="XZ23" i="4"/>
  <c r="YA23" i="4"/>
  <c r="YB23" i="4"/>
  <c r="YC23" i="4"/>
  <c r="YD23" i="4"/>
  <c r="YE23" i="4"/>
  <c r="YF23" i="4"/>
  <c r="YG23" i="4"/>
  <c r="YH23" i="4"/>
  <c r="YI23" i="4"/>
  <c r="YJ23" i="4"/>
  <c r="YT23" i="4"/>
  <c r="YU23" i="4"/>
  <c r="YV23" i="4"/>
  <c r="YW23" i="4"/>
  <c r="YX23" i="4"/>
  <c r="YY23" i="4"/>
  <c r="YZ23" i="4"/>
  <c r="ZA23" i="4"/>
  <c r="ZB23" i="4"/>
  <c r="ZC23" i="4"/>
  <c r="ZD23" i="4"/>
  <c r="ZE23" i="4"/>
  <c r="ZF23" i="4"/>
  <c r="ZG23" i="4"/>
  <c r="ZH23" i="4"/>
  <c r="ZI23" i="4"/>
  <c r="ZJ23" i="4"/>
  <c r="ZK23" i="4"/>
  <c r="ZL23" i="4"/>
  <c r="ZM23" i="4"/>
  <c r="ZN23" i="4"/>
  <c r="ZO23" i="4"/>
  <c r="ZP23" i="4"/>
  <c r="ZQ23" i="4"/>
  <c r="ZR23" i="4"/>
  <c r="ZS23" i="4"/>
  <c r="ZT23" i="4"/>
  <c r="ZU23" i="4"/>
  <c r="ZV23" i="4"/>
  <c r="ZW23" i="4"/>
  <c r="ZX23" i="4"/>
  <c r="ZY23" i="4"/>
  <c r="ZZ23" i="4"/>
  <c r="AAA23" i="4"/>
  <c r="AAB23" i="4"/>
  <c r="AAC23" i="4"/>
  <c r="AAD23" i="4"/>
  <c r="AAE23" i="4"/>
  <c r="AAF23" i="4"/>
  <c r="AAG23" i="4"/>
  <c r="AAH23" i="4"/>
  <c r="AAI23" i="4"/>
  <c r="AAJ23" i="4"/>
  <c r="AAK23" i="4"/>
  <c r="AAL23" i="4"/>
  <c r="AAM23" i="4"/>
  <c r="AAN23" i="4"/>
  <c r="AAO23" i="4"/>
  <c r="AAP23" i="4"/>
  <c r="AAQ23" i="4"/>
  <c r="AAR23" i="4"/>
  <c r="AAS23" i="4"/>
  <c r="AAT23" i="4"/>
  <c r="AAU23" i="4"/>
  <c r="AAV23" i="4"/>
  <c r="AAW23" i="4"/>
  <c r="AAX23" i="4"/>
  <c r="AAY23" i="4"/>
  <c r="AAZ23" i="4"/>
  <c r="ABA23" i="4"/>
  <c r="ABB23" i="4"/>
  <c r="ABC23" i="4"/>
  <c r="ABD23" i="4"/>
  <c r="ABE23" i="4"/>
  <c r="ABF23" i="4"/>
  <c r="ABG23" i="4"/>
  <c r="ABH23" i="4"/>
  <c r="ABI23" i="4"/>
  <c r="ABJ23" i="4"/>
  <c r="ABK23" i="4"/>
  <c r="ABL23" i="4"/>
  <c r="ABM23" i="4"/>
  <c r="ABN23" i="4"/>
  <c r="ABO23" i="4"/>
  <c r="ABP23" i="4"/>
  <c r="ABQ23" i="4"/>
  <c r="ABR23" i="4"/>
  <c r="ABS23" i="4"/>
  <c r="ABT23" i="4"/>
  <c r="ABU23" i="4"/>
  <c r="ABV23" i="4"/>
  <c r="ABW23" i="4"/>
  <c r="ACG23" i="4"/>
  <c r="ACH23" i="4"/>
  <c r="ACI23" i="4"/>
  <c r="ACJ23" i="4"/>
  <c r="ACK23" i="4"/>
  <c r="ACL23" i="4"/>
  <c r="ACM23" i="4"/>
  <c r="ACN23" i="4"/>
  <c r="ACO23" i="4"/>
  <c r="ACP23" i="4"/>
  <c r="ACQ23" i="4"/>
  <c r="ACR23" i="4"/>
  <c r="ACS23" i="4"/>
  <c r="ACT23" i="4"/>
  <c r="ACU23" i="4"/>
  <c r="ACV23" i="4"/>
  <c r="ACW23" i="4"/>
  <c r="ACX23" i="4"/>
  <c r="ACY23" i="4"/>
  <c r="ACZ23" i="4"/>
  <c r="ADA23" i="4"/>
  <c r="ADB23" i="4"/>
  <c r="ADC23" i="4"/>
  <c r="ADD23" i="4"/>
  <c r="ADE23" i="4"/>
  <c r="ADF23" i="4"/>
  <c r="ADG23" i="4"/>
  <c r="ADH23" i="4"/>
  <c r="ADI23" i="4"/>
  <c r="ADJ23" i="4"/>
  <c r="ADK23" i="4"/>
  <c r="ADL23" i="4"/>
  <c r="ADM23" i="4"/>
  <c r="ADN23" i="4"/>
  <c r="ADO23" i="4"/>
  <c r="ADP23" i="4"/>
  <c r="ADQ23" i="4"/>
  <c r="ADR23" i="4"/>
  <c r="ADS23" i="4"/>
  <c r="ADT23" i="4"/>
  <c r="ADU23" i="4"/>
  <c r="ADV23" i="4"/>
  <c r="ADW23" i="4"/>
  <c r="ADX23" i="4"/>
  <c r="ADY23" i="4"/>
  <c r="ADZ23" i="4"/>
  <c r="AEA23" i="4"/>
  <c r="AEB23" i="4"/>
  <c r="AEC23" i="4"/>
  <c r="AED23" i="4"/>
  <c r="AEE23" i="4"/>
  <c r="AEF23" i="4"/>
  <c r="AEG23" i="4"/>
  <c r="AEH23" i="4"/>
  <c r="AEI23" i="4"/>
  <c r="AEJ23" i="4"/>
  <c r="AEK23" i="4"/>
  <c r="AEL23" i="4"/>
  <c r="AEM23" i="4"/>
  <c r="AEN23" i="4"/>
  <c r="AEO23" i="4"/>
  <c r="AEP23" i="4"/>
  <c r="AEQ23" i="4"/>
  <c r="AER23" i="4"/>
  <c r="AES23" i="4"/>
  <c r="AET23" i="4"/>
  <c r="AEU23" i="4"/>
  <c r="AEV23" i="4"/>
  <c r="AEW23" i="4"/>
  <c r="AEX23" i="4"/>
  <c r="AEY23" i="4"/>
  <c r="AEZ23" i="4"/>
  <c r="AFA23" i="4"/>
  <c r="AFB23" i="4"/>
  <c r="AFC23" i="4"/>
  <c r="AFD23" i="4"/>
  <c r="AFE23" i="4"/>
  <c r="AFF23" i="4"/>
  <c r="AFG23" i="4"/>
  <c r="AFH23" i="4"/>
  <c r="AFI23" i="4"/>
  <c r="AFJ23" i="4"/>
  <c r="DR83" i="4"/>
  <c r="DT83" i="4"/>
  <c r="DU83" i="4"/>
  <c r="DV83" i="4"/>
  <c r="DW83" i="4"/>
  <c r="DX83" i="4"/>
  <c r="DY83" i="4"/>
  <c r="DZ83" i="4"/>
  <c r="EA83" i="4"/>
  <c r="EB83" i="4"/>
  <c r="EC83" i="4"/>
  <c r="ED83" i="4"/>
  <c r="EE83" i="4"/>
  <c r="EF83" i="4"/>
  <c r="EG83" i="4"/>
  <c r="EH83" i="4"/>
  <c r="EI83" i="4"/>
  <c r="EJ83" i="4"/>
  <c r="EK83" i="4"/>
  <c r="EL83" i="4"/>
  <c r="EM83" i="4"/>
  <c r="EN83" i="4"/>
  <c r="EO83" i="4"/>
  <c r="EP83" i="4"/>
  <c r="EQ83" i="4"/>
  <c r="ER83" i="4"/>
  <c r="ES83" i="4"/>
  <c r="ET83" i="4"/>
  <c r="EU83" i="4"/>
  <c r="EV83" i="4"/>
  <c r="EW83" i="4"/>
  <c r="EX83" i="4"/>
  <c r="EY83" i="4"/>
  <c r="EZ83" i="4"/>
  <c r="FA83" i="4"/>
  <c r="FB83" i="4"/>
  <c r="FC83" i="4"/>
  <c r="FD83" i="4"/>
  <c r="FE83" i="4"/>
  <c r="FF83" i="4"/>
  <c r="FG83" i="4"/>
  <c r="FH83" i="4"/>
  <c r="FI83" i="4"/>
  <c r="FJ83" i="4"/>
  <c r="FK83" i="4"/>
  <c r="FL83" i="4"/>
  <c r="FM83" i="4"/>
  <c r="FN83" i="4"/>
  <c r="FO83" i="4"/>
  <c r="FP83" i="4"/>
  <c r="FQ83" i="4"/>
  <c r="FR83" i="4"/>
  <c r="FS83" i="4"/>
  <c r="FT83" i="4"/>
  <c r="FU83" i="4"/>
  <c r="FV83" i="4"/>
  <c r="FW83" i="4"/>
  <c r="FX83" i="4"/>
  <c r="FY83" i="4"/>
  <c r="FZ83" i="4"/>
  <c r="GA83" i="4"/>
  <c r="GB83" i="4"/>
  <c r="GC83" i="4"/>
  <c r="GD83" i="4"/>
  <c r="GE83" i="4"/>
  <c r="GF83" i="4"/>
  <c r="GG83" i="4"/>
  <c r="GH83" i="4"/>
  <c r="GI83" i="4"/>
  <c r="GJ83" i="4"/>
  <c r="GK83" i="4"/>
  <c r="GL83" i="4"/>
  <c r="GM83" i="4"/>
  <c r="GN83" i="4"/>
  <c r="GO83" i="4"/>
  <c r="GP83" i="4"/>
  <c r="GQ83" i="4"/>
  <c r="GR83" i="4"/>
  <c r="GS83" i="4"/>
  <c r="GT83" i="4"/>
  <c r="GU83" i="4"/>
  <c r="KS83" i="4"/>
  <c r="KT83" i="4"/>
  <c r="KU83" i="4"/>
  <c r="KV83" i="4"/>
  <c r="KW83" i="4"/>
  <c r="KX83" i="4"/>
  <c r="KY83" i="4"/>
  <c r="KZ83" i="4"/>
  <c r="LA83" i="4"/>
  <c r="LB83" i="4"/>
  <c r="LC83" i="4"/>
  <c r="LD83" i="4"/>
  <c r="LE83" i="4"/>
  <c r="LF83" i="4"/>
  <c r="LG83" i="4"/>
  <c r="LH83" i="4"/>
  <c r="LI83" i="4"/>
  <c r="LJ83" i="4"/>
  <c r="LK83" i="4"/>
  <c r="LL83" i="4"/>
  <c r="LM83" i="4"/>
  <c r="LN83" i="4"/>
  <c r="LO83" i="4"/>
  <c r="LP83" i="4"/>
  <c r="LQ83" i="4"/>
  <c r="LR83" i="4"/>
  <c r="LS83" i="4"/>
  <c r="LT83" i="4"/>
  <c r="LU83" i="4"/>
  <c r="LV83" i="4"/>
  <c r="LW83" i="4"/>
  <c r="LX83" i="4"/>
  <c r="LY83" i="4"/>
  <c r="LZ83" i="4"/>
  <c r="MA83" i="4"/>
  <c r="MB83" i="4"/>
  <c r="MC83" i="4"/>
  <c r="MD83" i="4"/>
  <c r="ME83" i="4"/>
  <c r="MF83" i="4"/>
  <c r="MG83" i="4"/>
  <c r="MH83" i="4"/>
  <c r="MI83" i="4"/>
  <c r="MJ83" i="4"/>
  <c r="MK83" i="4"/>
  <c r="ML83" i="4"/>
  <c r="MM83" i="4"/>
  <c r="MN83" i="4"/>
  <c r="MO83" i="4"/>
  <c r="MP83" i="4"/>
  <c r="MQ83" i="4"/>
  <c r="MR83" i="4"/>
  <c r="MS83" i="4"/>
  <c r="MT83" i="4"/>
  <c r="MU83" i="4"/>
  <c r="MV83" i="4"/>
  <c r="MW83" i="4"/>
  <c r="MX83" i="4"/>
  <c r="MY83" i="4"/>
  <c r="MZ83" i="4"/>
  <c r="NA83" i="4"/>
  <c r="NB83" i="4"/>
  <c r="NC83" i="4"/>
  <c r="ND83" i="4"/>
  <c r="NE83" i="4"/>
  <c r="NF83" i="4"/>
  <c r="NG83" i="4"/>
  <c r="NH83" i="4"/>
  <c r="NI83" i="4"/>
  <c r="NJ83" i="4"/>
  <c r="NK83" i="4"/>
  <c r="NL83" i="4"/>
  <c r="NM83" i="4"/>
  <c r="NN83" i="4"/>
  <c r="NO83" i="4"/>
  <c r="NP83" i="4"/>
  <c r="NQ83" i="4"/>
  <c r="NR83" i="4"/>
  <c r="NS83" i="4"/>
  <c r="NT83" i="4"/>
  <c r="NU83" i="4"/>
  <c r="NV83" i="4"/>
  <c r="OG83" i="4"/>
  <c r="OH83" i="4"/>
  <c r="OI83" i="4"/>
  <c r="OJ83" i="4"/>
  <c r="OK83" i="4"/>
  <c r="OL83" i="4"/>
  <c r="OM83" i="4"/>
  <c r="ON83" i="4"/>
  <c r="OO83" i="4"/>
  <c r="OP83" i="4"/>
  <c r="OQ83" i="4"/>
  <c r="OR83" i="4"/>
  <c r="OS83" i="4"/>
  <c r="OT83" i="4"/>
  <c r="OU83" i="4"/>
  <c r="OV83" i="4"/>
  <c r="OW83" i="4"/>
  <c r="OX83" i="4"/>
  <c r="OY83" i="4"/>
  <c r="OZ83" i="4"/>
  <c r="PA83" i="4"/>
  <c r="PB83" i="4"/>
  <c r="PC83" i="4"/>
  <c r="PD83" i="4"/>
  <c r="PE83" i="4"/>
  <c r="PF83" i="4"/>
  <c r="PG83" i="4"/>
  <c r="PH83" i="4"/>
  <c r="PI83" i="4"/>
  <c r="PJ83" i="4"/>
  <c r="PK83" i="4"/>
  <c r="PL83" i="4"/>
  <c r="PM83" i="4"/>
  <c r="PN83" i="4"/>
  <c r="PO83" i="4"/>
  <c r="PP83" i="4"/>
  <c r="PQ83" i="4"/>
  <c r="PR83" i="4"/>
  <c r="PS83" i="4"/>
  <c r="PT83" i="4"/>
  <c r="PU83" i="4"/>
  <c r="PV83" i="4"/>
  <c r="PW83" i="4"/>
  <c r="PX83" i="4"/>
  <c r="PY83" i="4"/>
  <c r="PZ83" i="4"/>
  <c r="QA83" i="4"/>
  <c r="QB83" i="4"/>
  <c r="QC83" i="4"/>
  <c r="QD83" i="4"/>
  <c r="QE83" i="4"/>
  <c r="QF83" i="4"/>
  <c r="QG83" i="4"/>
  <c r="QH83" i="4"/>
  <c r="QI83" i="4"/>
  <c r="QJ83" i="4"/>
  <c r="QK83" i="4"/>
  <c r="QL83" i="4"/>
  <c r="QM83" i="4"/>
  <c r="QN83" i="4"/>
  <c r="QO83" i="4"/>
  <c r="QP83" i="4"/>
  <c r="QQ83" i="4"/>
  <c r="QR83" i="4"/>
  <c r="QS83" i="4"/>
  <c r="QT83" i="4"/>
  <c r="QU83" i="4"/>
  <c r="QV83" i="4"/>
  <c r="QW83" i="4"/>
  <c r="QX83" i="4"/>
  <c r="QY83" i="4"/>
  <c r="QZ83" i="4"/>
  <c r="RA83" i="4"/>
  <c r="RB83" i="4"/>
  <c r="RC83" i="4"/>
  <c r="RD83" i="4"/>
  <c r="RE83" i="4"/>
  <c r="RF83" i="4"/>
  <c r="RG83" i="4"/>
  <c r="RH83" i="4"/>
  <c r="RI83" i="4"/>
  <c r="RJ83" i="4"/>
  <c r="RT83" i="4"/>
  <c r="RU83" i="4"/>
  <c r="RV83" i="4"/>
  <c r="RW83" i="4"/>
  <c r="RX83" i="4"/>
  <c r="RY83" i="4"/>
  <c r="RZ83" i="4"/>
  <c r="SA83" i="4"/>
  <c r="SB83" i="4"/>
  <c r="SC83" i="4"/>
  <c r="SD83" i="4"/>
  <c r="SE83" i="4"/>
  <c r="SF83" i="4"/>
  <c r="SG83" i="4"/>
  <c r="SH83" i="4"/>
  <c r="SI83" i="4"/>
  <c r="SJ83" i="4"/>
  <c r="SK83" i="4"/>
  <c r="SL83" i="4"/>
  <c r="SM83" i="4"/>
  <c r="SN83" i="4"/>
  <c r="SO83" i="4"/>
  <c r="SP83" i="4"/>
  <c r="SQ83" i="4"/>
  <c r="SR83" i="4"/>
  <c r="SS83" i="4"/>
  <c r="ST83" i="4"/>
  <c r="SU83" i="4"/>
  <c r="SV83" i="4"/>
  <c r="SW83" i="4"/>
  <c r="SX83" i="4"/>
  <c r="SY83" i="4"/>
  <c r="SZ83" i="4"/>
  <c r="TA83" i="4"/>
  <c r="TB83" i="4"/>
  <c r="TC83" i="4"/>
  <c r="TD83" i="4"/>
  <c r="TE83" i="4"/>
  <c r="TF83" i="4"/>
  <c r="TG83" i="4"/>
  <c r="TH83" i="4"/>
  <c r="TI83" i="4"/>
  <c r="TJ83" i="4"/>
  <c r="TK83" i="4"/>
  <c r="TL83" i="4"/>
  <c r="TM83" i="4"/>
  <c r="TN83" i="4"/>
  <c r="TO83" i="4"/>
  <c r="TP83" i="4"/>
  <c r="TQ83" i="4"/>
  <c r="TR83" i="4"/>
  <c r="TS83" i="4"/>
  <c r="TT83" i="4"/>
  <c r="TU83" i="4"/>
  <c r="TV83" i="4"/>
  <c r="TW83" i="4"/>
  <c r="TX83" i="4"/>
  <c r="TY83" i="4"/>
  <c r="TZ83" i="4"/>
  <c r="UA83" i="4"/>
  <c r="UB83" i="4"/>
  <c r="UC83" i="4"/>
  <c r="UD83" i="4"/>
  <c r="UE83" i="4"/>
  <c r="UF83" i="4"/>
  <c r="UG83" i="4"/>
  <c r="UH83" i="4"/>
  <c r="UI83" i="4"/>
  <c r="UJ83" i="4"/>
  <c r="UK83" i="4"/>
  <c r="UL83" i="4"/>
  <c r="UM83" i="4"/>
  <c r="UN83" i="4"/>
  <c r="UO83" i="4"/>
  <c r="UP83" i="4"/>
  <c r="UQ83" i="4"/>
  <c r="UR83" i="4"/>
  <c r="US83" i="4"/>
  <c r="UT83" i="4"/>
  <c r="UU83" i="4"/>
  <c r="UV83" i="4"/>
  <c r="UW83" i="4"/>
  <c r="VG83" i="4"/>
  <c r="VH83" i="4"/>
  <c r="VI83" i="4"/>
  <c r="VJ83" i="4"/>
  <c r="VK83" i="4"/>
  <c r="VL83" i="4"/>
  <c r="VM83" i="4"/>
  <c r="VN83" i="4"/>
  <c r="VO83" i="4"/>
  <c r="VP83" i="4"/>
  <c r="VQ83" i="4"/>
  <c r="VR83" i="4"/>
  <c r="VS83" i="4"/>
  <c r="VT83" i="4"/>
  <c r="VU83" i="4"/>
  <c r="VV83" i="4"/>
  <c r="VW83" i="4"/>
  <c r="VX83" i="4"/>
  <c r="VY83" i="4"/>
  <c r="VZ83" i="4"/>
  <c r="WA83" i="4"/>
  <c r="WB83" i="4"/>
  <c r="WC83" i="4"/>
  <c r="WD83" i="4"/>
  <c r="WE83" i="4"/>
  <c r="WF83" i="4"/>
  <c r="WG83" i="4"/>
  <c r="WH83" i="4"/>
  <c r="WI83" i="4"/>
  <c r="WJ83" i="4"/>
  <c r="WK83" i="4"/>
  <c r="WL83" i="4"/>
  <c r="WM83" i="4"/>
  <c r="WN83" i="4"/>
  <c r="WO83" i="4"/>
  <c r="WP83" i="4"/>
  <c r="WQ83" i="4"/>
  <c r="WR83" i="4"/>
  <c r="WS83" i="4"/>
  <c r="WT83" i="4"/>
  <c r="WU83" i="4"/>
  <c r="WV83" i="4"/>
  <c r="WW83" i="4"/>
  <c r="WX83" i="4"/>
  <c r="WY83" i="4"/>
  <c r="WZ83" i="4"/>
  <c r="XA83" i="4"/>
  <c r="XB83" i="4"/>
  <c r="XC83" i="4"/>
  <c r="XD83" i="4"/>
  <c r="XE83" i="4"/>
  <c r="XF83" i="4"/>
  <c r="XG83" i="4"/>
  <c r="XH83" i="4"/>
  <c r="XI83" i="4"/>
  <c r="XJ83" i="4"/>
  <c r="XK83" i="4"/>
  <c r="XL83" i="4"/>
  <c r="XM83" i="4"/>
  <c r="XN83" i="4"/>
  <c r="XO83" i="4"/>
  <c r="XP83" i="4"/>
  <c r="XQ83" i="4"/>
  <c r="XR83" i="4"/>
  <c r="XS83" i="4"/>
  <c r="XT83" i="4"/>
  <c r="XU83" i="4"/>
  <c r="XV83" i="4"/>
  <c r="XW83" i="4"/>
  <c r="XX83" i="4"/>
  <c r="XY83" i="4"/>
  <c r="XZ83" i="4"/>
  <c r="YA83" i="4"/>
  <c r="YB83" i="4"/>
  <c r="YC83" i="4"/>
  <c r="YD83" i="4"/>
  <c r="YE83" i="4"/>
  <c r="YF83" i="4"/>
  <c r="YG83" i="4"/>
  <c r="YH83" i="4"/>
  <c r="YI83" i="4"/>
  <c r="YJ83" i="4"/>
  <c r="YT83" i="4"/>
  <c r="YU83" i="4"/>
  <c r="YV83" i="4"/>
  <c r="YW83" i="4"/>
  <c r="YX83" i="4"/>
  <c r="YY83" i="4"/>
  <c r="YZ83" i="4"/>
  <c r="ZA83" i="4"/>
  <c r="ZB83" i="4"/>
  <c r="ZC83" i="4"/>
  <c r="ZD83" i="4"/>
  <c r="ZE83" i="4"/>
  <c r="ZF83" i="4"/>
  <c r="ZG83" i="4"/>
  <c r="ZH83" i="4"/>
  <c r="ZI83" i="4"/>
  <c r="ZJ83" i="4"/>
  <c r="ZK83" i="4"/>
  <c r="ZL83" i="4"/>
  <c r="ZM83" i="4"/>
  <c r="ZN83" i="4"/>
  <c r="ZO83" i="4"/>
  <c r="ZP83" i="4"/>
  <c r="ZQ83" i="4"/>
  <c r="ZR83" i="4"/>
  <c r="ZS83" i="4"/>
  <c r="ZT83" i="4"/>
  <c r="ZU83" i="4"/>
  <c r="ZV83" i="4"/>
  <c r="ZW83" i="4"/>
  <c r="ZX83" i="4"/>
  <c r="ZY83" i="4"/>
  <c r="ZZ83" i="4"/>
  <c r="AAA83" i="4"/>
  <c r="AAB83" i="4"/>
  <c r="AAC83" i="4"/>
  <c r="AAD83" i="4"/>
  <c r="AAE83" i="4"/>
  <c r="AAF83" i="4"/>
  <c r="AAG83" i="4"/>
  <c r="AAH83" i="4"/>
  <c r="AAI83" i="4"/>
  <c r="AAJ83" i="4"/>
  <c r="AAK83" i="4"/>
  <c r="AAL83" i="4"/>
  <c r="AAM83" i="4"/>
  <c r="AAN83" i="4"/>
  <c r="AAO83" i="4"/>
  <c r="AAP83" i="4"/>
  <c r="AAQ83" i="4"/>
  <c r="AAR83" i="4"/>
  <c r="AAS83" i="4"/>
  <c r="AAT83" i="4"/>
  <c r="AAU83" i="4"/>
  <c r="AAV83" i="4"/>
  <c r="AAW83" i="4"/>
  <c r="AAX83" i="4"/>
  <c r="AAY83" i="4"/>
  <c r="AAZ83" i="4"/>
  <c r="ABA83" i="4"/>
  <c r="ABB83" i="4"/>
  <c r="ABC83" i="4"/>
  <c r="ABD83" i="4"/>
  <c r="ABE83" i="4"/>
  <c r="ABF83" i="4"/>
  <c r="ABG83" i="4"/>
  <c r="ABH83" i="4"/>
  <c r="ABI83" i="4"/>
  <c r="ABJ83" i="4"/>
  <c r="ABK83" i="4"/>
  <c r="ABL83" i="4"/>
  <c r="ABM83" i="4"/>
  <c r="ABN83" i="4"/>
  <c r="ABO83" i="4"/>
  <c r="ABP83" i="4"/>
  <c r="ABQ83" i="4"/>
  <c r="ABR83" i="4"/>
  <c r="ABS83" i="4"/>
  <c r="ABT83" i="4"/>
  <c r="ABU83" i="4"/>
  <c r="ABV83" i="4"/>
  <c r="ABW83" i="4"/>
  <c r="ACG83" i="4"/>
  <c r="ACH83" i="4"/>
  <c r="ACI83" i="4"/>
  <c r="ACJ83" i="4"/>
  <c r="ACK83" i="4"/>
  <c r="ACL83" i="4"/>
  <c r="ACM83" i="4"/>
  <c r="ACN83" i="4"/>
  <c r="ACO83" i="4"/>
  <c r="ACP83" i="4"/>
  <c r="ACQ83" i="4"/>
  <c r="ACR83" i="4"/>
  <c r="ACS83" i="4"/>
  <c r="ACT83" i="4"/>
  <c r="ACU83" i="4"/>
  <c r="ACV83" i="4"/>
  <c r="ACW83" i="4"/>
  <c r="ACX83" i="4"/>
  <c r="ACY83" i="4"/>
  <c r="ACZ83" i="4"/>
  <c r="ADA83" i="4"/>
  <c r="ADB83" i="4"/>
  <c r="ADC83" i="4"/>
  <c r="ADD83" i="4"/>
  <c r="ADE83" i="4"/>
  <c r="ADF83" i="4"/>
  <c r="ADG83" i="4"/>
  <c r="ADH83" i="4"/>
  <c r="ADI83" i="4"/>
  <c r="ADJ83" i="4"/>
  <c r="ADK83" i="4"/>
  <c r="ADL83" i="4"/>
  <c r="ADM83" i="4"/>
  <c r="ADN83" i="4"/>
  <c r="ADO83" i="4"/>
  <c r="ADP83" i="4"/>
  <c r="ADQ83" i="4"/>
  <c r="ADR83" i="4"/>
  <c r="ADS83" i="4"/>
  <c r="ADT83" i="4"/>
  <c r="ADU83" i="4"/>
  <c r="ADV83" i="4"/>
  <c r="ADW83" i="4"/>
  <c r="ADX83" i="4"/>
  <c r="ADY83" i="4"/>
  <c r="ADZ83" i="4"/>
  <c r="AEA83" i="4"/>
  <c r="AEB83" i="4"/>
  <c r="AEC83" i="4"/>
  <c r="AED83" i="4"/>
  <c r="AEE83" i="4"/>
  <c r="AEF83" i="4"/>
  <c r="AEG83" i="4"/>
  <c r="AEH83" i="4"/>
  <c r="AEI83" i="4"/>
  <c r="AEJ83" i="4"/>
  <c r="AEK83" i="4"/>
  <c r="AEL83" i="4"/>
  <c r="AEM83" i="4"/>
  <c r="AEN83" i="4"/>
  <c r="AEO83" i="4"/>
  <c r="AEP83" i="4"/>
  <c r="AEQ83" i="4"/>
  <c r="AER83" i="4"/>
  <c r="AES83" i="4"/>
  <c r="AET83" i="4"/>
  <c r="AEU83" i="4"/>
  <c r="AEV83" i="4"/>
  <c r="AEW83" i="4"/>
  <c r="AEX83" i="4"/>
  <c r="AEY83" i="4"/>
  <c r="AEZ83" i="4"/>
  <c r="AFA83" i="4"/>
  <c r="AFB83" i="4"/>
  <c r="AFC83" i="4"/>
  <c r="AFD83" i="4"/>
  <c r="AFE83" i="4"/>
  <c r="AFF83" i="4"/>
  <c r="AFG83" i="4"/>
  <c r="AFH83" i="4"/>
  <c r="AFI83" i="4"/>
  <c r="AFJ83" i="4"/>
  <c r="DR45" i="4"/>
  <c r="DT45" i="4"/>
  <c r="DU45" i="4"/>
  <c r="DV45" i="4"/>
  <c r="DW45" i="4"/>
  <c r="DX45" i="4"/>
  <c r="DY45" i="4"/>
  <c r="DZ45" i="4"/>
  <c r="EA45" i="4"/>
  <c r="EB45" i="4"/>
  <c r="EC45" i="4"/>
  <c r="ED45" i="4"/>
  <c r="EE45" i="4"/>
  <c r="EF45" i="4"/>
  <c r="EG45" i="4"/>
  <c r="EH45" i="4"/>
  <c r="EI45" i="4"/>
  <c r="EJ45" i="4"/>
  <c r="EK45" i="4"/>
  <c r="EL45" i="4"/>
  <c r="EM45" i="4"/>
  <c r="EN45" i="4"/>
  <c r="EO45" i="4"/>
  <c r="EP45" i="4"/>
  <c r="EQ45" i="4"/>
  <c r="ER45" i="4"/>
  <c r="ES45" i="4"/>
  <c r="ET45" i="4"/>
  <c r="EU45" i="4"/>
  <c r="EV45" i="4"/>
  <c r="EW45" i="4"/>
  <c r="EX45" i="4"/>
  <c r="EY45" i="4"/>
  <c r="EZ45" i="4"/>
  <c r="FA45" i="4"/>
  <c r="FB45" i="4"/>
  <c r="FC45" i="4"/>
  <c r="FD45" i="4"/>
  <c r="FE45" i="4"/>
  <c r="FF45" i="4"/>
  <c r="FG45" i="4"/>
  <c r="FH45" i="4"/>
  <c r="FI45" i="4"/>
  <c r="FJ45" i="4"/>
  <c r="FK45" i="4"/>
  <c r="FL45" i="4"/>
  <c r="FM45" i="4"/>
  <c r="FN45" i="4"/>
  <c r="FO45" i="4"/>
  <c r="FP45" i="4"/>
  <c r="FQ45" i="4"/>
  <c r="FR45" i="4"/>
  <c r="FS45" i="4"/>
  <c r="FT45" i="4"/>
  <c r="FU45" i="4"/>
  <c r="FV45" i="4"/>
  <c r="FW45" i="4"/>
  <c r="FX45" i="4"/>
  <c r="FY45" i="4"/>
  <c r="FZ45" i="4"/>
  <c r="GA45" i="4"/>
  <c r="GB45" i="4"/>
  <c r="GC45" i="4"/>
  <c r="GD45" i="4"/>
  <c r="GE45" i="4"/>
  <c r="GF45" i="4"/>
  <c r="GG45" i="4"/>
  <c r="GH45" i="4"/>
  <c r="GI45" i="4"/>
  <c r="GJ45" i="4"/>
  <c r="GK45" i="4"/>
  <c r="GL45" i="4"/>
  <c r="GM45" i="4"/>
  <c r="GN45" i="4"/>
  <c r="GO45" i="4"/>
  <c r="GP45" i="4"/>
  <c r="GQ45" i="4"/>
  <c r="GR45" i="4"/>
  <c r="GS45" i="4"/>
  <c r="GT45" i="4"/>
  <c r="GU45" i="4"/>
  <c r="KS45" i="4"/>
  <c r="KT45" i="4"/>
  <c r="KU45" i="4"/>
  <c r="KV45" i="4"/>
  <c r="KW45" i="4"/>
  <c r="KX45" i="4"/>
  <c r="KY45" i="4"/>
  <c r="KZ45" i="4"/>
  <c r="LA45" i="4"/>
  <c r="LB45" i="4"/>
  <c r="LC45" i="4"/>
  <c r="LD45" i="4"/>
  <c r="LE45" i="4"/>
  <c r="LF45" i="4"/>
  <c r="LG45" i="4"/>
  <c r="LH45" i="4"/>
  <c r="LI45" i="4"/>
  <c r="LJ45" i="4"/>
  <c r="LK45" i="4"/>
  <c r="LL45" i="4"/>
  <c r="LM45" i="4"/>
  <c r="LN45" i="4"/>
  <c r="LO45" i="4"/>
  <c r="LP45" i="4"/>
  <c r="LQ45" i="4"/>
  <c r="LR45" i="4"/>
  <c r="LS45" i="4"/>
  <c r="LT45" i="4"/>
  <c r="LU45" i="4"/>
  <c r="LV45" i="4"/>
  <c r="LW45" i="4"/>
  <c r="LX45" i="4"/>
  <c r="LY45" i="4"/>
  <c r="LZ45" i="4"/>
  <c r="MA45" i="4"/>
  <c r="MB45" i="4"/>
  <c r="MC45" i="4"/>
  <c r="MD45" i="4"/>
  <c r="ME45" i="4"/>
  <c r="MF45" i="4"/>
  <c r="MG45" i="4"/>
  <c r="MH45" i="4"/>
  <c r="MI45" i="4"/>
  <c r="MJ45" i="4"/>
  <c r="MK45" i="4"/>
  <c r="ML45" i="4"/>
  <c r="MM45" i="4"/>
  <c r="MN45" i="4"/>
  <c r="MO45" i="4"/>
  <c r="MP45" i="4"/>
  <c r="MQ45" i="4"/>
  <c r="MR45" i="4"/>
  <c r="MS45" i="4"/>
  <c r="MT45" i="4"/>
  <c r="MU45" i="4"/>
  <c r="MV45" i="4"/>
  <c r="MW45" i="4"/>
  <c r="MX45" i="4"/>
  <c r="MY45" i="4"/>
  <c r="MZ45" i="4"/>
  <c r="NA45" i="4"/>
  <c r="NB45" i="4"/>
  <c r="NC45" i="4"/>
  <c r="ND45" i="4"/>
  <c r="NE45" i="4"/>
  <c r="NF45" i="4"/>
  <c r="NG45" i="4"/>
  <c r="NH45" i="4"/>
  <c r="NI45" i="4"/>
  <c r="NJ45" i="4"/>
  <c r="NK45" i="4"/>
  <c r="NL45" i="4"/>
  <c r="NM45" i="4"/>
  <c r="NN45" i="4"/>
  <c r="NO45" i="4"/>
  <c r="NP45" i="4"/>
  <c r="NQ45" i="4"/>
  <c r="NR45" i="4"/>
  <c r="NS45" i="4"/>
  <c r="NT45" i="4"/>
  <c r="NU45" i="4"/>
  <c r="NV45" i="4"/>
  <c r="OG45" i="4"/>
  <c r="OH45" i="4"/>
  <c r="OI45" i="4"/>
  <c r="OJ45" i="4"/>
  <c r="OK45" i="4"/>
  <c r="OL45" i="4"/>
  <c r="OM45" i="4"/>
  <c r="ON45" i="4"/>
  <c r="OO45" i="4"/>
  <c r="OP45" i="4"/>
  <c r="OQ45" i="4"/>
  <c r="OR45" i="4"/>
  <c r="OS45" i="4"/>
  <c r="OT45" i="4"/>
  <c r="OU45" i="4"/>
  <c r="OV45" i="4"/>
  <c r="OW45" i="4"/>
  <c r="OX45" i="4"/>
  <c r="OY45" i="4"/>
  <c r="OZ45" i="4"/>
  <c r="PA45" i="4"/>
  <c r="PB45" i="4"/>
  <c r="PC45" i="4"/>
  <c r="PD45" i="4"/>
  <c r="PE45" i="4"/>
  <c r="PF45" i="4"/>
  <c r="PG45" i="4"/>
  <c r="PH45" i="4"/>
  <c r="PI45" i="4"/>
  <c r="PJ45" i="4"/>
  <c r="PK45" i="4"/>
  <c r="PL45" i="4"/>
  <c r="PM45" i="4"/>
  <c r="PN45" i="4"/>
  <c r="PO45" i="4"/>
  <c r="PP45" i="4"/>
  <c r="PQ45" i="4"/>
  <c r="PR45" i="4"/>
  <c r="PS45" i="4"/>
  <c r="PT45" i="4"/>
  <c r="PU45" i="4"/>
  <c r="PV45" i="4"/>
  <c r="PW45" i="4"/>
  <c r="PX45" i="4"/>
  <c r="PY45" i="4"/>
  <c r="PZ45" i="4"/>
  <c r="QA45" i="4"/>
  <c r="QB45" i="4"/>
  <c r="QC45" i="4"/>
  <c r="QD45" i="4"/>
  <c r="QE45" i="4"/>
  <c r="QF45" i="4"/>
  <c r="QG45" i="4"/>
  <c r="QH45" i="4"/>
  <c r="QI45" i="4"/>
  <c r="QJ45" i="4"/>
  <c r="QK45" i="4"/>
  <c r="QL45" i="4"/>
  <c r="QM45" i="4"/>
  <c r="QN45" i="4"/>
  <c r="QO45" i="4"/>
  <c r="QP45" i="4"/>
  <c r="QQ45" i="4"/>
  <c r="QR45" i="4"/>
  <c r="QS45" i="4"/>
  <c r="QT45" i="4"/>
  <c r="QU45" i="4"/>
  <c r="QV45" i="4"/>
  <c r="QW45" i="4"/>
  <c r="QX45" i="4"/>
  <c r="QY45" i="4"/>
  <c r="QZ45" i="4"/>
  <c r="RA45" i="4"/>
  <c r="RB45" i="4"/>
  <c r="RC45" i="4"/>
  <c r="RD45" i="4"/>
  <c r="RE45" i="4"/>
  <c r="RF45" i="4"/>
  <c r="RG45" i="4"/>
  <c r="RH45" i="4"/>
  <c r="RI45" i="4"/>
  <c r="RJ45" i="4"/>
  <c r="RT45" i="4"/>
  <c r="RU45" i="4"/>
  <c r="RV45" i="4"/>
  <c r="RW45" i="4"/>
  <c r="RX45" i="4"/>
  <c r="RY45" i="4"/>
  <c r="RZ45" i="4"/>
  <c r="SA45" i="4"/>
  <c r="SB45" i="4"/>
  <c r="SC45" i="4"/>
  <c r="SD45" i="4"/>
  <c r="SE45" i="4"/>
  <c r="SF45" i="4"/>
  <c r="SG45" i="4"/>
  <c r="SH45" i="4"/>
  <c r="SI45" i="4"/>
  <c r="SJ45" i="4"/>
  <c r="SK45" i="4"/>
  <c r="SL45" i="4"/>
  <c r="SM45" i="4"/>
  <c r="SN45" i="4"/>
  <c r="SO45" i="4"/>
  <c r="SP45" i="4"/>
  <c r="SQ45" i="4"/>
  <c r="SR45" i="4"/>
  <c r="SS45" i="4"/>
  <c r="ST45" i="4"/>
  <c r="SU45" i="4"/>
  <c r="SV45" i="4"/>
  <c r="SW45" i="4"/>
  <c r="SX45" i="4"/>
  <c r="SY45" i="4"/>
  <c r="SZ45" i="4"/>
  <c r="TA45" i="4"/>
  <c r="TB45" i="4"/>
  <c r="TC45" i="4"/>
  <c r="TD45" i="4"/>
  <c r="TE45" i="4"/>
  <c r="TF45" i="4"/>
  <c r="TG45" i="4"/>
  <c r="TH45" i="4"/>
  <c r="TI45" i="4"/>
  <c r="TJ45" i="4"/>
  <c r="TK45" i="4"/>
  <c r="TL45" i="4"/>
  <c r="TM45" i="4"/>
  <c r="TN45" i="4"/>
  <c r="TO45" i="4"/>
  <c r="TP45" i="4"/>
  <c r="TQ45" i="4"/>
  <c r="TR45" i="4"/>
  <c r="TS45" i="4"/>
  <c r="TT45" i="4"/>
  <c r="TU45" i="4"/>
  <c r="TV45" i="4"/>
  <c r="TW45" i="4"/>
  <c r="TX45" i="4"/>
  <c r="TY45" i="4"/>
  <c r="TZ45" i="4"/>
  <c r="UA45" i="4"/>
  <c r="UB45" i="4"/>
  <c r="UC45" i="4"/>
  <c r="UD45" i="4"/>
  <c r="UE45" i="4"/>
  <c r="UF45" i="4"/>
  <c r="UG45" i="4"/>
  <c r="UH45" i="4"/>
  <c r="UI45" i="4"/>
  <c r="UJ45" i="4"/>
  <c r="UK45" i="4"/>
  <c r="UL45" i="4"/>
  <c r="UM45" i="4"/>
  <c r="UN45" i="4"/>
  <c r="UO45" i="4"/>
  <c r="UP45" i="4"/>
  <c r="UQ45" i="4"/>
  <c r="UR45" i="4"/>
  <c r="US45" i="4"/>
  <c r="UT45" i="4"/>
  <c r="UU45" i="4"/>
  <c r="UV45" i="4"/>
  <c r="UW45" i="4"/>
  <c r="VG45" i="4"/>
  <c r="VH45" i="4"/>
  <c r="VI45" i="4"/>
  <c r="VJ45" i="4"/>
  <c r="VK45" i="4"/>
  <c r="VL45" i="4"/>
  <c r="VM45" i="4"/>
  <c r="VN45" i="4"/>
  <c r="VO45" i="4"/>
  <c r="VP45" i="4"/>
  <c r="VQ45" i="4"/>
  <c r="VR45" i="4"/>
  <c r="VS45" i="4"/>
  <c r="VT45" i="4"/>
  <c r="VU45" i="4"/>
  <c r="VV45" i="4"/>
  <c r="VW45" i="4"/>
  <c r="VX45" i="4"/>
  <c r="VY45" i="4"/>
  <c r="VZ45" i="4"/>
  <c r="WA45" i="4"/>
  <c r="WB45" i="4"/>
  <c r="WC45" i="4"/>
  <c r="WD45" i="4"/>
  <c r="WE45" i="4"/>
  <c r="WF45" i="4"/>
  <c r="WG45" i="4"/>
  <c r="WH45" i="4"/>
  <c r="WI45" i="4"/>
  <c r="WJ45" i="4"/>
  <c r="WK45" i="4"/>
  <c r="WL45" i="4"/>
  <c r="WM45" i="4"/>
  <c r="WN45" i="4"/>
  <c r="WO45" i="4"/>
  <c r="WP45" i="4"/>
  <c r="WQ45" i="4"/>
  <c r="WR45" i="4"/>
  <c r="WS45" i="4"/>
  <c r="WT45" i="4"/>
  <c r="WU45" i="4"/>
  <c r="WV45" i="4"/>
  <c r="WW45" i="4"/>
  <c r="WX45" i="4"/>
  <c r="WY45" i="4"/>
  <c r="WZ45" i="4"/>
  <c r="XA45" i="4"/>
  <c r="XB45" i="4"/>
  <c r="XC45" i="4"/>
  <c r="XD45" i="4"/>
  <c r="XE45" i="4"/>
  <c r="XF45" i="4"/>
  <c r="XG45" i="4"/>
  <c r="XH45" i="4"/>
  <c r="XI45" i="4"/>
  <c r="XJ45" i="4"/>
  <c r="XK45" i="4"/>
  <c r="XL45" i="4"/>
  <c r="XM45" i="4"/>
  <c r="XN45" i="4"/>
  <c r="XO45" i="4"/>
  <c r="XP45" i="4"/>
  <c r="XQ45" i="4"/>
  <c r="XR45" i="4"/>
  <c r="XS45" i="4"/>
  <c r="XT45" i="4"/>
  <c r="XU45" i="4"/>
  <c r="XV45" i="4"/>
  <c r="XW45" i="4"/>
  <c r="XX45" i="4"/>
  <c r="XY45" i="4"/>
  <c r="XZ45" i="4"/>
  <c r="YA45" i="4"/>
  <c r="YB45" i="4"/>
  <c r="YC45" i="4"/>
  <c r="YD45" i="4"/>
  <c r="YE45" i="4"/>
  <c r="YF45" i="4"/>
  <c r="YG45" i="4"/>
  <c r="YH45" i="4"/>
  <c r="YI45" i="4"/>
  <c r="YJ45" i="4"/>
  <c r="YT45" i="4"/>
  <c r="YU45" i="4"/>
  <c r="YV45" i="4"/>
  <c r="YW45" i="4"/>
  <c r="YX45" i="4"/>
  <c r="YY45" i="4"/>
  <c r="YZ45" i="4"/>
  <c r="ZA45" i="4"/>
  <c r="ZB45" i="4"/>
  <c r="ZC45" i="4"/>
  <c r="ZD45" i="4"/>
  <c r="ZE45" i="4"/>
  <c r="ZF45" i="4"/>
  <c r="ZG45" i="4"/>
  <c r="ZH45" i="4"/>
  <c r="ZI45" i="4"/>
  <c r="ZJ45" i="4"/>
  <c r="ZK45" i="4"/>
  <c r="ZL45" i="4"/>
  <c r="ZM45" i="4"/>
  <c r="ZN45" i="4"/>
  <c r="ZO45" i="4"/>
  <c r="ZP45" i="4"/>
  <c r="ZQ45" i="4"/>
  <c r="ZR45" i="4"/>
  <c r="ZS45" i="4"/>
  <c r="ZT45" i="4"/>
  <c r="ZU45" i="4"/>
  <c r="ZV45" i="4"/>
  <c r="ZW45" i="4"/>
  <c r="ZX45" i="4"/>
  <c r="ZY45" i="4"/>
  <c r="ZZ45" i="4"/>
  <c r="AAA45" i="4"/>
  <c r="AAB45" i="4"/>
  <c r="AAC45" i="4"/>
  <c r="AAD45" i="4"/>
  <c r="AAE45" i="4"/>
  <c r="AAF45" i="4"/>
  <c r="AAG45" i="4"/>
  <c r="AAH45" i="4"/>
  <c r="AAI45" i="4"/>
  <c r="AAJ45" i="4"/>
  <c r="AAK45" i="4"/>
  <c r="AAL45" i="4"/>
  <c r="AAM45" i="4"/>
  <c r="AAN45" i="4"/>
  <c r="AAO45" i="4"/>
  <c r="AAP45" i="4"/>
  <c r="AAQ45" i="4"/>
  <c r="AAR45" i="4"/>
  <c r="AAS45" i="4"/>
  <c r="AAT45" i="4"/>
  <c r="AAU45" i="4"/>
  <c r="AAV45" i="4"/>
  <c r="AAW45" i="4"/>
  <c r="AAX45" i="4"/>
  <c r="AAY45" i="4"/>
  <c r="AAZ45" i="4"/>
  <c r="ABA45" i="4"/>
  <c r="ABB45" i="4"/>
  <c r="ABC45" i="4"/>
  <c r="ABD45" i="4"/>
  <c r="ABE45" i="4"/>
  <c r="ABF45" i="4"/>
  <c r="ABG45" i="4"/>
  <c r="ABH45" i="4"/>
  <c r="ABI45" i="4"/>
  <c r="ABJ45" i="4"/>
  <c r="ABK45" i="4"/>
  <c r="ABL45" i="4"/>
  <c r="ABM45" i="4"/>
  <c r="ABN45" i="4"/>
  <c r="ABO45" i="4"/>
  <c r="ABP45" i="4"/>
  <c r="ABQ45" i="4"/>
  <c r="ABR45" i="4"/>
  <c r="ABS45" i="4"/>
  <c r="ABT45" i="4"/>
  <c r="ABU45" i="4"/>
  <c r="ABV45" i="4"/>
  <c r="ABW45" i="4"/>
  <c r="ACG45" i="4"/>
  <c r="ACH45" i="4"/>
  <c r="ACI45" i="4"/>
  <c r="ACJ45" i="4"/>
  <c r="ACK45" i="4"/>
  <c r="ACL45" i="4"/>
  <c r="ACM45" i="4"/>
  <c r="ACN45" i="4"/>
  <c r="ACO45" i="4"/>
  <c r="ACP45" i="4"/>
  <c r="ACQ45" i="4"/>
  <c r="ACR45" i="4"/>
  <c r="ACS45" i="4"/>
  <c r="ACT45" i="4"/>
  <c r="ACU45" i="4"/>
  <c r="ACV45" i="4"/>
  <c r="ACW45" i="4"/>
  <c r="ACX45" i="4"/>
  <c r="ACY45" i="4"/>
  <c r="ACZ45" i="4"/>
  <c r="ADA45" i="4"/>
  <c r="ADB45" i="4"/>
  <c r="ADC45" i="4"/>
  <c r="ADD45" i="4"/>
  <c r="ADE45" i="4"/>
  <c r="ADF45" i="4"/>
  <c r="ADG45" i="4"/>
  <c r="ADH45" i="4"/>
  <c r="ADI45" i="4"/>
  <c r="ADJ45" i="4"/>
  <c r="ADK45" i="4"/>
  <c r="ADL45" i="4"/>
  <c r="ADM45" i="4"/>
  <c r="ADN45" i="4"/>
  <c r="ADO45" i="4"/>
  <c r="ADP45" i="4"/>
  <c r="ADQ45" i="4"/>
  <c r="ADR45" i="4"/>
  <c r="ADS45" i="4"/>
  <c r="ADT45" i="4"/>
  <c r="ADU45" i="4"/>
  <c r="ADV45" i="4"/>
  <c r="ADW45" i="4"/>
  <c r="ADX45" i="4"/>
  <c r="ADY45" i="4"/>
  <c r="ADZ45" i="4"/>
  <c r="AEA45" i="4"/>
  <c r="AEB45" i="4"/>
  <c r="AEC45" i="4"/>
  <c r="AED45" i="4"/>
  <c r="AEE45" i="4"/>
  <c r="AEF45" i="4"/>
  <c r="AEG45" i="4"/>
  <c r="AEH45" i="4"/>
  <c r="AEI45" i="4"/>
  <c r="AEJ45" i="4"/>
  <c r="AEK45" i="4"/>
  <c r="AEL45" i="4"/>
  <c r="AEM45" i="4"/>
  <c r="AEN45" i="4"/>
  <c r="AEO45" i="4"/>
  <c r="AEP45" i="4"/>
  <c r="AEQ45" i="4"/>
  <c r="AER45" i="4"/>
  <c r="AES45" i="4"/>
  <c r="AET45" i="4"/>
  <c r="AEU45" i="4"/>
  <c r="AEV45" i="4"/>
  <c r="AEW45" i="4"/>
  <c r="AEX45" i="4"/>
  <c r="AEY45" i="4"/>
  <c r="AEZ45" i="4"/>
  <c r="AFA45" i="4"/>
  <c r="AFB45" i="4"/>
  <c r="AFC45" i="4"/>
  <c r="AFD45" i="4"/>
  <c r="AFE45" i="4"/>
  <c r="AFF45" i="4"/>
  <c r="AFG45" i="4"/>
  <c r="AFH45" i="4"/>
  <c r="AFI45" i="4"/>
  <c r="AFJ45" i="4"/>
  <c r="DR86" i="4"/>
  <c r="DT86" i="4"/>
  <c r="DU86" i="4"/>
  <c r="DV86" i="4"/>
  <c r="DW86" i="4"/>
  <c r="DX86" i="4"/>
  <c r="DY86" i="4"/>
  <c r="DZ86" i="4"/>
  <c r="EA86" i="4"/>
  <c r="EB86" i="4"/>
  <c r="EC86" i="4"/>
  <c r="ED86" i="4"/>
  <c r="EE86" i="4"/>
  <c r="EF86" i="4"/>
  <c r="EG86" i="4"/>
  <c r="EH86" i="4"/>
  <c r="EI86" i="4"/>
  <c r="EJ86" i="4"/>
  <c r="EK86" i="4"/>
  <c r="EL86" i="4"/>
  <c r="EM86" i="4"/>
  <c r="EN86" i="4"/>
  <c r="EO86" i="4"/>
  <c r="EP86" i="4"/>
  <c r="EQ86" i="4"/>
  <c r="ER86" i="4"/>
  <c r="ES86" i="4"/>
  <c r="ET86" i="4"/>
  <c r="EU86" i="4"/>
  <c r="EV86" i="4"/>
  <c r="EW86" i="4"/>
  <c r="EX86" i="4"/>
  <c r="EY86" i="4"/>
  <c r="EZ86" i="4"/>
  <c r="FA86" i="4"/>
  <c r="FB86" i="4"/>
  <c r="FC86" i="4"/>
  <c r="FD86" i="4"/>
  <c r="FE86" i="4"/>
  <c r="FF86" i="4"/>
  <c r="FG86" i="4"/>
  <c r="FH86" i="4"/>
  <c r="FI86" i="4"/>
  <c r="FJ86" i="4"/>
  <c r="FK86" i="4"/>
  <c r="FL86" i="4"/>
  <c r="FM86" i="4"/>
  <c r="FN86" i="4"/>
  <c r="FO86" i="4"/>
  <c r="FP86" i="4"/>
  <c r="FQ86" i="4"/>
  <c r="FR86" i="4"/>
  <c r="FS86" i="4"/>
  <c r="FT86" i="4"/>
  <c r="FU86" i="4"/>
  <c r="FV86" i="4"/>
  <c r="FW86" i="4"/>
  <c r="FX86" i="4"/>
  <c r="FY86" i="4"/>
  <c r="FZ86" i="4"/>
  <c r="GA86" i="4"/>
  <c r="GB86" i="4"/>
  <c r="GC86" i="4"/>
  <c r="GD86" i="4"/>
  <c r="GE86" i="4"/>
  <c r="GF86" i="4"/>
  <c r="GG86" i="4"/>
  <c r="GH86" i="4"/>
  <c r="GI86" i="4"/>
  <c r="GJ86" i="4"/>
  <c r="GK86" i="4"/>
  <c r="GL86" i="4"/>
  <c r="GM86" i="4"/>
  <c r="GN86" i="4"/>
  <c r="GO86" i="4"/>
  <c r="GP86" i="4"/>
  <c r="GQ86" i="4"/>
  <c r="GR86" i="4"/>
  <c r="GS86" i="4"/>
  <c r="GT86" i="4"/>
  <c r="GU86" i="4"/>
  <c r="KS86" i="4"/>
  <c r="KT86" i="4"/>
  <c r="KU86" i="4"/>
  <c r="KV86" i="4"/>
  <c r="KW86" i="4"/>
  <c r="KX86" i="4"/>
  <c r="KY86" i="4"/>
  <c r="KZ86" i="4"/>
  <c r="LA86" i="4"/>
  <c r="LB86" i="4"/>
  <c r="LC86" i="4"/>
  <c r="LD86" i="4"/>
  <c r="LE86" i="4"/>
  <c r="LF86" i="4"/>
  <c r="LG86" i="4"/>
  <c r="LH86" i="4"/>
  <c r="LI86" i="4"/>
  <c r="LJ86" i="4"/>
  <c r="LK86" i="4"/>
  <c r="LL86" i="4"/>
  <c r="LM86" i="4"/>
  <c r="LN86" i="4"/>
  <c r="LO86" i="4"/>
  <c r="LP86" i="4"/>
  <c r="LQ86" i="4"/>
  <c r="LR86" i="4"/>
  <c r="LS86" i="4"/>
  <c r="LT86" i="4"/>
  <c r="LU86" i="4"/>
  <c r="LV86" i="4"/>
  <c r="LW86" i="4"/>
  <c r="LX86" i="4"/>
  <c r="LY86" i="4"/>
  <c r="LZ86" i="4"/>
  <c r="MA86" i="4"/>
  <c r="MB86" i="4"/>
  <c r="MC86" i="4"/>
  <c r="MD86" i="4"/>
  <c r="ME86" i="4"/>
  <c r="MF86" i="4"/>
  <c r="MG86" i="4"/>
  <c r="MH86" i="4"/>
  <c r="MI86" i="4"/>
  <c r="MJ86" i="4"/>
  <c r="MK86" i="4"/>
  <c r="ML86" i="4"/>
  <c r="MM86" i="4"/>
  <c r="MN86" i="4"/>
  <c r="MO86" i="4"/>
  <c r="MP86" i="4"/>
  <c r="MQ86" i="4"/>
  <c r="MR86" i="4"/>
  <c r="MS86" i="4"/>
  <c r="MT86" i="4"/>
  <c r="MU86" i="4"/>
  <c r="MV86" i="4"/>
  <c r="MW86" i="4"/>
  <c r="MX86" i="4"/>
  <c r="MY86" i="4"/>
  <c r="MZ86" i="4"/>
  <c r="NA86" i="4"/>
  <c r="NB86" i="4"/>
  <c r="NC86" i="4"/>
  <c r="ND86" i="4"/>
  <c r="NE86" i="4"/>
  <c r="NF86" i="4"/>
  <c r="NG86" i="4"/>
  <c r="NH86" i="4"/>
  <c r="NI86" i="4"/>
  <c r="NJ86" i="4"/>
  <c r="NK86" i="4"/>
  <c r="NL86" i="4"/>
  <c r="NM86" i="4"/>
  <c r="NN86" i="4"/>
  <c r="NO86" i="4"/>
  <c r="NP86" i="4"/>
  <c r="NQ86" i="4"/>
  <c r="NR86" i="4"/>
  <c r="NS86" i="4"/>
  <c r="NT86" i="4"/>
  <c r="NU86" i="4"/>
  <c r="NV86" i="4"/>
  <c r="OG86" i="4"/>
  <c r="OH86" i="4"/>
  <c r="OI86" i="4"/>
  <c r="OJ86" i="4"/>
  <c r="OK86" i="4"/>
  <c r="OL86" i="4"/>
  <c r="OM86" i="4"/>
  <c r="ON86" i="4"/>
  <c r="OO86" i="4"/>
  <c r="OP86" i="4"/>
  <c r="OQ86" i="4"/>
  <c r="OR86" i="4"/>
  <c r="OS86" i="4"/>
  <c r="OT86" i="4"/>
  <c r="OU86" i="4"/>
  <c r="OV86" i="4"/>
  <c r="OW86" i="4"/>
  <c r="OX86" i="4"/>
  <c r="OY86" i="4"/>
  <c r="OZ86" i="4"/>
  <c r="PA86" i="4"/>
  <c r="PB86" i="4"/>
  <c r="PC86" i="4"/>
  <c r="PD86" i="4"/>
  <c r="PE86" i="4"/>
  <c r="PF86" i="4"/>
  <c r="PG86" i="4"/>
  <c r="PH86" i="4"/>
  <c r="PI86" i="4"/>
  <c r="PJ86" i="4"/>
  <c r="PK86" i="4"/>
  <c r="PL86" i="4"/>
  <c r="PM86" i="4"/>
  <c r="PN86" i="4"/>
  <c r="PO86" i="4"/>
  <c r="PP86" i="4"/>
  <c r="PQ86" i="4"/>
  <c r="PR86" i="4"/>
  <c r="PS86" i="4"/>
  <c r="PT86" i="4"/>
  <c r="PU86" i="4"/>
  <c r="PV86" i="4"/>
  <c r="PW86" i="4"/>
  <c r="PX86" i="4"/>
  <c r="PY86" i="4"/>
  <c r="PZ86" i="4"/>
  <c r="QA86" i="4"/>
  <c r="QB86" i="4"/>
  <c r="QC86" i="4"/>
  <c r="QD86" i="4"/>
  <c r="QE86" i="4"/>
  <c r="QF86" i="4"/>
  <c r="QG86" i="4"/>
  <c r="QH86" i="4"/>
  <c r="QI86" i="4"/>
  <c r="QJ86" i="4"/>
  <c r="QK86" i="4"/>
  <c r="QL86" i="4"/>
  <c r="QM86" i="4"/>
  <c r="QN86" i="4"/>
  <c r="QO86" i="4"/>
  <c r="QP86" i="4"/>
  <c r="QQ86" i="4"/>
  <c r="QR86" i="4"/>
  <c r="QS86" i="4"/>
  <c r="QT86" i="4"/>
  <c r="QU86" i="4"/>
  <c r="QV86" i="4"/>
  <c r="QW86" i="4"/>
  <c r="QX86" i="4"/>
  <c r="QY86" i="4"/>
  <c r="QZ86" i="4"/>
  <c r="RA86" i="4"/>
  <c r="RB86" i="4"/>
  <c r="RC86" i="4"/>
  <c r="RD86" i="4"/>
  <c r="RE86" i="4"/>
  <c r="RF86" i="4"/>
  <c r="RG86" i="4"/>
  <c r="RH86" i="4"/>
  <c r="RI86" i="4"/>
  <c r="RJ86" i="4"/>
  <c r="RT86" i="4"/>
  <c r="RU86" i="4"/>
  <c r="RV86" i="4"/>
  <c r="RW86" i="4"/>
  <c r="RX86" i="4"/>
  <c r="RY86" i="4"/>
  <c r="RZ86" i="4"/>
  <c r="SA86" i="4"/>
  <c r="SB86" i="4"/>
  <c r="SC86" i="4"/>
  <c r="SD86" i="4"/>
  <c r="SE86" i="4"/>
  <c r="SF86" i="4"/>
  <c r="SG86" i="4"/>
  <c r="SH86" i="4"/>
  <c r="SI86" i="4"/>
  <c r="SJ86" i="4"/>
  <c r="SK86" i="4"/>
  <c r="SL86" i="4"/>
  <c r="SM86" i="4"/>
  <c r="SN86" i="4"/>
  <c r="SO86" i="4"/>
  <c r="SP86" i="4"/>
  <c r="SQ86" i="4"/>
  <c r="SR86" i="4"/>
  <c r="SS86" i="4"/>
  <c r="ST86" i="4"/>
  <c r="SU86" i="4"/>
  <c r="SV86" i="4"/>
  <c r="SW86" i="4"/>
  <c r="SX86" i="4"/>
  <c r="SY86" i="4"/>
  <c r="SZ86" i="4"/>
  <c r="TA86" i="4"/>
  <c r="TB86" i="4"/>
  <c r="TC86" i="4"/>
  <c r="TD86" i="4"/>
  <c r="TE86" i="4"/>
  <c r="TF86" i="4"/>
  <c r="TG86" i="4"/>
  <c r="TH86" i="4"/>
  <c r="TI86" i="4"/>
  <c r="TJ86" i="4"/>
  <c r="TK86" i="4"/>
  <c r="TL86" i="4"/>
  <c r="TM86" i="4"/>
  <c r="TN86" i="4"/>
  <c r="TO86" i="4"/>
  <c r="TP86" i="4"/>
  <c r="TQ86" i="4"/>
  <c r="TR86" i="4"/>
  <c r="TS86" i="4"/>
  <c r="TT86" i="4"/>
  <c r="TU86" i="4"/>
  <c r="TV86" i="4"/>
  <c r="TW86" i="4"/>
  <c r="TX86" i="4"/>
  <c r="TY86" i="4"/>
  <c r="TZ86" i="4"/>
  <c r="UA86" i="4"/>
  <c r="UB86" i="4"/>
  <c r="UC86" i="4"/>
  <c r="UD86" i="4"/>
  <c r="UE86" i="4"/>
  <c r="UF86" i="4"/>
  <c r="UG86" i="4"/>
  <c r="UH86" i="4"/>
  <c r="UI86" i="4"/>
  <c r="UJ86" i="4"/>
  <c r="UK86" i="4"/>
  <c r="UL86" i="4"/>
  <c r="UM86" i="4"/>
  <c r="UN86" i="4"/>
  <c r="UO86" i="4"/>
  <c r="UP86" i="4"/>
  <c r="UQ86" i="4"/>
  <c r="UR86" i="4"/>
  <c r="US86" i="4"/>
  <c r="UT86" i="4"/>
  <c r="UU86" i="4"/>
  <c r="UV86" i="4"/>
  <c r="UW86" i="4"/>
  <c r="VG86" i="4"/>
  <c r="VH86" i="4"/>
  <c r="VI86" i="4"/>
  <c r="VJ86" i="4"/>
  <c r="VK86" i="4"/>
  <c r="VL86" i="4"/>
  <c r="VM86" i="4"/>
  <c r="VN86" i="4"/>
  <c r="VO86" i="4"/>
  <c r="VP86" i="4"/>
  <c r="VQ86" i="4"/>
  <c r="VR86" i="4"/>
  <c r="VS86" i="4"/>
  <c r="VT86" i="4"/>
  <c r="VU86" i="4"/>
  <c r="VV86" i="4"/>
  <c r="VW86" i="4"/>
  <c r="VX86" i="4"/>
  <c r="VY86" i="4"/>
  <c r="VZ86" i="4"/>
  <c r="WA86" i="4"/>
  <c r="WB86" i="4"/>
  <c r="WC86" i="4"/>
  <c r="WD86" i="4"/>
  <c r="WE86" i="4"/>
  <c r="WF86" i="4"/>
  <c r="WG86" i="4"/>
  <c r="WH86" i="4"/>
  <c r="WI86" i="4"/>
  <c r="WJ86" i="4"/>
  <c r="WK86" i="4"/>
  <c r="WL86" i="4"/>
  <c r="WM86" i="4"/>
  <c r="WN86" i="4"/>
  <c r="WO86" i="4"/>
  <c r="WP86" i="4"/>
  <c r="WQ86" i="4"/>
  <c r="WR86" i="4"/>
  <c r="WS86" i="4"/>
  <c r="WT86" i="4"/>
  <c r="WU86" i="4"/>
  <c r="WV86" i="4"/>
  <c r="WW86" i="4"/>
  <c r="WX86" i="4"/>
  <c r="WY86" i="4"/>
  <c r="WZ86" i="4"/>
  <c r="XA86" i="4"/>
  <c r="XB86" i="4"/>
  <c r="XC86" i="4"/>
  <c r="XD86" i="4"/>
  <c r="XE86" i="4"/>
  <c r="XF86" i="4"/>
  <c r="XG86" i="4"/>
  <c r="XH86" i="4"/>
  <c r="XI86" i="4"/>
  <c r="XJ86" i="4"/>
  <c r="XK86" i="4"/>
  <c r="XL86" i="4"/>
  <c r="XM86" i="4"/>
  <c r="XN86" i="4"/>
  <c r="XO86" i="4"/>
  <c r="XP86" i="4"/>
  <c r="XQ86" i="4"/>
  <c r="XR86" i="4"/>
  <c r="XS86" i="4"/>
  <c r="XT86" i="4"/>
  <c r="XU86" i="4"/>
  <c r="XV86" i="4"/>
  <c r="XW86" i="4"/>
  <c r="XX86" i="4"/>
  <c r="XY86" i="4"/>
  <c r="XZ86" i="4"/>
  <c r="YA86" i="4"/>
  <c r="YB86" i="4"/>
  <c r="YC86" i="4"/>
  <c r="YD86" i="4"/>
  <c r="YE86" i="4"/>
  <c r="YF86" i="4"/>
  <c r="YG86" i="4"/>
  <c r="YH86" i="4"/>
  <c r="YI86" i="4"/>
  <c r="YJ86" i="4"/>
  <c r="YT86" i="4"/>
  <c r="YU86" i="4"/>
  <c r="YV86" i="4"/>
  <c r="YW86" i="4"/>
  <c r="YX86" i="4"/>
  <c r="YY86" i="4"/>
  <c r="YZ86" i="4"/>
  <c r="ZA86" i="4"/>
  <c r="ZB86" i="4"/>
  <c r="ZC86" i="4"/>
  <c r="ZD86" i="4"/>
  <c r="ZE86" i="4"/>
  <c r="ZF86" i="4"/>
  <c r="ZG86" i="4"/>
  <c r="ZH86" i="4"/>
  <c r="ZI86" i="4"/>
  <c r="ZJ86" i="4"/>
  <c r="ZK86" i="4"/>
  <c r="ZL86" i="4"/>
  <c r="ZM86" i="4"/>
  <c r="ZN86" i="4"/>
  <c r="ZO86" i="4"/>
  <c r="ZP86" i="4"/>
  <c r="ZQ86" i="4"/>
  <c r="ZR86" i="4"/>
  <c r="ZS86" i="4"/>
  <c r="ZT86" i="4"/>
  <c r="ZU86" i="4"/>
  <c r="ZV86" i="4"/>
  <c r="ZW86" i="4"/>
  <c r="ZX86" i="4"/>
  <c r="ZY86" i="4"/>
  <c r="ZZ86" i="4"/>
  <c r="AAA86" i="4"/>
  <c r="AAB86" i="4"/>
  <c r="AAC86" i="4"/>
  <c r="AAD86" i="4"/>
  <c r="AAE86" i="4"/>
  <c r="AAF86" i="4"/>
  <c r="AAG86" i="4"/>
  <c r="AAH86" i="4"/>
  <c r="AAI86" i="4"/>
  <c r="AAJ86" i="4"/>
  <c r="AAK86" i="4"/>
  <c r="AAL86" i="4"/>
  <c r="AAM86" i="4"/>
  <c r="AAN86" i="4"/>
  <c r="AAO86" i="4"/>
  <c r="AAP86" i="4"/>
  <c r="AAQ86" i="4"/>
  <c r="AAR86" i="4"/>
  <c r="AAS86" i="4"/>
  <c r="AAT86" i="4"/>
  <c r="AAU86" i="4"/>
  <c r="AAV86" i="4"/>
  <c r="AAW86" i="4"/>
  <c r="AAX86" i="4"/>
  <c r="AAY86" i="4"/>
  <c r="AAZ86" i="4"/>
  <c r="ABA86" i="4"/>
  <c r="ABB86" i="4"/>
  <c r="ABC86" i="4"/>
  <c r="ABD86" i="4"/>
  <c r="ABE86" i="4"/>
  <c r="ABF86" i="4"/>
  <c r="ABG86" i="4"/>
  <c r="ABH86" i="4"/>
  <c r="ABI86" i="4"/>
  <c r="ABJ86" i="4"/>
  <c r="ABK86" i="4"/>
  <c r="ABL86" i="4"/>
  <c r="ABM86" i="4"/>
  <c r="ABN86" i="4"/>
  <c r="ABO86" i="4"/>
  <c r="ABP86" i="4"/>
  <c r="ABQ86" i="4"/>
  <c r="ABR86" i="4"/>
  <c r="ABS86" i="4"/>
  <c r="ABT86" i="4"/>
  <c r="ABU86" i="4"/>
  <c r="ABV86" i="4"/>
  <c r="ABW86" i="4"/>
  <c r="ACG86" i="4"/>
  <c r="ACH86" i="4"/>
  <c r="ACI86" i="4"/>
  <c r="ACJ86" i="4"/>
  <c r="ACK86" i="4"/>
  <c r="ACL86" i="4"/>
  <c r="ACM86" i="4"/>
  <c r="ACN86" i="4"/>
  <c r="ACO86" i="4"/>
  <c r="ACP86" i="4"/>
  <c r="ACQ86" i="4"/>
  <c r="ACR86" i="4"/>
  <c r="ACS86" i="4"/>
  <c r="ACT86" i="4"/>
  <c r="ACU86" i="4"/>
  <c r="ACV86" i="4"/>
  <c r="ACW86" i="4"/>
  <c r="ACX86" i="4"/>
  <c r="ACY86" i="4"/>
  <c r="ACZ86" i="4"/>
  <c r="ADA86" i="4"/>
  <c r="ADB86" i="4"/>
  <c r="ADC86" i="4"/>
  <c r="ADD86" i="4"/>
  <c r="ADE86" i="4"/>
  <c r="ADF86" i="4"/>
  <c r="ADG86" i="4"/>
  <c r="ADH86" i="4"/>
  <c r="ADI86" i="4"/>
  <c r="ADJ86" i="4"/>
  <c r="ADK86" i="4"/>
  <c r="ADL86" i="4"/>
  <c r="ADM86" i="4"/>
  <c r="ADN86" i="4"/>
  <c r="ADO86" i="4"/>
  <c r="ADP86" i="4"/>
  <c r="ADQ86" i="4"/>
  <c r="ADR86" i="4"/>
  <c r="ADS86" i="4"/>
  <c r="ADT86" i="4"/>
  <c r="ADU86" i="4"/>
  <c r="ADV86" i="4"/>
  <c r="ADW86" i="4"/>
  <c r="ADX86" i="4"/>
  <c r="ADY86" i="4"/>
  <c r="ADZ86" i="4"/>
  <c r="AEA86" i="4"/>
  <c r="AEB86" i="4"/>
  <c r="AEC86" i="4"/>
  <c r="AED86" i="4"/>
  <c r="AEE86" i="4"/>
  <c r="AEF86" i="4"/>
  <c r="AEG86" i="4"/>
  <c r="AEH86" i="4"/>
  <c r="AEI86" i="4"/>
  <c r="AEJ86" i="4"/>
  <c r="AEK86" i="4"/>
  <c r="AEL86" i="4"/>
  <c r="AEM86" i="4"/>
  <c r="AEN86" i="4"/>
  <c r="AEO86" i="4"/>
  <c r="AEP86" i="4"/>
  <c r="AEQ86" i="4"/>
  <c r="AER86" i="4"/>
  <c r="AES86" i="4"/>
  <c r="AET86" i="4"/>
  <c r="AEU86" i="4"/>
  <c r="AEV86" i="4"/>
  <c r="AEW86" i="4"/>
  <c r="AEX86" i="4"/>
  <c r="AEY86" i="4"/>
  <c r="AEZ86" i="4"/>
  <c r="AFA86" i="4"/>
  <c r="AFB86" i="4"/>
  <c r="AFC86" i="4"/>
  <c r="AFD86" i="4"/>
  <c r="AFE86" i="4"/>
  <c r="AFF86" i="4"/>
  <c r="AFG86" i="4"/>
  <c r="AFH86" i="4"/>
  <c r="AFI86" i="4"/>
  <c r="AFJ86" i="4"/>
  <c r="DR4" i="4"/>
  <c r="DT4" i="4"/>
  <c r="DU4" i="4"/>
  <c r="DV4" i="4"/>
  <c r="DW4" i="4"/>
  <c r="DX4" i="4"/>
  <c r="DY4" i="4"/>
  <c r="DZ4" i="4"/>
  <c r="EA4" i="4"/>
  <c r="EB4" i="4"/>
  <c r="EC4" i="4"/>
  <c r="ED4" i="4"/>
  <c r="EE4" i="4"/>
  <c r="EF4" i="4"/>
  <c r="EG4" i="4"/>
  <c r="EH4" i="4"/>
  <c r="EI4" i="4"/>
  <c r="EJ4" i="4"/>
  <c r="EK4" i="4"/>
  <c r="EL4" i="4"/>
  <c r="EM4" i="4"/>
  <c r="EN4" i="4"/>
  <c r="EO4" i="4"/>
  <c r="EP4" i="4"/>
  <c r="EQ4" i="4"/>
  <c r="ER4" i="4"/>
  <c r="ES4" i="4"/>
  <c r="ET4" i="4"/>
  <c r="EU4" i="4"/>
  <c r="EV4" i="4"/>
  <c r="EW4" i="4"/>
  <c r="EX4" i="4"/>
  <c r="EY4" i="4"/>
  <c r="EZ4" i="4"/>
  <c r="FA4" i="4"/>
  <c r="FB4" i="4"/>
  <c r="FC4" i="4"/>
  <c r="FD4" i="4"/>
  <c r="FE4" i="4"/>
  <c r="FF4" i="4"/>
  <c r="FG4" i="4"/>
  <c r="FH4" i="4"/>
  <c r="FI4" i="4"/>
  <c r="FJ4" i="4"/>
  <c r="FK4" i="4"/>
  <c r="FL4" i="4"/>
  <c r="FM4" i="4"/>
  <c r="FN4" i="4"/>
  <c r="FO4" i="4"/>
  <c r="FP4" i="4"/>
  <c r="FQ4" i="4"/>
  <c r="FR4" i="4"/>
  <c r="FS4" i="4"/>
  <c r="FT4" i="4"/>
  <c r="FU4" i="4"/>
  <c r="FV4" i="4"/>
  <c r="FW4" i="4"/>
  <c r="FX4" i="4"/>
  <c r="FY4" i="4"/>
  <c r="FZ4" i="4"/>
  <c r="GA4" i="4"/>
  <c r="GB4" i="4"/>
  <c r="GC4" i="4"/>
  <c r="GD4" i="4"/>
  <c r="GE4" i="4"/>
  <c r="GF4" i="4"/>
  <c r="GG4" i="4"/>
  <c r="GH4" i="4"/>
  <c r="GI4" i="4"/>
  <c r="GJ4" i="4"/>
  <c r="GK4" i="4"/>
  <c r="GL4" i="4"/>
  <c r="GM4" i="4"/>
  <c r="GN4" i="4"/>
  <c r="GO4" i="4"/>
  <c r="GP4" i="4"/>
  <c r="GQ4" i="4"/>
  <c r="GR4" i="4"/>
  <c r="GS4" i="4"/>
  <c r="GT4" i="4"/>
  <c r="GU4" i="4"/>
  <c r="KS4" i="4"/>
  <c r="KT4" i="4"/>
  <c r="KU4" i="4"/>
  <c r="KV4" i="4"/>
  <c r="KW4" i="4"/>
  <c r="KX4" i="4"/>
  <c r="KY4" i="4"/>
  <c r="KZ4" i="4"/>
  <c r="LA4" i="4"/>
  <c r="LB4" i="4"/>
  <c r="LC4" i="4"/>
  <c r="LD4" i="4"/>
  <c r="LE4" i="4"/>
  <c r="LF4" i="4"/>
  <c r="LG4" i="4"/>
  <c r="LH4" i="4"/>
  <c r="LI4" i="4"/>
  <c r="LJ4" i="4"/>
  <c r="LK4" i="4"/>
  <c r="LL4" i="4"/>
  <c r="LM4" i="4"/>
  <c r="LN4" i="4"/>
  <c r="LO4" i="4"/>
  <c r="LP4" i="4"/>
  <c r="LQ4" i="4"/>
  <c r="LR4" i="4"/>
  <c r="LS4" i="4"/>
  <c r="LT4" i="4"/>
  <c r="LU4" i="4"/>
  <c r="LV4" i="4"/>
  <c r="LW4" i="4"/>
  <c r="LX4" i="4"/>
  <c r="LY4" i="4"/>
  <c r="LZ4" i="4"/>
  <c r="MA4" i="4"/>
  <c r="MB4" i="4"/>
  <c r="MC4" i="4"/>
  <c r="MD4" i="4"/>
  <c r="ME4" i="4"/>
  <c r="MF4" i="4"/>
  <c r="MG4" i="4"/>
  <c r="MH4" i="4"/>
  <c r="MI4" i="4"/>
  <c r="MJ4" i="4"/>
  <c r="MK4" i="4"/>
  <c r="ML4" i="4"/>
  <c r="MM4" i="4"/>
  <c r="MN4" i="4"/>
  <c r="MO4" i="4"/>
  <c r="MP4" i="4"/>
  <c r="MQ4" i="4"/>
  <c r="MR4" i="4"/>
  <c r="MS4" i="4"/>
  <c r="MT4" i="4"/>
  <c r="MU4" i="4"/>
  <c r="MV4" i="4"/>
  <c r="MW4" i="4"/>
  <c r="MX4" i="4"/>
  <c r="MY4" i="4"/>
  <c r="MZ4" i="4"/>
  <c r="NA4" i="4"/>
  <c r="NB4" i="4"/>
  <c r="NC4" i="4"/>
  <c r="ND4" i="4"/>
  <c r="NE4" i="4"/>
  <c r="NF4" i="4"/>
  <c r="NG4" i="4"/>
  <c r="NH4" i="4"/>
  <c r="NI4" i="4"/>
  <c r="NJ4" i="4"/>
  <c r="NK4" i="4"/>
  <c r="NL4" i="4"/>
  <c r="NM4" i="4"/>
  <c r="NN4" i="4"/>
  <c r="NO4" i="4"/>
  <c r="NP4" i="4"/>
  <c r="NQ4" i="4"/>
  <c r="NR4" i="4"/>
  <c r="NS4" i="4"/>
  <c r="NT4" i="4"/>
  <c r="NU4" i="4"/>
  <c r="NV4" i="4"/>
  <c r="OG4" i="4"/>
  <c r="OH4" i="4"/>
  <c r="OI4" i="4"/>
  <c r="OJ4" i="4"/>
  <c r="OK4" i="4"/>
  <c r="OL4" i="4"/>
  <c r="OM4" i="4"/>
  <c r="ON4" i="4"/>
  <c r="OO4" i="4"/>
  <c r="OP4" i="4"/>
  <c r="OQ4" i="4"/>
  <c r="OR4" i="4"/>
  <c r="OS4" i="4"/>
  <c r="OT4" i="4"/>
  <c r="OU4" i="4"/>
  <c r="OV4" i="4"/>
  <c r="OW4" i="4"/>
  <c r="OX4" i="4"/>
  <c r="OY4" i="4"/>
  <c r="OZ4" i="4"/>
  <c r="PA4" i="4"/>
  <c r="PB4" i="4"/>
  <c r="PC4" i="4"/>
  <c r="PD4" i="4"/>
  <c r="PE4" i="4"/>
  <c r="PF4" i="4"/>
  <c r="PG4" i="4"/>
  <c r="PH4" i="4"/>
  <c r="PI4" i="4"/>
  <c r="PJ4" i="4"/>
  <c r="PK4" i="4"/>
  <c r="PL4" i="4"/>
  <c r="PM4" i="4"/>
  <c r="PN4" i="4"/>
  <c r="PO4" i="4"/>
  <c r="PP4" i="4"/>
  <c r="PQ4" i="4"/>
  <c r="PR4" i="4"/>
  <c r="PS4" i="4"/>
  <c r="PT4" i="4"/>
  <c r="PU4" i="4"/>
  <c r="PV4" i="4"/>
  <c r="PW4" i="4"/>
  <c r="PX4" i="4"/>
  <c r="PY4" i="4"/>
  <c r="PZ4" i="4"/>
  <c r="QA4" i="4"/>
  <c r="QB4" i="4"/>
  <c r="QC4" i="4"/>
  <c r="QD4" i="4"/>
  <c r="QE4" i="4"/>
  <c r="QF4" i="4"/>
  <c r="QG4" i="4"/>
  <c r="QH4" i="4"/>
  <c r="QI4" i="4"/>
  <c r="QJ4" i="4"/>
  <c r="QK4" i="4"/>
  <c r="QL4" i="4"/>
  <c r="QM4" i="4"/>
  <c r="QN4" i="4"/>
  <c r="QO4" i="4"/>
  <c r="QP4" i="4"/>
  <c r="QQ4" i="4"/>
  <c r="QR4" i="4"/>
  <c r="QS4" i="4"/>
  <c r="QT4" i="4"/>
  <c r="QU4" i="4"/>
  <c r="QV4" i="4"/>
  <c r="QW4" i="4"/>
  <c r="QX4" i="4"/>
  <c r="QY4" i="4"/>
  <c r="QZ4" i="4"/>
  <c r="RA4" i="4"/>
  <c r="RB4" i="4"/>
  <c r="RC4" i="4"/>
  <c r="RD4" i="4"/>
  <c r="RE4" i="4"/>
  <c r="RF4" i="4"/>
  <c r="RG4" i="4"/>
  <c r="RH4" i="4"/>
  <c r="RI4" i="4"/>
  <c r="RJ4" i="4"/>
  <c r="RT4" i="4"/>
  <c r="RU4" i="4"/>
  <c r="RV4" i="4"/>
  <c r="RW4" i="4"/>
  <c r="RX4" i="4"/>
  <c r="RY4" i="4"/>
  <c r="RZ4" i="4"/>
  <c r="SA4" i="4"/>
  <c r="SB4" i="4"/>
  <c r="SC4" i="4"/>
  <c r="SD4" i="4"/>
  <c r="SE4" i="4"/>
  <c r="SF4" i="4"/>
  <c r="SG4" i="4"/>
  <c r="SH4" i="4"/>
  <c r="SI4" i="4"/>
  <c r="SJ4" i="4"/>
  <c r="SK4" i="4"/>
  <c r="SL4" i="4"/>
  <c r="SM4" i="4"/>
  <c r="SN4" i="4"/>
  <c r="SO4" i="4"/>
  <c r="SP4" i="4"/>
  <c r="SQ4" i="4"/>
  <c r="SR4" i="4"/>
  <c r="SS4" i="4"/>
  <c r="ST4" i="4"/>
  <c r="SU4" i="4"/>
  <c r="SV4" i="4"/>
  <c r="SW4" i="4"/>
  <c r="SX4" i="4"/>
  <c r="SY4" i="4"/>
  <c r="SZ4" i="4"/>
  <c r="TA4" i="4"/>
  <c r="TB4" i="4"/>
  <c r="TC4" i="4"/>
  <c r="TD4" i="4"/>
  <c r="TE4" i="4"/>
  <c r="TF4" i="4"/>
  <c r="TG4" i="4"/>
  <c r="TH4" i="4"/>
  <c r="TI4" i="4"/>
  <c r="TJ4" i="4"/>
  <c r="TK4" i="4"/>
  <c r="TL4" i="4"/>
  <c r="TM4" i="4"/>
  <c r="TN4" i="4"/>
  <c r="TO4" i="4"/>
  <c r="TP4" i="4"/>
  <c r="TQ4" i="4"/>
  <c r="TR4" i="4"/>
  <c r="TS4" i="4"/>
  <c r="TT4" i="4"/>
  <c r="TU4" i="4"/>
  <c r="TV4" i="4"/>
  <c r="TW4" i="4"/>
  <c r="TX4" i="4"/>
  <c r="TY4" i="4"/>
  <c r="TZ4" i="4"/>
  <c r="UA4" i="4"/>
  <c r="UB4" i="4"/>
  <c r="UC4" i="4"/>
  <c r="UD4" i="4"/>
  <c r="UE4" i="4"/>
  <c r="UF4" i="4"/>
  <c r="UG4" i="4"/>
  <c r="UH4" i="4"/>
  <c r="UI4" i="4"/>
  <c r="UJ4" i="4"/>
  <c r="UK4" i="4"/>
  <c r="UL4" i="4"/>
  <c r="UM4" i="4"/>
  <c r="UN4" i="4"/>
  <c r="UO4" i="4"/>
  <c r="UP4" i="4"/>
  <c r="UQ4" i="4"/>
  <c r="UR4" i="4"/>
  <c r="US4" i="4"/>
  <c r="UT4" i="4"/>
  <c r="UU4" i="4"/>
  <c r="UV4" i="4"/>
  <c r="UW4" i="4"/>
  <c r="VG4" i="4"/>
  <c r="VH4" i="4"/>
  <c r="VI4" i="4"/>
  <c r="VJ4" i="4"/>
  <c r="VK4" i="4"/>
  <c r="VL4" i="4"/>
  <c r="VM4" i="4"/>
  <c r="VN4" i="4"/>
  <c r="VO4" i="4"/>
  <c r="VP4" i="4"/>
  <c r="VQ4" i="4"/>
  <c r="VR4" i="4"/>
  <c r="VS4" i="4"/>
  <c r="VT4" i="4"/>
  <c r="VU4" i="4"/>
  <c r="VV4" i="4"/>
  <c r="VW4" i="4"/>
  <c r="VX4" i="4"/>
  <c r="VY4" i="4"/>
  <c r="VZ4" i="4"/>
  <c r="WA4" i="4"/>
  <c r="WB4" i="4"/>
  <c r="WC4" i="4"/>
  <c r="WD4" i="4"/>
  <c r="WE4" i="4"/>
  <c r="WF4" i="4"/>
  <c r="WG4" i="4"/>
  <c r="WH4" i="4"/>
  <c r="WI4" i="4"/>
  <c r="WJ4" i="4"/>
  <c r="WK4" i="4"/>
  <c r="WL4" i="4"/>
  <c r="WM4" i="4"/>
  <c r="WN4" i="4"/>
  <c r="WO4" i="4"/>
  <c r="WP4" i="4"/>
  <c r="WQ4" i="4"/>
  <c r="WR4" i="4"/>
  <c r="WS4" i="4"/>
  <c r="WT4" i="4"/>
  <c r="WU4" i="4"/>
  <c r="WV4" i="4"/>
  <c r="WW4" i="4"/>
  <c r="WX4" i="4"/>
  <c r="WY4" i="4"/>
  <c r="WZ4" i="4"/>
  <c r="XA4" i="4"/>
  <c r="XB4" i="4"/>
  <c r="XC4" i="4"/>
  <c r="XD4" i="4"/>
  <c r="XE4" i="4"/>
  <c r="XF4" i="4"/>
  <c r="XG4" i="4"/>
  <c r="XH4" i="4"/>
  <c r="XI4" i="4"/>
  <c r="XJ4" i="4"/>
  <c r="XK4" i="4"/>
  <c r="XL4" i="4"/>
  <c r="XM4" i="4"/>
  <c r="XN4" i="4"/>
  <c r="XO4" i="4"/>
  <c r="XP4" i="4"/>
  <c r="XQ4" i="4"/>
  <c r="XR4" i="4"/>
  <c r="XS4" i="4"/>
  <c r="XT4" i="4"/>
  <c r="XU4" i="4"/>
  <c r="XV4" i="4"/>
  <c r="XW4" i="4"/>
  <c r="XX4" i="4"/>
  <c r="XY4" i="4"/>
  <c r="XZ4" i="4"/>
  <c r="YA4" i="4"/>
  <c r="YB4" i="4"/>
  <c r="YC4" i="4"/>
  <c r="YD4" i="4"/>
  <c r="YE4" i="4"/>
  <c r="YF4" i="4"/>
  <c r="YG4" i="4"/>
  <c r="YH4" i="4"/>
  <c r="YI4" i="4"/>
  <c r="YJ4" i="4"/>
  <c r="YT4" i="4"/>
  <c r="YU4" i="4"/>
  <c r="YV4" i="4"/>
  <c r="YW4" i="4"/>
  <c r="YX4" i="4"/>
  <c r="YY4" i="4"/>
  <c r="YZ4" i="4"/>
  <c r="ZA4" i="4"/>
  <c r="ZB4" i="4"/>
  <c r="ZC4" i="4"/>
  <c r="ZD4" i="4"/>
  <c r="ZE4" i="4"/>
  <c r="ZF4" i="4"/>
  <c r="ZG4" i="4"/>
  <c r="ZH4" i="4"/>
  <c r="ZI4" i="4"/>
  <c r="ZJ4" i="4"/>
  <c r="ZK4" i="4"/>
  <c r="ZL4" i="4"/>
  <c r="ZM4" i="4"/>
  <c r="ZN4" i="4"/>
  <c r="ZO4" i="4"/>
  <c r="ZP4" i="4"/>
  <c r="ZQ4" i="4"/>
  <c r="ZR4" i="4"/>
  <c r="ZS4" i="4"/>
  <c r="ZT4" i="4"/>
  <c r="ZU4" i="4"/>
  <c r="ZV4" i="4"/>
  <c r="ZW4" i="4"/>
  <c r="ZX4" i="4"/>
  <c r="ZY4" i="4"/>
  <c r="ZZ4" i="4"/>
  <c r="AAA4" i="4"/>
  <c r="AAB4" i="4"/>
  <c r="AAC4" i="4"/>
  <c r="AAD4" i="4"/>
  <c r="AAE4" i="4"/>
  <c r="AAF4" i="4"/>
  <c r="AAG4" i="4"/>
  <c r="AAH4" i="4"/>
  <c r="AAI4" i="4"/>
  <c r="AAJ4" i="4"/>
  <c r="AAK4" i="4"/>
  <c r="AAL4" i="4"/>
  <c r="AAM4" i="4"/>
  <c r="AAN4" i="4"/>
  <c r="AAO4" i="4"/>
  <c r="AAP4" i="4"/>
  <c r="AAQ4" i="4"/>
  <c r="AAR4" i="4"/>
  <c r="AAS4" i="4"/>
  <c r="AAT4" i="4"/>
  <c r="AAU4" i="4"/>
  <c r="AAV4" i="4"/>
  <c r="AAW4" i="4"/>
  <c r="AAX4" i="4"/>
  <c r="AAY4" i="4"/>
  <c r="AAZ4" i="4"/>
  <c r="ABA4" i="4"/>
  <c r="ABB4" i="4"/>
  <c r="ABC4" i="4"/>
  <c r="ABD4" i="4"/>
  <c r="ABE4" i="4"/>
  <c r="ABF4" i="4"/>
  <c r="ABG4" i="4"/>
  <c r="ABH4" i="4"/>
  <c r="ABI4" i="4"/>
  <c r="ABJ4" i="4"/>
  <c r="ABK4" i="4"/>
  <c r="ABL4" i="4"/>
  <c r="ABM4" i="4"/>
  <c r="ABN4" i="4"/>
  <c r="ABO4" i="4"/>
  <c r="ABP4" i="4"/>
  <c r="ABQ4" i="4"/>
  <c r="ABR4" i="4"/>
  <c r="ABS4" i="4"/>
  <c r="ABT4" i="4"/>
  <c r="ABU4" i="4"/>
  <c r="ABV4" i="4"/>
  <c r="ABW4" i="4"/>
  <c r="ACG4" i="4"/>
  <c r="ACH4" i="4"/>
  <c r="ACI4" i="4"/>
  <c r="ACJ4" i="4"/>
  <c r="ACK4" i="4"/>
  <c r="ACL4" i="4"/>
  <c r="ACM4" i="4"/>
  <c r="ACN4" i="4"/>
  <c r="ACO4" i="4"/>
  <c r="ACP4" i="4"/>
  <c r="ACQ4" i="4"/>
  <c r="ACR4" i="4"/>
  <c r="ACS4" i="4"/>
  <c r="ACT4" i="4"/>
  <c r="ACU4" i="4"/>
  <c r="ACV4" i="4"/>
  <c r="ACW4" i="4"/>
  <c r="ACX4" i="4"/>
  <c r="ACY4" i="4"/>
  <c r="ACZ4" i="4"/>
  <c r="ADA4" i="4"/>
  <c r="ADB4" i="4"/>
  <c r="ADC4" i="4"/>
  <c r="ADD4" i="4"/>
  <c r="ADE4" i="4"/>
  <c r="ADF4" i="4"/>
  <c r="ADG4" i="4"/>
  <c r="ADH4" i="4"/>
  <c r="ADI4" i="4"/>
  <c r="ADJ4" i="4"/>
  <c r="ADK4" i="4"/>
  <c r="ADL4" i="4"/>
  <c r="ADM4" i="4"/>
  <c r="ADN4" i="4"/>
  <c r="ADO4" i="4"/>
  <c r="ADP4" i="4"/>
  <c r="ADQ4" i="4"/>
  <c r="ADR4" i="4"/>
  <c r="ADS4" i="4"/>
  <c r="ADT4" i="4"/>
  <c r="ADU4" i="4"/>
  <c r="ADV4" i="4"/>
  <c r="ADW4" i="4"/>
  <c r="ADX4" i="4"/>
  <c r="ADY4" i="4"/>
  <c r="ADZ4" i="4"/>
  <c r="AEA4" i="4"/>
  <c r="AEB4" i="4"/>
  <c r="AEC4" i="4"/>
  <c r="AED4" i="4"/>
  <c r="AEE4" i="4"/>
  <c r="AEF4" i="4"/>
  <c r="AEG4" i="4"/>
  <c r="AEH4" i="4"/>
  <c r="AEI4" i="4"/>
  <c r="AEJ4" i="4"/>
  <c r="AEK4" i="4"/>
  <c r="AEL4" i="4"/>
  <c r="AEM4" i="4"/>
  <c r="AEN4" i="4"/>
  <c r="AEO4" i="4"/>
  <c r="AEP4" i="4"/>
  <c r="AEQ4" i="4"/>
  <c r="AER4" i="4"/>
  <c r="AES4" i="4"/>
  <c r="AET4" i="4"/>
  <c r="AEU4" i="4"/>
  <c r="AEV4" i="4"/>
  <c r="AEW4" i="4"/>
  <c r="AEX4" i="4"/>
  <c r="AEY4" i="4"/>
  <c r="AEZ4" i="4"/>
  <c r="AFA4" i="4"/>
  <c r="AFB4" i="4"/>
  <c r="AFC4" i="4"/>
  <c r="AFD4" i="4"/>
  <c r="AFE4" i="4"/>
  <c r="AFF4" i="4"/>
  <c r="AFG4" i="4"/>
  <c r="AFH4" i="4"/>
  <c r="AFI4" i="4"/>
  <c r="AFJ4" i="4"/>
  <c r="DR70" i="4"/>
  <c r="DT70" i="4"/>
  <c r="DU70" i="4"/>
  <c r="DV70" i="4"/>
  <c r="DW70" i="4"/>
  <c r="DX70" i="4"/>
  <c r="DY70" i="4"/>
  <c r="DZ70" i="4"/>
  <c r="EA70" i="4"/>
  <c r="EB70" i="4"/>
  <c r="EC70" i="4"/>
  <c r="ED70" i="4"/>
  <c r="EE70" i="4"/>
  <c r="EF70" i="4"/>
  <c r="EG70" i="4"/>
  <c r="EH70" i="4"/>
  <c r="EI70" i="4"/>
  <c r="EJ70" i="4"/>
  <c r="EK70" i="4"/>
  <c r="EL70" i="4"/>
  <c r="EM70" i="4"/>
  <c r="EN70" i="4"/>
  <c r="EO70" i="4"/>
  <c r="EP70" i="4"/>
  <c r="EQ70" i="4"/>
  <c r="ER70" i="4"/>
  <c r="ES70" i="4"/>
  <c r="ET70" i="4"/>
  <c r="EU70" i="4"/>
  <c r="EV70" i="4"/>
  <c r="EW70" i="4"/>
  <c r="EX70" i="4"/>
  <c r="EY70" i="4"/>
  <c r="EZ70" i="4"/>
  <c r="FA70" i="4"/>
  <c r="FB70" i="4"/>
  <c r="FC70" i="4"/>
  <c r="FD70" i="4"/>
  <c r="FE70" i="4"/>
  <c r="FF70" i="4"/>
  <c r="FG70" i="4"/>
  <c r="FH70" i="4"/>
  <c r="FI70" i="4"/>
  <c r="FJ70" i="4"/>
  <c r="FK70" i="4"/>
  <c r="FL70" i="4"/>
  <c r="FM70" i="4"/>
  <c r="FN70" i="4"/>
  <c r="FO70" i="4"/>
  <c r="FP70" i="4"/>
  <c r="FQ70" i="4"/>
  <c r="FR70" i="4"/>
  <c r="FS70" i="4"/>
  <c r="FT70" i="4"/>
  <c r="FU70" i="4"/>
  <c r="FV70" i="4"/>
  <c r="FW70" i="4"/>
  <c r="FX70" i="4"/>
  <c r="FY70" i="4"/>
  <c r="FZ70" i="4"/>
  <c r="GA70" i="4"/>
  <c r="GB70" i="4"/>
  <c r="GC70" i="4"/>
  <c r="GD70" i="4"/>
  <c r="GE70" i="4"/>
  <c r="GF70" i="4"/>
  <c r="GG70" i="4"/>
  <c r="GH70" i="4"/>
  <c r="GI70" i="4"/>
  <c r="GJ70" i="4"/>
  <c r="GK70" i="4"/>
  <c r="GL70" i="4"/>
  <c r="GM70" i="4"/>
  <c r="GN70" i="4"/>
  <c r="GO70" i="4"/>
  <c r="GP70" i="4"/>
  <c r="GQ70" i="4"/>
  <c r="GR70" i="4"/>
  <c r="GS70" i="4"/>
  <c r="GT70" i="4"/>
  <c r="GU70" i="4"/>
  <c r="KS70" i="4"/>
  <c r="KT70" i="4"/>
  <c r="KU70" i="4"/>
  <c r="KV70" i="4"/>
  <c r="KW70" i="4"/>
  <c r="KX70" i="4"/>
  <c r="KY70" i="4"/>
  <c r="KZ70" i="4"/>
  <c r="LA70" i="4"/>
  <c r="LB70" i="4"/>
  <c r="LC70" i="4"/>
  <c r="LD70" i="4"/>
  <c r="LE70" i="4"/>
  <c r="LF70" i="4"/>
  <c r="LG70" i="4"/>
  <c r="LH70" i="4"/>
  <c r="LI70" i="4"/>
  <c r="LJ70" i="4"/>
  <c r="LK70" i="4"/>
  <c r="LL70" i="4"/>
  <c r="LM70" i="4"/>
  <c r="LN70" i="4"/>
  <c r="LO70" i="4"/>
  <c r="LP70" i="4"/>
  <c r="LQ70" i="4"/>
  <c r="LR70" i="4"/>
  <c r="LS70" i="4"/>
  <c r="LT70" i="4"/>
  <c r="LU70" i="4"/>
  <c r="LV70" i="4"/>
  <c r="LW70" i="4"/>
  <c r="LX70" i="4"/>
  <c r="LY70" i="4"/>
  <c r="LZ70" i="4"/>
  <c r="MA70" i="4"/>
  <c r="MB70" i="4"/>
  <c r="MC70" i="4"/>
  <c r="MD70" i="4"/>
  <c r="ME70" i="4"/>
  <c r="MF70" i="4"/>
  <c r="MG70" i="4"/>
  <c r="MH70" i="4"/>
  <c r="MI70" i="4"/>
  <c r="MJ70" i="4"/>
  <c r="MK70" i="4"/>
  <c r="ML70" i="4"/>
  <c r="MM70" i="4"/>
  <c r="MN70" i="4"/>
  <c r="MO70" i="4"/>
  <c r="MP70" i="4"/>
  <c r="MQ70" i="4"/>
  <c r="MR70" i="4"/>
  <c r="MS70" i="4"/>
  <c r="MT70" i="4"/>
  <c r="MU70" i="4"/>
  <c r="MV70" i="4"/>
  <c r="MW70" i="4"/>
  <c r="MX70" i="4"/>
  <c r="MY70" i="4"/>
  <c r="MZ70" i="4"/>
  <c r="NA70" i="4"/>
  <c r="NB70" i="4"/>
  <c r="NC70" i="4"/>
  <c r="ND70" i="4"/>
  <c r="NE70" i="4"/>
  <c r="NF70" i="4"/>
  <c r="NG70" i="4"/>
  <c r="NH70" i="4"/>
  <c r="NI70" i="4"/>
  <c r="NJ70" i="4"/>
  <c r="NK70" i="4"/>
  <c r="NL70" i="4"/>
  <c r="NM70" i="4"/>
  <c r="NN70" i="4"/>
  <c r="NO70" i="4"/>
  <c r="NP70" i="4"/>
  <c r="NQ70" i="4"/>
  <c r="NR70" i="4"/>
  <c r="NS70" i="4"/>
  <c r="NT70" i="4"/>
  <c r="NU70" i="4"/>
  <c r="NV70" i="4"/>
  <c r="OG70" i="4"/>
  <c r="OH70" i="4"/>
  <c r="OI70" i="4"/>
  <c r="OJ70" i="4"/>
  <c r="OK70" i="4"/>
  <c r="OL70" i="4"/>
  <c r="OM70" i="4"/>
  <c r="ON70" i="4"/>
  <c r="OO70" i="4"/>
  <c r="OP70" i="4"/>
  <c r="OQ70" i="4"/>
  <c r="OR70" i="4"/>
  <c r="OS70" i="4"/>
  <c r="OT70" i="4"/>
  <c r="OU70" i="4"/>
  <c r="OV70" i="4"/>
  <c r="OW70" i="4"/>
  <c r="OX70" i="4"/>
  <c r="OY70" i="4"/>
  <c r="OZ70" i="4"/>
  <c r="PA70" i="4"/>
  <c r="PB70" i="4"/>
  <c r="PC70" i="4"/>
  <c r="PD70" i="4"/>
  <c r="PE70" i="4"/>
  <c r="PF70" i="4"/>
  <c r="PG70" i="4"/>
  <c r="PH70" i="4"/>
  <c r="PI70" i="4"/>
  <c r="PJ70" i="4"/>
  <c r="PK70" i="4"/>
  <c r="PL70" i="4"/>
  <c r="PM70" i="4"/>
  <c r="PN70" i="4"/>
  <c r="PO70" i="4"/>
  <c r="PP70" i="4"/>
  <c r="PQ70" i="4"/>
  <c r="PR70" i="4"/>
  <c r="PS70" i="4"/>
  <c r="PT70" i="4"/>
  <c r="PU70" i="4"/>
  <c r="PV70" i="4"/>
  <c r="PW70" i="4"/>
  <c r="PX70" i="4"/>
  <c r="PY70" i="4"/>
  <c r="PZ70" i="4"/>
  <c r="QA70" i="4"/>
  <c r="QB70" i="4"/>
  <c r="QC70" i="4"/>
  <c r="QD70" i="4"/>
  <c r="QE70" i="4"/>
  <c r="QF70" i="4"/>
  <c r="QG70" i="4"/>
  <c r="QH70" i="4"/>
  <c r="QI70" i="4"/>
  <c r="QJ70" i="4"/>
  <c r="QK70" i="4"/>
  <c r="QL70" i="4"/>
  <c r="QM70" i="4"/>
  <c r="QN70" i="4"/>
  <c r="QO70" i="4"/>
  <c r="QP70" i="4"/>
  <c r="QQ70" i="4"/>
  <c r="QR70" i="4"/>
  <c r="QS70" i="4"/>
  <c r="QT70" i="4"/>
  <c r="QU70" i="4"/>
  <c r="QV70" i="4"/>
  <c r="QW70" i="4"/>
  <c r="QX70" i="4"/>
  <c r="QY70" i="4"/>
  <c r="QZ70" i="4"/>
  <c r="RA70" i="4"/>
  <c r="RB70" i="4"/>
  <c r="RC70" i="4"/>
  <c r="RD70" i="4"/>
  <c r="RE70" i="4"/>
  <c r="RF70" i="4"/>
  <c r="RG70" i="4"/>
  <c r="RH70" i="4"/>
  <c r="RI70" i="4"/>
  <c r="RJ70" i="4"/>
  <c r="RT70" i="4"/>
  <c r="RU70" i="4"/>
  <c r="RV70" i="4"/>
  <c r="RW70" i="4"/>
  <c r="RX70" i="4"/>
  <c r="RY70" i="4"/>
  <c r="RZ70" i="4"/>
  <c r="SA70" i="4"/>
  <c r="SB70" i="4"/>
  <c r="SC70" i="4"/>
  <c r="SD70" i="4"/>
  <c r="SE70" i="4"/>
  <c r="SF70" i="4"/>
  <c r="SG70" i="4"/>
  <c r="SH70" i="4"/>
  <c r="SI70" i="4"/>
  <c r="SJ70" i="4"/>
  <c r="SK70" i="4"/>
  <c r="SL70" i="4"/>
  <c r="SM70" i="4"/>
  <c r="SN70" i="4"/>
  <c r="SO70" i="4"/>
  <c r="SP70" i="4"/>
  <c r="SQ70" i="4"/>
  <c r="SR70" i="4"/>
  <c r="SS70" i="4"/>
  <c r="ST70" i="4"/>
  <c r="SU70" i="4"/>
  <c r="SV70" i="4"/>
  <c r="SW70" i="4"/>
  <c r="SX70" i="4"/>
  <c r="SY70" i="4"/>
  <c r="SZ70" i="4"/>
  <c r="TA70" i="4"/>
  <c r="TB70" i="4"/>
  <c r="TC70" i="4"/>
  <c r="TD70" i="4"/>
  <c r="TE70" i="4"/>
  <c r="TF70" i="4"/>
  <c r="TG70" i="4"/>
  <c r="TH70" i="4"/>
  <c r="TI70" i="4"/>
  <c r="TJ70" i="4"/>
  <c r="TK70" i="4"/>
  <c r="TL70" i="4"/>
  <c r="TM70" i="4"/>
  <c r="TN70" i="4"/>
  <c r="TO70" i="4"/>
  <c r="TP70" i="4"/>
  <c r="TQ70" i="4"/>
  <c r="TR70" i="4"/>
  <c r="TS70" i="4"/>
  <c r="TT70" i="4"/>
  <c r="TU70" i="4"/>
  <c r="TV70" i="4"/>
  <c r="TW70" i="4"/>
  <c r="TX70" i="4"/>
  <c r="TY70" i="4"/>
  <c r="TZ70" i="4"/>
  <c r="UA70" i="4"/>
  <c r="UB70" i="4"/>
  <c r="UC70" i="4"/>
  <c r="UD70" i="4"/>
  <c r="UE70" i="4"/>
  <c r="UF70" i="4"/>
  <c r="UG70" i="4"/>
  <c r="UH70" i="4"/>
  <c r="UI70" i="4"/>
  <c r="UJ70" i="4"/>
  <c r="UK70" i="4"/>
  <c r="UL70" i="4"/>
  <c r="UM70" i="4"/>
  <c r="UN70" i="4"/>
  <c r="UO70" i="4"/>
  <c r="UP70" i="4"/>
  <c r="UQ70" i="4"/>
  <c r="UR70" i="4"/>
  <c r="US70" i="4"/>
  <c r="UT70" i="4"/>
  <c r="UU70" i="4"/>
  <c r="UV70" i="4"/>
  <c r="UW70" i="4"/>
  <c r="VG70" i="4"/>
  <c r="VH70" i="4"/>
  <c r="VI70" i="4"/>
  <c r="VJ70" i="4"/>
  <c r="VK70" i="4"/>
  <c r="VL70" i="4"/>
  <c r="VM70" i="4"/>
  <c r="VN70" i="4"/>
  <c r="VO70" i="4"/>
  <c r="VP70" i="4"/>
  <c r="VQ70" i="4"/>
  <c r="VR70" i="4"/>
  <c r="VS70" i="4"/>
  <c r="VT70" i="4"/>
  <c r="VU70" i="4"/>
  <c r="VV70" i="4"/>
  <c r="VW70" i="4"/>
  <c r="VX70" i="4"/>
  <c r="VY70" i="4"/>
  <c r="VZ70" i="4"/>
  <c r="WA70" i="4"/>
  <c r="WB70" i="4"/>
  <c r="WC70" i="4"/>
  <c r="WD70" i="4"/>
  <c r="WE70" i="4"/>
  <c r="WF70" i="4"/>
  <c r="WG70" i="4"/>
  <c r="WH70" i="4"/>
  <c r="WI70" i="4"/>
  <c r="WJ70" i="4"/>
  <c r="WK70" i="4"/>
  <c r="WL70" i="4"/>
  <c r="WM70" i="4"/>
  <c r="WN70" i="4"/>
  <c r="WO70" i="4"/>
  <c r="WP70" i="4"/>
  <c r="WQ70" i="4"/>
  <c r="WR70" i="4"/>
  <c r="WS70" i="4"/>
  <c r="WT70" i="4"/>
  <c r="WU70" i="4"/>
  <c r="WV70" i="4"/>
  <c r="WW70" i="4"/>
  <c r="WX70" i="4"/>
  <c r="WY70" i="4"/>
  <c r="WZ70" i="4"/>
  <c r="XA70" i="4"/>
  <c r="XB70" i="4"/>
  <c r="XC70" i="4"/>
  <c r="XD70" i="4"/>
  <c r="XE70" i="4"/>
  <c r="XF70" i="4"/>
  <c r="XG70" i="4"/>
  <c r="XH70" i="4"/>
  <c r="XI70" i="4"/>
  <c r="XJ70" i="4"/>
  <c r="XK70" i="4"/>
  <c r="XL70" i="4"/>
  <c r="XM70" i="4"/>
  <c r="XN70" i="4"/>
  <c r="XO70" i="4"/>
  <c r="XP70" i="4"/>
  <c r="XQ70" i="4"/>
  <c r="XR70" i="4"/>
  <c r="XS70" i="4"/>
  <c r="XT70" i="4"/>
  <c r="XU70" i="4"/>
  <c r="XV70" i="4"/>
  <c r="XW70" i="4"/>
  <c r="XX70" i="4"/>
  <c r="XY70" i="4"/>
  <c r="XZ70" i="4"/>
  <c r="YA70" i="4"/>
  <c r="YB70" i="4"/>
  <c r="YC70" i="4"/>
  <c r="YD70" i="4"/>
  <c r="YE70" i="4"/>
  <c r="YF70" i="4"/>
  <c r="YG70" i="4"/>
  <c r="YH70" i="4"/>
  <c r="YI70" i="4"/>
  <c r="YJ70" i="4"/>
  <c r="YT70" i="4"/>
  <c r="YU70" i="4"/>
  <c r="YV70" i="4"/>
  <c r="YW70" i="4"/>
  <c r="YX70" i="4"/>
  <c r="YY70" i="4"/>
  <c r="YZ70" i="4"/>
  <c r="ZA70" i="4"/>
  <c r="ZB70" i="4"/>
  <c r="ZC70" i="4"/>
  <c r="ZD70" i="4"/>
  <c r="ZE70" i="4"/>
  <c r="ZF70" i="4"/>
  <c r="ZG70" i="4"/>
  <c r="ZH70" i="4"/>
  <c r="ZI70" i="4"/>
  <c r="ZJ70" i="4"/>
  <c r="ZK70" i="4"/>
  <c r="ZL70" i="4"/>
  <c r="ZM70" i="4"/>
  <c r="ZN70" i="4"/>
  <c r="ZO70" i="4"/>
  <c r="ZP70" i="4"/>
  <c r="ZQ70" i="4"/>
  <c r="ZR70" i="4"/>
  <c r="ZS70" i="4"/>
  <c r="ZT70" i="4"/>
  <c r="ZU70" i="4"/>
  <c r="ZV70" i="4"/>
  <c r="ZW70" i="4"/>
  <c r="ZX70" i="4"/>
  <c r="ZY70" i="4"/>
  <c r="ZZ70" i="4"/>
  <c r="AAA70" i="4"/>
  <c r="AAB70" i="4"/>
  <c r="AAC70" i="4"/>
  <c r="AAD70" i="4"/>
  <c r="AAE70" i="4"/>
  <c r="AAF70" i="4"/>
  <c r="AAG70" i="4"/>
  <c r="AAH70" i="4"/>
  <c r="AAI70" i="4"/>
  <c r="AAJ70" i="4"/>
  <c r="AAK70" i="4"/>
  <c r="AAL70" i="4"/>
  <c r="AAM70" i="4"/>
  <c r="AAN70" i="4"/>
  <c r="AAO70" i="4"/>
  <c r="AAP70" i="4"/>
  <c r="AAQ70" i="4"/>
  <c r="AAR70" i="4"/>
  <c r="AAS70" i="4"/>
  <c r="AAT70" i="4"/>
  <c r="AAU70" i="4"/>
  <c r="AAV70" i="4"/>
  <c r="AAW70" i="4"/>
  <c r="AAX70" i="4"/>
  <c r="AAY70" i="4"/>
  <c r="AAZ70" i="4"/>
  <c r="ABA70" i="4"/>
  <c r="ABB70" i="4"/>
  <c r="ABC70" i="4"/>
  <c r="ABD70" i="4"/>
  <c r="ABE70" i="4"/>
  <c r="ABF70" i="4"/>
  <c r="ABG70" i="4"/>
  <c r="ABH70" i="4"/>
  <c r="ABI70" i="4"/>
  <c r="ABJ70" i="4"/>
  <c r="ABK70" i="4"/>
  <c r="ABL70" i="4"/>
  <c r="ABM70" i="4"/>
  <c r="ABN70" i="4"/>
  <c r="ABO70" i="4"/>
  <c r="ABP70" i="4"/>
  <c r="ABQ70" i="4"/>
  <c r="ABR70" i="4"/>
  <c r="ABS70" i="4"/>
  <c r="ABT70" i="4"/>
  <c r="ABU70" i="4"/>
  <c r="ABV70" i="4"/>
  <c r="ABW70" i="4"/>
  <c r="ACG70" i="4"/>
  <c r="ACH70" i="4"/>
  <c r="ACI70" i="4"/>
  <c r="ACJ70" i="4"/>
  <c r="ACK70" i="4"/>
  <c r="ACL70" i="4"/>
  <c r="ACM70" i="4"/>
  <c r="ACN70" i="4"/>
  <c r="ACO70" i="4"/>
  <c r="ACP70" i="4"/>
  <c r="ACQ70" i="4"/>
  <c r="ACR70" i="4"/>
  <c r="ACS70" i="4"/>
  <c r="ACT70" i="4"/>
  <c r="ACU70" i="4"/>
  <c r="ACV70" i="4"/>
  <c r="ACW70" i="4"/>
  <c r="ACX70" i="4"/>
  <c r="ACY70" i="4"/>
  <c r="ACZ70" i="4"/>
  <c r="ADA70" i="4"/>
  <c r="ADB70" i="4"/>
  <c r="ADC70" i="4"/>
  <c r="ADD70" i="4"/>
  <c r="ADE70" i="4"/>
  <c r="ADF70" i="4"/>
  <c r="ADG70" i="4"/>
  <c r="ADH70" i="4"/>
  <c r="ADI70" i="4"/>
  <c r="ADJ70" i="4"/>
  <c r="ADK70" i="4"/>
  <c r="ADL70" i="4"/>
  <c r="ADM70" i="4"/>
  <c r="ADN70" i="4"/>
  <c r="ADO70" i="4"/>
  <c r="ADP70" i="4"/>
  <c r="ADQ70" i="4"/>
  <c r="ADR70" i="4"/>
  <c r="ADS70" i="4"/>
  <c r="ADT70" i="4"/>
  <c r="ADU70" i="4"/>
  <c r="ADV70" i="4"/>
  <c r="ADW70" i="4"/>
  <c r="ADX70" i="4"/>
  <c r="ADY70" i="4"/>
  <c r="ADZ70" i="4"/>
  <c r="AEA70" i="4"/>
  <c r="AEB70" i="4"/>
  <c r="AEC70" i="4"/>
  <c r="AED70" i="4"/>
  <c r="AEE70" i="4"/>
  <c r="AEF70" i="4"/>
  <c r="AEG70" i="4"/>
  <c r="AEH70" i="4"/>
  <c r="AEI70" i="4"/>
  <c r="AEJ70" i="4"/>
  <c r="AEK70" i="4"/>
  <c r="AEL70" i="4"/>
  <c r="AEM70" i="4"/>
  <c r="AEN70" i="4"/>
  <c r="AEO70" i="4"/>
  <c r="AEP70" i="4"/>
  <c r="AEQ70" i="4"/>
  <c r="AER70" i="4"/>
  <c r="AES70" i="4"/>
  <c r="AET70" i="4"/>
  <c r="AEU70" i="4"/>
  <c r="AEV70" i="4"/>
  <c r="AEW70" i="4"/>
  <c r="AEX70" i="4"/>
  <c r="AEY70" i="4"/>
  <c r="AEZ70" i="4"/>
  <c r="AFA70" i="4"/>
  <c r="AFB70" i="4"/>
  <c r="AFC70" i="4"/>
  <c r="AFD70" i="4"/>
  <c r="AFE70" i="4"/>
  <c r="AFF70" i="4"/>
  <c r="AFG70" i="4"/>
  <c r="AFH70" i="4"/>
  <c r="AFI70" i="4"/>
  <c r="AFJ70" i="4"/>
  <c r="DR37" i="4"/>
  <c r="DT37" i="4"/>
  <c r="DU37" i="4"/>
  <c r="DV37" i="4"/>
  <c r="DW37" i="4"/>
  <c r="DX37" i="4"/>
  <c r="DY37" i="4"/>
  <c r="DZ37" i="4"/>
  <c r="EA37" i="4"/>
  <c r="EB37" i="4"/>
  <c r="EC37" i="4"/>
  <c r="ED37" i="4"/>
  <c r="EE37" i="4"/>
  <c r="EF37" i="4"/>
  <c r="EG37" i="4"/>
  <c r="EH37" i="4"/>
  <c r="EI37" i="4"/>
  <c r="EJ37" i="4"/>
  <c r="EK37" i="4"/>
  <c r="EL37" i="4"/>
  <c r="EM37" i="4"/>
  <c r="EN37" i="4"/>
  <c r="EO37" i="4"/>
  <c r="EP37" i="4"/>
  <c r="EQ37" i="4"/>
  <c r="ER37" i="4"/>
  <c r="ES37" i="4"/>
  <c r="ET37" i="4"/>
  <c r="EU37" i="4"/>
  <c r="EV37" i="4"/>
  <c r="EW37" i="4"/>
  <c r="EX37" i="4"/>
  <c r="EY37" i="4"/>
  <c r="EZ37" i="4"/>
  <c r="FA37" i="4"/>
  <c r="FB37" i="4"/>
  <c r="FC37" i="4"/>
  <c r="FD37" i="4"/>
  <c r="FE37" i="4"/>
  <c r="FF37" i="4"/>
  <c r="FG37" i="4"/>
  <c r="FH37" i="4"/>
  <c r="FI37" i="4"/>
  <c r="FJ37" i="4"/>
  <c r="FK37" i="4"/>
  <c r="FL37" i="4"/>
  <c r="FM37" i="4"/>
  <c r="FN37" i="4"/>
  <c r="FO37" i="4"/>
  <c r="FP37" i="4"/>
  <c r="FQ37" i="4"/>
  <c r="FR37" i="4"/>
  <c r="FS37" i="4"/>
  <c r="FT37" i="4"/>
  <c r="FU37" i="4"/>
  <c r="FV37" i="4"/>
  <c r="FW37" i="4"/>
  <c r="FX37" i="4"/>
  <c r="FY37" i="4"/>
  <c r="FZ37" i="4"/>
  <c r="GA37" i="4"/>
  <c r="GB37" i="4"/>
  <c r="GC37" i="4"/>
  <c r="GD37" i="4"/>
  <c r="GE37" i="4"/>
  <c r="GF37" i="4"/>
  <c r="GG37" i="4"/>
  <c r="GH37" i="4"/>
  <c r="GI37" i="4"/>
  <c r="GJ37" i="4"/>
  <c r="GK37" i="4"/>
  <c r="GL37" i="4"/>
  <c r="GM37" i="4"/>
  <c r="GN37" i="4"/>
  <c r="GO37" i="4"/>
  <c r="GP37" i="4"/>
  <c r="GQ37" i="4"/>
  <c r="GR37" i="4"/>
  <c r="GS37" i="4"/>
  <c r="GT37" i="4"/>
  <c r="GU37" i="4"/>
  <c r="KS37" i="4"/>
  <c r="KT37" i="4"/>
  <c r="KU37" i="4"/>
  <c r="KV37" i="4"/>
  <c r="KW37" i="4"/>
  <c r="KX37" i="4"/>
  <c r="KY37" i="4"/>
  <c r="KZ37" i="4"/>
  <c r="LA37" i="4"/>
  <c r="LB37" i="4"/>
  <c r="LC37" i="4"/>
  <c r="LD37" i="4"/>
  <c r="LE37" i="4"/>
  <c r="LF37" i="4"/>
  <c r="LG37" i="4"/>
  <c r="LH37" i="4"/>
  <c r="LI37" i="4"/>
  <c r="LJ37" i="4"/>
  <c r="LK37" i="4"/>
  <c r="LL37" i="4"/>
  <c r="LM37" i="4"/>
  <c r="LN37" i="4"/>
  <c r="LO37" i="4"/>
  <c r="LP37" i="4"/>
  <c r="LQ37" i="4"/>
  <c r="LR37" i="4"/>
  <c r="LS37" i="4"/>
  <c r="LT37" i="4"/>
  <c r="LU37" i="4"/>
  <c r="LV37" i="4"/>
  <c r="LW37" i="4"/>
  <c r="LX37" i="4"/>
  <c r="LY37" i="4"/>
  <c r="LZ37" i="4"/>
  <c r="MA37" i="4"/>
  <c r="MB37" i="4"/>
  <c r="MC37" i="4"/>
  <c r="MD37" i="4"/>
  <c r="ME37" i="4"/>
  <c r="MF37" i="4"/>
  <c r="MG37" i="4"/>
  <c r="MH37" i="4"/>
  <c r="MI37" i="4"/>
  <c r="MJ37" i="4"/>
  <c r="MK37" i="4"/>
  <c r="ML37" i="4"/>
  <c r="MM37" i="4"/>
  <c r="MN37" i="4"/>
  <c r="MO37" i="4"/>
  <c r="MP37" i="4"/>
  <c r="MQ37" i="4"/>
  <c r="MR37" i="4"/>
  <c r="MS37" i="4"/>
  <c r="MT37" i="4"/>
  <c r="MU37" i="4"/>
  <c r="MV37" i="4"/>
  <c r="MW37" i="4"/>
  <c r="MX37" i="4"/>
  <c r="MY37" i="4"/>
  <c r="MZ37" i="4"/>
  <c r="NA37" i="4"/>
  <c r="NB37" i="4"/>
  <c r="NC37" i="4"/>
  <c r="ND37" i="4"/>
  <c r="NE37" i="4"/>
  <c r="NF37" i="4"/>
  <c r="NG37" i="4"/>
  <c r="NH37" i="4"/>
  <c r="NI37" i="4"/>
  <c r="NJ37" i="4"/>
  <c r="NK37" i="4"/>
  <c r="NL37" i="4"/>
  <c r="NM37" i="4"/>
  <c r="NN37" i="4"/>
  <c r="NO37" i="4"/>
  <c r="NP37" i="4"/>
  <c r="NQ37" i="4"/>
  <c r="NR37" i="4"/>
  <c r="NS37" i="4"/>
  <c r="NT37" i="4"/>
  <c r="NU37" i="4"/>
  <c r="NV37" i="4"/>
  <c r="OG37" i="4"/>
  <c r="OH37" i="4"/>
  <c r="OI37" i="4"/>
  <c r="OJ37" i="4"/>
  <c r="OK37" i="4"/>
  <c r="OL37" i="4"/>
  <c r="OM37" i="4"/>
  <c r="ON37" i="4"/>
  <c r="OO37" i="4"/>
  <c r="OP37" i="4"/>
  <c r="OQ37" i="4"/>
  <c r="OR37" i="4"/>
  <c r="OS37" i="4"/>
  <c r="OT37" i="4"/>
  <c r="OU37" i="4"/>
  <c r="OV37" i="4"/>
  <c r="OW37" i="4"/>
  <c r="OX37" i="4"/>
  <c r="OY37" i="4"/>
  <c r="OZ37" i="4"/>
  <c r="PA37" i="4"/>
  <c r="PB37" i="4"/>
  <c r="PC37" i="4"/>
  <c r="PD37" i="4"/>
  <c r="PE37" i="4"/>
  <c r="PF37" i="4"/>
  <c r="PG37" i="4"/>
  <c r="PH37" i="4"/>
  <c r="PI37" i="4"/>
  <c r="PJ37" i="4"/>
  <c r="PK37" i="4"/>
  <c r="PL37" i="4"/>
  <c r="PM37" i="4"/>
  <c r="PN37" i="4"/>
  <c r="PO37" i="4"/>
  <c r="PP37" i="4"/>
  <c r="PQ37" i="4"/>
  <c r="PR37" i="4"/>
  <c r="PS37" i="4"/>
  <c r="PT37" i="4"/>
  <c r="PU37" i="4"/>
  <c r="PV37" i="4"/>
  <c r="PW37" i="4"/>
  <c r="PX37" i="4"/>
  <c r="PY37" i="4"/>
  <c r="PZ37" i="4"/>
  <c r="QA37" i="4"/>
  <c r="QB37" i="4"/>
  <c r="QC37" i="4"/>
  <c r="QD37" i="4"/>
  <c r="QE37" i="4"/>
  <c r="QF37" i="4"/>
  <c r="QG37" i="4"/>
  <c r="QH37" i="4"/>
  <c r="QI37" i="4"/>
  <c r="QJ37" i="4"/>
  <c r="QK37" i="4"/>
  <c r="QL37" i="4"/>
  <c r="QM37" i="4"/>
  <c r="QN37" i="4"/>
  <c r="QO37" i="4"/>
  <c r="QP37" i="4"/>
  <c r="QQ37" i="4"/>
  <c r="QR37" i="4"/>
  <c r="QS37" i="4"/>
  <c r="QT37" i="4"/>
  <c r="QU37" i="4"/>
  <c r="QV37" i="4"/>
  <c r="QW37" i="4"/>
  <c r="QX37" i="4"/>
  <c r="QY37" i="4"/>
  <c r="QZ37" i="4"/>
  <c r="RA37" i="4"/>
  <c r="RB37" i="4"/>
  <c r="RC37" i="4"/>
  <c r="RD37" i="4"/>
  <c r="RE37" i="4"/>
  <c r="RF37" i="4"/>
  <c r="RG37" i="4"/>
  <c r="RH37" i="4"/>
  <c r="RI37" i="4"/>
  <c r="RJ37" i="4"/>
  <c r="RT37" i="4"/>
  <c r="RU37" i="4"/>
  <c r="RV37" i="4"/>
  <c r="RW37" i="4"/>
  <c r="RX37" i="4"/>
  <c r="RY37" i="4"/>
  <c r="RZ37" i="4"/>
  <c r="SA37" i="4"/>
  <c r="SB37" i="4"/>
  <c r="SC37" i="4"/>
  <c r="SD37" i="4"/>
  <c r="SE37" i="4"/>
  <c r="SF37" i="4"/>
  <c r="SG37" i="4"/>
  <c r="SH37" i="4"/>
  <c r="SI37" i="4"/>
  <c r="SJ37" i="4"/>
  <c r="SK37" i="4"/>
  <c r="SL37" i="4"/>
  <c r="SM37" i="4"/>
  <c r="SN37" i="4"/>
  <c r="SO37" i="4"/>
  <c r="SP37" i="4"/>
  <c r="SQ37" i="4"/>
  <c r="SR37" i="4"/>
  <c r="SS37" i="4"/>
  <c r="ST37" i="4"/>
  <c r="SU37" i="4"/>
  <c r="SV37" i="4"/>
  <c r="SW37" i="4"/>
  <c r="SX37" i="4"/>
  <c r="SY37" i="4"/>
  <c r="SZ37" i="4"/>
  <c r="TA37" i="4"/>
  <c r="TB37" i="4"/>
  <c r="TC37" i="4"/>
  <c r="TD37" i="4"/>
  <c r="TE37" i="4"/>
  <c r="TF37" i="4"/>
  <c r="TG37" i="4"/>
  <c r="TH37" i="4"/>
  <c r="TI37" i="4"/>
  <c r="TJ37" i="4"/>
  <c r="TK37" i="4"/>
  <c r="TL37" i="4"/>
  <c r="TM37" i="4"/>
  <c r="TN37" i="4"/>
  <c r="TO37" i="4"/>
  <c r="TP37" i="4"/>
  <c r="TQ37" i="4"/>
  <c r="TR37" i="4"/>
  <c r="TS37" i="4"/>
  <c r="TT37" i="4"/>
  <c r="TU37" i="4"/>
  <c r="TV37" i="4"/>
  <c r="TW37" i="4"/>
  <c r="TX37" i="4"/>
  <c r="TY37" i="4"/>
  <c r="TZ37" i="4"/>
  <c r="UA37" i="4"/>
  <c r="UB37" i="4"/>
  <c r="UC37" i="4"/>
  <c r="UD37" i="4"/>
  <c r="UE37" i="4"/>
  <c r="UF37" i="4"/>
  <c r="UG37" i="4"/>
  <c r="UH37" i="4"/>
  <c r="UI37" i="4"/>
  <c r="UJ37" i="4"/>
  <c r="UK37" i="4"/>
  <c r="UL37" i="4"/>
  <c r="UM37" i="4"/>
  <c r="UN37" i="4"/>
  <c r="UO37" i="4"/>
  <c r="UP37" i="4"/>
  <c r="UQ37" i="4"/>
  <c r="UR37" i="4"/>
  <c r="US37" i="4"/>
  <c r="UT37" i="4"/>
  <c r="UU37" i="4"/>
  <c r="UV37" i="4"/>
  <c r="UW37" i="4"/>
  <c r="VG37" i="4"/>
  <c r="VH37" i="4"/>
  <c r="VI37" i="4"/>
  <c r="VJ37" i="4"/>
  <c r="VK37" i="4"/>
  <c r="VL37" i="4"/>
  <c r="VM37" i="4"/>
  <c r="VN37" i="4"/>
  <c r="VO37" i="4"/>
  <c r="VP37" i="4"/>
  <c r="VQ37" i="4"/>
  <c r="VR37" i="4"/>
  <c r="VS37" i="4"/>
  <c r="VT37" i="4"/>
  <c r="VU37" i="4"/>
  <c r="VV37" i="4"/>
  <c r="VW37" i="4"/>
  <c r="VX37" i="4"/>
  <c r="VY37" i="4"/>
  <c r="VZ37" i="4"/>
  <c r="WA37" i="4"/>
  <c r="WB37" i="4"/>
  <c r="WC37" i="4"/>
  <c r="WD37" i="4"/>
  <c r="WE37" i="4"/>
  <c r="WF37" i="4"/>
  <c r="WG37" i="4"/>
  <c r="WH37" i="4"/>
  <c r="WI37" i="4"/>
  <c r="WJ37" i="4"/>
  <c r="WK37" i="4"/>
  <c r="WL37" i="4"/>
  <c r="WM37" i="4"/>
  <c r="WN37" i="4"/>
  <c r="WO37" i="4"/>
  <c r="WP37" i="4"/>
  <c r="WQ37" i="4"/>
  <c r="WR37" i="4"/>
  <c r="WS37" i="4"/>
  <c r="WT37" i="4"/>
  <c r="WU37" i="4"/>
  <c r="WV37" i="4"/>
  <c r="WW37" i="4"/>
  <c r="WX37" i="4"/>
  <c r="WY37" i="4"/>
  <c r="WZ37" i="4"/>
  <c r="XA37" i="4"/>
  <c r="XB37" i="4"/>
  <c r="XC37" i="4"/>
  <c r="XD37" i="4"/>
  <c r="XE37" i="4"/>
  <c r="XF37" i="4"/>
  <c r="XG37" i="4"/>
  <c r="XH37" i="4"/>
  <c r="XI37" i="4"/>
  <c r="XJ37" i="4"/>
  <c r="XK37" i="4"/>
  <c r="XL37" i="4"/>
  <c r="XM37" i="4"/>
  <c r="XN37" i="4"/>
  <c r="XO37" i="4"/>
  <c r="XP37" i="4"/>
  <c r="XQ37" i="4"/>
  <c r="XR37" i="4"/>
  <c r="XS37" i="4"/>
  <c r="XT37" i="4"/>
  <c r="XU37" i="4"/>
  <c r="XV37" i="4"/>
  <c r="XW37" i="4"/>
  <c r="XX37" i="4"/>
  <c r="XY37" i="4"/>
  <c r="XZ37" i="4"/>
  <c r="YA37" i="4"/>
  <c r="YB37" i="4"/>
  <c r="YC37" i="4"/>
  <c r="YD37" i="4"/>
  <c r="YE37" i="4"/>
  <c r="YF37" i="4"/>
  <c r="YG37" i="4"/>
  <c r="YH37" i="4"/>
  <c r="YI37" i="4"/>
  <c r="YJ37" i="4"/>
  <c r="YT37" i="4"/>
  <c r="YU37" i="4"/>
  <c r="YV37" i="4"/>
  <c r="YW37" i="4"/>
  <c r="YX37" i="4"/>
  <c r="YY37" i="4"/>
  <c r="YZ37" i="4"/>
  <c r="ZA37" i="4"/>
  <c r="ZB37" i="4"/>
  <c r="ZC37" i="4"/>
  <c r="ZD37" i="4"/>
  <c r="ZE37" i="4"/>
  <c r="ZF37" i="4"/>
  <c r="ZG37" i="4"/>
  <c r="ZH37" i="4"/>
  <c r="ZI37" i="4"/>
  <c r="ZJ37" i="4"/>
  <c r="ZK37" i="4"/>
  <c r="ZL37" i="4"/>
  <c r="ZM37" i="4"/>
  <c r="ZN37" i="4"/>
  <c r="ZO37" i="4"/>
  <c r="ZP37" i="4"/>
  <c r="ZQ37" i="4"/>
  <c r="ZR37" i="4"/>
  <c r="ZS37" i="4"/>
  <c r="ZT37" i="4"/>
  <c r="ZU37" i="4"/>
  <c r="ZV37" i="4"/>
  <c r="ZW37" i="4"/>
  <c r="ZX37" i="4"/>
  <c r="ZY37" i="4"/>
  <c r="ZZ37" i="4"/>
  <c r="AAA37" i="4"/>
  <c r="AAB37" i="4"/>
  <c r="AAC37" i="4"/>
  <c r="AAD37" i="4"/>
  <c r="AAE37" i="4"/>
  <c r="AAF37" i="4"/>
  <c r="AAG37" i="4"/>
  <c r="AAH37" i="4"/>
  <c r="AAI37" i="4"/>
  <c r="AAJ37" i="4"/>
  <c r="AAK37" i="4"/>
  <c r="AAL37" i="4"/>
  <c r="AAM37" i="4"/>
  <c r="AAN37" i="4"/>
  <c r="AAO37" i="4"/>
  <c r="AAP37" i="4"/>
  <c r="AAQ37" i="4"/>
  <c r="AAR37" i="4"/>
  <c r="AAS37" i="4"/>
  <c r="AAT37" i="4"/>
  <c r="AAU37" i="4"/>
  <c r="AAV37" i="4"/>
  <c r="AAW37" i="4"/>
  <c r="AAX37" i="4"/>
  <c r="AAY37" i="4"/>
  <c r="AAZ37" i="4"/>
  <c r="ABA37" i="4"/>
  <c r="ABB37" i="4"/>
  <c r="ABC37" i="4"/>
  <c r="ABD37" i="4"/>
  <c r="ABE37" i="4"/>
  <c r="ABF37" i="4"/>
  <c r="ABG37" i="4"/>
  <c r="ABH37" i="4"/>
  <c r="ABI37" i="4"/>
  <c r="ABJ37" i="4"/>
  <c r="ABK37" i="4"/>
  <c r="ABL37" i="4"/>
  <c r="ABM37" i="4"/>
  <c r="ABN37" i="4"/>
  <c r="ABO37" i="4"/>
  <c r="ABP37" i="4"/>
  <c r="ABQ37" i="4"/>
  <c r="ABR37" i="4"/>
  <c r="ABS37" i="4"/>
  <c r="ABT37" i="4"/>
  <c r="ABU37" i="4"/>
  <c r="ABV37" i="4"/>
  <c r="ABW37" i="4"/>
  <c r="ACG37" i="4"/>
  <c r="ACH37" i="4"/>
  <c r="ACI37" i="4"/>
  <c r="ACJ37" i="4"/>
  <c r="ACK37" i="4"/>
  <c r="ACL37" i="4"/>
  <c r="ACM37" i="4"/>
  <c r="ACN37" i="4"/>
  <c r="ACO37" i="4"/>
  <c r="ACP37" i="4"/>
  <c r="ACQ37" i="4"/>
  <c r="ACR37" i="4"/>
  <c r="ACS37" i="4"/>
  <c r="ACT37" i="4"/>
  <c r="ACU37" i="4"/>
  <c r="ACV37" i="4"/>
  <c r="ACW37" i="4"/>
  <c r="ACX37" i="4"/>
  <c r="ACY37" i="4"/>
  <c r="ACZ37" i="4"/>
  <c r="ADA37" i="4"/>
  <c r="ADB37" i="4"/>
  <c r="ADC37" i="4"/>
  <c r="ADD37" i="4"/>
  <c r="ADE37" i="4"/>
  <c r="ADF37" i="4"/>
  <c r="ADG37" i="4"/>
  <c r="ADH37" i="4"/>
  <c r="ADI37" i="4"/>
  <c r="ADJ37" i="4"/>
  <c r="ADK37" i="4"/>
  <c r="ADL37" i="4"/>
  <c r="ADM37" i="4"/>
  <c r="ADN37" i="4"/>
  <c r="ADO37" i="4"/>
  <c r="ADP37" i="4"/>
  <c r="ADQ37" i="4"/>
  <c r="ADR37" i="4"/>
  <c r="ADS37" i="4"/>
  <c r="ADT37" i="4"/>
  <c r="ADU37" i="4"/>
  <c r="ADV37" i="4"/>
  <c r="ADW37" i="4"/>
  <c r="ADX37" i="4"/>
  <c r="ADY37" i="4"/>
  <c r="ADZ37" i="4"/>
  <c r="AEA37" i="4"/>
  <c r="AEB37" i="4"/>
  <c r="AEC37" i="4"/>
  <c r="AED37" i="4"/>
  <c r="AEE37" i="4"/>
  <c r="AEF37" i="4"/>
  <c r="AEG37" i="4"/>
  <c r="AEH37" i="4"/>
  <c r="AEI37" i="4"/>
  <c r="AEJ37" i="4"/>
  <c r="AEK37" i="4"/>
  <c r="AEL37" i="4"/>
  <c r="AEM37" i="4"/>
  <c r="AEN37" i="4"/>
  <c r="AEO37" i="4"/>
  <c r="AEP37" i="4"/>
  <c r="AEQ37" i="4"/>
  <c r="AER37" i="4"/>
  <c r="AES37" i="4"/>
  <c r="AET37" i="4"/>
  <c r="AEU37" i="4"/>
  <c r="AEV37" i="4"/>
  <c r="AEW37" i="4"/>
  <c r="AEX37" i="4"/>
  <c r="AEY37" i="4"/>
  <c r="AEZ37" i="4"/>
  <c r="AFA37" i="4"/>
  <c r="AFB37" i="4"/>
  <c r="AFC37" i="4"/>
  <c r="AFD37" i="4"/>
  <c r="AFE37" i="4"/>
  <c r="AFF37" i="4"/>
  <c r="AFG37" i="4"/>
  <c r="AFH37" i="4"/>
  <c r="AFI37" i="4"/>
  <c r="AFJ37" i="4"/>
  <c r="DR119" i="4"/>
  <c r="DT119" i="4"/>
  <c r="DU119" i="4"/>
  <c r="DV119" i="4"/>
  <c r="DW119" i="4"/>
  <c r="DX119" i="4"/>
  <c r="DY119" i="4"/>
  <c r="DZ119" i="4"/>
  <c r="EA119" i="4"/>
  <c r="EB119" i="4"/>
  <c r="EC119" i="4"/>
  <c r="ED119" i="4"/>
  <c r="EE119" i="4"/>
  <c r="EF119" i="4"/>
  <c r="EG119" i="4"/>
  <c r="EH119" i="4"/>
  <c r="EI119" i="4"/>
  <c r="EJ119" i="4"/>
  <c r="EK119" i="4"/>
  <c r="EL119" i="4"/>
  <c r="EM119" i="4"/>
  <c r="EN119" i="4"/>
  <c r="EO119" i="4"/>
  <c r="EP119" i="4"/>
  <c r="EQ119" i="4"/>
  <c r="ER119" i="4"/>
  <c r="ES119" i="4"/>
  <c r="ET119" i="4"/>
  <c r="EU119" i="4"/>
  <c r="EV119" i="4"/>
  <c r="EW119" i="4"/>
  <c r="EX119" i="4"/>
  <c r="EY119" i="4"/>
  <c r="EZ119" i="4"/>
  <c r="FA119" i="4"/>
  <c r="FB119" i="4"/>
  <c r="FC119" i="4"/>
  <c r="FD119" i="4"/>
  <c r="FE119" i="4"/>
  <c r="FF119" i="4"/>
  <c r="FG119" i="4"/>
  <c r="FH119" i="4"/>
  <c r="FI119" i="4"/>
  <c r="FJ119" i="4"/>
  <c r="FK119" i="4"/>
  <c r="FL119" i="4"/>
  <c r="FM119" i="4"/>
  <c r="FN119" i="4"/>
  <c r="FO119" i="4"/>
  <c r="FP119" i="4"/>
  <c r="FQ119" i="4"/>
  <c r="FR119" i="4"/>
  <c r="FS119" i="4"/>
  <c r="FT119" i="4"/>
  <c r="FU119" i="4"/>
  <c r="FV119" i="4"/>
  <c r="FW119" i="4"/>
  <c r="FX119" i="4"/>
  <c r="FY119" i="4"/>
  <c r="FZ119" i="4"/>
  <c r="GA119" i="4"/>
  <c r="GB119" i="4"/>
  <c r="GC119" i="4"/>
  <c r="GD119" i="4"/>
  <c r="GE119" i="4"/>
  <c r="GF119" i="4"/>
  <c r="GG119" i="4"/>
  <c r="GH119" i="4"/>
  <c r="GI119" i="4"/>
  <c r="GJ119" i="4"/>
  <c r="GK119" i="4"/>
  <c r="GL119" i="4"/>
  <c r="GM119" i="4"/>
  <c r="GN119" i="4"/>
  <c r="GO119" i="4"/>
  <c r="GP119" i="4"/>
  <c r="GQ119" i="4"/>
  <c r="GR119" i="4"/>
  <c r="GS119" i="4"/>
  <c r="GT119" i="4"/>
  <c r="GU119" i="4"/>
  <c r="KS119" i="4"/>
  <c r="KT119" i="4"/>
  <c r="KU119" i="4"/>
  <c r="KV119" i="4"/>
  <c r="KW119" i="4"/>
  <c r="KX119" i="4"/>
  <c r="KY119" i="4"/>
  <c r="KZ119" i="4"/>
  <c r="LA119" i="4"/>
  <c r="LB119" i="4"/>
  <c r="LC119" i="4"/>
  <c r="LD119" i="4"/>
  <c r="LE119" i="4"/>
  <c r="LF119" i="4"/>
  <c r="LG119" i="4"/>
  <c r="LH119" i="4"/>
  <c r="LI119" i="4"/>
  <c r="LJ119" i="4"/>
  <c r="LK119" i="4"/>
  <c r="LL119" i="4"/>
  <c r="LM119" i="4"/>
  <c r="LN119" i="4"/>
  <c r="LO119" i="4"/>
  <c r="LP119" i="4"/>
  <c r="LQ119" i="4"/>
  <c r="LR119" i="4"/>
  <c r="LS119" i="4"/>
  <c r="LT119" i="4"/>
  <c r="LU119" i="4"/>
  <c r="LV119" i="4"/>
  <c r="LW119" i="4"/>
  <c r="LX119" i="4"/>
  <c r="LY119" i="4"/>
  <c r="LZ119" i="4"/>
  <c r="MA119" i="4"/>
  <c r="MB119" i="4"/>
  <c r="MC119" i="4"/>
  <c r="MD119" i="4"/>
  <c r="ME119" i="4"/>
  <c r="MF119" i="4"/>
  <c r="MG119" i="4"/>
  <c r="MH119" i="4"/>
  <c r="MI119" i="4"/>
  <c r="MJ119" i="4"/>
  <c r="MK119" i="4"/>
  <c r="ML119" i="4"/>
  <c r="MM119" i="4"/>
  <c r="MN119" i="4"/>
  <c r="MO119" i="4"/>
  <c r="MP119" i="4"/>
  <c r="MQ119" i="4"/>
  <c r="MR119" i="4"/>
  <c r="MS119" i="4"/>
  <c r="MT119" i="4"/>
  <c r="MU119" i="4"/>
  <c r="MV119" i="4"/>
  <c r="MW119" i="4"/>
  <c r="MX119" i="4"/>
  <c r="MY119" i="4"/>
  <c r="MZ119" i="4"/>
  <c r="NA119" i="4"/>
  <c r="NB119" i="4"/>
  <c r="NC119" i="4"/>
  <c r="ND119" i="4"/>
  <c r="NE119" i="4"/>
  <c r="NF119" i="4"/>
  <c r="NG119" i="4"/>
  <c r="NH119" i="4"/>
  <c r="NI119" i="4"/>
  <c r="NJ119" i="4"/>
  <c r="NK119" i="4"/>
  <c r="NL119" i="4"/>
  <c r="NM119" i="4"/>
  <c r="NN119" i="4"/>
  <c r="NO119" i="4"/>
  <c r="NP119" i="4"/>
  <c r="NQ119" i="4"/>
  <c r="NR119" i="4"/>
  <c r="NS119" i="4"/>
  <c r="NT119" i="4"/>
  <c r="NU119" i="4"/>
  <c r="NV119" i="4"/>
  <c r="OG119" i="4"/>
  <c r="OH119" i="4"/>
  <c r="OI119" i="4"/>
  <c r="OJ119" i="4"/>
  <c r="OK119" i="4"/>
  <c r="OL119" i="4"/>
  <c r="OM119" i="4"/>
  <c r="ON119" i="4"/>
  <c r="OO119" i="4"/>
  <c r="OP119" i="4"/>
  <c r="OQ119" i="4"/>
  <c r="OR119" i="4"/>
  <c r="OS119" i="4"/>
  <c r="OT119" i="4"/>
  <c r="OU119" i="4"/>
  <c r="OV119" i="4"/>
  <c r="OW119" i="4"/>
  <c r="OX119" i="4"/>
  <c r="OY119" i="4"/>
  <c r="OZ119" i="4"/>
  <c r="PA119" i="4"/>
  <c r="PB119" i="4"/>
  <c r="PC119" i="4"/>
  <c r="PD119" i="4"/>
  <c r="PE119" i="4"/>
  <c r="PF119" i="4"/>
  <c r="PG119" i="4"/>
  <c r="PH119" i="4"/>
  <c r="PI119" i="4"/>
  <c r="PJ119" i="4"/>
  <c r="PK119" i="4"/>
  <c r="PL119" i="4"/>
  <c r="PM119" i="4"/>
  <c r="PN119" i="4"/>
  <c r="PO119" i="4"/>
  <c r="PP119" i="4"/>
  <c r="PQ119" i="4"/>
  <c r="PR119" i="4"/>
  <c r="PS119" i="4"/>
  <c r="PT119" i="4"/>
  <c r="PU119" i="4"/>
  <c r="PV119" i="4"/>
  <c r="PW119" i="4"/>
  <c r="PX119" i="4"/>
  <c r="PY119" i="4"/>
  <c r="PZ119" i="4"/>
  <c r="QA119" i="4"/>
  <c r="QB119" i="4"/>
  <c r="QC119" i="4"/>
  <c r="QD119" i="4"/>
  <c r="QE119" i="4"/>
  <c r="QF119" i="4"/>
  <c r="QG119" i="4"/>
  <c r="QH119" i="4"/>
  <c r="QI119" i="4"/>
  <c r="QJ119" i="4"/>
  <c r="QK119" i="4"/>
  <c r="QL119" i="4"/>
  <c r="QM119" i="4"/>
  <c r="QN119" i="4"/>
  <c r="QO119" i="4"/>
  <c r="QP119" i="4"/>
  <c r="QQ119" i="4"/>
  <c r="QR119" i="4"/>
  <c r="QS119" i="4"/>
  <c r="QT119" i="4"/>
  <c r="QU119" i="4"/>
  <c r="QV119" i="4"/>
  <c r="QW119" i="4"/>
  <c r="QX119" i="4"/>
  <c r="QY119" i="4"/>
  <c r="QZ119" i="4"/>
  <c r="RA119" i="4"/>
  <c r="RB119" i="4"/>
  <c r="RC119" i="4"/>
  <c r="RD119" i="4"/>
  <c r="RE119" i="4"/>
  <c r="RF119" i="4"/>
  <c r="RG119" i="4"/>
  <c r="RH119" i="4"/>
  <c r="RI119" i="4"/>
  <c r="RJ119" i="4"/>
  <c r="RT119" i="4"/>
  <c r="RU119" i="4"/>
  <c r="RV119" i="4"/>
  <c r="RW119" i="4"/>
  <c r="RX119" i="4"/>
  <c r="RY119" i="4"/>
  <c r="RZ119" i="4"/>
  <c r="SA119" i="4"/>
  <c r="SB119" i="4"/>
  <c r="SC119" i="4"/>
  <c r="SD119" i="4"/>
  <c r="SE119" i="4"/>
  <c r="SF119" i="4"/>
  <c r="SG119" i="4"/>
  <c r="SH119" i="4"/>
  <c r="SI119" i="4"/>
  <c r="SJ119" i="4"/>
  <c r="SK119" i="4"/>
  <c r="SL119" i="4"/>
  <c r="SM119" i="4"/>
  <c r="SN119" i="4"/>
  <c r="SO119" i="4"/>
  <c r="SP119" i="4"/>
  <c r="SQ119" i="4"/>
  <c r="SR119" i="4"/>
  <c r="SS119" i="4"/>
  <c r="ST119" i="4"/>
  <c r="SU119" i="4"/>
  <c r="SV119" i="4"/>
  <c r="SW119" i="4"/>
  <c r="SX119" i="4"/>
  <c r="SY119" i="4"/>
  <c r="SZ119" i="4"/>
  <c r="TA119" i="4"/>
  <c r="TB119" i="4"/>
  <c r="TC119" i="4"/>
  <c r="TD119" i="4"/>
  <c r="TE119" i="4"/>
  <c r="TF119" i="4"/>
  <c r="TG119" i="4"/>
  <c r="TH119" i="4"/>
  <c r="TI119" i="4"/>
  <c r="TJ119" i="4"/>
  <c r="TK119" i="4"/>
  <c r="TL119" i="4"/>
  <c r="TM119" i="4"/>
  <c r="TN119" i="4"/>
  <c r="TO119" i="4"/>
  <c r="TP119" i="4"/>
  <c r="TQ119" i="4"/>
  <c r="TR119" i="4"/>
  <c r="TS119" i="4"/>
  <c r="TT119" i="4"/>
  <c r="TU119" i="4"/>
  <c r="TV119" i="4"/>
  <c r="TW119" i="4"/>
  <c r="TX119" i="4"/>
  <c r="TY119" i="4"/>
  <c r="TZ119" i="4"/>
  <c r="UA119" i="4"/>
  <c r="UB119" i="4"/>
  <c r="UC119" i="4"/>
  <c r="UD119" i="4"/>
  <c r="UE119" i="4"/>
  <c r="UF119" i="4"/>
  <c r="UG119" i="4"/>
  <c r="UH119" i="4"/>
  <c r="UI119" i="4"/>
  <c r="UJ119" i="4"/>
  <c r="UK119" i="4"/>
  <c r="UL119" i="4"/>
  <c r="UM119" i="4"/>
  <c r="UN119" i="4"/>
  <c r="UO119" i="4"/>
  <c r="UP119" i="4"/>
  <c r="UQ119" i="4"/>
  <c r="UR119" i="4"/>
  <c r="US119" i="4"/>
  <c r="UT119" i="4"/>
  <c r="UU119" i="4"/>
  <c r="UV119" i="4"/>
  <c r="UW119" i="4"/>
  <c r="VG119" i="4"/>
  <c r="VH119" i="4"/>
  <c r="VI119" i="4"/>
  <c r="VJ119" i="4"/>
  <c r="VK119" i="4"/>
  <c r="VL119" i="4"/>
  <c r="VM119" i="4"/>
  <c r="VN119" i="4"/>
  <c r="VO119" i="4"/>
  <c r="VP119" i="4"/>
  <c r="VQ119" i="4"/>
  <c r="VR119" i="4"/>
  <c r="VS119" i="4"/>
  <c r="VT119" i="4"/>
  <c r="VU119" i="4"/>
  <c r="VV119" i="4"/>
  <c r="VW119" i="4"/>
  <c r="VX119" i="4"/>
  <c r="VY119" i="4"/>
  <c r="VZ119" i="4"/>
  <c r="WA119" i="4"/>
  <c r="WB119" i="4"/>
  <c r="WC119" i="4"/>
  <c r="WD119" i="4"/>
  <c r="WE119" i="4"/>
  <c r="WF119" i="4"/>
  <c r="WG119" i="4"/>
  <c r="WH119" i="4"/>
  <c r="WI119" i="4"/>
  <c r="WJ119" i="4"/>
  <c r="WK119" i="4"/>
  <c r="WL119" i="4"/>
  <c r="WM119" i="4"/>
  <c r="WN119" i="4"/>
  <c r="WO119" i="4"/>
  <c r="WP119" i="4"/>
  <c r="WQ119" i="4"/>
  <c r="WR119" i="4"/>
  <c r="WS119" i="4"/>
  <c r="WT119" i="4"/>
  <c r="WU119" i="4"/>
  <c r="WV119" i="4"/>
  <c r="WW119" i="4"/>
  <c r="WX119" i="4"/>
  <c r="WY119" i="4"/>
  <c r="WZ119" i="4"/>
  <c r="XA119" i="4"/>
  <c r="XB119" i="4"/>
  <c r="XC119" i="4"/>
  <c r="XD119" i="4"/>
  <c r="XE119" i="4"/>
  <c r="XF119" i="4"/>
  <c r="XG119" i="4"/>
  <c r="XH119" i="4"/>
  <c r="XI119" i="4"/>
  <c r="XJ119" i="4"/>
  <c r="XK119" i="4"/>
  <c r="XL119" i="4"/>
  <c r="XM119" i="4"/>
  <c r="XN119" i="4"/>
  <c r="XO119" i="4"/>
  <c r="XP119" i="4"/>
  <c r="XQ119" i="4"/>
  <c r="XR119" i="4"/>
  <c r="XS119" i="4"/>
  <c r="XT119" i="4"/>
  <c r="XU119" i="4"/>
  <c r="XV119" i="4"/>
  <c r="XW119" i="4"/>
  <c r="XX119" i="4"/>
  <c r="XY119" i="4"/>
  <c r="XZ119" i="4"/>
  <c r="YA119" i="4"/>
  <c r="YB119" i="4"/>
  <c r="YC119" i="4"/>
  <c r="YD119" i="4"/>
  <c r="YE119" i="4"/>
  <c r="YF119" i="4"/>
  <c r="YG119" i="4"/>
  <c r="YH119" i="4"/>
  <c r="YI119" i="4"/>
  <c r="YJ119" i="4"/>
  <c r="YT119" i="4"/>
  <c r="YU119" i="4"/>
  <c r="YV119" i="4"/>
  <c r="YW119" i="4"/>
  <c r="YX119" i="4"/>
  <c r="YY119" i="4"/>
  <c r="YZ119" i="4"/>
  <c r="ZA119" i="4"/>
  <c r="ZB119" i="4"/>
  <c r="ZC119" i="4"/>
  <c r="ZD119" i="4"/>
  <c r="ZE119" i="4"/>
  <c r="ZF119" i="4"/>
  <c r="ZG119" i="4"/>
  <c r="ZH119" i="4"/>
  <c r="ZI119" i="4"/>
  <c r="ZJ119" i="4"/>
  <c r="ZK119" i="4"/>
  <c r="ZL119" i="4"/>
  <c r="ZM119" i="4"/>
  <c r="ZN119" i="4"/>
  <c r="ZO119" i="4"/>
  <c r="ZP119" i="4"/>
  <c r="ZQ119" i="4"/>
  <c r="ZR119" i="4"/>
  <c r="ZS119" i="4"/>
  <c r="ZT119" i="4"/>
  <c r="ZU119" i="4"/>
  <c r="ZV119" i="4"/>
  <c r="ZW119" i="4"/>
  <c r="ZX119" i="4"/>
  <c r="ZY119" i="4"/>
  <c r="ZZ119" i="4"/>
  <c r="AAA119" i="4"/>
  <c r="AAB119" i="4"/>
  <c r="AAC119" i="4"/>
  <c r="AAD119" i="4"/>
  <c r="AAE119" i="4"/>
  <c r="AAF119" i="4"/>
  <c r="AAG119" i="4"/>
  <c r="AAH119" i="4"/>
  <c r="AAI119" i="4"/>
  <c r="AAJ119" i="4"/>
  <c r="AAK119" i="4"/>
  <c r="AAL119" i="4"/>
  <c r="AAM119" i="4"/>
  <c r="AAN119" i="4"/>
  <c r="AAO119" i="4"/>
  <c r="AAP119" i="4"/>
  <c r="AAQ119" i="4"/>
  <c r="AAR119" i="4"/>
  <c r="AAS119" i="4"/>
  <c r="AAT119" i="4"/>
  <c r="AAU119" i="4"/>
  <c r="AAV119" i="4"/>
  <c r="AAW119" i="4"/>
  <c r="AAX119" i="4"/>
  <c r="AAY119" i="4"/>
  <c r="AAZ119" i="4"/>
  <c r="ABA119" i="4"/>
  <c r="ABB119" i="4"/>
  <c r="ABC119" i="4"/>
  <c r="ABD119" i="4"/>
  <c r="ABE119" i="4"/>
  <c r="ABF119" i="4"/>
  <c r="ABG119" i="4"/>
  <c r="ABH119" i="4"/>
  <c r="ABI119" i="4"/>
  <c r="ABJ119" i="4"/>
  <c r="ABK119" i="4"/>
  <c r="ABL119" i="4"/>
  <c r="ABM119" i="4"/>
  <c r="ABN119" i="4"/>
  <c r="ABO119" i="4"/>
  <c r="ABP119" i="4"/>
  <c r="ABQ119" i="4"/>
  <c r="ABR119" i="4"/>
  <c r="ABS119" i="4"/>
  <c r="ABT119" i="4"/>
  <c r="ABU119" i="4"/>
  <c r="ABV119" i="4"/>
  <c r="ABW119" i="4"/>
  <c r="ACG119" i="4"/>
  <c r="ACH119" i="4"/>
  <c r="ACI119" i="4"/>
  <c r="ACJ119" i="4"/>
  <c r="ACK119" i="4"/>
  <c r="ACL119" i="4"/>
  <c r="ACM119" i="4"/>
  <c r="ACN119" i="4"/>
  <c r="ACO119" i="4"/>
  <c r="ACP119" i="4"/>
  <c r="ACQ119" i="4"/>
  <c r="ACR119" i="4"/>
  <c r="ACS119" i="4"/>
  <c r="ACT119" i="4"/>
  <c r="ACU119" i="4"/>
  <c r="ACV119" i="4"/>
  <c r="ACW119" i="4"/>
  <c r="ACX119" i="4"/>
  <c r="ACY119" i="4"/>
  <c r="ACZ119" i="4"/>
  <c r="ADA119" i="4"/>
  <c r="ADB119" i="4"/>
  <c r="ADC119" i="4"/>
  <c r="ADD119" i="4"/>
  <c r="ADE119" i="4"/>
  <c r="ADF119" i="4"/>
  <c r="ADG119" i="4"/>
  <c r="ADH119" i="4"/>
  <c r="ADI119" i="4"/>
  <c r="ADJ119" i="4"/>
  <c r="ADK119" i="4"/>
  <c r="ADL119" i="4"/>
  <c r="ADM119" i="4"/>
  <c r="ADN119" i="4"/>
  <c r="ADO119" i="4"/>
  <c r="ADP119" i="4"/>
  <c r="ADQ119" i="4"/>
  <c r="ADR119" i="4"/>
  <c r="ADS119" i="4"/>
  <c r="ADT119" i="4"/>
  <c r="ADU119" i="4"/>
  <c r="ADV119" i="4"/>
  <c r="ADW119" i="4"/>
  <c r="ADX119" i="4"/>
  <c r="ADY119" i="4"/>
  <c r="ADZ119" i="4"/>
  <c r="AEA119" i="4"/>
  <c r="AEB119" i="4"/>
  <c r="AEC119" i="4"/>
  <c r="AED119" i="4"/>
  <c r="AEE119" i="4"/>
  <c r="AEF119" i="4"/>
  <c r="AEG119" i="4"/>
  <c r="AEH119" i="4"/>
  <c r="AEI119" i="4"/>
  <c r="AEJ119" i="4"/>
  <c r="AEK119" i="4"/>
  <c r="AEL119" i="4"/>
  <c r="AEM119" i="4"/>
  <c r="AEN119" i="4"/>
  <c r="AEO119" i="4"/>
  <c r="AEP119" i="4"/>
  <c r="AEQ119" i="4"/>
  <c r="AER119" i="4"/>
  <c r="AES119" i="4"/>
  <c r="AET119" i="4"/>
  <c r="AEU119" i="4"/>
  <c r="AEV119" i="4"/>
  <c r="AEW119" i="4"/>
  <c r="AEX119" i="4"/>
  <c r="AEY119" i="4"/>
  <c r="AEZ119" i="4"/>
  <c r="AFA119" i="4"/>
  <c r="AFB119" i="4"/>
  <c r="AFC119" i="4"/>
  <c r="AFD119" i="4"/>
  <c r="AFE119" i="4"/>
  <c r="AFF119" i="4"/>
  <c r="AFG119" i="4"/>
  <c r="AFH119" i="4"/>
  <c r="AFI119" i="4"/>
  <c r="AFJ119" i="4"/>
  <c r="DR80" i="4"/>
  <c r="DT80" i="4"/>
  <c r="DU80" i="4"/>
  <c r="DV80" i="4"/>
  <c r="DW80" i="4"/>
  <c r="DX80" i="4"/>
  <c r="DY80" i="4"/>
  <c r="DZ80" i="4"/>
  <c r="EA80" i="4"/>
  <c r="EB80" i="4"/>
  <c r="EC80" i="4"/>
  <c r="ED80" i="4"/>
  <c r="EE80" i="4"/>
  <c r="EF80" i="4"/>
  <c r="EG80" i="4"/>
  <c r="EH80" i="4"/>
  <c r="EI80" i="4"/>
  <c r="EJ80" i="4"/>
  <c r="EK80" i="4"/>
  <c r="EL80" i="4"/>
  <c r="EM80" i="4"/>
  <c r="EN80" i="4"/>
  <c r="EO80" i="4"/>
  <c r="EP80" i="4"/>
  <c r="EQ80" i="4"/>
  <c r="ER80" i="4"/>
  <c r="ES80" i="4"/>
  <c r="ET80" i="4"/>
  <c r="EU80" i="4"/>
  <c r="EV80" i="4"/>
  <c r="EW80" i="4"/>
  <c r="EX80" i="4"/>
  <c r="EY80" i="4"/>
  <c r="EZ80" i="4"/>
  <c r="FA80" i="4"/>
  <c r="FB80" i="4"/>
  <c r="FC80" i="4"/>
  <c r="FD80" i="4"/>
  <c r="FE80" i="4"/>
  <c r="FF80" i="4"/>
  <c r="FG80" i="4"/>
  <c r="FH80" i="4"/>
  <c r="FI80" i="4"/>
  <c r="FJ80" i="4"/>
  <c r="FK80" i="4"/>
  <c r="FL80" i="4"/>
  <c r="FM80" i="4"/>
  <c r="FN80" i="4"/>
  <c r="FO80" i="4"/>
  <c r="FP80" i="4"/>
  <c r="FQ80" i="4"/>
  <c r="FR80" i="4"/>
  <c r="FS80" i="4"/>
  <c r="FT80" i="4"/>
  <c r="FU80" i="4"/>
  <c r="FV80" i="4"/>
  <c r="FW80" i="4"/>
  <c r="FX80" i="4"/>
  <c r="FY80" i="4"/>
  <c r="FZ80" i="4"/>
  <c r="GA80" i="4"/>
  <c r="GB80" i="4"/>
  <c r="GC80" i="4"/>
  <c r="GD80" i="4"/>
  <c r="GE80" i="4"/>
  <c r="GF80" i="4"/>
  <c r="GG80" i="4"/>
  <c r="GH80" i="4"/>
  <c r="GI80" i="4"/>
  <c r="GJ80" i="4"/>
  <c r="GK80" i="4"/>
  <c r="GL80" i="4"/>
  <c r="GM80" i="4"/>
  <c r="GN80" i="4"/>
  <c r="GO80" i="4"/>
  <c r="GP80" i="4"/>
  <c r="GQ80" i="4"/>
  <c r="GR80" i="4"/>
  <c r="GS80" i="4"/>
  <c r="GT80" i="4"/>
  <c r="GU80" i="4"/>
  <c r="KS80" i="4"/>
  <c r="KT80" i="4"/>
  <c r="KU80" i="4"/>
  <c r="KV80" i="4"/>
  <c r="KW80" i="4"/>
  <c r="KX80" i="4"/>
  <c r="KY80" i="4"/>
  <c r="KZ80" i="4"/>
  <c r="LA80" i="4"/>
  <c r="LB80" i="4"/>
  <c r="LC80" i="4"/>
  <c r="LD80" i="4"/>
  <c r="LE80" i="4"/>
  <c r="LF80" i="4"/>
  <c r="LG80" i="4"/>
  <c r="LH80" i="4"/>
  <c r="LI80" i="4"/>
  <c r="LJ80" i="4"/>
  <c r="LK80" i="4"/>
  <c r="LL80" i="4"/>
  <c r="LM80" i="4"/>
  <c r="LN80" i="4"/>
  <c r="LO80" i="4"/>
  <c r="LP80" i="4"/>
  <c r="LQ80" i="4"/>
  <c r="LR80" i="4"/>
  <c r="LS80" i="4"/>
  <c r="LT80" i="4"/>
  <c r="LU80" i="4"/>
  <c r="LV80" i="4"/>
  <c r="LW80" i="4"/>
  <c r="LX80" i="4"/>
  <c r="LY80" i="4"/>
  <c r="LZ80" i="4"/>
  <c r="MA80" i="4"/>
  <c r="MB80" i="4"/>
  <c r="MC80" i="4"/>
  <c r="MD80" i="4"/>
  <c r="ME80" i="4"/>
  <c r="MF80" i="4"/>
  <c r="MG80" i="4"/>
  <c r="MH80" i="4"/>
  <c r="MI80" i="4"/>
  <c r="MJ80" i="4"/>
  <c r="MK80" i="4"/>
  <c r="ML80" i="4"/>
  <c r="MM80" i="4"/>
  <c r="MN80" i="4"/>
  <c r="MO80" i="4"/>
  <c r="MP80" i="4"/>
  <c r="MQ80" i="4"/>
  <c r="MR80" i="4"/>
  <c r="MS80" i="4"/>
  <c r="MT80" i="4"/>
  <c r="MU80" i="4"/>
  <c r="MV80" i="4"/>
  <c r="MW80" i="4"/>
  <c r="MX80" i="4"/>
  <c r="MY80" i="4"/>
  <c r="MZ80" i="4"/>
  <c r="NA80" i="4"/>
  <c r="NB80" i="4"/>
  <c r="NC80" i="4"/>
  <c r="ND80" i="4"/>
  <c r="NE80" i="4"/>
  <c r="NF80" i="4"/>
  <c r="NG80" i="4"/>
  <c r="NH80" i="4"/>
  <c r="NI80" i="4"/>
  <c r="NJ80" i="4"/>
  <c r="NK80" i="4"/>
  <c r="NL80" i="4"/>
  <c r="NM80" i="4"/>
  <c r="NN80" i="4"/>
  <c r="NO80" i="4"/>
  <c r="NP80" i="4"/>
  <c r="NQ80" i="4"/>
  <c r="NR80" i="4"/>
  <c r="NS80" i="4"/>
  <c r="NT80" i="4"/>
  <c r="NU80" i="4"/>
  <c r="NV80" i="4"/>
  <c r="OG80" i="4"/>
  <c r="OH80" i="4"/>
  <c r="OI80" i="4"/>
  <c r="OJ80" i="4"/>
  <c r="OK80" i="4"/>
  <c r="OL80" i="4"/>
  <c r="OM80" i="4"/>
  <c r="ON80" i="4"/>
  <c r="OO80" i="4"/>
  <c r="OP80" i="4"/>
  <c r="OQ80" i="4"/>
  <c r="OR80" i="4"/>
  <c r="OS80" i="4"/>
  <c r="OT80" i="4"/>
  <c r="OU80" i="4"/>
  <c r="OV80" i="4"/>
  <c r="OW80" i="4"/>
  <c r="OX80" i="4"/>
  <c r="OY80" i="4"/>
  <c r="OZ80" i="4"/>
  <c r="PA80" i="4"/>
  <c r="PB80" i="4"/>
  <c r="PC80" i="4"/>
  <c r="PD80" i="4"/>
  <c r="PE80" i="4"/>
  <c r="PF80" i="4"/>
  <c r="PG80" i="4"/>
  <c r="PH80" i="4"/>
  <c r="PI80" i="4"/>
  <c r="PJ80" i="4"/>
  <c r="PK80" i="4"/>
  <c r="PL80" i="4"/>
  <c r="PM80" i="4"/>
  <c r="PN80" i="4"/>
  <c r="PO80" i="4"/>
  <c r="PP80" i="4"/>
  <c r="PQ80" i="4"/>
  <c r="PR80" i="4"/>
  <c r="PS80" i="4"/>
  <c r="PT80" i="4"/>
  <c r="PU80" i="4"/>
  <c r="PV80" i="4"/>
  <c r="PW80" i="4"/>
  <c r="PX80" i="4"/>
  <c r="PY80" i="4"/>
  <c r="PZ80" i="4"/>
  <c r="QA80" i="4"/>
  <c r="QB80" i="4"/>
  <c r="QC80" i="4"/>
  <c r="QD80" i="4"/>
  <c r="QE80" i="4"/>
  <c r="QF80" i="4"/>
  <c r="QG80" i="4"/>
  <c r="QH80" i="4"/>
  <c r="QI80" i="4"/>
  <c r="QJ80" i="4"/>
  <c r="QK80" i="4"/>
  <c r="QL80" i="4"/>
  <c r="QM80" i="4"/>
  <c r="QN80" i="4"/>
  <c r="QO80" i="4"/>
  <c r="QP80" i="4"/>
  <c r="QQ80" i="4"/>
  <c r="QR80" i="4"/>
  <c r="QS80" i="4"/>
  <c r="QT80" i="4"/>
  <c r="QU80" i="4"/>
  <c r="QV80" i="4"/>
  <c r="QW80" i="4"/>
  <c r="QX80" i="4"/>
  <c r="QY80" i="4"/>
  <c r="QZ80" i="4"/>
  <c r="RA80" i="4"/>
  <c r="RB80" i="4"/>
  <c r="RC80" i="4"/>
  <c r="RD80" i="4"/>
  <c r="RE80" i="4"/>
  <c r="RF80" i="4"/>
  <c r="RG80" i="4"/>
  <c r="RH80" i="4"/>
  <c r="RI80" i="4"/>
  <c r="RJ80" i="4"/>
  <c r="RT80" i="4"/>
  <c r="RU80" i="4"/>
  <c r="RV80" i="4"/>
  <c r="RW80" i="4"/>
  <c r="RX80" i="4"/>
  <c r="RY80" i="4"/>
  <c r="RZ80" i="4"/>
  <c r="SA80" i="4"/>
  <c r="SB80" i="4"/>
  <c r="SC80" i="4"/>
  <c r="SD80" i="4"/>
  <c r="SE80" i="4"/>
  <c r="SF80" i="4"/>
  <c r="SG80" i="4"/>
  <c r="SH80" i="4"/>
  <c r="SI80" i="4"/>
  <c r="SJ80" i="4"/>
  <c r="SK80" i="4"/>
  <c r="SL80" i="4"/>
  <c r="SM80" i="4"/>
  <c r="SN80" i="4"/>
  <c r="SO80" i="4"/>
  <c r="SP80" i="4"/>
  <c r="SQ80" i="4"/>
  <c r="SR80" i="4"/>
  <c r="SS80" i="4"/>
  <c r="ST80" i="4"/>
  <c r="SU80" i="4"/>
  <c r="SV80" i="4"/>
  <c r="SW80" i="4"/>
  <c r="SX80" i="4"/>
  <c r="SY80" i="4"/>
  <c r="SZ80" i="4"/>
  <c r="TA80" i="4"/>
  <c r="TB80" i="4"/>
  <c r="TC80" i="4"/>
  <c r="TD80" i="4"/>
  <c r="TE80" i="4"/>
  <c r="TF80" i="4"/>
  <c r="TG80" i="4"/>
  <c r="TH80" i="4"/>
  <c r="TI80" i="4"/>
  <c r="TJ80" i="4"/>
  <c r="TK80" i="4"/>
  <c r="TL80" i="4"/>
  <c r="TM80" i="4"/>
  <c r="TN80" i="4"/>
  <c r="TO80" i="4"/>
  <c r="TP80" i="4"/>
  <c r="TQ80" i="4"/>
  <c r="TR80" i="4"/>
  <c r="TS80" i="4"/>
  <c r="TT80" i="4"/>
  <c r="TU80" i="4"/>
  <c r="TV80" i="4"/>
  <c r="TW80" i="4"/>
  <c r="TX80" i="4"/>
  <c r="TY80" i="4"/>
  <c r="TZ80" i="4"/>
  <c r="UA80" i="4"/>
  <c r="UB80" i="4"/>
  <c r="UC80" i="4"/>
  <c r="UD80" i="4"/>
  <c r="UE80" i="4"/>
  <c r="UF80" i="4"/>
  <c r="UG80" i="4"/>
  <c r="UH80" i="4"/>
  <c r="UI80" i="4"/>
  <c r="UJ80" i="4"/>
  <c r="UK80" i="4"/>
  <c r="UL80" i="4"/>
  <c r="UM80" i="4"/>
  <c r="UN80" i="4"/>
  <c r="UO80" i="4"/>
  <c r="UP80" i="4"/>
  <c r="UQ80" i="4"/>
  <c r="UR80" i="4"/>
  <c r="US80" i="4"/>
  <c r="UT80" i="4"/>
  <c r="UU80" i="4"/>
  <c r="UV80" i="4"/>
  <c r="UW80" i="4"/>
  <c r="VG80" i="4"/>
  <c r="VH80" i="4"/>
  <c r="VI80" i="4"/>
  <c r="VJ80" i="4"/>
  <c r="VK80" i="4"/>
  <c r="VL80" i="4"/>
  <c r="VM80" i="4"/>
  <c r="VN80" i="4"/>
  <c r="VO80" i="4"/>
  <c r="VP80" i="4"/>
  <c r="VQ80" i="4"/>
  <c r="VR80" i="4"/>
  <c r="VS80" i="4"/>
  <c r="VT80" i="4"/>
  <c r="VU80" i="4"/>
  <c r="VV80" i="4"/>
  <c r="VW80" i="4"/>
  <c r="VX80" i="4"/>
  <c r="VY80" i="4"/>
  <c r="VZ80" i="4"/>
  <c r="WA80" i="4"/>
  <c r="WB80" i="4"/>
  <c r="WC80" i="4"/>
  <c r="WD80" i="4"/>
  <c r="WE80" i="4"/>
  <c r="WF80" i="4"/>
  <c r="WG80" i="4"/>
  <c r="WH80" i="4"/>
  <c r="WI80" i="4"/>
  <c r="WJ80" i="4"/>
  <c r="WK80" i="4"/>
  <c r="WL80" i="4"/>
  <c r="WM80" i="4"/>
  <c r="WN80" i="4"/>
  <c r="WO80" i="4"/>
  <c r="WP80" i="4"/>
  <c r="WQ80" i="4"/>
  <c r="WR80" i="4"/>
  <c r="WS80" i="4"/>
  <c r="WT80" i="4"/>
  <c r="WU80" i="4"/>
  <c r="WV80" i="4"/>
  <c r="WW80" i="4"/>
  <c r="WX80" i="4"/>
  <c r="WY80" i="4"/>
  <c r="WZ80" i="4"/>
  <c r="XA80" i="4"/>
  <c r="XB80" i="4"/>
  <c r="XC80" i="4"/>
  <c r="XD80" i="4"/>
  <c r="XE80" i="4"/>
  <c r="XF80" i="4"/>
  <c r="XG80" i="4"/>
  <c r="XH80" i="4"/>
  <c r="XI80" i="4"/>
  <c r="XJ80" i="4"/>
  <c r="XK80" i="4"/>
  <c r="XL80" i="4"/>
  <c r="XM80" i="4"/>
  <c r="XN80" i="4"/>
  <c r="XO80" i="4"/>
  <c r="XP80" i="4"/>
  <c r="XQ80" i="4"/>
  <c r="XR80" i="4"/>
  <c r="XS80" i="4"/>
  <c r="XT80" i="4"/>
  <c r="XU80" i="4"/>
  <c r="XV80" i="4"/>
  <c r="XW80" i="4"/>
  <c r="XX80" i="4"/>
  <c r="XY80" i="4"/>
  <c r="XZ80" i="4"/>
  <c r="YA80" i="4"/>
  <c r="YB80" i="4"/>
  <c r="YC80" i="4"/>
  <c r="YD80" i="4"/>
  <c r="YE80" i="4"/>
  <c r="YF80" i="4"/>
  <c r="YG80" i="4"/>
  <c r="YH80" i="4"/>
  <c r="YI80" i="4"/>
  <c r="YJ80" i="4"/>
  <c r="YT80" i="4"/>
  <c r="YU80" i="4"/>
  <c r="YV80" i="4"/>
  <c r="YW80" i="4"/>
  <c r="YX80" i="4"/>
  <c r="YY80" i="4"/>
  <c r="YZ80" i="4"/>
  <c r="ZA80" i="4"/>
  <c r="ZB80" i="4"/>
  <c r="ZC80" i="4"/>
  <c r="ZD80" i="4"/>
  <c r="ZE80" i="4"/>
  <c r="ZF80" i="4"/>
  <c r="ZG80" i="4"/>
  <c r="ZH80" i="4"/>
  <c r="ZI80" i="4"/>
  <c r="ZJ80" i="4"/>
  <c r="ZK80" i="4"/>
  <c r="ZL80" i="4"/>
  <c r="ZM80" i="4"/>
  <c r="ZN80" i="4"/>
  <c r="ZO80" i="4"/>
  <c r="ZP80" i="4"/>
  <c r="ZQ80" i="4"/>
  <c r="ZR80" i="4"/>
  <c r="ZS80" i="4"/>
  <c r="ZT80" i="4"/>
  <c r="ZU80" i="4"/>
  <c r="ZV80" i="4"/>
  <c r="ZW80" i="4"/>
  <c r="ZX80" i="4"/>
  <c r="ZY80" i="4"/>
  <c r="ZZ80" i="4"/>
  <c r="AAA80" i="4"/>
  <c r="AAB80" i="4"/>
  <c r="AAC80" i="4"/>
  <c r="AAD80" i="4"/>
  <c r="AAE80" i="4"/>
  <c r="AAF80" i="4"/>
  <c r="AAG80" i="4"/>
  <c r="AAH80" i="4"/>
  <c r="AAI80" i="4"/>
  <c r="AAJ80" i="4"/>
  <c r="AAK80" i="4"/>
  <c r="AAL80" i="4"/>
  <c r="AAM80" i="4"/>
  <c r="AAN80" i="4"/>
  <c r="AAO80" i="4"/>
  <c r="AAP80" i="4"/>
  <c r="AAQ80" i="4"/>
  <c r="AAR80" i="4"/>
  <c r="AAS80" i="4"/>
  <c r="AAT80" i="4"/>
  <c r="AAU80" i="4"/>
  <c r="AAV80" i="4"/>
  <c r="AAW80" i="4"/>
  <c r="AAX80" i="4"/>
  <c r="AAY80" i="4"/>
  <c r="AAZ80" i="4"/>
  <c r="ABA80" i="4"/>
  <c r="ABB80" i="4"/>
  <c r="ABC80" i="4"/>
  <c r="ABD80" i="4"/>
  <c r="ABE80" i="4"/>
  <c r="ABF80" i="4"/>
  <c r="ABG80" i="4"/>
  <c r="ABH80" i="4"/>
  <c r="ABI80" i="4"/>
  <c r="ABJ80" i="4"/>
  <c r="ABK80" i="4"/>
  <c r="ABL80" i="4"/>
  <c r="ABM80" i="4"/>
  <c r="ABN80" i="4"/>
  <c r="ABO80" i="4"/>
  <c r="ABP80" i="4"/>
  <c r="ABQ80" i="4"/>
  <c r="ABR80" i="4"/>
  <c r="ABS80" i="4"/>
  <c r="ABT80" i="4"/>
  <c r="ABU80" i="4"/>
  <c r="ABV80" i="4"/>
  <c r="ABW80" i="4"/>
  <c r="ACG80" i="4"/>
  <c r="ACH80" i="4"/>
  <c r="ACI80" i="4"/>
  <c r="ACJ80" i="4"/>
  <c r="ACK80" i="4"/>
  <c r="ACL80" i="4"/>
  <c r="ACM80" i="4"/>
  <c r="ACN80" i="4"/>
  <c r="ACO80" i="4"/>
  <c r="ACP80" i="4"/>
  <c r="ACQ80" i="4"/>
  <c r="ACR80" i="4"/>
  <c r="ACS80" i="4"/>
  <c r="ACT80" i="4"/>
  <c r="ACU80" i="4"/>
  <c r="ACV80" i="4"/>
  <c r="ACW80" i="4"/>
  <c r="ACX80" i="4"/>
  <c r="ACY80" i="4"/>
  <c r="ACZ80" i="4"/>
  <c r="ADA80" i="4"/>
  <c r="ADB80" i="4"/>
  <c r="ADC80" i="4"/>
  <c r="ADD80" i="4"/>
  <c r="ADE80" i="4"/>
  <c r="ADF80" i="4"/>
  <c r="ADG80" i="4"/>
  <c r="ADH80" i="4"/>
  <c r="ADI80" i="4"/>
  <c r="ADJ80" i="4"/>
  <c r="ADK80" i="4"/>
  <c r="ADL80" i="4"/>
  <c r="ADM80" i="4"/>
  <c r="ADN80" i="4"/>
  <c r="ADO80" i="4"/>
  <c r="ADP80" i="4"/>
  <c r="ADQ80" i="4"/>
  <c r="ADR80" i="4"/>
  <c r="ADS80" i="4"/>
  <c r="ADT80" i="4"/>
  <c r="ADU80" i="4"/>
  <c r="ADV80" i="4"/>
  <c r="ADW80" i="4"/>
  <c r="ADX80" i="4"/>
  <c r="ADY80" i="4"/>
  <c r="ADZ80" i="4"/>
  <c r="AEA80" i="4"/>
  <c r="AEB80" i="4"/>
  <c r="AEC80" i="4"/>
  <c r="AED80" i="4"/>
  <c r="AEE80" i="4"/>
  <c r="AEF80" i="4"/>
  <c r="AEG80" i="4"/>
  <c r="AEH80" i="4"/>
  <c r="AEI80" i="4"/>
  <c r="AEJ80" i="4"/>
  <c r="AEK80" i="4"/>
  <c r="AEL80" i="4"/>
  <c r="AEM80" i="4"/>
  <c r="AEN80" i="4"/>
  <c r="AEO80" i="4"/>
  <c r="AEP80" i="4"/>
  <c r="AEQ80" i="4"/>
  <c r="AER80" i="4"/>
  <c r="AES80" i="4"/>
  <c r="AET80" i="4"/>
  <c r="AEU80" i="4"/>
  <c r="AEV80" i="4"/>
  <c r="AEW80" i="4"/>
  <c r="AEX80" i="4"/>
  <c r="AEY80" i="4"/>
  <c r="AEZ80" i="4"/>
  <c r="AFA80" i="4"/>
  <c r="AFB80" i="4"/>
  <c r="AFC80" i="4"/>
  <c r="AFD80" i="4"/>
  <c r="AFE80" i="4"/>
  <c r="AFF80" i="4"/>
  <c r="AFG80" i="4"/>
  <c r="AFH80" i="4"/>
  <c r="AFI80" i="4"/>
  <c r="AFJ80" i="4"/>
  <c r="DR60" i="4"/>
  <c r="DT60" i="4"/>
  <c r="DU60" i="4"/>
  <c r="DV60" i="4"/>
  <c r="DW60" i="4"/>
  <c r="DX60" i="4"/>
  <c r="DY60" i="4"/>
  <c r="DZ60" i="4"/>
  <c r="EA60" i="4"/>
  <c r="EB60" i="4"/>
  <c r="EC60" i="4"/>
  <c r="ED60" i="4"/>
  <c r="EE60" i="4"/>
  <c r="EF60" i="4"/>
  <c r="EG60" i="4"/>
  <c r="EH60" i="4"/>
  <c r="EI60" i="4"/>
  <c r="EJ60" i="4"/>
  <c r="EK60" i="4"/>
  <c r="EL60" i="4"/>
  <c r="EM60" i="4"/>
  <c r="EN60" i="4"/>
  <c r="EO60" i="4"/>
  <c r="EP60" i="4"/>
  <c r="EQ60" i="4"/>
  <c r="ER60" i="4"/>
  <c r="ES60" i="4"/>
  <c r="ET60" i="4"/>
  <c r="EU60" i="4"/>
  <c r="EV60" i="4"/>
  <c r="EW60" i="4"/>
  <c r="EX60" i="4"/>
  <c r="EY60" i="4"/>
  <c r="EZ60" i="4"/>
  <c r="FA60" i="4"/>
  <c r="FB60" i="4"/>
  <c r="FC60" i="4"/>
  <c r="FD60" i="4"/>
  <c r="FE60" i="4"/>
  <c r="FF60" i="4"/>
  <c r="FG60" i="4"/>
  <c r="FH60" i="4"/>
  <c r="FI60" i="4"/>
  <c r="FJ60" i="4"/>
  <c r="FK60" i="4"/>
  <c r="FL60" i="4"/>
  <c r="FM60" i="4"/>
  <c r="FN60" i="4"/>
  <c r="FO60" i="4"/>
  <c r="FP60" i="4"/>
  <c r="FQ60" i="4"/>
  <c r="FR60" i="4"/>
  <c r="FS60" i="4"/>
  <c r="FT60" i="4"/>
  <c r="FU60" i="4"/>
  <c r="FV60" i="4"/>
  <c r="FW60" i="4"/>
  <c r="FX60" i="4"/>
  <c r="FY60" i="4"/>
  <c r="FZ60" i="4"/>
  <c r="GA60" i="4"/>
  <c r="GB60" i="4"/>
  <c r="GC60" i="4"/>
  <c r="GD60" i="4"/>
  <c r="GE60" i="4"/>
  <c r="GF60" i="4"/>
  <c r="GG60" i="4"/>
  <c r="GH60" i="4"/>
  <c r="GI60" i="4"/>
  <c r="GJ60" i="4"/>
  <c r="GK60" i="4"/>
  <c r="GL60" i="4"/>
  <c r="GM60" i="4"/>
  <c r="GN60" i="4"/>
  <c r="GO60" i="4"/>
  <c r="GP60" i="4"/>
  <c r="GQ60" i="4"/>
  <c r="GR60" i="4"/>
  <c r="GS60" i="4"/>
  <c r="GT60" i="4"/>
  <c r="GU60" i="4"/>
  <c r="KS60" i="4"/>
  <c r="KT60" i="4"/>
  <c r="KU60" i="4"/>
  <c r="KV60" i="4"/>
  <c r="KW60" i="4"/>
  <c r="KX60" i="4"/>
  <c r="KY60" i="4"/>
  <c r="KZ60" i="4"/>
  <c r="LA60" i="4"/>
  <c r="LB60" i="4"/>
  <c r="LC60" i="4"/>
  <c r="LD60" i="4"/>
  <c r="LE60" i="4"/>
  <c r="LF60" i="4"/>
  <c r="LG60" i="4"/>
  <c r="LH60" i="4"/>
  <c r="LI60" i="4"/>
  <c r="LJ60" i="4"/>
  <c r="LK60" i="4"/>
  <c r="LL60" i="4"/>
  <c r="LM60" i="4"/>
  <c r="LN60" i="4"/>
  <c r="LO60" i="4"/>
  <c r="LP60" i="4"/>
  <c r="LQ60" i="4"/>
  <c r="LR60" i="4"/>
  <c r="LS60" i="4"/>
  <c r="LT60" i="4"/>
  <c r="LU60" i="4"/>
  <c r="LV60" i="4"/>
  <c r="LW60" i="4"/>
  <c r="LX60" i="4"/>
  <c r="LY60" i="4"/>
  <c r="LZ60" i="4"/>
  <c r="MA60" i="4"/>
  <c r="MB60" i="4"/>
  <c r="MC60" i="4"/>
  <c r="MD60" i="4"/>
  <c r="ME60" i="4"/>
  <c r="MF60" i="4"/>
  <c r="MG60" i="4"/>
  <c r="MH60" i="4"/>
  <c r="MI60" i="4"/>
  <c r="MJ60" i="4"/>
  <c r="MK60" i="4"/>
  <c r="ML60" i="4"/>
  <c r="MM60" i="4"/>
  <c r="MN60" i="4"/>
  <c r="MO60" i="4"/>
  <c r="MP60" i="4"/>
  <c r="MQ60" i="4"/>
  <c r="MR60" i="4"/>
  <c r="MS60" i="4"/>
  <c r="MT60" i="4"/>
  <c r="MU60" i="4"/>
  <c r="MV60" i="4"/>
  <c r="MW60" i="4"/>
  <c r="MX60" i="4"/>
  <c r="MY60" i="4"/>
  <c r="MZ60" i="4"/>
  <c r="NA60" i="4"/>
  <c r="NB60" i="4"/>
  <c r="NC60" i="4"/>
  <c r="ND60" i="4"/>
  <c r="NE60" i="4"/>
  <c r="NF60" i="4"/>
  <c r="NG60" i="4"/>
  <c r="NH60" i="4"/>
  <c r="NI60" i="4"/>
  <c r="NJ60" i="4"/>
  <c r="NK60" i="4"/>
  <c r="NL60" i="4"/>
  <c r="NM60" i="4"/>
  <c r="NN60" i="4"/>
  <c r="NO60" i="4"/>
  <c r="NP60" i="4"/>
  <c r="NQ60" i="4"/>
  <c r="NR60" i="4"/>
  <c r="NS60" i="4"/>
  <c r="NT60" i="4"/>
  <c r="NU60" i="4"/>
  <c r="NV60" i="4"/>
  <c r="OG60" i="4"/>
  <c r="OH60" i="4"/>
  <c r="OI60" i="4"/>
  <c r="OJ60" i="4"/>
  <c r="OK60" i="4"/>
  <c r="OL60" i="4"/>
  <c r="OM60" i="4"/>
  <c r="ON60" i="4"/>
  <c r="OO60" i="4"/>
  <c r="OP60" i="4"/>
  <c r="OQ60" i="4"/>
  <c r="OR60" i="4"/>
  <c r="OS60" i="4"/>
  <c r="OT60" i="4"/>
  <c r="OU60" i="4"/>
  <c r="OV60" i="4"/>
  <c r="OW60" i="4"/>
  <c r="OX60" i="4"/>
  <c r="OY60" i="4"/>
  <c r="OZ60" i="4"/>
  <c r="PA60" i="4"/>
  <c r="PB60" i="4"/>
  <c r="PC60" i="4"/>
  <c r="PD60" i="4"/>
  <c r="PE60" i="4"/>
  <c r="PF60" i="4"/>
  <c r="PG60" i="4"/>
  <c r="PH60" i="4"/>
  <c r="PI60" i="4"/>
  <c r="PJ60" i="4"/>
  <c r="PK60" i="4"/>
  <c r="PL60" i="4"/>
  <c r="PM60" i="4"/>
  <c r="PN60" i="4"/>
  <c r="PO60" i="4"/>
  <c r="PP60" i="4"/>
  <c r="PQ60" i="4"/>
  <c r="PR60" i="4"/>
  <c r="PS60" i="4"/>
  <c r="PT60" i="4"/>
  <c r="PU60" i="4"/>
  <c r="PV60" i="4"/>
  <c r="PW60" i="4"/>
  <c r="PX60" i="4"/>
  <c r="PY60" i="4"/>
  <c r="PZ60" i="4"/>
  <c r="QA60" i="4"/>
  <c r="QB60" i="4"/>
  <c r="QC60" i="4"/>
  <c r="QD60" i="4"/>
  <c r="QE60" i="4"/>
  <c r="QF60" i="4"/>
  <c r="QG60" i="4"/>
  <c r="QH60" i="4"/>
  <c r="QI60" i="4"/>
  <c r="QJ60" i="4"/>
  <c r="QK60" i="4"/>
  <c r="QL60" i="4"/>
  <c r="QM60" i="4"/>
  <c r="QN60" i="4"/>
  <c r="QO60" i="4"/>
  <c r="QP60" i="4"/>
  <c r="QQ60" i="4"/>
  <c r="QR60" i="4"/>
  <c r="QS60" i="4"/>
  <c r="QT60" i="4"/>
  <c r="QU60" i="4"/>
  <c r="QV60" i="4"/>
  <c r="QW60" i="4"/>
  <c r="QX60" i="4"/>
  <c r="QY60" i="4"/>
  <c r="QZ60" i="4"/>
  <c r="RA60" i="4"/>
  <c r="RB60" i="4"/>
  <c r="RC60" i="4"/>
  <c r="RD60" i="4"/>
  <c r="RE60" i="4"/>
  <c r="RF60" i="4"/>
  <c r="RG60" i="4"/>
  <c r="RH60" i="4"/>
  <c r="RI60" i="4"/>
  <c r="RJ60" i="4"/>
  <c r="RT60" i="4"/>
  <c r="RU60" i="4"/>
  <c r="RV60" i="4"/>
  <c r="RW60" i="4"/>
  <c r="RX60" i="4"/>
  <c r="RY60" i="4"/>
  <c r="RZ60" i="4"/>
  <c r="SA60" i="4"/>
  <c r="SB60" i="4"/>
  <c r="SC60" i="4"/>
  <c r="SD60" i="4"/>
  <c r="SE60" i="4"/>
  <c r="SF60" i="4"/>
  <c r="SG60" i="4"/>
  <c r="SH60" i="4"/>
  <c r="SI60" i="4"/>
  <c r="SJ60" i="4"/>
  <c r="SK60" i="4"/>
  <c r="SL60" i="4"/>
  <c r="SM60" i="4"/>
  <c r="SN60" i="4"/>
  <c r="SO60" i="4"/>
  <c r="SP60" i="4"/>
  <c r="SQ60" i="4"/>
  <c r="SR60" i="4"/>
  <c r="SS60" i="4"/>
  <c r="ST60" i="4"/>
  <c r="SU60" i="4"/>
  <c r="SV60" i="4"/>
  <c r="SW60" i="4"/>
  <c r="SX60" i="4"/>
  <c r="SY60" i="4"/>
  <c r="SZ60" i="4"/>
  <c r="TA60" i="4"/>
  <c r="TB60" i="4"/>
  <c r="TC60" i="4"/>
  <c r="TD60" i="4"/>
  <c r="TE60" i="4"/>
  <c r="TF60" i="4"/>
  <c r="TG60" i="4"/>
  <c r="TH60" i="4"/>
  <c r="TI60" i="4"/>
  <c r="TJ60" i="4"/>
  <c r="TK60" i="4"/>
  <c r="TL60" i="4"/>
  <c r="TM60" i="4"/>
  <c r="TN60" i="4"/>
  <c r="TO60" i="4"/>
  <c r="TP60" i="4"/>
  <c r="TQ60" i="4"/>
  <c r="TR60" i="4"/>
  <c r="TS60" i="4"/>
  <c r="TT60" i="4"/>
  <c r="TU60" i="4"/>
  <c r="TV60" i="4"/>
  <c r="TW60" i="4"/>
  <c r="TX60" i="4"/>
  <c r="TY60" i="4"/>
  <c r="TZ60" i="4"/>
  <c r="UA60" i="4"/>
  <c r="UB60" i="4"/>
  <c r="UC60" i="4"/>
  <c r="UD60" i="4"/>
  <c r="UE60" i="4"/>
  <c r="UF60" i="4"/>
  <c r="UG60" i="4"/>
  <c r="UH60" i="4"/>
  <c r="UI60" i="4"/>
  <c r="UJ60" i="4"/>
  <c r="UK60" i="4"/>
  <c r="UL60" i="4"/>
  <c r="UM60" i="4"/>
  <c r="UN60" i="4"/>
  <c r="UO60" i="4"/>
  <c r="UP60" i="4"/>
  <c r="UQ60" i="4"/>
  <c r="UR60" i="4"/>
  <c r="US60" i="4"/>
  <c r="UT60" i="4"/>
  <c r="UU60" i="4"/>
  <c r="UV60" i="4"/>
  <c r="UW60" i="4"/>
  <c r="VG60" i="4"/>
  <c r="VH60" i="4"/>
  <c r="VI60" i="4"/>
  <c r="VJ60" i="4"/>
  <c r="VK60" i="4"/>
  <c r="VL60" i="4"/>
  <c r="VM60" i="4"/>
  <c r="VN60" i="4"/>
  <c r="VO60" i="4"/>
  <c r="VP60" i="4"/>
  <c r="VQ60" i="4"/>
  <c r="VR60" i="4"/>
  <c r="VS60" i="4"/>
  <c r="VT60" i="4"/>
  <c r="VU60" i="4"/>
  <c r="VV60" i="4"/>
  <c r="VW60" i="4"/>
  <c r="VX60" i="4"/>
  <c r="VY60" i="4"/>
  <c r="VZ60" i="4"/>
  <c r="WA60" i="4"/>
  <c r="WB60" i="4"/>
  <c r="WC60" i="4"/>
  <c r="WD60" i="4"/>
  <c r="WE60" i="4"/>
  <c r="WF60" i="4"/>
  <c r="WG60" i="4"/>
  <c r="WH60" i="4"/>
  <c r="WI60" i="4"/>
  <c r="WJ60" i="4"/>
  <c r="WK60" i="4"/>
  <c r="WL60" i="4"/>
  <c r="WM60" i="4"/>
  <c r="WN60" i="4"/>
  <c r="WO60" i="4"/>
  <c r="WP60" i="4"/>
  <c r="WQ60" i="4"/>
  <c r="WR60" i="4"/>
  <c r="WS60" i="4"/>
  <c r="WT60" i="4"/>
  <c r="WU60" i="4"/>
  <c r="WV60" i="4"/>
  <c r="WW60" i="4"/>
  <c r="WX60" i="4"/>
  <c r="WY60" i="4"/>
  <c r="WZ60" i="4"/>
  <c r="XA60" i="4"/>
  <c r="XB60" i="4"/>
  <c r="XC60" i="4"/>
  <c r="XD60" i="4"/>
  <c r="XE60" i="4"/>
  <c r="XF60" i="4"/>
  <c r="XG60" i="4"/>
  <c r="XH60" i="4"/>
  <c r="XI60" i="4"/>
  <c r="XJ60" i="4"/>
  <c r="XK60" i="4"/>
  <c r="XL60" i="4"/>
  <c r="XM60" i="4"/>
  <c r="XN60" i="4"/>
  <c r="XO60" i="4"/>
  <c r="XP60" i="4"/>
  <c r="XQ60" i="4"/>
  <c r="XR60" i="4"/>
  <c r="XS60" i="4"/>
  <c r="XT60" i="4"/>
  <c r="XU60" i="4"/>
  <c r="XV60" i="4"/>
  <c r="XW60" i="4"/>
  <c r="XX60" i="4"/>
  <c r="XY60" i="4"/>
  <c r="XZ60" i="4"/>
  <c r="YA60" i="4"/>
  <c r="YB60" i="4"/>
  <c r="YC60" i="4"/>
  <c r="YD60" i="4"/>
  <c r="YE60" i="4"/>
  <c r="YF60" i="4"/>
  <c r="YG60" i="4"/>
  <c r="YH60" i="4"/>
  <c r="YI60" i="4"/>
  <c r="YJ60" i="4"/>
  <c r="YT60" i="4"/>
  <c r="YU60" i="4"/>
  <c r="YV60" i="4"/>
  <c r="YW60" i="4"/>
  <c r="YX60" i="4"/>
  <c r="YY60" i="4"/>
  <c r="YZ60" i="4"/>
  <c r="ZA60" i="4"/>
  <c r="ZB60" i="4"/>
  <c r="ZC60" i="4"/>
  <c r="ZD60" i="4"/>
  <c r="ZE60" i="4"/>
  <c r="ZF60" i="4"/>
  <c r="ZG60" i="4"/>
  <c r="ZH60" i="4"/>
  <c r="ZI60" i="4"/>
  <c r="ZJ60" i="4"/>
  <c r="ZK60" i="4"/>
  <c r="ZL60" i="4"/>
  <c r="ZM60" i="4"/>
  <c r="ZN60" i="4"/>
  <c r="ZO60" i="4"/>
  <c r="ZP60" i="4"/>
  <c r="ZQ60" i="4"/>
  <c r="ZR60" i="4"/>
  <c r="ZS60" i="4"/>
  <c r="ZT60" i="4"/>
  <c r="ZU60" i="4"/>
  <c r="ZV60" i="4"/>
  <c r="ZW60" i="4"/>
  <c r="ZX60" i="4"/>
  <c r="ZY60" i="4"/>
  <c r="ZZ60" i="4"/>
  <c r="AAA60" i="4"/>
  <c r="AAB60" i="4"/>
  <c r="AAC60" i="4"/>
  <c r="AAD60" i="4"/>
  <c r="AAE60" i="4"/>
  <c r="AAF60" i="4"/>
  <c r="AAG60" i="4"/>
  <c r="AAH60" i="4"/>
  <c r="AAI60" i="4"/>
  <c r="AAJ60" i="4"/>
  <c r="AAK60" i="4"/>
  <c r="AAL60" i="4"/>
  <c r="AAM60" i="4"/>
  <c r="AAN60" i="4"/>
  <c r="AAO60" i="4"/>
  <c r="AAP60" i="4"/>
  <c r="AAQ60" i="4"/>
  <c r="AAR60" i="4"/>
  <c r="AAS60" i="4"/>
  <c r="AAT60" i="4"/>
  <c r="AAU60" i="4"/>
  <c r="AAV60" i="4"/>
  <c r="AAW60" i="4"/>
  <c r="AAX60" i="4"/>
  <c r="AAY60" i="4"/>
  <c r="AAZ60" i="4"/>
  <c r="ABA60" i="4"/>
  <c r="ABB60" i="4"/>
  <c r="ABC60" i="4"/>
  <c r="ABD60" i="4"/>
  <c r="ABE60" i="4"/>
  <c r="ABF60" i="4"/>
  <c r="ABG60" i="4"/>
  <c r="ABH60" i="4"/>
  <c r="ABI60" i="4"/>
  <c r="ABJ60" i="4"/>
  <c r="ABK60" i="4"/>
  <c r="ABL60" i="4"/>
  <c r="ABM60" i="4"/>
  <c r="ABN60" i="4"/>
  <c r="ABO60" i="4"/>
  <c r="ABP60" i="4"/>
  <c r="ABQ60" i="4"/>
  <c r="ABR60" i="4"/>
  <c r="ABS60" i="4"/>
  <c r="ABT60" i="4"/>
  <c r="ABU60" i="4"/>
  <c r="ABV60" i="4"/>
  <c r="ABW60" i="4"/>
  <c r="ACG60" i="4"/>
  <c r="ACH60" i="4"/>
  <c r="ACI60" i="4"/>
  <c r="ACJ60" i="4"/>
  <c r="ACK60" i="4"/>
  <c r="ACL60" i="4"/>
  <c r="ACM60" i="4"/>
  <c r="ACN60" i="4"/>
  <c r="ACO60" i="4"/>
  <c r="ACP60" i="4"/>
  <c r="ACQ60" i="4"/>
  <c r="ACR60" i="4"/>
  <c r="ACS60" i="4"/>
  <c r="ACT60" i="4"/>
  <c r="ACU60" i="4"/>
  <c r="ACV60" i="4"/>
  <c r="ACW60" i="4"/>
  <c r="ACX60" i="4"/>
  <c r="ACY60" i="4"/>
  <c r="ACZ60" i="4"/>
  <c r="ADA60" i="4"/>
  <c r="ADB60" i="4"/>
  <c r="ADC60" i="4"/>
  <c r="ADD60" i="4"/>
  <c r="ADE60" i="4"/>
  <c r="ADF60" i="4"/>
  <c r="ADG60" i="4"/>
  <c r="ADH60" i="4"/>
  <c r="ADI60" i="4"/>
  <c r="ADJ60" i="4"/>
  <c r="ADK60" i="4"/>
  <c r="ADL60" i="4"/>
  <c r="ADM60" i="4"/>
  <c r="ADN60" i="4"/>
  <c r="ADO60" i="4"/>
  <c r="ADP60" i="4"/>
  <c r="ADQ60" i="4"/>
  <c r="ADR60" i="4"/>
  <c r="ADS60" i="4"/>
  <c r="ADT60" i="4"/>
  <c r="ADU60" i="4"/>
  <c r="ADV60" i="4"/>
  <c r="ADW60" i="4"/>
  <c r="ADX60" i="4"/>
  <c r="ADY60" i="4"/>
  <c r="ADZ60" i="4"/>
  <c r="AEA60" i="4"/>
  <c r="AEB60" i="4"/>
  <c r="AEC60" i="4"/>
  <c r="AED60" i="4"/>
  <c r="AEE60" i="4"/>
  <c r="AEF60" i="4"/>
  <c r="AEG60" i="4"/>
  <c r="AEH60" i="4"/>
  <c r="AEI60" i="4"/>
  <c r="AEJ60" i="4"/>
  <c r="AEK60" i="4"/>
  <c r="AEL60" i="4"/>
  <c r="AEM60" i="4"/>
  <c r="AEN60" i="4"/>
  <c r="AEO60" i="4"/>
  <c r="AEP60" i="4"/>
  <c r="AEQ60" i="4"/>
  <c r="AER60" i="4"/>
  <c r="AES60" i="4"/>
  <c r="AET60" i="4"/>
  <c r="AEU60" i="4"/>
  <c r="AEV60" i="4"/>
  <c r="AEW60" i="4"/>
  <c r="AEX60" i="4"/>
  <c r="AEY60" i="4"/>
  <c r="AEZ60" i="4"/>
  <c r="AFA60" i="4"/>
  <c r="AFB60" i="4"/>
  <c r="AFC60" i="4"/>
  <c r="AFD60" i="4"/>
  <c r="AFE60" i="4"/>
  <c r="AFF60" i="4"/>
  <c r="AFG60" i="4"/>
  <c r="AFH60" i="4"/>
  <c r="AFI60" i="4"/>
  <c r="AFJ60" i="4"/>
  <c r="DR5" i="4"/>
  <c r="DT5" i="4"/>
  <c r="DU5" i="4"/>
  <c r="DV5" i="4"/>
  <c r="DW5" i="4"/>
  <c r="DX5" i="4"/>
  <c r="DY5" i="4"/>
  <c r="DZ5" i="4"/>
  <c r="EA5" i="4"/>
  <c r="EB5" i="4"/>
  <c r="EC5" i="4"/>
  <c r="ED5" i="4"/>
  <c r="EE5" i="4"/>
  <c r="EF5" i="4"/>
  <c r="EG5" i="4"/>
  <c r="EH5" i="4"/>
  <c r="EI5" i="4"/>
  <c r="EJ5" i="4"/>
  <c r="EK5" i="4"/>
  <c r="EL5" i="4"/>
  <c r="EM5" i="4"/>
  <c r="EN5" i="4"/>
  <c r="EO5" i="4"/>
  <c r="EP5" i="4"/>
  <c r="EQ5" i="4"/>
  <c r="ER5" i="4"/>
  <c r="ES5" i="4"/>
  <c r="ET5" i="4"/>
  <c r="EU5" i="4"/>
  <c r="EV5" i="4"/>
  <c r="EW5" i="4"/>
  <c r="EX5" i="4"/>
  <c r="EY5" i="4"/>
  <c r="EZ5" i="4"/>
  <c r="FA5" i="4"/>
  <c r="FB5" i="4"/>
  <c r="FC5" i="4"/>
  <c r="FD5" i="4"/>
  <c r="FE5" i="4"/>
  <c r="FF5" i="4"/>
  <c r="FG5" i="4"/>
  <c r="FH5" i="4"/>
  <c r="FI5" i="4"/>
  <c r="FJ5" i="4"/>
  <c r="FK5" i="4"/>
  <c r="FL5" i="4"/>
  <c r="FM5" i="4"/>
  <c r="FN5" i="4"/>
  <c r="FO5" i="4"/>
  <c r="FP5" i="4"/>
  <c r="FQ5" i="4"/>
  <c r="FR5" i="4"/>
  <c r="FS5" i="4"/>
  <c r="FT5" i="4"/>
  <c r="FU5" i="4"/>
  <c r="FV5" i="4"/>
  <c r="FW5" i="4"/>
  <c r="FX5" i="4"/>
  <c r="FY5" i="4"/>
  <c r="FZ5" i="4"/>
  <c r="GA5" i="4"/>
  <c r="GB5" i="4"/>
  <c r="GC5" i="4"/>
  <c r="GD5" i="4"/>
  <c r="GE5" i="4"/>
  <c r="GF5" i="4"/>
  <c r="GG5" i="4"/>
  <c r="GH5" i="4"/>
  <c r="GI5" i="4"/>
  <c r="GJ5" i="4"/>
  <c r="GK5" i="4"/>
  <c r="GL5" i="4"/>
  <c r="GM5" i="4"/>
  <c r="GN5" i="4"/>
  <c r="GO5" i="4"/>
  <c r="GP5" i="4"/>
  <c r="GQ5" i="4"/>
  <c r="GR5" i="4"/>
  <c r="GS5" i="4"/>
  <c r="GT5" i="4"/>
  <c r="GU5" i="4"/>
  <c r="KS5" i="4"/>
  <c r="KT5" i="4"/>
  <c r="KU5" i="4"/>
  <c r="KV5" i="4"/>
  <c r="KW5" i="4"/>
  <c r="KX5" i="4"/>
  <c r="KY5" i="4"/>
  <c r="KZ5" i="4"/>
  <c r="LA5" i="4"/>
  <c r="LB5" i="4"/>
  <c r="LC5" i="4"/>
  <c r="LD5" i="4"/>
  <c r="LE5" i="4"/>
  <c r="LF5" i="4"/>
  <c r="LG5" i="4"/>
  <c r="LH5" i="4"/>
  <c r="LI5" i="4"/>
  <c r="LJ5" i="4"/>
  <c r="LK5" i="4"/>
  <c r="LL5" i="4"/>
  <c r="LM5" i="4"/>
  <c r="LN5" i="4"/>
  <c r="LO5" i="4"/>
  <c r="LP5" i="4"/>
  <c r="LQ5" i="4"/>
  <c r="LR5" i="4"/>
  <c r="LS5" i="4"/>
  <c r="LT5" i="4"/>
  <c r="LU5" i="4"/>
  <c r="LV5" i="4"/>
  <c r="LW5" i="4"/>
  <c r="LX5" i="4"/>
  <c r="LY5" i="4"/>
  <c r="LZ5" i="4"/>
  <c r="MA5" i="4"/>
  <c r="MB5" i="4"/>
  <c r="MC5" i="4"/>
  <c r="MD5" i="4"/>
  <c r="ME5" i="4"/>
  <c r="MF5" i="4"/>
  <c r="MG5" i="4"/>
  <c r="MH5" i="4"/>
  <c r="MI5" i="4"/>
  <c r="MJ5" i="4"/>
  <c r="MK5" i="4"/>
  <c r="ML5" i="4"/>
  <c r="MM5" i="4"/>
  <c r="MN5" i="4"/>
  <c r="MO5" i="4"/>
  <c r="MP5" i="4"/>
  <c r="MQ5" i="4"/>
  <c r="MR5" i="4"/>
  <c r="MS5" i="4"/>
  <c r="MT5" i="4"/>
  <c r="MU5" i="4"/>
  <c r="MV5" i="4"/>
  <c r="MW5" i="4"/>
  <c r="MX5" i="4"/>
  <c r="MY5" i="4"/>
  <c r="MZ5" i="4"/>
  <c r="NA5" i="4"/>
  <c r="NB5" i="4"/>
  <c r="NC5" i="4"/>
  <c r="ND5" i="4"/>
  <c r="NE5" i="4"/>
  <c r="NF5" i="4"/>
  <c r="NG5" i="4"/>
  <c r="NH5" i="4"/>
  <c r="NI5" i="4"/>
  <c r="NJ5" i="4"/>
  <c r="NK5" i="4"/>
  <c r="NL5" i="4"/>
  <c r="NM5" i="4"/>
  <c r="NN5" i="4"/>
  <c r="NO5" i="4"/>
  <c r="NP5" i="4"/>
  <c r="NQ5" i="4"/>
  <c r="NR5" i="4"/>
  <c r="NS5" i="4"/>
  <c r="NT5" i="4"/>
  <c r="NU5" i="4"/>
  <c r="NV5" i="4"/>
  <c r="OG5" i="4"/>
  <c r="OH5" i="4"/>
  <c r="OI5" i="4"/>
  <c r="OJ5" i="4"/>
  <c r="OK5" i="4"/>
  <c r="OL5" i="4"/>
  <c r="OM5" i="4"/>
  <c r="ON5" i="4"/>
  <c r="OO5" i="4"/>
  <c r="OP5" i="4"/>
  <c r="OQ5" i="4"/>
  <c r="OR5" i="4"/>
  <c r="OS5" i="4"/>
  <c r="OT5" i="4"/>
  <c r="OU5" i="4"/>
  <c r="OV5" i="4"/>
  <c r="OW5" i="4"/>
  <c r="OX5" i="4"/>
  <c r="OY5" i="4"/>
  <c r="OZ5" i="4"/>
  <c r="PA5" i="4"/>
  <c r="PB5" i="4"/>
  <c r="PC5" i="4"/>
  <c r="PD5" i="4"/>
  <c r="PE5" i="4"/>
  <c r="PF5" i="4"/>
  <c r="PG5" i="4"/>
  <c r="PH5" i="4"/>
  <c r="PI5" i="4"/>
  <c r="PJ5" i="4"/>
  <c r="PK5" i="4"/>
  <c r="PL5" i="4"/>
  <c r="PM5" i="4"/>
  <c r="PN5" i="4"/>
  <c r="PO5" i="4"/>
  <c r="PP5" i="4"/>
  <c r="PQ5" i="4"/>
  <c r="PR5" i="4"/>
  <c r="PS5" i="4"/>
  <c r="PT5" i="4"/>
  <c r="PU5" i="4"/>
  <c r="PV5" i="4"/>
  <c r="PW5" i="4"/>
  <c r="PX5" i="4"/>
  <c r="PY5" i="4"/>
  <c r="PZ5" i="4"/>
  <c r="QA5" i="4"/>
  <c r="QB5" i="4"/>
  <c r="QC5" i="4"/>
  <c r="QD5" i="4"/>
  <c r="QE5" i="4"/>
  <c r="QF5" i="4"/>
  <c r="QG5" i="4"/>
  <c r="QH5" i="4"/>
  <c r="QI5" i="4"/>
  <c r="QJ5" i="4"/>
  <c r="QK5" i="4"/>
  <c r="QL5" i="4"/>
  <c r="QM5" i="4"/>
  <c r="QN5" i="4"/>
  <c r="QO5" i="4"/>
  <c r="QP5" i="4"/>
  <c r="QQ5" i="4"/>
  <c r="QR5" i="4"/>
  <c r="QS5" i="4"/>
  <c r="QT5" i="4"/>
  <c r="QU5" i="4"/>
  <c r="QV5" i="4"/>
  <c r="QW5" i="4"/>
  <c r="QX5" i="4"/>
  <c r="QY5" i="4"/>
  <c r="QZ5" i="4"/>
  <c r="RA5" i="4"/>
  <c r="RB5" i="4"/>
  <c r="RC5" i="4"/>
  <c r="RD5" i="4"/>
  <c r="RE5" i="4"/>
  <c r="RF5" i="4"/>
  <c r="RG5" i="4"/>
  <c r="RH5" i="4"/>
  <c r="RI5" i="4"/>
  <c r="RJ5" i="4"/>
  <c r="RT5" i="4"/>
  <c r="RU5" i="4"/>
  <c r="RV5" i="4"/>
  <c r="RW5" i="4"/>
  <c r="RX5" i="4"/>
  <c r="RY5" i="4"/>
  <c r="RZ5" i="4"/>
  <c r="SA5" i="4"/>
  <c r="SB5" i="4"/>
  <c r="SC5" i="4"/>
  <c r="SD5" i="4"/>
  <c r="SE5" i="4"/>
  <c r="SF5" i="4"/>
  <c r="SG5" i="4"/>
  <c r="SH5" i="4"/>
  <c r="SI5" i="4"/>
  <c r="SJ5" i="4"/>
  <c r="SK5" i="4"/>
  <c r="SL5" i="4"/>
  <c r="SM5" i="4"/>
  <c r="SN5" i="4"/>
  <c r="SO5" i="4"/>
  <c r="SP5" i="4"/>
  <c r="SQ5" i="4"/>
  <c r="SR5" i="4"/>
  <c r="SS5" i="4"/>
  <c r="ST5" i="4"/>
  <c r="SU5" i="4"/>
  <c r="SV5" i="4"/>
  <c r="SW5" i="4"/>
  <c r="SX5" i="4"/>
  <c r="SY5" i="4"/>
  <c r="SZ5" i="4"/>
  <c r="TA5" i="4"/>
  <c r="TB5" i="4"/>
  <c r="TC5" i="4"/>
  <c r="TD5" i="4"/>
  <c r="TE5" i="4"/>
  <c r="TF5" i="4"/>
  <c r="TG5" i="4"/>
  <c r="TH5" i="4"/>
  <c r="TI5" i="4"/>
  <c r="TJ5" i="4"/>
  <c r="TK5" i="4"/>
  <c r="TL5" i="4"/>
  <c r="TM5" i="4"/>
  <c r="TN5" i="4"/>
  <c r="TO5" i="4"/>
  <c r="TP5" i="4"/>
  <c r="TQ5" i="4"/>
  <c r="TR5" i="4"/>
  <c r="TS5" i="4"/>
  <c r="TT5" i="4"/>
  <c r="TU5" i="4"/>
  <c r="TV5" i="4"/>
  <c r="TW5" i="4"/>
  <c r="TX5" i="4"/>
  <c r="TY5" i="4"/>
  <c r="TZ5" i="4"/>
  <c r="UA5" i="4"/>
  <c r="UB5" i="4"/>
  <c r="UC5" i="4"/>
  <c r="UD5" i="4"/>
  <c r="UE5" i="4"/>
  <c r="UF5" i="4"/>
  <c r="UG5" i="4"/>
  <c r="UH5" i="4"/>
  <c r="UI5" i="4"/>
  <c r="UJ5" i="4"/>
  <c r="UK5" i="4"/>
  <c r="UL5" i="4"/>
  <c r="UM5" i="4"/>
  <c r="UN5" i="4"/>
  <c r="UO5" i="4"/>
  <c r="UP5" i="4"/>
  <c r="UQ5" i="4"/>
  <c r="UR5" i="4"/>
  <c r="US5" i="4"/>
  <c r="UT5" i="4"/>
  <c r="UU5" i="4"/>
  <c r="UV5" i="4"/>
  <c r="UW5" i="4"/>
  <c r="VG5" i="4"/>
  <c r="VH5" i="4"/>
  <c r="VI5" i="4"/>
  <c r="VJ5" i="4"/>
  <c r="VK5" i="4"/>
  <c r="VL5" i="4"/>
  <c r="VM5" i="4"/>
  <c r="VN5" i="4"/>
  <c r="VO5" i="4"/>
  <c r="VP5" i="4"/>
  <c r="VQ5" i="4"/>
  <c r="VR5" i="4"/>
  <c r="VS5" i="4"/>
  <c r="VT5" i="4"/>
  <c r="VU5" i="4"/>
  <c r="VV5" i="4"/>
  <c r="VW5" i="4"/>
  <c r="VX5" i="4"/>
  <c r="VY5" i="4"/>
  <c r="VZ5" i="4"/>
  <c r="WA5" i="4"/>
  <c r="WB5" i="4"/>
  <c r="WC5" i="4"/>
  <c r="WD5" i="4"/>
  <c r="WE5" i="4"/>
  <c r="WF5" i="4"/>
  <c r="WG5" i="4"/>
  <c r="WH5" i="4"/>
  <c r="WI5" i="4"/>
  <c r="WJ5" i="4"/>
  <c r="WK5" i="4"/>
  <c r="WL5" i="4"/>
  <c r="WM5" i="4"/>
  <c r="WN5" i="4"/>
  <c r="WO5" i="4"/>
  <c r="WP5" i="4"/>
  <c r="WQ5" i="4"/>
  <c r="WR5" i="4"/>
  <c r="WS5" i="4"/>
  <c r="WT5" i="4"/>
  <c r="WU5" i="4"/>
  <c r="WV5" i="4"/>
  <c r="WW5" i="4"/>
  <c r="WX5" i="4"/>
  <c r="WY5" i="4"/>
  <c r="WZ5" i="4"/>
  <c r="XA5" i="4"/>
  <c r="XB5" i="4"/>
  <c r="XC5" i="4"/>
  <c r="XD5" i="4"/>
  <c r="XE5" i="4"/>
  <c r="XF5" i="4"/>
  <c r="XG5" i="4"/>
  <c r="XH5" i="4"/>
  <c r="XI5" i="4"/>
  <c r="XJ5" i="4"/>
  <c r="XK5" i="4"/>
  <c r="XL5" i="4"/>
  <c r="XM5" i="4"/>
  <c r="XN5" i="4"/>
  <c r="XO5" i="4"/>
  <c r="XP5" i="4"/>
  <c r="XQ5" i="4"/>
  <c r="XR5" i="4"/>
  <c r="XS5" i="4"/>
  <c r="XT5" i="4"/>
  <c r="XU5" i="4"/>
  <c r="XV5" i="4"/>
  <c r="XW5" i="4"/>
  <c r="XX5" i="4"/>
  <c r="XY5" i="4"/>
  <c r="XZ5" i="4"/>
  <c r="YA5" i="4"/>
  <c r="YB5" i="4"/>
  <c r="YC5" i="4"/>
  <c r="YD5" i="4"/>
  <c r="YE5" i="4"/>
  <c r="YF5" i="4"/>
  <c r="YG5" i="4"/>
  <c r="YH5" i="4"/>
  <c r="YI5" i="4"/>
  <c r="YJ5" i="4"/>
  <c r="YT5" i="4"/>
  <c r="YU5" i="4"/>
  <c r="YV5" i="4"/>
  <c r="YW5" i="4"/>
  <c r="YX5" i="4"/>
  <c r="YY5" i="4"/>
  <c r="YZ5" i="4"/>
  <c r="ZA5" i="4"/>
  <c r="ZB5" i="4"/>
  <c r="ZC5" i="4"/>
  <c r="ZD5" i="4"/>
  <c r="ZE5" i="4"/>
  <c r="ZF5" i="4"/>
  <c r="ZG5" i="4"/>
  <c r="ZH5" i="4"/>
  <c r="ZI5" i="4"/>
  <c r="ZJ5" i="4"/>
  <c r="ZK5" i="4"/>
  <c r="ZL5" i="4"/>
  <c r="ZM5" i="4"/>
  <c r="ZN5" i="4"/>
  <c r="ZO5" i="4"/>
  <c r="ZP5" i="4"/>
  <c r="ZQ5" i="4"/>
  <c r="ZR5" i="4"/>
  <c r="ZS5" i="4"/>
  <c r="ZT5" i="4"/>
  <c r="ZU5" i="4"/>
  <c r="ZV5" i="4"/>
  <c r="ZW5" i="4"/>
  <c r="ZX5" i="4"/>
  <c r="ZY5" i="4"/>
  <c r="ZZ5" i="4"/>
  <c r="AAA5" i="4"/>
  <c r="AAB5" i="4"/>
  <c r="AAC5" i="4"/>
  <c r="AAD5" i="4"/>
  <c r="AAE5" i="4"/>
  <c r="AAF5" i="4"/>
  <c r="AAG5" i="4"/>
  <c r="AAH5" i="4"/>
  <c r="AAI5" i="4"/>
  <c r="AAJ5" i="4"/>
  <c r="AAK5" i="4"/>
  <c r="AAL5" i="4"/>
  <c r="AAM5" i="4"/>
  <c r="AAN5" i="4"/>
  <c r="AAO5" i="4"/>
  <c r="AAP5" i="4"/>
  <c r="AAQ5" i="4"/>
  <c r="AAR5" i="4"/>
  <c r="AAS5" i="4"/>
  <c r="AAT5" i="4"/>
  <c r="AAU5" i="4"/>
  <c r="AAV5" i="4"/>
  <c r="AAW5" i="4"/>
  <c r="AAX5" i="4"/>
  <c r="AAY5" i="4"/>
  <c r="AAZ5" i="4"/>
  <c r="ABA5" i="4"/>
  <c r="ABB5" i="4"/>
  <c r="ABC5" i="4"/>
  <c r="ABD5" i="4"/>
  <c r="ABE5" i="4"/>
  <c r="ABF5" i="4"/>
  <c r="ABG5" i="4"/>
  <c r="ABH5" i="4"/>
  <c r="ABI5" i="4"/>
  <c r="ABJ5" i="4"/>
  <c r="ABK5" i="4"/>
  <c r="ABL5" i="4"/>
  <c r="ABM5" i="4"/>
  <c r="ABN5" i="4"/>
  <c r="ABO5" i="4"/>
  <c r="ABP5" i="4"/>
  <c r="ABQ5" i="4"/>
  <c r="ABR5" i="4"/>
  <c r="ABS5" i="4"/>
  <c r="ABT5" i="4"/>
  <c r="ABU5" i="4"/>
  <c r="ABV5" i="4"/>
  <c r="ABW5" i="4"/>
  <c r="ACG5" i="4"/>
  <c r="ACH5" i="4"/>
  <c r="ACI5" i="4"/>
  <c r="ACJ5" i="4"/>
  <c r="ACK5" i="4"/>
  <c r="ACL5" i="4"/>
  <c r="ACM5" i="4"/>
  <c r="ACN5" i="4"/>
  <c r="ACO5" i="4"/>
  <c r="ACP5" i="4"/>
  <c r="ACQ5" i="4"/>
  <c r="ACR5" i="4"/>
  <c r="ACS5" i="4"/>
  <c r="ACT5" i="4"/>
  <c r="ACU5" i="4"/>
  <c r="ACV5" i="4"/>
  <c r="ACW5" i="4"/>
  <c r="ACX5" i="4"/>
  <c r="ACY5" i="4"/>
  <c r="ACZ5" i="4"/>
  <c r="ADA5" i="4"/>
  <c r="ADB5" i="4"/>
  <c r="ADC5" i="4"/>
  <c r="ADD5" i="4"/>
  <c r="ADE5" i="4"/>
  <c r="ADF5" i="4"/>
  <c r="ADG5" i="4"/>
  <c r="ADH5" i="4"/>
  <c r="ADI5" i="4"/>
  <c r="ADJ5" i="4"/>
  <c r="ADK5" i="4"/>
  <c r="ADL5" i="4"/>
  <c r="ADM5" i="4"/>
  <c r="ADN5" i="4"/>
  <c r="ADO5" i="4"/>
  <c r="ADP5" i="4"/>
  <c r="ADQ5" i="4"/>
  <c r="ADR5" i="4"/>
  <c r="ADS5" i="4"/>
  <c r="ADT5" i="4"/>
  <c r="ADU5" i="4"/>
  <c r="ADV5" i="4"/>
  <c r="ADW5" i="4"/>
  <c r="ADX5" i="4"/>
  <c r="ADY5" i="4"/>
  <c r="ADZ5" i="4"/>
  <c r="AEA5" i="4"/>
  <c r="AEB5" i="4"/>
  <c r="AEC5" i="4"/>
  <c r="AED5" i="4"/>
  <c r="AEE5" i="4"/>
  <c r="AEF5" i="4"/>
  <c r="AEG5" i="4"/>
  <c r="AEH5" i="4"/>
  <c r="AEI5" i="4"/>
  <c r="AEJ5" i="4"/>
  <c r="AEK5" i="4"/>
  <c r="AEL5" i="4"/>
  <c r="AEM5" i="4"/>
  <c r="AEN5" i="4"/>
  <c r="AEO5" i="4"/>
  <c r="AEP5" i="4"/>
  <c r="AEQ5" i="4"/>
  <c r="AER5" i="4"/>
  <c r="AES5" i="4"/>
  <c r="AET5" i="4"/>
  <c r="AEU5" i="4"/>
  <c r="AEV5" i="4"/>
  <c r="AEW5" i="4"/>
  <c r="AEX5" i="4"/>
  <c r="AEY5" i="4"/>
  <c r="AEZ5" i="4"/>
  <c r="AFA5" i="4"/>
  <c r="AFB5" i="4"/>
  <c r="AFC5" i="4"/>
  <c r="AFD5" i="4"/>
  <c r="AFE5" i="4"/>
  <c r="AFF5" i="4"/>
  <c r="AFG5" i="4"/>
  <c r="AFH5" i="4"/>
  <c r="AFI5" i="4"/>
  <c r="AFJ5" i="4"/>
  <c r="DR25" i="4"/>
  <c r="DT25" i="4"/>
  <c r="DU25" i="4"/>
  <c r="DV25" i="4"/>
  <c r="DW25" i="4"/>
  <c r="DX25" i="4"/>
  <c r="DY25" i="4"/>
  <c r="DZ25" i="4"/>
  <c r="EA25" i="4"/>
  <c r="EB25" i="4"/>
  <c r="EC25" i="4"/>
  <c r="ED25" i="4"/>
  <c r="EE25" i="4"/>
  <c r="EF25" i="4"/>
  <c r="EG25" i="4"/>
  <c r="EH25" i="4"/>
  <c r="EI25" i="4"/>
  <c r="EJ25" i="4"/>
  <c r="EK25" i="4"/>
  <c r="EL25" i="4"/>
  <c r="EM25" i="4"/>
  <c r="EN25" i="4"/>
  <c r="EO25" i="4"/>
  <c r="EP25" i="4"/>
  <c r="EQ25" i="4"/>
  <c r="ER25" i="4"/>
  <c r="ES25" i="4"/>
  <c r="ET25" i="4"/>
  <c r="EU25" i="4"/>
  <c r="EV25" i="4"/>
  <c r="EW25" i="4"/>
  <c r="EX25" i="4"/>
  <c r="EY25" i="4"/>
  <c r="EZ25" i="4"/>
  <c r="FA25" i="4"/>
  <c r="FB25" i="4"/>
  <c r="FC25" i="4"/>
  <c r="FD25" i="4"/>
  <c r="FE25" i="4"/>
  <c r="FF25" i="4"/>
  <c r="FG25" i="4"/>
  <c r="FH25" i="4"/>
  <c r="FI25" i="4"/>
  <c r="FJ25" i="4"/>
  <c r="FK25" i="4"/>
  <c r="FL25" i="4"/>
  <c r="FM25" i="4"/>
  <c r="FN25" i="4"/>
  <c r="FO25" i="4"/>
  <c r="FP25" i="4"/>
  <c r="FQ25" i="4"/>
  <c r="FR25" i="4"/>
  <c r="FS25" i="4"/>
  <c r="FT25" i="4"/>
  <c r="FU25" i="4"/>
  <c r="FV25" i="4"/>
  <c r="FW25" i="4"/>
  <c r="FX25" i="4"/>
  <c r="FY25" i="4"/>
  <c r="FZ25" i="4"/>
  <c r="GA25" i="4"/>
  <c r="GB25" i="4"/>
  <c r="GC25" i="4"/>
  <c r="GD25" i="4"/>
  <c r="GE25" i="4"/>
  <c r="GF25" i="4"/>
  <c r="GG25" i="4"/>
  <c r="GH25" i="4"/>
  <c r="GI25" i="4"/>
  <c r="GJ25" i="4"/>
  <c r="GK25" i="4"/>
  <c r="GL25" i="4"/>
  <c r="GM25" i="4"/>
  <c r="GN25" i="4"/>
  <c r="GO25" i="4"/>
  <c r="GP25" i="4"/>
  <c r="GQ25" i="4"/>
  <c r="GR25" i="4"/>
  <c r="GS25" i="4"/>
  <c r="GT25" i="4"/>
  <c r="GU25" i="4"/>
  <c r="KS25" i="4"/>
  <c r="KT25" i="4"/>
  <c r="KU25" i="4"/>
  <c r="KV25" i="4"/>
  <c r="KW25" i="4"/>
  <c r="KX25" i="4"/>
  <c r="KY25" i="4"/>
  <c r="KZ25" i="4"/>
  <c r="LA25" i="4"/>
  <c r="LB25" i="4"/>
  <c r="LC25" i="4"/>
  <c r="LD25" i="4"/>
  <c r="LE25" i="4"/>
  <c r="LF25" i="4"/>
  <c r="LG25" i="4"/>
  <c r="LH25" i="4"/>
  <c r="LI25" i="4"/>
  <c r="LJ25" i="4"/>
  <c r="LK25" i="4"/>
  <c r="LL25" i="4"/>
  <c r="LM25" i="4"/>
  <c r="LN25" i="4"/>
  <c r="LO25" i="4"/>
  <c r="LP25" i="4"/>
  <c r="LQ25" i="4"/>
  <c r="LR25" i="4"/>
  <c r="LS25" i="4"/>
  <c r="LT25" i="4"/>
  <c r="LU25" i="4"/>
  <c r="LV25" i="4"/>
  <c r="LW25" i="4"/>
  <c r="LX25" i="4"/>
  <c r="LY25" i="4"/>
  <c r="LZ25" i="4"/>
  <c r="MA25" i="4"/>
  <c r="MB25" i="4"/>
  <c r="MC25" i="4"/>
  <c r="MD25" i="4"/>
  <c r="ME25" i="4"/>
  <c r="MF25" i="4"/>
  <c r="MG25" i="4"/>
  <c r="MH25" i="4"/>
  <c r="MI25" i="4"/>
  <c r="MJ25" i="4"/>
  <c r="MK25" i="4"/>
  <c r="ML25" i="4"/>
  <c r="MM25" i="4"/>
  <c r="MN25" i="4"/>
  <c r="MO25" i="4"/>
  <c r="MP25" i="4"/>
  <c r="MQ25" i="4"/>
  <c r="MR25" i="4"/>
  <c r="MS25" i="4"/>
  <c r="MT25" i="4"/>
  <c r="MU25" i="4"/>
  <c r="MV25" i="4"/>
  <c r="MW25" i="4"/>
  <c r="MX25" i="4"/>
  <c r="MY25" i="4"/>
  <c r="MZ25" i="4"/>
  <c r="NA25" i="4"/>
  <c r="NB25" i="4"/>
  <c r="NC25" i="4"/>
  <c r="ND25" i="4"/>
  <c r="NE25" i="4"/>
  <c r="NF25" i="4"/>
  <c r="NG25" i="4"/>
  <c r="NH25" i="4"/>
  <c r="NI25" i="4"/>
  <c r="NJ25" i="4"/>
  <c r="NK25" i="4"/>
  <c r="NL25" i="4"/>
  <c r="NM25" i="4"/>
  <c r="NN25" i="4"/>
  <c r="NO25" i="4"/>
  <c r="NP25" i="4"/>
  <c r="NQ25" i="4"/>
  <c r="NR25" i="4"/>
  <c r="NS25" i="4"/>
  <c r="NT25" i="4"/>
  <c r="NU25" i="4"/>
  <c r="NV25" i="4"/>
  <c r="OG25" i="4"/>
  <c r="OH25" i="4"/>
  <c r="OI25" i="4"/>
  <c r="OJ25" i="4"/>
  <c r="OK25" i="4"/>
  <c r="OL25" i="4"/>
  <c r="OM25" i="4"/>
  <c r="ON25" i="4"/>
  <c r="OO25" i="4"/>
  <c r="OP25" i="4"/>
  <c r="OQ25" i="4"/>
  <c r="OR25" i="4"/>
  <c r="OS25" i="4"/>
  <c r="OT25" i="4"/>
  <c r="OU25" i="4"/>
  <c r="OV25" i="4"/>
  <c r="OW25" i="4"/>
  <c r="OX25" i="4"/>
  <c r="OY25" i="4"/>
  <c r="OZ25" i="4"/>
  <c r="PA25" i="4"/>
  <c r="PB25" i="4"/>
  <c r="PC25" i="4"/>
  <c r="PD25" i="4"/>
  <c r="PE25" i="4"/>
  <c r="PF25" i="4"/>
  <c r="PG25" i="4"/>
  <c r="PH25" i="4"/>
  <c r="PI25" i="4"/>
  <c r="PJ25" i="4"/>
  <c r="PK25" i="4"/>
  <c r="PL25" i="4"/>
  <c r="PM25" i="4"/>
  <c r="PN25" i="4"/>
  <c r="PO25" i="4"/>
  <c r="PP25" i="4"/>
  <c r="PQ25" i="4"/>
  <c r="PR25" i="4"/>
  <c r="PS25" i="4"/>
  <c r="PT25" i="4"/>
  <c r="PU25" i="4"/>
  <c r="PV25" i="4"/>
  <c r="PW25" i="4"/>
  <c r="PX25" i="4"/>
  <c r="PY25" i="4"/>
  <c r="PZ25" i="4"/>
  <c r="QA25" i="4"/>
  <c r="QB25" i="4"/>
  <c r="QC25" i="4"/>
  <c r="QD25" i="4"/>
  <c r="QE25" i="4"/>
  <c r="QF25" i="4"/>
  <c r="QG25" i="4"/>
  <c r="QH25" i="4"/>
  <c r="QI25" i="4"/>
  <c r="QJ25" i="4"/>
  <c r="QK25" i="4"/>
  <c r="QL25" i="4"/>
  <c r="QM25" i="4"/>
  <c r="QN25" i="4"/>
  <c r="QO25" i="4"/>
  <c r="QP25" i="4"/>
  <c r="QQ25" i="4"/>
  <c r="QR25" i="4"/>
  <c r="QS25" i="4"/>
  <c r="QT25" i="4"/>
  <c r="QU25" i="4"/>
  <c r="QV25" i="4"/>
  <c r="QW25" i="4"/>
  <c r="QX25" i="4"/>
  <c r="QY25" i="4"/>
  <c r="QZ25" i="4"/>
  <c r="RA25" i="4"/>
  <c r="RB25" i="4"/>
  <c r="RC25" i="4"/>
  <c r="RD25" i="4"/>
  <c r="RE25" i="4"/>
  <c r="RF25" i="4"/>
  <c r="RG25" i="4"/>
  <c r="RH25" i="4"/>
  <c r="RI25" i="4"/>
  <c r="RJ25" i="4"/>
  <c r="RT25" i="4"/>
  <c r="RU25" i="4"/>
  <c r="RV25" i="4"/>
  <c r="RW25" i="4"/>
  <c r="RX25" i="4"/>
  <c r="RY25" i="4"/>
  <c r="RZ25" i="4"/>
  <c r="SA25" i="4"/>
  <c r="SB25" i="4"/>
  <c r="SC25" i="4"/>
  <c r="SD25" i="4"/>
  <c r="SE25" i="4"/>
  <c r="SF25" i="4"/>
  <c r="SG25" i="4"/>
  <c r="SH25" i="4"/>
  <c r="SI25" i="4"/>
  <c r="SJ25" i="4"/>
  <c r="SK25" i="4"/>
  <c r="SL25" i="4"/>
  <c r="SM25" i="4"/>
  <c r="SN25" i="4"/>
  <c r="SO25" i="4"/>
  <c r="SP25" i="4"/>
  <c r="SQ25" i="4"/>
  <c r="SR25" i="4"/>
  <c r="SS25" i="4"/>
  <c r="ST25" i="4"/>
  <c r="SU25" i="4"/>
  <c r="SV25" i="4"/>
  <c r="SW25" i="4"/>
  <c r="SX25" i="4"/>
  <c r="SY25" i="4"/>
  <c r="SZ25" i="4"/>
  <c r="TA25" i="4"/>
  <c r="TB25" i="4"/>
  <c r="TC25" i="4"/>
  <c r="TD25" i="4"/>
  <c r="TE25" i="4"/>
  <c r="TF25" i="4"/>
  <c r="TG25" i="4"/>
  <c r="TH25" i="4"/>
  <c r="TI25" i="4"/>
  <c r="TJ25" i="4"/>
  <c r="TK25" i="4"/>
  <c r="TL25" i="4"/>
  <c r="TM25" i="4"/>
  <c r="TN25" i="4"/>
  <c r="TO25" i="4"/>
  <c r="TP25" i="4"/>
  <c r="TQ25" i="4"/>
  <c r="TR25" i="4"/>
  <c r="TS25" i="4"/>
  <c r="TT25" i="4"/>
  <c r="TU25" i="4"/>
  <c r="TV25" i="4"/>
  <c r="TW25" i="4"/>
  <c r="TX25" i="4"/>
  <c r="TY25" i="4"/>
  <c r="TZ25" i="4"/>
  <c r="UA25" i="4"/>
  <c r="UB25" i="4"/>
  <c r="UC25" i="4"/>
  <c r="UD25" i="4"/>
  <c r="UE25" i="4"/>
  <c r="UF25" i="4"/>
  <c r="UG25" i="4"/>
  <c r="UH25" i="4"/>
  <c r="UI25" i="4"/>
  <c r="UJ25" i="4"/>
  <c r="UK25" i="4"/>
  <c r="UL25" i="4"/>
  <c r="UM25" i="4"/>
  <c r="UN25" i="4"/>
  <c r="UO25" i="4"/>
  <c r="UP25" i="4"/>
  <c r="UQ25" i="4"/>
  <c r="UR25" i="4"/>
  <c r="US25" i="4"/>
  <c r="UT25" i="4"/>
  <c r="UU25" i="4"/>
  <c r="UV25" i="4"/>
  <c r="UW25" i="4"/>
  <c r="VG25" i="4"/>
  <c r="VH25" i="4"/>
  <c r="VI25" i="4"/>
  <c r="VJ25" i="4"/>
  <c r="VK25" i="4"/>
  <c r="VL25" i="4"/>
  <c r="VM25" i="4"/>
  <c r="VN25" i="4"/>
  <c r="VO25" i="4"/>
  <c r="VP25" i="4"/>
  <c r="VQ25" i="4"/>
  <c r="VR25" i="4"/>
  <c r="VS25" i="4"/>
  <c r="VT25" i="4"/>
  <c r="VU25" i="4"/>
  <c r="VV25" i="4"/>
  <c r="VW25" i="4"/>
  <c r="VX25" i="4"/>
  <c r="VY25" i="4"/>
  <c r="VZ25" i="4"/>
  <c r="WA25" i="4"/>
  <c r="WB25" i="4"/>
  <c r="WC25" i="4"/>
  <c r="WD25" i="4"/>
  <c r="WE25" i="4"/>
  <c r="WF25" i="4"/>
  <c r="WG25" i="4"/>
  <c r="WH25" i="4"/>
  <c r="WI25" i="4"/>
  <c r="WJ25" i="4"/>
  <c r="WK25" i="4"/>
  <c r="WL25" i="4"/>
  <c r="WM25" i="4"/>
  <c r="WN25" i="4"/>
  <c r="WO25" i="4"/>
  <c r="WP25" i="4"/>
  <c r="WQ25" i="4"/>
  <c r="WR25" i="4"/>
  <c r="WS25" i="4"/>
  <c r="WT25" i="4"/>
  <c r="WU25" i="4"/>
  <c r="WV25" i="4"/>
  <c r="WW25" i="4"/>
  <c r="WX25" i="4"/>
  <c r="WY25" i="4"/>
  <c r="WZ25" i="4"/>
  <c r="XA25" i="4"/>
  <c r="XB25" i="4"/>
  <c r="XC25" i="4"/>
  <c r="XD25" i="4"/>
  <c r="XE25" i="4"/>
  <c r="XF25" i="4"/>
  <c r="XG25" i="4"/>
  <c r="XH25" i="4"/>
  <c r="XI25" i="4"/>
  <c r="XJ25" i="4"/>
  <c r="XK25" i="4"/>
  <c r="XL25" i="4"/>
  <c r="XM25" i="4"/>
  <c r="XN25" i="4"/>
  <c r="XO25" i="4"/>
  <c r="XP25" i="4"/>
  <c r="XQ25" i="4"/>
  <c r="XR25" i="4"/>
  <c r="XS25" i="4"/>
  <c r="XT25" i="4"/>
  <c r="XU25" i="4"/>
  <c r="XV25" i="4"/>
  <c r="XW25" i="4"/>
  <c r="XX25" i="4"/>
  <c r="XY25" i="4"/>
  <c r="XZ25" i="4"/>
  <c r="YA25" i="4"/>
  <c r="YB25" i="4"/>
  <c r="YC25" i="4"/>
  <c r="YD25" i="4"/>
  <c r="YE25" i="4"/>
  <c r="YF25" i="4"/>
  <c r="YG25" i="4"/>
  <c r="YH25" i="4"/>
  <c r="YI25" i="4"/>
  <c r="YJ25" i="4"/>
  <c r="YT25" i="4"/>
  <c r="YU25" i="4"/>
  <c r="YV25" i="4"/>
  <c r="YW25" i="4"/>
  <c r="YX25" i="4"/>
  <c r="YY25" i="4"/>
  <c r="YZ25" i="4"/>
  <c r="ZA25" i="4"/>
  <c r="ZB25" i="4"/>
  <c r="ZC25" i="4"/>
  <c r="ZD25" i="4"/>
  <c r="ZE25" i="4"/>
  <c r="ZF25" i="4"/>
  <c r="ZG25" i="4"/>
  <c r="ZH25" i="4"/>
  <c r="ZI25" i="4"/>
  <c r="ZJ25" i="4"/>
  <c r="ZK25" i="4"/>
  <c r="ZL25" i="4"/>
  <c r="ZM25" i="4"/>
  <c r="ZN25" i="4"/>
  <c r="ZO25" i="4"/>
  <c r="ZP25" i="4"/>
  <c r="ZQ25" i="4"/>
  <c r="ZR25" i="4"/>
  <c r="ZS25" i="4"/>
  <c r="ZT25" i="4"/>
  <c r="ZU25" i="4"/>
  <c r="ZV25" i="4"/>
  <c r="ZW25" i="4"/>
  <c r="ZX25" i="4"/>
  <c r="ZY25" i="4"/>
  <c r="ZZ25" i="4"/>
  <c r="AAA25" i="4"/>
  <c r="AAB25" i="4"/>
  <c r="AAC25" i="4"/>
  <c r="AAD25" i="4"/>
  <c r="AAE25" i="4"/>
  <c r="AAF25" i="4"/>
  <c r="AAG25" i="4"/>
  <c r="AAH25" i="4"/>
  <c r="AAI25" i="4"/>
  <c r="AAJ25" i="4"/>
  <c r="AAK25" i="4"/>
  <c r="AAL25" i="4"/>
  <c r="AAM25" i="4"/>
  <c r="AAN25" i="4"/>
  <c r="AAO25" i="4"/>
  <c r="AAP25" i="4"/>
  <c r="AAQ25" i="4"/>
  <c r="AAR25" i="4"/>
  <c r="AAS25" i="4"/>
  <c r="AAT25" i="4"/>
  <c r="AAU25" i="4"/>
  <c r="AAV25" i="4"/>
  <c r="AAW25" i="4"/>
  <c r="AAX25" i="4"/>
  <c r="AAY25" i="4"/>
  <c r="AAZ25" i="4"/>
  <c r="ABA25" i="4"/>
  <c r="ABB25" i="4"/>
  <c r="ABC25" i="4"/>
  <c r="ABD25" i="4"/>
  <c r="ABE25" i="4"/>
  <c r="ABF25" i="4"/>
  <c r="ABG25" i="4"/>
  <c r="ABH25" i="4"/>
  <c r="ABI25" i="4"/>
  <c r="ABJ25" i="4"/>
  <c r="ABK25" i="4"/>
  <c r="ABL25" i="4"/>
  <c r="ABM25" i="4"/>
  <c r="ABN25" i="4"/>
  <c r="ABO25" i="4"/>
  <c r="ABP25" i="4"/>
  <c r="ABQ25" i="4"/>
  <c r="ABR25" i="4"/>
  <c r="ABS25" i="4"/>
  <c r="ABT25" i="4"/>
  <c r="ABU25" i="4"/>
  <c r="ABV25" i="4"/>
  <c r="ABW25" i="4"/>
  <c r="ACG25" i="4"/>
  <c r="ACH25" i="4"/>
  <c r="ACI25" i="4"/>
  <c r="ACJ25" i="4"/>
  <c r="ACK25" i="4"/>
  <c r="ACL25" i="4"/>
  <c r="ACM25" i="4"/>
  <c r="ACN25" i="4"/>
  <c r="ACO25" i="4"/>
  <c r="ACP25" i="4"/>
  <c r="ACQ25" i="4"/>
  <c r="ACR25" i="4"/>
  <c r="ACS25" i="4"/>
  <c r="ACT25" i="4"/>
  <c r="ACU25" i="4"/>
  <c r="ACV25" i="4"/>
  <c r="ACW25" i="4"/>
  <c r="ACX25" i="4"/>
  <c r="ACY25" i="4"/>
  <c r="ACZ25" i="4"/>
  <c r="ADA25" i="4"/>
  <c r="ADB25" i="4"/>
  <c r="ADC25" i="4"/>
  <c r="ADD25" i="4"/>
  <c r="ADE25" i="4"/>
  <c r="ADF25" i="4"/>
  <c r="ADG25" i="4"/>
  <c r="ADH25" i="4"/>
  <c r="ADI25" i="4"/>
  <c r="ADJ25" i="4"/>
  <c r="ADK25" i="4"/>
  <c r="ADL25" i="4"/>
  <c r="ADM25" i="4"/>
  <c r="ADN25" i="4"/>
  <c r="ADO25" i="4"/>
  <c r="ADP25" i="4"/>
  <c r="ADQ25" i="4"/>
  <c r="ADR25" i="4"/>
  <c r="ADS25" i="4"/>
  <c r="ADT25" i="4"/>
  <c r="ADU25" i="4"/>
  <c r="ADV25" i="4"/>
  <c r="ADW25" i="4"/>
  <c r="ADX25" i="4"/>
  <c r="ADY25" i="4"/>
  <c r="ADZ25" i="4"/>
  <c r="AEA25" i="4"/>
  <c r="AEB25" i="4"/>
  <c r="AEC25" i="4"/>
  <c r="AED25" i="4"/>
  <c r="AEE25" i="4"/>
  <c r="AEF25" i="4"/>
  <c r="AEG25" i="4"/>
  <c r="AEH25" i="4"/>
  <c r="AEI25" i="4"/>
  <c r="AEJ25" i="4"/>
  <c r="AEK25" i="4"/>
  <c r="AEL25" i="4"/>
  <c r="AEM25" i="4"/>
  <c r="AEN25" i="4"/>
  <c r="AEO25" i="4"/>
  <c r="AEP25" i="4"/>
  <c r="AEQ25" i="4"/>
  <c r="AER25" i="4"/>
  <c r="AES25" i="4"/>
  <c r="AET25" i="4"/>
  <c r="AEU25" i="4"/>
  <c r="AEV25" i="4"/>
  <c r="AEW25" i="4"/>
  <c r="AEX25" i="4"/>
  <c r="AEY25" i="4"/>
  <c r="AEZ25" i="4"/>
  <c r="AFA25" i="4"/>
  <c r="AFB25" i="4"/>
  <c r="AFC25" i="4"/>
  <c r="AFD25" i="4"/>
  <c r="AFE25" i="4"/>
  <c r="AFF25" i="4"/>
  <c r="AFG25" i="4"/>
  <c r="AFH25" i="4"/>
  <c r="AFI25" i="4"/>
  <c r="AFJ25" i="4"/>
  <c r="DR130" i="4"/>
  <c r="DT130" i="4"/>
  <c r="DU130" i="4"/>
  <c r="DV130" i="4"/>
  <c r="DW130" i="4"/>
  <c r="DX130" i="4"/>
  <c r="DY130" i="4"/>
  <c r="DZ130" i="4"/>
  <c r="EA130" i="4"/>
  <c r="EB130" i="4"/>
  <c r="EC130" i="4"/>
  <c r="ED130" i="4"/>
  <c r="EE130" i="4"/>
  <c r="EF130" i="4"/>
  <c r="EG130" i="4"/>
  <c r="EH130" i="4"/>
  <c r="EI130" i="4"/>
  <c r="EJ130" i="4"/>
  <c r="EK130" i="4"/>
  <c r="EL130" i="4"/>
  <c r="EM130" i="4"/>
  <c r="EN130" i="4"/>
  <c r="EO130" i="4"/>
  <c r="EP130" i="4"/>
  <c r="EQ130" i="4"/>
  <c r="ER130" i="4"/>
  <c r="ES130" i="4"/>
  <c r="ET130" i="4"/>
  <c r="EU130" i="4"/>
  <c r="EV130" i="4"/>
  <c r="EW130" i="4"/>
  <c r="EX130" i="4"/>
  <c r="EY130" i="4"/>
  <c r="EZ130" i="4"/>
  <c r="FA130" i="4"/>
  <c r="FB130" i="4"/>
  <c r="FC130" i="4"/>
  <c r="FD130" i="4"/>
  <c r="FE130" i="4"/>
  <c r="FF130" i="4"/>
  <c r="FG130" i="4"/>
  <c r="FH130" i="4"/>
  <c r="FI130" i="4"/>
  <c r="FJ130" i="4"/>
  <c r="FK130" i="4"/>
  <c r="FL130" i="4"/>
  <c r="FM130" i="4"/>
  <c r="FN130" i="4"/>
  <c r="FO130" i="4"/>
  <c r="FP130" i="4"/>
  <c r="FQ130" i="4"/>
  <c r="FR130" i="4"/>
  <c r="FS130" i="4"/>
  <c r="FT130" i="4"/>
  <c r="FU130" i="4"/>
  <c r="FV130" i="4"/>
  <c r="FW130" i="4"/>
  <c r="FX130" i="4"/>
  <c r="FY130" i="4"/>
  <c r="FZ130" i="4"/>
  <c r="GA130" i="4"/>
  <c r="GB130" i="4"/>
  <c r="GC130" i="4"/>
  <c r="GD130" i="4"/>
  <c r="GE130" i="4"/>
  <c r="GF130" i="4"/>
  <c r="GG130" i="4"/>
  <c r="GH130" i="4"/>
  <c r="GI130" i="4"/>
  <c r="GJ130" i="4"/>
  <c r="GK130" i="4"/>
  <c r="GL130" i="4"/>
  <c r="GM130" i="4"/>
  <c r="GN130" i="4"/>
  <c r="GO130" i="4"/>
  <c r="GP130" i="4"/>
  <c r="GQ130" i="4"/>
  <c r="GR130" i="4"/>
  <c r="GS130" i="4"/>
  <c r="GT130" i="4"/>
  <c r="GU130" i="4"/>
  <c r="KS130" i="4"/>
  <c r="KT130" i="4"/>
  <c r="KU130" i="4"/>
  <c r="KV130" i="4"/>
  <c r="KW130" i="4"/>
  <c r="KX130" i="4"/>
  <c r="KY130" i="4"/>
  <c r="KZ130" i="4"/>
  <c r="LA130" i="4"/>
  <c r="LB130" i="4"/>
  <c r="LC130" i="4"/>
  <c r="LD130" i="4"/>
  <c r="LE130" i="4"/>
  <c r="LF130" i="4"/>
  <c r="LG130" i="4"/>
  <c r="LH130" i="4"/>
  <c r="LI130" i="4"/>
  <c r="LJ130" i="4"/>
  <c r="LK130" i="4"/>
  <c r="LL130" i="4"/>
  <c r="LM130" i="4"/>
  <c r="LN130" i="4"/>
  <c r="LO130" i="4"/>
  <c r="LP130" i="4"/>
  <c r="LQ130" i="4"/>
  <c r="LR130" i="4"/>
  <c r="LS130" i="4"/>
  <c r="LT130" i="4"/>
  <c r="LU130" i="4"/>
  <c r="LV130" i="4"/>
  <c r="LW130" i="4"/>
  <c r="LX130" i="4"/>
  <c r="LY130" i="4"/>
  <c r="LZ130" i="4"/>
  <c r="MA130" i="4"/>
  <c r="MB130" i="4"/>
  <c r="MC130" i="4"/>
  <c r="MD130" i="4"/>
  <c r="ME130" i="4"/>
  <c r="MF130" i="4"/>
  <c r="MG130" i="4"/>
  <c r="MH130" i="4"/>
  <c r="MI130" i="4"/>
  <c r="MJ130" i="4"/>
  <c r="MK130" i="4"/>
  <c r="ML130" i="4"/>
  <c r="MM130" i="4"/>
  <c r="MN130" i="4"/>
  <c r="MO130" i="4"/>
  <c r="MP130" i="4"/>
  <c r="MQ130" i="4"/>
  <c r="MR130" i="4"/>
  <c r="MS130" i="4"/>
  <c r="MT130" i="4"/>
  <c r="MU130" i="4"/>
  <c r="MV130" i="4"/>
  <c r="MW130" i="4"/>
  <c r="MX130" i="4"/>
  <c r="MY130" i="4"/>
  <c r="MZ130" i="4"/>
  <c r="NA130" i="4"/>
  <c r="NB130" i="4"/>
  <c r="NC130" i="4"/>
  <c r="ND130" i="4"/>
  <c r="NE130" i="4"/>
  <c r="NF130" i="4"/>
  <c r="NG130" i="4"/>
  <c r="NH130" i="4"/>
  <c r="NI130" i="4"/>
  <c r="NJ130" i="4"/>
  <c r="NK130" i="4"/>
  <c r="NL130" i="4"/>
  <c r="NM130" i="4"/>
  <c r="NN130" i="4"/>
  <c r="NO130" i="4"/>
  <c r="NP130" i="4"/>
  <c r="NQ130" i="4"/>
  <c r="NR130" i="4"/>
  <c r="NS130" i="4"/>
  <c r="NT130" i="4"/>
  <c r="NU130" i="4"/>
  <c r="NV130" i="4"/>
  <c r="OG130" i="4"/>
  <c r="OH130" i="4"/>
  <c r="OI130" i="4"/>
  <c r="OJ130" i="4"/>
  <c r="OK130" i="4"/>
  <c r="OL130" i="4"/>
  <c r="OM130" i="4"/>
  <c r="ON130" i="4"/>
  <c r="OO130" i="4"/>
  <c r="OP130" i="4"/>
  <c r="OQ130" i="4"/>
  <c r="OR130" i="4"/>
  <c r="OS130" i="4"/>
  <c r="OT130" i="4"/>
  <c r="OU130" i="4"/>
  <c r="OV130" i="4"/>
  <c r="OW130" i="4"/>
  <c r="OX130" i="4"/>
  <c r="OY130" i="4"/>
  <c r="OZ130" i="4"/>
  <c r="PA130" i="4"/>
  <c r="PB130" i="4"/>
  <c r="PC130" i="4"/>
  <c r="PD130" i="4"/>
  <c r="PE130" i="4"/>
  <c r="PF130" i="4"/>
  <c r="PG130" i="4"/>
  <c r="PH130" i="4"/>
  <c r="PI130" i="4"/>
  <c r="PJ130" i="4"/>
  <c r="PK130" i="4"/>
  <c r="PL130" i="4"/>
  <c r="PM130" i="4"/>
  <c r="PN130" i="4"/>
  <c r="PO130" i="4"/>
  <c r="PP130" i="4"/>
  <c r="PQ130" i="4"/>
  <c r="PR130" i="4"/>
  <c r="PS130" i="4"/>
  <c r="PT130" i="4"/>
  <c r="PU130" i="4"/>
  <c r="PV130" i="4"/>
  <c r="PW130" i="4"/>
  <c r="PX130" i="4"/>
  <c r="PY130" i="4"/>
  <c r="PZ130" i="4"/>
  <c r="QA130" i="4"/>
  <c r="QB130" i="4"/>
  <c r="QC130" i="4"/>
  <c r="QD130" i="4"/>
  <c r="QE130" i="4"/>
  <c r="QF130" i="4"/>
  <c r="QG130" i="4"/>
  <c r="QH130" i="4"/>
  <c r="QI130" i="4"/>
  <c r="QJ130" i="4"/>
  <c r="QK130" i="4"/>
  <c r="QL130" i="4"/>
  <c r="QM130" i="4"/>
  <c r="QN130" i="4"/>
  <c r="QO130" i="4"/>
  <c r="QP130" i="4"/>
  <c r="QQ130" i="4"/>
  <c r="QR130" i="4"/>
  <c r="QS130" i="4"/>
  <c r="QT130" i="4"/>
  <c r="QU130" i="4"/>
  <c r="QV130" i="4"/>
  <c r="QW130" i="4"/>
  <c r="QX130" i="4"/>
  <c r="QY130" i="4"/>
  <c r="QZ130" i="4"/>
  <c r="RA130" i="4"/>
  <c r="RB130" i="4"/>
  <c r="RC130" i="4"/>
  <c r="RD130" i="4"/>
  <c r="RE130" i="4"/>
  <c r="RF130" i="4"/>
  <c r="RG130" i="4"/>
  <c r="RH130" i="4"/>
  <c r="RI130" i="4"/>
  <c r="RJ130" i="4"/>
  <c r="RT130" i="4"/>
  <c r="RU130" i="4"/>
  <c r="RV130" i="4"/>
  <c r="RW130" i="4"/>
  <c r="RX130" i="4"/>
  <c r="RY130" i="4"/>
  <c r="RZ130" i="4"/>
  <c r="SA130" i="4"/>
  <c r="SB130" i="4"/>
  <c r="SC130" i="4"/>
  <c r="SD130" i="4"/>
  <c r="SE130" i="4"/>
  <c r="SF130" i="4"/>
  <c r="SG130" i="4"/>
  <c r="SH130" i="4"/>
  <c r="SI130" i="4"/>
  <c r="SJ130" i="4"/>
  <c r="SK130" i="4"/>
  <c r="SL130" i="4"/>
  <c r="SM130" i="4"/>
  <c r="SN130" i="4"/>
  <c r="SO130" i="4"/>
  <c r="SP130" i="4"/>
  <c r="SQ130" i="4"/>
  <c r="SR130" i="4"/>
  <c r="SS130" i="4"/>
  <c r="ST130" i="4"/>
  <c r="SU130" i="4"/>
  <c r="SV130" i="4"/>
  <c r="SW130" i="4"/>
  <c r="SX130" i="4"/>
  <c r="SY130" i="4"/>
  <c r="SZ130" i="4"/>
  <c r="TA130" i="4"/>
  <c r="TB130" i="4"/>
  <c r="TC130" i="4"/>
  <c r="TD130" i="4"/>
  <c r="TE130" i="4"/>
  <c r="TF130" i="4"/>
  <c r="TG130" i="4"/>
  <c r="TH130" i="4"/>
  <c r="TI130" i="4"/>
  <c r="TJ130" i="4"/>
  <c r="TK130" i="4"/>
  <c r="TL130" i="4"/>
  <c r="TM130" i="4"/>
  <c r="TN130" i="4"/>
  <c r="TO130" i="4"/>
  <c r="TP130" i="4"/>
  <c r="TQ130" i="4"/>
  <c r="TR130" i="4"/>
  <c r="TS130" i="4"/>
  <c r="TT130" i="4"/>
  <c r="TU130" i="4"/>
  <c r="TV130" i="4"/>
  <c r="TW130" i="4"/>
  <c r="TX130" i="4"/>
  <c r="TY130" i="4"/>
  <c r="TZ130" i="4"/>
  <c r="UA130" i="4"/>
  <c r="UB130" i="4"/>
  <c r="UC130" i="4"/>
  <c r="UD130" i="4"/>
  <c r="UE130" i="4"/>
  <c r="UF130" i="4"/>
  <c r="UG130" i="4"/>
  <c r="UH130" i="4"/>
  <c r="UI130" i="4"/>
  <c r="UJ130" i="4"/>
  <c r="UK130" i="4"/>
  <c r="UL130" i="4"/>
  <c r="UM130" i="4"/>
  <c r="UN130" i="4"/>
  <c r="UO130" i="4"/>
  <c r="UP130" i="4"/>
  <c r="UQ130" i="4"/>
  <c r="UR130" i="4"/>
  <c r="US130" i="4"/>
  <c r="UT130" i="4"/>
  <c r="UU130" i="4"/>
  <c r="UV130" i="4"/>
  <c r="UW130" i="4"/>
  <c r="VG130" i="4"/>
  <c r="VH130" i="4"/>
  <c r="VI130" i="4"/>
  <c r="VJ130" i="4"/>
  <c r="VK130" i="4"/>
  <c r="VL130" i="4"/>
  <c r="VM130" i="4"/>
  <c r="VN130" i="4"/>
  <c r="VO130" i="4"/>
  <c r="VP130" i="4"/>
  <c r="VQ130" i="4"/>
  <c r="VR130" i="4"/>
  <c r="VS130" i="4"/>
  <c r="VT130" i="4"/>
  <c r="VU130" i="4"/>
  <c r="VV130" i="4"/>
  <c r="VW130" i="4"/>
  <c r="VX130" i="4"/>
  <c r="VY130" i="4"/>
  <c r="VZ130" i="4"/>
  <c r="WA130" i="4"/>
  <c r="WB130" i="4"/>
  <c r="WC130" i="4"/>
  <c r="WD130" i="4"/>
  <c r="WE130" i="4"/>
  <c r="WF130" i="4"/>
  <c r="WG130" i="4"/>
  <c r="WH130" i="4"/>
  <c r="WI130" i="4"/>
  <c r="WJ130" i="4"/>
  <c r="WK130" i="4"/>
  <c r="WL130" i="4"/>
  <c r="WM130" i="4"/>
  <c r="WN130" i="4"/>
  <c r="WO130" i="4"/>
  <c r="WP130" i="4"/>
  <c r="WQ130" i="4"/>
  <c r="WR130" i="4"/>
  <c r="WS130" i="4"/>
  <c r="WT130" i="4"/>
  <c r="WU130" i="4"/>
  <c r="WV130" i="4"/>
  <c r="WW130" i="4"/>
  <c r="WX130" i="4"/>
  <c r="WY130" i="4"/>
  <c r="WZ130" i="4"/>
  <c r="XA130" i="4"/>
  <c r="XB130" i="4"/>
  <c r="XC130" i="4"/>
  <c r="XD130" i="4"/>
  <c r="XE130" i="4"/>
  <c r="XF130" i="4"/>
  <c r="XG130" i="4"/>
  <c r="XH130" i="4"/>
  <c r="XI130" i="4"/>
  <c r="XJ130" i="4"/>
  <c r="XK130" i="4"/>
  <c r="XL130" i="4"/>
  <c r="XM130" i="4"/>
  <c r="XN130" i="4"/>
  <c r="XO130" i="4"/>
  <c r="XP130" i="4"/>
  <c r="XQ130" i="4"/>
  <c r="XR130" i="4"/>
  <c r="XS130" i="4"/>
  <c r="XT130" i="4"/>
  <c r="XU130" i="4"/>
  <c r="XV130" i="4"/>
  <c r="XW130" i="4"/>
  <c r="XX130" i="4"/>
  <c r="XY130" i="4"/>
  <c r="XZ130" i="4"/>
  <c r="YA130" i="4"/>
  <c r="YB130" i="4"/>
  <c r="YC130" i="4"/>
  <c r="YD130" i="4"/>
  <c r="YE130" i="4"/>
  <c r="YF130" i="4"/>
  <c r="YG130" i="4"/>
  <c r="YH130" i="4"/>
  <c r="YI130" i="4"/>
  <c r="YJ130" i="4"/>
  <c r="YT130" i="4"/>
  <c r="YU130" i="4"/>
  <c r="YV130" i="4"/>
  <c r="YW130" i="4"/>
  <c r="YX130" i="4"/>
  <c r="YY130" i="4"/>
  <c r="YZ130" i="4"/>
  <c r="ZA130" i="4"/>
  <c r="ZB130" i="4"/>
  <c r="ZC130" i="4"/>
  <c r="ZD130" i="4"/>
  <c r="ZE130" i="4"/>
  <c r="ZF130" i="4"/>
  <c r="ZG130" i="4"/>
  <c r="ZH130" i="4"/>
  <c r="ZI130" i="4"/>
  <c r="ZJ130" i="4"/>
  <c r="ZK130" i="4"/>
  <c r="ZL130" i="4"/>
  <c r="ZM130" i="4"/>
  <c r="ZN130" i="4"/>
  <c r="ZO130" i="4"/>
  <c r="ZP130" i="4"/>
  <c r="ZQ130" i="4"/>
  <c r="ZR130" i="4"/>
  <c r="ZS130" i="4"/>
  <c r="ZT130" i="4"/>
  <c r="ZU130" i="4"/>
  <c r="ZV130" i="4"/>
  <c r="ZW130" i="4"/>
  <c r="ZX130" i="4"/>
  <c r="ZY130" i="4"/>
  <c r="ZZ130" i="4"/>
  <c r="AAA130" i="4"/>
  <c r="AAB130" i="4"/>
  <c r="AAC130" i="4"/>
  <c r="AAD130" i="4"/>
  <c r="AAE130" i="4"/>
  <c r="AAF130" i="4"/>
  <c r="AAG130" i="4"/>
  <c r="AAH130" i="4"/>
  <c r="AAI130" i="4"/>
  <c r="AAJ130" i="4"/>
  <c r="AAK130" i="4"/>
  <c r="AAL130" i="4"/>
  <c r="AAM130" i="4"/>
  <c r="AAN130" i="4"/>
  <c r="AAO130" i="4"/>
  <c r="AAP130" i="4"/>
  <c r="AAQ130" i="4"/>
  <c r="AAR130" i="4"/>
  <c r="AAS130" i="4"/>
  <c r="AAT130" i="4"/>
  <c r="AAU130" i="4"/>
  <c r="AAV130" i="4"/>
  <c r="AAW130" i="4"/>
  <c r="AAX130" i="4"/>
  <c r="AAY130" i="4"/>
  <c r="AAZ130" i="4"/>
  <c r="ABA130" i="4"/>
  <c r="ABB130" i="4"/>
  <c r="ABC130" i="4"/>
  <c r="ABD130" i="4"/>
  <c r="ABE130" i="4"/>
  <c r="ABF130" i="4"/>
  <c r="ABG130" i="4"/>
  <c r="ABH130" i="4"/>
  <c r="ABI130" i="4"/>
  <c r="ABJ130" i="4"/>
  <c r="ABK130" i="4"/>
  <c r="ABL130" i="4"/>
  <c r="ABM130" i="4"/>
  <c r="ABN130" i="4"/>
  <c r="ABO130" i="4"/>
  <c r="ABP130" i="4"/>
  <c r="ABQ130" i="4"/>
  <c r="ABR130" i="4"/>
  <c r="ABS130" i="4"/>
  <c r="ABT130" i="4"/>
  <c r="ABU130" i="4"/>
  <c r="ABV130" i="4"/>
  <c r="ABW130" i="4"/>
  <c r="ACG130" i="4"/>
  <c r="ACH130" i="4"/>
  <c r="ACI130" i="4"/>
  <c r="ACJ130" i="4"/>
  <c r="ACK130" i="4"/>
  <c r="ACL130" i="4"/>
  <c r="ACM130" i="4"/>
  <c r="ACN130" i="4"/>
  <c r="ACO130" i="4"/>
  <c r="ACP130" i="4"/>
  <c r="ACQ130" i="4"/>
  <c r="ACR130" i="4"/>
  <c r="ACS130" i="4"/>
  <c r="ACT130" i="4"/>
  <c r="ACU130" i="4"/>
  <c r="ACV130" i="4"/>
  <c r="ACW130" i="4"/>
  <c r="ACX130" i="4"/>
  <c r="ACY130" i="4"/>
  <c r="ACZ130" i="4"/>
  <c r="ADA130" i="4"/>
  <c r="ADB130" i="4"/>
  <c r="ADC130" i="4"/>
  <c r="ADD130" i="4"/>
  <c r="ADE130" i="4"/>
  <c r="ADF130" i="4"/>
  <c r="ADG130" i="4"/>
  <c r="ADH130" i="4"/>
  <c r="ADI130" i="4"/>
  <c r="ADJ130" i="4"/>
  <c r="ADK130" i="4"/>
  <c r="ADL130" i="4"/>
  <c r="ADM130" i="4"/>
  <c r="ADN130" i="4"/>
  <c r="ADO130" i="4"/>
  <c r="ADP130" i="4"/>
  <c r="ADQ130" i="4"/>
  <c r="ADR130" i="4"/>
  <c r="ADS130" i="4"/>
  <c r="ADT130" i="4"/>
  <c r="ADU130" i="4"/>
  <c r="ADV130" i="4"/>
  <c r="ADW130" i="4"/>
  <c r="ADX130" i="4"/>
  <c r="ADY130" i="4"/>
  <c r="ADZ130" i="4"/>
  <c r="AEA130" i="4"/>
  <c r="AEB130" i="4"/>
  <c r="AEC130" i="4"/>
  <c r="AED130" i="4"/>
  <c r="AEE130" i="4"/>
  <c r="AEF130" i="4"/>
  <c r="AEG130" i="4"/>
  <c r="AEH130" i="4"/>
  <c r="AEI130" i="4"/>
  <c r="AEJ130" i="4"/>
  <c r="AEK130" i="4"/>
  <c r="AEL130" i="4"/>
  <c r="AEM130" i="4"/>
  <c r="AEN130" i="4"/>
  <c r="AEO130" i="4"/>
  <c r="AEP130" i="4"/>
  <c r="AEQ130" i="4"/>
  <c r="AER130" i="4"/>
  <c r="AES130" i="4"/>
  <c r="AET130" i="4"/>
  <c r="AEU130" i="4"/>
  <c r="AEV130" i="4"/>
  <c r="AEW130" i="4"/>
  <c r="AEX130" i="4"/>
  <c r="AEY130" i="4"/>
  <c r="AEZ130" i="4"/>
  <c r="AFA130" i="4"/>
  <c r="AFB130" i="4"/>
  <c r="AFC130" i="4"/>
  <c r="AFD130" i="4"/>
  <c r="AFE130" i="4"/>
  <c r="AFF130" i="4"/>
  <c r="AFG130" i="4"/>
  <c r="AFH130" i="4"/>
  <c r="AFI130" i="4"/>
  <c r="AFJ130" i="4"/>
  <c r="DR48" i="4"/>
  <c r="DT48" i="4"/>
  <c r="DU48" i="4"/>
  <c r="DV48" i="4"/>
  <c r="DW48" i="4"/>
  <c r="DX48" i="4"/>
  <c r="DY48" i="4"/>
  <c r="DZ48" i="4"/>
  <c r="EA48" i="4"/>
  <c r="EB48" i="4"/>
  <c r="EC48" i="4"/>
  <c r="ED48" i="4"/>
  <c r="EE48" i="4"/>
  <c r="EF48" i="4"/>
  <c r="EG48" i="4"/>
  <c r="EH48" i="4"/>
  <c r="EI48" i="4"/>
  <c r="EJ48" i="4"/>
  <c r="EK48" i="4"/>
  <c r="EL48" i="4"/>
  <c r="EM48" i="4"/>
  <c r="EN48" i="4"/>
  <c r="EO48" i="4"/>
  <c r="EP48" i="4"/>
  <c r="EQ48" i="4"/>
  <c r="ER48" i="4"/>
  <c r="ES48" i="4"/>
  <c r="ET48" i="4"/>
  <c r="EU48" i="4"/>
  <c r="EV48" i="4"/>
  <c r="EW48" i="4"/>
  <c r="EX48" i="4"/>
  <c r="EY48" i="4"/>
  <c r="EZ48" i="4"/>
  <c r="FA48" i="4"/>
  <c r="FB48" i="4"/>
  <c r="FC48" i="4"/>
  <c r="FD48" i="4"/>
  <c r="FE48" i="4"/>
  <c r="FF48" i="4"/>
  <c r="FG48" i="4"/>
  <c r="FH48" i="4"/>
  <c r="FI48" i="4"/>
  <c r="FJ48" i="4"/>
  <c r="FK48" i="4"/>
  <c r="FL48" i="4"/>
  <c r="FM48" i="4"/>
  <c r="FN48" i="4"/>
  <c r="FO48" i="4"/>
  <c r="FP48" i="4"/>
  <c r="FQ48" i="4"/>
  <c r="FR48" i="4"/>
  <c r="FS48" i="4"/>
  <c r="FT48" i="4"/>
  <c r="FU48" i="4"/>
  <c r="FV48" i="4"/>
  <c r="FW48" i="4"/>
  <c r="FX48" i="4"/>
  <c r="FY48" i="4"/>
  <c r="FZ48" i="4"/>
  <c r="GA48" i="4"/>
  <c r="GB48" i="4"/>
  <c r="GC48" i="4"/>
  <c r="GD48" i="4"/>
  <c r="GE48" i="4"/>
  <c r="GF48" i="4"/>
  <c r="GG48" i="4"/>
  <c r="GH48" i="4"/>
  <c r="GI48" i="4"/>
  <c r="GJ48" i="4"/>
  <c r="GK48" i="4"/>
  <c r="GL48" i="4"/>
  <c r="GM48" i="4"/>
  <c r="GN48" i="4"/>
  <c r="GO48" i="4"/>
  <c r="GP48" i="4"/>
  <c r="GQ48" i="4"/>
  <c r="GR48" i="4"/>
  <c r="GS48" i="4"/>
  <c r="GT48" i="4"/>
  <c r="GU48" i="4"/>
  <c r="KS48" i="4"/>
  <c r="KT48" i="4"/>
  <c r="KU48" i="4"/>
  <c r="KV48" i="4"/>
  <c r="KW48" i="4"/>
  <c r="KX48" i="4"/>
  <c r="KY48" i="4"/>
  <c r="KZ48" i="4"/>
  <c r="LA48" i="4"/>
  <c r="LB48" i="4"/>
  <c r="LC48" i="4"/>
  <c r="LD48" i="4"/>
  <c r="LE48" i="4"/>
  <c r="LF48" i="4"/>
  <c r="LG48" i="4"/>
  <c r="LH48" i="4"/>
  <c r="LI48" i="4"/>
  <c r="LJ48" i="4"/>
  <c r="LK48" i="4"/>
  <c r="LL48" i="4"/>
  <c r="LM48" i="4"/>
  <c r="LN48" i="4"/>
  <c r="LO48" i="4"/>
  <c r="LP48" i="4"/>
  <c r="LQ48" i="4"/>
  <c r="LR48" i="4"/>
  <c r="LS48" i="4"/>
  <c r="LT48" i="4"/>
  <c r="LU48" i="4"/>
  <c r="LV48" i="4"/>
  <c r="LW48" i="4"/>
  <c r="LX48" i="4"/>
  <c r="LY48" i="4"/>
  <c r="LZ48" i="4"/>
  <c r="MA48" i="4"/>
  <c r="MB48" i="4"/>
  <c r="MC48" i="4"/>
  <c r="MD48" i="4"/>
  <c r="ME48" i="4"/>
  <c r="MF48" i="4"/>
  <c r="MG48" i="4"/>
  <c r="MH48" i="4"/>
  <c r="MI48" i="4"/>
  <c r="MJ48" i="4"/>
  <c r="MK48" i="4"/>
  <c r="ML48" i="4"/>
  <c r="MM48" i="4"/>
  <c r="MN48" i="4"/>
  <c r="MO48" i="4"/>
  <c r="MP48" i="4"/>
  <c r="MQ48" i="4"/>
  <c r="MR48" i="4"/>
  <c r="MS48" i="4"/>
  <c r="MT48" i="4"/>
  <c r="MU48" i="4"/>
  <c r="MV48" i="4"/>
  <c r="MW48" i="4"/>
  <c r="MX48" i="4"/>
  <c r="MY48" i="4"/>
  <c r="MZ48" i="4"/>
  <c r="NA48" i="4"/>
  <c r="NB48" i="4"/>
  <c r="NC48" i="4"/>
  <c r="ND48" i="4"/>
  <c r="NE48" i="4"/>
  <c r="NF48" i="4"/>
  <c r="NG48" i="4"/>
  <c r="NH48" i="4"/>
  <c r="NI48" i="4"/>
  <c r="NJ48" i="4"/>
  <c r="NK48" i="4"/>
  <c r="NL48" i="4"/>
  <c r="NM48" i="4"/>
  <c r="NN48" i="4"/>
  <c r="NO48" i="4"/>
  <c r="NP48" i="4"/>
  <c r="NQ48" i="4"/>
  <c r="NR48" i="4"/>
  <c r="NS48" i="4"/>
  <c r="NT48" i="4"/>
  <c r="NU48" i="4"/>
  <c r="NV48" i="4"/>
  <c r="OG48" i="4"/>
  <c r="OH48" i="4"/>
  <c r="OI48" i="4"/>
  <c r="OJ48" i="4"/>
  <c r="OK48" i="4"/>
  <c r="OL48" i="4"/>
  <c r="OM48" i="4"/>
  <c r="ON48" i="4"/>
  <c r="OO48" i="4"/>
  <c r="OP48" i="4"/>
  <c r="OQ48" i="4"/>
  <c r="OR48" i="4"/>
  <c r="OS48" i="4"/>
  <c r="OT48" i="4"/>
  <c r="OU48" i="4"/>
  <c r="OV48" i="4"/>
  <c r="OW48" i="4"/>
  <c r="OX48" i="4"/>
  <c r="OY48" i="4"/>
  <c r="OZ48" i="4"/>
  <c r="PA48" i="4"/>
  <c r="PB48" i="4"/>
  <c r="PC48" i="4"/>
  <c r="PD48" i="4"/>
  <c r="PE48" i="4"/>
  <c r="PF48" i="4"/>
  <c r="PG48" i="4"/>
  <c r="PH48" i="4"/>
  <c r="PI48" i="4"/>
  <c r="PJ48" i="4"/>
  <c r="PK48" i="4"/>
  <c r="PL48" i="4"/>
  <c r="PM48" i="4"/>
  <c r="PN48" i="4"/>
  <c r="PO48" i="4"/>
  <c r="PP48" i="4"/>
  <c r="PQ48" i="4"/>
  <c r="PR48" i="4"/>
  <c r="PS48" i="4"/>
  <c r="PT48" i="4"/>
  <c r="PU48" i="4"/>
  <c r="PV48" i="4"/>
  <c r="PW48" i="4"/>
  <c r="PX48" i="4"/>
  <c r="PY48" i="4"/>
  <c r="PZ48" i="4"/>
  <c r="QA48" i="4"/>
  <c r="QB48" i="4"/>
  <c r="QC48" i="4"/>
  <c r="QD48" i="4"/>
  <c r="QE48" i="4"/>
  <c r="QF48" i="4"/>
  <c r="QG48" i="4"/>
  <c r="QH48" i="4"/>
  <c r="QI48" i="4"/>
  <c r="QJ48" i="4"/>
  <c r="QK48" i="4"/>
  <c r="QL48" i="4"/>
  <c r="QM48" i="4"/>
  <c r="QN48" i="4"/>
  <c r="QO48" i="4"/>
  <c r="QP48" i="4"/>
  <c r="QQ48" i="4"/>
  <c r="QR48" i="4"/>
  <c r="QS48" i="4"/>
  <c r="QT48" i="4"/>
  <c r="QU48" i="4"/>
  <c r="QV48" i="4"/>
  <c r="QW48" i="4"/>
  <c r="QX48" i="4"/>
  <c r="QY48" i="4"/>
  <c r="QZ48" i="4"/>
  <c r="RA48" i="4"/>
  <c r="RB48" i="4"/>
  <c r="RC48" i="4"/>
  <c r="RD48" i="4"/>
  <c r="RE48" i="4"/>
  <c r="RF48" i="4"/>
  <c r="RG48" i="4"/>
  <c r="RH48" i="4"/>
  <c r="RI48" i="4"/>
  <c r="RJ48" i="4"/>
  <c r="RT48" i="4"/>
  <c r="RU48" i="4"/>
  <c r="RV48" i="4"/>
  <c r="RW48" i="4"/>
  <c r="RX48" i="4"/>
  <c r="RY48" i="4"/>
  <c r="RZ48" i="4"/>
  <c r="SA48" i="4"/>
  <c r="SB48" i="4"/>
  <c r="SC48" i="4"/>
  <c r="SD48" i="4"/>
  <c r="SE48" i="4"/>
  <c r="SF48" i="4"/>
  <c r="SG48" i="4"/>
  <c r="SH48" i="4"/>
  <c r="SI48" i="4"/>
  <c r="SJ48" i="4"/>
  <c r="SK48" i="4"/>
  <c r="SL48" i="4"/>
  <c r="SM48" i="4"/>
  <c r="SN48" i="4"/>
  <c r="SO48" i="4"/>
  <c r="SP48" i="4"/>
  <c r="SQ48" i="4"/>
  <c r="SR48" i="4"/>
  <c r="SS48" i="4"/>
  <c r="ST48" i="4"/>
  <c r="SU48" i="4"/>
  <c r="SV48" i="4"/>
  <c r="SW48" i="4"/>
  <c r="SX48" i="4"/>
  <c r="SY48" i="4"/>
  <c r="SZ48" i="4"/>
  <c r="TA48" i="4"/>
  <c r="TB48" i="4"/>
  <c r="TC48" i="4"/>
  <c r="TD48" i="4"/>
  <c r="TE48" i="4"/>
  <c r="TF48" i="4"/>
  <c r="TG48" i="4"/>
  <c r="TH48" i="4"/>
  <c r="TI48" i="4"/>
  <c r="TJ48" i="4"/>
  <c r="TK48" i="4"/>
  <c r="TL48" i="4"/>
  <c r="TM48" i="4"/>
  <c r="TN48" i="4"/>
  <c r="TO48" i="4"/>
  <c r="TP48" i="4"/>
  <c r="TQ48" i="4"/>
  <c r="TR48" i="4"/>
  <c r="TS48" i="4"/>
  <c r="TT48" i="4"/>
  <c r="TU48" i="4"/>
  <c r="TV48" i="4"/>
  <c r="TW48" i="4"/>
  <c r="TX48" i="4"/>
  <c r="TY48" i="4"/>
  <c r="TZ48" i="4"/>
  <c r="UA48" i="4"/>
  <c r="UB48" i="4"/>
  <c r="UC48" i="4"/>
  <c r="UD48" i="4"/>
  <c r="UE48" i="4"/>
  <c r="UF48" i="4"/>
  <c r="UG48" i="4"/>
  <c r="UH48" i="4"/>
  <c r="UI48" i="4"/>
  <c r="UJ48" i="4"/>
  <c r="UK48" i="4"/>
  <c r="UL48" i="4"/>
  <c r="UM48" i="4"/>
  <c r="UN48" i="4"/>
  <c r="UO48" i="4"/>
  <c r="UP48" i="4"/>
  <c r="UQ48" i="4"/>
  <c r="UR48" i="4"/>
  <c r="US48" i="4"/>
  <c r="UT48" i="4"/>
  <c r="UU48" i="4"/>
  <c r="UV48" i="4"/>
  <c r="UW48" i="4"/>
  <c r="VG48" i="4"/>
  <c r="VH48" i="4"/>
  <c r="VI48" i="4"/>
  <c r="VJ48" i="4"/>
  <c r="VK48" i="4"/>
  <c r="VL48" i="4"/>
  <c r="VM48" i="4"/>
  <c r="VN48" i="4"/>
  <c r="VO48" i="4"/>
  <c r="VP48" i="4"/>
  <c r="VQ48" i="4"/>
  <c r="VR48" i="4"/>
  <c r="VS48" i="4"/>
  <c r="VT48" i="4"/>
  <c r="VU48" i="4"/>
  <c r="VV48" i="4"/>
  <c r="VW48" i="4"/>
  <c r="VX48" i="4"/>
  <c r="VY48" i="4"/>
  <c r="VZ48" i="4"/>
  <c r="WA48" i="4"/>
  <c r="WB48" i="4"/>
  <c r="WC48" i="4"/>
  <c r="WD48" i="4"/>
  <c r="WE48" i="4"/>
  <c r="WF48" i="4"/>
  <c r="WG48" i="4"/>
  <c r="WH48" i="4"/>
  <c r="WI48" i="4"/>
  <c r="WJ48" i="4"/>
  <c r="WK48" i="4"/>
  <c r="WL48" i="4"/>
  <c r="WM48" i="4"/>
  <c r="WN48" i="4"/>
  <c r="WO48" i="4"/>
  <c r="WP48" i="4"/>
  <c r="WQ48" i="4"/>
  <c r="WR48" i="4"/>
  <c r="WS48" i="4"/>
  <c r="WT48" i="4"/>
  <c r="WU48" i="4"/>
  <c r="WV48" i="4"/>
  <c r="WW48" i="4"/>
  <c r="WX48" i="4"/>
  <c r="WY48" i="4"/>
  <c r="WZ48" i="4"/>
  <c r="XA48" i="4"/>
  <c r="XB48" i="4"/>
  <c r="XC48" i="4"/>
  <c r="XD48" i="4"/>
  <c r="XE48" i="4"/>
  <c r="XF48" i="4"/>
  <c r="XG48" i="4"/>
  <c r="XH48" i="4"/>
  <c r="XI48" i="4"/>
  <c r="XJ48" i="4"/>
  <c r="XK48" i="4"/>
  <c r="XL48" i="4"/>
  <c r="XM48" i="4"/>
  <c r="XN48" i="4"/>
  <c r="XO48" i="4"/>
  <c r="XP48" i="4"/>
  <c r="XQ48" i="4"/>
  <c r="XR48" i="4"/>
  <c r="XS48" i="4"/>
  <c r="XT48" i="4"/>
  <c r="XU48" i="4"/>
  <c r="XV48" i="4"/>
  <c r="XW48" i="4"/>
  <c r="XX48" i="4"/>
  <c r="XY48" i="4"/>
  <c r="XZ48" i="4"/>
  <c r="YA48" i="4"/>
  <c r="YB48" i="4"/>
  <c r="YC48" i="4"/>
  <c r="YD48" i="4"/>
  <c r="YE48" i="4"/>
  <c r="YF48" i="4"/>
  <c r="YG48" i="4"/>
  <c r="YH48" i="4"/>
  <c r="YI48" i="4"/>
  <c r="YJ48" i="4"/>
  <c r="YT48" i="4"/>
  <c r="YU48" i="4"/>
  <c r="YV48" i="4"/>
  <c r="YW48" i="4"/>
  <c r="YX48" i="4"/>
  <c r="YY48" i="4"/>
  <c r="YZ48" i="4"/>
  <c r="ZA48" i="4"/>
  <c r="ZB48" i="4"/>
  <c r="ZC48" i="4"/>
  <c r="ZD48" i="4"/>
  <c r="ZE48" i="4"/>
  <c r="ZF48" i="4"/>
  <c r="ZG48" i="4"/>
  <c r="ZH48" i="4"/>
  <c r="ZI48" i="4"/>
  <c r="ZJ48" i="4"/>
  <c r="ZK48" i="4"/>
  <c r="ZL48" i="4"/>
  <c r="ZM48" i="4"/>
  <c r="ZN48" i="4"/>
  <c r="ZO48" i="4"/>
  <c r="ZP48" i="4"/>
  <c r="ZQ48" i="4"/>
  <c r="ZR48" i="4"/>
  <c r="ZS48" i="4"/>
  <c r="ZT48" i="4"/>
  <c r="ZU48" i="4"/>
  <c r="ZV48" i="4"/>
  <c r="ZW48" i="4"/>
  <c r="ZX48" i="4"/>
  <c r="ZY48" i="4"/>
  <c r="ZZ48" i="4"/>
  <c r="AAA48" i="4"/>
  <c r="AAB48" i="4"/>
  <c r="AAC48" i="4"/>
  <c r="AAD48" i="4"/>
  <c r="AAE48" i="4"/>
  <c r="AAF48" i="4"/>
  <c r="AAG48" i="4"/>
  <c r="AAH48" i="4"/>
  <c r="AAI48" i="4"/>
  <c r="AAJ48" i="4"/>
  <c r="AAK48" i="4"/>
  <c r="AAL48" i="4"/>
  <c r="AAM48" i="4"/>
  <c r="AAN48" i="4"/>
  <c r="AAO48" i="4"/>
  <c r="AAP48" i="4"/>
  <c r="AAQ48" i="4"/>
  <c r="AAR48" i="4"/>
  <c r="AAS48" i="4"/>
  <c r="AAT48" i="4"/>
  <c r="AAU48" i="4"/>
  <c r="AAV48" i="4"/>
  <c r="AAW48" i="4"/>
  <c r="AAX48" i="4"/>
  <c r="AAY48" i="4"/>
  <c r="AAZ48" i="4"/>
  <c r="ABA48" i="4"/>
  <c r="ABB48" i="4"/>
  <c r="ABC48" i="4"/>
  <c r="ABD48" i="4"/>
  <c r="ABE48" i="4"/>
  <c r="ABF48" i="4"/>
  <c r="ABG48" i="4"/>
  <c r="ABH48" i="4"/>
  <c r="ABI48" i="4"/>
  <c r="ABJ48" i="4"/>
  <c r="ABK48" i="4"/>
  <c r="ABL48" i="4"/>
  <c r="ABM48" i="4"/>
  <c r="ABN48" i="4"/>
  <c r="ABO48" i="4"/>
  <c r="ABP48" i="4"/>
  <c r="ABQ48" i="4"/>
  <c r="ABR48" i="4"/>
  <c r="ABS48" i="4"/>
  <c r="ABT48" i="4"/>
  <c r="ABU48" i="4"/>
  <c r="ABV48" i="4"/>
  <c r="ABW48" i="4"/>
  <c r="ACG48" i="4"/>
  <c r="ACH48" i="4"/>
  <c r="ACI48" i="4"/>
  <c r="ACJ48" i="4"/>
  <c r="ACK48" i="4"/>
  <c r="ACL48" i="4"/>
  <c r="ACM48" i="4"/>
  <c r="ACN48" i="4"/>
  <c r="ACO48" i="4"/>
  <c r="ACP48" i="4"/>
  <c r="ACQ48" i="4"/>
  <c r="ACR48" i="4"/>
  <c r="ACS48" i="4"/>
  <c r="ACT48" i="4"/>
  <c r="ACU48" i="4"/>
  <c r="ACV48" i="4"/>
  <c r="ACW48" i="4"/>
  <c r="ACX48" i="4"/>
  <c r="ACY48" i="4"/>
  <c r="ACZ48" i="4"/>
  <c r="ADA48" i="4"/>
  <c r="ADB48" i="4"/>
  <c r="ADC48" i="4"/>
  <c r="ADD48" i="4"/>
  <c r="ADE48" i="4"/>
  <c r="ADF48" i="4"/>
  <c r="ADG48" i="4"/>
  <c r="ADH48" i="4"/>
  <c r="ADI48" i="4"/>
  <c r="ADJ48" i="4"/>
  <c r="ADK48" i="4"/>
  <c r="ADL48" i="4"/>
  <c r="ADM48" i="4"/>
  <c r="ADN48" i="4"/>
  <c r="ADO48" i="4"/>
  <c r="ADP48" i="4"/>
  <c r="ADQ48" i="4"/>
  <c r="ADR48" i="4"/>
  <c r="ADS48" i="4"/>
  <c r="ADT48" i="4"/>
  <c r="ADU48" i="4"/>
  <c r="ADV48" i="4"/>
  <c r="ADW48" i="4"/>
  <c r="ADX48" i="4"/>
  <c r="ADY48" i="4"/>
  <c r="ADZ48" i="4"/>
  <c r="AEA48" i="4"/>
  <c r="AEB48" i="4"/>
  <c r="AEC48" i="4"/>
  <c r="AED48" i="4"/>
  <c r="AEE48" i="4"/>
  <c r="AEF48" i="4"/>
  <c r="AEG48" i="4"/>
  <c r="AEH48" i="4"/>
  <c r="AEI48" i="4"/>
  <c r="AEJ48" i="4"/>
  <c r="AEK48" i="4"/>
  <c r="AEL48" i="4"/>
  <c r="AEM48" i="4"/>
  <c r="AEN48" i="4"/>
  <c r="AEO48" i="4"/>
  <c r="AEP48" i="4"/>
  <c r="AEQ48" i="4"/>
  <c r="AER48" i="4"/>
  <c r="AES48" i="4"/>
  <c r="AET48" i="4"/>
  <c r="AEU48" i="4"/>
  <c r="AEV48" i="4"/>
  <c r="AEW48" i="4"/>
  <c r="AEX48" i="4"/>
  <c r="AEY48" i="4"/>
  <c r="AEZ48" i="4"/>
  <c r="AFA48" i="4"/>
  <c r="AFB48" i="4"/>
  <c r="AFC48" i="4"/>
  <c r="AFD48" i="4"/>
  <c r="AFE48" i="4"/>
  <c r="AFF48" i="4"/>
  <c r="AFG48" i="4"/>
  <c r="AFH48" i="4"/>
  <c r="AFI48" i="4"/>
  <c r="AFJ48" i="4"/>
  <c r="DR28" i="4"/>
  <c r="DT28" i="4"/>
  <c r="DU28" i="4"/>
  <c r="DV28" i="4"/>
  <c r="DW28" i="4"/>
  <c r="DX28" i="4"/>
  <c r="DY28" i="4"/>
  <c r="DZ28" i="4"/>
  <c r="EA28" i="4"/>
  <c r="EB28" i="4"/>
  <c r="EC28" i="4"/>
  <c r="ED28" i="4"/>
  <c r="EE28" i="4"/>
  <c r="EF28" i="4"/>
  <c r="EG28" i="4"/>
  <c r="EH28" i="4"/>
  <c r="EI28" i="4"/>
  <c r="EJ28" i="4"/>
  <c r="EK28" i="4"/>
  <c r="EL28" i="4"/>
  <c r="EM28" i="4"/>
  <c r="EN28" i="4"/>
  <c r="EO28" i="4"/>
  <c r="EP28" i="4"/>
  <c r="EQ28" i="4"/>
  <c r="ER28" i="4"/>
  <c r="ES28" i="4"/>
  <c r="ET28" i="4"/>
  <c r="EU28" i="4"/>
  <c r="EV28" i="4"/>
  <c r="EW28" i="4"/>
  <c r="EX28" i="4"/>
  <c r="EY28" i="4"/>
  <c r="EZ28" i="4"/>
  <c r="FA28" i="4"/>
  <c r="FB28" i="4"/>
  <c r="FC28" i="4"/>
  <c r="FD28" i="4"/>
  <c r="FE28" i="4"/>
  <c r="FF28" i="4"/>
  <c r="FG28" i="4"/>
  <c r="FH28" i="4"/>
  <c r="FI28" i="4"/>
  <c r="FJ28" i="4"/>
  <c r="FK28" i="4"/>
  <c r="FL28" i="4"/>
  <c r="FM28" i="4"/>
  <c r="FN28" i="4"/>
  <c r="FO28" i="4"/>
  <c r="FP28" i="4"/>
  <c r="FQ28" i="4"/>
  <c r="FR28" i="4"/>
  <c r="FS28" i="4"/>
  <c r="FT28" i="4"/>
  <c r="FU28" i="4"/>
  <c r="FV28" i="4"/>
  <c r="FW28" i="4"/>
  <c r="FX28" i="4"/>
  <c r="FY28" i="4"/>
  <c r="FZ28" i="4"/>
  <c r="GA28" i="4"/>
  <c r="GB28" i="4"/>
  <c r="GC28" i="4"/>
  <c r="GD28" i="4"/>
  <c r="GE28" i="4"/>
  <c r="GF28" i="4"/>
  <c r="GG28" i="4"/>
  <c r="GH28" i="4"/>
  <c r="GI28" i="4"/>
  <c r="GJ28" i="4"/>
  <c r="GK28" i="4"/>
  <c r="GL28" i="4"/>
  <c r="GM28" i="4"/>
  <c r="GN28" i="4"/>
  <c r="GO28" i="4"/>
  <c r="GP28" i="4"/>
  <c r="GQ28" i="4"/>
  <c r="GR28" i="4"/>
  <c r="GS28" i="4"/>
  <c r="GT28" i="4"/>
  <c r="GU28" i="4"/>
  <c r="KS28" i="4"/>
  <c r="KT28" i="4"/>
  <c r="KU28" i="4"/>
  <c r="KV28" i="4"/>
  <c r="KW28" i="4"/>
  <c r="KX28" i="4"/>
  <c r="KY28" i="4"/>
  <c r="KZ28" i="4"/>
  <c r="LA28" i="4"/>
  <c r="LB28" i="4"/>
  <c r="LC28" i="4"/>
  <c r="LD28" i="4"/>
  <c r="LE28" i="4"/>
  <c r="LF28" i="4"/>
  <c r="LG28" i="4"/>
  <c r="LH28" i="4"/>
  <c r="LI28" i="4"/>
  <c r="LJ28" i="4"/>
  <c r="LK28" i="4"/>
  <c r="LL28" i="4"/>
  <c r="LM28" i="4"/>
  <c r="LN28" i="4"/>
  <c r="LO28" i="4"/>
  <c r="LP28" i="4"/>
  <c r="LQ28" i="4"/>
  <c r="LR28" i="4"/>
  <c r="LS28" i="4"/>
  <c r="LT28" i="4"/>
  <c r="LU28" i="4"/>
  <c r="LV28" i="4"/>
  <c r="LW28" i="4"/>
  <c r="LX28" i="4"/>
  <c r="LY28" i="4"/>
  <c r="LZ28" i="4"/>
  <c r="MA28" i="4"/>
  <c r="MB28" i="4"/>
  <c r="MC28" i="4"/>
  <c r="MD28" i="4"/>
  <c r="ME28" i="4"/>
  <c r="MF28" i="4"/>
  <c r="MG28" i="4"/>
  <c r="MH28" i="4"/>
  <c r="MI28" i="4"/>
  <c r="MJ28" i="4"/>
  <c r="MK28" i="4"/>
  <c r="ML28" i="4"/>
  <c r="MM28" i="4"/>
  <c r="MN28" i="4"/>
  <c r="MO28" i="4"/>
  <c r="MP28" i="4"/>
  <c r="MQ28" i="4"/>
  <c r="MR28" i="4"/>
  <c r="MS28" i="4"/>
  <c r="MT28" i="4"/>
  <c r="MU28" i="4"/>
  <c r="MV28" i="4"/>
  <c r="MW28" i="4"/>
  <c r="MX28" i="4"/>
  <c r="MY28" i="4"/>
  <c r="MZ28" i="4"/>
  <c r="NA28" i="4"/>
  <c r="NB28" i="4"/>
  <c r="NC28" i="4"/>
  <c r="ND28" i="4"/>
  <c r="NE28" i="4"/>
  <c r="NF28" i="4"/>
  <c r="NG28" i="4"/>
  <c r="NH28" i="4"/>
  <c r="NI28" i="4"/>
  <c r="NJ28" i="4"/>
  <c r="NK28" i="4"/>
  <c r="NL28" i="4"/>
  <c r="NM28" i="4"/>
  <c r="NN28" i="4"/>
  <c r="NO28" i="4"/>
  <c r="NP28" i="4"/>
  <c r="NQ28" i="4"/>
  <c r="NR28" i="4"/>
  <c r="NS28" i="4"/>
  <c r="NT28" i="4"/>
  <c r="NU28" i="4"/>
  <c r="NV28" i="4"/>
  <c r="OG28" i="4"/>
  <c r="OH28" i="4"/>
  <c r="OI28" i="4"/>
  <c r="OJ28" i="4"/>
  <c r="OK28" i="4"/>
  <c r="OL28" i="4"/>
  <c r="OM28" i="4"/>
  <c r="ON28" i="4"/>
  <c r="OO28" i="4"/>
  <c r="OP28" i="4"/>
  <c r="OQ28" i="4"/>
  <c r="OR28" i="4"/>
  <c r="OS28" i="4"/>
  <c r="OT28" i="4"/>
  <c r="OU28" i="4"/>
  <c r="OV28" i="4"/>
  <c r="OW28" i="4"/>
  <c r="OX28" i="4"/>
  <c r="OY28" i="4"/>
  <c r="OZ28" i="4"/>
  <c r="PA28" i="4"/>
  <c r="PB28" i="4"/>
  <c r="PC28" i="4"/>
  <c r="PD28" i="4"/>
  <c r="PE28" i="4"/>
  <c r="PF28" i="4"/>
  <c r="PG28" i="4"/>
  <c r="PH28" i="4"/>
  <c r="PI28" i="4"/>
  <c r="PJ28" i="4"/>
  <c r="PK28" i="4"/>
  <c r="PL28" i="4"/>
  <c r="PM28" i="4"/>
  <c r="PN28" i="4"/>
  <c r="PO28" i="4"/>
  <c r="PP28" i="4"/>
  <c r="PQ28" i="4"/>
  <c r="PR28" i="4"/>
  <c r="PS28" i="4"/>
  <c r="PT28" i="4"/>
  <c r="PU28" i="4"/>
  <c r="PV28" i="4"/>
  <c r="PW28" i="4"/>
  <c r="PX28" i="4"/>
  <c r="PY28" i="4"/>
  <c r="PZ28" i="4"/>
  <c r="QA28" i="4"/>
  <c r="QB28" i="4"/>
  <c r="QC28" i="4"/>
  <c r="QD28" i="4"/>
  <c r="QE28" i="4"/>
  <c r="QF28" i="4"/>
  <c r="QG28" i="4"/>
  <c r="QH28" i="4"/>
  <c r="QI28" i="4"/>
  <c r="QJ28" i="4"/>
  <c r="QK28" i="4"/>
  <c r="QL28" i="4"/>
  <c r="QM28" i="4"/>
  <c r="QN28" i="4"/>
  <c r="QO28" i="4"/>
  <c r="QP28" i="4"/>
  <c r="QQ28" i="4"/>
  <c r="QR28" i="4"/>
  <c r="QS28" i="4"/>
  <c r="QT28" i="4"/>
  <c r="QU28" i="4"/>
  <c r="QV28" i="4"/>
  <c r="QW28" i="4"/>
  <c r="QX28" i="4"/>
  <c r="QY28" i="4"/>
  <c r="QZ28" i="4"/>
  <c r="RA28" i="4"/>
  <c r="RB28" i="4"/>
  <c r="RC28" i="4"/>
  <c r="RD28" i="4"/>
  <c r="RE28" i="4"/>
  <c r="RF28" i="4"/>
  <c r="RG28" i="4"/>
  <c r="RH28" i="4"/>
  <c r="RI28" i="4"/>
  <c r="RJ28" i="4"/>
  <c r="RT28" i="4"/>
  <c r="RU28" i="4"/>
  <c r="RV28" i="4"/>
  <c r="RW28" i="4"/>
  <c r="RX28" i="4"/>
  <c r="RY28" i="4"/>
  <c r="RZ28" i="4"/>
  <c r="SA28" i="4"/>
  <c r="SB28" i="4"/>
  <c r="SC28" i="4"/>
  <c r="SD28" i="4"/>
  <c r="SE28" i="4"/>
  <c r="SF28" i="4"/>
  <c r="SG28" i="4"/>
  <c r="SH28" i="4"/>
  <c r="SI28" i="4"/>
  <c r="SJ28" i="4"/>
  <c r="SK28" i="4"/>
  <c r="SL28" i="4"/>
  <c r="SM28" i="4"/>
  <c r="SN28" i="4"/>
  <c r="SO28" i="4"/>
  <c r="SP28" i="4"/>
  <c r="SQ28" i="4"/>
  <c r="SR28" i="4"/>
  <c r="SS28" i="4"/>
  <c r="ST28" i="4"/>
  <c r="SU28" i="4"/>
  <c r="SV28" i="4"/>
  <c r="SW28" i="4"/>
  <c r="SX28" i="4"/>
  <c r="SY28" i="4"/>
  <c r="SZ28" i="4"/>
  <c r="TA28" i="4"/>
  <c r="TB28" i="4"/>
  <c r="TC28" i="4"/>
  <c r="TD28" i="4"/>
  <c r="TE28" i="4"/>
  <c r="TF28" i="4"/>
  <c r="TG28" i="4"/>
  <c r="TH28" i="4"/>
  <c r="TI28" i="4"/>
  <c r="TJ28" i="4"/>
  <c r="TK28" i="4"/>
  <c r="TL28" i="4"/>
  <c r="TM28" i="4"/>
  <c r="TN28" i="4"/>
  <c r="TO28" i="4"/>
  <c r="TP28" i="4"/>
  <c r="TQ28" i="4"/>
  <c r="TR28" i="4"/>
  <c r="TS28" i="4"/>
  <c r="TT28" i="4"/>
  <c r="TU28" i="4"/>
  <c r="TV28" i="4"/>
  <c r="TW28" i="4"/>
  <c r="TX28" i="4"/>
  <c r="TY28" i="4"/>
  <c r="TZ28" i="4"/>
  <c r="UA28" i="4"/>
  <c r="UB28" i="4"/>
  <c r="UC28" i="4"/>
  <c r="UD28" i="4"/>
  <c r="UE28" i="4"/>
  <c r="UF28" i="4"/>
  <c r="UG28" i="4"/>
  <c r="UH28" i="4"/>
  <c r="UI28" i="4"/>
  <c r="UJ28" i="4"/>
  <c r="UK28" i="4"/>
  <c r="UL28" i="4"/>
  <c r="UM28" i="4"/>
  <c r="UN28" i="4"/>
  <c r="UO28" i="4"/>
  <c r="UP28" i="4"/>
  <c r="UQ28" i="4"/>
  <c r="UR28" i="4"/>
  <c r="US28" i="4"/>
  <c r="UT28" i="4"/>
  <c r="UU28" i="4"/>
  <c r="UV28" i="4"/>
  <c r="UW28" i="4"/>
  <c r="VG28" i="4"/>
  <c r="VH28" i="4"/>
  <c r="VI28" i="4"/>
  <c r="VJ28" i="4"/>
  <c r="VK28" i="4"/>
  <c r="VL28" i="4"/>
  <c r="VM28" i="4"/>
  <c r="VN28" i="4"/>
  <c r="VO28" i="4"/>
  <c r="VP28" i="4"/>
  <c r="VQ28" i="4"/>
  <c r="VR28" i="4"/>
  <c r="VS28" i="4"/>
  <c r="VT28" i="4"/>
  <c r="VU28" i="4"/>
  <c r="VV28" i="4"/>
  <c r="VW28" i="4"/>
  <c r="VX28" i="4"/>
  <c r="VY28" i="4"/>
  <c r="VZ28" i="4"/>
  <c r="WA28" i="4"/>
  <c r="WB28" i="4"/>
  <c r="WC28" i="4"/>
  <c r="WD28" i="4"/>
  <c r="WE28" i="4"/>
  <c r="WF28" i="4"/>
  <c r="WG28" i="4"/>
  <c r="WH28" i="4"/>
  <c r="WI28" i="4"/>
  <c r="WJ28" i="4"/>
  <c r="WK28" i="4"/>
  <c r="WL28" i="4"/>
  <c r="WM28" i="4"/>
  <c r="WN28" i="4"/>
  <c r="WO28" i="4"/>
  <c r="WP28" i="4"/>
  <c r="WQ28" i="4"/>
  <c r="WR28" i="4"/>
  <c r="WS28" i="4"/>
  <c r="WT28" i="4"/>
  <c r="WU28" i="4"/>
  <c r="WV28" i="4"/>
  <c r="WW28" i="4"/>
  <c r="WX28" i="4"/>
  <c r="WY28" i="4"/>
  <c r="WZ28" i="4"/>
  <c r="XA28" i="4"/>
  <c r="XB28" i="4"/>
  <c r="XC28" i="4"/>
  <c r="XD28" i="4"/>
  <c r="XE28" i="4"/>
  <c r="XF28" i="4"/>
  <c r="XG28" i="4"/>
  <c r="XH28" i="4"/>
  <c r="XI28" i="4"/>
  <c r="XJ28" i="4"/>
  <c r="XK28" i="4"/>
  <c r="XL28" i="4"/>
  <c r="XM28" i="4"/>
  <c r="XN28" i="4"/>
  <c r="XO28" i="4"/>
  <c r="XP28" i="4"/>
  <c r="XQ28" i="4"/>
  <c r="XR28" i="4"/>
  <c r="XS28" i="4"/>
  <c r="XT28" i="4"/>
  <c r="XU28" i="4"/>
  <c r="XV28" i="4"/>
  <c r="XW28" i="4"/>
  <c r="XX28" i="4"/>
  <c r="XY28" i="4"/>
  <c r="XZ28" i="4"/>
  <c r="YA28" i="4"/>
  <c r="YB28" i="4"/>
  <c r="YC28" i="4"/>
  <c r="YD28" i="4"/>
  <c r="YE28" i="4"/>
  <c r="YF28" i="4"/>
  <c r="YG28" i="4"/>
  <c r="YH28" i="4"/>
  <c r="YI28" i="4"/>
  <c r="YJ28" i="4"/>
  <c r="YT28" i="4"/>
  <c r="YU28" i="4"/>
  <c r="YV28" i="4"/>
  <c r="YW28" i="4"/>
  <c r="YX28" i="4"/>
  <c r="YY28" i="4"/>
  <c r="YZ28" i="4"/>
  <c r="ZA28" i="4"/>
  <c r="ZB28" i="4"/>
  <c r="ZC28" i="4"/>
  <c r="ZD28" i="4"/>
  <c r="ZE28" i="4"/>
  <c r="ZF28" i="4"/>
  <c r="ZG28" i="4"/>
  <c r="ZH28" i="4"/>
  <c r="ZI28" i="4"/>
  <c r="ZJ28" i="4"/>
  <c r="ZK28" i="4"/>
  <c r="ZL28" i="4"/>
  <c r="ZM28" i="4"/>
  <c r="ZN28" i="4"/>
  <c r="ZO28" i="4"/>
  <c r="ZP28" i="4"/>
  <c r="ZQ28" i="4"/>
  <c r="ZR28" i="4"/>
  <c r="ZS28" i="4"/>
  <c r="ZT28" i="4"/>
  <c r="ZU28" i="4"/>
  <c r="ZV28" i="4"/>
  <c r="ZW28" i="4"/>
  <c r="ZX28" i="4"/>
  <c r="ZY28" i="4"/>
  <c r="ZZ28" i="4"/>
  <c r="AAA28" i="4"/>
  <c r="AAB28" i="4"/>
  <c r="AAC28" i="4"/>
  <c r="AAD28" i="4"/>
  <c r="AAE28" i="4"/>
  <c r="AAF28" i="4"/>
  <c r="AAG28" i="4"/>
  <c r="AAH28" i="4"/>
  <c r="AAI28" i="4"/>
  <c r="AAJ28" i="4"/>
  <c r="AAK28" i="4"/>
  <c r="AAL28" i="4"/>
  <c r="AAM28" i="4"/>
  <c r="AAN28" i="4"/>
  <c r="AAO28" i="4"/>
  <c r="AAP28" i="4"/>
  <c r="AAQ28" i="4"/>
  <c r="AAR28" i="4"/>
  <c r="AAS28" i="4"/>
  <c r="AAT28" i="4"/>
  <c r="AAU28" i="4"/>
  <c r="AAV28" i="4"/>
  <c r="AAW28" i="4"/>
  <c r="AAX28" i="4"/>
  <c r="AAY28" i="4"/>
  <c r="AAZ28" i="4"/>
  <c r="ABA28" i="4"/>
  <c r="ABB28" i="4"/>
  <c r="ABC28" i="4"/>
  <c r="ABD28" i="4"/>
  <c r="ABE28" i="4"/>
  <c r="ABF28" i="4"/>
  <c r="ABG28" i="4"/>
  <c r="ABH28" i="4"/>
  <c r="ABI28" i="4"/>
  <c r="ABJ28" i="4"/>
  <c r="ABK28" i="4"/>
  <c r="ABL28" i="4"/>
  <c r="ABM28" i="4"/>
  <c r="ABN28" i="4"/>
  <c r="ABO28" i="4"/>
  <c r="ABP28" i="4"/>
  <c r="ABQ28" i="4"/>
  <c r="ABR28" i="4"/>
  <c r="ABS28" i="4"/>
  <c r="ABT28" i="4"/>
  <c r="ABU28" i="4"/>
  <c r="ABV28" i="4"/>
  <c r="ABW28" i="4"/>
  <c r="ACG28" i="4"/>
  <c r="ACH28" i="4"/>
  <c r="ACI28" i="4"/>
  <c r="ACJ28" i="4"/>
  <c r="ACK28" i="4"/>
  <c r="ACL28" i="4"/>
  <c r="ACM28" i="4"/>
  <c r="ACN28" i="4"/>
  <c r="ACO28" i="4"/>
  <c r="ACP28" i="4"/>
  <c r="ACQ28" i="4"/>
  <c r="ACR28" i="4"/>
  <c r="ACS28" i="4"/>
  <c r="ACT28" i="4"/>
  <c r="ACU28" i="4"/>
  <c r="ACV28" i="4"/>
  <c r="ACW28" i="4"/>
  <c r="ACX28" i="4"/>
  <c r="ACY28" i="4"/>
  <c r="ACZ28" i="4"/>
  <c r="ADA28" i="4"/>
  <c r="ADB28" i="4"/>
  <c r="ADC28" i="4"/>
  <c r="ADD28" i="4"/>
  <c r="ADE28" i="4"/>
  <c r="ADF28" i="4"/>
  <c r="ADG28" i="4"/>
  <c r="ADH28" i="4"/>
  <c r="ADI28" i="4"/>
  <c r="ADJ28" i="4"/>
  <c r="ADK28" i="4"/>
  <c r="ADL28" i="4"/>
  <c r="ADM28" i="4"/>
  <c r="ADN28" i="4"/>
  <c r="ADO28" i="4"/>
  <c r="ADP28" i="4"/>
  <c r="ADQ28" i="4"/>
  <c r="ADR28" i="4"/>
  <c r="ADS28" i="4"/>
  <c r="ADT28" i="4"/>
  <c r="ADU28" i="4"/>
  <c r="ADV28" i="4"/>
  <c r="ADW28" i="4"/>
  <c r="ADX28" i="4"/>
  <c r="ADY28" i="4"/>
  <c r="ADZ28" i="4"/>
  <c r="AEA28" i="4"/>
  <c r="AEB28" i="4"/>
  <c r="AEC28" i="4"/>
  <c r="AED28" i="4"/>
  <c r="AEE28" i="4"/>
  <c r="AEF28" i="4"/>
  <c r="AEG28" i="4"/>
  <c r="AEH28" i="4"/>
  <c r="AEI28" i="4"/>
  <c r="AEJ28" i="4"/>
  <c r="AEK28" i="4"/>
  <c r="AEL28" i="4"/>
  <c r="AEM28" i="4"/>
  <c r="AEN28" i="4"/>
  <c r="AEO28" i="4"/>
  <c r="AEP28" i="4"/>
  <c r="AEQ28" i="4"/>
  <c r="AER28" i="4"/>
  <c r="AES28" i="4"/>
  <c r="AET28" i="4"/>
  <c r="AEU28" i="4"/>
  <c r="AEV28" i="4"/>
  <c r="AEW28" i="4"/>
  <c r="AEX28" i="4"/>
  <c r="AEY28" i="4"/>
  <c r="AEZ28" i="4"/>
  <c r="AFA28" i="4"/>
  <c r="AFB28" i="4"/>
  <c r="AFC28" i="4"/>
  <c r="AFD28" i="4"/>
  <c r="AFE28" i="4"/>
  <c r="AFF28" i="4"/>
  <c r="AFG28" i="4"/>
  <c r="AFH28" i="4"/>
  <c r="AFI28" i="4"/>
  <c r="AFJ28" i="4"/>
  <c r="DR66" i="4"/>
  <c r="DT66" i="4"/>
  <c r="DU66" i="4"/>
  <c r="DV66" i="4"/>
  <c r="DW66" i="4"/>
  <c r="DX66" i="4"/>
  <c r="DY66" i="4"/>
  <c r="DZ66" i="4"/>
  <c r="EA66" i="4"/>
  <c r="EB66" i="4"/>
  <c r="EC66" i="4"/>
  <c r="ED66" i="4"/>
  <c r="EE66" i="4"/>
  <c r="EF66" i="4"/>
  <c r="EG66" i="4"/>
  <c r="EH66" i="4"/>
  <c r="EI66" i="4"/>
  <c r="EJ66" i="4"/>
  <c r="EK66" i="4"/>
  <c r="EL66" i="4"/>
  <c r="EM66" i="4"/>
  <c r="EN66" i="4"/>
  <c r="EO66" i="4"/>
  <c r="EP66" i="4"/>
  <c r="EQ66" i="4"/>
  <c r="ER66" i="4"/>
  <c r="ES66" i="4"/>
  <c r="ET66" i="4"/>
  <c r="EU66" i="4"/>
  <c r="EV66" i="4"/>
  <c r="EW66" i="4"/>
  <c r="EX66" i="4"/>
  <c r="EY66" i="4"/>
  <c r="EZ66" i="4"/>
  <c r="FA66" i="4"/>
  <c r="FB66" i="4"/>
  <c r="FC66" i="4"/>
  <c r="FD66" i="4"/>
  <c r="FE66" i="4"/>
  <c r="FF66" i="4"/>
  <c r="FG66" i="4"/>
  <c r="FH66" i="4"/>
  <c r="FI66" i="4"/>
  <c r="FJ66" i="4"/>
  <c r="FK66" i="4"/>
  <c r="FL66" i="4"/>
  <c r="FM66" i="4"/>
  <c r="FN66" i="4"/>
  <c r="FO66" i="4"/>
  <c r="FP66" i="4"/>
  <c r="FQ66" i="4"/>
  <c r="FR66" i="4"/>
  <c r="FS66" i="4"/>
  <c r="FT66" i="4"/>
  <c r="FU66" i="4"/>
  <c r="FV66" i="4"/>
  <c r="FW66" i="4"/>
  <c r="FX66" i="4"/>
  <c r="FY66" i="4"/>
  <c r="FZ66" i="4"/>
  <c r="GA66" i="4"/>
  <c r="GB66" i="4"/>
  <c r="GC66" i="4"/>
  <c r="GD66" i="4"/>
  <c r="GE66" i="4"/>
  <c r="GF66" i="4"/>
  <c r="GG66" i="4"/>
  <c r="GH66" i="4"/>
  <c r="GI66" i="4"/>
  <c r="GJ66" i="4"/>
  <c r="GK66" i="4"/>
  <c r="GL66" i="4"/>
  <c r="GM66" i="4"/>
  <c r="GN66" i="4"/>
  <c r="GO66" i="4"/>
  <c r="GP66" i="4"/>
  <c r="GQ66" i="4"/>
  <c r="GR66" i="4"/>
  <c r="GS66" i="4"/>
  <c r="GT66" i="4"/>
  <c r="GU66" i="4"/>
  <c r="KS66" i="4"/>
  <c r="KT66" i="4"/>
  <c r="KU66" i="4"/>
  <c r="KV66" i="4"/>
  <c r="KW66" i="4"/>
  <c r="KX66" i="4"/>
  <c r="KY66" i="4"/>
  <c r="KZ66" i="4"/>
  <c r="LA66" i="4"/>
  <c r="LB66" i="4"/>
  <c r="LC66" i="4"/>
  <c r="LD66" i="4"/>
  <c r="LE66" i="4"/>
  <c r="LF66" i="4"/>
  <c r="LG66" i="4"/>
  <c r="LH66" i="4"/>
  <c r="LI66" i="4"/>
  <c r="LJ66" i="4"/>
  <c r="LK66" i="4"/>
  <c r="LL66" i="4"/>
  <c r="LM66" i="4"/>
  <c r="LN66" i="4"/>
  <c r="LO66" i="4"/>
  <c r="LP66" i="4"/>
  <c r="LQ66" i="4"/>
  <c r="LR66" i="4"/>
  <c r="LS66" i="4"/>
  <c r="LT66" i="4"/>
  <c r="LU66" i="4"/>
  <c r="LV66" i="4"/>
  <c r="LW66" i="4"/>
  <c r="LX66" i="4"/>
  <c r="LY66" i="4"/>
  <c r="LZ66" i="4"/>
  <c r="MA66" i="4"/>
  <c r="MB66" i="4"/>
  <c r="MC66" i="4"/>
  <c r="MD66" i="4"/>
  <c r="ME66" i="4"/>
  <c r="MF66" i="4"/>
  <c r="MG66" i="4"/>
  <c r="MH66" i="4"/>
  <c r="MI66" i="4"/>
  <c r="MJ66" i="4"/>
  <c r="MK66" i="4"/>
  <c r="ML66" i="4"/>
  <c r="MM66" i="4"/>
  <c r="MN66" i="4"/>
  <c r="MO66" i="4"/>
  <c r="MP66" i="4"/>
  <c r="MQ66" i="4"/>
  <c r="MR66" i="4"/>
  <c r="MS66" i="4"/>
  <c r="MT66" i="4"/>
  <c r="MU66" i="4"/>
  <c r="MV66" i="4"/>
  <c r="MW66" i="4"/>
  <c r="MX66" i="4"/>
  <c r="MY66" i="4"/>
  <c r="MZ66" i="4"/>
  <c r="NA66" i="4"/>
  <c r="NB66" i="4"/>
  <c r="NC66" i="4"/>
  <c r="ND66" i="4"/>
  <c r="NE66" i="4"/>
  <c r="NF66" i="4"/>
  <c r="NG66" i="4"/>
  <c r="NH66" i="4"/>
  <c r="NI66" i="4"/>
  <c r="NJ66" i="4"/>
  <c r="NK66" i="4"/>
  <c r="NL66" i="4"/>
  <c r="NM66" i="4"/>
  <c r="NN66" i="4"/>
  <c r="NO66" i="4"/>
  <c r="NP66" i="4"/>
  <c r="NQ66" i="4"/>
  <c r="NR66" i="4"/>
  <c r="NS66" i="4"/>
  <c r="NT66" i="4"/>
  <c r="NU66" i="4"/>
  <c r="NV66" i="4"/>
  <c r="OG66" i="4"/>
  <c r="OH66" i="4"/>
  <c r="OI66" i="4"/>
  <c r="OJ66" i="4"/>
  <c r="OK66" i="4"/>
  <c r="OL66" i="4"/>
  <c r="OM66" i="4"/>
  <c r="ON66" i="4"/>
  <c r="OO66" i="4"/>
  <c r="OP66" i="4"/>
  <c r="OQ66" i="4"/>
  <c r="OR66" i="4"/>
  <c r="OS66" i="4"/>
  <c r="OT66" i="4"/>
  <c r="OU66" i="4"/>
  <c r="OV66" i="4"/>
  <c r="OW66" i="4"/>
  <c r="OX66" i="4"/>
  <c r="OY66" i="4"/>
  <c r="OZ66" i="4"/>
  <c r="PA66" i="4"/>
  <c r="PB66" i="4"/>
  <c r="PC66" i="4"/>
  <c r="PD66" i="4"/>
  <c r="PE66" i="4"/>
  <c r="PF66" i="4"/>
  <c r="PG66" i="4"/>
  <c r="PH66" i="4"/>
  <c r="PI66" i="4"/>
  <c r="PJ66" i="4"/>
  <c r="PK66" i="4"/>
  <c r="PL66" i="4"/>
  <c r="PM66" i="4"/>
  <c r="PN66" i="4"/>
  <c r="PO66" i="4"/>
  <c r="PP66" i="4"/>
  <c r="PQ66" i="4"/>
  <c r="PR66" i="4"/>
  <c r="PS66" i="4"/>
  <c r="PT66" i="4"/>
  <c r="PU66" i="4"/>
  <c r="PV66" i="4"/>
  <c r="PW66" i="4"/>
  <c r="PX66" i="4"/>
  <c r="PY66" i="4"/>
  <c r="PZ66" i="4"/>
  <c r="QA66" i="4"/>
  <c r="QB66" i="4"/>
  <c r="QC66" i="4"/>
  <c r="QD66" i="4"/>
  <c r="QE66" i="4"/>
  <c r="QF66" i="4"/>
  <c r="QG66" i="4"/>
  <c r="QH66" i="4"/>
  <c r="QI66" i="4"/>
  <c r="QJ66" i="4"/>
  <c r="QK66" i="4"/>
  <c r="QL66" i="4"/>
  <c r="QM66" i="4"/>
  <c r="QN66" i="4"/>
  <c r="QO66" i="4"/>
  <c r="QP66" i="4"/>
  <c r="QQ66" i="4"/>
  <c r="QR66" i="4"/>
  <c r="QS66" i="4"/>
  <c r="QT66" i="4"/>
  <c r="QU66" i="4"/>
  <c r="QV66" i="4"/>
  <c r="QW66" i="4"/>
  <c r="QX66" i="4"/>
  <c r="QY66" i="4"/>
  <c r="QZ66" i="4"/>
  <c r="RA66" i="4"/>
  <c r="RB66" i="4"/>
  <c r="RC66" i="4"/>
  <c r="RD66" i="4"/>
  <c r="RE66" i="4"/>
  <c r="RF66" i="4"/>
  <c r="RG66" i="4"/>
  <c r="RH66" i="4"/>
  <c r="RI66" i="4"/>
  <c r="RJ66" i="4"/>
  <c r="RT66" i="4"/>
  <c r="RU66" i="4"/>
  <c r="RV66" i="4"/>
  <c r="RW66" i="4"/>
  <c r="RX66" i="4"/>
  <c r="RY66" i="4"/>
  <c r="RZ66" i="4"/>
  <c r="SA66" i="4"/>
  <c r="SB66" i="4"/>
  <c r="SC66" i="4"/>
  <c r="SD66" i="4"/>
  <c r="SE66" i="4"/>
  <c r="SF66" i="4"/>
  <c r="SG66" i="4"/>
  <c r="SH66" i="4"/>
  <c r="SI66" i="4"/>
  <c r="SJ66" i="4"/>
  <c r="SK66" i="4"/>
  <c r="SL66" i="4"/>
  <c r="SM66" i="4"/>
  <c r="SN66" i="4"/>
  <c r="SO66" i="4"/>
  <c r="SP66" i="4"/>
  <c r="SQ66" i="4"/>
  <c r="SR66" i="4"/>
  <c r="SS66" i="4"/>
  <c r="ST66" i="4"/>
  <c r="SU66" i="4"/>
  <c r="SV66" i="4"/>
  <c r="SW66" i="4"/>
  <c r="SX66" i="4"/>
  <c r="SY66" i="4"/>
  <c r="SZ66" i="4"/>
  <c r="TA66" i="4"/>
  <c r="TB66" i="4"/>
  <c r="TC66" i="4"/>
  <c r="TD66" i="4"/>
  <c r="TE66" i="4"/>
  <c r="TF66" i="4"/>
  <c r="TG66" i="4"/>
  <c r="TH66" i="4"/>
  <c r="TI66" i="4"/>
  <c r="TJ66" i="4"/>
  <c r="TK66" i="4"/>
  <c r="TL66" i="4"/>
  <c r="TM66" i="4"/>
  <c r="TN66" i="4"/>
  <c r="TO66" i="4"/>
  <c r="TP66" i="4"/>
  <c r="TQ66" i="4"/>
  <c r="TR66" i="4"/>
  <c r="TS66" i="4"/>
  <c r="TT66" i="4"/>
  <c r="TU66" i="4"/>
  <c r="TV66" i="4"/>
  <c r="TW66" i="4"/>
  <c r="TX66" i="4"/>
  <c r="TY66" i="4"/>
  <c r="TZ66" i="4"/>
  <c r="UA66" i="4"/>
  <c r="UB66" i="4"/>
  <c r="UC66" i="4"/>
  <c r="UD66" i="4"/>
  <c r="UE66" i="4"/>
  <c r="UF66" i="4"/>
  <c r="UG66" i="4"/>
  <c r="UH66" i="4"/>
  <c r="UI66" i="4"/>
  <c r="UJ66" i="4"/>
  <c r="UK66" i="4"/>
  <c r="UL66" i="4"/>
  <c r="UM66" i="4"/>
  <c r="UN66" i="4"/>
  <c r="UO66" i="4"/>
  <c r="UP66" i="4"/>
  <c r="UQ66" i="4"/>
  <c r="UR66" i="4"/>
  <c r="US66" i="4"/>
  <c r="UT66" i="4"/>
  <c r="UU66" i="4"/>
  <c r="UV66" i="4"/>
  <c r="UW66" i="4"/>
  <c r="VG66" i="4"/>
  <c r="VH66" i="4"/>
  <c r="VI66" i="4"/>
  <c r="VJ66" i="4"/>
  <c r="VK66" i="4"/>
  <c r="VL66" i="4"/>
  <c r="VM66" i="4"/>
  <c r="VN66" i="4"/>
  <c r="VO66" i="4"/>
  <c r="VP66" i="4"/>
  <c r="VQ66" i="4"/>
  <c r="VR66" i="4"/>
  <c r="VS66" i="4"/>
  <c r="VT66" i="4"/>
  <c r="VU66" i="4"/>
  <c r="VV66" i="4"/>
  <c r="VW66" i="4"/>
  <c r="VX66" i="4"/>
  <c r="VY66" i="4"/>
  <c r="VZ66" i="4"/>
  <c r="WA66" i="4"/>
  <c r="WB66" i="4"/>
  <c r="WC66" i="4"/>
  <c r="WD66" i="4"/>
  <c r="WE66" i="4"/>
  <c r="WF66" i="4"/>
  <c r="WG66" i="4"/>
  <c r="WH66" i="4"/>
  <c r="WI66" i="4"/>
  <c r="WJ66" i="4"/>
  <c r="WK66" i="4"/>
  <c r="WL66" i="4"/>
  <c r="WM66" i="4"/>
  <c r="WN66" i="4"/>
  <c r="WO66" i="4"/>
  <c r="WP66" i="4"/>
  <c r="WQ66" i="4"/>
  <c r="WR66" i="4"/>
  <c r="WS66" i="4"/>
  <c r="WT66" i="4"/>
  <c r="WU66" i="4"/>
  <c r="WV66" i="4"/>
  <c r="WW66" i="4"/>
  <c r="WX66" i="4"/>
  <c r="WY66" i="4"/>
  <c r="WZ66" i="4"/>
  <c r="XA66" i="4"/>
  <c r="XB66" i="4"/>
  <c r="XC66" i="4"/>
  <c r="XD66" i="4"/>
  <c r="XE66" i="4"/>
  <c r="XF66" i="4"/>
  <c r="XG66" i="4"/>
  <c r="XH66" i="4"/>
  <c r="XI66" i="4"/>
  <c r="XJ66" i="4"/>
  <c r="XK66" i="4"/>
  <c r="XL66" i="4"/>
  <c r="XM66" i="4"/>
  <c r="XN66" i="4"/>
  <c r="XO66" i="4"/>
  <c r="XP66" i="4"/>
  <c r="XQ66" i="4"/>
  <c r="XR66" i="4"/>
  <c r="XS66" i="4"/>
  <c r="XT66" i="4"/>
  <c r="XU66" i="4"/>
  <c r="XV66" i="4"/>
  <c r="XW66" i="4"/>
  <c r="XX66" i="4"/>
  <c r="XY66" i="4"/>
  <c r="XZ66" i="4"/>
  <c r="YA66" i="4"/>
  <c r="YB66" i="4"/>
  <c r="YC66" i="4"/>
  <c r="YD66" i="4"/>
  <c r="YE66" i="4"/>
  <c r="YF66" i="4"/>
  <c r="YG66" i="4"/>
  <c r="YH66" i="4"/>
  <c r="YI66" i="4"/>
  <c r="YJ66" i="4"/>
  <c r="YT66" i="4"/>
  <c r="YU66" i="4"/>
  <c r="YV66" i="4"/>
  <c r="YW66" i="4"/>
  <c r="YX66" i="4"/>
  <c r="YY66" i="4"/>
  <c r="YZ66" i="4"/>
  <c r="ZA66" i="4"/>
  <c r="ZB66" i="4"/>
  <c r="ZC66" i="4"/>
  <c r="ZD66" i="4"/>
  <c r="ZE66" i="4"/>
  <c r="ZF66" i="4"/>
  <c r="ZG66" i="4"/>
  <c r="ZH66" i="4"/>
  <c r="ZI66" i="4"/>
  <c r="ZJ66" i="4"/>
  <c r="ZK66" i="4"/>
  <c r="ZL66" i="4"/>
  <c r="ZM66" i="4"/>
  <c r="ZN66" i="4"/>
  <c r="ZO66" i="4"/>
  <c r="ZP66" i="4"/>
  <c r="ZQ66" i="4"/>
  <c r="ZR66" i="4"/>
  <c r="ZS66" i="4"/>
  <c r="ZT66" i="4"/>
  <c r="ZU66" i="4"/>
  <c r="ZV66" i="4"/>
  <c r="ZW66" i="4"/>
  <c r="ZX66" i="4"/>
  <c r="ZY66" i="4"/>
  <c r="ZZ66" i="4"/>
  <c r="AAA66" i="4"/>
  <c r="AAB66" i="4"/>
  <c r="AAC66" i="4"/>
  <c r="AAD66" i="4"/>
  <c r="AAE66" i="4"/>
  <c r="AAF66" i="4"/>
  <c r="AAG66" i="4"/>
  <c r="AAH66" i="4"/>
  <c r="AAI66" i="4"/>
  <c r="AAJ66" i="4"/>
  <c r="AAK66" i="4"/>
  <c r="AAL66" i="4"/>
  <c r="AAM66" i="4"/>
  <c r="AAN66" i="4"/>
  <c r="AAO66" i="4"/>
  <c r="AAP66" i="4"/>
  <c r="AAQ66" i="4"/>
  <c r="AAR66" i="4"/>
  <c r="AAS66" i="4"/>
  <c r="AAT66" i="4"/>
  <c r="AAU66" i="4"/>
  <c r="AAV66" i="4"/>
  <c r="AAW66" i="4"/>
  <c r="AAX66" i="4"/>
  <c r="AAY66" i="4"/>
  <c r="AAZ66" i="4"/>
  <c r="ABA66" i="4"/>
  <c r="ABB66" i="4"/>
  <c r="ABC66" i="4"/>
  <c r="ABD66" i="4"/>
  <c r="ABE66" i="4"/>
  <c r="ABF66" i="4"/>
  <c r="ABG66" i="4"/>
  <c r="ABH66" i="4"/>
  <c r="ABI66" i="4"/>
  <c r="ABJ66" i="4"/>
  <c r="ABK66" i="4"/>
  <c r="ABL66" i="4"/>
  <c r="ABM66" i="4"/>
  <c r="ABN66" i="4"/>
  <c r="ABO66" i="4"/>
  <c r="ABP66" i="4"/>
  <c r="ABQ66" i="4"/>
  <c r="ABR66" i="4"/>
  <c r="ABS66" i="4"/>
  <c r="ABT66" i="4"/>
  <c r="ABU66" i="4"/>
  <c r="ABV66" i="4"/>
  <c r="ABW66" i="4"/>
  <c r="ACG66" i="4"/>
  <c r="ACH66" i="4"/>
  <c r="ACI66" i="4"/>
  <c r="ACJ66" i="4"/>
  <c r="ACK66" i="4"/>
  <c r="ACL66" i="4"/>
  <c r="ACM66" i="4"/>
  <c r="ACN66" i="4"/>
  <c r="ACO66" i="4"/>
  <c r="ACP66" i="4"/>
  <c r="ACQ66" i="4"/>
  <c r="ACR66" i="4"/>
  <c r="ACS66" i="4"/>
  <c r="ACT66" i="4"/>
  <c r="ACU66" i="4"/>
  <c r="ACV66" i="4"/>
  <c r="ACW66" i="4"/>
  <c r="ACX66" i="4"/>
  <c r="ACY66" i="4"/>
  <c r="ACZ66" i="4"/>
  <c r="ADA66" i="4"/>
  <c r="ADB66" i="4"/>
  <c r="ADC66" i="4"/>
  <c r="ADD66" i="4"/>
  <c r="ADE66" i="4"/>
  <c r="ADF66" i="4"/>
  <c r="ADG66" i="4"/>
  <c r="ADH66" i="4"/>
  <c r="ADI66" i="4"/>
  <c r="ADJ66" i="4"/>
  <c r="ADK66" i="4"/>
  <c r="ADL66" i="4"/>
  <c r="ADM66" i="4"/>
  <c r="ADN66" i="4"/>
  <c r="ADO66" i="4"/>
  <c r="ADP66" i="4"/>
  <c r="ADQ66" i="4"/>
  <c r="ADR66" i="4"/>
  <c r="ADS66" i="4"/>
  <c r="ADT66" i="4"/>
  <c r="ADU66" i="4"/>
  <c r="ADV66" i="4"/>
  <c r="ADW66" i="4"/>
  <c r="ADX66" i="4"/>
  <c r="ADY66" i="4"/>
  <c r="ADZ66" i="4"/>
  <c r="AEA66" i="4"/>
  <c r="AEB66" i="4"/>
  <c r="AEC66" i="4"/>
  <c r="AED66" i="4"/>
  <c r="AEE66" i="4"/>
  <c r="AEF66" i="4"/>
  <c r="AEG66" i="4"/>
  <c r="AEH66" i="4"/>
  <c r="AEI66" i="4"/>
  <c r="AEJ66" i="4"/>
  <c r="AEK66" i="4"/>
  <c r="AEL66" i="4"/>
  <c r="AEM66" i="4"/>
  <c r="AEN66" i="4"/>
  <c r="AEO66" i="4"/>
  <c r="AEP66" i="4"/>
  <c r="AEQ66" i="4"/>
  <c r="AER66" i="4"/>
  <c r="AES66" i="4"/>
  <c r="AET66" i="4"/>
  <c r="AEU66" i="4"/>
  <c r="AEV66" i="4"/>
  <c r="AEW66" i="4"/>
  <c r="AEX66" i="4"/>
  <c r="AEY66" i="4"/>
  <c r="AEZ66" i="4"/>
  <c r="AFA66" i="4"/>
  <c r="AFB66" i="4"/>
  <c r="AFC66" i="4"/>
  <c r="AFD66" i="4"/>
  <c r="AFE66" i="4"/>
  <c r="AFF66" i="4"/>
  <c r="AFG66" i="4"/>
  <c r="AFH66" i="4"/>
  <c r="AFI66" i="4"/>
  <c r="AFJ66" i="4"/>
  <c r="DR113" i="4"/>
  <c r="DT113" i="4"/>
  <c r="DU113" i="4"/>
  <c r="DV113" i="4"/>
  <c r="DW113" i="4"/>
  <c r="DX113" i="4"/>
  <c r="DY113" i="4"/>
  <c r="DZ113" i="4"/>
  <c r="EA113" i="4"/>
  <c r="EB113" i="4"/>
  <c r="EC113" i="4"/>
  <c r="ED113" i="4"/>
  <c r="EE113" i="4"/>
  <c r="EF113" i="4"/>
  <c r="EG113" i="4"/>
  <c r="EH113" i="4"/>
  <c r="EI113" i="4"/>
  <c r="EJ113" i="4"/>
  <c r="EK113" i="4"/>
  <c r="EL113" i="4"/>
  <c r="EM113" i="4"/>
  <c r="EN113" i="4"/>
  <c r="EO113" i="4"/>
  <c r="EP113" i="4"/>
  <c r="EQ113" i="4"/>
  <c r="ER113" i="4"/>
  <c r="ES113" i="4"/>
  <c r="ET113" i="4"/>
  <c r="EU113" i="4"/>
  <c r="EV113" i="4"/>
  <c r="EW113" i="4"/>
  <c r="EX113" i="4"/>
  <c r="EY113" i="4"/>
  <c r="EZ113" i="4"/>
  <c r="FA113" i="4"/>
  <c r="FB113" i="4"/>
  <c r="FC113" i="4"/>
  <c r="FD113" i="4"/>
  <c r="FE113" i="4"/>
  <c r="FF113" i="4"/>
  <c r="FG113" i="4"/>
  <c r="FH113" i="4"/>
  <c r="FI113" i="4"/>
  <c r="FJ113" i="4"/>
  <c r="FK113" i="4"/>
  <c r="FL113" i="4"/>
  <c r="FM113" i="4"/>
  <c r="FN113" i="4"/>
  <c r="FO113" i="4"/>
  <c r="FP113" i="4"/>
  <c r="FQ113" i="4"/>
  <c r="FR113" i="4"/>
  <c r="FS113" i="4"/>
  <c r="FT113" i="4"/>
  <c r="FU113" i="4"/>
  <c r="FV113" i="4"/>
  <c r="FW113" i="4"/>
  <c r="FX113" i="4"/>
  <c r="FY113" i="4"/>
  <c r="FZ113" i="4"/>
  <c r="GA113" i="4"/>
  <c r="GB113" i="4"/>
  <c r="GC113" i="4"/>
  <c r="GD113" i="4"/>
  <c r="GE113" i="4"/>
  <c r="GF113" i="4"/>
  <c r="GG113" i="4"/>
  <c r="GH113" i="4"/>
  <c r="GI113" i="4"/>
  <c r="GJ113" i="4"/>
  <c r="GK113" i="4"/>
  <c r="GL113" i="4"/>
  <c r="GM113" i="4"/>
  <c r="GN113" i="4"/>
  <c r="GO113" i="4"/>
  <c r="GP113" i="4"/>
  <c r="GQ113" i="4"/>
  <c r="GR113" i="4"/>
  <c r="GS113" i="4"/>
  <c r="GT113" i="4"/>
  <c r="GU113" i="4"/>
  <c r="KS113" i="4"/>
  <c r="KT113" i="4"/>
  <c r="KU113" i="4"/>
  <c r="KV113" i="4"/>
  <c r="KW113" i="4"/>
  <c r="KX113" i="4"/>
  <c r="KY113" i="4"/>
  <c r="KZ113" i="4"/>
  <c r="LA113" i="4"/>
  <c r="LB113" i="4"/>
  <c r="LC113" i="4"/>
  <c r="LD113" i="4"/>
  <c r="LE113" i="4"/>
  <c r="LF113" i="4"/>
  <c r="LG113" i="4"/>
  <c r="LH113" i="4"/>
  <c r="LI113" i="4"/>
  <c r="LJ113" i="4"/>
  <c r="LK113" i="4"/>
  <c r="LL113" i="4"/>
  <c r="LM113" i="4"/>
  <c r="LN113" i="4"/>
  <c r="LO113" i="4"/>
  <c r="LP113" i="4"/>
  <c r="LQ113" i="4"/>
  <c r="LR113" i="4"/>
  <c r="LS113" i="4"/>
  <c r="LT113" i="4"/>
  <c r="LU113" i="4"/>
  <c r="LV113" i="4"/>
  <c r="LW113" i="4"/>
  <c r="LX113" i="4"/>
  <c r="LY113" i="4"/>
  <c r="LZ113" i="4"/>
  <c r="MA113" i="4"/>
  <c r="MB113" i="4"/>
  <c r="MC113" i="4"/>
  <c r="MD113" i="4"/>
  <c r="ME113" i="4"/>
  <c r="MF113" i="4"/>
  <c r="MG113" i="4"/>
  <c r="MH113" i="4"/>
  <c r="MI113" i="4"/>
  <c r="MJ113" i="4"/>
  <c r="MK113" i="4"/>
  <c r="ML113" i="4"/>
  <c r="MM113" i="4"/>
  <c r="MN113" i="4"/>
  <c r="MO113" i="4"/>
  <c r="MP113" i="4"/>
  <c r="MQ113" i="4"/>
  <c r="MR113" i="4"/>
  <c r="MS113" i="4"/>
  <c r="MT113" i="4"/>
  <c r="MU113" i="4"/>
  <c r="MV113" i="4"/>
  <c r="MW113" i="4"/>
  <c r="MX113" i="4"/>
  <c r="MY113" i="4"/>
  <c r="MZ113" i="4"/>
  <c r="NA113" i="4"/>
  <c r="NB113" i="4"/>
  <c r="NC113" i="4"/>
  <c r="ND113" i="4"/>
  <c r="NE113" i="4"/>
  <c r="NF113" i="4"/>
  <c r="NG113" i="4"/>
  <c r="NH113" i="4"/>
  <c r="NI113" i="4"/>
  <c r="NJ113" i="4"/>
  <c r="NK113" i="4"/>
  <c r="NL113" i="4"/>
  <c r="NM113" i="4"/>
  <c r="NN113" i="4"/>
  <c r="NO113" i="4"/>
  <c r="NP113" i="4"/>
  <c r="NQ113" i="4"/>
  <c r="NR113" i="4"/>
  <c r="NS113" i="4"/>
  <c r="NT113" i="4"/>
  <c r="NU113" i="4"/>
  <c r="NV113" i="4"/>
  <c r="OG113" i="4"/>
  <c r="OH113" i="4"/>
  <c r="OI113" i="4"/>
  <c r="OJ113" i="4"/>
  <c r="OK113" i="4"/>
  <c r="OL113" i="4"/>
  <c r="OM113" i="4"/>
  <c r="ON113" i="4"/>
  <c r="OO113" i="4"/>
  <c r="OP113" i="4"/>
  <c r="OQ113" i="4"/>
  <c r="OR113" i="4"/>
  <c r="OS113" i="4"/>
  <c r="OT113" i="4"/>
  <c r="OU113" i="4"/>
  <c r="OV113" i="4"/>
  <c r="OW113" i="4"/>
  <c r="OX113" i="4"/>
  <c r="OY113" i="4"/>
  <c r="OZ113" i="4"/>
  <c r="PA113" i="4"/>
  <c r="PB113" i="4"/>
  <c r="PC113" i="4"/>
  <c r="PD113" i="4"/>
  <c r="PE113" i="4"/>
  <c r="PF113" i="4"/>
  <c r="PG113" i="4"/>
  <c r="PH113" i="4"/>
  <c r="PI113" i="4"/>
  <c r="PJ113" i="4"/>
  <c r="PK113" i="4"/>
  <c r="PL113" i="4"/>
  <c r="PM113" i="4"/>
  <c r="PN113" i="4"/>
  <c r="PO113" i="4"/>
  <c r="PP113" i="4"/>
  <c r="PQ113" i="4"/>
  <c r="PR113" i="4"/>
  <c r="PS113" i="4"/>
  <c r="PT113" i="4"/>
  <c r="PU113" i="4"/>
  <c r="PV113" i="4"/>
  <c r="PW113" i="4"/>
  <c r="PX113" i="4"/>
  <c r="PY113" i="4"/>
  <c r="PZ113" i="4"/>
  <c r="QA113" i="4"/>
  <c r="QB113" i="4"/>
  <c r="QC113" i="4"/>
  <c r="QD113" i="4"/>
  <c r="QE113" i="4"/>
  <c r="QF113" i="4"/>
  <c r="QG113" i="4"/>
  <c r="QH113" i="4"/>
  <c r="QI113" i="4"/>
  <c r="QJ113" i="4"/>
  <c r="QK113" i="4"/>
  <c r="QL113" i="4"/>
  <c r="QM113" i="4"/>
  <c r="QN113" i="4"/>
  <c r="QO113" i="4"/>
  <c r="QP113" i="4"/>
  <c r="QQ113" i="4"/>
  <c r="QR113" i="4"/>
  <c r="QS113" i="4"/>
  <c r="QT113" i="4"/>
  <c r="QU113" i="4"/>
  <c r="QV113" i="4"/>
  <c r="QW113" i="4"/>
  <c r="QX113" i="4"/>
  <c r="QY113" i="4"/>
  <c r="QZ113" i="4"/>
  <c r="RA113" i="4"/>
  <c r="RB113" i="4"/>
  <c r="RC113" i="4"/>
  <c r="RD113" i="4"/>
  <c r="RE113" i="4"/>
  <c r="RF113" i="4"/>
  <c r="RG113" i="4"/>
  <c r="RH113" i="4"/>
  <c r="RI113" i="4"/>
  <c r="RJ113" i="4"/>
  <c r="RT113" i="4"/>
  <c r="RU113" i="4"/>
  <c r="RV113" i="4"/>
  <c r="RW113" i="4"/>
  <c r="RX113" i="4"/>
  <c r="RY113" i="4"/>
  <c r="RZ113" i="4"/>
  <c r="SA113" i="4"/>
  <c r="SB113" i="4"/>
  <c r="SC113" i="4"/>
  <c r="SD113" i="4"/>
  <c r="SE113" i="4"/>
  <c r="SF113" i="4"/>
  <c r="SG113" i="4"/>
  <c r="SH113" i="4"/>
  <c r="SI113" i="4"/>
  <c r="SJ113" i="4"/>
  <c r="SK113" i="4"/>
  <c r="SL113" i="4"/>
  <c r="SM113" i="4"/>
  <c r="SN113" i="4"/>
  <c r="SO113" i="4"/>
  <c r="SP113" i="4"/>
  <c r="SQ113" i="4"/>
  <c r="SR113" i="4"/>
  <c r="SS113" i="4"/>
  <c r="ST113" i="4"/>
  <c r="SU113" i="4"/>
  <c r="SV113" i="4"/>
  <c r="SW113" i="4"/>
  <c r="SX113" i="4"/>
  <c r="SY113" i="4"/>
  <c r="SZ113" i="4"/>
  <c r="TA113" i="4"/>
  <c r="TB113" i="4"/>
  <c r="TC113" i="4"/>
  <c r="TD113" i="4"/>
  <c r="TE113" i="4"/>
  <c r="TF113" i="4"/>
  <c r="TG113" i="4"/>
  <c r="TH113" i="4"/>
  <c r="TI113" i="4"/>
  <c r="TJ113" i="4"/>
  <c r="TK113" i="4"/>
  <c r="TL113" i="4"/>
  <c r="TM113" i="4"/>
  <c r="TN113" i="4"/>
  <c r="TO113" i="4"/>
  <c r="TP113" i="4"/>
  <c r="TQ113" i="4"/>
  <c r="TR113" i="4"/>
  <c r="TS113" i="4"/>
  <c r="TT113" i="4"/>
  <c r="TU113" i="4"/>
  <c r="TV113" i="4"/>
  <c r="TW113" i="4"/>
  <c r="TX113" i="4"/>
  <c r="TY113" i="4"/>
  <c r="TZ113" i="4"/>
  <c r="UA113" i="4"/>
  <c r="UB113" i="4"/>
  <c r="UC113" i="4"/>
  <c r="UD113" i="4"/>
  <c r="UE113" i="4"/>
  <c r="UF113" i="4"/>
  <c r="UG113" i="4"/>
  <c r="UH113" i="4"/>
  <c r="UI113" i="4"/>
  <c r="UJ113" i="4"/>
  <c r="UK113" i="4"/>
  <c r="UL113" i="4"/>
  <c r="UM113" i="4"/>
  <c r="UN113" i="4"/>
  <c r="UO113" i="4"/>
  <c r="UP113" i="4"/>
  <c r="UQ113" i="4"/>
  <c r="UR113" i="4"/>
  <c r="US113" i="4"/>
  <c r="UT113" i="4"/>
  <c r="UU113" i="4"/>
  <c r="UV113" i="4"/>
  <c r="UW113" i="4"/>
  <c r="VG113" i="4"/>
  <c r="VH113" i="4"/>
  <c r="VI113" i="4"/>
  <c r="VJ113" i="4"/>
  <c r="VK113" i="4"/>
  <c r="VL113" i="4"/>
  <c r="VM113" i="4"/>
  <c r="VN113" i="4"/>
  <c r="VO113" i="4"/>
  <c r="VP113" i="4"/>
  <c r="VQ113" i="4"/>
  <c r="VR113" i="4"/>
  <c r="VS113" i="4"/>
  <c r="VT113" i="4"/>
  <c r="VU113" i="4"/>
  <c r="VV113" i="4"/>
  <c r="VW113" i="4"/>
  <c r="VX113" i="4"/>
  <c r="VY113" i="4"/>
  <c r="VZ113" i="4"/>
  <c r="WA113" i="4"/>
  <c r="WB113" i="4"/>
  <c r="WC113" i="4"/>
  <c r="WD113" i="4"/>
  <c r="WE113" i="4"/>
  <c r="WF113" i="4"/>
  <c r="WG113" i="4"/>
  <c r="WH113" i="4"/>
  <c r="WI113" i="4"/>
  <c r="WJ113" i="4"/>
  <c r="WK113" i="4"/>
  <c r="WL113" i="4"/>
  <c r="WM113" i="4"/>
  <c r="WN113" i="4"/>
  <c r="WO113" i="4"/>
  <c r="WP113" i="4"/>
  <c r="WQ113" i="4"/>
  <c r="WR113" i="4"/>
  <c r="WS113" i="4"/>
  <c r="WT113" i="4"/>
  <c r="WU113" i="4"/>
  <c r="WV113" i="4"/>
  <c r="WW113" i="4"/>
  <c r="WX113" i="4"/>
  <c r="WY113" i="4"/>
  <c r="WZ113" i="4"/>
  <c r="XA113" i="4"/>
  <c r="XB113" i="4"/>
  <c r="XC113" i="4"/>
  <c r="XD113" i="4"/>
  <c r="XE113" i="4"/>
  <c r="XF113" i="4"/>
  <c r="XG113" i="4"/>
  <c r="XH113" i="4"/>
  <c r="XI113" i="4"/>
  <c r="XJ113" i="4"/>
  <c r="XK113" i="4"/>
  <c r="XL113" i="4"/>
  <c r="XM113" i="4"/>
  <c r="XN113" i="4"/>
  <c r="XO113" i="4"/>
  <c r="XP113" i="4"/>
  <c r="XQ113" i="4"/>
  <c r="XR113" i="4"/>
  <c r="XS113" i="4"/>
  <c r="XT113" i="4"/>
  <c r="XU113" i="4"/>
  <c r="XV113" i="4"/>
  <c r="XW113" i="4"/>
  <c r="XX113" i="4"/>
  <c r="XY113" i="4"/>
  <c r="XZ113" i="4"/>
  <c r="YA113" i="4"/>
  <c r="YB113" i="4"/>
  <c r="YC113" i="4"/>
  <c r="YD113" i="4"/>
  <c r="YE113" i="4"/>
  <c r="YF113" i="4"/>
  <c r="YG113" i="4"/>
  <c r="YH113" i="4"/>
  <c r="YI113" i="4"/>
  <c r="YJ113" i="4"/>
  <c r="YT113" i="4"/>
  <c r="YU113" i="4"/>
  <c r="YV113" i="4"/>
  <c r="YW113" i="4"/>
  <c r="YX113" i="4"/>
  <c r="YY113" i="4"/>
  <c r="YZ113" i="4"/>
  <c r="ZA113" i="4"/>
  <c r="ZB113" i="4"/>
  <c r="ZC113" i="4"/>
  <c r="ZD113" i="4"/>
  <c r="ZE113" i="4"/>
  <c r="ZF113" i="4"/>
  <c r="ZG113" i="4"/>
  <c r="ZH113" i="4"/>
  <c r="ZI113" i="4"/>
  <c r="ZJ113" i="4"/>
  <c r="ZK113" i="4"/>
  <c r="ZL113" i="4"/>
  <c r="ZM113" i="4"/>
  <c r="ZN113" i="4"/>
  <c r="ZO113" i="4"/>
  <c r="ZP113" i="4"/>
  <c r="ZQ113" i="4"/>
  <c r="ZR113" i="4"/>
  <c r="ZS113" i="4"/>
  <c r="ZT113" i="4"/>
  <c r="ZU113" i="4"/>
  <c r="ZV113" i="4"/>
  <c r="ZW113" i="4"/>
  <c r="ZX113" i="4"/>
  <c r="ZY113" i="4"/>
  <c r="ZZ113" i="4"/>
  <c r="AAA113" i="4"/>
  <c r="AAB113" i="4"/>
  <c r="AAC113" i="4"/>
  <c r="AAD113" i="4"/>
  <c r="AAE113" i="4"/>
  <c r="AAF113" i="4"/>
  <c r="AAG113" i="4"/>
  <c r="AAH113" i="4"/>
  <c r="AAI113" i="4"/>
  <c r="AAJ113" i="4"/>
  <c r="AAK113" i="4"/>
  <c r="AAL113" i="4"/>
  <c r="AAM113" i="4"/>
  <c r="AAN113" i="4"/>
  <c r="AAO113" i="4"/>
  <c r="AAP113" i="4"/>
  <c r="AAQ113" i="4"/>
  <c r="AAR113" i="4"/>
  <c r="AAS113" i="4"/>
  <c r="AAT113" i="4"/>
  <c r="AAU113" i="4"/>
  <c r="AAV113" i="4"/>
  <c r="AAW113" i="4"/>
  <c r="AAX113" i="4"/>
  <c r="AAY113" i="4"/>
  <c r="AAZ113" i="4"/>
  <c r="ABA113" i="4"/>
  <c r="ABB113" i="4"/>
  <c r="ABC113" i="4"/>
  <c r="ABD113" i="4"/>
  <c r="ABE113" i="4"/>
  <c r="ABF113" i="4"/>
  <c r="ABG113" i="4"/>
  <c r="ABH113" i="4"/>
  <c r="ABI113" i="4"/>
  <c r="ABJ113" i="4"/>
  <c r="ABK113" i="4"/>
  <c r="ABL113" i="4"/>
  <c r="ABM113" i="4"/>
  <c r="ABN113" i="4"/>
  <c r="ABO113" i="4"/>
  <c r="ABP113" i="4"/>
  <c r="ABQ113" i="4"/>
  <c r="ABR113" i="4"/>
  <c r="ABS113" i="4"/>
  <c r="ABT113" i="4"/>
  <c r="ABU113" i="4"/>
  <c r="ABV113" i="4"/>
  <c r="ABW113" i="4"/>
  <c r="ACG113" i="4"/>
  <c r="ACH113" i="4"/>
  <c r="ACI113" i="4"/>
  <c r="ACJ113" i="4"/>
  <c r="ACK113" i="4"/>
  <c r="ACL113" i="4"/>
  <c r="ACM113" i="4"/>
  <c r="ACN113" i="4"/>
  <c r="ACO113" i="4"/>
  <c r="ACP113" i="4"/>
  <c r="ACQ113" i="4"/>
  <c r="ACR113" i="4"/>
  <c r="ACS113" i="4"/>
  <c r="ACT113" i="4"/>
  <c r="ACU113" i="4"/>
  <c r="ACV113" i="4"/>
  <c r="ACW113" i="4"/>
  <c r="ACX113" i="4"/>
  <c r="ACY113" i="4"/>
  <c r="ACZ113" i="4"/>
  <c r="ADA113" i="4"/>
  <c r="ADB113" i="4"/>
  <c r="ADC113" i="4"/>
  <c r="ADD113" i="4"/>
  <c r="ADE113" i="4"/>
  <c r="ADF113" i="4"/>
  <c r="ADG113" i="4"/>
  <c r="ADH113" i="4"/>
  <c r="ADI113" i="4"/>
  <c r="ADJ113" i="4"/>
  <c r="ADK113" i="4"/>
  <c r="ADL113" i="4"/>
  <c r="ADM113" i="4"/>
  <c r="ADN113" i="4"/>
  <c r="ADO113" i="4"/>
  <c r="ADP113" i="4"/>
  <c r="ADQ113" i="4"/>
  <c r="ADR113" i="4"/>
  <c r="ADS113" i="4"/>
  <c r="ADT113" i="4"/>
  <c r="ADU113" i="4"/>
  <c r="ADV113" i="4"/>
  <c r="ADW113" i="4"/>
  <c r="ADX113" i="4"/>
  <c r="ADY113" i="4"/>
  <c r="ADZ113" i="4"/>
  <c r="AEA113" i="4"/>
  <c r="AEB113" i="4"/>
  <c r="AEC113" i="4"/>
  <c r="AED113" i="4"/>
  <c r="AEE113" i="4"/>
  <c r="AEF113" i="4"/>
  <c r="AEG113" i="4"/>
  <c r="AEH113" i="4"/>
  <c r="AEI113" i="4"/>
  <c r="AEJ113" i="4"/>
  <c r="AEK113" i="4"/>
  <c r="AEL113" i="4"/>
  <c r="AEM113" i="4"/>
  <c r="AEN113" i="4"/>
  <c r="AEO113" i="4"/>
  <c r="AEP113" i="4"/>
  <c r="AEQ113" i="4"/>
  <c r="AER113" i="4"/>
  <c r="AES113" i="4"/>
  <c r="AET113" i="4"/>
  <c r="AEU113" i="4"/>
  <c r="AEV113" i="4"/>
  <c r="AEW113" i="4"/>
  <c r="AEX113" i="4"/>
  <c r="AEY113" i="4"/>
  <c r="AEZ113" i="4"/>
  <c r="AFA113" i="4"/>
  <c r="AFB113" i="4"/>
  <c r="AFC113" i="4"/>
  <c r="AFD113" i="4"/>
  <c r="AFE113" i="4"/>
  <c r="AFF113" i="4"/>
  <c r="AFG113" i="4"/>
  <c r="AFH113" i="4"/>
  <c r="AFI113" i="4"/>
  <c r="AFJ113" i="4"/>
  <c r="DR71" i="4"/>
  <c r="DT71" i="4"/>
  <c r="DU71" i="4"/>
  <c r="DV71" i="4"/>
  <c r="DW71" i="4"/>
  <c r="DX71" i="4"/>
  <c r="DY71" i="4"/>
  <c r="DZ71" i="4"/>
  <c r="EA71" i="4"/>
  <c r="EB71" i="4"/>
  <c r="EC71" i="4"/>
  <c r="ED71" i="4"/>
  <c r="EE71" i="4"/>
  <c r="EF71" i="4"/>
  <c r="EG71" i="4"/>
  <c r="EH71" i="4"/>
  <c r="EI71" i="4"/>
  <c r="EJ71" i="4"/>
  <c r="EK71" i="4"/>
  <c r="EL71" i="4"/>
  <c r="EM71" i="4"/>
  <c r="EN71" i="4"/>
  <c r="EO71" i="4"/>
  <c r="EP71" i="4"/>
  <c r="EQ71" i="4"/>
  <c r="ER71" i="4"/>
  <c r="ES71" i="4"/>
  <c r="ET71" i="4"/>
  <c r="EU71" i="4"/>
  <c r="EV71" i="4"/>
  <c r="EW71" i="4"/>
  <c r="EX71" i="4"/>
  <c r="EY71" i="4"/>
  <c r="EZ71" i="4"/>
  <c r="FA71" i="4"/>
  <c r="FB71" i="4"/>
  <c r="FC71" i="4"/>
  <c r="FD71" i="4"/>
  <c r="FE71" i="4"/>
  <c r="FF71" i="4"/>
  <c r="FG71" i="4"/>
  <c r="FH71" i="4"/>
  <c r="FI71" i="4"/>
  <c r="FJ71" i="4"/>
  <c r="FK71" i="4"/>
  <c r="FL71" i="4"/>
  <c r="FM71" i="4"/>
  <c r="FN71" i="4"/>
  <c r="FO71" i="4"/>
  <c r="FP71" i="4"/>
  <c r="FQ71" i="4"/>
  <c r="FR71" i="4"/>
  <c r="FS71" i="4"/>
  <c r="FT71" i="4"/>
  <c r="FU71" i="4"/>
  <c r="FV71" i="4"/>
  <c r="FW71" i="4"/>
  <c r="FX71" i="4"/>
  <c r="FY71" i="4"/>
  <c r="FZ71" i="4"/>
  <c r="GA71" i="4"/>
  <c r="GB71" i="4"/>
  <c r="GC71" i="4"/>
  <c r="GD71" i="4"/>
  <c r="GE71" i="4"/>
  <c r="GF71" i="4"/>
  <c r="GG71" i="4"/>
  <c r="GH71" i="4"/>
  <c r="GI71" i="4"/>
  <c r="GJ71" i="4"/>
  <c r="GK71" i="4"/>
  <c r="GL71" i="4"/>
  <c r="GM71" i="4"/>
  <c r="GN71" i="4"/>
  <c r="GO71" i="4"/>
  <c r="GP71" i="4"/>
  <c r="GQ71" i="4"/>
  <c r="GR71" i="4"/>
  <c r="GS71" i="4"/>
  <c r="GT71" i="4"/>
  <c r="GU71" i="4"/>
  <c r="KS71" i="4"/>
  <c r="KT71" i="4"/>
  <c r="KU71" i="4"/>
  <c r="KV71" i="4"/>
  <c r="KW71" i="4"/>
  <c r="KX71" i="4"/>
  <c r="KY71" i="4"/>
  <c r="KZ71" i="4"/>
  <c r="LA71" i="4"/>
  <c r="LB71" i="4"/>
  <c r="LC71" i="4"/>
  <c r="LD71" i="4"/>
  <c r="LE71" i="4"/>
  <c r="LF71" i="4"/>
  <c r="LG71" i="4"/>
  <c r="LH71" i="4"/>
  <c r="LI71" i="4"/>
  <c r="LJ71" i="4"/>
  <c r="LK71" i="4"/>
  <c r="LL71" i="4"/>
  <c r="LM71" i="4"/>
  <c r="LN71" i="4"/>
  <c r="LO71" i="4"/>
  <c r="LP71" i="4"/>
  <c r="LQ71" i="4"/>
  <c r="LR71" i="4"/>
  <c r="LS71" i="4"/>
  <c r="LT71" i="4"/>
  <c r="LU71" i="4"/>
  <c r="LV71" i="4"/>
  <c r="LW71" i="4"/>
  <c r="LX71" i="4"/>
  <c r="LY71" i="4"/>
  <c r="LZ71" i="4"/>
  <c r="MA71" i="4"/>
  <c r="MB71" i="4"/>
  <c r="MC71" i="4"/>
  <c r="MD71" i="4"/>
  <c r="ME71" i="4"/>
  <c r="MF71" i="4"/>
  <c r="MG71" i="4"/>
  <c r="MH71" i="4"/>
  <c r="MI71" i="4"/>
  <c r="MJ71" i="4"/>
  <c r="MK71" i="4"/>
  <c r="ML71" i="4"/>
  <c r="MM71" i="4"/>
  <c r="MN71" i="4"/>
  <c r="MO71" i="4"/>
  <c r="MP71" i="4"/>
  <c r="MQ71" i="4"/>
  <c r="MR71" i="4"/>
  <c r="MS71" i="4"/>
  <c r="MT71" i="4"/>
  <c r="MU71" i="4"/>
  <c r="MV71" i="4"/>
  <c r="MW71" i="4"/>
  <c r="MX71" i="4"/>
  <c r="MY71" i="4"/>
  <c r="MZ71" i="4"/>
  <c r="NA71" i="4"/>
  <c r="NB71" i="4"/>
  <c r="NC71" i="4"/>
  <c r="ND71" i="4"/>
  <c r="NE71" i="4"/>
  <c r="NF71" i="4"/>
  <c r="NG71" i="4"/>
  <c r="NH71" i="4"/>
  <c r="NI71" i="4"/>
  <c r="NJ71" i="4"/>
  <c r="NK71" i="4"/>
  <c r="NL71" i="4"/>
  <c r="NM71" i="4"/>
  <c r="NN71" i="4"/>
  <c r="NO71" i="4"/>
  <c r="NP71" i="4"/>
  <c r="NQ71" i="4"/>
  <c r="NR71" i="4"/>
  <c r="NS71" i="4"/>
  <c r="NT71" i="4"/>
  <c r="NU71" i="4"/>
  <c r="NV71" i="4"/>
  <c r="OG71" i="4"/>
  <c r="OH71" i="4"/>
  <c r="OI71" i="4"/>
  <c r="OJ71" i="4"/>
  <c r="OK71" i="4"/>
  <c r="OL71" i="4"/>
  <c r="OM71" i="4"/>
  <c r="ON71" i="4"/>
  <c r="OO71" i="4"/>
  <c r="OP71" i="4"/>
  <c r="OQ71" i="4"/>
  <c r="OR71" i="4"/>
  <c r="OS71" i="4"/>
  <c r="OT71" i="4"/>
  <c r="OU71" i="4"/>
  <c r="OV71" i="4"/>
  <c r="OW71" i="4"/>
  <c r="OX71" i="4"/>
  <c r="OY71" i="4"/>
  <c r="OZ71" i="4"/>
  <c r="PA71" i="4"/>
  <c r="PB71" i="4"/>
  <c r="PC71" i="4"/>
  <c r="PD71" i="4"/>
  <c r="PE71" i="4"/>
  <c r="PF71" i="4"/>
  <c r="PG71" i="4"/>
  <c r="PH71" i="4"/>
  <c r="PI71" i="4"/>
  <c r="PJ71" i="4"/>
  <c r="PK71" i="4"/>
  <c r="PL71" i="4"/>
  <c r="PM71" i="4"/>
  <c r="PN71" i="4"/>
  <c r="PO71" i="4"/>
  <c r="PP71" i="4"/>
  <c r="PQ71" i="4"/>
  <c r="PR71" i="4"/>
  <c r="PS71" i="4"/>
  <c r="PT71" i="4"/>
  <c r="PU71" i="4"/>
  <c r="PV71" i="4"/>
  <c r="PW71" i="4"/>
  <c r="PX71" i="4"/>
  <c r="PY71" i="4"/>
  <c r="PZ71" i="4"/>
  <c r="QA71" i="4"/>
  <c r="QB71" i="4"/>
  <c r="QC71" i="4"/>
  <c r="QD71" i="4"/>
  <c r="QE71" i="4"/>
  <c r="QF71" i="4"/>
  <c r="QG71" i="4"/>
  <c r="QH71" i="4"/>
  <c r="QI71" i="4"/>
  <c r="QJ71" i="4"/>
  <c r="QK71" i="4"/>
  <c r="QL71" i="4"/>
  <c r="QM71" i="4"/>
  <c r="QN71" i="4"/>
  <c r="QO71" i="4"/>
  <c r="QP71" i="4"/>
  <c r="QQ71" i="4"/>
  <c r="QR71" i="4"/>
  <c r="QS71" i="4"/>
  <c r="QT71" i="4"/>
  <c r="QU71" i="4"/>
  <c r="QV71" i="4"/>
  <c r="QW71" i="4"/>
  <c r="QX71" i="4"/>
  <c r="QY71" i="4"/>
  <c r="QZ71" i="4"/>
  <c r="RA71" i="4"/>
  <c r="RB71" i="4"/>
  <c r="RC71" i="4"/>
  <c r="RD71" i="4"/>
  <c r="RE71" i="4"/>
  <c r="RF71" i="4"/>
  <c r="RG71" i="4"/>
  <c r="RH71" i="4"/>
  <c r="RI71" i="4"/>
  <c r="RJ71" i="4"/>
  <c r="RT71" i="4"/>
  <c r="RU71" i="4"/>
  <c r="RV71" i="4"/>
  <c r="RW71" i="4"/>
  <c r="RX71" i="4"/>
  <c r="RY71" i="4"/>
  <c r="RZ71" i="4"/>
  <c r="SA71" i="4"/>
  <c r="SB71" i="4"/>
  <c r="SC71" i="4"/>
  <c r="SD71" i="4"/>
  <c r="SE71" i="4"/>
  <c r="SF71" i="4"/>
  <c r="SG71" i="4"/>
  <c r="SH71" i="4"/>
  <c r="SI71" i="4"/>
  <c r="SJ71" i="4"/>
  <c r="SK71" i="4"/>
  <c r="SL71" i="4"/>
  <c r="SM71" i="4"/>
  <c r="SN71" i="4"/>
  <c r="SO71" i="4"/>
  <c r="SP71" i="4"/>
  <c r="SQ71" i="4"/>
  <c r="SR71" i="4"/>
  <c r="SS71" i="4"/>
  <c r="ST71" i="4"/>
  <c r="SU71" i="4"/>
  <c r="SV71" i="4"/>
  <c r="SW71" i="4"/>
  <c r="SX71" i="4"/>
  <c r="SY71" i="4"/>
  <c r="SZ71" i="4"/>
  <c r="TA71" i="4"/>
  <c r="TB71" i="4"/>
  <c r="TC71" i="4"/>
  <c r="TD71" i="4"/>
  <c r="TE71" i="4"/>
  <c r="TF71" i="4"/>
  <c r="TG71" i="4"/>
  <c r="TH71" i="4"/>
  <c r="TI71" i="4"/>
  <c r="TJ71" i="4"/>
  <c r="TK71" i="4"/>
  <c r="TL71" i="4"/>
  <c r="TM71" i="4"/>
  <c r="TN71" i="4"/>
  <c r="TO71" i="4"/>
  <c r="TP71" i="4"/>
  <c r="TQ71" i="4"/>
  <c r="TR71" i="4"/>
  <c r="TS71" i="4"/>
  <c r="TT71" i="4"/>
  <c r="TU71" i="4"/>
  <c r="TV71" i="4"/>
  <c r="TW71" i="4"/>
  <c r="TX71" i="4"/>
  <c r="TY71" i="4"/>
  <c r="TZ71" i="4"/>
  <c r="UA71" i="4"/>
  <c r="UB71" i="4"/>
  <c r="UC71" i="4"/>
  <c r="UD71" i="4"/>
  <c r="UE71" i="4"/>
  <c r="UF71" i="4"/>
  <c r="UG71" i="4"/>
  <c r="UH71" i="4"/>
  <c r="UI71" i="4"/>
  <c r="UJ71" i="4"/>
  <c r="UK71" i="4"/>
  <c r="UL71" i="4"/>
  <c r="UM71" i="4"/>
  <c r="UN71" i="4"/>
  <c r="UO71" i="4"/>
  <c r="UP71" i="4"/>
  <c r="UQ71" i="4"/>
  <c r="UR71" i="4"/>
  <c r="US71" i="4"/>
  <c r="UT71" i="4"/>
  <c r="UU71" i="4"/>
  <c r="UV71" i="4"/>
  <c r="UW71" i="4"/>
  <c r="VG71" i="4"/>
  <c r="VH71" i="4"/>
  <c r="VI71" i="4"/>
  <c r="VJ71" i="4"/>
  <c r="VK71" i="4"/>
  <c r="VL71" i="4"/>
  <c r="VM71" i="4"/>
  <c r="VN71" i="4"/>
  <c r="VO71" i="4"/>
  <c r="VP71" i="4"/>
  <c r="VQ71" i="4"/>
  <c r="VR71" i="4"/>
  <c r="VS71" i="4"/>
  <c r="VT71" i="4"/>
  <c r="VU71" i="4"/>
  <c r="VV71" i="4"/>
  <c r="VW71" i="4"/>
  <c r="VX71" i="4"/>
  <c r="VY71" i="4"/>
  <c r="VZ71" i="4"/>
  <c r="WA71" i="4"/>
  <c r="WB71" i="4"/>
  <c r="WC71" i="4"/>
  <c r="WD71" i="4"/>
  <c r="WE71" i="4"/>
  <c r="WF71" i="4"/>
  <c r="WG71" i="4"/>
  <c r="WH71" i="4"/>
  <c r="WI71" i="4"/>
  <c r="WJ71" i="4"/>
  <c r="WK71" i="4"/>
  <c r="WL71" i="4"/>
  <c r="WM71" i="4"/>
  <c r="WN71" i="4"/>
  <c r="WO71" i="4"/>
  <c r="WP71" i="4"/>
  <c r="WQ71" i="4"/>
  <c r="WR71" i="4"/>
  <c r="WS71" i="4"/>
  <c r="WT71" i="4"/>
  <c r="WU71" i="4"/>
  <c r="WV71" i="4"/>
  <c r="WW71" i="4"/>
  <c r="WX71" i="4"/>
  <c r="WY71" i="4"/>
  <c r="WZ71" i="4"/>
  <c r="XA71" i="4"/>
  <c r="XB71" i="4"/>
  <c r="XC71" i="4"/>
  <c r="XD71" i="4"/>
  <c r="XE71" i="4"/>
  <c r="XF71" i="4"/>
  <c r="XG71" i="4"/>
  <c r="XH71" i="4"/>
  <c r="XI71" i="4"/>
  <c r="XJ71" i="4"/>
  <c r="XK71" i="4"/>
  <c r="XL71" i="4"/>
  <c r="XM71" i="4"/>
  <c r="XN71" i="4"/>
  <c r="XO71" i="4"/>
  <c r="XP71" i="4"/>
  <c r="XQ71" i="4"/>
  <c r="XR71" i="4"/>
  <c r="XS71" i="4"/>
  <c r="XT71" i="4"/>
  <c r="XU71" i="4"/>
  <c r="XV71" i="4"/>
  <c r="XW71" i="4"/>
  <c r="XX71" i="4"/>
  <c r="XY71" i="4"/>
  <c r="XZ71" i="4"/>
  <c r="YA71" i="4"/>
  <c r="YB71" i="4"/>
  <c r="YC71" i="4"/>
  <c r="YD71" i="4"/>
  <c r="YE71" i="4"/>
  <c r="YF71" i="4"/>
  <c r="YG71" i="4"/>
  <c r="YH71" i="4"/>
  <c r="YI71" i="4"/>
  <c r="YJ71" i="4"/>
  <c r="YT71" i="4"/>
  <c r="YU71" i="4"/>
  <c r="YV71" i="4"/>
  <c r="YW71" i="4"/>
  <c r="YX71" i="4"/>
  <c r="YY71" i="4"/>
  <c r="YZ71" i="4"/>
  <c r="ZA71" i="4"/>
  <c r="ZB71" i="4"/>
  <c r="ZC71" i="4"/>
  <c r="ZD71" i="4"/>
  <c r="ZE71" i="4"/>
  <c r="ZF71" i="4"/>
  <c r="ZG71" i="4"/>
  <c r="ZH71" i="4"/>
  <c r="ZI71" i="4"/>
  <c r="ZJ71" i="4"/>
  <c r="ZK71" i="4"/>
  <c r="ZL71" i="4"/>
  <c r="ZM71" i="4"/>
  <c r="ZN71" i="4"/>
  <c r="ZO71" i="4"/>
  <c r="ZP71" i="4"/>
  <c r="ZQ71" i="4"/>
  <c r="ZR71" i="4"/>
  <c r="ZS71" i="4"/>
  <c r="ZT71" i="4"/>
  <c r="ZU71" i="4"/>
  <c r="ZV71" i="4"/>
  <c r="ZW71" i="4"/>
  <c r="ZX71" i="4"/>
  <c r="ZY71" i="4"/>
  <c r="ZZ71" i="4"/>
  <c r="AAA71" i="4"/>
  <c r="AAB71" i="4"/>
  <c r="AAC71" i="4"/>
  <c r="AAD71" i="4"/>
  <c r="AAE71" i="4"/>
  <c r="AAF71" i="4"/>
  <c r="AAG71" i="4"/>
  <c r="AAH71" i="4"/>
  <c r="AAI71" i="4"/>
  <c r="AAJ71" i="4"/>
  <c r="AAK71" i="4"/>
  <c r="AAL71" i="4"/>
  <c r="AAM71" i="4"/>
  <c r="AAN71" i="4"/>
  <c r="AAO71" i="4"/>
  <c r="AAP71" i="4"/>
  <c r="AAQ71" i="4"/>
  <c r="AAR71" i="4"/>
  <c r="AAS71" i="4"/>
  <c r="AAT71" i="4"/>
  <c r="AAU71" i="4"/>
  <c r="AAV71" i="4"/>
  <c r="AAW71" i="4"/>
  <c r="AAX71" i="4"/>
  <c r="AAY71" i="4"/>
  <c r="AAZ71" i="4"/>
  <c r="ABA71" i="4"/>
  <c r="ABB71" i="4"/>
  <c r="ABC71" i="4"/>
  <c r="ABD71" i="4"/>
  <c r="ABE71" i="4"/>
  <c r="ABF71" i="4"/>
  <c r="ABG71" i="4"/>
  <c r="ABH71" i="4"/>
  <c r="ABI71" i="4"/>
  <c r="ABJ71" i="4"/>
  <c r="ABK71" i="4"/>
  <c r="ABL71" i="4"/>
  <c r="ABM71" i="4"/>
  <c r="ABN71" i="4"/>
  <c r="ABO71" i="4"/>
  <c r="ABP71" i="4"/>
  <c r="ABQ71" i="4"/>
  <c r="ABR71" i="4"/>
  <c r="ABS71" i="4"/>
  <c r="ABT71" i="4"/>
  <c r="ABU71" i="4"/>
  <c r="ABV71" i="4"/>
  <c r="ABW71" i="4"/>
  <c r="ACG71" i="4"/>
  <c r="ACH71" i="4"/>
  <c r="ACI71" i="4"/>
  <c r="ACJ71" i="4"/>
  <c r="ACK71" i="4"/>
  <c r="ACL71" i="4"/>
  <c r="ACM71" i="4"/>
  <c r="ACN71" i="4"/>
  <c r="ACO71" i="4"/>
  <c r="ACP71" i="4"/>
  <c r="ACQ71" i="4"/>
  <c r="ACR71" i="4"/>
  <c r="ACS71" i="4"/>
  <c r="ACT71" i="4"/>
  <c r="ACU71" i="4"/>
  <c r="ACV71" i="4"/>
  <c r="ACW71" i="4"/>
  <c r="ACX71" i="4"/>
  <c r="ACY71" i="4"/>
  <c r="ACZ71" i="4"/>
  <c r="ADA71" i="4"/>
  <c r="ADB71" i="4"/>
  <c r="ADC71" i="4"/>
  <c r="ADD71" i="4"/>
  <c r="ADE71" i="4"/>
  <c r="ADF71" i="4"/>
  <c r="ADG71" i="4"/>
  <c r="ADH71" i="4"/>
  <c r="ADI71" i="4"/>
  <c r="ADJ71" i="4"/>
  <c r="ADK71" i="4"/>
  <c r="ADL71" i="4"/>
  <c r="ADM71" i="4"/>
  <c r="ADN71" i="4"/>
  <c r="ADO71" i="4"/>
  <c r="ADP71" i="4"/>
  <c r="ADQ71" i="4"/>
  <c r="ADR71" i="4"/>
  <c r="ADS71" i="4"/>
  <c r="ADT71" i="4"/>
  <c r="ADU71" i="4"/>
  <c r="ADV71" i="4"/>
  <c r="ADW71" i="4"/>
  <c r="ADX71" i="4"/>
  <c r="ADY71" i="4"/>
  <c r="ADZ71" i="4"/>
  <c r="AEA71" i="4"/>
  <c r="AEB71" i="4"/>
  <c r="AEC71" i="4"/>
  <c r="AED71" i="4"/>
  <c r="AEE71" i="4"/>
  <c r="AEF71" i="4"/>
  <c r="AEG71" i="4"/>
  <c r="AEH71" i="4"/>
  <c r="AEI71" i="4"/>
  <c r="AEJ71" i="4"/>
  <c r="AEK71" i="4"/>
  <c r="AEL71" i="4"/>
  <c r="AEM71" i="4"/>
  <c r="AEN71" i="4"/>
  <c r="AEO71" i="4"/>
  <c r="AEP71" i="4"/>
  <c r="AEQ71" i="4"/>
  <c r="AER71" i="4"/>
  <c r="AES71" i="4"/>
  <c r="AET71" i="4"/>
  <c r="AEU71" i="4"/>
  <c r="AEV71" i="4"/>
  <c r="AEW71" i="4"/>
  <c r="AEX71" i="4"/>
  <c r="AEY71" i="4"/>
  <c r="AEZ71" i="4"/>
  <c r="AFA71" i="4"/>
  <c r="AFB71" i="4"/>
  <c r="AFC71" i="4"/>
  <c r="AFD71" i="4"/>
  <c r="AFE71" i="4"/>
  <c r="AFF71" i="4"/>
  <c r="AFG71" i="4"/>
  <c r="AFH71" i="4"/>
  <c r="AFI71" i="4"/>
  <c r="AFJ71" i="4"/>
  <c r="DR7" i="4"/>
  <c r="DT7" i="4"/>
  <c r="DU7" i="4"/>
  <c r="DV7" i="4"/>
  <c r="DW7" i="4"/>
  <c r="DX7" i="4"/>
  <c r="DY7" i="4"/>
  <c r="DZ7" i="4"/>
  <c r="EA7" i="4"/>
  <c r="EB7" i="4"/>
  <c r="EC7" i="4"/>
  <c r="ED7" i="4"/>
  <c r="EE7" i="4"/>
  <c r="EF7" i="4"/>
  <c r="EG7" i="4"/>
  <c r="EH7" i="4"/>
  <c r="EI7" i="4"/>
  <c r="EJ7" i="4"/>
  <c r="EK7" i="4"/>
  <c r="EL7" i="4"/>
  <c r="EM7" i="4"/>
  <c r="EN7" i="4"/>
  <c r="EO7" i="4"/>
  <c r="EP7" i="4"/>
  <c r="EQ7" i="4"/>
  <c r="ER7" i="4"/>
  <c r="ES7" i="4"/>
  <c r="ET7" i="4"/>
  <c r="EU7" i="4"/>
  <c r="EV7" i="4"/>
  <c r="EW7" i="4"/>
  <c r="EX7" i="4"/>
  <c r="EY7" i="4"/>
  <c r="EZ7" i="4"/>
  <c r="FA7" i="4"/>
  <c r="FB7" i="4"/>
  <c r="FC7" i="4"/>
  <c r="FD7" i="4"/>
  <c r="FE7" i="4"/>
  <c r="FF7" i="4"/>
  <c r="FG7" i="4"/>
  <c r="FH7" i="4"/>
  <c r="FI7" i="4"/>
  <c r="FJ7" i="4"/>
  <c r="FK7" i="4"/>
  <c r="FL7" i="4"/>
  <c r="FM7" i="4"/>
  <c r="FN7" i="4"/>
  <c r="FO7" i="4"/>
  <c r="FP7" i="4"/>
  <c r="FQ7" i="4"/>
  <c r="FR7" i="4"/>
  <c r="FS7" i="4"/>
  <c r="FT7" i="4"/>
  <c r="FU7" i="4"/>
  <c r="FV7" i="4"/>
  <c r="FW7" i="4"/>
  <c r="FX7" i="4"/>
  <c r="FY7" i="4"/>
  <c r="FZ7" i="4"/>
  <c r="GA7" i="4"/>
  <c r="GB7" i="4"/>
  <c r="GC7" i="4"/>
  <c r="GD7" i="4"/>
  <c r="GE7" i="4"/>
  <c r="GF7" i="4"/>
  <c r="GG7" i="4"/>
  <c r="GH7" i="4"/>
  <c r="GI7" i="4"/>
  <c r="GJ7" i="4"/>
  <c r="GK7" i="4"/>
  <c r="GL7" i="4"/>
  <c r="GM7" i="4"/>
  <c r="GN7" i="4"/>
  <c r="GO7" i="4"/>
  <c r="GP7" i="4"/>
  <c r="GQ7" i="4"/>
  <c r="GR7" i="4"/>
  <c r="GS7" i="4"/>
  <c r="GT7" i="4"/>
  <c r="GU7" i="4"/>
  <c r="KS7" i="4"/>
  <c r="KT7" i="4"/>
  <c r="KU7" i="4"/>
  <c r="KV7" i="4"/>
  <c r="KW7" i="4"/>
  <c r="KX7" i="4"/>
  <c r="KY7" i="4"/>
  <c r="KZ7" i="4"/>
  <c r="LA7" i="4"/>
  <c r="LB7" i="4"/>
  <c r="LC7" i="4"/>
  <c r="LD7" i="4"/>
  <c r="LE7" i="4"/>
  <c r="LF7" i="4"/>
  <c r="LG7" i="4"/>
  <c r="LH7" i="4"/>
  <c r="LI7" i="4"/>
  <c r="LJ7" i="4"/>
  <c r="LK7" i="4"/>
  <c r="LL7" i="4"/>
  <c r="LM7" i="4"/>
  <c r="LN7" i="4"/>
  <c r="LO7" i="4"/>
  <c r="LP7" i="4"/>
  <c r="LQ7" i="4"/>
  <c r="LR7" i="4"/>
  <c r="LS7" i="4"/>
  <c r="LT7" i="4"/>
  <c r="LU7" i="4"/>
  <c r="LV7" i="4"/>
  <c r="LW7" i="4"/>
  <c r="LX7" i="4"/>
  <c r="LY7" i="4"/>
  <c r="LZ7" i="4"/>
  <c r="MA7" i="4"/>
  <c r="MB7" i="4"/>
  <c r="MC7" i="4"/>
  <c r="MD7" i="4"/>
  <c r="ME7" i="4"/>
  <c r="MF7" i="4"/>
  <c r="MG7" i="4"/>
  <c r="MH7" i="4"/>
  <c r="MI7" i="4"/>
  <c r="MJ7" i="4"/>
  <c r="MK7" i="4"/>
  <c r="ML7" i="4"/>
  <c r="MM7" i="4"/>
  <c r="MN7" i="4"/>
  <c r="MO7" i="4"/>
  <c r="MP7" i="4"/>
  <c r="MQ7" i="4"/>
  <c r="MR7" i="4"/>
  <c r="MS7" i="4"/>
  <c r="MT7" i="4"/>
  <c r="MU7" i="4"/>
  <c r="MV7" i="4"/>
  <c r="MW7" i="4"/>
  <c r="MX7" i="4"/>
  <c r="MY7" i="4"/>
  <c r="MZ7" i="4"/>
  <c r="NA7" i="4"/>
  <c r="NB7" i="4"/>
  <c r="NC7" i="4"/>
  <c r="ND7" i="4"/>
  <c r="NE7" i="4"/>
  <c r="NF7" i="4"/>
  <c r="NG7" i="4"/>
  <c r="NH7" i="4"/>
  <c r="NI7" i="4"/>
  <c r="NJ7" i="4"/>
  <c r="NK7" i="4"/>
  <c r="NL7" i="4"/>
  <c r="NM7" i="4"/>
  <c r="NN7" i="4"/>
  <c r="NO7" i="4"/>
  <c r="NP7" i="4"/>
  <c r="NQ7" i="4"/>
  <c r="NR7" i="4"/>
  <c r="NS7" i="4"/>
  <c r="NT7" i="4"/>
  <c r="NU7" i="4"/>
  <c r="NV7" i="4"/>
  <c r="OG7" i="4"/>
  <c r="OH7" i="4"/>
  <c r="OI7" i="4"/>
  <c r="OJ7" i="4"/>
  <c r="OK7" i="4"/>
  <c r="OL7" i="4"/>
  <c r="OM7" i="4"/>
  <c r="ON7" i="4"/>
  <c r="OO7" i="4"/>
  <c r="OP7" i="4"/>
  <c r="OQ7" i="4"/>
  <c r="OR7" i="4"/>
  <c r="OS7" i="4"/>
  <c r="OT7" i="4"/>
  <c r="OU7" i="4"/>
  <c r="OV7" i="4"/>
  <c r="OW7" i="4"/>
  <c r="OX7" i="4"/>
  <c r="OY7" i="4"/>
  <c r="OZ7" i="4"/>
  <c r="PA7" i="4"/>
  <c r="PB7" i="4"/>
  <c r="PC7" i="4"/>
  <c r="PD7" i="4"/>
  <c r="PE7" i="4"/>
  <c r="PF7" i="4"/>
  <c r="PG7" i="4"/>
  <c r="PH7" i="4"/>
  <c r="PI7" i="4"/>
  <c r="PJ7" i="4"/>
  <c r="PK7" i="4"/>
  <c r="PL7" i="4"/>
  <c r="PM7" i="4"/>
  <c r="PN7" i="4"/>
  <c r="PO7" i="4"/>
  <c r="PP7" i="4"/>
  <c r="PQ7" i="4"/>
  <c r="PR7" i="4"/>
  <c r="PS7" i="4"/>
  <c r="PT7" i="4"/>
  <c r="PU7" i="4"/>
  <c r="PV7" i="4"/>
  <c r="PW7" i="4"/>
  <c r="PX7" i="4"/>
  <c r="PY7" i="4"/>
  <c r="PZ7" i="4"/>
  <c r="QA7" i="4"/>
  <c r="QB7" i="4"/>
  <c r="QC7" i="4"/>
  <c r="QD7" i="4"/>
  <c r="QE7" i="4"/>
  <c r="QF7" i="4"/>
  <c r="QG7" i="4"/>
  <c r="QH7" i="4"/>
  <c r="QI7" i="4"/>
  <c r="QJ7" i="4"/>
  <c r="QK7" i="4"/>
  <c r="QL7" i="4"/>
  <c r="QM7" i="4"/>
  <c r="QN7" i="4"/>
  <c r="QO7" i="4"/>
  <c r="QP7" i="4"/>
  <c r="QQ7" i="4"/>
  <c r="QR7" i="4"/>
  <c r="QS7" i="4"/>
  <c r="QT7" i="4"/>
  <c r="QU7" i="4"/>
  <c r="QV7" i="4"/>
  <c r="QW7" i="4"/>
  <c r="QX7" i="4"/>
  <c r="QY7" i="4"/>
  <c r="QZ7" i="4"/>
  <c r="RA7" i="4"/>
  <c r="RB7" i="4"/>
  <c r="RC7" i="4"/>
  <c r="RD7" i="4"/>
  <c r="RE7" i="4"/>
  <c r="RF7" i="4"/>
  <c r="RG7" i="4"/>
  <c r="RH7" i="4"/>
  <c r="RI7" i="4"/>
  <c r="RJ7" i="4"/>
  <c r="RT7" i="4"/>
  <c r="RU7" i="4"/>
  <c r="RV7" i="4"/>
  <c r="RW7" i="4"/>
  <c r="RX7" i="4"/>
  <c r="RY7" i="4"/>
  <c r="RZ7" i="4"/>
  <c r="SA7" i="4"/>
  <c r="SB7" i="4"/>
  <c r="SC7" i="4"/>
  <c r="SD7" i="4"/>
  <c r="SE7" i="4"/>
  <c r="SF7" i="4"/>
  <c r="SG7" i="4"/>
  <c r="SH7" i="4"/>
  <c r="SI7" i="4"/>
  <c r="SJ7" i="4"/>
  <c r="SK7" i="4"/>
  <c r="SL7" i="4"/>
  <c r="SM7" i="4"/>
  <c r="SN7" i="4"/>
  <c r="SO7" i="4"/>
  <c r="SP7" i="4"/>
  <c r="SQ7" i="4"/>
  <c r="SR7" i="4"/>
  <c r="SS7" i="4"/>
  <c r="ST7" i="4"/>
  <c r="SU7" i="4"/>
  <c r="SV7" i="4"/>
  <c r="SW7" i="4"/>
  <c r="SX7" i="4"/>
  <c r="SY7" i="4"/>
  <c r="SZ7" i="4"/>
  <c r="TA7" i="4"/>
  <c r="TB7" i="4"/>
  <c r="TC7" i="4"/>
  <c r="TD7" i="4"/>
  <c r="TE7" i="4"/>
  <c r="TF7" i="4"/>
  <c r="TG7" i="4"/>
  <c r="TH7" i="4"/>
  <c r="TI7" i="4"/>
  <c r="TJ7" i="4"/>
  <c r="TK7" i="4"/>
  <c r="TL7" i="4"/>
  <c r="TM7" i="4"/>
  <c r="TN7" i="4"/>
  <c r="TO7" i="4"/>
  <c r="TP7" i="4"/>
  <c r="TQ7" i="4"/>
  <c r="TR7" i="4"/>
  <c r="TS7" i="4"/>
  <c r="TT7" i="4"/>
  <c r="TU7" i="4"/>
  <c r="TV7" i="4"/>
  <c r="TW7" i="4"/>
  <c r="TX7" i="4"/>
  <c r="TY7" i="4"/>
  <c r="TZ7" i="4"/>
  <c r="UA7" i="4"/>
  <c r="UB7" i="4"/>
  <c r="UC7" i="4"/>
  <c r="UD7" i="4"/>
  <c r="UE7" i="4"/>
  <c r="UF7" i="4"/>
  <c r="UG7" i="4"/>
  <c r="UH7" i="4"/>
  <c r="UI7" i="4"/>
  <c r="UJ7" i="4"/>
  <c r="UK7" i="4"/>
  <c r="UL7" i="4"/>
  <c r="UM7" i="4"/>
  <c r="UN7" i="4"/>
  <c r="UO7" i="4"/>
  <c r="UP7" i="4"/>
  <c r="UQ7" i="4"/>
  <c r="UR7" i="4"/>
  <c r="US7" i="4"/>
  <c r="UT7" i="4"/>
  <c r="UU7" i="4"/>
  <c r="UV7" i="4"/>
  <c r="UW7" i="4"/>
  <c r="VG7" i="4"/>
  <c r="VH7" i="4"/>
  <c r="VI7" i="4"/>
  <c r="VJ7" i="4"/>
  <c r="VK7" i="4"/>
  <c r="VL7" i="4"/>
  <c r="VM7" i="4"/>
  <c r="VN7" i="4"/>
  <c r="VO7" i="4"/>
  <c r="VP7" i="4"/>
  <c r="VQ7" i="4"/>
  <c r="VR7" i="4"/>
  <c r="VS7" i="4"/>
  <c r="VT7" i="4"/>
  <c r="VU7" i="4"/>
  <c r="VV7" i="4"/>
  <c r="VW7" i="4"/>
  <c r="VX7" i="4"/>
  <c r="VY7" i="4"/>
  <c r="VZ7" i="4"/>
  <c r="WA7" i="4"/>
  <c r="WB7" i="4"/>
  <c r="WC7" i="4"/>
  <c r="WD7" i="4"/>
  <c r="WE7" i="4"/>
  <c r="WF7" i="4"/>
  <c r="WG7" i="4"/>
  <c r="WH7" i="4"/>
  <c r="WI7" i="4"/>
  <c r="WJ7" i="4"/>
  <c r="WK7" i="4"/>
  <c r="WL7" i="4"/>
  <c r="WM7" i="4"/>
  <c r="WN7" i="4"/>
  <c r="WO7" i="4"/>
  <c r="WP7" i="4"/>
  <c r="WQ7" i="4"/>
  <c r="WR7" i="4"/>
  <c r="WS7" i="4"/>
  <c r="WT7" i="4"/>
  <c r="WU7" i="4"/>
  <c r="WV7" i="4"/>
  <c r="WW7" i="4"/>
  <c r="WX7" i="4"/>
  <c r="WY7" i="4"/>
  <c r="WZ7" i="4"/>
  <c r="XA7" i="4"/>
  <c r="XB7" i="4"/>
  <c r="XC7" i="4"/>
  <c r="XD7" i="4"/>
  <c r="XE7" i="4"/>
  <c r="XF7" i="4"/>
  <c r="XG7" i="4"/>
  <c r="XH7" i="4"/>
  <c r="XI7" i="4"/>
  <c r="XJ7" i="4"/>
  <c r="XK7" i="4"/>
  <c r="XL7" i="4"/>
  <c r="XM7" i="4"/>
  <c r="XN7" i="4"/>
  <c r="XO7" i="4"/>
  <c r="XP7" i="4"/>
  <c r="XQ7" i="4"/>
  <c r="XR7" i="4"/>
  <c r="XS7" i="4"/>
  <c r="XT7" i="4"/>
  <c r="XU7" i="4"/>
  <c r="XV7" i="4"/>
  <c r="XW7" i="4"/>
  <c r="XX7" i="4"/>
  <c r="XY7" i="4"/>
  <c r="XZ7" i="4"/>
  <c r="YA7" i="4"/>
  <c r="YB7" i="4"/>
  <c r="YC7" i="4"/>
  <c r="YD7" i="4"/>
  <c r="YE7" i="4"/>
  <c r="YF7" i="4"/>
  <c r="YG7" i="4"/>
  <c r="YH7" i="4"/>
  <c r="YI7" i="4"/>
  <c r="YJ7" i="4"/>
  <c r="YT7" i="4"/>
  <c r="YU7" i="4"/>
  <c r="YV7" i="4"/>
  <c r="YW7" i="4"/>
  <c r="YX7" i="4"/>
  <c r="YY7" i="4"/>
  <c r="YZ7" i="4"/>
  <c r="ZA7" i="4"/>
  <c r="ZB7" i="4"/>
  <c r="ZC7" i="4"/>
  <c r="ZD7" i="4"/>
  <c r="ZE7" i="4"/>
  <c r="ZF7" i="4"/>
  <c r="ZG7" i="4"/>
  <c r="ZH7" i="4"/>
  <c r="ZI7" i="4"/>
  <c r="ZJ7" i="4"/>
  <c r="ZK7" i="4"/>
  <c r="ZL7" i="4"/>
  <c r="ZM7" i="4"/>
  <c r="ZN7" i="4"/>
  <c r="ZO7" i="4"/>
  <c r="ZP7" i="4"/>
  <c r="ZQ7" i="4"/>
  <c r="ZR7" i="4"/>
  <c r="ZS7" i="4"/>
  <c r="ZT7" i="4"/>
  <c r="ZU7" i="4"/>
  <c r="ZV7" i="4"/>
  <c r="ZW7" i="4"/>
  <c r="ZX7" i="4"/>
  <c r="ZY7" i="4"/>
  <c r="ZZ7" i="4"/>
  <c r="AAA7" i="4"/>
  <c r="AAB7" i="4"/>
  <c r="AAC7" i="4"/>
  <c r="AAD7" i="4"/>
  <c r="AAE7" i="4"/>
  <c r="AAF7" i="4"/>
  <c r="AAG7" i="4"/>
  <c r="AAH7" i="4"/>
  <c r="AAI7" i="4"/>
  <c r="AAJ7" i="4"/>
  <c r="AAK7" i="4"/>
  <c r="AAL7" i="4"/>
  <c r="AAM7" i="4"/>
  <c r="AAN7" i="4"/>
  <c r="AAO7" i="4"/>
  <c r="AAP7" i="4"/>
  <c r="AAQ7" i="4"/>
  <c r="AAR7" i="4"/>
  <c r="AAS7" i="4"/>
  <c r="AAT7" i="4"/>
  <c r="AAU7" i="4"/>
  <c r="AAV7" i="4"/>
  <c r="AAW7" i="4"/>
  <c r="AAX7" i="4"/>
  <c r="AAY7" i="4"/>
  <c r="AAZ7" i="4"/>
  <c r="ABA7" i="4"/>
  <c r="ABB7" i="4"/>
  <c r="ABC7" i="4"/>
  <c r="ABD7" i="4"/>
  <c r="ABE7" i="4"/>
  <c r="ABF7" i="4"/>
  <c r="ABG7" i="4"/>
  <c r="ABH7" i="4"/>
  <c r="ABI7" i="4"/>
  <c r="ABJ7" i="4"/>
  <c r="ABK7" i="4"/>
  <c r="ABL7" i="4"/>
  <c r="ABM7" i="4"/>
  <c r="ABN7" i="4"/>
  <c r="ABO7" i="4"/>
  <c r="ABP7" i="4"/>
  <c r="ABQ7" i="4"/>
  <c r="ABR7" i="4"/>
  <c r="ABS7" i="4"/>
  <c r="ABT7" i="4"/>
  <c r="ABU7" i="4"/>
  <c r="ABV7" i="4"/>
  <c r="ABW7" i="4"/>
  <c r="ACG7" i="4"/>
  <c r="ACH7" i="4"/>
  <c r="ACI7" i="4"/>
  <c r="ACJ7" i="4"/>
  <c r="ACK7" i="4"/>
  <c r="ACL7" i="4"/>
  <c r="ACM7" i="4"/>
  <c r="ACN7" i="4"/>
  <c r="ACO7" i="4"/>
  <c r="ACP7" i="4"/>
  <c r="ACQ7" i="4"/>
  <c r="ACR7" i="4"/>
  <c r="ACS7" i="4"/>
  <c r="ACT7" i="4"/>
  <c r="ACU7" i="4"/>
  <c r="ACV7" i="4"/>
  <c r="ACW7" i="4"/>
  <c r="ACX7" i="4"/>
  <c r="ACY7" i="4"/>
  <c r="ACZ7" i="4"/>
  <c r="ADA7" i="4"/>
  <c r="ADB7" i="4"/>
  <c r="ADC7" i="4"/>
  <c r="ADD7" i="4"/>
  <c r="ADE7" i="4"/>
  <c r="ADF7" i="4"/>
  <c r="ADG7" i="4"/>
  <c r="ADH7" i="4"/>
  <c r="ADI7" i="4"/>
  <c r="ADJ7" i="4"/>
  <c r="ADK7" i="4"/>
  <c r="ADL7" i="4"/>
  <c r="ADM7" i="4"/>
  <c r="ADN7" i="4"/>
  <c r="ADO7" i="4"/>
  <c r="ADP7" i="4"/>
  <c r="ADQ7" i="4"/>
  <c r="ADR7" i="4"/>
  <c r="ADS7" i="4"/>
  <c r="ADT7" i="4"/>
  <c r="ADU7" i="4"/>
  <c r="ADV7" i="4"/>
  <c r="ADW7" i="4"/>
  <c r="ADX7" i="4"/>
  <c r="ADY7" i="4"/>
  <c r="ADZ7" i="4"/>
  <c r="AEA7" i="4"/>
  <c r="AEB7" i="4"/>
  <c r="AEC7" i="4"/>
  <c r="AED7" i="4"/>
  <c r="AEE7" i="4"/>
  <c r="AEF7" i="4"/>
  <c r="AEG7" i="4"/>
  <c r="AEH7" i="4"/>
  <c r="AEI7" i="4"/>
  <c r="AEJ7" i="4"/>
  <c r="AEK7" i="4"/>
  <c r="AEL7" i="4"/>
  <c r="AEM7" i="4"/>
  <c r="AEN7" i="4"/>
  <c r="AEO7" i="4"/>
  <c r="AEP7" i="4"/>
  <c r="AEQ7" i="4"/>
  <c r="AER7" i="4"/>
  <c r="AES7" i="4"/>
  <c r="AET7" i="4"/>
  <c r="AEU7" i="4"/>
  <c r="AEV7" i="4"/>
  <c r="AEW7" i="4"/>
  <c r="AEX7" i="4"/>
  <c r="AEY7" i="4"/>
  <c r="AEZ7" i="4"/>
  <c r="AFA7" i="4"/>
  <c r="AFB7" i="4"/>
  <c r="AFC7" i="4"/>
  <c r="AFD7" i="4"/>
  <c r="AFE7" i="4"/>
  <c r="AFF7" i="4"/>
  <c r="AFG7" i="4"/>
  <c r="AFH7" i="4"/>
  <c r="AFI7" i="4"/>
  <c r="AFJ7" i="4"/>
  <c r="DR74" i="4"/>
  <c r="DT74" i="4"/>
  <c r="DU74" i="4"/>
  <c r="DV74" i="4"/>
  <c r="DW74" i="4"/>
  <c r="DX74" i="4"/>
  <c r="DY74" i="4"/>
  <c r="DZ74" i="4"/>
  <c r="EA74" i="4"/>
  <c r="EB74" i="4"/>
  <c r="EC74" i="4"/>
  <c r="ED74" i="4"/>
  <c r="EE74" i="4"/>
  <c r="EF74" i="4"/>
  <c r="EG74" i="4"/>
  <c r="EH74" i="4"/>
  <c r="EI74" i="4"/>
  <c r="EJ74" i="4"/>
  <c r="EK74" i="4"/>
  <c r="EL74" i="4"/>
  <c r="EM74" i="4"/>
  <c r="EN74" i="4"/>
  <c r="EO74" i="4"/>
  <c r="EP74" i="4"/>
  <c r="EQ74" i="4"/>
  <c r="ER74" i="4"/>
  <c r="ES74" i="4"/>
  <c r="ET74" i="4"/>
  <c r="EU74" i="4"/>
  <c r="EV74" i="4"/>
  <c r="EW74" i="4"/>
  <c r="EX74" i="4"/>
  <c r="EY74" i="4"/>
  <c r="EZ74" i="4"/>
  <c r="FA74" i="4"/>
  <c r="FB74" i="4"/>
  <c r="FC74" i="4"/>
  <c r="FD74" i="4"/>
  <c r="FE74" i="4"/>
  <c r="FF74" i="4"/>
  <c r="FG74" i="4"/>
  <c r="FH74" i="4"/>
  <c r="FI74" i="4"/>
  <c r="FJ74" i="4"/>
  <c r="FK74" i="4"/>
  <c r="FL74" i="4"/>
  <c r="FM74" i="4"/>
  <c r="FN74" i="4"/>
  <c r="FO74" i="4"/>
  <c r="FP74" i="4"/>
  <c r="FQ74" i="4"/>
  <c r="FR74" i="4"/>
  <c r="FS74" i="4"/>
  <c r="FT74" i="4"/>
  <c r="FU74" i="4"/>
  <c r="FV74" i="4"/>
  <c r="FW74" i="4"/>
  <c r="FX74" i="4"/>
  <c r="FY74" i="4"/>
  <c r="FZ74" i="4"/>
  <c r="GA74" i="4"/>
  <c r="GB74" i="4"/>
  <c r="GC74" i="4"/>
  <c r="GD74" i="4"/>
  <c r="GE74" i="4"/>
  <c r="GF74" i="4"/>
  <c r="GG74" i="4"/>
  <c r="GH74" i="4"/>
  <c r="GI74" i="4"/>
  <c r="GJ74" i="4"/>
  <c r="GK74" i="4"/>
  <c r="GL74" i="4"/>
  <c r="GM74" i="4"/>
  <c r="GN74" i="4"/>
  <c r="GO74" i="4"/>
  <c r="GP74" i="4"/>
  <c r="GQ74" i="4"/>
  <c r="GR74" i="4"/>
  <c r="GS74" i="4"/>
  <c r="GT74" i="4"/>
  <c r="GU74" i="4"/>
  <c r="KS74" i="4"/>
  <c r="KT74" i="4"/>
  <c r="KU74" i="4"/>
  <c r="KV74" i="4"/>
  <c r="KW74" i="4"/>
  <c r="KX74" i="4"/>
  <c r="KY74" i="4"/>
  <c r="KZ74" i="4"/>
  <c r="LA74" i="4"/>
  <c r="LB74" i="4"/>
  <c r="LC74" i="4"/>
  <c r="LD74" i="4"/>
  <c r="LE74" i="4"/>
  <c r="LF74" i="4"/>
  <c r="LG74" i="4"/>
  <c r="LH74" i="4"/>
  <c r="LI74" i="4"/>
  <c r="LJ74" i="4"/>
  <c r="LK74" i="4"/>
  <c r="LL74" i="4"/>
  <c r="LM74" i="4"/>
  <c r="LN74" i="4"/>
  <c r="LO74" i="4"/>
  <c r="LP74" i="4"/>
  <c r="LQ74" i="4"/>
  <c r="LR74" i="4"/>
  <c r="LS74" i="4"/>
  <c r="LT74" i="4"/>
  <c r="LU74" i="4"/>
  <c r="LV74" i="4"/>
  <c r="LW74" i="4"/>
  <c r="LX74" i="4"/>
  <c r="LY74" i="4"/>
  <c r="LZ74" i="4"/>
  <c r="MA74" i="4"/>
  <c r="MB74" i="4"/>
  <c r="MC74" i="4"/>
  <c r="MD74" i="4"/>
  <c r="ME74" i="4"/>
  <c r="MF74" i="4"/>
  <c r="MG74" i="4"/>
  <c r="MH74" i="4"/>
  <c r="MI74" i="4"/>
  <c r="MJ74" i="4"/>
  <c r="MK74" i="4"/>
  <c r="ML74" i="4"/>
  <c r="MM74" i="4"/>
  <c r="MN74" i="4"/>
  <c r="MO74" i="4"/>
  <c r="MP74" i="4"/>
  <c r="MQ74" i="4"/>
  <c r="MR74" i="4"/>
  <c r="MS74" i="4"/>
  <c r="MT74" i="4"/>
  <c r="MU74" i="4"/>
  <c r="MV74" i="4"/>
  <c r="MW74" i="4"/>
  <c r="MX74" i="4"/>
  <c r="MY74" i="4"/>
  <c r="MZ74" i="4"/>
  <c r="NA74" i="4"/>
  <c r="NB74" i="4"/>
  <c r="NC74" i="4"/>
  <c r="ND74" i="4"/>
  <c r="NE74" i="4"/>
  <c r="NF74" i="4"/>
  <c r="NG74" i="4"/>
  <c r="NH74" i="4"/>
  <c r="NI74" i="4"/>
  <c r="NJ74" i="4"/>
  <c r="NK74" i="4"/>
  <c r="NL74" i="4"/>
  <c r="NM74" i="4"/>
  <c r="NN74" i="4"/>
  <c r="NO74" i="4"/>
  <c r="NP74" i="4"/>
  <c r="NQ74" i="4"/>
  <c r="NR74" i="4"/>
  <c r="NS74" i="4"/>
  <c r="NT74" i="4"/>
  <c r="NU74" i="4"/>
  <c r="NV74" i="4"/>
  <c r="OG74" i="4"/>
  <c r="OH74" i="4"/>
  <c r="OI74" i="4"/>
  <c r="OJ74" i="4"/>
  <c r="OK74" i="4"/>
  <c r="OL74" i="4"/>
  <c r="OM74" i="4"/>
  <c r="ON74" i="4"/>
  <c r="OO74" i="4"/>
  <c r="OP74" i="4"/>
  <c r="OQ74" i="4"/>
  <c r="OR74" i="4"/>
  <c r="OS74" i="4"/>
  <c r="OT74" i="4"/>
  <c r="OU74" i="4"/>
  <c r="OV74" i="4"/>
  <c r="OW74" i="4"/>
  <c r="OX74" i="4"/>
  <c r="OY74" i="4"/>
  <c r="OZ74" i="4"/>
  <c r="PA74" i="4"/>
  <c r="PB74" i="4"/>
  <c r="PC74" i="4"/>
  <c r="PD74" i="4"/>
  <c r="PE74" i="4"/>
  <c r="PF74" i="4"/>
  <c r="PG74" i="4"/>
  <c r="PH74" i="4"/>
  <c r="PI74" i="4"/>
  <c r="PJ74" i="4"/>
  <c r="PK74" i="4"/>
  <c r="PL74" i="4"/>
  <c r="PM74" i="4"/>
  <c r="PN74" i="4"/>
  <c r="PO74" i="4"/>
  <c r="PP74" i="4"/>
  <c r="PQ74" i="4"/>
  <c r="PR74" i="4"/>
  <c r="PS74" i="4"/>
  <c r="PT74" i="4"/>
  <c r="PU74" i="4"/>
  <c r="PV74" i="4"/>
  <c r="PW74" i="4"/>
  <c r="PX74" i="4"/>
  <c r="PY74" i="4"/>
  <c r="PZ74" i="4"/>
  <c r="QA74" i="4"/>
  <c r="QB74" i="4"/>
  <c r="QC74" i="4"/>
  <c r="QD74" i="4"/>
  <c r="QE74" i="4"/>
  <c r="QF74" i="4"/>
  <c r="QG74" i="4"/>
  <c r="QH74" i="4"/>
  <c r="QI74" i="4"/>
  <c r="QJ74" i="4"/>
  <c r="QK74" i="4"/>
  <c r="QL74" i="4"/>
  <c r="QM74" i="4"/>
  <c r="QN74" i="4"/>
  <c r="QO74" i="4"/>
  <c r="QP74" i="4"/>
  <c r="QQ74" i="4"/>
  <c r="QR74" i="4"/>
  <c r="QS74" i="4"/>
  <c r="QT74" i="4"/>
  <c r="QU74" i="4"/>
  <c r="QV74" i="4"/>
  <c r="QW74" i="4"/>
  <c r="QX74" i="4"/>
  <c r="QY74" i="4"/>
  <c r="QZ74" i="4"/>
  <c r="RA74" i="4"/>
  <c r="RB74" i="4"/>
  <c r="RC74" i="4"/>
  <c r="RD74" i="4"/>
  <c r="RE74" i="4"/>
  <c r="RF74" i="4"/>
  <c r="RG74" i="4"/>
  <c r="RH74" i="4"/>
  <c r="RI74" i="4"/>
  <c r="RJ74" i="4"/>
  <c r="RT74" i="4"/>
  <c r="RU74" i="4"/>
  <c r="RV74" i="4"/>
  <c r="RW74" i="4"/>
  <c r="RX74" i="4"/>
  <c r="RY74" i="4"/>
  <c r="RZ74" i="4"/>
  <c r="SA74" i="4"/>
  <c r="SB74" i="4"/>
  <c r="SC74" i="4"/>
  <c r="SD74" i="4"/>
  <c r="SE74" i="4"/>
  <c r="SF74" i="4"/>
  <c r="SG74" i="4"/>
  <c r="SH74" i="4"/>
  <c r="SI74" i="4"/>
  <c r="SJ74" i="4"/>
  <c r="SK74" i="4"/>
  <c r="SL74" i="4"/>
  <c r="SM74" i="4"/>
  <c r="SN74" i="4"/>
  <c r="SO74" i="4"/>
  <c r="SP74" i="4"/>
  <c r="SQ74" i="4"/>
  <c r="SR74" i="4"/>
  <c r="SS74" i="4"/>
  <c r="ST74" i="4"/>
  <c r="SU74" i="4"/>
  <c r="SV74" i="4"/>
  <c r="SW74" i="4"/>
  <c r="SX74" i="4"/>
  <c r="SY74" i="4"/>
  <c r="SZ74" i="4"/>
  <c r="TA74" i="4"/>
  <c r="TB74" i="4"/>
  <c r="TC74" i="4"/>
  <c r="TD74" i="4"/>
  <c r="TE74" i="4"/>
  <c r="TF74" i="4"/>
  <c r="TG74" i="4"/>
  <c r="TH74" i="4"/>
  <c r="TI74" i="4"/>
  <c r="TJ74" i="4"/>
  <c r="TK74" i="4"/>
  <c r="TL74" i="4"/>
  <c r="TM74" i="4"/>
  <c r="TN74" i="4"/>
  <c r="TO74" i="4"/>
  <c r="TP74" i="4"/>
  <c r="TQ74" i="4"/>
  <c r="TR74" i="4"/>
  <c r="TS74" i="4"/>
  <c r="TT74" i="4"/>
  <c r="TU74" i="4"/>
  <c r="TV74" i="4"/>
  <c r="TW74" i="4"/>
  <c r="TX74" i="4"/>
  <c r="TY74" i="4"/>
  <c r="TZ74" i="4"/>
  <c r="UA74" i="4"/>
  <c r="UB74" i="4"/>
  <c r="UC74" i="4"/>
  <c r="UD74" i="4"/>
  <c r="UE74" i="4"/>
  <c r="UF74" i="4"/>
  <c r="UG74" i="4"/>
  <c r="UH74" i="4"/>
  <c r="UI74" i="4"/>
  <c r="UJ74" i="4"/>
  <c r="UK74" i="4"/>
  <c r="UL74" i="4"/>
  <c r="UM74" i="4"/>
  <c r="UN74" i="4"/>
  <c r="UO74" i="4"/>
  <c r="UP74" i="4"/>
  <c r="UQ74" i="4"/>
  <c r="UR74" i="4"/>
  <c r="US74" i="4"/>
  <c r="UT74" i="4"/>
  <c r="UU74" i="4"/>
  <c r="UV74" i="4"/>
  <c r="UW74" i="4"/>
  <c r="VG74" i="4"/>
  <c r="VH74" i="4"/>
  <c r="VI74" i="4"/>
  <c r="VJ74" i="4"/>
  <c r="VK74" i="4"/>
  <c r="VL74" i="4"/>
  <c r="VM74" i="4"/>
  <c r="VN74" i="4"/>
  <c r="VO74" i="4"/>
  <c r="VP74" i="4"/>
  <c r="VQ74" i="4"/>
  <c r="VR74" i="4"/>
  <c r="VS74" i="4"/>
  <c r="VT74" i="4"/>
  <c r="VU74" i="4"/>
  <c r="VV74" i="4"/>
  <c r="VW74" i="4"/>
  <c r="VX74" i="4"/>
  <c r="VY74" i="4"/>
  <c r="VZ74" i="4"/>
  <c r="WA74" i="4"/>
  <c r="WB74" i="4"/>
  <c r="WC74" i="4"/>
  <c r="WD74" i="4"/>
  <c r="WE74" i="4"/>
  <c r="WF74" i="4"/>
  <c r="WG74" i="4"/>
  <c r="WH74" i="4"/>
  <c r="WI74" i="4"/>
  <c r="WJ74" i="4"/>
  <c r="WK74" i="4"/>
  <c r="WL74" i="4"/>
  <c r="WM74" i="4"/>
  <c r="WN74" i="4"/>
  <c r="WO74" i="4"/>
  <c r="WP74" i="4"/>
  <c r="WQ74" i="4"/>
  <c r="WR74" i="4"/>
  <c r="WS74" i="4"/>
  <c r="WT74" i="4"/>
  <c r="WU74" i="4"/>
  <c r="WV74" i="4"/>
  <c r="WW74" i="4"/>
  <c r="WX74" i="4"/>
  <c r="WY74" i="4"/>
  <c r="WZ74" i="4"/>
  <c r="XA74" i="4"/>
  <c r="XB74" i="4"/>
  <c r="XC74" i="4"/>
  <c r="XD74" i="4"/>
  <c r="XE74" i="4"/>
  <c r="XF74" i="4"/>
  <c r="XG74" i="4"/>
  <c r="XH74" i="4"/>
  <c r="XI74" i="4"/>
  <c r="XJ74" i="4"/>
  <c r="XK74" i="4"/>
  <c r="XL74" i="4"/>
  <c r="XM74" i="4"/>
  <c r="XN74" i="4"/>
  <c r="XO74" i="4"/>
  <c r="XP74" i="4"/>
  <c r="XQ74" i="4"/>
  <c r="XR74" i="4"/>
  <c r="XS74" i="4"/>
  <c r="XT74" i="4"/>
  <c r="XU74" i="4"/>
  <c r="XV74" i="4"/>
  <c r="XW74" i="4"/>
  <c r="XX74" i="4"/>
  <c r="XY74" i="4"/>
  <c r="XZ74" i="4"/>
  <c r="YA74" i="4"/>
  <c r="YB74" i="4"/>
  <c r="YC74" i="4"/>
  <c r="YD74" i="4"/>
  <c r="YE74" i="4"/>
  <c r="YF74" i="4"/>
  <c r="YG74" i="4"/>
  <c r="YH74" i="4"/>
  <c r="YI74" i="4"/>
  <c r="YJ74" i="4"/>
  <c r="YT74" i="4"/>
  <c r="YU74" i="4"/>
  <c r="YV74" i="4"/>
  <c r="YW74" i="4"/>
  <c r="YX74" i="4"/>
  <c r="YY74" i="4"/>
  <c r="YZ74" i="4"/>
  <c r="ZA74" i="4"/>
  <c r="ZB74" i="4"/>
  <c r="ZC74" i="4"/>
  <c r="ZD74" i="4"/>
  <c r="ZE74" i="4"/>
  <c r="ZF74" i="4"/>
  <c r="ZG74" i="4"/>
  <c r="ZH74" i="4"/>
  <c r="ZI74" i="4"/>
  <c r="ZJ74" i="4"/>
  <c r="ZK74" i="4"/>
  <c r="ZL74" i="4"/>
  <c r="ZM74" i="4"/>
  <c r="ZN74" i="4"/>
  <c r="ZO74" i="4"/>
  <c r="ZP74" i="4"/>
  <c r="ZQ74" i="4"/>
  <c r="ZR74" i="4"/>
  <c r="ZS74" i="4"/>
  <c r="ZT74" i="4"/>
  <c r="ZU74" i="4"/>
  <c r="ZV74" i="4"/>
  <c r="ZW74" i="4"/>
  <c r="ZX74" i="4"/>
  <c r="ZY74" i="4"/>
  <c r="ZZ74" i="4"/>
  <c r="AAA74" i="4"/>
  <c r="AAB74" i="4"/>
  <c r="AAC74" i="4"/>
  <c r="AAD74" i="4"/>
  <c r="AAE74" i="4"/>
  <c r="AAF74" i="4"/>
  <c r="AAG74" i="4"/>
  <c r="AAH74" i="4"/>
  <c r="AAI74" i="4"/>
  <c r="AAJ74" i="4"/>
  <c r="AAK74" i="4"/>
  <c r="AAL74" i="4"/>
  <c r="AAM74" i="4"/>
  <c r="AAN74" i="4"/>
  <c r="AAO74" i="4"/>
  <c r="AAP74" i="4"/>
  <c r="AAQ74" i="4"/>
  <c r="AAR74" i="4"/>
  <c r="AAS74" i="4"/>
  <c r="AAT74" i="4"/>
  <c r="AAU74" i="4"/>
  <c r="AAV74" i="4"/>
  <c r="AAW74" i="4"/>
  <c r="AAX74" i="4"/>
  <c r="AAY74" i="4"/>
  <c r="AAZ74" i="4"/>
  <c r="ABA74" i="4"/>
  <c r="ABB74" i="4"/>
  <c r="ABC74" i="4"/>
  <c r="ABD74" i="4"/>
  <c r="ABE74" i="4"/>
  <c r="ABF74" i="4"/>
  <c r="ABG74" i="4"/>
  <c r="ABH74" i="4"/>
  <c r="ABI74" i="4"/>
  <c r="ABJ74" i="4"/>
  <c r="ABK74" i="4"/>
  <c r="ABL74" i="4"/>
  <c r="ABM74" i="4"/>
  <c r="ABN74" i="4"/>
  <c r="ABO74" i="4"/>
  <c r="ABP74" i="4"/>
  <c r="ABQ74" i="4"/>
  <c r="ABR74" i="4"/>
  <c r="ABS74" i="4"/>
  <c r="ABT74" i="4"/>
  <c r="ABU74" i="4"/>
  <c r="ABV74" i="4"/>
  <c r="ABW74" i="4"/>
  <c r="ACG74" i="4"/>
  <c r="ACH74" i="4"/>
  <c r="ACI74" i="4"/>
  <c r="ACJ74" i="4"/>
  <c r="ACK74" i="4"/>
  <c r="ACL74" i="4"/>
  <c r="ACM74" i="4"/>
  <c r="ACN74" i="4"/>
  <c r="ACO74" i="4"/>
  <c r="ACP74" i="4"/>
  <c r="ACQ74" i="4"/>
  <c r="ACR74" i="4"/>
  <c r="ACS74" i="4"/>
  <c r="ACT74" i="4"/>
  <c r="ACU74" i="4"/>
  <c r="ACV74" i="4"/>
  <c r="ACW74" i="4"/>
  <c r="ACX74" i="4"/>
  <c r="ACY74" i="4"/>
  <c r="ACZ74" i="4"/>
  <c r="ADA74" i="4"/>
  <c r="ADB74" i="4"/>
  <c r="ADC74" i="4"/>
  <c r="ADD74" i="4"/>
  <c r="ADE74" i="4"/>
  <c r="ADF74" i="4"/>
  <c r="ADG74" i="4"/>
  <c r="ADH74" i="4"/>
  <c r="ADI74" i="4"/>
  <c r="ADJ74" i="4"/>
  <c r="ADK74" i="4"/>
  <c r="ADL74" i="4"/>
  <c r="ADM74" i="4"/>
  <c r="ADN74" i="4"/>
  <c r="ADO74" i="4"/>
  <c r="ADP74" i="4"/>
  <c r="ADQ74" i="4"/>
  <c r="ADR74" i="4"/>
  <c r="ADS74" i="4"/>
  <c r="ADT74" i="4"/>
  <c r="ADU74" i="4"/>
  <c r="ADV74" i="4"/>
  <c r="ADW74" i="4"/>
  <c r="ADX74" i="4"/>
  <c r="ADY74" i="4"/>
  <c r="ADZ74" i="4"/>
  <c r="AEA74" i="4"/>
  <c r="AEB74" i="4"/>
  <c r="AEC74" i="4"/>
  <c r="AED74" i="4"/>
  <c r="AEE74" i="4"/>
  <c r="AEF74" i="4"/>
  <c r="AEG74" i="4"/>
  <c r="AEH74" i="4"/>
  <c r="AEI74" i="4"/>
  <c r="AEJ74" i="4"/>
  <c r="AEK74" i="4"/>
  <c r="AEL74" i="4"/>
  <c r="AEM74" i="4"/>
  <c r="AEN74" i="4"/>
  <c r="AEO74" i="4"/>
  <c r="AEP74" i="4"/>
  <c r="AEQ74" i="4"/>
  <c r="AER74" i="4"/>
  <c r="AES74" i="4"/>
  <c r="AET74" i="4"/>
  <c r="AEU74" i="4"/>
  <c r="AEV74" i="4"/>
  <c r="AEW74" i="4"/>
  <c r="AEX74" i="4"/>
  <c r="AEY74" i="4"/>
  <c r="AEZ74" i="4"/>
  <c r="AFA74" i="4"/>
  <c r="AFB74" i="4"/>
  <c r="AFC74" i="4"/>
  <c r="AFD74" i="4"/>
  <c r="AFE74" i="4"/>
  <c r="AFF74" i="4"/>
  <c r="AFG74" i="4"/>
  <c r="AFH74" i="4"/>
  <c r="AFI74" i="4"/>
  <c r="AFJ74" i="4"/>
  <c r="DR9" i="4"/>
  <c r="DT9" i="4"/>
  <c r="DU9" i="4"/>
  <c r="DV9" i="4"/>
  <c r="DW9" i="4"/>
  <c r="DX9" i="4"/>
  <c r="DY9" i="4"/>
  <c r="DZ9" i="4"/>
  <c r="EA9" i="4"/>
  <c r="EB9" i="4"/>
  <c r="EC9" i="4"/>
  <c r="ED9" i="4"/>
  <c r="EE9" i="4"/>
  <c r="EF9" i="4"/>
  <c r="EG9" i="4"/>
  <c r="EH9" i="4"/>
  <c r="EI9" i="4"/>
  <c r="EJ9" i="4"/>
  <c r="EK9" i="4"/>
  <c r="EL9" i="4"/>
  <c r="EM9" i="4"/>
  <c r="EN9" i="4"/>
  <c r="EO9" i="4"/>
  <c r="EP9" i="4"/>
  <c r="EQ9" i="4"/>
  <c r="ER9" i="4"/>
  <c r="ES9" i="4"/>
  <c r="ET9" i="4"/>
  <c r="EU9" i="4"/>
  <c r="EV9" i="4"/>
  <c r="EW9" i="4"/>
  <c r="EX9" i="4"/>
  <c r="EY9" i="4"/>
  <c r="EZ9" i="4"/>
  <c r="FA9" i="4"/>
  <c r="FB9" i="4"/>
  <c r="FC9" i="4"/>
  <c r="FD9" i="4"/>
  <c r="FE9" i="4"/>
  <c r="FF9" i="4"/>
  <c r="FG9" i="4"/>
  <c r="FH9" i="4"/>
  <c r="FI9" i="4"/>
  <c r="FJ9" i="4"/>
  <c r="FK9" i="4"/>
  <c r="FL9" i="4"/>
  <c r="FM9" i="4"/>
  <c r="FN9" i="4"/>
  <c r="FO9" i="4"/>
  <c r="FP9" i="4"/>
  <c r="FQ9" i="4"/>
  <c r="FR9" i="4"/>
  <c r="FS9" i="4"/>
  <c r="FT9" i="4"/>
  <c r="FU9" i="4"/>
  <c r="FV9" i="4"/>
  <c r="FW9" i="4"/>
  <c r="FX9" i="4"/>
  <c r="FY9" i="4"/>
  <c r="FZ9" i="4"/>
  <c r="GA9" i="4"/>
  <c r="GB9" i="4"/>
  <c r="GC9" i="4"/>
  <c r="GD9" i="4"/>
  <c r="GE9" i="4"/>
  <c r="GF9" i="4"/>
  <c r="GG9" i="4"/>
  <c r="GH9" i="4"/>
  <c r="GI9" i="4"/>
  <c r="GJ9" i="4"/>
  <c r="GK9" i="4"/>
  <c r="GL9" i="4"/>
  <c r="GM9" i="4"/>
  <c r="GN9" i="4"/>
  <c r="GO9" i="4"/>
  <c r="GP9" i="4"/>
  <c r="GQ9" i="4"/>
  <c r="GR9" i="4"/>
  <c r="GS9" i="4"/>
  <c r="GT9" i="4"/>
  <c r="GU9" i="4"/>
  <c r="KS9" i="4"/>
  <c r="KT9" i="4"/>
  <c r="KU9" i="4"/>
  <c r="KV9" i="4"/>
  <c r="KW9" i="4"/>
  <c r="KX9" i="4"/>
  <c r="KY9" i="4"/>
  <c r="KZ9" i="4"/>
  <c r="LA9" i="4"/>
  <c r="LB9" i="4"/>
  <c r="LC9" i="4"/>
  <c r="LD9" i="4"/>
  <c r="LE9" i="4"/>
  <c r="LF9" i="4"/>
  <c r="LG9" i="4"/>
  <c r="LH9" i="4"/>
  <c r="LI9" i="4"/>
  <c r="LJ9" i="4"/>
  <c r="LK9" i="4"/>
  <c r="LL9" i="4"/>
  <c r="LM9" i="4"/>
  <c r="LN9" i="4"/>
  <c r="LO9" i="4"/>
  <c r="LP9" i="4"/>
  <c r="LQ9" i="4"/>
  <c r="LR9" i="4"/>
  <c r="LS9" i="4"/>
  <c r="LT9" i="4"/>
  <c r="LU9" i="4"/>
  <c r="LV9" i="4"/>
  <c r="LW9" i="4"/>
  <c r="LX9" i="4"/>
  <c r="LY9" i="4"/>
  <c r="LZ9" i="4"/>
  <c r="MA9" i="4"/>
  <c r="MB9" i="4"/>
  <c r="MC9" i="4"/>
  <c r="MD9" i="4"/>
  <c r="ME9" i="4"/>
  <c r="MF9" i="4"/>
  <c r="MG9" i="4"/>
  <c r="MH9" i="4"/>
  <c r="MI9" i="4"/>
  <c r="MJ9" i="4"/>
  <c r="MK9" i="4"/>
  <c r="ML9" i="4"/>
  <c r="MM9" i="4"/>
  <c r="MN9" i="4"/>
  <c r="MO9" i="4"/>
  <c r="MP9" i="4"/>
  <c r="MQ9" i="4"/>
  <c r="MR9" i="4"/>
  <c r="MS9" i="4"/>
  <c r="MT9" i="4"/>
  <c r="MU9" i="4"/>
  <c r="MV9" i="4"/>
  <c r="MW9" i="4"/>
  <c r="MX9" i="4"/>
  <c r="MY9" i="4"/>
  <c r="MZ9" i="4"/>
  <c r="NA9" i="4"/>
  <c r="NB9" i="4"/>
  <c r="NC9" i="4"/>
  <c r="ND9" i="4"/>
  <c r="NE9" i="4"/>
  <c r="NF9" i="4"/>
  <c r="NG9" i="4"/>
  <c r="NH9" i="4"/>
  <c r="NI9" i="4"/>
  <c r="NJ9" i="4"/>
  <c r="NK9" i="4"/>
  <c r="NL9" i="4"/>
  <c r="NM9" i="4"/>
  <c r="NN9" i="4"/>
  <c r="NO9" i="4"/>
  <c r="NP9" i="4"/>
  <c r="NQ9" i="4"/>
  <c r="NR9" i="4"/>
  <c r="NS9" i="4"/>
  <c r="NT9" i="4"/>
  <c r="NU9" i="4"/>
  <c r="NV9" i="4"/>
  <c r="OG9" i="4"/>
  <c r="OH9" i="4"/>
  <c r="OI9" i="4"/>
  <c r="OJ9" i="4"/>
  <c r="OK9" i="4"/>
  <c r="OL9" i="4"/>
  <c r="OM9" i="4"/>
  <c r="ON9" i="4"/>
  <c r="OO9" i="4"/>
  <c r="OP9" i="4"/>
  <c r="OQ9" i="4"/>
  <c r="OR9" i="4"/>
  <c r="OS9" i="4"/>
  <c r="OT9" i="4"/>
  <c r="OU9" i="4"/>
  <c r="OV9" i="4"/>
  <c r="OW9" i="4"/>
  <c r="OX9" i="4"/>
  <c r="OY9" i="4"/>
  <c r="OZ9" i="4"/>
  <c r="PA9" i="4"/>
  <c r="PB9" i="4"/>
  <c r="PC9" i="4"/>
  <c r="PD9" i="4"/>
  <c r="PE9" i="4"/>
  <c r="PF9" i="4"/>
  <c r="PG9" i="4"/>
  <c r="PH9" i="4"/>
  <c r="PI9" i="4"/>
  <c r="PJ9" i="4"/>
  <c r="PK9" i="4"/>
  <c r="PL9" i="4"/>
  <c r="PM9" i="4"/>
  <c r="PN9" i="4"/>
  <c r="PO9" i="4"/>
  <c r="PP9" i="4"/>
  <c r="PQ9" i="4"/>
  <c r="PR9" i="4"/>
  <c r="PS9" i="4"/>
  <c r="PT9" i="4"/>
  <c r="PU9" i="4"/>
  <c r="PV9" i="4"/>
  <c r="PW9" i="4"/>
  <c r="PX9" i="4"/>
  <c r="PY9" i="4"/>
  <c r="PZ9" i="4"/>
  <c r="QA9" i="4"/>
  <c r="QB9" i="4"/>
  <c r="QC9" i="4"/>
  <c r="QD9" i="4"/>
  <c r="QE9" i="4"/>
  <c r="QF9" i="4"/>
  <c r="QG9" i="4"/>
  <c r="QH9" i="4"/>
  <c r="QI9" i="4"/>
  <c r="QJ9" i="4"/>
  <c r="QK9" i="4"/>
  <c r="QL9" i="4"/>
  <c r="QM9" i="4"/>
  <c r="QN9" i="4"/>
  <c r="QO9" i="4"/>
  <c r="QP9" i="4"/>
  <c r="QQ9" i="4"/>
  <c r="QR9" i="4"/>
  <c r="QS9" i="4"/>
  <c r="QT9" i="4"/>
  <c r="QU9" i="4"/>
  <c r="QV9" i="4"/>
  <c r="QW9" i="4"/>
  <c r="QX9" i="4"/>
  <c r="QY9" i="4"/>
  <c r="QZ9" i="4"/>
  <c r="RA9" i="4"/>
  <c r="RB9" i="4"/>
  <c r="RC9" i="4"/>
  <c r="RD9" i="4"/>
  <c r="RE9" i="4"/>
  <c r="RF9" i="4"/>
  <c r="RG9" i="4"/>
  <c r="RH9" i="4"/>
  <c r="RI9" i="4"/>
  <c r="RJ9" i="4"/>
  <c r="RT9" i="4"/>
  <c r="RU9" i="4"/>
  <c r="RV9" i="4"/>
  <c r="RW9" i="4"/>
  <c r="RX9" i="4"/>
  <c r="RY9" i="4"/>
  <c r="RZ9" i="4"/>
  <c r="SA9" i="4"/>
  <c r="SB9" i="4"/>
  <c r="SC9" i="4"/>
  <c r="SD9" i="4"/>
  <c r="SE9" i="4"/>
  <c r="SF9" i="4"/>
  <c r="SG9" i="4"/>
  <c r="SH9" i="4"/>
  <c r="SI9" i="4"/>
  <c r="SJ9" i="4"/>
  <c r="SK9" i="4"/>
  <c r="SL9" i="4"/>
  <c r="SM9" i="4"/>
  <c r="SN9" i="4"/>
  <c r="SO9" i="4"/>
  <c r="SP9" i="4"/>
  <c r="SQ9" i="4"/>
  <c r="SR9" i="4"/>
  <c r="SS9" i="4"/>
  <c r="ST9" i="4"/>
  <c r="SU9" i="4"/>
  <c r="SV9" i="4"/>
  <c r="SW9" i="4"/>
  <c r="SX9" i="4"/>
  <c r="SY9" i="4"/>
  <c r="SZ9" i="4"/>
  <c r="TA9" i="4"/>
  <c r="TB9" i="4"/>
  <c r="TC9" i="4"/>
  <c r="TD9" i="4"/>
  <c r="TE9" i="4"/>
  <c r="TF9" i="4"/>
  <c r="TG9" i="4"/>
  <c r="TH9" i="4"/>
  <c r="TI9" i="4"/>
  <c r="TJ9" i="4"/>
  <c r="TK9" i="4"/>
  <c r="TL9" i="4"/>
  <c r="TM9" i="4"/>
  <c r="TN9" i="4"/>
  <c r="TO9" i="4"/>
  <c r="TP9" i="4"/>
  <c r="TQ9" i="4"/>
  <c r="TR9" i="4"/>
  <c r="TS9" i="4"/>
  <c r="TT9" i="4"/>
  <c r="TU9" i="4"/>
  <c r="TV9" i="4"/>
  <c r="TW9" i="4"/>
  <c r="TX9" i="4"/>
  <c r="TY9" i="4"/>
  <c r="TZ9" i="4"/>
  <c r="UA9" i="4"/>
  <c r="UB9" i="4"/>
  <c r="UC9" i="4"/>
  <c r="UD9" i="4"/>
  <c r="UE9" i="4"/>
  <c r="UF9" i="4"/>
  <c r="UG9" i="4"/>
  <c r="UH9" i="4"/>
  <c r="UI9" i="4"/>
  <c r="UJ9" i="4"/>
  <c r="UK9" i="4"/>
  <c r="UL9" i="4"/>
  <c r="UM9" i="4"/>
  <c r="UN9" i="4"/>
  <c r="UO9" i="4"/>
  <c r="UP9" i="4"/>
  <c r="UQ9" i="4"/>
  <c r="UR9" i="4"/>
  <c r="US9" i="4"/>
  <c r="UT9" i="4"/>
  <c r="UU9" i="4"/>
  <c r="UV9" i="4"/>
  <c r="UW9" i="4"/>
  <c r="VG9" i="4"/>
  <c r="VH9" i="4"/>
  <c r="VI9" i="4"/>
  <c r="VJ9" i="4"/>
  <c r="VK9" i="4"/>
  <c r="VL9" i="4"/>
  <c r="VM9" i="4"/>
  <c r="VN9" i="4"/>
  <c r="VO9" i="4"/>
  <c r="VP9" i="4"/>
  <c r="VQ9" i="4"/>
  <c r="VR9" i="4"/>
  <c r="VS9" i="4"/>
  <c r="VT9" i="4"/>
  <c r="VU9" i="4"/>
  <c r="VV9" i="4"/>
  <c r="VW9" i="4"/>
  <c r="VX9" i="4"/>
  <c r="VY9" i="4"/>
  <c r="VZ9" i="4"/>
  <c r="WA9" i="4"/>
  <c r="WB9" i="4"/>
  <c r="WC9" i="4"/>
  <c r="WD9" i="4"/>
  <c r="WE9" i="4"/>
  <c r="WF9" i="4"/>
  <c r="WG9" i="4"/>
  <c r="WH9" i="4"/>
  <c r="WI9" i="4"/>
  <c r="WJ9" i="4"/>
  <c r="WK9" i="4"/>
  <c r="WL9" i="4"/>
  <c r="WM9" i="4"/>
  <c r="WN9" i="4"/>
  <c r="WO9" i="4"/>
  <c r="WP9" i="4"/>
  <c r="WQ9" i="4"/>
  <c r="WR9" i="4"/>
  <c r="WS9" i="4"/>
  <c r="WT9" i="4"/>
  <c r="WU9" i="4"/>
  <c r="WV9" i="4"/>
  <c r="WW9" i="4"/>
  <c r="WX9" i="4"/>
  <c r="WY9" i="4"/>
  <c r="WZ9" i="4"/>
  <c r="XA9" i="4"/>
  <c r="XB9" i="4"/>
  <c r="XC9" i="4"/>
  <c r="XD9" i="4"/>
  <c r="XE9" i="4"/>
  <c r="XF9" i="4"/>
  <c r="XG9" i="4"/>
  <c r="XH9" i="4"/>
  <c r="XI9" i="4"/>
  <c r="XJ9" i="4"/>
  <c r="XK9" i="4"/>
  <c r="XL9" i="4"/>
  <c r="XM9" i="4"/>
  <c r="XN9" i="4"/>
  <c r="XO9" i="4"/>
  <c r="XP9" i="4"/>
  <c r="XQ9" i="4"/>
  <c r="XR9" i="4"/>
  <c r="XS9" i="4"/>
  <c r="XT9" i="4"/>
  <c r="XU9" i="4"/>
  <c r="XV9" i="4"/>
  <c r="XW9" i="4"/>
  <c r="XX9" i="4"/>
  <c r="XY9" i="4"/>
  <c r="XZ9" i="4"/>
  <c r="YA9" i="4"/>
  <c r="YB9" i="4"/>
  <c r="YC9" i="4"/>
  <c r="YD9" i="4"/>
  <c r="YE9" i="4"/>
  <c r="YF9" i="4"/>
  <c r="YG9" i="4"/>
  <c r="YH9" i="4"/>
  <c r="YI9" i="4"/>
  <c r="YJ9" i="4"/>
  <c r="YT9" i="4"/>
  <c r="YU9" i="4"/>
  <c r="YV9" i="4"/>
  <c r="YW9" i="4"/>
  <c r="YX9" i="4"/>
  <c r="YY9" i="4"/>
  <c r="YZ9" i="4"/>
  <c r="ZA9" i="4"/>
  <c r="ZB9" i="4"/>
  <c r="ZC9" i="4"/>
  <c r="ZD9" i="4"/>
  <c r="ZE9" i="4"/>
  <c r="ZF9" i="4"/>
  <c r="ZG9" i="4"/>
  <c r="ZH9" i="4"/>
  <c r="ZI9" i="4"/>
  <c r="ZJ9" i="4"/>
  <c r="ZK9" i="4"/>
  <c r="ZL9" i="4"/>
  <c r="ZM9" i="4"/>
  <c r="ZN9" i="4"/>
  <c r="ZO9" i="4"/>
  <c r="ZP9" i="4"/>
  <c r="ZQ9" i="4"/>
  <c r="ZR9" i="4"/>
  <c r="ZS9" i="4"/>
  <c r="ZT9" i="4"/>
  <c r="ZU9" i="4"/>
  <c r="ZV9" i="4"/>
  <c r="ZW9" i="4"/>
  <c r="ZX9" i="4"/>
  <c r="ZY9" i="4"/>
  <c r="ZZ9" i="4"/>
  <c r="AAA9" i="4"/>
  <c r="AAB9" i="4"/>
  <c r="AAC9" i="4"/>
  <c r="AAD9" i="4"/>
  <c r="AAE9" i="4"/>
  <c r="AAF9" i="4"/>
  <c r="AAG9" i="4"/>
  <c r="AAH9" i="4"/>
  <c r="AAI9" i="4"/>
  <c r="AAJ9" i="4"/>
  <c r="AAK9" i="4"/>
  <c r="AAL9" i="4"/>
  <c r="AAM9" i="4"/>
  <c r="AAN9" i="4"/>
  <c r="AAO9" i="4"/>
  <c r="AAP9" i="4"/>
  <c r="AAQ9" i="4"/>
  <c r="AAR9" i="4"/>
  <c r="AAS9" i="4"/>
  <c r="AAT9" i="4"/>
  <c r="AAU9" i="4"/>
  <c r="AAV9" i="4"/>
  <c r="AAW9" i="4"/>
  <c r="AAX9" i="4"/>
  <c r="AAY9" i="4"/>
  <c r="AAZ9" i="4"/>
  <c r="ABA9" i="4"/>
  <c r="ABB9" i="4"/>
  <c r="ABC9" i="4"/>
  <c r="ABD9" i="4"/>
  <c r="ABE9" i="4"/>
  <c r="ABF9" i="4"/>
  <c r="ABG9" i="4"/>
  <c r="ABH9" i="4"/>
  <c r="ABI9" i="4"/>
  <c r="ABJ9" i="4"/>
  <c r="ABK9" i="4"/>
  <c r="ABL9" i="4"/>
  <c r="ABM9" i="4"/>
  <c r="ABN9" i="4"/>
  <c r="ABO9" i="4"/>
  <c r="ABP9" i="4"/>
  <c r="ABQ9" i="4"/>
  <c r="ABR9" i="4"/>
  <c r="ABS9" i="4"/>
  <c r="ABT9" i="4"/>
  <c r="ABU9" i="4"/>
  <c r="ABV9" i="4"/>
  <c r="ABW9" i="4"/>
  <c r="ACG9" i="4"/>
  <c r="ACH9" i="4"/>
  <c r="ACI9" i="4"/>
  <c r="ACJ9" i="4"/>
  <c r="ACK9" i="4"/>
  <c r="ACL9" i="4"/>
  <c r="ACM9" i="4"/>
  <c r="ACN9" i="4"/>
  <c r="ACO9" i="4"/>
  <c r="ACP9" i="4"/>
  <c r="ACQ9" i="4"/>
  <c r="ACR9" i="4"/>
  <c r="ACS9" i="4"/>
  <c r="ACT9" i="4"/>
  <c r="ACU9" i="4"/>
  <c r="ACV9" i="4"/>
  <c r="ACW9" i="4"/>
  <c r="ACX9" i="4"/>
  <c r="ACY9" i="4"/>
  <c r="ACZ9" i="4"/>
  <c r="ADA9" i="4"/>
  <c r="ADB9" i="4"/>
  <c r="ADC9" i="4"/>
  <c r="ADD9" i="4"/>
  <c r="ADE9" i="4"/>
  <c r="ADF9" i="4"/>
  <c r="ADG9" i="4"/>
  <c r="ADH9" i="4"/>
  <c r="ADI9" i="4"/>
  <c r="ADJ9" i="4"/>
  <c r="ADK9" i="4"/>
  <c r="ADL9" i="4"/>
  <c r="ADM9" i="4"/>
  <c r="ADN9" i="4"/>
  <c r="ADO9" i="4"/>
  <c r="ADP9" i="4"/>
  <c r="ADQ9" i="4"/>
  <c r="ADR9" i="4"/>
  <c r="ADS9" i="4"/>
  <c r="ADT9" i="4"/>
  <c r="ADU9" i="4"/>
  <c r="ADV9" i="4"/>
  <c r="ADW9" i="4"/>
  <c r="ADX9" i="4"/>
  <c r="ADY9" i="4"/>
  <c r="ADZ9" i="4"/>
  <c r="AEA9" i="4"/>
  <c r="AEB9" i="4"/>
  <c r="AEC9" i="4"/>
  <c r="AED9" i="4"/>
  <c r="AEE9" i="4"/>
  <c r="AEF9" i="4"/>
  <c r="AEG9" i="4"/>
  <c r="AEH9" i="4"/>
  <c r="AEI9" i="4"/>
  <c r="AEJ9" i="4"/>
  <c r="AEK9" i="4"/>
  <c r="AEL9" i="4"/>
  <c r="AEM9" i="4"/>
  <c r="AEN9" i="4"/>
  <c r="AEO9" i="4"/>
  <c r="AEP9" i="4"/>
  <c r="AEQ9" i="4"/>
  <c r="AER9" i="4"/>
  <c r="AES9" i="4"/>
  <c r="AET9" i="4"/>
  <c r="AEU9" i="4"/>
  <c r="AEV9" i="4"/>
  <c r="AEW9" i="4"/>
  <c r="AEX9" i="4"/>
  <c r="AEY9" i="4"/>
  <c r="AEZ9" i="4"/>
  <c r="AFA9" i="4"/>
  <c r="AFB9" i="4"/>
  <c r="AFC9" i="4"/>
  <c r="AFD9" i="4"/>
  <c r="AFE9" i="4"/>
  <c r="AFF9" i="4"/>
  <c r="AFG9" i="4"/>
  <c r="AFH9" i="4"/>
  <c r="AFI9" i="4"/>
  <c r="AFJ9" i="4"/>
  <c r="DR22" i="4"/>
  <c r="DT22" i="4"/>
  <c r="DU22" i="4"/>
  <c r="DV22" i="4"/>
  <c r="DW22" i="4"/>
  <c r="DX22" i="4"/>
  <c r="DY22" i="4"/>
  <c r="DZ22" i="4"/>
  <c r="EA22" i="4"/>
  <c r="EB22" i="4"/>
  <c r="EC22" i="4"/>
  <c r="ED22" i="4"/>
  <c r="EE22" i="4"/>
  <c r="EF22" i="4"/>
  <c r="EG22" i="4"/>
  <c r="EH22" i="4"/>
  <c r="EI22" i="4"/>
  <c r="EJ22" i="4"/>
  <c r="EK22" i="4"/>
  <c r="EL22" i="4"/>
  <c r="EM22" i="4"/>
  <c r="EN22" i="4"/>
  <c r="EO22" i="4"/>
  <c r="EP22" i="4"/>
  <c r="EQ22" i="4"/>
  <c r="ER22" i="4"/>
  <c r="ES22" i="4"/>
  <c r="ET22" i="4"/>
  <c r="EU22" i="4"/>
  <c r="EV22" i="4"/>
  <c r="EW22" i="4"/>
  <c r="EX22" i="4"/>
  <c r="EY22" i="4"/>
  <c r="EZ22" i="4"/>
  <c r="FA22" i="4"/>
  <c r="FB22" i="4"/>
  <c r="FC22" i="4"/>
  <c r="FD22" i="4"/>
  <c r="FE22" i="4"/>
  <c r="FF22" i="4"/>
  <c r="FG22" i="4"/>
  <c r="FH22" i="4"/>
  <c r="FI22" i="4"/>
  <c r="FJ22" i="4"/>
  <c r="FK22" i="4"/>
  <c r="FL22" i="4"/>
  <c r="FM22" i="4"/>
  <c r="FN22" i="4"/>
  <c r="FO22" i="4"/>
  <c r="FP22" i="4"/>
  <c r="FQ22" i="4"/>
  <c r="FR22" i="4"/>
  <c r="FS22" i="4"/>
  <c r="FT22" i="4"/>
  <c r="FU22" i="4"/>
  <c r="FV22" i="4"/>
  <c r="FW22" i="4"/>
  <c r="FX22" i="4"/>
  <c r="FY22" i="4"/>
  <c r="FZ22" i="4"/>
  <c r="GA22" i="4"/>
  <c r="GB22" i="4"/>
  <c r="GC22" i="4"/>
  <c r="GD22" i="4"/>
  <c r="GE22" i="4"/>
  <c r="GF22" i="4"/>
  <c r="GG22" i="4"/>
  <c r="GH22" i="4"/>
  <c r="GI22" i="4"/>
  <c r="GJ22" i="4"/>
  <c r="GK22" i="4"/>
  <c r="GL22" i="4"/>
  <c r="GM22" i="4"/>
  <c r="GN22" i="4"/>
  <c r="GO22" i="4"/>
  <c r="GP22" i="4"/>
  <c r="GQ22" i="4"/>
  <c r="GR22" i="4"/>
  <c r="GS22" i="4"/>
  <c r="GT22" i="4"/>
  <c r="GU22" i="4"/>
  <c r="KS22" i="4"/>
  <c r="KT22" i="4"/>
  <c r="KU22" i="4"/>
  <c r="KV22" i="4"/>
  <c r="KW22" i="4"/>
  <c r="KX22" i="4"/>
  <c r="KY22" i="4"/>
  <c r="KZ22" i="4"/>
  <c r="LA22" i="4"/>
  <c r="LB22" i="4"/>
  <c r="LC22" i="4"/>
  <c r="LD22" i="4"/>
  <c r="LE22" i="4"/>
  <c r="LF22" i="4"/>
  <c r="LG22" i="4"/>
  <c r="LH22" i="4"/>
  <c r="LI22" i="4"/>
  <c r="LJ22" i="4"/>
  <c r="LK22" i="4"/>
  <c r="LL22" i="4"/>
  <c r="LM22" i="4"/>
  <c r="LN22" i="4"/>
  <c r="LO22" i="4"/>
  <c r="LP22" i="4"/>
  <c r="LQ22" i="4"/>
  <c r="LR22" i="4"/>
  <c r="LS22" i="4"/>
  <c r="LT22" i="4"/>
  <c r="LU22" i="4"/>
  <c r="LV22" i="4"/>
  <c r="LW22" i="4"/>
  <c r="LX22" i="4"/>
  <c r="LY22" i="4"/>
  <c r="LZ22" i="4"/>
  <c r="MA22" i="4"/>
  <c r="MB22" i="4"/>
  <c r="MC22" i="4"/>
  <c r="MD22" i="4"/>
  <c r="ME22" i="4"/>
  <c r="MF22" i="4"/>
  <c r="MG22" i="4"/>
  <c r="MH22" i="4"/>
  <c r="MI22" i="4"/>
  <c r="MJ22" i="4"/>
  <c r="MK22" i="4"/>
  <c r="ML22" i="4"/>
  <c r="MM22" i="4"/>
  <c r="MN22" i="4"/>
  <c r="MO22" i="4"/>
  <c r="MP22" i="4"/>
  <c r="MQ22" i="4"/>
  <c r="MR22" i="4"/>
  <c r="MS22" i="4"/>
  <c r="MT22" i="4"/>
  <c r="MU22" i="4"/>
  <c r="MV22" i="4"/>
  <c r="MW22" i="4"/>
  <c r="MX22" i="4"/>
  <c r="MY22" i="4"/>
  <c r="MZ22" i="4"/>
  <c r="NA22" i="4"/>
  <c r="NB22" i="4"/>
  <c r="NC22" i="4"/>
  <c r="ND22" i="4"/>
  <c r="NE22" i="4"/>
  <c r="NF22" i="4"/>
  <c r="NG22" i="4"/>
  <c r="NH22" i="4"/>
  <c r="NI22" i="4"/>
  <c r="NJ22" i="4"/>
  <c r="NK22" i="4"/>
  <c r="NL22" i="4"/>
  <c r="NM22" i="4"/>
  <c r="NN22" i="4"/>
  <c r="NO22" i="4"/>
  <c r="NP22" i="4"/>
  <c r="NQ22" i="4"/>
  <c r="NR22" i="4"/>
  <c r="NS22" i="4"/>
  <c r="NT22" i="4"/>
  <c r="NU22" i="4"/>
  <c r="NV22" i="4"/>
  <c r="OG22" i="4"/>
  <c r="OH22" i="4"/>
  <c r="OI22" i="4"/>
  <c r="OJ22" i="4"/>
  <c r="OK22" i="4"/>
  <c r="OL22" i="4"/>
  <c r="OM22" i="4"/>
  <c r="ON22" i="4"/>
  <c r="OO22" i="4"/>
  <c r="OP22" i="4"/>
  <c r="OQ22" i="4"/>
  <c r="OR22" i="4"/>
  <c r="OS22" i="4"/>
  <c r="OT22" i="4"/>
  <c r="OU22" i="4"/>
  <c r="OV22" i="4"/>
  <c r="OW22" i="4"/>
  <c r="OX22" i="4"/>
  <c r="OY22" i="4"/>
  <c r="OZ22" i="4"/>
  <c r="PA22" i="4"/>
  <c r="PB22" i="4"/>
  <c r="PC22" i="4"/>
  <c r="PD22" i="4"/>
  <c r="PE22" i="4"/>
  <c r="PF22" i="4"/>
  <c r="PG22" i="4"/>
  <c r="PH22" i="4"/>
  <c r="PI22" i="4"/>
  <c r="PJ22" i="4"/>
  <c r="PK22" i="4"/>
  <c r="PL22" i="4"/>
  <c r="PM22" i="4"/>
  <c r="PN22" i="4"/>
  <c r="PO22" i="4"/>
  <c r="PP22" i="4"/>
  <c r="PQ22" i="4"/>
  <c r="PR22" i="4"/>
  <c r="PS22" i="4"/>
  <c r="PT22" i="4"/>
  <c r="PU22" i="4"/>
  <c r="PV22" i="4"/>
  <c r="PW22" i="4"/>
  <c r="PX22" i="4"/>
  <c r="PY22" i="4"/>
  <c r="PZ22" i="4"/>
  <c r="QA22" i="4"/>
  <c r="QB22" i="4"/>
  <c r="QC22" i="4"/>
  <c r="QD22" i="4"/>
  <c r="QE22" i="4"/>
  <c r="QF22" i="4"/>
  <c r="QG22" i="4"/>
  <c r="QH22" i="4"/>
  <c r="QI22" i="4"/>
  <c r="QJ22" i="4"/>
  <c r="QK22" i="4"/>
  <c r="QL22" i="4"/>
  <c r="QM22" i="4"/>
  <c r="QN22" i="4"/>
  <c r="QO22" i="4"/>
  <c r="QP22" i="4"/>
  <c r="QQ22" i="4"/>
  <c r="QR22" i="4"/>
  <c r="QS22" i="4"/>
  <c r="QT22" i="4"/>
  <c r="QU22" i="4"/>
  <c r="QV22" i="4"/>
  <c r="QW22" i="4"/>
  <c r="QX22" i="4"/>
  <c r="QY22" i="4"/>
  <c r="QZ22" i="4"/>
  <c r="RA22" i="4"/>
  <c r="RB22" i="4"/>
  <c r="RC22" i="4"/>
  <c r="RD22" i="4"/>
  <c r="RE22" i="4"/>
  <c r="RF22" i="4"/>
  <c r="RG22" i="4"/>
  <c r="RH22" i="4"/>
  <c r="RI22" i="4"/>
  <c r="RJ22" i="4"/>
  <c r="RT22" i="4"/>
  <c r="RU22" i="4"/>
  <c r="RV22" i="4"/>
  <c r="RW22" i="4"/>
  <c r="RX22" i="4"/>
  <c r="RY22" i="4"/>
  <c r="RZ22" i="4"/>
  <c r="SA22" i="4"/>
  <c r="SB22" i="4"/>
  <c r="SC22" i="4"/>
  <c r="SD22" i="4"/>
  <c r="SE22" i="4"/>
  <c r="SF22" i="4"/>
  <c r="SG22" i="4"/>
  <c r="SH22" i="4"/>
  <c r="SI22" i="4"/>
  <c r="SJ22" i="4"/>
  <c r="SK22" i="4"/>
  <c r="SL22" i="4"/>
  <c r="SM22" i="4"/>
  <c r="SN22" i="4"/>
  <c r="SO22" i="4"/>
  <c r="SP22" i="4"/>
  <c r="SQ22" i="4"/>
  <c r="SR22" i="4"/>
  <c r="SS22" i="4"/>
  <c r="ST22" i="4"/>
  <c r="SU22" i="4"/>
  <c r="SV22" i="4"/>
  <c r="SW22" i="4"/>
  <c r="SX22" i="4"/>
  <c r="SY22" i="4"/>
  <c r="SZ22" i="4"/>
  <c r="TA22" i="4"/>
  <c r="TB22" i="4"/>
  <c r="TC22" i="4"/>
  <c r="TD22" i="4"/>
  <c r="TE22" i="4"/>
  <c r="TF22" i="4"/>
  <c r="TG22" i="4"/>
  <c r="TH22" i="4"/>
  <c r="TI22" i="4"/>
  <c r="TJ22" i="4"/>
  <c r="TK22" i="4"/>
  <c r="TL22" i="4"/>
  <c r="TM22" i="4"/>
  <c r="TN22" i="4"/>
  <c r="TO22" i="4"/>
  <c r="TP22" i="4"/>
  <c r="TQ22" i="4"/>
  <c r="TR22" i="4"/>
  <c r="TS22" i="4"/>
  <c r="TT22" i="4"/>
  <c r="TU22" i="4"/>
  <c r="TV22" i="4"/>
  <c r="TW22" i="4"/>
  <c r="TX22" i="4"/>
  <c r="TY22" i="4"/>
  <c r="TZ22" i="4"/>
  <c r="UA22" i="4"/>
  <c r="UB22" i="4"/>
  <c r="UC22" i="4"/>
  <c r="UD22" i="4"/>
  <c r="UE22" i="4"/>
  <c r="UF22" i="4"/>
  <c r="UG22" i="4"/>
  <c r="UH22" i="4"/>
  <c r="UI22" i="4"/>
  <c r="UJ22" i="4"/>
  <c r="UK22" i="4"/>
  <c r="UL22" i="4"/>
  <c r="UM22" i="4"/>
  <c r="UN22" i="4"/>
  <c r="UO22" i="4"/>
  <c r="UP22" i="4"/>
  <c r="UQ22" i="4"/>
  <c r="UR22" i="4"/>
  <c r="US22" i="4"/>
  <c r="UT22" i="4"/>
  <c r="UU22" i="4"/>
  <c r="UV22" i="4"/>
  <c r="UW22" i="4"/>
  <c r="VG22" i="4"/>
  <c r="VH22" i="4"/>
  <c r="VI22" i="4"/>
  <c r="VJ22" i="4"/>
  <c r="VK22" i="4"/>
  <c r="VL22" i="4"/>
  <c r="VM22" i="4"/>
  <c r="VN22" i="4"/>
  <c r="VO22" i="4"/>
  <c r="VP22" i="4"/>
  <c r="VQ22" i="4"/>
  <c r="VR22" i="4"/>
  <c r="VS22" i="4"/>
  <c r="VT22" i="4"/>
  <c r="VU22" i="4"/>
  <c r="VV22" i="4"/>
  <c r="VW22" i="4"/>
  <c r="VX22" i="4"/>
  <c r="VY22" i="4"/>
  <c r="VZ22" i="4"/>
  <c r="WA22" i="4"/>
  <c r="WB22" i="4"/>
  <c r="WC22" i="4"/>
  <c r="WD22" i="4"/>
  <c r="WE22" i="4"/>
  <c r="WF22" i="4"/>
  <c r="WG22" i="4"/>
  <c r="WH22" i="4"/>
  <c r="WI22" i="4"/>
  <c r="WJ22" i="4"/>
  <c r="WK22" i="4"/>
  <c r="WL22" i="4"/>
  <c r="WM22" i="4"/>
  <c r="WN22" i="4"/>
  <c r="WO22" i="4"/>
  <c r="WP22" i="4"/>
  <c r="WQ22" i="4"/>
  <c r="WR22" i="4"/>
  <c r="WS22" i="4"/>
  <c r="WT22" i="4"/>
  <c r="WU22" i="4"/>
  <c r="WV22" i="4"/>
  <c r="WW22" i="4"/>
  <c r="WX22" i="4"/>
  <c r="WY22" i="4"/>
  <c r="WZ22" i="4"/>
  <c r="XA22" i="4"/>
  <c r="XB22" i="4"/>
  <c r="XC22" i="4"/>
  <c r="XD22" i="4"/>
  <c r="XE22" i="4"/>
  <c r="XF22" i="4"/>
  <c r="XG22" i="4"/>
  <c r="XH22" i="4"/>
  <c r="XI22" i="4"/>
  <c r="XJ22" i="4"/>
  <c r="XK22" i="4"/>
  <c r="XL22" i="4"/>
  <c r="XM22" i="4"/>
  <c r="XN22" i="4"/>
  <c r="XO22" i="4"/>
  <c r="XP22" i="4"/>
  <c r="XQ22" i="4"/>
  <c r="XR22" i="4"/>
  <c r="XS22" i="4"/>
  <c r="XT22" i="4"/>
  <c r="XU22" i="4"/>
  <c r="XV22" i="4"/>
  <c r="XW22" i="4"/>
  <c r="XX22" i="4"/>
  <c r="XY22" i="4"/>
  <c r="XZ22" i="4"/>
  <c r="YA22" i="4"/>
  <c r="YB22" i="4"/>
  <c r="YC22" i="4"/>
  <c r="YD22" i="4"/>
  <c r="YE22" i="4"/>
  <c r="YF22" i="4"/>
  <c r="YG22" i="4"/>
  <c r="YH22" i="4"/>
  <c r="YI22" i="4"/>
  <c r="YJ22" i="4"/>
  <c r="YT22" i="4"/>
  <c r="YU22" i="4"/>
  <c r="YV22" i="4"/>
  <c r="YW22" i="4"/>
  <c r="YX22" i="4"/>
  <c r="YY22" i="4"/>
  <c r="YZ22" i="4"/>
  <c r="ZA22" i="4"/>
  <c r="ZB22" i="4"/>
  <c r="ZC22" i="4"/>
  <c r="ZD22" i="4"/>
  <c r="ZE22" i="4"/>
  <c r="ZF22" i="4"/>
  <c r="ZG22" i="4"/>
  <c r="ZH22" i="4"/>
  <c r="ZI22" i="4"/>
  <c r="ZJ22" i="4"/>
  <c r="ZK22" i="4"/>
  <c r="ZL22" i="4"/>
  <c r="ZM22" i="4"/>
  <c r="ZN22" i="4"/>
  <c r="ZO22" i="4"/>
  <c r="ZP22" i="4"/>
  <c r="ZQ22" i="4"/>
  <c r="ZR22" i="4"/>
  <c r="ZS22" i="4"/>
  <c r="ZT22" i="4"/>
  <c r="ZU22" i="4"/>
  <c r="ZV22" i="4"/>
  <c r="ZW22" i="4"/>
  <c r="ZX22" i="4"/>
  <c r="ZY22" i="4"/>
  <c r="ZZ22" i="4"/>
  <c r="AAA22" i="4"/>
  <c r="AAB22" i="4"/>
  <c r="AAC22" i="4"/>
  <c r="AAD22" i="4"/>
  <c r="AAE22" i="4"/>
  <c r="AAF22" i="4"/>
  <c r="AAG22" i="4"/>
  <c r="AAH22" i="4"/>
  <c r="AAI22" i="4"/>
  <c r="AAJ22" i="4"/>
  <c r="AAK22" i="4"/>
  <c r="AAL22" i="4"/>
  <c r="AAM22" i="4"/>
  <c r="AAN22" i="4"/>
  <c r="AAO22" i="4"/>
  <c r="AAP22" i="4"/>
  <c r="AAQ22" i="4"/>
  <c r="AAR22" i="4"/>
  <c r="AAS22" i="4"/>
  <c r="AAT22" i="4"/>
  <c r="AAU22" i="4"/>
  <c r="AAV22" i="4"/>
  <c r="AAW22" i="4"/>
  <c r="AAX22" i="4"/>
  <c r="AAY22" i="4"/>
  <c r="AAZ22" i="4"/>
  <c r="ABA22" i="4"/>
  <c r="ABB22" i="4"/>
  <c r="ABC22" i="4"/>
  <c r="ABD22" i="4"/>
  <c r="ABE22" i="4"/>
  <c r="ABF22" i="4"/>
  <c r="ABG22" i="4"/>
  <c r="ABH22" i="4"/>
  <c r="ABI22" i="4"/>
  <c r="ABJ22" i="4"/>
  <c r="ABK22" i="4"/>
  <c r="ABL22" i="4"/>
  <c r="ABM22" i="4"/>
  <c r="ABN22" i="4"/>
  <c r="ABO22" i="4"/>
  <c r="ABP22" i="4"/>
  <c r="ABQ22" i="4"/>
  <c r="ABR22" i="4"/>
  <c r="ABS22" i="4"/>
  <c r="ABT22" i="4"/>
  <c r="ABU22" i="4"/>
  <c r="ABV22" i="4"/>
  <c r="ABW22" i="4"/>
  <c r="ACG22" i="4"/>
  <c r="ACH22" i="4"/>
  <c r="ACI22" i="4"/>
  <c r="ACJ22" i="4"/>
  <c r="ACK22" i="4"/>
  <c r="ACL22" i="4"/>
  <c r="ACM22" i="4"/>
  <c r="ACN22" i="4"/>
  <c r="ACO22" i="4"/>
  <c r="ACP22" i="4"/>
  <c r="ACQ22" i="4"/>
  <c r="ACR22" i="4"/>
  <c r="ACS22" i="4"/>
  <c r="ACT22" i="4"/>
  <c r="ACU22" i="4"/>
  <c r="ACV22" i="4"/>
  <c r="ACW22" i="4"/>
  <c r="ACX22" i="4"/>
  <c r="ACY22" i="4"/>
  <c r="ACZ22" i="4"/>
  <c r="ADA22" i="4"/>
  <c r="ADB22" i="4"/>
  <c r="ADC22" i="4"/>
  <c r="ADD22" i="4"/>
  <c r="ADE22" i="4"/>
  <c r="ADF22" i="4"/>
  <c r="ADG22" i="4"/>
  <c r="ADH22" i="4"/>
  <c r="ADI22" i="4"/>
  <c r="ADJ22" i="4"/>
  <c r="ADK22" i="4"/>
  <c r="ADL22" i="4"/>
  <c r="ADM22" i="4"/>
  <c r="ADN22" i="4"/>
  <c r="ADO22" i="4"/>
  <c r="ADP22" i="4"/>
  <c r="ADQ22" i="4"/>
  <c r="ADR22" i="4"/>
  <c r="ADS22" i="4"/>
  <c r="ADT22" i="4"/>
  <c r="ADU22" i="4"/>
  <c r="ADV22" i="4"/>
  <c r="ADW22" i="4"/>
  <c r="ADX22" i="4"/>
  <c r="ADY22" i="4"/>
  <c r="ADZ22" i="4"/>
  <c r="AEA22" i="4"/>
  <c r="AEB22" i="4"/>
  <c r="AEC22" i="4"/>
  <c r="AED22" i="4"/>
  <c r="AEE22" i="4"/>
  <c r="AEF22" i="4"/>
  <c r="AEG22" i="4"/>
  <c r="AEH22" i="4"/>
  <c r="AEI22" i="4"/>
  <c r="AEJ22" i="4"/>
  <c r="AEK22" i="4"/>
  <c r="AEL22" i="4"/>
  <c r="AEM22" i="4"/>
  <c r="AEN22" i="4"/>
  <c r="AEO22" i="4"/>
  <c r="AEP22" i="4"/>
  <c r="AEQ22" i="4"/>
  <c r="AER22" i="4"/>
  <c r="AES22" i="4"/>
  <c r="AET22" i="4"/>
  <c r="AEU22" i="4"/>
  <c r="AEV22" i="4"/>
  <c r="AEW22" i="4"/>
  <c r="AEX22" i="4"/>
  <c r="AEY22" i="4"/>
  <c r="AEZ22" i="4"/>
  <c r="AFA22" i="4"/>
  <c r="AFB22" i="4"/>
  <c r="AFC22" i="4"/>
  <c r="AFD22" i="4"/>
  <c r="AFE22" i="4"/>
  <c r="AFF22" i="4"/>
  <c r="AFG22" i="4"/>
  <c r="AFH22" i="4"/>
  <c r="AFI22" i="4"/>
  <c r="AFJ22" i="4"/>
  <c r="DR64" i="4"/>
  <c r="DT64" i="4"/>
  <c r="DU64" i="4"/>
  <c r="DV64" i="4"/>
  <c r="DW64" i="4"/>
  <c r="DX64" i="4"/>
  <c r="DY64" i="4"/>
  <c r="DZ64" i="4"/>
  <c r="EA64" i="4"/>
  <c r="EB64" i="4"/>
  <c r="EC64" i="4"/>
  <c r="ED64" i="4"/>
  <c r="EE64" i="4"/>
  <c r="EF64" i="4"/>
  <c r="EG64" i="4"/>
  <c r="EH64" i="4"/>
  <c r="EI64" i="4"/>
  <c r="EJ64" i="4"/>
  <c r="EK64" i="4"/>
  <c r="EL64" i="4"/>
  <c r="EM64" i="4"/>
  <c r="EN64" i="4"/>
  <c r="EO64" i="4"/>
  <c r="EP64" i="4"/>
  <c r="EQ64" i="4"/>
  <c r="ER64" i="4"/>
  <c r="ES64" i="4"/>
  <c r="ET64" i="4"/>
  <c r="EU64" i="4"/>
  <c r="EV64" i="4"/>
  <c r="EW64" i="4"/>
  <c r="EX64" i="4"/>
  <c r="EY64" i="4"/>
  <c r="EZ64" i="4"/>
  <c r="FA64" i="4"/>
  <c r="FB64" i="4"/>
  <c r="FC64" i="4"/>
  <c r="FD64" i="4"/>
  <c r="FE64" i="4"/>
  <c r="FF64" i="4"/>
  <c r="FG64" i="4"/>
  <c r="FH64" i="4"/>
  <c r="FI64" i="4"/>
  <c r="FJ64" i="4"/>
  <c r="FK64" i="4"/>
  <c r="FL64" i="4"/>
  <c r="FM64" i="4"/>
  <c r="FN64" i="4"/>
  <c r="FO64" i="4"/>
  <c r="FP64" i="4"/>
  <c r="FQ64" i="4"/>
  <c r="FR64" i="4"/>
  <c r="FS64" i="4"/>
  <c r="FT64" i="4"/>
  <c r="FU64" i="4"/>
  <c r="FV64" i="4"/>
  <c r="FW64" i="4"/>
  <c r="FX64" i="4"/>
  <c r="FY64" i="4"/>
  <c r="FZ64" i="4"/>
  <c r="GA64" i="4"/>
  <c r="GB64" i="4"/>
  <c r="GC64" i="4"/>
  <c r="GD64" i="4"/>
  <c r="GE64" i="4"/>
  <c r="GF64" i="4"/>
  <c r="GG64" i="4"/>
  <c r="GH64" i="4"/>
  <c r="GI64" i="4"/>
  <c r="GJ64" i="4"/>
  <c r="GK64" i="4"/>
  <c r="GL64" i="4"/>
  <c r="GM64" i="4"/>
  <c r="GN64" i="4"/>
  <c r="GO64" i="4"/>
  <c r="GP64" i="4"/>
  <c r="GQ64" i="4"/>
  <c r="GR64" i="4"/>
  <c r="GS64" i="4"/>
  <c r="GT64" i="4"/>
  <c r="GU64" i="4"/>
  <c r="KS64" i="4"/>
  <c r="KT64" i="4"/>
  <c r="KU64" i="4"/>
  <c r="KV64" i="4"/>
  <c r="KW64" i="4"/>
  <c r="KX64" i="4"/>
  <c r="KY64" i="4"/>
  <c r="KZ64" i="4"/>
  <c r="LA64" i="4"/>
  <c r="LB64" i="4"/>
  <c r="LC64" i="4"/>
  <c r="LD64" i="4"/>
  <c r="LE64" i="4"/>
  <c r="LF64" i="4"/>
  <c r="LG64" i="4"/>
  <c r="LH64" i="4"/>
  <c r="LI64" i="4"/>
  <c r="LJ64" i="4"/>
  <c r="LK64" i="4"/>
  <c r="LL64" i="4"/>
  <c r="LM64" i="4"/>
  <c r="LN64" i="4"/>
  <c r="LO64" i="4"/>
  <c r="LP64" i="4"/>
  <c r="LQ64" i="4"/>
  <c r="LR64" i="4"/>
  <c r="LS64" i="4"/>
  <c r="LT64" i="4"/>
  <c r="LU64" i="4"/>
  <c r="LV64" i="4"/>
  <c r="LW64" i="4"/>
  <c r="LX64" i="4"/>
  <c r="LY64" i="4"/>
  <c r="LZ64" i="4"/>
  <c r="MA64" i="4"/>
  <c r="MB64" i="4"/>
  <c r="MC64" i="4"/>
  <c r="MD64" i="4"/>
  <c r="ME64" i="4"/>
  <c r="MF64" i="4"/>
  <c r="MG64" i="4"/>
  <c r="MH64" i="4"/>
  <c r="MI64" i="4"/>
  <c r="MJ64" i="4"/>
  <c r="MK64" i="4"/>
  <c r="ML64" i="4"/>
  <c r="MM64" i="4"/>
  <c r="MN64" i="4"/>
  <c r="MO64" i="4"/>
  <c r="MP64" i="4"/>
  <c r="MQ64" i="4"/>
  <c r="MR64" i="4"/>
  <c r="MS64" i="4"/>
  <c r="MT64" i="4"/>
  <c r="MU64" i="4"/>
  <c r="MV64" i="4"/>
  <c r="MW64" i="4"/>
  <c r="MX64" i="4"/>
  <c r="MY64" i="4"/>
  <c r="MZ64" i="4"/>
  <c r="NA64" i="4"/>
  <c r="NB64" i="4"/>
  <c r="NC64" i="4"/>
  <c r="ND64" i="4"/>
  <c r="NE64" i="4"/>
  <c r="NF64" i="4"/>
  <c r="NG64" i="4"/>
  <c r="NH64" i="4"/>
  <c r="NI64" i="4"/>
  <c r="NJ64" i="4"/>
  <c r="NK64" i="4"/>
  <c r="NL64" i="4"/>
  <c r="NM64" i="4"/>
  <c r="NN64" i="4"/>
  <c r="NO64" i="4"/>
  <c r="NP64" i="4"/>
  <c r="NQ64" i="4"/>
  <c r="NR64" i="4"/>
  <c r="NS64" i="4"/>
  <c r="NT64" i="4"/>
  <c r="NU64" i="4"/>
  <c r="NV64" i="4"/>
  <c r="OG64" i="4"/>
  <c r="OH64" i="4"/>
  <c r="OI64" i="4"/>
  <c r="OJ64" i="4"/>
  <c r="OK64" i="4"/>
  <c r="OL64" i="4"/>
  <c r="OM64" i="4"/>
  <c r="ON64" i="4"/>
  <c r="OO64" i="4"/>
  <c r="OP64" i="4"/>
  <c r="OQ64" i="4"/>
  <c r="OR64" i="4"/>
  <c r="OS64" i="4"/>
  <c r="OT64" i="4"/>
  <c r="OU64" i="4"/>
  <c r="OV64" i="4"/>
  <c r="OW64" i="4"/>
  <c r="OX64" i="4"/>
  <c r="OY64" i="4"/>
  <c r="OZ64" i="4"/>
  <c r="PA64" i="4"/>
  <c r="PB64" i="4"/>
  <c r="PC64" i="4"/>
  <c r="PD64" i="4"/>
  <c r="PE64" i="4"/>
  <c r="PF64" i="4"/>
  <c r="PG64" i="4"/>
  <c r="PH64" i="4"/>
  <c r="PI64" i="4"/>
  <c r="PJ64" i="4"/>
  <c r="PK64" i="4"/>
  <c r="PL64" i="4"/>
  <c r="PM64" i="4"/>
  <c r="PN64" i="4"/>
  <c r="PO64" i="4"/>
  <c r="PP64" i="4"/>
  <c r="PQ64" i="4"/>
  <c r="PR64" i="4"/>
  <c r="PS64" i="4"/>
  <c r="PT64" i="4"/>
  <c r="PU64" i="4"/>
  <c r="PV64" i="4"/>
  <c r="PW64" i="4"/>
  <c r="PX64" i="4"/>
  <c r="PY64" i="4"/>
  <c r="PZ64" i="4"/>
  <c r="QA64" i="4"/>
  <c r="QB64" i="4"/>
  <c r="QC64" i="4"/>
  <c r="QD64" i="4"/>
  <c r="QE64" i="4"/>
  <c r="QF64" i="4"/>
  <c r="QG64" i="4"/>
  <c r="QH64" i="4"/>
  <c r="QI64" i="4"/>
  <c r="QJ64" i="4"/>
  <c r="QK64" i="4"/>
  <c r="QL64" i="4"/>
  <c r="QM64" i="4"/>
  <c r="QN64" i="4"/>
  <c r="QO64" i="4"/>
  <c r="QP64" i="4"/>
  <c r="QQ64" i="4"/>
  <c r="QR64" i="4"/>
  <c r="QS64" i="4"/>
  <c r="QT64" i="4"/>
  <c r="QU64" i="4"/>
  <c r="QV64" i="4"/>
  <c r="QW64" i="4"/>
  <c r="QX64" i="4"/>
  <c r="QY64" i="4"/>
  <c r="QZ64" i="4"/>
  <c r="RA64" i="4"/>
  <c r="RB64" i="4"/>
  <c r="RC64" i="4"/>
  <c r="RD64" i="4"/>
  <c r="RE64" i="4"/>
  <c r="RF64" i="4"/>
  <c r="RG64" i="4"/>
  <c r="RH64" i="4"/>
  <c r="RI64" i="4"/>
  <c r="RJ64" i="4"/>
  <c r="RT64" i="4"/>
  <c r="RU64" i="4"/>
  <c r="RV64" i="4"/>
  <c r="RW64" i="4"/>
  <c r="RX64" i="4"/>
  <c r="RY64" i="4"/>
  <c r="RZ64" i="4"/>
  <c r="SA64" i="4"/>
  <c r="SB64" i="4"/>
  <c r="SC64" i="4"/>
  <c r="SD64" i="4"/>
  <c r="SE64" i="4"/>
  <c r="SF64" i="4"/>
  <c r="SG64" i="4"/>
  <c r="SH64" i="4"/>
  <c r="SI64" i="4"/>
  <c r="SJ64" i="4"/>
  <c r="SK64" i="4"/>
  <c r="SL64" i="4"/>
  <c r="SM64" i="4"/>
  <c r="SN64" i="4"/>
  <c r="SO64" i="4"/>
  <c r="SP64" i="4"/>
  <c r="SQ64" i="4"/>
  <c r="SR64" i="4"/>
  <c r="SS64" i="4"/>
  <c r="ST64" i="4"/>
  <c r="SU64" i="4"/>
  <c r="SV64" i="4"/>
  <c r="SW64" i="4"/>
  <c r="SX64" i="4"/>
  <c r="SY64" i="4"/>
  <c r="SZ64" i="4"/>
  <c r="TA64" i="4"/>
  <c r="TB64" i="4"/>
  <c r="TC64" i="4"/>
  <c r="TD64" i="4"/>
  <c r="TE64" i="4"/>
  <c r="TF64" i="4"/>
  <c r="TG64" i="4"/>
  <c r="TH64" i="4"/>
  <c r="TI64" i="4"/>
  <c r="TJ64" i="4"/>
  <c r="TK64" i="4"/>
  <c r="TL64" i="4"/>
  <c r="TM64" i="4"/>
  <c r="TN64" i="4"/>
  <c r="TO64" i="4"/>
  <c r="TP64" i="4"/>
  <c r="TQ64" i="4"/>
  <c r="TR64" i="4"/>
  <c r="TS64" i="4"/>
  <c r="TT64" i="4"/>
  <c r="TU64" i="4"/>
  <c r="TV64" i="4"/>
  <c r="TW64" i="4"/>
  <c r="TX64" i="4"/>
  <c r="TY64" i="4"/>
  <c r="TZ64" i="4"/>
  <c r="UA64" i="4"/>
  <c r="UB64" i="4"/>
  <c r="UC64" i="4"/>
  <c r="UD64" i="4"/>
  <c r="UE64" i="4"/>
  <c r="UF64" i="4"/>
  <c r="UG64" i="4"/>
  <c r="UH64" i="4"/>
  <c r="UI64" i="4"/>
  <c r="UJ64" i="4"/>
  <c r="UK64" i="4"/>
  <c r="UL64" i="4"/>
  <c r="UM64" i="4"/>
  <c r="UN64" i="4"/>
  <c r="UO64" i="4"/>
  <c r="UP64" i="4"/>
  <c r="UQ64" i="4"/>
  <c r="UR64" i="4"/>
  <c r="US64" i="4"/>
  <c r="UT64" i="4"/>
  <c r="UU64" i="4"/>
  <c r="UV64" i="4"/>
  <c r="UW64" i="4"/>
  <c r="VG64" i="4"/>
  <c r="VH64" i="4"/>
  <c r="VI64" i="4"/>
  <c r="VJ64" i="4"/>
  <c r="VK64" i="4"/>
  <c r="VL64" i="4"/>
  <c r="VM64" i="4"/>
  <c r="VN64" i="4"/>
  <c r="VO64" i="4"/>
  <c r="VP64" i="4"/>
  <c r="VQ64" i="4"/>
  <c r="VR64" i="4"/>
  <c r="VS64" i="4"/>
  <c r="VT64" i="4"/>
  <c r="VU64" i="4"/>
  <c r="VV64" i="4"/>
  <c r="VW64" i="4"/>
  <c r="VX64" i="4"/>
  <c r="VY64" i="4"/>
  <c r="VZ64" i="4"/>
  <c r="WA64" i="4"/>
  <c r="WB64" i="4"/>
  <c r="WC64" i="4"/>
  <c r="WD64" i="4"/>
  <c r="WE64" i="4"/>
  <c r="WF64" i="4"/>
  <c r="WG64" i="4"/>
  <c r="WH64" i="4"/>
  <c r="WI64" i="4"/>
  <c r="WJ64" i="4"/>
  <c r="WK64" i="4"/>
  <c r="WL64" i="4"/>
  <c r="WM64" i="4"/>
  <c r="WN64" i="4"/>
  <c r="WO64" i="4"/>
  <c r="WP64" i="4"/>
  <c r="WQ64" i="4"/>
  <c r="WR64" i="4"/>
  <c r="WS64" i="4"/>
  <c r="WT64" i="4"/>
  <c r="WU64" i="4"/>
  <c r="WV64" i="4"/>
  <c r="WW64" i="4"/>
  <c r="WX64" i="4"/>
  <c r="WY64" i="4"/>
  <c r="WZ64" i="4"/>
  <c r="XA64" i="4"/>
  <c r="XB64" i="4"/>
  <c r="XC64" i="4"/>
  <c r="XD64" i="4"/>
  <c r="XE64" i="4"/>
  <c r="XF64" i="4"/>
  <c r="XG64" i="4"/>
  <c r="XH64" i="4"/>
  <c r="XI64" i="4"/>
  <c r="XJ64" i="4"/>
  <c r="XK64" i="4"/>
  <c r="XL64" i="4"/>
  <c r="XM64" i="4"/>
  <c r="XN64" i="4"/>
  <c r="XO64" i="4"/>
  <c r="XP64" i="4"/>
  <c r="XQ64" i="4"/>
  <c r="XR64" i="4"/>
  <c r="XS64" i="4"/>
  <c r="XT64" i="4"/>
  <c r="XU64" i="4"/>
  <c r="XV64" i="4"/>
  <c r="XW64" i="4"/>
  <c r="XX64" i="4"/>
  <c r="XY64" i="4"/>
  <c r="XZ64" i="4"/>
  <c r="YA64" i="4"/>
  <c r="YB64" i="4"/>
  <c r="YC64" i="4"/>
  <c r="YD64" i="4"/>
  <c r="YE64" i="4"/>
  <c r="YF64" i="4"/>
  <c r="YG64" i="4"/>
  <c r="YH64" i="4"/>
  <c r="YI64" i="4"/>
  <c r="YJ64" i="4"/>
  <c r="YT64" i="4"/>
  <c r="YU64" i="4"/>
  <c r="YV64" i="4"/>
  <c r="YW64" i="4"/>
  <c r="YX64" i="4"/>
  <c r="YY64" i="4"/>
  <c r="YZ64" i="4"/>
  <c r="ZA64" i="4"/>
  <c r="ZB64" i="4"/>
  <c r="ZC64" i="4"/>
  <c r="ZD64" i="4"/>
  <c r="ZE64" i="4"/>
  <c r="ZF64" i="4"/>
  <c r="ZG64" i="4"/>
  <c r="ZH64" i="4"/>
  <c r="ZI64" i="4"/>
  <c r="ZJ64" i="4"/>
  <c r="ZK64" i="4"/>
  <c r="ZL64" i="4"/>
  <c r="ZM64" i="4"/>
  <c r="ZN64" i="4"/>
  <c r="ZO64" i="4"/>
  <c r="ZP64" i="4"/>
  <c r="ZQ64" i="4"/>
  <c r="ZR64" i="4"/>
  <c r="ZS64" i="4"/>
  <c r="ZT64" i="4"/>
  <c r="ZU64" i="4"/>
  <c r="ZV64" i="4"/>
  <c r="ZW64" i="4"/>
  <c r="ZX64" i="4"/>
  <c r="ZY64" i="4"/>
  <c r="ZZ64" i="4"/>
  <c r="AAA64" i="4"/>
  <c r="AAB64" i="4"/>
  <c r="AAC64" i="4"/>
  <c r="AAD64" i="4"/>
  <c r="AAE64" i="4"/>
  <c r="AAF64" i="4"/>
  <c r="AAG64" i="4"/>
  <c r="AAH64" i="4"/>
  <c r="AAI64" i="4"/>
  <c r="AAJ64" i="4"/>
  <c r="AAK64" i="4"/>
  <c r="AAL64" i="4"/>
  <c r="AAM64" i="4"/>
  <c r="AAN64" i="4"/>
  <c r="AAO64" i="4"/>
  <c r="AAP64" i="4"/>
  <c r="AAQ64" i="4"/>
  <c r="AAR64" i="4"/>
  <c r="AAS64" i="4"/>
  <c r="AAT64" i="4"/>
  <c r="AAU64" i="4"/>
  <c r="AAV64" i="4"/>
  <c r="AAW64" i="4"/>
  <c r="AAX64" i="4"/>
  <c r="AAY64" i="4"/>
  <c r="AAZ64" i="4"/>
  <c r="ABA64" i="4"/>
  <c r="ABB64" i="4"/>
  <c r="ABC64" i="4"/>
  <c r="ABD64" i="4"/>
  <c r="ABE64" i="4"/>
  <c r="ABF64" i="4"/>
  <c r="ABG64" i="4"/>
  <c r="ABH64" i="4"/>
  <c r="ABI64" i="4"/>
  <c r="ABJ64" i="4"/>
  <c r="ABK64" i="4"/>
  <c r="ABL64" i="4"/>
  <c r="ABM64" i="4"/>
  <c r="ABN64" i="4"/>
  <c r="ABO64" i="4"/>
  <c r="ABP64" i="4"/>
  <c r="ABQ64" i="4"/>
  <c r="ABR64" i="4"/>
  <c r="ABS64" i="4"/>
  <c r="ABT64" i="4"/>
  <c r="ABU64" i="4"/>
  <c r="ABV64" i="4"/>
  <c r="ABW64" i="4"/>
  <c r="ACG64" i="4"/>
  <c r="ACH64" i="4"/>
  <c r="ACI64" i="4"/>
  <c r="ACJ64" i="4"/>
  <c r="ACK64" i="4"/>
  <c r="ACL64" i="4"/>
  <c r="ACM64" i="4"/>
  <c r="ACN64" i="4"/>
  <c r="ACO64" i="4"/>
  <c r="ACP64" i="4"/>
  <c r="ACQ64" i="4"/>
  <c r="ACR64" i="4"/>
  <c r="ACS64" i="4"/>
  <c r="ACT64" i="4"/>
  <c r="ACU64" i="4"/>
  <c r="ACV64" i="4"/>
  <c r="ACW64" i="4"/>
  <c r="ACX64" i="4"/>
  <c r="ACY64" i="4"/>
  <c r="ACZ64" i="4"/>
  <c r="ADA64" i="4"/>
  <c r="ADB64" i="4"/>
  <c r="ADC64" i="4"/>
  <c r="ADD64" i="4"/>
  <c r="ADE64" i="4"/>
  <c r="ADF64" i="4"/>
  <c r="ADG64" i="4"/>
  <c r="ADH64" i="4"/>
  <c r="ADI64" i="4"/>
  <c r="ADJ64" i="4"/>
  <c r="ADK64" i="4"/>
  <c r="ADL64" i="4"/>
  <c r="ADM64" i="4"/>
  <c r="ADN64" i="4"/>
  <c r="ADO64" i="4"/>
  <c r="ADP64" i="4"/>
  <c r="ADQ64" i="4"/>
  <c r="ADR64" i="4"/>
  <c r="ADS64" i="4"/>
  <c r="ADT64" i="4"/>
  <c r="ADU64" i="4"/>
  <c r="ADV64" i="4"/>
  <c r="ADW64" i="4"/>
  <c r="ADX64" i="4"/>
  <c r="ADY64" i="4"/>
  <c r="ADZ64" i="4"/>
  <c r="AEA64" i="4"/>
  <c r="AEB64" i="4"/>
  <c r="AEC64" i="4"/>
  <c r="AED64" i="4"/>
  <c r="AEE64" i="4"/>
  <c r="AEF64" i="4"/>
  <c r="AEG64" i="4"/>
  <c r="AEH64" i="4"/>
  <c r="AEI64" i="4"/>
  <c r="AEJ64" i="4"/>
  <c r="AEK64" i="4"/>
  <c r="AEL64" i="4"/>
  <c r="AEM64" i="4"/>
  <c r="AEN64" i="4"/>
  <c r="AEO64" i="4"/>
  <c r="AEP64" i="4"/>
  <c r="AEQ64" i="4"/>
  <c r="AER64" i="4"/>
  <c r="AES64" i="4"/>
  <c r="AET64" i="4"/>
  <c r="AEU64" i="4"/>
  <c r="AEV64" i="4"/>
  <c r="AEW64" i="4"/>
  <c r="AEX64" i="4"/>
  <c r="AEY64" i="4"/>
  <c r="AEZ64" i="4"/>
  <c r="AFA64" i="4"/>
  <c r="AFB64" i="4"/>
  <c r="AFC64" i="4"/>
  <c r="AFD64" i="4"/>
  <c r="AFE64" i="4"/>
  <c r="AFF64" i="4"/>
  <c r="AFG64" i="4"/>
  <c r="AFH64" i="4"/>
  <c r="AFI64" i="4"/>
  <c r="AFJ64" i="4"/>
  <c r="DR87" i="4"/>
  <c r="DT87" i="4"/>
  <c r="DU87" i="4"/>
  <c r="DV87" i="4"/>
  <c r="DW87" i="4"/>
  <c r="DX87" i="4"/>
  <c r="DY87" i="4"/>
  <c r="DZ87" i="4"/>
  <c r="EA87" i="4"/>
  <c r="EB87" i="4"/>
  <c r="EC87" i="4"/>
  <c r="ED87" i="4"/>
  <c r="EE87" i="4"/>
  <c r="EF87" i="4"/>
  <c r="EG87" i="4"/>
  <c r="EH87" i="4"/>
  <c r="EI87" i="4"/>
  <c r="EJ87" i="4"/>
  <c r="EK87" i="4"/>
  <c r="EL87" i="4"/>
  <c r="EM87" i="4"/>
  <c r="EN87" i="4"/>
  <c r="EO87" i="4"/>
  <c r="EP87" i="4"/>
  <c r="EQ87" i="4"/>
  <c r="ER87" i="4"/>
  <c r="ES87" i="4"/>
  <c r="ET87" i="4"/>
  <c r="EU87" i="4"/>
  <c r="EV87" i="4"/>
  <c r="EW87" i="4"/>
  <c r="EX87" i="4"/>
  <c r="EY87" i="4"/>
  <c r="EZ87" i="4"/>
  <c r="FA87" i="4"/>
  <c r="FB87" i="4"/>
  <c r="FC87" i="4"/>
  <c r="FD87" i="4"/>
  <c r="FE87" i="4"/>
  <c r="FF87" i="4"/>
  <c r="FG87" i="4"/>
  <c r="FH87" i="4"/>
  <c r="FI87" i="4"/>
  <c r="FJ87" i="4"/>
  <c r="FK87" i="4"/>
  <c r="FL87" i="4"/>
  <c r="FM87" i="4"/>
  <c r="FN87" i="4"/>
  <c r="FO87" i="4"/>
  <c r="FP87" i="4"/>
  <c r="FQ87" i="4"/>
  <c r="FR87" i="4"/>
  <c r="FS87" i="4"/>
  <c r="FT87" i="4"/>
  <c r="FU87" i="4"/>
  <c r="FV87" i="4"/>
  <c r="FW87" i="4"/>
  <c r="FX87" i="4"/>
  <c r="FY87" i="4"/>
  <c r="FZ87" i="4"/>
  <c r="GA87" i="4"/>
  <c r="GB87" i="4"/>
  <c r="GC87" i="4"/>
  <c r="GD87" i="4"/>
  <c r="GE87" i="4"/>
  <c r="GF87" i="4"/>
  <c r="GG87" i="4"/>
  <c r="GH87" i="4"/>
  <c r="GI87" i="4"/>
  <c r="GJ87" i="4"/>
  <c r="GK87" i="4"/>
  <c r="GL87" i="4"/>
  <c r="GM87" i="4"/>
  <c r="GN87" i="4"/>
  <c r="GO87" i="4"/>
  <c r="GP87" i="4"/>
  <c r="GQ87" i="4"/>
  <c r="GR87" i="4"/>
  <c r="GS87" i="4"/>
  <c r="GT87" i="4"/>
  <c r="GU87" i="4"/>
  <c r="KS87" i="4"/>
  <c r="KT87" i="4"/>
  <c r="KU87" i="4"/>
  <c r="KV87" i="4"/>
  <c r="KW87" i="4"/>
  <c r="KX87" i="4"/>
  <c r="KY87" i="4"/>
  <c r="KZ87" i="4"/>
  <c r="LA87" i="4"/>
  <c r="LB87" i="4"/>
  <c r="LC87" i="4"/>
  <c r="LD87" i="4"/>
  <c r="LE87" i="4"/>
  <c r="LF87" i="4"/>
  <c r="LG87" i="4"/>
  <c r="LH87" i="4"/>
  <c r="LI87" i="4"/>
  <c r="LJ87" i="4"/>
  <c r="LK87" i="4"/>
  <c r="LL87" i="4"/>
  <c r="LM87" i="4"/>
  <c r="LN87" i="4"/>
  <c r="LO87" i="4"/>
  <c r="LP87" i="4"/>
  <c r="LQ87" i="4"/>
  <c r="LR87" i="4"/>
  <c r="LS87" i="4"/>
  <c r="LT87" i="4"/>
  <c r="LU87" i="4"/>
  <c r="LV87" i="4"/>
  <c r="LW87" i="4"/>
  <c r="LX87" i="4"/>
  <c r="LY87" i="4"/>
  <c r="LZ87" i="4"/>
  <c r="MA87" i="4"/>
  <c r="MB87" i="4"/>
  <c r="MC87" i="4"/>
  <c r="MD87" i="4"/>
  <c r="ME87" i="4"/>
  <c r="MF87" i="4"/>
  <c r="MG87" i="4"/>
  <c r="MH87" i="4"/>
  <c r="MI87" i="4"/>
  <c r="MJ87" i="4"/>
  <c r="MK87" i="4"/>
  <c r="ML87" i="4"/>
  <c r="MM87" i="4"/>
  <c r="MN87" i="4"/>
  <c r="MO87" i="4"/>
  <c r="MP87" i="4"/>
  <c r="MQ87" i="4"/>
  <c r="MR87" i="4"/>
  <c r="MS87" i="4"/>
  <c r="MT87" i="4"/>
  <c r="MU87" i="4"/>
  <c r="MV87" i="4"/>
  <c r="MW87" i="4"/>
  <c r="MX87" i="4"/>
  <c r="MY87" i="4"/>
  <c r="MZ87" i="4"/>
  <c r="NA87" i="4"/>
  <c r="NB87" i="4"/>
  <c r="NC87" i="4"/>
  <c r="ND87" i="4"/>
  <c r="NE87" i="4"/>
  <c r="NF87" i="4"/>
  <c r="NG87" i="4"/>
  <c r="NH87" i="4"/>
  <c r="NI87" i="4"/>
  <c r="NJ87" i="4"/>
  <c r="NK87" i="4"/>
  <c r="NL87" i="4"/>
  <c r="NM87" i="4"/>
  <c r="NN87" i="4"/>
  <c r="NO87" i="4"/>
  <c r="NP87" i="4"/>
  <c r="NQ87" i="4"/>
  <c r="NR87" i="4"/>
  <c r="NS87" i="4"/>
  <c r="NT87" i="4"/>
  <c r="NU87" i="4"/>
  <c r="NV87" i="4"/>
  <c r="OG87" i="4"/>
  <c r="OH87" i="4"/>
  <c r="OI87" i="4"/>
  <c r="OJ87" i="4"/>
  <c r="OK87" i="4"/>
  <c r="OL87" i="4"/>
  <c r="OM87" i="4"/>
  <c r="ON87" i="4"/>
  <c r="OO87" i="4"/>
  <c r="OP87" i="4"/>
  <c r="OQ87" i="4"/>
  <c r="OR87" i="4"/>
  <c r="OS87" i="4"/>
  <c r="OT87" i="4"/>
  <c r="OU87" i="4"/>
  <c r="OV87" i="4"/>
  <c r="OW87" i="4"/>
  <c r="OX87" i="4"/>
  <c r="OY87" i="4"/>
  <c r="OZ87" i="4"/>
  <c r="PA87" i="4"/>
  <c r="PB87" i="4"/>
  <c r="PC87" i="4"/>
  <c r="PD87" i="4"/>
  <c r="PE87" i="4"/>
  <c r="PF87" i="4"/>
  <c r="PG87" i="4"/>
  <c r="PH87" i="4"/>
  <c r="PI87" i="4"/>
  <c r="PJ87" i="4"/>
  <c r="PK87" i="4"/>
  <c r="PL87" i="4"/>
  <c r="PM87" i="4"/>
  <c r="PN87" i="4"/>
  <c r="PO87" i="4"/>
  <c r="PP87" i="4"/>
  <c r="PQ87" i="4"/>
  <c r="PR87" i="4"/>
  <c r="PS87" i="4"/>
  <c r="PT87" i="4"/>
  <c r="PU87" i="4"/>
  <c r="PV87" i="4"/>
  <c r="PW87" i="4"/>
  <c r="PX87" i="4"/>
  <c r="PY87" i="4"/>
  <c r="PZ87" i="4"/>
  <c r="QA87" i="4"/>
  <c r="QB87" i="4"/>
  <c r="QC87" i="4"/>
  <c r="QD87" i="4"/>
  <c r="QE87" i="4"/>
  <c r="QF87" i="4"/>
  <c r="QG87" i="4"/>
  <c r="QH87" i="4"/>
  <c r="QI87" i="4"/>
  <c r="QJ87" i="4"/>
  <c r="QK87" i="4"/>
  <c r="QL87" i="4"/>
  <c r="QM87" i="4"/>
  <c r="QN87" i="4"/>
  <c r="QO87" i="4"/>
  <c r="QP87" i="4"/>
  <c r="QQ87" i="4"/>
  <c r="QR87" i="4"/>
  <c r="QS87" i="4"/>
  <c r="QT87" i="4"/>
  <c r="QU87" i="4"/>
  <c r="QV87" i="4"/>
  <c r="QW87" i="4"/>
  <c r="QX87" i="4"/>
  <c r="QY87" i="4"/>
  <c r="QZ87" i="4"/>
  <c r="RA87" i="4"/>
  <c r="RB87" i="4"/>
  <c r="RC87" i="4"/>
  <c r="RD87" i="4"/>
  <c r="RE87" i="4"/>
  <c r="RF87" i="4"/>
  <c r="RG87" i="4"/>
  <c r="RH87" i="4"/>
  <c r="RI87" i="4"/>
  <c r="RJ87" i="4"/>
  <c r="RT87" i="4"/>
  <c r="RU87" i="4"/>
  <c r="RV87" i="4"/>
  <c r="RW87" i="4"/>
  <c r="RX87" i="4"/>
  <c r="RY87" i="4"/>
  <c r="RZ87" i="4"/>
  <c r="SA87" i="4"/>
  <c r="SB87" i="4"/>
  <c r="SC87" i="4"/>
  <c r="SD87" i="4"/>
  <c r="SE87" i="4"/>
  <c r="SF87" i="4"/>
  <c r="SG87" i="4"/>
  <c r="SH87" i="4"/>
  <c r="SI87" i="4"/>
  <c r="SJ87" i="4"/>
  <c r="SK87" i="4"/>
  <c r="SL87" i="4"/>
  <c r="SM87" i="4"/>
  <c r="SN87" i="4"/>
  <c r="SO87" i="4"/>
  <c r="SP87" i="4"/>
  <c r="SQ87" i="4"/>
  <c r="SR87" i="4"/>
  <c r="SS87" i="4"/>
  <c r="ST87" i="4"/>
  <c r="SU87" i="4"/>
  <c r="SV87" i="4"/>
  <c r="SW87" i="4"/>
  <c r="SX87" i="4"/>
  <c r="SY87" i="4"/>
  <c r="SZ87" i="4"/>
  <c r="TA87" i="4"/>
  <c r="TB87" i="4"/>
  <c r="TC87" i="4"/>
  <c r="TD87" i="4"/>
  <c r="TE87" i="4"/>
  <c r="TF87" i="4"/>
  <c r="TG87" i="4"/>
  <c r="TH87" i="4"/>
  <c r="TI87" i="4"/>
  <c r="TJ87" i="4"/>
  <c r="TK87" i="4"/>
  <c r="TL87" i="4"/>
  <c r="TM87" i="4"/>
  <c r="TN87" i="4"/>
  <c r="TO87" i="4"/>
  <c r="TP87" i="4"/>
  <c r="TQ87" i="4"/>
  <c r="TR87" i="4"/>
  <c r="TS87" i="4"/>
  <c r="TT87" i="4"/>
  <c r="TU87" i="4"/>
  <c r="TV87" i="4"/>
  <c r="TW87" i="4"/>
  <c r="TX87" i="4"/>
  <c r="TY87" i="4"/>
  <c r="TZ87" i="4"/>
  <c r="UA87" i="4"/>
  <c r="UB87" i="4"/>
  <c r="UC87" i="4"/>
  <c r="UD87" i="4"/>
  <c r="UE87" i="4"/>
  <c r="UF87" i="4"/>
  <c r="UG87" i="4"/>
  <c r="UH87" i="4"/>
  <c r="UI87" i="4"/>
  <c r="UJ87" i="4"/>
  <c r="UK87" i="4"/>
  <c r="UL87" i="4"/>
  <c r="UM87" i="4"/>
  <c r="UN87" i="4"/>
  <c r="UO87" i="4"/>
  <c r="UP87" i="4"/>
  <c r="UQ87" i="4"/>
  <c r="UR87" i="4"/>
  <c r="US87" i="4"/>
  <c r="UT87" i="4"/>
  <c r="UU87" i="4"/>
  <c r="UV87" i="4"/>
  <c r="UW87" i="4"/>
  <c r="VG87" i="4"/>
  <c r="VH87" i="4"/>
  <c r="VI87" i="4"/>
  <c r="VJ87" i="4"/>
  <c r="VK87" i="4"/>
  <c r="VL87" i="4"/>
  <c r="VM87" i="4"/>
  <c r="VN87" i="4"/>
  <c r="VO87" i="4"/>
  <c r="VP87" i="4"/>
  <c r="VQ87" i="4"/>
  <c r="VR87" i="4"/>
  <c r="VS87" i="4"/>
  <c r="VT87" i="4"/>
  <c r="VU87" i="4"/>
  <c r="VV87" i="4"/>
  <c r="VW87" i="4"/>
  <c r="VX87" i="4"/>
  <c r="VY87" i="4"/>
  <c r="VZ87" i="4"/>
  <c r="WA87" i="4"/>
  <c r="WB87" i="4"/>
  <c r="WC87" i="4"/>
  <c r="WD87" i="4"/>
  <c r="WE87" i="4"/>
  <c r="WF87" i="4"/>
  <c r="WG87" i="4"/>
  <c r="WH87" i="4"/>
  <c r="WI87" i="4"/>
  <c r="WJ87" i="4"/>
  <c r="WK87" i="4"/>
  <c r="WL87" i="4"/>
  <c r="WM87" i="4"/>
  <c r="WN87" i="4"/>
  <c r="WO87" i="4"/>
  <c r="WP87" i="4"/>
  <c r="WQ87" i="4"/>
  <c r="WR87" i="4"/>
  <c r="WS87" i="4"/>
  <c r="WT87" i="4"/>
  <c r="WU87" i="4"/>
  <c r="WV87" i="4"/>
  <c r="WW87" i="4"/>
  <c r="WX87" i="4"/>
  <c r="WY87" i="4"/>
  <c r="WZ87" i="4"/>
  <c r="XA87" i="4"/>
  <c r="XB87" i="4"/>
  <c r="XC87" i="4"/>
  <c r="XD87" i="4"/>
  <c r="XE87" i="4"/>
  <c r="XF87" i="4"/>
  <c r="XG87" i="4"/>
  <c r="XH87" i="4"/>
  <c r="XI87" i="4"/>
  <c r="XJ87" i="4"/>
  <c r="XK87" i="4"/>
  <c r="XL87" i="4"/>
  <c r="XM87" i="4"/>
  <c r="XN87" i="4"/>
  <c r="XO87" i="4"/>
  <c r="XP87" i="4"/>
  <c r="XQ87" i="4"/>
  <c r="XR87" i="4"/>
  <c r="XS87" i="4"/>
  <c r="XT87" i="4"/>
  <c r="XU87" i="4"/>
  <c r="XV87" i="4"/>
  <c r="XW87" i="4"/>
  <c r="XX87" i="4"/>
  <c r="XY87" i="4"/>
  <c r="XZ87" i="4"/>
  <c r="YA87" i="4"/>
  <c r="YB87" i="4"/>
  <c r="YC87" i="4"/>
  <c r="YD87" i="4"/>
  <c r="YE87" i="4"/>
  <c r="YF87" i="4"/>
  <c r="YG87" i="4"/>
  <c r="YH87" i="4"/>
  <c r="YI87" i="4"/>
  <c r="YJ87" i="4"/>
  <c r="YT87" i="4"/>
  <c r="YU87" i="4"/>
  <c r="YV87" i="4"/>
  <c r="YW87" i="4"/>
  <c r="YX87" i="4"/>
  <c r="YY87" i="4"/>
  <c r="YZ87" i="4"/>
  <c r="ZA87" i="4"/>
  <c r="ZB87" i="4"/>
  <c r="ZC87" i="4"/>
  <c r="ZD87" i="4"/>
  <c r="ZE87" i="4"/>
  <c r="ZF87" i="4"/>
  <c r="ZG87" i="4"/>
  <c r="ZH87" i="4"/>
  <c r="ZI87" i="4"/>
  <c r="ZJ87" i="4"/>
  <c r="ZK87" i="4"/>
  <c r="ZL87" i="4"/>
  <c r="ZM87" i="4"/>
  <c r="ZN87" i="4"/>
  <c r="ZO87" i="4"/>
  <c r="ZP87" i="4"/>
  <c r="ZQ87" i="4"/>
  <c r="ZR87" i="4"/>
  <c r="ZS87" i="4"/>
  <c r="ZT87" i="4"/>
  <c r="ZU87" i="4"/>
  <c r="ZV87" i="4"/>
  <c r="ZW87" i="4"/>
  <c r="ZX87" i="4"/>
  <c r="ZY87" i="4"/>
  <c r="ZZ87" i="4"/>
  <c r="AAA87" i="4"/>
  <c r="AAB87" i="4"/>
  <c r="AAC87" i="4"/>
  <c r="AAD87" i="4"/>
  <c r="AAE87" i="4"/>
  <c r="AAF87" i="4"/>
  <c r="AAG87" i="4"/>
  <c r="AAH87" i="4"/>
  <c r="AAI87" i="4"/>
  <c r="AAJ87" i="4"/>
  <c r="AAK87" i="4"/>
  <c r="AAL87" i="4"/>
  <c r="AAM87" i="4"/>
  <c r="AAN87" i="4"/>
  <c r="AAO87" i="4"/>
  <c r="AAP87" i="4"/>
  <c r="AAQ87" i="4"/>
  <c r="AAR87" i="4"/>
  <c r="AAS87" i="4"/>
  <c r="AAT87" i="4"/>
  <c r="AAU87" i="4"/>
  <c r="AAV87" i="4"/>
  <c r="AAW87" i="4"/>
  <c r="AAX87" i="4"/>
  <c r="AAY87" i="4"/>
  <c r="AAZ87" i="4"/>
  <c r="ABA87" i="4"/>
  <c r="ABB87" i="4"/>
  <c r="ABC87" i="4"/>
  <c r="ABD87" i="4"/>
  <c r="ABE87" i="4"/>
  <c r="ABF87" i="4"/>
  <c r="ABG87" i="4"/>
  <c r="ABH87" i="4"/>
  <c r="ABI87" i="4"/>
  <c r="ABJ87" i="4"/>
  <c r="ABK87" i="4"/>
  <c r="ABL87" i="4"/>
  <c r="ABM87" i="4"/>
  <c r="ABN87" i="4"/>
  <c r="ABO87" i="4"/>
  <c r="ABP87" i="4"/>
  <c r="ABQ87" i="4"/>
  <c r="ABR87" i="4"/>
  <c r="ABS87" i="4"/>
  <c r="ABT87" i="4"/>
  <c r="ABU87" i="4"/>
  <c r="ABV87" i="4"/>
  <c r="ABW87" i="4"/>
  <c r="ACG87" i="4"/>
  <c r="ACH87" i="4"/>
  <c r="ACI87" i="4"/>
  <c r="ACJ87" i="4"/>
  <c r="ACK87" i="4"/>
  <c r="ACL87" i="4"/>
  <c r="ACM87" i="4"/>
  <c r="ACN87" i="4"/>
  <c r="ACO87" i="4"/>
  <c r="ACP87" i="4"/>
  <c r="ACQ87" i="4"/>
  <c r="ACR87" i="4"/>
  <c r="ACS87" i="4"/>
  <c r="ACT87" i="4"/>
  <c r="ACU87" i="4"/>
  <c r="ACV87" i="4"/>
  <c r="ACW87" i="4"/>
  <c r="ACX87" i="4"/>
  <c r="ACY87" i="4"/>
  <c r="ACZ87" i="4"/>
  <c r="ADA87" i="4"/>
  <c r="ADB87" i="4"/>
  <c r="ADC87" i="4"/>
  <c r="ADD87" i="4"/>
  <c r="ADE87" i="4"/>
  <c r="ADF87" i="4"/>
  <c r="ADG87" i="4"/>
  <c r="ADH87" i="4"/>
  <c r="ADI87" i="4"/>
  <c r="ADJ87" i="4"/>
  <c r="ADK87" i="4"/>
  <c r="ADL87" i="4"/>
  <c r="ADM87" i="4"/>
  <c r="ADN87" i="4"/>
  <c r="ADO87" i="4"/>
  <c r="ADP87" i="4"/>
  <c r="ADQ87" i="4"/>
  <c r="ADR87" i="4"/>
  <c r="ADS87" i="4"/>
  <c r="ADT87" i="4"/>
  <c r="ADU87" i="4"/>
  <c r="ADV87" i="4"/>
  <c r="ADW87" i="4"/>
  <c r="ADX87" i="4"/>
  <c r="ADY87" i="4"/>
  <c r="ADZ87" i="4"/>
  <c r="AEA87" i="4"/>
  <c r="AEB87" i="4"/>
  <c r="AEC87" i="4"/>
  <c r="AED87" i="4"/>
  <c r="AEE87" i="4"/>
  <c r="AEF87" i="4"/>
  <c r="AEG87" i="4"/>
  <c r="AEH87" i="4"/>
  <c r="AEI87" i="4"/>
  <c r="AEJ87" i="4"/>
  <c r="AEK87" i="4"/>
  <c r="AEL87" i="4"/>
  <c r="AEM87" i="4"/>
  <c r="AEN87" i="4"/>
  <c r="AEO87" i="4"/>
  <c r="AEP87" i="4"/>
  <c r="AEQ87" i="4"/>
  <c r="AER87" i="4"/>
  <c r="AES87" i="4"/>
  <c r="AET87" i="4"/>
  <c r="AEU87" i="4"/>
  <c r="AEV87" i="4"/>
  <c r="AEW87" i="4"/>
  <c r="AEX87" i="4"/>
  <c r="AEY87" i="4"/>
  <c r="AEZ87" i="4"/>
  <c r="AFA87" i="4"/>
  <c r="AFB87" i="4"/>
  <c r="AFC87" i="4"/>
  <c r="AFD87" i="4"/>
  <c r="AFE87" i="4"/>
  <c r="AFF87" i="4"/>
  <c r="AFG87" i="4"/>
  <c r="AFH87" i="4"/>
  <c r="AFI87" i="4"/>
  <c r="AFJ87" i="4"/>
  <c r="DR39" i="4"/>
  <c r="DT39" i="4"/>
  <c r="DU39" i="4"/>
  <c r="DV39" i="4"/>
  <c r="DW39" i="4"/>
  <c r="DX39" i="4"/>
  <c r="DY39" i="4"/>
  <c r="DZ39" i="4"/>
  <c r="EA39" i="4"/>
  <c r="EB39" i="4"/>
  <c r="EC39" i="4"/>
  <c r="ED39" i="4"/>
  <c r="EE39" i="4"/>
  <c r="EF39" i="4"/>
  <c r="EG39" i="4"/>
  <c r="EH39" i="4"/>
  <c r="EI39" i="4"/>
  <c r="EJ39" i="4"/>
  <c r="EK39" i="4"/>
  <c r="EL39" i="4"/>
  <c r="EM39" i="4"/>
  <c r="EN39" i="4"/>
  <c r="EO39" i="4"/>
  <c r="EP39" i="4"/>
  <c r="EQ39" i="4"/>
  <c r="ER39" i="4"/>
  <c r="ES39" i="4"/>
  <c r="ET39" i="4"/>
  <c r="EU39" i="4"/>
  <c r="EV39" i="4"/>
  <c r="EW39" i="4"/>
  <c r="EX39" i="4"/>
  <c r="EY39" i="4"/>
  <c r="EZ39" i="4"/>
  <c r="FA39" i="4"/>
  <c r="FB39" i="4"/>
  <c r="FC39" i="4"/>
  <c r="FD39" i="4"/>
  <c r="FE39" i="4"/>
  <c r="FF39" i="4"/>
  <c r="FG39" i="4"/>
  <c r="FH39" i="4"/>
  <c r="FI39" i="4"/>
  <c r="FJ39" i="4"/>
  <c r="FK39" i="4"/>
  <c r="FL39" i="4"/>
  <c r="FM39" i="4"/>
  <c r="FN39" i="4"/>
  <c r="FO39" i="4"/>
  <c r="FP39" i="4"/>
  <c r="FQ39" i="4"/>
  <c r="FR39" i="4"/>
  <c r="FS39" i="4"/>
  <c r="FT39" i="4"/>
  <c r="FU39" i="4"/>
  <c r="FV39" i="4"/>
  <c r="FW39" i="4"/>
  <c r="FX39" i="4"/>
  <c r="FY39" i="4"/>
  <c r="FZ39" i="4"/>
  <c r="GA39" i="4"/>
  <c r="GB39" i="4"/>
  <c r="GC39" i="4"/>
  <c r="GD39" i="4"/>
  <c r="GE39" i="4"/>
  <c r="GF39" i="4"/>
  <c r="GG39" i="4"/>
  <c r="GH39" i="4"/>
  <c r="GI39" i="4"/>
  <c r="GJ39" i="4"/>
  <c r="GK39" i="4"/>
  <c r="GL39" i="4"/>
  <c r="GM39" i="4"/>
  <c r="GN39" i="4"/>
  <c r="GO39" i="4"/>
  <c r="GP39" i="4"/>
  <c r="GQ39" i="4"/>
  <c r="GR39" i="4"/>
  <c r="GS39" i="4"/>
  <c r="GT39" i="4"/>
  <c r="GU39" i="4"/>
  <c r="KS39" i="4"/>
  <c r="KT39" i="4"/>
  <c r="KU39" i="4"/>
  <c r="KV39" i="4"/>
  <c r="KW39" i="4"/>
  <c r="KX39" i="4"/>
  <c r="KY39" i="4"/>
  <c r="KZ39" i="4"/>
  <c r="LA39" i="4"/>
  <c r="LB39" i="4"/>
  <c r="LC39" i="4"/>
  <c r="LD39" i="4"/>
  <c r="LE39" i="4"/>
  <c r="LF39" i="4"/>
  <c r="LG39" i="4"/>
  <c r="LH39" i="4"/>
  <c r="LI39" i="4"/>
  <c r="LJ39" i="4"/>
  <c r="LK39" i="4"/>
  <c r="LL39" i="4"/>
  <c r="LM39" i="4"/>
  <c r="LN39" i="4"/>
  <c r="LO39" i="4"/>
  <c r="LP39" i="4"/>
  <c r="LQ39" i="4"/>
  <c r="LR39" i="4"/>
  <c r="LS39" i="4"/>
  <c r="LT39" i="4"/>
  <c r="LU39" i="4"/>
  <c r="LV39" i="4"/>
  <c r="LW39" i="4"/>
  <c r="LX39" i="4"/>
  <c r="LY39" i="4"/>
  <c r="LZ39" i="4"/>
  <c r="MA39" i="4"/>
  <c r="MB39" i="4"/>
  <c r="MC39" i="4"/>
  <c r="MD39" i="4"/>
  <c r="ME39" i="4"/>
  <c r="MF39" i="4"/>
  <c r="MG39" i="4"/>
  <c r="MH39" i="4"/>
  <c r="MI39" i="4"/>
  <c r="MJ39" i="4"/>
  <c r="MK39" i="4"/>
  <c r="ML39" i="4"/>
  <c r="MM39" i="4"/>
  <c r="MN39" i="4"/>
  <c r="MO39" i="4"/>
  <c r="MP39" i="4"/>
  <c r="MQ39" i="4"/>
  <c r="MR39" i="4"/>
  <c r="MS39" i="4"/>
  <c r="MT39" i="4"/>
  <c r="MU39" i="4"/>
  <c r="MV39" i="4"/>
  <c r="MW39" i="4"/>
  <c r="MX39" i="4"/>
  <c r="MY39" i="4"/>
  <c r="MZ39" i="4"/>
  <c r="NA39" i="4"/>
  <c r="NB39" i="4"/>
  <c r="NC39" i="4"/>
  <c r="ND39" i="4"/>
  <c r="NE39" i="4"/>
  <c r="NF39" i="4"/>
  <c r="NG39" i="4"/>
  <c r="NH39" i="4"/>
  <c r="NI39" i="4"/>
  <c r="NJ39" i="4"/>
  <c r="NK39" i="4"/>
  <c r="NL39" i="4"/>
  <c r="NM39" i="4"/>
  <c r="NN39" i="4"/>
  <c r="NO39" i="4"/>
  <c r="NP39" i="4"/>
  <c r="NQ39" i="4"/>
  <c r="NR39" i="4"/>
  <c r="NS39" i="4"/>
  <c r="NT39" i="4"/>
  <c r="NU39" i="4"/>
  <c r="NV39" i="4"/>
  <c r="OG39" i="4"/>
  <c r="OH39" i="4"/>
  <c r="OI39" i="4"/>
  <c r="OJ39" i="4"/>
  <c r="OK39" i="4"/>
  <c r="OL39" i="4"/>
  <c r="OM39" i="4"/>
  <c r="ON39" i="4"/>
  <c r="OO39" i="4"/>
  <c r="OP39" i="4"/>
  <c r="OQ39" i="4"/>
  <c r="OR39" i="4"/>
  <c r="OS39" i="4"/>
  <c r="OT39" i="4"/>
  <c r="OU39" i="4"/>
  <c r="OV39" i="4"/>
  <c r="OW39" i="4"/>
  <c r="OX39" i="4"/>
  <c r="OY39" i="4"/>
  <c r="OZ39" i="4"/>
  <c r="PA39" i="4"/>
  <c r="PB39" i="4"/>
  <c r="PC39" i="4"/>
  <c r="PD39" i="4"/>
  <c r="PE39" i="4"/>
  <c r="PF39" i="4"/>
  <c r="PG39" i="4"/>
  <c r="PH39" i="4"/>
  <c r="PI39" i="4"/>
  <c r="PJ39" i="4"/>
  <c r="PK39" i="4"/>
  <c r="PL39" i="4"/>
  <c r="PM39" i="4"/>
  <c r="PN39" i="4"/>
  <c r="PO39" i="4"/>
  <c r="PP39" i="4"/>
  <c r="PQ39" i="4"/>
  <c r="PR39" i="4"/>
  <c r="PS39" i="4"/>
  <c r="PT39" i="4"/>
  <c r="PU39" i="4"/>
  <c r="PV39" i="4"/>
  <c r="PW39" i="4"/>
  <c r="PX39" i="4"/>
  <c r="PY39" i="4"/>
  <c r="PZ39" i="4"/>
  <c r="QA39" i="4"/>
  <c r="QB39" i="4"/>
  <c r="QC39" i="4"/>
  <c r="QD39" i="4"/>
  <c r="QE39" i="4"/>
  <c r="QF39" i="4"/>
  <c r="QG39" i="4"/>
  <c r="QH39" i="4"/>
  <c r="QI39" i="4"/>
  <c r="QJ39" i="4"/>
  <c r="QK39" i="4"/>
  <c r="QL39" i="4"/>
  <c r="QM39" i="4"/>
  <c r="QN39" i="4"/>
  <c r="QO39" i="4"/>
  <c r="QP39" i="4"/>
  <c r="QQ39" i="4"/>
  <c r="QR39" i="4"/>
  <c r="QS39" i="4"/>
  <c r="QT39" i="4"/>
  <c r="QU39" i="4"/>
  <c r="QV39" i="4"/>
  <c r="QW39" i="4"/>
  <c r="QX39" i="4"/>
  <c r="QY39" i="4"/>
  <c r="QZ39" i="4"/>
  <c r="RA39" i="4"/>
  <c r="RB39" i="4"/>
  <c r="RC39" i="4"/>
  <c r="RD39" i="4"/>
  <c r="RE39" i="4"/>
  <c r="RF39" i="4"/>
  <c r="RG39" i="4"/>
  <c r="RH39" i="4"/>
  <c r="RI39" i="4"/>
  <c r="RJ39" i="4"/>
  <c r="RT39" i="4"/>
  <c r="RU39" i="4"/>
  <c r="RV39" i="4"/>
  <c r="RW39" i="4"/>
  <c r="RX39" i="4"/>
  <c r="RY39" i="4"/>
  <c r="RZ39" i="4"/>
  <c r="SA39" i="4"/>
  <c r="SB39" i="4"/>
  <c r="SC39" i="4"/>
  <c r="SD39" i="4"/>
  <c r="SE39" i="4"/>
  <c r="SF39" i="4"/>
  <c r="SG39" i="4"/>
  <c r="SH39" i="4"/>
  <c r="SI39" i="4"/>
  <c r="SJ39" i="4"/>
  <c r="SK39" i="4"/>
  <c r="SL39" i="4"/>
  <c r="SM39" i="4"/>
  <c r="SN39" i="4"/>
  <c r="SO39" i="4"/>
  <c r="SP39" i="4"/>
  <c r="SQ39" i="4"/>
  <c r="SR39" i="4"/>
  <c r="SS39" i="4"/>
  <c r="ST39" i="4"/>
  <c r="SU39" i="4"/>
  <c r="SV39" i="4"/>
  <c r="SW39" i="4"/>
  <c r="SX39" i="4"/>
  <c r="SY39" i="4"/>
  <c r="SZ39" i="4"/>
  <c r="TA39" i="4"/>
  <c r="TB39" i="4"/>
  <c r="TC39" i="4"/>
  <c r="TD39" i="4"/>
  <c r="TE39" i="4"/>
  <c r="TF39" i="4"/>
  <c r="TG39" i="4"/>
  <c r="TH39" i="4"/>
  <c r="TI39" i="4"/>
  <c r="TJ39" i="4"/>
  <c r="TK39" i="4"/>
  <c r="TL39" i="4"/>
  <c r="TM39" i="4"/>
  <c r="TN39" i="4"/>
  <c r="TO39" i="4"/>
  <c r="TP39" i="4"/>
  <c r="TQ39" i="4"/>
  <c r="TR39" i="4"/>
  <c r="TS39" i="4"/>
  <c r="TT39" i="4"/>
  <c r="TU39" i="4"/>
  <c r="TV39" i="4"/>
  <c r="TW39" i="4"/>
  <c r="TX39" i="4"/>
  <c r="TY39" i="4"/>
  <c r="TZ39" i="4"/>
  <c r="UA39" i="4"/>
  <c r="UB39" i="4"/>
  <c r="UC39" i="4"/>
  <c r="UD39" i="4"/>
  <c r="UE39" i="4"/>
  <c r="UF39" i="4"/>
  <c r="UG39" i="4"/>
  <c r="UH39" i="4"/>
  <c r="UI39" i="4"/>
  <c r="UJ39" i="4"/>
  <c r="UK39" i="4"/>
  <c r="UL39" i="4"/>
  <c r="UM39" i="4"/>
  <c r="UN39" i="4"/>
  <c r="UO39" i="4"/>
  <c r="UP39" i="4"/>
  <c r="UQ39" i="4"/>
  <c r="UR39" i="4"/>
  <c r="US39" i="4"/>
  <c r="UT39" i="4"/>
  <c r="UU39" i="4"/>
  <c r="UV39" i="4"/>
  <c r="UW39" i="4"/>
  <c r="VG39" i="4"/>
  <c r="VH39" i="4"/>
  <c r="VI39" i="4"/>
  <c r="VJ39" i="4"/>
  <c r="VK39" i="4"/>
  <c r="VL39" i="4"/>
  <c r="VM39" i="4"/>
  <c r="VN39" i="4"/>
  <c r="VO39" i="4"/>
  <c r="VP39" i="4"/>
  <c r="VQ39" i="4"/>
  <c r="VR39" i="4"/>
  <c r="VS39" i="4"/>
  <c r="VT39" i="4"/>
  <c r="VU39" i="4"/>
  <c r="VV39" i="4"/>
  <c r="VW39" i="4"/>
  <c r="VX39" i="4"/>
  <c r="VY39" i="4"/>
  <c r="VZ39" i="4"/>
  <c r="WA39" i="4"/>
  <c r="WB39" i="4"/>
  <c r="WC39" i="4"/>
  <c r="WD39" i="4"/>
  <c r="WE39" i="4"/>
  <c r="WF39" i="4"/>
  <c r="WG39" i="4"/>
  <c r="WH39" i="4"/>
  <c r="WI39" i="4"/>
  <c r="WJ39" i="4"/>
  <c r="WK39" i="4"/>
  <c r="WL39" i="4"/>
  <c r="WM39" i="4"/>
  <c r="WN39" i="4"/>
  <c r="WO39" i="4"/>
  <c r="WP39" i="4"/>
  <c r="WQ39" i="4"/>
  <c r="WR39" i="4"/>
  <c r="WS39" i="4"/>
  <c r="WT39" i="4"/>
  <c r="WU39" i="4"/>
  <c r="WV39" i="4"/>
  <c r="WW39" i="4"/>
  <c r="WX39" i="4"/>
  <c r="WY39" i="4"/>
  <c r="WZ39" i="4"/>
  <c r="XA39" i="4"/>
  <c r="XB39" i="4"/>
  <c r="XC39" i="4"/>
  <c r="XD39" i="4"/>
  <c r="XE39" i="4"/>
  <c r="XF39" i="4"/>
  <c r="XG39" i="4"/>
  <c r="XH39" i="4"/>
  <c r="XI39" i="4"/>
  <c r="XJ39" i="4"/>
  <c r="XK39" i="4"/>
  <c r="XL39" i="4"/>
  <c r="XM39" i="4"/>
  <c r="XN39" i="4"/>
  <c r="XO39" i="4"/>
  <c r="XP39" i="4"/>
  <c r="XQ39" i="4"/>
  <c r="XR39" i="4"/>
  <c r="XS39" i="4"/>
  <c r="XT39" i="4"/>
  <c r="XU39" i="4"/>
  <c r="XV39" i="4"/>
  <c r="XW39" i="4"/>
  <c r="XX39" i="4"/>
  <c r="XY39" i="4"/>
  <c r="XZ39" i="4"/>
  <c r="YA39" i="4"/>
  <c r="YB39" i="4"/>
  <c r="YC39" i="4"/>
  <c r="YD39" i="4"/>
  <c r="YE39" i="4"/>
  <c r="YF39" i="4"/>
  <c r="YG39" i="4"/>
  <c r="YH39" i="4"/>
  <c r="YI39" i="4"/>
  <c r="YJ39" i="4"/>
  <c r="YT39" i="4"/>
  <c r="YU39" i="4"/>
  <c r="YV39" i="4"/>
  <c r="YW39" i="4"/>
  <c r="YX39" i="4"/>
  <c r="YY39" i="4"/>
  <c r="YZ39" i="4"/>
  <c r="ZA39" i="4"/>
  <c r="ZB39" i="4"/>
  <c r="ZC39" i="4"/>
  <c r="ZD39" i="4"/>
  <c r="ZE39" i="4"/>
  <c r="ZF39" i="4"/>
  <c r="ZG39" i="4"/>
  <c r="ZH39" i="4"/>
  <c r="ZI39" i="4"/>
  <c r="ZJ39" i="4"/>
  <c r="ZK39" i="4"/>
  <c r="ZL39" i="4"/>
  <c r="ZM39" i="4"/>
  <c r="ZN39" i="4"/>
  <c r="ZO39" i="4"/>
  <c r="ZP39" i="4"/>
  <c r="ZQ39" i="4"/>
  <c r="ZR39" i="4"/>
  <c r="ZS39" i="4"/>
  <c r="ZT39" i="4"/>
  <c r="ZU39" i="4"/>
  <c r="ZV39" i="4"/>
  <c r="ZW39" i="4"/>
  <c r="ZX39" i="4"/>
  <c r="ZY39" i="4"/>
  <c r="ZZ39" i="4"/>
  <c r="AAA39" i="4"/>
  <c r="AAB39" i="4"/>
  <c r="AAC39" i="4"/>
  <c r="AAD39" i="4"/>
  <c r="AAE39" i="4"/>
  <c r="AAF39" i="4"/>
  <c r="AAG39" i="4"/>
  <c r="AAH39" i="4"/>
  <c r="AAI39" i="4"/>
  <c r="AAJ39" i="4"/>
  <c r="AAK39" i="4"/>
  <c r="AAL39" i="4"/>
  <c r="AAM39" i="4"/>
  <c r="AAN39" i="4"/>
  <c r="AAO39" i="4"/>
  <c r="AAP39" i="4"/>
  <c r="AAQ39" i="4"/>
  <c r="AAR39" i="4"/>
  <c r="AAS39" i="4"/>
  <c r="AAT39" i="4"/>
  <c r="AAU39" i="4"/>
  <c r="AAV39" i="4"/>
  <c r="AAW39" i="4"/>
  <c r="AAX39" i="4"/>
  <c r="AAY39" i="4"/>
  <c r="AAZ39" i="4"/>
  <c r="ABA39" i="4"/>
  <c r="ABB39" i="4"/>
  <c r="ABC39" i="4"/>
  <c r="ABD39" i="4"/>
  <c r="ABE39" i="4"/>
  <c r="ABF39" i="4"/>
  <c r="ABG39" i="4"/>
  <c r="ABH39" i="4"/>
  <c r="ABI39" i="4"/>
  <c r="ABJ39" i="4"/>
  <c r="ABK39" i="4"/>
  <c r="ABL39" i="4"/>
  <c r="ABM39" i="4"/>
  <c r="ABN39" i="4"/>
  <c r="ABO39" i="4"/>
  <c r="ABP39" i="4"/>
  <c r="ABQ39" i="4"/>
  <c r="ABR39" i="4"/>
  <c r="ABS39" i="4"/>
  <c r="ABT39" i="4"/>
  <c r="ABU39" i="4"/>
  <c r="ABV39" i="4"/>
  <c r="ABW39" i="4"/>
  <c r="ACG39" i="4"/>
  <c r="ACH39" i="4"/>
  <c r="ACI39" i="4"/>
  <c r="ACJ39" i="4"/>
  <c r="ACK39" i="4"/>
  <c r="ACL39" i="4"/>
  <c r="ACM39" i="4"/>
  <c r="ACN39" i="4"/>
  <c r="ACO39" i="4"/>
  <c r="ACP39" i="4"/>
  <c r="ACQ39" i="4"/>
  <c r="ACR39" i="4"/>
  <c r="ACS39" i="4"/>
  <c r="ACT39" i="4"/>
  <c r="ACU39" i="4"/>
  <c r="ACV39" i="4"/>
  <c r="ACW39" i="4"/>
  <c r="ACX39" i="4"/>
  <c r="ACY39" i="4"/>
  <c r="ACZ39" i="4"/>
  <c r="ADA39" i="4"/>
  <c r="ADB39" i="4"/>
  <c r="ADC39" i="4"/>
  <c r="ADD39" i="4"/>
  <c r="ADE39" i="4"/>
  <c r="ADF39" i="4"/>
  <c r="ADG39" i="4"/>
  <c r="ADH39" i="4"/>
  <c r="ADI39" i="4"/>
  <c r="ADJ39" i="4"/>
  <c r="ADK39" i="4"/>
  <c r="ADL39" i="4"/>
  <c r="ADM39" i="4"/>
  <c r="ADN39" i="4"/>
  <c r="ADO39" i="4"/>
  <c r="ADP39" i="4"/>
  <c r="ADQ39" i="4"/>
  <c r="ADR39" i="4"/>
  <c r="ADS39" i="4"/>
  <c r="ADT39" i="4"/>
  <c r="ADU39" i="4"/>
  <c r="ADV39" i="4"/>
  <c r="ADW39" i="4"/>
  <c r="ADX39" i="4"/>
  <c r="ADY39" i="4"/>
  <c r="ADZ39" i="4"/>
  <c r="AEA39" i="4"/>
  <c r="AEB39" i="4"/>
  <c r="AEC39" i="4"/>
  <c r="AED39" i="4"/>
  <c r="AEE39" i="4"/>
  <c r="AEF39" i="4"/>
  <c r="AEG39" i="4"/>
  <c r="AEH39" i="4"/>
  <c r="AEI39" i="4"/>
  <c r="AEJ39" i="4"/>
  <c r="AEK39" i="4"/>
  <c r="AEL39" i="4"/>
  <c r="AEM39" i="4"/>
  <c r="AEN39" i="4"/>
  <c r="AEO39" i="4"/>
  <c r="AEP39" i="4"/>
  <c r="AEQ39" i="4"/>
  <c r="AER39" i="4"/>
  <c r="AES39" i="4"/>
  <c r="AET39" i="4"/>
  <c r="AEU39" i="4"/>
  <c r="AEV39" i="4"/>
  <c r="AEW39" i="4"/>
  <c r="AEX39" i="4"/>
  <c r="AEY39" i="4"/>
  <c r="AEZ39" i="4"/>
  <c r="AFA39" i="4"/>
  <c r="AFB39" i="4"/>
  <c r="AFC39" i="4"/>
  <c r="AFD39" i="4"/>
  <c r="AFE39" i="4"/>
  <c r="AFF39" i="4"/>
  <c r="AFG39" i="4"/>
  <c r="AFH39" i="4"/>
  <c r="AFI39" i="4"/>
  <c r="AFJ39" i="4"/>
  <c r="DR61" i="4"/>
  <c r="DT61" i="4"/>
  <c r="DU61" i="4"/>
  <c r="DV61" i="4"/>
  <c r="DW61" i="4"/>
  <c r="DX61" i="4"/>
  <c r="DY61" i="4"/>
  <c r="DZ61" i="4"/>
  <c r="EA61" i="4"/>
  <c r="EB61" i="4"/>
  <c r="EC61" i="4"/>
  <c r="ED61" i="4"/>
  <c r="EE61" i="4"/>
  <c r="EF61" i="4"/>
  <c r="EG61" i="4"/>
  <c r="EH61" i="4"/>
  <c r="EI61" i="4"/>
  <c r="EJ61" i="4"/>
  <c r="EK61" i="4"/>
  <c r="EL61" i="4"/>
  <c r="EM61" i="4"/>
  <c r="EN61" i="4"/>
  <c r="EO61" i="4"/>
  <c r="EP61" i="4"/>
  <c r="EQ61" i="4"/>
  <c r="ER61" i="4"/>
  <c r="ES61" i="4"/>
  <c r="ET61" i="4"/>
  <c r="EU61" i="4"/>
  <c r="EV61" i="4"/>
  <c r="EW61" i="4"/>
  <c r="EX61" i="4"/>
  <c r="EY61" i="4"/>
  <c r="EZ61" i="4"/>
  <c r="FA61" i="4"/>
  <c r="FB61" i="4"/>
  <c r="FC61" i="4"/>
  <c r="FD61" i="4"/>
  <c r="FE61" i="4"/>
  <c r="FF61" i="4"/>
  <c r="FG61" i="4"/>
  <c r="FH61" i="4"/>
  <c r="FI61" i="4"/>
  <c r="FJ61" i="4"/>
  <c r="FK61" i="4"/>
  <c r="FL61" i="4"/>
  <c r="FM61" i="4"/>
  <c r="FN61" i="4"/>
  <c r="FO61" i="4"/>
  <c r="FP61" i="4"/>
  <c r="FQ61" i="4"/>
  <c r="FR61" i="4"/>
  <c r="FS61" i="4"/>
  <c r="FT61" i="4"/>
  <c r="FU61" i="4"/>
  <c r="FV61" i="4"/>
  <c r="FW61" i="4"/>
  <c r="FX61" i="4"/>
  <c r="FY61" i="4"/>
  <c r="FZ61" i="4"/>
  <c r="GA61" i="4"/>
  <c r="GB61" i="4"/>
  <c r="GC61" i="4"/>
  <c r="GD61" i="4"/>
  <c r="GE61" i="4"/>
  <c r="GF61" i="4"/>
  <c r="GG61" i="4"/>
  <c r="GH61" i="4"/>
  <c r="GI61" i="4"/>
  <c r="GJ61" i="4"/>
  <c r="GK61" i="4"/>
  <c r="GL61" i="4"/>
  <c r="GM61" i="4"/>
  <c r="GN61" i="4"/>
  <c r="GO61" i="4"/>
  <c r="GP61" i="4"/>
  <c r="GQ61" i="4"/>
  <c r="GR61" i="4"/>
  <c r="GS61" i="4"/>
  <c r="GT61" i="4"/>
  <c r="GU61" i="4"/>
  <c r="KS61" i="4"/>
  <c r="KT61" i="4"/>
  <c r="KU61" i="4"/>
  <c r="KV61" i="4"/>
  <c r="KW61" i="4"/>
  <c r="KX61" i="4"/>
  <c r="KY61" i="4"/>
  <c r="KZ61" i="4"/>
  <c r="LA61" i="4"/>
  <c r="LB61" i="4"/>
  <c r="LC61" i="4"/>
  <c r="LD61" i="4"/>
  <c r="LE61" i="4"/>
  <c r="LF61" i="4"/>
  <c r="LG61" i="4"/>
  <c r="LH61" i="4"/>
  <c r="LI61" i="4"/>
  <c r="LJ61" i="4"/>
  <c r="LK61" i="4"/>
  <c r="LL61" i="4"/>
  <c r="LM61" i="4"/>
  <c r="LN61" i="4"/>
  <c r="LO61" i="4"/>
  <c r="LP61" i="4"/>
  <c r="LQ61" i="4"/>
  <c r="LR61" i="4"/>
  <c r="LS61" i="4"/>
  <c r="LT61" i="4"/>
  <c r="LU61" i="4"/>
  <c r="LV61" i="4"/>
  <c r="LW61" i="4"/>
  <c r="LX61" i="4"/>
  <c r="LY61" i="4"/>
  <c r="LZ61" i="4"/>
  <c r="MA61" i="4"/>
  <c r="MB61" i="4"/>
  <c r="MC61" i="4"/>
  <c r="MD61" i="4"/>
  <c r="ME61" i="4"/>
  <c r="MF61" i="4"/>
  <c r="MG61" i="4"/>
  <c r="MH61" i="4"/>
  <c r="MI61" i="4"/>
  <c r="MJ61" i="4"/>
  <c r="MK61" i="4"/>
  <c r="ML61" i="4"/>
  <c r="MM61" i="4"/>
  <c r="MN61" i="4"/>
  <c r="MO61" i="4"/>
  <c r="MP61" i="4"/>
  <c r="MQ61" i="4"/>
  <c r="MR61" i="4"/>
  <c r="MS61" i="4"/>
  <c r="MT61" i="4"/>
  <c r="MU61" i="4"/>
  <c r="MV61" i="4"/>
  <c r="MW61" i="4"/>
  <c r="MX61" i="4"/>
  <c r="MY61" i="4"/>
  <c r="MZ61" i="4"/>
  <c r="NA61" i="4"/>
  <c r="NB61" i="4"/>
  <c r="NC61" i="4"/>
  <c r="ND61" i="4"/>
  <c r="NE61" i="4"/>
  <c r="NF61" i="4"/>
  <c r="NG61" i="4"/>
  <c r="NH61" i="4"/>
  <c r="NI61" i="4"/>
  <c r="NJ61" i="4"/>
  <c r="NK61" i="4"/>
  <c r="NL61" i="4"/>
  <c r="NM61" i="4"/>
  <c r="NN61" i="4"/>
  <c r="NO61" i="4"/>
  <c r="NP61" i="4"/>
  <c r="NQ61" i="4"/>
  <c r="NR61" i="4"/>
  <c r="NS61" i="4"/>
  <c r="NT61" i="4"/>
  <c r="NU61" i="4"/>
  <c r="NV61" i="4"/>
  <c r="OG61" i="4"/>
  <c r="OH61" i="4"/>
  <c r="OI61" i="4"/>
  <c r="OJ61" i="4"/>
  <c r="OK61" i="4"/>
  <c r="OL61" i="4"/>
  <c r="OM61" i="4"/>
  <c r="ON61" i="4"/>
  <c r="OO61" i="4"/>
  <c r="OP61" i="4"/>
  <c r="OQ61" i="4"/>
  <c r="OR61" i="4"/>
  <c r="OS61" i="4"/>
  <c r="OT61" i="4"/>
  <c r="OU61" i="4"/>
  <c r="OV61" i="4"/>
  <c r="OW61" i="4"/>
  <c r="OX61" i="4"/>
  <c r="OY61" i="4"/>
  <c r="OZ61" i="4"/>
  <c r="PA61" i="4"/>
  <c r="PB61" i="4"/>
  <c r="PC61" i="4"/>
  <c r="PD61" i="4"/>
  <c r="PE61" i="4"/>
  <c r="PF61" i="4"/>
  <c r="PG61" i="4"/>
  <c r="PH61" i="4"/>
  <c r="PI61" i="4"/>
  <c r="PJ61" i="4"/>
  <c r="PK61" i="4"/>
  <c r="PL61" i="4"/>
  <c r="PM61" i="4"/>
  <c r="PN61" i="4"/>
  <c r="PO61" i="4"/>
  <c r="PP61" i="4"/>
  <c r="PQ61" i="4"/>
  <c r="PR61" i="4"/>
  <c r="PS61" i="4"/>
  <c r="PT61" i="4"/>
  <c r="PU61" i="4"/>
  <c r="PV61" i="4"/>
  <c r="PW61" i="4"/>
  <c r="PX61" i="4"/>
  <c r="PY61" i="4"/>
  <c r="PZ61" i="4"/>
  <c r="QA61" i="4"/>
  <c r="QB61" i="4"/>
  <c r="QC61" i="4"/>
  <c r="QD61" i="4"/>
  <c r="QE61" i="4"/>
  <c r="QF61" i="4"/>
  <c r="QG61" i="4"/>
  <c r="QH61" i="4"/>
  <c r="QI61" i="4"/>
  <c r="QJ61" i="4"/>
  <c r="QK61" i="4"/>
  <c r="QL61" i="4"/>
  <c r="QM61" i="4"/>
  <c r="QN61" i="4"/>
  <c r="QO61" i="4"/>
  <c r="QP61" i="4"/>
  <c r="QQ61" i="4"/>
  <c r="QR61" i="4"/>
  <c r="QS61" i="4"/>
  <c r="QT61" i="4"/>
  <c r="QU61" i="4"/>
  <c r="QV61" i="4"/>
  <c r="QW61" i="4"/>
  <c r="QX61" i="4"/>
  <c r="QY61" i="4"/>
  <c r="QZ61" i="4"/>
  <c r="RA61" i="4"/>
  <c r="RB61" i="4"/>
  <c r="RC61" i="4"/>
  <c r="RD61" i="4"/>
  <c r="RE61" i="4"/>
  <c r="RF61" i="4"/>
  <c r="RG61" i="4"/>
  <c r="RH61" i="4"/>
  <c r="RI61" i="4"/>
  <c r="RJ61" i="4"/>
  <c r="RT61" i="4"/>
  <c r="RU61" i="4"/>
  <c r="RV61" i="4"/>
  <c r="RW61" i="4"/>
  <c r="RX61" i="4"/>
  <c r="RY61" i="4"/>
  <c r="RZ61" i="4"/>
  <c r="SA61" i="4"/>
  <c r="SB61" i="4"/>
  <c r="SC61" i="4"/>
  <c r="SD61" i="4"/>
  <c r="SE61" i="4"/>
  <c r="SF61" i="4"/>
  <c r="SG61" i="4"/>
  <c r="SH61" i="4"/>
  <c r="SI61" i="4"/>
  <c r="SJ61" i="4"/>
  <c r="SK61" i="4"/>
  <c r="SL61" i="4"/>
  <c r="SM61" i="4"/>
  <c r="SN61" i="4"/>
  <c r="SO61" i="4"/>
  <c r="SP61" i="4"/>
  <c r="SQ61" i="4"/>
  <c r="SR61" i="4"/>
  <c r="SS61" i="4"/>
  <c r="ST61" i="4"/>
  <c r="SU61" i="4"/>
  <c r="SV61" i="4"/>
  <c r="SW61" i="4"/>
  <c r="SX61" i="4"/>
  <c r="SY61" i="4"/>
  <c r="SZ61" i="4"/>
  <c r="TA61" i="4"/>
  <c r="TB61" i="4"/>
  <c r="TC61" i="4"/>
  <c r="TD61" i="4"/>
  <c r="TE61" i="4"/>
  <c r="TF61" i="4"/>
  <c r="TG61" i="4"/>
  <c r="TH61" i="4"/>
  <c r="TI61" i="4"/>
  <c r="TJ61" i="4"/>
  <c r="TK61" i="4"/>
  <c r="TL61" i="4"/>
  <c r="TM61" i="4"/>
  <c r="TN61" i="4"/>
  <c r="TO61" i="4"/>
  <c r="TP61" i="4"/>
  <c r="TQ61" i="4"/>
  <c r="TR61" i="4"/>
  <c r="TS61" i="4"/>
  <c r="TT61" i="4"/>
  <c r="TU61" i="4"/>
  <c r="TV61" i="4"/>
  <c r="TW61" i="4"/>
  <c r="TX61" i="4"/>
  <c r="TY61" i="4"/>
  <c r="TZ61" i="4"/>
  <c r="UA61" i="4"/>
  <c r="UB61" i="4"/>
  <c r="UC61" i="4"/>
  <c r="UD61" i="4"/>
  <c r="UE61" i="4"/>
  <c r="UF61" i="4"/>
  <c r="UG61" i="4"/>
  <c r="UH61" i="4"/>
  <c r="UI61" i="4"/>
  <c r="UJ61" i="4"/>
  <c r="UK61" i="4"/>
  <c r="UL61" i="4"/>
  <c r="UM61" i="4"/>
  <c r="UN61" i="4"/>
  <c r="UO61" i="4"/>
  <c r="UP61" i="4"/>
  <c r="UQ61" i="4"/>
  <c r="UR61" i="4"/>
  <c r="US61" i="4"/>
  <c r="UT61" i="4"/>
  <c r="UU61" i="4"/>
  <c r="UV61" i="4"/>
  <c r="UW61" i="4"/>
  <c r="VG61" i="4"/>
  <c r="VH61" i="4"/>
  <c r="VI61" i="4"/>
  <c r="VJ61" i="4"/>
  <c r="VK61" i="4"/>
  <c r="VL61" i="4"/>
  <c r="VM61" i="4"/>
  <c r="VN61" i="4"/>
  <c r="VO61" i="4"/>
  <c r="VP61" i="4"/>
  <c r="VQ61" i="4"/>
  <c r="VR61" i="4"/>
  <c r="VS61" i="4"/>
  <c r="VT61" i="4"/>
  <c r="VU61" i="4"/>
  <c r="VV61" i="4"/>
  <c r="VW61" i="4"/>
  <c r="VX61" i="4"/>
  <c r="VY61" i="4"/>
  <c r="VZ61" i="4"/>
  <c r="WA61" i="4"/>
  <c r="WB61" i="4"/>
  <c r="WC61" i="4"/>
  <c r="WD61" i="4"/>
  <c r="WE61" i="4"/>
  <c r="WF61" i="4"/>
  <c r="WG61" i="4"/>
  <c r="WH61" i="4"/>
  <c r="WI61" i="4"/>
  <c r="WJ61" i="4"/>
  <c r="WK61" i="4"/>
  <c r="WL61" i="4"/>
  <c r="WM61" i="4"/>
  <c r="WN61" i="4"/>
  <c r="WO61" i="4"/>
  <c r="WP61" i="4"/>
  <c r="WQ61" i="4"/>
  <c r="WR61" i="4"/>
  <c r="WS61" i="4"/>
  <c r="WT61" i="4"/>
  <c r="WU61" i="4"/>
  <c r="WV61" i="4"/>
  <c r="WW61" i="4"/>
  <c r="WX61" i="4"/>
  <c r="WY61" i="4"/>
  <c r="WZ61" i="4"/>
  <c r="XA61" i="4"/>
  <c r="XB61" i="4"/>
  <c r="XC61" i="4"/>
  <c r="XD61" i="4"/>
  <c r="XE61" i="4"/>
  <c r="XF61" i="4"/>
  <c r="XG61" i="4"/>
  <c r="XH61" i="4"/>
  <c r="XI61" i="4"/>
  <c r="XJ61" i="4"/>
  <c r="XK61" i="4"/>
  <c r="XL61" i="4"/>
  <c r="XM61" i="4"/>
  <c r="XN61" i="4"/>
  <c r="XO61" i="4"/>
  <c r="XP61" i="4"/>
  <c r="XQ61" i="4"/>
  <c r="XR61" i="4"/>
  <c r="XS61" i="4"/>
  <c r="XT61" i="4"/>
  <c r="XU61" i="4"/>
  <c r="XV61" i="4"/>
  <c r="XW61" i="4"/>
  <c r="XX61" i="4"/>
  <c r="XY61" i="4"/>
  <c r="XZ61" i="4"/>
  <c r="YA61" i="4"/>
  <c r="YB61" i="4"/>
  <c r="YC61" i="4"/>
  <c r="YD61" i="4"/>
  <c r="YE61" i="4"/>
  <c r="YF61" i="4"/>
  <c r="YG61" i="4"/>
  <c r="YH61" i="4"/>
  <c r="YI61" i="4"/>
  <c r="YJ61" i="4"/>
  <c r="YT61" i="4"/>
  <c r="YU61" i="4"/>
  <c r="YV61" i="4"/>
  <c r="YW61" i="4"/>
  <c r="YX61" i="4"/>
  <c r="YY61" i="4"/>
  <c r="YZ61" i="4"/>
  <c r="ZA61" i="4"/>
  <c r="ZB61" i="4"/>
  <c r="ZC61" i="4"/>
  <c r="ZD61" i="4"/>
  <c r="ZE61" i="4"/>
  <c r="ZF61" i="4"/>
  <c r="ZG61" i="4"/>
  <c r="ZH61" i="4"/>
  <c r="ZI61" i="4"/>
  <c r="ZJ61" i="4"/>
  <c r="ZK61" i="4"/>
  <c r="ZL61" i="4"/>
  <c r="ZM61" i="4"/>
  <c r="ZN61" i="4"/>
  <c r="ZO61" i="4"/>
  <c r="ZP61" i="4"/>
  <c r="ZQ61" i="4"/>
  <c r="ZR61" i="4"/>
  <c r="ZS61" i="4"/>
  <c r="ZT61" i="4"/>
  <c r="ZU61" i="4"/>
  <c r="ZV61" i="4"/>
  <c r="ZW61" i="4"/>
  <c r="ZX61" i="4"/>
  <c r="ZY61" i="4"/>
  <c r="ZZ61" i="4"/>
  <c r="AAA61" i="4"/>
  <c r="AAB61" i="4"/>
  <c r="AAC61" i="4"/>
  <c r="AAD61" i="4"/>
  <c r="AAE61" i="4"/>
  <c r="AAF61" i="4"/>
  <c r="AAG61" i="4"/>
  <c r="AAH61" i="4"/>
  <c r="AAI61" i="4"/>
  <c r="AAJ61" i="4"/>
  <c r="AAK61" i="4"/>
  <c r="AAL61" i="4"/>
  <c r="AAM61" i="4"/>
  <c r="AAN61" i="4"/>
  <c r="AAO61" i="4"/>
  <c r="AAP61" i="4"/>
  <c r="AAQ61" i="4"/>
  <c r="AAR61" i="4"/>
  <c r="AAS61" i="4"/>
  <c r="AAT61" i="4"/>
  <c r="AAU61" i="4"/>
  <c r="AAV61" i="4"/>
  <c r="AAW61" i="4"/>
  <c r="AAX61" i="4"/>
  <c r="AAY61" i="4"/>
  <c r="AAZ61" i="4"/>
  <c r="ABA61" i="4"/>
  <c r="ABB61" i="4"/>
  <c r="ABC61" i="4"/>
  <c r="ABD61" i="4"/>
  <c r="ABE61" i="4"/>
  <c r="ABF61" i="4"/>
  <c r="ABG61" i="4"/>
  <c r="ABH61" i="4"/>
  <c r="ABI61" i="4"/>
  <c r="ABJ61" i="4"/>
  <c r="ABK61" i="4"/>
  <c r="ABL61" i="4"/>
  <c r="ABM61" i="4"/>
  <c r="ABN61" i="4"/>
  <c r="ABO61" i="4"/>
  <c r="ABP61" i="4"/>
  <c r="ABQ61" i="4"/>
  <c r="ABR61" i="4"/>
  <c r="ABS61" i="4"/>
  <c r="ABT61" i="4"/>
  <c r="ABU61" i="4"/>
  <c r="ABV61" i="4"/>
  <c r="ABW61" i="4"/>
  <c r="ACG61" i="4"/>
  <c r="ACH61" i="4"/>
  <c r="ACI61" i="4"/>
  <c r="ACJ61" i="4"/>
  <c r="ACK61" i="4"/>
  <c r="ACL61" i="4"/>
  <c r="ACM61" i="4"/>
  <c r="ACN61" i="4"/>
  <c r="ACO61" i="4"/>
  <c r="ACP61" i="4"/>
  <c r="ACQ61" i="4"/>
  <c r="ACR61" i="4"/>
  <c r="ACS61" i="4"/>
  <c r="ACT61" i="4"/>
  <c r="ACU61" i="4"/>
  <c r="ACV61" i="4"/>
  <c r="ACW61" i="4"/>
  <c r="ACX61" i="4"/>
  <c r="ACY61" i="4"/>
  <c r="ACZ61" i="4"/>
  <c r="ADA61" i="4"/>
  <c r="ADB61" i="4"/>
  <c r="ADC61" i="4"/>
  <c r="ADD61" i="4"/>
  <c r="ADE61" i="4"/>
  <c r="ADF61" i="4"/>
  <c r="ADG61" i="4"/>
  <c r="ADH61" i="4"/>
  <c r="ADI61" i="4"/>
  <c r="ADJ61" i="4"/>
  <c r="ADK61" i="4"/>
  <c r="ADL61" i="4"/>
  <c r="ADM61" i="4"/>
  <c r="ADN61" i="4"/>
  <c r="ADO61" i="4"/>
  <c r="ADP61" i="4"/>
  <c r="ADQ61" i="4"/>
  <c r="ADR61" i="4"/>
  <c r="ADS61" i="4"/>
  <c r="ADT61" i="4"/>
  <c r="ADU61" i="4"/>
  <c r="ADV61" i="4"/>
  <c r="ADW61" i="4"/>
  <c r="ADX61" i="4"/>
  <c r="ADY61" i="4"/>
  <c r="ADZ61" i="4"/>
  <c r="AEA61" i="4"/>
  <c r="AEB61" i="4"/>
  <c r="AEC61" i="4"/>
  <c r="AED61" i="4"/>
  <c r="AEE61" i="4"/>
  <c r="AEF61" i="4"/>
  <c r="AEG61" i="4"/>
  <c r="AEH61" i="4"/>
  <c r="AEI61" i="4"/>
  <c r="AEJ61" i="4"/>
  <c r="AEK61" i="4"/>
  <c r="AEL61" i="4"/>
  <c r="AEM61" i="4"/>
  <c r="AEN61" i="4"/>
  <c r="AEO61" i="4"/>
  <c r="AEP61" i="4"/>
  <c r="AEQ61" i="4"/>
  <c r="AER61" i="4"/>
  <c r="AES61" i="4"/>
  <c r="AET61" i="4"/>
  <c r="AEU61" i="4"/>
  <c r="AEV61" i="4"/>
  <c r="AEW61" i="4"/>
  <c r="AEX61" i="4"/>
  <c r="AEY61" i="4"/>
  <c r="AEZ61" i="4"/>
  <c r="AFA61" i="4"/>
  <c r="AFB61" i="4"/>
  <c r="AFC61" i="4"/>
  <c r="AFD61" i="4"/>
  <c r="AFE61" i="4"/>
  <c r="AFF61" i="4"/>
  <c r="AFG61" i="4"/>
  <c r="AFH61" i="4"/>
  <c r="AFI61" i="4"/>
  <c r="AFJ61" i="4"/>
  <c r="DR107" i="4"/>
  <c r="DT107" i="4"/>
  <c r="DU107" i="4"/>
  <c r="DV107" i="4"/>
  <c r="DW107" i="4"/>
  <c r="DX107" i="4"/>
  <c r="DY107" i="4"/>
  <c r="DZ107" i="4"/>
  <c r="EA107" i="4"/>
  <c r="EB107" i="4"/>
  <c r="EC107" i="4"/>
  <c r="ED107" i="4"/>
  <c r="EE107" i="4"/>
  <c r="EF107" i="4"/>
  <c r="EG107" i="4"/>
  <c r="EH107" i="4"/>
  <c r="EI107" i="4"/>
  <c r="EJ107" i="4"/>
  <c r="EK107" i="4"/>
  <c r="EL107" i="4"/>
  <c r="EM107" i="4"/>
  <c r="EN107" i="4"/>
  <c r="EO107" i="4"/>
  <c r="EP107" i="4"/>
  <c r="EQ107" i="4"/>
  <c r="ER107" i="4"/>
  <c r="ES107" i="4"/>
  <c r="ET107" i="4"/>
  <c r="EU107" i="4"/>
  <c r="EV107" i="4"/>
  <c r="EW107" i="4"/>
  <c r="EX107" i="4"/>
  <c r="EY107" i="4"/>
  <c r="EZ107" i="4"/>
  <c r="FA107" i="4"/>
  <c r="FB107" i="4"/>
  <c r="FC107" i="4"/>
  <c r="FD107" i="4"/>
  <c r="FE107" i="4"/>
  <c r="FF107" i="4"/>
  <c r="FG107" i="4"/>
  <c r="FH107" i="4"/>
  <c r="FI107" i="4"/>
  <c r="FJ107" i="4"/>
  <c r="FK107" i="4"/>
  <c r="FL107" i="4"/>
  <c r="FM107" i="4"/>
  <c r="FN107" i="4"/>
  <c r="FO107" i="4"/>
  <c r="FP107" i="4"/>
  <c r="FQ107" i="4"/>
  <c r="FR107" i="4"/>
  <c r="FS107" i="4"/>
  <c r="FT107" i="4"/>
  <c r="FU107" i="4"/>
  <c r="FV107" i="4"/>
  <c r="FW107" i="4"/>
  <c r="FX107" i="4"/>
  <c r="FY107" i="4"/>
  <c r="FZ107" i="4"/>
  <c r="GA107" i="4"/>
  <c r="GB107" i="4"/>
  <c r="GC107" i="4"/>
  <c r="GD107" i="4"/>
  <c r="GE107" i="4"/>
  <c r="GF107" i="4"/>
  <c r="GG107" i="4"/>
  <c r="GH107" i="4"/>
  <c r="GI107" i="4"/>
  <c r="GJ107" i="4"/>
  <c r="GK107" i="4"/>
  <c r="GL107" i="4"/>
  <c r="GM107" i="4"/>
  <c r="GN107" i="4"/>
  <c r="GO107" i="4"/>
  <c r="GP107" i="4"/>
  <c r="GQ107" i="4"/>
  <c r="GR107" i="4"/>
  <c r="GS107" i="4"/>
  <c r="GT107" i="4"/>
  <c r="GU107" i="4"/>
  <c r="KS107" i="4"/>
  <c r="KT107" i="4"/>
  <c r="KU107" i="4"/>
  <c r="KV107" i="4"/>
  <c r="KW107" i="4"/>
  <c r="KX107" i="4"/>
  <c r="KY107" i="4"/>
  <c r="KZ107" i="4"/>
  <c r="LA107" i="4"/>
  <c r="LB107" i="4"/>
  <c r="LC107" i="4"/>
  <c r="LD107" i="4"/>
  <c r="LE107" i="4"/>
  <c r="LF107" i="4"/>
  <c r="LG107" i="4"/>
  <c r="LH107" i="4"/>
  <c r="LI107" i="4"/>
  <c r="LJ107" i="4"/>
  <c r="LK107" i="4"/>
  <c r="LL107" i="4"/>
  <c r="LM107" i="4"/>
  <c r="LN107" i="4"/>
  <c r="LO107" i="4"/>
  <c r="LP107" i="4"/>
  <c r="LQ107" i="4"/>
  <c r="LR107" i="4"/>
  <c r="LS107" i="4"/>
  <c r="LT107" i="4"/>
  <c r="LU107" i="4"/>
  <c r="LV107" i="4"/>
  <c r="LW107" i="4"/>
  <c r="LX107" i="4"/>
  <c r="LY107" i="4"/>
  <c r="LZ107" i="4"/>
  <c r="MA107" i="4"/>
  <c r="MB107" i="4"/>
  <c r="MC107" i="4"/>
  <c r="MD107" i="4"/>
  <c r="ME107" i="4"/>
  <c r="MF107" i="4"/>
  <c r="MG107" i="4"/>
  <c r="MH107" i="4"/>
  <c r="MI107" i="4"/>
  <c r="MJ107" i="4"/>
  <c r="MK107" i="4"/>
  <c r="ML107" i="4"/>
  <c r="MM107" i="4"/>
  <c r="MN107" i="4"/>
  <c r="MO107" i="4"/>
  <c r="MP107" i="4"/>
  <c r="MQ107" i="4"/>
  <c r="MR107" i="4"/>
  <c r="MS107" i="4"/>
  <c r="MT107" i="4"/>
  <c r="MU107" i="4"/>
  <c r="MV107" i="4"/>
  <c r="MW107" i="4"/>
  <c r="MX107" i="4"/>
  <c r="MY107" i="4"/>
  <c r="MZ107" i="4"/>
  <c r="NA107" i="4"/>
  <c r="NB107" i="4"/>
  <c r="NC107" i="4"/>
  <c r="ND107" i="4"/>
  <c r="NE107" i="4"/>
  <c r="NF107" i="4"/>
  <c r="NG107" i="4"/>
  <c r="NH107" i="4"/>
  <c r="NI107" i="4"/>
  <c r="NJ107" i="4"/>
  <c r="NK107" i="4"/>
  <c r="NL107" i="4"/>
  <c r="NM107" i="4"/>
  <c r="NN107" i="4"/>
  <c r="NO107" i="4"/>
  <c r="NP107" i="4"/>
  <c r="NQ107" i="4"/>
  <c r="NR107" i="4"/>
  <c r="NS107" i="4"/>
  <c r="NT107" i="4"/>
  <c r="NU107" i="4"/>
  <c r="NV107" i="4"/>
  <c r="OG107" i="4"/>
  <c r="OH107" i="4"/>
  <c r="OI107" i="4"/>
  <c r="OJ107" i="4"/>
  <c r="OK107" i="4"/>
  <c r="OL107" i="4"/>
  <c r="OM107" i="4"/>
  <c r="ON107" i="4"/>
  <c r="OO107" i="4"/>
  <c r="OP107" i="4"/>
  <c r="OQ107" i="4"/>
  <c r="OR107" i="4"/>
  <c r="OS107" i="4"/>
  <c r="OT107" i="4"/>
  <c r="OU107" i="4"/>
  <c r="OV107" i="4"/>
  <c r="OW107" i="4"/>
  <c r="OX107" i="4"/>
  <c r="OY107" i="4"/>
  <c r="OZ107" i="4"/>
  <c r="PA107" i="4"/>
  <c r="PB107" i="4"/>
  <c r="PC107" i="4"/>
  <c r="PD107" i="4"/>
  <c r="PE107" i="4"/>
  <c r="PF107" i="4"/>
  <c r="PG107" i="4"/>
  <c r="PH107" i="4"/>
  <c r="PI107" i="4"/>
  <c r="PJ107" i="4"/>
  <c r="PK107" i="4"/>
  <c r="PL107" i="4"/>
  <c r="PM107" i="4"/>
  <c r="PN107" i="4"/>
  <c r="PO107" i="4"/>
  <c r="PP107" i="4"/>
  <c r="PQ107" i="4"/>
  <c r="PR107" i="4"/>
  <c r="PS107" i="4"/>
  <c r="PT107" i="4"/>
  <c r="PU107" i="4"/>
  <c r="PV107" i="4"/>
  <c r="PW107" i="4"/>
  <c r="PX107" i="4"/>
  <c r="PY107" i="4"/>
  <c r="PZ107" i="4"/>
  <c r="QA107" i="4"/>
  <c r="QB107" i="4"/>
  <c r="QC107" i="4"/>
  <c r="QD107" i="4"/>
  <c r="QE107" i="4"/>
  <c r="QF107" i="4"/>
  <c r="QG107" i="4"/>
  <c r="QH107" i="4"/>
  <c r="QI107" i="4"/>
  <c r="QJ107" i="4"/>
  <c r="QK107" i="4"/>
  <c r="QL107" i="4"/>
  <c r="QM107" i="4"/>
  <c r="QN107" i="4"/>
  <c r="QO107" i="4"/>
  <c r="QP107" i="4"/>
  <c r="QQ107" i="4"/>
  <c r="QR107" i="4"/>
  <c r="QS107" i="4"/>
  <c r="QT107" i="4"/>
  <c r="QU107" i="4"/>
  <c r="QV107" i="4"/>
  <c r="QW107" i="4"/>
  <c r="QX107" i="4"/>
  <c r="QY107" i="4"/>
  <c r="QZ107" i="4"/>
  <c r="RA107" i="4"/>
  <c r="RB107" i="4"/>
  <c r="RC107" i="4"/>
  <c r="RD107" i="4"/>
  <c r="RE107" i="4"/>
  <c r="RF107" i="4"/>
  <c r="RG107" i="4"/>
  <c r="RH107" i="4"/>
  <c r="RI107" i="4"/>
  <c r="RJ107" i="4"/>
  <c r="RT107" i="4"/>
  <c r="RU107" i="4"/>
  <c r="RV107" i="4"/>
  <c r="RW107" i="4"/>
  <c r="RX107" i="4"/>
  <c r="RY107" i="4"/>
  <c r="RZ107" i="4"/>
  <c r="SA107" i="4"/>
  <c r="SB107" i="4"/>
  <c r="SC107" i="4"/>
  <c r="SD107" i="4"/>
  <c r="SE107" i="4"/>
  <c r="SF107" i="4"/>
  <c r="SG107" i="4"/>
  <c r="SH107" i="4"/>
  <c r="SI107" i="4"/>
  <c r="SJ107" i="4"/>
  <c r="SK107" i="4"/>
  <c r="SL107" i="4"/>
  <c r="SM107" i="4"/>
  <c r="SN107" i="4"/>
  <c r="SO107" i="4"/>
  <c r="SP107" i="4"/>
  <c r="SQ107" i="4"/>
  <c r="SR107" i="4"/>
  <c r="SS107" i="4"/>
  <c r="ST107" i="4"/>
  <c r="SU107" i="4"/>
  <c r="SV107" i="4"/>
  <c r="SW107" i="4"/>
  <c r="SX107" i="4"/>
  <c r="SY107" i="4"/>
  <c r="SZ107" i="4"/>
  <c r="TA107" i="4"/>
  <c r="TB107" i="4"/>
  <c r="TC107" i="4"/>
  <c r="TD107" i="4"/>
  <c r="TE107" i="4"/>
  <c r="TF107" i="4"/>
  <c r="TG107" i="4"/>
  <c r="TH107" i="4"/>
  <c r="TI107" i="4"/>
  <c r="TJ107" i="4"/>
  <c r="TK107" i="4"/>
  <c r="TL107" i="4"/>
  <c r="TM107" i="4"/>
  <c r="TN107" i="4"/>
  <c r="TO107" i="4"/>
  <c r="TP107" i="4"/>
  <c r="TQ107" i="4"/>
  <c r="TR107" i="4"/>
  <c r="TS107" i="4"/>
  <c r="TT107" i="4"/>
  <c r="TU107" i="4"/>
  <c r="TV107" i="4"/>
  <c r="TW107" i="4"/>
  <c r="TX107" i="4"/>
  <c r="TY107" i="4"/>
  <c r="TZ107" i="4"/>
  <c r="UA107" i="4"/>
  <c r="UB107" i="4"/>
  <c r="UC107" i="4"/>
  <c r="UD107" i="4"/>
  <c r="UE107" i="4"/>
  <c r="UF107" i="4"/>
  <c r="UG107" i="4"/>
  <c r="UH107" i="4"/>
  <c r="UI107" i="4"/>
  <c r="UJ107" i="4"/>
  <c r="UK107" i="4"/>
  <c r="UL107" i="4"/>
  <c r="UM107" i="4"/>
  <c r="UN107" i="4"/>
  <c r="UO107" i="4"/>
  <c r="UP107" i="4"/>
  <c r="UQ107" i="4"/>
  <c r="UR107" i="4"/>
  <c r="US107" i="4"/>
  <c r="UT107" i="4"/>
  <c r="UU107" i="4"/>
  <c r="UV107" i="4"/>
  <c r="UW107" i="4"/>
  <c r="VG107" i="4"/>
  <c r="VH107" i="4"/>
  <c r="VI107" i="4"/>
  <c r="VJ107" i="4"/>
  <c r="VK107" i="4"/>
  <c r="VL107" i="4"/>
  <c r="VM107" i="4"/>
  <c r="VN107" i="4"/>
  <c r="VO107" i="4"/>
  <c r="VP107" i="4"/>
  <c r="VQ107" i="4"/>
  <c r="VR107" i="4"/>
  <c r="VS107" i="4"/>
  <c r="VT107" i="4"/>
  <c r="VU107" i="4"/>
  <c r="VV107" i="4"/>
  <c r="VW107" i="4"/>
  <c r="VX107" i="4"/>
  <c r="VY107" i="4"/>
  <c r="VZ107" i="4"/>
  <c r="WA107" i="4"/>
  <c r="WB107" i="4"/>
  <c r="WC107" i="4"/>
  <c r="WD107" i="4"/>
  <c r="WE107" i="4"/>
  <c r="WF107" i="4"/>
  <c r="WG107" i="4"/>
  <c r="WH107" i="4"/>
  <c r="WI107" i="4"/>
  <c r="WJ107" i="4"/>
  <c r="WK107" i="4"/>
  <c r="WL107" i="4"/>
  <c r="WM107" i="4"/>
  <c r="WN107" i="4"/>
  <c r="WO107" i="4"/>
  <c r="WP107" i="4"/>
  <c r="WQ107" i="4"/>
  <c r="WR107" i="4"/>
  <c r="WS107" i="4"/>
  <c r="WT107" i="4"/>
  <c r="WU107" i="4"/>
  <c r="WV107" i="4"/>
  <c r="WW107" i="4"/>
  <c r="WX107" i="4"/>
  <c r="WY107" i="4"/>
  <c r="WZ107" i="4"/>
  <c r="XA107" i="4"/>
  <c r="XB107" i="4"/>
  <c r="XC107" i="4"/>
  <c r="XD107" i="4"/>
  <c r="XE107" i="4"/>
  <c r="XF107" i="4"/>
  <c r="XG107" i="4"/>
  <c r="XH107" i="4"/>
  <c r="XI107" i="4"/>
  <c r="XJ107" i="4"/>
  <c r="XK107" i="4"/>
  <c r="XL107" i="4"/>
  <c r="XM107" i="4"/>
  <c r="XN107" i="4"/>
  <c r="XO107" i="4"/>
  <c r="XP107" i="4"/>
  <c r="XQ107" i="4"/>
  <c r="XR107" i="4"/>
  <c r="XS107" i="4"/>
  <c r="XT107" i="4"/>
  <c r="XU107" i="4"/>
  <c r="XV107" i="4"/>
  <c r="XW107" i="4"/>
  <c r="XX107" i="4"/>
  <c r="XY107" i="4"/>
  <c r="XZ107" i="4"/>
  <c r="YA107" i="4"/>
  <c r="YB107" i="4"/>
  <c r="YC107" i="4"/>
  <c r="YD107" i="4"/>
  <c r="YE107" i="4"/>
  <c r="YF107" i="4"/>
  <c r="YG107" i="4"/>
  <c r="YH107" i="4"/>
  <c r="YI107" i="4"/>
  <c r="YJ107" i="4"/>
  <c r="YT107" i="4"/>
  <c r="YU107" i="4"/>
  <c r="YV107" i="4"/>
  <c r="YW107" i="4"/>
  <c r="YX107" i="4"/>
  <c r="YY107" i="4"/>
  <c r="YZ107" i="4"/>
  <c r="ZA107" i="4"/>
  <c r="ZB107" i="4"/>
  <c r="ZC107" i="4"/>
  <c r="ZD107" i="4"/>
  <c r="ZE107" i="4"/>
  <c r="ZF107" i="4"/>
  <c r="ZG107" i="4"/>
  <c r="ZH107" i="4"/>
  <c r="ZI107" i="4"/>
  <c r="ZJ107" i="4"/>
  <c r="ZK107" i="4"/>
  <c r="ZL107" i="4"/>
  <c r="ZM107" i="4"/>
  <c r="ZN107" i="4"/>
  <c r="ZO107" i="4"/>
  <c r="ZP107" i="4"/>
  <c r="ZQ107" i="4"/>
  <c r="ZR107" i="4"/>
  <c r="ZS107" i="4"/>
  <c r="ZT107" i="4"/>
  <c r="ZU107" i="4"/>
  <c r="ZV107" i="4"/>
  <c r="ZW107" i="4"/>
  <c r="ZX107" i="4"/>
  <c r="ZY107" i="4"/>
  <c r="ZZ107" i="4"/>
  <c r="AAA107" i="4"/>
  <c r="AAB107" i="4"/>
  <c r="AAC107" i="4"/>
  <c r="AAD107" i="4"/>
  <c r="AAE107" i="4"/>
  <c r="AAF107" i="4"/>
  <c r="AAG107" i="4"/>
  <c r="AAH107" i="4"/>
  <c r="AAI107" i="4"/>
  <c r="AAJ107" i="4"/>
  <c r="AAK107" i="4"/>
  <c r="AAL107" i="4"/>
  <c r="AAM107" i="4"/>
  <c r="AAN107" i="4"/>
  <c r="AAO107" i="4"/>
  <c r="AAP107" i="4"/>
  <c r="AAQ107" i="4"/>
  <c r="AAR107" i="4"/>
  <c r="AAS107" i="4"/>
  <c r="AAT107" i="4"/>
  <c r="AAU107" i="4"/>
  <c r="AAV107" i="4"/>
  <c r="AAW107" i="4"/>
  <c r="AAX107" i="4"/>
  <c r="AAY107" i="4"/>
  <c r="AAZ107" i="4"/>
  <c r="ABA107" i="4"/>
  <c r="ABB107" i="4"/>
  <c r="ABC107" i="4"/>
  <c r="ABD107" i="4"/>
  <c r="ABE107" i="4"/>
  <c r="ABF107" i="4"/>
  <c r="ABG107" i="4"/>
  <c r="ABH107" i="4"/>
  <c r="ABI107" i="4"/>
  <c r="ABJ107" i="4"/>
  <c r="ABK107" i="4"/>
  <c r="ABL107" i="4"/>
  <c r="ABM107" i="4"/>
  <c r="ABN107" i="4"/>
  <c r="ABO107" i="4"/>
  <c r="ABP107" i="4"/>
  <c r="ABQ107" i="4"/>
  <c r="ABR107" i="4"/>
  <c r="ABS107" i="4"/>
  <c r="ABT107" i="4"/>
  <c r="ABU107" i="4"/>
  <c r="ABV107" i="4"/>
  <c r="ABW107" i="4"/>
  <c r="ACG107" i="4"/>
  <c r="ACH107" i="4"/>
  <c r="ACI107" i="4"/>
  <c r="ACJ107" i="4"/>
  <c r="ACK107" i="4"/>
  <c r="ACL107" i="4"/>
  <c r="ACM107" i="4"/>
  <c r="ACN107" i="4"/>
  <c r="ACO107" i="4"/>
  <c r="ACP107" i="4"/>
  <c r="ACQ107" i="4"/>
  <c r="ACR107" i="4"/>
  <c r="ACS107" i="4"/>
  <c r="ACT107" i="4"/>
  <c r="ACU107" i="4"/>
  <c r="ACV107" i="4"/>
  <c r="ACW107" i="4"/>
  <c r="ACX107" i="4"/>
  <c r="ACY107" i="4"/>
  <c r="ACZ107" i="4"/>
  <c r="ADA107" i="4"/>
  <c r="ADB107" i="4"/>
  <c r="ADC107" i="4"/>
  <c r="ADD107" i="4"/>
  <c r="ADE107" i="4"/>
  <c r="ADF107" i="4"/>
  <c r="ADG107" i="4"/>
  <c r="ADH107" i="4"/>
  <c r="ADI107" i="4"/>
  <c r="ADJ107" i="4"/>
  <c r="ADK107" i="4"/>
  <c r="ADL107" i="4"/>
  <c r="ADM107" i="4"/>
  <c r="ADN107" i="4"/>
  <c r="ADO107" i="4"/>
  <c r="ADP107" i="4"/>
  <c r="ADQ107" i="4"/>
  <c r="ADR107" i="4"/>
  <c r="ADS107" i="4"/>
  <c r="ADT107" i="4"/>
  <c r="ADU107" i="4"/>
  <c r="ADV107" i="4"/>
  <c r="ADW107" i="4"/>
  <c r="ADX107" i="4"/>
  <c r="ADY107" i="4"/>
  <c r="ADZ107" i="4"/>
  <c r="AEA107" i="4"/>
  <c r="AEB107" i="4"/>
  <c r="AEC107" i="4"/>
  <c r="AED107" i="4"/>
  <c r="AEE107" i="4"/>
  <c r="AEF107" i="4"/>
  <c r="AEG107" i="4"/>
  <c r="AEH107" i="4"/>
  <c r="AEI107" i="4"/>
  <c r="AEJ107" i="4"/>
  <c r="AEK107" i="4"/>
  <c r="AEL107" i="4"/>
  <c r="AEM107" i="4"/>
  <c r="AEN107" i="4"/>
  <c r="AEO107" i="4"/>
  <c r="AEP107" i="4"/>
  <c r="AEQ107" i="4"/>
  <c r="AER107" i="4"/>
  <c r="AES107" i="4"/>
  <c r="AET107" i="4"/>
  <c r="AEU107" i="4"/>
  <c r="AEV107" i="4"/>
  <c r="AEW107" i="4"/>
  <c r="AEX107" i="4"/>
  <c r="AEY107" i="4"/>
  <c r="AEZ107" i="4"/>
  <c r="AFA107" i="4"/>
  <c r="AFB107" i="4"/>
  <c r="AFC107" i="4"/>
  <c r="AFD107" i="4"/>
  <c r="AFE107" i="4"/>
  <c r="AFF107" i="4"/>
  <c r="AFG107" i="4"/>
  <c r="AFH107" i="4"/>
  <c r="AFI107" i="4"/>
  <c r="AFJ107" i="4"/>
  <c r="DR89" i="4"/>
  <c r="DT89" i="4"/>
  <c r="DU89" i="4"/>
  <c r="DV89" i="4"/>
  <c r="DW89" i="4"/>
  <c r="DX89" i="4"/>
  <c r="DY89" i="4"/>
  <c r="DZ89" i="4"/>
  <c r="EA89" i="4"/>
  <c r="EB89" i="4"/>
  <c r="EC89" i="4"/>
  <c r="ED89" i="4"/>
  <c r="EE89" i="4"/>
  <c r="EF89" i="4"/>
  <c r="EG89" i="4"/>
  <c r="EH89" i="4"/>
  <c r="EI89" i="4"/>
  <c r="EJ89" i="4"/>
  <c r="EK89" i="4"/>
  <c r="EL89" i="4"/>
  <c r="EM89" i="4"/>
  <c r="EN89" i="4"/>
  <c r="EO89" i="4"/>
  <c r="EP89" i="4"/>
  <c r="EQ89" i="4"/>
  <c r="ER89" i="4"/>
  <c r="ES89" i="4"/>
  <c r="ET89" i="4"/>
  <c r="EU89" i="4"/>
  <c r="EV89" i="4"/>
  <c r="EW89" i="4"/>
  <c r="EX89" i="4"/>
  <c r="EY89" i="4"/>
  <c r="EZ89" i="4"/>
  <c r="FA89" i="4"/>
  <c r="FB89" i="4"/>
  <c r="FC89" i="4"/>
  <c r="FD89" i="4"/>
  <c r="FE89" i="4"/>
  <c r="FF89" i="4"/>
  <c r="FG89" i="4"/>
  <c r="FH89" i="4"/>
  <c r="FI89" i="4"/>
  <c r="FJ89" i="4"/>
  <c r="FK89" i="4"/>
  <c r="FL89" i="4"/>
  <c r="FM89" i="4"/>
  <c r="FN89" i="4"/>
  <c r="FO89" i="4"/>
  <c r="FP89" i="4"/>
  <c r="FQ89" i="4"/>
  <c r="FR89" i="4"/>
  <c r="FS89" i="4"/>
  <c r="FT89" i="4"/>
  <c r="FU89" i="4"/>
  <c r="FV89" i="4"/>
  <c r="FW89" i="4"/>
  <c r="FX89" i="4"/>
  <c r="FY89" i="4"/>
  <c r="FZ89" i="4"/>
  <c r="GA89" i="4"/>
  <c r="GB89" i="4"/>
  <c r="GC89" i="4"/>
  <c r="GD89" i="4"/>
  <c r="GE89" i="4"/>
  <c r="GF89" i="4"/>
  <c r="GG89" i="4"/>
  <c r="GH89" i="4"/>
  <c r="GI89" i="4"/>
  <c r="GJ89" i="4"/>
  <c r="GK89" i="4"/>
  <c r="GL89" i="4"/>
  <c r="GM89" i="4"/>
  <c r="GN89" i="4"/>
  <c r="GO89" i="4"/>
  <c r="GP89" i="4"/>
  <c r="GQ89" i="4"/>
  <c r="GR89" i="4"/>
  <c r="GS89" i="4"/>
  <c r="GT89" i="4"/>
  <c r="GU89" i="4"/>
  <c r="KS89" i="4"/>
  <c r="KT89" i="4"/>
  <c r="KU89" i="4"/>
  <c r="KV89" i="4"/>
  <c r="KW89" i="4"/>
  <c r="KX89" i="4"/>
  <c r="KY89" i="4"/>
  <c r="KZ89" i="4"/>
  <c r="LA89" i="4"/>
  <c r="LB89" i="4"/>
  <c r="LC89" i="4"/>
  <c r="LD89" i="4"/>
  <c r="LE89" i="4"/>
  <c r="LF89" i="4"/>
  <c r="LG89" i="4"/>
  <c r="LH89" i="4"/>
  <c r="LI89" i="4"/>
  <c r="LJ89" i="4"/>
  <c r="LK89" i="4"/>
  <c r="LL89" i="4"/>
  <c r="LM89" i="4"/>
  <c r="LN89" i="4"/>
  <c r="LO89" i="4"/>
  <c r="LP89" i="4"/>
  <c r="LQ89" i="4"/>
  <c r="LR89" i="4"/>
  <c r="LS89" i="4"/>
  <c r="LT89" i="4"/>
  <c r="LU89" i="4"/>
  <c r="LV89" i="4"/>
  <c r="LW89" i="4"/>
  <c r="LX89" i="4"/>
  <c r="LY89" i="4"/>
  <c r="LZ89" i="4"/>
  <c r="MA89" i="4"/>
  <c r="MB89" i="4"/>
  <c r="MC89" i="4"/>
  <c r="MD89" i="4"/>
  <c r="ME89" i="4"/>
  <c r="MF89" i="4"/>
  <c r="MG89" i="4"/>
  <c r="MH89" i="4"/>
  <c r="MI89" i="4"/>
  <c r="MJ89" i="4"/>
  <c r="MK89" i="4"/>
  <c r="ML89" i="4"/>
  <c r="MM89" i="4"/>
  <c r="MN89" i="4"/>
  <c r="MO89" i="4"/>
  <c r="MP89" i="4"/>
  <c r="MQ89" i="4"/>
  <c r="MR89" i="4"/>
  <c r="MS89" i="4"/>
  <c r="MT89" i="4"/>
  <c r="MU89" i="4"/>
  <c r="MV89" i="4"/>
  <c r="MW89" i="4"/>
  <c r="MX89" i="4"/>
  <c r="MY89" i="4"/>
  <c r="MZ89" i="4"/>
  <c r="NA89" i="4"/>
  <c r="NB89" i="4"/>
  <c r="NC89" i="4"/>
  <c r="ND89" i="4"/>
  <c r="NE89" i="4"/>
  <c r="NF89" i="4"/>
  <c r="NG89" i="4"/>
  <c r="NH89" i="4"/>
  <c r="NI89" i="4"/>
  <c r="NJ89" i="4"/>
  <c r="NK89" i="4"/>
  <c r="NL89" i="4"/>
  <c r="NM89" i="4"/>
  <c r="NN89" i="4"/>
  <c r="NO89" i="4"/>
  <c r="NP89" i="4"/>
  <c r="NQ89" i="4"/>
  <c r="NR89" i="4"/>
  <c r="NS89" i="4"/>
  <c r="NT89" i="4"/>
  <c r="NU89" i="4"/>
  <c r="NV89" i="4"/>
  <c r="OG89" i="4"/>
  <c r="OH89" i="4"/>
  <c r="OI89" i="4"/>
  <c r="OJ89" i="4"/>
  <c r="OK89" i="4"/>
  <c r="OL89" i="4"/>
  <c r="OM89" i="4"/>
  <c r="ON89" i="4"/>
  <c r="OO89" i="4"/>
  <c r="OP89" i="4"/>
  <c r="OQ89" i="4"/>
  <c r="OR89" i="4"/>
  <c r="OS89" i="4"/>
  <c r="OT89" i="4"/>
  <c r="OU89" i="4"/>
  <c r="OV89" i="4"/>
  <c r="OW89" i="4"/>
  <c r="OX89" i="4"/>
  <c r="OY89" i="4"/>
  <c r="OZ89" i="4"/>
  <c r="PA89" i="4"/>
  <c r="PB89" i="4"/>
  <c r="PC89" i="4"/>
  <c r="PD89" i="4"/>
  <c r="PE89" i="4"/>
  <c r="PF89" i="4"/>
  <c r="PG89" i="4"/>
  <c r="PH89" i="4"/>
  <c r="PI89" i="4"/>
  <c r="PJ89" i="4"/>
  <c r="PK89" i="4"/>
  <c r="PL89" i="4"/>
  <c r="PM89" i="4"/>
  <c r="PN89" i="4"/>
  <c r="PO89" i="4"/>
  <c r="PP89" i="4"/>
  <c r="PQ89" i="4"/>
  <c r="PR89" i="4"/>
  <c r="PS89" i="4"/>
  <c r="PT89" i="4"/>
  <c r="PU89" i="4"/>
  <c r="PV89" i="4"/>
  <c r="PW89" i="4"/>
  <c r="PX89" i="4"/>
  <c r="PY89" i="4"/>
  <c r="PZ89" i="4"/>
  <c r="QA89" i="4"/>
  <c r="QB89" i="4"/>
  <c r="QC89" i="4"/>
  <c r="QD89" i="4"/>
  <c r="QE89" i="4"/>
  <c r="QF89" i="4"/>
  <c r="QG89" i="4"/>
  <c r="QH89" i="4"/>
  <c r="QI89" i="4"/>
  <c r="QJ89" i="4"/>
  <c r="QK89" i="4"/>
  <c r="QL89" i="4"/>
  <c r="QM89" i="4"/>
  <c r="QN89" i="4"/>
  <c r="QO89" i="4"/>
  <c r="QP89" i="4"/>
  <c r="QQ89" i="4"/>
  <c r="QR89" i="4"/>
  <c r="QS89" i="4"/>
  <c r="QT89" i="4"/>
  <c r="QU89" i="4"/>
  <c r="QV89" i="4"/>
  <c r="QW89" i="4"/>
  <c r="QX89" i="4"/>
  <c r="QY89" i="4"/>
  <c r="QZ89" i="4"/>
  <c r="RA89" i="4"/>
  <c r="RB89" i="4"/>
  <c r="RC89" i="4"/>
  <c r="RD89" i="4"/>
  <c r="RE89" i="4"/>
  <c r="RF89" i="4"/>
  <c r="RG89" i="4"/>
  <c r="RH89" i="4"/>
  <c r="RI89" i="4"/>
  <c r="RJ89" i="4"/>
  <c r="RT89" i="4"/>
  <c r="RU89" i="4"/>
  <c r="RV89" i="4"/>
  <c r="RW89" i="4"/>
  <c r="RX89" i="4"/>
  <c r="RY89" i="4"/>
  <c r="RZ89" i="4"/>
  <c r="SA89" i="4"/>
  <c r="SB89" i="4"/>
  <c r="SC89" i="4"/>
  <c r="SD89" i="4"/>
  <c r="SE89" i="4"/>
  <c r="SF89" i="4"/>
  <c r="SG89" i="4"/>
  <c r="SH89" i="4"/>
  <c r="SI89" i="4"/>
  <c r="SJ89" i="4"/>
  <c r="SK89" i="4"/>
  <c r="SL89" i="4"/>
  <c r="SM89" i="4"/>
  <c r="SN89" i="4"/>
  <c r="SO89" i="4"/>
  <c r="SP89" i="4"/>
  <c r="SQ89" i="4"/>
  <c r="SR89" i="4"/>
  <c r="SS89" i="4"/>
  <c r="ST89" i="4"/>
  <c r="SU89" i="4"/>
  <c r="SV89" i="4"/>
  <c r="SW89" i="4"/>
  <c r="SX89" i="4"/>
  <c r="SY89" i="4"/>
  <c r="SZ89" i="4"/>
  <c r="TA89" i="4"/>
  <c r="TB89" i="4"/>
  <c r="TC89" i="4"/>
  <c r="TD89" i="4"/>
  <c r="TE89" i="4"/>
  <c r="TF89" i="4"/>
  <c r="TG89" i="4"/>
  <c r="TH89" i="4"/>
  <c r="TI89" i="4"/>
  <c r="TJ89" i="4"/>
  <c r="TK89" i="4"/>
  <c r="TL89" i="4"/>
  <c r="TM89" i="4"/>
  <c r="TN89" i="4"/>
  <c r="TO89" i="4"/>
  <c r="TP89" i="4"/>
  <c r="TQ89" i="4"/>
  <c r="TR89" i="4"/>
  <c r="TS89" i="4"/>
  <c r="TT89" i="4"/>
  <c r="TU89" i="4"/>
  <c r="TV89" i="4"/>
  <c r="TW89" i="4"/>
  <c r="TX89" i="4"/>
  <c r="TY89" i="4"/>
  <c r="TZ89" i="4"/>
  <c r="UA89" i="4"/>
  <c r="UB89" i="4"/>
  <c r="UC89" i="4"/>
  <c r="UD89" i="4"/>
  <c r="UE89" i="4"/>
  <c r="UF89" i="4"/>
  <c r="UG89" i="4"/>
  <c r="UH89" i="4"/>
  <c r="UI89" i="4"/>
  <c r="UJ89" i="4"/>
  <c r="UK89" i="4"/>
  <c r="UL89" i="4"/>
  <c r="UM89" i="4"/>
  <c r="UN89" i="4"/>
  <c r="UO89" i="4"/>
  <c r="UP89" i="4"/>
  <c r="UQ89" i="4"/>
  <c r="UR89" i="4"/>
  <c r="US89" i="4"/>
  <c r="UT89" i="4"/>
  <c r="UU89" i="4"/>
  <c r="UV89" i="4"/>
  <c r="UW89" i="4"/>
  <c r="VG89" i="4"/>
  <c r="VH89" i="4"/>
  <c r="VI89" i="4"/>
  <c r="VJ89" i="4"/>
  <c r="VK89" i="4"/>
  <c r="VL89" i="4"/>
  <c r="VM89" i="4"/>
  <c r="VN89" i="4"/>
  <c r="VO89" i="4"/>
  <c r="VP89" i="4"/>
  <c r="VQ89" i="4"/>
  <c r="VR89" i="4"/>
  <c r="VS89" i="4"/>
  <c r="VT89" i="4"/>
  <c r="VU89" i="4"/>
  <c r="VV89" i="4"/>
  <c r="VW89" i="4"/>
  <c r="VX89" i="4"/>
  <c r="VY89" i="4"/>
  <c r="VZ89" i="4"/>
  <c r="WA89" i="4"/>
  <c r="WB89" i="4"/>
  <c r="WC89" i="4"/>
  <c r="WD89" i="4"/>
  <c r="WE89" i="4"/>
  <c r="WF89" i="4"/>
  <c r="WG89" i="4"/>
  <c r="WH89" i="4"/>
  <c r="WI89" i="4"/>
  <c r="WJ89" i="4"/>
  <c r="WK89" i="4"/>
  <c r="WL89" i="4"/>
  <c r="WM89" i="4"/>
  <c r="WN89" i="4"/>
  <c r="WO89" i="4"/>
  <c r="WP89" i="4"/>
  <c r="WQ89" i="4"/>
  <c r="WR89" i="4"/>
  <c r="WS89" i="4"/>
  <c r="WT89" i="4"/>
  <c r="WU89" i="4"/>
  <c r="WV89" i="4"/>
  <c r="WW89" i="4"/>
  <c r="WX89" i="4"/>
  <c r="WY89" i="4"/>
  <c r="WZ89" i="4"/>
  <c r="XA89" i="4"/>
  <c r="XB89" i="4"/>
  <c r="XC89" i="4"/>
  <c r="XD89" i="4"/>
  <c r="XE89" i="4"/>
  <c r="XF89" i="4"/>
  <c r="XG89" i="4"/>
  <c r="XH89" i="4"/>
  <c r="XI89" i="4"/>
  <c r="XJ89" i="4"/>
  <c r="XK89" i="4"/>
  <c r="XL89" i="4"/>
  <c r="XM89" i="4"/>
  <c r="XN89" i="4"/>
  <c r="XO89" i="4"/>
  <c r="XP89" i="4"/>
  <c r="XQ89" i="4"/>
  <c r="XR89" i="4"/>
  <c r="XS89" i="4"/>
  <c r="XT89" i="4"/>
  <c r="XU89" i="4"/>
  <c r="XV89" i="4"/>
  <c r="XW89" i="4"/>
  <c r="XX89" i="4"/>
  <c r="XY89" i="4"/>
  <c r="XZ89" i="4"/>
  <c r="YA89" i="4"/>
  <c r="YB89" i="4"/>
  <c r="YC89" i="4"/>
  <c r="YD89" i="4"/>
  <c r="YE89" i="4"/>
  <c r="YF89" i="4"/>
  <c r="YG89" i="4"/>
  <c r="YH89" i="4"/>
  <c r="YI89" i="4"/>
  <c r="YJ89" i="4"/>
  <c r="YT89" i="4"/>
  <c r="YU89" i="4"/>
  <c r="YV89" i="4"/>
  <c r="YW89" i="4"/>
  <c r="YX89" i="4"/>
  <c r="YY89" i="4"/>
  <c r="YZ89" i="4"/>
  <c r="ZA89" i="4"/>
  <c r="ZB89" i="4"/>
  <c r="ZC89" i="4"/>
  <c r="ZD89" i="4"/>
  <c r="ZE89" i="4"/>
  <c r="ZF89" i="4"/>
  <c r="ZG89" i="4"/>
  <c r="ZH89" i="4"/>
  <c r="ZI89" i="4"/>
  <c r="ZJ89" i="4"/>
  <c r="ZK89" i="4"/>
  <c r="ZL89" i="4"/>
  <c r="ZM89" i="4"/>
  <c r="ZN89" i="4"/>
  <c r="ZO89" i="4"/>
  <c r="ZP89" i="4"/>
  <c r="ZQ89" i="4"/>
  <c r="ZR89" i="4"/>
  <c r="ZS89" i="4"/>
  <c r="ZT89" i="4"/>
  <c r="ZU89" i="4"/>
  <c r="ZV89" i="4"/>
  <c r="ZW89" i="4"/>
  <c r="ZX89" i="4"/>
  <c r="ZY89" i="4"/>
  <c r="ZZ89" i="4"/>
  <c r="AAA89" i="4"/>
  <c r="AAB89" i="4"/>
  <c r="AAC89" i="4"/>
  <c r="AAD89" i="4"/>
  <c r="AAE89" i="4"/>
  <c r="AAF89" i="4"/>
  <c r="AAG89" i="4"/>
  <c r="AAH89" i="4"/>
  <c r="AAI89" i="4"/>
  <c r="AAJ89" i="4"/>
  <c r="AAK89" i="4"/>
  <c r="AAL89" i="4"/>
  <c r="AAM89" i="4"/>
  <c r="AAN89" i="4"/>
  <c r="AAO89" i="4"/>
  <c r="AAP89" i="4"/>
  <c r="AAQ89" i="4"/>
  <c r="AAR89" i="4"/>
  <c r="AAS89" i="4"/>
  <c r="AAT89" i="4"/>
  <c r="AAU89" i="4"/>
  <c r="AAV89" i="4"/>
  <c r="AAW89" i="4"/>
  <c r="AAX89" i="4"/>
  <c r="AAY89" i="4"/>
  <c r="AAZ89" i="4"/>
  <c r="ABA89" i="4"/>
  <c r="ABB89" i="4"/>
  <c r="ABC89" i="4"/>
  <c r="ABD89" i="4"/>
  <c r="ABE89" i="4"/>
  <c r="ABF89" i="4"/>
  <c r="ABG89" i="4"/>
  <c r="ABH89" i="4"/>
  <c r="ABI89" i="4"/>
  <c r="ABJ89" i="4"/>
  <c r="ABK89" i="4"/>
  <c r="ABL89" i="4"/>
  <c r="ABM89" i="4"/>
  <c r="ABN89" i="4"/>
  <c r="ABO89" i="4"/>
  <c r="ABP89" i="4"/>
  <c r="ABQ89" i="4"/>
  <c r="ABR89" i="4"/>
  <c r="ABS89" i="4"/>
  <c r="ABT89" i="4"/>
  <c r="ABU89" i="4"/>
  <c r="ABV89" i="4"/>
  <c r="ABW89" i="4"/>
  <c r="ACG89" i="4"/>
  <c r="ACH89" i="4"/>
  <c r="ACI89" i="4"/>
  <c r="ACJ89" i="4"/>
  <c r="ACK89" i="4"/>
  <c r="ACL89" i="4"/>
  <c r="ACM89" i="4"/>
  <c r="ACN89" i="4"/>
  <c r="ACO89" i="4"/>
  <c r="ACP89" i="4"/>
  <c r="ACQ89" i="4"/>
  <c r="ACR89" i="4"/>
  <c r="ACS89" i="4"/>
  <c r="ACT89" i="4"/>
  <c r="ACU89" i="4"/>
  <c r="ACV89" i="4"/>
  <c r="ACW89" i="4"/>
  <c r="ACX89" i="4"/>
  <c r="ACY89" i="4"/>
  <c r="ACZ89" i="4"/>
  <c r="ADA89" i="4"/>
  <c r="ADB89" i="4"/>
  <c r="ADC89" i="4"/>
  <c r="ADD89" i="4"/>
  <c r="ADE89" i="4"/>
  <c r="ADF89" i="4"/>
  <c r="ADG89" i="4"/>
  <c r="ADH89" i="4"/>
  <c r="ADI89" i="4"/>
  <c r="ADJ89" i="4"/>
  <c r="ADK89" i="4"/>
  <c r="ADL89" i="4"/>
  <c r="ADM89" i="4"/>
  <c r="ADN89" i="4"/>
  <c r="ADO89" i="4"/>
  <c r="ADP89" i="4"/>
  <c r="ADQ89" i="4"/>
  <c r="ADR89" i="4"/>
  <c r="ADS89" i="4"/>
  <c r="ADT89" i="4"/>
  <c r="ADU89" i="4"/>
  <c r="ADV89" i="4"/>
  <c r="ADW89" i="4"/>
  <c r="ADX89" i="4"/>
  <c r="ADY89" i="4"/>
  <c r="ADZ89" i="4"/>
  <c r="AEA89" i="4"/>
  <c r="AEB89" i="4"/>
  <c r="AEC89" i="4"/>
  <c r="AED89" i="4"/>
  <c r="AEE89" i="4"/>
  <c r="AEF89" i="4"/>
  <c r="AEG89" i="4"/>
  <c r="AEH89" i="4"/>
  <c r="AEI89" i="4"/>
  <c r="AEJ89" i="4"/>
  <c r="AEK89" i="4"/>
  <c r="AEL89" i="4"/>
  <c r="AEM89" i="4"/>
  <c r="AEN89" i="4"/>
  <c r="AEO89" i="4"/>
  <c r="AEP89" i="4"/>
  <c r="AEQ89" i="4"/>
  <c r="AER89" i="4"/>
  <c r="AES89" i="4"/>
  <c r="AET89" i="4"/>
  <c r="AEU89" i="4"/>
  <c r="AEV89" i="4"/>
  <c r="AEW89" i="4"/>
  <c r="AEX89" i="4"/>
  <c r="AEY89" i="4"/>
  <c r="AEZ89" i="4"/>
  <c r="AFA89" i="4"/>
  <c r="AFB89" i="4"/>
  <c r="AFC89" i="4"/>
  <c r="AFD89" i="4"/>
  <c r="AFE89" i="4"/>
  <c r="AFF89" i="4"/>
  <c r="AFG89" i="4"/>
  <c r="AFH89" i="4"/>
  <c r="AFI89" i="4"/>
  <c r="AFJ89" i="4"/>
  <c r="DR42" i="4"/>
  <c r="DT42" i="4"/>
  <c r="DU42" i="4"/>
  <c r="DV42" i="4"/>
  <c r="DW42" i="4"/>
  <c r="DX42" i="4"/>
  <c r="DY42" i="4"/>
  <c r="DZ42" i="4"/>
  <c r="EA42" i="4"/>
  <c r="EB42" i="4"/>
  <c r="EC42" i="4"/>
  <c r="ED42" i="4"/>
  <c r="EE42" i="4"/>
  <c r="EF42" i="4"/>
  <c r="EG42" i="4"/>
  <c r="EH42" i="4"/>
  <c r="EI42" i="4"/>
  <c r="EJ42" i="4"/>
  <c r="EK42" i="4"/>
  <c r="EL42" i="4"/>
  <c r="EM42" i="4"/>
  <c r="EN42" i="4"/>
  <c r="EO42" i="4"/>
  <c r="EP42" i="4"/>
  <c r="EQ42" i="4"/>
  <c r="ER42" i="4"/>
  <c r="ES42" i="4"/>
  <c r="ET42" i="4"/>
  <c r="EU42" i="4"/>
  <c r="EV42" i="4"/>
  <c r="EW42" i="4"/>
  <c r="EX42" i="4"/>
  <c r="EY42" i="4"/>
  <c r="EZ42" i="4"/>
  <c r="FA42" i="4"/>
  <c r="FB42" i="4"/>
  <c r="FC42" i="4"/>
  <c r="FD42" i="4"/>
  <c r="FE42" i="4"/>
  <c r="FF42" i="4"/>
  <c r="FG42" i="4"/>
  <c r="FH42" i="4"/>
  <c r="FI42" i="4"/>
  <c r="FJ42" i="4"/>
  <c r="FK42" i="4"/>
  <c r="FL42" i="4"/>
  <c r="FM42" i="4"/>
  <c r="FN42" i="4"/>
  <c r="FO42" i="4"/>
  <c r="FP42" i="4"/>
  <c r="FQ42" i="4"/>
  <c r="FR42" i="4"/>
  <c r="FS42" i="4"/>
  <c r="FT42" i="4"/>
  <c r="FU42" i="4"/>
  <c r="FV42" i="4"/>
  <c r="FW42" i="4"/>
  <c r="FX42" i="4"/>
  <c r="FY42" i="4"/>
  <c r="FZ42" i="4"/>
  <c r="GA42" i="4"/>
  <c r="GB42" i="4"/>
  <c r="GC42" i="4"/>
  <c r="GD42" i="4"/>
  <c r="GE42" i="4"/>
  <c r="GF42" i="4"/>
  <c r="GG42" i="4"/>
  <c r="GH42" i="4"/>
  <c r="GI42" i="4"/>
  <c r="GJ42" i="4"/>
  <c r="GK42" i="4"/>
  <c r="GL42" i="4"/>
  <c r="GM42" i="4"/>
  <c r="GN42" i="4"/>
  <c r="GO42" i="4"/>
  <c r="GP42" i="4"/>
  <c r="GQ42" i="4"/>
  <c r="GR42" i="4"/>
  <c r="GS42" i="4"/>
  <c r="GT42" i="4"/>
  <c r="GU42" i="4"/>
  <c r="KS42" i="4"/>
  <c r="KT42" i="4"/>
  <c r="KU42" i="4"/>
  <c r="KV42" i="4"/>
  <c r="KW42" i="4"/>
  <c r="KX42" i="4"/>
  <c r="KY42" i="4"/>
  <c r="KZ42" i="4"/>
  <c r="LA42" i="4"/>
  <c r="LB42" i="4"/>
  <c r="LC42" i="4"/>
  <c r="LD42" i="4"/>
  <c r="LE42" i="4"/>
  <c r="LF42" i="4"/>
  <c r="LG42" i="4"/>
  <c r="LH42" i="4"/>
  <c r="LI42" i="4"/>
  <c r="LJ42" i="4"/>
  <c r="LK42" i="4"/>
  <c r="LL42" i="4"/>
  <c r="LM42" i="4"/>
  <c r="LN42" i="4"/>
  <c r="LO42" i="4"/>
  <c r="LP42" i="4"/>
  <c r="LQ42" i="4"/>
  <c r="LR42" i="4"/>
  <c r="LS42" i="4"/>
  <c r="LT42" i="4"/>
  <c r="LU42" i="4"/>
  <c r="LV42" i="4"/>
  <c r="LW42" i="4"/>
  <c r="LX42" i="4"/>
  <c r="LY42" i="4"/>
  <c r="LZ42" i="4"/>
  <c r="MA42" i="4"/>
  <c r="MB42" i="4"/>
  <c r="MC42" i="4"/>
  <c r="MD42" i="4"/>
  <c r="ME42" i="4"/>
  <c r="MF42" i="4"/>
  <c r="MG42" i="4"/>
  <c r="MH42" i="4"/>
  <c r="MI42" i="4"/>
  <c r="MJ42" i="4"/>
  <c r="MK42" i="4"/>
  <c r="ML42" i="4"/>
  <c r="MM42" i="4"/>
  <c r="MN42" i="4"/>
  <c r="MO42" i="4"/>
  <c r="MP42" i="4"/>
  <c r="MQ42" i="4"/>
  <c r="MR42" i="4"/>
  <c r="MS42" i="4"/>
  <c r="MT42" i="4"/>
  <c r="MU42" i="4"/>
  <c r="MV42" i="4"/>
  <c r="MW42" i="4"/>
  <c r="MX42" i="4"/>
  <c r="MY42" i="4"/>
  <c r="MZ42" i="4"/>
  <c r="NA42" i="4"/>
  <c r="NB42" i="4"/>
  <c r="NC42" i="4"/>
  <c r="ND42" i="4"/>
  <c r="NE42" i="4"/>
  <c r="NF42" i="4"/>
  <c r="NG42" i="4"/>
  <c r="NH42" i="4"/>
  <c r="NI42" i="4"/>
  <c r="NJ42" i="4"/>
  <c r="NK42" i="4"/>
  <c r="NL42" i="4"/>
  <c r="NM42" i="4"/>
  <c r="NN42" i="4"/>
  <c r="NO42" i="4"/>
  <c r="NP42" i="4"/>
  <c r="NQ42" i="4"/>
  <c r="NR42" i="4"/>
  <c r="NS42" i="4"/>
  <c r="NT42" i="4"/>
  <c r="NU42" i="4"/>
  <c r="NV42" i="4"/>
  <c r="OG42" i="4"/>
  <c r="OH42" i="4"/>
  <c r="OI42" i="4"/>
  <c r="OJ42" i="4"/>
  <c r="OK42" i="4"/>
  <c r="OL42" i="4"/>
  <c r="OM42" i="4"/>
  <c r="ON42" i="4"/>
  <c r="OO42" i="4"/>
  <c r="OP42" i="4"/>
  <c r="OQ42" i="4"/>
  <c r="OR42" i="4"/>
  <c r="OS42" i="4"/>
  <c r="OT42" i="4"/>
  <c r="OU42" i="4"/>
  <c r="OV42" i="4"/>
  <c r="OW42" i="4"/>
  <c r="OX42" i="4"/>
  <c r="OY42" i="4"/>
  <c r="OZ42" i="4"/>
  <c r="PA42" i="4"/>
  <c r="PB42" i="4"/>
  <c r="PC42" i="4"/>
  <c r="PD42" i="4"/>
  <c r="PE42" i="4"/>
  <c r="PF42" i="4"/>
  <c r="PG42" i="4"/>
  <c r="PH42" i="4"/>
  <c r="PI42" i="4"/>
  <c r="PJ42" i="4"/>
  <c r="PK42" i="4"/>
  <c r="PL42" i="4"/>
  <c r="PM42" i="4"/>
  <c r="PN42" i="4"/>
  <c r="PO42" i="4"/>
  <c r="PP42" i="4"/>
  <c r="PQ42" i="4"/>
  <c r="PR42" i="4"/>
  <c r="PS42" i="4"/>
  <c r="PT42" i="4"/>
  <c r="PU42" i="4"/>
  <c r="PV42" i="4"/>
  <c r="PW42" i="4"/>
  <c r="PX42" i="4"/>
  <c r="PY42" i="4"/>
  <c r="PZ42" i="4"/>
  <c r="QA42" i="4"/>
  <c r="QB42" i="4"/>
  <c r="QC42" i="4"/>
  <c r="QD42" i="4"/>
  <c r="QE42" i="4"/>
  <c r="QF42" i="4"/>
  <c r="QG42" i="4"/>
  <c r="QH42" i="4"/>
  <c r="QI42" i="4"/>
  <c r="QJ42" i="4"/>
  <c r="QK42" i="4"/>
  <c r="QL42" i="4"/>
  <c r="QM42" i="4"/>
  <c r="QN42" i="4"/>
  <c r="QO42" i="4"/>
  <c r="QP42" i="4"/>
  <c r="QQ42" i="4"/>
  <c r="QR42" i="4"/>
  <c r="QS42" i="4"/>
  <c r="QT42" i="4"/>
  <c r="QU42" i="4"/>
  <c r="QV42" i="4"/>
  <c r="QW42" i="4"/>
  <c r="QX42" i="4"/>
  <c r="QY42" i="4"/>
  <c r="QZ42" i="4"/>
  <c r="RA42" i="4"/>
  <c r="RB42" i="4"/>
  <c r="RC42" i="4"/>
  <c r="RD42" i="4"/>
  <c r="RE42" i="4"/>
  <c r="RF42" i="4"/>
  <c r="RG42" i="4"/>
  <c r="RH42" i="4"/>
  <c r="RI42" i="4"/>
  <c r="RJ42" i="4"/>
  <c r="RT42" i="4"/>
  <c r="RU42" i="4"/>
  <c r="RV42" i="4"/>
  <c r="RW42" i="4"/>
  <c r="RX42" i="4"/>
  <c r="RY42" i="4"/>
  <c r="RZ42" i="4"/>
  <c r="SA42" i="4"/>
  <c r="SB42" i="4"/>
  <c r="SC42" i="4"/>
  <c r="SD42" i="4"/>
  <c r="SE42" i="4"/>
  <c r="SF42" i="4"/>
  <c r="SG42" i="4"/>
  <c r="SH42" i="4"/>
  <c r="SI42" i="4"/>
  <c r="SJ42" i="4"/>
  <c r="SK42" i="4"/>
  <c r="SL42" i="4"/>
  <c r="SM42" i="4"/>
  <c r="SN42" i="4"/>
  <c r="SO42" i="4"/>
  <c r="SP42" i="4"/>
  <c r="SQ42" i="4"/>
  <c r="SR42" i="4"/>
  <c r="SS42" i="4"/>
  <c r="ST42" i="4"/>
  <c r="SU42" i="4"/>
  <c r="SV42" i="4"/>
  <c r="SW42" i="4"/>
  <c r="SX42" i="4"/>
  <c r="SY42" i="4"/>
  <c r="SZ42" i="4"/>
  <c r="TA42" i="4"/>
  <c r="TB42" i="4"/>
  <c r="TC42" i="4"/>
  <c r="TD42" i="4"/>
  <c r="TE42" i="4"/>
  <c r="TF42" i="4"/>
  <c r="TG42" i="4"/>
  <c r="TH42" i="4"/>
  <c r="TI42" i="4"/>
  <c r="TJ42" i="4"/>
  <c r="TK42" i="4"/>
  <c r="TL42" i="4"/>
  <c r="TM42" i="4"/>
  <c r="TN42" i="4"/>
  <c r="TO42" i="4"/>
  <c r="TP42" i="4"/>
  <c r="TQ42" i="4"/>
  <c r="TR42" i="4"/>
  <c r="TS42" i="4"/>
  <c r="TT42" i="4"/>
  <c r="TU42" i="4"/>
  <c r="TV42" i="4"/>
  <c r="TW42" i="4"/>
  <c r="TX42" i="4"/>
  <c r="TY42" i="4"/>
  <c r="TZ42" i="4"/>
  <c r="UA42" i="4"/>
  <c r="UB42" i="4"/>
  <c r="UC42" i="4"/>
  <c r="UD42" i="4"/>
  <c r="UE42" i="4"/>
  <c r="UF42" i="4"/>
  <c r="UG42" i="4"/>
  <c r="UH42" i="4"/>
  <c r="UI42" i="4"/>
  <c r="UJ42" i="4"/>
  <c r="UK42" i="4"/>
  <c r="UL42" i="4"/>
  <c r="UM42" i="4"/>
  <c r="UN42" i="4"/>
  <c r="UO42" i="4"/>
  <c r="UP42" i="4"/>
  <c r="UQ42" i="4"/>
  <c r="UR42" i="4"/>
  <c r="US42" i="4"/>
  <c r="UT42" i="4"/>
  <c r="UU42" i="4"/>
  <c r="UV42" i="4"/>
  <c r="UW42" i="4"/>
  <c r="VG42" i="4"/>
  <c r="VH42" i="4"/>
  <c r="VI42" i="4"/>
  <c r="VJ42" i="4"/>
  <c r="VK42" i="4"/>
  <c r="VL42" i="4"/>
  <c r="VM42" i="4"/>
  <c r="VN42" i="4"/>
  <c r="VO42" i="4"/>
  <c r="VP42" i="4"/>
  <c r="VQ42" i="4"/>
  <c r="VR42" i="4"/>
  <c r="VS42" i="4"/>
  <c r="VT42" i="4"/>
  <c r="VU42" i="4"/>
  <c r="VV42" i="4"/>
  <c r="VW42" i="4"/>
  <c r="VX42" i="4"/>
  <c r="VY42" i="4"/>
  <c r="VZ42" i="4"/>
  <c r="WA42" i="4"/>
  <c r="WB42" i="4"/>
  <c r="WC42" i="4"/>
  <c r="WD42" i="4"/>
  <c r="WE42" i="4"/>
  <c r="WF42" i="4"/>
  <c r="WG42" i="4"/>
  <c r="WH42" i="4"/>
  <c r="WI42" i="4"/>
  <c r="WJ42" i="4"/>
  <c r="WK42" i="4"/>
  <c r="WL42" i="4"/>
  <c r="WM42" i="4"/>
  <c r="WN42" i="4"/>
  <c r="WO42" i="4"/>
  <c r="WP42" i="4"/>
  <c r="WQ42" i="4"/>
  <c r="WR42" i="4"/>
  <c r="WS42" i="4"/>
  <c r="WT42" i="4"/>
  <c r="WU42" i="4"/>
  <c r="WV42" i="4"/>
  <c r="WW42" i="4"/>
  <c r="WX42" i="4"/>
  <c r="WY42" i="4"/>
  <c r="WZ42" i="4"/>
  <c r="XA42" i="4"/>
  <c r="XB42" i="4"/>
  <c r="XC42" i="4"/>
  <c r="XD42" i="4"/>
  <c r="XE42" i="4"/>
  <c r="XF42" i="4"/>
  <c r="XG42" i="4"/>
  <c r="XH42" i="4"/>
  <c r="XI42" i="4"/>
  <c r="XJ42" i="4"/>
  <c r="XK42" i="4"/>
  <c r="XL42" i="4"/>
  <c r="XM42" i="4"/>
  <c r="XN42" i="4"/>
  <c r="XO42" i="4"/>
  <c r="XP42" i="4"/>
  <c r="XQ42" i="4"/>
  <c r="XR42" i="4"/>
  <c r="XS42" i="4"/>
  <c r="XT42" i="4"/>
  <c r="XU42" i="4"/>
  <c r="XV42" i="4"/>
  <c r="XW42" i="4"/>
  <c r="XX42" i="4"/>
  <c r="XY42" i="4"/>
  <c r="XZ42" i="4"/>
  <c r="YA42" i="4"/>
  <c r="YB42" i="4"/>
  <c r="YC42" i="4"/>
  <c r="YD42" i="4"/>
  <c r="YE42" i="4"/>
  <c r="YF42" i="4"/>
  <c r="YG42" i="4"/>
  <c r="YH42" i="4"/>
  <c r="YI42" i="4"/>
  <c r="YJ42" i="4"/>
  <c r="YT42" i="4"/>
  <c r="YU42" i="4"/>
  <c r="YV42" i="4"/>
  <c r="YW42" i="4"/>
  <c r="YX42" i="4"/>
  <c r="YY42" i="4"/>
  <c r="YZ42" i="4"/>
  <c r="ZA42" i="4"/>
  <c r="ZB42" i="4"/>
  <c r="ZC42" i="4"/>
  <c r="ZD42" i="4"/>
  <c r="ZE42" i="4"/>
  <c r="ZF42" i="4"/>
  <c r="ZG42" i="4"/>
  <c r="ZH42" i="4"/>
  <c r="ZI42" i="4"/>
  <c r="ZJ42" i="4"/>
  <c r="ZK42" i="4"/>
  <c r="ZL42" i="4"/>
  <c r="ZM42" i="4"/>
  <c r="ZN42" i="4"/>
  <c r="ZO42" i="4"/>
  <c r="ZP42" i="4"/>
  <c r="ZQ42" i="4"/>
  <c r="ZR42" i="4"/>
  <c r="ZS42" i="4"/>
  <c r="ZT42" i="4"/>
  <c r="ZU42" i="4"/>
  <c r="ZV42" i="4"/>
  <c r="ZW42" i="4"/>
  <c r="ZX42" i="4"/>
  <c r="ZY42" i="4"/>
  <c r="ZZ42" i="4"/>
  <c r="AAA42" i="4"/>
  <c r="AAB42" i="4"/>
  <c r="AAC42" i="4"/>
  <c r="AAD42" i="4"/>
  <c r="AAE42" i="4"/>
  <c r="AAF42" i="4"/>
  <c r="AAG42" i="4"/>
  <c r="AAH42" i="4"/>
  <c r="AAI42" i="4"/>
  <c r="AAJ42" i="4"/>
  <c r="AAK42" i="4"/>
  <c r="AAL42" i="4"/>
  <c r="AAM42" i="4"/>
  <c r="AAN42" i="4"/>
  <c r="AAO42" i="4"/>
  <c r="AAP42" i="4"/>
  <c r="AAQ42" i="4"/>
  <c r="AAR42" i="4"/>
  <c r="AAS42" i="4"/>
  <c r="AAT42" i="4"/>
  <c r="AAU42" i="4"/>
  <c r="AAV42" i="4"/>
  <c r="AAW42" i="4"/>
  <c r="AAX42" i="4"/>
  <c r="AAY42" i="4"/>
  <c r="AAZ42" i="4"/>
  <c r="ABA42" i="4"/>
  <c r="ABB42" i="4"/>
  <c r="ABC42" i="4"/>
  <c r="ABD42" i="4"/>
  <c r="ABE42" i="4"/>
  <c r="ABF42" i="4"/>
  <c r="ABG42" i="4"/>
  <c r="ABH42" i="4"/>
  <c r="ABI42" i="4"/>
  <c r="ABJ42" i="4"/>
  <c r="ABK42" i="4"/>
  <c r="ABL42" i="4"/>
  <c r="ABM42" i="4"/>
  <c r="ABN42" i="4"/>
  <c r="ABO42" i="4"/>
  <c r="ABP42" i="4"/>
  <c r="ABQ42" i="4"/>
  <c r="ABR42" i="4"/>
  <c r="ABS42" i="4"/>
  <c r="ABT42" i="4"/>
  <c r="ABU42" i="4"/>
  <c r="ABV42" i="4"/>
  <c r="ABW42" i="4"/>
  <c r="ACG42" i="4"/>
  <c r="ACH42" i="4"/>
  <c r="ACI42" i="4"/>
  <c r="ACJ42" i="4"/>
  <c r="ACK42" i="4"/>
  <c r="ACL42" i="4"/>
  <c r="ACM42" i="4"/>
  <c r="ACN42" i="4"/>
  <c r="ACO42" i="4"/>
  <c r="ACP42" i="4"/>
  <c r="ACQ42" i="4"/>
  <c r="ACR42" i="4"/>
  <c r="ACS42" i="4"/>
  <c r="ACT42" i="4"/>
  <c r="ACU42" i="4"/>
  <c r="ACV42" i="4"/>
  <c r="ACW42" i="4"/>
  <c r="ACX42" i="4"/>
  <c r="ACY42" i="4"/>
  <c r="ACZ42" i="4"/>
  <c r="ADA42" i="4"/>
  <c r="ADB42" i="4"/>
  <c r="ADC42" i="4"/>
  <c r="ADD42" i="4"/>
  <c r="ADE42" i="4"/>
  <c r="ADF42" i="4"/>
  <c r="ADG42" i="4"/>
  <c r="ADH42" i="4"/>
  <c r="ADI42" i="4"/>
  <c r="ADJ42" i="4"/>
  <c r="ADK42" i="4"/>
  <c r="ADL42" i="4"/>
  <c r="ADM42" i="4"/>
  <c r="ADN42" i="4"/>
  <c r="ADO42" i="4"/>
  <c r="ADP42" i="4"/>
  <c r="ADQ42" i="4"/>
  <c r="ADR42" i="4"/>
  <c r="ADS42" i="4"/>
  <c r="ADT42" i="4"/>
  <c r="ADU42" i="4"/>
  <c r="ADV42" i="4"/>
  <c r="ADW42" i="4"/>
  <c r="ADX42" i="4"/>
  <c r="ADY42" i="4"/>
  <c r="ADZ42" i="4"/>
  <c r="AEA42" i="4"/>
  <c r="AEB42" i="4"/>
  <c r="AEC42" i="4"/>
  <c r="AED42" i="4"/>
  <c r="AEE42" i="4"/>
  <c r="AEF42" i="4"/>
  <c r="AEG42" i="4"/>
  <c r="AEH42" i="4"/>
  <c r="AEI42" i="4"/>
  <c r="AEJ42" i="4"/>
  <c r="AEK42" i="4"/>
  <c r="AEL42" i="4"/>
  <c r="AEM42" i="4"/>
  <c r="AEN42" i="4"/>
  <c r="AEO42" i="4"/>
  <c r="AEP42" i="4"/>
  <c r="AEQ42" i="4"/>
  <c r="AER42" i="4"/>
  <c r="AES42" i="4"/>
  <c r="AET42" i="4"/>
  <c r="AEU42" i="4"/>
  <c r="AEV42" i="4"/>
  <c r="AEW42" i="4"/>
  <c r="AEX42" i="4"/>
  <c r="AEY42" i="4"/>
  <c r="AEZ42" i="4"/>
  <c r="AFA42" i="4"/>
  <c r="AFB42" i="4"/>
  <c r="AFC42" i="4"/>
  <c r="AFD42" i="4"/>
  <c r="AFE42" i="4"/>
  <c r="AFF42" i="4"/>
  <c r="AFG42" i="4"/>
  <c r="AFH42" i="4"/>
  <c r="AFI42" i="4"/>
  <c r="AFJ42" i="4"/>
  <c r="DR44" i="4"/>
  <c r="DT44" i="4"/>
  <c r="DU44" i="4"/>
  <c r="DV44" i="4"/>
  <c r="DW44" i="4"/>
  <c r="DX44" i="4"/>
  <c r="DY44" i="4"/>
  <c r="DZ44" i="4"/>
  <c r="EA44" i="4"/>
  <c r="EB44" i="4"/>
  <c r="EC44" i="4"/>
  <c r="ED44" i="4"/>
  <c r="EE44" i="4"/>
  <c r="EF44" i="4"/>
  <c r="EG44" i="4"/>
  <c r="EH44" i="4"/>
  <c r="EI44" i="4"/>
  <c r="EJ44" i="4"/>
  <c r="EK44" i="4"/>
  <c r="EL44" i="4"/>
  <c r="EM44" i="4"/>
  <c r="EN44" i="4"/>
  <c r="EO44" i="4"/>
  <c r="EP44" i="4"/>
  <c r="EQ44" i="4"/>
  <c r="ER44" i="4"/>
  <c r="ES44" i="4"/>
  <c r="ET44" i="4"/>
  <c r="EU44" i="4"/>
  <c r="EV44" i="4"/>
  <c r="EW44" i="4"/>
  <c r="EX44" i="4"/>
  <c r="EY44" i="4"/>
  <c r="EZ44" i="4"/>
  <c r="FA44" i="4"/>
  <c r="FB44" i="4"/>
  <c r="FC44" i="4"/>
  <c r="FD44" i="4"/>
  <c r="FE44" i="4"/>
  <c r="FF44" i="4"/>
  <c r="FG44" i="4"/>
  <c r="FH44" i="4"/>
  <c r="FI44" i="4"/>
  <c r="FJ44" i="4"/>
  <c r="FK44" i="4"/>
  <c r="FL44" i="4"/>
  <c r="FM44" i="4"/>
  <c r="FN44" i="4"/>
  <c r="FO44" i="4"/>
  <c r="FP44" i="4"/>
  <c r="FQ44" i="4"/>
  <c r="FR44" i="4"/>
  <c r="FS44" i="4"/>
  <c r="FT44" i="4"/>
  <c r="FU44" i="4"/>
  <c r="FV44" i="4"/>
  <c r="FW44" i="4"/>
  <c r="FX44" i="4"/>
  <c r="FY44" i="4"/>
  <c r="FZ44" i="4"/>
  <c r="GA44" i="4"/>
  <c r="GB44" i="4"/>
  <c r="GC44" i="4"/>
  <c r="GD44" i="4"/>
  <c r="GE44" i="4"/>
  <c r="GF44" i="4"/>
  <c r="GG44" i="4"/>
  <c r="GH44" i="4"/>
  <c r="GI44" i="4"/>
  <c r="GJ44" i="4"/>
  <c r="GK44" i="4"/>
  <c r="GL44" i="4"/>
  <c r="GM44" i="4"/>
  <c r="GN44" i="4"/>
  <c r="GO44" i="4"/>
  <c r="GP44" i="4"/>
  <c r="GQ44" i="4"/>
  <c r="GR44" i="4"/>
  <c r="GS44" i="4"/>
  <c r="GT44" i="4"/>
  <c r="GU44" i="4"/>
  <c r="KS44" i="4"/>
  <c r="KT44" i="4"/>
  <c r="KU44" i="4"/>
  <c r="KV44" i="4"/>
  <c r="KW44" i="4"/>
  <c r="KX44" i="4"/>
  <c r="KY44" i="4"/>
  <c r="KZ44" i="4"/>
  <c r="LA44" i="4"/>
  <c r="LB44" i="4"/>
  <c r="LC44" i="4"/>
  <c r="LD44" i="4"/>
  <c r="LE44" i="4"/>
  <c r="LF44" i="4"/>
  <c r="LG44" i="4"/>
  <c r="LH44" i="4"/>
  <c r="LI44" i="4"/>
  <c r="LJ44" i="4"/>
  <c r="LK44" i="4"/>
  <c r="LL44" i="4"/>
  <c r="LM44" i="4"/>
  <c r="LN44" i="4"/>
  <c r="LO44" i="4"/>
  <c r="LP44" i="4"/>
  <c r="LQ44" i="4"/>
  <c r="LR44" i="4"/>
  <c r="LS44" i="4"/>
  <c r="LT44" i="4"/>
  <c r="LU44" i="4"/>
  <c r="LV44" i="4"/>
  <c r="LW44" i="4"/>
  <c r="LX44" i="4"/>
  <c r="LY44" i="4"/>
  <c r="LZ44" i="4"/>
  <c r="MA44" i="4"/>
  <c r="MB44" i="4"/>
  <c r="MC44" i="4"/>
  <c r="MD44" i="4"/>
  <c r="ME44" i="4"/>
  <c r="MF44" i="4"/>
  <c r="MG44" i="4"/>
  <c r="MH44" i="4"/>
  <c r="MI44" i="4"/>
  <c r="MJ44" i="4"/>
  <c r="MK44" i="4"/>
  <c r="ML44" i="4"/>
  <c r="MM44" i="4"/>
  <c r="MN44" i="4"/>
  <c r="MO44" i="4"/>
  <c r="MP44" i="4"/>
  <c r="MQ44" i="4"/>
  <c r="MR44" i="4"/>
  <c r="MS44" i="4"/>
  <c r="MT44" i="4"/>
  <c r="MU44" i="4"/>
  <c r="MV44" i="4"/>
  <c r="MW44" i="4"/>
  <c r="MX44" i="4"/>
  <c r="MY44" i="4"/>
  <c r="MZ44" i="4"/>
  <c r="NA44" i="4"/>
  <c r="NB44" i="4"/>
  <c r="NC44" i="4"/>
  <c r="ND44" i="4"/>
  <c r="NE44" i="4"/>
  <c r="NF44" i="4"/>
  <c r="NG44" i="4"/>
  <c r="NH44" i="4"/>
  <c r="NI44" i="4"/>
  <c r="NJ44" i="4"/>
  <c r="NK44" i="4"/>
  <c r="NL44" i="4"/>
  <c r="NM44" i="4"/>
  <c r="NN44" i="4"/>
  <c r="NO44" i="4"/>
  <c r="NP44" i="4"/>
  <c r="NQ44" i="4"/>
  <c r="NR44" i="4"/>
  <c r="NS44" i="4"/>
  <c r="NT44" i="4"/>
  <c r="NU44" i="4"/>
  <c r="NV44" i="4"/>
  <c r="OG44" i="4"/>
  <c r="OH44" i="4"/>
  <c r="OI44" i="4"/>
  <c r="OJ44" i="4"/>
  <c r="OK44" i="4"/>
  <c r="OL44" i="4"/>
  <c r="OM44" i="4"/>
  <c r="ON44" i="4"/>
  <c r="OO44" i="4"/>
  <c r="OP44" i="4"/>
  <c r="OQ44" i="4"/>
  <c r="OR44" i="4"/>
  <c r="OS44" i="4"/>
  <c r="OT44" i="4"/>
  <c r="OU44" i="4"/>
  <c r="OV44" i="4"/>
  <c r="OW44" i="4"/>
  <c r="OX44" i="4"/>
  <c r="OY44" i="4"/>
  <c r="OZ44" i="4"/>
  <c r="PA44" i="4"/>
  <c r="PB44" i="4"/>
  <c r="PC44" i="4"/>
  <c r="PD44" i="4"/>
  <c r="PE44" i="4"/>
  <c r="PF44" i="4"/>
  <c r="PG44" i="4"/>
  <c r="PH44" i="4"/>
  <c r="PI44" i="4"/>
  <c r="PJ44" i="4"/>
  <c r="PK44" i="4"/>
  <c r="PL44" i="4"/>
  <c r="PM44" i="4"/>
  <c r="PN44" i="4"/>
  <c r="PO44" i="4"/>
  <c r="PP44" i="4"/>
  <c r="PQ44" i="4"/>
  <c r="PR44" i="4"/>
  <c r="PS44" i="4"/>
  <c r="PT44" i="4"/>
  <c r="PU44" i="4"/>
  <c r="PV44" i="4"/>
  <c r="PW44" i="4"/>
  <c r="PX44" i="4"/>
  <c r="PY44" i="4"/>
  <c r="PZ44" i="4"/>
  <c r="QA44" i="4"/>
  <c r="QB44" i="4"/>
  <c r="QC44" i="4"/>
  <c r="QD44" i="4"/>
  <c r="QE44" i="4"/>
  <c r="QF44" i="4"/>
  <c r="QG44" i="4"/>
  <c r="QH44" i="4"/>
  <c r="QI44" i="4"/>
  <c r="QJ44" i="4"/>
  <c r="QK44" i="4"/>
  <c r="QL44" i="4"/>
  <c r="QM44" i="4"/>
  <c r="QN44" i="4"/>
  <c r="QO44" i="4"/>
  <c r="QP44" i="4"/>
  <c r="QQ44" i="4"/>
  <c r="QR44" i="4"/>
  <c r="QS44" i="4"/>
  <c r="QT44" i="4"/>
  <c r="QU44" i="4"/>
  <c r="QV44" i="4"/>
  <c r="QW44" i="4"/>
  <c r="QX44" i="4"/>
  <c r="QY44" i="4"/>
  <c r="QZ44" i="4"/>
  <c r="RA44" i="4"/>
  <c r="RB44" i="4"/>
  <c r="RC44" i="4"/>
  <c r="RD44" i="4"/>
  <c r="RE44" i="4"/>
  <c r="RF44" i="4"/>
  <c r="RG44" i="4"/>
  <c r="RH44" i="4"/>
  <c r="RI44" i="4"/>
  <c r="RJ44" i="4"/>
  <c r="RT44" i="4"/>
  <c r="RU44" i="4"/>
  <c r="RV44" i="4"/>
  <c r="RW44" i="4"/>
  <c r="RX44" i="4"/>
  <c r="RY44" i="4"/>
  <c r="RZ44" i="4"/>
  <c r="SA44" i="4"/>
  <c r="SB44" i="4"/>
  <c r="SC44" i="4"/>
  <c r="SD44" i="4"/>
  <c r="SE44" i="4"/>
  <c r="SF44" i="4"/>
  <c r="SG44" i="4"/>
  <c r="SH44" i="4"/>
  <c r="SI44" i="4"/>
  <c r="SJ44" i="4"/>
  <c r="SK44" i="4"/>
  <c r="SL44" i="4"/>
  <c r="SM44" i="4"/>
  <c r="SN44" i="4"/>
  <c r="SO44" i="4"/>
  <c r="SP44" i="4"/>
  <c r="SQ44" i="4"/>
  <c r="SR44" i="4"/>
  <c r="SS44" i="4"/>
  <c r="ST44" i="4"/>
  <c r="SU44" i="4"/>
  <c r="SV44" i="4"/>
  <c r="SW44" i="4"/>
  <c r="SX44" i="4"/>
  <c r="SY44" i="4"/>
  <c r="SZ44" i="4"/>
  <c r="TA44" i="4"/>
  <c r="TB44" i="4"/>
  <c r="TC44" i="4"/>
  <c r="TD44" i="4"/>
  <c r="TE44" i="4"/>
  <c r="TF44" i="4"/>
  <c r="TG44" i="4"/>
  <c r="TH44" i="4"/>
  <c r="TI44" i="4"/>
  <c r="TJ44" i="4"/>
  <c r="TK44" i="4"/>
  <c r="TL44" i="4"/>
  <c r="TM44" i="4"/>
  <c r="TN44" i="4"/>
  <c r="TO44" i="4"/>
  <c r="TP44" i="4"/>
  <c r="TQ44" i="4"/>
  <c r="TR44" i="4"/>
  <c r="TS44" i="4"/>
  <c r="TT44" i="4"/>
  <c r="TU44" i="4"/>
  <c r="TV44" i="4"/>
  <c r="TW44" i="4"/>
  <c r="TX44" i="4"/>
  <c r="TY44" i="4"/>
  <c r="TZ44" i="4"/>
  <c r="UA44" i="4"/>
  <c r="UB44" i="4"/>
  <c r="UC44" i="4"/>
  <c r="UD44" i="4"/>
  <c r="UE44" i="4"/>
  <c r="UF44" i="4"/>
  <c r="UG44" i="4"/>
  <c r="UH44" i="4"/>
  <c r="UI44" i="4"/>
  <c r="UJ44" i="4"/>
  <c r="UK44" i="4"/>
  <c r="UL44" i="4"/>
  <c r="UM44" i="4"/>
  <c r="UN44" i="4"/>
  <c r="UO44" i="4"/>
  <c r="UP44" i="4"/>
  <c r="UQ44" i="4"/>
  <c r="UR44" i="4"/>
  <c r="US44" i="4"/>
  <c r="UT44" i="4"/>
  <c r="UU44" i="4"/>
  <c r="UV44" i="4"/>
  <c r="UW44" i="4"/>
  <c r="VG44" i="4"/>
  <c r="VH44" i="4"/>
  <c r="VI44" i="4"/>
  <c r="VJ44" i="4"/>
  <c r="VK44" i="4"/>
  <c r="VL44" i="4"/>
  <c r="VM44" i="4"/>
  <c r="VN44" i="4"/>
  <c r="VO44" i="4"/>
  <c r="VP44" i="4"/>
  <c r="VQ44" i="4"/>
  <c r="VR44" i="4"/>
  <c r="VS44" i="4"/>
  <c r="VT44" i="4"/>
  <c r="VU44" i="4"/>
  <c r="VV44" i="4"/>
  <c r="VW44" i="4"/>
  <c r="VX44" i="4"/>
  <c r="VY44" i="4"/>
  <c r="VZ44" i="4"/>
  <c r="WA44" i="4"/>
  <c r="WB44" i="4"/>
  <c r="WC44" i="4"/>
  <c r="WD44" i="4"/>
  <c r="WE44" i="4"/>
  <c r="WF44" i="4"/>
  <c r="WG44" i="4"/>
  <c r="WH44" i="4"/>
  <c r="WI44" i="4"/>
  <c r="WJ44" i="4"/>
  <c r="WK44" i="4"/>
  <c r="WL44" i="4"/>
  <c r="WM44" i="4"/>
  <c r="WN44" i="4"/>
  <c r="WO44" i="4"/>
  <c r="WP44" i="4"/>
  <c r="WQ44" i="4"/>
  <c r="WR44" i="4"/>
  <c r="WS44" i="4"/>
  <c r="WT44" i="4"/>
  <c r="WU44" i="4"/>
  <c r="WV44" i="4"/>
  <c r="WW44" i="4"/>
  <c r="WX44" i="4"/>
  <c r="WY44" i="4"/>
  <c r="WZ44" i="4"/>
  <c r="XA44" i="4"/>
  <c r="XB44" i="4"/>
  <c r="XC44" i="4"/>
  <c r="XD44" i="4"/>
  <c r="XE44" i="4"/>
  <c r="XF44" i="4"/>
  <c r="XG44" i="4"/>
  <c r="XH44" i="4"/>
  <c r="XI44" i="4"/>
  <c r="XJ44" i="4"/>
  <c r="XK44" i="4"/>
  <c r="XL44" i="4"/>
  <c r="XM44" i="4"/>
  <c r="XN44" i="4"/>
  <c r="XO44" i="4"/>
  <c r="XP44" i="4"/>
  <c r="XQ44" i="4"/>
  <c r="XR44" i="4"/>
  <c r="XS44" i="4"/>
  <c r="XT44" i="4"/>
  <c r="XU44" i="4"/>
  <c r="XV44" i="4"/>
  <c r="XW44" i="4"/>
  <c r="XX44" i="4"/>
  <c r="XY44" i="4"/>
  <c r="XZ44" i="4"/>
  <c r="YA44" i="4"/>
  <c r="YB44" i="4"/>
  <c r="YC44" i="4"/>
  <c r="YD44" i="4"/>
  <c r="YE44" i="4"/>
  <c r="YF44" i="4"/>
  <c r="YG44" i="4"/>
  <c r="YH44" i="4"/>
  <c r="YI44" i="4"/>
  <c r="YJ44" i="4"/>
  <c r="YT44" i="4"/>
  <c r="YU44" i="4"/>
  <c r="YV44" i="4"/>
  <c r="YW44" i="4"/>
  <c r="YX44" i="4"/>
  <c r="YY44" i="4"/>
  <c r="YZ44" i="4"/>
  <c r="ZA44" i="4"/>
  <c r="ZB44" i="4"/>
  <c r="ZC44" i="4"/>
  <c r="ZD44" i="4"/>
  <c r="ZE44" i="4"/>
  <c r="ZF44" i="4"/>
  <c r="ZG44" i="4"/>
  <c r="ZH44" i="4"/>
  <c r="ZI44" i="4"/>
  <c r="ZJ44" i="4"/>
  <c r="ZK44" i="4"/>
  <c r="ZL44" i="4"/>
  <c r="ZM44" i="4"/>
  <c r="ZN44" i="4"/>
  <c r="ZO44" i="4"/>
  <c r="ZP44" i="4"/>
  <c r="ZQ44" i="4"/>
  <c r="ZR44" i="4"/>
  <c r="ZS44" i="4"/>
  <c r="ZT44" i="4"/>
  <c r="ZU44" i="4"/>
  <c r="ZV44" i="4"/>
  <c r="ZW44" i="4"/>
  <c r="ZX44" i="4"/>
  <c r="ZY44" i="4"/>
  <c r="ZZ44" i="4"/>
  <c r="AAA44" i="4"/>
  <c r="AAB44" i="4"/>
  <c r="AAC44" i="4"/>
  <c r="AAD44" i="4"/>
  <c r="AAE44" i="4"/>
  <c r="AAF44" i="4"/>
  <c r="AAG44" i="4"/>
  <c r="AAH44" i="4"/>
  <c r="AAI44" i="4"/>
  <c r="AAJ44" i="4"/>
  <c r="AAK44" i="4"/>
  <c r="AAL44" i="4"/>
  <c r="AAM44" i="4"/>
  <c r="AAN44" i="4"/>
  <c r="AAO44" i="4"/>
  <c r="AAP44" i="4"/>
  <c r="AAQ44" i="4"/>
  <c r="AAR44" i="4"/>
  <c r="AAS44" i="4"/>
  <c r="AAT44" i="4"/>
  <c r="AAU44" i="4"/>
  <c r="AAV44" i="4"/>
  <c r="AAW44" i="4"/>
  <c r="AAX44" i="4"/>
  <c r="AAY44" i="4"/>
  <c r="AAZ44" i="4"/>
  <c r="ABA44" i="4"/>
  <c r="ABB44" i="4"/>
  <c r="ABC44" i="4"/>
  <c r="ABD44" i="4"/>
  <c r="ABE44" i="4"/>
  <c r="ABF44" i="4"/>
  <c r="ABG44" i="4"/>
  <c r="ABH44" i="4"/>
  <c r="ABI44" i="4"/>
  <c r="ABJ44" i="4"/>
  <c r="ABK44" i="4"/>
  <c r="ABL44" i="4"/>
  <c r="ABM44" i="4"/>
  <c r="ABN44" i="4"/>
  <c r="ABO44" i="4"/>
  <c r="ABP44" i="4"/>
  <c r="ABQ44" i="4"/>
  <c r="ABR44" i="4"/>
  <c r="ABS44" i="4"/>
  <c r="ABT44" i="4"/>
  <c r="ABU44" i="4"/>
  <c r="ABV44" i="4"/>
  <c r="ABW44" i="4"/>
  <c r="ACG44" i="4"/>
  <c r="ACH44" i="4"/>
  <c r="ACI44" i="4"/>
  <c r="ACJ44" i="4"/>
  <c r="ACK44" i="4"/>
  <c r="ACL44" i="4"/>
  <c r="ACM44" i="4"/>
  <c r="ACN44" i="4"/>
  <c r="ACO44" i="4"/>
  <c r="ACP44" i="4"/>
  <c r="ACQ44" i="4"/>
  <c r="ACR44" i="4"/>
  <c r="ACS44" i="4"/>
  <c r="ACT44" i="4"/>
  <c r="ACU44" i="4"/>
  <c r="ACV44" i="4"/>
  <c r="ACW44" i="4"/>
  <c r="ACX44" i="4"/>
  <c r="ACY44" i="4"/>
  <c r="ACZ44" i="4"/>
  <c r="ADA44" i="4"/>
  <c r="ADB44" i="4"/>
  <c r="ADC44" i="4"/>
  <c r="ADD44" i="4"/>
  <c r="ADE44" i="4"/>
  <c r="ADF44" i="4"/>
  <c r="ADG44" i="4"/>
  <c r="ADH44" i="4"/>
  <c r="ADI44" i="4"/>
  <c r="ADJ44" i="4"/>
  <c r="ADK44" i="4"/>
  <c r="ADL44" i="4"/>
  <c r="ADM44" i="4"/>
  <c r="ADN44" i="4"/>
  <c r="ADO44" i="4"/>
  <c r="ADP44" i="4"/>
  <c r="ADQ44" i="4"/>
  <c r="ADR44" i="4"/>
  <c r="ADS44" i="4"/>
  <c r="ADT44" i="4"/>
  <c r="ADU44" i="4"/>
  <c r="ADV44" i="4"/>
  <c r="ADW44" i="4"/>
  <c r="ADX44" i="4"/>
  <c r="ADY44" i="4"/>
  <c r="ADZ44" i="4"/>
  <c r="AEA44" i="4"/>
  <c r="AEB44" i="4"/>
  <c r="AEC44" i="4"/>
  <c r="AED44" i="4"/>
  <c r="AEE44" i="4"/>
  <c r="AEF44" i="4"/>
  <c r="AEG44" i="4"/>
  <c r="AEH44" i="4"/>
  <c r="AEI44" i="4"/>
  <c r="AEJ44" i="4"/>
  <c r="AEK44" i="4"/>
  <c r="AEL44" i="4"/>
  <c r="AEM44" i="4"/>
  <c r="AEN44" i="4"/>
  <c r="AEO44" i="4"/>
  <c r="AEP44" i="4"/>
  <c r="AEQ44" i="4"/>
  <c r="AER44" i="4"/>
  <c r="AES44" i="4"/>
  <c r="AET44" i="4"/>
  <c r="AEU44" i="4"/>
  <c r="AEV44" i="4"/>
  <c r="AEW44" i="4"/>
  <c r="AEX44" i="4"/>
  <c r="AEY44" i="4"/>
  <c r="AEZ44" i="4"/>
  <c r="AFA44" i="4"/>
  <c r="AFB44" i="4"/>
  <c r="AFC44" i="4"/>
  <c r="AFD44" i="4"/>
  <c r="AFE44" i="4"/>
  <c r="AFF44" i="4"/>
  <c r="AFG44" i="4"/>
  <c r="AFH44" i="4"/>
  <c r="AFI44" i="4"/>
  <c r="AFJ44" i="4"/>
  <c r="DR95" i="4"/>
  <c r="DT95" i="4"/>
  <c r="DU95" i="4"/>
  <c r="DV95" i="4"/>
  <c r="DW95" i="4"/>
  <c r="DX95" i="4"/>
  <c r="DY95" i="4"/>
  <c r="DZ95" i="4"/>
  <c r="EA95" i="4"/>
  <c r="EB95" i="4"/>
  <c r="EC95" i="4"/>
  <c r="ED95" i="4"/>
  <c r="EE95" i="4"/>
  <c r="EF95" i="4"/>
  <c r="EG95" i="4"/>
  <c r="EH95" i="4"/>
  <c r="EI95" i="4"/>
  <c r="EJ95" i="4"/>
  <c r="EK95" i="4"/>
  <c r="EL95" i="4"/>
  <c r="EM95" i="4"/>
  <c r="EN95" i="4"/>
  <c r="EO95" i="4"/>
  <c r="EP95" i="4"/>
  <c r="EQ95" i="4"/>
  <c r="ER95" i="4"/>
  <c r="ES95" i="4"/>
  <c r="ET95" i="4"/>
  <c r="EU95" i="4"/>
  <c r="EV95" i="4"/>
  <c r="EW95" i="4"/>
  <c r="EX95" i="4"/>
  <c r="EY95" i="4"/>
  <c r="EZ95" i="4"/>
  <c r="FA95" i="4"/>
  <c r="FB95" i="4"/>
  <c r="FC95" i="4"/>
  <c r="FD95" i="4"/>
  <c r="FE95" i="4"/>
  <c r="FF95" i="4"/>
  <c r="FG95" i="4"/>
  <c r="FH95" i="4"/>
  <c r="FI95" i="4"/>
  <c r="FJ95" i="4"/>
  <c r="FK95" i="4"/>
  <c r="FL95" i="4"/>
  <c r="FM95" i="4"/>
  <c r="FN95" i="4"/>
  <c r="FO95" i="4"/>
  <c r="FP95" i="4"/>
  <c r="FQ95" i="4"/>
  <c r="FR95" i="4"/>
  <c r="FS95" i="4"/>
  <c r="FT95" i="4"/>
  <c r="FU95" i="4"/>
  <c r="FV95" i="4"/>
  <c r="FW95" i="4"/>
  <c r="FX95" i="4"/>
  <c r="FY95" i="4"/>
  <c r="FZ95" i="4"/>
  <c r="GA95" i="4"/>
  <c r="GB95" i="4"/>
  <c r="GC95" i="4"/>
  <c r="GD95" i="4"/>
  <c r="GE95" i="4"/>
  <c r="GF95" i="4"/>
  <c r="GG95" i="4"/>
  <c r="GH95" i="4"/>
  <c r="GI95" i="4"/>
  <c r="GJ95" i="4"/>
  <c r="GK95" i="4"/>
  <c r="GL95" i="4"/>
  <c r="GM95" i="4"/>
  <c r="GN95" i="4"/>
  <c r="GO95" i="4"/>
  <c r="GP95" i="4"/>
  <c r="GQ95" i="4"/>
  <c r="GR95" i="4"/>
  <c r="GS95" i="4"/>
  <c r="GT95" i="4"/>
  <c r="GU95" i="4"/>
  <c r="KS95" i="4"/>
  <c r="KT95" i="4"/>
  <c r="KU95" i="4"/>
  <c r="KV95" i="4"/>
  <c r="KW95" i="4"/>
  <c r="KX95" i="4"/>
  <c r="KY95" i="4"/>
  <c r="KZ95" i="4"/>
  <c r="LA95" i="4"/>
  <c r="LB95" i="4"/>
  <c r="LC95" i="4"/>
  <c r="LD95" i="4"/>
  <c r="LE95" i="4"/>
  <c r="LF95" i="4"/>
  <c r="LG95" i="4"/>
  <c r="LH95" i="4"/>
  <c r="LI95" i="4"/>
  <c r="LJ95" i="4"/>
  <c r="LK95" i="4"/>
  <c r="LL95" i="4"/>
  <c r="LM95" i="4"/>
  <c r="LN95" i="4"/>
  <c r="LO95" i="4"/>
  <c r="LP95" i="4"/>
  <c r="LQ95" i="4"/>
  <c r="LR95" i="4"/>
  <c r="LS95" i="4"/>
  <c r="LT95" i="4"/>
  <c r="LU95" i="4"/>
  <c r="LV95" i="4"/>
  <c r="LW95" i="4"/>
  <c r="LX95" i="4"/>
  <c r="LY95" i="4"/>
  <c r="LZ95" i="4"/>
  <c r="MA95" i="4"/>
  <c r="MB95" i="4"/>
  <c r="MC95" i="4"/>
  <c r="MD95" i="4"/>
  <c r="ME95" i="4"/>
  <c r="MF95" i="4"/>
  <c r="MG95" i="4"/>
  <c r="MH95" i="4"/>
  <c r="MI95" i="4"/>
  <c r="MJ95" i="4"/>
  <c r="MK95" i="4"/>
  <c r="ML95" i="4"/>
  <c r="MM95" i="4"/>
  <c r="MN95" i="4"/>
  <c r="MO95" i="4"/>
  <c r="MP95" i="4"/>
  <c r="MQ95" i="4"/>
  <c r="MR95" i="4"/>
  <c r="MS95" i="4"/>
  <c r="MT95" i="4"/>
  <c r="MU95" i="4"/>
  <c r="MV95" i="4"/>
  <c r="MW95" i="4"/>
  <c r="MX95" i="4"/>
  <c r="MY95" i="4"/>
  <c r="MZ95" i="4"/>
  <c r="NA95" i="4"/>
  <c r="NB95" i="4"/>
  <c r="NC95" i="4"/>
  <c r="ND95" i="4"/>
  <c r="NE95" i="4"/>
  <c r="NF95" i="4"/>
  <c r="NG95" i="4"/>
  <c r="NH95" i="4"/>
  <c r="NI95" i="4"/>
  <c r="NJ95" i="4"/>
  <c r="NK95" i="4"/>
  <c r="NL95" i="4"/>
  <c r="NM95" i="4"/>
  <c r="NN95" i="4"/>
  <c r="NO95" i="4"/>
  <c r="NP95" i="4"/>
  <c r="NQ95" i="4"/>
  <c r="NR95" i="4"/>
  <c r="NS95" i="4"/>
  <c r="NT95" i="4"/>
  <c r="NU95" i="4"/>
  <c r="NV95" i="4"/>
  <c r="OG95" i="4"/>
  <c r="OH95" i="4"/>
  <c r="OI95" i="4"/>
  <c r="OJ95" i="4"/>
  <c r="OK95" i="4"/>
  <c r="OL95" i="4"/>
  <c r="OM95" i="4"/>
  <c r="ON95" i="4"/>
  <c r="OO95" i="4"/>
  <c r="OP95" i="4"/>
  <c r="OQ95" i="4"/>
  <c r="OR95" i="4"/>
  <c r="OS95" i="4"/>
  <c r="OT95" i="4"/>
  <c r="OU95" i="4"/>
  <c r="OV95" i="4"/>
  <c r="OW95" i="4"/>
  <c r="OX95" i="4"/>
  <c r="OY95" i="4"/>
  <c r="OZ95" i="4"/>
  <c r="PA95" i="4"/>
  <c r="PB95" i="4"/>
  <c r="PC95" i="4"/>
  <c r="PD95" i="4"/>
  <c r="PE95" i="4"/>
  <c r="PF95" i="4"/>
  <c r="PG95" i="4"/>
  <c r="PH95" i="4"/>
  <c r="PI95" i="4"/>
  <c r="PJ95" i="4"/>
  <c r="PK95" i="4"/>
  <c r="PL95" i="4"/>
  <c r="PM95" i="4"/>
  <c r="PN95" i="4"/>
  <c r="PO95" i="4"/>
  <c r="PP95" i="4"/>
  <c r="PQ95" i="4"/>
  <c r="PR95" i="4"/>
  <c r="PS95" i="4"/>
  <c r="PT95" i="4"/>
  <c r="PU95" i="4"/>
  <c r="PV95" i="4"/>
  <c r="PW95" i="4"/>
  <c r="PX95" i="4"/>
  <c r="PY95" i="4"/>
  <c r="PZ95" i="4"/>
  <c r="QA95" i="4"/>
  <c r="QB95" i="4"/>
  <c r="QC95" i="4"/>
  <c r="QD95" i="4"/>
  <c r="QE95" i="4"/>
  <c r="QF95" i="4"/>
  <c r="QG95" i="4"/>
  <c r="QH95" i="4"/>
  <c r="QI95" i="4"/>
  <c r="QJ95" i="4"/>
  <c r="QK95" i="4"/>
  <c r="QL95" i="4"/>
  <c r="QM95" i="4"/>
  <c r="QN95" i="4"/>
  <c r="QO95" i="4"/>
  <c r="QP95" i="4"/>
  <c r="QQ95" i="4"/>
  <c r="QR95" i="4"/>
  <c r="QS95" i="4"/>
  <c r="QT95" i="4"/>
  <c r="QU95" i="4"/>
  <c r="QV95" i="4"/>
  <c r="QW95" i="4"/>
  <c r="QX95" i="4"/>
  <c r="QY95" i="4"/>
  <c r="QZ95" i="4"/>
  <c r="RA95" i="4"/>
  <c r="RB95" i="4"/>
  <c r="RC95" i="4"/>
  <c r="RD95" i="4"/>
  <c r="RE95" i="4"/>
  <c r="RF95" i="4"/>
  <c r="RG95" i="4"/>
  <c r="RH95" i="4"/>
  <c r="RI95" i="4"/>
  <c r="RJ95" i="4"/>
  <c r="RT95" i="4"/>
  <c r="RU95" i="4"/>
  <c r="RV95" i="4"/>
  <c r="RW95" i="4"/>
  <c r="RX95" i="4"/>
  <c r="RY95" i="4"/>
  <c r="RZ95" i="4"/>
  <c r="SA95" i="4"/>
  <c r="SB95" i="4"/>
  <c r="SC95" i="4"/>
  <c r="SD95" i="4"/>
  <c r="SE95" i="4"/>
  <c r="SF95" i="4"/>
  <c r="SG95" i="4"/>
  <c r="SH95" i="4"/>
  <c r="SI95" i="4"/>
  <c r="SJ95" i="4"/>
  <c r="SK95" i="4"/>
  <c r="SL95" i="4"/>
  <c r="SM95" i="4"/>
  <c r="SN95" i="4"/>
  <c r="SO95" i="4"/>
  <c r="SP95" i="4"/>
  <c r="SQ95" i="4"/>
  <c r="SR95" i="4"/>
  <c r="SS95" i="4"/>
  <c r="ST95" i="4"/>
  <c r="SU95" i="4"/>
  <c r="SV95" i="4"/>
  <c r="SW95" i="4"/>
  <c r="SX95" i="4"/>
  <c r="SY95" i="4"/>
  <c r="SZ95" i="4"/>
  <c r="TA95" i="4"/>
  <c r="TB95" i="4"/>
  <c r="TC95" i="4"/>
  <c r="TD95" i="4"/>
  <c r="TE95" i="4"/>
  <c r="TF95" i="4"/>
  <c r="TG95" i="4"/>
  <c r="TH95" i="4"/>
  <c r="TI95" i="4"/>
  <c r="TJ95" i="4"/>
  <c r="TK95" i="4"/>
  <c r="TL95" i="4"/>
  <c r="TM95" i="4"/>
  <c r="TN95" i="4"/>
  <c r="TO95" i="4"/>
  <c r="TP95" i="4"/>
  <c r="TQ95" i="4"/>
  <c r="TR95" i="4"/>
  <c r="TS95" i="4"/>
  <c r="TT95" i="4"/>
  <c r="TU95" i="4"/>
  <c r="TV95" i="4"/>
  <c r="TW95" i="4"/>
  <c r="TX95" i="4"/>
  <c r="TY95" i="4"/>
  <c r="TZ95" i="4"/>
  <c r="UA95" i="4"/>
  <c r="UB95" i="4"/>
  <c r="UC95" i="4"/>
  <c r="UD95" i="4"/>
  <c r="UE95" i="4"/>
  <c r="UF95" i="4"/>
  <c r="UG95" i="4"/>
  <c r="UH95" i="4"/>
  <c r="UI95" i="4"/>
  <c r="UJ95" i="4"/>
  <c r="UK95" i="4"/>
  <c r="UL95" i="4"/>
  <c r="UM95" i="4"/>
  <c r="UN95" i="4"/>
  <c r="UO95" i="4"/>
  <c r="UP95" i="4"/>
  <c r="UQ95" i="4"/>
  <c r="UR95" i="4"/>
  <c r="US95" i="4"/>
  <c r="UT95" i="4"/>
  <c r="UU95" i="4"/>
  <c r="UV95" i="4"/>
  <c r="UW95" i="4"/>
  <c r="VG95" i="4"/>
  <c r="VH95" i="4"/>
  <c r="VI95" i="4"/>
  <c r="VJ95" i="4"/>
  <c r="VK95" i="4"/>
  <c r="VL95" i="4"/>
  <c r="VM95" i="4"/>
  <c r="VN95" i="4"/>
  <c r="VO95" i="4"/>
  <c r="VP95" i="4"/>
  <c r="VQ95" i="4"/>
  <c r="VR95" i="4"/>
  <c r="VS95" i="4"/>
  <c r="VT95" i="4"/>
  <c r="VU95" i="4"/>
  <c r="VV95" i="4"/>
  <c r="VW95" i="4"/>
  <c r="VX95" i="4"/>
  <c r="VY95" i="4"/>
  <c r="VZ95" i="4"/>
  <c r="WA95" i="4"/>
  <c r="WB95" i="4"/>
  <c r="WC95" i="4"/>
  <c r="WD95" i="4"/>
  <c r="WE95" i="4"/>
  <c r="WF95" i="4"/>
  <c r="WG95" i="4"/>
  <c r="WH95" i="4"/>
  <c r="WI95" i="4"/>
  <c r="WJ95" i="4"/>
  <c r="WK95" i="4"/>
  <c r="WL95" i="4"/>
  <c r="WM95" i="4"/>
  <c r="WN95" i="4"/>
  <c r="WO95" i="4"/>
  <c r="WP95" i="4"/>
  <c r="WQ95" i="4"/>
  <c r="WR95" i="4"/>
  <c r="WS95" i="4"/>
  <c r="WT95" i="4"/>
  <c r="WU95" i="4"/>
  <c r="WV95" i="4"/>
  <c r="WW95" i="4"/>
  <c r="WX95" i="4"/>
  <c r="WY95" i="4"/>
  <c r="WZ95" i="4"/>
  <c r="XA95" i="4"/>
  <c r="XB95" i="4"/>
  <c r="XC95" i="4"/>
  <c r="XD95" i="4"/>
  <c r="XE95" i="4"/>
  <c r="XF95" i="4"/>
  <c r="XG95" i="4"/>
  <c r="XH95" i="4"/>
  <c r="XI95" i="4"/>
  <c r="XJ95" i="4"/>
  <c r="XK95" i="4"/>
  <c r="XL95" i="4"/>
  <c r="XM95" i="4"/>
  <c r="XN95" i="4"/>
  <c r="XO95" i="4"/>
  <c r="XP95" i="4"/>
  <c r="XQ95" i="4"/>
  <c r="XR95" i="4"/>
  <c r="XS95" i="4"/>
  <c r="XT95" i="4"/>
  <c r="XU95" i="4"/>
  <c r="XV95" i="4"/>
  <c r="XW95" i="4"/>
  <c r="XX95" i="4"/>
  <c r="XY95" i="4"/>
  <c r="XZ95" i="4"/>
  <c r="YA95" i="4"/>
  <c r="YB95" i="4"/>
  <c r="YC95" i="4"/>
  <c r="YD95" i="4"/>
  <c r="YE95" i="4"/>
  <c r="YF95" i="4"/>
  <c r="YG95" i="4"/>
  <c r="YH95" i="4"/>
  <c r="YI95" i="4"/>
  <c r="YJ95" i="4"/>
  <c r="YT95" i="4"/>
  <c r="YU95" i="4"/>
  <c r="YV95" i="4"/>
  <c r="YW95" i="4"/>
  <c r="YX95" i="4"/>
  <c r="YY95" i="4"/>
  <c r="YZ95" i="4"/>
  <c r="ZA95" i="4"/>
  <c r="ZB95" i="4"/>
  <c r="ZC95" i="4"/>
  <c r="ZD95" i="4"/>
  <c r="ZE95" i="4"/>
  <c r="ZF95" i="4"/>
  <c r="ZG95" i="4"/>
  <c r="ZH95" i="4"/>
  <c r="ZI95" i="4"/>
  <c r="ZJ95" i="4"/>
  <c r="ZK95" i="4"/>
  <c r="ZL95" i="4"/>
  <c r="ZM95" i="4"/>
  <c r="ZN95" i="4"/>
  <c r="ZO95" i="4"/>
  <c r="ZP95" i="4"/>
  <c r="ZQ95" i="4"/>
  <c r="ZR95" i="4"/>
  <c r="ZS95" i="4"/>
  <c r="ZT95" i="4"/>
  <c r="ZU95" i="4"/>
  <c r="ZV95" i="4"/>
  <c r="ZW95" i="4"/>
  <c r="ZX95" i="4"/>
  <c r="ZY95" i="4"/>
  <c r="ZZ95" i="4"/>
  <c r="AAA95" i="4"/>
  <c r="AAB95" i="4"/>
  <c r="AAC95" i="4"/>
  <c r="AAD95" i="4"/>
  <c r="AAE95" i="4"/>
  <c r="AAF95" i="4"/>
  <c r="AAG95" i="4"/>
  <c r="AAH95" i="4"/>
  <c r="AAI95" i="4"/>
  <c r="AAJ95" i="4"/>
  <c r="AAK95" i="4"/>
  <c r="AAL95" i="4"/>
  <c r="AAM95" i="4"/>
  <c r="AAN95" i="4"/>
  <c r="AAO95" i="4"/>
  <c r="AAP95" i="4"/>
  <c r="AAQ95" i="4"/>
  <c r="AAR95" i="4"/>
  <c r="AAS95" i="4"/>
  <c r="AAT95" i="4"/>
  <c r="AAU95" i="4"/>
  <c r="AAV95" i="4"/>
  <c r="AAW95" i="4"/>
  <c r="AAX95" i="4"/>
  <c r="AAY95" i="4"/>
  <c r="AAZ95" i="4"/>
  <c r="ABA95" i="4"/>
  <c r="ABB95" i="4"/>
  <c r="ABC95" i="4"/>
  <c r="ABD95" i="4"/>
  <c r="ABE95" i="4"/>
  <c r="ABF95" i="4"/>
  <c r="ABG95" i="4"/>
  <c r="ABH95" i="4"/>
  <c r="ABI95" i="4"/>
  <c r="ABJ95" i="4"/>
  <c r="ABK95" i="4"/>
  <c r="ABL95" i="4"/>
  <c r="ABM95" i="4"/>
  <c r="ABN95" i="4"/>
  <c r="ABO95" i="4"/>
  <c r="ABP95" i="4"/>
  <c r="ABQ95" i="4"/>
  <c r="ABR95" i="4"/>
  <c r="ABS95" i="4"/>
  <c r="ABT95" i="4"/>
  <c r="ABU95" i="4"/>
  <c r="ABV95" i="4"/>
  <c r="ABW95" i="4"/>
  <c r="ACG95" i="4"/>
  <c r="ACH95" i="4"/>
  <c r="ACI95" i="4"/>
  <c r="ACJ95" i="4"/>
  <c r="ACK95" i="4"/>
  <c r="ACL95" i="4"/>
  <c r="ACM95" i="4"/>
  <c r="ACN95" i="4"/>
  <c r="ACO95" i="4"/>
  <c r="ACP95" i="4"/>
  <c r="ACQ95" i="4"/>
  <c r="ACR95" i="4"/>
  <c r="ACS95" i="4"/>
  <c r="ACT95" i="4"/>
  <c r="ACU95" i="4"/>
  <c r="ACV95" i="4"/>
  <c r="ACW95" i="4"/>
  <c r="ACX95" i="4"/>
  <c r="ACY95" i="4"/>
  <c r="ACZ95" i="4"/>
  <c r="ADA95" i="4"/>
  <c r="ADB95" i="4"/>
  <c r="ADC95" i="4"/>
  <c r="ADD95" i="4"/>
  <c r="ADE95" i="4"/>
  <c r="ADF95" i="4"/>
  <c r="ADG95" i="4"/>
  <c r="ADH95" i="4"/>
  <c r="ADI95" i="4"/>
  <c r="ADJ95" i="4"/>
  <c r="ADK95" i="4"/>
  <c r="ADL95" i="4"/>
  <c r="ADM95" i="4"/>
  <c r="ADN95" i="4"/>
  <c r="ADO95" i="4"/>
  <c r="ADP95" i="4"/>
  <c r="ADQ95" i="4"/>
  <c r="ADR95" i="4"/>
  <c r="ADS95" i="4"/>
  <c r="ADT95" i="4"/>
  <c r="ADU95" i="4"/>
  <c r="ADV95" i="4"/>
  <c r="ADW95" i="4"/>
  <c r="ADX95" i="4"/>
  <c r="ADY95" i="4"/>
  <c r="ADZ95" i="4"/>
  <c r="AEA95" i="4"/>
  <c r="AEB95" i="4"/>
  <c r="AEC95" i="4"/>
  <c r="AED95" i="4"/>
  <c r="AEE95" i="4"/>
  <c r="AEF95" i="4"/>
  <c r="AEG95" i="4"/>
  <c r="AEH95" i="4"/>
  <c r="AEI95" i="4"/>
  <c r="AEJ95" i="4"/>
  <c r="AEK95" i="4"/>
  <c r="AEL95" i="4"/>
  <c r="AEM95" i="4"/>
  <c r="AEN95" i="4"/>
  <c r="AEO95" i="4"/>
  <c r="AEP95" i="4"/>
  <c r="AEQ95" i="4"/>
  <c r="AER95" i="4"/>
  <c r="AES95" i="4"/>
  <c r="AET95" i="4"/>
  <c r="AEU95" i="4"/>
  <c r="AEV95" i="4"/>
  <c r="AEW95" i="4"/>
  <c r="AEX95" i="4"/>
  <c r="AEY95" i="4"/>
  <c r="AEZ95" i="4"/>
  <c r="AFA95" i="4"/>
  <c r="AFB95" i="4"/>
  <c r="AFC95" i="4"/>
  <c r="AFD95" i="4"/>
  <c r="AFE95" i="4"/>
  <c r="AFF95" i="4"/>
  <c r="AFG95" i="4"/>
  <c r="AFH95" i="4"/>
  <c r="AFI95" i="4"/>
  <c r="AFJ95" i="4"/>
  <c r="DR115" i="4"/>
  <c r="DT115" i="4"/>
  <c r="DU115" i="4"/>
  <c r="DV115" i="4"/>
  <c r="DW115" i="4"/>
  <c r="DX115" i="4"/>
  <c r="DY115" i="4"/>
  <c r="DZ115" i="4"/>
  <c r="EA115" i="4"/>
  <c r="EB115" i="4"/>
  <c r="EC115" i="4"/>
  <c r="ED115" i="4"/>
  <c r="EE115" i="4"/>
  <c r="EF115" i="4"/>
  <c r="EG115" i="4"/>
  <c r="EH115" i="4"/>
  <c r="EI115" i="4"/>
  <c r="EJ115" i="4"/>
  <c r="EK115" i="4"/>
  <c r="EL115" i="4"/>
  <c r="EM115" i="4"/>
  <c r="EN115" i="4"/>
  <c r="EO115" i="4"/>
  <c r="EP115" i="4"/>
  <c r="EQ115" i="4"/>
  <c r="ER115" i="4"/>
  <c r="ES115" i="4"/>
  <c r="ET115" i="4"/>
  <c r="EU115" i="4"/>
  <c r="EV115" i="4"/>
  <c r="EW115" i="4"/>
  <c r="EX115" i="4"/>
  <c r="EY115" i="4"/>
  <c r="EZ115" i="4"/>
  <c r="FA115" i="4"/>
  <c r="FB115" i="4"/>
  <c r="FC115" i="4"/>
  <c r="FD115" i="4"/>
  <c r="FE115" i="4"/>
  <c r="FF115" i="4"/>
  <c r="FG115" i="4"/>
  <c r="FH115" i="4"/>
  <c r="FI115" i="4"/>
  <c r="FJ115" i="4"/>
  <c r="FK115" i="4"/>
  <c r="FL115" i="4"/>
  <c r="FM115" i="4"/>
  <c r="FN115" i="4"/>
  <c r="FO115" i="4"/>
  <c r="FP115" i="4"/>
  <c r="FQ115" i="4"/>
  <c r="FR115" i="4"/>
  <c r="FS115" i="4"/>
  <c r="FT115" i="4"/>
  <c r="FU115" i="4"/>
  <c r="FV115" i="4"/>
  <c r="FW115" i="4"/>
  <c r="FX115" i="4"/>
  <c r="FY115" i="4"/>
  <c r="FZ115" i="4"/>
  <c r="GA115" i="4"/>
  <c r="GB115" i="4"/>
  <c r="GC115" i="4"/>
  <c r="GD115" i="4"/>
  <c r="GE115" i="4"/>
  <c r="GF115" i="4"/>
  <c r="GG115" i="4"/>
  <c r="GH115" i="4"/>
  <c r="GI115" i="4"/>
  <c r="GJ115" i="4"/>
  <c r="GK115" i="4"/>
  <c r="GL115" i="4"/>
  <c r="GM115" i="4"/>
  <c r="GN115" i="4"/>
  <c r="GO115" i="4"/>
  <c r="GP115" i="4"/>
  <c r="GQ115" i="4"/>
  <c r="GR115" i="4"/>
  <c r="GS115" i="4"/>
  <c r="GT115" i="4"/>
  <c r="GU115" i="4"/>
  <c r="KS115" i="4"/>
  <c r="KT115" i="4"/>
  <c r="KU115" i="4"/>
  <c r="KV115" i="4"/>
  <c r="KW115" i="4"/>
  <c r="KX115" i="4"/>
  <c r="KY115" i="4"/>
  <c r="KZ115" i="4"/>
  <c r="LA115" i="4"/>
  <c r="LB115" i="4"/>
  <c r="LC115" i="4"/>
  <c r="LD115" i="4"/>
  <c r="LE115" i="4"/>
  <c r="LF115" i="4"/>
  <c r="LG115" i="4"/>
  <c r="LH115" i="4"/>
  <c r="LI115" i="4"/>
  <c r="LJ115" i="4"/>
  <c r="LK115" i="4"/>
  <c r="LL115" i="4"/>
  <c r="LM115" i="4"/>
  <c r="LN115" i="4"/>
  <c r="LO115" i="4"/>
  <c r="LP115" i="4"/>
  <c r="LQ115" i="4"/>
  <c r="LR115" i="4"/>
  <c r="LS115" i="4"/>
  <c r="LT115" i="4"/>
  <c r="LU115" i="4"/>
  <c r="LV115" i="4"/>
  <c r="LW115" i="4"/>
  <c r="LX115" i="4"/>
  <c r="LY115" i="4"/>
  <c r="LZ115" i="4"/>
  <c r="MA115" i="4"/>
  <c r="MB115" i="4"/>
  <c r="MC115" i="4"/>
  <c r="MD115" i="4"/>
  <c r="ME115" i="4"/>
  <c r="MF115" i="4"/>
  <c r="MG115" i="4"/>
  <c r="MH115" i="4"/>
  <c r="MI115" i="4"/>
  <c r="MJ115" i="4"/>
  <c r="MK115" i="4"/>
  <c r="ML115" i="4"/>
  <c r="MM115" i="4"/>
  <c r="MN115" i="4"/>
  <c r="MO115" i="4"/>
  <c r="MP115" i="4"/>
  <c r="MQ115" i="4"/>
  <c r="MR115" i="4"/>
  <c r="MS115" i="4"/>
  <c r="MT115" i="4"/>
  <c r="MU115" i="4"/>
  <c r="MV115" i="4"/>
  <c r="MW115" i="4"/>
  <c r="MX115" i="4"/>
  <c r="MY115" i="4"/>
  <c r="MZ115" i="4"/>
  <c r="NA115" i="4"/>
  <c r="NB115" i="4"/>
  <c r="NC115" i="4"/>
  <c r="ND115" i="4"/>
  <c r="NE115" i="4"/>
  <c r="NF115" i="4"/>
  <c r="NG115" i="4"/>
  <c r="NH115" i="4"/>
  <c r="NI115" i="4"/>
  <c r="NJ115" i="4"/>
  <c r="NK115" i="4"/>
  <c r="NL115" i="4"/>
  <c r="NM115" i="4"/>
  <c r="NN115" i="4"/>
  <c r="NO115" i="4"/>
  <c r="NP115" i="4"/>
  <c r="NQ115" i="4"/>
  <c r="NR115" i="4"/>
  <c r="NS115" i="4"/>
  <c r="NT115" i="4"/>
  <c r="NU115" i="4"/>
  <c r="NV115" i="4"/>
  <c r="OG115" i="4"/>
  <c r="OH115" i="4"/>
  <c r="OI115" i="4"/>
  <c r="OJ115" i="4"/>
  <c r="OK115" i="4"/>
  <c r="OL115" i="4"/>
  <c r="OM115" i="4"/>
  <c r="ON115" i="4"/>
  <c r="OO115" i="4"/>
  <c r="OP115" i="4"/>
  <c r="OQ115" i="4"/>
  <c r="OR115" i="4"/>
  <c r="OS115" i="4"/>
  <c r="OT115" i="4"/>
  <c r="OU115" i="4"/>
  <c r="OV115" i="4"/>
  <c r="OW115" i="4"/>
  <c r="OX115" i="4"/>
  <c r="OY115" i="4"/>
  <c r="OZ115" i="4"/>
  <c r="PA115" i="4"/>
  <c r="PB115" i="4"/>
  <c r="PC115" i="4"/>
  <c r="PD115" i="4"/>
  <c r="PE115" i="4"/>
  <c r="PF115" i="4"/>
  <c r="PG115" i="4"/>
  <c r="PH115" i="4"/>
  <c r="PI115" i="4"/>
  <c r="PJ115" i="4"/>
  <c r="PK115" i="4"/>
  <c r="PL115" i="4"/>
  <c r="PM115" i="4"/>
  <c r="PN115" i="4"/>
  <c r="PO115" i="4"/>
  <c r="PP115" i="4"/>
  <c r="PQ115" i="4"/>
  <c r="PR115" i="4"/>
  <c r="PS115" i="4"/>
  <c r="PT115" i="4"/>
  <c r="PU115" i="4"/>
  <c r="PV115" i="4"/>
  <c r="PW115" i="4"/>
  <c r="PX115" i="4"/>
  <c r="PY115" i="4"/>
  <c r="PZ115" i="4"/>
  <c r="QA115" i="4"/>
  <c r="QB115" i="4"/>
  <c r="QC115" i="4"/>
  <c r="QD115" i="4"/>
  <c r="QE115" i="4"/>
  <c r="QF115" i="4"/>
  <c r="QG115" i="4"/>
  <c r="QH115" i="4"/>
  <c r="QI115" i="4"/>
  <c r="QJ115" i="4"/>
  <c r="QK115" i="4"/>
  <c r="QL115" i="4"/>
  <c r="QM115" i="4"/>
  <c r="QN115" i="4"/>
  <c r="QO115" i="4"/>
  <c r="QP115" i="4"/>
  <c r="QQ115" i="4"/>
  <c r="QR115" i="4"/>
  <c r="QS115" i="4"/>
  <c r="QT115" i="4"/>
  <c r="QU115" i="4"/>
  <c r="QV115" i="4"/>
  <c r="QW115" i="4"/>
  <c r="QX115" i="4"/>
  <c r="QY115" i="4"/>
  <c r="QZ115" i="4"/>
  <c r="RA115" i="4"/>
  <c r="RB115" i="4"/>
  <c r="RC115" i="4"/>
  <c r="RD115" i="4"/>
  <c r="RE115" i="4"/>
  <c r="RF115" i="4"/>
  <c r="RG115" i="4"/>
  <c r="RH115" i="4"/>
  <c r="RI115" i="4"/>
  <c r="RJ115" i="4"/>
  <c r="RT115" i="4"/>
  <c r="RU115" i="4"/>
  <c r="RV115" i="4"/>
  <c r="RW115" i="4"/>
  <c r="RX115" i="4"/>
  <c r="RY115" i="4"/>
  <c r="RZ115" i="4"/>
  <c r="SA115" i="4"/>
  <c r="SB115" i="4"/>
  <c r="SC115" i="4"/>
  <c r="SD115" i="4"/>
  <c r="SE115" i="4"/>
  <c r="SF115" i="4"/>
  <c r="SG115" i="4"/>
  <c r="SH115" i="4"/>
  <c r="SI115" i="4"/>
  <c r="SJ115" i="4"/>
  <c r="SK115" i="4"/>
  <c r="SL115" i="4"/>
  <c r="SM115" i="4"/>
  <c r="SN115" i="4"/>
  <c r="SO115" i="4"/>
  <c r="SP115" i="4"/>
  <c r="SQ115" i="4"/>
  <c r="SR115" i="4"/>
  <c r="SS115" i="4"/>
  <c r="ST115" i="4"/>
  <c r="SU115" i="4"/>
  <c r="SV115" i="4"/>
  <c r="SW115" i="4"/>
  <c r="SX115" i="4"/>
  <c r="SY115" i="4"/>
  <c r="SZ115" i="4"/>
  <c r="TA115" i="4"/>
  <c r="TB115" i="4"/>
  <c r="TC115" i="4"/>
  <c r="TD115" i="4"/>
  <c r="TE115" i="4"/>
  <c r="TF115" i="4"/>
  <c r="TG115" i="4"/>
  <c r="TH115" i="4"/>
  <c r="TI115" i="4"/>
  <c r="TJ115" i="4"/>
  <c r="TK115" i="4"/>
  <c r="TL115" i="4"/>
  <c r="TM115" i="4"/>
  <c r="TN115" i="4"/>
  <c r="TO115" i="4"/>
  <c r="TP115" i="4"/>
  <c r="TQ115" i="4"/>
  <c r="TR115" i="4"/>
  <c r="TS115" i="4"/>
  <c r="TT115" i="4"/>
  <c r="TU115" i="4"/>
  <c r="TV115" i="4"/>
  <c r="TW115" i="4"/>
  <c r="TX115" i="4"/>
  <c r="TY115" i="4"/>
  <c r="TZ115" i="4"/>
  <c r="UA115" i="4"/>
  <c r="UB115" i="4"/>
  <c r="UC115" i="4"/>
  <c r="UD115" i="4"/>
  <c r="UE115" i="4"/>
  <c r="UF115" i="4"/>
  <c r="UG115" i="4"/>
  <c r="UH115" i="4"/>
  <c r="UI115" i="4"/>
  <c r="UJ115" i="4"/>
  <c r="UK115" i="4"/>
  <c r="UL115" i="4"/>
  <c r="UM115" i="4"/>
  <c r="UN115" i="4"/>
  <c r="UO115" i="4"/>
  <c r="UP115" i="4"/>
  <c r="UQ115" i="4"/>
  <c r="UR115" i="4"/>
  <c r="US115" i="4"/>
  <c r="UT115" i="4"/>
  <c r="UU115" i="4"/>
  <c r="UV115" i="4"/>
  <c r="UW115" i="4"/>
  <c r="VG115" i="4"/>
  <c r="VH115" i="4"/>
  <c r="VI115" i="4"/>
  <c r="VJ115" i="4"/>
  <c r="VK115" i="4"/>
  <c r="VL115" i="4"/>
  <c r="VM115" i="4"/>
  <c r="VN115" i="4"/>
  <c r="VO115" i="4"/>
  <c r="VP115" i="4"/>
  <c r="VQ115" i="4"/>
  <c r="VR115" i="4"/>
  <c r="VS115" i="4"/>
  <c r="VT115" i="4"/>
  <c r="VU115" i="4"/>
  <c r="VV115" i="4"/>
  <c r="VW115" i="4"/>
  <c r="VX115" i="4"/>
  <c r="VY115" i="4"/>
  <c r="VZ115" i="4"/>
  <c r="WA115" i="4"/>
  <c r="WB115" i="4"/>
  <c r="WC115" i="4"/>
  <c r="WD115" i="4"/>
  <c r="WE115" i="4"/>
  <c r="WF115" i="4"/>
  <c r="WG115" i="4"/>
  <c r="WH115" i="4"/>
  <c r="WI115" i="4"/>
  <c r="WJ115" i="4"/>
  <c r="WK115" i="4"/>
  <c r="WL115" i="4"/>
  <c r="WM115" i="4"/>
  <c r="WN115" i="4"/>
  <c r="WO115" i="4"/>
  <c r="WP115" i="4"/>
  <c r="WQ115" i="4"/>
  <c r="WR115" i="4"/>
  <c r="WS115" i="4"/>
  <c r="WT115" i="4"/>
  <c r="WU115" i="4"/>
  <c r="WV115" i="4"/>
  <c r="WW115" i="4"/>
  <c r="WX115" i="4"/>
  <c r="WY115" i="4"/>
  <c r="WZ115" i="4"/>
  <c r="XA115" i="4"/>
  <c r="XB115" i="4"/>
  <c r="XC115" i="4"/>
  <c r="XD115" i="4"/>
  <c r="XE115" i="4"/>
  <c r="XF115" i="4"/>
  <c r="XG115" i="4"/>
  <c r="XH115" i="4"/>
  <c r="XI115" i="4"/>
  <c r="XJ115" i="4"/>
  <c r="XK115" i="4"/>
  <c r="XL115" i="4"/>
  <c r="XM115" i="4"/>
  <c r="XN115" i="4"/>
  <c r="XO115" i="4"/>
  <c r="XP115" i="4"/>
  <c r="XQ115" i="4"/>
  <c r="XR115" i="4"/>
  <c r="XS115" i="4"/>
  <c r="XT115" i="4"/>
  <c r="XU115" i="4"/>
  <c r="XV115" i="4"/>
  <c r="XW115" i="4"/>
  <c r="XX115" i="4"/>
  <c r="XY115" i="4"/>
  <c r="XZ115" i="4"/>
  <c r="YA115" i="4"/>
  <c r="YB115" i="4"/>
  <c r="YC115" i="4"/>
  <c r="YD115" i="4"/>
  <c r="YE115" i="4"/>
  <c r="YF115" i="4"/>
  <c r="YG115" i="4"/>
  <c r="YH115" i="4"/>
  <c r="YI115" i="4"/>
  <c r="YJ115" i="4"/>
  <c r="YT115" i="4"/>
  <c r="YU115" i="4"/>
  <c r="YV115" i="4"/>
  <c r="YW115" i="4"/>
  <c r="YX115" i="4"/>
  <c r="YY115" i="4"/>
  <c r="YZ115" i="4"/>
  <c r="ZA115" i="4"/>
  <c r="ZB115" i="4"/>
  <c r="ZC115" i="4"/>
  <c r="ZD115" i="4"/>
  <c r="ZE115" i="4"/>
  <c r="ZF115" i="4"/>
  <c r="ZG115" i="4"/>
  <c r="ZH115" i="4"/>
  <c r="ZI115" i="4"/>
  <c r="ZJ115" i="4"/>
  <c r="ZK115" i="4"/>
  <c r="ZL115" i="4"/>
  <c r="ZM115" i="4"/>
  <c r="ZN115" i="4"/>
  <c r="ZO115" i="4"/>
  <c r="ZP115" i="4"/>
  <c r="ZQ115" i="4"/>
  <c r="ZR115" i="4"/>
  <c r="ZS115" i="4"/>
  <c r="ZT115" i="4"/>
  <c r="ZU115" i="4"/>
  <c r="ZV115" i="4"/>
  <c r="ZW115" i="4"/>
  <c r="ZX115" i="4"/>
  <c r="ZY115" i="4"/>
  <c r="ZZ115" i="4"/>
  <c r="AAA115" i="4"/>
  <c r="AAB115" i="4"/>
  <c r="AAC115" i="4"/>
  <c r="AAD115" i="4"/>
  <c r="AAE115" i="4"/>
  <c r="AAF115" i="4"/>
  <c r="AAG115" i="4"/>
  <c r="AAH115" i="4"/>
  <c r="AAI115" i="4"/>
  <c r="AAJ115" i="4"/>
  <c r="AAK115" i="4"/>
  <c r="AAL115" i="4"/>
  <c r="AAM115" i="4"/>
  <c r="AAN115" i="4"/>
  <c r="AAO115" i="4"/>
  <c r="AAP115" i="4"/>
  <c r="AAQ115" i="4"/>
  <c r="AAR115" i="4"/>
  <c r="AAS115" i="4"/>
  <c r="AAT115" i="4"/>
  <c r="AAU115" i="4"/>
  <c r="AAV115" i="4"/>
  <c r="AAW115" i="4"/>
  <c r="AAX115" i="4"/>
  <c r="AAY115" i="4"/>
  <c r="AAZ115" i="4"/>
  <c r="ABA115" i="4"/>
  <c r="ABB115" i="4"/>
  <c r="ABC115" i="4"/>
  <c r="ABD115" i="4"/>
  <c r="ABE115" i="4"/>
  <c r="ABF115" i="4"/>
  <c r="ABG115" i="4"/>
  <c r="ABH115" i="4"/>
  <c r="ABI115" i="4"/>
  <c r="ABJ115" i="4"/>
  <c r="ABK115" i="4"/>
  <c r="ABL115" i="4"/>
  <c r="ABM115" i="4"/>
  <c r="ABN115" i="4"/>
  <c r="ABO115" i="4"/>
  <c r="ABP115" i="4"/>
  <c r="ABQ115" i="4"/>
  <c r="ABR115" i="4"/>
  <c r="ABS115" i="4"/>
  <c r="ABT115" i="4"/>
  <c r="ABU115" i="4"/>
  <c r="ABV115" i="4"/>
  <c r="ABW115" i="4"/>
  <c r="ACG115" i="4"/>
  <c r="ACH115" i="4"/>
  <c r="ACI115" i="4"/>
  <c r="ACJ115" i="4"/>
  <c r="ACK115" i="4"/>
  <c r="ACL115" i="4"/>
  <c r="ACM115" i="4"/>
  <c r="ACN115" i="4"/>
  <c r="ACO115" i="4"/>
  <c r="ACP115" i="4"/>
  <c r="ACQ115" i="4"/>
  <c r="ACR115" i="4"/>
  <c r="ACS115" i="4"/>
  <c r="ACT115" i="4"/>
  <c r="ACU115" i="4"/>
  <c r="ACV115" i="4"/>
  <c r="ACW115" i="4"/>
  <c r="ACX115" i="4"/>
  <c r="ACY115" i="4"/>
  <c r="ACZ115" i="4"/>
  <c r="ADA115" i="4"/>
  <c r="ADB115" i="4"/>
  <c r="ADC115" i="4"/>
  <c r="ADD115" i="4"/>
  <c r="ADE115" i="4"/>
  <c r="ADF115" i="4"/>
  <c r="ADG115" i="4"/>
  <c r="ADH115" i="4"/>
  <c r="ADI115" i="4"/>
  <c r="ADJ115" i="4"/>
  <c r="ADK115" i="4"/>
  <c r="ADL115" i="4"/>
  <c r="ADM115" i="4"/>
  <c r="ADN115" i="4"/>
  <c r="ADO115" i="4"/>
  <c r="ADP115" i="4"/>
  <c r="ADQ115" i="4"/>
  <c r="ADR115" i="4"/>
  <c r="ADS115" i="4"/>
  <c r="ADT115" i="4"/>
  <c r="ADU115" i="4"/>
  <c r="ADV115" i="4"/>
  <c r="ADW115" i="4"/>
  <c r="ADX115" i="4"/>
  <c r="ADY115" i="4"/>
  <c r="ADZ115" i="4"/>
  <c r="AEA115" i="4"/>
  <c r="AEB115" i="4"/>
  <c r="AEC115" i="4"/>
  <c r="AED115" i="4"/>
  <c r="AEE115" i="4"/>
  <c r="AEF115" i="4"/>
  <c r="AEG115" i="4"/>
  <c r="AEH115" i="4"/>
  <c r="AEI115" i="4"/>
  <c r="AEJ115" i="4"/>
  <c r="AEK115" i="4"/>
  <c r="AEL115" i="4"/>
  <c r="AEM115" i="4"/>
  <c r="AEN115" i="4"/>
  <c r="AEO115" i="4"/>
  <c r="AEP115" i="4"/>
  <c r="AEQ115" i="4"/>
  <c r="AER115" i="4"/>
  <c r="AES115" i="4"/>
  <c r="AET115" i="4"/>
  <c r="AEU115" i="4"/>
  <c r="AEV115" i="4"/>
  <c r="AEW115" i="4"/>
  <c r="AEX115" i="4"/>
  <c r="AEY115" i="4"/>
  <c r="AEZ115" i="4"/>
  <c r="AFA115" i="4"/>
  <c r="AFB115" i="4"/>
  <c r="AFC115" i="4"/>
  <c r="AFD115" i="4"/>
  <c r="AFE115" i="4"/>
  <c r="AFF115" i="4"/>
  <c r="AFG115" i="4"/>
  <c r="AFH115" i="4"/>
  <c r="AFI115" i="4"/>
  <c r="AFJ115" i="4"/>
  <c r="DR17" i="4"/>
  <c r="DT17" i="4"/>
  <c r="DU17" i="4"/>
  <c r="DV17" i="4"/>
  <c r="DW17" i="4"/>
  <c r="DX17" i="4"/>
  <c r="DY17" i="4"/>
  <c r="DZ17" i="4"/>
  <c r="EA17" i="4"/>
  <c r="EB17" i="4"/>
  <c r="EC17" i="4"/>
  <c r="ED17" i="4"/>
  <c r="EE17" i="4"/>
  <c r="EF17" i="4"/>
  <c r="EG17" i="4"/>
  <c r="EH17" i="4"/>
  <c r="EI17" i="4"/>
  <c r="EJ17" i="4"/>
  <c r="EK17" i="4"/>
  <c r="EL17" i="4"/>
  <c r="EM17" i="4"/>
  <c r="EN17" i="4"/>
  <c r="EO17" i="4"/>
  <c r="EP17" i="4"/>
  <c r="EQ17" i="4"/>
  <c r="ER17" i="4"/>
  <c r="ES17" i="4"/>
  <c r="ET17" i="4"/>
  <c r="EU17" i="4"/>
  <c r="EV17" i="4"/>
  <c r="EW17" i="4"/>
  <c r="EX17" i="4"/>
  <c r="EY17" i="4"/>
  <c r="EZ17" i="4"/>
  <c r="FA17" i="4"/>
  <c r="FB17" i="4"/>
  <c r="FC17" i="4"/>
  <c r="FD17" i="4"/>
  <c r="FE17" i="4"/>
  <c r="FF17" i="4"/>
  <c r="FG17" i="4"/>
  <c r="FH17" i="4"/>
  <c r="FI17" i="4"/>
  <c r="FJ17" i="4"/>
  <c r="FK17" i="4"/>
  <c r="FL17" i="4"/>
  <c r="FM17" i="4"/>
  <c r="FN17" i="4"/>
  <c r="FO17" i="4"/>
  <c r="FP17" i="4"/>
  <c r="FQ17" i="4"/>
  <c r="FR17" i="4"/>
  <c r="FS17" i="4"/>
  <c r="FT17" i="4"/>
  <c r="FU17" i="4"/>
  <c r="FV17" i="4"/>
  <c r="FW17" i="4"/>
  <c r="FX17" i="4"/>
  <c r="FY17" i="4"/>
  <c r="FZ17" i="4"/>
  <c r="GA17" i="4"/>
  <c r="GB17" i="4"/>
  <c r="GC17" i="4"/>
  <c r="GD17" i="4"/>
  <c r="GE17" i="4"/>
  <c r="GF17" i="4"/>
  <c r="GG17" i="4"/>
  <c r="GH17" i="4"/>
  <c r="GI17" i="4"/>
  <c r="GJ17" i="4"/>
  <c r="GK17" i="4"/>
  <c r="GL17" i="4"/>
  <c r="GM17" i="4"/>
  <c r="GN17" i="4"/>
  <c r="GO17" i="4"/>
  <c r="GP17" i="4"/>
  <c r="GQ17" i="4"/>
  <c r="GR17" i="4"/>
  <c r="GS17" i="4"/>
  <c r="GT17" i="4"/>
  <c r="GU17" i="4"/>
  <c r="KS17" i="4"/>
  <c r="KT17" i="4"/>
  <c r="KU17" i="4"/>
  <c r="KV17" i="4"/>
  <c r="KW17" i="4"/>
  <c r="KX17" i="4"/>
  <c r="KY17" i="4"/>
  <c r="KZ17" i="4"/>
  <c r="LA17" i="4"/>
  <c r="LB17" i="4"/>
  <c r="LC17" i="4"/>
  <c r="LD17" i="4"/>
  <c r="LE17" i="4"/>
  <c r="LF17" i="4"/>
  <c r="LG17" i="4"/>
  <c r="LH17" i="4"/>
  <c r="LI17" i="4"/>
  <c r="LJ17" i="4"/>
  <c r="LK17" i="4"/>
  <c r="LL17" i="4"/>
  <c r="LM17" i="4"/>
  <c r="LN17" i="4"/>
  <c r="LO17" i="4"/>
  <c r="LP17" i="4"/>
  <c r="LQ17" i="4"/>
  <c r="LR17" i="4"/>
  <c r="LS17" i="4"/>
  <c r="LT17" i="4"/>
  <c r="LU17" i="4"/>
  <c r="LV17" i="4"/>
  <c r="LW17" i="4"/>
  <c r="LX17" i="4"/>
  <c r="LY17" i="4"/>
  <c r="LZ17" i="4"/>
  <c r="MA17" i="4"/>
  <c r="MB17" i="4"/>
  <c r="MC17" i="4"/>
  <c r="MD17" i="4"/>
  <c r="ME17" i="4"/>
  <c r="MF17" i="4"/>
  <c r="MG17" i="4"/>
  <c r="MH17" i="4"/>
  <c r="MI17" i="4"/>
  <c r="MJ17" i="4"/>
  <c r="MK17" i="4"/>
  <c r="ML17" i="4"/>
  <c r="MM17" i="4"/>
  <c r="MN17" i="4"/>
  <c r="MO17" i="4"/>
  <c r="MP17" i="4"/>
  <c r="MQ17" i="4"/>
  <c r="MR17" i="4"/>
  <c r="MS17" i="4"/>
  <c r="MT17" i="4"/>
  <c r="MU17" i="4"/>
  <c r="MV17" i="4"/>
  <c r="MW17" i="4"/>
  <c r="MX17" i="4"/>
  <c r="MY17" i="4"/>
  <c r="MZ17" i="4"/>
  <c r="NA17" i="4"/>
  <c r="NB17" i="4"/>
  <c r="NC17" i="4"/>
  <c r="ND17" i="4"/>
  <c r="NE17" i="4"/>
  <c r="NF17" i="4"/>
  <c r="NG17" i="4"/>
  <c r="NH17" i="4"/>
  <c r="NI17" i="4"/>
  <c r="NJ17" i="4"/>
  <c r="NK17" i="4"/>
  <c r="NL17" i="4"/>
  <c r="NM17" i="4"/>
  <c r="NN17" i="4"/>
  <c r="NO17" i="4"/>
  <c r="NP17" i="4"/>
  <c r="NQ17" i="4"/>
  <c r="NR17" i="4"/>
  <c r="NS17" i="4"/>
  <c r="NT17" i="4"/>
  <c r="NU17" i="4"/>
  <c r="NV17" i="4"/>
  <c r="OG17" i="4"/>
  <c r="OH17" i="4"/>
  <c r="OI17" i="4"/>
  <c r="OJ17" i="4"/>
  <c r="OK17" i="4"/>
  <c r="OL17" i="4"/>
  <c r="OM17" i="4"/>
  <c r="ON17" i="4"/>
  <c r="OO17" i="4"/>
  <c r="OP17" i="4"/>
  <c r="OQ17" i="4"/>
  <c r="OR17" i="4"/>
  <c r="OS17" i="4"/>
  <c r="OT17" i="4"/>
  <c r="OU17" i="4"/>
  <c r="OV17" i="4"/>
  <c r="OW17" i="4"/>
  <c r="OX17" i="4"/>
  <c r="OY17" i="4"/>
  <c r="OZ17" i="4"/>
  <c r="PA17" i="4"/>
  <c r="PB17" i="4"/>
  <c r="PC17" i="4"/>
  <c r="PD17" i="4"/>
  <c r="PE17" i="4"/>
  <c r="PF17" i="4"/>
  <c r="PG17" i="4"/>
  <c r="PH17" i="4"/>
  <c r="PI17" i="4"/>
  <c r="PJ17" i="4"/>
  <c r="PK17" i="4"/>
  <c r="PL17" i="4"/>
  <c r="PM17" i="4"/>
  <c r="PN17" i="4"/>
  <c r="PO17" i="4"/>
  <c r="PP17" i="4"/>
  <c r="PQ17" i="4"/>
  <c r="PR17" i="4"/>
  <c r="PS17" i="4"/>
  <c r="PT17" i="4"/>
  <c r="PU17" i="4"/>
  <c r="PV17" i="4"/>
  <c r="PW17" i="4"/>
  <c r="PX17" i="4"/>
  <c r="PY17" i="4"/>
  <c r="PZ17" i="4"/>
  <c r="QA17" i="4"/>
  <c r="QB17" i="4"/>
  <c r="QC17" i="4"/>
  <c r="QD17" i="4"/>
  <c r="QE17" i="4"/>
  <c r="QF17" i="4"/>
  <c r="QG17" i="4"/>
  <c r="QH17" i="4"/>
  <c r="QI17" i="4"/>
  <c r="QJ17" i="4"/>
  <c r="QK17" i="4"/>
  <c r="QL17" i="4"/>
  <c r="QM17" i="4"/>
  <c r="QN17" i="4"/>
  <c r="QO17" i="4"/>
  <c r="QP17" i="4"/>
  <c r="QQ17" i="4"/>
  <c r="QR17" i="4"/>
  <c r="QS17" i="4"/>
  <c r="QT17" i="4"/>
  <c r="QU17" i="4"/>
  <c r="QV17" i="4"/>
  <c r="QW17" i="4"/>
  <c r="QX17" i="4"/>
  <c r="QY17" i="4"/>
  <c r="QZ17" i="4"/>
  <c r="RA17" i="4"/>
  <c r="RB17" i="4"/>
  <c r="RC17" i="4"/>
  <c r="RD17" i="4"/>
  <c r="RE17" i="4"/>
  <c r="RF17" i="4"/>
  <c r="RG17" i="4"/>
  <c r="RH17" i="4"/>
  <c r="RI17" i="4"/>
  <c r="RJ17" i="4"/>
  <c r="RT17" i="4"/>
  <c r="RU17" i="4"/>
  <c r="RV17" i="4"/>
  <c r="RW17" i="4"/>
  <c r="RX17" i="4"/>
  <c r="RY17" i="4"/>
  <c r="RZ17" i="4"/>
  <c r="SA17" i="4"/>
  <c r="SB17" i="4"/>
  <c r="SC17" i="4"/>
  <c r="SD17" i="4"/>
  <c r="SE17" i="4"/>
  <c r="SF17" i="4"/>
  <c r="SG17" i="4"/>
  <c r="SH17" i="4"/>
  <c r="SI17" i="4"/>
  <c r="SJ17" i="4"/>
  <c r="SK17" i="4"/>
  <c r="SL17" i="4"/>
  <c r="SM17" i="4"/>
  <c r="SN17" i="4"/>
  <c r="SO17" i="4"/>
  <c r="SP17" i="4"/>
  <c r="SQ17" i="4"/>
  <c r="SR17" i="4"/>
  <c r="SS17" i="4"/>
  <c r="ST17" i="4"/>
  <c r="SU17" i="4"/>
  <c r="SV17" i="4"/>
  <c r="SW17" i="4"/>
  <c r="SX17" i="4"/>
  <c r="SY17" i="4"/>
  <c r="SZ17" i="4"/>
  <c r="TA17" i="4"/>
  <c r="TB17" i="4"/>
  <c r="TC17" i="4"/>
  <c r="TD17" i="4"/>
  <c r="TE17" i="4"/>
  <c r="TF17" i="4"/>
  <c r="TG17" i="4"/>
  <c r="TH17" i="4"/>
  <c r="TI17" i="4"/>
  <c r="TJ17" i="4"/>
  <c r="TK17" i="4"/>
  <c r="TL17" i="4"/>
  <c r="TM17" i="4"/>
  <c r="TN17" i="4"/>
  <c r="TO17" i="4"/>
  <c r="TP17" i="4"/>
  <c r="TQ17" i="4"/>
  <c r="TR17" i="4"/>
  <c r="TS17" i="4"/>
  <c r="TT17" i="4"/>
  <c r="TU17" i="4"/>
  <c r="TV17" i="4"/>
  <c r="TW17" i="4"/>
  <c r="TX17" i="4"/>
  <c r="TY17" i="4"/>
  <c r="TZ17" i="4"/>
  <c r="UA17" i="4"/>
  <c r="UB17" i="4"/>
  <c r="UC17" i="4"/>
  <c r="UD17" i="4"/>
  <c r="UE17" i="4"/>
  <c r="UF17" i="4"/>
  <c r="UG17" i="4"/>
  <c r="UH17" i="4"/>
  <c r="UI17" i="4"/>
  <c r="UJ17" i="4"/>
  <c r="UK17" i="4"/>
  <c r="UL17" i="4"/>
  <c r="UM17" i="4"/>
  <c r="UN17" i="4"/>
  <c r="UO17" i="4"/>
  <c r="UP17" i="4"/>
  <c r="UQ17" i="4"/>
  <c r="UR17" i="4"/>
  <c r="US17" i="4"/>
  <c r="UT17" i="4"/>
  <c r="UU17" i="4"/>
  <c r="UV17" i="4"/>
  <c r="UW17" i="4"/>
  <c r="VG17" i="4"/>
  <c r="VH17" i="4"/>
  <c r="VI17" i="4"/>
  <c r="VJ17" i="4"/>
  <c r="VK17" i="4"/>
  <c r="VL17" i="4"/>
  <c r="VM17" i="4"/>
  <c r="VN17" i="4"/>
  <c r="VO17" i="4"/>
  <c r="VP17" i="4"/>
  <c r="VQ17" i="4"/>
  <c r="VR17" i="4"/>
  <c r="VS17" i="4"/>
  <c r="VT17" i="4"/>
  <c r="VU17" i="4"/>
  <c r="VV17" i="4"/>
  <c r="VW17" i="4"/>
  <c r="VX17" i="4"/>
  <c r="VY17" i="4"/>
  <c r="VZ17" i="4"/>
  <c r="WA17" i="4"/>
  <c r="WB17" i="4"/>
  <c r="WC17" i="4"/>
  <c r="WD17" i="4"/>
  <c r="WE17" i="4"/>
  <c r="WF17" i="4"/>
  <c r="WG17" i="4"/>
  <c r="WH17" i="4"/>
  <c r="WI17" i="4"/>
  <c r="WJ17" i="4"/>
  <c r="WK17" i="4"/>
  <c r="WL17" i="4"/>
  <c r="WM17" i="4"/>
  <c r="WN17" i="4"/>
  <c r="WO17" i="4"/>
  <c r="WP17" i="4"/>
  <c r="WQ17" i="4"/>
  <c r="WR17" i="4"/>
  <c r="WS17" i="4"/>
  <c r="WT17" i="4"/>
  <c r="WU17" i="4"/>
  <c r="WV17" i="4"/>
  <c r="WW17" i="4"/>
  <c r="WX17" i="4"/>
  <c r="WY17" i="4"/>
  <c r="WZ17" i="4"/>
  <c r="XA17" i="4"/>
  <c r="XB17" i="4"/>
  <c r="XC17" i="4"/>
  <c r="XD17" i="4"/>
  <c r="XE17" i="4"/>
  <c r="XF17" i="4"/>
  <c r="XG17" i="4"/>
  <c r="XH17" i="4"/>
  <c r="XI17" i="4"/>
  <c r="XJ17" i="4"/>
  <c r="XK17" i="4"/>
  <c r="XL17" i="4"/>
  <c r="XM17" i="4"/>
  <c r="XN17" i="4"/>
  <c r="XO17" i="4"/>
  <c r="XP17" i="4"/>
  <c r="XQ17" i="4"/>
  <c r="XR17" i="4"/>
  <c r="XS17" i="4"/>
  <c r="XT17" i="4"/>
  <c r="XU17" i="4"/>
  <c r="XV17" i="4"/>
  <c r="XW17" i="4"/>
  <c r="XX17" i="4"/>
  <c r="XY17" i="4"/>
  <c r="XZ17" i="4"/>
  <c r="YA17" i="4"/>
  <c r="YB17" i="4"/>
  <c r="YC17" i="4"/>
  <c r="YD17" i="4"/>
  <c r="YE17" i="4"/>
  <c r="YF17" i="4"/>
  <c r="YG17" i="4"/>
  <c r="YH17" i="4"/>
  <c r="YI17" i="4"/>
  <c r="YJ17" i="4"/>
  <c r="YT17" i="4"/>
  <c r="YU17" i="4"/>
  <c r="YV17" i="4"/>
  <c r="YW17" i="4"/>
  <c r="YX17" i="4"/>
  <c r="YY17" i="4"/>
  <c r="YZ17" i="4"/>
  <c r="ZA17" i="4"/>
  <c r="ZB17" i="4"/>
  <c r="ZC17" i="4"/>
  <c r="ZD17" i="4"/>
  <c r="ZE17" i="4"/>
  <c r="ZF17" i="4"/>
  <c r="ZG17" i="4"/>
  <c r="ZH17" i="4"/>
  <c r="ZI17" i="4"/>
  <c r="ZJ17" i="4"/>
  <c r="ZK17" i="4"/>
  <c r="ZL17" i="4"/>
  <c r="ZM17" i="4"/>
  <c r="ZN17" i="4"/>
  <c r="ZO17" i="4"/>
  <c r="ZP17" i="4"/>
  <c r="ZQ17" i="4"/>
  <c r="ZR17" i="4"/>
  <c r="ZS17" i="4"/>
  <c r="ZT17" i="4"/>
  <c r="ZU17" i="4"/>
  <c r="ZV17" i="4"/>
  <c r="ZW17" i="4"/>
  <c r="ZX17" i="4"/>
  <c r="ZY17" i="4"/>
  <c r="ZZ17" i="4"/>
  <c r="AAA17" i="4"/>
  <c r="AAB17" i="4"/>
  <c r="AAC17" i="4"/>
  <c r="AAD17" i="4"/>
  <c r="AAE17" i="4"/>
  <c r="AAF17" i="4"/>
  <c r="AAG17" i="4"/>
  <c r="AAH17" i="4"/>
  <c r="AAI17" i="4"/>
  <c r="AAJ17" i="4"/>
  <c r="AAK17" i="4"/>
  <c r="AAL17" i="4"/>
  <c r="AAM17" i="4"/>
  <c r="AAN17" i="4"/>
  <c r="AAO17" i="4"/>
  <c r="AAP17" i="4"/>
  <c r="AAQ17" i="4"/>
  <c r="AAR17" i="4"/>
  <c r="AAS17" i="4"/>
  <c r="AAT17" i="4"/>
  <c r="AAU17" i="4"/>
  <c r="AAV17" i="4"/>
  <c r="AAW17" i="4"/>
  <c r="AAX17" i="4"/>
  <c r="AAY17" i="4"/>
  <c r="AAZ17" i="4"/>
  <c r="ABA17" i="4"/>
  <c r="ABB17" i="4"/>
  <c r="ABC17" i="4"/>
  <c r="ABD17" i="4"/>
  <c r="ABE17" i="4"/>
  <c r="ABF17" i="4"/>
  <c r="ABG17" i="4"/>
  <c r="ABH17" i="4"/>
  <c r="ABI17" i="4"/>
  <c r="ABJ17" i="4"/>
  <c r="ABK17" i="4"/>
  <c r="ABL17" i="4"/>
  <c r="ABM17" i="4"/>
  <c r="ABN17" i="4"/>
  <c r="ABO17" i="4"/>
  <c r="ABP17" i="4"/>
  <c r="ABQ17" i="4"/>
  <c r="ABR17" i="4"/>
  <c r="ABS17" i="4"/>
  <c r="ABT17" i="4"/>
  <c r="ABU17" i="4"/>
  <c r="ABV17" i="4"/>
  <c r="ABW17" i="4"/>
  <c r="ACG17" i="4"/>
  <c r="ACH17" i="4"/>
  <c r="ACI17" i="4"/>
  <c r="ACJ17" i="4"/>
  <c r="ACK17" i="4"/>
  <c r="ACL17" i="4"/>
  <c r="ACM17" i="4"/>
  <c r="ACN17" i="4"/>
  <c r="ACO17" i="4"/>
  <c r="ACP17" i="4"/>
  <c r="ACQ17" i="4"/>
  <c r="ACR17" i="4"/>
  <c r="ACS17" i="4"/>
  <c r="ACT17" i="4"/>
  <c r="ACU17" i="4"/>
  <c r="ACV17" i="4"/>
  <c r="ACW17" i="4"/>
  <c r="ACX17" i="4"/>
  <c r="ACY17" i="4"/>
  <c r="ACZ17" i="4"/>
  <c r="ADA17" i="4"/>
  <c r="ADB17" i="4"/>
  <c r="ADC17" i="4"/>
  <c r="ADD17" i="4"/>
  <c r="ADE17" i="4"/>
  <c r="ADF17" i="4"/>
  <c r="ADG17" i="4"/>
  <c r="ADH17" i="4"/>
  <c r="ADI17" i="4"/>
  <c r="ADJ17" i="4"/>
  <c r="ADK17" i="4"/>
  <c r="ADL17" i="4"/>
  <c r="ADM17" i="4"/>
  <c r="ADN17" i="4"/>
  <c r="ADO17" i="4"/>
  <c r="ADP17" i="4"/>
  <c r="ADQ17" i="4"/>
  <c r="ADR17" i="4"/>
  <c r="ADS17" i="4"/>
  <c r="ADT17" i="4"/>
  <c r="ADU17" i="4"/>
  <c r="ADV17" i="4"/>
  <c r="ADW17" i="4"/>
  <c r="ADX17" i="4"/>
  <c r="ADY17" i="4"/>
  <c r="ADZ17" i="4"/>
  <c r="AEA17" i="4"/>
  <c r="AEB17" i="4"/>
  <c r="AEC17" i="4"/>
  <c r="AED17" i="4"/>
  <c r="AEE17" i="4"/>
  <c r="AEF17" i="4"/>
  <c r="AEG17" i="4"/>
  <c r="AEH17" i="4"/>
  <c r="AEI17" i="4"/>
  <c r="AEJ17" i="4"/>
  <c r="AEK17" i="4"/>
  <c r="AEL17" i="4"/>
  <c r="AEM17" i="4"/>
  <c r="AEN17" i="4"/>
  <c r="AEO17" i="4"/>
  <c r="AEP17" i="4"/>
  <c r="AEQ17" i="4"/>
  <c r="AER17" i="4"/>
  <c r="AES17" i="4"/>
  <c r="AET17" i="4"/>
  <c r="AEU17" i="4"/>
  <c r="AEV17" i="4"/>
  <c r="AEW17" i="4"/>
  <c r="AEX17" i="4"/>
  <c r="AEY17" i="4"/>
  <c r="AEZ17" i="4"/>
  <c r="AFA17" i="4"/>
  <c r="AFB17" i="4"/>
  <c r="AFC17" i="4"/>
  <c r="AFD17" i="4"/>
  <c r="AFE17" i="4"/>
  <c r="AFF17" i="4"/>
  <c r="AFG17" i="4"/>
  <c r="AFH17" i="4"/>
  <c r="AFI17" i="4"/>
  <c r="AFJ17" i="4"/>
  <c r="DR84" i="4"/>
  <c r="DT84" i="4"/>
  <c r="DU84" i="4"/>
  <c r="DV84" i="4"/>
  <c r="DW84" i="4"/>
  <c r="DX84" i="4"/>
  <c r="DY84" i="4"/>
  <c r="DZ84" i="4"/>
  <c r="EA84" i="4"/>
  <c r="EB84" i="4"/>
  <c r="EC84" i="4"/>
  <c r="ED84" i="4"/>
  <c r="EE84" i="4"/>
  <c r="EF84" i="4"/>
  <c r="EG84" i="4"/>
  <c r="EH84" i="4"/>
  <c r="EI84" i="4"/>
  <c r="EJ84" i="4"/>
  <c r="EK84" i="4"/>
  <c r="EL84" i="4"/>
  <c r="EM84" i="4"/>
  <c r="EN84" i="4"/>
  <c r="EO84" i="4"/>
  <c r="EP84" i="4"/>
  <c r="EQ84" i="4"/>
  <c r="ER84" i="4"/>
  <c r="ES84" i="4"/>
  <c r="ET84" i="4"/>
  <c r="EU84" i="4"/>
  <c r="EV84" i="4"/>
  <c r="EW84" i="4"/>
  <c r="EX84" i="4"/>
  <c r="EY84" i="4"/>
  <c r="EZ84" i="4"/>
  <c r="FA84" i="4"/>
  <c r="FB84" i="4"/>
  <c r="FC84" i="4"/>
  <c r="FD84" i="4"/>
  <c r="FE84" i="4"/>
  <c r="FF84" i="4"/>
  <c r="FG84" i="4"/>
  <c r="FH84" i="4"/>
  <c r="FI84" i="4"/>
  <c r="FJ84" i="4"/>
  <c r="FK84" i="4"/>
  <c r="FL84" i="4"/>
  <c r="FM84" i="4"/>
  <c r="FN84" i="4"/>
  <c r="FO84" i="4"/>
  <c r="FP84" i="4"/>
  <c r="FQ84" i="4"/>
  <c r="FR84" i="4"/>
  <c r="FS84" i="4"/>
  <c r="FT84" i="4"/>
  <c r="FU84" i="4"/>
  <c r="FV84" i="4"/>
  <c r="FW84" i="4"/>
  <c r="FX84" i="4"/>
  <c r="FY84" i="4"/>
  <c r="FZ84" i="4"/>
  <c r="GA84" i="4"/>
  <c r="GB84" i="4"/>
  <c r="GC84" i="4"/>
  <c r="GD84" i="4"/>
  <c r="GE84" i="4"/>
  <c r="GF84" i="4"/>
  <c r="GG84" i="4"/>
  <c r="GH84" i="4"/>
  <c r="GI84" i="4"/>
  <c r="GJ84" i="4"/>
  <c r="GK84" i="4"/>
  <c r="GL84" i="4"/>
  <c r="GM84" i="4"/>
  <c r="GN84" i="4"/>
  <c r="GO84" i="4"/>
  <c r="GP84" i="4"/>
  <c r="GQ84" i="4"/>
  <c r="GR84" i="4"/>
  <c r="GS84" i="4"/>
  <c r="GT84" i="4"/>
  <c r="GU84" i="4"/>
  <c r="KS84" i="4"/>
  <c r="KT84" i="4"/>
  <c r="KU84" i="4"/>
  <c r="KV84" i="4"/>
  <c r="KW84" i="4"/>
  <c r="KX84" i="4"/>
  <c r="KY84" i="4"/>
  <c r="KZ84" i="4"/>
  <c r="LA84" i="4"/>
  <c r="LB84" i="4"/>
  <c r="LC84" i="4"/>
  <c r="LD84" i="4"/>
  <c r="LE84" i="4"/>
  <c r="LF84" i="4"/>
  <c r="LG84" i="4"/>
  <c r="LH84" i="4"/>
  <c r="LI84" i="4"/>
  <c r="LJ84" i="4"/>
  <c r="LK84" i="4"/>
  <c r="LL84" i="4"/>
  <c r="LM84" i="4"/>
  <c r="LN84" i="4"/>
  <c r="LO84" i="4"/>
  <c r="LP84" i="4"/>
  <c r="LQ84" i="4"/>
  <c r="LR84" i="4"/>
  <c r="LS84" i="4"/>
  <c r="LT84" i="4"/>
  <c r="LU84" i="4"/>
  <c r="LV84" i="4"/>
  <c r="LW84" i="4"/>
  <c r="LX84" i="4"/>
  <c r="LY84" i="4"/>
  <c r="LZ84" i="4"/>
  <c r="MA84" i="4"/>
  <c r="MB84" i="4"/>
  <c r="MC84" i="4"/>
  <c r="MD84" i="4"/>
  <c r="ME84" i="4"/>
  <c r="MF84" i="4"/>
  <c r="MG84" i="4"/>
  <c r="MH84" i="4"/>
  <c r="MI84" i="4"/>
  <c r="MJ84" i="4"/>
  <c r="MK84" i="4"/>
  <c r="ML84" i="4"/>
  <c r="MM84" i="4"/>
  <c r="MN84" i="4"/>
  <c r="MO84" i="4"/>
  <c r="MP84" i="4"/>
  <c r="MQ84" i="4"/>
  <c r="MR84" i="4"/>
  <c r="MS84" i="4"/>
  <c r="MT84" i="4"/>
  <c r="MU84" i="4"/>
  <c r="MV84" i="4"/>
  <c r="MW84" i="4"/>
  <c r="MX84" i="4"/>
  <c r="MY84" i="4"/>
  <c r="MZ84" i="4"/>
  <c r="NA84" i="4"/>
  <c r="NB84" i="4"/>
  <c r="NC84" i="4"/>
  <c r="ND84" i="4"/>
  <c r="NE84" i="4"/>
  <c r="NF84" i="4"/>
  <c r="NG84" i="4"/>
  <c r="NH84" i="4"/>
  <c r="NI84" i="4"/>
  <c r="NJ84" i="4"/>
  <c r="NK84" i="4"/>
  <c r="NL84" i="4"/>
  <c r="NM84" i="4"/>
  <c r="NN84" i="4"/>
  <c r="NO84" i="4"/>
  <c r="NP84" i="4"/>
  <c r="NQ84" i="4"/>
  <c r="NR84" i="4"/>
  <c r="NS84" i="4"/>
  <c r="NT84" i="4"/>
  <c r="NU84" i="4"/>
  <c r="NV84" i="4"/>
  <c r="OG84" i="4"/>
  <c r="OH84" i="4"/>
  <c r="OI84" i="4"/>
  <c r="OJ84" i="4"/>
  <c r="OK84" i="4"/>
  <c r="OL84" i="4"/>
  <c r="OM84" i="4"/>
  <c r="ON84" i="4"/>
  <c r="OO84" i="4"/>
  <c r="OP84" i="4"/>
  <c r="OQ84" i="4"/>
  <c r="OR84" i="4"/>
  <c r="OS84" i="4"/>
  <c r="OT84" i="4"/>
  <c r="OU84" i="4"/>
  <c r="OV84" i="4"/>
  <c r="OW84" i="4"/>
  <c r="OX84" i="4"/>
  <c r="OY84" i="4"/>
  <c r="OZ84" i="4"/>
  <c r="PA84" i="4"/>
  <c r="PB84" i="4"/>
  <c r="PC84" i="4"/>
  <c r="PD84" i="4"/>
  <c r="PE84" i="4"/>
  <c r="PF84" i="4"/>
  <c r="PG84" i="4"/>
  <c r="PH84" i="4"/>
  <c r="PI84" i="4"/>
  <c r="PJ84" i="4"/>
  <c r="PK84" i="4"/>
  <c r="PL84" i="4"/>
  <c r="PM84" i="4"/>
  <c r="PN84" i="4"/>
  <c r="PO84" i="4"/>
  <c r="PP84" i="4"/>
  <c r="PQ84" i="4"/>
  <c r="PR84" i="4"/>
  <c r="PS84" i="4"/>
  <c r="PT84" i="4"/>
  <c r="PU84" i="4"/>
  <c r="PV84" i="4"/>
  <c r="PW84" i="4"/>
  <c r="PX84" i="4"/>
  <c r="PY84" i="4"/>
  <c r="PZ84" i="4"/>
  <c r="QA84" i="4"/>
  <c r="QB84" i="4"/>
  <c r="QC84" i="4"/>
  <c r="QD84" i="4"/>
  <c r="QE84" i="4"/>
  <c r="QF84" i="4"/>
  <c r="QG84" i="4"/>
  <c r="QH84" i="4"/>
  <c r="QI84" i="4"/>
  <c r="QJ84" i="4"/>
  <c r="QK84" i="4"/>
  <c r="QL84" i="4"/>
  <c r="QM84" i="4"/>
  <c r="QN84" i="4"/>
  <c r="QO84" i="4"/>
  <c r="QP84" i="4"/>
  <c r="QQ84" i="4"/>
  <c r="QR84" i="4"/>
  <c r="QS84" i="4"/>
  <c r="QT84" i="4"/>
  <c r="QU84" i="4"/>
  <c r="QV84" i="4"/>
  <c r="QW84" i="4"/>
  <c r="QX84" i="4"/>
  <c r="QY84" i="4"/>
  <c r="QZ84" i="4"/>
  <c r="RA84" i="4"/>
  <c r="RB84" i="4"/>
  <c r="RC84" i="4"/>
  <c r="RD84" i="4"/>
  <c r="RE84" i="4"/>
  <c r="RF84" i="4"/>
  <c r="RG84" i="4"/>
  <c r="RH84" i="4"/>
  <c r="RI84" i="4"/>
  <c r="RJ84" i="4"/>
  <c r="RT84" i="4"/>
  <c r="RU84" i="4"/>
  <c r="RV84" i="4"/>
  <c r="RW84" i="4"/>
  <c r="RX84" i="4"/>
  <c r="RY84" i="4"/>
  <c r="RZ84" i="4"/>
  <c r="SA84" i="4"/>
  <c r="SB84" i="4"/>
  <c r="SC84" i="4"/>
  <c r="SD84" i="4"/>
  <c r="SE84" i="4"/>
  <c r="SF84" i="4"/>
  <c r="SG84" i="4"/>
  <c r="SH84" i="4"/>
  <c r="SI84" i="4"/>
  <c r="SJ84" i="4"/>
  <c r="SK84" i="4"/>
  <c r="SL84" i="4"/>
  <c r="SM84" i="4"/>
  <c r="SN84" i="4"/>
  <c r="SO84" i="4"/>
  <c r="SP84" i="4"/>
  <c r="SQ84" i="4"/>
  <c r="SR84" i="4"/>
  <c r="SS84" i="4"/>
  <c r="ST84" i="4"/>
  <c r="SU84" i="4"/>
  <c r="SV84" i="4"/>
  <c r="SW84" i="4"/>
  <c r="SX84" i="4"/>
  <c r="SY84" i="4"/>
  <c r="SZ84" i="4"/>
  <c r="TA84" i="4"/>
  <c r="TB84" i="4"/>
  <c r="TC84" i="4"/>
  <c r="TD84" i="4"/>
  <c r="TE84" i="4"/>
  <c r="TF84" i="4"/>
  <c r="TG84" i="4"/>
  <c r="TH84" i="4"/>
  <c r="TI84" i="4"/>
  <c r="TJ84" i="4"/>
  <c r="TK84" i="4"/>
  <c r="TL84" i="4"/>
  <c r="TM84" i="4"/>
  <c r="TN84" i="4"/>
  <c r="TO84" i="4"/>
  <c r="TP84" i="4"/>
  <c r="TQ84" i="4"/>
  <c r="TR84" i="4"/>
  <c r="TS84" i="4"/>
  <c r="TT84" i="4"/>
  <c r="TU84" i="4"/>
  <c r="TV84" i="4"/>
  <c r="TW84" i="4"/>
  <c r="TX84" i="4"/>
  <c r="TY84" i="4"/>
  <c r="TZ84" i="4"/>
  <c r="UA84" i="4"/>
  <c r="UB84" i="4"/>
  <c r="UC84" i="4"/>
  <c r="UD84" i="4"/>
  <c r="UE84" i="4"/>
  <c r="UF84" i="4"/>
  <c r="UG84" i="4"/>
  <c r="UH84" i="4"/>
  <c r="UI84" i="4"/>
  <c r="UJ84" i="4"/>
  <c r="UK84" i="4"/>
  <c r="UL84" i="4"/>
  <c r="UM84" i="4"/>
  <c r="UN84" i="4"/>
  <c r="UO84" i="4"/>
  <c r="UP84" i="4"/>
  <c r="UQ84" i="4"/>
  <c r="UR84" i="4"/>
  <c r="US84" i="4"/>
  <c r="UT84" i="4"/>
  <c r="UU84" i="4"/>
  <c r="UV84" i="4"/>
  <c r="UW84" i="4"/>
  <c r="VG84" i="4"/>
  <c r="VH84" i="4"/>
  <c r="VI84" i="4"/>
  <c r="VJ84" i="4"/>
  <c r="VK84" i="4"/>
  <c r="VL84" i="4"/>
  <c r="VM84" i="4"/>
  <c r="VN84" i="4"/>
  <c r="VO84" i="4"/>
  <c r="VP84" i="4"/>
  <c r="VQ84" i="4"/>
  <c r="VR84" i="4"/>
  <c r="VS84" i="4"/>
  <c r="VT84" i="4"/>
  <c r="VU84" i="4"/>
  <c r="VV84" i="4"/>
  <c r="VW84" i="4"/>
  <c r="VX84" i="4"/>
  <c r="VY84" i="4"/>
  <c r="VZ84" i="4"/>
  <c r="WA84" i="4"/>
  <c r="WB84" i="4"/>
  <c r="WC84" i="4"/>
  <c r="WD84" i="4"/>
  <c r="WE84" i="4"/>
  <c r="WF84" i="4"/>
  <c r="WG84" i="4"/>
  <c r="WH84" i="4"/>
  <c r="WI84" i="4"/>
  <c r="WJ84" i="4"/>
  <c r="WK84" i="4"/>
  <c r="WL84" i="4"/>
  <c r="WM84" i="4"/>
  <c r="WN84" i="4"/>
  <c r="WO84" i="4"/>
  <c r="WP84" i="4"/>
  <c r="WQ84" i="4"/>
  <c r="WR84" i="4"/>
  <c r="WS84" i="4"/>
  <c r="WT84" i="4"/>
  <c r="WU84" i="4"/>
  <c r="WV84" i="4"/>
  <c r="WW84" i="4"/>
  <c r="WX84" i="4"/>
  <c r="WY84" i="4"/>
  <c r="WZ84" i="4"/>
  <c r="XA84" i="4"/>
  <c r="XB84" i="4"/>
  <c r="XC84" i="4"/>
  <c r="XD84" i="4"/>
  <c r="XE84" i="4"/>
  <c r="XF84" i="4"/>
  <c r="XG84" i="4"/>
  <c r="XH84" i="4"/>
  <c r="XI84" i="4"/>
  <c r="XJ84" i="4"/>
  <c r="XK84" i="4"/>
  <c r="XL84" i="4"/>
  <c r="XM84" i="4"/>
  <c r="XN84" i="4"/>
  <c r="XO84" i="4"/>
  <c r="XP84" i="4"/>
  <c r="XQ84" i="4"/>
  <c r="XR84" i="4"/>
  <c r="XS84" i="4"/>
  <c r="XT84" i="4"/>
  <c r="XU84" i="4"/>
  <c r="XV84" i="4"/>
  <c r="XW84" i="4"/>
  <c r="XX84" i="4"/>
  <c r="XY84" i="4"/>
  <c r="XZ84" i="4"/>
  <c r="YA84" i="4"/>
  <c r="YB84" i="4"/>
  <c r="YC84" i="4"/>
  <c r="YD84" i="4"/>
  <c r="YE84" i="4"/>
  <c r="YF84" i="4"/>
  <c r="YG84" i="4"/>
  <c r="YH84" i="4"/>
  <c r="YI84" i="4"/>
  <c r="YJ84" i="4"/>
  <c r="YT84" i="4"/>
  <c r="YU84" i="4"/>
  <c r="YV84" i="4"/>
  <c r="YW84" i="4"/>
  <c r="YX84" i="4"/>
  <c r="YY84" i="4"/>
  <c r="YZ84" i="4"/>
  <c r="ZA84" i="4"/>
  <c r="ZB84" i="4"/>
  <c r="ZC84" i="4"/>
  <c r="ZD84" i="4"/>
  <c r="ZE84" i="4"/>
  <c r="ZF84" i="4"/>
  <c r="ZG84" i="4"/>
  <c r="ZH84" i="4"/>
  <c r="ZI84" i="4"/>
  <c r="ZJ84" i="4"/>
  <c r="ZK84" i="4"/>
  <c r="ZL84" i="4"/>
  <c r="ZM84" i="4"/>
  <c r="ZN84" i="4"/>
  <c r="ZO84" i="4"/>
  <c r="ZP84" i="4"/>
  <c r="ZQ84" i="4"/>
  <c r="ZR84" i="4"/>
  <c r="ZS84" i="4"/>
  <c r="ZT84" i="4"/>
  <c r="ZU84" i="4"/>
  <c r="ZV84" i="4"/>
  <c r="ZW84" i="4"/>
  <c r="ZX84" i="4"/>
  <c r="ZY84" i="4"/>
  <c r="ZZ84" i="4"/>
  <c r="AAA84" i="4"/>
  <c r="AAB84" i="4"/>
  <c r="AAC84" i="4"/>
  <c r="AAD84" i="4"/>
  <c r="AAE84" i="4"/>
  <c r="AAF84" i="4"/>
  <c r="AAG84" i="4"/>
  <c r="AAH84" i="4"/>
  <c r="AAI84" i="4"/>
  <c r="AAJ84" i="4"/>
  <c r="AAK84" i="4"/>
  <c r="AAL84" i="4"/>
  <c r="AAM84" i="4"/>
  <c r="AAN84" i="4"/>
  <c r="AAO84" i="4"/>
  <c r="AAP84" i="4"/>
  <c r="AAQ84" i="4"/>
  <c r="AAR84" i="4"/>
  <c r="AAS84" i="4"/>
  <c r="AAT84" i="4"/>
  <c r="AAU84" i="4"/>
  <c r="AAV84" i="4"/>
  <c r="AAW84" i="4"/>
  <c r="AAX84" i="4"/>
  <c r="AAY84" i="4"/>
  <c r="AAZ84" i="4"/>
  <c r="ABA84" i="4"/>
  <c r="ABB84" i="4"/>
  <c r="ABC84" i="4"/>
  <c r="ABD84" i="4"/>
  <c r="ABE84" i="4"/>
  <c r="ABF84" i="4"/>
  <c r="ABG84" i="4"/>
  <c r="ABH84" i="4"/>
  <c r="ABI84" i="4"/>
  <c r="ABJ84" i="4"/>
  <c r="ABK84" i="4"/>
  <c r="ABL84" i="4"/>
  <c r="ABM84" i="4"/>
  <c r="ABN84" i="4"/>
  <c r="ABO84" i="4"/>
  <c r="ABP84" i="4"/>
  <c r="ABQ84" i="4"/>
  <c r="ABR84" i="4"/>
  <c r="ABS84" i="4"/>
  <c r="ABT84" i="4"/>
  <c r="ABU84" i="4"/>
  <c r="ABV84" i="4"/>
  <c r="ABW84" i="4"/>
  <c r="ACG84" i="4"/>
  <c r="ACH84" i="4"/>
  <c r="ACI84" i="4"/>
  <c r="ACJ84" i="4"/>
  <c r="ACK84" i="4"/>
  <c r="ACL84" i="4"/>
  <c r="ACM84" i="4"/>
  <c r="ACN84" i="4"/>
  <c r="ACO84" i="4"/>
  <c r="ACP84" i="4"/>
  <c r="ACQ84" i="4"/>
  <c r="ACR84" i="4"/>
  <c r="ACS84" i="4"/>
  <c r="ACT84" i="4"/>
  <c r="ACU84" i="4"/>
  <c r="ACV84" i="4"/>
  <c r="ACW84" i="4"/>
  <c r="ACX84" i="4"/>
  <c r="ACY84" i="4"/>
  <c r="ACZ84" i="4"/>
  <c r="ADA84" i="4"/>
  <c r="ADB84" i="4"/>
  <c r="ADC84" i="4"/>
  <c r="ADD84" i="4"/>
  <c r="ADE84" i="4"/>
  <c r="ADF84" i="4"/>
  <c r="ADG84" i="4"/>
  <c r="ADH84" i="4"/>
  <c r="ADI84" i="4"/>
  <c r="ADJ84" i="4"/>
  <c r="ADK84" i="4"/>
  <c r="ADL84" i="4"/>
  <c r="ADM84" i="4"/>
  <c r="ADN84" i="4"/>
  <c r="ADO84" i="4"/>
  <c r="ADP84" i="4"/>
  <c r="ADQ84" i="4"/>
  <c r="ADR84" i="4"/>
  <c r="ADS84" i="4"/>
  <c r="ADT84" i="4"/>
  <c r="ADU84" i="4"/>
  <c r="ADV84" i="4"/>
  <c r="ADW84" i="4"/>
  <c r="ADX84" i="4"/>
  <c r="ADY84" i="4"/>
  <c r="ADZ84" i="4"/>
  <c r="AEA84" i="4"/>
  <c r="AEB84" i="4"/>
  <c r="AEC84" i="4"/>
  <c r="AED84" i="4"/>
  <c r="AEE84" i="4"/>
  <c r="AEF84" i="4"/>
  <c r="AEG84" i="4"/>
  <c r="AEH84" i="4"/>
  <c r="AEI84" i="4"/>
  <c r="AEJ84" i="4"/>
  <c r="AEK84" i="4"/>
  <c r="AEL84" i="4"/>
  <c r="AEM84" i="4"/>
  <c r="AEN84" i="4"/>
  <c r="AEO84" i="4"/>
  <c r="AEP84" i="4"/>
  <c r="AEQ84" i="4"/>
  <c r="AER84" i="4"/>
  <c r="AES84" i="4"/>
  <c r="AET84" i="4"/>
  <c r="AEU84" i="4"/>
  <c r="AEV84" i="4"/>
  <c r="AEW84" i="4"/>
  <c r="AEX84" i="4"/>
  <c r="AEY84" i="4"/>
  <c r="AEZ84" i="4"/>
  <c r="AFA84" i="4"/>
  <c r="AFB84" i="4"/>
  <c r="AFC84" i="4"/>
  <c r="AFD84" i="4"/>
  <c r="AFE84" i="4"/>
  <c r="AFF84" i="4"/>
  <c r="AFG84" i="4"/>
  <c r="AFH84" i="4"/>
  <c r="AFI84" i="4"/>
  <c r="AFJ84" i="4"/>
  <c r="DR3" i="4"/>
  <c r="DT3" i="4"/>
  <c r="DU3" i="4"/>
  <c r="DV3" i="4"/>
  <c r="DW3" i="4"/>
  <c r="DX3" i="4"/>
  <c r="DY3" i="4"/>
  <c r="DZ3" i="4"/>
  <c r="EA3" i="4"/>
  <c r="EB3" i="4"/>
  <c r="EC3" i="4"/>
  <c r="ED3" i="4"/>
  <c r="EE3" i="4"/>
  <c r="EF3" i="4"/>
  <c r="EG3" i="4"/>
  <c r="EH3" i="4"/>
  <c r="EI3" i="4"/>
  <c r="EJ3" i="4"/>
  <c r="EK3" i="4"/>
  <c r="EL3" i="4"/>
  <c r="EM3" i="4"/>
  <c r="EN3" i="4"/>
  <c r="EO3" i="4"/>
  <c r="EP3" i="4"/>
  <c r="EQ3" i="4"/>
  <c r="ER3" i="4"/>
  <c r="ES3" i="4"/>
  <c r="ET3" i="4"/>
  <c r="EU3" i="4"/>
  <c r="EV3" i="4"/>
  <c r="EW3" i="4"/>
  <c r="EX3" i="4"/>
  <c r="EY3" i="4"/>
  <c r="EZ3" i="4"/>
  <c r="FA3" i="4"/>
  <c r="FB3" i="4"/>
  <c r="FC3" i="4"/>
  <c r="FD3" i="4"/>
  <c r="FE3" i="4"/>
  <c r="FF3" i="4"/>
  <c r="FG3" i="4"/>
  <c r="FH3" i="4"/>
  <c r="FI3" i="4"/>
  <c r="FJ3" i="4"/>
  <c r="FK3" i="4"/>
  <c r="FL3" i="4"/>
  <c r="FM3" i="4"/>
  <c r="FN3" i="4"/>
  <c r="FO3" i="4"/>
  <c r="FP3" i="4"/>
  <c r="FQ3" i="4"/>
  <c r="FR3" i="4"/>
  <c r="FS3" i="4"/>
  <c r="FT3" i="4"/>
  <c r="FU3" i="4"/>
  <c r="FV3" i="4"/>
  <c r="FW3" i="4"/>
  <c r="FX3" i="4"/>
  <c r="FY3" i="4"/>
  <c r="FZ3" i="4"/>
  <c r="GA3" i="4"/>
  <c r="GB3" i="4"/>
  <c r="GC3" i="4"/>
  <c r="GD3" i="4"/>
  <c r="GE3" i="4"/>
  <c r="GF3" i="4"/>
  <c r="GG3" i="4"/>
  <c r="GH3" i="4"/>
  <c r="GI3" i="4"/>
  <c r="GJ3" i="4"/>
  <c r="GK3" i="4"/>
  <c r="GL3" i="4"/>
  <c r="GM3" i="4"/>
  <c r="GN3" i="4"/>
  <c r="GO3" i="4"/>
  <c r="GP3" i="4"/>
  <c r="GQ3" i="4"/>
  <c r="GR3" i="4"/>
  <c r="GS3" i="4"/>
  <c r="GT3" i="4"/>
  <c r="GU3" i="4"/>
  <c r="KS3" i="4"/>
  <c r="KT3" i="4"/>
  <c r="KU3" i="4"/>
  <c r="KV3" i="4"/>
  <c r="KW3" i="4"/>
  <c r="KX3" i="4"/>
  <c r="KY3" i="4"/>
  <c r="KZ3" i="4"/>
  <c r="LA3" i="4"/>
  <c r="LB3" i="4"/>
  <c r="LC3" i="4"/>
  <c r="LD3" i="4"/>
  <c r="LE3" i="4"/>
  <c r="LF3" i="4"/>
  <c r="LG3" i="4"/>
  <c r="LH3" i="4"/>
  <c r="LI3" i="4"/>
  <c r="LJ3" i="4"/>
  <c r="LK3" i="4"/>
  <c r="LL3" i="4"/>
  <c r="LM3" i="4"/>
  <c r="LN3" i="4"/>
  <c r="LO3" i="4"/>
  <c r="LP3" i="4"/>
  <c r="LQ3" i="4"/>
  <c r="LR3" i="4"/>
  <c r="LS3" i="4"/>
  <c r="LT3" i="4"/>
  <c r="LU3" i="4"/>
  <c r="LV3" i="4"/>
  <c r="LW3" i="4"/>
  <c r="LX3" i="4"/>
  <c r="LY3" i="4"/>
  <c r="LZ3" i="4"/>
  <c r="MA3" i="4"/>
  <c r="MB3" i="4"/>
  <c r="MC3" i="4"/>
  <c r="MD3" i="4"/>
  <c r="ME3" i="4"/>
  <c r="MF3" i="4"/>
  <c r="MG3" i="4"/>
  <c r="MH3" i="4"/>
  <c r="MI3" i="4"/>
  <c r="MJ3" i="4"/>
  <c r="MK3" i="4"/>
  <c r="ML3" i="4"/>
  <c r="MM3" i="4"/>
  <c r="MN3" i="4"/>
  <c r="MO3" i="4"/>
  <c r="MP3" i="4"/>
  <c r="MQ3" i="4"/>
  <c r="MR3" i="4"/>
  <c r="MS3" i="4"/>
  <c r="MT3" i="4"/>
  <c r="MU3" i="4"/>
  <c r="MV3" i="4"/>
  <c r="MW3" i="4"/>
  <c r="MX3" i="4"/>
  <c r="MY3" i="4"/>
  <c r="MZ3" i="4"/>
  <c r="NA3" i="4"/>
  <c r="NB3" i="4"/>
  <c r="NC3" i="4"/>
  <c r="ND3" i="4"/>
  <c r="NE3" i="4"/>
  <c r="NF3" i="4"/>
  <c r="NG3" i="4"/>
  <c r="NH3" i="4"/>
  <c r="NI3" i="4"/>
  <c r="NJ3" i="4"/>
  <c r="NK3" i="4"/>
  <c r="NL3" i="4"/>
  <c r="NM3" i="4"/>
  <c r="NN3" i="4"/>
  <c r="NO3" i="4"/>
  <c r="NP3" i="4"/>
  <c r="NQ3" i="4"/>
  <c r="NR3" i="4"/>
  <c r="NS3" i="4"/>
  <c r="NT3" i="4"/>
  <c r="NU3" i="4"/>
  <c r="NV3" i="4"/>
  <c r="OG3" i="4"/>
  <c r="OH3" i="4"/>
  <c r="OI3" i="4"/>
  <c r="OJ3" i="4"/>
  <c r="OK3" i="4"/>
  <c r="OL3" i="4"/>
  <c r="OM3" i="4"/>
  <c r="ON3" i="4"/>
  <c r="OO3" i="4"/>
  <c r="OP3" i="4"/>
  <c r="OQ3" i="4"/>
  <c r="OR3" i="4"/>
  <c r="OS3" i="4"/>
  <c r="OT3" i="4"/>
  <c r="OU3" i="4"/>
  <c r="OV3" i="4"/>
  <c r="OW3" i="4"/>
  <c r="OX3" i="4"/>
  <c r="OY3" i="4"/>
  <c r="OZ3" i="4"/>
  <c r="PA3" i="4"/>
  <c r="PB3" i="4"/>
  <c r="PC3" i="4"/>
  <c r="PD3" i="4"/>
  <c r="PE3" i="4"/>
  <c r="PF3" i="4"/>
  <c r="PG3" i="4"/>
  <c r="PH3" i="4"/>
  <c r="PI3" i="4"/>
  <c r="PJ3" i="4"/>
  <c r="PK3" i="4"/>
  <c r="PL3" i="4"/>
  <c r="PM3" i="4"/>
  <c r="PN3" i="4"/>
  <c r="PO3" i="4"/>
  <c r="PP3" i="4"/>
  <c r="PQ3" i="4"/>
  <c r="PR3" i="4"/>
  <c r="PS3" i="4"/>
  <c r="PT3" i="4"/>
  <c r="PU3" i="4"/>
  <c r="PV3" i="4"/>
  <c r="PW3" i="4"/>
  <c r="PX3" i="4"/>
  <c r="PY3" i="4"/>
  <c r="PZ3" i="4"/>
  <c r="QA3" i="4"/>
  <c r="QB3" i="4"/>
  <c r="QC3" i="4"/>
  <c r="QD3" i="4"/>
  <c r="QE3" i="4"/>
  <c r="QF3" i="4"/>
  <c r="QG3" i="4"/>
  <c r="QH3" i="4"/>
  <c r="QI3" i="4"/>
  <c r="QJ3" i="4"/>
  <c r="QK3" i="4"/>
  <c r="QL3" i="4"/>
  <c r="QM3" i="4"/>
  <c r="QN3" i="4"/>
  <c r="QO3" i="4"/>
  <c r="QP3" i="4"/>
  <c r="QQ3" i="4"/>
  <c r="QR3" i="4"/>
  <c r="QS3" i="4"/>
  <c r="QT3" i="4"/>
  <c r="QU3" i="4"/>
  <c r="QV3" i="4"/>
  <c r="QW3" i="4"/>
  <c r="QX3" i="4"/>
  <c r="QY3" i="4"/>
  <c r="QZ3" i="4"/>
  <c r="RA3" i="4"/>
  <c r="RB3" i="4"/>
  <c r="RC3" i="4"/>
  <c r="RD3" i="4"/>
  <c r="RE3" i="4"/>
  <c r="RF3" i="4"/>
  <c r="RG3" i="4"/>
  <c r="RH3" i="4"/>
  <c r="RI3" i="4"/>
  <c r="RJ3" i="4"/>
  <c r="RT3" i="4"/>
  <c r="RU3" i="4"/>
  <c r="RV3" i="4"/>
  <c r="RW3" i="4"/>
  <c r="RX3" i="4"/>
  <c r="RY3" i="4"/>
  <c r="RZ3" i="4"/>
  <c r="SA3" i="4"/>
  <c r="SB3" i="4"/>
  <c r="SC3" i="4"/>
  <c r="SD3" i="4"/>
  <c r="SE3" i="4"/>
  <c r="SF3" i="4"/>
  <c r="SG3" i="4"/>
  <c r="SH3" i="4"/>
  <c r="SI3" i="4"/>
  <c r="SJ3" i="4"/>
  <c r="SK3" i="4"/>
  <c r="SL3" i="4"/>
  <c r="SM3" i="4"/>
  <c r="SN3" i="4"/>
  <c r="SO3" i="4"/>
  <c r="SP3" i="4"/>
  <c r="SQ3" i="4"/>
  <c r="SR3" i="4"/>
  <c r="SS3" i="4"/>
  <c r="ST3" i="4"/>
  <c r="SU3" i="4"/>
  <c r="SV3" i="4"/>
  <c r="SW3" i="4"/>
  <c r="SX3" i="4"/>
  <c r="SY3" i="4"/>
  <c r="SZ3" i="4"/>
  <c r="TA3" i="4"/>
  <c r="TB3" i="4"/>
  <c r="TC3" i="4"/>
  <c r="TD3" i="4"/>
  <c r="TE3" i="4"/>
  <c r="TF3" i="4"/>
  <c r="TG3" i="4"/>
  <c r="TH3" i="4"/>
  <c r="TI3" i="4"/>
  <c r="TJ3" i="4"/>
  <c r="TK3" i="4"/>
  <c r="TL3" i="4"/>
  <c r="TM3" i="4"/>
  <c r="TN3" i="4"/>
  <c r="TO3" i="4"/>
  <c r="TP3" i="4"/>
  <c r="TQ3" i="4"/>
  <c r="TR3" i="4"/>
  <c r="TS3" i="4"/>
  <c r="TT3" i="4"/>
  <c r="TU3" i="4"/>
  <c r="TV3" i="4"/>
  <c r="TW3" i="4"/>
  <c r="TX3" i="4"/>
  <c r="TY3" i="4"/>
  <c r="TZ3" i="4"/>
  <c r="UA3" i="4"/>
  <c r="UB3" i="4"/>
  <c r="UC3" i="4"/>
  <c r="UD3" i="4"/>
  <c r="UE3" i="4"/>
  <c r="UF3" i="4"/>
  <c r="UG3" i="4"/>
  <c r="UH3" i="4"/>
  <c r="UI3" i="4"/>
  <c r="UJ3" i="4"/>
  <c r="UK3" i="4"/>
  <c r="UL3" i="4"/>
  <c r="UM3" i="4"/>
  <c r="UN3" i="4"/>
  <c r="UO3" i="4"/>
  <c r="UP3" i="4"/>
  <c r="UQ3" i="4"/>
  <c r="UR3" i="4"/>
  <c r="US3" i="4"/>
  <c r="UT3" i="4"/>
  <c r="UU3" i="4"/>
  <c r="UV3" i="4"/>
  <c r="UW3" i="4"/>
  <c r="VG3" i="4"/>
  <c r="VH3" i="4"/>
  <c r="VI3" i="4"/>
  <c r="VJ3" i="4"/>
  <c r="VK3" i="4"/>
  <c r="VL3" i="4"/>
  <c r="VM3" i="4"/>
  <c r="VN3" i="4"/>
  <c r="VO3" i="4"/>
  <c r="VP3" i="4"/>
  <c r="VQ3" i="4"/>
  <c r="VR3" i="4"/>
  <c r="VS3" i="4"/>
  <c r="VT3" i="4"/>
  <c r="VU3" i="4"/>
  <c r="VV3" i="4"/>
  <c r="VW3" i="4"/>
  <c r="VX3" i="4"/>
  <c r="VY3" i="4"/>
  <c r="VZ3" i="4"/>
  <c r="WA3" i="4"/>
  <c r="WB3" i="4"/>
  <c r="WC3" i="4"/>
  <c r="WD3" i="4"/>
  <c r="WE3" i="4"/>
  <c r="WF3" i="4"/>
  <c r="WG3" i="4"/>
  <c r="WH3" i="4"/>
  <c r="WI3" i="4"/>
  <c r="WJ3" i="4"/>
  <c r="WK3" i="4"/>
  <c r="WL3" i="4"/>
  <c r="WM3" i="4"/>
  <c r="WN3" i="4"/>
  <c r="WO3" i="4"/>
  <c r="WP3" i="4"/>
  <c r="WQ3" i="4"/>
  <c r="WR3" i="4"/>
  <c r="WS3" i="4"/>
  <c r="WT3" i="4"/>
  <c r="WU3" i="4"/>
  <c r="WV3" i="4"/>
  <c r="WW3" i="4"/>
  <c r="WX3" i="4"/>
  <c r="WY3" i="4"/>
  <c r="WZ3" i="4"/>
  <c r="XA3" i="4"/>
  <c r="XB3" i="4"/>
  <c r="XC3" i="4"/>
  <c r="XD3" i="4"/>
  <c r="XE3" i="4"/>
  <c r="XF3" i="4"/>
  <c r="XG3" i="4"/>
  <c r="XH3" i="4"/>
  <c r="XI3" i="4"/>
  <c r="XJ3" i="4"/>
  <c r="XK3" i="4"/>
  <c r="XL3" i="4"/>
  <c r="XM3" i="4"/>
  <c r="XN3" i="4"/>
  <c r="XO3" i="4"/>
  <c r="XP3" i="4"/>
  <c r="XQ3" i="4"/>
  <c r="XR3" i="4"/>
  <c r="XS3" i="4"/>
  <c r="XT3" i="4"/>
  <c r="XU3" i="4"/>
  <c r="XV3" i="4"/>
  <c r="XW3" i="4"/>
  <c r="XX3" i="4"/>
  <c r="XY3" i="4"/>
  <c r="XZ3" i="4"/>
  <c r="YA3" i="4"/>
  <c r="YB3" i="4"/>
  <c r="YC3" i="4"/>
  <c r="YD3" i="4"/>
  <c r="YE3" i="4"/>
  <c r="YF3" i="4"/>
  <c r="YG3" i="4"/>
  <c r="YH3" i="4"/>
  <c r="YI3" i="4"/>
  <c r="YJ3" i="4"/>
  <c r="YT3" i="4"/>
  <c r="YU3" i="4"/>
  <c r="YV3" i="4"/>
  <c r="YW3" i="4"/>
  <c r="YX3" i="4"/>
  <c r="YY3" i="4"/>
  <c r="YZ3" i="4"/>
  <c r="ZA3" i="4"/>
  <c r="ZB3" i="4"/>
  <c r="ZC3" i="4"/>
  <c r="ZD3" i="4"/>
  <c r="ZE3" i="4"/>
  <c r="ZF3" i="4"/>
  <c r="ZG3" i="4"/>
  <c r="ZH3" i="4"/>
  <c r="ZI3" i="4"/>
  <c r="ZJ3" i="4"/>
  <c r="ZK3" i="4"/>
  <c r="ZL3" i="4"/>
  <c r="ZM3" i="4"/>
  <c r="ZN3" i="4"/>
  <c r="ZO3" i="4"/>
  <c r="ZP3" i="4"/>
  <c r="ZQ3" i="4"/>
  <c r="ZR3" i="4"/>
  <c r="ZS3" i="4"/>
  <c r="ZT3" i="4"/>
  <c r="ZU3" i="4"/>
  <c r="ZV3" i="4"/>
  <c r="ZW3" i="4"/>
  <c r="ZX3" i="4"/>
  <c r="ZY3" i="4"/>
  <c r="ZZ3" i="4"/>
  <c r="AAA3" i="4"/>
  <c r="AAB3" i="4"/>
  <c r="AAC3" i="4"/>
  <c r="AAD3" i="4"/>
  <c r="AAE3" i="4"/>
  <c r="AAF3" i="4"/>
  <c r="AAG3" i="4"/>
  <c r="AAH3" i="4"/>
  <c r="AAI3" i="4"/>
  <c r="AAJ3" i="4"/>
  <c r="AAK3" i="4"/>
  <c r="AAL3" i="4"/>
  <c r="AAM3" i="4"/>
  <c r="AAN3" i="4"/>
  <c r="AAO3" i="4"/>
  <c r="AAP3" i="4"/>
  <c r="AAQ3" i="4"/>
  <c r="AAR3" i="4"/>
  <c r="AAS3" i="4"/>
  <c r="AAT3" i="4"/>
  <c r="AAU3" i="4"/>
  <c r="AAV3" i="4"/>
  <c r="AAW3" i="4"/>
  <c r="AAX3" i="4"/>
  <c r="AAY3" i="4"/>
  <c r="AAZ3" i="4"/>
  <c r="ABA3" i="4"/>
  <c r="ABB3" i="4"/>
  <c r="ABC3" i="4"/>
  <c r="ABD3" i="4"/>
  <c r="ABE3" i="4"/>
  <c r="ABF3" i="4"/>
  <c r="ABG3" i="4"/>
  <c r="ABH3" i="4"/>
  <c r="ABI3" i="4"/>
  <c r="ABJ3" i="4"/>
  <c r="ABK3" i="4"/>
  <c r="ABL3" i="4"/>
  <c r="ABM3" i="4"/>
  <c r="ABN3" i="4"/>
  <c r="ABO3" i="4"/>
  <c r="ABP3" i="4"/>
  <c r="ABQ3" i="4"/>
  <c r="ABR3" i="4"/>
  <c r="ABS3" i="4"/>
  <c r="ABT3" i="4"/>
  <c r="ABU3" i="4"/>
  <c r="ABV3" i="4"/>
  <c r="ABW3" i="4"/>
  <c r="ACG3" i="4"/>
  <c r="ACH3" i="4"/>
  <c r="ACI3" i="4"/>
  <c r="ACJ3" i="4"/>
  <c r="ACK3" i="4"/>
  <c r="ACL3" i="4"/>
  <c r="ACM3" i="4"/>
  <c r="ACN3" i="4"/>
  <c r="ACO3" i="4"/>
  <c r="ACP3" i="4"/>
  <c r="ACQ3" i="4"/>
  <c r="ACR3" i="4"/>
  <c r="ACS3" i="4"/>
  <c r="ACT3" i="4"/>
  <c r="ACU3" i="4"/>
  <c r="ACV3" i="4"/>
  <c r="ACW3" i="4"/>
  <c r="ACX3" i="4"/>
  <c r="ACY3" i="4"/>
  <c r="ACZ3" i="4"/>
  <c r="ADA3" i="4"/>
  <c r="ADB3" i="4"/>
  <c r="ADC3" i="4"/>
  <c r="ADD3" i="4"/>
  <c r="ADE3" i="4"/>
  <c r="ADF3" i="4"/>
  <c r="ADG3" i="4"/>
  <c r="ADH3" i="4"/>
  <c r="ADI3" i="4"/>
  <c r="ADJ3" i="4"/>
  <c r="ADK3" i="4"/>
  <c r="ADL3" i="4"/>
  <c r="ADM3" i="4"/>
  <c r="ADN3" i="4"/>
  <c r="ADO3" i="4"/>
  <c r="ADP3" i="4"/>
  <c r="ADQ3" i="4"/>
  <c r="ADR3" i="4"/>
  <c r="ADS3" i="4"/>
  <c r="ADT3" i="4"/>
  <c r="ADU3" i="4"/>
  <c r="ADV3" i="4"/>
  <c r="ADW3" i="4"/>
  <c r="ADX3" i="4"/>
  <c r="ADY3" i="4"/>
  <c r="ADZ3" i="4"/>
  <c r="AEA3" i="4"/>
  <c r="AEB3" i="4"/>
  <c r="AEC3" i="4"/>
  <c r="AED3" i="4"/>
  <c r="AEE3" i="4"/>
  <c r="AEF3" i="4"/>
  <c r="AEG3" i="4"/>
  <c r="AEH3" i="4"/>
  <c r="AEI3" i="4"/>
  <c r="AEJ3" i="4"/>
  <c r="AEK3" i="4"/>
  <c r="AEL3" i="4"/>
  <c r="AEM3" i="4"/>
  <c r="AEN3" i="4"/>
  <c r="AEO3" i="4"/>
  <c r="AEP3" i="4"/>
  <c r="AEQ3" i="4"/>
  <c r="AER3" i="4"/>
  <c r="AES3" i="4"/>
  <c r="AET3" i="4"/>
  <c r="AEU3" i="4"/>
  <c r="AEV3" i="4"/>
  <c r="AEW3" i="4"/>
  <c r="AEX3" i="4"/>
  <c r="AEY3" i="4"/>
  <c r="AEZ3" i="4"/>
  <c r="AFA3" i="4"/>
  <c r="AFB3" i="4"/>
  <c r="AFC3" i="4"/>
  <c r="AFD3" i="4"/>
  <c r="AFE3" i="4"/>
  <c r="AFF3" i="4"/>
  <c r="AFG3" i="4"/>
  <c r="AFH3" i="4"/>
  <c r="AFI3" i="4"/>
  <c r="AFJ3" i="4"/>
  <c r="DR106" i="4"/>
  <c r="DT106" i="4"/>
  <c r="DU106" i="4"/>
  <c r="DV106" i="4"/>
  <c r="DW106" i="4"/>
  <c r="DX106" i="4"/>
  <c r="DY106" i="4"/>
  <c r="DZ106" i="4"/>
  <c r="EA106" i="4"/>
  <c r="EB106" i="4"/>
  <c r="EC106" i="4"/>
  <c r="ED106" i="4"/>
  <c r="EE106" i="4"/>
  <c r="EF106" i="4"/>
  <c r="EG106" i="4"/>
  <c r="EH106" i="4"/>
  <c r="EI106" i="4"/>
  <c r="EJ106" i="4"/>
  <c r="EK106" i="4"/>
  <c r="EL106" i="4"/>
  <c r="EM106" i="4"/>
  <c r="EN106" i="4"/>
  <c r="EO106" i="4"/>
  <c r="EP106" i="4"/>
  <c r="EQ106" i="4"/>
  <c r="ER106" i="4"/>
  <c r="ES106" i="4"/>
  <c r="ET106" i="4"/>
  <c r="EU106" i="4"/>
  <c r="EV106" i="4"/>
  <c r="EW106" i="4"/>
  <c r="EX106" i="4"/>
  <c r="EY106" i="4"/>
  <c r="EZ106" i="4"/>
  <c r="FA106" i="4"/>
  <c r="FB106" i="4"/>
  <c r="FC106" i="4"/>
  <c r="FD106" i="4"/>
  <c r="FE106" i="4"/>
  <c r="FF106" i="4"/>
  <c r="FG106" i="4"/>
  <c r="FH106" i="4"/>
  <c r="FI106" i="4"/>
  <c r="FJ106" i="4"/>
  <c r="FK106" i="4"/>
  <c r="FL106" i="4"/>
  <c r="FM106" i="4"/>
  <c r="FN106" i="4"/>
  <c r="FO106" i="4"/>
  <c r="FP106" i="4"/>
  <c r="FQ106" i="4"/>
  <c r="FR106" i="4"/>
  <c r="FS106" i="4"/>
  <c r="FT106" i="4"/>
  <c r="FU106" i="4"/>
  <c r="FV106" i="4"/>
  <c r="FW106" i="4"/>
  <c r="FX106" i="4"/>
  <c r="FY106" i="4"/>
  <c r="FZ106" i="4"/>
  <c r="GA106" i="4"/>
  <c r="GB106" i="4"/>
  <c r="GC106" i="4"/>
  <c r="GD106" i="4"/>
  <c r="GE106" i="4"/>
  <c r="GF106" i="4"/>
  <c r="GG106" i="4"/>
  <c r="GH106" i="4"/>
  <c r="GI106" i="4"/>
  <c r="GJ106" i="4"/>
  <c r="GK106" i="4"/>
  <c r="GL106" i="4"/>
  <c r="GM106" i="4"/>
  <c r="GN106" i="4"/>
  <c r="GO106" i="4"/>
  <c r="GP106" i="4"/>
  <c r="GQ106" i="4"/>
  <c r="GR106" i="4"/>
  <c r="GS106" i="4"/>
  <c r="GT106" i="4"/>
  <c r="GU106" i="4"/>
  <c r="KS106" i="4"/>
  <c r="KT106" i="4"/>
  <c r="KU106" i="4"/>
  <c r="KV106" i="4"/>
  <c r="KW106" i="4"/>
  <c r="KX106" i="4"/>
  <c r="KY106" i="4"/>
  <c r="KZ106" i="4"/>
  <c r="LA106" i="4"/>
  <c r="LB106" i="4"/>
  <c r="LC106" i="4"/>
  <c r="LD106" i="4"/>
  <c r="LE106" i="4"/>
  <c r="LF106" i="4"/>
  <c r="LG106" i="4"/>
  <c r="LH106" i="4"/>
  <c r="LI106" i="4"/>
  <c r="LJ106" i="4"/>
  <c r="LK106" i="4"/>
  <c r="LL106" i="4"/>
  <c r="LM106" i="4"/>
  <c r="LN106" i="4"/>
  <c r="LO106" i="4"/>
  <c r="LP106" i="4"/>
  <c r="LQ106" i="4"/>
  <c r="LR106" i="4"/>
  <c r="LS106" i="4"/>
  <c r="LT106" i="4"/>
  <c r="LU106" i="4"/>
  <c r="LV106" i="4"/>
  <c r="LW106" i="4"/>
  <c r="LX106" i="4"/>
  <c r="LY106" i="4"/>
  <c r="LZ106" i="4"/>
  <c r="MA106" i="4"/>
  <c r="MB106" i="4"/>
  <c r="MC106" i="4"/>
  <c r="MD106" i="4"/>
  <c r="ME106" i="4"/>
  <c r="MF106" i="4"/>
  <c r="MG106" i="4"/>
  <c r="MH106" i="4"/>
  <c r="MI106" i="4"/>
  <c r="MJ106" i="4"/>
  <c r="MK106" i="4"/>
  <c r="ML106" i="4"/>
  <c r="MM106" i="4"/>
  <c r="MN106" i="4"/>
  <c r="MO106" i="4"/>
  <c r="MP106" i="4"/>
  <c r="MQ106" i="4"/>
  <c r="MR106" i="4"/>
  <c r="MS106" i="4"/>
  <c r="MT106" i="4"/>
  <c r="MU106" i="4"/>
  <c r="MV106" i="4"/>
  <c r="MW106" i="4"/>
  <c r="MX106" i="4"/>
  <c r="MY106" i="4"/>
  <c r="MZ106" i="4"/>
  <c r="NA106" i="4"/>
  <c r="NB106" i="4"/>
  <c r="NC106" i="4"/>
  <c r="ND106" i="4"/>
  <c r="NE106" i="4"/>
  <c r="NF106" i="4"/>
  <c r="NG106" i="4"/>
  <c r="NH106" i="4"/>
  <c r="NI106" i="4"/>
  <c r="NJ106" i="4"/>
  <c r="NK106" i="4"/>
  <c r="NL106" i="4"/>
  <c r="NM106" i="4"/>
  <c r="NN106" i="4"/>
  <c r="NO106" i="4"/>
  <c r="NP106" i="4"/>
  <c r="NQ106" i="4"/>
  <c r="NR106" i="4"/>
  <c r="NS106" i="4"/>
  <c r="NT106" i="4"/>
  <c r="NU106" i="4"/>
  <c r="NV106" i="4"/>
  <c r="OG106" i="4"/>
  <c r="OH106" i="4"/>
  <c r="OI106" i="4"/>
  <c r="OJ106" i="4"/>
  <c r="OK106" i="4"/>
  <c r="OL106" i="4"/>
  <c r="OM106" i="4"/>
  <c r="ON106" i="4"/>
  <c r="OO106" i="4"/>
  <c r="OP106" i="4"/>
  <c r="OQ106" i="4"/>
  <c r="OR106" i="4"/>
  <c r="OS106" i="4"/>
  <c r="OT106" i="4"/>
  <c r="OU106" i="4"/>
  <c r="OV106" i="4"/>
  <c r="OW106" i="4"/>
  <c r="OX106" i="4"/>
  <c r="OY106" i="4"/>
  <c r="OZ106" i="4"/>
  <c r="PA106" i="4"/>
  <c r="PB106" i="4"/>
  <c r="PC106" i="4"/>
  <c r="PD106" i="4"/>
  <c r="PE106" i="4"/>
  <c r="PF106" i="4"/>
  <c r="PG106" i="4"/>
  <c r="PH106" i="4"/>
  <c r="PI106" i="4"/>
  <c r="PJ106" i="4"/>
  <c r="PK106" i="4"/>
  <c r="PL106" i="4"/>
  <c r="PM106" i="4"/>
  <c r="PN106" i="4"/>
  <c r="PO106" i="4"/>
  <c r="PP106" i="4"/>
  <c r="PQ106" i="4"/>
  <c r="PR106" i="4"/>
  <c r="PS106" i="4"/>
  <c r="PT106" i="4"/>
  <c r="PU106" i="4"/>
  <c r="PV106" i="4"/>
  <c r="PW106" i="4"/>
  <c r="PX106" i="4"/>
  <c r="PY106" i="4"/>
  <c r="PZ106" i="4"/>
  <c r="QA106" i="4"/>
  <c r="QB106" i="4"/>
  <c r="QC106" i="4"/>
  <c r="QD106" i="4"/>
  <c r="QE106" i="4"/>
  <c r="QF106" i="4"/>
  <c r="QG106" i="4"/>
  <c r="QH106" i="4"/>
  <c r="QI106" i="4"/>
  <c r="QJ106" i="4"/>
  <c r="QK106" i="4"/>
  <c r="QL106" i="4"/>
  <c r="QM106" i="4"/>
  <c r="QN106" i="4"/>
  <c r="QO106" i="4"/>
  <c r="QP106" i="4"/>
  <c r="QQ106" i="4"/>
  <c r="QR106" i="4"/>
  <c r="QS106" i="4"/>
  <c r="QT106" i="4"/>
  <c r="QU106" i="4"/>
  <c r="QV106" i="4"/>
  <c r="QW106" i="4"/>
  <c r="QX106" i="4"/>
  <c r="QY106" i="4"/>
  <c r="QZ106" i="4"/>
  <c r="RA106" i="4"/>
  <c r="RB106" i="4"/>
  <c r="RC106" i="4"/>
  <c r="RD106" i="4"/>
  <c r="RE106" i="4"/>
  <c r="RF106" i="4"/>
  <c r="RG106" i="4"/>
  <c r="RH106" i="4"/>
  <c r="RI106" i="4"/>
  <c r="RJ106" i="4"/>
  <c r="RT106" i="4"/>
  <c r="RU106" i="4"/>
  <c r="RV106" i="4"/>
  <c r="RW106" i="4"/>
  <c r="RX106" i="4"/>
  <c r="RY106" i="4"/>
  <c r="RZ106" i="4"/>
  <c r="SA106" i="4"/>
  <c r="SB106" i="4"/>
  <c r="SC106" i="4"/>
  <c r="SD106" i="4"/>
  <c r="SE106" i="4"/>
  <c r="SF106" i="4"/>
  <c r="SG106" i="4"/>
  <c r="SH106" i="4"/>
  <c r="SI106" i="4"/>
  <c r="SJ106" i="4"/>
  <c r="SK106" i="4"/>
  <c r="SL106" i="4"/>
  <c r="SM106" i="4"/>
  <c r="SN106" i="4"/>
  <c r="SO106" i="4"/>
  <c r="SP106" i="4"/>
  <c r="SQ106" i="4"/>
  <c r="SR106" i="4"/>
  <c r="SS106" i="4"/>
  <c r="ST106" i="4"/>
  <c r="SU106" i="4"/>
  <c r="SV106" i="4"/>
  <c r="SW106" i="4"/>
  <c r="SX106" i="4"/>
  <c r="SY106" i="4"/>
  <c r="SZ106" i="4"/>
  <c r="TA106" i="4"/>
  <c r="TB106" i="4"/>
  <c r="TC106" i="4"/>
  <c r="TD106" i="4"/>
  <c r="TE106" i="4"/>
  <c r="TF106" i="4"/>
  <c r="TG106" i="4"/>
  <c r="TH106" i="4"/>
  <c r="TI106" i="4"/>
  <c r="TJ106" i="4"/>
  <c r="TK106" i="4"/>
  <c r="TL106" i="4"/>
  <c r="TM106" i="4"/>
  <c r="TN106" i="4"/>
  <c r="TO106" i="4"/>
  <c r="TP106" i="4"/>
  <c r="TQ106" i="4"/>
  <c r="TR106" i="4"/>
  <c r="TS106" i="4"/>
  <c r="TT106" i="4"/>
  <c r="TU106" i="4"/>
  <c r="TV106" i="4"/>
  <c r="TW106" i="4"/>
  <c r="TX106" i="4"/>
  <c r="TY106" i="4"/>
  <c r="TZ106" i="4"/>
  <c r="UA106" i="4"/>
  <c r="UB106" i="4"/>
  <c r="UC106" i="4"/>
  <c r="UD106" i="4"/>
  <c r="UE106" i="4"/>
  <c r="UF106" i="4"/>
  <c r="UG106" i="4"/>
  <c r="UH106" i="4"/>
  <c r="UI106" i="4"/>
  <c r="UJ106" i="4"/>
  <c r="UK106" i="4"/>
  <c r="UL106" i="4"/>
  <c r="UM106" i="4"/>
  <c r="UN106" i="4"/>
  <c r="UO106" i="4"/>
  <c r="UP106" i="4"/>
  <c r="UQ106" i="4"/>
  <c r="UR106" i="4"/>
  <c r="US106" i="4"/>
  <c r="UT106" i="4"/>
  <c r="UU106" i="4"/>
  <c r="UV106" i="4"/>
  <c r="UW106" i="4"/>
  <c r="VG106" i="4"/>
  <c r="VH106" i="4"/>
  <c r="VI106" i="4"/>
  <c r="VJ106" i="4"/>
  <c r="VK106" i="4"/>
  <c r="VL106" i="4"/>
  <c r="VM106" i="4"/>
  <c r="VN106" i="4"/>
  <c r="VO106" i="4"/>
  <c r="VP106" i="4"/>
  <c r="VQ106" i="4"/>
  <c r="VR106" i="4"/>
  <c r="VS106" i="4"/>
  <c r="VT106" i="4"/>
  <c r="VU106" i="4"/>
  <c r="VV106" i="4"/>
  <c r="VW106" i="4"/>
  <c r="VX106" i="4"/>
  <c r="VY106" i="4"/>
  <c r="VZ106" i="4"/>
  <c r="WA106" i="4"/>
  <c r="WB106" i="4"/>
  <c r="WC106" i="4"/>
  <c r="WD106" i="4"/>
  <c r="WE106" i="4"/>
  <c r="WF106" i="4"/>
  <c r="WG106" i="4"/>
  <c r="WH106" i="4"/>
  <c r="WI106" i="4"/>
  <c r="WJ106" i="4"/>
  <c r="WK106" i="4"/>
  <c r="WL106" i="4"/>
  <c r="WM106" i="4"/>
  <c r="WN106" i="4"/>
  <c r="WO106" i="4"/>
  <c r="WP106" i="4"/>
  <c r="WQ106" i="4"/>
  <c r="WR106" i="4"/>
  <c r="WS106" i="4"/>
  <c r="WT106" i="4"/>
  <c r="WU106" i="4"/>
  <c r="WV106" i="4"/>
  <c r="WW106" i="4"/>
  <c r="WX106" i="4"/>
  <c r="WY106" i="4"/>
  <c r="WZ106" i="4"/>
  <c r="XA106" i="4"/>
  <c r="XB106" i="4"/>
  <c r="XC106" i="4"/>
  <c r="XD106" i="4"/>
  <c r="XE106" i="4"/>
  <c r="XF106" i="4"/>
  <c r="XG106" i="4"/>
  <c r="XH106" i="4"/>
  <c r="XI106" i="4"/>
  <c r="XJ106" i="4"/>
  <c r="XK106" i="4"/>
  <c r="XL106" i="4"/>
  <c r="XM106" i="4"/>
  <c r="XN106" i="4"/>
  <c r="XO106" i="4"/>
  <c r="XP106" i="4"/>
  <c r="XQ106" i="4"/>
  <c r="XR106" i="4"/>
  <c r="XS106" i="4"/>
  <c r="XT106" i="4"/>
  <c r="XU106" i="4"/>
  <c r="XV106" i="4"/>
  <c r="XW106" i="4"/>
  <c r="XX106" i="4"/>
  <c r="XY106" i="4"/>
  <c r="XZ106" i="4"/>
  <c r="YA106" i="4"/>
  <c r="YB106" i="4"/>
  <c r="YC106" i="4"/>
  <c r="YD106" i="4"/>
  <c r="YE106" i="4"/>
  <c r="YF106" i="4"/>
  <c r="YG106" i="4"/>
  <c r="YH106" i="4"/>
  <c r="YI106" i="4"/>
  <c r="YJ106" i="4"/>
  <c r="YT106" i="4"/>
  <c r="YU106" i="4"/>
  <c r="YV106" i="4"/>
  <c r="YW106" i="4"/>
  <c r="YX106" i="4"/>
  <c r="YY106" i="4"/>
  <c r="YZ106" i="4"/>
  <c r="ZA106" i="4"/>
  <c r="ZB106" i="4"/>
  <c r="ZC106" i="4"/>
  <c r="ZD106" i="4"/>
  <c r="ZE106" i="4"/>
  <c r="ZF106" i="4"/>
  <c r="ZG106" i="4"/>
  <c r="ZH106" i="4"/>
  <c r="ZI106" i="4"/>
  <c r="ZJ106" i="4"/>
  <c r="ZK106" i="4"/>
  <c r="ZL106" i="4"/>
  <c r="ZM106" i="4"/>
  <c r="ZN106" i="4"/>
  <c r="ZO106" i="4"/>
  <c r="ZP106" i="4"/>
  <c r="ZQ106" i="4"/>
  <c r="ZR106" i="4"/>
  <c r="ZS106" i="4"/>
  <c r="ZT106" i="4"/>
  <c r="ZU106" i="4"/>
  <c r="ZV106" i="4"/>
  <c r="ZW106" i="4"/>
  <c r="ZX106" i="4"/>
  <c r="ZY106" i="4"/>
  <c r="ZZ106" i="4"/>
  <c r="AAA106" i="4"/>
  <c r="AAB106" i="4"/>
  <c r="AAC106" i="4"/>
  <c r="AAD106" i="4"/>
  <c r="AAE106" i="4"/>
  <c r="AAF106" i="4"/>
  <c r="AAG106" i="4"/>
  <c r="AAH106" i="4"/>
  <c r="AAI106" i="4"/>
  <c r="AAJ106" i="4"/>
  <c r="AAK106" i="4"/>
  <c r="AAL106" i="4"/>
  <c r="AAM106" i="4"/>
  <c r="AAN106" i="4"/>
  <c r="AAO106" i="4"/>
  <c r="AAP106" i="4"/>
  <c r="AAQ106" i="4"/>
  <c r="AAR106" i="4"/>
  <c r="AAS106" i="4"/>
  <c r="AAT106" i="4"/>
  <c r="AAU106" i="4"/>
  <c r="AAV106" i="4"/>
  <c r="AAW106" i="4"/>
  <c r="AAX106" i="4"/>
  <c r="AAY106" i="4"/>
  <c r="AAZ106" i="4"/>
  <c r="ABA106" i="4"/>
  <c r="ABB106" i="4"/>
  <c r="ABC106" i="4"/>
  <c r="ABD106" i="4"/>
  <c r="ABE106" i="4"/>
  <c r="ABF106" i="4"/>
  <c r="ABG106" i="4"/>
  <c r="ABH106" i="4"/>
  <c r="ABI106" i="4"/>
  <c r="ABJ106" i="4"/>
  <c r="ABK106" i="4"/>
  <c r="ABL106" i="4"/>
  <c r="ABM106" i="4"/>
  <c r="ABN106" i="4"/>
  <c r="ABO106" i="4"/>
  <c r="ABP106" i="4"/>
  <c r="ABQ106" i="4"/>
  <c r="ABR106" i="4"/>
  <c r="ABS106" i="4"/>
  <c r="ABT106" i="4"/>
  <c r="ABU106" i="4"/>
  <c r="ABV106" i="4"/>
  <c r="ABW106" i="4"/>
  <c r="ACG106" i="4"/>
  <c r="ACH106" i="4"/>
  <c r="ACI106" i="4"/>
  <c r="ACJ106" i="4"/>
  <c r="ACK106" i="4"/>
  <c r="ACL106" i="4"/>
  <c r="ACM106" i="4"/>
  <c r="ACN106" i="4"/>
  <c r="ACO106" i="4"/>
  <c r="ACP106" i="4"/>
  <c r="ACQ106" i="4"/>
  <c r="ACR106" i="4"/>
  <c r="ACS106" i="4"/>
  <c r="ACT106" i="4"/>
  <c r="ACU106" i="4"/>
  <c r="ACV106" i="4"/>
  <c r="ACW106" i="4"/>
  <c r="ACX106" i="4"/>
  <c r="ACY106" i="4"/>
  <c r="ACZ106" i="4"/>
  <c r="ADA106" i="4"/>
  <c r="ADB106" i="4"/>
  <c r="ADC106" i="4"/>
  <c r="ADD106" i="4"/>
  <c r="ADE106" i="4"/>
  <c r="ADF106" i="4"/>
  <c r="ADG106" i="4"/>
  <c r="ADH106" i="4"/>
  <c r="ADI106" i="4"/>
  <c r="ADJ106" i="4"/>
  <c r="ADK106" i="4"/>
  <c r="ADL106" i="4"/>
  <c r="ADM106" i="4"/>
  <c r="ADN106" i="4"/>
  <c r="ADO106" i="4"/>
  <c r="ADP106" i="4"/>
  <c r="ADQ106" i="4"/>
  <c r="ADR106" i="4"/>
  <c r="ADS106" i="4"/>
  <c r="ADT106" i="4"/>
  <c r="ADU106" i="4"/>
  <c r="ADV106" i="4"/>
  <c r="ADW106" i="4"/>
  <c r="ADX106" i="4"/>
  <c r="ADY106" i="4"/>
  <c r="ADZ106" i="4"/>
  <c r="AEA106" i="4"/>
  <c r="AEB106" i="4"/>
  <c r="AEC106" i="4"/>
  <c r="AED106" i="4"/>
  <c r="AEE106" i="4"/>
  <c r="AEF106" i="4"/>
  <c r="AEG106" i="4"/>
  <c r="AEH106" i="4"/>
  <c r="AEI106" i="4"/>
  <c r="AEJ106" i="4"/>
  <c r="AEK106" i="4"/>
  <c r="AEL106" i="4"/>
  <c r="AEM106" i="4"/>
  <c r="AEN106" i="4"/>
  <c r="AEO106" i="4"/>
  <c r="AEP106" i="4"/>
  <c r="AEQ106" i="4"/>
  <c r="AER106" i="4"/>
  <c r="AES106" i="4"/>
  <c r="AET106" i="4"/>
  <c r="AEU106" i="4"/>
  <c r="AEV106" i="4"/>
  <c r="AEW106" i="4"/>
  <c r="AEX106" i="4"/>
  <c r="AEY106" i="4"/>
  <c r="AEZ106" i="4"/>
  <c r="AFA106" i="4"/>
  <c r="AFB106" i="4"/>
  <c r="AFC106" i="4"/>
  <c r="AFD106" i="4"/>
  <c r="AFE106" i="4"/>
  <c r="AFF106" i="4"/>
  <c r="AFG106" i="4"/>
  <c r="AFH106" i="4"/>
  <c r="AFI106" i="4"/>
  <c r="AFJ106" i="4"/>
  <c r="DR110" i="4"/>
  <c r="DT110" i="4"/>
  <c r="DU110" i="4"/>
  <c r="DV110" i="4"/>
  <c r="DW110" i="4"/>
  <c r="DX110" i="4"/>
  <c r="DY110" i="4"/>
  <c r="DZ110" i="4"/>
  <c r="EA110" i="4"/>
  <c r="EB110" i="4"/>
  <c r="EC110" i="4"/>
  <c r="ED110" i="4"/>
  <c r="EE110" i="4"/>
  <c r="EF110" i="4"/>
  <c r="EG110" i="4"/>
  <c r="EH110" i="4"/>
  <c r="EI110" i="4"/>
  <c r="EJ110" i="4"/>
  <c r="EK110" i="4"/>
  <c r="EL110" i="4"/>
  <c r="EM110" i="4"/>
  <c r="EN110" i="4"/>
  <c r="EO110" i="4"/>
  <c r="EP110" i="4"/>
  <c r="EQ110" i="4"/>
  <c r="ER110" i="4"/>
  <c r="ES110" i="4"/>
  <c r="ET110" i="4"/>
  <c r="EU110" i="4"/>
  <c r="EV110" i="4"/>
  <c r="EW110" i="4"/>
  <c r="EX110" i="4"/>
  <c r="EY110" i="4"/>
  <c r="EZ110" i="4"/>
  <c r="FA110" i="4"/>
  <c r="FB110" i="4"/>
  <c r="FC110" i="4"/>
  <c r="FD110" i="4"/>
  <c r="FE110" i="4"/>
  <c r="FF110" i="4"/>
  <c r="FG110" i="4"/>
  <c r="FH110" i="4"/>
  <c r="FI110" i="4"/>
  <c r="FJ110" i="4"/>
  <c r="FK110" i="4"/>
  <c r="FL110" i="4"/>
  <c r="FM110" i="4"/>
  <c r="FN110" i="4"/>
  <c r="FO110" i="4"/>
  <c r="FP110" i="4"/>
  <c r="FQ110" i="4"/>
  <c r="FR110" i="4"/>
  <c r="FS110" i="4"/>
  <c r="FT110" i="4"/>
  <c r="FU110" i="4"/>
  <c r="FV110" i="4"/>
  <c r="FW110" i="4"/>
  <c r="FX110" i="4"/>
  <c r="FY110" i="4"/>
  <c r="FZ110" i="4"/>
  <c r="GA110" i="4"/>
  <c r="GB110" i="4"/>
  <c r="GC110" i="4"/>
  <c r="GD110" i="4"/>
  <c r="GE110" i="4"/>
  <c r="GF110" i="4"/>
  <c r="GG110" i="4"/>
  <c r="GH110" i="4"/>
  <c r="GI110" i="4"/>
  <c r="GJ110" i="4"/>
  <c r="GK110" i="4"/>
  <c r="GL110" i="4"/>
  <c r="GM110" i="4"/>
  <c r="GN110" i="4"/>
  <c r="GO110" i="4"/>
  <c r="GP110" i="4"/>
  <c r="GQ110" i="4"/>
  <c r="GR110" i="4"/>
  <c r="GS110" i="4"/>
  <c r="GT110" i="4"/>
  <c r="GU110" i="4"/>
  <c r="KS110" i="4"/>
  <c r="KT110" i="4"/>
  <c r="KU110" i="4"/>
  <c r="KV110" i="4"/>
  <c r="KW110" i="4"/>
  <c r="KX110" i="4"/>
  <c r="KY110" i="4"/>
  <c r="KZ110" i="4"/>
  <c r="LA110" i="4"/>
  <c r="LB110" i="4"/>
  <c r="LC110" i="4"/>
  <c r="LD110" i="4"/>
  <c r="LE110" i="4"/>
  <c r="LF110" i="4"/>
  <c r="LG110" i="4"/>
  <c r="LH110" i="4"/>
  <c r="LI110" i="4"/>
  <c r="LJ110" i="4"/>
  <c r="LK110" i="4"/>
  <c r="LL110" i="4"/>
  <c r="LM110" i="4"/>
  <c r="LN110" i="4"/>
  <c r="LO110" i="4"/>
  <c r="LP110" i="4"/>
  <c r="LQ110" i="4"/>
  <c r="LR110" i="4"/>
  <c r="LS110" i="4"/>
  <c r="LT110" i="4"/>
  <c r="LU110" i="4"/>
  <c r="LV110" i="4"/>
  <c r="LW110" i="4"/>
  <c r="LX110" i="4"/>
  <c r="LY110" i="4"/>
  <c r="LZ110" i="4"/>
  <c r="MA110" i="4"/>
  <c r="MB110" i="4"/>
  <c r="MC110" i="4"/>
  <c r="MD110" i="4"/>
  <c r="ME110" i="4"/>
  <c r="MF110" i="4"/>
  <c r="MG110" i="4"/>
  <c r="MH110" i="4"/>
  <c r="MI110" i="4"/>
  <c r="MJ110" i="4"/>
  <c r="MK110" i="4"/>
  <c r="ML110" i="4"/>
  <c r="MM110" i="4"/>
  <c r="MN110" i="4"/>
  <c r="MO110" i="4"/>
  <c r="MP110" i="4"/>
  <c r="MQ110" i="4"/>
  <c r="MR110" i="4"/>
  <c r="MS110" i="4"/>
  <c r="MT110" i="4"/>
  <c r="MU110" i="4"/>
  <c r="MV110" i="4"/>
  <c r="MW110" i="4"/>
  <c r="MX110" i="4"/>
  <c r="MY110" i="4"/>
  <c r="MZ110" i="4"/>
  <c r="NA110" i="4"/>
  <c r="NB110" i="4"/>
  <c r="NC110" i="4"/>
  <c r="ND110" i="4"/>
  <c r="NE110" i="4"/>
  <c r="NF110" i="4"/>
  <c r="NG110" i="4"/>
  <c r="NH110" i="4"/>
  <c r="NI110" i="4"/>
  <c r="NJ110" i="4"/>
  <c r="NK110" i="4"/>
  <c r="NL110" i="4"/>
  <c r="NM110" i="4"/>
  <c r="NN110" i="4"/>
  <c r="NO110" i="4"/>
  <c r="NP110" i="4"/>
  <c r="NQ110" i="4"/>
  <c r="NR110" i="4"/>
  <c r="NS110" i="4"/>
  <c r="NT110" i="4"/>
  <c r="NU110" i="4"/>
  <c r="NV110" i="4"/>
  <c r="OG110" i="4"/>
  <c r="OH110" i="4"/>
  <c r="OI110" i="4"/>
  <c r="OJ110" i="4"/>
  <c r="OK110" i="4"/>
  <c r="OL110" i="4"/>
  <c r="OM110" i="4"/>
  <c r="ON110" i="4"/>
  <c r="OO110" i="4"/>
  <c r="OP110" i="4"/>
  <c r="OQ110" i="4"/>
  <c r="OR110" i="4"/>
  <c r="OS110" i="4"/>
  <c r="OT110" i="4"/>
  <c r="OU110" i="4"/>
  <c r="OV110" i="4"/>
  <c r="OW110" i="4"/>
  <c r="OX110" i="4"/>
  <c r="OY110" i="4"/>
  <c r="OZ110" i="4"/>
  <c r="PA110" i="4"/>
  <c r="PB110" i="4"/>
  <c r="PC110" i="4"/>
  <c r="PD110" i="4"/>
  <c r="PE110" i="4"/>
  <c r="PF110" i="4"/>
  <c r="PG110" i="4"/>
  <c r="PH110" i="4"/>
  <c r="PI110" i="4"/>
  <c r="PJ110" i="4"/>
  <c r="PK110" i="4"/>
  <c r="PL110" i="4"/>
  <c r="PM110" i="4"/>
  <c r="PN110" i="4"/>
  <c r="PO110" i="4"/>
  <c r="PP110" i="4"/>
  <c r="PQ110" i="4"/>
  <c r="PR110" i="4"/>
  <c r="PS110" i="4"/>
  <c r="PT110" i="4"/>
  <c r="PU110" i="4"/>
  <c r="PV110" i="4"/>
  <c r="PW110" i="4"/>
  <c r="PX110" i="4"/>
  <c r="PY110" i="4"/>
  <c r="PZ110" i="4"/>
  <c r="QA110" i="4"/>
  <c r="QB110" i="4"/>
  <c r="QC110" i="4"/>
  <c r="QD110" i="4"/>
  <c r="QE110" i="4"/>
  <c r="QF110" i="4"/>
  <c r="QG110" i="4"/>
  <c r="QH110" i="4"/>
  <c r="QI110" i="4"/>
  <c r="QJ110" i="4"/>
  <c r="QK110" i="4"/>
  <c r="QL110" i="4"/>
  <c r="QM110" i="4"/>
  <c r="QN110" i="4"/>
  <c r="QO110" i="4"/>
  <c r="QP110" i="4"/>
  <c r="QQ110" i="4"/>
  <c r="QR110" i="4"/>
  <c r="QS110" i="4"/>
  <c r="QT110" i="4"/>
  <c r="QU110" i="4"/>
  <c r="QV110" i="4"/>
  <c r="QW110" i="4"/>
  <c r="QX110" i="4"/>
  <c r="QY110" i="4"/>
  <c r="QZ110" i="4"/>
  <c r="RA110" i="4"/>
  <c r="RB110" i="4"/>
  <c r="RC110" i="4"/>
  <c r="RD110" i="4"/>
  <c r="RE110" i="4"/>
  <c r="RF110" i="4"/>
  <c r="RG110" i="4"/>
  <c r="RH110" i="4"/>
  <c r="RI110" i="4"/>
  <c r="RJ110" i="4"/>
  <c r="RT110" i="4"/>
  <c r="RU110" i="4"/>
  <c r="RV110" i="4"/>
  <c r="RW110" i="4"/>
  <c r="RX110" i="4"/>
  <c r="RY110" i="4"/>
  <c r="RZ110" i="4"/>
  <c r="SA110" i="4"/>
  <c r="SB110" i="4"/>
  <c r="SC110" i="4"/>
  <c r="SD110" i="4"/>
  <c r="SE110" i="4"/>
  <c r="SF110" i="4"/>
  <c r="SG110" i="4"/>
  <c r="SH110" i="4"/>
  <c r="SI110" i="4"/>
  <c r="SJ110" i="4"/>
  <c r="SK110" i="4"/>
  <c r="SL110" i="4"/>
  <c r="SM110" i="4"/>
  <c r="SN110" i="4"/>
  <c r="SO110" i="4"/>
  <c r="SP110" i="4"/>
  <c r="SQ110" i="4"/>
  <c r="SR110" i="4"/>
  <c r="SS110" i="4"/>
  <c r="ST110" i="4"/>
  <c r="SU110" i="4"/>
  <c r="SV110" i="4"/>
  <c r="SW110" i="4"/>
  <c r="SX110" i="4"/>
  <c r="SY110" i="4"/>
  <c r="SZ110" i="4"/>
  <c r="TA110" i="4"/>
  <c r="TB110" i="4"/>
  <c r="TC110" i="4"/>
  <c r="TD110" i="4"/>
  <c r="TE110" i="4"/>
  <c r="TF110" i="4"/>
  <c r="TG110" i="4"/>
  <c r="TH110" i="4"/>
  <c r="TI110" i="4"/>
  <c r="TJ110" i="4"/>
  <c r="TK110" i="4"/>
  <c r="TL110" i="4"/>
  <c r="TM110" i="4"/>
  <c r="TN110" i="4"/>
  <c r="TO110" i="4"/>
  <c r="TP110" i="4"/>
  <c r="TQ110" i="4"/>
  <c r="TR110" i="4"/>
  <c r="TS110" i="4"/>
  <c r="TT110" i="4"/>
  <c r="TU110" i="4"/>
  <c r="TV110" i="4"/>
  <c r="TW110" i="4"/>
  <c r="TX110" i="4"/>
  <c r="TY110" i="4"/>
  <c r="TZ110" i="4"/>
  <c r="UA110" i="4"/>
  <c r="UB110" i="4"/>
  <c r="UC110" i="4"/>
  <c r="UD110" i="4"/>
  <c r="UE110" i="4"/>
  <c r="UF110" i="4"/>
  <c r="UG110" i="4"/>
  <c r="UH110" i="4"/>
  <c r="UI110" i="4"/>
  <c r="UJ110" i="4"/>
  <c r="UK110" i="4"/>
  <c r="UL110" i="4"/>
  <c r="UM110" i="4"/>
  <c r="UN110" i="4"/>
  <c r="UO110" i="4"/>
  <c r="UP110" i="4"/>
  <c r="UQ110" i="4"/>
  <c r="UR110" i="4"/>
  <c r="US110" i="4"/>
  <c r="UT110" i="4"/>
  <c r="UU110" i="4"/>
  <c r="UV110" i="4"/>
  <c r="UW110" i="4"/>
  <c r="VG110" i="4"/>
  <c r="VH110" i="4"/>
  <c r="VI110" i="4"/>
  <c r="VJ110" i="4"/>
  <c r="VK110" i="4"/>
  <c r="VL110" i="4"/>
  <c r="VM110" i="4"/>
  <c r="VN110" i="4"/>
  <c r="VO110" i="4"/>
  <c r="VP110" i="4"/>
  <c r="VQ110" i="4"/>
  <c r="VR110" i="4"/>
  <c r="VS110" i="4"/>
  <c r="VT110" i="4"/>
  <c r="VU110" i="4"/>
  <c r="VV110" i="4"/>
  <c r="VW110" i="4"/>
  <c r="VX110" i="4"/>
  <c r="VY110" i="4"/>
  <c r="VZ110" i="4"/>
  <c r="WA110" i="4"/>
  <c r="WB110" i="4"/>
  <c r="WC110" i="4"/>
  <c r="WD110" i="4"/>
  <c r="WE110" i="4"/>
  <c r="WF110" i="4"/>
  <c r="WG110" i="4"/>
  <c r="WH110" i="4"/>
  <c r="WI110" i="4"/>
  <c r="WJ110" i="4"/>
  <c r="WK110" i="4"/>
  <c r="WL110" i="4"/>
  <c r="WM110" i="4"/>
  <c r="WN110" i="4"/>
  <c r="WO110" i="4"/>
  <c r="WP110" i="4"/>
  <c r="WQ110" i="4"/>
  <c r="WR110" i="4"/>
  <c r="WS110" i="4"/>
  <c r="WT110" i="4"/>
  <c r="WU110" i="4"/>
  <c r="WV110" i="4"/>
  <c r="WW110" i="4"/>
  <c r="WX110" i="4"/>
  <c r="WY110" i="4"/>
  <c r="WZ110" i="4"/>
  <c r="XA110" i="4"/>
  <c r="XB110" i="4"/>
  <c r="XC110" i="4"/>
  <c r="XD110" i="4"/>
  <c r="XE110" i="4"/>
  <c r="XF110" i="4"/>
  <c r="XG110" i="4"/>
  <c r="XH110" i="4"/>
  <c r="XI110" i="4"/>
  <c r="XJ110" i="4"/>
  <c r="XK110" i="4"/>
  <c r="XL110" i="4"/>
  <c r="XM110" i="4"/>
  <c r="XN110" i="4"/>
  <c r="XO110" i="4"/>
  <c r="XP110" i="4"/>
  <c r="XQ110" i="4"/>
  <c r="XR110" i="4"/>
  <c r="XS110" i="4"/>
  <c r="XT110" i="4"/>
  <c r="XU110" i="4"/>
  <c r="XV110" i="4"/>
  <c r="XW110" i="4"/>
  <c r="XX110" i="4"/>
  <c r="XY110" i="4"/>
  <c r="XZ110" i="4"/>
  <c r="YA110" i="4"/>
  <c r="YB110" i="4"/>
  <c r="YC110" i="4"/>
  <c r="YD110" i="4"/>
  <c r="YE110" i="4"/>
  <c r="YF110" i="4"/>
  <c r="YG110" i="4"/>
  <c r="YH110" i="4"/>
  <c r="YI110" i="4"/>
  <c r="YJ110" i="4"/>
  <c r="YT110" i="4"/>
  <c r="YU110" i="4"/>
  <c r="YV110" i="4"/>
  <c r="YW110" i="4"/>
  <c r="YX110" i="4"/>
  <c r="YY110" i="4"/>
  <c r="YZ110" i="4"/>
  <c r="ZA110" i="4"/>
  <c r="ZB110" i="4"/>
  <c r="ZC110" i="4"/>
  <c r="ZD110" i="4"/>
  <c r="ZE110" i="4"/>
  <c r="ZF110" i="4"/>
  <c r="ZG110" i="4"/>
  <c r="ZH110" i="4"/>
  <c r="ZI110" i="4"/>
  <c r="ZJ110" i="4"/>
  <c r="ZK110" i="4"/>
  <c r="ZL110" i="4"/>
  <c r="ZM110" i="4"/>
  <c r="ZN110" i="4"/>
  <c r="ZO110" i="4"/>
  <c r="ZP110" i="4"/>
  <c r="ZQ110" i="4"/>
  <c r="ZR110" i="4"/>
  <c r="ZS110" i="4"/>
  <c r="ZT110" i="4"/>
  <c r="ZU110" i="4"/>
  <c r="ZV110" i="4"/>
  <c r="ZW110" i="4"/>
  <c r="ZX110" i="4"/>
  <c r="ZY110" i="4"/>
  <c r="ZZ110" i="4"/>
  <c r="AAA110" i="4"/>
  <c r="AAB110" i="4"/>
  <c r="AAC110" i="4"/>
  <c r="AAD110" i="4"/>
  <c r="AAE110" i="4"/>
  <c r="AAF110" i="4"/>
  <c r="AAG110" i="4"/>
  <c r="AAH110" i="4"/>
  <c r="AAI110" i="4"/>
  <c r="AAJ110" i="4"/>
  <c r="AAK110" i="4"/>
  <c r="AAL110" i="4"/>
  <c r="AAM110" i="4"/>
  <c r="AAN110" i="4"/>
  <c r="AAO110" i="4"/>
  <c r="AAP110" i="4"/>
  <c r="AAQ110" i="4"/>
  <c r="AAR110" i="4"/>
  <c r="AAS110" i="4"/>
  <c r="AAT110" i="4"/>
  <c r="AAU110" i="4"/>
  <c r="AAV110" i="4"/>
  <c r="AAW110" i="4"/>
  <c r="AAX110" i="4"/>
  <c r="AAY110" i="4"/>
  <c r="AAZ110" i="4"/>
  <c r="ABA110" i="4"/>
  <c r="ABB110" i="4"/>
  <c r="ABC110" i="4"/>
  <c r="ABD110" i="4"/>
  <c r="ABE110" i="4"/>
  <c r="ABF110" i="4"/>
  <c r="ABG110" i="4"/>
  <c r="ABH110" i="4"/>
  <c r="ABI110" i="4"/>
  <c r="ABJ110" i="4"/>
  <c r="ABK110" i="4"/>
  <c r="ABL110" i="4"/>
  <c r="ABM110" i="4"/>
  <c r="ABN110" i="4"/>
  <c r="ABO110" i="4"/>
  <c r="ABP110" i="4"/>
  <c r="ABQ110" i="4"/>
  <c r="ABR110" i="4"/>
  <c r="ABS110" i="4"/>
  <c r="ABT110" i="4"/>
  <c r="ABU110" i="4"/>
  <c r="ABV110" i="4"/>
  <c r="ABW110" i="4"/>
  <c r="ACG110" i="4"/>
  <c r="ACH110" i="4"/>
  <c r="ACI110" i="4"/>
  <c r="ACJ110" i="4"/>
  <c r="ACK110" i="4"/>
  <c r="ACL110" i="4"/>
  <c r="ACM110" i="4"/>
  <c r="ACN110" i="4"/>
  <c r="ACO110" i="4"/>
  <c r="ACP110" i="4"/>
  <c r="ACQ110" i="4"/>
  <c r="ACR110" i="4"/>
  <c r="ACS110" i="4"/>
  <c r="ACT110" i="4"/>
  <c r="ACU110" i="4"/>
  <c r="ACV110" i="4"/>
  <c r="ACW110" i="4"/>
  <c r="ACX110" i="4"/>
  <c r="ACY110" i="4"/>
  <c r="ACZ110" i="4"/>
  <c r="ADA110" i="4"/>
  <c r="ADB110" i="4"/>
  <c r="ADC110" i="4"/>
  <c r="ADD110" i="4"/>
  <c r="ADE110" i="4"/>
  <c r="ADF110" i="4"/>
  <c r="ADG110" i="4"/>
  <c r="ADH110" i="4"/>
  <c r="ADI110" i="4"/>
  <c r="ADJ110" i="4"/>
  <c r="ADK110" i="4"/>
  <c r="ADL110" i="4"/>
  <c r="ADM110" i="4"/>
  <c r="ADN110" i="4"/>
  <c r="ADO110" i="4"/>
  <c r="ADP110" i="4"/>
  <c r="ADQ110" i="4"/>
  <c r="ADR110" i="4"/>
  <c r="ADS110" i="4"/>
  <c r="ADT110" i="4"/>
  <c r="ADU110" i="4"/>
  <c r="ADV110" i="4"/>
  <c r="ADW110" i="4"/>
  <c r="ADX110" i="4"/>
  <c r="ADY110" i="4"/>
  <c r="ADZ110" i="4"/>
  <c r="AEA110" i="4"/>
  <c r="AEB110" i="4"/>
  <c r="AEC110" i="4"/>
  <c r="AED110" i="4"/>
  <c r="AEE110" i="4"/>
  <c r="AEF110" i="4"/>
  <c r="AEG110" i="4"/>
  <c r="AEH110" i="4"/>
  <c r="AEI110" i="4"/>
  <c r="AEJ110" i="4"/>
  <c r="AEK110" i="4"/>
  <c r="AEL110" i="4"/>
  <c r="AEM110" i="4"/>
  <c r="AEN110" i="4"/>
  <c r="AEO110" i="4"/>
  <c r="AEP110" i="4"/>
  <c r="AEQ110" i="4"/>
  <c r="AER110" i="4"/>
  <c r="AES110" i="4"/>
  <c r="AET110" i="4"/>
  <c r="AEU110" i="4"/>
  <c r="AEV110" i="4"/>
  <c r="AEW110" i="4"/>
  <c r="AEX110" i="4"/>
  <c r="AEY110" i="4"/>
  <c r="AEZ110" i="4"/>
  <c r="AFA110" i="4"/>
  <c r="AFB110" i="4"/>
  <c r="AFC110" i="4"/>
  <c r="AFD110" i="4"/>
  <c r="AFE110" i="4"/>
  <c r="AFF110" i="4"/>
  <c r="AFG110" i="4"/>
  <c r="AFH110" i="4"/>
  <c r="AFI110" i="4"/>
  <c r="AFJ110" i="4"/>
  <c r="DR56" i="4"/>
  <c r="DT56" i="4"/>
  <c r="DU56" i="4"/>
  <c r="DV56" i="4"/>
  <c r="DW56" i="4"/>
  <c r="DX56" i="4"/>
  <c r="DY56" i="4"/>
  <c r="DZ56" i="4"/>
  <c r="EA56" i="4"/>
  <c r="EB56" i="4"/>
  <c r="EC56" i="4"/>
  <c r="ED56" i="4"/>
  <c r="EE56" i="4"/>
  <c r="EF56" i="4"/>
  <c r="EG56" i="4"/>
  <c r="EH56" i="4"/>
  <c r="EI56" i="4"/>
  <c r="EJ56" i="4"/>
  <c r="EK56" i="4"/>
  <c r="EL56" i="4"/>
  <c r="EM56" i="4"/>
  <c r="EN56" i="4"/>
  <c r="EO56" i="4"/>
  <c r="EP56" i="4"/>
  <c r="EQ56" i="4"/>
  <c r="ER56" i="4"/>
  <c r="ES56" i="4"/>
  <c r="ET56" i="4"/>
  <c r="EU56" i="4"/>
  <c r="EV56" i="4"/>
  <c r="EW56" i="4"/>
  <c r="EX56" i="4"/>
  <c r="EY56" i="4"/>
  <c r="EZ56" i="4"/>
  <c r="FA56" i="4"/>
  <c r="FB56" i="4"/>
  <c r="FC56" i="4"/>
  <c r="FD56" i="4"/>
  <c r="FE56" i="4"/>
  <c r="FF56" i="4"/>
  <c r="FG56" i="4"/>
  <c r="FH56" i="4"/>
  <c r="FI56" i="4"/>
  <c r="FJ56" i="4"/>
  <c r="FK56" i="4"/>
  <c r="FL56" i="4"/>
  <c r="FM56" i="4"/>
  <c r="FN56" i="4"/>
  <c r="FO56" i="4"/>
  <c r="FP56" i="4"/>
  <c r="FQ56" i="4"/>
  <c r="FR56" i="4"/>
  <c r="FS56" i="4"/>
  <c r="FT56" i="4"/>
  <c r="FU56" i="4"/>
  <c r="FV56" i="4"/>
  <c r="FW56" i="4"/>
  <c r="FX56" i="4"/>
  <c r="FY56" i="4"/>
  <c r="FZ56" i="4"/>
  <c r="GA56" i="4"/>
  <c r="GB56" i="4"/>
  <c r="GC56" i="4"/>
  <c r="GD56" i="4"/>
  <c r="GE56" i="4"/>
  <c r="GF56" i="4"/>
  <c r="GG56" i="4"/>
  <c r="GH56" i="4"/>
  <c r="GI56" i="4"/>
  <c r="GJ56" i="4"/>
  <c r="GK56" i="4"/>
  <c r="GL56" i="4"/>
  <c r="GM56" i="4"/>
  <c r="GN56" i="4"/>
  <c r="GO56" i="4"/>
  <c r="GP56" i="4"/>
  <c r="GQ56" i="4"/>
  <c r="GR56" i="4"/>
  <c r="GS56" i="4"/>
  <c r="GT56" i="4"/>
  <c r="GU56" i="4"/>
  <c r="KS56" i="4"/>
  <c r="KT56" i="4"/>
  <c r="KU56" i="4"/>
  <c r="KV56" i="4"/>
  <c r="KW56" i="4"/>
  <c r="KX56" i="4"/>
  <c r="KY56" i="4"/>
  <c r="KZ56" i="4"/>
  <c r="LA56" i="4"/>
  <c r="LB56" i="4"/>
  <c r="LC56" i="4"/>
  <c r="LD56" i="4"/>
  <c r="LE56" i="4"/>
  <c r="LF56" i="4"/>
  <c r="LG56" i="4"/>
  <c r="LH56" i="4"/>
  <c r="LI56" i="4"/>
  <c r="LJ56" i="4"/>
  <c r="LK56" i="4"/>
  <c r="LL56" i="4"/>
  <c r="LM56" i="4"/>
  <c r="LN56" i="4"/>
  <c r="LO56" i="4"/>
  <c r="LP56" i="4"/>
  <c r="LQ56" i="4"/>
  <c r="LR56" i="4"/>
  <c r="LS56" i="4"/>
  <c r="LT56" i="4"/>
  <c r="LU56" i="4"/>
  <c r="LV56" i="4"/>
  <c r="LW56" i="4"/>
  <c r="LX56" i="4"/>
  <c r="LY56" i="4"/>
  <c r="LZ56" i="4"/>
  <c r="MA56" i="4"/>
  <c r="MB56" i="4"/>
  <c r="MC56" i="4"/>
  <c r="MD56" i="4"/>
  <c r="ME56" i="4"/>
  <c r="MF56" i="4"/>
  <c r="MG56" i="4"/>
  <c r="MH56" i="4"/>
  <c r="MI56" i="4"/>
  <c r="MJ56" i="4"/>
  <c r="MK56" i="4"/>
  <c r="ML56" i="4"/>
  <c r="MM56" i="4"/>
  <c r="MN56" i="4"/>
  <c r="MO56" i="4"/>
  <c r="MP56" i="4"/>
  <c r="MQ56" i="4"/>
  <c r="MR56" i="4"/>
  <c r="MS56" i="4"/>
  <c r="MT56" i="4"/>
  <c r="MU56" i="4"/>
  <c r="MV56" i="4"/>
  <c r="MW56" i="4"/>
  <c r="MX56" i="4"/>
  <c r="MY56" i="4"/>
  <c r="MZ56" i="4"/>
  <c r="NA56" i="4"/>
  <c r="NB56" i="4"/>
  <c r="NC56" i="4"/>
  <c r="ND56" i="4"/>
  <c r="NE56" i="4"/>
  <c r="NF56" i="4"/>
  <c r="NG56" i="4"/>
  <c r="NH56" i="4"/>
  <c r="NI56" i="4"/>
  <c r="NJ56" i="4"/>
  <c r="NK56" i="4"/>
  <c r="NL56" i="4"/>
  <c r="NM56" i="4"/>
  <c r="NN56" i="4"/>
  <c r="NO56" i="4"/>
  <c r="NP56" i="4"/>
  <c r="NQ56" i="4"/>
  <c r="NR56" i="4"/>
  <c r="NS56" i="4"/>
  <c r="NT56" i="4"/>
  <c r="NU56" i="4"/>
  <c r="NV56" i="4"/>
  <c r="OG56" i="4"/>
  <c r="OH56" i="4"/>
  <c r="OI56" i="4"/>
  <c r="OJ56" i="4"/>
  <c r="OK56" i="4"/>
  <c r="OL56" i="4"/>
  <c r="OM56" i="4"/>
  <c r="ON56" i="4"/>
  <c r="OO56" i="4"/>
  <c r="OP56" i="4"/>
  <c r="OQ56" i="4"/>
  <c r="OR56" i="4"/>
  <c r="OS56" i="4"/>
  <c r="OT56" i="4"/>
  <c r="OU56" i="4"/>
  <c r="OV56" i="4"/>
  <c r="OW56" i="4"/>
  <c r="OX56" i="4"/>
  <c r="OY56" i="4"/>
  <c r="OZ56" i="4"/>
  <c r="PA56" i="4"/>
  <c r="PB56" i="4"/>
  <c r="PC56" i="4"/>
  <c r="PD56" i="4"/>
  <c r="PE56" i="4"/>
  <c r="PF56" i="4"/>
  <c r="PG56" i="4"/>
  <c r="PH56" i="4"/>
  <c r="PI56" i="4"/>
  <c r="PJ56" i="4"/>
  <c r="PK56" i="4"/>
  <c r="PL56" i="4"/>
  <c r="PM56" i="4"/>
  <c r="PN56" i="4"/>
  <c r="PO56" i="4"/>
  <c r="PP56" i="4"/>
  <c r="PQ56" i="4"/>
  <c r="PR56" i="4"/>
  <c r="PS56" i="4"/>
  <c r="PT56" i="4"/>
  <c r="PU56" i="4"/>
  <c r="PV56" i="4"/>
  <c r="PW56" i="4"/>
  <c r="PX56" i="4"/>
  <c r="PY56" i="4"/>
  <c r="PZ56" i="4"/>
  <c r="QA56" i="4"/>
  <c r="QB56" i="4"/>
  <c r="QC56" i="4"/>
  <c r="QD56" i="4"/>
  <c r="QE56" i="4"/>
  <c r="QF56" i="4"/>
  <c r="QG56" i="4"/>
  <c r="QH56" i="4"/>
  <c r="QI56" i="4"/>
  <c r="QJ56" i="4"/>
  <c r="QK56" i="4"/>
  <c r="QL56" i="4"/>
  <c r="QM56" i="4"/>
  <c r="QN56" i="4"/>
  <c r="QO56" i="4"/>
  <c r="QP56" i="4"/>
  <c r="QQ56" i="4"/>
  <c r="QR56" i="4"/>
  <c r="QS56" i="4"/>
  <c r="QT56" i="4"/>
  <c r="QU56" i="4"/>
  <c r="QV56" i="4"/>
  <c r="QW56" i="4"/>
  <c r="QX56" i="4"/>
  <c r="QY56" i="4"/>
  <c r="QZ56" i="4"/>
  <c r="RA56" i="4"/>
  <c r="RB56" i="4"/>
  <c r="RC56" i="4"/>
  <c r="RD56" i="4"/>
  <c r="RE56" i="4"/>
  <c r="RF56" i="4"/>
  <c r="RG56" i="4"/>
  <c r="RH56" i="4"/>
  <c r="RI56" i="4"/>
  <c r="RJ56" i="4"/>
  <c r="RT56" i="4"/>
  <c r="RU56" i="4"/>
  <c r="RV56" i="4"/>
  <c r="RW56" i="4"/>
  <c r="RX56" i="4"/>
  <c r="RY56" i="4"/>
  <c r="RZ56" i="4"/>
  <c r="SA56" i="4"/>
  <c r="SB56" i="4"/>
  <c r="SC56" i="4"/>
  <c r="SD56" i="4"/>
  <c r="SE56" i="4"/>
  <c r="SF56" i="4"/>
  <c r="SG56" i="4"/>
  <c r="SH56" i="4"/>
  <c r="SI56" i="4"/>
  <c r="SJ56" i="4"/>
  <c r="SK56" i="4"/>
  <c r="SL56" i="4"/>
  <c r="SM56" i="4"/>
  <c r="SN56" i="4"/>
  <c r="SO56" i="4"/>
  <c r="SP56" i="4"/>
  <c r="SQ56" i="4"/>
  <c r="SR56" i="4"/>
  <c r="SS56" i="4"/>
  <c r="ST56" i="4"/>
  <c r="SU56" i="4"/>
  <c r="SV56" i="4"/>
  <c r="SW56" i="4"/>
  <c r="SX56" i="4"/>
  <c r="SY56" i="4"/>
  <c r="SZ56" i="4"/>
  <c r="TA56" i="4"/>
  <c r="TB56" i="4"/>
  <c r="TC56" i="4"/>
  <c r="TD56" i="4"/>
  <c r="TE56" i="4"/>
  <c r="TF56" i="4"/>
  <c r="TG56" i="4"/>
  <c r="TH56" i="4"/>
  <c r="TI56" i="4"/>
  <c r="TJ56" i="4"/>
  <c r="TK56" i="4"/>
  <c r="TL56" i="4"/>
  <c r="TM56" i="4"/>
  <c r="TN56" i="4"/>
  <c r="TO56" i="4"/>
  <c r="TP56" i="4"/>
  <c r="TQ56" i="4"/>
  <c r="TR56" i="4"/>
  <c r="TS56" i="4"/>
  <c r="TT56" i="4"/>
  <c r="TU56" i="4"/>
  <c r="TV56" i="4"/>
  <c r="TW56" i="4"/>
  <c r="TX56" i="4"/>
  <c r="TY56" i="4"/>
  <c r="TZ56" i="4"/>
  <c r="UA56" i="4"/>
  <c r="UB56" i="4"/>
  <c r="UC56" i="4"/>
  <c r="UD56" i="4"/>
  <c r="UE56" i="4"/>
  <c r="UF56" i="4"/>
  <c r="UG56" i="4"/>
  <c r="UH56" i="4"/>
  <c r="UI56" i="4"/>
  <c r="UJ56" i="4"/>
  <c r="UK56" i="4"/>
  <c r="UL56" i="4"/>
  <c r="UM56" i="4"/>
  <c r="UN56" i="4"/>
  <c r="UO56" i="4"/>
  <c r="UP56" i="4"/>
  <c r="UQ56" i="4"/>
  <c r="UR56" i="4"/>
  <c r="US56" i="4"/>
  <c r="UT56" i="4"/>
  <c r="UU56" i="4"/>
  <c r="UV56" i="4"/>
  <c r="UW56" i="4"/>
  <c r="VG56" i="4"/>
  <c r="VH56" i="4"/>
  <c r="VI56" i="4"/>
  <c r="VJ56" i="4"/>
  <c r="VK56" i="4"/>
  <c r="VL56" i="4"/>
  <c r="VM56" i="4"/>
  <c r="VN56" i="4"/>
  <c r="VO56" i="4"/>
  <c r="VP56" i="4"/>
  <c r="VQ56" i="4"/>
  <c r="VR56" i="4"/>
  <c r="VS56" i="4"/>
  <c r="VT56" i="4"/>
  <c r="VU56" i="4"/>
  <c r="VV56" i="4"/>
  <c r="VW56" i="4"/>
  <c r="VX56" i="4"/>
  <c r="VY56" i="4"/>
  <c r="VZ56" i="4"/>
  <c r="WA56" i="4"/>
  <c r="WB56" i="4"/>
  <c r="WC56" i="4"/>
  <c r="WD56" i="4"/>
  <c r="WE56" i="4"/>
  <c r="WF56" i="4"/>
  <c r="WG56" i="4"/>
  <c r="WH56" i="4"/>
  <c r="WI56" i="4"/>
  <c r="WJ56" i="4"/>
  <c r="WK56" i="4"/>
  <c r="WL56" i="4"/>
  <c r="WM56" i="4"/>
  <c r="WN56" i="4"/>
  <c r="WO56" i="4"/>
  <c r="WP56" i="4"/>
  <c r="WQ56" i="4"/>
  <c r="WR56" i="4"/>
  <c r="WS56" i="4"/>
  <c r="WT56" i="4"/>
  <c r="WU56" i="4"/>
  <c r="WV56" i="4"/>
  <c r="WW56" i="4"/>
  <c r="WX56" i="4"/>
  <c r="WY56" i="4"/>
  <c r="WZ56" i="4"/>
  <c r="XA56" i="4"/>
  <c r="XB56" i="4"/>
  <c r="XC56" i="4"/>
  <c r="XD56" i="4"/>
  <c r="XE56" i="4"/>
  <c r="XF56" i="4"/>
  <c r="XG56" i="4"/>
  <c r="XH56" i="4"/>
  <c r="XI56" i="4"/>
  <c r="XJ56" i="4"/>
  <c r="XK56" i="4"/>
  <c r="XL56" i="4"/>
  <c r="XM56" i="4"/>
  <c r="XN56" i="4"/>
  <c r="XO56" i="4"/>
  <c r="XP56" i="4"/>
  <c r="XQ56" i="4"/>
  <c r="XR56" i="4"/>
  <c r="XS56" i="4"/>
  <c r="XT56" i="4"/>
  <c r="XU56" i="4"/>
  <c r="XV56" i="4"/>
  <c r="XW56" i="4"/>
  <c r="XX56" i="4"/>
  <c r="XY56" i="4"/>
  <c r="XZ56" i="4"/>
  <c r="YA56" i="4"/>
  <c r="YB56" i="4"/>
  <c r="YC56" i="4"/>
  <c r="YD56" i="4"/>
  <c r="YE56" i="4"/>
  <c r="YF56" i="4"/>
  <c r="YG56" i="4"/>
  <c r="YH56" i="4"/>
  <c r="YI56" i="4"/>
  <c r="YJ56" i="4"/>
  <c r="YT56" i="4"/>
  <c r="YU56" i="4"/>
  <c r="YV56" i="4"/>
  <c r="YW56" i="4"/>
  <c r="YX56" i="4"/>
  <c r="YY56" i="4"/>
  <c r="YZ56" i="4"/>
  <c r="ZA56" i="4"/>
  <c r="ZB56" i="4"/>
  <c r="ZC56" i="4"/>
  <c r="ZD56" i="4"/>
  <c r="ZE56" i="4"/>
  <c r="ZF56" i="4"/>
  <c r="ZG56" i="4"/>
  <c r="ZH56" i="4"/>
  <c r="ZI56" i="4"/>
  <c r="ZJ56" i="4"/>
  <c r="ZK56" i="4"/>
  <c r="ZL56" i="4"/>
  <c r="ZM56" i="4"/>
  <c r="ZN56" i="4"/>
  <c r="ZO56" i="4"/>
  <c r="ZP56" i="4"/>
  <c r="ZQ56" i="4"/>
  <c r="ZR56" i="4"/>
  <c r="ZS56" i="4"/>
  <c r="ZT56" i="4"/>
  <c r="ZU56" i="4"/>
  <c r="ZV56" i="4"/>
  <c r="ZW56" i="4"/>
  <c r="ZX56" i="4"/>
  <c r="ZY56" i="4"/>
  <c r="ZZ56" i="4"/>
  <c r="AAA56" i="4"/>
  <c r="AAB56" i="4"/>
  <c r="AAC56" i="4"/>
  <c r="AAD56" i="4"/>
  <c r="AAE56" i="4"/>
  <c r="AAF56" i="4"/>
  <c r="AAG56" i="4"/>
  <c r="AAH56" i="4"/>
  <c r="AAI56" i="4"/>
  <c r="AAJ56" i="4"/>
  <c r="AAK56" i="4"/>
  <c r="AAL56" i="4"/>
  <c r="AAM56" i="4"/>
  <c r="AAN56" i="4"/>
  <c r="AAO56" i="4"/>
  <c r="AAP56" i="4"/>
  <c r="AAQ56" i="4"/>
  <c r="AAR56" i="4"/>
  <c r="AAS56" i="4"/>
  <c r="AAT56" i="4"/>
  <c r="AAU56" i="4"/>
  <c r="AAV56" i="4"/>
  <c r="AAW56" i="4"/>
  <c r="AAX56" i="4"/>
  <c r="AAY56" i="4"/>
  <c r="AAZ56" i="4"/>
  <c r="ABA56" i="4"/>
  <c r="ABB56" i="4"/>
  <c r="ABC56" i="4"/>
  <c r="ABD56" i="4"/>
  <c r="ABE56" i="4"/>
  <c r="ABF56" i="4"/>
  <c r="ABG56" i="4"/>
  <c r="ABH56" i="4"/>
  <c r="ABI56" i="4"/>
  <c r="ABJ56" i="4"/>
  <c r="ABK56" i="4"/>
  <c r="ABL56" i="4"/>
  <c r="ABM56" i="4"/>
  <c r="ABN56" i="4"/>
  <c r="ABO56" i="4"/>
  <c r="ABP56" i="4"/>
  <c r="ABQ56" i="4"/>
  <c r="ABR56" i="4"/>
  <c r="ABS56" i="4"/>
  <c r="ABT56" i="4"/>
  <c r="ABU56" i="4"/>
  <c r="ABV56" i="4"/>
  <c r="ABW56" i="4"/>
  <c r="ACG56" i="4"/>
  <c r="ACH56" i="4"/>
  <c r="ACI56" i="4"/>
  <c r="ACJ56" i="4"/>
  <c r="ACK56" i="4"/>
  <c r="ACL56" i="4"/>
  <c r="ACM56" i="4"/>
  <c r="ACN56" i="4"/>
  <c r="ACO56" i="4"/>
  <c r="ACP56" i="4"/>
  <c r="ACQ56" i="4"/>
  <c r="ACR56" i="4"/>
  <c r="ACS56" i="4"/>
  <c r="ACT56" i="4"/>
  <c r="ACU56" i="4"/>
  <c r="ACV56" i="4"/>
  <c r="ACW56" i="4"/>
  <c r="ACX56" i="4"/>
  <c r="ACY56" i="4"/>
  <c r="ACZ56" i="4"/>
  <c r="ADA56" i="4"/>
  <c r="ADB56" i="4"/>
  <c r="ADC56" i="4"/>
  <c r="ADD56" i="4"/>
  <c r="ADE56" i="4"/>
  <c r="ADF56" i="4"/>
  <c r="ADG56" i="4"/>
  <c r="ADH56" i="4"/>
  <c r="ADI56" i="4"/>
  <c r="ADJ56" i="4"/>
  <c r="ADK56" i="4"/>
  <c r="ADL56" i="4"/>
  <c r="ADM56" i="4"/>
  <c r="ADN56" i="4"/>
  <c r="ADO56" i="4"/>
  <c r="ADP56" i="4"/>
  <c r="ADQ56" i="4"/>
  <c r="ADR56" i="4"/>
  <c r="ADS56" i="4"/>
  <c r="ADT56" i="4"/>
  <c r="ADU56" i="4"/>
  <c r="ADV56" i="4"/>
  <c r="ADW56" i="4"/>
  <c r="ADX56" i="4"/>
  <c r="ADY56" i="4"/>
  <c r="ADZ56" i="4"/>
  <c r="AEA56" i="4"/>
  <c r="AEB56" i="4"/>
  <c r="AEC56" i="4"/>
  <c r="AED56" i="4"/>
  <c r="AEE56" i="4"/>
  <c r="AEF56" i="4"/>
  <c r="AEG56" i="4"/>
  <c r="AEH56" i="4"/>
  <c r="AEI56" i="4"/>
  <c r="AEJ56" i="4"/>
  <c r="AEK56" i="4"/>
  <c r="AEL56" i="4"/>
  <c r="AEM56" i="4"/>
  <c r="AEN56" i="4"/>
  <c r="AEO56" i="4"/>
  <c r="AEP56" i="4"/>
  <c r="AEQ56" i="4"/>
  <c r="AER56" i="4"/>
  <c r="AES56" i="4"/>
  <c r="AET56" i="4"/>
  <c r="AEU56" i="4"/>
  <c r="AEV56" i="4"/>
  <c r="AEW56" i="4"/>
  <c r="AEX56" i="4"/>
  <c r="AEY56" i="4"/>
  <c r="AEZ56" i="4"/>
  <c r="AFA56" i="4"/>
  <c r="AFB56" i="4"/>
  <c r="AFC56" i="4"/>
  <c r="AFD56" i="4"/>
  <c r="AFE56" i="4"/>
  <c r="AFF56" i="4"/>
  <c r="AFG56" i="4"/>
  <c r="AFH56" i="4"/>
  <c r="AFI56" i="4"/>
  <c r="AFJ56" i="4"/>
  <c r="DR53" i="4"/>
  <c r="DT53" i="4"/>
  <c r="DU53" i="4"/>
  <c r="DV53" i="4"/>
  <c r="DW53" i="4"/>
  <c r="DX53" i="4"/>
  <c r="DY53" i="4"/>
  <c r="DZ53" i="4"/>
  <c r="EA53" i="4"/>
  <c r="EB53" i="4"/>
  <c r="EC53" i="4"/>
  <c r="ED53" i="4"/>
  <c r="EE53" i="4"/>
  <c r="EF53" i="4"/>
  <c r="EG53" i="4"/>
  <c r="EH53" i="4"/>
  <c r="EI53" i="4"/>
  <c r="EJ53" i="4"/>
  <c r="EK53" i="4"/>
  <c r="EL53" i="4"/>
  <c r="EM53" i="4"/>
  <c r="EN53" i="4"/>
  <c r="EO53" i="4"/>
  <c r="EP53" i="4"/>
  <c r="EQ53" i="4"/>
  <c r="ER53" i="4"/>
  <c r="ES53" i="4"/>
  <c r="ET53" i="4"/>
  <c r="EU53" i="4"/>
  <c r="EV53" i="4"/>
  <c r="EW53" i="4"/>
  <c r="EX53" i="4"/>
  <c r="EY53" i="4"/>
  <c r="EZ53" i="4"/>
  <c r="FA53" i="4"/>
  <c r="FB53" i="4"/>
  <c r="FC53" i="4"/>
  <c r="FD53" i="4"/>
  <c r="FE53" i="4"/>
  <c r="FF53" i="4"/>
  <c r="FG53" i="4"/>
  <c r="FH53" i="4"/>
  <c r="FI53" i="4"/>
  <c r="FJ53" i="4"/>
  <c r="FK53" i="4"/>
  <c r="FL53" i="4"/>
  <c r="FM53" i="4"/>
  <c r="FN53" i="4"/>
  <c r="FO53" i="4"/>
  <c r="FP53" i="4"/>
  <c r="FQ53" i="4"/>
  <c r="FR53" i="4"/>
  <c r="FS53" i="4"/>
  <c r="FT53" i="4"/>
  <c r="FU53" i="4"/>
  <c r="FV53" i="4"/>
  <c r="FW53" i="4"/>
  <c r="FX53" i="4"/>
  <c r="FY53" i="4"/>
  <c r="FZ53" i="4"/>
  <c r="GA53" i="4"/>
  <c r="GB53" i="4"/>
  <c r="GC53" i="4"/>
  <c r="GD53" i="4"/>
  <c r="GE53" i="4"/>
  <c r="GF53" i="4"/>
  <c r="GG53" i="4"/>
  <c r="GH53" i="4"/>
  <c r="GI53" i="4"/>
  <c r="GJ53" i="4"/>
  <c r="GK53" i="4"/>
  <c r="GL53" i="4"/>
  <c r="GM53" i="4"/>
  <c r="GN53" i="4"/>
  <c r="GO53" i="4"/>
  <c r="GP53" i="4"/>
  <c r="GQ53" i="4"/>
  <c r="GR53" i="4"/>
  <c r="GS53" i="4"/>
  <c r="GT53" i="4"/>
  <c r="GU53" i="4"/>
  <c r="KS53" i="4"/>
  <c r="KT53" i="4"/>
  <c r="KU53" i="4"/>
  <c r="KV53" i="4"/>
  <c r="KW53" i="4"/>
  <c r="KX53" i="4"/>
  <c r="KY53" i="4"/>
  <c r="KZ53" i="4"/>
  <c r="LA53" i="4"/>
  <c r="LB53" i="4"/>
  <c r="LC53" i="4"/>
  <c r="LD53" i="4"/>
  <c r="LE53" i="4"/>
  <c r="LF53" i="4"/>
  <c r="LG53" i="4"/>
  <c r="LH53" i="4"/>
  <c r="LI53" i="4"/>
  <c r="LJ53" i="4"/>
  <c r="LK53" i="4"/>
  <c r="LL53" i="4"/>
  <c r="LM53" i="4"/>
  <c r="LN53" i="4"/>
  <c r="LO53" i="4"/>
  <c r="LP53" i="4"/>
  <c r="LQ53" i="4"/>
  <c r="LR53" i="4"/>
  <c r="LS53" i="4"/>
  <c r="LT53" i="4"/>
  <c r="LU53" i="4"/>
  <c r="LV53" i="4"/>
  <c r="LW53" i="4"/>
  <c r="LX53" i="4"/>
  <c r="LY53" i="4"/>
  <c r="LZ53" i="4"/>
  <c r="MA53" i="4"/>
  <c r="MB53" i="4"/>
  <c r="MC53" i="4"/>
  <c r="MD53" i="4"/>
  <c r="ME53" i="4"/>
  <c r="MF53" i="4"/>
  <c r="MG53" i="4"/>
  <c r="MH53" i="4"/>
  <c r="MI53" i="4"/>
  <c r="MJ53" i="4"/>
  <c r="MK53" i="4"/>
  <c r="ML53" i="4"/>
  <c r="MM53" i="4"/>
  <c r="MN53" i="4"/>
  <c r="MO53" i="4"/>
  <c r="MP53" i="4"/>
  <c r="MQ53" i="4"/>
  <c r="MR53" i="4"/>
  <c r="MS53" i="4"/>
  <c r="MT53" i="4"/>
  <c r="MU53" i="4"/>
  <c r="MV53" i="4"/>
  <c r="MW53" i="4"/>
  <c r="MX53" i="4"/>
  <c r="MY53" i="4"/>
  <c r="MZ53" i="4"/>
  <c r="NA53" i="4"/>
  <c r="NB53" i="4"/>
  <c r="NC53" i="4"/>
  <c r="ND53" i="4"/>
  <c r="NE53" i="4"/>
  <c r="NF53" i="4"/>
  <c r="NG53" i="4"/>
  <c r="NH53" i="4"/>
  <c r="NI53" i="4"/>
  <c r="NJ53" i="4"/>
  <c r="NK53" i="4"/>
  <c r="NL53" i="4"/>
  <c r="NM53" i="4"/>
  <c r="NN53" i="4"/>
  <c r="NO53" i="4"/>
  <c r="NP53" i="4"/>
  <c r="NQ53" i="4"/>
  <c r="NR53" i="4"/>
  <c r="NS53" i="4"/>
  <c r="NT53" i="4"/>
  <c r="NU53" i="4"/>
  <c r="NV53" i="4"/>
  <c r="OG53" i="4"/>
  <c r="OH53" i="4"/>
  <c r="OI53" i="4"/>
  <c r="OJ53" i="4"/>
  <c r="OK53" i="4"/>
  <c r="OL53" i="4"/>
  <c r="OM53" i="4"/>
  <c r="ON53" i="4"/>
  <c r="OO53" i="4"/>
  <c r="OP53" i="4"/>
  <c r="OQ53" i="4"/>
  <c r="OR53" i="4"/>
  <c r="OS53" i="4"/>
  <c r="OT53" i="4"/>
  <c r="OU53" i="4"/>
  <c r="OV53" i="4"/>
  <c r="OW53" i="4"/>
  <c r="OX53" i="4"/>
  <c r="OY53" i="4"/>
  <c r="OZ53" i="4"/>
  <c r="PA53" i="4"/>
  <c r="PB53" i="4"/>
  <c r="PC53" i="4"/>
  <c r="PD53" i="4"/>
  <c r="PE53" i="4"/>
  <c r="PF53" i="4"/>
  <c r="PG53" i="4"/>
  <c r="PH53" i="4"/>
  <c r="PI53" i="4"/>
  <c r="PJ53" i="4"/>
  <c r="PK53" i="4"/>
  <c r="PL53" i="4"/>
  <c r="PM53" i="4"/>
  <c r="PN53" i="4"/>
  <c r="PO53" i="4"/>
  <c r="PP53" i="4"/>
  <c r="PQ53" i="4"/>
  <c r="PR53" i="4"/>
  <c r="PS53" i="4"/>
  <c r="PT53" i="4"/>
  <c r="PU53" i="4"/>
  <c r="PV53" i="4"/>
  <c r="PW53" i="4"/>
  <c r="PX53" i="4"/>
  <c r="PY53" i="4"/>
  <c r="PZ53" i="4"/>
  <c r="QA53" i="4"/>
  <c r="QB53" i="4"/>
  <c r="QC53" i="4"/>
  <c r="QD53" i="4"/>
  <c r="QE53" i="4"/>
  <c r="QF53" i="4"/>
  <c r="QG53" i="4"/>
  <c r="QH53" i="4"/>
  <c r="QI53" i="4"/>
  <c r="QJ53" i="4"/>
  <c r="QK53" i="4"/>
  <c r="QL53" i="4"/>
  <c r="QM53" i="4"/>
  <c r="QN53" i="4"/>
  <c r="QO53" i="4"/>
  <c r="QP53" i="4"/>
  <c r="QQ53" i="4"/>
  <c r="QR53" i="4"/>
  <c r="QS53" i="4"/>
  <c r="QT53" i="4"/>
  <c r="QU53" i="4"/>
  <c r="QV53" i="4"/>
  <c r="QW53" i="4"/>
  <c r="QX53" i="4"/>
  <c r="QY53" i="4"/>
  <c r="QZ53" i="4"/>
  <c r="RA53" i="4"/>
  <c r="RB53" i="4"/>
  <c r="RC53" i="4"/>
  <c r="RD53" i="4"/>
  <c r="RE53" i="4"/>
  <c r="RF53" i="4"/>
  <c r="RG53" i="4"/>
  <c r="RH53" i="4"/>
  <c r="RI53" i="4"/>
  <c r="RJ53" i="4"/>
  <c r="RT53" i="4"/>
  <c r="RU53" i="4"/>
  <c r="RV53" i="4"/>
  <c r="RW53" i="4"/>
  <c r="RX53" i="4"/>
  <c r="RY53" i="4"/>
  <c r="RZ53" i="4"/>
  <c r="SA53" i="4"/>
  <c r="SB53" i="4"/>
  <c r="SC53" i="4"/>
  <c r="SD53" i="4"/>
  <c r="SE53" i="4"/>
  <c r="SF53" i="4"/>
  <c r="SG53" i="4"/>
  <c r="SH53" i="4"/>
  <c r="SI53" i="4"/>
  <c r="SJ53" i="4"/>
  <c r="SK53" i="4"/>
  <c r="SL53" i="4"/>
  <c r="SM53" i="4"/>
  <c r="SN53" i="4"/>
  <c r="SO53" i="4"/>
  <c r="SP53" i="4"/>
  <c r="SQ53" i="4"/>
  <c r="SR53" i="4"/>
  <c r="SS53" i="4"/>
  <c r="ST53" i="4"/>
  <c r="SU53" i="4"/>
  <c r="SV53" i="4"/>
  <c r="SW53" i="4"/>
  <c r="SX53" i="4"/>
  <c r="SY53" i="4"/>
  <c r="SZ53" i="4"/>
  <c r="TA53" i="4"/>
  <c r="TB53" i="4"/>
  <c r="TC53" i="4"/>
  <c r="TD53" i="4"/>
  <c r="TE53" i="4"/>
  <c r="TF53" i="4"/>
  <c r="TG53" i="4"/>
  <c r="TH53" i="4"/>
  <c r="TI53" i="4"/>
  <c r="TJ53" i="4"/>
  <c r="TK53" i="4"/>
  <c r="TL53" i="4"/>
  <c r="TM53" i="4"/>
  <c r="TN53" i="4"/>
  <c r="TO53" i="4"/>
  <c r="TP53" i="4"/>
  <c r="TQ53" i="4"/>
  <c r="TR53" i="4"/>
  <c r="TS53" i="4"/>
  <c r="TT53" i="4"/>
  <c r="TU53" i="4"/>
  <c r="TV53" i="4"/>
  <c r="TW53" i="4"/>
  <c r="TX53" i="4"/>
  <c r="TY53" i="4"/>
  <c r="TZ53" i="4"/>
  <c r="UA53" i="4"/>
  <c r="UB53" i="4"/>
  <c r="UC53" i="4"/>
  <c r="UD53" i="4"/>
  <c r="UE53" i="4"/>
  <c r="UF53" i="4"/>
  <c r="UG53" i="4"/>
  <c r="UH53" i="4"/>
  <c r="UI53" i="4"/>
  <c r="UJ53" i="4"/>
  <c r="UK53" i="4"/>
  <c r="UL53" i="4"/>
  <c r="UM53" i="4"/>
  <c r="UN53" i="4"/>
  <c r="UO53" i="4"/>
  <c r="UP53" i="4"/>
  <c r="UQ53" i="4"/>
  <c r="UR53" i="4"/>
  <c r="US53" i="4"/>
  <c r="UT53" i="4"/>
  <c r="UU53" i="4"/>
  <c r="UV53" i="4"/>
  <c r="UW53" i="4"/>
  <c r="VG53" i="4"/>
  <c r="VH53" i="4"/>
  <c r="VI53" i="4"/>
  <c r="VJ53" i="4"/>
  <c r="VK53" i="4"/>
  <c r="VL53" i="4"/>
  <c r="VM53" i="4"/>
  <c r="VN53" i="4"/>
  <c r="VO53" i="4"/>
  <c r="VP53" i="4"/>
  <c r="VQ53" i="4"/>
  <c r="VR53" i="4"/>
  <c r="VS53" i="4"/>
  <c r="VT53" i="4"/>
  <c r="VU53" i="4"/>
  <c r="VV53" i="4"/>
  <c r="VW53" i="4"/>
  <c r="VX53" i="4"/>
  <c r="VY53" i="4"/>
  <c r="VZ53" i="4"/>
  <c r="WA53" i="4"/>
  <c r="WB53" i="4"/>
  <c r="WC53" i="4"/>
  <c r="WD53" i="4"/>
  <c r="WE53" i="4"/>
  <c r="WF53" i="4"/>
  <c r="WG53" i="4"/>
  <c r="WH53" i="4"/>
  <c r="WI53" i="4"/>
  <c r="WJ53" i="4"/>
  <c r="WK53" i="4"/>
  <c r="WL53" i="4"/>
  <c r="WM53" i="4"/>
  <c r="WN53" i="4"/>
  <c r="WO53" i="4"/>
  <c r="WP53" i="4"/>
  <c r="WQ53" i="4"/>
  <c r="WR53" i="4"/>
  <c r="WS53" i="4"/>
  <c r="WT53" i="4"/>
  <c r="WU53" i="4"/>
  <c r="WV53" i="4"/>
  <c r="WW53" i="4"/>
  <c r="WX53" i="4"/>
  <c r="WY53" i="4"/>
  <c r="WZ53" i="4"/>
  <c r="XA53" i="4"/>
  <c r="XB53" i="4"/>
  <c r="XC53" i="4"/>
  <c r="XD53" i="4"/>
  <c r="XE53" i="4"/>
  <c r="XF53" i="4"/>
  <c r="XG53" i="4"/>
  <c r="XH53" i="4"/>
  <c r="XI53" i="4"/>
  <c r="XJ53" i="4"/>
  <c r="XK53" i="4"/>
  <c r="XL53" i="4"/>
  <c r="XM53" i="4"/>
  <c r="XN53" i="4"/>
  <c r="XO53" i="4"/>
  <c r="XP53" i="4"/>
  <c r="XQ53" i="4"/>
  <c r="XR53" i="4"/>
  <c r="XS53" i="4"/>
  <c r="XT53" i="4"/>
  <c r="XU53" i="4"/>
  <c r="XV53" i="4"/>
  <c r="XW53" i="4"/>
  <c r="XX53" i="4"/>
  <c r="XY53" i="4"/>
  <c r="XZ53" i="4"/>
  <c r="YA53" i="4"/>
  <c r="YB53" i="4"/>
  <c r="YC53" i="4"/>
  <c r="YD53" i="4"/>
  <c r="YE53" i="4"/>
  <c r="YF53" i="4"/>
  <c r="YG53" i="4"/>
  <c r="YH53" i="4"/>
  <c r="YI53" i="4"/>
  <c r="YJ53" i="4"/>
  <c r="YT53" i="4"/>
  <c r="YU53" i="4"/>
  <c r="YV53" i="4"/>
  <c r="YW53" i="4"/>
  <c r="YX53" i="4"/>
  <c r="YY53" i="4"/>
  <c r="YZ53" i="4"/>
  <c r="ZA53" i="4"/>
  <c r="ZB53" i="4"/>
  <c r="ZC53" i="4"/>
  <c r="ZD53" i="4"/>
  <c r="ZE53" i="4"/>
  <c r="ZF53" i="4"/>
  <c r="ZG53" i="4"/>
  <c r="ZH53" i="4"/>
  <c r="ZI53" i="4"/>
  <c r="ZJ53" i="4"/>
  <c r="ZK53" i="4"/>
  <c r="ZL53" i="4"/>
  <c r="ZM53" i="4"/>
  <c r="ZN53" i="4"/>
  <c r="ZO53" i="4"/>
  <c r="ZP53" i="4"/>
  <c r="ZQ53" i="4"/>
  <c r="ZR53" i="4"/>
  <c r="ZS53" i="4"/>
  <c r="ZT53" i="4"/>
  <c r="ZU53" i="4"/>
  <c r="ZV53" i="4"/>
  <c r="ZW53" i="4"/>
  <c r="ZX53" i="4"/>
  <c r="ZY53" i="4"/>
  <c r="ZZ53" i="4"/>
  <c r="AAA53" i="4"/>
  <c r="AAB53" i="4"/>
  <c r="AAC53" i="4"/>
  <c r="AAD53" i="4"/>
  <c r="AAE53" i="4"/>
  <c r="AAF53" i="4"/>
  <c r="AAG53" i="4"/>
  <c r="AAH53" i="4"/>
  <c r="AAI53" i="4"/>
  <c r="AAJ53" i="4"/>
  <c r="AAK53" i="4"/>
  <c r="AAL53" i="4"/>
  <c r="AAM53" i="4"/>
  <c r="AAN53" i="4"/>
  <c r="AAO53" i="4"/>
  <c r="AAP53" i="4"/>
  <c r="AAQ53" i="4"/>
  <c r="AAR53" i="4"/>
  <c r="AAS53" i="4"/>
  <c r="AAT53" i="4"/>
  <c r="AAU53" i="4"/>
  <c r="AAV53" i="4"/>
  <c r="AAW53" i="4"/>
  <c r="AAX53" i="4"/>
  <c r="AAY53" i="4"/>
  <c r="AAZ53" i="4"/>
  <c r="ABA53" i="4"/>
  <c r="ABB53" i="4"/>
  <c r="ABC53" i="4"/>
  <c r="ABD53" i="4"/>
  <c r="ABE53" i="4"/>
  <c r="ABF53" i="4"/>
  <c r="ABG53" i="4"/>
  <c r="ABH53" i="4"/>
  <c r="ABI53" i="4"/>
  <c r="ABJ53" i="4"/>
  <c r="ABK53" i="4"/>
  <c r="ABL53" i="4"/>
  <c r="ABM53" i="4"/>
  <c r="ABN53" i="4"/>
  <c r="ABO53" i="4"/>
  <c r="ABP53" i="4"/>
  <c r="ABQ53" i="4"/>
  <c r="ABR53" i="4"/>
  <c r="ABS53" i="4"/>
  <c r="ABT53" i="4"/>
  <c r="ABU53" i="4"/>
  <c r="ABV53" i="4"/>
  <c r="ABW53" i="4"/>
  <c r="ACG53" i="4"/>
  <c r="ACH53" i="4"/>
  <c r="ACI53" i="4"/>
  <c r="ACJ53" i="4"/>
  <c r="ACK53" i="4"/>
  <c r="ACL53" i="4"/>
  <c r="ACM53" i="4"/>
  <c r="ACN53" i="4"/>
  <c r="ACO53" i="4"/>
  <c r="ACP53" i="4"/>
  <c r="ACQ53" i="4"/>
  <c r="ACR53" i="4"/>
  <c r="ACS53" i="4"/>
  <c r="ACT53" i="4"/>
  <c r="ACU53" i="4"/>
  <c r="ACV53" i="4"/>
  <c r="ACW53" i="4"/>
  <c r="ACX53" i="4"/>
  <c r="ACY53" i="4"/>
  <c r="ACZ53" i="4"/>
  <c r="ADA53" i="4"/>
  <c r="ADB53" i="4"/>
  <c r="ADC53" i="4"/>
  <c r="ADD53" i="4"/>
  <c r="ADE53" i="4"/>
  <c r="ADF53" i="4"/>
  <c r="ADG53" i="4"/>
  <c r="ADH53" i="4"/>
  <c r="ADI53" i="4"/>
  <c r="ADJ53" i="4"/>
  <c r="ADK53" i="4"/>
  <c r="ADL53" i="4"/>
  <c r="ADM53" i="4"/>
  <c r="ADN53" i="4"/>
  <c r="ADO53" i="4"/>
  <c r="ADP53" i="4"/>
  <c r="ADQ53" i="4"/>
  <c r="ADR53" i="4"/>
  <c r="ADS53" i="4"/>
  <c r="ADT53" i="4"/>
  <c r="ADU53" i="4"/>
  <c r="ADV53" i="4"/>
  <c r="ADW53" i="4"/>
  <c r="ADX53" i="4"/>
  <c r="ADY53" i="4"/>
  <c r="ADZ53" i="4"/>
  <c r="AEA53" i="4"/>
  <c r="AEB53" i="4"/>
  <c r="AEC53" i="4"/>
  <c r="AED53" i="4"/>
  <c r="AEE53" i="4"/>
  <c r="AEF53" i="4"/>
  <c r="AEG53" i="4"/>
  <c r="AEH53" i="4"/>
  <c r="AEI53" i="4"/>
  <c r="AEJ53" i="4"/>
  <c r="AEK53" i="4"/>
  <c r="AEL53" i="4"/>
  <c r="AEM53" i="4"/>
  <c r="AEN53" i="4"/>
  <c r="AEO53" i="4"/>
  <c r="AEP53" i="4"/>
  <c r="AEQ53" i="4"/>
  <c r="AER53" i="4"/>
  <c r="AES53" i="4"/>
  <c r="AET53" i="4"/>
  <c r="AEU53" i="4"/>
  <c r="AEV53" i="4"/>
  <c r="AEW53" i="4"/>
  <c r="AEX53" i="4"/>
  <c r="AEY53" i="4"/>
  <c r="AEZ53" i="4"/>
  <c r="AFA53" i="4"/>
  <c r="AFB53" i="4"/>
  <c r="AFC53" i="4"/>
  <c r="AFD53" i="4"/>
  <c r="AFE53" i="4"/>
  <c r="AFF53" i="4"/>
  <c r="AFG53" i="4"/>
  <c r="AFH53" i="4"/>
  <c r="AFI53" i="4"/>
  <c r="AFJ53" i="4"/>
  <c r="DR15" i="4"/>
  <c r="DT15" i="4"/>
  <c r="DU15" i="4"/>
  <c r="DV15" i="4"/>
  <c r="DW15" i="4"/>
  <c r="DX15" i="4"/>
  <c r="DY15" i="4"/>
  <c r="DZ15" i="4"/>
  <c r="EA15" i="4"/>
  <c r="EB15" i="4"/>
  <c r="EC15" i="4"/>
  <c r="ED15" i="4"/>
  <c r="EE15" i="4"/>
  <c r="EF15" i="4"/>
  <c r="EG15" i="4"/>
  <c r="EH15" i="4"/>
  <c r="EI15" i="4"/>
  <c r="EJ15" i="4"/>
  <c r="EK15" i="4"/>
  <c r="EL15" i="4"/>
  <c r="EM15" i="4"/>
  <c r="EN15" i="4"/>
  <c r="EO15" i="4"/>
  <c r="EP15" i="4"/>
  <c r="EQ15" i="4"/>
  <c r="ER15" i="4"/>
  <c r="ES15" i="4"/>
  <c r="ET15" i="4"/>
  <c r="EU15" i="4"/>
  <c r="EV15" i="4"/>
  <c r="EW15" i="4"/>
  <c r="EX15" i="4"/>
  <c r="EY15" i="4"/>
  <c r="EZ15" i="4"/>
  <c r="FA15" i="4"/>
  <c r="FB15" i="4"/>
  <c r="FC15" i="4"/>
  <c r="FD15" i="4"/>
  <c r="FE15" i="4"/>
  <c r="FF15" i="4"/>
  <c r="FG15" i="4"/>
  <c r="FH15" i="4"/>
  <c r="FI15" i="4"/>
  <c r="FJ15" i="4"/>
  <c r="FK15" i="4"/>
  <c r="FL15" i="4"/>
  <c r="FM15" i="4"/>
  <c r="FN15" i="4"/>
  <c r="FO15" i="4"/>
  <c r="FP15" i="4"/>
  <c r="FQ15" i="4"/>
  <c r="FR15" i="4"/>
  <c r="FS15" i="4"/>
  <c r="FT15" i="4"/>
  <c r="FU15" i="4"/>
  <c r="FV15" i="4"/>
  <c r="FW15" i="4"/>
  <c r="FX15" i="4"/>
  <c r="FY15" i="4"/>
  <c r="FZ15" i="4"/>
  <c r="GA15" i="4"/>
  <c r="GB15" i="4"/>
  <c r="GC15" i="4"/>
  <c r="GD15" i="4"/>
  <c r="GE15" i="4"/>
  <c r="GF15" i="4"/>
  <c r="GG15" i="4"/>
  <c r="GH15" i="4"/>
  <c r="GI15" i="4"/>
  <c r="GJ15" i="4"/>
  <c r="GK15" i="4"/>
  <c r="GL15" i="4"/>
  <c r="GM15" i="4"/>
  <c r="GN15" i="4"/>
  <c r="GO15" i="4"/>
  <c r="GP15" i="4"/>
  <c r="GQ15" i="4"/>
  <c r="GR15" i="4"/>
  <c r="GS15" i="4"/>
  <c r="GT15" i="4"/>
  <c r="GU15" i="4"/>
  <c r="KS15" i="4"/>
  <c r="KT15" i="4"/>
  <c r="KU15" i="4"/>
  <c r="KV15" i="4"/>
  <c r="KW15" i="4"/>
  <c r="KX15" i="4"/>
  <c r="KY15" i="4"/>
  <c r="KZ15" i="4"/>
  <c r="LA15" i="4"/>
  <c r="LB15" i="4"/>
  <c r="LC15" i="4"/>
  <c r="LD15" i="4"/>
  <c r="LE15" i="4"/>
  <c r="LF15" i="4"/>
  <c r="LG15" i="4"/>
  <c r="LH15" i="4"/>
  <c r="LI15" i="4"/>
  <c r="LJ15" i="4"/>
  <c r="LK15" i="4"/>
  <c r="LL15" i="4"/>
  <c r="LM15" i="4"/>
  <c r="LN15" i="4"/>
  <c r="LO15" i="4"/>
  <c r="LP15" i="4"/>
  <c r="LQ15" i="4"/>
  <c r="LR15" i="4"/>
  <c r="LS15" i="4"/>
  <c r="LT15" i="4"/>
  <c r="LU15" i="4"/>
  <c r="LV15" i="4"/>
  <c r="LW15" i="4"/>
  <c r="LX15" i="4"/>
  <c r="LY15" i="4"/>
  <c r="LZ15" i="4"/>
  <c r="MA15" i="4"/>
  <c r="MB15" i="4"/>
  <c r="MC15" i="4"/>
  <c r="MD15" i="4"/>
  <c r="ME15" i="4"/>
  <c r="MF15" i="4"/>
  <c r="MG15" i="4"/>
  <c r="MH15" i="4"/>
  <c r="MI15" i="4"/>
  <c r="MJ15" i="4"/>
  <c r="MK15" i="4"/>
  <c r="ML15" i="4"/>
  <c r="MM15" i="4"/>
  <c r="MN15" i="4"/>
  <c r="MO15" i="4"/>
  <c r="MP15" i="4"/>
  <c r="MQ15" i="4"/>
  <c r="MR15" i="4"/>
  <c r="MS15" i="4"/>
  <c r="MT15" i="4"/>
  <c r="MU15" i="4"/>
  <c r="MV15" i="4"/>
  <c r="MW15" i="4"/>
  <c r="MX15" i="4"/>
  <c r="MY15" i="4"/>
  <c r="MZ15" i="4"/>
  <c r="NA15" i="4"/>
  <c r="NB15" i="4"/>
  <c r="NC15" i="4"/>
  <c r="ND15" i="4"/>
  <c r="NE15" i="4"/>
  <c r="NF15" i="4"/>
  <c r="NG15" i="4"/>
  <c r="NH15" i="4"/>
  <c r="NI15" i="4"/>
  <c r="NJ15" i="4"/>
  <c r="NK15" i="4"/>
  <c r="NL15" i="4"/>
  <c r="NM15" i="4"/>
  <c r="NN15" i="4"/>
  <c r="NO15" i="4"/>
  <c r="NP15" i="4"/>
  <c r="NQ15" i="4"/>
  <c r="NR15" i="4"/>
  <c r="NS15" i="4"/>
  <c r="NT15" i="4"/>
  <c r="NU15" i="4"/>
  <c r="NV15" i="4"/>
  <c r="OG15" i="4"/>
  <c r="OH15" i="4"/>
  <c r="OI15" i="4"/>
  <c r="OJ15" i="4"/>
  <c r="OK15" i="4"/>
  <c r="OL15" i="4"/>
  <c r="OM15" i="4"/>
  <c r="ON15" i="4"/>
  <c r="OO15" i="4"/>
  <c r="OP15" i="4"/>
  <c r="OQ15" i="4"/>
  <c r="OR15" i="4"/>
  <c r="OS15" i="4"/>
  <c r="OT15" i="4"/>
  <c r="OU15" i="4"/>
  <c r="OV15" i="4"/>
  <c r="OW15" i="4"/>
  <c r="OX15" i="4"/>
  <c r="OY15" i="4"/>
  <c r="OZ15" i="4"/>
  <c r="PA15" i="4"/>
  <c r="PB15" i="4"/>
  <c r="PC15" i="4"/>
  <c r="PD15" i="4"/>
  <c r="PE15" i="4"/>
  <c r="PF15" i="4"/>
  <c r="PG15" i="4"/>
  <c r="PH15" i="4"/>
  <c r="PI15" i="4"/>
  <c r="PJ15" i="4"/>
  <c r="PK15" i="4"/>
  <c r="PL15" i="4"/>
  <c r="PM15" i="4"/>
  <c r="PN15" i="4"/>
  <c r="PO15" i="4"/>
  <c r="PP15" i="4"/>
  <c r="PQ15" i="4"/>
  <c r="PR15" i="4"/>
  <c r="PS15" i="4"/>
  <c r="PT15" i="4"/>
  <c r="PU15" i="4"/>
  <c r="PV15" i="4"/>
  <c r="PW15" i="4"/>
  <c r="PX15" i="4"/>
  <c r="PY15" i="4"/>
  <c r="PZ15" i="4"/>
  <c r="QA15" i="4"/>
  <c r="QB15" i="4"/>
  <c r="QC15" i="4"/>
  <c r="QD15" i="4"/>
  <c r="QE15" i="4"/>
  <c r="QF15" i="4"/>
  <c r="QG15" i="4"/>
  <c r="QH15" i="4"/>
  <c r="QI15" i="4"/>
  <c r="QJ15" i="4"/>
  <c r="QK15" i="4"/>
  <c r="QL15" i="4"/>
  <c r="QM15" i="4"/>
  <c r="QN15" i="4"/>
  <c r="QO15" i="4"/>
  <c r="QP15" i="4"/>
  <c r="QQ15" i="4"/>
  <c r="QR15" i="4"/>
  <c r="QS15" i="4"/>
  <c r="QT15" i="4"/>
  <c r="QU15" i="4"/>
  <c r="QV15" i="4"/>
  <c r="QW15" i="4"/>
  <c r="QX15" i="4"/>
  <c r="QY15" i="4"/>
  <c r="QZ15" i="4"/>
  <c r="RA15" i="4"/>
  <c r="RB15" i="4"/>
  <c r="RC15" i="4"/>
  <c r="RD15" i="4"/>
  <c r="RE15" i="4"/>
  <c r="RF15" i="4"/>
  <c r="RG15" i="4"/>
  <c r="RH15" i="4"/>
  <c r="RI15" i="4"/>
  <c r="RJ15" i="4"/>
  <c r="RT15" i="4"/>
  <c r="RU15" i="4"/>
  <c r="RV15" i="4"/>
  <c r="RW15" i="4"/>
  <c r="RX15" i="4"/>
  <c r="RY15" i="4"/>
  <c r="RZ15" i="4"/>
  <c r="SA15" i="4"/>
  <c r="SB15" i="4"/>
  <c r="SC15" i="4"/>
  <c r="SD15" i="4"/>
  <c r="SE15" i="4"/>
  <c r="SF15" i="4"/>
  <c r="SG15" i="4"/>
  <c r="SH15" i="4"/>
  <c r="SI15" i="4"/>
  <c r="SJ15" i="4"/>
  <c r="SK15" i="4"/>
  <c r="SL15" i="4"/>
  <c r="SM15" i="4"/>
  <c r="SN15" i="4"/>
  <c r="SO15" i="4"/>
  <c r="SP15" i="4"/>
  <c r="SQ15" i="4"/>
  <c r="SR15" i="4"/>
  <c r="SS15" i="4"/>
  <c r="ST15" i="4"/>
  <c r="SU15" i="4"/>
  <c r="SV15" i="4"/>
  <c r="SW15" i="4"/>
  <c r="SX15" i="4"/>
  <c r="SY15" i="4"/>
  <c r="SZ15" i="4"/>
  <c r="TA15" i="4"/>
  <c r="TB15" i="4"/>
  <c r="TC15" i="4"/>
  <c r="TD15" i="4"/>
  <c r="TE15" i="4"/>
  <c r="TF15" i="4"/>
  <c r="TG15" i="4"/>
  <c r="TH15" i="4"/>
  <c r="TI15" i="4"/>
  <c r="TJ15" i="4"/>
  <c r="TK15" i="4"/>
  <c r="TL15" i="4"/>
  <c r="TM15" i="4"/>
  <c r="TN15" i="4"/>
  <c r="TO15" i="4"/>
  <c r="TP15" i="4"/>
  <c r="TQ15" i="4"/>
  <c r="TR15" i="4"/>
  <c r="TS15" i="4"/>
  <c r="TT15" i="4"/>
  <c r="TU15" i="4"/>
  <c r="TV15" i="4"/>
  <c r="TW15" i="4"/>
  <c r="TX15" i="4"/>
  <c r="TY15" i="4"/>
  <c r="TZ15" i="4"/>
  <c r="UA15" i="4"/>
  <c r="UB15" i="4"/>
  <c r="UC15" i="4"/>
  <c r="UD15" i="4"/>
  <c r="UE15" i="4"/>
  <c r="UF15" i="4"/>
  <c r="UG15" i="4"/>
  <c r="UH15" i="4"/>
  <c r="UI15" i="4"/>
  <c r="UJ15" i="4"/>
  <c r="UK15" i="4"/>
  <c r="UL15" i="4"/>
  <c r="UM15" i="4"/>
  <c r="UN15" i="4"/>
  <c r="UO15" i="4"/>
  <c r="UP15" i="4"/>
  <c r="UQ15" i="4"/>
  <c r="UR15" i="4"/>
  <c r="US15" i="4"/>
  <c r="UT15" i="4"/>
  <c r="UU15" i="4"/>
  <c r="UV15" i="4"/>
  <c r="UW15" i="4"/>
  <c r="VG15" i="4"/>
  <c r="VH15" i="4"/>
  <c r="VI15" i="4"/>
  <c r="VJ15" i="4"/>
  <c r="VK15" i="4"/>
  <c r="VL15" i="4"/>
  <c r="VM15" i="4"/>
  <c r="VN15" i="4"/>
  <c r="VO15" i="4"/>
  <c r="VP15" i="4"/>
  <c r="VQ15" i="4"/>
  <c r="VR15" i="4"/>
  <c r="VS15" i="4"/>
  <c r="VT15" i="4"/>
  <c r="VU15" i="4"/>
  <c r="VV15" i="4"/>
  <c r="VW15" i="4"/>
  <c r="VX15" i="4"/>
  <c r="VY15" i="4"/>
  <c r="VZ15" i="4"/>
  <c r="WA15" i="4"/>
  <c r="WB15" i="4"/>
  <c r="WC15" i="4"/>
  <c r="WD15" i="4"/>
  <c r="WE15" i="4"/>
  <c r="WF15" i="4"/>
  <c r="WG15" i="4"/>
  <c r="WH15" i="4"/>
  <c r="WI15" i="4"/>
  <c r="WJ15" i="4"/>
  <c r="WK15" i="4"/>
  <c r="WL15" i="4"/>
  <c r="WM15" i="4"/>
  <c r="WN15" i="4"/>
  <c r="WO15" i="4"/>
  <c r="WP15" i="4"/>
  <c r="WQ15" i="4"/>
  <c r="WR15" i="4"/>
  <c r="WS15" i="4"/>
  <c r="WT15" i="4"/>
  <c r="WU15" i="4"/>
  <c r="WV15" i="4"/>
  <c r="WW15" i="4"/>
  <c r="WX15" i="4"/>
  <c r="WY15" i="4"/>
  <c r="WZ15" i="4"/>
  <c r="XA15" i="4"/>
  <c r="XB15" i="4"/>
  <c r="XC15" i="4"/>
  <c r="XD15" i="4"/>
  <c r="XE15" i="4"/>
  <c r="XF15" i="4"/>
  <c r="XG15" i="4"/>
  <c r="XH15" i="4"/>
  <c r="XI15" i="4"/>
  <c r="XJ15" i="4"/>
  <c r="XK15" i="4"/>
  <c r="XL15" i="4"/>
  <c r="XM15" i="4"/>
  <c r="XN15" i="4"/>
  <c r="XO15" i="4"/>
  <c r="XP15" i="4"/>
  <c r="XQ15" i="4"/>
  <c r="XR15" i="4"/>
  <c r="XS15" i="4"/>
  <c r="XT15" i="4"/>
  <c r="XU15" i="4"/>
  <c r="XV15" i="4"/>
  <c r="XW15" i="4"/>
  <c r="XX15" i="4"/>
  <c r="XY15" i="4"/>
  <c r="XZ15" i="4"/>
  <c r="YA15" i="4"/>
  <c r="YB15" i="4"/>
  <c r="YC15" i="4"/>
  <c r="YD15" i="4"/>
  <c r="YE15" i="4"/>
  <c r="YF15" i="4"/>
  <c r="YG15" i="4"/>
  <c r="YH15" i="4"/>
  <c r="YI15" i="4"/>
  <c r="YJ15" i="4"/>
  <c r="YT15" i="4"/>
  <c r="YU15" i="4"/>
  <c r="YV15" i="4"/>
  <c r="YW15" i="4"/>
  <c r="YX15" i="4"/>
  <c r="YY15" i="4"/>
  <c r="YZ15" i="4"/>
  <c r="ZA15" i="4"/>
  <c r="ZB15" i="4"/>
  <c r="ZC15" i="4"/>
  <c r="ZD15" i="4"/>
  <c r="ZE15" i="4"/>
  <c r="ZF15" i="4"/>
  <c r="ZG15" i="4"/>
  <c r="ZH15" i="4"/>
  <c r="ZI15" i="4"/>
  <c r="ZJ15" i="4"/>
  <c r="ZK15" i="4"/>
  <c r="ZL15" i="4"/>
  <c r="ZM15" i="4"/>
  <c r="ZN15" i="4"/>
  <c r="ZO15" i="4"/>
  <c r="ZP15" i="4"/>
  <c r="ZQ15" i="4"/>
  <c r="ZR15" i="4"/>
  <c r="ZS15" i="4"/>
  <c r="ZT15" i="4"/>
  <c r="ZU15" i="4"/>
  <c r="ZV15" i="4"/>
  <c r="ZW15" i="4"/>
  <c r="ZX15" i="4"/>
  <c r="ZY15" i="4"/>
  <c r="ZZ15" i="4"/>
  <c r="AAA15" i="4"/>
  <c r="AAB15" i="4"/>
  <c r="AAC15" i="4"/>
  <c r="AAD15" i="4"/>
  <c r="AAE15" i="4"/>
  <c r="AAF15" i="4"/>
  <c r="AAG15" i="4"/>
  <c r="AAH15" i="4"/>
  <c r="AAI15" i="4"/>
  <c r="AAJ15" i="4"/>
  <c r="AAK15" i="4"/>
  <c r="AAL15" i="4"/>
  <c r="AAM15" i="4"/>
  <c r="AAN15" i="4"/>
  <c r="AAO15" i="4"/>
  <c r="AAP15" i="4"/>
  <c r="AAQ15" i="4"/>
  <c r="AAR15" i="4"/>
  <c r="AAS15" i="4"/>
  <c r="AAT15" i="4"/>
  <c r="AAU15" i="4"/>
  <c r="AAV15" i="4"/>
  <c r="AAW15" i="4"/>
  <c r="AAX15" i="4"/>
  <c r="AAY15" i="4"/>
  <c r="AAZ15" i="4"/>
  <c r="ABA15" i="4"/>
  <c r="ABB15" i="4"/>
  <c r="ABC15" i="4"/>
  <c r="ABD15" i="4"/>
  <c r="ABE15" i="4"/>
  <c r="ABF15" i="4"/>
  <c r="ABG15" i="4"/>
  <c r="ABH15" i="4"/>
  <c r="ABI15" i="4"/>
  <c r="ABJ15" i="4"/>
  <c r="ABK15" i="4"/>
  <c r="ABL15" i="4"/>
  <c r="ABM15" i="4"/>
  <c r="ABN15" i="4"/>
  <c r="ABO15" i="4"/>
  <c r="ABP15" i="4"/>
  <c r="ABQ15" i="4"/>
  <c r="ABR15" i="4"/>
  <c r="ABS15" i="4"/>
  <c r="ABT15" i="4"/>
  <c r="ABU15" i="4"/>
  <c r="ABV15" i="4"/>
  <c r="ABW15" i="4"/>
  <c r="ACG15" i="4"/>
  <c r="ACH15" i="4"/>
  <c r="ACI15" i="4"/>
  <c r="ACJ15" i="4"/>
  <c r="ACK15" i="4"/>
  <c r="ACL15" i="4"/>
  <c r="ACM15" i="4"/>
  <c r="ACN15" i="4"/>
  <c r="ACO15" i="4"/>
  <c r="ACP15" i="4"/>
  <c r="ACQ15" i="4"/>
  <c r="ACR15" i="4"/>
  <c r="ACS15" i="4"/>
  <c r="ACT15" i="4"/>
  <c r="ACU15" i="4"/>
  <c r="ACV15" i="4"/>
  <c r="ACW15" i="4"/>
  <c r="ACX15" i="4"/>
  <c r="ACY15" i="4"/>
  <c r="ACZ15" i="4"/>
  <c r="ADA15" i="4"/>
  <c r="ADB15" i="4"/>
  <c r="ADC15" i="4"/>
  <c r="ADD15" i="4"/>
  <c r="ADE15" i="4"/>
  <c r="ADF15" i="4"/>
  <c r="ADG15" i="4"/>
  <c r="ADH15" i="4"/>
  <c r="ADI15" i="4"/>
  <c r="ADJ15" i="4"/>
  <c r="ADK15" i="4"/>
  <c r="ADL15" i="4"/>
  <c r="ADM15" i="4"/>
  <c r="ADN15" i="4"/>
  <c r="ADO15" i="4"/>
  <c r="ADP15" i="4"/>
  <c r="ADQ15" i="4"/>
  <c r="ADR15" i="4"/>
  <c r="ADS15" i="4"/>
  <c r="ADT15" i="4"/>
  <c r="ADU15" i="4"/>
  <c r="ADV15" i="4"/>
  <c r="ADW15" i="4"/>
  <c r="ADX15" i="4"/>
  <c r="ADY15" i="4"/>
  <c r="ADZ15" i="4"/>
  <c r="AEA15" i="4"/>
  <c r="AEB15" i="4"/>
  <c r="AEC15" i="4"/>
  <c r="AED15" i="4"/>
  <c r="AEE15" i="4"/>
  <c r="AEF15" i="4"/>
  <c r="AEG15" i="4"/>
  <c r="AEH15" i="4"/>
  <c r="AEI15" i="4"/>
  <c r="AEJ15" i="4"/>
  <c r="AEK15" i="4"/>
  <c r="AEL15" i="4"/>
  <c r="AEM15" i="4"/>
  <c r="AEN15" i="4"/>
  <c r="AEO15" i="4"/>
  <c r="AEP15" i="4"/>
  <c r="AEQ15" i="4"/>
  <c r="AER15" i="4"/>
  <c r="AES15" i="4"/>
  <c r="AET15" i="4"/>
  <c r="AEU15" i="4"/>
  <c r="AEV15" i="4"/>
  <c r="AEW15" i="4"/>
  <c r="AEX15" i="4"/>
  <c r="AEY15" i="4"/>
  <c r="AEZ15" i="4"/>
  <c r="AFA15" i="4"/>
  <c r="AFB15" i="4"/>
  <c r="AFC15" i="4"/>
  <c r="AFD15" i="4"/>
  <c r="AFE15" i="4"/>
  <c r="AFF15" i="4"/>
  <c r="AFG15" i="4"/>
  <c r="AFH15" i="4"/>
  <c r="AFI15" i="4"/>
  <c r="AFJ15" i="4"/>
  <c r="DR97" i="4"/>
  <c r="DT97" i="4"/>
  <c r="DU97" i="4"/>
  <c r="DV97" i="4"/>
  <c r="DW97" i="4"/>
  <c r="DX97" i="4"/>
  <c r="DY97" i="4"/>
  <c r="DZ97" i="4"/>
  <c r="EA97" i="4"/>
  <c r="EB97" i="4"/>
  <c r="EC97" i="4"/>
  <c r="ED97" i="4"/>
  <c r="EE97" i="4"/>
  <c r="EF97" i="4"/>
  <c r="EG97" i="4"/>
  <c r="EH97" i="4"/>
  <c r="EI97" i="4"/>
  <c r="EJ97" i="4"/>
  <c r="EK97" i="4"/>
  <c r="EL97" i="4"/>
  <c r="EM97" i="4"/>
  <c r="EN97" i="4"/>
  <c r="EO97" i="4"/>
  <c r="EP97" i="4"/>
  <c r="EQ97" i="4"/>
  <c r="ER97" i="4"/>
  <c r="ES97" i="4"/>
  <c r="ET97" i="4"/>
  <c r="EU97" i="4"/>
  <c r="EV97" i="4"/>
  <c r="EW97" i="4"/>
  <c r="EX97" i="4"/>
  <c r="EY97" i="4"/>
  <c r="EZ97" i="4"/>
  <c r="FA97" i="4"/>
  <c r="FB97" i="4"/>
  <c r="FC97" i="4"/>
  <c r="FD97" i="4"/>
  <c r="FE97" i="4"/>
  <c r="FF97" i="4"/>
  <c r="FG97" i="4"/>
  <c r="FH97" i="4"/>
  <c r="FI97" i="4"/>
  <c r="FJ97" i="4"/>
  <c r="FK97" i="4"/>
  <c r="FL97" i="4"/>
  <c r="FM97" i="4"/>
  <c r="FN97" i="4"/>
  <c r="FO97" i="4"/>
  <c r="FP97" i="4"/>
  <c r="FQ97" i="4"/>
  <c r="FR97" i="4"/>
  <c r="FS97" i="4"/>
  <c r="FT97" i="4"/>
  <c r="FU97" i="4"/>
  <c r="FV97" i="4"/>
  <c r="FW97" i="4"/>
  <c r="FX97" i="4"/>
  <c r="FY97" i="4"/>
  <c r="FZ97" i="4"/>
  <c r="GA97" i="4"/>
  <c r="GB97" i="4"/>
  <c r="GC97" i="4"/>
  <c r="GD97" i="4"/>
  <c r="GE97" i="4"/>
  <c r="GF97" i="4"/>
  <c r="GG97" i="4"/>
  <c r="GH97" i="4"/>
  <c r="GI97" i="4"/>
  <c r="GJ97" i="4"/>
  <c r="GK97" i="4"/>
  <c r="GL97" i="4"/>
  <c r="GM97" i="4"/>
  <c r="GN97" i="4"/>
  <c r="GO97" i="4"/>
  <c r="GP97" i="4"/>
  <c r="GQ97" i="4"/>
  <c r="GR97" i="4"/>
  <c r="GS97" i="4"/>
  <c r="GT97" i="4"/>
  <c r="GU97" i="4"/>
  <c r="KS97" i="4"/>
  <c r="KT97" i="4"/>
  <c r="KU97" i="4"/>
  <c r="KV97" i="4"/>
  <c r="KW97" i="4"/>
  <c r="KX97" i="4"/>
  <c r="KY97" i="4"/>
  <c r="KZ97" i="4"/>
  <c r="LA97" i="4"/>
  <c r="LB97" i="4"/>
  <c r="LC97" i="4"/>
  <c r="LD97" i="4"/>
  <c r="LE97" i="4"/>
  <c r="LF97" i="4"/>
  <c r="LG97" i="4"/>
  <c r="LH97" i="4"/>
  <c r="LI97" i="4"/>
  <c r="LJ97" i="4"/>
  <c r="LK97" i="4"/>
  <c r="LL97" i="4"/>
  <c r="LM97" i="4"/>
  <c r="LN97" i="4"/>
  <c r="LO97" i="4"/>
  <c r="LP97" i="4"/>
  <c r="LQ97" i="4"/>
  <c r="LR97" i="4"/>
  <c r="LS97" i="4"/>
  <c r="LT97" i="4"/>
  <c r="LU97" i="4"/>
  <c r="LV97" i="4"/>
  <c r="LW97" i="4"/>
  <c r="LX97" i="4"/>
  <c r="LY97" i="4"/>
  <c r="LZ97" i="4"/>
  <c r="MA97" i="4"/>
  <c r="MB97" i="4"/>
  <c r="MC97" i="4"/>
  <c r="MD97" i="4"/>
  <c r="ME97" i="4"/>
  <c r="MF97" i="4"/>
  <c r="MG97" i="4"/>
  <c r="MH97" i="4"/>
  <c r="MI97" i="4"/>
  <c r="MJ97" i="4"/>
  <c r="MK97" i="4"/>
  <c r="ML97" i="4"/>
  <c r="MM97" i="4"/>
  <c r="MN97" i="4"/>
  <c r="MO97" i="4"/>
  <c r="MP97" i="4"/>
  <c r="MQ97" i="4"/>
  <c r="MR97" i="4"/>
  <c r="MS97" i="4"/>
  <c r="MT97" i="4"/>
  <c r="MU97" i="4"/>
  <c r="MV97" i="4"/>
  <c r="MW97" i="4"/>
  <c r="MX97" i="4"/>
  <c r="MY97" i="4"/>
  <c r="MZ97" i="4"/>
  <c r="NA97" i="4"/>
  <c r="NB97" i="4"/>
  <c r="NC97" i="4"/>
  <c r="ND97" i="4"/>
  <c r="NE97" i="4"/>
  <c r="NF97" i="4"/>
  <c r="NG97" i="4"/>
  <c r="NH97" i="4"/>
  <c r="NI97" i="4"/>
  <c r="NJ97" i="4"/>
  <c r="NK97" i="4"/>
  <c r="NL97" i="4"/>
  <c r="NM97" i="4"/>
  <c r="NN97" i="4"/>
  <c r="NO97" i="4"/>
  <c r="NP97" i="4"/>
  <c r="NQ97" i="4"/>
  <c r="NR97" i="4"/>
  <c r="NS97" i="4"/>
  <c r="NT97" i="4"/>
  <c r="NU97" i="4"/>
  <c r="NV97" i="4"/>
  <c r="OG97" i="4"/>
  <c r="OH97" i="4"/>
  <c r="OI97" i="4"/>
  <c r="OJ97" i="4"/>
  <c r="OK97" i="4"/>
  <c r="OL97" i="4"/>
  <c r="OM97" i="4"/>
  <c r="ON97" i="4"/>
  <c r="OO97" i="4"/>
  <c r="OP97" i="4"/>
  <c r="OQ97" i="4"/>
  <c r="OR97" i="4"/>
  <c r="OS97" i="4"/>
  <c r="OT97" i="4"/>
  <c r="OU97" i="4"/>
  <c r="OV97" i="4"/>
  <c r="OW97" i="4"/>
  <c r="OX97" i="4"/>
  <c r="OY97" i="4"/>
  <c r="OZ97" i="4"/>
  <c r="PA97" i="4"/>
  <c r="PB97" i="4"/>
  <c r="PC97" i="4"/>
  <c r="PD97" i="4"/>
  <c r="PE97" i="4"/>
  <c r="PF97" i="4"/>
  <c r="PG97" i="4"/>
  <c r="PH97" i="4"/>
  <c r="PI97" i="4"/>
  <c r="PJ97" i="4"/>
  <c r="PK97" i="4"/>
  <c r="PL97" i="4"/>
  <c r="PM97" i="4"/>
  <c r="PN97" i="4"/>
  <c r="PO97" i="4"/>
  <c r="PP97" i="4"/>
  <c r="PQ97" i="4"/>
  <c r="PR97" i="4"/>
  <c r="PS97" i="4"/>
  <c r="PT97" i="4"/>
  <c r="PU97" i="4"/>
  <c r="PV97" i="4"/>
  <c r="PW97" i="4"/>
  <c r="PX97" i="4"/>
  <c r="PY97" i="4"/>
  <c r="PZ97" i="4"/>
  <c r="QA97" i="4"/>
  <c r="QB97" i="4"/>
  <c r="QC97" i="4"/>
  <c r="QD97" i="4"/>
  <c r="QE97" i="4"/>
  <c r="QF97" i="4"/>
  <c r="QG97" i="4"/>
  <c r="QH97" i="4"/>
  <c r="QI97" i="4"/>
  <c r="QJ97" i="4"/>
  <c r="QK97" i="4"/>
  <c r="QL97" i="4"/>
  <c r="QM97" i="4"/>
  <c r="QN97" i="4"/>
  <c r="QO97" i="4"/>
  <c r="QP97" i="4"/>
  <c r="QQ97" i="4"/>
  <c r="QR97" i="4"/>
  <c r="QS97" i="4"/>
  <c r="QT97" i="4"/>
  <c r="QU97" i="4"/>
  <c r="QV97" i="4"/>
  <c r="QW97" i="4"/>
  <c r="QX97" i="4"/>
  <c r="QY97" i="4"/>
  <c r="QZ97" i="4"/>
  <c r="RA97" i="4"/>
  <c r="RB97" i="4"/>
  <c r="RC97" i="4"/>
  <c r="RD97" i="4"/>
  <c r="RE97" i="4"/>
  <c r="RF97" i="4"/>
  <c r="RG97" i="4"/>
  <c r="RH97" i="4"/>
  <c r="RI97" i="4"/>
  <c r="RJ97" i="4"/>
  <c r="RT97" i="4"/>
  <c r="RU97" i="4"/>
  <c r="RV97" i="4"/>
  <c r="RW97" i="4"/>
  <c r="RX97" i="4"/>
  <c r="RY97" i="4"/>
  <c r="RZ97" i="4"/>
  <c r="SA97" i="4"/>
  <c r="SB97" i="4"/>
  <c r="SC97" i="4"/>
  <c r="SD97" i="4"/>
  <c r="SE97" i="4"/>
  <c r="SF97" i="4"/>
  <c r="SG97" i="4"/>
  <c r="SH97" i="4"/>
  <c r="SI97" i="4"/>
  <c r="SJ97" i="4"/>
  <c r="SK97" i="4"/>
  <c r="SL97" i="4"/>
  <c r="SM97" i="4"/>
  <c r="SN97" i="4"/>
  <c r="SO97" i="4"/>
  <c r="SP97" i="4"/>
  <c r="SQ97" i="4"/>
  <c r="SR97" i="4"/>
  <c r="SS97" i="4"/>
  <c r="ST97" i="4"/>
  <c r="SU97" i="4"/>
  <c r="SV97" i="4"/>
  <c r="SW97" i="4"/>
  <c r="SX97" i="4"/>
  <c r="SY97" i="4"/>
  <c r="SZ97" i="4"/>
  <c r="TA97" i="4"/>
  <c r="TB97" i="4"/>
  <c r="TC97" i="4"/>
  <c r="TD97" i="4"/>
  <c r="TE97" i="4"/>
  <c r="TF97" i="4"/>
  <c r="TG97" i="4"/>
  <c r="TH97" i="4"/>
  <c r="TI97" i="4"/>
  <c r="TJ97" i="4"/>
  <c r="TK97" i="4"/>
  <c r="TL97" i="4"/>
  <c r="TM97" i="4"/>
  <c r="TN97" i="4"/>
  <c r="TO97" i="4"/>
  <c r="TP97" i="4"/>
  <c r="TQ97" i="4"/>
  <c r="TR97" i="4"/>
  <c r="TS97" i="4"/>
  <c r="TT97" i="4"/>
  <c r="TU97" i="4"/>
  <c r="TV97" i="4"/>
  <c r="TW97" i="4"/>
  <c r="TX97" i="4"/>
  <c r="TY97" i="4"/>
  <c r="TZ97" i="4"/>
  <c r="UA97" i="4"/>
  <c r="UB97" i="4"/>
  <c r="UC97" i="4"/>
  <c r="UD97" i="4"/>
  <c r="UE97" i="4"/>
  <c r="UF97" i="4"/>
  <c r="UG97" i="4"/>
  <c r="UH97" i="4"/>
  <c r="UI97" i="4"/>
  <c r="UJ97" i="4"/>
  <c r="UK97" i="4"/>
  <c r="UL97" i="4"/>
  <c r="UM97" i="4"/>
  <c r="UN97" i="4"/>
  <c r="UO97" i="4"/>
  <c r="UP97" i="4"/>
  <c r="UQ97" i="4"/>
  <c r="UR97" i="4"/>
  <c r="US97" i="4"/>
  <c r="UT97" i="4"/>
  <c r="UU97" i="4"/>
  <c r="UV97" i="4"/>
  <c r="UW97" i="4"/>
  <c r="VG97" i="4"/>
  <c r="VH97" i="4"/>
  <c r="VI97" i="4"/>
  <c r="VJ97" i="4"/>
  <c r="VK97" i="4"/>
  <c r="VL97" i="4"/>
  <c r="VM97" i="4"/>
  <c r="VN97" i="4"/>
  <c r="VO97" i="4"/>
  <c r="VP97" i="4"/>
  <c r="VQ97" i="4"/>
  <c r="VR97" i="4"/>
  <c r="VS97" i="4"/>
  <c r="VT97" i="4"/>
  <c r="VU97" i="4"/>
  <c r="VV97" i="4"/>
  <c r="VW97" i="4"/>
  <c r="VX97" i="4"/>
  <c r="VY97" i="4"/>
  <c r="VZ97" i="4"/>
  <c r="WA97" i="4"/>
  <c r="WB97" i="4"/>
  <c r="WC97" i="4"/>
  <c r="WD97" i="4"/>
  <c r="WE97" i="4"/>
  <c r="WF97" i="4"/>
  <c r="WG97" i="4"/>
  <c r="WH97" i="4"/>
  <c r="WI97" i="4"/>
  <c r="WJ97" i="4"/>
  <c r="WK97" i="4"/>
  <c r="WL97" i="4"/>
  <c r="WM97" i="4"/>
  <c r="WN97" i="4"/>
  <c r="WO97" i="4"/>
  <c r="WP97" i="4"/>
  <c r="WQ97" i="4"/>
  <c r="WR97" i="4"/>
  <c r="WS97" i="4"/>
  <c r="WT97" i="4"/>
  <c r="WU97" i="4"/>
  <c r="WV97" i="4"/>
  <c r="WW97" i="4"/>
  <c r="WX97" i="4"/>
  <c r="WY97" i="4"/>
  <c r="WZ97" i="4"/>
  <c r="XA97" i="4"/>
  <c r="XB97" i="4"/>
  <c r="XC97" i="4"/>
  <c r="XD97" i="4"/>
  <c r="XE97" i="4"/>
  <c r="XF97" i="4"/>
  <c r="XG97" i="4"/>
  <c r="XH97" i="4"/>
  <c r="XI97" i="4"/>
  <c r="XJ97" i="4"/>
  <c r="XK97" i="4"/>
  <c r="XL97" i="4"/>
  <c r="XM97" i="4"/>
  <c r="XN97" i="4"/>
  <c r="XO97" i="4"/>
  <c r="XP97" i="4"/>
  <c r="XQ97" i="4"/>
  <c r="XR97" i="4"/>
  <c r="XS97" i="4"/>
  <c r="XT97" i="4"/>
  <c r="XU97" i="4"/>
  <c r="XV97" i="4"/>
  <c r="XW97" i="4"/>
  <c r="XX97" i="4"/>
  <c r="XY97" i="4"/>
  <c r="XZ97" i="4"/>
  <c r="YA97" i="4"/>
  <c r="YB97" i="4"/>
  <c r="YC97" i="4"/>
  <c r="YD97" i="4"/>
  <c r="YE97" i="4"/>
  <c r="YF97" i="4"/>
  <c r="YG97" i="4"/>
  <c r="YH97" i="4"/>
  <c r="YI97" i="4"/>
  <c r="YJ97" i="4"/>
  <c r="YT97" i="4"/>
  <c r="YU97" i="4"/>
  <c r="YV97" i="4"/>
  <c r="YW97" i="4"/>
  <c r="YX97" i="4"/>
  <c r="YY97" i="4"/>
  <c r="YZ97" i="4"/>
  <c r="ZA97" i="4"/>
  <c r="ZB97" i="4"/>
  <c r="ZC97" i="4"/>
  <c r="ZD97" i="4"/>
  <c r="ZE97" i="4"/>
  <c r="ZF97" i="4"/>
  <c r="ZG97" i="4"/>
  <c r="ZH97" i="4"/>
  <c r="ZI97" i="4"/>
  <c r="ZJ97" i="4"/>
  <c r="ZK97" i="4"/>
  <c r="ZL97" i="4"/>
  <c r="ZM97" i="4"/>
  <c r="ZN97" i="4"/>
  <c r="ZO97" i="4"/>
  <c r="ZP97" i="4"/>
  <c r="ZQ97" i="4"/>
  <c r="ZR97" i="4"/>
  <c r="ZS97" i="4"/>
  <c r="ZT97" i="4"/>
  <c r="ZU97" i="4"/>
  <c r="ZV97" i="4"/>
  <c r="ZW97" i="4"/>
  <c r="ZX97" i="4"/>
  <c r="ZY97" i="4"/>
  <c r="ZZ97" i="4"/>
  <c r="AAA97" i="4"/>
  <c r="AAB97" i="4"/>
  <c r="AAC97" i="4"/>
  <c r="AAD97" i="4"/>
  <c r="AAE97" i="4"/>
  <c r="AAF97" i="4"/>
  <c r="AAG97" i="4"/>
  <c r="AAH97" i="4"/>
  <c r="AAI97" i="4"/>
  <c r="AAJ97" i="4"/>
  <c r="AAK97" i="4"/>
  <c r="AAL97" i="4"/>
  <c r="AAM97" i="4"/>
  <c r="AAN97" i="4"/>
  <c r="AAO97" i="4"/>
  <c r="AAP97" i="4"/>
  <c r="AAQ97" i="4"/>
  <c r="AAR97" i="4"/>
  <c r="AAS97" i="4"/>
  <c r="AAT97" i="4"/>
  <c r="AAU97" i="4"/>
  <c r="AAV97" i="4"/>
  <c r="AAW97" i="4"/>
  <c r="AAX97" i="4"/>
  <c r="AAY97" i="4"/>
  <c r="AAZ97" i="4"/>
  <c r="ABA97" i="4"/>
  <c r="ABB97" i="4"/>
  <c r="ABC97" i="4"/>
  <c r="ABD97" i="4"/>
  <c r="ABE97" i="4"/>
  <c r="ABF97" i="4"/>
  <c r="ABG97" i="4"/>
  <c r="ABH97" i="4"/>
  <c r="ABI97" i="4"/>
  <c r="ABJ97" i="4"/>
  <c r="ABK97" i="4"/>
  <c r="ABL97" i="4"/>
  <c r="ABM97" i="4"/>
  <c r="ABN97" i="4"/>
  <c r="ABO97" i="4"/>
  <c r="ABP97" i="4"/>
  <c r="ABQ97" i="4"/>
  <c r="ABR97" i="4"/>
  <c r="ABS97" i="4"/>
  <c r="ABT97" i="4"/>
  <c r="ABU97" i="4"/>
  <c r="ABV97" i="4"/>
  <c r="ABW97" i="4"/>
  <c r="ACG97" i="4"/>
  <c r="ACH97" i="4"/>
  <c r="ACI97" i="4"/>
  <c r="ACJ97" i="4"/>
  <c r="ACK97" i="4"/>
  <c r="ACL97" i="4"/>
  <c r="ACM97" i="4"/>
  <c r="ACN97" i="4"/>
  <c r="ACO97" i="4"/>
  <c r="ACP97" i="4"/>
  <c r="ACQ97" i="4"/>
  <c r="ACR97" i="4"/>
  <c r="ACS97" i="4"/>
  <c r="ACT97" i="4"/>
  <c r="ACU97" i="4"/>
  <c r="ACV97" i="4"/>
  <c r="ACW97" i="4"/>
  <c r="ACX97" i="4"/>
  <c r="ACY97" i="4"/>
  <c r="ACZ97" i="4"/>
  <c r="ADA97" i="4"/>
  <c r="ADB97" i="4"/>
  <c r="ADC97" i="4"/>
  <c r="ADD97" i="4"/>
  <c r="ADE97" i="4"/>
  <c r="ADF97" i="4"/>
  <c r="ADG97" i="4"/>
  <c r="ADH97" i="4"/>
  <c r="ADI97" i="4"/>
  <c r="ADJ97" i="4"/>
  <c r="ADK97" i="4"/>
  <c r="ADL97" i="4"/>
  <c r="ADM97" i="4"/>
  <c r="ADN97" i="4"/>
  <c r="ADO97" i="4"/>
  <c r="ADP97" i="4"/>
  <c r="ADQ97" i="4"/>
  <c r="ADR97" i="4"/>
  <c r="ADS97" i="4"/>
  <c r="ADT97" i="4"/>
  <c r="ADU97" i="4"/>
  <c r="ADV97" i="4"/>
  <c r="ADW97" i="4"/>
  <c r="ADX97" i="4"/>
  <c r="ADY97" i="4"/>
  <c r="ADZ97" i="4"/>
  <c r="AEA97" i="4"/>
  <c r="AEB97" i="4"/>
  <c r="AEC97" i="4"/>
  <c r="AED97" i="4"/>
  <c r="AEE97" i="4"/>
  <c r="AEF97" i="4"/>
  <c r="AEG97" i="4"/>
  <c r="AEH97" i="4"/>
  <c r="AEI97" i="4"/>
  <c r="AEJ97" i="4"/>
  <c r="AEK97" i="4"/>
  <c r="AEL97" i="4"/>
  <c r="AEM97" i="4"/>
  <c r="AEN97" i="4"/>
  <c r="AEO97" i="4"/>
  <c r="AEP97" i="4"/>
  <c r="AEQ97" i="4"/>
  <c r="AER97" i="4"/>
  <c r="AES97" i="4"/>
  <c r="AET97" i="4"/>
  <c r="AEU97" i="4"/>
  <c r="AEV97" i="4"/>
  <c r="AEW97" i="4"/>
  <c r="AEX97" i="4"/>
  <c r="AEY97" i="4"/>
  <c r="AEZ97" i="4"/>
  <c r="AFA97" i="4"/>
  <c r="AFB97" i="4"/>
  <c r="AFC97" i="4"/>
  <c r="AFD97" i="4"/>
  <c r="AFE97" i="4"/>
  <c r="AFF97" i="4"/>
  <c r="AFG97" i="4"/>
  <c r="AFH97" i="4"/>
  <c r="AFI97" i="4"/>
  <c r="AFJ97" i="4"/>
  <c r="DR38" i="4"/>
  <c r="DT38" i="4"/>
  <c r="DU38" i="4"/>
  <c r="DV38" i="4"/>
  <c r="DW38" i="4"/>
  <c r="DX38" i="4"/>
  <c r="DY38" i="4"/>
  <c r="DZ38" i="4"/>
  <c r="EA38" i="4"/>
  <c r="EB38" i="4"/>
  <c r="EC38" i="4"/>
  <c r="ED38" i="4"/>
  <c r="EE38" i="4"/>
  <c r="EF38" i="4"/>
  <c r="EG38" i="4"/>
  <c r="EH38" i="4"/>
  <c r="EI38" i="4"/>
  <c r="EJ38" i="4"/>
  <c r="EK38" i="4"/>
  <c r="EL38" i="4"/>
  <c r="EM38" i="4"/>
  <c r="EN38" i="4"/>
  <c r="EO38" i="4"/>
  <c r="EP38" i="4"/>
  <c r="EQ38" i="4"/>
  <c r="ER38" i="4"/>
  <c r="ES38" i="4"/>
  <c r="ET38" i="4"/>
  <c r="EU38" i="4"/>
  <c r="EV38" i="4"/>
  <c r="EW38" i="4"/>
  <c r="EX38" i="4"/>
  <c r="EY38" i="4"/>
  <c r="EZ38" i="4"/>
  <c r="FA38" i="4"/>
  <c r="FB38" i="4"/>
  <c r="FC38" i="4"/>
  <c r="FD38" i="4"/>
  <c r="FE38" i="4"/>
  <c r="FF38" i="4"/>
  <c r="FG38" i="4"/>
  <c r="FH38" i="4"/>
  <c r="FI38" i="4"/>
  <c r="FJ38" i="4"/>
  <c r="FK38" i="4"/>
  <c r="FL38" i="4"/>
  <c r="FM38" i="4"/>
  <c r="FN38" i="4"/>
  <c r="FO38" i="4"/>
  <c r="FP38" i="4"/>
  <c r="FQ38" i="4"/>
  <c r="FR38" i="4"/>
  <c r="FS38" i="4"/>
  <c r="FT38" i="4"/>
  <c r="FU38" i="4"/>
  <c r="FV38" i="4"/>
  <c r="FW38" i="4"/>
  <c r="FX38" i="4"/>
  <c r="FY38" i="4"/>
  <c r="FZ38" i="4"/>
  <c r="GA38" i="4"/>
  <c r="GB38" i="4"/>
  <c r="GC38" i="4"/>
  <c r="GD38" i="4"/>
  <c r="GE38" i="4"/>
  <c r="GF38" i="4"/>
  <c r="GG38" i="4"/>
  <c r="GH38" i="4"/>
  <c r="GI38" i="4"/>
  <c r="GJ38" i="4"/>
  <c r="GK38" i="4"/>
  <c r="GL38" i="4"/>
  <c r="GM38" i="4"/>
  <c r="GN38" i="4"/>
  <c r="GO38" i="4"/>
  <c r="GP38" i="4"/>
  <c r="GQ38" i="4"/>
  <c r="GR38" i="4"/>
  <c r="GS38" i="4"/>
  <c r="GT38" i="4"/>
  <c r="GU38" i="4"/>
  <c r="KS38" i="4"/>
  <c r="KT38" i="4"/>
  <c r="KU38" i="4"/>
  <c r="KV38" i="4"/>
  <c r="KW38" i="4"/>
  <c r="KX38" i="4"/>
  <c r="KY38" i="4"/>
  <c r="KZ38" i="4"/>
  <c r="LA38" i="4"/>
  <c r="LB38" i="4"/>
  <c r="LC38" i="4"/>
  <c r="LD38" i="4"/>
  <c r="LE38" i="4"/>
  <c r="LF38" i="4"/>
  <c r="LG38" i="4"/>
  <c r="LH38" i="4"/>
  <c r="LI38" i="4"/>
  <c r="LJ38" i="4"/>
  <c r="LK38" i="4"/>
  <c r="LL38" i="4"/>
  <c r="LM38" i="4"/>
  <c r="LN38" i="4"/>
  <c r="LO38" i="4"/>
  <c r="LP38" i="4"/>
  <c r="LQ38" i="4"/>
  <c r="LR38" i="4"/>
  <c r="LS38" i="4"/>
  <c r="LT38" i="4"/>
  <c r="LU38" i="4"/>
  <c r="LV38" i="4"/>
  <c r="LW38" i="4"/>
  <c r="LX38" i="4"/>
  <c r="LY38" i="4"/>
  <c r="LZ38" i="4"/>
  <c r="MA38" i="4"/>
  <c r="MB38" i="4"/>
  <c r="MC38" i="4"/>
  <c r="MD38" i="4"/>
  <c r="ME38" i="4"/>
  <c r="MF38" i="4"/>
  <c r="MG38" i="4"/>
  <c r="MH38" i="4"/>
  <c r="MI38" i="4"/>
  <c r="MJ38" i="4"/>
  <c r="MK38" i="4"/>
  <c r="ML38" i="4"/>
  <c r="MM38" i="4"/>
  <c r="MN38" i="4"/>
  <c r="MO38" i="4"/>
  <c r="MP38" i="4"/>
  <c r="MQ38" i="4"/>
  <c r="MR38" i="4"/>
  <c r="MS38" i="4"/>
  <c r="MT38" i="4"/>
  <c r="MU38" i="4"/>
  <c r="MV38" i="4"/>
  <c r="MW38" i="4"/>
  <c r="MX38" i="4"/>
  <c r="MY38" i="4"/>
  <c r="MZ38" i="4"/>
  <c r="NA38" i="4"/>
  <c r="NB38" i="4"/>
  <c r="NC38" i="4"/>
  <c r="ND38" i="4"/>
  <c r="NE38" i="4"/>
  <c r="NF38" i="4"/>
  <c r="NG38" i="4"/>
  <c r="NH38" i="4"/>
  <c r="NI38" i="4"/>
  <c r="NJ38" i="4"/>
  <c r="NK38" i="4"/>
  <c r="NL38" i="4"/>
  <c r="NM38" i="4"/>
  <c r="NN38" i="4"/>
  <c r="NO38" i="4"/>
  <c r="NP38" i="4"/>
  <c r="NQ38" i="4"/>
  <c r="NR38" i="4"/>
  <c r="NS38" i="4"/>
  <c r="NT38" i="4"/>
  <c r="NU38" i="4"/>
  <c r="NV38" i="4"/>
  <c r="OG38" i="4"/>
  <c r="OH38" i="4"/>
  <c r="OI38" i="4"/>
  <c r="OJ38" i="4"/>
  <c r="OK38" i="4"/>
  <c r="OL38" i="4"/>
  <c r="OM38" i="4"/>
  <c r="ON38" i="4"/>
  <c r="OO38" i="4"/>
  <c r="OP38" i="4"/>
  <c r="OQ38" i="4"/>
  <c r="OR38" i="4"/>
  <c r="OS38" i="4"/>
  <c r="OT38" i="4"/>
  <c r="OU38" i="4"/>
  <c r="OV38" i="4"/>
  <c r="OW38" i="4"/>
  <c r="OX38" i="4"/>
  <c r="OY38" i="4"/>
  <c r="OZ38" i="4"/>
  <c r="PA38" i="4"/>
  <c r="PB38" i="4"/>
  <c r="PC38" i="4"/>
  <c r="PD38" i="4"/>
  <c r="PE38" i="4"/>
  <c r="PF38" i="4"/>
  <c r="PG38" i="4"/>
  <c r="PH38" i="4"/>
  <c r="PI38" i="4"/>
  <c r="PJ38" i="4"/>
  <c r="PK38" i="4"/>
  <c r="PL38" i="4"/>
  <c r="PM38" i="4"/>
  <c r="PN38" i="4"/>
  <c r="PO38" i="4"/>
  <c r="PP38" i="4"/>
  <c r="PQ38" i="4"/>
  <c r="PR38" i="4"/>
  <c r="PS38" i="4"/>
  <c r="PT38" i="4"/>
  <c r="PU38" i="4"/>
  <c r="PV38" i="4"/>
  <c r="PW38" i="4"/>
  <c r="PX38" i="4"/>
  <c r="PY38" i="4"/>
  <c r="PZ38" i="4"/>
  <c r="QA38" i="4"/>
  <c r="QB38" i="4"/>
  <c r="QC38" i="4"/>
  <c r="QD38" i="4"/>
  <c r="QE38" i="4"/>
  <c r="QF38" i="4"/>
  <c r="QG38" i="4"/>
  <c r="QH38" i="4"/>
  <c r="QI38" i="4"/>
  <c r="QJ38" i="4"/>
  <c r="QK38" i="4"/>
  <c r="QL38" i="4"/>
  <c r="QM38" i="4"/>
  <c r="QN38" i="4"/>
  <c r="QO38" i="4"/>
  <c r="QP38" i="4"/>
  <c r="QQ38" i="4"/>
  <c r="QR38" i="4"/>
  <c r="QS38" i="4"/>
  <c r="QT38" i="4"/>
  <c r="QU38" i="4"/>
  <c r="QV38" i="4"/>
  <c r="QW38" i="4"/>
  <c r="QX38" i="4"/>
  <c r="QY38" i="4"/>
  <c r="QZ38" i="4"/>
  <c r="RA38" i="4"/>
  <c r="RB38" i="4"/>
  <c r="RC38" i="4"/>
  <c r="RD38" i="4"/>
  <c r="RE38" i="4"/>
  <c r="RF38" i="4"/>
  <c r="RG38" i="4"/>
  <c r="RH38" i="4"/>
  <c r="RI38" i="4"/>
  <c r="RJ38" i="4"/>
  <c r="RT38" i="4"/>
  <c r="RU38" i="4"/>
  <c r="RV38" i="4"/>
  <c r="RW38" i="4"/>
  <c r="RX38" i="4"/>
  <c r="RY38" i="4"/>
  <c r="RZ38" i="4"/>
  <c r="SA38" i="4"/>
  <c r="SB38" i="4"/>
  <c r="SC38" i="4"/>
  <c r="SD38" i="4"/>
  <c r="SE38" i="4"/>
  <c r="SF38" i="4"/>
  <c r="SG38" i="4"/>
  <c r="SH38" i="4"/>
  <c r="SI38" i="4"/>
  <c r="SJ38" i="4"/>
  <c r="SK38" i="4"/>
  <c r="SL38" i="4"/>
  <c r="SM38" i="4"/>
  <c r="SN38" i="4"/>
  <c r="SO38" i="4"/>
  <c r="SP38" i="4"/>
  <c r="SQ38" i="4"/>
  <c r="SR38" i="4"/>
  <c r="SS38" i="4"/>
  <c r="ST38" i="4"/>
  <c r="SU38" i="4"/>
  <c r="SV38" i="4"/>
  <c r="SW38" i="4"/>
  <c r="SX38" i="4"/>
  <c r="SY38" i="4"/>
  <c r="SZ38" i="4"/>
  <c r="TA38" i="4"/>
  <c r="TB38" i="4"/>
  <c r="TC38" i="4"/>
  <c r="TD38" i="4"/>
  <c r="TE38" i="4"/>
  <c r="TF38" i="4"/>
  <c r="TG38" i="4"/>
  <c r="TH38" i="4"/>
  <c r="TI38" i="4"/>
  <c r="TJ38" i="4"/>
  <c r="TK38" i="4"/>
  <c r="TL38" i="4"/>
  <c r="TM38" i="4"/>
  <c r="TN38" i="4"/>
  <c r="TO38" i="4"/>
  <c r="TP38" i="4"/>
  <c r="TQ38" i="4"/>
  <c r="TR38" i="4"/>
  <c r="TS38" i="4"/>
  <c r="TT38" i="4"/>
  <c r="TU38" i="4"/>
  <c r="TV38" i="4"/>
  <c r="TW38" i="4"/>
  <c r="TX38" i="4"/>
  <c r="TY38" i="4"/>
  <c r="TZ38" i="4"/>
  <c r="UA38" i="4"/>
  <c r="UB38" i="4"/>
  <c r="UC38" i="4"/>
  <c r="UD38" i="4"/>
  <c r="UE38" i="4"/>
  <c r="UF38" i="4"/>
  <c r="UG38" i="4"/>
  <c r="UH38" i="4"/>
  <c r="UI38" i="4"/>
  <c r="UJ38" i="4"/>
  <c r="UK38" i="4"/>
  <c r="UL38" i="4"/>
  <c r="UM38" i="4"/>
  <c r="UN38" i="4"/>
  <c r="UO38" i="4"/>
  <c r="UP38" i="4"/>
  <c r="UQ38" i="4"/>
  <c r="UR38" i="4"/>
  <c r="US38" i="4"/>
  <c r="UT38" i="4"/>
  <c r="UU38" i="4"/>
  <c r="UV38" i="4"/>
  <c r="UW38" i="4"/>
  <c r="VG38" i="4"/>
  <c r="VH38" i="4"/>
  <c r="VI38" i="4"/>
  <c r="VJ38" i="4"/>
  <c r="VK38" i="4"/>
  <c r="VL38" i="4"/>
  <c r="VM38" i="4"/>
  <c r="VN38" i="4"/>
  <c r="VO38" i="4"/>
  <c r="VP38" i="4"/>
  <c r="VQ38" i="4"/>
  <c r="VR38" i="4"/>
  <c r="VS38" i="4"/>
  <c r="VT38" i="4"/>
  <c r="VU38" i="4"/>
  <c r="VV38" i="4"/>
  <c r="VW38" i="4"/>
  <c r="VX38" i="4"/>
  <c r="VY38" i="4"/>
  <c r="VZ38" i="4"/>
  <c r="WA38" i="4"/>
  <c r="WB38" i="4"/>
  <c r="WC38" i="4"/>
  <c r="WD38" i="4"/>
  <c r="WE38" i="4"/>
  <c r="WF38" i="4"/>
  <c r="WG38" i="4"/>
  <c r="WH38" i="4"/>
  <c r="WI38" i="4"/>
  <c r="WJ38" i="4"/>
  <c r="WK38" i="4"/>
  <c r="WL38" i="4"/>
  <c r="WM38" i="4"/>
  <c r="WN38" i="4"/>
  <c r="WO38" i="4"/>
  <c r="WP38" i="4"/>
  <c r="WQ38" i="4"/>
  <c r="WR38" i="4"/>
  <c r="WS38" i="4"/>
  <c r="WT38" i="4"/>
  <c r="WU38" i="4"/>
  <c r="WV38" i="4"/>
  <c r="WW38" i="4"/>
  <c r="WX38" i="4"/>
  <c r="WY38" i="4"/>
  <c r="WZ38" i="4"/>
  <c r="XA38" i="4"/>
  <c r="XB38" i="4"/>
  <c r="XC38" i="4"/>
  <c r="XD38" i="4"/>
  <c r="XE38" i="4"/>
  <c r="XF38" i="4"/>
  <c r="XG38" i="4"/>
  <c r="XH38" i="4"/>
  <c r="XI38" i="4"/>
  <c r="XJ38" i="4"/>
  <c r="XK38" i="4"/>
  <c r="XL38" i="4"/>
  <c r="XM38" i="4"/>
  <c r="XN38" i="4"/>
  <c r="XO38" i="4"/>
  <c r="XP38" i="4"/>
  <c r="XQ38" i="4"/>
  <c r="XR38" i="4"/>
  <c r="XS38" i="4"/>
  <c r="XT38" i="4"/>
  <c r="XU38" i="4"/>
  <c r="XV38" i="4"/>
  <c r="XW38" i="4"/>
  <c r="XX38" i="4"/>
  <c r="XY38" i="4"/>
  <c r="XZ38" i="4"/>
  <c r="YA38" i="4"/>
  <c r="YB38" i="4"/>
  <c r="YC38" i="4"/>
  <c r="YD38" i="4"/>
  <c r="YE38" i="4"/>
  <c r="YF38" i="4"/>
  <c r="YG38" i="4"/>
  <c r="YH38" i="4"/>
  <c r="YI38" i="4"/>
  <c r="YJ38" i="4"/>
  <c r="YT38" i="4"/>
  <c r="YU38" i="4"/>
  <c r="YV38" i="4"/>
  <c r="YW38" i="4"/>
  <c r="YX38" i="4"/>
  <c r="YY38" i="4"/>
  <c r="YZ38" i="4"/>
  <c r="ZA38" i="4"/>
  <c r="ZB38" i="4"/>
  <c r="ZC38" i="4"/>
  <c r="ZD38" i="4"/>
  <c r="ZE38" i="4"/>
  <c r="ZF38" i="4"/>
  <c r="ZG38" i="4"/>
  <c r="ZH38" i="4"/>
  <c r="ZI38" i="4"/>
  <c r="ZJ38" i="4"/>
  <c r="ZK38" i="4"/>
  <c r="ZL38" i="4"/>
  <c r="ZM38" i="4"/>
  <c r="ZN38" i="4"/>
  <c r="ZO38" i="4"/>
  <c r="ZP38" i="4"/>
  <c r="ZQ38" i="4"/>
  <c r="ZR38" i="4"/>
  <c r="ZS38" i="4"/>
  <c r="ZT38" i="4"/>
  <c r="ZU38" i="4"/>
  <c r="ZV38" i="4"/>
  <c r="ZW38" i="4"/>
  <c r="ZX38" i="4"/>
  <c r="ZY38" i="4"/>
  <c r="ZZ38" i="4"/>
  <c r="AAA38" i="4"/>
  <c r="AAB38" i="4"/>
  <c r="AAC38" i="4"/>
  <c r="AAD38" i="4"/>
  <c r="AAE38" i="4"/>
  <c r="AAF38" i="4"/>
  <c r="AAG38" i="4"/>
  <c r="AAH38" i="4"/>
  <c r="AAI38" i="4"/>
  <c r="AAJ38" i="4"/>
  <c r="AAK38" i="4"/>
  <c r="AAL38" i="4"/>
  <c r="AAM38" i="4"/>
  <c r="AAN38" i="4"/>
  <c r="AAO38" i="4"/>
  <c r="AAP38" i="4"/>
  <c r="AAQ38" i="4"/>
  <c r="AAR38" i="4"/>
  <c r="AAS38" i="4"/>
  <c r="AAT38" i="4"/>
  <c r="AAU38" i="4"/>
  <c r="AAV38" i="4"/>
  <c r="AAW38" i="4"/>
  <c r="AAX38" i="4"/>
  <c r="AAY38" i="4"/>
  <c r="AAZ38" i="4"/>
  <c r="ABA38" i="4"/>
  <c r="ABB38" i="4"/>
  <c r="ABC38" i="4"/>
  <c r="ABD38" i="4"/>
  <c r="ABE38" i="4"/>
  <c r="ABF38" i="4"/>
  <c r="ABG38" i="4"/>
  <c r="ABH38" i="4"/>
  <c r="ABI38" i="4"/>
  <c r="ABJ38" i="4"/>
  <c r="ABK38" i="4"/>
  <c r="ABL38" i="4"/>
  <c r="ABM38" i="4"/>
  <c r="ABN38" i="4"/>
  <c r="ABO38" i="4"/>
  <c r="ABP38" i="4"/>
  <c r="ABQ38" i="4"/>
  <c r="ABR38" i="4"/>
  <c r="ABS38" i="4"/>
  <c r="ABT38" i="4"/>
  <c r="ABU38" i="4"/>
  <c r="ABV38" i="4"/>
  <c r="ABW38" i="4"/>
  <c r="ACG38" i="4"/>
  <c r="ACH38" i="4"/>
  <c r="ACI38" i="4"/>
  <c r="ACJ38" i="4"/>
  <c r="ACK38" i="4"/>
  <c r="ACL38" i="4"/>
  <c r="ACM38" i="4"/>
  <c r="ACN38" i="4"/>
  <c r="ACO38" i="4"/>
  <c r="ACP38" i="4"/>
  <c r="ACQ38" i="4"/>
  <c r="ACR38" i="4"/>
  <c r="ACS38" i="4"/>
  <c r="ACT38" i="4"/>
  <c r="ACU38" i="4"/>
  <c r="ACV38" i="4"/>
  <c r="ACW38" i="4"/>
  <c r="ACX38" i="4"/>
  <c r="ACY38" i="4"/>
  <c r="ACZ38" i="4"/>
  <c r="ADA38" i="4"/>
  <c r="ADB38" i="4"/>
  <c r="ADC38" i="4"/>
  <c r="ADD38" i="4"/>
  <c r="ADE38" i="4"/>
  <c r="ADF38" i="4"/>
  <c r="ADG38" i="4"/>
  <c r="ADH38" i="4"/>
  <c r="ADI38" i="4"/>
  <c r="ADJ38" i="4"/>
  <c r="ADK38" i="4"/>
  <c r="ADL38" i="4"/>
  <c r="ADM38" i="4"/>
  <c r="ADN38" i="4"/>
  <c r="ADO38" i="4"/>
  <c r="ADP38" i="4"/>
  <c r="ADQ38" i="4"/>
  <c r="ADR38" i="4"/>
  <c r="ADS38" i="4"/>
  <c r="ADT38" i="4"/>
  <c r="ADU38" i="4"/>
  <c r="ADV38" i="4"/>
  <c r="ADW38" i="4"/>
  <c r="ADX38" i="4"/>
  <c r="ADY38" i="4"/>
  <c r="ADZ38" i="4"/>
  <c r="AEA38" i="4"/>
  <c r="AEB38" i="4"/>
  <c r="AEC38" i="4"/>
  <c r="AED38" i="4"/>
  <c r="AEE38" i="4"/>
  <c r="AEF38" i="4"/>
  <c r="AEG38" i="4"/>
  <c r="AEH38" i="4"/>
  <c r="AEI38" i="4"/>
  <c r="AEJ38" i="4"/>
  <c r="AEK38" i="4"/>
  <c r="AEL38" i="4"/>
  <c r="AEM38" i="4"/>
  <c r="AEN38" i="4"/>
  <c r="AEO38" i="4"/>
  <c r="AEP38" i="4"/>
  <c r="AEQ38" i="4"/>
  <c r="AER38" i="4"/>
  <c r="AES38" i="4"/>
  <c r="AET38" i="4"/>
  <c r="AEU38" i="4"/>
  <c r="AEV38" i="4"/>
  <c r="AEW38" i="4"/>
  <c r="AEX38" i="4"/>
  <c r="AEY38" i="4"/>
  <c r="AEZ38" i="4"/>
  <c r="AFA38" i="4"/>
  <c r="AFB38" i="4"/>
  <c r="AFC38" i="4"/>
  <c r="AFD38" i="4"/>
  <c r="AFE38" i="4"/>
  <c r="AFF38" i="4"/>
  <c r="AFG38" i="4"/>
  <c r="AFH38" i="4"/>
  <c r="AFI38" i="4"/>
  <c r="AFJ38" i="4"/>
  <c r="DR63" i="4"/>
  <c r="DT63" i="4"/>
  <c r="DU63" i="4"/>
  <c r="DV63" i="4"/>
  <c r="DW63" i="4"/>
  <c r="DX63" i="4"/>
  <c r="DY63" i="4"/>
  <c r="DZ63" i="4"/>
  <c r="EA63" i="4"/>
  <c r="EB63" i="4"/>
  <c r="EC63" i="4"/>
  <c r="ED63" i="4"/>
  <c r="EE63" i="4"/>
  <c r="EF63" i="4"/>
  <c r="EG63" i="4"/>
  <c r="EH63" i="4"/>
  <c r="EI63" i="4"/>
  <c r="EJ63" i="4"/>
  <c r="EK63" i="4"/>
  <c r="EL63" i="4"/>
  <c r="EM63" i="4"/>
  <c r="EN63" i="4"/>
  <c r="EO63" i="4"/>
  <c r="EP63" i="4"/>
  <c r="EQ63" i="4"/>
  <c r="ER63" i="4"/>
  <c r="ES63" i="4"/>
  <c r="ET63" i="4"/>
  <c r="EU63" i="4"/>
  <c r="EV63" i="4"/>
  <c r="EW63" i="4"/>
  <c r="EX63" i="4"/>
  <c r="EY63" i="4"/>
  <c r="EZ63" i="4"/>
  <c r="FA63" i="4"/>
  <c r="FB63" i="4"/>
  <c r="FC63" i="4"/>
  <c r="FD63" i="4"/>
  <c r="FE63" i="4"/>
  <c r="FF63" i="4"/>
  <c r="FG63" i="4"/>
  <c r="FH63" i="4"/>
  <c r="FI63" i="4"/>
  <c r="FJ63" i="4"/>
  <c r="FK63" i="4"/>
  <c r="FL63" i="4"/>
  <c r="FM63" i="4"/>
  <c r="FN63" i="4"/>
  <c r="FO63" i="4"/>
  <c r="FP63" i="4"/>
  <c r="FQ63" i="4"/>
  <c r="FR63" i="4"/>
  <c r="FS63" i="4"/>
  <c r="FT63" i="4"/>
  <c r="FU63" i="4"/>
  <c r="FV63" i="4"/>
  <c r="FW63" i="4"/>
  <c r="FX63" i="4"/>
  <c r="FY63" i="4"/>
  <c r="FZ63" i="4"/>
  <c r="GA63" i="4"/>
  <c r="GB63" i="4"/>
  <c r="GC63" i="4"/>
  <c r="GD63" i="4"/>
  <c r="GE63" i="4"/>
  <c r="GF63" i="4"/>
  <c r="GG63" i="4"/>
  <c r="GH63" i="4"/>
  <c r="GI63" i="4"/>
  <c r="GJ63" i="4"/>
  <c r="GK63" i="4"/>
  <c r="GL63" i="4"/>
  <c r="GM63" i="4"/>
  <c r="GN63" i="4"/>
  <c r="GO63" i="4"/>
  <c r="GP63" i="4"/>
  <c r="GQ63" i="4"/>
  <c r="GR63" i="4"/>
  <c r="GS63" i="4"/>
  <c r="GT63" i="4"/>
  <c r="GU63" i="4"/>
  <c r="KS63" i="4"/>
  <c r="KT63" i="4"/>
  <c r="KU63" i="4"/>
  <c r="KV63" i="4"/>
  <c r="KW63" i="4"/>
  <c r="KX63" i="4"/>
  <c r="KY63" i="4"/>
  <c r="KZ63" i="4"/>
  <c r="LA63" i="4"/>
  <c r="LB63" i="4"/>
  <c r="LC63" i="4"/>
  <c r="LD63" i="4"/>
  <c r="LE63" i="4"/>
  <c r="LF63" i="4"/>
  <c r="LG63" i="4"/>
  <c r="LH63" i="4"/>
  <c r="LI63" i="4"/>
  <c r="LJ63" i="4"/>
  <c r="LK63" i="4"/>
  <c r="LL63" i="4"/>
  <c r="LM63" i="4"/>
  <c r="LN63" i="4"/>
  <c r="LO63" i="4"/>
  <c r="LP63" i="4"/>
  <c r="LQ63" i="4"/>
  <c r="LR63" i="4"/>
  <c r="LS63" i="4"/>
  <c r="LT63" i="4"/>
  <c r="LU63" i="4"/>
  <c r="LV63" i="4"/>
  <c r="LW63" i="4"/>
  <c r="LX63" i="4"/>
  <c r="LY63" i="4"/>
  <c r="LZ63" i="4"/>
  <c r="MA63" i="4"/>
  <c r="MB63" i="4"/>
  <c r="MC63" i="4"/>
  <c r="MD63" i="4"/>
  <c r="ME63" i="4"/>
  <c r="MF63" i="4"/>
  <c r="MG63" i="4"/>
  <c r="MH63" i="4"/>
  <c r="MI63" i="4"/>
  <c r="MJ63" i="4"/>
  <c r="MK63" i="4"/>
  <c r="ML63" i="4"/>
  <c r="MM63" i="4"/>
  <c r="MN63" i="4"/>
  <c r="MO63" i="4"/>
  <c r="MP63" i="4"/>
  <c r="MQ63" i="4"/>
  <c r="MR63" i="4"/>
  <c r="MS63" i="4"/>
  <c r="MT63" i="4"/>
  <c r="MU63" i="4"/>
  <c r="MV63" i="4"/>
  <c r="MW63" i="4"/>
  <c r="MX63" i="4"/>
  <c r="MY63" i="4"/>
  <c r="MZ63" i="4"/>
  <c r="NA63" i="4"/>
  <c r="NB63" i="4"/>
  <c r="NC63" i="4"/>
  <c r="ND63" i="4"/>
  <c r="NE63" i="4"/>
  <c r="NF63" i="4"/>
  <c r="NG63" i="4"/>
  <c r="NH63" i="4"/>
  <c r="NI63" i="4"/>
  <c r="NJ63" i="4"/>
  <c r="NK63" i="4"/>
  <c r="NL63" i="4"/>
  <c r="NM63" i="4"/>
  <c r="NN63" i="4"/>
  <c r="NO63" i="4"/>
  <c r="NP63" i="4"/>
  <c r="NQ63" i="4"/>
  <c r="NR63" i="4"/>
  <c r="NS63" i="4"/>
  <c r="NT63" i="4"/>
  <c r="NU63" i="4"/>
  <c r="NV63" i="4"/>
  <c r="OG63" i="4"/>
  <c r="OH63" i="4"/>
  <c r="OI63" i="4"/>
  <c r="OJ63" i="4"/>
  <c r="OK63" i="4"/>
  <c r="OL63" i="4"/>
  <c r="OM63" i="4"/>
  <c r="ON63" i="4"/>
  <c r="OO63" i="4"/>
  <c r="OP63" i="4"/>
  <c r="OQ63" i="4"/>
  <c r="OR63" i="4"/>
  <c r="OS63" i="4"/>
  <c r="OT63" i="4"/>
  <c r="OU63" i="4"/>
  <c r="OV63" i="4"/>
  <c r="OW63" i="4"/>
  <c r="OX63" i="4"/>
  <c r="OY63" i="4"/>
  <c r="OZ63" i="4"/>
  <c r="PA63" i="4"/>
  <c r="PB63" i="4"/>
  <c r="PC63" i="4"/>
  <c r="PD63" i="4"/>
  <c r="PE63" i="4"/>
  <c r="PF63" i="4"/>
  <c r="PG63" i="4"/>
  <c r="PH63" i="4"/>
  <c r="PI63" i="4"/>
  <c r="PJ63" i="4"/>
  <c r="PK63" i="4"/>
  <c r="PL63" i="4"/>
  <c r="PM63" i="4"/>
  <c r="PN63" i="4"/>
  <c r="PO63" i="4"/>
  <c r="PP63" i="4"/>
  <c r="PQ63" i="4"/>
  <c r="PR63" i="4"/>
  <c r="PS63" i="4"/>
  <c r="PT63" i="4"/>
  <c r="PU63" i="4"/>
  <c r="PV63" i="4"/>
  <c r="PW63" i="4"/>
  <c r="PX63" i="4"/>
  <c r="PY63" i="4"/>
  <c r="PZ63" i="4"/>
  <c r="QA63" i="4"/>
  <c r="QB63" i="4"/>
  <c r="QC63" i="4"/>
  <c r="QD63" i="4"/>
  <c r="QE63" i="4"/>
  <c r="QF63" i="4"/>
  <c r="QG63" i="4"/>
  <c r="QH63" i="4"/>
  <c r="QI63" i="4"/>
  <c r="QJ63" i="4"/>
  <c r="QK63" i="4"/>
  <c r="QL63" i="4"/>
  <c r="QM63" i="4"/>
  <c r="QN63" i="4"/>
  <c r="QO63" i="4"/>
  <c r="QP63" i="4"/>
  <c r="QQ63" i="4"/>
  <c r="QR63" i="4"/>
  <c r="QS63" i="4"/>
  <c r="QT63" i="4"/>
  <c r="QU63" i="4"/>
  <c r="QV63" i="4"/>
  <c r="QW63" i="4"/>
  <c r="QX63" i="4"/>
  <c r="QY63" i="4"/>
  <c r="QZ63" i="4"/>
  <c r="RA63" i="4"/>
  <c r="RB63" i="4"/>
  <c r="RC63" i="4"/>
  <c r="RD63" i="4"/>
  <c r="RE63" i="4"/>
  <c r="RF63" i="4"/>
  <c r="RG63" i="4"/>
  <c r="RH63" i="4"/>
  <c r="RI63" i="4"/>
  <c r="RJ63" i="4"/>
  <c r="RT63" i="4"/>
  <c r="RU63" i="4"/>
  <c r="RV63" i="4"/>
  <c r="RW63" i="4"/>
  <c r="RX63" i="4"/>
  <c r="RY63" i="4"/>
  <c r="RZ63" i="4"/>
  <c r="SA63" i="4"/>
  <c r="SB63" i="4"/>
  <c r="SC63" i="4"/>
  <c r="SD63" i="4"/>
  <c r="SE63" i="4"/>
  <c r="SF63" i="4"/>
  <c r="SG63" i="4"/>
  <c r="SH63" i="4"/>
  <c r="SI63" i="4"/>
  <c r="SJ63" i="4"/>
  <c r="SK63" i="4"/>
  <c r="SL63" i="4"/>
  <c r="SM63" i="4"/>
  <c r="SN63" i="4"/>
  <c r="SO63" i="4"/>
  <c r="SP63" i="4"/>
  <c r="SQ63" i="4"/>
  <c r="SR63" i="4"/>
  <c r="SS63" i="4"/>
  <c r="ST63" i="4"/>
  <c r="SU63" i="4"/>
  <c r="SV63" i="4"/>
  <c r="SW63" i="4"/>
  <c r="SX63" i="4"/>
  <c r="SY63" i="4"/>
  <c r="SZ63" i="4"/>
  <c r="TA63" i="4"/>
  <c r="TB63" i="4"/>
  <c r="TC63" i="4"/>
  <c r="TD63" i="4"/>
  <c r="TE63" i="4"/>
  <c r="TF63" i="4"/>
  <c r="TG63" i="4"/>
  <c r="TH63" i="4"/>
  <c r="TI63" i="4"/>
  <c r="TJ63" i="4"/>
  <c r="TK63" i="4"/>
  <c r="TL63" i="4"/>
  <c r="TM63" i="4"/>
  <c r="TN63" i="4"/>
  <c r="TO63" i="4"/>
  <c r="TP63" i="4"/>
  <c r="TQ63" i="4"/>
  <c r="TR63" i="4"/>
  <c r="TS63" i="4"/>
  <c r="TT63" i="4"/>
  <c r="TU63" i="4"/>
  <c r="TV63" i="4"/>
  <c r="TW63" i="4"/>
  <c r="TX63" i="4"/>
  <c r="TY63" i="4"/>
  <c r="TZ63" i="4"/>
  <c r="UA63" i="4"/>
  <c r="UB63" i="4"/>
  <c r="UC63" i="4"/>
  <c r="UD63" i="4"/>
  <c r="UE63" i="4"/>
  <c r="UF63" i="4"/>
  <c r="UG63" i="4"/>
  <c r="UH63" i="4"/>
  <c r="UI63" i="4"/>
  <c r="UJ63" i="4"/>
  <c r="UK63" i="4"/>
  <c r="UL63" i="4"/>
  <c r="UM63" i="4"/>
  <c r="UN63" i="4"/>
  <c r="UO63" i="4"/>
  <c r="UP63" i="4"/>
  <c r="UQ63" i="4"/>
  <c r="UR63" i="4"/>
  <c r="US63" i="4"/>
  <c r="UT63" i="4"/>
  <c r="UU63" i="4"/>
  <c r="UV63" i="4"/>
  <c r="UW63" i="4"/>
  <c r="VG63" i="4"/>
  <c r="VH63" i="4"/>
  <c r="VI63" i="4"/>
  <c r="VJ63" i="4"/>
  <c r="VK63" i="4"/>
  <c r="VL63" i="4"/>
  <c r="VM63" i="4"/>
  <c r="VN63" i="4"/>
  <c r="VO63" i="4"/>
  <c r="VP63" i="4"/>
  <c r="VQ63" i="4"/>
  <c r="VR63" i="4"/>
  <c r="VS63" i="4"/>
  <c r="VT63" i="4"/>
  <c r="VU63" i="4"/>
  <c r="VV63" i="4"/>
  <c r="VW63" i="4"/>
  <c r="VX63" i="4"/>
  <c r="VY63" i="4"/>
  <c r="VZ63" i="4"/>
  <c r="WA63" i="4"/>
  <c r="WB63" i="4"/>
  <c r="WC63" i="4"/>
  <c r="WD63" i="4"/>
  <c r="WE63" i="4"/>
  <c r="WF63" i="4"/>
  <c r="WG63" i="4"/>
  <c r="WH63" i="4"/>
  <c r="WI63" i="4"/>
  <c r="WJ63" i="4"/>
  <c r="WK63" i="4"/>
  <c r="WL63" i="4"/>
  <c r="WM63" i="4"/>
  <c r="WN63" i="4"/>
  <c r="WO63" i="4"/>
  <c r="WP63" i="4"/>
  <c r="WQ63" i="4"/>
  <c r="WR63" i="4"/>
  <c r="WS63" i="4"/>
  <c r="WT63" i="4"/>
  <c r="WU63" i="4"/>
  <c r="WV63" i="4"/>
  <c r="WW63" i="4"/>
  <c r="WX63" i="4"/>
  <c r="WY63" i="4"/>
  <c r="WZ63" i="4"/>
  <c r="XA63" i="4"/>
  <c r="XB63" i="4"/>
  <c r="XC63" i="4"/>
  <c r="XD63" i="4"/>
  <c r="XE63" i="4"/>
  <c r="XF63" i="4"/>
  <c r="XG63" i="4"/>
  <c r="XH63" i="4"/>
  <c r="XI63" i="4"/>
  <c r="XJ63" i="4"/>
  <c r="XK63" i="4"/>
  <c r="XL63" i="4"/>
  <c r="XM63" i="4"/>
  <c r="XN63" i="4"/>
  <c r="XO63" i="4"/>
  <c r="XP63" i="4"/>
  <c r="XQ63" i="4"/>
  <c r="XR63" i="4"/>
  <c r="XS63" i="4"/>
  <c r="XT63" i="4"/>
  <c r="XU63" i="4"/>
  <c r="XV63" i="4"/>
  <c r="XW63" i="4"/>
  <c r="XX63" i="4"/>
  <c r="XY63" i="4"/>
  <c r="XZ63" i="4"/>
  <c r="YA63" i="4"/>
  <c r="YB63" i="4"/>
  <c r="YC63" i="4"/>
  <c r="YD63" i="4"/>
  <c r="YE63" i="4"/>
  <c r="YF63" i="4"/>
  <c r="YG63" i="4"/>
  <c r="YH63" i="4"/>
  <c r="YI63" i="4"/>
  <c r="YJ63" i="4"/>
  <c r="YT63" i="4"/>
  <c r="YU63" i="4"/>
  <c r="YV63" i="4"/>
  <c r="YW63" i="4"/>
  <c r="YX63" i="4"/>
  <c r="YY63" i="4"/>
  <c r="YZ63" i="4"/>
  <c r="ZA63" i="4"/>
  <c r="ZB63" i="4"/>
  <c r="ZC63" i="4"/>
  <c r="ZD63" i="4"/>
  <c r="ZE63" i="4"/>
  <c r="ZF63" i="4"/>
  <c r="ZG63" i="4"/>
  <c r="ZH63" i="4"/>
  <c r="ZI63" i="4"/>
  <c r="ZJ63" i="4"/>
  <c r="ZK63" i="4"/>
  <c r="ZL63" i="4"/>
  <c r="ZM63" i="4"/>
  <c r="ZN63" i="4"/>
  <c r="ZO63" i="4"/>
  <c r="ZP63" i="4"/>
  <c r="ZQ63" i="4"/>
  <c r="ZR63" i="4"/>
  <c r="ZS63" i="4"/>
  <c r="ZT63" i="4"/>
  <c r="ZU63" i="4"/>
  <c r="ZV63" i="4"/>
  <c r="ZW63" i="4"/>
  <c r="ZX63" i="4"/>
  <c r="ZY63" i="4"/>
  <c r="ZZ63" i="4"/>
  <c r="AAA63" i="4"/>
  <c r="AAB63" i="4"/>
  <c r="AAC63" i="4"/>
  <c r="AAD63" i="4"/>
  <c r="AAE63" i="4"/>
  <c r="AAF63" i="4"/>
  <c r="AAG63" i="4"/>
  <c r="AAH63" i="4"/>
  <c r="AAI63" i="4"/>
  <c r="AAJ63" i="4"/>
  <c r="AAK63" i="4"/>
  <c r="AAL63" i="4"/>
  <c r="AAM63" i="4"/>
  <c r="AAN63" i="4"/>
  <c r="AAO63" i="4"/>
  <c r="AAP63" i="4"/>
  <c r="AAQ63" i="4"/>
  <c r="AAR63" i="4"/>
  <c r="AAS63" i="4"/>
  <c r="AAT63" i="4"/>
  <c r="AAU63" i="4"/>
  <c r="AAV63" i="4"/>
  <c r="AAW63" i="4"/>
  <c r="AAX63" i="4"/>
  <c r="AAY63" i="4"/>
  <c r="AAZ63" i="4"/>
  <c r="ABA63" i="4"/>
  <c r="ABB63" i="4"/>
  <c r="ABC63" i="4"/>
  <c r="ABD63" i="4"/>
  <c r="ABE63" i="4"/>
  <c r="ABF63" i="4"/>
  <c r="ABG63" i="4"/>
  <c r="ABH63" i="4"/>
  <c r="ABI63" i="4"/>
  <c r="ABJ63" i="4"/>
  <c r="ABK63" i="4"/>
  <c r="ABL63" i="4"/>
  <c r="ABM63" i="4"/>
  <c r="ABN63" i="4"/>
  <c r="ABO63" i="4"/>
  <c r="ABP63" i="4"/>
  <c r="ABQ63" i="4"/>
  <c r="ABR63" i="4"/>
  <c r="ABS63" i="4"/>
  <c r="ABT63" i="4"/>
  <c r="ABU63" i="4"/>
  <c r="ABV63" i="4"/>
  <c r="ABW63" i="4"/>
  <c r="ACG63" i="4"/>
  <c r="ACH63" i="4"/>
  <c r="ACI63" i="4"/>
  <c r="ACJ63" i="4"/>
  <c r="ACK63" i="4"/>
  <c r="ACL63" i="4"/>
  <c r="ACM63" i="4"/>
  <c r="ACN63" i="4"/>
  <c r="ACO63" i="4"/>
  <c r="ACP63" i="4"/>
  <c r="ACQ63" i="4"/>
  <c r="ACR63" i="4"/>
  <c r="ACS63" i="4"/>
  <c r="ACT63" i="4"/>
  <c r="ACU63" i="4"/>
  <c r="ACV63" i="4"/>
  <c r="ACW63" i="4"/>
  <c r="ACX63" i="4"/>
  <c r="ACY63" i="4"/>
  <c r="ACZ63" i="4"/>
  <c r="ADA63" i="4"/>
  <c r="ADB63" i="4"/>
  <c r="ADC63" i="4"/>
  <c r="ADD63" i="4"/>
  <c r="ADE63" i="4"/>
  <c r="ADF63" i="4"/>
  <c r="ADG63" i="4"/>
  <c r="ADH63" i="4"/>
  <c r="ADI63" i="4"/>
  <c r="ADJ63" i="4"/>
  <c r="ADK63" i="4"/>
  <c r="ADL63" i="4"/>
  <c r="ADM63" i="4"/>
  <c r="ADN63" i="4"/>
  <c r="ADO63" i="4"/>
  <c r="ADP63" i="4"/>
  <c r="ADQ63" i="4"/>
  <c r="ADR63" i="4"/>
  <c r="ADS63" i="4"/>
  <c r="ADT63" i="4"/>
  <c r="ADU63" i="4"/>
  <c r="ADV63" i="4"/>
  <c r="ADW63" i="4"/>
  <c r="ADX63" i="4"/>
  <c r="ADY63" i="4"/>
  <c r="ADZ63" i="4"/>
  <c r="AEA63" i="4"/>
  <c r="AEB63" i="4"/>
  <c r="AEC63" i="4"/>
  <c r="AED63" i="4"/>
  <c r="AEE63" i="4"/>
  <c r="AEF63" i="4"/>
  <c r="AEG63" i="4"/>
  <c r="AEH63" i="4"/>
  <c r="AEI63" i="4"/>
  <c r="AEJ63" i="4"/>
  <c r="AEK63" i="4"/>
  <c r="AEL63" i="4"/>
  <c r="AEM63" i="4"/>
  <c r="AEN63" i="4"/>
  <c r="AEO63" i="4"/>
  <c r="AEP63" i="4"/>
  <c r="AEQ63" i="4"/>
  <c r="AER63" i="4"/>
  <c r="AES63" i="4"/>
  <c r="AET63" i="4"/>
  <c r="AEU63" i="4"/>
  <c r="AEV63" i="4"/>
  <c r="AEW63" i="4"/>
  <c r="AEX63" i="4"/>
  <c r="AEY63" i="4"/>
  <c r="AEZ63" i="4"/>
  <c r="AFA63" i="4"/>
  <c r="AFB63" i="4"/>
  <c r="AFC63" i="4"/>
  <c r="AFD63" i="4"/>
  <c r="AFE63" i="4"/>
  <c r="AFF63" i="4"/>
  <c r="AFG63" i="4"/>
  <c r="AFH63" i="4"/>
  <c r="AFI63" i="4"/>
  <c r="AFJ63" i="4"/>
  <c r="DR36" i="4"/>
  <c r="DT36" i="4"/>
  <c r="DU36" i="4"/>
  <c r="DV36" i="4"/>
  <c r="DW36" i="4"/>
  <c r="DX36" i="4"/>
  <c r="DY36" i="4"/>
  <c r="DZ36" i="4"/>
  <c r="EA36" i="4"/>
  <c r="EB36" i="4"/>
  <c r="EC36" i="4"/>
  <c r="ED36" i="4"/>
  <c r="EE36" i="4"/>
  <c r="EF36" i="4"/>
  <c r="EG36" i="4"/>
  <c r="EH36" i="4"/>
  <c r="EI36" i="4"/>
  <c r="EJ36" i="4"/>
  <c r="EK36" i="4"/>
  <c r="EL36" i="4"/>
  <c r="EM36" i="4"/>
  <c r="EN36" i="4"/>
  <c r="EO36" i="4"/>
  <c r="EP36" i="4"/>
  <c r="EQ36" i="4"/>
  <c r="ER36" i="4"/>
  <c r="ES36" i="4"/>
  <c r="ET36" i="4"/>
  <c r="EU36" i="4"/>
  <c r="EV36" i="4"/>
  <c r="EW36" i="4"/>
  <c r="EX36" i="4"/>
  <c r="EY36" i="4"/>
  <c r="EZ36" i="4"/>
  <c r="FA36" i="4"/>
  <c r="FB36" i="4"/>
  <c r="FC36" i="4"/>
  <c r="FD36" i="4"/>
  <c r="FE36" i="4"/>
  <c r="FF36" i="4"/>
  <c r="FG36" i="4"/>
  <c r="FH36" i="4"/>
  <c r="FI36" i="4"/>
  <c r="FJ36" i="4"/>
  <c r="FK36" i="4"/>
  <c r="FL36" i="4"/>
  <c r="FM36" i="4"/>
  <c r="FN36" i="4"/>
  <c r="FO36" i="4"/>
  <c r="FP36" i="4"/>
  <c r="FQ36" i="4"/>
  <c r="FR36" i="4"/>
  <c r="FS36" i="4"/>
  <c r="FT36" i="4"/>
  <c r="FU36" i="4"/>
  <c r="FV36" i="4"/>
  <c r="FW36" i="4"/>
  <c r="FX36" i="4"/>
  <c r="FY36" i="4"/>
  <c r="FZ36" i="4"/>
  <c r="GA36" i="4"/>
  <c r="GB36" i="4"/>
  <c r="GC36" i="4"/>
  <c r="GD36" i="4"/>
  <c r="GE36" i="4"/>
  <c r="GF36" i="4"/>
  <c r="GG36" i="4"/>
  <c r="GH36" i="4"/>
  <c r="GI36" i="4"/>
  <c r="GJ36" i="4"/>
  <c r="GK36" i="4"/>
  <c r="GL36" i="4"/>
  <c r="GM36" i="4"/>
  <c r="GN36" i="4"/>
  <c r="GO36" i="4"/>
  <c r="GP36" i="4"/>
  <c r="GQ36" i="4"/>
  <c r="GR36" i="4"/>
  <c r="GS36" i="4"/>
  <c r="GT36" i="4"/>
  <c r="GU36" i="4"/>
  <c r="KS36" i="4"/>
  <c r="KT36" i="4"/>
  <c r="KU36" i="4"/>
  <c r="KV36" i="4"/>
  <c r="KW36" i="4"/>
  <c r="KX36" i="4"/>
  <c r="KY36" i="4"/>
  <c r="KZ36" i="4"/>
  <c r="LA36" i="4"/>
  <c r="LB36" i="4"/>
  <c r="LC36" i="4"/>
  <c r="LD36" i="4"/>
  <c r="LE36" i="4"/>
  <c r="LF36" i="4"/>
  <c r="LG36" i="4"/>
  <c r="LH36" i="4"/>
  <c r="LI36" i="4"/>
  <c r="LJ36" i="4"/>
  <c r="LK36" i="4"/>
  <c r="LL36" i="4"/>
  <c r="LM36" i="4"/>
  <c r="LN36" i="4"/>
  <c r="LO36" i="4"/>
  <c r="LP36" i="4"/>
  <c r="LQ36" i="4"/>
  <c r="LR36" i="4"/>
  <c r="LS36" i="4"/>
  <c r="LT36" i="4"/>
  <c r="LU36" i="4"/>
  <c r="LV36" i="4"/>
  <c r="LW36" i="4"/>
  <c r="LX36" i="4"/>
  <c r="LY36" i="4"/>
  <c r="LZ36" i="4"/>
  <c r="MA36" i="4"/>
  <c r="MB36" i="4"/>
  <c r="MC36" i="4"/>
  <c r="MD36" i="4"/>
  <c r="ME36" i="4"/>
  <c r="MF36" i="4"/>
  <c r="MG36" i="4"/>
  <c r="MH36" i="4"/>
  <c r="MI36" i="4"/>
  <c r="MJ36" i="4"/>
  <c r="MK36" i="4"/>
  <c r="ML36" i="4"/>
  <c r="MM36" i="4"/>
  <c r="MN36" i="4"/>
  <c r="MO36" i="4"/>
  <c r="MP36" i="4"/>
  <c r="MQ36" i="4"/>
  <c r="MR36" i="4"/>
  <c r="MS36" i="4"/>
  <c r="MT36" i="4"/>
  <c r="MU36" i="4"/>
  <c r="MV36" i="4"/>
  <c r="MW36" i="4"/>
  <c r="MX36" i="4"/>
  <c r="MY36" i="4"/>
  <c r="MZ36" i="4"/>
  <c r="NA36" i="4"/>
  <c r="NB36" i="4"/>
  <c r="NC36" i="4"/>
  <c r="ND36" i="4"/>
  <c r="NE36" i="4"/>
  <c r="NF36" i="4"/>
  <c r="NG36" i="4"/>
  <c r="NH36" i="4"/>
  <c r="NI36" i="4"/>
  <c r="NJ36" i="4"/>
  <c r="NK36" i="4"/>
  <c r="NL36" i="4"/>
  <c r="NM36" i="4"/>
  <c r="NN36" i="4"/>
  <c r="NO36" i="4"/>
  <c r="NP36" i="4"/>
  <c r="NQ36" i="4"/>
  <c r="NR36" i="4"/>
  <c r="NS36" i="4"/>
  <c r="NT36" i="4"/>
  <c r="NU36" i="4"/>
  <c r="NV36" i="4"/>
  <c r="OG36" i="4"/>
  <c r="OH36" i="4"/>
  <c r="OI36" i="4"/>
  <c r="OJ36" i="4"/>
  <c r="OK36" i="4"/>
  <c r="OL36" i="4"/>
  <c r="OM36" i="4"/>
  <c r="ON36" i="4"/>
  <c r="OO36" i="4"/>
  <c r="OP36" i="4"/>
  <c r="OQ36" i="4"/>
  <c r="OR36" i="4"/>
  <c r="OS36" i="4"/>
  <c r="OT36" i="4"/>
  <c r="OU36" i="4"/>
  <c r="OV36" i="4"/>
  <c r="OW36" i="4"/>
  <c r="OX36" i="4"/>
  <c r="OY36" i="4"/>
  <c r="OZ36" i="4"/>
  <c r="PA36" i="4"/>
  <c r="PB36" i="4"/>
  <c r="PC36" i="4"/>
  <c r="PD36" i="4"/>
  <c r="PE36" i="4"/>
  <c r="PF36" i="4"/>
  <c r="PG36" i="4"/>
  <c r="PH36" i="4"/>
  <c r="PI36" i="4"/>
  <c r="PJ36" i="4"/>
  <c r="PK36" i="4"/>
  <c r="PL36" i="4"/>
  <c r="PM36" i="4"/>
  <c r="PN36" i="4"/>
  <c r="PO36" i="4"/>
  <c r="PP36" i="4"/>
  <c r="PQ36" i="4"/>
  <c r="PR36" i="4"/>
  <c r="PS36" i="4"/>
  <c r="PT36" i="4"/>
  <c r="PU36" i="4"/>
  <c r="PV36" i="4"/>
  <c r="PW36" i="4"/>
  <c r="PX36" i="4"/>
  <c r="PY36" i="4"/>
  <c r="PZ36" i="4"/>
  <c r="QA36" i="4"/>
  <c r="QB36" i="4"/>
  <c r="QC36" i="4"/>
  <c r="QD36" i="4"/>
  <c r="QE36" i="4"/>
  <c r="QF36" i="4"/>
  <c r="QG36" i="4"/>
  <c r="QH36" i="4"/>
  <c r="QI36" i="4"/>
  <c r="QJ36" i="4"/>
  <c r="QK36" i="4"/>
  <c r="QL36" i="4"/>
  <c r="QM36" i="4"/>
  <c r="QN36" i="4"/>
  <c r="QO36" i="4"/>
  <c r="QP36" i="4"/>
  <c r="QQ36" i="4"/>
  <c r="QR36" i="4"/>
  <c r="QS36" i="4"/>
  <c r="QT36" i="4"/>
  <c r="QU36" i="4"/>
  <c r="QV36" i="4"/>
  <c r="QW36" i="4"/>
  <c r="QX36" i="4"/>
  <c r="QY36" i="4"/>
  <c r="QZ36" i="4"/>
  <c r="RA36" i="4"/>
  <c r="RB36" i="4"/>
  <c r="RC36" i="4"/>
  <c r="RD36" i="4"/>
  <c r="RE36" i="4"/>
  <c r="RF36" i="4"/>
  <c r="RG36" i="4"/>
  <c r="RH36" i="4"/>
  <c r="RI36" i="4"/>
  <c r="RJ36" i="4"/>
  <c r="RT36" i="4"/>
  <c r="RU36" i="4"/>
  <c r="RV36" i="4"/>
  <c r="RW36" i="4"/>
  <c r="RX36" i="4"/>
  <c r="RY36" i="4"/>
  <c r="RZ36" i="4"/>
  <c r="SA36" i="4"/>
  <c r="SB36" i="4"/>
  <c r="SC36" i="4"/>
  <c r="SD36" i="4"/>
  <c r="SE36" i="4"/>
  <c r="SF36" i="4"/>
  <c r="SG36" i="4"/>
  <c r="SH36" i="4"/>
  <c r="SI36" i="4"/>
  <c r="SJ36" i="4"/>
  <c r="SK36" i="4"/>
  <c r="SL36" i="4"/>
  <c r="SM36" i="4"/>
  <c r="SN36" i="4"/>
  <c r="SO36" i="4"/>
  <c r="SP36" i="4"/>
  <c r="SQ36" i="4"/>
  <c r="SR36" i="4"/>
  <c r="SS36" i="4"/>
  <c r="ST36" i="4"/>
  <c r="SU36" i="4"/>
  <c r="SV36" i="4"/>
  <c r="SW36" i="4"/>
  <c r="SX36" i="4"/>
  <c r="SY36" i="4"/>
  <c r="SZ36" i="4"/>
  <c r="TA36" i="4"/>
  <c r="TB36" i="4"/>
  <c r="TC36" i="4"/>
  <c r="TD36" i="4"/>
  <c r="TE36" i="4"/>
  <c r="TF36" i="4"/>
  <c r="TG36" i="4"/>
  <c r="TH36" i="4"/>
  <c r="TI36" i="4"/>
  <c r="TJ36" i="4"/>
  <c r="TK36" i="4"/>
  <c r="TL36" i="4"/>
  <c r="TM36" i="4"/>
  <c r="TN36" i="4"/>
  <c r="TO36" i="4"/>
  <c r="TP36" i="4"/>
  <c r="TQ36" i="4"/>
  <c r="TR36" i="4"/>
  <c r="TS36" i="4"/>
  <c r="TT36" i="4"/>
  <c r="TU36" i="4"/>
  <c r="TV36" i="4"/>
  <c r="TW36" i="4"/>
  <c r="TX36" i="4"/>
  <c r="TY36" i="4"/>
  <c r="TZ36" i="4"/>
  <c r="UA36" i="4"/>
  <c r="UB36" i="4"/>
  <c r="UC36" i="4"/>
  <c r="UD36" i="4"/>
  <c r="UE36" i="4"/>
  <c r="UF36" i="4"/>
  <c r="UG36" i="4"/>
  <c r="UH36" i="4"/>
  <c r="UI36" i="4"/>
  <c r="UJ36" i="4"/>
  <c r="UK36" i="4"/>
  <c r="UL36" i="4"/>
  <c r="UM36" i="4"/>
  <c r="UN36" i="4"/>
  <c r="UO36" i="4"/>
  <c r="UP36" i="4"/>
  <c r="UQ36" i="4"/>
  <c r="UR36" i="4"/>
  <c r="US36" i="4"/>
  <c r="UT36" i="4"/>
  <c r="UU36" i="4"/>
  <c r="UV36" i="4"/>
  <c r="UW36" i="4"/>
  <c r="VG36" i="4"/>
  <c r="VH36" i="4"/>
  <c r="VI36" i="4"/>
  <c r="VJ36" i="4"/>
  <c r="VK36" i="4"/>
  <c r="VL36" i="4"/>
  <c r="VM36" i="4"/>
  <c r="VN36" i="4"/>
  <c r="VO36" i="4"/>
  <c r="VP36" i="4"/>
  <c r="VQ36" i="4"/>
  <c r="VR36" i="4"/>
  <c r="VS36" i="4"/>
  <c r="VT36" i="4"/>
  <c r="VU36" i="4"/>
  <c r="VV36" i="4"/>
  <c r="VW36" i="4"/>
  <c r="VX36" i="4"/>
  <c r="VY36" i="4"/>
  <c r="VZ36" i="4"/>
  <c r="WA36" i="4"/>
  <c r="WB36" i="4"/>
  <c r="WC36" i="4"/>
  <c r="WD36" i="4"/>
  <c r="WE36" i="4"/>
  <c r="WF36" i="4"/>
  <c r="WG36" i="4"/>
  <c r="WH36" i="4"/>
  <c r="WI36" i="4"/>
  <c r="WJ36" i="4"/>
  <c r="WK36" i="4"/>
  <c r="WL36" i="4"/>
  <c r="WM36" i="4"/>
  <c r="WN36" i="4"/>
  <c r="WO36" i="4"/>
  <c r="WP36" i="4"/>
  <c r="WQ36" i="4"/>
  <c r="WR36" i="4"/>
  <c r="WS36" i="4"/>
  <c r="WT36" i="4"/>
  <c r="WU36" i="4"/>
  <c r="WV36" i="4"/>
  <c r="WW36" i="4"/>
  <c r="WX36" i="4"/>
  <c r="WY36" i="4"/>
  <c r="WZ36" i="4"/>
  <c r="XA36" i="4"/>
  <c r="XB36" i="4"/>
  <c r="XC36" i="4"/>
  <c r="XD36" i="4"/>
  <c r="XE36" i="4"/>
  <c r="XF36" i="4"/>
  <c r="XG36" i="4"/>
  <c r="XH36" i="4"/>
  <c r="XI36" i="4"/>
  <c r="XJ36" i="4"/>
  <c r="XK36" i="4"/>
  <c r="XL36" i="4"/>
  <c r="XM36" i="4"/>
  <c r="XN36" i="4"/>
  <c r="XO36" i="4"/>
  <c r="XP36" i="4"/>
  <c r="XQ36" i="4"/>
  <c r="XR36" i="4"/>
  <c r="XS36" i="4"/>
  <c r="XT36" i="4"/>
  <c r="XU36" i="4"/>
  <c r="XV36" i="4"/>
  <c r="XW36" i="4"/>
  <c r="XX36" i="4"/>
  <c r="XY36" i="4"/>
  <c r="XZ36" i="4"/>
  <c r="YA36" i="4"/>
  <c r="YB36" i="4"/>
  <c r="YC36" i="4"/>
  <c r="YD36" i="4"/>
  <c r="YE36" i="4"/>
  <c r="YF36" i="4"/>
  <c r="YG36" i="4"/>
  <c r="YH36" i="4"/>
  <c r="YI36" i="4"/>
  <c r="YJ36" i="4"/>
  <c r="YT36" i="4"/>
  <c r="YU36" i="4"/>
  <c r="YV36" i="4"/>
  <c r="YW36" i="4"/>
  <c r="YX36" i="4"/>
  <c r="YY36" i="4"/>
  <c r="YZ36" i="4"/>
  <c r="ZA36" i="4"/>
  <c r="ZB36" i="4"/>
  <c r="ZC36" i="4"/>
  <c r="ZD36" i="4"/>
  <c r="ZE36" i="4"/>
  <c r="ZF36" i="4"/>
  <c r="ZG36" i="4"/>
  <c r="ZH36" i="4"/>
  <c r="ZI36" i="4"/>
  <c r="ZJ36" i="4"/>
  <c r="ZK36" i="4"/>
  <c r="ZL36" i="4"/>
  <c r="ZM36" i="4"/>
  <c r="ZN36" i="4"/>
  <c r="ZO36" i="4"/>
  <c r="ZP36" i="4"/>
  <c r="ZQ36" i="4"/>
  <c r="ZR36" i="4"/>
  <c r="ZS36" i="4"/>
  <c r="ZT36" i="4"/>
  <c r="ZU36" i="4"/>
  <c r="ZV36" i="4"/>
  <c r="ZW36" i="4"/>
  <c r="ZX36" i="4"/>
  <c r="ZY36" i="4"/>
  <c r="ZZ36" i="4"/>
  <c r="AAA36" i="4"/>
  <c r="AAB36" i="4"/>
  <c r="AAC36" i="4"/>
  <c r="AAD36" i="4"/>
  <c r="AAE36" i="4"/>
  <c r="AAF36" i="4"/>
  <c r="AAG36" i="4"/>
  <c r="AAH36" i="4"/>
  <c r="AAI36" i="4"/>
  <c r="AAJ36" i="4"/>
  <c r="AAK36" i="4"/>
  <c r="AAL36" i="4"/>
  <c r="AAM36" i="4"/>
  <c r="AAN36" i="4"/>
  <c r="AAO36" i="4"/>
  <c r="AAP36" i="4"/>
  <c r="AAQ36" i="4"/>
  <c r="AAR36" i="4"/>
  <c r="AAS36" i="4"/>
  <c r="AAT36" i="4"/>
  <c r="AAU36" i="4"/>
  <c r="AAV36" i="4"/>
  <c r="AAW36" i="4"/>
  <c r="AAX36" i="4"/>
  <c r="AAY36" i="4"/>
  <c r="AAZ36" i="4"/>
  <c r="ABA36" i="4"/>
  <c r="ABB36" i="4"/>
  <c r="ABC36" i="4"/>
  <c r="ABD36" i="4"/>
  <c r="ABE36" i="4"/>
  <c r="ABF36" i="4"/>
  <c r="ABG36" i="4"/>
  <c r="ABH36" i="4"/>
  <c r="ABI36" i="4"/>
  <c r="ABJ36" i="4"/>
  <c r="ABK36" i="4"/>
  <c r="ABL36" i="4"/>
  <c r="ABM36" i="4"/>
  <c r="ABN36" i="4"/>
  <c r="ABO36" i="4"/>
  <c r="ABP36" i="4"/>
  <c r="ABQ36" i="4"/>
  <c r="ABR36" i="4"/>
  <c r="ABS36" i="4"/>
  <c r="ABT36" i="4"/>
  <c r="ABU36" i="4"/>
  <c r="ABV36" i="4"/>
  <c r="ABW36" i="4"/>
  <c r="ACG36" i="4"/>
  <c r="ACH36" i="4"/>
  <c r="ACI36" i="4"/>
  <c r="ACJ36" i="4"/>
  <c r="ACK36" i="4"/>
  <c r="ACL36" i="4"/>
  <c r="ACM36" i="4"/>
  <c r="ACN36" i="4"/>
  <c r="ACO36" i="4"/>
  <c r="ACP36" i="4"/>
  <c r="ACQ36" i="4"/>
  <c r="ACR36" i="4"/>
  <c r="ACS36" i="4"/>
  <c r="ACT36" i="4"/>
  <c r="ACU36" i="4"/>
  <c r="ACV36" i="4"/>
  <c r="ACW36" i="4"/>
  <c r="ACX36" i="4"/>
  <c r="ACY36" i="4"/>
  <c r="ACZ36" i="4"/>
  <c r="ADA36" i="4"/>
  <c r="ADB36" i="4"/>
  <c r="ADC36" i="4"/>
  <c r="ADD36" i="4"/>
  <c r="ADE36" i="4"/>
  <c r="ADF36" i="4"/>
  <c r="ADG36" i="4"/>
  <c r="ADH36" i="4"/>
  <c r="ADI36" i="4"/>
  <c r="ADJ36" i="4"/>
  <c r="ADK36" i="4"/>
  <c r="ADL36" i="4"/>
  <c r="ADM36" i="4"/>
  <c r="ADN36" i="4"/>
  <c r="ADO36" i="4"/>
  <c r="ADP36" i="4"/>
  <c r="ADQ36" i="4"/>
  <c r="ADR36" i="4"/>
  <c r="ADS36" i="4"/>
  <c r="ADT36" i="4"/>
  <c r="ADU36" i="4"/>
  <c r="ADV36" i="4"/>
  <c r="ADW36" i="4"/>
  <c r="ADX36" i="4"/>
  <c r="ADY36" i="4"/>
  <c r="ADZ36" i="4"/>
  <c r="AEA36" i="4"/>
  <c r="AEB36" i="4"/>
  <c r="AEC36" i="4"/>
  <c r="AED36" i="4"/>
  <c r="AEE36" i="4"/>
  <c r="AEF36" i="4"/>
  <c r="AEG36" i="4"/>
  <c r="AEH36" i="4"/>
  <c r="AEI36" i="4"/>
  <c r="AEJ36" i="4"/>
  <c r="AEK36" i="4"/>
  <c r="AEL36" i="4"/>
  <c r="AEM36" i="4"/>
  <c r="AEN36" i="4"/>
  <c r="AEO36" i="4"/>
  <c r="AEP36" i="4"/>
  <c r="AEQ36" i="4"/>
  <c r="AER36" i="4"/>
  <c r="AES36" i="4"/>
  <c r="AET36" i="4"/>
  <c r="AEU36" i="4"/>
  <c r="AEV36" i="4"/>
  <c r="AEW36" i="4"/>
  <c r="AEX36" i="4"/>
  <c r="AEY36" i="4"/>
  <c r="AEZ36" i="4"/>
  <c r="AFA36" i="4"/>
  <c r="AFB36" i="4"/>
  <c r="AFC36" i="4"/>
  <c r="AFD36" i="4"/>
  <c r="AFE36" i="4"/>
  <c r="AFF36" i="4"/>
  <c r="AFG36" i="4"/>
  <c r="AFH36" i="4"/>
  <c r="AFI36" i="4"/>
  <c r="AFJ36" i="4"/>
  <c r="DR35" i="4"/>
  <c r="DT35" i="4"/>
  <c r="DU35" i="4"/>
  <c r="DV35" i="4"/>
  <c r="DW35" i="4"/>
  <c r="DX35" i="4"/>
  <c r="DY35" i="4"/>
  <c r="DZ35" i="4"/>
  <c r="EA35" i="4"/>
  <c r="EB35" i="4"/>
  <c r="EC35" i="4"/>
  <c r="ED35" i="4"/>
  <c r="EE35" i="4"/>
  <c r="EF35" i="4"/>
  <c r="EG35" i="4"/>
  <c r="EH35" i="4"/>
  <c r="EI35" i="4"/>
  <c r="EJ35" i="4"/>
  <c r="EK35" i="4"/>
  <c r="EL35" i="4"/>
  <c r="EM35" i="4"/>
  <c r="EN35" i="4"/>
  <c r="EO35" i="4"/>
  <c r="EP35" i="4"/>
  <c r="EQ35" i="4"/>
  <c r="ER35" i="4"/>
  <c r="ES35" i="4"/>
  <c r="ET35" i="4"/>
  <c r="EU35" i="4"/>
  <c r="EV35" i="4"/>
  <c r="EW35" i="4"/>
  <c r="EX35" i="4"/>
  <c r="EY35" i="4"/>
  <c r="EZ35" i="4"/>
  <c r="FA35" i="4"/>
  <c r="FB35" i="4"/>
  <c r="FC35" i="4"/>
  <c r="FD35" i="4"/>
  <c r="FE35" i="4"/>
  <c r="FF35" i="4"/>
  <c r="FG35" i="4"/>
  <c r="FH35" i="4"/>
  <c r="FI35" i="4"/>
  <c r="FJ35" i="4"/>
  <c r="FK35" i="4"/>
  <c r="FL35" i="4"/>
  <c r="FM35" i="4"/>
  <c r="FN35" i="4"/>
  <c r="FO35" i="4"/>
  <c r="FP35" i="4"/>
  <c r="FQ35" i="4"/>
  <c r="FR35" i="4"/>
  <c r="FS35" i="4"/>
  <c r="FT35" i="4"/>
  <c r="FU35" i="4"/>
  <c r="FV35" i="4"/>
  <c r="FW35" i="4"/>
  <c r="FX35" i="4"/>
  <c r="FY35" i="4"/>
  <c r="FZ35" i="4"/>
  <c r="GA35" i="4"/>
  <c r="GB35" i="4"/>
  <c r="GC35" i="4"/>
  <c r="GD35" i="4"/>
  <c r="GE35" i="4"/>
  <c r="GF35" i="4"/>
  <c r="GG35" i="4"/>
  <c r="GH35" i="4"/>
  <c r="GI35" i="4"/>
  <c r="GJ35" i="4"/>
  <c r="GK35" i="4"/>
  <c r="GL35" i="4"/>
  <c r="GM35" i="4"/>
  <c r="GN35" i="4"/>
  <c r="GO35" i="4"/>
  <c r="GP35" i="4"/>
  <c r="GQ35" i="4"/>
  <c r="GR35" i="4"/>
  <c r="GS35" i="4"/>
  <c r="GT35" i="4"/>
  <c r="GU35" i="4"/>
  <c r="KS35" i="4"/>
  <c r="KT35" i="4"/>
  <c r="KU35" i="4"/>
  <c r="KV35" i="4"/>
  <c r="KW35" i="4"/>
  <c r="KX35" i="4"/>
  <c r="KY35" i="4"/>
  <c r="KZ35" i="4"/>
  <c r="LA35" i="4"/>
  <c r="LB35" i="4"/>
  <c r="LC35" i="4"/>
  <c r="LD35" i="4"/>
  <c r="LE35" i="4"/>
  <c r="LF35" i="4"/>
  <c r="LG35" i="4"/>
  <c r="LH35" i="4"/>
  <c r="LI35" i="4"/>
  <c r="LJ35" i="4"/>
  <c r="LK35" i="4"/>
  <c r="LL35" i="4"/>
  <c r="LM35" i="4"/>
  <c r="LN35" i="4"/>
  <c r="LO35" i="4"/>
  <c r="LP35" i="4"/>
  <c r="LQ35" i="4"/>
  <c r="LR35" i="4"/>
  <c r="LS35" i="4"/>
  <c r="LT35" i="4"/>
  <c r="LU35" i="4"/>
  <c r="LV35" i="4"/>
  <c r="LW35" i="4"/>
  <c r="LX35" i="4"/>
  <c r="LY35" i="4"/>
  <c r="LZ35" i="4"/>
  <c r="MA35" i="4"/>
  <c r="MB35" i="4"/>
  <c r="MC35" i="4"/>
  <c r="MD35" i="4"/>
  <c r="ME35" i="4"/>
  <c r="MF35" i="4"/>
  <c r="MG35" i="4"/>
  <c r="MH35" i="4"/>
  <c r="MI35" i="4"/>
  <c r="MJ35" i="4"/>
  <c r="MK35" i="4"/>
  <c r="ML35" i="4"/>
  <c r="MM35" i="4"/>
  <c r="MN35" i="4"/>
  <c r="MO35" i="4"/>
  <c r="MP35" i="4"/>
  <c r="MQ35" i="4"/>
  <c r="MR35" i="4"/>
  <c r="MS35" i="4"/>
  <c r="MT35" i="4"/>
  <c r="MU35" i="4"/>
  <c r="MV35" i="4"/>
  <c r="MW35" i="4"/>
  <c r="MX35" i="4"/>
  <c r="MY35" i="4"/>
  <c r="MZ35" i="4"/>
  <c r="NA35" i="4"/>
  <c r="NB35" i="4"/>
  <c r="NC35" i="4"/>
  <c r="ND35" i="4"/>
  <c r="NE35" i="4"/>
  <c r="NF35" i="4"/>
  <c r="NG35" i="4"/>
  <c r="NH35" i="4"/>
  <c r="NI35" i="4"/>
  <c r="NJ35" i="4"/>
  <c r="NK35" i="4"/>
  <c r="NL35" i="4"/>
  <c r="NM35" i="4"/>
  <c r="NN35" i="4"/>
  <c r="NO35" i="4"/>
  <c r="NP35" i="4"/>
  <c r="NQ35" i="4"/>
  <c r="NR35" i="4"/>
  <c r="NS35" i="4"/>
  <c r="NT35" i="4"/>
  <c r="NU35" i="4"/>
  <c r="NV35" i="4"/>
  <c r="OG35" i="4"/>
  <c r="OH35" i="4"/>
  <c r="OI35" i="4"/>
  <c r="OJ35" i="4"/>
  <c r="OK35" i="4"/>
  <c r="OL35" i="4"/>
  <c r="OM35" i="4"/>
  <c r="ON35" i="4"/>
  <c r="OO35" i="4"/>
  <c r="OP35" i="4"/>
  <c r="OQ35" i="4"/>
  <c r="OR35" i="4"/>
  <c r="OS35" i="4"/>
  <c r="OT35" i="4"/>
  <c r="OU35" i="4"/>
  <c r="OV35" i="4"/>
  <c r="OW35" i="4"/>
  <c r="OX35" i="4"/>
  <c r="OY35" i="4"/>
  <c r="OZ35" i="4"/>
  <c r="PA35" i="4"/>
  <c r="PB35" i="4"/>
  <c r="PC35" i="4"/>
  <c r="PD35" i="4"/>
  <c r="PE35" i="4"/>
  <c r="PF35" i="4"/>
  <c r="PG35" i="4"/>
  <c r="PH35" i="4"/>
  <c r="PI35" i="4"/>
  <c r="PJ35" i="4"/>
  <c r="PK35" i="4"/>
  <c r="PL35" i="4"/>
  <c r="PM35" i="4"/>
  <c r="PN35" i="4"/>
  <c r="PO35" i="4"/>
  <c r="PP35" i="4"/>
  <c r="PQ35" i="4"/>
  <c r="PR35" i="4"/>
  <c r="PS35" i="4"/>
  <c r="PT35" i="4"/>
  <c r="PU35" i="4"/>
  <c r="PV35" i="4"/>
  <c r="PW35" i="4"/>
  <c r="PX35" i="4"/>
  <c r="PY35" i="4"/>
  <c r="PZ35" i="4"/>
  <c r="QA35" i="4"/>
  <c r="QB35" i="4"/>
  <c r="QC35" i="4"/>
  <c r="QD35" i="4"/>
  <c r="QE35" i="4"/>
  <c r="QF35" i="4"/>
  <c r="QG35" i="4"/>
  <c r="QH35" i="4"/>
  <c r="QI35" i="4"/>
  <c r="QJ35" i="4"/>
  <c r="QK35" i="4"/>
  <c r="QL35" i="4"/>
  <c r="QM35" i="4"/>
  <c r="QN35" i="4"/>
  <c r="QO35" i="4"/>
  <c r="QP35" i="4"/>
  <c r="QQ35" i="4"/>
  <c r="QR35" i="4"/>
  <c r="QS35" i="4"/>
  <c r="QT35" i="4"/>
  <c r="QU35" i="4"/>
  <c r="QV35" i="4"/>
  <c r="QW35" i="4"/>
  <c r="QX35" i="4"/>
  <c r="QY35" i="4"/>
  <c r="QZ35" i="4"/>
  <c r="RA35" i="4"/>
  <c r="RB35" i="4"/>
  <c r="RC35" i="4"/>
  <c r="RD35" i="4"/>
  <c r="RE35" i="4"/>
  <c r="RF35" i="4"/>
  <c r="RG35" i="4"/>
  <c r="RH35" i="4"/>
  <c r="RI35" i="4"/>
  <c r="RJ35" i="4"/>
  <c r="RT35" i="4"/>
  <c r="RU35" i="4"/>
  <c r="RV35" i="4"/>
  <c r="RW35" i="4"/>
  <c r="RX35" i="4"/>
  <c r="RY35" i="4"/>
  <c r="RZ35" i="4"/>
  <c r="SA35" i="4"/>
  <c r="SB35" i="4"/>
  <c r="SC35" i="4"/>
  <c r="SD35" i="4"/>
  <c r="SE35" i="4"/>
  <c r="SF35" i="4"/>
  <c r="SG35" i="4"/>
  <c r="SH35" i="4"/>
  <c r="SI35" i="4"/>
  <c r="SJ35" i="4"/>
  <c r="SK35" i="4"/>
  <c r="SL35" i="4"/>
  <c r="SM35" i="4"/>
  <c r="SN35" i="4"/>
  <c r="SO35" i="4"/>
  <c r="SP35" i="4"/>
  <c r="SQ35" i="4"/>
  <c r="SR35" i="4"/>
  <c r="SS35" i="4"/>
  <c r="ST35" i="4"/>
  <c r="SU35" i="4"/>
  <c r="SV35" i="4"/>
  <c r="SW35" i="4"/>
  <c r="SX35" i="4"/>
  <c r="SY35" i="4"/>
  <c r="SZ35" i="4"/>
  <c r="TA35" i="4"/>
  <c r="TB35" i="4"/>
  <c r="TC35" i="4"/>
  <c r="TD35" i="4"/>
  <c r="TE35" i="4"/>
  <c r="TF35" i="4"/>
  <c r="TG35" i="4"/>
  <c r="TH35" i="4"/>
  <c r="TI35" i="4"/>
  <c r="TJ35" i="4"/>
  <c r="TK35" i="4"/>
  <c r="TL35" i="4"/>
  <c r="TM35" i="4"/>
  <c r="TN35" i="4"/>
  <c r="TO35" i="4"/>
  <c r="TP35" i="4"/>
  <c r="TQ35" i="4"/>
  <c r="TR35" i="4"/>
  <c r="TS35" i="4"/>
  <c r="TT35" i="4"/>
  <c r="TU35" i="4"/>
  <c r="TV35" i="4"/>
  <c r="TW35" i="4"/>
  <c r="TX35" i="4"/>
  <c r="TY35" i="4"/>
  <c r="TZ35" i="4"/>
  <c r="UA35" i="4"/>
  <c r="UB35" i="4"/>
  <c r="UC35" i="4"/>
  <c r="UD35" i="4"/>
  <c r="UE35" i="4"/>
  <c r="UF35" i="4"/>
  <c r="UG35" i="4"/>
  <c r="UH35" i="4"/>
  <c r="UI35" i="4"/>
  <c r="UJ35" i="4"/>
  <c r="UK35" i="4"/>
  <c r="UL35" i="4"/>
  <c r="UM35" i="4"/>
  <c r="UN35" i="4"/>
  <c r="UO35" i="4"/>
  <c r="UP35" i="4"/>
  <c r="UQ35" i="4"/>
  <c r="UR35" i="4"/>
  <c r="US35" i="4"/>
  <c r="UT35" i="4"/>
  <c r="UU35" i="4"/>
  <c r="UV35" i="4"/>
  <c r="UW35" i="4"/>
  <c r="VG35" i="4"/>
  <c r="VH35" i="4"/>
  <c r="VI35" i="4"/>
  <c r="VJ35" i="4"/>
  <c r="VK35" i="4"/>
  <c r="VL35" i="4"/>
  <c r="VM35" i="4"/>
  <c r="VN35" i="4"/>
  <c r="VO35" i="4"/>
  <c r="VP35" i="4"/>
  <c r="VQ35" i="4"/>
  <c r="VR35" i="4"/>
  <c r="VS35" i="4"/>
  <c r="VT35" i="4"/>
  <c r="VU35" i="4"/>
  <c r="VV35" i="4"/>
  <c r="VW35" i="4"/>
  <c r="VX35" i="4"/>
  <c r="VY35" i="4"/>
  <c r="VZ35" i="4"/>
  <c r="WA35" i="4"/>
  <c r="WB35" i="4"/>
  <c r="WC35" i="4"/>
  <c r="WD35" i="4"/>
  <c r="WE35" i="4"/>
  <c r="WF35" i="4"/>
  <c r="WG35" i="4"/>
  <c r="WH35" i="4"/>
  <c r="WI35" i="4"/>
  <c r="WJ35" i="4"/>
  <c r="WK35" i="4"/>
  <c r="WL35" i="4"/>
  <c r="WM35" i="4"/>
  <c r="WN35" i="4"/>
  <c r="WO35" i="4"/>
  <c r="WP35" i="4"/>
  <c r="WQ35" i="4"/>
  <c r="WR35" i="4"/>
  <c r="WS35" i="4"/>
  <c r="WT35" i="4"/>
  <c r="WU35" i="4"/>
  <c r="WV35" i="4"/>
  <c r="WW35" i="4"/>
  <c r="WX35" i="4"/>
  <c r="WY35" i="4"/>
  <c r="WZ35" i="4"/>
  <c r="XA35" i="4"/>
  <c r="XB35" i="4"/>
  <c r="XC35" i="4"/>
  <c r="XD35" i="4"/>
  <c r="XE35" i="4"/>
  <c r="XF35" i="4"/>
  <c r="XG35" i="4"/>
  <c r="XH35" i="4"/>
  <c r="XI35" i="4"/>
  <c r="XJ35" i="4"/>
  <c r="XK35" i="4"/>
  <c r="XL35" i="4"/>
  <c r="XM35" i="4"/>
  <c r="XN35" i="4"/>
  <c r="XO35" i="4"/>
  <c r="XP35" i="4"/>
  <c r="XQ35" i="4"/>
  <c r="XR35" i="4"/>
  <c r="XS35" i="4"/>
  <c r="XT35" i="4"/>
  <c r="XU35" i="4"/>
  <c r="XV35" i="4"/>
  <c r="XW35" i="4"/>
  <c r="XX35" i="4"/>
  <c r="XY35" i="4"/>
  <c r="XZ35" i="4"/>
  <c r="YA35" i="4"/>
  <c r="YB35" i="4"/>
  <c r="YC35" i="4"/>
  <c r="YD35" i="4"/>
  <c r="YE35" i="4"/>
  <c r="YF35" i="4"/>
  <c r="YG35" i="4"/>
  <c r="YH35" i="4"/>
  <c r="YI35" i="4"/>
  <c r="YJ35" i="4"/>
  <c r="YT35" i="4"/>
  <c r="YU35" i="4"/>
  <c r="YV35" i="4"/>
  <c r="YW35" i="4"/>
  <c r="YX35" i="4"/>
  <c r="YY35" i="4"/>
  <c r="YZ35" i="4"/>
  <c r="ZA35" i="4"/>
  <c r="ZB35" i="4"/>
  <c r="ZC35" i="4"/>
  <c r="ZD35" i="4"/>
  <c r="ZE35" i="4"/>
  <c r="ZF35" i="4"/>
  <c r="ZG35" i="4"/>
  <c r="ZH35" i="4"/>
  <c r="ZI35" i="4"/>
  <c r="ZJ35" i="4"/>
  <c r="ZK35" i="4"/>
  <c r="ZL35" i="4"/>
  <c r="ZM35" i="4"/>
  <c r="ZN35" i="4"/>
  <c r="ZO35" i="4"/>
  <c r="ZP35" i="4"/>
  <c r="ZQ35" i="4"/>
  <c r="ZR35" i="4"/>
  <c r="ZS35" i="4"/>
  <c r="ZT35" i="4"/>
  <c r="ZU35" i="4"/>
  <c r="ZV35" i="4"/>
  <c r="ZW35" i="4"/>
  <c r="ZX35" i="4"/>
  <c r="ZY35" i="4"/>
  <c r="ZZ35" i="4"/>
  <c r="AAA35" i="4"/>
  <c r="AAB35" i="4"/>
  <c r="AAC35" i="4"/>
  <c r="AAD35" i="4"/>
  <c r="AAE35" i="4"/>
  <c r="AAF35" i="4"/>
  <c r="AAG35" i="4"/>
  <c r="AAH35" i="4"/>
  <c r="AAI35" i="4"/>
  <c r="AAJ35" i="4"/>
  <c r="AAK35" i="4"/>
  <c r="AAL35" i="4"/>
  <c r="AAM35" i="4"/>
  <c r="AAN35" i="4"/>
  <c r="AAO35" i="4"/>
  <c r="AAP35" i="4"/>
  <c r="AAQ35" i="4"/>
  <c r="AAR35" i="4"/>
  <c r="AAS35" i="4"/>
  <c r="AAT35" i="4"/>
  <c r="AAU35" i="4"/>
  <c r="AAV35" i="4"/>
  <c r="AAW35" i="4"/>
  <c r="AAX35" i="4"/>
  <c r="AAY35" i="4"/>
  <c r="AAZ35" i="4"/>
  <c r="ABA35" i="4"/>
  <c r="ABB35" i="4"/>
  <c r="ABC35" i="4"/>
  <c r="ABD35" i="4"/>
  <c r="ABE35" i="4"/>
  <c r="ABF35" i="4"/>
  <c r="ABG35" i="4"/>
  <c r="ABH35" i="4"/>
  <c r="ABI35" i="4"/>
  <c r="ABJ35" i="4"/>
  <c r="ABK35" i="4"/>
  <c r="ABL35" i="4"/>
  <c r="ABM35" i="4"/>
  <c r="ABN35" i="4"/>
  <c r="ABO35" i="4"/>
  <c r="ABP35" i="4"/>
  <c r="ABQ35" i="4"/>
  <c r="ABR35" i="4"/>
  <c r="ABS35" i="4"/>
  <c r="ABT35" i="4"/>
  <c r="ABU35" i="4"/>
  <c r="ABV35" i="4"/>
  <c r="ABW35" i="4"/>
  <c r="ACG35" i="4"/>
  <c r="ACH35" i="4"/>
  <c r="ACI35" i="4"/>
  <c r="ACJ35" i="4"/>
  <c r="ACK35" i="4"/>
  <c r="ACL35" i="4"/>
  <c r="ACM35" i="4"/>
  <c r="ACN35" i="4"/>
  <c r="ACO35" i="4"/>
  <c r="ACP35" i="4"/>
  <c r="ACQ35" i="4"/>
  <c r="ACR35" i="4"/>
  <c r="ACS35" i="4"/>
  <c r="ACT35" i="4"/>
  <c r="ACU35" i="4"/>
  <c r="ACV35" i="4"/>
  <c r="ACW35" i="4"/>
  <c r="ACX35" i="4"/>
  <c r="ACY35" i="4"/>
  <c r="ACZ35" i="4"/>
  <c r="ADA35" i="4"/>
  <c r="ADB35" i="4"/>
  <c r="ADC35" i="4"/>
  <c r="ADD35" i="4"/>
  <c r="ADE35" i="4"/>
  <c r="ADF35" i="4"/>
  <c r="ADG35" i="4"/>
  <c r="ADH35" i="4"/>
  <c r="ADI35" i="4"/>
  <c r="ADJ35" i="4"/>
  <c r="ADK35" i="4"/>
  <c r="ADL35" i="4"/>
  <c r="ADM35" i="4"/>
  <c r="ADN35" i="4"/>
  <c r="ADO35" i="4"/>
  <c r="ADP35" i="4"/>
  <c r="ADQ35" i="4"/>
  <c r="ADR35" i="4"/>
  <c r="ADS35" i="4"/>
  <c r="ADT35" i="4"/>
  <c r="ADU35" i="4"/>
  <c r="ADV35" i="4"/>
  <c r="ADW35" i="4"/>
  <c r="ADX35" i="4"/>
  <c r="ADY35" i="4"/>
  <c r="ADZ35" i="4"/>
  <c r="AEA35" i="4"/>
  <c r="AEB35" i="4"/>
  <c r="AEC35" i="4"/>
  <c r="AED35" i="4"/>
  <c r="AEE35" i="4"/>
  <c r="AEF35" i="4"/>
  <c r="AEG35" i="4"/>
  <c r="AEH35" i="4"/>
  <c r="AEI35" i="4"/>
  <c r="AEJ35" i="4"/>
  <c r="AEK35" i="4"/>
  <c r="AEL35" i="4"/>
  <c r="AEM35" i="4"/>
  <c r="AEN35" i="4"/>
  <c r="AEO35" i="4"/>
  <c r="AEP35" i="4"/>
  <c r="AEQ35" i="4"/>
  <c r="AER35" i="4"/>
  <c r="AES35" i="4"/>
  <c r="AET35" i="4"/>
  <c r="AEU35" i="4"/>
  <c r="AEV35" i="4"/>
  <c r="AEW35" i="4"/>
  <c r="AEX35" i="4"/>
  <c r="AEY35" i="4"/>
  <c r="AEZ35" i="4"/>
  <c r="AFA35" i="4"/>
  <c r="AFB35" i="4"/>
  <c r="AFC35" i="4"/>
  <c r="AFD35" i="4"/>
  <c r="AFE35" i="4"/>
  <c r="AFF35" i="4"/>
  <c r="AFG35" i="4"/>
  <c r="AFH35" i="4"/>
  <c r="AFI35" i="4"/>
  <c r="AFJ35" i="4"/>
  <c r="DR72" i="4"/>
  <c r="DT72" i="4"/>
  <c r="DU72" i="4"/>
  <c r="DV72" i="4"/>
  <c r="DW72" i="4"/>
  <c r="DX72" i="4"/>
  <c r="DY72" i="4"/>
  <c r="DZ72" i="4"/>
  <c r="EA72" i="4"/>
  <c r="EB72" i="4"/>
  <c r="EC72" i="4"/>
  <c r="ED72" i="4"/>
  <c r="EE72" i="4"/>
  <c r="EF72" i="4"/>
  <c r="EG72" i="4"/>
  <c r="EH72" i="4"/>
  <c r="EI72" i="4"/>
  <c r="EJ72" i="4"/>
  <c r="EK72" i="4"/>
  <c r="EL72" i="4"/>
  <c r="EM72" i="4"/>
  <c r="EN72" i="4"/>
  <c r="EO72" i="4"/>
  <c r="EP72" i="4"/>
  <c r="EQ72" i="4"/>
  <c r="ER72" i="4"/>
  <c r="ES72" i="4"/>
  <c r="ET72" i="4"/>
  <c r="EU72" i="4"/>
  <c r="EV72" i="4"/>
  <c r="EW72" i="4"/>
  <c r="EX72" i="4"/>
  <c r="EY72" i="4"/>
  <c r="EZ72" i="4"/>
  <c r="FA72" i="4"/>
  <c r="FB72" i="4"/>
  <c r="FC72" i="4"/>
  <c r="FD72" i="4"/>
  <c r="FE72" i="4"/>
  <c r="FF72" i="4"/>
  <c r="FG72" i="4"/>
  <c r="FH72" i="4"/>
  <c r="FI72" i="4"/>
  <c r="FJ72" i="4"/>
  <c r="FK72" i="4"/>
  <c r="FL72" i="4"/>
  <c r="FM72" i="4"/>
  <c r="FN72" i="4"/>
  <c r="FO72" i="4"/>
  <c r="FP72" i="4"/>
  <c r="FQ72" i="4"/>
  <c r="FR72" i="4"/>
  <c r="FS72" i="4"/>
  <c r="FT72" i="4"/>
  <c r="FU72" i="4"/>
  <c r="FV72" i="4"/>
  <c r="FW72" i="4"/>
  <c r="FX72" i="4"/>
  <c r="FY72" i="4"/>
  <c r="FZ72" i="4"/>
  <c r="GA72" i="4"/>
  <c r="GB72" i="4"/>
  <c r="GC72" i="4"/>
  <c r="GD72" i="4"/>
  <c r="GE72" i="4"/>
  <c r="GF72" i="4"/>
  <c r="GG72" i="4"/>
  <c r="GH72" i="4"/>
  <c r="GI72" i="4"/>
  <c r="GJ72" i="4"/>
  <c r="GK72" i="4"/>
  <c r="GL72" i="4"/>
  <c r="GM72" i="4"/>
  <c r="GN72" i="4"/>
  <c r="GO72" i="4"/>
  <c r="GP72" i="4"/>
  <c r="GQ72" i="4"/>
  <c r="GR72" i="4"/>
  <c r="GS72" i="4"/>
  <c r="GT72" i="4"/>
  <c r="GU72" i="4"/>
  <c r="KS72" i="4"/>
  <c r="KT72" i="4"/>
  <c r="KU72" i="4"/>
  <c r="KV72" i="4"/>
  <c r="KW72" i="4"/>
  <c r="KX72" i="4"/>
  <c r="KY72" i="4"/>
  <c r="KZ72" i="4"/>
  <c r="LA72" i="4"/>
  <c r="LB72" i="4"/>
  <c r="LC72" i="4"/>
  <c r="LD72" i="4"/>
  <c r="LE72" i="4"/>
  <c r="LF72" i="4"/>
  <c r="LG72" i="4"/>
  <c r="LH72" i="4"/>
  <c r="LI72" i="4"/>
  <c r="LJ72" i="4"/>
  <c r="LK72" i="4"/>
  <c r="LL72" i="4"/>
  <c r="LM72" i="4"/>
  <c r="LN72" i="4"/>
  <c r="LO72" i="4"/>
  <c r="LP72" i="4"/>
  <c r="LQ72" i="4"/>
  <c r="LR72" i="4"/>
  <c r="LS72" i="4"/>
  <c r="LT72" i="4"/>
  <c r="LU72" i="4"/>
  <c r="LV72" i="4"/>
  <c r="LW72" i="4"/>
  <c r="LX72" i="4"/>
  <c r="LY72" i="4"/>
  <c r="LZ72" i="4"/>
  <c r="MA72" i="4"/>
  <c r="MB72" i="4"/>
  <c r="MC72" i="4"/>
  <c r="MD72" i="4"/>
  <c r="ME72" i="4"/>
  <c r="MF72" i="4"/>
  <c r="MG72" i="4"/>
  <c r="MH72" i="4"/>
  <c r="MI72" i="4"/>
  <c r="MJ72" i="4"/>
  <c r="MK72" i="4"/>
  <c r="ML72" i="4"/>
  <c r="MM72" i="4"/>
  <c r="MN72" i="4"/>
  <c r="MO72" i="4"/>
  <c r="MP72" i="4"/>
  <c r="MQ72" i="4"/>
  <c r="MR72" i="4"/>
  <c r="MS72" i="4"/>
  <c r="MT72" i="4"/>
  <c r="MU72" i="4"/>
  <c r="MV72" i="4"/>
  <c r="MW72" i="4"/>
  <c r="MX72" i="4"/>
  <c r="MY72" i="4"/>
  <c r="MZ72" i="4"/>
  <c r="NA72" i="4"/>
  <c r="NB72" i="4"/>
  <c r="NC72" i="4"/>
  <c r="ND72" i="4"/>
  <c r="NE72" i="4"/>
  <c r="NF72" i="4"/>
  <c r="NG72" i="4"/>
  <c r="NH72" i="4"/>
  <c r="NI72" i="4"/>
  <c r="NJ72" i="4"/>
  <c r="NK72" i="4"/>
  <c r="NL72" i="4"/>
  <c r="NM72" i="4"/>
  <c r="NN72" i="4"/>
  <c r="NO72" i="4"/>
  <c r="NP72" i="4"/>
  <c r="NQ72" i="4"/>
  <c r="NR72" i="4"/>
  <c r="NS72" i="4"/>
  <c r="NT72" i="4"/>
  <c r="NU72" i="4"/>
  <c r="NV72" i="4"/>
  <c r="OG72" i="4"/>
  <c r="OH72" i="4"/>
  <c r="OI72" i="4"/>
  <c r="OJ72" i="4"/>
  <c r="OK72" i="4"/>
  <c r="OL72" i="4"/>
  <c r="OM72" i="4"/>
  <c r="ON72" i="4"/>
  <c r="OO72" i="4"/>
  <c r="OP72" i="4"/>
  <c r="OQ72" i="4"/>
  <c r="OR72" i="4"/>
  <c r="OS72" i="4"/>
  <c r="OT72" i="4"/>
  <c r="OU72" i="4"/>
  <c r="OV72" i="4"/>
  <c r="OW72" i="4"/>
  <c r="OX72" i="4"/>
  <c r="OY72" i="4"/>
  <c r="OZ72" i="4"/>
  <c r="PA72" i="4"/>
  <c r="PB72" i="4"/>
  <c r="PC72" i="4"/>
  <c r="PD72" i="4"/>
  <c r="PE72" i="4"/>
  <c r="PF72" i="4"/>
  <c r="PG72" i="4"/>
  <c r="PH72" i="4"/>
  <c r="PI72" i="4"/>
  <c r="PJ72" i="4"/>
  <c r="PK72" i="4"/>
  <c r="PL72" i="4"/>
  <c r="PM72" i="4"/>
  <c r="PN72" i="4"/>
  <c r="PO72" i="4"/>
  <c r="PP72" i="4"/>
  <c r="PQ72" i="4"/>
  <c r="PR72" i="4"/>
  <c r="PS72" i="4"/>
  <c r="PT72" i="4"/>
  <c r="PU72" i="4"/>
  <c r="PV72" i="4"/>
  <c r="PW72" i="4"/>
  <c r="PX72" i="4"/>
  <c r="PY72" i="4"/>
  <c r="PZ72" i="4"/>
  <c r="QA72" i="4"/>
  <c r="QB72" i="4"/>
  <c r="QC72" i="4"/>
  <c r="QD72" i="4"/>
  <c r="QE72" i="4"/>
  <c r="QF72" i="4"/>
  <c r="QG72" i="4"/>
  <c r="QH72" i="4"/>
  <c r="QI72" i="4"/>
  <c r="QJ72" i="4"/>
  <c r="QK72" i="4"/>
  <c r="QL72" i="4"/>
  <c r="QM72" i="4"/>
  <c r="QN72" i="4"/>
  <c r="QO72" i="4"/>
  <c r="QP72" i="4"/>
  <c r="QQ72" i="4"/>
  <c r="QR72" i="4"/>
  <c r="QS72" i="4"/>
  <c r="QT72" i="4"/>
  <c r="QU72" i="4"/>
  <c r="QV72" i="4"/>
  <c r="QW72" i="4"/>
  <c r="QX72" i="4"/>
  <c r="QY72" i="4"/>
  <c r="QZ72" i="4"/>
  <c r="RA72" i="4"/>
  <c r="RB72" i="4"/>
  <c r="RC72" i="4"/>
  <c r="RD72" i="4"/>
  <c r="RE72" i="4"/>
  <c r="RF72" i="4"/>
  <c r="RG72" i="4"/>
  <c r="RH72" i="4"/>
  <c r="RI72" i="4"/>
  <c r="RJ72" i="4"/>
  <c r="RT72" i="4"/>
  <c r="RU72" i="4"/>
  <c r="RV72" i="4"/>
  <c r="RW72" i="4"/>
  <c r="RX72" i="4"/>
  <c r="RY72" i="4"/>
  <c r="RZ72" i="4"/>
  <c r="SA72" i="4"/>
  <c r="SB72" i="4"/>
  <c r="SC72" i="4"/>
  <c r="SD72" i="4"/>
  <c r="SE72" i="4"/>
  <c r="SF72" i="4"/>
  <c r="SG72" i="4"/>
  <c r="SH72" i="4"/>
  <c r="SI72" i="4"/>
  <c r="SJ72" i="4"/>
  <c r="SK72" i="4"/>
  <c r="SL72" i="4"/>
  <c r="SM72" i="4"/>
  <c r="SN72" i="4"/>
  <c r="SO72" i="4"/>
  <c r="SP72" i="4"/>
  <c r="SQ72" i="4"/>
  <c r="SR72" i="4"/>
  <c r="SS72" i="4"/>
  <c r="ST72" i="4"/>
  <c r="SU72" i="4"/>
  <c r="SV72" i="4"/>
  <c r="SW72" i="4"/>
  <c r="SX72" i="4"/>
  <c r="SY72" i="4"/>
  <c r="SZ72" i="4"/>
  <c r="TA72" i="4"/>
  <c r="TB72" i="4"/>
  <c r="TC72" i="4"/>
  <c r="TD72" i="4"/>
  <c r="TE72" i="4"/>
  <c r="TF72" i="4"/>
  <c r="TG72" i="4"/>
  <c r="TH72" i="4"/>
  <c r="TI72" i="4"/>
  <c r="TJ72" i="4"/>
  <c r="TK72" i="4"/>
  <c r="TL72" i="4"/>
  <c r="TM72" i="4"/>
  <c r="TN72" i="4"/>
  <c r="TO72" i="4"/>
  <c r="TP72" i="4"/>
  <c r="TQ72" i="4"/>
  <c r="TR72" i="4"/>
  <c r="TS72" i="4"/>
  <c r="TT72" i="4"/>
  <c r="TU72" i="4"/>
  <c r="TV72" i="4"/>
  <c r="TW72" i="4"/>
  <c r="TX72" i="4"/>
  <c r="TY72" i="4"/>
  <c r="TZ72" i="4"/>
  <c r="UA72" i="4"/>
  <c r="UB72" i="4"/>
  <c r="UC72" i="4"/>
  <c r="UD72" i="4"/>
  <c r="UE72" i="4"/>
  <c r="UF72" i="4"/>
  <c r="UG72" i="4"/>
  <c r="UH72" i="4"/>
  <c r="UI72" i="4"/>
  <c r="UJ72" i="4"/>
  <c r="UK72" i="4"/>
  <c r="UL72" i="4"/>
  <c r="UM72" i="4"/>
  <c r="UN72" i="4"/>
  <c r="UO72" i="4"/>
  <c r="UP72" i="4"/>
  <c r="UQ72" i="4"/>
  <c r="UR72" i="4"/>
  <c r="US72" i="4"/>
  <c r="UT72" i="4"/>
  <c r="UU72" i="4"/>
  <c r="UV72" i="4"/>
  <c r="UW72" i="4"/>
  <c r="VG72" i="4"/>
  <c r="VH72" i="4"/>
  <c r="VI72" i="4"/>
  <c r="VJ72" i="4"/>
  <c r="VK72" i="4"/>
  <c r="VL72" i="4"/>
  <c r="VM72" i="4"/>
  <c r="VN72" i="4"/>
  <c r="VO72" i="4"/>
  <c r="VP72" i="4"/>
  <c r="VQ72" i="4"/>
  <c r="VR72" i="4"/>
  <c r="VS72" i="4"/>
  <c r="VT72" i="4"/>
  <c r="VU72" i="4"/>
  <c r="VV72" i="4"/>
  <c r="VW72" i="4"/>
  <c r="VX72" i="4"/>
  <c r="VY72" i="4"/>
  <c r="VZ72" i="4"/>
  <c r="WA72" i="4"/>
  <c r="WB72" i="4"/>
  <c r="WC72" i="4"/>
  <c r="WD72" i="4"/>
  <c r="WE72" i="4"/>
  <c r="WF72" i="4"/>
  <c r="WG72" i="4"/>
  <c r="WH72" i="4"/>
  <c r="WI72" i="4"/>
  <c r="WJ72" i="4"/>
  <c r="WK72" i="4"/>
  <c r="WL72" i="4"/>
  <c r="WM72" i="4"/>
  <c r="WN72" i="4"/>
  <c r="WO72" i="4"/>
  <c r="WP72" i="4"/>
  <c r="WQ72" i="4"/>
  <c r="WR72" i="4"/>
  <c r="WS72" i="4"/>
  <c r="WT72" i="4"/>
  <c r="WU72" i="4"/>
  <c r="WV72" i="4"/>
  <c r="WW72" i="4"/>
  <c r="WX72" i="4"/>
  <c r="WY72" i="4"/>
  <c r="WZ72" i="4"/>
  <c r="XA72" i="4"/>
  <c r="XB72" i="4"/>
  <c r="XC72" i="4"/>
  <c r="XD72" i="4"/>
  <c r="XE72" i="4"/>
  <c r="XF72" i="4"/>
  <c r="XG72" i="4"/>
  <c r="XH72" i="4"/>
  <c r="XI72" i="4"/>
  <c r="XJ72" i="4"/>
  <c r="XK72" i="4"/>
  <c r="XL72" i="4"/>
  <c r="XM72" i="4"/>
  <c r="XN72" i="4"/>
  <c r="XO72" i="4"/>
  <c r="XP72" i="4"/>
  <c r="XQ72" i="4"/>
  <c r="XR72" i="4"/>
  <c r="XS72" i="4"/>
  <c r="XT72" i="4"/>
  <c r="XU72" i="4"/>
  <c r="XV72" i="4"/>
  <c r="XW72" i="4"/>
  <c r="XX72" i="4"/>
  <c r="XY72" i="4"/>
  <c r="XZ72" i="4"/>
  <c r="YA72" i="4"/>
  <c r="YB72" i="4"/>
  <c r="YC72" i="4"/>
  <c r="YD72" i="4"/>
  <c r="YE72" i="4"/>
  <c r="YF72" i="4"/>
  <c r="YG72" i="4"/>
  <c r="YH72" i="4"/>
  <c r="YI72" i="4"/>
  <c r="YJ72" i="4"/>
  <c r="YT72" i="4"/>
  <c r="YU72" i="4"/>
  <c r="YV72" i="4"/>
  <c r="YW72" i="4"/>
  <c r="YX72" i="4"/>
  <c r="YY72" i="4"/>
  <c r="YZ72" i="4"/>
  <c r="ZA72" i="4"/>
  <c r="ZB72" i="4"/>
  <c r="ZC72" i="4"/>
  <c r="ZD72" i="4"/>
  <c r="ZE72" i="4"/>
  <c r="ZF72" i="4"/>
  <c r="ZG72" i="4"/>
  <c r="ZH72" i="4"/>
  <c r="ZI72" i="4"/>
  <c r="ZJ72" i="4"/>
  <c r="ZK72" i="4"/>
  <c r="ZL72" i="4"/>
  <c r="ZM72" i="4"/>
  <c r="ZN72" i="4"/>
  <c r="ZO72" i="4"/>
  <c r="ZP72" i="4"/>
  <c r="ZQ72" i="4"/>
  <c r="ZR72" i="4"/>
  <c r="ZS72" i="4"/>
  <c r="ZT72" i="4"/>
  <c r="ZU72" i="4"/>
  <c r="ZV72" i="4"/>
  <c r="ZW72" i="4"/>
  <c r="ZX72" i="4"/>
  <c r="ZY72" i="4"/>
  <c r="ZZ72" i="4"/>
  <c r="AAA72" i="4"/>
  <c r="AAB72" i="4"/>
  <c r="AAC72" i="4"/>
  <c r="AAD72" i="4"/>
  <c r="AAE72" i="4"/>
  <c r="AAF72" i="4"/>
  <c r="AAG72" i="4"/>
  <c r="AAH72" i="4"/>
  <c r="AAI72" i="4"/>
  <c r="AAJ72" i="4"/>
  <c r="AAK72" i="4"/>
  <c r="AAL72" i="4"/>
  <c r="AAM72" i="4"/>
  <c r="AAN72" i="4"/>
  <c r="AAO72" i="4"/>
  <c r="AAP72" i="4"/>
  <c r="AAQ72" i="4"/>
  <c r="AAR72" i="4"/>
  <c r="AAS72" i="4"/>
  <c r="AAT72" i="4"/>
  <c r="AAU72" i="4"/>
  <c r="AAV72" i="4"/>
  <c r="AAW72" i="4"/>
  <c r="AAX72" i="4"/>
  <c r="AAY72" i="4"/>
  <c r="AAZ72" i="4"/>
  <c r="ABA72" i="4"/>
  <c r="ABB72" i="4"/>
  <c r="ABC72" i="4"/>
  <c r="ABD72" i="4"/>
  <c r="ABE72" i="4"/>
  <c r="ABF72" i="4"/>
  <c r="ABG72" i="4"/>
  <c r="ABH72" i="4"/>
  <c r="ABI72" i="4"/>
  <c r="ABJ72" i="4"/>
  <c r="ABK72" i="4"/>
  <c r="ABL72" i="4"/>
  <c r="ABM72" i="4"/>
  <c r="ABN72" i="4"/>
  <c r="ABO72" i="4"/>
  <c r="ABP72" i="4"/>
  <c r="ABQ72" i="4"/>
  <c r="ABR72" i="4"/>
  <c r="ABS72" i="4"/>
  <c r="ABT72" i="4"/>
  <c r="ABU72" i="4"/>
  <c r="ABV72" i="4"/>
  <c r="ABW72" i="4"/>
  <c r="ACG72" i="4"/>
  <c r="ACH72" i="4"/>
  <c r="ACI72" i="4"/>
  <c r="ACJ72" i="4"/>
  <c r="ACK72" i="4"/>
  <c r="ACL72" i="4"/>
  <c r="ACM72" i="4"/>
  <c r="ACN72" i="4"/>
  <c r="ACO72" i="4"/>
  <c r="ACP72" i="4"/>
  <c r="ACQ72" i="4"/>
  <c r="ACR72" i="4"/>
  <c r="ACS72" i="4"/>
  <c r="ACT72" i="4"/>
  <c r="ACU72" i="4"/>
  <c r="ACV72" i="4"/>
  <c r="ACW72" i="4"/>
  <c r="ACX72" i="4"/>
  <c r="ACY72" i="4"/>
  <c r="ACZ72" i="4"/>
  <c r="ADA72" i="4"/>
  <c r="ADB72" i="4"/>
  <c r="ADC72" i="4"/>
  <c r="ADD72" i="4"/>
  <c r="ADE72" i="4"/>
  <c r="ADF72" i="4"/>
  <c r="ADG72" i="4"/>
  <c r="ADH72" i="4"/>
  <c r="ADI72" i="4"/>
  <c r="ADJ72" i="4"/>
  <c r="ADK72" i="4"/>
  <c r="ADL72" i="4"/>
  <c r="ADM72" i="4"/>
  <c r="ADN72" i="4"/>
  <c r="ADO72" i="4"/>
  <c r="ADP72" i="4"/>
  <c r="ADQ72" i="4"/>
  <c r="ADR72" i="4"/>
  <c r="ADS72" i="4"/>
  <c r="ADT72" i="4"/>
  <c r="ADU72" i="4"/>
  <c r="ADV72" i="4"/>
  <c r="ADW72" i="4"/>
  <c r="ADX72" i="4"/>
  <c r="ADY72" i="4"/>
  <c r="ADZ72" i="4"/>
  <c r="AEA72" i="4"/>
  <c r="AEB72" i="4"/>
  <c r="AEC72" i="4"/>
  <c r="AED72" i="4"/>
  <c r="AEE72" i="4"/>
  <c r="AEF72" i="4"/>
  <c r="AEG72" i="4"/>
  <c r="AEH72" i="4"/>
  <c r="AEI72" i="4"/>
  <c r="AEJ72" i="4"/>
  <c r="AEK72" i="4"/>
  <c r="AEL72" i="4"/>
  <c r="AEM72" i="4"/>
  <c r="AEN72" i="4"/>
  <c r="AEO72" i="4"/>
  <c r="AEP72" i="4"/>
  <c r="AEQ72" i="4"/>
  <c r="AER72" i="4"/>
  <c r="AES72" i="4"/>
  <c r="AET72" i="4"/>
  <c r="AEU72" i="4"/>
  <c r="AEV72" i="4"/>
  <c r="AEW72" i="4"/>
  <c r="AEX72" i="4"/>
  <c r="AEY72" i="4"/>
  <c r="AEZ72" i="4"/>
  <c r="AFA72" i="4"/>
  <c r="AFB72" i="4"/>
  <c r="AFC72" i="4"/>
  <c r="AFD72" i="4"/>
  <c r="AFE72" i="4"/>
  <c r="AFF72" i="4"/>
  <c r="AFG72" i="4"/>
  <c r="AFH72" i="4"/>
  <c r="AFI72" i="4"/>
  <c r="AFJ72" i="4"/>
  <c r="DR128" i="4"/>
  <c r="DT128" i="4"/>
  <c r="DU128" i="4"/>
  <c r="DV128" i="4"/>
  <c r="DW128" i="4"/>
  <c r="DX128" i="4"/>
  <c r="DY128" i="4"/>
  <c r="DZ128" i="4"/>
  <c r="EA128" i="4"/>
  <c r="EB128" i="4"/>
  <c r="EC128" i="4"/>
  <c r="ED128" i="4"/>
  <c r="EE128" i="4"/>
  <c r="EF128" i="4"/>
  <c r="EG128" i="4"/>
  <c r="EH128" i="4"/>
  <c r="EI128" i="4"/>
  <c r="EJ128" i="4"/>
  <c r="EK128" i="4"/>
  <c r="EL128" i="4"/>
  <c r="EM128" i="4"/>
  <c r="EN128" i="4"/>
  <c r="EO128" i="4"/>
  <c r="EP128" i="4"/>
  <c r="EQ128" i="4"/>
  <c r="ER128" i="4"/>
  <c r="ES128" i="4"/>
  <c r="ET128" i="4"/>
  <c r="EU128" i="4"/>
  <c r="EV128" i="4"/>
  <c r="EW128" i="4"/>
  <c r="EX128" i="4"/>
  <c r="EY128" i="4"/>
  <c r="EZ128" i="4"/>
  <c r="FA128" i="4"/>
  <c r="FB128" i="4"/>
  <c r="FC128" i="4"/>
  <c r="FD128" i="4"/>
  <c r="FE128" i="4"/>
  <c r="FF128" i="4"/>
  <c r="FG128" i="4"/>
  <c r="FH128" i="4"/>
  <c r="FI128" i="4"/>
  <c r="FJ128" i="4"/>
  <c r="FK128" i="4"/>
  <c r="FL128" i="4"/>
  <c r="FM128" i="4"/>
  <c r="FN128" i="4"/>
  <c r="FO128" i="4"/>
  <c r="FP128" i="4"/>
  <c r="FQ128" i="4"/>
  <c r="FR128" i="4"/>
  <c r="FS128" i="4"/>
  <c r="FT128" i="4"/>
  <c r="FU128" i="4"/>
  <c r="FV128" i="4"/>
  <c r="FW128" i="4"/>
  <c r="FX128" i="4"/>
  <c r="FY128" i="4"/>
  <c r="FZ128" i="4"/>
  <c r="GA128" i="4"/>
  <c r="GB128" i="4"/>
  <c r="GC128" i="4"/>
  <c r="GD128" i="4"/>
  <c r="GE128" i="4"/>
  <c r="GF128" i="4"/>
  <c r="GG128" i="4"/>
  <c r="GH128" i="4"/>
  <c r="GI128" i="4"/>
  <c r="GJ128" i="4"/>
  <c r="GK128" i="4"/>
  <c r="GL128" i="4"/>
  <c r="GM128" i="4"/>
  <c r="GN128" i="4"/>
  <c r="GO128" i="4"/>
  <c r="GP128" i="4"/>
  <c r="GQ128" i="4"/>
  <c r="GR128" i="4"/>
  <c r="GS128" i="4"/>
  <c r="GT128" i="4"/>
  <c r="GU128" i="4"/>
  <c r="KS128" i="4"/>
  <c r="KT128" i="4"/>
  <c r="KU128" i="4"/>
  <c r="KV128" i="4"/>
  <c r="KW128" i="4"/>
  <c r="KX128" i="4"/>
  <c r="KY128" i="4"/>
  <c r="KZ128" i="4"/>
  <c r="LA128" i="4"/>
  <c r="LB128" i="4"/>
  <c r="LC128" i="4"/>
  <c r="LD128" i="4"/>
  <c r="LE128" i="4"/>
  <c r="LF128" i="4"/>
  <c r="LG128" i="4"/>
  <c r="LH128" i="4"/>
  <c r="LI128" i="4"/>
  <c r="LJ128" i="4"/>
  <c r="LK128" i="4"/>
  <c r="LL128" i="4"/>
  <c r="LM128" i="4"/>
  <c r="LN128" i="4"/>
  <c r="LO128" i="4"/>
  <c r="LP128" i="4"/>
  <c r="LQ128" i="4"/>
  <c r="LR128" i="4"/>
  <c r="LS128" i="4"/>
  <c r="LT128" i="4"/>
  <c r="LU128" i="4"/>
  <c r="LV128" i="4"/>
  <c r="LW128" i="4"/>
  <c r="LX128" i="4"/>
  <c r="LY128" i="4"/>
  <c r="LZ128" i="4"/>
  <c r="MA128" i="4"/>
  <c r="MB128" i="4"/>
  <c r="MC128" i="4"/>
  <c r="MD128" i="4"/>
  <c r="ME128" i="4"/>
  <c r="MF128" i="4"/>
  <c r="MG128" i="4"/>
  <c r="MH128" i="4"/>
  <c r="MI128" i="4"/>
  <c r="MJ128" i="4"/>
  <c r="MK128" i="4"/>
  <c r="ML128" i="4"/>
  <c r="MM128" i="4"/>
  <c r="MN128" i="4"/>
  <c r="MO128" i="4"/>
  <c r="MP128" i="4"/>
  <c r="MQ128" i="4"/>
  <c r="MR128" i="4"/>
  <c r="MS128" i="4"/>
  <c r="MT128" i="4"/>
  <c r="MU128" i="4"/>
  <c r="MV128" i="4"/>
  <c r="MW128" i="4"/>
  <c r="MX128" i="4"/>
  <c r="MY128" i="4"/>
  <c r="MZ128" i="4"/>
  <c r="NA128" i="4"/>
  <c r="NB128" i="4"/>
  <c r="NC128" i="4"/>
  <c r="ND128" i="4"/>
  <c r="NE128" i="4"/>
  <c r="NF128" i="4"/>
  <c r="NG128" i="4"/>
  <c r="NH128" i="4"/>
  <c r="NI128" i="4"/>
  <c r="NJ128" i="4"/>
  <c r="NK128" i="4"/>
  <c r="NL128" i="4"/>
  <c r="NM128" i="4"/>
  <c r="NN128" i="4"/>
  <c r="NO128" i="4"/>
  <c r="NP128" i="4"/>
  <c r="NQ128" i="4"/>
  <c r="NR128" i="4"/>
  <c r="NS128" i="4"/>
  <c r="NT128" i="4"/>
  <c r="NU128" i="4"/>
  <c r="NV128" i="4"/>
  <c r="OG128" i="4"/>
  <c r="OH128" i="4"/>
  <c r="OI128" i="4"/>
  <c r="OJ128" i="4"/>
  <c r="OK128" i="4"/>
  <c r="OL128" i="4"/>
  <c r="OM128" i="4"/>
  <c r="ON128" i="4"/>
  <c r="OO128" i="4"/>
  <c r="OP128" i="4"/>
  <c r="OQ128" i="4"/>
  <c r="OR128" i="4"/>
  <c r="OS128" i="4"/>
  <c r="OT128" i="4"/>
  <c r="OU128" i="4"/>
  <c r="OV128" i="4"/>
  <c r="OW128" i="4"/>
  <c r="OX128" i="4"/>
  <c r="OY128" i="4"/>
  <c r="OZ128" i="4"/>
  <c r="PA128" i="4"/>
  <c r="PB128" i="4"/>
  <c r="PC128" i="4"/>
  <c r="PD128" i="4"/>
  <c r="PE128" i="4"/>
  <c r="PF128" i="4"/>
  <c r="PG128" i="4"/>
  <c r="PH128" i="4"/>
  <c r="PI128" i="4"/>
  <c r="PJ128" i="4"/>
  <c r="PK128" i="4"/>
  <c r="PL128" i="4"/>
  <c r="PM128" i="4"/>
  <c r="PN128" i="4"/>
  <c r="PO128" i="4"/>
  <c r="PP128" i="4"/>
  <c r="PQ128" i="4"/>
  <c r="PR128" i="4"/>
  <c r="PS128" i="4"/>
  <c r="PT128" i="4"/>
  <c r="PU128" i="4"/>
  <c r="PV128" i="4"/>
  <c r="PW128" i="4"/>
  <c r="PX128" i="4"/>
  <c r="PY128" i="4"/>
  <c r="PZ128" i="4"/>
  <c r="QA128" i="4"/>
  <c r="QB128" i="4"/>
  <c r="QC128" i="4"/>
  <c r="QD128" i="4"/>
  <c r="QE128" i="4"/>
  <c r="QF128" i="4"/>
  <c r="QG128" i="4"/>
  <c r="QH128" i="4"/>
  <c r="QI128" i="4"/>
  <c r="QJ128" i="4"/>
  <c r="QK128" i="4"/>
  <c r="QL128" i="4"/>
  <c r="QM128" i="4"/>
  <c r="QN128" i="4"/>
  <c r="QO128" i="4"/>
  <c r="QP128" i="4"/>
  <c r="QQ128" i="4"/>
  <c r="QR128" i="4"/>
  <c r="QS128" i="4"/>
  <c r="QT128" i="4"/>
  <c r="QU128" i="4"/>
  <c r="QV128" i="4"/>
  <c r="QW128" i="4"/>
  <c r="QX128" i="4"/>
  <c r="QY128" i="4"/>
  <c r="QZ128" i="4"/>
  <c r="RA128" i="4"/>
  <c r="RB128" i="4"/>
  <c r="RC128" i="4"/>
  <c r="RD128" i="4"/>
  <c r="RE128" i="4"/>
  <c r="RF128" i="4"/>
  <c r="RG128" i="4"/>
  <c r="RH128" i="4"/>
  <c r="RI128" i="4"/>
  <c r="RJ128" i="4"/>
  <c r="RT128" i="4"/>
  <c r="RU128" i="4"/>
  <c r="RV128" i="4"/>
  <c r="RW128" i="4"/>
  <c r="RX128" i="4"/>
  <c r="RY128" i="4"/>
  <c r="RZ128" i="4"/>
  <c r="SA128" i="4"/>
  <c r="SB128" i="4"/>
  <c r="SC128" i="4"/>
  <c r="SD128" i="4"/>
  <c r="SE128" i="4"/>
  <c r="SF128" i="4"/>
  <c r="SG128" i="4"/>
  <c r="SH128" i="4"/>
  <c r="SI128" i="4"/>
  <c r="SJ128" i="4"/>
  <c r="SK128" i="4"/>
  <c r="SL128" i="4"/>
  <c r="SM128" i="4"/>
  <c r="SN128" i="4"/>
  <c r="SO128" i="4"/>
  <c r="SP128" i="4"/>
  <c r="SQ128" i="4"/>
  <c r="SR128" i="4"/>
  <c r="SS128" i="4"/>
  <c r="ST128" i="4"/>
  <c r="SU128" i="4"/>
  <c r="SV128" i="4"/>
  <c r="SW128" i="4"/>
  <c r="SX128" i="4"/>
  <c r="SY128" i="4"/>
  <c r="SZ128" i="4"/>
  <c r="TA128" i="4"/>
  <c r="TB128" i="4"/>
  <c r="TC128" i="4"/>
  <c r="TD128" i="4"/>
  <c r="TE128" i="4"/>
  <c r="TF128" i="4"/>
  <c r="TG128" i="4"/>
  <c r="TH128" i="4"/>
  <c r="TI128" i="4"/>
  <c r="TJ128" i="4"/>
  <c r="TK128" i="4"/>
  <c r="TL128" i="4"/>
  <c r="TM128" i="4"/>
  <c r="TN128" i="4"/>
  <c r="TO128" i="4"/>
  <c r="TP128" i="4"/>
  <c r="TQ128" i="4"/>
  <c r="TR128" i="4"/>
  <c r="TS128" i="4"/>
  <c r="TT128" i="4"/>
  <c r="TU128" i="4"/>
  <c r="TV128" i="4"/>
  <c r="TW128" i="4"/>
  <c r="TX128" i="4"/>
  <c r="TY128" i="4"/>
  <c r="TZ128" i="4"/>
  <c r="UA128" i="4"/>
  <c r="UB128" i="4"/>
  <c r="UC128" i="4"/>
  <c r="UD128" i="4"/>
  <c r="UE128" i="4"/>
  <c r="UF128" i="4"/>
  <c r="UG128" i="4"/>
  <c r="UH128" i="4"/>
  <c r="UI128" i="4"/>
  <c r="UJ128" i="4"/>
  <c r="UK128" i="4"/>
  <c r="UL128" i="4"/>
  <c r="UM128" i="4"/>
  <c r="UN128" i="4"/>
  <c r="UO128" i="4"/>
  <c r="UP128" i="4"/>
  <c r="UQ128" i="4"/>
  <c r="UR128" i="4"/>
  <c r="US128" i="4"/>
  <c r="UT128" i="4"/>
  <c r="UU128" i="4"/>
  <c r="UV128" i="4"/>
  <c r="UW128" i="4"/>
  <c r="VG128" i="4"/>
  <c r="VH128" i="4"/>
  <c r="VI128" i="4"/>
  <c r="VJ128" i="4"/>
  <c r="VK128" i="4"/>
  <c r="VL128" i="4"/>
  <c r="VM128" i="4"/>
  <c r="VN128" i="4"/>
  <c r="VO128" i="4"/>
  <c r="VP128" i="4"/>
  <c r="VQ128" i="4"/>
  <c r="VR128" i="4"/>
  <c r="VS128" i="4"/>
  <c r="VT128" i="4"/>
  <c r="VU128" i="4"/>
  <c r="VV128" i="4"/>
  <c r="VW128" i="4"/>
  <c r="VX128" i="4"/>
  <c r="VY128" i="4"/>
  <c r="VZ128" i="4"/>
  <c r="WA128" i="4"/>
  <c r="WB128" i="4"/>
  <c r="WC128" i="4"/>
  <c r="WD128" i="4"/>
  <c r="WE128" i="4"/>
  <c r="WF128" i="4"/>
  <c r="WG128" i="4"/>
  <c r="WH128" i="4"/>
  <c r="WI128" i="4"/>
  <c r="WJ128" i="4"/>
  <c r="WK128" i="4"/>
  <c r="WL128" i="4"/>
  <c r="WM128" i="4"/>
  <c r="WN128" i="4"/>
  <c r="WO128" i="4"/>
  <c r="WP128" i="4"/>
  <c r="WQ128" i="4"/>
  <c r="WR128" i="4"/>
  <c r="WS128" i="4"/>
  <c r="WT128" i="4"/>
  <c r="WU128" i="4"/>
  <c r="WV128" i="4"/>
  <c r="WW128" i="4"/>
  <c r="WX128" i="4"/>
  <c r="WY128" i="4"/>
  <c r="WZ128" i="4"/>
  <c r="XA128" i="4"/>
  <c r="XB128" i="4"/>
  <c r="XC128" i="4"/>
  <c r="XD128" i="4"/>
  <c r="XE128" i="4"/>
  <c r="XF128" i="4"/>
  <c r="XG128" i="4"/>
  <c r="XH128" i="4"/>
  <c r="XI128" i="4"/>
  <c r="XJ128" i="4"/>
  <c r="XK128" i="4"/>
  <c r="XL128" i="4"/>
  <c r="XM128" i="4"/>
  <c r="XN128" i="4"/>
  <c r="XO128" i="4"/>
  <c r="XP128" i="4"/>
  <c r="XQ128" i="4"/>
  <c r="XR128" i="4"/>
  <c r="XS128" i="4"/>
  <c r="XT128" i="4"/>
  <c r="XU128" i="4"/>
  <c r="XV128" i="4"/>
  <c r="XW128" i="4"/>
  <c r="XX128" i="4"/>
  <c r="XY128" i="4"/>
  <c r="XZ128" i="4"/>
  <c r="YA128" i="4"/>
  <c r="YB128" i="4"/>
  <c r="YC128" i="4"/>
  <c r="YD128" i="4"/>
  <c r="YE128" i="4"/>
  <c r="YF128" i="4"/>
  <c r="YG128" i="4"/>
  <c r="YH128" i="4"/>
  <c r="YI128" i="4"/>
  <c r="YJ128" i="4"/>
  <c r="YT128" i="4"/>
  <c r="YU128" i="4"/>
  <c r="YV128" i="4"/>
  <c r="YW128" i="4"/>
  <c r="YX128" i="4"/>
  <c r="YY128" i="4"/>
  <c r="YZ128" i="4"/>
  <c r="ZA128" i="4"/>
  <c r="ZB128" i="4"/>
  <c r="ZC128" i="4"/>
  <c r="ZD128" i="4"/>
  <c r="ZE128" i="4"/>
  <c r="ZF128" i="4"/>
  <c r="ZG128" i="4"/>
  <c r="ZH128" i="4"/>
  <c r="ZI128" i="4"/>
  <c r="ZJ128" i="4"/>
  <c r="ZK128" i="4"/>
  <c r="ZL128" i="4"/>
  <c r="ZM128" i="4"/>
  <c r="ZN128" i="4"/>
  <c r="ZO128" i="4"/>
  <c r="ZP128" i="4"/>
  <c r="ZQ128" i="4"/>
  <c r="ZR128" i="4"/>
  <c r="ZS128" i="4"/>
  <c r="ZT128" i="4"/>
  <c r="ZU128" i="4"/>
  <c r="ZV128" i="4"/>
  <c r="ZW128" i="4"/>
  <c r="ZX128" i="4"/>
  <c r="ZY128" i="4"/>
  <c r="ZZ128" i="4"/>
  <c r="AAA128" i="4"/>
  <c r="AAB128" i="4"/>
  <c r="AAC128" i="4"/>
  <c r="AAD128" i="4"/>
  <c r="AAE128" i="4"/>
  <c r="AAF128" i="4"/>
  <c r="AAG128" i="4"/>
  <c r="AAH128" i="4"/>
  <c r="AAI128" i="4"/>
  <c r="AAJ128" i="4"/>
  <c r="AAK128" i="4"/>
  <c r="AAL128" i="4"/>
  <c r="AAM128" i="4"/>
  <c r="AAN128" i="4"/>
  <c r="AAO128" i="4"/>
  <c r="AAP128" i="4"/>
  <c r="AAQ128" i="4"/>
  <c r="AAR128" i="4"/>
  <c r="AAS128" i="4"/>
  <c r="AAT128" i="4"/>
  <c r="AAU128" i="4"/>
  <c r="AAV128" i="4"/>
  <c r="AAW128" i="4"/>
  <c r="AAX128" i="4"/>
  <c r="AAY128" i="4"/>
  <c r="AAZ128" i="4"/>
  <c r="ABA128" i="4"/>
  <c r="ABB128" i="4"/>
  <c r="ABC128" i="4"/>
  <c r="ABD128" i="4"/>
  <c r="ABE128" i="4"/>
  <c r="ABF128" i="4"/>
  <c r="ABG128" i="4"/>
  <c r="ABH128" i="4"/>
  <c r="ABI128" i="4"/>
  <c r="ABJ128" i="4"/>
  <c r="ABK128" i="4"/>
  <c r="ABL128" i="4"/>
  <c r="ABM128" i="4"/>
  <c r="ABN128" i="4"/>
  <c r="ABO128" i="4"/>
  <c r="ABP128" i="4"/>
  <c r="ABQ128" i="4"/>
  <c r="ABR128" i="4"/>
  <c r="ABS128" i="4"/>
  <c r="ABT128" i="4"/>
  <c r="ABU128" i="4"/>
  <c r="ABV128" i="4"/>
  <c r="ABW128" i="4"/>
  <c r="ACG128" i="4"/>
  <c r="ACH128" i="4"/>
  <c r="ACI128" i="4"/>
  <c r="ACJ128" i="4"/>
  <c r="ACK128" i="4"/>
  <c r="ACL128" i="4"/>
  <c r="ACM128" i="4"/>
  <c r="ACN128" i="4"/>
  <c r="ACO128" i="4"/>
  <c r="ACP128" i="4"/>
  <c r="ACQ128" i="4"/>
  <c r="ACR128" i="4"/>
  <c r="ACS128" i="4"/>
  <c r="ACT128" i="4"/>
  <c r="ACU128" i="4"/>
  <c r="ACV128" i="4"/>
  <c r="ACW128" i="4"/>
  <c r="ACX128" i="4"/>
  <c r="ACY128" i="4"/>
  <c r="ACZ128" i="4"/>
  <c r="ADA128" i="4"/>
  <c r="ADB128" i="4"/>
  <c r="ADC128" i="4"/>
  <c r="ADD128" i="4"/>
  <c r="ADE128" i="4"/>
  <c r="ADF128" i="4"/>
  <c r="ADG128" i="4"/>
  <c r="ADH128" i="4"/>
  <c r="ADI128" i="4"/>
  <c r="ADJ128" i="4"/>
  <c r="ADK128" i="4"/>
  <c r="ADL128" i="4"/>
  <c r="ADM128" i="4"/>
  <c r="ADN128" i="4"/>
  <c r="ADO128" i="4"/>
  <c r="ADP128" i="4"/>
  <c r="ADQ128" i="4"/>
  <c r="ADR128" i="4"/>
  <c r="ADS128" i="4"/>
  <c r="ADT128" i="4"/>
  <c r="ADU128" i="4"/>
  <c r="ADV128" i="4"/>
  <c r="ADW128" i="4"/>
  <c r="ADX128" i="4"/>
  <c r="ADY128" i="4"/>
  <c r="ADZ128" i="4"/>
  <c r="AEA128" i="4"/>
  <c r="AEB128" i="4"/>
  <c r="AEC128" i="4"/>
  <c r="AED128" i="4"/>
  <c r="AEE128" i="4"/>
  <c r="AEF128" i="4"/>
  <c r="AEG128" i="4"/>
  <c r="AEH128" i="4"/>
  <c r="AEI128" i="4"/>
  <c r="AEJ128" i="4"/>
  <c r="AEK128" i="4"/>
  <c r="AEL128" i="4"/>
  <c r="AEM128" i="4"/>
  <c r="AEN128" i="4"/>
  <c r="AEO128" i="4"/>
  <c r="AEP128" i="4"/>
  <c r="AEQ128" i="4"/>
  <c r="AER128" i="4"/>
  <c r="AES128" i="4"/>
  <c r="AET128" i="4"/>
  <c r="AEU128" i="4"/>
  <c r="AEV128" i="4"/>
  <c r="AEW128" i="4"/>
  <c r="AEX128" i="4"/>
  <c r="AEY128" i="4"/>
  <c r="AEZ128" i="4"/>
  <c r="AFA128" i="4"/>
  <c r="AFB128" i="4"/>
  <c r="AFC128" i="4"/>
  <c r="AFD128" i="4"/>
  <c r="AFE128" i="4"/>
  <c r="AFF128" i="4"/>
  <c r="AFG128" i="4"/>
  <c r="AFH128" i="4"/>
  <c r="AFI128" i="4"/>
  <c r="AFJ128" i="4"/>
  <c r="DR40" i="4"/>
  <c r="DT40" i="4"/>
  <c r="DU40" i="4"/>
  <c r="DV40" i="4"/>
  <c r="DW40" i="4"/>
  <c r="DX40" i="4"/>
  <c r="DY40" i="4"/>
  <c r="DZ40" i="4"/>
  <c r="EA40" i="4"/>
  <c r="EB40" i="4"/>
  <c r="EC40" i="4"/>
  <c r="ED40" i="4"/>
  <c r="EE40" i="4"/>
  <c r="EF40" i="4"/>
  <c r="EG40" i="4"/>
  <c r="EH40" i="4"/>
  <c r="EI40" i="4"/>
  <c r="EJ40" i="4"/>
  <c r="EK40" i="4"/>
  <c r="EL40" i="4"/>
  <c r="EM40" i="4"/>
  <c r="EN40" i="4"/>
  <c r="EO40" i="4"/>
  <c r="EP40" i="4"/>
  <c r="EQ40" i="4"/>
  <c r="ER40" i="4"/>
  <c r="ES40" i="4"/>
  <c r="ET40" i="4"/>
  <c r="EU40" i="4"/>
  <c r="EV40" i="4"/>
  <c r="EW40" i="4"/>
  <c r="EX40" i="4"/>
  <c r="EY40" i="4"/>
  <c r="EZ40" i="4"/>
  <c r="FA40" i="4"/>
  <c r="FB40" i="4"/>
  <c r="FC40" i="4"/>
  <c r="FD40" i="4"/>
  <c r="FE40" i="4"/>
  <c r="FF40" i="4"/>
  <c r="FG40" i="4"/>
  <c r="FH40" i="4"/>
  <c r="FI40" i="4"/>
  <c r="FJ40" i="4"/>
  <c r="FK40" i="4"/>
  <c r="FL40" i="4"/>
  <c r="FM40" i="4"/>
  <c r="FN40" i="4"/>
  <c r="FO40" i="4"/>
  <c r="FP40" i="4"/>
  <c r="FQ40" i="4"/>
  <c r="FR40" i="4"/>
  <c r="FS40" i="4"/>
  <c r="FT40" i="4"/>
  <c r="FU40" i="4"/>
  <c r="FV40" i="4"/>
  <c r="FW40" i="4"/>
  <c r="FX40" i="4"/>
  <c r="FY40" i="4"/>
  <c r="FZ40" i="4"/>
  <c r="GA40" i="4"/>
  <c r="GB40" i="4"/>
  <c r="GC40" i="4"/>
  <c r="GD40" i="4"/>
  <c r="GE40" i="4"/>
  <c r="GF40" i="4"/>
  <c r="GG40" i="4"/>
  <c r="GH40" i="4"/>
  <c r="GI40" i="4"/>
  <c r="GJ40" i="4"/>
  <c r="GK40" i="4"/>
  <c r="GL40" i="4"/>
  <c r="GM40" i="4"/>
  <c r="GN40" i="4"/>
  <c r="GO40" i="4"/>
  <c r="GP40" i="4"/>
  <c r="GQ40" i="4"/>
  <c r="GR40" i="4"/>
  <c r="GS40" i="4"/>
  <c r="GT40" i="4"/>
  <c r="GU40" i="4"/>
  <c r="KS40" i="4"/>
  <c r="KT40" i="4"/>
  <c r="KU40" i="4"/>
  <c r="KV40" i="4"/>
  <c r="KW40" i="4"/>
  <c r="KX40" i="4"/>
  <c r="KY40" i="4"/>
  <c r="KZ40" i="4"/>
  <c r="LA40" i="4"/>
  <c r="LB40" i="4"/>
  <c r="LC40" i="4"/>
  <c r="LD40" i="4"/>
  <c r="LE40" i="4"/>
  <c r="LF40" i="4"/>
  <c r="LG40" i="4"/>
  <c r="LH40" i="4"/>
  <c r="LI40" i="4"/>
  <c r="LJ40" i="4"/>
  <c r="LK40" i="4"/>
  <c r="LL40" i="4"/>
  <c r="LM40" i="4"/>
  <c r="LN40" i="4"/>
  <c r="LO40" i="4"/>
  <c r="LP40" i="4"/>
  <c r="LQ40" i="4"/>
  <c r="LR40" i="4"/>
  <c r="LS40" i="4"/>
  <c r="LT40" i="4"/>
  <c r="LU40" i="4"/>
  <c r="LV40" i="4"/>
  <c r="LW40" i="4"/>
  <c r="LX40" i="4"/>
  <c r="LY40" i="4"/>
  <c r="LZ40" i="4"/>
  <c r="MA40" i="4"/>
  <c r="MB40" i="4"/>
  <c r="MC40" i="4"/>
  <c r="MD40" i="4"/>
  <c r="ME40" i="4"/>
  <c r="MF40" i="4"/>
  <c r="MG40" i="4"/>
  <c r="MH40" i="4"/>
  <c r="MI40" i="4"/>
  <c r="MJ40" i="4"/>
  <c r="MK40" i="4"/>
  <c r="ML40" i="4"/>
  <c r="MM40" i="4"/>
  <c r="MN40" i="4"/>
  <c r="MO40" i="4"/>
  <c r="MP40" i="4"/>
  <c r="MQ40" i="4"/>
  <c r="MR40" i="4"/>
  <c r="MS40" i="4"/>
  <c r="MT40" i="4"/>
  <c r="MU40" i="4"/>
  <c r="MV40" i="4"/>
  <c r="MW40" i="4"/>
  <c r="MX40" i="4"/>
  <c r="MY40" i="4"/>
  <c r="MZ40" i="4"/>
  <c r="NA40" i="4"/>
  <c r="NB40" i="4"/>
  <c r="NC40" i="4"/>
  <c r="ND40" i="4"/>
  <c r="NE40" i="4"/>
  <c r="NF40" i="4"/>
  <c r="NG40" i="4"/>
  <c r="NH40" i="4"/>
  <c r="NI40" i="4"/>
  <c r="NJ40" i="4"/>
  <c r="NK40" i="4"/>
  <c r="NL40" i="4"/>
  <c r="NM40" i="4"/>
  <c r="NN40" i="4"/>
  <c r="NO40" i="4"/>
  <c r="NP40" i="4"/>
  <c r="NQ40" i="4"/>
  <c r="NR40" i="4"/>
  <c r="NS40" i="4"/>
  <c r="NT40" i="4"/>
  <c r="NU40" i="4"/>
  <c r="NV40" i="4"/>
  <c r="OG40" i="4"/>
  <c r="OH40" i="4"/>
  <c r="OI40" i="4"/>
  <c r="OJ40" i="4"/>
  <c r="OK40" i="4"/>
  <c r="OL40" i="4"/>
  <c r="OM40" i="4"/>
  <c r="ON40" i="4"/>
  <c r="OO40" i="4"/>
  <c r="OP40" i="4"/>
  <c r="OQ40" i="4"/>
  <c r="OR40" i="4"/>
  <c r="OS40" i="4"/>
  <c r="OT40" i="4"/>
  <c r="OU40" i="4"/>
  <c r="OV40" i="4"/>
  <c r="OW40" i="4"/>
  <c r="OX40" i="4"/>
  <c r="OY40" i="4"/>
  <c r="OZ40" i="4"/>
  <c r="PA40" i="4"/>
  <c r="PB40" i="4"/>
  <c r="PC40" i="4"/>
  <c r="PD40" i="4"/>
  <c r="PE40" i="4"/>
  <c r="PF40" i="4"/>
  <c r="PG40" i="4"/>
  <c r="PH40" i="4"/>
  <c r="PI40" i="4"/>
  <c r="PJ40" i="4"/>
  <c r="PK40" i="4"/>
  <c r="PL40" i="4"/>
  <c r="PM40" i="4"/>
  <c r="PN40" i="4"/>
  <c r="PO40" i="4"/>
  <c r="PP40" i="4"/>
  <c r="PQ40" i="4"/>
  <c r="PR40" i="4"/>
  <c r="PS40" i="4"/>
  <c r="PT40" i="4"/>
  <c r="PU40" i="4"/>
  <c r="PV40" i="4"/>
  <c r="PW40" i="4"/>
  <c r="PX40" i="4"/>
  <c r="PY40" i="4"/>
  <c r="PZ40" i="4"/>
  <c r="QA40" i="4"/>
  <c r="QB40" i="4"/>
  <c r="QC40" i="4"/>
  <c r="QD40" i="4"/>
  <c r="QE40" i="4"/>
  <c r="QF40" i="4"/>
  <c r="QG40" i="4"/>
  <c r="QH40" i="4"/>
  <c r="QI40" i="4"/>
  <c r="QJ40" i="4"/>
  <c r="QK40" i="4"/>
  <c r="QL40" i="4"/>
  <c r="QM40" i="4"/>
  <c r="QN40" i="4"/>
  <c r="QO40" i="4"/>
  <c r="QP40" i="4"/>
  <c r="QQ40" i="4"/>
  <c r="QR40" i="4"/>
  <c r="QS40" i="4"/>
  <c r="QT40" i="4"/>
  <c r="QU40" i="4"/>
  <c r="QV40" i="4"/>
  <c r="QW40" i="4"/>
  <c r="QX40" i="4"/>
  <c r="QY40" i="4"/>
  <c r="QZ40" i="4"/>
  <c r="RA40" i="4"/>
  <c r="RB40" i="4"/>
  <c r="RC40" i="4"/>
  <c r="RD40" i="4"/>
  <c r="RE40" i="4"/>
  <c r="RF40" i="4"/>
  <c r="RG40" i="4"/>
  <c r="RH40" i="4"/>
  <c r="RI40" i="4"/>
  <c r="RJ40" i="4"/>
  <c r="RT40" i="4"/>
  <c r="RU40" i="4"/>
  <c r="RV40" i="4"/>
  <c r="RW40" i="4"/>
  <c r="RX40" i="4"/>
  <c r="RY40" i="4"/>
  <c r="RZ40" i="4"/>
  <c r="SA40" i="4"/>
  <c r="SB40" i="4"/>
  <c r="SC40" i="4"/>
  <c r="SD40" i="4"/>
  <c r="SE40" i="4"/>
  <c r="SF40" i="4"/>
  <c r="SG40" i="4"/>
  <c r="SH40" i="4"/>
  <c r="SI40" i="4"/>
  <c r="SJ40" i="4"/>
  <c r="SK40" i="4"/>
  <c r="SL40" i="4"/>
  <c r="SM40" i="4"/>
  <c r="SN40" i="4"/>
  <c r="SO40" i="4"/>
  <c r="SP40" i="4"/>
  <c r="SQ40" i="4"/>
  <c r="SR40" i="4"/>
  <c r="SS40" i="4"/>
  <c r="ST40" i="4"/>
  <c r="SU40" i="4"/>
  <c r="SV40" i="4"/>
  <c r="SW40" i="4"/>
  <c r="SX40" i="4"/>
  <c r="SY40" i="4"/>
  <c r="SZ40" i="4"/>
  <c r="TA40" i="4"/>
  <c r="TB40" i="4"/>
  <c r="TC40" i="4"/>
  <c r="TD40" i="4"/>
  <c r="TE40" i="4"/>
  <c r="TF40" i="4"/>
  <c r="TG40" i="4"/>
  <c r="TH40" i="4"/>
  <c r="TI40" i="4"/>
  <c r="TJ40" i="4"/>
  <c r="TK40" i="4"/>
  <c r="TL40" i="4"/>
  <c r="TM40" i="4"/>
  <c r="TN40" i="4"/>
  <c r="TO40" i="4"/>
  <c r="TP40" i="4"/>
  <c r="TQ40" i="4"/>
  <c r="TR40" i="4"/>
  <c r="TS40" i="4"/>
  <c r="TT40" i="4"/>
  <c r="TU40" i="4"/>
  <c r="TV40" i="4"/>
  <c r="TW40" i="4"/>
  <c r="TX40" i="4"/>
  <c r="TY40" i="4"/>
  <c r="TZ40" i="4"/>
  <c r="UA40" i="4"/>
  <c r="UB40" i="4"/>
  <c r="UC40" i="4"/>
  <c r="UD40" i="4"/>
  <c r="UE40" i="4"/>
  <c r="UF40" i="4"/>
  <c r="UG40" i="4"/>
  <c r="UH40" i="4"/>
  <c r="UI40" i="4"/>
  <c r="UJ40" i="4"/>
  <c r="UK40" i="4"/>
  <c r="UL40" i="4"/>
  <c r="UM40" i="4"/>
  <c r="UN40" i="4"/>
  <c r="UO40" i="4"/>
  <c r="UP40" i="4"/>
  <c r="UQ40" i="4"/>
  <c r="UR40" i="4"/>
  <c r="US40" i="4"/>
  <c r="UT40" i="4"/>
  <c r="UU40" i="4"/>
  <c r="UV40" i="4"/>
  <c r="UW40" i="4"/>
  <c r="VG40" i="4"/>
  <c r="VH40" i="4"/>
  <c r="VI40" i="4"/>
  <c r="VJ40" i="4"/>
  <c r="VK40" i="4"/>
  <c r="VL40" i="4"/>
  <c r="VM40" i="4"/>
  <c r="VN40" i="4"/>
  <c r="VO40" i="4"/>
  <c r="VP40" i="4"/>
  <c r="VQ40" i="4"/>
  <c r="VR40" i="4"/>
  <c r="VS40" i="4"/>
  <c r="VT40" i="4"/>
  <c r="VU40" i="4"/>
  <c r="VV40" i="4"/>
  <c r="VW40" i="4"/>
  <c r="VX40" i="4"/>
  <c r="VY40" i="4"/>
  <c r="VZ40" i="4"/>
  <c r="WA40" i="4"/>
  <c r="WB40" i="4"/>
  <c r="WC40" i="4"/>
  <c r="WD40" i="4"/>
  <c r="WE40" i="4"/>
  <c r="WF40" i="4"/>
  <c r="WG40" i="4"/>
  <c r="WH40" i="4"/>
  <c r="WI40" i="4"/>
  <c r="WJ40" i="4"/>
  <c r="WK40" i="4"/>
  <c r="WL40" i="4"/>
  <c r="WM40" i="4"/>
  <c r="WN40" i="4"/>
  <c r="WO40" i="4"/>
  <c r="WP40" i="4"/>
  <c r="WQ40" i="4"/>
  <c r="WR40" i="4"/>
  <c r="WS40" i="4"/>
  <c r="WT40" i="4"/>
  <c r="WU40" i="4"/>
  <c r="WV40" i="4"/>
  <c r="WW40" i="4"/>
  <c r="WX40" i="4"/>
  <c r="WY40" i="4"/>
  <c r="WZ40" i="4"/>
  <c r="XA40" i="4"/>
  <c r="XB40" i="4"/>
  <c r="XC40" i="4"/>
  <c r="XD40" i="4"/>
  <c r="XE40" i="4"/>
  <c r="XF40" i="4"/>
  <c r="XG40" i="4"/>
  <c r="XH40" i="4"/>
  <c r="XI40" i="4"/>
  <c r="XJ40" i="4"/>
  <c r="XK40" i="4"/>
  <c r="XL40" i="4"/>
  <c r="XM40" i="4"/>
  <c r="XN40" i="4"/>
  <c r="XO40" i="4"/>
  <c r="XP40" i="4"/>
  <c r="XQ40" i="4"/>
  <c r="XR40" i="4"/>
  <c r="XS40" i="4"/>
  <c r="XT40" i="4"/>
  <c r="XU40" i="4"/>
  <c r="XV40" i="4"/>
  <c r="XW40" i="4"/>
  <c r="XX40" i="4"/>
  <c r="XY40" i="4"/>
  <c r="XZ40" i="4"/>
  <c r="YA40" i="4"/>
  <c r="YB40" i="4"/>
  <c r="YC40" i="4"/>
  <c r="YD40" i="4"/>
  <c r="YE40" i="4"/>
  <c r="YF40" i="4"/>
  <c r="YG40" i="4"/>
  <c r="YH40" i="4"/>
  <c r="YI40" i="4"/>
  <c r="YJ40" i="4"/>
  <c r="YT40" i="4"/>
  <c r="YU40" i="4"/>
  <c r="YV40" i="4"/>
  <c r="YW40" i="4"/>
  <c r="YX40" i="4"/>
  <c r="YY40" i="4"/>
  <c r="YZ40" i="4"/>
  <c r="ZA40" i="4"/>
  <c r="ZB40" i="4"/>
  <c r="ZC40" i="4"/>
  <c r="ZD40" i="4"/>
  <c r="ZE40" i="4"/>
  <c r="ZF40" i="4"/>
  <c r="ZG40" i="4"/>
  <c r="ZH40" i="4"/>
  <c r="ZI40" i="4"/>
  <c r="ZJ40" i="4"/>
  <c r="ZK40" i="4"/>
  <c r="ZL40" i="4"/>
  <c r="ZM40" i="4"/>
  <c r="ZN40" i="4"/>
  <c r="ZO40" i="4"/>
  <c r="ZP40" i="4"/>
  <c r="ZQ40" i="4"/>
  <c r="ZR40" i="4"/>
  <c r="ZS40" i="4"/>
  <c r="ZT40" i="4"/>
  <c r="ZU40" i="4"/>
  <c r="ZV40" i="4"/>
  <c r="ZW40" i="4"/>
  <c r="ZX40" i="4"/>
  <c r="ZY40" i="4"/>
  <c r="ZZ40" i="4"/>
  <c r="AAA40" i="4"/>
  <c r="AAB40" i="4"/>
  <c r="AAC40" i="4"/>
  <c r="AAD40" i="4"/>
  <c r="AAE40" i="4"/>
  <c r="AAF40" i="4"/>
  <c r="AAG40" i="4"/>
  <c r="AAH40" i="4"/>
  <c r="AAI40" i="4"/>
  <c r="AAJ40" i="4"/>
  <c r="AAK40" i="4"/>
  <c r="AAL40" i="4"/>
  <c r="AAM40" i="4"/>
  <c r="AAN40" i="4"/>
  <c r="AAO40" i="4"/>
  <c r="AAP40" i="4"/>
  <c r="AAQ40" i="4"/>
  <c r="AAR40" i="4"/>
  <c r="AAS40" i="4"/>
  <c r="AAT40" i="4"/>
  <c r="AAU40" i="4"/>
  <c r="AAV40" i="4"/>
  <c r="AAW40" i="4"/>
  <c r="AAX40" i="4"/>
  <c r="AAY40" i="4"/>
  <c r="AAZ40" i="4"/>
  <c r="ABA40" i="4"/>
  <c r="ABB40" i="4"/>
  <c r="ABC40" i="4"/>
  <c r="ABD40" i="4"/>
  <c r="ABE40" i="4"/>
  <c r="ABF40" i="4"/>
  <c r="ABG40" i="4"/>
  <c r="ABH40" i="4"/>
  <c r="ABI40" i="4"/>
  <c r="ABJ40" i="4"/>
  <c r="ABK40" i="4"/>
  <c r="ABL40" i="4"/>
  <c r="ABM40" i="4"/>
  <c r="ABN40" i="4"/>
  <c r="ABO40" i="4"/>
  <c r="ABP40" i="4"/>
  <c r="ABQ40" i="4"/>
  <c r="ABR40" i="4"/>
  <c r="ABS40" i="4"/>
  <c r="ABT40" i="4"/>
  <c r="ABU40" i="4"/>
  <c r="ABV40" i="4"/>
  <c r="ABW40" i="4"/>
  <c r="ACG40" i="4"/>
  <c r="ACH40" i="4"/>
  <c r="ACI40" i="4"/>
  <c r="ACJ40" i="4"/>
  <c r="ACK40" i="4"/>
  <c r="ACL40" i="4"/>
  <c r="ACM40" i="4"/>
  <c r="ACN40" i="4"/>
  <c r="ACO40" i="4"/>
  <c r="ACP40" i="4"/>
  <c r="ACQ40" i="4"/>
  <c r="ACR40" i="4"/>
  <c r="ACS40" i="4"/>
  <c r="ACT40" i="4"/>
  <c r="ACU40" i="4"/>
  <c r="ACV40" i="4"/>
  <c r="ACW40" i="4"/>
  <c r="ACX40" i="4"/>
  <c r="ACY40" i="4"/>
  <c r="ACZ40" i="4"/>
  <c r="ADA40" i="4"/>
  <c r="ADB40" i="4"/>
  <c r="ADC40" i="4"/>
  <c r="ADD40" i="4"/>
  <c r="ADE40" i="4"/>
  <c r="ADF40" i="4"/>
  <c r="ADG40" i="4"/>
  <c r="ADH40" i="4"/>
  <c r="ADI40" i="4"/>
  <c r="ADJ40" i="4"/>
  <c r="ADK40" i="4"/>
  <c r="ADL40" i="4"/>
  <c r="ADM40" i="4"/>
  <c r="ADN40" i="4"/>
  <c r="ADO40" i="4"/>
  <c r="ADP40" i="4"/>
  <c r="ADQ40" i="4"/>
  <c r="ADR40" i="4"/>
  <c r="ADS40" i="4"/>
  <c r="ADT40" i="4"/>
  <c r="ADU40" i="4"/>
  <c r="ADV40" i="4"/>
  <c r="ADW40" i="4"/>
  <c r="ADX40" i="4"/>
  <c r="ADY40" i="4"/>
  <c r="ADZ40" i="4"/>
  <c r="AEA40" i="4"/>
  <c r="AEB40" i="4"/>
  <c r="AEC40" i="4"/>
  <c r="AED40" i="4"/>
  <c r="AEE40" i="4"/>
  <c r="AEF40" i="4"/>
  <c r="AEG40" i="4"/>
  <c r="AEH40" i="4"/>
  <c r="AEI40" i="4"/>
  <c r="AEJ40" i="4"/>
  <c r="AEK40" i="4"/>
  <c r="AEL40" i="4"/>
  <c r="AEM40" i="4"/>
  <c r="AEN40" i="4"/>
  <c r="AEO40" i="4"/>
  <c r="AEP40" i="4"/>
  <c r="AEQ40" i="4"/>
  <c r="AER40" i="4"/>
  <c r="AES40" i="4"/>
  <c r="AET40" i="4"/>
  <c r="AEU40" i="4"/>
  <c r="AEV40" i="4"/>
  <c r="AEW40" i="4"/>
  <c r="AEX40" i="4"/>
  <c r="AEY40" i="4"/>
  <c r="AEZ40" i="4"/>
  <c r="AFA40" i="4"/>
  <c r="AFB40" i="4"/>
  <c r="AFC40" i="4"/>
  <c r="AFD40" i="4"/>
  <c r="AFE40" i="4"/>
  <c r="AFF40" i="4"/>
  <c r="AFG40" i="4"/>
  <c r="AFH40" i="4"/>
  <c r="AFI40" i="4"/>
  <c r="AFJ40" i="4"/>
  <c r="DR50" i="4"/>
  <c r="DT50" i="4"/>
  <c r="DU50" i="4"/>
  <c r="DV50" i="4"/>
  <c r="DW50" i="4"/>
  <c r="DX50" i="4"/>
  <c r="DY50" i="4"/>
  <c r="DZ50" i="4"/>
  <c r="EA50" i="4"/>
  <c r="EB50" i="4"/>
  <c r="EC50" i="4"/>
  <c r="ED50" i="4"/>
  <c r="EE50" i="4"/>
  <c r="EF50" i="4"/>
  <c r="EG50" i="4"/>
  <c r="EH50" i="4"/>
  <c r="EI50" i="4"/>
  <c r="EJ50" i="4"/>
  <c r="EK50" i="4"/>
  <c r="EL50" i="4"/>
  <c r="EM50" i="4"/>
  <c r="EN50" i="4"/>
  <c r="EO50" i="4"/>
  <c r="EP50" i="4"/>
  <c r="EQ50" i="4"/>
  <c r="ER50" i="4"/>
  <c r="ES50" i="4"/>
  <c r="ET50" i="4"/>
  <c r="EU50" i="4"/>
  <c r="EV50" i="4"/>
  <c r="EW50" i="4"/>
  <c r="EX50" i="4"/>
  <c r="EY50" i="4"/>
  <c r="EZ50" i="4"/>
  <c r="FA50" i="4"/>
  <c r="FB50" i="4"/>
  <c r="FC50" i="4"/>
  <c r="FD50" i="4"/>
  <c r="FE50" i="4"/>
  <c r="FF50" i="4"/>
  <c r="FG50" i="4"/>
  <c r="FH50" i="4"/>
  <c r="FI50" i="4"/>
  <c r="FJ50" i="4"/>
  <c r="FK50" i="4"/>
  <c r="FL50" i="4"/>
  <c r="FM50" i="4"/>
  <c r="FN50" i="4"/>
  <c r="FO50" i="4"/>
  <c r="FP50" i="4"/>
  <c r="FQ50" i="4"/>
  <c r="FR50" i="4"/>
  <c r="FS50" i="4"/>
  <c r="FT50" i="4"/>
  <c r="FU50" i="4"/>
  <c r="FV50" i="4"/>
  <c r="FW50" i="4"/>
  <c r="FX50" i="4"/>
  <c r="FY50" i="4"/>
  <c r="FZ50" i="4"/>
  <c r="GA50" i="4"/>
  <c r="GB50" i="4"/>
  <c r="GC50" i="4"/>
  <c r="GD50" i="4"/>
  <c r="GE50" i="4"/>
  <c r="GF50" i="4"/>
  <c r="GG50" i="4"/>
  <c r="GH50" i="4"/>
  <c r="GI50" i="4"/>
  <c r="GJ50" i="4"/>
  <c r="GK50" i="4"/>
  <c r="GL50" i="4"/>
  <c r="GM50" i="4"/>
  <c r="GN50" i="4"/>
  <c r="GO50" i="4"/>
  <c r="GP50" i="4"/>
  <c r="GQ50" i="4"/>
  <c r="GR50" i="4"/>
  <c r="GS50" i="4"/>
  <c r="GT50" i="4"/>
  <c r="GU50" i="4"/>
  <c r="KS50" i="4"/>
  <c r="KT50" i="4"/>
  <c r="KU50" i="4"/>
  <c r="KV50" i="4"/>
  <c r="KW50" i="4"/>
  <c r="KX50" i="4"/>
  <c r="KY50" i="4"/>
  <c r="KZ50" i="4"/>
  <c r="LA50" i="4"/>
  <c r="LB50" i="4"/>
  <c r="LC50" i="4"/>
  <c r="LD50" i="4"/>
  <c r="LE50" i="4"/>
  <c r="LF50" i="4"/>
  <c r="LG50" i="4"/>
  <c r="LH50" i="4"/>
  <c r="LI50" i="4"/>
  <c r="LJ50" i="4"/>
  <c r="LK50" i="4"/>
  <c r="LL50" i="4"/>
  <c r="LM50" i="4"/>
  <c r="LN50" i="4"/>
  <c r="LO50" i="4"/>
  <c r="LP50" i="4"/>
  <c r="LQ50" i="4"/>
  <c r="LR50" i="4"/>
  <c r="LS50" i="4"/>
  <c r="LT50" i="4"/>
  <c r="LU50" i="4"/>
  <c r="LV50" i="4"/>
  <c r="LW50" i="4"/>
  <c r="LX50" i="4"/>
  <c r="LY50" i="4"/>
  <c r="LZ50" i="4"/>
  <c r="MA50" i="4"/>
  <c r="MB50" i="4"/>
  <c r="MC50" i="4"/>
  <c r="MD50" i="4"/>
  <c r="ME50" i="4"/>
  <c r="MF50" i="4"/>
  <c r="MG50" i="4"/>
  <c r="MH50" i="4"/>
  <c r="MI50" i="4"/>
  <c r="MJ50" i="4"/>
  <c r="MK50" i="4"/>
  <c r="ML50" i="4"/>
  <c r="MM50" i="4"/>
  <c r="MN50" i="4"/>
  <c r="MO50" i="4"/>
  <c r="MP50" i="4"/>
  <c r="MQ50" i="4"/>
  <c r="MR50" i="4"/>
  <c r="MS50" i="4"/>
  <c r="MT50" i="4"/>
  <c r="MU50" i="4"/>
  <c r="MV50" i="4"/>
  <c r="MW50" i="4"/>
  <c r="MX50" i="4"/>
  <c r="MY50" i="4"/>
  <c r="MZ50" i="4"/>
  <c r="NA50" i="4"/>
  <c r="NB50" i="4"/>
  <c r="NC50" i="4"/>
  <c r="ND50" i="4"/>
  <c r="NE50" i="4"/>
  <c r="NF50" i="4"/>
  <c r="NG50" i="4"/>
  <c r="NH50" i="4"/>
  <c r="NI50" i="4"/>
  <c r="NJ50" i="4"/>
  <c r="NK50" i="4"/>
  <c r="NL50" i="4"/>
  <c r="NM50" i="4"/>
  <c r="NN50" i="4"/>
  <c r="NO50" i="4"/>
  <c r="NP50" i="4"/>
  <c r="NQ50" i="4"/>
  <c r="NR50" i="4"/>
  <c r="NS50" i="4"/>
  <c r="NT50" i="4"/>
  <c r="NU50" i="4"/>
  <c r="NV50" i="4"/>
  <c r="OG50" i="4"/>
  <c r="OH50" i="4"/>
  <c r="OI50" i="4"/>
  <c r="OJ50" i="4"/>
  <c r="OK50" i="4"/>
  <c r="OL50" i="4"/>
  <c r="OM50" i="4"/>
  <c r="ON50" i="4"/>
  <c r="OO50" i="4"/>
  <c r="OP50" i="4"/>
  <c r="OQ50" i="4"/>
  <c r="OR50" i="4"/>
  <c r="OS50" i="4"/>
  <c r="OT50" i="4"/>
  <c r="OU50" i="4"/>
  <c r="OV50" i="4"/>
  <c r="OW50" i="4"/>
  <c r="OX50" i="4"/>
  <c r="OY50" i="4"/>
  <c r="OZ50" i="4"/>
  <c r="PA50" i="4"/>
  <c r="PB50" i="4"/>
  <c r="PC50" i="4"/>
  <c r="PD50" i="4"/>
  <c r="PE50" i="4"/>
  <c r="PF50" i="4"/>
  <c r="PG50" i="4"/>
  <c r="PH50" i="4"/>
  <c r="PI50" i="4"/>
  <c r="PJ50" i="4"/>
  <c r="PK50" i="4"/>
  <c r="PL50" i="4"/>
  <c r="PM50" i="4"/>
  <c r="PN50" i="4"/>
  <c r="PO50" i="4"/>
  <c r="PP50" i="4"/>
  <c r="PQ50" i="4"/>
  <c r="PR50" i="4"/>
  <c r="PS50" i="4"/>
  <c r="PT50" i="4"/>
  <c r="PU50" i="4"/>
  <c r="PV50" i="4"/>
  <c r="PW50" i="4"/>
  <c r="PX50" i="4"/>
  <c r="PY50" i="4"/>
  <c r="PZ50" i="4"/>
  <c r="QA50" i="4"/>
  <c r="QB50" i="4"/>
  <c r="QC50" i="4"/>
  <c r="QD50" i="4"/>
  <c r="QE50" i="4"/>
  <c r="QF50" i="4"/>
  <c r="QG50" i="4"/>
  <c r="QH50" i="4"/>
  <c r="QI50" i="4"/>
  <c r="QJ50" i="4"/>
  <c r="QK50" i="4"/>
  <c r="QL50" i="4"/>
  <c r="QM50" i="4"/>
  <c r="QN50" i="4"/>
  <c r="QO50" i="4"/>
  <c r="QP50" i="4"/>
  <c r="QQ50" i="4"/>
  <c r="QR50" i="4"/>
  <c r="QS50" i="4"/>
  <c r="QT50" i="4"/>
  <c r="QU50" i="4"/>
  <c r="QV50" i="4"/>
  <c r="QW50" i="4"/>
  <c r="QX50" i="4"/>
  <c r="QY50" i="4"/>
  <c r="QZ50" i="4"/>
  <c r="RA50" i="4"/>
  <c r="RB50" i="4"/>
  <c r="RC50" i="4"/>
  <c r="RD50" i="4"/>
  <c r="RE50" i="4"/>
  <c r="RF50" i="4"/>
  <c r="RG50" i="4"/>
  <c r="RH50" i="4"/>
  <c r="RI50" i="4"/>
  <c r="RJ50" i="4"/>
  <c r="RT50" i="4"/>
  <c r="RU50" i="4"/>
  <c r="RV50" i="4"/>
  <c r="RW50" i="4"/>
  <c r="RX50" i="4"/>
  <c r="RY50" i="4"/>
  <c r="RZ50" i="4"/>
  <c r="SA50" i="4"/>
  <c r="SB50" i="4"/>
  <c r="SC50" i="4"/>
  <c r="SD50" i="4"/>
  <c r="SE50" i="4"/>
  <c r="SF50" i="4"/>
  <c r="SG50" i="4"/>
  <c r="SH50" i="4"/>
  <c r="SI50" i="4"/>
  <c r="SJ50" i="4"/>
  <c r="SK50" i="4"/>
  <c r="SL50" i="4"/>
  <c r="SM50" i="4"/>
  <c r="SN50" i="4"/>
  <c r="SO50" i="4"/>
  <c r="SP50" i="4"/>
  <c r="SQ50" i="4"/>
  <c r="SR50" i="4"/>
  <c r="SS50" i="4"/>
  <c r="ST50" i="4"/>
  <c r="SU50" i="4"/>
  <c r="SV50" i="4"/>
  <c r="SW50" i="4"/>
  <c r="SX50" i="4"/>
  <c r="SY50" i="4"/>
  <c r="SZ50" i="4"/>
  <c r="TA50" i="4"/>
  <c r="TB50" i="4"/>
  <c r="TC50" i="4"/>
  <c r="TD50" i="4"/>
  <c r="TE50" i="4"/>
  <c r="TF50" i="4"/>
  <c r="TG50" i="4"/>
  <c r="TH50" i="4"/>
  <c r="TI50" i="4"/>
  <c r="TJ50" i="4"/>
  <c r="TK50" i="4"/>
  <c r="TL50" i="4"/>
  <c r="TM50" i="4"/>
  <c r="TN50" i="4"/>
  <c r="TO50" i="4"/>
  <c r="TP50" i="4"/>
  <c r="TQ50" i="4"/>
  <c r="TR50" i="4"/>
  <c r="TS50" i="4"/>
  <c r="TT50" i="4"/>
  <c r="TU50" i="4"/>
  <c r="TV50" i="4"/>
  <c r="TW50" i="4"/>
  <c r="TX50" i="4"/>
  <c r="TY50" i="4"/>
  <c r="TZ50" i="4"/>
  <c r="UA50" i="4"/>
  <c r="UB50" i="4"/>
  <c r="UC50" i="4"/>
  <c r="UD50" i="4"/>
  <c r="UE50" i="4"/>
  <c r="UF50" i="4"/>
  <c r="UG50" i="4"/>
  <c r="UH50" i="4"/>
  <c r="UI50" i="4"/>
  <c r="UJ50" i="4"/>
  <c r="UK50" i="4"/>
  <c r="UL50" i="4"/>
  <c r="UM50" i="4"/>
  <c r="UN50" i="4"/>
  <c r="UO50" i="4"/>
  <c r="UP50" i="4"/>
  <c r="UQ50" i="4"/>
  <c r="UR50" i="4"/>
  <c r="US50" i="4"/>
  <c r="UT50" i="4"/>
  <c r="UU50" i="4"/>
  <c r="UV50" i="4"/>
  <c r="UW50" i="4"/>
  <c r="VG50" i="4"/>
  <c r="VH50" i="4"/>
  <c r="VI50" i="4"/>
  <c r="VJ50" i="4"/>
  <c r="VK50" i="4"/>
  <c r="VL50" i="4"/>
  <c r="VM50" i="4"/>
  <c r="VN50" i="4"/>
  <c r="VO50" i="4"/>
  <c r="VP50" i="4"/>
  <c r="VQ50" i="4"/>
  <c r="VR50" i="4"/>
  <c r="VS50" i="4"/>
  <c r="VT50" i="4"/>
  <c r="VU50" i="4"/>
  <c r="VV50" i="4"/>
  <c r="VW50" i="4"/>
  <c r="VX50" i="4"/>
  <c r="VY50" i="4"/>
  <c r="VZ50" i="4"/>
  <c r="WA50" i="4"/>
  <c r="WB50" i="4"/>
  <c r="WC50" i="4"/>
  <c r="WD50" i="4"/>
  <c r="WE50" i="4"/>
  <c r="WF50" i="4"/>
  <c r="WG50" i="4"/>
  <c r="WH50" i="4"/>
  <c r="WI50" i="4"/>
  <c r="WJ50" i="4"/>
  <c r="WK50" i="4"/>
  <c r="WL50" i="4"/>
  <c r="WM50" i="4"/>
  <c r="WN50" i="4"/>
  <c r="WO50" i="4"/>
  <c r="WP50" i="4"/>
  <c r="WQ50" i="4"/>
  <c r="WR50" i="4"/>
  <c r="WS50" i="4"/>
  <c r="WT50" i="4"/>
  <c r="WU50" i="4"/>
  <c r="WV50" i="4"/>
  <c r="WW50" i="4"/>
  <c r="WX50" i="4"/>
  <c r="WY50" i="4"/>
  <c r="WZ50" i="4"/>
  <c r="XA50" i="4"/>
  <c r="XB50" i="4"/>
  <c r="XC50" i="4"/>
  <c r="XD50" i="4"/>
  <c r="XE50" i="4"/>
  <c r="XF50" i="4"/>
  <c r="XG50" i="4"/>
  <c r="XH50" i="4"/>
  <c r="XI50" i="4"/>
  <c r="XJ50" i="4"/>
  <c r="XK50" i="4"/>
  <c r="XL50" i="4"/>
  <c r="XM50" i="4"/>
  <c r="XN50" i="4"/>
  <c r="XO50" i="4"/>
  <c r="XP50" i="4"/>
  <c r="XQ50" i="4"/>
  <c r="XR50" i="4"/>
  <c r="XS50" i="4"/>
  <c r="XT50" i="4"/>
  <c r="XU50" i="4"/>
  <c r="XV50" i="4"/>
  <c r="XW50" i="4"/>
  <c r="XX50" i="4"/>
  <c r="XY50" i="4"/>
  <c r="XZ50" i="4"/>
  <c r="YA50" i="4"/>
  <c r="YB50" i="4"/>
  <c r="YC50" i="4"/>
  <c r="YD50" i="4"/>
  <c r="YE50" i="4"/>
  <c r="YF50" i="4"/>
  <c r="YG50" i="4"/>
  <c r="YH50" i="4"/>
  <c r="YI50" i="4"/>
  <c r="YJ50" i="4"/>
  <c r="YT50" i="4"/>
  <c r="YU50" i="4"/>
  <c r="YV50" i="4"/>
  <c r="YW50" i="4"/>
  <c r="YX50" i="4"/>
  <c r="YY50" i="4"/>
  <c r="YZ50" i="4"/>
  <c r="ZA50" i="4"/>
  <c r="ZB50" i="4"/>
  <c r="ZC50" i="4"/>
  <c r="ZD50" i="4"/>
  <c r="ZE50" i="4"/>
  <c r="ZF50" i="4"/>
  <c r="ZG50" i="4"/>
  <c r="ZH50" i="4"/>
  <c r="ZI50" i="4"/>
  <c r="ZJ50" i="4"/>
  <c r="ZK50" i="4"/>
  <c r="ZL50" i="4"/>
  <c r="ZM50" i="4"/>
  <c r="ZN50" i="4"/>
  <c r="ZO50" i="4"/>
  <c r="ZP50" i="4"/>
  <c r="ZQ50" i="4"/>
  <c r="ZR50" i="4"/>
  <c r="ZS50" i="4"/>
  <c r="ZT50" i="4"/>
  <c r="ZU50" i="4"/>
  <c r="ZV50" i="4"/>
  <c r="ZW50" i="4"/>
  <c r="ZX50" i="4"/>
  <c r="ZY50" i="4"/>
  <c r="ZZ50" i="4"/>
  <c r="AAA50" i="4"/>
  <c r="AAB50" i="4"/>
  <c r="AAC50" i="4"/>
  <c r="AAD50" i="4"/>
  <c r="AAE50" i="4"/>
  <c r="AAF50" i="4"/>
  <c r="AAG50" i="4"/>
  <c r="AAH50" i="4"/>
  <c r="AAI50" i="4"/>
  <c r="AAJ50" i="4"/>
  <c r="AAK50" i="4"/>
  <c r="AAL50" i="4"/>
  <c r="AAM50" i="4"/>
  <c r="AAN50" i="4"/>
  <c r="AAO50" i="4"/>
  <c r="AAP50" i="4"/>
  <c r="AAQ50" i="4"/>
  <c r="AAR50" i="4"/>
  <c r="AAS50" i="4"/>
  <c r="AAT50" i="4"/>
  <c r="AAU50" i="4"/>
  <c r="AAV50" i="4"/>
  <c r="AAW50" i="4"/>
  <c r="AAX50" i="4"/>
  <c r="AAY50" i="4"/>
  <c r="AAZ50" i="4"/>
  <c r="ABA50" i="4"/>
  <c r="ABB50" i="4"/>
  <c r="ABC50" i="4"/>
  <c r="ABD50" i="4"/>
  <c r="ABE50" i="4"/>
  <c r="ABF50" i="4"/>
  <c r="ABG50" i="4"/>
  <c r="ABH50" i="4"/>
  <c r="ABI50" i="4"/>
  <c r="ABJ50" i="4"/>
  <c r="ABK50" i="4"/>
  <c r="ABL50" i="4"/>
  <c r="ABM50" i="4"/>
  <c r="ABN50" i="4"/>
  <c r="ABO50" i="4"/>
  <c r="ABP50" i="4"/>
  <c r="ABQ50" i="4"/>
  <c r="ABR50" i="4"/>
  <c r="ABS50" i="4"/>
  <c r="ABT50" i="4"/>
  <c r="ABU50" i="4"/>
  <c r="ABV50" i="4"/>
  <c r="ABW50" i="4"/>
  <c r="ACG50" i="4"/>
  <c r="ACH50" i="4"/>
  <c r="ACI50" i="4"/>
  <c r="ACJ50" i="4"/>
  <c r="ACK50" i="4"/>
  <c r="ACL50" i="4"/>
  <c r="ACM50" i="4"/>
  <c r="ACN50" i="4"/>
  <c r="ACO50" i="4"/>
  <c r="ACP50" i="4"/>
  <c r="ACQ50" i="4"/>
  <c r="ACR50" i="4"/>
  <c r="ACS50" i="4"/>
  <c r="ACT50" i="4"/>
  <c r="ACU50" i="4"/>
  <c r="ACV50" i="4"/>
  <c r="ACW50" i="4"/>
  <c r="ACX50" i="4"/>
  <c r="ACY50" i="4"/>
  <c r="ACZ50" i="4"/>
  <c r="ADA50" i="4"/>
  <c r="ADB50" i="4"/>
  <c r="ADC50" i="4"/>
  <c r="ADD50" i="4"/>
  <c r="ADE50" i="4"/>
  <c r="ADF50" i="4"/>
  <c r="ADG50" i="4"/>
  <c r="ADH50" i="4"/>
  <c r="ADI50" i="4"/>
  <c r="ADJ50" i="4"/>
  <c r="ADK50" i="4"/>
  <c r="ADL50" i="4"/>
  <c r="ADM50" i="4"/>
  <c r="ADN50" i="4"/>
  <c r="ADO50" i="4"/>
  <c r="ADP50" i="4"/>
  <c r="ADQ50" i="4"/>
  <c r="ADR50" i="4"/>
  <c r="ADS50" i="4"/>
  <c r="ADT50" i="4"/>
  <c r="ADU50" i="4"/>
  <c r="ADV50" i="4"/>
  <c r="ADW50" i="4"/>
  <c r="ADX50" i="4"/>
  <c r="ADY50" i="4"/>
  <c r="ADZ50" i="4"/>
  <c r="AEA50" i="4"/>
  <c r="AEB50" i="4"/>
  <c r="AEC50" i="4"/>
  <c r="AED50" i="4"/>
  <c r="AEE50" i="4"/>
  <c r="AEF50" i="4"/>
  <c r="AEG50" i="4"/>
  <c r="AEH50" i="4"/>
  <c r="AEI50" i="4"/>
  <c r="AEJ50" i="4"/>
  <c r="AEK50" i="4"/>
  <c r="AEL50" i="4"/>
  <c r="AEM50" i="4"/>
  <c r="AEN50" i="4"/>
  <c r="AEO50" i="4"/>
  <c r="AEP50" i="4"/>
  <c r="AEQ50" i="4"/>
  <c r="AER50" i="4"/>
  <c r="AES50" i="4"/>
  <c r="AET50" i="4"/>
  <c r="AEU50" i="4"/>
  <c r="AEV50" i="4"/>
  <c r="AEW50" i="4"/>
  <c r="AEX50" i="4"/>
  <c r="AEY50" i="4"/>
  <c r="AEZ50" i="4"/>
  <c r="AFA50" i="4"/>
  <c r="AFB50" i="4"/>
  <c r="AFC50" i="4"/>
  <c r="AFD50" i="4"/>
  <c r="AFE50" i="4"/>
  <c r="AFF50" i="4"/>
  <c r="AFG50" i="4"/>
  <c r="AFH50" i="4"/>
  <c r="AFI50" i="4"/>
  <c r="AFJ50" i="4"/>
  <c r="DR13" i="4"/>
  <c r="DT13" i="4"/>
  <c r="DU13" i="4"/>
  <c r="DV13" i="4"/>
  <c r="DW13" i="4"/>
  <c r="DX13" i="4"/>
  <c r="DY13" i="4"/>
  <c r="DZ13" i="4"/>
  <c r="EA13" i="4"/>
  <c r="EB13" i="4"/>
  <c r="EC13" i="4"/>
  <c r="ED13" i="4"/>
  <c r="EE13" i="4"/>
  <c r="EF13" i="4"/>
  <c r="EG13" i="4"/>
  <c r="EH13" i="4"/>
  <c r="EI13" i="4"/>
  <c r="EJ13" i="4"/>
  <c r="EK13" i="4"/>
  <c r="EL13" i="4"/>
  <c r="EM13" i="4"/>
  <c r="EN13" i="4"/>
  <c r="EO13" i="4"/>
  <c r="EP13" i="4"/>
  <c r="EQ13" i="4"/>
  <c r="ER13" i="4"/>
  <c r="ES13" i="4"/>
  <c r="ET13" i="4"/>
  <c r="EU13" i="4"/>
  <c r="EV13" i="4"/>
  <c r="EW13" i="4"/>
  <c r="EX13" i="4"/>
  <c r="EY13" i="4"/>
  <c r="EZ13" i="4"/>
  <c r="FA13" i="4"/>
  <c r="FB13" i="4"/>
  <c r="FC13" i="4"/>
  <c r="FD13" i="4"/>
  <c r="FE13" i="4"/>
  <c r="FF13" i="4"/>
  <c r="FG13" i="4"/>
  <c r="FH13" i="4"/>
  <c r="FI13" i="4"/>
  <c r="FJ13" i="4"/>
  <c r="FK13" i="4"/>
  <c r="FL13" i="4"/>
  <c r="FM13" i="4"/>
  <c r="FN13" i="4"/>
  <c r="FO13" i="4"/>
  <c r="FP13" i="4"/>
  <c r="FQ13" i="4"/>
  <c r="FR13" i="4"/>
  <c r="FS13" i="4"/>
  <c r="FT13" i="4"/>
  <c r="FU13" i="4"/>
  <c r="FV13" i="4"/>
  <c r="FW13" i="4"/>
  <c r="FX13" i="4"/>
  <c r="FY13" i="4"/>
  <c r="FZ13" i="4"/>
  <c r="GA13" i="4"/>
  <c r="GB13" i="4"/>
  <c r="GC13" i="4"/>
  <c r="GD13" i="4"/>
  <c r="GE13" i="4"/>
  <c r="GF13" i="4"/>
  <c r="GG13" i="4"/>
  <c r="GH13" i="4"/>
  <c r="GI13" i="4"/>
  <c r="GJ13" i="4"/>
  <c r="GK13" i="4"/>
  <c r="GL13" i="4"/>
  <c r="GM13" i="4"/>
  <c r="GN13" i="4"/>
  <c r="GO13" i="4"/>
  <c r="GP13" i="4"/>
  <c r="GQ13" i="4"/>
  <c r="GR13" i="4"/>
  <c r="GS13" i="4"/>
  <c r="GT13" i="4"/>
  <c r="GU13" i="4"/>
  <c r="KS13" i="4"/>
  <c r="KT13" i="4"/>
  <c r="KU13" i="4"/>
  <c r="KV13" i="4"/>
  <c r="KW13" i="4"/>
  <c r="KX13" i="4"/>
  <c r="KY13" i="4"/>
  <c r="KZ13" i="4"/>
  <c r="LA13" i="4"/>
  <c r="LB13" i="4"/>
  <c r="LC13" i="4"/>
  <c r="LD13" i="4"/>
  <c r="LE13" i="4"/>
  <c r="LF13" i="4"/>
  <c r="LG13" i="4"/>
  <c r="LH13" i="4"/>
  <c r="LI13" i="4"/>
  <c r="LJ13" i="4"/>
  <c r="LK13" i="4"/>
  <c r="LL13" i="4"/>
  <c r="LM13" i="4"/>
  <c r="LN13" i="4"/>
  <c r="LO13" i="4"/>
  <c r="LP13" i="4"/>
  <c r="LQ13" i="4"/>
  <c r="LR13" i="4"/>
  <c r="LS13" i="4"/>
  <c r="LT13" i="4"/>
  <c r="LU13" i="4"/>
  <c r="LV13" i="4"/>
  <c r="LW13" i="4"/>
  <c r="LX13" i="4"/>
  <c r="LY13" i="4"/>
  <c r="LZ13" i="4"/>
  <c r="MA13" i="4"/>
  <c r="MB13" i="4"/>
  <c r="MC13" i="4"/>
  <c r="MD13" i="4"/>
  <c r="ME13" i="4"/>
  <c r="MF13" i="4"/>
  <c r="MG13" i="4"/>
  <c r="MH13" i="4"/>
  <c r="MI13" i="4"/>
  <c r="MJ13" i="4"/>
  <c r="MK13" i="4"/>
  <c r="ML13" i="4"/>
  <c r="MM13" i="4"/>
  <c r="MN13" i="4"/>
  <c r="MO13" i="4"/>
  <c r="MP13" i="4"/>
  <c r="MQ13" i="4"/>
  <c r="MR13" i="4"/>
  <c r="MS13" i="4"/>
  <c r="MT13" i="4"/>
  <c r="MU13" i="4"/>
  <c r="MV13" i="4"/>
  <c r="MW13" i="4"/>
  <c r="MX13" i="4"/>
  <c r="MY13" i="4"/>
  <c r="MZ13" i="4"/>
  <c r="NA13" i="4"/>
  <c r="NB13" i="4"/>
  <c r="NC13" i="4"/>
  <c r="ND13" i="4"/>
  <c r="NE13" i="4"/>
  <c r="NF13" i="4"/>
  <c r="NG13" i="4"/>
  <c r="NH13" i="4"/>
  <c r="NI13" i="4"/>
  <c r="NJ13" i="4"/>
  <c r="NK13" i="4"/>
  <c r="NL13" i="4"/>
  <c r="NM13" i="4"/>
  <c r="NN13" i="4"/>
  <c r="NO13" i="4"/>
  <c r="NP13" i="4"/>
  <c r="NQ13" i="4"/>
  <c r="NR13" i="4"/>
  <c r="NS13" i="4"/>
  <c r="NT13" i="4"/>
  <c r="NU13" i="4"/>
  <c r="NV13" i="4"/>
  <c r="OG13" i="4"/>
  <c r="OH13" i="4"/>
  <c r="OI13" i="4"/>
  <c r="OJ13" i="4"/>
  <c r="OK13" i="4"/>
  <c r="OL13" i="4"/>
  <c r="OM13" i="4"/>
  <c r="ON13" i="4"/>
  <c r="OO13" i="4"/>
  <c r="OP13" i="4"/>
  <c r="OQ13" i="4"/>
  <c r="OR13" i="4"/>
  <c r="OS13" i="4"/>
  <c r="OT13" i="4"/>
  <c r="OU13" i="4"/>
  <c r="OV13" i="4"/>
  <c r="OW13" i="4"/>
  <c r="OX13" i="4"/>
  <c r="OY13" i="4"/>
  <c r="OZ13" i="4"/>
  <c r="PA13" i="4"/>
  <c r="PB13" i="4"/>
  <c r="PC13" i="4"/>
  <c r="PD13" i="4"/>
  <c r="PE13" i="4"/>
  <c r="PF13" i="4"/>
  <c r="PG13" i="4"/>
  <c r="PH13" i="4"/>
  <c r="PI13" i="4"/>
  <c r="PJ13" i="4"/>
  <c r="PK13" i="4"/>
  <c r="PL13" i="4"/>
  <c r="PM13" i="4"/>
  <c r="PN13" i="4"/>
  <c r="PO13" i="4"/>
  <c r="PP13" i="4"/>
  <c r="PQ13" i="4"/>
  <c r="PR13" i="4"/>
  <c r="PS13" i="4"/>
  <c r="PT13" i="4"/>
  <c r="PU13" i="4"/>
  <c r="PV13" i="4"/>
  <c r="PW13" i="4"/>
  <c r="PX13" i="4"/>
  <c r="PY13" i="4"/>
  <c r="PZ13" i="4"/>
  <c r="QA13" i="4"/>
  <c r="QB13" i="4"/>
  <c r="QC13" i="4"/>
  <c r="QD13" i="4"/>
  <c r="QE13" i="4"/>
  <c r="QF13" i="4"/>
  <c r="QG13" i="4"/>
  <c r="QH13" i="4"/>
  <c r="QI13" i="4"/>
  <c r="QJ13" i="4"/>
  <c r="QK13" i="4"/>
  <c r="QL13" i="4"/>
  <c r="QM13" i="4"/>
  <c r="QN13" i="4"/>
  <c r="QO13" i="4"/>
  <c r="QP13" i="4"/>
  <c r="QQ13" i="4"/>
  <c r="QR13" i="4"/>
  <c r="QS13" i="4"/>
  <c r="QT13" i="4"/>
  <c r="QU13" i="4"/>
  <c r="QV13" i="4"/>
  <c r="QW13" i="4"/>
  <c r="QX13" i="4"/>
  <c r="QY13" i="4"/>
  <c r="QZ13" i="4"/>
  <c r="RA13" i="4"/>
  <c r="RB13" i="4"/>
  <c r="RC13" i="4"/>
  <c r="RD13" i="4"/>
  <c r="RE13" i="4"/>
  <c r="RF13" i="4"/>
  <c r="RG13" i="4"/>
  <c r="RH13" i="4"/>
  <c r="RI13" i="4"/>
  <c r="RJ13" i="4"/>
  <c r="RT13" i="4"/>
  <c r="RU13" i="4"/>
  <c r="RV13" i="4"/>
  <c r="RW13" i="4"/>
  <c r="RX13" i="4"/>
  <c r="RY13" i="4"/>
  <c r="RZ13" i="4"/>
  <c r="SA13" i="4"/>
  <c r="SB13" i="4"/>
  <c r="SC13" i="4"/>
  <c r="SD13" i="4"/>
  <c r="SE13" i="4"/>
  <c r="SF13" i="4"/>
  <c r="SG13" i="4"/>
  <c r="SH13" i="4"/>
  <c r="SI13" i="4"/>
  <c r="SJ13" i="4"/>
  <c r="SK13" i="4"/>
  <c r="SL13" i="4"/>
  <c r="SM13" i="4"/>
  <c r="SN13" i="4"/>
  <c r="SO13" i="4"/>
  <c r="SP13" i="4"/>
  <c r="SQ13" i="4"/>
  <c r="SR13" i="4"/>
  <c r="SS13" i="4"/>
  <c r="ST13" i="4"/>
  <c r="SU13" i="4"/>
  <c r="SV13" i="4"/>
  <c r="SW13" i="4"/>
  <c r="SX13" i="4"/>
  <c r="SY13" i="4"/>
  <c r="SZ13" i="4"/>
  <c r="TA13" i="4"/>
  <c r="TB13" i="4"/>
  <c r="TC13" i="4"/>
  <c r="TD13" i="4"/>
  <c r="TE13" i="4"/>
  <c r="TF13" i="4"/>
  <c r="TG13" i="4"/>
  <c r="TH13" i="4"/>
  <c r="TI13" i="4"/>
  <c r="TJ13" i="4"/>
  <c r="TK13" i="4"/>
  <c r="TL13" i="4"/>
  <c r="TM13" i="4"/>
  <c r="TN13" i="4"/>
  <c r="TO13" i="4"/>
  <c r="TP13" i="4"/>
  <c r="TQ13" i="4"/>
  <c r="TR13" i="4"/>
  <c r="TS13" i="4"/>
  <c r="TT13" i="4"/>
  <c r="TU13" i="4"/>
  <c r="TV13" i="4"/>
  <c r="TW13" i="4"/>
  <c r="TX13" i="4"/>
  <c r="TY13" i="4"/>
  <c r="TZ13" i="4"/>
  <c r="UA13" i="4"/>
  <c r="UB13" i="4"/>
  <c r="UC13" i="4"/>
  <c r="UD13" i="4"/>
  <c r="UE13" i="4"/>
  <c r="UF13" i="4"/>
  <c r="UG13" i="4"/>
  <c r="UH13" i="4"/>
  <c r="UI13" i="4"/>
  <c r="UJ13" i="4"/>
  <c r="UK13" i="4"/>
  <c r="UL13" i="4"/>
  <c r="UM13" i="4"/>
  <c r="UN13" i="4"/>
  <c r="UO13" i="4"/>
  <c r="UP13" i="4"/>
  <c r="UQ13" i="4"/>
  <c r="UR13" i="4"/>
  <c r="US13" i="4"/>
  <c r="UT13" i="4"/>
  <c r="UU13" i="4"/>
  <c r="UV13" i="4"/>
  <c r="UW13" i="4"/>
  <c r="VG13" i="4"/>
  <c r="VH13" i="4"/>
  <c r="VI13" i="4"/>
  <c r="VJ13" i="4"/>
  <c r="VK13" i="4"/>
  <c r="VL13" i="4"/>
  <c r="VM13" i="4"/>
  <c r="VN13" i="4"/>
  <c r="VO13" i="4"/>
  <c r="VP13" i="4"/>
  <c r="VQ13" i="4"/>
  <c r="VR13" i="4"/>
  <c r="VS13" i="4"/>
  <c r="VT13" i="4"/>
  <c r="VU13" i="4"/>
  <c r="VV13" i="4"/>
  <c r="VW13" i="4"/>
  <c r="VX13" i="4"/>
  <c r="VY13" i="4"/>
  <c r="VZ13" i="4"/>
  <c r="WA13" i="4"/>
  <c r="WB13" i="4"/>
  <c r="WC13" i="4"/>
  <c r="WD13" i="4"/>
  <c r="WE13" i="4"/>
  <c r="WF13" i="4"/>
  <c r="WG13" i="4"/>
  <c r="WH13" i="4"/>
  <c r="WI13" i="4"/>
  <c r="WJ13" i="4"/>
  <c r="WK13" i="4"/>
  <c r="WL13" i="4"/>
  <c r="WM13" i="4"/>
  <c r="WN13" i="4"/>
  <c r="WO13" i="4"/>
  <c r="WP13" i="4"/>
  <c r="WQ13" i="4"/>
  <c r="WR13" i="4"/>
  <c r="WS13" i="4"/>
  <c r="WT13" i="4"/>
  <c r="WU13" i="4"/>
  <c r="WV13" i="4"/>
  <c r="WW13" i="4"/>
  <c r="WX13" i="4"/>
  <c r="WY13" i="4"/>
  <c r="WZ13" i="4"/>
  <c r="XA13" i="4"/>
  <c r="XB13" i="4"/>
  <c r="XC13" i="4"/>
  <c r="XD13" i="4"/>
  <c r="XE13" i="4"/>
  <c r="XF13" i="4"/>
  <c r="XG13" i="4"/>
  <c r="XH13" i="4"/>
  <c r="XI13" i="4"/>
  <c r="XJ13" i="4"/>
  <c r="XK13" i="4"/>
  <c r="XL13" i="4"/>
  <c r="XM13" i="4"/>
  <c r="XN13" i="4"/>
  <c r="XO13" i="4"/>
  <c r="XP13" i="4"/>
  <c r="XQ13" i="4"/>
  <c r="XR13" i="4"/>
  <c r="XS13" i="4"/>
  <c r="XT13" i="4"/>
  <c r="XU13" i="4"/>
  <c r="XV13" i="4"/>
  <c r="XW13" i="4"/>
  <c r="XX13" i="4"/>
  <c r="XY13" i="4"/>
  <c r="XZ13" i="4"/>
  <c r="YA13" i="4"/>
  <c r="YB13" i="4"/>
  <c r="YC13" i="4"/>
  <c r="YD13" i="4"/>
  <c r="YE13" i="4"/>
  <c r="YF13" i="4"/>
  <c r="YG13" i="4"/>
  <c r="YH13" i="4"/>
  <c r="YI13" i="4"/>
  <c r="YJ13" i="4"/>
  <c r="YT13" i="4"/>
  <c r="YU13" i="4"/>
  <c r="YV13" i="4"/>
  <c r="YW13" i="4"/>
  <c r="YX13" i="4"/>
  <c r="YY13" i="4"/>
  <c r="YZ13" i="4"/>
  <c r="ZA13" i="4"/>
  <c r="ZB13" i="4"/>
  <c r="ZC13" i="4"/>
  <c r="ZD13" i="4"/>
  <c r="ZE13" i="4"/>
  <c r="ZF13" i="4"/>
  <c r="ZG13" i="4"/>
  <c r="ZH13" i="4"/>
  <c r="ZI13" i="4"/>
  <c r="ZJ13" i="4"/>
  <c r="ZK13" i="4"/>
  <c r="ZL13" i="4"/>
  <c r="ZM13" i="4"/>
  <c r="ZN13" i="4"/>
  <c r="ZO13" i="4"/>
  <c r="ZP13" i="4"/>
  <c r="ZQ13" i="4"/>
  <c r="ZR13" i="4"/>
  <c r="ZS13" i="4"/>
  <c r="ZT13" i="4"/>
  <c r="ZU13" i="4"/>
  <c r="ZV13" i="4"/>
  <c r="ZW13" i="4"/>
  <c r="ZX13" i="4"/>
  <c r="ZY13" i="4"/>
  <c r="ZZ13" i="4"/>
  <c r="AAA13" i="4"/>
  <c r="AAB13" i="4"/>
  <c r="AAC13" i="4"/>
  <c r="AAD13" i="4"/>
  <c r="AAE13" i="4"/>
  <c r="AAF13" i="4"/>
  <c r="AAG13" i="4"/>
  <c r="AAH13" i="4"/>
  <c r="AAI13" i="4"/>
  <c r="AAJ13" i="4"/>
  <c r="AAK13" i="4"/>
  <c r="AAL13" i="4"/>
  <c r="AAM13" i="4"/>
  <c r="AAN13" i="4"/>
  <c r="AAO13" i="4"/>
  <c r="AAP13" i="4"/>
  <c r="AAQ13" i="4"/>
  <c r="AAR13" i="4"/>
  <c r="AAS13" i="4"/>
  <c r="AAT13" i="4"/>
  <c r="AAU13" i="4"/>
  <c r="AAV13" i="4"/>
  <c r="AAW13" i="4"/>
  <c r="AAX13" i="4"/>
  <c r="AAY13" i="4"/>
  <c r="AAZ13" i="4"/>
  <c r="ABA13" i="4"/>
  <c r="ABB13" i="4"/>
  <c r="ABC13" i="4"/>
  <c r="ABD13" i="4"/>
  <c r="ABE13" i="4"/>
  <c r="ABF13" i="4"/>
  <c r="ABG13" i="4"/>
  <c r="ABH13" i="4"/>
  <c r="ABI13" i="4"/>
  <c r="ABJ13" i="4"/>
  <c r="ABK13" i="4"/>
  <c r="ABL13" i="4"/>
  <c r="ABM13" i="4"/>
  <c r="ABN13" i="4"/>
  <c r="ABO13" i="4"/>
  <c r="ABP13" i="4"/>
  <c r="ABQ13" i="4"/>
  <c r="ABR13" i="4"/>
  <c r="ABS13" i="4"/>
  <c r="ABT13" i="4"/>
  <c r="ABU13" i="4"/>
  <c r="ABV13" i="4"/>
  <c r="ABW13" i="4"/>
  <c r="ACG13" i="4"/>
  <c r="ACH13" i="4"/>
  <c r="ACI13" i="4"/>
  <c r="ACJ13" i="4"/>
  <c r="ACK13" i="4"/>
  <c r="ACL13" i="4"/>
  <c r="ACM13" i="4"/>
  <c r="ACN13" i="4"/>
  <c r="ACO13" i="4"/>
  <c r="ACP13" i="4"/>
  <c r="ACQ13" i="4"/>
  <c r="ACR13" i="4"/>
  <c r="ACS13" i="4"/>
  <c r="ACT13" i="4"/>
  <c r="ACU13" i="4"/>
  <c r="ACV13" i="4"/>
  <c r="ACW13" i="4"/>
  <c r="ACX13" i="4"/>
  <c r="ACY13" i="4"/>
  <c r="ACZ13" i="4"/>
  <c r="ADA13" i="4"/>
  <c r="ADB13" i="4"/>
  <c r="ADC13" i="4"/>
  <c r="ADD13" i="4"/>
  <c r="ADE13" i="4"/>
  <c r="ADF13" i="4"/>
  <c r="ADG13" i="4"/>
  <c r="ADH13" i="4"/>
  <c r="ADI13" i="4"/>
  <c r="ADJ13" i="4"/>
  <c r="ADK13" i="4"/>
  <c r="ADL13" i="4"/>
  <c r="ADM13" i="4"/>
  <c r="ADN13" i="4"/>
  <c r="ADO13" i="4"/>
  <c r="ADP13" i="4"/>
  <c r="ADQ13" i="4"/>
  <c r="ADR13" i="4"/>
  <c r="ADS13" i="4"/>
  <c r="ADT13" i="4"/>
  <c r="ADU13" i="4"/>
  <c r="ADV13" i="4"/>
  <c r="ADW13" i="4"/>
  <c r="ADX13" i="4"/>
  <c r="ADY13" i="4"/>
  <c r="ADZ13" i="4"/>
  <c r="AEA13" i="4"/>
  <c r="AEB13" i="4"/>
  <c r="AEC13" i="4"/>
  <c r="AED13" i="4"/>
  <c r="AEE13" i="4"/>
  <c r="AEF13" i="4"/>
  <c r="AEG13" i="4"/>
  <c r="AEH13" i="4"/>
  <c r="AEI13" i="4"/>
  <c r="AEJ13" i="4"/>
  <c r="AEK13" i="4"/>
  <c r="AEL13" i="4"/>
  <c r="AEM13" i="4"/>
  <c r="AEN13" i="4"/>
  <c r="AEO13" i="4"/>
  <c r="AEP13" i="4"/>
  <c r="AEQ13" i="4"/>
  <c r="AER13" i="4"/>
  <c r="AES13" i="4"/>
  <c r="AET13" i="4"/>
  <c r="AEU13" i="4"/>
  <c r="AEV13" i="4"/>
  <c r="AEW13" i="4"/>
  <c r="AEX13" i="4"/>
  <c r="AEY13" i="4"/>
  <c r="AEZ13" i="4"/>
  <c r="AFA13" i="4"/>
  <c r="AFB13" i="4"/>
  <c r="AFC13" i="4"/>
  <c r="AFD13" i="4"/>
  <c r="AFE13" i="4"/>
  <c r="AFF13" i="4"/>
  <c r="AFG13" i="4"/>
  <c r="AFH13" i="4"/>
  <c r="AFI13" i="4"/>
  <c r="AFJ13" i="4"/>
  <c r="DR81" i="4"/>
  <c r="DT81" i="4"/>
  <c r="DU81" i="4"/>
  <c r="DV81" i="4"/>
  <c r="DW81" i="4"/>
  <c r="DX81" i="4"/>
  <c r="DY81" i="4"/>
  <c r="DZ81" i="4"/>
  <c r="EA81" i="4"/>
  <c r="EB81" i="4"/>
  <c r="EC81" i="4"/>
  <c r="ED81" i="4"/>
  <c r="EE81" i="4"/>
  <c r="EF81" i="4"/>
  <c r="EG81" i="4"/>
  <c r="EH81" i="4"/>
  <c r="EI81" i="4"/>
  <c r="EJ81" i="4"/>
  <c r="EK81" i="4"/>
  <c r="EL81" i="4"/>
  <c r="EM81" i="4"/>
  <c r="EN81" i="4"/>
  <c r="EO81" i="4"/>
  <c r="EP81" i="4"/>
  <c r="EQ81" i="4"/>
  <c r="ER81" i="4"/>
  <c r="ES81" i="4"/>
  <c r="ET81" i="4"/>
  <c r="EU81" i="4"/>
  <c r="EV81" i="4"/>
  <c r="EW81" i="4"/>
  <c r="EX81" i="4"/>
  <c r="EY81" i="4"/>
  <c r="EZ81" i="4"/>
  <c r="FA81" i="4"/>
  <c r="FB81" i="4"/>
  <c r="FC81" i="4"/>
  <c r="FD81" i="4"/>
  <c r="FE81" i="4"/>
  <c r="FF81" i="4"/>
  <c r="FG81" i="4"/>
  <c r="FH81" i="4"/>
  <c r="FI81" i="4"/>
  <c r="FJ81" i="4"/>
  <c r="FK81" i="4"/>
  <c r="FL81" i="4"/>
  <c r="FM81" i="4"/>
  <c r="FN81" i="4"/>
  <c r="FO81" i="4"/>
  <c r="FP81" i="4"/>
  <c r="FQ81" i="4"/>
  <c r="FR81" i="4"/>
  <c r="FS81" i="4"/>
  <c r="FT81" i="4"/>
  <c r="FU81" i="4"/>
  <c r="FV81" i="4"/>
  <c r="FW81" i="4"/>
  <c r="FX81" i="4"/>
  <c r="FY81" i="4"/>
  <c r="FZ81" i="4"/>
  <c r="GA81" i="4"/>
  <c r="GB81" i="4"/>
  <c r="GC81" i="4"/>
  <c r="GD81" i="4"/>
  <c r="GE81" i="4"/>
  <c r="GF81" i="4"/>
  <c r="GG81" i="4"/>
  <c r="GH81" i="4"/>
  <c r="GI81" i="4"/>
  <c r="GJ81" i="4"/>
  <c r="GK81" i="4"/>
  <c r="GL81" i="4"/>
  <c r="GM81" i="4"/>
  <c r="GN81" i="4"/>
  <c r="GO81" i="4"/>
  <c r="GP81" i="4"/>
  <c r="GQ81" i="4"/>
  <c r="GR81" i="4"/>
  <c r="GS81" i="4"/>
  <c r="GT81" i="4"/>
  <c r="GU81" i="4"/>
  <c r="KS81" i="4"/>
  <c r="KT81" i="4"/>
  <c r="KU81" i="4"/>
  <c r="KV81" i="4"/>
  <c r="KW81" i="4"/>
  <c r="KX81" i="4"/>
  <c r="KY81" i="4"/>
  <c r="KZ81" i="4"/>
  <c r="LA81" i="4"/>
  <c r="LB81" i="4"/>
  <c r="LC81" i="4"/>
  <c r="LD81" i="4"/>
  <c r="LE81" i="4"/>
  <c r="LF81" i="4"/>
  <c r="LG81" i="4"/>
  <c r="LH81" i="4"/>
  <c r="LI81" i="4"/>
  <c r="LJ81" i="4"/>
  <c r="LK81" i="4"/>
  <c r="LL81" i="4"/>
  <c r="LM81" i="4"/>
  <c r="LN81" i="4"/>
  <c r="LO81" i="4"/>
  <c r="LP81" i="4"/>
  <c r="LQ81" i="4"/>
  <c r="LR81" i="4"/>
  <c r="LS81" i="4"/>
  <c r="LT81" i="4"/>
  <c r="LU81" i="4"/>
  <c r="LV81" i="4"/>
  <c r="LW81" i="4"/>
  <c r="LX81" i="4"/>
  <c r="LY81" i="4"/>
  <c r="LZ81" i="4"/>
  <c r="MA81" i="4"/>
  <c r="MB81" i="4"/>
  <c r="MC81" i="4"/>
  <c r="MD81" i="4"/>
  <c r="ME81" i="4"/>
  <c r="MF81" i="4"/>
  <c r="MG81" i="4"/>
  <c r="MH81" i="4"/>
  <c r="MI81" i="4"/>
  <c r="MJ81" i="4"/>
  <c r="MK81" i="4"/>
  <c r="ML81" i="4"/>
  <c r="MM81" i="4"/>
  <c r="MN81" i="4"/>
  <c r="MO81" i="4"/>
  <c r="MP81" i="4"/>
  <c r="MQ81" i="4"/>
  <c r="MR81" i="4"/>
  <c r="MS81" i="4"/>
  <c r="MT81" i="4"/>
  <c r="MU81" i="4"/>
  <c r="MV81" i="4"/>
  <c r="MW81" i="4"/>
  <c r="MX81" i="4"/>
  <c r="MY81" i="4"/>
  <c r="MZ81" i="4"/>
  <c r="NA81" i="4"/>
  <c r="NB81" i="4"/>
  <c r="NC81" i="4"/>
  <c r="ND81" i="4"/>
  <c r="NE81" i="4"/>
  <c r="NF81" i="4"/>
  <c r="NG81" i="4"/>
  <c r="NH81" i="4"/>
  <c r="NI81" i="4"/>
  <c r="NJ81" i="4"/>
  <c r="NK81" i="4"/>
  <c r="NL81" i="4"/>
  <c r="NM81" i="4"/>
  <c r="NN81" i="4"/>
  <c r="NO81" i="4"/>
  <c r="NP81" i="4"/>
  <c r="NQ81" i="4"/>
  <c r="NR81" i="4"/>
  <c r="NS81" i="4"/>
  <c r="NT81" i="4"/>
  <c r="NU81" i="4"/>
  <c r="NV81" i="4"/>
  <c r="OG81" i="4"/>
  <c r="OH81" i="4"/>
  <c r="OI81" i="4"/>
  <c r="OJ81" i="4"/>
  <c r="OK81" i="4"/>
  <c r="OL81" i="4"/>
  <c r="OM81" i="4"/>
  <c r="ON81" i="4"/>
  <c r="OO81" i="4"/>
  <c r="OP81" i="4"/>
  <c r="OQ81" i="4"/>
  <c r="OR81" i="4"/>
  <c r="OS81" i="4"/>
  <c r="OT81" i="4"/>
  <c r="OU81" i="4"/>
  <c r="OV81" i="4"/>
  <c r="OW81" i="4"/>
  <c r="OX81" i="4"/>
  <c r="OY81" i="4"/>
  <c r="OZ81" i="4"/>
  <c r="PA81" i="4"/>
  <c r="PB81" i="4"/>
  <c r="PC81" i="4"/>
  <c r="PD81" i="4"/>
  <c r="PE81" i="4"/>
  <c r="PF81" i="4"/>
  <c r="PG81" i="4"/>
  <c r="PH81" i="4"/>
  <c r="PI81" i="4"/>
  <c r="PJ81" i="4"/>
  <c r="PK81" i="4"/>
  <c r="PL81" i="4"/>
  <c r="PM81" i="4"/>
  <c r="PN81" i="4"/>
  <c r="PO81" i="4"/>
  <c r="PP81" i="4"/>
  <c r="PQ81" i="4"/>
  <c r="PR81" i="4"/>
  <c r="PS81" i="4"/>
  <c r="PT81" i="4"/>
  <c r="PU81" i="4"/>
  <c r="PV81" i="4"/>
  <c r="PW81" i="4"/>
  <c r="PX81" i="4"/>
  <c r="PY81" i="4"/>
  <c r="PZ81" i="4"/>
  <c r="QA81" i="4"/>
  <c r="QB81" i="4"/>
  <c r="QC81" i="4"/>
  <c r="QD81" i="4"/>
  <c r="QE81" i="4"/>
  <c r="QF81" i="4"/>
  <c r="QG81" i="4"/>
  <c r="QH81" i="4"/>
  <c r="QI81" i="4"/>
  <c r="QJ81" i="4"/>
  <c r="QK81" i="4"/>
  <c r="QL81" i="4"/>
  <c r="QM81" i="4"/>
  <c r="QN81" i="4"/>
  <c r="QO81" i="4"/>
  <c r="QP81" i="4"/>
  <c r="QQ81" i="4"/>
  <c r="QR81" i="4"/>
  <c r="QS81" i="4"/>
  <c r="QT81" i="4"/>
  <c r="QU81" i="4"/>
  <c r="QV81" i="4"/>
  <c r="QW81" i="4"/>
  <c r="QX81" i="4"/>
  <c r="QY81" i="4"/>
  <c r="QZ81" i="4"/>
  <c r="RA81" i="4"/>
  <c r="RB81" i="4"/>
  <c r="RC81" i="4"/>
  <c r="RD81" i="4"/>
  <c r="RE81" i="4"/>
  <c r="RF81" i="4"/>
  <c r="RG81" i="4"/>
  <c r="RH81" i="4"/>
  <c r="RI81" i="4"/>
  <c r="RJ81" i="4"/>
  <c r="RT81" i="4"/>
  <c r="RU81" i="4"/>
  <c r="RV81" i="4"/>
  <c r="RW81" i="4"/>
  <c r="RX81" i="4"/>
  <c r="RY81" i="4"/>
  <c r="RZ81" i="4"/>
  <c r="SA81" i="4"/>
  <c r="SB81" i="4"/>
  <c r="SC81" i="4"/>
  <c r="SD81" i="4"/>
  <c r="SE81" i="4"/>
  <c r="SF81" i="4"/>
  <c r="SG81" i="4"/>
  <c r="SH81" i="4"/>
  <c r="SI81" i="4"/>
  <c r="SJ81" i="4"/>
  <c r="SK81" i="4"/>
  <c r="SL81" i="4"/>
  <c r="SM81" i="4"/>
  <c r="SN81" i="4"/>
  <c r="SO81" i="4"/>
  <c r="SP81" i="4"/>
  <c r="SQ81" i="4"/>
  <c r="SR81" i="4"/>
  <c r="SS81" i="4"/>
  <c r="ST81" i="4"/>
  <c r="SU81" i="4"/>
  <c r="SV81" i="4"/>
  <c r="SW81" i="4"/>
  <c r="SX81" i="4"/>
  <c r="SY81" i="4"/>
  <c r="SZ81" i="4"/>
  <c r="TA81" i="4"/>
  <c r="TB81" i="4"/>
  <c r="TC81" i="4"/>
  <c r="TD81" i="4"/>
  <c r="TE81" i="4"/>
  <c r="TF81" i="4"/>
  <c r="TG81" i="4"/>
  <c r="TH81" i="4"/>
  <c r="TI81" i="4"/>
  <c r="TJ81" i="4"/>
  <c r="TK81" i="4"/>
  <c r="TL81" i="4"/>
  <c r="TM81" i="4"/>
  <c r="TN81" i="4"/>
  <c r="TO81" i="4"/>
  <c r="TP81" i="4"/>
  <c r="TQ81" i="4"/>
  <c r="TR81" i="4"/>
  <c r="TS81" i="4"/>
  <c r="TT81" i="4"/>
  <c r="TU81" i="4"/>
  <c r="TV81" i="4"/>
  <c r="TW81" i="4"/>
  <c r="TX81" i="4"/>
  <c r="TY81" i="4"/>
  <c r="TZ81" i="4"/>
  <c r="UA81" i="4"/>
  <c r="UB81" i="4"/>
  <c r="UC81" i="4"/>
  <c r="UD81" i="4"/>
  <c r="UE81" i="4"/>
  <c r="UF81" i="4"/>
  <c r="UG81" i="4"/>
  <c r="UH81" i="4"/>
  <c r="UI81" i="4"/>
  <c r="UJ81" i="4"/>
  <c r="UK81" i="4"/>
  <c r="UL81" i="4"/>
  <c r="UM81" i="4"/>
  <c r="UN81" i="4"/>
  <c r="UO81" i="4"/>
  <c r="UP81" i="4"/>
  <c r="UQ81" i="4"/>
  <c r="UR81" i="4"/>
  <c r="US81" i="4"/>
  <c r="UT81" i="4"/>
  <c r="UU81" i="4"/>
  <c r="UV81" i="4"/>
  <c r="UW81" i="4"/>
  <c r="VG81" i="4"/>
  <c r="VH81" i="4"/>
  <c r="VI81" i="4"/>
  <c r="VJ81" i="4"/>
  <c r="VK81" i="4"/>
  <c r="VL81" i="4"/>
  <c r="VM81" i="4"/>
  <c r="VN81" i="4"/>
  <c r="VO81" i="4"/>
  <c r="VP81" i="4"/>
  <c r="VQ81" i="4"/>
  <c r="VR81" i="4"/>
  <c r="VS81" i="4"/>
  <c r="VT81" i="4"/>
  <c r="VU81" i="4"/>
  <c r="VV81" i="4"/>
  <c r="VW81" i="4"/>
  <c r="VX81" i="4"/>
  <c r="VY81" i="4"/>
  <c r="VZ81" i="4"/>
  <c r="WA81" i="4"/>
  <c r="WB81" i="4"/>
  <c r="WC81" i="4"/>
  <c r="WD81" i="4"/>
  <c r="WE81" i="4"/>
  <c r="WF81" i="4"/>
  <c r="WG81" i="4"/>
  <c r="WH81" i="4"/>
  <c r="WI81" i="4"/>
  <c r="WJ81" i="4"/>
  <c r="WK81" i="4"/>
  <c r="WL81" i="4"/>
  <c r="WM81" i="4"/>
  <c r="WN81" i="4"/>
  <c r="WO81" i="4"/>
  <c r="WP81" i="4"/>
  <c r="WQ81" i="4"/>
  <c r="WR81" i="4"/>
  <c r="WS81" i="4"/>
  <c r="WT81" i="4"/>
  <c r="WU81" i="4"/>
  <c r="WV81" i="4"/>
  <c r="WW81" i="4"/>
  <c r="WX81" i="4"/>
  <c r="WY81" i="4"/>
  <c r="WZ81" i="4"/>
  <c r="XA81" i="4"/>
  <c r="XB81" i="4"/>
  <c r="XC81" i="4"/>
  <c r="XD81" i="4"/>
  <c r="XE81" i="4"/>
  <c r="XF81" i="4"/>
  <c r="XG81" i="4"/>
  <c r="XH81" i="4"/>
  <c r="XI81" i="4"/>
  <c r="XJ81" i="4"/>
  <c r="XK81" i="4"/>
  <c r="XL81" i="4"/>
  <c r="XM81" i="4"/>
  <c r="XN81" i="4"/>
  <c r="XO81" i="4"/>
  <c r="XP81" i="4"/>
  <c r="XQ81" i="4"/>
  <c r="XR81" i="4"/>
  <c r="XS81" i="4"/>
  <c r="XT81" i="4"/>
  <c r="XU81" i="4"/>
  <c r="XV81" i="4"/>
  <c r="XW81" i="4"/>
  <c r="XX81" i="4"/>
  <c r="XY81" i="4"/>
  <c r="XZ81" i="4"/>
  <c r="YA81" i="4"/>
  <c r="YB81" i="4"/>
  <c r="YC81" i="4"/>
  <c r="YD81" i="4"/>
  <c r="YE81" i="4"/>
  <c r="YF81" i="4"/>
  <c r="YG81" i="4"/>
  <c r="YH81" i="4"/>
  <c r="YI81" i="4"/>
  <c r="YJ81" i="4"/>
  <c r="YT81" i="4"/>
  <c r="YU81" i="4"/>
  <c r="YV81" i="4"/>
  <c r="YW81" i="4"/>
  <c r="YX81" i="4"/>
  <c r="YY81" i="4"/>
  <c r="YZ81" i="4"/>
  <c r="ZA81" i="4"/>
  <c r="ZB81" i="4"/>
  <c r="ZC81" i="4"/>
  <c r="ZD81" i="4"/>
  <c r="ZE81" i="4"/>
  <c r="ZF81" i="4"/>
  <c r="ZG81" i="4"/>
  <c r="ZH81" i="4"/>
  <c r="ZI81" i="4"/>
  <c r="ZJ81" i="4"/>
  <c r="ZK81" i="4"/>
  <c r="ZL81" i="4"/>
  <c r="ZM81" i="4"/>
  <c r="ZN81" i="4"/>
  <c r="ZO81" i="4"/>
  <c r="ZP81" i="4"/>
  <c r="ZQ81" i="4"/>
  <c r="ZR81" i="4"/>
  <c r="ZS81" i="4"/>
  <c r="ZT81" i="4"/>
  <c r="ZU81" i="4"/>
  <c r="ZV81" i="4"/>
  <c r="ZW81" i="4"/>
  <c r="ZX81" i="4"/>
  <c r="ZY81" i="4"/>
  <c r="ZZ81" i="4"/>
  <c r="AAA81" i="4"/>
  <c r="AAB81" i="4"/>
  <c r="AAC81" i="4"/>
  <c r="AAD81" i="4"/>
  <c r="AAE81" i="4"/>
  <c r="AAF81" i="4"/>
  <c r="AAG81" i="4"/>
  <c r="AAH81" i="4"/>
  <c r="AAI81" i="4"/>
  <c r="AAJ81" i="4"/>
  <c r="AAK81" i="4"/>
  <c r="AAL81" i="4"/>
  <c r="AAM81" i="4"/>
  <c r="AAN81" i="4"/>
  <c r="AAO81" i="4"/>
  <c r="AAP81" i="4"/>
  <c r="AAQ81" i="4"/>
  <c r="AAR81" i="4"/>
  <c r="AAS81" i="4"/>
  <c r="AAT81" i="4"/>
  <c r="AAU81" i="4"/>
  <c r="AAV81" i="4"/>
  <c r="AAW81" i="4"/>
  <c r="AAX81" i="4"/>
  <c r="AAY81" i="4"/>
  <c r="AAZ81" i="4"/>
  <c r="ABA81" i="4"/>
  <c r="ABB81" i="4"/>
  <c r="ABC81" i="4"/>
  <c r="ABD81" i="4"/>
  <c r="ABE81" i="4"/>
  <c r="ABF81" i="4"/>
  <c r="ABG81" i="4"/>
  <c r="ABH81" i="4"/>
  <c r="ABI81" i="4"/>
  <c r="ABJ81" i="4"/>
  <c r="ABK81" i="4"/>
  <c r="ABL81" i="4"/>
  <c r="ABM81" i="4"/>
  <c r="ABN81" i="4"/>
  <c r="ABO81" i="4"/>
  <c r="ABP81" i="4"/>
  <c r="ABQ81" i="4"/>
  <c r="ABR81" i="4"/>
  <c r="ABS81" i="4"/>
  <c r="ABT81" i="4"/>
  <c r="ABU81" i="4"/>
  <c r="ABV81" i="4"/>
  <c r="ABW81" i="4"/>
  <c r="ACG81" i="4"/>
  <c r="ACH81" i="4"/>
  <c r="ACI81" i="4"/>
  <c r="ACJ81" i="4"/>
  <c r="ACK81" i="4"/>
  <c r="ACL81" i="4"/>
  <c r="ACM81" i="4"/>
  <c r="ACN81" i="4"/>
  <c r="ACO81" i="4"/>
  <c r="ACP81" i="4"/>
  <c r="ACQ81" i="4"/>
  <c r="ACR81" i="4"/>
  <c r="ACS81" i="4"/>
  <c r="ACT81" i="4"/>
  <c r="ACU81" i="4"/>
  <c r="ACV81" i="4"/>
  <c r="ACW81" i="4"/>
  <c r="ACX81" i="4"/>
  <c r="ACY81" i="4"/>
  <c r="ACZ81" i="4"/>
  <c r="ADA81" i="4"/>
  <c r="ADB81" i="4"/>
  <c r="ADC81" i="4"/>
  <c r="ADD81" i="4"/>
  <c r="ADE81" i="4"/>
  <c r="ADF81" i="4"/>
  <c r="ADG81" i="4"/>
  <c r="ADH81" i="4"/>
  <c r="ADI81" i="4"/>
  <c r="ADJ81" i="4"/>
  <c r="ADK81" i="4"/>
  <c r="ADL81" i="4"/>
  <c r="ADM81" i="4"/>
  <c r="ADN81" i="4"/>
  <c r="ADO81" i="4"/>
  <c r="ADP81" i="4"/>
  <c r="ADQ81" i="4"/>
  <c r="ADR81" i="4"/>
  <c r="ADS81" i="4"/>
  <c r="ADT81" i="4"/>
  <c r="ADU81" i="4"/>
  <c r="ADV81" i="4"/>
  <c r="ADW81" i="4"/>
  <c r="ADX81" i="4"/>
  <c r="ADY81" i="4"/>
  <c r="ADZ81" i="4"/>
  <c r="AEA81" i="4"/>
  <c r="AEB81" i="4"/>
  <c r="AEC81" i="4"/>
  <c r="AED81" i="4"/>
  <c r="AEE81" i="4"/>
  <c r="AEF81" i="4"/>
  <c r="AEG81" i="4"/>
  <c r="AEH81" i="4"/>
  <c r="AEI81" i="4"/>
  <c r="AEJ81" i="4"/>
  <c r="AEK81" i="4"/>
  <c r="AEL81" i="4"/>
  <c r="AEM81" i="4"/>
  <c r="AEN81" i="4"/>
  <c r="AEO81" i="4"/>
  <c r="AEP81" i="4"/>
  <c r="AEQ81" i="4"/>
  <c r="AER81" i="4"/>
  <c r="AES81" i="4"/>
  <c r="AET81" i="4"/>
  <c r="AEU81" i="4"/>
  <c r="AEV81" i="4"/>
  <c r="AEW81" i="4"/>
  <c r="AEX81" i="4"/>
  <c r="AEY81" i="4"/>
  <c r="AEZ81" i="4"/>
  <c r="AFA81" i="4"/>
  <c r="AFB81" i="4"/>
  <c r="AFC81" i="4"/>
  <c r="AFD81" i="4"/>
  <c r="AFE81" i="4"/>
  <c r="AFF81" i="4"/>
  <c r="AFG81" i="4"/>
  <c r="AFH81" i="4"/>
  <c r="AFI81" i="4"/>
  <c r="AFJ81" i="4"/>
  <c r="DR49" i="4"/>
  <c r="DT49" i="4"/>
  <c r="DU49" i="4"/>
  <c r="DV49" i="4"/>
  <c r="DW49" i="4"/>
  <c r="DX49" i="4"/>
  <c r="DY49" i="4"/>
  <c r="DZ49" i="4"/>
  <c r="EA49" i="4"/>
  <c r="EB49" i="4"/>
  <c r="EC49" i="4"/>
  <c r="ED49" i="4"/>
  <c r="EE49" i="4"/>
  <c r="EF49" i="4"/>
  <c r="EG49" i="4"/>
  <c r="EH49" i="4"/>
  <c r="EI49" i="4"/>
  <c r="EJ49" i="4"/>
  <c r="EK49" i="4"/>
  <c r="EL49" i="4"/>
  <c r="EM49" i="4"/>
  <c r="EN49" i="4"/>
  <c r="EO49" i="4"/>
  <c r="EP49" i="4"/>
  <c r="EQ49" i="4"/>
  <c r="ER49" i="4"/>
  <c r="ES49" i="4"/>
  <c r="ET49" i="4"/>
  <c r="EU49" i="4"/>
  <c r="EV49" i="4"/>
  <c r="EW49" i="4"/>
  <c r="EX49" i="4"/>
  <c r="EY49" i="4"/>
  <c r="EZ49" i="4"/>
  <c r="FA49" i="4"/>
  <c r="FB49" i="4"/>
  <c r="FC49" i="4"/>
  <c r="FD49" i="4"/>
  <c r="FE49" i="4"/>
  <c r="FF49" i="4"/>
  <c r="FG49" i="4"/>
  <c r="FH49" i="4"/>
  <c r="FI49" i="4"/>
  <c r="FJ49" i="4"/>
  <c r="FK49" i="4"/>
  <c r="FL49" i="4"/>
  <c r="FM49" i="4"/>
  <c r="FN49" i="4"/>
  <c r="FO49" i="4"/>
  <c r="FP49" i="4"/>
  <c r="FQ49" i="4"/>
  <c r="FR49" i="4"/>
  <c r="FS49" i="4"/>
  <c r="FT49" i="4"/>
  <c r="FU49" i="4"/>
  <c r="FV49" i="4"/>
  <c r="FW49" i="4"/>
  <c r="FX49" i="4"/>
  <c r="FY49" i="4"/>
  <c r="FZ49" i="4"/>
  <c r="GA49" i="4"/>
  <c r="GB49" i="4"/>
  <c r="GC49" i="4"/>
  <c r="GD49" i="4"/>
  <c r="GE49" i="4"/>
  <c r="GF49" i="4"/>
  <c r="GG49" i="4"/>
  <c r="GH49" i="4"/>
  <c r="GI49" i="4"/>
  <c r="GJ49" i="4"/>
  <c r="GK49" i="4"/>
  <c r="GL49" i="4"/>
  <c r="GM49" i="4"/>
  <c r="GN49" i="4"/>
  <c r="GO49" i="4"/>
  <c r="GP49" i="4"/>
  <c r="GQ49" i="4"/>
  <c r="GR49" i="4"/>
  <c r="GS49" i="4"/>
  <c r="GT49" i="4"/>
  <c r="GU49" i="4"/>
  <c r="KS49" i="4"/>
  <c r="KT49" i="4"/>
  <c r="KU49" i="4"/>
  <c r="KV49" i="4"/>
  <c r="KW49" i="4"/>
  <c r="KX49" i="4"/>
  <c r="KY49" i="4"/>
  <c r="KZ49" i="4"/>
  <c r="LA49" i="4"/>
  <c r="LB49" i="4"/>
  <c r="LC49" i="4"/>
  <c r="LD49" i="4"/>
  <c r="LE49" i="4"/>
  <c r="LF49" i="4"/>
  <c r="LG49" i="4"/>
  <c r="LH49" i="4"/>
  <c r="LI49" i="4"/>
  <c r="LJ49" i="4"/>
  <c r="LK49" i="4"/>
  <c r="LL49" i="4"/>
  <c r="LM49" i="4"/>
  <c r="LN49" i="4"/>
  <c r="LO49" i="4"/>
  <c r="LP49" i="4"/>
  <c r="LQ49" i="4"/>
  <c r="LR49" i="4"/>
  <c r="LS49" i="4"/>
  <c r="LT49" i="4"/>
  <c r="LU49" i="4"/>
  <c r="LV49" i="4"/>
  <c r="LW49" i="4"/>
  <c r="LX49" i="4"/>
  <c r="LY49" i="4"/>
  <c r="LZ49" i="4"/>
  <c r="MA49" i="4"/>
  <c r="MB49" i="4"/>
  <c r="MC49" i="4"/>
  <c r="MD49" i="4"/>
  <c r="ME49" i="4"/>
  <c r="MF49" i="4"/>
  <c r="MG49" i="4"/>
  <c r="MH49" i="4"/>
  <c r="MI49" i="4"/>
  <c r="MJ49" i="4"/>
  <c r="MK49" i="4"/>
  <c r="ML49" i="4"/>
  <c r="MM49" i="4"/>
  <c r="MN49" i="4"/>
  <c r="MO49" i="4"/>
  <c r="MP49" i="4"/>
  <c r="MQ49" i="4"/>
  <c r="MR49" i="4"/>
  <c r="MS49" i="4"/>
  <c r="MT49" i="4"/>
  <c r="MU49" i="4"/>
  <c r="MV49" i="4"/>
  <c r="MW49" i="4"/>
  <c r="MX49" i="4"/>
  <c r="MY49" i="4"/>
  <c r="MZ49" i="4"/>
  <c r="NA49" i="4"/>
  <c r="NB49" i="4"/>
  <c r="NC49" i="4"/>
  <c r="ND49" i="4"/>
  <c r="NE49" i="4"/>
  <c r="NF49" i="4"/>
  <c r="NG49" i="4"/>
  <c r="NH49" i="4"/>
  <c r="NI49" i="4"/>
  <c r="NJ49" i="4"/>
  <c r="NK49" i="4"/>
  <c r="NL49" i="4"/>
  <c r="NM49" i="4"/>
  <c r="NN49" i="4"/>
  <c r="NO49" i="4"/>
  <c r="NP49" i="4"/>
  <c r="NQ49" i="4"/>
  <c r="NR49" i="4"/>
  <c r="NS49" i="4"/>
  <c r="NT49" i="4"/>
  <c r="NU49" i="4"/>
  <c r="NV49" i="4"/>
  <c r="OG49" i="4"/>
  <c r="OH49" i="4"/>
  <c r="OI49" i="4"/>
  <c r="OJ49" i="4"/>
  <c r="OK49" i="4"/>
  <c r="OL49" i="4"/>
  <c r="OM49" i="4"/>
  <c r="ON49" i="4"/>
  <c r="OO49" i="4"/>
  <c r="OP49" i="4"/>
  <c r="OQ49" i="4"/>
  <c r="OR49" i="4"/>
  <c r="OS49" i="4"/>
  <c r="OT49" i="4"/>
  <c r="OU49" i="4"/>
  <c r="OV49" i="4"/>
  <c r="OW49" i="4"/>
  <c r="OX49" i="4"/>
  <c r="OY49" i="4"/>
  <c r="OZ49" i="4"/>
  <c r="PA49" i="4"/>
  <c r="PB49" i="4"/>
  <c r="PC49" i="4"/>
  <c r="PD49" i="4"/>
  <c r="PE49" i="4"/>
  <c r="PF49" i="4"/>
  <c r="PG49" i="4"/>
  <c r="PH49" i="4"/>
  <c r="PI49" i="4"/>
  <c r="PJ49" i="4"/>
  <c r="PK49" i="4"/>
  <c r="PL49" i="4"/>
  <c r="PM49" i="4"/>
  <c r="PN49" i="4"/>
  <c r="PO49" i="4"/>
  <c r="PP49" i="4"/>
  <c r="PQ49" i="4"/>
  <c r="PR49" i="4"/>
  <c r="PS49" i="4"/>
  <c r="PT49" i="4"/>
  <c r="PU49" i="4"/>
  <c r="PV49" i="4"/>
  <c r="PW49" i="4"/>
  <c r="PX49" i="4"/>
  <c r="PY49" i="4"/>
  <c r="PZ49" i="4"/>
  <c r="QA49" i="4"/>
  <c r="QB49" i="4"/>
  <c r="QC49" i="4"/>
  <c r="QD49" i="4"/>
  <c r="QE49" i="4"/>
  <c r="QF49" i="4"/>
  <c r="QG49" i="4"/>
  <c r="QH49" i="4"/>
  <c r="QI49" i="4"/>
  <c r="QJ49" i="4"/>
  <c r="QK49" i="4"/>
  <c r="QL49" i="4"/>
  <c r="QM49" i="4"/>
  <c r="QN49" i="4"/>
  <c r="QO49" i="4"/>
  <c r="QP49" i="4"/>
  <c r="QQ49" i="4"/>
  <c r="QR49" i="4"/>
  <c r="QS49" i="4"/>
  <c r="QT49" i="4"/>
  <c r="QU49" i="4"/>
  <c r="QV49" i="4"/>
  <c r="QW49" i="4"/>
  <c r="QX49" i="4"/>
  <c r="QY49" i="4"/>
  <c r="QZ49" i="4"/>
  <c r="RA49" i="4"/>
  <c r="RB49" i="4"/>
  <c r="RC49" i="4"/>
  <c r="RD49" i="4"/>
  <c r="RE49" i="4"/>
  <c r="RF49" i="4"/>
  <c r="RG49" i="4"/>
  <c r="RH49" i="4"/>
  <c r="RI49" i="4"/>
  <c r="RJ49" i="4"/>
  <c r="RT49" i="4"/>
  <c r="RU49" i="4"/>
  <c r="RV49" i="4"/>
  <c r="RW49" i="4"/>
  <c r="RX49" i="4"/>
  <c r="RY49" i="4"/>
  <c r="RZ49" i="4"/>
  <c r="SA49" i="4"/>
  <c r="SB49" i="4"/>
  <c r="SC49" i="4"/>
  <c r="SD49" i="4"/>
  <c r="SE49" i="4"/>
  <c r="SF49" i="4"/>
  <c r="SG49" i="4"/>
  <c r="SH49" i="4"/>
  <c r="SI49" i="4"/>
  <c r="SJ49" i="4"/>
  <c r="SK49" i="4"/>
  <c r="SL49" i="4"/>
  <c r="SM49" i="4"/>
  <c r="SN49" i="4"/>
  <c r="SO49" i="4"/>
  <c r="SP49" i="4"/>
  <c r="SQ49" i="4"/>
  <c r="SR49" i="4"/>
  <c r="SS49" i="4"/>
  <c r="ST49" i="4"/>
  <c r="SU49" i="4"/>
  <c r="SV49" i="4"/>
  <c r="SW49" i="4"/>
  <c r="SX49" i="4"/>
  <c r="SY49" i="4"/>
  <c r="SZ49" i="4"/>
  <c r="TA49" i="4"/>
  <c r="TB49" i="4"/>
  <c r="TC49" i="4"/>
  <c r="TD49" i="4"/>
  <c r="TE49" i="4"/>
  <c r="TF49" i="4"/>
  <c r="TG49" i="4"/>
  <c r="TH49" i="4"/>
  <c r="TI49" i="4"/>
  <c r="TJ49" i="4"/>
  <c r="TK49" i="4"/>
  <c r="TL49" i="4"/>
  <c r="TM49" i="4"/>
  <c r="TN49" i="4"/>
  <c r="TO49" i="4"/>
  <c r="TP49" i="4"/>
  <c r="TQ49" i="4"/>
  <c r="TR49" i="4"/>
  <c r="TS49" i="4"/>
  <c r="TT49" i="4"/>
  <c r="TU49" i="4"/>
  <c r="TV49" i="4"/>
  <c r="TW49" i="4"/>
  <c r="TX49" i="4"/>
  <c r="TY49" i="4"/>
  <c r="TZ49" i="4"/>
  <c r="UA49" i="4"/>
  <c r="UB49" i="4"/>
  <c r="UC49" i="4"/>
  <c r="UD49" i="4"/>
  <c r="UE49" i="4"/>
  <c r="UF49" i="4"/>
  <c r="UG49" i="4"/>
  <c r="UH49" i="4"/>
  <c r="UI49" i="4"/>
  <c r="UJ49" i="4"/>
  <c r="UK49" i="4"/>
  <c r="UL49" i="4"/>
  <c r="UM49" i="4"/>
  <c r="UN49" i="4"/>
  <c r="UO49" i="4"/>
  <c r="UP49" i="4"/>
  <c r="UQ49" i="4"/>
  <c r="UR49" i="4"/>
  <c r="US49" i="4"/>
  <c r="UT49" i="4"/>
  <c r="UU49" i="4"/>
  <c r="UV49" i="4"/>
  <c r="UW49" i="4"/>
  <c r="VG49" i="4"/>
  <c r="VH49" i="4"/>
  <c r="VI49" i="4"/>
  <c r="VJ49" i="4"/>
  <c r="VK49" i="4"/>
  <c r="VL49" i="4"/>
  <c r="VM49" i="4"/>
  <c r="VN49" i="4"/>
  <c r="VO49" i="4"/>
  <c r="VP49" i="4"/>
  <c r="VQ49" i="4"/>
  <c r="VR49" i="4"/>
  <c r="VS49" i="4"/>
  <c r="VT49" i="4"/>
  <c r="VU49" i="4"/>
  <c r="VV49" i="4"/>
  <c r="VW49" i="4"/>
  <c r="VX49" i="4"/>
  <c r="VY49" i="4"/>
  <c r="VZ49" i="4"/>
  <c r="WA49" i="4"/>
  <c r="WB49" i="4"/>
  <c r="WC49" i="4"/>
  <c r="WD49" i="4"/>
  <c r="WE49" i="4"/>
  <c r="WF49" i="4"/>
  <c r="WG49" i="4"/>
  <c r="WH49" i="4"/>
  <c r="WI49" i="4"/>
  <c r="WJ49" i="4"/>
  <c r="WK49" i="4"/>
  <c r="WL49" i="4"/>
  <c r="WM49" i="4"/>
  <c r="WN49" i="4"/>
  <c r="WO49" i="4"/>
  <c r="WP49" i="4"/>
  <c r="WQ49" i="4"/>
  <c r="WR49" i="4"/>
  <c r="WS49" i="4"/>
  <c r="WT49" i="4"/>
  <c r="WU49" i="4"/>
  <c r="WV49" i="4"/>
  <c r="WW49" i="4"/>
  <c r="WX49" i="4"/>
  <c r="WY49" i="4"/>
  <c r="WZ49" i="4"/>
  <c r="XA49" i="4"/>
  <c r="XB49" i="4"/>
  <c r="XC49" i="4"/>
  <c r="XD49" i="4"/>
  <c r="XE49" i="4"/>
  <c r="XF49" i="4"/>
  <c r="XG49" i="4"/>
  <c r="XH49" i="4"/>
  <c r="XI49" i="4"/>
  <c r="XJ49" i="4"/>
  <c r="XK49" i="4"/>
  <c r="XL49" i="4"/>
  <c r="XM49" i="4"/>
  <c r="XN49" i="4"/>
  <c r="XO49" i="4"/>
  <c r="XP49" i="4"/>
  <c r="XQ49" i="4"/>
  <c r="XR49" i="4"/>
  <c r="XS49" i="4"/>
  <c r="XT49" i="4"/>
  <c r="XU49" i="4"/>
  <c r="XV49" i="4"/>
  <c r="XW49" i="4"/>
  <c r="XX49" i="4"/>
  <c r="XY49" i="4"/>
  <c r="XZ49" i="4"/>
  <c r="YA49" i="4"/>
  <c r="YB49" i="4"/>
  <c r="YC49" i="4"/>
  <c r="YD49" i="4"/>
  <c r="YE49" i="4"/>
  <c r="YF49" i="4"/>
  <c r="YG49" i="4"/>
  <c r="YH49" i="4"/>
  <c r="YI49" i="4"/>
  <c r="YJ49" i="4"/>
  <c r="YT49" i="4"/>
  <c r="YU49" i="4"/>
  <c r="YV49" i="4"/>
  <c r="YW49" i="4"/>
  <c r="YX49" i="4"/>
  <c r="YY49" i="4"/>
  <c r="YZ49" i="4"/>
  <c r="ZA49" i="4"/>
  <c r="ZB49" i="4"/>
  <c r="ZC49" i="4"/>
  <c r="ZD49" i="4"/>
  <c r="ZE49" i="4"/>
  <c r="ZF49" i="4"/>
  <c r="ZG49" i="4"/>
  <c r="ZH49" i="4"/>
  <c r="ZI49" i="4"/>
  <c r="ZJ49" i="4"/>
  <c r="ZK49" i="4"/>
  <c r="ZL49" i="4"/>
  <c r="ZM49" i="4"/>
  <c r="ZN49" i="4"/>
  <c r="ZO49" i="4"/>
  <c r="ZP49" i="4"/>
  <c r="ZQ49" i="4"/>
  <c r="ZR49" i="4"/>
  <c r="ZS49" i="4"/>
  <c r="ZT49" i="4"/>
  <c r="ZU49" i="4"/>
  <c r="ZV49" i="4"/>
  <c r="ZW49" i="4"/>
  <c r="ZX49" i="4"/>
  <c r="ZY49" i="4"/>
  <c r="ZZ49" i="4"/>
  <c r="AAA49" i="4"/>
  <c r="AAB49" i="4"/>
  <c r="AAC49" i="4"/>
  <c r="AAD49" i="4"/>
  <c r="AAE49" i="4"/>
  <c r="AAF49" i="4"/>
  <c r="AAG49" i="4"/>
  <c r="AAH49" i="4"/>
  <c r="AAI49" i="4"/>
  <c r="AAJ49" i="4"/>
  <c r="AAK49" i="4"/>
  <c r="AAL49" i="4"/>
  <c r="AAM49" i="4"/>
  <c r="AAN49" i="4"/>
  <c r="AAO49" i="4"/>
  <c r="AAP49" i="4"/>
  <c r="AAQ49" i="4"/>
  <c r="AAR49" i="4"/>
  <c r="AAS49" i="4"/>
  <c r="AAT49" i="4"/>
  <c r="AAU49" i="4"/>
  <c r="AAV49" i="4"/>
  <c r="AAW49" i="4"/>
  <c r="AAX49" i="4"/>
  <c r="AAY49" i="4"/>
  <c r="AAZ49" i="4"/>
  <c r="ABA49" i="4"/>
  <c r="ABB49" i="4"/>
  <c r="ABC49" i="4"/>
  <c r="ABD49" i="4"/>
  <c r="ABE49" i="4"/>
  <c r="ABF49" i="4"/>
  <c r="ABG49" i="4"/>
  <c r="ABH49" i="4"/>
  <c r="ABI49" i="4"/>
  <c r="ABJ49" i="4"/>
  <c r="ABK49" i="4"/>
  <c r="ABL49" i="4"/>
  <c r="ABM49" i="4"/>
  <c r="ABN49" i="4"/>
  <c r="ABO49" i="4"/>
  <c r="ABP49" i="4"/>
  <c r="ABQ49" i="4"/>
  <c r="ABR49" i="4"/>
  <c r="ABS49" i="4"/>
  <c r="ABT49" i="4"/>
  <c r="ABU49" i="4"/>
  <c r="ABV49" i="4"/>
  <c r="ABW49" i="4"/>
  <c r="ACG49" i="4"/>
  <c r="ACH49" i="4"/>
  <c r="ACI49" i="4"/>
  <c r="ACJ49" i="4"/>
  <c r="ACK49" i="4"/>
  <c r="ACL49" i="4"/>
  <c r="ACM49" i="4"/>
  <c r="ACN49" i="4"/>
  <c r="ACO49" i="4"/>
  <c r="ACP49" i="4"/>
  <c r="ACQ49" i="4"/>
  <c r="ACR49" i="4"/>
  <c r="ACS49" i="4"/>
  <c r="ACT49" i="4"/>
  <c r="ACU49" i="4"/>
  <c r="ACV49" i="4"/>
  <c r="ACW49" i="4"/>
  <c r="ACX49" i="4"/>
  <c r="ACY49" i="4"/>
  <c r="ACZ49" i="4"/>
  <c r="ADA49" i="4"/>
  <c r="ADB49" i="4"/>
  <c r="ADC49" i="4"/>
  <c r="ADD49" i="4"/>
  <c r="ADE49" i="4"/>
  <c r="ADF49" i="4"/>
  <c r="ADG49" i="4"/>
  <c r="ADH49" i="4"/>
  <c r="ADI49" i="4"/>
  <c r="ADJ49" i="4"/>
  <c r="ADK49" i="4"/>
  <c r="ADL49" i="4"/>
  <c r="ADM49" i="4"/>
  <c r="ADN49" i="4"/>
  <c r="ADO49" i="4"/>
  <c r="ADP49" i="4"/>
  <c r="ADQ49" i="4"/>
  <c r="ADR49" i="4"/>
  <c r="ADS49" i="4"/>
  <c r="ADT49" i="4"/>
  <c r="ADU49" i="4"/>
  <c r="ADV49" i="4"/>
  <c r="ADW49" i="4"/>
  <c r="ADX49" i="4"/>
  <c r="ADY49" i="4"/>
  <c r="ADZ49" i="4"/>
  <c r="AEA49" i="4"/>
  <c r="AEB49" i="4"/>
  <c r="AEC49" i="4"/>
  <c r="AED49" i="4"/>
  <c r="AEE49" i="4"/>
  <c r="AEF49" i="4"/>
  <c r="AEG49" i="4"/>
  <c r="AEH49" i="4"/>
  <c r="AEI49" i="4"/>
  <c r="AEJ49" i="4"/>
  <c r="AEK49" i="4"/>
  <c r="AEL49" i="4"/>
  <c r="AEM49" i="4"/>
  <c r="AEN49" i="4"/>
  <c r="AEO49" i="4"/>
  <c r="AEP49" i="4"/>
  <c r="AEQ49" i="4"/>
  <c r="AER49" i="4"/>
  <c r="AES49" i="4"/>
  <c r="AET49" i="4"/>
  <c r="AEU49" i="4"/>
  <c r="AEV49" i="4"/>
  <c r="AEW49" i="4"/>
  <c r="AEX49" i="4"/>
  <c r="AEY49" i="4"/>
  <c r="AEZ49" i="4"/>
  <c r="AFA49" i="4"/>
  <c r="AFB49" i="4"/>
  <c r="AFC49" i="4"/>
  <c r="AFD49" i="4"/>
  <c r="AFE49" i="4"/>
  <c r="AFF49" i="4"/>
  <c r="AFG49" i="4"/>
  <c r="AFH49" i="4"/>
  <c r="AFI49" i="4"/>
  <c r="AFJ49" i="4"/>
  <c r="DR78" i="4"/>
  <c r="DT78" i="4"/>
  <c r="DU78" i="4"/>
  <c r="DV78" i="4"/>
  <c r="DW78" i="4"/>
  <c r="DX78" i="4"/>
  <c r="DY78" i="4"/>
  <c r="DZ78" i="4"/>
  <c r="EA78" i="4"/>
  <c r="EB78" i="4"/>
  <c r="EC78" i="4"/>
  <c r="ED78" i="4"/>
  <c r="EE78" i="4"/>
  <c r="EF78" i="4"/>
  <c r="EG78" i="4"/>
  <c r="EH78" i="4"/>
  <c r="EI78" i="4"/>
  <c r="EJ78" i="4"/>
  <c r="EK78" i="4"/>
  <c r="EL78" i="4"/>
  <c r="EM78" i="4"/>
  <c r="EN78" i="4"/>
  <c r="EO78" i="4"/>
  <c r="EP78" i="4"/>
  <c r="EQ78" i="4"/>
  <c r="ER78" i="4"/>
  <c r="ES78" i="4"/>
  <c r="ET78" i="4"/>
  <c r="EU78" i="4"/>
  <c r="EV78" i="4"/>
  <c r="EW78" i="4"/>
  <c r="EX78" i="4"/>
  <c r="EY78" i="4"/>
  <c r="EZ78" i="4"/>
  <c r="FA78" i="4"/>
  <c r="FB78" i="4"/>
  <c r="FC78" i="4"/>
  <c r="FD78" i="4"/>
  <c r="FE78" i="4"/>
  <c r="FF78" i="4"/>
  <c r="FG78" i="4"/>
  <c r="FH78" i="4"/>
  <c r="FI78" i="4"/>
  <c r="FJ78" i="4"/>
  <c r="FK78" i="4"/>
  <c r="FL78" i="4"/>
  <c r="FM78" i="4"/>
  <c r="FN78" i="4"/>
  <c r="FO78" i="4"/>
  <c r="FP78" i="4"/>
  <c r="FQ78" i="4"/>
  <c r="FR78" i="4"/>
  <c r="FS78" i="4"/>
  <c r="FT78" i="4"/>
  <c r="FU78" i="4"/>
  <c r="FV78" i="4"/>
  <c r="FW78" i="4"/>
  <c r="FX78" i="4"/>
  <c r="FY78" i="4"/>
  <c r="FZ78" i="4"/>
  <c r="GA78" i="4"/>
  <c r="GB78" i="4"/>
  <c r="GC78" i="4"/>
  <c r="GD78" i="4"/>
  <c r="GE78" i="4"/>
  <c r="GF78" i="4"/>
  <c r="GG78" i="4"/>
  <c r="GH78" i="4"/>
  <c r="GI78" i="4"/>
  <c r="GJ78" i="4"/>
  <c r="GK78" i="4"/>
  <c r="GL78" i="4"/>
  <c r="GM78" i="4"/>
  <c r="GN78" i="4"/>
  <c r="GO78" i="4"/>
  <c r="GP78" i="4"/>
  <c r="GQ78" i="4"/>
  <c r="GR78" i="4"/>
  <c r="GS78" i="4"/>
  <c r="GT78" i="4"/>
  <c r="GU78" i="4"/>
  <c r="KS78" i="4"/>
  <c r="KT78" i="4"/>
  <c r="KU78" i="4"/>
  <c r="KV78" i="4"/>
  <c r="KW78" i="4"/>
  <c r="KX78" i="4"/>
  <c r="KY78" i="4"/>
  <c r="KZ78" i="4"/>
  <c r="LA78" i="4"/>
  <c r="LB78" i="4"/>
  <c r="LC78" i="4"/>
  <c r="LD78" i="4"/>
  <c r="LE78" i="4"/>
  <c r="LF78" i="4"/>
  <c r="LG78" i="4"/>
  <c r="LH78" i="4"/>
  <c r="LI78" i="4"/>
  <c r="LJ78" i="4"/>
  <c r="LK78" i="4"/>
  <c r="LL78" i="4"/>
  <c r="LM78" i="4"/>
  <c r="LN78" i="4"/>
  <c r="LO78" i="4"/>
  <c r="LP78" i="4"/>
  <c r="LQ78" i="4"/>
  <c r="LR78" i="4"/>
  <c r="LS78" i="4"/>
  <c r="LT78" i="4"/>
  <c r="LU78" i="4"/>
  <c r="LV78" i="4"/>
  <c r="LW78" i="4"/>
  <c r="LX78" i="4"/>
  <c r="LY78" i="4"/>
  <c r="LZ78" i="4"/>
  <c r="MA78" i="4"/>
  <c r="MB78" i="4"/>
  <c r="MC78" i="4"/>
  <c r="MD78" i="4"/>
  <c r="ME78" i="4"/>
  <c r="MF78" i="4"/>
  <c r="MG78" i="4"/>
  <c r="MH78" i="4"/>
  <c r="MI78" i="4"/>
  <c r="MJ78" i="4"/>
  <c r="MK78" i="4"/>
  <c r="ML78" i="4"/>
  <c r="MM78" i="4"/>
  <c r="MN78" i="4"/>
  <c r="MO78" i="4"/>
  <c r="MP78" i="4"/>
  <c r="MQ78" i="4"/>
  <c r="MR78" i="4"/>
  <c r="MS78" i="4"/>
  <c r="MT78" i="4"/>
  <c r="MU78" i="4"/>
  <c r="MV78" i="4"/>
  <c r="MW78" i="4"/>
  <c r="MX78" i="4"/>
  <c r="MY78" i="4"/>
  <c r="MZ78" i="4"/>
  <c r="NA78" i="4"/>
  <c r="NB78" i="4"/>
  <c r="NC78" i="4"/>
  <c r="ND78" i="4"/>
  <c r="NE78" i="4"/>
  <c r="NF78" i="4"/>
  <c r="NG78" i="4"/>
  <c r="NH78" i="4"/>
  <c r="NI78" i="4"/>
  <c r="NJ78" i="4"/>
  <c r="NK78" i="4"/>
  <c r="NL78" i="4"/>
  <c r="NM78" i="4"/>
  <c r="NN78" i="4"/>
  <c r="NO78" i="4"/>
  <c r="NP78" i="4"/>
  <c r="NQ78" i="4"/>
  <c r="NR78" i="4"/>
  <c r="NS78" i="4"/>
  <c r="NT78" i="4"/>
  <c r="NU78" i="4"/>
  <c r="NV78" i="4"/>
  <c r="OG78" i="4"/>
  <c r="OH78" i="4"/>
  <c r="OI78" i="4"/>
  <c r="OJ78" i="4"/>
  <c r="OK78" i="4"/>
  <c r="OL78" i="4"/>
  <c r="OM78" i="4"/>
  <c r="ON78" i="4"/>
  <c r="OO78" i="4"/>
  <c r="OP78" i="4"/>
  <c r="OQ78" i="4"/>
  <c r="OR78" i="4"/>
  <c r="OS78" i="4"/>
  <c r="OT78" i="4"/>
  <c r="OU78" i="4"/>
  <c r="OV78" i="4"/>
  <c r="OW78" i="4"/>
  <c r="OX78" i="4"/>
  <c r="OY78" i="4"/>
  <c r="OZ78" i="4"/>
  <c r="PA78" i="4"/>
  <c r="PB78" i="4"/>
  <c r="PC78" i="4"/>
  <c r="PD78" i="4"/>
  <c r="PE78" i="4"/>
  <c r="PF78" i="4"/>
  <c r="PG78" i="4"/>
  <c r="PH78" i="4"/>
  <c r="PI78" i="4"/>
  <c r="PJ78" i="4"/>
  <c r="PK78" i="4"/>
  <c r="PL78" i="4"/>
  <c r="PM78" i="4"/>
  <c r="PN78" i="4"/>
  <c r="PO78" i="4"/>
  <c r="PP78" i="4"/>
  <c r="PQ78" i="4"/>
  <c r="PR78" i="4"/>
  <c r="PS78" i="4"/>
  <c r="PT78" i="4"/>
  <c r="PU78" i="4"/>
  <c r="PV78" i="4"/>
  <c r="PW78" i="4"/>
  <c r="PX78" i="4"/>
  <c r="PY78" i="4"/>
  <c r="PZ78" i="4"/>
  <c r="QA78" i="4"/>
  <c r="QB78" i="4"/>
  <c r="QC78" i="4"/>
  <c r="QD78" i="4"/>
  <c r="QE78" i="4"/>
  <c r="QF78" i="4"/>
  <c r="QG78" i="4"/>
  <c r="QH78" i="4"/>
  <c r="QI78" i="4"/>
  <c r="QJ78" i="4"/>
  <c r="QK78" i="4"/>
  <c r="QL78" i="4"/>
  <c r="QM78" i="4"/>
  <c r="QN78" i="4"/>
  <c r="QO78" i="4"/>
  <c r="QP78" i="4"/>
  <c r="QQ78" i="4"/>
  <c r="QR78" i="4"/>
  <c r="QS78" i="4"/>
  <c r="QT78" i="4"/>
  <c r="QU78" i="4"/>
  <c r="QV78" i="4"/>
  <c r="QW78" i="4"/>
  <c r="QX78" i="4"/>
  <c r="QY78" i="4"/>
  <c r="QZ78" i="4"/>
  <c r="RA78" i="4"/>
  <c r="RB78" i="4"/>
  <c r="RC78" i="4"/>
  <c r="RD78" i="4"/>
  <c r="RE78" i="4"/>
  <c r="RF78" i="4"/>
  <c r="RG78" i="4"/>
  <c r="RH78" i="4"/>
  <c r="RI78" i="4"/>
  <c r="RJ78" i="4"/>
  <c r="RT78" i="4"/>
  <c r="RU78" i="4"/>
  <c r="RV78" i="4"/>
  <c r="RW78" i="4"/>
  <c r="RX78" i="4"/>
  <c r="RY78" i="4"/>
  <c r="RZ78" i="4"/>
  <c r="SA78" i="4"/>
  <c r="SB78" i="4"/>
  <c r="SC78" i="4"/>
  <c r="SD78" i="4"/>
  <c r="SE78" i="4"/>
  <c r="SF78" i="4"/>
  <c r="SG78" i="4"/>
  <c r="SH78" i="4"/>
  <c r="SI78" i="4"/>
  <c r="SJ78" i="4"/>
  <c r="SK78" i="4"/>
  <c r="SL78" i="4"/>
  <c r="SM78" i="4"/>
  <c r="SN78" i="4"/>
  <c r="SO78" i="4"/>
  <c r="SP78" i="4"/>
  <c r="SQ78" i="4"/>
  <c r="SR78" i="4"/>
  <c r="SS78" i="4"/>
  <c r="ST78" i="4"/>
  <c r="SU78" i="4"/>
  <c r="SV78" i="4"/>
  <c r="SW78" i="4"/>
  <c r="SX78" i="4"/>
  <c r="SY78" i="4"/>
  <c r="SZ78" i="4"/>
  <c r="TA78" i="4"/>
  <c r="TB78" i="4"/>
  <c r="TC78" i="4"/>
  <c r="TD78" i="4"/>
  <c r="TE78" i="4"/>
  <c r="TF78" i="4"/>
  <c r="TG78" i="4"/>
  <c r="TH78" i="4"/>
  <c r="TI78" i="4"/>
  <c r="TJ78" i="4"/>
  <c r="TK78" i="4"/>
  <c r="TL78" i="4"/>
  <c r="TM78" i="4"/>
  <c r="TN78" i="4"/>
  <c r="TO78" i="4"/>
  <c r="TP78" i="4"/>
  <c r="TQ78" i="4"/>
  <c r="TR78" i="4"/>
  <c r="TS78" i="4"/>
  <c r="TT78" i="4"/>
  <c r="TU78" i="4"/>
  <c r="TV78" i="4"/>
  <c r="TW78" i="4"/>
  <c r="TX78" i="4"/>
  <c r="TY78" i="4"/>
  <c r="TZ78" i="4"/>
  <c r="UA78" i="4"/>
  <c r="UB78" i="4"/>
  <c r="UC78" i="4"/>
  <c r="UD78" i="4"/>
  <c r="UE78" i="4"/>
  <c r="UF78" i="4"/>
  <c r="UG78" i="4"/>
  <c r="UH78" i="4"/>
  <c r="UI78" i="4"/>
  <c r="UJ78" i="4"/>
  <c r="UK78" i="4"/>
  <c r="UL78" i="4"/>
  <c r="UM78" i="4"/>
  <c r="UN78" i="4"/>
  <c r="UO78" i="4"/>
  <c r="UP78" i="4"/>
  <c r="UQ78" i="4"/>
  <c r="UR78" i="4"/>
  <c r="US78" i="4"/>
  <c r="UT78" i="4"/>
  <c r="UU78" i="4"/>
  <c r="UV78" i="4"/>
  <c r="UW78" i="4"/>
  <c r="VG78" i="4"/>
  <c r="VH78" i="4"/>
  <c r="VI78" i="4"/>
  <c r="VJ78" i="4"/>
  <c r="VK78" i="4"/>
  <c r="VL78" i="4"/>
  <c r="VM78" i="4"/>
  <c r="VN78" i="4"/>
  <c r="VO78" i="4"/>
  <c r="VP78" i="4"/>
  <c r="VQ78" i="4"/>
  <c r="VR78" i="4"/>
  <c r="VS78" i="4"/>
  <c r="VT78" i="4"/>
  <c r="VU78" i="4"/>
  <c r="VV78" i="4"/>
  <c r="VW78" i="4"/>
  <c r="VX78" i="4"/>
  <c r="VY78" i="4"/>
  <c r="VZ78" i="4"/>
  <c r="WA78" i="4"/>
  <c r="WB78" i="4"/>
  <c r="WC78" i="4"/>
  <c r="WD78" i="4"/>
  <c r="WE78" i="4"/>
  <c r="WF78" i="4"/>
  <c r="WG78" i="4"/>
  <c r="WH78" i="4"/>
  <c r="WI78" i="4"/>
  <c r="WJ78" i="4"/>
  <c r="WK78" i="4"/>
  <c r="WL78" i="4"/>
  <c r="WM78" i="4"/>
  <c r="WN78" i="4"/>
  <c r="WO78" i="4"/>
  <c r="WP78" i="4"/>
  <c r="WQ78" i="4"/>
  <c r="WR78" i="4"/>
  <c r="WS78" i="4"/>
  <c r="WT78" i="4"/>
  <c r="WU78" i="4"/>
  <c r="WV78" i="4"/>
  <c r="WW78" i="4"/>
  <c r="WX78" i="4"/>
  <c r="WY78" i="4"/>
  <c r="WZ78" i="4"/>
  <c r="XA78" i="4"/>
  <c r="XB78" i="4"/>
  <c r="XC78" i="4"/>
  <c r="XD78" i="4"/>
  <c r="XE78" i="4"/>
  <c r="XF78" i="4"/>
  <c r="XG78" i="4"/>
  <c r="XH78" i="4"/>
  <c r="XI78" i="4"/>
  <c r="XJ78" i="4"/>
  <c r="XK78" i="4"/>
  <c r="XL78" i="4"/>
  <c r="XM78" i="4"/>
  <c r="XN78" i="4"/>
  <c r="XO78" i="4"/>
  <c r="XP78" i="4"/>
  <c r="XQ78" i="4"/>
  <c r="XR78" i="4"/>
  <c r="XS78" i="4"/>
  <c r="XT78" i="4"/>
  <c r="XU78" i="4"/>
  <c r="XV78" i="4"/>
  <c r="XW78" i="4"/>
  <c r="XX78" i="4"/>
  <c r="XY78" i="4"/>
  <c r="XZ78" i="4"/>
  <c r="YA78" i="4"/>
  <c r="YB78" i="4"/>
  <c r="YC78" i="4"/>
  <c r="YD78" i="4"/>
  <c r="YE78" i="4"/>
  <c r="YF78" i="4"/>
  <c r="YG78" i="4"/>
  <c r="YH78" i="4"/>
  <c r="YI78" i="4"/>
  <c r="YJ78" i="4"/>
  <c r="YT78" i="4"/>
  <c r="YU78" i="4"/>
  <c r="YV78" i="4"/>
  <c r="YW78" i="4"/>
  <c r="YX78" i="4"/>
  <c r="YY78" i="4"/>
  <c r="YZ78" i="4"/>
  <c r="ZA78" i="4"/>
  <c r="ZB78" i="4"/>
  <c r="ZC78" i="4"/>
  <c r="ZD78" i="4"/>
  <c r="ZE78" i="4"/>
  <c r="ZF78" i="4"/>
  <c r="ZG78" i="4"/>
  <c r="ZH78" i="4"/>
  <c r="ZI78" i="4"/>
  <c r="ZJ78" i="4"/>
  <c r="ZK78" i="4"/>
  <c r="ZL78" i="4"/>
  <c r="ZM78" i="4"/>
  <c r="ZN78" i="4"/>
  <c r="ZO78" i="4"/>
  <c r="ZP78" i="4"/>
  <c r="ZQ78" i="4"/>
  <c r="ZR78" i="4"/>
  <c r="ZS78" i="4"/>
  <c r="ZT78" i="4"/>
  <c r="ZU78" i="4"/>
  <c r="ZV78" i="4"/>
  <c r="ZW78" i="4"/>
  <c r="ZX78" i="4"/>
  <c r="ZY78" i="4"/>
  <c r="ZZ78" i="4"/>
  <c r="AAA78" i="4"/>
  <c r="AAB78" i="4"/>
  <c r="AAC78" i="4"/>
  <c r="AAD78" i="4"/>
  <c r="AAE78" i="4"/>
  <c r="AAF78" i="4"/>
  <c r="AAG78" i="4"/>
  <c r="AAH78" i="4"/>
  <c r="AAI78" i="4"/>
  <c r="AAJ78" i="4"/>
  <c r="AAK78" i="4"/>
  <c r="AAL78" i="4"/>
  <c r="AAM78" i="4"/>
  <c r="AAN78" i="4"/>
  <c r="AAO78" i="4"/>
  <c r="AAP78" i="4"/>
  <c r="AAQ78" i="4"/>
  <c r="AAR78" i="4"/>
  <c r="AAS78" i="4"/>
  <c r="AAT78" i="4"/>
  <c r="AAU78" i="4"/>
  <c r="AAV78" i="4"/>
  <c r="AAW78" i="4"/>
  <c r="AAX78" i="4"/>
  <c r="AAY78" i="4"/>
  <c r="AAZ78" i="4"/>
  <c r="ABA78" i="4"/>
  <c r="ABB78" i="4"/>
  <c r="ABC78" i="4"/>
  <c r="ABD78" i="4"/>
  <c r="ABE78" i="4"/>
  <c r="ABF78" i="4"/>
  <c r="ABG78" i="4"/>
  <c r="ABH78" i="4"/>
  <c r="ABI78" i="4"/>
  <c r="ABJ78" i="4"/>
  <c r="ABK78" i="4"/>
  <c r="ABL78" i="4"/>
  <c r="ABM78" i="4"/>
  <c r="ABN78" i="4"/>
  <c r="ABO78" i="4"/>
  <c r="ABP78" i="4"/>
  <c r="ABQ78" i="4"/>
  <c r="ABR78" i="4"/>
  <c r="ABS78" i="4"/>
  <c r="ABT78" i="4"/>
  <c r="ABU78" i="4"/>
  <c r="ABV78" i="4"/>
  <c r="ABW78" i="4"/>
  <c r="ACG78" i="4"/>
  <c r="ACH78" i="4"/>
  <c r="ACI78" i="4"/>
  <c r="ACJ78" i="4"/>
  <c r="ACK78" i="4"/>
  <c r="ACL78" i="4"/>
  <c r="ACM78" i="4"/>
  <c r="ACN78" i="4"/>
  <c r="ACO78" i="4"/>
  <c r="ACP78" i="4"/>
  <c r="ACQ78" i="4"/>
  <c r="ACR78" i="4"/>
  <c r="ACS78" i="4"/>
  <c r="ACT78" i="4"/>
  <c r="ACU78" i="4"/>
  <c r="ACV78" i="4"/>
  <c r="ACW78" i="4"/>
  <c r="ACX78" i="4"/>
  <c r="ACY78" i="4"/>
  <c r="ACZ78" i="4"/>
  <c r="ADA78" i="4"/>
  <c r="ADB78" i="4"/>
  <c r="ADC78" i="4"/>
  <c r="ADD78" i="4"/>
  <c r="ADE78" i="4"/>
  <c r="ADF78" i="4"/>
  <c r="ADG78" i="4"/>
  <c r="ADH78" i="4"/>
  <c r="ADI78" i="4"/>
  <c r="ADJ78" i="4"/>
  <c r="ADK78" i="4"/>
  <c r="ADL78" i="4"/>
  <c r="ADM78" i="4"/>
  <c r="ADN78" i="4"/>
  <c r="ADO78" i="4"/>
  <c r="ADP78" i="4"/>
  <c r="ADQ78" i="4"/>
  <c r="ADR78" i="4"/>
  <c r="ADS78" i="4"/>
  <c r="ADT78" i="4"/>
  <c r="ADU78" i="4"/>
  <c r="ADV78" i="4"/>
  <c r="ADW78" i="4"/>
  <c r="ADX78" i="4"/>
  <c r="ADY78" i="4"/>
  <c r="ADZ78" i="4"/>
  <c r="AEA78" i="4"/>
  <c r="AEB78" i="4"/>
  <c r="AEC78" i="4"/>
  <c r="AED78" i="4"/>
  <c r="AEE78" i="4"/>
  <c r="AEF78" i="4"/>
  <c r="AEG78" i="4"/>
  <c r="AEH78" i="4"/>
  <c r="AEI78" i="4"/>
  <c r="AEJ78" i="4"/>
  <c r="AEK78" i="4"/>
  <c r="AEL78" i="4"/>
  <c r="AEM78" i="4"/>
  <c r="AEN78" i="4"/>
  <c r="AEO78" i="4"/>
  <c r="AEP78" i="4"/>
  <c r="AEQ78" i="4"/>
  <c r="AER78" i="4"/>
  <c r="AES78" i="4"/>
  <c r="AET78" i="4"/>
  <c r="AEU78" i="4"/>
  <c r="AEV78" i="4"/>
  <c r="AEW78" i="4"/>
  <c r="AEX78" i="4"/>
  <c r="AEY78" i="4"/>
  <c r="AEZ78" i="4"/>
  <c r="AFA78" i="4"/>
  <c r="AFB78" i="4"/>
  <c r="AFC78" i="4"/>
  <c r="AFD78" i="4"/>
  <c r="AFE78" i="4"/>
  <c r="AFF78" i="4"/>
  <c r="AFG78" i="4"/>
  <c r="AFH78" i="4"/>
  <c r="AFI78" i="4"/>
  <c r="AFJ78" i="4"/>
  <c r="DR67" i="4"/>
  <c r="DT67" i="4"/>
  <c r="DU67" i="4"/>
  <c r="DV67" i="4"/>
  <c r="DW67" i="4"/>
  <c r="DX67" i="4"/>
  <c r="DY67" i="4"/>
  <c r="DZ67" i="4"/>
  <c r="EA67" i="4"/>
  <c r="EB67" i="4"/>
  <c r="EC67" i="4"/>
  <c r="ED67" i="4"/>
  <c r="EE67" i="4"/>
  <c r="EF67" i="4"/>
  <c r="EG67" i="4"/>
  <c r="EH67" i="4"/>
  <c r="EI67" i="4"/>
  <c r="EJ67" i="4"/>
  <c r="EK67" i="4"/>
  <c r="EL67" i="4"/>
  <c r="EM67" i="4"/>
  <c r="EN67" i="4"/>
  <c r="EO67" i="4"/>
  <c r="EP67" i="4"/>
  <c r="EQ67" i="4"/>
  <c r="ER67" i="4"/>
  <c r="ES67" i="4"/>
  <c r="ET67" i="4"/>
  <c r="EU67" i="4"/>
  <c r="EV67" i="4"/>
  <c r="EW67" i="4"/>
  <c r="EX67" i="4"/>
  <c r="EY67" i="4"/>
  <c r="EZ67" i="4"/>
  <c r="FA67" i="4"/>
  <c r="FB67" i="4"/>
  <c r="FC67" i="4"/>
  <c r="FD67" i="4"/>
  <c r="FE67" i="4"/>
  <c r="FF67" i="4"/>
  <c r="FG67" i="4"/>
  <c r="FH67" i="4"/>
  <c r="FI67" i="4"/>
  <c r="FJ67" i="4"/>
  <c r="FK67" i="4"/>
  <c r="FL67" i="4"/>
  <c r="FM67" i="4"/>
  <c r="FN67" i="4"/>
  <c r="FO67" i="4"/>
  <c r="FP67" i="4"/>
  <c r="FQ67" i="4"/>
  <c r="FR67" i="4"/>
  <c r="FS67" i="4"/>
  <c r="FT67" i="4"/>
  <c r="FU67" i="4"/>
  <c r="FV67" i="4"/>
  <c r="FW67" i="4"/>
  <c r="FX67" i="4"/>
  <c r="FY67" i="4"/>
  <c r="FZ67" i="4"/>
  <c r="GA67" i="4"/>
  <c r="GB67" i="4"/>
  <c r="GC67" i="4"/>
  <c r="GD67" i="4"/>
  <c r="GE67" i="4"/>
  <c r="GF67" i="4"/>
  <c r="GG67" i="4"/>
  <c r="GH67" i="4"/>
  <c r="GI67" i="4"/>
  <c r="GJ67" i="4"/>
  <c r="GK67" i="4"/>
  <c r="GL67" i="4"/>
  <c r="GM67" i="4"/>
  <c r="GN67" i="4"/>
  <c r="GO67" i="4"/>
  <c r="GP67" i="4"/>
  <c r="GQ67" i="4"/>
  <c r="GR67" i="4"/>
  <c r="GS67" i="4"/>
  <c r="GT67" i="4"/>
  <c r="GU67" i="4"/>
  <c r="KS67" i="4"/>
  <c r="KT67" i="4"/>
  <c r="KU67" i="4"/>
  <c r="KV67" i="4"/>
  <c r="KW67" i="4"/>
  <c r="KX67" i="4"/>
  <c r="KY67" i="4"/>
  <c r="KZ67" i="4"/>
  <c r="LA67" i="4"/>
  <c r="LB67" i="4"/>
  <c r="LC67" i="4"/>
  <c r="LD67" i="4"/>
  <c r="LE67" i="4"/>
  <c r="LF67" i="4"/>
  <c r="LG67" i="4"/>
  <c r="LH67" i="4"/>
  <c r="LI67" i="4"/>
  <c r="LJ67" i="4"/>
  <c r="LK67" i="4"/>
  <c r="LL67" i="4"/>
  <c r="LM67" i="4"/>
  <c r="LN67" i="4"/>
  <c r="LO67" i="4"/>
  <c r="LP67" i="4"/>
  <c r="LQ67" i="4"/>
  <c r="LR67" i="4"/>
  <c r="LS67" i="4"/>
  <c r="LT67" i="4"/>
  <c r="LU67" i="4"/>
  <c r="LV67" i="4"/>
  <c r="LW67" i="4"/>
  <c r="LX67" i="4"/>
  <c r="LY67" i="4"/>
  <c r="LZ67" i="4"/>
  <c r="MA67" i="4"/>
  <c r="MB67" i="4"/>
  <c r="MC67" i="4"/>
  <c r="MD67" i="4"/>
  <c r="ME67" i="4"/>
  <c r="MF67" i="4"/>
  <c r="MG67" i="4"/>
  <c r="MH67" i="4"/>
  <c r="MI67" i="4"/>
  <c r="MJ67" i="4"/>
  <c r="MK67" i="4"/>
  <c r="ML67" i="4"/>
  <c r="MM67" i="4"/>
  <c r="MN67" i="4"/>
  <c r="MO67" i="4"/>
  <c r="MP67" i="4"/>
  <c r="MQ67" i="4"/>
  <c r="MR67" i="4"/>
  <c r="MS67" i="4"/>
  <c r="MT67" i="4"/>
  <c r="MU67" i="4"/>
  <c r="MV67" i="4"/>
  <c r="MW67" i="4"/>
  <c r="MX67" i="4"/>
  <c r="MY67" i="4"/>
  <c r="MZ67" i="4"/>
  <c r="NA67" i="4"/>
  <c r="NB67" i="4"/>
  <c r="NC67" i="4"/>
  <c r="ND67" i="4"/>
  <c r="NE67" i="4"/>
  <c r="NF67" i="4"/>
  <c r="NG67" i="4"/>
  <c r="NH67" i="4"/>
  <c r="NI67" i="4"/>
  <c r="NJ67" i="4"/>
  <c r="NK67" i="4"/>
  <c r="NL67" i="4"/>
  <c r="NM67" i="4"/>
  <c r="NN67" i="4"/>
  <c r="NO67" i="4"/>
  <c r="NP67" i="4"/>
  <c r="NQ67" i="4"/>
  <c r="NR67" i="4"/>
  <c r="NS67" i="4"/>
  <c r="NT67" i="4"/>
  <c r="NU67" i="4"/>
  <c r="NV67" i="4"/>
  <c r="OG67" i="4"/>
  <c r="OH67" i="4"/>
  <c r="OI67" i="4"/>
  <c r="OJ67" i="4"/>
  <c r="OK67" i="4"/>
  <c r="OL67" i="4"/>
  <c r="OM67" i="4"/>
  <c r="ON67" i="4"/>
  <c r="OO67" i="4"/>
  <c r="OP67" i="4"/>
  <c r="OQ67" i="4"/>
  <c r="OR67" i="4"/>
  <c r="OS67" i="4"/>
  <c r="OT67" i="4"/>
  <c r="OU67" i="4"/>
  <c r="OV67" i="4"/>
  <c r="OW67" i="4"/>
  <c r="OX67" i="4"/>
  <c r="OY67" i="4"/>
  <c r="OZ67" i="4"/>
  <c r="PA67" i="4"/>
  <c r="PB67" i="4"/>
  <c r="PC67" i="4"/>
  <c r="PD67" i="4"/>
  <c r="PE67" i="4"/>
  <c r="PF67" i="4"/>
  <c r="PG67" i="4"/>
  <c r="PH67" i="4"/>
  <c r="PI67" i="4"/>
  <c r="PJ67" i="4"/>
  <c r="PK67" i="4"/>
  <c r="PL67" i="4"/>
  <c r="PM67" i="4"/>
  <c r="PN67" i="4"/>
  <c r="PO67" i="4"/>
  <c r="PP67" i="4"/>
  <c r="PQ67" i="4"/>
  <c r="PR67" i="4"/>
  <c r="PS67" i="4"/>
  <c r="PT67" i="4"/>
  <c r="PU67" i="4"/>
  <c r="PV67" i="4"/>
  <c r="PW67" i="4"/>
  <c r="PX67" i="4"/>
  <c r="PY67" i="4"/>
  <c r="PZ67" i="4"/>
  <c r="QA67" i="4"/>
  <c r="QB67" i="4"/>
  <c r="QC67" i="4"/>
  <c r="QD67" i="4"/>
  <c r="QE67" i="4"/>
  <c r="QF67" i="4"/>
  <c r="QG67" i="4"/>
  <c r="QH67" i="4"/>
  <c r="QI67" i="4"/>
  <c r="QJ67" i="4"/>
  <c r="QK67" i="4"/>
  <c r="QL67" i="4"/>
  <c r="QM67" i="4"/>
  <c r="QN67" i="4"/>
  <c r="QO67" i="4"/>
  <c r="QP67" i="4"/>
  <c r="QQ67" i="4"/>
  <c r="QR67" i="4"/>
  <c r="QS67" i="4"/>
  <c r="QT67" i="4"/>
  <c r="QU67" i="4"/>
  <c r="QV67" i="4"/>
  <c r="QW67" i="4"/>
  <c r="QX67" i="4"/>
  <c r="QY67" i="4"/>
  <c r="QZ67" i="4"/>
  <c r="RA67" i="4"/>
  <c r="RB67" i="4"/>
  <c r="RC67" i="4"/>
  <c r="RD67" i="4"/>
  <c r="RE67" i="4"/>
  <c r="RF67" i="4"/>
  <c r="RG67" i="4"/>
  <c r="RH67" i="4"/>
  <c r="RI67" i="4"/>
  <c r="RJ67" i="4"/>
  <c r="RT67" i="4"/>
  <c r="RU67" i="4"/>
  <c r="RV67" i="4"/>
  <c r="RW67" i="4"/>
  <c r="RX67" i="4"/>
  <c r="RY67" i="4"/>
  <c r="RZ67" i="4"/>
  <c r="SA67" i="4"/>
  <c r="SB67" i="4"/>
  <c r="SC67" i="4"/>
  <c r="SD67" i="4"/>
  <c r="SE67" i="4"/>
  <c r="SF67" i="4"/>
  <c r="SG67" i="4"/>
  <c r="SH67" i="4"/>
  <c r="SI67" i="4"/>
  <c r="SJ67" i="4"/>
  <c r="SK67" i="4"/>
  <c r="SL67" i="4"/>
  <c r="SM67" i="4"/>
  <c r="SN67" i="4"/>
  <c r="SO67" i="4"/>
  <c r="SP67" i="4"/>
  <c r="SQ67" i="4"/>
  <c r="SR67" i="4"/>
  <c r="SS67" i="4"/>
  <c r="ST67" i="4"/>
  <c r="SU67" i="4"/>
  <c r="SV67" i="4"/>
  <c r="SW67" i="4"/>
  <c r="SX67" i="4"/>
  <c r="SY67" i="4"/>
  <c r="SZ67" i="4"/>
  <c r="TA67" i="4"/>
  <c r="TB67" i="4"/>
  <c r="TC67" i="4"/>
  <c r="TD67" i="4"/>
  <c r="TE67" i="4"/>
  <c r="TF67" i="4"/>
  <c r="TG67" i="4"/>
  <c r="TH67" i="4"/>
  <c r="TI67" i="4"/>
  <c r="TJ67" i="4"/>
  <c r="TK67" i="4"/>
  <c r="TL67" i="4"/>
  <c r="TM67" i="4"/>
  <c r="TN67" i="4"/>
  <c r="TO67" i="4"/>
  <c r="TP67" i="4"/>
  <c r="TQ67" i="4"/>
  <c r="TR67" i="4"/>
  <c r="TS67" i="4"/>
  <c r="TT67" i="4"/>
  <c r="TU67" i="4"/>
  <c r="TV67" i="4"/>
  <c r="TW67" i="4"/>
  <c r="TX67" i="4"/>
  <c r="TY67" i="4"/>
  <c r="TZ67" i="4"/>
  <c r="UA67" i="4"/>
  <c r="UB67" i="4"/>
  <c r="UC67" i="4"/>
  <c r="UD67" i="4"/>
  <c r="UE67" i="4"/>
  <c r="UF67" i="4"/>
  <c r="UG67" i="4"/>
  <c r="UH67" i="4"/>
  <c r="UI67" i="4"/>
  <c r="UJ67" i="4"/>
  <c r="UK67" i="4"/>
  <c r="UL67" i="4"/>
  <c r="UM67" i="4"/>
  <c r="UN67" i="4"/>
  <c r="UO67" i="4"/>
  <c r="UP67" i="4"/>
  <c r="UQ67" i="4"/>
  <c r="UR67" i="4"/>
  <c r="US67" i="4"/>
  <c r="UT67" i="4"/>
  <c r="UU67" i="4"/>
  <c r="UV67" i="4"/>
  <c r="UW67" i="4"/>
  <c r="VG67" i="4"/>
  <c r="VH67" i="4"/>
  <c r="VI67" i="4"/>
  <c r="VJ67" i="4"/>
  <c r="VK67" i="4"/>
  <c r="VL67" i="4"/>
  <c r="VM67" i="4"/>
  <c r="VN67" i="4"/>
  <c r="VO67" i="4"/>
  <c r="VP67" i="4"/>
  <c r="VQ67" i="4"/>
  <c r="VR67" i="4"/>
  <c r="VS67" i="4"/>
  <c r="VT67" i="4"/>
  <c r="VU67" i="4"/>
  <c r="VV67" i="4"/>
  <c r="VW67" i="4"/>
  <c r="VX67" i="4"/>
  <c r="VY67" i="4"/>
  <c r="VZ67" i="4"/>
  <c r="WA67" i="4"/>
  <c r="WB67" i="4"/>
  <c r="WC67" i="4"/>
  <c r="WD67" i="4"/>
  <c r="WE67" i="4"/>
  <c r="WF67" i="4"/>
  <c r="WG67" i="4"/>
  <c r="WH67" i="4"/>
  <c r="WI67" i="4"/>
  <c r="WJ67" i="4"/>
  <c r="WK67" i="4"/>
  <c r="WL67" i="4"/>
  <c r="WM67" i="4"/>
  <c r="WN67" i="4"/>
  <c r="WO67" i="4"/>
  <c r="WP67" i="4"/>
  <c r="WQ67" i="4"/>
  <c r="WR67" i="4"/>
  <c r="WS67" i="4"/>
  <c r="WT67" i="4"/>
  <c r="WU67" i="4"/>
  <c r="WV67" i="4"/>
  <c r="WW67" i="4"/>
  <c r="WX67" i="4"/>
  <c r="WY67" i="4"/>
  <c r="WZ67" i="4"/>
  <c r="XA67" i="4"/>
  <c r="XB67" i="4"/>
  <c r="XC67" i="4"/>
  <c r="XD67" i="4"/>
  <c r="XE67" i="4"/>
  <c r="XF67" i="4"/>
  <c r="XG67" i="4"/>
  <c r="XH67" i="4"/>
  <c r="XI67" i="4"/>
  <c r="XJ67" i="4"/>
  <c r="XK67" i="4"/>
  <c r="XL67" i="4"/>
  <c r="XM67" i="4"/>
  <c r="XN67" i="4"/>
  <c r="XO67" i="4"/>
  <c r="XP67" i="4"/>
  <c r="XQ67" i="4"/>
  <c r="XR67" i="4"/>
  <c r="XS67" i="4"/>
  <c r="XT67" i="4"/>
  <c r="XU67" i="4"/>
  <c r="XV67" i="4"/>
  <c r="XW67" i="4"/>
  <c r="XX67" i="4"/>
  <c r="XY67" i="4"/>
  <c r="XZ67" i="4"/>
  <c r="YA67" i="4"/>
  <c r="YB67" i="4"/>
  <c r="YC67" i="4"/>
  <c r="YD67" i="4"/>
  <c r="YE67" i="4"/>
  <c r="YF67" i="4"/>
  <c r="YG67" i="4"/>
  <c r="YH67" i="4"/>
  <c r="YI67" i="4"/>
  <c r="YJ67" i="4"/>
  <c r="YT67" i="4"/>
  <c r="YU67" i="4"/>
  <c r="YV67" i="4"/>
  <c r="YW67" i="4"/>
  <c r="YX67" i="4"/>
  <c r="YY67" i="4"/>
  <c r="YZ67" i="4"/>
  <c r="ZA67" i="4"/>
  <c r="ZB67" i="4"/>
  <c r="ZC67" i="4"/>
  <c r="ZD67" i="4"/>
  <c r="ZE67" i="4"/>
  <c r="ZF67" i="4"/>
  <c r="ZG67" i="4"/>
  <c r="ZH67" i="4"/>
  <c r="ZI67" i="4"/>
  <c r="ZJ67" i="4"/>
  <c r="ZK67" i="4"/>
  <c r="ZL67" i="4"/>
  <c r="ZM67" i="4"/>
  <c r="ZN67" i="4"/>
  <c r="ZO67" i="4"/>
  <c r="ZP67" i="4"/>
  <c r="ZQ67" i="4"/>
  <c r="ZR67" i="4"/>
  <c r="ZS67" i="4"/>
  <c r="ZT67" i="4"/>
  <c r="ZU67" i="4"/>
  <c r="ZV67" i="4"/>
  <c r="ZW67" i="4"/>
  <c r="ZX67" i="4"/>
  <c r="ZY67" i="4"/>
  <c r="ZZ67" i="4"/>
  <c r="AAA67" i="4"/>
  <c r="AAB67" i="4"/>
  <c r="AAC67" i="4"/>
  <c r="AAD67" i="4"/>
  <c r="AAE67" i="4"/>
  <c r="AAF67" i="4"/>
  <c r="AAG67" i="4"/>
  <c r="AAH67" i="4"/>
  <c r="AAI67" i="4"/>
  <c r="AAJ67" i="4"/>
  <c r="AAK67" i="4"/>
  <c r="AAL67" i="4"/>
  <c r="AAM67" i="4"/>
  <c r="AAN67" i="4"/>
  <c r="AAO67" i="4"/>
  <c r="AAP67" i="4"/>
  <c r="AAQ67" i="4"/>
  <c r="AAR67" i="4"/>
  <c r="AAS67" i="4"/>
  <c r="AAT67" i="4"/>
  <c r="AAU67" i="4"/>
  <c r="AAV67" i="4"/>
  <c r="AAW67" i="4"/>
  <c r="AAX67" i="4"/>
  <c r="AAY67" i="4"/>
  <c r="AAZ67" i="4"/>
  <c r="ABA67" i="4"/>
  <c r="ABB67" i="4"/>
  <c r="ABC67" i="4"/>
  <c r="ABD67" i="4"/>
  <c r="ABE67" i="4"/>
  <c r="ABF67" i="4"/>
  <c r="ABG67" i="4"/>
  <c r="ABH67" i="4"/>
  <c r="ABI67" i="4"/>
  <c r="ABJ67" i="4"/>
  <c r="ABK67" i="4"/>
  <c r="ABL67" i="4"/>
  <c r="ABM67" i="4"/>
  <c r="ABN67" i="4"/>
  <c r="ABO67" i="4"/>
  <c r="ABP67" i="4"/>
  <c r="ABQ67" i="4"/>
  <c r="ABR67" i="4"/>
  <c r="ABS67" i="4"/>
  <c r="ABT67" i="4"/>
  <c r="ABU67" i="4"/>
  <c r="ABV67" i="4"/>
  <c r="ABW67" i="4"/>
  <c r="ACG67" i="4"/>
  <c r="ACH67" i="4"/>
  <c r="ACI67" i="4"/>
  <c r="ACJ67" i="4"/>
  <c r="ACK67" i="4"/>
  <c r="ACL67" i="4"/>
  <c r="ACM67" i="4"/>
  <c r="ACN67" i="4"/>
  <c r="ACO67" i="4"/>
  <c r="ACP67" i="4"/>
  <c r="ACQ67" i="4"/>
  <c r="ACR67" i="4"/>
  <c r="ACS67" i="4"/>
  <c r="ACT67" i="4"/>
  <c r="ACU67" i="4"/>
  <c r="ACV67" i="4"/>
  <c r="ACW67" i="4"/>
  <c r="ACX67" i="4"/>
  <c r="ACY67" i="4"/>
  <c r="ACZ67" i="4"/>
  <c r="ADA67" i="4"/>
  <c r="ADB67" i="4"/>
  <c r="ADC67" i="4"/>
  <c r="ADD67" i="4"/>
  <c r="ADE67" i="4"/>
  <c r="ADF67" i="4"/>
  <c r="ADG67" i="4"/>
  <c r="ADH67" i="4"/>
  <c r="ADI67" i="4"/>
  <c r="ADJ67" i="4"/>
  <c r="ADK67" i="4"/>
  <c r="ADL67" i="4"/>
  <c r="ADM67" i="4"/>
  <c r="ADN67" i="4"/>
  <c r="ADO67" i="4"/>
  <c r="ADP67" i="4"/>
  <c r="ADQ67" i="4"/>
  <c r="ADR67" i="4"/>
  <c r="ADS67" i="4"/>
  <c r="ADT67" i="4"/>
  <c r="ADU67" i="4"/>
  <c r="ADV67" i="4"/>
  <c r="ADW67" i="4"/>
  <c r="ADX67" i="4"/>
  <c r="ADY67" i="4"/>
  <c r="ADZ67" i="4"/>
  <c r="AEA67" i="4"/>
  <c r="AEB67" i="4"/>
  <c r="AEC67" i="4"/>
  <c r="AED67" i="4"/>
  <c r="AEE67" i="4"/>
  <c r="AEF67" i="4"/>
  <c r="AEG67" i="4"/>
  <c r="AEH67" i="4"/>
  <c r="AEI67" i="4"/>
  <c r="AEJ67" i="4"/>
  <c r="AEK67" i="4"/>
  <c r="AEL67" i="4"/>
  <c r="AEM67" i="4"/>
  <c r="AEN67" i="4"/>
  <c r="AEO67" i="4"/>
  <c r="AEP67" i="4"/>
  <c r="AEQ67" i="4"/>
  <c r="AER67" i="4"/>
  <c r="AES67" i="4"/>
  <c r="AET67" i="4"/>
  <c r="AEU67" i="4"/>
  <c r="AEV67" i="4"/>
  <c r="AEW67" i="4"/>
  <c r="AEX67" i="4"/>
  <c r="AEY67" i="4"/>
  <c r="AEZ67" i="4"/>
  <c r="AFA67" i="4"/>
  <c r="AFB67" i="4"/>
  <c r="AFC67" i="4"/>
  <c r="AFD67" i="4"/>
  <c r="AFE67" i="4"/>
  <c r="AFF67" i="4"/>
  <c r="AFG67" i="4"/>
  <c r="AFH67" i="4"/>
  <c r="AFI67" i="4"/>
  <c r="AFJ67" i="4"/>
  <c r="DR54" i="4"/>
  <c r="DT54" i="4"/>
  <c r="DU54" i="4"/>
  <c r="DV54" i="4"/>
  <c r="DW54" i="4"/>
  <c r="DX54" i="4"/>
  <c r="DY54" i="4"/>
  <c r="DZ54" i="4"/>
  <c r="EA54" i="4"/>
  <c r="EB54" i="4"/>
  <c r="EC54" i="4"/>
  <c r="ED54" i="4"/>
  <c r="EE54" i="4"/>
  <c r="EF54" i="4"/>
  <c r="EG54" i="4"/>
  <c r="EH54" i="4"/>
  <c r="EI54" i="4"/>
  <c r="EJ54" i="4"/>
  <c r="EK54" i="4"/>
  <c r="EL54" i="4"/>
  <c r="EM54" i="4"/>
  <c r="EN54" i="4"/>
  <c r="EO54" i="4"/>
  <c r="EP54" i="4"/>
  <c r="EQ54" i="4"/>
  <c r="ER54" i="4"/>
  <c r="ES54" i="4"/>
  <c r="ET54" i="4"/>
  <c r="EU54" i="4"/>
  <c r="EV54" i="4"/>
  <c r="EW54" i="4"/>
  <c r="EX54" i="4"/>
  <c r="EY54" i="4"/>
  <c r="EZ54" i="4"/>
  <c r="FA54" i="4"/>
  <c r="FB54" i="4"/>
  <c r="FC54" i="4"/>
  <c r="FD54" i="4"/>
  <c r="FE54" i="4"/>
  <c r="FF54" i="4"/>
  <c r="FG54" i="4"/>
  <c r="FH54" i="4"/>
  <c r="FI54" i="4"/>
  <c r="FJ54" i="4"/>
  <c r="FK54" i="4"/>
  <c r="FL54" i="4"/>
  <c r="FM54" i="4"/>
  <c r="FN54" i="4"/>
  <c r="FO54" i="4"/>
  <c r="FP54" i="4"/>
  <c r="FQ54" i="4"/>
  <c r="FR54" i="4"/>
  <c r="FS54" i="4"/>
  <c r="FT54" i="4"/>
  <c r="FU54" i="4"/>
  <c r="FV54" i="4"/>
  <c r="FW54" i="4"/>
  <c r="FX54" i="4"/>
  <c r="FY54" i="4"/>
  <c r="FZ54" i="4"/>
  <c r="GA54" i="4"/>
  <c r="GB54" i="4"/>
  <c r="GC54" i="4"/>
  <c r="GD54" i="4"/>
  <c r="GE54" i="4"/>
  <c r="GF54" i="4"/>
  <c r="GG54" i="4"/>
  <c r="GH54" i="4"/>
  <c r="GI54" i="4"/>
  <c r="GJ54" i="4"/>
  <c r="GK54" i="4"/>
  <c r="GL54" i="4"/>
  <c r="GM54" i="4"/>
  <c r="GN54" i="4"/>
  <c r="GO54" i="4"/>
  <c r="GP54" i="4"/>
  <c r="GQ54" i="4"/>
  <c r="GR54" i="4"/>
  <c r="GS54" i="4"/>
  <c r="GT54" i="4"/>
  <c r="GU54" i="4"/>
  <c r="KS54" i="4"/>
  <c r="KT54" i="4"/>
  <c r="KU54" i="4"/>
  <c r="KV54" i="4"/>
  <c r="KW54" i="4"/>
  <c r="KX54" i="4"/>
  <c r="KY54" i="4"/>
  <c r="KZ54" i="4"/>
  <c r="LA54" i="4"/>
  <c r="LB54" i="4"/>
  <c r="LC54" i="4"/>
  <c r="LD54" i="4"/>
  <c r="LE54" i="4"/>
  <c r="LF54" i="4"/>
  <c r="LG54" i="4"/>
  <c r="LH54" i="4"/>
  <c r="LI54" i="4"/>
  <c r="LJ54" i="4"/>
  <c r="LK54" i="4"/>
  <c r="LL54" i="4"/>
  <c r="LM54" i="4"/>
  <c r="LN54" i="4"/>
  <c r="LO54" i="4"/>
  <c r="LP54" i="4"/>
  <c r="LQ54" i="4"/>
  <c r="LR54" i="4"/>
  <c r="LS54" i="4"/>
  <c r="LT54" i="4"/>
  <c r="LU54" i="4"/>
  <c r="LV54" i="4"/>
  <c r="LW54" i="4"/>
  <c r="LX54" i="4"/>
  <c r="LY54" i="4"/>
  <c r="LZ54" i="4"/>
  <c r="MA54" i="4"/>
  <c r="MB54" i="4"/>
  <c r="MC54" i="4"/>
  <c r="MD54" i="4"/>
  <c r="ME54" i="4"/>
  <c r="MF54" i="4"/>
  <c r="MG54" i="4"/>
  <c r="MH54" i="4"/>
  <c r="MI54" i="4"/>
  <c r="MJ54" i="4"/>
  <c r="MK54" i="4"/>
  <c r="ML54" i="4"/>
  <c r="MM54" i="4"/>
  <c r="MN54" i="4"/>
  <c r="MO54" i="4"/>
  <c r="MP54" i="4"/>
  <c r="MQ54" i="4"/>
  <c r="MR54" i="4"/>
  <c r="MS54" i="4"/>
  <c r="MT54" i="4"/>
  <c r="MU54" i="4"/>
  <c r="MV54" i="4"/>
  <c r="MW54" i="4"/>
  <c r="MX54" i="4"/>
  <c r="MY54" i="4"/>
  <c r="MZ54" i="4"/>
  <c r="NA54" i="4"/>
  <c r="NB54" i="4"/>
  <c r="NC54" i="4"/>
  <c r="ND54" i="4"/>
  <c r="NE54" i="4"/>
  <c r="NF54" i="4"/>
  <c r="NG54" i="4"/>
  <c r="NH54" i="4"/>
  <c r="NI54" i="4"/>
  <c r="NJ54" i="4"/>
  <c r="NK54" i="4"/>
  <c r="NL54" i="4"/>
  <c r="NM54" i="4"/>
  <c r="NN54" i="4"/>
  <c r="NO54" i="4"/>
  <c r="NP54" i="4"/>
  <c r="NQ54" i="4"/>
  <c r="NR54" i="4"/>
  <c r="NS54" i="4"/>
  <c r="NT54" i="4"/>
  <c r="NU54" i="4"/>
  <c r="NV54" i="4"/>
  <c r="OG54" i="4"/>
  <c r="OH54" i="4"/>
  <c r="OI54" i="4"/>
  <c r="OJ54" i="4"/>
  <c r="OK54" i="4"/>
  <c r="OL54" i="4"/>
  <c r="OM54" i="4"/>
  <c r="ON54" i="4"/>
  <c r="OO54" i="4"/>
  <c r="OP54" i="4"/>
  <c r="OQ54" i="4"/>
  <c r="OR54" i="4"/>
  <c r="OS54" i="4"/>
  <c r="OT54" i="4"/>
  <c r="OU54" i="4"/>
  <c r="OV54" i="4"/>
  <c r="OW54" i="4"/>
  <c r="OX54" i="4"/>
  <c r="OY54" i="4"/>
  <c r="OZ54" i="4"/>
  <c r="PA54" i="4"/>
  <c r="PB54" i="4"/>
  <c r="PC54" i="4"/>
  <c r="PD54" i="4"/>
  <c r="PE54" i="4"/>
  <c r="PF54" i="4"/>
  <c r="PG54" i="4"/>
  <c r="PH54" i="4"/>
  <c r="PI54" i="4"/>
  <c r="PJ54" i="4"/>
  <c r="PK54" i="4"/>
  <c r="PL54" i="4"/>
  <c r="PM54" i="4"/>
  <c r="PN54" i="4"/>
  <c r="PO54" i="4"/>
  <c r="PP54" i="4"/>
  <c r="PQ54" i="4"/>
  <c r="PR54" i="4"/>
  <c r="PS54" i="4"/>
  <c r="PT54" i="4"/>
  <c r="PU54" i="4"/>
  <c r="PV54" i="4"/>
  <c r="PW54" i="4"/>
  <c r="PX54" i="4"/>
  <c r="PY54" i="4"/>
  <c r="PZ54" i="4"/>
  <c r="QA54" i="4"/>
  <c r="QB54" i="4"/>
  <c r="QC54" i="4"/>
  <c r="QD54" i="4"/>
  <c r="QE54" i="4"/>
  <c r="QF54" i="4"/>
  <c r="QG54" i="4"/>
  <c r="QH54" i="4"/>
  <c r="QI54" i="4"/>
  <c r="QJ54" i="4"/>
  <c r="QK54" i="4"/>
  <c r="QL54" i="4"/>
  <c r="QM54" i="4"/>
  <c r="QN54" i="4"/>
  <c r="QO54" i="4"/>
  <c r="QP54" i="4"/>
  <c r="QQ54" i="4"/>
  <c r="QR54" i="4"/>
  <c r="QS54" i="4"/>
  <c r="QT54" i="4"/>
  <c r="QU54" i="4"/>
  <c r="QV54" i="4"/>
  <c r="QW54" i="4"/>
  <c r="QX54" i="4"/>
  <c r="QY54" i="4"/>
  <c r="QZ54" i="4"/>
  <c r="RA54" i="4"/>
  <c r="RB54" i="4"/>
  <c r="RC54" i="4"/>
  <c r="RD54" i="4"/>
  <c r="RE54" i="4"/>
  <c r="RF54" i="4"/>
  <c r="RG54" i="4"/>
  <c r="RH54" i="4"/>
  <c r="RI54" i="4"/>
  <c r="RJ54" i="4"/>
  <c r="RT54" i="4"/>
  <c r="RU54" i="4"/>
  <c r="RV54" i="4"/>
  <c r="RW54" i="4"/>
  <c r="RX54" i="4"/>
  <c r="RY54" i="4"/>
  <c r="RZ54" i="4"/>
  <c r="SA54" i="4"/>
  <c r="SB54" i="4"/>
  <c r="SC54" i="4"/>
  <c r="SD54" i="4"/>
  <c r="SE54" i="4"/>
  <c r="SF54" i="4"/>
  <c r="SG54" i="4"/>
  <c r="SH54" i="4"/>
  <c r="SI54" i="4"/>
  <c r="SJ54" i="4"/>
  <c r="SK54" i="4"/>
  <c r="SL54" i="4"/>
  <c r="SM54" i="4"/>
  <c r="SN54" i="4"/>
  <c r="SO54" i="4"/>
  <c r="SP54" i="4"/>
  <c r="SQ54" i="4"/>
  <c r="SR54" i="4"/>
  <c r="SS54" i="4"/>
  <c r="ST54" i="4"/>
  <c r="SU54" i="4"/>
  <c r="SV54" i="4"/>
  <c r="SW54" i="4"/>
  <c r="SX54" i="4"/>
  <c r="SY54" i="4"/>
  <c r="SZ54" i="4"/>
  <c r="TA54" i="4"/>
  <c r="TB54" i="4"/>
  <c r="TC54" i="4"/>
  <c r="TD54" i="4"/>
  <c r="TE54" i="4"/>
  <c r="TF54" i="4"/>
  <c r="TG54" i="4"/>
  <c r="TH54" i="4"/>
  <c r="TI54" i="4"/>
  <c r="TJ54" i="4"/>
  <c r="TK54" i="4"/>
  <c r="TL54" i="4"/>
  <c r="TM54" i="4"/>
  <c r="TN54" i="4"/>
  <c r="TO54" i="4"/>
  <c r="TP54" i="4"/>
  <c r="TQ54" i="4"/>
  <c r="TR54" i="4"/>
  <c r="TS54" i="4"/>
  <c r="TT54" i="4"/>
  <c r="TU54" i="4"/>
  <c r="TV54" i="4"/>
  <c r="TW54" i="4"/>
  <c r="TX54" i="4"/>
  <c r="TY54" i="4"/>
  <c r="TZ54" i="4"/>
  <c r="UA54" i="4"/>
  <c r="UB54" i="4"/>
  <c r="UC54" i="4"/>
  <c r="UD54" i="4"/>
  <c r="UE54" i="4"/>
  <c r="UF54" i="4"/>
  <c r="UG54" i="4"/>
  <c r="UH54" i="4"/>
  <c r="UI54" i="4"/>
  <c r="UJ54" i="4"/>
  <c r="UK54" i="4"/>
  <c r="UL54" i="4"/>
  <c r="UM54" i="4"/>
  <c r="UN54" i="4"/>
  <c r="UO54" i="4"/>
  <c r="UP54" i="4"/>
  <c r="UQ54" i="4"/>
  <c r="UR54" i="4"/>
  <c r="US54" i="4"/>
  <c r="UT54" i="4"/>
  <c r="UU54" i="4"/>
  <c r="UV54" i="4"/>
  <c r="UW54" i="4"/>
  <c r="VG54" i="4"/>
  <c r="VH54" i="4"/>
  <c r="VI54" i="4"/>
  <c r="VJ54" i="4"/>
  <c r="VK54" i="4"/>
  <c r="VL54" i="4"/>
  <c r="VM54" i="4"/>
  <c r="VN54" i="4"/>
  <c r="VO54" i="4"/>
  <c r="VP54" i="4"/>
  <c r="VQ54" i="4"/>
  <c r="VR54" i="4"/>
  <c r="VS54" i="4"/>
  <c r="VT54" i="4"/>
  <c r="VU54" i="4"/>
  <c r="VV54" i="4"/>
  <c r="VW54" i="4"/>
  <c r="VX54" i="4"/>
  <c r="VY54" i="4"/>
  <c r="VZ54" i="4"/>
  <c r="WA54" i="4"/>
  <c r="WB54" i="4"/>
  <c r="WC54" i="4"/>
  <c r="WD54" i="4"/>
  <c r="WE54" i="4"/>
  <c r="WF54" i="4"/>
  <c r="WG54" i="4"/>
  <c r="WH54" i="4"/>
  <c r="WI54" i="4"/>
  <c r="WJ54" i="4"/>
  <c r="WK54" i="4"/>
  <c r="WL54" i="4"/>
  <c r="WM54" i="4"/>
  <c r="WN54" i="4"/>
  <c r="WO54" i="4"/>
  <c r="WP54" i="4"/>
  <c r="WQ54" i="4"/>
  <c r="WR54" i="4"/>
  <c r="WS54" i="4"/>
  <c r="WT54" i="4"/>
  <c r="WU54" i="4"/>
  <c r="WV54" i="4"/>
  <c r="WW54" i="4"/>
  <c r="WX54" i="4"/>
  <c r="WY54" i="4"/>
  <c r="WZ54" i="4"/>
  <c r="XA54" i="4"/>
  <c r="XB54" i="4"/>
  <c r="XC54" i="4"/>
  <c r="XD54" i="4"/>
  <c r="XE54" i="4"/>
  <c r="XF54" i="4"/>
  <c r="XG54" i="4"/>
  <c r="XH54" i="4"/>
  <c r="XI54" i="4"/>
  <c r="XJ54" i="4"/>
  <c r="XK54" i="4"/>
  <c r="XL54" i="4"/>
  <c r="XM54" i="4"/>
  <c r="XN54" i="4"/>
  <c r="XO54" i="4"/>
  <c r="XP54" i="4"/>
  <c r="XQ54" i="4"/>
  <c r="XR54" i="4"/>
  <c r="XS54" i="4"/>
  <c r="XT54" i="4"/>
  <c r="XU54" i="4"/>
  <c r="XV54" i="4"/>
  <c r="XW54" i="4"/>
  <c r="XX54" i="4"/>
  <c r="XY54" i="4"/>
  <c r="XZ54" i="4"/>
  <c r="YA54" i="4"/>
  <c r="YB54" i="4"/>
  <c r="YC54" i="4"/>
  <c r="YD54" i="4"/>
  <c r="YE54" i="4"/>
  <c r="YF54" i="4"/>
  <c r="YG54" i="4"/>
  <c r="YH54" i="4"/>
  <c r="YI54" i="4"/>
  <c r="YJ54" i="4"/>
  <c r="YT54" i="4"/>
  <c r="YU54" i="4"/>
  <c r="YV54" i="4"/>
  <c r="YW54" i="4"/>
  <c r="YX54" i="4"/>
  <c r="YY54" i="4"/>
  <c r="YZ54" i="4"/>
  <c r="ZA54" i="4"/>
  <c r="ZB54" i="4"/>
  <c r="ZC54" i="4"/>
  <c r="ZD54" i="4"/>
  <c r="ZE54" i="4"/>
  <c r="ZF54" i="4"/>
  <c r="ZG54" i="4"/>
  <c r="ZH54" i="4"/>
  <c r="ZI54" i="4"/>
  <c r="ZJ54" i="4"/>
  <c r="ZK54" i="4"/>
  <c r="ZL54" i="4"/>
  <c r="ZM54" i="4"/>
  <c r="ZN54" i="4"/>
  <c r="ZO54" i="4"/>
  <c r="ZP54" i="4"/>
  <c r="ZQ54" i="4"/>
  <c r="ZR54" i="4"/>
  <c r="ZS54" i="4"/>
  <c r="ZT54" i="4"/>
  <c r="ZU54" i="4"/>
  <c r="ZV54" i="4"/>
  <c r="ZW54" i="4"/>
  <c r="ZX54" i="4"/>
  <c r="ZY54" i="4"/>
  <c r="ZZ54" i="4"/>
  <c r="AAA54" i="4"/>
  <c r="AAB54" i="4"/>
  <c r="AAC54" i="4"/>
  <c r="AAD54" i="4"/>
  <c r="AAE54" i="4"/>
  <c r="AAF54" i="4"/>
  <c r="AAG54" i="4"/>
  <c r="AAH54" i="4"/>
  <c r="AAI54" i="4"/>
  <c r="AAJ54" i="4"/>
  <c r="AAK54" i="4"/>
  <c r="AAL54" i="4"/>
  <c r="AAM54" i="4"/>
  <c r="AAN54" i="4"/>
  <c r="AAO54" i="4"/>
  <c r="AAP54" i="4"/>
  <c r="AAQ54" i="4"/>
  <c r="AAR54" i="4"/>
  <c r="AAS54" i="4"/>
  <c r="AAT54" i="4"/>
  <c r="AAU54" i="4"/>
  <c r="AAV54" i="4"/>
  <c r="AAW54" i="4"/>
  <c r="AAX54" i="4"/>
  <c r="AAY54" i="4"/>
  <c r="AAZ54" i="4"/>
  <c r="ABA54" i="4"/>
  <c r="ABB54" i="4"/>
  <c r="ABC54" i="4"/>
  <c r="ABD54" i="4"/>
  <c r="ABE54" i="4"/>
  <c r="ABF54" i="4"/>
  <c r="ABG54" i="4"/>
  <c r="ABH54" i="4"/>
  <c r="ABI54" i="4"/>
  <c r="ABJ54" i="4"/>
  <c r="ABK54" i="4"/>
  <c r="ABL54" i="4"/>
  <c r="ABM54" i="4"/>
  <c r="ABN54" i="4"/>
  <c r="ABO54" i="4"/>
  <c r="ABP54" i="4"/>
  <c r="ABQ54" i="4"/>
  <c r="ABR54" i="4"/>
  <c r="ABS54" i="4"/>
  <c r="ABT54" i="4"/>
  <c r="ABU54" i="4"/>
  <c r="ABV54" i="4"/>
  <c r="ABW54" i="4"/>
  <c r="ACG54" i="4"/>
  <c r="ACH54" i="4"/>
  <c r="ACI54" i="4"/>
  <c r="ACJ54" i="4"/>
  <c r="ACK54" i="4"/>
  <c r="ACL54" i="4"/>
  <c r="ACM54" i="4"/>
  <c r="ACN54" i="4"/>
  <c r="ACO54" i="4"/>
  <c r="ACP54" i="4"/>
  <c r="ACQ54" i="4"/>
  <c r="ACR54" i="4"/>
  <c r="ACS54" i="4"/>
  <c r="ACT54" i="4"/>
  <c r="ACU54" i="4"/>
  <c r="ACV54" i="4"/>
  <c r="ACW54" i="4"/>
  <c r="ACX54" i="4"/>
  <c r="ACY54" i="4"/>
  <c r="ACZ54" i="4"/>
  <c r="ADA54" i="4"/>
  <c r="ADB54" i="4"/>
  <c r="ADC54" i="4"/>
  <c r="ADD54" i="4"/>
  <c r="ADE54" i="4"/>
  <c r="ADF54" i="4"/>
  <c r="ADG54" i="4"/>
  <c r="ADH54" i="4"/>
  <c r="ADI54" i="4"/>
  <c r="ADJ54" i="4"/>
  <c r="ADK54" i="4"/>
  <c r="ADL54" i="4"/>
  <c r="ADM54" i="4"/>
  <c r="ADN54" i="4"/>
  <c r="ADO54" i="4"/>
  <c r="ADP54" i="4"/>
  <c r="ADQ54" i="4"/>
  <c r="ADR54" i="4"/>
  <c r="ADS54" i="4"/>
  <c r="ADT54" i="4"/>
  <c r="ADU54" i="4"/>
  <c r="ADV54" i="4"/>
  <c r="ADW54" i="4"/>
  <c r="ADX54" i="4"/>
  <c r="ADY54" i="4"/>
  <c r="ADZ54" i="4"/>
  <c r="AEA54" i="4"/>
  <c r="AEB54" i="4"/>
  <c r="AEC54" i="4"/>
  <c r="AED54" i="4"/>
  <c r="AEE54" i="4"/>
  <c r="AEF54" i="4"/>
  <c r="AEG54" i="4"/>
  <c r="AEH54" i="4"/>
  <c r="AEI54" i="4"/>
  <c r="AEJ54" i="4"/>
  <c r="AEK54" i="4"/>
  <c r="AEL54" i="4"/>
  <c r="AEM54" i="4"/>
  <c r="AEN54" i="4"/>
  <c r="AEO54" i="4"/>
  <c r="AEP54" i="4"/>
  <c r="AEQ54" i="4"/>
  <c r="AER54" i="4"/>
  <c r="AES54" i="4"/>
  <c r="AET54" i="4"/>
  <c r="AEU54" i="4"/>
  <c r="AEV54" i="4"/>
  <c r="AEW54" i="4"/>
  <c r="AEX54" i="4"/>
  <c r="AEY54" i="4"/>
  <c r="AEZ54" i="4"/>
  <c r="AFA54" i="4"/>
  <c r="AFB54" i="4"/>
  <c r="AFC54" i="4"/>
  <c r="AFD54" i="4"/>
  <c r="AFE54" i="4"/>
  <c r="AFF54" i="4"/>
  <c r="AFG54" i="4"/>
  <c r="AFH54" i="4"/>
  <c r="AFI54" i="4"/>
  <c r="AFJ54" i="4"/>
  <c r="DR59" i="4"/>
  <c r="DT59" i="4"/>
  <c r="DU59" i="4"/>
  <c r="DV59" i="4"/>
  <c r="DW59" i="4"/>
  <c r="DX59" i="4"/>
  <c r="DY59" i="4"/>
  <c r="DZ59" i="4"/>
  <c r="EA59" i="4"/>
  <c r="EB59" i="4"/>
  <c r="EC59" i="4"/>
  <c r="ED59" i="4"/>
  <c r="EE59" i="4"/>
  <c r="EF59" i="4"/>
  <c r="EG59" i="4"/>
  <c r="EH59" i="4"/>
  <c r="EI59" i="4"/>
  <c r="EJ59" i="4"/>
  <c r="EK59" i="4"/>
  <c r="EL59" i="4"/>
  <c r="EM59" i="4"/>
  <c r="EN59" i="4"/>
  <c r="EO59" i="4"/>
  <c r="EP59" i="4"/>
  <c r="EQ59" i="4"/>
  <c r="ER59" i="4"/>
  <c r="ES59" i="4"/>
  <c r="ET59" i="4"/>
  <c r="EU59" i="4"/>
  <c r="EV59" i="4"/>
  <c r="EW59" i="4"/>
  <c r="EX59" i="4"/>
  <c r="EY59" i="4"/>
  <c r="EZ59" i="4"/>
  <c r="FA59" i="4"/>
  <c r="FB59" i="4"/>
  <c r="FC59" i="4"/>
  <c r="FD59" i="4"/>
  <c r="FE59" i="4"/>
  <c r="FF59" i="4"/>
  <c r="FG59" i="4"/>
  <c r="FH59" i="4"/>
  <c r="FI59" i="4"/>
  <c r="FJ59" i="4"/>
  <c r="FK59" i="4"/>
  <c r="FL59" i="4"/>
  <c r="FM59" i="4"/>
  <c r="FN59" i="4"/>
  <c r="FO59" i="4"/>
  <c r="FP59" i="4"/>
  <c r="FQ59" i="4"/>
  <c r="FR59" i="4"/>
  <c r="FS59" i="4"/>
  <c r="FT59" i="4"/>
  <c r="FU59" i="4"/>
  <c r="FV59" i="4"/>
  <c r="FW59" i="4"/>
  <c r="FX59" i="4"/>
  <c r="FY59" i="4"/>
  <c r="FZ59" i="4"/>
  <c r="GA59" i="4"/>
  <c r="GB59" i="4"/>
  <c r="GC59" i="4"/>
  <c r="GD59" i="4"/>
  <c r="GE59" i="4"/>
  <c r="GF59" i="4"/>
  <c r="GG59" i="4"/>
  <c r="GH59" i="4"/>
  <c r="GI59" i="4"/>
  <c r="GJ59" i="4"/>
  <c r="GK59" i="4"/>
  <c r="GL59" i="4"/>
  <c r="GM59" i="4"/>
  <c r="GN59" i="4"/>
  <c r="GO59" i="4"/>
  <c r="GP59" i="4"/>
  <c r="GQ59" i="4"/>
  <c r="GR59" i="4"/>
  <c r="GS59" i="4"/>
  <c r="GT59" i="4"/>
  <c r="GU59" i="4"/>
  <c r="KS59" i="4"/>
  <c r="KT59" i="4"/>
  <c r="KU59" i="4"/>
  <c r="KV59" i="4"/>
  <c r="KW59" i="4"/>
  <c r="KX59" i="4"/>
  <c r="KY59" i="4"/>
  <c r="KZ59" i="4"/>
  <c r="LA59" i="4"/>
  <c r="LB59" i="4"/>
  <c r="LC59" i="4"/>
  <c r="LD59" i="4"/>
  <c r="LE59" i="4"/>
  <c r="LF59" i="4"/>
  <c r="LG59" i="4"/>
  <c r="LH59" i="4"/>
  <c r="LI59" i="4"/>
  <c r="LJ59" i="4"/>
  <c r="LK59" i="4"/>
  <c r="LL59" i="4"/>
  <c r="LM59" i="4"/>
  <c r="LN59" i="4"/>
  <c r="LO59" i="4"/>
  <c r="LP59" i="4"/>
  <c r="LQ59" i="4"/>
  <c r="LR59" i="4"/>
  <c r="LS59" i="4"/>
  <c r="LT59" i="4"/>
  <c r="LU59" i="4"/>
  <c r="LV59" i="4"/>
  <c r="LW59" i="4"/>
  <c r="LX59" i="4"/>
  <c r="LY59" i="4"/>
  <c r="LZ59" i="4"/>
  <c r="MA59" i="4"/>
  <c r="MB59" i="4"/>
  <c r="MC59" i="4"/>
  <c r="MD59" i="4"/>
  <c r="ME59" i="4"/>
  <c r="MF59" i="4"/>
  <c r="MG59" i="4"/>
  <c r="MH59" i="4"/>
  <c r="MI59" i="4"/>
  <c r="MJ59" i="4"/>
  <c r="MK59" i="4"/>
  <c r="ML59" i="4"/>
  <c r="MM59" i="4"/>
  <c r="MN59" i="4"/>
  <c r="MO59" i="4"/>
  <c r="MP59" i="4"/>
  <c r="MQ59" i="4"/>
  <c r="MR59" i="4"/>
  <c r="MS59" i="4"/>
  <c r="MT59" i="4"/>
  <c r="MU59" i="4"/>
  <c r="MV59" i="4"/>
  <c r="MW59" i="4"/>
  <c r="MX59" i="4"/>
  <c r="MY59" i="4"/>
  <c r="MZ59" i="4"/>
  <c r="NA59" i="4"/>
  <c r="NB59" i="4"/>
  <c r="NC59" i="4"/>
  <c r="ND59" i="4"/>
  <c r="NE59" i="4"/>
  <c r="NF59" i="4"/>
  <c r="NG59" i="4"/>
  <c r="NH59" i="4"/>
  <c r="NI59" i="4"/>
  <c r="NJ59" i="4"/>
  <c r="NK59" i="4"/>
  <c r="NL59" i="4"/>
  <c r="NM59" i="4"/>
  <c r="NN59" i="4"/>
  <c r="NO59" i="4"/>
  <c r="NP59" i="4"/>
  <c r="NQ59" i="4"/>
  <c r="NR59" i="4"/>
  <c r="NS59" i="4"/>
  <c r="NT59" i="4"/>
  <c r="NU59" i="4"/>
  <c r="NV59" i="4"/>
  <c r="OG59" i="4"/>
  <c r="OH59" i="4"/>
  <c r="OI59" i="4"/>
  <c r="OJ59" i="4"/>
  <c r="OK59" i="4"/>
  <c r="OL59" i="4"/>
  <c r="OM59" i="4"/>
  <c r="ON59" i="4"/>
  <c r="OO59" i="4"/>
  <c r="OP59" i="4"/>
  <c r="OQ59" i="4"/>
  <c r="OR59" i="4"/>
  <c r="OS59" i="4"/>
  <c r="OT59" i="4"/>
  <c r="OU59" i="4"/>
  <c r="OV59" i="4"/>
  <c r="OW59" i="4"/>
  <c r="OX59" i="4"/>
  <c r="OY59" i="4"/>
  <c r="OZ59" i="4"/>
  <c r="PA59" i="4"/>
  <c r="PB59" i="4"/>
  <c r="PC59" i="4"/>
  <c r="PD59" i="4"/>
  <c r="PE59" i="4"/>
  <c r="PF59" i="4"/>
  <c r="PG59" i="4"/>
  <c r="PH59" i="4"/>
  <c r="PI59" i="4"/>
  <c r="PJ59" i="4"/>
  <c r="PK59" i="4"/>
  <c r="PL59" i="4"/>
  <c r="PM59" i="4"/>
  <c r="PN59" i="4"/>
  <c r="PO59" i="4"/>
  <c r="PP59" i="4"/>
  <c r="PQ59" i="4"/>
  <c r="PR59" i="4"/>
  <c r="PS59" i="4"/>
  <c r="PT59" i="4"/>
  <c r="PU59" i="4"/>
  <c r="PV59" i="4"/>
  <c r="PW59" i="4"/>
  <c r="PX59" i="4"/>
  <c r="PY59" i="4"/>
  <c r="PZ59" i="4"/>
  <c r="QA59" i="4"/>
  <c r="QB59" i="4"/>
  <c r="QC59" i="4"/>
  <c r="QD59" i="4"/>
  <c r="QE59" i="4"/>
  <c r="QF59" i="4"/>
  <c r="QG59" i="4"/>
  <c r="QH59" i="4"/>
  <c r="QI59" i="4"/>
  <c r="QJ59" i="4"/>
  <c r="QK59" i="4"/>
  <c r="QL59" i="4"/>
  <c r="QM59" i="4"/>
  <c r="QN59" i="4"/>
  <c r="QO59" i="4"/>
  <c r="QP59" i="4"/>
  <c r="QQ59" i="4"/>
  <c r="QR59" i="4"/>
  <c r="QS59" i="4"/>
  <c r="QT59" i="4"/>
  <c r="QU59" i="4"/>
  <c r="QV59" i="4"/>
  <c r="QW59" i="4"/>
  <c r="QX59" i="4"/>
  <c r="QY59" i="4"/>
  <c r="QZ59" i="4"/>
  <c r="RA59" i="4"/>
  <c r="RB59" i="4"/>
  <c r="RC59" i="4"/>
  <c r="RD59" i="4"/>
  <c r="RE59" i="4"/>
  <c r="RF59" i="4"/>
  <c r="RG59" i="4"/>
  <c r="RH59" i="4"/>
  <c r="RI59" i="4"/>
  <c r="RJ59" i="4"/>
  <c r="RT59" i="4"/>
  <c r="RU59" i="4"/>
  <c r="RV59" i="4"/>
  <c r="RW59" i="4"/>
  <c r="RX59" i="4"/>
  <c r="RY59" i="4"/>
  <c r="RZ59" i="4"/>
  <c r="SA59" i="4"/>
  <c r="SB59" i="4"/>
  <c r="SC59" i="4"/>
  <c r="SD59" i="4"/>
  <c r="SE59" i="4"/>
  <c r="SF59" i="4"/>
  <c r="SG59" i="4"/>
  <c r="SH59" i="4"/>
  <c r="SI59" i="4"/>
  <c r="SJ59" i="4"/>
  <c r="SK59" i="4"/>
  <c r="SL59" i="4"/>
  <c r="SM59" i="4"/>
  <c r="SN59" i="4"/>
  <c r="SO59" i="4"/>
  <c r="SP59" i="4"/>
  <c r="SQ59" i="4"/>
  <c r="SR59" i="4"/>
  <c r="SS59" i="4"/>
  <c r="ST59" i="4"/>
  <c r="SU59" i="4"/>
  <c r="SV59" i="4"/>
  <c r="SW59" i="4"/>
  <c r="SX59" i="4"/>
  <c r="SY59" i="4"/>
  <c r="SZ59" i="4"/>
  <c r="TA59" i="4"/>
  <c r="TB59" i="4"/>
  <c r="TC59" i="4"/>
  <c r="TD59" i="4"/>
  <c r="TE59" i="4"/>
  <c r="TF59" i="4"/>
  <c r="TG59" i="4"/>
  <c r="TH59" i="4"/>
  <c r="TI59" i="4"/>
  <c r="TJ59" i="4"/>
  <c r="TK59" i="4"/>
  <c r="TL59" i="4"/>
  <c r="TM59" i="4"/>
  <c r="TN59" i="4"/>
  <c r="TO59" i="4"/>
  <c r="TP59" i="4"/>
  <c r="TQ59" i="4"/>
  <c r="TR59" i="4"/>
  <c r="TS59" i="4"/>
  <c r="TT59" i="4"/>
  <c r="TU59" i="4"/>
  <c r="TV59" i="4"/>
  <c r="TW59" i="4"/>
  <c r="TX59" i="4"/>
  <c r="TY59" i="4"/>
  <c r="TZ59" i="4"/>
  <c r="UA59" i="4"/>
  <c r="UB59" i="4"/>
  <c r="UC59" i="4"/>
  <c r="UD59" i="4"/>
  <c r="UE59" i="4"/>
  <c r="UF59" i="4"/>
  <c r="UG59" i="4"/>
  <c r="UH59" i="4"/>
  <c r="UI59" i="4"/>
  <c r="UJ59" i="4"/>
  <c r="UK59" i="4"/>
  <c r="UL59" i="4"/>
  <c r="UM59" i="4"/>
  <c r="UN59" i="4"/>
  <c r="UO59" i="4"/>
  <c r="UP59" i="4"/>
  <c r="UQ59" i="4"/>
  <c r="UR59" i="4"/>
  <c r="US59" i="4"/>
  <c r="UT59" i="4"/>
  <c r="UU59" i="4"/>
  <c r="UV59" i="4"/>
  <c r="UW59" i="4"/>
  <c r="VG59" i="4"/>
  <c r="VH59" i="4"/>
  <c r="VI59" i="4"/>
  <c r="VJ59" i="4"/>
  <c r="VK59" i="4"/>
  <c r="VL59" i="4"/>
  <c r="VM59" i="4"/>
  <c r="VN59" i="4"/>
  <c r="VO59" i="4"/>
  <c r="VP59" i="4"/>
  <c r="VQ59" i="4"/>
  <c r="VR59" i="4"/>
  <c r="VS59" i="4"/>
  <c r="VT59" i="4"/>
  <c r="VU59" i="4"/>
  <c r="VV59" i="4"/>
  <c r="VW59" i="4"/>
  <c r="VX59" i="4"/>
  <c r="VY59" i="4"/>
  <c r="VZ59" i="4"/>
  <c r="WA59" i="4"/>
  <c r="WB59" i="4"/>
  <c r="WC59" i="4"/>
  <c r="WD59" i="4"/>
  <c r="WE59" i="4"/>
  <c r="WF59" i="4"/>
  <c r="WG59" i="4"/>
  <c r="WH59" i="4"/>
  <c r="WI59" i="4"/>
  <c r="WJ59" i="4"/>
  <c r="WK59" i="4"/>
  <c r="WL59" i="4"/>
  <c r="WM59" i="4"/>
  <c r="WN59" i="4"/>
  <c r="WO59" i="4"/>
  <c r="WP59" i="4"/>
  <c r="WQ59" i="4"/>
  <c r="WR59" i="4"/>
  <c r="WS59" i="4"/>
  <c r="WT59" i="4"/>
  <c r="WU59" i="4"/>
  <c r="WV59" i="4"/>
  <c r="WW59" i="4"/>
  <c r="WX59" i="4"/>
  <c r="WY59" i="4"/>
  <c r="WZ59" i="4"/>
  <c r="XA59" i="4"/>
  <c r="XB59" i="4"/>
  <c r="XC59" i="4"/>
  <c r="XD59" i="4"/>
  <c r="XE59" i="4"/>
  <c r="XF59" i="4"/>
  <c r="XG59" i="4"/>
  <c r="XH59" i="4"/>
  <c r="XI59" i="4"/>
  <c r="XJ59" i="4"/>
  <c r="XK59" i="4"/>
  <c r="XL59" i="4"/>
  <c r="XM59" i="4"/>
  <c r="XN59" i="4"/>
  <c r="XO59" i="4"/>
  <c r="XP59" i="4"/>
  <c r="XQ59" i="4"/>
  <c r="XR59" i="4"/>
  <c r="XS59" i="4"/>
  <c r="XT59" i="4"/>
  <c r="XU59" i="4"/>
  <c r="XV59" i="4"/>
  <c r="XW59" i="4"/>
  <c r="XX59" i="4"/>
  <c r="XY59" i="4"/>
  <c r="XZ59" i="4"/>
  <c r="YA59" i="4"/>
  <c r="YB59" i="4"/>
  <c r="YC59" i="4"/>
  <c r="YD59" i="4"/>
  <c r="YE59" i="4"/>
  <c r="YF59" i="4"/>
  <c r="YG59" i="4"/>
  <c r="YH59" i="4"/>
  <c r="YI59" i="4"/>
  <c r="YJ59" i="4"/>
  <c r="YT59" i="4"/>
  <c r="YU59" i="4"/>
  <c r="YV59" i="4"/>
  <c r="YW59" i="4"/>
  <c r="YX59" i="4"/>
  <c r="YY59" i="4"/>
  <c r="YZ59" i="4"/>
  <c r="ZA59" i="4"/>
  <c r="ZB59" i="4"/>
  <c r="ZC59" i="4"/>
  <c r="ZD59" i="4"/>
  <c r="ZE59" i="4"/>
  <c r="ZF59" i="4"/>
  <c r="ZG59" i="4"/>
  <c r="ZH59" i="4"/>
  <c r="ZI59" i="4"/>
  <c r="ZJ59" i="4"/>
  <c r="ZK59" i="4"/>
  <c r="ZL59" i="4"/>
  <c r="ZM59" i="4"/>
  <c r="ZN59" i="4"/>
  <c r="ZO59" i="4"/>
  <c r="ZP59" i="4"/>
  <c r="ZQ59" i="4"/>
  <c r="ZR59" i="4"/>
  <c r="ZS59" i="4"/>
  <c r="ZT59" i="4"/>
  <c r="ZU59" i="4"/>
  <c r="ZV59" i="4"/>
  <c r="ZW59" i="4"/>
  <c r="ZX59" i="4"/>
  <c r="ZY59" i="4"/>
  <c r="ZZ59" i="4"/>
  <c r="AAA59" i="4"/>
  <c r="AAB59" i="4"/>
  <c r="AAC59" i="4"/>
  <c r="AAD59" i="4"/>
  <c r="AAE59" i="4"/>
  <c r="AAF59" i="4"/>
  <c r="AAG59" i="4"/>
  <c r="AAH59" i="4"/>
  <c r="AAI59" i="4"/>
  <c r="AAJ59" i="4"/>
  <c r="AAK59" i="4"/>
  <c r="AAL59" i="4"/>
  <c r="AAM59" i="4"/>
  <c r="AAN59" i="4"/>
  <c r="AAO59" i="4"/>
  <c r="AAP59" i="4"/>
  <c r="AAQ59" i="4"/>
  <c r="AAR59" i="4"/>
  <c r="AAS59" i="4"/>
  <c r="AAT59" i="4"/>
  <c r="AAU59" i="4"/>
  <c r="AAV59" i="4"/>
  <c r="AAW59" i="4"/>
  <c r="AAX59" i="4"/>
  <c r="AAY59" i="4"/>
  <c r="AAZ59" i="4"/>
  <c r="ABA59" i="4"/>
  <c r="ABB59" i="4"/>
  <c r="ABC59" i="4"/>
  <c r="ABD59" i="4"/>
  <c r="ABE59" i="4"/>
  <c r="ABF59" i="4"/>
  <c r="ABG59" i="4"/>
  <c r="ABH59" i="4"/>
  <c r="ABI59" i="4"/>
  <c r="ABJ59" i="4"/>
  <c r="ABK59" i="4"/>
  <c r="ABL59" i="4"/>
  <c r="ABM59" i="4"/>
  <c r="ABN59" i="4"/>
  <c r="ABO59" i="4"/>
  <c r="ABP59" i="4"/>
  <c r="ABQ59" i="4"/>
  <c r="ABR59" i="4"/>
  <c r="ABS59" i="4"/>
  <c r="ABT59" i="4"/>
  <c r="ABU59" i="4"/>
  <c r="ABV59" i="4"/>
  <c r="ABW59" i="4"/>
  <c r="ACG59" i="4"/>
  <c r="ACH59" i="4"/>
  <c r="ACI59" i="4"/>
  <c r="ACJ59" i="4"/>
  <c r="ACK59" i="4"/>
  <c r="ACL59" i="4"/>
  <c r="ACM59" i="4"/>
  <c r="ACN59" i="4"/>
  <c r="ACO59" i="4"/>
  <c r="ACP59" i="4"/>
  <c r="ACQ59" i="4"/>
  <c r="ACR59" i="4"/>
  <c r="ACS59" i="4"/>
  <c r="ACT59" i="4"/>
  <c r="ACU59" i="4"/>
  <c r="ACV59" i="4"/>
  <c r="ACW59" i="4"/>
  <c r="ACX59" i="4"/>
  <c r="ACY59" i="4"/>
  <c r="ACZ59" i="4"/>
  <c r="ADA59" i="4"/>
  <c r="ADB59" i="4"/>
  <c r="ADC59" i="4"/>
  <c r="ADD59" i="4"/>
  <c r="ADE59" i="4"/>
  <c r="ADF59" i="4"/>
  <c r="ADG59" i="4"/>
  <c r="ADH59" i="4"/>
  <c r="ADI59" i="4"/>
  <c r="ADJ59" i="4"/>
  <c r="ADK59" i="4"/>
  <c r="ADL59" i="4"/>
  <c r="ADM59" i="4"/>
  <c r="ADN59" i="4"/>
  <c r="ADO59" i="4"/>
  <c r="ADP59" i="4"/>
  <c r="ADQ59" i="4"/>
  <c r="ADR59" i="4"/>
  <c r="ADS59" i="4"/>
  <c r="ADT59" i="4"/>
  <c r="ADU59" i="4"/>
  <c r="ADV59" i="4"/>
  <c r="ADW59" i="4"/>
  <c r="ADX59" i="4"/>
  <c r="ADY59" i="4"/>
  <c r="ADZ59" i="4"/>
  <c r="AEA59" i="4"/>
  <c r="AEB59" i="4"/>
  <c r="AEC59" i="4"/>
  <c r="AED59" i="4"/>
  <c r="AEE59" i="4"/>
  <c r="AEF59" i="4"/>
  <c r="AEG59" i="4"/>
  <c r="AEH59" i="4"/>
  <c r="AEI59" i="4"/>
  <c r="AEJ59" i="4"/>
  <c r="AEK59" i="4"/>
  <c r="AEL59" i="4"/>
  <c r="AEM59" i="4"/>
  <c r="AEN59" i="4"/>
  <c r="AEO59" i="4"/>
  <c r="AEP59" i="4"/>
  <c r="AEQ59" i="4"/>
  <c r="AER59" i="4"/>
  <c r="AES59" i="4"/>
  <c r="AET59" i="4"/>
  <c r="AEU59" i="4"/>
  <c r="AEV59" i="4"/>
  <c r="AEW59" i="4"/>
  <c r="AEX59" i="4"/>
  <c r="AEY59" i="4"/>
  <c r="AEZ59" i="4"/>
  <c r="AFA59" i="4"/>
  <c r="AFB59" i="4"/>
  <c r="AFC59" i="4"/>
  <c r="AFD59" i="4"/>
  <c r="AFE59" i="4"/>
  <c r="AFF59" i="4"/>
  <c r="AFG59" i="4"/>
  <c r="AFH59" i="4"/>
  <c r="AFI59" i="4"/>
  <c r="AFJ59" i="4"/>
  <c r="DR30" i="4"/>
  <c r="DT30" i="4"/>
  <c r="DU30" i="4"/>
  <c r="DV30" i="4"/>
  <c r="DW30" i="4"/>
  <c r="DX30" i="4"/>
  <c r="DY30" i="4"/>
  <c r="DZ30" i="4"/>
  <c r="EA30" i="4"/>
  <c r="EB30" i="4"/>
  <c r="EC30" i="4"/>
  <c r="ED30" i="4"/>
  <c r="EE30" i="4"/>
  <c r="EF30" i="4"/>
  <c r="EG30" i="4"/>
  <c r="EH30" i="4"/>
  <c r="EI30" i="4"/>
  <c r="EJ30" i="4"/>
  <c r="EK30" i="4"/>
  <c r="EL30" i="4"/>
  <c r="EM30" i="4"/>
  <c r="EN30" i="4"/>
  <c r="EO30" i="4"/>
  <c r="EP30" i="4"/>
  <c r="EQ30" i="4"/>
  <c r="ER30" i="4"/>
  <c r="ES30" i="4"/>
  <c r="ET30" i="4"/>
  <c r="EU30" i="4"/>
  <c r="EV30" i="4"/>
  <c r="EW30" i="4"/>
  <c r="EX30" i="4"/>
  <c r="EY30" i="4"/>
  <c r="EZ30" i="4"/>
  <c r="FA30" i="4"/>
  <c r="FB30" i="4"/>
  <c r="FC30" i="4"/>
  <c r="FD30" i="4"/>
  <c r="FE30" i="4"/>
  <c r="FF30" i="4"/>
  <c r="FG30" i="4"/>
  <c r="FH30" i="4"/>
  <c r="FI30" i="4"/>
  <c r="FJ30" i="4"/>
  <c r="FK30" i="4"/>
  <c r="FL30" i="4"/>
  <c r="FM30" i="4"/>
  <c r="FN30" i="4"/>
  <c r="FO30" i="4"/>
  <c r="FP30" i="4"/>
  <c r="FQ30" i="4"/>
  <c r="FR30" i="4"/>
  <c r="FS30" i="4"/>
  <c r="FT30" i="4"/>
  <c r="FU30" i="4"/>
  <c r="FV30" i="4"/>
  <c r="FW30" i="4"/>
  <c r="FX30" i="4"/>
  <c r="FY30" i="4"/>
  <c r="FZ30" i="4"/>
  <c r="GA30" i="4"/>
  <c r="GB30" i="4"/>
  <c r="GC30" i="4"/>
  <c r="GD30" i="4"/>
  <c r="GE30" i="4"/>
  <c r="GF30" i="4"/>
  <c r="GG30" i="4"/>
  <c r="GH30" i="4"/>
  <c r="GI30" i="4"/>
  <c r="GJ30" i="4"/>
  <c r="GK30" i="4"/>
  <c r="GL30" i="4"/>
  <c r="GM30" i="4"/>
  <c r="GN30" i="4"/>
  <c r="GO30" i="4"/>
  <c r="GP30" i="4"/>
  <c r="GQ30" i="4"/>
  <c r="GR30" i="4"/>
  <c r="GS30" i="4"/>
  <c r="GT30" i="4"/>
  <c r="GU30" i="4"/>
  <c r="KS30" i="4"/>
  <c r="KT30" i="4"/>
  <c r="KU30" i="4"/>
  <c r="KV30" i="4"/>
  <c r="KW30" i="4"/>
  <c r="KX30" i="4"/>
  <c r="KY30" i="4"/>
  <c r="KZ30" i="4"/>
  <c r="LA30" i="4"/>
  <c r="LB30" i="4"/>
  <c r="LC30" i="4"/>
  <c r="LD30" i="4"/>
  <c r="LE30" i="4"/>
  <c r="LF30" i="4"/>
  <c r="LG30" i="4"/>
  <c r="LH30" i="4"/>
  <c r="LI30" i="4"/>
  <c r="LJ30" i="4"/>
  <c r="LK30" i="4"/>
  <c r="LL30" i="4"/>
  <c r="LM30" i="4"/>
  <c r="LN30" i="4"/>
  <c r="LO30" i="4"/>
  <c r="LP30" i="4"/>
  <c r="LQ30" i="4"/>
  <c r="LR30" i="4"/>
  <c r="LS30" i="4"/>
  <c r="LT30" i="4"/>
  <c r="LU30" i="4"/>
  <c r="LV30" i="4"/>
  <c r="LW30" i="4"/>
  <c r="LX30" i="4"/>
  <c r="LY30" i="4"/>
  <c r="LZ30" i="4"/>
  <c r="MA30" i="4"/>
  <c r="MB30" i="4"/>
  <c r="MC30" i="4"/>
  <c r="MD30" i="4"/>
  <c r="ME30" i="4"/>
  <c r="MF30" i="4"/>
  <c r="MG30" i="4"/>
  <c r="MH30" i="4"/>
  <c r="MI30" i="4"/>
  <c r="MJ30" i="4"/>
  <c r="MK30" i="4"/>
  <c r="ML30" i="4"/>
  <c r="MM30" i="4"/>
  <c r="MN30" i="4"/>
  <c r="MO30" i="4"/>
  <c r="MP30" i="4"/>
  <c r="MQ30" i="4"/>
  <c r="MR30" i="4"/>
  <c r="MS30" i="4"/>
  <c r="MT30" i="4"/>
  <c r="MU30" i="4"/>
  <c r="MV30" i="4"/>
  <c r="MW30" i="4"/>
  <c r="MX30" i="4"/>
  <c r="MY30" i="4"/>
  <c r="MZ30" i="4"/>
  <c r="NA30" i="4"/>
  <c r="NB30" i="4"/>
  <c r="NC30" i="4"/>
  <c r="ND30" i="4"/>
  <c r="NE30" i="4"/>
  <c r="NF30" i="4"/>
  <c r="NG30" i="4"/>
  <c r="NH30" i="4"/>
  <c r="NI30" i="4"/>
  <c r="NJ30" i="4"/>
  <c r="NK30" i="4"/>
  <c r="NL30" i="4"/>
  <c r="NM30" i="4"/>
  <c r="NN30" i="4"/>
  <c r="NO30" i="4"/>
  <c r="NP30" i="4"/>
  <c r="NQ30" i="4"/>
  <c r="NR30" i="4"/>
  <c r="NS30" i="4"/>
  <c r="NT30" i="4"/>
  <c r="NU30" i="4"/>
  <c r="NV30" i="4"/>
  <c r="OG30" i="4"/>
  <c r="OH30" i="4"/>
  <c r="OI30" i="4"/>
  <c r="OJ30" i="4"/>
  <c r="OK30" i="4"/>
  <c r="OL30" i="4"/>
  <c r="OM30" i="4"/>
  <c r="ON30" i="4"/>
  <c r="OO30" i="4"/>
  <c r="OP30" i="4"/>
  <c r="OQ30" i="4"/>
  <c r="OR30" i="4"/>
  <c r="OS30" i="4"/>
  <c r="OT30" i="4"/>
  <c r="OU30" i="4"/>
  <c r="OV30" i="4"/>
  <c r="OW30" i="4"/>
  <c r="OX30" i="4"/>
  <c r="OY30" i="4"/>
  <c r="OZ30" i="4"/>
  <c r="PA30" i="4"/>
  <c r="PB30" i="4"/>
  <c r="PC30" i="4"/>
  <c r="PD30" i="4"/>
  <c r="PE30" i="4"/>
  <c r="PF30" i="4"/>
  <c r="PG30" i="4"/>
  <c r="PH30" i="4"/>
  <c r="PI30" i="4"/>
  <c r="PJ30" i="4"/>
  <c r="PK30" i="4"/>
  <c r="PL30" i="4"/>
  <c r="PM30" i="4"/>
  <c r="PN30" i="4"/>
  <c r="PO30" i="4"/>
  <c r="PP30" i="4"/>
  <c r="PQ30" i="4"/>
  <c r="PR30" i="4"/>
  <c r="PS30" i="4"/>
  <c r="PT30" i="4"/>
  <c r="PU30" i="4"/>
  <c r="PV30" i="4"/>
  <c r="PW30" i="4"/>
  <c r="PX30" i="4"/>
  <c r="PY30" i="4"/>
  <c r="PZ30" i="4"/>
  <c r="QA30" i="4"/>
  <c r="QB30" i="4"/>
  <c r="QC30" i="4"/>
  <c r="QD30" i="4"/>
  <c r="QE30" i="4"/>
  <c r="QF30" i="4"/>
  <c r="QG30" i="4"/>
  <c r="QH30" i="4"/>
  <c r="QI30" i="4"/>
  <c r="QJ30" i="4"/>
  <c r="QK30" i="4"/>
  <c r="QL30" i="4"/>
  <c r="QM30" i="4"/>
  <c r="QN30" i="4"/>
  <c r="QO30" i="4"/>
  <c r="QP30" i="4"/>
  <c r="QQ30" i="4"/>
  <c r="QR30" i="4"/>
  <c r="QS30" i="4"/>
  <c r="QT30" i="4"/>
  <c r="QU30" i="4"/>
  <c r="QV30" i="4"/>
  <c r="QW30" i="4"/>
  <c r="QX30" i="4"/>
  <c r="QY30" i="4"/>
  <c r="QZ30" i="4"/>
  <c r="RA30" i="4"/>
  <c r="RB30" i="4"/>
  <c r="RC30" i="4"/>
  <c r="RD30" i="4"/>
  <c r="RE30" i="4"/>
  <c r="RF30" i="4"/>
  <c r="RG30" i="4"/>
  <c r="RH30" i="4"/>
  <c r="RI30" i="4"/>
  <c r="RJ30" i="4"/>
  <c r="RT30" i="4"/>
  <c r="RU30" i="4"/>
  <c r="RV30" i="4"/>
  <c r="RW30" i="4"/>
  <c r="RX30" i="4"/>
  <c r="RY30" i="4"/>
  <c r="RZ30" i="4"/>
  <c r="SA30" i="4"/>
  <c r="SB30" i="4"/>
  <c r="SC30" i="4"/>
  <c r="SD30" i="4"/>
  <c r="SE30" i="4"/>
  <c r="SF30" i="4"/>
  <c r="SG30" i="4"/>
  <c r="SH30" i="4"/>
  <c r="SI30" i="4"/>
  <c r="SJ30" i="4"/>
  <c r="SK30" i="4"/>
  <c r="SL30" i="4"/>
  <c r="SM30" i="4"/>
  <c r="SN30" i="4"/>
  <c r="SO30" i="4"/>
  <c r="SP30" i="4"/>
  <c r="SQ30" i="4"/>
  <c r="SR30" i="4"/>
  <c r="SS30" i="4"/>
  <c r="ST30" i="4"/>
  <c r="SU30" i="4"/>
  <c r="SV30" i="4"/>
  <c r="SW30" i="4"/>
  <c r="SX30" i="4"/>
  <c r="SY30" i="4"/>
  <c r="SZ30" i="4"/>
  <c r="TA30" i="4"/>
  <c r="TB30" i="4"/>
  <c r="TC30" i="4"/>
  <c r="TD30" i="4"/>
  <c r="TE30" i="4"/>
  <c r="TF30" i="4"/>
  <c r="TG30" i="4"/>
  <c r="TH30" i="4"/>
  <c r="TI30" i="4"/>
  <c r="TJ30" i="4"/>
  <c r="TK30" i="4"/>
  <c r="TL30" i="4"/>
  <c r="TM30" i="4"/>
  <c r="TN30" i="4"/>
  <c r="TO30" i="4"/>
  <c r="TP30" i="4"/>
  <c r="TQ30" i="4"/>
  <c r="TR30" i="4"/>
  <c r="TS30" i="4"/>
  <c r="TT30" i="4"/>
  <c r="TU30" i="4"/>
  <c r="TV30" i="4"/>
  <c r="TW30" i="4"/>
  <c r="TX30" i="4"/>
  <c r="TY30" i="4"/>
  <c r="TZ30" i="4"/>
  <c r="UA30" i="4"/>
  <c r="UB30" i="4"/>
  <c r="UC30" i="4"/>
  <c r="UD30" i="4"/>
  <c r="UE30" i="4"/>
  <c r="UF30" i="4"/>
  <c r="UG30" i="4"/>
  <c r="UH30" i="4"/>
  <c r="UI30" i="4"/>
  <c r="UJ30" i="4"/>
  <c r="UK30" i="4"/>
  <c r="UL30" i="4"/>
  <c r="UM30" i="4"/>
  <c r="UN30" i="4"/>
  <c r="UO30" i="4"/>
  <c r="UP30" i="4"/>
  <c r="UQ30" i="4"/>
  <c r="UR30" i="4"/>
  <c r="US30" i="4"/>
  <c r="UT30" i="4"/>
  <c r="UU30" i="4"/>
  <c r="UV30" i="4"/>
  <c r="UW30" i="4"/>
  <c r="VG30" i="4"/>
  <c r="VH30" i="4"/>
  <c r="VI30" i="4"/>
  <c r="VJ30" i="4"/>
  <c r="VK30" i="4"/>
  <c r="VL30" i="4"/>
  <c r="VM30" i="4"/>
  <c r="VN30" i="4"/>
  <c r="VO30" i="4"/>
  <c r="VP30" i="4"/>
  <c r="VQ30" i="4"/>
  <c r="VR30" i="4"/>
  <c r="VS30" i="4"/>
  <c r="VT30" i="4"/>
  <c r="VU30" i="4"/>
  <c r="VV30" i="4"/>
  <c r="VW30" i="4"/>
  <c r="VX30" i="4"/>
  <c r="VY30" i="4"/>
  <c r="VZ30" i="4"/>
  <c r="WA30" i="4"/>
  <c r="WB30" i="4"/>
  <c r="WC30" i="4"/>
  <c r="WD30" i="4"/>
  <c r="WE30" i="4"/>
  <c r="WF30" i="4"/>
  <c r="WG30" i="4"/>
  <c r="WH30" i="4"/>
  <c r="WI30" i="4"/>
  <c r="WJ30" i="4"/>
  <c r="WK30" i="4"/>
  <c r="WL30" i="4"/>
  <c r="WM30" i="4"/>
  <c r="WN30" i="4"/>
  <c r="WO30" i="4"/>
  <c r="WP30" i="4"/>
  <c r="WQ30" i="4"/>
  <c r="WR30" i="4"/>
  <c r="WS30" i="4"/>
  <c r="WT30" i="4"/>
  <c r="WU30" i="4"/>
  <c r="WV30" i="4"/>
  <c r="WW30" i="4"/>
  <c r="WX30" i="4"/>
  <c r="WY30" i="4"/>
  <c r="WZ30" i="4"/>
  <c r="XA30" i="4"/>
  <c r="XB30" i="4"/>
  <c r="XC30" i="4"/>
  <c r="XD30" i="4"/>
  <c r="XE30" i="4"/>
  <c r="XF30" i="4"/>
  <c r="XG30" i="4"/>
  <c r="XH30" i="4"/>
  <c r="XI30" i="4"/>
  <c r="XJ30" i="4"/>
  <c r="XK30" i="4"/>
  <c r="XL30" i="4"/>
  <c r="XM30" i="4"/>
  <c r="XN30" i="4"/>
  <c r="XO30" i="4"/>
  <c r="XP30" i="4"/>
  <c r="XQ30" i="4"/>
  <c r="XR30" i="4"/>
  <c r="XS30" i="4"/>
  <c r="XT30" i="4"/>
  <c r="XU30" i="4"/>
  <c r="XV30" i="4"/>
  <c r="XW30" i="4"/>
  <c r="XX30" i="4"/>
  <c r="XY30" i="4"/>
  <c r="XZ30" i="4"/>
  <c r="YA30" i="4"/>
  <c r="YB30" i="4"/>
  <c r="YC30" i="4"/>
  <c r="YD30" i="4"/>
  <c r="YE30" i="4"/>
  <c r="YF30" i="4"/>
  <c r="YG30" i="4"/>
  <c r="YH30" i="4"/>
  <c r="YI30" i="4"/>
  <c r="YJ30" i="4"/>
  <c r="YT30" i="4"/>
  <c r="YU30" i="4"/>
  <c r="YV30" i="4"/>
  <c r="YW30" i="4"/>
  <c r="YX30" i="4"/>
  <c r="YY30" i="4"/>
  <c r="YZ30" i="4"/>
  <c r="ZA30" i="4"/>
  <c r="ZB30" i="4"/>
  <c r="ZC30" i="4"/>
  <c r="ZD30" i="4"/>
  <c r="ZE30" i="4"/>
  <c r="ZF30" i="4"/>
  <c r="ZG30" i="4"/>
  <c r="ZH30" i="4"/>
  <c r="ZI30" i="4"/>
  <c r="ZJ30" i="4"/>
  <c r="ZK30" i="4"/>
  <c r="ZL30" i="4"/>
  <c r="ZM30" i="4"/>
  <c r="ZN30" i="4"/>
  <c r="ZO30" i="4"/>
  <c r="ZP30" i="4"/>
  <c r="ZQ30" i="4"/>
  <c r="ZR30" i="4"/>
  <c r="ZS30" i="4"/>
  <c r="ZT30" i="4"/>
  <c r="ZU30" i="4"/>
  <c r="ZV30" i="4"/>
  <c r="ZW30" i="4"/>
  <c r="ZX30" i="4"/>
  <c r="ZY30" i="4"/>
  <c r="ZZ30" i="4"/>
  <c r="AAA30" i="4"/>
  <c r="AAB30" i="4"/>
  <c r="AAC30" i="4"/>
  <c r="AAD30" i="4"/>
  <c r="AAE30" i="4"/>
  <c r="AAF30" i="4"/>
  <c r="AAG30" i="4"/>
  <c r="AAH30" i="4"/>
  <c r="AAI30" i="4"/>
  <c r="AAJ30" i="4"/>
  <c r="AAK30" i="4"/>
  <c r="AAL30" i="4"/>
  <c r="AAM30" i="4"/>
  <c r="AAN30" i="4"/>
  <c r="AAO30" i="4"/>
  <c r="AAP30" i="4"/>
  <c r="AAQ30" i="4"/>
  <c r="AAR30" i="4"/>
  <c r="AAS30" i="4"/>
  <c r="AAT30" i="4"/>
  <c r="AAU30" i="4"/>
  <c r="AAV30" i="4"/>
  <c r="AAW30" i="4"/>
  <c r="AAX30" i="4"/>
  <c r="AAY30" i="4"/>
  <c r="AAZ30" i="4"/>
  <c r="ABA30" i="4"/>
  <c r="ABB30" i="4"/>
  <c r="ABC30" i="4"/>
  <c r="ABD30" i="4"/>
  <c r="ABE30" i="4"/>
  <c r="ABF30" i="4"/>
  <c r="ABG30" i="4"/>
  <c r="ABH30" i="4"/>
  <c r="ABI30" i="4"/>
  <c r="ABJ30" i="4"/>
  <c r="ABK30" i="4"/>
  <c r="ABL30" i="4"/>
  <c r="ABM30" i="4"/>
  <c r="ABN30" i="4"/>
  <c r="ABO30" i="4"/>
  <c r="ABP30" i="4"/>
  <c r="ABQ30" i="4"/>
  <c r="ABR30" i="4"/>
  <c r="ABS30" i="4"/>
  <c r="ABT30" i="4"/>
  <c r="ABU30" i="4"/>
  <c r="ABV30" i="4"/>
  <c r="ABW30" i="4"/>
  <c r="ACG30" i="4"/>
  <c r="ACH30" i="4"/>
  <c r="ACI30" i="4"/>
  <c r="ACJ30" i="4"/>
  <c r="ACK30" i="4"/>
  <c r="ACL30" i="4"/>
  <c r="ACM30" i="4"/>
  <c r="ACN30" i="4"/>
  <c r="ACO30" i="4"/>
  <c r="ACP30" i="4"/>
  <c r="ACQ30" i="4"/>
  <c r="ACR30" i="4"/>
  <c r="ACS30" i="4"/>
  <c r="ACT30" i="4"/>
  <c r="ACU30" i="4"/>
  <c r="ACV30" i="4"/>
  <c r="ACW30" i="4"/>
  <c r="ACX30" i="4"/>
  <c r="ACY30" i="4"/>
  <c r="ACZ30" i="4"/>
  <c r="ADA30" i="4"/>
  <c r="ADB30" i="4"/>
  <c r="ADC30" i="4"/>
  <c r="ADD30" i="4"/>
  <c r="ADE30" i="4"/>
  <c r="ADF30" i="4"/>
  <c r="ADG30" i="4"/>
  <c r="ADH30" i="4"/>
  <c r="ADI30" i="4"/>
  <c r="ADJ30" i="4"/>
  <c r="ADK30" i="4"/>
  <c r="ADL30" i="4"/>
  <c r="ADM30" i="4"/>
  <c r="ADN30" i="4"/>
  <c r="ADO30" i="4"/>
  <c r="ADP30" i="4"/>
  <c r="ADQ30" i="4"/>
  <c r="ADR30" i="4"/>
  <c r="ADS30" i="4"/>
  <c r="ADT30" i="4"/>
  <c r="ADU30" i="4"/>
  <c r="ADV30" i="4"/>
  <c r="ADW30" i="4"/>
  <c r="ADX30" i="4"/>
  <c r="ADY30" i="4"/>
  <c r="ADZ30" i="4"/>
  <c r="AEA30" i="4"/>
  <c r="AEB30" i="4"/>
  <c r="AEC30" i="4"/>
  <c r="AED30" i="4"/>
  <c r="AEE30" i="4"/>
  <c r="AEF30" i="4"/>
  <c r="AEG30" i="4"/>
  <c r="AEH30" i="4"/>
  <c r="AEI30" i="4"/>
  <c r="AEJ30" i="4"/>
  <c r="AEK30" i="4"/>
  <c r="AEL30" i="4"/>
  <c r="AEM30" i="4"/>
  <c r="AEN30" i="4"/>
  <c r="AEO30" i="4"/>
  <c r="AEP30" i="4"/>
  <c r="AEQ30" i="4"/>
  <c r="AER30" i="4"/>
  <c r="AES30" i="4"/>
  <c r="AET30" i="4"/>
  <c r="AEU30" i="4"/>
  <c r="AEV30" i="4"/>
  <c r="AEW30" i="4"/>
  <c r="AEX30" i="4"/>
  <c r="AEY30" i="4"/>
  <c r="AEZ30" i="4"/>
  <c r="AFA30" i="4"/>
  <c r="AFB30" i="4"/>
  <c r="AFC30" i="4"/>
  <c r="AFD30" i="4"/>
  <c r="AFE30" i="4"/>
  <c r="AFF30" i="4"/>
  <c r="AFG30" i="4"/>
  <c r="AFH30" i="4"/>
  <c r="AFI30" i="4"/>
  <c r="AFJ30" i="4"/>
  <c r="DR121" i="4"/>
  <c r="DT121" i="4"/>
  <c r="DU121" i="4"/>
  <c r="DV121" i="4"/>
  <c r="DW121" i="4"/>
  <c r="DX121" i="4"/>
  <c r="DY121" i="4"/>
  <c r="DZ121" i="4"/>
  <c r="EA121" i="4"/>
  <c r="EB121" i="4"/>
  <c r="EC121" i="4"/>
  <c r="ED121" i="4"/>
  <c r="EE121" i="4"/>
  <c r="EF121" i="4"/>
  <c r="EG121" i="4"/>
  <c r="EH121" i="4"/>
  <c r="EI121" i="4"/>
  <c r="EJ121" i="4"/>
  <c r="EK121" i="4"/>
  <c r="EL121" i="4"/>
  <c r="EM121" i="4"/>
  <c r="EN121" i="4"/>
  <c r="EO121" i="4"/>
  <c r="EP121" i="4"/>
  <c r="EQ121" i="4"/>
  <c r="ER121" i="4"/>
  <c r="ES121" i="4"/>
  <c r="ET121" i="4"/>
  <c r="EU121" i="4"/>
  <c r="EV121" i="4"/>
  <c r="EW121" i="4"/>
  <c r="EX121" i="4"/>
  <c r="EY121" i="4"/>
  <c r="EZ121" i="4"/>
  <c r="FA121" i="4"/>
  <c r="FB121" i="4"/>
  <c r="FC121" i="4"/>
  <c r="FD121" i="4"/>
  <c r="FE121" i="4"/>
  <c r="FF121" i="4"/>
  <c r="FG121" i="4"/>
  <c r="FH121" i="4"/>
  <c r="FI121" i="4"/>
  <c r="FJ121" i="4"/>
  <c r="FK121" i="4"/>
  <c r="FL121" i="4"/>
  <c r="FM121" i="4"/>
  <c r="FN121" i="4"/>
  <c r="FO121" i="4"/>
  <c r="FP121" i="4"/>
  <c r="FQ121" i="4"/>
  <c r="FR121" i="4"/>
  <c r="FS121" i="4"/>
  <c r="FT121" i="4"/>
  <c r="FU121" i="4"/>
  <c r="FV121" i="4"/>
  <c r="FW121" i="4"/>
  <c r="FX121" i="4"/>
  <c r="FY121" i="4"/>
  <c r="FZ121" i="4"/>
  <c r="GA121" i="4"/>
  <c r="GB121" i="4"/>
  <c r="GC121" i="4"/>
  <c r="GD121" i="4"/>
  <c r="GE121" i="4"/>
  <c r="GF121" i="4"/>
  <c r="GG121" i="4"/>
  <c r="GH121" i="4"/>
  <c r="GI121" i="4"/>
  <c r="GJ121" i="4"/>
  <c r="GK121" i="4"/>
  <c r="GL121" i="4"/>
  <c r="GM121" i="4"/>
  <c r="GN121" i="4"/>
  <c r="GO121" i="4"/>
  <c r="GP121" i="4"/>
  <c r="GQ121" i="4"/>
  <c r="GR121" i="4"/>
  <c r="GS121" i="4"/>
  <c r="GT121" i="4"/>
  <c r="GU121" i="4"/>
  <c r="KS121" i="4"/>
  <c r="KT121" i="4"/>
  <c r="KU121" i="4"/>
  <c r="KV121" i="4"/>
  <c r="KW121" i="4"/>
  <c r="KX121" i="4"/>
  <c r="KY121" i="4"/>
  <c r="KZ121" i="4"/>
  <c r="LA121" i="4"/>
  <c r="LB121" i="4"/>
  <c r="LC121" i="4"/>
  <c r="LD121" i="4"/>
  <c r="LE121" i="4"/>
  <c r="LF121" i="4"/>
  <c r="LG121" i="4"/>
  <c r="LH121" i="4"/>
  <c r="LI121" i="4"/>
  <c r="LJ121" i="4"/>
  <c r="LK121" i="4"/>
  <c r="LL121" i="4"/>
  <c r="LM121" i="4"/>
  <c r="LN121" i="4"/>
  <c r="LO121" i="4"/>
  <c r="LP121" i="4"/>
  <c r="LQ121" i="4"/>
  <c r="LR121" i="4"/>
  <c r="LS121" i="4"/>
  <c r="LT121" i="4"/>
  <c r="LU121" i="4"/>
  <c r="LV121" i="4"/>
  <c r="LW121" i="4"/>
  <c r="LX121" i="4"/>
  <c r="LY121" i="4"/>
  <c r="LZ121" i="4"/>
  <c r="MA121" i="4"/>
  <c r="MB121" i="4"/>
  <c r="MC121" i="4"/>
  <c r="MD121" i="4"/>
  <c r="ME121" i="4"/>
  <c r="MF121" i="4"/>
  <c r="MG121" i="4"/>
  <c r="MH121" i="4"/>
  <c r="MI121" i="4"/>
  <c r="MJ121" i="4"/>
  <c r="MK121" i="4"/>
  <c r="ML121" i="4"/>
  <c r="MM121" i="4"/>
  <c r="MN121" i="4"/>
  <c r="MO121" i="4"/>
  <c r="MP121" i="4"/>
  <c r="MQ121" i="4"/>
  <c r="MR121" i="4"/>
  <c r="MS121" i="4"/>
  <c r="MT121" i="4"/>
  <c r="MU121" i="4"/>
  <c r="MV121" i="4"/>
  <c r="MW121" i="4"/>
  <c r="MX121" i="4"/>
  <c r="MY121" i="4"/>
  <c r="MZ121" i="4"/>
  <c r="NA121" i="4"/>
  <c r="NB121" i="4"/>
  <c r="NC121" i="4"/>
  <c r="ND121" i="4"/>
  <c r="NE121" i="4"/>
  <c r="NF121" i="4"/>
  <c r="NG121" i="4"/>
  <c r="NH121" i="4"/>
  <c r="NI121" i="4"/>
  <c r="NJ121" i="4"/>
  <c r="NK121" i="4"/>
  <c r="NL121" i="4"/>
  <c r="NM121" i="4"/>
  <c r="NN121" i="4"/>
  <c r="NO121" i="4"/>
  <c r="NP121" i="4"/>
  <c r="NQ121" i="4"/>
  <c r="NR121" i="4"/>
  <c r="NS121" i="4"/>
  <c r="NT121" i="4"/>
  <c r="NU121" i="4"/>
  <c r="NV121" i="4"/>
  <c r="OG121" i="4"/>
  <c r="OH121" i="4"/>
  <c r="OI121" i="4"/>
  <c r="OJ121" i="4"/>
  <c r="OK121" i="4"/>
  <c r="OL121" i="4"/>
  <c r="OM121" i="4"/>
  <c r="ON121" i="4"/>
  <c r="OO121" i="4"/>
  <c r="OP121" i="4"/>
  <c r="OQ121" i="4"/>
  <c r="OR121" i="4"/>
  <c r="OS121" i="4"/>
  <c r="OT121" i="4"/>
  <c r="OU121" i="4"/>
  <c r="OV121" i="4"/>
  <c r="OW121" i="4"/>
  <c r="OX121" i="4"/>
  <c r="OY121" i="4"/>
  <c r="OZ121" i="4"/>
  <c r="PA121" i="4"/>
  <c r="PB121" i="4"/>
  <c r="PC121" i="4"/>
  <c r="PD121" i="4"/>
  <c r="PE121" i="4"/>
  <c r="PF121" i="4"/>
  <c r="PG121" i="4"/>
  <c r="PH121" i="4"/>
  <c r="PI121" i="4"/>
  <c r="PJ121" i="4"/>
  <c r="PK121" i="4"/>
  <c r="PL121" i="4"/>
  <c r="PM121" i="4"/>
  <c r="PN121" i="4"/>
  <c r="PO121" i="4"/>
  <c r="PP121" i="4"/>
  <c r="PQ121" i="4"/>
  <c r="PR121" i="4"/>
  <c r="PS121" i="4"/>
  <c r="PT121" i="4"/>
  <c r="PU121" i="4"/>
  <c r="PV121" i="4"/>
  <c r="PW121" i="4"/>
  <c r="PX121" i="4"/>
  <c r="PY121" i="4"/>
  <c r="PZ121" i="4"/>
  <c r="QA121" i="4"/>
  <c r="QB121" i="4"/>
  <c r="QC121" i="4"/>
  <c r="QD121" i="4"/>
  <c r="QE121" i="4"/>
  <c r="QF121" i="4"/>
  <c r="QG121" i="4"/>
  <c r="QH121" i="4"/>
  <c r="QI121" i="4"/>
  <c r="QJ121" i="4"/>
  <c r="QK121" i="4"/>
  <c r="QL121" i="4"/>
  <c r="QM121" i="4"/>
  <c r="QN121" i="4"/>
  <c r="QO121" i="4"/>
  <c r="QP121" i="4"/>
  <c r="QQ121" i="4"/>
  <c r="QR121" i="4"/>
  <c r="QS121" i="4"/>
  <c r="QT121" i="4"/>
  <c r="QU121" i="4"/>
  <c r="QV121" i="4"/>
  <c r="QW121" i="4"/>
  <c r="QX121" i="4"/>
  <c r="QY121" i="4"/>
  <c r="QZ121" i="4"/>
  <c r="RA121" i="4"/>
  <c r="RB121" i="4"/>
  <c r="RC121" i="4"/>
  <c r="RD121" i="4"/>
  <c r="RE121" i="4"/>
  <c r="RF121" i="4"/>
  <c r="RG121" i="4"/>
  <c r="RH121" i="4"/>
  <c r="RI121" i="4"/>
  <c r="RJ121" i="4"/>
  <c r="RT121" i="4"/>
  <c r="RU121" i="4"/>
  <c r="RV121" i="4"/>
  <c r="RW121" i="4"/>
  <c r="RX121" i="4"/>
  <c r="RY121" i="4"/>
  <c r="RZ121" i="4"/>
  <c r="SA121" i="4"/>
  <c r="SB121" i="4"/>
  <c r="SC121" i="4"/>
  <c r="SD121" i="4"/>
  <c r="SE121" i="4"/>
  <c r="SF121" i="4"/>
  <c r="SG121" i="4"/>
  <c r="SH121" i="4"/>
  <c r="SI121" i="4"/>
  <c r="SJ121" i="4"/>
  <c r="SK121" i="4"/>
  <c r="SL121" i="4"/>
  <c r="SM121" i="4"/>
  <c r="SN121" i="4"/>
  <c r="SO121" i="4"/>
  <c r="SP121" i="4"/>
  <c r="SQ121" i="4"/>
  <c r="SR121" i="4"/>
  <c r="SS121" i="4"/>
  <c r="ST121" i="4"/>
  <c r="SU121" i="4"/>
  <c r="SV121" i="4"/>
  <c r="SW121" i="4"/>
  <c r="SX121" i="4"/>
  <c r="SY121" i="4"/>
  <c r="SZ121" i="4"/>
  <c r="TA121" i="4"/>
  <c r="TB121" i="4"/>
  <c r="TC121" i="4"/>
  <c r="TD121" i="4"/>
  <c r="TE121" i="4"/>
  <c r="TF121" i="4"/>
  <c r="TG121" i="4"/>
  <c r="TH121" i="4"/>
  <c r="TI121" i="4"/>
  <c r="TJ121" i="4"/>
  <c r="TK121" i="4"/>
  <c r="TL121" i="4"/>
  <c r="TM121" i="4"/>
  <c r="TN121" i="4"/>
  <c r="TO121" i="4"/>
  <c r="TP121" i="4"/>
  <c r="TQ121" i="4"/>
  <c r="TR121" i="4"/>
  <c r="TS121" i="4"/>
  <c r="TT121" i="4"/>
  <c r="TU121" i="4"/>
  <c r="TV121" i="4"/>
  <c r="TW121" i="4"/>
  <c r="TX121" i="4"/>
  <c r="TY121" i="4"/>
  <c r="TZ121" i="4"/>
  <c r="UA121" i="4"/>
  <c r="UB121" i="4"/>
  <c r="UC121" i="4"/>
  <c r="UD121" i="4"/>
  <c r="UE121" i="4"/>
  <c r="UF121" i="4"/>
  <c r="UG121" i="4"/>
  <c r="UH121" i="4"/>
  <c r="UI121" i="4"/>
  <c r="UJ121" i="4"/>
  <c r="UK121" i="4"/>
  <c r="UL121" i="4"/>
  <c r="UM121" i="4"/>
  <c r="UN121" i="4"/>
  <c r="UO121" i="4"/>
  <c r="UP121" i="4"/>
  <c r="UQ121" i="4"/>
  <c r="UR121" i="4"/>
  <c r="US121" i="4"/>
  <c r="UT121" i="4"/>
  <c r="UU121" i="4"/>
  <c r="UV121" i="4"/>
  <c r="UW121" i="4"/>
  <c r="VG121" i="4"/>
  <c r="VH121" i="4"/>
  <c r="VI121" i="4"/>
  <c r="VJ121" i="4"/>
  <c r="VK121" i="4"/>
  <c r="VL121" i="4"/>
  <c r="VM121" i="4"/>
  <c r="VN121" i="4"/>
  <c r="VO121" i="4"/>
  <c r="VP121" i="4"/>
  <c r="VQ121" i="4"/>
  <c r="VR121" i="4"/>
  <c r="VS121" i="4"/>
  <c r="VT121" i="4"/>
  <c r="VU121" i="4"/>
  <c r="VV121" i="4"/>
  <c r="VW121" i="4"/>
  <c r="VX121" i="4"/>
  <c r="VY121" i="4"/>
  <c r="VZ121" i="4"/>
  <c r="WA121" i="4"/>
  <c r="WB121" i="4"/>
  <c r="WC121" i="4"/>
  <c r="WD121" i="4"/>
  <c r="WE121" i="4"/>
  <c r="WF121" i="4"/>
  <c r="WG121" i="4"/>
  <c r="WH121" i="4"/>
  <c r="WI121" i="4"/>
  <c r="WJ121" i="4"/>
  <c r="WK121" i="4"/>
  <c r="WL121" i="4"/>
  <c r="WM121" i="4"/>
  <c r="WN121" i="4"/>
  <c r="WO121" i="4"/>
  <c r="WP121" i="4"/>
  <c r="WQ121" i="4"/>
  <c r="WR121" i="4"/>
  <c r="WS121" i="4"/>
  <c r="WT121" i="4"/>
  <c r="WU121" i="4"/>
  <c r="WV121" i="4"/>
  <c r="WW121" i="4"/>
  <c r="WX121" i="4"/>
  <c r="WY121" i="4"/>
  <c r="WZ121" i="4"/>
  <c r="XA121" i="4"/>
  <c r="XB121" i="4"/>
  <c r="XC121" i="4"/>
  <c r="XD121" i="4"/>
  <c r="XE121" i="4"/>
  <c r="XF121" i="4"/>
  <c r="XG121" i="4"/>
  <c r="XH121" i="4"/>
  <c r="XI121" i="4"/>
  <c r="XJ121" i="4"/>
  <c r="XK121" i="4"/>
  <c r="XL121" i="4"/>
  <c r="XM121" i="4"/>
  <c r="XN121" i="4"/>
  <c r="XO121" i="4"/>
  <c r="XP121" i="4"/>
  <c r="XQ121" i="4"/>
  <c r="XR121" i="4"/>
  <c r="XS121" i="4"/>
  <c r="XT121" i="4"/>
  <c r="XU121" i="4"/>
  <c r="XV121" i="4"/>
  <c r="XW121" i="4"/>
  <c r="XX121" i="4"/>
  <c r="XY121" i="4"/>
  <c r="XZ121" i="4"/>
  <c r="YA121" i="4"/>
  <c r="YB121" i="4"/>
  <c r="YC121" i="4"/>
  <c r="YD121" i="4"/>
  <c r="YE121" i="4"/>
  <c r="YF121" i="4"/>
  <c r="YG121" i="4"/>
  <c r="YH121" i="4"/>
  <c r="YI121" i="4"/>
  <c r="YJ121" i="4"/>
  <c r="YT121" i="4"/>
  <c r="YU121" i="4"/>
  <c r="YV121" i="4"/>
  <c r="YW121" i="4"/>
  <c r="YX121" i="4"/>
  <c r="YY121" i="4"/>
  <c r="YZ121" i="4"/>
  <c r="ZA121" i="4"/>
  <c r="ZB121" i="4"/>
  <c r="ZC121" i="4"/>
  <c r="ZD121" i="4"/>
  <c r="ZE121" i="4"/>
  <c r="ZF121" i="4"/>
  <c r="ZG121" i="4"/>
  <c r="ZH121" i="4"/>
  <c r="ZI121" i="4"/>
  <c r="ZJ121" i="4"/>
  <c r="ZK121" i="4"/>
  <c r="ZL121" i="4"/>
  <c r="ZM121" i="4"/>
  <c r="ZN121" i="4"/>
  <c r="ZO121" i="4"/>
  <c r="ZP121" i="4"/>
  <c r="ZQ121" i="4"/>
  <c r="ZR121" i="4"/>
  <c r="ZS121" i="4"/>
  <c r="ZT121" i="4"/>
  <c r="ZU121" i="4"/>
  <c r="ZV121" i="4"/>
  <c r="ZW121" i="4"/>
  <c r="ZX121" i="4"/>
  <c r="ZY121" i="4"/>
  <c r="ZZ121" i="4"/>
  <c r="AAA121" i="4"/>
  <c r="AAB121" i="4"/>
  <c r="AAC121" i="4"/>
  <c r="AAD121" i="4"/>
  <c r="AAE121" i="4"/>
  <c r="AAF121" i="4"/>
  <c r="AAG121" i="4"/>
  <c r="AAH121" i="4"/>
  <c r="AAI121" i="4"/>
  <c r="AAJ121" i="4"/>
  <c r="AAK121" i="4"/>
  <c r="AAL121" i="4"/>
  <c r="AAM121" i="4"/>
  <c r="AAN121" i="4"/>
  <c r="AAO121" i="4"/>
  <c r="AAP121" i="4"/>
  <c r="AAQ121" i="4"/>
  <c r="AAR121" i="4"/>
  <c r="AAS121" i="4"/>
  <c r="AAT121" i="4"/>
  <c r="AAU121" i="4"/>
  <c r="AAV121" i="4"/>
  <c r="AAW121" i="4"/>
  <c r="AAX121" i="4"/>
  <c r="AAY121" i="4"/>
  <c r="AAZ121" i="4"/>
  <c r="ABA121" i="4"/>
  <c r="ABB121" i="4"/>
  <c r="ABC121" i="4"/>
  <c r="ABD121" i="4"/>
  <c r="ABE121" i="4"/>
  <c r="ABF121" i="4"/>
  <c r="ABG121" i="4"/>
  <c r="ABH121" i="4"/>
  <c r="ABI121" i="4"/>
  <c r="ABJ121" i="4"/>
  <c r="ABK121" i="4"/>
  <c r="ABL121" i="4"/>
  <c r="ABM121" i="4"/>
  <c r="ABN121" i="4"/>
  <c r="ABO121" i="4"/>
  <c r="ABP121" i="4"/>
  <c r="ABQ121" i="4"/>
  <c r="ABR121" i="4"/>
  <c r="ABS121" i="4"/>
  <c r="ABT121" i="4"/>
  <c r="ABU121" i="4"/>
  <c r="ABV121" i="4"/>
  <c r="ABW121" i="4"/>
  <c r="ACG121" i="4"/>
  <c r="ACH121" i="4"/>
  <c r="ACI121" i="4"/>
  <c r="ACJ121" i="4"/>
  <c r="ACK121" i="4"/>
  <c r="ACL121" i="4"/>
  <c r="ACM121" i="4"/>
  <c r="ACN121" i="4"/>
  <c r="ACO121" i="4"/>
  <c r="ACP121" i="4"/>
  <c r="ACQ121" i="4"/>
  <c r="ACR121" i="4"/>
  <c r="ACS121" i="4"/>
  <c r="ACT121" i="4"/>
  <c r="ACU121" i="4"/>
  <c r="ACV121" i="4"/>
  <c r="ACW121" i="4"/>
  <c r="ACX121" i="4"/>
  <c r="ACY121" i="4"/>
  <c r="ACZ121" i="4"/>
  <c r="ADA121" i="4"/>
  <c r="ADB121" i="4"/>
  <c r="ADC121" i="4"/>
  <c r="ADD121" i="4"/>
  <c r="ADE121" i="4"/>
  <c r="ADF121" i="4"/>
  <c r="ADG121" i="4"/>
  <c r="ADH121" i="4"/>
  <c r="ADI121" i="4"/>
  <c r="ADJ121" i="4"/>
  <c r="ADK121" i="4"/>
  <c r="ADL121" i="4"/>
  <c r="ADM121" i="4"/>
  <c r="ADN121" i="4"/>
  <c r="ADO121" i="4"/>
  <c r="ADP121" i="4"/>
  <c r="ADQ121" i="4"/>
  <c r="ADR121" i="4"/>
  <c r="ADS121" i="4"/>
  <c r="ADT121" i="4"/>
  <c r="ADU121" i="4"/>
  <c r="ADV121" i="4"/>
  <c r="ADW121" i="4"/>
  <c r="ADX121" i="4"/>
  <c r="ADY121" i="4"/>
  <c r="ADZ121" i="4"/>
  <c r="AEA121" i="4"/>
  <c r="AEB121" i="4"/>
  <c r="AEC121" i="4"/>
  <c r="AED121" i="4"/>
  <c r="AEE121" i="4"/>
  <c r="AEF121" i="4"/>
  <c r="AEG121" i="4"/>
  <c r="AEH121" i="4"/>
  <c r="AEI121" i="4"/>
  <c r="AEJ121" i="4"/>
  <c r="AEK121" i="4"/>
  <c r="AEL121" i="4"/>
  <c r="AEM121" i="4"/>
  <c r="AEN121" i="4"/>
  <c r="AEO121" i="4"/>
  <c r="AEP121" i="4"/>
  <c r="AEQ121" i="4"/>
  <c r="AER121" i="4"/>
  <c r="AES121" i="4"/>
  <c r="AET121" i="4"/>
  <c r="AEU121" i="4"/>
  <c r="AEV121" i="4"/>
  <c r="AEW121" i="4"/>
  <c r="AEX121" i="4"/>
  <c r="AEY121" i="4"/>
  <c r="AEZ121" i="4"/>
  <c r="AFA121" i="4"/>
  <c r="AFB121" i="4"/>
  <c r="AFC121" i="4"/>
  <c r="AFD121" i="4"/>
  <c r="AFE121" i="4"/>
  <c r="AFF121" i="4"/>
  <c r="AFG121" i="4"/>
  <c r="AFH121" i="4"/>
  <c r="AFI121" i="4"/>
  <c r="AFJ121" i="4"/>
  <c r="DR96" i="4"/>
  <c r="DT96" i="4"/>
  <c r="DU96" i="4"/>
  <c r="DV96" i="4"/>
  <c r="DW96" i="4"/>
  <c r="DX96" i="4"/>
  <c r="DY96" i="4"/>
  <c r="DZ96" i="4"/>
  <c r="EA96" i="4"/>
  <c r="EB96" i="4"/>
  <c r="EC96" i="4"/>
  <c r="ED96" i="4"/>
  <c r="EE96" i="4"/>
  <c r="EF96" i="4"/>
  <c r="EG96" i="4"/>
  <c r="EH96" i="4"/>
  <c r="EI96" i="4"/>
  <c r="EJ96" i="4"/>
  <c r="EK96" i="4"/>
  <c r="EL96" i="4"/>
  <c r="EM96" i="4"/>
  <c r="EN96" i="4"/>
  <c r="EO96" i="4"/>
  <c r="EP96" i="4"/>
  <c r="EQ96" i="4"/>
  <c r="ER96" i="4"/>
  <c r="ES96" i="4"/>
  <c r="ET96" i="4"/>
  <c r="EU96" i="4"/>
  <c r="EV96" i="4"/>
  <c r="EW96" i="4"/>
  <c r="EX96" i="4"/>
  <c r="EY96" i="4"/>
  <c r="EZ96" i="4"/>
  <c r="FA96" i="4"/>
  <c r="FB96" i="4"/>
  <c r="FC96" i="4"/>
  <c r="FD96" i="4"/>
  <c r="FE96" i="4"/>
  <c r="FF96" i="4"/>
  <c r="FG96" i="4"/>
  <c r="FH96" i="4"/>
  <c r="FI96" i="4"/>
  <c r="FJ96" i="4"/>
  <c r="FK96" i="4"/>
  <c r="FL96" i="4"/>
  <c r="FM96" i="4"/>
  <c r="FN96" i="4"/>
  <c r="FO96" i="4"/>
  <c r="FP96" i="4"/>
  <c r="FQ96" i="4"/>
  <c r="FR96" i="4"/>
  <c r="FS96" i="4"/>
  <c r="FT96" i="4"/>
  <c r="FU96" i="4"/>
  <c r="FV96" i="4"/>
  <c r="FW96" i="4"/>
  <c r="FX96" i="4"/>
  <c r="FY96" i="4"/>
  <c r="FZ96" i="4"/>
  <c r="GA96" i="4"/>
  <c r="GB96" i="4"/>
  <c r="GC96" i="4"/>
  <c r="GD96" i="4"/>
  <c r="GE96" i="4"/>
  <c r="GF96" i="4"/>
  <c r="GG96" i="4"/>
  <c r="GH96" i="4"/>
  <c r="GI96" i="4"/>
  <c r="GJ96" i="4"/>
  <c r="GK96" i="4"/>
  <c r="GL96" i="4"/>
  <c r="GM96" i="4"/>
  <c r="GN96" i="4"/>
  <c r="GO96" i="4"/>
  <c r="GP96" i="4"/>
  <c r="GQ96" i="4"/>
  <c r="GR96" i="4"/>
  <c r="GS96" i="4"/>
  <c r="GT96" i="4"/>
  <c r="GU96" i="4"/>
  <c r="KS96" i="4"/>
  <c r="KT96" i="4"/>
  <c r="KU96" i="4"/>
  <c r="KV96" i="4"/>
  <c r="KW96" i="4"/>
  <c r="KX96" i="4"/>
  <c r="KY96" i="4"/>
  <c r="KZ96" i="4"/>
  <c r="LA96" i="4"/>
  <c r="LB96" i="4"/>
  <c r="LC96" i="4"/>
  <c r="LD96" i="4"/>
  <c r="LE96" i="4"/>
  <c r="LF96" i="4"/>
  <c r="LG96" i="4"/>
  <c r="LH96" i="4"/>
  <c r="LI96" i="4"/>
  <c r="LJ96" i="4"/>
  <c r="LK96" i="4"/>
  <c r="LL96" i="4"/>
  <c r="LM96" i="4"/>
  <c r="LN96" i="4"/>
  <c r="LO96" i="4"/>
  <c r="LP96" i="4"/>
  <c r="LQ96" i="4"/>
  <c r="LR96" i="4"/>
  <c r="LS96" i="4"/>
  <c r="LT96" i="4"/>
  <c r="LU96" i="4"/>
  <c r="LV96" i="4"/>
  <c r="LW96" i="4"/>
  <c r="LX96" i="4"/>
  <c r="LY96" i="4"/>
  <c r="LZ96" i="4"/>
  <c r="MA96" i="4"/>
  <c r="MB96" i="4"/>
  <c r="MC96" i="4"/>
  <c r="MD96" i="4"/>
  <c r="ME96" i="4"/>
  <c r="MF96" i="4"/>
  <c r="MG96" i="4"/>
  <c r="MH96" i="4"/>
  <c r="MI96" i="4"/>
  <c r="MJ96" i="4"/>
  <c r="MK96" i="4"/>
  <c r="ML96" i="4"/>
  <c r="MM96" i="4"/>
  <c r="MN96" i="4"/>
  <c r="MO96" i="4"/>
  <c r="MP96" i="4"/>
  <c r="MQ96" i="4"/>
  <c r="MR96" i="4"/>
  <c r="MS96" i="4"/>
  <c r="MT96" i="4"/>
  <c r="MU96" i="4"/>
  <c r="MV96" i="4"/>
  <c r="MW96" i="4"/>
  <c r="MX96" i="4"/>
  <c r="MY96" i="4"/>
  <c r="MZ96" i="4"/>
  <c r="NA96" i="4"/>
  <c r="NB96" i="4"/>
  <c r="NC96" i="4"/>
  <c r="ND96" i="4"/>
  <c r="NE96" i="4"/>
  <c r="NF96" i="4"/>
  <c r="NG96" i="4"/>
  <c r="NH96" i="4"/>
  <c r="NI96" i="4"/>
  <c r="NJ96" i="4"/>
  <c r="NK96" i="4"/>
  <c r="NL96" i="4"/>
  <c r="NM96" i="4"/>
  <c r="NN96" i="4"/>
  <c r="NO96" i="4"/>
  <c r="NP96" i="4"/>
  <c r="NQ96" i="4"/>
  <c r="NR96" i="4"/>
  <c r="NS96" i="4"/>
  <c r="NT96" i="4"/>
  <c r="NU96" i="4"/>
  <c r="NV96" i="4"/>
  <c r="OG96" i="4"/>
  <c r="OH96" i="4"/>
  <c r="OI96" i="4"/>
  <c r="OJ96" i="4"/>
  <c r="OK96" i="4"/>
  <c r="OL96" i="4"/>
  <c r="OM96" i="4"/>
  <c r="ON96" i="4"/>
  <c r="OO96" i="4"/>
  <c r="OP96" i="4"/>
  <c r="OQ96" i="4"/>
  <c r="OR96" i="4"/>
  <c r="OS96" i="4"/>
  <c r="OT96" i="4"/>
  <c r="OU96" i="4"/>
  <c r="OV96" i="4"/>
  <c r="OW96" i="4"/>
  <c r="OX96" i="4"/>
  <c r="OY96" i="4"/>
  <c r="OZ96" i="4"/>
  <c r="PA96" i="4"/>
  <c r="PB96" i="4"/>
  <c r="PC96" i="4"/>
  <c r="PD96" i="4"/>
  <c r="PE96" i="4"/>
  <c r="PF96" i="4"/>
  <c r="PG96" i="4"/>
  <c r="PH96" i="4"/>
  <c r="PI96" i="4"/>
  <c r="PJ96" i="4"/>
  <c r="PK96" i="4"/>
  <c r="PL96" i="4"/>
  <c r="PM96" i="4"/>
  <c r="PN96" i="4"/>
  <c r="PO96" i="4"/>
  <c r="PP96" i="4"/>
  <c r="PQ96" i="4"/>
  <c r="PR96" i="4"/>
  <c r="PS96" i="4"/>
  <c r="PT96" i="4"/>
  <c r="PU96" i="4"/>
  <c r="PV96" i="4"/>
  <c r="PW96" i="4"/>
  <c r="PX96" i="4"/>
  <c r="PY96" i="4"/>
  <c r="PZ96" i="4"/>
  <c r="QA96" i="4"/>
  <c r="QB96" i="4"/>
  <c r="QC96" i="4"/>
  <c r="QD96" i="4"/>
  <c r="QE96" i="4"/>
  <c r="QF96" i="4"/>
  <c r="QG96" i="4"/>
  <c r="QH96" i="4"/>
  <c r="QI96" i="4"/>
  <c r="QJ96" i="4"/>
  <c r="QK96" i="4"/>
  <c r="QL96" i="4"/>
  <c r="QM96" i="4"/>
  <c r="QN96" i="4"/>
  <c r="QO96" i="4"/>
  <c r="QP96" i="4"/>
  <c r="QQ96" i="4"/>
  <c r="QR96" i="4"/>
  <c r="QS96" i="4"/>
  <c r="QT96" i="4"/>
  <c r="QU96" i="4"/>
  <c r="QV96" i="4"/>
  <c r="QW96" i="4"/>
  <c r="QX96" i="4"/>
  <c r="QY96" i="4"/>
  <c r="QZ96" i="4"/>
  <c r="RA96" i="4"/>
  <c r="RB96" i="4"/>
  <c r="RC96" i="4"/>
  <c r="RD96" i="4"/>
  <c r="RE96" i="4"/>
  <c r="RF96" i="4"/>
  <c r="RG96" i="4"/>
  <c r="RH96" i="4"/>
  <c r="RI96" i="4"/>
  <c r="RJ96" i="4"/>
  <c r="RT96" i="4"/>
  <c r="RU96" i="4"/>
  <c r="RV96" i="4"/>
  <c r="RW96" i="4"/>
  <c r="RX96" i="4"/>
  <c r="RY96" i="4"/>
  <c r="RZ96" i="4"/>
  <c r="SA96" i="4"/>
  <c r="SB96" i="4"/>
  <c r="SC96" i="4"/>
  <c r="SD96" i="4"/>
  <c r="SE96" i="4"/>
  <c r="SF96" i="4"/>
  <c r="SG96" i="4"/>
  <c r="SH96" i="4"/>
  <c r="SI96" i="4"/>
  <c r="SJ96" i="4"/>
  <c r="SK96" i="4"/>
  <c r="SL96" i="4"/>
  <c r="SM96" i="4"/>
  <c r="SN96" i="4"/>
  <c r="SO96" i="4"/>
  <c r="SP96" i="4"/>
  <c r="SQ96" i="4"/>
  <c r="SR96" i="4"/>
  <c r="SS96" i="4"/>
  <c r="ST96" i="4"/>
  <c r="SU96" i="4"/>
  <c r="SV96" i="4"/>
  <c r="SW96" i="4"/>
  <c r="SX96" i="4"/>
  <c r="SY96" i="4"/>
  <c r="SZ96" i="4"/>
  <c r="TA96" i="4"/>
  <c r="TB96" i="4"/>
  <c r="TC96" i="4"/>
  <c r="TD96" i="4"/>
  <c r="TE96" i="4"/>
  <c r="TF96" i="4"/>
  <c r="TG96" i="4"/>
  <c r="TH96" i="4"/>
  <c r="TI96" i="4"/>
  <c r="TJ96" i="4"/>
  <c r="TK96" i="4"/>
  <c r="TL96" i="4"/>
  <c r="TM96" i="4"/>
  <c r="TN96" i="4"/>
  <c r="TO96" i="4"/>
  <c r="TP96" i="4"/>
  <c r="TQ96" i="4"/>
  <c r="TR96" i="4"/>
  <c r="TS96" i="4"/>
  <c r="TT96" i="4"/>
  <c r="TU96" i="4"/>
  <c r="TV96" i="4"/>
  <c r="TW96" i="4"/>
  <c r="TX96" i="4"/>
  <c r="TY96" i="4"/>
  <c r="TZ96" i="4"/>
  <c r="UA96" i="4"/>
  <c r="UB96" i="4"/>
  <c r="UC96" i="4"/>
  <c r="UD96" i="4"/>
  <c r="UE96" i="4"/>
  <c r="UF96" i="4"/>
  <c r="UG96" i="4"/>
  <c r="UH96" i="4"/>
  <c r="UI96" i="4"/>
  <c r="UJ96" i="4"/>
  <c r="UK96" i="4"/>
  <c r="UL96" i="4"/>
  <c r="UM96" i="4"/>
  <c r="UN96" i="4"/>
  <c r="UO96" i="4"/>
  <c r="UP96" i="4"/>
  <c r="UQ96" i="4"/>
  <c r="UR96" i="4"/>
  <c r="US96" i="4"/>
  <c r="UT96" i="4"/>
  <c r="UU96" i="4"/>
  <c r="UV96" i="4"/>
  <c r="UW96" i="4"/>
  <c r="VG96" i="4"/>
  <c r="VH96" i="4"/>
  <c r="VI96" i="4"/>
  <c r="VJ96" i="4"/>
  <c r="VK96" i="4"/>
  <c r="VL96" i="4"/>
  <c r="VM96" i="4"/>
  <c r="VN96" i="4"/>
  <c r="VO96" i="4"/>
  <c r="VP96" i="4"/>
  <c r="VQ96" i="4"/>
  <c r="VR96" i="4"/>
  <c r="VS96" i="4"/>
  <c r="VT96" i="4"/>
  <c r="VU96" i="4"/>
  <c r="VV96" i="4"/>
  <c r="VW96" i="4"/>
  <c r="VX96" i="4"/>
  <c r="VY96" i="4"/>
  <c r="VZ96" i="4"/>
  <c r="WA96" i="4"/>
  <c r="WB96" i="4"/>
  <c r="WC96" i="4"/>
  <c r="WD96" i="4"/>
  <c r="WE96" i="4"/>
  <c r="WF96" i="4"/>
  <c r="WG96" i="4"/>
  <c r="WH96" i="4"/>
  <c r="WI96" i="4"/>
  <c r="WJ96" i="4"/>
  <c r="WK96" i="4"/>
  <c r="WL96" i="4"/>
  <c r="WM96" i="4"/>
  <c r="WN96" i="4"/>
  <c r="WO96" i="4"/>
  <c r="WP96" i="4"/>
  <c r="WQ96" i="4"/>
  <c r="WR96" i="4"/>
  <c r="WS96" i="4"/>
  <c r="WT96" i="4"/>
  <c r="WU96" i="4"/>
  <c r="WV96" i="4"/>
  <c r="WW96" i="4"/>
  <c r="WX96" i="4"/>
  <c r="WY96" i="4"/>
  <c r="WZ96" i="4"/>
  <c r="XA96" i="4"/>
  <c r="XB96" i="4"/>
  <c r="XC96" i="4"/>
  <c r="XD96" i="4"/>
  <c r="XE96" i="4"/>
  <c r="XF96" i="4"/>
  <c r="XG96" i="4"/>
  <c r="XH96" i="4"/>
  <c r="XI96" i="4"/>
  <c r="XJ96" i="4"/>
  <c r="XK96" i="4"/>
  <c r="XL96" i="4"/>
  <c r="XM96" i="4"/>
  <c r="XN96" i="4"/>
  <c r="XO96" i="4"/>
  <c r="XP96" i="4"/>
  <c r="XQ96" i="4"/>
  <c r="XR96" i="4"/>
  <c r="XS96" i="4"/>
  <c r="XT96" i="4"/>
  <c r="XU96" i="4"/>
  <c r="XV96" i="4"/>
  <c r="XW96" i="4"/>
  <c r="XX96" i="4"/>
  <c r="XY96" i="4"/>
  <c r="XZ96" i="4"/>
  <c r="YA96" i="4"/>
  <c r="YB96" i="4"/>
  <c r="YC96" i="4"/>
  <c r="YD96" i="4"/>
  <c r="YE96" i="4"/>
  <c r="YF96" i="4"/>
  <c r="YG96" i="4"/>
  <c r="YH96" i="4"/>
  <c r="YI96" i="4"/>
  <c r="YJ96" i="4"/>
  <c r="YT96" i="4"/>
  <c r="YU96" i="4"/>
  <c r="YV96" i="4"/>
  <c r="YW96" i="4"/>
  <c r="YX96" i="4"/>
  <c r="YY96" i="4"/>
  <c r="YZ96" i="4"/>
  <c r="ZA96" i="4"/>
  <c r="ZB96" i="4"/>
  <c r="ZC96" i="4"/>
  <c r="ZD96" i="4"/>
  <c r="ZE96" i="4"/>
  <c r="ZF96" i="4"/>
  <c r="ZG96" i="4"/>
  <c r="ZH96" i="4"/>
  <c r="ZI96" i="4"/>
  <c r="ZJ96" i="4"/>
  <c r="ZK96" i="4"/>
  <c r="ZL96" i="4"/>
  <c r="ZM96" i="4"/>
  <c r="ZN96" i="4"/>
  <c r="ZO96" i="4"/>
  <c r="ZP96" i="4"/>
  <c r="ZQ96" i="4"/>
  <c r="ZR96" i="4"/>
  <c r="ZS96" i="4"/>
  <c r="ZT96" i="4"/>
  <c r="ZU96" i="4"/>
  <c r="ZV96" i="4"/>
  <c r="ZW96" i="4"/>
  <c r="ZX96" i="4"/>
  <c r="ZY96" i="4"/>
  <c r="ZZ96" i="4"/>
  <c r="AAA96" i="4"/>
  <c r="AAB96" i="4"/>
  <c r="AAC96" i="4"/>
  <c r="AAD96" i="4"/>
  <c r="AAE96" i="4"/>
  <c r="AAF96" i="4"/>
  <c r="AAG96" i="4"/>
  <c r="AAH96" i="4"/>
  <c r="AAI96" i="4"/>
  <c r="AAJ96" i="4"/>
  <c r="AAK96" i="4"/>
  <c r="AAL96" i="4"/>
  <c r="AAM96" i="4"/>
  <c r="AAN96" i="4"/>
  <c r="AAO96" i="4"/>
  <c r="AAP96" i="4"/>
  <c r="AAQ96" i="4"/>
  <c r="AAR96" i="4"/>
  <c r="AAS96" i="4"/>
  <c r="AAT96" i="4"/>
  <c r="AAU96" i="4"/>
  <c r="AAV96" i="4"/>
  <c r="AAW96" i="4"/>
  <c r="AAX96" i="4"/>
  <c r="AAY96" i="4"/>
  <c r="AAZ96" i="4"/>
  <c r="ABA96" i="4"/>
  <c r="ABB96" i="4"/>
  <c r="ABC96" i="4"/>
  <c r="ABD96" i="4"/>
  <c r="ABE96" i="4"/>
  <c r="ABF96" i="4"/>
  <c r="ABG96" i="4"/>
  <c r="ABH96" i="4"/>
  <c r="ABI96" i="4"/>
  <c r="ABJ96" i="4"/>
  <c r="ABK96" i="4"/>
  <c r="ABL96" i="4"/>
  <c r="ABM96" i="4"/>
  <c r="ABN96" i="4"/>
  <c r="ABO96" i="4"/>
  <c r="ABP96" i="4"/>
  <c r="ABQ96" i="4"/>
  <c r="ABR96" i="4"/>
  <c r="ABS96" i="4"/>
  <c r="ABT96" i="4"/>
  <c r="ABU96" i="4"/>
  <c r="ABV96" i="4"/>
  <c r="ABW96" i="4"/>
  <c r="ACG96" i="4"/>
  <c r="ACH96" i="4"/>
  <c r="ACI96" i="4"/>
  <c r="ACJ96" i="4"/>
  <c r="ACK96" i="4"/>
  <c r="ACL96" i="4"/>
  <c r="ACM96" i="4"/>
  <c r="ACN96" i="4"/>
  <c r="ACO96" i="4"/>
  <c r="ACP96" i="4"/>
  <c r="ACQ96" i="4"/>
  <c r="ACR96" i="4"/>
  <c r="ACS96" i="4"/>
  <c r="ACT96" i="4"/>
  <c r="ACU96" i="4"/>
  <c r="ACV96" i="4"/>
  <c r="ACW96" i="4"/>
  <c r="ACX96" i="4"/>
  <c r="ACY96" i="4"/>
  <c r="ACZ96" i="4"/>
  <c r="ADA96" i="4"/>
  <c r="ADB96" i="4"/>
  <c r="ADC96" i="4"/>
  <c r="ADD96" i="4"/>
  <c r="ADE96" i="4"/>
  <c r="ADF96" i="4"/>
  <c r="ADG96" i="4"/>
  <c r="ADH96" i="4"/>
  <c r="ADI96" i="4"/>
  <c r="ADJ96" i="4"/>
  <c r="ADK96" i="4"/>
  <c r="ADL96" i="4"/>
  <c r="ADM96" i="4"/>
  <c r="ADN96" i="4"/>
  <c r="ADO96" i="4"/>
  <c r="ADP96" i="4"/>
  <c r="ADQ96" i="4"/>
  <c r="ADR96" i="4"/>
  <c r="ADS96" i="4"/>
  <c r="ADT96" i="4"/>
  <c r="ADU96" i="4"/>
  <c r="ADV96" i="4"/>
  <c r="ADW96" i="4"/>
  <c r="ADX96" i="4"/>
  <c r="ADY96" i="4"/>
  <c r="ADZ96" i="4"/>
  <c r="AEA96" i="4"/>
  <c r="AEB96" i="4"/>
  <c r="AEC96" i="4"/>
  <c r="AED96" i="4"/>
  <c r="AEE96" i="4"/>
  <c r="AEF96" i="4"/>
  <c r="AEG96" i="4"/>
  <c r="AEH96" i="4"/>
  <c r="AEI96" i="4"/>
  <c r="AEJ96" i="4"/>
  <c r="AEK96" i="4"/>
  <c r="AEL96" i="4"/>
  <c r="AEM96" i="4"/>
  <c r="AEN96" i="4"/>
  <c r="AEO96" i="4"/>
  <c r="AEP96" i="4"/>
  <c r="AEQ96" i="4"/>
  <c r="AER96" i="4"/>
  <c r="AES96" i="4"/>
  <c r="AET96" i="4"/>
  <c r="AEU96" i="4"/>
  <c r="AEV96" i="4"/>
  <c r="AEW96" i="4"/>
  <c r="AEX96" i="4"/>
  <c r="AEY96" i="4"/>
  <c r="AEZ96" i="4"/>
  <c r="AFA96" i="4"/>
  <c r="AFB96" i="4"/>
  <c r="AFC96" i="4"/>
  <c r="AFD96" i="4"/>
  <c r="AFE96" i="4"/>
  <c r="AFF96" i="4"/>
  <c r="AFG96" i="4"/>
  <c r="AFH96" i="4"/>
  <c r="AFI96" i="4"/>
  <c r="AFJ96" i="4"/>
  <c r="DR91" i="4"/>
  <c r="DT91" i="4"/>
  <c r="DU91" i="4"/>
  <c r="DV91" i="4"/>
  <c r="DW91" i="4"/>
  <c r="DX91" i="4"/>
  <c r="DY91" i="4"/>
  <c r="DZ91" i="4"/>
  <c r="EA91" i="4"/>
  <c r="EB91" i="4"/>
  <c r="EC91" i="4"/>
  <c r="ED91" i="4"/>
  <c r="EE91" i="4"/>
  <c r="EF91" i="4"/>
  <c r="EG91" i="4"/>
  <c r="EH91" i="4"/>
  <c r="EI91" i="4"/>
  <c r="EJ91" i="4"/>
  <c r="EK91" i="4"/>
  <c r="EL91" i="4"/>
  <c r="EM91" i="4"/>
  <c r="EN91" i="4"/>
  <c r="EO91" i="4"/>
  <c r="EP91" i="4"/>
  <c r="EQ91" i="4"/>
  <c r="ER91" i="4"/>
  <c r="ES91" i="4"/>
  <c r="ET91" i="4"/>
  <c r="EU91" i="4"/>
  <c r="EV91" i="4"/>
  <c r="EW91" i="4"/>
  <c r="EX91" i="4"/>
  <c r="EY91" i="4"/>
  <c r="EZ91" i="4"/>
  <c r="FA91" i="4"/>
  <c r="FB91" i="4"/>
  <c r="FC91" i="4"/>
  <c r="FD91" i="4"/>
  <c r="FE91" i="4"/>
  <c r="FF91" i="4"/>
  <c r="FG91" i="4"/>
  <c r="FH91" i="4"/>
  <c r="FI91" i="4"/>
  <c r="FJ91" i="4"/>
  <c r="FK91" i="4"/>
  <c r="FL91" i="4"/>
  <c r="FM91" i="4"/>
  <c r="FN91" i="4"/>
  <c r="FO91" i="4"/>
  <c r="FP91" i="4"/>
  <c r="FQ91" i="4"/>
  <c r="FR91" i="4"/>
  <c r="FS91" i="4"/>
  <c r="FT91" i="4"/>
  <c r="FU91" i="4"/>
  <c r="FV91" i="4"/>
  <c r="FW91" i="4"/>
  <c r="FX91" i="4"/>
  <c r="FY91" i="4"/>
  <c r="FZ91" i="4"/>
  <c r="GA91" i="4"/>
  <c r="GB91" i="4"/>
  <c r="GC91" i="4"/>
  <c r="GD91" i="4"/>
  <c r="GE91" i="4"/>
  <c r="GF91" i="4"/>
  <c r="GG91" i="4"/>
  <c r="GH91" i="4"/>
  <c r="GI91" i="4"/>
  <c r="GJ91" i="4"/>
  <c r="GK91" i="4"/>
  <c r="GL91" i="4"/>
  <c r="GM91" i="4"/>
  <c r="GN91" i="4"/>
  <c r="GO91" i="4"/>
  <c r="GP91" i="4"/>
  <c r="GQ91" i="4"/>
  <c r="GR91" i="4"/>
  <c r="GS91" i="4"/>
  <c r="GT91" i="4"/>
  <c r="GU91" i="4"/>
  <c r="KS91" i="4"/>
  <c r="KT91" i="4"/>
  <c r="KU91" i="4"/>
  <c r="KV91" i="4"/>
  <c r="KW91" i="4"/>
  <c r="KX91" i="4"/>
  <c r="KY91" i="4"/>
  <c r="KZ91" i="4"/>
  <c r="LA91" i="4"/>
  <c r="LB91" i="4"/>
  <c r="LC91" i="4"/>
  <c r="LD91" i="4"/>
  <c r="LE91" i="4"/>
  <c r="LF91" i="4"/>
  <c r="LG91" i="4"/>
  <c r="LH91" i="4"/>
  <c r="LI91" i="4"/>
  <c r="LJ91" i="4"/>
  <c r="LK91" i="4"/>
  <c r="LL91" i="4"/>
  <c r="LM91" i="4"/>
  <c r="LN91" i="4"/>
  <c r="LO91" i="4"/>
  <c r="LP91" i="4"/>
  <c r="LQ91" i="4"/>
  <c r="LR91" i="4"/>
  <c r="LS91" i="4"/>
  <c r="LT91" i="4"/>
  <c r="LU91" i="4"/>
  <c r="LV91" i="4"/>
  <c r="LW91" i="4"/>
  <c r="LX91" i="4"/>
  <c r="LY91" i="4"/>
  <c r="LZ91" i="4"/>
  <c r="MA91" i="4"/>
  <c r="MB91" i="4"/>
  <c r="MC91" i="4"/>
  <c r="MD91" i="4"/>
  <c r="ME91" i="4"/>
  <c r="MF91" i="4"/>
  <c r="MG91" i="4"/>
  <c r="MH91" i="4"/>
  <c r="MI91" i="4"/>
  <c r="MJ91" i="4"/>
  <c r="MK91" i="4"/>
  <c r="ML91" i="4"/>
  <c r="MM91" i="4"/>
  <c r="MN91" i="4"/>
  <c r="MO91" i="4"/>
  <c r="MP91" i="4"/>
  <c r="MQ91" i="4"/>
  <c r="MR91" i="4"/>
  <c r="MS91" i="4"/>
  <c r="MT91" i="4"/>
  <c r="MU91" i="4"/>
  <c r="MV91" i="4"/>
  <c r="MW91" i="4"/>
  <c r="MX91" i="4"/>
  <c r="MY91" i="4"/>
  <c r="MZ91" i="4"/>
  <c r="NA91" i="4"/>
  <c r="NB91" i="4"/>
  <c r="NC91" i="4"/>
  <c r="ND91" i="4"/>
  <c r="NE91" i="4"/>
  <c r="NF91" i="4"/>
  <c r="NG91" i="4"/>
  <c r="NH91" i="4"/>
  <c r="NI91" i="4"/>
  <c r="NJ91" i="4"/>
  <c r="NK91" i="4"/>
  <c r="NL91" i="4"/>
  <c r="NM91" i="4"/>
  <c r="NN91" i="4"/>
  <c r="NO91" i="4"/>
  <c r="NP91" i="4"/>
  <c r="NQ91" i="4"/>
  <c r="NR91" i="4"/>
  <c r="NS91" i="4"/>
  <c r="NT91" i="4"/>
  <c r="NU91" i="4"/>
  <c r="NV91" i="4"/>
  <c r="OG91" i="4"/>
  <c r="OH91" i="4"/>
  <c r="OI91" i="4"/>
  <c r="OJ91" i="4"/>
  <c r="OK91" i="4"/>
  <c r="OL91" i="4"/>
  <c r="OM91" i="4"/>
  <c r="ON91" i="4"/>
  <c r="OO91" i="4"/>
  <c r="OP91" i="4"/>
  <c r="OQ91" i="4"/>
  <c r="OR91" i="4"/>
  <c r="OS91" i="4"/>
  <c r="OT91" i="4"/>
  <c r="OU91" i="4"/>
  <c r="OV91" i="4"/>
  <c r="OW91" i="4"/>
  <c r="OX91" i="4"/>
  <c r="OY91" i="4"/>
  <c r="OZ91" i="4"/>
  <c r="PA91" i="4"/>
  <c r="PB91" i="4"/>
  <c r="PC91" i="4"/>
  <c r="PD91" i="4"/>
  <c r="PE91" i="4"/>
  <c r="PF91" i="4"/>
  <c r="PG91" i="4"/>
  <c r="PH91" i="4"/>
  <c r="PI91" i="4"/>
  <c r="PJ91" i="4"/>
  <c r="PK91" i="4"/>
  <c r="PL91" i="4"/>
  <c r="PM91" i="4"/>
  <c r="PN91" i="4"/>
  <c r="PO91" i="4"/>
  <c r="PP91" i="4"/>
  <c r="PQ91" i="4"/>
  <c r="PR91" i="4"/>
  <c r="PS91" i="4"/>
  <c r="PT91" i="4"/>
  <c r="PU91" i="4"/>
  <c r="PV91" i="4"/>
  <c r="PW91" i="4"/>
  <c r="PX91" i="4"/>
  <c r="PY91" i="4"/>
  <c r="PZ91" i="4"/>
  <c r="QA91" i="4"/>
  <c r="QB91" i="4"/>
  <c r="QC91" i="4"/>
  <c r="QD91" i="4"/>
  <c r="QE91" i="4"/>
  <c r="QF91" i="4"/>
  <c r="QG91" i="4"/>
  <c r="QH91" i="4"/>
  <c r="QI91" i="4"/>
  <c r="QJ91" i="4"/>
  <c r="QK91" i="4"/>
  <c r="QL91" i="4"/>
  <c r="QM91" i="4"/>
  <c r="QN91" i="4"/>
  <c r="QO91" i="4"/>
  <c r="QP91" i="4"/>
  <c r="QQ91" i="4"/>
  <c r="QR91" i="4"/>
  <c r="QS91" i="4"/>
  <c r="QT91" i="4"/>
  <c r="QU91" i="4"/>
  <c r="QV91" i="4"/>
  <c r="QW91" i="4"/>
  <c r="QX91" i="4"/>
  <c r="QY91" i="4"/>
  <c r="QZ91" i="4"/>
  <c r="RA91" i="4"/>
  <c r="RB91" i="4"/>
  <c r="RC91" i="4"/>
  <c r="RD91" i="4"/>
  <c r="RE91" i="4"/>
  <c r="RF91" i="4"/>
  <c r="RG91" i="4"/>
  <c r="RH91" i="4"/>
  <c r="RI91" i="4"/>
  <c r="RJ91" i="4"/>
  <c r="RT91" i="4"/>
  <c r="RU91" i="4"/>
  <c r="RV91" i="4"/>
  <c r="RW91" i="4"/>
  <c r="RX91" i="4"/>
  <c r="RY91" i="4"/>
  <c r="RZ91" i="4"/>
  <c r="SA91" i="4"/>
  <c r="SB91" i="4"/>
  <c r="SC91" i="4"/>
  <c r="SD91" i="4"/>
  <c r="SE91" i="4"/>
  <c r="SF91" i="4"/>
  <c r="SG91" i="4"/>
  <c r="SH91" i="4"/>
  <c r="SI91" i="4"/>
  <c r="SJ91" i="4"/>
  <c r="SK91" i="4"/>
  <c r="SL91" i="4"/>
  <c r="SM91" i="4"/>
  <c r="SN91" i="4"/>
  <c r="SO91" i="4"/>
  <c r="SP91" i="4"/>
  <c r="SQ91" i="4"/>
  <c r="SR91" i="4"/>
  <c r="SS91" i="4"/>
  <c r="ST91" i="4"/>
  <c r="SU91" i="4"/>
  <c r="SV91" i="4"/>
  <c r="SW91" i="4"/>
  <c r="SX91" i="4"/>
  <c r="SY91" i="4"/>
  <c r="SZ91" i="4"/>
  <c r="TA91" i="4"/>
  <c r="TB91" i="4"/>
  <c r="TC91" i="4"/>
  <c r="TD91" i="4"/>
  <c r="TE91" i="4"/>
  <c r="TF91" i="4"/>
  <c r="TG91" i="4"/>
  <c r="TH91" i="4"/>
  <c r="TI91" i="4"/>
  <c r="TJ91" i="4"/>
  <c r="TK91" i="4"/>
  <c r="TL91" i="4"/>
  <c r="TM91" i="4"/>
  <c r="TN91" i="4"/>
  <c r="TO91" i="4"/>
  <c r="TP91" i="4"/>
  <c r="TQ91" i="4"/>
  <c r="TR91" i="4"/>
  <c r="TS91" i="4"/>
  <c r="TT91" i="4"/>
  <c r="TU91" i="4"/>
  <c r="TV91" i="4"/>
  <c r="TW91" i="4"/>
  <c r="TX91" i="4"/>
  <c r="TY91" i="4"/>
  <c r="TZ91" i="4"/>
  <c r="UA91" i="4"/>
  <c r="UB91" i="4"/>
  <c r="UC91" i="4"/>
  <c r="UD91" i="4"/>
  <c r="UE91" i="4"/>
  <c r="UF91" i="4"/>
  <c r="UG91" i="4"/>
  <c r="UH91" i="4"/>
  <c r="UI91" i="4"/>
  <c r="UJ91" i="4"/>
  <c r="UK91" i="4"/>
  <c r="UL91" i="4"/>
  <c r="UM91" i="4"/>
  <c r="UN91" i="4"/>
  <c r="UO91" i="4"/>
  <c r="UP91" i="4"/>
  <c r="UQ91" i="4"/>
  <c r="UR91" i="4"/>
  <c r="US91" i="4"/>
  <c r="UT91" i="4"/>
  <c r="UU91" i="4"/>
  <c r="UV91" i="4"/>
  <c r="UW91" i="4"/>
  <c r="VG91" i="4"/>
  <c r="VH91" i="4"/>
  <c r="VI91" i="4"/>
  <c r="VJ91" i="4"/>
  <c r="VK91" i="4"/>
  <c r="VL91" i="4"/>
  <c r="VM91" i="4"/>
  <c r="VN91" i="4"/>
  <c r="VO91" i="4"/>
  <c r="VP91" i="4"/>
  <c r="VQ91" i="4"/>
  <c r="VR91" i="4"/>
  <c r="VS91" i="4"/>
  <c r="VT91" i="4"/>
  <c r="VU91" i="4"/>
  <c r="VV91" i="4"/>
  <c r="VW91" i="4"/>
  <c r="VX91" i="4"/>
  <c r="VY91" i="4"/>
  <c r="VZ91" i="4"/>
  <c r="WA91" i="4"/>
  <c r="WB91" i="4"/>
  <c r="WC91" i="4"/>
  <c r="WD91" i="4"/>
  <c r="WE91" i="4"/>
  <c r="WF91" i="4"/>
  <c r="WG91" i="4"/>
  <c r="WH91" i="4"/>
  <c r="WI91" i="4"/>
  <c r="WJ91" i="4"/>
  <c r="WK91" i="4"/>
  <c r="WL91" i="4"/>
  <c r="WM91" i="4"/>
  <c r="WN91" i="4"/>
  <c r="WO91" i="4"/>
  <c r="WP91" i="4"/>
  <c r="WQ91" i="4"/>
  <c r="WR91" i="4"/>
  <c r="WS91" i="4"/>
  <c r="WT91" i="4"/>
  <c r="WU91" i="4"/>
  <c r="WV91" i="4"/>
  <c r="WW91" i="4"/>
  <c r="WX91" i="4"/>
  <c r="WY91" i="4"/>
  <c r="WZ91" i="4"/>
  <c r="XA91" i="4"/>
  <c r="XB91" i="4"/>
  <c r="XC91" i="4"/>
  <c r="XD91" i="4"/>
  <c r="XE91" i="4"/>
  <c r="XF91" i="4"/>
  <c r="XG91" i="4"/>
  <c r="XH91" i="4"/>
  <c r="XI91" i="4"/>
  <c r="XJ91" i="4"/>
  <c r="XK91" i="4"/>
  <c r="XL91" i="4"/>
  <c r="XM91" i="4"/>
  <c r="XN91" i="4"/>
  <c r="XO91" i="4"/>
  <c r="XP91" i="4"/>
  <c r="XQ91" i="4"/>
  <c r="XR91" i="4"/>
  <c r="XS91" i="4"/>
  <c r="XT91" i="4"/>
  <c r="XU91" i="4"/>
  <c r="XV91" i="4"/>
  <c r="XW91" i="4"/>
  <c r="XX91" i="4"/>
  <c r="XY91" i="4"/>
  <c r="XZ91" i="4"/>
  <c r="YA91" i="4"/>
  <c r="YB91" i="4"/>
  <c r="YC91" i="4"/>
  <c r="YD91" i="4"/>
  <c r="YE91" i="4"/>
  <c r="YF91" i="4"/>
  <c r="YG91" i="4"/>
  <c r="YH91" i="4"/>
  <c r="YI91" i="4"/>
  <c r="YJ91" i="4"/>
  <c r="YT91" i="4"/>
  <c r="YU91" i="4"/>
  <c r="YV91" i="4"/>
  <c r="YW91" i="4"/>
  <c r="YX91" i="4"/>
  <c r="YY91" i="4"/>
  <c r="YZ91" i="4"/>
  <c r="ZA91" i="4"/>
  <c r="ZB91" i="4"/>
  <c r="ZC91" i="4"/>
  <c r="ZD91" i="4"/>
  <c r="ZE91" i="4"/>
  <c r="ZF91" i="4"/>
  <c r="ZG91" i="4"/>
  <c r="ZH91" i="4"/>
  <c r="ZI91" i="4"/>
  <c r="ZJ91" i="4"/>
  <c r="ZK91" i="4"/>
  <c r="ZL91" i="4"/>
  <c r="ZM91" i="4"/>
  <c r="ZN91" i="4"/>
  <c r="ZO91" i="4"/>
  <c r="ZP91" i="4"/>
  <c r="ZQ91" i="4"/>
  <c r="ZR91" i="4"/>
  <c r="ZS91" i="4"/>
  <c r="ZT91" i="4"/>
  <c r="ZU91" i="4"/>
  <c r="ZV91" i="4"/>
  <c r="ZW91" i="4"/>
  <c r="ZX91" i="4"/>
  <c r="ZY91" i="4"/>
  <c r="ZZ91" i="4"/>
  <c r="AAA91" i="4"/>
  <c r="AAB91" i="4"/>
  <c r="AAC91" i="4"/>
  <c r="AAD91" i="4"/>
  <c r="AAE91" i="4"/>
  <c r="AAF91" i="4"/>
  <c r="AAG91" i="4"/>
  <c r="AAH91" i="4"/>
  <c r="AAI91" i="4"/>
  <c r="AAJ91" i="4"/>
  <c r="AAK91" i="4"/>
  <c r="AAL91" i="4"/>
  <c r="AAM91" i="4"/>
  <c r="AAN91" i="4"/>
  <c r="AAO91" i="4"/>
  <c r="AAP91" i="4"/>
  <c r="AAQ91" i="4"/>
  <c r="AAR91" i="4"/>
  <c r="AAS91" i="4"/>
  <c r="AAT91" i="4"/>
  <c r="AAU91" i="4"/>
  <c r="AAV91" i="4"/>
  <c r="AAW91" i="4"/>
  <c r="AAX91" i="4"/>
  <c r="AAY91" i="4"/>
  <c r="AAZ91" i="4"/>
  <c r="ABA91" i="4"/>
  <c r="ABB91" i="4"/>
  <c r="ABC91" i="4"/>
  <c r="ABD91" i="4"/>
  <c r="ABE91" i="4"/>
  <c r="ABF91" i="4"/>
  <c r="ABG91" i="4"/>
  <c r="ABH91" i="4"/>
  <c r="ABI91" i="4"/>
  <c r="ABJ91" i="4"/>
  <c r="ABK91" i="4"/>
  <c r="ABL91" i="4"/>
  <c r="ABM91" i="4"/>
  <c r="ABN91" i="4"/>
  <c r="ABO91" i="4"/>
  <c r="ABP91" i="4"/>
  <c r="ABQ91" i="4"/>
  <c r="ABR91" i="4"/>
  <c r="ABS91" i="4"/>
  <c r="ABT91" i="4"/>
  <c r="ABU91" i="4"/>
  <c r="ABV91" i="4"/>
  <c r="ABW91" i="4"/>
  <c r="ACG91" i="4"/>
  <c r="ACH91" i="4"/>
  <c r="ACI91" i="4"/>
  <c r="ACJ91" i="4"/>
  <c r="ACK91" i="4"/>
  <c r="ACL91" i="4"/>
  <c r="ACM91" i="4"/>
  <c r="ACN91" i="4"/>
  <c r="ACO91" i="4"/>
  <c r="ACP91" i="4"/>
  <c r="ACQ91" i="4"/>
  <c r="ACR91" i="4"/>
  <c r="ACS91" i="4"/>
  <c r="ACT91" i="4"/>
  <c r="ACU91" i="4"/>
  <c r="ACV91" i="4"/>
  <c r="ACW91" i="4"/>
  <c r="ACX91" i="4"/>
  <c r="ACY91" i="4"/>
  <c r="ACZ91" i="4"/>
  <c r="ADA91" i="4"/>
  <c r="ADB91" i="4"/>
  <c r="ADC91" i="4"/>
  <c r="ADD91" i="4"/>
  <c r="ADE91" i="4"/>
  <c r="ADF91" i="4"/>
  <c r="ADG91" i="4"/>
  <c r="ADH91" i="4"/>
  <c r="ADI91" i="4"/>
  <c r="ADJ91" i="4"/>
  <c r="ADK91" i="4"/>
  <c r="ADL91" i="4"/>
  <c r="ADM91" i="4"/>
  <c r="ADN91" i="4"/>
  <c r="ADO91" i="4"/>
  <c r="ADP91" i="4"/>
  <c r="ADQ91" i="4"/>
  <c r="ADR91" i="4"/>
  <c r="ADS91" i="4"/>
  <c r="ADT91" i="4"/>
  <c r="ADU91" i="4"/>
  <c r="ADV91" i="4"/>
  <c r="ADW91" i="4"/>
  <c r="ADX91" i="4"/>
  <c r="ADY91" i="4"/>
  <c r="ADZ91" i="4"/>
  <c r="AEA91" i="4"/>
  <c r="AEB91" i="4"/>
  <c r="AEC91" i="4"/>
  <c r="AED91" i="4"/>
  <c r="AEE91" i="4"/>
  <c r="AEF91" i="4"/>
  <c r="AEG91" i="4"/>
  <c r="AEH91" i="4"/>
  <c r="AEI91" i="4"/>
  <c r="AEJ91" i="4"/>
  <c r="AEK91" i="4"/>
  <c r="AEL91" i="4"/>
  <c r="AEM91" i="4"/>
  <c r="AEN91" i="4"/>
  <c r="AEO91" i="4"/>
  <c r="AEP91" i="4"/>
  <c r="AEQ91" i="4"/>
  <c r="AER91" i="4"/>
  <c r="AES91" i="4"/>
  <c r="AET91" i="4"/>
  <c r="AEU91" i="4"/>
  <c r="AEV91" i="4"/>
  <c r="AEW91" i="4"/>
  <c r="AEX91" i="4"/>
  <c r="AEY91" i="4"/>
  <c r="AEZ91" i="4"/>
  <c r="AFA91" i="4"/>
  <c r="AFB91" i="4"/>
  <c r="AFC91" i="4"/>
  <c r="AFD91" i="4"/>
  <c r="AFE91" i="4"/>
  <c r="AFF91" i="4"/>
  <c r="AFG91" i="4"/>
  <c r="AFH91" i="4"/>
  <c r="AFI91" i="4"/>
  <c r="AFJ91" i="4"/>
  <c r="DR88" i="4"/>
  <c r="DT88" i="4"/>
  <c r="DU88" i="4"/>
  <c r="DV88" i="4"/>
  <c r="DW88" i="4"/>
  <c r="DX88" i="4"/>
  <c r="DY88" i="4"/>
  <c r="DZ88" i="4"/>
  <c r="EA88" i="4"/>
  <c r="EB88" i="4"/>
  <c r="EC88" i="4"/>
  <c r="ED88" i="4"/>
  <c r="EE88" i="4"/>
  <c r="EF88" i="4"/>
  <c r="EG88" i="4"/>
  <c r="EH88" i="4"/>
  <c r="EI88" i="4"/>
  <c r="EJ88" i="4"/>
  <c r="EK88" i="4"/>
  <c r="EL88" i="4"/>
  <c r="EM88" i="4"/>
  <c r="EN88" i="4"/>
  <c r="EO88" i="4"/>
  <c r="EP88" i="4"/>
  <c r="EQ88" i="4"/>
  <c r="ER88" i="4"/>
  <c r="ES88" i="4"/>
  <c r="ET88" i="4"/>
  <c r="EU88" i="4"/>
  <c r="EV88" i="4"/>
  <c r="EW88" i="4"/>
  <c r="EX88" i="4"/>
  <c r="EY88" i="4"/>
  <c r="EZ88" i="4"/>
  <c r="FA88" i="4"/>
  <c r="FB88" i="4"/>
  <c r="FC88" i="4"/>
  <c r="FD88" i="4"/>
  <c r="FE88" i="4"/>
  <c r="FF88" i="4"/>
  <c r="FG88" i="4"/>
  <c r="FH88" i="4"/>
  <c r="FI88" i="4"/>
  <c r="FJ88" i="4"/>
  <c r="FK88" i="4"/>
  <c r="FL88" i="4"/>
  <c r="FM88" i="4"/>
  <c r="FN88" i="4"/>
  <c r="FO88" i="4"/>
  <c r="FP88" i="4"/>
  <c r="FQ88" i="4"/>
  <c r="FR88" i="4"/>
  <c r="FS88" i="4"/>
  <c r="FT88" i="4"/>
  <c r="FU88" i="4"/>
  <c r="FV88" i="4"/>
  <c r="FW88" i="4"/>
  <c r="FX88" i="4"/>
  <c r="FY88" i="4"/>
  <c r="FZ88" i="4"/>
  <c r="GA88" i="4"/>
  <c r="GB88" i="4"/>
  <c r="GC88" i="4"/>
  <c r="GD88" i="4"/>
  <c r="GE88" i="4"/>
  <c r="GF88" i="4"/>
  <c r="GG88" i="4"/>
  <c r="GH88" i="4"/>
  <c r="GI88" i="4"/>
  <c r="GJ88" i="4"/>
  <c r="GK88" i="4"/>
  <c r="GL88" i="4"/>
  <c r="GM88" i="4"/>
  <c r="GN88" i="4"/>
  <c r="GO88" i="4"/>
  <c r="GP88" i="4"/>
  <c r="GQ88" i="4"/>
  <c r="GR88" i="4"/>
  <c r="GS88" i="4"/>
  <c r="GT88" i="4"/>
  <c r="GU88" i="4"/>
  <c r="KS88" i="4"/>
  <c r="KT88" i="4"/>
  <c r="KU88" i="4"/>
  <c r="KV88" i="4"/>
  <c r="KW88" i="4"/>
  <c r="KX88" i="4"/>
  <c r="KY88" i="4"/>
  <c r="KZ88" i="4"/>
  <c r="LA88" i="4"/>
  <c r="LB88" i="4"/>
  <c r="LC88" i="4"/>
  <c r="LD88" i="4"/>
  <c r="LE88" i="4"/>
  <c r="LF88" i="4"/>
  <c r="LG88" i="4"/>
  <c r="LH88" i="4"/>
  <c r="LI88" i="4"/>
  <c r="LJ88" i="4"/>
  <c r="LK88" i="4"/>
  <c r="LL88" i="4"/>
  <c r="LM88" i="4"/>
  <c r="LN88" i="4"/>
  <c r="LO88" i="4"/>
  <c r="LP88" i="4"/>
  <c r="LQ88" i="4"/>
  <c r="LR88" i="4"/>
  <c r="LS88" i="4"/>
  <c r="LT88" i="4"/>
  <c r="LU88" i="4"/>
  <c r="LV88" i="4"/>
  <c r="LW88" i="4"/>
  <c r="LX88" i="4"/>
  <c r="LY88" i="4"/>
  <c r="LZ88" i="4"/>
  <c r="MA88" i="4"/>
  <c r="MB88" i="4"/>
  <c r="MC88" i="4"/>
  <c r="MD88" i="4"/>
  <c r="ME88" i="4"/>
  <c r="MF88" i="4"/>
  <c r="MG88" i="4"/>
  <c r="MH88" i="4"/>
  <c r="MI88" i="4"/>
  <c r="MJ88" i="4"/>
  <c r="MK88" i="4"/>
  <c r="ML88" i="4"/>
  <c r="MM88" i="4"/>
  <c r="MN88" i="4"/>
  <c r="MO88" i="4"/>
  <c r="MP88" i="4"/>
  <c r="MQ88" i="4"/>
  <c r="MR88" i="4"/>
  <c r="MS88" i="4"/>
  <c r="MT88" i="4"/>
  <c r="MU88" i="4"/>
  <c r="MV88" i="4"/>
  <c r="MW88" i="4"/>
  <c r="MX88" i="4"/>
  <c r="MY88" i="4"/>
  <c r="MZ88" i="4"/>
  <c r="NA88" i="4"/>
  <c r="NB88" i="4"/>
  <c r="NC88" i="4"/>
  <c r="ND88" i="4"/>
  <c r="NE88" i="4"/>
  <c r="NF88" i="4"/>
  <c r="NG88" i="4"/>
  <c r="NH88" i="4"/>
  <c r="NI88" i="4"/>
  <c r="NJ88" i="4"/>
  <c r="NK88" i="4"/>
  <c r="NL88" i="4"/>
  <c r="NM88" i="4"/>
  <c r="NN88" i="4"/>
  <c r="NO88" i="4"/>
  <c r="NP88" i="4"/>
  <c r="NQ88" i="4"/>
  <c r="NR88" i="4"/>
  <c r="NS88" i="4"/>
  <c r="NT88" i="4"/>
  <c r="NU88" i="4"/>
  <c r="NV88" i="4"/>
  <c r="OG88" i="4"/>
  <c r="OH88" i="4"/>
  <c r="OI88" i="4"/>
  <c r="OJ88" i="4"/>
  <c r="OK88" i="4"/>
  <c r="OL88" i="4"/>
  <c r="OM88" i="4"/>
  <c r="ON88" i="4"/>
  <c r="OO88" i="4"/>
  <c r="OP88" i="4"/>
  <c r="OQ88" i="4"/>
  <c r="OR88" i="4"/>
  <c r="OS88" i="4"/>
  <c r="OT88" i="4"/>
  <c r="OU88" i="4"/>
  <c r="OV88" i="4"/>
  <c r="OW88" i="4"/>
  <c r="OX88" i="4"/>
  <c r="OY88" i="4"/>
  <c r="OZ88" i="4"/>
  <c r="PA88" i="4"/>
  <c r="PB88" i="4"/>
  <c r="PC88" i="4"/>
  <c r="PD88" i="4"/>
  <c r="PE88" i="4"/>
  <c r="PF88" i="4"/>
  <c r="PG88" i="4"/>
  <c r="PH88" i="4"/>
  <c r="PI88" i="4"/>
  <c r="PJ88" i="4"/>
  <c r="PK88" i="4"/>
  <c r="PL88" i="4"/>
  <c r="PM88" i="4"/>
  <c r="PN88" i="4"/>
  <c r="PO88" i="4"/>
  <c r="PP88" i="4"/>
  <c r="PQ88" i="4"/>
  <c r="PR88" i="4"/>
  <c r="PS88" i="4"/>
  <c r="PT88" i="4"/>
  <c r="PU88" i="4"/>
  <c r="PV88" i="4"/>
  <c r="PW88" i="4"/>
  <c r="PX88" i="4"/>
  <c r="PY88" i="4"/>
  <c r="PZ88" i="4"/>
  <c r="QA88" i="4"/>
  <c r="QB88" i="4"/>
  <c r="QC88" i="4"/>
  <c r="QD88" i="4"/>
  <c r="QE88" i="4"/>
  <c r="QF88" i="4"/>
  <c r="QG88" i="4"/>
  <c r="QH88" i="4"/>
  <c r="QI88" i="4"/>
  <c r="QJ88" i="4"/>
  <c r="QK88" i="4"/>
  <c r="QL88" i="4"/>
  <c r="QM88" i="4"/>
  <c r="QN88" i="4"/>
  <c r="QO88" i="4"/>
  <c r="QP88" i="4"/>
  <c r="QQ88" i="4"/>
  <c r="QR88" i="4"/>
  <c r="QS88" i="4"/>
  <c r="QT88" i="4"/>
  <c r="QU88" i="4"/>
  <c r="QV88" i="4"/>
  <c r="QW88" i="4"/>
  <c r="QX88" i="4"/>
  <c r="QY88" i="4"/>
  <c r="QZ88" i="4"/>
  <c r="RA88" i="4"/>
  <c r="RB88" i="4"/>
  <c r="RC88" i="4"/>
  <c r="RD88" i="4"/>
  <c r="RE88" i="4"/>
  <c r="RF88" i="4"/>
  <c r="RG88" i="4"/>
  <c r="RH88" i="4"/>
  <c r="RI88" i="4"/>
  <c r="RJ88" i="4"/>
  <c r="RT88" i="4"/>
  <c r="RU88" i="4"/>
  <c r="RV88" i="4"/>
  <c r="RW88" i="4"/>
  <c r="RX88" i="4"/>
  <c r="RY88" i="4"/>
  <c r="RZ88" i="4"/>
  <c r="SA88" i="4"/>
  <c r="SB88" i="4"/>
  <c r="SC88" i="4"/>
  <c r="SD88" i="4"/>
  <c r="SE88" i="4"/>
  <c r="SF88" i="4"/>
  <c r="SG88" i="4"/>
  <c r="SH88" i="4"/>
  <c r="SI88" i="4"/>
  <c r="SJ88" i="4"/>
  <c r="SK88" i="4"/>
  <c r="SL88" i="4"/>
  <c r="SM88" i="4"/>
  <c r="SN88" i="4"/>
  <c r="SO88" i="4"/>
  <c r="SP88" i="4"/>
  <c r="SQ88" i="4"/>
  <c r="SR88" i="4"/>
  <c r="SS88" i="4"/>
  <c r="ST88" i="4"/>
  <c r="SU88" i="4"/>
  <c r="SV88" i="4"/>
  <c r="SW88" i="4"/>
  <c r="SX88" i="4"/>
  <c r="SY88" i="4"/>
  <c r="SZ88" i="4"/>
  <c r="TA88" i="4"/>
  <c r="TB88" i="4"/>
  <c r="TC88" i="4"/>
  <c r="TD88" i="4"/>
  <c r="TE88" i="4"/>
  <c r="TF88" i="4"/>
  <c r="TG88" i="4"/>
  <c r="TH88" i="4"/>
  <c r="TI88" i="4"/>
  <c r="TJ88" i="4"/>
  <c r="TK88" i="4"/>
  <c r="TL88" i="4"/>
  <c r="TM88" i="4"/>
  <c r="TN88" i="4"/>
  <c r="TO88" i="4"/>
  <c r="TP88" i="4"/>
  <c r="TQ88" i="4"/>
  <c r="TR88" i="4"/>
  <c r="TS88" i="4"/>
  <c r="TT88" i="4"/>
  <c r="TU88" i="4"/>
  <c r="TV88" i="4"/>
  <c r="TW88" i="4"/>
  <c r="TX88" i="4"/>
  <c r="TY88" i="4"/>
  <c r="TZ88" i="4"/>
  <c r="UA88" i="4"/>
  <c r="UB88" i="4"/>
  <c r="UC88" i="4"/>
  <c r="UD88" i="4"/>
  <c r="UE88" i="4"/>
  <c r="UF88" i="4"/>
  <c r="UG88" i="4"/>
  <c r="UH88" i="4"/>
  <c r="UI88" i="4"/>
  <c r="UJ88" i="4"/>
  <c r="UK88" i="4"/>
  <c r="UL88" i="4"/>
  <c r="UM88" i="4"/>
  <c r="UN88" i="4"/>
  <c r="UO88" i="4"/>
  <c r="UP88" i="4"/>
  <c r="UQ88" i="4"/>
  <c r="UR88" i="4"/>
  <c r="US88" i="4"/>
  <c r="UT88" i="4"/>
  <c r="UU88" i="4"/>
  <c r="UV88" i="4"/>
  <c r="UW88" i="4"/>
  <c r="VG88" i="4"/>
  <c r="VH88" i="4"/>
  <c r="VI88" i="4"/>
  <c r="VJ88" i="4"/>
  <c r="VK88" i="4"/>
  <c r="VL88" i="4"/>
  <c r="VM88" i="4"/>
  <c r="VN88" i="4"/>
  <c r="VO88" i="4"/>
  <c r="VP88" i="4"/>
  <c r="VQ88" i="4"/>
  <c r="VR88" i="4"/>
  <c r="VS88" i="4"/>
  <c r="VT88" i="4"/>
  <c r="VU88" i="4"/>
  <c r="VV88" i="4"/>
  <c r="VW88" i="4"/>
  <c r="VX88" i="4"/>
  <c r="VY88" i="4"/>
  <c r="VZ88" i="4"/>
  <c r="WA88" i="4"/>
  <c r="WB88" i="4"/>
  <c r="WC88" i="4"/>
  <c r="WD88" i="4"/>
  <c r="WE88" i="4"/>
  <c r="WF88" i="4"/>
  <c r="WG88" i="4"/>
  <c r="WH88" i="4"/>
  <c r="WI88" i="4"/>
  <c r="WJ88" i="4"/>
  <c r="WK88" i="4"/>
  <c r="WL88" i="4"/>
  <c r="WM88" i="4"/>
  <c r="WN88" i="4"/>
  <c r="WO88" i="4"/>
  <c r="WP88" i="4"/>
  <c r="WQ88" i="4"/>
  <c r="WR88" i="4"/>
  <c r="WS88" i="4"/>
  <c r="WT88" i="4"/>
  <c r="WU88" i="4"/>
  <c r="WV88" i="4"/>
  <c r="WW88" i="4"/>
  <c r="WX88" i="4"/>
  <c r="WY88" i="4"/>
  <c r="WZ88" i="4"/>
  <c r="XA88" i="4"/>
  <c r="XB88" i="4"/>
  <c r="XC88" i="4"/>
  <c r="XD88" i="4"/>
  <c r="XE88" i="4"/>
  <c r="XF88" i="4"/>
  <c r="XG88" i="4"/>
  <c r="XH88" i="4"/>
  <c r="XI88" i="4"/>
  <c r="XJ88" i="4"/>
  <c r="XK88" i="4"/>
  <c r="XL88" i="4"/>
  <c r="XM88" i="4"/>
  <c r="XN88" i="4"/>
  <c r="XO88" i="4"/>
  <c r="XP88" i="4"/>
  <c r="XQ88" i="4"/>
  <c r="XR88" i="4"/>
  <c r="XS88" i="4"/>
  <c r="XT88" i="4"/>
  <c r="XU88" i="4"/>
  <c r="XV88" i="4"/>
  <c r="XW88" i="4"/>
  <c r="XX88" i="4"/>
  <c r="XY88" i="4"/>
  <c r="XZ88" i="4"/>
  <c r="YA88" i="4"/>
  <c r="YB88" i="4"/>
  <c r="YC88" i="4"/>
  <c r="YD88" i="4"/>
  <c r="YE88" i="4"/>
  <c r="YF88" i="4"/>
  <c r="YG88" i="4"/>
  <c r="YH88" i="4"/>
  <c r="YI88" i="4"/>
  <c r="YJ88" i="4"/>
  <c r="YT88" i="4"/>
  <c r="YU88" i="4"/>
  <c r="YV88" i="4"/>
  <c r="YW88" i="4"/>
  <c r="YX88" i="4"/>
  <c r="YY88" i="4"/>
  <c r="YZ88" i="4"/>
  <c r="ZA88" i="4"/>
  <c r="ZB88" i="4"/>
  <c r="ZC88" i="4"/>
  <c r="ZD88" i="4"/>
  <c r="ZE88" i="4"/>
  <c r="ZF88" i="4"/>
  <c r="ZG88" i="4"/>
  <c r="ZH88" i="4"/>
  <c r="ZI88" i="4"/>
  <c r="ZJ88" i="4"/>
  <c r="ZK88" i="4"/>
  <c r="ZL88" i="4"/>
  <c r="ZM88" i="4"/>
  <c r="ZN88" i="4"/>
  <c r="ZO88" i="4"/>
  <c r="ZP88" i="4"/>
  <c r="ZQ88" i="4"/>
  <c r="ZR88" i="4"/>
  <c r="ZS88" i="4"/>
  <c r="ZT88" i="4"/>
  <c r="ZU88" i="4"/>
  <c r="ZV88" i="4"/>
  <c r="ZW88" i="4"/>
  <c r="ZX88" i="4"/>
  <c r="ZY88" i="4"/>
  <c r="ZZ88" i="4"/>
  <c r="AAA88" i="4"/>
  <c r="AAB88" i="4"/>
  <c r="AAC88" i="4"/>
  <c r="AAD88" i="4"/>
  <c r="AAE88" i="4"/>
  <c r="AAF88" i="4"/>
  <c r="AAG88" i="4"/>
  <c r="AAH88" i="4"/>
  <c r="AAI88" i="4"/>
  <c r="AAJ88" i="4"/>
  <c r="AAK88" i="4"/>
  <c r="AAL88" i="4"/>
  <c r="AAM88" i="4"/>
  <c r="AAN88" i="4"/>
  <c r="AAO88" i="4"/>
  <c r="AAP88" i="4"/>
  <c r="AAQ88" i="4"/>
  <c r="AAR88" i="4"/>
  <c r="AAS88" i="4"/>
  <c r="AAT88" i="4"/>
  <c r="AAU88" i="4"/>
  <c r="AAV88" i="4"/>
  <c r="AAW88" i="4"/>
  <c r="AAX88" i="4"/>
  <c r="AAY88" i="4"/>
  <c r="AAZ88" i="4"/>
  <c r="ABA88" i="4"/>
  <c r="ABB88" i="4"/>
  <c r="ABC88" i="4"/>
  <c r="ABD88" i="4"/>
  <c r="ABE88" i="4"/>
  <c r="ABF88" i="4"/>
  <c r="ABG88" i="4"/>
  <c r="ABH88" i="4"/>
  <c r="ABI88" i="4"/>
  <c r="ABJ88" i="4"/>
  <c r="ABK88" i="4"/>
  <c r="ABL88" i="4"/>
  <c r="ABM88" i="4"/>
  <c r="ABN88" i="4"/>
  <c r="ABO88" i="4"/>
  <c r="ABP88" i="4"/>
  <c r="ABQ88" i="4"/>
  <c r="ABR88" i="4"/>
  <c r="ABS88" i="4"/>
  <c r="ABT88" i="4"/>
  <c r="ABU88" i="4"/>
  <c r="ABV88" i="4"/>
  <c r="ABW88" i="4"/>
  <c r="ACG88" i="4"/>
  <c r="ACH88" i="4"/>
  <c r="ACI88" i="4"/>
  <c r="ACJ88" i="4"/>
  <c r="ACK88" i="4"/>
  <c r="ACL88" i="4"/>
  <c r="ACM88" i="4"/>
  <c r="ACN88" i="4"/>
  <c r="ACO88" i="4"/>
  <c r="ACP88" i="4"/>
  <c r="ACQ88" i="4"/>
  <c r="ACR88" i="4"/>
  <c r="ACS88" i="4"/>
  <c r="ACT88" i="4"/>
  <c r="ACU88" i="4"/>
  <c r="ACV88" i="4"/>
  <c r="ACW88" i="4"/>
  <c r="ACX88" i="4"/>
  <c r="ACY88" i="4"/>
  <c r="ACZ88" i="4"/>
  <c r="ADA88" i="4"/>
  <c r="ADB88" i="4"/>
  <c r="ADC88" i="4"/>
  <c r="ADD88" i="4"/>
  <c r="ADE88" i="4"/>
  <c r="ADF88" i="4"/>
  <c r="ADG88" i="4"/>
  <c r="ADH88" i="4"/>
  <c r="ADI88" i="4"/>
  <c r="ADJ88" i="4"/>
  <c r="ADK88" i="4"/>
  <c r="ADL88" i="4"/>
  <c r="ADM88" i="4"/>
  <c r="ADN88" i="4"/>
  <c r="ADO88" i="4"/>
  <c r="ADP88" i="4"/>
  <c r="ADQ88" i="4"/>
  <c r="ADR88" i="4"/>
  <c r="ADS88" i="4"/>
  <c r="ADT88" i="4"/>
  <c r="ADU88" i="4"/>
  <c r="ADV88" i="4"/>
  <c r="ADW88" i="4"/>
  <c r="ADX88" i="4"/>
  <c r="ADY88" i="4"/>
  <c r="ADZ88" i="4"/>
  <c r="AEA88" i="4"/>
  <c r="AEB88" i="4"/>
  <c r="AEC88" i="4"/>
  <c r="AED88" i="4"/>
  <c r="AEE88" i="4"/>
  <c r="AEF88" i="4"/>
  <c r="AEG88" i="4"/>
  <c r="AEH88" i="4"/>
  <c r="AEI88" i="4"/>
  <c r="AEJ88" i="4"/>
  <c r="AEK88" i="4"/>
  <c r="AEL88" i="4"/>
  <c r="AEM88" i="4"/>
  <c r="AEN88" i="4"/>
  <c r="AEO88" i="4"/>
  <c r="AEP88" i="4"/>
  <c r="AEQ88" i="4"/>
  <c r="AER88" i="4"/>
  <c r="AES88" i="4"/>
  <c r="AET88" i="4"/>
  <c r="AEU88" i="4"/>
  <c r="AEV88" i="4"/>
  <c r="AEW88" i="4"/>
  <c r="AEX88" i="4"/>
  <c r="AEY88" i="4"/>
  <c r="AEZ88" i="4"/>
  <c r="AFA88" i="4"/>
  <c r="AFB88" i="4"/>
  <c r="AFC88" i="4"/>
  <c r="AFD88" i="4"/>
  <c r="AFE88" i="4"/>
  <c r="AFF88" i="4"/>
  <c r="AFG88" i="4"/>
  <c r="AFH88" i="4"/>
  <c r="AFI88" i="4"/>
  <c r="AFJ88" i="4"/>
  <c r="DR125" i="4"/>
  <c r="DT125" i="4"/>
  <c r="DU125" i="4"/>
  <c r="DV125" i="4"/>
  <c r="DW125" i="4"/>
  <c r="DX125" i="4"/>
  <c r="DY125" i="4"/>
  <c r="DZ125" i="4"/>
  <c r="EA125" i="4"/>
  <c r="EB125" i="4"/>
  <c r="EC125" i="4"/>
  <c r="ED125" i="4"/>
  <c r="EE125" i="4"/>
  <c r="EF125" i="4"/>
  <c r="EG125" i="4"/>
  <c r="EH125" i="4"/>
  <c r="EI125" i="4"/>
  <c r="EJ125" i="4"/>
  <c r="EK125" i="4"/>
  <c r="EL125" i="4"/>
  <c r="EM125" i="4"/>
  <c r="EN125" i="4"/>
  <c r="EO125" i="4"/>
  <c r="EP125" i="4"/>
  <c r="EQ125" i="4"/>
  <c r="ER125" i="4"/>
  <c r="ES125" i="4"/>
  <c r="ET125" i="4"/>
  <c r="EU125" i="4"/>
  <c r="EV125" i="4"/>
  <c r="EW125" i="4"/>
  <c r="EX125" i="4"/>
  <c r="EY125" i="4"/>
  <c r="EZ125" i="4"/>
  <c r="FA125" i="4"/>
  <c r="FB125" i="4"/>
  <c r="FC125" i="4"/>
  <c r="FD125" i="4"/>
  <c r="FE125" i="4"/>
  <c r="FF125" i="4"/>
  <c r="FG125" i="4"/>
  <c r="FH125" i="4"/>
  <c r="FI125" i="4"/>
  <c r="FJ125" i="4"/>
  <c r="FK125" i="4"/>
  <c r="FL125" i="4"/>
  <c r="FM125" i="4"/>
  <c r="FN125" i="4"/>
  <c r="FO125" i="4"/>
  <c r="FP125" i="4"/>
  <c r="FQ125" i="4"/>
  <c r="FR125" i="4"/>
  <c r="FS125" i="4"/>
  <c r="FT125" i="4"/>
  <c r="FU125" i="4"/>
  <c r="FV125" i="4"/>
  <c r="FW125" i="4"/>
  <c r="FX125" i="4"/>
  <c r="FY125" i="4"/>
  <c r="FZ125" i="4"/>
  <c r="GA125" i="4"/>
  <c r="GB125" i="4"/>
  <c r="GC125" i="4"/>
  <c r="GD125" i="4"/>
  <c r="GE125" i="4"/>
  <c r="GF125" i="4"/>
  <c r="GG125" i="4"/>
  <c r="GH125" i="4"/>
  <c r="GI125" i="4"/>
  <c r="GJ125" i="4"/>
  <c r="GK125" i="4"/>
  <c r="GL125" i="4"/>
  <c r="GM125" i="4"/>
  <c r="GN125" i="4"/>
  <c r="GO125" i="4"/>
  <c r="GP125" i="4"/>
  <c r="GQ125" i="4"/>
  <c r="GR125" i="4"/>
  <c r="GS125" i="4"/>
  <c r="GT125" i="4"/>
  <c r="GU125" i="4"/>
  <c r="KS125" i="4"/>
  <c r="KT125" i="4"/>
  <c r="KU125" i="4"/>
  <c r="KV125" i="4"/>
  <c r="KW125" i="4"/>
  <c r="KX125" i="4"/>
  <c r="KY125" i="4"/>
  <c r="KZ125" i="4"/>
  <c r="LA125" i="4"/>
  <c r="LB125" i="4"/>
  <c r="LC125" i="4"/>
  <c r="LD125" i="4"/>
  <c r="LE125" i="4"/>
  <c r="LF125" i="4"/>
  <c r="LG125" i="4"/>
  <c r="LH125" i="4"/>
  <c r="LI125" i="4"/>
  <c r="LJ125" i="4"/>
  <c r="LK125" i="4"/>
  <c r="LL125" i="4"/>
  <c r="LM125" i="4"/>
  <c r="LN125" i="4"/>
  <c r="LO125" i="4"/>
  <c r="LP125" i="4"/>
  <c r="LQ125" i="4"/>
  <c r="LR125" i="4"/>
  <c r="LS125" i="4"/>
  <c r="LT125" i="4"/>
  <c r="LU125" i="4"/>
  <c r="LV125" i="4"/>
  <c r="LW125" i="4"/>
  <c r="LX125" i="4"/>
  <c r="LY125" i="4"/>
  <c r="LZ125" i="4"/>
  <c r="MA125" i="4"/>
  <c r="MB125" i="4"/>
  <c r="MC125" i="4"/>
  <c r="MD125" i="4"/>
  <c r="ME125" i="4"/>
  <c r="MF125" i="4"/>
  <c r="MG125" i="4"/>
  <c r="MH125" i="4"/>
  <c r="MI125" i="4"/>
  <c r="MJ125" i="4"/>
  <c r="MK125" i="4"/>
  <c r="ML125" i="4"/>
  <c r="MM125" i="4"/>
  <c r="MN125" i="4"/>
  <c r="MO125" i="4"/>
  <c r="MP125" i="4"/>
  <c r="MQ125" i="4"/>
  <c r="MR125" i="4"/>
  <c r="MS125" i="4"/>
  <c r="MT125" i="4"/>
  <c r="MU125" i="4"/>
  <c r="MV125" i="4"/>
  <c r="MW125" i="4"/>
  <c r="MX125" i="4"/>
  <c r="MY125" i="4"/>
  <c r="MZ125" i="4"/>
  <c r="NA125" i="4"/>
  <c r="NB125" i="4"/>
  <c r="NC125" i="4"/>
  <c r="ND125" i="4"/>
  <c r="NE125" i="4"/>
  <c r="NF125" i="4"/>
  <c r="NG125" i="4"/>
  <c r="NH125" i="4"/>
  <c r="NI125" i="4"/>
  <c r="NJ125" i="4"/>
  <c r="NK125" i="4"/>
  <c r="NL125" i="4"/>
  <c r="NM125" i="4"/>
  <c r="NN125" i="4"/>
  <c r="NO125" i="4"/>
  <c r="NP125" i="4"/>
  <c r="NQ125" i="4"/>
  <c r="NR125" i="4"/>
  <c r="NS125" i="4"/>
  <c r="NT125" i="4"/>
  <c r="NU125" i="4"/>
  <c r="NV125" i="4"/>
  <c r="OG125" i="4"/>
  <c r="OH125" i="4"/>
  <c r="OI125" i="4"/>
  <c r="OJ125" i="4"/>
  <c r="OK125" i="4"/>
  <c r="OL125" i="4"/>
  <c r="OM125" i="4"/>
  <c r="ON125" i="4"/>
  <c r="OO125" i="4"/>
  <c r="OP125" i="4"/>
  <c r="OQ125" i="4"/>
  <c r="OR125" i="4"/>
  <c r="OS125" i="4"/>
  <c r="OT125" i="4"/>
  <c r="OU125" i="4"/>
  <c r="OV125" i="4"/>
  <c r="OW125" i="4"/>
  <c r="OX125" i="4"/>
  <c r="OY125" i="4"/>
  <c r="OZ125" i="4"/>
  <c r="PA125" i="4"/>
  <c r="PB125" i="4"/>
  <c r="PC125" i="4"/>
  <c r="PD125" i="4"/>
  <c r="PE125" i="4"/>
  <c r="PF125" i="4"/>
  <c r="PG125" i="4"/>
  <c r="PH125" i="4"/>
  <c r="PI125" i="4"/>
  <c r="PJ125" i="4"/>
  <c r="PK125" i="4"/>
  <c r="PL125" i="4"/>
  <c r="PM125" i="4"/>
  <c r="PN125" i="4"/>
  <c r="PO125" i="4"/>
  <c r="PP125" i="4"/>
  <c r="PQ125" i="4"/>
  <c r="PR125" i="4"/>
  <c r="PS125" i="4"/>
  <c r="PT125" i="4"/>
  <c r="PU125" i="4"/>
  <c r="PV125" i="4"/>
  <c r="PW125" i="4"/>
  <c r="PX125" i="4"/>
  <c r="PY125" i="4"/>
  <c r="PZ125" i="4"/>
  <c r="QA125" i="4"/>
  <c r="QB125" i="4"/>
  <c r="QC125" i="4"/>
  <c r="QD125" i="4"/>
  <c r="QE125" i="4"/>
  <c r="QF125" i="4"/>
  <c r="QG125" i="4"/>
  <c r="QH125" i="4"/>
  <c r="QI125" i="4"/>
  <c r="QJ125" i="4"/>
  <c r="QK125" i="4"/>
  <c r="QL125" i="4"/>
  <c r="QM125" i="4"/>
  <c r="QN125" i="4"/>
  <c r="QO125" i="4"/>
  <c r="QP125" i="4"/>
  <c r="QQ125" i="4"/>
  <c r="QR125" i="4"/>
  <c r="QS125" i="4"/>
  <c r="QT125" i="4"/>
  <c r="QU125" i="4"/>
  <c r="QV125" i="4"/>
  <c r="QW125" i="4"/>
  <c r="QX125" i="4"/>
  <c r="QY125" i="4"/>
  <c r="QZ125" i="4"/>
  <c r="RA125" i="4"/>
  <c r="RB125" i="4"/>
  <c r="RC125" i="4"/>
  <c r="RD125" i="4"/>
  <c r="RE125" i="4"/>
  <c r="RF125" i="4"/>
  <c r="RG125" i="4"/>
  <c r="RH125" i="4"/>
  <c r="RI125" i="4"/>
  <c r="RJ125" i="4"/>
  <c r="RT125" i="4"/>
  <c r="RU125" i="4"/>
  <c r="RV125" i="4"/>
  <c r="RW125" i="4"/>
  <c r="RX125" i="4"/>
  <c r="RY125" i="4"/>
  <c r="RZ125" i="4"/>
  <c r="SA125" i="4"/>
  <c r="SB125" i="4"/>
  <c r="SC125" i="4"/>
  <c r="SD125" i="4"/>
  <c r="SE125" i="4"/>
  <c r="SF125" i="4"/>
  <c r="SG125" i="4"/>
  <c r="SH125" i="4"/>
  <c r="SI125" i="4"/>
  <c r="SJ125" i="4"/>
  <c r="SK125" i="4"/>
  <c r="SL125" i="4"/>
  <c r="SM125" i="4"/>
  <c r="SN125" i="4"/>
  <c r="SO125" i="4"/>
  <c r="SP125" i="4"/>
  <c r="SQ125" i="4"/>
  <c r="SR125" i="4"/>
  <c r="SS125" i="4"/>
  <c r="ST125" i="4"/>
  <c r="SU125" i="4"/>
  <c r="SV125" i="4"/>
  <c r="SW125" i="4"/>
  <c r="SX125" i="4"/>
  <c r="SY125" i="4"/>
  <c r="SZ125" i="4"/>
  <c r="TA125" i="4"/>
  <c r="TB125" i="4"/>
  <c r="TC125" i="4"/>
  <c r="TD125" i="4"/>
  <c r="TE125" i="4"/>
  <c r="TF125" i="4"/>
  <c r="TG125" i="4"/>
  <c r="TH125" i="4"/>
  <c r="TI125" i="4"/>
  <c r="TJ125" i="4"/>
  <c r="TK125" i="4"/>
  <c r="TL125" i="4"/>
  <c r="TM125" i="4"/>
  <c r="TN125" i="4"/>
  <c r="TO125" i="4"/>
  <c r="TP125" i="4"/>
  <c r="TQ125" i="4"/>
  <c r="TR125" i="4"/>
  <c r="TS125" i="4"/>
  <c r="TT125" i="4"/>
  <c r="TU125" i="4"/>
  <c r="TV125" i="4"/>
  <c r="TW125" i="4"/>
  <c r="TX125" i="4"/>
  <c r="TY125" i="4"/>
  <c r="TZ125" i="4"/>
  <c r="UA125" i="4"/>
  <c r="UB125" i="4"/>
  <c r="UC125" i="4"/>
  <c r="UD125" i="4"/>
  <c r="UE125" i="4"/>
  <c r="UF125" i="4"/>
  <c r="UG125" i="4"/>
  <c r="UH125" i="4"/>
  <c r="UI125" i="4"/>
  <c r="UJ125" i="4"/>
  <c r="UK125" i="4"/>
  <c r="UL125" i="4"/>
  <c r="UM125" i="4"/>
  <c r="UN125" i="4"/>
  <c r="UO125" i="4"/>
  <c r="UP125" i="4"/>
  <c r="UQ125" i="4"/>
  <c r="UR125" i="4"/>
  <c r="US125" i="4"/>
  <c r="UT125" i="4"/>
  <c r="UU125" i="4"/>
  <c r="UV125" i="4"/>
  <c r="UW125" i="4"/>
  <c r="VG125" i="4"/>
  <c r="VH125" i="4"/>
  <c r="VI125" i="4"/>
  <c r="VJ125" i="4"/>
  <c r="VK125" i="4"/>
  <c r="VL125" i="4"/>
  <c r="VM125" i="4"/>
  <c r="VN125" i="4"/>
  <c r="VO125" i="4"/>
  <c r="VP125" i="4"/>
  <c r="VQ125" i="4"/>
  <c r="VR125" i="4"/>
  <c r="VS125" i="4"/>
  <c r="VT125" i="4"/>
  <c r="VU125" i="4"/>
  <c r="VV125" i="4"/>
  <c r="VW125" i="4"/>
  <c r="VX125" i="4"/>
  <c r="VY125" i="4"/>
  <c r="VZ125" i="4"/>
  <c r="WA125" i="4"/>
  <c r="WB125" i="4"/>
  <c r="WC125" i="4"/>
  <c r="WD125" i="4"/>
  <c r="WE125" i="4"/>
  <c r="WF125" i="4"/>
  <c r="WG125" i="4"/>
  <c r="WH125" i="4"/>
  <c r="WI125" i="4"/>
  <c r="WJ125" i="4"/>
  <c r="WK125" i="4"/>
  <c r="WL125" i="4"/>
  <c r="WM125" i="4"/>
  <c r="WN125" i="4"/>
  <c r="WO125" i="4"/>
  <c r="WP125" i="4"/>
  <c r="WQ125" i="4"/>
  <c r="WR125" i="4"/>
  <c r="WS125" i="4"/>
  <c r="WT125" i="4"/>
  <c r="WU125" i="4"/>
  <c r="WV125" i="4"/>
  <c r="WW125" i="4"/>
  <c r="WX125" i="4"/>
  <c r="WY125" i="4"/>
  <c r="WZ125" i="4"/>
  <c r="XA125" i="4"/>
  <c r="XB125" i="4"/>
  <c r="XC125" i="4"/>
  <c r="XD125" i="4"/>
  <c r="XE125" i="4"/>
  <c r="XF125" i="4"/>
  <c r="XG125" i="4"/>
  <c r="XH125" i="4"/>
  <c r="XI125" i="4"/>
  <c r="XJ125" i="4"/>
  <c r="XK125" i="4"/>
  <c r="XL125" i="4"/>
  <c r="XM125" i="4"/>
  <c r="XN125" i="4"/>
  <c r="XO125" i="4"/>
  <c r="XP125" i="4"/>
  <c r="XQ125" i="4"/>
  <c r="XR125" i="4"/>
  <c r="XS125" i="4"/>
  <c r="XT125" i="4"/>
  <c r="XU125" i="4"/>
  <c r="XV125" i="4"/>
  <c r="XW125" i="4"/>
  <c r="XX125" i="4"/>
  <c r="XY125" i="4"/>
  <c r="XZ125" i="4"/>
  <c r="YA125" i="4"/>
  <c r="YB125" i="4"/>
  <c r="YC125" i="4"/>
  <c r="YD125" i="4"/>
  <c r="YE125" i="4"/>
  <c r="YF125" i="4"/>
  <c r="YG125" i="4"/>
  <c r="YH125" i="4"/>
  <c r="YI125" i="4"/>
  <c r="YJ125" i="4"/>
  <c r="YT125" i="4"/>
  <c r="YU125" i="4"/>
  <c r="YV125" i="4"/>
  <c r="YW125" i="4"/>
  <c r="YX125" i="4"/>
  <c r="YY125" i="4"/>
  <c r="YZ125" i="4"/>
  <c r="ZA125" i="4"/>
  <c r="ZB125" i="4"/>
  <c r="ZC125" i="4"/>
  <c r="ZD125" i="4"/>
  <c r="ZE125" i="4"/>
  <c r="ZF125" i="4"/>
  <c r="ZG125" i="4"/>
  <c r="ZH125" i="4"/>
  <c r="ZI125" i="4"/>
  <c r="ZJ125" i="4"/>
  <c r="ZK125" i="4"/>
  <c r="ZL125" i="4"/>
  <c r="ZM125" i="4"/>
  <c r="ZN125" i="4"/>
  <c r="ZO125" i="4"/>
  <c r="ZP125" i="4"/>
  <c r="ZQ125" i="4"/>
  <c r="ZR125" i="4"/>
  <c r="ZS125" i="4"/>
  <c r="ZT125" i="4"/>
  <c r="ZU125" i="4"/>
  <c r="ZV125" i="4"/>
  <c r="ZW125" i="4"/>
  <c r="ZX125" i="4"/>
  <c r="ZY125" i="4"/>
  <c r="ZZ125" i="4"/>
  <c r="AAA125" i="4"/>
  <c r="AAB125" i="4"/>
  <c r="AAC125" i="4"/>
  <c r="AAD125" i="4"/>
  <c r="AAE125" i="4"/>
  <c r="AAF125" i="4"/>
  <c r="AAG125" i="4"/>
  <c r="AAH125" i="4"/>
  <c r="AAI125" i="4"/>
  <c r="AAJ125" i="4"/>
  <c r="AAK125" i="4"/>
  <c r="AAL125" i="4"/>
  <c r="AAM125" i="4"/>
  <c r="AAN125" i="4"/>
  <c r="AAO125" i="4"/>
  <c r="AAP125" i="4"/>
  <c r="AAQ125" i="4"/>
  <c r="AAR125" i="4"/>
  <c r="AAS125" i="4"/>
  <c r="AAT125" i="4"/>
  <c r="AAU125" i="4"/>
  <c r="AAV125" i="4"/>
  <c r="AAW125" i="4"/>
  <c r="AAX125" i="4"/>
  <c r="AAY125" i="4"/>
  <c r="AAZ125" i="4"/>
  <c r="ABA125" i="4"/>
  <c r="ABB125" i="4"/>
  <c r="ABC125" i="4"/>
  <c r="ABD125" i="4"/>
  <c r="ABE125" i="4"/>
  <c r="ABF125" i="4"/>
  <c r="ABG125" i="4"/>
  <c r="ABH125" i="4"/>
  <c r="ABI125" i="4"/>
  <c r="ABJ125" i="4"/>
  <c r="ABK125" i="4"/>
  <c r="ABL125" i="4"/>
  <c r="ABM125" i="4"/>
  <c r="ABN125" i="4"/>
  <c r="ABO125" i="4"/>
  <c r="ABP125" i="4"/>
  <c r="ABQ125" i="4"/>
  <c r="ABR125" i="4"/>
  <c r="ABS125" i="4"/>
  <c r="ABT125" i="4"/>
  <c r="ABU125" i="4"/>
  <c r="ABV125" i="4"/>
  <c r="ABW125" i="4"/>
  <c r="ACG125" i="4"/>
  <c r="ACH125" i="4"/>
  <c r="ACI125" i="4"/>
  <c r="ACJ125" i="4"/>
  <c r="ACK125" i="4"/>
  <c r="ACL125" i="4"/>
  <c r="ACM125" i="4"/>
  <c r="ACN125" i="4"/>
  <c r="ACO125" i="4"/>
  <c r="ACP125" i="4"/>
  <c r="ACQ125" i="4"/>
  <c r="ACR125" i="4"/>
  <c r="ACS125" i="4"/>
  <c r="ACT125" i="4"/>
  <c r="ACU125" i="4"/>
  <c r="ACV125" i="4"/>
  <c r="ACW125" i="4"/>
  <c r="ACX125" i="4"/>
  <c r="ACY125" i="4"/>
  <c r="ACZ125" i="4"/>
  <c r="ADA125" i="4"/>
  <c r="ADB125" i="4"/>
  <c r="ADC125" i="4"/>
  <c r="ADD125" i="4"/>
  <c r="ADE125" i="4"/>
  <c r="ADF125" i="4"/>
  <c r="ADG125" i="4"/>
  <c r="ADH125" i="4"/>
  <c r="ADI125" i="4"/>
  <c r="ADJ125" i="4"/>
  <c r="ADK125" i="4"/>
  <c r="ADL125" i="4"/>
  <c r="ADM125" i="4"/>
  <c r="ADN125" i="4"/>
  <c r="ADO125" i="4"/>
  <c r="ADP125" i="4"/>
  <c r="ADQ125" i="4"/>
  <c r="ADR125" i="4"/>
  <c r="ADS125" i="4"/>
  <c r="ADT125" i="4"/>
  <c r="ADU125" i="4"/>
  <c r="ADV125" i="4"/>
  <c r="ADW125" i="4"/>
  <c r="ADX125" i="4"/>
  <c r="ADY125" i="4"/>
  <c r="ADZ125" i="4"/>
  <c r="AEA125" i="4"/>
  <c r="AEB125" i="4"/>
  <c r="AEC125" i="4"/>
  <c r="AED125" i="4"/>
  <c r="AEE125" i="4"/>
  <c r="AEF125" i="4"/>
  <c r="AEG125" i="4"/>
  <c r="AEH125" i="4"/>
  <c r="AEI125" i="4"/>
  <c r="AEJ125" i="4"/>
  <c r="AEK125" i="4"/>
  <c r="AEL125" i="4"/>
  <c r="AEM125" i="4"/>
  <c r="AEN125" i="4"/>
  <c r="AEO125" i="4"/>
  <c r="AEP125" i="4"/>
  <c r="AEQ125" i="4"/>
  <c r="AER125" i="4"/>
  <c r="AES125" i="4"/>
  <c r="AET125" i="4"/>
  <c r="AEU125" i="4"/>
  <c r="AEV125" i="4"/>
  <c r="AEW125" i="4"/>
  <c r="AEX125" i="4"/>
  <c r="AEY125" i="4"/>
  <c r="AEZ125" i="4"/>
  <c r="AFA125" i="4"/>
  <c r="AFB125" i="4"/>
  <c r="AFC125" i="4"/>
  <c r="AFD125" i="4"/>
  <c r="AFE125" i="4"/>
  <c r="AFF125" i="4"/>
  <c r="AFG125" i="4"/>
  <c r="AFH125" i="4"/>
  <c r="AFI125" i="4"/>
  <c r="AFJ125" i="4"/>
  <c r="DR33" i="4"/>
  <c r="DT33" i="4"/>
  <c r="DU33" i="4"/>
  <c r="DV33" i="4"/>
  <c r="DW33" i="4"/>
  <c r="DX33" i="4"/>
  <c r="DY33" i="4"/>
  <c r="DZ33" i="4"/>
  <c r="EA33" i="4"/>
  <c r="EB33" i="4"/>
  <c r="EC33" i="4"/>
  <c r="ED33" i="4"/>
  <c r="EE33" i="4"/>
  <c r="EF33" i="4"/>
  <c r="EG33" i="4"/>
  <c r="EH33" i="4"/>
  <c r="EI33" i="4"/>
  <c r="EJ33" i="4"/>
  <c r="EK33" i="4"/>
  <c r="EL33" i="4"/>
  <c r="EM33" i="4"/>
  <c r="EN33" i="4"/>
  <c r="EO33" i="4"/>
  <c r="EP33" i="4"/>
  <c r="EQ33" i="4"/>
  <c r="ER33" i="4"/>
  <c r="ES33" i="4"/>
  <c r="ET33" i="4"/>
  <c r="EU33" i="4"/>
  <c r="EV33" i="4"/>
  <c r="EW33" i="4"/>
  <c r="EX33" i="4"/>
  <c r="EY33" i="4"/>
  <c r="EZ33" i="4"/>
  <c r="FA33" i="4"/>
  <c r="FB33" i="4"/>
  <c r="FC33" i="4"/>
  <c r="FD33" i="4"/>
  <c r="FE33" i="4"/>
  <c r="FF33" i="4"/>
  <c r="FG33" i="4"/>
  <c r="FH33" i="4"/>
  <c r="FI33" i="4"/>
  <c r="FJ33" i="4"/>
  <c r="FK33" i="4"/>
  <c r="FL33" i="4"/>
  <c r="FM33" i="4"/>
  <c r="FN33" i="4"/>
  <c r="FO33" i="4"/>
  <c r="FP33" i="4"/>
  <c r="FQ33" i="4"/>
  <c r="FR33" i="4"/>
  <c r="FS33" i="4"/>
  <c r="FT33" i="4"/>
  <c r="FU33" i="4"/>
  <c r="FV33" i="4"/>
  <c r="FW33" i="4"/>
  <c r="FX33" i="4"/>
  <c r="FY33" i="4"/>
  <c r="FZ33" i="4"/>
  <c r="GA33" i="4"/>
  <c r="GB33" i="4"/>
  <c r="GC33" i="4"/>
  <c r="GD33" i="4"/>
  <c r="GE33" i="4"/>
  <c r="GF33" i="4"/>
  <c r="GG33" i="4"/>
  <c r="GH33" i="4"/>
  <c r="GI33" i="4"/>
  <c r="GJ33" i="4"/>
  <c r="GK33" i="4"/>
  <c r="GL33" i="4"/>
  <c r="GM33" i="4"/>
  <c r="GN33" i="4"/>
  <c r="GO33" i="4"/>
  <c r="GP33" i="4"/>
  <c r="GQ33" i="4"/>
  <c r="GR33" i="4"/>
  <c r="GS33" i="4"/>
  <c r="GT33" i="4"/>
  <c r="GU33" i="4"/>
  <c r="KS33" i="4"/>
  <c r="KT33" i="4"/>
  <c r="KU33" i="4"/>
  <c r="KV33" i="4"/>
  <c r="KW33" i="4"/>
  <c r="KX33" i="4"/>
  <c r="KY33" i="4"/>
  <c r="KZ33" i="4"/>
  <c r="LA33" i="4"/>
  <c r="LB33" i="4"/>
  <c r="LC33" i="4"/>
  <c r="LD33" i="4"/>
  <c r="LE33" i="4"/>
  <c r="LF33" i="4"/>
  <c r="LG33" i="4"/>
  <c r="LH33" i="4"/>
  <c r="LI33" i="4"/>
  <c r="LJ33" i="4"/>
  <c r="LK33" i="4"/>
  <c r="LL33" i="4"/>
  <c r="LM33" i="4"/>
  <c r="LN33" i="4"/>
  <c r="LO33" i="4"/>
  <c r="LP33" i="4"/>
  <c r="LQ33" i="4"/>
  <c r="LR33" i="4"/>
  <c r="LS33" i="4"/>
  <c r="LT33" i="4"/>
  <c r="LU33" i="4"/>
  <c r="LV33" i="4"/>
  <c r="LW33" i="4"/>
  <c r="LX33" i="4"/>
  <c r="LY33" i="4"/>
  <c r="LZ33" i="4"/>
  <c r="MA33" i="4"/>
  <c r="MB33" i="4"/>
  <c r="MC33" i="4"/>
  <c r="MD33" i="4"/>
  <c r="ME33" i="4"/>
  <c r="MF33" i="4"/>
  <c r="MG33" i="4"/>
  <c r="MH33" i="4"/>
  <c r="MI33" i="4"/>
  <c r="MJ33" i="4"/>
  <c r="MK33" i="4"/>
  <c r="ML33" i="4"/>
  <c r="MM33" i="4"/>
  <c r="MN33" i="4"/>
  <c r="MO33" i="4"/>
  <c r="MP33" i="4"/>
  <c r="MQ33" i="4"/>
  <c r="MR33" i="4"/>
  <c r="MS33" i="4"/>
  <c r="MT33" i="4"/>
  <c r="MU33" i="4"/>
  <c r="MV33" i="4"/>
  <c r="MW33" i="4"/>
  <c r="MX33" i="4"/>
  <c r="MY33" i="4"/>
  <c r="MZ33" i="4"/>
  <c r="NA33" i="4"/>
  <c r="NB33" i="4"/>
  <c r="NC33" i="4"/>
  <c r="ND33" i="4"/>
  <c r="NE33" i="4"/>
  <c r="NF33" i="4"/>
  <c r="NG33" i="4"/>
  <c r="NH33" i="4"/>
  <c r="NI33" i="4"/>
  <c r="NJ33" i="4"/>
  <c r="NK33" i="4"/>
  <c r="NL33" i="4"/>
  <c r="NM33" i="4"/>
  <c r="NN33" i="4"/>
  <c r="NO33" i="4"/>
  <c r="NP33" i="4"/>
  <c r="NQ33" i="4"/>
  <c r="NR33" i="4"/>
  <c r="NS33" i="4"/>
  <c r="NT33" i="4"/>
  <c r="NU33" i="4"/>
  <c r="NV33" i="4"/>
  <c r="OG33" i="4"/>
  <c r="OH33" i="4"/>
  <c r="OI33" i="4"/>
  <c r="OJ33" i="4"/>
  <c r="OK33" i="4"/>
  <c r="OL33" i="4"/>
  <c r="OM33" i="4"/>
  <c r="ON33" i="4"/>
  <c r="OO33" i="4"/>
  <c r="OP33" i="4"/>
  <c r="OQ33" i="4"/>
  <c r="OR33" i="4"/>
  <c r="OS33" i="4"/>
  <c r="OT33" i="4"/>
  <c r="OU33" i="4"/>
  <c r="OV33" i="4"/>
  <c r="OW33" i="4"/>
  <c r="OX33" i="4"/>
  <c r="OY33" i="4"/>
  <c r="OZ33" i="4"/>
  <c r="PA33" i="4"/>
  <c r="PB33" i="4"/>
  <c r="PC33" i="4"/>
  <c r="PD33" i="4"/>
  <c r="PE33" i="4"/>
  <c r="PF33" i="4"/>
  <c r="PG33" i="4"/>
  <c r="PH33" i="4"/>
  <c r="PI33" i="4"/>
  <c r="PJ33" i="4"/>
  <c r="PK33" i="4"/>
  <c r="PL33" i="4"/>
  <c r="PM33" i="4"/>
  <c r="PN33" i="4"/>
  <c r="PO33" i="4"/>
  <c r="PP33" i="4"/>
  <c r="PQ33" i="4"/>
  <c r="PR33" i="4"/>
  <c r="PS33" i="4"/>
  <c r="PT33" i="4"/>
  <c r="PU33" i="4"/>
  <c r="PV33" i="4"/>
  <c r="PW33" i="4"/>
  <c r="PX33" i="4"/>
  <c r="PY33" i="4"/>
  <c r="PZ33" i="4"/>
  <c r="QA33" i="4"/>
  <c r="QB33" i="4"/>
  <c r="QC33" i="4"/>
  <c r="QD33" i="4"/>
  <c r="QE33" i="4"/>
  <c r="QF33" i="4"/>
  <c r="QG33" i="4"/>
  <c r="QH33" i="4"/>
  <c r="QI33" i="4"/>
  <c r="QJ33" i="4"/>
  <c r="QK33" i="4"/>
  <c r="QL33" i="4"/>
  <c r="QM33" i="4"/>
  <c r="QN33" i="4"/>
  <c r="QO33" i="4"/>
  <c r="QP33" i="4"/>
  <c r="QQ33" i="4"/>
  <c r="QR33" i="4"/>
  <c r="QS33" i="4"/>
  <c r="QT33" i="4"/>
  <c r="QU33" i="4"/>
  <c r="QV33" i="4"/>
  <c r="QW33" i="4"/>
  <c r="QX33" i="4"/>
  <c r="QY33" i="4"/>
  <c r="QZ33" i="4"/>
  <c r="RA33" i="4"/>
  <c r="RB33" i="4"/>
  <c r="RC33" i="4"/>
  <c r="RD33" i="4"/>
  <c r="RE33" i="4"/>
  <c r="RF33" i="4"/>
  <c r="RG33" i="4"/>
  <c r="RH33" i="4"/>
  <c r="RI33" i="4"/>
  <c r="RJ33" i="4"/>
  <c r="RT33" i="4"/>
  <c r="RU33" i="4"/>
  <c r="RV33" i="4"/>
  <c r="RW33" i="4"/>
  <c r="RX33" i="4"/>
  <c r="RY33" i="4"/>
  <c r="RZ33" i="4"/>
  <c r="SA33" i="4"/>
  <c r="SB33" i="4"/>
  <c r="SC33" i="4"/>
  <c r="SD33" i="4"/>
  <c r="SE33" i="4"/>
  <c r="SF33" i="4"/>
  <c r="SG33" i="4"/>
  <c r="SH33" i="4"/>
  <c r="SI33" i="4"/>
  <c r="SJ33" i="4"/>
  <c r="SK33" i="4"/>
  <c r="SL33" i="4"/>
  <c r="SM33" i="4"/>
  <c r="SN33" i="4"/>
  <c r="SO33" i="4"/>
  <c r="SP33" i="4"/>
  <c r="SQ33" i="4"/>
  <c r="SR33" i="4"/>
  <c r="SS33" i="4"/>
  <c r="ST33" i="4"/>
  <c r="SU33" i="4"/>
  <c r="SV33" i="4"/>
  <c r="SW33" i="4"/>
  <c r="SX33" i="4"/>
  <c r="SY33" i="4"/>
  <c r="SZ33" i="4"/>
  <c r="TA33" i="4"/>
  <c r="TB33" i="4"/>
  <c r="TC33" i="4"/>
  <c r="TD33" i="4"/>
  <c r="TE33" i="4"/>
  <c r="TF33" i="4"/>
  <c r="TG33" i="4"/>
  <c r="TH33" i="4"/>
  <c r="TI33" i="4"/>
  <c r="TJ33" i="4"/>
  <c r="TK33" i="4"/>
  <c r="TL33" i="4"/>
  <c r="TM33" i="4"/>
  <c r="TN33" i="4"/>
  <c r="TO33" i="4"/>
  <c r="TP33" i="4"/>
  <c r="TQ33" i="4"/>
  <c r="TR33" i="4"/>
  <c r="TS33" i="4"/>
  <c r="TT33" i="4"/>
  <c r="TU33" i="4"/>
  <c r="TV33" i="4"/>
  <c r="TW33" i="4"/>
  <c r="TX33" i="4"/>
  <c r="TY33" i="4"/>
  <c r="TZ33" i="4"/>
  <c r="UA33" i="4"/>
  <c r="UB33" i="4"/>
  <c r="UC33" i="4"/>
  <c r="UD33" i="4"/>
  <c r="UE33" i="4"/>
  <c r="UF33" i="4"/>
  <c r="UG33" i="4"/>
  <c r="UH33" i="4"/>
  <c r="UI33" i="4"/>
  <c r="UJ33" i="4"/>
  <c r="UK33" i="4"/>
  <c r="UL33" i="4"/>
  <c r="UM33" i="4"/>
  <c r="UN33" i="4"/>
  <c r="UO33" i="4"/>
  <c r="UP33" i="4"/>
  <c r="UQ33" i="4"/>
  <c r="UR33" i="4"/>
  <c r="US33" i="4"/>
  <c r="UT33" i="4"/>
  <c r="UU33" i="4"/>
  <c r="UV33" i="4"/>
  <c r="UW33" i="4"/>
  <c r="VG33" i="4"/>
  <c r="VH33" i="4"/>
  <c r="VI33" i="4"/>
  <c r="VJ33" i="4"/>
  <c r="VK33" i="4"/>
  <c r="VL33" i="4"/>
  <c r="VM33" i="4"/>
  <c r="VN33" i="4"/>
  <c r="VO33" i="4"/>
  <c r="VP33" i="4"/>
  <c r="VQ33" i="4"/>
  <c r="VR33" i="4"/>
  <c r="VS33" i="4"/>
  <c r="VT33" i="4"/>
  <c r="VU33" i="4"/>
  <c r="VV33" i="4"/>
  <c r="VW33" i="4"/>
  <c r="VX33" i="4"/>
  <c r="VY33" i="4"/>
  <c r="VZ33" i="4"/>
  <c r="WA33" i="4"/>
  <c r="WB33" i="4"/>
  <c r="WC33" i="4"/>
  <c r="WD33" i="4"/>
  <c r="WE33" i="4"/>
  <c r="WF33" i="4"/>
  <c r="WG33" i="4"/>
  <c r="WH33" i="4"/>
  <c r="WI33" i="4"/>
  <c r="WJ33" i="4"/>
  <c r="WK33" i="4"/>
  <c r="WL33" i="4"/>
  <c r="WM33" i="4"/>
  <c r="WN33" i="4"/>
  <c r="WO33" i="4"/>
  <c r="WP33" i="4"/>
  <c r="WQ33" i="4"/>
  <c r="WR33" i="4"/>
  <c r="WS33" i="4"/>
  <c r="WT33" i="4"/>
  <c r="WU33" i="4"/>
  <c r="WV33" i="4"/>
  <c r="WW33" i="4"/>
  <c r="WX33" i="4"/>
  <c r="WY33" i="4"/>
  <c r="WZ33" i="4"/>
  <c r="XA33" i="4"/>
  <c r="XB33" i="4"/>
  <c r="XC33" i="4"/>
  <c r="XD33" i="4"/>
  <c r="XE33" i="4"/>
  <c r="XF33" i="4"/>
  <c r="XG33" i="4"/>
  <c r="XH33" i="4"/>
  <c r="XI33" i="4"/>
  <c r="XJ33" i="4"/>
  <c r="XK33" i="4"/>
  <c r="XL33" i="4"/>
  <c r="XM33" i="4"/>
  <c r="XN33" i="4"/>
  <c r="XO33" i="4"/>
  <c r="XP33" i="4"/>
  <c r="XQ33" i="4"/>
  <c r="XR33" i="4"/>
  <c r="XS33" i="4"/>
  <c r="XT33" i="4"/>
  <c r="XU33" i="4"/>
  <c r="XV33" i="4"/>
  <c r="XW33" i="4"/>
  <c r="XX33" i="4"/>
  <c r="XY33" i="4"/>
  <c r="XZ33" i="4"/>
  <c r="YA33" i="4"/>
  <c r="YB33" i="4"/>
  <c r="YC33" i="4"/>
  <c r="YD33" i="4"/>
  <c r="YE33" i="4"/>
  <c r="YF33" i="4"/>
  <c r="YG33" i="4"/>
  <c r="YH33" i="4"/>
  <c r="YI33" i="4"/>
  <c r="YJ33" i="4"/>
  <c r="YT33" i="4"/>
  <c r="YU33" i="4"/>
  <c r="YV33" i="4"/>
  <c r="YW33" i="4"/>
  <c r="YX33" i="4"/>
  <c r="YY33" i="4"/>
  <c r="YZ33" i="4"/>
  <c r="ZA33" i="4"/>
  <c r="ZB33" i="4"/>
  <c r="ZC33" i="4"/>
  <c r="ZD33" i="4"/>
  <c r="ZE33" i="4"/>
  <c r="ZF33" i="4"/>
  <c r="ZG33" i="4"/>
  <c r="ZH33" i="4"/>
  <c r="ZI33" i="4"/>
  <c r="ZJ33" i="4"/>
  <c r="ZK33" i="4"/>
  <c r="ZL33" i="4"/>
  <c r="ZM33" i="4"/>
  <c r="ZN33" i="4"/>
  <c r="ZO33" i="4"/>
  <c r="ZP33" i="4"/>
  <c r="ZQ33" i="4"/>
  <c r="ZR33" i="4"/>
  <c r="ZS33" i="4"/>
  <c r="ZT33" i="4"/>
  <c r="ZU33" i="4"/>
  <c r="ZV33" i="4"/>
  <c r="ZW33" i="4"/>
  <c r="ZX33" i="4"/>
  <c r="ZY33" i="4"/>
  <c r="ZZ33" i="4"/>
  <c r="AAA33" i="4"/>
  <c r="AAB33" i="4"/>
  <c r="AAC33" i="4"/>
  <c r="AAD33" i="4"/>
  <c r="AAE33" i="4"/>
  <c r="AAF33" i="4"/>
  <c r="AAG33" i="4"/>
  <c r="AAH33" i="4"/>
  <c r="AAI33" i="4"/>
  <c r="AAJ33" i="4"/>
  <c r="AAK33" i="4"/>
  <c r="AAL33" i="4"/>
  <c r="AAM33" i="4"/>
  <c r="AAN33" i="4"/>
  <c r="AAO33" i="4"/>
  <c r="AAP33" i="4"/>
  <c r="AAQ33" i="4"/>
  <c r="AAR33" i="4"/>
  <c r="AAS33" i="4"/>
  <c r="AAT33" i="4"/>
  <c r="AAU33" i="4"/>
  <c r="AAV33" i="4"/>
  <c r="AAW33" i="4"/>
  <c r="AAX33" i="4"/>
  <c r="AAY33" i="4"/>
  <c r="AAZ33" i="4"/>
  <c r="ABA33" i="4"/>
  <c r="ABB33" i="4"/>
  <c r="ABC33" i="4"/>
  <c r="ABD33" i="4"/>
  <c r="ABE33" i="4"/>
  <c r="ABF33" i="4"/>
  <c r="ABG33" i="4"/>
  <c r="ABH33" i="4"/>
  <c r="ABI33" i="4"/>
  <c r="ABJ33" i="4"/>
  <c r="ABK33" i="4"/>
  <c r="ABL33" i="4"/>
  <c r="ABM33" i="4"/>
  <c r="ABN33" i="4"/>
  <c r="ABO33" i="4"/>
  <c r="ABP33" i="4"/>
  <c r="ABQ33" i="4"/>
  <c r="ABR33" i="4"/>
  <c r="ABS33" i="4"/>
  <c r="ABT33" i="4"/>
  <c r="ABU33" i="4"/>
  <c r="ABV33" i="4"/>
  <c r="ABW33" i="4"/>
  <c r="ACG33" i="4"/>
  <c r="ACH33" i="4"/>
  <c r="ACI33" i="4"/>
  <c r="ACJ33" i="4"/>
  <c r="ACK33" i="4"/>
  <c r="ACL33" i="4"/>
  <c r="ACM33" i="4"/>
  <c r="ACN33" i="4"/>
  <c r="ACO33" i="4"/>
  <c r="ACP33" i="4"/>
  <c r="ACQ33" i="4"/>
  <c r="ACR33" i="4"/>
  <c r="ACS33" i="4"/>
  <c r="ACT33" i="4"/>
  <c r="ACU33" i="4"/>
  <c r="ACV33" i="4"/>
  <c r="ACW33" i="4"/>
  <c r="ACX33" i="4"/>
  <c r="ACY33" i="4"/>
  <c r="ACZ33" i="4"/>
  <c r="ADA33" i="4"/>
  <c r="ADB33" i="4"/>
  <c r="ADC33" i="4"/>
  <c r="ADD33" i="4"/>
  <c r="ADE33" i="4"/>
  <c r="ADF33" i="4"/>
  <c r="ADG33" i="4"/>
  <c r="ADH33" i="4"/>
  <c r="ADI33" i="4"/>
  <c r="ADJ33" i="4"/>
  <c r="ADK33" i="4"/>
  <c r="ADL33" i="4"/>
  <c r="ADM33" i="4"/>
  <c r="ADN33" i="4"/>
  <c r="ADO33" i="4"/>
  <c r="ADP33" i="4"/>
  <c r="ADQ33" i="4"/>
  <c r="ADR33" i="4"/>
  <c r="ADS33" i="4"/>
  <c r="ADT33" i="4"/>
  <c r="ADU33" i="4"/>
  <c r="ADV33" i="4"/>
  <c r="ADW33" i="4"/>
  <c r="ADX33" i="4"/>
  <c r="ADY33" i="4"/>
  <c r="ADZ33" i="4"/>
  <c r="AEA33" i="4"/>
  <c r="AEB33" i="4"/>
  <c r="AEC33" i="4"/>
  <c r="AED33" i="4"/>
  <c r="AEE33" i="4"/>
  <c r="AEF33" i="4"/>
  <c r="AEG33" i="4"/>
  <c r="AEH33" i="4"/>
  <c r="AEI33" i="4"/>
  <c r="AEJ33" i="4"/>
  <c r="AEK33" i="4"/>
  <c r="AEL33" i="4"/>
  <c r="AEM33" i="4"/>
  <c r="AEN33" i="4"/>
  <c r="AEO33" i="4"/>
  <c r="AEP33" i="4"/>
  <c r="AEQ33" i="4"/>
  <c r="AER33" i="4"/>
  <c r="AES33" i="4"/>
  <c r="AET33" i="4"/>
  <c r="AEU33" i="4"/>
  <c r="AEV33" i="4"/>
  <c r="AEW33" i="4"/>
  <c r="AEX33" i="4"/>
  <c r="AEY33" i="4"/>
  <c r="AEZ33" i="4"/>
  <c r="AFA33" i="4"/>
  <c r="AFB33" i="4"/>
  <c r="AFC33" i="4"/>
  <c r="AFD33" i="4"/>
  <c r="AFE33" i="4"/>
  <c r="AFF33" i="4"/>
  <c r="AFG33" i="4"/>
  <c r="AFH33" i="4"/>
  <c r="AFI33" i="4"/>
  <c r="AFJ33" i="4"/>
  <c r="DR129" i="4"/>
  <c r="DT129" i="4"/>
  <c r="DU129" i="4"/>
  <c r="DV129" i="4"/>
  <c r="DW129" i="4"/>
  <c r="DX129" i="4"/>
  <c r="DY129" i="4"/>
  <c r="DZ129" i="4"/>
  <c r="EA129" i="4"/>
  <c r="EB129" i="4"/>
  <c r="EC129" i="4"/>
  <c r="ED129" i="4"/>
  <c r="EE129" i="4"/>
  <c r="EF129" i="4"/>
  <c r="EG129" i="4"/>
  <c r="EH129" i="4"/>
  <c r="EI129" i="4"/>
  <c r="EJ129" i="4"/>
  <c r="EK129" i="4"/>
  <c r="EL129" i="4"/>
  <c r="EM129" i="4"/>
  <c r="EN129" i="4"/>
  <c r="EO129" i="4"/>
  <c r="EP129" i="4"/>
  <c r="EQ129" i="4"/>
  <c r="ER129" i="4"/>
  <c r="ES129" i="4"/>
  <c r="ET129" i="4"/>
  <c r="EU129" i="4"/>
  <c r="EV129" i="4"/>
  <c r="EW129" i="4"/>
  <c r="EX129" i="4"/>
  <c r="EY129" i="4"/>
  <c r="EZ129" i="4"/>
  <c r="FA129" i="4"/>
  <c r="FB129" i="4"/>
  <c r="FC129" i="4"/>
  <c r="FD129" i="4"/>
  <c r="FE129" i="4"/>
  <c r="FF129" i="4"/>
  <c r="FG129" i="4"/>
  <c r="FH129" i="4"/>
  <c r="FI129" i="4"/>
  <c r="FJ129" i="4"/>
  <c r="FK129" i="4"/>
  <c r="FL129" i="4"/>
  <c r="FM129" i="4"/>
  <c r="FN129" i="4"/>
  <c r="FO129" i="4"/>
  <c r="FP129" i="4"/>
  <c r="FQ129" i="4"/>
  <c r="FR129" i="4"/>
  <c r="FS129" i="4"/>
  <c r="FT129" i="4"/>
  <c r="FU129" i="4"/>
  <c r="FV129" i="4"/>
  <c r="FW129" i="4"/>
  <c r="FX129" i="4"/>
  <c r="FY129" i="4"/>
  <c r="FZ129" i="4"/>
  <c r="GA129" i="4"/>
  <c r="GB129" i="4"/>
  <c r="GC129" i="4"/>
  <c r="GD129" i="4"/>
  <c r="GE129" i="4"/>
  <c r="GF129" i="4"/>
  <c r="GG129" i="4"/>
  <c r="GH129" i="4"/>
  <c r="GI129" i="4"/>
  <c r="GJ129" i="4"/>
  <c r="GK129" i="4"/>
  <c r="GL129" i="4"/>
  <c r="GM129" i="4"/>
  <c r="GN129" i="4"/>
  <c r="GO129" i="4"/>
  <c r="GP129" i="4"/>
  <c r="GQ129" i="4"/>
  <c r="GR129" i="4"/>
  <c r="GS129" i="4"/>
  <c r="GT129" i="4"/>
  <c r="GU129" i="4"/>
  <c r="KS129" i="4"/>
  <c r="KT129" i="4"/>
  <c r="KU129" i="4"/>
  <c r="KV129" i="4"/>
  <c r="KW129" i="4"/>
  <c r="KX129" i="4"/>
  <c r="KY129" i="4"/>
  <c r="KZ129" i="4"/>
  <c r="LA129" i="4"/>
  <c r="LB129" i="4"/>
  <c r="LC129" i="4"/>
  <c r="LD129" i="4"/>
  <c r="LE129" i="4"/>
  <c r="LF129" i="4"/>
  <c r="LG129" i="4"/>
  <c r="LH129" i="4"/>
  <c r="LI129" i="4"/>
  <c r="LJ129" i="4"/>
  <c r="LK129" i="4"/>
  <c r="LL129" i="4"/>
  <c r="LM129" i="4"/>
  <c r="LN129" i="4"/>
  <c r="LO129" i="4"/>
  <c r="LP129" i="4"/>
  <c r="LQ129" i="4"/>
  <c r="LR129" i="4"/>
  <c r="LS129" i="4"/>
  <c r="LT129" i="4"/>
  <c r="LU129" i="4"/>
  <c r="LV129" i="4"/>
  <c r="LW129" i="4"/>
  <c r="LX129" i="4"/>
  <c r="LY129" i="4"/>
  <c r="LZ129" i="4"/>
  <c r="MA129" i="4"/>
  <c r="MB129" i="4"/>
  <c r="MC129" i="4"/>
  <c r="MD129" i="4"/>
  <c r="ME129" i="4"/>
  <c r="MF129" i="4"/>
  <c r="MG129" i="4"/>
  <c r="MH129" i="4"/>
  <c r="MI129" i="4"/>
  <c r="MJ129" i="4"/>
  <c r="MK129" i="4"/>
  <c r="ML129" i="4"/>
  <c r="MM129" i="4"/>
  <c r="MN129" i="4"/>
  <c r="MO129" i="4"/>
  <c r="MP129" i="4"/>
  <c r="MQ129" i="4"/>
  <c r="MR129" i="4"/>
  <c r="MS129" i="4"/>
  <c r="MT129" i="4"/>
  <c r="MU129" i="4"/>
  <c r="MV129" i="4"/>
  <c r="MW129" i="4"/>
  <c r="MX129" i="4"/>
  <c r="MY129" i="4"/>
  <c r="MZ129" i="4"/>
  <c r="NA129" i="4"/>
  <c r="NB129" i="4"/>
  <c r="NC129" i="4"/>
  <c r="ND129" i="4"/>
  <c r="NE129" i="4"/>
  <c r="NF129" i="4"/>
  <c r="NG129" i="4"/>
  <c r="NH129" i="4"/>
  <c r="NI129" i="4"/>
  <c r="NJ129" i="4"/>
  <c r="NK129" i="4"/>
  <c r="NL129" i="4"/>
  <c r="NM129" i="4"/>
  <c r="NN129" i="4"/>
  <c r="NO129" i="4"/>
  <c r="NP129" i="4"/>
  <c r="NQ129" i="4"/>
  <c r="NR129" i="4"/>
  <c r="NS129" i="4"/>
  <c r="NT129" i="4"/>
  <c r="NU129" i="4"/>
  <c r="NV129" i="4"/>
  <c r="OG129" i="4"/>
  <c r="OH129" i="4"/>
  <c r="OI129" i="4"/>
  <c r="OJ129" i="4"/>
  <c r="OK129" i="4"/>
  <c r="OL129" i="4"/>
  <c r="OM129" i="4"/>
  <c r="ON129" i="4"/>
  <c r="OO129" i="4"/>
  <c r="OP129" i="4"/>
  <c r="OQ129" i="4"/>
  <c r="OR129" i="4"/>
  <c r="OS129" i="4"/>
  <c r="OT129" i="4"/>
  <c r="OU129" i="4"/>
  <c r="OV129" i="4"/>
  <c r="OW129" i="4"/>
  <c r="OX129" i="4"/>
  <c r="OY129" i="4"/>
  <c r="OZ129" i="4"/>
  <c r="PA129" i="4"/>
  <c r="PB129" i="4"/>
  <c r="PC129" i="4"/>
  <c r="PD129" i="4"/>
  <c r="PE129" i="4"/>
  <c r="PF129" i="4"/>
  <c r="PG129" i="4"/>
  <c r="PH129" i="4"/>
  <c r="PI129" i="4"/>
  <c r="PJ129" i="4"/>
  <c r="PK129" i="4"/>
  <c r="PL129" i="4"/>
  <c r="PM129" i="4"/>
  <c r="PN129" i="4"/>
  <c r="PO129" i="4"/>
  <c r="PP129" i="4"/>
  <c r="PQ129" i="4"/>
  <c r="PR129" i="4"/>
  <c r="PS129" i="4"/>
  <c r="PT129" i="4"/>
  <c r="PU129" i="4"/>
  <c r="PV129" i="4"/>
  <c r="PW129" i="4"/>
  <c r="PX129" i="4"/>
  <c r="PY129" i="4"/>
  <c r="PZ129" i="4"/>
  <c r="QA129" i="4"/>
  <c r="QB129" i="4"/>
  <c r="QC129" i="4"/>
  <c r="QD129" i="4"/>
  <c r="QE129" i="4"/>
  <c r="QF129" i="4"/>
  <c r="QG129" i="4"/>
  <c r="QH129" i="4"/>
  <c r="QI129" i="4"/>
  <c r="QJ129" i="4"/>
  <c r="QK129" i="4"/>
  <c r="QL129" i="4"/>
  <c r="QM129" i="4"/>
  <c r="QN129" i="4"/>
  <c r="QO129" i="4"/>
  <c r="QP129" i="4"/>
  <c r="QQ129" i="4"/>
  <c r="QR129" i="4"/>
  <c r="QS129" i="4"/>
  <c r="QT129" i="4"/>
  <c r="QU129" i="4"/>
  <c r="QV129" i="4"/>
  <c r="QW129" i="4"/>
  <c r="QX129" i="4"/>
  <c r="QY129" i="4"/>
  <c r="QZ129" i="4"/>
  <c r="RA129" i="4"/>
  <c r="RB129" i="4"/>
  <c r="RC129" i="4"/>
  <c r="RD129" i="4"/>
  <c r="RE129" i="4"/>
  <c r="RF129" i="4"/>
  <c r="RG129" i="4"/>
  <c r="RH129" i="4"/>
  <c r="RI129" i="4"/>
  <c r="RJ129" i="4"/>
  <c r="RT129" i="4"/>
  <c r="RU129" i="4"/>
  <c r="RV129" i="4"/>
  <c r="RW129" i="4"/>
  <c r="RX129" i="4"/>
  <c r="RY129" i="4"/>
  <c r="RZ129" i="4"/>
  <c r="SA129" i="4"/>
  <c r="SB129" i="4"/>
  <c r="SC129" i="4"/>
  <c r="SD129" i="4"/>
  <c r="SE129" i="4"/>
  <c r="SF129" i="4"/>
  <c r="SG129" i="4"/>
  <c r="SH129" i="4"/>
  <c r="SI129" i="4"/>
  <c r="SJ129" i="4"/>
  <c r="SK129" i="4"/>
  <c r="SL129" i="4"/>
  <c r="SM129" i="4"/>
  <c r="SN129" i="4"/>
  <c r="SO129" i="4"/>
  <c r="SP129" i="4"/>
  <c r="SQ129" i="4"/>
  <c r="SR129" i="4"/>
  <c r="SS129" i="4"/>
  <c r="ST129" i="4"/>
  <c r="SU129" i="4"/>
  <c r="SV129" i="4"/>
  <c r="SW129" i="4"/>
  <c r="SX129" i="4"/>
  <c r="SY129" i="4"/>
  <c r="SZ129" i="4"/>
  <c r="TA129" i="4"/>
  <c r="TB129" i="4"/>
  <c r="TC129" i="4"/>
  <c r="TD129" i="4"/>
  <c r="TE129" i="4"/>
  <c r="TF129" i="4"/>
  <c r="TG129" i="4"/>
  <c r="TH129" i="4"/>
  <c r="TI129" i="4"/>
  <c r="TJ129" i="4"/>
  <c r="TK129" i="4"/>
  <c r="TL129" i="4"/>
  <c r="TM129" i="4"/>
  <c r="TN129" i="4"/>
  <c r="TO129" i="4"/>
  <c r="TP129" i="4"/>
  <c r="TQ129" i="4"/>
  <c r="TR129" i="4"/>
  <c r="TS129" i="4"/>
  <c r="TT129" i="4"/>
  <c r="TU129" i="4"/>
  <c r="TV129" i="4"/>
  <c r="TW129" i="4"/>
  <c r="TX129" i="4"/>
  <c r="TY129" i="4"/>
  <c r="TZ129" i="4"/>
  <c r="UA129" i="4"/>
  <c r="UB129" i="4"/>
  <c r="UC129" i="4"/>
  <c r="UD129" i="4"/>
  <c r="UE129" i="4"/>
  <c r="UF129" i="4"/>
  <c r="UG129" i="4"/>
  <c r="UH129" i="4"/>
  <c r="UI129" i="4"/>
  <c r="UJ129" i="4"/>
  <c r="UK129" i="4"/>
  <c r="UL129" i="4"/>
  <c r="UM129" i="4"/>
  <c r="UN129" i="4"/>
  <c r="UO129" i="4"/>
  <c r="UP129" i="4"/>
  <c r="UQ129" i="4"/>
  <c r="UR129" i="4"/>
  <c r="US129" i="4"/>
  <c r="UT129" i="4"/>
  <c r="UU129" i="4"/>
  <c r="UV129" i="4"/>
  <c r="UW129" i="4"/>
  <c r="VG129" i="4"/>
  <c r="VH129" i="4"/>
  <c r="VI129" i="4"/>
  <c r="VJ129" i="4"/>
  <c r="VK129" i="4"/>
  <c r="VL129" i="4"/>
  <c r="VM129" i="4"/>
  <c r="VN129" i="4"/>
  <c r="VO129" i="4"/>
  <c r="VP129" i="4"/>
  <c r="VQ129" i="4"/>
  <c r="VR129" i="4"/>
  <c r="VS129" i="4"/>
  <c r="VT129" i="4"/>
  <c r="VU129" i="4"/>
  <c r="VV129" i="4"/>
  <c r="VW129" i="4"/>
  <c r="VX129" i="4"/>
  <c r="VY129" i="4"/>
  <c r="VZ129" i="4"/>
  <c r="WA129" i="4"/>
  <c r="WB129" i="4"/>
  <c r="WC129" i="4"/>
  <c r="WD129" i="4"/>
  <c r="WE129" i="4"/>
  <c r="WF129" i="4"/>
  <c r="WG129" i="4"/>
  <c r="WH129" i="4"/>
  <c r="WI129" i="4"/>
  <c r="WJ129" i="4"/>
  <c r="WK129" i="4"/>
  <c r="WL129" i="4"/>
  <c r="WM129" i="4"/>
  <c r="WN129" i="4"/>
  <c r="WO129" i="4"/>
  <c r="WP129" i="4"/>
  <c r="WQ129" i="4"/>
  <c r="WR129" i="4"/>
  <c r="WS129" i="4"/>
  <c r="WT129" i="4"/>
  <c r="WU129" i="4"/>
  <c r="WV129" i="4"/>
  <c r="WW129" i="4"/>
  <c r="WX129" i="4"/>
  <c r="WY129" i="4"/>
  <c r="WZ129" i="4"/>
  <c r="XA129" i="4"/>
  <c r="XB129" i="4"/>
  <c r="XC129" i="4"/>
  <c r="XD129" i="4"/>
  <c r="XE129" i="4"/>
  <c r="XF129" i="4"/>
  <c r="XG129" i="4"/>
  <c r="XH129" i="4"/>
  <c r="XI129" i="4"/>
  <c r="XJ129" i="4"/>
  <c r="XK129" i="4"/>
  <c r="XL129" i="4"/>
  <c r="XM129" i="4"/>
  <c r="XN129" i="4"/>
  <c r="XO129" i="4"/>
  <c r="XP129" i="4"/>
  <c r="XQ129" i="4"/>
  <c r="XR129" i="4"/>
  <c r="XS129" i="4"/>
  <c r="XT129" i="4"/>
  <c r="XU129" i="4"/>
  <c r="XV129" i="4"/>
  <c r="XW129" i="4"/>
  <c r="XX129" i="4"/>
  <c r="XY129" i="4"/>
  <c r="XZ129" i="4"/>
  <c r="YA129" i="4"/>
  <c r="YB129" i="4"/>
  <c r="YC129" i="4"/>
  <c r="YD129" i="4"/>
  <c r="YE129" i="4"/>
  <c r="YF129" i="4"/>
  <c r="YG129" i="4"/>
  <c r="YH129" i="4"/>
  <c r="YI129" i="4"/>
  <c r="YJ129" i="4"/>
  <c r="YT129" i="4"/>
  <c r="YU129" i="4"/>
  <c r="YV129" i="4"/>
  <c r="YW129" i="4"/>
  <c r="YX129" i="4"/>
  <c r="YY129" i="4"/>
  <c r="YZ129" i="4"/>
  <c r="ZA129" i="4"/>
  <c r="ZB129" i="4"/>
  <c r="ZC129" i="4"/>
  <c r="ZD129" i="4"/>
  <c r="ZE129" i="4"/>
  <c r="ZF129" i="4"/>
  <c r="ZG129" i="4"/>
  <c r="ZH129" i="4"/>
  <c r="ZI129" i="4"/>
  <c r="ZJ129" i="4"/>
  <c r="ZK129" i="4"/>
  <c r="ZL129" i="4"/>
  <c r="ZM129" i="4"/>
  <c r="ZN129" i="4"/>
  <c r="ZO129" i="4"/>
  <c r="ZP129" i="4"/>
  <c r="ZQ129" i="4"/>
  <c r="ZR129" i="4"/>
  <c r="ZS129" i="4"/>
  <c r="ZT129" i="4"/>
  <c r="ZU129" i="4"/>
  <c r="ZV129" i="4"/>
  <c r="ZW129" i="4"/>
  <c r="ZX129" i="4"/>
  <c r="ZY129" i="4"/>
  <c r="ZZ129" i="4"/>
  <c r="AAA129" i="4"/>
  <c r="AAB129" i="4"/>
  <c r="AAC129" i="4"/>
  <c r="AAD129" i="4"/>
  <c r="AAE129" i="4"/>
  <c r="AAF129" i="4"/>
  <c r="AAG129" i="4"/>
  <c r="AAH129" i="4"/>
  <c r="AAI129" i="4"/>
  <c r="AAJ129" i="4"/>
  <c r="AAK129" i="4"/>
  <c r="AAL129" i="4"/>
  <c r="AAM129" i="4"/>
  <c r="AAN129" i="4"/>
  <c r="AAO129" i="4"/>
  <c r="AAP129" i="4"/>
  <c r="AAQ129" i="4"/>
  <c r="AAR129" i="4"/>
  <c r="AAS129" i="4"/>
  <c r="AAT129" i="4"/>
  <c r="AAU129" i="4"/>
  <c r="AAV129" i="4"/>
  <c r="AAW129" i="4"/>
  <c r="AAX129" i="4"/>
  <c r="AAY129" i="4"/>
  <c r="AAZ129" i="4"/>
  <c r="ABA129" i="4"/>
  <c r="ABB129" i="4"/>
  <c r="ABC129" i="4"/>
  <c r="ABD129" i="4"/>
  <c r="ABE129" i="4"/>
  <c r="ABF129" i="4"/>
  <c r="ABG129" i="4"/>
  <c r="ABH129" i="4"/>
  <c r="ABI129" i="4"/>
  <c r="ABJ129" i="4"/>
  <c r="ABK129" i="4"/>
  <c r="ABL129" i="4"/>
  <c r="ABM129" i="4"/>
  <c r="ABN129" i="4"/>
  <c r="ABO129" i="4"/>
  <c r="ABP129" i="4"/>
  <c r="ABQ129" i="4"/>
  <c r="ABR129" i="4"/>
  <c r="ABS129" i="4"/>
  <c r="ABT129" i="4"/>
  <c r="ABU129" i="4"/>
  <c r="ABV129" i="4"/>
  <c r="ABW129" i="4"/>
  <c r="ACG129" i="4"/>
  <c r="ACH129" i="4"/>
  <c r="ACI129" i="4"/>
  <c r="ACJ129" i="4"/>
  <c r="ACK129" i="4"/>
  <c r="ACL129" i="4"/>
  <c r="ACM129" i="4"/>
  <c r="ACN129" i="4"/>
  <c r="ACO129" i="4"/>
  <c r="ACP129" i="4"/>
  <c r="ACQ129" i="4"/>
  <c r="ACR129" i="4"/>
  <c r="ACS129" i="4"/>
  <c r="ACT129" i="4"/>
  <c r="ACU129" i="4"/>
  <c r="ACV129" i="4"/>
  <c r="ACW129" i="4"/>
  <c r="ACX129" i="4"/>
  <c r="ACY129" i="4"/>
  <c r="ACZ129" i="4"/>
  <c r="ADA129" i="4"/>
  <c r="ADB129" i="4"/>
  <c r="ADC129" i="4"/>
  <c r="ADD129" i="4"/>
  <c r="ADE129" i="4"/>
  <c r="ADF129" i="4"/>
  <c r="ADG129" i="4"/>
  <c r="ADH129" i="4"/>
  <c r="ADI129" i="4"/>
  <c r="ADJ129" i="4"/>
  <c r="ADK129" i="4"/>
  <c r="ADL129" i="4"/>
  <c r="ADM129" i="4"/>
  <c r="ADN129" i="4"/>
  <c r="ADO129" i="4"/>
  <c r="ADP129" i="4"/>
  <c r="ADQ129" i="4"/>
  <c r="ADR129" i="4"/>
  <c r="ADS129" i="4"/>
  <c r="ADT129" i="4"/>
  <c r="ADU129" i="4"/>
  <c r="ADV129" i="4"/>
  <c r="ADW129" i="4"/>
  <c r="ADX129" i="4"/>
  <c r="ADY129" i="4"/>
  <c r="ADZ129" i="4"/>
  <c r="AEA129" i="4"/>
  <c r="AEB129" i="4"/>
  <c r="AEC129" i="4"/>
  <c r="AED129" i="4"/>
  <c r="AEE129" i="4"/>
  <c r="AEF129" i="4"/>
  <c r="AEG129" i="4"/>
  <c r="AEH129" i="4"/>
  <c r="AEI129" i="4"/>
  <c r="AEJ129" i="4"/>
  <c r="AEK129" i="4"/>
  <c r="AEL129" i="4"/>
  <c r="AEM129" i="4"/>
  <c r="AEN129" i="4"/>
  <c r="AEO129" i="4"/>
  <c r="AEP129" i="4"/>
  <c r="AEQ129" i="4"/>
  <c r="AER129" i="4"/>
  <c r="AES129" i="4"/>
  <c r="AET129" i="4"/>
  <c r="AEU129" i="4"/>
  <c r="AEV129" i="4"/>
  <c r="AEW129" i="4"/>
  <c r="AEX129" i="4"/>
  <c r="AEY129" i="4"/>
  <c r="AEZ129" i="4"/>
  <c r="AFA129" i="4"/>
  <c r="AFB129" i="4"/>
  <c r="AFC129" i="4"/>
  <c r="AFD129" i="4"/>
  <c r="AFE129" i="4"/>
  <c r="AFF129" i="4"/>
  <c r="AFG129" i="4"/>
  <c r="AFH129" i="4"/>
  <c r="AFI129" i="4"/>
  <c r="AFJ129" i="4"/>
  <c r="DR108" i="4"/>
  <c r="DT108" i="4"/>
  <c r="DU108" i="4"/>
  <c r="DV108" i="4"/>
  <c r="DW108" i="4"/>
  <c r="DX108" i="4"/>
  <c r="DY108" i="4"/>
  <c r="DZ108" i="4"/>
  <c r="EA108" i="4"/>
  <c r="EB108" i="4"/>
  <c r="EC108" i="4"/>
  <c r="ED108" i="4"/>
  <c r="EE108" i="4"/>
  <c r="EF108" i="4"/>
  <c r="EG108" i="4"/>
  <c r="EH108" i="4"/>
  <c r="EI108" i="4"/>
  <c r="EJ108" i="4"/>
  <c r="EK108" i="4"/>
  <c r="EL108" i="4"/>
  <c r="EM108" i="4"/>
  <c r="EN108" i="4"/>
  <c r="EO108" i="4"/>
  <c r="EP108" i="4"/>
  <c r="EQ108" i="4"/>
  <c r="ER108" i="4"/>
  <c r="ES108" i="4"/>
  <c r="ET108" i="4"/>
  <c r="EU108" i="4"/>
  <c r="EV108" i="4"/>
  <c r="EW108" i="4"/>
  <c r="EX108" i="4"/>
  <c r="EY108" i="4"/>
  <c r="EZ108" i="4"/>
  <c r="FA108" i="4"/>
  <c r="FB108" i="4"/>
  <c r="FC108" i="4"/>
  <c r="FD108" i="4"/>
  <c r="FE108" i="4"/>
  <c r="FF108" i="4"/>
  <c r="FG108" i="4"/>
  <c r="FH108" i="4"/>
  <c r="FI108" i="4"/>
  <c r="FJ108" i="4"/>
  <c r="FK108" i="4"/>
  <c r="FL108" i="4"/>
  <c r="FM108" i="4"/>
  <c r="FN108" i="4"/>
  <c r="FO108" i="4"/>
  <c r="FP108" i="4"/>
  <c r="FQ108" i="4"/>
  <c r="FR108" i="4"/>
  <c r="FS108" i="4"/>
  <c r="FT108" i="4"/>
  <c r="FU108" i="4"/>
  <c r="FV108" i="4"/>
  <c r="FW108" i="4"/>
  <c r="FX108" i="4"/>
  <c r="FY108" i="4"/>
  <c r="FZ108" i="4"/>
  <c r="GA108" i="4"/>
  <c r="GB108" i="4"/>
  <c r="GC108" i="4"/>
  <c r="GD108" i="4"/>
  <c r="GE108" i="4"/>
  <c r="GF108" i="4"/>
  <c r="GG108" i="4"/>
  <c r="GH108" i="4"/>
  <c r="GI108" i="4"/>
  <c r="GJ108" i="4"/>
  <c r="GK108" i="4"/>
  <c r="GL108" i="4"/>
  <c r="GM108" i="4"/>
  <c r="GN108" i="4"/>
  <c r="GO108" i="4"/>
  <c r="GP108" i="4"/>
  <c r="GQ108" i="4"/>
  <c r="GR108" i="4"/>
  <c r="GS108" i="4"/>
  <c r="GT108" i="4"/>
  <c r="GU108" i="4"/>
  <c r="KS108" i="4"/>
  <c r="KT108" i="4"/>
  <c r="KU108" i="4"/>
  <c r="KV108" i="4"/>
  <c r="KW108" i="4"/>
  <c r="KX108" i="4"/>
  <c r="KY108" i="4"/>
  <c r="KZ108" i="4"/>
  <c r="LA108" i="4"/>
  <c r="LB108" i="4"/>
  <c r="LC108" i="4"/>
  <c r="LD108" i="4"/>
  <c r="LE108" i="4"/>
  <c r="LF108" i="4"/>
  <c r="LG108" i="4"/>
  <c r="LH108" i="4"/>
  <c r="LI108" i="4"/>
  <c r="LJ108" i="4"/>
  <c r="LK108" i="4"/>
  <c r="LL108" i="4"/>
  <c r="LM108" i="4"/>
  <c r="LN108" i="4"/>
  <c r="LO108" i="4"/>
  <c r="LP108" i="4"/>
  <c r="LQ108" i="4"/>
  <c r="LR108" i="4"/>
  <c r="LS108" i="4"/>
  <c r="LT108" i="4"/>
  <c r="LU108" i="4"/>
  <c r="LV108" i="4"/>
  <c r="LW108" i="4"/>
  <c r="LX108" i="4"/>
  <c r="LY108" i="4"/>
  <c r="LZ108" i="4"/>
  <c r="MA108" i="4"/>
  <c r="MB108" i="4"/>
  <c r="MC108" i="4"/>
  <c r="MD108" i="4"/>
  <c r="ME108" i="4"/>
  <c r="MF108" i="4"/>
  <c r="MG108" i="4"/>
  <c r="MH108" i="4"/>
  <c r="MI108" i="4"/>
  <c r="MJ108" i="4"/>
  <c r="MK108" i="4"/>
  <c r="ML108" i="4"/>
  <c r="MM108" i="4"/>
  <c r="MN108" i="4"/>
  <c r="MO108" i="4"/>
  <c r="MP108" i="4"/>
  <c r="MQ108" i="4"/>
  <c r="MR108" i="4"/>
  <c r="MS108" i="4"/>
  <c r="MT108" i="4"/>
  <c r="MU108" i="4"/>
  <c r="MV108" i="4"/>
  <c r="MW108" i="4"/>
  <c r="MX108" i="4"/>
  <c r="MY108" i="4"/>
  <c r="MZ108" i="4"/>
  <c r="NA108" i="4"/>
  <c r="NB108" i="4"/>
  <c r="NC108" i="4"/>
  <c r="ND108" i="4"/>
  <c r="NE108" i="4"/>
  <c r="NF108" i="4"/>
  <c r="NG108" i="4"/>
  <c r="NH108" i="4"/>
  <c r="NI108" i="4"/>
  <c r="NJ108" i="4"/>
  <c r="NK108" i="4"/>
  <c r="NL108" i="4"/>
  <c r="NM108" i="4"/>
  <c r="NN108" i="4"/>
  <c r="NO108" i="4"/>
  <c r="NP108" i="4"/>
  <c r="NQ108" i="4"/>
  <c r="NR108" i="4"/>
  <c r="NS108" i="4"/>
  <c r="NT108" i="4"/>
  <c r="NU108" i="4"/>
  <c r="NV108" i="4"/>
  <c r="OG108" i="4"/>
  <c r="OH108" i="4"/>
  <c r="OI108" i="4"/>
  <c r="OJ108" i="4"/>
  <c r="OK108" i="4"/>
  <c r="OL108" i="4"/>
  <c r="OM108" i="4"/>
  <c r="ON108" i="4"/>
  <c r="OO108" i="4"/>
  <c r="OP108" i="4"/>
  <c r="OQ108" i="4"/>
  <c r="OR108" i="4"/>
  <c r="OS108" i="4"/>
  <c r="OT108" i="4"/>
  <c r="OU108" i="4"/>
  <c r="OV108" i="4"/>
  <c r="OW108" i="4"/>
  <c r="OX108" i="4"/>
  <c r="OY108" i="4"/>
  <c r="OZ108" i="4"/>
  <c r="PA108" i="4"/>
  <c r="PB108" i="4"/>
  <c r="PC108" i="4"/>
  <c r="PD108" i="4"/>
  <c r="PE108" i="4"/>
  <c r="PF108" i="4"/>
  <c r="PG108" i="4"/>
  <c r="PH108" i="4"/>
  <c r="PI108" i="4"/>
  <c r="PJ108" i="4"/>
  <c r="PK108" i="4"/>
  <c r="PL108" i="4"/>
  <c r="PM108" i="4"/>
  <c r="PN108" i="4"/>
  <c r="PO108" i="4"/>
  <c r="PP108" i="4"/>
  <c r="PQ108" i="4"/>
  <c r="PR108" i="4"/>
  <c r="PS108" i="4"/>
  <c r="PT108" i="4"/>
  <c r="PU108" i="4"/>
  <c r="PV108" i="4"/>
  <c r="PW108" i="4"/>
  <c r="PX108" i="4"/>
  <c r="PY108" i="4"/>
  <c r="PZ108" i="4"/>
  <c r="QA108" i="4"/>
  <c r="QB108" i="4"/>
  <c r="QC108" i="4"/>
  <c r="QD108" i="4"/>
  <c r="QE108" i="4"/>
  <c r="QF108" i="4"/>
  <c r="QG108" i="4"/>
  <c r="QH108" i="4"/>
  <c r="QI108" i="4"/>
  <c r="QJ108" i="4"/>
  <c r="QK108" i="4"/>
  <c r="QL108" i="4"/>
  <c r="QM108" i="4"/>
  <c r="QN108" i="4"/>
  <c r="QO108" i="4"/>
  <c r="QP108" i="4"/>
  <c r="QQ108" i="4"/>
  <c r="QR108" i="4"/>
  <c r="QS108" i="4"/>
  <c r="QT108" i="4"/>
  <c r="QU108" i="4"/>
  <c r="QV108" i="4"/>
  <c r="QW108" i="4"/>
  <c r="QX108" i="4"/>
  <c r="QY108" i="4"/>
  <c r="QZ108" i="4"/>
  <c r="RA108" i="4"/>
  <c r="RB108" i="4"/>
  <c r="RC108" i="4"/>
  <c r="RD108" i="4"/>
  <c r="RE108" i="4"/>
  <c r="RF108" i="4"/>
  <c r="RG108" i="4"/>
  <c r="RH108" i="4"/>
  <c r="RI108" i="4"/>
  <c r="RJ108" i="4"/>
  <c r="RT108" i="4"/>
  <c r="RU108" i="4"/>
  <c r="RV108" i="4"/>
  <c r="RW108" i="4"/>
  <c r="RX108" i="4"/>
  <c r="RY108" i="4"/>
  <c r="RZ108" i="4"/>
  <c r="SA108" i="4"/>
  <c r="SB108" i="4"/>
  <c r="SC108" i="4"/>
  <c r="SD108" i="4"/>
  <c r="SE108" i="4"/>
  <c r="SF108" i="4"/>
  <c r="SG108" i="4"/>
  <c r="SH108" i="4"/>
  <c r="SI108" i="4"/>
  <c r="SJ108" i="4"/>
  <c r="SK108" i="4"/>
  <c r="SL108" i="4"/>
  <c r="SM108" i="4"/>
  <c r="SN108" i="4"/>
  <c r="SO108" i="4"/>
  <c r="SP108" i="4"/>
  <c r="SQ108" i="4"/>
  <c r="SR108" i="4"/>
  <c r="SS108" i="4"/>
  <c r="ST108" i="4"/>
  <c r="SU108" i="4"/>
  <c r="SV108" i="4"/>
  <c r="SW108" i="4"/>
  <c r="SX108" i="4"/>
  <c r="SY108" i="4"/>
  <c r="SZ108" i="4"/>
  <c r="TA108" i="4"/>
  <c r="TB108" i="4"/>
  <c r="TC108" i="4"/>
  <c r="TD108" i="4"/>
  <c r="TE108" i="4"/>
  <c r="TF108" i="4"/>
  <c r="TG108" i="4"/>
  <c r="TH108" i="4"/>
  <c r="TI108" i="4"/>
  <c r="TJ108" i="4"/>
  <c r="TK108" i="4"/>
  <c r="TL108" i="4"/>
  <c r="TM108" i="4"/>
  <c r="TN108" i="4"/>
  <c r="TO108" i="4"/>
  <c r="TP108" i="4"/>
  <c r="TQ108" i="4"/>
  <c r="TR108" i="4"/>
  <c r="TS108" i="4"/>
  <c r="TT108" i="4"/>
  <c r="TU108" i="4"/>
  <c r="TV108" i="4"/>
  <c r="TW108" i="4"/>
  <c r="TX108" i="4"/>
  <c r="TY108" i="4"/>
  <c r="TZ108" i="4"/>
  <c r="UA108" i="4"/>
  <c r="UB108" i="4"/>
  <c r="UC108" i="4"/>
  <c r="UD108" i="4"/>
  <c r="UE108" i="4"/>
  <c r="UF108" i="4"/>
  <c r="UG108" i="4"/>
  <c r="UH108" i="4"/>
  <c r="UI108" i="4"/>
  <c r="UJ108" i="4"/>
  <c r="UK108" i="4"/>
  <c r="UL108" i="4"/>
  <c r="UM108" i="4"/>
  <c r="UN108" i="4"/>
  <c r="UO108" i="4"/>
  <c r="UP108" i="4"/>
  <c r="UQ108" i="4"/>
  <c r="UR108" i="4"/>
  <c r="US108" i="4"/>
  <c r="UT108" i="4"/>
  <c r="UU108" i="4"/>
  <c r="UV108" i="4"/>
  <c r="UW108" i="4"/>
  <c r="VG108" i="4"/>
  <c r="VH108" i="4"/>
  <c r="VI108" i="4"/>
  <c r="VJ108" i="4"/>
  <c r="VK108" i="4"/>
  <c r="VL108" i="4"/>
  <c r="VM108" i="4"/>
  <c r="VN108" i="4"/>
  <c r="VO108" i="4"/>
  <c r="VP108" i="4"/>
  <c r="VQ108" i="4"/>
  <c r="VR108" i="4"/>
  <c r="VS108" i="4"/>
  <c r="VT108" i="4"/>
  <c r="VU108" i="4"/>
  <c r="VV108" i="4"/>
  <c r="VW108" i="4"/>
  <c r="VX108" i="4"/>
  <c r="VY108" i="4"/>
  <c r="VZ108" i="4"/>
  <c r="WA108" i="4"/>
  <c r="WB108" i="4"/>
  <c r="WC108" i="4"/>
  <c r="WD108" i="4"/>
  <c r="WE108" i="4"/>
  <c r="WF108" i="4"/>
  <c r="WG108" i="4"/>
  <c r="WH108" i="4"/>
  <c r="WI108" i="4"/>
  <c r="WJ108" i="4"/>
  <c r="WK108" i="4"/>
  <c r="WL108" i="4"/>
  <c r="WM108" i="4"/>
  <c r="WN108" i="4"/>
  <c r="WO108" i="4"/>
  <c r="WP108" i="4"/>
  <c r="WQ108" i="4"/>
  <c r="WR108" i="4"/>
  <c r="WS108" i="4"/>
  <c r="WT108" i="4"/>
  <c r="WU108" i="4"/>
  <c r="WV108" i="4"/>
  <c r="WW108" i="4"/>
  <c r="WX108" i="4"/>
  <c r="WY108" i="4"/>
  <c r="WZ108" i="4"/>
  <c r="XA108" i="4"/>
  <c r="XB108" i="4"/>
  <c r="XC108" i="4"/>
  <c r="XD108" i="4"/>
  <c r="XE108" i="4"/>
  <c r="XF108" i="4"/>
  <c r="XG108" i="4"/>
  <c r="XH108" i="4"/>
  <c r="XI108" i="4"/>
  <c r="XJ108" i="4"/>
  <c r="XK108" i="4"/>
  <c r="XL108" i="4"/>
  <c r="XM108" i="4"/>
  <c r="XN108" i="4"/>
  <c r="XO108" i="4"/>
  <c r="XP108" i="4"/>
  <c r="XQ108" i="4"/>
  <c r="XR108" i="4"/>
  <c r="XS108" i="4"/>
  <c r="XT108" i="4"/>
  <c r="XU108" i="4"/>
  <c r="XV108" i="4"/>
  <c r="XW108" i="4"/>
  <c r="XX108" i="4"/>
  <c r="XY108" i="4"/>
  <c r="XZ108" i="4"/>
  <c r="YA108" i="4"/>
  <c r="YB108" i="4"/>
  <c r="YC108" i="4"/>
  <c r="YD108" i="4"/>
  <c r="YE108" i="4"/>
  <c r="YF108" i="4"/>
  <c r="YG108" i="4"/>
  <c r="YH108" i="4"/>
  <c r="YI108" i="4"/>
  <c r="YJ108" i="4"/>
  <c r="YT108" i="4"/>
  <c r="YU108" i="4"/>
  <c r="YV108" i="4"/>
  <c r="YW108" i="4"/>
  <c r="YX108" i="4"/>
  <c r="YY108" i="4"/>
  <c r="YZ108" i="4"/>
  <c r="ZA108" i="4"/>
  <c r="ZB108" i="4"/>
  <c r="ZC108" i="4"/>
  <c r="ZD108" i="4"/>
  <c r="ZE108" i="4"/>
  <c r="ZF108" i="4"/>
  <c r="ZG108" i="4"/>
  <c r="ZH108" i="4"/>
  <c r="ZI108" i="4"/>
  <c r="ZJ108" i="4"/>
  <c r="ZK108" i="4"/>
  <c r="ZL108" i="4"/>
  <c r="ZM108" i="4"/>
  <c r="ZN108" i="4"/>
  <c r="ZO108" i="4"/>
  <c r="ZP108" i="4"/>
  <c r="ZQ108" i="4"/>
  <c r="ZR108" i="4"/>
  <c r="ZS108" i="4"/>
  <c r="ZT108" i="4"/>
  <c r="ZU108" i="4"/>
  <c r="ZV108" i="4"/>
  <c r="ZW108" i="4"/>
  <c r="ZX108" i="4"/>
  <c r="ZY108" i="4"/>
  <c r="ZZ108" i="4"/>
  <c r="AAA108" i="4"/>
  <c r="AAB108" i="4"/>
  <c r="AAC108" i="4"/>
  <c r="AAD108" i="4"/>
  <c r="AAE108" i="4"/>
  <c r="AAF108" i="4"/>
  <c r="AAG108" i="4"/>
  <c r="AAH108" i="4"/>
  <c r="AAI108" i="4"/>
  <c r="AAJ108" i="4"/>
  <c r="AAK108" i="4"/>
  <c r="AAL108" i="4"/>
  <c r="AAM108" i="4"/>
  <c r="AAN108" i="4"/>
  <c r="AAO108" i="4"/>
  <c r="AAP108" i="4"/>
  <c r="AAQ108" i="4"/>
  <c r="AAR108" i="4"/>
  <c r="AAS108" i="4"/>
  <c r="AAT108" i="4"/>
  <c r="AAU108" i="4"/>
  <c r="AAV108" i="4"/>
  <c r="AAW108" i="4"/>
  <c r="AAX108" i="4"/>
  <c r="AAY108" i="4"/>
  <c r="AAZ108" i="4"/>
  <c r="ABA108" i="4"/>
  <c r="ABB108" i="4"/>
  <c r="ABC108" i="4"/>
  <c r="ABD108" i="4"/>
  <c r="ABE108" i="4"/>
  <c r="ABF108" i="4"/>
  <c r="ABG108" i="4"/>
  <c r="ABH108" i="4"/>
  <c r="ABI108" i="4"/>
  <c r="ABJ108" i="4"/>
  <c r="ABK108" i="4"/>
  <c r="ABL108" i="4"/>
  <c r="ABM108" i="4"/>
  <c r="ABN108" i="4"/>
  <c r="ABO108" i="4"/>
  <c r="ABP108" i="4"/>
  <c r="ABQ108" i="4"/>
  <c r="ABR108" i="4"/>
  <c r="ABS108" i="4"/>
  <c r="ABT108" i="4"/>
  <c r="ABU108" i="4"/>
  <c r="ABV108" i="4"/>
  <c r="ABW108" i="4"/>
  <c r="ACG108" i="4"/>
  <c r="ACH108" i="4"/>
  <c r="ACI108" i="4"/>
  <c r="ACJ108" i="4"/>
  <c r="ACK108" i="4"/>
  <c r="ACL108" i="4"/>
  <c r="ACM108" i="4"/>
  <c r="ACN108" i="4"/>
  <c r="ACO108" i="4"/>
  <c r="ACP108" i="4"/>
  <c r="ACQ108" i="4"/>
  <c r="ACR108" i="4"/>
  <c r="ACS108" i="4"/>
  <c r="ACT108" i="4"/>
  <c r="ACU108" i="4"/>
  <c r="ACV108" i="4"/>
  <c r="ACW108" i="4"/>
  <c r="ACX108" i="4"/>
  <c r="ACY108" i="4"/>
  <c r="ACZ108" i="4"/>
  <c r="ADA108" i="4"/>
  <c r="ADB108" i="4"/>
  <c r="ADC108" i="4"/>
  <c r="ADD108" i="4"/>
  <c r="ADE108" i="4"/>
  <c r="ADF108" i="4"/>
  <c r="ADG108" i="4"/>
  <c r="ADH108" i="4"/>
  <c r="ADI108" i="4"/>
  <c r="ADJ108" i="4"/>
  <c r="ADK108" i="4"/>
  <c r="ADL108" i="4"/>
  <c r="ADM108" i="4"/>
  <c r="ADN108" i="4"/>
  <c r="ADO108" i="4"/>
  <c r="ADP108" i="4"/>
  <c r="ADQ108" i="4"/>
  <c r="ADR108" i="4"/>
  <c r="ADS108" i="4"/>
  <c r="ADT108" i="4"/>
  <c r="ADU108" i="4"/>
  <c r="ADV108" i="4"/>
  <c r="ADW108" i="4"/>
  <c r="ADX108" i="4"/>
  <c r="ADY108" i="4"/>
  <c r="ADZ108" i="4"/>
  <c r="AEA108" i="4"/>
  <c r="AEB108" i="4"/>
  <c r="AEC108" i="4"/>
  <c r="AED108" i="4"/>
  <c r="AEE108" i="4"/>
  <c r="AEF108" i="4"/>
  <c r="AEG108" i="4"/>
  <c r="AEH108" i="4"/>
  <c r="AEI108" i="4"/>
  <c r="AEJ108" i="4"/>
  <c r="AEK108" i="4"/>
  <c r="AEL108" i="4"/>
  <c r="AEM108" i="4"/>
  <c r="AEN108" i="4"/>
  <c r="AEO108" i="4"/>
  <c r="AEP108" i="4"/>
  <c r="AEQ108" i="4"/>
  <c r="AER108" i="4"/>
  <c r="AES108" i="4"/>
  <c r="AET108" i="4"/>
  <c r="AEU108" i="4"/>
  <c r="AEV108" i="4"/>
  <c r="AEW108" i="4"/>
  <c r="AEX108" i="4"/>
  <c r="AEY108" i="4"/>
  <c r="AEZ108" i="4"/>
  <c r="AFA108" i="4"/>
  <c r="AFB108" i="4"/>
  <c r="AFC108" i="4"/>
  <c r="AFD108" i="4"/>
  <c r="AFE108" i="4"/>
  <c r="AFF108" i="4"/>
  <c r="AFG108" i="4"/>
  <c r="AFH108" i="4"/>
  <c r="AFI108" i="4"/>
  <c r="AFJ108" i="4"/>
  <c r="DR24" i="4"/>
  <c r="DT24" i="4"/>
  <c r="DU24" i="4"/>
  <c r="DV24" i="4"/>
  <c r="DW24" i="4"/>
  <c r="DX24" i="4"/>
  <c r="DY24" i="4"/>
  <c r="DZ24" i="4"/>
  <c r="EA24" i="4"/>
  <c r="EB24" i="4"/>
  <c r="EC24" i="4"/>
  <c r="ED24" i="4"/>
  <c r="EE24" i="4"/>
  <c r="EF24" i="4"/>
  <c r="EG24" i="4"/>
  <c r="EH24" i="4"/>
  <c r="EI24" i="4"/>
  <c r="EJ24" i="4"/>
  <c r="EK24" i="4"/>
  <c r="EL24" i="4"/>
  <c r="EM24" i="4"/>
  <c r="EN24" i="4"/>
  <c r="EO24" i="4"/>
  <c r="EP24" i="4"/>
  <c r="EQ24" i="4"/>
  <c r="ER24" i="4"/>
  <c r="ES24" i="4"/>
  <c r="ET24" i="4"/>
  <c r="EU24" i="4"/>
  <c r="EV24" i="4"/>
  <c r="EW24" i="4"/>
  <c r="EX24" i="4"/>
  <c r="EY24" i="4"/>
  <c r="EZ24" i="4"/>
  <c r="FA24" i="4"/>
  <c r="FB24" i="4"/>
  <c r="FC24" i="4"/>
  <c r="FD24" i="4"/>
  <c r="FE24" i="4"/>
  <c r="FF24" i="4"/>
  <c r="FG24" i="4"/>
  <c r="FH24" i="4"/>
  <c r="FI24" i="4"/>
  <c r="FJ24" i="4"/>
  <c r="FK24" i="4"/>
  <c r="FL24" i="4"/>
  <c r="FM24" i="4"/>
  <c r="FN24" i="4"/>
  <c r="FO24" i="4"/>
  <c r="FP24" i="4"/>
  <c r="FQ24" i="4"/>
  <c r="FR24" i="4"/>
  <c r="FS24" i="4"/>
  <c r="FT24" i="4"/>
  <c r="FU24" i="4"/>
  <c r="FV24" i="4"/>
  <c r="FW24" i="4"/>
  <c r="FX24" i="4"/>
  <c r="FY24" i="4"/>
  <c r="FZ24" i="4"/>
  <c r="GA24" i="4"/>
  <c r="GB24" i="4"/>
  <c r="GC24" i="4"/>
  <c r="GD24" i="4"/>
  <c r="GE24" i="4"/>
  <c r="GF24" i="4"/>
  <c r="GG24" i="4"/>
  <c r="GH24" i="4"/>
  <c r="GI24" i="4"/>
  <c r="GJ24" i="4"/>
  <c r="GK24" i="4"/>
  <c r="GL24" i="4"/>
  <c r="GM24" i="4"/>
  <c r="GN24" i="4"/>
  <c r="GO24" i="4"/>
  <c r="GP24" i="4"/>
  <c r="GQ24" i="4"/>
  <c r="GR24" i="4"/>
  <c r="GS24" i="4"/>
  <c r="GT24" i="4"/>
  <c r="GU24" i="4"/>
  <c r="KS24" i="4"/>
  <c r="KT24" i="4"/>
  <c r="KU24" i="4"/>
  <c r="KV24" i="4"/>
  <c r="KW24" i="4"/>
  <c r="KX24" i="4"/>
  <c r="KY24" i="4"/>
  <c r="KZ24" i="4"/>
  <c r="LA24" i="4"/>
  <c r="LB24" i="4"/>
  <c r="LC24" i="4"/>
  <c r="LD24" i="4"/>
  <c r="LE24" i="4"/>
  <c r="LF24" i="4"/>
  <c r="LG24" i="4"/>
  <c r="LH24" i="4"/>
  <c r="LI24" i="4"/>
  <c r="LJ24" i="4"/>
  <c r="LK24" i="4"/>
  <c r="LL24" i="4"/>
  <c r="LM24" i="4"/>
  <c r="LN24" i="4"/>
  <c r="LO24" i="4"/>
  <c r="LP24" i="4"/>
  <c r="LQ24" i="4"/>
  <c r="LR24" i="4"/>
  <c r="LS24" i="4"/>
  <c r="LT24" i="4"/>
  <c r="LU24" i="4"/>
  <c r="LV24" i="4"/>
  <c r="LW24" i="4"/>
  <c r="LX24" i="4"/>
  <c r="LY24" i="4"/>
  <c r="LZ24" i="4"/>
  <c r="MA24" i="4"/>
  <c r="MB24" i="4"/>
  <c r="MC24" i="4"/>
  <c r="MD24" i="4"/>
  <c r="ME24" i="4"/>
  <c r="MF24" i="4"/>
  <c r="MG24" i="4"/>
  <c r="MH24" i="4"/>
  <c r="MI24" i="4"/>
  <c r="MJ24" i="4"/>
  <c r="MK24" i="4"/>
  <c r="ML24" i="4"/>
  <c r="MM24" i="4"/>
  <c r="MN24" i="4"/>
  <c r="MO24" i="4"/>
  <c r="MP24" i="4"/>
  <c r="MQ24" i="4"/>
  <c r="MR24" i="4"/>
  <c r="MS24" i="4"/>
  <c r="MT24" i="4"/>
  <c r="MU24" i="4"/>
  <c r="MV24" i="4"/>
  <c r="MW24" i="4"/>
  <c r="MX24" i="4"/>
  <c r="MY24" i="4"/>
  <c r="MZ24" i="4"/>
  <c r="NA24" i="4"/>
  <c r="NB24" i="4"/>
  <c r="NC24" i="4"/>
  <c r="ND24" i="4"/>
  <c r="NE24" i="4"/>
  <c r="NF24" i="4"/>
  <c r="NG24" i="4"/>
  <c r="NH24" i="4"/>
  <c r="NI24" i="4"/>
  <c r="NJ24" i="4"/>
  <c r="NK24" i="4"/>
  <c r="NL24" i="4"/>
  <c r="NM24" i="4"/>
  <c r="NN24" i="4"/>
  <c r="NO24" i="4"/>
  <c r="NP24" i="4"/>
  <c r="NQ24" i="4"/>
  <c r="NR24" i="4"/>
  <c r="NS24" i="4"/>
  <c r="NT24" i="4"/>
  <c r="NU24" i="4"/>
  <c r="NV24" i="4"/>
  <c r="OG24" i="4"/>
  <c r="OH24" i="4"/>
  <c r="OI24" i="4"/>
  <c r="OJ24" i="4"/>
  <c r="OK24" i="4"/>
  <c r="OL24" i="4"/>
  <c r="OM24" i="4"/>
  <c r="ON24" i="4"/>
  <c r="OO24" i="4"/>
  <c r="OP24" i="4"/>
  <c r="OQ24" i="4"/>
  <c r="OR24" i="4"/>
  <c r="OS24" i="4"/>
  <c r="OT24" i="4"/>
  <c r="OU24" i="4"/>
  <c r="OV24" i="4"/>
  <c r="OW24" i="4"/>
  <c r="OX24" i="4"/>
  <c r="OY24" i="4"/>
  <c r="OZ24" i="4"/>
  <c r="PA24" i="4"/>
  <c r="PB24" i="4"/>
  <c r="PC24" i="4"/>
  <c r="PD24" i="4"/>
  <c r="PE24" i="4"/>
  <c r="PF24" i="4"/>
  <c r="PG24" i="4"/>
  <c r="PH24" i="4"/>
  <c r="PI24" i="4"/>
  <c r="PJ24" i="4"/>
  <c r="PK24" i="4"/>
  <c r="PL24" i="4"/>
  <c r="PM24" i="4"/>
  <c r="PN24" i="4"/>
  <c r="PO24" i="4"/>
  <c r="PP24" i="4"/>
  <c r="PQ24" i="4"/>
  <c r="PR24" i="4"/>
  <c r="PS24" i="4"/>
  <c r="PT24" i="4"/>
  <c r="PU24" i="4"/>
  <c r="PV24" i="4"/>
  <c r="PW24" i="4"/>
  <c r="PX24" i="4"/>
  <c r="PY24" i="4"/>
  <c r="PZ24" i="4"/>
  <c r="QA24" i="4"/>
  <c r="QB24" i="4"/>
  <c r="QC24" i="4"/>
  <c r="QD24" i="4"/>
  <c r="QE24" i="4"/>
  <c r="QF24" i="4"/>
  <c r="QG24" i="4"/>
  <c r="QH24" i="4"/>
  <c r="QI24" i="4"/>
  <c r="QJ24" i="4"/>
  <c r="QK24" i="4"/>
  <c r="QL24" i="4"/>
  <c r="QM24" i="4"/>
  <c r="QN24" i="4"/>
  <c r="QO24" i="4"/>
  <c r="QP24" i="4"/>
  <c r="QQ24" i="4"/>
  <c r="QR24" i="4"/>
  <c r="QS24" i="4"/>
  <c r="QT24" i="4"/>
  <c r="QU24" i="4"/>
  <c r="QV24" i="4"/>
  <c r="QW24" i="4"/>
  <c r="QX24" i="4"/>
  <c r="QY24" i="4"/>
  <c r="QZ24" i="4"/>
  <c r="RA24" i="4"/>
  <c r="RB24" i="4"/>
  <c r="RC24" i="4"/>
  <c r="RD24" i="4"/>
  <c r="RE24" i="4"/>
  <c r="RF24" i="4"/>
  <c r="RG24" i="4"/>
  <c r="RH24" i="4"/>
  <c r="RI24" i="4"/>
  <c r="RJ24" i="4"/>
  <c r="RT24" i="4"/>
  <c r="RU24" i="4"/>
  <c r="RV24" i="4"/>
  <c r="RW24" i="4"/>
  <c r="RX24" i="4"/>
  <c r="RY24" i="4"/>
  <c r="RZ24" i="4"/>
  <c r="SA24" i="4"/>
  <c r="SB24" i="4"/>
  <c r="SC24" i="4"/>
  <c r="SD24" i="4"/>
  <c r="SE24" i="4"/>
  <c r="SF24" i="4"/>
  <c r="SG24" i="4"/>
  <c r="SH24" i="4"/>
  <c r="SI24" i="4"/>
  <c r="SJ24" i="4"/>
  <c r="SK24" i="4"/>
  <c r="SL24" i="4"/>
  <c r="SM24" i="4"/>
  <c r="SN24" i="4"/>
  <c r="SO24" i="4"/>
  <c r="SP24" i="4"/>
  <c r="SQ24" i="4"/>
  <c r="SR24" i="4"/>
  <c r="SS24" i="4"/>
  <c r="ST24" i="4"/>
  <c r="SU24" i="4"/>
  <c r="SV24" i="4"/>
  <c r="SW24" i="4"/>
  <c r="SX24" i="4"/>
  <c r="SY24" i="4"/>
  <c r="SZ24" i="4"/>
  <c r="TA24" i="4"/>
  <c r="TB24" i="4"/>
  <c r="TC24" i="4"/>
  <c r="TD24" i="4"/>
  <c r="TE24" i="4"/>
  <c r="TF24" i="4"/>
  <c r="TG24" i="4"/>
  <c r="TH24" i="4"/>
  <c r="TI24" i="4"/>
  <c r="TJ24" i="4"/>
  <c r="TK24" i="4"/>
  <c r="TL24" i="4"/>
  <c r="TM24" i="4"/>
  <c r="TN24" i="4"/>
  <c r="TO24" i="4"/>
  <c r="TP24" i="4"/>
  <c r="TQ24" i="4"/>
  <c r="TR24" i="4"/>
  <c r="TS24" i="4"/>
  <c r="TT24" i="4"/>
  <c r="TU24" i="4"/>
  <c r="TV24" i="4"/>
  <c r="TW24" i="4"/>
  <c r="TX24" i="4"/>
  <c r="TY24" i="4"/>
  <c r="TZ24" i="4"/>
  <c r="UA24" i="4"/>
  <c r="UB24" i="4"/>
  <c r="UC24" i="4"/>
  <c r="UD24" i="4"/>
  <c r="UE24" i="4"/>
  <c r="UF24" i="4"/>
  <c r="UG24" i="4"/>
  <c r="UH24" i="4"/>
  <c r="UI24" i="4"/>
  <c r="UJ24" i="4"/>
  <c r="UK24" i="4"/>
  <c r="UL24" i="4"/>
  <c r="UM24" i="4"/>
  <c r="UN24" i="4"/>
  <c r="UO24" i="4"/>
  <c r="UP24" i="4"/>
  <c r="UQ24" i="4"/>
  <c r="UR24" i="4"/>
  <c r="US24" i="4"/>
  <c r="UT24" i="4"/>
  <c r="UU24" i="4"/>
  <c r="UV24" i="4"/>
  <c r="UW24" i="4"/>
  <c r="VG24" i="4"/>
  <c r="VH24" i="4"/>
  <c r="VI24" i="4"/>
  <c r="VJ24" i="4"/>
  <c r="VK24" i="4"/>
  <c r="VL24" i="4"/>
  <c r="VM24" i="4"/>
  <c r="VN24" i="4"/>
  <c r="VO24" i="4"/>
  <c r="VP24" i="4"/>
  <c r="VQ24" i="4"/>
  <c r="VR24" i="4"/>
  <c r="VS24" i="4"/>
  <c r="VT24" i="4"/>
  <c r="VU24" i="4"/>
  <c r="VV24" i="4"/>
  <c r="VW24" i="4"/>
  <c r="VX24" i="4"/>
  <c r="VY24" i="4"/>
  <c r="VZ24" i="4"/>
  <c r="WA24" i="4"/>
  <c r="WB24" i="4"/>
  <c r="WC24" i="4"/>
  <c r="WD24" i="4"/>
  <c r="WE24" i="4"/>
  <c r="WF24" i="4"/>
  <c r="WG24" i="4"/>
  <c r="WH24" i="4"/>
  <c r="WI24" i="4"/>
  <c r="WJ24" i="4"/>
  <c r="WK24" i="4"/>
  <c r="WL24" i="4"/>
  <c r="WM24" i="4"/>
  <c r="WN24" i="4"/>
  <c r="WO24" i="4"/>
  <c r="WP24" i="4"/>
  <c r="WQ24" i="4"/>
  <c r="WR24" i="4"/>
  <c r="WS24" i="4"/>
  <c r="WT24" i="4"/>
  <c r="WU24" i="4"/>
  <c r="WV24" i="4"/>
  <c r="WW24" i="4"/>
  <c r="WX24" i="4"/>
  <c r="WY24" i="4"/>
  <c r="WZ24" i="4"/>
  <c r="XA24" i="4"/>
  <c r="XB24" i="4"/>
  <c r="XC24" i="4"/>
  <c r="XD24" i="4"/>
  <c r="XE24" i="4"/>
  <c r="XF24" i="4"/>
  <c r="XG24" i="4"/>
  <c r="XH24" i="4"/>
  <c r="XI24" i="4"/>
  <c r="XJ24" i="4"/>
  <c r="XK24" i="4"/>
  <c r="XL24" i="4"/>
  <c r="XM24" i="4"/>
  <c r="XN24" i="4"/>
  <c r="XO24" i="4"/>
  <c r="XP24" i="4"/>
  <c r="XQ24" i="4"/>
  <c r="XR24" i="4"/>
  <c r="XS24" i="4"/>
  <c r="XT24" i="4"/>
  <c r="XU24" i="4"/>
  <c r="XV24" i="4"/>
  <c r="XW24" i="4"/>
  <c r="XX24" i="4"/>
  <c r="XY24" i="4"/>
  <c r="XZ24" i="4"/>
  <c r="YA24" i="4"/>
  <c r="YB24" i="4"/>
  <c r="YC24" i="4"/>
  <c r="YD24" i="4"/>
  <c r="YE24" i="4"/>
  <c r="YF24" i="4"/>
  <c r="YG24" i="4"/>
  <c r="YH24" i="4"/>
  <c r="YI24" i="4"/>
  <c r="YJ24" i="4"/>
  <c r="YT24" i="4"/>
  <c r="YU24" i="4"/>
  <c r="YV24" i="4"/>
  <c r="YW24" i="4"/>
  <c r="YX24" i="4"/>
  <c r="YY24" i="4"/>
  <c r="YZ24" i="4"/>
  <c r="ZA24" i="4"/>
  <c r="ZB24" i="4"/>
  <c r="ZC24" i="4"/>
  <c r="ZD24" i="4"/>
  <c r="ZE24" i="4"/>
  <c r="ZF24" i="4"/>
  <c r="ZG24" i="4"/>
  <c r="ZH24" i="4"/>
  <c r="ZI24" i="4"/>
  <c r="ZJ24" i="4"/>
  <c r="ZK24" i="4"/>
  <c r="ZL24" i="4"/>
  <c r="ZM24" i="4"/>
  <c r="ZN24" i="4"/>
  <c r="ZO24" i="4"/>
  <c r="ZP24" i="4"/>
  <c r="ZQ24" i="4"/>
  <c r="ZR24" i="4"/>
  <c r="ZS24" i="4"/>
  <c r="ZT24" i="4"/>
  <c r="ZU24" i="4"/>
  <c r="ZV24" i="4"/>
  <c r="ZW24" i="4"/>
  <c r="ZX24" i="4"/>
  <c r="ZY24" i="4"/>
  <c r="ZZ24" i="4"/>
  <c r="AAA24" i="4"/>
  <c r="AAB24" i="4"/>
  <c r="AAC24" i="4"/>
  <c r="AAD24" i="4"/>
  <c r="AAE24" i="4"/>
  <c r="AAF24" i="4"/>
  <c r="AAG24" i="4"/>
  <c r="AAH24" i="4"/>
  <c r="AAI24" i="4"/>
  <c r="AAJ24" i="4"/>
  <c r="AAK24" i="4"/>
  <c r="AAL24" i="4"/>
  <c r="AAM24" i="4"/>
  <c r="AAN24" i="4"/>
  <c r="AAO24" i="4"/>
  <c r="AAP24" i="4"/>
  <c r="AAQ24" i="4"/>
  <c r="AAR24" i="4"/>
  <c r="AAS24" i="4"/>
  <c r="AAT24" i="4"/>
  <c r="AAU24" i="4"/>
  <c r="AAV24" i="4"/>
  <c r="AAW24" i="4"/>
  <c r="AAX24" i="4"/>
  <c r="AAY24" i="4"/>
  <c r="AAZ24" i="4"/>
  <c r="ABA24" i="4"/>
  <c r="ABB24" i="4"/>
  <c r="ABC24" i="4"/>
  <c r="ABD24" i="4"/>
  <c r="ABE24" i="4"/>
  <c r="ABF24" i="4"/>
  <c r="ABG24" i="4"/>
  <c r="ABH24" i="4"/>
  <c r="ABI24" i="4"/>
  <c r="ABJ24" i="4"/>
  <c r="ABK24" i="4"/>
  <c r="ABL24" i="4"/>
  <c r="ABM24" i="4"/>
  <c r="ABN24" i="4"/>
  <c r="ABO24" i="4"/>
  <c r="ABP24" i="4"/>
  <c r="ABQ24" i="4"/>
  <c r="ABR24" i="4"/>
  <c r="ABS24" i="4"/>
  <c r="ABT24" i="4"/>
  <c r="ABU24" i="4"/>
  <c r="ABV24" i="4"/>
  <c r="ABW24" i="4"/>
  <c r="ACG24" i="4"/>
  <c r="ACH24" i="4"/>
  <c r="ACI24" i="4"/>
  <c r="ACJ24" i="4"/>
  <c r="ACK24" i="4"/>
  <c r="ACL24" i="4"/>
  <c r="ACM24" i="4"/>
  <c r="ACN24" i="4"/>
  <c r="ACO24" i="4"/>
  <c r="ACP24" i="4"/>
  <c r="ACQ24" i="4"/>
  <c r="ACR24" i="4"/>
  <c r="ACS24" i="4"/>
  <c r="ACT24" i="4"/>
  <c r="ACU24" i="4"/>
  <c r="ACV24" i="4"/>
  <c r="ACW24" i="4"/>
  <c r="ACX24" i="4"/>
  <c r="ACY24" i="4"/>
  <c r="ACZ24" i="4"/>
  <c r="ADA24" i="4"/>
  <c r="ADB24" i="4"/>
  <c r="ADC24" i="4"/>
  <c r="ADD24" i="4"/>
  <c r="ADE24" i="4"/>
  <c r="ADF24" i="4"/>
  <c r="ADG24" i="4"/>
  <c r="ADH24" i="4"/>
  <c r="ADI24" i="4"/>
  <c r="ADJ24" i="4"/>
  <c r="ADK24" i="4"/>
  <c r="ADL24" i="4"/>
  <c r="ADM24" i="4"/>
  <c r="ADN24" i="4"/>
  <c r="ADO24" i="4"/>
  <c r="ADP24" i="4"/>
  <c r="ADQ24" i="4"/>
  <c r="ADR24" i="4"/>
  <c r="ADS24" i="4"/>
  <c r="ADT24" i="4"/>
  <c r="ADU24" i="4"/>
  <c r="ADV24" i="4"/>
  <c r="ADW24" i="4"/>
  <c r="ADX24" i="4"/>
  <c r="ADY24" i="4"/>
  <c r="ADZ24" i="4"/>
  <c r="AEA24" i="4"/>
  <c r="AEB24" i="4"/>
  <c r="AEC24" i="4"/>
  <c r="AED24" i="4"/>
  <c r="AEE24" i="4"/>
  <c r="AEF24" i="4"/>
  <c r="AEG24" i="4"/>
  <c r="AEH24" i="4"/>
  <c r="AEI24" i="4"/>
  <c r="AEJ24" i="4"/>
  <c r="AEK24" i="4"/>
  <c r="AEL24" i="4"/>
  <c r="AEM24" i="4"/>
  <c r="AEN24" i="4"/>
  <c r="AEO24" i="4"/>
  <c r="AEP24" i="4"/>
  <c r="AEQ24" i="4"/>
  <c r="AER24" i="4"/>
  <c r="AES24" i="4"/>
  <c r="AET24" i="4"/>
  <c r="AEU24" i="4"/>
  <c r="AEV24" i="4"/>
  <c r="AEW24" i="4"/>
  <c r="AEX24" i="4"/>
  <c r="AEY24" i="4"/>
  <c r="AEZ24" i="4"/>
  <c r="AFA24" i="4"/>
  <c r="AFB24" i="4"/>
  <c r="AFC24" i="4"/>
  <c r="AFD24" i="4"/>
  <c r="AFE24" i="4"/>
  <c r="AFF24" i="4"/>
  <c r="AFG24" i="4"/>
  <c r="AFH24" i="4"/>
  <c r="AFI24" i="4"/>
  <c r="AFJ24" i="4"/>
  <c r="DR16" i="4"/>
  <c r="DT16" i="4"/>
  <c r="DU16" i="4"/>
  <c r="DV16" i="4"/>
  <c r="DW16" i="4"/>
  <c r="DX16" i="4"/>
  <c r="DY16" i="4"/>
  <c r="DZ16" i="4"/>
  <c r="EA16" i="4"/>
  <c r="EB16" i="4"/>
  <c r="EC16" i="4"/>
  <c r="ED16" i="4"/>
  <c r="EE16" i="4"/>
  <c r="EF16" i="4"/>
  <c r="EG16" i="4"/>
  <c r="EH16" i="4"/>
  <c r="EI16" i="4"/>
  <c r="EJ16" i="4"/>
  <c r="EK16" i="4"/>
  <c r="EL16" i="4"/>
  <c r="EM16" i="4"/>
  <c r="EN16" i="4"/>
  <c r="EO16" i="4"/>
  <c r="EP16" i="4"/>
  <c r="EQ16" i="4"/>
  <c r="ER16" i="4"/>
  <c r="ES16" i="4"/>
  <c r="ET16" i="4"/>
  <c r="EU16" i="4"/>
  <c r="EV16" i="4"/>
  <c r="EW16" i="4"/>
  <c r="EX16" i="4"/>
  <c r="EY16" i="4"/>
  <c r="EZ16" i="4"/>
  <c r="FA16" i="4"/>
  <c r="FB16" i="4"/>
  <c r="FC16" i="4"/>
  <c r="FD16" i="4"/>
  <c r="FE16" i="4"/>
  <c r="FF16" i="4"/>
  <c r="FG16" i="4"/>
  <c r="FH16" i="4"/>
  <c r="FI16" i="4"/>
  <c r="FJ16" i="4"/>
  <c r="FK16" i="4"/>
  <c r="FL16" i="4"/>
  <c r="FM16" i="4"/>
  <c r="FN16" i="4"/>
  <c r="FO16" i="4"/>
  <c r="FP16" i="4"/>
  <c r="FQ16" i="4"/>
  <c r="FR16" i="4"/>
  <c r="FS16" i="4"/>
  <c r="FT16" i="4"/>
  <c r="FU16" i="4"/>
  <c r="FV16" i="4"/>
  <c r="FW16" i="4"/>
  <c r="FX16" i="4"/>
  <c r="FY16" i="4"/>
  <c r="FZ16" i="4"/>
  <c r="GA16" i="4"/>
  <c r="GB16" i="4"/>
  <c r="GC16" i="4"/>
  <c r="GD16" i="4"/>
  <c r="GE16" i="4"/>
  <c r="GF16" i="4"/>
  <c r="GG16" i="4"/>
  <c r="GH16" i="4"/>
  <c r="GI16" i="4"/>
  <c r="GJ16" i="4"/>
  <c r="GK16" i="4"/>
  <c r="GL16" i="4"/>
  <c r="GM16" i="4"/>
  <c r="GN16" i="4"/>
  <c r="GO16" i="4"/>
  <c r="GP16" i="4"/>
  <c r="GQ16" i="4"/>
  <c r="GR16" i="4"/>
  <c r="GS16" i="4"/>
  <c r="GT16" i="4"/>
  <c r="GU16" i="4"/>
  <c r="KS16" i="4"/>
  <c r="KT16" i="4"/>
  <c r="KU16" i="4"/>
  <c r="KV16" i="4"/>
  <c r="KW16" i="4"/>
  <c r="KX16" i="4"/>
  <c r="KY16" i="4"/>
  <c r="KZ16" i="4"/>
  <c r="LA16" i="4"/>
  <c r="LB16" i="4"/>
  <c r="LC16" i="4"/>
  <c r="LD16" i="4"/>
  <c r="LE16" i="4"/>
  <c r="LF16" i="4"/>
  <c r="LG16" i="4"/>
  <c r="LH16" i="4"/>
  <c r="LI16" i="4"/>
  <c r="LJ16" i="4"/>
  <c r="LK16" i="4"/>
  <c r="LL16" i="4"/>
  <c r="LM16" i="4"/>
  <c r="LN16" i="4"/>
  <c r="LO16" i="4"/>
  <c r="LP16" i="4"/>
  <c r="LQ16" i="4"/>
  <c r="LR16" i="4"/>
  <c r="LS16" i="4"/>
  <c r="LT16" i="4"/>
  <c r="LU16" i="4"/>
  <c r="LV16" i="4"/>
  <c r="LW16" i="4"/>
  <c r="LX16" i="4"/>
  <c r="LY16" i="4"/>
  <c r="LZ16" i="4"/>
  <c r="MA16" i="4"/>
  <c r="MB16" i="4"/>
  <c r="MC16" i="4"/>
  <c r="MD16" i="4"/>
  <c r="ME16" i="4"/>
  <c r="MF16" i="4"/>
  <c r="MG16" i="4"/>
  <c r="MH16" i="4"/>
  <c r="MI16" i="4"/>
  <c r="MJ16" i="4"/>
  <c r="MK16" i="4"/>
  <c r="ML16" i="4"/>
  <c r="MM16" i="4"/>
  <c r="MN16" i="4"/>
  <c r="MO16" i="4"/>
  <c r="MP16" i="4"/>
  <c r="MQ16" i="4"/>
  <c r="MR16" i="4"/>
  <c r="MS16" i="4"/>
  <c r="MT16" i="4"/>
  <c r="MU16" i="4"/>
  <c r="MV16" i="4"/>
  <c r="MW16" i="4"/>
  <c r="MX16" i="4"/>
  <c r="MY16" i="4"/>
  <c r="MZ16" i="4"/>
  <c r="NA16" i="4"/>
  <c r="NB16" i="4"/>
  <c r="NC16" i="4"/>
  <c r="ND16" i="4"/>
  <c r="NE16" i="4"/>
  <c r="NF16" i="4"/>
  <c r="NG16" i="4"/>
  <c r="NH16" i="4"/>
  <c r="NI16" i="4"/>
  <c r="NJ16" i="4"/>
  <c r="NK16" i="4"/>
  <c r="NL16" i="4"/>
  <c r="NM16" i="4"/>
  <c r="NN16" i="4"/>
  <c r="NO16" i="4"/>
  <c r="NP16" i="4"/>
  <c r="NQ16" i="4"/>
  <c r="NR16" i="4"/>
  <c r="NS16" i="4"/>
  <c r="NT16" i="4"/>
  <c r="NU16" i="4"/>
  <c r="NV16" i="4"/>
  <c r="OG16" i="4"/>
  <c r="OH16" i="4"/>
  <c r="OI16" i="4"/>
  <c r="OJ16" i="4"/>
  <c r="OK16" i="4"/>
  <c r="OL16" i="4"/>
  <c r="OM16" i="4"/>
  <c r="ON16" i="4"/>
  <c r="OO16" i="4"/>
  <c r="OP16" i="4"/>
  <c r="OQ16" i="4"/>
  <c r="OR16" i="4"/>
  <c r="OS16" i="4"/>
  <c r="OT16" i="4"/>
  <c r="OU16" i="4"/>
  <c r="OV16" i="4"/>
  <c r="OW16" i="4"/>
  <c r="OX16" i="4"/>
  <c r="OY16" i="4"/>
  <c r="OZ16" i="4"/>
  <c r="PA16" i="4"/>
  <c r="PB16" i="4"/>
  <c r="PC16" i="4"/>
  <c r="PD16" i="4"/>
  <c r="PE16" i="4"/>
  <c r="PF16" i="4"/>
  <c r="PG16" i="4"/>
  <c r="PH16" i="4"/>
  <c r="PI16" i="4"/>
  <c r="PJ16" i="4"/>
  <c r="PK16" i="4"/>
  <c r="PL16" i="4"/>
  <c r="PM16" i="4"/>
  <c r="PN16" i="4"/>
  <c r="PO16" i="4"/>
  <c r="PP16" i="4"/>
  <c r="PQ16" i="4"/>
  <c r="PR16" i="4"/>
  <c r="PS16" i="4"/>
  <c r="PT16" i="4"/>
  <c r="PU16" i="4"/>
  <c r="PV16" i="4"/>
  <c r="PW16" i="4"/>
  <c r="PX16" i="4"/>
  <c r="PY16" i="4"/>
  <c r="PZ16" i="4"/>
  <c r="QA16" i="4"/>
  <c r="QB16" i="4"/>
  <c r="QC16" i="4"/>
  <c r="QD16" i="4"/>
  <c r="QE16" i="4"/>
  <c r="QF16" i="4"/>
  <c r="QG16" i="4"/>
  <c r="QH16" i="4"/>
  <c r="QI16" i="4"/>
  <c r="QJ16" i="4"/>
  <c r="QK16" i="4"/>
  <c r="QL16" i="4"/>
  <c r="QM16" i="4"/>
  <c r="QN16" i="4"/>
  <c r="QO16" i="4"/>
  <c r="QP16" i="4"/>
  <c r="QQ16" i="4"/>
  <c r="QR16" i="4"/>
  <c r="QS16" i="4"/>
  <c r="QT16" i="4"/>
  <c r="QU16" i="4"/>
  <c r="QV16" i="4"/>
  <c r="QW16" i="4"/>
  <c r="QX16" i="4"/>
  <c r="QY16" i="4"/>
  <c r="QZ16" i="4"/>
  <c r="RA16" i="4"/>
  <c r="RB16" i="4"/>
  <c r="RC16" i="4"/>
  <c r="RD16" i="4"/>
  <c r="RE16" i="4"/>
  <c r="RF16" i="4"/>
  <c r="RG16" i="4"/>
  <c r="RH16" i="4"/>
  <c r="RI16" i="4"/>
  <c r="RJ16" i="4"/>
  <c r="RT16" i="4"/>
  <c r="RU16" i="4"/>
  <c r="RV16" i="4"/>
  <c r="RW16" i="4"/>
  <c r="RX16" i="4"/>
  <c r="RY16" i="4"/>
  <c r="RZ16" i="4"/>
  <c r="SA16" i="4"/>
  <c r="SB16" i="4"/>
  <c r="SC16" i="4"/>
  <c r="SD16" i="4"/>
  <c r="SE16" i="4"/>
  <c r="SF16" i="4"/>
  <c r="SG16" i="4"/>
  <c r="SH16" i="4"/>
  <c r="SI16" i="4"/>
  <c r="SJ16" i="4"/>
  <c r="SK16" i="4"/>
  <c r="SL16" i="4"/>
  <c r="SM16" i="4"/>
  <c r="SN16" i="4"/>
  <c r="SO16" i="4"/>
  <c r="SP16" i="4"/>
  <c r="SQ16" i="4"/>
  <c r="SR16" i="4"/>
  <c r="SS16" i="4"/>
  <c r="ST16" i="4"/>
  <c r="SU16" i="4"/>
  <c r="SV16" i="4"/>
  <c r="SW16" i="4"/>
  <c r="SX16" i="4"/>
  <c r="SY16" i="4"/>
  <c r="SZ16" i="4"/>
  <c r="TA16" i="4"/>
  <c r="TB16" i="4"/>
  <c r="TC16" i="4"/>
  <c r="TD16" i="4"/>
  <c r="TE16" i="4"/>
  <c r="TF16" i="4"/>
  <c r="TG16" i="4"/>
  <c r="TH16" i="4"/>
  <c r="TI16" i="4"/>
  <c r="TJ16" i="4"/>
  <c r="TK16" i="4"/>
  <c r="TL16" i="4"/>
  <c r="TM16" i="4"/>
  <c r="TN16" i="4"/>
  <c r="TO16" i="4"/>
  <c r="TP16" i="4"/>
  <c r="TQ16" i="4"/>
  <c r="TR16" i="4"/>
  <c r="TS16" i="4"/>
  <c r="TT16" i="4"/>
  <c r="TU16" i="4"/>
  <c r="TV16" i="4"/>
  <c r="TW16" i="4"/>
  <c r="TX16" i="4"/>
  <c r="TY16" i="4"/>
  <c r="TZ16" i="4"/>
  <c r="UA16" i="4"/>
  <c r="UB16" i="4"/>
  <c r="UC16" i="4"/>
  <c r="UD16" i="4"/>
  <c r="UE16" i="4"/>
  <c r="UF16" i="4"/>
  <c r="UG16" i="4"/>
  <c r="UH16" i="4"/>
  <c r="UI16" i="4"/>
  <c r="UJ16" i="4"/>
  <c r="UK16" i="4"/>
  <c r="UL16" i="4"/>
  <c r="UM16" i="4"/>
  <c r="UN16" i="4"/>
  <c r="UO16" i="4"/>
  <c r="UP16" i="4"/>
  <c r="UQ16" i="4"/>
  <c r="UR16" i="4"/>
  <c r="US16" i="4"/>
  <c r="UT16" i="4"/>
  <c r="UU16" i="4"/>
  <c r="UV16" i="4"/>
  <c r="UW16" i="4"/>
  <c r="VG16" i="4"/>
  <c r="VH16" i="4"/>
  <c r="VI16" i="4"/>
  <c r="VJ16" i="4"/>
  <c r="VK16" i="4"/>
  <c r="VL16" i="4"/>
  <c r="VM16" i="4"/>
  <c r="VN16" i="4"/>
  <c r="VO16" i="4"/>
  <c r="VP16" i="4"/>
  <c r="VQ16" i="4"/>
  <c r="VR16" i="4"/>
  <c r="VS16" i="4"/>
  <c r="VT16" i="4"/>
  <c r="VU16" i="4"/>
  <c r="VV16" i="4"/>
  <c r="VW16" i="4"/>
  <c r="VX16" i="4"/>
  <c r="VY16" i="4"/>
  <c r="VZ16" i="4"/>
  <c r="WA16" i="4"/>
  <c r="WB16" i="4"/>
  <c r="WC16" i="4"/>
  <c r="WD16" i="4"/>
  <c r="WE16" i="4"/>
  <c r="WF16" i="4"/>
  <c r="WG16" i="4"/>
  <c r="WH16" i="4"/>
  <c r="WI16" i="4"/>
  <c r="WJ16" i="4"/>
  <c r="WK16" i="4"/>
  <c r="WL16" i="4"/>
  <c r="WM16" i="4"/>
  <c r="WN16" i="4"/>
  <c r="WO16" i="4"/>
  <c r="WP16" i="4"/>
  <c r="WQ16" i="4"/>
  <c r="WR16" i="4"/>
  <c r="WS16" i="4"/>
  <c r="WT16" i="4"/>
  <c r="WU16" i="4"/>
  <c r="WV16" i="4"/>
  <c r="WW16" i="4"/>
  <c r="WX16" i="4"/>
  <c r="WY16" i="4"/>
  <c r="WZ16" i="4"/>
  <c r="XA16" i="4"/>
  <c r="XB16" i="4"/>
  <c r="XC16" i="4"/>
  <c r="XD16" i="4"/>
  <c r="XE16" i="4"/>
  <c r="XF16" i="4"/>
  <c r="XG16" i="4"/>
  <c r="XH16" i="4"/>
  <c r="XI16" i="4"/>
  <c r="XJ16" i="4"/>
  <c r="XK16" i="4"/>
  <c r="XL16" i="4"/>
  <c r="XM16" i="4"/>
  <c r="XN16" i="4"/>
  <c r="XO16" i="4"/>
  <c r="XP16" i="4"/>
  <c r="XQ16" i="4"/>
  <c r="XR16" i="4"/>
  <c r="XS16" i="4"/>
  <c r="XT16" i="4"/>
  <c r="XU16" i="4"/>
  <c r="XV16" i="4"/>
  <c r="XW16" i="4"/>
  <c r="XX16" i="4"/>
  <c r="XY16" i="4"/>
  <c r="XZ16" i="4"/>
  <c r="YA16" i="4"/>
  <c r="YB16" i="4"/>
  <c r="YC16" i="4"/>
  <c r="YD16" i="4"/>
  <c r="YE16" i="4"/>
  <c r="YF16" i="4"/>
  <c r="YG16" i="4"/>
  <c r="YH16" i="4"/>
  <c r="YI16" i="4"/>
  <c r="YJ16" i="4"/>
  <c r="YT16" i="4"/>
  <c r="YU16" i="4"/>
  <c r="YV16" i="4"/>
  <c r="YW16" i="4"/>
  <c r="YX16" i="4"/>
  <c r="YY16" i="4"/>
  <c r="YZ16" i="4"/>
  <c r="ZA16" i="4"/>
  <c r="ZB16" i="4"/>
  <c r="ZC16" i="4"/>
  <c r="ZD16" i="4"/>
  <c r="ZE16" i="4"/>
  <c r="ZF16" i="4"/>
  <c r="ZG16" i="4"/>
  <c r="ZH16" i="4"/>
  <c r="ZI16" i="4"/>
  <c r="ZJ16" i="4"/>
  <c r="ZK16" i="4"/>
  <c r="ZL16" i="4"/>
  <c r="ZM16" i="4"/>
  <c r="ZN16" i="4"/>
  <c r="ZO16" i="4"/>
  <c r="ZP16" i="4"/>
  <c r="ZQ16" i="4"/>
  <c r="ZR16" i="4"/>
  <c r="ZS16" i="4"/>
  <c r="ZT16" i="4"/>
  <c r="ZU16" i="4"/>
  <c r="ZV16" i="4"/>
  <c r="ZW16" i="4"/>
  <c r="ZX16" i="4"/>
  <c r="ZY16" i="4"/>
  <c r="ZZ16" i="4"/>
  <c r="AAA16" i="4"/>
  <c r="AAB16" i="4"/>
  <c r="AAC16" i="4"/>
  <c r="AAD16" i="4"/>
  <c r="AAE16" i="4"/>
  <c r="AAF16" i="4"/>
  <c r="AAG16" i="4"/>
  <c r="AAH16" i="4"/>
  <c r="AAI16" i="4"/>
  <c r="AAJ16" i="4"/>
  <c r="AAK16" i="4"/>
  <c r="AAL16" i="4"/>
  <c r="AAM16" i="4"/>
  <c r="AAN16" i="4"/>
  <c r="AAO16" i="4"/>
  <c r="AAP16" i="4"/>
  <c r="AAQ16" i="4"/>
  <c r="AAR16" i="4"/>
  <c r="AAS16" i="4"/>
  <c r="AAT16" i="4"/>
  <c r="AAU16" i="4"/>
  <c r="AAV16" i="4"/>
  <c r="AAW16" i="4"/>
  <c r="AAX16" i="4"/>
  <c r="AAY16" i="4"/>
  <c r="AAZ16" i="4"/>
  <c r="ABA16" i="4"/>
  <c r="ABB16" i="4"/>
  <c r="ABC16" i="4"/>
  <c r="ABD16" i="4"/>
  <c r="ABE16" i="4"/>
  <c r="ABF16" i="4"/>
  <c r="ABG16" i="4"/>
  <c r="ABH16" i="4"/>
  <c r="ABI16" i="4"/>
  <c r="ABJ16" i="4"/>
  <c r="ABK16" i="4"/>
  <c r="ABL16" i="4"/>
  <c r="ABM16" i="4"/>
  <c r="ABN16" i="4"/>
  <c r="ABO16" i="4"/>
  <c r="ABP16" i="4"/>
  <c r="ABQ16" i="4"/>
  <c r="ABR16" i="4"/>
  <c r="ABS16" i="4"/>
  <c r="ABT16" i="4"/>
  <c r="ABU16" i="4"/>
  <c r="ABV16" i="4"/>
  <c r="ABW16" i="4"/>
  <c r="ACG16" i="4"/>
  <c r="ACH16" i="4"/>
  <c r="ACI16" i="4"/>
  <c r="ACJ16" i="4"/>
  <c r="ACK16" i="4"/>
  <c r="ACL16" i="4"/>
  <c r="ACM16" i="4"/>
  <c r="ACN16" i="4"/>
  <c r="ACO16" i="4"/>
  <c r="ACP16" i="4"/>
  <c r="ACQ16" i="4"/>
  <c r="ACR16" i="4"/>
  <c r="ACS16" i="4"/>
  <c r="ACT16" i="4"/>
  <c r="ACU16" i="4"/>
  <c r="ACV16" i="4"/>
  <c r="ACW16" i="4"/>
  <c r="ACX16" i="4"/>
  <c r="ACY16" i="4"/>
  <c r="ACZ16" i="4"/>
  <c r="ADA16" i="4"/>
  <c r="ADB16" i="4"/>
  <c r="ADC16" i="4"/>
  <c r="ADD16" i="4"/>
  <c r="ADE16" i="4"/>
  <c r="ADF16" i="4"/>
  <c r="ADG16" i="4"/>
  <c r="ADH16" i="4"/>
  <c r="ADI16" i="4"/>
  <c r="ADJ16" i="4"/>
  <c r="ADK16" i="4"/>
  <c r="ADL16" i="4"/>
  <c r="ADM16" i="4"/>
  <c r="ADN16" i="4"/>
  <c r="ADO16" i="4"/>
  <c r="ADP16" i="4"/>
  <c r="ADQ16" i="4"/>
  <c r="ADR16" i="4"/>
  <c r="ADS16" i="4"/>
  <c r="ADT16" i="4"/>
  <c r="ADU16" i="4"/>
  <c r="ADV16" i="4"/>
  <c r="ADW16" i="4"/>
  <c r="ADX16" i="4"/>
  <c r="ADY16" i="4"/>
  <c r="ADZ16" i="4"/>
  <c r="AEA16" i="4"/>
  <c r="AEB16" i="4"/>
  <c r="AEC16" i="4"/>
  <c r="AED16" i="4"/>
  <c r="AEE16" i="4"/>
  <c r="AEF16" i="4"/>
  <c r="AEG16" i="4"/>
  <c r="AEH16" i="4"/>
  <c r="AEI16" i="4"/>
  <c r="AEJ16" i="4"/>
  <c r="AEK16" i="4"/>
  <c r="AEL16" i="4"/>
  <c r="AEM16" i="4"/>
  <c r="AEN16" i="4"/>
  <c r="AEO16" i="4"/>
  <c r="AEP16" i="4"/>
  <c r="AEQ16" i="4"/>
  <c r="AER16" i="4"/>
  <c r="AES16" i="4"/>
  <c r="AET16" i="4"/>
  <c r="AEU16" i="4"/>
  <c r="AEV16" i="4"/>
  <c r="AEW16" i="4"/>
  <c r="AEX16" i="4"/>
  <c r="AEY16" i="4"/>
  <c r="AEZ16" i="4"/>
  <c r="AFA16" i="4"/>
  <c r="AFB16" i="4"/>
  <c r="AFC16" i="4"/>
  <c r="AFD16" i="4"/>
  <c r="AFE16" i="4"/>
  <c r="AFF16" i="4"/>
  <c r="AFG16" i="4"/>
  <c r="AFH16" i="4"/>
  <c r="AFI16" i="4"/>
  <c r="AFJ16" i="4"/>
  <c r="DR82" i="4"/>
  <c r="DT82" i="4"/>
  <c r="DU82" i="4"/>
  <c r="DV82" i="4"/>
  <c r="DW82" i="4"/>
  <c r="DX82" i="4"/>
  <c r="DY82" i="4"/>
  <c r="DZ82" i="4"/>
  <c r="EA82" i="4"/>
  <c r="EB82" i="4"/>
  <c r="EC82" i="4"/>
  <c r="ED82" i="4"/>
  <c r="EE82" i="4"/>
  <c r="EF82" i="4"/>
  <c r="EG82" i="4"/>
  <c r="EH82" i="4"/>
  <c r="EI82" i="4"/>
  <c r="EJ82" i="4"/>
  <c r="EK82" i="4"/>
  <c r="EL82" i="4"/>
  <c r="EM82" i="4"/>
  <c r="EN82" i="4"/>
  <c r="EO82" i="4"/>
  <c r="EP82" i="4"/>
  <c r="EQ82" i="4"/>
  <c r="ER82" i="4"/>
  <c r="ES82" i="4"/>
  <c r="ET82" i="4"/>
  <c r="EU82" i="4"/>
  <c r="EV82" i="4"/>
  <c r="EW82" i="4"/>
  <c r="EX82" i="4"/>
  <c r="EY82" i="4"/>
  <c r="EZ82" i="4"/>
  <c r="FA82" i="4"/>
  <c r="FB82" i="4"/>
  <c r="FC82" i="4"/>
  <c r="FD82" i="4"/>
  <c r="FE82" i="4"/>
  <c r="FF82" i="4"/>
  <c r="FG82" i="4"/>
  <c r="FH82" i="4"/>
  <c r="FI82" i="4"/>
  <c r="FJ82" i="4"/>
  <c r="FK82" i="4"/>
  <c r="FL82" i="4"/>
  <c r="FM82" i="4"/>
  <c r="FN82" i="4"/>
  <c r="FO82" i="4"/>
  <c r="FP82" i="4"/>
  <c r="FQ82" i="4"/>
  <c r="FR82" i="4"/>
  <c r="FS82" i="4"/>
  <c r="FT82" i="4"/>
  <c r="FU82" i="4"/>
  <c r="FV82" i="4"/>
  <c r="FW82" i="4"/>
  <c r="FX82" i="4"/>
  <c r="FY82" i="4"/>
  <c r="FZ82" i="4"/>
  <c r="GA82" i="4"/>
  <c r="GB82" i="4"/>
  <c r="GC82" i="4"/>
  <c r="GD82" i="4"/>
  <c r="GE82" i="4"/>
  <c r="GF82" i="4"/>
  <c r="GG82" i="4"/>
  <c r="GH82" i="4"/>
  <c r="GI82" i="4"/>
  <c r="GJ82" i="4"/>
  <c r="GK82" i="4"/>
  <c r="GL82" i="4"/>
  <c r="GM82" i="4"/>
  <c r="GN82" i="4"/>
  <c r="GO82" i="4"/>
  <c r="GP82" i="4"/>
  <c r="GQ82" i="4"/>
  <c r="GR82" i="4"/>
  <c r="GS82" i="4"/>
  <c r="GT82" i="4"/>
  <c r="GU82" i="4"/>
  <c r="KS82" i="4"/>
  <c r="KT82" i="4"/>
  <c r="KU82" i="4"/>
  <c r="KV82" i="4"/>
  <c r="KW82" i="4"/>
  <c r="KX82" i="4"/>
  <c r="KY82" i="4"/>
  <c r="KZ82" i="4"/>
  <c r="LA82" i="4"/>
  <c r="LB82" i="4"/>
  <c r="LC82" i="4"/>
  <c r="LD82" i="4"/>
  <c r="LE82" i="4"/>
  <c r="LF82" i="4"/>
  <c r="LG82" i="4"/>
  <c r="LH82" i="4"/>
  <c r="LI82" i="4"/>
  <c r="LJ82" i="4"/>
  <c r="LK82" i="4"/>
  <c r="LL82" i="4"/>
  <c r="LM82" i="4"/>
  <c r="LN82" i="4"/>
  <c r="LO82" i="4"/>
  <c r="LP82" i="4"/>
  <c r="LQ82" i="4"/>
  <c r="LR82" i="4"/>
  <c r="LS82" i="4"/>
  <c r="LT82" i="4"/>
  <c r="LU82" i="4"/>
  <c r="LV82" i="4"/>
  <c r="LW82" i="4"/>
  <c r="LX82" i="4"/>
  <c r="LY82" i="4"/>
  <c r="LZ82" i="4"/>
  <c r="MA82" i="4"/>
  <c r="MB82" i="4"/>
  <c r="MC82" i="4"/>
  <c r="MD82" i="4"/>
  <c r="ME82" i="4"/>
  <c r="MF82" i="4"/>
  <c r="MG82" i="4"/>
  <c r="MH82" i="4"/>
  <c r="MI82" i="4"/>
  <c r="MJ82" i="4"/>
  <c r="MK82" i="4"/>
  <c r="ML82" i="4"/>
  <c r="MM82" i="4"/>
  <c r="MN82" i="4"/>
  <c r="MO82" i="4"/>
  <c r="MP82" i="4"/>
  <c r="MQ82" i="4"/>
  <c r="MR82" i="4"/>
  <c r="MS82" i="4"/>
  <c r="MT82" i="4"/>
  <c r="MU82" i="4"/>
  <c r="MV82" i="4"/>
  <c r="MW82" i="4"/>
  <c r="MX82" i="4"/>
  <c r="MY82" i="4"/>
  <c r="MZ82" i="4"/>
  <c r="NA82" i="4"/>
  <c r="NB82" i="4"/>
  <c r="NC82" i="4"/>
  <c r="ND82" i="4"/>
  <c r="NE82" i="4"/>
  <c r="NF82" i="4"/>
  <c r="NG82" i="4"/>
  <c r="NH82" i="4"/>
  <c r="NI82" i="4"/>
  <c r="NJ82" i="4"/>
  <c r="NK82" i="4"/>
  <c r="NL82" i="4"/>
  <c r="NM82" i="4"/>
  <c r="NN82" i="4"/>
  <c r="NO82" i="4"/>
  <c r="NP82" i="4"/>
  <c r="NQ82" i="4"/>
  <c r="NR82" i="4"/>
  <c r="NS82" i="4"/>
  <c r="NT82" i="4"/>
  <c r="NU82" i="4"/>
  <c r="NV82" i="4"/>
  <c r="OG82" i="4"/>
  <c r="OH82" i="4"/>
  <c r="OI82" i="4"/>
  <c r="OJ82" i="4"/>
  <c r="OK82" i="4"/>
  <c r="OL82" i="4"/>
  <c r="OM82" i="4"/>
  <c r="ON82" i="4"/>
  <c r="OO82" i="4"/>
  <c r="OP82" i="4"/>
  <c r="OQ82" i="4"/>
  <c r="OR82" i="4"/>
  <c r="OS82" i="4"/>
  <c r="OT82" i="4"/>
  <c r="OU82" i="4"/>
  <c r="OV82" i="4"/>
  <c r="OW82" i="4"/>
  <c r="OX82" i="4"/>
  <c r="OY82" i="4"/>
  <c r="OZ82" i="4"/>
  <c r="PA82" i="4"/>
  <c r="PB82" i="4"/>
  <c r="PC82" i="4"/>
  <c r="PD82" i="4"/>
  <c r="PE82" i="4"/>
  <c r="PF82" i="4"/>
  <c r="PG82" i="4"/>
  <c r="PH82" i="4"/>
  <c r="PI82" i="4"/>
  <c r="PJ82" i="4"/>
  <c r="PK82" i="4"/>
  <c r="PL82" i="4"/>
  <c r="PM82" i="4"/>
  <c r="PN82" i="4"/>
  <c r="PO82" i="4"/>
  <c r="PP82" i="4"/>
  <c r="PQ82" i="4"/>
  <c r="PR82" i="4"/>
  <c r="PS82" i="4"/>
  <c r="PT82" i="4"/>
  <c r="PU82" i="4"/>
  <c r="PV82" i="4"/>
  <c r="PW82" i="4"/>
  <c r="PX82" i="4"/>
  <c r="PY82" i="4"/>
  <c r="PZ82" i="4"/>
  <c r="QA82" i="4"/>
  <c r="QB82" i="4"/>
  <c r="QC82" i="4"/>
  <c r="QD82" i="4"/>
  <c r="QE82" i="4"/>
  <c r="QF82" i="4"/>
  <c r="QG82" i="4"/>
  <c r="QH82" i="4"/>
  <c r="QI82" i="4"/>
  <c r="QJ82" i="4"/>
  <c r="QK82" i="4"/>
  <c r="QL82" i="4"/>
  <c r="QM82" i="4"/>
  <c r="QN82" i="4"/>
  <c r="QO82" i="4"/>
  <c r="QP82" i="4"/>
  <c r="QQ82" i="4"/>
  <c r="QR82" i="4"/>
  <c r="QS82" i="4"/>
  <c r="QT82" i="4"/>
  <c r="QU82" i="4"/>
  <c r="QV82" i="4"/>
  <c r="QW82" i="4"/>
  <c r="QX82" i="4"/>
  <c r="QY82" i="4"/>
  <c r="QZ82" i="4"/>
  <c r="RA82" i="4"/>
  <c r="RB82" i="4"/>
  <c r="RC82" i="4"/>
  <c r="RD82" i="4"/>
  <c r="RE82" i="4"/>
  <c r="RF82" i="4"/>
  <c r="RG82" i="4"/>
  <c r="RH82" i="4"/>
  <c r="RI82" i="4"/>
  <c r="RJ82" i="4"/>
  <c r="RT82" i="4"/>
  <c r="RU82" i="4"/>
  <c r="RV82" i="4"/>
  <c r="RW82" i="4"/>
  <c r="RX82" i="4"/>
  <c r="RY82" i="4"/>
  <c r="RZ82" i="4"/>
  <c r="SA82" i="4"/>
  <c r="SB82" i="4"/>
  <c r="SC82" i="4"/>
  <c r="SD82" i="4"/>
  <c r="SE82" i="4"/>
  <c r="SF82" i="4"/>
  <c r="SG82" i="4"/>
  <c r="SH82" i="4"/>
  <c r="SI82" i="4"/>
  <c r="SJ82" i="4"/>
  <c r="SK82" i="4"/>
  <c r="SL82" i="4"/>
  <c r="SM82" i="4"/>
  <c r="SN82" i="4"/>
  <c r="SO82" i="4"/>
  <c r="SP82" i="4"/>
  <c r="SQ82" i="4"/>
  <c r="SR82" i="4"/>
  <c r="SS82" i="4"/>
  <c r="ST82" i="4"/>
  <c r="SU82" i="4"/>
  <c r="SV82" i="4"/>
  <c r="SW82" i="4"/>
  <c r="SX82" i="4"/>
  <c r="SY82" i="4"/>
  <c r="SZ82" i="4"/>
  <c r="TA82" i="4"/>
  <c r="TB82" i="4"/>
  <c r="TC82" i="4"/>
  <c r="TD82" i="4"/>
  <c r="TE82" i="4"/>
  <c r="TF82" i="4"/>
  <c r="TG82" i="4"/>
  <c r="TH82" i="4"/>
  <c r="TI82" i="4"/>
  <c r="TJ82" i="4"/>
  <c r="TK82" i="4"/>
  <c r="TL82" i="4"/>
  <c r="TM82" i="4"/>
  <c r="TN82" i="4"/>
  <c r="TO82" i="4"/>
  <c r="TP82" i="4"/>
  <c r="TQ82" i="4"/>
  <c r="TR82" i="4"/>
  <c r="TS82" i="4"/>
  <c r="TT82" i="4"/>
  <c r="TU82" i="4"/>
  <c r="TV82" i="4"/>
  <c r="TW82" i="4"/>
  <c r="TX82" i="4"/>
  <c r="TY82" i="4"/>
  <c r="TZ82" i="4"/>
  <c r="UA82" i="4"/>
  <c r="UB82" i="4"/>
  <c r="UC82" i="4"/>
  <c r="UD82" i="4"/>
  <c r="UE82" i="4"/>
  <c r="UF82" i="4"/>
  <c r="UG82" i="4"/>
  <c r="UH82" i="4"/>
  <c r="UI82" i="4"/>
  <c r="UJ82" i="4"/>
  <c r="UK82" i="4"/>
  <c r="UL82" i="4"/>
  <c r="UM82" i="4"/>
  <c r="UN82" i="4"/>
  <c r="UO82" i="4"/>
  <c r="UP82" i="4"/>
  <c r="UQ82" i="4"/>
  <c r="UR82" i="4"/>
  <c r="US82" i="4"/>
  <c r="UT82" i="4"/>
  <c r="UU82" i="4"/>
  <c r="UV82" i="4"/>
  <c r="UW82" i="4"/>
  <c r="VG82" i="4"/>
  <c r="VH82" i="4"/>
  <c r="VI82" i="4"/>
  <c r="VJ82" i="4"/>
  <c r="VK82" i="4"/>
  <c r="VL82" i="4"/>
  <c r="VM82" i="4"/>
  <c r="VN82" i="4"/>
  <c r="VO82" i="4"/>
  <c r="VP82" i="4"/>
  <c r="VQ82" i="4"/>
  <c r="VR82" i="4"/>
  <c r="VS82" i="4"/>
  <c r="VT82" i="4"/>
  <c r="VU82" i="4"/>
  <c r="VV82" i="4"/>
  <c r="VW82" i="4"/>
  <c r="VX82" i="4"/>
  <c r="VY82" i="4"/>
  <c r="VZ82" i="4"/>
  <c r="WA82" i="4"/>
  <c r="WB82" i="4"/>
  <c r="WC82" i="4"/>
  <c r="WD82" i="4"/>
  <c r="WE82" i="4"/>
  <c r="WF82" i="4"/>
  <c r="WG82" i="4"/>
  <c r="WH82" i="4"/>
  <c r="WI82" i="4"/>
  <c r="WJ82" i="4"/>
  <c r="WK82" i="4"/>
  <c r="WL82" i="4"/>
  <c r="WM82" i="4"/>
  <c r="WN82" i="4"/>
  <c r="WO82" i="4"/>
  <c r="WP82" i="4"/>
  <c r="WQ82" i="4"/>
  <c r="WR82" i="4"/>
  <c r="WS82" i="4"/>
  <c r="WT82" i="4"/>
  <c r="WU82" i="4"/>
  <c r="WV82" i="4"/>
  <c r="WW82" i="4"/>
  <c r="WX82" i="4"/>
  <c r="WY82" i="4"/>
  <c r="WZ82" i="4"/>
  <c r="XA82" i="4"/>
  <c r="XB82" i="4"/>
  <c r="XC82" i="4"/>
  <c r="XD82" i="4"/>
  <c r="XE82" i="4"/>
  <c r="XF82" i="4"/>
  <c r="XG82" i="4"/>
  <c r="XH82" i="4"/>
  <c r="XI82" i="4"/>
  <c r="XJ82" i="4"/>
  <c r="XK82" i="4"/>
  <c r="XL82" i="4"/>
  <c r="XM82" i="4"/>
  <c r="XN82" i="4"/>
  <c r="XO82" i="4"/>
  <c r="XP82" i="4"/>
  <c r="XQ82" i="4"/>
  <c r="XR82" i="4"/>
  <c r="XS82" i="4"/>
  <c r="XT82" i="4"/>
  <c r="XU82" i="4"/>
  <c r="XV82" i="4"/>
  <c r="XW82" i="4"/>
  <c r="XX82" i="4"/>
  <c r="XY82" i="4"/>
  <c r="XZ82" i="4"/>
  <c r="YA82" i="4"/>
  <c r="YB82" i="4"/>
  <c r="YC82" i="4"/>
  <c r="YD82" i="4"/>
  <c r="YE82" i="4"/>
  <c r="YF82" i="4"/>
  <c r="YG82" i="4"/>
  <c r="YH82" i="4"/>
  <c r="YI82" i="4"/>
  <c r="YJ82" i="4"/>
  <c r="YT82" i="4"/>
  <c r="YU82" i="4"/>
  <c r="YV82" i="4"/>
  <c r="YW82" i="4"/>
  <c r="YX82" i="4"/>
  <c r="YY82" i="4"/>
  <c r="YZ82" i="4"/>
  <c r="ZA82" i="4"/>
  <c r="ZB82" i="4"/>
  <c r="ZC82" i="4"/>
  <c r="ZD82" i="4"/>
  <c r="ZE82" i="4"/>
  <c r="ZF82" i="4"/>
  <c r="ZG82" i="4"/>
  <c r="ZH82" i="4"/>
  <c r="ZI82" i="4"/>
  <c r="ZJ82" i="4"/>
  <c r="ZK82" i="4"/>
  <c r="ZL82" i="4"/>
  <c r="ZM82" i="4"/>
  <c r="ZN82" i="4"/>
  <c r="ZO82" i="4"/>
  <c r="ZP82" i="4"/>
  <c r="ZQ82" i="4"/>
  <c r="ZR82" i="4"/>
  <c r="ZS82" i="4"/>
  <c r="ZT82" i="4"/>
  <c r="ZU82" i="4"/>
  <c r="ZV82" i="4"/>
  <c r="ZW82" i="4"/>
  <c r="ZX82" i="4"/>
  <c r="ZY82" i="4"/>
  <c r="ZZ82" i="4"/>
  <c r="AAA82" i="4"/>
  <c r="AAB82" i="4"/>
  <c r="AAC82" i="4"/>
  <c r="AAD82" i="4"/>
  <c r="AAE82" i="4"/>
  <c r="AAF82" i="4"/>
  <c r="AAG82" i="4"/>
  <c r="AAH82" i="4"/>
  <c r="AAI82" i="4"/>
  <c r="AAJ82" i="4"/>
  <c r="AAK82" i="4"/>
  <c r="AAL82" i="4"/>
  <c r="AAM82" i="4"/>
  <c r="AAN82" i="4"/>
  <c r="AAO82" i="4"/>
  <c r="AAP82" i="4"/>
  <c r="AAQ82" i="4"/>
  <c r="AAR82" i="4"/>
  <c r="AAS82" i="4"/>
  <c r="AAT82" i="4"/>
  <c r="AAU82" i="4"/>
  <c r="AAV82" i="4"/>
  <c r="AAW82" i="4"/>
  <c r="AAX82" i="4"/>
  <c r="AAY82" i="4"/>
  <c r="AAZ82" i="4"/>
  <c r="ABA82" i="4"/>
  <c r="ABB82" i="4"/>
  <c r="ABC82" i="4"/>
  <c r="ABD82" i="4"/>
  <c r="ABE82" i="4"/>
  <c r="ABF82" i="4"/>
  <c r="ABG82" i="4"/>
  <c r="ABH82" i="4"/>
  <c r="ABI82" i="4"/>
  <c r="ABJ82" i="4"/>
  <c r="ABK82" i="4"/>
  <c r="ABL82" i="4"/>
  <c r="ABM82" i="4"/>
  <c r="ABN82" i="4"/>
  <c r="ABO82" i="4"/>
  <c r="ABP82" i="4"/>
  <c r="ABQ82" i="4"/>
  <c r="ABR82" i="4"/>
  <c r="ABS82" i="4"/>
  <c r="ABT82" i="4"/>
  <c r="ABU82" i="4"/>
  <c r="ABV82" i="4"/>
  <c r="ABW82" i="4"/>
  <c r="ACG82" i="4"/>
  <c r="ACH82" i="4"/>
  <c r="ACI82" i="4"/>
  <c r="ACJ82" i="4"/>
  <c r="ACK82" i="4"/>
  <c r="ACL82" i="4"/>
  <c r="ACM82" i="4"/>
  <c r="ACN82" i="4"/>
  <c r="ACO82" i="4"/>
  <c r="ACP82" i="4"/>
  <c r="ACQ82" i="4"/>
  <c r="ACR82" i="4"/>
  <c r="ACS82" i="4"/>
  <c r="ACT82" i="4"/>
  <c r="ACU82" i="4"/>
  <c r="ACV82" i="4"/>
  <c r="ACW82" i="4"/>
  <c r="ACX82" i="4"/>
  <c r="ACY82" i="4"/>
  <c r="ACZ82" i="4"/>
  <c r="ADA82" i="4"/>
  <c r="ADB82" i="4"/>
  <c r="ADC82" i="4"/>
  <c r="ADD82" i="4"/>
  <c r="ADE82" i="4"/>
  <c r="ADF82" i="4"/>
  <c r="ADG82" i="4"/>
  <c r="ADH82" i="4"/>
  <c r="ADI82" i="4"/>
  <c r="ADJ82" i="4"/>
  <c r="ADK82" i="4"/>
  <c r="ADL82" i="4"/>
  <c r="ADM82" i="4"/>
  <c r="ADN82" i="4"/>
  <c r="ADO82" i="4"/>
  <c r="ADP82" i="4"/>
  <c r="ADQ82" i="4"/>
  <c r="ADR82" i="4"/>
  <c r="ADS82" i="4"/>
  <c r="ADT82" i="4"/>
  <c r="ADU82" i="4"/>
  <c r="ADV82" i="4"/>
  <c r="ADW82" i="4"/>
  <c r="ADX82" i="4"/>
  <c r="ADY82" i="4"/>
  <c r="ADZ82" i="4"/>
  <c r="AEA82" i="4"/>
  <c r="AEB82" i="4"/>
  <c r="AEC82" i="4"/>
  <c r="AED82" i="4"/>
  <c r="AEE82" i="4"/>
  <c r="AEF82" i="4"/>
  <c r="AEG82" i="4"/>
  <c r="AEH82" i="4"/>
  <c r="AEI82" i="4"/>
  <c r="AEJ82" i="4"/>
  <c r="AEK82" i="4"/>
  <c r="AEL82" i="4"/>
  <c r="AEM82" i="4"/>
  <c r="AEN82" i="4"/>
  <c r="AEO82" i="4"/>
  <c r="AEP82" i="4"/>
  <c r="AEQ82" i="4"/>
  <c r="AER82" i="4"/>
  <c r="AES82" i="4"/>
  <c r="AET82" i="4"/>
  <c r="AEU82" i="4"/>
  <c r="AEV82" i="4"/>
  <c r="AEW82" i="4"/>
  <c r="AEX82" i="4"/>
  <c r="AEY82" i="4"/>
  <c r="AEZ82" i="4"/>
  <c r="AFA82" i="4"/>
  <c r="AFB82" i="4"/>
  <c r="AFC82" i="4"/>
  <c r="AFD82" i="4"/>
  <c r="AFE82" i="4"/>
  <c r="AFF82" i="4"/>
  <c r="AFG82" i="4"/>
  <c r="AFH82" i="4"/>
  <c r="AFI82" i="4"/>
  <c r="AFJ82" i="4"/>
  <c r="DR112" i="4"/>
  <c r="DT112" i="4"/>
  <c r="DU112" i="4"/>
  <c r="DV112" i="4"/>
  <c r="DW112" i="4"/>
  <c r="DX112" i="4"/>
  <c r="DY112" i="4"/>
  <c r="DZ112" i="4"/>
  <c r="EA112" i="4"/>
  <c r="EB112" i="4"/>
  <c r="EC112" i="4"/>
  <c r="ED112" i="4"/>
  <c r="EE112" i="4"/>
  <c r="EF112" i="4"/>
  <c r="EG112" i="4"/>
  <c r="EH112" i="4"/>
  <c r="EI112" i="4"/>
  <c r="EJ112" i="4"/>
  <c r="EK112" i="4"/>
  <c r="EL112" i="4"/>
  <c r="EM112" i="4"/>
  <c r="EN112" i="4"/>
  <c r="EO112" i="4"/>
  <c r="EP112" i="4"/>
  <c r="EQ112" i="4"/>
  <c r="ER112" i="4"/>
  <c r="ES112" i="4"/>
  <c r="ET112" i="4"/>
  <c r="EU112" i="4"/>
  <c r="EV112" i="4"/>
  <c r="EW112" i="4"/>
  <c r="EX112" i="4"/>
  <c r="EY112" i="4"/>
  <c r="EZ112" i="4"/>
  <c r="FA112" i="4"/>
  <c r="FB112" i="4"/>
  <c r="FC112" i="4"/>
  <c r="FD112" i="4"/>
  <c r="FE112" i="4"/>
  <c r="FF112" i="4"/>
  <c r="FG112" i="4"/>
  <c r="FH112" i="4"/>
  <c r="FI112" i="4"/>
  <c r="FJ112" i="4"/>
  <c r="FK112" i="4"/>
  <c r="FL112" i="4"/>
  <c r="FM112" i="4"/>
  <c r="FN112" i="4"/>
  <c r="FO112" i="4"/>
  <c r="FP112" i="4"/>
  <c r="FQ112" i="4"/>
  <c r="FR112" i="4"/>
  <c r="FS112" i="4"/>
  <c r="FT112" i="4"/>
  <c r="FU112" i="4"/>
  <c r="FV112" i="4"/>
  <c r="FW112" i="4"/>
  <c r="FX112" i="4"/>
  <c r="FY112" i="4"/>
  <c r="FZ112" i="4"/>
  <c r="GA112" i="4"/>
  <c r="GB112" i="4"/>
  <c r="GC112" i="4"/>
  <c r="GD112" i="4"/>
  <c r="GE112" i="4"/>
  <c r="GF112" i="4"/>
  <c r="GG112" i="4"/>
  <c r="GH112" i="4"/>
  <c r="GI112" i="4"/>
  <c r="GJ112" i="4"/>
  <c r="GK112" i="4"/>
  <c r="GL112" i="4"/>
  <c r="GM112" i="4"/>
  <c r="GN112" i="4"/>
  <c r="GO112" i="4"/>
  <c r="GP112" i="4"/>
  <c r="GQ112" i="4"/>
  <c r="GR112" i="4"/>
  <c r="GS112" i="4"/>
  <c r="GT112" i="4"/>
  <c r="GU112" i="4"/>
  <c r="KS112" i="4"/>
  <c r="KT112" i="4"/>
  <c r="KU112" i="4"/>
  <c r="KV112" i="4"/>
  <c r="KW112" i="4"/>
  <c r="KX112" i="4"/>
  <c r="KY112" i="4"/>
  <c r="KZ112" i="4"/>
  <c r="LA112" i="4"/>
  <c r="LB112" i="4"/>
  <c r="LC112" i="4"/>
  <c r="LD112" i="4"/>
  <c r="LE112" i="4"/>
  <c r="LF112" i="4"/>
  <c r="LG112" i="4"/>
  <c r="LH112" i="4"/>
  <c r="LI112" i="4"/>
  <c r="LJ112" i="4"/>
  <c r="LK112" i="4"/>
  <c r="LL112" i="4"/>
  <c r="LM112" i="4"/>
  <c r="LN112" i="4"/>
  <c r="LO112" i="4"/>
  <c r="LP112" i="4"/>
  <c r="LQ112" i="4"/>
  <c r="LR112" i="4"/>
  <c r="LS112" i="4"/>
  <c r="LT112" i="4"/>
  <c r="LU112" i="4"/>
  <c r="LV112" i="4"/>
  <c r="LW112" i="4"/>
  <c r="LX112" i="4"/>
  <c r="LY112" i="4"/>
  <c r="LZ112" i="4"/>
  <c r="MA112" i="4"/>
  <c r="MB112" i="4"/>
  <c r="MC112" i="4"/>
  <c r="MD112" i="4"/>
  <c r="ME112" i="4"/>
  <c r="MF112" i="4"/>
  <c r="MG112" i="4"/>
  <c r="MH112" i="4"/>
  <c r="MI112" i="4"/>
  <c r="MJ112" i="4"/>
  <c r="MK112" i="4"/>
  <c r="ML112" i="4"/>
  <c r="MM112" i="4"/>
  <c r="MN112" i="4"/>
  <c r="MO112" i="4"/>
  <c r="MP112" i="4"/>
  <c r="MQ112" i="4"/>
  <c r="MR112" i="4"/>
  <c r="MS112" i="4"/>
  <c r="MT112" i="4"/>
  <c r="MU112" i="4"/>
  <c r="MV112" i="4"/>
  <c r="MW112" i="4"/>
  <c r="MX112" i="4"/>
  <c r="MY112" i="4"/>
  <c r="MZ112" i="4"/>
  <c r="NA112" i="4"/>
  <c r="NB112" i="4"/>
  <c r="NC112" i="4"/>
  <c r="ND112" i="4"/>
  <c r="NE112" i="4"/>
  <c r="NF112" i="4"/>
  <c r="NG112" i="4"/>
  <c r="NH112" i="4"/>
  <c r="NI112" i="4"/>
  <c r="NJ112" i="4"/>
  <c r="NK112" i="4"/>
  <c r="NL112" i="4"/>
  <c r="NM112" i="4"/>
  <c r="NN112" i="4"/>
  <c r="NO112" i="4"/>
  <c r="NP112" i="4"/>
  <c r="NQ112" i="4"/>
  <c r="NR112" i="4"/>
  <c r="NS112" i="4"/>
  <c r="NT112" i="4"/>
  <c r="NU112" i="4"/>
  <c r="NV112" i="4"/>
  <c r="OG112" i="4"/>
  <c r="OH112" i="4"/>
  <c r="OI112" i="4"/>
  <c r="OJ112" i="4"/>
  <c r="OK112" i="4"/>
  <c r="OL112" i="4"/>
  <c r="OM112" i="4"/>
  <c r="ON112" i="4"/>
  <c r="OO112" i="4"/>
  <c r="OP112" i="4"/>
  <c r="OQ112" i="4"/>
  <c r="OR112" i="4"/>
  <c r="OS112" i="4"/>
  <c r="OT112" i="4"/>
  <c r="OU112" i="4"/>
  <c r="OV112" i="4"/>
  <c r="OW112" i="4"/>
  <c r="OX112" i="4"/>
  <c r="OY112" i="4"/>
  <c r="OZ112" i="4"/>
  <c r="PA112" i="4"/>
  <c r="PB112" i="4"/>
  <c r="PC112" i="4"/>
  <c r="PD112" i="4"/>
  <c r="PE112" i="4"/>
  <c r="PF112" i="4"/>
  <c r="PG112" i="4"/>
  <c r="PH112" i="4"/>
  <c r="PI112" i="4"/>
  <c r="PJ112" i="4"/>
  <c r="PK112" i="4"/>
  <c r="PL112" i="4"/>
  <c r="PM112" i="4"/>
  <c r="PN112" i="4"/>
  <c r="PO112" i="4"/>
  <c r="PP112" i="4"/>
  <c r="PQ112" i="4"/>
  <c r="PR112" i="4"/>
  <c r="PS112" i="4"/>
  <c r="PT112" i="4"/>
  <c r="PU112" i="4"/>
  <c r="PV112" i="4"/>
  <c r="PW112" i="4"/>
  <c r="PX112" i="4"/>
  <c r="PY112" i="4"/>
  <c r="PZ112" i="4"/>
  <c r="QA112" i="4"/>
  <c r="QB112" i="4"/>
  <c r="QC112" i="4"/>
  <c r="QD112" i="4"/>
  <c r="QE112" i="4"/>
  <c r="QF112" i="4"/>
  <c r="QG112" i="4"/>
  <c r="QH112" i="4"/>
  <c r="QI112" i="4"/>
  <c r="QJ112" i="4"/>
  <c r="QK112" i="4"/>
  <c r="QL112" i="4"/>
  <c r="QM112" i="4"/>
  <c r="QN112" i="4"/>
  <c r="QO112" i="4"/>
  <c r="QP112" i="4"/>
  <c r="QQ112" i="4"/>
  <c r="QR112" i="4"/>
  <c r="QS112" i="4"/>
  <c r="QT112" i="4"/>
  <c r="QU112" i="4"/>
  <c r="QV112" i="4"/>
  <c r="QW112" i="4"/>
  <c r="QX112" i="4"/>
  <c r="QY112" i="4"/>
  <c r="QZ112" i="4"/>
  <c r="RA112" i="4"/>
  <c r="RB112" i="4"/>
  <c r="RC112" i="4"/>
  <c r="RD112" i="4"/>
  <c r="RE112" i="4"/>
  <c r="RF112" i="4"/>
  <c r="RG112" i="4"/>
  <c r="RH112" i="4"/>
  <c r="RI112" i="4"/>
  <c r="RJ112" i="4"/>
  <c r="RT112" i="4"/>
  <c r="RU112" i="4"/>
  <c r="RV112" i="4"/>
  <c r="RW112" i="4"/>
  <c r="RX112" i="4"/>
  <c r="RY112" i="4"/>
  <c r="RZ112" i="4"/>
  <c r="SA112" i="4"/>
  <c r="SB112" i="4"/>
  <c r="SC112" i="4"/>
  <c r="SD112" i="4"/>
  <c r="SE112" i="4"/>
  <c r="SF112" i="4"/>
  <c r="SG112" i="4"/>
  <c r="SH112" i="4"/>
  <c r="SI112" i="4"/>
  <c r="SJ112" i="4"/>
  <c r="SK112" i="4"/>
  <c r="SL112" i="4"/>
  <c r="SM112" i="4"/>
  <c r="SN112" i="4"/>
  <c r="SO112" i="4"/>
  <c r="SP112" i="4"/>
  <c r="SQ112" i="4"/>
  <c r="SR112" i="4"/>
  <c r="SS112" i="4"/>
  <c r="ST112" i="4"/>
  <c r="SU112" i="4"/>
  <c r="SV112" i="4"/>
  <c r="SW112" i="4"/>
  <c r="SX112" i="4"/>
  <c r="SY112" i="4"/>
  <c r="SZ112" i="4"/>
  <c r="TA112" i="4"/>
  <c r="TB112" i="4"/>
  <c r="TC112" i="4"/>
  <c r="TD112" i="4"/>
  <c r="TE112" i="4"/>
  <c r="TF112" i="4"/>
  <c r="TG112" i="4"/>
  <c r="TH112" i="4"/>
  <c r="TI112" i="4"/>
  <c r="TJ112" i="4"/>
  <c r="TK112" i="4"/>
  <c r="TL112" i="4"/>
  <c r="TM112" i="4"/>
  <c r="TN112" i="4"/>
  <c r="TO112" i="4"/>
  <c r="TP112" i="4"/>
  <c r="TQ112" i="4"/>
  <c r="TR112" i="4"/>
  <c r="TS112" i="4"/>
  <c r="TT112" i="4"/>
  <c r="TU112" i="4"/>
  <c r="TV112" i="4"/>
  <c r="TW112" i="4"/>
  <c r="TX112" i="4"/>
  <c r="TY112" i="4"/>
  <c r="TZ112" i="4"/>
  <c r="UA112" i="4"/>
  <c r="UB112" i="4"/>
  <c r="UC112" i="4"/>
  <c r="UD112" i="4"/>
  <c r="UE112" i="4"/>
  <c r="UF112" i="4"/>
  <c r="UG112" i="4"/>
  <c r="UH112" i="4"/>
  <c r="UI112" i="4"/>
  <c r="UJ112" i="4"/>
  <c r="UK112" i="4"/>
  <c r="UL112" i="4"/>
  <c r="UM112" i="4"/>
  <c r="UN112" i="4"/>
  <c r="UO112" i="4"/>
  <c r="UP112" i="4"/>
  <c r="UQ112" i="4"/>
  <c r="UR112" i="4"/>
  <c r="US112" i="4"/>
  <c r="UT112" i="4"/>
  <c r="UU112" i="4"/>
  <c r="UV112" i="4"/>
  <c r="UW112" i="4"/>
  <c r="VG112" i="4"/>
  <c r="VH112" i="4"/>
  <c r="VI112" i="4"/>
  <c r="VJ112" i="4"/>
  <c r="VK112" i="4"/>
  <c r="VL112" i="4"/>
  <c r="VM112" i="4"/>
  <c r="VN112" i="4"/>
  <c r="VO112" i="4"/>
  <c r="VP112" i="4"/>
  <c r="VQ112" i="4"/>
  <c r="VR112" i="4"/>
  <c r="VS112" i="4"/>
  <c r="VT112" i="4"/>
  <c r="VU112" i="4"/>
  <c r="VV112" i="4"/>
  <c r="VW112" i="4"/>
  <c r="VX112" i="4"/>
  <c r="VY112" i="4"/>
  <c r="VZ112" i="4"/>
  <c r="WA112" i="4"/>
  <c r="WB112" i="4"/>
  <c r="WC112" i="4"/>
  <c r="WD112" i="4"/>
  <c r="WE112" i="4"/>
  <c r="WF112" i="4"/>
  <c r="WG112" i="4"/>
  <c r="WH112" i="4"/>
  <c r="WI112" i="4"/>
  <c r="WJ112" i="4"/>
  <c r="WK112" i="4"/>
  <c r="WL112" i="4"/>
  <c r="WM112" i="4"/>
  <c r="WN112" i="4"/>
  <c r="WO112" i="4"/>
  <c r="WP112" i="4"/>
  <c r="WQ112" i="4"/>
  <c r="WR112" i="4"/>
  <c r="WS112" i="4"/>
  <c r="WT112" i="4"/>
  <c r="WU112" i="4"/>
  <c r="WV112" i="4"/>
  <c r="WW112" i="4"/>
  <c r="WX112" i="4"/>
  <c r="WY112" i="4"/>
  <c r="WZ112" i="4"/>
  <c r="XA112" i="4"/>
  <c r="XB112" i="4"/>
  <c r="XC112" i="4"/>
  <c r="XD112" i="4"/>
  <c r="XE112" i="4"/>
  <c r="XF112" i="4"/>
  <c r="XG112" i="4"/>
  <c r="XH112" i="4"/>
  <c r="XI112" i="4"/>
  <c r="XJ112" i="4"/>
  <c r="XK112" i="4"/>
  <c r="XL112" i="4"/>
  <c r="XM112" i="4"/>
  <c r="XN112" i="4"/>
  <c r="XO112" i="4"/>
  <c r="XP112" i="4"/>
  <c r="XQ112" i="4"/>
  <c r="XR112" i="4"/>
  <c r="XS112" i="4"/>
  <c r="XT112" i="4"/>
  <c r="XU112" i="4"/>
  <c r="XV112" i="4"/>
  <c r="XW112" i="4"/>
  <c r="XX112" i="4"/>
  <c r="XY112" i="4"/>
  <c r="XZ112" i="4"/>
  <c r="YA112" i="4"/>
  <c r="YB112" i="4"/>
  <c r="YC112" i="4"/>
  <c r="YD112" i="4"/>
  <c r="YE112" i="4"/>
  <c r="YF112" i="4"/>
  <c r="YG112" i="4"/>
  <c r="YH112" i="4"/>
  <c r="YI112" i="4"/>
  <c r="YJ112" i="4"/>
  <c r="YT112" i="4"/>
  <c r="YU112" i="4"/>
  <c r="YV112" i="4"/>
  <c r="YW112" i="4"/>
  <c r="YX112" i="4"/>
  <c r="YY112" i="4"/>
  <c r="YZ112" i="4"/>
  <c r="ZA112" i="4"/>
  <c r="ZB112" i="4"/>
  <c r="ZC112" i="4"/>
  <c r="ZD112" i="4"/>
  <c r="ZE112" i="4"/>
  <c r="ZF112" i="4"/>
  <c r="ZG112" i="4"/>
  <c r="ZH112" i="4"/>
  <c r="ZI112" i="4"/>
  <c r="ZJ112" i="4"/>
  <c r="ZK112" i="4"/>
  <c r="ZL112" i="4"/>
  <c r="ZM112" i="4"/>
  <c r="ZN112" i="4"/>
  <c r="ZO112" i="4"/>
  <c r="ZP112" i="4"/>
  <c r="ZQ112" i="4"/>
  <c r="ZR112" i="4"/>
  <c r="ZS112" i="4"/>
  <c r="ZT112" i="4"/>
  <c r="ZU112" i="4"/>
  <c r="ZV112" i="4"/>
  <c r="ZW112" i="4"/>
  <c r="ZX112" i="4"/>
  <c r="ZY112" i="4"/>
  <c r="ZZ112" i="4"/>
  <c r="AAA112" i="4"/>
  <c r="AAB112" i="4"/>
  <c r="AAC112" i="4"/>
  <c r="AAD112" i="4"/>
  <c r="AAE112" i="4"/>
  <c r="AAF112" i="4"/>
  <c r="AAG112" i="4"/>
  <c r="AAH112" i="4"/>
  <c r="AAI112" i="4"/>
  <c r="AAJ112" i="4"/>
  <c r="AAK112" i="4"/>
  <c r="AAL112" i="4"/>
  <c r="AAM112" i="4"/>
  <c r="AAN112" i="4"/>
  <c r="AAO112" i="4"/>
  <c r="AAP112" i="4"/>
  <c r="AAQ112" i="4"/>
  <c r="AAR112" i="4"/>
  <c r="AAS112" i="4"/>
  <c r="AAT112" i="4"/>
  <c r="AAU112" i="4"/>
  <c r="AAV112" i="4"/>
  <c r="AAW112" i="4"/>
  <c r="AAX112" i="4"/>
  <c r="AAY112" i="4"/>
  <c r="AAZ112" i="4"/>
  <c r="ABA112" i="4"/>
  <c r="ABB112" i="4"/>
  <c r="ABC112" i="4"/>
  <c r="ABD112" i="4"/>
  <c r="ABE112" i="4"/>
  <c r="ABF112" i="4"/>
  <c r="ABG112" i="4"/>
  <c r="ABH112" i="4"/>
  <c r="ABI112" i="4"/>
  <c r="ABJ112" i="4"/>
  <c r="ABK112" i="4"/>
  <c r="ABL112" i="4"/>
  <c r="ABM112" i="4"/>
  <c r="ABN112" i="4"/>
  <c r="ABO112" i="4"/>
  <c r="ABP112" i="4"/>
  <c r="ABQ112" i="4"/>
  <c r="ABR112" i="4"/>
  <c r="ABS112" i="4"/>
  <c r="ABT112" i="4"/>
  <c r="ABU112" i="4"/>
  <c r="ABV112" i="4"/>
  <c r="ABW112" i="4"/>
  <c r="ACG112" i="4"/>
  <c r="ACH112" i="4"/>
  <c r="ACI112" i="4"/>
  <c r="ACJ112" i="4"/>
  <c r="ACK112" i="4"/>
  <c r="ACL112" i="4"/>
  <c r="ACM112" i="4"/>
  <c r="ACN112" i="4"/>
  <c r="ACO112" i="4"/>
  <c r="ACP112" i="4"/>
  <c r="ACQ112" i="4"/>
  <c r="ACR112" i="4"/>
  <c r="ACS112" i="4"/>
  <c r="ACT112" i="4"/>
  <c r="ACU112" i="4"/>
  <c r="ACV112" i="4"/>
  <c r="ACW112" i="4"/>
  <c r="ACX112" i="4"/>
  <c r="ACY112" i="4"/>
  <c r="ACZ112" i="4"/>
  <c r="ADA112" i="4"/>
  <c r="ADB112" i="4"/>
  <c r="ADC112" i="4"/>
  <c r="ADD112" i="4"/>
  <c r="ADE112" i="4"/>
  <c r="ADF112" i="4"/>
  <c r="ADG112" i="4"/>
  <c r="ADH112" i="4"/>
  <c r="ADI112" i="4"/>
  <c r="ADJ112" i="4"/>
  <c r="ADK112" i="4"/>
  <c r="ADL112" i="4"/>
  <c r="ADM112" i="4"/>
  <c r="ADN112" i="4"/>
  <c r="ADO112" i="4"/>
  <c r="ADP112" i="4"/>
  <c r="ADQ112" i="4"/>
  <c r="ADR112" i="4"/>
  <c r="ADS112" i="4"/>
  <c r="ADT112" i="4"/>
  <c r="ADU112" i="4"/>
  <c r="ADV112" i="4"/>
  <c r="ADW112" i="4"/>
  <c r="ADX112" i="4"/>
  <c r="ADY112" i="4"/>
  <c r="ADZ112" i="4"/>
  <c r="AEA112" i="4"/>
  <c r="AEB112" i="4"/>
  <c r="AEC112" i="4"/>
  <c r="AED112" i="4"/>
  <c r="AEE112" i="4"/>
  <c r="AEF112" i="4"/>
  <c r="AEG112" i="4"/>
  <c r="AEH112" i="4"/>
  <c r="AEI112" i="4"/>
  <c r="AEJ112" i="4"/>
  <c r="AEK112" i="4"/>
  <c r="AEL112" i="4"/>
  <c r="AEM112" i="4"/>
  <c r="AEN112" i="4"/>
  <c r="AEO112" i="4"/>
  <c r="AEP112" i="4"/>
  <c r="AEQ112" i="4"/>
  <c r="AER112" i="4"/>
  <c r="AES112" i="4"/>
  <c r="AET112" i="4"/>
  <c r="AEU112" i="4"/>
  <c r="AEV112" i="4"/>
  <c r="AEW112" i="4"/>
  <c r="AEX112" i="4"/>
  <c r="AEY112" i="4"/>
  <c r="AEZ112" i="4"/>
  <c r="AFA112" i="4"/>
  <c r="AFB112" i="4"/>
  <c r="AFC112" i="4"/>
  <c r="AFD112" i="4"/>
  <c r="AFE112" i="4"/>
  <c r="AFF112" i="4"/>
  <c r="AFG112" i="4"/>
  <c r="AFH112" i="4"/>
  <c r="AFI112" i="4"/>
  <c r="AFJ112" i="4"/>
  <c r="DR11" i="4"/>
  <c r="DT11" i="4"/>
  <c r="DU11" i="4"/>
  <c r="DV11" i="4"/>
  <c r="DW11" i="4"/>
  <c r="DX11" i="4"/>
  <c r="DY11" i="4"/>
  <c r="DZ11" i="4"/>
  <c r="EA11" i="4"/>
  <c r="EB11" i="4"/>
  <c r="EC11" i="4"/>
  <c r="ED11" i="4"/>
  <c r="EE11" i="4"/>
  <c r="EF11" i="4"/>
  <c r="EG11" i="4"/>
  <c r="EH11" i="4"/>
  <c r="EI11" i="4"/>
  <c r="EJ11" i="4"/>
  <c r="EK11" i="4"/>
  <c r="EL11" i="4"/>
  <c r="EM11" i="4"/>
  <c r="EN11" i="4"/>
  <c r="EO11" i="4"/>
  <c r="EP11" i="4"/>
  <c r="EQ11" i="4"/>
  <c r="ER11" i="4"/>
  <c r="ES11" i="4"/>
  <c r="ET11" i="4"/>
  <c r="EU11" i="4"/>
  <c r="EV11" i="4"/>
  <c r="EW11" i="4"/>
  <c r="EX11" i="4"/>
  <c r="EY11" i="4"/>
  <c r="EZ11" i="4"/>
  <c r="FA11" i="4"/>
  <c r="FB11" i="4"/>
  <c r="FC11" i="4"/>
  <c r="FD11" i="4"/>
  <c r="FE11" i="4"/>
  <c r="FF11" i="4"/>
  <c r="FG11" i="4"/>
  <c r="FH11" i="4"/>
  <c r="FI11" i="4"/>
  <c r="FJ11" i="4"/>
  <c r="FK11" i="4"/>
  <c r="FL11" i="4"/>
  <c r="FM11" i="4"/>
  <c r="FN11" i="4"/>
  <c r="FO11" i="4"/>
  <c r="FP11" i="4"/>
  <c r="FQ11" i="4"/>
  <c r="FR11" i="4"/>
  <c r="FS11" i="4"/>
  <c r="FT11" i="4"/>
  <c r="FU11" i="4"/>
  <c r="FV11" i="4"/>
  <c r="FW11" i="4"/>
  <c r="FX11" i="4"/>
  <c r="FY11" i="4"/>
  <c r="FZ11" i="4"/>
  <c r="GA11" i="4"/>
  <c r="GB11" i="4"/>
  <c r="GC11" i="4"/>
  <c r="GD11" i="4"/>
  <c r="GE11" i="4"/>
  <c r="GF11" i="4"/>
  <c r="GG11" i="4"/>
  <c r="GH11" i="4"/>
  <c r="GI11" i="4"/>
  <c r="GJ11" i="4"/>
  <c r="GK11" i="4"/>
  <c r="GL11" i="4"/>
  <c r="GM11" i="4"/>
  <c r="GN11" i="4"/>
  <c r="GO11" i="4"/>
  <c r="GP11" i="4"/>
  <c r="GQ11" i="4"/>
  <c r="GR11" i="4"/>
  <c r="GS11" i="4"/>
  <c r="GT11" i="4"/>
  <c r="GU11" i="4"/>
  <c r="KS11" i="4"/>
  <c r="KT11" i="4"/>
  <c r="KU11" i="4"/>
  <c r="KV11" i="4"/>
  <c r="KW11" i="4"/>
  <c r="KX11" i="4"/>
  <c r="KY11" i="4"/>
  <c r="KZ11" i="4"/>
  <c r="LA11" i="4"/>
  <c r="LB11" i="4"/>
  <c r="LC11" i="4"/>
  <c r="LD11" i="4"/>
  <c r="LE11" i="4"/>
  <c r="LF11" i="4"/>
  <c r="LG11" i="4"/>
  <c r="LH11" i="4"/>
  <c r="LI11" i="4"/>
  <c r="LJ11" i="4"/>
  <c r="LK11" i="4"/>
  <c r="LL11" i="4"/>
  <c r="LM11" i="4"/>
  <c r="LN11" i="4"/>
  <c r="LO11" i="4"/>
  <c r="LP11" i="4"/>
  <c r="LQ11" i="4"/>
  <c r="LR11" i="4"/>
  <c r="LS11" i="4"/>
  <c r="LT11" i="4"/>
  <c r="LU11" i="4"/>
  <c r="LV11" i="4"/>
  <c r="LW11" i="4"/>
  <c r="LX11" i="4"/>
  <c r="LY11" i="4"/>
  <c r="LZ11" i="4"/>
  <c r="MA11" i="4"/>
  <c r="MB11" i="4"/>
  <c r="MC11" i="4"/>
  <c r="MD11" i="4"/>
  <c r="ME11" i="4"/>
  <c r="MF11" i="4"/>
  <c r="MG11" i="4"/>
  <c r="MH11" i="4"/>
  <c r="MI11" i="4"/>
  <c r="MJ11" i="4"/>
  <c r="MK11" i="4"/>
  <c r="ML11" i="4"/>
  <c r="MM11" i="4"/>
  <c r="MN11" i="4"/>
  <c r="MO11" i="4"/>
  <c r="MP11" i="4"/>
  <c r="MQ11" i="4"/>
  <c r="MR11" i="4"/>
  <c r="MS11" i="4"/>
  <c r="MT11" i="4"/>
  <c r="MU11" i="4"/>
  <c r="MV11" i="4"/>
  <c r="MW11" i="4"/>
  <c r="MX11" i="4"/>
  <c r="MY11" i="4"/>
  <c r="MZ11" i="4"/>
  <c r="NA11" i="4"/>
  <c r="NB11" i="4"/>
  <c r="NC11" i="4"/>
  <c r="ND11" i="4"/>
  <c r="NE11" i="4"/>
  <c r="NF11" i="4"/>
  <c r="NG11" i="4"/>
  <c r="NH11" i="4"/>
  <c r="NI11" i="4"/>
  <c r="NJ11" i="4"/>
  <c r="NK11" i="4"/>
  <c r="NL11" i="4"/>
  <c r="NM11" i="4"/>
  <c r="NN11" i="4"/>
  <c r="NO11" i="4"/>
  <c r="NP11" i="4"/>
  <c r="NQ11" i="4"/>
  <c r="NR11" i="4"/>
  <c r="NS11" i="4"/>
  <c r="NT11" i="4"/>
  <c r="NU11" i="4"/>
  <c r="NV11" i="4"/>
  <c r="OG11" i="4"/>
  <c r="OH11" i="4"/>
  <c r="OI11" i="4"/>
  <c r="OJ11" i="4"/>
  <c r="OK11" i="4"/>
  <c r="OL11" i="4"/>
  <c r="OM11" i="4"/>
  <c r="ON11" i="4"/>
  <c r="OO11" i="4"/>
  <c r="OP11" i="4"/>
  <c r="OQ11" i="4"/>
  <c r="OR11" i="4"/>
  <c r="OS11" i="4"/>
  <c r="OT11" i="4"/>
  <c r="OU11" i="4"/>
  <c r="OV11" i="4"/>
  <c r="OW11" i="4"/>
  <c r="OX11" i="4"/>
  <c r="OY11" i="4"/>
  <c r="OZ11" i="4"/>
  <c r="PA11" i="4"/>
  <c r="PB11" i="4"/>
  <c r="PC11" i="4"/>
  <c r="PD11" i="4"/>
  <c r="PE11" i="4"/>
  <c r="PF11" i="4"/>
  <c r="PG11" i="4"/>
  <c r="PH11" i="4"/>
  <c r="PI11" i="4"/>
  <c r="PJ11" i="4"/>
  <c r="PK11" i="4"/>
  <c r="PL11" i="4"/>
  <c r="PM11" i="4"/>
  <c r="PN11" i="4"/>
  <c r="PO11" i="4"/>
  <c r="PP11" i="4"/>
  <c r="PQ11" i="4"/>
  <c r="PR11" i="4"/>
  <c r="PS11" i="4"/>
  <c r="PT11" i="4"/>
  <c r="PU11" i="4"/>
  <c r="PV11" i="4"/>
  <c r="PW11" i="4"/>
  <c r="PX11" i="4"/>
  <c r="PY11" i="4"/>
  <c r="PZ11" i="4"/>
  <c r="QA11" i="4"/>
  <c r="QB11" i="4"/>
  <c r="QC11" i="4"/>
  <c r="QD11" i="4"/>
  <c r="QE11" i="4"/>
  <c r="QF11" i="4"/>
  <c r="QG11" i="4"/>
  <c r="QH11" i="4"/>
  <c r="QI11" i="4"/>
  <c r="QJ11" i="4"/>
  <c r="QK11" i="4"/>
  <c r="QL11" i="4"/>
  <c r="QM11" i="4"/>
  <c r="QN11" i="4"/>
  <c r="QO11" i="4"/>
  <c r="QP11" i="4"/>
  <c r="QQ11" i="4"/>
  <c r="QR11" i="4"/>
  <c r="QS11" i="4"/>
  <c r="QT11" i="4"/>
  <c r="QU11" i="4"/>
  <c r="QV11" i="4"/>
  <c r="QW11" i="4"/>
  <c r="QX11" i="4"/>
  <c r="QY11" i="4"/>
  <c r="QZ11" i="4"/>
  <c r="RA11" i="4"/>
  <c r="RB11" i="4"/>
  <c r="RC11" i="4"/>
  <c r="RD11" i="4"/>
  <c r="RE11" i="4"/>
  <c r="RF11" i="4"/>
  <c r="RG11" i="4"/>
  <c r="RH11" i="4"/>
  <c r="RI11" i="4"/>
  <c r="RJ11" i="4"/>
  <c r="RT11" i="4"/>
  <c r="RU11" i="4"/>
  <c r="RV11" i="4"/>
  <c r="RW11" i="4"/>
  <c r="RX11" i="4"/>
  <c r="RY11" i="4"/>
  <c r="RZ11" i="4"/>
  <c r="SA11" i="4"/>
  <c r="SB11" i="4"/>
  <c r="SC11" i="4"/>
  <c r="SD11" i="4"/>
  <c r="SE11" i="4"/>
  <c r="SF11" i="4"/>
  <c r="SG11" i="4"/>
  <c r="SH11" i="4"/>
  <c r="SI11" i="4"/>
  <c r="SJ11" i="4"/>
  <c r="SK11" i="4"/>
  <c r="SL11" i="4"/>
  <c r="SM11" i="4"/>
  <c r="SN11" i="4"/>
  <c r="SO11" i="4"/>
  <c r="SP11" i="4"/>
  <c r="SQ11" i="4"/>
  <c r="SR11" i="4"/>
  <c r="SS11" i="4"/>
  <c r="ST11" i="4"/>
  <c r="SU11" i="4"/>
  <c r="SV11" i="4"/>
  <c r="SW11" i="4"/>
  <c r="SX11" i="4"/>
  <c r="SY11" i="4"/>
  <c r="SZ11" i="4"/>
  <c r="TA11" i="4"/>
  <c r="TB11" i="4"/>
  <c r="TC11" i="4"/>
  <c r="TD11" i="4"/>
  <c r="TE11" i="4"/>
  <c r="TF11" i="4"/>
  <c r="TG11" i="4"/>
  <c r="TH11" i="4"/>
  <c r="TI11" i="4"/>
  <c r="TJ11" i="4"/>
  <c r="TK11" i="4"/>
  <c r="TL11" i="4"/>
  <c r="TM11" i="4"/>
  <c r="TN11" i="4"/>
  <c r="TO11" i="4"/>
  <c r="TP11" i="4"/>
  <c r="TQ11" i="4"/>
  <c r="TR11" i="4"/>
  <c r="TS11" i="4"/>
  <c r="TT11" i="4"/>
  <c r="TU11" i="4"/>
  <c r="TV11" i="4"/>
  <c r="TW11" i="4"/>
  <c r="TX11" i="4"/>
  <c r="TY11" i="4"/>
  <c r="TZ11" i="4"/>
  <c r="UA11" i="4"/>
  <c r="UB11" i="4"/>
  <c r="UC11" i="4"/>
  <c r="UD11" i="4"/>
  <c r="UE11" i="4"/>
  <c r="UF11" i="4"/>
  <c r="UG11" i="4"/>
  <c r="UH11" i="4"/>
  <c r="UI11" i="4"/>
  <c r="UJ11" i="4"/>
  <c r="UK11" i="4"/>
  <c r="UL11" i="4"/>
  <c r="UM11" i="4"/>
  <c r="UN11" i="4"/>
  <c r="UO11" i="4"/>
  <c r="UP11" i="4"/>
  <c r="UQ11" i="4"/>
  <c r="UR11" i="4"/>
  <c r="US11" i="4"/>
  <c r="UT11" i="4"/>
  <c r="UU11" i="4"/>
  <c r="UV11" i="4"/>
  <c r="UW11" i="4"/>
  <c r="VG11" i="4"/>
  <c r="VH11" i="4"/>
  <c r="VI11" i="4"/>
  <c r="VJ11" i="4"/>
  <c r="VK11" i="4"/>
  <c r="VL11" i="4"/>
  <c r="VM11" i="4"/>
  <c r="VN11" i="4"/>
  <c r="VO11" i="4"/>
  <c r="VP11" i="4"/>
  <c r="VQ11" i="4"/>
  <c r="VR11" i="4"/>
  <c r="VS11" i="4"/>
  <c r="VT11" i="4"/>
  <c r="VU11" i="4"/>
  <c r="VV11" i="4"/>
  <c r="VW11" i="4"/>
  <c r="VX11" i="4"/>
  <c r="VY11" i="4"/>
  <c r="VZ11" i="4"/>
  <c r="WA11" i="4"/>
  <c r="WB11" i="4"/>
  <c r="WC11" i="4"/>
  <c r="WD11" i="4"/>
  <c r="WE11" i="4"/>
  <c r="WF11" i="4"/>
  <c r="WG11" i="4"/>
  <c r="WH11" i="4"/>
  <c r="WI11" i="4"/>
  <c r="WJ11" i="4"/>
  <c r="WK11" i="4"/>
  <c r="WL11" i="4"/>
  <c r="WM11" i="4"/>
  <c r="WN11" i="4"/>
  <c r="WO11" i="4"/>
  <c r="WP11" i="4"/>
  <c r="WQ11" i="4"/>
  <c r="WR11" i="4"/>
  <c r="WS11" i="4"/>
  <c r="WT11" i="4"/>
  <c r="WU11" i="4"/>
  <c r="WV11" i="4"/>
  <c r="WW11" i="4"/>
  <c r="WX11" i="4"/>
  <c r="WY11" i="4"/>
  <c r="WZ11" i="4"/>
  <c r="XA11" i="4"/>
  <c r="XB11" i="4"/>
  <c r="XC11" i="4"/>
  <c r="XD11" i="4"/>
  <c r="XE11" i="4"/>
  <c r="XF11" i="4"/>
  <c r="XG11" i="4"/>
  <c r="XH11" i="4"/>
  <c r="XI11" i="4"/>
  <c r="XJ11" i="4"/>
  <c r="XK11" i="4"/>
  <c r="XL11" i="4"/>
  <c r="XM11" i="4"/>
  <c r="XN11" i="4"/>
  <c r="XO11" i="4"/>
  <c r="XP11" i="4"/>
  <c r="XQ11" i="4"/>
  <c r="XR11" i="4"/>
  <c r="XS11" i="4"/>
  <c r="XT11" i="4"/>
  <c r="XU11" i="4"/>
  <c r="XV11" i="4"/>
  <c r="XW11" i="4"/>
  <c r="XX11" i="4"/>
  <c r="XY11" i="4"/>
  <c r="XZ11" i="4"/>
  <c r="YA11" i="4"/>
  <c r="YB11" i="4"/>
  <c r="YC11" i="4"/>
  <c r="YD11" i="4"/>
  <c r="YE11" i="4"/>
  <c r="YF11" i="4"/>
  <c r="YG11" i="4"/>
  <c r="YH11" i="4"/>
  <c r="YI11" i="4"/>
  <c r="YJ11" i="4"/>
  <c r="YT11" i="4"/>
  <c r="YU11" i="4"/>
  <c r="YV11" i="4"/>
  <c r="YW11" i="4"/>
  <c r="YX11" i="4"/>
  <c r="YY11" i="4"/>
  <c r="YZ11" i="4"/>
  <c r="ZA11" i="4"/>
  <c r="ZB11" i="4"/>
  <c r="ZC11" i="4"/>
  <c r="ZD11" i="4"/>
  <c r="ZE11" i="4"/>
  <c r="ZF11" i="4"/>
  <c r="ZG11" i="4"/>
  <c r="ZH11" i="4"/>
  <c r="ZI11" i="4"/>
  <c r="ZJ11" i="4"/>
  <c r="ZK11" i="4"/>
  <c r="ZL11" i="4"/>
  <c r="ZM11" i="4"/>
  <c r="ZN11" i="4"/>
  <c r="ZO11" i="4"/>
  <c r="ZP11" i="4"/>
  <c r="ZQ11" i="4"/>
  <c r="ZR11" i="4"/>
  <c r="ZS11" i="4"/>
  <c r="ZT11" i="4"/>
  <c r="ZU11" i="4"/>
  <c r="ZV11" i="4"/>
  <c r="ZW11" i="4"/>
  <c r="ZX11" i="4"/>
  <c r="ZY11" i="4"/>
  <c r="ZZ11" i="4"/>
  <c r="AAA11" i="4"/>
  <c r="AAB11" i="4"/>
  <c r="AAC11" i="4"/>
  <c r="AAD11" i="4"/>
  <c r="AAE11" i="4"/>
  <c r="AAF11" i="4"/>
  <c r="AAG11" i="4"/>
  <c r="AAH11" i="4"/>
  <c r="AAI11" i="4"/>
  <c r="AAJ11" i="4"/>
  <c r="AAK11" i="4"/>
  <c r="AAL11" i="4"/>
  <c r="AAM11" i="4"/>
  <c r="AAN11" i="4"/>
  <c r="AAO11" i="4"/>
  <c r="AAP11" i="4"/>
  <c r="AAQ11" i="4"/>
  <c r="AAR11" i="4"/>
  <c r="AAS11" i="4"/>
  <c r="AAT11" i="4"/>
  <c r="AAU11" i="4"/>
  <c r="AAV11" i="4"/>
  <c r="AAW11" i="4"/>
  <c r="AAX11" i="4"/>
  <c r="AAY11" i="4"/>
  <c r="AAZ11" i="4"/>
  <c r="ABA11" i="4"/>
  <c r="ABB11" i="4"/>
  <c r="ABC11" i="4"/>
  <c r="ABD11" i="4"/>
  <c r="ABE11" i="4"/>
  <c r="ABF11" i="4"/>
  <c r="ABG11" i="4"/>
  <c r="ABH11" i="4"/>
  <c r="ABI11" i="4"/>
  <c r="ABJ11" i="4"/>
  <c r="ABK11" i="4"/>
  <c r="ABL11" i="4"/>
  <c r="ABM11" i="4"/>
  <c r="ABN11" i="4"/>
  <c r="ABO11" i="4"/>
  <c r="ABP11" i="4"/>
  <c r="ABQ11" i="4"/>
  <c r="ABR11" i="4"/>
  <c r="ABS11" i="4"/>
  <c r="ABT11" i="4"/>
  <c r="ABU11" i="4"/>
  <c r="ABV11" i="4"/>
  <c r="ABW11" i="4"/>
  <c r="ACG11" i="4"/>
  <c r="ACH11" i="4"/>
  <c r="ACI11" i="4"/>
  <c r="ACJ11" i="4"/>
  <c r="ACK11" i="4"/>
  <c r="ACL11" i="4"/>
  <c r="ACM11" i="4"/>
  <c r="ACN11" i="4"/>
  <c r="ACO11" i="4"/>
  <c r="ACP11" i="4"/>
  <c r="ACQ11" i="4"/>
  <c r="ACR11" i="4"/>
  <c r="ACS11" i="4"/>
  <c r="ACT11" i="4"/>
  <c r="ACU11" i="4"/>
  <c r="ACV11" i="4"/>
  <c r="ACW11" i="4"/>
  <c r="ACX11" i="4"/>
  <c r="ACY11" i="4"/>
  <c r="ACZ11" i="4"/>
  <c r="ADA11" i="4"/>
  <c r="ADB11" i="4"/>
  <c r="ADC11" i="4"/>
  <c r="ADD11" i="4"/>
  <c r="ADE11" i="4"/>
  <c r="ADF11" i="4"/>
  <c r="ADG11" i="4"/>
  <c r="ADH11" i="4"/>
  <c r="ADI11" i="4"/>
  <c r="ADJ11" i="4"/>
  <c r="ADK11" i="4"/>
  <c r="ADL11" i="4"/>
  <c r="ADM11" i="4"/>
  <c r="ADN11" i="4"/>
  <c r="ADO11" i="4"/>
  <c r="ADP11" i="4"/>
  <c r="ADQ11" i="4"/>
  <c r="ADR11" i="4"/>
  <c r="ADS11" i="4"/>
  <c r="ADT11" i="4"/>
  <c r="ADU11" i="4"/>
  <c r="ADV11" i="4"/>
  <c r="ADW11" i="4"/>
  <c r="ADX11" i="4"/>
  <c r="ADY11" i="4"/>
  <c r="ADZ11" i="4"/>
  <c r="AEA11" i="4"/>
  <c r="AEB11" i="4"/>
  <c r="AEC11" i="4"/>
  <c r="AED11" i="4"/>
  <c r="AEE11" i="4"/>
  <c r="AEF11" i="4"/>
  <c r="AEG11" i="4"/>
  <c r="AEH11" i="4"/>
  <c r="AEI11" i="4"/>
  <c r="AEJ11" i="4"/>
  <c r="AEK11" i="4"/>
  <c r="AEL11" i="4"/>
  <c r="AEM11" i="4"/>
  <c r="AEN11" i="4"/>
  <c r="AEO11" i="4"/>
  <c r="AEP11" i="4"/>
  <c r="AEQ11" i="4"/>
  <c r="AER11" i="4"/>
  <c r="AES11" i="4"/>
  <c r="AET11" i="4"/>
  <c r="AEU11" i="4"/>
  <c r="AEV11" i="4"/>
  <c r="AEW11" i="4"/>
  <c r="AEX11" i="4"/>
  <c r="AEY11" i="4"/>
  <c r="AEZ11" i="4"/>
  <c r="AFA11" i="4"/>
  <c r="AFB11" i="4"/>
  <c r="AFC11" i="4"/>
  <c r="AFD11" i="4"/>
  <c r="AFE11" i="4"/>
  <c r="AFF11" i="4"/>
  <c r="AFG11" i="4"/>
  <c r="AFH11" i="4"/>
  <c r="AFI11" i="4"/>
  <c r="AFJ11" i="4"/>
  <c r="DR43" i="4"/>
  <c r="DT43" i="4"/>
  <c r="DU43" i="4"/>
  <c r="DV43" i="4"/>
  <c r="DW43" i="4"/>
  <c r="DX43" i="4"/>
  <c r="DY43" i="4"/>
  <c r="DZ43" i="4"/>
  <c r="EA43" i="4"/>
  <c r="EB43" i="4"/>
  <c r="EC43" i="4"/>
  <c r="ED43" i="4"/>
  <c r="EE43" i="4"/>
  <c r="EF43" i="4"/>
  <c r="EG43" i="4"/>
  <c r="EH43" i="4"/>
  <c r="EI43" i="4"/>
  <c r="EJ43" i="4"/>
  <c r="EK43" i="4"/>
  <c r="EL43" i="4"/>
  <c r="EM43" i="4"/>
  <c r="EN43" i="4"/>
  <c r="EO43" i="4"/>
  <c r="EP43" i="4"/>
  <c r="EQ43" i="4"/>
  <c r="ER43" i="4"/>
  <c r="ES43" i="4"/>
  <c r="ET43" i="4"/>
  <c r="EU43" i="4"/>
  <c r="EV43" i="4"/>
  <c r="EW43" i="4"/>
  <c r="EX43" i="4"/>
  <c r="EY43" i="4"/>
  <c r="EZ43" i="4"/>
  <c r="FA43" i="4"/>
  <c r="FB43" i="4"/>
  <c r="FC43" i="4"/>
  <c r="FD43" i="4"/>
  <c r="FE43" i="4"/>
  <c r="FF43" i="4"/>
  <c r="FG43" i="4"/>
  <c r="FH43" i="4"/>
  <c r="FI43" i="4"/>
  <c r="FJ43" i="4"/>
  <c r="FK43" i="4"/>
  <c r="FL43" i="4"/>
  <c r="FM43" i="4"/>
  <c r="FN43" i="4"/>
  <c r="FO43" i="4"/>
  <c r="FP43" i="4"/>
  <c r="FQ43" i="4"/>
  <c r="FR43" i="4"/>
  <c r="FS43" i="4"/>
  <c r="FT43" i="4"/>
  <c r="FU43" i="4"/>
  <c r="FV43" i="4"/>
  <c r="FW43" i="4"/>
  <c r="FX43" i="4"/>
  <c r="FY43" i="4"/>
  <c r="FZ43" i="4"/>
  <c r="GA43" i="4"/>
  <c r="GB43" i="4"/>
  <c r="GC43" i="4"/>
  <c r="GD43" i="4"/>
  <c r="GE43" i="4"/>
  <c r="GF43" i="4"/>
  <c r="GG43" i="4"/>
  <c r="GH43" i="4"/>
  <c r="GI43" i="4"/>
  <c r="GJ43" i="4"/>
  <c r="GK43" i="4"/>
  <c r="GL43" i="4"/>
  <c r="GM43" i="4"/>
  <c r="GN43" i="4"/>
  <c r="GO43" i="4"/>
  <c r="GP43" i="4"/>
  <c r="GQ43" i="4"/>
  <c r="GR43" i="4"/>
  <c r="GS43" i="4"/>
  <c r="GT43" i="4"/>
  <c r="GU43" i="4"/>
  <c r="KS43" i="4"/>
  <c r="KT43" i="4"/>
  <c r="KU43" i="4"/>
  <c r="KV43" i="4"/>
  <c r="KW43" i="4"/>
  <c r="KX43" i="4"/>
  <c r="KY43" i="4"/>
  <c r="KZ43" i="4"/>
  <c r="LA43" i="4"/>
  <c r="LB43" i="4"/>
  <c r="LC43" i="4"/>
  <c r="LD43" i="4"/>
  <c r="LE43" i="4"/>
  <c r="LF43" i="4"/>
  <c r="LG43" i="4"/>
  <c r="LH43" i="4"/>
  <c r="LI43" i="4"/>
  <c r="LJ43" i="4"/>
  <c r="LK43" i="4"/>
  <c r="LL43" i="4"/>
  <c r="LM43" i="4"/>
  <c r="LN43" i="4"/>
  <c r="LO43" i="4"/>
  <c r="LP43" i="4"/>
  <c r="LQ43" i="4"/>
  <c r="LR43" i="4"/>
  <c r="LS43" i="4"/>
  <c r="LT43" i="4"/>
  <c r="LU43" i="4"/>
  <c r="LV43" i="4"/>
  <c r="LW43" i="4"/>
  <c r="LX43" i="4"/>
  <c r="LY43" i="4"/>
  <c r="LZ43" i="4"/>
  <c r="MA43" i="4"/>
  <c r="MB43" i="4"/>
  <c r="MC43" i="4"/>
  <c r="MD43" i="4"/>
  <c r="ME43" i="4"/>
  <c r="MF43" i="4"/>
  <c r="MG43" i="4"/>
  <c r="MH43" i="4"/>
  <c r="MI43" i="4"/>
  <c r="MJ43" i="4"/>
  <c r="MK43" i="4"/>
  <c r="ML43" i="4"/>
  <c r="MM43" i="4"/>
  <c r="MN43" i="4"/>
  <c r="MO43" i="4"/>
  <c r="MP43" i="4"/>
  <c r="MQ43" i="4"/>
  <c r="MR43" i="4"/>
  <c r="MS43" i="4"/>
  <c r="MT43" i="4"/>
  <c r="MU43" i="4"/>
  <c r="MV43" i="4"/>
  <c r="MW43" i="4"/>
  <c r="MX43" i="4"/>
  <c r="MY43" i="4"/>
  <c r="MZ43" i="4"/>
  <c r="NA43" i="4"/>
  <c r="NB43" i="4"/>
  <c r="NC43" i="4"/>
  <c r="ND43" i="4"/>
  <c r="NE43" i="4"/>
  <c r="NF43" i="4"/>
  <c r="NG43" i="4"/>
  <c r="NH43" i="4"/>
  <c r="NI43" i="4"/>
  <c r="NJ43" i="4"/>
  <c r="NK43" i="4"/>
  <c r="NL43" i="4"/>
  <c r="NM43" i="4"/>
  <c r="NN43" i="4"/>
  <c r="NO43" i="4"/>
  <c r="NP43" i="4"/>
  <c r="NQ43" i="4"/>
  <c r="NR43" i="4"/>
  <c r="NS43" i="4"/>
  <c r="NT43" i="4"/>
  <c r="NU43" i="4"/>
  <c r="NV43" i="4"/>
  <c r="OG43" i="4"/>
  <c r="OH43" i="4"/>
  <c r="OI43" i="4"/>
  <c r="OJ43" i="4"/>
  <c r="OK43" i="4"/>
  <c r="OL43" i="4"/>
  <c r="OM43" i="4"/>
  <c r="ON43" i="4"/>
  <c r="OO43" i="4"/>
  <c r="OP43" i="4"/>
  <c r="OQ43" i="4"/>
  <c r="OR43" i="4"/>
  <c r="OS43" i="4"/>
  <c r="OT43" i="4"/>
  <c r="OU43" i="4"/>
  <c r="OV43" i="4"/>
  <c r="OW43" i="4"/>
  <c r="OX43" i="4"/>
  <c r="OY43" i="4"/>
  <c r="OZ43" i="4"/>
  <c r="PA43" i="4"/>
  <c r="PB43" i="4"/>
  <c r="PC43" i="4"/>
  <c r="PD43" i="4"/>
  <c r="PE43" i="4"/>
  <c r="PF43" i="4"/>
  <c r="PG43" i="4"/>
  <c r="PH43" i="4"/>
  <c r="PI43" i="4"/>
  <c r="PJ43" i="4"/>
  <c r="PK43" i="4"/>
  <c r="PL43" i="4"/>
  <c r="PM43" i="4"/>
  <c r="PN43" i="4"/>
  <c r="PO43" i="4"/>
  <c r="PP43" i="4"/>
  <c r="PQ43" i="4"/>
  <c r="PR43" i="4"/>
  <c r="PS43" i="4"/>
  <c r="PT43" i="4"/>
  <c r="PU43" i="4"/>
  <c r="PV43" i="4"/>
  <c r="PW43" i="4"/>
  <c r="PX43" i="4"/>
  <c r="PY43" i="4"/>
  <c r="PZ43" i="4"/>
  <c r="QA43" i="4"/>
  <c r="QB43" i="4"/>
  <c r="QC43" i="4"/>
  <c r="QD43" i="4"/>
  <c r="QE43" i="4"/>
  <c r="QF43" i="4"/>
  <c r="QG43" i="4"/>
  <c r="QH43" i="4"/>
  <c r="QI43" i="4"/>
  <c r="QJ43" i="4"/>
  <c r="QK43" i="4"/>
  <c r="QL43" i="4"/>
  <c r="QM43" i="4"/>
  <c r="QN43" i="4"/>
  <c r="QO43" i="4"/>
  <c r="QP43" i="4"/>
  <c r="QQ43" i="4"/>
  <c r="QR43" i="4"/>
  <c r="QS43" i="4"/>
  <c r="QT43" i="4"/>
  <c r="QU43" i="4"/>
  <c r="QV43" i="4"/>
  <c r="QW43" i="4"/>
  <c r="QX43" i="4"/>
  <c r="QY43" i="4"/>
  <c r="QZ43" i="4"/>
  <c r="RA43" i="4"/>
  <c r="RB43" i="4"/>
  <c r="RC43" i="4"/>
  <c r="RD43" i="4"/>
  <c r="RE43" i="4"/>
  <c r="RF43" i="4"/>
  <c r="RG43" i="4"/>
  <c r="RH43" i="4"/>
  <c r="RI43" i="4"/>
  <c r="RJ43" i="4"/>
  <c r="RT43" i="4"/>
  <c r="RU43" i="4"/>
  <c r="RV43" i="4"/>
  <c r="RW43" i="4"/>
  <c r="RX43" i="4"/>
  <c r="RY43" i="4"/>
  <c r="RZ43" i="4"/>
  <c r="SA43" i="4"/>
  <c r="SB43" i="4"/>
  <c r="SC43" i="4"/>
  <c r="SD43" i="4"/>
  <c r="SE43" i="4"/>
  <c r="SF43" i="4"/>
  <c r="SG43" i="4"/>
  <c r="SH43" i="4"/>
  <c r="SI43" i="4"/>
  <c r="SJ43" i="4"/>
  <c r="SK43" i="4"/>
  <c r="SL43" i="4"/>
  <c r="SM43" i="4"/>
  <c r="SN43" i="4"/>
  <c r="SO43" i="4"/>
  <c r="SP43" i="4"/>
  <c r="SQ43" i="4"/>
  <c r="SR43" i="4"/>
  <c r="SS43" i="4"/>
  <c r="ST43" i="4"/>
  <c r="SU43" i="4"/>
  <c r="SV43" i="4"/>
  <c r="SW43" i="4"/>
  <c r="SX43" i="4"/>
  <c r="SY43" i="4"/>
  <c r="SZ43" i="4"/>
  <c r="TA43" i="4"/>
  <c r="TB43" i="4"/>
  <c r="TC43" i="4"/>
  <c r="TD43" i="4"/>
  <c r="TE43" i="4"/>
  <c r="TF43" i="4"/>
  <c r="TG43" i="4"/>
  <c r="TH43" i="4"/>
  <c r="TI43" i="4"/>
  <c r="TJ43" i="4"/>
  <c r="TK43" i="4"/>
  <c r="TL43" i="4"/>
  <c r="TM43" i="4"/>
  <c r="TN43" i="4"/>
  <c r="TO43" i="4"/>
  <c r="TP43" i="4"/>
  <c r="TQ43" i="4"/>
  <c r="TR43" i="4"/>
  <c r="TS43" i="4"/>
  <c r="TT43" i="4"/>
  <c r="TU43" i="4"/>
  <c r="TV43" i="4"/>
  <c r="TW43" i="4"/>
  <c r="TX43" i="4"/>
  <c r="TY43" i="4"/>
  <c r="TZ43" i="4"/>
  <c r="UA43" i="4"/>
  <c r="UB43" i="4"/>
  <c r="UC43" i="4"/>
  <c r="UD43" i="4"/>
  <c r="UE43" i="4"/>
  <c r="UF43" i="4"/>
  <c r="UG43" i="4"/>
  <c r="UH43" i="4"/>
  <c r="UI43" i="4"/>
  <c r="UJ43" i="4"/>
  <c r="UK43" i="4"/>
  <c r="UL43" i="4"/>
  <c r="UM43" i="4"/>
  <c r="UN43" i="4"/>
  <c r="UO43" i="4"/>
  <c r="UP43" i="4"/>
  <c r="UQ43" i="4"/>
  <c r="UR43" i="4"/>
  <c r="US43" i="4"/>
  <c r="UT43" i="4"/>
  <c r="UU43" i="4"/>
  <c r="UV43" i="4"/>
  <c r="UW43" i="4"/>
  <c r="VG43" i="4"/>
  <c r="VH43" i="4"/>
  <c r="VI43" i="4"/>
  <c r="VJ43" i="4"/>
  <c r="VK43" i="4"/>
  <c r="VL43" i="4"/>
  <c r="VM43" i="4"/>
  <c r="VN43" i="4"/>
  <c r="VO43" i="4"/>
  <c r="VP43" i="4"/>
  <c r="VQ43" i="4"/>
  <c r="VR43" i="4"/>
  <c r="VS43" i="4"/>
  <c r="VT43" i="4"/>
  <c r="VU43" i="4"/>
  <c r="VV43" i="4"/>
  <c r="VW43" i="4"/>
  <c r="VX43" i="4"/>
  <c r="VY43" i="4"/>
  <c r="VZ43" i="4"/>
  <c r="WA43" i="4"/>
  <c r="WB43" i="4"/>
  <c r="WC43" i="4"/>
  <c r="WD43" i="4"/>
  <c r="WE43" i="4"/>
  <c r="WF43" i="4"/>
  <c r="WG43" i="4"/>
  <c r="WH43" i="4"/>
  <c r="WI43" i="4"/>
  <c r="WJ43" i="4"/>
  <c r="WK43" i="4"/>
  <c r="WL43" i="4"/>
  <c r="WM43" i="4"/>
  <c r="WN43" i="4"/>
  <c r="WO43" i="4"/>
  <c r="WP43" i="4"/>
  <c r="WQ43" i="4"/>
  <c r="WR43" i="4"/>
  <c r="WS43" i="4"/>
  <c r="WT43" i="4"/>
  <c r="WU43" i="4"/>
  <c r="WV43" i="4"/>
  <c r="WW43" i="4"/>
  <c r="WX43" i="4"/>
  <c r="WY43" i="4"/>
  <c r="WZ43" i="4"/>
  <c r="XA43" i="4"/>
  <c r="XB43" i="4"/>
  <c r="XC43" i="4"/>
  <c r="XD43" i="4"/>
  <c r="XE43" i="4"/>
  <c r="XF43" i="4"/>
  <c r="XG43" i="4"/>
  <c r="XH43" i="4"/>
  <c r="XI43" i="4"/>
  <c r="XJ43" i="4"/>
  <c r="XK43" i="4"/>
  <c r="XL43" i="4"/>
  <c r="XM43" i="4"/>
  <c r="XN43" i="4"/>
  <c r="XO43" i="4"/>
  <c r="XP43" i="4"/>
  <c r="XQ43" i="4"/>
  <c r="XR43" i="4"/>
  <c r="XS43" i="4"/>
  <c r="XT43" i="4"/>
  <c r="XU43" i="4"/>
  <c r="XV43" i="4"/>
  <c r="XW43" i="4"/>
  <c r="XX43" i="4"/>
  <c r="XY43" i="4"/>
  <c r="XZ43" i="4"/>
  <c r="YA43" i="4"/>
  <c r="YB43" i="4"/>
  <c r="YC43" i="4"/>
  <c r="YD43" i="4"/>
  <c r="YE43" i="4"/>
  <c r="YF43" i="4"/>
  <c r="YG43" i="4"/>
  <c r="YH43" i="4"/>
  <c r="YI43" i="4"/>
  <c r="YJ43" i="4"/>
  <c r="YT43" i="4"/>
  <c r="YU43" i="4"/>
  <c r="YV43" i="4"/>
  <c r="YW43" i="4"/>
  <c r="YX43" i="4"/>
  <c r="YY43" i="4"/>
  <c r="YZ43" i="4"/>
  <c r="ZA43" i="4"/>
  <c r="ZB43" i="4"/>
  <c r="ZC43" i="4"/>
  <c r="ZD43" i="4"/>
  <c r="ZE43" i="4"/>
  <c r="ZF43" i="4"/>
  <c r="ZG43" i="4"/>
  <c r="ZH43" i="4"/>
  <c r="ZI43" i="4"/>
  <c r="ZJ43" i="4"/>
  <c r="ZK43" i="4"/>
  <c r="ZL43" i="4"/>
  <c r="ZM43" i="4"/>
  <c r="ZN43" i="4"/>
  <c r="ZO43" i="4"/>
  <c r="ZP43" i="4"/>
  <c r="ZQ43" i="4"/>
  <c r="ZR43" i="4"/>
  <c r="ZS43" i="4"/>
  <c r="ZT43" i="4"/>
  <c r="ZU43" i="4"/>
  <c r="ZV43" i="4"/>
  <c r="ZW43" i="4"/>
  <c r="ZX43" i="4"/>
  <c r="ZY43" i="4"/>
  <c r="ZZ43" i="4"/>
  <c r="AAA43" i="4"/>
  <c r="AAB43" i="4"/>
  <c r="AAC43" i="4"/>
  <c r="AAD43" i="4"/>
  <c r="AAE43" i="4"/>
  <c r="AAF43" i="4"/>
  <c r="AAG43" i="4"/>
  <c r="AAH43" i="4"/>
  <c r="AAI43" i="4"/>
  <c r="AAJ43" i="4"/>
  <c r="AAK43" i="4"/>
  <c r="AAL43" i="4"/>
  <c r="AAM43" i="4"/>
  <c r="AAN43" i="4"/>
  <c r="AAO43" i="4"/>
  <c r="AAP43" i="4"/>
  <c r="AAQ43" i="4"/>
  <c r="AAR43" i="4"/>
  <c r="AAS43" i="4"/>
  <c r="AAT43" i="4"/>
  <c r="AAU43" i="4"/>
  <c r="AAV43" i="4"/>
  <c r="AAW43" i="4"/>
  <c r="AAX43" i="4"/>
  <c r="AAY43" i="4"/>
  <c r="AAZ43" i="4"/>
  <c r="ABA43" i="4"/>
  <c r="ABB43" i="4"/>
  <c r="ABC43" i="4"/>
  <c r="ABD43" i="4"/>
  <c r="ABE43" i="4"/>
  <c r="ABF43" i="4"/>
  <c r="ABG43" i="4"/>
  <c r="ABH43" i="4"/>
  <c r="ABI43" i="4"/>
  <c r="ABJ43" i="4"/>
  <c r="ABK43" i="4"/>
  <c r="ABL43" i="4"/>
  <c r="ABM43" i="4"/>
  <c r="ABN43" i="4"/>
  <c r="ABO43" i="4"/>
  <c r="ABP43" i="4"/>
  <c r="ABQ43" i="4"/>
  <c r="ABR43" i="4"/>
  <c r="ABS43" i="4"/>
  <c r="ABT43" i="4"/>
  <c r="ABU43" i="4"/>
  <c r="ABV43" i="4"/>
  <c r="ABW43" i="4"/>
  <c r="ACG43" i="4"/>
  <c r="ACH43" i="4"/>
  <c r="ACI43" i="4"/>
  <c r="ACJ43" i="4"/>
  <c r="ACK43" i="4"/>
  <c r="ACL43" i="4"/>
  <c r="ACM43" i="4"/>
  <c r="ACN43" i="4"/>
  <c r="ACO43" i="4"/>
  <c r="ACP43" i="4"/>
  <c r="ACQ43" i="4"/>
  <c r="ACR43" i="4"/>
  <c r="ACS43" i="4"/>
  <c r="ACT43" i="4"/>
  <c r="ACU43" i="4"/>
  <c r="ACV43" i="4"/>
  <c r="ACW43" i="4"/>
  <c r="ACX43" i="4"/>
  <c r="ACY43" i="4"/>
  <c r="ACZ43" i="4"/>
  <c r="ADA43" i="4"/>
  <c r="ADB43" i="4"/>
  <c r="ADC43" i="4"/>
  <c r="ADD43" i="4"/>
  <c r="ADE43" i="4"/>
  <c r="ADF43" i="4"/>
  <c r="ADG43" i="4"/>
  <c r="ADH43" i="4"/>
  <c r="ADI43" i="4"/>
  <c r="ADJ43" i="4"/>
  <c r="ADK43" i="4"/>
  <c r="ADL43" i="4"/>
  <c r="ADM43" i="4"/>
  <c r="ADN43" i="4"/>
  <c r="ADO43" i="4"/>
  <c r="ADP43" i="4"/>
  <c r="ADQ43" i="4"/>
  <c r="ADR43" i="4"/>
  <c r="ADS43" i="4"/>
  <c r="ADT43" i="4"/>
  <c r="ADU43" i="4"/>
  <c r="ADV43" i="4"/>
  <c r="ADW43" i="4"/>
  <c r="ADX43" i="4"/>
  <c r="ADY43" i="4"/>
  <c r="ADZ43" i="4"/>
  <c r="AEA43" i="4"/>
  <c r="AEB43" i="4"/>
  <c r="AEC43" i="4"/>
  <c r="AED43" i="4"/>
  <c r="AEE43" i="4"/>
  <c r="AEF43" i="4"/>
  <c r="AEG43" i="4"/>
  <c r="AEH43" i="4"/>
  <c r="AEI43" i="4"/>
  <c r="AEJ43" i="4"/>
  <c r="AEK43" i="4"/>
  <c r="AEL43" i="4"/>
  <c r="AEM43" i="4"/>
  <c r="AEN43" i="4"/>
  <c r="AEO43" i="4"/>
  <c r="AEP43" i="4"/>
  <c r="AEQ43" i="4"/>
  <c r="AER43" i="4"/>
  <c r="AES43" i="4"/>
  <c r="AET43" i="4"/>
  <c r="AEU43" i="4"/>
  <c r="AEV43" i="4"/>
  <c r="AEW43" i="4"/>
  <c r="AEX43" i="4"/>
  <c r="AEY43" i="4"/>
  <c r="AEZ43" i="4"/>
  <c r="AFA43" i="4"/>
  <c r="AFB43" i="4"/>
  <c r="AFC43" i="4"/>
  <c r="AFD43" i="4"/>
  <c r="AFE43" i="4"/>
  <c r="AFF43" i="4"/>
  <c r="AFG43" i="4"/>
  <c r="AFH43" i="4"/>
  <c r="AFI43" i="4"/>
  <c r="AFJ43" i="4"/>
  <c r="DR12" i="4"/>
  <c r="DT12" i="4"/>
  <c r="DU12" i="4"/>
  <c r="DV12" i="4"/>
  <c r="DW12" i="4"/>
  <c r="DX12" i="4"/>
  <c r="DY12" i="4"/>
  <c r="DZ12" i="4"/>
  <c r="EA12" i="4"/>
  <c r="EB12" i="4"/>
  <c r="EC12" i="4"/>
  <c r="ED12" i="4"/>
  <c r="EE12" i="4"/>
  <c r="EF12" i="4"/>
  <c r="EG12" i="4"/>
  <c r="EH12" i="4"/>
  <c r="EI12" i="4"/>
  <c r="EJ12" i="4"/>
  <c r="EK12" i="4"/>
  <c r="EL12" i="4"/>
  <c r="EM12" i="4"/>
  <c r="EN12" i="4"/>
  <c r="EO12" i="4"/>
  <c r="EP12" i="4"/>
  <c r="EQ12" i="4"/>
  <c r="ER12" i="4"/>
  <c r="ES12" i="4"/>
  <c r="ET12" i="4"/>
  <c r="EU12" i="4"/>
  <c r="EV12" i="4"/>
  <c r="EW12" i="4"/>
  <c r="EX12" i="4"/>
  <c r="EY12" i="4"/>
  <c r="EZ12" i="4"/>
  <c r="FA12" i="4"/>
  <c r="FB12" i="4"/>
  <c r="FC12" i="4"/>
  <c r="FD12" i="4"/>
  <c r="FE12" i="4"/>
  <c r="FF12" i="4"/>
  <c r="FG12" i="4"/>
  <c r="FH12" i="4"/>
  <c r="FI12" i="4"/>
  <c r="FJ12" i="4"/>
  <c r="FK12" i="4"/>
  <c r="FL12" i="4"/>
  <c r="FM12" i="4"/>
  <c r="FN12" i="4"/>
  <c r="FO12" i="4"/>
  <c r="FP12" i="4"/>
  <c r="FQ12" i="4"/>
  <c r="FR12" i="4"/>
  <c r="FS12" i="4"/>
  <c r="FT12" i="4"/>
  <c r="FU12" i="4"/>
  <c r="FV12" i="4"/>
  <c r="FW12" i="4"/>
  <c r="FX12" i="4"/>
  <c r="FY12" i="4"/>
  <c r="FZ12" i="4"/>
  <c r="GA12" i="4"/>
  <c r="GB12" i="4"/>
  <c r="GC12" i="4"/>
  <c r="GD12" i="4"/>
  <c r="GE12" i="4"/>
  <c r="GF12" i="4"/>
  <c r="GG12" i="4"/>
  <c r="GH12" i="4"/>
  <c r="GI12" i="4"/>
  <c r="GJ12" i="4"/>
  <c r="GK12" i="4"/>
  <c r="GL12" i="4"/>
  <c r="GM12" i="4"/>
  <c r="GN12" i="4"/>
  <c r="GO12" i="4"/>
  <c r="GP12" i="4"/>
  <c r="GQ12" i="4"/>
  <c r="GR12" i="4"/>
  <c r="GS12" i="4"/>
  <c r="GT12" i="4"/>
  <c r="GU12" i="4"/>
  <c r="KS12" i="4"/>
  <c r="KT12" i="4"/>
  <c r="KU12" i="4"/>
  <c r="KV12" i="4"/>
  <c r="KW12" i="4"/>
  <c r="KX12" i="4"/>
  <c r="KY12" i="4"/>
  <c r="KZ12" i="4"/>
  <c r="LA12" i="4"/>
  <c r="LB12" i="4"/>
  <c r="LC12" i="4"/>
  <c r="LD12" i="4"/>
  <c r="LE12" i="4"/>
  <c r="LF12" i="4"/>
  <c r="LG12" i="4"/>
  <c r="LH12" i="4"/>
  <c r="LI12" i="4"/>
  <c r="LJ12" i="4"/>
  <c r="LK12" i="4"/>
  <c r="LL12" i="4"/>
  <c r="LM12" i="4"/>
  <c r="LN12" i="4"/>
  <c r="LO12" i="4"/>
  <c r="LP12" i="4"/>
  <c r="LQ12" i="4"/>
  <c r="LR12" i="4"/>
  <c r="LS12" i="4"/>
  <c r="LT12" i="4"/>
  <c r="LU12" i="4"/>
  <c r="LV12" i="4"/>
  <c r="LW12" i="4"/>
  <c r="LX12" i="4"/>
  <c r="LY12" i="4"/>
  <c r="LZ12" i="4"/>
  <c r="MA12" i="4"/>
  <c r="MB12" i="4"/>
  <c r="MC12" i="4"/>
  <c r="MD12" i="4"/>
  <c r="ME12" i="4"/>
  <c r="MF12" i="4"/>
  <c r="MG12" i="4"/>
  <c r="MH12" i="4"/>
  <c r="MI12" i="4"/>
  <c r="MJ12" i="4"/>
  <c r="MK12" i="4"/>
  <c r="ML12" i="4"/>
  <c r="MM12" i="4"/>
  <c r="MN12" i="4"/>
  <c r="MO12" i="4"/>
  <c r="MP12" i="4"/>
  <c r="MQ12" i="4"/>
  <c r="MR12" i="4"/>
  <c r="MS12" i="4"/>
  <c r="MT12" i="4"/>
  <c r="MU12" i="4"/>
  <c r="MV12" i="4"/>
  <c r="MW12" i="4"/>
  <c r="MX12" i="4"/>
  <c r="MY12" i="4"/>
  <c r="MZ12" i="4"/>
  <c r="NA12" i="4"/>
  <c r="NB12" i="4"/>
  <c r="NC12" i="4"/>
  <c r="ND12" i="4"/>
  <c r="NE12" i="4"/>
  <c r="NF12" i="4"/>
  <c r="NG12" i="4"/>
  <c r="NH12" i="4"/>
  <c r="NI12" i="4"/>
  <c r="NJ12" i="4"/>
  <c r="NK12" i="4"/>
  <c r="NL12" i="4"/>
  <c r="NM12" i="4"/>
  <c r="NN12" i="4"/>
  <c r="NO12" i="4"/>
  <c r="NP12" i="4"/>
  <c r="NQ12" i="4"/>
  <c r="NR12" i="4"/>
  <c r="NS12" i="4"/>
  <c r="NT12" i="4"/>
  <c r="NU12" i="4"/>
  <c r="NV12" i="4"/>
  <c r="OG12" i="4"/>
  <c r="OH12" i="4"/>
  <c r="OI12" i="4"/>
  <c r="OJ12" i="4"/>
  <c r="OK12" i="4"/>
  <c r="OL12" i="4"/>
  <c r="OM12" i="4"/>
  <c r="ON12" i="4"/>
  <c r="OO12" i="4"/>
  <c r="OP12" i="4"/>
  <c r="OQ12" i="4"/>
  <c r="OR12" i="4"/>
  <c r="OS12" i="4"/>
  <c r="OT12" i="4"/>
  <c r="OU12" i="4"/>
  <c r="OV12" i="4"/>
  <c r="OW12" i="4"/>
  <c r="OX12" i="4"/>
  <c r="OY12" i="4"/>
  <c r="OZ12" i="4"/>
  <c r="PA12" i="4"/>
  <c r="PB12" i="4"/>
  <c r="PC12" i="4"/>
  <c r="PD12" i="4"/>
  <c r="PE12" i="4"/>
  <c r="PF12" i="4"/>
  <c r="PG12" i="4"/>
  <c r="PH12" i="4"/>
  <c r="PI12" i="4"/>
  <c r="PJ12" i="4"/>
  <c r="PK12" i="4"/>
  <c r="PL12" i="4"/>
  <c r="PM12" i="4"/>
  <c r="PN12" i="4"/>
  <c r="PO12" i="4"/>
  <c r="PP12" i="4"/>
  <c r="PQ12" i="4"/>
  <c r="PR12" i="4"/>
  <c r="PS12" i="4"/>
  <c r="PT12" i="4"/>
  <c r="PU12" i="4"/>
  <c r="PV12" i="4"/>
  <c r="PW12" i="4"/>
  <c r="PX12" i="4"/>
  <c r="PY12" i="4"/>
  <c r="PZ12" i="4"/>
  <c r="QA12" i="4"/>
  <c r="QB12" i="4"/>
  <c r="QC12" i="4"/>
  <c r="QD12" i="4"/>
  <c r="QE12" i="4"/>
  <c r="QF12" i="4"/>
  <c r="QG12" i="4"/>
  <c r="QH12" i="4"/>
  <c r="QI12" i="4"/>
  <c r="QJ12" i="4"/>
  <c r="QK12" i="4"/>
  <c r="QL12" i="4"/>
  <c r="QM12" i="4"/>
  <c r="QN12" i="4"/>
  <c r="QO12" i="4"/>
  <c r="QP12" i="4"/>
  <c r="QQ12" i="4"/>
  <c r="QR12" i="4"/>
  <c r="QS12" i="4"/>
  <c r="QT12" i="4"/>
  <c r="QU12" i="4"/>
  <c r="QV12" i="4"/>
  <c r="QW12" i="4"/>
  <c r="QX12" i="4"/>
  <c r="QY12" i="4"/>
  <c r="QZ12" i="4"/>
  <c r="RA12" i="4"/>
  <c r="RB12" i="4"/>
  <c r="RC12" i="4"/>
  <c r="RD12" i="4"/>
  <c r="RE12" i="4"/>
  <c r="RF12" i="4"/>
  <c r="RG12" i="4"/>
  <c r="RH12" i="4"/>
  <c r="RI12" i="4"/>
  <c r="RJ12" i="4"/>
  <c r="RT12" i="4"/>
  <c r="RU12" i="4"/>
  <c r="RV12" i="4"/>
  <c r="RW12" i="4"/>
  <c r="RX12" i="4"/>
  <c r="RY12" i="4"/>
  <c r="RZ12" i="4"/>
  <c r="SA12" i="4"/>
  <c r="SB12" i="4"/>
  <c r="SC12" i="4"/>
  <c r="SD12" i="4"/>
  <c r="SE12" i="4"/>
  <c r="SF12" i="4"/>
  <c r="SG12" i="4"/>
  <c r="SH12" i="4"/>
  <c r="SI12" i="4"/>
  <c r="SJ12" i="4"/>
  <c r="SK12" i="4"/>
  <c r="SL12" i="4"/>
  <c r="SM12" i="4"/>
  <c r="SN12" i="4"/>
  <c r="SO12" i="4"/>
  <c r="SP12" i="4"/>
  <c r="SQ12" i="4"/>
  <c r="SR12" i="4"/>
  <c r="SS12" i="4"/>
  <c r="ST12" i="4"/>
  <c r="SU12" i="4"/>
  <c r="SV12" i="4"/>
  <c r="SW12" i="4"/>
  <c r="SX12" i="4"/>
  <c r="SY12" i="4"/>
  <c r="SZ12" i="4"/>
  <c r="TA12" i="4"/>
  <c r="TB12" i="4"/>
  <c r="TC12" i="4"/>
  <c r="TD12" i="4"/>
  <c r="TE12" i="4"/>
  <c r="TF12" i="4"/>
  <c r="TG12" i="4"/>
  <c r="TH12" i="4"/>
  <c r="TI12" i="4"/>
  <c r="TJ12" i="4"/>
  <c r="TK12" i="4"/>
  <c r="TL12" i="4"/>
  <c r="TM12" i="4"/>
  <c r="TN12" i="4"/>
  <c r="TO12" i="4"/>
  <c r="TP12" i="4"/>
  <c r="TQ12" i="4"/>
  <c r="TR12" i="4"/>
  <c r="TS12" i="4"/>
  <c r="TT12" i="4"/>
  <c r="TU12" i="4"/>
  <c r="TV12" i="4"/>
  <c r="TW12" i="4"/>
  <c r="TX12" i="4"/>
  <c r="TY12" i="4"/>
  <c r="TZ12" i="4"/>
  <c r="UA12" i="4"/>
  <c r="UB12" i="4"/>
  <c r="UC12" i="4"/>
  <c r="UD12" i="4"/>
  <c r="UE12" i="4"/>
  <c r="UF12" i="4"/>
  <c r="UG12" i="4"/>
  <c r="UH12" i="4"/>
  <c r="UI12" i="4"/>
  <c r="UJ12" i="4"/>
  <c r="UK12" i="4"/>
  <c r="UL12" i="4"/>
  <c r="UM12" i="4"/>
  <c r="UN12" i="4"/>
  <c r="UO12" i="4"/>
  <c r="UP12" i="4"/>
  <c r="UQ12" i="4"/>
  <c r="UR12" i="4"/>
  <c r="US12" i="4"/>
  <c r="UT12" i="4"/>
  <c r="UU12" i="4"/>
  <c r="UV12" i="4"/>
  <c r="UW12" i="4"/>
  <c r="VG12" i="4"/>
  <c r="VH12" i="4"/>
  <c r="VI12" i="4"/>
  <c r="VJ12" i="4"/>
  <c r="VK12" i="4"/>
  <c r="VL12" i="4"/>
  <c r="VM12" i="4"/>
  <c r="VN12" i="4"/>
  <c r="VO12" i="4"/>
  <c r="VP12" i="4"/>
  <c r="VQ12" i="4"/>
  <c r="VR12" i="4"/>
  <c r="VS12" i="4"/>
  <c r="VT12" i="4"/>
  <c r="VU12" i="4"/>
  <c r="VV12" i="4"/>
  <c r="VW12" i="4"/>
  <c r="VX12" i="4"/>
  <c r="VY12" i="4"/>
  <c r="VZ12" i="4"/>
  <c r="WA12" i="4"/>
  <c r="WB12" i="4"/>
  <c r="WC12" i="4"/>
  <c r="WD12" i="4"/>
  <c r="WE12" i="4"/>
  <c r="WF12" i="4"/>
  <c r="WG12" i="4"/>
  <c r="WH12" i="4"/>
  <c r="WI12" i="4"/>
  <c r="WJ12" i="4"/>
  <c r="WK12" i="4"/>
  <c r="WL12" i="4"/>
  <c r="WM12" i="4"/>
  <c r="WN12" i="4"/>
  <c r="WO12" i="4"/>
  <c r="WP12" i="4"/>
  <c r="WQ12" i="4"/>
  <c r="WR12" i="4"/>
  <c r="WS12" i="4"/>
  <c r="WT12" i="4"/>
  <c r="WU12" i="4"/>
  <c r="WV12" i="4"/>
  <c r="WW12" i="4"/>
  <c r="WX12" i="4"/>
  <c r="WY12" i="4"/>
  <c r="WZ12" i="4"/>
  <c r="XA12" i="4"/>
  <c r="XB12" i="4"/>
  <c r="XC12" i="4"/>
  <c r="XD12" i="4"/>
  <c r="XE12" i="4"/>
  <c r="XF12" i="4"/>
  <c r="XG12" i="4"/>
  <c r="XH12" i="4"/>
  <c r="XI12" i="4"/>
  <c r="XJ12" i="4"/>
  <c r="XK12" i="4"/>
  <c r="XL12" i="4"/>
  <c r="XM12" i="4"/>
  <c r="XN12" i="4"/>
  <c r="XO12" i="4"/>
  <c r="XP12" i="4"/>
  <c r="XQ12" i="4"/>
  <c r="XR12" i="4"/>
  <c r="XS12" i="4"/>
  <c r="XT12" i="4"/>
  <c r="XU12" i="4"/>
  <c r="XV12" i="4"/>
  <c r="XW12" i="4"/>
  <c r="XX12" i="4"/>
  <c r="XY12" i="4"/>
  <c r="XZ12" i="4"/>
  <c r="YA12" i="4"/>
  <c r="YB12" i="4"/>
  <c r="YC12" i="4"/>
  <c r="YD12" i="4"/>
  <c r="YE12" i="4"/>
  <c r="YF12" i="4"/>
  <c r="YG12" i="4"/>
  <c r="YH12" i="4"/>
  <c r="YI12" i="4"/>
  <c r="YJ12" i="4"/>
  <c r="YT12" i="4"/>
  <c r="YU12" i="4"/>
  <c r="YV12" i="4"/>
  <c r="YW12" i="4"/>
  <c r="YX12" i="4"/>
  <c r="YY12" i="4"/>
  <c r="YZ12" i="4"/>
  <c r="ZA12" i="4"/>
  <c r="ZB12" i="4"/>
  <c r="ZC12" i="4"/>
  <c r="ZD12" i="4"/>
  <c r="ZE12" i="4"/>
  <c r="ZF12" i="4"/>
  <c r="ZG12" i="4"/>
  <c r="ZH12" i="4"/>
  <c r="ZI12" i="4"/>
  <c r="ZJ12" i="4"/>
  <c r="ZK12" i="4"/>
  <c r="ZL12" i="4"/>
  <c r="ZM12" i="4"/>
  <c r="ZN12" i="4"/>
  <c r="ZO12" i="4"/>
  <c r="ZP12" i="4"/>
  <c r="ZQ12" i="4"/>
  <c r="ZR12" i="4"/>
  <c r="ZS12" i="4"/>
  <c r="ZT12" i="4"/>
  <c r="ZU12" i="4"/>
  <c r="ZV12" i="4"/>
  <c r="ZW12" i="4"/>
  <c r="ZX12" i="4"/>
  <c r="ZY12" i="4"/>
  <c r="ZZ12" i="4"/>
  <c r="AAA12" i="4"/>
  <c r="AAB12" i="4"/>
  <c r="AAC12" i="4"/>
  <c r="AAD12" i="4"/>
  <c r="AAE12" i="4"/>
  <c r="AAF12" i="4"/>
  <c r="AAG12" i="4"/>
  <c r="AAH12" i="4"/>
  <c r="AAI12" i="4"/>
  <c r="AAJ12" i="4"/>
  <c r="AAK12" i="4"/>
  <c r="AAL12" i="4"/>
  <c r="AAM12" i="4"/>
  <c r="AAN12" i="4"/>
  <c r="AAO12" i="4"/>
  <c r="AAP12" i="4"/>
  <c r="AAQ12" i="4"/>
  <c r="AAR12" i="4"/>
  <c r="AAS12" i="4"/>
  <c r="AAT12" i="4"/>
  <c r="AAU12" i="4"/>
  <c r="AAV12" i="4"/>
  <c r="AAW12" i="4"/>
  <c r="AAX12" i="4"/>
  <c r="AAY12" i="4"/>
  <c r="AAZ12" i="4"/>
  <c r="ABA12" i="4"/>
  <c r="ABB12" i="4"/>
  <c r="ABC12" i="4"/>
  <c r="ABD12" i="4"/>
  <c r="ABE12" i="4"/>
  <c r="ABF12" i="4"/>
  <c r="ABG12" i="4"/>
  <c r="ABH12" i="4"/>
  <c r="ABI12" i="4"/>
  <c r="ABJ12" i="4"/>
  <c r="ABK12" i="4"/>
  <c r="ABL12" i="4"/>
  <c r="ABM12" i="4"/>
  <c r="ABN12" i="4"/>
  <c r="ABO12" i="4"/>
  <c r="ABP12" i="4"/>
  <c r="ABQ12" i="4"/>
  <c r="ABR12" i="4"/>
  <c r="ABS12" i="4"/>
  <c r="ABT12" i="4"/>
  <c r="ABU12" i="4"/>
  <c r="ABV12" i="4"/>
  <c r="ABW12" i="4"/>
  <c r="ACG12" i="4"/>
  <c r="ACH12" i="4"/>
  <c r="ACI12" i="4"/>
  <c r="ACJ12" i="4"/>
  <c r="ACK12" i="4"/>
  <c r="ACL12" i="4"/>
  <c r="ACM12" i="4"/>
  <c r="ACN12" i="4"/>
  <c r="ACO12" i="4"/>
  <c r="ACP12" i="4"/>
  <c r="ACQ12" i="4"/>
  <c r="ACR12" i="4"/>
  <c r="ACS12" i="4"/>
  <c r="ACT12" i="4"/>
  <c r="ACU12" i="4"/>
  <c r="ACV12" i="4"/>
  <c r="ACW12" i="4"/>
  <c r="ACX12" i="4"/>
  <c r="ACY12" i="4"/>
  <c r="ACZ12" i="4"/>
  <c r="ADA12" i="4"/>
  <c r="ADB12" i="4"/>
  <c r="ADC12" i="4"/>
  <c r="ADD12" i="4"/>
  <c r="ADE12" i="4"/>
  <c r="ADF12" i="4"/>
  <c r="ADG12" i="4"/>
  <c r="ADH12" i="4"/>
  <c r="ADI12" i="4"/>
  <c r="ADJ12" i="4"/>
  <c r="ADK12" i="4"/>
  <c r="ADL12" i="4"/>
  <c r="ADM12" i="4"/>
  <c r="ADN12" i="4"/>
  <c r="ADO12" i="4"/>
  <c r="ADP12" i="4"/>
  <c r="ADQ12" i="4"/>
  <c r="ADR12" i="4"/>
  <c r="ADS12" i="4"/>
  <c r="ADT12" i="4"/>
  <c r="ADU12" i="4"/>
  <c r="ADV12" i="4"/>
  <c r="ADW12" i="4"/>
  <c r="ADX12" i="4"/>
  <c r="ADY12" i="4"/>
  <c r="ADZ12" i="4"/>
  <c r="AEA12" i="4"/>
  <c r="AEB12" i="4"/>
  <c r="AEC12" i="4"/>
  <c r="AED12" i="4"/>
  <c r="AEE12" i="4"/>
  <c r="AEF12" i="4"/>
  <c r="AEG12" i="4"/>
  <c r="AEH12" i="4"/>
  <c r="AEI12" i="4"/>
  <c r="AEJ12" i="4"/>
  <c r="AEK12" i="4"/>
  <c r="AEL12" i="4"/>
  <c r="AEM12" i="4"/>
  <c r="AEN12" i="4"/>
  <c r="AEO12" i="4"/>
  <c r="AEP12" i="4"/>
  <c r="AEQ12" i="4"/>
  <c r="AER12" i="4"/>
  <c r="AES12" i="4"/>
  <c r="AET12" i="4"/>
  <c r="AEU12" i="4"/>
  <c r="AEV12" i="4"/>
  <c r="AEW12" i="4"/>
  <c r="AEX12" i="4"/>
  <c r="AEY12" i="4"/>
  <c r="AEZ12" i="4"/>
  <c r="AFA12" i="4"/>
  <c r="AFB12" i="4"/>
  <c r="AFC12" i="4"/>
  <c r="AFD12" i="4"/>
  <c r="AFE12" i="4"/>
  <c r="AFF12" i="4"/>
  <c r="AFG12" i="4"/>
  <c r="AFH12" i="4"/>
  <c r="AFI12" i="4"/>
  <c r="AFJ12" i="4"/>
  <c r="DR117" i="4"/>
  <c r="DT117" i="4"/>
  <c r="DU117" i="4"/>
  <c r="DV117" i="4"/>
  <c r="DW117" i="4"/>
  <c r="DX117" i="4"/>
  <c r="DY117" i="4"/>
  <c r="DZ117" i="4"/>
  <c r="EA117" i="4"/>
  <c r="EB117" i="4"/>
  <c r="EC117" i="4"/>
  <c r="ED117" i="4"/>
  <c r="EE117" i="4"/>
  <c r="EF117" i="4"/>
  <c r="EG117" i="4"/>
  <c r="EH117" i="4"/>
  <c r="EI117" i="4"/>
  <c r="EJ117" i="4"/>
  <c r="EK117" i="4"/>
  <c r="EL117" i="4"/>
  <c r="EM117" i="4"/>
  <c r="EN117" i="4"/>
  <c r="EO117" i="4"/>
  <c r="EP117" i="4"/>
  <c r="EQ117" i="4"/>
  <c r="ER117" i="4"/>
  <c r="ES117" i="4"/>
  <c r="ET117" i="4"/>
  <c r="EU117" i="4"/>
  <c r="EV117" i="4"/>
  <c r="EW117" i="4"/>
  <c r="EX117" i="4"/>
  <c r="EY117" i="4"/>
  <c r="EZ117" i="4"/>
  <c r="FA117" i="4"/>
  <c r="FB117" i="4"/>
  <c r="FC117" i="4"/>
  <c r="FD117" i="4"/>
  <c r="FE117" i="4"/>
  <c r="FF117" i="4"/>
  <c r="FG117" i="4"/>
  <c r="FH117" i="4"/>
  <c r="FI117" i="4"/>
  <c r="FJ117" i="4"/>
  <c r="FK117" i="4"/>
  <c r="FL117" i="4"/>
  <c r="FM117" i="4"/>
  <c r="FN117" i="4"/>
  <c r="FO117" i="4"/>
  <c r="FP117" i="4"/>
  <c r="FQ117" i="4"/>
  <c r="FR117" i="4"/>
  <c r="FS117" i="4"/>
  <c r="FT117" i="4"/>
  <c r="FU117" i="4"/>
  <c r="FV117" i="4"/>
  <c r="FW117" i="4"/>
  <c r="FX117" i="4"/>
  <c r="FY117" i="4"/>
  <c r="FZ117" i="4"/>
  <c r="GA117" i="4"/>
  <c r="GB117" i="4"/>
  <c r="GC117" i="4"/>
  <c r="GD117" i="4"/>
  <c r="GE117" i="4"/>
  <c r="GF117" i="4"/>
  <c r="GG117" i="4"/>
  <c r="GH117" i="4"/>
  <c r="GI117" i="4"/>
  <c r="GJ117" i="4"/>
  <c r="GK117" i="4"/>
  <c r="GL117" i="4"/>
  <c r="GM117" i="4"/>
  <c r="GN117" i="4"/>
  <c r="GO117" i="4"/>
  <c r="GP117" i="4"/>
  <c r="GQ117" i="4"/>
  <c r="GR117" i="4"/>
  <c r="GS117" i="4"/>
  <c r="GT117" i="4"/>
  <c r="GU117" i="4"/>
  <c r="KS117" i="4"/>
  <c r="KT117" i="4"/>
  <c r="KU117" i="4"/>
  <c r="KV117" i="4"/>
  <c r="KW117" i="4"/>
  <c r="KX117" i="4"/>
  <c r="KY117" i="4"/>
  <c r="KZ117" i="4"/>
  <c r="LA117" i="4"/>
  <c r="LB117" i="4"/>
  <c r="LC117" i="4"/>
  <c r="LD117" i="4"/>
  <c r="LE117" i="4"/>
  <c r="LF117" i="4"/>
  <c r="LG117" i="4"/>
  <c r="LH117" i="4"/>
  <c r="LI117" i="4"/>
  <c r="LJ117" i="4"/>
  <c r="LK117" i="4"/>
  <c r="LL117" i="4"/>
  <c r="LM117" i="4"/>
  <c r="LN117" i="4"/>
  <c r="LO117" i="4"/>
  <c r="LP117" i="4"/>
  <c r="LQ117" i="4"/>
  <c r="LR117" i="4"/>
  <c r="LS117" i="4"/>
  <c r="LT117" i="4"/>
  <c r="LU117" i="4"/>
  <c r="LV117" i="4"/>
  <c r="LW117" i="4"/>
  <c r="LX117" i="4"/>
  <c r="LY117" i="4"/>
  <c r="LZ117" i="4"/>
  <c r="MA117" i="4"/>
  <c r="MB117" i="4"/>
  <c r="MC117" i="4"/>
  <c r="MD117" i="4"/>
  <c r="ME117" i="4"/>
  <c r="MF117" i="4"/>
  <c r="MG117" i="4"/>
  <c r="MH117" i="4"/>
  <c r="MI117" i="4"/>
  <c r="MJ117" i="4"/>
  <c r="MK117" i="4"/>
  <c r="ML117" i="4"/>
  <c r="MM117" i="4"/>
  <c r="MN117" i="4"/>
  <c r="MO117" i="4"/>
  <c r="MP117" i="4"/>
  <c r="MQ117" i="4"/>
  <c r="MR117" i="4"/>
  <c r="MS117" i="4"/>
  <c r="MT117" i="4"/>
  <c r="MU117" i="4"/>
  <c r="MV117" i="4"/>
  <c r="MW117" i="4"/>
  <c r="MX117" i="4"/>
  <c r="MY117" i="4"/>
  <c r="MZ117" i="4"/>
  <c r="NA117" i="4"/>
  <c r="NB117" i="4"/>
  <c r="NC117" i="4"/>
  <c r="ND117" i="4"/>
  <c r="NE117" i="4"/>
  <c r="NF117" i="4"/>
  <c r="NG117" i="4"/>
  <c r="NH117" i="4"/>
  <c r="NI117" i="4"/>
  <c r="NJ117" i="4"/>
  <c r="NK117" i="4"/>
  <c r="NL117" i="4"/>
  <c r="NM117" i="4"/>
  <c r="NN117" i="4"/>
  <c r="NO117" i="4"/>
  <c r="NP117" i="4"/>
  <c r="NQ117" i="4"/>
  <c r="NR117" i="4"/>
  <c r="NS117" i="4"/>
  <c r="NT117" i="4"/>
  <c r="NU117" i="4"/>
  <c r="NV117" i="4"/>
  <c r="OG117" i="4"/>
  <c r="OH117" i="4"/>
  <c r="OI117" i="4"/>
  <c r="OJ117" i="4"/>
  <c r="OK117" i="4"/>
  <c r="OL117" i="4"/>
  <c r="OM117" i="4"/>
  <c r="ON117" i="4"/>
  <c r="OO117" i="4"/>
  <c r="OP117" i="4"/>
  <c r="OQ117" i="4"/>
  <c r="OR117" i="4"/>
  <c r="OS117" i="4"/>
  <c r="OT117" i="4"/>
  <c r="OU117" i="4"/>
  <c r="OV117" i="4"/>
  <c r="OW117" i="4"/>
  <c r="OX117" i="4"/>
  <c r="OY117" i="4"/>
  <c r="OZ117" i="4"/>
  <c r="PA117" i="4"/>
  <c r="PB117" i="4"/>
  <c r="PC117" i="4"/>
  <c r="PD117" i="4"/>
  <c r="PE117" i="4"/>
  <c r="PF117" i="4"/>
  <c r="PG117" i="4"/>
  <c r="PH117" i="4"/>
  <c r="PI117" i="4"/>
  <c r="PJ117" i="4"/>
  <c r="PK117" i="4"/>
  <c r="PL117" i="4"/>
  <c r="PM117" i="4"/>
  <c r="PN117" i="4"/>
  <c r="PO117" i="4"/>
  <c r="PP117" i="4"/>
  <c r="PQ117" i="4"/>
  <c r="PR117" i="4"/>
  <c r="PS117" i="4"/>
  <c r="PT117" i="4"/>
  <c r="PU117" i="4"/>
  <c r="PV117" i="4"/>
  <c r="PW117" i="4"/>
  <c r="PX117" i="4"/>
  <c r="PY117" i="4"/>
  <c r="PZ117" i="4"/>
  <c r="QA117" i="4"/>
  <c r="QB117" i="4"/>
  <c r="QC117" i="4"/>
  <c r="QD117" i="4"/>
  <c r="QE117" i="4"/>
  <c r="QF117" i="4"/>
  <c r="QG117" i="4"/>
  <c r="QH117" i="4"/>
  <c r="QI117" i="4"/>
  <c r="QJ117" i="4"/>
  <c r="QK117" i="4"/>
  <c r="QL117" i="4"/>
  <c r="QM117" i="4"/>
  <c r="QN117" i="4"/>
  <c r="QO117" i="4"/>
  <c r="QP117" i="4"/>
  <c r="QQ117" i="4"/>
  <c r="QR117" i="4"/>
  <c r="QS117" i="4"/>
  <c r="QT117" i="4"/>
  <c r="QU117" i="4"/>
  <c r="QV117" i="4"/>
  <c r="QW117" i="4"/>
  <c r="QX117" i="4"/>
  <c r="QY117" i="4"/>
  <c r="QZ117" i="4"/>
  <c r="RA117" i="4"/>
  <c r="RB117" i="4"/>
  <c r="RC117" i="4"/>
  <c r="RD117" i="4"/>
  <c r="RE117" i="4"/>
  <c r="RF117" i="4"/>
  <c r="RG117" i="4"/>
  <c r="RH117" i="4"/>
  <c r="RI117" i="4"/>
  <c r="RJ117" i="4"/>
  <c r="RT117" i="4"/>
  <c r="RU117" i="4"/>
  <c r="RV117" i="4"/>
  <c r="RW117" i="4"/>
  <c r="RX117" i="4"/>
  <c r="RY117" i="4"/>
  <c r="RZ117" i="4"/>
  <c r="SA117" i="4"/>
  <c r="SB117" i="4"/>
  <c r="SC117" i="4"/>
  <c r="SD117" i="4"/>
  <c r="SE117" i="4"/>
  <c r="SF117" i="4"/>
  <c r="SG117" i="4"/>
  <c r="SH117" i="4"/>
  <c r="SI117" i="4"/>
  <c r="SJ117" i="4"/>
  <c r="SK117" i="4"/>
  <c r="SL117" i="4"/>
  <c r="SM117" i="4"/>
  <c r="SN117" i="4"/>
  <c r="SO117" i="4"/>
  <c r="SP117" i="4"/>
  <c r="SQ117" i="4"/>
  <c r="SR117" i="4"/>
  <c r="SS117" i="4"/>
  <c r="ST117" i="4"/>
  <c r="SU117" i="4"/>
  <c r="SV117" i="4"/>
  <c r="SW117" i="4"/>
  <c r="SX117" i="4"/>
  <c r="SY117" i="4"/>
  <c r="SZ117" i="4"/>
  <c r="TA117" i="4"/>
  <c r="TB117" i="4"/>
  <c r="TC117" i="4"/>
  <c r="TD117" i="4"/>
  <c r="TE117" i="4"/>
  <c r="TF117" i="4"/>
  <c r="TG117" i="4"/>
  <c r="TH117" i="4"/>
  <c r="TI117" i="4"/>
  <c r="TJ117" i="4"/>
  <c r="TK117" i="4"/>
  <c r="TL117" i="4"/>
  <c r="TM117" i="4"/>
  <c r="TN117" i="4"/>
  <c r="TO117" i="4"/>
  <c r="TP117" i="4"/>
  <c r="TQ117" i="4"/>
  <c r="TR117" i="4"/>
  <c r="TS117" i="4"/>
  <c r="TT117" i="4"/>
  <c r="TU117" i="4"/>
  <c r="TV117" i="4"/>
  <c r="TW117" i="4"/>
  <c r="TX117" i="4"/>
  <c r="TY117" i="4"/>
  <c r="TZ117" i="4"/>
  <c r="UA117" i="4"/>
  <c r="UB117" i="4"/>
  <c r="UC117" i="4"/>
  <c r="UD117" i="4"/>
  <c r="UE117" i="4"/>
  <c r="UF117" i="4"/>
  <c r="UG117" i="4"/>
  <c r="UH117" i="4"/>
  <c r="UI117" i="4"/>
  <c r="UJ117" i="4"/>
  <c r="UK117" i="4"/>
  <c r="UL117" i="4"/>
  <c r="UM117" i="4"/>
  <c r="UN117" i="4"/>
  <c r="UO117" i="4"/>
  <c r="UP117" i="4"/>
  <c r="UQ117" i="4"/>
  <c r="UR117" i="4"/>
  <c r="US117" i="4"/>
  <c r="UT117" i="4"/>
  <c r="UU117" i="4"/>
  <c r="UV117" i="4"/>
  <c r="UW117" i="4"/>
  <c r="VG117" i="4"/>
  <c r="VH117" i="4"/>
  <c r="VI117" i="4"/>
  <c r="VJ117" i="4"/>
  <c r="VK117" i="4"/>
  <c r="VL117" i="4"/>
  <c r="VM117" i="4"/>
  <c r="VN117" i="4"/>
  <c r="VO117" i="4"/>
  <c r="VP117" i="4"/>
  <c r="VQ117" i="4"/>
  <c r="VR117" i="4"/>
  <c r="VS117" i="4"/>
  <c r="VT117" i="4"/>
  <c r="VU117" i="4"/>
  <c r="VV117" i="4"/>
  <c r="VW117" i="4"/>
  <c r="VX117" i="4"/>
  <c r="VY117" i="4"/>
  <c r="VZ117" i="4"/>
  <c r="WA117" i="4"/>
  <c r="WB117" i="4"/>
  <c r="WC117" i="4"/>
  <c r="WD117" i="4"/>
  <c r="WE117" i="4"/>
  <c r="WF117" i="4"/>
  <c r="WG117" i="4"/>
  <c r="WH117" i="4"/>
  <c r="WI117" i="4"/>
  <c r="WJ117" i="4"/>
  <c r="WK117" i="4"/>
  <c r="WL117" i="4"/>
  <c r="WM117" i="4"/>
  <c r="WN117" i="4"/>
  <c r="WO117" i="4"/>
  <c r="WP117" i="4"/>
  <c r="WQ117" i="4"/>
  <c r="WR117" i="4"/>
  <c r="WS117" i="4"/>
  <c r="WT117" i="4"/>
  <c r="WU117" i="4"/>
  <c r="WV117" i="4"/>
  <c r="WW117" i="4"/>
  <c r="WX117" i="4"/>
  <c r="WY117" i="4"/>
  <c r="WZ117" i="4"/>
  <c r="XA117" i="4"/>
  <c r="XB117" i="4"/>
  <c r="XC117" i="4"/>
  <c r="XD117" i="4"/>
  <c r="XE117" i="4"/>
  <c r="XF117" i="4"/>
  <c r="XG117" i="4"/>
  <c r="XH117" i="4"/>
  <c r="XI117" i="4"/>
  <c r="XJ117" i="4"/>
  <c r="XK117" i="4"/>
  <c r="XL117" i="4"/>
  <c r="XM117" i="4"/>
  <c r="XN117" i="4"/>
  <c r="XO117" i="4"/>
  <c r="XP117" i="4"/>
  <c r="XQ117" i="4"/>
  <c r="XR117" i="4"/>
  <c r="XS117" i="4"/>
  <c r="XT117" i="4"/>
  <c r="XU117" i="4"/>
  <c r="XV117" i="4"/>
  <c r="XW117" i="4"/>
  <c r="XX117" i="4"/>
  <c r="XY117" i="4"/>
  <c r="XZ117" i="4"/>
  <c r="YA117" i="4"/>
  <c r="YB117" i="4"/>
  <c r="YC117" i="4"/>
  <c r="YD117" i="4"/>
  <c r="YE117" i="4"/>
  <c r="YF117" i="4"/>
  <c r="YG117" i="4"/>
  <c r="YH117" i="4"/>
  <c r="YI117" i="4"/>
  <c r="YJ117" i="4"/>
  <c r="YT117" i="4"/>
  <c r="YU117" i="4"/>
  <c r="YV117" i="4"/>
  <c r="YW117" i="4"/>
  <c r="YX117" i="4"/>
  <c r="YY117" i="4"/>
  <c r="YZ117" i="4"/>
  <c r="ZA117" i="4"/>
  <c r="ZB117" i="4"/>
  <c r="ZC117" i="4"/>
  <c r="ZD117" i="4"/>
  <c r="ZE117" i="4"/>
  <c r="ZF117" i="4"/>
  <c r="ZG117" i="4"/>
  <c r="ZH117" i="4"/>
  <c r="ZI117" i="4"/>
  <c r="ZJ117" i="4"/>
  <c r="ZK117" i="4"/>
  <c r="ZL117" i="4"/>
  <c r="ZM117" i="4"/>
  <c r="ZN117" i="4"/>
  <c r="ZO117" i="4"/>
  <c r="ZP117" i="4"/>
  <c r="ZQ117" i="4"/>
  <c r="ZR117" i="4"/>
  <c r="ZS117" i="4"/>
  <c r="ZT117" i="4"/>
  <c r="ZU117" i="4"/>
  <c r="ZV117" i="4"/>
  <c r="ZW117" i="4"/>
  <c r="ZX117" i="4"/>
  <c r="ZY117" i="4"/>
  <c r="ZZ117" i="4"/>
  <c r="AAA117" i="4"/>
  <c r="AAB117" i="4"/>
  <c r="AAC117" i="4"/>
  <c r="AAD117" i="4"/>
  <c r="AAE117" i="4"/>
  <c r="AAF117" i="4"/>
  <c r="AAG117" i="4"/>
  <c r="AAH117" i="4"/>
  <c r="AAI117" i="4"/>
  <c r="AAJ117" i="4"/>
  <c r="AAK117" i="4"/>
  <c r="AAL117" i="4"/>
  <c r="AAM117" i="4"/>
  <c r="AAN117" i="4"/>
  <c r="AAO117" i="4"/>
  <c r="AAP117" i="4"/>
  <c r="AAQ117" i="4"/>
  <c r="AAR117" i="4"/>
  <c r="AAS117" i="4"/>
  <c r="AAT117" i="4"/>
  <c r="AAU117" i="4"/>
  <c r="AAV117" i="4"/>
  <c r="AAW117" i="4"/>
  <c r="AAX117" i="4"/>
  <c r="AAY117" i="4"/>
  <c r="AAZ117" i="4"/>
  <c r="ABA117" i="4"/>
  <c r="ABB117" i="4"/>
  <c r="ABC117" i="4"/>
  <c r="ABD117" i="4"/>
  <c r="ABE117" i="4"/>
  <c r="ABF117" i="4"/>
  <c r="ABG117" i="4"/>
  <c r="ABH117" i="4"/>
  <c r="ABI117" i="4"/>
  <c r="ABJ117" i="4"/>
  <c r="ABK117" i="4"/>
  <c r="ABL117" i="4"/>
  <c r="ABM117" i="4"/>
  <c r="ABN117" i="4"/>
  <c r="ABO117" i="4"/>
  <c r="ABP117" i="4"/>
  <c r="ABQ117" i="4"/>
  <c r="ABR117" i="4"/>
  <c r="ABS117" i="4"/>
  <c r="ABT117" i="4"/>
  <c r="ABU117" i="4"/>
  <c r="ABV117" i="4"/>
  <c r="ABW117" i="4"/>
  <c r="ACG117" i="4"/>
  <c r="ACH117" i="4"/>
  <c r="ACI117" i="4"/>
  <c r="ACJ117" i="4"/>
  <c r="ACK117" i="4"/>
  <c r="ACL117" i="4"/>
  <c r="ACM117" i="4"/>
  <c r="ACN117" i="4"/>
  <c r="ACO117" i="4"/>
  <c r="ACP117" i="4"/>
  <c r="ACQ117" i="4"/>
  <c r="ACR117" i="4"/>
  <c r="ACS117" i="4"/>
  <c r="ACT117" i="4"/>
  <c r="ACU117" i="4"/>
  <c r="ACV117" i="4"/>
  <c r="ACW117" i="4"/>
  <c r="ACX117" i="4"/>
  <c r="ACY117" i="4"/>
  <c r="ACZ117" i="4"/>
  <c r="ADA117" i="4"/>
  <c r="ADB117" i="4"/>
  <c r="ADC117" i="4"/>
  <c r="ADD117" i="4"/>
  <c r="ADE117" i="4"/>
  <c r="ADF117" i="4"/>
  <c r="ADG117" i="4"/>
  <c r="ADH117" i="4"/>
  <c r="ADI117" i="4"/>
  <c r="ADJ117" i="4"/>
  <c r="ADK117" i="4"/>
  <c r="ADL117" i="4"/>
  <c r="ADM117" i="4"/>
  <c r="ADN117" i="4"/>
  <c r="ADO117" i="4"/>
  <c r="ADP117" i="4"/>
  <c r="ADQ117" i="4"/>
  <c r="ADR117" i="4"/>
  <c r="ADS117" i="4"/>
  <c r="ADT117" i="4"/>
  <c r="ADU117" i="4"/>
  <c r="ADV117" i="4"/>
  <c r="ADW117" i="4"/>
  <c r="ADX117" i="4"/>
  <c r="ADY117" i="4"/>
  <c r="ADZ117" i="4"/>
  <c r="AEA117" i="4"/>
  <c r="AEB117" i="4"/>
  <c r="AEC117" i="4"/>
  <c r="AED117" i="4"/>
  <c r="AEE117" i="4"/>
  <c r="AEF117" i="4"/>
  <c r="AEG117" i="4"/>
  <c r="AEH117" i="4"/>
  <c r="AEI117" i="4"/>
  <c r="AEJ117" i="4"/>
  <c r="AEK117" i="4"/>
  <c r="AEL117" i="4"/>
  <c r="AEM117" i="4"/>
  <c r="AEN117" i="4"/>
  <c r="AEO117" i="4"/>
  <c r="AEP117" i="4"/>
  <c r="AEQ117" i="4"/>
  <c r="AER117" i="4"/>
  <c r="AES117" i="4"/>
  <c r="AET117" i="4"/>
  <c r="AEU117" i="4"/>
  <c r="AEV117" i="4"/>
  <c r="AEW117" i="4"/>
  <c r="AEX117" i="4"/>
  <c r="AEY117" i="4"/>
  <c r="AEZ117" i="4"/>
  <c r="AFA117" i="4"/>
  <c r="AFB117" i="4"/>
  <c r="AFC117" i="4"/>
  <c r="AFD117" i="4"/>
  <c r="AFE117" i="4"/>
  <c r="AFF117" i="4"/>
  <c r="AFG117" i="4"/>
  <c r="AFH117" i="4"/>
  <c r="AFI117" i="4"/>
  <c r="AFJ117" i="4"/>
  <c r="DR46" i="4"/>
  <c r="DT46" i="4"/>
  <c r="DU46" i="4"/>
  <c r="DV46" i="4"/>
  <c r="DW46" i="4"/>
  <c r="DX46" i="4"/>
  <c r="DY46" i="4"/>
  <c r="DZ46" i="4"/>
  <c r="EA46" i="4"/>
  <c r="EB46" i="4"/>
  <c r="EC46" i="4"/>
  <c r="ED46" i="4"/>
  <c r="EE46" i="4"/>
  <c r="EF46" i="4"/>
  <c r="EG46" i="4"/>
  <c r="EH46" i="4"/>
  <c r="EI46" i="4"/>
  <c r="EJ46" i="4"/>
  <c r="EK46" i="4"/>
  <c r="EL46" i="4"/>
  <c r="EM46" i="4"/>
  <c r="EN46" i="4"/>
  <c r="EO46" i="4"/>
  <c r="EP46" i="4"/>
  <c r="EQ46" i="4"/>
  <c r="ER46" i="4"/>
  <c r="ES46" i="4"/>
  <c r="ET46" i="4"/>
  <c r="EU46" i="4"/>
  <c r="EV46" i="4"/>
  <c r="EW46" i="4"/>
  <c r="EX46" i="4"/>
  <c r="EY46" i="4"/>
  <c r="EZ46" i="4"/>
  <c r="FA46" i="4"/>
  <c r="FB46" i="4"/>
  <c r="FC46" i="4"/>
  <c r="FD46" i="4"/>
  <c r="FE46" i="4"/>
  <c r="FF46" i="4"/>
  <c r="FG46" i="4"/>
  <c r="FH46" i="4"/>
  <c r="FI46" i="4"/>
  <c r="FJ46" i="4"/>
  <c r="FK46" i="4"/>
  <c r="FL46" i="4"/>
  <c r="FM46" i="4"/>
  <c r="FN46" i="4"/>
  <c r="FO46" i="4"/>
  <c r="FP46" i="4"/>
  <c r="FQ46" i="4"/>
  <c r="FR46" i="4"/>
  <c r="FS46" i="4"/>
  <c r="FT46" i="4"/>
  <c r="FU46" i="4"/>
  <c r="FV46" i="4"/>
  <c r="FW46" i="4"/>
  <c r="FX46" i="4"/>
  <c r="FY46" i="4"/>
  <c r="FZ46" i="4"/>
  <c r="GA46" i="4"/>
  <c r="GB46" i="4"/>
  <c r="GC46" i="4"/>
  <c r="GD46" i="4"/>
  <c r="GE46" i="4"/>
  <c r="GF46" i="4"/>
  <c r="GG46" i="4"/>
  <c r="GH46" i="4"/>
  <c r="GI46" i="4"/>
  <c r="GJ46" i="4"/>
  <c r="GK46" i="4"/>
  <c r="GL46" i="4"/>
  <c r="GM46" i="4"/>
  <c r="GN46" i="4"/>
  <c r="GO46" i="4"/>
  <c r="GP46" i="4"/>
  <c r="GQ46" i="4"/>
  <c r="GR46" i="4"/>
  <c r="GS46" i="4"/>
  <c r="GT46" i="4"/>
  <c r="GU46" i="4"/>
  <c r="KS46" i="4"/>
  <c r="KT46" i="4"/>
  <c r="KU46" i="4"/>
  <c r="KV46" i="4"/>
  <c r="KW46" i="4"/>
  <c r="KX46" i="4"/>
  <c r="KY46" i="4"/>
  <c r="KZ46" i="4"/>
  <c r="LA46" i="4"/>
  <c r="LB46" i="4"/>
  <c r="LC46" i="4"/>
  <c r="LD46" i="4"/>
  <c r="LE46" i="4"/>
  <c r="LF46" i="4"/>
  <c r="LG46" i="4"/>
  <c r="LH46" i="4"/>
  <c r="LI46" i="4"/>
  <c r="LJ46" i="4"/>
  <c r="LK46" i="4"/>
  <c r="LL46" i="4"/>
  <c r="LM46" i="4"/>
  <c r="LN46" i="4"/>
  <c r="LO46" i="4"/>
  <c r="LP46" i="4"/>
  <c r="LQ46" i="4"/>
  <c r="LR46" i="4"/>
  <c r="LS46" i="4"/>
  <c r="LT46" i="4"/>
  <c r="LU46" i="4"/>
  <c r="LV46" i="4"/>
  <c r="LW46" i="4"/>
  <c r="LX46" i="4"/>
  <c r="LY46" i="4"/>
  <c r="LZ46" i="4"/>
  <c r="MA46" i="4"/>
  <c r="MB46" i="4"/>
  <c r="MC46" i="4"/>
  <c r="MD46" i="4"/>
  <c r="ME46" i="4"/>
  <c r="MF46" i="4"/>
  <c r="MG46" i="4"/>
  <c r="MH46" i="4"/>
  <c r="MI46" i="4"/>
  <c r="MJ46" i="4"/>
  <c r="MK46" i="4"/>
  <c r="ML46" i="4"/>
  <c r="MM46" i="4"/>
  <c r="MN46" i="4"/>
  <c r="MO46" i="4"/>
  <c r="MP46" i="4"/>
  <c r="MQ46" i="4"/>
  <c r="MR46" i="4"/>
  <c r="MS46" i="4"/>
  <c r="MT46" i="4"/>
  <c r="MU46" i="4"/>
  <c r="MV46" i="4"/>
  <c r="MW46" i="4"/>
  <c r="MX46" i="4"/>
  <c r="MY46" i="4"/>
  <c r="MZ46" i="4"/>
  <c r="NA46" i="4"/>
  <c r="NB46" i="4"/>
  <c r="NC46" i="4"/>
  <c r="ND46" i="4"/>
  <c r="NE46" i="4"/>
  <c r="NF46" i="4"/>
  <c r="NG46" i="4"/>
  <c r="NH46" i="4"/>
  <c r="NI46" i="4"/>
  <c r="NJ46" i="4"/>
  <c r="NK46" i="4"/>
  <c r="NL46" i="4"/>
  <c r="NM46" i="4"/>
  <c r="NN46" i="4"/>
  <c r="NO46" i="4"/>
  <c r="NP46" i="4"/>
  <c r="NQ46" i="4"/>
  <c r="NR46" i="4"/>
  <c r="NS46" i="4"/>
  <c r="NT46" i="4"/>
  <c r="NU46" i="4"/>
  <c r="NV46" i="4"/>
  <c r="OG46" i="4"/>
  <c r="OH46" i="4"/>
  <c r="OI46" i="4"/>
  <c r="OJ46" i="4"/>
  <c r="OK46" i="4"/>
  <c r="OL46" i="4"/>
  <c r="OM46" i="4"/>
  <c r="ON46" i="4"/>
  <c r="OO46" i="4"/>
  <c r="OP46" i="4"/>
  <c r="OQ46" i="4"/>
  <c r="OR46" i="4"/>
  <c r="OS46" i="4"/>
  <c r="OT46" i="4"/>
  <c r="OU46" i="4"/>
  <c r="OV46" i="4"/>
  <c r="OW46" i="4"/>
  <c r="OX46" i="4"/>
  <c r="OY46" i="4"/>
  <c r="OZ46" i="4"/>
  <c r="PA46" i="4"/>
  <c r="PB46" i="4"/>
  <c r="PC46" i="4"/>
  <c r="PD46" i="4"/>
  <c r="PE46" i="4"/>
  <c r="PF46" i="4"/>
  <c r="PG46" i="4"/>
  <c r="PH46" i="4"/>
  <c r="PI46" i="4"/>
  <c r="PJ46" i="4"/>
  <c r="PK46" i="4"/>
  <c r="PL46" i="4"/>
  <c r="PM46" i="4"/>
  <c r="PN46" i="4"/>
  <c r="PO46" i="4"/>
  <c r="PP46" i="4"/>
  <c r="PQ46" i="4"/>
  <c r="PR46" i="4"/>
  <c r="PS46" i="4"/>
  <c r="PT46" i="4"/>
  <c r="PU46" i="4"/>
  <c r="PV46" i="4"/>
  <c r="PW46" i="4"/>
  <c r="PX46" i="4"/>
  <c r="PY46" i="4"/>
  <c r="PZ46" i="4"/>
  <c r="QA46" i="4"/>
  <c r="QB46" i="4"/>
  <c r="QC46" i="4"/>
  <c r="QD46" i="4"/>
  <c r="QE46" i="4"/>
  <c r="QF46" i="4"/>
  <c r="QG46" i="4"/>
  <c r="QH46" i="4"/>
  <c r="QI46" i="4"/>
  <c r="QJ46" i="4"/>
  <c r="QK46" i="4"/>
  <c r="QL46" i="4"/>
  <c r="QM46" i="4"/>
  <c r="QN46" i="4"/>
  <c r="QO46" i="4"/>
  <c r="QP46" i="4"/>
  <c r="QQ46" i="4"/>
  <c r="QR46" i="4"/>
  <c r="QS46" i="4"/>
  <c r="QT46" i="4"/>
  <c r="QU46" i="4"/>
  <c r="QV46" i="4"/>
  <c r="QW46" i="4"/>
  <c r="QX46" i="4"/>
  <c r="QY46" i="4"/>
  <c r="QZ46" i="4"/>
  <c r="RA46" i="4"/>
  <c r="RB46" i="4"/>
  <c r="RC46" i="4"/>
  <c r="RD46" i="4"/>
  <c r="RE46" i="4"/>
  <c r="RF46" i="4"/>
  <c r="RG46" i="4"/>
  <c r="RH46" i="4"/>
  <c r="RI46" i="4"/>
  <c r="RJ46" i="4"/>
  <c r="RT46" i="4"/>
  <c r="RU46" i="4"/>
  <c r="RV46" i="4"/>
  <c r="RW46" i="4"/>
  <c r="RX46" i="4"/>
  <c r="RY46" i="4"/>
  <c r="RZ46" i="4"/>
  <c r="SA46" i="4"/>
  <c r="SB46" i="4"/>
  <c r="SC46" i="4"/>
  <c r="SD46" i="4"/>
  <c r="SE46" i="4"/>
  <c r="SF46" i="4"/>
  <c r="SG46" i="4"/>
  <c r="SH46" i="4"/>
  <c r="SI46" i="4"/>
  <c r="SJ46" i="4"/>
  <c r="SK46" i="4"/>
  <c r="SL46" i="4"/>
  <c r="SM46" i="4"/>
  <c r="SN46" i="4"/>
  <c r="SO46" i="4"/>
  <c r="SP46" i="4"/>
  <c r="SQ46" i="4"/>
  <c r="SR46" i="4"/>
  <c r="SS46" i="4"/>
  <c r="ST46" i="4"/>
  <c r="SU46" i="4"/>
  <c r="SV46" i="4"/>
  <c r="SW46" i="4"/>
  <c r="SX46" i="4"/>
  <c r="SY46" i="4"/>
  <c r="SZ46" i="4"/>
  <c r="TA46" i="4"/>
  <c r="TB46" i="4"/>
  <c r="TC46" i="4"/>
  <c r="TD46" i="4"/>
  <c r="TE46" i="4"/>
  <c r="TF46" i="4"/>
  <c r="TG46" i="4"/>
  <c r="TH46" i="4"/>
  <c r="TI46" i="4"/>
  <c r="TJ46" i="4"/>
  <c r="TK46" i="4"/>
  <c r="TL46" i="4"/>
  <c r="TM46" i="4"/>
  <c r="TN46" i="4"/>
  <c r="TO46" i="4"/>
  <c r="TP46" i="4"/>
  <c r="TQ46" i="4"/>
  <c r="TR46" i="4"/>
  <c r="TS46" i="4"/>
  <c r="TT46" i="4"/>
  <c r="TU46" i="4"/>
  <c r="TV46" i="4"/>
  <c r="TW46" i="4"/>
  <c r="TX46" i="4"/>
  <c r="TY46" i="4"/>
  <c r="TZ46" i="4"/>
  <c r="UA46" i="4"/>
  <c r="UB46" i="4"/>
  <c r="UC46" i="4"/>
  <c r="UD46" i="4"/>
  <c r="UE46" i="4"/>
  <c r="UF46" i="4"/>
  <c r="UG46" i="4"/>
  <c r="UH46" i="4"/>
  <c r="UI46" i="4"/>
  <c r="UJ46" i="4"/>
  <c r="UK46" i="4"/>
  <c r="UL46" i="4"/>
  <c r="UM46" i="4"/>
  <c r="UN46" i="4"/>
  <c r="UO46" i="4"/>
  <c r="UP46" i="4"/>
  <c r="UQ46" i="4"/>
  <c r="UR46" i="4"/>
  <c r="US46" i="4"/>
  <c r="UT46" i="4"/>
  <c r="UU46" i="4"/>
  <c r="UV46" i="4"/>
  <c r="UW46" i="4"/>
  <c r="VG46" i="4"/>
  <c r="VH46" i="4"/>
  <c r="VI46" i="4"/>
  <c r="VJ46" i="4"/>
  <c r="VK46" i="4"/>
  <c r="VL46" i="4"/>
  <c r="VM46" i="4"/>
  <c r="VN46" i="4"/>
  <c r="VO46" i="4"/>
  <c r="VP46" i="4"/>
  <c r="VQ46" i="4"/>
  <c r="VR46" i="4"/>
  <c r="VS46" i="4"/>
  <c r="VT46" i="4"/>
  <c r="VU46" i="4"/>
  <c r="VV46" i="4"/>
  <c r="VW46" i="4"/>
  <c r="VX46" i="4"/>
  <c r="VY46" i="4"/>
  <c r="VZ46" i="4"/>
  <c r="WA46" i="4"/>
  <c r="WB46" i="4"/>
  <c r="WC46" i="4"/>
  <c r="WD46" i="4"/>
  <c r="WE46" i="4"/>
  <c r="WF46" i="4"/>
  <c r="WG46" i="4"/>
  <c r="WH46" i="4"/>
  <c r="WI46" i="4"/>
  <c r="WJ46" i="4"/>
  <c r="WK46" i="4"/>
  <c r="WL46" i="4"/>
  <c r="WM46" i="4"/>
  <c r="WN46" i="4"/>
  <c r="WO46" i="4"/>
  <c r="WP46" i="4"/>
  <c r="WQ46" i="4"/>
  <c r="WR46" i="4"/>
  <c r="WS46" i="4"/>
  <c r="WT46" i="4"/>
  <c r="WU46" i="4"/>
  <c r="WV46" i="4"/>
  <c r="WW46" i="4"/>
  <c r="WX46" i="4"/>
  <c r="WY46" i="4"/>
  <c r="WZ46" i="4"/>
  <c r="XA46" i="4"/>
  <c r="XB46" i="4"/>
  <c r="XC46" i="4"/>
  <c r="XD46" i="4"/>
  <c r="XE46" i="4"/>
  <c r="XF46" i="4"/>
  <c r="XG46" i="4"/>
  <c r="XH46" i="4"/>
  <c r="XI46" i="4"/>
  <c r="XJ46" i="4"/>
  <c r="XK46" i="4"/>
  <c r="XL46" i="4"/>
  <c r="XM46" i="4"/>
  <c r="XN46" i="4"/>
  <c r="XO46" i="4"/>
  <c r="XP46" i="4"/>
  <c r="XQ46" i="4"/>
  <c r="XR46" i="4"/>
  <c r="XS46" i="4"/>
  <c r="XT46" i="4"/>
  <c r="XU46" i="4"/>
  <c r="XV46" i="4"/>
  <c r="XW46" i="4"/>
  <c r="XX46" i="4"/>
  <c r="XY46" i="4"/>
  <c r="XZ46" i="4"/>
  <c r="YA46" i="4"/>
  <c r="YB46" i="4"/>
  <c r="YC46" i="4"/>
  <c r="YD46" i="4"/>
  <c r="YE46" i="4"/>
  <c r="YF46" i="4"/>
  <c r="YG46" i="4"/>
  <c r="YH46" i="4"/>
  <c r="YI46" i="4"/>
  <c r="YJ46" i="4"/>
  <c r="YT46" i="4"/>
  <c r="YU46" i="4"/>
  <c r="YV46" i="4"/>
  <c r="YW46" i="4"/>
  <c r="YX46" i="4"/>
  <c r="YY46" i="4"/>
  <c r="YZ46" i="4"/>
  <c r="ZA46" i="4"/>
  <c r="ZB46" i="4"/>
  <c r="ZC46" i="4"/>
  <c r="ZD46" i="4"/>
  <c r="ZE46" i="4"/>
  <c r="ZF46" i="4"/>
  <c r="ZG46" i="4"/>
  <c r="ZH46" i="4"/>
  <c r="ZI46" i="4"/>
  <c r="ZJ46" i="4"/>
  <c r="ZK46" i="4"/>
  <c r="ZL46" i="4"/>
  <c r="ZM46" i="4"/>
  <c r="ZN46" i="4"/>
  <c r="ZO46" i="4"/>
  <c r="ZP46" i="4"/>
  <c r="ZQ46" i="4"/>
  <c r="ZR46" i="4"/>
  <c r="ZS46" i="4"/>
  <c r="ZT46" i="4"/>
  <c r="ZU46" i="4"/>
  <c r="ZV46" i="4"/>
  <c r="ZW46" i="4"/>
  <c r="ZX46" i="4"/>
  <c r="ZY46" i="4"/>
  <c r="ZZ46" i="4"/>
  <c r="AAA46" i="4"/>
  <c r="AAB46" i="4"/>
  <c r="AAC46" i="4"/>
  <c r="AAD46" i="4"/>
  <c r="AAE46" i="4"/>
  <c r="AAF46" i="4"/>
  <c r="AAG46" i="4"/>
  <c r="AAH46" i="4"/>
  <c r="AAI46" i="4"/>
  <c r="AAJ46" i="4"/>
  <c r="AAK46" i="4"/>
  <c r="AAL46" i="4"/>
  <c r="AAM46" i="4"/>
  <c r="AAN46" i="4"/>
  <c r="AAO46" i="4"/>
  <c r="AAP46" i="4"/>
  <c r="AAQ46" i="4"/>
  <c r="AAR46" i="4"/>
  <c r="AAS46" i="4"/>
  <c r="AAT46" i="4"/>
  <c r="AAU46" i="4"/>
  <c r="AAV46" i="4"/>
  <c r="AAW46" i="4"/>
  <c r="AAX46" i="4"/>
  <c r="AAY46" i="4"/>
  <c r="AAZ46" i="4"/>
  <c r="ABA46" i="4"/>
  <c r="ABB46" i="4"/>
  <c r="ABC46" i="4"/>
  <c r="ABD46" i="4"/>
  <c r="ABE46" i="4"/>
  <c r="ABF46" i="4"/>
  <c r="ABG46" i="4"/>
  <c r="ABH46" i="4"/>
  <c r="ABI46" i="4"/>
  <c r="ABJ46" i="4"/>
  <c r="ABK46" i="4"/>
  <c r="ABL46" i="4"/>
  <c r="ABM46" i="4"/>
  <c r="ABN46" i="4"/>
  <c r="ABO46" i="4"/>
  <c r="ABP46" i="4"/>
  <c r="ABQ46" i="4"/>
  <c r="ABR46" i="4"/>
  <c r="ABS46" i="4"/>
  <c r="ABT46" i="4"/>
  <c r="ABU46" i="4"/>
  <c r="ABV46" i="4"/>
  <c r="ABW46" i="4"/>
  <c r="ACG46" i="4"/>
  <c r="ACH46" i="4"/>
  <c r="ACI46" i="4"/>
  <c r="ACJ46" i="4"/>
  <c r="ACK46" i="4"/>
  <c r="ACL46" i="4"/>
  <c r="ACM46" i="4"/>
  <c r="ACN46" i="4"/>
  <c r="ACO46" i="4"/>
  <c r="ACP46" i="4"/>
  <c r="ACQ46" i="4"/>
  <c r="ACR46" i="4"/>
  <c r="ACS46" i="4"/>
  <c r="ACT46" i="4"/>
  <c r="ACU46" i="4"/>
  <c r="ACV46" i="4"/>
  <c r="ACW46" i="4"/>
  <c r="ACX46" i="4"/>
  <c r="ACY46" i="4"/>
  <c r="ACZ46" i="4"/>
  <c r="ADA46" i="4"/>
  <c r="ADB46" i="4"/>
  <c r="ADC46" i="4"/>
  <c r="ADD46" i="4"/>
  <c r="ADE46" i="4"/>
  <c r="ADF46" i="4"/>
  <c r="ADG46" i="4"/>
  <c r="ADH46" i="4"/>
  <c r="ADI46" i="4"/>
  <c r="ADJ46" i="4"/>
  <c r="ADK46" i="4"/>
  <c r="ADL46" i="4"/>
  <c r="ADM46" i="4"/>
  <c r="ADN46" i="4"/>
  <c r="ADO46" i="4"/>
  <c r="ADP46" i="4"/>
  <c r="ADQ46" i="4"/>
  <c r="ADR46" i="4"/>
  <c r="ADS46" i="4"/>
  <c r="ADT46" i="4"/>
  <c r="ADU46" i="4"/>
  <c r="ADV46" i="4"/>
  <c r="ADW46" i="4"/>
  <c r="ADX46" i="4"/>
  <c r="ADY46" i="4"/>
  <c r="ADZ46" i="4"/>
  <c r="AEA46" i="4"/>
  <c r="AEB46" i="4"/>
  <c r="AEC46" i="4"/>
  <c r="AED46" i="4"/>
  <c r="AEE46" i="4"/>
  <c r="AEF46" i="4"/>
  <c r="AEG46" i="4"/>
  <c r="AEH46" i="4"/>
  <c r="AEI46" i="4"/>
  <c r="AEJ46" i="4"/>
  <c r="AEK46" i="4"/>
  <c r="AEL46" i="4"/>
  <c r="AEM46" i="4"/>
  <c r="AEN46" i="4"/>
  <c r="AEO46" i="4"/>
  <c r="AEP46" i="4"/>
  <c r="AEQ46" i="4"/>
  <c r="AER46" i="4"/>
  <c r="AES46" i="4"/>
  <c r="AET46" i="4"/>
  <c r="AEU46" i="4"/>
  <c r="AEV46" i="4"/>
  <c r="AEW46" i="4"/>
  <c r="AEX46" i="4"/>
  <c r="AEY46" i="4"/>
  <c r="AEZ46" i="4"/>
  <c r="AFA46" i="4"/>
  <c r="AFB46" i="4"/>
  <c r="AFC46" i="4"/>
  <c r="AFD46" i="4"/>
  <c r="AFE46" i="4"/>
  <c r="AFF46" i="4"/>
  <c r="AFG46" i="4"/>
  <c r="AFH46" i="4"/>
  <c r="AFI46" i="4"/>
  <c r="AFJ46" i="4"/>
  <c r="DR92" i="4"/>
  <c r="DT92" i="4"/>
  <c r="DU92" i="4"/>
  <c r="DV92" i="4"/>
  <c r="DW92" i="4"/>
  <c r="DX92" i="4"/>
  <c r="DY92" i="4"/>
  <c r="DZ92" i="4"/>
  <c r="EA92" i="4"/>
  <c r="EB92" i="4"/>
  <c r="EC92" i="4"/>
  <c r="ED92" i="4"/>
  <c r="EE92" i="4"/>
  <c r="EF92" i="4"/>
  <c r="EG92" i="4"/>
  <c r="EH92" i="4"/>
  <c r="EI92" i="4"/>
  <c r="EJ92" i="4"/>
  <c r="EK92" i="4"/>
  <c r="EL92" i="4"/>
  <c r="EM92" i="4"/>
  <c r="EN92" i="4"/>
  <c r="EO92" i="4"/>
  <c r="EP92" i="4"/>
  <c r="EQ92" i="4"/>
  <c r="ER92" i="4"/>
  <c r="ES92" i="4"/>
  <c r="ET92" i="4"/>
  <c r="EU92" i="4"/>
  <c r="EV92" i="4"/>
  <c r="EW92" i="4"/>
  <c r="EX92" i="4"/>
  <c r="EY92" i="4"/>
  <c r="EZ92" i="4"/>
  <c r="FA92" i="4"/>
  <c r="FB92" i="4"/>
  <c r="FC92" i="4"/>
  <c r="FD92" i="4"/>
  <c r="FE92" i="4"/>
  <c r="FF92" i="4"/>
  <c r="FG92" i="4"/>
  <c r="FH92" i="4"/>
  <c r="FI92" i="4"/>
  <c r="FJ92" i="4"/>
  <c r="FK92" i="4"/>
  <c r="FL92" i="4"/>
  <c r="FM92" i="4"/>
  <c r="FN92" i="4"/>
  <c r="FO92" i="4"/>
  <c r="FP92" i="4"/>
  <c r="FQ92" i="4"/>
  <c r="FR92" i="4"/>
  <c r="FS92" i="4"/>
  <c r="FT92" i="4"/>
  <c r="FU92" i="4"/>
  <c r="FV92" i="4"/>
  <c r="FW92" i="4"/>
  <c r="FX92" i="4"/>
  <c r="FY92" i="4"/>
  <c r="FZ92" i="4"/>
  <c r="GA92" i="4"/>
  <c r="GB92" i="4"/>
  <c r="GC92" i="4"/>
  <c r="GD92" i="4"/>
  <c r="GE92" i="4"/>
  <c r="GF92" i="4"/>
  <c r="GG92" i="4"/>
  <c r="GH92" i="4"/>
  <c r="GI92" i="4"/>
  <c r="GJ92" i="4"/>
  <c r="GK92" i="4"/>
  <c r="GL92" i="4"/>
  <c r="GM92" i="4"/>
  <c r="GN92" i="4"/>
  <c r="GO92" i="4"/>
  <c r="GP92" i="4"/>
  <c r="GQ92" i="4"/>
  <c r="GR92" i="4"/>
  <c r="GS92" i="4"/>
  <c r="GT92" i="4"/>
  <c r="GU92" i="4"/>
  <c r="KS92" i="4"/>
  <c r="KT92" i="4"/>
  <c r="KU92" i="4"/>
  <c r="KV92" i="4"/>
  <c r="KW92" i="4"/>
  <c r="KX92" i="4"/>
  <c r="KY92" i="4"/>
  <c r="KZ92" i="4"/>
  <c r="LA92" i="4"/>
  <c r="LB92" i="4"/>
  <c r="LC92" i="4"/>
  <c r="LD92" i="4"/>
  <c r="LE92" i="4"/>
  <c r="LF92" i="4"/>
  <c r="LG92" i="4"/>
  <c r="LH92" i="4"/>
  <c r="LI92" i="4"/>
  <c r="LJ92" i="4"/>
  <c r="LK92" i="4"/>
  <c r="LL92" i="4"/>
  <c r="LM92" i="4"/>
  <c r="LN92" i="4"/>
  <c r="LO92" i="4"/>
  <c r="LP92" i="4"/>
  <c r="LQ92" i="4"/>
  <c r="LR92" i="4"/>
  <c r="LS92" i="4"/>
  <c r="LT92" i="4"/>
  <c r="LU92" i="4"/>
  <c r="LV92" i="4"/>
  <c r="LW92" i="4"/>
  <c r="LX92" i="4"/>
  <c r="LY92" i="4"/>
  <c r="LZ92" i="4"/>
  <c r="MA92" i="4"/>
  <c r="MB92" i="4"/>
  <c r="MC92" i="4"/>
  <c r="MD92" i="4"/>
  <c r="ME92" i="4"/>
  <c r="MF92" i="4"/>
  <c r="MG92" i="4"/>
  <c r="MH92" i="4"/>
  <c r="MI92" i="4"/>
  <c r="MJ92" i="4"/>
  <c r="MK92" i="4"/>
  <c r="ML92" i="4"/>
  <c r="MM92" i="4"/>
  <c r="MN92" i="4"/>
  <c r="MO92" i="4"/>
  <c r="MP92" i="4"/>
  <c r="MQ92" i="4"/>
  <c r="MR92" i="4"/>
  <c r="MS92" i="4"/>
  <c r="MT92" i="4"/>
  <c r="MU92" i="4"/>
  <c r="MV92" i="4"/>
  <c r="MW92" i="4"/>
  <c r="MX92" i="4"/>
  <c r="MY92" i="4"/>
  <c r="MZ92" i="4"/>
  <c r="NA92" i="4"/>
  <c r="NB92" i="4"/>
  <c r="NC92" i="4"/>
  <c r="ND92" i="4"/>
  <c r="NE92" i="4"/>
  <c r="NF92" i="4"/>
  <c r="NG92" i="4"/>
  <c r="NH92" i="4"/>
  <c r="NI92" i="4"/>
  <c r="NJ92" i="4"/>
  <c r="NK92" i="4"/>
  <c r="NL92" i="4"/>
  <c r="NM92" i="4"/>
  <c r="NN92" i="4"/>
  <c r="NO92" i="4"/>
  <c r="NP92" i="4"/>
  <c r="NQ92" i="4"/>
  <c r="NR92" i="4"/>
  <c r="NS92" i="4"/>
  <c r="NT92" i="4"/>
  <c r="NU92" i="4"/>
  <c r="NV92" i="4"/>
  <c r="OG92" i="4"/>
  <c r="OH92" i="4"/>
  <c r="OI92" i="4"/>
  <c r="OJ92" i="4"/>
  <c r="OK92" i="4"/>
  <c r="OL92" i="4"/>
  <c r="OM92" i="4"/>
  <c r="ON92" i="4"/>
  <c r="OO92" i="4"/>
  <c r="OP92" i="4"/>
  <c r="OQ92" i="4"/>
  <c r="OR92" i="4"/>
  <c r="OS92" i="4"/>
  <c r="OT92" i="4"/>
  <c r="OU92" i="4"/>
  <c r="OV92" i="4"/>
  <c r="OW92" i="4"/>
  <c r="OX92" i="4"/>
  <c r="OY92" i="4"/>
  <c r="OZ92" i="4"/>
  <c r="PA92" i="4"/>
  <c r="PB92" i="4"/>
  <c r="PC92" i="4"/>
  <c r="PD92" i="4"/>
  <c r="PE92" i="4"/>
  <c r="PF92" i="4"/>
  <c r="PG92" i="4"/>
  <c r="PH92" i="4"/>
  <c r="PI92" i="4"/>
  <c r="PJ92" i="4"/>
  <c r="PK92" i="4"/>
  <c r="PL92" i="4"/>
  <c r="PM92" i="4"/>
  <c r="PN92" i="4"/>
  <c r="PO92" i="4"/>
  <c r="PP92" i="4"/>
  <c r="PQ92" i="4"/>
  <c r="PR92" i="4"/>
  <c r="PS92" i="4"/>
  <c r="PT92" i="4"/>
  <c r="PU92" i="4"/>
  <c r="PV92" i="4"/>
  <c r="PW92" i="4"/>
  <c r="PX92" i="4"/>
  <c r="PY92" i="4"/>
  <c r="PZ92" i="4"/>
  <c r="QA92" i="4"/>
  <c r="QB92" i="4"/>
  <c r="QC92" i="4"/>
  <c r="QD92" i="4"/>
  <c r="QE92" i="4"/>
  <c r="QF92" i="4"/>
  <c r="QG92" i="4"/>
  <c r="QH92" i="4"/>
  <c r="QI92" i="4"/>
  <c r="QJ92" i="4"/>
  <c r="QK92" i="4"/>
  <c r="QL92" i="4"/>
  <c r="QM92" i="4"/>
  <c r="QN92" i="4"/>
  <c r="QO92" i="4"/>
  <c r="QP92" i="4"/>
  <c r="QQ92" i="4"/>
  <c r="QR92" i="4"/>
  <c r="QS92" i="4"/>
  <c r="QT92" i="4"/>
  <c r="QU92" i="4"/>
  <c r="QV92" i="4"/>
  <c r="QW92" i="4"/>
  <c r="QX92" i="4"/>
  <c r="QY92" i="4"/>
  <c r="QZ92" i="4"/>
  <c r="RA92" i="4"/>
  <c r="RB92" i="4"/>
  <c r="RC92" i="4"/>
  <c r="RD92" i="4"/>
  <c r="RE92" i="4"/>
  <c r="RF92" i="4"/>
  <c r="RG92" i="4"/>
  <c r="RH92" i="4"/>
  <c r="RI92" i="4"/>
  <c r="RJ92" i="4"/>
  <c r="RT92" i="4"/>
  <c r="RU92" i="4"/>
  <c r="RV92" i="4"/>
  <c r="RW92" i="4"/>
  <c r="RX92" i="4"/>
  <c r="RY92" i="4"/>
  <c r="RZ92" i="4"/>
  <c r="SA92" i="4"/>
  <c r="SB92" i="4"/>
  <c r="SC92" i="4"/>
  <c r="SD92" i="4"/>
  <c r="SE92" i="4"/>
  <c r="SF92" i="4"/>
  <c r="SG92" i="4"/>
  <c r="SH92" i="4"/>
  <c r="SI92" i="4"/>
  <c r="SJ92" i="4"/>
  <c r="SK92" i="4"/>
  <c r="SL92" i="4"/>
  <c r="SM92" i="4"/>
  <c r="SN92" i="4"/>
  <c r="SO92" i="4"/>
  <c r="SP92" i="4"/>
  <c r="SQ92" i="4"/>
  <c r="SR92" i="4"/>
  <c r="SS92" i="4"/>
  <c r="ST92" i="4"/>
  <c r="SU92" i="4"/>
  <c r="SV92" i="4"/>
  <c r="SW92" i="4"/>
  <c r="SX92" i="4"/>
  <c r="SY92" i="4"/>
  <c r="SZ92" i="4"/>
  <c r="TA92" i="4"/>
  <c r="TB92" i="4"/>
  <c r="TC92" i="4"/>
  <c r="TD92" i="4"/>
  <c r="TE92" i="4"/>
  <c r="TF92" i="4"/>
  <c r="TG92" i="4"/>
  <c r="TH92" i="4"/>
  <c r="TI92" i="4"/>
  <c r="TJ92" i="4"/>
  <c r="TK92" i="4"/>
  <c r="TL92" i="4"/>
  <c r="TM92" i="4"/>
  <c r="TN92" i="4"/>
  <c r="TO92" i="4"/>
  <c r="TP92" i="4"/>
  <c r="TQ92" i="4"/>
  <c r="TR92" i="4"/>
  <c r="TS92" i="4"/>
  <c r="TT92" i="4"/>
  <c r="TU92" i="4"/>
  <c r="TV92" i="4"/>
  <c r="TW92" i="4"/>
  <c r="TX92" i="4"/>
  <c r="TY92" i="4"/>
  <c r="TZ92" i="4"/>
  <c r="UA92" i="4"/>
  <c r="UB92" i="4"/>
  <c r="UC92" i="4"/>
  <c r="UD92" i="4"/>
  <c r="UE92" i="4"/>
  <c r="UF92" i="4"/>
  <c r="UG92" i="4"/>
  <c r="UH92" i="4"/>
  <c r="UI92" i="4"/>
  <c r="UJ92" i="4"/>
  <c r="UK92" i="4"/>
  <c r="UL92" i="4"/>
  <c r="UM92" i="4"/>
  <c r="UN92" i="4"/>
  <c r="UO92" i="4"/>
  <c r="UP92" i="4"/>
  <c r="UQ92" i="4"/>
  <c r="UR92" i="4"/>
  <c r="US92" i="4"/>
  <c r="UT92" i="4"/>
  <c r="UU92" i="4"/>
  <c r="UV92" i="4"/>
  <c r="UW92" i="4"/>
  <c r="VG92" i="4"/>
  <c r="VH92" i="4"/>
  <c r="VI92" i="4"/>
  <c r="VJ92" i="4"/>
  <c r="VK92" i="4"/>
  <c r="VL92" i="4"/>
  <c r="VM92" i="4"/>
  <c r="VN92" i="4"/>
  <c r="VO92" i="4"/>
  <c r="VP92" i="4"/>
  <c r="VQ92" i="4"/>
  <c r="VR92" i="4"/>
  <c r="VS92" i="4"/>
  <c r="VT92" i="4"/>
  <c r="VU92" i="4"/>
  <c r="VV92" i="4"/>
  <c r="VW92" i="4"/>
  <c r="VX92" i="4"/>
  <c r="VY92" i="4"/>
  <c r="VZ92" i="4"/>
  <c r="WA92" i="4"/>
  <c r="WB92" i="4"/>
  <c r="WC92" i="4"/>
  <c r="WD92" i="4"/>
  <c r="WE92" i="4"/>
  <c r="WF92" i="4"/>
  <c r="WG92" i="4"/>
  <c r="WH92" i="4"/>
  <c r="WI92" i="4"/>
  <c r="WJ92" i="4"/>
  <c r="WK92" i="4"/>
  <c r="WL92" i="4"/>
  <c r="WM92" i="4"/>
  <c r="WN92" i="4"/>
  <c r="WO92" i="4"/>
  <c r="WP92" i="4"/>
  <c r="WQ92" i="4"/>
  <c r="WR92" i="4"/>
  <c r="WS92" i="4"/>
  <c r="WT92" i="4"/>
  <c r="WU92" i="4"/>
  <c r="WV92" i="4"/>
  <c r="WW92" i="4"/>
  <c r="WX92" i="4"/>
  <c r="WY92" i="4"/>
  <c r="WZ92" i="4"/>
  <c r="XA92" i="4"/>
  <c r="XB92" i="4"/>
  <c r="XC92" i="4"/>
  <c r="XD92" i="4"/>
  <c r="XE92" i="4"/>
  <c r="XF92" i="4"/>
  <c r="XG92" i="4"/>
  <c r="XH92" i="4"/>
  <c r="XI92" i="4"/>
  <c r="XJ92" i="4"/>
  <c r="XK92" i="4"/>
  <c r="XL92" i="4"/>
  <c r="XM92" i="4"/>
  <c r="XN92" i="4"/>
  <c r="XO92" i="4"/>
  <c r="XP92" i="4"/>
  <c r="XQ92" i="4"/>
  <c r="XR92" i="4"/>
  <c r="XS92" i="4"/>
  <c r="XT92" i="4"/>
  <c r="XU92" i="4"/>
  <c r="XV92" i="4"/>
  <c r="XW92" i="4"/>
  <c r="XX92" i="4"/>
  <c r="XY92" i="4"/>
  <c r="XZ92" i="4"/>
  <c r="YA92" i="4"/>
  <c r="YB92" i="4"/>
  <c r="YC92" i="4"/>
  <c r="YD92" i="4"/>
  <c r="YE92" i="4"/>
  <c r="YF92" i="4"/>
  <c r="YG92" i="4"/>
  <c r="YH92" i="4"/>
  <c r="YI92" i="4"/>
  <c r="YJ92" i="4"/>
  <c r="YT92" i="4"/>
  <c r="YU92" i="4"/>
  <c r="YV92" i="4"/>
  <c r="YW92" i="4"/>
  <c r="YX92" i="4"/>
  <c r="YY92" i="4"/>
  <c r="YZ92" i="4"/>
  <c r="ZA92" i="4"/>
  <c r="ZB92" i="4"/>
  <c r="ZC92" i="4"/>
  <c r="ZD92" i="4"/>
  <c r="ZE92" i="4"/>
  <c r="ZF92" i="4"/>
  <c r="ZG92" i="4"/>
  <c r="ZH92" i="4"/>
  <c r="ZI92" i="4"/>
  <c r="ZJ92" i="4"/>
  <c r="ZK92" i="4"/>
  <c r="ZL92" i="4"/>
  <c r="ZM92" i="4"/>
  <c r="ZN92" i="4"/>
  <c r="ZO92" i="4"/>
  <c r="ZP92" i="4"/>
  <c r="ZQ92" i="4"/>
  <c r="ZR92" i="4"/>
  <c r="ZS92" i="4"/>
  <c r="ZT92" i="4"/>
  <c r="ZU92" i="4"/>
  <c r="ZV92" i="4"/>
  <c r="ZW92" i="4"/>
  <c r="ZX92" i="4"/>
  <c r="ZY92" i="4"/>
  <c r="ZZ92" i="4"/>
  <c r="AAA92" i="4"/>
  <c r="AAB92" i="4"/>
  <c r="AAC92" i="4"/>
  <c r="AAD92" i="4"/>
  <c r="AAE92" i="4"/>
  <c r="AAF92" i="4"/>
  <c r="AAG92" i="4"/>
  <c r="AAH92" i="4"/>
  <c r="AAI92" i="4"/>
  <c r="AAJ92" i="4"/>
  <c r="AAK92" i="4"/>
  <c r="AAL92" i="4"/>
  <c r="AAM92" i="4"/>
  <c r="AAN92" i="4"/>
  <c r="AAO92" i="4"/>
  <c r="AAP92" i="4"/>
  <c r="AAQ92" i="4"/>
  <c r="AAR92" i="4"/>
  <c r="AAS92" i="4"/>
  <c r="AAT92" i="4"/>
  <c r="AAU92" i="4"/>
  <c r="AAV92" i="4"/>
  <c r="AAW92" i="4"/>
  <c r="AAX92" i="4"/>
  <c r="AAY92" i="4"/>
  <c r="AAZ92" i="4"/>
  <c r="ABA92" i="4"/>
  <c r="ABB92" i="4"/>
  <c r="ABC92" i="4"/>
  <c r="ABD92" i="4"/>
  <c r="ABE92" i="4"/>
  <c r="ABF92" i="4"/>
  <c r="ABG92" i="4"/>
  <c r="ABH92" i="4"/>
  <c r="ABI92" i="4"/>
  <c r="ABJ92" i="4"/>
  <c r="ABK92" i="4"/>
  <c r="ABL92" i="4"/>
  <c r="ABM92" i="4"/>
  <c r="ABN92" i="4"/>
  <c r="ABO92" i="4"/>
  <c r="ABP92" i="4"/>
  <c r="ABQ92" i="4"/>
  <c r="ABR92" i="4"/>
  <c r="ABS92" i="4"/>
  <c r="ABT92" i="4"/>
  <c r="ABU92" i="4"/>
  <c r="ABV92" i="4"/>
  <c r="ABW92" i="4"/>
  <c r="ACG92" i="4"/>
  <c r="ACH92" i="4"/>
  <c r="ACI92" i="4"/>
  <c r="ACJ92" i="4"/>
  <c r="ACK92" i="4"/>
  <c r="ACL92" i="4"/>
  <c r="ACM92" i="4"/>
  <c r="ACN92" i="4"/>
  <c r="ACO92" i="4"/>
  <c r="ACP92" i="4"/>
  <c r="ACQ92" i="4"/>
  <c r="ACR92" i="4"/>
  <c r="ACS92" i="4"/>
  <c r="ACT92" i="4"/>
  <c r="ACU92" i="4"/>
  <c r="ACV92" i="4"/>
  <c r="ACW92" i="4"/>
  <c r="ACX92" i="4"/>
  <c r="ACY92" i="4"/>
  <c r="ACZ92" i="4"/>
  <c r="ADA92" i="4"/>
  <c r="ADB92" i="4"/>
  <c r="ADC92" i="4"/>
  <c r="ADD92" i="4"/>
  <c r="ADE92" i="4"/>
  <c r="ADF92" i="4"/>
  <c r="ADG92" i="4"/>
  <c r="ADH92" i="4"/>
  <c r="ADI92" i="4"/>
  <c r="ADJ92" i="4"/>
  <c r="ADK92" i="4"/>
  <c r="ADL92" i="4"/>
  <c r="ADM92" i="4"/>
  <c r="ADN92" i="4"/>
  <c r="ADO92" i="4"/>
  <c r="ADP92" i="4"/>
  <c r="ADQ92" i="4"/>
  <c r="ADR92" i="4"/>
  <c r="ADS92" i="4"/>
  <c r="ADT92" i="4"/>
  <c r="ADU92" i="4"/>
  <c r="ADV92" i="4"/>
  <c r="ADW92" i="4"/>
  <c r="ADX92" i="4"/>
  <c r="ADY92" i="4"/>
  <c r="ADZ92" i="4"/>
  <c r="AEA92" i="4"/>
  <c r="AEB92" i="4"/>
  <c r="AEC92" i="4"/>
  <c r="AED92" i="4"/>
  <c r="AEE92" i="4"/>
  <c r="AEF92" i="4"/>
  <c r="AEG92" i="4"/>
  <c r="AEH92" i="4"/>
  <c r="AEI92" i="4"/>
  <c r="AEJ92" i="4"/>
  <c r="AEK92" i="4"/>
  <c r="AEL92" i="4"/>
  <c r="AEM92" i="4"/>
  <c r="AEN92" i="4"/>
  <c r="AEO92" i="4"/>
  <c r="AEP92" i="4"/>
  <c r="AEQ92" i="4"/>
  <c r="AER92" i="4"/>
  <c r="AES92" i="4"/>
  <c r="AET92" i="4"/>
  <c r="AEU92" i="4"/>
  <c r="AEV92" i="4"/>
  <c r="AEW92" i="4"/>
  <c r="AEX92" i="4"/>
  <c r="AEY92" i="4"/>
  <c r="AEZ92" i="4"/>
  <c r="AFA92" i="4"/>
  <c r="AFB92" i="4"/>
  <c r="AFC92" i="4"/>
  <c r="AFD92" i="4"/>
  <c r="AFE92" i="4"/>
  <c r="AFF92" i="4"/>
  <c r="AFG92" i="4"/>
  <c r="AFH92" i="4"/>
  <c r="AFI92" i="4"/>
  <c r="AFJ92" i="4"/>
  <c r="DR109" i="4"/>
  <c r="DT109" i="4"/>
  <c r="DU109" i="4"/>
  <c r="DV109" i="4"/>
  <c r="DW109" i="4"/>
  <c r="DX109" i="4"/>
  <c r="DY109" i="4"/>
  <c r="DZ109" i="4"/>
  <c r="EA109" i="4"/>
  <c r="EB109" i="4"/>
  <c r="EC109" i="4"/>
  <c r="ED109" i="4"/>
  <c r="EE109" i="4"/>
  <c r="EF109" i="4"/>
  <c r="EG109" i="4"/>
  <c r="EH109" i="4"/>
  <c r="EI109" i="4"/>
  <c r="EJ109" i="4"/>
  <c r="EK109" i="4"/>
  <c r="EL109" i="4"/>
  <c r="EM109" i="4"/>
  <c r="EN109" i="4"/>
  <c r="EO109" i="4"/>
  <c r="EP109" i="4"/>
  <c r="EQ109" i="4"/>
  <c r="ER109" i="4"/>
  <c r="ES109" i="4"/>
  <c r="ET109" i="4"/>
  <c r="EU109" i="4"/>
  <c r="EV109" i="4"/>
  <c r="EW109" i="4"/>
  <c r="EX109" i="4"/>
  <c r="EY109" i="4"/>
  <c r="EZ109" i="4"/>
  <c r="FA109" i="4"/>
  <c r="FB109" i="4"/>
  <c r="FC109" i="4"/>
  <c r="FD109" i="4"/>
  <c r="FE109" i="4"/>
  <c r="FF109" i="4"/>
  <c r="FG109" i="4"/>
  <c r="FH109" i="4"/>
  <c r="FI109" i="4"/>
  <c r="FJ109" i="4"/>
  <c r="FK109" i="4"/>
  <c r="FL109" i="4"/>
  <c r="FM109" i="4"/>
  <c r="FN109" i="4"/>
  <c r="FO109" i="4"/>
  <c r="FP109" i="4"/>
  <c r="FQ109" i="4"/>
  <c r="FR109" i="4"/>
  <c r="FS109" i="4"/>
  <c r="FT109" i="4"/>
  <c r="FU109" i="4"/>
  <c r="FV109" i="4"/>
  <c r="FW109" i="4"/>
  <c r="FX109" i="4"/>
  <c r="FY109" i="4"/>
  <c r="FZ109" i="4"/>
  <c r="GA109" i="4"/>
  <c r="GB109" i="4"/>
  <c r="GC109" i="4"/>
  <c r="GD109" i="4"/>
  <c r="GE109" i="4"/>
  <c r="GF109" i="4"/>
  <c r="GG109" i="4"/>
  <c r="GH109" i="4"/>
  <c r="GI109" i="4"/>
  <c r="GJ109" i="4"/>
  <c r="GK109" i="4"/>
  <c r="GL109" i="4"/>
  <c r="GM109" i="4"/>
  <c r="GN109" i="4"/>
  <c r="GO109" i="4"/>
  <c r="GP109" i="4"/>
  <c r="GQ109" i="4"/>
  <c r="GR109" i="4"/>
  <c r="GS109" i="4"/>
  <c r="GT109" i="4"/>
  <c r="GU109" i="4"/>
  <c r="KS109" i="4"/>
  <c r="KT109" i="4"/>
  <c r="KU109" i="4"/>
  <c r="KV109" i="4"/>
  <c r="KW109" i="4"/>
  <c r="KX109" i="4"/>
  <c r="KY109" i="4"/>
  <c r="KZ109" i="4"/>
  <c r="LA109" i="4"/>
  <c r="LB109" i="4"/>
  <c r="LC109" i="4"/>
  <c r="LD109" i="4"/>
  <c r="LE109" i="4"/>
  <c r="LF109" i="4"/>
  <c r="LG109" i="4"/>
  <c r="LH109" i="4"/>
  <c r="LI109" i="4"/>
  <c r="LJ109" i="4"/>
  <c r="LK109" i="4"/>
  <c r="LL109" i="4"/>
  <c r="LM109" i="4"/>
  <c r="LN109" i="4"/>
  <c r="LO109" i="4"/>
  <c r="LP109" i="4"/>
  <c r="LQ109" i="4"/>
  <c r="LR109" i="4"/>
  <c r="LS109" i="4"/>
  <c r="LT109" i="4"/>
  <c r="LU109" i="4"/>
  <c r="LV109" i="4"/>
  <c r="LW109" i="4"/>
  <c r="LX109" i="4"/>
  <c r="LY109" i="4"/>
  <c r="LZ109" i="4"/>
  <c r="MA109" i="4"/>
  <c r="MB109" i="4"/>
  <c r="MC109" i="4"/>
  <c r="MD109" i="4"/>
  <c r="ME109" i="4"/>
  <c r="MF109" i="4"/>
  <c r="MG109" i="4"/>
  <c r="MH109" i="4"/>
  <c r="MI109" i="4"/>
  <c r="MJ109" i="4"/>
  <c r="MK109" i="4"/>
  <c r="ML109" i="4"/>
  <c r="MM109" i="4"/>
  <c r="MN109" i="4"/>
  <c r="MO109" i="4"/>
  <c r="MP109" i="4"/>
  <c r="MQ109" i="4"/>
  <c r="MR109" i="4"/>
  <c r="MS109" i="4"/>
  <c r="MT109" i="4"/>
  <c r="MU109" i="4"/>
  <c r="MV109" i="4"/>
  <c r="MW109" i="4"/>
  <c r="MX109" i="4"/>
  <c r="MY109" i="4"/>
  <c r="MZ109" i="4"/>
  <c r="NA109" i="4"/>
  <c r="NB109" i="4"/>
  <c r="NC109" i="4"/>
  <c r="ND109" i="4"/>
  <c r="NE109" i="4"/>
  <c r="NF109" i="4"/>
  <c r="NG109" i="4"/>
  <c r="NH109" i="4"/>
  <c r="NI109" i="4"/>
  <c r="NJ109" i="4"/>
  <c r="NK109" i="4"/>
  <c r="NL109" i="4"/>
  <c r="NM109" i="4"/>
  <c r="NN109" i="4"/>
  <c r="NO109" i="4"/>
  <c r="NP109" i="4"/>
  <c r="NQ109" i="4"/>
  <c r="NR109" i="4"/>
  <c r="NS109" i="4"/>
  <c r="NT109" i="4"/>
  <c r="NU109" i="4"/>
  <c r="NV109" i="4"/>
  <c r="OG109" i="4"/>
  <c r="OH109" i="4"/>
  <c r="OI109" i="4"/>
  <c r="OJ109" i="4"/>
  <c r="OK109" i="4"/>
  <c r="OL109" i="4"/>
  <c r="OM109" i="4"/>
  <c r="ON109" i="4"/>
  <c r="OO109" i="4"/>
  <c r="OP109" i="4"/>
  <c r="OQ109" i="4"/>
  <c r="OR109" i="4"/>
  <c r="OS109" i="4"/>
  <c r="OT109" i="4"/>
  <c r="OU109" i="4"/>
  <c r="OV109" i="4"/>
  <c r="OW109" i="4"/>
  <c r="OX109" i="4"/>
  <c r="OY109" i="4"/>
  <c r="OZ109" i="4"/>
  <c r="PA109" i="4"/>
  <c r="PB109" i="4"/>
  <c r="PC109" i="4"/>
  <c r="PD109" i="4"/>
  <c r="PE109" i="4"/>
  <c r="PF109" i="4"/>
  <c r="PG109" i="4"/>
  <c r="PH109" i="4"/>
  <c r="PI109" i="4"/>
  <c r="PJ109" i="4"/>
  <c r="PK109" i="4"/>
  <c r="PL109" i="4"/>
  <c r="PM109" i="4"/>
  <c r="PN109" i="4"/>
  <c r="PO109" i="4"/>
  <c r="PP109" i="4"/>
  <c r="PQ109" i="4"/>
  <c r="PR109" i="4"/>
  <c r="PS109" i="4"/>
  <c r="PT109" i="4"/>
  <c r="PU109" i="4"/>
  <c r="PV109" i="4"/>
  <c r="PW109" i="4"/>
  <c r="PX109" i="4"/>
  <c r="PY109" i="4"/>
  <c r="PZ109" i="4"/>
  <c r="QA109" i="4"/>
  <c r="QB109" i="4"/>
  <c r="QC109" i="4"/>
  <c r="QD109" i="4"/>
  <c r="QE109" i="4"/>
  <c r="QF109" i="4"/>
  <c r="QG109" i="4"/>
  <c r="QH109" i="4"/>
  <c r="QI109" i="4"/>
  <c r="QJ109" i="4"/>
  <c r="QK109" i="4"/>
  <c r="QL109" i="4"/>
  <c r="QM109" i="4"/>
  <c r="QN109" i="4"/>
  <c r="QO109" i="4"/>
  <c r="QP109" i="4"/>
  <c r="QQ109" i="4"/>
  <c r="QR109" i="4"/>
  <c r="QS109" i="4"/>
  <c r="QT109" i="4"/>
  <c r="QU109" i="4"/>
  <c r="QV109" i="4"/>
  <c r="QW109" i="4"/>
  <c r="QX109" i="4"/>
  <c r="QY109" i="4"/>
  <c r="QZ109" i="4"/>
  <c r="RA109" i="4"/>
  <c r="RB109" i="4"/>
  <c r="RC109" i="4"/>
  <c r="RD109" i="4"/>
  <c r="RE109" i="4"/>
  <c r="RF109" i="4"/>
  <c r="RG109" i="4"/>
  <c r="RH109" i="4"/>
  <c r="RI109" i="4"/>
  <c r="RJ109" i="4"/>
  <c r="RT109" i="4"/>
  <c r="RU109" i="4"/>
  <c r="RV109" i="4"/>
  <c r="RW109" i="4"/>
  <c r="RX109" i="4"/>
  <c r="RY109" i="4"/>
  <c r="RZ109" i="4"/>
  <c r="SA109" i="4"/>
  <c r="SB109" i="4"/>
  <c r="SC109" i="4"/>
  <c r="SD109" i="4"/>
  <c r="SE109" i="4"/>
  <c r="SF109" i="4"/>
  <c r="SG109" i="4"/>
  <c r="SH109" i="4"/>
  <c r="SI109" i="4"/>
  <c r="SJ109" i="4"/>
  <c r="SK109" i="4"/>
  <c r="SL109" i="4"/>
  <c r="SM109" i="4"/>
  <c r="SN109" i="4"/>
  <c r="SO109" i="4"/>
  <c r="SP109" i="4"/>
  <c r="SQ109" i="4"/>
  <c r="SR109" i="4"/>
  <c r="SS109" i="4"/>
  <c r="ST109" i="4"/>
  <c r="SU109" i="4"/>
  <c r="SV109" i="4"/>
  <c r="SW109" i="4"/>
  <c r="SX109" i="4"/>
  <c r="SY109" i="4"/>
  <c r="SZ109" i="4"/>
  <c r="TA109" i="4"/>
  <c r="TB109" i="4"/>
  <c r="TC109" i="4"/>
  <c r="TD109" i="4"/>
  <c r="TE109" i="4"/>
  <c r="TF109" i="4"/>
  <c r="TG109" i="4"/>
  <c r="TH109" i="4"/>
  <c r="TI109" i="4"/>
  <c r="TJ109" i="4"/>
  <c r="TK109" i="4"/>
  <c r="TL109" i="4"/>
  <c r="TM109" i="4"/>
  <c r="TN109" i="4"/>
  <c r="TO109" i="4"/>
  <c r="TP109" i="4"/>
  <c r="TQ109" i="4"/>
  <c r="TR109" i="4"/>
  <c r="TS109" i="4"/>
  <c r="TT109" i="4"/>
  <c r="TU109" i="4"/>
  <c r="TV109" i="4"/>
  <c r="TW109" i="4"/>
  <c r="TX109" i="4"/>
  <c r="TY109" i="4"/>
  <c r="TZ109" i="4"/>
  <c r="UA109" i="4"/>
  <c r="UB109" i="4"/>
  <c r="UC109" i="4"/>
  <c r="UD109" i="4"/>
  <c r="UE109" i="4"/>
  <c r="UF109" i="4"/>
  <c r="UG109" i="4"/>
  <c r="UH109" i="4"/>
  <c r="UI109" i="4"/>
  <c r="UJ109" i="4"/>
  <c r="UK109" i="4"/>
  <c r="UL109" i="4"/>
  <c r="UM109" i="4"/>
  <c r="UN109" i="4"/>
  <c r="UO109" i="4"/>
  <c r="UP109" i="4"/>
  <c r="UQ109" i="4"/>
  <c r="UR109" i="4"/>
  <c r="US109" i="4"/>
  <c r="UT109" i="4"/>
  <c r="UU109" i="4"/>
  <c r="UV109" i="4"/>
  <c r="UW109" i="4"/>
  <c r="VG109" i="4"/>
  <c r="VH109" i="4"/>
  <c r="VI109" i="4"/>
  <c r="VJ109" i="4"/>
  <c r="VK109" i="4"/>
  <c r="VL109" i="4"/>
  <c r="VM109" i="4"/>
  <c r="VN109" i="4"/>
  <c r="VO109" i="4"/>
  <c r="VP109" i="4"/>
  <c r="VQ109" i="4"/>
  <c r="VR109" i="4"/>
  <c r="VS109" i="4"/>
  <c r="VT109" i="4"/>
  <c r="VU109" i="4"/>
  <c r="VV109" i="4"/>
  <c r="VW109" i="4"/>
  <c r="VX109" i="4"/>
  <c r="VY109" i="4"/>
  <c r="VZ109" i="4"/>
  <c r="WA109" i="4"/>
  <c r="WB109" i="4"/>
  <c r="WC109" i="4"/>
  <c r="WD109" i="4"/>
  <c r="WE109" i="4"/>
  <c r="WF109" i="4"/>
  <c r="WG109" i="4"/>
  <c r="WH109" i="4"/>
  <c r="WI109" i="4"/>
  <c r="WJ109" i="4"/>
  <c r="WK109" i="4"/>
  <c r="WL109" i="4"/>
  <c r="WM109" i="4"/>
  <c r="WN109" i="4"/>
  <c r="WO109" i="4"/>
  <c r="WP109" i="4"/>
  <c r="WQ109" i="4"/>
  <c r="WR109" i="4"/>
  <c r="WS109" i="4"/>
  <c r="WT109" i="4"/>
  <c r="WU109" i="4"/>
  <c r="WV109" i="4"/>
  <c r="WW109" i="4"/>
  <c r="WX109" i="4"/>
  <c r="WY109" i="4"/>
  <c r="WZ109" i="4"/>
  <c r="XA109" i="4"/>
  <c r="XB109" i="4"/>
  <c r="XC109" i="4"/>
  <c r="XD109" i="4"/>
  <c r="XE109" i="4"/>
  <c r="XF109" i="4"/>
  <c r="XG109" i="4"/>
  <c r="XH109" i="4"/>
  <c r="XI109" i="4"/>
  <c r="XJ109" i="4"/>
  <c r="XK109" i="4"/>
  <c r="XL109" i="4"/>
  <c r="XM109" i="4"/>
  <c r="XN109" i="4"/>
  <c r="XO109" i="4"/>
  <c r="XP109" i="4"/>
  <c r="XQ109" i="4"/>
  <c r="XR109" i="4"/>
  <c r="XS109" i="4"/>
  <c r="XT109" i="4"/>
  <c r="XU109" i="4"/>
  <c r="XV109" i="4"/>
  <c r="XW109" i="4"/>
  <c r="XX109" i="4"/>
  <c r="XY109" i="4"/>
  <c r="XZ109" i="4"/>
  <c r="YA109" i="4"/>
  <c r="YB109" i="4"/>
  <c r="YC109" i="4"/>
  <c r="YD109" i="4"/>
  <c r="YE109" i="4"/>
  <c r="YF109" i="4"/>
  <c r="YG109" i="4"/>
  <c r="YH109" i="4"/>
  <c r="YI109" i="4"/>
  <c r="YJ109" i="4"/>
  <c r="YT109" i="4"/>
  <c r="YU109" i="4"/>
  <c r="YV109" i="4"/>
  <c r="YW109" i="4"/>
  <c r="YX109" i="4"/>
  <c r="YY109" i="4"/>
  <c r="YZ109" i="4"/>
  <c r="ZA109" i="4"/>
  <c r="ZB109" i="4"/>
  <c r="ZC109" i="4"/>
  <c r="ZD109" i="4"/>
  <c r="ZE109" i="4"/>
  <c r="ZF109" i="4"/>
  <c r="ZG109" i="4"/>
  <c r="ZH109" i="4"/>
  <c r="ZI109" i="4"/>
  <c r="ZJ109" i="4"/>
  <c r="ZK109" i="4"/>
  <c r="ZL109" i="4"/>
  <c r="ZM109" i="4"/>
  <c r="ZN109" i="4"/>
  <c r="ZO109" i="4"/>
  <c r="ZP109" i="4"/>
  <c r="ZQ109" i="4"/>
  <c r="ZR109" i="4"/>
  <c r="ZS109" i="4"/>
  <c r="ZT109" i="4"/>
  <c r="ZU109" i="4"/>
  <c r="ZV109" i="4"/>
  <c r="ZW109" i="4"/>
  <c r="ZX109" i="4"/>
  <c r="ZY109" i="4"/>
  <c r="ZZ109" i="4"/>
  <c r="AAA109" i="4"/>
  <c r="AAB109" i="4"/>
  <c r="AAC109" i="4"/>
  <c r="AAD109" i="4"/>
  <c r="AAE109" i="4"/>
  <c r="AAF109" i="4"/>
  <c r="AAG109" i="4"/>
  <c r="AAH109" i="4"/>
  <c r="AAI109" i="4"/>
  <c r="AAJ109" i="4"/>
  <c r="AAK109" i="4"/>
  <c r="AAL109" i="4"/>
  <c r="AAM109" i="4"/>
  <c r="AAN109" i="4"/>
  <c r="AAO109" i="4"/>
  <c r="AAP109" i="4"/>
  <c r="AAQ109" i="4"/>
  <c r="AAR109" i="4"/>
  <c r="AAS109" i="4"/>
  <c r="AAT109" i="4"/>
  <c r="AAU109" i="4"/>
  <c r="AAV109" i="4"/>
  <c r="AAW109" i="4"/>
  <c r="AAX109" i="4"/>
  <c r="AAY109" i="4"/>
  <c r="AAZ109" i="4"/>
  <c r="ABA109" i="4"/>
  <c r="ABB109" i="4"/>
  <c r="ABC109" i="4"/>
  <c r="ABD109" i="4"/>
  <c r="ABE109" i="4"/>
  <c r="ABF109" i="4"/>
  <c r="ABG109" i="4"/>
  <c r="ABH109" i="4"/>
  <c r="ABI109" i="4"/>
  <c r="ABJ109" i="4"/>
  <c r="ABK109" i="4"/>
  <c r="ABL109" i="4"/>
  <c r="ABM109" i="4"/>
  <c r="ABN109" i="4"/>
  <c r="ABO109" i="4"/>
  <c r="ABP109" i="4"/>
  <c r="ABQ109" i="4"/>
  <c r="ABR109" i="4"/>
  <c r="ABS109" i="4"/>
  <c r="ABT109" i="4"/>
  <c r="ABU109" i="4"/>
  <c r="ABV109" i="4"/>
  <c r="ABW109" i="4"/>
  <c r="ACG109" i="4"/>
  <c r="ACH109" i="4"/>
  <c r="ACI109" i="4"/>
  <c r="ACJ109" i="4"/>
  <c r="ACK109" i="4"/>
  <c r="ACL109" i="4"/>
  <c r="ACM109" i="4"/>
  <c r="ACN109" i="4"/>
  <c r="ACO109" i="4"/>
  <c r="ACP109" i="4"/>
  <c r="ACQ109" i="4"/>
  <c r="ACR109" i="4"/>
  <c r="ACS109" i="4"/>
  <c r="ACT109" i="4"/>
  <c r="ACU109" i="4"/>
  <c r="ACV109" i="4"/>
  <c r="ACW109" i="4"/>
  <c r="ACX109" i="4"/>
  <c r="ACY109" i="4"/>
  <c r="ACZ109" i="4"/>
  <c r="ADA109" i="4"/>
  <c r="ADB109" i="4"/>
  <c r="ADC109" i="4"/>
  <c r="ADD109" i="4"/>
  <c r="ADE109" i="4"/>
  <c r="ADF109" i="4"/>
  <c r="ADG109" i="4"/>
  <c r="ADH109" i="4"/>
  <c r="ADI109" i="4"/>
  <c r="ADJ109" i="4"/>
  <c r="ADK109" i="4"/>
  <c r="ADL109" i="4"/>
  <c r="ADM109" i="4"/>
  <c r="ADN109" i="4"/>
  <c r="ADO109" i="4"/>
  <c r="ADP109" i="4"/>
  <c r="ADQ109" i="4"/>
  <c r="ADR109" i="4"/>
  <c r="ADS109" i="4"/>
  <c r="ADT109" i="4"/>
  <c r="ADU109" i="4"/>
  <c r="ADV109" i="4"/>
  <c r="ADW109" i="4"/>
  <c r="ADX109" i="4"/>
  <c r="ADY109" i="4"/>
  <c r="ADZ109" i="4"/>
  <c r="AEA109" i="4"/>
  <c r="AEB109" i="4"/>
  <c r="AEC109" i="4"/>
  <c r="AED109" i="4"/>
  <c r="AEE109" i="4"/>
  <c r="AEF109" i="4"/>
  <c r="AEG109" i="4"/>
  <c r="AEH109" i="4"/>
  <c r="AEI109" i="4"/>
  <c r="AEJ109" i="4"/>
  <c r="AEK109" i="4"/>
  <c r="AEL109" i="4"/>
  <c r="AEM109" i="4"/>
  <c r="AEN109" i="4"/>
  <c r="AEO109" i="4"/>
  <c r="AEP109" i="4"/>
  <c r="AEQ109" i="4"/>
  <c r="AER109" i="4"/>
  <c r="AES109" i="4"/>
  <c r="AET109" i="4"/>
  <c r="AEU109" i="4"/>
  <c r="AEV109" i="4"/>
  <c r="AEW109" i="4"/>
  <c r="AEX109" i="4"/>
  <c r="AEY109" i="4"/>
  <c r="AEZ109" i="4"/>
  <c r="AFA109" i="4"/>
  <c r="AFB109" i="4"/>
  <c r="AFC109" i="4"/>
  <c r="AFD109" i="4"/>
  <c r="AFE109" i="4"/>
  <c r="AFF109" i="4"/>
  <c r="AFG109" i="4"/>
  <c r="AFH109" i="4"/>
  <c r="AFI109" i="4"/>
  <c r="AFJ109" i="4"/>
  <c r="DR14" i="4"/>
  <c r="DT14" i="4"/>
  <c r="DU14" i="4"/>
  <c r="DV14" i="4"/>
  <c r="DW14" i="4"/>
  <c r="DX14" i="4"/>
  <c r="DY14" i="4"/>
  <c r="DZ14" i="4"/>
  <c r="EA14" i="4"/>
  <c r="EB14" i="4"/>
  <c r="EC14" i="4"/>
  <c r="ED14" i="4"/>
  <c r="EE14" i="4"/>
  <c r="EF14" i="4"/>
  <c r="EG14" i="4"/>
  <c r="EH14" i="4"/>
  <c r="EI14" i="4"/>
  <c r="EJ14" i="4"/>
  <c r="EK14" i="4"/>
  <c r="EL14" i="4"/>
  <c r="EM14" i="4"/>
  <c r="EN14" i="4"/>
  <c r="EO14" i="4"/>
  <c r="EP14" i="4"/>
  <c r="EQ14" i="4"/>
  <c r="ER14" i="4"/>
  <c r="ES14" i="4"/>
  <c r="ET14" i="4"/>
  <c r="EU14" i="4"/>
  <c r="EV14" i="4"/>
  <c r="EW14" i="4"/>
  <c r="EX14" i="4"/>
  <c r="EY14" i="4"/>
  <c r="EZ14" i="4"/>
  <c r="FA14" i="4"/>
  <c r="FB14" i="4"/>
  <c r="FC14" i="4"/>
  <c r="FD14" i="4"/>
  <c r="FE14" i="4"/>
  <c r="FF14" i="4"/>
  <c r="FG14" i="4"/>
  <c r="FH14" i="4"/>
  <c r="FI14" i="4"/>
  <c r="FJ14" i="4"/>
  <c r="FK14" i="4"/>
  <c r="FL14" i="4"/>
  <c r="FM14" i="4"/>
  <c r="FN14" i="4"/>
  <c r="FO14" i="4"/>
  <c r="FP14" i="4"/>
  <c r="FQ14" i="4"/>
  <c r="FR14" i="4"/>
  <c r="FS14" i="4"/>
  <c r="FT14" i="4"/>
  <c r="FU14" i="4"/>
  <c r="FV14" i="4"/>
  <c r="FW14" i="4"/>
  <c r="FX14" i="4"/>
  <c r="FY14" i="4"/>
  <c r="FZ14" i="4"/>
  <c r="GA14" i="4"/>
  <c r="GB14" i="4"/>
  <c r="GC14" i="4"/>
  <c r="GD14" i="4"/>
  <c r="GE14" i="4"/>
  <c r="GF14" i="4"/>
  <c r="GG14" i="4"/>
  <c r="GH14" i="4"/>
  <c r="GI14" i="4"/>
  <c r="GJ14" i="4"/>
  <c r="GK14" i="4"/>
  <c r="GL14" i="4"/>
  <c r="GM14" i="4"/>
  <c r="GN14" i="4"/>
  <c r="GO14" i="4"/>
  <c r="GP14" i="4"/>
  <c r="GQ14" i="4"/>
  <c r="GR14" i="4"/>
  <c r="GS14" i="4"/>
  <c r="GT14" i="4"/>
  <c r="GU14" i="4"/>
  <c r="KS14" i="4"/>
  <c r="KT14" i="4"/>
  <c r="KU14" i="4"/>
  <c r="KV14" i="4"/>
  <c r="KW14" i="4"/>
  <c r="KX14" i="4"/>
  <c r="KY14" i="4"/>
  <c r="KZ14" i="4"/>
  <c r="LA14" i="4"/>
  <c r="LB14" i="4"/>
  <c r="LC14" i="4"/>
  <c r="LD14" i="4"/>
  <c r="LE14" i="4"/>
  <c r="LF14" i="4"/>
  <c r="LG14" i="4"/>
  <c r="LH14" i="4"/>
  <c r="LI14" i="4"/>
  <c r="LJ14" i="4"/>
  <c r="LK14" i="4"/>
  <c r="LL14" i="4"/>
  <c r="LM14" i="4"/>
  <c r="LN14" i="4"/>
  <c r="LO14" i="4"/>
  <c r="LP14" i="4"/>
  <c r="LQ14" i="4"/>
  <c r="LR14" i="4"/>
  <c r="LS14" i="4"/>
  <c r="LT14" i="4"/>
  <c r="LU14" i="4"/>
  <c r="LV14" i="4"/>
  <c r="LW14" i="4"/>
  <c r="LX14" i="4"/>
  <c r="LY14" i="4"/>
  <c r="LZ14" i="4"/>
  <c r="MA14" i="4"/>
  <c r="MB14" i="4"/>
  <c r="MC14" i="4"/>
  <c r="MD14" i="4"/>
  <c r="ME14" i="4"/>
  <c r="MF14" i="4"/>
  <c r="MG14" i="4"/>
  <c r="MH14" i="4"/>
  <c r="MI14" i="4"/>
  <c r="MJ14" i="4"/>
  <c r="MK14" i="4"/>
  <c r="ML14" i="4"/>
  <c r="MM14" i="4"/>
  <c r="MN14" i="4"/>
  <c r="MO14" i="4"/>
  <c r="MP14" i="4"/>
  <c r="MQ14" i="4"/>
  <c r="MR14" i="4"/>
  <c r="MS14" i="4"/>
  <c r="MT14" i="4"/>
  <c r="MU14" i="4"/>
  <c r="MV14" i="4"/>
  <c r="MW14" i="4"/>
  <c r="MX14" i="4"/>
  <c r="MY14" i="4"/>
  <c r="MZ14" i="4"/>
  <c r="NA14" i="4"/>
  <c r="NB14" i="4"/>
  <c r="NC14" i="4"/>
  <c r="ND14" i="4"/>
  <c r="NE14" i="4"/>
  <c r="NF14" i="4"/>
  <c r="NG14" i="4"/>
  <c r="NH14" i="4"/>
  <c r="NI14" i="4"/>
  <c r="NJ14" i="4"/>
  <c r="NK14" i="4"/>
  <c r="NL14" i="4"/>
  <c r="NM14" i="4"/>
  <c r="NN14" i="4"/>
  <c r="NO14" i="4"/>
  <c r="NP14" i="4"/>
  <c r="NQ14" i="4"/>
  <c r="NR14" i="4"/>
  <c r="NS14" i="4"/>
  <c r="NT14" i="4"/>
  <c r="NU14" i="4"/>
  <c r="NV14" i="4"/>
  <c r="OG14" i="4"/>
  <c r="OH14" i="4"/>
  <c r="OI14" i="4"/>
  <c r="OJ14" i="4"/>
  <c r="OK14" i="4"/>
  <c r="OL14" i="4"/>
  <c r="OM14" i="4"/>
  <c r="ON14" i="4"/>
  <c r="OO14" i="4"/>
  <c r="OP14" i="4"/>
  <c r="OQ14" i="4"/>
  <c r="OR14" i="4"/>
  <c r="OS14" i="4"/>
  <c r="OT14" i="4"/>
  <c r="OU14" i="4"/>
  <c r="OV14" i="4"/>
  <c r="OW14" i="4"/>
  <c r="OX14" i="4"/>
  <c r="OY14" i="4"/>
  <c r="OZ14" i="4"/>
  <c r="PA14" i="4"/>
  <c r="PB14" i="4"/>
  <c r="PC14" i="4"/>
  <c r="PD14" i="4"/>
  <c r="PE14" i="4"/>
  <c r="PF14" i="4"/>
  <c r="PG14" i="4"/>
  <c r="PH14" i="4"/>
  <c r="PI14" i="4"/>
  <c r="PJ14" i="4"/>
  <c r="PK14" i="4"/>
  <c r="PL14" i="4"/>
  <c r="PM14" i="4"/>
  <c r="PN14" i="4"/>
  <c r="PO14" i="4"/>
  <c r="PP14" i="4"/>
  <c r="PQ14" i="4"/>
  <c r="PR14" i="4"/>
  <c r="PS14" i="4"/>
  <c r="PT14" i="4"/>
  <c r="PU14" i="4"/>
  <c r="PV14" i="4"/>
  <c r="PW14" i="4"/>
  <c r="PX14" i="4"/>
  <c r="PY14" i="4"/>
  <c r="PZ14" i="4"/>
  <c r="QA14" i="4"/>
  <c r="QB14" i="4"/>
  <c r="QC14" i="4"/>
  <c r="QD14" i="4"/>
  <c r="QE14" i="4"/>
  <c r="QF14" i="4"/>
  <c r="QG14" i="4"/>
  <c r="QH14" i="4"/>
  <c r="QI14" i="4"/>
  <c r="QJ14" i="4"/>
  <c r="QK14" i="4"/>
  <c r="QL14" i="4"/>
  <c r="QM14" i="4"/>
  <c r="QN14" i="4"/>
  <c r="QO14" i="4"/>
  <c r="QP14" i="4"/>
  <c r="QQ14" i="4"/>
  <c r="QR14" i="4"/>
  <c r="QS14" i="4"/>
  <c r="QT14" i="4"/>
  <c r="QU14" i="4"/>
  <c r="QV14" i="4"/>
  <c r="QW14" i="4"/>
  <c r="QX14" i="4"/>
  <c r="QY14" i="4"/>
  <c r="QZ14" i="4"/>
  <c r="RA14" i="4"/>
  <c r="RB14" i="4"/>
  <c r="RC14" i="4"/>
  <c r="RD14" i="4"/>
  <c r="RE14" i="4"/>
  <c r="RF14" i="4"/>
  <c r="RG14" i="4"/>
  <c r="RH14" i="4"/>
  <c r="RI14" i="4"/>
  <c r="RJ14" i="4"/>
  <c r="RT14" i="4"/>
  <c r="RU14" i="4"/>
  <c r="RV14" i="4"/>
  <c r="RW14" i="4"/>
  <c r="RX14" i="4"/>
  <c r="RY14" i="4"/>
  <c r="RZ14" i="4"/>
  <c r="SA14" i="4"/>
  <c r="SB14" i="4"/>
  <c r="SC14" i="4"/>
  <c r="SD14" i="4"/>
  <c r="SE14" i="4"/>
  <c r="SF14" i="4"/>
  <c r="SG14" i="4"/>
  <c r="SH14" i="4"/>
  <c r="SI14" i="4"/>
  <c r="SJ14" i="4"/>
  <c r="SK14" i="4"/>
  <c r="SL14" i="4"/>
  <c r="SM14" i="4"/>
  <c r="SN14" i="4"/>
  <c r="SO14" i="4"/>
  <c r="SP14" i="4"/>
  <c r="SQ14" i="4"/>
  <c r="SR14" i="4"/>
  <c r="SS14" i="4"/>
  <c r="ST14" i="4"/>
  <c r="SU14" i="4"/>
  <c r="SV14" i="4"/>
  <c r="SW14" i="4"/>
  <c r="SX14" i="4"/>
  <c r="SY14" i="4"/>
  <c r="SZ14" i="4"/>
  <c r="TA14" i="4"/>
  <c r="TB14" i="4"/>
  <c r="TC14" i="4"/>
  <c r="TD14" i="4"/>
  <c r="TE14" i="4"/>
  <c r="TF14" i="4"/>
  <c r="TG14" i="4"/>
  <c r="TH14" i="4"/>
  <c r="TI14" i="4"/>
  <c r="TJ14" i="4"/>
  <c r="TK14" i="4"/>
  <c r="TL14" i="4"/>
  <c r="TM14" i="4"/>
  <c r="TN14" i="4"/>
  <c r="TO14" i="4"/>
  <c r="TP14" i="4"/>
  <c r="TQ14" i="4"/>
  <c r="TR14" i="4"/>
  <c r="TS14" i="4"/>
  <c r="TT14" i="4"/>
  <c r="TU14" i="4"/>
  <c r="TV14" i="4"/>
  <c r="TW14" i="4"/>
  <c r="TX14" i="4"/>
  <c r="TY14" i="4"/>
  <c r="TZ14" i="4"/>
  <c r="UA14" i="4"/>
  <c r="UB14" i="4"/>
  <c r="UC14" i="4"/>
  <c r="UD14" i="4"/>
  <c r="UE14" i="4"/>
  <c r="UF14" i="4"/>
  <c r="UG14" i="4"/>
  <c r="UH14" i="4"/>
  <c r="UI14" i="4"/>
  <c r="UJ14" i="4"/>
  <c r="UK14" i="4"/>
  <c r="UL14" i="4"/>
  <c r="UM14" i="4"/>
  <c r="UN14" i="4"/>
  <c r="UO14" i="4"/>
  <c r="UP14" i="4"/>
  <c r="UQ14" i="4"/>
  <c r="UR14" i="4"/>
  <c r="US14" i="4"/>
  <c r="UT14" i="4"/>
  <c r="UU14" i="4"/>
  <c r="UV14" i="4"/>
  <c r="UW14" i="4"/>
  <c r="VG14" i="4"/>
  <c r="VH14" i="4"/>
  <c r="VI14" i="4"/>
  <c r="VJ14" i="4"/>
  <c r="VK14" i="4"/>
  <c r="VL14" i="4"/>
  <c r="VM14" i="4"/>
  <c r="VN14" i="4"/>
  <c r="VO14" i="4"/>
  <c r="VP14" i="4"/>
  <c r="VQ14" i="4"/>
  <c r="VR14" i="4"/>
  <c r="VS14" i="4"/>
  <c r="VT14" i="4"/>
  <c r="VU14" i="4"/>
  <c r="VV14" i="4"/>
  <c r="VW14" i="4"/>
  <c r="VX14" i="4"/>
  <c r="VY14" i="4"/>
  <c r="VZ14" i="4"/>
  <c r="WA14" i="4"/>
  <c r="WB14" i="4"/>
  <c r="WC14" i="4"/>
  <c r="WD14" i="4"/>
  <c r="WE14" i="4"/>
  <c r="WF14" i="4"/>
  <c r="WG14" i="4"/>
  <c r="WH14" i="4"/>
  <c r="WI14" i="4"/>
  <c r="WJ14" i="4"/>
  <c r="WK14" i="4"/>
  <c r="WL14" i="4"/>
  <c r="WM14" i="4"/>
  <c r="WN14" i="4"/>
  <c r="WO14" i="4"/>
  <c r="WP14" i="4"/>
  <c r="WQ14" i="4"/>
  <c r="WR14" i="4"/>
  <c r="WS14" i="4"/>
  <c r="WT14" i="4"/>
  <c r="WU14" i="4"/>
  <c r="WV14" i="4"/>
  <c r="WW14" i="4"/>
  <c r="WX14" i="4"/>
  <c r="WY14" i="4"/>
  <c r="WZ14" i="4"/>
  <c r="XA14" i="4"/>
  <c r="XB14" i="4"/>
  <c r="XC14" i="4"/>
  <c r="XD14" i="4"/>
  <c r="XE14" i="4"/>
  <c r="XF14" i="4"/>
  <c r="XG14" i="4"/>
  <c r="XH14" i="4"/>
  <c r="XI14" i="4"/>
  <c r="XJ14" i="4"/>
  <c r="XK14" i="4"/>
  <c r="XL14" i="4"/>
  <c r="XM14" i="4"/>
  <c r="XN14" i="4"/>
  <c r="XO14" i="4"/>
  <c r="XP14" i="4"/>
  <c r="XQ14" i="4"/>
  <c r="XR14" i="4"/>
  <c r="XS14" i="4"/>
  <c r="XT14" i="4"/>
  <c r="XU14" i="4"/>
  <c r="XV14" i="4"/>
  <c r="XW14" i="4"/>
  <c r="XX14" i="4"/>
  <c r="XY14" i="4"/>
  <c r="XZ14" i="4"/>
  <c r="YA14" i="4"/>
  <c r="YB14" i="4"/>
  <c r="YC14" i="4"/>
  <c r="YD14" i="4"/>
  <c r="YE14" i="4"/>
  <c r="YF14" i="4"/>
  <c r="YG14" i="4"/>
  <c r="YH14" i="4"/>
  <c r="YI14" i="4"/>
  <c r="YJ14" i="4"/>
  <c r="YT14" i="4"/>
  <c r="YU14" i="4"/>
  <c r="YV14" i="4"/>
  <c r="YW14" i="4"/>
  <c r="YX14" i="4"/>
  <c r="YY14" i="4"/>
  <c r="YZ14" i="4"/>
  <c r="ZA14" i="4"/>
  <c r="ZB14" i="4"/>
  <c r="ZC14" i="4"/>
  <c r="ZD14" i="4"/>
  <c r="ZE14" i="4"/>
  <c r="ZF14" i="4"/>
  <c r="ZG14" i="4"/>
  <c r="ZH14" i="4"/>
  <c r="ZI14" i="4"/>
  <c r="ZJ14" i="4"/>
  <c r="ZK14" i="4"/>
  <c r="ZL14" i="4"/>
  <c r="ZM14" i="4"/>
  <c r="ZN14" i="4"/>
  <c r="ZO14" i="4"/>
  <c r="ZP14" i="4"/>
  <c r="ZQ14" i="4"/>
  <c r="ZR14" i="4"/>
  <c r="ZS14" i="4"/>
  <c r="ZT14" i="4"/>
  <c r="ZU14" i="4"/>
  <c r="ZV14" i="4"/>
  <c r="ZW14" i="4"/>
  <c r="ZX14" i="4"/>
  <c r="ZY14" i="4"/>
  <c r="ZZ14" i="4"/>
  <c r="AAA14" i="4"/>
  <c r="AAB14" i="4"/>
  <c r="AAC14" i="4"/>
  <c r="AAD14" i="4"/>
  <c r="AAE14" i="4"/>
  <c r="AAF14" i="4"/>
  <c r="AAG14" i="4"/>
  <c r="AAH14" i="4"/>
  <c r="AAI14" i="4"/>
  <c r="AAJ14" i="4"/>
  <c r="AAK14" i="4"/>
  <c r="AAL14" i="4"/>
  <c r="AAM14" i="4"/>
  <c r="AAN14" i="4"/>
  <c r="AAO14" i="4"/>
  <c r="AAP14" i="4"/>
  <c r="AAQ14" i="4"/>
  <c r="AAR14" i="4"/>
  <c r="AAS14" i="4"/>
  <c r="AAT14" i="4"/>
  <c r="AAU14" i="4"/>
  <c r="AAV14" i="4"/>
  <c r="AAW14" i="4"/>
  <c r="AAX14" i="4"/>
  <c r="AAY14" i="4"/>
  <c r="AAZ14" i="4"/>
  <c r="ABA14" i="4"/>
  <c r="ABB14" i="4"/>
  <c r="ABC14" i="4"/>
  <c r="ABD14" i="4"/>
  <c r="ABE14" i="4"/>
  <c r="ABF14" i="4"/>
  <c r="ABG14" i="4"/>
  <c r="ABH14" i="4"/>
  <c r="ABI14" i="4"/>
  <c r="ABJ14" i="4"/>
  <c r="ABK14" i="4"/>
  <c r="ABL14" i="4"/>
  <c r="ABM14" i="4"/>
  <c r="ABN14" i="4"/>
  <c r="ABO14" i="4"/>
  <c r="ABP14" i="4"/>
  <c r="ABQ14" i="4"/>
  <c r="ABR14" i="4"/>
  <c r="ABS14" i="4"/>
  <c r="ABT14" i="4"/>
  <c r="ABU14" i="4"/>
  <c r="ABV14" i="4"/>
  <c r="ABW14" i="4"/>
  <c r="ACG14" i="4"/>
  <c r="ACH14" i="4"/>
  <c r="ACI14" i="4"/>
  <c r="ACJ14" i="4"/>
  <c r="ACK14" i="4"/>
  <c r="ACL14" i="4"/>
  <c r="ACM14" i="4"/>
  <c r="ACN14" i="4"/>
  <c r="ACO14" i="4"/>
  <c r="ACP14" i="4"/>
  <c r="ACQ14" i="4"/>
  <c r="ACR14" i="4"/>
  <c r="ACS14" i="4"/>
  <c r="ACT14" i="4"/>
  <c r="ACU14" i="4"/>
  <c r="ACV14" i="4"/>
  <c r="ACW14" i="4"/>
  <c r="ACX14" i="4"/>
  <c r="ACY14" i="4"/>
  <c r="ACZ14" i="4"/>
  <c r="ADA14" i="4"/>
  <c r="ADB14" i="4"/>
  <c r="ADC14" i="4"/>
  <c r="ADD14" i="4"/>
  <c r="ADE14" i="4"/>
  <c r="ADF14" i="4"/>
  <c r="ADG14" i="4"/>
  <c r="ADH14" i="4"/>
  <c r="ADI14" i="4"/>
  <c r="ADJ14" i="4"/>
  <c r="ADK14" i="4"/>
  <c r="ADL14" i="4"/>
  <c r="ADM14" i="4"/>
  <c r="ADN14" i="4"/>
  <c r="ADO14" i="4"/>
  <c r="ADP14" i="4"/>
  <c r="ADQ14" i="4"/>
  <c r="ADR14" i="4"/>
  <c r="ADS14" i="4"/>
  <c r="ADT14" i="4"/>
  <c r="ADU14" i="4"/>
  <c r="ADV14" i="4"/>
  <c r="ADW14" i="4"/>
  <c r="ADX14" i="4"/>
  <c r="ADY14" i="4"/>
  <c r="ADZ14" i="4"/>
  <c r="AEA14" i="4"/>
  <c r="AEB14" i="4"/>
  <c r="AEC14" i="4"/>
  <c r="AED14" i="4"/>
  <c r="AEE14" i="4"/>
  <c r="AEF14" i="4"/>
  <c r="AEG14" i="4"/>
  <c r="AEH14" i="4"/>
  <c r="AEI14" i="4"/>
  <c r="AEJ14" i="4"/>
  <c r="AEK14" i="4"/>
  <c r="AEL14" i="4"/>
  <c r="AEM14" i="4"/>
  <c r="AEN14" i="4"/>
  <c r="AEO14" i="4"/>
  <c r="AEP14" i="4"/>
  <c r="AEQ14" i="4"/>
  <c r="AER14" i="4"/>
  <c r="AES14" i="4"/>
  <c r="AET14" i="4"/>
  <c r="AEU14" i="4"/>
  <c r="AEV14" i="4"/>
  <c r="AEW14" i="4"/>
  <c r="AEX14" i="4"/>
  <c r="AEY14" i="4"/>
  <c r="AEZ14" i="4"/>
  <c r="AFA14" i="4"/>
  <c r="AFB14" i="4"/>
  <c r="AFC14" i="4"/>
  <c r="AFD14" i="4"/>
  <c r="AFE14" i="4"/>
  <c r="AFF14" i="4"/>
  <c r="AFG14" i="4"/>
  <c r="AFH14" i="4"/>
  <c r="AFI14" i="4"/>
  <c r="AFJ14" i="4"/>
  <c r="DR51" i="4"/>
  <c r="DT51" i="4"/>
  <c r="DU51" i="4"/>
  <c r="DV51" i="4"/>
  <c r="DW51" i="4"/>
  <c r="DX51" i="4"/>
  <c r="DY51" i="4"/>
  <c r="DZ51" i="4"/>
  <c r="EA51" i="4"/>
  <c r="EB51" i="4"/>
  <c r="EC51" i="4"/>
  <c r="ED51" i="4"/>
  <c r="EE51" i="4"/>
  <c r="EF51" i="4"/>
  <c r="EG51" i="4"/>
  <c r="EH51" i="4"/>
  <c r="EI51" i="4"/>
  <c r="EJ51" i="4"/>
  <c r="EK51" i="4"/>
  <c r="EL51" i="4"/>
  <c r="EM51" i="4"/>
  <c r="EN51" i="4"/>
  <c r="EO51" i="4"/>
  <c r="EP51" i="4"/>
  <c r="EQ51" i="4"/>
  <c r="ER51" i="4"/>
  <c r="ES51" i="4"/>
  <c r="ET51" i="4"/>
  <c r="EU51" i="4"/>
  <c r="EV51" i="4"/>
  <c r="EW51" i="4"/>
  <c r="EX51" i="4"/>
  <c r="EY51" i="4"/>
  <c r="EZ51" i="4"/>
  <c r="FA51" i="4"/>
  <c r="FB51" i="4"/>
  <c r="FC51" i="4"/>
  <c r="FD51" i="4"/>
  <c r="FE51" i="4"/>
  <c r="FF51" i="4"/>
  <c r="FG51" i="4"/>
  <c r="FH51" i="4"/>
  <c r="FI51" i="4"/>
  <c r="FJ51" i="4"/>
  <c r="FK51" i="4"/>
  <c r="FL51" i="4"/>
  <c r="FM51" i="4"/>
  <c r="FN51" i="4"/>
  <c r="FO51" i="4"/>
  <c r="FP51" i="4"/>
  <c r="FQ51" i="4"/>
  <c r="FR51" i="4"/>
  <c r="FS51" i="4"/>
  <c r="FT51" i="4"/>
  <c r="FU51" i="4"/>
  <c r="FV51" i="4"/>
  <c r="FW51" i="4"/>
  <c r="FX51" i="4"/>
  <c r="FY51" i="4"/>
  <c r="FZ51" i="4"/>
  <c r="GA51" i="4"/>
  <c r="GB51" i="4"/>
  <c r="GC51" i="4"/>
  <c r="GD51" i="4"/>
  <c r="GE51" i="4"/>
  <c r="GF51" i="4"/>
  <c r="GG51" i="4"/>
  <c r="GH51" i="4"/>
  <c r="GI51" i="4"/>
  <c r="GJ51" i="4"/>
  <c r="GK51" i="4"/>
  <c r="GL51" i="4"/>
  <c r="GM51" i="4"/>
  <c r="GN51" i="4"/>
  <c r="GO51" i="4"/>
  <c r="GP51" i="4"/>
  <c r="GQ51" i="4"/>
  <c r="GR51" i="4"/>
  <c r="GS51" i="4"/>
  <c r="GT51" i="4"/>
  <c r="GU51" i="4"/>
  <c r="KS51" i="4"/>
  <c r="KT51" i="4"/>
  <c r="KU51" i="4"/>
  <c r="KV51" i="4"/>
  <c r="KW51" i="4"/>
  <c r="KX51" i="4"/>
  <c r="KY51" i="4"/>
  <c r="KZ51" i="4"/>
  <c r="LA51" i="4"/>
  <c r="LB51" i="4"/>
  <c r="LC51" i="4"/>
  <c r="LD51" i="4"/>
  <c r="LE51" i="4"/>
  <c r="LF51" i="4"/>
  <c r="LG51" i="4"/>
  <c r="LH51" i="4"/>
  <c r="LI51" i="4"/>
  <c r="LJ51" i="4"/>
  <c r="LK51" i="4"/>
  <c r="LL51" i="4"/>
  <c r="LM51" i="4"/>
  <c r="LN51" i="4"/>
  <c r="LO51" i="4"/>
  <c r="LP51" i="4"/>
  <c r="LQ51" i="4"/>
  <c r="LR51" i="4"/>
  <c r="LS51" i="4"/>
  <c r="LT51" i="4"/>
  <c r="LU51" i="4"/>
  <c r="LV51" i="4"/>
  <c r="LW51" i="4"/>
  <c r="LX51" i="4"/>
  <c r="LY51" i="4"/>
  <c r="LZ51" i="4"/>
  <c r="MA51" i="4"/>
  <c r="MB51" i="4"/>
  <c r="MC51" i="4"/>
  <c r="MD51" i="4"/>
  <c r="ME51" i="4"/>
  <c r="MF51" i="4"/>
  <c r="MG51" i="4"/>
  <c r="MH51" i="4"/>
  <c r="MI51" i="4"/>
  <c r="MJ51" i="4"/>
  <c r="MK51" i="4"/>
  <c r="ML51" i="4"/>
  <c r="MM51" i="4"/>
  <c r="MN51" i="4"/>
  <c r="MO51" i="4"/>
  <c r="MP51" i="4"/>
  <c r="MQ51" i="4"/>
  <c r="MR51" i="4"/>
  <c r="MS51" i="4"/>
  <c r="MT51" i="4"/>
  <c r="MU51" i="4"/>
  <c r="MV51" i="4"/>
  <c r="MW51" i="4"/>
  <c r="MX51" i="4"/>
  <c r="MY51" i="4"/>
  <c r="MZ51" i="4"/>
  <c r="NA51" i="4"/>
  <c r="NB51" i="4"/>
  <c r="NC51" i="4"/>
  <c r="ND51" i="4"/>
  <c r="NE51" i="4"/>
  <c r="NF51" i="4"/>
  <c r="NG51" i="4"/>
  <c r="NH51" i="4"/>
  <c r="NI51" i="4"/>
  <c r="NJ51" i="4"/>
  <c r="NK51" i="4"/>
  <c r="NL51" i="4"/>
  <c r="NM51" i="4"/>
  <c r="NN51" i="4"/>
  <c r="NO51" i="4"/>
  <c r="NP51" i="4"/>
  <c r="NQ51" i="4"/>
  <c r="NR51" i="4"/>
  <c r="NS51" i="4"/>
  <c r="NT51" i="4"/>
  <c r="NU51" i="4"/>
  <c r="NV51" i="4"/>
  <c r="OG51" i="4"/>
  <c r="OH51" i="4"/>
  <c r="OI51" i="4"/>
  <c r="OJ51" i="4"/>
  <c r="OK51" i="4"/>
  <c r="OL51" i="4"/>
  <c r="OM51" i="4"/>
  <c r="ON51" i="4"/>
  <c r="OO51" i="4"/>
  <c r="OP51" i="4"/>
  <c r="OQ51" i="4"/>
  <c r="OR51" i="4"/>
  <c r="OS51" i="4"/>
  <c r="OT51" i="4"/>
  <c r="OU51" i="4"/>
  <c r="OV51" i="4"/>
  <c r="OW51" i="4"/>
  <c r="OX51" i="4"/>
  <c r="OY51" i="4"/>
  <c r="OZ51" i="4"/>
  <c r="PA51" i="4"/>
  <c r="PB51" i="4"/>
  <c r="PC51" i="4"/>
  <c r="PD51" i="4"/>
  <c r="PE51" i="4"/>
  <c r="PF51" i="4"/>
  <c r="PG51" i="4"/>
  <c r="PH51" i="4"/>
  <c r="PI51" i="4"/>
  <c r="PJ51" i="4"/>
  <c r="PK51" i="4"/>
  <c r="PL51" i="4"/>
  <c r="PM51" i="4"/>
  <c r="PN51" i="4"/>
  <c r="PO51" i="4"/>
  <c r="PP51" i="4"/>
  <c r="PQ51" i="4"/>
  <c r="PR51" i="4"/>
  <c r="PS51" i="4"/>
  <c r="PT51" i="4"/>
  <c r="PU51" i="4"/>
  <c r="PV51" i="4"/>
  <c r="PW51" i="4"/>
  <c r="PX51" i="4"/>
  <c r="PY51" i="4"/>
  <c r="PZ51" i="4"/>
  <c r="QA51" i="4"/>
  <c r="QB51" i="4"/>
  <c r="QC51" i="4"/>
  <c r="QD51" i="4"/>
  <c r="QE51" i="4"/>
  <c r="QF51" i="4"/>
  <c r="QG51" i="4"/>
  <c r="QH51" i="4"/>
  <c r="QI51" i="4"/>
  <c r="QJ51" i="4"/>
  <c r="QK51" i="4"/>
  <c r="QL51" i="4"/>
  <c r="QM51" i="4"/>
  <c r="QN51" i="4"/>
  <c r="QO51" i="4"/>
  <c r="QP51" i="4"/>
  <c r="QQ51" i="4"/>
  <c r="QR51" i="4"/>
  <c r="QS51" i="4"/>
  <c r="QT51" i="4"/>
  <c r="QU51" i="4"/>
  <c r="QV51" i="4"/>
  <c r="QW51" i="4"/>
  <c r="QX51" i="4"/>
  <c r="QY51" i="4"/>
  <c r="QZ51" i="4"/>
  <c r="RA51" i="4"/>
  <c r="RB51" i="4"/>
  <c r="RC51" i="4"/>
  <c r="RD51" i="4"/>
  <c r="RE51" i="4"/>
  <c r="RF51" i="4"/>
  <c r="RG51" i="4"/>
  <c r="RH51" i="4"/>
  <c r="RI51" i="4"/>
  <c r="RJ51" i="4"/>
  <c r="RT51" i="4"/>
  <c r="RU51" i="4"/>
  <c r="RV51" i="4"/>
  <c r="RW51" i="4"/>
  <c r="RX51" i="4"/>
  <c r="RY51" i="4"/>
  <c r="RZ51" i="4"/>
  <c r="SA51" i="4"/>
  <c r="SB51" i="4"/>
  <c r="SC51" i="4"/>
  <c r="SD51" i="4"/>
  <c r="SE51" i="4"/>
  <c r="SF51" i="4"/>
  <c r="SG51" i="4"/>
  <c r="SH51" i="4"/>
  <c r="SI51" i="4"/>
  <c r="SJ51" i="4"/>
  <c r="SK51" i="4"/>
  <c r="SL51" i="4"/>
  <c r="SM51" i="4"/>
  <c r="SN51" i="4"/>
  <c r="SO51" i="4"/>
  <c r="SP51" i="4"/>
  <c r="SQ51" i="4"/>
  <c r="SR51" i="4"/>
  <c r="SS51" i="4"/>
  <c r="ST51" i="4"/>
  <c r="SU51" i="4"/>
  <c r="SV51" i="4"/>
  <c r="SW51" i="4"/>
  <c r="SX51" i="4"/>
  <c r="SY51" i="4"/>
  <c r="SZ51" i="4"/>
  <c r="TA51" i="4"/>
  <c r="TB51" i="4"/>
  <c r="TC51" i="4"/>
  <c r="TD51" i="4"/>
  <c r="TE51" i="4"/>
  <c r="TF51" i="4"/>
  <c r="TG51" i="4"/>
  <c r="TH51" i="4"/>
  <c r="TI51" i="4"/>
  <c r="TJ51" i="4"/>
  <c r="TK51" i="4"/>
  <c r="TL51" i="4"/>
  <c r="TM51" i="4"/>
  <c r="TN51" i="4"/>
  <c r="TO51" i="4"/>
  <c r="TP51" i="4"/>
  <c r="TQ51" i="4"/>
  <c r="TR51" i="4"/>
  <c r="TS51" i="4"/>
  <c r="TT51" i="4"/>
  <c r="TU51" i="4"/>
  <c r="TV51" i="4"/>
  <c r="TW51" i="4"/>
  <c r="TX51" i="4"/>
  <c r="TY51" i="4"/>
  <c r="TZ51" i="4"/>
  <c r="UA51" i="4"/>
  <c r="UB51" i="4"/>
  <c r="UC51" i="4"/>
  <c r="UD51" i="4"/>
  <c r="UE51" i="4"/>
  <c r="UF51" i="4"/>
  <c r="UG51" i="4"/>
  <c r="UH51" i="4"/>
  <c r="UI51" i="4"/>
  <c r="UJ51" i="4"/>
  <c r="UK51" i="4"/>
  <c r="UL51" i="4"/>
  <c r="UM51" i="4"/>
  <c r="UN51" i="4"/>
  <c r="UO51" i="4"/>
  <c r="UP51" i="4"/>
  <c r="UQ51" i="4"/>
  <c r="UR51" i="4"/>
  <c r="US51" i="4"/>
  <c r="UT51" i="4"/>
  <c r="UU51" i="4"/>
  <c r="UV51" i="4"/>
  <c r="UW51" i="4"/>
  <c r="VG51" i="4"/>
  <c r="VH51" i="4"/>
  <c r="VI51" i="4"/>
  <c r="VJ51" i="4"/>
  <c r="VK51" i="4"/>
  <c r="VL51" i="4"/>
  <c r="VM51" i="4"/>
  <c r="VN51" i="4"/>
  <c r="VO51" i="4"/>
  <c r="VP51" i="4"/>
  <c r="VQ51" i="4"/>
  <c r="VR51" i="4"/>
  <c r="VS51" i="4"/>
  <c r="VT51" i="4"/>
  <c r="VU51" i="4"/>
  <c r="VV51" i="4"/>
  <c r="VW51" i="4"/>
  <c r="VX51" i="4"/>
  <c r="VY51" i="4"/>
  <c r="VZ51" i="4"/>
  <c r="WA51" i="4"/>
  <c r="WB51" i="4"/>
  <c r="WC51" i="4"/>
  <c r="WD51" i="4"/>
  <c r="WE51" i="4"/>
  <c r="WF51" i="4"/>
  <c r="WG51" i="4"/>
  <c r="WH51" i="4"/>
  <c r="WI51" i="4"/>
  <c r="WJ51" i="4"/>
  <c r="WK51" i="4"/>
  <c r="WL51" i="4"/>
  <c r="WM51" i="4"/>
  <c r="WN51" i="4"/>
  <c r="WO51" i="4"/>
  <c r="WP51" i="4"/>
  <c r="WQ51" i="4"/>
  <c r="WR51" i="4"/>
  <c r="WS51" i="4"/>
  <c r="WT51" i="4"/>
  <c r="WU51" i="4"/>
  <c r="WV51" i="4"/>
  <c r="WW51" i="4"/>
  <c r="WX51" i="4"/>
  <c r="WY51" i="4"/>
  <c r="WZ51" i="4"/>
  <c r="XA51" i="4"/>
  <c r="XB51" i="4"/>
  <c r="XC51" i="4"/>
  <c r="XD51" i="4"/>
  <c r="XE51" i="4"/>
  <c r="XF51" i="4"/>
  <c r="XG51" i="4"/>
  <c r="XH51" i="4"/>
  <c r="XI51" i="4"/>
  <c r="XJ51" i="4"/>
  <c r="XK51" i="4"/>
  <c r="XL51" i="4"/>
  <c r="XM51" i="4"/>
  <c r="XN51" i="4"/>
  <c r="XO51" i="4"/>
  <c r="XP51" i="4"/>
  <c r="XQ51" i="4"/>
  <c r="XR51" i="4"/>
  <c r="XS51" i="4"/>
  <c r="XT51" i="4"/>
  <c r="XU51" i="4"/>
  <c r="XV51" i="4"/>
  <c r="XW51" i="4"/>
  <c r="XX51" i="4"/>
  <c r="XY51" i="4"/>
  <c r="XZ51" i="4"/>
  <c r="YA51" i="4"/>
  <c r="YB51" i="4"/>
  <c r="YC51" i="4"/>
  <c r="YD51" i="4"/>
  <c r="YE51" i="4"/>
  <c r="YF51" i="4"/>
  <c r="YG51" i="4"/>
  <c r="YH51" i="4"/>
  <c r="YI51" i="4"/>
  <c r="YJ51" i="4"/>
  <c r="YT51" i="4"/>
  <c r="YU51" i="4"/>
  <c r="YV51" i="4"/>
  <c r="YW51" i="4"/>
  <c r="YX51" i="4"/>
  <c r="YY51" i="4"/>
  <c r="YZ51" i="4"/>
  <c r="ZA51" i="4"/>
  <c r="ZB51" i="4"/>
  <c r="ZC51" i="4"/>
  <c r="ZD51" i="4"/>
  <c r="ZE51" i="4"/>
  <c r="ZF51" i="4"/>
  <c r="ZG51" i="4"/>
  <c r="ZH51" i="4"/>
  <c r="ZI51" i="4"/>
  <c r="ZJ51" i="4"/>
  <c r="ZK51" i="4"/>
  <c r="ZL51" i="4"/>
  <c r="ZM51" i="4"/>
  <c r="ZN51" i="4"/>
  <c r="ZO51" i="4"/>
  <c r="ZP51" i="4"/>
  <c r="ZQ51" i="4"/>
  <c r="ZR51" i="4"/>
  <c r="ZS51" i="4"/>
  <c r="ZT51" i="4"/>
  <c r="ZU51" i="4"/>
  <c r="ZV51" i="4"/>
  <c r="ZW51" i="4"/>
  <c r="ZX51" i="4"/>
  <c r="ZY51" i="4"/>
  <c r="ZZ51" i="4"/>
  <c r="AAA51" i="4"/>
  <c r="AAB51" i="4"/>
  <c r="AAC51" i="4"/>
  <c r="AAD51" i="4"/>
  <c r="AAE51" i="4"/>
  <c r="AAF51" i="4"/>
  <c r="AAG51" i="4"/>
  <c r="AAH51" i="4"/>
  <c r="AAI51" i="4"/>
  <c r="AAJ51" i="4"/>
  <c r="AAK51" i="4"/>
  <c r="AAL51" i="4"/>
  <c r="AAM51" i="4"/>
  <c r="AAN51" i="4"/>
  <c r="AAO51" i="4"/>
  <c r="AAP51" i="4"/>
  <c r="AAQ51" i="4"/>
  <c r="AAR51" i="4"/>
  <c r="AAS51" i="4"/>
  <c r="AAT51" i="4"/>
  <c r="AAU51" i="4"/>
  <c r="AAV51" i="4"/>
  <c r="AAW51" i="4"/>
  <c r="AAX51" i="4"/>
  <c r="AAY51" i="4"/>
  <c r="AAZ51" i="4"/>
  <c r="ABA51" i="4"/>
  <c r="ABB51" i="4"/>
  <c r="ABC51" i="4"/>
  <c r="ABD51" i="4"/>
  <c r="ABE51" i="4"/>
  <c r="ABF51" i="4"/>
  <c r="ABG51" i="4"/>
  <c r="ABH51" i="4"/>
  <c r="ABI51" i="4"/>
  <c r="ABJ51" i="4"/>
  <c r="ABK51" i="4"/>
  <c r="ABL51" i="4"/>
  <c r="ABM51" i="4"/>
  <c r="ABN51" i="4"/>
  <c r="ABO51" i="4"/>
  <c r="ABP51" i="4"/>
  <c r="ABQ51" i="4"/>
  <c r="ABR51" i="4"/>
  <c r="ABS51" i="4"/>
  <c r="ABT51" i="4"/>
  <c r="ABU51" i="4"/>
  <c r="ABV51" i="4"/>
  <c r="ABW51" i="4"/>
  <c r="ACG51" i="4"/>
  <c r="ACH51" i="4"/>
  <c r="ACI51" i="4"/>
  <c r="ACJ51" i="4"/>
  <c r="ACK51" i="4"/>
  <c r="ACL51" i="4"/>
  <c r="ACM51" i="4"/>
  <c r="ACN51" i="4"/>
  <c r="ACO51" i="4"/>
  <c r="ACP51" i="4"/>
  <c r="ACQ51" i="4"/>
  <c r="ACR51" i="4"/>
  <c r="ACS51" i="4"/>
  <c r="ACT51" i="4"/>
  <c r="ACU51" i="4"/>
  <c r="ACV51" i="4"/>
  <c r="ACW51" i="4"/>
  <c r="ACX51" i="4"/>
  <c r="ACY51" i="4"/>
  <c r="ACZ51" i="4"/>
  <c r="ADA51" i="4"/>
  <c r="ADB51" i="4"/>
  <c r="ADC51" i="4"/>
  <c r="ADD51" i="4"/>
  <c r="ADE51" i="4"/>
  <c r="ADF51" i="4"/>
  <c r="ADG51" i="4"/>
  <c r="ADH51" i="4"/>
  <c r="ADI51" i="4"/>
  <c r="ADJ51" i="4"/>
  <c r="ADK51" i="4"/>
  <c r="ADL51" i="4"/>
  <c r="ADM51" i="4"/>
  <c r="ADN51" i="4"/>
  <c r="ADO51" i="4"/>
  <c r="ADP51" i="4"/>
  <c r="ADQ51" i="4"/>
  <c r="ADR51" i="4"/>
  <c r="ADS51" i="4"/>
  <c r="ADT51" i="4"/>
  <c r="ADU51" i="4"/>
  <c r="ADV51" i="4"/>
  <c r="ADW51" i="4"/>
  <c r="ADX51" i="4"/>
  <c r="ADY51" i="4"/>
  <c r="ADZ51" i="4"/>
  <c r="AEA51" i="4"/>
  <c r="AEB51" i="4"/>
  <c r="AEC51" i="4"/>
  <c r="AED51" i="4"/>
  <c r="AEE51" i="4"/>
  <c r="AEF51" i="4"/>
  <c r="AEG51" i="4"/>
  <c r="AEH51" i="4"/>
  <c r="AEI51" i="4"/>
  <c r="AEJ51" i="4"/>
  <c r="AEK51" i="4"/>
  <c r="AEL51" i="4"/>
  <c r="AEM51" i="4"/>
  <c r="AEN51" i="4"/>
  <c r="AEO51" i="4"/>
  <c r="AEP51" i="4"/>
  <c r="AEQ51" i="4"/>
  <c r="AER51" i="4"/>
  <c r="AES51" i="4"/>
  <c r="AET51" i="4"/>
  <c r="AEU51" i="4"/>
  <c r="AEV51" i="4"/>
  <c r="AEW51" i="4"/>
  <c r="AEX51" i="4"/>
  <c r="AEY51" i="4"/>
  <c r="AEZ51" i="4"/>
  <c r="AFA51" i="4"/>
  <c r="AFB51" i="4"/>
  <c r="AFC51" i="4"/>
  <c r="AFD51" i="4"/>
  <c r="AFE51" i="4"/>
  <c r="AFF51" i="4"/>
  <c r="AFG51" i="4"/>
  <c r="AFH51" i="4"/>
  <c r="AFI51" i="4"/>
  <c r="AFJ51" i="4"/>
  <c r="DR69" i="4"/>
  <c r="DT69" i="4"/>
  <c r="DU69" i="4"/>
  <c r="DV69" i="4"/>
  <c r="DW69" i="4"/>
  <c r="DX69" i="4"/>
  <c r="DY69" i="4"/>
  <c r="DZ69" i="4"/>
  <c r="EA69" i="4"/>
  <c r="EB69" i="4"/>
  <c r="EC69" i="4"/>
  <c r="ED69" i="4"/>
  <c r="EE69" i="4"/>
  <c r="EF69" i="4"/>
  <c r="EG69" i="4"/>
  <c r="EH69" i="4"/>
  <c r="EI69" i="4"/>
  <c r="EJ69" i="4"/>
  <c r="EK69" i="4"/>
  <c r="EL69" i="4"/>
  <c r="EM69" i="4"/>
  <c r="EN69" i="4"/>
  <c r="EO69" i="4"/>
  <c r="EP69" i="4"/>
  <c r="EQ69" i="4"/>
  <c r="ER69" i="4"/>
  <c r="ES69" i="4"/>
  <c r="ET69" i="4"/>
  <c r="EU69" i="4"/>
  <c r="EV69" i="4"/>
  <c r="EW69" i="4"/>
  <c r="EX69" i="4"/>
  <c r="EY69" i="4"/>
  <c r="EZ69" i="4"/>
  <c r="FA69" i="4"/>
  <c r="FB69" i="4"/>
  <c r="FC69" i="4"/>
  <c r="FD69" i="4"/>
  <c r="FE69" i="4"/>
  <c r="FF69" i="4"/>
  <c r="FG69" i="4"/>
  <c r="FH69" i="4"/>
  <c r="FI69" i="4"/>
  <c r="FJ69" i="4"/>
  <c r="FK69" i="4"/>
  <c r="FL69" i="4"/>
  <c r="FM69" i="4"/>
  <c r="FN69" i="4"/>
  <c r="FO69" i="4"/>
  <c r="FP69" i="4"/>
  <c r="FQ69" i="4"/>
  <c r="FR69" i="4"/>
  <c r="FS69" i="4"/>
  <c r="FT69" i="4"/>
  <c r="FU69" i="4"/>
  <c r="FV69" i="4"/>
  <c r="FW69" i="4"/>
  <c r="FX69" i="4"/>
  <c r="FY69" i="4"/>
  <c r="FZ69" i="4"/>
  <c r="GA69" i="4"/>
  <c r="GB69" i="4"/>
  <c r="GC69" i="4"/>
  <c r="GD69" i="4"/>
  <c r="GE69" i="4"/>
  <c r="GF69" i="4"/>
  <c r="GG69" i="4"/>
  <c r="GH69" i="4"/>
  <c r="GI69" i="4"/>
  <c r="GJ69" i="4"/>
  <c r="GK69" i="4"/>
  <c r="GL69" i="4"/>
  <c r="GM69" i="4"/>
  <c r="GN69" i="4"/>
  <c r="GO69" i="4"/>
  <c r="GP69" i="4"/>
  <c r="GQ69" i="4"/>
  <c r="GR69" i="4"/>
  <c r="GS69" i="4"/>
  <c r="GT69" i="4"/>
  <c r="GU69" i="4"/>
  <c r="KS69" i="4"/>
  <c r="KT69" i="4"/>
  <c r="KU69" i="4"/>
  <c r="KV69" i="4"/>
  <c r="KW69" i="4"/>
  <c r="KX69" i="4"/>
  <c r="KY69" i="4"/>
  <c r="KZ69" i="4"/>
  <c r="LA69" i="4"/>
  <c r="LB69" i="4"/>
  <c r="LC69" i="4"/>
  <c r="LD69" i="4"/>
  <c r="LE69" i="4"/>
  <c r="LF69" i="4"/>
  <c r="LG69" i="4"/>
  <c r="LH69" i="4"/>
  <c r="LI69" i="4"/>
  <c r="LJ69" i="4"/>
  <c r="LK69" i="4"/>
  <c r="LL69" i="4"/>
  <c r="LM69" i="4"/>
  <c r="LN69" i="4"/>
  <c r="LO69" i="4"/>
  <c r="LP69" i="4"/>
  <c r="LQ69" i="4"/>
  <c r="LR69" i="4"/>
  <c r="LS69" i="4"/>
  <c r="LT69" i="4"/>
  <c r="LU69" i="4"/>
  <c r="LV69" i="4"/>
  <c r="LW69" i="4"/>
  <c r="LX69" i="4"/>
  <c r="LY69" i="4"/>
  <c r="LZ69" i="4"/>
  <c r="MA69" i="4"/>
  <c r="MB69" i="4"/>
  <c r="MC69" i="4"/>
  <c r="MD69" i="4"/>
  <c r="ME69" i="4"/>
  <c r="MF69" i="4"/>
  <c r="MG69" i="4"/>
  <c r="MH69" i="4"/>
  <c r="MI69" i="4"/>
  <c r="MJ69" i="4"/>
  <c r="MK69" i="4"/>
  <c r="ML69" i="4"/>
  <c r="MM69" i="4"/>
  <c r="MN69" i="4"/>
  <c r="MO69" i="4"/>
  <c r="MP69" i="4"/>
  <c r="MQ69" i="4"/>
  <c r="MR69" i="4"/>
  <c r="MS69" i="4"/>
  <c r="MT69" i="4"/>
  <c r="MU69" i="4"/>
  <c r="MV69" i="4"/>
  <c r="MW69" i="4"/>
  <c r="MX69" i="4"/>
  <c r="MY69" i="4"/>
  <c r="MZ69" i="4"/>
  <c r="NA69" i="4"/>
  <c r="NB69" i="4"/>
  <c r="NC69" i="4"/>
  <c r="ND69" i="4"/>
  <c r="NE69" i="4"/>
  <c r="NF69" i="4"/>
  <c r="NG69" i="4"/>
  <c r="NH69" i="4"/>
  <c r="NI69" i="4"/>
  <c r="NJ69" i="4"/>
  <c r="NK69" i="4"/>
  <c r="NL69" i="4"/>
  <c r="NM69" i="4"/>
  <c r="NN69" i="4"/>
  <c r="NO69" i="4"/>
  <c r="NP69" i="4"/>
  <c r="NQ69" i="4"/>
  <c r="NR69" i="4"/>
  <c r="NS69" i="4"/>
  <c r="NT69" i="4"/>
  <c r="NU69" i="4"/>
  <c r="NV69" i="4"/>
  <c r="OG69" i="4"/>
  <c r="OH69" i="4"/>
  <c r="OI69" i="4"/>
  <c r="OJ69" i="4"/>
  <c r="OK69" i="4"/>
  <c r="OL69" i="4"/>
  <c r="OM69" i="4"/>
  <c r="ON69" i="4"/>
  <c r="OO69" i="4"/>
  <c r="OP69" i="4"/>
  <c r="OQ69" i="4"/>
  <c r="OR69" i="4"/>
  <c r="OS69" i="4"/>
  <c r="OT69" i="4"/>
  <c r="OU69" i="4"/>
  <c r="OV69" i="4"/>
  <c r="OW69" i="4"/>
  <c r="OX69" i="4"/>
  <c r="OY69" i="4"/>
  <c r="OZ69" i="4"/>
  <c r="PA69" i="4"/>
  <c r="PB69" i="4"/>
  <c r="PC69" i="4"/>
  <c r="PD69" i="4"/>
  <c r="PE69" i="4"/>
  <c r="PF69" i="4"/>
  <c r="PG69" i="4"/>
  <c r="PH69" i="4"/>
  <c r="PI69" i="4"/>
  <c r="PJ69" i="4"/>
  <c r="PK69" i="4"/>
  <c r="PL69" i="4"/>
  <c r="PM69" i="4"/>
  <c r="PN69" i="4"/>
  <c r="PO69" i="4"/>
  <c r="PP69" i="4"/>
  <c r="PQ69" i="4"/>
  <c r="PR69" i="4"/>
  <c r="PS69" i="4"/>
  <c r="PT69" i="4"/>
  <c r="PU69" i="4"/>
  <c r="PV69" i="4"/>
  <c r="PW69" i="4"/>
  <c r="PX69" i="4"/>
  <c r="PY69" i="4"/>
  <c r="PZ69" i="4"/>
  <c r="QA69" i="4"/>
  <c r="QB69" i="4"/>
  <c r="QC69" i="4"/>
  <c r="QD69" i="4"/>
  <c r="QE69" i="4"/>
  <c r="QF69" i="4"/>
  <c r="QG69" i="4"/>
  <c r="QH69" i="4"/>
  <c r="QI69" i="4"/>
  <c r="QJ69" i="4"/>
  <c r="QK69" i="4"/>
  <c r="QL69" i="4"/>
  <c r="QM69" i="4"/>
  <c r="QN69" i="4"/>
  <c r="QO69" i="4"/>
  <c r="QP69" i="4"/>
  <c r="QQ69" i="4"/>
  <c r="QR69" i="4"/>
  <c r="QS69" i="4"/>
  <c r="QT69" i="4"/>
  <c r="QU69" i="4"/>
  <c r="QV69" i="4"/>
  <c r="QW69" i="4"/>
  <c r="QX69" i="4"/>
  <c r="QY69" i="4"/>
  <c r="QZ69" i="4"/>
  <c r="RA69" i="4"/>
  <c r="RB69" i="4"/>
  <c r="RC69" i="4"/>
  <c r="RD69" i="4"/>
  <c r="RE69" i="4"/>
  <c r="RF69" i="4"/>
  <c r="RG69" i="4"/>
  <c r="RH69" i="4"/>
  <c r="RI69" i="4"/>
  <c r="RJ69" i="4"/>
  <c r="RT69" i="4"/>
  <c r="RU69" i="4"/>
  <c r="RV69" i="4"/>
  <c r="RW69" i="4"/>
  <c r="RX69" i="4"/>
  <c r="RY69" i="4"/>
  <c r="RZ69" i="4"/>
  <c r="SA69" i="4"/>
  <c r="SB69" i="4"/>
  <c r="SC69" i="4"/>
  <c r="SD69" i="4"/>
  <c r="SE69" i="4"/>
  <c r="SF69" i="4"/>
  <c r="SG69" i="4"/>
  <c r="SH69" i="4"/>
  <c r="SI69" i="4"/>
  <c r="SJ69" i="4"/>
  <c r="SK69" i="4"/>
  <c r="SL69" i="4"/>
  <c r="SM69" i="4"/>
  <c r="SN69" i="4"/>
  <c r="SO69" i="4"/>
  <c r="SP69" i="4"/>
  <c r="SQ69" i="4"/>
  <c r="SR69" i="4"/>
  <c r="SS69" i="4"/>
  <c r="ST69" i="4"/>
  <c r="SU69" i="4"/>
  <c r="SV69" i="4"/>
  <c r="SW69" i="4"/>
  <c r="SX69" i="4"/>
  <c r="SY69" i="4"/>
  <c r="SZ69" i="4"/>
  <c r="TA69" i="4"/>
  <c r="TB69" i="4"/>
  <c r="TC69" i="4"/>
  <c r="TD69" i="4"/>
  <c r="TE69" i="4"/>
  <c r="TF69" i="4"/>
  <c r="TG69" i="4"/>
  <c r="TH69" i="4"/>
  <c r="TI69" i="4"/>
  <c r="TJ69" i="4"/>
  <c r="TK69" i="4"/>
  <c r="TL69" i="4"/>
  <c r="TM69" i="4"/>
  <c r="TN69" i="4"/>
  <c r="TO69" i="4"/>
  <c r="TP69" i="4"/>
  <c r="TQ69" i="4"/>
  <c r="TR69" i="4"/>
  <c r="TS69" i="4"/>
  <c r="TT69" i="4"/>
  <c r="TU69" i="4"/>
  <c r="TV69" i="4"/>
  <c r="TW69" i="4"/>
  <c r="TX69" i="4"/>
  <c r="TY69" i="4"/>
  <c r="TZ69" i="4"/>
  <c r="UA69" i="4"/>
  <c r="UB69" i="4"/>
  <c r="UC69" i="4"/>
  <c r="UD69" i="4"/>
  <c r="UE69" i="4"/>
  <c r="UF69" i="4"/>
  <c r="UG69" i="4"/>
  <c r="UH69" i="4"/>
  <c r="UI69" i="4"/>
  <c r="UJ69" i="4"/>
  <c r="UK69" i="4"/>
  <c r="UL69" i="4"/>
  <c r="UM69" i="4"/>
  <c r="UN69" i="4"/>
  <c r="UO69" i="4"/>
  <c r="UP69" i="4"/>
  <c r="UQ69" i="4"/>
  <c r="UR69" i="4"/>
  <c r="US69" i="4"/>
  <c r="UT69" i="4"/>
  <c r="UU69" i="4"/>
  <c r="UV69" i="4"/>
  <c r="UW69" i="4"/>
  <c r="VG69" i="4"/>
  <c r="VH69" i="4"/>
  <c r="VI69" i="4"/>
  <c r="VJ69" i="4"/>
  <c r="VK69" i="4"/>
  <c r="VL69" i="4"/>
  <c r="VM69" i="4"/>
  <c r="VN69" i="4"/>
  <c r="VO69" i="4"/>
  <c r="VP69" i="4"/>
  <c r="VQ69" i="4"/>
  <c r="VR69" i="4"/>
  <c r="VS69" i="4"/>
  <c r="VT69" i="4"/>
  <c r="VU69" i="4"/>
  <c r="VV69" i="4"/>
  <c r="VW69" i="4"/>
  <c r="VX69" i="4"/>
  <c r="VY69" i="4"/>
  <c r="VZ69" i="4"/>
  <c r="WA69" i="4"/>
  <c r="WB69" i="4"/>
  <c r="WC69" i="4"/>
  <c r="WD69" i="4"/>
  <c r="WE69" i="4"/>
  <c r="WF69" i="4"/>
  <c r="WG69" i="4"/>
  <c r="WH69" i="4"/>
  <c r="WI69" i="4"/>
  <c r="WJ69" i="4"/>
  <c r="WK69" i="4"/>
  <c r="WL69" i="4"/>
  <c r="WM69" i="4"/>
  <c r="WN69" i="4"/>
  <c r="WO69" i="4"/>
  <c r="WP69" i="4"/>
  <c r="WQ69" i="4"/>
  <c r="WR69" i="4"/>
  <c r="WS69" i="4"/>
  <c r="WT69" i="4"/>
  <c r="WU69" i="4"/>
  <c r="WV69" i="4"/>
  <c r="WW69" i="4"/>
  <c r="WX69" i="4"/>
  <c r="WY69" i="4"/>
  <c r="WZ69" i="4"/>
  <c r="XA69" i="4"/>
  <c r="XB69" i="4"/>
  <c r="XC69" i="4"/>
  <c r="XD69" i="4"/>
  <c r="XE69" i="4"/>
  <c r="XF69" i="4"/>
  <c r="XG69" i="4"/>
  <c r="XH69" i="4"/>
  <c r="XI69" i="4"/>
  <c r="XJ69" i="4"/>
  <c r="XK69" i="4"/>
  <c r="XL69" i="4"/>
  <c r="XM69" i="4"/>
  <c r="XN69" i="4"/>
  <c r="XO69" i="4"/>
  <c r="XP69" i="4"/>
  <c r="XQ69" i="4"/>
  <c r="XR69" i="4"/>
  <c r="XS69" i="4"/>
  <c r="XT69" i="4"/>
  <c r="XU69" i="4"/>
  <c r="XV69" i="4"/>
  <c r="XW69" i="4"/>
  <c r="XX69" i="4"/>
  <c r="XY69" i="4"/>
  <c r="XZ69" i="4"/>
  <c r="YA69" i="4"/>
  <c r="YB69" i="4"/>
  <c r="YC69" i="4"/>
  <c r="YD69" i="4"/>
  <c r="YE69" i="4"/>
  <c r="YF69" i="4"/>
  <c r="YG69" i="4"/>
  <c r="YH69" i="4"/>
  <c r="YI69" i="4"/>
  <c r="YJ69" i="4"/>
  <c r="YT69" i="4"/>
  <c r="YU69" i="4"/>
  <c r="YV69" i="4"/>
  <c r="YW69" i="4"/>
  <c r="YX69" i="4"/>
  <c r="YY69" i="4"/>
  <c r="YZ69" i="4"/>
  <c r="ZA69" i="4"/>
  <c r="ZB69" i="4"/>
  <c r="ZC69" i="4"/>
  <c r="ZD69" i="4"/>
  <c r="ZE69" i="4"/>
  <c r="ZF69" i="4"/>
  <c r="ZG69" i="4"/>
  <c r="ZH69" i="4"/>
  <c r="ZI69" i="4"/>
  <c r="ZJ69" i="4"/>
  <c r="ZK69" i="4"/>
  <c r="ZL69" i="4"/>
  <c r="ZM69" i="4"/>
  <c r="ZN69" i="4"/>
  <c r="ZO69" i="4"/>
  <c r="ZP69" i="4"/>
  <c r="ZQ69" i="4"/>
  <c r="ZR69" i="4"/>
  <c r="ZS69" i="4"/>
  <c r="ZT69" i="4"/>
  <c r="ZU69" i="4"/>
  <c r="ZV69" i="4"/>
  <c r="ZW69" i="4"/>
  <c r="ZX69" i="4"/>
  <c r="ZY69" i="4"/>
  <c r="ZZ69" i="4"/>
  <c r="AAA69" i="4"/>
  <c r="AAB69" i="4"/>
  <c r="AAC69" i="4"/>
  <c r="AAD69" i="4"/>
  <c r="AAE69" i="4"/>
  <c r="AAF69" i="4"/>
  <c r="AAG69" i="4"/>
  <c r="AAH69" i="4"/>
  <c r="AAI69" i="4"/>
  <c r="AAJ69" i="4"/>
  <c r="AAK69" i="4"/>
  <c r="AAL69" i="4"/>
  <c r="AAM69" i="4"/>
  <c r="AAN69" i="4"/>
  <c r="AAO69" i="4"/>
  <c r="AAP69" i="4"/>
  <c r="AAQ69" i="4"/>
  <c r="AAR69" i="4"/>
  <c r="AAS69" i="4"/>
  <c r="AAT69" i="4"/>
  <c r="AAU69" i="4"/>
  <c r="AAV69" i="4"/>
  <c r="AAW69" i="4"/>
  <c r="AAX69" i="4"/>
  <c r="AAY69" i="4"/>
  <c r="AAZ69" i="4"/>
  <c r="ABA69" i="4"/>
  <c r="ABB69" i="4"/>
  <c r="ABC69" i="4"/>
  <c r="ABD69" i="4"/>
  <c r="ABE69" i="4"/>
  <c r="ABF69" i="4"/>
  <c r="ABG69" i="4"/>
  <c r="ABH69" i="4"/>
  <c r="ABI69" i="4"/>
  <c r="ABJ69" i="4"/>
  <c r="ABK69" i="4"/>
  <c r="ABL69" i="4"/>
  <c r="ABM69" i="4"/>
  <c r="ABN69" i="4"/>
  <c r="ABO69" i="4"/>
  <c r="ABP69" i="4"/>
  <c r="ABQ69" i="4"/>
  <c r="ABR69" i="4"/>
  <c r="ABS69" i="4"/>
  <c r="ABT69" i="4"/>
  <c r="ABU69" i="4"/>
  <c r="ABV69" i="4"/>
  <c r="ABW69" i="4"/>
  <c r="ACG69" i="4"/>
  <c r="ACH69" i="4"/>
  <c r="ACI69" i="4"/>
  <c r="ACJ69" i="4"/>
  <c r="ACK69" i="4"/>
  <c r="ACL69" i="4"/>
  <c r="ACM69" i="4"/>
  <c r="ACN69" i="4"/>
  <c r="ACO69" i="4"/>
  <c r="ACP69" i="4"/>
  <c r="ACQ69" i="4"/>
  <c r="ACR69" i="4"/>
  <c r="ACS69" i="4"/>
  <c r="ACT69" i="4"/>
  <c r="ACU69" i="4"/>
  <c r="ACV69" i="4"/>
  <c r="ACW69" i="4"/>
  <c r="ACX69" i="4"/>
  <c r="ACY69" i="4"/>
  <c r="ACZ69" i="4"/>
  <c r="ADA69" i="4"/>
  <c r="ADB69" i="4"/>
  <c r="ADC69" i="4"/>
  <c r="ADD69" i="4"/>
  <c r="ADE69" i="4"/>
  <c r="ADF69" i="4"/>
  <c r="ADG69" i="4"/>
  <c r="ADH69" i="4"/>
  <c r="ADI69" i="4"/>
  <c r="ADJ69" i="4"/>
  <c r="ADK69" i="4"/>
  <c r="ADL69" i="4"/>
  <c r="ADM69" i="4"/>
  <c r="ADN69" i="4"/>
  <c r="ADO69" i="4"/>
  <c r="ADP69" i="4"/>
  <c r="ADQ69" i="4"/>
  <c r="ADR69" i="4"/>
  <c r="ADS69" i="4"/>
  <c r="ADT69" i="4"/>
  <c r="ADU69" i="4"/>
  <c r="ADV69" i="4"/>
  <c r="ADW69" i="4"/>
  <c r="ADX69" i="4"/>
  <c r="ADY69" i="4"/>
  <c r="ADZ69" i="4"/>
  <c r="AEA69" i="4"/>
  <c r="AEB69" i="4"/>
  <c r="AEC69" i="4"/>
  <c r="AED69" i="4"/>
  <c r="AEE69" i="4"/>
  <c r="AEF69" i="4"/>
  <c r="AEG69" i="4"/>
  <c r="AEH69" i="4"/>
  <c r="AEI69" i="4"/>
  <c r="AEJ69" i="4"/>
  <c r="AEK69" i="4"/>
  <c r="AEL69" i="4"/>
  <c r="AEM69" i="4"/>
  <c r="AEN69" i="4"/>
  <c r="AEO69" i="4"/>
  <c r="AEP69" i="4"/>
  <c r="AEQ69" i="4"/>
  <c r="AER69" i="4"/>
  <c r="AES69" i="4"/>
  <c r="AET69" i="4"/>
  <c r="AEU69" i="4"/>
  <c r="AEV69" i="4"/>
  <c r="AEW69" i="4"/>
  <c r="AEX69" i="4"/>
  <c r="AEY69" i="4"/>
  <c r="AEZ69" i="4"/>
  <c r="AFA69" i="4"/>
  <c r="AFB69" i="4"/>
  <c r="AFC69" i="4"/>
  <c r="AFD69" i="4"/>
  <c r="AFE69" i="4"/>
  <c r="AFF69" i="4"/>
  <c r="AFG69" i="4"/>
  <c r="AFH69" i="4"/>
  <c r="AFI69" i="4"/>
  <c r="AFJ69" i="4"/>
  <c r="DR10" i="4"/>
  <c r="DT10" i="4"/>
  <c r="DU10" i="4"/>
  <c r="DV10" i="4"/>
  <c r="DW10" i="4"/>
  <c r="DX10" i="4"/>
  <c r="DY10" i="4"/>
  <c r="DZ10" i="4"/>
  <c r="EA10" i="4"/>
  <c r="EB10" i="4"/>
  <c r="EC10" i="4"/>
  <c r="ED10" i="4"/>
  <c r="EE10" i="4"/>
  <c r="EF10" i="4"/>
  <c r="EG10" i="4"/>
  <c r="EH10" i="4"/>
  <c r="EI10" i="4"/>
  <c r="EJ10" i="4"/>
  <c r="EK10" i="4"/>
  <c r="EL10" i="4"/>
  <c r="EM10" i="4"/>
  <c r="EN10" i="4"/>
  <c r="EO10" i="4"/>
  <c r="EP10" i="4"/>
  <c r="EQ10" i="4"/>
  <c r="ER10" i="4"/>
  <c r="ES10" i="4"/>
  <c r="ET10" i="4"/>
  <c r="EU10" i="4"/>
  <c r="EV10" i="4"/>
  <c r="EW10" i="4"/>
  <c r="EX10" i="4"/>
  <c r="EY10" i="4"/>
  <c r="EZ10" i="4"/>
  <c r="FA10" i="4"/>
  <c r="FB10" i="4"/>
  <c r="FC10" i="4"/>
  <c r="FD10" i="4"/>
  <c r="FE10" i="4"/>
  <c r="FF10" i="4"/>
  <c r="FG10" i="4"/>
  <c r="FH10" i="4"/>
  <c r="FI10" i="4"/>
  <c r="FJ10" i="4"/>
  <c r="FK10" i="4"/>
  <c r="FL10" i="4"/>
  <c r="FM10" i="4"/>
  <c r="FN10" i="4"/>
  <c r="FO10" i="4"/>
  <c r="FP10" i="4"/>
  <c r="FQ10" i="4"/>
  <c r="FR10" i="4"/>
  <c r="FS10" i="4"/>
  <c r="FT10" i="4"/>
  <c r="FU10" i="4"/>
  <c r="FV10" i="4"/>
  <c r="FW10" i="4"/>
  <c r="FX10" i="4"/>
  <c r="FY10" i="4"/>
  <c r="FZ10" i="4"/>
  <c r="GA10" i="4"/>
  <c r="GB10" i="4"/>
  <c r="GC10" i="4"/>
  <c r="GD10" i="4"/>
  <c r="GE10" i="4"/>
  <c r="GF10" i="4"/>
  <c r="GG10" i="4"/>
  <c r="GH10" i="4"/>
  <c r="GI10" i="4"/>
  <c r="GJ10" i="4"/>
  <c r="GK10" i="4"/>
  <c r="GL10" i="4"/>
  <c r="GM10" i="4"/>
  <c r="GN10" i="4"/>
  <c r="GO10" i="4"/>
  <c r="GP10" i="4"/>
  <c r="GQ10" i="4"/>
  <c r="GR10" i="4"/>
  <c r="GS10" i="4"/>
  <c r="GT10" i="4"/>
  <c r="GU10" i="4"/>
  <c r="KS10" i="4"/>
  <c r="KT10" i="4"/>
  <c r="KU10" i="4"/>
  <c r="KV10" i="4"/>
  <c r="KW10" i="4"/>
  <c r="KX10" i="4"/>
  <c r="KY10" i="4"/>
  <c r="KZ10" i="4"/>
  <c r="LA10" i="4"/>
  <c r="LB10" i="4"/>
  <c r="LC10" i="4"/>
  <c r="LD10" i="4"/>
  <c r="LE10" i="4"/>
  <c r="LF10" i="4"/>
  <c r="LG10" i="4"/>
  <c r="LH10" i="4"/>
  <c r="LI10" i="4"/>
  <c r="LJ10" i="4"/>
  <c r="LK10" i="4"/>
  <c r="LL10" i="4"/>
  <c r="LM10" i="4"/>
  <c r="LN10" i="4"/>
  <c r="LO10" i="4"/>
  <c r="LP10" i="4"/>
  <c r="LQ10" i="4"/>
  <c r="LR10" i="4"/>
  <c r="LS10" i="4"/>
  <c r="LT10" i="4"/>
  <c r="LU10" i="4"/>
  <c r="LV10" i="4"/>
  <c r="LW10" i="4"/>
  <c r="LX10" i="4"/>
  <c r="LY10" i="4"/>
  <c r="LZ10" i="4"/>
  <c r="MA10" i="4"/>
  <c r="MB10" i="4"/>
  <c r="MC10" i="4"/>
  <c r="MD10" i="4"/>
  <c r="ME10" i="4"/>
  <c r="MF10" i="4"/>
  <c r="MG10" i="4"/>
  <c r="MH10" i="4"/>
  <c r="MI10" i="4"/>
  <c r="MJ10" i="4"/>
  <c r="MK10" i="4"/>
  <c r="ML10" i="4"/>
  <c r="MM10" i="4"/>
  <c r="MN10" i="4"/>
  <c r="MO10" i="4"/>
  <c r="MP10" i="4"/>
  <c r="MQ10" i="4"/>
  <c r="MR10" i="4"/>
  <c r="MS10" i="4"/>
  <c r="MT10" i="4"/>
  <c r="MU10" i="4"/>
  <c r="MV10" i="4"/>
  <c r="MW10" i="4"/>
  <c r="MX10" i="4"/>
  <c r="MY10" i="4"/>
  <c r="MZ10" i="4"/>
  <c r="NA10" i="4"/>
  <c r="NB10" i="4"/>
  <c r="NC10" i="4"/>
  <c r="ND10" i="4"/>
  <c r="NE10" i="4"/>
  <c r="NF10" i="4"/>
  <c r="NG10" i="4"/>
  <c r="NH10" i="4"/>
  <c r="NI10" i="4"/>
  <c r="NJ10" i="4"/>
  <c r="NK10" i="4"/>
  <c r="NL10" i="4"/>
  <c r="NM10" i="4"/>
  <c r="NN10" i="4"/>
  <c r="NO10" i="4"/>
  <c r="NP10" i="4"/>
  <c r="NQ10" i="4"/>
  <c r="NR10" i="4"/>
  <c r="NS10" i="4"/>
  <c r="NT10" i="4"/>
  <c r="NU10" i="4"/>
  <c r="NV10" i="4"/>
  <c r="OG10" i="4"/>
  <c r="OH10" i="4"/>
  <c r="OI10" i="4"/>
  <c r="OJ10" i="4"/>
  <c r="OK10" i="4"/>
  <c r="OL10" i="4"/>
  <c r="OM10" i="4"/>
  <c r="ON10" i="4"/>
  <c r="OO10" i="4"/>
  <c r="OP10" i="4"/>
  <c r="OQ10" i="4"/>
  <c r="OR10" i="4"/>
  <c r="OS10" i="4"/>
  <c r="OT10" i="4"/>
  <c r="OU10" i="4"/>
  <c r="OV10" i="4"/>
  <c r="OW10" i="4"/>
  <c r="OX10" i="4"/>
  <c r="OY10" i="4"/>
  <c r="OZ10" i="4"/>
  <c r="PA10" i="4"/>
  <c r="PB10" i="4"/>
  <c r="PC10" i="4"/>
  <c r="PD10" i="4"/>
  <c r="PE10" i="4"/>
  <c r="PF10" i="4"/>
  <c r="PG10" i="4"/>
  <c r="PH10" i="4"/>
  <c r="PI10" i="4"/>
  <c r="PJ10" i="4"/>
  <c r="PK10" i="4"/>
  <c r="PL10" i="4"/>
  <c r="PM10" i="4"/>
  <c r="PN10" i="4"/>
  <c r="PO10" i="4"/>
  <c r="PP10" i="4"/>
  <c r="PQ10" i="4"/>
  <c r="PR10" i="4"/>
  <c r="PS10" i="4"/>
  <c r="PT10" i="4"/>
  <c r="PU10" i="4"/>
  <c r="PV10" i="4"/>
  <c r="PW10" i="4"/>
  <c r="PX10" i="4"/>
  <c r="PY10" i="4"/>
  <c r="PZ10" i="4"/>
  <c r="QA10" i="4"/>
  <c r="QB10" i="4"/>
  <c r="QC10" i="4"/>
  <c r="QD10" i="4"/>
  <c r="QE10" i="4"/>
  <c r="QF10" i="4"/>
  <c r="QG10" i="4"/>
  <c r="QH10" i="4"/>
  <c r="QI10" i="4"/>
  <c r="QJ10" i="4"/>
  <c r="QK10" i="4"/>
  <c r="QL10" i="4"/>
  <c r="QM10" i="4"/>
  <c r="QN10" i="4"/>
  <c r="QO10" i="4"/>
  <c r="QP10" i="4"/>
  <c r="QQ10" i="4"/>
  <c r="QR10" i="4"/>
  <c r="QS10" i="4"/>
  <c r="QT10" i="4"/>
  <c r="QU10" i="4"/>
  <c r="QV10" i="4"/>
  <c r="QW10" i="4"/>
  <c r="QX10" i="4"/>
  <c r="QY10" i="4"/>
  <c r="QZ10" i="4"/>
  <c r="RA10" i="4"/>
  <c r="RB10" i="4"/>
  <c r="RC10" i="4"/>
  <c r="RD10" i="4"/>
  <c r="RE10" i="4"/>
  <c r="RF10" i="4"/>
  <c r="RG10" i="4"/>
  <c r="RH10" i="4"/>
  <c r="RI10" i="4"/>
  <c r="RJ10" i="4"/>
  <c r="RT10" i="4"/>
  <c r="RU10" i="4"/>
  <c r="RV10" i="4"/>
  <c r="RW10" i="4"/>
  <c r="RX10" i="4"/>
  <c r="RY10" i="4"/>
  <c r="RZ10" i="4"/>
  <c r="SA10" i="4"/>
  <c r="SB10" i="4"/>
  <c r="SC10" i="4"/>
  <c r="SD10" i="4"/>
  <c r="SE10" i="4"/>
  <c r="SF10" i="4"/>
  <c r="SG10" i="4"/>
  <c r="SH10" i="4"/>
  <c r="SI10" i="4"/>
  <c r="SJ10" i="4"/>
  <c r="SK10" i="4"/>
  <c r="SL10" i="4"/>
  <c r="SM10" i="4"/>
  <c r="SN10" i="4"/>
  <c r="SO10" i="4"/>
  <c r="SP10" i="4"/>
  <c r="SQ10" i="4"/>
  <c r="SR10" i="4"/>
  <c r="SS10" i="4"/>
  <c r="ST10" i="4"/>
  <c r="SU10" i="4"/>
  <c r="SV10" i="4"/>
  <c r="SW10" i="4"/>
  <c r="SX10" i="4"/>
  <c r="SY10" i="4"/>
  <c r="SZ10" i="4"/>
  <c r="TA10" i="4"/>
  <c r="TB10" i="4"/>
  <c r="TC10" i="4"/>
  <c r="TD10" i="4"/>
  <c r="TE10" i="4"/>
  <c r="TF10" i="4"/>
  <c r="TG10" i="4"/>
  <c r="TH10" i="4"/>
  <c r="TI10" i="4"/>
  <c r="TJ10" i="4"/>
  <c r="TK10" i="4"/>
  <c r="TL10" i="4"/>
  <c r="TM10" i="4"/>
  <c r="TN10" i="4"/>
  <c r="TO10" i="4"/>
  <c r="TP10" i="4"/>
  <c r="TQ10" i="4"/>
  <c r="TR10" i="4"/>
  <c r="TS10" i="4"/>
  <c r="TT10" i="4"/>
  <c r="TU10" i="4"/>
  <c r="TV10" i="4"/>
  <c r="TW10" i="4"/>
  <c r="TX10" i="4"/>
  <c r="TY10" i="4"/>
  <c r="TZ10" i="4"/>
  <c r="UA10" i="4"/>
  <c r="UB10" i="4"/>
  <c r="UC10" i="4"/>
  <c r="UD10" i="4"/>
  <c r="UE10" i="4"/>
  <c r="UF10" i="4"/>
  <c r="UG10" i="4"/>
  <c r="UH10" i="4"/>
  <c r="UI10" i="4"/>
  <c r="UJ10" i="4"/>
  <c r="UK10" i="4"/>
  <c r="UL10" i="4"/>
  <c r="UM10" i="4"/>
  <c r="UN10" i="4"/>
  <c r="UO10" i="4"/>
  <c r="UP10" i="4"/>
  <c r="UQ10" i="4"/>
  <c r="UR10" i="4"/>
  <c r="US10" i="4"/>
  <c r="UT10" i="4"/>
  <c r="UU10" i="4"/>
  <c r="UV10" i="4"/>
  <c r="UW10" i="4"/>
  <c r="VG10" i="4"/>
  <c r="VH10" i="4"/>
  <c r="VI10" i="4"/>
  <c r="VJ10" i="4"/>
  <c r="VK10" i="4"/>
  <c r="VL10" i="4"/>
  <c r="VM10" i="4"/>
  <c r="VN10" i="4"/>
  <c r="VO10" i="4"/>
  <c r="VP10" i="4"/>
  <c r="VQ10" i="4"/>
  <c r="VR10" i="4"/>
  <c r="VS10" i="4"/>
  <c r="VT10" i="4"/>
  <c r="VU10" i="4"/>
  <c r="VV10" i="4"/>
  <c r="VW10" i="4"/>
  <c r="VX10" i="4"/>
  <c r="VY10" i="4"/>
  <c r="VZ10" i="4"/>
  <c r="WA10" i="4"/>
  <c r="WB10" i="4"/>
  <c r="WC10" i="4"/>
  <c r="WD10" i="4"/>
  <c r="WE10" i="4"/>
  <c r="WF10" i="4"/>
  <c r="WG10" i="4"/>
  <c r="WH10" i="4"/>
  <c r="WI10" i="4"/>
  <c r="WJ10" i="4"/>
  <c r="WK10" i="4"/>
  <c r="WL10" i="4"/>
  <c r="WM10" i="4"/>
  <c r="WN10" i="4"/>
  <c r="WO10" i="4"/>
  <c r="WP10" i="4"/>
  <c r="WQ10" i="4"/>
  <c r="WR10" i="4"/>
  <c r="WS10" i="4"/>
  <c r="WT10" i="4"/>
  <c r="WU10" i="4"/>
  <c r="WV10" i="4"/>
  <c r="WW10" i="4"/>
  <c r="WX10" i="4"/>
  <c r="WY10" i="4"/>
  <c r="WZ10" i="4"/>
  <c r="XA10" i="4"/>
  <c r="XB10" i="4"/>
  <c r="XC10" i="4"/>
  <c r="XD10" i="4"/>
  <c r="XE10" i="4"/>
  <c r="XF10" i="4"/>
  <c r="XG10" i="4"/>
  <c r="XH10" i="4"/>
  <c r="XI10" i="4"/>
  <c r="XJ10" i="4"/>
  <c r="XK10" i="4"/>
  <c r="XL10" i="4"/>
  <c r="XM10" i="4"/>
  <c r="XN10" i="4"/>
  <c r="XO10" i="4"/>
  <c r="XP10" i="4"/>
  <c r="XQ10" i="4"/>
  <c r="XR10" i="4"/>
  <c r="XS10" i="4"/>
  <c r="XT10" i="4"/>
  <c r="XU10" i="4"/>
  <c r="XV10" i="4"/>
  <c r="XW10" i="4"/>
  <c r="XX10" i="4"/>
  <c r="XY10" i="4"/>
  <c r="XZ10" i="4"/>
  <c r="YA10" i="4"/>
  <c r="YB10" i="4"/>
  <c r="YC10" i="4"/>
  <c r="YD10" i="4"/>
  <c r="YE10" i="4"/>
  <c r="YF10" i="4"/>
  <c r="YG10" i="4"/>
  <c r="YH10" i="4"/>
  <c r="YI10" i="4"/>
  <c r="YJ10" i="4"/>
  <c r="YT10" i="4"/>
  <c r="YU10" i="4"/>
  <c r="YV10" i="4"/>
  <c r="YW10" i="4"/>
  <c r="YX10" i="4"/>
  <c r="YY10" i="4"/>
  <c r="YZ10" i="4"/>
  <c r="ZA10" i="4"/>
  <c r="ZB10" i="4"/>
  <c r="ZC10" i="4"/>
  <c r="ZD10" i="4"/>
  <c r="ZE10" i="4"/>
  <c r="ZF10" i="4"/>
  <c r="ZG10" i="4"/>
  <c r="ZH10" i="4"/>
  <c r="ZI10" i="4"/>
  <c r="ZJ10" i="4"/>
  <c r="ZK10" i="4"/>
  <c r="ZL10" i="4"/>
  <c r="ZM10" i="4"/>
  <c r="ZN10" i="4"/>
  <c r="ZO10" i="4"/>
  <c r="ZP10" i="4"/>
  <c r="ZQ10" i="4"/>
  <c r="ZR10" i="4"/>
  <c r="ZS10" i="4"/>
  <c r="ZT10" i="4"/>
  <c r="ZU10" i="4"/>
  <c r="ZV10" i="4"/>
  <c r="ZW10" i="4"/>
  <c r="ZX10" i="4"/>
  <c r="ZY10" i="4"/>
  <c r="ZZ10" i="4"/>
  <c r="AAA10" i="4"/>
  <c r="AAB10" i="4"/>
  <c r="AAC10" i="4"/>
  <c r="AAD10" i="4"/>
  <c r="AAE10" i="4"/>
  <c r="AAF10" i="4"/>
  <c r="AAG10" i="4"/>
  <c r="AAH10" i="4"/>
  <c r="AAI10" i="4"/>
  <c r="AAJ10" i="4"/>
  <c r="AAK10" i="4"/>
  <c r="AAL10" i="4"/>
  <c r="AAM10" i="4"/>
  <c r="AAN10" i="4"/>
  <c r="AAO10" i="4"/>
  <c r="AAP10" i="4"/>
  <c r="AAQ10" i="4"/>
  <c r="AAR10" i="4"/>
  <c r="AAS10" i="4"/>
  <c r="AAT10" i="4"/>
  <c r="AAU10" i="4"/>
  <c r="AAV10" i="4"/>
  <c r="AAW10" i="4"/>
  <c r="AAX10" i="4"/>
  <c r="AAY10" i="4"/>
  <c r="AAZ10" i="4"/>
  <c r="ABA10" i="4"/>
  <c r="ABB10" i="4"/>
  <c r="ABC10" i="4"/>
  <c r="ABD10" i="4"/>
  <c r="ABE10" i="4"/>
  <c r="ABF10" i="4"/>
  <c r="ABG10" i="4"/>
  <c r="ABH10" i="4"/>
  <c r="ABI10" i="4"/>
  <c r="ABJ10" i="4"/>
  <c r="ABK10" i="4"/>
  <c r="ABL10" i="4"/>
  <c r="ABM10" i="4"/>
  <c r="ABN10" i="4"/>
  <c r="ABO10" i="4"/>
  <c r="ABP10" i="4"/>
  <c r="ABQ10" i="4"/>
  <c r="ABR10" i="4"/>
  <c r="ABS10" i="4"/>
  <c r="ABT10" i="4"/>
  <c r="ABU10" i="4"/>
  <c r="ABV10" i="4"/>
  <c r="ABW10" i="4"/>
  <c r="ACG10" i="4"/>
  <c r="ACH10" i="4"/>
  <c r="ACI10" i="4"/>
  <c r="ACJ10" i="4"/>
  <c r="ACK10" i="4"/>
  <c r="ACL10" i="4"/>
  <c r="ACM10" i="4"/>
  <c r="ACN10" i="4"/>
  <c r="ACO10" i="4"/>
  <c r="ACP10" i="4"/>
  <c r="ACQ10" i="4"/>
  <c r="ACR10" i="4"/>
  <c r="ACS10" i="4"/>
  <c r="ACT10" i="4"/>
  <c r="ACU10" i="4"/>
  <c r="ACV10" i="4"/>
  <c r="ACW10" i="4"/>
  <c r="ACX10" i="4"/>
  <c r="ACY10" i="4"/>
  <c r="ACZ10" i="4"/>
  <c r="ADA10" i="4"/>
  <c r="ADB10" i="4"/>
  <c r="ADC10" i="4"/>
  <c r="ADD10" i="4"/>
  <c r="ADE10" i="4"/>
  <c r="ADF10" i="4"/>
  <c r="ADG10" i="4"/>
  <c r="ADH10" i="4"/>
  <c r="ADI10" i="4"/>
  <c r="ADJ10" i="4"/>
  <c r="ADK10" i="4"/>
  <c r="ADL10" i="4"/>
  <c r="ADM10" i="4"/>
  <c r="ADN10" i="4"/>
  <c r="ADO10" i="4"/>
  <c r="ADP10" i="4"/>
  <c r="ADQ10" i="4"/>
  <c r="ADR10" i="4"/>
  <c r="ADS10" i="4"/>
  <c r="ADT10" i="4"/>
  <c r="ADU10" i="4"/>
  <c r="ADV10" i="4"/>
  <c r="ADW10" i="4"/>
  <c r="ADX10" i="4"/>
  <c r="ADY10" i="4"/>
  <c r="ADZ10" i="4"/>
  <c r="AEA10" i="4"/>
  <c r="AEB10" i="4"/>
  <c r="AEC10" i="4"/>
  <c r="AED10" i="4"/>
  <c r="AEE10" i="4"/>
  <c r="AEF10" i="4"/>
  <c r="AEG10" i="4"/>
  <c r="AEH10" i="4"/>
  <c r="AEI10" i="4"/>
  <c r="AEJ10" i="4"/>
  <c r="AEK10" i="4"/>
  <c r="AEL10" i="4"/>
  <c r="AEM10" i="4"/>
  <c r="AEN10" i="4"/>
  <c r="AEO10" i="4"/>
  <c r="AEP10" i="4"/>
  <c r="AEQ10" i="4"/>
  <c r="AER10" i="4"/>
  <c r="AES10" i="4"/>
  <c r="AET10" i="4"/>
  <c r="AEU10" i="4"/>
  <c r="AEV10" i="4"/>
  <c r="AEW10" i="4"/>
  <c r="AEX10" i="4"/>
  <c r="AEY10" i="4"/>
  <c r="AEZ10" i="4"/>
  <c r="AFA10" i="4"/>
  <c r="AFB10" i="4"/>
  <c r="AFC10" i="4"/>
  <c r="AFD10" i="4"/>
  <c r="AFE10" i="4"/>
  <c r="AFF10" i="4"/>
  <c r="AFG10" i="4"/>
  <c r="AFH10" i="4"/>
  <c r="AFI10" i="4"/>
  <c r="AFJ10" i="4"/>
  <c r="DR123" i="4"/>
  <c r="DT123" i="4"/>
  <c r="DU123" i="4"/>
  <c r="DV123" i="4"/>
  <c r="DW123" i="4"/>
  <c r="DX123" i="4"/>
  <c r="DY123" i="4"/>
  <c r="DZ123" i="4"/>
  <c r="EA123" i="4"/>
  <c r="EB123" i="4"/>
  <c r="EC123" i="4"/>
  <c r="ED123" i="4"/>
  <c r="EE123" i="4"/>
  <c r="EF123" i="4"/>
  <c r="EG123" i="4"/>
  <c r="EH123" i="4"/>
  <c r="EI123" i="4"/>
  <c r="EJ123" i="4"/>
  <c r="EK123" i="4"/>
  <c r="EL123" i="4"/>
  <c r="EM123" i="4"/>
  <c r="EN123" i="4"/>
  <c r="EO123" i="4"/>
  <c r="EP123" i="4"/>
  <c r="EQ123" i="4"/>
  <c r="ER123" i="4"/>
  <c r="ES123" i="4"/>
  <c r="ET123" i="4"/>
  <c r="EU123" i="4"/>
  <c r="EV123" i="4"/>
  <c r="EW123" i="4"/>
  <c r="EX123" i="4"/>
  <c r="EY123" i="4"/>
  <c r="EZ123" i="4"/>
  <c r="FA123" i="4"/>
  <c r="FB123" i="4"/>
  <c r="FC123" i="4"/>
  <c r="FD123" i="4"/>
  <c r="FE123" i="4"/>
  <c r="FF123" i="4"/>
  <c r="FG123" i="4"/>
  <c r="FH123" i="4"/>
  <c r="FI123" i="4"/>
  <c r="FJ123" i="4"/>
  <c r="FK123" i="4"/>
  <c r="FL123" i="4"/>
  <c r="FM123" i="4"/>
  <c r="FN123" i="4"/>
  <c r="FO123" i="4"/>
  <c r="FP123" i="4"/>
  <c r="FQ123" i="4"/>
  <c r="FR123" i="4"/>
  <c r="FS123" i="4"/>
  <c r="FT123" i="4"/>
  <c r="FU123" i="4"/>
  <c r="FV123" i="4"/>
  <c r="FW123" i="4"/>
  <c r="FX123" i="4"/>
  <c r="FY123" i="4"/>
  <c r="FZ123" i="4"/>
  <c r="GA123" i="4"/>
  <c r="GB123" i="4"/>
  <c r="GC123" i="4"/>
  <c r="GD123" i="4"/>
  <c r="GE123" i="4"/>
  <c r="GF123" i="4"/>
  <c r="GG123" i="4"/>
  <c r="GH123" i="4"/>
  <c r="GI123" i="4"/>
  <c r="GJ123" i="4"/>
  <c r="GK123" i="4"/>
  <c r="GL123" i="4"/>
  <c r="GM123" i="4"/>
  <c r="GN123" i="4"/>
  <c r="GO123" i="4"/>
  <c r="GP123" i="4"/>
  <c r="GQ123" i="4"/>
  <c r="GR123" i="4"/>
  <c r="GS123" i="4"/>
  <c r="GT123" i="4"/>
  <c r="GU123" i="4"/>
  <c r="KS123" i="4"/>
  <c r="KT123" i="4"/>
  <c r="KU123" i="4"/>
  <c r="KV123" i="4"/>
  <c r="KW123" i="4"/>
  <c r="KX123" i="4"/>
  <c r="KY123" i="4"/>
  <c r="KZ123" i="4"/>
  <c r="LA123" i="4"/>
  <c r="LB123" i="4"/>
  <c r="LC123" i="4"/>
  <c r="LD123" i="4"/>
  <c r="LE123" i="4"/>
  <c r="LF123" i="4"/>
  <c r="LG123" i="4"/>
  <c r="LH123" i="4"/>
  <c r="LI123" i="4"/>
  <c r="LJ123" i="4"/>
  <c r="LK123" i="4"/>
  <c r="LL123" i="4"/>
  <c r="LM123" i="4"/>
  <c r="LN123" i="4"/>
  <c r="LO123" i="4"/>
  <c r="LP123" i="4"/>
  <c r="LQ123" i="4"/>
  <c r="LR123" i="4"/>
  <c r="LS123" i="4"/>
  <c r="LT123" i="4"/>
  <c r="LU123" i="4"/>
  <c r="LV123" i="4"/>
  <c r="LW123" i="4"/>
  <c r="LX123" i="4"/>
  <c r="LY123" i="4"/>
  <c r="LZ123" i="4"/>
  <c r="MA123" i="4"/>
  <c r="MB123" i="4"/>
  <c r="MC123" i="4"/>
  <c r="MD123" i="4"/>
  <c r="ME123" i="4"/>
  <c r="MF123" i="4"/>
  <c r="MG123" i="4"/>
  <c r="MH123" i="4"/>
  <c r="MI123" i="4"/>
  <c r="MJ123" i="4"/>
  <c r="MK123" i="4"/>
  <c r="ML123" i="4"/>
  <c r="MM123" i="4"/>
  <c r="MN123" i="4"/>
  <c r="MO123" i="4"/>
  <c r="MP123" i="4"/>
  <c r="MQ123" i="4"/>
  <c r="MR123" i="4"/>
  <c r="MS123" i="4"/>
  <c r="MT123" i="4"/>
  <c r="MU123" i="4"/>
  <c r="MV123" i="4"/>
  <c r="MW123" i="4"/>
  <c r="MX123" i="4"/>
  <c r="MY123" i="4"/>
  <c r="MZ123" i="4"/>
  <c r="NA123" i="4"/>
  <c r="NB123" i="4"/>
  <c r="NC123" i="4"/>
  <c r="ND123" i="4"/>
  <c r="NE123" i="4"/>
  <c r="NF123" i="4"/>
  <c r="NG123" i="4"/>
  <c r="NH123" i="4"/>
  <c r="NI123" i="4"/>
  <c r="NJ123" i="4"/>
  <c r="NK123" i="4"/>
  <c r="NL123" i="4"/>
  <c r="NM123" i="4"/>
  <c r="NN123" i="4"/>
  <c r="NO123" i="4"/>
  <c r="NP123" i="4"/>
  <c r="NQ123" i="4"/>
  <c r="NR123" i="4"/>
  <c r="NS123" i="4"/>
  <c r="NT123" i="4"/>
  <c r="NU123" i="4"/>
  <c r="NV123" i="4"/>
  <c r="OG123" i="4"/>
  <c r="OH123" i="4"/>
  <c r="OI123" i="4"/>
  <c r="OJ123" i="4"/>
  <c r="OK123" i="4"/>
  <c r="OL123" i="4"/>
  <c r="OM123" i="4"/>
  <c r="ON123" i="4"/>
  <c r="OO123" i="4"/>
  <c r="OP123" i="4"/>
  <c r="OQ123" i="4"/>
  <c r="OR123" i="4"/>
  <c r="OS123" i="4"/>
  <c r="OT123" i="4"/>
  <c r="OU123" i="4"/>
  <c r="OV123" i="4"/>
  <c r="OW123" i="4"/>
  <c r="OX123" i="4"/>
  <c r="OY123" i="4"/>
  <c r="OZ123" i="4"/>
  <c r="PA123" i="4"/>
  <c r="PB123" i="4"/>
  <c r="PC123" i="4"/>
  <c r="PD123" i="4"/>
  <c r="PE123" i="4"/>
  <c r="PF123" i="4"/>
  <c r="PG123" i="4"/>
  <c r="PH123" i="4"/>
  <c r="PI123" i="4"/>
  <c r="PJ123" i="4"/>
  <c r="PK123" i="4"/>
  <c r="PL123" i="4"/>
  <c r="PM123" i="4"/>
  <c r="PN123" i="4"/>
  <c r="PO123" i="4"/>
  <c r="PP123" i="4"/>
  <c r="PQ123" i="4"/>
  <c r="PR123" i="4"/>
  <c r="PS123" i="4"/>
  <c r="PT123" i="4"/>
  <c r="PU123" i="4"/>
  <c r="PV123" i="4"/>
  <c r="PW123" i="4"/>
  <c r="PX123" i="4"/>
  <c r="PY123" i="4"/>
  <c r="PZ123" i="4"/>
  <c r="QA123" i="4"/>
  <c r="QB123" i="4"/>
  <c r="QC123" i="4"/>
  <c r="QD123" i="4"/>
  <c r="QE123" i="4"/>
  <c r="QF123" i="4"/>
  <c r="QG123" i="4"/>
  <c r="QH123" i="4"/>
  <c r="QI123" i="4"/>
  <c r="QJ123" i="4"/>
  <c r="QK123" i="4"/>
  <c r="QL123" i="4"/>
  <c r="QM123" i="4"/>
  <c r="QN123" i="4"/>
  <c r="QO123" i="4"/>
  <c r="QP123" i="4"/>
  <c r="QQ123" i="4"/>
  <c r="QR123" i="4"/>
  <c r="QS123" i="4"/>
  <c r="QT123" i="4"/>
  <c r="QU123" i="4"/>
  <c r="QV123" i="4"/>
  <c r="QW123" i="4"/>
  <c r="QX123" i="4"/>
  <c r="QY123" i="4"/>
  <c r="QZ123" i="4"/>
  <c r="RA123" i="4"/>
  <c r="RB123" i="4"/>
  <c r="RC123" i="4"/>
  <c r="RD123" i="4"/>
  <c r="RE123" i="4"/>
  <c r="RF123" i="4"/>
  <c r="RG123" i="4"/>
  <c r="RH123" i="4"/>
  <c r="RI123" i="4"/>
  <c r="RJ123" i="4"/>
  <c r="RT123" i="4"/>
  <c r="RU123" i="4"/>
  <c r="RV123" i="4"/>
  <c r="RW123" i="4"/>
  <c r="RX123" i="4"/>
  <c r="RY123" i="4"/>
  <c r="RZ123" i="4"/>
  <c r="SA123" i="4"/>
  <c r="SB123" i="4"/>
  <c r="SC123" i="4"/>
  <c r="SD123" i="4"/>
  <c r="SE123" i="4"/>
  <c r="SF123" i="4"/>
  <c r="SG123" i="4"/>
  <c r="SH123" i="4"/>
  <c r="SI123" i="4"/>
  <c r="SJ123" i="4"/>
  <c r="SK123" i="4"/>
  <c r="SL123" i="4"/>
  <c r="SM123" i="4"/>
  <c r="SN123" i="4"/>
  <c r="SO123" i="4"/>
  <c r="SP123" i="4"/>
  <c r="SQ123" i="4"/>
  <c r="SR123" i="4"/>
  <c r="SS123" i="4"/>
  <c r="ST123" i="4"/>
  <c r="SU123" i="4"/>
  <c r="SV123" i="4"/>
  <c r="SW123" i="4"/>
  <c r="SX123" i="4"/>
  <c r="SY123" i="4"/>
  <c r="SZ123" i="4"/>
  <c r="TA123" i="4"/>
  <c r="TB123" i="4"/>
  <c r="TC123" i="4"/>
  <c r="TD123" i="4"/>
  <c r="TE123" i="4"/>
  <c r="TF123" i="4"/>
  <c r="TG123" i="4"/>
  <c r="TH123" i="4"/>
  <c r="TI123" i="4"/>
  <c r="TJ123" i="4"/>
  <c r="TK123" i="4"/>
  <c r="TL123" i="4"/>
  <c r="TM123" i="4"/>
  <c r="TN123" i="4"/>
  <c r="TO123" i="4"/>
  <c r="TP123" i="4"/>
  <c r="TQ123" i="4"/>
  <c r="TR123" i="4"/>
  <c r="TS123" i="4"/>
  <c r="TT123" i="4"/>
  <c r="TU123" i="4"/>
  <c r="TV123" i="4"/>
  <c r="TW123" i="4"/>
  <c r="TX123" i="4"/>
  <c r="TY123" i="4"/>
  <c r="TZ123" i="4"/>
  <c r="UA123" i="4"/>
  <c r="UB123" i="4"/>
  <c r="UC123" i="4"/>
  <c r="UD123" i="4"/>
  <c r="UE123" i="4"/>
  <c r="UF123" i="4"/>
  <c r="UG123" i="4"/>
  <c r="UH123" i="4"/>
  <c r="UI123" i="4"/>
  <c r="UJ123" i="4"/>
  <c r="UK123" i="4"/>
  <c r="UL123" i="4"/>
  <c r="UM123" i="4"/>
  <c r="UN123" i="4"/>
  <c r="UO123" i="4"/>
  <c r="UP123" i="4"/>
  <c r="UQ123" i="4"/>
  <c r="UR123" i="4"/>
  <c r="US123" i="4"/>
  <c r="UT123" i="4"/>
  <c r="UU123" i="4"/>
  <c r="UV123" i="4"/>
  <c r="UW123" i="4"/>
  <c r="VG123" i="4"/>
  <c r="VH123" i="4"/>
  <c r="VI123" i="4"/>
  <c r="VJ123" i="4"/>
  <c r="VK123" i="4"/>
  <c r="VL123" i="4"/>
  <c r="VM123" i="4"/>
  <c r="VN123" i="4"/>
  <c r="VO123" i="4"/>
  <c r="VP123" i="4"/>
  <c r="VQ123" i="4"/>
  <c r="VR123" i="4"/>
  <c r="VS123" i="4"/>
  <c r="VT123" i="4"/>
  <c r="VU123" i="4"/>
  <c r="VV123" i="4"/>
  <c r="VW123" i="4"/>
  <c r="VX123" i="4"/>
  <c r="VY123" i="4"/>
  <c r="VZ123" i="4"/>
  <c r="WA123" i="4"/>
  <c r="WB123" i="4"/>
  <c r="WC123" i="4"/>
  <c r="WD123" i="4"/>
  <c r="WE123" i="4"/>
  <c r="WF123" i="4"/>
  <c r="WG123" i="4"/>
  <c r="WH123" i="4"/>
  <c r="WI123" i="4"/>
  <c r="WJ123" i="4"/>
  <c r="WK123" i="4"/>
  <c r="WL123" i="4"/>
  <c r="WM123" i="4"/>
  <c r="WN123" i="4"/>
  <c r="WO123" i="4"/>
  <c r="WP123" i="4"/>
  <c r="WQ123" i="4"/>
  <c r="WR123" i="4"/>
  <c r="WS123" i="4"/>
  <c r="WT123" i="4"/>
  <c r="WU123" i="4"/>
  <c r="WV123" i="4"/>
  <c r="WW123" i="4"/>
  <c r="WX123" i="4"/>
  <c r="WY123" i="4"/>
  <c r="WZ123" i="4"/>
  <c r="XA123" i="4"/>
  <c r="XB123" i="4"/>
  <c r="XC123" i="4"/>
  <c r="XD123" i="4"/>
  <c r="XE123" i="4"/>
  <c r="XF123" i="4"/>
  <c r="XG123" i="4"/>
  <c r="XH123" i="4"/>
  <c r="XI123" i="4"/>
  <c r="XJ123" i="4"/>
  <c r="XK123" i="4"/>
  <c r="XL123" i="4"/>
  <c r="XM123" i="4"/>
  <c r="XN123" i="4"/>
  <c r="XO123" i="4"/>
  <c r="XP123" i="4"/>
  <c r="XQ123" i="4"/>
  <c r="XR123" i="4"/>
  <c r="XS123" i="4"/>
  <c r="XT123" i="4"/>
  <c r="XU123" i="4"/>
  <c r="XV123" i="4"/>
  <c r="XW123" i="4"/>
  <c r="XX123" i="4"/>
  <c r="XY123" i="4"/>
  <c r="XZ123" i="4"/>
  <c r="YA123" i="4"/>
  <c r="YB123" i="4"/>
  <c r="YC123" i="4"/>
  <c r="YD123" i="4"/>
  <c r="YE123" i="4"/>
  <c r="YF123" i="4"/>
  <c r="YG123" i="4"/>
  <c r="YH123" i="4"/>
  <c r="YI123" i="4"/>
  <c r="YJ123" i="4"/>
  <c r="YT123" i="4"/>
  <c r="YU123" i="4"/>
  <c r="YV123" i="4"/>
  <c r="YW123" i="4"/>
  <c r="YX123" i="4"/>
  <c r="YY123" i="4"/>
  <c r="YZ123" i="4"/>
  <c r="ZA123" i="4"/>
  <c r="ZB123" i="4"/>
  <c r="ZC123" i="4"/>
  <c r="ZD123" i="4"/>
  <c r="ZE123" i="4"/>
  <c r="ZF123" i="4"/>
  <c r="ZG123" i="4"/>
  <c r="ZH123" i="4"/>
  <c r="ZI123" i="4"/>
  <c r="ZJ123" i="4"/>
  <c r="ZK123" i="4"/>
  <c r="ZL123" i="4"/>
  <c r="ZM123" i="4"/>
  <c r="ZN123" i="4"/>
  <c r="ZO123" i="4"/>
  <c r="ZP123" i="4"/>
  <c r="ZQ123" i="4"/>
  <c r="ZR123" i="4"/>
  <c r="ZS123" i="4"/>
  <c r="ZT123" i="4"/>
  <c r="ZU123" i="4"/>
  <c r="ZV123" i="4"/>
  <c r="ZW123" i="4"/>
  <c r="ZX123" i="4"/>
  <c r="ZY123" i="4"/>
  <c r="ZZ123" i="4"/>
  <c r="AAA123" i="4"/>
  <c r="AAB123" i="4"/>
  <c r="AAC123" i="4"/>
  <c r="AAD123" i="4"/>
  <c r="AAE123" i="4"/>
  <c r="AAF123" i="4"/>
  <c r="AAG123" i="4"/>
  <c r="AAH123" i="4"/>
  <c r="AAI123" i="4"/>
  <c r="AAJ123" i="4"/>
  <c r="AAK123" i="4"/>
  <c r="AAL123" i="4"/>
  <c r="AAM123" i="4"/>
  <c r="AAN123" i="4"/>
  <c r="AAO123" i="4"/>
  <c r="AAP123" i="4"/>
  <c r="AAQ123" i="4"/>
  <c r="AAR123" i="4"/>
  <c r="AAS123" i="4"/>
  <c r="AAT123" i="4"/>
  <c r="AAU123" i="4"/>
  <c r="AAV123" i="4"/>
  <c r="AAW123" i="4"/>
  <c r="AAX123" i="4"/>
  <c r="AAY123" i="4"/>
  <c r="AAZ123" i="4"/>
  <c r="ABA123" i="4"/>
  <c r="ABB123" i="4"/>
  <c r="ABC123" i="4"/>
  <c r="ABD123" i="4"/>
  <c r="ABE123" i="4"/>
  <c r="ABF123" i="4"/>
  <c r="ABG123" i="4"/>
  <c r="ABH123" i="4"/>
  <c r="ABI123" i="4"/>
  <c r="ABJ123" i="4"/>
  <c r="ABK123" i="4"/>
  <c r="ABL123" i="4"/>
  <c r="ABM123" i="4"/>
  <c r="ABN123" i="4"/>
  <c r="ABO123" i="4"/>
  <c r="ABP123" i="4"/>
  <c r="ABQ123" i="4"/>
  <c r="ABR123" i="4"/>
  <c r="ABS123" i="4"/>
  <c r="ABT123" i="4"/>
  <c r="ABU123" i="4"/>
  <c r="ABV123" i="4"/>
  <c r="ABW123" i="4"/>
  <c r="ACG123" i="4"/>
  <c r="ACH123" i="4"/>
  <c r="ACI123" i="4"/>
  <c r="ACJ123" i="4"/>
  <c r="ACK123" i="4"/>
  <c r="ACL123" i="4"/>
  <c r="ACM123" i="4"/>
  <c r="ACN123" i="4"/>
  <c r="ACO123" i="4"/>
  <c r="ACP123" i="4"/>
  <c r="ACQ123" i="4"/>
  <c r="ACR123" i="4"/>
  <c r="ACS123" i="4"/>
  <c r="ACT123" i="4"/>
  <c r="ACU123" i="4"/>
  <c r="ACV123" i="4"/>
  <c r="ACW123" i="4"/>
  <c r="ACX123" i="4"/>
  <c r="ACY123" i="4"/>
  <c r="ACZ123" i="4"/>
  <c r="ADA123" i="4"/>
  <c r="ADB123" i="4"/>
  <c r="ADC123" i="4"/>
  <c r="ADD123" i="4"/>
  <c r="ADE123" i="4"/>
  <c r="ADF123" i="4"/>
  <c r="ADG123" i="4"/>
  <c r="ADH123" i="4"/>
  <c r="ADI123" i="4"/>
  <c r="ADJ123" i="4"/>
  <c r="ADK123" i="4"/>
  <c r="ADL123" i="4"/>
  <c r="ADM123" i="4"/>
  <c r="ADN123" i="4"/>
  <c r="ADO123" i="4"/>
  <c r="ADP123" i="4"/>
  <c r="ADQ123" i="4"/>
  <c r="ADR123" i="4"/>
  <c r="ADS123" i="4"/>
  <c r="ADT123" i="4"/>
  <c r="ADU123" i="4"/>
  <c r="ADV123" i="4"/>
  <c r="ADW123" i="4"/>
  <c r="ADX123" i="4"/>
  <c r="ADY123" i="4"/>
  <c r="ADZ123" i="4"/>
  <c r="AEA123" i="4"/>
  <c r="AEB123" i="4"/>
  <c r="AEC123" i="4"/>
  <c r="AED123" i="4"/>
  <c r="AEE123" i="4"/>
  <c r="AEF123" i="4"/>
  <c r="AEG123" i="4"/>
  <c r="AEH123" i="4"/>
  <c r="AEI123" i="4"/>
  <c r="AEJ123" i="4"/>
  <c r="AEK123" i="4"/>
  <c r="AEL123" i="4"/>
  <c r="AEM123" i="4"/>
  <c r="AEN123" i="4"/>
  <c r="AEO123" i="4"/>
  <c r="AEP123" i="4"/>
  <c r="AEQ123" i="4"/>
  <c r="AER123" i="4"/>
  <c r="AES123" i="4"/>
  <c r="AET123" i="4"/>
  <c r="AEU123" i="4"/>
  <c r="AEV123" i="4"/>
  <c r="AEW123" i="4"/>
  <c r="AEX123" i="4"/>
  <c r="AEY123" i="4"/>
  <c r="AEZ123" i="4"/>
  <c r="AFA123" i="4"/>
  <c r="AFB123" i="4"/>
  <c r="AFC123" i="4"/>
  <c r="AFD123" i="4"/>
  <c r="AFE123" i="4"/>
  <c r="AFF123" i="4"/>
  <c r="AFG123" i="4"/>
  <c r="AFH123" i="4"/>
  <c r="AFI123" i="4"/>
  <c r="AFJ123" i="4"/>
  <c r="DR73" i="4"/>
  <c r="DT73" i="4"/>
  <c r="DU73" i="4"/>
  <c r="DV73" i="4"/>
  <c r="DW73" i="4"/>
  <c r="DX73" i="4"/>
  <c r="DY73" i="4"/>
  <c r="DZ73" i="4"/>
  <c r="EA73" i="4"/>
  <c r="EB73" i="4"/>
  <c r="EC73" i="4"/>
  <c r="ED73" i="4"/>
  <c r="EE73" i="4"/>
  <c r="EF73" i="4"/>
  <c r="EG73" i="4"/>
  <c r="EH73" i="4"/>
  <c r="EI73" i="4"/>
  <c r="EJ73" i="4"/>
  <c r="EK73" i="4"/>
  <c r="EL73" i="4"/>
  <c r="EM73" i="4"/>
  <c r="EN73" i="4"/>
  <c r="EO73" i="4"/>
  <c r="EP73" i="4"/>
  <c r="EQ73" i="4"/>
  <c r="ER73" i="4"/>
  <c r="ES73" i="4"/>
  <c r="ET73" i="4"/>
  <c r="EU73" i="4"/>
  <c r="EV73" i="4"/>
  <c r="EW73" i="4"/>
  <c r="EX73" i="4"/>
  <c r="EY73" i="4"/>
  <c r="EZ73" i="4"/>
  <c r="FA73" i="4"/>
  <c r="FB73" i="4"/>
  <c r="FC73" i="4"/>
  <c r="FD73" i="4"/>
  <c r="FE73" i="4"/>
  <c r="FF73" i="4"/>
  <c r="FG73" i="4"/>
  <c r="FH73" i="4"/>
  <c r="FI73" i="4"/>
  <c r="FJ73" i="4"/>
  <c r="FK73" i="4"/>
  <c r="FL73" i="4"/>
  <c r="FM73" i="4"/>
  <c r="FN73" i="4"/>
  <c r="FO73" i="4"/>
  <c r="FP73" i="4"/>
  <c r="FQ73" i="4"/>
  <c r="FR73" i="4"/>
  <c r="FS73" i="4"/>
  <c r="FT73" i="4"/>
  <c r="FU73" i="4"/>
  <c r="FV73" i="4"/>
  <c r="FW73" i="4"/>
  <c r="FX73" i="4"/>
  <c r="FY73" i="4"/>
  <c r="FZ73" i="4"/>
  <c r="GA73" i="4"/>
  <c r="GB73" i="4"/>
  <c r="GC73" i="4"/>
  <c r="GD73" i="4"/>
  <c r="GE73" i="4"/>
  <c r="GF73" i="4"/>
  <c r="GG73" i="4"/>
  <c r="GH73" i="4"/>
  <c r="GI73" i="4"/>
  <c r="GJ73" i="4"/>
  <c r="GK73" i="4"/>
  <c r="GL73" i="4"/>
  <c r="GM73" i="4"/>
  <c r="GN73" i="4"/>
  <c r="GO73" i="4"/>
  <c r="GP73" i="4"/>
  <c r="GQ73" i="4"/>
  <c r="GR73" i="4"/>
  <c r="GS73" i="4"/>
  <c r="GT73" i="4"/>
  <c r="GU73" i="4"/>
  <c r="KS73" i="4"/>
  <c r="KT73" i="4"/>
  <c r="KU73" i="4"/>
  <c r="KV73" i="4"/>
  <c r="KW73" i="4"/>
  <c r="KX73" i="4"/>
  <c r="KY73" i="4"/>
  <c r="KZ73" i="4"/>
  <c r="LA73" i="4"/>
  <c r="LB73" i="4"/>
  <c r="LC73" i="4"/>
  <c r="LD73" i="4"/>
  <c r="LE73" i="4"/>
  <c r="LF73" i="4"/>
  <c r="LG73" i="4"/>
  <c r="LH73" i="4"/>
  <c r="LI73" i="4"/>
  <c r="LJ73" i="4"/>
  <c r="LK73" i="4"/>
  <c r="LL73" i="4"/>
  <c r="LM73" i="4"/>
  <c r="LN73" i="4"/>
  <c r="LO73" i="4"/>
  <c r="LP73" i="4"/>
  <c r="LQ73" i="4"/>
  <c r="LR73" i="4"/>
  <c r="LS73" i="4"/>
  <c r="LT73" i="4"/>
  <c r="LU73" i="4"/>
  <c r="LV73" i="4"/>
  <c r="LW73" i="4"/>
  <c r="LX73" i="4"/>
  <c r="LY73" i="4"/>
  <c r="LZ73" i="4"/>
  <c r="MA73" i="4"/>
  <c r="MB73" i="4"/>
  <c r="MC73" i="4"/>
  <c r="MD73" i="4"/>
  <c r="ME73" i="4"/>
  <c r="MF73" i="4"/>
  <c r="MG73" i="4"/>
  <c r="MH73" i="4"/>
  <c r="MI73" i="4"/>
  <c r="MJ73" i="4"/>
  <c r="MK73" i="4"/>
  <c r="ML73" i="4"/>
  <c r="MM73" i="4"/>
  <c r="MN73" i="4"/>
  <c r="MO73" i="4"/>
  <c r="MP73" i="4"/>
  <c r="MQ73" i="4"/>
  <c r="MR73" i="4"/>
  <c r="MS73" i="4"/>
  <c r="MT73" i="4"/>
  <c r="MU73" i="4"/>
  <c r="MV73" i="4"/>
  <c r="MW73" i="4"/>
  <c r="MX73" i="4"/>
  <c r="MY73" i="4"/>
  <c r="MZ73" i="4"/>
  <c r="NA73" i="4"/>
  <c r="NB73" i="4"/>
  <c r="NC73" i="4"/>
  <c r="ND73" i="4"/>
  <c r="NE73" i="4"/>
  <c r="NF73" i="4"/>
  <c r="NG73" i="4"/>
  <c r="NH73" i="4"/>
  <c r="NI73" i="4"/>
  <c r="NJ73" i="4"/>
  <c r="NK73" i="4"/>
  <c r="NL73" i="4"/>
  <c r="NM73" i="4"/>
  <c r="NN73" i="4"/>
  <c r="NO73" i="4"/>
  <c r="NP73" i="4"/>
  <c r="NQ73" i="4"/>
  <c r="NR73" i="4"/>
  <c r="NS73" i="4"/>
  <c r="NT73" i="4"/>
  <c r="NU73" i="4"/>
  <c r="NV73" i="4"/>
  <c r="OG73" i="4"/>
  <c r="OH73" i="4"/>
  <c r="OI73" i="4"/>
  <c r="OJ73" i="4"/>
  <c r="OK73" i="4"/>
  <c r="OL73" i="4"/>
  <c r="OM73" i="4"/>
  <c r="ON73" i="4"/>
  <c r="OO73" i="4"/>
  <c r="OP73" i="4"/>
  <c r="OQ73" i="4"/>
  <c r="OR73" i="4"/>
  <c r="OS73" i="4"/>
  <c r="OT73" i="4"/>
  <c r="OU73" i="4"/>
  <c r="OV73" i="4"/>
  <c r="OW73" i="4"/>
  <c r="OX73" i="4"/>
  <c r="OY73" i="4"/>
  <c r="OZ73" i="4"/>
  <c r="PA73" i="4"/>
  <c r="PB73" i="4"/>
  <c r="PC73" i="4"/>
  <c r="PD73" i="4"/>
  <c r="PE73" i="4"/>
  <c r="PF73" i="4"/>
  <c r="PG73" i="4"/>
  <c r="PH73" i="4"/>
  <c r="PI73" i="4"/>
  <c r="PJ73" i="4"/>
  <c r="PK73" i="4"/>
  <c r="PL73" i="4"/>
  <c r="PM73" i="4"/>
  <c r="PN73" i="4"/>
  <c r="PO73" i="4"/>
  <c r="PP73" i="4"/>
  <c r="PQ73" i="4"/>
  <c r="PR73" i="4"/>
  <c r="PS73" i="4"/>
  <c r="PT73" i="4"/>
  <c r="PU73" i="4"/>
  <c r="PV73" i="4"/>
  <c r="PW73" i="4"/>
  <c r="PX73" i="4"/>
  <c r="PY73" i="4"/>
  <c r="PZ73" i="4"/>
  <c r="QA73" i="4"/>
  <c r="QB73" i="4"/>
  <c r="QC73" i="4"/>
  <c r="QD73" i="4"/>
  <c r="QE73" i="4"/>
  <c r="QF73" i="4"/>
  <c r="QG73" i="4"/>
  <c r="QH73" i="4"/>
  <c r="QI73" i="4"/>
  <c r="QJ73" i="4"/>
  <c r="QK73" i="4"/>
  <c r="QL73" i="4"/>
  <c r="QM73" i="4"/>
  <c r="QN73" i="4"/>
  <c r="QO73" i="4"/>
  <c r="QP73" i="4"/>
  <c r="QQ73" i="4"/>
  <c r="QR73" i="4"/>
  <c r="QS73" i="4"/>
  <c r="QT73" i="4"/>
  <c r="QU73" i="4"/>
  <c r="QV73" i="4"/>
  <c r="QW73" i="4"/>
  <c r="QX73" i="4"/>
  <c r="QY73" i="4"/>
  <c r="QZ73" i="4"/>
  <c r="RA73" i="4"/>
  <c r="RB73" i="4"/>
  <c r="RC73" i="4"/>
  <c r="RD73" i="4"/>
  <c r="RE73" i="4"/>
  <c r="RF73" i="4"/>
  <c r="RG73" i="4"/>
  <c r="RH73" i="4"/>
  <c r="RI73" i="4"/>
  <c r="RJ73" i="4"/>
  <c r="RT73" i="4"/>
  <c r="RU73" i="4"/>
  <c r="RV73" i="4"/>
  <c r="RW73" i="4"/>
  <c r="RX73" i="4"/>
  <c r="RY73" i="4"/>
  <c r="RZ73" i="4"/>
  <c r="SA73" i="4"/>
  <c r="SB73" i="4"/>
  <c r="SC73" i="4"/>
  <c r="SD73" i="4"/>
  <c r="SE73" i="4"/>
  <c r="SF73" i="4"/>
  <c r="SG73" i="4"/>
  <c r="SH73" i="4"/>
  <c r="SI73" i="4"/>
  <c r="SJ73" i="4"/>
  <c r="SK73" i="4"/>
  <c r="SL73" i="4"/>
  <c r="SM73" i="4"/>
  <c r="SN73" i="4"/>
  <c r="SO73" i="4"/>
  <c r="SP73" i="4"/>
  <c r="SQ73" i="4"/>
  <c r="SR73" i="4"/>
  <c r="SS73" i="4"/>
  <c r="ST73" i="4"/>
  <c r="SU73" i="4"/>
  <c r="SV73" i="4"/>
  <c r="SW73" i="4"/>
  <c r="SX73" i="4"/>
  <c r="SY73" i="4"/>
  <c r="SZ73" i="4"/>
  <c r="TA73" i="4"/>
  <c r="TB73" i="4"/>
  <c r="TC73" i="4"/>
  <c r="TD73" i="4"/>
  <c r="TE73" i="4"/>
  <c r="TF73" i="4"/>
  <c r="TG73" i="4"/>
  <c r="TH73" i="4"/>
  <c r="TI73" i="4"/>
  <c r="TJ73" i="4"/>
  <c r="TK73" i="4"/>
  <c r="TL73" i="4"/>
  <c r="TM73" i="4"/>
  <c r="TN73" i="4"/>
  <c r="TO73" i="4"/>
  <c r="TP73" i="4"/>
  <c r="TQ73" i="4"/>
  <c r="TR73" i="4"/>
  <c r="TS73" i="4"/>
  <c r="TT73" i="4"/>
  <c r="TU73" i="4"/>
  <c r="TV73" i="4"/>
  <c r="TW73" i="4"/>
  <c r="TX73" i="4"/>
  <c r="TY73" i="4"/>
  <c r="TZ73" i="4"/>
  <c r="UA73" i="4"/>
  <c r="UB73" i="4"/>
  <c r="UC73" i="4"/>
  <c r="UD73" i="4"/>
  <c r="UE73" i="4"/>
  <c r="UF73" i="4"/>
  <c r="UG73" i="4"/>
  <c r="UH73" i="4"/>
  <c r="UI73" i="4"/>
  <c r="UJ73" i="4"/>
  <c r="UK73" i="4"/>
  <c r="UL73" i="4"/>
  <c r="UM73" i="4"/>
  <c r="UN73" i="4"/>
  <c r="UO73" i="4"/>
  <c r="UP73" i="4"/>
  <c r="UQ73" i="4"/>
  <c r="UR73" i="4"/>
  <c r="US73" i="4"/>
  <c r="UT73" i="4"/>
  <c r="UU73" i="4"/>
  <c r="UV73" i="4"/>
  <c r="UW73" i="4"/>
  <c r="VG73" i="4"/>
  <c r="VH73" i="4"/>
  <c r="VI73" i="4"/>
  <c r="VJ73" i="4"/>
  <c r="VK73" i="4"/>
  <c r="VL73" i="4"/>
  <c r="VM73" i="4"/>
  <c r="VN73" i="4"/>
  <c r="VO73" i="4"/>
  <c r="VP73" i="4"/>
  <c r="VQ73" i="4"/>
  <c r="VR73" i="4"/>
  <c r="VS73" i="4"/>
  <c r="VT73" i="4"/>
  <c r="VU73" i="4"/>
  <c r="VV73" i="4"/>
  <c r="VW73" i="4"/>
  <c r="VX73" i="4"/>
  <c r="VY73" i="4"/>
  <c r="VZ73" i="4"/>
  <c r="WA73" i="4"/>
  <c r="WB73" i="4"/>
  <c r="WC73" i="4"/>
  <c r="WD73" i="4"/>
  <c r="WE73" i="4"/>
  <c r="WF73" i="4"/>
  <c r="WG73" i="4"/>
  <c r="WH73" i="4"/>
  <c r="WI73" i="4"/>
  <c r="WJ73" i="4"/>
  <c r="WK73" i="4"/>
  <c r="WL73" i="4"/>
  <c r="WM73" i="4"/>
  <c r="WN73" i="4"/>
  <c r="WO73" i="4"/>
  <c r="WP73" i="4"/>
  <c r="WQ73" i="4"/>
  <c r="WR73" i="4"/>
  <c r="WS73" i="4"/>
  <c r="WT73" i="4"/>
  <c r="WU73" i="4"/>
  <c r="WV73" i="4"/>
  <c r="WW73" i="4"/>
  <c r="WX73" i="4"/>
  <c r="WY73" i="4"/>
  <c r="WZ73" i="4"/>
  <c r="XA73" i="4"/>
  <c r="XB73" i="4"/>
  <c r="XC73" i="4"/>
  <c r="XD73" i="4"/>
  <c r="XE73" i="4"/>
  <c r="XF73" i="4"/>
  <c r="XG73" i="4"/>
  <c r="XH73" i="4"/>
  <c r="XI73" i="4"/>
  <c r="XJ73" i="4"/>
  <c r="XK73" i="4"/>
  <c r="XL73" i="4"/>
  <c r="XM73" i="4"/>
  <c r="XN73" i="4"/>
  <c r="XO73" i="4"/>
  <c r="XP73" i="4"/>
  <c r="XQ73" i="4"/>
  <c r="XR73" i="4"/>
  <c r="XS73" i="4"/>
  <c r="XT73" i="4"/>
  <c r="XU73" i="4"/>
  <c r="XV73" i="4"/>
  <c r="XW73" i="4"/>
  <c r="XX73" i="4"/>
  <c r="XY73" i="4"/>
  <c r="XZ73" i="4"/>
  <c r="YA73" i="4"/>
  <c r="YB73" i="4"/>
  <c r="YC73" i="4"/>
  <c r="YD73" i="4"/>
  <c r="YE73" i="4"/>
  <c r="YF73" i="4"/>
  <c r="YG73" i="4"/>
  <c r="YH73" i="4"/>
  <c r="YI73" i="4"/>
  <c r="YJ73" i="4"/>
  <c r="YT73" i="4"/>
  <c r="YU73" i="4"/>
  <c r="YV73" i="4"/>
  <c r="YW73" i="4"/>
  <c r="YX73" i="4"/>
  <c r="YY73" i="4"/>
  <c r="YZ73" i="4"/>
  <c r="ZA73" i="4"/>
  <c r="ZB73" i="4"/>
  <c r="ZC73" i="4"/>
  <c r="ZD73" i="4"/>
  <c r="ZE73" i="4"/>
  <c r="ZF73" i="4"/>
  <c r="ZG73" i="4"/>
  <c r="ZH73" i="4"/>
  <c r="ZI73" i="4"/>
  <c r="ZJ73" i="4"/>
  <c r="ZK73" i="4"/>
  <c r="ZL73" i="4"/>
  <c r="ZM73" i="4"/>
  <c r="ZN73" i="4"/>
  <c r="ZO73" i="4"/>
  <c r="ZP73" i="4"/>
  <c r="ZQ73" i="4"/>
  <c r="ZR73" i="4"/>
  <c r="ZS73" i="4"/>
  <c r="ZT73" i="4"/>
  <c r="ZU73" i="4"/>
  <c r="ZV73" i="4"/>
  <c r="ZW73" i="4"/>
  <c r="ZX73" i="4"/>
  <c r="ZY73" i="4"/>
  <c r="ZZ73" i="4"/>
  <c r="AAA73" i="4"/>
  <c r="AAB73" i="4"/>
  <c r="AAC73" i="4"/>
  <c r="AAD73" i="4"/>
  <c r="AAE73" i="4"/>
  <c r="AAF73" i="4"/>
  <c r="AAG73" i="4"/>
  <c r="AAH73" i="4"/>
  <c r="AAI73" i="4"/>
  <c r="AAJ73" i="4"/>
  <c r="AAK73" i="4"/>
  <c r="AAL73" i="4"/>
  <c r="AAM73" i="4"/>
  <c r="AAN73" i="4"/>
  <c r="AAO73" i="4"/>
  <c r="AAP73" i="4"/>
  <c r="AAQ73" i="4"/>
  <c r="AAR73" i="4"/>
  <c r="AAS73" i="4"/>
  <c r="AAT73" i="4"/>
  <c r="AAU73" i="4"/>
  <c r="AAV73" i="4"/>
  <c r="AAW73" i="4"/>
  <c r="AAX73" i="4"/>
  <c r="AAY73" i="4"/>
  <c r="AAZ73" i="4"/>
  <c r="ABA73" i="4"/>
  <c r="ABB73" i="4"/>
  <c r="ABC73" i="4"/>
  <c r="ABD73" i="4"/>
  <c r="ABE73" i="4"/>
  <c r="ABF73" i="4"/>
  <c r="ABG73" i="4"/>
  <c r="ABH73" i="4"/>
  <c r="ABI73" i="4"/>
  <c r="ABJ73" i="4"/>
  <c r="ABK73" i="4"/>
  <c r="ABL73" i="4"/>
  <c r="ABM73" i="4"/>
  <c r="ABN73" i="4"/>
  <c r="ABO73" i="4"/>
  <c r="ABP73" i="4"/>
  <c r="ABQ73" i="4"/>
  <c r="ABR73" i="4"/>
  <c r="ABS73" i="4"/>
  <c r="ABT73" i="4"/>
  <c r="ABU73" i="4"/>
  <c r="ABV73" i="4"/>
  <c r="ABW73" i="4"/>
  <c r="ACG73" i="4"/>
  <c r="ACH73" i="4"/>
  <c r="ACI73" i="4"/>
  <c r="ACJ73" i="4"/>
  <c r="ACK73" i="4"/>
  <c r="ACL73" i="4"/>
  <c r="ACM73" i="4"/>
  <c r="ACN73" i="4"/>
  <c r="ACO73" i="4"/>
  <c r="ACP73" i="4"/>
  <c r="ACQ73" i="4"/>
  <c r="ACR73" i="4"/>
  <c r="ACS73" i="4"/>
  <c r="ACT73" i="4"/>
  <c r="ACU73" i="4"/>
  <c r="ACV73" i="4"/>
  <c r="ACW73" i="4"/>
  <c r="ACX73" i="4"/>
  <c r="ACY73" i="4"/>
  <c r="ACZ73" i="4"/>
  <c r="ADA73" i="4"/>
  <c r="ADB73" i="4"/>
  <c r="ADC73" i="4"/>
  <c r="ADD73" i="4"/>
  <c r="ADE73" i="4"/>
  <c r="ADF73" i="4"/>
  <c r="ADG73" i="4"/>
  <c r="ADH73" i="4"/>
  <c r="ADI73" i="4"/>
  <c r="ADJ73" i="4"/>
  <c r="ADK73" i="4"/>
  <c r="ADL73" i="4"/>
  <c r="ADM73" i="4"/>
  <c r="ADN73" i="4"/>
  <c r="ADO73" i="4"/>
  <c r="ADP73" i="4"/>
  <c r="ADQ73" i="4"/>
  <c r="ADR73" i="4"/>
  <c r="ADS73" i="4"/>
  <c r="ADT73" i="4"/>
  <c r="ADU73" i="4"/>
  <c r="ADV73" i="4"/>
  <c r="ADW73" i="4"/>
  <c r="ADX73" i="4"/>
  <c r="ADY73" i="4"/>
  <c r="ADZ73" i="4"/>
  <c r="AEA73" i="4"/>
  <c r="AEB73" i="4"/>
  <c r="AEC73" i="4"/>
  <c r="AED73" i="4"/>
  <c r="AEE73" i="4"/>
  <c r="AEF73" i="4"/>
  <c r="AEG73" i="4"/>
  <c r="AEH73" i="4"/>
  <c r="AEI73" i="4"/>
  <c r="AEJ73" i="4"/>
  <c r="AEK73" i="4"/>
  <c r="AEL73" i="4"/>
  <c r="AEM73" i="4"/>
  <c r="AEN73" i="4"/>
  <c r="AEO73" i="4"/>
  <c r="AEP73" i="4"/>
  <c r="AEQ73" i="4"/>
  <c r="AER73" i="4"/>
  <c r="AES73" i="4"/>
  <c r="AET73" i="4"/>
  <c r="AEU73" i="4"/>
  <c r="AEV73" i="4"/>
  <c r="AEW73" i="4"/>
  <c r="AEX73" i="4"/>
  <c r="AEY73" i="4"/>
  <c r="AEZ73" i="4"/>
  <c r="AFA73" i="4"/>
  <c r="AFB73" i="4"/>
  <c r="AFC73" i="4"/>
  <c r="AFD73" i="4"/>
  <c r="AFE73" i="4"/>
  <c r="AFF73" i="4"/>
  <c r="AFG73" i="4"/>
  <c r="AFH73" i="4"/>
  <c r="AFI73" i="4"/>
  <c r="AFJ73" i="4"/>
  <c r="DR127" i="4"/>
  <c r="DT127" i="4"/>
  <c r="DU127" i="4"/>
  <c r="DV127" i="4"/>
  <c r="DW127" i="4"/>
  <c r="DX127" i="4"/>
  <c r="DY127" i="4"/>
  <c r="DZ127" i="4"/>
  <c r="EA127" i="4"/>
  <c r="EB127" i="4"/>
  <c r="EC127" i="4"/>
  <c r="ED127" i="4"/>
  <c r="EE127" i="4"/>
  <c r="EF127" i="4"/>
  <c r="EG127" i="4"/>
  <c r="EH127" i="4"/>
  <c r="EI127" i="4"/>
  <c r="EJ127" i="4"/>
  <c r="EK127" i="4"/>
  <c r="EL127" i="4"/>
  <c r="EM127" i="4"/>
  <c r="EN127" i="4"/>
  <c r="EO127" i="4"/>
  <c r="EP127" i="4"/>
  <c r="EQ127" i="4"/>
  <c r="ER127" i="4"/>
  <c r="ES127" i="4"/>
  <c r="ET127" i="4"/>
  <c r="EU127" i="4"/>
  <c r="EV127" i="4"/>
  <c r="EW127" i="4"/>
  <c r="EX127" i="4"/>
  <c r="EY127" i="4"/>
  <c r="EZ127" i="4"/>
  <c r="FA127" i="4"/>
  <c r="FB127" i="4"/>
  <c r="FC127" i="4"/>
  <c r="FD127" i="4"/>
  <c r="FE127" i="4"/>
  <c r="FF127" i="4"/>
  <c r="FG127" i="4"/>
  <c r="FH127" i="4"/>
  <c r="FI127" i="4"/>
  <c r="FJ127" i="4"/>
  <c r="FK127" i="4"/>
  <c r="FL127" i="4"/>
  <c r="FM127" i="4"/>
  <c r="FN127" i="4"/>
  <c r="FO127" i="4"/>
  <c r="FP127" i="4"/>
  <c r="FQ127" i="4"/>
  <c r="FR127" i="4"/>
  <c r="FS127" i="4"/>
  <c r="FT127" i="4"/>
  <c r="FU127" i="4"/>
  <c r="FV127" i="4"/>
  <c r="FW127" i="4"/>
  <c r="FX127" i="4"/>
  <c r="FY127" i="4"/>
  <c r="FZ127" i="4"/>
  <c r="GA127" i="4"/>
  <c r="GB127" i="4"/>
  <c r="GC127" i="4"/>
  <c r="GD127" i="4"/>
  <c r="GE127" i="4"/>
  <c r="GF127" i="4"/>
  <c r="GG127" i="4"/>
  <c r="GH127" i="4"/>
  <c r="GI127" i="4"/>
  <c r="GJ127" i="4"/>
  <c r="GK127" i="4"/>
  <c r="GL127" i="4"/>
  <c r="GM127" i="4"/>
  <c r="GN127" i="4"/>
  <c r="GO127" i="4"/>
  <c r="GP127" i="4"/>
  <c r="GQ127" i="4"/>
  <c r="GR127" i="4"/>
  <c r="GS127" i="4"/>
  <c r="GT127" i="4"/>
  <c r="GU127" i="4"/>
  <c r="KS127" i="4"/>
  <c r="KT127" i="4"/>
  <c r="KU127" i="4"/>
  <c r="KV127" i="4"/>
  <c r="KW127" i="4"/>
  <c r="KX127" i="4"/>
  <c r="KY127" i="4"/>
  <c r="KZ127" i="4"/>
  <c r="LA127" i="4"/>
  <c r="LB127" i="4"/>
  <c r="LC127" i="4"/>
  <c r="LD127" i="4"/>
  <c r="LE127" i="4"/>
  <c r="LF127" i="4"/>
  <c r="LG127" i="4"/>
  <c r="LH127" i="4"/>
  <c r="LI127" i="4"/>
  <c r="LJ127" i="4"/>
  <c r="LK127" i="4"/>
  <c r="LL127" i="4"/>
  <c r="LM127" i="4"/>
  <c r="LN127" i="4"/>
  <c r="LO127" i="4"/>
  <c r="LP127" i="4"/>
  <c r="LQ127" i="4"/>
  <c r="LR127" i="4"/>
  <c r="LS127" i="4"/>
  <c r="LT127" i="4"/>
  <c r="LU127" i="4"/>
  <c r="LV127" i="4"/>
  <c r="LW127" i="4"/>
  <c r="LX127" i="4"/>
  <c r="LY127" i="4"/>
  <c r="LZ127" i="4"/>
  <c r="MA127" i="4"/>
  <c r="MB127" i="4"/>
  <c r="MC127" i="4"/>
  <c r="MD127" i="4"/>
  <c r="ME127" i="4"/>
  <c r="MF127" i="4"/>
  <c r="MG127" i="4"/>
  <c r="MH127" i="4"/>
  <c r="MI127" i="4"/>
  <c r="MJ127" i="4"/>
  <c r="MK127" i="4"/>
  <c r="ML127" i="4"/>
  <c r="MM127" i="4"/>
  <c r="MN127" i="4"/>
  <c r="MO127" i="4"/>
  <c r="MP127" i="4"/>
  <c r="MQ127" i="4"/>
  <c r="MR127" i="4"/>
  <c r="MS127" i="4"/>
  <c r="MT127" i="4"/>
  <c r="MU127" i="4"/>
  <c r="MV127" i="4"/>
  <c r="MW127" i="4"/>
  <c r="MX127" i="4"/>
  <c r="MY127" i="4"/>
  <c r="MZ127" i="4"/>
  <c r="NA127" i="4"/>
  <c r="NB127" i="4"/>
  <c r="NC127" i="4"/>
  <c r="ND127" i="4"/>
  <c r="NE127" i="4"/>
  <c r="NF127" i="4"/>
  <c r="NG127" i="4"/>
  <c r="NH127" i="4"/>
  <c r="NI127" i="4"/>
  <c r="NJ127" i="4"/>
  <c r="NK127" i="4"/>
  <c r="NL127" i="4"/>
  <c r="NM127" i="4"/>
  <c r="NN127" i="4"/>
  <c r="NO127" i="4"/>
  <c r="NP127" i="4"/>
  <c r="NQ127" i="4"/>
  <c r="NR127" i="4"/>
  <c r="NS127" i="4"/>
  <c r="NT127" i="4"/>
  <c r="NU127" i="4"/>
  <c r="NV127" i="4"/>
  <c r="OG127" i="4"/>
  <c r="OH127" i="4"/>
  <c r="OI127" i="4"/>
  <c r="OJ127" i="4"/>
  <c r="OK127" i="4"/>
  <c r="OL127" i="4"/>
  <c r="OM127" i="4"/>
  <c r="ON127" i="4"/>
  <c r="OO127" i="4"/>
  <c r="OP127" i="4"/>
  <c r="OQ127" i="4"/>
  <c r="OR127" i="4"/>
  <c r="OS127" i="4"/>
  <c r="OT127" i="4"/>
  <c r="OU127" i="4"/>
  <c r="OV127" i="4"/>
  <c r="OW127" i="4"/>
  <c r="OX127" i="4"/>
  <c r="OY127" i="4"/>
  <c r="OZ127" i="4"/>
  <c r="PA127" i="4"/>
  <c r="PB127" i="4"/>
  <c r="PC127" i="4"/>
  <c r="PD127" i="4"/>
  <c r="PE127" i="4"/>
  <c r="PF127" i="4"/>
  <c r="PG127" i="4"/>
  <c r="PH127" i="4"/>
  <c r="PI127" i="4"/>
  <c r="PJ127" i="4"/>
  <c r="PK127" i="4"/>
  <c r="PL127" i="4"/>
  <c r="PM127" i="4"/>
  <c r="PN127" i="4"/>
  <c r="PO127" i="4"/>
  <c r="PP127" i="4"/>
  <c r="PQ127" i="4"/>
  <c r="PR127" i="4"/>
  <c r="PS127" i="4"/>
  <c r="PT127" i="4"/>
  <c r="PU127" i="4"/>
  <c r="PV127" i="4"/>
  <c r="PW127" i="4"/>
  <c r="PX127" i="4"/>
  <c r="PY127" i="4"/>
  <c r="PZ127" i="4"/>
  <c r="QA127" i="4"/>
  <c r="QB127" i="4"/>
  <c r="QC127" i="4"/>
  <c r="QD127" i="4"/>
  <c r="QE127" i="4"/>
  <c r="QF127" i="4"/>
  <c r="QG127" i="4"/>
  <c r="QH127" i="4"/>
  <c r="QI127" i="4"/>
  <c r="QJ127" i="4"/>
  <c r="QK127" i="4"/>
  <c r="QL127" i="4"/>
  <c r="QM127" i="4"/>
  <c r="QN127" i="4"/>
  <c r="QO127" i="4"/>
  <c r="QP127" i="4"/>
  <c r="QQ127" i="4"/>
  <c r="QR127" i="4"/>
  <c r="QS127" i="4"/>
  <c r="QT127" i="4"/>
  <c r="QU127" i="4"/>
  <c r="QV127" i="4"/>
  <c r="QW127" i="4"/>
  <c r="QX127" i="4"/>
  <c r="QY127" i="4"/>
  <c r="QZ127" i="4"/>
  <c r="RA127" i="4"/>
  <c r="RB127" i="4"/>
  <c r="RC127" i="4"/>
  <c r="RD127" i="4"/>
  <c r="RE127" i="4"/>
  <c r="RF127" i="4"/>
  <c r="RG127" i="4"/>
  <c r="RH127" i="4"/>
  <c r="RI127" i="4"/>
  <c r="RJ127" i="4"/>
  <c r="RT127" i="4"/>
  <c r="RU127" i="4"/>
  <c r="RV127" i="4"/>
  <c r="RW127" i="4"/>
  <c r="RX127" i="4"/>
  <c r="RY127" i="4"/>
  <c r="RZ127" i="4"/>
  <c r="SA127" i="4"/>
  <c r="SB127" i="4"/>
  <c r="SC127" i="4"/>
  <c r="SD127" i="4"/>
  <c r="SE127" i="4"/>
  <c r="SF127" i="4"/>
  <c r="SG127" i="4"/>
  <c r="SH127" i="4"/>
  <c r="SI127" i="4"/>
  <c r="SJ127" i="4"/>
  <c r="SK127" i="4"/>
  <c r="SL127" i="4"/>
  <c r="SM127" i="4"/>
  <c r="SN127" i="4"/>
  <c r="SO127" i="4"/>
  <c r="SP127" i="4"/>
  <c r="SQ127" i="4"/>
  <c r="SR127" i="4"/>
  <c r="SS127" i="4"/>
  <c r="ST127" i="4"/>
  <c r="SU127" i="4"/>
  <c r="SV127" i="4"/>
  <c r="SW127" i="4"/>
  <c r="SX127" i="4"/>
  <c r="SY127" i="4"/>
  <c r="SZ127" i="4"/>
  <c r="TA127" i="4"/>
  <c r="TB127" i="4"/>
  <c r="TC127" i="4"/>
  <c r="TD127" i="4"/>
  <c r="TE127" i="4"/>
  <c r="TF127" i="4"/>
  <c r="TG127" i="4"/>
  <c r="TH127" i="4"/>
  <c r="TI127" i="4"/>
  <c r="TJ127" i="4"/>
  <c r="TK127" i="4"/>
  <c r="TL127" i="4"/>
  <c r="TM127" i="4"/>
  <c r="TN127" i="4"/>
  <c r="TO127" i="4"/>
  <c r="TP127" i="4"/>
  <c r="TQ127" i="4"/>
  <c r="TR127" i="4"/>
  <c r="TS127" i="4"/>
  <c r="TT127" i="4"/>
  <c r="TU127" i="4"/>
  <c r="TV127" i="4"/>
  <c r="TW127" i="4"/>
  <c r="TX127" i="4"/>
  <c r="TY127" i="4"/>
  <c r="TZ127" i="4"/>
  <c r="UA127" i="4"/>
  <c r="UB127" i="4"/>
  <c r="UC127" i="4"/>
  <c r="UD127" i="4"/>
  <c r="UE127" i="4"/>
  <c r="UF127" i="4"/>
  <c r="UG127" i="4"/>
  <c r="UH127" i="4"/>
  <c r="UI127" i="4"/>
  <c r="UJ127" i="4"/>
  <c r="UK127" i="4"/>
  <c r="UL127" i="4"/>
  <c r="UM127" i="4"/>
  <c r="UN127" i="4"/>
  <c r="UO127" i="4"/>
  <c r="UP127" i="4"/>
  <c r="UQ127" i="4"/>
  <c r="UR127" i="4"/>
  <c r="US127" i="4"/>
  <c r="UT127" i="4"/>
  <c r="UU127" i="4"/>
  <c r="UV127" i="4"/>
  <c r="UW127" i="4"/>
  <c r="VG127" i="4"/>
  <c r="VH127" i="4"/>
  <c r="VI127" i="4"/>
  <c r="VJ127" i="4"/>
  <c r="VK127" i="4"/>
  <c r="VL127" i="4"/>
  <c r="VM127" i="4"/>
  <c r="VN127" i="4"/>
  <c r="VO127" i="4"/>
  <c r="VP127" i="4"/>
  <c r="VQ127" i="4"/>
  <c r="VR127" i="4"/>
  <c r="VS127" i="4"/>
  <c r="VT127" i="4"/>
  <c r="VU127" i="4"/>
  <c r="VV127" i="4"/>
  <c r="VW127" i="4"/>
  <c r="VX127" i="4"/>
  <c r="VY127" i="4"/>
  <c r="VZ127" i="4"/>
  <c r="WA127" i="4"/>
  <c r="WB127" i="4"/>
  <c r="WC127" i="4"/>
  <c r="WD127" i="4"/>
  <c r="WE127" i="4"/>
  <c r="WF127" i="4"/>
  <c r="WG127" i="4"/>
  <c r="WH127" i="4"/>
  <c r="WI127" i="4"/>
  <c r="WJ127" i="4"/>
  <c r="WK127" i="4"/>
  <c r="WL127" i="4"/>
  <c r="WM127" i="4"/>
  <c r="WN127" i="4"/>
  <c r="WO127" i="4"/>
  <c r="WP127" i="4"/>
  <c r="WQ127" i="4"/>
  <c r="WR127" i="4"/>
  <c r="WS127" i="4"/>
  <c r="WT127" i="4"/>
  <c r="WU127" i="4"/>
  <c r="WV127" i="4"/>
  <c r="WW127" i="4"/>
  <c r="WX127" i="4"/>
  <c r="WY127" i="4"/>
  <c r="WZ127" i="4"/>
  <c r="XA127" i="4"/>
  <c r="XB127" i="4"/>
  <c r="XC127" i="4"/>
  <c r="XD127" i="4"/>
  <c r="XE127" i="4"/>
  <c r="XF127" i="4"/>
  <c r="XG127" i="4"/>
  <c r="XH127" i="4"/>
  <c r="XI127" i="4"/>
  <c r="XJ127" i="4"/>
  <c r="XK127" i="4"/>
  <c r="XL127" i="4"/>
  <c r="XM127" i="4"/>
  <c r="XN127" i="4"/>
  <c r="XO127" i="4"/>
  <c r="XP127" i="4"/>
  <c r="XQ127" i="4"/>
  <c r="XR127" i="4"/>
  <c r="XS127" i="4"/>
  <c r="XT127" i="4"/>
  <c r="XU127" i="4"/>
  <c r="XV127" i="4"/>
  <c r="XW127" i="4"/>
  <c r="XX127" i="4"/>
  <c r="XY127" i="4"/>
  <c r="XZ127" i="4"/>
  <c r="YA127" i="4"/>
  <c r="YB127" i="4"/>
  <c r="YC127" i="4"/>
  <c r="YD127" i="4"/>
  <c r="YE127" i="4"/>
  <c r="YF127" i="4"/>
  <c r="YG127" i="4"/>
  <c r="YH127" i="4"/>
  <c r="YI127" i="4"/>
  <c r="YJ127" i="4"/>
  <c r="YT127" i="4"/>
  <c r="YU127" i="4"/>
  <c r="YV127" i="4"/>
  <c r="YW127" i="4"/>
  <c r="YX127" i="4"/>
  <c r="YY127" i="4"/>
  <c r="YZ127" i="4"/>
  <c r="ZA127" i="4"/>
  <c r="ZB127" i="4"/>
  <c r="ZC127" i="4"/>
  <c r="ZD127" i="4"/>
  <c r="ZE127" i="4"/>
  <c r="ZF127" i="4"/>
  <c r="ZG127" i="4"/>
  <c r="ZH127" i="4"/>
  <c r="ZI127" i="4"/>
  <c r="ZJ127" i="4"/>
  <c r="ZK127" i="4"/>
  <c r="ZL127" i="4"/>
  <c r="ZM127" i="4"/>
  <c r="ZN127" i="4"/>
  <c r="ZO127" i="4"/>
  <c r="ZP127" i="4"/>
  <c r="ZQ127" i="4"/>
  <c r="ZR127" i="4"/>
  <c r="ZS127" i="4"/>
  <c r="ZT127" i="4"/>
  <c r="ZU127" i="4"/>
  <c r="ZV127" i="4"/>
  <c r="ZW127" i="4"/>
  <c r="ZX127" i="4"/>
  <c r="ZY127" i="4"/>
  <c r="ZZ127" i="4"/>
  <c r="AAA127" i="4"/>
  <c r="AAB127" i="4"/>
  <c r="AAC127" i="4"/>
  <c r="AAD127" i="4"/>
  <c r="AAE127" i="4"/>
  <c r="AAF127" i="4"/>
  <c r="AAG127" i="4"/>
  <c r="AAH127" i="4"/>
  <c r="AAI127" i="4"/>
  <c r="AAJ127" i="4"/>
  <c r="AAK127" i="4"/>
  <c r="AAL127" i="4"/>
  <c r="AAM127" i="4"/>
  <c r="AAN127" i="4"/>
  <c r="AAO127" i="4"/>
  <c r="AAP127" i="4"/>
  <c r="AAQ127" i="4"/>
  <c r="AAR127" i="4"/>
  <c r="AAS127" i="4"/>
  <c r="AAT127" i="4"/>
  <c r="AAU127" i="4"/>
  <c r="AAV127" i="4"/>
  <c r="AAW127" i="4"/>
  <c r="AAX127" i="4"/>
  <c r="AAY127" i="4"/>
  <c r="AAZ127" i="4"/>
  <c r="ABA127" i="4"/>
  <c r="ABB127" i="4"/>
  <c r="ABC127" i="4"/>
  <c r="ABD127" i="4"/>
  <c r="ABE127" i="4"/>
  <c r="ABF127" i="4"/>
  <c r="ABG127" i="4"/>
  <c r="ABH127" i="4"/>
  <c r="ABI127" i="4"/>
  <c r="ABJ127" i="4"/>
  <c r="ABK127" i="4"/>
  <c r="ABL127" i="4"/>
  <c r="ABM127" i="4"/>
  <c r="ABN127" i="4"/>
  <c r="ABO127" i="4"/>
  <c r="ABP127" i="4"/>
  <c r="ABQ127" i="4"/>
  <c r="ABR127" i="4"/>
  <c r="ABS127" i="4"/>
  <c r="ABT127" i="4"/>
  <c r="ABU127" i="4"/>
  <c r="ABV127" i="4"/>
  <c r="ABW127" i="4"/>
  <c r="ACG127" i="4"/>
  <c r="ACH127" i="4"/>
  <c r="ACI127" i="4"/>
  <c r="ACJ127" i="4"/>
  <c r="ACK127" i="4"/>
  <c r="ACL127" i="4"/>
  <c r="ACM127" i="4"/>
  <c r="ACN127" i="4"/>
  <c r="ACO127" i="4"/>
  <c r="ACP127" i="4"/>
  <c r="ACQ127" i="4"/>
  <c r="ACR127" i="4"/>
  <c r="ACS127" i="4"/>
  <c r="ACT127" i="4"/>
  <c r="ACU127" i="4"/>
  <c r="ACV127" i="4"/>
  <c r="ACW127" i="4"/>
  <c r="ACX127" i="4"/>
  <c r="ACY127" i="4"/>
  <c r="ACZ127" i="4"/>
  <c r="ADA127" i="4"/>
  <c r="ADB127" i="4"/>
  <c r="ADC127" i="4"/>
  <c r="ADD127" i="4"/>
  <c r="ADE127" i="4"/>
  <c r="ADF127" i="4"/>
  <c r="ADG127" i="4"/>
  <c r="ADH127" i="4"/>
  <c r="ADI127" i="4"/>
  <c r="ADJ127" i="4"/>
  <c r="ADK127" i="4"/>
  <c r="ADL127" i="4"/>
  <c r="ADM127" i="4"/>
  <c r="ADN127" i="4"/>
  <c r="ADO127" i="4"/>
  <c r="ADP127" i="4"/>
  <c r="ADQ127" i="4"/>
  <c r="ADR127" i="4"/>
  <c r="ADS127" i="4"/>
  <c r="ADT127" i="4"/>
  <c r="ADU127" i="4"/>
  <c r="ADV127" i="4"/>
  <c r="ADW127" i="4"/>
  <c r="ADX127" i="4"/>
  <c r="ADY127" i="4"/>
  <c r="ADZ127" i="4"/>
  <c r="AEA127" i="4"/>
  <c r="AEB127" i="4"/>
  <c r="AEC127" i="4"/>
  <c r="AED127" i="4"/>
  <c r="AEE127" i="4"/>
  <c r="AEF127" i="4"/>
  <c r="AEG127" i="4"/>
  <c r="AEH127" i="4"/>
  <c r="AEI127" i="4"/>
  <c r="AEJ127" i="4"/>
  <c r="AEK127" i="4"/>
  <c r="AEL127" i="4"/>
  <c r="AEM127" i="4"/>
  <c r="AEN127" i="4"/>
  <c r="AEO127" i="4"/>
  <c r="AEP127" i="4"/>
  <c r="AEQ127" i="4"/>
  <c r="AER127" i="4"/>
  <c r="AES127" i="4"/>
  <c r="AET127" i="4"/>
  <c r="AEU127" i="4"/>
  <c r="AEV127" i="4"/>
  <c r="AEW127" i="4"/>
  <c r="AEX127" i="4"/>
  <c r="AEY127" i="4"/>
  <c r="AEZ127" i="4"/>
  <c r="AFA127" i="4"/>
  <c r="AFB127" i="4"/>
  <c r="AFC127" i="4"/>
  <c r="AFD127" i="4"/>
  <c r="AFE127" i="4"/>
  <c r="AFF127" i="4"/>
  <c r="AFG127" i="4"/>
  <c r="AFH127" i="4"/>
  <c r="AFI127" i="4"/>
  <c r="AFJ127" i="4"/>
  <c r="DR34" i="4"/>
  <c r="DT34" i="4"/>
  <c r="DU34" i="4"/>
  <c r="DV34" i="4"/>
  <c r="DW34" i="4"/>
  <c r="DX34" i="4"/>
  <c r="DY34" i="4"/>
  <c r="DZ34" i="4"/>
  <c r="EA34" i="4"/>
  <c r="EB34" i="4"/>
  <c r="EC34" i="4"/>
  <c r="ED34" i="4"/>
  <c r="EE34" i="4"/>
  <c r="EF34" i="4"/>
  <c r="EG34" i="4"/>
  <c r="EH34" i="4"/>
  <c r="EI34" i="4"/>
  <c r="EJ34" i="4"/>
  <c r="EK34" i="4"/>
  <c r="EL34" i="4"/>
  <c r="EM34" i="4"/>
  <c r="EN34" i="4"/>
  <c r="EO34" i="4"/>
  <c r="EP34" i="4"/>
  <c r="EQ34" i="4"/>
  <c r="ER34" i="4"/>
  <c r="ES34" i="4"/>
  <c r="ET34" i="4"/>
  <c r="EU34" i="4"/>
  <c r="EV34" i="4"/>
  <c r="EW34" i="4"/>
  <c r="EX34" i="4"/>
  <c r="EY34" i="4"/>
  <c r="EZ34" i="4"/>
  <c r="FA34" i="4"/>
  <c r="FB34" i="4"/>
  <c r="FC34" i="4"/>
  <c r="FD34" i="4"/>
  <c r="FE34" i="4"/>
  <c r="FF34" i="4"/>
  <c r="FG34" i="4"/>
  <c r="FH34" i="4"/>
  <c r="FI34" i="4"/>
  <c r="FJ34" i="4"/>
  <c r="FK34" i="4"/>
  <c r="FL34" i="4"/>
  <c r="FM34" i="4"/>
  <c r="FN34" i="4"/>
  <c r="FO34" i="4"/>
  <c r="FP34" i="4"/>
  <c r="FQ34" i="4"/>
  <c r="FR34" i="4"/>
  <c r="FS34" i="4"/>
  <c r="FT34" i="4"/>
  <c r="FU34" i="4"/>
  <c r="FV34" i="4"/>
  <c r="FW34" i="4"/>
  <c r="FX34" i="4"/>
  <c r="FY34" i="4"/>
  <c r="FZ34" i="4"/>
  <c r="GA34" i="4"/>
  <c r="GB34" i="4"/>
  <c r="GC34" i="4"/>
  <c r="GD34" i="4"/>
  <c r="GE34" i="4"/>
  <c r="GF34" i="4"/>
  <c r="GG34" i="4"/>
  <c r="GH34" i="4"/>
  <c r="GI34" i="4"/>
  <c r="GJ34" i="4"/>
  <c r="GK34" i="4"/>
  <c r="GL34" i="4"/>
  <c r="GM34" i="4"/>
  <c r="GN34" i="4"/>
  <c r="GO34" i="4"/>
  <c r="GP34" i="4"/>
  <c r="GQ34" i="4"/>
  <c r="GR34" i="4"/>
  <c r="GS34" i="4"/>
  <c r="GT34" i="4"/>
  <c r="GU34" i="4"/>
  <c r="KS34" i="4"/>
  <c r="KT34" i="4"/>
  <c r="KU34" i="4"/>
  <c r="KV34" i="4"/>
  <c r="KW34" i="4"/>
  <c r="KX34" i="4"/>
  <c r="KY34" i="4"/>
  <c r="KZ34" i="4"/>
  <c r="LA34" i="4"/>
  <c r="LB34" i="4"/>
  <c r="LC34" i="4"/>
  <c r="LD34" i="4"/>
  <c r="LE34" i="4"/>
  <c r="LF34" i="4"/>
  <c r="LG34" i="4"/>
  <c r="LH34" i="4"/>
  <c r="LI34" i="4"/>
  <c r="LJ34" i="4"/>
  <c r="LK34" i="4"/>
  <c r="LL34" i="4"/>
  <c r="LM34" i="4"/>
  <c r="LN34" i="4"/>
  <c r="LO34" i="4"/>
  <c r="LP34" i="4"/>
  <c r="LQ34" i="4"/>
  <c r="LR34" i="4"/>
  <c r="LS34" i="4"/>
  <c r="LT34" i="4"/>
  <c r="LU34" i="4"/>
  <c r="LV34" i="4"/>
  <c r="LW34" i="4"/>
  <c r="LX34" i="4"/>
  <c r="LY34" i="4"/>
  <c r="LZ34" i="4"/>
  <c r="MA34" i="4"/>
  <c r="MB34" i="4"/>
  <c r="MC34" i="4"/>
  <c r="MD34" i="4"/>
  <c r="ME34" i="4"/>
  <c r="MF34" i="4"/>
  <c r="MG34" i="4"/>
  <c r="MH34" i="4"/>
  <c r="MI34" i="4"/>
  <c r="MJ34" i="4"/>
  <c r="MK34" i="4"/>
  <c r="ML34" i="4"/>
  <c r="MM34" i="4"/>
  <c r="MN34" i="4"/>
  <c r="MO34" i="4"/>
  <c r="MP34" i="4"/>
  <c r="MQ34" i="4"/>
  <c r="MR34" i="4"/>
  <c r="MS34" i="4"/>
  <c r="MT34" i="4"/>
  <c r="MU34" i="4"/>
  <c r="MV34" i="4"/>
  <c r="MW34" i="4"/>
  <c r="MX34" i="4"/>
  <c r="MY34" i="4"/>
  <c r="MZ34" i="4"/>
  <c r="NA34" i="4"/>
  <c r="NB34" i="4"/>
  <c r="NC34" i="4"/>
  <c r="ND34" i="4"/>
  <c r="NE34" i="4"/>
  <c r="NF34" i="4"/>
  <c r="NG34" i="4"/>
  <c r="NH34" i="4"/>
  <c r="NI34" i="4"/>
  <c r="NJ34" i="4"/>
  <c r="NK34" i="4"/>
  <c r="NL34" i="4"/>
  <c r="NM34" i="4"/>
  <c r="NN34" i="4"/>
  <c r="NO34" i="4"/>
  <c r="NP34" i="4"/>
  <c r="NQ34" i="4"/>
  <c r="NR34" i="4"/>
  <c r="NS34" i="4"/>
  <c r="NT34" i="4"/>
  <c r="NU34" i="4"/>
  <c r="NV34" i="4"/>
  <c r="OG34" i="4"/>
  <c r="OH34" i="4"/>
  <c r="OI34" i="4"/>
  <c r="OJ34" i="4"/>
  <c r="OK34" i="4"/>
  <c r="OL34" i="4"/>
  <c r="OM34" i="4"/>
  <c r="ON34" i="4"/>
  <c r="OO34" i="4"/>
  <c r="OP34" i="4"/>
  <c r="OQ34" i="4"/>
  <c r="OR34" i="4"/>
  <c r="OS34" i="4"/>
  <c r="OT34" i="4"/>
  <c r="OU34" i="4"/>
  <c r="OV34" i="4"/>
  <c r="OW34" i="4"/>
  <c r="OX34" i="4"/>
  <c r="OY34" i="4"/>
  <c r="OZ34" i="4"/>
  <c r="PA34" i="4"/>
  <c r="PB34" i="4"/>
  <c r="PC34" i="4"/>
  <c r="PD34" i="4"/>
  <c r="PE34" i="4"/>
  <c r="PF34" i="4"/>
  <c r="PG34" i="4"/>
  <c r="PH34" i="4"/>
  <c r="PI34" i="4"/>
  <c r="PJ34" i="4"/>
  <c r="PK34" i="4"/>
  <c r="PL34" i="4"/>
  <c r="PM34" i="4"/>
  <c r="PN34" i="4"/>
  <c r="PO34" i="4"/>
  <c r="PP34" i="4"/>
  <c r="PQ34" i="4"/>
  <c r="PR34" i="4"/>
  <c r="PS34" i="4"/>
  <c r="PT34" i="4"/>
  <c r="PU34" i="4"/>
  <c r="PV34" i="4"/>
  <c r="PW34" i="4"/>
  <c r="PX34" i="4"/>
  <c r="PY34" i="4"/>
  <c r="PZ34" i="4"/>
  <c r="QA34" i="4"/>
  <c r="QB34" i="4"/>
  <c r="QC34" i="4"/>
  <c r="QD34" i="4"/>
  <c r="QE34" i="4"/>
  <c r="QF34" i="4"/>
  <c r="QG34" i="4"/>
  <c r="QH34" i="4"/>
  <c r="QI34" i="4"/>
  <c r="QJ34" i="4"/>
  <c r="QK34" i="4"/>
  <c r="QL34" i="4"/>
  <c r="QM34" i="4"/>
  <c r="QN34" i="4"/>
  <c r="QO34" i="4"/>
  <c r="QP34" i="4"/>
  <c r="QQ34" i="4"/>
  <c r="QR34" i="4"/>
  <c r="QS34" i="4"/>
  <c r="QT34" i="4"/>
  <c r="QU34" i="4"/>
  <c r="QV34" i="4"/>
  <c r="QW34" i="4"/>
  <c r="QX34" i="4"/>
  <c r="QY34" i="4"/>
  <c r="QZ34" i="4"/>
  <c r="RA34" i="4"/>
  <c r="RB34" i="4"/>
  <c r="RC34" i="4"/>
  <c r="RD34" i="4"/>
  <c r="RE34" i="4"/>
  <c r="RF34" i="4"/>
  <c r="RG34" i="4"/>
  <c r="RH34" i="4"/>
  <c r="RI34" i="4"/>
  <c r="RJ34" i="4"/>
  <c r="RT34" i="4"/>
  <c r="RU34" i="4"/>
  <c r="RV34" i="4"/>
  <c r="RW34" i="4"/>
  <c r="RX34" i="4"/>
  <c r="RY34" i="4"/>
  <c r="RZ34" i="4"/>
  <c r="SA34" i="4"/>
  <c r="SB34" i="4"/>
  <c r="SC34" i="4"/>
  <c r="SD34" i="4"/>
  <c r="SE34" i="4"/>
  <c r="SF34" i="4"/>
  <c r="SG34" i="4"/>
  <c r="SH34" i="4"/>
  <c r="SI34" i="4"/>
  <c r="SJ34" i="4"/>
  <c r="SK34" i="4"/>
  <c r="SL34" i="4"/>
  <c r="SM34" i="4"/>
  <c r="SN34" i="4"/>
  <c r="SO34" i="4"/>
  <c r="SP34" i="4"/>
  <c r="SQ34" i="4"/>
  <c r="SR34" i="4"/>
  <c r="SS34" i="4"/>
  <c r="ST34" i="4"/>
  <c r="SU34" i="4"/>
  <c r="SV34" i="4"/>
  <c r="SW34" i="4"/>
  <c r="SX34" i="4"/>
  <c r="SY34" i="4"/>
  <c r="SZ34" i="4"/>
  <c r="TA34" i="4"/>
  <c r="TB34" i="4"/>
  <c r="TC34" i="4"/>
  <c r="TD34" i="4"/>
  <c r="TE34" i="4"/>
  <c r="TF34" i="4"/>
  <c r="TG34" i="4"/>
  <c r="TH34" i="4"/>
  <c r="TI34" i="4"/>
  <c r="TJ34" i="4"/>
  <c r="TK34" i="4"/>
  <c r="TL34" i="4"/>
  <c r="TM34" i="4"/>
  <c r="TN34" i="4"/>
  <c r="TO34" i="4"/>
  <c r="TP34" i="4"/>
  <c r="TQ34" i="4"/>
  <c r="TR34" i="4"/>
  <c r="TS34" i="4"/>
  <c r="TT34" i="4"/>
  <c r="TU34" i="4"/>
  <c r="TV34" i="4"/>
  <c r="TW34" i="4"/>
  <c r="TX34" i="4"/>
  <c r="TY34" i="4"/>
  <c r="TZ34" i="4"/>
  <c r="UA34" i="4"/>
  <c r="UB34" i="4"/>
  <c r="UC34" i="4"/>
  <c r="UD34" i="4"/>
  <c r="UE34" i="4"/>
  <c r="UF34" i="4"/>
  <c r="UG34" i="4"/>
  <c r="UH34" i="4"/>
  <c r="UI34" i="4"/>
  <c r="UJ34" i="4"/>
  <c r="UK34" i="4"/>
  <c r="UL34" i="4"/>
  <c r="UM34" i="4"/>
  <c r="UN34" i="4"/>
  <c r="UO34" i="4"/>
  <c r="UP34" i="4"/>
  <c r="UQ34" i="4"/>
  <c r="UR34" i="4"/>
  <c r="US34" i="4"/>
  <c r="UT34" i="4"/>
  <c r="UU34" i="4"/>
  <c r="UV34" i="4"/>
  <c r="UW34" i="4"/>
  <c r="VG34" i="4"/>
  <c r="VH34" i="4"/>
  <c r="VI34" i="4"/>
  <c r="VJ34" i="4"/>
  <c r="VK34" i="4"/>
  <c r="VL34" i="4"/>
  <c r="VM34" i="4"/>
  <c r="VN34" i="4"/>
  <c r="VO34" i="4"/>
  <c r="VP34" i="4"/>
  <c r="VQ34" i="4"/>
  <c r="VR34" i="4"/>
  <c r="VS34" i="4"/>
  <c r="VT34" i="4"/>
  <c r="VU34" i="4"/>
  <c r="VV34" i="4"/>
  <c r="VW34" i="4"/>
  <c r="VX34" i="4"/>
  <c r="VY34" i="4"/>
  <c r="VZ34" i="4"/>
  <c r="WA34" i="4"/>
  <c r="WB34" i="4"/>
  <c r="WC34" i="4"/>
  <c r="WD34" i="4"/>
  <c r="WE34" i="4"/>
  <c r="WF34" i="4"/>
  <c r="WG34" i="4"/>
  <c r="WH34" i="4"/>
  <c r="WI34" i="4"/>
  <c r="WJ34" i="4"/>
  <c r="WK34" i="4"/>
  <c r="WL34" i="4"/>
  <c r="WM34" i="4"/>
  <c r="WN34" i="4"/>
  <c r="WO34" i="4"/>
  <c r="WP34" i="4"/>
  <c r="WQ34" i="4"/>
  <c r="WR34" i="4"/>
  <c r="WS34" i="4"/>
  <c r="WT34" i="4"/>
  <c r="WU34" i="4"/>
  <c r="WV34" i="4"/>
  <c r="WW34" i="4"/>
  <c r="WX34" i="4"/>
  <c r="WY34" i="4"/>
  <c r="WZ34" i="4"/>
  <c r="XA34" i="4"/>
  <c r="XB34" i="4"/>
  <c r="XC34" i="4"/>
  <c r="XD34" i="4"/>
  <c r="XE34" i="4"/>
  <c r="XF34" i="4"/>
  <c r="XG34" i="4"/>
  <c r="XH34" i="4"/>
  <c r="XI34" i="4"/>
  <c r="XJ34" i="4"/>
  <c r="XK34" i="4"/>
  <c r="XL34" i="4"/>
  <c r="XM34" i="4"/>
  <c r="XN34" i="4"/>
  <c r="XO34" i="4"/>
  <c r="XP34" i="4"/>
  <c r="XQ34" i="4"/>
  <c r="XR34" i="4"/>
  <c r="XS34" i="4"/>
  <c r="XT34" i="4"/>
  <c r="XU34" i="4"/>
  <c r="XV34" i="4"/>
  <c r="XW34" i="4"/>
  <c r="XX34" i="4"/>
  <c r="XY34" i="4"/>
  <c r="XZ34" i="4"/>
  <c r="YA34" i="4"/>
  <c r="YB34" i="4"/>
  <c r="YC34" i="4"/>
  <c r="YD34" i="4"/>
  <c r="YE34" i="4"/>
  <c r="YF34" i="4"/>
  <c r="YG34" i="4"/>
  <c r="YH34" i="4"/>
  <c r="YI34" i="4"/>
  <c r="YJ34" i="4"/>
  <c r="YT34" i="4"/>
  <c r="YU34" i="4"/>
  <c r="YV34" i="4"/>
  <c r="YW34" i="4"/>
  <c r="YX34" i="4"/>
  <c r="YY34" i="4"/>
  <c r="YZ34" i="4"/>
  <c r="ZA34" i="4"/>
  <c r="ZB34" i="4"/>
  <c r="ZC34" i="4"/>
  <c r="ZD34" i="4"/>
  <c r="ZE34" i="4"/>
  <c r="ZF34" i="4"/>
  <c r="ZG34" i="4"/>
  <c r="ZH34" i="4"/>
  <c r="ZI34" i="4"/>
  <c r="ZJ34" i="4"/>
  <c r="ZK34" i="4"/>
  <c r="ZL34" i="4"/>
  <c r="ZM34" i="4"/>
  <c r="ZN34" i="4"/>
  <c r="ZO34" i="4"/>
  <c r="ZP34" i="4"/>
  <c r="ZQ34" i="4"/>
  <c r="ZR34" i="4"/>
  <c r="ZS34" i="4"/>
  <c r="ZT34" i="4"/>
  <c r="ZU34" i="4"/>
  <c r="ZV34" i="4"/>
  <c r="ZW34" i="4"/>
  <c r="ZX34" i="4"/>
  <c r="ZY34" i="4"/>
  <c r="ZZ34" i="4"/>
  <c r="AAA34" i="4"/>
  <c r="AAB34" i="4"/>
  <c r="AAC34" i="4"/>
  <c r="AAD34" i="4"/>
  <c r="AAE34" i="4"/>
  <c r="AAF34" i="4"/>
  <c r="AAG34" i="4"/>
  <c r="AAH34" i="4"/>
  <c r="AAI34" i="4"/>
  <c r="AAJ34" i="4"/>
  <c r="AAK34" i="4"/>
  <c r="AAL34" i="4"/>
  <c r="AAM34" i="4"/>
  <c r="AAN34" i="4"/>
  <c r="AAO34" i="4"/>
  <c r="AAP34" i="4"/>
  <c r="AAQ34" i="4"/>
  <c r="AAR34" i="4"/>
  <c r="AAS34" i="4"/>
  <c r="AAT34" i="4"/>
  <c r="AAU34" i="4"/>
  <c r="AAV34" i="4"/>
  <c r="AAW34" i="4"/>
  <c r="AAX34" i="4"/>
  <c r="AAY34" i="4"/>
  <c r="AAZ34" i="4"/>
  <c r="ABA34" i="4"/>
  <c r="ABB34" i="4"/>
  <c r="ABC34" i="4"/>
  <c r="ABD34" i="4"/>
  <c r="ABE34" i="4"/>
  <c r="ABF34" i="4"/>
  <c r="ABG34" i="4"/>
  <c r="ABH34" i="4"/>
  <c r="ABI34" i="4"/>
  <c r="ABJ34" i="4"/>
  <c r="ABK34" i="4"/>
  <c r="ABL34" i="4"/>
  <c r="ABM34" i="4"/>
  <c r="ABN34" i="4"/>
  <c r="ABO34" i="4"/>
  <c r="ABP34" i="4"/>
  <c r="ABQ34" i="4"/>
  <c r="ABR34" i="4"/>
  <c r="ABS34" i="4"/>
  <c r="ABT34" i="4"/>
  <c r="ABU34" i="4"/>
  <c r="ABV34" i="4"/>
  <c r="ABW34" i="4"/>
  <c r="ACG34" i="4"/>
  <c r="ACH34" i="4"/>
  <c r="ACI34" i="4"/>
  <c r="ACJ34" i="4"/>
  <c r="ACK34" i="4"/>
  <c r="ACL34" i="4"/>
  <c r="ACM34" i="4"/>
  <c r="ACN34" i="4"/>
  <c r="ACO34" i="4"/>
  <c r="ACP34" i="4"/>
  <c r="ACQ34" i="4"/>
  <c r="ACR34" i="4"/>
  <c r="ACS34" i="4"/>
  <c r="ACT34" i="4"/>
  <c r="ACU34" i="4"/>
  <c r="ACV34" i="4"/>
  <c r="ACW34" i="4"/>
  <c r="ACX34" i="4"/>
  <c r="ACY34" i="4"/>
  <c r="ACZ34" i="4"/>
  <c r="ADA34" i="4"/>
  <c r="ADB34" i="4"/>
  <c r="ADC34" i="4"/>
  <c r="ADD34" i="4"/>
  <c r="ADE34" i="4"/>
  <c r="ADF34" i="4"/>
  <c r="ADG34" i="4"/>
  <c r="ADH34" i="4"/>
  <c r="ADI34" i="4"/>
  <c r="ADJ34" i="4"/>
  <c r="ADK34" i="4"/>
  <c r="ADL34" i="4"/>
  <c r="ADM34" i="4"/>
  <c r="ADN34" i="4"/>
  <c r="ADO34" i="4"/>
  <c r="ADP34" i="4"/>
  <c r="ADQ34" i="4"/>
  <c r="ADR34" i="4"/>
  <c r="ADS34" i="4"/>
  <c r="ADT34" i="4"/>
  <c r="ADU34" i="4"/>
  <c r="ADV34" i="4"/>
  <c r="ADW34" i="4"/>
  <c r="ADX34" i="4"/>
  <c r="ADY34" i="4"/>
  <c r="ADZ34" i="4"/>
  <c r="AEA34" i="4"/>
  <c r="AEB34" i="4"/>
  <c r="AEC34" i="4"/>
  <c r="AED34" i="4"/>
  <c r="AEE34" i="4"/>
  <c r="AEF34" i="4"/>
  <c r="AEG34" i="4"/>
  <c r="AEH34" i="4"/>
  <c r="AEI34" i="4"/>
  <c r="AEJ34" i="4"/>
  <c r="AEK34" i="4"/>
  <c r="AEL34" i="4"/>
  <c r="AEM34" i="4"/>
  <c r="AEN34" i="4"/>
  <c r="AEO34" i="4"/>
  <c r="AEP34" i="4"/>
  <c r="AEQ34" i="4"/>
  <c r="AER34" i="4"/>
  <c r="AES34" i="4"/>
  <c r="AET34" i="4"/>
  <c r="AEU34" i="4"/>
  <c r="AEV34" i="4"/>
  <c r="AEW34" i="4"/>
  <c r="AEX34" i="4"/>
  <c r="AEY34" i="4"/>
  <c r="AEZ34" i="4"/>
  <c r="AFA34" i="4"/>
  <c r="AFB34" i="4"/>
  <c r="AFC34" i="4"/>
  <c r="AFD34" i="4"/>
  <c r="AFE34" i="4"/>
  <c r="AFF34" i="4"/>
  <c r="AFG34" i="4"/>
  <c r="AFH34" i="4"/>
  <c r="AFI34" i="4"/>
  <c r="AFJ34" i="4"/>
  <c r="DR75" i="4"/>
  <c r="DT75" i="4"/>
  <c r="DU75" i="4"/>
  <c r="DV75" i="4"/>
  <c r="DW75" i="4"/>
  <c r="DX75" i="4"/>
  <c r="DY75" i="4"/>
  <c r="DZ75" i="4"/>
  <c r="EA75" i="4"/>
  <c r="EB75" i="4"/>
  <c r="EC75" i="4"/>
  <c r="ED75" i="4"/>
  <c r="EE75" i="4"/>
  <c r="EF75" i="4"/>
  <c r="EG75" i="4"/>
  <c r="EH75" i="4"/>
  <c r="EI75" i="4"/>
  <c r="EJ75" i="4"/>
  <c r="EK75" i="4"/>
  <c r="EL75" i="4"/>
  <c r="EM75" i="4"/>
  <c r="EN75" i="4"/>
  <c r="EO75" i="4"/>
  <c r="EP75" i="4"/>
  <c r="EQ75" i="4"/>
  <c r="ER75" i="4"/>
  <c r="ES75" i="4"/>
  <c r="ET75" i="4"/>
  <c r="EU75" i="4"/>
  <c r="EV75" i="4"/>
  <c r="EW75" i="4"/>
  <c r="EX75" i="4"/>
  <c r="EY75" i="4"/>
  <c r="EZ75" i="4"/>
  <c r="FA75" i="4"/>
  <c r="FB75" i="4"/>
  <c r="FC75" i="4"/>
  <c r="FD75" i="4"/>
  <c r="FE75" i="4"/>
  <c r="FF75" i="4"/>
  <c r="FG75" i="4"/>
  <c r="FH75" i="4"/>
  <c r="FI75" i="4"/>
  <c r="FJ75" i="4"/>
  <c r="FK75" i="4"/>
  <c r="FL75" i="4"/>
  <c r="FM75" i="4"/>
  <c r="FN75" i="4"/>
  <c r="FO75" i="4"/>
  <c r="FP75" i="4"/>
  <c r="FQ75" i="4"/>
  <c r="FR75" i="4"/>
  <c r="FS75" i="4"/>
  <c r="FT75" i="4"/>
  <c r="FU75" i="4"/>
  <c r="FV75" i="4"/>
  <c r="FW75" i="4"/>
  <c r="FX75" i="4"/>
  <c r="FY75" i="4"/>
  <c r="FZ75" i="4"/>
  <c r="GA75" i="4"/>
  <c r="GB75" i="4"/>
  <c r="GC75" i="4"/>
  <c r="GD75" i="4"/>
  <c r="GE75" i="4"/>
  <c r="GF75" i="4"/>
  <c r="GG75" i="4"/>
  <c r="GH75" i="4"/>
  <c r="GI75" i="4"/>
  <c r="GJ75" i="4"/>
  <c r="GK75" i="4"/>
  <c r="GL75" i="4"/>
  <c r="GM75" i="4"/>
  <c r="GN75" i="4"/>
  <c r="GO75" i="4"/>
  <c r="GP75" i="4"/>
  <c r="GQ75" i="4"/>
  <c r="GR75" i="4"/>
  <c r="GS75" i="4"/>
  <c r="GT75" i="4"/>
  <c r="GU75" i="4"/>
  <c r="KS75" i="4"/>
  <c r="KT75" i="4"/>
  <c r="KU75" i="4"/>
  <c r="KV75" i="4"/>
  <c r="KW75" i="4"/>
  <c r="KX75" i="4"/>
  <c r="KY75" i="4"/>
  <c r="KZ75" i="4"/>
  <c r="LA75" i="4"/>
  <c r="LB75" i="4"/>
  <c r="LC75" i="4"/>
  <c r="LD75" i="4"/>
  <c r="LE75" i="4"/>
  <c r="LF75" i="4"/>
  <c r="LG75" i="4"/>
  <c r="LH75" i="4"/>
  <c r="LI75" i="4"/>
  <c r="LJ75" i="4"/>
  <c r="LK75" i="4"/>
  <c r="LL75" i="4"/>
  <c r="LM75" i="4"/>
  <c r="LN75" i="4"/>
  <c r="LO75" i="4"/>
  <c r="LP75" i="4"/>
  <c r="LQ75" i="4"/>
  <c r="LR75" i="4"/>
  <c r="LS75" i="4"/>
  <c r="LT75" i="4"/>
  <c r="LU75" i="4"/>
  <c r="LV75" i="4"/>
  <c r="LW75" i="4"/>
  <c r="LX75" i="4"/>
  <c r="LY75" i="4"/>
  <c r="LZ75" i="4"/>
  <c r="MA75" i="4"/>
  <c r="MB75" i="4"/>
  <c r="MC75" i="4"/>
  <c r="MD75" i="4"/>
  <c r="ME75" i="4"/>
  <c r="MF75" i="4"/>
  <c r="MG75" i="4"/>
  <c r="MH75" i="4"/>
  <c r="MI75" i="4"/>
  <c r="MJ75" i="4"/>
  <c r="MK75" i="4"/>
  <c r="ML75" i="4"/>
  <c r="MM75" i="4"/>
  <c r="MN75" i="4"/>
  <c r="MO75" i="4"/>
  <c r="MP75" i="4"/>
  <c r="MQ75" i="4"/>
  <c r="MR75" i="4"/>
  <c r="MS75" i="4"/>
  <c r="MT75" i="4"/>
  <c r="MU75" i="4"/>
  <c r="MV75" i="4"/>
  <c r="MW75" i="4"/>
  <c r="MX75" i="4"/>
  <c r="MY75" i="4"/>
  <c r="MZ75" i="4"/>
  <c r="NA75" i="4"/>
  <c r="NB75" i="4"/>
  <c r="NC75" i="4"/>
  <c r="ND75" i="4"/>
  <c r="NE75" i="4"/>
  <c r="NF75" i="4"/>
  <c r="NG75" i="4"/>
  <c r="NH75" i="4"/>
  <c r="NI75" i="4"/>
  <c r="NJ75" i="4"/>
  <c r="NK75" i="4"/>
  <c r="NL75" i="4"/>
  <c r="NM75" i="4"/>
  <c r="NN75" i="4"/>
  <c r="NO75" i="4"/>
  <c r="NP75" i="4"/>
  <c r="NQ75" i="4"/>
  <c r="NR75" i="4"/>
  <c r="NS75" i="4"/>
  <c r="NT75" i="4"/>
  <c r="NU75" i="4"/>
  <c r="NV75" i="4"/>
  <c r="OG75" i="4"/>
  <c r="OH75" i="4"/>
  <c r="OI75" i="4"/>
  <c r="OJ75" i="4"/>
  <c r="OK75" i="4"/>
  <c r="OL75" i="4"/>
  <c r="OM75" i="4"/>
  <c r="ON75" i="4"/>
  <c r="OO75" i="4"/>
  <c r="OP75" i="4"/>
  <c r="OQ75" i="4"/>
  <c r="OR75" i="4"/>
  <c r="OS75" i="4"/>
  <c r="OT75" i="4"/>
  <c r="OU75" i="4"/>
  <c r="OV75" i="4"/>
  <c r="OW75" i="4"/>
  <c r="OX75" i="4"/>
  <c r="OY75" i="4"/>
  <c r="OZ75" i="4"/>
  <c r="PA75" i="4"/>
  <c r="PB75" i="4"/>
  <c r="PC75" i="4"/>
  <c r="PD75" i="4"/>
  <c r="PE75" i="4"/>
  <c r="PF75" i="4"/>
  <c r="PG75" i="4"/>
  <c r="PH75" i="4"/>
  <c r="PI75" i="4"/>
  <c r="PJ75" i="4"/>
  <c r="PK75" i="4"/>
  <c r="PL75" i="4"/>
  <c r="PM75" i="4"/>
  <c r="PN75" i="4"/>
  <c r="PO75" i="4"/>
  <c r="PP75" i="4"/>
  <c r="PQ75" i="4"/>
  <c r="PR75" i="4"/>
  <c r="PS75" i="4"/>
  <c r="PT75" i="4"/>
  <c r="PU75" i="4"/>
  <c r="PV75" i="4"/>
  <c r="PW75" i="4"/>
  <c r="PX75" i="4"/>
  <c r="PY75" i="4"/>
  <c r="PZ75" i="4"/>
  <c r="QA75" i="4"/>
  <c r="QB75" i="4"/>
  <c r="QC75" i="4"/>
  <c r="QD75" i="4"/>
  <c r="QE75" i="4"/>
  <c r="QF75" i="4"/>
  <c r="QG75" i="4"/>
  <c r="QH75" i="4"/>
  <c r="QI75" i="4"/>
  <c r="QJ75" i="4"/>
  <c r="QK75" i="4"/>
  <c r="QL75" i="4"/>
  <c r="QM75" i="4"/>
  <c r="QN75" i="4"/>
  <c r="QO75" i="4"/>
  <c r="QP75" i="4"/>
  <c r="QQ75" i="4"/>
  <c r="QR75" i="4"/>
  <c r="QS75" i="4"/>
  <c r="QT75" i="4"/>
  <c r="QU75" i="4"/>
  <c r="QV75" i="4"/>
  <c r="QW75" i="4"/>
  <c r="QX75" i="4"/>
  <c r="QY75" i="4"/>
  <c r="QZ75" i="4"/>
  <c r="RA75" i="4"/>
  <c r="RB75" i="4"/>
  <c r="RC75" i="4"/>
  <c r="RD75" i="4"/>
  <c r="RE75" i="4"/>
  <c r="RF75" i="4"/>
  <c r="RG75" i="4"/>
  <c r="RH75" i="4"/>
  <c r="RI75" i="4"/>
  <c r="RJ75" i="4"/>
  <c r="RT75" i="4"/>
  <c r="RU75" i="4"/>
  <c r="RV75" i="4"/>
  <c r="RW75" i="4"/>
  <c r="RX75" i="4"/>
  <c r="RY75" i="4"/>
  <c r="RZ75" i="4"/>
  <c r="SA75" i="4"/>
  <c r="SB75" i="4"/>
  <c r="SC75" i="4"/>
  <c r="SD75" i="4"/>
  <c r="SE75" i="4"/>
  <c r="SF75" i="4"/>
  <c r="SG75" i="4"/>
  <c r="SH75" i="4"/>
  <c r="SI75" i="4"/>
  <c r="SJ75" i="4"/>
  <c r="SK75" i="4"/>
  <c r="SL75" i="4"/>
  <c r="SM75" i="4"/>
  <c r="SN75" i="4"/>
  <c r="SO75" i="4"/>
  <c r="SP75" i="4"/>
  <c r="SQ75" i="4"/>
  <c r="SR75" i="4"/>
  <c r="SS75" i="4"/>
  <c r="ST75" i="4"/>
  <c r="SU75" i="4"/>
  <c r="SV75" i="4"/>
  <c r="SW75" i="4"/>
  <c r="SX75" i="4"/>
  <c r="SY75" i="4"/>
  <c r="SZ75" i="4"/>
  <c r="TA75" i="4"/>
  <c r="TB75" i="4"/>
  <c r="TC75" i="4"/>
  <c r="TD75" i="4"/>
  <c r="TE75" i="4"/>
  <c r="TF75" i="4"/>
  <c r="TG75" i="4"/>
  <c r="TH75" i="4"/>
  <c r="TI75" i="4"/>
  <c r="TJ75" i="4"/>
  <c r="TK75" i="4"/>
  <c r="TL75" i="4"/>
  <c r="TM75" i="4"/>
  <c r="TN75" i="4"/>
  <c r="TO75" i="4"/>
  <c r="TP75" i="4"/>
  <c r="TQ75" i="4"/>
  <c r="TR75" i="4"/>
  <c r="TS75" i="4"/>
  <c r="TT75" i="4"/>
  <c r="TU75" i="4"/>
  <c r="TV75" i="4"/>
  <c r="TW75" i="4"/>
  <c r="TX75" i="4"/>
  <c r="TY75" i="4"/>
  <c r="TZ75" i="4"/>
  <c r="UA75" i="4"/>
  <c r="UB75" i="4"/>
  <c r="UC75" i="4"/>
  <c r="UD75" i="4"/>
  <c r="UE75" i="4"/>
  <c r="UF75" i="4"/>
  <c r="UG75" i="4"/>
  <c r="UH75" i="4"/>
  <c r="UI75" i="4"/>
  <c r="UJ75" i="4"/>
  <c r="UK75" i="4"/>
  <c r="UL75" i="4"/>
  <c r="UM75" i="4"/>
  <c r="UN75" i="4"/>
  <c r="UO75" i="4"/>
  <c r="UP75" i="4"/>
  <c r="UQ75" i="4"/>
  <c r="UR75" i="4"/>
  <c r="US75" i="4"/>
  <c r="UT75" i="4"/>
  <c r="UU75" i="4"/>
  <c r="UV75" i="4"/>
  <c r="UW75" i="4"/>
  <c r="VG75" i="4"/>
  <c r="VH75" i="4"/>
  <c r="VI75" i="4"/>
  <c r="VJ75" i="4"/>
  <c r="VK75" i="4"/>
  <c r="VL75" i="4"/>
  <c r="VM75" i="4"/>
  <c r="VN75" i="4"/>
  <c r="VO75" i="4"/>
  <c r="VP75" i="4"/>
  <c r="VQ75" i="4"/>
  <c r="VR75" i="4"/>
  <c r="VS75" i="4"/>
  <c r="VT75" i="4"/>
  <c r="VU75" i="4"/>
  <c r="VV75" i="4"/>
  <c r="VW75" i="4"/>
  <c r="VX75" i="4"/>
  <c r="VY75" i="4"/>
  <c r="VZ75" i="4"/>
  <c r="WA75" i="4"/>
  <c r="WB75" i="4"/>
  <c r="WC75" i="4"/>
  <c r="WD75" i="4"/>
  <c r="WE75" i="4"/>
  <c r="WF75" i="4"/>
  <c r="WG75" i="4"/>
  <c r="WH75" i="4"/>
  <c r="WI75" i="4"/>
  <c r="WJ75" i="4"/>
  <c r="WK75" i="4"/>
  <c r="WL75" i="4"/>
  <c r="WM75" i="4"/>
  <c r="WN75" i="4"/>
  <c r="WO75" i="4"/>
  <c r="WP75" i="4"/>
  <c r="WQ75" i="4"/>
  <c r="WR75" i="4"/>
  <c r="WS75" i="4"/>
  <c r="WT75" i="4"/>
  <c r="WU75" i="4"/>
  <c r="WV75" i="4"/>
  <c r="WW75" i="4"/>
  <c r="WX75" i="4"/>
  <c r="WY75" i="4"/>
  <c r="WZ75" i="4"/>
  <c r="XA75" i="4"/>
  <c r="XB75" i="4"/>
  <c r="XC75" i="4"/>
  <c r="XD75" i="4"/>
  <c r="XE75" i="4"/>
  <c r="XF75" i="4"/>
  <c r="XG75" i="4"/>
  <c r="XH75" i="4"/>
  <c r="XI75" i="4"/>
  <c r="XJ75" i="4"/>
  <c r="XK75" i="4"/>
  <c r="XL75" i="4"/>
  <c r="XM75" i="4"/>
  <c r="XN75" i="4"/>
  <c r="XO75" i="4"/>
  <c r="XP75" i="4"/>
  <c r="XQ75" i="4"/>
  <c r="XR75" i="4"/>
  <c r="XS75" i="4"/>
  <c r="XT75" i="4"/>
  <c r="XU75" i="4"/>
  <c r="XV75" i="4"/>
  <c r="XW75" i="4"/>
  <c r="XX75" i="4"/>
  <c r="XY75" i="4"/>
  <c r="XZ75" i="4"/>
  <c r="YA75" i="4"/>
  <c r="YB75" i="4"/>
  <c r="YC75" i="4"/>
  <c r="YD75" i="4"/>
  <c r="YE75" i="4"/>
  <c r="YF75" i="4"/>
  <c r="YG75" i="4"/>
  <c r="YH75" i="4"/>
  <c r="YI75" i="4"/>
  <c r="YJ75" i="4"/>
  <c r="YT75" i="4"/>
  <c r="YU75" i="4"/>
  <c r="YV75" i="4"/>
  <c r="YW75" i="4"/>
  <c r="YX75" i="4"/>
  <c r="YY75" i="4"/>
  <c r="YZ75" i="4"/>
  <c r="ZA75" i="4"/>
  <c r="ZB75" i="4"/>
  <c r="ZC75" i="4"/>
  <c r="ZD75" i="4"/>
  <c r="ZE75" i="4"/>
  <c r="ZF75" i="4"/>
  <c r="ZG75" i="4"/>
  <c r="ZH75" i="4"/>
  <c r="ZI75" i="4"/>
  <c r="ZJ75" i="4"/>
  <c r="ZK75" i="4"/>
  <c r="ZL75" i="4"/>
  <c r="ZM75" i="4"/>
  <c r="ZN75" i="4"/>
  <c r="ZO75" i="4"/>
  <c r="ZP75" i="4"/>
  <c r="ZQ75" i="4"/>
  <c r="ZR75" i="4"/>
  <c r="ZS75" i="4"/>
  <c r="ZT75" i="4"/>
  <c r="ZU75" i="4"/>
  <c r="ZV75" i="4"/>
  <c r="ZW75" i="4"/>
  <c r="ZX75" i="4"/>
  <c r="ZY75" i="4"/>
  <c r="ZZ75" i="4"/>
  <c r="AAA75" i="4"/>
  <c r="AAB75" i="4"/>
  <c r="AAC75" i="4"/>
  <c r="AAD75" i="4"/>
  <c r="AAE75" i="4"/>
  <c r="AAF75" i="4"/>
  <c r="AAG75" i="4"/>
  <c r="AAH75" i="4"/>
  <c r="AAI75" i="4"/>
  <c r="AAJ75" i="4"/>
  <c r="AAK75" i="4"/>
  <c r="AAL75" i="4"/>
  <c r="AAM75" i="4"/>
  <c r="AAN75" i="4"/>
  <c r="AAO75" i="4"/>
  <c r="AAP75" i="4"/>
  <c r="AAQ75" i="4"/>
  <c r="AAR75" i="4"/>
  <c r="AAS75" i="4"/>
  <c r="AAT75" i="4"/>
  <c r="AAU75" i="4"/>
  <c r="AAV75" i="4"/>
  <c r="AAW75" i="4"/>
  <c r="AAX75" i="4"/>
  <c r="AAY75" i="4"/>
  <c r="AAZ75" i="4"/>
  <c r="ABA75" i="4"/>
  <c r="ABB75" i="4"/>
  <c r="ABC75" i="4"/>
  <c r="ABD75" i="4"/>
  <c r="ABE75" i="4"/>
  <c r="ABF75" i="4"/>
  <c r="ABG75" i="4"/>
  <c r="ABH75" i="4"/>
  <c r="ABI75" i="4"/>
  <c r="ABJ75" i="4"/>
  <c r="ABK75" i="4"/>
  <c r="ABL75" i="4"/>
  <c r="ABM75" i="4"/>
  <c r="ABN75" i="4"/>
  <c r="ABO75" i="4"/>
  <c r="ABP75" i="4"/>
  <c r="ABQ75" i="4"/>
  <c r="ABR75" i="4"/>
  <c r="ABS75" i="4"/>
  <c r="ABT75" i="4"/>
  <c r="ABU75" i="4"/>
  <c r="ABV75" i="4"/>
  <c r="ABW75" i="4"/>
  <c r="ACG75" i="4"/>
  <c r="ACH75" i="4"/>
  <c r="ACI75" i="4"/>
  <c r="ACJ75" i="4"/>
  <c r="ACK75" i="4"/>
  <c r="ACL75" i="4"/>
  <c r="ACM75" i="4"/>
  <c r="ACN75" i="4"/>
  <c r="ACO75" i="4"/>
  <c r="ACP75" i="4"/>
  <c r="ACQ75" i="4"/>
  <c r="ACR75" i="4"/>
  <c r="ACS75" i="4"/>
  <c r="ACT75" i="4"/>
  <c r="ACU75" i="4"/>
  <c r="ACV75" i="4"/>
  <c r="ACW75" i="4"/>
  <c r="ACX75" i="4"/>
  <c r="ACY75" i="4"/>
  <c r="ACZ75" i="4"/>
  <c r="ADA75" i="4"/>
  <c r="ADB75" i="4"/>
  <c r="ADC75" i="4"/>
  <c r="ADD75" i="4"/>
  <c r="ADE75" i="4"/>
  <c r="ADF75" i="4"/>
  <c r="ADG75" i="4"/>
  <c r="ADH75" i="4"/>
  <c r="ADI75" i="4"/>
  <c r="ADJ75" i="4"/>
  <c r="ADK75" i="4"/>
  <c r="ADL75" i="4"/>
  <c r="ADM75" i="4"/>
  <c r="ADN75" i="4"/>
  <c r="ADO75" i="4"/>
  <c r="ADP75" i="4"/>
  <c r="ADQ75" i="4"/>
  <c r="ADR75" i="4"/>
  <c r="ADS75" i="4"/>
  <c r="ADT75" i="4"/>
  <c r="ADU75" i="4"/>
  <c r="ADV75" i="4"/>
  <c r="ADW75" i="4"/>
  <c r="ADX75" i="4"/>
  <c r="ADY75" i="4"/>
  <c r="ADZ75" i="4"/>
  <c r="AEA75" i="4"/>
  <c r="AEB75" i="4"/>
  <c r="AEC75" i="4"/>
  <c r="AED75" i="4"/>
  <c r="AEE75" i="4"/>
  <c r="AEF75" i="4"/>
  <c r="AEG75" i="4"/>
  <c r="AEH75" i="4"/>
  <c r="AEI75" i="4"/>
  <c r="AEJ75" i="4"/>
  <c r="AEK75" i="4"/>
  <c r="AEL75" i="4"/>
  <c r="AEM75" i="4"/>
  <c r="AEN75" i="4"/>
  <c r="AEO75" i="4"/>
  <c r="AEP75" i="4"/>
  <c r="AEQ75" i="4"/>
  <c r="AER75" i="4"/>
  <c r="AES75" i="4"/>
  <c r="AET75" i="4"/>
  <c r="AEU75" i="4"/>
  <c r="AEV75" i="4"/>
  <c r="AEW75" i="4"/>
  <c r="AEX75" i="4"/>
  <c r="AEY75" i="4"/>
  <c r="AEZ75" i="4"/>
  <c r="AFA75" i="4"/>
  <c r="AFB75" i="4"/>
  <c r="AFC75" i="4"/>
  <c r="AFD75" i="4"/>
  <c r="AFE75" i="4"/>
  <c r="AFF75" i="4"/>
  <c r="AFG75" i="4"/>
  <c r="AFH75" i="4"/>
  <c r="AFI75" i="4"/>
  <c r="AFJ75" i="4"/>
  <c r="DR124" i="4"/>
  <c r="DT124" i="4"/>
  <c r="DU124" i="4"/>
  <c r="DV124" i="4"/>
  <c r="DW124" i="4"/>
  <c r="DX124" i="4"/>
  <c r="DY124" i="4"/>
  <c r="DZ124" i="4"/>
  <c r="EA124" i="4"/>
  <c r="EB124" i="4"/>
  <c r="EC124" i="4"/>
  <c r="ED124" i="4"/>
  <c r="EE124" i="4"/>
  <c r="EF124" i="4"/>
  <c r="EG124" i="4"/>
  <c r="EH124" i="4"/>
  <c r="EI124" i="4"/>
  <c r="EJ124" i="4"/>
  <c r="EK124" i="4"/>
  <c r="EL124" i="4"/>
  <c r="EM124" i="4"/>
  <c r="EN124" i="4"/>
  <c r="EO124" i="4"/>
  <c r="EP124" i="4"/>
  <c r="EQ124" i="4"/>
  <c r="ER124" i="4"/>
  <c r="ES124" i="4"/>
  <c r="ET124" i="4"/>
  <c r="EU124" i="4"/>
  <c r="EV124" i="4"/>
  <c r="EW124" i="4"/>
  <c r="EX124" i="4"/>
  <c r="EY124" i="4"/>
  <c r="EZ124" i="4"/>
  <c r="FA124" i="4"/>
  <c r="FB124" i="4"/>
  <c r="FC124" i="4"/>
  <c r="FD124" i="4"/>
  <c r="FE124" i="4"/>
  <c r="FF124" i="4"/>
  <c r="FG124" i="4"/>
  <c r="FH124" i="4"/>
  <c r="FI124" i="4"/>
  <c r="FJ124" i="4"/>
  <c r="FK124" i="4"/>
  <c r="FL124" i="4"/>
  <c r="FM124" i="4"/>
  <c r="FN124" i="4"/>
  <c r="FO124" i="4"/>
  <c r="FP124" i="4"/>
  <c r="FQ124" i="4"/>
  <c r="FR124" i="4"/>
  <c r="FS124" i="4"/>
  <c r="FT124" i="4"/>
  <c r="FU124" i="4"/>
  <c r="FV124" i="4"/>
  <c r="FW124" i="4"/>
  <c r="FX124" i="4"/>
  <c r="FY124" i="4"/>
  <c r="FZ124" i="4"/>
  <c r="GA124" i="4"/>
  <c r="GB124" i="4"/>
  <c r="GC124" i="4"/>
  <c r="GD124" i="4"/>
  <c r="GE124" i="4"/>
  <c r="GF124" i="4"/>
  <c r="GG124" i="4"/>
  <c r="GH124" i="4"/>
  <c r="GI124" i="4"/>
  <c r="GJ124" i="4"/>
  <c r="GK124" i="4"/>
  <c r="GL124" i="4"/>
  <c r="GM124" i="4"/>
  <c r="GN124" i="4"/>
  <c r="GO124" i="4"/>
  <c r="GP124" i="4"/>
  <c r="GQ124" i="4"/>
  <c r="GR124" i="4"/>
  <c r="GS124" i="4"/>
  <c r="GT124" i="4"/>
  <c r="GU124" i="4"/>
  <c r="KS124" i="4"/>
  <c r="KT124" i="4"/>
  <c r="KU124" i="4"/>
  <c r="KV124" i="4"/>
  <c r="KW124" i="4"/>
  <c r="KX124" i="4"/>
  <c r="KY124" i="4"/>
  <c r="KZ124" i="4"/>
  <c r="LA124" i="4"/>
  <c r="LB124" i="4"/>
  <c r="LC124" i="4"/>
  <c r="LD124" i="4"/>
  <c r="LE124" i="4"/>
  <c r="LF124" i="4"/>
  <c r="LG124" i="4"/>
  <c r="LH124" i="4"/>
  <c r="LI124" i="4"/>
  <c r="LJ124" i="4"/>
  <c r="LK124" i="4"/>
  <c r="LL124" i="4"/>
  <c r="LM124" i="4"/>
  <c r="LN124" i="4"/>
  <c r="LO124" i="4"/>
  <c r="LP124" i="4"/>
  <c r="LQ124" i="4"/>
  <c r="LR124" i="4"/>
  <c r="LS124" i="4"/>
  <c r="LT124" i="4"/>
  <c r="LU124" i="4"/>
  <c r="LV124" i="4"/>
  <c r="LW124" i="4"/>
  <c r="LX124" i="4"/>
  <c r="LY124" i="4"/>
  <c r="LZ124" i="4"/>
  <c r="MA124" i="4"/>
  <c r="MB124" i="4"/>
  <c r="MC124" i="4"/>
  <c r="MD124" i="4"/>
  <c r="ME124" i="4"/>
  <c r="MF124" i="4"/>
  <c r="MG124" i="4"/>
  <c r="MH124" i="4"/>
  <c r="MI124" i="4"/>
  <c r="MJ124" i="4"/>
  <c r="MK124" i="4"/>
  <c r="ML124" i="4"/>
  <c r="MM124" i="4"/>
  <c r="MN124" i="4"/>
  <c r="MO124" i="4"/>
  <c r="MP124" i="4"/>
  <c r="MQ124" i="4"/>
  <c r="MR124" i="4"/>
  <c r="MS124" i="4"/>
  <c r="MT124" i="4"/>
  <c r="MU124" i="4"/>
  <c r="MV124" i="4"/>
  <c r="MW124" i="4"/>
  <c r="MX124" i="4"/>
  <c r="MY124" i="4"/>
  <c r="MZ124" i="4"/>
  <c r="NA124" i="4"/>
  <c r="NB124" i="4"/>
  <c r="NC124" i="4"/>
  <c r="ND124" i="4"/>
  <c r="NE124" i="4"/>
  <c r="NF124" i="4"/>
  <c r="NG124" i="4"/>
  <c r="NH124" i="4"/>
  <c r="NI124" i="4"/>
  <c r="NJ124" i="4"/>
  <c r="NK124" i="4"/>
  <c r="NL124" i="4"/>
  <c r="NM124" i="4"/>
  <c r="NN124" i="4"/>
  <c r="NO124" i="4"/>
  <c r="NP124" i="4"/>
  <c r="NQ124" i="4"/>
  <c r="NR124" i="4"/>
  <c r="NS124" i="4"/>
  <c r="NT124" i="4"/>
  <c r="NU124" i="4"/>
  <c r="NV124" i="4"/>
  <c r="OG124" i="4"/>
  <c r="OH124" i="4"/>
  <c r="OI124" i="4"/>
  <c r="OJ124" i="4"/>
  <c r="OK124" i="4"/>
  <c r="OL124" i="4"/>
  <c r="OM124" i="4"/>
  <c r="ON124" i="4"/>
  <c r="OO124" i="4"/>
  <c r="OP124" i="4"/>
  <c r="OQ124" i="4"/>
  <c r="OR124" i="4"/>
  <c r="OS124" i="4"/>
  <c r="OT124" i="4"/>
  <c r="OU124" i="4"/>
  <c r="OV124" i="4"/>
  <c r="OW124" i="4"/>
  <c r="OX124" i="4"/>
  <c r="OY124" i="4"/>
  <c r="OZ124" i="4"/>
  <c r="PA124" i="4"/>
  <c r="PB124" i="4"/>
  <c r="PC124" i="4"/>
  <c r="PD124" i="4"/>
  <c r="PE124" i="4"/>
  <c r="PF124" i="4"/>
  <c r="PG124" i="4"/>
  <c r="PH124" i="4"/>
  <c r="PI124" i="4"/>
  <c r="PJ124" i="4"/>
  <c r="PK124" i="4"/>
  <c r="PL124" i="4"/>
  <c r="PM124" i="4"/>
  <c r="PN124" i="4"/>
  <c r="PO124" i="4"/>
  <c r="PP124" i="4"/>
  <c r="PQ124" i="4"/>
  <c r="PR124" i="4"/>
  <c r="PS124" i="4"/>
  <c r="PT124" i="4"/>
  <c r="PU124" i="4"/>
  <c r="PV124" i="4"/>
  <c r="PW124" i="4"/>
  <c r="PX124" i="4"/>
  <c r="PY124" i="4"/>
  <c r="PZ124" i="4"/>
  <c r="QA124" i="4"/>
  <c r="QB124" i="4"/>
  <c r="QC124" i="4"/>
  <c r="QD124" i="4"/>
  <c r="QE124" i="4"/>
  <c r="QF124" i="4"/>
  <c r="QG124" i="4"/>
  <c r="QH124" i="4"/>
  <c r="QI124" i="4"/>
  <c r="QJ124" i="4"/>
  <c r="QK124" i="4"/>
  <c r="QL124" i="4"/>
  <c r="QM124" i="4"/>
  <c r="QN124" i="4"/>
  <c r="QO124" i="4"/>
  <c r="QP124" i="4"/>
  <c r="QQ124" i="4"/>
  <c r="QR124" i="4"/>
  <c r="QS124" i="4"/>
  <c r="QT124" i="4"/>
  <c r="QU124" i="4"/>
  <c r="QV124" i="4"/>
  <c r="QW124" i="4"/>
  <c r="QX124" i="4"/>
  <c r="QY124" i="4"/>
  <c r="QZ124" i="4"/>
  <c r="RA124" i="4"/>
  <c r="RB124" i="4"/>
  <c r="RC124" i="4"/>
  <c r="RD124" i="4"/>
  <c r="RE124" i="4"/>
  <c r="RF124" i="4"/>
  <c r="RG124" i="4"/>
  <c r="RH124" i="4"/>
  <c r="RI124" i="4"/>
  <c r="RJ124" i="4"/>
  <c r="RT124" i="4"/>
  <c r="RU124" i="4"/>
  <c r="RV124" i="4"/>
  <c r="RW124" i="4"/>
  <c r="RX124" i="4"/>
  <c r="RY124" i="4"/>
  <c r="RZ124" i="4"/>
  <c r="SA124" i="4"/>
  <c r="SB124" i="4"/>
  <c r="SC124" i="4"/>
  <c r="SD124" i="4"/>
  <c r="SE124" i="4"/>
  <c r="SF124" i="4"/>
  <c r="SG124" i="4"/>
  <c r="SH124" i="4"/>
  <c r="SI124" i="4"/>
  <c r="SJ124" i="4"/>
  <c r="SK124" i="4"/>
  <c r="SL124" i="4"/>
  <c r="SM124" i="4"/>
  <c r="SN124" i="4"/>
  <c r="SO124" i="4"/>
  <c r="SP124" i="4"/>
  <c r="SQ124" i="4"/>
  <c r="SR124" i="4"/>
  <c r="SS124" i="4"/>
  <c r="ST124" i="4"/>
  <c r="SU124" i="4"/>
  <c r="SV124" i="4"/>
  <c r="SW124" i="4"/>
  <c r="SX124" i="4"/>
  <c r="SY124" i="4"/>
  <c r="SZ124" i="4"/>
  <c r="TA124" i="4"/>
  <c r="TB124" i="4"/>
  <c r="TC124" i="4"/>
  <c r="TD124" i="4"/>
  <c r="TE124" i="4"/>
  <c r="TF124" i="4"/>
  <c r="TG124" i="4"/>
  <c r="TH124" i="4"/>
  <c r="TI124" i="4"/>
  <c r="TJ124" i="4"/>
  <c r="TK124" i="4"/>
  <c r="TL124" i="4"/>
  <c r="TM124" i="4"/>
  <c r="TN124" i="4"/>
  <c r="TO124" i="4"/>
  <c r="TP124" i="4"/>
  <c r="TQ124" i="4"/>
  <c r="TR124" i="4"/>
  <c r="TS124" i="4"/>
  <c r="TT124" i="4"/>
  <c r="TU124" i="4"/>
  <c r="TV124" i="4"/>
  <c r="TW124" i="4"/>
  <c r="TX124" i="4"/>
  <c r="TY124" i="4"/>
  <c r="TZ124" i="4"/>
  <c r="UA124" i="4"/>
  <c r="UB124" i="4"/>
  <c r="UC124" i="4"/>
  <c r="UD124" i="4"/>
  <c r="UE124" i="4"/>
  <c r="UF124" i="4"/>
  <c r="UG124" i="4"/>
  <c r="UH124" i="4"/>
  <c r="UI124" i="4"/>
  <c r="UJ124" i="4"/>
  <c r="UK124" i="4"/>
  <c r="UL124" i="4"/>
  <c r="UM124" i="4"/>
  <c r="UN124" i="4"/>
  <c r="UO124" i="4"/>
  <c r="UP124" i="4"/>
  <c r="UQ124" i="4"/>
  <c r="UR124" i="4"/>
  <c r="US124" i="4"/>
  <c r="UT124" i="4"/>
  <c r="UU124" i="4"/>
  <c r="UV124" i="4"/>
  <c r="UW124" i="4"/>
  <c r="VG124" i="4"/>
  <c r="VH124" i="4"/>
  <c r="VI124" i="4"/>
  <c r="VJ124" i="4"/>
  <c r="VK124" i="4"/>
  <c r="VL124" i="4"/>
  <c r="VM124" i="4"/>
  <c r="VN124" i="4"/>
  <c r="VO124" i="4"/>
  <c r="VP124" i="4"/>
  <c r="VQ124" i="4"/>
  <c r="VR124" i="4"/>
  <c r="VS124" i="4"/>
  <c r="VT124" i="4"/>
  <c r="VU124" i="4"/>
  <c r="VV124" i="4"/>
  <c r="VW124" i="4"/>
  <c r="VX124" i="4"/>
  <c r="VY124" i="4"/>
  <c r="VZ124" i="4"/>
  <c r="WA124" i="4"/>
  <c r="WB124" i="4"/>
  <c r="WC124" i="4"/>
  <c r="WD124" i="4"/>
  <c r="WE124" i="4"/>
  <c r="WF124" i="4"/>
  <c r="WG124" i="4"/>
  <c r="WH124" i="4"/>
  <c r="WI124" i="4"/>
  <c r="WJ124" i="4"/>
  <c r="WK124" i="4"/>
  <c r="WL124" i="4"/>
  <c r="WM124" i="4"/>
  <c r="WN124" i="4"/>
  <c r="WO124" i="4"/>
  <c r="WP124" i="4"/>
  <c r="WQ124" i="4"/>
  <c r="WR124" i="4"/>
  <c r="WS124" i="4"/>
  <c r="WT124" i="4"/>
  <c r="WU124" i="4"/>
  <c r="WV124" i="4"/>
  <c r="WW124" i="4"/>
  <c r="WX124" i="4"/>
  <c r="WY124" i="4"/>
  <c r="WZ124" i="4"/>
  <c r="XA124" i="4"/>
  <c r="XB124" i="4"/>
  <c r="XC124" i="4"/>
  <c r="XD124" i="4"/>
  <c r="XE124" i="4"/>
  <c r="XF124" i="4"/>
  <c r="XG124" i="4"/>
  <c r="XH124" i="4"/>
  <c r="XI124" i="4"/>
  <c r="XJ124" i="4"/>
  <c r="XK124" i="4"/>
  <c r="XL124" i="4"/>
  <c r="XM124" i="4"/>
  <c r="XN124" i="4"/>
  <c r="XO124" i="4"/>
  <c r="XP124" i="4"/>
  <c r="XQ124" i="4"/>
  <c r="XR124" i="4"/>
  <c r="XS124" i="4"/>
  <c r="XT124" i="4"/>
  <c r="XU124" i="4"/>
  <c r="XV124" i="4"/>
  <c r="XW124" i="4"/>
  <c r="XX124" i="4"/>
  <c r="XY124" i="4"/>
  <c r="XZ124" i="4"/>
  <c r="YA124" i="4"/>
  <c r="YB124" i="4"/>
  <c r="YC124" i="4"/>
  <c r="YD124" i="4"/>
  <c r="YE124" i="4"/>
  <c r="YF124" i="4"/>
  <c r="YG124" i="4"/>
  <c r="YH124" i="4"/>
  <c r="YI124" i="4"/>
  <c r="YJ124" i="4"/>
  <c r="YT124" i="4"/>
  <c r="YU124" i="4"/>
  <c r="YV124" i="4"/>
  <c r="YW124" i="4"/>
  <c r="YX124" i="4"/>
  <c r="YY124" i="4"/>
  <c r="YZ124" i="4"/>
  <c r="ZA124" i="4"/>
  <c r="ZB124" i="4"/>
  <c r="ZC124" i="4"/>
  <c r="ZD124" i="4"/>
  <c r="ZE124" i="4"/>
  <c r="ZF124" i="4"/>
  <c r="ZG124" i="4"/>
  <c r="ZH124" i="4"/>
  <c r="ZI124" i="4"/>
  <c r="ZJ124" i="4"/>
  <c r="ZK124" i="4"/>
  <c r="ZL124" i="4"/>
  <c r="ZM124" i="4"/>
  <c r="ZN124" i="4"/>
  <c r="ZO124" i="4"/>
  <c r="ZP124" i="4"/>
  <c r="ZQ124" i="4"/>
  <c r="ZR124" i="4"/>
  <c r="ZS124" i="4"/>
  <c r="ZT124" i="4"/>
  <c r="ZU124" i="4"/>
  <c r="ZV124" i="4"/>
  <c r="ZW124" i="4"/>
  <c r="ZX124" i="4"/>
  <c r="ZY124" i="4"/>
  <c r="ZZ124" i="4"/>
  <c r="AAA124" i="4"/>
  <c r="AAB124" i="4"/>
  <c r="AAC124" i="4"/>
  <c r="AAD124" i="4"/>
  <c r="AAE124" i="4"/>
  <c r="AAF124" i="4"/>
  <c r="AAG124" i="4"/>
  <c r="AAH124" i="4"/>
  <c r="AAI124" i="4"/>
  <c r="AAJ124" i="4"/>
  <c r="AAK124" i="4"/>
  <c r="AAL124" i="4"/>
  <c r="AAM124" i="4"/>
  <c r="AAN124" i="4"/>
  <c r="AAO124" i="4"/>
  <c r="AAP124" i="4"/>
  <c r="AAQ124" i="4"/>
  <c r="AAR124" i="4"/>
  <c r="AAS124" i="4"/>
  <c r="AAT124" i="4"/>
  <c r="AAU124" i="4"/>
  <c r="AAV124" i="4"/>
  <c r="AAW124" i="4"/>
  <c r="AAX124" i="4"/>
  <c r="AAY124" i="4"/>
  <c r="AAZ124" i="4"/>
  <c r="ABA124" i="4"/>
  <c r="ABB124" i="4"/>
  <c r="ABC124" i="4"/>
  <c r="ABD124" i="4"/>
  <c r="ABE124" i="4"/>
  <c r="ABF124" i="4"/>
  <c r="ABG124" i="4"/>
  <c r="ABH124" i="4"/>
  <c r="ABI124" i="4"/>
  <c r="ABJ124" i="4"/>
  <c r="ABK124" i="4"/>
  <c r="ABL124" i="4"/>
  <c r="ABM124" i="4"/>
  <c r="ABN124" i="4"/>
  <c r="ABO124" i="4"/>
  <c r="ABP124" i="4"/>
  <c r="ABQ124" i="4"/>
  <c r="ABR124" i="4"/>
  <c r="ABS124" i="4"/>
  <c r="ABT124" i="4"/>
  <c r="ABU124" i="4"/>
  <c r="ABV124" i="4"/>
  <c r="ABW124" i="4"/>
  <c r="ACG124" i="4"/>
  <c r="ACH124" i="4"/>
  <c r="ACI124" i="4"/>
  <c r="ACJ124" i="4"/>
  <c r="ACK124" i="4"/>
  <c r="ACL124" i="4"/>
  <c r="ACM124" i="4"/>
  <c r="ACN124" i="4"/>
  <c r="ACO124" i="4"/>
  <c r="ACP124" i="4"/>
  <c r="ACQ124" i="4"/>
  <c r="ACR124" i="4"/>
  <c r="ACS124" i="4"/>
  <c r="ACT124" i="4"/>
  <c r="ACU124" i="4"/>
  <c r="ACV124" i="4"/>
  <c r="ACW124" i="4"/>
  <c r="ACX124" i="4"/>
  <c r="ACY124" i="4"/>
  <c r="ACZ124" i="4"/>
  <c r="ADA124" i="4"/>
  <c r="ADB124" i="4"/>
  <c r="ADC124" i="4"/>
  <c r="ADD124" i="4"/>
  <c r="ADE124" i="4"/>
  <c r="ADF124" i="4"/>
  <c r="ADG124" i="4"/>
  <c r="ADH124" i="4"/>
  <c r="ADI124" i="4"/>
  <c r="ADJ124" i="4"/>
  <c r="ADK124" i="4"/>
  <c r="ADL124" i="4"/>
  <c r="ADM124" i="4"/>
  <c r="ADN124" i="4"/>
  <c r="ADO124" i="4"/>
  <c r="ADP124" i="4"/>
  <c r="ADQ124" i="4"/>
  <c r="ADR124" i="4"/>
  <c r="ADS124" i="4"/>
  <c r="ADT124" i="4"/>
  <c r="ADU124" i="4"/>
  <c r="ADV124" i="4"/>
  <c r="ADW124" i="4"/>
  <c r="ADX124" i="4"/>
  <c r="ADY124" i="4"/>
  <c r="ADZ124" i="4"/>
  <c r="AEA124" i="4"/>
  <c r="AEB124" i="4"/>
  <c r="AEC124" i="4"/>
  <c r="AED124" i="4"/>
  <c r="AEE124" i="4"/>
  <c r="AEF124" i="4"/>
  <c r="AEG124" i="4"/>
  <c r="AEH124" i="4"/>
  <c r="AEI124" i="4"/>
  <c r="AEJ124" i="4"/>
  <c r="AEK124" i="4"/>
  <c r="AEL124" i="4"/>
  <c r="AEM124" i="4"/>
  <c r="AEN124" i="4"/>
  <c r="AEO124" i="4"/>
  <c r="AEP124" i="4"/>
  <c r="AEQ124" i="4"/>
  <c r="AER124" i="4"/>
  <c r="AES124" i="4"/>
  <c r="AET124" i="4"/>
  <c r="AEU124" i="4"/>
  <c r="AEV124" i="4"/>
  <c r="AEW124" i="4"/>
  <c r="AEX124" i="4"/>
  <c r="AEY124" i="4"/>
  <c r="AEZ124" i="4"/>
  <c r="AFA124" i="4"/>
  <c r="AFB124" i="4"/>
  <c r="AFC124" i="4"/>
  <c r="AFD124" i="4"/>
  <c r="AFE124" i="4"/>
  <c r="AFF124" i="4"/>
  <c r="AFG124" i="4"/>
  <c r="AFH124" i="4"/>
  <c r="AFI124" i="4"/>
  <c r="AFJ124" i="4"/>
  <c r="DR31" i="4"/>
  <c r="DT31" i="4"/>
  <c r="DU31" i="4"/>
  <c r="DV31" i="4"/>
  <c r="DW31" i="4"/>
  <c r="DX31" i="4"/>
  <c r="DY31" i="4"/>
  <c r="DZ31" i="4"/>
  <c r="EA31" i="4"/>
  <c r="EB31" i="4"/>
  <c r="EC31" i="4"/>
  <c r="ED31" i="4"/>
  <c r="EE31" i="4"/>
  <c r="EF31" i="4"/>
  <c r="EG31" i="4"/>
  <c r="EH31" i="4"/>
  <c r="EI31" i="4"/>
  <c r="EJ31" i="4"/>
  <c r="EK31" i="4"/>
  <c r="EL31" i="4"/>
  <c r="EM31" i="4"/>
  <c r="EN31" i="4"/>
  <c r="EO31" i="4"/>
  <c r="EP31" i="4"/>
  <c r="EQ31" i="4"/>
  <c r="ER31" i="4"/>
  <c r="ES31" i="4"/>
  <c r="ET31" i="4"/>
  <c r="EU31" i="4"/>
  <c r="EV31" i="4"/>
  <c r="EW31" i="4"/>
  <c r="EX31" i="4"/>
  <c r="EY31" i="4"/>
  <c r="EZ31" i="4"/>
  <c r="FA31" i="4"/>
  <c r="FB31" i="4"/>
  <c r="FC31" i="4"/>
  <c r="FD31" i="4"/>
  <c r="FE31" i="4"/>
  <c r="FF31" i="4"/>
  <c r="FG31" i="4"/>
  <c r="FH31" i="4"/>
  <c r="FI31" i="4"/>
  <c r="FJ31" i="4"/>
  <c r="FK31" i="4"/>
  <c r="FL31" i="4"/>
  <c r="FM31" i="4"/>
  <c r="FN31" i="4"/>
  <c r="FO31" i="4"/>
  <c r="FP31" i="4"/>
  <c r="FQ31" i="4"/>
  <c r="FR31" i="4"/>
  <c r="FS31" i="4"/>
  <c r="FT31" i="4"/>
  <c r="FU31" i="4"/>
  <c r="FV31" i="4"/>
  <c r="FW31" i="4"/>
  <c r="FX31" i="4"/>
  <c r="FY31" i="4"/>
  <c r="FZ31" i="4"/>
  <c r="GA31" i="4"/>
  <c r="GB31" i="4"/>
  <c r="GC31" i="4"/>
  <c r="GD31" i="4"/>
  <c r="GE31" i="4"/>
  <c r="GF31" i="4"/>
  <c r="GG31" i="4"/>
  <c r="GH31" i="4"/>
  <c r="GI31" i="4"/>
  <c r="GJ31" i="4"/>
  <c r="GK31" i="4"/>
  <c r="GL31" i="4"/>
  <c r="GM31" i="4"/>
  <c r="GN31" i="4"/>
  <c r="GO31" i="4"/>
  <c r="GP31" i="4"/>
  <c r="GQ31" i="4"/>
  <c r="GR31" i="4"/>
  <c r="GS31" i="4"/>
  <c r="GT31" i="4"/>
  <c r="GU31" i="4"/>
  <c r="KS31" i="4"/>
  <c r="KT31" i="4"/>
  <c r="KU31" i="4"/>
  <c r="KV31" i="4"/>
  <c r="KW31" i="4"/>
  <c r="KX31" i="4"/>
  <c r="KY31" i="4"/>
  <c r="KZ31" i="4"/>
  <c r="LA31" i="4"/>
  <c r="LB31" i="4"/>
  <c r="LC31" i="4"/>
  <c r="LD31" i="4"/>
  <c r="LE31" i="4"/>
  <c r="LF31" i="4"/>
  <c r="LG31" i="4"/>
  <c r="LH31" i="4"/>
  <c r="LI31" i="4"/>
  <c r="LJ31" i="4"/>
  <c r="LK31" i="4"/>
  <c r="LL31" i="4"/>
  <c r="LM31" i="4"/>
  <c r="LN31" i="4"/>
  <c r="LO31" i="4"/>
  <c r="LP31" i="4"/>
  <c r="LQ31" i="4"/>
  <c r="LR31" i="4"/>
  <c r="LS31" i="4"/>
  <c r="LT31" i="4"/>
  <c r="LU31" i="4"/>
  <c r="LV31" i="4"/>
  <c r="LW31" i="4"/>
  <c r="LX31" i="4"/>
  <c r="LY31" i="4"/>
  <c r="LZ31" i="4"/>
  <c r="MA31" i="4"/>
  <c r="MB31" i="4"/>
  <c r="MC31" i="4"/>
  <c r="MD31" i="4"/>
  <c r="ME31" i="4"/>
  <c r="MF31" i="4"/>
  <c r="MG31" i="4"/>
  <c r="MH31" i="4"/>
  <c r="MI31" i="4"/>
  <c r="MJ31" i="4"/>
  <c r="MK31" i="4"/>
  <c r="ML31" i="4"/>
  <c r="MM31" i="4"/>
  <c r="MN31" i="4"/>
  <c r="MO31" i="4"/>
  <c r="MP31" i="4"/>
  <c r="MQ31" i="4"/>
  <c r="MR31" i="4"/>
  <c r="MS31" i="4"/>
  <c r="MT31" i="4"/>
  <c r="MU31" i="4"/>
  <c r="MV31" i="4"/>
  <c r="MW31" i="4"/>
  <c r="MX31" i="4"/>
  <c r="MY31" i="4"/>
  <c r="MZ31" i="4"/>
  <c r="NA31" i="4"/>
  <c r="NB31" i="4"/>
  <c r="NC31" i="4"/>
  <c r="ND31" i="4"/>
  <c r="NE31" i="4"/>
  <c r="NF31" i="4"/>
  <c r="NG31" i="4"/>
  <c r="NH31" i="4"/>
  <c r="NI31" i="4"/>
  <c r="NJ31" i="4"/>
  <c r="NK31" i="4"/>
  <c r="NL31" i="4"/>
  <c r="NM31" i="4"/>
  <c r="NN31" i="4"/>
  <c r="NO31" i="4"/>
  <c r="NP31" i="4"/>
  <c r="NQ31" i="4"/>
  <c r="NR31" i="4"/>
  <c r="NS31" i="4"/>
  <c r="NT31" i="4"/>
  <c r="NU31" i="4"/>
  <c r="NV31" i="4"/>
  <c r="OG31" i="4"/>
  <c r="OH31" i="4"/>
  <c r="OI31" i="4"/>
  <c r="OJ31" i="4"/>
  <c r="OK31" i="4"/>
  <c r="OL31" i="4"/>
  <c r="OM31" i="4"/>
  <c r="ON31" i="4"/>
  <c r="OO31" i="4"/>
  <c r="OP31" i="4"/>
  <c r="OQ31" i="4"/>
  <c r="OR31" i="4"/>
  <c r="OS31" i="4"/>
  <c r="OT31" i="4"/>
  <c r="OU31" i="4"/>
  <c r="OV31" i="4"/>
  <c r="OW31" i="4"/>
  <c r="OX31" i="4"/>
  <c r="OY31" i="4"/>
  <c r="OZ31" i="4"/>
  <c r="PA31" i="4"/>
  <c r="PB31" i="4"/>
  <c r="PC31" i="4"/>
  <c r="PD31" i="4"/>
  <c r="PE31" i="4"/>
  <c r="PF31" i="4"/>
  <c r="PG31" i="4"/>
  <c r="PH31" i="4"/>
  <c r="PI31" i="4"/>
  <c r="PJ31" i="4"/>
  <c r="PK31" i="4"/>
  <c r="PL31" i="4"/>
  <c r="PM31" i="4"/>
  <c r="PN31" i="4"/>
  <c r="PO31" i="4"/>
  <c r="PP31" i="4"/>
  <c r="PQ31" i="4"/>
  <c r="PR31" i="4"/>
  <c r="PS31" i="4"/>
  <c r="PT31" i="4"/>
  <c r="PU31" i="4"/>
  <c r="PV31" i="4"/>
  <c r="PW31" i="4"/>
  <c r="PX31" i="4"/>
  <c r="PY31" i="4"/>
  <c r="PZ31" i="4"/>
  <c r="QA31" i="4"/>
  <c r="QB31" i="4"/>
  <c r="QC31" i="4"/>
  <c r="QD31" i="4"/>
  <c r="QE31" i="4"/>
  <c r="QF31" i="4"/>
  <c r="QG31" i="4"/>
  <c r="QH31" i="4"/>
  <c r="QI31" i="4"/>
  <c r="QJ31" i="4"/>
  <c r="QK31" i="4"/>
  <c r="QL31" i="4"/>
  <c r="QM31" i="4"/>
  <c r="QN31" i="4"/>
  <c r="QO31" i="4"/>
  <c r="QP31" i="4"/>
  <c r="QQ31" i="4"/>
  <c r="QR31" i="4"/>
  <c r="QS31" i="4"/>
  <c r="QT31" i="4"/>
  <c r="QU31" i="4"/>
  <c r="QV31" i="4"/>
  <c r="QW31" i="4"/>
  <c r="QX31" i="4"/>
  <c r="QY31" i="4"/>
  <c r="QZ31" i="4"/>
  <c r="RA31" i="4"/>
  <c r="RB31" i="4"/>
  <c r="RC31" i="4"/>
  <c r="RD31" i="4"/>
  <c r="RE31" i="4"/>
  <c r="RF31" i="4"/>
  <c r="RG31" i="4"/>
  <c r="RH31" i="4"/>
  <c r="RI31" i="4"/>
  <c r="RJ31" i="4"/>
  <c r="RT31" i="4"/>
  <c r="RU31" i="4"/>
  <c r="RV31" i="4"/>
  <c r="RW31" i="4"/>
  <c r="RX31" i="4"/>
  <c r="RY31" i="4"/>
  <c r="RZ31" i="4"/>
  <c r="SA31" i="4"/>
  <c r="SB31" i="4"/>
  <c r="SC31" i="4"/>
  <c r="SD31" i="4"/>
  <c r="SE31" i="4"/>
  <c r="SF31" i="4"/>
  <c r="SG31" i="4"/>
  <c r="SH31" i="4"/>
  <c r="SI31" i="4"/>
  <c r="SJ31" i="4"/>
  <c r="SK31" i="4"/>
  <c r="SL31" i="4"/>
  <c r="SM31" i="4"/>
  <c r="SN31" i="4"/>
  <c r="SO31" i="4"/>
  <c r="SP31" i="4"/>
  <c r="SQ31" i="4"/>
  <c r="SR31" i="4"/>
  <c r="SS31" i="4"/>
  <c r="ST31" i="4"/>
  <c r="SU31" i="4"/>
  <c r="SV31" i="4"/>
  <c r="SW31" i="4"/>
  <c r="SX31" i="4"/>
  <c r="SY31" i="4"/>
  <c r="SZ31" i="4"/>
  <c r="TA31" i="4"/>
  <c r="TB31" i="4"/>
  <c r="TC31" i="4"/>
  <c r="TD31" i="4"/>
  <c r="TE31" i="4"/>
  <c r="TF31" i="4"/>
  <c r="TG31" i="4"/>
  <c r="TH31" i="4"/>
  <c r="TI31" i="4"/>
  <c r="TJ31" i="4"/>
  <c r="TK31" i="4"/>
  <c r="TL31" i="4"/>
  <c r="TM31" i="4"/>
  <c r="TN31" i="4"/>
  <c r="TO31" i="4"/>
  <c r="TP31" i="4"/>
  <c r="TQ31" i="4"/>
  <c r="TR31" i="4"/>
  <c r="TS31" i="4"/>
  <c r="TT31" i="4"/>
  <c r="TU31" i="4"/>
  <c r="TV31" i="4"/>
  <c r="TW31" i="4"/>
  <c r="TX31" i="4"/>
  <c r="TY31" i="4"/>
  <c r="TZ31" i="4"/>
  <c r="UA31" i="4"/>
  <c r="UB31" i="4"/>
  <c r="UC31" i="4"/>
  <c r="UD31" i="4"/>
  <c r="UE31" i="4"/>
  <c r="UF31" i="4"/>
  <c r="UG31" i="4"/>
  <c r="UH31" i="4"/>
  <c r="UI31" i="4"/>
  <c r="UJ31" i="4"/>
  <c r="UK31" i="4"/>
  <c r="UL31" i="4"/>
  <c r="UM31" i="4"/>
  <c r="UN31" i="4"/>
  <c r="UO31" i="4"/>
  <c r="UP31" i="4"/>
  <c r="UQ31" i="4"/>
  <c r="UR31" i="4"/>
  <c r="US31" i="4"/>
  <c r="UT31" i="4"/>
  <c r="UU31" i="4"/>
  <c r="UV31" i="4"/>
  <c r="UW31" i="4"/>
  <c r="VG31" i="4"/>
  <c r="VH31" i="4"/>
  <c r="VI31" i="4"/>
  <c r="VJ31" i="4"/>
  <c r="VK31" i="4"/>
  <c r="VL31" i="4"/>
  <c r="VM31" i="4"/>
  <c r="VN31" i="4"/>
  <c r="VO31" i="4"/>
  <c r="VP31" i="4"/>
  <c r="VQ31" i="4"/>
  <c r="VR31" i="4"/>
  <c r="VS31" i="4"/>
  <c r="VT31" i="4"/>
  <c r="VU31" i="4"/>
  <c r="VV31" i="4"/>
  <c r="VW31" i="4"/>
  <c r="VX31" i="4"/>
  <c r="VY31" i="4"/>
  <c r="VZ31" i="4"/>
  <c r="WA31" i="4"/>
  <c r="WB31" i="4"/>
  <c r="WC31" i="4"/>
  <c r="WD31" i="4"/>
  <c r="WE31" i="4"/>
  <c r="WF31" i="4"/>
  <c r="WG31" i="4"/>
  <c r="WH31" i="4"/>
  <c r="WI31" i="4"/>
  <c r="WJ31" i="4"/>
  <c r="WK31" i="4"/>
  <c r="WL31" i="4"/>
  <c r="WM31" i="4"/>
  <c r="WN31" i="4"/>
  <c r="WO31" i="4"/>
  <c r="WP31" i="4"/>
  <c r="WQ31" i="4"/>
  <c r="WR31" i="4"/>
  <c r="WS31" i="4"/>
  <c r="WT31" i="4"/>
  <c r="WU31" i="4"/>
  <c r="WV31" i="4"/>
  <c r="WW31" i="4"/>
  <c r="WX31" i="4"/>
  <c r="WY31" i="4"/>
  <c r="WZ31" i="4"/>
  <c r="XA31" i="4"/>
  <c r="XB31" i="4"/>
  <c r="XC31" i="4"/>
  <c r="XD31" i="4"/>
  <c r="XE31" i="4"/>
  <c r="XF31" i="4"/>
  <c r="XG31" i="4"/>
  <c r="XH31" i="4"/>
  <c r="XI31" i="4"/>
  <c r="XJ31" i="4"/>
  <c r="XK31" i="4"/>
  <c r="XL31" i="4"/>
  <c r="XM31" i="4"/>
  <c r="XN31" i="4"/>
  <c r="XO31" i="4"/>
  <c r="XP31" i="4"/>
  <c r="XQ31" i="4"/>
  <c r="XR31" i="4"/>
  <c r="XS31" i="4"/>
  <c r="XT31" i="4"/>
  <c r="XU31" i="4"/>
  <c r="XV31" i="4"/>
  <c r="XW31" i="4"/>
  <c r="XX31" i="4"/>
  <c r="XY31" i="4"/>
  <c r="XZ31" i="4"/>
  <c r="YA31" i="4"/>
  <c r="YB31" i="4"/>
  <c r="YC31" i="4"/>
  <c r="YD31" i="4"/>
  <c r="YE31" i="4"/>
  <c r="YF31" i="4"/>
  <c r="YG31" i="4"/>
  <c r="YH31" i="4"/>
  <c r="YI31" i="4"/>
  <c r="YJ31" i="4"/>
  <c r="YT31" i="4"/>
  <c r="YU31" i="4"/>
  <c r="YV31" i="4"/>
  <c r="YW31" i="4"/>
  <c r="YX31" i="4"/>
  <c r="YY31" i="4"/>
  <c r="YZ31" i="4"/>
  <c r="ZA31" i="4"/>
  <c r="ZB31" i="4"/>
  <c r="ZC31" i="4"/>
  <c r="ZD31" i="4"/>
  <c r="ZE31" i="4"/>
  <c r="ZF31" i="4"/>
  <c r="ZG31" i="4"/>
  <c r="ZH31" i="4"/>
  <c r="ZI31" i="4"/>
  <c r="ZJ31" i="4"/>
  <c r="ZK31" i="4"/>
  <c r="ZL31" i="4"/>
  <c r="ZM31" i="4"/>
  <c r="ZN31" i="4"/>
  <c r="ZO31" i="4"/>
  <c r="ZP31" i="4"/>
  <c r="ZQ31" i="4"/>
  <c r="ZR31" i="4"/>
  <c r="ZS31" i="4"/>
  <c r="ZT31" i="4"/>
  <c r="ZU31" i="4"/>
  <c r="ZV31" i="4"/>
  <c r="ZW31" i="4"/>
  <c r="ZX31" i="4"/>
  <c r="ZY31" i="4"/>
  <c r="ZZ31" i="4"/>
  <c r="AAA31" i="4"/>
  <c r="AAB31" i="4"/>
  <c r="AAC31" i="4"/>
  <c r="AAD31" i="4"/>
  <c r="AAE31" i="4"/>
  <c r="AAF31" i="4"/>
  <c r="AAG31" i="4"/>
  <c r="AAH31" i="4"/>
  <c r="AAI31" i="4"/>
  <c r="AAJ31" i="4"/>
  <c r="AAK31" i="4"/>
  <c r="AAL31" i="4"/>
  <c r="AAM31" i="4"/>
  <c r="AAN31" i="4"/>
  <c r="AAO31" i="4"/>
  <c r="AAP31" i="4"/>
  <c r="AAQ31" i="4"/>
  <c r="AAR31" i="4"/>
  <c r="AAS31" i="4"/>
  <c r="AAT31" i="4"/>
  <c r="AAU31" i="4"/>
  <c r="AAV31" i="4"/>
  <c r="AAW31" i="4"/>
  <c r="AAX31" i="4"/>
  <c r="AAY31" i="4"/>
  <c r="AAZ31" i="4"/>
  <c r="ABA31" i="4"/>
  <c r="ABB31" i="4"/>
  <c r="ABC31" i="4"/>
  <c r="ABD31" i="4"/>
  <c r="ABE31" i="4"/>
  <c r="ABF31" i="4"/>
  <c r="ABG31" i="4"/>
  <c r="ABH31" i="4"/>
  <c r="ABI31" i="4"/>
  <c r="ABJ31" i="4"/>
  <c r="ABK31" i="4"/>
  <c r="ABL31" i="4"/>
  <c r="ABM31" i="4"/>
  <c r="ABN31" i="4"/>
  <c r="ABO31" i="4"/>
  <c r="ABP31" i="4"/>
  <c r="ABQ31" i="4"/>
  <c r="ABR31" i="4"/>
  <c r="ABS31" i="4"/>
  <c r="ABT31" i="4"/>
  <c r="ABU31" i="4"/>
  <c r="ABV31" i="4"/>
  <c r="ABW31" i="4"/>
  <c r="ACG31" i="4"/>
  <c r="ACH31" i="4"/>
  <c r="ACI31" i="4"/>
  <c r="ACJ31" i="4"/>
  <c r="ACK31" i="4"/>
  <c r="ACL31" i="4"/>
  <c r="ACM31" i="4"/>
  <c r="ACN31" i="4"/>
  <c r="ACO31" i="4"/>
  <c r="ACP31" i="4"/>
  <c r="ACQ31" i="4"/>
  <c r="ACR31" i="4"/>
  <c r="ACS31" i="4"/>
  <c r="ACT31" i="4"/>
  <c r="ACU31" i="4"/>
  <c r="ACV31" i="4"/>
  <c r="ACW31" i="4"/>
  <c r="ACX31" i="4"/>
  <c r="ACY31" i="4"/>
  <c r="ACZ31" i="4"/>
  <c r="ADA31" i="4"/>
  <c r="ADB31" i="4"/>
  <c r="ADC31" i="4"/>
  <c r="ADD31" i="4"/>
  <c r="ADE31" i="4"/>
  <c r="ADF31" i="4"/>
  <c r="ADG31" i="4"/>
  <c r="ADH31" i="4"/>
  <c r="ADI31" i="4"/>
  <c r="ADJ31" i="4"/>
  <c r="ADK31" i="4"/>
  <c r="ADL31" i="4"/>
  <c r="ADM31" i="4"/>
  <c r="ADN31" i="4"/>
  <c r="ADO31" i="4"/>
  <c r="ADP31" i="4"/>
  <c r="ADQ31" i="4"/>
  <c r="ADR31" i="4"/>
  <c r="ADS31" i="4"/>
  <c r="ADT31" i="4"/>
  <c r="ADU31" i="4"/>
  <c r="ADV31" i="4"/>
  <c r="ADW31" i="4"/>
  <c r="ADX31" i="4"/>
  <c r="ADY31" i="4"/>
  <c r="ADZ31" i="4"/>
  <c r="AEA31" i="4"/>
  <c r="AEB31" i="4"/>
  <c r="AEC31" i="4"/>
  <c r="AED31" i="4"/>
  <c r="AEE31" i="4"/>
  <c r="AEF31" i="4"/>
  <c r="AEG31" i="4"/>
  <c r="AEH31" i="4"/>
  <c r="AEI31" i="4"/>
  <c r="AEJ31" i="4"/>
  <c r="AEK31" i="4"/>
  <c r="AEL31" i="4"/>
  <c r="AEM31" i="4"/>
  <c r="AEN31" i="4"/>
  <c r="AEO31" i="4"/>
  <c r="AEP31" i="4"/>
  <c r="AEQ31" i="4"/>
  <c r="AER31" i="4"/>
  <c r="AES31" i="4"/>
  <c r="AET31" i="4"/>
  <c r="AEU31" i="4"/>
  <c r="AEV31" i="4"/>
  <c r="AEW31" i="4"/>
  <c r="AEX31" i="4"/>
  <c r="AEY31" i="4"/>
  <c r="AEZ31" i="4"/>
  <c r="AFA31" i="4"/>
  <c r="AFB31" i="4"/>
  <c r="AFC31" i="4"/>
  <c r="AFD31" i="4"/>
  <c r="AFE31" i="4"/>
  <c r="AFF31" i="4"/>
  <c r="AFG31" i="4"/>
  <c r="AFH31" i="4"/>
  <c r="AFI31" i="4"/>
  <c r="AFJ31" i="4"/>
  <c r="DR8" i="4"/>
  <c r="DT8" i="4"/>
  <c r="DU8" i="4"/>
  <c r="DV8" i="4"/>
  <c r="DW8" i="4"/>
  <c r="DX8" i="4"/>
  <c r="DY8" i="4"/>
  <c r="DZ8" i="4"/>
  <c r="EA8" i="4"/>
  <c r="EB8" i="4"/>
  <c r="EC8" i="4"/>
  <c r="ED8" i="4"/>
  <c r="EE8" i="4"/>
  <c r="EF8" i="4"/>
  <c r="EG8" i="4"/>
  <c r="EH8" i="4"/>
  <c r="EI8" i="4"/>
  <c r="EJ8" i="4"/>
  <c r="EK8" i="4"/>
  <c r="EL8" i="4"/>
  <c r="EM8" i="4"/>
  <c r="EN8" i="4"/>
  <c r="EO8" i="4"/>
  <c r="EP8" i="4"/>
  <c r="EQ8" i="4"/>
  <c r="ER8" i="4"/>
  <c r="ES8" i="4"/>
  <c r="ET8" i="4"/>
  <c r="EU8" i="4"/>
  <c r="EV8" i="4"/>
  <c r="EW8" i="4"/>
  <c r="EX8" i="4"/>
  <c r="EY8" i="4"/>
  <c r="EZ8" i="4"/>
  <c r="FA8" i="4"/>
  <c r="FB8" i="4"/>
  <c r="FC8" i="4"/>
  <c r="FD8" i="4"/>
  <c r="FE8" i="4"/>
  <c r="FF8" i="4"/>
  <c r="FG8" i="4"/>
  <c r="FH8" i="4"/>
  <c r="FI8" i="4"/>
  <c r="FJ8" i="4"/>
  <c r="FK8" i="4"/>
  <c r="FL8" i="4"/>
  <c r="FM8" i="4"/>
  <c r="FN8" i="4"/>
  <c r="FO8" i="4"/>
  <c r="FP8" i="4"/>
  <c r="FQ8" i="4"/>
  <c r="FR8" i="4"/>
  <c r="FS8" i="4"/>
  <c r="FT8" i="4"/>
  <c r="FU8" i="4"/>
  <c r="FV8" i="4"/>
  <c r="FW8" i="4"/>
  <c r="FX8" i="4"/>
  <c r="FY8" i="4"/>
  <c r="FZ8" i="4"/>
  <c r="GA8" i="4"/>
  <c r="GB8" i="4"/>
  <c r="GC8" i="4"/>
  <c r="GD8" i="4"/>
  <c r="GE8" i="4"/>
  <c r="GF8" i="4"/>
  <c r="GG8" i="4"/>
  <c r="GH8" i="4"/>
  <c r="GI8" i="4"/>
  <c r="GJ8" i="4"/>
  <c r="GK8" i="4"/>
  <c r="GL8" i="4"/>
  <c r="GM8" i="4"/>
  <c r="GN8" i="4"/>
  <c r="GO8" i="4"/>
  <c r="GP8" i="4"/>
  <c r="GQ8" i="4"/>
  <c r="GR8" i="4"/>
  <c r="GS8" i="4"/>
  <c r="GT8" i="4"/>
  <c r="GU8" i="4"/>
  <c r="KS8" i="4"/>
  <c r="KT8" i="4"/>
  <c r="KU8" i="4"/>
  <c r="KV8" i="4"/>
  <c r="KW8" i="4"/>
  <c r="KX8" i="4"/>
  <c r="KY8" i="4"/>
  <c r="KZ8" i="4"/>
  <c r="LA8" i="4"/>
  <c r="LB8" i="4"/>
  <c r="LC8" i="4"/>
  <c r="LD8" i="4"/>
  <c r="LE8" i="4"/>
  <c r="LF8" i="4"/>
  <c r="LG8" i="4"/>
  <c r="LH8" i="4"/>
  <c r="LI8" i="4"/>
  <c r="LJ8" i="4"/>
  <c r="LK8" i="4"/>
  <c r="LL8" i="4"/>
  <c r="LM8" i="4"/>
  <c r="LN8" i="4"/>
  <c r="LO8" i="4"/>
  <c r="LP8" i="4"/>
  <c r="LQ8" i="4"/>
  <c r="LR8" i="4"/>
  <c r="LS8" i="4"/>
  <c r="LT8" i="4"/>
  <c r="LU8" i="4"/>
  <c r="LV8" i="4"/>
  <c r="LW8" i="4"/>
  <c r="LX8" i="4"/>
  <c r="LY8" i="4"/>
  <c r="LZ8" i="4"/>
  <c r="MA8" i="4"/>
  <c r="MB8" i="4"/>
  <c r="MC8" i="4"/>
  <c r="MD8" i="4"/>
  <c r="ME8" i="4"/>
  <c r="MF8" i="4"/>
  <c r="MG8" i="4"/>
  <c r="MH8" i="4"/>
  <c r="MI8" i="4"/>
  <c r="MJ8" i="4"/>
  <c r="MK8" i="4"/>
  <c r="ML8" i="4"/>
  <c r="MM8" i="4"/>
  <c r="MN8" i="4"/>
  <c r="MO8" i="4"/>
  <c r="MP8" i="4"/>
  <c r="MQ8" i="4"/>
  <c r="MR8" i="4"/>
  <c r="MS8" i="4"/>
  <c r="MT8" i="4"/>
  <c r="MU8" i="4"/>
  <c r="MV8" i="4"/>
  <c r="MW8" i="4"/>
  <c r="MX8" i="4"/>
  <c r="MY8" i="4"/>
  <c r="MZ8" i="4"/>
  <c r="NA8" i="4"/>
  <c r="NB8" i="4"/>
  <c r="NC8" i="4"/>
  <c r="ND8" i="4"/>
  <c r="NE8" i="4"/>
  <c r="NF8" i="4"/>
  <c r="NG8" i="4"/>
  <c r="NH8" i="4"/>
  <c r="NI8" i="4"/>
  <c r="NJ8" i="4"/>
  <c r="NK8" i="4"/>
  <c r="NL8" i="4"/>
  <c r="NM8" i="4"/>
  <c r="NN8" i="4"/>
  <c r="NO8" i="4"/>
  <c r="NP8" i="4"/>
  <c r="NQ8" i="4"/>
  <c r="NR8" i="4"/>
  <c r="NS8" i="4"/>
  <c r="NT8" i="4"/>
  <c r="NU8" i="4"/>
  <c r="NV8" i="4"/>
  <c r="OG8" i="4"/>
  <c r="OH8" i="4"/>
  <c r="OI8" i="4"/>
  <c r="OJ8" i="4"/>
  <c r="OK8" i="4"/>
  <c r="OL8" i="4"/>
  <c r="OM8" i="4"/>
  <c r="ON8" i="4"/>
  <c r="OO8" i="4"/>
  <c r="OP8" i="4"/>
  <c r="OQ8" i="4"/>
  <c r="OR8" i="4"/>
  <c r="OS8" i="4"/>
  <c r="OT8" i="4"/>
  <c r="OU8" i="4"/>
  <c r="OV8" i="4"/>
  <c r="OW8" i="4"/>
  <c r="OX8" i="4"/>
  <c r="OY8" i="4"/>
  <c r="OZ8" i="4"/>
  <c r="PA8" i="4"/>
  <c r="PB8" i="4"/>
  <c r="PC8" i="4"/>
  <c r="PD8" i="4"/>
  <c r="PE8" i="4"/>
  <c r="PF8" i="4"/>
  <c r="PG8" i="4"/>
  <c r="PH8" i="4"/>
  <c r="PI8" i="4"/>
  <c r="PJ8" i="4"/>
  <c r="PK8" i="4"/>
  <c r="PL8" i="4"/>
  <c r="PM8" i="4"/>
  <c r="PN8" i="4"/>
  <c r="PO8" i="4"/>
  <c r="PP8" i="4"/>
  <c r="PQ8" i="4"/>
  <c r="PR8" i="4"/>
  <c r="PS8" i="4"/>
  <c r="PT8" i="4"/>
  <c r="PU8" i="4"/>
  <c r="PV8" i="4"/>
  <c r="PW8" i="4"/>
  <c r="PX8" i="4"/>
  <c r="PY8" i="4"/>
  <c r="PZ8" i="4"/>
  <c r="QA8" i="4"/>
  <c r="QB8" i="4"/>
  <c r="QC8" i="4"/>
  <c r="QD8" i="4"/>
  <c r="QE8" i="4"/>
  <c r="QF8" i="4"/>
  <c r="QG8" i="4"/>
  <c r="QH8" i="4"/>
  <c r="QI8" i="4"/>
  <c r="QJ8" i="4"/>
  <c r="QK8" i="4"/>
  <c r="QL8" i="4"/>
  <c r="QM8" i="4"/>
  <c r="QN8" i="4"/>
  <c r="QO8" i="4"/>
  <c r="QP8" i="4"/>
  <c r="QQ8" i="4"/>
  <c r="QR8" i="4"/>
  <c r="QS8" i="4"/>
  <c r="QT8" i="4"/>
  <c r="QU8" i="4"/>
  <c r="QV8" i="4"/>
  <c r="QW8" i="4"/>
  <c r="QX8" i="4"/>
  <c r="QY8" i="4"/>
  <c r="QZ8" i="4"/>
  <c r="RA8" i="4"/>
  <c r="RB8" i="4"/>
  <c r="RC8" i="4"/>
  <c r="RD8" i="4"/>
  <c r="RE8" i="4"/>
  <c r="RF8" i="4"/>
  <c r="RG8" i="4"/>
  <c r="RH8" i="4"/>
  <c r="RI8" i="4"/>
  <c r="RJ8" i="4"/>
  <c r="RT8" i="4"/>
  <c r="RU8" i="4"/>
  <c r="RV8" i="4"/>
  <c r="RW8" i="4"/>
  <c r="RX8" i="4"/>
  <c r="RY8" i="4"/>
  <c r="RZ8" i="4"/>
  <c r="SA8" i="4"/>
  <c r="SB8" i="4"/>
  <c r="SC8" i="4"/>
  <c r="SD8" i="4"/>
  <c r="SE8" i="4"/>
  <c r="SF8" i="4"/>
  <c r="SG8" i="4"/>
  <c r="SH8" i="4"/>
  <c r="SI8" i="4"/>
  <c r="SJ8" i="4"/>
  <c r="SK8" i="4"/>
  <c r="SL8" i="4"/>
  <c r="SM8" i="4"/>
  <c r="SN8" i="4"/>
  <c r="SO8" i="4"/>
  <c r="SP8" i="4"/>
  <c r="SQ8" i="4"/>
  <c r="SR8" i="4"/>
  <c r="SS8" i="4"/>
  <c r="ST8" i="4"/>
  <c r="SU8" i="4"/>
  <c r="SV8" i="4"/>
  <c r="SW8" i="4"/>
  <c r="SX8" i="4"/>
  <c r="SY8" i="4"/>
  <c r="SZ8" i="4"/>
  <c r="TA8" i="4"/>
  <c r="TB8" i="4"/>
  <c r="TC8" i="4"/>
  <c r="TD8" i="4"/>
  <c r="TE8" i="4"/>
  <c r="TF8" i="4"/>
  <c r="TG8" i="4"/>
  <c r="TH8" i="4"/>
  <c r="TI8" i="4"/>
  <c r="TJ8" i="4"/>
  <c r="TK8" i="4"/>
  <c r="TL8" i="4"/>
  <c r="TM8" i="4"/>
  <c r="TN8" i="4"/>
  <c r="TO8" i="4"/>
  <c r="TP8" i="4"/>
  <c r="TQ8" i="4"/>
  <c r="TR8" i="4"/>
  <c r="TS8" i="4"/>
  <c r="TT8" i="4"/>
  <c r="TU8" i="4"/>
  <c r="TV8" i="4"/>
  <c r="TW8" i="4"/>
  <c r="TX8" i="4"/>
  <c r="TY8" i="4"/>
  <c r="TZ8" i="4"/>
  <c r="UA8" i="4"/>
  <c r="UB8" i="4"/>
  <c r="UC8" i="4"/>
  <c r="UD8" i="4"/>
  <c r="UE8" i="4"/>
  <c r="UF8" i="4"/>
  <c r="UG8" i="4"/>
  <c r="UH8" i="4"/>
  <c r="UI8" i="4"/>
  <c r="UJ8" i="4"/>
  <c r="UK8" i="4"/>
  <c r="UL8" i="4"/>
  <c r="UM8" i="4"/>
  <c r="UN8" i="4"/>
  <c r="UO8" i="4"/>
  <c r="UP8" i="4"/>
  <c r="UQ8" i="4"/>
  <c r="UR8" i="4"/>
  <c r="US8" i="4"/>
  <c r="UT8" i="4"/>
  <c r="UU8" i="4"/>
  <c r="UV8" i="4"/>
  <c r="UW8" i="4"/>
  <c r="VG8" i="4"/>
  <c r="VH8" i="4"/>
  <c r="VI8" i="4"/>
  <c r="VJ8" i="4"/>
  <c r="VK8" i="4"/>
  <c r="VL8" i="4"/>
  <c r="VM8" i="4"/>
  <c r="VN8" i="4"/>
  <c r="VO8" i="4"/>
  <c r="VP8" i="4"/>
  <c r="VQ8" i="4"/>
  <c r="VR8" i="4"/>
  <c r="VS8" i="4"/>
  <c r="VT8" i="4"/>
  <c r="VU8" i="4"/>
  <c r="VV8" i="4"/>
  <c r="VW8" i="4"/>
  <c r="VX8" i="4"/>
  <c r="VY8" i="4"/>
  <c r="VZ8" i="4"/>
  <c r="WA8" i="4"/>
  <c r="WB8" i="4"/>
  <c r="WC8" i="4"/>
  <c r="WD8" i="4"/>
  <c r="WE8" i="4"/>
  <c r="WF8" i="4"/>
  <c r="WG8" i="4"/>
  <c r="WH8" i="4"/>
  <c r="WI8" i="4"/>
  <c r="WJ8" i="4"/>
  <c r="WK8" i="4"/>
  <c r="WL8" i="4"/>
  <c r="WM8" i="4"/>
  <c r="WN8" i="4"/>
  <c r="WO8" i="4"/>
  <c r="WP8" i="4"/>
  <c r="WQ8" i="4"/>
  <c r="WR8" i="4"/>
  <c r="WS8" i="4"/>
  <c r="WT8" i="4"/>
  <c r="WU8" i="4"/>
  <c r="WV8" i="4"/>
  <c r="WW8" i="4"/>
  <c r="WX8" i="4"/>
  <c r="WY8" i="4"/>
  <c r="WZ8" i="4"/>
  <c r="XA8" i="4"/>
  <c r="XB8" i="4"/>
  <c r="XC8" i="4"/>
  <c r="XD8" i="4"/>
  <c r="XE8" i="4"/>
  <c r="XF8" i="4"/>
  <c r="XG8" i="4"/>
  <c r="XH8" i="4"/>
  <c r="XI8" i="4"/>
  <c r="XJ8" i="4"/>
  <c r="XK8" i="4"/>
  <c r="XL8" i="4"/>
  <c r="XM8" i="4"/>
  <c r="XN8" i="4"/>
  <c r="XO8" i="4"/>
  <c r="XP8" i="4"/>
  <c r="XQ8" i="4"/>
  <c r="XR8" i="4"/>
  <c r="XS8" i="4"/>
  <c r="XT8" i="4"/>
  <c r="XU8" i="4"/>
  <c r="XV8" i="4"/>
  <c r="XW8" i="4"/>
  <c r="XX8" i="4"/>
  <c r="XY8" i="4"/>
  <c r="XZ8" i="4"/>
  <c r="YA8" i="4"/>
  <c r="YB8" i="4"/>
  <c r="YC8" i="4"/>
  <c r="YD8" i="4"/>
  <c r="YE8" i="4"/>
  <c r="YF8" i="4"/>
  <c r="YG8" i="4"/>
  <c r="YH8" i="4"/>
  <c r="YI8" i="4"/>
  <c r="YJ8" i="4"/>
  <c r="YT8" i="4"/>
  <c r="YU8" i="4"/>
  <c r="YV8" i="4"/>
  <c r="YW8" i="4"/>
  <c r="YX8" i="4"/>
  <c r="YY8" i="4"/>
  <c r="YZ8" i="4"/>
  <c r="ZA8" i="4"/>
  <c r="ZB8" i="4"/>
  <c r="ZC8" i="4"/>
  <c r="ZD8" i="4"/>
  <c r="ZE8" i="4"/>
  <c r="ZF8" i="4"/>
  <c r="ZG8" i="4"/>
  <c r="ZH8" i="4"/>
  <c r="ZI8" i="4"/>
  <c r="ZJ8" i="4"/>
  <c r="ZK8" i="4"/>
  <c r="ZL8" i="4"/>
  <c r="ZM8" i="4"/>
  <c r="ZN8" i="4"/>
  <c r="ZO8" i="4"/>
  <c r="ZP8" i="4"/>
  <c r="ZQ8" i="4"/>
  <c r="ZR8" i="4"/>
  <c r="ZS8" i="4"/>
  <c r="ZT8" i="4"/>
  <c r="ZU8" i="4"/>
  <c r="ZV8" i="4"/>
  <c r="ZW8" i="4"/>
  <c r="ZX8" i="4"/>
  <c r="ZY8" i="4"/>
  <c r="ZZ8" i="4"/>
  <c r="AAA8" i="4"/>
  <c r="AAB8" i="4"/>
  <c r="AAC8" i="4"/>
  <c r="AAD8" i="4"/>
  <c r="AAE8" i="4"/>
  <c r="AAF8" i="4"/>
  <c r="AAG8" i="4"/>
  <c r="AAH8" i="4"/>
  <c r="AAI8" i="4"/>
  <c r="AAJ8" i="4"/>
  <c r="AAK8" i="4"/>
  <c r="AAL8" i="4"/>
  <c r="AAM8" i="4"/>
  <c r="AAN8" i="4"/>
  <c r="AAO8" i="4"/>
  <c r="AAP8" i="4"/>
  <c r="AAQ8" i="4"/>
  <c r="AAR8" i="4"/>
  <c r="AAS8" i="4"/>
  <c r="AAT8" i="4"/>
  <c r="AAU8" i="4"/>
  <c r="AAV8" i="4"/>
  <c r="AAW8" i="4"/>
  <c r="AAX8" i="4"/>
  <c r="AAY8" i="4"/>
  <c r="AAZ8" i="4"/>
  <c r="ABA8" i="4"/>
  <c r="ABB8" i="4"/>
  <c r="ABC8" i="4"/>
  <c r="ABD8" i="4"/>
  <c r="ABE8" i="4"/>
  <c r="ABF8" i="4"/>
  <c r="ABG8" i="4"/>
  <c r="ABH8" i="4"/>
  <c r="ABI8" i="4"/>
  <c r="ABJ8" i="4"/>
  <c r="ABK8" i="4"/>
  <c r="ABL8" i="4"/>
  <c r="ABM8" i="4"/>
  <c r="ABN8" i="4"/>
  <c r="ABO8" i="4"/>
  <c r="ABP8" i="4"/>
  <c r="ABQ8" i="4"/>
  <c r="ABR8" i="4"/>
  <c r="ABS8" i="4"/>
  <c r="ABT8" i="4"/>
  <c r="ABU8" i="4"/>
  <c r="ABV8" i="4"/>
  <c r="ABW8" i="4"/>
  <c r="ACG8" i="4"/>
  <c r="ACH8" i="4"/>
  <c r="ACI8" i="4"/>
  <c r="ACJ8" i="4"/>
  <c r="ACK8" i="4"/>
  <c r="ACL8" i="4"/>
  <c r="ACM8" i="4"/>
  <c r="ACN8" i="4"/>
  <c r="ACO8" i="4"/>
  <c r="ACP8" i="4"/>
  <c r="ACQ8" i="4"/>
  <c r="ACR8" i="4"/>
  <c r="ACS8" i="4"/>
  <c r="ACT8" i="4"/>
  <c r="ACU8" i="4"/>
  <c r="ACV8" i="4"/>
  <c r="ACW8" i="4"/>
  <c r="ACX8" i="4"/>
  <c r="ACY8" i="4"/>
  <c r="ACZ8" i="4"/>
  <c r="ADA8" i="4"/>
  <c r="ADB8" i="4"/>
  <c r="ADC8" i="4"/>
  <c r="ADD8" i="4"/>
  <c r="ADE8" i="4"/>
  <c r="ADF8" i="4"/>
  <c r="ADG8" i="4"/>
  <c r="ADH8" i="4"/>
  <c r="ADI8" i="4"/>
  <c r="ADJ8" i="4"/>
  <c r="ADK8" i="4"/>
  <c r="ADL8" i="4"/>
  <c r="ADM8" i="4"/>
  <c r="ADN8" i="4"/>
  <c r="ADO8" i="4"/>
  <c r="ADP8" i="4"/>
  <c r="ADQ8" i="4"/>
  <c r="ADR8" i="4"/>
  <c r="ADS8" i="4"/>
  <c r="ADT8" i="4"/>
  <c r="ADU8" i="4"/>
  <c r="ADV8" i="4"/>
  <c r="ADW8" i="4"/>
  <c r="ADX8" i="4"/>
  <c r="ADY8" i="4"/>
  <c r="ADZ8" i="4"/>
  <c r="AEA8" i="4"/>
  <c r="AEB8" i="4"/>
  <c r="AEC8" i="4"/>
  <c r="AED8" i="4"/>
  <c r="AEE8" i="4"/>
  <c r="AEF8" i="4"/>
  <c r="AEG8" i="4"/>
  <c r="AEH8" i="4"/>
  <c r="AEI8" i="4"/>
  <c r="AEJ8" i="4"/>
  <c r="AEK8" i="4"/>
  <c r="AEL8" i="4"/>
  <c r="AEM8" i="4"/>
  <c r="AEN8" i="4"/>
  <c r="AEO8" i="4"/>
  <c r="AEP8" i="4"/>
  <c r="AEQ8" i="4"/>
  <c r="AER8" i="4"/>
  <c r="AES8" i="4"/>
  <c r="AET8" i="4"/>
  <c r="AEU8" i="4"/>
  <c r="AEV8" i="4"/>
  <c r="AEW8" i="4"/>
  <c r="AEX8" i="4"/>
  <c r="AEY8" i="4"/>
  <c r="AEZ8" i="4"/>
  <c r="AFA8" i="4"/>
  <c r="AFB8" i="4"/>
  <c r="AFC8" i="4"/>
  <c r="AFD8" i="4"/>
  <c r="AFE8" i="4"/>
  <c r="AFF8" i="4"/>
  <c r="AFG8" i="4"/>
  <c r="AFH8" i="4"/>
  <c r="AFI8" i="4"/>
  <c r="AFJ8" i="4"/>
  <c r="DR114" i="4"/>
  <c r="DT114" i="4"/>
  <c r="DU114" i="4"/>
  <c r="DV114" i="4"/>
  <c r="DW114" i="4"/>
  <c r="DX114" i="4"/>
  <c r="DY114" i="4"/>
  <c r="DZ114" i="4"/>
  <c r="EA114" i="4"/>
  <c r="EB114" i="4"/>
  <c r="EC114" i="4"/>
  <c r="ED114" i="4"/>
  <c r="EE114" i="4"/>
  <c r="EF114" i="4"/>
  <c r="EG114" i="4"/>
  <c r="EH114" i="4"/>
  <c r="EI114" i="4"/>
  <c r="EJ114" i="4"/>
  <c r="EK114" i="4"/>
  <c r="EL114" i="4"/>
  <c r="EM114" i="4"/>
  <c r="EN114" i="4"/>
  <c r="EO114" i="4"/>
  <c r="EP114" i="4"/>
  <c r="EQ114" i="4"/>
  <c r="ER114" i="4"/>
  <c r="ES114" i="4"/>
  <c r="ET114" i="4"/>
  <c r="EU114" i="4"/>
  <c r="EV114" i="4"/>
  <c r="EW114" i="4"/>
  <c r="EX114" i="4"/>
  <c r="EY114" i="4"/>
  <c r="EZ114" i="4"/>
  <c r="FA114" i="4"/>
  <c r="FB114" i="4"/>
  <c r="FC114" i="4"/>
  <c r="FD114" i="4"/>
  <c r="FE114" i="4"/>
  <c r="FF114" i="4"/>
  <c r="FG114" i="4"/>
  <c r="FH114" i="4"/>
  <c r="FI114" i="4"/>
  <c r="FJ114" i="4"/>
  <c r="FK114" i="4"/>
  <c r="FL114" i="4"/>
  <c r="FM114" i="4"/>
  <c r="FN114" i="4"/>
  <c r="FO114" i="4"/>
  <c r="FP114" i="4"/>
  <c r="FQ114" i="4"/>
  <c r="FR114" i="4"/>
  <c r="FS114" i="4"/>
  <c r="FT114" i="4"/>
  <c r="FU114" i="4"/>
  <c r="FV114" i="4"/>
  <c r="FW114" i="4"/>
  <c r="FX114" i="4"/>
  <c r="FY114" i="4"/>
  <c r="FZ114" i="4"/>
  <c r="GA114" i="4"/>
  <c r="GB114" i="4"/>
  <c r="GC114" i="4"/>
  <c r="GD114" i="4"/>
  <c r="GE114" i="4"/>
  <c r="GF114" i="4"/>
  <c r="GG114" i="4"/>
  <c r="GH114" i="4"/>
  <c r="GI114" i="4"/>
  <c r="GJ114" i="4"/>
  <c r="GK114" i="4"/>
  <c r="GL114" i="4"/>
  <c r="GM114" i="4"/>
  <c r="GN114" i="4"/>
  <c r="GO114" i="4"/>
  <c r="GP114" i="4"/>
  <c r="GQ114" i="4"/>
  <c r="GR114" i="4"/>
  <c r="GS114" i="4"/>
  <c r="GT114" i="4"/>
  <c r="GU114" i="4"/>
  <c r="KS114" i="4"/>
  <c r="KT114" i="4"/>
  <c r="KU114" i="4"/>
  <c r="KV114" i="4"/>
  <c r="KW114" i="4"/>
  <c r="KX114" i="4"/>
  <c r="KY114" i="4"/>
  <c r="KZ114" i="4"/>
  <c r="LA114" i="4"/>
  <c r="LB114" i="4"/>
  <c r="LC114" i="4"/>
  <c r="LD114" i="4"/>
  <c r="LE114" i="4"/>
  <c r="LF114" i="4"/>
  <c r="LG114" i="4"/>
  <c r="LH114" i="4"/>
  <c r="LI114" i="4"/>
  <c r="LJ114" i="4"/>
  <c r="LK114" i="4"/>
  <c r="LL114" i="4"/>
  <c r="LM114" i="4"/>
  <c r="LN114" i="4"/>
  <c r="LO114" i="4"/>
  <c r="LP114" i="4"/>
  <c r="LQ114" i="4"/>
  <c r="LR114" i="4"/>
  <c r="LS114" i="4"/>
  <c r="LT114" i="4"/>
  <c r="LU114" i="4"/>
  <c r="LV114" i="4"/>
  <c r="LW114" i="4"/>
  <c r="LX114" i="4"/>
  <c r="LY114" i="4"/>
  <c r="LZ114" i="4"/>
  <c r="MA114" i="4"/>
  <c r="MB114" i="4"/>
  <c r="MC114" i="4"/>
  <c r="MD114" i="4"/>
  <c r="ME114" i="4"/>
  <c r="MF114" i="4"/>
  <c r="MG114" i="4"/>
  <c r="MH114" i="4"/>
  <c r="MI114" i="4"/>
  <c r="MJ114" i="4"/>
  <c r="MK114" i="4"/>
  <c r="ML114" i="4"/>
  <c r="MM114" i="4"/>
  <c r="MN114" i="4"/>
  <c r="MO114" i="4"/>
  <c r="MP114" i="4"/>
  <c r="MQ114" i="4"/>
  <c r="MR114" i="4"/>
  <c r="MS114" i="4"/>
  <c r="MT114" i="4"/>
  <c r="MU114" i="4"/>
  <c r="MV114" i="4"/>
  <c r="MW114" i="4"/>
  <c r="MX114" i="4"/>
  <c r="MY114" i="4"/>
  <c r="MZ114" i="4"/>
  <c r="NA114" i="4"/>
  <c r="NB114" i="4"/>
  <c r="NC114" i="4"/>
  <c r="ND114" i="4"/>
  <c r="NE114" i="4"/>
  <c r="NF114" i="4"/>
  <c r="NG114" i="4"/>
  <c r="NH114" i="4"/>
  <c r="NI114" i="4"/>
  <c r="NJ114" i="4"/>
  <c r="NK114" i="4"/>
  <c r="NL114" i="4"/>
  <c r="NM114" i="4"/>
  <c r="NN114" i="4"/>
  <c r="NO114" i="4"/>
  <c r="NP114" i="4"/>
  <c r="NQ114" i="4"/>
  <c r="NR114" i="4"/>
  <c r="NS114" i="4"/>
  <c r="NT114" i="4"/>
  <c r="NU114" i="4"/>
  <c r="NV114" i="4"/>
  <c r="OG114" i="4"/>
  <c r="OH114" i="4"/>
  <c r="OI114" i="4"/>
  <c r="OJ114" i="4"/>
  <c r="OK114" i="4"/>
  <c r="OL114" i="4"/>
  <c r="OM114" i="4"/>
  <c r="ON114" i="4"/>
  <c r="OO114" i="4"/>
  <c r="OP114" i="4"/>
  <c r="OQ114" i="4"/>
  <c r="OR114" i="4"/>
  <c r="OS114" i="4"/>
  <c r="OT114" i="4"/>
  <c r="OU114" i="4"/>
  <c r="OV114" i="4"/>
  <c r="OW114" i="4"/>
  <c r="OX114" i="4"/>
  <c r="OY114" i="4"/>
  <c r="OZ114" i="4"/>
  <c r="PA114" i="4"/>
  <c r="PB114" i="4"/>
  <c r="PC114" i="4"/>
  <c r="PD114" i="4"/>
  <c r="PE114" i="4"/>
  <c r="PF114" i="4"/>
  <c r="PG114" i="4"/>
  <c r="PH114" i="4"/>
  <c r="PI114" i="4"/>
  <c r="PJ114" i="4"/>
  <c r="PK114" i="4"/>
  <c r="PL114" i="4"/>
  <c r="PM114" i="4"/>
  <c r="PN114" i="4"/>
  <c r="PO114" i="4"/>
  <c r="PP114" i="4"/>
  <c r="PQ114" i="4"/>
  <c r="PR114" i="4"/>
  <c r="PS114" i="4"/>
  <c r="PT114" i="4"/>
  <c r="PU114" i="4"/>
  <c r="PV114" i="4"/>
  <c r="PW114" i="4"/>
  <c r="PX114" i="4"/>
  <c r="PY114" i="4"/>
  <c r="PZ114" i="4"/>
  <c r="QA114" i="4"/>
  <c r="QB114" i="4"/>
  <c r="QC114" i="4"/>
  <c r="QD114" i="4"/>
  <c r="QE114" i="4"/>
  <c r="QF114" i="4"/>
  <c r="QG114" i="4"/>
  <c r="QH114" i="4"/>
  <c r="QI114" i="4"/>
  <c r="QJ114" i="4"/>
  <c r="QK114" i="4"/>
  <c r="QL114" i="4"/>
  <c r="QM114" i="4"/>
  <c r="QN114" i="4"/>
  <c r="QO114" i="4"/>
  <c r="QP114" i="4"/>
  <c r="QQ114" i="4"/>
  <c r="QR114" i="4"/>
  <c r="QS114" i="4"/>
  <c r="QT114" i="4"/>
  <c r="QU114" i="4"/>
  <c r="QV114" i="4"/>
  <c r="QW114" i="4"/>
  <c r="QX114" i="4"/>
  <c r="QY114" i="4"/>
  <c r="QZ114" i="4"/>
  <c r="RA114" i="4"/>
  <c r="RB114" i="4"/>
  <c r="RC114" i="4"/>
  <c r="RD114" i="4"/>
  <c r="RE114" i="4"/>
  <c r="RF114" i="4"/>
  <c r="RG114" i="4"/>
  <c r="RH114" i="4"/>
  <c r="RI114" i="4"/>
  <c r="RJ114" i="4"/>
  <c r="RT114" i="4"/>
  <c r="RU114" i="4"/>
  <c r="RV114" i="4"/>
  <c r="RW114" i="4"/>
  <c r="RX114" i="4"/>
  <c r="RY114" i="4"/>
  <c r="RZ114" i="4"/>
  <c r="SA114" i="4"/>
  <c r="SB114" i="4"/>
  <c r="SC114" i="4"/>
  <c r="SD114" i="4"/>
  <c r="SE114" i="4"/>
  <c r="SF114" i="4"/>
  <c r="SG114" i="4"/>
  <c r="SH114" i="4"/>
  <c r="SI114" i="4"/>
  <c r="SJ114" i="4"/>
  <c r="SK114" i="4"/>
  <c r="SL114" i="4"/>
  <c r="SM114" i="4"/>
  <c r="SN114" i="4"/>
  <c r="SO114" i="4"/>
  <c r="SP114" i="4"/>
  <c r="SQ114" i="4"/>
  <c r="SR114" i="4"/>
  <c r="SS114" i="4"/>
  <c r="ST114" i="4"/>
  <c r="SU114" i="4"/>
  <c r="SV114" i="4"/>
  <c r="SW114" i="4"/>
  <c r="SX114" i="4"/>
  <c r="SY114" i="4"/>
  <c r="SZ114" i="4"/>
  <c r="TA114" i="4"/>
  <c r="TB114" i="4"/>
  <c r="TC114" i="4"/>
  <c r="TD114" i="4"/>
  <c r="TE114" i="4"/>
  <c r="TF114" i="4"/>
  <c r="TG114" i="4"/>
  <c r="TH114" i="4"/>
  <c r="TI114" i="4"/>
  <c r="TJ114" i="4"/>
  <c r="TK114" i="4"/>
  <c r="TL114" i="4"/>
  <c r="TM114" i="4"/>
  <c r="TN114" i="4"/>
  <c r="TO114" i="4"/>
  <c r="TP114" i="4"/>
  <c r="TQ114" i="4"/>
  <c r="TR114" i="4"/>
  <c r="TS114" i="4"/>
  <c r="TT114" i="4"/>
  <c r="TU114" i="4"/>
  <c r="TV114" i="4"/>
  <c r="TW114" i="4"/>
  <c r="TX114" i="4"/>
  <c r="TY114" i="4"/>
  <c r="TZ114" i="4"/>
  <c r="UA114" i="4"/>
  <c r="UB114" i="4"/>
  <c r="UC114" i="4"/>
  <c r="UD114" i="4"/>
  <c r="UE114" i="4"/>
  <c r="UF114" i="4"/>
  <c r="UG114" i="4"/>
  <c r="UH114" i="4"/>
  <c r="UI114" i="4"/>
  <c r="UJ114" i="4"/>
  <c r="UK114" i="4"/>
  <c r="UL114" i="4"/>
  <c r="UM114" i="4"/>
  <c r="UN114" i="4"/>
  <c r="UO114" i="4"/>
  <c r="UP114" i="4"/>
  <c r="UQ114" i="4"/>
  <c r="UR114" i="4"/>
  <c r="US114" i="4"/>
  <c r="UT114" i="4"/>
  <c r="UU114" i="4"/>
  <c r="UV114" i="4"/>
  <c r="UW114" i="4"/>
  <c r="VG114" i="4"/>
  <c r="VH114" i="4"/>
  <c r="VI114" i="4"/>
  <c r="VJ114" i="4"/>
  <c r="VK114" i="4"/>
  <c r="VL114" i="4"/>
  <c r="VM114" i="4"/>
  <c r="VN114" i="4"/>
  <c r="VO114" i="4"/>
  <c r="VP114" i="4"/>
  <c r="VQ114" i="4"/>
  <c r="VR114" i="4"/>
  <c r="VS114" i="4"/>
  <c r="VT114" i="4"/>
  <c r="VU114" i="4"/>
  <c r="VV114" i="4"/>
  <c r="VW114" i="4"/>
  <c r="VX114" i="4"/>
  <c r="VY114" i="4"/>
  <c r="VZ114" i="4"/>
  <c r="WA114" i="4"/>
  <c r="WB114" i="4"/>
  <c r="WC114" i="4"/>
  <c r="WD114" i="4"/>
  <c r="WE114" i="4"/>
  <c r="WF114" i="4"/>
  <c r="WG114" i="4"/>
  <c r="WH114" i="4"/>
  <c r="WI114" i="4"/>
  <c r="WJ114" i="4"/>
  <c r="WK114" i="4"/>
  <c r="WL114" i="4"/>
  <c r="WM114" i="4"/>
  <c r="WN114" i="4"/>
  <c r="WO114" i="4"/>
  <c r="WP114" i="4"/>
  <c r="WQ114" i="4"/>
  <c r="WR114" i="4"/>
  <c r="WS114" i="4"/>
  <c r="WT114" i="4"/>
  <c r="WU114" i="4"/>
  <c r="WV114" i="4"/>
  <c r="WW114" i="4"/>
  <c r="WX114" i="4"/>
  <c r="WY114" i="4"/>
  <c r="WZ114" i="4"/>
  <c r="XA114" i="4"/>
  <c r="XB114" i="4"/>
  <c r="XC114" i="4"/>
  <c r="XD114" i="4"/>
  <c r="XE114" i="4"/>
  <c r="XF114" i="4"/>
  <c r="XG114" i="4"/>
  <c r="XH114" i="4"/>
  <c r="XI114" i="4"/>
  <c r="XJ114" i="4"/>
  <c r="XK114" i="4"/>
  <c r="XL114" i="4"/>
  <c r="XM114" i="4"/>
  <c r="XN114" i="4"/>
  <c r="XO114" i="4"/>
  <c r="XP114" i="4"/>
  <c r="XQ114" i="4"/>
  <c r="XR114" i="4"/>
  <c r="XS114" i="4"/>
  <c r="XT114" i="4"/>
  <c r="XU114" i="4"/>
  <c r="XV114" i="4"/>
  <c r="XW114" i="4"/>
  <c r="XX114" i="4"/>
  <c r="XY114" i="4"/>
  <c r="XZ114" i="4"/>
  <c r="YA114" i="4"/>
  <c r="YB114" i="4"/>
  <c r="YC114" i="4"/>
  <c r="YD114" i="4"/>
  <c r="YE114" i="4"/>
  <c r="YF114" i="4"/>
  <c r="YG114" i="4"/>
  <c r="YH114" i="4"/>
  <c r="YI114" i="4"/>
  <c r="YJ114" i="4"/>
  <c r="YT114" i="4"/>
  <c r="YU114" i="4"/>
  <c r="YV114" i="4"/>
  <c r="YW114" i="4"/>
  <c r="YX114" i="4"/>
  <c r="YY114" i="4"/>
  <c r="YZ114" i="4"/>
  <c r="ZA114" i="4"/>
  <c r="ZB114" i="4"/>
  <c r="ZC114" i="4"/>
  <c r="ZD114" i="4"/>
  <c r="ZE114" i="4"/>
  <c r="ZF114" i="4"/>
  <c r="ZG114" i="4"/>
  <c r="ZH114" i="4"/>
  <c r="ZI114" i="4"/>
  <c r="ZJ114" i="4"/>
  <c r="ZK114" i="4"/>
  <c r="ZL114" i="4"/>
  <c r="ZM114" i="4"/>
  <c r="ZN114" i="4"/>
  <c r="ZO114" i="4"/>
  <c r="ZP114" i="4"/>
  <c r="ZQ114" i="4"/>
  <c r="ZR114" i="4"/>
  <c r="ZS114" i="4"/>
  <c r="ZT114" i="4"/>
  <c r="ZU114" i="4"/>
  <c r="ZV114" i="4"/>
  <c r="ZW114" i="4"/>
  <c r="ZX114" i="4"/>
  <c r="ZY114" i="4"/>
  <c r="ZZ114" i="4"/>
  <c r="AAA114" i="4"/>
  <c r="AAB114" i="4"/>
  <c r="AAC114" i="4"/>
  <c r="AAD114" i="4"/>
  <c r="AAE114" i="4"/>
  <c r="AAF114" i="4"/>
  <c r="AAG114" i="4"/>
  <c r="AAH114" i="4"/>
  <c r="AAI114" i="4"/>
  <c r="AAJ114" i="4"/>
  <c r="AAK114" i="4"/>
  <c r="AAL114" i="4"/>
  <c r="AAM114" i="4"/>
  <c r="AAN114" i="4"/>
  <c r="AAO114" i="4"/>
  <c r="AAP114" i="4"/>
  <c r="AAQ114" i="4"/>
  <c r="AAR114" i="4"/>
  <c r="AAS114" i="4"/>
  <c r="AAT114" i="4"/>
  <c r="AAU114" i="4"/>
  <c r="AAV114" i="4"/>
  <c r="AAW114" i="4"/>
  <c r="AAX114" i="4"/>
  <c r="AAY114" i="4"/>
  <c r="AAZ114" i="4"/>
  <c r="ABA114" i="4"/>
  <c r="ABB114" i="4"/>
  <c r="ABC114" i="4"/>
  <c r="ABD114" i="4"/>
  <c r="ABE114" i="4"/>
  <c r="ABF114" i="4"/>
  <c r="ABG114" i="4"/>
  <c r="ABH114" i="4"/>
  <c r="ABI114" i="4"/>
  <c r="ABJ114" i="4"/>
  <c r="ABK114" i="4"/>
  <c r="ABL114" i="4"/>
  <c r="ABM114" i="4"/>
  <c r="ABN114" i="4"/>
  <c r="ABO114" i="4"/>
  <c r="ABP114" i="4"/>
  <c r="ABQ114" i="4"/>
  <c r="ABR114" i="4"/>
  <c r="ABS114" i="4"/>
  <c r="ABT114" i="4"/>
  <c r="ABU114" i="4"/>
  <c r="ABV114" i="4"/>
  <c r="ABW114" i="4"/>
  <c r="ACG114" i="4"/>
  <c r="ACH114" i="4"/>
  <c r="ACI114" i="4"/>
  <c r="ACJ114" i="4"/>
  <c r="ACK114" i="4"/>
  <c r="ACL114" i="4"/>
  <c r="ACM114" i="4"/>
  <c r="ACN114" i="4"/>
  <c r="ACO114" i="4"/>
  <c r="ACP114" i="4"/>
  <c r="ACQ114" i="4"/>
  <c r="ACR114" i="4"/>
  <c r="ACS114" i="4"/>
  <c r="ACT114" i="4"/>
  <c r="ACU114" i="4"/>
  <c r="ACV114" i="4"/>
  <c r="ACW114" i="4"/>
  <c r="ACX114" i="4"/>
  <c r="ACY114" i="4"/>
  <c r="ACZ114" i="4"/>
  <c r="ADA114" i="4"/>
  <c r="ADB114" i="4"/>
  <c r="ADC114" i="4"/>
  <c r="ADD114" i="4"/>
  <c r="ADE114" i="4"/>
  <c r="ADF114" i="4"/>
  <c r="ADG114" i="4"/>
  <c r="ADH114" i="4"/>
  <c r="ADI114" i="4"/>
  <c r="ADJ114" i="4"/>
  <c r="ADK114" i="4"/>
  <c r="ADL114" i="4"/>
  <c r="ADM114" i="4"/>
  <c r="ADN114" i="4"/>
  <c r="ADO114" i="4"/>
  <c r="ADP114" i="4"/>
  <c r="ADQ114" i="4"/>
  <c r="ADR114" i="4"/>
  <c r="ADS114" i="4"/>
  <c r="ADT114" i="4"/>
  <c r="ADU114" i="4"/>
  <c r="ADV114" i="4"/>
  <c r="ADW114" i="4"/>
  <c r="ADX114" i="4"/>
  <c r="ADY114" i="4"/>
  <c r="ADZ114" i="4"/>
  <c r="AEA114" i="4"/>
  <c r="AEB114" i="4"/>
  <c r="AEC114" i="4"/>
  <c r="AED114" i="4"/>
  <c r="AEE114" i="4"/>
  <c r="AEF114" i="4"/>
  <c r="AEG114" i="4"/>
  <c r="AEH114" i="4"/>
  <c r="AEI114" i="4"/>
  <c r="AEJ114" i="4"/>
  <c r="AEK114" i="4"/>
  <c r="AEL114" i="4"/>
  <c r="AEM114" i="4"/>
  <c r="AEN114" i="4"/>
  <c r="AEO114" i="4"/>
  <c r="AEP114" i="4"/>
  <c r="AEQ114" i="4"/>
  <c r="AER114" i="4"/>
  <c r="AES114" i="4"/>
  <c r="AET114" i="4"/>
  <c r="AEU114" i="4"/>
  <c r="AEV114" i="4"/>
  <c r="AEW114" i="4"/>
  <c r="AEX114" i="4"/>
  <c r="AEY114" i="4"/>
  <c r="AEZ114" i="4"/>
  <c r="AFA114" i="4"/>
  <c r="AFB114" i="4"/>
  <c r="AFC114" i="4"/>
  <c r="AFD114" i="4"/>
  <c r="AFE114" i="4"/>
  <c r="AFF114" i="4"/>
  <c r="AFG114" i="4"/>
  <c r="AFH114" i="4"/>
  <c r="AFI114" i="4"/>
  <c r="AFJ114" i="4"/>
  <c r="DR99" i="4"/>
  <c r="DT99" i="4"/>
  <c r="DU99" i="4"/>
  <c r="DV99" i="4"/>
  <c r="DW99" i="4"/>
  <c r="DX99" i="4"/>
  <c r="DY99" i="4"/>
  <c r="DZ99" i="4"/>
  <c r="EA99" i="4"/>
  <c r="EB99" i="4"/>
  <c r="EC99" i="4"/>
  <c r="ED99" i="4"/>
  <c r="EE99" i="4"/>
  <c r="EF99" i="4"/>
  <c r="EG99" i="4"/>
  <c r="EH99" i="4"/>
  <c r="EI99" i="4"/>
  <c r="EJ99" i="4"/>
  <c r="EK99" i="4"/>
  <c r="EL99" i="4"/>
  <c r="EM99" i="4"/>
  <c r="EN99" i="4"/>
  <c r="EO99" i="4"/>
  <c r="EP99" i="4"/>
  <c r="EQ99" i="4"/>
  <c r="ER99" i="4"/>
  <c r="ES99" i="4"/>
  <c r="ET99" i="4"/>
  <c r="EU99" i="4"/>
  <c r="EV99" i="4"/>
  <c r="EW99" i="4"/>
  <c r="EX99" i="4"/>
  <c r="EY99" i="4"/>
  <c r="EZ99" i="4"/>
  <c r="FA99" i="4"/>
  <c r="FB99" i="4"/>
  <c r="FC99" i="4"/>
  <c r="FD99" i="4"/>
  <c r="FE99" i="4"/>
  <c r="FF99" i="4"/>
  <c r="FG99" i="4"/>
  <c r="FH99" i="4"/>
  <c r="FI99" i="4"/>
  <c r="FJ99" i="4"/>
  <c r="FK99" i="4"/>
  <c r="FL99" i="4"/>
  <c r="FM99" i="4"/>
  <c r="FN99" i="4"/>
  <c r="FO99" i="4"/>
  <c r="FP99" i="4"/>
  <c r="FQ99" i="4"/>
  <c r="FR99" i="4"/>
  <c r="FS99" i="4"/>
  <c r="FT99" i="4"/>
  <c r="FU99" i="4"/>
  <c r="FV99" i="4"/>
  <c r="FW99" i="4"/>
  <c r="FX99" i="4"/>
  <c r="FY99" i="4"/>
  <c r="FZ99" i="4"/>
  <c r="GA99" i="4"/>
  <c r="GB99" i="4"/>
  <c r="GC99" i="4"/>
  <c r="GD99" i="4"/>
  <c r="GE99" i="4"/>
  <c r="GF99" i="4"/>
  <c r="GG99" i="4"/>
  <c r="GH99" i="4"/>
  <c r="GI99" i="4"/>
  <c r="GJ99" i="4"/>
  <c r="GK99" i="4"/>
  <c r="GL99" i="4"/>
  <c r="GM99" i="4"/>
  <c r="GN99" i="4"/>
  <c r="GO99" i="4"/>
  <c r="GP99" i="4"/>
  <c r="GQ99" i="4"/>
  <c r="GR99" i="4"/>
  <c r="GS99" i="4"/>
  <c r="GT99" i="4"/>
  <c r="GU99" i="4"/>
  <c r="KS99" i="4"/>
  <c r="KT99" i="4"/>
  <c r="KU99" i="4"/>
  <c r="KV99" i="4"/>
  <c r="KW99" i="4"/>
  <c r="KX99" i="4"/>
  <c r="KY99" i="4"/>
  <c r="KZ99" i="4"/>
  <c r="LA99" i="4"/>
  <c r="LB99" i="4"/>
  <c r="LC99" i="4"/>
  <c r="LD99" i="4"/>
  <c r="LE99" i="4"/>
  <c r="LF99" i="4"/>
  <c r="LG99" i="4"/>
  <c r="LH99" i="4"/>
  <c r="LI99" i="4"/>
  <c r="LJ99" i="4"/>
  <c r="LK99" i="4"/>
  <c r="LL99" i="4"/>
  <c r="LM99" i="4"/>
  <c r="LN99" i="4"/>
  <c r="LO99" i="4"/>
  <c r="LP99" i="4"/>
  <c r="LQ99" i="4"/>
  <c r="LR99" i="4"/>
  <c r="LS99" i="4"/>
  <c r="LT99" i="4"/>
  <c r="LU99" i="4"/>
  <c r="LV99" i="4"/>
  <c r="LW99" i="4"/>
  <c r="LX99" i="4"/>
  <c r="LY99" i="4"/>
  <c r="LZ99" i="4"/>
  <c r="MA99" i="4"/>
  <c r="MB99" i="4"/>
  <c r="MC99" i="4"/>
  <c r="MD99" i="4"/>
  <c r="ME99" i="4"/>
  <c r="MF99" i="4"/>
  <c r="MG99" i="4"/>
  <c r="MH99" i="4"/>
  <c r="MI99" i="4"/>
  <c r="MJ99" i="4"/>
  <c r="MK99" i="4"/>
  <c r="ML99" i="4"/>
  <c r="MM99" i="4"/>
  <c r="MN99" i="4"/>
  <c r="MO99" i="4"/>
  <c r="MP99" i="4"/>
  <c r="MQ99" i="4"/>
  <c r="MR99" i="4"/>
  <c r="MS99" i="4"/>
  <c r="MT99" i="4"/>
  <c r="MU99" i="4"/>
  <c r="MV99" i="4"/>
  <c r="MW99" i="4"/>
  <c r="MX99" i="4"/>
  <c r="MY99" i="4"/>
  <c r="MZ99" i="4"/>
  <c r="NA99" i="4"/>
  <c r="NB99" i="4"/>
  <c r="NC99" i="4"/>
  <c r="ND99" i="4"/>
  <c r="NE99" i="4"/>
  <c r="NF99" i="4"/>
  <c r="NG99" i="4"/>
  <c r="NH99" i="4"/>
  <c r="NI99" i="4"/>
  <c r="NJ99" i="4"/>
  <c r="NK99" i="4"/>
  <c r="NL99" i="4"/>
  <c r="NM99" i="4"/>
  <c r="NN99" i="4"/>
  <c r="NO99" i="4"/>
  <c r="NP99" i="4"/>
  <c r="NQ99" i="4"/>
  <c r="NR99" i="4"/>
  <c r="NS99" i="4"/>
  <c r="NT99" i="4"/>
  <c r="NU99" i="4"/>
  <c r="NV99" i="4"/>
  <c r="OG99" i="4"/>
  <c r="OH99" i="4"/>
  <c r="OI99" i="4"/>
  <c r="OJ99" i="4"/>
  <c r="OK99" i="4"/>
  <c r="OL99" i="4"/>
  <c r="OM99" i="4"/>
  <c r="ON99" i="4"/>
  <c r="OO99" i="4"/>
  <c r="OP99" i="4"/>
  <c r="OQ99" i="4"/>
  <c r="OR99" i="4"/>
  <c r="OS99" i="4"/>
  <c r="OT99" i="4"/>
  <c r="OU99" i="4"/>
  <c r="OV99" i="4"/>
  <c r="OW99" i="4"/>
  <c r="OX99" i="4"/>
  <c r="OY99" i="4"/>
  <c r="OZ99" i="4"/>
  <c r="PA99" i="4"/>
  <c r="PB99" i="4"/>
  <c r="PC99" i="4"/>
  <c r="PD99" i="4"/>
  <c r="PE99" i="4"/>
  <c r="PF99" i="4"/>
  <c r="PG99" i="4"/>
  <c r="PH99" i="4"/>
  <c r="PI99" i="4"/>
  <c r="PJ99" i="4"/>
  <c r="PK99" i="4"/>
  <c r="PL99" i="4"/>
  <c r="PM99" i="4"/>
  <c r="PN99" i="4"/>
  <c r="PO99" i="4"/>
  <c r="PP99" i="4"/>
  <c r="PQ99" i="4"/>
  <c r="PR99" i="4"/>
  <c r="PS99" i="4"/>
  <c r="PT99" i="4"/>
  <c r="PU99" i="4"/>
  <c r="PV99" i="4"/>
  <c r="PW99" i="4"/>
  <c r="PX99" i="4"/>
  <c r="PY99" i="4"/>
  <c r="PZ99" i="4"/>
  <c r="QA99" i="4"/>
  <c r="QB99" i="4"/>
  <c r="QC99" i="4"/>
  <c r="QD99" i="4"/>
  <c r="QE99" i="4"/>
  <c r="QF99" i="4"/>
  <c r="QG99" i="4"/>
  <c r="QH99" i="4"/>
  <c r="QI99" i="4"/>
  <c r="QJ99" i="4"/>
  <c r="QK99" i="4"/>
  <c r="QL99" i="4"/>
  <c r="QM99" i="4"/>
  <c r="QN99" i="4"/>
  <c r="QO99" i="4"/>
  <c r="QP99" i="4"/>
  <c r="QQ99" i="4"/>
  <c r="QR99" i="4"/>
  <c r="QS99" i="4"/>
  <c r="QT99" i="4"/>
  <c r="QU99" i="4"/>
  <c r="QV99" i="4"/>
  <c r="QW99" i="4"/>
  <c r="QX99" i="4"/>
  <c r="QY99" i="4"/>
  <c r="QZ99" i="4"/>
  <c r="RA99" i="4"/>
  <c r="RB99" i="4"/>
  <c r="RC99" i="4"/>
  <c r="RD99" i="4"/>
  <c r="RE99" i="4"/>
  <c r="RF99" i="4"/>
  <c r="RG99" i="4"/>
  <c r="RH99" i="4"/>
  <c r="RI99" i="4"/>
  <c r="RJ99" i="4"/>
  <c r="RT99" i="4"/>
  <c r="RU99" i="4"/>
  <c r="RV99" i="4"/>
  <c r="RW99" i="4"/>
  <c r="RX99" i="4"/>
  <c r="RY99" i="4"/>
  <c r="RZ99" i="4"/>
  <c r="SA99" i="4"/>
  <c r="SB99" i="4"/>
  <c r="SC99" i="4"/>
  <c r="SD99" i="4"/>
  <c r="SE99" i="4"/>
  <c r="SF99" i="4"/>
  <c r="SG99" i="4"/>
  <c r="SH99" i="4"/>
  <c r="SI99" i="4"/>
  <c r="SJ99" i="4"/>
  <c r="SK99" i="4"/>
  <c r="SL99" i="4"/>
  <c r="SM99" i="4"/>
  <c r="SN99" i="4"/>
  <c r="SO99" i="4"/>
  <c r="SP99" i="4"/>
  <c r="SQ99" i="4"/>
  <c r="SR99" i="4"/>
  <c r="SS99" i="4"/>
  <c r="ST99" i="4"/>
  <c r="SU99" i="4"/>
  <c r="SV99" i="4"/>
  <c r="SW99" i="4"/>
  <c r="SX99" i="4"/>
  <c r="SY99" i="4"/>
  <c r="SZ99" i="4"/>
  <c r="TA99" i="4"/>
  <c r="TB99" i="4"/>
  <c r="TC99" i="4"/>
  <c r="TD99" i="4"/>
  <c r="TE99" i="4"/>
  <c r="TF99" i="4"/>
  <c r="TG99" i="4"/>
  <c r="TH99" i="4"/>
  <c r="TI99" i="4"/>
  <c r="TJ99" i="4"/>
  <c r="TK99" i="4"/>
  <c r="TL99" i="4"/>
  <c r="TM99" i="4"/>
  <c r="TN99" i="4"/>
  <c r="TO99" i="4"/>
  <c r="TP99" i="4"/>
  <c r="TQ99" i="4"/>
  <c r="TR99" i="4"/>
  <c r="TS99" i="4"/>
  <c r="TT99" i="4"/>
  <c r="TU99" i="4"/>
  <c r="TV99" i="4"/>
  <c r="TW99" i="4"/>
  <c r="TX99" i="4"/>
  <c r="TY99" i="4"/>
  <c r="TZ99" i="4"/>
  <c r="UA99" i="4"/>
  <c r="UB99" i="4"/>
  <c r="UC99" i="4"/>
  <c r="UD99" i="4"/>
  <c r="UE99" i="4"/>
  <c r="UF99" i="4"/>
  <c r="UG99" i="4"/>
  <c r="UH99" i="4"/>
  <c r="UI99" i="4"/>
  <c r="UJ99" i="4"/>
  <c r="UK99" i="4"/>
  <c r="UL99" i="4"/>
  <c r="UM99" i="4"/>
  <c r="UN99" i="4"/>
  <c r="UO99" i="4"/>
  <c r="UP99" i="4"/>
  <c r="UQ99" i="4"/>
  <c r="UR99" i="4"/>
  <c r="US99" i="4"/>
  <c r="UT99" i="4"/>
  <c r="UU99" i="4"/>
  <c r="UV99" i="4"/>
  <c r="UW99" i="4"/>
  <c r="VG99" i="4"/>
  <c r="VH99" i="4"/>
  <c r="VI99" i="4"/>
  <c r="VJ99" i="4"/>
  <c r="VK99" i="4"/>
  <c r="VL99" i="4"/>
  <c r="VM99" i="4"/>
  <c r="VN99" i="4"/>
  <c r="VO99" i="4"/>
  <c r="VP99" i="4"/>
  <c r="VQ99" i="4"/>
  <c r="VR99" i="4"/>
  <c r="VS99" i="4"/>
  <c r="VT99" i="4"/>
  <c r="VU99" i="4"/>
  <c r="VV99" i="4"/>
  <c r="VW99" i="4"/>
  <c r="VX99" i="4"/>
  <c r="VY99" i="4"/>
  <c r="VZ99" i="4"/>
  <c r="WA99" i="4"/>
  <c r="WB99" i="4"/>
  <c r="WC99" i="4"/>
  <c r="WD99" i="4"/>
  <c r="WE99" i="4"/>
  <c r="WF99" i="4"/>
  <c r="WG99" i="4"/>
  <c r="WH99" i="4"/>
  <c r="WI99" i="4"/>
  <c r="WJ99" i="4"/>
  <c r="WK99" i="4"/>
  <c r="WL99" i="4"/>
  <c r="WM99" i="4"/>
  <c r="WN99" i="4"/>
  <c r="WO99" i="4"/>
  <c r="WP99" i="4"/>
  <c r="WQ99" i="4"/>
  <c r="WR99" i="4"/>
  <c r="WS99" i="4"/>
  <c r="WT99" i="4"/>
  <c r="WU99" i="4"/>
  <c r="WV99" i="4"/>
  <c r="WW99" i="4"/>
  <c r="WX99" i="4"/>
  <c r="WY99" i="4"/>
  <c r="WZ99" i="4"/>
  <c r="XA99" i="4"/>
  <c r="XB99" i="4"/>
  <c r="XC99" i="4"/>
  <c r="XD99" i="4"/>
  <c r="XE99" i="4"/>
  <c r="XF99" i="4"/>
  <c r="XG99" i="4"/>
  <c r="XH99" i="4"/>
  <c r="XI99" i="4"/>
  <c r="XJ99" i="4"/>
  <c r="XK99" i="4"/>
  <c r="XL99" i="4"/>
  <c r="XM99" i="4"/>
  <c r="XN99" i="4"/>
  <c r="XO99" i="4"/>
  <c r="XP99" i="4"/>
  <c r="XQ99" i="4"/>
  <c r="XR99" i="4"/>
  <c r="XS99" i="4"/>
  <c r="XT99" i="4"/>
  <c r="XU99" i="4"/>
  <c r="XV99" i="4"/>
  <c r="XW99" i="4"/>
  <c r="XX99" i="4"/>
  <c r="XY99" i="4"/>
  <c r="XZ99" i="4"/>
  <c r="YA99" i="4"/>
  <c r="YB99" i="4"/>
  <c r="YC99" i="4"/>
  <c r="YD99" i="4"/>
  <c r="YE99" i="4"/>
  <c r="YF99" i="4"/>
  <c r="YG99" i="4"/>
  <c r="YH99" i="4"/>
  <c r="YI99" i="4"/>
  <c r="YJ99" i="4"/>
  <c r="YT99" i="4"/>
  <c r="YU99" i="4"/>
  <c r="YV99" i="4"/>
  <c r="YW99" i="4"/>
  <c r="YX99" i="4"/>
  <c r="YY99" i="4"/>
  <c r="YZ99" i="4"/>
  <c r="ZA99" i="4"/>
  <c r="ZB99" i="4"/>
  <c r="ZC99" i="4"/>
  <c r="ZD99" i="4"/>
  <c r="ZE99" i="4"/>
  <c r="ZF99" i="4"/>
  <c r="ZG99" i="4"/>
  <c r="ZH99" i="4"/>
  <c r="ZI99" i="4"/>
  <c r="ZJ99" i="4"/>
  <c r="ZK99" i="4"/>
  <c r="ZL99" i="4"/>
  <c r="ZM99" i="4"/>
  <c r="ZN99" i="4"/>
  <c r="ZO99" i="4"/>
  <c r="ZP99" i="4"/>
  <c r="ZQ99" i="4"/>
  <c r="ZR99" i="4"/>
  <c r="ZS99" i="4"/>
  <c r="ZT99" i="4"/>
  <c r="ZU99" i="4"/>
  <c r="ZV99" i="4"/>
  <c r="ZW99" i="4"/>
  <c r="ZX99" i="4"/>
  <c r="ZY99" i="4"/>
  <c r="ZZ99" i="4"/>
  <c r="AAA99" i="4"/>
  <c r="AAB99" i="4"/>
  <c r="AAC99" i="4"/>
  <c r="AAD99" i="4"/>
  <c r="AAE99" i="4"/>
  <c r="AAF99" i="4"/>
  <c r="AAG99" i="4"/>
  <c r="AAH99" i="4"/>
  <c r="AAI99" i="4"/>
  <c r="AAJ99" i="4"/>
  <c r="AAK99" i="4"/>
  <c r="AAL99" i="4"/>
  <c r="AAM99" i="4"/>
  <c r="AAN99" i="4"/>
  <c r="AAO99" i="4"/>
  <c r="AAP99" i="4"/>
  <c r="AAQ99" i="4"/>
  <c r="AAR99" i="4"/>
  <c r="AAS99" i="4"/>
  <c r="AAT99" i="4"/>
  <c r="AAU99" i="4"/>
  <c r="AAV99" i="4"/>
  <c r="AAW99" i="4"/>
  <c r="AAX99" i="4"/>
  <c r="AAY99" i="4"/>
  <c r="AAZ99" i="4"/>
  <c r="ABA99" i="4"/>
  <c r="ABB99" i="4"/>
  <c r="ABC99" i="4"/>
  <c r="ABD99" i="4"/>
  <c r="ABE99" i="4"/>
  <c r="ABF99" i="4"/>
  <c r="ABG99" i="4"/>
  <c r="ABH99" i="4"/>
  <c r="ABI99" i="4"/>
  <c r="ABJ99" i="4"/>
  <c r="ABK99" i="4"/>
  <c r="ABL99" i="4"/>
  <c r="ABM99" i="4"/>
  <c r="ABN99" i="4"/>
  <c r="ABO99" i="4"/>
  <c r="ABP99" i="4"/>
  <c r="ABQ99" i="4"/>
  <c r="ABR99" i="4"/>
  <c r="ABS99" i="4"/>
  <c r="ABT99" i="4"/>
  <c r="ABU99" i="4"/>
  <c r="ABV99" i="4"/>
  <c r="ABW99" i="4"/>
  <c r="ACG99" i="4"/>
  <c r="ACH99" i="4"/>
  <c r="ACI99" i="4"/>
  <c r="ACJ99" i="4"/>
  <c r="ACK99" i="4"/>
  <c r="ACL99" i="4"/>
  <c r="ACM99" i="4"/>
  <c r="ACN99" i="4"/>
  <c r="ACO99" i="4"/>
  <c r="ACP99" i="4"/>
  <c r="ACQ99" i="4"/>
  <c r="ACR99" i="4"/>
  <c r="ACS99" i="4"/>
  <c r="ACT99" i="4"/>
  <c r="ACU99" i="4"/>
  <c r="ACV99" i="4"/>
  <c r="ACW99" i="4"/>
  <c r="ACX99" i="4"/>
  <c r="ACY99" i="4"/>
  <c r="ACZ99" i="4"/>
  <c r="ADA99" i="4"/>
  <c r="ADB99" i="4"/>
  <c r="ADC99" i="4"/>
  <c r="ADD99" i="4"/>
  <c r="ADE99" i="4"/>
  <c r="ADF99" i="4"/>
  <c r="ADG99" i="4"/>
  <c r="ADH99" i="4"/>
  <c r="ADI99" i="4"/>
  <c r="ADJ99" i="4"/>
  <c r="ADK99" i="4"/>
  <c r="ADL99" i="4"/>
  <c r="ADM99" i="4"/>
  <c r="ADN99" i="4"/>
  <c r="ADO99" i="4"/>
  <c r="ADP99" i="4"/>
  <c r="ADQ99" i="4"/>
  <c r="ADR99" i="4"/>
  <c r="ADS99" i="4"/>
  <c r="ADT99" i="4"/>
  <c r="ADU99" i="4"/>
  <c r="ADV99" i="4"/>
  <c r="ADW99" i="4"/>
  <c r="ADX99" i="4"/>
  <c r="ADY99" i="4"/>
  <c r="ADZ99" i="4"/>
  <c r="AEA99" i="4"/>
  <c r="AEB99" i="4"/>
  <c r="AEC99" i="4"/>
  <c r="AED99" i="4"/>
  <c r="AEE99" i="4"/>
  <c r="AEF99" i="4"/>
  <c r="AEG99" i="4"/>
  <c r="AEH99" i="4"/>
  <c r="AEI99" i="4"/>
  <c r="AEJ99" i="4"/>
  <c r="AEK99" i="4"/>
  <c r="AEL99" i="4"/>
  <c r="AEM99" i="4"/>
  <c r="AEN99" i="4"/>
  <c r="AEO99" i="4"/>
  <c r="AEP99" i="4"/>
  <c r="AEQ99" i="4"/>
  <c r="AER99" i="4"/>
  <c r="AES99" i="4"/>
  <c r="AET99" i="4"/>
  <c r="AEU99" i="4"/>
  <c r="AEV99" i="4"/>
  <c r="AEW99" i="4"/>
  <c r="AEX99" i="4"/>
  <c r="AEY99" i="4"/>
  <c r="AEZ99" i="4"/>
  <c r="AFA99" i="4"/>
  <c r="AFB99" i="4"/>
  <c r="AFC99" i="4"/>
  <c r="AFD99" i="4"/>
  <c r="AFE99" i="4"/>
  <c r="AFF99" i="4"/>
  <c r="AFG99" i="4"/>
  <c r="AFH99" i="4"/>
  <c r="AFI99" i="4"/>
  <c r="AFJ99" i="4"/>
  <c r="DR62" i="4"/>
  <c r="DT62" i="4"/>
  <c r="DU62" i="4"/>
  <c r="DV62" i="4"/>
  <c r="DW62" i="4"/>
  <c r="DX62" i="4"/>
  <c r="DY62" i="4"/>
  <c r="DZ62" i="4"/>
  <c r="EA62" i="4"/>
  <c r="EB62" i="4"/>
  <c r="EC62" i="4"/>
  <c r="ED62" i="4"/>
  <c r="EE62" i="4"/>
  <c r="EF62" i="4"/>
  <c r="EG62" i="4"/>
  <c r="EH62" i="4"/>
  <c r="EI62" i="4"/>
  <c r="EJ62" i="4"/>
  <c r="EK62" i="4"/>
  <c r="EL62" i="4"/>
  <c r="EM62" i="4"/>
  <c r="EN62" i="4"/>
  <c r="EO62" i="4"/>
  <c r="EP62" i="4"/>
  <c r="EQ62" i="4"/>
  <c r="ER62" i="4"/>
  <c r="ES62" i="4"/>
  <c r="ET62" i="4"/>
  <c r="EU62" i="4"/>
  <c r="EV62" i="4"/>
  <c r="EW62" i="4"/>
  <c r="EX62" i="4"/>
  <c r="EY62" i="4"/>
  <c r="EZ62" i="4"/>
  <c r="FA62" i="4"/>
  <c r="FB62" i="4"/>
  <c r="FC62" i="4"/>
  <c r="FD62" i="4"/>
  <c r="FE62" i="4"/>
  <c r="FF62" i="4"/>
  <c r="FG62" i="4"/>
  <c r="FH62" i="4"/>
  <c r="FI62" i="4"/>
  <c r="FJ62" i="4"/>
  <c r="FK62" i="4"/>
  <c r="FL62" i="4"/>
  <c r="FM62" i="4"/>
  <c r="FN62" i="4"/>
  <c r="FO62" i="4"/>
  <c r="FP62" i="4"/>
  <c r="FQ62" i="4"/>
  <c r="FR62" i="4"/>
  <c r="FS62" i="4"/>
  <c r="FT62" i="4"/>
  <c r="FU62" i="4"/>
  <c r="FV62" i="4"/>
  <c r="FW62" i="4"/>
  <c r="FX62" i="4"/>
  <c r="FY62" i="4"/>
  <c r="FZ62" i="4"/>
  <c r="GA62" i="4"/>
  <c r="GB62" i="4"/>
  <c r="GC62" i="4"/>
  <c r="GD62" i="4"/>
  <c r="GE62" i="4"/>
  <c r="GF62" i="4"/>
  <c r="GG62" i="4"/>
  <c r="GH62" i="4"/>
  <c r="GI62" i="4"/>
  <c r="GJ62" i="4"/>
  <c r="GK62" i="4"/>
  <c r="GL62" i="4"/>
  <c r="GM62" i="4"/>
  <c r="GN62" i="4"/>
  <c r="GO62" i="4"/>
  <c r="GP62" i="4"/>
  <c r="GQ62" i="4"/>
  <c r="GR62" i="4"/>
  <c r="GS62" i="4"/>
  <c r="GT62" i="4"/>
  <c r="GU62" i="4"/>
  <c r="KS62" i="4"/>
  <c r="KT62" i="4"/>
  <c r="KU62" i="4"/>
  <c r="KV62" i="4"/>
  <c r="KW62" i="4"/>
  <c r="KX62" i="4"/>
  <c r="KY62" i="4"/>
  <c r="KZ62" i="4"/>
  <c r="LA62" i="4"/>
  <c r="LB62" i="4"/>
  <c r="LC62" i="4"/>
  <c r="LD62" i="4"/>
  <c r="LE62" i="4"/>
  <c r="LF62" i="4"/>
  <c r="LG62" i="4"/>
  <c r="LH62" i="4"/>
  <c r="LI62" i="4"/>
  <c r="LJ62" i="4"/>
  <c r="LK62" i="4"/>
  <c r="LL62" i="4"/>
  <c r="LM62" i="4"/>
  <c r="LN62" i="4"/>
  <c r="LO62" i="4"/>
  <c r="LP62" i="4"/>
  <c r="LQ62" i="4"/>
  <c r="LR62" i="4"/>
  <c r="LS62" i="4"/>
  <c r="LT62" i="4"/>
  <c r="LU62" i="4"/>
  <c r="LV62" i="4"/>
  <c r="LW62" i="4"/>
  <c r="LX62" i="4"/>
  <c r="LY62" i="4"/>
  <c r="LZ62" i="4"/>
  <c r="MA62" i="4"/>
  <c r="MB62" i="4"/>
  <c r="MC62" i="4"/>
  <c r="MD62" i="4"/>
  <c r="ME62" i="4"/>
  <c r="MF62" i="4"/>
  <c r="MG62" i="4"/>
  <c r="MH62" i="4"/>
  <c r="MI62" i="4"/>
  <c r="MJ62" i="4"/>
  <c r="MK62" i="4"/>
  <c r="ML62" i="4"/>
  <c r="MM62" i="4"/>
  <c r="MN62" i="4"/>
  <c r="MO62" i="4"/>
  <c r="MP62" i="4"/>
  <c r="MQ62" i="4"/>
  <c r="MR62" i="4"/>
  <c r="MS62" i="4"/>
  <c r="MT62" i="4"/>
  <c r="MU62" i="4"/>
  <c r="MV62" i="4"/>
  <c r="MW62" i="4"/>
  <c r="MX62" i="4"/>
  <c r="MY62" i="4"/>
  <c r="MZ62" i="4"/>
  <c r="NA62" i="4"/>
  <c r="NB62" i="4"/>
  <c r="NC62" i="4"/>
  <c r="ND62" i="4"/>
  <c r="NE62" i="4"/>
  <c r="NF62" i="4"/>
  <c r="NG62" i="4"/>
  <c r="NH62" i="4"/>
  <c r="NI62" i="4"/>
  <c r="NJ62" i="4"/>
  <c r="NK62" i="4"/>
  <c r="NL62" i="4"/>
  <c r="NM62" i="4"/>
  <c r="NN62" i="4"/>
  <c r="NO62" i="4"/>
  <c r="NP62" i="4"/>
  <c r="NQ62" i="4"/>
  <c r="NR62" i="4"/>
  <c r="NS62" i="4"/>
  <c r="NT62" i="4"/>
  <c r="NU62" i="4"/>
  <c r="NV62" i="4"/>
  <c r="OG62" i="4"/>
  <c r="OH62" i="4"/>
  <c r="OI62" i="4"/>
  <c r="OJ62" i="4"/>
  <c r="OK62" i="4"/>
  <c r="OL62" i="4"/>
  <c r="OM62" i="4"/>
  <c r="ON62" i="4"/>
  <c r="OO62" i="4"/>
  <c r="OP62" i="4"/>
  <c r="OQ62" i="4"/>
  <c r="OR62" i="4"/>
  <c r="OS62" i="4"/>
  <c r="OT62" i="4"/>
  <c r="OU62" i="4"/>
  <c r="OV62" i="4"/>
  <c r="OW62" i="4"/>
  <c r="OX62" i="4"/>
  <c r="OY62" i="4"/>
  <c r="OZ62" i="4"/>
  <c r="PA62" i="4"/>
  <c r="PB62" i="4"/>
  <c r="PC62" i="4"/>
  <c r="PD62" i="4"/>
  <c r="PE62" i="4"/>
  <c r="PF62" i="4"/>
  <c r="PG62" i="4"/>
  <c r="PH62" i="4"/>
  <c r="PI62" i="4"/>
  <c r="PJ62" i="4"/>
  <c r="PK62" i="4"/>
  <c r="PL62" i="4"/>
  <c r="PM62" i="4"/>
  <c r="PN62" i="4"/>
  <c r="PO62" i="4"/>
  <c r="PP62" i="4"/>
  <c r="PQ62" i="4"/>
  <c r="PR62" i="4"/>
  <c r="PS62" i="4"/>
  <c r="PT62" i="4"/>
  <c r="PU62" i="4"/>
  <c r="PV62" i="4"/>
  <c r="PW62" i="4"/>
  <c r="PX62" i="4"/>
  <c r="PY62" i="4"/>
  <c r="PZ62" i="4"/>
  <c r="QA62" i="4"/>
  <c r="QB62" i="4"/>
  <c r="QC62" i="4"/>
  <c r="QD62" i="4"/>
  <c r="QE62" i="4"/>
  <c r="QF62" i="4"/>
  <c r="QG62" i="4"/>
  <c r="QH62" i="4"/>
  <c r="QI62" i="4"/>
  <c r="QJ62" i="4"/>
  <c r="QK62" i="4"/>
  <c r="QL62" i="4"/>
  <c r="QM62" i="4"/>
  <c r="QN62" i="4"/>
  <c r="QO62" i="4"/>
  <c r="QP62" i="4"/>
  <c r="QQ62" i="4"/>
  <c r="QR62" i="4"/>
  <c r="QS62" i="4"/>
  <c r="QT62" i="4"/>
  <c r="QU62" i="4"/>
  <c r="QV62" i="4"/>
  <c r="QW62" i="4"/>
  <c r="QX62" i="4"/>
  <c r="QY62" i="4"/>
  <c r="QZ62" i="4"/>
  <c r="RA62" i="4"/>
  <c r="RB62" i="4"/>
  <c r="RC62" i="4"/>
  <c r="RD62" i="4"/>
  <c r="RE62" i="4"/>
  <c r="RF62" i="4"/>
  <c r="RG62" i="4"/>
  <c r="RH62" i="4"/>
  <c r="RI62" i="4"/>
  <c r="RJ62" i="4"/>
  <c r="RT62" i="4"/>
  <c r="RU62" i="4"/>
  <c r="RV62" i="4"/>
  <c r="RW62" i="4"/>
  <c r="RX62" i="4"/>
  <c r="RY62" i="4"/>
  <c r="RZ62" i="4"/>
  <c r="SA62" i="4"/>
  <c r="SB62" i="4"/>
  <c r="SC62" i="4"/>
  <c r="SD62" i="4"/>
  <c r="SE62" i="4"/>
  <c r="SF62" i="4"/>
  <c r="SG62" i="4"/>
  <c r="SH62" i="4"/>
  <c r="SI62" i="4"/>
  <c r="SJ62" i="4"/>
  <c r="SK62" i="4"/>
  <c r="SL62" i="4"/>
  <c r="SM62" i="4"/>
  <c r="SN62" i="4"/>
  <c r="SO62" i="4"/>
  <c r="SP62" i="4"/>
  <c r="SQ62" i="4"/>
  <c r="SR62" i="4"/>
  <c r="SS62" i="4"/>
  <c r="ST62" i="4"/>
  <c r="SU62" i="4"/>
  <c r="SV62" i="4"/>
  <c r="SW62" i="4"/>
  <c r="SX62" i="4"/>
  <c r="SY62" i="4"/>
  <c r="SZ62" i="4"/>
  <c r="TA62" i="4"/>
  <c r="TB62" i="4"/>
  <c r="TC62" i="4"/>
  <c r="TD62" i="4"/>
  <c r="TE62" i="4"/>
  <c r="TF62" i="4"/>
  <c r="TG62" i="4"/>
  <c r="TH62" i="4"/>
  <c r="TI62" i="4"/>
  <c r="TJ62" i="4"/>
  <c r="TK62" i="4"/>
  <c r="TL62" i="4"/>
  <c r="TM62" i="4"/>
  <c r="TN62" i="4"/>
  <c r="TO62" i="4"/>
  <c r="TP62" i="4"/>
  <c r="TQ62" i="4"/>
  <c r="TR62" i="4"/>
  <c r="TS62" i="4"/>
  <c r="TT62" i="4"/>
  <c r="TU62" i="4"/>
  <c r="TV62" i="4"/>
  <c r="TW62" i="4"/>
  <c r="TX62" i="4"/>
  <c r="TY62" i="4"/>
  <c r="TZ62" i="4"/>
  <c r="UA62" i="4"/>
  <c r="UB62" i="4"/>
  <c r="UC62" i="4"/>
  <c r="UD62" i="4"/>
  <c r="UE62" i="4"/>
  <c r="UF62" i="4"/>
  <c r="UG62" i="4"/>
  <c r="UH62" i="4"/>
  <c r="UI62" i="4"/>
  <c r="UJ62" i="4"/>
  <c r="UK62" i="4"/>
  <c r="UL62" i="4"/>
  <c r="UM62" i="4"/>
  <c r="UN62" i="4"/>
  <c r="UO62" i="4"/>
  <c r="UP62" i="4"/>
  <c r="UQ62" i="4"/>
  <c r="UR62" i="4"/>
  <c r="US62" i="4"/>
  <c r="UT62" i="4"/>
  <c r="UU62" i="4"/>
  <c r="UV62" i="4"/>
  <c r="UW62" i="4"/>
  <c r="VG62" i="4"/>
  <c r="VH62" i="4"/>
  <c r="VI62" i="4"/>
  <c r="VJ62" i="4"/>
  <c r="VK62" i="4"/>
  <c r="VL62" i="4"/>
  <c r="VM62" i="4"/>
  <c r="VN62" i="4"/>
  <c r="VO62" i="4"/>
  <c r="VP62" i="4"/>
  <c r="VQ62" i="4"/>
  <c r="VR62" i="4"/>
  <c r="VS62" i="4"/>
  <c r="VT62" i="4"/>
  <c r="VU62" i="4"/>
  <c r="VV62" i="4"/>
  <c r="VW62" i="4"/>
  <c r="VX62" i="4"/>
  <c r="VY62" i="4"/>
  <c r="VZ62" i="4"/>
  <c r="WA62" i="4"/>
  <c r="WB62" i="4"/>
  <c r="WC62" i="4"/>
  <c r="WD62" i="4"/>
  <c r="WE62" i="4"/>
  <c r="WF62" i="4"/>
  <c r="WG62" i="4"/>
  <c r="WH62" i="4"/>
  <c r="WI62" i="4"/>
  <c r="WJ62" i="4"/>
  <c r="WK62" i="4"/>
  <c r="WL62" i="4"/>
  <c r="WM62" i="4"/>
  <c r="WN62" i="4"/>
  <c r="WO62" i="4"/>
  <c r="WP62" i="4"/>
  <c r="WQ62" i="4"/>
  <c r="WR62" i="4"/>
  <c r="WS62" i="4"/>
  <c r="WT62" i="4"/>
  <c r="WU62" i="4"/>
  <c r="WV62" i="4"/>
  <c r="WW62" i="4"/>
  <c r="WX62" i="4"/>
  <c r="WY62" i="4"/>
  <c r="WZ62" i="4"/>
  <c r="XA62" i="4"/>
  <c r="XB62" i="4"/>
  <c r="XC62" i="4"/>
  <c r="XD62" i="4"/>
  <c r="XE62" i="4"/>
  <c r="XF62" i="4"/>
  <c r="XG62" i="4"/>
  <c r="XH62" i="4"/>
  <c r="XI62" i="4"/>
  <c r="XJ62" i="4"/>
  <c r="XK62" i="4"/>
  <c r="XL62" i="4"/>
  <c r="XM62" i="4"/>
  <c r="XN62" i="4"/>
  <c r="XO62" i="4"/>
  <c r="XP62" i="4"/>
  <c r="XQ62" i="4"/>
  <c r="XR62" i="4"/>
  <c r="XS62" i="4"/>
  <c r="XT62" i="4"/>
  <c r="XU62" i="4"/>
  <c r="XV62" i="4"/>
  <c r="XW62" i="4"/>
  <c r="XX62" i="4"/>
  <c r="XY62" i="4"/>
  <c r="XZ62" i="4"/>
  <c r="YA62" i="4"/>
  <c r="YB62" i="4"/>
  <c r="YC62" i="4"/>
  <c r="YD62" i="4"/>
  <c r="YE62" i="4"/>
  <c r="YF62" i="4"/>
  <c r="YG62" i="4"/>
  <c r="YH62" i="4"/>
  <c r="YI62" i="4"/>
  <c r="YJ62" i="4"/>
  <c r="YT62" i="4"/>
  <c r="YU62" i="4"/>
  <c r="YV62" i="4"/>
  <c r="YW62" i="4"/>
  <c r="YX62" i="4"/>
  <c r="YY62" i="4"/>
  <c r="YZ62" i="4"/>
  <c r="ZA62" i="4"/>
  <c r="ZB62" i="4"/>
  <c r="ZC62" i="4"/>
  <c r="ZD62" i="4"/>
  <c r="ZE62" i="4"/>
  <c r="ZF62" i="4"/>
  <c r="ZG62" i="4"/>
  <c r="ZH62" i="4"/>
  <c r="ZI62" i="4"/>
  <c r="ZJ62" i="4"/>
  <c r="ZK62" i="4"/>
  <c r="ZL62" i="4"/>
  <c r="ZM62" i="4"/>
  <c r="ZN62" i="4"/>
  <c r="ZO62" i="4"/>
  <c r="ZP62" i="4"/>
  <c r="ZQ62" i="4"/>
  <c r="ZR62" i="4"/>
  <c r="ZS62" i="4"/>
  <c r="ZT62" i="4"/>
  <c r="ZU62" i="4"/>
  <c r="ZV62" i="4"/>
  <c r="ZW62" i="4"/>
  <c r="ZX62" i="4"/>
  <c r="ZY62" i="4"/>
  <c r="ZZ62" i="4"/>
  <c r="AAA62" i="4"/>
  <c r="AAB62" i="4"/>
  <c r="AAC62" i="4"/>
  <c r="AAD62" i="4"/>
  <c r="AAE62" i="4"/>
  <c r="AAF62" i="4"/>
  <c r="AAG62" i="4"/>
  <c r="AAH62" i="4"/>
  <c r="AAI62" i="4"/>
  <c r="AAJ62" i="4"/>
  <c r="AAK62" i="4"/>
  <c r="AAL62" i="4"/>
  <c r="AAM62" i="4"/>
  <c r="AAN62" i="4"/>
  <c r="AAO62" i="4"/>
  <c r="AAP62" i="4"/>
  <c r="AAQ62" i="4"/>
  <c r="AAR62" i="4"/>
  <c r="AAS62" i="4"/>
  <c r="AAT62" i="4"/>
  <c r="AAU62" i="4"/>
  <c r="AAV62" i="4"/>
  <c r="AAW62" i="4"/>
  <c r="AAX62" i="4"/>
  <c r="AAY62" i="4"/>
  <c r="AAZ62" i="4"/>
  <c r="ABA62" i="4"/>
  <c r="ABB62" i="4"/>
  <c r="ABC62" i="4"/>
  <c r="ABD62" i="4"/>
  <c r="ABE62" i="4"/>
  <c r="ABF62" i="4"/>
  <c r="ABG62" i="4"/>
  <c r="ABH62" i="4"/>
  <c r="ABI62" i="4"/>
  <c r="ABJ62" i="4"/>
  <c r="ABK62" i="4"/>
  <c r="ABL62" i="4"/>
  <c r="ABM62" i="4"/>
  <c r="ABN62" i="4"/>
  <c r="ABO62" i="4"/>
  <c r="ABP62" i="4"/>
  <c r="ABQ62" i="4"/>
  <c r="ABR62" i="4"/>
  <c r="ABS62" i="4"/>
  <c r="ABT62" i="4"/>
  <c r="ABU62" i="4"/>
  <c r="ABV62" i="4"/>
  <c r="ABW62" i="4"/>
  <c r="ACG62" i="4"/>
  <c r="ACH62" i="4"/>
  <c r="ACI62" i="4"/>
  <c r="ACJ62" i="4"/>
  <c r="ACK62" i="4"/>
  <c r="ACL62" i="4"/>
  <c r="ACM62" i="4"/>
  <c r="ACN62" i="4"/>
  <c r="ACO62" i="4"/>
  <c r="ACP62" i="4"/>
  <c r="ACQ62" i="4"/>
  <c r="ACR62" i="4"/>
  <c r="ACS62" i="4"/>
  <c r="ACT62" i="4"/>
  <c r="ACU62" i="4"/>
  <c r="ACV62" i="4"/>
  <c r="ACW62" i="4"/>
  <c r="ACX62" i="4"/>
  <c r="ACY62" i="4"/>
  <c r="ACZ62" i="4"/>
  <c r="ADA62" i="4"/>
  <c r="ADB62" i="4"/>
  <c r="ADC62" i="4"/>
  <c r="ADD62" i="4"/>
  <c r="ADE62" i="4"/>
  <c r="ADF62" i="4"/>
  <c r="ADG62" i="4"/>
  <c r="ADH62" i="4"/>
  <c r="ADI62" i="4"/>
  <c r="ADJ62" i="4"/>
  <c r="ADK62" i="4"/>
  <c r="ADL62" i="4"/>
  <c r="ADM62" i="4"/>
  <c r="ADN62" i="4"/>
  <c r="ADO62" i="4"/>
  <c r="ADP62" i="4"/>
  <c r="ADQ62" i="4"/>
  <c r="ADR62" i="4"/>
  <c r="ADS62" i="4"/>
  <c r="ADT62" i="4"/>
  <c r="ADU62" i="4"/>
  <c r="ADV62" i="4"/>
  <c r="ADW62" i="4"/>
  <c r="ADX62" i="4"/>
  <c r="ADY62" i="4"/>
  <c r="ADZ62" i="4"/>
  <c r="AEA62" i="4"/>
  <c r="AEB62" i="4"/>
  <c r="AEC62" i="4"/>
  <c r="AED62" i="4"/>
  <c r="AEE62" i="4"/>
  <c r="AEF62" i="4"/>
  <c r="AEG62" i="4"/>
  <c r="AEH62" i="4"/>
  <c r="AEI62" i="4"/>
  <c r="AEJ62" i="4"/>
  <c r="AEK62" i="4"/>
  <c r="AEL62" i="4"/>
  <c r="AEM62" i="4"/>
  <c r="AEN62" i="4"/>
  <c r="AEO62" i="4"/>
  <c r="AEP62" i="4"/>
  <c r="AEQ62" i="4"/>
  <c r="AER62" i="4"/>
  <c r="AES62" i="4"/>
  <c r="AET62" i="4"/>
  <c r="AEU62" i="4"/>
  <c r="AEV62" i="4"/>
  <c r="AEW62" i="4"/>
  <c r="AEX62" i="4"/>
  <c r="AEY62" i="4"/>
  <c r="AEZ62" i="4"/>
  <c r="AFA62" i="4"/>
  <c r="AFB62" i="4"/>
  <c r="AFC62" i="4"/>
  <c r="AFD62" i="4"/>
  <c r="AFE62" i="4"/>
  <c r="AFF62" i="4"/>
  <c r="AFG62" i="4"/>
  <c r="AFH62" i="4"/>
  <c r="AFI62" i="4"/>
  <c r="AFJ62" i="4"/>
  <c r="AI357" i="21" l="1"/>
  <c r="T358" i="21"/>
  <c r="U358" i="21" s="1"/>
  <c r="AH358" i="21" s="1"/>
  <c r="YM4" i="4"/>
  <c r="YL4" i="4"/>
  <c r="T414" i="21"/>
  <c r="U414" i="21" s="1"/>
  <c r="X414" i="21" s="1"/>
  <c r="Y414" i="21" s="1"/>
  <c r="W137" i="21"/>
  <c r="AW136" i="21"/>
  <c r="AU102" i="21"/>
  <c r="AH102" i="21"/>
  <c r="Q103" i="21"/>
  <c r="S103" i="21"/>
  <c r="AS103" i="21" s="1"/>
  <c r="R103" i="21"/>
  <c r="Q192" i="21"/>
  <c r="S192" i="21"/>
  <c r="AH191" i="21"/>
  <c r="R192" i="21"/>
  <c r="S304" i="21"/>
  <c r="Q304" i="21"/>
  <c r="AH303" i="21"/>
  <c r="AI303" i="21" s="1"/>
  <c r="R304" i="21"/>
  <c r="S248" i="21"/>
  <c r="Q248" i="21"/>
  <c r="AH247" i="21"/>
  <c r="AI247" i="21" s="1"/>
  <c r="R248" i="21"/>
  <c r="KM38" i="4"/>
  <c r="RO97" i="4"/>
  <c r="ACB32" i="4"/>
  <c r="KM31" i="4"/>
  <c r="OA65" i="4"/>
  <c r="KM68" i="4"/>
  <c r="ACB21" i="4"/>
  <c r="KM105" i="4"/>
  <c r="ACB76" i="4"/>
  <c r="YO112" i="4"/>
  <c r="RO125" i="4"/>
  <c r="OA22" i="4"/>
  <c r="ACB7" i="4"/>
  <c r="YO57" i="4"/>
  <c r="ACB44" i="4"/>
  <c r="OA33" i="4"/>
  <c r="YO38" i="4"/>
  <c r="ACB115" i="4"/>
  <c r="ACB28" i="4"/>
  <c r="OA10" i="4"/>
  <c r="RO14" i="4"/>
  <c r="ACB16" i="4"/>
  <c r="VB27" i="4"/>
  <c r="KM27" i="4"/>
  <c r="VB122" i="4"/>
  <c r="KM76" i="4"/>
  <c r="VB81" i="4"/>
  <c r="OA44" i="4"/>
  <c r="RO39" i="4"/>
  <c r="OA28" i="4"/>
  <c r="KK58" i="4"/>
  <c r="VB31" i="4"/>
  <c r="RO8" i="4"/>
  <c r="KM8" i="4"/>
  <c r="VB69" i="4"/>
  <c r="RM92" i="4"/>
  <c r="YO82" i="4"/>
  <c r="VB129" i="4"/>
  <c r="YO88" i="4"/>
  <c r="ACB49" i="4"/>
  <c r="YO15" i="4"/>
  <c r="KM15" i="4"/>
  <c r="RO56" i="4"/>
  <c r="VB110" i="4"/>
  <c r="KN44" i="4"/>
  <c r="NY9" i="4"/>
  <c r="CT7" i="4"/>
  <c r="KM25" i="4"/>
  <c r="OB5" i="4"/>
  <c r="OA4" i="4"/>
  <c r="VB79" i="4"/>
  <c r="YO68" i="4"/>
  <c r="ABZ105" i="4"/>
  <c r="KM85" i="4"/>
  <c r="VB77" i="4"/>
  <c r="RO29" i="4"/>
  <c r="RO94" i="4"/>
  <c r="ACB114" i="4"/>
  <c r="OA114" i="4"/>
  <c r="KN34" i="4"/>
  <c r="ABY92" i="4"/>
  <c r="KM125" i="4"/>
  <c r="OA54" i="4"/>
  <c r="ACB72" i="4"/>
  <c r="OA53" i="4"/>
  <c r="YO3" i="4"/>
  <c r="OA3" i="4"/>
  <c r="NZ89" i="4"/>
  <c r="YO107" i="4"/>
  <c r="KM107" i="4"/>
  <c r="RO87" i="4"/>
  <c r="YO9" i="4"/>
  <c r="ACB25" i="4"/>
  <c r="YO70" i="4"/>
  <c r="KM70" i="4"/>
  <c r="RO4" i="4"/>
  <c r="VB120" i="4"/>
  <c r="OA120" i="4"/>
  <c r="OA90" i="4"/>
  <c r="YO104" i="4"/>
  <c r="KM104" i="4"/>
  <c r="ABZ27" i="4"/>
  <c r="VB111" i="4"/>
  <c r="RO47" i="4"/>
  <c r="UY34" i="4"/>
  <c r="RO123" i="4"/>
  <c r="VB11" i="4"/>
  <c r="RO24" i="4"/>
  <c r="OA125" i="4"/>
  <c r="YO30" i="4"/>
  <c r="OA30" i="4"/>
  <c r="VB78" i="4"/>
  <c r="RO115" i="4"/>
  <c r="VB95" i="4"/>
  <c r="RM25" i="4"/>
  <c r="YO60" i="4"/>
  <c r="YM60" i="4"/>
  <c r="UY60" i="4"/>
  <c r="YM119" i="4"/>
  <c r="RO37" i="4"/>
  <c r="ACB83" i="4"/>
  <c r="CT103" i="4"/>
  <c r="KM98" i="4"/>
  <c r="VB85" i="4"/>
  <c r="RO102" i="4"/>
  <c r="ACB29" i="4"/>
  <c r="OA31" i="4"/>
  <c r="RO127" i="4"/>
  <c r="KM112" i="4"/>
  <c r="KK112" i="4"/>
  <c r="VB128" i="4"/>
  <c r="KM63" i="4"/>
  <c r="OA115" i="4"/>
  <c r="KM39" i="4"/>
  <c r="CS22" i="4"/>
  <c r="NZ113" i="4"/>
  <c r="KM48" i="4"/>
  <c r="KN5" i="4"/>
  <c r="ACA119" i="4"/>
  <c r="VB45" i="4"/>
  <c r="ACB100" i="4"/>
  <c r="OA100" i="4"/>
  <c r="CR101" i="4"/>
  <c r="OA68" i="4"/>
  <c r="RM58" i="4"/>
  <c r="ACB47" i="4"/>
  <c r="ACB51" i="4"/>
  <c r="YO109" i="4"/>
  <c r="KM109" i="4"/>
  <c r="YO43" i="4"/>
  <c r="NY112" i="4"/>
  <c r="OA50" i="4"/>
  <c r="OA40" i="4"/>
  <c r="CR17" i="4"/>
  <c r="DB87" i="4"/>
  <c r="ACB113" i="4"/>
  <c r="KM80" i="4"/>
  <c r="ACB37" i="4"/>
  <c r="OA37" i="4"/>
  <c r="OA45" i="4"/>
  <c r="RO32" i="4"/>
  <c r="ACB20" i="4"/>
  <c r="OA20" i="4"/>
  <c r="VB41" i="4"/>
  <c r="YO58" i="4"/>
  <c r="OA77" i="4"/>
  <c r="OA102" i="4"/>
  <c r="YO124" i="4"/>
  <c r="OA124" i="4"/>
  <c r="YO73" i="4"/>
  <c r="KM10" i="4"/>
  <c r="KM51" i="4"/>
  <c r="OA46" i="4"/>
  <c r="RM112" i="4"/>
  <c r="UZ24" i="4"/>
  <c r="RO63" i="4"/>
  <c r="VB61" i="4"/>
  <c r="KM64" i="4"/>
  <c r="NX28" i="4"/>
  <c r="YO130" i="4"/>
  <c r="UZ80" i="4"/>
  <c r="KM4" i="4"/>
  <c r="YO100" i="4"/>
  <c r="KM100" i="4"/>
  <c r="OA32" i="4"/>
  <c r="KK98" i="4"/>
  <c r="OA105" i="4"/>
  <c r="UZ46" i="4"/>
  <c r="KN46" i="4"/>
  <c r="ACA112" i="4"/>
  <c r="NZ112" i="4"/>
  <c r="KM50" i="4"/>
  <c r="KM110" i="4"/>
  <c r="RO42" i="4"/>
  <c r="VB89" i="4"/>
  <c r="OA64" i="4"/>
  <c r="UZ28" i="4"/>
  <c r="OA48" i="4"/>
  <c r="KM83" i="4"/>
  <c r="KM65" i="4"/>
  <c r="KK19" i="4"/>
  <c r="VB117" i="4"/>
  <c r="VB82" i="4"/>
  <c r="VB33" i="4"/>
  <c r="ACB59" i="4"/>
  <c r="OA59" i="4"/>
  <c r="KJ44" i="4"/>
  <c r="RN89" i="4"/>
  <c r="UY111" i="4"/>
  <c r="ACB26" i="4"/>
  <c r="OA26" i="4"/>
  <c r="CY110" i="4"/>
  <c r="CQ59" i="4"/>
  <c r="KJ80" i="4"/>
  <c r="HB26" i="4"/>
  <c r="UY117" i="4"/>
  <c r="KJ12" i="4"/>
  <c r="CX16" i="4"/>
  <c r="CW16" i="4"/>
  <c r="CV16" i="4"/>
  <c r="CU16" i="4"/>
  <c r="CX107" i="4"/>
  <c r="CW107" i="4"/>
  <c r="CV107" i="4"/>
  <c r="CU107" i="4"/>
  <c r="CX28" i="4"/>
  <c r="CW28" i="4"/>
  <c r="CV28" i="4"/>
  <c r="CU28" i="4"/>
  <c r="CX5" i="4"/>
  <c r="CW5" i="4"/>
  <c r="CV5" i="4"/>
  <c r="CU5" i="4"/>
  <c r="CX62" i="4"/>
  <c r="CW62" i="4"/>
  <c r="CV62" i="4"/>
  <c r="CU62" i="4"/>
  <c r="CX99" i="4"/>
  <c r="CW99" i="4"/>
  <c r="CU99" i="4"/>
  <c r="CV99" i="4"/>
  <c r="CX114" i="4"/>
  <c r="CW114" i="4"/>
  <c r="CV114" i="4"/>
  <c r="CU114" i="4"/>
  <c r="CX43" i="4"/>
  <c r="CW43" i="4"/>
  <c r="CV43" i="4"/>
  <c r="CU43" i="4"/>
  <c r="CT39" i="4"/>
  <c r="CX39" i="4"/>
  <c r="CW39" i="4"/>
  <c r="CV39" i="4"/>
  <c r="CU39" i="4"/>
  <c r="CX64" i="4"/>
  <c r="CW64" i="4"/>
  <c r="CV64" i="4"/>
  <c r="CU64" i="4"/>
  <c r="CX22" i="4"/>
  <c r="CW22" i="4"/>
  <c r="CV22" i="4"/>
  <c r="CU22" i="4"/>
  <c r="CU111" i="4"/>
  <c r="CV111" i="4"/>
  <c r="CX111" i="4"/>
  <c r="CW111" i="4"/>
  <c r="CX58" i="4"/>
  <c r="CW58" i="4"/>
  <c r="CV58" i="4"/>
  <c r="CU58" i="4"/>
  <c r="CU24" i="4"/>
  <c r="CX24" i="4"/>
  <c r="CW24" i="4"/>
  <c r="CV24" i="4"/>
  <c r="CX91" i="4"/>
  <c r="CW91" i="4"/>
  <c r="CU91" i="4"/>
  <c r="CV91" i="4"/>
  <c r="CX36" i="4"/>
  <c r="CU36" i="4"/>
  <c r="CW36" i="4"/>
  <c r="CV36" i="4"/>
  <c r="CX122" i="4"/>
  <c r="CW122" i="4"/>
  <c r="CV122" i="4"/>
  <c r="CU122" i="4"/>
  <c r="CX75" i="4"/>
  <c r="CW75" i="4"/>
  <c r="CV75" i="4"/>
  <c r="CU75" i="4"/>
  <c r="CT73" i="4"/>
  <c r="CU73" i="4"/>
  <c r="CX73" i="4"/>
  <c r="CW73" i="4"/>
  <c r="CV73" i="4"/>
  <c r="CX123" i="4"/>
  <c r="CW123" i="4"/>
  <c r="CV123" i="4"/>
  <c r="CU123" i="4"/>
  <c r="CX14" i="4"/>
  <c r="CW14" i="4"/>
  <c r="CV14" i="4"/>
  <c r="CU14" i="4"/>
  <c r="CQ92" i="4"/>
  <c r="DB24" i="4"/>
  <c r="CX108" i="4"/>
  <c r="CW108" i="4"/>
  <c r="CV108" i="4"/>
  <c r="CU108" i="4"/>
  <c r="CU129" i="4"/>
  <c r="CX129" i="4"/>
  <c r="CW129" i="4"/>
  <c r="CV129" i="4"/>
  <c r="CX33" i="4"/>
  <c r="CW33" i="4"/>
  <c r="CV33" i="4"/>
  <c r="CU33" i="4"/>
  <c r="CU125" i="4"/>
  <c r="CX125" i="4"/>
  <c r="CW125" i="4"/>
  <c r="CV125" i="4"/>
  <c r="CX96" i="4"/>
  <c r="CW96" i="4"/>
  <c r="CV96" i="4"/>
  <c r="CU96" i="4"/>
  <c r="CU121" i="4"/>
  <c r="CX121" i="4"/>
  <c r="CW121" i="4"/>
  <c r="CV121" i="4"/>
  <c r="CX30" i="4"/>
  <c r="CW30" i="4"/>
  <c r="CV30" i="4"/>
  <c r="CU30" i="4"/>
  <c r="CX59" i="4"/>
  <c r="CU59" i="4"/>
  <c r="CW59" i="4"/>
  <c r="CV59" i="4"/>
  <c r="CX54" i="4"/>
  <c r="CW54" i="4"/>
  <c r="CV54" i="4"/>
  <c r="CU54" i="4"/>
  <c r="CX72" i="4"/>
  <c r="CW72" i="4"/>
  <c r="CU72" i="4"/>
  <c r="CV72" i="4"/>
  <c r="CX35" i="4"/>
  <c r="CW35" i="4"/>
  <c r="CV35" i="4"/>
  <c r="CU35" i="4"/>
  <c r="CU87" i="4"/>
  <c r="CX87" i="4"/>
  <c r="CW87" i="4"/>
  <c r="CV87" i="4"/>
  <c r="CX113" i="4"/>
  <c r="CW113" i="4"/>
  <c r="CV113" i="4"/>
  <c r="CU113" i="4"/>
  <c r="CX80" i="4"/>
  <c r="CW80" i="4"/>
  <c r="CV80" i="4"/>
  <c r="CU80" i="4"/>
  <c r="CV20" i="4"/>
  <c r="CU20" i="4"/>
  <c r="CX20" i="4"/>
  <c r="CW20" i="4"/>
  <c r="CX52" i="4"/>
  <c r="CW52" i="4"/>
  <c r="CV52" i="4"/>
  <c r="CU52" i="4"/>
  <c r="CT112" i="4"/>
  <c r="CX112" i="4"/>
  <c r="CW112" i="4"/>
  <c r="CV112" i="4"/>
  <c r="CU112" i="4"/>
  <c r="CX45" i="4"/>
  <c r="CW45" i="4"/>
  <c r="CV45" i="4"/>
  <c r="CU45" i="4"/>
  <c r="CU126" i="4"/>
  <c r="CV126" i="4"/>
  <c r="CX126" i="4"/>
  <c r="CW126" i="4"/>
  <c r="CT8" i="4"/>
  <c r="CU8" i="4"/>
  <c r="CX8" i="4"/>
  <c r="CW8" i="4"/>
  <c r="CV8" i="4"/>
  <c r="CU10" i="4"/>
  <c r="CX10" i="4"/>
  <c r="CW10" i="4"/>
  <c r="CV10" i="4"/>
  <c r="DM82" i="4"/>
  <c r="CX82" i="4"/>
  <c r="CW82" i="4"/>
  <c r="CV82" i="4"/>
  <c r="CU82" i="4"/>
  <c r="CX88" i="4"/>
  <c r="CW88" i="4"/>
  <c r="CV88" i="4"/>
  <c r="CU88" i="4"/>
  <c r="CU38" i="4"/>
  <c r="CX38" i="4"/>
  <c r="CW38" i="4"/>
  <c r="CV38" i="4"/>
  <c r="DM97" i="4"/>
  <c r="CX97" i="4"/>
  <c r="CW97" i="4"/>
  <c r="CV97" i="4"/>
  <c r="CU97" i="4"/>
  <c r="CX53" i="4"/>
  <c r="CW53" i="4"/>
  <c r="CV53" i="4"/>
  <c r="CU53" i="4"/>
  <c r="CX56" i="4"/>
  <c r="CW56" i="4"/>
  <c r="CV56" i="4"/>
  <c r="CU56" i="4"/>
  <c r="CU106" i="4"/>
  <c r="CX106" i="4"/>
  <c r="CW106" i="4"/>
  <c r="CV106" i="4"/>
  <c r="CX3" i="4"/>
  <c r="CW3" i="4"/>
  <c r="CV3" i="4"/>
  <c r="CU3" i="4"/>
  <c r="CT42" i="4"/>
  <c r="CX42" i="4"/>
  <c r="CW42" i="4"/>
  <c r="CV42" i="4"/>
  <c r="CU42" i="4"/>
  <c r="CX74" i="4"/>
  <c r="CW74" i="4"/>
  <c r="CU74" i="4"/>
  <c r="CV74" i="4"/>
  <c r="CX7" i="4"/>
  <c r="CW7" i="4"/>
  <c r="CV7" i="4"/>
  <c r="CU7" i="4"/>
  <c r="CU25" i="4"/>
  <c r="CX25" i="4"/>
  <c r="CW25" i="4"/>
  <c r="CV25" i="4"/>
  <c r="CX37" i="4"/>
  <c r="CW37" i="4"/>
  <c r="CV37" i="4"/>
  <c r="CU37" i="4"/>
  <c r="CV90" i="4"/>
  <c r="CU90" i="4"/>
  <c r="CX90" i="4"/>
  <c r="CW90" i="4"/>
  <c r="CX32" i="4"/>
  <c r="CW32" i="4"/>
  <c r="CV32" i="4"/>
  <c r="CU32" i="4"/>
  <c r="CV57" i="4"/>
  <c r="CU57" i="4"/>
  <c r="CX57" i="4"/>
  <c r="CW57" i="4"/>
  <c r="CX55" i="4"/>
  <c r="CW55" i="4"/>
  <c r="CV55" i="4"/>
  <c r="CU55" i="4"/>
  <c r="CX101" i="4"/>
  <c r="CW101" i="4"/>
  <c r="CU101" i="4"/>
  <c r="CV101" i="4"/>
  <c r="CX79" i="4"/>
  <c r="CW79" i="4"/>
  <c r="CV79" i="4"/>
  <c r="CU79" i="4"/>
  <c r="CX27" i="4"/>
  <c r="CV27" i="4"/>
  <c r="CU27" i="4"/>
  <c r="CW27" i="4"/>
  <c r="CV68" i="4"/>
  <c r="CU68" i="4"/>
  <c r="CX68" i="4"/>
  <c r="CW68" i="4"/>
  <c r="CX116" i="4"/>
  <c r="CW116" i="4"/>
  <c r="CV116" i="4"/>
  <c r="CU116" i="4"/>
  <c r="CX29" i="4"/>
  <c r="CW29" i="4"/>
  <c r="CV29" i="4"/>
  <c r="CU29" i="4"/>
  <c r="CV47" i="4"/>
  <c r="CU47" i="4"/>
  <c r="CX47" i="4"/>
  <c r="CW47" i="4"/>
  <c r="CX34" i="4"/>
  <c r="CU34" i="4"/>
  <c r="CW34" i="4"/>
  <c r="CV34" i="4"/>
  <c r="CU109" i="4"/>
  <c r="CX109" i="4"/>
  <c r="CW109" i="4"/>
  <c r="CV109" i="4"/>
  <c r="CX69" i="4"/>
  <c r="CW69" i="4"/>
  <c r="CV69" i="4"/>
  <c r="CU69" i="4"/>
  <c r="CX92" i="4"/>
  <c r="CW92" i="4"/>
  <c r="CV92" i="4"/>
  <c r="CU92" i="4"/>
  <c r="CU15" i="4"/>
  <c r="CX15" i="4"/>
  <c r="CW15" i="4"/>
  <c r="CV15" i="4"/>
  <c r="CX110" i="4"/>
  <c r="CW110" i="4"/>
  <c r="CV110" i="4"/>
  <c r="CU110" i="4"/>
  <c r="CX44" i="4"/>
  <c r="CU44" i="4"/>
  <c r="CW44" i="4"/>
  <c r="CV44" i="4"/>
  <c r="CX130" i="4"/>
  <c r="CW130" i="4"/>
  <c r="CV130" i="4"/>
  <c r="CU130" i="4"/>
  <c r="CU70" i="4"/>
  <c r="CX70" i="4"/>
  <c r="CW70" i="4"/>
  <c r="CV70" i="4"/>
  <c r="CU83" i="4"/>
  <c r="CV83" i="4"/>
  <c r="CX83" i="4"/>
  <c r="CW83" i="4"/>
  <c r="CX120" i="4"/>
  <c r="CV120" i="4"/>
  <c r="CU120" i="4"/>
  <c r="CW120" i="4"/>
  <c r="CX65" i="4"/>
  <c r="CW65" i="4"/>
  <c r="CV65" i="4"/>
  <c r="CU65" i="4"/>
  <c r="CX103" i="4"/>
  <c r="CW103" i="4"/>
  <c r="CV103" i="4"/>
  <c r="CU103" i="4"/>
  <c r="CX105" i="4"/>
  <c r="CV105" i="4"/>
  <c r="CU105" i="4"/>
  <c r="CW105" i="4"/>
  <c r="CX102" i="4"/>
  <c r="CW102" i="4"/>
  <c r="CV102" i="4"/>
  <c r="CU102" i="4"/>
  <c r="CX76" i="4"/>
  <c r="CW76" i="4"/>
  <c r="CU76" i="4"/>
  <c r="CV76" i="4"/>
  <c r="CX11" i="4"/>
  <c r="CU11" i="4"/>
  <c r="CW11" i="4"/>
  <c r="CV11" i="4"/>
  <c r="CU49" i="4"/>
  <c r="CX49" i="4"/>
  <c r="CW49" i="4"/>
  <c r="CV49" i="4"/>
  <c r="CX9" i="4"/>
  <c r="CW9" i="4"/>
  <c r="CV9" i="4"/>
  <c r="CU9" i="4"/>
  <c r="CX119" i="4"/>
  <c r="CW119" i="4"/>
  <c r="CV119" i="4"/>
  <c r="CU119" i="4"/>
  <c r="CX100" i="4"/>
  <c r="CW100" i="4"/>
  <c r="CV100" i="4"/>
  <c r="CU100" i="4"/>
  <c r="CX31" i="4"/>
  <c r="CW31" i="4"/>
  <c r="CV31" i="4"/>
  <c r="CU31" i="4"/>
  <c r="CT127" i="4"/>
  <c r="CX127" i="4"/>
  <c r="CW127" i="4"/>
  <c r="CV127" i="4"/>
  <c r="CU127" i="4"/>
  <c r="DG43" i="4"/>
  <c r="CX67" i="4"/>
  <c r="CW67" i="4"/>
  <c r="CV67" i="4"/>
  <c r="CU67" i="4"/>
  <c r="CX81" i="4"/>
  <c r="CW81" i="4"/>
  <c r="CV81" i="4"/>
  <c r="CU81" i="4"/>
  <c r="CU13" i="4"/>
  <c r="CX13" i="4"/>
  <c r="CW13" i="4"/>
  <c r="CV13" i="4"/>
  <c r="CX95" i="4"/>
  <c r="CW95" i="4"/>
  <c r="CV95" i="4"/>
  <c r="CU95" i="4"/>
  <c r="CU48" i="4"/>
  <c r="CX48" i="4"/>
  <c r="CW48" i="4"/>
  <c r="CV48" i="4"/>
  <c r="CX118" i="4"/>
  <c r="CW118" i="4"/>
  <c r="CV118" i="4"/>
  <c r="CU118" i="4"/>
  <c r="CU19" i="4"/>
  <c r="CX19" i="4"/>
  <c r="CW19" i="4"/>
  <c r="CV19" i="4"/>
  <c r="DD58" i="4"/>
  <c r="CX85" i="4"/>
  <c r="CW85" i="4"/>
  <c r="CV85" i="4"/>
  <c r="CU85" i="4"/>
  <c r="DA77" i="4"/>
  <c r="CU77" i="4"/>
  <c r="CV77" i="4"/>
  <c r="CX77" i="4"/>
  <c r="CW77" i="4"/>
  <c r="CX94" i="4"/>
  <c r="CW94" i="4"/>
  <c r="CV94" i="4"/>
  <c r="CU94" i="4"/>
  <c r="CU71" i="4"/>
  <c r="CX71" i="4"/>
  <c r="CW71" i="4"/>
  <c r="CV71" i="4"/>
  <c r="CU124" i="4"/>
  <c r="CX124" i="4"/>
  <c r="CW124" i="4"/>
  <c r="CV124" i="4"/>
  <c r="CX50" i="4"/>
  <c r="CW50" i="4"/>
  <c r="CV50" i="4"/>
  <c r="CU50" i="4"/>
  <c r="CU40" i="4"/>
  <c r="CX40" i="4"/>
  <c r="CW40" i="4"/>
  <c r="CV40" i="4"/>
  <c r="CX128" i="4"/>
  <c r="CW128" i="4"/>
  <c r="CV128" i="4"/>
  <c r="CU128" i="4"/>
  <c r="CU115" i="4"/>
  <c r="CX115" i="4"/>
  <c r="CW115" i="4"/>
  <c r="CV115" i="4"/>
  <c r="CU89" i="4"/>
  <c r="CX89" i="4"/>
  <c r="CW89" i="4"/>
  <c r="CV89" i="4"/>
  <c r="CU61" i="4"/>
  <c r="CX61" i="4"/>
  <c r="CW61" i="4"/>
  <c r="CV61" i="4"/>
  <c r="CX4" i="4"/>
  <c r="CW4" i="4"/>
  <c r="CV4" i="4"/>
  <c r="CU4" i="4"/>
  <c r="CX86" i="4"/>
  <c r="CW86" i="4"/>
  <c r="CV86" i="4"/>
  <c r="CU86" i="4"/>
  <c r="CV18" i="4"/>
  <c r="CX18" i="4"/>
  <c r="CW18" i="4"/>
  <c r="CU18" i="4"/>
  <c r="CX41" i="4"/>
  <c r="CW41" i="4"/>
  <c r="CV41" i="4"/>
  <c r="CU41" i="4"/>
  <c r="CX66" i="4"/>
  <c r="CU66" i="4"/>
  <c r="CW66" i="4"/>
  <c r="CV66" i="4"/>
  <c r="DB60" i="4"/>
  <c r="CU60" i="4"/>
  <c r="CX60" i="4"/>
  <c r="CW60" i="4"/>
  <c r="CV60" i="4"/>
  <c r="CU21" i="4"/>
  <c r="CX21" i="4"/>
  <c r="CW21" i="4"/>
  <c r="CV21" i="4"/>
  <c r="CX98" i="4"/>
  <c r="CW98" i="4"/>
  <c r="CV98" i="4"/>
  <c r="CU98" i="4"/>
  <c r="CX51" i="4"/>
  <c r="CW51" i="4"/>
  <c r="CV51" i="4"/>
  <c r="CU51" i="4"/>
  <c r="CX46" i="4"/>
  <c r="CW46" i="4"/>
  <c r="CU46" i="4"/>
  <c r="CV46" i="4"/>
  <c r="CX117" i="4"/>
  <c r="CW117" i="4"/>
  <c r="CV117" i="4"/>
  <c r="CU117" i="4"/>
  <c r="CU12" i="4"/>
  <c r="CX12" i="4"/>
  <c r="CW12" i="4"/>
  <c r="CV12" i="4"/>
  <c r="DB11" i="4"/>
  <c r="CT78" i="4"/>
  <c r="CX78" i="4"/>
  <c r="CW78" i="4"/>
  <c r="CV78" i="4"/>
  <c r="CU78" i="4"/>
  <c r="CX63" i="4"/>
  <c r="CW63" i="4"/>
  <c r="CV63" i="4"/>
  <c r="CU63" i="4"/>
  <c r="UY110" i="4"/>
  <c r="CX84" i="4"/>
  <c r="CW84" i="4"/>
  <c r="CU84" i="4"/>
  <c r="CV84" i="4"/>
  <c r="CX17" i="4"/>
  <c r="CW17" i="4"/>
  <c r="CV17" i="4"/>
  <c r="CU17" i="4"/>
  <c r="CX23" i="4"/>
  <c r="CW23" i="4"/>
  <c r="CV23" i="4"/>
  <c r="CU23" i="4"/>
  <c r="CX104" i="4"/>
  <c r="CW104" i="4"/>
  <c r="CV104" i="4"/>
  <c r="CU104" i="4"/>
  <c r="CX93" i="4"/>
  <c r="CW93" i="4"/>
  <c r="CV93" i="4"/>
  <c r="CU93" i="4"/>
  <c r="CV6" i="4"/>
  <c r="CX6" i="4"/>
  <c r="CW6" i="4"/>
  <c r="CU6" i="4"/>
  <c r="CU26" i="4"/>
  <c r="CW26" i="4"/>
  <c r="CX26" i="4"/>
  <c r="CV26" i="4"/>
  <c r="CQ26" i="4"/>
  <c r="ABY108" i="4"/>
  <c r="DD112" i="4"/>
  <c r="RL41" i="4"/>
  <c r="DC71" i="4"/>
  <c r="DM112" i="4"/>
  <c r="CT13" i="4"/>
  <c r="DA22" i="4"/>
  <c r="DA130" i="4"/>
  <c r="DD19" i="4"/>
  <c r="CS130" i="4"/>
  <c r="CT62" i="4"/>
  <c r="DB42" i="4"/>
  <c r="CT35" i="4"/>
  <c r="CT119" i="4"/>
  <c r="KJ21" i="4"/>
  <c r="KQ21" i="4" s="1"/>
  <c r="DM29" i="4"/>
  <c r="YO62" i="4"/>
  <c r="RN62" i="4"/>
  <c r="NZ62" i="4"/>
  <c r="KN62" i="4"/>
  <c r="KM62" i="4"/>
  <c r="CS62" i="4"/>
  <c r="ACB99" i="4"/>
  <c r="VA99" i="4"/>
  <c r="OB99" i="4"/>
  <c r="OA99" i="4"/>
  <c r="KJ99" i="4"/>
  <c r="KQ99" i="4" s="1"/>
  <c r="ACA114" i="4"/>
  <c r="YL114" i="4"/>
  <c r="ABY8" i="4"/>
  <c r="RN8" i="4"/>
  <c r="KK8" i="4"/>
  <c r="VC31" i="4"/>
  <c r="RL31" i="4"/>
  <c r="NY31" i="4"/>
  <c r="KN31" i="4"/>
  <c r="DE31" i="4"/>
  <c r="YN124" i="4"/>
  <c r="UY124" i="4"/>
  <c r="CR124" i="4"/>
  <c r="ACB75" i="4"/>
  <c r="YL75" i="4"/>
  <c r="RM75" i="4"/>
  <c r="RN75" i="4"/>
  <c r="OB75" i="4"/>
  <c r="OA75" i="4"/>
  <c r="KJ75" i="4"/>
  <c r="KQ75" i="4" s="1"/>
  <c r="DK75" i="4"/>
  <c r="YL127" i="4"/>
  <c r="KK127" i="4"/>
  <c r="YP73" i="4"/>
  <c r="UY73" i="4"/>
  <c r="YM123" i="4"/>
  <c r="RP123" i="4"/>
  <c r="RN123" i="4"/>
  <c r="KK123" i="4"/>
  <c r="YP10" i="4"/>
  <c r="YO10" i="4"/>
  <c r="NZ10" i="4"/>
  <c r="YP99" i="4"/>
  <c r="UY99" i="4"/>
  <c r="DD99" i="4"/>
  <c r="ACC114" i="4"/>
  <c r="RN114" i="4"/>
  <c r="OB114" i="4"/>
  <c r="CQ114" i="4"/>
  <c r="UZ8" i="4"/>
  <c r="VA8" i="4"/>
  <c r="RP8" i="4"/>
  <c r="KJ8" i="4"/>
  <c r="KQ8" i="4" s="1"/>
  <c r="YN31" i="4"/>
  <c r="ABZ124" i="4"/>
  <c r="ACA124" i="4"/>
  <c r="YP124" i="4"/>
  <c r="NZ124" i="4"/>
  <c r="KN124" i="4"/>
  <c r="UZ75" i="4"/>
  <c r="CZ75" i="4"/>
  <c r="OB34" i="4"/>
  <c r="DE127" i="4"/>
  <c r="YM73" i="4"/>
  <c r="NZ73" i="4"/>
  <c r="KN73" i="4"/>
  <c r="CQ73" i="4"/>
  <c r="UZ123" i="4"/>
  <c r="VA123" i="4"/>
  <c r="KJ123" i="4"/>
  <c r="KQ123" i="4" s="1"/>
  <c r="ABZ10" i="4"/>
  <c r="UZ69" i="4"/>
  <c r="KL69" i="4"/>
  <c r="YM62" i="4"/>
  <c r="ACA99" i="4"/>
  <c r="YO99" i="4"/>
  <c r="NZ99" i="4"/>
  <c r="KN99" i="4"/>
  <c r="KM99" i="4"/>
  <c r="UZ114" i="4"/>
  <c r="RM114" i="4"/>
  <c r="CT114" i="4"/>
  <c r="YM8" i="4"/>
  <c r="ABZ31" i="4"/>
  <c r="YM31" i="4"/>
  <c r="KL31" i="4"/>
  <c r="RM124" i="4"/>
  <c r="NY124" i="4"/>
  <c r="ACA75" i="4"/>
  <c r="YP75" i="4"/>
  <c r="YO75" i="4"/>
  <c r="UY75" i="4"/>
  <c r="NZ75" i="4"/>
  <c r="KN75" i="4"/>
  <c r="KM75" i="4"/>
  <c r="YO34" i="4"/>
  <c r="YM34" i="4"/>
  <c r="UY127" i="4"/>
  <c r="UZ127" i="4"/>
  <c r="RN127" i="4"/>
  <c r="ABY73" i="4"/>
  <c r="ABZ73" i="4"/>
  <c r="NY73" i="4"/>
  <c r="CR73" i="4"/>
  <c r="YL123" i="4"/>
  <c r="KL10" i="4"/>
  <c r="YL69" i="4"/>
  <c r="YM69" i="4"/>
  <c r="RL62" i="4"/>
  <c r="VB62" i="4"/>
  <c r="KK62" i="4"/>
  <c r="RM99" i="4"/>
  <c r="NY99" i="4"/>
  <c r="YP114" i="4"/>
  <c r="YO114" i="4"/>
  <c r="YM114" i="4"/>
  <c r="UY114" i="4"/>
  <c r="NZ114" i="4"/>
  <c r="KN114" i="4"/>
  <c r="KM114" i="4"/>
  <c r="CS114" i="4"/>
  <c r="ACC8" i="4"/>
  <c r="ACB8" i="4"/>
  <c r="YL8" i="4"/>
  <c r="OB8" i="4"/>
  <c r="ABY31" i="4"/>
  <c r="VA31" i="4"/>
  <c r="RP31" i="4"/>
  <c r="RO31" i="4"/>
  <c r="NX31" i="4"/>
  <c r="OE31" i="4" s="1"/>
  <c r="KK31" i="4"/>
  <c r="VC124" i="4"/>
  <c r="VB124" i="4"/>
  <c r="UZ124" i="4"/>
  <c r="RL124" i="4"/>
  <c r="KM124" i="4"/>
  <c r="KL124" i="4"/>
  <c r="ABZ75" i="4"/>
  <c r="VC75" i="4"/>
  <c r="NY75" i="4"/>
  <c r="VC34" i="4"/>
  <c r="KM34" i="4"/>
  <c r="ACC127" i="4"/>
  <c r="ACB127" i="4"/>
  <c r="KJ127" i="4"/>
  <c r="KQ127" i="4" s="1"/>
  <c r="YN73" i="4"/>
  <c r="VC73" i="4"/>
  <c r="VB73" i="4"/>
  <c r="RL73" i="4"/>
  <c r="KL73" i="4"/>
  <c r="ACC123" i="4"/>
  <c r="ACB123" i="4"/>
  <c r="OB123" i="4"/>
  <c r="OA123" i="4"/>
  <c r="ABY10" i="4"/>
  <c r="VA62" i="4"/>
  <c r="YN62" i="4"/>
  <c r="KL62" i="4"/>
  <c r="ABZ99" i="4"/>
  <c r="ABY62" i="4"/>
  <c r="RP62" i="4"/>
  <c r="RO62" i="4"/>
  <c r="RM62" i="4"/>
  <c r="NX62" i="4"/>
  <c r="OE62" i="4" s="1"/>
  <c r="YN99" i="4"/>
  <c r="VC99" i="4"/>
  <c r="VB99" i="4"/>
  <c r="RL99" i="4"/>
  <c r="KL99" i="4"/>
  <c r="ABY114" i="4"/>
  <c r="ABZ114" i="4"/>
  <c r="NY114" i="4"/>
  <c r="CR114" i="4"/>
  <c r="YP8" i="4"/>
  <c r="RL8" i="4"/>
  <c r="RM8" i="4"/>
  <c r="UZ31" i="4"/>
  <c r="YL124" i="4"/>
  <c r="YM124" i="4"/>
  <c r="KK124" i="4"/>
  <c r="VB75" i="4"/>
  <c r="RL75" i="4"/>
  <c r="KL75" i="4"/>
  <c r="ACA34" i="4"/>
  <c r="VB34" i="4"/>
  <c r="YP127" i="4"/>
  <c r="VA73" i="4"/>
  <c r="OA73" i="4"/>
  <c r="KK73" i="4"/>
  <c r="YP123" i="4"/>
  <c r="KM69" i="4"/>
  <c r="NY62" i="4"/>
  <c r="VC62" i="4"/>
  <c r="ABZ62" i="4"/>
  <c r="UZ62" i="4"/>
  <c r="YM99" i="4"/>
  <c r="KK99" i="4"/>
  <c r="VC114" i="4"/>
  <c r="VB114" i="4"/>
  <c r="RL114" i="4"/>
  <c r="NX114" i="4"/>
  <c r="OE114" i="4" s="1"/>
  <c r="KL114" i="4"/>
  <c r="YO8" i="4"/>
  <c r="UY8" i="4"/>
  <c r="NZ8" i="4"/>
  <c r="KN8" i="4"/>
  <c r="CS8" i="4"/>
  <c r="ACC31" i="4"/>
  <c r="ACB31" i="4"/>
  <c r="YL31" i="4"/>
  <c r="UY31" i="4"/>
  <c r="OB31" i="4"/>
  <c r="ABY124" i="4"/>
  <c r="RP124" i="4"/>
  <c r="RO124" i="4"/>
  <c r="NX124" i="4"/>
  <c r="OE124" i="4" s="1"/>
  <c r="ABY75" i="4"/>
  <c r="YM75" i="4"/>
  <c r="VA75" i="4"/>
  <c r="RP75" i="4"/>
  <c r="KK75" i="4"/>
  <c r="RL34" i="4"/>
  <c r="KL34" i="4"/>
  <c r="NZ127" i="4"/>
  <c r="KM127" i="4"/>
  <c r="DD127" i="4"/>
  <c r="RP73" i="4"/>
  <c r="RO73" i="4"/>
  <c r="NX73" i="4"/>
  <c r="OE73" i="4" s="1"/>
  <c r="DE73" i="4"/>
  <c r="ACA123" i="4"/>
  <c r="YO123" i="4"/>
  <c r="UY123" i="4"/>
  <c r="NZ123" i="4"/>
  <c r="ACC69" i="4"/>
  <c r="OA69" i="4"/>
  <c r="ACA62" i="4"/>
  <c r="UY62" i="4"/>
  <c r="ACC62" i="4"/>
  <c r="ACB62" i="4"/>
  <c r="YL62" i="4"/>
  <c r="OB62" i="4"/>
  <c r="OA62" i="4"/>
  <c r="KJ62" i="4"/>
  <c r="KQ62" i="4" s="1"/>
  <c r="ABY99" i="4"/>
  <c r="YL99" i="4"/>
  <c r="RP99" i="4"/>
  <c r="RO99" i="4"/>
  <c r="NX99" i="4"/>
  <c r="OE99" i="4" s="1"/>
  <c r="DE99" i="4"/>
  <c r="RP114" i="4"/>
  <c r="KK114" i="4"/>
  <c r="ABZ8" i="4"/>
  <c r="YN8" i="4"/>
  <c r="VC8" i="4"/>
  <c r="NY8" i="4"/>
  <c r="YP31" i="4"/>
  <c r="RM31" i="4"/>
  <c r="KJ31" i="4"/>
  <c r="KQ31" i="4" s="1"/>
  <c r="ACC124" i="4"/>
  <c r="YN75" i="4"/>
  <c r="RO75" i="4"/>
  <c r="NX75" i="4"/>
  <c r="OE75" i="4" s="1"/>
  <c r="RL127" i="4"/>
  <c r="ACC73" i="4"/>
  <c r="ACA73" i="4"/>
  <c r="UZ73" i="4"/>
  <c r="RN73" i="4"/>
  <c r="KM73" i="4"/>
  <c r="DD73" i="4"/>
  <c r="YP62" i="4"/>
  <c r="ACC99" i="4"/>
  <c r="UZ99" i="4"/>
  <c r="RN99" i="4"/>
  <c r="YN114" i="4"/>
  <c r="VA114" i="4"/>
  <c r="RO114" i="4"/>
  <c r="KJ114" i="4"/>
  <c r="KQ114" i="4" s="1"/>
  <c r="ACA8" i="4"/>
  <c r="VB8" i="4"/>
  <c r="OA8" i="4"/>
  <c r="NX8" i="4"/>
  <c r="OE8" i="4" s="1"/>
  <c r="KL8" i="4"/>
  <c r="ACA31" i="4"/>
  <c r="YO31" i="4"/>
  <c r="RN31" i="4"/>
  <c r="NZ31" i="4"/>
  <c r="ACB124" i="4"/>
  <c r="VA124" i="4"/>
  <c r="RN124" i="4"/>
  <c r="OB124" i="4"/>
  <c r="KJ124" i="4"/>
  <c r="KQ124" i="4" s="1"/>
  <c r="ACC75" i="4"/>
  <c r="CR75" i="4"/>
  <c r="ACC34" i="4"/>
  <c r="RP34" i="4"/>
  <c r="RO34" i="4"/>
  <c r="RM34" i="4"/>
  <c r="YM127" i="4"/>
  <c r="YN127" i="4"/>
  <c r="VB127" i="4"/>
  <c r="KL127" i="4"/>
  <c r="ACB73" i="4"/>
  <c r="YL73" i="4"/>
  <c r="RM73" i="4"/>
  <c r="OB73" i="4"/>
  <c r="KJ73" i="4"/>
  <c r="KQ73" i="4" s="1"/>
  <c r="VC123" i="4"/>
  <c r="VB123" i="4"/>
  <c r="NX123" i="4"/>
  <c r="OE123" i="4" s="1"/>
  <c r="KL123" i="4"/>
  <c r="ACA10" i="4"/>
  <c r="RL10" i="4"/>
  <c r="RM10" i="4"/>
  <c r="DC10" i="4"/>
  <c r="CQ10" i="4"/>
  <c r="RL123" i="4"/>
  <c r="RM123" i="4"/>
  <c r="CT123" i="4"/>
  <c r="UZ10" i="4"/>
  <c r="VA10" i="4"/>
  <c r="RP10" i="4"/>
  <c r="RO10" i="4"/>
  <c r="KK10" i="4"/>
  <c r="YP69" i="4"/>
  <c r="YN69" i="4"/>
  <c r="RM69" i="4"/>
  <c r="KJ69" i="4"/>
  <c r="KQ69" i="4" s="1"/>
  <c r="YL51" i="4"/>
  <c r="YM51" i="4"/>
  <c r="VA51" i="4"/>
  <c r="KK51" i="4"/>
  <c r="ACA14" i="4"/>
  <c r="YP14" i="4"/>
  <c r="YO14" i="4"/>
  <c r="UY14" i="4"/>
  <c r="NZ14" i="4"/>
  <c r="KN14" i="4"/>
  <c r="KM14" i="4"/>
  <c r="ACC109" i="4"/>
  <c r="UY109" i="4"/>
  <c r="UZ109" i="4"/>
  <c r="OB92" i="4"/>
  <c r="OA92" i="4"/>
  <c r="YM46" i="4"/>
  <c r="KJ46" i="4"/>
  <c r="KQ46" i="4" s="1"/>
  <c r="KL46" i="4"/>
  <c r="YL117" i="4"/>
  <c r="KM117" i="4"/>
  <c r="KK117" i="4"/>
  <c r="UZ12" i="4"/>
  <c r="CS12" i="4"/>
  <c r="OA43" i="4"/>
  <c r="YL11" i="4"/>
  <c r="OB11" i="4"/>
  <c r="OA11" i="4"/>
  <c r="ACC112" i="4"/>
  <c r="RP112" i="4"/>
  <c r="RO112" i="4"/>
  <c r="OA112" i="4"/>
  <c r="ABY82" i="4"/>
  <c r="RP82" i="4"/>
  <c r="KK82" i="4"/>
  <c r="YM16" i="4"/>
  <c r="KJ16" i="4"/>
  <c r="KQ16" i="4" s="1"/>
  <c r="KL24" i="4"/>
  <c r="RO108" i="4"/>
  <c r="NX108" i="4"/>
  <c r="OE108" i="4" s="1"/>
  <c r="ACB129" i="4"/>
  <c r="ACC33" i="4"/>
  <c r="ACB33" i="4"/>
  <c r="YL33" i="4"/>
  <c r="RN33" i="4"/>
  <c r="OB33" i="4"/>
  <c r="DD33" i="4"/>
  <c r="CR33" i="4"/>
  <c r="ACA125" i="4"/>
  <c r="YO125" i="4"/>
  <c r="UY125" i="4"/>
  <c r="NZ125" i="4"/>
  <c r="KN125" i="4"/>
  <c r="CQ125" i="4"/>
  <c r="KN123" i="4"/>
  <c r="KM123" i="4"/>
  <c r="UY10" i="4"/>
  <c r="KJ10" i="4"/>
  <c r="KQ10" i="4" s="1"/>
  <c r="ABZ69" i="4"/>
  <c r="ACA69" i="4"/>
  <c r="YO69" i="4"/>
  <c r="UY69" i="4"/>
  <c r="NZ69" i="4"/>
  <c r="RP51" i="4"/>
  <c r="RO51" i="4"/>
  <c r="NX51" i="4"/>
  <c r="OE51" i="4" s="1"/>
  <c r="YN14" i="4"/>
  <c r="NY14" i="4"/>
  <c r="ACB109" i="4"/>
  <c r="YL109" i="4"/>
  <c r="RN109" i="4"/>
  <c r="OB109" i="4"/>
  <c r="OA109" i="4"/>
  <c r="KJ109" i="4"/>
  <c r="KQ109" i="4" s="1"/>
  <c r="YO92" i="4"/>
  <c r="YN92" i="4"/>
  <c r="YM92" i="4"/>
  <c r="UY92" i="4"/>
  <c r="RP46" i="4"/>
  <c r="RN46" i="4"/>
  <c r="KN12" i="4"/>
  <c r="YM43" i="4"/>
  <c r="RM43" i="4"/>
  <c r="NY43" i="4"/>
  <c r="NX43" i="4"/>
  <c r="OE43" i="4" s="1"/>
  <c r="YP11" i="4"/>
  <c r="ACB112" i="4"/>
  <c r="ACC82" i="4"/>
  <c r="KJ82" i="4"/>
  <c r="KQ82" i="4" s="1"/>
  <c r="YL16" i="4"/>
  <c r="OB16" i="4"/>
  <c r="CZ16" i="4"/>
  <c r="NX24" i="4"/>
  <c r="OE24" i="4" s="1"/>
  <c r="ACB108" i="4"/>
  <c r="RN108" i="4"/>
  <c r="NZ108" i="4"/>
  <c r="YP129" i="4"/>
  <c r="RL33" i="4"/>
  <c r="RM33" i="4"/>
  <c r="VC125" i="4"/>
  <c r="RL125" i="4"/>
  <c r="NY125" i="4"/>
  <c r="ABY123" i="4"/>
  <c r="ABZ123" i="4"/>
  <c r="YN123" i="4"/>
  <c r="NY123" i="4"/>
  <c r="ACC10" i="4"/>
  <c r="ACB10" i="4"/>
  <c r="YL10" i="4"/>
  <c r="RN10" i="4"/>
  <c r="OB10" i="4"/>
  <c r="VC69" i="4"/>
  <c r="RL69" i="4"/>
  <c r="NY69" i="4"/>
  <c r="KN69" i="4"/>
  <c r="CR69" i="4"/>
  <c r="ACC51" i="4"/>
  <c r="UZ51" i="4"/>
  <c r="OA51" i="4"/>
  <c r="VC14" i="4"/>
  <c r="VB14" i="4"/>
  <c r="NX14" i="4"/>
  <c r="OE14" i="4" s="1"/>
  <c r="KL14" i="4"/>
  <c r="CQ14" i="4"/>
  <c r="ACA109" i="4"/>
  <c r="VC92" i="4"/>
  <c r="VA92" i="4"/>
  <c r="KN92" i="4"/>
  <c r="KM92" i="4"/>
  <c r="RO46" i="4"/>
  <c r="NX46" i="4"/>
  <c r="OE46" i="4" s="1"/>
  <c r="ACA117" i="4"/>
  <c r="YP117" i="4"/>
  <c r="YO117" i="4"/>
  <c r="CS117" i="4"/>
  <c r="ABZ12" i="4"/>
  <c r="YL12" i="4"/>
  <c r="RM12" i="4"/>
  <c r="RL12" i="4"/>
  <c r="NY12" i="4"/>
  <c r="RL43" i="4"/>
  <c r="KN43" i="4"/>
  <c r="KM43" i="4"/>
  <c r="ABZ11" i="4"/>
  <c r="UY11" i="4"/>
  <c r="KN11" i="4"/>
  <c r="KM11" i="4"/>
  <c r="CQ11" i="4"/>
  <c r="ABZ112" i="4"/>
  <c r="RN112" i="4"/>
  <c r="KL112" i="4"/>
  <c r="DL112" i="4"/>
  <c r="UZ16" i="4"/>
  <c r="ACB24" i="4"/>
  <c r="RL24" i="4"/>
  <c r="DE24" i="4"/>
  <c r="ACA129" i="4"/>
  <c r="YO129" i="4"/>
  <c r="NZ129" i="4"/>
  <c r="VB125" i="4"/>
  <c r="UZ125" i="4"/>
  <c r="RM51" i="4"/>
  <c r="RN51" i="4"/>
  <c r="OB51" i="4"/>
  <c r="KJ51" i="4"/>
  <c r="KQ51" i="4" s="1"/>
  <c r="ABY14" i="4"/>
  <c r="YM14" i="4"/>
  <c r="VA14" i="4"/>
  <c r="RP14" i="4"/>
  <c r="KK14" i="4"/>
  <c r="YP109" i="4"/>
  <c r="NZ109" i="4"/>
  <c r="KN109" i="4"/>
  <c r="RL92" i="4"/>
  <c r="NX92" i="4"/>
  <c r="OE92" i="4" s="1"/>
  <c r="NY92" i="4"/>
  <c r="ABZ46" i="4"/>
  <c r="RO117" i="4"/>
  <c r="RN117" i="4"/>
  <c r="NY117" i="4"/>
  <c r="NZ117" i="4"/>
  <c r="ABY12" i="4"/>
  <c r="KL12" i="4"/>
  <c r="YN43" i="4"/>
  <c r="VC43" i="4"/>
  <c r="DK43" i="4"/>
  <c r="VC11" i="4"/>
  <c r="YP112" i="4"/>
  <c r="OB112" i="4"/>
  <c r="DJ112" i="4"/>
  <c r="YP82" i="4"/>
  <c r="RM82" i="4"/>
  <c r="RN82" i="4"/>
  <c r="OB82" i="4"/>
  <c r="ACA16" i="4"/>
  <c r="UY16" i="4"/>
  <c r="NZ16" i="4"/>
  <c r="KN16" i="4"/>
  <c r="ACA24" i="4"/>
  <c r="YP24" i="4"/>
  <c r="KJ24" i="4"/>
  <c r="KQ24" i="4" s="1"/>
  <c r="ACA108" i="4"/>
  <c r="YP108" i="4"/>
  <c r="ABY129" i="4"/>
  <c r="NY129" i="4"/>
  <c r="ABZ33" i="4"/>
  <c r="YN33" i="4"/>
  <c r="VC33" i="4"/>
  <c r="NY33" i="4"/>
  <c r="KK125" i="4"/>
  <c r="ACB88" i="4"/>
  <c r="VA88" i="4"/>
  <c r="RN88" i="4"/>
  <c r="OB88" i="4"/>
  <c r="KJ88" i="4"/>
  <c r="KQ88" i="4" s="1"/>
  <c r="DC51" i="4"/>
  <c r="UZ14" i="4"/>
  <c r="KJ14" i="4"/>
  <c r="KQ14" i="4" s="1"/>
  <c r="VC109" i="4"/>
  <c r="VA109" i="4"/>
  <c r="RL109" i="4"/>
  <c r="NY109" i="4"/>
  <c r="YP46" i="4"/>
  <c r="OB46" i="4"/>
  <c r="VC117" i="4"/>
  <c r="KL117" i="4"/>
  <c r="RP12" i="4"/>
  <c r="KL82" i="4"/>
  <c r="ABY16" i="4"/>
  <c r="NX129" i="4"/>
  <c r="OE129" i="4" s="1"/>
  <c r="KL129" i="4"/>
  <c r="NX33" i="4"/>
  <c r="OE33" i="4" s="1"/>
  <c r="KL33" i="4"/>
  <c r="ABY125" i="4"/>
  <c r="VA125" i="4"/>
  <c r="RP125" i="4"/>
  <c r="NX125" i="4"/>
  <c r="OE125" i="4" s="1"/>
  <c r="ACC91" i="4"/>
  <c r="YL91" i="4"/>
  <c r="ACC96" i="4"/>
  <c r="UZ96" i="4"/>
  <c r="YN10" i="4"/>
  <c r="VC10" i="4"/>
  <c r="NY10" i="4"/>
  <c r="KN10" i="4"/>
  <c r="ABY69" i="4"/>
  <c r="VA69" i="4"/>
  <c r="RP69" i="4"/>
  <c r="RO69" i="4"/>
  <c r="NX69" i="4"/>
  <c r="OE69" i="4" s="1"/>
  <c r="KK69" i="4"/>
  <c r="ABZ51" i="4"/>
  <c r="ACA51" i="4"/>
  <c r="YP51" i="4"/>
  <c r="YO51" i="4"/>
  <c r="UY51" i="4"/>
  <c r="NZ51" i="4"/>
  <c r="KN51" i="4"/>
  <c r="ACC14" i="4"/>
  <c r="YL14" i="4"/>
  <c r="YM109" i="4"/>
  <c r="YN109" i="4"/>
  <c r="VB109" i="4"/>
  <c r="KL109" i="4"/>
  <c r="ACC92" i="4"/>
  <c r="RP92" i="4"/>
  <c r="RO92" i="4"/>
  <c r="KK92" i="4"/>
  <c r="UY46" i="4"/>
  <c r="RL46" i="4"/>
  <c r="NZ46" i="4"/>
  <c r="DI46" i="4"/>
  <c r="YM117" i="4"/>
  <c r="VA117" i="4"/>
  <c r="YN12" i="4"/>
  <c r="VA12" i="4"/>
  <c r="NX12" i="4"/>
  <c r="OE12" i="4" s="1"/>
  <c r="RP43" i="4"/>
  <c r="OB43" i="4"/>
  <c r="KK43" i="4"/>
  <c r="YM11" i="4"/>
  <c r="NY82" i="4"/>
  <c r="NZ82" i="4"/>
  <c r="KN82" i="4"/>
  <c r="YN16" i="4"/>
  <c r="RL16" i="4"/>
  <c r="CY16" i="4"/>
  <c r="RN24" i="4"/>
  <c r="YM129" i="4"/>
  <c r="RP129" i="4"/>
  <c r="RN129" i="4"/>
  <c r="ABY33" i="4"/>
  <c r="UY33" i="4"/>
  <c r="KK33" i="4"/>
  <c r="ABZ88" i="4"/>
  <c r="ACA88" i="4"/>
  <c r="YP88" i="4"/>
  <c r="NZ88" i="4"/>
  <c r="KN88" i="4"/>
  <c r="YM10" i="4"/>
  <c r="VB10" i="4"/>
  <c r="NX10" i="4"/>
  <c r="OE10" i="4" s="1"/>
  <c r="DE10" i="4"/>
  <c r="RN69" i="4"/>
  <c r="ABY51" i="4"/>
  <c r="VC51" i="4"/>
  <c r="NY51" i="4"/>
  <c r="ACB14" i="4"/>
  <c r="ABZ14" i="4"/>
  <c r="RM14" i="4"/>
  <c r="RN14" i="4"/>
  <c r="OB14" i="4"/>
  <c r="OA14" i="4"/>
  <c r="ABZ109" i="4"/>
  <c r="RP109" i="4"/>
  <c r="KK109" i="4"/>
  <c r="ACB92" i="4"/>
  <c r="UZ92" i="4"/>
  <c r="KJ92" i="4"/>
  <c r="KQ92" i="4" s="1"/>
  <c r="VC46" i="4"/>
  <c r="KM46" i="4"/>
  <c r="CS46" i="4"/>
  <c r="ABZ117" i="4"/>
  <c r="ABY117" i="4"/>
  <c r="OA117" i="4"/>
  <c r="ACC12" i="4"/>
  <c r="YO12" i="4"/>
  <c r="ACC43" i="4"/>
  <c r="ACA43" i="4"/>
  <c r="UY43" i="4"/>
  <c r="UZ43" i="4"/>
  <c r="VA43" i="4"/>
  <c r="RO43" i="4"/>
  <c r="KJ43" i="4"/>
  <c r="KQ43" i="4" s="1"/>
  <c r="ACA11" i="4"/>
  <c r="VA11" i="4"/>
  <c r="RP11" i="4"/>
  <c r="RO11" i="4"/>
  <c r="VB112" i="4"/>
  <c r="VA112" i="4"/>
  <c r="VA82" i="4"/>
  <c r="RP16" i="4"/>
  <c r="NX16" i="4"/>
  <c r="OE16" i="4" s="1"/>
  <c r="YM24" i="4"/>
  <c r="YN24" i="4"/>
  <c r="VC24" i="4"/>
  <c r="VB24" i="4"/>
  <c r="UY24" i="4"/>
  <c r="NZ24" i="4"/>
  <c r="VB108" i="4"/>
  <c r="KM108" i="4"/>
  <c r="KL108" i="4"/>
  <c r="RO129" i="4"/>
  <c r="UZ33" i="4"/>
  <c r="VA33" i="4"/>
  <c r="RP33" i="4"/>
  <c r="RO33" i="4"/>
  <c r="KM33" i="4"/>
  <c r="KJ33" i="4"/>
  <c r="KQ33" i="4" s="1"/>
  <c r="RL91" i="4"/>
  <c r="ACB69" i="4"/>
  <c r="OB69" i="4"/>
  <c r="YN51" i="4"/>
  <c r="VB51" i="4"/>
  <c r="RL51" i="4"/>
  <c r="KL51" i="4"/>
  <c r="RL14" i="4"/>
  <c r="DF14" i="4"/>
  <c r="ABY109" i="4"/>
  <c r="RO109" i="4"/>
  <c r="RM109" i="4"/>
  <c r="NX109" i="4"/>
  <c r="OE109" i="4" s="1"/>
  <c r="ACA92" i="4"/>
  <c r="ACB46" i="4"/>
  <c r="ACA46" i="4"/>
  <c r="YL46" i="4"/>
  <c r="YN46" i="4"/>
  <c r="VB46" i="4"/>
  <c r="CY46" i="4"/>
  <c r="ACC117" i="4"/>
  <c r="RM117" i="4"/>
  <c r="ACB12" i="4"/>
  <c r="OB12" i="4"/>
  <c r="OA12" i="4"/>
  <c r="KK12" i="4"/>
  <c r="ACB43" i="4"/>
  <c r="YL112" i="4"/>
  <c r="YM112" i="4"/>
  <c r="UY112" i="4"/>
  <c r="KN112" i="4"/>
  <c r="DB112" i="4"/>
  <c r="RO16" i="4"/>
  <c r="YP125" i="4"/>
  <c r="YN125" i="4"/>
  <c r="RM125" i="4"/>
  <c r="KJ125" i="4"/>
  <c r="KQ125" i="4" s="1"/>
  <c r="ACC88" i="4"/>
  <c r="UZ88" i="4"/>
  <c r="KM88" i="4"/>
  <c r="ABY91" i="4"/>
  <c r="UZ91" i="4"/>
  <c r="RO91" i="4"/>
  <c r="KJ91" i="4"/>
  <c r="KQ91" i="4" s="1"/>
  <c r="ACA96" i="4"/>
  <c r="YN96" i="4"/>
  <c r="VB96" i="4"/>
  <c r="RL96" i="4"/>
  <c r="KL96" i="4"/>
  <c r="CQ96" i="4"/>
  <c r="ABZ121" i="4"/>
  <c r="YO121" i="4"/>
  <c r="RL121" i="4"/>
  <c r="NZ121" i="4"/>
  <c r="KN121" i="4"/>
  <c r="KM121" i="4"/>
  <c r="DD121" i="4"/>
  <c r="ACC30" i="4"/>
  <c r="RN30" i="4"/>
  <c r="DD30" i="4"/>
  <c r="YM59" i="4"/>
  <c r="RP59" i="4"/>
  <c r="ACA54" i="4"/>
  <c r="YP54" i="4"/>
  <c r="YO54" i="4"/>
  <c r="UY54" i="4"/>
  <c r="NZ54" i="4"/>
  <c r="KN54" i="4"/>
  <c r="ACB67" i="4"/>
  <c r="YL67" i="4"/>
  <c r="RM67" i="4"/>
  <c r="RN67" i="4"/>
  <c r="OB67" i="4"/>
  <c r="OA67" i="4"/>
  <c r="DF67" i="4"/>
  <c r="ACC49" i="4"/>
  <c r="UY49" i="4"/>
  <c r="UZ49" i="4"/>
  <c r="KM49" i="4"/>
  <c r="ACA81" i="4"/>
  <c r="YO81" i="4"/>
  <c r="UY81" i="4"/>
  <c r="NZ81" i="4"/>
  <c r="KN81" i="4"/>
  <c r="KM81" i="4"/>
  <c r="ACC13" i="4"/>
  <c r="ACB13" i="4"/>
  <c r="YL13" i="4"/>
  <c r="RN13" i="4"/>
  <c r="OB13" i="4"/>
  <c r="OA13" i="4"/>
  <c r="DC13" i="4"/>
  <c r="YO50" i="4"/>
  <c r="CR40" i="4"/>
  <c r="ABY96" i="4"/>
  <c r="RP96" i="4"/>
  <c r="NX96" i="4"/>
  <c r="OE96" i="4" s="1"/>
  <c r="KK96" i="4"/>
  <c r="CR96" i="4"/>
  <c r="NY121" i="4"/>
  <c r="ACB30" i="4"/>
  <c r="VA30" i="4"/>
  <c r="KL30" i="4"/>
  <c r="KK30" i="4"/>
  <c r="YN54" i="4"/>
  <c r="YL54" i="4"/>
  <c r="RM54" i="4"/>
  <c r="NY54" i="4"/>
  <c r="UZ67" i="4"/>
  <c r="CS67" i="4"/>
  <c r="ACA78" i="4"/>
  <c r="YN78" i="4"/>
  <c r="KL78" i="4"/>
  <c r="CQ78" i="4"/>
  <c r="OB49" i="4"/>
  <c r="KJ49" i="4"/>
  <c r="KQ49" i="4" s="1"/>
  <c r="UZ13" i="4"/>
  <c r="RM13" i="4"/>
  <c r="ABZ50" i="4"/>
  <c r="YN50" i="4"/>
  <c r="NY50" i="4"/>
  <c r="VC40" i="4"/>
  <c r="NY40" i="4"/>
  <c r="KN40" i="4"/>
  <c r="KM40" i="4"/>
  <c r="ABZ128" i="4"/>
  <c r="ACA128" i="4"/>
  <c r="YP128" i="4"/>
  <c r="YO128" i="4"/>
  <c r="NZ128" i="4"/>
  <c r="KN128" i="4"/>
  <c r="RN72" i="4"/>
  <c r="RL72" i="4"/>
  <c r="UZ35" i="4"/>
  <c r="RM35" i="4"/>
  <c r="VC36" i="4"/>
  <c r="RL36" i="4"/>
  <c r="NY36" i="4"/>
  <c r="UY88" i="4"/>
  <c r="CT88" i="4"/>
  <c r="ACB91" i="4"/>
  <c r="ABZ91" i="4"/>
  <c r="RM91" i="4"/>
  <c r="RN91" i="4"/>
  <c r="OB91" i="4"/>
  <c r="OA91" i="4"/>
  <c r="RO96" i="4"/>
  <c r="RM96" i="4"/>
  <c r="YM121" i="4"/>
  <c r="YN121" i="4"/>
  <c r="VC121" i="4"/>
  <c r="VB121" i="4"/>
  <c r="KL121" i="4"/>
  <c r="YN30" i="4"/>
  <c r="DD59" i="4"/>
  <c r="VC54" i="4"/>
  <c r="VB54" i="4"/>
  <c r="RL54" i="4"/>
  <c r="KM54" i="4"/>
  <c r="KL54" i="4"/>
  <c r="ACA67" i="4"/>
  <c r="YP67" i="4"/>
  <c r="YO67" i="4"/>
  <c r="UY67" i="4"/>
  <c r="NZ67" i="4"/>
  <c r="KN67" i="4"/>
  <c r="KM67" i="4"/>
  <c r="RP78" i="4"/>
  <c r="NX78" i="4"/>
  <c r="OE78" i="4" s="1"/>
  <c r="KK78" i="4"/>
  <c r="ACA49" i="4"/>
  <c r="YP49" i="4"/>
  <c r="YN81" i="4"/>
  <c r="VC81" i="4"/>
  <c r="RL81" i="4"/>
  <c r="KL81" i="4"/>
  <c r="CR72" i="4"/>
  <c r="ABY63" i="4"/>
  <c r="RP63" i="4"/>
  <c r="NX63" i="4"/>
  <c r="OE63" i="4" s="1"/>
  <c r="ACA38" i="4"/>
  <c r="YP38" i="4"/>
  <c r="UY38" i="4"/>
  <c r="NZ38" i="4"/>
  <c r="KN38" i="4"/>
  <c r="KJ96" i="4"/>
  <c r="KQ96" i="4" s="1"/>
  <c r="DD96" i="4"/>
  <c r="YL121" i="4"/>
  <c r="RP121" i="4"/>
  <c r="RN121" i="4"/>
  <c r="NX121" i="4"/>
  <c r="OE121" i="4" s="1"/>
  <c r="KK121" i="4"/>
  <c r="YP30" i="4"/>
  <c r="NY30" i="4"/>
  <c r="NZ30" i="4"/>
  <c r="YL59" i="4"/>
  <c r="OB59" i="4"/>
  <c r="KJ59" i="4"/>
  <c r="KQ59" i="4" s="1"/>
  <c r="YM54" i="4"/>
  <c r="KK54" i="4"/>
  <c r="ABZ67" i="4"/>
  <c r="VC67" i="4"/>
  <c r="NY67" i="4"/>
  <c r="ABY13" i="4"/>
  <c r="ABZ13" i="4"/>
  <c r="NY13" i="4"/>
  <c r="CR13" i="4"/>
  <c r="KK50" i="4"/>
  <c r="ABZ40" i="4"/>
  <c r="YM40" i="4"/>
  <c r="KL40" i="4"/>
  <c r="VC128" i="4"/>
  <c r="RL128" i="4"/>
  <c r="KL128" i="4"/>
  <c r="YP72" i="4"/>
  <c r="YN72" i="4"/>
  <c r="UZ72" i="4"/>
  <c r="RM72" i="4"/>
  <c r="ABZ35" i="4"/>
  <c r="VC35" i="4"/>
  <c r="NY35" i="4"/>
  <c r="ACA33" i="4"/>
  <c r="ABZ125" i="4"/>
  <c r="YM125" i="4"/>
  <c r="KL125" i="4"/>
  <c r="ABY88" i="4"/>
  <c r="VC88" i="4"/>
  <c r="RM88" i="4"/>
  <c r="NY88" i="4"/>
  <c r="ACA91" i="4"/>
  <c r="YP91" i="4"/>
  <c r="YO91" i="4"/>
  <c r="UY91" i="4"/>
  <c r="NZ91" i="4"/>
  <c r="KN91" i="4"/>
  <c r="KM91" i="4"/>
  <c r="ACB96" i="4"/>
  <c r="YL96" i="4"/>
  <c r="RN96" i="4"/>
  <c r="OB96" i="4"/>
  <c r="OA96" i="4"/>
  <c r="ABY121" i="4"/>
  <c r="VA121" i="4"/>
  <c r="RO121" i="4"/>
  <c r="YL30" i="4"/>
  <c r="RM30" i="4"/>
  <c r="CS59" i="4"/>
  <c r="ABY54" i="4"/>
  <c r="UZ54" i="4"/>
  <c r="VA54" i="4"/>
  <c r="RP54" i="4"/>
  <c r="RO54" i="4"/>
  <c r="NX54" i="4"/>
  <c r="OE54" i="4" s="1"/>
  <c r="ABY67" i="4"/>
  <c r="VB67" i="4"/>
  <c r="RL67" i="4"/>
  <c r="NX67" i="4"/>
  <c r="OE67" i="4" s="1"/>
  <c r="YM78" i="4"/>
  <c r="UZ78" i="4"/>
  <c r="KJ78" i="4"/>
  <c r="KQ78" i="4" s="1"/>
  <c r="VA49" i="4"/>
  <c r="NY49" i="4"/>
  <c r="ABY81" i="4"/>
  <c r="RO81" i="4"/>
  <c r="NX81" i="4"/>
  <c r="OE81" i="4" s="1"/>
  <c r="CR81" i="4"/>
  <c r="ABY72" i="4"/>
  <c r="YN88" i="4"/>
  <c r="VB88" i="4"/>
  <c r="RL88" i="4"/>
  <c r="KL88" i="4"/>
  <c r="YN91" i="4"/>
  <c r="NY91" i="4"/>
  <c r="CT96" i="4"/>
  <c r="UY121" i="4"/>
  <c r="UZ121" i="4"/>
  <c r="KJ121" i="4"/>
  <c r="KQ121" i="4" s="1"/>
  <c r="VB30" i="4"/>
  <c r="KM30" i="4"/>
  <c r="YP59" i="4"/>
  <c r="YO59" i="4"/>
  <c r="KN59" i="4"/>
  <c r="KM59" i="4"/>
  <c r="CY59" i="4"/>
  <c r="YM67" i="4"/>
  <c r="VA67" i="4"/>
  <c r="RP67" i="4"/>
  <c r="KK67" i="4"/>
  <c r="ACC78" i="4"/>
  <c r="ACB78" i="4"/>
  <c r="ABZ78" i="4"/>
  <c r="YL78" i="4"/>
  <c r="RN78" i="4"/>
  <c r="OB78" i="4"/>
  <c r="OA78" i="4"/>
  <c r="YM49" i="4"/>
  <c r="YN49" i="4"/>
  <c r="VC49" i="4"/>
  <c r="VB49" i="4"/>
  <c r="RL49" i="4"/>
  <c r="KL49" i="4"/>
  <c r="ACC81" i="4"/>
  <c r="YL81" i="4"/>
  <c r="UZ81" i="4"/>
  <c r="RN81" i="4"/>
  <c r="CQ81" i="4"/>
  <c r="RP13" i="4"/>
  <c r="KK13" i="4"/>
  <c r="UY50" i="4"/>
  <c r="UZ40" i="4"/>
  <c r="RN40" i="4"/>
  <c r="YN128" i="4"/>
  <c r="RP128" i="4"/>
  <c r="RO128" i="4"/>
  <c r="NX128" i="4"/>
  <c r="OE128" i="4" s="1"/>
  <c r="ABZ72" i="4"/>
  <c r="RN125" i="4"/>
  <c r="YL88" i="4"/>
  <c r="YM88" i="4"/>
  <c r="OA88" i="4"/>
  <c r="KK88" i="4"/>
  <c r="VC91" i="4"/>
  <c r="VB91" i="4"/>
  <c r="NX91" i="4"/>
  <c r="OE91" i="4" s="1"/>
  <c r="KL91" i="4"/>
  <c r="YP96" i="4"/>
  <c r="YO96" i="4"/>
  <c r="YM96" i="4"/>
  <c r="UY96" i="4"/>
  <c r="NZ96" i="4"/>
  <c r="KN96" i="4"/>
  <c r="KM96" i="4"/>
  <c r="CS96" i="4"/>
  <c r="ACC121" i="4"/>
  <c r="ACB121" i="4"/>
  <c r="OB121" i="4"/>
  <c r="OA121" i="4"/>
  <c r="ABZ30" i="4"/>
  <c r="ABY59" i="4"/>
  <c r="ACB54" i="4"/>
  <c r="RN54" i="4"/>
  <c r="OB54" i="4"/>
  <c r="KJ54" i="4"/>
  <c r="KQ54" i="4" s="1"/>
  <c r="YN67" i="4"/>
  <c r="RO67" i="4"/>
  <c r="KJ67" i="4"/>
  <c r="KQ67" i="4" s="1"/>
  <c r="RM78" i="4"/>
  <c r="YN13" i="4"/>
  <c r="VA13" i="4"/>
  <c r="RO13" i="4"/>
  <c r="KJ13" i="4"/>
  <c r="KQ13" i="4" s="1"/>
  <c r="ACC50" i="4"/>
  <c r="ACB50" i="4"/>
  <c r="YL50" i="4"/>
  <c r="OB50" i="4"/>
  <c r="YP33" i="4"/>
  <c r="YO33" i="4"/>
  <c r="YM33" i="4"/>
  <c r="NZ33" i="4"/>
  <c r="KN33" i="4"/>
  <c r="DE33" i="4"/>
  <c r="ACC125" i="4"/>
  <c r="ACB125" i="4"/>
  <c r="YL125" i="4"/>
  <c r="OB125" i="4"/>
  <c r="RP88" i="4"/>
  <c r="RO88" i="4"/>
  <c r="NX88" i="4"/>
  <c r="OE88" i="4" s="1"/>
  <c r="YM91" i="4"/>
  <c r="VA91" i="4"/>
  <c r="RP91" i="4"/>
  <c r="KK91" i="4"/>
  <c r="ABZ96" i="4"/>
  <c r="VC96" i="4"/>
  <c r="VA96" i="4"/>
  <c r="NY96" i="4"/>
  <c r="ACA121" i="4"/>
  <c r="YP121" i="4"/>
  <c r="RM121" i="4"/>
  <c r="ABY30" i="4"/>
  <c r="DI30" i="4"/>
  <c r="YN59" i="4"/>
  <c r="DC54" i="4"/>
  <c r="ACC67" i="4"/>
  <c r="YP78" i="4"/>
  <c r="YO78" i="4"/>
  <c r="UY78" i="4"/>
  <c r="RL78" i="4"/>
  <c r="NZ78" i="4"/>
  <c r="KN78" i="4"/>
  <c r="KM78" i="4"/>
  <c r="CS78" i="4"/>
  <c r="ABY49" i="4"/>
  <c r="RP49" i="4"/>
  <c r="RO49" i="4"/>
  <c r="RM49" i="4"/>
  <c r="NX49" i="4"/>
  <c r="OE49" i="4" s="1"/>
  <c r="YP81" i="4"/>
  <c r="CS81" i="4"/>
  <c r="DE50" i="4"/>
  <c r="YP36" i="4"/>
  <c r="RM36" i="4"/>
  <c r="YN63" i="4"/>
  <c r="VC63" i="4"/>
  <c r="VB63" i="4"/>
  <c r="RL63" i="4"/>
  <c r="KL63" i="4"/>
  <c r="ACB38" i="4"/>
  <c r="VA38" i="4"/>
  <c r="RN38" i="4"/>
  <c r="OB38" i="4"/>
  <c r="OA38" i="4"/>
  <c r="KJ38" i="4"/>
  <c r="KQ38" i="4" s="1"/>
  <c r="YM81" i="4"/>
  <c r="VA81" i="4"/>
  <c r="RP81" i="4"/>
  <c r="KK81" i="4"/>
  <c r="ACA13" i="4"/>
  <c r="VC13" i="4"/>
  <c r="VB13" i="4"/>
  <c r="RL13" i="4"/>
  <c r="NX13" i="4"/>
  <c r="OE13" i="4" s="1"/>
  <c r="KL13" i="4"/>
  <c r="ABY50" i="4"/>
  <c r="UZ50" i="4"/>
  <c r="VA50" i="4"/>
  <c r="RP50" i="4"/>
  <c r="RO50" i="4"/>
  <c r="KJ50" i="4"/>
  <c r="KQ50" i="4" s="1"/>
  <c r="ABY40" i="4"/>
  <c r="VA40" i="4"/>
  <c r="RP40" i="4"/>
  <c r="RO40" i="4"/>
  <c r="NX40" i="4"/>
  <c r="OE40" i="4" s="1"/>
  <c r="KK40" i="4"/>
  <c r="YL128" i="4"/>
  <c r="YM128" i="4"/>
  <c r="OA128" i="4"/>
  <c r="KK128" i="4"/>
  <c r="YP35" i="4"/>
  <c r="YO35" i="4"/>
  <c r="YM35" i="4"/>
  <c r="UY35" i="4"/>
  <c r="NZ35" i="4"/>
  <c r="KN35" i="4"/>
  <c r="KM35" i="4"/>
  <c r="CS35" i="4"/>
  <c r="ABZ36" i="4"/>
  <c r="ACA36" i="4"/>
  <c r="YO36" i="4"/>
  <c r="NZ36" i="4"/>
  <c r="KN36" i="4"/>
  <c r="ABZ63" i="4"/>
  <c r="YM63" i="4"/>
  <c r="VA63" i="4"/>
  <c r="KK63" i="4"/>
  <c r="YN38" i="4"/>
  <c r="YP97" i="4"/>
  <c r="YO97" i="4"/>
  <c r="RL97" i="4"/>
  <c r="NZ97" i="4"/>
  <c r="KN97" i="4"/>
  <c r="KM97" i="4"/>
  <c r="ABY56" i="4"/>
  <c r="YL56" i="4"/>
  <c r="UZ56" i="4"/>
  <c r="VA56" i="4"/>
  <c r="KL56" i="4"/>
  <c r="KJ56" i="4"/>
  <c r="KQ56" i="4" s="1"/>
  <c r="KN110" i="4"/>
  <c r="YM110" i="4"/>
  <c r="YN110" i="4"/>
  <c r="UZ110" i="4"/>
  <c r="VC106" i="4"/>
  <c r="NY106" i="4"/>
  <c r="ABZ3" i="4"/>
  <c r="ACA3" i="4"/>
  <c r="NZ3" i="4"/>
  <c r="KN3" i="4"/>
  <c r="DF50" i="4"/>
  <c r="ACC40" i="4"/>
  <c r="ACB40" i="4"/>
  <c r="YL40" i="4"/>
  <c r="OB40" i="4"/>
  <c r="DE40" i="4"/>
  <c r="KM128" i="4"/>
  <c r="YO72" i="4"/>
  <c r="DF72" i="4"/>
  <c r="VB35" i="4"/>
  <c r="RL35" i="4"/>
  <c r="NX35" i="4"/>
  <c r="OE35" i="4" s="1"/>
  <c r="KL35" i="4"/>
  <c r="YN36" i="4"/>
  <c r="VB36" i="4"/>
  <c r="KL36" i="4"/>
  <c r="ACC63" i="4"/>
  <c r="UZ63" i="4"/>
  <c r="ABZ38" i="4"/>
  <c r="RM38" i="4"/>
  <c r="NY38" i="4"/>
  <c r="ABY97" i="4"/>
  <c r="KL67" i="4"/>
  <c r="VC78" i="4"/>
  <c r="NY78" i="4"/>
  <c r="ABZ49" i="4"/>
  <c r="YO49" i="4"/>
  <c r="RN49" i="4"/>
  <c r="NZ49" i="4"/>
  <c r="KN49" i="4"/>
  <c r="ACB81" i="4"/>
  <c r="RM81" i="4"/>
  <c r="OB81" i="4"/>
  <c r="OA81" i="4"/>
  <c r="KJ81" i="4"/>
  <c r="KQ81" i="4" s="1"/>
  <c r="YM13" i="4"/>
  <c r="ACA50" i="4"/>
  <c r="YP50" i="4"/>
  <c r="RL50" i="4"/>
  <c r="RM50" i="4"/>
  <c r="YP40" i="4"/>
  <c r="UY40" i="4"/>
  <c r="RM40" i="4"/>
  <c r="KJ40" i="4"/>
  <c r="KQ40" i="4" s="1"/>
  <c r="ACC128" i="4"/>
  <c r="ACB128" i="4"/>
  <c r="VA128" i="4"/>
  <c r="RN128" i="4"/>
  <c r="OB128" i="4"/>
  <c r="KJ128" i="4"/>
  <c r="KQ128" i="4" s="1"/>
  <c r="ABY35" i="4"/>
  <c r="KK35" i="4"/>
  <c r="YL36" i="4"/>
  <c r="YM36" i="4"/>
  <c r="RN36" i="4"/>
  <c r="OA36" i="4"/>
  <c r="KK36" i="4"/>
  <c r="ACB63" i="4"/>
  <c r="YL63" i="4"/>
  <c r="UY63" i="4"/>
  <c r="RM63" i="4"/>
  <c r="RN63" i="4"/>
  <c r="OB63" i="4"/>
  <c r="KJ63" i="4"/>
  <c r="KQ63" i="4" s="1"/>
  <c r="ABY38" i="4"/>
  <c r="VC38" i="4"/>
  <c r="VB38" i="4"/>
  <c r="UZ38" i="4"/>
  <c r="RL38" i="4"/>
  <c r="KL38" i="4"/>
  <c r="CQ38" i="4"/>
  <c r="CR15" i="4"/>
  <c r="CT15" i="4"/>
  <c r="RN50" i="4"/>
  <c r="NZ50" i="4"/>
  <c r="KN50" i="4"/>
  <c r="CS50" i="4"/>
  <c r="ACA40" i="4"/>
  <c r="YO40" i="4"/>
  <c r="NZ40" i="4"/>
  <c r="UZ128" i="4"/>
  <c r="UY128" i="4"/>
  <c r="DI128" i="4"/>
  <c r="VB72" i="4"/>
  <c r="NZ72" i="4"/>
  <c r="NX72" i="4"/>
  <c r="OE72" i="4" s="1"/>
  <c r="NY72" i="4"/>
  <c r="YN35" i="4"/>
  <c r="VA35" i="4"/>
  <c r="RP35" i="4"/>
  <c r="RO35" i="4"/>
  <c r="KJ35" i="4"/>
  <c r="KQ35" i="4" s="1"/>
  <c r="ABY36" i="4"/>
  <c r="VA36" i="4"/>
  <c r="RP36" i="4"/>
  <c r="RO36" i="4"/>
  <c r="NX36" i="4"/>
  <c r="OE36" i="4" s="1"/>
  <c r="CQ63" i="4"/>
  <c r="YM38" i="4"/>
  <c r="RP38" i="4"/>
  <c r="KK38" i="4"/>
  <c r="VA97" i="4"/>
  <c r="UY15" i="4"/>
  <c r="RL15" i="4"/>
  <c r="NZ15" i="4"/>
  <c r="KN15" i="4"/>
  <c r="UZ84" i="4"/>
  <c r="RM84" i="4"/>
  <c r="DE84" i="4"/>
  <c r="RL17" i="4"/>
  <c r="RM17" i="4"/>
  <c r="ACC115" i="4"/>
  <c r="YL115" i="4"/>
  <c r="UY115" i="4"/>
  <c r="KL72" i="4"/>
  <c r="ACA35" i="4"/>
  <c r="UZ36" i="4"/>
  <c r="KM36" i="4"/>
  <c r="ACA63" i="4"/>
  <c r="YP63" i="4"/>
  <c r="YO63" i="4"/>
  <c r="OA63" i="4"/>
  <c r="NZ63" i="4"/>
  <c r="KN63" i="4"/>
  <c r="UY97" i="4"/>
  <c r="UZ97" i="4"/>
  <c r="CQ67" i="4"/>
  <c r="ABY78" i="4"/>
  <c r="VA78" i="4"/>
  <c r="RO78" i="4"/>
  <c r="YL49" i="4"/>
  <c r="OA49" i="4"/>
  <c r="KK49" i="4"/>
  <c r="ABZ81" i="4"/>
  <c r="NY81" i="4"/>
  <c r="YP13" i="4"/>
  <c r="YO13" i="4"/>
  <c r="UY13" i="4"/>
  <c r="NZ13" i="4"/>
  <c r="KN13" i="4"/>
  <c r="KM13" i="4"/>
  <c r="CS13" i="4"/>
  <c r="YM50" i="4"/>
  <c r="VC50" i="4"/>
  <c r="VB50" i="4"/>
  <c r="NX50" i="4"/>
  <c r="OE50" i="4" s="1"/>
  <c r="KL50" i="4"/>
  <c r="YN40" i="4"/>
  <c r="VB40" i="4"/>
  <c r="RL40" i="4"/>
  <c r="ABY128" i="4"/>
  <c r="RM128" i="4"/>
  <c r="NY128" i="4"/>
  <c r="ACC72" i="4"/>
  <c r="YL72" i="4"/>
  <c r="VA72" i="4"/>
  <c r="RO72" i="4"/>
  <c r="ACC35" i="4"/>
  <c r="ACB35" i="4"/>
  <c r="YL35" i="4"/>
  <c r="RN35" i="4"/>
  <c r="OB35" i="4"/>
  <c r="OA35" i="4"/>
  <c r="DC35" i="4"/>
  <c r="ACC36" i="4"/>
  <c r="ACB36" i="4"/>
  <c r="UY36" i="4"/>
  <c r="OB36" i="4"/>
  <c r="KJ36" i="4"/>
  <c r="KQ36" i="4" s="1"/>
  <c r="NY63" i="4"/>
  <c r="YM53" i="4"/>
  <c r="KK53" i="4"/>
  <c r="RO38" i="4"/>
  <c r="NX38" i="4"/>
  <c r="OE38" i="4" s="1"/>
  <c r="ACC97" i="4"/>
  <c r="ACB97" i="4"/>
  <c r="YL97" i="4"/>
  <c r="RN97" i="4"/>
  <c r="OB97" i="4"/>
  <c r="OA97" i="4"/>
  <c r="ACA15" i="4"/>
  <c r="YN15" i="4"/>
  <c r="VC15" i="4"/>
  <c r="VB15" i="4"/>
  <c r="KL15" i="4"/>
  <c r="ACC53" i="4"/>
  <c r="UZ53" i="4"/>
  <c r="KM53" i="4"/>
  <c r="ACC56" i="4"/>
  <c r="ACB56" i="4"/>
  <c r="RN56" i="4"/>
  <c r="OB56" i="4"/>
  <c r="CQ110" i="4"/>
  <c r="DG110" i="4"/>
  <c r="OA106" i="4"/>
  <c r="NX106" i="4"/>
  <c r="OE106" i="4" s="1"/>
  <c r="KK106" i="4"/>
  <c r="YN3" i="4"/>
  <c r="VC3" i="4"/>
  <c r="VB3" i="4"/>
  <c r="RL3" i="4"/>
  <c r="KM3" i="4"/>
  <c r="KL3" i="4"/>
  <c r="ABY84" i="4"/>
  <c r="ABZ84" i="4"/>
  <c r="NY84" i="4"/>
  <c r="CR84" i="4"/>
  <c r="ABZ17" i="4"/>
  <c r="YN17" i="4"/>
  <c r="VC17" i="4"/>
  <c r="NY17" i="4"/>
  <c r="ACA115" i="4"/>
  <c r="CS115" i="4"/>
  <c r="ACC38" i="4"/>
  <c r="YL38" i="4"/>
  <c r="ACA97" i="4"/>
  <c r="RM97" i="4"/>
  <c r="NX15" i="4"/>
  <c r="OE15" i="4" s="1"/>
  <c r="KK15" i="4"/>
  <c r="ACB53" i="4"/>
  <c r="OB53" i="4"/>
  <c r="KJ53" i="4"/>
  <c r="KQ53" i="4" s="1"/>
  <c r="RL56" i="4"/>
  <c r="RM56" i="4"/>
  <c r="DH56" i="4"/>
  <c r="RP110" i="4"/>
  <c r="KK110" i="4"/>
  <c r="ABY106" i="4"/>
  <c r="VA106" i="4"/>
  <c r="RP106" i="4"/>
  <c r="RO106" i="4"/>
  <c r="YL3" i="4"/>
  <c r="YM3" i="4"/>
  <c r="KK3" i="4"/>
  <c r="VC84" i="4"/>
  <c r="VB84" i="4"/>
  <c r="RL84" i="4"/>
  <c r="NX84" i="4"/>
  <c r="OE84" i="4" s="1"/>
  <c r="KL84" i="4"/>
  <c r="VC115" i="4"/>
  <c r="RL115" i="4"/>
  <c r="NY115" i="4"/>
  <c r="KN115" i="4"/>
  <c r="KM115" i="4"/>
  <c r="DE97" i="4"/>
  <c r="ABY15" i="4"/>
  <c r="VA15" i="4"/>
  <c r="RP15" i="4"/>
  <c r="RO15" i="4"/>
  <c r="DE15" i="4"/>
  <c r="YP53" i="4"/>
  <c r="UY53" i="4"/>
  <c r="DC53" i="4"/>
  <c r="ACA56" i="4"/>
  <c r="YP56" i="4"/>
  <c r="YO56" i="4"/>
  <c r="UY56" i="4"/>
  <c r="NZ56" i="4"/>
  <c r="KN56" i="4"/>
  <c r="ACB110" i="4"/>
  <c r="KJ110" i="4"/>
  <c r="KQ110" i="4" s="1"/>
  <c r="UY106" i="4"/>
  <c r="UZ106" i="4"/>
  <c r="KM106" i="4"/>
  <c r="KJ106" i="4"/>
  <c r="KQ106" i="4" s="1"/>
  <c r="ABY3" i="4"/>
  <c r="RP3" i="4"/>
  <c r="RO3" i="4"/>
  <c r="RM3" i="4"/>
  <c r="NX3" i="4"/>
  <c r="OE3" i="4" s="1"/>
  <c r="DE3" i="4"/>
  <c r="ABY17" i="4"/>
  <c r="KK17" i="4"/>
  <c r="YN115" i="4"/>
  <c r="VB115" i="4"/>
  <c r="CT38" i="4"/>
  <c r="ABZ97" i="4"/>
  <c r="VC97" i="4"/>
  <c r="NY97" i="4"/>
  <c r="YM15" i="4"/>
  <c r="UZ15" i="4"/>
  <c r="RN15" i="4"/>
  <c r="KJ15" i="4"/>
  <c r="KQ15" i="4" s="1"/>
  <c r="ACA53" i="4"/>
  <c r="YO53" i="4"/>
  <c r="RN53" i="4"/>
  <c r="NZ53" i="4"/>
  <c r="KN53" i="4"/>
  <c r="ABZ56" i="4"/>
  <c r="YN56" i="4"/>
  <c r="NY56" i="4"/>
  <c r="ACA110" i="4"/>
  <c r="ABY110" i="4"/>
  <c r="ACC106" i="4"/>
  <c r="ACB106" i="4"/>
  <c r="ABZ106" i="4"/>
  <c r="YL106" i="4"/>
  <c r="OB106" i="4"/>
  <c r="ACC3" i="4"/>
  <c r="UZ3" i="4"/>
  <c r="RN3" i="4"/>
  <c r="YN84" i="4"/>
  <c r="YL84" i="4"/>
  <c r="VA84" i="4"/>
  <c r="RO84" i="4"/>
  <c r="KJ84" i="4"/>
  <c r="KQ84" i="4" s="1"/>
  <c r="UZ17" i="4"/>
  <c r="VA17" i="4"/>
  <c r="RP17" i="4"/>
  <c r="RO17" i="4"/>
  <c r="KJ17" i="4"/>
  <c r="KQ17" i="4" s="1"/>
  <c r="YM97" i="4"/>
  <c r="YN97" i="4"/>
  <c r="VB97" i="4"/>
  <c r="KL97" i="4"/>
  <c r="ACC15" i="4"/>
  <c r="ACB15" i="4"/>
  <c r="ABZ15" i="4"/>
  <c r="YL15" i="4"/>
  <c r="OB15" i="4"/>
  <c r="OA15" i="4"/>
  <c r="ABY53" i="4"/>
  <c r="ABZ53" i="4"/>
  <c r="VA53" i="4"/>
  <c r="NY53" i="4"/>
  <c r="CR53" i="4"/>
  <c r="VC56" i="4"/>
  <c r="VB56" i="4"/>
  <c r="NX56" i="4"/>
  <c r="OE56" i="4" s="1"/>
  <c r="OB110" i="4"/>
  <c r="OA110" i="4"/>
  <c r="ACA106" i="4"/>
  <c r="YP106" i="4"/>
  <c r="RM106" i="4"/>
  <c r="CQ106" i="4"/>
  <c r="ACB3" i="4"/>
  <c r="OB3" i="4"/>
  <c r="KJ3" i="4"/>
  <c r="KQ3" i="4" s="1"/>
  <c r="ACA17" i="4"/>
  <c r="ABY115" i="4"/>
  <c r="VA115" i="4"/>
  <c r="RP115" i="4"/>
  <c r="NX115" i="4"/>
  <c r="OE115" i="4" s="1"/>
  <c r="KK115" i="4"/>
  <c r="RP97" i="4"/>
  <c r="NX97" i="4"/>
  <c r="OE97" i="4" s="1"/>
  <c r="KK97" i="4"/>
  <c r="YP15" i="4"/>
  <c r="RM15" i="4"/>
  <c r="YN53" i="4"/>
  <c r="VC53" i="4"/>
  <c r="VB53" i="4"/>
  <c r="RL53" i="4"/>
  <c r="KL53" i="4"/>
  <c r="YM56" i="4"/>
  <c r="RP56" i="4"/>
  <c r="KK56" i="4"/>
  <c r="VC110" i="4"/>
  <c r="RL110" i="4"/>
  <c r="YO106" i="4"/>
  <c r="RN106" i="4"/>
  <c r="RL106" i="4"/>
  <c r="NZ106" i="4"/>
  <c r="KN106" i="4"/>
  <c r="YP3" i="4"/>
  <c r="UY3" i="4"/>
  <c r="CR3" i="4"/>
  <c r="ACC84" i="4"/>
  <c r="ACB84" i="4"/>
  <c r="RN84" i="4"/>
  <c r="OB84" i="4"/>
  <c r="OA84" i="4"/>
  <c r="DC84" i="4"/>
  <c r="ACC17" i="4"/>
  <c r="ACB17" i="4"/>
  <c r="YL17" i="4"/>
  <c r="RN17" i="4"/>
  <c r="OB17" i="4"/>
  <c r="OA17" i="4"/>
  <c r="DF17" i="4"/>
  <c r="UZ115" i="4"/>
  <c r="ABZ95" i="4"/>
  <c r="ACA95" i="4"/>
  <c r="YP95" i="4"/>
  <c r="YO95" i="4"/>
  <c r="KJ97" i="4"/>
  <c r="KQ97" i="4" s="1"/>
  <c r="NY15" i="4"/>
  <c r="YL53" i="4"/>
  <c r="RP53" i="4"/>
  <c r="RO53" i="4"/>
  <c r="RM53" i="4"/>
  <c r="NX53" i="4"/>
  <c r="OE53" i="4" s="1"/>
  <c r="YM106" i="4"/>
  <c r="YN106" i="4"/>
  <c r="VB106" i="4"/>
  <c r="KL106" i="4"/>
  <c r="VA3" i="4"/>
  <c r="NY3" i="4"/>
  <c r="ACA84" i="4"/>
  <c r="YP84" i="4"/>
  <c r="YO84" i="4"/>
  <c r="UY84" i="4"/>
  <c r="NZ84" i="4"/>
  <c r="KN84" i="4"/>
  <c r="KM84" i="4"/>
  <c r="YP17" i="4"/>
  <c r="YO17" i="4"/>
  <c r="YM17" i="4"/>
  <c r="UY17" i="4"/>
  <c r="NZ17" i="4"/>
  <c r="KN17" i="4"/>
  <c r="KM17" i="4"/>
  <c r="CS17" i="4"/>
  <c r="YN95" i="4"/>
  <c r="VC95" i="4"/>
  <c r="RL95" i="4"/>
  <c r="KL95" i="4"/>
  <c r="YM84" i="4"/>
  <c r="RP84" i="4"/>
  <c r="KK84" i="4"/>
  <c r="VB17" i="4"/>
  <c r="NX17" i="4"/>
  <c r="OE17" i="4" s="1"/>
  <c r="KL17" i="4"/>
  <c r="YP115" i="4"/>
  <c r="RM115" i="4"/>
  <c r="KJ115" i="4"/>
  <c r="KQ115" i="4" s="1"/>
  <c r="ACC95" i="4"/>
  <c r="UZ95" i="4"/>
  <c r="RO44" i="4"/>
  <c r="RM42" i="4"/>
  <c r="ABZ89" i="4"/>
  <c r="YM107" i="4"/>
  <c r="VA107" i="4"/>
  <c r="RP107" i="4"/>
  <c r="KK107" i="4"/>
  <c r="YP61" i="4"/>
  <c r="YO61" i="4"/>
  <c r="NZ61" i="4"/>
  <c r="KN61" i="4"/>
  <c r="KM61" i="4"/>
  <c r="CS61" i="4"/>
  <c r="DC39" i="4"/>
  <c r="DE71" i="4"/>
  <c r="DG71" i="4"/>
  <c r="YO115" i="4"/>
  <c r="NZ115" i="4"/>
  <c r="ACB95" i="4"/>
  <c r="VA95" i="4"/>
  <c r="UY95" i="4"/>
  <c r="RN95" i="4"/>
  <c r="OB95" i="4"/>
  <c r="OA95" i="4"/>
  <c r="KJ95" i="4"/>
  <c r="KQ95" i="4" s="1"/>
  <c r="ACC44" i="4"/>
  <c r="ACA44" i="4"/>
  <c r="UY42" i="4"/>
  <c r="RO107" i="4"/>
  <c r="KJ107" i="4"/>
  <c r="KQ107" i="4" s="1"/>
  <c r="DE107" i="4"/>
  <c r="ABY61" i="4"/>
  <c r="ABZ61" i="4"/>
  <c r="YN61" i="4"/>
  <c r="VC61" i="4"/>
  <c r="NY61" i="4"/>
  <c r="YO39" i="4"/>
  <c r="NZ39" i="4"/>
  <c r="KN39" i="4"/>
  <c r="YL87" i="4"/>
  <c r="YM87" i="4"/>
  <c r="KJ87" i="4"/>
  <c r="KQ87" i="4" s="1"/>
  <c r="ACB64" i="4"/>
  <c r="OB64" i="4"/>
  <c r="OB74" i="4"/>
  <c r="OB28" i="4"/>
  <c r="DD95" i="4"/>
  <c r="OB44" i="4"/>
  <c r="NY44" i="4"/>
  <c r="ACC107" i="4"/>
  <c r="YL107" i="4"/>
  <c r="RN107" i="4"/>
  <c r="DD107" i="4"/>
  <c r="YM61" i="4"/>
  <c r="NX61" i="4"/>
  <c r="OE61" i="4" s="1"/>
  <c r="KL61" i="4"/>
  <c r="YN39" i="4"/>
  <c r="VC39" i="4"/>
  <c r="NY39" i="4"/>
  <c r="CS39" i="4"/>
  <c r="RP87" i="4"/>
  <c r="RM87" i="4"/>
  <c r="CS66" i="4"/>
  <c r="CZ66" i="4"/>
  <c r="NZ95" i="4"/>
  <c r="KN95" i="4"/>
  <c r="KM95" i="4"/>
  <c r="RL44" i="4"/>
  <c r="RM44" i="4"/>
  <c r="ACA42" i="4"/>
  <c r="VB42" i="4"/>
  <c r="YL89" i="4"/>
  <c r="ACB107" i="4"/>
  <c r="RM107" i="4"/>
  <c r="OB107" i="4"/>
  <c r="OA107" i="4"/>
  <c r="DC107" i="4"/>
  <c r="YM39" i="4"/>
  <c r="VB39" i="4"/>
  <c r="NX39" i="4"/>
  <c r="OE39" i="4" s="1"/>
  <c r="KL39" i="4"/>
  <c r="ACC87" i="4"/>
  <c r="RN87" i="4"/>
  <c r="NZ87" i="4"/>
  <c r="CZ87" i="4"/>
  <c r="CS64" i="4"/>
  <c r="DF64" i="4"/>
  <c r="CR64" i="4"/>
  <c r="NZ74" i="4"/>
  <c r="KN74" i="4"/>
  <c r="KM74" i="4"/>
  <c r="YM71" i="4"/>
  <c r="YN71" i="4"/>
  <c r="VA71" i="4"/>
  <c r="VB71" i="4"/>
  <c r="RL71" i="4"/>
  <c r="ACA66" i="4"/>
  <c r="YP66" i="4"/>
  <c r="YO66" i="4"/>
  <c r="KN66" i="4"/>
  <c r="ABZ115" i="4"/>
  <c r="YM115" i="4"/>
  <c r="RN115" i="4"/>
  <c r="KL115" i="4"/>
  <c r="RM95" i="4"/>
  <c r="NY95" i="4"/>
  <c r="YO44" i="4"/>
  <c r="UY44" i="4"/>
  <c r="KM44" i="4"/>
  <c r="DL44" i="4"/>
  <c r="RP42" i="4"/>
  <c r="RP89" i="4"/>
  <c r="RO89" i="4"/>
  <c r="OA89" i="4"/>
  <c r="KL89" i="4"/>
  <c r="YP107" i="4"/>
  <c r="YN107" i="4"/>
  <c r="DF107" i="4"/>
  <c r="UZ61" i="4"/>
  <c r="VA61" i="4"/>
  <c r="RO61" i="4"/>
  <c r="KJ61" i="4"/>
  <c r="KQ61" i="4" s="1"/>
  <c r="KK39" i="4"/>
  <c r="ACB87" i="4"/>
  <c r="OB87" i="4"/>
  <c r="CY87" i="4"/>
  <c r="VA9" i="4"/>
  <c r="VC74" i="4"/>
  <c r="NY74" i="4"/>
  <c r="YM44" i="4"/>
  <c r="VC44" i="4"/>
  <c r="ACC89" i="4"/>
  <c r="UY89" i="4"/>
  <c r="UZ89" i="4"/>
  <c r="ACA107" i="4"/>
  <c r="UY107" i="4"/>
  <c r="NZ107" i="4"/>
  <c r="KN107" i="4"/>
  <c r="ABY39" i="4"/>
  <c r="UZ39" i="4"/>
  <c r="VA39" i="4"/>
  <c r="RP39" i="4"/>
  <c r="YP87" i="4"/>
  <c r="YN87" i="4"/>
  <c r="UY87" i="4"/>
  <c r="NX64" i="4"/>
  <c r="OE64" i="4" s="1"/>
  <c r="DI22" i="4"/>
  <c r="YL7" i="4"/>
  <c r="DF48" i="4"/>
  <c r="YL95" i="4"/>
  <c r="YM95" i="4"/>
  <c r="KK95" i="4"/>
  <c r="ABY44" i="4"/>
  <c r="YN44" i="4"/>
  <c r="VB44" i="4"/>
  <c r="KL44" i="4"/>
  <c r="YM42" i="4"/>
  <c r="ACB89" i="4"/>
  <c r="ABY107" i="4"/>
  <c r="ABZ107" i="4"/>
  <c r="NY107" i="4"/>
  <c r="CR107" i="4"/>
  <c r="ACC61" i="4"/>
  <c r="ACB61" i="4"/>
  <c r="YL61" i="4"/>
  <c r="RN61" i="4"/>
  <c r="OB61" i="4"/>
  <c r="OA61" i="4"/>
  <c r="CR61" i="4"/>
  <c r="YN9" i="4"/>
  <c r="RM9" i="4"/>
  <c r="ACA7" i="4"/>
  <c r="RM7" i="4"/>
  <c r="UZ113" i="4"/>
  <c r="DE113" i="4"/>
  <c r="KN48" i="4"/>
  <c r="ABZ130" i="4"/>
  <c r="OB115" i="4"/>
  <c r="ABY95" i="4"/>
  <c r="RP95" i="4"/>
  <c r="RO95" i="4"/>
  <c r="NX95" i="4"/>
  <c r="OE95" i="4" s="1"/>
  <c r="UZ44" i="4"/>
  <c r="VA44" i="4"/>
  <c r="RP44" i="4"/>
  <c r="NX44" i="4"/>
  <c r="OE44" i="4" s="1"/>
  <c r="KK44" i="4"/>
  <c r="OB42" i="4"/>
  <c r="OA42" i="4"/>
  <c r="ACA89" i="4"/>
  <c r="YP89" i="4"/>
  <c r="OB89" i="4"/>
  <c r="VC107" i="4"/>
  <c r="VB107" i="4"/>
  <c r="UZ107" i="4"/>
  <c r="RL107" i="4"/>
  <c r="NX107" i="4"/>
  <c r="OE107" i="4" s="1"/>
  <c r="KL107" i="4"/>
  <c r="ACA61" i="4"/>
  <c r="UY61" i="4"/>
  <c r="RL61" i="4"/>
  <c r="RM61" i="4"/>
  <c r="DF61" i="4"/>
  <c r="ACC39" i="4"/>
  <c r="ACB39" i="4"/>
  <c r="ABZ39" i="4"/>
  <c r="YL39" i="4"/>
  <c r="OB39" i="4"/>
  <c r="OA39" i="4"/>
  <c r="UZ64" i="4"/>
  <c r="KK64" i="4"/>
  <c r="DN64" i="4"/>
  <c r="YL22" i="4"/>
  <c r="ABZ9" i="4"/>
  <c r="ACA9" i="4"/>
  <c r="DD9" i="4"/>
  <c r="RN113" i="4"/>
  <c r="ABZ48" i="4"/>
  <c r="VC48" i="4"/>
  <c r="RN130" i="4"/>
  <c r="RP5" i="4"/>
  <c r="YP60" i="4"/>
  <c r="RN60" i="4"/>
  <c r="OB60" i="4"/>
  <c r="KN80" i="4"/>
  <c r="YP119" i="4"/>
  <c r="KJ119" i="4"/>
  <c r="KQ119" i="4" s="1"/>
  <c r="YL37" i="4"/>
  <c r="NX37" i="4"/>
  <c r="OE37" i="4" s="1"/>
  <c r="DE37" i="4"/>
  <c r="YP70" i="4"/>
  <c r="YM70" i="4"/>
  <c r="UY70" i="4"/>
  <c r="NZ70" i="4"/>
  <c r="KN70" i="4"/>
  <c r="CS70" i="4"/>
  <c r="YP83" i="4"/>
  <c r="YN83" i="4"/>
  <c r="UY83" i="4"/>
  <c r="DE120" i="4"/>
  <c r="CR120" i="4"/>
  <c r="KJ65" i="4"/>
  <c r="KQ65" i="4" s="1"/>
  <c r="ABZ28" i="4"/>
  <c r="YO28" i="4"/>
  <c r="UY28" i="4"/>
  <c r="RL28" i="4"/>
  <c r="ACA48" i="4"/>
  <c r="KJ25" i="4"/>
  <c r="KQ25" i="4" s="1"/>
  <c r="YN5" i="4"/>
  <c r="RO5" i="4"/>
  <c r="CY5" i="4"/>
  <c r="ABZ60" i="4"/>
  <c r="VC80" i="4"/>
  <c r="VB80" i="4"/>
  <c r="YO119" i="4"/>
  <c r="ABY70" i="4"/>
  <c r="ABZ70" i="4"/>
  <c r="YN70" i="4"/>
  <c r="VC70" i="4"/>
  <c r="NY70" i="4"/>
  <c r="YP4" i="4"/>
  <c r="RL4" i="4"/>
  <c r="RM4" i="4"/>
  <c r="YP65" i="4"/>
  <c r="RM65" i="4"/>
  <c r="VB74" i="4"/>
  <c r="RL74" i="4"/>
  <c r="NX74" i="4"/>
  <c r="OE74" i="4" s="1"/>
  <c r="YP113" i="4"/>
  <c r="RM113" i="4"/>
  <c r="OB113" i="4"/>
  <c r="ABY66" i="4"/>
  <c r="CR66" i="4"/>
  <c r="ABY28" i="4"/>
  <c r="YN28" i="4"/>
  <c r="DE28" i="4"/>
  <c r="KL48" i="4"/>
  <c r="KL130" i="4"/>
  <c r="YO25" i="4"/>
  <c r="DJ60" i="4"/>
  <c r="CS119" i="4"/>
  <c r="VA37" i="4"/>
  <c r="OB37" i="4"/>
  <c r="KJ37" i="4"/>
  <c r="KQ37" i="4" s="1"/>
  <c r="ACA65" i="4"/>
  <c r="YO65" i="4"/>
  <c r="UY65" i="4"/>
  <c r="NZ65" i="4"/>
  <c r="RM100" i="4"/>
  <c r="RN100" i="4"/>
  <c r="OB100" i="4"/>
  <c r="DE100" i="4"/>
  <c r="UY39" i="4"/>
  <c r="RN39" i="4"/>
  <c r="KJ39" i="4"/>
  <c r="KQ39" i="4" s="1"/>
  <c r="ABZ87" i="4"/>
  <c r="ACA87" i="4"/>
  <c r="YO87" i="4"/>
  <c r="NY87" i="4"/>
  <c r="KN87" i="4"/>
  <c r="KK87" i="4"/>
  <c r="KM22" i="4"/>
  <c r="OA9" i="4"/>
  <c r="NZ9" i="4"/>
  <c r="VA74" i="4"/>
  <c r="RP74" i="4"/>
  <c r="ABZ113" i="4"/>
  <c r="YO113" i="4"/>
  <c r="YN66" i="4"/>
  <c r="VC66" i="4"/>
  <c r="VB66" i="4"/>
  <c r="KL66" i="4"/>
  <c r="NY28" i="4"/>
  <c r="KM28" i="4"/>
  <c r="DK28" i="4"/>
  <c r="RO48" i="4"/>
  <c r="KK48" i="4"/>
  <c r="ABY130" i="4"/>
  <c r="YL130" i="4"/>
  <c r="OA130" i="4"/>
  <c r="KK130" i="4"/>
  <c r="KN25" i="4"/>
  <c r="RN5" i="4"/>
  <c r="OA5" i="4"/>
  <c r="ABY60" i="4"/>
  <c r="VB60" i="4"/>
  <c r="NY60" i="4"/>
  <c r="ABZ119" i="4"/>
  <c r="RP70" i="4"/>
  <c r="KK70" i="4"/>
  <c r="YM86" i="4"/>
  <c r="KJ86" i="4"/>
  <c r="KQ86" i="4" s="1"/>
  <c r="CT45" i="4"/>
  <c r="ABY87" i="4"/>
  <c r="VA87" i="4"/>
  <c r="NX87" i="4"/>
  <c r="OE87" i="4" s="1"/>
  <c r="NZ64" i="4"/>
  <c r="YP22" i="4"/>
  <c r="OB22" i="4"/>
  <c r="VC9" i="4"/>
  <c r="VB9" i="4"/>
  <c r="UZ9" i="4"/>
  <c r="YM7" i="4"/>
  <c r="VB7" i="4"/>
  <c r="ACC71" i="4"/>
  <c r="RL113" i="4"/>
  <c r="OA113" i="4"/>
  <c r="DF113" i="4"/>
  <c r="YM66" i="4"/>
  <c r="DC28" i="4"/>
  <c r="DN48" i="4"/>
  <c r="VA130" i="4"/>
  <c r="RP130" i="4"/>
  <c r="RO130" i="4"/>
  <c r="VB25" i="4"/>
  <c r="RL25" i="4"/>
  <c r="NY25" i="4"/>
  <c r="RM5" i="4"/>
  <c r="RO80" i="4"/>
  <c r="VB119" i="4"/>
  <c r="UY119" i="4"/>
  <c r="KL119" i="4"/>
  <c r="ACA37" i="4"/>
  <c r="YO37" i="4"/>
  <c r="UY37" i="4"/>
  <c r="NZ37" i="4"/>
  <c r="KN37" i="4"/>
  <c r="KM37" i="4"/>
  <c r="KL4" i="4"/>
  <c r="YL86" i="4"/>
  <c r="RM90" i="4"/>
  <c r="NY90" i="4"/>
  <c r="RP61" i="4"/>
  <c r="KK61" i="4"/>
  <c r="ACA39" i="4"/>
  <c r="YP39" i="4"/>
  <c r="RL39" i="4"/>
  <c r="RM39" i="4"/>
  <c r="VC87" i="4"/>
  <c r="VB87" i="4"/>
  <c r="UZ87" i="4"/>
  <c r="RL87" i="4"/>
  <c r="KL87" i="4"/>
  <c r="CR87" i="4"/>
  <c r="YN64" i="4"/>
  <c r="VC64" i="4"/>
  <c r="NY64" i="4"/>
  <c r="KN64" i="4"/>
  <c r="ABZ22" i="4"/>
  <c r="YO22" i="4"/>
  <c r="ABY9" i="4"/>
  <c r="RP7" i="4"/>
  <c r="KK7" i="4"/>
  <c r="ACB71" i="4"/>
  <c r="YL71" i="4"/>
  <c r="YN113" i="4"/>
  <c r="VB113" i="4"/>
  <c r="NY113" i="4"/>
  <c r="KN113" i="4"/>
  <c r="DM113" i="4"/>
  <c r="RO66" i="4"/>
  <c r="ACC48" i="4"/>
  <c r="ACB48" i="4"/>
  <c r="KM130" i="4"/>
  <c r="VA25" i="4"/>
  <c r="KL25" i="4"/>
  <c r="YP5" i="4"/>
  <c r="YO5" i="4"/>
  <c r="NZ5" i="4"/>
  <c r="DC5" i="4"/>
  <c r="OA60" i="4"/>
  <c r="ACB80" i="4"/>
  <c r="UY80" i="4"/>
  <c r="ACC119" i="4"/>
  <c r="OA119" i="4"/>
  <c r="KK119" i="4"/>
  <c r="RN4" i="4"/>
  <c r="KK4" i="4"/>
  <c r="ACC9" i="4"/>
  <c r="KM9" i="4"/>
  <c r="RM74" i="4"/>
  <c r="RN74" i="4"/>
  <c r="OA74" i="4"/>
  <c r="RO7" i="4"/>
  <c r="YP71" i="4"/>
  <c r="YL113" i="4"/>
  <c r="YM113" i="4"/>
  <c r="UZ66" i="4"/>
  <c r="KM66" i="4"/>
  <c r="RO28" i="4"/>
  <c r="YL25" i="4"/>
  <c r="RP25" i="4"/>
  <c r="RO25" i="4"/>
  <c r="OA25" i="4"/>
  <c r="KK25" i="4"/>
  <c r="ABZ5" i="4"/>
  <c r="NY5" i="4"/>
  <c r="KM5" i="4"/>
  <c r="ACB60" i="4"/>
  <c r="YP80" i="4"/>
  <c r="OB80" i="4"/>
  <c r="ACB119" i="4"/>
  <c r="RP119" i="4"/>
  <c r="RO119" i="4"/>
  <c r="RM119" i="4"/>
  <c r="DE119" i="4"/>
  <c r="VC37" i="4"/>
  <c r="VB37" i="4"/>
  <c r="UZ37" i="4"/>
  <c r="RL37" i="4"/>
  <c r="KL37" i="4"/>
  <c r="ABY4" i="4"/>
  <c r="UZ4" i="4"/>
  <c r="VA4" i="4"/>
  <c r="RP4" i="4"/>
  <c r="YM45" i="4"/>
  <c r="YN45" i="4"/>
  <c r="VC45" i="4"/>
  <c r="KL45" i="4"/>
  <c r="RO64" i="4"/>
  <c r="RN64" i="4"/>
  <c r="YN22" i="4"/>
  <c r="NY22" i="4"/>
  <c r="NX9" i="4"/>
  <c r="OE9" i="4" s="1"/>
  <c r="KK9" i="4"/>
  <c r="UZ74" i="4"/>
  <c r="UY7" i="4"/>
  <c r="YO71" i="4"/>
  <c r="UY71" i="4"/>
  <c r="VA113" i="4"/>
  <c r="RP113" i="4"/>
  <c r="RO113" i="4"/>
  <c r="KM113" i="4"/>
  <c r="KL113" i="4"/>
  <c r="ACB66" i="4"/>
  <c r="VA66" i="4"/>
  <c r="KJ66" i="4"/>
  <c r="KQ66" i="4" s="1"/>
  <c r="KJ28" i="4"/>
  <c r="KQ28" i="4" s="1"/>
  <c r="YO48" i="4"/>
  <c r="RL48" i="4"/>
  <c r="RM130" i="4"/>
  <c r="ACC25" i="4"/>
  <c r="UZ25" i="4"/>
  <c r="VC5" i="4"/>
  <c r="VB5" i="4"/>
  <c r="RL5" i="4"/>
  <c r="ACA60" i="4"/>
  <c r="KM60" i="4"/>
  <c r="ACA80" i="4"/>
  <c r="RN119" i="4"/>
  <c r="KM119" i="4"/>
  <c r="YM37" i="4"/>
  <c r="RP37" i="4"/>
  <c r="KK37" i="4"/>
  <c r="RL70" i="4"/>
  <c r="RM70" i="4"/>
  <c r="CT70" i="4"/>
  <c r="CT4" i="4"/>
  <c r="NX45" i="4"/>
  <c r="OE45" i="4" s="1"/>
  <c r="KK45" i="4"/>
  <c r="ACC83" i="4"/>
  <c r="YL83" i="4"/>
  <c r="OB83" i="4"/>
  <c r="KJ83" i="4"/>
  <c r="KQ83" i="4" s="1"/>
  <c r="KJ4" i="4"/>
  <c r="KQ4" i="4" s="1"/>
  <c r="RM86" i="4"/>
  <c r="CS86" i="4"/>
  <c r="ABY45" i="4"/>
  <c r="VA45" i="4"/>
  <c r="RP45" i="4"/>
  <c r="RO45" i="4"/>
  <c r="DE45" i="4"/>
  <c r="ACA83" i="4"/>
  <c r="YO83" i="4"/>
  <c r="OA83" i="4"/>
  <c r="NZ83" i="4"/>
  <c r="KN83" i="4"/>
  <c r="YM23" i="4"/>
  <c r="RP23" i="4"/>
  <c r="KK23" i="4"/>
  <c r="YP120" i="4"/>
  <c r="YO120" i="4"/>
  <c r="YM120" i="4"/>
  <c r="UY120" i="4"/>
  <c r="NZ120" i="4"/>
  <c r="KN120" i="4"/>
  <c r="ACC37" i="4"/>
  <c r="RN37" i="4"/>
  <c r="VB70" i="4"/>
  <c r="NX70" i="4"/>
  <c r="OE70" i="4" s="1"/>
  <c r="KL70" i="4"/>
  <c r="ACC4" i="4"/>
  <c r="ACB4" i="4"/>
  <c r="ABZ4" i="4"/>
  <c r="OB4" i="4"/>
  <c r="UY86" i="4"/>
  <c r="KN86" i="4"/>
  <c r="KM86" i="4"/>
  <c r="UY45" i="4"/>
  <c r="UZ45" i="4"/>
  <c r="KM45" i="4"/>
  <c r="KJ45" i="4"/>
  <c r="KQ45" i="4" s="1"/>
  <c r="ABY83" i="4"/>
  <c r="ABZ83" i="4"/>
  <c r="VA83" i="4"/>
  <c r="NY83" i="4"/>
  <c r="YL90" i="4"/>
  <c r="YM90" i="4"/>
  <c r="ACC45" i="4"/>
  <c r="ACB45" i="4"/>
  <c r="YL45" i="4"/>
  <c r="OB45" i="4"/>
  <c r="VC83" i="4"/>
  <c r="VB83" i="4"/>
  <c r="RL83" i="4"/>
  <c r="KL83" i="4"/>
  <c r="NX120" i="4"/>
  <c r="OE120" i="4" s="1"/>
  <c r="KL120" i="4"/>
  <c r="RP90" i="4"/>
  <c r="RO90" i="4"/>
  <c r="NX90" i="4"/>
  <c r="OE90" i="4" s="1"/>
  <c r="YP37" i="4"/>
  <c r="YN37" i="4"/>
  <c r="DD37" i="4"/>
  <c r="UZ70" i="4"/>
  <c r="VA70" i="4"/>
  <c r="RO70" i="4"/>
  <c r="KJ70" i="4"/>
  <c r="KQ70" i="4" s="1"/>
  <c r="YO4" i="4"/>
  <c r="UY4" i="4"/>
  <c r="NZ4" i="4"/>
  <c r="DC4" i="4"/>
  <c r="ACA86" i="4"/>
  <c r="VB86" i="4"/>
  <c r="KL86" i="4"/>
  <c r="ACA45" i="4"/>
  <c r="YP45" i="4"/>
  <c r="RM45" i="4"/>
  <c r="YM83" i="4"/>
  <c r="KK83" i="4"/>
  <c r="ACC23" i="4"/>
  <c r="ACB23" i="4"/>
  <c r="RN23" i="4"/>
  <c r="OB23" i="4"/>
  <c r="OA23" i="4"/>
  <c r="DC23" i="4"/>
  <c r="ABY120" i="4"/>
  <c r="KK120" i="4"/>
  <c r="ACA70" i="4"/>
  <c r="YN4" i="4"/>
  <c r="VC4" i="4"/>
  <c r="NY4" i="4"/>
  <c r="KN4" i="4"/>
  <c r="RP86" i="4"/>
  <c r="KK86" i="4"/>
  <c r="YO45" i="4"/>
  <c r="RN45" i="4"/>
  <c r="RL45" i="4"/>
  <c r="NZ45" i="4"/>
  <c r="KN45" i="4"/>
  <c r="DD45" i="4"/>
  <c r="RP83" i="4"/>
  <c r="RO83" i="4"/>
  <c r="UZ23" i="4"/>
  <c r="RM23" i="4"/>
  <c r="CS23" i="4"/>
  <c r="UZ65" i="4"/>
  <c r="ABY37" i="4"/>
  <c r="ABZ37" i="4"/>
  <c r="RM37" i="4"/>
  <c r="NY37" i="4"/>
  <c r="CR37" i="4"/>
  <c r="ACC70" i="4"/>
  <c r="ACB70" i="4"/>
  <c r="YL70" i="4"/>
  <c r="RN70" i="4"/>
  <c r="OB70" i="4"/>
  <c r="OA70" i="4"/>
  <c r="CQ70" i="4"/>
  <c r="ACA4" i="4"/>
  <c r="VB4" i="4"/>
  <c r="NX4" i="4"/>
  <c r="OE4" i="4" s="1"/>
  <c r="DD4" i="4"/>
  <c r="RO86" i="4"/>
  <c r="ABZ45" i="4"/>
  <c r="NY45" i="4"/>
  <c r="ACA23" i="4"/>
  <c r="YP23" i="4"/>
  <c r="YO23" i="4"/>
  <c r="UY23" i="4"/>
  <c r="NZ23" i="4"/>
  <c r="KN23" i="4"/>
  <c r="KM23" i="4"/>
  <c r="ABY126" i="4"/>
  <c r="RP126" i="4"/>
  <c r="NX126" i="4"/>
  <c r="OE126" i="4" s="1"/>
  <c r="KK126" i="4"/>
  <c r="CQ83" i="4"/>
  <c r="YN23" i="4"/>
  <c r="YL23" i="4"/>
  <c r="VA23" i="4"/>
  <c r="RO23" i="4"/>
  <c r="KJ23" i="4"/>
  <c r="KQ23" i="4" s="1"/>
  <c r="ABZ120" i="4"/>
  <c r="YN120" i="4"/>
  <c r="VC120" i="4"/>
  <c r="NY120" i="4"/>
  <c r="ACC65" i="4"/>
  <c r="ACB65" i="4"/>
  <c r="YL65" i="4"/>
  <c r="OB65" i="4"/>
  <c r="YN90" i="4"/>
  <c r="VC90" i="4"/>
  <c r="VB90" i="4"/>
  <c r="RL90" i="4"/>
  <c r="KL90" i="4"/>
  <c r="YN100" i="4"/>
  <c r="DF100" i="4"/>
  <c r="VA126" i="4"/>
  <c r="RO126" i="4"/>
  <c r="KK90" i="4"/>
  <c r="ACA100" i="4"/>
  <c r="YP100" i="4"/>
  <c r="UY100" i="4"/>
  <c r="NZ100" i="4"/>
  <c r="KN100" i="4"/>
  <c r="YM126" i="4"/>
  <c r="UZ126" i="4"/>
  <c r="KJ126" i="4"/>
  <c r="KQ126" i="4" s="1"/>
  <c r="DN32" i="4"/>
  <c r="DF32" i="4"/>
  <c r="YP57" i="4"/>
  <c r="NZ57" i="4"/>
  <c r="KN57" i="4"/>
  <c r="ABZ100" i="4"/>
  <c r="NY100" i="4"/>
  <c r="ACC126" i="4"/>
  <c r="ACB126" i="4"/>
  <c r="YL126" i="4"/>
  <c r="RN126" i="4"/>
  <c r="OB126" i="4"/>
  <c r="OA126" i="4"/>
  <c r="UZ55" i="4"/>
  <c r="UZ120" i="4"/>
  <c r="VA120" i="4"/>
  <c r="RP120" i="4"/>
  <c r="RO120" i="4"/>
  <c r="KM120" i="4"/>
  <c r="KJ120" i="4"/>
  <c r="KQ120" i="4" s="1"/>
  <c r="VC65" i="4"/>
  <c r="RL65" i="4"/>
  <c r="NY65" i="4"/>
  <c r="KN65" i="4"/>
  <c r="CQ65" i="4"/>
  <c r="ACC90" i="4"/>
  <c r="UZ90" i="4"/>
  <c r="KM90" i="4"/>
  <c r="DL90" i="4"/>
  <c r="VC100" i="4"/>
  <c r="VB100" i="4"/>
  <c r="UZ100" i="4"/>
  <c r="NX100" i="4"/>
  <c r="OE100" i="4" s="1"/>
  <c r="KL100" i="4"/>
  <c r="YN57" i="4"/>
  <c r="VC57" i="4"/>
  <c r="VB57" i="4"/>
  <c r="RL57" i="4"/>
  <c r="KL57" i="4"/>
  <c r="RM101" i="4"/>
  <c r="ACA120" i="4"/>
  <c r="YN65" i="4"/>
  <c r="VB65" i="4"/>
  <c r="ACB90" i="4"/>
  <c r="VA90" i="4"/>
  <c r="UY90" i="4"/>
  <c r="RN90" i="4"/>
  <c r="OB90" i="4"/>
  <c r="KJ90" i="4"/>
  <c r="KQ90" i="4" s="1"/>
  <c r="YM100" i="4"/>
  <c r="VA100" i="4"/>
  <c r="RP100" i="4"/>
  <c r="KK100" i="4"/>
  <c r="YP126" i="4"/>
  <c r="YO126" i="4"/>
  <c r="UY126" i="4"/>
  <c r="NZ126" i="4"/>
  <c r="KN126" i="4"/>
  <c r="KM126" i="4"/>
  <c r="ABZ32" i="4"/>
  <c r="ACA32" i="4"/>
  <c r="RM32" i="4"/>
  <c r="ABZ55" i="4"/>
  <c r="NY55" i="4"/>
  <c r="RM83" i="4"/>
  <c r="NX83" i="4"/>
  <c r="OE83" i="4" s="1"/>
  <c r="DE83" i="4"/>
  <c r="ABY23" i="4"/>
  <c r="ABZ23" i="4"/>
  <c r="NY23" i="4"/>
  <c r="CR23" i="4"/>
  <c r="ACC120" i="4"/>
  <c r="ACB120" i="4"/>
  <c r="YL120" i="4"/>
  <c r="RN120" i="4"/>
  <c r="OB120" i="4"/>
  <c r="DC120" i="4"/>
  <c r="ABZ65" i="4"/>
  <c r="YM65" i="4"/>
  <c r="RN65" i="4"/>
  <c r="KL65" i="4"/>
  <c r="ABY90" i="4"/>
  <c r="CS90" i="4"/>
  <c r="ABY100" i="4"/>
  <c r="RO100" i="4"/>
  <c r="KJ100" i="4"/>
  <c r="KQ100" i="4" s="1"/>
  <c r="YO32" i="4"/>
  <c r="UZ83" i="4"/>
  <c r="RN83" i="4"/>
  <c r="VC23" i="4"/>
  <c r="VB23" i="4"/>
  <c r="RL23" i="4"/>
  <c r="NX23" i="4"/>
  <c r="OE23" i="4" s="1"/>
  <c r="KL23" i="4"/>
  <c r="RL120" i="4"/>
  <c r="RM120" i="4"/>
  <c r="ABY65" i="4"/>
  <c r="VA65" i="4"/>
  <c r="RP65" i="4"/>
  <c r="RO65" i="4"/>
  <c r="NX65" i="4"/>
  <c r="OE65" i="4" s="1"/>
  <c r="KK65" i="4"/>
  <c r="ABZ90" i="4"/>
  <c r="ACA90" i="4"/>
  <c r="YP90" i="4"/>
  <c r="YO90" i="4"/>
  <c r="NZ90" i="4"/>
  <c r="KN90" i="4"/>
  <c r="ACC100" i="4"/>
  <c r="YL100" i="4"/>
  <c r="RL100" i="4"/>
  <c r="ACA126" i="4"/>
  <c r="YN126" i="4"/>
  <c r="VB126" i="4"/>
  <c r="KM32" i="4"/>
  <c r="RM57" i="4"/>
  <c r="NY57" i="4"/>
  <c r="ACA55" i="4"/>
  <c r="YP55" i="4"/>
  <c r="YO55" i="4"/>
  <c r="UY55" i="4"/>
  <c r="NZ55" i="4"/>
  <c r="KN55" i="4"/>
  <c r="KM55" i="4"/>
  <c r="ACC101" i="4"/>
  <c r="ACB101" i="4"/>
  <c r="YL101" i="4"/>
  <c r="RN101" i="4"/>
  <c r="OB101" i="4"/>
  <c r="OA101" i="4"/>
  <c r="ABY103" i="4"/>
  <c r="VA103" i="4"/>
  <c r="RP103" i="4"/>
  <c r="RO103" i="4"/>
  <c r="NX103" i="4"/>
  <c r="OE103" i="4" s="1"/>
  <c r="YN118" i="4"/>
  <c r="VC118" i="4"/>
  <c r="VB118" i="4"/>
  <c r="RL118" i="4"/>
  <c r="KL118" i="4"/>
  <c r="ABY104" i="4"/>
  <c r="ABZ104" i="4"/>
  <c r="NY104" i="4"/>
  <c r="CR104" i="4"/>
  <c r="ACC27" i="4"/>
  <c r="NX122" i="4"/>
  <c r="OE122" i="4" s="1"/>
  <c r="KL122" i="4"/>
  <c r="YM93" i="4"/>
  <c r="KK93" i="4"/>
  <c r="UY103" i="4"/>
  <c r="UZ103" i="4"/>
  <c r="YM118" i="4"/>
  <c r="VA118" i="4"/>
  <c r="OA118" i="4"/>
  <c r="KK118" i="4"/>
  <c r="VC104" i="4"/>
  <c r="VB104" i="4"/>
  <c r="RL104" i="4"/>
  <c r="NX104" i="4"/>
  <c r="OE104" i="4" s="1"/>
  <c r="KL104" i="4"/>
  <c r="CQ104" i="4"/>
  <c r="YP20" i="4"/>
  <c r="YO20" i="4"/>
  <c r="RN18" i="4"/>
  <c r="KK18" i="4"/>
  <c r="RL21" i="4"/>
  <c r="CR85" i="4"/>
  <c r="RM126" i="4"/>
  <c r="VC32" i="4"/>
  <c r="ABY57" i="4"/>
  <c r="YL57" i="4"/>
  <c r="YM57" i="4"/>
  <c r="OA57" i="4"/>
  <c r="KK57" i="4"/>
  <c r="ABY55" i="4"/>
  <c r="VC55" i="4"/>
  <c r="VB55" i="4"/>
  <c r="RL55" i="4"/>
  <c r="KL55" i="4"/>
  <c r="YP101" i="4"/>
  <c r="YO101" i="4"/>
  <c r="UY101" i="4"/>
  <c r="RL101" i="4"/>
  <c r="NZ101" i="4"/>
  <c r="KN101" i="4"/>
  <c r="KM101" i="4"/>
  <c r="CS101" i="4"/>
  <c r="ACC103" i="4"/>
  <c r="ACB103" i="4"/>
  <c r="OB103" i="4"/>
  <c r="OA103" i="4"/>
  <c r="KJ103" i="4"/>
  <c r="KQ103" i="4" s="1"/>
  <c r="ABY118" i="4"/>
  <c r="YL118" i="4"/>
  <c r="RP118" i="4"/>
  <c r="RO118" i="4"/>
  <c r="NX118" i="4"/>
  <c r="OE118" i="4" s="1"/>
  <c r="DE118" i="4"/>
  <c r="YM104" i="4"/>
  <c r="RP104" i="4"/>
  <c r="KK104" i="4"/>
  <c r="OB27" i="4"/>
  <c r="KJ27" i="4"/>
  <c r="KQ27" i="4" s="1"/>
  <c r="CQ32" i="4"/>
  <c r="RP57" i="4"/>
  <c r="RO57" i="4"/>
  <c r="NX57" i="4"/>
  <c r="OE57" i="4" s="1"/>
  <c r="YM55" i="4"/>
  <c r="VA55" i="4"/>
  <c r="RP55" i="4"/>
  <c r="KK55" i="4"/>
  <c r="ABZ101" i="4"/>
  <c r="VC101" i="4"/>
  <c r="NY101" i="4"/>
  <c r="ACA103" i="4"/>
  <c r="YP103" i="4"/>
  <c r="RM103" i="4"/>
  <c r="ACC118" i="4"/>
  <c r="UZ118" i="4"/>
  <c r="RN118" i="4"/>
  <c r="KM118" i="4"/>
  <c r="DD118" i="4"/>
  <c r="YN104" i="4"/>
  <c r="VA104" i="4"/>
  <c r="RO104" i="4"/>
  <c r="KJ104" i="4"/>
  <c r="KQ104" i="4" s="1"/>
  <c r="YM20" i="4"/>
  <c r="YN20" i="4"/>
  <c r="VB20" i="4"/>
  <c r="KL20" i="4"/>
  <c r="ACC79" i="4"/>
  <c r="ACB79" i="4"/>
  <c r="ABZ79" i="4"/>
  <c r="YL79" i="4"/>
  <c r="CS79" i="4"/>
  <c r="ABZ126" i="4"/>
  <c r="VC126" i="4"/>
  <c r="NY126" i="4"/>
  <c r="RN32" i="4"/>
  <c r="UZ57" i="4"/>
  <c r="KM57" i="4"/>
  <c r="YN55" i="4"/>
  <c r="RO55" i="4"/>
  <c r="NX55" i="4"/>
  <c r="OE55" i="4" s="1"/>
  <c r="ACA101" i="4"/>
  <c r="YN101" i="4"/>
  <c r="VB101" i="4"/>
  <c r="KL101" i="4"/>
  <c r="CQ101" i="4"/>
  <c r="ABZ103" i="4"/>
  <c r="YO103" i="4"/>
  <c r="RN103" i="4"/>
  <c r="NZ103" i="4"/>
  <c r="KN103" i="4"/>
  <c r="KM103" i="4"/>
  <c r="DC103" i="4"/>
  <c r="ACB118" i="4"/>
  <c r="RM118" i="4"/>
  <c r="OB118" i="4"/>
  <c r="KJ118" i="4"/>
  <c r="KQ118" i="4" s="1"/>
  <c r="YL104" i="4"/>
  <c r="ABY20" i="4"/>
  <c r="NX20" i="4"/>
  <c r="OE20" i="4" s="1"/>
  <c r="KK20" i="4"/>
  <c r="ACA79" i="4"/>
  <c r="YP79" i="4"/>
  <c r="RM79" i="4"/>
  <c r="CZ79" i="4"/>
  <c r="RL126" i="4"/>
  <c r="KL126" i="4"/>
  <c r="VA32" i="4"/>
  <c r="ACB57" i="4"/>
  <c r="VA57" i="4"/>
  <c r="UY57" i="4"/>
  <c r="RN57" i="4"/>
  <c r="OB57" i="4"/>
  <c r="KJ57" i="4"/>
  <c r="KQ57" i="4" s="1"/>
  <c r="ACC55" i="4"/>
  <c r="YL55" i="4"/>
  <c r="ABY101" i="4"/>
  <c r="RP101" i="4"/>
  <c r="NX101" i="4"/>
  <c r="OE101" i="4" s="1"/>
  <c r="KK101" i="4"/>
  <c r="RL103" i="4"/>
  <c r="NY103" i="4"/>
  <c r="YP118" i="4"/>
  <c r="UY118" i="4"/>
  <c r="DF118" i="4"/>
  <c r="ACC104" i="4"/>
  <c r="ACB104" i="4"/>
  <c r="RN104" i="4"/>
  <c r="OB104" i="4"/>
  <c r="OA104" i="4"/>
  <c r="DC104" i="4"/>
  <c r="VA20" i="4"/>
  <c r="RP20" i="4"/>
  <c r="RO20" i="4"/>
  <c r="YO79" i="4"/>
  <c r="ACC116" i="4"/>
  <c r="UZ116" i="4"/>
  <c r="RN116" i="4"/>
  <c r="CS57" i="4"/>
  <c r="ACB55" i="4"/>
  <c r="RM55" i="4"/>
  <c r="RN55" i="4"/>
  <c r="OB55" i="4"/>
  <c r="OA55" i="4"/>
  <c r="KJ55" i="4"/>
  <c r="KQ55" i="4" s="1"/>
  <c r="VA101" i="4"/>
  <c r="RO101" i="4"/>
  <c r="YM103" i="4"/>
  <c r="YN103" i="4"/>
  <c r="VC103" i="4"/>
  <c r="VB103" i="4"/>
  <c r="KL103" i="4"/>
  <c r="ACA118" i="4"/>
  <c r="YO118" i="4"/>
  <c r="NZ118" i="4"/>
  <c r="KN118" i="4"/>
  <c r="UZ104" i="4"/>
  <c r="RM104" i="4"/>
  <c r="CS104" i="4"/>
  <c r="UY20" i="4"/>
  <c r="UZ20" i="4"/>
  <c r="KJ20" i="4"/>
  <c r="KQ20" i="4" s="1"/>
  <c r="KL27" i="4"/>
  <c r="CQ68" i="4"/>
  <c r="YL19" i="4"/>
  <c r="NX19" i="4"/>
  <c r="OE19" i="4" s="1"/>
  <c r="DE55" i="4"/>
  <c r="YM101" i="4"/>
  <c r="UZ101" i="4"/>
  <c r="KJ101" i="4"/>
  <c r="KQ101" i="4" s="1"/>
  <c r="YL103" i="4"/>
  <c r="KK103" i="4"/>
  <c r="ABZ118" i="4"/>
  <c r="NY118" i="4"/>
  <c r="ACA104" i="4"/>
  <c r="YP104" i="4"/>
  <c r="UY104" i="4"/>
  <c r="NZ104" i="4"/>
  <c r="KN104" i="4"/>
  <c r="ACC20" i="4"/>
  <c r="YL20" i="4"/>
  <c r="RN20" i="4"/>
  <c r="OB20" i="4"/>
  <c r="YM79" i="4"/>
  <c r="YN79" i="4"/>
  <c r="VC79" i="4"/>
  <c r="KL79" i="4"/>
  <c r="ABY27" i="4"/>
  <c r="KK27" i="4"/>
  <c r="ABZ122" i="4"/>
  <c r="YN122" i="4"/>
  <c r="VC122" i="4"/>
  <c r="YP68" i="4"/>
  <c r="NZ68" i="4"/>
  <c r="RL79" i="4"/>
  <c r="NY79" i="4"/>
  <c r="NZ79" i="4"/>
  <c r="ACB27" i="4"/>
  <c r="RO27" i="4"/>
  <c r="ABY122" i="4"/>
  <c r="YM122" i="4"/>
  <c r="RP122" i="4"/>
  <c r="KK122" i="4"/>
  <c r="VC68" i="4"/>
  <c r="RL68" i="4"/>
  <c r="NY68" i="4"/>
  <c r="KN68" i="4"/>
  <c r="ACB116" i="4"/>
  <c r="UY116" i="4"/>
  <c r="OB116" i="4"/>
  <c r="OA116" i="4"/>
  <c r="KJ116" i="4"/>
  <c r="KQ116" i="4" s="1"/>
  <c r="ACC19" i="4"/>
  <c r="ACA19" i="4"/>
  <c r="ABY93" i="4"/>
  <c r="VA93" i="4"/>
  <c r="RP93" i="4"/>
  <c r="RO93" i="4"/>
  <c r="KJ93" i="4"/>
  <c r="KQ93" i="4" s="1"/>
  <c r="DE93" i="4"/>
  <c r="VA18" i="4"/>
  <c r="RP18" i="4"/>
  <c r="RO18" i="4"/>
  <c r="NX18" i="4"/>
  <c r="OE18" i="4" s="1"/>
  <c r="VC6" i="4"/>
  <c r="VA6" i="4"/>
  <c r="CQ52" i="4"/>
  <c r="DA52" i="4"/>
  <c r="DG52" i="4"/>
  <c r="DI21" i="4"/>
  <c r="DD27" i="4"/>
  <c r="UZ122" i="4"/>
  <c r="VA122" i="4"/>
  <c r="RO122" i="4"/>
  <c r="KJ122" i="4"/>
  <c r="KQ122" i="4" s="1"/>
  <c r="YM68" i="4"/>
  <c r="YN68" i="4"/>
  <c r="VB68" i="4"/>
  <c r="CR68" i="4"/>
  <c r="YP116" i="4"/>
  <c r="CS116" i="4"/>
  <c r="ACB19" i="4"/>
  <c r="VA19" i="4"/>
  <c r="RM19" i="4"/>
  <c r="OA19" i="4"/>
  <c r="RN93" i="4"/>
  <c r="RL93" i="4"/>
  <c r="YM18" i="4"/>
  <c r="UZ18" i="4"/>
  <c r="NY111" i="4"/>
  <c r="ABZ52" i="4"/>
  <c r="ACA52" i="4"/>
  <c r="YL122" i="4"/>
  <c r="ABZ68" i="4"/>
  <c r="KL68" i="4"/>
  <c r="ABZ116" i="4"/>
  <c r="ACA116" i="4"/>
  <c r="YO116" i="4"/>
  <c r="NZ116" i="4"/>
  <c r="KN116" i="4"/>
  <c r="KM116" i="4"/>
  <c r="YN19" i="4"/>
  <c r="ACC93" i="4"/>
  <c r="ACB93" i="4"/>
  <c r="YL93" i="4"/>
  <c r="OB93" i="4"/>
  <c r="OA93" i="4"/>
  <c r="DC93" i="4"/>
  <c r="ACC18" i="4"/>
  <c r="ACB18" i="4"/>
  <c r="YL18" i="4"/>
  <c r="OB18" i="4"/>
  <c r="OA18" i="4"/>
  <c r="KJ18" i="4"/>
  <c r="KQ18" i="4" s="1"/>
  <c r="RL111" i="4"/>
  <c r="ACA20" i="4"/>
  <c r="RM20" i="4"/>
  <c r="OA79" i="4"/>
  <c r="KJ79" i="4"/>
  <c r="KQ79" i="4" s="1"/>
  <c r="KK79" i="4"/>
  <c r="CS27" i="4"/>
  <c r="ACC122" i="4"/>
  <c r="ACB122" i="4"/>
  <c r="RN122" i="4"/>
  <c r="OB122" i="4"/>
  <c r="OA122" i="4"/>
  <c r="ABY68" i="4"/>
  <c r="VA68" i="4"/>
  <c r="RP68" i="4"/>
  <c r="RO68" i="4"/>
  <c r="NX68" i="4"/>
  <c r="OE68" i="4" s="1"/>
  <c r="KK68" i="4"/>
  <c r="VA116" i="4"/>
  <c r="NY116" i="4"/>
  <c r="YP19" i="4"/>
  <c r="YO19" i="4"/>
  <c r="YM19" i="4"/>
  <c r="NZ19" i="4"/>
  <c r="KM19" i="4"/>
  <c r="YP93" i="4"/>
  <c r="YN93" i="4"/>
  <c r="RM93" i="4"/>
  <c r="CR93" i="4"/>
  <c r="YM111" i="4"/>
  <c r="ABZ21" i="4"/>
  <c r="RL20" i="4"/>
  <c r="NZ20" i="4"/>
  <c r="KN20" i="4"/>
  <c r="KM20" i="4"/>
  <c r="ABY79" i="4"/>
  <c r="VA79" i="4"/>
  <c r="RP79" i="4"/>
  <c r="RO79" i="4"/>
  <c r="NX79" i="4"/>
  <c r="OE79" i="4" s="1"/>
  <c r="YO27" i="4"/>
  <c r="KN27" i="4"/>
  <c r="RL122" i="4"/>
  <c r="RM122" i="4"/>
  <c r="DE122" i="4"/>
  <c r="UY68" i="4"/>
  <c r="UZ68" i="4"/>
  <c r="YN116" i="4"/>
  <c r="VC116" i="4"/>
  <c r="VB116" i="4"/>
  <c r="RL116" i="4"/>
  <c r="KL116" i="4"/>
  <c r="ABY19" i="4"/>
  <c r="ABZ19" i="4"/>
  <c r="NY19" i="4"/>
  <c r="ACA93" i="4"/>
  <c r="YO93" i="4"/>
  <c r="UY93" i="4"/>
  <c r="NZ93" i="4"/>
  <c r="KN93" i="4"/>
  <c r="KM93" i="4"/>
  <c r="YP18" i="4"/>
  <c r="YO18" i="4"/>
  <c r="UY18" i="4"/>
  <c r="NZ18" i="4"/>
  <c r="KN18" i="4"/>
  <c r="KM18" i="4"/>
  <c r="KL98" i="4"/>
  <c r="ABZ20" i="4"/>
  <c r="VC20" i="4"/>
  <c r="NY20" i="4"/>
  <c r="UY79" i="4"/>
  <c r="UZ79" i="4"/>
  <c r="RN79" i="4"/>
  <c r="KM79" i="4"/>
  <c r="NY27" i="4"/>
  <c r="CR27" i="4"/>
  <c r="ACA122" i="4"/>
  <c r="YP122" i="4"/>
  <c r="YO122" i="4"/>
  <c r="UY122" i="4"/>
  <c r="NZ122" i="4"/>
  <c r="KN122" i="4"/>
  <c r="KM122" i="4"/>
  <c r="ACC68" i="4"/>
  <c r="ACB68" i="4"/>
  <c r="YL68" i="4"/>
  <c r="RN68" i="4"/>
  <c r="OB68" i="4"/>
  <c r="YL116" i="4"/>
  <c r="YM116" i="4"/>
  <c r="KK116" i="4"/>
  <c r="ABZ93" i="4"/>
  <c r="NY93" i="4"/>
  <c r="ACC58" i="4"/>
  <c r="YL58" i="4"/>
  <c r="NY122" i="4"/>
  <c r="ACA68" i="4"/>
  <c r="RM68" i="4"/>
  <c r="KJ68" i="4"/>
  <c r="KQ68" i="4" s="1"/>
  <c r="ABY116" i="4"/>
  <c r="RP116" i="4"/>
  <c r="RO116" i="4"/>
  <c r="RM116" i="4"/>
  <c r="NX116" i="4"/>
  <c r="OE116" i="4" s="1"/>
  <c r="UY19" i="4"/>
  <c r="VC93" i="4"/>
  <c r="VB93" i="4"/>
  <c r="UZ93" i="4"/>
  <c r="NX93" i="4"/>
  <c r="OE93" i="4" s="1"/>
  <c r="VC41" i="4"/>
  <c r="UZ41" i="4"/>
  <c r="CQ21" i="4"/>
  <c r="VA98" i="4"/>
  <c r="ACB58" i="4"/>
  <c r="RL58" i="4"/>
  <c r="UY52" i="4"/>
  <c r="KM52" i="4"/>
  <c r="UY98" i="4"/>
  <c r="UZ98" i="4"/>
  <c r="OA98" i="4"/>
  <c r="KK85" i="4"/>
  <c r="CT76" i="4"/>
  <c r="DB76" i="4"/>
  <c r="DJ76" i="4"/>
  <c r="YL29" i="4"/>
  <c r="VA26" i="4"/>
  <c r="RN26" i="4"/>
  <c r="OB26" i="4"/>
  <c r="KJ26" i="4"/>
  <c r="KQ26" i="4" s="1"/>
  <c r="CY34" i="4"/>
  <c r="CZ109" i="4"/>
  <c r="DE49" i="4"/>
  <c r="DE106" i="4"/>
  <c r="DL25" i="4"/>
  <c r="CQ86" i="4"/>
  <c r="DF18" i="4"/>
  <c r="KL93" i="4"/>
  <c r="RM18" i="4"/>
  <c r="RP41" i="4"/>
  <c r="RO41" i="4"/>
  <c r="DA41" i="4"/>
  <c r="OA111" i="4"/>
  <c r="KK111" i="4"/>
  <c r="YN58" i="4"/>
  <c r="RP6" i="4"/>
  <c r="DB6" i="4"/>
  <c r="VB21" i="4"/>
  <c r="RO98" i="4"/>
  <c r="RM98" i="4"/>
  <c r="RL98" i="4"/>
  <c r="UZ77" i="4"/>
  <c r="OB102" i="4"/>
  <c r="RN41" i="4"/>
  <c r="NX41" i="4"/>
  <c r="OE41" i="4" s="1"/>
  <c r="KL41" i="4"/>
  <c r="RO111" i="4"/>
  <c r="ACA58" i="4"/>
  <c r="DC58" i="4"/>
  <c r="VB52" i="4"/>
  <c r="YO21" i="4"/>
  <c r="ACB98" i="4"/>
  <c r="NZ105" i="4"/>
  <c r="KN105" i="4"/>
  <c r="DH85" i="4"/>
  <c r="DN85" i="4"/>
  <c r="NZ29" i="4"/>
  <c r="KN29" i="4"/>
  <c r="RL94" i="4"/>
  <c r="ABY18" i="4"/>
  <c r="ABZ18" i="4"/>
  <c r="VC18" i="4"/>
  <c r="NY18" i="4"/>
  <c r="ACB41" i="4"/>
  <c r="ABZ41" i="4"/>
  <c r="YL41" i="4"/>
  <c r="YL111" i="4"/>
  <c r="KM111" i="4"/>
  <c r="ABZ58" i="4"/>
  <c r="CQ58" i="4"/>
  <c r="KK6" i="4"/>
  <c r="CQ6" i="4"/>
  <c r="ABY52" i="4"/>
  <c r="YL52" i="4"/>
  <c r="YM52" i="4"/>
  <c r="RP52" i="4"/>
  <c r="KN21" i="4"/>
  <c r="VC105" i="4"/>
  <c r="KM102" i="4"/>
  <c r="VB29" i="4"/>
  <c r="NY29" i="4"/>
  <c r="ACA18" i="4"/>
  <c r="YN18" i="4"/>
  <c r="VB18" i="4"/>
  <c r="RL18" i="4"/>
  <c r="KL18" i="4"/>
  <c r="CY18" i="4"/>
  <c r="YP41" i="4"/>
  <c r="YN41" i="4"/>
  <c r="OB41" i="4"/>
  <c r="OA41" i="4"/>
  <c r="KN41" i="4"/>
  <c r="KJ41" i="4"/>
  <c r="KQ41" i="4" s="1"/>
  <c r="ABY111" i="4"/>
  <c r="OA58" i="4"/>
  <c r="NZ58" i="4"/>
  <c r="DL58" i="4"/>
  <c r="OB6" i="4"/>
  <c r="OA6" i="4"/>
  <c r="ACC52" i="4"/>
  <c r="UZ21" i="4"/>
  <c r="YM98" i="4"/>
  <c r="YP85" i="4"/>
  <c r="RL29" i="4"/>
  <c r="RM47" i="4"/>
  <c r="CS41" i="4"/>
  <c r="ACA111" i="4"/>
  <c r="CS111" i="4"/>
  <c r="VB58" i="4"/>
  <c r="UZ58" i="4"/>
  <c r="NY58" i="4"/>
  <c r="NY6" i="4"/>
  <c r="RP21" i="4"/>
  <c r="VC98" i="4"/>
  <c r="KN98" i="4"/>
  <c r="ACB77" i="4"/>
  <c r="DI77" i="4"/>
  <c r="UY76" i="4"/>
  <c r="OA76" i="4"/>
  <c r="KK76" i="4"/>
  <c r="RN29" i="4"/>
  <c r="NZ41" i="4"/>
  <c r="KM41" i="4"/>
  <c r="ABZ111" i="4"/>
  <c r="VC111" i="4"/>
  <c r="NZ111" i="4"/>
  <c r="KN111" i="4"/>
  <c r="VA58" i="4"/>
  <c r="NX58" i="4"/>
  <c r="OE58" i="4" s="1"/>
  <c r="KM58" i="4"/>
  <c r="YO6" i="4"/>
  <c r="YM6" i="4"/>
  <c r="UY6" i="4"/>
  <c r="NZ6" i="4"/>
  <c r="KN6" i="4"/>
  <c r="KM6" i="4"/>
  <c r="RN52" i="4"/>
  <c r="OB52" i="4"/>
  <c r="OA52" i="4"/>
  <c r="KN52" i="4"/>
  <c r="RO21" i="4"/>
  <c r="YO98" i="4"/>
  <c r="YN98" i="4"/>
  <c r="VB98" i="4"/>
  <c r="KJ98" i="4"/>
  <c r="KQ98" i="4" s="1"/>
  <c r="NX29" i="4"/>
  <c r="OE29" i="4" s="1"/>
  <c r="KJ94" i="4"/>
  <c r="KQ94" i="4" s="1"/>
  <c r="VB105" i="4"/>
  <c r="YO85" i="4"/>
  <c r="YO102" i="4"/>
  <c r="RL102" i="4"/>
  <c r="YP76" i="4"/>
  <c r="YN76" i="4"/>
  <c r="YP29" i="4"/>
  <c r="ACA47" i="4"/>
  <c r="YP47" i="4"/>
  <c r="YO47" i="4"/>
  <c r="ACB94" i="4"/>
  <c r="RP105" i="4"/>
  <c r="VA85" i="4"/>
  <c r="KN85" i="4"/>
  <c r="KK77" i="4"/>
  <c r="ABZ102" i="4"/>
  <c r="VC102" i="4"/>
  <c r="VA102" i="4"/>
  <c r="NZ102" i="4"/>
  <c r="YO76" i="4"/>
  <c r="YM76" i="4"/>
  <c r="YO29" i="4"/>
  <c r="UY29" i="4"/>
  <c r="OB29" i="4"/>
  <c r="ABY47" i="4"/>
  <c r="DH47" i="4"/>
  <c r="ABZ26" i="4"/>
  <c r="ACA26" i="4"/>
  <c r="YP26" i="4"/>
  <c r="YO26" i="4"/>
  <c r="UY26" i="4"/>
  <c r="NZ26" i="4"/>
  <c r="KN26" i="4"/>
  <c r="KM26" i="4"/>
  <c r="OB105" i="4"/>
  <c r="UY85" i="4"/>
  <c r="UY77" i="4"/>
  <c r="CS102" i="4"/>
  <c r="VC76" i="4"/>
  <c r="NY76" i="4"/>
  <c r="YN47" i="4"/>
  <c r="KL47" i="4"/>
  <c r="YO94" i="4"/>
  <c r="RM26" i="4"/>
  <c r="NY26" i="4"/>
  <c r="DE26" i="4"/>
  <c r="YL105" i="4"/>
  <c r="ABZ77" i="4"/>
  <c r="DF102" i="4"/>
  <c r="OA29" i="4"/>
  <c r="CS29" i="4"/>
  <c r="YM47" i="4"/>
  <c r="OA47" i="4"/>
  <c r="YN94" i="4"/>
  <c r="DE94" i="4"/>
  <c r="ABY26" i="4"/>
  <c r="YN26" i="4"/>
  <c r="VC26" i="4"/>
  <c r="VB26" i="4"/>
  <c r="RL26" i="4"/>
  <c r="KL26" i="4"/>
  <c r="YM26" i="4"/>
  <c r="RP26" i="4"/>
  <c r="KK26" i="4"/>
  <c r="RP85" i="4"/>
  <c r="RO85" i="4"/>
  <c r="RM85" i="4"/>
  <c r="CS77" i="4"/>
  <c r="ACC102" i="4"/>
  <c r="UZ102" i="4"/>
  <c r="KK102" i="4"/>
  <c r="RO76" i="4"/>
  <c r="VA29" i="4"/>
  <c r="DE29" i="4"/>
  <c r="KL94" i="4"/>
  <c r="RO26" i="4"/>
  <c r="NX26" i="4"/>
  <c r="OE26" i="4" s="1"/>
  <c r="CY26" i="4"/>
  <c r="OA85" i="4"/>
  <c r="YL77" i="4"/>
  <c r="RN102" i="4"/>
  <c r="DN102" i="4"/>
  <c r="ACC76" i="4"/>
  <c r="ACA76" i="4"/>
  <c r="UZ76" i="4"/>
  <c r="RP29" i="4"/>
  <c r="KM29" i="4"/>
  <c r="KL29" i="4"/>
  <c r="ACC47" i="4"/>
  <c r="KJ47" i="4"/>
  <c r="KQ47" i="4" s="1"/>
  <c r="KK94" i="4"/>
  <c r="ACC26" i="4"/>
  <c r="YL26" i="4"/>
  <c r="UZ26" i="4"/>
  <c r="DF26" i="4"/>
  <c r="CT34" i="4"/>
  <c r="DD82" i="4"/>
  <c r="DD36" i="4"/>
  <c r="DE20" i="4"/>
  <c r="DE91" i="4"/>
  <c r="DL82" i="4"/>
  <c r="DF91" i="4"/>
  <c r="DD25" i="4"/>
  <c r="CQ109" i="4"/>
  <c r="CZ82" i="4"/>
  <c r="DD49" i="4"/>
  <c r="DF25" i="4"/>
  <c r="DC18" i="4"/>
  <c r="DF82" i="4"/>
  <c r="CR89" i="4"/>
  <c r="CR18" i="4"/>
  <c r="DH62" i="4"/>
  <c r="CZ62" i="4"/>
  <c r="CR62" i="4"/>
  <c r="DK99" i="4"/>
  <c r="DC99" i="4"/>
  <c r="DN114" i="4"/>
  <c r="DF114" i="4"/>
  <c r="DI8" i="4"/>
  <c r="DA8" i="4"/>
  <c r="DL31" i="4"/>
  <c r="DD31" i="4"/>
  <c r="DG124" i="4"/>
  <c r="CY124" i="4"/>
  <c r="CQ124" i="4"/>
  <c r="DJ75" i="4"/>
  <c r="YN34" i="4"/>
  <c r="RN34" i="4"/>
  <c r="DG34" i="4"/>
  <c r="ABZ127" i="4"/>
  <c r="YO127" i="4"/>
  <c r="DG62" i="4"/>
  <c r="CY62" i="4"/>
  <c r="CQ62" i="4"/>
  <c r="DJ99" i="4"/>
  <c r="DB99" i="4"/>
  <c r="CT99" i="4"/>
  <c r="DM114" i="4"/>
  <c r="DE114" i="4"/>
  <c r="DH8" i="4"/>
  <c r="CZ8" i="4"/>
  <c r="CR8" i="4"/>
  <c r="DK31" i="4"/>
  <c r="DC31" i="4"/>
  <c r="DN124" i="4"/>
  <c r="DF124" i="4"/>
  <c r="DF75" i="4"/>
  <c r="CT75" i="4"/>
  <c r="DB75" i="4"/>
  <c r="DI75" i="4"/>
  <c r="CY75" i="4"/>
  <c r="VA34" i="4"/>
  <c r="OA34" i="4"/>
  <c r="KJ34" i="4"/>
  <c r="KQ34" i="4" s="1"/>
  <c r="DB34" i="4"/>
  <c r="RM127" i="4"/>
  <c r="OB127" i="4"/>
  <c r="OA127" i="4"/>
  <c r="DN62" i="4"/>
  <c r="DF62" i="4"/>
  <c r="DI99" i="4"/>
  <c r="DA99" i="4"/>
  <c r="CS99" i="4"/>
  <c r="DL114" i="4"/>
  <c r="DD114" i="4"/>
  <c r="DG8" i="4"/>
  <c r="CY8" i="4"/>
  <c r="CQ8" i="4"/>
  <c r="DJ31" i="4"/>
  <c r="DB31" i="4"/>
  <c r="CT31" i="4"/>
  <c r="DM124" i="4"/>
  <c r="DE124" i="4"/>
  <c r="DH75" i="4"/>
  <c r="ACB34" i="4"/>
  <c r="DM62" i="4"/>
  <c r="DE62" i="4"/>
  <c r="DH99" i="4"/>
  <c r="CZ99" i="4"/>
  <c r="CR99" i="4"/>
  <c r="DK114" i="4"/>
  <c r="DC114" i="4"/>
  <c r="DN8" i="4"/>
  <c r="DF8" i="4"/>
  <c r="DI31" i="4"/>
  <c r="DA31" i="4"/>
  <c r="CS31" i="4"/>
  <c r="DL124" i="4"/>
  <c r="DD124" i="4"/>
  <c r="DG75" i="4"/>
  <c r="NZ34" i="4"/>
  <c r="VC127" i="4"/>
  <c r="DL62" i="4"/>
  <c r="DD62" i="4"/>
  <c r="DG99" i="4"/>
  <c r="CY99" i="4"/>
  <c r="CQ99" i="4"/>
  <c r="DJ114" i="4"/>
  <c r="DB114" i="4"/>
  <c r="DM8" i="4"/>
  <c r="DE8" i="4"/>
  <c r="DH31" i="4"/>
  <c r="CZ31" i="4"/>
  <c r="CR31" i="4"/>
  <c r="DK124" i="4"/>
  <c r="DC124" i="4"/>
  <c r="DN75" i="4"/>
  <c r="DE75" i="4"/>
  <c r="YL34" i="4"/>
  <c r="NY34" i="4"/>
  <c r="DC34" i="4"/>
  <c r="DK34" i="4"/>
  <c r="DD34" i="4"/>
  <c r="DL34" i="4"/>
  <c r="DF34" i="4"/>
  <c r="DN34" i="4"/>
  <c r="CR34" i="4"/>
  <c r="CZ34" i="4"/>
  <c r="DH34" i="4"/>
  <c r="CQ34" i="4"/>
  <c r="ABY127" i="4"/>
  <c r="NY127" i="4"/>
  <c r="KN127" i="4"/>
  <c r="DK62" i="4"/>
  <c r="DC62" i="4"/>
  <c r="DN99" i="4"/>
  <c r="DF99" i="4"/>
  <c r="DI114" i="4"/>
  <c r="DA114" i="4"/>
  <c r="DL8" i="4"/>
  <c r="DD8" i="4"/>
  <c r="DG31" i="4"/>
  <c r="CY31" i="4"/>
  <c r="CQ31" i="4"/>
  <c r="DJ124" i="4"/>
  <c r="DB124" i="4"/>
  <c r="CT124" i="4"/>
  <c r="DM75" i="4"/>
  <c r="DD75" i="4"/>
  <c r="CS75" i="4"/>
  <c r="ABZ34" i="4"/>
  <c r="UZ34" i="4"/>
  <c r="CS34" i="4"/>
  <c r="VA127" i="4"/>
  <c r="RP127" i="4"/>
  <c r="DJ62" i="4"/>
  <c r="DB62" i="4"/>
  <c r="DM99" i="4"/>
  <c r="DH114" i="4"/>
  <c r="CZ114" i="4"/>
  <c r="DK8" i="4"/>
  <c r="DC8" i="4"/>
  <c r="DN31" i="4"/>
  <c r="DF31" i="4"/>
  <c r="DI124" i="4"/>
  <c r="DA124" i="4"/>
  <c r="CS124" i="4"/>
  <c r="DL75" i="4"/>
  <c r="DC75" i="4"/>
  <c r="YP34" i="4"/>
  <c r="NX34" i="4"/>
  <c r="OE34" i="4" s="1"/>
  <c r="DI62" i="4"/>
  <c r="DA62" i="4"/>
  <c r="DL99" i="4"/>
  <c r="DG114" i="4"/>
  <c r="CY114" i="4"/>
  <c r="DJ8" i="4"/>
  <c r="DB8" i="4"/>
  <c r="DM31" i="4"/>
  <c r="DH124" i="4"/>
  <c r="CZ124" i="4"/>
  <c r="DA75" i="4"/>
  <c r="CQ75" i="4"/>
  <c r="ABY34" i="4"/>
  <c r="KK34" i="4"/>
  <c r="DJ34" i="4"/>
  <c r="ACA127" i="4"/>
  <c r="NX127" i="4"/>
  <c r="OE127" i="4" s="1"/>
  <c r="DK127" i="4"/>
  <c r="DC127" i="4"/>
  <c r="DN73" i="4"/>
  <c r="DF73" i="4"/>
  <c r="DI123" i="4"/>
  <c r="DA123" i="4"/>
  <c r="CS123" i="4"/>
  <c r="DL10" i="4"/>
  <c r="DD10" i="4"/>
  <c r="DG69" i="4"/>
  <c r="CY69" i="4"/>
  <c r="CQ69" i="4"/>
  <c r="DJ51" i="4"/>
  <c r="DB51" i="4"/>
  <c r="CT51" i="4"/>
  <c r="DM14" i="4"/>
  <c r="DE14" i="4"/>
  <c r="DG109" i="4"/>
  <c r="KL92" i="4"/>
  <c r="DK92" i="4"/>
  <c r="CZ92" i="4"/>
  <c r="ABY46" i="4"/>
  <c r="DJ46" i="4"/>
  <c r="ACB117" i="4"/>
  <c r="YN117" i="4"/>
  <c r="RL117" i="4"/>
  <c r="DF117" i="4"/>
  <c r="YP12" i="4"/>
  <c r="NZ12" i="4"/>
  <c r="CT12" i="4"/>
  <c r="DB12" i="4"/>
  <c r="DJ12" i="4"/>
  <c r="DE12" i="4"/>
  <c r="DM12" i="4"/>
  <c r="DF12" i="4"/>
  <c r="DN12" i="4"/>
  <c r="DD12" i="4"/>
  <c r="CR12" i="4"/>
  <c r="KL43" i="4"/>
  <c r="RN11" i="4"/>
  <c r="NY11" i="4"/>
  <c r="DG11" i="4"/>
  <c r="NX112" i="4"/>
  <c r="OE112" i="4" s="1"/>
  <c r="DC112" i="4"/>
  <c r="DK112" i="4"/>
  <c r="DF112" i="4"/>
  <c r="DN112" i="4"/>
  <c r="CQ112" i="4"/>
  <c r="CY112" i="4"/>
  <c r="DG112" i="4"/>
  <c r="CR112" i="4"/>
  <c r="CZ112" i="4"/>
  <c r="DH112" i="4"/>
  <c r="DA112" i="4"/>
  <c r="NX82" i="4"/>
  <c r="OE82" i="4" s="1"/>
  <c r="CY82" i="4"/>
  <c r="YP16" i="4"/>
  <c r="YO16" i="4"/>
  <c r="DJ16" i="4"/>
  <c r="CT16" i="4"/>
  <c r="ACC24" i="4"/>
  <c r="ABZ24" i="4"/>
  <c r="KN24" i="4"/>
  <c r="YL108" i="4"/>
  <c r="UZ108" i="4"/>
  <c r="RP108" i="4"/>
  <c r="RM108" i="4"/>
  <c r="CT108" i="4"/>
  <c r="KN129" i="4"/>
  <c r="KM129" i="4"/>
  <c r="DJ127" i="4"/>
  <c r="DB127" i="4"/>
  <c r="DM73" i="4"/>
  <c r="DH123" i="4"/>
  <c r="CZ123" i="4"/>
  <c r="CR123" i="4"/>
  <c r="DK10" i="4"/>
  <c r="DN69" i="4"/>
  <c r="DF69" i="4"/>
  <c r="DI51" i="4"/>
  <c r="DA51" i="4"/>
  <c r="CS51" i="4"/>
  <c r="DL14" i="4"/>
  <c r="DD14" i="4"/>
  <c r="DF109" i="4"/>
  <c r="NZ92" i="4"/>
  <c r="DJ92" i="4"/>
  <c r="CY92" i="4"/>
  <c r="CQ117" i="4"/>
  <c r="CY117" i="4"/>
  <c r="DG117" i="4"/>
  <c r="CT117" i="4"/>
  <c r="DB117" i="4"/>
  <c r="DJ117" i="4"/>
  <c r="DC117" i="4"/>
  <c r="DK117" i="4"/>
  <c r="DE117" i="4"/>
  <c r="CR117" i="4"/>
  <c r="RO12" i="4"/>
  <c r="DC12" i="4"/>
  <c r="CQ12" i="4"/>
  <c r="DE43" i="4"/>
  <c r="DM43" i="4"/>
  <c r="CR43" i="4"/>
  <c r="CZ43" i="4"/>
  <c r="DH43" i="4"/>
  <c r="DF43" i="4"/>
  <c r="CT43" i="4"/>
  <c r="ABY11" i="4"/>
  <c r="YN11" i="4"/>
  <c r="DF11" i="4"/>
  <c r="VC112" i="4"/>
  <c r="UY82" i="4"/>
  <c r="KM16" i="4"/>
  <c r="DH16" i="4"/>
  <c r="CR16" i="4"/>
  <c r="OA24" i="4"/>
  <c r="DF24" i="4"/>
  <c r="DN24" i="4"/>
  <c r="CQ108" i="4"/>
  <c r="VC129" i="4"/>
  <c r="RL129" i="4"/>
  <c r="CS129" i="4"/>
  <c r="DI127" i="4"/>
  <c r="DA127" i="4"/>
  <c r="CS127" i="4"/>
  <c r="DL73" i="4"/>
  <c r="DG123" i="4"/>
  <c r="CY123" i="4"/>
  <c r="CQ123" i="4"/>
  <c r="DJ10" i="4"/>
  <c r="DB10" i="4"/>
  <c r="CT10" i="4"/>
  <c r="DM69" i="4"/>
  <c r="DE69" i="4"/>
  <c r="DH51" i="4"/>
  <c r="CZ51" i="4"/>
  <c r="CR51" i="4"/>
  <c r="DK14" i="4"/>
  <c r="DC14" i="4"/>
  <c r="DN109" i="4"/>
  <c r="DE109" i="4"/>
  <c r="DH92" i="4"/>
  <c r="ACC46" i="4"/>
  <c r="KK46" i="4"/>
  <c r="DG46" i="4"/>
  <c r="RP117" i="4"/>
  <c r="DD117" i="4"/>
  <c r="DA12" i="4"/>
  <c r="NZ43" i="4"/>
  <c r="CS43" i="4"/>
  <c r="DD43" i="4"/>
  <c r="CQ43" i="4"/>
  <c r="YM82" i="4"/>
  <c r="KM82" i="4"/>
  <c r="RN16" i="4"/>
  <c r="DG16" i="4"/>
  <c r="CQ16" i="4"/>
  <c r="YL24" i="4"/>
  <c r="RM24" i="4"/>
  <c r="DD24" i="4"/>
  <c r="ABZ108" i="4"/>
  <c r="YO108" i="4"/>
  <c r="UY108" i="4"/>
  <c r="KK108" i="4"/>
  <c r="DM108" i="4"/>
  <c r="CR129" i="4"/>
  <c r="DM34" i="4"/>
  <c r="DE34" i="4"/>
  <c r="DH127" i="4"/>
  <c r="CZ127" i="4"/>
  <c r="CR127" i="4"/>
  <c r="DK73" i="4"/>
  <c r="DC73" i="4"/>
  <c r="DN123" i="4"/>
  <c r="DF123" i="4"/>
  <c r="DI10" i="4"/>
  <c r="DA10" i="4"/>
  <c r="CS10" i="4"/>
  <c r="DL69" i="4"/>
  <c r="DD69" i="4"/>
  <c r="DG51" i="4"/>
  <c r="CY51" i="4"/>
  <c r="CQ51" i="4"/>
  <c r="DJ14" i="4"/>
  <c r="DB14" i="4"/>
  <c r="CT14" i="4"/>
  <c r="DM109" i="4"/>
  <c r="DD109" i="4"/>
  <c r="CS109" i="4"/>
  <c r="ABZ92" i="4"/>
  <c r="VB92" i="4"/>
  <c r="RN92" i="4"/>
  <c r="CS92" i="4"/>
  <c r="DG92" i="4"/>
  <c r="DD46" i="4"/>
  <c r="DL46" i="4"/>
  <c r="CR46" i="4"/>
  <c r="CZ46" i="4"/>
  <c r="DH46" i="4"/>
  <c r="DF46" i="4"/>
  <c r="KJ117" i="4"/>
  <c r="KQ117" i="4" s="1"/>
  <c r="DN117" i="4"/>
  <c r="DA117" i="4"/>
  <c r="YM12" i="4"/>
  <c r="UY12" i="4"/>
  <c r="RN12" i="4"/>
  <c r="DL12" i="4"/>
  <c r="CZ12" i="4"/>
  <c r="DC43" i="4"/>
  <c r="ACC11" i="4"/>
  <c r="ACB11" i="4"/>
  <c r="NX11" i="4"/>
  <c r="OE11" i="4" s="1"/>
  <c r="KL11" i="4"/>
  <c r="CR11" i="4"/>
  <c r="CZ11" i="4"/>
  <c r="DH11" i="4"/>
  <c r="DC11" i="4"/>
  <c r="DK11" i="4"/>
  <c r="DD11" i="4"/>
  <c r="DL11" i="4"/>
  <c r="DE11" i="4"/>
  <c r="DM11" i="4"/>
  <c r="DA11" i="4"/>
  <c r="ACB82" i="4"/>
  <c r="VC82" i="4"/>
  <c r="UZ82" i="4"/>
  <c r="DH82" i="4"/>
  <c r="CR82" i="4"/>
  <c r="ACC16" i="4"/>
  <c r="VC16" i="4"/>
  <c r="RM16" i="4"/>
  <c r="KL16" i="4"/>
  <c r="DD16" i="4"/>
  <c r="DL16" i="4"/>
  <c r="DF16" i="4"/>
  <c r="DN16" i="4"/>
  <c r="DC16" i="4"/>
  <c r="VA24" i="4"/>
  <c r="KK24" i="4"/>
  <c r="DM24" i="4"/>
  <c r="CT24" i="4"/>
  <c r="OB108" i="4"/>
  <c r="DE108" i="4"/>
  <c r="YN129" i="4"/>
  <c r="YL129" i="4"/>
  <c r="VA129" i="4"/>
  <c r="KK129" i="4"/>
  <c r="DG127" i="4"/>
  <c r="CY127" i="4"/>
  <c r="CQ127" i="4"/>
  <c r="DJ73" i="4"/>
  <c r="DB73" i="4"/>
  <c r="DM123" i="4"/>
  <c r="DE123" i="4"/>
  <c r="DH10" i="4"/>
  <c r="CZ10" i="4"/>
  <c r="CR10" i="4"/>
  <c r="DK69" i="4"/>
  <c r="DC69" i="4"/>
  <c r="DN51" i="4"/>
  <c r="DF51" i="4"/>
  <c r="DI14" i="4"/>
  <c r="DA14" i="4"/>
  <c r="CS14" i="4"/>
  <c r="DL109" i="4"/>
  <c r="DC109" i="4"/>
  <c r="CR109" i="4"/>
  <c r="YL92" i="4"/>
  <c r="DF92" i="4"/>
  <c r="NY46" i="4"/>
  <c r="DE46" i="4"/>
  <c r="CT46" i="4"/>
  <c r="DM117" i="4"/>
  <c r="CZ117" i="4"/>
  <c r="ACA12" i="4"/>
  <c r="KM12" i="4"/>
  <c r="DK12" i="4"/>
  <c r="CY12" i="4"/>
  <c r="VB43" i="4"/>
  <c r="RN43" i="4"/>
  <c r="DN43" i="4"/>
  <c r="DB43" i="4"/>
  <c r="RM11" i="4"/>
  <c r="KK11" i="4"/>
  <c r="CY11" i="4"/>
  <c r="ABY112" i="4"/>
  <c r="UZ112" i="4"/>
  <c r="RL112" i="4"/>
  <c r="KJ112" i="4"/>
  <c r="KQ112" i="4" s="1"/>
  <c r="DI112" i="4"/>
  <c r="CS112" i="4"/>
  <c r="YL82" i="4"/>
  <c r="OA82" i="4"/>
  <c r="DC82" i="4"/>
  <c r="DG82" i="4"/>
  <c r="CQ82" i="4"/>
  <c r="VB16" i="4"/>
  <c r="OA16" i="4"/>
  <c r="KK16" i="4"/>
  <c r="CS16" i="4"/>
  <c r="DB16" i="4"/>
  <c r="YO24" i="4"/>
  <c r="OB24" i="4"/>
  <c r="DK24" i="4"/>
  <c r="YN108" i="4"/>
  <c r="VA108" i="4"/>
  <c r="ACC129" i="4"/>
  <c r="KJ129" i="4"/>
  <c r="KQ129" i="4" s="1"/>
  <c r="DN127" i="4"/>
  <c r="DF127" i="4"/>
  <c r="DI73" i="4"/>
  <c r="DA73" i="4"/>
  <c r="CS73" i="4"/>
  <c r="DL123" i="4"/>
  <c r="DD123" i="4"/>
  <c r="DG10" i="4"/>
  <c r="CY10" i="4"/>
  <c r="DJ69" i="4"/>
  <c r="DB69" i="4"/>
  <c r="CT69" i="4"/>
  <c r="DM51" i="4"/>
  <c r="DE51" i="4"/>
  <c r="DH14" i="4"/>
  <c r="CZ14" i="4"/>
  <c r="CR14" i="4"/>
  <c r="DK109" i="4"/>
  <c r="DA109" i="4"/>
  <c r="DD92" i="4"/>
  <c r="CT92" i="4"/>
  <c r="DN46" i="4"/>
  <c r="DC46" i="4"/>
  <c r="NX117" i="4"/>
  <c r="OE117" i="4" s="1"/>
  <c r="KN117" i="4"/>
  <c r="DL117" i="4"/>
  <c r="VC12" i="4"/>
  <c r="VB12" i="4"/>
  <c r="DI12" i="4"/>
  <c r="ABZ43" i="4"/>
  <c r="YL43" i="4"/>
  <c r="DL43" i="4"/>
  <c r="CY43" i="4"/>
  <c r="DN11" i="4"/>
  <c r="YN112" i="4"/>
  <c r="DE112" i="4"/>
  <c r="ACA82" i="4"/>
  <c r="RL82" i="4"/>
  <c r="DE82" i="4"/>
  <c r="KM24" i="4"/>
  <c r="DJ24" i="4"/>
  <c r="YM108" i="4"/>
  <c r="VC108" i="4"/>
  <c r="OA108" i="4"/>
  <c r="KJ108" i="4"/>
  <c r="KQ108" i="4" s="1"/>
  <c r="DF108" i="4"/>
  <c r="DN108" i="4"/>
  <c r="CR108" i="4"/>
  <c r="CZ108" i="4"/>
  <c r="DH108" i="4"/>
  <c r="OB129" i="4"/>
  <c r="OA129" i="4"/>
  <c r="DM127" i="4"/>
  <c r="DH73" i="4"/>
  <c r="CZ73" i="4"/>
  <c r="DK123" i="4"/>
  <c r="DC123" i="4"/>
  <c r="DN10" i="4"/>
  <c r="DF10" i="4"/>
  <c r="DI69" i="4"/>
  <c r="DA69" i="4"/>
  <c r="CS69" i="4"/>
  <c r="DL51" i="4"/>
  <c r="DD51" i="4"/>
  <c r="DG14" i="4"/>
  <c r="CY14" i="4"/>
  <c r="DI109" i="4"/>
  <c r="YP92" i="4"/>
  <c r="DN92" i="4"/>
  <c r="DC92" i="4"/>
  <c r="CR92" i="4"/>
  <c r="RM46" i="4"/>
  <c r="DM46" i="4"/>
  <c r="DB46" i="4"/>
  <c r="CQ46" i="4"/>
  <c r="DI117" i="4"/>
  <c r="DH12" i="4"/>
  <c r="RL11" i="4"/>
  <c r="DJ11" i="4"/>
  <c r="CT11" i="4"/>
  <c r="ABZ82" i="4"/>
  <c r="YN82" i="4"/>
  <c r="ABZ16" i="4"/>
  <c r="VA16" i="4"/>
  <c r="ABY24" i="4"/>
  <c r="ACC108" i="4"/>
  <c r="RL108" i="4"/>
  <c r="NY108" i="4"/>
  <c r="DD108" i="4"/>
  <c r="UZ129" i="4"/>
  <c r="RM129" i="4"/>
  <c r="DI34" i="4"/>
  <c r="DA34" i="4"/>
  <c r="DL127" i="4"/>
  <c r="DG73" i="4"/>
  <c r="CY73" i="4"/>
  <c r="DJ123" i="4"/>
  <c r="DB123" i="4"/>
  <c r="DM10" i="4"/>
  <c r="DH69" i="4"/>
  <c r="CZ69" i="4"/>
  <c r="DK51" i="4"/>
  <c r="DN14" i="4"/>
  <c r="CT109" i="4"/>
  <c r="DB109" i="4"/>
  <c r="DJ109" i="4"/>
  <c r="DH109" i="4"/>
  <c r="CY109" i="4"/>
  <c r="DL92" i="4"/>
  <c r="DB92" i="4"/>
  <c r="YO46" i="4"/>
  <c r="VA46" i="4"/>
  <c r="DK46" i="4"/>
  <c r="DA46" i="4"/>
  <c r="UZ117" i="4"/>
  <c r="OB117" i="4"/>
  <c r="DH117" i="4"/>
  <c r="DG12" i="4"/>
  <c r="ABY43" i="4"/>
  <c r="YP43" i="4"/>
  <c r="DJ43" i="4"/>
  <c r="YO11" i="4"/>
  <c r="UZ11" i="4"/>
  <c r="NZ11" i="4"/>
  <c r="KJ11" i="4"/>
  <c r="KQ11" i="4" s="1"/>
  <c r="DI11" i="4"/>
  <c r="CS11" i="4"/>
  <c r="RO82" i="4"/>
  <c r="NY16" i="4"/>
  <c r="DK16" i="4"/>
  <c r="RP24" i="4"/>
  <c r="NY24" i="4"/>
  <c r="DC24" i="4"/>
  <c r="KN108" i="4"/>
  <c r="ABZ129" i="4"/>
  <c r="UY129" i="4"/>
  <c r="DC129" i="4"/>
  <c r="DH129" i="4"/>
  <c r="CZ129" i="4"/>
  <c r="DK33" i="4"/>
  <c r="DC33" i="4"/>
  <c r="DN125" i="4"/>
  <c r="DF125" i="4"/>
  <c r="DI88" i="4"/>
  <c r="DA88" i="4"/>
  <c r="CS88" i="4"/>
  <c r="DL91" i="4"/>
  <c r="DD91" i="4"/>
  <c r="DG96" i="4"/>
  <c r="CY96" i="4"/>
  <c r="DJ121" i="4"/>
  <c r="DB121" i="4"/>
  <c r="CT121" i="4"/>
  <c r="KJ30" i="4"/>
  <c r="KQ30" i="4" s="1"/>
  <c r="DE30" i="4"/>
  <c r="ABZ59" i="4"/>
  <c r="UY59" i="4"/>
  <c r="DK82" i="4"/>
  <c r="DI24" i="4"/>
  <c r="DA24" i="4"/>
  <c r="CS24" i="4"/>
  <c r="DL108" i="4"/>
  <c r="DG129" i="4"/>
  <c r="CY129" i="4"/>
  <c r="CQ129" i="4"/>
  <c r="DJ33" i="4"/>
  <c r="DB33" i="4"/>
  <c r="CT33" i="4"/>
  <c r="DM125" i="4"/>
  <c r="DE125" i="4"/>
  <c r="DH88" i="4"/>
  <c r="CZ88" i="4"/>
  <c r="CR88" i="4"/>
  <c r="DK91" i="4"/>
  <c r="DC91" i="4"/>
  <c r="DN96" i="4"/>
  <c r="DF96" i="4"/>
  <c r="DI121" i="4"/>
  <c r="DA121" i="4"/>
  <c r="CS121" i="4"/>
  <c r="VC59" i="4"/>
  <c r="NZ59" i="4"/>
  <c r="DM92" i="4"/>
  <c r="DE92" i="4"/>
  <c r="DI43" i="4"/>
  <c r="DA43" i="4"/>
  <c r="DJ82" i="4"/>
  <c r="DB82" i="4"/>
  <c r="CT82" i="4"/>
  <c r="DM16" i="4"/>
  <c r="DE16" i="4"/>
  <c r="DH24" i="4"/>
  <c r="CZ24" i="4"/>
  <c r="CR24" i="4"/>
  <c r="DK108" i="4"/>
  <c r="DC108" i="4"/>
  <c r="DN129" i="4"/>
  <c r="DF129" i="4"/>
  <c r="DI33" i="4"/>
  <c r="DA33" i="4"/>
  <c r="CS33" i="4"/>
  <c r="DL125" i="4"/>
  <c r="DD125" i="4"/>
  <c r="DG88" i="4"/>
  <c r="CY88" i="4"/>
  <c r="CQ88" i="4"/>
  <c r="DJ91" i="4"/>
  <c r="DB91" i="4"/>
  <c r="CT91" i="4"/>
  <c r="DM96" i="4"/>
  <c r="DE96" i="4"/>
  <c r="DH121" i="4"/>
  <c r="CZ121" i="4"/>
  <c r="CR121" i="4"/>
  <c r="RP30" i="4"/>
  <c r="RO30" i="4"/>
  <c r="KN30" i="4"/>
  <c r="DA30" i="4"/>
  <c r="VB59" i="4"/>
  <c r="RL59" i="4"/>
  <c r="NY59" i="4"/>
  <c r="DI82" i="4"/>
  <c r="DA82" i="4"/>
  <c r="CS82" i="4"/>
  <c r="DG24" i="4"/>
  <c r="CY24" i="4"/>
  <c r="CQ24" i="4"/>
  <c r="DJ108" i="4"/>
  <c r="DB108" i="4"/>
  <c r="DM129" i="4"/>
  <c r="DE129" i="4"/>
  <c r="DH33" i="4"/>
  <c r="CZ33" i="4"/>
  <c r="DK125" i="4"/>
  <c r="DC125" i="4"/>
  <c r="DN88" i="4"/>
  <c r="DF88" i="4"/>
  <c r="DI91" i="4"/>
  <c r="DA91" i="4"/>
  <c r="CS91" i="4"/>
  <c r="DL96" i="4"/>
  <c r="DG121" i="4"/>
  <c r="CY121" i="4"/>
  <c r="CQ121" i="4"/>
  <c r="YM30" i="4"/>
  <c r="VA59" i="4"/>
  <c r="DI108" i="4"/>
  <c r="DA108" i="4"/>
  <c r="CS108" i="4"/>
  <c r="DL129" i="4"/>
  <c r="DD129" i="4"/>
  <c r="DG33" i="4"/>
  <c r="CY33" i="4"/>
  <c r="CQ33" i="4"/>
  <c r="DJ125" i="4"/>
  <c r="DB125" i="4"/>
  <c r="CT125" i="4"/>
  <c r="DM88" i="4"/>
  <c r="DE88" i="4"/>
  <c r="DH91" i="4"/>
  <c r="CZ91" i="4"/>
  <c r="CR91" i="4"/>
  <c r="DK96" i="4"/>
  <c r="DC96" i="4"/>
  <c r="DN121" i="4"/>
  <c r="DF121" i="4"/>
  <c r="ACA30" i="4"/>
  <c r="UY30" i="4"/>
  <c r="NX30" i="4"/>
  <c r="OE30" i="4" s="1"/>
  <c r="DF30" i="4"/>
  <c r="DN30" i="4"/>
  <c r="CQ30" i="4"/>
  <c r="CY30" i="4"/>
  <c r="DG30" i="4"/>
  <c r="CR30" i="4"/>
  <c r="CZ30" i="4"/>
  <c r="DH30" i="4"/>
  <c r="CT30" i="4"/>
  <c r="DB30" i="4"/>
  <c r="DJ30" i="4"/>
  <c r="DC30" i="4"/>
  <c r="DK30" i="4"/>
  <c r="ACC59" i="4"/>
  <c r="RO59" i="4"/>
  <c r="KL59" i="4"/>
  <c r="DK129" i="4"/>
  <c r="DN33" i="4"/>
  <c r="DF33" i="4"/>
  <c r="DI125" i="4"/>
  <c r="DA125" i="4"/>
  <c r="CS125" i="4"/>
  <c r="DL88" i="4"/>
  <c r="DD88" i="4"/>
  <c r="DG91" i="4"/>
  <c r="CY91" i="4"/>
  <c r="CQ91" i="4"/>
  <c r="DJ96" i="4"/>
  <c r="DB96" i="4"/>
  <c r="DM121" i="4"/>
  <c r="DE121" i="4"/>
  <c r="DM30" i="4"/>
  <c r="CS30" i="4"/>
  <c r="UZ59" i="4"/>
  <c r="NX59" i="4"/>
  <c r="OE59" i="4" s="1"/>
  <c r="KK59" i="4"/>
  <c r="CR59" i="4"/>
  <c r="CZ59" i="4"/>
  <c r="DH59" i="4"/>
  <c r="DG59" i="4"/>
  <c r="DI92" i="4"/>
  <c r="DA92" i="4"/>
  <c r="DN82" i="4"/>
  <c r="DI16" i="4"/>
  <c r="DA16" i="4"/>
  <c r="DL24" i="4"/>
  <c r="DG108" i="4"/>
  <c r="CY108" i="4"/>
  <c r="DJ129" i="4"/>
  <c r="DB129" i="4"/>
  <c r="CT129" i="4"/>
  <c r="DM33" i="4"/>
  <c r="DH125" i="4"/>
  <c r="CZ125" i="4"/>
  <c r="CR125" i="4"/>
  <c r="DK88" i="4"/>
  <c r="DC88" i="4"/>
  <c r="DN91" i="4"/>
  <c r="DI96" i="4"/>
  <c r="DA96" i="4"/>
  <c r="DL121" i="4"/>
  <c r="VC30" i="4"/>
  <c r="UZ30" i="4"/>
  <c r="OB30" i="4"/>
  <c r="DL30" i="4"/>
  <c r="RM59" i="4"/>
  <c r="RN59" i="4"/>
  <c r="DI129" i="4"/>
  <c r="DA129" i="4"/>
  <c r="DL33" i="4"/>
  <c r="DG125" i="4"/>
  <c r="CY125" i="4"/>
  <c r="DJ88" i="4"/>
  <c r="DB88" i="4"/>
  <c r="DM91" i="4"/>
  <c r="DH96" i="4"/>
  <c r="CZ96" i="4"/>
  <c r="DK121" i="4"/>
  <c r="DC121" i="4"/>
  <c r="RL30" i="4"/>
  <c r="ACA59" i="4"/>
  <c r="ACC54" i="4"/>
  <c r="ABZ54" i="4"/>
  <c r="DJ54" i="4"/>
  <c r="DB54" i="4"/>
  <c r="CT54" i="4"/>
  <c r="DM67" i="4"/>
  <c r="DE67" i="4"/>
  <c r="DH78" i="4"/>
  <c r="CZ78" i="4"/>
  <c r="CR78" i="4"/>
  <c r="DK49" i="4"/>
  <c r="DC49" i="4"/>
  <c r="DN81" i="4"/>
  <c r="DF81" i="4"/>
  <c r="DI13" i="4"/>
  <c r="DA13" i="4"/>
  <c r="DL50" i="4"/>
  <c r="DD50" i="4"/>
  <c r="DG40" i="4"/>
  <c r="CY40" i="4"/>
  <c r="CQ40" i="4"/>
  <c r="RP72" i="4"/>
  <c r="DN59" i="4"/>
  <c r="DF59" i="4"/>
  <c r="DI54" i="4"/>
  <c r="DA54" i="4"/>
  <c r="CS54" i="4"/>
  <c r="DL67" i="4"/>
  <c r="DD67" i="4"/>
  <c r="DG78" i="4"/>
  <c r="CY78" i="4"/>
  <c r="DJ49" i="4"/>
  <c r="DB49" i="4"/>
  <c r="CT49" i="4"/>
  <c r="DM81" i="4"/>
  <c r="DE81" i="4"/>
  <c r="DH13" i="4"/>
  <c r="CZ13" i="4"/>
  <c r="DK50" i="4"/>
  <c r="DC50" i="4"/>
  <c r="DN40" i="4"/>
  <c r="DF40" i="4"/>
  <c r="DC128" i="4"/>
  <c r="CQ128" i="4"/>
  <c r="CY128" i="4"/>
  <c r="DG128" i="4"/>
  <c r="DH128" i="4"/>
  <c r="YM72" i="4"/>
  <c r="DM59" i="4"/>
  <c r="DE59" i="4"/>
  <c r="DH54" i="4"/>
  <c r="CZ54" i="4"/>
  <c r="CR54" i="4"/>
  <c r="DK67" i="4"/>
  <c r="DC67" i="4"/>
  <c r="DN78" i="4"/>
  <c r="DF78" i="4"/>
  <c r="DI49" i="4"/>
  <c r="DA49" i="4"/>
  <c r="CS49" i="4"/>
  <c r="DL81" i="4"/>
  <c r="DD81" i="4"/>
  <c r="DG13" i="4"/>
  <c r="CY13" i="4"/>
  <c r="CQ13" i="4"/>
  <c r="DJ50" i="4"/>
  <c r="DB50" i="4"/>
  <c r="CT50" i="4"/>
  <c r="DM40" i="4"/>
  <c r="DF128" i="4"/>
  <c r="ACA72" i="4"/>
  <c r="UY72" i="4"/>
  <c r="DL59" i="4"/>
  <c r="DG54" i="4"/>
  <c r="CY54" i="4"/>
  <c r="CQ54" i="4"/>
  <c r="DJ67" i="4"/>
  <c r="DB67" i="4"/>
  <c r="CT67" i="4"/>
  <c r="DM78" i="4"/>
  <c r="DE78" i="4"/>
  <c r="DH49" i="4"/>
  <c r="CZ49" i="4"/>
  <c r="CR49" i="4"/>
  <c r="DK81" i="4"/>
  <c r="DC81" i="4"/>
  <c r="DN13" i="4"/>
  <c r="DF13" i="4"/>
  <c r="DI50" i="4"/>
  <c r="DA50" i="4"/>
  <c r="DL40" i="4"/>
  <c r="DD40" i="4"/>
  <c r="DN128" i="4"/>
  <c r="DE128" i="4"/>
  <c r="CT128" i="4"/>
  <c r="KN72" i="4"/>
  <c r="KM72" i="4"/>
  <c r="DK59" i="4"/>
  <c r="DC59" i="4"/>
  <c r="DN54" i="4"/>
  <c r="DF54" i="4"/>
  <c r="DI67" i="4"/>
  <c r="DA67" i="4"/>
  <c r="DL78" i="4"/>
  <c r="DD78" i="4"/>
  <c r="DG49" i="4"/>
  <c r="CY49" i="4"/>
  <c r="CQ49" i="4"/>
  <c r="DJ81" i="4"/>
  <c r="DB81" i="4"/>
  <c r="CT81" i="4"/>
  <c r="DM13" i="4"/>
  <c r="DE13" i="4"/>
  <c r="DH50" i="4"/>
  <c r="CZ50" i="4"/>
  <c r="CR50" i="4"/>
  <c r="DK40" i="4"/>
  <c r="DC40" i="4"/>
  <c r="DM128" i="4"/>
  <c r="DD128" i="4"/>
  <c r="CS128" i="4"/>
  <c r="VC72" i="4"/>
  <c r="DJ59" i="4"/>
  <c r="DB59" i="4"/>
  <c r="CT59" i="4"/>
  <c r="DM54" i="4"/>
  <c r="DE54" i="4"/>
  <c r="DH67" i="4"/>
  <c r="CZ67" i="4"/>
  <c r="CR67" i="4"/>
  <c r="DK78" i="4"/>
  <c r="DC78" i="4"/>
  <c r="DN49" i="4"/>
  <c r="DF49" i="4"/>
  <c r="DI81" i="4"/>
  <c r="DA81" i="4"/>
  <c r="DL13" i="4"/>
  <c r="DD13" i="4"/>
  <c r="DG50" i="4"/>
  <c r="CY50" i="4"/>
  <c r="CQ50" i="4"/>
  <c r="DJ40" i="4"/>
  <c r="DB40" i="4"/>
  <c r="CT40" i="4"/>
  <c r="DL128" i="4"/>
  <c r="DB128" i="4"/>
  <c r="CR128" i="4"/>
  <c r="DI59" i="4"/>
  <c r="DA59" i="4"/>
  <c r="DL54" i="4"/>
  <c r="DD54" i="4"/>
  <c r="DG67" i="4"/>
  <c r="CY67" i="4"/>
  <c r="DJ78" i="4"/>
  <c r="DB78" i="4"/>
  <c r="DM49" i="4"/>
  <c r="DH81" i="4"/>
  <c r="CZ81" i="4"/>
  <c r="DK13" i="4"/>
  <c r="DN50" i="4"/>
  <c r="DI40" i="4"/>
  <c r="DA40" i="4"/>
  <c r="CS40" i="4"/>
  <c r="DK128" i="4"/>
  <c r="DA128" i="4"/>
  <c r="OB72" i="4"/>
  <c r="OA72" i="4"/>
  <c r="KK72" i="4"/>
  <c r="DK54" i="4"/>
  <c r="DN67" i="4"/>
  <c r="DI78" i="4"/>
  <c r="DA78" i="4"/>
  <c r="DL49" i="4"/>
  <c r="DG81" i="4"/>
  <c r="CY81" i="4"/>
  <c r="DJ13" i="4"/>
  <c r="DB13" i="4"/>
  <c r="DM50" i="4"/>
  <c r="DH40" i="4"/>
  <c r="CZ40" i="4"/>
  <c r="DJ128" i="4"/>
  <c r="CZ128" i="4"/>
  <c r="KJ72" i="4"/>
  <c r="KQ72" i="4" s="1"/>
  <c r="DM72" i="4"/>
  <c r="DE72" i="4"/>
  <c r="DH35" i="4"/>
  <c r="CZ35" i="4"/>
  <c r="CR35" i="4"/>
  <c r="DK36" i="4"/>
  <c r="DC36" i="4"/>
  <c r="DN63" i="4"/>
  <c r="DF63" i="4"/>
  <c r="DI38" i="4"/>
  <c r="DA38" i="4"/>
  <c r="CS38" i="4"/>
  <c r="DL97" i="4"/>
  <c r="DD97" i="4"/>
  <c r="DG15" i="4"/>
  <c r="CY15" i="4"/>
  <c r="CQ15" i="4"/>
  <c r="DJ53" i="4"/>
  <c r="DB53" i="4"/>
  <c r="CT53" i="4"/>
  <c r="DI56" i="4"/>
  <c r="CY56" i="4"/>
  <c r="RN110" i="4"/>
  <c r="DL72" i="4"/>
  <c r="DD72" i="4"/>
  <c r="DG35" i="4"/>
  <c r="CY35" i="4"/>
  <c r="CQ35" i="4"/>
  <c r="DJ36" i="4"/>
  <c r="DB36" i="4"/>
  <c r="CT36" i="4"/>
  <c r="DM63" i="4"/>
  <c r="DE63" i="4"/>
  <c r="DH38" i="4"/>
  <c r="CZ38" i="4"/>
  <c r="CR38" i="4"/>
  <c r="DK97" i="4"/>
  <c r="DC97" i="4"/>
  <c r="DN15" i="4"/>
  <c r="DF15" i="4"/>
  <c r="DI53" i="4"/>
  <c r="DA53" i="4"/>
  <c r="CS53" i="4"/>
  <c r="ACC110" i="4"/>
  <c r="RM110" i="4"/>
  <c r="DK72" i="4"/>
  <c r="DC72" i="4"/>
  <c r="DN35" i="4"/>
  <c r="DF35" i="4"/>
  <c r="DI36" i="4"/>
  <c r="DA36" i="4"/>
  <c r="CS36" i="4"/>
  <c r="DL63" i="4"/>
  <c r="DD63" i="4"/>
  <c r="DG38" i="4"/>
  <c r="CY38" i="4"/>
  <c r="DJ97" i="4"/>
  <c r="DB97" i="4"/>
  <c r="CT97" i="4"/>
  <c r="DM15" i="4"/>
  <c r="DH53" i="4"/>
  <c r="CZ53" i="4"/>
  <c r="CT56" i="4"/>
  <c r="DB56" i="4"/>
  <c r="DJ56" i="4"/>
  <c r="DF56" i="4"/>
  <c r="DN56" i="4"/>
  <c r="DG56" i="4"/>
  <c r="DJ72" i="4"/>
  <c r="DB72" i="4"/>
  <c r="CT72" i="4"/>
  <c r="DM35" i="4"/>
  <c r="DE35" i="4"/>
  <c r="DH36" i="4"/>
  <c r="CZ36" i="4"/>
  <c r="CR36" i="4"/>
  <c r="DK63" i="4"/>
  <c r="DC63" i="4"/>
  <c r="DN38" i="4"/>
  <c r="DF38" i="4"/>
  <c r="DI97" i="4"/>
  <c r="DA97" i="4"/>
  <c r="CS97" i="4"/>
  <c r="DL15" i="4"/>
  <c r="DD15" i="4"/>
  <c r="DG53" i="4"/>
  <c r="CY53" i="4"/>
  <c r="CQ53" i="4"/>
  <c r="DE56" i="4"/>
  <c r="DI72" i="4"/>
  <c r="DA72" i="4"/>
  <c r="CS72" i="4"/>
  <c r="DL35" i="4"/>
  <c r="DD35" i="4"/>
  <c r="DG36" i="4"/>
  <c r="CY36" i="4"/>
  <c r="CQ36" i="4"/>
  <c r="DJ63" i="4"/>
  <c r="DB63" i="4"/>
  <c r="CT63" i="4"/>
  <c r="DM38" i="4"/>
  <c r="DE38" i="4"/>
  <c r="DH97" i="4"/>
  <c r="CZ97" i="4"/>
  <c r="CR97" i="4"/>
  <c r="DK15" i="4"/>
  <c r="DC15" i="4"/>
  <c r="DN53" i="4"/>
  <c r="DF53" i="4"/>
  <c r="DD56" i="4"/>
  <c r="CS56" i="4"/>
  <c r="ABZ110" i="4"/>
  <c r="YL110" i="4"/>
  <c r="VA110" i="4"/>
  <c r="NZ110" i="4"/>
  <c r="DH72" i="4"/>
  <c r="CZ72" i="4"/>
  <c r="DK35" i="4"/>
  <c r="DN36" i="4"/>
  <c r="DF36" i="4"/>
  <c r="DI63" i="4"/>
  <c r="DA63" i="4"/>
  <c r="CS63" i="4"/>
  <c r="DL38" i="4"/>
  <c r="DD38" i="4"/>
  <c r="DG97" i="4"/>
  <c r="CY97" i="4"/>
  <c r="CQ97" i="4"/>
  <c r="DJ15" i="4"/>
  <c r="DB15" i="4"/>
  <c r="DM53" i="4"/>
  <c r="DE53" i="4"/>
  <c r="KM56" i="4"/>
  <c r="DM56" i="4"/>
  <c r="DC56" i="4"/>
  <c r="CR56" i="4"/>
  <c r="NY110" i="4"/>
  <c r="CT110" i="4"/>
  <c r="DG72" i="4"/>
  <c r="CY72" i="4"/>
  <c r="CQ72" i="4"/>
  <c r="DJ35" i="4"/>
  <c r="DB35" i="4"/>
  <c r="DM36" i="4"/>
  <c r="DE36" i="4"/>
  <c r="DH63" i="4"/>
  <c r="CZ63" i="4"/>
  <c r="CR63" i="4"/>
  <c r="DK38" i="4"/>
  <c r="DC38" i="4"/>
  <c r="DN97" i="4"/>
  <c r="DF97" i="4"/>
  <c r="DI15" i="4"/>
  <c r="DA15" i="4"/>
  <c r="CS15" i="4"/>
  <c r="DL53" i="4"/>
  <c r="DD53" i="4"/>
  <c r="OA56" i="4"/>
  <c r="DL56" i="4"/>
  <c r="DA56" i="4"/>
  <c r="CQ56" i="4"/>
  <c r="YP110" i="4"/>
  <c r="YO110" i="4"/>
  <c r="RO110" i="4"/>
  <c r="NX110" i="4"/>
  <c r="OE110" i="4" s="1"/>
  <c r="CS110" i="4"/>
  <c r="DN72" i="4"/>
  <c r="DI35" i="4"/>
  <c r="DA35" i="4"/>
  <c r="DL36" i="4"/>
  <c r="DG63" i="4"/>
  <c r="CY63" i="4"/>
  <c r="DJ38" i="4"/>
  <c r="DB38" i="4"/>
  <c r="DH15" i="4"/>
  <c r="CZ15" i="4"/>
  <c r="DK53" i="4"/>
  <c r="DK56" i="4"/>
  <c r="CZ56" i="4"/>
  <c r="KL110" i="4"/>
  <c r="DI110" i="4"/>
  <c r="DA110" i="4"/>
  <c r="DL106" i="4"/>
  <c r="DD106" i="4"/>
  <c r="DG3" i="4"/>
  <c r="CY3" i="4"/>
  <c r="CQ3" i="4"/>
  <c r="DJ84" i="4"/>
  <c r="DB84" i="4"/>
  <c r="CT84" i="4"/>
  <c r="DM17" i="4"/>
  <c r="DE17" i="4"/>
  <c r="DH115" i="4"/>
  <c r="CZ115" i="4"/>
  <c r="CR115" i="4"/>
  <c r="DK95" i="4"/>
  <c r="DC95" i="4"/>
  <c r="DK44" i="4"/>
  <c r="ABZ42" i="4"/>
  <c r="YP42" i="4"/>
  <c r="NX42" i="4"/>
  <c r="OE42" i="4" s="1"/>
  <c r="KK42" i="4"/>
  <c r="ABY89" i="4"/>
  <c r="VA89" i="4"/>
  <c r="RL89" i="4"/>
  <c r="NY89" i="4"/>
  <c r="KN89" i="4"/>
  <c r="CT89" i="4"/>
  <c r="DH110" i="4"/>
  <c r="CZ110" i="4"/>
  <c r="CR110" i="4"/>
  <c r="DK106" i="4"/>
  <c r="DC106" i="4"/>
  <c r="DN3" i="4"/>
  <c r="DF3" i="4"/>
  <c r="DI84" i="4"/>
  <c r="DA84" i="4"/>
  <c r="CS84" i="4"/>
  <c r="DL17" i="4"/>
  <c r="DD17" i="4"/>
  <c r="DG115" i="4"/>
  <c r="CY115" i="4"/>
  <c r="CQ115" i="4"/>
  <c r="DJ95" i="4"/>
  <c r="DB95" i="4"/>
  <c r="CT95" i="4"/>
  <c r="YP44" i="4"/>
  <c r="DG44" i="4"/>
  <c r="CQ44" i="4"/>
  <c r="YO42" i="4"/>
  <c r="DJ106" i="4"/>
  <c r="DB106" i="4"/>
  <c r="CT106" i="4"/>
  <c r="DM3" i="4"/>
  <c r="DH84" i="4"/>
  <c r="CZ84" i="4"/>
  <c r="DK17" i="4"/>
  <c r="DC17" i="4"/>
  <c r="DN115" i="4"/>
  <c r="DF115" i="4"/>
  <c r="DI95" i="4"/>
  <c r="DA95" i="4"/>
  <c r="CS95" i="4"/>
  <c r="DF44" i="4"/>
  <c r="DN110" i="4"/>
  <c r="DF110" i="4"/>
  <c r="DI106" i="4"/>
  <c r="DA106" i="4"/>
  <c r="CS106" i="4"/>
  <c r="DL3" i="4"/>
  <c r="DD3" i="4"/>
  <c r="DG84" i="4"/>
  <c r="CY84" i="4"/>
  <c r="CQ84" i="4"/>
  <c r="DJ17" i="4"/>
  <c r="DB17" i="4"/>
  <c r="CT17" i="4"/>
  <c r="DM115" i="4"/>
  <c r="DE115" i="4"/>
  <c r="DH95" i="4"/>
  <c r="CZ95" i="4"/>
  <c r="CR95" i="4"/>
  <c r="CT44" i="4"/>
  <c r="DD44" i="4"/>
  <c r="YN42" i="4"/>
  <c r="VC42" i="4"/>
  <c r="KJ42" i="4"/>
  <c r="KQ42" i="4" s="1"/>
  <c r="NX89" i="4"/>
  <c r="OE89" i="4" s="1"/>
  <c r="KK89" i="4"/>
  <c r="DM110" i="4"/>
  <c r="DE110" i="4"/>
  <c r="DH106" i="4"/>
  <c r="CZ106" i="4"/>
  <c r="CR106" i="4"/>
  <c r="DK3" i="4"/>
  <c r="DC3" i="4"/>
  <c r="DN84" i="4"/>
  <c r="DF84" i="4"/>
  <c r="DI17" i="4"/>
  <c r="DA17" i="4"/>
  <c r="DL115" i="4"/>
  <c r="DD115" i="4"/>
  <c r="DG95" i="4"/>
  <c r="CY95" i="4"/>
  <c r="CQ95" i="4"/>
  <c r="NZ44" i="4"/>
  <c r="CS44" i="4"/>
  <c r="DC44" i="4"/>
  <c r="ABY42" i="4"/>
  <c r="RL42" i="4"/>
  <c r="NZ42" i="4"/>
  <c r="CQ42" i="4"/>
  <c r="CY42" i="4"/>
  <c r="DG42" i="4"/>
  <c r="YO89" i="4"/>
  <c r="RM89" i="4"/>
  <c r="DL110" i="4"/>
  <c r="DD110" i="4"/>
  <c r="DG106" i="4"/>
  <c r="CY106" i="4"/>
  <c r="DJ3" i="4"/>
  <c r="DB3" i="4"/>
  <c r="CT3" i="4"/>
  <c r="DM84" i="4"/>
  <c r="DH17" i="4"/>
  <c r="CZ17" i="4"/>
  <c r="DK115" i="4"/>
  <c r="DC115" i="4"/>
  <c r="DN95" i="4"/>
  <c r="DF95" i="4"/>
  <c r="CY44" i="4"/>
  <c r="NY42" i="4"/>
  <c r="KN42" i="4"/>
  <c r="KM42" i="4"/>
  <c r="DE42" i="4"/>
  <c r="KM89" i="4"/>
  <c r="DE89" i="4"/>
  <c r="DM89" i="4"/>
  <c r="DK110" i="4"/>
  <c r="DC110" i="4"/>
  <c r="DN106" i="4"/>
  <c r="DF106" i="4"/>
  <c r="DI3" i="4"/>
  <c r="DA3" i="4"/>
  <c r="CS3" i="4"/>
  <c r="DL84" i="4"/>
  <c r="DD84" i="4"/>
  <c r="DG17" i="4"/>
  <c r="CY17" i="4"/>
  <c r="CQ17" i="4"/>
  <c r="DJ115" i="4"/>
  <c r="DB115" i="4"/>
  <c r="CT115" i="4"/>
  <c r="DM95" i="4"/>
  <c r="DE95" i="4"/>
  <c r="ABZ44" i="4"/>
  <c r="RN44" i="4"/>
  <c r="DN44" i="4"/>
  <c r="ACC42" i="4"/>
  <c r="ACB42" i="4"/>
  <c r="YL42" i="4"/>
  <c r="VA42" i="4"/>
  <c r="RN42" i="4"/>
  <c r="DJ42" i="4"/>
  <c r="YM89" i="4"/>
  <c r="YN89" i="4"/>
  <c r="KJ89" i="4"/>
  <c r="KQ89" i="4" s="1"/>
  <c r="DJ110" i="4"/>
  <c r="DB110" i="4"/>
  <c r="DM106" i="4"/>
  <c r="DH3" i="4"/>
  <c r="CZ3" i="4"/>
  <c r="DK84" i="4"/>
  <c r="DN17" i="4"/>
  <c r="DI115" i="4"/>
  <c r="DA115" i="4"/>
  <c r="DL95" i="4"/>
  <c r="YL44" i="4"/>
  <c r="UZ42" i="4"/>
  <c r="KL42" i="4"/>
  <c r="VC89" i="4"/>
  <c r="DI44" i="4"/>
  <c r="DA44" i="4"/>
  <c r="DL42" i="4"/>
  <c r="DD42" i="4"/>
  <c r="DG89" i="4"/>
  <c r="CY89" i="4"/>
  <c r="CQ89" i="4"/>
  <c r="DJ107" i="4"/>
  <c r="DB107" i="4"/>
  <c r="CT107" i="4"/>
  <c r="DM61" i="4"/>
  <c r="DE61" i="4"/>
  <c r="DH39" i="4"/>
  <c r="CZ39" i="4"/>
  <c r="CR39" i="4"/>
  <c r="CS87" i="4"/>
  <c r="DG87" i="4"/>
  <c r="VB64" i="4"/>
  <c r="ACC22" i="4"/>
  <c r="ACB22" i="4"/>
  <c r="VA22" i="4"/>
  <c r="RP22" i="4"/>
  <c r="RO22" i="4"/>
  <c r="NX22" i="4"/>
  <c r="OE22" i="4" s="1"/>
  <c r="ACB9" i="4"/>
  <c r="DE9" i="4"/>
  <c r="ACA74" i="4"/>
  <c r="YP74" i="4"/>
  <c r="YO74" i="4"/>
  <c r="UY74" i="4"/>
  <c r="DD74" i="4"/>
  <c r="KL7" i="4"/>
  <c r="DB7" i="4"/>
  <c r="ABZ71" i="4"/>
  <c r="VC71" i="4"/>
  <c r="KN71" i="4"/>
  <c r="KM71" i="4"/>
  <c r="DH44" i="4"/>
  <c r="CZ44" i="4"/>
  <c r="CR44" i="4"/>
  <c r="DK42" i="4"/>
  <c r="DC42" i="4"/>
  <c r="DN89" i="4"/>
  <c r="DF89" i="4"/>
  <c r="DI107" i="4"/>
  <c r="DA107" i="4"/>
  <c r="CS107" i="4"/>
  <c r="DL61" i="4"/>
  <c r="DD61" i="4"/>
  <c r="DG39" i="4"/>
  <c r="CY39" i="4"/>
  <c r="CQ39" i="4"/>
  <c r="DE87" i="4"/>
  <c r="CQ64" i="4"/>
  <c r="UZ22" i="4"/>
  <c r="RP9" i="4"/>
  <c r="RO9" i="4"/>
  <c r="KL9" i="4"/>
  <c r="DL9" i="4"/>
  <c r="ABZ74" i="4"/>
  <c r="DC74" i="4"/>
  <c r="ACC7" i="4"/>
  <c r="ABZ7" i="4"/>
  <c r="VA7" i="4"/>
  <c r="NX7" i="4"/>
  <c r="OE7" i="4" s="1"/>
  <c r="ABY71" i="4"/>
  <c r="NY71" i="4"/>
  <c r="DH107" i="4"/>
  <c r="CZ107" i="4"/>
  <c r="DK61" i="4"/>
  <c r="DC61" i="4"/>
  <c r="DN39" i="4"/>
  <c r="DF39" i="4"/>
  <c r="DD87" i="4"/>
  <c r="CT87" i="4"/>
  <c r="ACC64" i="4"/>
  <c r="YM64" i="4"/>
  <c r="VA64" i="4"/>
  <c r="ACA22" i="4"/>
  <c r="UY22" i="4"/>
  <c r="KJ22" i="4"/>
  <c r="KQ22" i="4" s="1"/>
  <c r="ABY74" i="4"/>
  <c r="UZ7" i="4"/>
  <c r="NX71" i="4"/>
  <c r="OE71" i="4" s="1"/>
  <c r="DI42" i="4"/>
  <c r="DA42" i="4"/>
  <c r="CS42" i="4"/>
  <c r="DL89" i="4"/>
  <c r="DD89" i="4"/>
  <c r="DG107" i="4"/>
  <c r="CY107" i="4"/>
  <c r="CQ107" i="4"/>
  <c r="DJ61" i="4"/>
  <c r="DB61" i="4"/>
  <c r="CT61" i="4"/>
  <c r="DM39" i="4"/>
  <c r="DE39" i="4"/>
  <c r="KM87" i="4"/>
  <c r="DM87" i="4"/>
  <c r="DC87" i="4"/>
  <c r="YL64" i="4"/>
  <c r="RM22" i="4"/>
  <c r="YP9" i="4"/>
  <c r="RN9" i="4"/>
  <c r="YM74" i="4"/>
  <c r="CS74" i="4"/>
  <c r="KJ7" i="4"/>
  <c r="KQ7" i="4" s="1"/>
  <c r="UZ71" i="4"/>
  <c r="RP71" i="4"/>
  <c r="RO71" i="4"/>
  <c r="KK71" i="4"/>
  <c r="DM44" i="4"/>
  <c r="DE44" i="4"/>
  <c r="DH42" i="4"/>
  <c r="CZ42" i="4"/>
  <c r="CR42" i="4"/>
  <c r="DK89" i="4"/>
  <c r="DC89" i="4"/>
  <c r="DN107" i="4"/>
  <c r="DI61" i="4"/>
  <c r="DA61" i="4"/>
  <c r="DL39" i="4"/>
  <c r="DD39" i="4"/>
  <c r="OA87" i="4"/>
  <c r="DL87" i="4"/>
  <c r="YP64" i="4"/>
  <c r="RP64" i="4"/>
  <c r="KL64" i="4"/>
  <c r="RN22" i="4"/>
  <c r="NZ22" i="4"/>
  <c r="KN22" i="4"/>
  <c r="CT22" i="4"/>
  <c r="DB22" i="4"/>
  <c r="DJ22" i="4"/>
  <c r="DC22" i="4"/>
  <c r="DK22" i="4"/>
  <c r="DD22" i="4"/>
  <c r="DL22" i="4"/>
  <c r="DE22" i="4"/>
  <c r="DM22" i="4"/>
  <c r="DF22" i="4"/>
  <c r="DN22" i="4"/>
  <c r="CQ22" i="4"/>
  <c r="CY22" i="4"/>
  <c r="DG22" i="4"/>
  <c r="CR22" i="4"/>
  <c r="CZ22" i="4"/>
  <c r="DH22" i="4"/>
  <c r="UY9" i="4"/>
  <c r="OB9" i="4"/>
  <c r="YN74" i="4"/>
  <c r="RO74" i="4"/>
  <c r="KL74" i="4"/>
  <c r="YP7" i="4"/>
  <c r="YO7" i="4"/>
  <c r="RN7" i="4"/>
  <c r="OB7" i="4"/>
  <c r="OA7" i="4"/>
  <c r="ACA71" i="4"/>
  <c r="DJ89" i="4"/>
  <c r="DB89" i="4"/>
  <c r="DM107" i="4"/>
  <c r="DH61" i="4"/>
  <c r="CZ61" i="4"/>
  <c r="DK39" i="4"/>
  <c r="DK87" i="4"/>
  <c r="ABZ64" i="4"/>
  <c r="YO64" i="4"/>
  <c r="ABY22" i="4"/>
  <c r="VC22" i="4"/>
  <c r="KJ9" i="4"/>
  <c r="KQ9" i="4" s="1"/>
  <c r="ACC74" i="4"/>
  <c r="KK74" i="4"/>
  <c r="CR74" i="4"/>
  <c r="CZ74" i="4"/>
  <c r="DH74" i="4"/>
  <c r="DG74" i="4"/>
  <c r="DC7" i="4"/>
  <c r="DK7" i="4"/>
  <c r="DF7" i="4"/>
  <c r="DN7" i="4"/>
  <c r="CQ7" i="4"/>
  <c r="CY7" i="4"/>
  <c r="DG7" i="4"/>
  <c r="RM71" i="4"/>
  <c r="RN71" i="4"/>
  <c r="KJ71" i="4"/>
  <c r="KQ71" i="4" s="1"/>
  <c r="DN42" i="4"/>
  <c r="DF42" i="4"/>
  <c r="DI89" i="4"/>
  <c r="DA89" i="4"/>
  <c r="CS89" i="4"/>
  <c r="DL107" i="4"/>
  <c r="DG61" i="4"/>
  <c r="CY61" i="4"/>
  <c r="CQ61" i="4"/>
  <c r="DJ39" i="4"/>
  <c r="DB39" i="4"/>
  <c r="DJ87" i="4"/>
  <c r="ACA64" i="4"/>
  <c r="UY64" i="4"/>
  <c r="KJ64" i="4"/>
  <c r="KQ64" i="4" s="1"/>
  <c r="YM22" i="4"/>
  <c r="VB22" i="4"/>
  <c r="RL22" i="4"/>
  <c r="KL22" i="4"/>
  <c r="YL9" i="4"/>
  <c r="YM9" i="4"/>
  <c r="RL9" i="4"/>
  <c r="ACB74" i="4"/>
  <c r="YL74" i="4"/>
  <c r="KJ74" i="4"/>
  <c r="KQ74" i="4" s="1"/>
  <c r="CY74" i="4"/>
  <c r="YN7" i="4"/>
  <c r="VC7" i="4"/>
  <c r="RL7" i="4"/>
  <c r="NZ7" i="4"/>
  <c r="KN7" i="4"/>
  <c r="KM7" i="4"/>
  <c r="DD7" i="4"/>
  <c r="OB71" i="4"/>
  <c r="OA71" i="4"/>
  <c r="DJ44" i="4"/>
  <c r="DB44" i="4"/>
  <c r="DM42" i="4"/>
  <c r="DH89" i="4"/>
  <c r="CZ89" i="4"/>
  <c r="DK107" i="4"/>
  <c r="DN61" i="4"/>
  <c r="DI39" i="4"/>
  <c r="DA39" i="4"/>
  <c r="DF87" i="4"/>
  <c r="DN87" i="4"/>
  <c r="CQ87" i="4"/>
  <c r="DH87" i="4"/>
  <c r="ABY64" i="4"/>
  <c r="RL64" i="4"/>
  <c r="RM64" i="4"/>
  <c r="KK22" i="4"/>
  <c r="KN9" i="4"/>
  <c r="CQ74" i="4"/>
  <c r="ABY7" i="4"/>
  <c r="NY7" i="4"/>
  <c r="DJ7" i="4"/>
  <c r="RL66" i="4"/>
  <c r="RM28" i="4"/>
  <c r="YL48" i="4"/>
  <c r="KJ60" i="4"/>
  <c r="KQ60" i="4" s="1"/>
  <c r="DM64" i="4"/>
  <c r="DE64" i="4"/>
  <c r="DK9" i="4"/>
  <c r="DC9" i="4"/>
  <c r="DN74" i="4"/>
  <c r="DF74" i="4"/>
  <c r="DI7" i="4"/>
  <c r="DA7" i="4"/>
  <c r="CS7" i="4"/>
  <c r="DB71" i="4"/>
  <c r="ACC113" i="4"/>
  <c r="OA66" i="4"/>
  <c r="RN48" i="4"/>
  <c r="CQ48" i="4"/>
  <c r="CY48" i="4"/>
  <c r="DG48" i="4"/>
  <c r="ACC130" i="4"/>
  <c r="ACB130" i="4"/>
  <c r="NX130" i="4"/>
  <c r="OE130" i="4" s="1"/>
  <c r="ABY5" i="4"/>
  <c r="RL80" i="4"/>
  <c r="RM80" i="4"/>
  <c r="DF80" i="4"/>
  <c r="DN80" i="4"/>
  <c r="DE80" i="4"/>
  <c r="DM80" i="4"/>
  <c r="DB80" i="4"/>
  <c r="DC80" i="4"/>
  <c r="DG80" i="4"/>
  <c r="DJ80" i="4"/>
  <c r="CQ80" i="4"/>
  <c r="DK80" i="4"/>
  <c r="CT80" i="4"/>
  <c r="NZ119" i="4"/>
  <c r="DI87" i="4"/>
  <c r="DA87" i="4"/>
  <c r="DL64" i="4"/>
  <c r="DD64" i="4"/>
  <c r="DJ9" i="4"/>
  <c r="DB9" i="4"/>
  <c r="CT9" i="4"/>
  <c r="DM74" i="4"/>
  <c r="DE74" i="4"/>
  <c r="DH7" i="4"/>
  <c r="CZ7" i="4"/>
  <c r="CR7" i="4"/>
  <c r="CY71" i="4"/>
  <c r="UY113" i="4"/>
  <c r="NX113" i="4"/>
  <c r="OE113" i="4" s="1"/>
  <c r="KK113" i="4"/>
  <c r="ACC66" i="4"/>
  <c r="YL66" i="4"/>
  <c r="RP66" i="4"/>
  <c r="NX66" i="4"/>
  <c r="OE66" i="4" s="1"/>
  <c r="KK66" i="4"/>
  <c r="DH66" i="4"/>
  <c r="YM28" i="4"/>
  <c r="VC28" i="4"/>
  <c r="VB28" i="4"/>
  <c r="NZ28" i="4"/>
  <c r="DD28" i="4"/>
  <c r="DL28" i="4"/>
  <c r="CQ28" i="4"/>
  <c r="CY28" i="4"/>
  <c r="DG28" i="4"/>
  <c r="CR28" i="4"/>
  <c r="CZ28" i="4"/>
  <c r="DH28" i="4"/>
  <c r="YP48" i="4"/>
  <c r="UY48" i="4"/>
  <c r="RM48" i="4"/>
  <c r="OB48" i="4"/>
  <c r="KJ48" i="4"/>
  <c r="KQ48" i="4" s="1"/>
  <c r="UZ130" i="4"/>
  <c r="ACA25" i="4"/>
  <c r="NX25" i="4"/>
  <c r="OE25" i="4" s="1"/>
  <c r="YM5" i="4"/>
  <c r="NX5" i="4"/>
  <c r="OE5" i="4" s="1"/>
  <c r="CS5" i="4"/>
  <c r="RM60" i="4"/>
  <c r="DC60" i="4"/>
  <c r="DK60" i="4"/>
  <c r="DL60" i="4"/>
  <c r="DF60" i="4"/>
  <c r="DN60" i="4"/>
  <c r="CQ60" i="4"/>
  <c r="CY60" i="4"/>
  <c r="DG60" i="4"/>
  <c r="CZ60" i="4"/>
  <c r="DH60" i="4"/>
  <c r="YN80" i="4"/>
  <c r="DK64" i="4"/>
  <c r="DC64" i="4"/>
  <c r="DI9" i="4"/>
  <c r="DA9" i="4"/>
  <c r="CS9" i="4"/>
  <c r="DL74" i="4"/>
  <c r="DN71" i="4"/>
  <c r="ACA113" i="4"/>
  <c r="KN28" i="4"/>
  <c r="ACA130" i="4"/>
  <c r="YP130" i="4"/>
  <c r="UY130" i="4"/>
  <c r="OB130" i="4"/>
  <c r="KJ130" i="4"/>
  <c r="KQ130" i="4" s="1"/>
  <c r="ABZ25" i="4"/>
  <c r="YP25" i="4"/>
  <c r="UY25" i="4"/>
  <c r="RN25" i="4"/>
  <c r="VA5" i="4"/>
  <c r="KL5" i="4"/>
  <c r="YN60" i="4"/>
  <c r="VC60" i="4"/>
  <c r="RL60" i="4"/>
  <c r="NZ60" i="4"/>
  <c r="KN60" i="4"/>
  <c r="DD60" i="4"/>
  <c r="ABZ80" i="4"/>
  <c r="YM80" i="4"/>
  <c r="CY80" i="4"/>
  <c r="DJ64" i="4"/>
  <c r="DB64" i="4"/>
  <c r="CT64" i="4"/>
  <c r="DH9" i="4"/>
  <c r="CZ9" i="4"/>
  <c r="CR9" i="4"/>
  <c r="DK74" i="4"/>
  <c r="DK71" i="4"/>
  <c r="RN66" i="4"/>
  <c r="OB66" i="4"/>
  <c r="ACC28" i="4"/>
  <c r="YL28" i="4"/>
  <c r="VA28" i="4"/>
  <c r="RP28" i="4"/>
  <c r="YN48" i="4"/>
  <c r="VB48" i="4"/>
  <c r="NZ48" i="4"/>
  <c r="OB25" i="4"/>
  <c r="YL5" i="4"/>
  <c r="KK5" i="4"/>
  <c r="CR5" i="4"/>
  <c r="CZ5" i="4"/>
  <c r="DH5" i="4"/>
  <c r="DG5" i="4"/>
  <c r="ABY80" i="4"/>
  <c r="DI64" i="4"/>
  <c r="DA64" i="4"/>
  <c r="DG9" i="4"/>
  <c r="CY9" i="4"/>
  <c r="CQ9" i="4"/>
  <c r="DJ74" i="4"/>
  <c r="DB74" i="4"/>
  <c r="CT74" i="4"/>
  <c r="DM7" i="4"/>
  <c r="DE7" i="4"/>
  <c r="KL71" i="4"/>
  <c r="DJ71" i="4"/>
  <c r="CT71" i="4"/>
  <c r="KJ113" i="4"/>
  <c r="KQ113" i="4" s="1"/>
  <c r="UY66" i="4"/>
  <c r="DD66" i="4"/>
  <c r="KL28" i="4"/>
  <c r="ABY48" i="4"/>
  <c r="NY48" i="4"/>
  <c r="CR48" i="4"/>
  <c r="NZ130" i="4"/>
  <c r="KN130" i="4"/>
  <c r="CT130" i="4"/>
  <c r="DB130" i="4"/>
  <c r="DJ130" i="4"/>
  <c r="DC130" i="4"/>
  <c r="DK130" i="4"/>
  <c r="DD130" i="4"/>
  <c r="DL130" i="4"/>
  <c r="DE130" i="4"/>
  <c r="DM130" i="4"/>
  <c r="DF130" i="4"/>
  <c r="DN130" i="4"/>
  <c r="CQ130" i="4"/>
  <c r="CY130" i="4"/>
  <c r="DG130" i="4"/>
  <c r="CR130" i="4"/>
  <c r="CZ130" i="4"/>
  <c r="DH130" i="4"/>
  <c r="YN25" i="4"/>
  <c r="DE25" i="4"/>
  <c r="DM25" i="4"/>
  <c r="CR25" i="4"/>
  <c r="CZ25" i="4"/>
  <c r="DH25" i="4"/>
  <c r="ACC5" i="4"/>
  <c r="ACB5" i="4"/>
  <c r="KJ5" i="4"/>
  <c r="KQ5" i="4" s="1"/>
  <c r="KL60" i="4"/>
  <c r="RP80" i="4"/>
  <c r="RN80" i="4"/>
  <c r="NX80" i="4"/>
  <c r="OE80" i="4" s="1"/>
  <c r="DH64" i="4"/>
  <c r="CZ64" i="4"/>
  <c r="DN9" i="4"/>
  <c r="DF9" i="4"/>
  <c r="DI74" i="4"/>
  <c r="DA74" i="4"/>
  <c r="DL7" i="4"/>
  <c r="NZ71" i="4"/>
  <c r="VC113" i="4"/>
  <c r="ABZ66" i="4"/>
  <c r="NZ66" i="4"/>
  <c r="ACA28" i="4"/>
  <c r="KK28" i="4"/>
  <c r="VA48" i="4"/>
  <c r="CS48" i="4"/>
  <c r="YN130" i="4"/>
  <c r="RL130" i="4"/>
  <c r="NY130" i="4"/>
  <c r="DI130" i="4"/>
  <c r="ABY25" i="4"/>
  <c r="YM25" i="4"/>
  <c r="VC25" i="4"/>
  <c r="NZ25" i="4"/>
  <c r="UZ5" i="4"/>
  <c r="CQ5" i="4"/>
  <c r="ACC60" i="4"/>
  <c r="VA60" i="4"/>
  <c r="NX60" i="4"/>
  <c r="OE60" i="4" s="1"/>
  <c r="KK60" i="4"/>
  <c r="CT60" i="4"/>
  <c r="ACC80" i="4"/>
  <c r="YL80" i="4"/>
  <c r="DG64" i="4"/>
  <c r="CY64" i="4"/>
  <c r="DM9" i="4"/>
  <c r="DD71" i="4"/>
  <c r="DL71" i="4"/>
  <c r="CQ71" i="4"/>
  <c r="CR71" i="4"/>
  <c r="CZ71" i="4"/>
  <c r="DH71" i="4"/>
  <c r="DF71" i="4"/>
  <c r="ABY113" i="4"/>
  <c r="RM66" i="4"/>
  <c r="NY66" i="4"/>
  <c r="YP28" i="4"/>
  <c r="RN28" i="4"/>
  <c r="YM48" i="4"/>
  <c r="UZ48" i="4"/>
  <c r="RP48" i="4"/>
  <c r="NX48" i="4"/>
  <c r="OE48" i="4" s="1"/>
  <c r="YM130" i="4"/>
  <c r="VC130" i="4"/>
  <c r="VB130" i="4"/>
  <c r="ACA5" i="4"/>
  <c r="UY5" i="4"/>
  <c r="YL60" i="4"/>
  <c r="UZ60" i="4"/>
  <c r="RP60" i="4"/>
  <c r="RO60" i="4"/>
  <c r="DI71" i="4"/>
  <c r="DA71" i="4"/>
  <c r="CS71" i="4"/>
  <c r="DL113" i="4"/>
  <c r="DD113" i="4"/>
  <c r="DG66" i="4"/>
  <c r="CY66" i="4"/>
  <c r="CQ66" i="4"/>
  <c r="DJ28" i="4"/>
  <c r="DB28" i="4"/>
  <c r="CT28" i="4"/>
  <c r="DM48" i="4"/>
  <c r="DE48" i="4"/>
  <c r="DK25" i="4"/>
  <c r="DC25" i="4"/>
  <c r="DN5" i="4"/>
  <c r="DF5" i="4"/>
  <c r="DI60" i="4"/>
  <c r="DA60" i="4"/>
  <c r="CS60" i="4"/>
  <c r="YO80" i="4"/>
  <c r="VA80" i="4"/>
  <c r="KL80" i="4"/>
  <c r="CR80" i="4"/>
  <c r="NX119" i="4"/>
  <c r="OE119" i="4" s="1"/>
  <c r="DK113" i="4"/>
  <c r="DC113" i="4"/>
  <c r="DN66" i="4"/>
  <c r="DF66" i="4"/>
  <c r="DI28" i="4"/>
  <c r="DA28" i="4"/>
  <c r="CS28" i="4"/>
  <c r="DL48" i="4"/>
  <c r="DD48" i="4"/>
  <c r="DJ25" i="4"/>
  <c r="DB25" i="4"/>
  <c r="CT25" i="4"/>
  <c r="DM5" i="4"/>
  <c r="DE5" i="4"/>
  <c r="CR60" i="4"/>
  <c r="KK80" i="4"/>
  <c r="YN119" i="4"/>
  <c r="DJ113" i="4"/>
  <c r="DB113" i="4"/>
  <c r="CT113" i="4"/>
  <c r="DM66" i="4"/>
  <c r="DE66" i="4"/>
  <c r="DK48" i="4"/>
  <c r="DC48" i="4"/>
  <c r="DI25" i="4"/>
  <c r="DA25" i="4"/>
  <c r="CS25" i="4"/>
  <c r="DL5" i="4"/>
  <c r="DD5" i="4"/>
  <c r="OA80" i="4"/>
  <c r="ABY119" i="4"/>
  <c r="VA119" i="4"/>
  <c r="OB119" i="4"/>
  <c r="DI113" i="4"/>
  <c r="DA113" i="4"/>
  <c r="CS113" i="4"/>
  <c r="DL66" i="4"/>
  <c r="DJ48" i="4"/>
  <c r="DB48" i="4"/>
  <c r="CT48" i="4"/>
  <c r="DK5" i="4"/>
  <c r="VC119" i="4"/>
  <c r="DM71" i="4"/>
  <c r="DH113" i="4"/>
  <c r="CZ113" i="4"/>
  <c r="CR113" i="4"/>
  <c r="DK66" i="4"/>
  <c r="DC66" i="4"/>
  <c r="DN28" i="4"/>
  <c r="DF28" i="4"/>
  <c r="DI48" i="4"/>
  <c r="DA48" i="4"/>
  <c r="DG25" i="4"/>
  <c r="CY25" i="4"/>
  <c r="CQ25" i="4"/>
  <c r="DJ5" i="4"/>
  <c r="DB5" i="4"/>
  <c r="CT5" i="4"/>
  <c r="DM60" i="4"/>
  <c r="DE60" i="4"/>
  <c r="NZ80" i="4"/>
  <c r="DG113" i="4"/>
  <c r="CY113" i="4"/>
  <c r="CQ113" i="4"/>
  <c r="DJ66" i="4"/>
  <c r="DB66" i="4"/>
  <c r="CT66" i="4"/>
  <c r="DM28" i="4"/>
  <c r="DH48" i="4"/>
  <c r="CZ48" i="4"/>
  <c r="DN25" i="4"/>
  <c r="DI5" i="4"/>
  <c r="DA5" i="4"/>
  <c r="NY80" i="4"/>
  <c r="YL119" i="4"/>
  <c r="RL119" i="4"/>
  <c r="NY119" i="4"/>
  <c r="KN119" i="4"/>
  <c r="DN113" i="4"/>
  <c r="DI66" i="4"/>
  <c r="DA66" i="4"/>
  <c r="UZ119" i="4"/>
  <c r="DH119" i="4"/>
  <c r="CZ119" i="4"/>
  <c r="CR119" i="4"/>
  <c r="DK37" i="4"/>
  <c r="DC37" i="4"/>
  <c r="DN70" i="4"/>
  <c r="DF70" i="4"/>
  <c r="DI4" i="4"/>
  <c r="DA4" i="4"/>
  <c r="CS4" i="4"/>
  <c r="VC86" i="4"/>
  <c r="NZ86" i="4"/>
  <c r="DL80" i="4"/>
  <c r="DD80" i="4"/>
  <c r="DG119" i="4"/>
  <c r="CY119" i="4"/>
  <c r="CQ119" i="4"/>
  <c r="DJ37" i="4"/>
  <c r="DB37" i="4"/>
  <c r="CT37" i="4"/>
  <c r="DM70" i="4"/>
  <c r="DE70" i="4"/>
  <c r="DH4" i="4"/>
  <c r="CZ4" i="4"/>
  <c r="CR4" i="4"/>
  <c r="RL86" i="4"/>
  <c r="NY86" i="4"/>
  <c r="DN119" i="4"/>
  <c r="DF119" i="4"/>
  <c r="DI37" i="4"/>
  <c r="DA37" i="4"/>
  <c r="CS37" i="4"/>
  <c r="DL70" i="4"/>
  <c r="DD70" i="4"/>
  <c r="DG4" i="4"/>
  <c r="CY4" i="4"/>
  <c r="CQ4" i="4"/>
  <c r="ACC86" i="4"/>
  <c r="ACB86" i="4"/>
  <c r="VA86" i="4"/>
  <c r="RN86" i="4"/>
  <c r="DM119" i="4"/>
  <c r="DH37" i="4"/>
  <c r="CZ37" i="4"/>
  <c r="DK70" i="4"/>
  <c r="DC70" i="4"/>
  <c r="DN4" i="4"/>
  <c r="DF4" i="4"/>
  <c r="UZ86" i="4"/>
  <c r="NX86" i="4"/>
  <c r="OE86" i="4" s="1"/>
  <c r="DI80" i="4"/>
  <c r="DA80" i="4"/>
  <c r="CS80" i="4"/>
  <c r="DL119" i="4"/>
  <c r="DD119" i="4"/>
  <c r="DG37" i="4"/>
  <c r="CY37" i="4"/>
  <c r="CQ37" i="4"/>
  <c r="DJ70" i="4"/>
  <c r="DB70" i="4"/>
  <c r="DM4" i="4"/>
  <c r="DE4" i="4"/>
  <c r="DH80" i="4"/>
  <c r="CZ80" i="4"/>
  <c r="DK119" i="4"/>
  <c r="DC119" i="4"/>
  <c r="DN37" i="4"/>
  <c r="DF37" i="4"/>
  <c r="DI70" i="4"/>
  <c r="DA70" i="4"/>
  <c r="DL4" i="4"/>
  <c r="ABZ86" i="4"/>
  <c r="YP86" i="4"/>
  <c r="YO86" i="4"/>
  <c r="DJ119" i="4"/>
  <c r="DB119" i="4"/>
  <c r="DM37" i="4"/>
  <c r="DH70" i="4"/>
  <c r="CZ70" i="4"/>
  <c r="CR70" i="4"/>
  <c r="DK4" i="4"/>
  <c r="ABY86" i="4"/>
  <c r="OB86" i="4"/>
  <c r="OA86" i="4"/>
  <c r="DI119" i="4"/>
  <c r="DA119" i="4"/>
  <c r="DL37" i="4"/>
  <c r="DG70" i="4"/>
  <c r="CY70" i="4"/>
  <c r="DJ4" i="4"/>
  <c r="DB4" i="4"/>
  <c r="YN86" i="4"/>
  <c r="DN86" i="4"/>
  <c r="DF86" i="4"/>
  <c r="DI45" i="4"/>
  <c r="DA45" i="4"/>
  <c r="CS45" i="4"/>
  <c r="DL83" i="4"/>
  <c r="DD83" i="4"/>
  <c r="DG23" i="4"/>
  <c r="CY23" i="4"/>
  <c r="CQ23" i="4"/>
  <c r="DJ120" i="4"/>
  <c r="DB120" i="4"/>
  <c r="CT120" i="4"/>
  <c r="DM65" i="4"/>
  <c r="DE65" i="4"/>
  <c r="DH90" i="4"/>
  <c r="CZ90" i="4"/>
  <c r="CR90" i="4"/>
  <c r="DK100" i="4"/>
  <c r="DC100" i="4"/>
  <c r="DN126" i="4"/>
  <c r="DD126" i="4"/>
  <c r="UZ32" i="4"/>
  <c r="RP32" i="4"/>
  <c r="KL32" i="4"/>
  <c r="DM86" i="4"/>
  <c r="DE86" i="4"/>
  <c r="DH45" i="4"/>
  <c r="CZ45" i="4"/>
  <c r="CR45" i="4"/>
  <c r="DK83" i="4"/>
  <c r="DC83" i="4"/>
  <c r="DN23" i="4"/>
  <c r="DF23" i="4"/>
  <c r="DI120" i="4"/>
  <c r="DA120" i="4"/>
  <c r="CS120" i="4"/>
  <c r="DL65" i="4"/>
  <c r="DD65" i="4"/>
  <c r="DG90" i="4"/>
  <c r="CY90" i="4"/>
  <c r="CQ90" i="4"/>
  <c r="DJ100" i="4"/>
  <c r="DB100" i="4"/>
  <c r="CT100" i="4"/>
  <c r="DL126" i="4"/>
  <c r="DC126" i="4"/>
  <c r="CT126" i="4"/>
  <c r="YL32" i="4"/>
  <c r="NX32" i="4"/>
  <c r="OE32" i="4" s="1"/>
  <c r="KK32" i="4"/>
  <c r="DL86" i="4"/>
  <c r="DD86" i="4"/>
  <c r="DG45" i="4"/>
  <c r="CY45" i="4"/>
  <c r="CQ45" i="4"/>
  <c r="DJ83" i="4"/>
  <c r="DB83" i="4"/>
  <c r="CT83" i="4"/>
  <c r="DM23" i="4"/>
  <c r="DE23" i="4"/>
  <c r="DH120" i="4"/>
  <c r="CZ120" i="4"/>
  <c r="DK65" i="4"/>
  <c r="DC65" i="4"/>
  <c r="DN90" i="4"/>
  <c r="DF90" i="4"/>
  <c r="DI100" i="4"/>
  <c r="DA100" i="4"/>
  <c r="CS100" i="4"/>
  <c r="DK126" i="4"/>
  <c r="DB126" i="4"/>
  <c r="CR126" i="4"/>
  <c r="YP32" i="4"/>
  <c r="DK86" i="4"/>
  <c r="DC86" i="4"/>
  <c r="DN45" i="4"/>
  <c r="DF45" i="4"/>
  <c r="DI83" i="4"/>
  <c r="DA83" i="4"/>
  <c r="CS83" i="4"/>
  <c r="DL23" i="4"/>
  <c r="DD23" i="4"/>
  <c r="DG120" i="4"/>
  <c r="CY120" i="4"/>
  <c r="CQ120" i="4"/>
  <c r="DJ65" i="4"/>
  <c r="DB65" i="4"/>
  <c r="CT65" i="4"/>
  <c r="DM90" i="4"/>
  <c r="DE90" i="4"/>
  <c r="DH100" i="4"/>
  <c r="CZ100" i="4"/>
  <c r="CR100" i="4"/>
  <c r="DJ126" i="4"/>
  <c r="DA126" i="4"/>
  <c r="CQ126" i="4"/>
  <c r="UY32" i="4"/>
  <c r="OB32" i="4"/>
  <c r="ACC57" i="4"/>
  <c r="DJ86" i="4"/>
  <c r="DB86" i="4"/>
  <c r="CT86" i="4"/>
  <c r="DM45" i="4"/>
  <c r="DH83" i="4"/>
  <c r="CZ83" i="4"/>
  <c r="CR83" i="4"/>
  <c r="DK23" i="4"/>
  <c r="DN120" i="4"/>
  <c r="DF120" i="4"/>
  <c r="DI65" i="4"/>
  <c r="DA65" i="4"/>
  <c r="CS65" i="4"/>
  <c r="DD90" i="4"/>
  <c r="DG100" i="4"/>
  <c r="CY100" i="4"/>
  <c r="CQ100" i="4"/>
  <c r="DI126" i="4"/>
  <c r="CZ126" i="4"/>
  <c r="ABY32" i="4"/>
  <c r="KJ32" i="4"/>
  <c r="KQ32" i="4" s="1"/>
  <c r="DI86" i="4"/>
  <c r="DA86" i="4"/>
  <c r="DL45" i="4"/>
  <c r="DG83" i="4"/>
  <c r="CY83" i="4"/>
  <c r="DJ23" i="4"/>
  <c r="DB23" i="4"/>
  <c r="CT23" i="4"/>
  <c r="DM120" i="4"/>
  <c r="DH65" i="4"/>
  <c r="CZ65" i="4"/>
  <c r="CR65" i="4"/>
  <c r="DK90" i="4"/>
  <c r="DC90" i="4"/>
  <c r="DN100" i="4"/>
  <c r="DE126" i="4"/>
  <c r="DM126" i="4"/>
  <c r="CS126" i="4"/>
  <c r="DH126" i="4"/>
  <c r="CY126" i="4"/>
  <c r="YN32" i="4"/>
  <c r="VB32" i="4"/>
  <c r="RL32" i="4"/>
  <c r="NZ32" i="4"/>
  <c r="DH86" i="4"/>
  <c r="CZ86" i="4"/>
  <c r="CR86" i="4"/>
  <c r="DK45" i="4"/>
  <c r="DC45" i="4"/>
  <c r="DN83" i="4"/>
  <c r="DF83" i="4"/>
  <c r="DI23" i="4"/>
  <c r="DA23" i="4"/>
  <c r="DL120" i="4"/>
  <c r="DD120" i="4"/>
  <c r="DG65" i="4"/>
  <c r="CY65" i="4"/>
  <c r="DJ90" i="4"/>
  <c r="DB90" i="4"/>
  <c r="CT90" i="4"/>
  <c r="DM100" i="4"/>
  <c r="DG126" i="4"/>
  <c r="ACC32" i="4"/>
  <c r="YM32" i="4"/>
  <c r="NY32" i="4"/>
  <c r="KN32" i="4"/>
  <c r="ABZ57" i="4"/>
  <c r="ACA57" i="4"/>
  <c r="DG86" i="4"/>
  <c r="CY86" i="4"/>
  <c r="DJ45" i="4"/>
  <c r="DB45" i="4"/>
  <c r="DM83" i="4"/>
  <c r="DH23" i="4"/>
  <c r="CZ23" i="4"/>
  <c r="DK120" i="4"/>
  <c r="DN65" i="4"/>
  <c r="DF65" i="4"/>
  <c r="DI90" i="4"/>
  <c r="DA90" i="4"/>
  <c r="DL100" i="4"/>
  <c r="DD100" i="4"/>
  <c r="DF126" i="4"/>
  <c r="DM32" i="4"/>
  <c r="DE32" i="4"/>
  <c r="DH57" i="4"/>
  <c r="CZ57" i="4"/>
  <c r="CR57" i="4"/>
  <c r="DK55" i="4"/>
  <c r="DC55" i="4"/>
  <c r="DN101" i="4"/>
  <c r="DF101" i="4"/>
  <c r="DI103" i="4"/>
  <c r="DA103" i="4"/>
  <c r="CS103" i="4"/>
  <c r="DL118" i="4"/>
  <c r="DG104" i="4"/>
  <c r="CY104" i="4"/>
  <c r="DJ20" i="4"/>
  <c r="DB20" i="4"/>
  <c r="CT20" i="4"/>
  <c r="DJ79" i="4"/>
  <c r="DA79" i="4"/>
  <c r="CR79" i="4"/>
  <c r="YL27" i="4"/>
  <c r="VA27" i="4"/>
  <c r="DL32" i="4"/>
  <c r="DD32" i="4"/>
  <c r="DG57" i="4"/>
  <c r="CY57" i="4"/>
  <c r="CQ57" i="4"/>
  <c r="DJ55" i="4"/>
  <c r="DB55" i="4"/>
  <c r="CT55" i="4"/>
  <c r="DM101" i="4"/>
  <c r="DE101" i="4"/>
  <c r="DH103" i="4"/>
  <c r="CZ103" i="4"/>
  <c r="CR103" i="4"/>
  <c r="DK118" i="4"/>
  <c r="DC118" i="4"/>
  <c r="DN104" i="4"/>
  <c r="DF104" i="4"/>
  <c r="DI20" i="4"/>
  <c r="DA20" i="4"/>
  <c r="CS20" i="4"/>
  <c r="DI79" i="4"/>
  <c r="ACA27" i="4"/>
  <c r="RP27" i="4"/>
  <c r="NX27" i="4"/>
  <c r="OE27" i="4" s="1"/>
  <c r="DK32" i="4"/>
  <c r="DC32" i="4"/>
  <c r="DN57" i="4"/>
  <c r="DF57" i="4"/>
  <c r="DI55" i="4"/>
  <c r="DA55" i="4"/>
  <c r="CS55" i="4"/>
  <c r="DL101" i="4"/>
  <c r="DD101" i="4"/>
  <c r="DG103" i="4"/>
  <c r="CY103" i="4"/>
  <c r="CQ103" i="4"/>
  <c r="DJ118" i="4"/>
  <c r="DB118" i="4"/>
  <c r="CT118" i="4"/>
  <c r="DM104" i="4"/>
  <c r="DE104" i="4"/>
  <c r="DH20" i="4"/>
  <c r="CZ20" i="4"/>
  <c r="CR20" i="4"/>
  <c r="CQ79" i="4"/>
  <c r="CY79" i="4"/>
  <c r="DG79" i="4"/>
  <c r="DH79" i="4"/>
  <c r="DJ32" i="4"/>
  <c r="DB32" i="4"/>
  <c r="CT32" i="4"/>
  <c r="DM57" i="4"/>
  <c r="DE57" i="4"/>
  <c r="DH55" i="4"/>
  <c r="CZ55" i="4"/>
  <c r="CR55" i="4"/>
  <c r="DK101" i="4"/>
  <c r="DC101" i="4"/>
  <c r="DN103" i="4"/>
  <c r="DF103" i="4"/>
  <c r="DI118" i="4"/>
  <c r="DA118" i="4"/>
  <c r="CS118" i="4"/>
  <c r="DL104" i="4"/>
  <c r="DD104" i="4"/>
  <c r="DG20" i="4"/>
  <c r="CY20" i="4"/>
  <c r="CQ20" i="4"/>
  <c r="DF79" i="4"/>
  <c r="YN27" i="4"/>
  <c r="RM27" i="4"/>
  <c r="RN27" i="4"/>
  <c r="DI32" i="4"/>
  <c r="DA32" i="4"/>
  <c r="CS32" i="4"/>
  <c r="DL57" i="4"/>
  <c r="DD57" i="4"/>
  <c r="DG55" i="4"/>
  <c r="CY55" i="4"/>
  <c r="CQ55" i="4"/>
  <c r="DJ101" i="4"/>
  <c r="DB101" i="4"/>
  <c r="CT101" i="4"/>
  <c r="DM103" i="4"/>
  <c r="DE103" i="4"/>
  <c r="DH118" i="4"/>
  <c r="CZ118" i="4"/>
  <c r="CR118" i="4"/>
  <c r="DK104" i="4"/>
  <c r="DN20" i="4"/>
  <c r="DF20" i="4"/>
  <c r="DN79" i="4"/>
  <c r="DE79" i="4"/>
  <c r="YP27" i="4"/>
  <c r="DH32" i="4"/>
  <c r="CZ32" i="4"/>
  <c r="CR32" i="4"/>
  <c r="DK57" i="4"/>
  <c r="DC57" i="4"/>
  <c r="DN55" i="4"/>
  <c r="DF55" i="4"/>
  <c r="DI101" i="4"/>
  <c r="DA101" i="4"/>
  <c r="DL103" i="4"/>
  <c r="DD103" i="4"/>
  <c r="DG118" i="4"/>
  <c r="CY118" i="4"/>
  <c r="CQ118" i="4"/>
  <c r="DJ104" i="4"/>
  <c r="DB104" i="4"/>
  <c r="CT104" i="4"/>
  <c r="DM20" i="4"/>
  <c r="KN79" i="4"/>
  <c r="DM79" i="4"/>
  <c r="DD79" i="4"/>
  <c r="UY27" i="4"/>
  <c r="OA27" i="4"/>
  <c r="NZ27" i="4"/>
  <c r="DG32" i="4"/>
  <c r="CY32" i="4"/>
  <c r="DJ57" i="4"/>
  <c r="DB57" i="4"/>
  <c r="CT57" i="4"/>
  <c r="DM55" i="4"/>
  <c r="DH101" i="4"/>
  <c r="CZ101" i="4"/>
  <c r="DK103" i="4"/>
  <c r="DN118" i="4"/>
  <c r="DI104" i="4"/>
  <c r="DA104" i="4"/>
  <c r="DL20" i="4"/>
  <c r="DD20" i="4"/>
  <c r="OB79" i="4"/>
  <c r="DL79" i="4"/>
  <c r="DC79" i="4"/>
  <c r="CT79" i="4"/>
  <c r="DI57" i="4"/>
  <c r="DA57" i="4"/>
  <c r="DL55" i="4"/>
  <c r="DD55" i="4"/>
  <c r="DG101" i="4"/>
  <c r="CY101" i="4"/>
  <c r="DJ103" i="4"/>
  <c r="DB103" i="4"/>
  <c r="DM118" i="4"/>
  <c r="DH104" i="4"/>
  <c r="CZ104" i="4"/>
  <c r="DK20" i="4"/>
  <c r="DC20" i="4"/>
  <c r="DK79" i="4"/>
  <c r="DB79" i="4"/>
  <c r="YM27" i="4"/>
  <c r="VC27" i="4"/>
  <c r="UZ27" i="4"/>
  <c r="RL27" i="4"/>
  <c r="DG27" i="4"/>
  <c r="CY27" i="4"/>
  <c r="CQ27" i="4"/>
  <c r="DJ122" i="4"/>
  <c r="DB122" i="4"/>
  <c r="CT122" i="4"/>
  <c r="DM68" i="4"/>
  <c r="DE68" i="4"/>
  <c r="DH116" i="4"/>
  <c r="CZ116" i="4"/>
  <c r="CR116" i="4"/>
  <c r="RL19" i="4"/>
  <c r="KN19" i="4"/>
  <c r="CZ19" i="4"/>
  <c r="DN27" i="4"/>
  <c r="DF27" i="4"/>
  <c r="DI122" i="4"/>
  <c r="DA122" i="4"/>
  <c r="CS122" i="4"/>
  <c r="DL68" i="4"/>
  <c r="DD68" i="4"/>
  <c r="DG116" i="4"/>
  <c r="CY116" i="4"/>
  <c r="CQ116" i="4"/>
  <c r="UZ19" i="4"/>
  <c r="CR19" i="4"/>
  <c r="DM27" i="4"/>
  <c r="DE27" i="4"/>
  <c r="DH122" i="4"/>
  <c r="CZ122" i="4"/>
  <c r="CR122" i="4"/>
  <c r="DK68" i="4"/>
  <c r="DC68" i="4"/>
  <c r="DN116" i="4"/>
  <c r="DF116" i="4"/>
  <c r="RP19" i="4"/>
  <c r="RO19" i="4"/>
  <c r="KL19" i="4"/>
  <c r="DL19" i="4"/>
  <c r="DL27" i="4"/>
  <c r="DG122" i="4"/>
  <c r="CY122" i="4"/>
  <c r="CQ122" i="4"/>
  <c r="DJ68" i="4"/>
  <c r="DB68" i="4"/>
  <c r="CT68" i="4"/>
  <c r="DM116" i="4"/>
  <c r="DE116" i="4"/>
  <c r="DK27" i="4"/>
  <c r="DC27" i="4"/>
  <c r="DN122" i="4"/>
  <c r="DF122" i="4"/>
  <c r="DI68" i="4"/>
  <c r="DA68" i="4"/>
  <c r="CS68" i="4"/>
  <c r="DL116" i="4"/>
  <c r="DD116" i="4"/>
  <c r="RN19" i="4"/>
  <c r="DJ27" i="4"/>
  <c r="DB27" i="4"/>
  <c r="CT27" i="4"/>
  <c r="DM122" i="4"/>
  <c r="DH68" i="4"/>
  <c r="CZ68" i="4"/>
  <c r="DK116" i="4"/>
  <c r="DC116" i="4"/>
  <c r="OB19" i="4"/>
  <c r="DI27" i="4"/>
  <c r="DA27" i="4"/>
  <c r="DL122" i="4"/>
  <c r="DD122" i="4"/>
  <c r="DG68" i="4"/>
  <c r="CY68" i="4"/>
  <c r="DJ116" i="4"/>
  <c r="DB116" i="4"/>
  <c r="CT116" i="4"/>
  <c r="VC19" i="4"/>
  <c r="VB19" i="4"/>
  <c r="KJ19" i="4"/>
  <c r="KQ19" i="4" s="1"/>
  <c r="DH27" i="4"/>
  <c r="CZ27" i="4"/>
  <c r="DK122" i="4"/>
  <c r="DC122" i="4"/>
  <c r="DN68" i="4"/>
  <c r="DF68" i="4"/>
  <c r="DI116" i="4"/>
  <c r="DA116" i="4"/>
  <c r="DG19" i="4"/>
  <c r="CY19" i="4"/>
  <c r="CQ19" i="4"/>
  <c r="DJ93" i="4"/>
  <c r="DB93" i="4"/>
  <c r="CT93" i="4"/>
  <c r="DM18" i="4"/>
  <c r="DE18" i="4"/>
  <c r="VA41" i="4"/>
  <c r="DI41" i="4"/>
  <c r="YP111" i="4"/>
  <c r="YO111" i="4"/>
  <c r="RP111" i="4"/>
  <c r="RM111" i="4"/>
  <c r="KL111" i="4"/>
  <c r="DI111" i="4"/>
  <c r="DN19" i="4"/>
  <c r="DF19" i="4"/>
  <c r="DI93" i="4"/>
  <c r="DA93" i="4"/>
  <c r="CS93" i="4"/>
  <c r="DL18" i="4"/>
  <c r="DD18" i="4"/>
  <c r="YO41" i="4"/>
  <c r="DG41" i="4"/>
  <c r="NX111" i="4"/>
  <c r="OE111" i="4" s="1"/>
  <c r="DB111" i="4"/>
  <c r="YP58" i="4"/>
  <c r="RN58" i="4"/>
  <c r="KJ58" i="4"/>
  <c r="KQ58" i="4" s="1"/>
  <c r="ACC6" i="4"/>
  <c r="ACA6" i="4"/>
  <c r="RO6" i="4"/>
  <c r="RM6" i="4"/>
  <c r="DM19" i="4"/>
  <c r="DE19" i="4"/>
  <c r="DH93" i="4"/>
  <c r="CZ93" i="4"/>
  <c r="DK18" i="4"/>
  <c r="KK41" i="4"/>
  <c r="DF41" i="4"/>
  <c r="ACC111" i="4"/>
  <c r="YN111" i="4"/>
  <c r="RN111" i="4"/>
  <c r="DA111" i="4"/>
  <c r="UY58" i="4"/>
  <c r="OB58" i="4"/>
  <c r="DG93" i="4"/>
  <c r="CY93" i="4"/>
  <c r="CQ93" i="4"/>
  <c r="DJ18" i="4"/>
  <c r="DB18" i="4"/>
  <c r="CT18" i="4"/>
  <c r="ABY41" i="4"/>
  <c r="CT41" i="4"/>
  <c r="DB41" i="4"/>
  <c r="DJ41" i="4"/>
  <c r="DD41" i="4"/>
  <c r="DL41" i="4"/>
  <c r="CR41" i="4"/>
  <c r="CZ41" i="4"/>
  <c r="DH41" i="4"/>
  <c r="DE41" i="4"/>
  <c r="CQ41" i="4"/>
  <c r="ACB111" i="4"/>
  <c r="VA111" i="4"/>
  <c r="OB111" i="4"/>
  <c r="CT111" i="4"/>
  <c r="DE58" i="4"/>
  <c r="DM58" i="4"/>
  <c r="DK19" i="4"/>
  <c r="DC19" i="4"/>
  <c r="DN93" i="4"/>
  <c r="DF93" i="4"/>
  <c r="CQ18" i="4"/>
  <c r="DI18" i="4"/>
  <c r="DA18" i="4"/>
  <c r="CS18" i="4"/>
  <c r="YM41" i="4"/>
  <c r="UY41" i="4"/>
  <c r="NY41" i="4"/>
  <c r="DC41" i="4"/>
  <c r="KJ111" i="4"/>
  <c r="KQ111" i="4" s="1"/>
  <c r="ABY58" i="4"/>
  <c r="YM58" i="4"/>
  <c r="VC58" i="4"/>
  <c r="YP6" i="4"/>
  <c r="DJ19" i="4"/>
  <c r="DB19" i="4"/>
  <c r="CT19" i="4"/>
  <c r="DM93" i="4"/>
  <c r="DH18" i="4"/>
  <c r="CZ18" i="4"/>
  <c r="ACC41" i="4"/>
  <c r="DN41" i="4"/>
  <c r="KN58" i="4"/>
  <c r="DI19" i="4"/>
  <c r="DA19" i="4"/>
  <c r="CS19" i="4"/>
  <c r="DL93" i="4"/>
  <c r="DD93" i="4"/>
  <c r="DG18" i="4"/>
  <c r="RM41" i="4"/>
  <c r="DM41" i="4"/>
  <c r="CY41" i="4"/>
  <c r="DD111" i="4"/>
  <c r="DL111" i="4"/>
  <c r="DE111" i="4"/>
  <c r="DM111" i="4"/>
  <c r="DF111" i="4"/>
  <c r="DN111" i="4"/>
  <c r="CQ111" i="4"/>
  <c r="CY111" i="4"/>
  <c r="DG111" i="4"/>
  <c r="CR111" i="4"/>
  <c r="CZ111" i="4"/>
  <c r="DH111" i="4"/>
  <c r="DC111" i="4"/>
  <c r="DK111" i="4"/>
  <c r="DH19" i="4"/>
  <c r="DK93" i="4"/>
  <c r="DN18" i="4"/>
  <c r="ACA41" i="4"/>
  <c r="DK41" i="4"/>
  <c r="UZ111" i="4"/>
  <c r="DJ111" i="4"/>
  <c r="RP58" i="4"/>
  <c r="RO58" i="4"/>
  <c r="KL58" i="4"/>
  <c r="DN58" i="4"/>
  <c r="DF58" i="4"/>
  <c r="YL6" i="4"/>
  <c r="CR6" i="4"/>
  <c r="YO52" i="4"/>
  <c r="VA52" i="4"/>
  <c r="NX52" i="4"/>
  <c r="OE52" i="4" s="1"/>
  <c r="KK52" i="4"/>
  <c r="DI52" i="4"/>
  <c r="DK21" i="4"/>
  <c r="DC21" i="4"/>
  <c r="CR21" i="4"/>
  <c r="DH21" i="4"/>
  <c r="RN98" i="4"/>
  <c r="ABZ6" i="4"/>
  <c r="UZ6" i="4"/>
  <c r="CY6" i="4"/>
  <c r="YM21" i="4"/>
  <c r="KJ6" i="4"/>
  <c r="KQ6" i="4" s="1"/>
  <c r="DN6" i="4"/>
  <c r="YN52" i="4"/>
  <c r="DL98" i="4"/>
  <c r="DF98" i="4"/>
  <c r="DK98" i="4"/>
  <c r="DK58" i="4"/>
  <c r="ABY6" i="4"/>
  <c r="DL6" i="4"/>
  <c r="KJ52" i="4"/>
  <c r="KQ52" i="4" s="1"/>
  <c r="CY52" i="4"/>
  <c r="ACC21" i="4"/>
  <c r="YL21" i="4"/>
  <c r="DN98" i="4"/>
  <c r="ACA85" i="4"/>
  <c r="DJ58" i="4"/>
  <c r="DB58" i="4"/>
  <c r="CT58" i="4"/>
  <c r="YN6" i="4"/>
  <c r="DJ6" i="4"/>
  <c r="CT6" i="4"/>
  <c r="ACB52" i="4"/>
  <c r="VC52" i="4"/>
  <c r="RM52" i="4"/>
  <c r="NZ52" i="4"/>
  <c r="CS52" i="4"/>
  <c r="RN21" i="4"/>
  <c r="NX21" i="4"/>
  <c r="OE21" i="4" s="1"/>
  <c r="DG21" i="4"/>
  <c r="NY98" i="4"/>
  <c r="CS105" i="4"/>
  <c r="DB105" i="4"/>
  <c r="DJ105" i="4"/>
  <c r="CT105" i="4"/>
  <c r="DC105" i="4"/>
  <c r="DK105" i="4"/>
  <c r="DD105" i="4"/>
  <c r="DL105" i="4"/>
  <c r="DE105" i="4"/>
  <c r="DM105" i="4"/>
  <c r="DF105" i="4"/>
  <c r="DN105" i="4"/>
  <c r="CQ105" i="4"/>
  <c r="CZ105" i="4"/>
  <c r="DH105" i="4"/>
  <c r="CY105" i="4"/>
  <c r="DA105" i="4"/>
  <c r="DG105" i="4"/>
  <c r="DI105" i="4"/>
  <c r="CR105" i="4"/>
  <c r="G104" i="3" s="1"/>
  <c r="F17" i="6" s="1"/>
  <c r="DI58" i="4"/>
  <c r="DA58" i="4"/>
  <c r="CS58" i="4"/>
  <c r="RN6" i="4"/>
  <c r="NX6" i="4"/>
  <c r="OE6" i="4" s="1"/>
  <c r="DG6" i="4"/>
  <c r="RL52" i="4"/>
  <c r="NY52" i="4"/>
  <c r="YP21" i="4"/>
  <c r="YN21" i="4"/>
  <c r="CS21" i="4"/>
  <c r="ACA98" i="4"/>
  <c r="NX98" i="4"/>
  <c r="OE98" i="4" s="1"/>
  <c r="RN105" i="4"/>
  <c r="DH58" i="4"/>
  <c r="CZ58" i="4"/>
  <c r="CR58" i="4"/>
  <c r="ACB6" i="4"/>
  <c r="VB6" i="4"/>
  <c r="DF6" i="4"/>
  <c r="CT52" i="4"/>
  <c r="DB52" i="4"/>
  <c r="DJ52" i="4"/>
  <c r="DC52" i="4"/>
  <c r="DK52" i="4"/>
  <c r="DD52" i="4"/>
  <c r="DL52" i="4"/>
  <c r="DE52" i="4"/>
  <c r="DM52" i="4"/>
  <c r="DF52" i="4"/>
  <c r="DN52" i="4"/>
  <c r="CR52" i="4"/>
  <c r="CZ52" i="4"/>
  <c r="DH52" i="4"/>
  <c r="ABY21" i="4"/>
  <c r="RM21" i="4"/>
  <c r="OB21" i="4"/>
  <c r="ACC98" i="4"/>
  <c r="RP98" i="4"/>
  <c r="DD98" i="4"/>
  <c r="DG58" i="4"/>
  <c r="CY58" i="4"/>
  <c r="RL6" i="4"/>
  <c r="KL6" i="4"/>
  <c r="DC6" i="4"/>
  <c r="DK6" i="4"/>
  <c r="DE6" i="4"/>
  <c r="DM6" i="4"/>
  <c r="DD6" i="4"/>
  <c r="YP52" i="4"/>
  <c r="UZ52" i="4"/>
  <c r="RO52" i="4"/>
  <c r="KL52" i="4"/>
  <c r="RL105" i="4"/>
  <c r="ACC94" i="4"/>
  <c r="ABZ94" i="4"/>
  <c r="ACA21" i="4"/>
  <c r="UY21" i="4"/>
  <c r="KM21" i="4"/>
  <c r="ABY105" i="4"/>
  <c r="YM105" i="4"/>
  <c r="UZ105" i="4"/>
  <c r="NY105" i="4"/>
  <c r="RN85" i="4"/>
  <c r="OB85" i="4"/>
  <c r="YM77" i="4"/>
  <c r="YN77" i="4"/>
  <c r="YL102" i="4"/>
  <c r="RP76" i="4"/>
  <c r="RN76" i="4"/>
  <c r="VC21" i="4"/>
  <c r="KL21" i="4"/>
  <c r="ABZ98" i="4"/>
  <c r="YL98" i="4"/>
  <c r="DC98" i="4"/>
  <c r="ACC105" i="4"/>
  <c r="ACB105" i="4"/>
  <c r="VA105" i="4"/>
  <c r="RO105" i="4"/>
  <c r="KL105" i="4"/>
  <c r="VC85" i="4"/>
  <c r="CY85" i="4"/>
  <c r="CZ85" i="4"/>
  <c r="DD85" i="4"/>
  <c r="DF85" i="4"/>
  <c r="CQ85" i="4"/>
  <c r="DG85" i="4"/>
  <c r="DL85" i="4"/>
  <c r="YP102" i="4"/>
  <c r="YM102" i="4"/>
  <c r="OA21" i="4"/>
  <c r="KK21" i="4"/>
  <c r="DD21" i="4"/>
  <c r="DL21" i="4"/>
  <c r="DE21" i="4"/>
  <c r="DM21" i="4"/>
  <c r="DF21" i="4"/>
  <c r="DN21" i="4"/>
  <c r="CT21" i="4"/>
  <c r="DB21" i="4"/>
  <c r="DJ21" i="4"/>
  <c r="DA21" i="4"/>
  <c r="CQ98" i="4"/>
  <c r="NX105" i="4"/>
  <c r="OE105" i="4" s="1"/>
  <c r="KK105" i="4"/>
  <c r="ABY85" i="4"/>
  <c r="NY85" i="4"/>
  <c r="NX77" i="4"/>
  <c r="OE77" i="4" s="1"/>
  <c r="DI6" i="4"/>
  <c r="DA6" i="4"/>
  <c r="CS6" i="4"/>
  <c r="VA21" i="4"/>
  <c r="CZ21" i="4"/>
  <c r="ABY98" i="4"/>
  <c r="YP98" i="4"/>
  <c r="OB98" i="4"/>
  <c r="CS98" i="4"/>
  <c r="ACA105" i="4"/>
  <c r="YP105" i="4"/>
  <c r="YN105" i="4"/>
  <c r="YM85" i="4"/>
  <c r="ACA77" i="4"/>
  <c r="KJ77" i="4"/>
  <c r="KQ77" i="4" s="1"/>
  <c r="DH6" i="4"/>
  <c r="CZ6" i="4"/>
  <c r="NZ21" i="4"/>
  <c r="CY21" i="4"/>
  <c r="YO105" i="4"/>
  <c r="RM105" i="4"/>
  <c r="ACC85" i="4"/>
  <c r="NX85" i="4"/>
  <c r="OE85" i="4" s="1"/>
  <c r="OB77" i="4"/>
  <c r="NY21" i="4"/>
  <c r="NZ98" i="4"/>
  <c r="UY105" i="4"/>
  <c r="KJ105" i="4"/>
  <c r="KQ105" i="4" s="1"/>
  <c r="RL77" i="4"/>
  <c r="RM77" i="4"/>
  <c r="DM98" i="4"/>
  <c r="DE98" i="4"/>
  <c r="ABZ85" i="4"/>
  <c r="YL85" i="4"/>
  <c r="ACC77" i="4"/>
  <c r="DC77" i="4"/>
  <c r="RP102" i="4"/>
  <c r="RM102" i="4"/>
  <c r="NX102" i="4"/>
  <c r="OE102" i="4" s="1"/>
  <c r="KL102" i="4"/>
  <c r="UZ85" i="4"/>
  <c r="KL85" i="4"/>
  <c r="VC77" i="4"/>
  <c r="ABY29" i="4"/>
  <c r="DJ98" i="4"/>
  <c r="DB98" i="4"/>
  <c r="CT98" i="4"/>
  <c r="RL85" i="4"/>
  <c r="DC85" i="4"/>
  <c r="NZ77" i="4"/>
  <c r="YN102" i="4"/>
  <c r="KJ102" i="4"/>
  <c r="KQ102" i="4" s="1"/>
  <c r="ABZ76" i="4"/>
  <c r="VA76" i="4"/>
  <c r="RL76" i="4"/>
  <c r="DI98" i="4"/>
  <c r="DA98" i="4"/>
  <c r="YN85" i="4"/>
  <c r="NZ85" i="4"/>
  <c r="CS85" i="4"/>
  <c r="ABY77" i="4"/>
  <c r="YP77" i="4"/>
  <c r="VA77" i="4"/>
  <c r="NY77" i="4"/>
  <c r="KN77" i="4"/>
  <c r="KM77" i="4"/>
  <c r="ABY102" i="4"/>
  <c r="VB102" i="4"/>
  <c r="DD102" i="4"/>
  <c r="VB76" i="4"/>
  <c r="NX94" i="4"/>
  <c r="OE94" i="4" s="1"/>
  <c r="DH98" i="4"/>
  <c r="CZ98" i="4"/>
  <c r="CR98" i="4"/>
  <c r="ACB85" i="4"/>
  <c r="KJ85" i="4"/>
  <c r="KQ85" i="4" s="1"/>
  <c r="YO77" i="4"/>
  <c r="RP77" i="4"/>
  <c r="RN77" i="4"/>
  <c r="DF77" i="4"/>
  <c r="DN77" i="4"/>
  <c r="CQ77" i="4"/>
  <c r="CY77" i="4"/>
  <c r="DG77" i="4"/>
  <c r="CR77" i="4"/>
  <c r="CZ77" i="4"/>
  <c r="DH77" i="4"/>
  <c r="CT77" i="4"/>
  <c r="DB77" i="4"/>
  <c r="DJ77" i="4"/>
  <c r="DD77" i="4"/>
  <c r="DL77" i="4"/>
  <c r="DE77" i="4"/>
  <c r="DM77" i="4"/>
  <c r="ACA102" i="4"/>
  <c r="UY102" i="4"/>
  <c r="UY47" i="4"/>
  <c r="UZ94" i="4"/>
  <c r="VA94" i="4"/>
  <c r="DG98" i="4"/>
  <c r="CY98" i="4"/>
  <c r="RO77" i="4"/>
  <c r="KL77" i="4"/>
  <c r="DK77" i="4"/>
  <c r="ACB102" i="4"/>
  <c r="NY102" i="4"/>
  <c r="KN102" i="4"/>
  <c r="CT102" i="4"/>
  <c r="ABY76" i="4"/>
  <c r="DJ85" i="4"/>
  <c r="DB85" i="4"/>
  <c r="CT85" i="4"/>
  <c r="DH102" i="4"/>
  <c r="CZ102" i="4"/>
  <c r="CR102" i="4"/>
  <c r="DD76" i="4"/>
  <c r="DL76" i="4"/>
  <c r="DE76" i="4"/>
  <c r="DM76" i="4"/>
  <c r="DF76" i="4"/>
  <c r="DN76" i="4"/>
  <c r="CR76" i="4"/>
  <c r="CZ76" i="4"/>
  <c r="DH76" i="4"/>
  <c r="DC76" i="4"/>
  <c r="DK76" i="4"/>
  <c r="KJ29" i="4"/>
  <c r="KQ29" i="4" s="1"/>
  <c r="UZ47" i="4"/>
  <c r="CZ47" i="4"/>
  <c r="ABY94" i="4"/>
  <c r="YM94" i="4"/>
  <c r="VC94" i="4"/>
  <c r="VB94" i="4"/>
  <c r="NZ94" i="4"/>
  <c r="DF94" i="4"/>
  <c r="DN94" i="4"/>
  <c r="DD94" i="4"/>
  <c r="DL94" i="4"/>
  <c r="DI85" i="4"/>
  <c r="DA85" i="4"/>
  <c r="DG102" i="4"/>
  <c r="CY102" i="4"/>
  <c r="CQ102" i="4"/>
  <c r="NZ76" i="4"/>
  <c r="KN76" i="4"/>
  <c r="CQ76" i="4"/>
  <c r="YM29" i="4"/>
  <c r="VC29" i="4"/>
  <c r="UZ29" i="4"/>
  <c r="RN47" i="4"/>
  <c r="OB47" i="4"/>
  <c r="KM47" i="4"/>
  <c r="CR47" i="4"/>
  <c r="NY94" i="4"/>
  <c r="KN94" i="4"/>
  <c r="KM94" i="4"/>
  <c r="DM102" i="4"/>
  <c r="DE102" i="4"/>
  <c r="YL76" i="4"/>
  <c r="KL76" i="4"/>
  <c r="ABZ47" i="4"/>
  <c r="NZ47" i="4"/>
  <c r="YL94" i="4"/>
  <c r="RP94" i="4"/>
  <c r="DK94" i="4"/>
  <c r="DL102" i="4"/>
  <c r="NX76" i="4"/>
  <c r="OE76" i="4" s="1"/>
  <c r="ACC29" i="4"/>
  <c r="VC47" i="4"/>
  <c r="NY47" i="4"/>
  <c r="KN47" i="4"/>
  <c r="ACA94" i="4"/>
  <c r="DC94" i="4"/>
  <c r="DM85" i="4"/>
  <c r="DE85" i="4"/>
  <c r="DK102" i="4"/>
  <c r="DC102" i="4"/>
  <c r="RM76" i="4"/>
  <c r="YN29" i="4"/>
  <c r="KK29" i="4"/>
  <c r="VB47" i="4"/>
  <c r="RL47" i="4"/>
  <c r="CT47" i="4"/>
  <c r="YP94" i="4"/>
  <c r="RN94" i="4"/>
  <c r="DJ102" i="4"/>
  <c r="DB102" i="4"/>
  <c r="KJ76" i="4"/>
  <c r="KQ76" i="4" s="1"/>
  <c r="ACA29" i="4"/>
  <c r="UY94" i="4"/>
  <c r="RM94" i="4"/>
  <c r="OB94" i="4"/>
  <c r="OA94" i="4"/>
  <c r="DK85" i="4"/>
  <c r="DI102" i="4"/>
  <c r="DA102" i="4"/>
  <c r="OB76" i="4"/>
  <c r="ABZ29" i="4"/>
  <c r="RM29" i="4"/>
  <c r="CQ29" i="4"/>
  <c r="CY29" i="4"/>
  <c r="DG29" i="4"/>
  <c r="CR29" i="4"/>
  <c r="CZ29" i="4"/>
  <c r="DH29" i="4"/>
  <c r="DF29" i="4"/>
  <c r="DN29" i="4"/>
  <c r="YL47" i="4"/>
  <c r="VA47" i="4"/>
  <c r="RP47" i="4"/>
  <c r="NX47" i="4"/>
  <c r="OE47" i="4" s="1"/>
  <c r="KK47" i="4"/>
  <c r="DI47" i="4"/>
  <c r="DA47" i="4"/>
  <c r="CS47" i="4"/>
  <c r="DM26" i="4"/>
  <c r="DL26" i="4"/>
  <c r="DD26" i="4"/>
  <c r="DI76" i="4"/>
  <c r="DA76" i="4"/>
  <c r="CS76" i="4"/>
  <c r="DL29" i="4"/>
  <c r="DD29" i="4"/>
  <c r="DG47" i="4"/>
  <c r="CY47" i="4"/>
  <c r="CQ47" i="4"/>
  <c r="DJ94" i="4"/>
  <c r="DB94" i="4"/>
  <c r="CT94" i="4"/>
  <c r="DK26" i="4"/>
  <c r="DC26" i="4"/>
  <c r="DK29" i="4"/>
  <c r="DC29" i="4"/>
  <c r="DN47" i="4"/>
  <c r="DF47" i="4"/>
  <c r="DI94" i="4"/>
  <c r="DA94" i="4"/>
  <c r="CS94" i="4"/>
  <c r="DJ26" i="4"/>
  <c r="DB26" i="4"/>
  <c r="CT26" i="4"/>
  <c r="DG76" i="4"/>
  <c r="CY76" i="4"/>
  <c r="DJ29" i="4"/>
  <c r="DB29" i="4"/>
  <c r="CT29" i="4"/>
  <c r="DM47" i="4"/>
  <c r="DE47" i="4"/>
  <c r="DH94" i="4"/>
  <c r="CZ94" i="4"/>
  <c r="CR94" i="4"/>
  <c r="DI26" i="4"/>
  <c r="DA26" i="4"/>
  <c r="CS26" i="4"/>
  <c r="DI29" i="4"/>
  <c r="DA29" i="4"/>
  <c r="DL47" i="4"/>
  <c r="DD47" i="4"/>
  <c r="DG94" i="4"/>
  <c r="CY94" i="4"/>
  <c r="CQ94" i="4"/>
  <c r="DH26" i="4"/>
  <c r="CZ26" i="4"/>
  <c r="CR26" i="4"/>
  <c r="DK47" i="4"/>
  <c r="DC47" i="4"/>
  <c r="DG26" i="4"/>
  <c r="DJ47" i="4"/>
  <c r="DB47" i="4"/>
  <c r="DM94" i="4"/>
  <c r="DN26" i="4"/>
  <c r="S415" i="21" l="1"/>
  <c r="Q415" i="21"/>
  <c r="S359" i="21"/>
  <c r="Q359" i="21"/>
  <c r="AI358" i="21"/>
  <c r="R359" i="21"/>
  <c r="F7" i="3"/>
  <c r="G23" i="3"/>
  <c r="I23" i="3"/>
  <c r="F23" i="3"/>
  <c r="AI5" i="6" s="1"/>
  <c r="J23" i="3"/>
  <c r="AM5" i="6" s="1"/>
  <c r="HC6" i="4"/>
  <c r="J3" i="6" s="1"/>
  <c r="OC28" i="4"/>
  <c r="OE28" i="4"/>
  <c r="KO12" i="4"/>
  <c r="KQ12" i="4"/>
  <c r="KO44" i="4"/>
  <c r="KQ44" i="4"/>
  <c r="KO80" i="4"/>
  <c r="KQ80" i="4"/>
  <c r="HC26" i="4"/>
  <c r="J6" i="6" s="1"/>
  <c r="HC3" i="4"/>
  <c r="AD4" i="6" s="1"/>
  <c r="AH414" i="21"/>
  <c r="AI414" i="21" s="1"/>
  <c r="R415" i="21"/>
  <c r="T415" i="21" s="1"/>
  <c r="U415" i="21" s="1"/>
  <c r="G85" i="3"/>
  <c r="P10" i="6" s="1"/>
  <c r="J106" i="3"/>
  <c r="S35" i="6" s="1"/>
  <c r="AR103" i="21"/>
  <c r="AQ103" i="21"/>
  <c r="T103" i="21"/>
  <c r="AI102" i="21"/>
  <c r="BI102" i="21" s="1"/>
  <c r="BH102" i="21"/>
  <c r="AW137" i="21"/>
  <c r="W138" i="21"/>
  <c r="AI191" i="21"/>
  <c r="T192" i="21"/>
  <c r="U192" i="21" s="1"/>
  <c r="X192" i="21" s="1"/>
  <c r="T304" i="21"/>
  <c r="U304" i="21" s="1"/>
  <c r="X304" i="21" s="1"/>
  <c r="Y304" i="21" s="1"/>
  <c r="T248" i="21"/>
  <c r="U248" i="21" s="1"/>
  <c r="J34" i="3"/>
  <c r="AC25" i="6" s="1"/>
  <c r="J81" i="3"/>
  <c r="AM10" i="6" s="1"/>
  <c r="I3" i="3"/>
  <c r="R3" i="6" s="1"/>
  <c r="F2" i="3"/>
  <c r="I5" i="3"/>
  <c r="H3" i="6" s="1"/>
  <c r="J43" i="3"/>
  <c r="AC9" i="6" s="1"/>
  <c r="RQ87" i="4"/>
  <c r="I75" i="3"/>
  <c r="H11" i="6" s="1"/>
  <c r="G33" i="3"/>
  <c r="AJ24" i="6" s="1"/>
  <c r="F5" i="3"/>
  <c r="F3" i="3"/>
  <c r="I14" i="3"/>
  <c r="AB3" i="6" s="1"/>
  <c r="F10" i="3"/>
  <c r="AI6" i="6" s="1"/>
  <c r="I10" i="3"/>
  <c r="AL6" i="6" s="1"/>
  <c r="J103" i="3"/>
  <c r="I34" i="6" s="1"/>
  <c r="I116" i="3"/>
  <c r="AL16" i="6" s="1"/>
  <c r="ACD116" i="4"/>
  <c r="YQ120" i="4"/>
  <c r="KP57" i="4"/>
  <c r="J16" i="3"/>
  <c r="AC5" i="6" s="1"/>
  <c r="YQ15" i="4"/>
  <c r="KP84" i="4"/>
  <c r="VD9" i="4"/>
  <c r="YQ49" i="4"/>
  <c r="RQ119" i="4"/>
  <c r="KP45" i="4"/>
  <c r="YQ4" i="4"/>
  <c r="ACD113" i="4"/>
  <c r="ACD127" i="4"/>
  <c r="RQ101" i="4"/>
  <c r="YQ55" i="4"/>
  <c r="J10" i="3"/>
  <c r="AM6" i="6" s="1"/>
  <c r="J102" i="3"/>
  <c r="I33" i="6" s="1"/>
  <c r="I69" i="3"/>
  <c r="R12" i="6" s="1"/>
  <c r="J67" i="3"/>
  <c r="I29" i="6" s="1"/>
  <c r="J54" i="3"/>
  <c r="I25" i="6" s="1"/>
  <c r="J36" i="3"/>
  <c r="S6" i="6" s="1"/>
  <c r="I52" i="3"/>
  <c r="AB7" i="6" s="1"/>
  <c r="I117" i="3"/>
  <c r="H35" i="6" s="1"/>
  <c r="J4" i="3"/>
  <c r="S4" i="6" s="1"/>
  <c r="I25" i="3"/>
  <c r="H6" i="6" s="1"/>
  <c r="F58" i="3"/>
  <c r="Y30" i="6" s="1"/>
  <c r="I65" i="3"/>
  <c r="R30" i="6" s="1"/>
  <c r="YQ60" i="4"/>
  <c r="G6" i="3"/>
  <c r="P25" i="6" s="1"/>
  <c r="RQ23" i="4"/>
  <c r="ACD26" i="4"/>
  <c r="G7" i="3"/>
  <c r="AJ22" i="6" s="1"/>
  <c r="YQ10" i="4"/>
  <c r="KP11" i="4"/>
  <c r="I16" i="3"/>
  <c r="AB5" i="6" s="1"/>
  <c r="I47" i="3"/>
  <c r="R31" i="6" s="1"/>
  <c r="J66" i="3"/>
  <c r="AC27" i="6" s="1"/>
  <c r="I81" i="3"/>
  <c r="AL10" i="6" s="1"/>
  <c r="I19" i="3"/>
  <c r="H21" i="6" s="1"/>
  <c r="I29" i="3"/>
  <c r="AB23" i="6" s="1"/>
  <c r="ACD76" i="4"/>
  <c r="VD13" i="4"/>
  <c r="G118" i="3"/>
  <c r="P16" i="6" s="1"/>
  <c r="RQ56" i="4"/>
  <c r="OD112" i="4"/>
  <c r="YQ76" i="4"/>
  <c r="ACD90" i="4"/>
  <c r="KP23" i="4"/>
  <c r="YQ36" i="4"/>
  <c r="RQ51" i="4"/>
  <c r="G31" i="3"/>
  <c r="F27" i="6" s="1"/>
  <c r="KP39" i="4"/>
  <c r="ACD95" i="4"/>
  <c r="YQ95" i="4"/>
  <c r="YQ38" i="4"/>
  <c r="OD109" i="4"/>
  <c r="KP100" i="4"/>
  <c r="KP89" i="4"/>
  <c r="ACD43" i="4"/>
  <c r="OD4" i="4"/>
  <c r="RQ10" i="4"/>
  <c r="OD14" i="4"/>
  <c r="OD51" i="4"/>
  <c r="OD99" i="4"/>
  <c r="J3" i="3"/>
  <c r="S3" i="6" s="1"/>
  <c r="I70" i="3"/>
  <c r="R27" i="6" s="1"/>
  <c r="J101" i="3"/>
  <c r="I18" i="6" s="1"/>
  <c r="I119" i="3"/>
  <c r="R17" i="6" s="1"/>
  <c r="J6" i="3"/>
  <c r="S25" i="6" s="1"/>
  <c r="J105" i="3"/>
  <c r="AC16" i="6" s="1"/>
  <c r="I111" i="3"/>
  <c r="AL15" i="6" s="1"/>
  <c r="I71" i="3"/>
  <c r="AB32" i="6" s="1"/>
  <c r="I61" i="3"/>
  <c r="AL27" i="6" s="1"/>
  <c r="OD101" i="4"/>
  <c r="RQ100" i="4"/>
  <c r="OD88" i="4"/>
  <c r="KP101" i="4"/>
  <c r="RQ22" i="4"/>
  <c r="G34" i="3"/>
  <c r="Z25" i="6" s="1"/>
  <c r="YQ35" i="4"/>
  <c r="OD50" i="4"/>
  <c r="OD35" i="4"/>
  <c r="OD40" i="4"/>
  <c r="OD91" i="4"/>
  <c r="ACD88" i="4"/>
  <c r="VD88" i="4"/>
  <c r="ACD109" i="4"/>
  <c r="YQ8" i="4"/>
  <c r="I31" i="3"/>
  <c r="H27" i="6" s="1"/>
  <c r="I6" i="3"/>
  <c r="R25" i="6" s="1"/>
  <c r="J79" i="3"/>
  <c r="S13" i="6" s="1"/>
  <c r="J122" i="3"/>
  <c r="AM34" i="6" s="1"/>
  <c r="G61" i="3"/>
  <c r="AJ27" i="6" s="1"/>
  <c r="I128" i="3"/>
  <c r="AL18" i="6" s="1"/>
  <c r="J73" i="3"/>
  <c r="S32" i="6" s="1"/>
  <c r="I9" i="3"/>
  <c r="AL21" i="6" s="1"/>
  <c r="J97" i="3"/>
  <c r="I16" i="6" s="1"/>
  <c r="I40" i="3"/>
  <c r="H7" i="6" s="1"/>
  <c r="J82" i="3"/>
  <c r="S11" i="6" s="1"/>
  <c r="I73" i="3"/>
  <c r="R32" i="6" s="1"/>
  <c r="J42" i="3"/>
  <c r="AM7" i="6" s="1"/>
  <c r="G100" i="3"/>
  <c r="F31" i="6" s="1"/>
  <c r="I49" i="3"/>
  <c r="AB26" i="6" s="1"/>
  <c r="I99" i="3"/>
  <c r="R14" i="6" s="1"/>
  <c r="I102" i="3"/>
  <c r="H33" i="6" s="1"/>
  <c r="I54" i="3"/>
  <c r="H25" i="6" s="1"/>
  <c r="I36" i="3"/>
  <c r="R6" i="6" s="1"/>
  <c r="I74" i="3"/>
  <c r="AL31" i="6" s="1"/>
  <c r="J51" i="3"/>
  <c r="I10" i="6" s="1"/>
  <c r="J90" i="3"/>
  <c r="AM12" i="6" s="1"/>
  <c r="G35" i="3"/>
  <c r="Z22" i="6" s="1"/>
  <c r="J121" i="3"/>
  <c r="I36" i="6" s="1"/>
  <c r="J38" i="3"/>
  <c r="S26" i="6" s="1"/>
  <c r="ACD101" i="4"/>
  <c r="KP40" i="4"/>
  <c r="OD67" i="4"/>
  <c r="ACD99" i="4"/>
  <c r="RQ27" i="4"/>
  <c r="RQ130" i="4"/>
  <c r="RQ7" i="4"/>
  <c r="OD89" i="4"/>
  <c r="OD110" i="4"/>
  <c r="RQ11" i="4"/>
  <c r="VD57" i="4"/>
  <c r="YQ100" i="4"/>
  <c r="VD90" i="4"/>
  <c r="ACD78" i="4"/>
  <c r="HC12" i="4"/>
  <c r="AN3" i="6" s="1"/>
  <c r="J65" i="3"/>
  <c r="S30" i="6" s="1"/>
  <c r="KP111" i="4"/>
  <c r="ACD48" i="4"/>
  <c r="RQ45" i="4"/>
  <c r="ACD87" i="4"/>
  <c r="VD84" i="4"/>
  <c r="OD38" i="4"/>
  <c r="YQ125" i="4"/>
  <c r="YQ88" i="4"/>
  <c r="KP19" i="4"/>
  <c r="G77" i="3"/>
  <c r="Z31" i="6" s="1"/>
  <c r="F91" i="3"/>
  <c r="AI11" i="6" s="1"/>
  <c r="KP102" i="4"/>
  <c r="RQ6" i="4"/>
  <c r="G102" i="3"/>
  <c r="F33" i="6" s="1"/>
  <c r="OD60" i="4"/>
  <c r="VD66" i="4"/>
  <c r="YQ66" i="4"/>
  <c r="ACD89" i="4"/>
  <c r="KP112" i="4"/>
  <c r="KP98" i="4"/>
  <c r="ACD19" i="4"/>
  <c r="ACD65" i="4"/>
  <c r="YQ70" i="4"/>
  <c r="VD36" i="4"/>
  <c r="KP54" i="4"/>
  <c r="OD10" i="4"/>
  <c r="J40" i="3"/>
  <c r="I7" i="6" s="1"/>
  <c r="J60" i="3"/>
  <c r="S28" i="6" s="1"/>
  <c r="J39" i="3"/>
  <c r="AC24" i="6" s="1"/>
  <c r="I30" i="3"/>
  <c r="AL25" i="6" s="1"/>
  <c r="I104" i="3"/>
  <c r="H17" i="6" s="1"/>
  <c r="I109" i="3"/>
  <c r="AB17" i="6" s="1"/>
  <c r="I115" i="3"/>
  <c r="H32" i="6" s="1"/>
  <c r="J112" i="3"/>
  <c r="S34" i="6" s="1"/>
  <c r="I107" i="3"/>
  <c r="AL14" i="6" s="1"/>
  <c r="I35" i="3"/>
  <c r="AB22" i="6" s="1"/>
  <c r="OD26" i="4"/>
  <c r="YQ20" i="4"/>
  <c r="OD95" i="4"/>
  <c r="KP14" i="4"/>
  <c r="YQ47" i="4"/>
  <c r="KP113" i="4"/>
  <c r="RQ9" i="4"/>
  <c r="YQ34" i="4"/>
  <c r="RQ26" i="4"/>
  <c r="OD93" i="4"/>
  <c r="YQ113" i="4"/>
  <c r="KP15" i="4"/>
  <c r="YQ62" i="4"/>
  <c r="KP105" i="4"/>
  <c r="OD6" i="4"/>
  <c r="VD41" i="4"/>
  <c r="KP48" i="4"/>
  <c r="KP74" i="4"/>
  <c r="KP64" i="4"/>
  <c r="OD113" i="4"/>
  <c r="YQ74" i="4"/>
  <c r="YQ9" i="4"/>
  <c r="VD64" i="4"/>
  <c r="ACD112" i="4"/>
  <c r="VD63" i="4"/>
  <c r="OD123" i="4"/>
  <c r="YQ73" i="4"/>
  <c r="YQ31" i="4"/>
  <c r="G113" i="3"/>
  <c r="AJ33" i="6" s="1"/>
  <c r="RQ112" i="4"/>
  <c r="OD116" i="4"/>
  <c r="KP20" i="4"/>
  <c r="OD83" i="4"/>
  <c r="OD100" i="4"/>
  <c r="KP81" i="4"/>
  <c r="OD85" i="4"/>
  <c r="VD94" i="4"/>
  <c r="ACD77" i="4"/>
  <c r="KP5" i="4"/>
  <c r="G16" i="3"/>
  <c r="Z5" i="6" s="1"/>
  <c r="YQ110" i="4"/>
  <c r="KP72" i="4"/>
  <c r="RQ108" i="4"/>
  <c r="G111" i="3"/>
  <c r="AJ15" i="6" s="1"/>
  <c r="OD34" i="4"/>
  <c r="KP97" i="4"/>
  <c r="KP35" i="4"/>
  <c r="KP114" i="4"/>
  <c r="KP76" i="4"/>
  <c r="ACD98" i="4"/>
  <c r="YQ119" i="4"/>
  <c r="ACD24" i="4"/>
  <c r="VD104" i="4"/>
  <c r="YQ42" i="4"/>
  <c r="ACD22" i="4"/>
  <c r="KP55" i="4"/>
  <c r="J17" i="3"/>
  <c r="I23" i="6" s="1"/>
  <c r="OD47" i="4"/>
  <c r="OD27" i="4"/>
  <c r="VD74" i="4"/>
  <c r="OD127" i="4"/>
  <c r="VD79" i="4"/>
  <c r="VD39" i="4"/>
  <c r="KP3" i="4"/>
  <c r="G12" i="3"/>
  <c r="Z21" i="6" s="1"/>
  <c r="OD75" i="4"/>
  <c r="KP31" i="4"/>
  <c r="YQ68" i="4"/>
  <c r="VD47" i="4"/>
  <c r="KP85" i="4"/>
  <c r="ACD29" i="4"/>
  <c r="ACD64" i="4"/>
  <c r="KP129" i="4"/>
  <c r="G11" i="3"/>
  <c r="AJ3" i="6" s="1"/>
  <c r="OD23" i="4"/>
  <c r="ACD37" i="4"/>
  <c r="VD17" i="4"/>
  <c r="RQ40" i="4"/>
  <c r="KP121" i="4"/>
  <c r="ACD51" i="4"/>
  <c r="ACD119" i="4"/>
  <c r="ACD25" i="4"/>
  <c r="OD5" i="4"/>
  <c r="ACD7" i="4"/>
  <c r="YQ44" i="4"/>
  <c r="RQ30" i="4"/>
  <c r="YQ129" i="4"/>
  <c r="G126" i="3"/>
  <c r="AJ36" i="6" s="1"/>
  <c r="G122" i="3"/>
  <c r="AJ34" i="6" s="1"/>
  <c r="VD118" i="4"/>
  <c r="RQ126" i="4"/>
  <c r="RQ13" i="4"/>
  <c r="OD59" i="4"/>
  <c r="ACD34" i="4"/>
  <c r="VD51" i="4"/>
  <c r="ACD58" i="4"/>
  <c r="RQ32" i="4"/>
  <c r="YQ5" i="4"/>
  <c r="RQ18" i="4"/>
  <c r="ACD79" i="4"/>
  <c r="RQ39" i="4"/>
  <c r="VD61" i="4"/>
  <c r="J25" i="3"/>
  <c r="I6" i="6" s="1"/>
  <c r="G87" i="3"/>
  <c r="AJ13" i="6" s="1"/>
  <c r="J13" i="3"/>
  <c r="AM23" i="6" s="1"/>
  <c r="ACD102" i="4"/>
  <c r="RQ77" i="4"/>
  <c r="OD52" i="4"/>
  <c r="ACD41" i="4"/>
  <c r="RQ76" i="4"/>
  <c r="ACD21" i="4"/>
  <c r="RQ52" i="4"/>
  <c r="VD105" i="4"/>
  <c r="ACD85" i="4"/>
  <c r="YQ98" i="4"/>
  <c r="RQ105" i="4"/>
  <c r="KP52" i="4"/>
  <c r="OD111" i="4"/>
  <c r="ACD80" i="4"/>
  <c r="RQ47" i="4"/>
  <c r="RQ85" i="4"/>
  <c r="YQ85" i="4"/>
  <c r="YQ102" i="4"/>
  <c r="ACD105" i="4"/>
  <c r="OD98" i="4"/>
  <c r="YQ6" i="4"/>
  <c r="RQ19" i="4"/>
  <c r="ACD86" i="4"/>
  <c r="OD86" i="4"/>
  <c r="RQ86" i="4"/>
  <c r="VD5" i="4"/>
  <c r="OD80" i="4"/>
  <c r="YQ21" i="4"/>
  <c r="OD94" i="4"/>
  <c r="OD105" i="4"/>
  <c r="OD21" i="4"/>
  <c r="KP6" i="4"/>
  <c r="OD32" i="4"/>
  <c r="OD119" i="4"/>
  <c r="OD48" i="4"/>
  <c r="YQ80" i="4"/>
  <c r="OD76" i="4"/>
  <c r="KP29" i="4"/>
  <c r="VD102" i="4"/>
  <c r="OD102" i="4"/>
  <c r="KP77" i="4"/>
  <c r="OD77" i="4"/>
  <c r="ACD6" i="4"/>
  <c r="KP58" i="4"/>
  <c r="KP32" i="4"/>
  <c r="YQ32" i="4"/>
  <c r="YQ94" i="4"/>
  <c r="ACD94" i="4"/>
  <c r="VD21" i="4"/>
  <c r="VD58" i="4"/>
  <c r="VD27" i="4"/>
  <c r="YQ27" i="4"/>
  <c r="ACD32" i="4"/>
  <c r="VD32" i="4"/>
  <c r="YQ28" i="4"/>
  <c r="OD66" i="4"/>
  <c r="KP30" i="4"/>
  <c r="KP108" i="4"/>
  <c r="VD108" i="4"/>
  <c r="OD82" i="4"/>
  <c r="ACD46" i="4"/>
  <c r="KP34" i="4"/>
  <c r="YQ105" i="4"/>
  <c r="RQ102" i="4"/>
  <c r="OD29" i="4"/>
  <c r="YQ116" i="4"/>
  <c r="VD18" i="4"/>
  <c r="VD93" i="4"/>
  <c r="KP79" i="4"/>
  <c r="YQ93" i="4"/>
  <c r="OD19" i="4"/>
  <c r="VD20" i="4"/>
  <c r="KP118" i="4"/>
  <c r="KP27" i="4"/>
  <c r="OD118" i="4"/>
  <c r="ACD55" i="4"/>
  <c r="RQ104" i="4"/>
  <c r="KP90" i="4"/>
  <c r="YQ126" i="4"/>
  <c r="RQ90" i="4"/>
  <c r="ACD120" i="4"/>
  <c r="OD90" i="4"/>
  <c r="RQ83" i="4"/>
  <c r="YQ83" i="4"/>
  <c r="YQ86" i="4"/>
  <c r="VD65" i="4"/>
  <c r="YQ37" i="4"/>
  <c r="YQ39" i="4"/>
  <c r="RQ61" i="4"/>
  <c r="OD44" i="4"/>
  <c r="ACD107" i="4"/>
  <c r="VD87" i="4"/>
  <c r="RQ44" i="4"/>
  <c r="ACD61" i="4"/>
  <c r="OD17" i="4"/>
  <c r="VD3" i="4"/>
  <c r="OD97" i="4"/>
  <c r="OD56" i="4"/>
  <c r="VD56" i="4"/>
  <c r="OD15" i="4"/>
  <c r="VD15" i="4"/>
  <c r="ACD38" i="4"/>
  <c r="RQ50" i="4"/>
  <c r="YQ96" i="4"/>
  <c r="RQ72" i="4"/>
  <c r="KP125" i="4"/>
  <c r="VD43" i="4"/>
  <c r="ACD33" i="4"/>
  <c r="OD92" i="4"/>
  <c r="KP51" i="4"/>
  <c r="RQ24" i="4"/>
  <c r="RQ33" i="4"/>
  <c r="KP10" i="4"/>
  <c r="ACD82" i="4"/>
  <c r="VD109" i="4"/>
  <c r="RQ34" i="4"/>
  <c r="ACD62" i="4"/>
  <c r="OD31" i="4"/>
  <c r="RQ62" i="4"/>
  <c r="YQ123" i="4"/>
  <c r="VD99" i="4"/>
  <c r="YQ127" i="4"/>
  <c r="RQ31" i="4"/>
  <c r="YQ114" i="4"/>
  <c r="VD110" i="4"/>
  <c r="OD28" i="4"/>
  <c r="VD130" i="4"/>
  <c r="RQ66" i="4"/>
  <c r="RQ64" i="4"/>
  <c r="KP7" i="4"/>
  <c r="KP22" i="4"/>
  <c r="RQ89" i="4"/>
  <c r="OD30" i="4"/>
  <c r="RQ59" i="4"/>
  <c r="RQ98" i="4"/>
  <c r="KP26" i="4"/>
  <c r="YQ58" i="4"/>
  <c r="VD122" i="4"/>
  <c r="KP116" i="4"/>
  <c r="ACD122" i="4"/>
  <c r="YQ103" i="4"/>
  <c r="YQ19" i="4"/>
  <c r="YQ79" i="4"/>
  <c r="RQ21" i="4"/>
  <c r="RQ118" i="4"/>
  <c r="OD65" i="4"/>
  <c r="RQ120" i="4"/>
  <c r="KP120" i="4"/>
  <c r="YQ23" i="4"/>
  <c r="ACD126" i="4"/>
  <c r="VD45" i="4"/>
  <c r="VD86" i="4"/>
  <c r="RQ70" i="4"/>
  <c r="RQ5" i="4"/>
  <c r="KP66" i="4"/>
  <c r="KP119" i="4"/>
  <c r="YQ22" i="4"/>
  <c r="OD107" i="4"/>
  <c r="VD107" i="4"/>
  <c r="OD61" i="4"/>
  <c r="KP95" i="4"/>
  <c r="ACD115" i="4"/>
  <c r="ACD53" i="4"/>
  <c r="YQ84" i="4"/>
  <c r="YQ106" i="4"/>
  <c r="KP53" i="4"/>
  <c r="OD106" i="4"/>
  <c r="YQ97" i="4"/>
  <c r="OD72" i="4"/>
  <c r="YQ63" i="4"/>
  <c r="ACD30" i="4"/>
  <c r="YQ81" i="4"/>
  <c r="KP96" i="4"/>
  <c r="ACD63" i="4"/>
  <c r="VD67" i="4"/>
  <c r="KP91" i="4"/>
  <c r="VD112" i="4"/>
  <c r="VD24" i="4"/>
  <c r="YQ14" i="4"/>
  <c r="ACD125" i="4"/>
  <c r="OD33" i="4"/>
  <c r="ACD129" i="4"/>
  <c r="RQ92" i="4"/>
  <c r="RQ43" i="4"/>
  <c r="VD10" i="4"/>
  <c r="KP124" i="4"/>
  <c r="YQ99" i="4"/>
  <c r="VD62" i="4"/>
  <c r="ACD10" i="4"/>
  <c r="RQ124" i="4"/>
  <c r="VD124" i="4"/>
  <c r="KP12" i="4"/>
  <c r="RQ80" i="4"/>
  <c r="KP71" i="4"/>
  <c r="VD22" i="4"/>
  <c r="VD30" i="4"/>
  <c r="VD129" i="4"/>
  <c r="YQ82" i="4"/>
  <c r="YQ92" i="4"/>
  <c r="KP117" i="4"/>
  <c r="ACD11" i="4"/>
  <c r="VD76" i="4"/>
  <c r="YQ52" i="4"/>
  <c r="RQ58" i="4"/>
  <c r="VD19" i="4"/>
  <c r="YQ18" i="4"/>
  <c r="KP93" i="4"/>
  <c r="RQ68" i="4"/>
  <c r="RQ79" i="4"/>
  <c r="OD57" i="4"/>
  <c r="VD126" i="4"/>
  <c r="KP126" i="4"/>
  <c r="VD23" i="4"/>
  <c r="VD4" i="4"/>
  <c r="OD45" i="4"/>
  <c r="RQ48" i="4"/>
  <c r="ACD4" i="4"/>
  <c r="OD87" i="4"/>
  <c r="ACD60" i="4"/>
  <c r="ACD70" i="4"/>
  <c r="KP65" i="4"/>
  <c r="RQ107" i="4"/>
  <c r="ACD44" i="4"/>
  <c r="YQ7" i="4"/>
  <c r="KP61" i="4"/>
  <c r="RQ71" i="4"/>
  <c r="KP107" i="4"/>
  <c r="OD3" i="4"/>
  <c r="VD106" i="4"/>
  <c r="OD84" i="4"/>
  <c r="RQ3" i="4"/>
  <c r="ACD128" i="4"/>
  <c r="VD115" i="4"/>
  <c r="OD36" i="4"/>
  <c r="KP128" i="4"/>
  <c r="KP56" i="4"/>
  <c r="ACD40" i="4"/>
  <c r="ACD50" i="4"/>
  <c r="KP38" i="4"/>
  <c r="KP67" i="4"/>
  <c r="OD78" i="4"/>
  <c r="RQ54" i="4"/>
  <c r="RQ91" i="4"/>
  <c r="OD12" i="4"/>
  <c r="RQ46" i="4"/>
  <c r="KP88" i="4"/>
  <c r="RQ125" i="4"/>
  <c r="KP109" i="4"/>
  <c r="OD124" i="4"/>
  <c r="OD114" i="4"/>
  <c r="KP99" i="4"/>
  <c r="ACD108" i="4"/>
  <c r="VD111" i="4"/>
  <c r="VD34" i="4"/>
  <c r="ACD92" i="4"/>
  <c r="RQ60" i="4"/>
  <c r="VD25" i="4"/>
  <c r="YQ64" i="4"/>
  <c r="OD7" i="4"/>
  <c r="RQ82" i="4"/>
  <c r="OD117" i="4"/>
  <c r="VD12" i="4"/>
  <c r="KP47" i="4"/>
  <c r="YQ77" i="4"/>
  <c r="ACD47" i="4"/>
  <c r="OD58" i="4"/>
  <c r="ACD52" i="4"/>
  <c r="YQ111" i="4"/>
  <c r="KP68" i="4"/>
  <c r="OD68" i="4"/>
  <c r="KP104" i="4"/>
  <c r="YQ118" i="4"/>
  <c r="VD103" i="4"/>
  <c r="ACD103" i="4"/>
  <c r="ACD83" i="4"/>
  <c r="OD70" i="4"/>
  <c r="KP4" i="4"/>
  <c r="VD7" i="4"/>
  <c r="VD119" i="4"/>
  <c r="RQ113" i="4"/>
  <c r="VD70" i="4"/>
  <c r="YQ53" i="4"/>
  <c r="YQ17" i="4"/>
  <c r="ACD15" i="4"/>
  <c r="RQ84" i="4"/>
  <c r="YQ3" i="4"/>
  <c r="KP36" i="4"/>
  <c r="VD97" i="4"/>
  <c r="YQ115" i="4"/>
  <c r="RQ97" i="4"/>
  <c r="RQ63" i="4"/>
  <c r="ACD49" i="4"/>
  <c r="ACD59" i="4"/>
  <c r="OD128" i="4"/>
  <c r="RQ88" i="4"/>
  <c r="ACD72" i="4"/>
  <c r="OD81" i="4"/>
  <c r="RQ67" i="4"/>
  <c r="RQ36" i="4"/>
  <c r="KP49" i="4"/>
  <c r="YQ13" i="4"/>
  <c r="YQ112" i="4"/>
  <c r="VD46" i="4"/>
  <c r="ACD69" i="4"/>
  <c r="OD129" i="4"/>
  <c r="VD11" i="4"/>
  <c r="RQ12" i="4"/>
  <c r="OD46" i="4"/>
  <c r="KP16" i="4"/>
  <c r="RQ127" i="4"/>
  <c r="KP62" i="4"/>
  <c r="VD123" i="4"/>
  <c r="RQ114" i="4"/>
  <c r="RQ75" i="4"/>
  <c r="ACD114" i="4"/>
  <c r="RQ41" i="4"/>
  <c r="VD117" i="4"/>
  <c r="ACD5" i="4"/>
  <c r="KP60" i="4"/>
  <c r="ACD74" i="4"/>
  <c r="OD22" i="4"/>
  <c r="KP42" i="4"/>
  <c r="YQ43" i="4"/>
  <c r="YQ41" i="4"/>
  <c r="VD98" i="4"/>
  <c r="VD68" i="4"/>
  <c r="YQ122" i="4"/>
  <c r="RQ93" i="4"/>
  <c r="KP122" i="4"/>
  <c r="VD116" i="4"/>
  <c r="ACD27" i="4"/>
  <c r="RQ103" i="4"/>
  <c r="ACD118" i="4"/>
  <c r="YQ57" i="4"/>
  <c r="ACD100" i="4"/>
  <c r="ACD23" i="4"/>
  <c r="RQ65" i="4"/>
  <c r="VD71" i="4"/>
  <c r="VD80" i="4"/>
  <c r="RQ25" i="4"/>
  <c r="KP86" i="4"/>
  <c r="OD74" i="4"/>
  <c r="RQ4" i="4"/>
  <c r="KP25" i="4"/>
  <c r="OD64" i="4"/>
  <c r="VD89" i="4"/>
  <c r="YQ89" i="4"/>
  <c r="VD42" i="4"/>
  <c r="KP115" i="4"/>
  <c r="RQ106" i="4"/>
  <c r="ACD17" i="4"/>
  <c r="RQ115" i="4"/>
  <c r="YQ72" i="4"/>
  <c r="RQ38" i="4"/>
  <c r="KP63" i="4"/>
  <c r="ACD35" i="4"/>
  <c r="VD40" i="4"/>
  <c r="YQ40" i="4"/>
  <c r="VD35" i="4"/>
  <c r="YQ128" i="4"/>
  <c r="RQ78" i="4"/>
  <c r="ACD54" i="4"/>
  <c r="ACD121" i="4"/>
  <c r="OD121" i="4"/>
  <c r="VD38" i="4"/>
  <c r="RQ81" i="4"/>
  <c r="OD96" i="4"/>
  <c r="VD49" i="4"/>
  <c r="VD54" i="4"/>
  <c r="ACD91" i="4"/>
  <c r="RQ14" i="4"/>
  <c r="KP33" i="4"/>
  <c r="KP43" i="4"/>
  <c r="YQ91" i="4"/>
  <c r="ACD16" i="4"/>
  <c r="RQ109" i="4"/>
  <c r="ACD123" i="4"/>
  <c r="OD24" i="4"/>
  <c r="VD69" i="4"/>
  <c r="OD108" i="4"/>
  <c r="YQ117" i="4"/>
  <c r="YQ51" i="4"/>
  <c r="RQ123" i="4"/>
  <c r="RQ8" i="4"/>
  <c r="OD62" i="4"/>
  <c r="ACD31" i="4"/>
  <c r="ACD73" i="4"/>
  <c r="VD75" i="4"/>
  <c r="YQ75" i="4"/>
  <c r="KP21" i="4"/>
  <c r="KP44" i="4"/>
  <c r="OD130" i="4"/>
  <c r="OD42" i="4"/>
  <c r="VD59" i="4"/>
  <c r="RQ129" i="4"/>
  <c r="RQ117" i="4"/>
  <c r="VD77" i="4"/>
  <c r="VD26" i="4"/>
  <c r="ACD111" i="4"/>
  <c r="ACD18" i="4"/>
  <c r="YQ29" i="4"/>
  <c r="OD79" i="4"/>
  <c r="OD18" i="4"/>
  <c r="OD20" i="4"/>
  <c r="OD55" i="4"/>
  <c r="KP103" i="4"/>
  <c r="RQ55" i="4"/>
  <c r="ACD57" i="4"/>
  <c r="VD55" i="4"/>
  <c r="KP70" i="4"/>
  <c r="YQ90" i="4"/>
  <c r="YQ130" i="4"/>
  <c r="ACD28" i="4"/>
  <c r="RQ74" i="4"/>
  <c r="VD83" i="4"/>
  <c r="KP87" i="4"/>
  <c r="VD95" i="4"/>
  <c r="RQ110" i="4"/>
  <c r="RQ53" i="4"/>
  <c r="ACD110" i="4"/>
  <c r="KP110" i="4"/>
  <c r="VD53" i="4"/>
  <c r="VD128" i="4"/>
  <c r="KP50" i="4"/>
  <c r="VD78" i="4"/>
  <c r="RQ49" i="4"/>
  <c r="ACD81" i="4"/>
  <c r="ACD67" i="4"/>
  <c r="KP59" i="4"/>
  <c r="VD81" i="4"/>
  <c r="RQ96" i="4"/>
  <c r="YQ46" i="4"/>
  <c r="KP24" i="4"/>
  <c r="ACD14" i="4"/>
  <c r="YQ12" i="4"/>
  <c r="VD14" i="4"/>
  <c r="KP69" i="4"/>
  <c r="KP73" i="4"/>
  <c r="OD8" i="4"/>
  <c r="ACD124" i="4"/>
  <c r="RQ99" i="4"/>
  <c r="KP123" i="4"/>
  <c r="VD73" i="4"/>
  <c r="KP80" i="4"/>
  <c r="VD60" i="4"/>
  <c r="VD113" i="4"/>
  <c r="OD71" i="4"/>
  <c r="RQ42" i="4"/>
  <c r="VD72" i="4"/>
  <c r="OD11" i="4"/>
  <c r="YQ108" i="4"/>
  <c r="VD85" i="4"/>
  <c r="RQ29" i="4"/>
  <c r="KP41" i="4"/>
  <c r="RQ94" i="4"/>
  <c r="OD41" i="4"/>
  <c r="VD52" i="4"/>
  <c r="RQ111" i="4"/>
  <c r="ACD93" i="4"/>
  <c r="ACD20" i="4"/>
  <c r="OD120" i="4"/>
  <c r="YQ45" i="4"/>
  <c r="VD120" i="4"/>
  <c r="KP83" i="4"/>
  <c r="KP28" i="4"/>
  <c r="YQ25" i="4"/>
  <c r="ACD130" i="4"/>
  <c r="RQ28" i="4"/>
  <c r="ACD39" i="4"/>
  <c r="VD44" i="4"/>
  <c r="RQ95" i="4"/>
  <c r="OD115" i="4"/>
  <c r="ACD3" i="4"/>
  <c r="RQ17" i="4"/>
  <c r="ACD36" i="4"/>
  <c r="ACD97" i="4"/>
  <c r="YQ56" i="4"/>
  <c r="OD13" i="4"/>
  <c r="YQ50" i="4"/>
  <c r="VD50" i="4"/>
  <c r="YQ78" i="4"/>
  <c r="RQ128" i="4"/>
  <c r="ACD96" i="4"/>
  <c r="YQ67" i="4"/>
  <c r="RQ121" i="4"/>
  <c r="KP92" i="4"/>
  <c r="RQ16" i="4"/>
  <c r="OD125" i="4"/>
  <c r="ACD12" i="4"/>
  <c r="KP82" i="4"/>
  <c r="VD92" i="4"/>
  <c r="YQ109" i="4"/>
  <c r="KP46" i="4"/>
  <c r="VD8" i="4"/>
  <c r="KP127" i="4"/>
  <c r="YQ69" i="4"/>
  <c r="KP130" i="4"/>
  <c r="OD25" i="4"/>
  <c r="VD48" i="4"/>
  <c r="YQ48" i="4"/>
  <c r="KP9" i="4"/>
  <c r="ACD71" i="4"/>
  <c r="ACD42" i="4"/>
  <c r="YQ24" i="4"/>
  <c r="VD82" i="4"/>
  <c r="YQ26" i="4"/>
  <c r="VD29" i="4"/>
  <c r="KP94" i="4"/>
  <c r="VD6" i="4"/>
  <c r="RQ116" i="4"/>
  <c r="RQ122" i="4"/>
  <c r="RQ20" i="4"/>
  <c r="ACD68" i="4"/>
  <c r="KP18" i="4"/>
  <c r="YQ104" i="4"/>
  <c r="VD101" i="4"/>
  <c r="OD104" i="4"/>
  <c r="OD122" i="4"/>
  <c r="ACD104" i="4"/>
  <c r="OD103" i="4"/>
  <c r="YQ101" i="4"/>
  <c r="RQ57" i="4"/>
  <c r="VD100" i="4"/>
  <c r="YQ65" i="4"/>
  <c r="OD126" i="4"/>
  <c r="ACD45" i="4"/>
  <c r="OD9" i="4"/>
  <c r="RQ37" i="4"/>
  <c r="YQ71" i="4"/>
  <c r="ACD9" i="4"/>
  <c r="VD37" i="4"/>
  <c r="KP37" i="4"/>
  <c r="ACD66" i="4"/>
  <c r="VD28" i="4"/>
  <c r="OD37" i="4"/>
  <c r="YQ61" i="4"/>
  <c r="OD39" i="4"/>
  <c r="YQ107" i="4"/>
  <c r="YQ87" i="4"/>
  <c r="OD53" i="4"/>
  <c r="KP17" i="4"/>
  <c r="KP106" i="4"/>
  <c r="ACD106" i="4"/>
  <c r="ACD84" i="4"/>
  <c r="RQ15" i="4"/>
  <c r="RQ35" i="4"/>
  <c r="ACD56" i="4"/>
  <c r="OD49" i="4"/>
  <c r="KP13" i="4"/>
  <c r="VD96" i="4"/>
  <c r="VD121" i="4"/>
  <c r="KP78" i="4"/>
  <c r="OD54" i="4"/>
  <c r="YQ30" i="4"/>
  <c r="VD91" i="4"/>
  <c r="ACD13" i="4"/>
  <c r="YQ59" i="4"/>
  <c r="YQ121" i="4"/>
  <c r="OD63" i="4"/>
  <c r="YQ54" i="4"/>
  <c r="OD16" i="4"/>
  <c r="ACD117" i="4"/>
  <c r="VD33" i="4"/>
  <c r="OD69" i="4"/>
  <c r="VD16" i="4"/>
  <c r="RQ69" i="4"/>
  <c r="YQ16" i="4"/>
  <c r="OD43" i="4"/>
  <c r="VD125" i="4"/>
  <c r="YQ33" i="4"/>
  <c r="YQ11" i="4"/>
  <c r="OD73" i="4"/>
  <c r="ACD75" i="4"/>
  <c r="VD31" i="4"/>
  <c r="YQ124" i="4"/>
  <c r="RQ73" i="4"/>
  <c r="VD114" i="4"/>
  <c r="VD127" i="4"/>
  <c r="KP8" i="4"/>
  <c r="KP75" i="4"/>
  <c r="ACD8" i="4"/>
  <c r="G62" i="3"/>
  <c r="Z11" i="6" s="1"/>
  <c r="HC87" i="4"/>
  <c r="T33" i="6" s="1"/>
  <c r="J71" i="3"/>
  <c r="AC32" i="6" s="1"/>
  <c r="HC121" i="4"/>
  <c r="AD35" i="6" s="1"/>
  <c r="J92" i="3"/>
  <c r="I30" i="6" s="1"/>
  <c r="J22" i="3"/>
  <c r="S5" i="6" s="1"/>
  <c r="J117" i="3"/>
  <c r="I35" i="6" s="1"/>
  <c r="G107" i="3"/>
  <c r="AJ14" i="6" s="1"/>
  <c r="G9" i="3"/>
  <c r="AJ21" i="6" s="1"/>
  <c r="J76" i="3"/>
  <c r="I14" i="6" s="1"/>
  <c r="I97" i="3"/>
  <c r="H16" i="6" s="1"/>
  <c r="HC20" i="4"/>
  <c r="J21" i="6" s="1"/>
  <c r="HC5" i="4"/>
  <c r="T4" i="6" s="1"/>
  <c r="HC107" i="4"/>
  <c r="T35" i="6" s="1"/>
  <c r="I55" i="4"/>
  <c r="X54" i="3" s="1"/>
  <c r="G99" i="3"/>
  <c r="P14" i="6" s="1"/>
  <c r="I60" i="4"/>
  <c r="X59" i="3" s="1"/>
  <c r="I107" i="4"/>
  <c r="X106" i="3" s="1"/>
  <c r="I46" i="4"/>
  <c r="X45" i="3" s="1"/>
  <c r="I75" i="4"/>
  <c r="X74" i="3" s="1"/>
  <c r="I19" i="4"/>
  <c r="X18" i="3" s="1"/>
  <c r="G42" i="3"/>
  <c r="AJ7" i="6" s="1"/>
  <c r="I59" i="4"/>
  <c r="X58" i="3" s="1"/>
  <c r="J77" i="3"/>
  <c r="AC31" i="6" s="1"/>
  <c r="J59" i="3"/>
  <c r="S8" i="6" s="1"/>
  <c r="J12" i="3"/>
  <c r="AC21" i="6" s="1"/>
  <c r="I105" i="3"/>
  <c r="AB16" i="6" s="1"/>
  <c r="J52" i="3"/>
  <c r="AC7" i="6" s="1"/>
  <c r="J37" i="3"/>
  <c r="AC10" i="6" s="1"/>
  <c r="G41" i="3"/>
  <c r="Z6" i="6" s="1"/>
  <c r="F28" i="3"/>
  <c r="E5" i="6" s="1"/>
  <c r="I29" i="4"/>
  <c r="X28" i="3" s="1"/>
  <c r="G76" i="3"/>
  <c r="F14" i="6" s="1"/>
  <c r="I85" i="4"/>
  <c r="X84" i="3" s="1"/>
  <c r="I93" i="4"/>
  <c r="X92" i="3" s="1"/>
  <c r="I122" i="4"/>
  <c r="X121" i="3" s="1"/>
  <c r="F78" i="3"/>
  <c r="E28" i="6" s="1"/>
  <c r="I79" i="4"/>
  <c r="X78" i="3" s="1"/>
  <c r="G79" i="3"/>
  <c r="P13" i="6" s="1"/>
  <c r="F65" i="3"/>
  <c r="O30" i="6" s="1"/>
  <c r="I66" i="4"/>
  <c r="X65" i="3" s="1"/>
  <c r="I74" i="4"/>
  <c r="X73" i="3" s="1"/>
  <c r="I87" i="4"/>
  <c r="X86" i="3" s="1"/>
  <c r="F34" i="3"/>
  <c r="Y25" i="6" s="1"/>
  <c r="I35" i="4"/>
  <c r="X34" i="3" s="1"/>
  <c r="I15" i="4"/>
  <c r="X14" i="3" s="1"/>
  <c r="I128" i="4"/>
  <c r="X127" i="3" s="1"/>
  <c r="I34" i="4"/>
  <c r="X33" i="3" s="1"/>
  <c r="I101" i="4"/>
  <c r="X100" i="3" s="1"/>
  <c r="I105" i="4"/>
  <c r="X104" i="3" s="1"/>
  <c r="I76" i="4"/>
  <c r="X75" i="3" s="1"/>
  <c r="F16" i="3"/>
  <c r="Y5" i="6" s="1"/>
  <c r="I17" i="4"/>
  <c r="X16" i="3" s="1"/>
  <c r="I95" i="4"/>
  <c r="X94" i="3" s="1"/>
  <c r="F52" i="3"/>
  <c r="Y7" i="6" s="1"/>
  <c r="I53" i="4"/>
  <c r="X52" i="3" s="1"/>
  <c r="I49" i="4"/>
  <c r="X48" i="3" s="1"/>
  <c r="I129" i="4"/>
  <c r="X128" i="3" s="1"/>
  <c r="I16" i="4"/>
  <c r="X15" i="3" s="1"/>
  <c r="I112" i="4"/>
  <c r="X111" i="3" s="1"/>
  <c r="F30" i="3"/>
  <c r="AI25" i="6" s="1"/>
  <c r="I31" i="4"/>
  <c r="X30" i="3" s="1"/>
  <c r="F61" i="3"/>
  <c r="AI27" i="6" s="1"/>
  <c r="I62" i="4"/>
  <c r="X61" i="3" s="1"/>
  <c r="I109" i="4"/>
  <c r="X108" i="3" s="1"/>
  <c r="I65" i="4"/>
  <c r="X64" i="3" s="1"/>
  <c r="I70" i="4"/>
  <c r="X69" i="3" s="1"/>
  <c r="I106" i="4"/>
  <c r="X105" i="3" s="1"/>
  <c r="I63" i="4"/>
  <c r="X62" i="3" s="1"/>
  <c r="I11" i="4"/>
  <c r="X10" i="3" s="1"/>
  <c r="I73" i="4"/>
  <c r="X72" i="3" s="1"/>
  <c r="I26" i="4"/>
  <c r="X25" i="3" s="1"/>
  <c r="F26" i="3"/>
  <c r="I27" i="4"/>
  <c r="X26" i="3" s="1"/>
  <c r="I100" i="4"/>
  <c r="X99" i="3" s="1"/>
  <c r="I37" i="4"/>
  <c r="X36" i="3" s="1"/>
  <c r="I4" i="4"/>
  <c r="X3" i="3" s="1"/>
  <c r="I48" i="4"/>
  <c r="X47" i="3" s="1"/>
  <c r="I7" i="4"/>
  <c r="X6" i="3" s="1"/>
  <c r="I44" i="4"/>
  <c r="X43" i="3" s="1"/>
  <c r="F71" i="3"/>
  <c r="Y32" i="6" s="1"/>
  <c r="I72" i="4"/>
  <c r="X71" i="3" s="1"/>
  <c r="I30" i="4"/>
  <c r="X29" i="3" s="1"/>
  <c r="I121" i="4"/>
  <c r="X120" i="3" s="1"/>
  <c r="I82" i="4"/>
  <c r="X81" i="3" s="1"/>
  <c r="I123" i="4"/>
  <c r="X122" i="3" s="1"/>
  <c r="I86" i="4"/>
  <c r="X85" i="3" s="1"/>
  <c r="I52" i="4"/>
  <c r="X51" i="3" s="1"/>
  <c r="I68" i="4"/>
  <c r="X67" i="3" s="1"/>
  <c r="I38" i="4"/>
  <c r="X37" i="3" s="1"/>
  <c r="I90" i="4"/>
  <c r="X89" i="3" s="1"/>
  <c r="I25" i="4"/>
  <c r="X24" i="3" s="1"/>
  <c r="F21" i="3"/>
  <c r="O23" i="6" s="1"/>
  <c r="I22" i="4"/>
  <c r="X21" i="3" s="1"/>
  <c r="I3" i="4"/>
  <c r="X2" i="3" s="1"/>
  <c r="G55" i="3"/>
  <c r="Z8" i="6" s="1"/>
  <c r="F96" i="3"/>
  <c r="Y14" i="6" s="1"/>
  <c r="I97" i="4"/>
  <c r="X96" i="3" s="1"/>
  <c r="I36" i="4"/>
  <c r="X35" i="3" s="1"/>
  <c r="F49" i="3"/>
  <c r="Y26" i="6" s="1"/>
  <c r="I50" i="4"/>
  <c r="X49" i="3" s="1"/>
  <c r="I40" i="4"/>
  <c r="X39" i="3" s="1"/>
  <c r="I43" i="4"/>
  <c r="X42" i="3" s="1"/>
  <c r="I12" i="4"/>
  <c r="X11" i="3" s="1"/>
  <c r="I83" i="4"/>
  <c r="X82" i="3" s="1"/>
  <c r="I96" i="4"/>
  <c r="X95" i="3" s="1"/>
  <c r="F76" i="3"/>
  <c r="E14" i="6" s="1"/>
  <c r="I77" i="4"/>
  <c r="X76" i="3" s="1"/>
  <c r="F17" i="3"/>
  <c r="E23" i="6" s="1"/>
  <c r="I18" i="4"/>
  <c r="X17" i="3" s="1"/>
  <c r="I94" i="4"/>
  <c r="X93" i="3" s="1"/>
  <c r="S93" i="3" s="1"/>
  <c r="Z93" i="3" s="1"/>
  <c r="F110" i="3"/>
  <c r="E15" i="6" s="1"/>
  <c r="I111" i="4"/>
  <c r="X110" i="3" s="1"/>
  <c r="F115" i="3"/>
  <c r="E32" i="6" s="1"/>
  <c r="I116" i="4"/>
  <c r="X115" i="3" s="1"/>
  <c r="I20" i="4"/>
  <c r="X19" i="3" s="1"/>
  <c r="I113" i="4"/>
  <c r="X112" i="3" s="1"/>
  <c r="G105" i="3"/>
  <c r="Z16" i="6" s="1"/>
  <c r="F114" i="3"/>
  <c r="Y18" i="6" s="1"/>
  <c r="I115" i="4"/>
  <c r="X114" i="3" s="1"/>
  <c r="G48" i="3"/>
  <c r="Z29" i="6" s="1"/>
  <c r="F53" i="3"/>
  <c r="Y28" i="6" s="1"/>
  <c r="I54" i="4"/>
  <c r="X53" i="3" s="1"/>
  <c r="F32" i="3"/>
  <c r="AI9" i="6" s="1"/>
  <c r="I33" i="4"/>
  <c r="X32" i="3" s="1"/>
  <c r="I108" i="4"/>
  <c r="X107" i="3" s="1"/>
  <c r="F116" i="3"/>
  <c r="AI16" i="6" s="1"/>
  <c r="I117" i="4"/>
  <c r="X116" i="3" s="1"/>
  <c r="I99" i="4"/>
  <c r="X98" i="3" s="1"/>
  <c r="I8" i="4"/>
  <c r="X7" i="3" s="1"/>
  <c r="I110" i="4"/>
  <c r="X109" i="3" s="1"/>
  <c r="I10" i="4"/>
  <c r="X9" i="3" s="1"/>
  <c r="I114" i="4"/>
  <c r="X113" i="3" s="1"/>
  <c r="I62" i="3"/>
  <c r="AB11" i="6" s="1"/>
  <c r="HC115" i="4"/>
  <c r="AD18" i="6" s="1"/>
  <c r="HC40" i="4"/>
  <c r="AD24" i="6" s="1"/>
  <c r="HC124" i="4"/>
  <c r="AN35" i="6" s="1"/>
  <c r="HC49" i="4"/>
  <c r="AD29" i="6" s="1"/>
  <c r="J104" i="3"/>
  <c r="I17" i="6" s="1"/>
  <c r="J64" i="3"/>
  <c r="S9" i="6" s="1"/>
  <c r="J129" i="3"/>
  <c r="S36" i="6" s="1"/>
  <c r="J115" i="3"/>
  <c r="I32" i="6" s="1"/>
  <c r="J100" i="3"/>
  <c r="I31" i="6" s="1"/>
  <c r="HC8" i="4"/>
  <c r="AN22" i="6" s="1"/>
  <c r="I44" i="3"/>
  <c r="R7" i="6" s="1"/>
  <c r="HC91" i="4"/>
  <c r="AN12" i="6" s="1"/>
  <c r="I98" i="3"/>
  <c r="AL30" i="6" s="1"/>
  <c r="I102" i="4"/>
  <c r="X101" i="3" s="1"/>
  <c r="I98" i="4"/>
  <c r="X97" i="3" s="1"/>
  <c r="I41" i="4"/>
  <c r="X40" i="3" s="1"/>
  <c r="I103" i="4"/>
  <c r="X102" i="3" s="1"/>
  <c r="I45" i="4"/>
  <c r="X44" i="3" s="1"/>
  <c r="I119" i="4"/>
  <c r="X118" i="3" s="1"/>
  <c r="I5" i="4"/>
  <c r="X4" i="3" s="1"/>
  <c r="I9" i="4"/>
  <c r="X8" i="3" s="1"/>
  <c r="I89" i="4"/>
  <c r="X88" i="3" s="1"/>
  <c r="I42" i="4"/>
  <c r="X41" i="3" s="1"/>
  <c r="I84" i="4"/>
  <c r="X83" i="3" s="1"/>
  <c r="I69" i="4"/>
  <c r="X68" i="3" s="1"/>
  <c r="I6" i="4"/>
  <c r="X5" i="3" s="1"/>
  <c r="I21" i="4"/>
  <c r="X20" i="3" s="1"/>
  <c r="I32" i="4"/>
  <c r="X31" i="3" s="1"/>
  <c r="I104" i="4"/>
  <c r="X103" i="3" s="1"/>
  <c r="I78" i="4"/>
  <c r="X77" i="3" s="1"/>
  <c r="I14" i="4"/>
  <c r="X13" i="3" s="1"/>
  <c r="I125" i="4"/>
  <c r="X124" i="3" s="1"/>
  <c r="HC29" i="4"/>
  <c r="J5" i="6" s="1"/>
  <c r="I47" i="4"/>
  <c r="X46" i="3" s="1"/>
  <c r="I126" i="4"/>
  <c r="X125" i="3" s="1"/>
  <c r="I71" i="4"/>
  <c r="X70" i="3" s="1"/>
  <c r="G8" i="3"/>
  <c r="P21" i="6" s="1"/>
  <c r="I28" i="4"/>
  <c r="X27" i="3" s="1"/>
  <c r="I56" i="4"/>
  <c r="X55" i="3" s="1"/>
  <c r="I91" i="4"/>
  <c r="X90" i="3" s="1"/>
  <c r="I24" i="4"/>
  <c r="X23" i="3" s="1"/>
  <c r="I88" i="4"/>
  <c r="X87" i="3" s="1"/>
  <c r="F126" i="3"/>
  <c r="AI36" i="6" s="1"/>
  <c r="I127" i="4"/>
  <c r="X126" i="3" s="1"/>
  <c r="I124" i="4"/>
  <c r="X123" i="3" s="1"/>
  <c r="I67" i="4"/>
  <c r="X66" i="3" s="1"/>
  <c r="I81" i="4"/>
  <c r="X80" i="3" s="1"/>
  <c r="I92" i="4"/>
  <c r="X91" i="3" s="1"/>
  <c r="F117" i="3"/>
  <c r="E35" i="6" s="1"/>
  <c r="I118" i="4"/>
  <c r="X117" i="3" s="1"/>
  <c r="I57" i="4"/>
  <c r="X56" i="3" s="1"/>
  <c r="F119" i="3"/>
  <c r="O17" i="6" s="1"/>
  <c r="I120" i="4"/>
  <c r="X119" i="3" s="1"/>
  <c r="F22" i="3"/>
  <c r="O5" i="6" s="1"/>
  <c r="I23" i="4"/>
  <c r="X22" i="3" s="1"/>
  <c r="I130" i="4"/>
  <c r="X129" i="3" s="1"/>
  <c r="I80" i="4"/>
  <c r="X79" i="3" s="1"/>
  <c r="F60" i="3"/>
  <c r="O28" i="6" s="1"/>
  <c r="I61" i="4"/>
  <c r="X60" i="3" s="1"/>
  <c r="F63" i="3"/>
  <c r="O29" i="6" s="1"/>
  <c r="I64" i="4"/>
  <c r="X63" i="3" s="1"/>
  <c r="F38" i="3"/>
  <c r="O26" i="6" s="1"/>
  <c r="I39" i="4"/>
  <c r="X38" i="3" s="1"/>
  <c r="F12" i="3"/>
  <c r="Y21" i="6" s="1"/>
  <c r="I13" i="4"/>
  <c r="X12" i="3" s="1"/>
  <c r="I51" i="4"/>
  <c r="X50" i="3" s="1"/>
  <c r="I58" i="4"/>
  <c r="X57" i="3" s="1"/>
  <c r="HC104" i="4"/>
  <c r="J34" i="6" s="1"/>
  <c r="HC98" i="4"/>
  <c r="J16" i="6" s="1"/>
  <c r="HC67" i="4"/>
  <c r="AD27" i="6" s="1"/>
  <c r="HC11" i="4"/>
  <c r="AN6" i="6" s="1"/>
  <c r="HC44" i="4"/>
  <c r="AD9" i="6" s="1"/>
  <c r="HC34" i="4"/>
  <c r="AN24" i="6" s="1"/>
  <c r="HC68" i="4"/>
  <c r="J29" i="6" s="1"/>
  <c r="J111" i="3"/>
  <c r="AM15" i="6" s="1"/>
  <c r="HC14" i="4"/>
  <c r="AN23" i="6" s="1"/>
  <c r="HC64" i="4"/>
  <c r="T29" i="6" s="1"/>
  <c r="J113" i="3"/>
  <c r="AM33" i="6" s="1"/>
  <c r="J27" i="3"/>
  <c r="S24" i="6" s="1"/>
  <c r="G21" i="3"/>
  <c r="P23" i="6" s="1"/>
  <c r="I11" i="3"/>
  <c r="AL3" i="6" s="1"/>
  <c r="I13" i="3"/>
  <c r="AL23" i="6" s="1"/>
  <c r="HC17" i="4"/>
  <c r="AD5" i="6" s="1"/>
  <c r="HC117" i="4"/>
  <c r="AN16" i="6" s="1"/>
  <c r="HC41" i="4"/>
  <c r="J7" i="6" s="1"/>
  <c r="HC89" i="4"/>
  <c r="AD15" i="6" s="1"/>
  <c r="HC71" i="4"/>
  <c r="T27" i="6" s="1"/>
  <c r="HC77" i="4"/>
  <c r="J14" i="6" s="1"/>
  <c r="HC70" i="4"/>
  <c r="T12" i="6" s="1"/>
  <c r="HC15" i="4"/>
  <c r="AD3" i="6" s="1"/>
  <c r="HC82" i="4"/>
  <c r="AN10" i="6" s="1"/>
  <c r="HC10" i="4"/>
  <c r="AN21" i="6" s="1"/>
  <c r="HC113" i="4"/>
  <c r="T34" i="6" s="1"/>
  <c r="HC35" i="4"/>
  <c r="AD25" i="6" s="1"/>
  <c r="HC54" i="4"/>
  <c r="AD28" i="6" s="1"/>
  <c r="HC30" i="4"/>
  <c r="AD23" i="6" s="1"/>
  <c r="HC96" i="4"/>
  <c r="AD34" i="6" s="1"/>
  <c r="HC125" i="4"/>
  <c r="AN17" i="6" s="1"/>
  <c r="HC129" i="4"/>
  <c r="AN18" i="6" s="1"/>
  <c r="G57" i="3"/>
  <c r="F9" i="6" s="1"/>
  <c r="F18" i="3"/>
  <c r="E22" i="6" s="1"/>
  <c r="F99" i="3"/>
  <c r="O14" i="6" s="1"/>
  <c r="I33" i="3"/>
  <c r="AL24" i="6" s="1"/>
  <c r="HC86" i="4"/>
  <c r="T10" i="6" s="1"/>
  <c r="HC31" i="4"/>
  <c r="AN25" i="6" s="1"/>
  <c r="HC119" i="4"/>
  <c r="T16" i="6" s="1"/>
  <c r="HC65" i="4"/>
  <c r="T9" i="6" s="1"/>
  <c r="HC130" i="4"/>
  <c r="T36" i="6" s="1"/>
  <c r="HC110" i="4"/>
  <c r="AD17" i="6" s="1"/>
  <c r="HC92" i="4"/>
  <c r="AN11" i="6" s="1"/>
  <c r="HC116" i="4"/>
  <c r="J32" i="6" s="1"/>
  <c r="HC106" i="4"/>
  <c r="AD16" i="6" s="1"/>
  <c r="HC126" i="4"/>
  <c r="T18" i="6" s="1"/>
  <c r="HC33" i="4"/>
  <c r="AN9" i="6" s="1"/>
  <c r="HC108" i="4"/>
  <c r="AN14" i="6" s="1"/>
  <c r="HC36" i="4"/>
  <c r="AD22" i="6" s="1"/>
  <c r="HC43" i="4"/>
  <c r="AN7" i="6" s="1"/>
  <c r="I63" i="3"/>
  <c r="R29" i="6" s="1"/>
  <c r="HC63" i="4"/>
  <c r="AD11" i="6" s="1"/>
  <c r="HC51" i="4"/>
  <c r="AN26" i="6" s="1"/>
  <c r="HC60" i="4"/>
  <c r="T8" i="6" s="1"/>
  <c r="HC85" i="4"/>
  <c r="J13" i="6" s="1"/>
  <c r="HC19" i="4"/>
  <c r="J22" i="6" s="1"/>
  <c r="HC48" i="4"/>
  <c r="T31" i="6" s="1"/>
  <c r="HC13" i="4"/>
  <c r="AD21" i="6" s="1"/>
  <c r="HC76" i="4"/>
  <c r="J11" i="6" s="1"/>
  <c r="HC105" i="4"/>
  <c r="J17" i="6" s="1"/>
  <c r="HC27" i="4"/>
  <c r="J24" i="6" s="1"/>
  <c r="HC101" i="4"/>
  <c r="J31" i="6" s="1"/>
  <c r="HC74" i="4"/>
  <c r="T32" i="6" s="1"/>
  <c r="HC56" i="4"/>
  <c r="AD8" i="6" s="1"/>
  <c r="HC97" i="4"/>
  <c r="AD14" i="6" s="1"/>
  <c r="HC38" i="4"/>
  <c r="AD10" i="6" s="1"/>
  <c r="HC45" i="4"/>
  <c r="T7" i="6" s="1"/>
  <c r="HC24" i="4"/>
  <c r="AN5" i="6" s="1"/>
  <c r="HC111" i="4"/>
  <c r="J15" i="6" s="1"/>
  <c r="F129" i="3"/>
  <c r="O36" i="6" s="1"/>
  <c r="HC93" i="4"/>
  <c r="J30" i="6" s="1"/>
  <c r="HC23" i="4"/>
  <c r="T5" i="6" s="1"/>
  <c r="HC118" i="4"/>
  <c r="J35" i="6" s="1"/>
  <c r="HC95" i="4"/>
  <c r="AD12" i="6" s="1"/>
  <c r="HC81" i="4"/>
  <c r="AD33" i="6" s="1"/>
  <c r="HC57" i="4"/>
  <c r="J26" i="6" s="1"/>
  <c r="HC90" i="4"/>
  <c r="T15" i="6" s="1"/>
  <c r="HC52" i="4"/>
  <c r="J10" i="6" s="1"/>
  <c r="HC73" i="4"/>
  <c r="AN28" i="6" s="1"/>
  <c r="HC122" i="4"/>
  <c r="J36" i="6" s="1"/>
  <c r="HC58" i="4"/>
  <c r="J9" i="6" s="1"/>
  <c r="HC22" i="4"/>
  <c r="T23" i="6" s="1"/>
  <c r="HC39" i="4"/>
  <c r="T26" i="6" s="1"/>
  <c r="HC99" i="4"/>
  <c r="AN30" i="6" s="1"/>
  <c r="F11" i="3"/>
  <c r="AI3" i="6" s="1"/>
  <c r="F108" i="3"/>
  <c r="AI29" i="6" s="1"/>
  <c r="J83" i="3"/>
  <c r="AC13" i="6" s="1"/>
  <c r="I17" i="3"/>
  <c r="H23" i="6" s="1"/>
  <c r="HC18" i="4"/>
  <c r="J23" i="6" s="1"/>
  <c r="I60" i="3"/>
  <c r="R28" i="6" s="1"/>
  <c r="HC61" i="4"/>
  <c r="T28" i="6" s="1"/>
  <c r="I126" i="3"/>
  <c r="AL36" i="6" s="1"/>
  <c r="HC127" i="4"/>
  <c r="AN36" i="6" s="1"/>
  <c r="I82" i="3"/>
  <c r="R11" i="6" s="1"/>
  <c r="HC83" i="4"/>
  <c r="T11" i="6" s="1"/>
  <c r="I108" i="3"/>
  <c r="AL29" i="6" s="1"/>
  <c r="HC109" i="4"/>
  <c r="AN29" i="6" s="1"/>
  <c r="I24" i="3"/>
  <c r="R22" i="6" s="1"/>
  <c r="HC25" i="4"/>
  <c r="T22" i="6" s="1"/>
  <c r="HC88" i="4"/>
  <c r="AN13" i="6" s="1"/>
  <c r="HC80" i="4"/>
  <c r="T13" i="6" s="1"/>
  <c r="I122" i="3"/>
  <c r="AL34" i="6" s="1"/>
  <c r="HC123" i="4"/>
  <c r="AN34" i="6" s="1"/>
  <c r="F56" i="3"/>
  <c r="E26" i="6" s="1"/>
  <c r="F125" i="3"/>
  <c r="O18" i="6" s="1"/>
  <c r="G38" i="3"/>
  <c r="P26" i="6" s="1"/>
  <c r="G98" i="3"/>
  <c r="AJ30" i="6" s="1"/>
  <c r="I83" i="3"/>
  <c r="AB13" i="6" s="1"/>
  <c r="HC84" i="4"/>
  <c r="AD13" i="6" s="1"/>
  <c r="HC4" i="4"/>
  <c r="T3" i="6" s="1"/>
  <c r="HC128" i="4"/>
  <c r="AD36" i="6" s="1"/>
  <c r="HC50" i="4"/>
  <c r="AD26" i="6" s="1"/>
  <c r="HC100" i="4"/>
  <c r="T14" i="6" s="1"/>
  <c r="HC9" i="4"/>
  <c r="T21" i="6" s="1"/>
  <c r="HC102" i="4"/>
  <c r="J18" i="6" s="1"/>
  <c r="HC103" i="4"/>
  <c r="J33" i="6" s="1"/>
  <c r="J69" i="3"/>
  <c r="S12" i="6" s="1"/>
  <c r="HC69" i="4"/>
  <c r="AN32" i="6" s="1"/>
  <c r="I78" i="3"/>
  <c r="H28" i="6" s="1"/>
  <c r="HC79" i="4"/>
  <c r="J28" i="6" s="1"/>
  <c r="HC55" i="4"/>
  <c r="J25" i="6" s="1"/>
  <c r="HC32" i="4"/>
  <c r="J27" i="6" s="1"/>
  <c r="HC37" i="4"/>
  <c r="T6" i="6" s="1"/>
  <c r="HC7" i="4"/>
  <c r="T25" i="6" s="1"/>
  <c r="HC42" i="4"/>
  <c r="AD6" i="6" s="1"/>
  <c r="HC72" i="4"/>
  <c r="AD32" i="6" s="1"/>
  <c r="HC75" i="4"/>
  <c r="AN31" i="6" s="1"/>
  <c r="J98" i="3"/>
  <c r="AM30" i="6" s="1"/>
  <c r="HC78" i="4"/>
  <c r="AD31" i="6" s="1"/>
  <c r="HC46" i="4"/>
  <c r="AN8" i="6" s="1"/>
  <c r="HC21" i="4"/>
  <c r="J4" i="6" s="1"/>
  <c r="HC66" i="4"/>
  <c r="T30" i="6" s="1"/>
  <c r="HC120" i="4"/>
  <c r="T17" i="6" s="1"/>
  <c r="HC53" i="4"/>
  <c r="AD7" i="6" s="1"/>
  <c r="HC112" i="4"/>
  <c r="AN15" i="6" s="1"/>
  <c r="HC59" i="4"/>
  <c r="AD30" i="6" s="1"/>
  <c r="HC114" i="4"/>
  <c r="AN33" i="6" s="1"/>
  <c r="HC62" i="4"/>
  <c r="AN27" i="6" s="1"/>
  <c r="HC28" i="4"/>
  <c r="T24" i="6" s="1"/>
  <c r="HC16" i="4"/>
  <c r="AN4" i="6" s="1"/>
  <c r="HC47" i="4"/>
  <c r="J8" i="6" s="1"/>
  <c r="HC94" i="4"/>
  <c r="J12" i="6" s="1"/>
  <c r="G25" i="3"/>
  <c r="F6" i="6" s="1"/>
  <c r="G110" i="3"/>
  <c r="F15" i="6" s="1"/>
  <c r="G3" i="3"/>
  <c r="P3" i="6" s="1"/>
  <c r="F118" i="3"/>
  <c r="O16" i="6" s="1"/>
  <c r="F73" i="3"/>
  <c r="O32" i="6" s="1"/>
  <c r="F86" i="3"/>
  <c r="O33" i="6" s="1"/>
  <c r="G109" i="3"/>
  <c r="Z17" i="6" s="1"/>
  <c r="F35" i="3"/>
  <c r="Y22" i="6" s="1"/>
  <c r="F127" i="3"/>
  <c r="Y36" i="6" s="1"/>
  <c r="G29" i="3"/>
  <c r="Z23" i="6" s="1"/>
  <c r="F66" i="3"/>
  <c r="Y27" i="6" s="1"/>
  <c r="G2" i="3"/>
  <c r="Z4" i="6" s="1"/>
  <c r="G24" i="3"/>
  <c r="P22" i="6" s="1"/>
  <c r="F27" i="3"/>
  <c r="O24" i="6" s="1"/>
  <c r="G73" i="3"/>
  <c r="P32" i="6" s="1"/>
  <c r="G89" i="3"/>
  <c r="P15" i="6" s="1"/>
  <c r="F36" i="3"/>
  <c r="O6" i="6" s="1"/>
  <c r="G120" i="3"/>
  <c r="Z35" i="6" s="1"/>
  <c r="G82" i="3"/>
  <c r="P11" i="6" s="1"/>
  <c r="G69" i="3"/>
  <c r="P12" i="6" s="1"/>
  <c r="G4" i="3"/>
  <c r="P4" i="6" s="1"/>
  <c r="G114" i="3"/>
  <c r="Z18" i="6" s="1"/>
  <c r="G50" i="3"/>
  <c r="AJ26" i="6" s="1"/>
  <c r="F74" i="3"/>
  <c r="AI31" i="6" s="1"/>
  <c r="F100" i="3"/>
  <c r="E31" i="6" s="1"/>
  <c r="G80" i="3"/>
  <c r="Z33" i="6" s="1"/>
  <c r="G71" i="3"/>
  <c r="Z32" i="6" s="1"/>
  <c r="G125" i="3"/>
  <c r="P18" i="6" s="1"/>
  <c r="F41" i="3"/>
  <c r="Y6" i="6" s="1"/>
  <c r="F83" i="3"/>
  <c r="Y13" i="6" s="1"/>
  <c r="G65" i="3"/>
  <c r="P30" i="6" s="1"/>
  <c r="G52" i="3"/>
  <c r="Z7" i="6" s="1"/>
  <c r="G81" i="3"/>
  <c r="AJ10" i="6" s="1"/>
  <c r="G5" i="3"/>
  <c r="F3" i="6" s="1"/>
  <c r="G56" i="3"/>
  <c r="F26" i="6" s="1"/>
  <c r="G43" i="3"/>
  <c r="Z9" i="6" s="1"/>
  <c r="F128" i="3"/>
  <c r="AI18" i="6" s="1"/>
  <c r="F50" i="3"/>
  <c r="G30" i="3"/>
  <c r="AJ25" i="6" s="1"/>
  <c r="G88" i="3"/>
  <c r="Z15" i="6" s="1"/>
  <c r="G14" i="3"/>
  <c r="Z3" i="6" s="1"/>
  <c r="F79" i="3"/>
  <c r="O13" i="6" s="1"/>
  <c r="F94" i="3"/>
  <c r="Y12" i="6" s="1"/>
  <c r="G66" i="3"/>
  <c r="Z27" i="6" s="1"/>
  <c r="F29" i="3"/>
  <c r="Y23" i="6" s="1"/>
  <c r="F103" i="3"/>
  <c r="E34" i="6" s="1"/>
  <c r="F93" i="3"/>
  <c r="E12" i="6" s="1"/>
  <c r="G115" i="3"/>
  <c r="F32" i="6" s="1"/>
  <c r="G117" i="3"/>
  <c r="F102" i="3"/>
  <c r="E33" i="6" s="1"/>
  <c r="F39" i="3"/>
  <c r="Y24" i="6" s="1"/>
  <c r="F33" i="3"/>
  <c r="AI24" i="6" s="1"/>
  <c r="F62" i="3"/>
  <c r="Y11" i="6" s="1"/>
  <c r="G72" i="3"/>
  <c r="AJ28" i="6" s="1"/>
  <c r="F104" i="3"/>
  <c r="F59" i="3"/>
  <c r="O8" i="6" s="1"/>
  <c r="G49" i="3"/>
  <c r="Z26" i="6" s="1"/>
  <c r="F45" i="3"/>
  <c r="AI8" i="6" s="1"/>
  <c r="G67" i="3"/>
  <c r="F29" i="6" s="1"/>
  <c r="G28" i="3"/>
  <c r="F5" i="6" s="1"/>
  <c r="I93" i="3"/>
  <c r="H12" i="6" s="1"/>
  <c r="KO94" i="4"/>
  <c r="G93" i="3"/>
  <c r="F12" i="6" s="1"/>
  <c r="J93" i="3"/>
  <c r="I12" i="6" s="1"/>
  <c r="OC94" i="4"/>
  <c r="KO129" i="4"/>
  <c r="KO70" i="4"/>
  <c r="OC53" i="4"/>
  <c r="KO35" i="4"/>
  <c r="OC72" i="4"/>
  <c r="KO50" i="4"/>
  <c r="KO59" i="4"/>
  <c r="KO43" i="4"/>
  <c r="OC33" i="4"/>
  <c r="OC46" i="4"/>
  <c r="KO109" i="4"/>
  <c r="KO62" i="4"/>
  <c r="OC59" i="4"/>
  <c r="OC112" i="4"/>
  <c r="KO37" i="4"/>
  <c r="I21" i="3"/>
  <c r="R23" i="6" s="1"/>
  <c r="OC38" i="4"/>
  <c r="J28" i="3"/>
  <c r="I5" i="6" s="1"/>
  <c r="OC76" i="4"/>
  <c r="F101" i="3"/>
  <c r="E18" i="6" s="1"/>
  <c r="I101" i="3"/>
  <c r="KO6" i="4"/>
  <c r="G20" i="3"/>
  <c r="F4" i="6" s="1"/>
  <c r="I110" i="3"/>
  <c r="H15" i="6" s="1"/>
  <c r="I57" i="3"/>
  <c r="H9" i="6" s="1"/>
  <c r="J110" i="3"/>
  <c r="I15" i="6" s="1"/>
  <c r="F121" i="3"/>
  <c r="E36" i="6" s="1"/>
  <c r="I67" i="3"/>
  <c r="DO65" i="4"/>
  <c r="L64" i="3" s="1"/>
  <c r="X18" i="12" s="1"/>
  <c r="G47" i="3"/>
  <c r="P31" i="6" s="1"/>
  <c r="F8" i="3"/>
  <c r="O21" i="6" s="1"/>
  <c r="OC5" i="4"/>
  <c r="KO48" i="4"/>
  <c r="G27" i="3"/>
  <c r="P24" i="6" s="1"/>
  <c r="DO22" i="4"/>
  <c r="L21" i="3" s="1"/>
  <c r="AG25" i="12" s="1"/>
  <c r="KO7" i="4"/>
  <c r="OC71" i="4"/>
  <c r="J88" i="3"/>
  <c r="AC15" i="6" s="1"/>
  <c r="OC102" i="4"/>
  <c r="OC3" i="4"/>
  <c r="F109" i="3"/>
  <c r="Y17" i="6" s="1"/>
  <c r="I46" i="3"/>
  <c r="H8" i="6" s="1"/>
  <c r="OC105" i="4"/>
  <c r="J84" i="3"/>
  <c r="I13" i="6" s="1"/>
  <c r="OC6" i="4"/>
  <c r="KO111" i="4"/>
  <c r="F40" i="3"/>
  <c r="E7" i="6" s="1"/>
  <c r="OC111" i="4"/>
  <c r="G54" i="3"/>
  <c r="F25" i="6" s="1"/>
  <c r="KO32" i="4"/>
  <c r="OC119" i="4"/>
  <c r="OC60" i="4"/>
  <c r="J70" i="3"/>
  <c r="J47" i="3"/>
  <c r="KO60" i="4"/>
  <c r="J41" i="3"/>
  <c r="AC6" i="6" s="1"/>
  <c r="KO64" i="4"/>
  <c r="OC7" i="4"/>
  <c r="KO19" i="4"/>
  <c r="F54" i="3"/>
  <c r="E25" i="6" s="1"/>
  <c r="J119" i="3"/>
  <c r="G64" i="3"/>
  <c r="P9" i="6" s="1"/>
  <c r="I64" i="3"/>
  <c r="DP64" i="4"/>
  <c r="M63" i="3" s="1"/>
  <c r="OC113" i="4"/>
  <c r="J86" i="3"/>
  <c r="S33" i="6" s="1"/>
  <c r="G96" i="3"/>
  <c r="Z14" i="6" s="1"/>
  <c r="G127" i="3"/>
  <c r="Z36" i="6" s="1"/>
  <c r="G124" i="3"/>
  <c r="AJ17" i="6" s="1"/>
  <c r="KO11" i="4"/>
  <c r="F123" i="3"/>
  <c r="AI35" i="6" s="1"/>
  <c r="KO76" i="4"/>
  <c r="OC47" i="4"/>
  <c r="F84" i="3"/>
  <c r="E13" i="6" s="1"/>
  <c r="G51" i="3"/>
  <c r="F10" i="6" s="1"/>
  <c r="KO52" i="4"/>
  <c r="F89" i="3"/>
  <c r="O15" i="6" s="1"/>
  <c r="G44" i="3"/>
  <c r="P7" i="6" s="1"/>
  <c r="OC86" i="4"/>
  <c r="F112" i="3"/>
  <c r="O34" i="6" s="1"/>
  <c r="F24" i="3"/>
  <c r="O22" i="6" s="1"/>
  <c r="OC48" i="4"/>
  <c r="J21" i="3"/>
  <c r="S23" i="6" s="1"/>
  <c r="OC25" i="4"/>
  <c r="KO74" i="4"/>
  <c r="KO9" i="4"/>
  <c r="KO22" i="4"/>
  <c r="F55" i="3"/>
  <c r="Y8" i="6" s="1"/>
  <c r="KO101" i="4"/>
  <c r="OC98" i="4"/>
  <c r="KO58" i="4"/>
  <c r="OC32" i="4"/>
  <c r="J46" i="3"/>
  <c r="I8" i="6" s="1"/>
  <c r="F75" i="3"/>
  <c r="E11" i="6" s="1"/>
  <c r="G101" i="3"/>
  <c r="F18" i="6" s="1"/>
  <c r="G97" i="3"/>
  <c r="F16" i="6" s="1"/>
  <c r="KO105" i="4"/>
  <c r="F92" i="3"/>
  <c r="E30" i="6" s="1"/>
  <c r="G121" i="3"/>
  <c r="F36" i="6" s="1"/>
  <c r="G18" i="3"/>
  <c r="F19" i="3"/>
  <c r="E21" i="6" s="1"/>
  <c r="G19" i="3"/>
  <c r="F21" i="6" s="1"/>
  <c r="OC27" i="4"/>
  <c r="I125" i="3"/>
  <c r="R18" i="6" s="1"/>
  <c r="G70" i="3"/>
  <c r="P27" i="6" s="1"/>
  <c r="OC80" i="4"/>
  <c r="KO113" i="4"/>
  <c r="I59" i="3"/>
  <c r="I79" i="3"/>
  <c r="OC130" i="4"/>
  <c r="I8" i="3"/>
  <c r="R21" i="6" s="1"/>
  <c r="F106" i="3"/>
  <c r="O35" i="6" s="1"/>
  <c r="F67" i="3"/>
  <c r="E29" i="6" s="1"/>
  <c r="KO27" i="4"/>
  <c r="J89" i="3"/>
  <c r="S15" i="6" s="1"/>
  <c r="G75" i="3"/>
  <c r="F11" i="6" s="1"/>
  <c r="KO85" i="4"/>
  <c r="KO77" i="4"/>
  <c r="OC77" i="4"/>
  <c r="KO29" i="4"/>
  <c r="KO102" i="4"/>
  <c r="J20" i="3"/>
  <c r="I4" i="6" s="1"/>
  <c r="I84" i="3"/>
  <c r="H13" i="6" s="1"/>
  <c r="I20" i="3"/>
  <c r="H4" i="6" s="1"/>
  <c r="F46" i="3"/>
  <c r="E8" i="6" s="1"/>
  <c r="G46" i="3"/>
  <c r="F8" i="6" s="1"/>
  <c r="OC85" i="4"/>
  <c r="F97" i="3"/>
  <c r="E16" i="6" s="1"/>
  <c r="OC21" i="4"/>
  <c r="J5" i="3"/>
  <c r="I3" i="6" s="1"/>
  <c r="G40" i="3"/>
  <c r="F7" i="6" s="1"/>
  <c r="I18" i="3"/>
  <c r="H22" i="6" s="1"/>
  <c r="G78" i="3"/>
  <c r="F28" i="6" s="1"/>
  <c r="J31" i="3"/>
  <c r="F44" i="3"/>
  <c r="O7" i="6" s="1"/>
  <c r="J118" i="3"/>
  <c r="S16" i="6" s="1"/>
  <c r="G112" i="3"/>
  <c r="P34" i="6" s="1"/>
  <c r="G59" i="3"/>
  <c r="P8" i="6" s="1"/>
  <c r="F70" i="3"/>
  <c r="O27" i="6" s="1"/>
  <c r="F4" i="3"/>
  <c r="O4" i="6" s="1"/>
  <c r="G129" i="3"/>
  <c r="P36" i="6" s="1"/>
  <c r="OC66" i="4"/>
  <c r="F47" i="3"/>
  <c r="O31" i="6" s="1"/>
  <c r="J63" i="3"/>
  <c r="KO71" i="4"/>
  <c r="OC52" i="4"/>
  <c r="I112" i="3"/>
  <c r="KO5" i="4"/>
  <c r="KO130" i="4"/>
  <c r="F6" i="3"/>
  <c r="O25" i="6" s="1"/>
  <c r="F88" i="3"/>
  <c r="Y15" i="6" s="1"/>
  <c r="DP109" i="4"/>
  <c r="M108" i="3" s="1"/>
  <c r="J128" i="3"/>
  <c r="F15" i="3"/>
  <c r="AI4" i="6" s="1"/>
  <c r="OC82" i="4"/>
  <c r="OC127" i="4"/>
  <c r="KO21" i="4"/>
  <c r="I88" i="3"/>
  <c r="AB15" i="6" s="1"/>
  <c r="KO42" i="4"/>
  <c r="I43" i="3"/>
  <c r="OC110" i="4"/>
  <c r="J96" i="3"/>
  <c r="AC14" i="6" s="1"/>
  <c r="G53" i="3"/>
  <c r="Z28" i="6" s="1"/>
  <c r="J124" i="3"/>
  <c r="AM17" i="6" s="1"/>
  <c r="KO112" i="4"/>
  <c r="KO117" i="4"/>
  <c r="F42" i="3"/>
  <c r="AI7" i="6" s="1"/>
  <c r="F107" i="3"/>
  <c r="AI14" i="6" s="1"/>
  <c r="G116" i="3"/>
  <c r="J108" i="3"/>
  <c r="F68" i="3"/>
  <c r="AI32" i="6" s="1"/>
  <c r="J61" i="3"/>
  <c r="OC29" i="4"/>
  <c r="I28" i="3"/>
  <c r="H5" i="6" s="1"/>
  <c r="J125" i="3"/>
  <c r="S18" i="6" s="1"/>
  <c r="G26" i="3"/>
  <c r="F24" i="6" s="1"/>
  <c r="OC79" i="4"/>
  <c r="KO55" i="4"/>
  <c r="G103" i="3"/>
  <c r="F34" i="6" s="1"/>
  <c r="J56" i="3"/>
  <c r="I26" i="6" s="1"/>
  <c r="KO126" i="4"/>
  <c r="I89" i="3"/>
  <c r="R15" i="6" s="1"/>
  <c r="OC120" i="4"/>
  <c r="KO45" i="4"/>
  <c r="KO4" i="4"/>
  <c r="OC45" i="4"/>
  <c r="KO66" i="4"/>
  <c r="KO86" i="4"/>
  <c r="I129" i="3"/>
  <c r="KO87" i="4"/>
  <c r="OC115" i="4"/>
  <c r="KO84" i="4"/>
  <c r="I2" i="3"/>
  <c r="OC36" i="4"/>
  <c r="F37" i="3"/>
  <c r="Y10" i="6" s="1"/>
  <c r="J62" i="3"/>
  <c r="OC40" i="4"/>
  <c r="OC13" i="4"/>
  <c r="I80" i="3"/>
  <c r="AB33" i="6" s="1"/>
  <c r="J80" i="3"/>
  <c r="AC33" i="6" s="1"/>
  <c r="OC67" i="4"/>
  <c r="I66" i="3"/>
  <c r="OC121" i="4"/>
  <c r="OC78" i="4"/>
  <c r="I91" i="3"/>
  <c r="AL11" i="6" s="1"/>
  <c r="F13" i="3"/>
  <c r="AI23" i="6" s="1"/>
  <c r="G74" i="3"/>
  <c r="AJ31" i="6" s="1"/>
  <c r="KO99" i="4"/>
  <c r="F43" i="3"/>
  <c r="Y9" i="6" s="1"/>
  <c r="OC42" i="4"/>
  <c r="J14" i="3"/>
  <c r="I96" i="3"/>
  <c r="AB14" i="6" s="1"/>
  <c r="KO72" i="4"/>
  <c r="J107" i="3"/>
  <c r="I32" i="3"/>
  <c r="AL9" i="6" s="1"/>
  <c r="F81" i="3"/>
  <c r="AI10" i="6" s="1"/>
  <c r="J33" i="3"/>
  <c r="G10" i="3"/>
  <c r="AJ6" i="6" s="1"/>
  <c r="G45" i="3"/>
  <c r="AJ8" i="6" s="1"/>
  <c r="J91" i="3"/>
  <c r="AM11" i="6" s="1"/>
  <c r="G15" i="3"/>
  <c r="AJ4" i="6" s="1"/>
  <c r="J24" i="3"/>
  <c r="KO41" i="4"/>
  <c r="F85" i="3"/>
  <c r="O10" i="6" s="1"/>
  <c r="J26" i="3"/>
  <c r="I24" i="6" s="1"/>
  <c r="G92" i="3"/>
  <c r="F30" i="6" s="1"/>
  <c r="KO104" i="4"/>
  <c r="OC57" i="4"/>
  <c r="OC118" i="4"/>
  <c r="OC104" i="4"/>
  <c r="I103" i="3"/>
  <c r="J99" i="3"/>
  <c r="F69" i="3"/>
  <c r="O12" i="6" s="1"/>
  <c r="G36" i="3"/>
  <c r="P6" i="6" s="1"/>
  <c r="I38" i="3"/>
  <c r="J8" i="3"/>
  <c r="S21" i="6" s="1"/>
  <c r="G60" i="3"/>
  <c r="P28" i="6" s="1"/>
  <c r="OC39" i="4"/>
  <c r="KO97" i="4"/>
  <c r="OC97" i="4"/>
  <c r="KO17" i="4"/>
  <c r="KO15" i="4"/>
  <c r="OC84" i="4"/>
  <c r="OC15" i="4"/>
  <c r="I34" i="3"/>
  <c r="KO128" i="4"/>
  <c r="KO40" i="4"/>
  <c r="I120" i="3"/>
  <c r="AB35" i="6" s="1"/>
  <c r="KO67" i="4"/>
  <c r="I87" i="3"/>
  <c r="AL13" i="6" s="1"/>
  <c r="F80" i="3"/>
  <c r="Y33" i="6" s="1"/>
  <c r="KO121" i="4"/>
  <c r="OC81" i="4"/>
  <c r="J127" i="3"/>
  <c r="AC36" i="6" s="1"/>
  <c r="G95" i="3"/>
  <c r="Z34" i="6" s="1"/>
  <c r="OC16" i="4"/>
  <c r="KO92" i="4"/>
  <c r="I42" i="3"/>
  <c r="OC129" i="4"/>
  <c r="KO88" i="4"/>
  <c r="OC92" i="4"/>
  <c r="G68" i="3"/>
  <c r="AJ32" i="6" s="1"/>
  <c r="OC24" i="4"/>
  <c r="I50" i="3"/>
  <c r="AL26" i="6" s="1"/>
  <c r="OC123" i="4"/>
  <c r="OC124" i="4"/>
  <c r="OC114" i="4"/>
  <c r="OC62" i="4"/>
  <c r="F72" i="3"/>
  <c r="AI28" i="6" s="1"/>
  <c r="I95" i="3"/>
  <c r="AB34" i="6" s="1"/>
  <c r="J95" i="3"/>
  <c r="AC34" i="6" s="1"/>
  <c r="OC117" i="4"/>
  <c r="G108" i="3"/>
  <c r="AJ29" i="6" s="1"/>
  <c r="F111" i="3"/>
  <c r="AI15" i="6" s="1"/>
  <c r="J30" i="3"/>
  <c r="J35" i="3"/>
  <c r="OC41" i="4"/>
  <c r="F51" i="3"/>
  <c r="E10" i="6" s="1"/>
  <c r="I92" i="3"/>
  <c r="KO116" i="4"/>
  <c r="I56" i="3"/>
  <c r="H26" i="6" s="1"/>
  <c r="G84" i="3"/>
  <c r="F13" i="6" s="1"/>
  <c r="OC65" i="4"/>
  <c r="OC83" i="4"/>
  <c r="F82" i="3"/>
  <c r="O11" i="6" s="1"/>
  <c r="OC90" i="4"/>
  <c r="G86" i="3"/>
  <c r="KO39" i="4"/>
  <c r="KO115" i="4"/>
  <c r="OC56" i="4"/>
  <c r="KO110" i="4"/>
  <c r="J109" i="3"/>
  <c r="KO53" i="4"/>
  <c r="OC50" i="4"/>
  <c r="J48" i="3"/>
  <c r="AC29" i="6" s="1"/>
  <c r="KO63" i="4"/>
  <c r="KO56" i="4"/>
  <c r="OC49" i="4"/>
  <c r="J58" i="3"/>
  <c r="AC30" i="6" s="1"/>
  <c r="J29" i="3"/>
  <c r="KO49" i="4"/>
  <c r="G39" i="3"/>
  <c r="Z24" i="6" s="1"/>
  <c r="J53" i="3"/>
  <c r="AC28" i="6" s="1"/>
  <c r="I58" i="3"/>
  <c r="AB30" i="6" s="1"/>
  <c r="KO125" i="4"/>
  <c r="I15" i="3"/>
  <c r="AL4" i="6" s="1"/>
  <c r="KO51" i="4"/>
  <c r="OC14" i="4"/>
  <c r="G32" i="3"/>
  <c r="AJ9" i="6" s="1"/>
  <c r="KO16" i="4"/>
  <c r="KO124" i="4"/>
  <c r="OC99" i="4"/>
  <c r="KO8" i="4"/>
  <c r="J7" i="3"/>
  <c r="AM22" i="6" s="1"/>
  <c r="I90" i="3"/>
  <c r="KO30" i="4"/>
  <c r="J45" i="3"/>
  <c r="AM8" i="6" s="1"/>
  <c r="G13" i="3"/>
  <c r="AJ23" i="6" s="1"/>
  <c r="OC11" i="4"/>
  <c r="OC34" i="4"/>
  <c r="KO34" i="4"/>
  <c r="J19" i="3"/>
  <c r="OC58" i="4"/>
  <c r="I51" i="3"/>
  <c r="J57" i="3"/>
  <c r="I9" i="6" s="1"/>
  <c r="KO68" i="4"/>
  <c r="KO122" i="4"/>
  <c r="KO93" i="4"/>
  <c r="KO20" i="4"/>
  <c r="OC20" i="4"/>
  <c r="OC55" i="4"/>
  <c r="OC122" i="4"/>
  <c r="G22" i="3"/>
  <c r="P5" i="6" s="1"/>
  <c r="OC100" i="4"/>
  <c r="KO83" i="4"/>
  <c r="OC37" i="4"/>
  <c r="I4" i="3"/>
  <c r="G106" i="3"/>
  <c r="P35" i="6" s="1"/>
  <c r="F105" i="3"/>
  <c r="Y16" i="6" s="1"/>
  <c r="I55" i="3"/>
  <c r="AB8" i="6" s="1"/>
  <c r="I39" i="3"/>
  <c r="OC96" i="4"/>
  <c r="KO91" i="4"/>
  <c r="OC10" i="4"/>
  <c r="KO82" i="4"/>
  <c r="OC51" i="4"/>
  <c r="F124" i="3"/>
  <c r="AI17" i="6" s="1"/>
  <c r="OC108" i="4"/>
  <c r="KO114" i="4"/>
  <c r="J72" i="3"/>
  <c r="AM28" i="6" s="1"/>
  <c r="I72" i="3"/>
  <c r="AL28" i="6" s="1"/>
  <c r="J123" i="3"/>
  <c r="AM35" i="6" s="1"/>
  <c r="J126" i="3"/>
  <c r="I27" i="3"/>
  <c r="I41" i="3"/>
  <c r="AB6" i="6" s="1"/>
  <c r="OC22" i="4"/>
  <c r="KO89" i="4"/>
  <c r="G94" i="3"/>
  <c r="Z12" i="6" s="1"/>
  <c r="I94" i="3"/>
  <c r="AB12" i="6" s="1"/>
  <c r="J55" i="3"/>
  <c r="AC8" i="6" s="1"/>
  <c r="G37" i="3"/>
  <c r="Z10" i="6" s="1"/>
  <c r="I127" i="3"/>
  <c r="AB36" i="6" s="1"/>
  <c r="F90" i="3"/>
  <c r="AI12" i="6" s="1"/>
  <c r="OC30" i="4"/>
  <c r="J15" i="3"/>
  <c r="AM4" i="6" s="1"/>
  <c r="F122" i="3"/>
  <c r="AI34" i="6" s="1"/>
  <c r="J74" i="3"/>
  <c r="J85" i="3"/>
  <c r="S10" i="6" s="1"/>
  <c r="KO47" i="4"/>
  <c r="I76" i="3"/>
  <c r="F57" i="3"/>
  <c r="KO18" i="4"/>
  <c r="J78" i="3"/>
  <c r="I100" i="3"/>
  <c r="F31" i="3"/>
  <c r="E27" i="6" s="1"/>
  <c r="KO100" i="4"/>
  <c r="I22" i="3"/>
  <c r="OC95" i="4"/>
  <c r="KO61" i="4"/>
  <c r="OC61" i="4"/>
  <c r="KO106" i="4"/>
  <c r="OC106" i="4"/>
  <c r="OC88" i="4"/>
  <c r="KO54" i="4"/>
  <c r="I12" i="3"/>
  <c r="I53" i="3"/>
  <c r="AB28" i="6" s="1"/>
  <c r="OC63" i="4"/>
  <c r="F77" i="3"/>
  <c r="Y31" i="6" s="1"/>
  <c r="OC125" i="4"/>
  <c r="KO24" i="4"/>
  <c r="J11" i="3"/>
  <c r="OC43" i="4"/>
  <c r="F9" i="3"/>
  <c r="KO31" i="4"/>
  <c r="OC73" i="4"/>
  <c r="I113" i="3"/>
  <c r="KO127" i="4"/>
  <c r="KO75" i="4"/>
  <c r="J114" i="3"/>
  <c r="AC18" i="6" s="1"/>
  <c r="OC89" i="4"/>
  <c r="J2" i="3"/>
  <c r="AC4" i="6" s="1"/>
  <c r="F14" i="3"/>
  <c r="F48" i="3"/>
  <c r="Y29" i="6" s="1"/>
  <c r="J49" i="3"/>
  <c r="I48" i="3"/>
  <c r="AB29" i="6" s="1"/>
  <c r="G58" i="3"/>
  <c r="Z30" i="6" s="1"/>
  <c r="G90" i="3"/>
  <c r="AJ12" i="6" s="1"/>
  <c r="F120" i="3"/>
  <c r="Y35" i="6" s="1"/>
  <c r="F87" i="3"/>
  <c r="AI13" i="6" s="1"/>
  <c r="J116" i="3"/>
  <c r="G91" i="3"/>
  <c r="AJ11" i="6" s="1"/>
  <c r="KO108" i="4"/>
  <c r="J68" i="3"/>
  <c r="AM32" i="6" s="1"/>
  <c r="G128" i="3"/>
  <c r="AJ18" i="6" s="1"/>
  <c r="J9" i="3"/>
  <c r="F98" i="3"/>
  <c r="AI30" i="6" s="1"/>
  <c r="G17" i="3"/>
  <c r="I85" i="3"/>
  <c r="R10" i="6" s="1"/>
  <c r="J75" i="3"/>
  <c r="KO98" i="4"/>
  <c r="I121" i="3"/>
  <c r="KO79" i="4"/>
  <c r="OC18" i="4"/>
  <c r="OC19" i="4"/>
  <c r="OC103" i="4"/>
  <c r="KO90" i="4"/>
  <c r="KO23" i="4"/>
  <c r="OC70" i="4"/>
  <c r="KO28" i="4"/>
  <c r="I86" i="3"/>
  <c r="R33" i="6" s="1"/>
  <c r="OC74" i="4"/>
  <c r="KO65" i="4"/>
  <c r="KO119" i="4"/>
  <c r="OC44" i="4"/>
  <c r="J94" i="3"/>
  <c r="AC12" i="6" s="1"/>
  <c r="I106" i="3"/>
  <c r="KO81" i="4"/>
  <c r="KO38" i="4"/>
  <c r="OC128" i="4"/>
  <c r="KO78" i="4"/>
  <c r="OC54" i="4"/>
  <c r="KO96" i="4"/>
  <c r="F95" i="3"/>
  <c r="Y34" i="6" s="1"/>
  <c r="OC109" i="4"/>
  <c r="J32" i="3"/>
  <c r="AM9" i="6" s="1"/>
  <c r="OC69" i="4"/>
  <c r="J50" i="3"/>
  <c r="AM26" i="6" s="1"/>
  <c r="I7" i="3"/>
  <c r="AL22" i="6" s="1"/>
  <c r="G123" i="3"/>
  <c r="AJ35" i="6" s="1"/>
  <c r="F20" i="3"/>
  <c r="E4" i="6" s="1"/>
  <c r="OC93" i="4"/>
  <c r="OC116" i="4"/>
  <c r="OC68" i="4"/>
  <c r="J18" i="3"/>
  <c r="I22" i="6" s="1"/>
  <c r="I26" i="3"/>
  <c r="OC101" i="4"/>
  <c r="KO57" i="4"/>
  <c r="KO118" i="4"/>
  <c r="KO103" i="4"/>
  <c r="OC23" i="4"/>
  <c r="F64" i="3"/>
  <c r="O9" i="6" s="1"/>
  <c r="KO120" i="4"/>
  <c r="OC126" i="4"/>
  <c r="OC4" i="4"/>
  <c r="J44" i="3"/>
  <c r="OC9" i="4"/>
  <c r="I118" i="3"/>
  <c r="R16" i="6" s="1"/>
  <c r="OC87" i="4"/>
  <c r="KO25" i="4"/>
  <c r="G119" i="3"/>
  <c r="P17" i="6" s="1"/>
  <c r="OC107" i="4"/>
  <c r="OC64" i="4"/>
  <c r="G63" i="3"/>
  <c r="KO107" i="4"/>
  <c r="KO95" i="4"/>
  <c r="OC17" i="4"/>
  <c r="I114" i="3"/>
  <c r="AB18" i="6" s="1"/>
  <c r="KO3" i="4"/>
  <c r="G83" i="3"/>
  <c r="Z13" i="6" s="1"/>
  <c r="KO36" i="4"/>
  <c r="OC35" i="4"/>
  <c r="KO13" i="4"/>
  <c r="OC91" i="4"/>
  <c r="I124" i="3"/>
  <c r="AL17" i="6" s="1"/>
  <c r="J120" i="3"/>
  <c r="AC35" i="6" s="1"/>
  <c r="I37" i="3"/>
  <c r="I77" i="3"/>
  <c r="KO33" i="4"/>
  <c r="I68" i="3"/>
  <c r="AL32" i="6" s="1"/>
  <c r="J87" i="3"/>
  <c r="AM13" i="6" s="1"/>
  <c r="OC12" i="4"/>
  <c r="KO14" i="4"/>
  <c r="I45" i="3"/>
  <c r="AL8" i="6" s="1"/>
  <c r="KO10" i="4"/>
  <c r="KO46" i="4"/>
  <c r="KO69" i="4"/>
  <c r="KO73" i="4"/>
  <c r="OC8" i="4"/>
  <c r="OC75" i="4"/>
  <c r="I123" i="3"/>
  <c r="AL35" i="6" s="1"/>
  <c r="OC31" i="4"/>
  <c r="KO123" i="4"/>
  <c r="F113" i="3"/>
  <c r="AI33" i="6" s="1"/>
  <c r="OC26" i="4"/>
  <c r="KO26" i="4"/>
  <c r="DO26" i="4"/>
  <c r="L25" i="3" s="1"/>
  <c r="F15" i="12" s="1"/>
  <c r="DP26" i="4"/>
  <c r="M25" i="3" s="1"/>
  <c r="DP113" i="4"/>
  <c r="M112" i="3" s="1"/>
  <c r="DO17" i="4"/>
  <c r="L16" i="3" s="1"/>
  <c r="DP52" i="4"/>
  <c r="M51" i="3" s="1"/>
  <c r="DO5" i="4"/>
  <c r="L4" i="3" s="1"/>
  <c r="X30" i="12" s="1"/>
  <c r="DP87" i="4"/>
  <c r="M86" i="3" s="1"/>
  <c r="DP69" i="4"/>
  <c r="M68" i="3" s="1"/>
  <c r="DO34" i="4"/>
  <c r="L33" i="3" s="1"/>
  <c r="BQ23" i="12" s="1"/>
  <c r="DP21" i="4"/>
  <c r="M20" i="3" s="1"/>
  <c r="DO37" i="4"/>
  <c r="L36" i="3" s="1"/>
  <c r="X26" i="12" s="1"/>
  <c r="DP63" i="4"/>
  <c r="M62" i="3" s="1"/>
  <c r="DO72" i="4"/>
  <c r="L71" i="3" s="1"/>
  <c r="DP50" i="4"/>
  <c r="M49" i="3" s="1"/>
  <c r="DP82" i="4"/>
  <c r="M81" i="3" s="1"/>
  <c r="DP41" i="4"/>
  <c r="M40" i="3" s="1"/>
  <c r="DP45" i="4"/>
  <c r="M44" i="3" s="1"/>
  <c r="DO67" i="4"/>
  <c r="L66" i="3" s="1"/>
  <c r="AY25" i="12" s="1"/>
  <c r="DO24" i="4"/>
  <c r="L23" i="3" s="1"/>
  <c r="BH21" i="12" s="1"/>
  <c r="DP14" i="4"/>
  <c r="M13" i="3" s="1"/>
  <c r="DO10" i="4"/>
  <c r="L9" i="3" s="1"/>
  <c r="BQ19" i="12" s="1"/>
  <c r="DO98" i="4"/>
  <c r="L97" i="3" s="1"/>
  <c r="F24" i="12" s="1"/>
  <c r="DP77" i="4"/>
  <c r="M76" i="3" s="1"/>
  <c r="DP98" i="4"/>
  <c r="M97" i="3" s="1"/>
  <c r="DO18" i="4"/>
  <c r="L17" i="3" s="1"/>
  <c r="O15" i="12" s="1"/>
  <c r="DP80" i="4"/>
  <c r="M79" i="3" s="1"/>
  <c r="DO97" i="4"/>
  <c r="L96" i="3" s="1"/>
  <c r="AP28" i="12" s="1"/>
  <c r="DO16" i="4"/>
  <c r="L15" i="3" s="1"/>
  <c r="BH22" i="12" s="1"/>
  <c r="DP75" i="4"/>
  <c r="M74" i="3" s="1"/>
  <c r="DO110" i="4"/>
  <c r="L109" i="3" s="1"/>
  <c r="AP24" i="12" s="1"/>
  <c r="DP16" i="4"/>
  <c r="M15" i="3" s="1"/>
  <c r="DO130" i="4"/>
  <c r="L129" i="3" s="1"/>
  <c r="AG16" i="12" s="1"/>
  <c r="DP79" i="4"/>
  <c r="M78" i="3" s="1"/>
  <c r="DO59" i="4"/>
  <c r="L58" i="3" s="1"/>
  <c r="AY27" i="12" s="1"/>
  <c r="DP96" i="4"/>
  <c r="M95" i="3" s="1"/>
  <c r="DP117" i="4"/>
  <c r="M116" i="3" s="1"/>
  <c r="DP94" i="4"/>
  <c r="M93" i="3" s="1"/>
  <c r="DO101" i="4"/>
  <c r="L100" i="3" s="1"/>
  <c r="O27" i="12" s="1"/>
  <c r="DP101" i="4"/>
  <c r="M100" i="3" s="1"/>
  <c r="DP66" i="4"/>
  <c r="M65" i="3" s="1"/>
  <c r="DO87" i="4"/>
  <c r="L86" i="3" s="1"/>
  <c r="AG27" i="12" s="1"/>
  <c r="DP54" i="4"/>
  <c r="M53" i="3" s="1"/>
  <c r="DP88" i="4"/>
  <c r="M87" i="3" s="1"/>
  <c r="DO46" i="4"/>
  <c r="L45" i="3" s="1"/>
  <c r="BH29" i="12" s="1"/>
  <c r="DO76" i="4"/>
  <c r="L75" i="3" s="1"/>
  <c r="F19" i="12" s="1"/>
  <c r="DO19" i="4"/>
  <c r="L18" i="3" s="1"/>
  <c r="O17" i="12" s="1"/>
  <c r="DP27" i="4"/>
  <c r="M26" i="3" s="1"/>
  <c r="DO68" i="4"/>
  <c r="L67" i="3" s="1"/>
  <c r="O19" i="12" s="1"/>
  <c r="DP19" i="4"/>
  <c r="M18" i="3" s="1"/>
  <c r="DP104" i="4"/>
  <c r="M103" i="3" s="1"/>
  <c r="DO55" i="4"/>
  <c r="L54" i="3" s="1"/>
  <c r="O28" i="12" s="1"/>
  <c r="DP55" i="4"/>
  <c r="M54" i="3" s="1"/>
  <c r="DP100" i="4"/>
  <c r="M99" i="3" s="1"/>
  <c r="DO23" i="4"/>
  <c r="L22" i="3" s="1"/>
  <c r="X20" i="12" s="1"/>
  <c r="DP119" i="4"/>
  <c r="M118" i="3" s="1"/>
  <c r="DP25" i="4"/>
  <c r="M24" i="3" s="1"/>
  <c r="DP74" i="4"/>
  <c r="M73" i="3" s="1"/>
  <c r="DP17" i="4"/>
  <c r="M16" i="3" s="1"/>
  <c r="DP84" i="4"/>
  <c r="M83" i="3" s="1"/>
  <c r="DO63" i="4"/>
  <c r="L62" i="3" s="1"/>
  <c r="DP38" i="4"/>
  <c r="M37" i="3" s="1"/>
  <c r="DO35" i="4"/>
  <c r="L34" i="3" s="1"/>
  <c r="AY16" i="12" s="1"/>
  <c r="DP81" i="4"/>
  <c r="M80" i="3" s="1"/>
  <c r="DO49" i="4"/>
  <c r="L48" i="3" s="1"/>
  <c r="AY23" i="12" s="1"/>
  <c r="DO128" i="4"/>
  <c r="L127" i="3" s="1"/>
  <c r="AY18" i="12" s="1"/>
  <c r="DO125" i="4"/>
  <c r="L124" i="3" s="1"/>
  <c r="BH17" i="12" s="1"/>
  <c r="DP125" i="4"/>
  <c r="M124" i="3" s="1"/>
  <c r="DO88" i="4"/>
  <c r="L87" i="3" s="1"/>
  <c r="BH16" i="12" s="1"/>
  <c r="DP73" i="4"/>
  <c r="M72" i="3" s="1"/>
  <c r="DP12" i="4"/>
  <c r="M11" i="3" s="1"/>
  <c r="DP92" i="4"/>
  <c r="M91" i="3" s="1"/>
  <c r="DO75" i="4"/>
  <c r="L74" i="3" s="1"/>
  <c r="BQ24" i="12" s="1"/>
  <c r="F25" i="3"/>
  <c r="E6" i="6" s="1"/>
  <c r="DO94" i="4"/>
  <c r="L93" i="3" s="1"/>
  <c r="F16" i="12" s="1"/>
  <c r="DO29" i="4"/>
  <c r="L28" i="3" s="1"/>
  <c r="F18" i="12" s="1"/>
  <c r="DO111" i="4"/>
  <c r="L110" i="3" s="1"/>
  <c r="F29" i="12" s="1"/>
  <c r="DO41" i="4"/>
  <c r="L40" i="3" s="1"/>
  <c r="F30" i="12" s="1"/>
  <c r="DP18" i="4"/>
  <c r="M17" i="3" s="1"/>
  <c r="DO122" i="4"/>
  <c r="L121" i="3" s="1"/>
  <c r="O20" i="12" s="1"/>
  <c r="DO79" i="4"/>
  <c r="L78" i="3" s="1"/>
  <c r="O22" i="12" s="1"/>
  <c r="DO103" i="4"/>
  <c r="L102" i="3" s="1"/>
  <c r="DO86" i="4"/>
  <c r="L85" i="3" s="1"/>
  <c r="X23" i="12" s="1"/>
  <c r="DP126" i="4"/>
  <c r="M125" i="3" s="1"/>
  <c r="DP5" i="4"/>
  <c r="M4" i="3" s="1"/>
  <c r="DP9" i="4"/>
  <c r="M8" i="3" s="1"/>
  <c r="DO60" i="4"/>
  <c r="L59" i="3" s="1"/>
  <c r="X29" i="12" s="1"/>
  <c r="DO74" i="4"/>
  <c r="L73" i="3" s="1"/>
  <c r="DP61" i="4"/>
  <c r="M60" i="3" s="1"/>
  <c r="DP42" i="4"/>
  <c r="M41" i="3" s="1"/>
  <c r="DO107" i="4"/>
  <c r="L106" i="3" s="1"/>
  <c r="AG30" i="12" s="1"/>
  <c r="DO106" i="4"/>
  <c r="L105" i="3" s="1"/>
  <c r="AP23" i="12" s="1"/>
  <c r="DP106" i="4"/>
  <c r="M105" i="3" s="1"/>
  <c r="DP56" i="4"/>
  <c r="M55" i="3" s="1"/>
  <c r="DP72" i="4"/>
  <c r="M71" i="3" s="1"/>
  <c r="DO53" i="4"/>
  <c r="L52" i="3" s="1"/>
  <c r="DO15" i="4"/>
  <c r="L14" i="3" s="1"/>
  <c r="AP27" i="12" s="1"/>
  <c r="DP40" i="4"/>
  <c r="M39" i="3" s="1"/>
  <c r="DP67" i="4"/>
  <c r="M66" i="3" s="1"/>
  <c r="DP13" i="4"/>
  <c r="M12" i="3" s="1"/>
  <c r="DO78" i="4"/>
  <c r="L77" i="3" s="1"/>
  <c r="AY24" i="12" s="1"/>
  <c r="DP78" i="4"/>
  <c r="M77" i="3" s="1"/>
  <c r="DP59" i="4"/>
  <c r="M58" i="3" s="1"/>
  <c r="DP129" i="4"/>
  <c r="M128" i="3" s="1"/>
  <c r="DO43" i="4"/>
  <c r="L42" i="3" s="1"/>
  <c r="BH26" i="12" s="1"/>
  <c r="DO127" i="4"/>
  <c r="L126" i="3" s="1"/>
  <c r="DP43" i="4"/>
  <c r="M42" i="3" s="1"/>
  <c r="DO117" i="4"/>
  <c r="L116" i="3" s="1"/>
  <c r="BH28" i="12" s="1"/>
  <c r="DO114" i="4"/>
  <c r="L113" i="3" s="1"/>
  <c r="BQ28" i="12" s="1"/>
  <c r="DP31" i="4"/>
  <c r="M30" i="3" s="1"/>
  <c r="DO99" i="4"/>
  <c r="L98" i="3" s="1"/>
  <c r="BQ29" i="12" s="1"/>
  <c r="DP8" i="4"/>
  <c r="M7" i="3" s="1"/>
  <c r="DO124" i="4"/>
  <c r="L123" i="3" s="1"/>
  <c r="BQ25" i="12" s="1"/>
  <c r="DO116" i="4"/>
  <c r="L115" i="3" s="1"/>
  <c r="DP90" i="4"/>
  <c r="M89" i="3" s="1"/>
  <c r="DO71" i="4"/>
  <c r="L70" i="3" s="1"/>
  <c r="AG21" i="12" s="1"/>
  <c r="DO48" i="4"/>
  <c r="L47" i="3" s="1"/>
  <c r="AG17" i="12" s="1"/>
  <c r="DO39" i="4"/>
  <c r="L38" i="3" s="1"/>
  <c r="DP110" i="4"/>
  <c r="M109" i="3" s="1"/>
  <c r="DO91" i="4"/>
  <c r="L90" i="3" s="1"/>
  <c r="BH15" i="12" s="1"/>
  <c r="DP30" i="4"/>
  <c r="M29" i="3" s="1"/>
  <c r="DP33" i="4"/>
  <c r="M32" i="3" s="1"/>
  <c r="DP108" i="4"/>
  <c r="M107" i="3" s="1"/>
  <c r="DO112" i="4"/>
  <c r="L111" i="3" s="1"/>
  <c r="BH24" i="12" s="1"/>
  <c r="DO69" i="4"/>
  <c r="L68" i="3" s="1"/>
  <c r="BQ18" i="12" s="1"/>
  <c r="DP102" i="4"/>
  <c r="M101" i="3" s="1"/>
  <c r="DO52" i="4"/>
  <c r="L51" i="3" s="1"/>
  <c r="F26" i="12" s="1"/>
  <c r="DO6" i="4"/>
  <c r="L5" i="3" s="1"/>
  <c r="F27" i="12" s="1"/>
  <c r="DO93" i="4"/>
  <c r="L92" i="3" s="1"/>
  <c r="O16" i="12" s="1"/>
  <c r="DO32" i="4"/>
  <c r="L31" i="3" s="1"/>
  <c r="O30" i="12" s="1"/>
  <c r="DO118" i="4"/>
  <c r="L117" i="3" s="1"/>
  <c r="O25" i="12" s="1"/>
  <c r="DP118" i="4"/>
  <c r="M117" i="3" s="1"/>
  <c r="DO20" i="4"/>
  <c r="L19" i="3" s="1"/>
  <c r="O23" i="12" s="1"/>
  <c r="DP120" i="4"/>
  <c r="M119" i="3" s="1"/>
  <c r="DO113" i="4"/>
  <c r="L112" i="3" s="1"/>
  <c r="AG20" i="12" s="1"/>
  <c r="DO66" i="4"/>
  <c r="L65" i="3" s="1"/>
  <c r="DO61" i="4"/>
  <c r="L60" i="3" s="1"/>
  <c r="AG29" i="12" s="1"/>
  <c r="DO44" i="4"/>
  <c r="L43" i="3" s="1"/>
  <c r="AP17" i="12" s="1"/>
  <c r="DO36" i="4"/>
  <c r="L35" i="3" s="1"/>
  <c r="DO38" i="4"/>
  <c r="L37" i="3" s="1"/>
  <c r="AP29" i="12" s="1"/>
  <c r="DO56" i="4"/>
  <c r="L55" i="3" s="1"/>
  <c r="AP25" i="12" s="1"/>
  <c r="DO40" i="4"/>
  <c r="L39" i="3" s="1"/>
  <c r="AY19" i="12" s="1"/>
  <c r="DP91" i="4"/>
  <c r="M90" i="3" s="1"/>
  <c r="DO129" i="4"/>
  <c r="L128" i="3" s="1"/>
  <c r="BH19" i="12" s="1"/>
  <c r="DO109" i="4"/>
  <c r="L108" i="3" s="1"/>
  <c r="BQ15" i="12" s="1"/>
  <c r="DO11" i="4"/>
  <c r="L10" i="3" s="1"/>
  <c r="BH25" i="12" s="1"/>
  <c r="DP11" i="4"/>
  <c r="M10" i="3" s="1"/>
  <c r="DP46" i="4"/>
  <c r="M45" i="3" s="1"/>
  <c r="DP127" i="4"/>
  <c r="M126" i="3" s="1"/>
  <c r="DP51" i="4"/>
  <c r="M50" i="3" s="1"/>
  <c r="DP34" i="4"/>
  <c r="M33" i="3" s="1"/>
  <c r="DO21" i="4"/>
  <c r="L20" i="3" s="1"/>
  <c r="F25" i="12" s="1"/>
  <c r="DO105" i="4"/>
  <c r="L104" i="3" s="1"/>
  <c r="F23" i="12" s="1"/>
  <c r="DO27" i="4"/>
  <c r="L26" i="3" s="1"/>
  <c r="O21" i="12" s="1"/>
  <c r="DP20" i="4"/>
  <c r="M19" i="3" s="1"/>
  <c r="DP57" i="4"/>
  <c r="M56" i="3" s="1"/>
  <c r="DP23" i="4"/>
  <c r="M22" i="3" s="1"/>
  <c r="DO100" i="4"/>
  <c r="L99" i="3" s="1"/>
  <c r="DO45" i="4"/>
  <c r="L44" i="3" s="1"/>
  <c r="X22" i="12" s="1"/>
  <c r="DP70" i="4"/>
  <c r="M69" i="3" s="1"/>
  <c r="DP37" i="4"/>
  <c r="M36" i="3" s="1"/>
  <c r="DP48" i="4"/>
  <c r="M47" i="3" s="1"/>
  <c r="DO25" i="4"/>
  <c r="L24" i="3" s="1"/>
  <c r="AG15" i="12" s="1"/>
  <c r="DO64" i="4"/>
  <c r="L63" i="3" s="1"/>
  <c r="AG26" i="12" s="1"/>
  <c r="DO9" i="4"/>
  <c r="L8" i="3" s="1"/>
  <c r="AG24" i="12" s="1"/>
  <c r="DP28" i="4"/>
  <c r="M27" i="3" s="1"/>
  <c r="DP7" i="4"/>
  <c r="M6" i="3" s="1"/>
  <c r="DP39" i="4"/>
  <c r="M38" i="3" s="1"/>
  <c r="DO84" i="4"/>
  <c r="L83" i="3" s="1"/>
  <c r="AP21" i="12" s="1"/>
  <c r="DP15" i="4"/>
  <c r="M14" i="3" s="1"/>
  <c r="DP35" i="4"/>
  <c r="M34" i="3" s="1"/>
  <c r="DO13" i="4"/>
  <c r="L12" i="3" s="1"/>
  <c r="DO33" i="4"/>
  <c r="L32" i="3" s="1"/>
  <c r="BH18" i="12" s="1"/>
  <c r="DO96" i="4"/>
  <c r="L95" i="3" s="1"/>
  <c r="AY30" i="12" s="1"/>
  <c r="DO14" i="4"/>
  <c r="L13" i="3" s="1"/>
  <c r="BQ16" i="12" s="1"/>
  <c r="DO12" i="4"/>
  <c r="L11" i="3" s="1"/>
  <c r="DO123" i="4"/>
  <c r="L122" i="3" s="1"/>
  <c r="BQ20" i="12" s="1"/>
  <c r="DP124" i="4"/>
  <c r="M123" i="3" s="1"/>
  <c r="DP114" i="4"/>
  <c r="M113" i="3" s="1"/>
  <c r="DO8" i="4"/>
  <c r="L7" i="3" s="1"/>
  <c r="DP47" i="4"/>
  <c r="M46" i="3" s="1"/>
  <c r="DO77" i="4"/>
  <c r="L76" i="3" s="1"/>
  <c r="F21" i="12" s="1"/>
  <c r="DP85" i="4"/>
  <c r="M84" i="3" s="1"/>
  <c r="DP68" i="4"/>
  <c r="M67" i="3" s="1"/>
  <c r="DP122" i="4"/>
  <c r="M121" i="3" s="1"/>
  <c r="DO90" i="4"/>
  <c r="L89" i="3" s="1"/>
  <c r="X17" i="12" s="1"/>
  <c r="DP4" i="4"/>
  <c r="M3" i="3" s="1"/>
  <c r="DO119" i="4"/>
  <c r="L118" i="3" s="1"/>
  <c r="DO89" i="4"/>
  <c r="L88" i="3" s="1"/>
  <c r="AP15" i="12" s="1"/>
  <c r="DO95" i="4"/>
  <c r="L94" i="3" s="1"/>
  <c r="AP18" i="12" s="1"/>
  <c r="DP115" i="4"/>
  <c r="M114" i="3" s="1"/>
  <c r="DP97" i="4"/>
  <c r="M96" i="3" s="1"/>
  <c r="DP53" i="4"/>
  <c r="M52" i="3" s="1"/>
  <c r="DP49" i="4"/>
  <c r="M48" i="3" s="1"/>
  <c r="DO30" i="4"/>
  <c r="L29" i="3" s="1"/>
  <c r="AY28" i="12" s="1"/>
  <c r="DP10" i="4"/>
  <c r="M9" i="3" s="1"/>
  <c r="DP99" i="4"/>
  <c r="M98" i="3" s="1"/>
  <c r="DP29" i="4"/>
  <c r="M28" i="3" s="1"/>
  <c r="DO102" i="4"/>
  <c r="L101" i="3" s="1"/>
  <c r="F20" i="12" s="1"/>
  <c r="DP76" i="4"/>
  <c r="M75" i="3" s="1"/>
  <c r="DP6" i="4"/>
  <c r="M5" i="3" s="1"/>
  <c r="DO85" i="4"/>
  <c r="L84" i="3" s="1"/>
  <c r="F22" i="12" s="1"/>
  <c r="DO58" i="4"/>
  <c r="L57" i="3" s="1"/>
  <c r="F28" i="12" s="1"/>
  <c r="DP58" i="4"/>
  <c r="M57" i="3" s="1"/>
  <c r="DP105" i="4"/>
  <c r="M104" i="3" s="1"/>
  <c r="DP111" i="4"/>
  <c r="M110" i="3" s="1"/>
  <c r="DP116" i="4"/>
  <c r="M115" i="3" s="1"/>
  <c r="DP103" i="4"/>
  <c r="M102" i="3" s="1"/>
  <c r="DO104" i="4"/>
  <c r="L103" i="3" s="1"/>
  <c r="O24" i="12" s="1"/>
  <c r="DP86" i="4"/>
  <c r="M85" i="3" s="1"/>
  <c r="DO126" i="4"/>
  <c r="L125" i="3" s="1"/>
  <c r="DO83" i="4"/>
  <c r="L82" i="3" s="1"/>
  <c r="X21" i="12" s="1"/>
  <c r="DO120" i="4"/>
  <c r="L119" i="3" s="1"/>
  <c r="X19" i="12" s="1"/>
  <c r="DO70" i="4"/>
  <c r="L69" i="3" s="1"/>
  <c r="X25" i="12" s="1"/>
  <c r="DP71" i="4"/>
  <c r="M70" i="3" s="1"/>
  <c r="DP89" i="4"/>
  <c r="M88" i="3" s="1"/>
  <c r="DP107" i="4"/>
  <c r="M106" i="3" s="1"/>
  <c r="DP44" i="4"/>
  <c r="M43" i="3" s="1"/>
  <c r="DP3" i="4"/>
  <c r="M2" i="3" s="1"/>
  <c r="DO3" i="4"/>
  <c r="L2" i="3" s="1"/>
  <c r="AP22" i="12" s="1"/>
  <c r="DP36" i="4"/>
  <c r="M35" i="3" s="1"/>
  <c r="DO81" i="4"/>
  <c r="L80" i="3" s="1"/>
  <c r="AY22" i="12" s="1"/>
  <c r="DO50" i="4"/>
  <c r="L49" i="3" s="1"/>
  <c r="DO54" i="4"/>
  <c r="L53" i="3" s="1"/>
  <c r="AY26" i="12" s="1"/>
  <c r="DO51" i="4"/>
  <c r="L50" i="3" s="1"/>
  <c r="BQ17" i="12" s="1"/>
  <c r="DO92" i="4"/>
  <c r="L91" i="3" s="1"/>
  <c r="BH30" i="12" s="1"/>
  <c r="DP123" i="4"/>
  <c r="M122" i="3" s="1"/>
  <c r="DO82" i="4"/>
  <c r="L81" i="3" s="1"/>
  <c r="BH23" i="12" s="1"/>
  <c r="DP62" i="4"/>
  <c r="M61" i="3" s="1"/>
  <c r="DO47" i="4"/>
  <c r="L46" i="3" s="1"/>
  <c r="F17" i="12" s="1"/>
  <c r="DP93" i="4"/>
  <c r="M92" i="3" s="1"/>
  <c r="DP32" i="4"/>
  <c r="M31" i="3" s="1"/>
  <c r="DO57" i="4"/>
  <c r="L56" i="3" s="1"/>
  <c r="DP65" i="4"/>
  <c r="M64" i="3" s="1"/>
  <c r="DP83" i="4"/>
  <c r="M82" i="3" s="1"/>
  <c r="DO4" i="4"/>
  <c r="L3" i="3" s="1"/>
  <c r="X24" i="12" s="1"/>
  <c r="DP130" i="4"/>
  <c r="M129" i="3" s="1"/>
  <c r="DO80" i="4"/>
  <c r="L79" i="3" s="1"/>
  <c r="DP60" i="4"/>
  <c r="M59" i="3" s="1"/>
  <c r="DO28" i="4"/>
  <c r="L27" i="3" s="1"/>
  <c r="AG18" i="12" s="1"/>
  <c r="DO7" i="4"/>
  <c r="L6" i="3" s="1"/>
  <c r="AG22" i="12" s="1"/>
  <c r="DP22" i="4"/>
  <c r="M21" i="3" s="1"/>
  <c r="DO42" i="4"/>
  <c r="L41" i="3" s="1"/>
  <c r="DP95" i="4"/>
  <c r="M94" i="3" s="1"/>
  <c r="DO115" i="4"/>
  <c r="L114" i="3" s="1"/>
  <c r="AP19" i="12" s="1"/>
  <c r="DP128" i="4"/>
  <c r="M127" i="3" s="1"/>
  <c r="DO108" i="4"/>
  <c r="L107" i="3" s="1"/>
  <c r="BH20" i="12" s="1"/>
  <c r="DO121" i="4"/>
  <c r="L120" i="3" s="1"/>
  <c r="AY29" i="12" s="1"/>
  <c r="DP121" i="4"/>
  <c r="M120" i="3" s="1"/>
  <c r="DP24" i="4"/>
  <c r="M23" i="3" s="1"/>
  <c r="DO73" i="4"/>
  <c r="L72" i="3" s="1"/>
  <c r="BQ21" i="12" s="1"/>
  <c r="DP112" i="4"/>
  <c r="M111" i="3" s="1"/>
  <c r="DO31" i="4"/>
  <c r="L30" i="3" s="1"/>
  <c r="DO62" i="4"/>
  <c r="L61" i="3" s="1"/>
  <c r="T359" i="21" l="1"/>
  <c r="U359" i="21" s="1"/>
  <c r="V15" i="3"/>
  <c r="V73" i="3"/>
  <c r="AC73" i="3" s="1"/>
  <c r="AE73" i="3" s="1"/>
  <c r="AL5" i="6"/>
  <c r="AS23" i="3"/>
  <c r="U113" i="3"/>
  <c r="AB113" i="3" s="1"/>
  <c r="Y192" i="21"/>
  <c r="T61" i="3"/>
  <c r="W139" i="21"/>
  <c r="AW138" i="21"/>
  <c r="U103" i="21"/>
  <c r="X103" i="21" s="1"/>
  <c r="AT103" i="21"/>
  <c r="S193" i="21"/>
  <c r="Q193" i="21"/>
  <c r="AH192" i="21"/>
  <c r="R193" i="21"/>
  <c r="S416" i="21"/>
  <c r="Q416" i="21"/>
  <c r="R416" i="21"/>
  <c r="AH415" i="21"/>
  <c r="AI415" i="21" s="1"/>
  <c r="Q305" i="21"/>
  <c r="S305" i="21"/>
  <c r="AH304" i="21"/>
  <c r="AI304" i="21" s="1"/>
  <c r="R305" i="21"/>
  <c r="S249" i="21"/>
  <c r="Q249" i="21"/>
  <c r="AH248" i="21"/>
  <c r="AI248" i="21" s="1"/>
  <c r="R249" i="21"/>
  <c r="E24" i="6"/>
  <c r="D8" i="22"/>
  <c r="AI22" i="6"/>
  <c r="R7" i="22"/>
  <c r="R8" i="22"/>
  <c r="D7" i="22"/>
  <c r="T5" i="3"/>
  <c r="U10" i="3"/>
  <c r="AB10" i="3" s="1"/>
  <c r="V33" i="3"/>
  <c r="AC33" i="3" s="1"/>
  <c r="AE33" i="3" s="1"/>
  <c r="U53" i="3"/>
  <c r="AB53" i="3" s="1"/>
  <c r="V17" i="3"/>
  <c r="AC17" i="3" s="1"/>
  <c r="AE17" i="3" s="1"/>
  <c r="V83" i="3"/>
  <c r="AC83" i="3" s="1"/>
  <c r="AE83" i="3" s="1"/>
  <c r="U6" i="3"/>
  <c r="AB6" i="3" s="1"/>
  <c r="AS16" i="3"/>
  <c r="V67" i="3"/>
  <c r="AC67" i="3" s="1"/>
  <c r="AE67" i="3" s="1"/>
  <c r="U66" i="3"/>
  <c r="AB66" i="3" s="1"/>
  <c r="U122" i="3"/>
  <c r="AB122" i="3" s="1"/>
  <c r="U94" i="3"/>
  <c r="AB94" i="3" s="1"/>
  <c r="T16" i="3"/>
  <c r="U105" i="3"/>
  <c r="AB105" i="3" s="1"/>
  <c r="V7" i="3"/>
  <c r="AC7" i="3" s="1"/>
  <c r="AE7" i="3" s="1"/>
  <c r="V34" i="3"/>
  <c r="AC34" i="3" s="1"/>
  <c r="AE34" i="3" s="1"/>
  <c r="V96" i="3"/>
  <c r="AC96" i="3" s="1"/>
  <c r="AE96" i="3" s="1"/>
  <c r="AS6" i="3"/>
  <c r="T15" i="3"/>
  <c r="U87" i="3"/>
  <c r="AB87" i="3" s="1"/>
  <c r="U32" i="3"/>
  <c r="AB32" i="3" s="1"/>
  <c r="AS81" i="3"/>
  <c r="AS111" i="3"/>
  <c r="U19" i="3"/>
  <c r="AB19" i="3" s="1"/>
  <c r="AS73" i="3"/>
  <c r="AS36" i="3"/>
  <c r="AS54" i="3"/>
  <c r="AS102" i="3"/>
  <c r="V24" i="3"/>
  <c r="AC24" i="3" s="1"/>
  <c r="AE24" i="3" s="1"/>
  <c r="V56" i="3"/>
  <c r="AC56" i="3" s="1"/>
  <c r="AE56" i="3" s="1"/>
  <c r="V84" i="3"/>
  <c r="AC84" i="3" s="1"/>
  <c r="AE84" i="3" s="1"/>
  <c r="V37" i="3"/>
  <c r="AC37" i="3" s="1"/>
  <c r="AE37" i="3" s="1"/>
  <c r="AS104" i="3"/>
  <c r="T117" i="3"/>
  <c r="AS25" i="3"/>
  <c r="V13" i="3"/>
  <c r="AC13" i="3" s="1"/>
  <c r="AE13" i="3" s="1"/>
  <c r="AS65" i="3"/>
  <c r="U103" i="3"/>
  <c r="AB103" i="3" s="1"/>
  <c r="V82" i="3"/>
  <c r="AC82" i="3" s="1"/>
  <c r="AE82" i="3" s="1"/>
  <c r="V81" i="3"/>
  <c r="AC81" i="3" s="1"/>
  <c r="AE81" i="3" s="1"/>
  <c r="T18" i="3"/>
  <c r="AS40" i="3"/>
  <c r="AS52" i="3"/>
  <c r="U41" i="3"/>
  <c r="AB41" i="3" s="1"/>
  <c r="P27" i="3"/>
  <c r="V70" i="3"/>
  <c r="AC70" i="3" s="1"/>
  <c r="AE70" i="3" s="1"/>
  <c r="T127" i="3"/>
  <c r="T101" i="3"/>
  <c r="U125" i="3"/>
  <c r="AB125" i="3" s="1"/>
  <c r="O43" i="3"/>
  <c r="R43" i="3" s="1"/>
  <c r="AS97" i="3"/>
  <c r="AS71" i="3"/>
  <c r="AS117" i="3"/>
  <c r="AS115" i="3"/>
  <c r="AB4" i="6"/>
  <c r="E3" i="6"/>
  <c r="AS105" i="3"/>
  <c r="AR34" i="3"/>
  <c r="O3" i="6"/>
  <c r="Y4" i="6"/>
  <c r="AS13" i="3"/>
  <c r="AS122" i="3"/>
  <c r="AS17" i="3"/>
  <c r="AS98" i="3"/>
  <c r="AS82" i="3"/>
  <c r="AS69" i="3"/>
  <c r="AS3" i="3"/>
  <c r="AS10" i="3"/>
  <c r="AS83" i="3"/>
  <c r="AR21" i="3"/>
  <c r="AS60" i="3"/>
  <c r="V25" i="3"/>
  <c r="AC25" i="3" s="1"/>
  <c r="AE25" i="3" s="1"/>
  <c r="AR100" i="3"/>
  <c r="AR66" i="3"/>
  <c r="AR61" i="3"/>
  <c r="BQ30" i="12"/>
  <c r="AR12" i="3"/>
  <c r="AY21" i="12"/>
  <c r="AR76" i="3"/>
  <c r="AR99" i="3"/>
  <c r="X16" i="12"/>
  <c r="AR38" i="3"/>
  <c r="AG28" i="12"/>
  <c r="AR73" i="3"/>
  <c r="AG23" i="12"/>
  <c r="AR118" i="3"/>
  <c r="X27" i="12"/>
  <c r="AR49" i="3"/>
  <c r="AY20" i="12"/>
  <c r="AR125" i="3"/>
  <c r="X15" i="12"/>
  <c r="AR11" i="3"/>
  <c r="BH27" i="12"/>
  <c r="BF35" i="12" s="1"/>
  <c r="BG35" i="12" s="1"/>
  <c r="AR35" i="3"/>
  <c r="AY15" i="12"/>
  <c r="AR115" i="3"/>
  <c r="O18" i="12"/>
  <c r="AR62" i="3"/>
  <c r="AP30" i="12"/>
  <c r="AR65" i="3"/>
  <c r="AG19" i="12"/>
  <c r="AR102" i="3"/>
  <c r="O26" i="12"/>
  <c r="AR16" i="3"/>
  <c r="AP20" i="12"/>
  <c r="AR7" i="3"/>
  <c r="BQ27" i="12"/>
  <c r="AR52" i="3"/>
  <c r="AP26" i="12"/>
  <c r="AR126" i="3"/>
  <c r="BQ22" i="12"/>
  <c r="AR30" i="3"/>
  <c r="BQ26" i="12"/>
  <c r="AR79" i="3"/>
  <c r="X28" i="12"/>
  <c r="AR56" i="3"/>
  <c r="O29" i="12"/>
  <c r="AR41" i="3"/>
  <c r="AP16" i="12"/>
  <c r="AR110" i="3"/>
  <c r="AR71" i="3"/>
  <c r="AY17" i="12"/>
  <c r="AR33" i="3"/>
  <c r="AS37" i="3"/>
  <c r="AB10" i="6"/>
  <c r="AS121" i="3"/>
  <c r="H36" i="6"/>
  <c r="AS76" i="3"/>
  <c r="H14" i="6"/>
  <c r="AS103" i="3"/>
  <c r="H34" i="6"/>
  <c r="AS62" i="3"/>
  <c r="AC11" i="6"/>
  <c r="AS108" i="3"/>
  <c r="AM29" i="6"/>
  <c r="AS63" i="3"/>
  <c r="S29" i="6"/>
  <c r="AR50" i="3"/>
  <c r="AI26" i="6"/>
  <c r="AS19" i="3"/>
  <c r="I21" i="6"/>
  <c r="AS109" i="3"/>
  <c r="AC17" i="6"/>
  <c r="AR116" i="3"/>
  <c r="AJ16" i="6"/>
  <c r="AS47" i="3"/>
  <c r="S31" i="6"/>
  <c r="AR23" i="3"/>
  <c r="AJ5" i="6"/>
  <c r="AS44" i="3"/>
  <c r="S7" i="6"/>
  <c r="AS100" i="3"/>
  <c r="H31" i="6"/>
  <c r="AS39" i="3"/>
  <c r="AB24" i="6"/>
  <c r="AS14" i="3"/>
  <c r="AC3" i="6"/>
  <c r="AS128" i="3"/>
  <c r="AM18" i="6"/>
  <c r="AR18" i="3"/>
  <c r="F22" i="6"/>
  <c r="AS70" i="3"/>
  <c r="S27" i="6"/>
  <c r="AS75" i="3"/>
  <c r="I11" i="6"/>
  <c r="AS49" i="3"/>
  <c r="AC26" i="6"/>
  <c r="AR9" i="3"/>
  <c r="AI21" i="6"/>
  <c r="AR86" i="3"/>
  <c r="P33" i="6"/>
  <c r="AS34" i="3"/>
  <c r="AB25" i="6"/>
  <c r="AS33" i="3"/>
  <c r="AM24" i="6"/>
  <c r="AS129" i="3"/>
  <c r="R36" i="6"/>
  <c r="AS112" i="3"/>
  <c r="R34" i="6"/>
  <c r="AS31" i="3"/>
  <c r="I27" i="6"/>
  <c r="AS64" i="3"/>
  <c r="R9" i="6"/>
  <c r="AS78" i="3"/>
  <c r="I28" i="6"/>
  <c r="AS74" i="3"/>
  <c r="AM31" i="6"/>
  <c r="AS90" i="3"/>
  <c r="AL12" i="6"/>
  <c r="AS29" i="3"/>
  <c r="AC23" i="6"/>
  <c r="AS35" i="3"/>
  <c r="AC22" i="6"/>
  <c r="AS38" i="3"/>
  <c r="R26" i="6"/>
  <c r="AS67" i="3"/>
  <c r="H29" i="6"/>
  <c r="AR63" i="3"/>
  <c r="P29" i="6"/>
  <c r="AS26" i="3"/>
  <c r="H24" i="6"/>
  <c r="AS106" i="3"/>
  <c r="R35" i="6"/>
  <c r="AR17" i="3"/>
  <c r="F23" i="6"/>
  <c r="AS116" i="3"/>
  <c r="AM16" i="6"/>
  <c r="AR14" i="3"/>
  <c r="Y3" i="6"/>
  <c r="AS27" i="3"/>
  <c r="R24" i="6"/>
  <c r="AS30" i="3"/>
  <c r="AM25" i="6"/>
  <c r="AS79" i="3"/>
  <c r="R13" i="6"/>
  <c r="AS119" i="3"/>
  <c r="S17" i="6"/>
  <c r="AS101" i="3"/>
  <c r="H18" i="6"/>
  <c r="AR104" i="3"/>
  <c r="E17" i="6"/>
  <c r="AR117" i="3"/>
  <c r="F35" i="6"/>
  <c r="AS113" i="3"/>
  <c r="AL33" i="6"/>
  <c r="AS11" i="3"/>
  <c r="AM3" i="6"/>
  <c r="AS22" i="3"/>
  <c r="R5" i="6"/>
  <c r="AS126" i="3"/>
  <c r="AM36" i="6"/>
  <c r="AS51" i="3"/>
  <c r="H10" i="6"/>
  <c r="AS24" i="3"/>
  <c r="S22" i="6"/>
  <c r="AS107" i="3"/>
  <c r="AM14" i="6"/>
  <c r="AS61" i="3"/>
  <c r="AM27" i="6"/>
  <c r="AS59" i="3"/>
  <c r="R8" i="6"/>
  <c r="AS77" i="3"/>
  <c r="AB31" i="6"/>
  <c r="AS9" i="3"/>
  <c r="AM21" i="6"/>
  <c r="AS12" i="3"/>
  <c r="AB21" i="6"/>
  <c r="AR57" i="3"/>
  <c r="E9" i="6"/>
  <c r="AS4" i="3"/>
  <c r="R4" i="6"/>
  <c r="AS92" i="3"/>
  <c r="H30" i="6"/>
  <c r="AS42" i="3"/>
  <c r="AL7" i="6"/>
  <c r="AS99" i="3"/>
  <c r="S14" i="6"/>
  <c r="AS66" i="3"/>
  <c r="AB27" i="6"/>
  <c r="AS43" i="3"/>
  <c r="AB9" i="6"/>
  <c r="AR94" i="3"/>
  <c r="AR114" i="3"/>
  <c r="AR29" i="3"/>
  <c r="AR26" i="3"/>
  <c r="AS118" i="3"/>
  <c r="AR87" i="3"/>
  <c r="AR122" i="3"/>
  <c r="AR105" i="3"/>
  <c r="AR72" i="3"/>
  <c r="AR53" i="3"/>
  <c r="AR88" i="3"/>
  <c r="AR24" i="3"/>
  <c r="AR109" i="3"/>
  <c r="AR8" i="3"/>
  <c r="AR28" i="3"/>
  <c r="AR98" i="3"/>
  <c r="AR120" i="3"/>
  <c r="AR22" i="3"/>
  <c r="AR32" i="3"/>
  <c r="AR82" i="3"/>
  <c r="AR111" i="3"/>
  <c r="AR36" i="3"/>
  <c r="AR81" i="3"/>
  <c r="AR107" i="3"/>
  <c r="AR6" i="3"/>
  <c r="AR129" i="3"/>
  <c r="AR78" i="3"/>
  <c r="AR3" i="3"/>
  <c r="AR103" i="3"/>
  <c r="AR42" i="3"/>
  <c r="AR4" i="3"/>
  <c r="AR55" i="3"/>
  <c r="AR127" i="3"/>
  <c r="AR119" i="3"/>
  <c r="AR58" i="3"/>
  <c r="AR108" i="3"/>
  <c r="AR43" i="3"/>
  <c r="AR96" i="3"/>
  <c r="AR27" i="3"/>
  <c r="AR93" i="3"/>
  <c r="AR83" i="3"/>
  <c r="AR31" i="3"/>
  <c r="AR39" i="3"/>
  <c r="AR59" i="3"/>
  <c r="AR128" i="3"/>
  <c r="AR69" i="3"/>
  <c r="AR113" i="3"/>
  <c r="AR67" i="3"/>
  <c r="AR89" i="3"/>
  <c r="AR91" i="3"/>
  <c r="AR48" i="3"/>
  <c r="AR77" i="3"/>
  <c r="AR5" i="3"/>
  <c r="AR80" i="3"/>
  <c r="AR60" i="3"/>
  <c r="AR45" i="3"/>
  <c r="AR74" i="3"/>
  <c r="AR2" i="3"/>
  <c r="AR20" i="3"/>
  <c r="AS84" i="3"/>
  <c r="AR47" i="3"/>
  <c r="AS41" i="3"/>
  <c r="AS93" i="3"/>
  <c r="AS28" i="3"/>
  <c r="P93" i="3"/>
  <c r="T93" i="3"/>
  <c r="V93" i="3"/>
  <c r="AC93" i="3" s="1"/>
  <c r="U93" i="3"/>
  <c r="AB93" i="3" s="1"/>
  <c r="O93" i="3"/>
  <c r="R93" i="3" s="1"/>
  <c r="AR95" i="3"/>
  <c r="AR64" i="3"/>
  <c r="AR46" i="3"/>
  <c r="AR44" i="3"/>
  <c r="AR97" i="3"/>
  <c r="AS86" i="3"/>
  <c r="AS56" i="3"/>
  <c r="AS91" i="3"/>
  <c r="AS68" i="3"/>
  <c r="AS48" i="3"/>
  <c r="AS127" i="3"/>
  <c r="AS46" i="3"/>
  <c r="AR10" i="3"/>
  <c r="AS53" i="3"/>
  <c r="AR70" i="3"/>
  <c r="AS89" i="3"/>
  <c r="AS96" i="3"/>
  <c r="O3" i="3"/>
  <c r="R3" i="3" s="1"/>
  <c r="P30" i="3"/>
  <c r="AS85" i="3"/>
  <c r="AR51" i="3"/>
  <c r="AS123" i="3"/>
  <c r="AS114" i="3"/>
  <c r="AS80" i="3"/>
  <c r="O45" i="3"/>
  <c r="R45" i="3" s="1"/>
  <c r="P11" i="3"/>
  <c r="AR124" i="3"/>
  <c r="P12" i="3"/>
  <c r="AS8" i="3"/>
  <c r="AS88" i="3"/>
  <c r="AS124" i="3"/>
  <c r="O74" i="3"/>
  <c r="R74" i="3" s="1"/>
  <c r="AS95" i="3"/>
  <c r="O71" i="3"/>
  <c r="R71" i="3" s="1"/>
  <c r="AS57" i="3"/>
  <c r="AS18" i="3"/>
  <c r="AR54" i="3"/>
  <c r="AS45" i="3"/>
  <c r="P3" i="3"/>
  <c r="O10" i="3"/>
  <c r="R10" i="3" s="1"/>
  <c r="V95" i="3"/>
  <c r="S95" i="3"/>
  <c r="Z95" i="3" s="1"/>
  <c r="S38" i="3"/>
  <c r="Z38" i="3" s="1"/>
  <c r="U38" i="3"/>
  <c r="AB38" i="3" s="1"/>
  <c r="T38" i="3"/>
  <c r="U119" i="3"/>
  <c r="AB119" i="3" s="1"/>
  <c r="S119" i="3"/>
  <c r="Z119" i="3" s="1"/>
  <c r="T119" i="3"/>
  <c r="U43" i="3"/>
  <c r="AB43" i="3" s="1"/>
  <c r="S43" i="3"/>
  <c r="Z43" i="3" s="1"/>
  <c r="V43" i="3"/>
  <c r="S79" i="3"/>
  <c r="Z79" i="3" s="1"/>
  <c r="U79" i="3"/>
  <c r="AB79" i="3" s="1"/>
  <c r="V79" i="3"/>
  <c r="S28" i="3"/>
  <c r="Z28" i="3" s="1"/>
  <c r="U28" i="3"/>
  <c r="AB28" i="3" s="1"/>
  <c r="V28" i="3"/>
  <c r="U21" i="3"/>
  <c r="AB21" i="3" s="1"/>
  <c r="S21" i="3"/>
  <c r="Z21" i="3" s="1"/>
  <c r="V21" i="3"/>
  <c r="T21" i="3"/>
  <c r="V39" i="3"/>
  <c r="S39" i="3"/>
  <c r="Z39" i="3" s="1"/>
  <c r="T39" i="3"/>
  <c r="U39" i="3"/>
  <c r="AB39" i="3" s="1"/>
  <c r="U65" i="3"/>
  <c r="AB65" i="3" s="1"/>
  <c r="S65" i="3"/>
  <c r="Z65" i="3" s="1"/>
  <c r="V65" i="3"/>
  <c r="T65" i="3"/>
  <c r="S11" i="3"/>
  <c r="Z11" i="3" s="1"/>
  <c r="U11" i="3"/>
  <c r="AB11" i="3" s="1"/>
  <c r="T11" i="3"/>
  <c r="P63" i="3"/>
  <c r="S63" i="3"/>
  <c r="Z63" i="3" s="1"/>
  <c r="V63" i="3"/>
  <c r="T63" i="3"/>
  <c r="U63" i="3"/>
  <c r="AB63" i="3" s="1"/>
  <c r="S36" i="3"/>
  <c r="Z36" i="3" s="1"/>
  <c r="T36" i="3"/>
  <c r="V36" i="3"/>
  <c r="S123" i="3"/>
  <c r="Z123" i="3" s="1"/>
  <c r="V123" i="3"/>
  <c r="U123" i="3"/>
  <c r="AB123" i="3" s="1"/>
  <c r="P77" i="3"/>
  <c r="S77" i="3"/>
  <c r="Z77" i="3" s="1"/>
  <c r="T77" i="3"/>
  <c r="U77" i="3"/>
  <c r="AB77" i="3" s="1"/>
  <c r="V77" i="3"/>
  <c r="U82" i="3"/>
  <c r="AB82" i="3" s="1"/>
  <c r="S82" i="3"/>
  <c r="Z82" i="3" s="1"/>
  <c r="T82" i="3"/>
  <c r="S110" i="3"/>
  <c r="Z110" i="3" s="1"/>
  <c r="T110" i="3"/>
  <c r="V110" i="3"/>
  <c r="U110" i="3"/>
  <c r="AB110" i="3" s="1"/>
  <c r="S57" i="3"/>
  <c r="Z57" i="3" s="1"/>
  <c r="U57" i="3"/>
  <c r="AB57" i="3" s="1"/>
  <c r="T57" i="3"/>
  <c r="S80" i="3"/>
  <c r="Z80" i="3" s="1"/>
  <c r="U80" i="3"/>
  <c r="AB80" i="3" s="1"/>
  <c r="T80" i="3"/>
  <c r="V80" i="3"/>
  <c r="U51" i="3"/>
  <c r="AB51" i="3" s="1"/>
  <c r="S51" i="3"/>
  <c r="Z51" i="3" s="1"/>
  <c r="V51" i="3"/>
  <c r="T51" i="3"/>
  <c r="P64" i="3"/>
  <c r="S64" i="3"/>
  <c r="Z64" i="3" s="1"/>
  <c r="T64" i="3"/>
  <c r="U64" i="3"/>
  <c r="AB64" i="3" s="1"/>
  <c r="V64" i="3"/>
  <c r="T10" i="3"/>
  <c r="P90" i="3"/>
  <c r="O35" i="3"/>
  <c r="R35" i="3" s="1"/>
  <c r="O56" i="3"/>
  <c r="R56" i="3" s="1"/>
  <c r="T19" i="3"/>
  <c r="O97" i="3"/>
  <c r="R97" i="3" s="1"/>
  <c r="O53" i="3"/>
  <c r="R53" i="3" s="1"/>
  <c r="P98" i="3"/>
  <c r="P55" i="3"/>
  <c r="P122" i="3"/>
  <c r="O83" i="3"/>
  <c r="R83" i="3" s="1"/>
  <c r="O104" i="3"/>
  <c r="R104" i="3" s="1"/>
  <c r="P112" i="3"/>
  <c r="P70" i="3"/>
  <c r="P32" i="3"/>
  <c r="U118" i="3"/>
  <c r="AB118" i="3" s="1"/>
  <c r="S118" i="3"/>
  <c r="Z118" i="3" s="1"/>
  <c r="V118" i="3"/>
  <c r="P69" i="3"/>
  <c r="S69" i="3"/>
  <c r="Z69" i="3" s="1"/>
  <c r="U69" i="3"/>
  <c r="AB69" i="3" s="1"/>
  <c r="U114" i="3"/>
  <c r="AB114" i="3" s="1"/>
  <c r="S114" i="3"/>
  <c r="Z114" i="3" s="1"/>
  <c r="T114" i="3"/>
  <c r="V114" i="3"/>
  <c r="S3" i="3"/>
  <c r="Z3" i="3" s="1"/>
  <c r="V3" i="3"/>
  <c r="T3" i="3"/>
  <c r="U3" i="3"/>
  <c r="AB3" i="3" s="1"/>
  <c r="S76" i="3"/>
  <c r="Z76" i="3" s="1"/>
  <c r="T76" i="3"/>
  <c r="S23" i="3"/>
  <c r="Z23" i="3" s="1"/>
  <c r="T23" i="3"/>
  <c r="V44" i="3"/>
  <c r="S44" i="3"/>
  <c r="Z44" i="3" s="1"/>
  <c r="U44" i="3"/>
  <c r="AB44" i="3" s="1"/>
  <c r="T44" i="3"/>
  <c r="S35" i="3"/>
  <c r="Z35" i="3" s="1"/>
  <c r="V35" i="3"/>
  <c r="U35" i="3"/>
  <c r="AB35" i="3" s="1"/>
  <c r="T35" i="3"/>
  <c r="P6" i="3"/>
  <c r="S6" i="3"/>
  <c r="Z6" i="3" s="1"/>
  <c r="V6" i="3"/>
  <c r="T6" i="3"/>
  <c r="P102" i="3"/>
  <c r="S102" i="3"/>
  <c r="Z102" i="3" s="1"/>
  <c r="V102" i="3"/>
  <c r="U102" i="3"/>
  <c r="AB102" i="3" s="1"/>
  <c r="V92" i="3"/>
  <c r="S92" i="3"/>
  <c r="Z92" i="3" s="1"/>
  <c r="U92" i="3"/>
  <c r="AB92" i="3" s="1"/>
  <c r="T92" i="3"/>
  <c r="S49" i="3"/>
  <c r="Z49" i="3" s="1"/>
  <c r="T49" i="3"/>
  <c r="V49" i="3"/>
  <c r="U49" i="3"/>
  <c r="AB49" i="3" s="1"/>
  <c r="S20" i="3"/>
  <c r="Z20" i="3" s="1"/>
  <c r="U20" i="3"/>
  <c r="AB20" i="3" s="1"/>
  <c r="T20" i="3"/>
  <c r="T31" i="3"/>
  <c r="S31" i="3"/>
  <c r="Z31" i="3" s="1"/>
  <c r="U31" i="3"/>
  <c r="AB31" i="3" s="1"/>
  <c r="V9" i="3"/>
  <c r="P7" i="3"/>
  <c r="V11" i="3"/>
  <c r="T118" i="3"/>
  <c r="T102" i="3"/>
  <c r="P43" i="3"/>
  <c r="P18" i="3"/>
  <c r="U36" i="3"/>
  <c r="AB36" i="3" s="1"/>
  <c r="P9" i="3"/>
  <c r="P121" i="3"/>
  <c r="O16" i="3"/>
  <c r="R16" i="3" s="1"/>
  <c r="O85" i="3"/>
  <c r="R85" i="3" s="1"/>
  <c r="P26" i="3"/>
  <c r="V76" i="3"/>
  <c r="AR84" i="3"/>
  <c r="P110" i="3"/>
  <c r="U14" i="3"/>
  <c r="AB14" i="3" s="1"/>
  <c r="S14" i="3"/>
  <c r="Z14" i="3" s="1"/>
  <c r="V14" i="3"/>
  <c r="P124" i="3"/>
  <c r="S124" i="3"/>
  <c r="Z124" i="3" s="1"/>
  <c r="V124" i="3"/>
  <c r="U124" i="3"/>
  <c r="AB124" i="3" s="1"/>
  <c r="P87" i="3"/>
  <c r="S87" i="3"/>
  <c r="Z87" i="3" s="1"/>
  <c r="V87" i="3"/>
  <c r="S30" i="3"/>
  <c r="Z30" i="3" s="1"/>
  <c r="U30" i="3"/>
  <c r="AB30" i="3" s="1"/>
  <c r="V30" i="3"/>
  <c r="P94" i="3"/>
  <c r="S94" i="3"/>
  <c r="Z94" i="3" s="1"/>
  <c r="T94" i="3"/>
  <c r="V94" i="3"/>
  <c r="S89" i="3"/>
  <c r="Z89" i="3" s="1"/>
  <c r="U89" i="3"/>
  <c r="AB89" i="3" s="1"/>
  <c r="T89" i="3"/>
  <c r="O17" i="3"/>
  <c r="R17" i="3" s="1"/>
  <c r="S17" i="3"/>
  <c r="Z17" i="3" s="1"/>
  <c r="T17" i="3"/>
  <c r="U17" i="3"/>
  <c r="AB17" i="3" s="1"/>
  <c r="T7" i="3"/>
  <c r="S7" i="3"/>
  <c r="Z7" i="3" s="1"/>
  <c r="U7" i="3"/>
  <c r="AB7" i="3" s="1"/>
  <c r="V12" i="3"/>
  <c r="S12" i="3"/>
  <c r="Z12" i="3" s="1"/>
  <c r="U12" i="3"/>
  <c r="AB12" i="3" s="1"/>
  <c r="T12" i="3"/>
  <c r="V47" i="3"/>
  <c r="S47" i="3"/>
  <c r="Z47" i="3" s="1"/>
  <c r="U47" i="3"/>
  <c r="AB47" i="3" s="1"/>
  <c r="T47" i="3"/>
  <c r="S26" i="3"/>
  <c r="Z26" i="3" s="1"/>
  <c r="U26" i="3"/>
  <c r="AB26" i="3" s="1"/>
  <c r="V26" i="3"/>
  <c r="T26" i="3"/>
  <c r="S116" i="3"/>
  <c r="Z116" i="3" s="1"/>
  <c r="T116" i="3"/>
  <c r="U116" i="3"/>
  <c r="AB116" i="3" s="1"/>
  <c r="U55" i="3"/>
  <c r="AB55" i="3" s="1"/>
  <c r="S55" i="3"/>
  <c r="Z55" i="3" s="1"/>
  <c r="T55" i="3"/>
  <c r="V55" i="3"/>
  <c r="T78" i="3"/>
  <c r="S78" i="3"/>
  <c r="Z78" i="3" s="1"/>
  <c r="V78" i="3"/>
  <c r="U78" i="3"/>
  <c r="AB78" i="3" s="1"/>
  <c r="S107" i="3"/>
  <c r="Z107" i="3" s="1"/>
  <c r="V107" i="3"/>
  <c r="U107" i="3"/>
  <c r="AB107" i="3" s="1"/>
  <c r="T107" i="3"/>
  <c r="V71" i="3"/>
  <c r="S71" i="3"/>
  <c r="Z71" i="3" s="1"/>
  <c r="T71" i="3"/>
  <c r="U71" i="3"/>
  <c r="AB71" i="3" s="1"/>
  <c r="O98" i="3"/>
  <c r="R98" i="3" s="1"/>
  <c r="S98" i="3"/>
  <c r="Z98" i="3" s="1"/>
  <c r="U98" i="3"/>
  <c r="AB98" i="3" s="1"/>
  <c r="T98" i="3"/>
  <c r="P52" i="3"/>
  <c r="S52" i="3"/>
  <c r="Z52" i="3" s="1"/>
  <c r="U52" i="3"/>
  <c r="AB52" i="3" s="1"/>
  <c r="T52" i="3"/>
  <c r="O27" i="3"/>
  <c r="S27" i="3"/>
  <c r="Z27" i="3" s="1"/>
  <c r="V27" i="3"/>
  <c r="T27" i="3"/>
  <c r="O66" i="3"/>
  <c r="R66" i="3" s="1"/>
  <c r="S66" i="3"/>
  <c r="Z66" i="3" s="1"/>
  <c r="T66" i="3"/>
  <c r="V66" i="3"/>
  <c r="V91" i="3"/>
  <c r="S91" i="3"/>
  <c r="Z91" i="3" s="1"/>
  <c r="T123" i="3"/>
  <c r="O12" i="3"/>
  <c r="R12" i="3" s="1"/>
  <c r="T69" i="3"/>
  <c r="T79" i="3"/>
  <c r="P100" i="3"/>
  <c r="V69" i="3"/>
  <c r="O88" i="3"/>
  <c r="R88" i="3" s="1"/>
  <c r="AS87" i="3"/>
  <c r="V89" i="3"/>
  <c r="V57" i="3"/>
  <c r="O76" i="3"/>
  <c r="R76" i="3" s="1"/>
  <c r="P85" i="3"/>
  <c r="P118" i="3"/>
  <c r="V20" i="3"/>
  <c r="O42" i="3"/>
  <c r="R42" i="3" s="1"/>
  <c r="P71" i="3"/>
  <c r="T113" i="3"/>
  <c r="S113" i="3"/>
  <c r="Z113" i="3" s="1"/>
  <c r="V113" i="3"/>
  <c r="U59" i="3"/>
  <c r="AB59" i="3" s="1"/>
  <c r="S59" i="3"/>
  <c r="Z59" i="3" s="1"/>
  <c r="T59" i="3"/>
  <c r="V59" i="3"/>
  <c r="V103" i="3"/>
  <c r="S103" i="3"/>
  <c r="Z103" i="3" s="1"/>
  <c r="S120" i="3"/>
  <c r="Z120" i="3" s="1"/>
  <c r="T120" i="3"/>
  <c r="U120" i="3"/>
  <c r="AB120" i="3" s="1"/>
  <c r="S29" i="3"/>
  <c r="Z29" i="3" s="1"/>
  <c r="T29" i="3"/>
  <c r="V29" i="3"/>
  <c r="U29" i="3"/>
  <c r="AB29" i="3" s="1"/>
  <c r="T81" i="3"/>
  <c r="S81" i="3"/>
  <c r="Z81" i="3" s="1"/>
  <c r="U81" i="3"/>
  <c r="AB81" i="3" s="1"/>
  <c r="S8" i="3"/>
  <c r="Z8" i="3" s="1"/>
  <c r="V8" i="3"/>
  <c r="U8" i="3"/>
  <c r="AB8" i="3" s="1"/>
  <c r="O125" i="3"/>
  <c r="R125" i="3" s="1"/>
  <c r="S125" i="3"/>
  <c r="Z125" i="3" s="1"/>
  <c r="O19" i="3"/>
  <c r="R19" i="3" s="1"/>
  <c r="S19" i="3"/>
  <c r="Z19" i="3" s="1"/>
  <c r="V19" i="3"/>
  <c r="U75" i="3"/>
  <c r="AB75" i="3" s="1"/>
  <c r="S75" i="3"/>
  <c r="Z75" i="3" s="1"/>
  <c r="T75" i="3"/>
  <c r="V75" i="3"/>
  <c r="U5" i="3"/>
  <c r="AB5" i="3" s="1"/>
  <c r="S5" i="3"/>
  <c r="Z5" i="3" s="1"/>
  <c r="V5" i="3"/>
  <c r="V58" i="3"/>
  <c r="S58" i="3"/>
  <c r="Z58" i="3" s="1"/>
  <c r="T58" i="3"/>
  <c r="P62" i="3"/>
  <c r="S62" i="3"/>
  <c r="Z62" i="3" s="1"/>
  <c r="U62" i="3"/>
  <c r="AB62" i="3" s="1"/>
  <c r="T108" i="3"/>
  <c r="S108" i="3"/>
  <c r="Z108" i="3" s="1"/>
  <c r="V108" i="3"/>
  <c r="U60" i="3"/>
  <c r="AB60" i="3" s="1"/>
  <c r="S60" i="3"/>
  <c r="Z60" i="3" s="1"/>
  <c r="T60" i="3"/>
  <c r="V60" i="3"/>
  <c r="T30" i="3"/>
  <c r="O72" i="3"/>
  <c r="R72" i="3" s="1"/>
  <c r="T124" i="3"/>
  <c r="O13" i="3"/>
  <c r="R13" i="3" s="1"/>
  <c r="O32" i="3"/>
  <c r="R32" i="3" s="1"/>
  <c r="V62" i="3"/>
  <c r="O2" i="3"/>
  <c r="R2" i="3" s="1"/>
  <c r="O119" i="3"/>
  <c r="R119" i="3" s="1"/>
  <c r="O102" i="3"/>
  <c r="R102" i="3" s="1"/>
  <c r="O89" i="3"/>
  <c r="R89" i="3" s="1"/>
  <c r="U76" i="3"/>
  <c r="AB76" i="3" s="1"/>
  <c r="U91" i="3"/>
  <c r="AB91" i="3" s="1"/>
  <c r="T87" i="3"/>
  <c r="P60" i="3"/>
  <c r="O52" i="3"/>
  <c r="R52" i="3" s="1"/>
  <c r="U58" i="3"/>
  <c r="AB58" i="3" s="1"/>
  <c r="P103" i="3"/>
  <c r="T56" i="3"/>
  <c r="U27" i="3"/>
  <c r="AB27" i="3" s="1"/>
  <c r="T103" i="3"/>
  <c r="T105" i="3"/>
  <c r="P106" i="3"/>
  <c r="S106" i="3"/>
  <c r="Z106" i="3" s="1"/>
  <c r="T106" i="3"/>
  <c r="U106" i="3"/>
  <c r="AB106" i="3" s="1"/>
  <c r="V106" i="3"/>
  <c r="U67" i="3"/>
  <c r="AB67" i="3" s="1"/>
  <c r="S67" i="3"/>
  <c r="Z67" i="3" s="1"/>
  <c r="T67" i="3"/>
  <c r="V38" i="3"/>
  <c r="S54" i="3"/>
  <c r="Z54" i="3" s="1"/>
  <c r="U54" i="3"/>
  <c r="AB54" i="3" s="1"/>
  <c r="V54" i="3"/>
  <c r="T54" i="3"/>
  <c r="S18" i="3"/>
  <c r="Z18" i="3" s="1"/>
  <c r="U18" i="3"/>
  <c r="AB18" i="3" s="1"/>
  <c r="T22" i="3"/>
  <c r="S22" i="3"/>
  <c r="Z22" i="3" s="1"/>
  <c r="U22" i="3"/>
  <c r="AB22" i="3" s="1"/>
  <c r="T40" i="3"/>
  <c r="S40" i="3"/>
  <c r="Z40" i="3" s="1"/>
  <c r="V40" i="3"/>
  <c r="U40" i="3"/>
  <c r="AB40" i="3" s="1"/>
  <c r="S15" i="3"/>
  <c r="Z15" i="3" s="1"/>
  <c r="S16" i="3"/>
  <c r="Z16" i="3" s="1"/>
  <c r="V16" i="3"/>
  <c r="U16" i="3"/>
  <c r="AB16" i="3" s="1"/>
  <c r="P111" i="3"/>
  <c r="S111" i="3"/>
  <c r="Z111" i="3" s="1"/>
  <c r="T111" i="3"/>
  <c r="U111" i="3"/>
  <c r="AB111" i="3" s="1"/>
  <c r="S129" i="3"/>
  <c r="Z129" i="3" s="1"/>
  <c r="U129" i="3"/>
  <c r="AB129" i="3" s="1"/>
  <c r="T129" i="3"/>
  <c r="V129" i="3"/>
  <c r="V99" i="3"/>
  <c r="S99" i="3"/>
  <c r="Z99" i="3" s="1"/>
  <c r="U99" i="3"/>
  <c r="AB99" i="3" s="1"/>
  <c r="T99" i="3"/>
  <c r="P128" i="3"/>
  <c r="S128" i="3"/>
  <c r="Z128" i="3" s="1"/>
  <c r="T128" i="3"/>
  <c r="U128" i="3"/>
  <c r="AB128" i="3" s="1"/>
  <c r="S117" i="3"/>
  <c r="Z117" i="3" s="1"/>
  <c r="V117" i="3"/>
  <c r="U117" i="3"/>
  <c r="AB117" i="3" s="1"/>
  <c r="T33" i="3"/>
  <c r="S33" i="3"/>
  <c r="Z33" i="3" s="1"/>
  <c r="U33" i="3"/>
  <c r="AB33" i="3" s="1"/>
  <c r="V127" i="3"/>
  <c r="S127" i="3"/>
  <c r="Z127" i="3" s="1"/>
  <c r="U127" i="3"/>
  <c r="AB127" i="3" s="1"/>
  <c r="P4" i="3"/>
  <c r="S4" i="3"/>
  <c r="Z4" i="3" s="1"/>
  <c r="U4" i="3"/>
  <c r="AB4" i="3" s="1"/>
  <c r="T4" i="3"/>
  <c r="V4" i="3"/>
  <c r="S10" i="3"/>
  <c r="Z10" i="3" s="1"/>
  <c r="P74" i="3"/>
  <c r="S74" i="3"/>
  <c r="Z74" i="3" s="1"/>
  <c r="T74" i="3"/>
  <c r="U74" i="3"/>
  <c r="AB74" i="3" s="1"/>
  <c r="S109" i="3"/>
  <c r="Z109" i="3" s="1"/>
  <c r="T109" i="3"/>
  <c r="V109" i="3"/>
  <c r="U109" i="3"/>
  <c r="AB109" i="3" s="1"/>
  <c r="P13" i="3"/>
  <c r="S13" i="3"/>
  <c r="Z13" i="3" s="1"/>
  <c r="U13" i="3"/>
  <c r="AB13" i="3" s="1"/>
  <c r="T13" i="3"/>
  <c r="S112" i="3"/>
  <c r="Z112" i="3" s="1"/>
  <c r="V112" i="3"/>
  <c r="U112" i="3"/>
  <c r="AB112" i="3" s="1"/>
  <c r="T112" i="3"/>
  <c r="S9" i="3"/>
  <c r="Z9" i="3" s="1"/>
  <c r="U9" i="3"/>
  <c r="AB9" i="3" s="1"/>
  <c r="T9" i="3"/>
  <c r="O122" i="3"/>
  <c r="R122" i="3" s="1"/>
  <c r="V74" i="3"/>
  <c r="O9" i="3"/>
  <c r="R9" i="3" s="1"/>
  <c r="P34" i="3"/>
  <c r="O24" i="3"/>
  <c r="R24" i="3" s="1"/>
  <c r="P8" i="3"/>
  <c r="U15" i="3"/>
  <c r="AB15" i="3" s="1"/>
  <c r="O99" i="3"/>
  <c r="R99" i="3" s="1"/>
  <c r="V10" i="3"/>
  <c r="U108" i="3"/>
  <c r="AB108" i="3" s="1"/>
  <c r="O82" i="3"/>
  <c r="R82" i="3" s="1"/>
  <c r="O38" i="3"/>
  <c r="R38" i="3" s="1"/>
  <c r="V128" i="3"/>
  <c r="O129" i="3"/>
  <c r="R129" i="3" s="1"/>
  <c r="V31" i="3"/>
  <c r="O59" i="3"/>
  <c r="R59" i="3" s="1"/>
  <c r="V18" i="3"/>
  <c r="U34" i="3"/>
  <c r="AB34" i="3" s="1"/>
  <c r="S34" i="3"/>
  <c r="Z34" i="3" s="1"/>
  <c r="T34" i="3"/>
  <c r="S50" i="3"/>
  <c r="Z50" i="3" s="1"/>
  <c r="V50" i="3"/>
  <c r="U50" i="3"/>
  <c r="AB50" i="3" s="1"/>
  <c r="S56" i="3"/>
  <c r="Z56" i="3" s="1"/>
  <c r="U56" i="3"/>
  <c r="AB56" i="3" s="1"/>
  <c r="V61" i="3"/>
  <c r="S61" i="3"/>
  <c r="Z61" i="3" s="1"/>
  <c r="U61" i="3"/>
  <c r="AB61" i="3" s="1"/>
  <c r="T48" i="3"/>
  <c r="S48" i="3"/>
  <c r="Z48" i="3" s="1"/>
  <c r="V48" i="3"/>
  <c r="U48" i="3"/>
  <c r="AB48" i="3" s="1"/>
  <c r="S104" i="3"/>
  <c r="Z104" i="3" s="1"/>
  <c r="V104" i="3"/>
  <c r="T46" i="3"/>
  <c r="S46" i="3"/>
  <c r="Z46" i="3" s="1"/>
  <c r="U46" i="3"/>
  <c r="AB46" i="3" s="1"/>
  <c r="V46" i="3"/>
  <c r="S96" i="3"/>
  <c r="Z96" i="3" s="1"/>
  <c r="T96" i="3"/>
  <c r="S88" i="3"/>
  <c r="Z88" i="3" s="1"/>
  <c r="U88" i="3"/>
  <c r="AB88" i="3" s="1"/>
  <c r="V88" i="3"/>
  <c r="T122" i="3"/>
  <c r="S122" i="3"/>
  <c r="Z122" i="3" s="1"/>
  <c r="V122" i="3"/>
  <c r="S45" i="3"/>
  <c r="Z45" i="3" s="1"/>
  <c r="V45" i="3"/>
  <c r="T45" i="3"/>
  <c r="U45" i="3"/>
  <c r="AB45" i="3" s="1"/>
  <c r="V126" i="3"/>
  <c r="S126" i="3"/>
  <c r="Z126" i="3" s="1"/>
  <c r="U126" i="3"/>
  <c r="AB126" i="3" s="1"/>
  <c r="S41" i="3"/>
  <c r="Z41" i="3" s="1"/>
  <c r="T41" i="3"/>
  <c r="V41" i="3"/>
  <c r="U70" i="3"/>
  <c r="AB70" i="3" s="1"/>
  <c r="S70" i="3"/>
  <c r="Z70" i="3" s="1"/>
  <c r="T70" i="3"/>
  <c r="U37" i="3"/>
  <c r="AB37" i="3" s="1"/>
  <c r="S37" i="3"/>
  <c r="Z37" i="3" s="1"/>
  <c r="T37" i="3"/>
  <c r="S105" i="3"/>
  <c r="Z105" i="3" s="1"/>
  <c r="V105" i="3"/>
  <c r="O68" i="3"/>
  <c r="R68" i="3" s="1"/>
  <c r="T50" i="3"/>
  <c r="T88" i="3"/>
  <c r="T14" i="3"/>
  <c r="O78" i="3"/>
  <c r="R78" i="3" s="1"/>
  <c r="P72" i="3"/>
  <c r="U96" i="3"/>
  <c r="AB96" i="3" s="1"/>
  <c r="O113" i="3"/>
  <c r="R113" i="3" s="1"/>
  <c r="T91" i="3"/>
  <c r="P95" i="3"/>
  <c r="V52" i="3"/>
  <c r="V116" i="3"/>
  <c r="O62" i="3"/>
  <c r="R62" i="3" s="1"/>
  <c r="V23" i="3"/>
  <c r="O91" i="3"/>
  <c r="R91" i="3" s="1"/>
  <c r="P35" i="3"/>
  <c r="V125" i="3"/>
  <c r="U23" i="3"/>
  <c r="AB23" i="3" s="1"/>
  <c r="P81" i="3"/>
  <c r="T104" i="3"/>
  <c r="P129" i="3"/>
  <c r="T8" i="3"/>
  <c r="S24" i="3"/>
  <c r="Z24" i="3" s="1"/>
  <c r="U24" i="3"/>
  <c r="AB24" i="3" s="1"/>
  <c r="T24" i="3"/>
  <c r="T90" i="3"/>
  <c r="S90" i="3"/>
  <c r="Z90" i="3" s="1"/>
  <c r="U90" i="3"/>
  <c r="AB90" i="3" s="1"/>
  <c r="O95" i="3"/>
  <c r="R95" i="3" s="1"/>
  <c r="U86" i="3"/>
  <c r="AB86" i="3" s="1"/>
  <c r="S86" i="3"/>
  <c r="Z86" i="3" s="1"/>
  <c r="T86" i="3"/>
  <c r="V86" i="3"/>
  <c r="S42" i="3"/>
  <c r="Z42" i="3" s="1"/>
  <c r="U42" i="3"/>
  <c r="AB42" i="3" s="1"/>
  <c r="V42" i="3"/>
  <c r="T42" i="3"/>
  <c r="S73" i="3"/>
  <c r="Z73" i="3" s="1"/>
  <c r="U73" i="3"/>
  <c r="AB73" i="3" s="1"/>
  <c r="T73" i="3"/>
  <c r="P2" i="3"/>
  <c r="S2" i="3"/>
  <c r="Z2" i="3" s="1"/>
  <c r="V2" i="3"/>
  <c r="T2" i="3"/>
  <c r="U2" i="3"/>
  <c r="AB2" i="3" s="1"/>
  <c r="U101" i="3"/>
  <c r="AB101" i="3" s="1"/>
  <c r="S101" i="3"/>
  <c r="Z101" i="3" s="1"/>
  <c r="V101" i="3"/>
  <c r="S97" i="3"/>
  <c r="Z97" i="3" s="1"/>
  <c r="V97" i="3"/>
  <c r="U97" i="3"/>
  <c r="AB97" i="3" s="1"/>
  <c r="T97" i="3"/>
  <c r="V32" i="3"/>
  <c r="S32" i="3"/>
  <c r="Z32" i="3" s="1"/>
  <c r="T32" i="3"/>
  <c r="U83" i="3"/>
  <c r="AB83" i="3" s="1"/>
  <c r="S83" i="3"/>
  <c r="Z83" i="3" s="1"/>
  <c r="T83" i="3"/>
  <c r="T84" i="3"/>
  <c r="S84" i="3"/>
  <c r="Z84" i="3" s="1"/>
  <c r="U84" i="3"/>
  <c r="AB84" i="3" s="1"/>
  <c r="S68" i="3"/>
  <c r="Z68" i="3" s="1"/>
  <c r="V68" i="3"/>
  <c r="T68" i="3"/>
  <c r="U68" i="3"/>
  <c r="AB68" i="3" s="1"/>
  <c r="P115" i="3"/>
  <c r="S115" i="3"/>
  <c r="Z115" i="3" s="1"/>
  <c r="V115" i="3"/>
  <c r="U115" i="3"/>
  <c r="AB115" i="3" s="1"/>
  <c r="T115" i="3"/>
  <c r="S121" i="3"/>
  <c r="Z121" i="3" s="1"/>
  <c r="T121" i="3"/>
  <c r="V121" i="3"/>
  <c r="S72" i="3"/>
  <c r="Z72" i="3" s="1"/>
  <c r="U72" i="3"/>
  <c r="AB72" i="3" s="1"/>
  <c r="V72" i="3"/>
  <c r="T72" i="3"/>
  <c r="U100" i="3"/>
  <c r="AB100" i="3" s="1"/>
  <c r="S100" i="3"/>
  <c r="Z100" i="3" s="1"/>
  <c r="V100" i="3"/>
  <c r="T100" i="3"/>
  <c r="V53" i="3"/>
  <c r="S53" i="3"/>
  <c r="Z53" i="3" s="1"/>
  <c r="S85" i="3"/>
  <c r="Z85" i="3" s="1"/>
  <c r="U85" i="3"/>
  <c r="AB85" i="3" s="1"/>
  <c r="V85" i="3"/>
  <c r="T85" i="3"/>
  <c r="T126" i="3"/>
  <c r="V98" i="3"/>
  <c r="V90" i="3"/>
  <c r="U95" i="3"/>
  <c r="AB95" i="3" s="1"/>
  <c r="T62" i="3"/>
  <c r="P16" i="3"/>
  <c r="P86" i="3"/>
  <c r="T125" i="3"/>
  <c r="P67" i="3"/>
  <c r="T28" i="3"/>
  <c r="T53" i="3"/>
  <c r="O11" i="3"/>
  <c r="R11" i="3" s="1"/>
  <c r="U104" i="3"/>
  <c r="AB104" i="3" s="1"/>
  <c r="V111" i="3"/>
  <c r="O124" i="3"/>
  <c r="R124" i="3" s="1"/>
  <c r="V120" i="3"/>
  <c r="U121" i="3"/>
  <c r="AB121" i="3" s="1"/>
  <c r="P91" i="3"/>
  <c r="V119" i="3"/>
  <c r="AR85" i="3"/>
  <c r="O79" i="3"/>
  <c r="R79" i="3" s="1"/>
  <c r="T43" i="3"/>
  <c r="O116" i="3"/>
  <c r="R116" i="3" s="1"/>
  <c r="V22" i="3"/>
  <c r="O73" i="3"/>
  <c r="R73" i="3" s="1"/>
  <c r="T95" i="3"/>
  <c r="P22" i="3"/>
  <c r="P108" i="3"/>
  <c r="P73" i="3"/>
  <c r="O30" i="3"/>
  <c r="R30" i="3" s="1"/>
  <c r="O23" i="3"/>
  <c r="R23" i="3" s="1"/>
  <c r="P105" i="3"/>
  <c r="O46" i="3"/>
  <c r="R46" i="3" s="1"/>
  <c r="O81" i="3"/>
  <c r="R81" i="3" s="1"/>
  <c r="O67" i="3"/>
  <c r="R67" i="3" s="1"/>
  <c r="O7" i="3"/>
  <c r="R7" i="3" s="1"/>
  <c r="O123" i="3"/>
  <c r="R123" i="3" s="1"/>
  <c r="O50" i="3"/>
  <c r="R50" i="3" s="1"/>
  <c r="O114" i="3"/>
  <c r="R114" i="3" s="1"/>
  <c r="P82" i="3"/>
  <c r="P40" i="3"/>
  <c r="AS50" i="3"/>
  <c r="O87" i="3"/>
  <c r="R87" i="3" s="1"/>
  <c r="P15" i="3"/>
  <c r="P80" i="3"/>
  <c r="O40" i="3"/>
  <c r="R40" i="3" s="1"/>
  <c r="P66" i="3"/>
  <c r="P114" i="3"/>
  <c r="AR68" i="3"/>
  <c r="O41" i="3"/>
  <c r="R41" i="3" s="1"/>
  <c r="P51" i="3"/>
  <c r="O101" i="3"/>
  <c r="R101" i="3" s="1"/>
  <c r="O57" i="3"/>
  <c r="R57" i="3" s="1"/>
  <c r="O100" i="3"/>
  <c r="R100" i="3" s="1"/>
  <c r="O21" i="3"/>
  <c r="R21" i="3" s="1"/>
  <c r="P46" i="3"/>
  <c r="O6" i="3"/>
  <c r="R6" i="3" s="1"/>
  <c r="AS110" i="3"/>
  <c r="AR101" i="3"/>
  <c r="AS21" i="3"/>
  <c r="O49" i="3"/>
  <c r="R49" i="3" s="1"/>
  <c r="O34" i="3"/>
  <c r="R34" i="3" s="1"/>
  <c r="O94" i="3"/>
  <c r="R94" i="3" s="1"/>
  <c r="P125" i="3"/>
  <c r="P92" i="3"/>
  <c r="P53" i="3"/>
  <c r="O37" i="3"/>
  <c r="R37" i="3" s="1"/>
  <c r="O107" i="3"/>
  <c r="R107" i="3" s="1"/>
  <c r="O126" i="3"/>
  <c r="R126" i="3" s="1"/>
  <c r="P21" i="3"/>
  <c r="P107" i="3"/>
  <c r="P36" i="3"/>
  <c r="P54" i="3"/>
  <c r="O33" i="3"/>
  <c r="R33" i="3" s="1"/>
  <c r="AS58" i="3"/>
  <c r="O115" i="3"/>
  <c r="R115" i="3" s="1"/>
  <c r="P113" i="3"/>
  <c r="AS120" i="3"/>
  <c r="P14" i="3"/>
  <c r="P96" i="3"/>
  <c r="P117" i="3"/>
  <c r="AS32" i="3"/>
  <c r="P39" i="3"/>
  <c r="O65" i="3"/>
  <c r="R65" i="3" s="1"/>
  <c r="O111" i="3"/>
  <c r="R111" i="3" s="1"/>
  <c r="AR15" i="3"/>
  <c r="P65" i="3"/>
  <c r="P20" i="3"/>
  <c r="O84" i="3"/>
  <c r="R84" i="3" s="1"/>
  <c r="AR19" i="3"/>
  <c r="AR40" i="3"/>
  <c r="P75" i="3"/>
  <c r="O36" i="3"/>
  <c r="R36" i="3" s="1"/>
  <c r="O108" i="3"/>
  <c r="R108" i="3" s="1"/>
  <c r="O117" i="3"/>
  <c r="R117" i="3" s="1"/>
  <c r="AS7" i="3"/>
  <c r="P88" i="3"/>
  <c r="O105" i="3"/>
  <c r="R105" i="3" s="1"/>
  <c r="O60" i="3"/>
  <c r="R60" i="3" s="1"/>
  <c r="P99" i="3"/>
  <c r="O92" i="3"/>
  <c r="R92" i="3" s="1"/>
  <c r="O15" i="3"/>
  <c r="R15" i="3" s="1"/>
  <c r="P48" i="3"/>
  <c r="P23" i="3"/>
  <c r="O120" i="3"/>
  <c r="R120" i="3" s="1"/>
  <c r="P41" i="3"/>
  <c r="O44" i="3"/>
  <c r="R44" i="3" s="1"/>
  <c r="O54" i="3"/>
  <c r="R54" i="3" s="1"/>
  <c r="O4" i="3"/>
  <c r="R4" i="3" s="1"/>
  <c r="AR106" i="3"/>
  <c r="P97" i="3"/>
  <c r="P47" i="3"/>
  <c r="O18" i="3"/>
  <c r="R18" i="3" s="1"/>
  <c r="O31" i="3"/>
  <c r="R31" i="3" s="1"/>
  <c r="O110" i="3"/>
  <c r="R110" i="3" s="1"/>
  <c r="P104" i="3"/>
  <c r="P101" i="3"/>
  <c r="O5" i="3"/>
  <c r="R5" i="3" s="1"/>
  <c r="O128" i="3"/>
  <c r="R128" i="3" s="1"/>
  <c r="O106" i="3"/>
  <c r="R106" i="3" s="1"/>
  <c r="O77" i="3"/>
  <c r="R77" i="3" s="1"/>
  <c r="O118" i="3"/>
  <c r="R118" i="3" s="1"/>
  <c r="O22" i="3"/>
  <c r="P17" i="3"/>
  <c r="P29" i="3"/>
  <c r="AS94" i="3"/>
  <c r="O90" i="3"/>
  <c r="R90" i="3" s="1"/>
  <c r="P19" i="3"/>
  <c r="P33" i="3"/>
  <c r="O29" i="3"/>
  <c r="R29" i="3" s="1"/>
  <c r="AS15" i="3"/>
  <c r="P123" i="3"/>
  <c r="O39" i="3"/>
  <c r="R39" i="3" s="1"/>
  <c r="P83" i="3"/>
  <c r="O96" i="3"/>
  <c r="R96" i="3" s="1"/>
  <c r="P56" i="3"/>
  <c r="O28" i="3"/>
  <c r="R28" i="3" s="1"/>
  <c r="O112" i="3"/>
  <c r="R112" i="3" s="1"/>
  <c r="AS125" i="3"/>
  <c r="AR75" i="3"/>
  <c r="O8" i="3"/>
  <c r="R8" i="3" s="1"/>
  <c r="O75" i="3"/>
  <c r="R75" i="3" s="1"/>
  <c r="O63" i="3"/>
  <c r="R63" i="3" s="1"/>
  <c r="O58" i="3"/>
  <c r="R58" i="3" s="1"/>
  <c r="O69" i="3"/>
  <c r="R69" i="3" s="1"/>
  <c r="P42" i="3"/>
  <c r="P50" i="3"/>
  <c r="AS55" i="3"/>
  <c r="O121" i="3"/>
  <c r="R121" i="3" s="1"/>
  <c r="O48" i="3"/>
  <c r="R48" i="3" s="1"/>
  <c r="P49" i="3"/>
  <c r="O109" i="3"/>
  <c r="R109" i="3" s="1"/>
  <c r="AR13" i="3"/>
  <c r="AS2" i="3"/>
  <c r="O86" i="3"/>
  <c r="R86" i="3" s="1"/>
  <c r="P44" i="3"/>
  <c r="P28" i="3"/>
  <c r="P109" i="3"/>
  <c r="O20" i="3"/>
  <c r="R20" i="3" s="1"/>
  <c r="P126" i="3"/>
  <c r="P84" i="3"/>
  <c r="AR92" i="3"/>
  <c r="P24" i="3"/>
  <c r="O51" i="3"/>
  <c r="R51" i="3" s="1"/>
  <c r="AS5" i="3"/>
  <c r="P37" i="3"/>
  <c r="P58" i="3"/>
  <c r="O61" i="3"/>
  <c r="R61" i="3" s="1"/>
  <c r="P45" i="3"/>
  <c r="P68" i="3"/>
  <c r="P127" i="3"/>
  <c r="O80" i="3"/>
  <c r="R80" i="3" s="1"/>
  <c r="O64" i="3"/>
  <c r="R64" i="3" s="1"/>
  <c r="AR90" i="3"/>
  <c r="AS72" i="3"/>
  <c r="P57" i="3"/>
  <c r="P10" i="3"/>
  <c r="O55" i="3"/>
  <c r="R55" i="3" s="1"/>
  <c r="P89" i="3"/>
  <c r="P116" i="3"/>
  <c r="P61" i="3"/>
  <c r="O127" i="3"/>
  <c r="R127" i="3" s="1"/>
  <c r="O14" i="3"/>
  <c r="R14" i="3" s="1"/>
  <c r="P38" i="3"/>
  <c r="O103" i="3"/>
  <c r="R103" i="3" s="1"/>
  <c r="P120" i="3"/>
  <c r="AR37" i="3"/>
  <c r="P119" i="3"/>
  <c r="P78" i="3"/>
  <c r="O70" i="3"/>
  <c r="R70" i="3" s="1"/>
  <c r="AS20" i="3"/>
  <c r="P76" i="3"/>
  <c r="O26" i="3"/>
  <c r="R26" i="3" s="1"/>
  <c r="P79" i="3"/>
  <c r="P31" i="3"/>
  <c r="AR112" i="3"/>
  <c r="AR123" i="3"/>
  <c r="P59" i="3"/>
  <c r="P5" i="3"/>
  <c r="O47" i="3"/>
  <c r="R47" i="3" s="1"/>
  <c r="AR121" i="3"/>
  <c r="AR25" i="3"/>
  <c r="S25" i="3"/>
  <c r="Z25" i="3" s="1"/>
  <c r="O25" i="3"/>
  <c r="R25" i="3" s="1"/>
  <c r="P25" i="3"/>
  <c r="U25" i="3"/>
  <c r="AB25" i="3" s="1"/>
  <c r="T25" i="3"/>
  <c r="AU2" i="3" l="1"/>
  <c r="X359" i="21"/>
  <c r="Y359" i="21" s="1"/>
  <c r="S360" i="21"/>
  <c r="Q360" i="21"/>
  <c r="AH359" i="21"/>
  <c r="R360" i="21"/>
  <c r="V35" i="12"/>
  <c r="W35" i="12" s="1"/>
  <c r="AX103" i="21"/>
  <c r="Y103" i="21"/>
  <c r="AY103" i="21" s="1"/>
  <c r="AU103" i="21"/>
  <c r="S104" i="21"/>
  <c r="AS104" i="21" s="1"/>
  <c r="AH103" i="21"/>
  <c r="Q104" i="21"/>
  <c r="R104" i="21"/>
  <c r="AW139" i="21"/>
  <c r="W140" i="21"/>
  <c r="AI192" i="21"/>
  <c r="T193" i="21"/>
  <c r="U193" i="21" s="1"/>
  <c r="T416" i="21"/>
  <c r="U416" i="21" s="1"/>
  <c r="X416" i="21" s="1"/>
  <c r="Y416" i="21" s="1"/>
  <c r="T305" i="21"/>
  <c r="U305" i="21" s="1"/>
  <c r="T249" i="21"/>
  <c r="U249" i="21" s="1"/>
  <c r="X249" i="21" s="1"/>
  <c r="Y249" i="21" s="1"/>
  <c r="Y5" i="3"/>
  <c r="Y67" i="3"/>
  <c r="Q43" i="3"/>
  <c r="AA43" i="3" s="1"/>
  <c r="Q84" i="3"/>
  <c r="Y61" i="3"/>
  <c r="Y57" i="3"/>
  <c r="Y118" i="3"/>
  <c r="Y51" i="3"/>
  <c r="Y43" i="3"/>
  <c r="Y72" i="3"/>
  <c r="Y42" i="3"/>
  <c r="Y48" i="3"/>
  <c r="Y112" i="3"/>
  <c r="Y128" i="3"/>
  <c r="Y129" i="3"/>
  <c r="Y60" i="3"/>
  <c r="Y47" i="3"/>
  <c r="Y101" i="3"/>
  <c r="Y115" i="3"/>
  <c r="Y37" i="3"/>
  <c r="Y106" i="3"/>
  <c r="Y97" i="3"/>
  <c r="Y104" i="3"/>
  <c r="Y29" i="3"/>
  <c r="Y52" i="3"/>
  <c r="Y35" i="3"/>
  <c r="Y23" i="3"/>
  <c r="Y10" i="3"/>
  <c r="Y11" i="3"/>
  <c r="Y39" i="3"/>
  <c r="Y119" i="3"/>
  <c r="Y16" i="3"/>
  <c r="Y62" i="3"/>
  <c r="Y2" i="3"/>
  <c r="Y58" i="3"/>
  <c r="Y75" i="3"/>
  <c r="Y59" i="3"/>
  <c r="Y84" i="3"/>
  <c r="Y88" i="3"/>
  <c r="Y70" i="3"/>
  <c r="Y46" i="3"/>
  <c r="Y109" i="3"/>
  <c r="Y4" i="3"/>
  <c r="Y22" i="3"/>
  <c r="Y105" i="3"/>
  <c r="Y87" i="3"/>
  <c r="Y66" i="3"/>
  <c r="Y71" i="3"/>
  <c r="Y116" i="3"/>
  <c r="Y7" i="3"/>
  <c r="Y114" i="3"/>
  <c r="Y36" i="3"/>
  <c r="Y18" i="3"/>
  <c r="Y89" i="3"/>
  <c r="Y14" i="3"/>
  <c r="Y122" i="3"/>
  <c r="Y34" i="3"/>
  <c r="Y53" i="3"/>
  <c r="Y83" i="3"/>
  <c r="Y90" i="3"/>
  <c r="Y50" i="3"/>
  <c r="Y33" i="3"/>
  <c r="Y99" i="3"/>
  <c r="Y103" i="3"/>
  <c r="Y79" i="3"/>
  <c r="Y94" i="3"/>
  <c r="Y49" i="3"/>
  <c r="Y76" i="3"/>
  <c r="Y77" i="3"/>
  <c r="Y117" i="3"/>
  <c r="Y8" i="3"/>
  <c r="Y28" i="3"/>
  <c r="Y24" i="3"/>
  <c r="Y45" i="3"/>
  <c r="Y13" i="3"/>
  <c r="Y124" i="3"/>
  <c r="Y120" i="3"/>
  <c r="Y69" i="3"/>
  <c r="Y78" i="3"/>
  <c r="Y26" i="3"/>
  <c r="Y12" i="3"/>
  <c r="Y17" i="3"/>
  <c r="Y64" i="3"/>
  <c r="Y80" i="3"/>
  <c r="Y110" i="3"/>
  <c r="Y65" i="3"/>
  <c r="Y21" i="3"/>
  <c r="Y38" i="3"/>
  <c r="Y127" i="3"/>
  <c r="Y40" i="3"/>
  <c r="Y100" i="3"/>
  <c r="Y91" i="3"/>
  <c r="Y126" i="3"/>
  <c r="Y121" i="3"/>
  <c r="Y68" i="3"/>
  <c r="Y73" i="3"/>
  <c r="Y86" i="3"/>
  <c r="Y96" i="3"/>
  <c r="Y9" i="3"/>
  <c r="Y74" i="3"/>
  <c r="Y54" i="3"/>
  <c r="Y56" i="3"/>
  <c r="Y108" i="3"/>
  <c r="Y27" i="3"/>
  <c r="Y98" i="3"/>
  <c r="Y107" i="3"/>
  <c r="Y31" i="3"/>
  <c r="Y92" i="3"/>
  <c r="Y6" i="3"/>
  <c r="Y44" i="3"/>
  <c r="Y19" i="3"/>
  <c r="Y63" i="3"/>
  <c r="Y15" i="3"/>
  <c r="Y95" i="3"/>
  <c r="Y111" i="3"/>
  <c r="Y125" i="3"/>
  <c r="Y85" i="3"/>
  <c r="Y32" i="3"/>
  <c r="Y41" i="3"/>
  <c r="Y30" i="3"/>
  <c r="Y81" i="3"/>
  <c r="Y113" i="3"/>
  <c r="Y123" i="3"/>
  <c r="Y55" i="3"/>
  <c r="Y102" i="3"/>
  <c r="Y20" i="3"/>
  <c r="Y3" i="3"/>
  <c r="AW3" i="3" s="1"/>
  <c r="Y82" i="3"/>
  <c r="Y93" i="3"/>
  <c r="Y25" i="3"/>
  <c r="Q74" i="3"/>
  <c r="Q83" i="3"/>
  <c r="Q27" i="3"/>
  <c r="R27" i="3"/>
  <c r="Q22" i="3"/>
  <c r="R22" i="3"/>
  <c r="AC54" i="3"/>
  <c r="AE54" i="3" s="1"/>
  <c r="AC119" i="3"/>
  <c r="AE119" i="3" s="1"/>
  <c r="AC100" i="3"/>
  <c r="AE100" i="3" s="1"/>
  <c r="AC121" i="3"/>
  <c r="AE121" i="3" s="1"/>
  <c r="AC101" i="3"/>
  <c r="AE101" i="3" s="1"/>
  <c r="AC31" i="3"/>
  <c r="AE31" i="3" s="1"/>
  <c r="AC10" i="3"/>
  <c r="AE10" i="3" s="1"/>
  <c r="AC112" i="3"/>
  <c r="AE112" i="3" s="1"/>
  <c r="AC109" i="3"/>
  <c r="AE109" i="3" s="1"/>
  <c r="AC117" i="3"/>
  <c r="AE117" i="3" s="1"/>
  <c r="AC108" i="3"/>
  <c r="AE108" i="3" s="1"/>
  <c r="AC75" i="3"/>
  <c r="AE75" i="3" s="1"/>
  <c r="AC71" i="3"/>
  <c r="AE71" i="3" s="1"/>
  <c r="AC78" i="3"/>
  <c r="AE78" i="3" s="1"/>
  <c r="AC11" i="3"/>
  <c r="AE11" i="3" s="1"/>
  <c r="AC44" i="3"/>
  <c r="AE44" i="3" s="1"/>
  <c r="AC65" i="3"/>
  <c r="AE65" i="3" s="1"/>
  <c r="AC39" i="3"/>
  <c r="AE39" i="3" s="1"/>
  <c r="AC104" i="3"/>
  <c r="AE104" i="3" s="1"/>
  <c r="AC59" i="3"/>
  <c r="AE59" i="3" s="1"/>
  <c r="AC85" i="3"/>
  <c r="AE85" i="3" s="1"/>
  <c r="AC122" i="3"/>
  <c r="AE122" i="3" s="1"/>
  <c r="AC61" i="3"/>
  <c r="AE61" i="3" s="1"/>
  <c r="AC74" i="3"/>
  <c r="AE74" i="3" s="1"/>
  <c r="AC4" i="3"/>
  <c r="AE4" i="3" s="1"/>
  <c r="AC20" i="3"/>
  <c r="AE20" i="3" s="1"/>
  <c r="AC27" i="3"/>
  <c r="AE27" i="3" s="1"/>
  <c r="AC12" i="3"/>
  <c r="AE12" i="3" s="1"/>
  <c r="AC30" i="3"/>
  <c r="AE30" i="3" s="1"/>
  <c r="AC35" i="3"/>
  <c r="AE35" i="3" s="1"/>
  <c r="AC3" i="3"/>
  <c r="AE3" i="3" s="1"/>
  <c r="AC80" i="3"/>
  <c r="AE80" i="3" s="1"/>
  <c r="AC77" i="3"/>
  <c r="AE77" i="3" s="1"/>
  <c r="AC63" i="3"/>
  <c r="AE63" i="3" s="1"/>
  <c r="AC115" i="3"/>
  <c r="AE115" i="3" s="1"/>
  <c r="AC89" i="3"/>
  <c r="AE89" i="3" s="1"/>
  <c r="AC102" i="3"/>
  <c r="AE102" i="3" s="1"/>
  <c r="AC64" i="3"/>
  <c r="AE64" i="3" s="1"/>
  <c r="AC22" i="3"/>
  <c r="AE22" i="3" s="1"/>
  <c r="AC32" i="3"/>
  <c r="AE32" i="3" s="1"/>
  <c r="AC86" i="3"/>
  <c r="AE86" i="3" s="1"/>
  <c r="AC23" i="3"/>
  <c r="AE23" i="3" s="1"/>
  <c r="AC128" i="3"/>
  <c r="AE128" i="3" s="1"/>
  <c r="AC127" i="3"/>
  <c r="AE127" i="3" s="1"/>
  <c r="AC15" i="3"/>
  <c r="AE15" i="3" s="1"/>
  <c r="AC38" i="3"/>
  <c r="AE38" i="3" s="1"/>
  <c r="AC58" i="3"/>
  <c r="AE58" i="3" s="1"/>
  <c r="AC69" i="3"/>
  <c r="AE69" i="3" s="1"/>
  <c r="AC91" i="3"/>
  <c r="AE91" i="3" s="1"/>
  <c r="AC124" i="3"/>
  <c r="AE124" i="3" s="1"/>
  <c r="AC9" i="3"/>
  <c r="AE9" i="3" s="1"/>
  <c r="AC110" i="3"/>
  <c r="AE110" i="3" s="1"/>
  <c r="AC36" i="3"/>
  <c r="AE36" i="3" s="1"/>
  <c r="AC79" i="3"/>
  <c r="AE79" i="3" s="1"/>
  <c r="AC120" i="3"/>
  <c r="AE120" i="3" s="1"/>
  <c r="AC90" i="3"/>
  <c r="AE90" i="3" s="1"/>
  <c r="AC46" i="3"/>
  <c r="AE46" i="3" s="1"/>
  <c r="AC48" i="3"/>
  <c r="AE48" i="3" s="1"/>
  <c r="AC99" i="3"/>
  <c r="AE99" i="3" s="1"/>
  <c r="AC113" i="3"/>
  <c r="AE113" i="3" s="1"/>
  <c r="AC66" i="3"/>
  <c r="AE66" i="3" s="1"/>
  <c r="AC55" i="3"/>
  <c r="AE55" i="3" s="1"/>
  <c r="AC114" i="3"/>
  <c r="AE114" i="3" s="1"/>
  <c r="AC21" i="3"/>
  <c r="AE21" i="3" s="1"/>
  <c r="AC45" i="3"/>
  <c r="AE45" i="3" s="1"/>
  <c r="AC68" i="3"/>
  <c r="AE68" i="3" s="1"/>
  <c r="AC116" i="3"/>
  <c r="AE116" i="3" s="1"/>
  <c r="AC105" i="3"/>
  <c r="AE105" i="3" s="1"/>
  <c r="AC126" i="3"/>
  <c r="AE126" i="3" s="1"/>
  <c r="AC88" i="3"/>
  <c r="AE88" i="3" s="1"/>
  <c r="AC129" i="3"/>
  <c r="AE129" i="3" s="1"/>
  <c r="AC40" i="3"/>
  <c r="AE40" i="3" s="1"/>
  <c r="AC60" i="3"/>
  <c r="AE60" i="3" s="1"/>
  <c r="AC29" i="3"/>
  <c r="AE29" i="3" s="1"/>
  <c r="AC107" i="3"/>
  <c r="AE107" i="3" s="1"/>
  <c r="AC47" i="3"/>
  <c r="AE47" i="3" s="1"/>
  <c r="AC76" i="3"/>
  <c r="AE76" i="3" s="1"/>
  <c r="AC49" i="3"/>
  <c r="AE49" i="3" s="1"/>
  <c r="AC92" i="3"/>
  <c r="AE92" i="3" s="1"/>
  <c r="AC6" i="3"/>
  <c r="AE6" i="3" s="1"/>
  <c r="AC118" i="3"/>
  <c r="AE118" i="3" s="1"/>
  <c r="AC111" i="3"/>
  <c r="AE111" i="3" s="1"/>
  <c r="AC98" i="3"/>
  <c r="AE98" i="3" s="1"/>
  <c r="AC72" i="3"/>
  <c r="AE72" i="3" s="1"/>
  <c r="AC52" i="3"/>
  <c r="AE52" i="3" s="1"/>
  <c r="AC18" i="3"/>
  <c r="AE18" i="3" s="1"/>
  <c r="AC16" i="3"/>
  <c r="AE16" i="3" s="1"/>
  <c r="AC62" i="3"/>
  <c r="AE62" i="3" s="1"/>
  <c r="AC5" i="3"/>
  <c r="AE5" i="3" s="1"/>
  <c r="AC19" i="3"/>
  <c r="AE19" i="3" s="1"/>
  <c r="AC8" i="3"/>
  <c r="AE8" i="3" s="1"/>
  <c r="AC103" i="3"/>
  <c r="AE103" i="3" s="1"/>
  <c r="AC57" i="3"/>
  <c r="AE57" i="3" s="1"/>
  <c r="AC26" i="3"/>
  <c r="AE26" i="3" s="1"/>
  <c r="AC94" i="3"/>
  <c r="AE94" i="3" s="1"/>
  <c r="AC87" i="3"/>
  <c r="AE87" i="3" s="1"/>
  <c r="AC95" i="3"/>
  <c r="AE95" i="3" s="1"/>
  <c r="AC106" i="3"/>
  <c r="AE106" i="3" s="1"/>
  <c r="AC123" i="3"/>
  <c r="AE123" i="3" s="1"/>
  <c r="AC53" i="3"/>
  <c r="AE53" i="3" s="1"/>
  <c r="AC97" i="3"/>
  <c r="AE97" i="3" s="1"/>
  <c r="AC2" i="3"/>
  <c r="AE2" i="3" s="1"/>
  <c r="AC42" i="3"/>
  <c r="AE42" i="3" s="1"/>
  <c r="AC125" i="3"/>
  <c r="AE125" i="3" s="1"/>
  <c r="AC41" i="3"/>
  <c r="AE41" i="3" s="1"/>
  <c r="AC50" i="3"/>
  <c r="AE50" i="3" s="1"/>
  <c r="AC14" i="3"/>
  <c r="AE14" i="3" s="1"/>
  <c r="AC51" i="3"/>
  <c r="AE51" i="3" s="1"/>
  <c r="AC28" i="3"/>
  <c r="AE28" i="3" s="1"/>
  <c r="AC43" i="3"/>
  <c r="AE43" i="3" s="1"/>
  <c r="AE93" i="3"/>
  <c r="BO35" i="12"/>
  <c r="BP35" i="12" s="1"/>
  <c r="AN35" i="12"/>
  <c r="AO35" i="12" s="1"/>
  <c r="AW35" i="12"/>
  <c r="AX35" i="12" s="1"/>
  <c r="D35" i="12"/>
  <c r="E35" i="12" s="1"/>
  <c r="AE35" i="12"/>
  <c r="AF35" i="12" s="1"/>
  <c r="M35" i="12"/>
  <c r="N35" i="12" s="1"/>
  <c r="Q45" i="3"/>
  <c r="Q90" i="3"/>
  <c r="Q124" i="3"/>
  <c r="Q93" i="3"/>
  <c r="Q16" i="3"/>
  <c r="Q19" i="3"/>
  <c r="Q34" i="3"/>
  <c r="Q59" i="3"/>
  <c r="Q55" i="3"/>
  <c r="Q10" i="3"/>
  <c r="Q31" i="3"/>
  <c r="Q24" i="3"/>
  <c r="Q85" i="3"/>
  <c r="Q29" i="3"/>
  <c r="Q4" i="3"/>
  <c r="Q64" i="3"/>
  <c r="Q35" i="3"/>
  <c r="Q71" i="3"/>
  <c r="Q11" i="3"/>
  <c r="Q100" i="3"/>
  <c r="Q30" i="3"/>
  <c r="Q102" i="3"/>
  <c r="Q17" i="3"/>
  <c r="Q95" i="3"/>
  <c r="Q3" i="3"/>
  <c r="Q103" i="3"/>
  <c r="Q88" i="3"/>
  <c r="Q117" i="3"/>
  <c r="Q94" i="3"/>
  <c r="Q28" i="3"/>
  <c r="Q92" i="3"/>
  <c r="Q36" i="3"/>
  <c r="Q73" i="3"/>
  <c r="Q115" i="3"/>
  <c r="Q46" i="3"/>
  <c r="Q120" i="3"/>
  <c r="Q68" i="3"/>
  <c r="Q42" i="3"/>
  <c r="Q53" i="3"/>
  <c r="Q106" i="3"/>
  <c r="Q78" i="3"/>
  <c r="Q118" i="3"/>
  <c r="Q81" i="3"/>
  <c r="Q23" i="3"/>
  <c r="Q125" i="3"/>
  <c r="Q114" i="3"/>
  <c r="Q111" i="3"/>
  <c r="Q51" i="3"/>
  <c r="Q12" i="3"/>
  <c r="Q67" i="3"/>
  <c r="Q80" i="3"/>
  <c r="Q79" i="3"/>
  <c r="Q69" i="3"/>
  <c r="Q18" i="3"/>
  <c r="Q40" i="3"/>
  <c r="Q127" i="3"/>
  <c r="Q56" i="3"/>
  <c r="Q82" i="3"/>
  <c r="Q116" i="3"/>
  <c r="Q57" i="3"/>
  <c r="Q61" i="3"/>
  <c r="Q109" i="3"/>
  <c r="Q20" i="3"/>
  <c r="Q48" i="3"/>
  <c r="Q21" i="3"/>
  <c r="Q66" i="3"/>
  <c r="Q112" i="3"/>
  <c r="Q33" i="3"/>
  <c r="Q41" i="3"/>
  <c r="Q2" i="3"/>
  <c r="Q113" i="3"/>
  <c r="Q8" i="3"/>
  <c r="Q60" i="3"/>
  <c r="Q104" i="3"/>
  <c r="Q63" i="3"/>
  <c r="Q54" i="3"/>
  <c r="Q91" i="3"/>
  <c r="Q128" i="3"/>
  <c r="Q26" i="3"/>
  <c r="Q58" i="3"/>
  <c r="Q47" i="3"/>
  <c r="Q96" i="3"/>
  <c r="Q105" i="3"/>
  <c r="Q13" i="3"/>
  <c r="Q62" i="3"/>
  <c r="Q6" i="3"/>
  <c r="Q122" i="3"/>
  <c r="Q77" i="3"/>
  <c r="Q38" i="3"/>
  <c r="Q65" i="3"/>
  <c r="Q14" i="3"/>
  <c r="Q107" i="3"/>
  <c r="Q52" i="3"/>
  <c r="Q87" i="3"/>
  <c r="Q76" i="3"/>
  <c r="Q37" i="3"/>
  <c r="Q75" i="3"/>
  <c r="Q5" i="3"/>
  <c r="Q15" i="3"/>
  <c r="Q108" i="3"/>
  <c r="Q50" i="3"/>
  <c r="Q129" i="3"/>
  <c r="Q99" i="3"/>
  <c r="Q89" i="3"/>
  <c r="Q72" i="3"/>
  <c r="Q32" i="3"/>
  <c r="Q98" i="3"/>
  <c r="Q86" i="3"/>
  <c r="Q39" i="3"/>
  <c r="Q126" i="3"/>
  <c r="Q49" i="3"/>
  <c r="Q123" i="3"/>
  <c r="Q110" i="3"/>
  <c r="Q121" i="3"/>
  <c r="Q7" i="3"/>
  <c r="Q70" i="3"/>
  <c r="Q44" i="3"/>
  <c r="Q101" i="3"/>
  <c r="Q119" i="3"/>
  <c r="Q9" i="3"/>
  <c r="Q97" i="3"/>
  <c r="AU123" i="3"/>
  <c r="AU50" i="3"/>
  <c r="AU10" i="3"/>
  <c r="AU124" i="3"/>
  <c r="AU66" i="3"/>
  <c r="AU71" i="3"/>
  <c r="AU55" i="3"/>
  <c r="AU43" i="3"/>
  <c r="AU21" i="3"/>
  <c r="AU47" i="3"/>
  <c r="AU69" i="3"/>
  <c r="AU74" i="3"/>
  <c r="AU13" i="3"/>
  <c r="AU111" i="3"/>
  <c r="AU87" i="3"/>
  <c r="AU77" i="3"/>
  <c r="AU34" i="3"/>
  <c r="AU109" i="3"/>
  <c r="AU41" i="3"/>
  <c r="AU8" i="3"/>
  <c r="AU129" i="3"/>
  <c r="AU3" i="3"/>
  <c r="AU33" i="3"/>
  <c r="AU108" i="3"/>
  <c r="AU81" i="3"/>
  <c r="AU90" i="3"/>
  <c r="AU48" i="3"/>
  <c r="AU35" i="3"/>
  <c r="AU105" i="3"/>
  <c r="AU88" i="3"/>
  <c r="AU73" i="3"/>
  <c r="AU24" i="3"/>
  <c r="AU85" i="3"/>
  <c r="AU61" i="3"/>
  <c r="AU126" i="3"/>
  <c r="AU91" i="3"/>
  <c r="AU15" i="3"/>
  <c r="AU95" i="3"/>
  <c r="AU80" i="3"/>
  <c r="AU62" i="3"/>
  <c r="AU106" i="3"/>
  <c r="AU6" i="3"/>
  <c r="AU4" i="3"/>
  <c r="AU44" i="3"/>
  <c r="AU98" i="3"/>
  <c r="AU72" i="3"/>
  <c r="AU45" i="3"/>
  <c r="AU23" i="3"/>
  <c r="AU120" i="3"/>
  <c r="AU12" i="3"/>
  <c r="AU37" i="3"/>
  <c r="AU83" i="3"/>
  <c r="AU60" i="3"/>
  <c r="AU70" i="3"/>
  <c r="AU59" i="3"/>
  <c r="AU82" i="3"/>
  <c r="AU113" i="3"/>
  <c r="AU122" i="3"/>
  <c r="AU116" i="3"/>
  <c r="AU107" i="3"/>
  <c r="AU29" i="3"/>
  <c r="AU49" i="3"/>
  <c r="AU96" i="3"/>
  <c r="AU16" i="3"/>
  <c r="AU38" i="3"/>
  <c r="AU112" i="3"/>
  <c r="AU79" i="3"/>
  <c r="AU22" i="3"/>
  <c r="AU7" i="3"/>
  <c r="AU9" i="3"/>
  <c r="AU11" i="3"/>
  <c r="AU128" i="3"/>
  <c r="AU58" i="3"/>
  <c r="AU39" i="3"/>
  <c r="AU14" i="3"/>
  <c r="AU114" i="3"/>
  <c r="AU86" i="3"/>
  <c r="AU65" i="3"/>
  <c r="AU118" i="3"/>
  <c r="AU119" i="3"/>
  <c r="AU68" i="3"/>
  <c r="AU27" i="3"/>
  <c r="AU125" i="3"/>
  <c r="AU31" i="3"/>
  <c r="AU26" i="3"/>
  <c r="AU110" i="3"/>
  <c r="AU76" i="3"/>
  <c r="AU30" i="3"/>
  <c r="AU63" i="3"/>
  <c r="AU99" i="3"/>
  <c r="AU56" i="3"/>
  <c r="AU54" i="3"/>
  <c r="AU121" i="3"/>
  <c r="AU57" i="3"/>
  <c r="AU101" i="3"/>
  <c r="AU94" i="3"/>
  <c r="AU100" i="3"/>
  <c r="AU67" i="3"/>
  <c r="AU5" i="3"/>
  <c r="AU75" i="3"/>
  <c r="AU52" i="3"/>
  <c r="AU89" i="3"/>
  <c r="AU102" i="3"/>
  <c r="AU115" i="3"/>
  <c r="AU51" i="3"/>
  <c r="AU28" i="3"/>
  <c r="AU127" i="3"/>
  <c r="AU117" i="3"/>
  <c r="AU18" i="3"/>
  <c r="AU20" i="3"/>
  <c r="AU46" i="3"/>
  <c r="AU53" i="3"/>
  <c r="AU103" i="3"/>
  <c r="AU92" i="3"/>
  <c r="AU97" i="3"/>
  <c r="AU32" i="3"/>
  <c r="AU64" i="3"/>
  <c r="AU19" i="3"/>
  <c r="AU17" i="3"/>
  <c r="AU104" i="3"/>
  <c r="AU42" i="3"/>
  <c r="AU36" i="3"/>
  <c r="AU78" i="3"/>
  <c r="AU40" i="3"/>
  <c r="AU84" i="3"/>
  <c r="AT30" i="3"/>
  <c r="AT68" i="3"/>
  <c r="AT42" i="3"/>
  <c r="AT32" i="3"/>
  <c r="AT53" i="3"/>
  <c r="AT127" i="3"/>
  <c r="AT52" i="3"/>
  <c r="AT94" i="3"/>
  <c r="AT63" i="3"/>
  <c r="AT27" i="3"/>
  <c r="AT36" i="3"/>
  <c r="AT64" i="3"/>
  <c r="AT123" i="3"/>
  <c r="AT50" i="3"/>
  <c r="AT10" i="3"/>
  <c r="AT124" i="3"/>
  <c r="AT66" i="3"/>
  <c r="AT71" i="3"/>
  <c r="AT55" i="3"/>
  <c r="AT43" i="3"/>
  <c r="AT21" i="3"/>
  <c r="AT47" i="3"/>
  <c r="AT69" i="3"/>
  <c r="AT89" i="3"/>
  <c r="AT74" i="3"/>
  <c r="AT13" i="3"/>
  <c r="AT111" i="3"/>
  <c r="AT87" i="3"/>
  <c r="AT77" i="3"/>
  <c r="AT34" i="3"/>
  <c r="AT109" i="3"/>
  <c r="AT41" i="3"/>
  <c r="AT8" i="3"/>
  <c r="AT129" i="3"/>
  <c r="AT3" i="3"/>
  <c r="AT33" i="3"/>
  <c r="AT108" i="3"/>
  <c r="AT81" i="3"/>
  <c r="AT90" i="3"/>
  <c r="AT48" i="3"/>
  <c r="AT35" i="3"/>
  <c r="AT105" i="3"/>
  <c r="AT88" i="3"/>
  <c r="AT73" i="3"/>
  <c r="AT24" i="3"/>
  <c r="AT85" i="3"/>
  <c r="AT61" i="3"/>
  <c r="AT126" i="3"/>
  <c r="AT91" i="3"/>
  <c r="AT15" i="3"/>
  <c r="AT95" i="3"/>
  <c r="AT80" i="3"/>
  <c r="AT62" i="3"/>
  <c r="AT2" i="3"/>
  <c r="AT106" i="3"/>
  <c r="AT6" i="3"/>
  <c r="AT4" i="3"/>
  <c r="AT44" i="3"/>
  <c r="AT98" i="3"/>
  <c r="AT72" i="3"/>
  <c r="AT45" i="3"/>
  <c r="AT23" i="3"/>
  <c r="AT120" i="3"/>
  <c r="AT12" i="3"/>
  <c r="AT37" i="3"/>
  <c r="AT83" i="3"/>
  <c r="AT60" i="3"/>
  <c r="AT70" i="3"/>
  <c r="AT59" i="3"/>
  <c r="AT82" i="3"/>
  <c r="AT56" i="3"/>
  <c r="AT113" i="3"/>
  <c r="AT122" i="3"/>
  <c r="AT116" i="3"/>
  <c r="AT107" i="3"/>
  <c r="AT29" i="3"/>
  <c r="AT49" i="3"/>
  <c r="AT96" i="3"/>
  <c r="AT16" i="3"/>
  <c r="AT38" i="3"/>
  <c r="AT112" i="3"/>
  <c r="AT79" i="3"/>
  <c r="AT22" i="3"/>
  <c r="AT14" i="3"/>
  <c r="AT78" i="3"/>
  <c r="AT40" i="3"/>
  <c r="AT84" i="3"/>
  <c r="AT39" i="3"/>
  <c r="AT125" i="3"/>
  <c r="AT31" i="3"/>
  <c r="AT26" i="3"/>
  <c r="AT110" i="3"/>
  <c r="AT76" i="3"/>
  <c r="AT58" i="3"/>
  <c r="AT99" i="3"/>
  <c r="AT54" i="3"/>
  <c r="AT121" i="3"/>
  <c r="AT57" i="3"/>
  <c r="AT101" i="3"/>
  <c r="AT128" i="3"/>
  <c r="AT119" i="3"/>
  <c r="AT100" i="3"/>
  <c r="AT67" i="3"/>
  <c r="AT5" i="3"/>
  <c r="AT75" i="3"/>
  <c r="AT11" i="3"/>
  <c r="AT118" i="3"/>
  <c r="AT102" i="3"/>
  <c r="AT115" i="3"/>
  <c r="AT51" i="3"/>
  <c r="AT28" i="3"/>
  <c r="AT9" i="3"/>
  <c r="AT65" i="3"/>
  <c r="AT117" i="3"/>
  <c r="AT18" i="3"/>
  <c r="AT20" i="3"/>
  <c r="AT46" i="3"/>
  <c r="AT7" i="3"/>
  <c r="AT86" i="3"/>
  <c r="AT103" i="3"/>
  <c r="AT92" i="3"/>
  <c r="AT97" i="3"/>
  <c r="AT114" i="3"/>
  <c r="AT19" i="3"/>
  <c r="AT17" i="3"/>
  <c r="AT104" i="3"/>
  <c r="AT93" i="3"/>
  <c r="AT25" i="3"/>
  <c r="AU25" i="3"/>
  <c r="AU93" i="3"/>
  <c r="Q25" i="3"/>
  <c r="AD2" i="3" l="1"/>
  <c r="AI359" i="21"/>
  <c r="T360" i="21"/>
  <c r="U360" i="21" s="1"/>
  <c r="AD3" i="3"/>
  <c r="W141" i="21"/>
  <c r="AW140" i="21"/>
  <c r="AR104" i="21"/>
  <c r="AQ104" i="21"/>
  <c r="T104" i="21"/>
  <c r="AI103" i="21"/>
  <c r="BI103" i="21" s="1"/>
  <c r="BH103" i="21"/>
  <c r="AH249" i="21"/>
  <c r="AI249" i="21" s="1"/>
  <c r="S194" i="21"/>
  <c r="Q194" i="21"/>
  <c r="AH193" i="21"/>
  <c r="R194" i="21"/>
  <c r="S417" i="21"/>
  <c r="Q417" i="21"/>
  <c r="R417" i="21"/>
  <c r="AH416" i="21"/>
  <c r="AI416" i="21" s="1"/>
  <c r="S306" i="21"/>
  <c r="Q306" i="21"/>
  <c r="AH305" i="21"/>
  <c r="AI305" i="21" s="1"/>
  <c r="R306" i="21"/>
  <c r="Q250" i="21"/>
  <c r="S250" i="21"/>
  <c r="R250" i="21"/>
  <c r="AW20" i="3"/>
  <c r="AW44" i="3"/>
  <c r="AW121" i="3"/>
  <c r="AW69" i="3"/>
  <c r="AW33" i="3"/>
  <c r="AW87" i="3"/>
  <c r="AW39" i="3"/>
  <c r="AW128" i="3"/>
  <c r="AW102" i="3"/>
  <c r="AW6" i="3"/>
  <c r="AW126" i="3"/>
  <c r="AW120" i="3"/>
  <c r="AW50" i="3"/>
  <c r="AW105" i="3"/>
  <c r="AW11" i="3"/>
  <c r="AW112" i="3"/>
  <c r="AW55" i="3"/>
  <c r="AW92" i="3"/>
  <c r="AW91" i="3"/>
  <c r="AW124" i="3"/>
  <c r="AW90" i="3"/>
  <c r="AW22" i="3"/>
  <c r="AW10" i="3"/>
  <c r="AW48" i="3"/>
  <c r="AW123" i="3"/>
  <c r="AW31" i="3"/>
  <c r="AW100" i="3"/>
  <c r="AW13" i="3"/>
  <c r="AW83" i="3"/>
  <c r="AW4" i="3"/>
  <c r="AW23" i="3"/>
  <c r="AW42" i="3"/>
  <c r="AW113" i="3"/>
  <c r="AW107" i="3"/>
  <c r="AW40" i="3"/>
  <c r="AW45" i="3"/>
  <c r="AW53" i="3"/>
  <c r="AW109" i="3"/>
  <c r="AW35" i="3"/>
  <c r="AW72" i="3"/>
  <c r="AW81" i="3"/>
  <c r="AW98" i="3"/>
  <c r="AW127" i="3"/>
  <c r="AW24" i="3"/>
  <c r="AW34" i="3"/>
  <c r="AW46" i="3"/>
  <c r="AW52" i="3"/>
  <c r="AW43" i="3"/>
  <c r="AW30" i="3"/>
  <c r="AW27" i="3"/>
  <c r="AW38" i="3"/>
  <c r="AW28" i="3"/>
  <c r="AW122" i="3"/>
  <c r="AW70" i="3"/>
  <c r="AW29" i="3"/>
  <c r="AW51" i="3"/>
  <c r="AW41" i="3"/>
  <c r="AW108" i="3"/>
  <c r="AW21" i="3"/>
  <c r="AW8" i="3"/>
  <c r="AW14" i="3"/>
  <c r="AW88" i="3"/>
  <c r="AW104" i="3"/>
  <c r="AW118" i="3"/>
  <c r="AW32" i="3"/>
  <c r="AW56" i="3"/>
  <c r="AW65" i="3"/>
  <c r="AW117" i="3"/>
  <c r="AW89" i="3"/>
  <c r="AW84" i="3"/>
  <c r="AW97" i="3"/>
  <c r="AW57" i="3"/>
  <c r="AW85" i="3"/>
  <c r="AW54" i="3"/>
  <c r="AW110" i="3"/>
  <c r="AW77" i="3"/>
  <c r="AW18" i="3"/>
  <c r="AW59" i="3"/>
  <c r="AW106" i="3"/>
  <c r="AW61" i="3"/>
  <c r="AW125" i="3"/>
  <c r="AW74" i="3"/>
  <c r="AW80" i="3"/>
  <c r="AW76" i="3"/>
  <c r="AW36" i="3"/>
  <c r="AW75" i="3"/>
  <c r="AW37" i="3"/>
  <c r="AW111" i="3"/>
  <c r="AW9" i="3"/>
  <c r="AW64" i="3"/>
  <c r="AW49" i="3"/>
  <c r="AW114" i="3"/>
  <c r="AW58" i="3"/>
  <c r="AW115" i="3"/>
  <c r="AW25" i="3"/>
  <c r="AW95" i="3"/>
  <c r="AW96" i="3"/>
  <c r="AW17" i="3"/>
  <c r="AW94" i="3"/>
  <c r="AW7" i="3"/>
  <c r="AW2" i="3"/>
  <c r="AW101" i="3"/>
  <c r="AW93" i="3"/>
  <c r="AW15" i="3"/>
  <c r="AW86" i="3"/>
  <c r="AW12" i="3"/>
  <c r="AW79" i="3"/>
  <c r="AW116" i="3"/>
  <c r="AW62" i="3"/>
  <c r="AW47" i="3"/>
  <c r="AW67" i="3"/>
  <c r="AW82" i="3"/>
  <c r="AW63" i="3"/>
  <c r="AW73" i="3"/>
  <c r="AW26" i="3"/>
  <c r="AW103" i="3"/>
  <c r="AW71" i="3"/>
  <c r="AW16" i="3"/>
  <c r="AW60" i="3"/>
  <c r="AW5" i="3"/>
  <c r="AW19" i="3"/>
  <c r="AW68" i="3"/>
  <c r="AW78" i="3"/>
  <c r="AW99" i="3"/>
  <c r="AW66" i="3"/>
  <c r="AW119" i="3"/>
  <c r="AW129" i="3"/>
  <c r="AD9" i="3"/>
  <c r="AD5" i="3"/>
  <c r="H27" i="12" s="1"/>
  <c r="AA5" i="3"/>
  <c r="AD43" i="3"/>
  <c r="AA97" i="3"/>
  <c r="AD97" i="3"/>
  <c r="H24" i="12" s="1"/>
  <c r="AA110" i="3"/>
  <c r="AD110" i="3"/>
  <c r="H29" i="12" s="1"/>
  <c r="AA72" i="3"/>
  <c r="AD72" i="3"/>
  <c r="AA75" i="3"/>
  <c r="AD75" i="3"/>
  <c r="H19" i="12" s="1"/>
  <c r="AA38" i="3"/>
  <c r="AD38" i="3"/>
  <c r="AA47" i="3"/>
  <c r="AD47" i="3"/>
  <c r="AA60" i="3"/>
  <c r="AD60" i="3"/>
  <c r="AA21" i="3"/>
  <c r="AD21" i="3"/>
  <c r="AA56" i="3"/>
  <c r="AD56" i="3"/>
  <c r="AA12" i="3"/>
  <c r="AD12" i="3"/>
  <c r="AA78" i="3"/>
  <c r="AD78" i="3"/>
  <c r="AA73" i="3"/>
  <c r="AD73" i="3"/>
  <c r="AA3" i="3"/>
  <c r="AA35" i="3"/>
  <c r="AD35" i="3"/>
  <c r="AA55" i="3"/>
  <c r="AD55" i="3"/>
  <c r="AA45" i="3"/>
  <c r="AD45" i="3"/>
  <c r="AA27" i="3"/>
  <c r="AD27" i="3"/>
  <c r="AA104" i="3"/>
  <c r="AD104" i="3"/>
  <c r="H23" i="12" s="1"/>
  <c r="AA115" i="3"/>
  <c r="AD115" i="3"/>
  <c r="AA10" i="3"/>
  <c r="AD10" i="3"/>
  <c r="AA9" i="3"/>
  <c r="AA123" i="3"/>
  <c r="AD123" i="3"/>
  <c r="AA89" i="3"/>
  <c r="AD89" i="3"/>
  <c r="AD37" i="3"/>
  <c r="AA77" i="3"/>
  <c r="AD77" i="3"/>
  <c r="AA58" i="3"/>
  <c r="AD58" i="3"/>
  <c r="AA8" i="3"/>
  <c r="AD8" i="3"/>
  <c r="AA48" i="3"/>
  <c r="AD48" i="3"/>
  <c r="AA127" i="3"/>
  <c r="AD127" i="3"/>
  <c r="AA51" i="3"/>
  <c r="AD51" i="3"/>
  <c r="H26" i="12" s="1"/>
  <c r="AA106" i="3"/>
  <c r="AD106" i="3"/>
  <c r="AA36" i="3"/>
  <c r="AD36" i="3"/>
  <c r="AA95" i="3"/>
  <c r="AD95" i="3"/>
  <c r="AA64" i="3"/>
  <c r="AD64" i="3"/>
  <c r="AA59" i="3"/>
  <c r="AD59" i="3"/>
  <c r="AA83" i="3"/>
  <c r="AD83" i="3"/>
  <c r="AA67" i="3"/>
  <c r="AD67" i="3"/>
  <c r="AA119" i="3"/>
  <c r="AD119" i="3"/>
  <c r="AA49" i="3"/>
  <c r="AD49" i="3"/>
  <c r="AA99" i="3"/>
  <c r="AD99" i="3"/>
  <c r="AA76" i="3"/>
  <c r="AD76" i="3"/>
  <c r="H21" i="12" s="1"/>
  <c r="AA122" i="3"/>
  <c r="AD122" i="3"/>
  <c r="AA26" i="3"/>
  <c r="AD26" i="3"/>
  <c r="AA113" i="3"/>
  <c r="AD113" i="3"/>
  <c r="AA20" i="3"/>
  <c r="AD20" i="3"/>
  <c r="H25" i="12" s="1"/>
  <c r="AA40" i="3"/>
  <c r="AD40" i="3"/>
  <c r="H30" i="12" s="1"/>
  <c r="AA111" i="3"/>
  <c r="AD111" i="3"/>
  <c r="AA53" i="3"/>
  <c r="AD53" i="3"/>
  <c r="AA92" i="3"/>
  <c r="AD92" i="3"/>
  <c r="AA17" i="3"/>
  <c r="AD17" i="3"/>
  <c r="AA4" i="3"/>
  <c r="AD4" i="3"/>
  <c r="AA34" i="3"/>
  <c r="AD34" i="3"/>
  <c r="AA74" i="3"/>
  <c r="AD74" i="3"/>
  <c r="AA25" i="3"/>
  <c r="AD25" i="3"/>
  <c r="H15" i="12" s="1"/>
  <c r="AA32" i="3"/>
  <c r="AD32" i="3"/>
  <c r="AA66" i="3"/>
  <c r="AD66" i="3"/>
  <c r="AA101" i="3"/>
  <c r="AD101" i="3"/>
  <c r="H20" i="12" s="1"/>
  <c r="AA126" i="3"/>
  <c r="AD126" i="3"/>
  <c r="AA129" i="3"/>
  <c r="AD129" i="3"/>
  <c r="AA87" i="3"/>
  <c r="AD87" i="3"/>
  <c r="AA6" i="3"/>
  <c r="AD6" i="3"/>
  <c r="AA128" i="3"/>
  <c r="AD128" i="3"/>
  <c r="AA2" i="3"/>
  <c r="AA109" i="3"/>
  <c r="AD109" i="3"/>
  <c r="AA18" i="3"/>
  <c r="AD18" i="3"/>
  <c r="AA114" i="3"/>
  <c r="AD114" i="3"/>
  <c r="AA42" i="3"/>
  <c r="AD42" i="3"/>
  <c r="AA28" i="3"/>
  <c r="AD28" i="3"/>
  <c r="H18" i="12" s="1"/>
  <c r="AA102" i="3"/>
  <c r="AD102" i="3"/>
  <c r="AA29" i="3"/>
  <c r="AD29" i="3"/>
  <c r="AA19" i="3"/>
  <c r="AD19" i="3"/>
  <c r="AA121" i="3"/>
  <c r="AD121" i="3"/>
  <c r="AA96" i="3"/>
  <c r="AD96" i="3"/>
  <c r="AA118" i="3"/>
  <c r="AD118" i="3"/>
  <c r="AA71" i="3"/>
  <c r="AD71" i="3"/>
  <c r="AA90" i="3"/>
  <c r="AD90" i="3"/>
  <c r="AA44" i="3"/>
  <c r="AD44" i="3"/>
  <c r="AA39" i="3"/>
  <c r="AD39" i="3"/>
  <c r="AA50" i="3"/>
  <c r="AD50" i="3"/>
  <c r="AA52" i="3"/>
  <c r="AD52" i="3"/>
  <c r="AA62" i="3"/>
  <c r="AD62" i="3"/>
  <c r="AA91" i="3"/>
  <c r="AD91" i="3"/>
  <c r="AA41" i="3"/>
  <c r="AD41" i="3"/>
  <c r="AA61" i="3"/>
  <c r="AD61" i="3"/>
  <c r="AA69" i="3"/>
  <c r="AD69" i="3"/>
  <c r="AA125" i="3"/>
  <c r="AD125" i="3"/>
  <c r="AA68" i="3"/>
  <c r="AD68" i="3"/>
  <c r="AA94" i="3"/>
  <c r="AD94" i="3"/>
  <c r="AA30" i="3"/>
  <c r="AD30" i="3"/>
  <c r="AA85" i="3"/>
  <c r="AD85" i="3"/>
  <c r="AA16" i="3"/>
  <c r="AD16" i="3"/>
  <c r="AA70" i="3"/>
  <c r="AD70" i="3"/>
  <c r="AA86" i="3"/>
  <c r="AD86" i="3"/>
  <c r="AA108" i="3"/>
  <c r="AD108" i="3"/>
  <c r="AA107" i="3"/>
  <c r="AD107" i="3"/>
  <c r="AA13" i="3"/>
  <c r="AD13" i="3"/>
  <c r="AA54" i="3"/>
  <c r="AD54" i="3"/>
  <c r="AA33" i="3"/>
  <c r="AD33" i="3"/>
  <c r="AA57" i="3"/>
  <c r="AD57" i="3"/>
  <c r="H28" i="12" s="1"/>
  <c r="AA79" i="3"/>
  <c r="AD79" i="3"/>
  <c r="AA23" i="3"/>
  <c r="AD23" i="3"/>
  <c r="AA120" i="3"/>
  <c r="AD120" i="3"/>
  <c r="AA117" i="3"/>
  <c r="AD117" i="3"/>
  <c r="AA100" i="3"/>
  <c r="AD100" i="3"/>
  <c r="AA24" i="3"/>
  <c r="AD24" i="3"/>
  <c r="AA93" i="3"/>
  <c r="AD93" i="3"/>
  <c r="H16" i="12" s="1"/>
  <c r="AA84" i="3"/>
  <c r="AD84" i="3"/>
  <c r="H22" i="12" s="1"/>
  <c r="AA65" i="3"/>
  <c r="AD65" i="3"/>
  <c r="AA82" i="3"/>
  <c r="AD82" i="3"/>
  <c r="AA103" i="3"/>
  <c r="AD103" i="3"/>
  <c r="AA7" i="3"/>
  <c r="AD7" i="3"/>
  <c r="AA98" i="3"/>
  <c r="AD98" i="3"/>
  <c r="AA15" i="3"/>
  <c r="AD15" i="3"/>
  <c r="AA14" i="3"/>
  <c r="AD14" i="3"/>
  <c r="AA105" i="3"/>
  <c r="AD105" i="3"/>
  <c r="AA63" i="3"/>
  <c r="AD63" i="3"/>
  <c r="AA112" i="3"/>
  <c r="AD112" i="3"/>
  <c r="AA116" i="3"/>
  <c r="AD116" i="3"/>
  <c r="AA80" i="3"/>
  <c r="AD80" i="3"/>
  <c r="AA81" i="3"/>
  <c r="AD81" i="3"/>
  <c r="AA46" i="3"/>
  <c r="AD46" i="3"/>
  <c r="H17" i="12" s="1"/>
  <c r="AA88" i="3"/>
  <c r="AD88" i="3"/>
  <c r="AA11" i="3"/>
  <c r="AD11" i="3"/>
  <c r="AA31" i="3"/>
  <c r="AD31" i="3"/>
  <c r="AA124" i="3"/>
  <c r="AD124" i="3"/>
  <c r="AA22" i="3"/>
  <c r="AD22" i="3"/>
  <c r="AA37" i="3"/>
  <c r="AZ25" i="3"/>
  <c r="AV32" i="3"/>
  <c r="AV129" i="3"/>
  <c r="AV44" i="3"/>
  <c r="AV124" i="3"/>
  <c r="AV15" i="3"/>
  <c r="AV64" i="3"/>
  <c r="AV105" i="3"/>
  <c r="AV114" i="3"/>
  <c r="AV13" i="3"/>
  <c r="AV125" i="3"/>
  <c r="AV22" i="3"/>
  <c r="AV19" i="3"/>
  <c r="AV107" i="3"/>
  <c r="AV20" i="3"/>
  <c r="AV83" i="3"/>
  <c r="AV25" i="3"/>
  <c r="AV102" i="3"/>
  <c r="AV77" i="3"/>
  <c r="AV26" i="3"/>
  <c r="AV104" i="3"/>
  <c r="AV123" i="3"/>
  <c r="AV51" i="3"/>
  <c r="AV67" i="3"/>
  <c r="AV99" i="3"/>
  <c r="AV127" i="3"/>
  <c r="AV65" i="3"/>
  <c r="AV9" i="3"/>
  <c r="AV49" i="3"/>
  <c r="AV70" i="3"/>
  <c r="AV72" i="3"/>
  <c r="AV80" i="3"/>
  <c r="AV73" i="3"/>
  <c r="AV33" i="3"/>
  <c r="AV87" i="3"/>
  <c r="AV93" i="3"/>
  <c r="AV31" i="3"/>
  <c r="AV17" i="3"/>
  <c r="AV46" i="3"/>
  <c r="AV115" i="3"/>
  <c r="AV100" i="3"/>
  <c r="AV66" i="3"/>
  <c r="AV53" i="3"/>
  <c r="AV86" i="3"/>
  <c r="AV7" i="3"/>
  <c r="AV29" i="3"/>
  <c r="AV60" i="3"/>
  <c r="AV98" i="3"/>
  <c r="AV95" i="3"/>
  <c r="AV88" i="3"/>
  <c r="AV3" i="3"/>
  <c r="AV111" i="3"/>
  <c r="AV71" i="3"/>
  <c r="AV43" i="3"/>
  <c r="AV18" i="3"/>
  <c r="AV89" i="3"/>
  <c r="AV101" i="3"/>
  <c r="AV36" i="3"/>
  <c r="AV42" i="3"/>
  <c r="AV14" i="3"/>
  <c r="AV79" i="3"/>
  <c r="AV116" i="3"/>
  <c r="AV37" i="3"/>
  <c r="AV4" i="3"/>
  <c r="AV91" i="3"/>
  <c r="AV35" i="3"/>
  <c r="AV8" i="3"/>
  <c r="AV74" i="3"/>
  <c r="AV84" i="3"/>
  <c r="AV97" i="3"/>
  <c r="AV117" i="3"/>
  <c r="AV69" i="3"/>
  <c r="AV57" i="3"/>
  <c r="AV27" i="3"/>
  <c r="AV68" i="3"/>
  <c r="AV39" i="3"/>
  <c r="AV112" i="3"/>
  <c r="AV122" i="3"/>
  <c r="AV12" i="3"/>
  <c r="AV6" i="3"/>
  <c r="AV126" i="3"/>
  <c r="AV48" i="3"/>
  <c r="AV41" i="3"/>
  <c r="AV40" i="3"/>
  <c r="AV92" i="3"/>
  <c r="AV47" i="3"/>
  <c r="AV10" i="3"/>
  <c r="AV121" i="3"/>
  <c r="AV63" i="3"/>
  <c r="AV30" i="3"/>
  <c r="AV58" i="3"/>
  <c r="AV38" i="3"/>
  <c r="AV113" i="3"/>
  <c r="AV120" i="3"/>
  <c r="AV106" i="3"/>
  <c r="AV61" i="3"/>
  <c r="AV90" i="3"/>
  <c r="AV109" i="3"/>
  <c r="AV76" i="3"/>
  <c r="AV78" i="3"/>
  <c r="AV103" i="3"/>
  <c r="AV50" i="3"/>
  <c r="AV75" i="3"/>
  <c r="AV54" i="3"/>
  <c r="AV94" i="3"/>
  <c r="AV119" i="3"/>
  <c r="AV128" i="3"/>
  <c r="AV16" i="3"/>
  <c r="AV82" i="3"/>
  <c r="AV23" i="3"/>
  <c r="AV2" i="3"/>
  <c r="AV85" i="3"/>
  <c r="AV81" i="3"/>
  <c r="AV34" i="3"/>
  <c r="AV110" i="3"/>
  <c r="AV55" i="3"/>
  <c r="AV21" i="3"/>
  <c r="AV28" i="3"/>
  <c r="AV5" i="3"/>
  <c r="AV56" i="3"/>
  <c r="AV52" i="3"/>
  <c r="AV118" i="3"/>
  <c r="AV11" i="3"/>
  <c r="AV96" i="3"/>
  <c r="AV59" i="3"/>
  <c r="AV45" i="3"/>
  <c r="AV62" i="3"/>
  <c r="AV24" i="3"/>
  <c r="AV108" i="3"/>
  <c r="AZ113" i="3"/>
  <c r="AZ38" i="3"/>
  <c r="AZ58" i="3"/>
  <c r="AZ30" i="3"/>
  <c r="AZ63" i="3"/>
  <c r="AZ66" i="3"/>
  <c r="AZ74" i="3"/>
  <c r="AZ8" i="3"/>
  <c r="AZ35" i="3"/>
  <c r="AZ126" i="3"/>
  <c r="AZ6" i="3"/>
  <c r="AZ97" i="3"/>
  <c r="AZ40" i="3"/>
  <c r="AZ54" i="3"/>
  <c r="AZ75" i="3"/>
  <c r="AZ45" i="3"/>
  <c r="AZ93" i="3"/>
  <c r="AZ129" i="3"/>
  <c r="AZ91" i="3"/>
  <c r="AZ98" i="3"/>
  <c r="AZ121" i="3"/>
  <c r="AZ59" i="3"/>
  <c r="AZ21" i="3"/>
  <c r="AZ24" i="3"/>
  <c r="AZ72" i="3"/>
  <c r="AZ110" i="3"/>
  <c r="AZ102" i="3"/>
  <c r="AZ96" i="3"/>
  <c r="AZ118" i="3"/>
  <c r="AZ10" i="3"/>
  <c r="AZ90" i="3"/>
  <c r="AZ2" i="3"/>
  <c r="AZ12" i="3"/>
  <c r="AZ122" i="3"/>
  <c r="AZ112" i="3"/>
  <c r="AZ39" i="3"/>
  <c r="AZ68" i="3"/>
  <c r="AZ27" i="3"/>
  <c r="AZ71" i="3"/>
  <c r="AZ13" i="3"/>
  <c r="AZ105" i="3"/>
  <c r="AZ4" i="3"/>
  <c r="AZ84" i="3"/>
  <c r="AZ23" i="3"/>
  <c r="AZ116" i="3"/>
  <c r="AZ79" i="3"/>
  <c r="AZ14" i="3"/>
  <c r="AZ42" i="3"/>
  <c r="AZ36" i="3"/>
  <c r="AZ55" i="3"/>
  <c r="AZ111" i="3"/>
  <c r="AZ3" i="3"/>
  <c r="AZ88" i="3"/>
  <c r="AZ15" i="3"/>
  <c r="AZ44" i="3"/>
  <c r="AZ37" i="3"/>
  <c r="AZ57" i="3"/>
  <c r="AZ82" i="3"/>
  <c r="AZ117" i="3"/>
  <c r="AZ60" i="3"/>
  <c r="AZ107" i="3"/>
  <c r="AZ22" i="3"/>
  <c r="AZ114" i="3"/>
  <c r="AZ32" i="3"/>
  <c r="AZ64" i="3"/>
  <c r="AZ43" i="3"/>
  <c r="AZ87" i="3"/>
  <c r="AZ33" i="3"/>
  <c r="AZ73" i="3"/>
  <c r="AZ95" i="3"/>
  <c r="AZ31" i="3"/>
  <c r="AZ19" i="3"/>
  <c r="AZ26" i="3"/>
  <c r="AZ101" i="3"/>
  <c r="AZ99" i="3"/>
  <c r="AZ18" i="3"/>
  <c r="AZ29" i="3"/>
  <c r="AZ7" i="3"/>
  <c r="AZ86" i="3"/>
  <c r="AZ53" i="3"/>
  <c r="AZ123" i="3"/>
  <c r="AZ77" i="3"/>
  <c r="AZ108" i="3"/>
  <c r="AZ80" i="3"/>
  <c r="AZ17" i="3"/>
  <c r="AZ120" i="3"/>
  <c r="AZ20" i="3"/>
  <c r="AZ11" i="3"/>
  <c r="AZ52" i="3"/>
  <c r="AZ69" i="3"/>
  <c r="AZ125" i="3"/>
  <c r="AZ103" i="3"/>
  <c r="AZ67" i="3"/>
  <c r="AZ49" i="3"/>
  <c r="AZ9" i="3"/>
  <c r="AZ65" i="3"/>
  <c r="AZ127" i="3"/>
  <c r="AZ50" i="3"/>
  <c r="AZ47" i="3"/>
  <c r="AZ34" i="3"/>
  <c r="AZ81" i="3"/>
  <c r="AZ85" i="3"/>
  <c r="AZ62" i="3"/>
  <c r="AZ70" i="3"/>
  <c r="AZ104" i="3"/>
  <c r="AZ76" i="3"/>
  <c r="AZ100" i="3"/>
  <c r="AZ115" i="3"/>
  <c r="AZ46" i="3"/>
  <c r="AZ109" i="3"/>
  <c r="AZ83" i="3"/>
  <c r="AZ51" i="3"/>
  <c r="AZ16" i="3"/>
  <c r="AZ128" i="3"/>
  <c r="AZ119" i="3"/>
  <c r="AZ94" i="3"/>
  <c r="AZ124" i="3"/>
  <c r="AZ89" i="3"/>
  <c r="AZ41" i="3"/>
  <c r="AZ48" i="3"/>
  <c r="AZ61" i="3"/>
  <c r="AZ106" i="3"/>
  <c r="AZ92" i="3"/>
  <c r="AZ78" i="3"/>
  <c r="AZ56" i="3"/>
  <c r="AZ5" i="3"/>
  <c r="AZ28" i="3"/>
  <c r="S361" i="21" l="1"/>
  <c r="Q361" i="21"/>
  <c r="AH360" i="21"/>
  <c r="R361" i="21"/>
  <c r="U104" i="21"/>
  <c r="AT104" i="21"/>
  <c r="AW141" i="21"/>
  <c r="W142" i="21"/>
  <c r="AI193" i="21"/>
  <c r="T194" i="21"/>
  <c r="U194" i="21" s="1"/>
  <c r="X194" i="21" s="1"/>
  <c r="T417" i="21"/>
  <c r="U417" i="21" s="1"/>
  <c r="T306" i="21"/>
  <c r="U306" i="21" s="1"/>
  <c r="X306" i="21" s="1"/>
  <c r="Y306" i="21" s="1"/>
  <c r="T250" i="21"/>
  <c r="U250" i="21" s="1"/>
  <c r="AY5" i="3"/>
  <c r="AX5" i="3"/>
  <c r="S27" i="9"/>
  <c r="S31" i="8"/>
  <c r="S29" i="8"/>
  <c r="S30" i="9"/>
  <c r="S28" i="9"/>
  <c r="S26" i="8"/>
  <c r="S29" i="9"/>
  <c r="S28" i="8"/>
  <c r="G57" i="8"/>
  <c r="S30" i="8"/>
  <c r="S31" i="9"/>
  <c r="S27" i="8"/>
  <c r="S26" i="9"/>
  <c r="AI360" i="21" l="1"/>
  <c r="T361" i="21"/>
  <c r="U361" i="21" s="1"/>
  <c r="S36" i="9"/>
  <c r="Y194" i="21"/>
  <c r="S35" i="9"/>
  <c r="W143" i="21"/>
  <c r="AW142" i="21"/>
  <c r="AU104" i="21"/>
  <c r="AH104" i="21"/>
  <c r="Q105" i="21"/>
  <c r="S105" i="21"/>
  <c r="AS105" i="21" s="1"/>
  <c r="R105" i="21"/>
  <c r="S195" i="21"/>
  <c r="Q195" i="21"/>
  <c r="AH194" i="21"/>
  <c r="R195" i="21"/>
  <c r="Q418" i="21"/>
  <c r="S418" i="21"/>
  <c r="R418" i="21"/>
  <c r="AH417" i="21"/>
  <c r="AI417" i="21" s="1"/>
  <c r="S307" i="21"/>
  <c r="Q307" i="21"/>
  <c r="AH306" i="21"/>
  <c r="AI306" i="21" s="1"/>
  <c r="R307" i="21"/>
  <c r="S251" i="21"/>
  <c r="Q251" i="21"/>
  <c r="AH250" i="21"/>
  <c r="AI250" i="21" s="1"/>
  <c r="R251" i="21"/>
  <c r="G58" i="8"/>
  <c r="X361" i="21" l="1"/>
  <c r="Y361" i="21" s="1"/>
  <c r="S362" i="21"/>
  <c r="Q362" i="21"/>
  <c r="AH361" i="21"/>
  <c r="R362" i="21"/>
  <c r="AA30" i="9"/>
  <c r="AR105" i="21"/>
  <c r="AQ105" i="21"/>
  <c r="T105" i="21"/>
  <c r="AI104" i="21"/>
  <c r="BI104" i="21" s="1"/>
  <c r="BH104" i="21"/>
  <c r="AW143" i="21"/>
  <c r="W144" i="21"/>
  <c r="AI194" i="21"/>
  <c r="T195" i="21"/>
  <c r="U195" i="21" s="1"/>
  <c r="T418" i="21"/>
  <c r="U418" i="21" s="1"/>
  <c r="X418" i="21" s="1"/>
  <c r="Y418" i="21" s="1"/>
  <c r="T307" i="21"/>
  <c r="U307" i="21" s="1"/>
  <c r="T251" i="21"/>
  <c r="U251" i="21" s="1"/>
  <c r="X251" i="21" s="1"/>
  <c r="Y251" i="21" s="1"/>
  <c r="AI361" i="21" l="1"/>
  <c r="T362" i="21"/>
  <c r="U362" i="21" s="1"/>
  <c r="AH195" i="21"/>
  <c r="AI195" i="21" s="1"/>
  <c r="U105" i="21"/>
  <c r="X105" i="21" s="1"/>
  <c r="AT105" i="21"/>
  <c r="W145" i="21"/>
  <c r="AW144" i="21"/>
  <c r="R252" i="21"/>
  <c r="S196" i="21"/>
  <c r="Q196" i="21"/>
  <c r="R196" i="21"/>
  <c r="AH251" i="21"/>
  <c r="AI251" i="21" s="1"/>
  <c r="S419" i="21"/>
  <c r="Q419" i="21"/>
  <c r="R419" i="21"/>
  <c r="AH418" i="21"/>
  <c r="AI418" i="21" s="1"/>
  <c r="Q308" i="21"/>
  <c r="S308" i="21"/>
  <c r="R308" i="21"/>
  <c r="AH307" i="21"/>
  <c r="AI307" i="21" s="1"/>
  <c r="S252" i="21"/>
  <c r="Q252" i="21"/>
  <c r="Q363" i="21" l="1"/>
  <c r="S363" i="21"/>
  <c r="AH362" i="21"/>
  <c r="R363" i="21"/>
  <c r="AX105" i="21"/>
  <c r="Y105" i="21"/>
  <c r="AY105" i="21" s="1"/>
  <c r="T252" i="21"/>
  <c r="U252" i="21" s="1"/>
  <c r="Q253" i="21" s="1"/>
  <c r="AW145" i="21"/>
  <c r="W146" i="21"/>
  <c r="AU105" i="21"/>
  <c r="S106" i="21"/>
  <c r="AS106" i="21" s="1"/>
  <c r="Q106" i="21"/>
  <c r="AH105" i="21"/>
  <c r="R106" i="21"/>
  <c r="T196" i="21"/>
  <c r="U196" i="21" s="1"/>
  <c r="X196" i="21" s="1"/>
  <c r="T419" i="21"/>
  <c r="U419" i="21" s="1"/>
  <c r="T308" i="21"/>
  <c r="U308" i="21" s="1"/>
  <c r="X308" i="21" s="1"/>
  <c r="Y308" i="21" s="1"/>
  <c r="AI362" i="21" l="1"/>
  <c r="T363" i="21"/>
  <c r="U363" i="21" s="1"/>
  <c r="AH252" i="21"/>
  <c r="AI252" i="21" s="1"/>
  <c r="R253" i="21"/>
  <c r="S253" i="21"/>
  <c r="Y196" i="21"/>
  <c r="AI105" i="21"/>
  <c r="BI105" i="21" s="1"/>
  <c r="BH105" i="21"/>
  <c r="W147" i="21"/>
  <c r="AW146" i="21"/>
  <c r="AR106" i="21"/>
  <c r="AQ106" i="21"/>
  <c r="T106" i="21"/>
  <c r="AH419" i="21"/>
  <c r="AI419" i="21" s="1"/>
  <c r="S197" i="21"/>
  <c r="Q197" i="21"/>
  <c r="AH196" i="21"/>
  <c r="R197" i="21"/>
  <c r="S420" i="21"/>
  <c r="Q420" i="21"/>
  <c r="R420" i="21"/>
  <c r="S309" i="21"/>
  <c r="Q309" i="21"/>
  <c r="R309" i="21"/>
  <c r="AH308" i="21"/>
  <c r="AI308" i="21" s="1"/>
  <c r="T253" i="21"/>
  <c r="U253" i="21" s="1"/>
  <c r="X253" i="21" s="1"/>
  <c r="Y253" i="21" s="1"/>
  <c r="X363" i="21" l="1"/>
  <c r="Y363" i="21" s="1"/>
  <c r="S364" i="21"/>
  <c r="Q364" i="21"/>
  <c r="AH363" i="21"/>
  <c r="R364" i="21"/>
  <c r="U106" i="21"/>
  <c r="AT106" i="21"/>
  <c r="AW147" i="21"/>
  <c r="W148" i="21"/>
  <c r="AI196" i="21"/>
  <c r="T197" i="21"/>
  <c r="U197" i="21" s="1"/>
  <c r="T420" i="21"/>
  <c r="U420" i="21" s="1"/>
  <c r="X420" i="21" s="1"/>
  <c r="Y420" i="21" s="1"/>
  <c r="T309" i="21"/>
  <c r="U309" i="21" s="1"/>
  <c r="S254" i="21"/>
  <c r="Q254" i="21"/>
  <c r="R254" i="21"/>
  <c r="AH253" i="21"/>
  <c r="AI253" i="21" s="1"/>
  <c r="AI363" i="21" l="1"/>
  <c r="T364" i="21"/>
  <c r="U364" i="21" s="1"/>
  <c r="R365" i="21" s="1"/>
  <c r="W149" i="21"/>
  <c r="AW148" i="21"/>
  <c r="R310" i="21"/>
  <c r="AU106" i="21"/>
  <c r="Q107" i="21"/>
  <c r="S107" i="21"/>
  <c r="AS107" i="21" s="1"/>
  <c r="AH106" i="21"/>
  <c r="R107" i="21"/>
  <c r="Q198" i="21"/>
  <c r="S198" i="21"/>
  <c r="AH197" i="21"/>
  <c r="R198" i="21"/>
  <c r="AH309" i="21"/>
  <c r="AI309" i="21" s="1"/>
  <c r="S421" i="21"/>
  <c r="Q421" i="21"/>
  <c r="AH420" i="21"/>
  <c r="AI420" i="21" s="1"/>
  <c r="R421" i="21"/>
  <c r="S310" i="21"/>
  <c r="Q310" i="21"/>
  <c r="T254" i="21"/>
  <c r="U254" i="21" s="1"/>
  <c r="AH364" i="21" l="1"/>
  <c r="AI364" i="21" s="1"/>
  <c r="Q365" i="21"/>
  <c r="T365" i="21" s="1"/>
  <c r="U365" i="21" s="1"/>
  <c r="S365" i="21"/>
  <c r="AR107" i="21"/>
  <c r="AI106" i="21"/>
  <c r="BI106" i="21" s="1"/>
  <c r="BH106" i="21"/>
  <c r="AQ107" i="21"/>
  <c r="T107" i="21"/>
  <c r="AW149" i="21"/>
  <c r="W150" i="21"/>
  <c r="AI197" i="21"/>
  <c r="T198" i="21"/>
  <c r="U198" i="21" s="1"/>
  <c r="X198" i="21" s="1"/>
  <c r="T310" i="21"/>
  <c r="U310" i="21" s="1"/>
  <c r="X310" i="21" s="1"/>
  <c r="Y310" i="21" s="1"/>
  <c r="T421" i="21"/>
  <c r="U421" i="21" s="1"/>
  <c r="S255" i="21"/>
  <c r="Q255" i="21"/>
  <c r="AH254" i="21"/>
  <c r="AI254" i="21" s="1"/>
  <c r="R255" i="21"/>
  <c r="AH365" i="21" l="1"/>
  <c r="X365" i="21"/>
  <c r="Y365" i="21" s="1"/>
  <c r="S366" i="21"/>
  <c r="Q366" i="21"/>
  <c r="AI365" i="21"/>
  <c r="R366" i="21"/>
  <c r="Y198" i="21"/>
  <c r="W151" i="21"/>
  <c r="AW150" i="21"/>
  <c r="AH310" i="21"/>
  <c r="AI310" i="21" s="1"/>
  <c r="U107" i="21"/>
  <c r="X107" i="21" s="1"/>
  <c r="AT107" i="21"/>
  <c r="AH421" i="21"/>
  <c r="AI421" i="21" s="1"/>
  <c r="S199" i="21"/>
  <c r="Q199" i="21"/>
  <c r="AH198" i="21"/>
  <c r="R199" i="21"/>
  <c r="Q311" i="21"/>
  <c r="S311" i="21"/>
  <c r="R311" i="21"/>
  <c r="S422" i="21"/>
  <c r="Q422" i="21"/>
  <c r="R422" i="21"/>
  <c r="T255" i="21"/>
  <c r="U255" i="21" s="1"/>
  <c r="X255" i="21" s="1"/>
  <c r="Y255" i="21" s="1"/>
  <c r="T366" i="21" l="1"/>
  <c r="U366" i="21" s="1"/>
  <c r="AX107" i="21"/>
  <c r="Y107" i="21"/>
  <c r="AY107" i="21" s="1"/>
  <c r="T311" i="21"/>
  <c r="U311" i="21" s="1"/>
  <c r="Q312" i="21" s="1"/>
  <c r="AU107" i="21"/>
  <c r="S108" i="21"/>
  <c r="AS108" i="21" s="1"/>
  <c r="AH107" i="21"/>
  <c r="Q108" i="21"/>
  <c r="R108" i="21"/>
  <c r="R256" i="21"/>
  <c r="AW151" i="21"/>
  <c r="W152" i="21"/>
  <c r="AI198" i="21"/>
  <c r="T199" i="21"/>
  <c r="U199" i="21" s="1"/>
  <c r="T422" i="21"/>
  <c r="U422" i="21" s="1"/>
  <c r="X422" i="21" s="1"/>
  <c r="Y422" i="21" s="1"/>
  <c r="S256" i="21"/>
  <c r="Q256" i="21"/>
  <c r="AH255" i="21"/>
  <c r="AI255" i="21" s="1"/>
  <c r="Q367" i="21" l="1"/>
  <c r="S367" i="21"/>
  <c r="AH366" i="21"/>
  <c r="R367" i="21"/>
  <c r="S312" i="21"/>
  <c r="R312" i="21"/>
  <c r="AH311" i="21"/>
  <c r="AI311" i="21" s="1"/>
  <c r="AR108" i="21"/>
  <c r="AQ108" i="21"/>
  <c r="T108" i="21"/>
  <c r="W153" i="21"/>
  <c r="AW152" i="21"/>
  <c r="AI107" i="21"/>
  <c r="BI107" i="21" s="1"/>
  <c r="BH107" i="21"/>
  <c r="S200" i="21"/>
  <c r="Q200" i="21"/>
  <c r="AH199" i="21"/>
  <c r="R200" i="21"/>
  <c r="T256" i="21"/>
  <c r="U256" i="21" s="1"/>
  <c r="AH256" i="21" s="1"/>
  <c r="AI256" i="21" s="1"/>
  <c r="S423" i="21"/>
  <c r="Q423" i="21"/>
  <c r="AH422" i="21"/>
  <c r="AI422" i="21" s="1"/>
  <c r="R423" i="21"/>
  <c r="T312" i="21"/>
  <c r="U312" i="21" s="1"/>
  <c r="X312" i="21" s="1"/>
  <c r="Y312" i="21" s="1"/>
  <c r="AI366" i="21" l="1"/>
  <c r="T367" i="21"/>
  <c r="U367" i="21" s="1"/>
  <c r="S257" i="21"/>
  <c r="AW153" i="21"/>
  <c r="W154" i="21"/>
  <c r="U108" i="21"/>
  <c r="AT108" i="21"/>
  <c r="AH312" i="21"/>
  <c r="AI312" i="21" s="1"/>
  <c r="AI199" i="21"/>
  <c r="T200" i="21"/>
  <c r="U200" i="21" s="1"/>
  <c r="X200" i="21" s="1"/>
  <c r="R257" i="21"/>
  <c r="Q257" i="21"/>
  <c r="T423" i="21"/>
  <c r="U423" i="21" s="1"/>
  <c r="S313" i="21"/>
  <c r="Q313" i="21"/>
  <c r="R313" i="21"/>
  <c r="X367" i="21" l="1"/>
  <c r="Y367" i="21" s="1"/>
  <c r="Q368" i="21"/>
  <c r="S368" i="21"/>
  <c r="AH367" i="21"/>
  <c r="R368" i="21"/>
  <c r="T257" i="21"/>
  <c r="U257" i="21" s="1"/>
  <c r="X257" i="21" s="1"/>
  <c r="Y257" i="21" s="1"/>
  <c r="Y200" i="21"/>
  <c r="AU108" i="21"/>
  <c r="Q109" i="21"/>
  <c r="AH108" i="21"/>
  <c r="S109" i="21"/>
  <c r="AS109" i="21" s="1"/>
  <c r="R109" i="21"/>
  <c r="W155" i="21"/>
  <c r="AW154" i="21"/>
  <c r="AH423" i="21"/>
  <c r="AI423" i="21" s="1"/>
  <c r="S201" i="21"/>
  <c r="Q201" i="21"/>
  <c r="AH200" i="21"/>
  <c r="R201" i="21"/>
  <c r="S424" i="21"/>
  <c r="Q424" i="21"/>
  <c r="R424" i="21"/>
  <c r="T313" i="21"/>
  <c r="U313" i="21" s="1"/>
  <c r="AI367" i="21" l="1"/>
  <c r="T368" i="21"/>
  <c r="U368" i="21" s="1"/>
  <c r="AH368" i="21" s="1"/>
  <c r="AH257" i="21"/>
  <c r="AI257" i="21" s="1"/>
  <c r="R258" i="21"/>
  <c r="Q258" i="21"/>
  <c r="S258" i="21"/>
  <c r="T258" i="21" s="1"/>
  <c r="U258" i="21" s="1"/>
  <c r="AW155" i="21"/>
  <c r="W156" i="21"/>
  <c r="AR109" i="21"/>
  <c r="AI108" i="21"/>
  <c r="BI108" i="21" s="1"/>
  <c r="BH108" i="21"/>
  <c r="AQ109" i="21"/>
  <c r="T109" i="21"/>
  <c r="AI200" i="21"/>
  <c r="T201" i="21"/>
  <c r="U201" i="21" s="1"/>
  <c r="T424" i="21"/>
  <c r="U424" i="21" s="1"/>
  <c r="X424" i="21" s="1"/>
  <c r="Y424" i="21" s="1"/>
  <c r="S314" i="21"/>
  <c r="Q314" i="21"/>
  <c r="AH313" i="21"/>
  <c r="AI313" i="21" s="1"/>
  <c r="R314" i="21"/>
  <c r="S369" i="21" l="1"/>
  <c r="Q369" i="21"/>
  <c r="AI368" i="21"/>
  <c r="R369" i="21"/>
  <c r="U109" i="21"/>
  <c r="X109" i="21" s="1"/>
  <c r="AT109" i="21"/>
  <c r="W157" i="21"/>
  <c r="AW156" i="21"/>
  <c r="R425" i="21"/>
  <c r="Q202" i="21"/>
  <c r="S202" i="21"/>
  <c r="AH201" i="21"/>
  <c r="R202" i="21"/>
  <c r="AH424" i="21"/>
  <c r="AI424" i="21" s="1"/>
  <c r="Q425" i="21"/>
  <c r="S425" i="21"/>
  <c r="T314" i="21"/>
  <c r="U314" i="21" s="1"/>
  <c r="X314" i="21" s="1"/>
  <c r="Y314" i="21" s="1"/>
  <c r="S259" i="21"/>
  <c r="Q259" i="21"/>
  <c r="AH258" i="21"/>
  <c r="AI258" i="21" s="1"/>
  <c r="R259" i="21"/>
  <c r="T369" i="21" l="1"/>
  <c r="U369" i="21" s="1"/>
  <c r="AX109" i="21"/>
  <c r="Y109" i="21"/>
  <c r="AY109" i="21" s="1"/>
  <c r="AW157" i="21"/>
  <c r="W158" i="21"/>
  <c r="AU109" i="21"/>
  <c r="Q110" i="21"/>
  <c r="S110" i="21"/>
  <c r="AS110" i="21" s="1"/>
  <c r="AH109" i="21"/>
  <c r="R110" i="21"/>
  <c r="AH314" i="21"/>
  <c r="AI314" i="21" s="1"/>
  <c r="AI201" i="21"/>
  <c r="T202" i="21"/>
  <c r="U202" i="21" s="1"/>
  <c r="X202" i="21" s="1"/>
  <c r="T425" i="21"/>
  <c r="U425" i="21" s="1"/>
  <c r="S315" i="21"/>
  <c r="Q315" i="21"/>
  <c r="R315" i="21"/>
  <c r="T259" i="21"/>
  <c r="U259" i="21" s="1"/>
  <c r="X259" i="21" s="1"/>
  <c r="Y259" i="21" s="1"/>
  <c r="X369" i="21" l="1"/>
  <c r="Y369" i="21" s="1"/>
  <c r="Q370" i="21"/>
  <c r="S370" i="21"/>
  <c r="AH369" i="21"/>
  <c r="R370" i="21"/>
  <c r="AH202" i="21"/>
  <c r="AI202" i="21" s="1"/>
  <c r="AR110" i="21"/>
  <c r="AQ110" i="21"/>
  <c r="T110" i="21"/>
  <c r="W159" i="21"/>
  <c r="AW158" i="21"/>
  <c r="R260" i="21"/>
  <c r="AI109" i="21"/>
  <c r="BI109" i="21" s="1"/>
  <c r="BH109" i="21"/>
  <c r="R203" i="21"/>
  <c r="Q203" i="21"/>
  <c r="S203" i="21"/>
  <c r="R426" i="21"/>
  <c r="AH425" i="21"/>
  <c r="AI425" i="21" s="1"/>
  <c r="S426" i="21"/>
  <c r="Q426" i="21"/>
  <c r="T315" i="21"/>
  <c r="U315" i="21" s="1"/>
  <c r="S260" i="21"/>
  <c r="Q260" i="21"/>
  <c r="AH259" i="21"/>
  <c r="AI259" i="21" s="1"/>
  <c r="AI369" i="21" l="1"/>
  <c r="T370" i="21"/>
  <c r="U370" i="21" s="1"/>
  <c r="AH370" i="21" s="1"/>
  <c r="T426" i="21"/>
  <c r="U426" i="21" s="1"/>
  <c r="X426" i="21" s="1"/>
  <c r="Y426" i="21" s="1"/>
  <c r="Y202" i="21"/>
  <c r="AW159" i="21"/>
  <c r="W160" i="21"/>
  <c r="U110" i="21"/>
  <c r="AT110" i="21"/>
  <c r="R316" i="21"/>
  <c r="T203" i="21"/>
  <c r="U203" i="21" s="1"/>
  <c r="T260" i="21"/>
  <c r="U260" i="21" s="1"/>
  <c r="S316" i="21"/>
  <c r="Q316" i="21"/>
  <c r="T316" i="21" s="1"/>
  <c r="U316" i="21" s="1"/>
  <c r="X316" i="21" s="1"/>
  <c r="Y316" i="21" s="1"/>
  <c r="AH315" i="21"/>
  <c r="AI315" i="21" s="1"/>
  <c r="R427" i="21" l="1"/>
  <c r="S427" i="21"/>
  <c r="Q427" i="21"/>
  <c r="AH426" i="21"/>
  <c r="AI426" i="21" s="1"/>
  <c r="AI370" i="21"/>
  <c r="S371" i="21"/>
  <c r="Q371" i="21"/>
  <c r="R371" i="21"/>
  <c r="R204" i="21"/>
  <c r="R261" i="21"/>
  <c r="AU110" i="21"/>
  <c r="S111" i="21"/>
  <c r="AS111" i="21" s="1"/>
  <c r="Q111" i="21"/>
  <c r="AH110" i="21"/>
  <c r="R111" i="21"/>
  <c r="Q261" i="21"/>
  <c r="S261" i="21"/>
  <c r="W161" i="21"/>
  <c r="AW160" i="21"/>
  <c r="AH260" i="21"/>
  <c r="AI260" i="21" s="1"/>
  <c r="T427" i="21"/>
  <c r="U427" i="21" s="1"/>
  <c r="S204" i="21"/>
  <c r="Q204" i="21"/>
  <c r="AH203" i="21"/>
  <c r="AH316" i="21"/>
  <c r="AI316" i="21" s="1"/>
  <c r="S317" i="21"/>
  <c r="Q317" i="21"/>
  <c r="R317" i="21"/>
  <c r="T371" i="21" l="1"/>
  <c r="U371" i="21" s="1"/>
  <c r="T261" i="21"/>
  <c r="U261" i="21" s="1"/>
  <c r="X261" i="21" s="1"/>
  <c r="Y261" i="21" s="1"/>
  <c r="Q428" i="21"/>
  <c r="T204" i="21"/>
  <c r="U204" i="21" s="1"/>
  <c r="X204" i="21" s="1"/>
  <c r="AH427" i="21"/>
  <c r="AI427" i="21" s="1"/>
  <c r="S428" i="21"/>
  <c r="AW161" i="21"/>
  <c r="W162" i="21"/>
  <c r="AW162" i="21" s="1"/>
  <c r="AR111" i="21"/>
  <c r="AI110" i="21"/>
  <c r="BI110" i="21" s="1"/>
  <c r="BH110" i="21"/>
  <c r="AQ111" i="21"/>
  <c r="T111" i="21"/>
  <c r="R428" i="21"/>
  <c r="T428" i="21" s="1"/>
  <c r="U428" i="21" s="1"/>
  <c r="X428" i="21" s="1"/>
  <c r="Y428" i="21" s="1"/>
  <c r="AI203" i="21"/>
  <c r="AH261" i="21"/>
  <c r="AI261" i="21" s="1"/>
  <c r="T317" i="21"/>
  <c r="U317" i="21" s="1"/>
  <c r="X371" i="21" l="1"/>
  <c r="Y371" i="21" s="1"/>
  <c r="Q372" i="21"/>
  <c r="S372" i="21"/>
  <c r="AH371" i="21"/>
  <c r="R372" i="21"/>
  <c r="R262" i="21"/>
  <c r="S262" i="21"/>
  <c r="Q262" i="21"/>
  <c r="R205" i="21"/>
  <c r="S205" i="21"/>
  <c r="Q205" i="21"/>
  <c r="AH204" i="21"/>
  <c r="AI204" i="21" s="1"/>
  <c r="T262" i="21"/>
  <c r="U262" i="21" s="1"/>
  <c r="AH262" i="21" s="1"/>
  <c r="AI262" i="21" s="1"/>
  <c r="Y204" i="21"/>
  <c r="AH428" i="21"/>
  <c r="AI428" i="21" s="1"/>
  <c r="U111" i="21"/>
  <c r="X111" i="21" s="1"/>
  <c r="AT111" i="21"/>
  <c r="R318" i="21"/>
  <c r="AH317" i="21"/>
  <c r="AI317" i="21" s="1"/>
  <c r="S429" i="21"/>
  <c r="Q429" i="21"/>
  <c r="R429" i="21"/>
  <c r="Q318" i="21"/>
  <c r="S318" i="21"/>
  <c r="AI371" i="21" l="1"/>
  <c r="T372" i="21"/>
  <c r="U372" i="21" s="1"/>
  <c r="AH372" i="21" s="1"/>
  <c r="AX111" i="21"/>
  <c r="Y111" i="21"/>
  <c r="AY111" i="21" s="1"/>
  <c r="T205" i="21"/>
  <c r="U205" i="21" s="1"/>
  <c r="Q206" i="21" s="1"/>
  <c r="R263" i="21"/>
  <c r="Q263" i="21"/>
  <c r="S263" i="21"/>
  <c r="AU111" i="21"/>
  <c r="Q112" i="21"/>
  <c r="S112" i="21"/>
  <c r="AS112" i="21" s="1"/>
  <c r="AH111" i="21"/>
  <c r="R112" i="21"/>
  <c r="T318" i="21"/>
  <c r="U318" i="21" s="1"/>
  <c r="T429" i="21"/>
  <c r="U429" i="21" s="1"/>
  <c r="AI372" i="21" l="1"/>
  <c r="S373" i="21"/>
  <c r="Q373" i="21"/>
  <c r="R373" i="21"/>
  <c r="AH205" i="21"/>
  <c r="AI205" i="21" s="1"/>
  <c r="T263" i="21"/>
  <c r="U263" i="21" s="1"/>
  <c r="X263" i="21" s="1"/>
  <c r="Y263" i="21" s="1"/>
  <c r="R206" i="21"/>
  <c r="S206" i="21"/>
  <c r="Q319" i="21"/>
  <c r="X318" i="21"/>
  <c r="Y318" i="21" s="1"/>
  <c r="AH318" i="21"/>
  <c r="AI318" i="21" s="1"/>
  <c r="AR112" i="21"/>
  <c r="AQ112" i="21"/>
  <c r="T112" i="21"/>
  <c r="R319" i="21"/>
  <c r="AI111" i="21"/>
  <c r="BI111" i="21" s="1"/>
  <c r="BH111" i="21"/>
  <c r="S319" i="21"/>
  <c r="S430" i="21"/>
  <c r="Q430" i="21"/>
  <c r="AH429" i="21"/>
  <c r="AI429" i="21" s="1"/>
  <c r="R430" i="21"/>
  <c r="AH263" i="21"/>
  <c r="AI263" i="21" s="1"/>
  <c r="T373" i="21" l="1"/>
  <c r="U373" i="21" s="1"/>
  <c r="R374" i="21" s="1"/>
  <c r="T319" i="21"/>
  <c r="U319" i="21" s="1"/>
  <c r="Q264" i="21"/>
  <c r="S264" i="21"/>
  <c r="R264" i="21"/>
  <c r="T264" i="21" s="1"/>
  <c r="U264" i="21" s="1"/>
  <c r="T206" i="21"/>
  <c r="U206" i="21" s="1"/>
  <c r="X206" i="21" s="1"/>
  <c r="Y206" i="21" s="1"/>
  <c r="U112" i="21"/>
  <c r="AT112" i="21"/>
  <c r="R320" i="21"/>
  <c r="T430" i="21"/>
  <c r="U430" i="21" s="1"/>
  <c r="X430" i="21" s="1"/>
  <c r="Y430" i="21" s="1"/>
  <c r="S320" i="21"/>
  <c r="Q320" i="21"/>
  <c r="AH319" i="21"/>
  <c r="AI319" i="21" s="1"/>
  <c r="X373" i="21" l="1"/>
  <c r="Y373" i="21" s="1"/>
  <c r="S374" i="21"/>
  <c r="Q374" i="21"/>
  <c r="T374" i="21" s="1"/>
  <c r="U374" i="21" s="1"/>
  <c r="AH373" i="21"/>
  <c r="AH206" i="21"/>
  <c r="AI206" i="21" s="1"/>
  <c r="S265" i="21"/>
  <c r="AH264" i="21"/>
  <c r="AI264" i="21" s="1"/>
  <c r="R207" i="21"/>
  <c r="S207" i="21"/>
  <c r="Q207" i="21"/>
  <c r="Q265" i="21"/>
  <c r="R265" i="21"/>
  <c r="AU112" i="21"/>
  <c r="S113" i="21"/>
  <c r="AS113" i="21" s="1"/>
  <c r="Q113" i="21"/>
  <c r="AH112" i="21"/>
  <c r="R113" i="21"/>
  <c r="T320" i="21"/>
  <c r="U320" i="21" s="1"/>
  <c r="X320" i="21" s="1"/>
  <c r="Y320" i="21" s="1"/>
  <c r="Q431" i="21"/>
  <c r="S431" i="21"/>
  <c r="AH430" i="21"/>
  <c r="AI430" i="21" s="1"/>
  <c r="R431" i="21"/>
  <c r="T265" i="21" l="1"/>
  <c r="U265" i="21" s="1"/>
  <c r="X265" i="21" s="1"/>
  <c r="Y265" i="21" s="1"/>
  <c r="S375" i="21"/>
  <c r="Q375" i="21"/>
  <c r="AI373" i="21"/>
  <c r="AH374" i="21"/>
  <c r="R375" i="21"/>
  <c r="T207" i="21"/>
  <c r="U207" i="21" s="1"/>
  <c r="S208" i="21" s="1"/>
  <c r="AH265" i="21"/>
  <c r="AI265" i="21" s="1"/>
  <c r="AR113" i="21"/>
  <c r="AI112" i="21"/>
  <c r="BI112" i="21" s="1"/>
  <c r="BH112" i="21"/>
  <c r="S321" i="21"/>
  <c r="AQ113" i="21"/>
  <c r="T113" i="21"/>
  <c r="AH320" i="21"/>
  <c r="AI320" i="21" s="1"/>
  <c r="Q321" i="21"/>
  <c r="R321" i="21"/>
  <c r="T431" i="21"/>
  <c r="U431" i="21" s="1"/>
  <c r="Q266" i="21"/>
  <c r="S266" i="21"/>
  <c r="R266" i="21"/>
  <c r="AH207" i="21" l="1"/>
  <c r="R208" i="21"/>
  <c r="Q208" i="21"/>
  <c r="AI374" i="21"/>
  <c r="T375" i="21"/>
  <c r="U375" i="21" s="1"/>
  <c r="T321" i="21"/>
  <c r="U321" i="21" s="1"/>
  <c r="AH321" i="21" s="1"/>
  <c r="AI321" i="21" s="1"/>
  <c r="U113" i="21"/>
  <c r="X113" i="21" s="1"/>
  <c r="AT113" i="21"/>
  <c r="T208" i="21"/>
  <c r="U208" i="21" s="1"/>
  <c r="X208" i="21" s="1"/>
  <c r="AI207" i="21"/>
  <c r="S432" i="21"/>
  <c r="Q432" i="21"/>
  <c r="AH431" i="21"/>
  <c r="AI431" i="21" s="1"/>
  <c r="R432" i="21"/>
  <c r="S322" i="21"/>
  <c r="Q322" i="21"/>
  <c r="T266" i="21"/>
  <c r="U266" i="21" s="1"/>
  <c r="R322" i="21" l="1"/>
  <c r="X375" i="21"/>
  <c r="Y375" i="21" s="1"/>
  <c r="S376" i="21"/>
  <c r="Q376" i="21"/>
  <c r="AH375" i="21"/>
  <c r="R376" i="21"/>
  <c r="AX113" i="21"/>
  <c r="Y113" i="21"/>
  <c r="AY113" i="21" s="1"/>
  <c r="AH208" i="21"/>
  <c r="AI208" i="21" s="1"/>
  <c r="AU113" i="21"/>
  <c r="S114" i="21"/>
  <c r="AS114" i="21" s="1"/>
  <c r="Q114" i="21"/>
  <c r="AH113" i="21"/>
  <c r="R114" i="21"/>
  <c r="Q209" i="21"/>
  <c r="S209" i="21"/>
  <c r="R209" i="21"/>
  <c r="T432" i="21"/>
  <c r="U432" i="21" s="1"/>
  <c r="X432" i="21" s="1"/>
  <c r="Y432" i="21" s="1"/>
  <c r="T322" i="21"/>
  <c r="U322" i="21" s="1"/>
  <c r="X322" i="21" s="1"/>
  <c r="Y322" i="21" s="1"/>
  <c r="S267" i="21"/>
  <c r="Q267" i="21"/>
  <c r="AH266" i="21"/>
  <c r="AI266" i="21" s="1"/>
  <c r="R267" i="21"/>
  <c r="AI375" i="21" l="1"/>
  <c r="T376" i="21"/>
  <c r="U376" i="21" s="1"/>
  <c r="AH376" i="21" s="1"/>
  <c r="Y208" i="21"/>
  <c r="AQ114" i="21"/>
  <c r="T114" i="21"/>
  <c r="AI113" i="21"/>
  <c r="BI113" i="21" s="1"/>
  <c r="BH113" i="21"/>
  <c r="AR114" i="21"/>
  <c r="R323" i="21"/>
  <c r="T209" i="21"/>
  <c r="U209" i="21" s="1"/>
  <c r="S433" i="21"/>
  <c r="Q433" i="21"/>
  <c r="AH432" i="21"/>
  <c r="AI432" i="21" s="1"/>
  <c r="R433" i="21"/>
  <c r="S323" i="21"/>
  <c r="Q323" i="21"/>
  <c r="AH322" i="21"/>
  <c r="AI322" i="21" s="1"/>
  <c r="T267" i="21"/>
  <c r="U267" i="21" s="1"/>
  <c r="X267" i="21" s="1"/>
  <c r="Y267" i="21" s="1"/>
  <c r="AI376" i="21" l="1"/>
  <c r="S377" i="21"/>
  <c r="Q377" i="21"/>
  <c r="R377" i="21"/>
  <c r="T323" i="21"/>
  <c r="U323" i="21" s="1"/>
  <c r="S324" i="21" s="1"/>
  <c r="U114" i="21"/>
  <c r="AT114" i="21"/>
  <c r="AH267" i="21"/>
  <c r="AI267" i="21" s="1"/>
  <c r="S210" i="21"/>
  <c r="Q210" i="21"/>
  <c r="AH209" i="21"/>
  <c r="R210" i="21"/>
  <c r="T433" i="21"/>
  <c r="U433" i="21" s="1"/>
  <c r="AH323" i="21"/>
  <c r="AI323" i="21" s="1"/>
  <c r="R324" i="21"/>
  <c r="S268" i="21"/>
  <c r="Q268" i="21"/>
  <c r="R268" i="21"/>
  <c r="T377" i="21" l="1"/>
  <c r="U377" i="21" s="1"/>
  <c r="R378" i="21" s="1"/>
  <c r="Q324" i="21"/>
  <c r="AU114" i="21"/>
  <c r="AH114" i="21"/>
  <c r="S115" i="21"/>
  <c r="AS115" i="21" s="1"/>
  <c r="Q115" i="21"/>
  <c r="R115" i="21"/>
  <c r="R434" i="21"/>
  <c r="AI209" i="21"/>
  <c r="T210" i="21"/>
  <c r="U210" i="21" s="1"/>
  <c r="X210" i="21" s="1"/>
  <c r="AH433" i="21"/>
  <c r="AI433" i="21" s="1"/>
  <c r="Q434" i="21"/>
  <c r="S434" i="21"/>
  <c r="T324" i="21"/>
  <c r="U324" i="21" s="1"/>
  <c r="X324" i="21" s="1"/>
  <c r="Y324" i="21" s="1"/>
  <c r="T268" i="21"/>
  <c r="U268" i="21" s="1"/>
  <c r="X377" i="21" l="1"/>
  <c r="Y377" i="21" s="1"/>
  <c r="Q378" i="21"/>
  <c r="T378" i="21" s="1"/>
  <c r="U378" i="21" s="1"/>
  <c r="S378" i="21"/>
  <c r="AH377" i="21"/>
  <c r="Y210" i="21"/>
  <c r="AR115" i="21"/>
  <c r="AQ115" i="21"/>
  <c r="T115" i="21"/>
  <c r="AI114" i="21"/>
  <c r="BI114" i="21" s="1"/>
  <c r="BH114" i="21"/>
  <c r="R269" i="21"/>
  <c r="R325" i="21"/>
  <c r="Q211" i="21"/>
  <c r="S211" i="21"/>
  <c r="AH210" i="21"/>
  <c r="R211" i="21"/>
  <c r="T434" i="21"/>
  <c r="U434" i="21" s="1"/>
  <c r="X434" i="21" s="1"/>
  <c r="Y434" i="21" s="1"/>
  <c r="AH324" i="21"/>
  <c r="AI324" i="21" s="1"/>
  <c r="S325" i="21"/>
  <c r="Q325" i="21"/>
  <c r="Q269" i="21"/>
  <c r="S269" i="21"/>
  <c r="AH268" i="21"/>
  <c r="AI268" i="21" s="1"/>
  <c r="Q379" i="21" l="1"/>
  <c r="S379" i="21"/>
  <c r="AI377" i="21"/>
  <c r="AH378" i="21"/>
  <c r="R379" i="21"/>
  <c r="T325" i="21"/>
  <c r="U325" i="21" s="1"/>
  <c r="Q326" i="21" s="1"/>
  <c r="U115" i="21"/>
  <c r="X115" i="21" s="1"/>
  <c r="AT115" i="21"/>
  <c r="AI210" i="21"/>
  <c r="T211" i="21"/>
  <c r="U211" i="21" s="1"/>
  <c r="S435" i="21"/>
  <c r="Q435" i="21"/>
  <c r="R435" i="21"/>
  <c r="AH434" i="21"/>
  <c r="AI434" i="21" s="1"/>
  <c r="AH325" i="21"/>
  <c r="AI325" i="21" s="1"/>
  <c r="S326" i="21"/>
  <c r="T269" i="21"/>
  <c r="U269" i="21" s="1"/>
  <c r="X269" i="21" s="1"/>
  <c r="Y269" i="21" s="1"/>
  <c r="R326" i="21" l="1"/>
  <c r="AI378" i="21"/>
  <c r="T379" i="21"/>
  <c r="U379" i="21" s="1"/>
  <c r="AX115" i="21"/>
  <c r="Y115" i="21"/>
  <c r="AY115" i="21" s="1"/>
  <c r="AH211" i="21"/>
  <c r="AI211" i="21" s="1"/>
  <c r="AU115" i="21"/>
  <c r="AH115" i="21"/>
  <c r="S116" i="21"/>
  <c r="AS116" i="21" s="1"/>
  <c r="Q116" i="21"/>
  <c r="R116" i="21"/>
  <c r="S212" i="21"/>
  <c r="Q212" i="21"/>
  <c r="R212" i="21"/>
  <c r="T435" i="21"/>
  <c r="U435" i="21" s="1"/>
  <c r="T326" i="21"/>
  <c r="U326" i="21" s="1"/>
  <c r="S270" i="21"/>
  <c r="Q270" i="21"/>
  <c r="R270" i="21"/>
  <c r="AH269" i="21"/>
  <c r="AI269" i="21" s="1"/>
  <c r="X379" i="21" l="1"/>
  <c r="Q380" i="21"/>
  <c r="S380" i="21"/>
  <c r="R380" i="21"/>
  <c r="AH379" i="21"/>
  <c r="AH326" i="21"/>
  <c r="AI326" i="21" s="1"/>
  <c r="X326" i="21"/>
  <c r="Y326" i="21" s="1"/>
  <c r="AR116" i="21"/>
  <c r="AQ116" i="21"/>
  <c r="T116" i="21"/>
  <c r="AI115" i="21"/>
  <c r="BI115" i="21" s="1"/>
  <c r="BH115" i="21"/>
  <c r="T212" i="21"/>
  <c r="U212" i="21" s="1"/>
  <c r="X212" i="21" s="1"/>
  <c r="S436" i="21"/>
  <c r="Q436" i="21"/>
  <c r="R436" i="21"/>
  <c r="AH435" i="21"/>
  <c r="AI435" i="21" s="1"/>
  <c r="S327" i="21"/>
  <c r="Q327" i="21"/>
  <c r="R327" i="21"/>
  <c r="T270" i="21"/>
  <c r="U270" i="21" s="1"/>
  <c r="AI379" i="21" l="1"/>
  <c r="T380" i="21"/>
  <c r="U380" i="21" s="1"/>
  <c r="R381" i="21" s="1"/>
  <c r="Y379" i="21"/>
  <c r="R213" i="21"/>
  <c r="U116" i="21"/>
  <c r="AT116" i="21"/>
  <c r="R271" i="21"/>
  <c r="S213" i="21"/>
  <c r="Q213" i="21"/>
  <c r="AH212" i="21"/>
  <c r="AH270" i="21"/>
  <c r="AI270" i="21" s="1"/>
  <c r="T436" i="21"/>
  <c r="U436" i="21" s="1"/>
  <c r="T327" i="21"/>
  <c r="U327" i="21" s="1"/>
  <c r="S271" i="21"/>
  <c r="Q271" i="21"/>
  <c r="T271" i="21" s="1"/>
  <c r="U271" i="21" s="1"/>
  <c r="X271" i="21" s="1"/>
  <c r="Y271" i="21" s="1"/>
  <c r="AH380" i="21" l="1"/>
  <c r="AI380" i="21" s="1"/>
  <c r="S381" i="21"/>
  <c r="Q381" i="21"/>
  <c r="T381" i="21" s="1"/>
  <c r="U381" i="21" s="1"/>
  <c r="AH327" i="21"/>
  <c r="AI327" i="21" s="1"/>
  <c r="X330" i="21"/>
  <c r="X436" i="21"/>
  <c r="Y436" i="21" s="1"/>
  <c r="Y212" i="21"/>
  <c r="AH271" i="21"/>
  <c r="AI271" i="21" s="1"/>
  <c r="AU116" i="21"/>
  <c r="AH116" i="21"/>
  <c r="S117" i="21"/>
  <c r="AS117" i="21" s="1"/>
  <c r="Q117" i="21"/>
  <c r="R117" i="21"/>
  <c r="AI212" i="21"/>
  <c r="T213" i="21"/>
  <c r="U213" i="21" s="1"/>
  <c r="S437" i="21"/>
  <c r="Q437" i="21"/>
  <c r="R437" i="21"/>
  <c r="AH436" i="21"/>
  <c r="AI436" i="21" s="1"/>
  <c r="S272" i="21"/>
  <c r="Q272" i="21"/>
  <c r="R272" i="21"/>
  <c r="AH381" i="21" l="1"/>
  <c r="AI381" i="21" s="1"/>
  <c r="S382" i="21"/>
  <c r="Q382" i="21"/>
  <c r="X381" i="21"/>
  <c r="Y381" i="21" s="1"/>
  <c r="R382" i="21"/>
  <c r="X332" i="21"/>
  <c r="Y330" i="21"/>
  <c r="AR117" i="21"/>
  <c r="AQ117" i="21"/>
  <c r="T117" i="21"/>
  <c r="AI116" i="21"/>
  <c r="BI116" i="21" s="1"/>
  <c r="BH116" i="21"/>
  <c r="Q214" i="21"/>
  <c r="S214" i="21"/>
  <c r="R214" i="21"/>
  <c r="AH213" i="21"/>
  <c r="T437" i="21"/>
  <c r="U437" i="21" s="1"/>
  <c r="T272" i="21"/>
  <c r="U272" i="21" s="1"/>
  <c r="T382" i="21" l="1"/>
  <c r="U382" i="21" s="1"/>
  <c r="X334" i="21"/>
  <c r="Y332" i="21"/>
  <c r="AH437" i="21"/>
  <c r="AI437" i="21" s="1"/>
  <c r="AH272" i="21"/>
  <c r="AI272" i="21" s="1"/>
  <c r="X275" i="21"/>
  <c r="U117" i="21"/>
  <c r="X117" i="21" s="1"/>
  <c r="AT117" i="21"/>
  <c r="AI213" i="21"/>
  <c r="T214" i="21"/>
  <c r="U214" i="21" s="1"/>
  <c r="X214" i="21" s="1"/>
  <c r="X385" i="21" l="1"/>
  <c r="AH382" i="21"/>
  <c r="AI382" i="21" s="1"/>
  <c r="AX117" i="21"/>
  <c r="Y117" i="21"/>
  <c r="AY117" i="21" s="1"/>
  <c r="X336" i="21"/>
  <c r="Y334" i="21"/>
  <c r="X277" i="21"/>
  <c r="Y275" i="21"/>
  <c r="AH214" i="21"/>
  <c r="AI214" i="21" s="1"/>
  <c r="AU117" i="21"/>
  <c r="S118" i="21"/>
  <c r="AS118" i="21" s="1"/>
  <c r="AH117" i="21"/>
  <c r="Q118" i="21"/>
  <c r="R118" i="21"/>
  <c r="R215" i="21"/>
  <c r="S215" i="21"/>
  <c r="Q215" i="21"/>
  <c r="X387" i="21" l="1"/>
  <c r="Y385" i="21"/>
  <c r="X338" i="21"/>
  <c r="Y336" i="21"/>
  <c r="X279" i="21"/>
  <c r="Y277" i="21"/>
  <c r="Y214" i="21"/>
  <c r="T215" i="21"/>
  <c r="U215" i="21" s="1"/>
  <c r="AH215" i="21" s="1"/>
  <c r="AQ118" i="21"/>
  <c r="T118" i="21"/>
  <c r="AI117" i="21"/>
  <c r="BI117" i="21" s="1"/>
  <c r="BH117" i="21"/>
  <c r="AR118" i="21"/>
  <c r="X389" i="21" l="1"/>
  <c r="Y387" i="21"/>
  <c r="X340" i="21"/>
  <c r="Y338" i="21"/>
  <c r="X281" i="21"/>
  <c r="Y279" i="21"/>
  <c r="S216" i="21"/>
  <c r="R216" i="21"/>
  <c r="Q216" i="21"/>
  <c r="U118" i="21"/>
  <c r="AT118" i="21"/>
  <c r="AI215" i="21"/>
  <c r="X391" i="21" l="1"/>
  <c r="Y389" i="21"/>
  <c r="X342" i="21"/>
  <c r="Y340" i="21"/>
  <c r="X283" i="21"/>
  <c r="Y281" i="21"/>
  <c r="T216" i="21"/>
  <c r="U216" i="21" s="1"/>
  <c r="S217" i="21" s="1"/>
  <c r="AU118" i="21"/>
  <c r="AH118" i="21"/>
  <c r="S119" i="21"/>
  <c r="AS119" i="21" s="1"/>
  <c r="Q119" i="21"/>
  <c r="R119" i="21"/>
  <c r="X393" i="21" l="1"/>
  <c r="Y391" i="21"/>
  <c r="AH216" i="21"/>
  <c r="AI216" i="21" s="1"/>
  <c r="X344" i="21"/>
  <c r="Y342" i="21"/>
  <c r="X285" i="21"/>
  <c r="Y283" i="21"/>
  <c r="Q217" i="21"/>
  <c r="R217" i="21"/>
  <c r="X216" i="21"/>
  <c r="Y216" i="21" s="1"/>
  <c r="AR119" i="21"/>
  <c r="AQ119" i="21"/>
  <c r="T119" i="21"/>
  <c r="AI118" i="21"/>
  <c r="BI118" i="21" s="1"/>
  <c r="BH118" i="21"/>
  <c r="X395" i="21" l="1"/>
  <c r="Y393" i="21"/>
  <c r="T217" i="21"/>
  <c r="U217" i="21" s="1"/>
  <c r="X220" i="21" s="1"/>
  <c r="Y220" i="21" s="1"/>
  <c r="X346" i="21"/>
  <c r="Y344" i="21"/>
  <c r="X287" i="21"/>
  <c r="Y285" i="21"/>
  <c r="U119" i="21"/>
  <c r="X119" i="21" s="1"/>
  <c r="AT119" i="21"/>
  <c r="X397" i="21" l="1"/>
  <c r="Y395" i="21"/>
  <c r="AX119" i="21"/>
  <c r="Y119" i="21"/>
  <c r="AY119" i="21" s="1"/>
  <c r="AH217" i="21"/>
  <c r="AI217" i="21" s="1"/>
  <c r="X222" i="21"/>
  <c r="X224" i="21" s="1"/>
  <c r="X348" i="21"/>
  <c r="Y346" i="21"/>
  <c r="X289" i="21"/>
  <c r="Y287" i="21"/>
  <c r="AU119" i="21"/>
  <c r="S120" i="21"/>
  <c r="AS120" i="21" s="1"/>
  <c r="Q120" i="21"/>
  <c r="AH119" i="21"/>
  <c r="R120" i="21"/>
  <c r="X399" i="21" l="1"/>
  <c r="Y397" i="21"/>
  <c r="Y222" i="21"/>
  <c r="X350" i="21"/>
  <c r="Y348" i="21"/>
  <c r="X291" i="21"/>
  <c r="Y289" i="21"/>
  <c r="X226" i="21"/>
  <c r="Y224" i="21"/>
  <c r="AR120" i="21"/>
  <c r="AI119" i="21"/>
  <c r="BI119" i="21" s="1"/>
  <c r="BH119" i="21"/>
  <c r="AQ120" i="21"/>
  <c r="T120" i="21"/>
  <c r="X401" i="21" l="1"/>
  <c r="Y399" i="21"/>
  <c r="X352" i="21"/>
  <c r="Y350" i="21"/>
  <c r="X293" i="21"/>
  <c r="Y291" i="21"/>
  <c r="X228" i="21"/>
  <c r="Y226" i="21"/>
  <c r="U120" i="21"/>
  <c r="AT120" i="21"/>
  <c r="Y401" i="21" l="1"/>
  <c r="X403" i="21"/>
  <c r="X354" i="21"/>
  <c r="Y352" i="21"/>
  <c r="X295" i="21"/>
  <c r="Y293" i="21"/>
  <c r="X230" i="21"/>
  <c r="Y228" i="21"/>
  <c r="AU120" i="21"/>
  <c r="Q121" i="21"/>
  <c r="AH120" i="21"/>
  <c r="S121" i="21"/>
  <c r="AS121" i="21" s="1"/>
  <c r="R121" i="21"/>
  <c r="X405" i="21" l="1"/>
  <c r="Y403" i="21"/>
  <c r="X356" i="21"/>
  <c r="Y354" i="21"/>
  <c r="X297" i="21"/>
  <c r="Y295" i="21"/>
  <c r="X232" i="21"/>
  <c r="Y230" i="21"/>
  <c r="AI120" i="21"/>
  <c r="BI120" i="21" s="1"/>
  <c r="BH120" i="21"/>
  <c r="AQ121" i="21"/>
  <c r="T121" i="21"/>
  <c r="AR121" i="21"/>
  <c r="X407" i="21" l="1"/>
  <c r="Y405" i="21"/>
  <c r="X358" i="21"/>
  <c r="Y356" i="21"/>
  <c r="X299" i="21"/>
  <c r="Y297" i="21"/>
  <c r="X234" i="21"/>
  <c r="Y232" i="21"/>
  <c r="U121" i="21"/>
  <c r="X121" i="21" s="1"/>
  <c r="AT121" i="21"/>
  <c r="Y407" i="21" l="1"/>
  <c r="X409" i="21"/>
  <c r="AX121" i="21"/>
  <c r="Y121" i="21"/>
  <c r="AY121" i="21" s="1"/>
  <c r="X360" i="21"/>
  <c r="Y358" i="21"/>
  <c r="X301" i="21"/>
  <c r="Y299" i="21"/>
  <c r="X236" i="21"/>
  <c r="Y234" i="21"/>
  <c r="AU121" i="21"/>
  <c r="AH121" i="21"/>
  <c r="Q122" i="21"/>
  <c r="S122" i="21"/>
  <c r="AS122" i="21" s="1"/>
  <c r="R122" i="21"/>
  <c r="Y409" i="21" l="1"/>
  <c r="X411" i="21"/>
  <c r="X362" i="21"/>
  <c r="Y360" i="21"/>
  <c r="X303" i="21"/>
  <c r="Y301" i="21"/>
  <c r="X238" i="21"/>
  <c r="Y236" i="21"/>
  <c r="AR122" i="21"/>
  <c r="AQ122" i="21"/>
  <c r="T122" i="21"/>
  <c r="AI121" i="21"/>
  <c r="BI121" i="21" s="1"/>
  <c r="BH121" i="21"/>
  <c r="Y411" i="21" l="1"/>
  <c r="X413" i="21"/>
  <c r="X364" i="21"/>
  <c r="Y362" i="21"/>
  <c r="X305" i="21"/>
  <c r="Y303" i="21"/>
  <c r="X240" i="21"/>
  <c r="Y238" i="21"/>
  <c r="U122" i="21"/>
  <c r="AT122" i="21"/>
  <c r="X415" i="21" l="1"/>
  <c r="Y413" i="21"/>
  <c r="X366" i="21"/>
  <c r="Y364" i="21"/>
  <c r="X307" i="21"/>
  <c r="Y305" i="21"/>
  <c r="X242" i="21"/>
  <c r="Y240" i="21"/>
  <c r="AU122" i="21"/>
  <c r="S123" i="21"/>
  <c r="AS123" i="21" s="1"/>
  <c r="Q123" i="21"/>
  <c r="AH122" i="21"/>
  <c r="R123" i="21"/>
  <c r="X417" i="21" l="1"/>
  <c r="Y415" i="21"/>
  <c r="X368" i="21"/>
  <c r="Y366" i="21"/>
  <c r="X309" i="21"/>
  <c r="Y307" i="21"/>
  <c r="X244" i="21"/>
  <c r="Y242" i="21"/>
  <c r="AQ123" i="21"/>
  <c r="T123" i="21"/>
  <c r="AR123" i="21"/>
  <c r="AI122" i="21"/>
  <c r="BI122" i="21" s="1"/>
  <c r="BH122" i="21"/>
  <c r="X419" i="21" l="1"/>
  <c r="Y417" i="21"/>
  <c r="X370" i="21"/>
  <c r="Y368" i="21"/>
  <c r="X311" i="21"/>
  <c r="Y309" i="21"/>
  <c r="X246" i="21"/>
  <c r="Y244" i="21"/>
  <c r="U123" i="21"/>
  <c r="X123" i="21" s="1"/>
  <c r="AT123" i="21"/>
  <c r="X421" i="21" l="1"/>
  <c r="Y419" i="21"/>
  <c r="AX123" i="21"/>
  <c r="Y123" i="21"/>
  <c r="AY123" i="21" s="1"/>
  <c r="X372" i="21"/>
  <c r="Y370" i="21"/>
  <c r="X313" i="21"/>
  <c r="Y311" i="21"/>
  <c r="X248" i="21"/>
  <c r="Y246" i="21"/>
  <c r="AU123" i="21"/>
  <c r="Q124" i="21"/>
  <c r="AH123" i="21"/>
  <c r="S124" i="21"/>
  <c r="AS124" i="21" s="1"/>
  <c r="R124" i="21"/>
  <c r="X423" i="21" l="1"/>
  <c r="Y421" i="21"/>
  <c r="X374" i="21"/>
  <c r="Y372" i="21"/>
  <c r="X315" i="21"/>
  <c r="Y313" i="21"/>
  <c r="X250" i="21"/>
  <c r="Y248" i="21"/>
  <c r="AI123" i="21"/>
  <c r="BI123" i="21" s="1"/>
  <c r="BH123" i="21"/>
  <c r="AQ124" i="21"/>
  <c r="T124" i="21"/>
  <c r="AR124" i="21"/>
  <c r="X425" i="21" l="1"/>
  <c r="Y423" i="21"/>
  <c r="X376" i="21"/>
  <c r="Y374" i="21"/>
  <c r="X317" i="21"/>
  <c r="Y315" i="21"/>
  <c r="X252" i="21"/>
  <c r="Y250" i="21"/>
  <c r="U124" i="21"/>
  <c r="AT124" i="21"/>
  <c r="Y425" i="21" l="1"/>
  <c r="X427" i="21"/>
  <c r="X378" i="21"/>
  <c r="Y376" i="21"/>
  <c r="X319" i="21"/>
  <c r="Y317" i="21"/>
  <c r="X254" i="21"/>
  <c r="Y252" i="21"/>
  <c r="AU124" i="21"/>
  <c r="AH124" i="21"/>
  <c r="S125" i="21"/>
  <c r="AS125" i="21" s="1"/>
  <c r="Q125" i="21"/>
  <c r="R125" i="21"/>
  <c r="X429" i="21" l="1"/>
  <c r="Y427" i="21"/>
  <c r="X380" i="21"/>
  <c r="Y378" i="21"/>
  <c r="X321" i="21"/>
  <c r="Y319" i="21"/>
  <c r="X256" i="21"/>
  <c r="Y254" i="21"/>
  <c r="AR125" i="21"/>
  <c r="AQ125" i="21"/>
  <c r="T125" i="21"/>
  <c r="AI124" i="21"/>
  <c r="BI124" i="21" s="1"/>
  <c r="BH124" i="21"/>
  <c r="X431" i="21" l="1"/>
  <c r="Y429" i="21"/>
  <c r="X382" i="21"/>
  <c r="Y382" i="21" s="1"/>
  <c r="Y380" i="21"/>
  <c r="X323" i="21"/>
  <c r="Y321" i="21"/>
  <c r="X258" i="21"/>
  <c r="Y256" i="21"/>
  <c r="U125" i="21"/>
  <c r="X125" i="21" s="1"/>
  <c r="AT125" i="21"/>
  <c r="X433" i="21" l="1"/>
  <c r="Y431" i="21"/>
  <c r="AX125" i="21"/>
  <c r="Y125" i="21"/>
  <c r="AY125" i="21" s="1"/>
  <c r="X325" i="21"/>
  <c r="Y323" i="21"/>
  <c r="X260" i="21"/>
  <c r="Y258" i="21"/>
  <c r="AU125" i="21"/>
  <c r="AH125" i="21"/>
  <c r="S126" i="21"/>
  <c r="AS126" i="21" s="1"/>
  <c r="Q126" i="21"/>
  <c r="R126" i="21"/>
  <c r="Y433" i="21" l="1"/>
  <c r="X435" i="21"/>
  <c r="X327" i="21"/>
  <c r="Y327" i="21" s="1"/>
  <c r="Y325" i="21"/>
  <c r="X262" i="21"/>
  <c r="Y260" i="21"/>
  <c r="AI125" i="21"/>
  <c r="BI125" i="21" s="1"/>
  <c r="BH125" i="21"/>
  <c r="AR126" i="21"/>
  <c r="AQ126" i="21"/>
  <c r="T126" i="21"/>
  <c r="Y435" i="21" l="1"/>
  <c r="X437" i="21"/>
  <c r="Y437" i="21" s="1"/>
  <c r="X264" i="21"/>
  <c r="Y262" i="21"/>
  <c r="U126" i="21"/>
  <c r="AT126" i="21"/>
  <c r="X266" i="21" l="1"/>
  <c r="Y264" i="21"/>
  <c r="AU126" i="21"/>
  <c r="Q127" i="21"/>
  <c r="AQ127" i="21" s="1"/>
  <c r="AH126" i="21"/>
  <c r="S127" i="21"/>
  <c r="AS127" i="21" s="1"/>
  <c r="R127" i="21"/>
  <c r="X268" i="21" l="1"/>
  <c r="Y266" i="21"/>
  <c r="AI126" i="21"/>
  <c r="BI126" i="21" s="1"/>
  <c r="BH126" i="21"/>
  <c r="T127" i="21"/>
  <c r="AR127" i="21"/>
  <c r="X270" i="21" l="1"/>
  <c r="Y268" i="21"/>
  <c r="U127" i="21"/>
  <c r="X127" i="21" s="1"/>
  <c r="AT127" i="21"/>
  <c r="AX127" i="21" l="1"/>
  <c r="Y127" i="21"/>
  <c r="AY127" i="21" s="1"/>
  <c r="X272" i="21"/>
  <c r="Y272" i="21" s="1"/>
  <c r="Y270" i="21"/>
  <c r="AU127" i="21"/>
  <c r="S128" i="21"/>
  <c r="AS128" i="21" s="1"/>
  <c r="AH127" i="21"/>
  <c r="Q128" i="21"/>
  <c r="R128" i="21"/>
  <c r="AR128" i="21" l="1"/>
  <c r="AQ128" i="21"/>
  <c r="T128" i="21"/>
  <c r="AI127" i="21"/>
  <c r="BI127" i="21" s="1"/>
  <c r="BH127" i="21"/>
  <c r="U128" i="21" l="1"/>
  <c r="AT128" i="21"/>
  <c r="AU128" i="21" l="1"/>
  <c r="Q129" i="21"/>
  <c r="AQ129" i="21" s="1"/>
  <c r="AH128" i="21"/>
  <c r="S129" i="21"/>
  <c r="AS129" i="21" s="1"/>
  <c r="R129" i="21"/>
  <c r="T129" i="21" l="1"/>
  <c r="AR129" i="21"/>
  <c r="AI128" i="21"/>
  <c r="BI128" i="21" s="1"/>
  <c r="BH128" i="21"/>
  <c r="U129" i="21" l="1"/>
  <c r="X129" i="21" s="1"/>
  <c r="AT129" i="21"/>
  <c r="AX129" i="21" l="1"/>
  <c r="Y129" i="21"/>
  <c r="AY129" i="21" s="1"/>
  <c r="AU129" i="21"/>
  <c r="S130" i="21"/>
  <c r="AS130" i="21" s="1"/>
  <c r="Q130" i="21"/>
  <c r="AH129" i="21"/>
  <c r="R130" i="21"/>
  <c r="AI129" i="21" l="1"/>
  <c r="BI129" i="21" s="1"/>
  <c r="BH129" i="21"/>
  <c r="AQ130" i="21"/>
  <c r="T130" i="21"/>
  <c r="AR130" i="21"/>
  <c r="U130" i="21" l="1"/>
  <c r="AT130" i="21"/>
  <c r="AU130" i="21" l="1"/>
  <c r="S131" i="21"/>
  <c r="AS131" i="21" s="1"/>
  <c r="Q131" i="21"/>
  <c r="AH130" i="21"/>
  <c r="R131" i="21"/>
  <c r="AI130" i="21" l="1"/>
  <c r="BI130" i="21" s="1"/>
  <c r="BH130" i="21"/>
  <c r="AQ131" i="21"/>
  <c r="T131" i="21"/>
  <c r="AR131" i="21"/>
  <c r="U131" i="21" l="1"/>
  <c r="AT131" i="21"/>
  <c r="X131" i="21" l="1"/>
  <c r="AU131" i="21"/>
  <c r="AH131" i="21"/>
  <c r="S132" i="21"/>
  <c r="AS132" i="21" s="1"/>
  <c r="Q132" i="21"/>
  <c r="R132" i="21"/>
  <c r="Y131" i="21" l="1"/>
  <c r="AY131" i="21" s="1"/>
  <c r="AX131" i="21"/>
  <c r="AQ132" i="21"/>
  <c r="T132" i="21"/>
  <c r="AR132" i="21"/>
  <c r="AI131" i="21"/>
  <c r="BI131" i="21" s="1"/>
  <c r="BH131" i="21"/>
  <c r="U132" i="21" l="1"/>
  <c r="AT132" i="21"/>
  <c r="AU132" i="21" l="1"/>
  <c r="AH132" i="21"/>
  <c r="S133" i="21"/>
  <c r="AS133" i="21" s="1"/>
  <c r="Q133" i="21"/>
  <c r="R133" i="21"/>
  <c r="AR133" i="21" l="1"/>
  <c r="T133" i="21"/>
  <c r="AQ133" i="21"/>
  <c r="AI132" i="21"/>
  <c r="BI132" i="21" s="1"/>
  <c r="BH132" i="21"/>
  <c r="U133" i="21" l="1"/>
  <c r="AT133" i="21"/>
  <c r="X133" i="21" l="1"/>
  <c r="AU133" i="21"/>
  <c r="S134" i="21"/>
  <c r="AS134" i="21" s="1"/>
  <c r="Q134" i="21"/>
  <c r="AH133" i="21"/>
  <c r="R134" i="21"/>
  <c r="Y133" i="21" l="1"/>
  <c r="AY133" i="21" s="1"/>
  <c r="AX133" i="21"/>
  <c r="AI133" i="21"/>
  <c r="BI133" i="21" s="1"/>
  <c r="BH133" i="21"/>
  <c r="AQ134" i="21"/>
  <c r="T134" i="21"/>
  <c r="AR134" i="21"/>
  <c r="U134" i="21" l="1"/>
  <c r="AT134" i="21"/>
  <c r="AU134" i="21" l="1"/>
  <c r="AH134" i="21"/>
  <c r="Q135" i="21"/>
  <c r="S135" i="21"/>
  <c r="AS135" i="21" s="1"/>
  <c r="R135" i="21"/>
  <c r="AR135" i="21" l="1"/>
  <c r="AQ135" i="21"/>
  <c r="T135" i="21"/>
  <c r="AI134" i="21"/>
  <c r="BI134" i="21" s="1"/>
  <c r="BH134" i="21"/>
  <c r="U135" i="21" l="1"/>
  <c r="X135" i="21" s="1"/>
  <c r="AT135" i="21"/>
  <c r="AX135" i="21" l="1"/>
  <c r="Y135" i="21"/>
  <c r="AY135" i="21" s="1"/>
  <c r="AU135" i="21"/>
  <c r="Q136" i="21"/>
  <c r="S136" i="21"/>
  <c r="AS136" i="21" s="1"/>
  <c r="AH135" i="21"/>
  <c r="R136" i="21"/>
  <c r="AQ136" i="21" l="1"/>
  <c r="T136" i="21"/>
  <c r="AR136" i="21"/>
  <c r="AI135" i="21"/>
  <c r="BI135" i="21" s="1"/>
  <c r="BH135" i="21"/>
  <c r="U136" i="21" l="1"/>
  <c r="AT136" i="21"/>
  <c r="AU136" i="21" l="1"/>
  <c r="AH136" i="21"/>
  <c r="S137" i="21"/>
  <c r="AS137" i="21" s="1"/>
  <c r="Q137" i="21"/>
  <c r="R137" i="21"/>
  <c r="AR137" i="21" l="1"/>
  <c r="AQ137" i="21"/>
  <c r="T137" i="21"/>
  <c r="AI136" i="21"/>
  <c r="BI136" i="21" s="1"/>
  <c r="BH136" i="21"/>
  <c r="U137" i="21" l="1"/>
  <c r="X137" i="21" s="1"/>
  <c r="AT137" i="21"/>
  <c r="AX137" i="21" l="1"/>
  <c r="Y137" i="21"/>
  <c r="AY137" i="21" s="1"/>
  <c r="AU137" i="21"/>
  <c r="AH137" i="21"/>
  <c r="Q138" i="21"/>
  <c r="S138" i="21"/>
  <c r="AS138" i="21" s="1"/>
  <c r="R138" i="21"/>
  <c r="AQ138" i="21" l="1"/>
  <c r="T138" i="21"/>
  <c r="AI137" i="21"/>
  <c r="BI137" i="21" s="1"/>
  <c r="BH137" i="21"/>
  <c r="AR138" i="21"/>
  <c r="U138" i="21" l="1"/>
  <c r="AT138" i="21"/>
  <c r="AU138" i="21" l="1"/>
  <c r="S139" i="21"/>
  <c r="AS139" i="21" s="1"/>
  <c r="Q139" i="21"/>
  <c r="AH138" i="21"/>
  <c r="R139" i="21"/>
  <c r="AR139" i="21" l="1"/>
  <c r="AQ139" i="21"/>
  <c r="T139" i="21"/>
  <c r="AI138" i="21"/>
  <c r="BI138" i="21" s="1"/>
  <c r="BH138" i="21"/>
  <c r="U139" i="21" l="1"/>
  <c r="X139" i="21" s="1"/>
  <c r="AT139" i="21"/>
  <c r="AX139" i="21" l="1"/>
  <c r="Y139" i="21"/>
  <c r="AY139" i="21" s="1"/>
  <c r="AU139" i="21"/>
  <c r="S140" i="21"/>
  <c r="AS140" i="21" s="1"/>
  <c r="AH139" i="21"/>
  <c r="Q140" i="21"/>
  <c r="R140" i="21"/>
  <c r="AR140" i="21" l="1"/>
  <c r="AQ140" i="21"/>
  <c r="T140" i="21"/>
  <c r="AI139" i="21"/>
  <c r="BI139" i="21" s="1"/>
  <c r="BH139" i="21"/>
  <c r="U140" i="21" l="1"/>
  <c r="AT140" i="21"/>
  <c r="AU140" i="21" l="1"/>
  <c r="Q141" i="21"/>
  <c r="S141" i="21"/>
  <c r="AS141" i="21" s="1"/>
  <c r="AH140" i="21"/>
  <c r="R141" i="21"/>
  <c r="AI140" i="21" l="1"/>
  <c r="BI140" i="21" s="1"/>
  <c r="BH140" i="21"/>
  <c r="AQ141" i="21"/>
  <c r="T141" i="21"/>
  <c r="AR141" i="21"/>
  <c r="U141" i="21" l="1"/>
  <c r="X141" i="21" s="1"/>
  <c r="AT141" i="21"/>
  <c r="AX141" i="21" l="1"/>
  <c r="Y141" i="21"/>
  <c r="AY141" i="21" s="1"/>
  <c r="AU141" i="21"/>
  <c r="S142" i="21"/>
  <c r="AS142" i="21" s="1"/>
  <c r="AH141" i="21"/>
  <c r="Q142" i="21"/>
  <c r="R142" i="21"/>
  <c r="AI141" i="21" l="1"/>
  <c r="BI141" i="21" s="1"/>
  <c r="BH141" i="21"/>
  <c r="AQ142" i="21"/>
  <c r="T142" i="21"/>
  <c r="AR142" i="21"/>
  <c r="U142" i="21" l="1"/>
  <c r="AT142" i="21"/>
  <c r="AU142" i="21" l="1"/>
  <c r="Q143" i="21"/>
  <c r="AH142" i="21"/>
  <c r="S143" i="21"/>
  <c r="AS143" i="21" s="1"/>
  <c r="R143" i="21"/>
  <c r="AI142" i="21" l="1"/>
  <c r="BI142" i="21" s="1"/>
  <c r="BH142" i="21"/>
  <c r="AR143" i="21"/>
  <c r="AQ143" i="21"/>
  <c r="T143" i="21"/>
  <c r="U143" i="21" l="1"/>
  <c r="X143" i="21" s="1"/>
  <c r="AT143" i="21"/>
  <c r="AX143" i="21" l="1"/>
  <c r="Y143" i="21"/>
  <c r="AY143" i="21" s="1"/>
  <c r="AU143" i="21"/>
  <c r="Q144" i="21"/>
  <c r="AH143" i="21"/>
  <c r="S144" i="21"/>
  <c r="AS144" i="21" s="1"/>
  <c r="R144" i="21"/>
  <c r="AI143" i="21" l="1"/>
  <c r="BI143" i="21" s="1"/>
  <c r="BH143" i="21"/>
  <c r="AR144" i="21"/>
  <c r="T144" i="21"/>
  <c r="AQ144" i="21"/>
  <c r="U144" i="21" l="1"/>
  <c r="AT144" i="21"/>
  <c r="AU144" i="21" l="1"/>
  <c r="S145" i="21"/>
  <c r="AS145" i="21" s="1"/>
  <c r="AH144" i="21"/>
  <c r="Q145" i="21"/>
  <c r="R145" i="21"/>
  <c r="AI144" i="21" l="1"/>
  <c r="BI144" i="21" s="1"/>
  <c r="BH144" i="21"/>
  <c r="AR145" i="21"/>
  <c r="AQ145" i="21"/>
  <c r="T145" i="21"/>
  <c r="U145" i="21" l="1"/>
  <c r="X145" i="21" s="1"/>
  <c r="AT145" i="21"/>
  <c r="AX145" i="21" l="1"/>
  <c r="Y145" i="21"/>
  <c r="AY145" i="21" s="1"/>
  <c r="AU145" i="21"/>
  <c r="AH145" i="21"/>
  <c r="S146" i="21"/>
  <c r="AS146" i="21" s="1"/>
  <c r="Q146" i="21"/>
  <c r="R146" i="21"/>
  <c r="AI145" i="21" l="1"/>
  <c r="BI145" i="21" s="1"/>
  <c r="BH145" i="21"/>
  <c r="AR146" i="21"/>
  <c r="AQ146" i="21"/>
  <c r="T146" i="21"/>
  <c r="U146" i="21" l="1"/>
  <c r="AT146" i="21"/>
  <c r="AU146" i="21" l="1"/>
  <c r="Q147" i="21"/>
  <c r="S147" i="21"/>
  <c r="AS147" i="21" s="1"/>
  <c r="AH146" i="21"/>
  <c r="R147" i="21"/>
  <c r="AI146" i="21" l="1"/>
  <c r="BI146" i="21" s="1"/>
  <c r="BH146" i="21"/>
  <c r="AQ147" i="21"/>
  <c r="T147" i="21"/>
  <c r="AR147" i="21"/>
  <c r="U147" i="21" l="1"/>
  <c r="X147" i="21" s="1"/>
  <c r="AT147" i="21"/>
  <c r="AX147" i="21" l="1"/>
  <c r="Y147" i="21"/>
  <c r="AY147" i="21" s="1"/>
  <c r="AU147" i="21"/>
  <c r="S148" i="21"/>
  <c r="AS148" i="21" s="1"/>
  <c r="AH147" i="21"/>
  <c r="Q148" i="21"/>
  <c r="R148" i="21"/>
  <c r="AQ148" i="21" l="1"/>
  <c r="T148" i="21"/>
  <c r="AR148" i="21"/>
  <c r="AI147" i="21"/>
  <c r="BI147" i="21" s="1"/>
  <c r="BH147" i="21"/>
  <c r="U148" i="21" l="1"/>
  <c r="AT148" i="21"/>
  <c r="AU148" i="21" l="1"/>
  <c r="AH148" i="21"/>
  <c r="S149" i="21"/>
  <c r="AS149" i="21" s="1"/>
  <c r="Q149" i="21"/>
  <c r="AQ149" i="21" s="1"/>
  <c r="R149" i="21"/>
  <c r="T149" i="21" l="1"/>
  <c r="AR149" i="21"/>
  <c r="AI148" i="21"/>
  <c r="BI148" i="21" s="1"/>
  <c r="BH148" i="21"/>
  <c r="U149" i="21" l="1"/>
  <c r="X149" i="21" s="1"/>
  <c r="AT149" i="21"/>
  <c r="AX149" i="21" l="1"/>
  <c r="Y149" i="21"/>
  <c r="AY149" i="21" s="1"/>
  <c r="AU149" i="21"/>
  <c r="S150" i="21"/>
  <c r="AS150" i="21" s="1"/>
  <c r="AH149" i="21"/>
  <c r="Q150" i="21"/>
  <c r="R150" i="21"/>
  <c r="AQ150" i="21" l="1"/>
  <c r="T150" i="21"/>
  <c r="AI149" i="21"/>
  <c r="BI149" i="21" s="1"/>
  <c r="BH149" i="21"/>
  <c r="AR150" i="21"/>
  <c r="U150" i="21" l="1"/>
  <c r="AT150" i="21"/>
  <c r="AU150" i="21" l="1"/>
  <c r="AH150" i="21"/>
  <c r="S151" i="21"/>
  <c r="AS151" i="21" s="1"/>
  <c r="Q151" i="21"/>
  <c r="R151" i="21"/>
  <c r="AQ151" i="21" l="1"/>
  <c r="T151" i="21"/>
  <c r="AI150" i="21"/>
  <c r="BI150" i="21" s="1"/>
  <c r="BH150" i="21"/>
  <c r="AR151" i="21"/>
  <c r="U151" i="21" l="1"/>
  <c r="X151" i="21" s="1"/>
  <c r="AT151" i="21"/>
  <c r="AX151" i="21" l="1"/>
  <c r="Y151" i="21"/>
  <c r="AY151" i="21" s="1"/>
  <c r="AU151" i="21"/>
  <c r="AH151" i="21"/>
  <c r="Q152" i="21"/>
  <c r="S152" i="21"/>
  <c r="AS152" i="21" s="1"/>
  <c r="R152" i="21"/>
  <c r="AR152" i="21" l="1"/>
  <c r="AQ152" i="21"/>
  <c r="T152" i="21"/>
  <c r="AI151" i="21"/>
  <c r="BI151" i="21" s="1"/>
  <c r="BH151" i="21"/>
  <c r="U152" i="21" l="1"/>
  <c r="AT152" i="21"/>
  <c r="AU152" i="21" l="1"/>
  <c r="AH152" i="21"/>
  <c r="Q153" i="21"/>
  <c r="AQ153" i="21" s="1"/>
  <c r="S153" i="21"/>
  <c r="AS153" i="21" s="1"/>
  <c r="R153" i="21"/>
  <c r="T153" i="21" l="1"/>
  <c r="AR153" i="21"/>
  <c r="AI152" i="21"/>
  <c r="BI152" i="21" s="1"/>
  <c r="BH152" i="21"/>
  <c r="U153" i="21" l="1"/>
  <c r="X153" i="21" s="1"/>
  <c r="AT153" i="21"/>
  <c r="AX153" i="21" l="1"/>
  <c r="Y153" i="21"/>
  <c r="AY153" i="21" s="1"/>
  <c r="AU153" i="21"/>
  <c r="Q154" i="21"/>
  <c r="AH153" i="21"/>
  <c r="S154" i="21"/>
  <c r="AS154" i="21" s="1"/>
  <c r="R154" i="21"/>
  <c r="AR154" i="21" l="1"/>
  <c r="AQ154" i="21"/>
  <c r="T154" i="21"/>
  <c r="AI153" i="21"/>
  <c r="BI153" i="21" s="1"/>
  <c r="BH153" i="21"/>
  <c r="U154" i="21" l="1"/>
  <c r="AT154" i="21"/>
  <c r="AU154" i="21" l="1"/>
  <c r="AH154" i="21"/>
  <c r="S155" i="21"/>
  <c r="AS155" i="21" s="1"/>
  <c r="Q155" i="21"/>
  <c r="R155" i="21"/>
  <c r="AQ155" i="21" l="1"/>
  <c r="T155" i="21"/>
  <c r="AI154" i="21"/>
  <c r="BI154" i="21" s="1"/>
  <c r="BH154" i="21"/>
  <c r="AR155" i="21"/>
  <c r="U155" i="21" l="1"/>
  <c r="X155" i="21" s="1"/>
  <c r="AT155" i="21"/>
  <c r="BL33" i="3"/>
  <c r="BL98" i="3"/>
  <c r="BL74" i="3"/>
  <c r="BL7" i="3"/>
  <c r="BL9" i="3"/>
  <c r="BL61" i="3"/>
  <c r="BL123" i="3"/>
  <c r="BL108" i="3"/>
  <c r="BL126" i="3"/>
  <c r="BL113" i="3"/>
  <c r="BL13" i="3"/>
  <c r="BL30" i="3"/>
  <c r="BL50" i="3"/>
  <c r="BL68" i="3"/>
  <c r="BL122" i="3"/>
  <c r="BL72" i="3"/>
  <c r="AX155" i="21" l="1"/>
  <c r="Y155" i="21"/>
  <c r="AY155" i="21" s="1"/>
  <c r="BA3" i="3"/>
  <c r="C8" i="22"/>
  <c r="AU155" i="21"/>
  <c r="AH155" i="21"/>
  <c r="Q156" i="21"/>
  <c r="S156" i="21"/>
  <c r="AS156" i="21" s="1"/>
  <c r="R156" i="21"/>
  <c r="S8" i="22"/>
  <c r="BA123" i="3"/>
  <c r="BA72" i="3"/>
  <c r="BA74" i="3"/>
  <c r="BA108" i="3"/>
  <c r="BA68" i="3"/>
  <c r="BA61" i="3"/>
  <c r="BA122" i="3"/>
  <c r="BA50" i="3"/>
  <c r="BA9" i="3"/>
  <c r="BA30" i="3"/>
  <c r="BA7" i="3"/>
  <c r="BA113" i="3"/>
  <c r="BA98" i="3"/>
  <c r="BA13" i="3"/>
  <c r="BA126" i="3"/>
  <c r="BA33" i="3"/>
  <c r="BA91" i="3"/>
  <c r="BA37" i="3"/>
  <c r="BA110" i="3"/>
  <c r="BA79" i="3"/>
  <c r="BA96" i="3"/>
  <c r="BA65" i="3"/>
  <c r="BA49" i="3"/>
  <c r="BA36" i="3"/>
  <c r="BA44" i="3"/>
  <c r="BA43" i="3"/>
  <c r="BA46" i="3"/>
  <c r="BA77" i="3"/>
  <c r="BA24" i="3"/>
  <c r="BA6" i="3"/>
  <c r="BA83" i="3"/>
  <c r="BA76" i="3"/>
  <c r="BA22" i="3"/>
  <c r="BA11" i="3"/>
  <c r="BA118" i="3"/>
  <c r="BA32" i="3"/>
  <c r="BA64" i="3"/>
  <c r="BA107" i="3"/>
  <c r="BA21" i="3"/>
  <c r="BA80" i="3"/>
  <c r="BA99" i="3"/>
  <c r="BA81" i="3"/>
  <c r="BA85" i="3"/>
  <c r="BA31" i="3"/>
  <c r="BA60" i="3"/>
  <c r="BA62" i="3"/>
  <c r="BA54" i="3"/>
  <c r="BA128" i="3"/>
  <c r="BA119" i="3"/>
  <c r="BA53" i="3"/>
  <c r="BA102" i="3"/>
  <c r="BA42" i="3"/>
  <c r="BA47" i="3"/>
  <c r="BA87" i="3"/>
  <c r="BA103" i="3"/>
  <c r="BA90" i="3"/>
  <c r="BA125" i="3"/>
  <c r="BA48" i="3"/>
  <c r="BA84" i="3"/>
  <c r="BA70" i="3"/>
  <c r="BA78" i="3"/>
  <c r="BA121" i="3"/>
  <c r="BA58" i="3"/>
  <c r="BA100" i="3"/>
  <c r="BA127" i="3"/>
  <c r="BA115" i="3"/>
  <c r="BA10" i="3"/>
  <c r="BA69" i="3"/>
  <c r="BA34" i="3"/>
  <c r="BA92" i="3"/>
  <c r="BA19" i="3"/>
  <c r="BA45" i="3"/>
  <c r="BA59" i="3"/>
  <c r="BA29" i="3"/>
  <c r="BA57" i="3"/>
  <c r="BA39" i="3"/>
  <c r="BA67" i="3"/>
  <c r="BA52" i="3"/>
  <c r="BA51" i="3"/>
  <c r="BA124" i="3"/>
  <c r="BA89" i="3"/>
  <c r="BA109" i="3"/>
  <c r="BA97" i="3"/>
  <c r="BA35" i="3"/>
  <c r="BA17" i="3"/>
  <c r="BA23" i="3"/>
  <c r="BA82" i="3"/>
  <c r="BA16" i="3"/>
  <c r="BA101" i="3"/>
  <c r="BA14" i="3"/>
  <c r="BA75" i="3"/>
  <c r="BA94" i="3"/>
  <c r="BA28" i="3"/>
  <c r="BA66" i="3"/>
  <c r="BA117" i="3"/>
  <c r="BA41" i="3"/>
  <c r="BA93" i="3"/>
  <c r="BA105" i="3"/>
  <c r="BA104" i="3"/>
  <c r="BA120" i="3"/>
  <c r="BA56" i="3"/>
  <c r="BA38" i="3"/>
  <c r="BA106" i="3"/>
  <c r="BA114" i="3"/>
  <c r="BA4" i="3"/>
  <c r="BA63" i="3"/>
  <c r="BA15" i="3"/>
  <c r="BA71" i="3"/>
  <c r="BA18" i="3"/>
  <c r="BA8" i="3"/>
  <c r="BA95" i="3"/>
  <c r="BA88" i="3"/>
  <c r="BA25" i="3"/>
  <c r="BA12" i="3"/>
  <c r="BA26" i="3"/>
  <c r="BA112" i="3"/>
  <c r="BA40" i="3"/>
  <c r="BA86" i="3"/>
  <c r="BA116" i="3"/>
  <c r="BA27" i="3"/>
  <c r="BA2" i="3"/>
  <c r="BA55" i="3"/>
  <c r="BA20" i="3"/>
  <c r="BA129" i="3"/>
  <c r="BA111" i="3"/>
  <c r="BA73" i="3"/>
  <c r="BA5" i="3"/>
  <c r="AQ5" i="3" s="1"/>
  <c r="BT17" i="12"/>
  <c r="BT19" i="12"/>
  <c r="BT18" i="12"/>
  <c r="BT26" i="12"/>
  <c r="BT27" i="12"/>
  <c r="BT16" i="12"/>
  <c r="BT24" i="12"/>
  <c r="BT28" i="12"/>
  <c r="BT29" i="12"/>
  <c r="BT22" i="12"/>
  <c r="BT23" i="12"/>
  <c r="BT21" i="12"/>
  <c r="BT20" i="12"/>
  <c r="BT25" i="12"/>
  <c r="BT15" i="12"/>
  <c r="BT30" i="12"/>
  <c r="E21" i="22" l="1"/>
  <c r="AR156" i="21"/>
  <c r="AQ156" i="21"/>
  <c r="T156" i="21"/>
  <c r="AI155" i="21"/>
  <c r="BI155" i="21" s="1"/>
  <c r="BH155" i="21"/>
  <c r="E20" i="22"/>
  <c r="BO38" i="12"/>
  <c r="BP38" i="12" s="1"/>
  <c r="R20" i="22" l="1"/>
  <c r="Q22" i="22" s="1"/>
  <c r="K4" i="22" s="1"/>
  <c r="U156" i="21"/>
  <c r="AT156" i="21"/>
  <c r="BN23" i="3"/>
  <c r="BO23" i="3" s="1"/>
  <c r="BK1" i="3"/>
  <c r="BG21" i="12"/>
  <c r="BF34" i="12" s="1"/>
  <c r="BG34" i="12" s="1"/>
  <c r="N22" i="22" l="1"/>
  <c r="AU156" i="21"/>
  <c r="Q157" i="21"/>
  <c r="AH156" i="21"/>
  <c r="S157" i="21"/>
  <c r="AS157" i="21" s="1"/>
  <c r="R157" i="21"/>
  <c r="BP29" i="3"/>
  <c r="BP5" i="3"/>
  <c r="BP47" i="3"/>
  <c r="BP86" i="3"/>
  <c r="BP4" i="3"/>
  <c r="BP106" i="3"/>
  <c r="BP8" i="3"/>
  <c r="BP105" i="3"/>
  <c r="BP77" i="3"/>
  <c r="BP43" i="3"/>
  <c r="BP33" i="3"/>
  <c r="BP83" i="3"/>
  <c r="BP11" i="3"/>
  <c r="BP85" i="3"/>
  <c r="BP125" i="3"/>
  <c r="BP10" i="3"/>
  <c r="BP123" i="3"/>
  <c r="BP52" i="3"/>
  <c r="BP75" i="3"/>
  <c r="BP118" i="3"/>
  <c r="BP41" i="3"/>
  <c r="BP80" i="3"/>
  <c r="BP110" i="3"/>
  <c r="BP103" i="3"/>
  <c r="BP32" i="3"/>
  <c r="BP115" i="3"/>
  <c r="BP108" i="3"/>
  <c r="BP6" i="3"/>
  <c r="BP84" i="3"/>
  <c r="BP46" i="3"/>
  <c r="BP63" i="3"/>
  <c r="BP15" i="3"/>
  <c r="BP64" i="3"/>
  <c r="BP50" i="3"/>
  <c r="BP65" i="3"/>
  <c r="BP25" i="3"/>
  <c r="BP62" i="3"/>
  <c r="BP51" i="3"/>
  <c r="BP27" i="3"/>
  <c r="BP21" i="3"/>
  <c r="BP124" i="3"/>
  <c r="BP127" i="3"/>
  <c r="BP40" i="3"/>
  <c r="BP97" i="3"/>
  <c r="BP79" i="3"/>
  <c r="BP49" i="3"/>
  <c r="BP48" i="3"/>
  <c r="BP12" i="3"/>
  <c r="BP98" i="3"/>
  <c r="BP54" i="3"/>
  <c r="BP100" i="3"/>
  <c r="BP114" i="3"/>
  <c r="BP116" i="3"/>
  <c r="BP55" i="3"/>
  <c r="BP120" i="3"/>
  <c r="BP126" i="3"/>
  <c r="BP61" i="3"/>
  <c r="BP122" i="3"/>
  <c r="BP72" i="3"/>
  <c r="BP7" i="3"/>
  <c r="BP99" i="3"/>
  <c r="BP35" i="3"/>
  <c r="BP24" i="3"/>
  <c r="BP129" i="3"/>
  <c r="BP13" i="3"/>
  <c r="BP58" i="3"/>
  <c r="BP121" i="3"/>
  <c r="BP57" i="3"/>
  <c r="BP34" i="3"/>
  <c r="BP3" i="3"/>
  <c r="BP82" i="3"/>
  <c r="BP67" i="3"/>
  <c r="BP117" i="3"/>
  <c r="BP109" i="3"/>
  <c r="BP56" i="3"/>
  <c r="BP92" i="3"/>
  <c r="BP96" i="3"/>
  <c r="BP104" i="3"/>
  <c r="BP76" i="3"/>
  <c r="BP19" i="3"/>
  <c r="BP14" i="3"/>
  <c r="BP68" i="3"/>
  <c r="BP9" i="3"/>
  <c r="BP70" i="3"/>
  <c r="BP93" i="3"/>
  <c r="BP91" i="3"/>
  <c r="BP37" i="3"/>
  <c r="BP53" i="3"/>
  <c r="BP113" i="3"/>
  <c r="BP26" i="3"/>
  <c r="BP78" i="3"/>
  <c r="BP101" i="3"/>
  <c r="BP94" i="3"/>
  <c r="BP17" i="3"/>
  <c r="BP28" i="3"/>
  <c r="BP31" i="3"/>
  <c r="BP20" i="3"/>
  <c r="BP44" i="3"/>
  <c r="BP107" i="3"/>
  <c r="BP42" i="3"/>
  <c r="BP16" i="3"/>
  <c r="BP38" i="3"/>
  <c r="BP102" i="3"/>
  <c r="BP18" i="3"/>
  <c r="BP39" i="3"/>
  <c r="BP66" i="3"/>
  <c r="BP112" i="3"/>
  <c r="BP45" i="3"/>
  <c r="BP89" i="3"/>
  <c r="BP81" i="3"/>
  <c r="BP71" i="3"/>
  <c r="BP74" i="3"/>
  <c r="BP23" i="3"/>
  <c r="BP60" i="3"/>
  <c r="BP87" i="3"/>
  <c r="BP95" i="3"/>
  <c r="BP88" i="3"/>
  <c r="BP73" i="3"/>
  <c r="BP22" i="3"/>
  <c r="BP36" i="3"/>
  <c r="BP90" i="3"/>
  <c r="BP111" i="3"/>
  <c r="BP30" i="3"/>
  <c r="BP2" i="3"/>
  <c r="BP69" i="3"/>
  <c r="BP128" i="3"/>
  <c r="BP59" i="3"/>
  <c r="BP119" i="3"/>
  <c r="N21" i="22" l="1"/>
  <c r="P206" i="22"/>
  <c r="F7" i="22"/>
  <c r="G27" i="22"/>
  <c r="G26" i="22" s="1"/>
  <c r="P7" i="22"/>
  <c r="F206" i="22"/>
  <c r="F213" i="22" s="1"/>
  <c r="D213" i="22" s="1"/>
  <c r="F220" i="22" s="1"/>
  <c r="H6" i="21" s="1"/>
  <c r="AR157" i="21"/>
  <c r="AI156" i="21"/>
  <c r="BI156" i="21" s="1"/>
  <c r="BH156" i="21"/>
  <c r="AQ157" i="21"/>
  <c r="T157" i="21"/>
  <c r="Q213" i="22" l="1"/>
  <c r="Q212" i="22"/>
  <c r="Q211" i="22"/>
  <c r="Q210" i="22"/>
  <c r="Q209" i="22"/>
  <c r="Q208" i="22"/>
  <c r="P209" i="22"/>
  <c r="R209" i="22" s="1"/>
  <c r="P216" i="22" s="1"/>
  <c r="I2" i="21" s="1"/>
  <c r="P208" i="22"/>
  <c r="R208" i="22" s="1"/>
  <c r="P215" i="22" s="1"/>
  <c r="I1" i="21" s="1"/>
  <c r="S210" i="22"/>
  <c r="Q217" i="22" s="1"/>
  <c r="I9" i="21" s="1"/>
  <c r="P213" i="22"/>
  <c r="R213" i="22" s="1"/>
  <c r="P220" i="22" s="1"/>
  <c r="I6" i="21" s="1"/>
  <c r="P211" i="22"/>
  <c r="R211" i="22" s="1"/>
  <c r="P218" i="22" s="1"/>
  <c r="I4" i="21" s="1"/>
  <c r="P212" i="22"/>
  <c r="R212" i="22" s="1"/>
  <c r="P219" i="22" s="1"/>
  <c r="I5" i="21" s="1"/>
  <c r="S209" i="22"/>
  <c r="Q216" i="22" s="1"/>
  <c r="I8" i="21" s="1"/>
  <c r="P210" i="22"/>
  <c r="R210" i="22" s="1"/>
  <c r="P217" i="22" s="1"/>
  <c r="I3" i="21" s="1"/>
  <c r="S212" i="22"/>
  <c r="Q219" i="22" s="1"/>
  <c r="I11" i="21" s="1"/>
  <c r="S211" i="22"/>
  <c r="Q218" i="22" s="1"/>
  <c r="I10" i="21" s="1"/>
  <c r="F209" i="22"/>
  <c r="D209" i="22" s="1"/>
  <c r="F216" i="22" s="1"/>
  <c r="H2" i="21" s="1"/>
  <c r="E209" i="22"/>
  <c r="C209" i="22" s="1"/>
  <c r="E216" i="22" s="1"/>
  <c r="H8" i="21" s="1"/>
  <c r="E211" i="22"/>
  <c r="C211" i="22" s="1"/>
  <c r="E218" i="22" s="1"/>
  <c r="H10" i="21" s="1"/>
  <c r="E210" i="22"/>
  <c r="C210" i="22" s="1"/>
  <c r="E217" i="22" s="1"/>
  <c r="H9" i="21" s="1"/>
  <c r="F212" i="22"/>
  <c r="D212" i="22" s="1"/>
  <c r="F219" i="22" s="1"/>
  <c r="H5" i="21" s="1"/>
  <c r="E213" i="22"/>
  <c r="C213" i="22" s="1"/>
  <c r="E220" i="22" s="1"/>
  <c r="H12" i="21" s="1"/>
  <c r="F211" i="22"/>
  <c r="D211" i="22" s="1"/>
  <c r="F218" i="22" s="1"/>
  <c r="H4" i="21" s="1"/>
  <c r="F208" i="22"/>
  <c r="D208" i="22" s="1"/>
  <c r="F215" i="22" s="1"/>
  <c r="H1" i="21" s="1"/>
  <c r="E208" i="22"/>
  <c r="C208" i="22" s="1"/>
  <c r="E215" i="22" s="1"/>
  <c r="H7" i="21" s="1"/>
  <c r="F210" i="22"/>
  <c r="D210" i="22" s="1"/>
  <c r="F217" i="22" s="1"/>
  <c r="H3" i="21" s="1"/>
  <c r="S208" i="22"/>
  <c r="Q215" i="22" s="1"/>
  <c r="I7" i="21" s="1"/>
  <c r="S213" i="22"/>
  <c r="Q220" i="22" s="1"/>
  <c r="I12" i="21" s="1"/>
  <c r="E212" i="22"/>
  <c r="C212" i="22" s="1"/>
  <c r="E219" i="22" s="1"/>
  <c r="H11" i="21" s="1"/>
  <c r="U157" i="21"/>
  <c r="X157" i="21" s="1"/>
  <c r="AT157" i="21"/>
  <c r="AY68" i="3"/>
  <c r="AY128" i="3"/>
  <c r="AY89" i="3"/>
  <c r="AY88" i="3"/>
  <c r="AY111" i="3"/>
  <c r="AY52" i="3"/>
  <c r="AY90" i="3"/>
  <c r="AY91" i="3"/>
  <c r="AY76" i="3"/>
  <c r="AY31" i="3"/>
  <c r="AY122" i="3"/>
  <c r="AY18" i="3"/>
  <c r="AY125" i="3"/>
  <c r="AY74" i="3"/>
  <c r="AY3" i="3"/>
  <c r="AY56" i="3"/>
  <c r="AY78" i="3"/>
  <c r="AY113" i="3"/>
  <c r="AY93" i="3"/>
  <c r="AY120" i="3"/>
  <c r="AY109" i="3"/>
  <c r="AY33" i="3"/>
  <c r="AY13" i="3"/>
  <c r="AY84" i="3"/>
  <c r="AY92" i="3"/>
  <c r="AY96" i="3"/>
  <c r="AY9" i="3"/>
  <c r="AY29" i="3"/>
  <c r="AY98" i="3"/>
  <c r="AY48" i="3"/>
  <c r="AY115" i="3"/>
  <c r="AY70" i="3"/>
  <c r="AY126" i="3"/>
  <c r="AY55" i="3"/>
  <c r="AY30" i="3"/>
  <c r="AY41" i="3"/>
  <c r="AY107" i="3"/>
  <c r="AY53" i="3"/>
  <c r="AY38" i="3"/>
  <c r="AY104" i="3"/>
  <c r="AY87" i="3"/>
  <c r="AY116" i="3"/>
  <c r="AY67" i="3"/>
  <c r="AY6" i="3"/>
  <c r="AY62" i="3"/>
  <c r="AY123" i="3"/>
  <c r="AY21" i="3"/>
  <c r="AY22" i="3"/>
  <c r="AY45" i="3"/>
  <c r="AY57" i="3"/>
  <c r="AY37" i="3"/>
  <c r="AY82" i="3"/>
  <c r="AY24" i="3"/>
  <c r="AY121" i="3"/>
  <c r="AY110" i="3"/>
  <c r="AY35" i="3"/>
  <c r="AY7" i="3"/>
  <c r="AY60" i="3"/>
  <c r="AY44" i="3"/>
  <c r="AY103" i="3"/>
  <c r="AY49" i="3"/>
  <c r="AY80" i="3"/>
  <c r="AY105" i="3"/>
  <c r="AY66" i="3"/>
  <c r="AY34" i="3"/>
  <c r="AY86" i="3"/>
  <c r="AY71" i="3"/>
  <c r="AY42" i="3"/>
  <c r="AY69" i="3"/>
  <c r="AY12" i="3"/>
  <c r="AY54" i="3"/>
  <c r="AY51" i="3"/>
  <c r="AY81" i="3"/>
  <c r="AY26" i="3"/>
  <c r="AY124" i="3"/>
  <c r="AY85" i="3"/>
  <c r="AY28" i="3"/>
  <c r="AY36" i="3"/>
  <c r="AY58" i="3"/>
  <c r="AY17" i="3"/>
  <c r="AY2" i="3"/>
  <c r="AY14" i="3"/>
  <c r="AY27" i="3"/>
  <c r="AY16" i="3"/>
  <c r="AY75" i="3"/>
  <c r="AY72" i="3"/>
  <c r="AY8" i="3"/>
  <c r="AY10" i="3"/>
  <c r="AY97" i="3"/>
  <c r="AY64" i="3"/>
  <c r="AY117" i="3"/>
  <c r="AY99" i="3"/>
  <c r="AY19" i="3"/>
  <c r="AY59" i="3"/>
  <c r="AY101" i="3"/>
  <c r="AY112" i="3"/>
  <c r="AY23" i="3"/>
  <c r="AY119" i="3"/>
  <c r="AY83" i="3"/>
  <c r="AY73" i="3"/>
  <c r="AY94" i="3"/>
  <c r="AY79" i="3"/>
  <c r="AY106" i="3"/>
  <c r="AY15" i="3"/>
  <c r="AY11" i="3"/>
  <c r="AY39" i="3"/>
  <c r="AY95" i="3"/>
  <c r="AY127" i="3"/>
  <c r="AY100" i="3"/>
  <c r="AY40" i="3"/>
  <c r="AY65" i="3"/>
  <c r="AY129" i="3"/>
  <c r="AY108" i="3"/>
  <c r="AY32" i="3"/>
  <c r="AY114" i="3"/>
  <c r="AY4" i="3"/>
  <c r="AY102" i="3"/>
  <c r="AY61" i="3"/>
  <c r="AY20" i="3"/>
  <c r="AY50" i="3"/>
  <c r="AY43" i="3"/>
  <c r="AY46" i="3"/>
  <c r="AY118" i="3"/>
  <c r="AY47" i="3"/>
  <c r="AY77" i="3"/>
  <c r="AY63" i="3"/>
  <c r="AY25" i="3"/>
  <c r="Q22" i="12"/>
  <c r="AR16" i="12"/>
  <c r="AI25" i="12"/>
  <c r="Z20" i="12"/>
  <c r="BS22" i="12"/>
  <c r="BA28" i="12"/>
  <c r="AI15" i="12"/>
  <c r="AI29" i="12"/>
  <c r="Q24" i="12"/>
  <c r="AR28" i="12"/>
  <c r="BJ23" i="12"/>
  <c r="BJ17" i="12"/>
  <c r="AR23" i="12"/>
  <c r="BA25" i="12"/>
  <c r="Z18" i="12"/>
  <c r="Z16" i="12"/>
  <c r="Q23" i="12"/>
  <c r="BA27" i="12"/>
  <c r="BA23" i="12"/>
  <c r="AI30" i="12"/>
  <c r="BJ22" i="12"/>
  <c r="BJ27" i="12"/>
  <c r="Q27" i="12"/>
  <c r="Z29" i="12"/>
  <c r="BS29" i="12"/>
  <c r="BS15" i="12"/>
  <c r="BS30" i="12"/>
  <c r="BS17" i="12"/>
  <c r="BJ24" i="12"/>
  <c r="BJ15" i="12"/>
  <c r="Z15" i="12"/>
  <c r="Z24" i="12"/>
  <c r="Q29" i="12"/>
  <c r="AR29" i="12"/>
  <c r="AI26" i="12"/>
  <c r="AX94" i="3"/>
  <c r="AX108" i="3"/>
  <c r="AX20" i="3"/>
  <c r="AX18" i="3"/>
  <c r="AQ18" i="3" s="1"/>
  <c r="AX15" i="3"/>
  <c r="AX88" i="3"/>
  <c r="AX126" i="3"/>
  <c r="AX7" i="3"/>
  <c r="AQ7" i="3" s="1"/>
  <c r="AX37" i="3"/>
  <c r="AX66" i="3"/>
  <c r="AX129" i="3"/>
  <c r="AX8" i="3"/>
  <c r="AX118" i="3"/>
  <c r="AX23" i="3"/>
  <c r="AX56" i="3"/>
  <c r="AQ56" i="3" s="1"/>
  <c r="AX120" i="3"/>
  <c r="AX89" i="3"/>
  <c r="AQ89" i="3" s="1"/>
  <c r="AX69" i="3"/>
  <c r="AX44" i="3"/>
  <c r="AQ44" i="3" s="1"/>
  <c r="AX82" i="3"/>
  <c r="AX50" i="3"/>
  <c r="AX111" i="3"/>
  <c r="AQ111" i="3" s="1"/>
  <c r="AX27" i="3"/>
  <c r="AX119" i="3"/>
  <c r="AX10" i="3"/>
  <c r="AX74" i="3"/>
  <c r="AQ74" i="3" s="1"/>
  <c r="AX86" i="3"/>
  <c r="AQ86" i="3" s="1"/>
  <c r="AX11" i="3"/>
  <c r="AQ11" i="3" s="1"/>
  <c r="AX4" i="3"/>
  <c r="AX14" i="3"/>
  <c r="AX53" i="3"/>
  <c r="AX24" i="3"/>
  <c r="AX73" i="3"/>
  <c r="AX57" i="3"/>
  <c r="AQ57" i="3" s="1"/>
  <c r="AX81" i="3"/>
  <c r="AQ81" i="3" s="1"/>
  <c r="AX101" i="3"/>
  <c r="AX125" i="3"/>
  <c r="AQ125" i="3" s="1"/>
  <c r="AX36" i="3"/>
  <c r="AX29" i="3"/>
  <c r="AQ29" i="3" s="1"/>
  <c r="AX49" i="3"/>
  <c r="AQ49" i="3" s="1"/>
  <c r="AX114" i="3"/>
  <c r="AX64" i="3"/>
  <c r="AQ64" i="3" s="1"/>
  <c r="AX12" i="3"/>
  <c r="AX54" i="3"/>
  <c r="AX123" i="3"/>
  <c r="AQ123" i="3" s="1"/>
  <c r="AX90" i="3"/>
  <c r="AX75" i="3"/>
  <c r="AX58" i="3"/>
  <c r="AX2" i="3"/>
  <c r="AX63" i="3"/>
  <c r="AX91" i="3"/>
  <c r="AX62" i="3"/>
  <c r="AQ62" i="3" s="1"/>
  <c r="AX80" i="3"/>
  <c r="AX112" i="3"/>
  <c r="AX115" i="3"/>
  <c r="AX93" i="3"/>
  <c r="AX30" i="3"/>
  <c r="AX42" i="3"/>
  <c r="AX106" i="3"/>
  <c r="AX52" i="3"/>
  <c r="AX127" i="3"/>
  <c r="AQ127" i="3" s="1"/>
  <c r="AX96" i="3"/>
  <c r="AQ96" i="3" s="1"/>
  <c r="AX35" i="3"/>
  <c r="AX107" i="3"/>
  <c r="AX28" i="3"/>
  <c r="AQ28" i="3" s="1"/>
  <c r="AX113" i="3"/>
  <c r="AQ113" i="3" s="1"/>
  <c r="AX46" i="3"/>
  <c r="AQ46" i="3" s="1"/>
  <c r="AX45" i="3"/>
  <c r="AX9" i="3"/>
  <c r="AQ9" i="3" s="1"/>
  <c r="AX79" i="3"/>
  <c r="AX92" i="3"/>
  <c r="AQ92" i="3" s="1"/>
  <c r="AX38" i="3"/>
  <c r="AR15" i="12"/>
  <c r="AX110" i="3"/>
  <c r="AX13" i="3"/>
  <c r="AX61" i="3"/>
  <c r="AX83" i="3"/>
  <c r="AX99" i="3"/>
  <c r="AQ99" i="3" s="1"/>
  <c r="AX26" i="3"/>
  <c r="AQ26" i="3" s="1"/>
  <c r="AX67" i="3"/>
  <c r="AQ67" i="3" s="1"/>
  <c r="AX77" i="3"/>
  <c r="AQ77" i="3" s="1"/>
  <c r="AX41" i="3"/>
  <c r="AQ41" i="3" s="1"/>
  <c r="AX84" i="3"/>
  <c r="AX43" i="3"/>
  <c r="AQ43" i="3" s="1"/>
  <c r="AX59" i="3"/>
  <c r="AX65" i="3"/>
  <c r="AX98" i="3"/>
  <c r="AQ98" i="3" s="1"/>
  <c r="AX116" i="3"/>
  <c r="AQ116" i="3" s="1"/>
  <c r="AX25" i="3"/>
  <c r="AX70" i="3"/>
  <c r="AX51" i="3"/>
  <c r="AX85" i="3"/>
  <c r="AQ85" i="3" s="1"/>
  <c r="AX31" i="3"/>
  <c r="AQ31" i="3" s="1"/>
  <c r="AX103" i="3"/>
  <c r="AQ103" i="3" s="1"/>
  <c r="AX71" i="3"/>
  <c r="AX122" i="3"/>
  <c r="AQ122" i="3" s="1"/>
  <c r="BJ20" i="12"/>
  <c r="AX3" i="3"/>
  <c r="AX22" i="3"/>
  <c r="AX47" i="3"/>
  <c r="AQ47" i="3" s="1"/>
  <c r="AX87" i="3"/>
  <c r="AQ87" i="3" s="1"/>
  <c r="AX19" i="3"/>
  <c r="AQ19" i="3" s="1"/>
  <c r="AX97" i="3"/>
  <c r="AQ97" i="3" s="1"/>
  <c r="AX48" i="3"/>
  <c r="AQ48" i="3" s="1"/>
  <c r="AX34" i="3"/>
  <c r="AX33" i="3"/>
  <c r="BJ19" i="12"/>
  <c r="AX72" i="3"/>
  <c r="AX60" i="3"/>
  <c r="AQ60" i="3" s="1"/>
  <c r="AX17" i="3"/>
  <c r="AQ17" i="3" s="1"/>
  <c r="AX16" i="3"/>
  <c r="AX76" i="3"/>
  <c r="AQ76" i="3" s="1"/>
  <c r="AX100" i="3"/>
  <c r="AQ100" i="3" s="1"/>
  <c r="AX117" i="3"/>
  <c r="AQ117" i="3" s="1"/>
  <c r="AX95" i="3"/>
  <c r="AQ95" i="3" s="1"/>
  <c r="AX104" i="3"/>
  <c r="AX78" i="3"/>
  <c r="AX32" i="3"/>
  <c r="AQ32" i="3" s="1"/>
  <c r="AX124" i="3"/>
  <c r="AQ124" i="3" s="1"/>
  <c r="AX68" i="3"/>
  <c r="AX109" i="3"/>
  <c r="AX121" i="3"/>
  <c r="AX55" i="3"/>
  <c r="AQ55" i="3" s="1"/>
  <c r="AX39" i="3"/>
  <c r="AQ39" i="3" s="1"/>
  <c r="AX105" i="3"/>
  <c r="AQ105" i="3" s="1"/>
  <c r="AX40" i="3"/>
  <c r="AX102" i="3"/>
  <c r="BA21" i="12"/>
  <c r="AI19" i="12"/>
  <c r="Q26" i="12"/>
  <c r="Z19" i="12"/>
  <c r="BA26" i="12"/>
  <c r="BA17" i="12"/>
  <c r="Q16" i="12"/>
  <c r="BJ28" i="12"/>
  <c r="Q15" i="12"/>
  <c r="Q28" i="12"/>
  <c r="BS19" i="12"/>
  <c r="AX128" i="3"/>
  <c r="AQ128" i="3" s="1"/>
  <c r="BS26" i="12"/>
  <c r="AX21" i="3"/>
  <c r="AQ21" i="3" s="1"/>
  <c r="BS18" i="12"/>
  <c r="Z17" i="12"/>
  <c r="BS16" i="12"/>
  <c r="AR20" i="12"/>
  <c r="BJ30" i="12"/>
  <c r="Q20" i="12"/>
  <c r="BJ16" i="12"/>
  <c r="AX6" i="3"/>
  <c r="AQ6" i="3" s="1"/>
  <c r="AI20" i="12"/>
  <c r="BA29" i="12"/>
  <c r="AR24" i="12"/>
  <c r="Z21" i="12"/>
  <c r="AI18" i="12"/>
  <c r="AI23" i="12"/>
  <c r="BS21" i="12"/>
  <c r="AI16" i="12"/>
  <c r="BA16" i="12"/>
  <c r="BJ18" i="12"/>
  <c r="AR21" i="12"/>
  <c r="Z30" i="12"/>
  <c r="AR18" i="12"/>
  <c r="Z28" i="12"/>
  <c r="BJ25" i="12"/>
  <c r="AR22" i="12"/>
  <c r="AI27" i="12"/>
  <c r="AR26" i="12"/>
  <c r="AR19" i="12"/>
  <c r="BJ26" i="12"/>
  <c r="Q30" i="12"/>
  <c r="BJ21" i="12"/>
  <c r="AR27" i="12"/>
  <c r="BS23" i="12"/>
  <c r="AI28" i="12"/>
  <c r="Z25" i="12"/>
  <c r="AR17" i="12"/>
  <c r="BA19" i="12"/>
  <c r="BS25" i="12"/>
  <c r="Q18" i="12"/>
  <c r="BA20" i="12"/>
  <c r="BA18" i="12"/>
  <c r="BA22" i="12"/>
  <c r="AR25" i="12"/>
  <c r="Z27" i="12"/>
  <c r="AI17" i="12"/>
  <c r="BS28" i="12"/>
  <c r="AR30" i="12"/>
  <c r="Q21" i="12"/>
  <c r="BA15" i="12"/>
  <c r="BS24" i="12"/>
  <c r="Q19" i="12"/>
  <c r="AI21" i="12"/>
  <c r="Z26" i="12"/>
  <c r="BS27" i="12"/>
  <c r="Q17" i="12"/>
  <c r="BA24" i="12"/>
  <c r="BA30" i="12"/>
  <c r="BS20" i="12"/>
  <c r="Z22" i="12"/>
  <c r="Z23" i="12"/>
  <c r="BJ29" i="12"/>
  <c r="AI22" i="12"/>
  <c r="Q25" i="12"/>
  <c r="AI24" i="12"/>
  <c r="AQ58" i="3" l="1"/>
  <c r="AQ25" i="3"/>
  <c r="AQ115" i="3"/>
  <c r="AQ65" i="3"/>
  <c r="AQ101" i="3"/>
  <c r="AQ3" i="3"/>
  <c r="AQ129" i="3"/>
  <c r="AQ70" i="3"/>
  <c r="AQ66" i="3"/>
  <c r="AQ34" i="3"/>
  <c r="AQ68" i="3"/>
  <c r="AQ126" i="3"/>
  <c r="AQ112" i="3"/>
  <c r="AQ78" i="3"/>
  <c r="AQ45" i="3"/>
  <c r="AQ22" i="3"/>
  <c r="AQ2" i="3"/>
  <c r="AQ14" i="3"/>
  <c r="AQ119" i="3"/>
  <c r="AQ108" i="3"/>
  <c r="AQ23" i="3"/>
  <c r="AQ82" i="3"/>
  <c r="AQ94" i="3"/>
  <c r="AQ107" i="3"/>
  <c r="AQ24" i="3"/>
  <c r="AQ102" i="3"/>
  <c r="AQ75" i="3"/>
  <c r="AQ69" i="3"/>
  <c r="AQ109" i="3"/>
  <c r="AQ90" i="3"/>
  <c r="AQ13" i="3"/>
  <c r="AQ110" i="3"/>
  <c r="AQ38" i="3"/>
  <c r="AQ88" i="3"/>
  <c r="AQ120" i="3"/>
  <c r="AQ16" i="3"/>
  <c r="AQ73" i="3"/>
  <c r="AQ4" i="3"/>
  <c r="AQ42" i="3"/>
  <c r="AQ36" i="3"/>
  <c r="AQ59" i="3"/>
  <c r="AQ80" i="3"/>
  <c r="AQ63" i="3"/>
  <c r="AQ40" i="3"/>
  <c r="AQ71" i="3"/>
  <c r="AQ30" i="3"/>
  <c r="AQ93" i="3"/>
  <c r="AQ118" i="3"/>
  <c r="AQ79" i="3"/>
  <c r="AQ53" i="3"/>
  <c r="AQ72" i="3"/>
  <c r="AQ61" i="3"/>
  <c r="AQ52" i="3"/>
  <c r="AQ12" i="3"/>
  <c r="AQ121" i="3"/>
  <c r="AQ33" i="3"/>
  <c r="AQ37" i="3"/>
  <c r="AQ50" i="3"/>
  <c r="AQ15" i="3"/>
  <c r="AQ84" i="3"/>
  <c r="AQ91" i="3"/>
  <c r="AQ20" i="3"/>
  <c r="AQ104" i="3"/>
  <c r="AQ35" i="3"/>
  <c r="AQ54" i="3"/>
  <c r="AQ8" i="3"/>
  <c r="AQ51" i="3"/>
  <c r="AQ106" i="3"/>
  <c r="AQ10" i="3"/>
  <c r="AQ83" i="3"/>
  <c r="AQ114" i="3"/>
  <c r="AQ27" i="3"/>
  <c r="V37" i="12"/>
  <c r="W37" i="12" s="1"/>
  <c r="AX157" i="21"/>
  <c r="Y157" i="21"/>
  <c r="AY157" i="21" s="1"/>
  <c r="AU157" i="21"/>
  <c r="Q158" i="21"/>
  <c r="S158" i="21"/>
  <c r="AS158" i="21" s="1"/>
  <c r="AH157" i="21"/>
  <c r="R158" i="21"/>
  <c r="AE37" i="12"/>
  <c r="AF37" i="12" s="1"/>
  <c r="BO37" i="12"/>
  <c r="BP37" i="12" s="1"/>
  <c r="BF37" i="12"/>
  <c r="BG37" i="12" s="1"/>
  <c r="D37" i="12"/>
  <c r="E37" i="12" s="1"/>
  <c r="AW37" i="12"/>
  <c r="AX37" i="12" s="1"/>
  <c r="M37" i="12"/>
  <c r="N37" i="12" s="1"/>
  <c r="AN37" i="12"/>
  <c r="AO37" i="12" s="1"/>
  <c r="AR158" i="21" l="1"/>
  <c r="AI157" i="21"/>
  <c r="BI157" i="21" s="1"/>
  <c r="BH157" i="21"/>
  <c r="AQ158" i="21"/>
  <c r="T158" i="21"/>
  <c r="AO90" i="3"/>
  <c r="AO15" i="3"/>
  <c r="AO93" i="3"/>
  <c r="D16" i="12" s="1"/>
  <c r="AO68" i="3"/>
  <c r="AO112" i="3"/>
  <c r="AO88" i="3"/>
  <c r="AO37" i="3"/>
  <c r="AO119" i="3"/>
  <c r="V19" i="12" s="1"/>
  <c r="AO14" i="3"/>
  <c r="AO45" i="3"/>
  <c r="AO21" i="3"/>
  <c r="AO33" i="3"/>
  <c r="AO127" i="3"/>
  <c r="AO73" i="3"/>
  <c r="AO6" i="3"/>
  <c r="AO58" i="3"/>
  <c r="AW27" i="12" s="1"/>
  <c r="AO109" i="3"/>
  <c r="AO31" i="3"/>
  <c r="AO28" i="3"/>
  <c r="D18" i="12" s="1"/>
  <c r="AO71" i="3"/>
  <c r="AO50" i="3"/>
  <c r="AO5" i="3"/>
  <c r="D27" i="12" s="1"/>
  <c r="AO12" i="3"/>
  <c r="AO60" i="3"/>
  <c r="AO77" i="3"/>
  <c r="AO9" i="3"/>
  <c r="AO120" i="3"/>
  <c r="AO125" i="3"/>
  <c r="V15" i="12" s="1"/>
  <c r="AO101" i="3"/>
  <c r="D20" i="12" s="1"/>
  <c r="AO106" i="3"/>
  <c r="AO39" i="3"/>
  <c r="AO76" i="3"/>
  <c r="D21" i="12" s="1"/>
  <c r="AO87" i="3"/>
  <c r="AO53" i="3"/>
  <c r="AO80" i="3"/>
  <c r="AO11" i="3"/>
  <c r="AO13" i="3"/>
  <c r="AO96" i="3"/>
  <c r="AO69" i="3"/>
  <c r="V25" i="12" s="1"/>
  <c r="AO104" i="3"/>
  <c r="D23" i="12" s="1"/>
  <c r="AO75" i="3"/>
  <c r="D19" i="12" s="1"/>
  <c r="AO59" i="3"/>
  <c r="V29" i="12" s="1"/>
  <c r="AO23" i="3"/>
  <c r="AO51" i="3"/>
  <c r="D26" i="12" s="1"/>
  <c r="AO99" i="3"/>
  <c r="V16" i="12" s="1"/>
  <c r="AO63" i="3"/>
  <c r="AO36" i="3"/>
  <c r="V26" i="12" s="1"/>
  <c r="AO30" i="3"/>
  <c r="AO35" i="3"/>
  <c r="AO78" i="3"/>
  <c r="AO108" i="3"/>
  <c r="AO121" i="3"/>
  <c r="AO103" i="3"/>
  <c r="AO41" i="3"/>
  <c r="AO19" i="3"/>
  <c r="AO34" i="3"/>
  <c r="AO89" i="3"/>
  <c r="V17" i="12" s="1"/>
  <c r="AO126" i="3"/>
  <c r="AO81" i="3"/>
  <c r="AO40" i="3"/>
  <c r="D30" i="12" s="1"/>
  <c r="AO26" i="3"/>
  <c r="AO100" i="3"/>
  <c r="AO92" i="3"/>
  <c r="AO129" i="3"/>
  <c r="AO2" i="3"/>
  <c r="AO111" i="3"/>
  <c r="AO43" i="3"/>
  <c r="AO8" i="3"/>
  <c r="AO24" i="3"/>
  <c r="AO98" i="3"/>
  <c r="AO29" i="3"/>
  <c r="AO118" i="3"/>
  <c r="V27" i="12" s="1"/>
  <c r="AO54" i="3"/>
  <c r="AO107" i="3"/>
  <c r="AO20" i="3"/>
  <c r="D25" i="12" s="1"/>
  <c r="AO115" i="3"/>
  <c r="AO86" i="3"/>
  <c r="AO57" i="3"/>
  <c r="D28" i="12" s="1"/>
  <c r="AO79" i="3"/>
  <c r="V28" i="12" s="1"/>
  <c r="AO10" i="3"/>
  <c r="AO52" i="3"/>
  <c r="AO67" i="3"/>
  <c r="AO91" i="3"/>
  <c r="AO7" i="3"/>
  <c r="AO66" i="3"/>
  <c r="AO128" i="3"/>
  <c r="AO113" i="3"/>
  <c r="AO65" i="3"/>
  <c r="AO114" i="3"/>
  <c r="AN19" i="12" s="1"/>
  <c r="AO61" i="3"/>
  <c r="AO122" i="3"/>
  <c r="AO46" i="3"/>
  <c r="D17" i="12" s="1"/>
  <c r="AO49" i="3"/>
  <c r="AO32" i="3"/>
  <c r="AO18" i="3"/>
  <c r="AO27" i="3"/>
  <c r="AO74" i="3"/>
  <c r="AO85" i="3"/>
  <c r="V23" i="12" s="1"/>
  <c r="AO16" i="3"/>
  <c r="AO84" i="3"/>
  <c r="D22" i="12" s="1"/>
  <c r="AO38" i="3"/>
  <c r="AO70" i="3"/>
  <c r="AO55" i="3"/>
  <c r="AP55" i="3" s="1"/>
  <c r="AO82" i="3"/>
  <c r="V21" i="12" s="1"/>
  <c r="AO25" i="3"/>
  <c r="D15" i="12" s="1"/>
  <c r="AO64" i="3"/>
  <c r="V18" i="12" s="1"/>
  <c r="AO72" i="3"/>
  <c r="AO102" i="3"/>
  <c r="AO117" i="3"/>
  <c r="AO116" i="3"/>
  <c r="AO83" i="3"/>
  <c r="AO22" i="3"/>
  <c r="V20" i="12" s="1"/>
  <c r="AO105" i="3"/>
  <c r="AO42" i="3"/>
  <c r="AO4" i="3"/>
  <c r="V30" i="12" s="1"/>
  <c r="AO97" i="3"/>
  <c r="D24" i="12" s="1"/>
  <c r="AO47" i="3"/>
  <c r="AO48" i="3"/>
  <c r="AO44" i="3"/>
  <c r="V22" i="12" s="1"/>
  <c r="AO56" i="3"/>
  <c r="AO62" i="3"/>
  <c r="AO17" i="3"/>
  <c r="AO110" i="3"/>
  <c r="D29" i="12" s="1"/>
  <c r="AO123" i="3"/>
  <c r="AO94" i="3"/>
  <c r="AO95" i="3"/>
  <c r="AO124" i="3"/>
  <c r="AO3" i="3"/>
  <c r="V24" i="12" s="1"/>
  <c r="V32" i="12" l="1"/>
  <c r="W32" i="12" s="1"/>
  <c r="V42" i="12"/>
  <c r="V43" i="12" s="1"/>
  <c r="W43" i="12" s="1"/>
  <c r="U158" i="21"/>
  <c r="AT158" i="21"/>
  <c r="AP57" i="3"/>
  <c r="AP114" i="3"/>
  <c r="AP58" i="3"/>
  <c r="AN25" i="12"/>
  <c r="BF26" i="12"/>
  <c r="AP42" i="3"/>
  <c r="AP12" i="3"/>
  <c r="AW21" i="12"/>
  <c r="AP86" i="3"/>
  <c r="AE27" i="12"/>
  <c r="AP100" i="3"/>
  <c r="M27" i="12"/>
  <c r="AP73" i="3"/>
  <c r="AE23" i="12"/>
  <c r="AP72" i="3"/>
  <c r="BO21" i="12"/>
  <c r="AP104" i="3"/>
  <c r="AP26" i="3"/>
  <c r="M21" i="12"/>
  <c r="AP105" i="3"/>
  <c r="AN23" i="12"/>
  <c r="AP125" i="3"/>
  <c r="AE24" i="12"/>
  <c r="AP8" i="3"/>
  <c r="BF29" i="12"/>
  <c r="AP45" i="3"/>
  <c r="AP40" i="3"/>
  <c r="AP95" i="3"/>
  <c r="AW30" i="12"/>
  <c r="AP50" i="3"/>
  <c r="BO17" i="12"/>
  <c r="AP2" i="3"/>
  <c r="AN22" i="12"/>
  <c r="AE20" i="12"/>
  <c r="AP112" i="3"/>
  <c r="BO23" i="12"/>
  <c r="AP33" i="3"/>
  <c r="AE15" i="12"/>
  <c r="AP24" i="3"/>
  <c r="AP27" i="3"/>
  <c r="AE18" i="12"/>
  <c r="AP13" i="3"/>
  <c r="BO16" i="12"/>
  <c r="AP47" i="3"/>
  <c r="AE17" i="12"/>
  <c r="AP25" i="3"/>
  <c r="AN29" i="12"/>
  <c r="AP37" i="3"/>
  <c r="BO26" i="12"/>
  <c r="AP30" i="3"/>
  <c r="AP75" i="3"/>
  <c r="AP22" i="3"/>
  <c r="AP122" i="3"/>
  <c r="BO20" i="12"/>
  <c r="AE25" i="12"/>
  <c r="AP21" i="3"/>
  <c r="AP64" i="3"/>
  <c r="BF25" i="12"/>
  <c r="AP10" i="3"/>
  <c r="AP121" i="3"/>
  <c r="M20" i="12"/>
  <c r="AP39" i="3"/>
  <c r="AW19" i="12"/>
  <c r="AP49" i="3"/>
  <c r="AW20" i="12"/>
  <c r="BO18" i="12"/>
  <c r="AP68" i="3"/>
  <c r="AP119" i="3"/>
  <c r="BF16" i="12"/>
  <c r="AP87" i="3"/>
  <c r="AP118" i="3"/>
  <c r="AP110" i="3"/>
  <c r="AP101" i="3"/>
  <c r="AP69" i="3"/>
  <c r="AP65" i="3"/>
  <c r="AE19" i="12"/>
  <c r="BF20" i="12"/>
  <c r="AP107" i="3"/>
  <c r="AP117" i="3"/>
  <c r="M25" i="12"/>
  <c r="AP81" i="3"/>
  <c r="BF23" i="12"/>
  <c r="AP126" i="3"/>
  <c r="BO22" i="12"/>
  <c r="M16" i="12"/>
  <c r="AP92" i="3"/>
  <c r="AP35" i="3"/>
  <c r="AW15" i="12"/>
  <c r="BO24" i="12"/>
  <c r="AP74" i="3"/>
  <c r="M24" i="12"/>
  <c r="AP103" i="3"/>
  <c r="M17" i="12"/>
  <c r="AP18" i="3"/>
  <c r="AP106" i="3"/>
  <c r="AE30" i="12"/>
  <c r="AP108" i="3"/>
  <c r="BO15" i="12"/>
  <c r="AE21" i="12"/>
  <c r="AP70" i="3"/>
  <c r="AN18" i="12"/>
  <c r="AP94" i="3"/>
  <c r="AN30" i="12"/>
  <c r="AP62" i="3"/>
  <c r="AP19" i="3"/>
  <c r="M23" i="12"/>
  <c r="AP123" i="3"/>
  <c r="BO25" i="12"/>
  <c r="AP44" i="3"/>
  <c r="AP96" i="3"/>
  <c r="AN28" i="12"/>
  <c r="BF17" i="12"/>
  <c r="AP124" i="3"/>
  <c r="AP77" i="3"/>
  <c r="AW24" i="12"/>
  <c r="AP4" i="3"/>
  <c r="BF22" i="12"/>
  <c r="AP15" i="3"/>
  <c r="AW18" i="12"/>
  <c r="AP127" i="3"/>
  <c r="AP32" i="3"/>
  <c r="BF18" i="12"/>
  <c r="BO27" i="12"/>
  <c r="AP7" i="3"/>
  <c r="AP90" i="3"/>
  <c r="BF15" i="12"/>
  <c r="AW16" i="12"/>
  <c r="AP34" i="3"/>
  <c r="AP59" i="3"/>
  <c r="AP80" i="3"/>
  <c r="AW22" i="12"/>
  <c r="BO30" i="12"/>
  <c r="AP61" i="3"/>
  <c r="M19" i="12"/>
  <c r="AP67" i="3"/>
  <c r="BO28" i="12"/>
  <c r="AP113" i="3"/>
  <c r="AN17" i="12"/>
  <c r="AP43" i="3"/>
  <c r="AP76" i="3"/>
  <c r="AP48" i="3"/>
  <c r="AW23" i="12"/>
  <c r="AE22" i="12"/>
  <c r="AP6" i="3"/>
  <c r="AP91" i="3"/>
  <c r="BF30" i="12"/>
  <c r="AP109" i="3"/>
  <c r="AN24" i="12"/>
  <c r="M30" i="12"/>
  <c r="AP31" i="3"/>
  <c r="AP129" i="3"/>
  <c r="AE16" i="12"/>
  <c r="M22" i="12"/>
  <c r="AP78" i="3"/>
  <c r="AE26" i="12"/>
  <c r="AP63" i="3"/>
  <c r="AN21" i="12"/>
  <c r="AP83" i="3"/>
  <c r="AP5" i="3"/>
  <c r="AP14" i="3"/>
  <c r="AN27" i="12"/>
  <c r="AN15" i="12"/>
  <c r="AP88" i="3"/>
  <c r="AP52" i="3"/>
  <c r="AN26" i="12"/>
  <c r="AP89" i="3"/>
  <c r="AW25" i="12"/>
  <c r="AP66" i="3"/>
  <c r="AP84" i="3"/>
  <c r="AP20" i="3"/>
  <c r="M28" i="12"/>
  <c r="AP54" i="3"/>
  <c r="AP53" i="3"/>
  <c r="AW26" i="12"/>
  <c r="AE28" i="12"/>
  <c r="AP38" i="3"/>
  <c r="AP128" i="3"/>
  <c r="BF19" i="12"/>
  <c r="AP3" i="3"/>
  <c r="BF27" i="12"/>
  <c r="AP11" i="3"/>
  <c r="AP46" i="3"/>
  <c r="AP99" i="3"/>
  <c r="AP93" i="3"/>
  <c r="AP97" i="3"/>
  <c r="M29" i="12"/>
  <c r="AP56" i="3"/>
  <c r="AP36" i="3"/>
  <c r="AP79" i="3"/>
  <c r="AE29" i="12"/>
  <c r="AP60" i="3"/>
  <c r="BF28" i="12"/>
  <c r="AP116" i="3"/>
  <c r="AP23" i="3"/>
  <c r="BF21" i="12"/>
  <c r="AP71" i="3"/>
  <c r="AW17" i="12"/>
  <c r="AP51" i="3"/>
  <c r="BO29" i="12"/>
  <c r="AP98" i="3"/>
  <c r="AP82" i="3"/>
  <c r="AP9" i="3"/>
  <c r="BO19" i="12"/>
  <c r="AP102" i="3"/>
  <c r="M26" i="12"/>
  <c r="AP17" i="3"/>
  <c r="M15" i="12"/>
  <c r="AP120" i="3"/>
  <c r="AW29" i="12"/>
  <c r="AP28" i="3"/>
  <c r="M18" i="12"/>
  <c r="AP115" i="3"/>
  <c r="AP16" i="3"/>
  <c r="AN20" i="12"/>
  <c r="BF24" i="12"/>
  <c r="AP111" i="3"/>
  <c r="AN16" i="12"/>
  <c r="AP41" i="3"/>
  <c r="AW28" i="12"/>
  <c r="AP29" i="3"/>
  <c r="AP85" i="3"/>
  <c r="V44" i="12" l="1"/>
  <c r="V45" i="12" s="1"/>
  <c r="W45" i="12" s="1"/>
  <c r="W42" i="12"/>
  <c r="V52" i="12"/>
  <c r="AU158" i="21"/>
  <c r="AH158" i="21"/>
  <c r="S159" i="21"/>
  <c r="AS159" i="21" s="1"/>
  <c r="Q159" i="21"/>
  <c r="R159" i="21"/>
  <c r="D32" i="12"/>
  <c r="E32" i="12" s="1"/>
  <c r="BF42" i="12"/>
  <c r="BF43" i="12" s="1"/>
  <c r="BG43" i="12" s="1"/>
  <c r="BF32" i="12"/>
  <c r="BG32" i="12" s="1"/>
  <c r="AW42" i="12"/>
  <c r="AW43" i="12" s="1"/>
  <c r="AX43" i="12" s="1"/>
  <c r="AW32" i="12"/>
  <c r="AX32" i="12" s="1"/>
  <c r="M42" i="12"/>
  <c r="M43" i="12" s="1"/>
  <c r="N43" i="12" s="1"/>
  <c r="M32" i="12"/>
  <c r="N32" i="12" s="1"/>
  <c r="AN42" i="12"/>
  <c r="AN43" i="12" s="1"/>
  <c r="AO43" i="12" s="1"/>
  <c r="AN32" i="12"/>
  <c r="AO32" i="12" s="1"/>
  <c r="D42" i="12"/>
  <c r="D43" i="12" s="1"/>
  <c r="E43" i="12" s="1"/>
  <c r="AE42" i="12"/>
  <c r="AE43" i="12" s="1"/>
  <c r="AF43" i="12" s="1"/>
  <c r="AE32" i="12"/>
  <c r="AF32" i="12" s="1"/>
  <c r="BO32" i="12"/>
  <c r="BP32" i="12" s="1"/>
  <c r="BO42" i="12"/>
  <c r="V53" i="12" l="1"/>
  <c r="W53" i="12" s="1"/>
  <c r="W44" i="12"/>
  <c r="V46" i="12"/>
  <c r="W46" i="12" s="1"/>
  <c r="AR159" i="21"/>
  <c r="AQ159" i="21"/>
  <c r="T159" i="21"/>
  <c r="AI158" i="21"/>
  <c r="BI158" i="21" s="1"/>
  <c r="BH158" i="21"/>
  <c r="M44" i="12"/>
  <c r="M45" i="12" s="1"/>
  <c r="BP42" i="12"/>
  <c r="BO43" i="12"/>
  <c r="BO52" i="12" s="1"/>
  <c r="D52" i="12"/>
  <c r="E42" i="12"/>
  <c r="AX42" i="12"/>
  <c r="AW52" i="12"/>
  <c r="D44" i="12"/>
  <c r="AO42" i="12"/>
  <c r="AN52" i="12"/>
  <c r="BF52" i="12"/>
  <c r="BG42" i="12"/>
  <c r="N42" i="12"/>
  <c r="M52" i="12"/>
  <c r="AE52" i="12"/>
  <c r="AF42" i="12"/>
  <c r="AN44" i="12"/>
  <c r="AE44" i="12"/>
  <c r="AE45" i="12" s="1"/>
  <c r="AF45" i="12" s="1"/>
  <c r="AW44" i="12"/>
  <c r="BF44" i="12"/>
  <c r="V47" i="12" l="1"/>
  <c r="W47" i="12" s="1"/>
  <c r="U159" i="21"/>
  <c r="X159" i="21" s="1"/>
  <c r="AT159" i="21"/>
  <c r="BO44" i="12"/>
  <c r="BP44" i="12" s="1"/>
  <c r="N44" i="12"/>
  <c r="N45" i="12"/>
  <c r="M46" i="12"/>
  <c r="N46" i="12" s="1"/>
  <c r="M53" i="12"/>
  <c r="N53" i="12" s="1"/>
  <c r="BG44" i="12"/>
  <c r="AX44" i="12"/>
  <c r="AW45" i="12"/>
  <c r="AW53" i="12" s="1"/>
  <c r="AX53" i="12" s="1"/>
  <c r="BF45" i="12"/>
  <c r="BG45" i="12" s="1"/>
  <c r="BP43" i="12"/>
  <c r="AO44" i="12"/>
  <c r="E44" i="12"/>
  <c r="D45" i="12"/>
  <c r="AE53" i="12"/>
  <c r="AF53" i="12" s="1"/>
  <c r="AF44" i="12"/>
  <c r="AE46" i="12"/>
  <c r="AE47" i="12" s="1"/>
  <c r="AF47" i="12" s="1"/>
  <c r="AN45" i="12"/>
  <c r="AO45" i="12" s="1"/>
  <c r="V48" i="12" l="1"/>
  <c r="V49" i="12" s="1"/>
  <c r="W49" i="12" s="1"/>
  <c r="V54" i="12"/>
  <c r="AX159" i="21"/>
  <c r="Y159" i="21"/>
  <c r="AY159" i="21" s="1"/>
  <c r="AU159" i="21"/>
  <c r="S160" i="21"/>
  <c r="AS160" i="21" s="1"/>
  <c r="Q160" i="21"/>
  <c r="AH159" i="21"/>
  <c r="R160" i="21"/>
  <c r="BO45" i="12"/>
  <c r="BP45" i="12" s="1"/>
  <c r="M47" i="12"/>
  <c r="M54" i="12" s="1"/>
  <c r="BF46" i="12"/>
  <c r="E45" i="12"/>
  <c r="D46" i="12"/>
  <c r="D47" i="12" s="1"/>
  <c r="BF53" i="12"/>
  <c r="BG53" i="12" s="1"/>
  <c r="AF46" i="12"/>
  <c r="AE54" i="12"/>
  <c r="AE48" i="12"/>
  <c r="D53" i="12"/>
  <c r="E53" i="12" s="1"/>
  <c r="AX45" i="12"/>
  <c r="AW46" i="12"/>
  <c r="AN53" i="12"/>
  <c r="AO53" i="12" s="1"/>
  <c r="AN46" i="12"/>
  <c r="AN47" i="12" s="1"/>
  <c r="AO47" i="12" s="1"/>
  <c r="W48" i="12" l="1"/>
  <c r="V33" i="12" s="1"/>
  <c r="W33" i="12" s="1"/>
  <c r="W40" i="12" s="1"/>
  <c r="V55" i="12"/>
  <c r="W54" i="12" s="1"/>
  <c r="W50" i="12"/>
  <c r="AI159" i="21"/>
  <c r="BI159" i="21" s="1"/>
  <c r="BH159" i="21"/>
  <c r="AQ160" i="21"/>
  <c r="T160" i="21"/>
  <c r="AR160" i="21"/>
  <c r="BO53" i="12"/>
  <c r="BP53" i="12" s="1"/>
  <c r="BO46" i="12"/>
  <c r="M48" i="12"/>
  <c r="M49" i="12" s="1"/>
  <c r="N49" i="12" s="1"/>
  <c r="N47" i="12"/>
  <c r="E47" i="12"/>
  <c r="D48" i="12"/>
  <c r="E48" i="12" s="1"/>
  <c r="AN48" i="12"/>
  <c r="AN49" i="12" s="1"/>
  <c r="AO49" i="12" s="1"/>
  <c r="AF48" i="12"/>
  <c r="E46" i="12"/>
  <c r="D54" i="12"/>
  <c r="BG46" i="12"/>
  <c r="AO46" i="12"/>
  <c r="AN54" i="12"/>
  <c r="AE49" i="12"/>
  <c r="AF49" i="12" s="1"/>
  <c r="BF47" i="12"/>
  <c r="BF54" i="12" s="1"/>
  <c r="AX46" i="12"/>
  <c r="AW47" i="12"/>
  <c r="U160" i="21" l="1"/>
  <c r="AT160" i="21"/>
  <c r="BP46" i="12"/>
  <c r="BO47" i="12"/>
  <c r="M55" i="12"/>
  <c r="N54" i="12" s="1"/>
  <c r="N48" i="12"/>
  <c r="M33" i="12" s="1"/>
  <c r="D49" i="12"/>
  <c r="E49" i="12" s="1"/>
  <c r="AO48" i="12"/>
  <c r="AO50" i="12" s="1"/>
  <c r="AF50" i="12"/>
  <c r="AX47" i="12"/>
  <c r="AW48" i="12"/>
  <c r="AW49" i="12" s="1"/>
  <c r="AX49" i="12" s="1"/>
  <c r="AE55" i="12"/>
  <c r="AF54" i="12" s="1"/>
  <c r="AN55" i="12"/>
  <c r="AO54" i="12" s="1"/>
  <c r="AW54" i="12"/>
  <c r="BG47" i="12"/>
  <c r="BF48" i="12"/>
  <c r="AE33" i="12"/>
  <c r="AU160" i="21" l="1"/>
  <c r="AH160" i="21"/>
  <c r="S161" i="21"/>
  <c r="AS161" i="21" s="1"/>
  <c r="Q161" i="21"/>
  <c r="R161" i="21"/>
  <c r="N33" i="12"/>
  <c r="M5" i="12"/>
  <c r="AF33" i="12"/>
  <c r="D33" i="12"/>
  <c r="E33" i="12" s="1"/>
  <c r="BP47" i="12"/>
  <c r="BO54" i="12"/>
  <c r="BO48" i="12"/>
  <c r="N50" i="12"/>
  <c r="D55" i="12"/>
  <c r="E54" i="12" s="1"/>
  <c r="E50" i="12"/>
  <c r="AN33" i="12"/>
  <c r="AW55" i="12"/>
  <c r="AX54" i="12" s="1"/>
  <c r="AX48" i="12"/>
  <c r="AW33" i="12" s="1"/>
  <c r="BG48" i="12"/>
  <c r="BF49" i="12"/>
  <c r="BG49" i="12" s="1"/>
  <c r="AF40" i="12" l="1"/>
  <c r="M6" i="12" s="1"/>
  <c r="N40" i="12"/>
  <c r="M4" i="12" s="1"/>
  <c r="E40" i="12"/>
  <c r="M3" i="12" s="1"/>
  <c r="AR161" i="21"/>
  <c r="AQ161" i="21"/>
  <c r="T161" i="21"/>
  <c r="AI160" i="21"/>
  <c r="BI160" i="21" s="1"/>
  <c r="BH160" i="21"/>
  <c r="AO33" i="12"/>
  <c r="AX33" i="12"/>
  <c r="BO49" i="12"/>
  <c r="BP49" i="12" s="1"/>
  <c r="BP48" i="12"/>
  <c r="BF55" i="12"/>
  <c r="BG54" i="12" s="1"/>
  <c r="BF33" i="12"/>
  <c r="BG50" i="12"/>
  <c r="AX50" i="12"/>
  <c r="AO40" i="12" l="1"/>
  <c r="M7" i="12" s="1"/>
  <c r="AX40" i="12"/>
  <c r="M8" i="12" s="1"/>
  <c r="U161" i="21"/>
  <c r="X161" i="21" s="1"/>
  <c r="AT161" i="21"/>
  <c r="BG33" i="12"/>
  <c r="BO55" i="12"/>
  <c r="BP54" i="12" s="1"/>
  <c r="BP50" i="12"/>
  <c r="BO33" i="12"/>
  <c r="BG40" i="12" l="1"/>
  <c r="M9" i="12" s="1"/>
  <c r="AN3" i="12" s="1"/>
  <c r="AX161" i="21"/>
  <c r="Y161" i="21"/>
  <c r="AY161" i="21" s="1"/>
  <c r="S162" i="21"/>
  <c r="AS162" i="21" s="1"/>
  <c r="AU161" i="21"/>
  <c r="AH161" i="21"/>
  <c r="Q162" i="21"/>
  <c r="R162" i="21"/>
  <c r="AR162" i="21" s="1"/>
  <c r="BP33" i="12"/>
  <c r="AO9" i="12" l="1"/>
  <c r="AP9" i="12" s="1"/>
  <c r="AO5" i="12"/>
  <c r="AP5" i="12" s="1"/>
  <c r="AO6" i="12"/>
  <c r="AP6" i="12" s="1"/>
  <c r="AO4" i="12"/>
  <c r="AP4" i="12" s="1"/>
  <c r="AO8" i="12"/>
  <c r="AP8" i="12" s="1"/>
  <c r="AO7" i="12"/>
  <c r="AP7" i="12" s="1"/>
  <c r="AO3" i="12"/>
  <c r="AP3" i="12" s="1"/>
  <c r="BP40" i="12"/>
  <c r="M10" i="12" s="1"/>
  <c r="M12" i="12" s="1"/>
  <c r="N3" i="12" s="1"/>
  <c r="O3" i="12" s="1"/>
  <c r="AI161" i="21"/>
  <c r="BI161" i="21" s="1"/>
  <c r="BH161" i="21"/>
  <c r="AQ162" i="21"/>
  <c r="T162" i="21"/>
  <c r="N10" i="12" l="1"/>
  <c r="O10" i="12" s="1"/>
  <c r="U162" i="21"/>
  <c r="X165" i="21" s="1"/>
  <c r="AX165" i="21" s="1"/>
  <c r="AT162" i="21"/>
  <c r="N7" i="12"/>
  <c r="O7" i="12" s="1"/>
  <c r="N6" i="12"/>
  <c r="O6" i="12" s="1"/>
  <c r="N5" i="12"/>
  <c r="O5" i="12" s="1"/>
  <c r="N8" i="12"/>
  <c r="O8" i="12" s="1"/>
  <c r="N9" i="12"/>
  <c r="O9" i="12" s="1"/>
  <c r="N4" i="12"/>
  <c r="O4" i="12" s="1"/>
  <c r="X167" i="21" l="1"/>
  <c r="AX167" i="21" s="1"/>
  <c r="Y165" i="21"/>
  <c r="AY165" i="21" s="1"/>
  <c r="S3" i="12"/>
  <c r="T3" i="12" s="1"/>
  <c r="AH162" i="21"/>
  <c r="AU162" i="21"/>
  <c r="Q10" i="12"/>
  <c r="R10" i="12" s="1"/>
  <c r="Q5" i="12"/>
  <c r="R5" i="12" s="1"/>
  <c r="Q4" i="12"/>
  <c r="R4" i="12" s="1"/>
  <c r="Q6" i="12"/>
  <c r="R6" i="12" s="1"/>
  <c r="Q9" i="12"/>
  <c r="R9" i="12" s="1"/>
  <c r="X169" i="21" l="1"/>
  <c r="AX169" i="21" s="1"/>
  <c r="Y167" i="21"/>
  <c r="AY167" i="21" s="1"/>
  <c r="AI162" i="21"/>
  <c r="BI162" i="21" s="1"/>
  <c r="BH162" i="21"/>
  <c r="Q7" i="12"/>
  <c r="R7" i="12" s="1"/>
  <c r="S7" i="12"/>
  <c r="T7" i="12" s="1"/>
  <c r="S4" i="12"/>
  <c r="T4" i="12" s="1"/>
  <c r="S10" i="12"/>
  <c r="T10" i="12" s="1"/>
  <c r="S9" i="12"/>
  <c r="T9" i="12" s="1"/>
  <c r="Q3" i="12"/>
  <c r="R3" i="12" s="1"/>
  <c r="S8" i="12"/>
  <c r="T8" i="12" s="1"/>
  <c r="Q8" i="12"/>
  <c r="R8" i="12" s="1"/>
  <c r="S6" i="12"/>
  <c r="T6" i="12" s="1"/>
  <c r="S5" i="12"/>
  <c r="T5" i="12" s="1"/>
  <c r="X171" i="21" l="1"/>
  <c r="AX171" i="21" s="1"/>
  <c r="Y169" i="21"/>
  <c r="AY169" i="21" s="1"/>
  <c r="X173" i="21" l="1"/>
  <c r="AX173" i="21" s="1"/>
  <c r="Y171" i="21"/>
  <c r="AY171" i="21" s="1"/>
  <c r="X175" i="21" l="1"/>
  <c r="AX175" i="21" s="1"/>
  <c r="Y173" i="21"/>
  <c r="AY173" i="21" s="1"/>
  <c r="X177" i="21" l="1"/>
  <c r="AX177" i="21" s="1"/>
  <c r="Y175" i="21"/>
  <c r="AY175" i="21" s="1"/>
  <c r="X179" i="21" l="1"/>
  <c r="AX179" i="21" s="1"/>
  <c r="Y177" i="21"/>
  <c r="AY177" i="21" s="1"/>
  <c r="X181" i="21" l="1"/>
  <c r="AX181" i="21" s="1"/>
  <c r="Y179" i="21"/>
  <c r="AY179" i="21" s="1"/>
  <c r="X183" i="21" l="1"/>
  <c r="AX183" i="21" s="1"/>
  <c r="Y181" i="21"/>
  <c r="AY181" i="21" s="1"/>
  <c r="X185" i="21" l="1"/>
  <c r="AX185" i="21" s="1"/>
  <c r="Y183" i="21"/>
  <c r="AY183" i="21" s="1"/>
  <c r="X187" i="21" l="1"/>
  <c r="Y185" i="21"/>
  <c r="AY185" i="21" s="1"/>
  <c r="X189" i="21" l="1"/>
  <c r="Y187" i="21"/>
  <c r="X191" i="21" l="1"/>
  <c r="Y189" i="21"/>
  <c r="X193" i="21" l="1"/>
  <c r="Y191" i="21"/>
  <c r="X195" i="21" l="1"/>
  <c r="Y193" i="21"/>
  <c r="X197" i="21" l="1"/>
  <c r="Y195" i="21"/>
  <c r="X199" i="21" l="1"/>
  <c r="Y197" i="21"/>
  <c r="X201" i="21" l="1"/>
  <c r="Y199" i="21"/>
  <c r="X203" i="21" l="1"/>
  <c r="Y201" i="21"/>
  <c r="X205" i="21" l="1"/>
  <c r="Y203" i="21"/>
  <c r="X207" i="21" l="1"/>
  <c r="Y205" i="21"/>
  <c r="X209" i="21" l="1"/>
  <c r="Y207" i="21"/>
  <c r="X211" i="21" l="1"/>
  <c r="Y209" i="21"/>
  <c r="X213" i="21" l="1"/>
  <c r="Y211" i="21"/>
  <c r="X215" i="21" l="1"/>
  <c r="Y213" i="21"/>
  <c r="X217" i="21" l="1"/>
  <c r="Y217" i="21" s="1"/>
  <c r="Y215" i="21"/>
  <c r="B1" i="15" l="1"/>
  <c r="C1" i="15"/>
  <c r="AX132" i="21" l="1"/>
  <c r="AX134" i="21" l="1"/>
  <c r="AX136" i="21" l="1"/>
  <c r="AX138" i="21" l="1"/>
  <c r="AX140" i="21" l="1"/>
  <c r="AX142" i="21" l="1"/>
  <c r="AX144" i="21" l="1"/>
  <c r="AX146" i="21" l="1"/>
  <c r="AX148" i="21" l="1"/>
  <c r="AX150" i="21" l="1"/>
  <c r="AX152" i="21" l="1"/>
  <c r="AX154" i="21" l="1"/>
  <c r="AX156" i="21" l="1"/>
  <c r="AX158" i="21" l="1"/>
  <c r="AX160" i="21" l="1"/>
  <c r="AY162" i="21" l="1"/>
  <c r="AX162" i="21"/>
  <c r="AD166" i="21" l="1"/>
  <c r="AB166" i="21" l="1"/>
  <c r="BB166" i="21" s="1"/>
  <c r="BD166" i="21"/>
  <c r="AE166" i="21" l="1"/>
  <c r="AC166" i="21" l="1"/>
  <c r="BE166" i="21"/>
  <c r="BC166" i="21" l="1"/>
  <c r="BG166" i="21"/>
  <c r="AV166" i="21" l="1"/>
  <c r="BV166" i="21" l="1"/>
  <c r="AZ167" i="21"/>
  <c r="BA167" i="21"/>
  <c r="BX166" i="21" l="1"/>
  <c r="BU166" i="21"/>
  <c r="BW166" i="21"/>
  <c r="BT166" i="21"/>
  <c r="BE167" i="21"/>
  <c r="BD167" i="21"/>
  <c r="BB167" i="21" l="1"/>
  <c r="BC167" i="21"/>
  <c r="BF167" i="21" l="1"/>
  <c r="AV167" i="21" l="1"/>
  <c r="BV167" i="21" l="1"/>
  <c r="AZ168" i="21"/>
  <c r="BA168" i="21"/>
  <c r="BX167" i="21" l="1"/>
  <c r="BU167" i="21"/>
  <c r="BW167" i="21"/>
  <c r="BT167" i="21"/>
  <c r="BE168" i="21"/>
  <c r="BD168" i="21"/>
  <c r="BB168" i="21" l="1"/>
  <c r="BC168" i="21"/>
  <c r="BF168" i="21" l="1"/>
  <c r="AV168" i="21" l="1"/>
  <c r="BV168" i="21" l="1"/>
  <c r="AZ169" i="21"/>
  <c r="BA169" i="21"/>
  <c r="BX168" i="21" l="1"/>
  <c r="BW168" i="21"/>
  <c r="BT168" i="21"/>
  <c r="BU168" i="21"/>
  <c r="BE169" i="21"/>
  <c r="BD169" i="21"/>
  <c r="BB169" i="21" l="1"/>
  <c r="BC169" i="21"/>
  <c r="BF169" i="21" l="1"/>
  <c r="AV169" i="21" l="1"/>
  <c r="BV169" i="21" l="1"/>
  <c r="AZ170" i="21"/>
  <c r="BA170" i="21"/>
  <c r="BX169" i="21" l="1"/>
  <c r="BU169" i="21"/>
  <c r="BT169" i="21"/>
  <c r="BW169" i="21"/>
  <c r="BE170" i="21"/>
  <c r="BD170" i="21"/>
  <c r="BB170" i="21" l="1"/>
  <c r="BC170" i="21"/>
  <c r="BF170" i="21" l="1"/>
  <c r="AV170" i="21" l="1"/>
  <c r="BV170" i="21" l="1"/>
  <c r="BA171" i="21"/>
  <c r="AZ171" i="21"/>
  <c r="BX170" i="21" l="1"/>
  <c r="BU170" i="21"/>
  <c r="BW170" i="21"/>
  <c r="BT170" i="21"/>
  <c r="BD171" i="21"/>
  <c r="BE171" i="21"/>
  <c r="BC171" i="21" l="1"/>
  <c r="BB171" i="21"/>
  <c r="BF171" i="21" l="1"/>
  <c r="AV171" i="21" l="1"/>
  <c r="BV171" i="21" l="1"/>
  <c r="BA172" i="21"/>
  <c r="AZ172" i="21"/>
  <c r="BW171" i="21" l="1"/>
  <c r="BX171" i="21"/>
  <c r="BU171" i="21"/>
  <c r="BT171" i="21"/>
  <c r="BD172" i="21"/>
  <c r="BE172" i="21"/>
  <c r="BC172" i="21" l="1"/>
  <c r="BB172" i="21"/>
  <c r="BG172" i="21" l="1"/>
  <c r="AV172" i="21" l="1"/>
  <c r="BV172" i="21" l="1"/>
  <c r="AZ173" i="21"/>
  <c r="BA173" i="21"/>
  <c r="BW172" i="21" l="1"/>
  <c r="BU172" i="21"/>
  <c r="BT172" i="21"/>
  <c r="BX172" i="21"/>
  <c r="BE173" i="21"/>
  <c r="BD173" i="21"/>
  <c r="BB173" i="21" l="1"/>
  <c r="BC173" i="21"/>
  <c r="BG173" i="21" l="1"/>
  <c r="AV173" i="21" l="1"/>
  <c r="BV173" i="21" l="1"/>
  <c r="BA174" i="21"/>
  <c r="AZ174" i="21"/>
  <c r="BX173" i="21" l="1"/>
  <c r="BW173" i="21"/>
  <c r="BU173" i="21"/>
  <c r="BT173" i="21"/>
  <c r="BD174" i="21"/>
  <c r="BE174" i="21"/>
  <c r="BC174" i="21" l="1"/>
  <c r="BB174" i="21"/>
  <c r="BF174" i="21" l="1"/>
  <c r="AV174" i="21" l="1"/>
  <c r="BV174" i="21" l="1"/>
  <c r="BA175" i="21"/>
  <c r="AZ175" i="21"/>
  <c r="BX174" i="21" l="1"/>
  <c r="BU174" i="21"/>
  <c r="BW174" i="21"/>
  <c r="BT174" i="21"/>
  <c r="BD175" i="21"/>
  <c r="BE175" i="21"/>
  <c r="BC175" i="21" l="1"/>
  <c r="BB175" i="21"/>
  <c r="BF175" i="21" l="1"/>
  <c r="AV175" i="21" l="1"/>
  <c r="BV175" i="21" l="1"/>
  <c r="AZ176" i="21"/>
  <c r="BA176" i="21"/>
  <c r="BT175" i="21" l="1"/>
  <c r="BW175" i="21"/>
  <c r="BX175" i="21"/>
  <c r="BU175" i="21"/>
  <c r="BE176" i="21"/>
  <c r="BD176" i="21"/>
  <c r="BB176" i="21" l="1"/>
  <c r="BC176" i="21"/>
  <c r="BF176" i="21" l="1"/>
  <c r="AV176" i="21" l="1"/>
  <c r="BV176" i="21" l="1"/>
  <c r="AZ177" i="21"/>
  <c r="BA177" i="21"/>
  <c r="BX176" i="21" l="1"/>
  <c r="BW176" i="21"/>
  <c r="BT176" i="21"/>
  <c r="BU176" i="21"/>
  <c r="BE177" i="21"/>
  <c r="BD177" i="21"/>
  <c r="BB177" i="21" l="1"/>
  <c r="BC177" i="21"/>
  <c r="BF177" i="21" l="1"/>
  <c r="AV177" i="21" l="1"/>
  <c r="BV177" i="21" l="1"/>
  <c r="BA178" i="21"/>
  <c r="AZ178" i="21"/>
  <c r="BX177" i="21" l="1"/>
  <c r="BU177" i="21"/>
  <c r="BT177" i="21"/>
  <c r="BW177" i="21"/>
  <c r="BD178" i="21"/>
  <c r="BE178" i="21"/>
  <c r="BC178" i="21" l="1"/>
  <c r="BB178" i="21"/>
  <c r="BF178" i="21" l="1"/>
  <c r="AV178" i="21" l="1"/>
  <c r="BV178" i="21" l="1"/>
  <c r="BN178" i="21"/>
  <c r="BA179" i="21"/>
  <c r="AZ179" i="21"/>
  <c r="BX178" i="21" l="1"/>
  <c r="BU178" i="21"/>
  <c r="BW178" i="21"/>
  <c r="BT178" i="21"/>
  <c r="BD179" i="21"/>
  <c r="BE179" i="21"/>
  <c r="BC179" i="21" l="1"/>
  <c r="BB179" i="21"/>
  <c r="BF179" i="21" l="1"/>
  <c r="AV179" i="21" l="1"/>
  <c r="BV179" i="21" l="1"/>
  <c r="BN179" i="21"/>
  <c r="BA180" i="21"/>
  <c r="AZ180" i="21"/>
  <c r="BX179" i="21" l="1"/>
  <c r="BW179" i="21"/>
  <c r="BU179" i="21"/>
  <c r="BT179" i="21"/>
  <c r="BD180" i="21"/>
  <c r="BE180" i="21"/>
  <c r="BC180" i="21" l="1"/>
  <c r="BB180" i="21"/>
  <c r="BF180" i="21" l="1"/>
  <c r="AV180" i="21" l="1"/>
  <c r="BV180" i="21" l="1"/>
  <c r="BN180" i="21"/>
  <c r="BA181" i="21"/>
  <c r="AZ181" i="21"/>
  <c r="BW180" i="21" l="1"/>
  <c r="BU180" i="21"/>
  <c r="BT180" i="21"/>
  <c r="BX180" i="21"/>
  <c r="BD181" i="21"/>
  <c r="BE181" i="21"/>
  <c r="BC181" i="21" l="1"/>
  <c r="BB181" i="21"/>
  <c r="BF181" i="21" l="1"/>
  <c r="AV181" i="21" l="1"/>
  <c r="BV181" i="21" l="1"/>
  <c r="BN181" i="21"/>
  <c r="AZ182" i="21"/>
  <c r="BA182" i="21"/>
  <c r="BX181" i="21" l="1"/>
  <c r="BW181" i="21"/>
  <c r="BU181" i="21"/>
  <c r="BT181" i="21"/>
  <c r="BE182" i="21"/>
  <c r="BD182" i="21"/>
  <c r="BB182" i="21" l="1"/>
  <c r="BC182" i="21"/>
  <c r="BF182" i="21" l="1"/>
  <c r="AV182" i="21" l="1"/>
  <c r="BV182" i="21" l="1"/>
  <c r="BN182" i="21"/>
  <c r="BA183" i="21"/>
  <c r="AZ183" i="21"/>
  <c r="BX182" i="21" l="1"/>
  <c r="BU182" i="21"/>
  <c r="BW182" i="21"/>
  <c r="BT182" i="21"/>
  <c r="BD183" i="21"/>
  <c r="BE183" i="21"/>
  <c r="BC183" i="21" l="1"/>
  <c r="BB183" i="21"/>
  <c r="BG183" i="21" l="1"/>
  <c r="AV183" i="21" l="1"/>
  <c r="BN183" i="21" l="1"/>
  <c r="BV183" i="21"/>
  <c r="AZ184" i="21"/>
  <c r="BA184" i="21"/>
  <c r="BX183" i="21" l="1"/>
  <c r="BW183" i="21"/>
  <c r="BU183" i="21"/>
  <c r="BT183" i="21"/>
  <c r="BE184" i="21"/>
  <c r="BD184" i="21"/>
  <c r="BB184" i="21" l="1"/>
  <c r="BC184" i="21"/>
  <c r="BF184" i="21" l="1"/>
  <c r="AV184" i="21" l="1"/>
  <c r="BV184" i="21" l="1"/>
  <c r="BN184" i="21"/>
  <c r="AZ185" i="21"/>
  <c r="BA185" i="21"/>
  <c r="BX184" i="21" l="1"/>
  <c r="BW184" i="21"/>
  <c r="BT184" i="21"/>
  <c r="BU184" i="21"/>
  <c r="BE185" i="21"/>
  <c r="BD185" i="21"/>
  <c r="BB185" i="21" l="1"/>
  <c r="BC185" i="21"/>
  <c r="BF185" i="21" l="1"/>
  <c r="AV185" i="21" l="1"/>
  <c r="BN185" i="21" l="1"/>
  <c r="BV185" i="21"/>
  <c r="BA186" i="21"/>
  <c r="AZ186" i="21"/>
  <c r="BX185" i="21" l="1"/>
  <c r="BT185" i="21"/>
  <c r="BW185" i="21"/>
  <c r="BU185" i="21"/>
  <c r="BD186" i="21"/>
  <c r="BE186" i="21"/>
  <c r="BC186" i="21" l="1"/>
  <c r="BB186" i="21"/>
  <c r="BF186" i="21" l="1"/>
  <c r="AV186" i="21" l="1"/>
  <c r="BV186" i="21" l="1"/>
  <c r="BN186" i="21"/>
  <c r="BA187" i="21"/>
  <c r="AZ187" i="21"/>
  <c r="BX186" i="21" l="1"/>
  <c r="BU186" i="21"/>
  <c r="BW186" i="21"/>
  <c r="BT186" i="21"/>
  <c r="BD187" i="21"/>
  <c r="BE187" i="21"/>
  <c r="BC187" i="21" l="1"/>
  <c r="BB187" i="21"/>
  <c r="BF187" i="21" l="1"/>
  <c r="AV187" i="21" l="1"/>
  <c r="BN187" i="21" l="1"/>
  <c r="BV187" i="21"/>
  <c r="AZ188" i="21"/>
  <c r="BA188" i="21"/>
  <c r="BX187" i="21" l="1"/>
  <c r="BW187" i="21"/>
  <c r="BU187" i="21"/>
  <c r="BT187" i="21"/>
  <c r="BE188" i="21"/>
  <c r="BD188" i="21"/>
  <c r="BB188" i="21" l="1"/>
  <c r="BC188" i="21"/>
  <c r="BF188" i="21" l="1"/>
  <c r="AV188" i="21" l="1"/>
  <c r="BV188" i="21" l="1"/>
  <c r="BN188" i="21"/>
  <c r="BA189" i="21"/>
  <c r="AZ189" i="21"/>
  <c r="BW188" i="21" l="1"/>
  <c r="BU188" i="21"/>
  <c r="BT188" i="21"/>
  <c r="BX188" i="21"/>
  <c r="BD189" i="21"/>
  <c r="BE189" i="21"/>
  <c r="BC189" i="21" l="1"/>
  <c r="BB189" i="21"/>
  <c r="BF189" i="21" l="1"/>
  <c r="AV189" i="21" l="1"/>
  <c r="BN189" i="21" l="1"/>
  <c r="BV189" i="21"/>
  <c r="AZ190" i="21"/>
  <c r="BA190" i="21"/>
  <c r="BU189" i="21" l="1"/>
  <c r="BX189" i="21"/>
  <c r="BW189" i="21"/>
  <c r="BT189" i="21"/>
  <c r="BE190" i="21"/>
  <c r="BD190" i="21"/>
  <c r="BB190" i="21" l="1"/>
  <c r="BC190" i="21"/>
  <c r="BF190" i="21" l="1"/>
  <c r="AV190" i="21" l="1"/>
  <c r="BN190" i="21" l="1"/>
  <c r="BV190" i="21"/>
  <c r="AZ191" i="21"/>
  <c r="BA191" i="21"/>
  <c r="BX190" i="21" l="1"/>
  <c r="BU190" i="21"/>
  <c r="BW190" i="21"/>
  <c r="BT190" i="21"/>
  <c r="BE191" i="21"/>
  <c r="BD191" i="21"/>
  <c r="BB191" i="21" l="1"/>
  <c r="BC191" i="21"/>
  <c r="BF191" i="21" l="1"/>
  <c r="AV191" i="21" l="1"/>
  <c r="BN191" i="21" l="1"/>
  <c r="BV191" i="21"/>
  <c r="BA192" i="21"/>
  <c r="AZ192" i="21"/>
  <c r="BX191" i="21" l="1"/>
  <c r="BW191" i="21"/>
  <c r="BU191" i="21"/>
  <c r="BT191" i="21"/>
  <c r="BD192" i="21"/>
  <c r="BE192" i="21"/>
  <c r="BC192" i="21" l="1"/>
  <c r="BB192" i="21"/>
  <c r="BG192" i="21" l="1"/>
  <c r="AV192" i="21" l="1"/>
  <c r="BN192" i="21" l="1"/>
  <c r="BV192" i="21"/>
  <c r="BA193" i="21"/>
  <c r="AZ193" i="21"/>
  <c r="BX192" i="21" l="1"/>
  <c r="BW192" i="21"/>
  <c r="BT192" i="21"/>
  <c r="BU192" i="21"/>
  <c r="BD193" i="21"/>
  <c r="BE193" i="21"/>
  <c r="BC193" i="21" l="1"/>
  <c r="BB193" i="21"/>
  <c r="BF193" i="21" l="1"/>
  <c r="AV193" i="21" l="1"/>
  <c r="BV193" i="21" l="1"/>
  <c r="BN193" i="21"/>
  <c r="BA194" i="21"/>
  <c r="AZ194" i="21"/>
  <c r="BX193" i="21" l="1"/>
  <c r="BT193" i="21"/>
  <c r="BW193" i="21"/>
  <c r="BU193" i="21"/>
  <c r="BD194" i="21"/>
  <c r="BE194" i="21"/>
  <c r="BC194" i="21" l="1"/>
  <c r="BB194" i="21"/>
  <c r="BG194" i="21" l="1"/>
  <c r="AV194" i="21" l="1"/>
  <c r="BV194" i="21" l="1"/>
  <c r="BN194" i="21"/>
  <c r="AZ195" i="21"/>
  <c r="BA195" i="21"/>
  <c r="BX194" i="21" l="1"/>
  <c r="BU194" i="21"/>
  <c r="BW194" i="21"/>
  <c r="BT194" i="21"/>
  <c r="BE195" i="21"/>
  <c r="BD195" i="21"/>
  <c r="BB195" i="21" l="1"/>
  <c r="BC195" i="21"/>
  <c r="BF195" i="21" l="1"/>
  <c r="AV195" i="21" l="1"/>
  <c r="BN195" i="21" l="1"/>
  <c r="BV195" i="21"/>
  <c r="AZ196" i="21"/>
  <c r="BA196" i="21"/>
  <c r="BX195" i="21" l="1"/>
  <c r="BW195" i="21"/>
  <c r="BU195" i="21"/>
  <c r="BT195" i="21"/>
  <c r="BE196" i="21"/>
  <c r="BD196" i="21"/>
  <c r="BB196" i="21" l="1"/>
  <c r="BC196" i="21"/>
  <c r="BF196" i="21" l="1"/>
  <c r="AV196" i="21" l="1"/>
  <c r="BN196" i="21" l="1"/>
  <c r="BV196" i="21"/>
  <c r="BA197" i="21"/>
  <c r="AZ197" i="21"/>
  <c r="BU196" i="21" l="1"/>
  <c r="BW196" i="21"/>
  <c r="BT196" i="21"/>
  <c r="BX196" i="21"/>
  <c r="BD197" i="21"/>
  <c r="BE197" i="21"/>
  <c r="BC197" i="21" l="1"/>
  <c r="BB197" i="21"/>
  <c r="BG197" i="21" l="1"/>
  <c r="AV197" i="21" l="1"/>
  <c r="BN197" i="21" l="1"/>
  <c r="BV197" i="21"/>
  <c r="AZ198" i="21"/>
  <c r="BA198" i="21"/>
  <c r="BU197" i="21" l="1"/>
  <c r="BX197" i="21"/>
  <c r="BW197" i="21"/>
  <c r="BT197" i="21"/>
  <c r="BE198" i="21"/>
  <c r="BD198" i="21"/>
  <c r="BB198" i="21" l="1"/>
  <c r="BC198" i="21"/>
  <c r="BF198" i="21" l="1"/>
  <c r="AV198" i="21" l="1"/>
  <c r="BV198" i="21" l="1"/>
  <c r="BN198" i="21"/>
  <c r="AZ199" i="21"/>
  <c r="BA199" i="21"/>
  <c r="BX198" i="21" l="1"/>
  <c r="BU198" i="21"/>
  <c r="BW198" i="21"/>
  <c r="BT198" i="21"/>
  <c r="BE199" i="21"/>
  <c r="BD199" i="21"/>
  <c r="BB199" i="21" l="1"/>
  <c r="BC199" i="21"/>
  <c r="BF199" i="21" l="1"/>
  <c r="AV199" i="21" l="1"/>
  <c r="BN199" i="21" l="1"/>
  <c r="BV199" i="21"/>
  <c r="AZ200" i="21"/>
  <c r="BA200" i="21"/>
  <c r="BT199" i="21" l="1"/>
  <c r="BU199" i="21"/>
  <c r="BW199" i="21"/>
  <c r="BX199" i="21"/>
  <c r="BE200" i="21"/>
  <c r="BD200" i="21"/>
  <c r="BB200" i="21" l="1"/>
  <c r="BC200" i="21"/>
  <c r="BF200" i="21" l="1"/>
  <c r="AV200" i="21" l="1"/>
  <c r="BN200" i="21" l="1"/>
  <c r="BV200" i="21"/>
  <c r="BA201" i="21"/>
  <c r="AZ201" i="21"/>
  <c r="BX200" i="21" l="1"/>
  <c r="BU200" i="21"/>
  <c r="BW200" i="21"/>
  <c r="BT200" i="21"/>
  <c r="BD201" i="21"/>
  <c r="BE201" i="21"/>
  <c r="BC201" i="21" l="1"/>
  <c r="BB201" i="21"/>
  <c r="BF201" i="21" l="1"/>
  <c r="AV201" i="21" l="1"/>
  <c r="BN201" i="21" l="1"/>
  <c r="BV201" i="21"/>
  <c r="BA202" i="21"/>
  <c r="AZ202" i="21"/>
  <c r="BX201" i="21" l="1"/>
  <c r="BW201" i="21"/>
  <c r="BU201" i="21"/>
  <c r="BT201" i="21"/>
  <c r="BD202" i="21"/>
  <c r="BE202" i="21"/>
  <c r="BC202" i="21" l="1"/>
  <c r="BB202" i="21"/>
  <c r="BF202" i="21" l="1"/>
  <c r="AV202" i="21" l="1"/>
  <c r="BN202" i="21" l="1"/>
  <c r="BV202" i="21"/>
  <c r="AZ203" i="21"/>
  <c r="BA203" i="21"/>
  <c r="BX202" i="21" l="1"/>
  <c r="BU202" i="21"/>
  <c r="BT202" i="21"/>
  <c r="BW202" i="21"/>
  <c r="BE203" i="21"/>
  <c r="BD203" i="21"/>
  <c r="BB203" i="21" l="1"/>
  <c r="BC203" i="21"/>
  <c r="BF203" i="21" l="1"/>
  <c r="AV203" i="21" l="1"/>
  <c r="BN203" i="21" l="1"/>
  <c r="BV203" i="21"/>
  <c r="BA204" i="21"/>
  <c r="AZ204" i="21"/>
  <c r="BX203" i="21" l="1"/>
  <c r="BW203" i="21"/>
  <c r="BU203" i="21"/>
  <c r="BT203" i="21"/>
  <c r="BD204" i="21"/>
  <c r="BE204" i="21"/>
  <c r="BC204" i="21" l="1"/>
  <c r="BB204" i="21"/>
  <c r="BF204" i="21" l="1"/>
  <c r="AV204" i="21" l="1"/>
  <c r="BV204" i="21" l="1"/>
  <c r="BN204" i="21"/>
  <c r="BA205" i="21"/>
  <c r="AZ205" i="21"/>
  <c r="BU204" i="21" l="1"/>
  <c r="BW204" i="21"/>
  <c r="BX204" i="21"/>
  <c r="BT204" i="21"/>
  <c r="BD205" i="21"/>
  <c r="BE205" i="21"/>
  <c r="BC205" i="21" l="1"/>
  <c r="BB205" i="21"/>
  <c r="BG205" i="21" l="1"/>
  <c r="AV205" i="21" l="1"/>
  <c r="BN205" i="21" l="1"/>
  <c r="BV205" i="21"/>
  <c r="AZ206" i="21"/>
  <c r="BA206" i="21"/>
  <c r="BU205" i="21" l="1"/>
  <c r="BX205" i="21"/>
  <c r="BW205" i="21"/>
  <c r="BT205" i="21"/>
  <c r="BE206" i="21"/>
  <c r="BD206" i="21"/>
  <c r="BB206" i="21" l="1"/>
  <c r="BC206" i="21"/>
  <c r="BF206" i="21" l="1"/>
  <c r="AV206" i="21" l="1"/>
  <c r="BN206" i="21" l="1"/>
  <c r="BV206" i="21"/>
  <c r="BA207" i="21"/>
  <c r="AZ207" i="21"/>
  <c r="BX206" i="21" l="1"/>
  <c r="BU206" i="21"/>
  <c r="BT206" i="21"/>
  <c r="BW206" i="21"/>
  <c r="BD207" i="21"/>
  <c r="BE207" i="21"/>
  <c r="BC207" i="21" l="1"/>
  <c r="BB207" i="21"/>
  <c r="BF207" i="21" l="1"/>
  <c r="AV207" i="21" l="1"/>
  <c r="BV207" i="21" l="1"/>
  <c r="BN207" i="21"/>
  <c r="AZ208" i="21"/>
  <c r="BA208" i="21"/>
  <c r="BT207" i="21" l="1"/>
  <c r="BU207" i="21"/>
  <c r="BW207" i="21"/>
  <c r="BX207" i="21"/>
  <c r="BE208" i="21"/>
  <c r="BD208" i="21"/>
  <c r="BB208" i="21" l="1"/>
  <c r="BC208" i="21"/>
  <c r="BF208" i="21" l="1"/>
  <c r="AV208" i="21" l="1"/>
  <c r="BN208" i="21" l="1"/>
  <c r="BV208" i="21"/>
  <c r="BA209" i="21"/>
  <c r="AZ209" i="21"/>
  <c r="BX208" i="21" l="1"/>
  <c r="BW208" i="21"/>
  <c r="BT208" i="21"/>
  <c r="BU208" i="21"/>
  <c r="BD209" i="21"/>
  <c r="BE209" i="21"/>
  <c r="BC209" i="21" l="1"/>
  <c r="BB209" i="21"/>
  <c r="BG209" i="21" l="1"/>
  <c r="AV209" i="21" l="1"/>
  <c r="BN209" i="21" l="1"/>
  <c r="BV209" i="21"/>
  <c r="AZ210" i="21"/>
  <c r="BA210" i="21"/>
  <c r="BX209" i="21" l="1"/>
  <c r="BT209" i="21"/>
  <c r="BW209" i="21"/>
  <c r="BU209" i="21"/>
  <c r="BE210" i="21"/>
  <c r="BD210" i="21"/>
  <c r="BB210" i="21" l="1"/>
  <c r="BC210" i="21"/>
  <c r="BF210" i="21" l="1"/>
  <c r="AV210" i="21" l="1"/>
  <c r="BN210" i="21" l="1"/>
  <c r="BV210" i="21"/>
  <c r="AZ211" i="21"/>
  <c r="BA211" i="21"/>
  <c r="BW210" i="21" l="1"/>
  <c r="BX210" i="21"/>
  <c r="BU210" i="21"/>
  <c r="BT210" i="21"/>
  <c r="BE211" i="21"/>
  <c r="BD211" i="21"/>
  <c r="BB211" i="21" l="1"/>
  <c r="BC211" i="21"/>
  <c r="BF211" i="21" l="1"/>
  <c r="AV211" i="21" l="1"/>
  <c r="BV211" i="21" l="1"/>
  <c r="BN211" i="21"/>
  <c r="BA212" i="21"/>
  <c r="AZ212" i="21"/>
  <c r="BX211" i="21" l="1"/>
  <c r="BW211" i="21"/>
  <c r="BU211" i="21"/>
  <c r="BT211" i="21"/>
  <c r="BD212" i="21"/>
  <c r="BE212" i="21"/>
  <c r="BC212" i="21" l="1"/>
  <c r="BB212" i="21"/>
  <c r="BF212" i="21" l="1"/>
  <c r="AV212" i="21" l="1"/>
  <c r="BV212" i="21" l="1"/>
  <c r="BN212" i="21"/>
  <c r="AZ213" i="21"/>
  <c r="BA213" i="21"/>
  <c r="BU212" i="21" l="1"/>
  <c r="BW212" i="21"/>
  <c r="BX212" i="21"/>
  <c r="BT212" i="21"/>
  <c r="BE213" i="21"/>
  <c r="BD213" i="21"/>
  <c r="BB213" i="21" l="1"/>
  <c r="BC213" i="21"/>
  <c r="BF213" i="21" l="1"/>
  <c r="AV213" i="21" l="1"/>
  <c r="BV213" i="21" l="1"/>
  <c r="BN213" i="21"/>
  <c r="BA214" i="21"/>
  <c r="AZ214" i="21"/>
  <c r="BX213" i="21" l="1"/>
  <c r="BW213" i="21"/>
  <c r="BU213" i="21"/>
  <c r="BT213" i="21"/>
  <c r="BD214" i="21"/>
  <c r="BE214" i="21"/>
  <c r="BC214" i="21" l="1"/>
  <c r="BB214" i="21"/>
  <c r="BF214" i="21" l="1"/>
  <c r="AV214" i="21" l="1"/>
  <c r="BN214" i="21" l="1"/>
  <c r="BV214" i="21"/>
  <c r="AZ215" i="21"/>
  <c r="BA215" i="21"/>
  <c r="BX214" i="21" l="1"/>
  <c r="BU214" i="21"/>
  <c r="BW214" i="21"/>
  <c r="BT214" i="21"/>
  <c r="BE215" i="21"/>
  <c r="BD215" i="21"/>
  <c r="BB215" i="21" l="1"/>
  <c r="BC215" i="21"/>
  <c r="BF215" i="21" l="1"/>
  <c r="AV215" i="21" l="1"/>
  <c r="BN215" i="21" l="1"/>
  <c r="BV215" i="21"/>
  <c r="BA216" i="21"/>
  <c r="AZ216" i="21"/>
  <c r="BT215" i="21" l="1"/>
  <c r="BU215" i="21"/>
  <c r="BW215" i="21"/>
  <c r="BX215" i="21"/>
  <c r="BD216" i="21"/>
  <c r="BE216" i="21"/>
  <c r="BC216" i="21" l="1"/>
  <c r="BB216" i="21"/>
  <c r="BF216" i="21" l="1"/>
  <c r="AV216" i="21" l="1"/>
  <c r="BN216" i="21" l="1"/>
  <c r="BV216" i="21"/>
  <c r="BA217" i="21"/>
  <c r="AZ217" i="21"/>
  <c r="BX216" i="21" l="1"/>
  <c r="BW216" i="21"/>
  <c r="BT216" i="21"/>
  <c r="BU216" i="21"/>
  <c r="BD217" i="21"/>
  <c r="BE217" i="21"/>
  <c r="BC217" i="21" l="1"/>
  <c r="BB217" i="21"/>
  <c r="BF217" i="21" l="1"/>
  <c r="BG217" i="21"/>
  <c r="BF221" i="21" l="1"/>
  <c r="AV221" i="21" l="1"/>
  <c r="BV221" i="21" l="1"/>
  <c r="BN221" i="21"/>
  <c r="AZ222" i="21"/>
  <c r="BA222" i="21"/>
  <c r="BX221" i="21" l="1"/>
  <c r="BU221" i="21"/>
  <c r="BT221" i="21"/>
  <c r="BW221" i="21"/>
  <c r="BE222" i="21"/>
  <c r="BD222" i="21"/>
  <c r="BB222" i="21" l="1"/>
  <c r="BC222" i="21"/>
  <c r="BF222" i="21" l="1"/>
  <c r="AV222" i="21" l="1"/>
  <c r="BN222" i="21" l="1"/>
  <c r="BV222" i="21"/>
  <c r="BA223" i="21"/>
  <c r="AZ223" i="21"/>
  <c r="BU222" i="21" l="1"/>
  <c r="BT222" i="21"/>
  <c r="BW222" i="21"/>
  <c r="BX222" i="21"/>
  <c r="BD223" i="21"/>
  <c r="BE223" i="21"/>
  <c r="BC223" i="21" l="1"/>
  <c r="BB223" i="21"/>
  <c r="BG223" i="21" l="1"/>
  <c r="AV223" i="21" l="1"/>
  <c r="BV223" i="21" l="1"/>
  <c r="BN223" i="21"/>
  <c r="AZ224" i="21"/>
  <c r="BA224" i="21"/>
  <c r="BX223" i="21" l="1"/>
  <c r="BU223" i="21"/>
  <c r="BW223" i="21"/>
  <c r="BT223" i="21"/>
  <c r="BE224" i="21"/>
  <c r="BD224" i="21"/>
  <c r="BB224" i="21" l="1"/>
  <c r="BC224" i="21"/>
  <c r="BF224" i="21" l="1"/>
  <c r="AV224" i="21" l="1"/>
  <c r="BV224" i="21" l="1"/>
  <c r="BN224" i="21"/>
  <c r="BA225" i="21"/>
  <c r="AZ225" i="21"/>
  <c r="BX224" i="21" l="1"/>
  <c r="BW224" i="21"/>
  <c r="BU224" i="21"/>
  <c r="BT224" i="21"/>
  <c r="BD225" i="21"/>
  <c r="BE225" i="21"/>
  <c r="BC225" i="21" l="1"/>
  <c r="BB225" i="21"/>
  <c r="BG225" i="21" l="1"/>
  <c r="AV225" i="21" l="1"/>
  <c r="BN225" i="21" l="1"/>
  <c r="BV225" i="21"/>
  <c r="BA226" i="21"/>
  <c r="AZ226" i="21"/>
  <c r="BX225" i="21" l="1"/>
  <c r="BT225" i="21"/>
  <c r="BU225" i="21"/>
  <c r="BW225" i="21"/>
  <c r="BD226" i="21"/>
  <c r="BE226" i="21"/>
  <c r="BC226" i="21" l="1"/>
  <c r="BB226" i="21"/>
  <c r="BF226" i="21" l="1"/>
  <c r="AV226" i="21" l="1"/>
  <c r="BV226" i="21" l="1"/>
  <c r="BN226" i="21"/>
  <c r="BA227" i="21"/>
  <c r="AZ227" i="21"/>
  <c r="BX226" i="21" l="1"/>
  <c r="BW226" i="21"/>
  <c r="BU226" i="21"/>
  <c r="BT226" i="21"/>
  <c r="BD227" i="21"/>
  <c r="BE227" i="21"/>
  <c r="BC227" i="21" l="1"/>
  <c r="BB227" i="21"/>
  <c r="BF227" i="21" l="1"/>
  <c r="AV227" i="21" l="1"/>
  <c r="BN227" i="21" l="1"/>
  <c r="BV227" i="21"/>
  <c r="AZ228" i="21"/>
  <c r="BA228" i="21"/>
  <c r="BW227" i="21" l="1"/>
  <c r="BU227" i="21"/>
  <c r="BT227" i="21"/>
  <c r="BX227" i="21"/>
  <c r="BE228" i="21"/>
  <c r="BD228" i="21"/>
  <c r="BB228" i="21" l="1"/>
  <c r="BC228" i="21"/>
  <c r="BF228" i="21" l="1"/>
  <c r="AV228" i="21" l="1"/>
  <c r="BV228" i="21" l="1"/>
  <c r="BN228" i="21"/>
  <c r="AZ229" i="21"/>
  <c r="BA229" i="21"/>
  <c r="BX228" i="21" l="1"/>
  <c r="BW228" i="21"/>
  <c r="BU228" i="21"/>
  <c r="BT228" i="21"/>
  <c r="BE229" i="21"/>
  <c r="BD229" i="21"/>
  <c r="BB229" i="21" l="1"/>
  <c r="BC229" i="21"/>
  <c r="BF229" i="21" l="1"/>
  <c r="AV229" i="21" l="1"/>
  <c r="BN229" i="21" l="1"/>
  <c r="BV229" i="21"/>
  <c r="AZ230" i="21"/>
  <c r="BA230" i="21"/>
  <c r="BX229" i="21" l="1"/>
  <c r="BT229" i="21"/>
  <c r="BW229" i="21"/>
  <c r="BU229" i="21"/>
  <c r="BE230" i="21"/>
  <c r="BD230" i="21"/>
  <c r="BB230" i="21" l="1"/>
  <c r="BC230" i="21"/>
  <c r="BF230" i="21" l="1"/>
  <c r="AV230" i="21" l="1"/>
  <c r="BV230" i="21" l="1"/>
  <c r="BN230" i="21"/>
  <c r="AZ231" i="21"/>
  <c r="BA231" i="21"/>
  <c r="BT230" i="21" l="1"/>
  <c r="BX230" i="21"/>
  <c r="BU230" i="21"/>
  <c r="BW230" i="21"/>
  <c r="BE231" i="21"/>
  <c r="BD231" i="21"/>
  <c r="BB231" i="21" l="1"/>
  <c r="BC231" i="21"/>
  <c r="BF231" i="21" l="1"/>
  <c r="AV231" i="21" l="1"/>
  <c r="BN231" i="21" l="1"/>
  <c r="BV231" i="21"/>
  <c r="AZ232" i="21"/>
  <c r="BA232" i="21"/>
  <c r="BX231" i="21" l="1"/>
  <c r="BW231" i="21"/>
  <c r="BU231" i="21"/>
  <c r="BT231" i="21"/>
  <c r="BE232" i="21"/>
  <c r="BD232" i="21"/>
  <c r="BB232" i="21" l="1"/>
  <c r="BC232" i="21"/>
  <c r="BF232" i="21" l="1"/>
  <c r="AV232" i="21" l="1"/>
  <c r="BN232" i="21" l="1"/>
  <c r="BV232" i="21"/>
  <c r="AZ233" i="21"/>
  <c r="BA233" i="21"/>
  <c r="BX232" i="21" l="1"/>
  <c r="BT232" i="21"/>
  <c r="BW232" i="21"/>
  <c r="BU232" i="21"/>
  <c r="BE233" i="21"/>
  <c r="BD233" i="21"/>
  <c r="BB233" i="21" l="1"/>
  <c r="BC233" i="21"/>
  <c r="BF233" i="21" l="1"/>
  <c r="AV233" i="21" l="1"/>
  <c r="BV233" i="21" l="1"/>
  <c r="BN233" i="21"/>
  <c r="AZ234" i="21"/>
  <c r="BA234" i="21"/>
  <c r="BX233" i="21" l="1"/>
  <c r="BU233" i="21"/>
  <c r="BW233" i="21"/>
  <c r="BT233" i="21"/>
  <c r="BE234" i="21"/>
  <c r="BD234" i="21"/>
  <c r="BB234" i="21" l="1"/>
  <c r="BC234" i="21"/>
  <c r="BF234" i="21" l="1"/>
  <c r="AV234" i="21" l="1"/>
  <c r="BV234" i="21" l="1"/>
  <c r="BN234" i="21"/>
  <c r="BA235" i="21"/>
  <c r="AZ235" i="21"/>
  <c r="BX234" i="21" l="1"/>
  <c r="BW234" i="21"/>
  <c r="BU234" i="21"/>
  <c r="BT234" i="21"/>
  <c r="BD235" i="21"/>
  <c r="BE235" i="21"/>
  <c r="BC235" i="21" l="1"/>
  <c r="BB235" i="21"/>
  <c r="BF235" i="21" l="1"/>
  <c r="AV235" i="21" l="1"/>
  <c r="BV235" i="21" l="1"/>
  <c r="BN235" i="21"/>
  <c r="BA236" i="21"/>
  <c r="AZ236" i="21"/>
  <c r="BW235" i="21" l="1"/>
  <c r="BU235" i="21"/>
  <c r="BT235" i="21"/>
  <c r="BX235" i="21"/>
  <c r="BD236" i="21"/>
  <c r="BE236" i="21"/>
  <c r="BC236" i="21" l="1"/>
  <c r="BB236" i="21"/>
  <c r="BF236" i="21" l="1"/>
  <c r="AV236" i="21" l="1"/>
  <c r="BN236" i="21" l="1"/>
  <c r="BV236" i="21"/>
  <c r="AZ237" i="21"/>
  <c r="BA237" i="21"/>
  <c r="BX236" i="21" l="1"/>
  <c r="BW236" i="21"/>
  <c r="BU236" i="21"/>
  <c r="BT236" i="21"/>
  <c r="BE237" i="21"/>
  <c r="BD237" i="21"/>
  <c r="BB237" i="21" l="1"/>
  <c r="BC237" i="21"/>
  <c r="BF237" i="21" l="1"/>
  <c r="AV237" i="21" l="1"/>
  <c r="BN237" i="21" l="1"/>
  <c r="BV237" i="21"/>
  <c r="BA238" i="21"/>
  <c r="AZ238" i="21"/>
  <c r="BX237" i="21" l="1"/>
  <c r="BT237" i="21"/>
  <c r="BW237" i="21"/>
  <c r="BU237" i="21"/>
  <c r="BD238" i="21"/>
  <c r="BE238" i="21"/>
  <c r="BC238" i="21" l="1"/>
  <c r="BB238" i="21"/>
  <c r="BF238" i="21" l="1"/>
  <c r="AV238" i="21" l="1"/>
  <c r="BN238" i="21" l="1"/>
  <c r="BV238" i="21"/>
  <c r="AZ239" i="21"/>
  <c r="BA239" i="21"/>
  <c r="BU238" i="21" l="1"/>
  <c r="BX238" i="21"/>
  <c r="BT238" i="21"/>
  <c r="BW238" i="21"/>
  <c r="BE239" i="21"/>
  <c r="BD239" i="21"/>
  <c r="BB239" i="21" l="1"/>
  <c r="BC239" i="21"/>
  <c r="BF239" i="21" l="1"/>
  <c r="AV239" i="21" l="1"/>
  <c r="BN239" i="21" l="1"/>
  <c r="BV239" i="21"/>
  <c r="BA240" i="21"/>
  <c r="AZ240" i="21"/>
  <c r="BX239" i="21" l="1"/>
  <c r="BT239" i="21"/>
  <c r="BU239" i="21"/>
  <c r="BW239" i="21"/>
  <c r="BD240" i="21"/>
  <c r="BE240" i="21"/>
  <c r="BC240" i="21" l="1"/>
  <c r="BB240" i="21"/>
  <c r="BG240" i="21" l="1"/>
  <c r="AV240" i="21" l="1"/>
  <c r="BV240" i="21" l="1"/>
  <c r="BN240" i="21"/>
  <c r="BA241" i="21"/>
  <c r="AZ241" i="21"/>
  <c r="BX240" i="21" l="1"/>
  <c r="BW240" i="21"/>
  <c r="BT240" i="21"/>
  <c r="BU240" i="21"/>
  <c r="BD241" i="21"/>
  <c r="BE241" i="21"/>
  <c r="BC241" i="21" l="1"/>
  <c r="BB241" i="21"/>
  <c r="BG241" i="21" l="1"/>
  <c r="AV241" i="21" l="1"/>
  <c r="BN241" i="21" l="1"/>
  <c r="BV241" i="21"/>
  <c r="AZ242" i="21"/>
  <c r="BA242" i="21"/>
  <c r="BX241" i="21" l="1"/>
  <c r="BW241" i="21"/>
  <c r="BT241" i="21"/>
  <c r="BU241" i="21"/>
  <c r="BE242" i="21"/>
  <c r="BD242" i="21"/>
  <c r="BB242" i="21" l="1"/>
  <c r="BC242" i="21"/>
  <c r="BF242" i="21" l="1"/>
  <c r="AV242" i="21" l="1"/>
  <c r="BV242" i="21" l="1"/>
  <c r="BN242" i="21"/>
  <c r="BA243" i="21"/>
  <c r="AZ243" i="21"/>
  <c r="BX242" i="21" l="1"/>
  <c r="BW242" i="21"/>
  <c r="BU242" i="21"/>
  <c r="BT242" i="21"/>
  <c r="BD243" i="21"/>
  <c r="BE243" i="21"/>
  <c r="BC243" i="21" l="1"/>
  <c r="BB243" i="21"/>
  <c r="BG243" i="21" l="1"/>
  <c r="AV243" i="21" l="1"/>
  <c r="BN243" i="21" l="1"/>
  <c r="BV243" i="21"/>
  <c r="BA244" i="21"/>
  <c r="AZ244" i="21"/>
  <c r="BW243" i="21" l="1"/>
  <c r="BU243" i="21"/>
  <c r="BX243" i="21"/>
  <c r="BT243" i="21"/>
  <c r="BD244" i="21"/>
  <c r="BE244" i="21"/>
  <c r="BC244" i="21" l="1"/>
  <c r="BB244" i="21"/>
  <c r="BF244" i="21" l="1"/>
  <c r="AV244" i="21" l="1"/>
  <c r="BN244" i="21" l="1"/>
  <c r="BV244" i="21"/>
  <c r="BA245" i="21"/>
  <c r="AZ245" i="21"/>
  <c r="BX244" i="21" l="1"/>
  <c r="BW244" i="21"/>
  <c r="BU244" i="21"/>
  <c r="BT244" i="21"/>
  <c r="BD245" i="21"/>
  <c r="BE245" i="21"/>
  <c r="BC245" i="21" l="1"/>
  <c r="BB245" i="21"/>
  <c r="BF245" i="21" l="1"/>
  <c r="AV245" i="21" l="1"/>
  <c r="BN245" i="21" l="1"/>
  <c r="BV245" i="21"/>
  <c r="BA246" i="21"/>
  <c r="AZ246" i="21"/>
  <c r="BX245" i="21" l="1"/>
  <c r="BT245" i="21"/>
  <c r="BW245" i="21"/>
  <c r="BU245" i="21"/>
  <c r="BD246" i="21"/>
  <c r="BE246" i="21"/>
  <c r="BC246" i="21" l="1"/>
  <c r="BB246" i="21"/>
  <c r="BF246" i="21" l="1"/>
  <c r="AV246" i="21" l="1"/>
  <c r="BN246" i="21" l="1"/>
  <c r="BV246" i="21"/>
  <c r="AZ247" i="21"/>
  <c r="BA247" i="21"/>
  <c r="BT246" i="21" l="1"/>
  <c r="BU246" i="21"/>
  <c r="BX246" i="21"/>
  <c r="BW246" i="21"/>
  <c r="BE247" i="21"/>
  <c r="BD247" i="21"/>
  <c r="BB247" i="21" l="1"/>
  <c r="BC247" i="21"/>
  <c r="BF247" i="21" l="1"/>
  <c r="AV247" i="21" l="1"/>
  <c r="BN247" i="21" l="1"/>
  <c r="BV247" i="21"/>
  <c r="AZ248" i="21"/>
  <c r="BA248" i="21"/>
  <c r="BX247" i="21" l="1"/>
  <c r="BW247" i="21"/>
  <c r="BT247" i="21"/>
  <c r="BU247" i="21"/>
  <c r="BE248" i="21"/>
  <c r="BD248" i="21"/>
  <c r="BB248" i="21" l="1"/>
  <c r="BC248" i="21"/>
  <c r="BF248" i="21" l="1"/>
  <c r="AV248" i="21" l="1"/>
  <c r="BV248" i="21" l="1"/>
  <c r="BN248" i="21"/>
  <c r="BA249" i="21"/>
  <c r="AZ249" i="21"/>
  <c r="BX248" i="21" l="1"/>
  <c r="BT248" i="21"/>
  <c r="BW248" i="21"/>
  <c r="BU248" i="21"/>
  <c r="BD249" i="21"/>
  <c r="BE249" i="21"/>
  <c r="BC249" i="21" l="1"/>
  <c r="BB249" i="21"/>
  <c r="BF249" i="21" l="1"/>
  <c r="AV249" i="21" l="1"/>
  <c r="BV249" i="21" l="1"/>
  <c r="BN249" i="21"/>
  <c r="AZ250" i="21"/>
  <c r="BA250" i="21"/>
  <c r="BX249" i="21" l="1"/>
  <c r="BW249" i="21"/>
  <c r="BT249" i="21"/>
  <c r="BU249" i="21"/>
  <c r="BE250" i="21"/>
  <c r="BD250" i="21"/>
  <c r="BB250" i="21" l="1"/>
  <c r="BC250" i="21"/>
  <c r="BF250" i="21" l="1"/>
  <c r="AV250" i="21" l="1"/>
  <c r="BN250" i="21" l="1"/>
  <c r="BV250" i="21"/>
  <c r="AZ251" i="21"/>
  <c r="BA251" i="21"/>
  <c r="BX250" i="21" l="1"/>
  <c r="BW250" i="21"/>
  <c r="BU250" i="21"/>
  <c r="BT250" i="21"/>
  <c r="BE251" i="21"/>
  <c r="BD251" i="21"/>
  <c r="BB251" i="21" l="1"/>
  <c r="BC251" i="21"/>
  <c r="BF251" i="21" l="1"/>
  <c r="AV251" i="21" l="1"/>
  <c r="BN251" i="21" l="1"/>
  <c r="BV251" i="21"/>
  <c r="AZ252" i="21"/>
  <c r="BA252" i="21"/>
  <c r="BW251" i="21" l="1"/>
  <c r="BT251" i="21"/>
  <c r="BU251" i="21"/>
  <c r="BX251" i="21"/>
  <c r="BE252" i="21"/>
  <c r="BD252" i="21"/>
  <c r="BB252" i="21" l="1"/>
  <c r="BC252" i="21"/>
  <c r="BF252" i="21" l="1"/>
  <c r="AV252" i="21" l="1"/>
  <c r="BV252" i="21" l="1"/>
  <c r="BN252" i="21"/>
  <c r="BA253" i="21"/>
  <c r="AZ253" i="21"/>
  <c r="BU252" i="21" l="1"/>
  <c r="BX252" i="21"/>
  <c r="BW252" i="21"/>
  <c r="BT252" i="21"/>
  <c r="BD253" i="21"/>
  <c r="BE253" i="21"/>
  <c r="BC253" i="21" l="1"/>
  <c r="BB253" i="21"/>
  <c r="BG253" i="21" l="1"/>
  <c r="AV253" i="21" l="1"/>
  <c r="BV253" i="21" l="1"/>
  <c r="BN253" i="21"/>
  <c r="BA254" i="21"/>
  <c r="AZ254" i="21"/>
  <c r="BX253" i="21" l="1"/>
  <c r="BU253" i="21"/>
  <c r="BT253" i="21"/>
  <c r="BW253" i="21"/>
  <c r="BD254" i="21"/>
  <c r="BE254" i="21"/>
  <c r="BC254" i="21" l="1"/>
  <c r="BB254" i="21"/>
  <c r="BF254" i="21" l="1"/>
  <c r="AV254" i="21" l="1"/>
  <c r="BV254" i="21" l="1"/>
  <c r="BN254" i="21"/>
  <c r="BA255" i="21"/>
  <c r="AZ255" i="21"/>
  <c r="BT254" i="21" l="1"/>
  <c r="BU254" i="21"/>
  <c r="BW254" i="21"/>
  <c r="BX254" i="21"/>
  <c r="BD255" i="21"/>
  <c r="BE255" i="21"/>
  <c r="BC255" i="21" l="1"/>
  <c r="BB255" i="21"/>
  <c r="BG255" i="21" l="1"/>
  <c r="AV255" i="21" l="1"/>
  <c r="BV255" i="21" l="1"/>
  <c r="BN255" i="21"/>
  <c r="BA256" i="21"/>
  <c r="AZ256" i="21"/>
  <c r="BX255" i="21" l="1"/>
  <c r="BW255" i="21"/>
  <c r="BT255" i="21"/>
  <c r="BU255" i="21"/>
  <c r="BD256" i="21"/>
  <c r="BE256" i="21"/>
  <c r="BC256" i="21" l="1"/>
  <c r="BB256" i="21"/>
  <c r="BF256" i="21" l="1"/>
  <c r="AV256" i="21" l="1"/>
  <c r="BN256" i="21" l="1"/>
  <c r="BV256" i="21"/>
  <c r="BA257" i="21"/>
  <c r="AZ257" i="21"/>
  <c r="BX256" i="21" l="1"/>
  <c r="BT256" i="21"/>
  <c r="BW256" i="21"/>
  <c r="BU256" i="21"/>
  <c r="BD257" i="21"/>
  <c r="BE257" i="21"/>
  <c r="BC257" i="21" l="1"/>
  <c r="BB257" i="21"/>
  <c r="BF257" i="21" l="1"/>
  <c r="AV257" i="21" l="1"/>
  <c r="BN257" i="21" l="1"/>
  <c r="BV257" i="21"/>
  <c r="BA258" i="21"/>
  <c r="AZ258" i="21"/>
  <c r="BX257" i="21" l="1"/>
  <c r="BW257" i="21"/>
  <c r="BU257" i="21"/>
  <c r="BT257" i="21"/>
  <c r="BD258" i="21"/>
  <c r="BE258" i="21"/>
  <c r="BC258" i="21" l="1"/>
  <c r="BB258" i="21"/>
  <c r="BG258" i="21" l="1"/>
  <c r="AV258" i="21" l="1"/>
  <c r="BN258" i="21" l="1"/>
  <c r="BV258" i="21"/>
  <c r="AZ259" i="21"/>
  <c r="BA259" i="21"/>
  <c r="BX258" i="21" l="1"/>
  <c r="BW258" i="21"/>
  <c r="BU258" i="21"/>
  <c r="BT258" i="21"/>
  <c r="BE259" i="21"/>
  <c r="BD259" i="21"/>
  <c r="BB259" i="21" l="1"/>
  <c r="BC259" i="21"/>
  <c r="BF259" i="21" l="1"/>
  <c r="AV259" i="21" l="1"/>
  <c r="BV259" i="21" l="1"/>
  <c r="BN259" i="21"/>
  <c r="BA260" i="21"/>
  <c r="AZ260" i="21"/>
  <c r="BT259" i="21" l="1"/>
  <c r="BX259" i="21"/>
  <c r="BW259" i="21"/>
  <c r="BU259" i="21"/>
  <c r="BD260" i="21"/>
  <c r="BE260" i="21"/>
  <c r="BC260" i="21" l="1"/>
  <c r="BB260" i="21"/>
  <c r="BF260" i="21" l="1"/>
  <c r="AV260" i="21" l="1"/>
  <c r="BN260" i="21" l="1"/>
  <c r="BV260" i="21"/>
  <c r="AZ261" i="21"/>
  <c r="BA261" i="21"/>
  <c r="BX260" i="21" l="1"/>
  <c r="BW260" i="21"/>
  <c r="BU260" i="21"/>
  <c r="BT260" i="21"/>
  <c r="BE261" i="21"/>
  <c r="BD261" i="21"/>
  <c r="BB261" i="21" l="1"/>
  <c r="BC261" i="21"/>
  <c r="BF261" i="21" l="1"/>
  <c r="AV261" i="21" l="1"/>
  <c r="BV261" i="21" l="1"/>
  <c r="BN261" i="21"/>
  <c r="AZ262" i="21"/>
  <c r="BA262" i="21"/>
  <c r="BX261" i="21" l="1"/>
  <c r="BT261" i="21"/>
  <c r="BU261" i="21"/>
  <c r="BW261" i="21"/>
  <c r="BE262" i="21"/>
  <c r="BD262" i="21"/>
  <c r="BB262" i="21" l="1"/>
  <c r="BC262" i="21"/>
  <c r="BF262" i="21" l="1"/>
  <c r="AV262" i="21" l="1"/>
  <c r="BN262" i="21" l="1"/>
  <c r="BV262" i="21"/>
  <c r="BA263" i="21"/>
  <c r="AZ263" i="21"/>
  <c r="BT262" i="21" l="1"/>
  <c r="BU262" i="21"/>
  <c r="BW262" i="21"/>
  <c r="BX262" i="21"/>
  <c r="BD263" i="21"/>
  <c r="BE263" i="21"/>
  <c r="BC263" i="21" l="1"/>
  <c r="BB263" i="21"/>
  <c r="BG263" i="21" l="1"/>
  <c r="AV263" i="21" l="1"/>
  <c r="BN263" i="21" l="1"/>
  <c r="BV263" i="21"/>
  <c r="AZ264" i="21"/>
  <c r="BA264" i="21"/>
  <c r="BX263" i="21" l="1"/>
  <c r="BW263" i="21"/>
  <c r="BT263" i="21"/>
  <c r="BU263" i="21"/>
  <c r="BE264" i="21"/>
  <c r="BD264" i="21"/>
  <c r="BB264" i="21" l="1"/>
  <c r="BC264" i="21"/>
  <c r="BF264" i="21" l="1"/>
  <c r="AV264" i="21" l="1"/>
  <c r="BV264" i="21" l="1"/>
  <c r="BN264" i="21"/>
  <c r="AZ265" i="21"/>
  <c r="BA265" i="21"/>
  <c r="BX264" i="21" l="1"/>
  <c r="BT264" i="21"/>
  <c r="BW264" i="21"/>
  <c r="BU264" i="21"/>
  <c r="BE265" i="21"/>
  <c r="BD265" i="21"/>
  <c r="BB265" i="21" l="1"/>
  <c r="BC265" i="21"/>
  <c r="BF265" i="21" l="1"/>
  <c r="AV265" i="21" l="1"/>
  <c r="BN265" i="21" l="1"/>
  <c r="BV265" i="21"/>
  <c r="AZ266" i="21"/>
  <c r="BA266" i="21"/>
  <c r="BX265" i="21" l="1"/>
  <c r="BW265" i="21"/>
  <c r="BU265" i="21"/>
  <c r="BT265" i="21"/>
  <c r="BE266" i="21"/>
  <c r="BD266" i="21"/>
  <c r="BB266" i="21" l="1"/>
  <c r="BC266" i="21"/>
  <c r="BF266" i="21" l="1"/>
  <c r="AV266" i="21" l="1"/>
  <c r="BV266" i="21" l="1"/>
  <c r="BN266" i="21"/>
  <c r="AZ267" i="21"/>
  <c r="BA267" i="21"/>
  <c r="BT266" i="21" l="1"/>
  <c r="BW266" i="21"/>
  <c r="BX266" i="21"/>
  <c r="BU266" i="21"/>
  <c r="BE267" i="21"/>
  <c r="BD267" i="21"/>
  <c r="BB267" i="21" l="1"/>
  <c r="BC267" i="21"/>
  <c r="BF267" i="21" l="1"/>
  <c r="AV267" i="21" l="1"/>
  <c r="BV267" i="21" l="1"/>
  <c r="BN267" i="21"/>
  <c r="BA268" i="21"/>
  <c r="AZ268" i="21"/>
  <c r="BW267" i="21" l="1"/>
  <c r="BX267" i="21"/>
  <c r="BU267" i="21"/>
  <c r="BT267" i="21"/>
  <c r="BD268" i="21"/>
  <c r="BE268" i="21"/>
  <c r="BC268" i="21" l="1"/>
  <c r="BB268" i="21"/>
  <c r="BF268" i="21" l="1"/>
  <c r="AV268" i="21" l="1"/>
  <c r="BV268" i="21" l="1"/>
  <c r="BN268" i="21"/>
  <c r="AZ269" i="21"/>
  <c r="BA269" i="21"/>
  <c r="BX268" i="21" l="1"/>
  <c r="BU268" i="21"/>
  <c r="BT268" i="21"/>
  <c r="BW268" i="21"/>
  <c r="BE269" i="21"/>
  <c r="BD269" i="21"/>
  <c r="BB269" i="21" l="1"/>
  <c r="BC269" i="21"/>
  <c r="BF269" i="21" l="1"/>
  <c r="AV269" i="21" l="1"/>
  <c r="BV269" i="21" l="1"/>
  <c r="BN269" i="21"/>
  <c r="BA270" i="21"/>
  <c r="AZ270" i="21"/>
  <c r="BX269" i="21" l="1"/>
  <c r="BW269" i="21"/>
  <c r="BU269" i="21"/>
  <c r="BT269" i="21"/>
  <c r="BD270" i="21"/>
  <c r="BE270" i="21"/>
  <c r="BC270" i="21" l="1"/>
  <c r="BB270" i="21"/>
  <c r="BG270" i="21" l="1"/>
  <c r="AV270" i="21" l="1"/>
  <c r="BV270" i="21" l="1"/>
  <c r="BN270" i="21"/>
  <c r="AZ271" i="21"/>
  <c r="BA271" i="21"/>
  <c r="BT270" i="21" l="1"/>
  <c r="BU270" i="21"/>
  <c r="BW270" i="21"/>
  <c r="BX270" i="21"/>
  <c r="BE271" i="21"/>
  <c r="BD271" i="21"/>
  <c r="BB271" i="21" l="1"/>
  <c r="BC271" i="21"/>
  <c r="BF271" i="21" l="1"/>
  <c r="AV271" i="21" l="1"/>
  <c r="BN271" i="21" l="1"/>
  <c r="BV271" i="21"/>
  <c r="AZ272" i="21"/>
  <c r="BA272" i="21"/>
  <c r="BX271" i="21" l="1"/>
  <c r="BW271" i="21"/>
  <c r="BT271" i="21"/>
  <c r="BU271" i="21"/>
  <c r="BE272" i="21"/>
  <c r="BD272" i="21"/>
  <c r="BB272" i="21" l="1"/>
  <c r="BC272" i="21"/>
  <c r="BG272" i="21" l="1"/>
  <c r="BF272" i="21"/>
  <c r="BF276" i="21" l="1"/>
  <c r="AV276" i="21" l="1"/>
  <c r="BV276" i="21" l="1"/>
  <c r="BN276" i="21"/>
  <c r="AZ277" i="21"/>
  <c r="BA277" i="21"/>
  <c r="BX276" i="21" l="1"/>
  <c r="BT276" i="21"/>
  <c r="BU276" i="21"/>
  <c r="BW276" i="21"/>
  <c r="BE277" i="21"/>
  <c r="BD277" i="21"/>
  <c r="BB277" i="21" l="1"/>
  <c r="BC277" i="21"/>
  <c r="BF277" i="21" l="1"/>
  <c r="AV277" i="21" l="1"/>
  <c r="BV277" i="21" l="1"/>
  <c r="BN277" i="21"/>
  <c r="AZ278" i="21"/>
  <c r="BA278" i="21"/>
  <c r="BT277" i="21" l="1"/>
  <c r="BU277" i="21"/>
  <c r="BX277" i="21"/>
  <c r="BW277" i="21"/>
  <c r="BE278" i="21"/>
  <c r="BD278" i="21"/>
  <c r="BB278" i="21" l="1"/>
  <c r="BC278" i="21"/>
  <c r="BF278" i="21" l="1"/>
  <c r="AV278" i="21" l="1"/>
  <c r="BN278" i="21" l="1"/>
  <c r="BV278" i="21"/>
  <c r="AZ279" i="21"/>
  <c r="BA279" i="21"/>
  <c r="BX278" i="21" l="1"/>
  <c r="BT278" i="21"/>
  <c r="BW278" i="21"/>
  <c r="BU278" i="21"/>
  <c r="BE279" i="21"/>
  <c r="BD279" i="21"/>
  <c r="BB279" i="21" l="1"/>
  <c r="BC279" i="21"/>
  <c r="BF279" i="21" l="1"/>
  <c r="AV279" i="21" l="1"/>
  <c r="BV279" i="21" l="1"/>
  <c r="BN279" i="21"/>
  <c r="AZ280" i="21"/>
  <c r="BA280" i="21"/>
  <c r="BW279" i="21" l="1"/>
  <c r="BX279" i="21"/>
  <c r="BT279" i="21"/>
  <c r="BU279" i="21"/>
  <c r="BE280" i="21"/>
  <c r="BD280" i="21"/>
  <c r="BB280" i="21" l="1"/>
  <c r="BC280" i="21"/>
  <c r="BF280" i="21" l="1"/>
  <c r="AV280" i="21" l="1"/>
  <c r="BN280" i="21" l="1"/>
  <c r="BV280" i="21"/>
  <c r="BA281" i="21"/>
  <c r="AZ281" i="21"/>
  <c r="BX280" i="21" l="1"/>
  <c r="BT280" i="21"/>
  <c r="BU280" i="21"/>
  <c r="BW280" i="21"/>
  <c r="BD281" i="21"/>
  <c r="BE281" i="21"/>
  <c r="BC281" i="21" l="1"/>
  <c r="BB281" i="21"/>
  <c r="BG281" i="21" l="1"/>
  <c r="AV281" i="21" l="1"/>
  <c r="BV281" i="21" l="1"/>
  <c r="BN281" i="21"/>
  <c r="BA282" i="21"/>
  <c r="AZ282" i="21"/>
  <c r="BX281" i="21" l="1"/>
  <c r="BT281" i="21"/>
  <c r="BU281" i="21"/>
  <c r="BW281" i="21"/>
  <c r="BD282" i="21"/>
  <c r="BE282" i="21"/>
  <c r="BC282" i="21" l="1"/>
  <c r="BB282" i="21"/>
  <c r="BG282" i="21" l="1"/>
  <c r="AV282" i="21" l="1"/>
  <c r="BN282" i="21" l="1"/>
  <c r="BV282" i="21"/>
  <c r="AZ283" i="21"/>
  <c r="BA283" i="21"/>
  <c r="BX282" i="21" l="1"/>
  <c r="BW282" i="21"/>
  <c r="BU282" i="21"/>
  <c r="BT282" i="21"/>
  <c r="BE283" i="21"/>
  <c r="BD283" i="21"/>
  <c r="BB283" i="21" l="1"/>
  <c r="BC283" i="21"/>
  <c r="BF283" i="21" l="1"/>
  <c r="AV283" i="21" l="1"/>
  <c r="BV283" i="21" l="1"/>
  <c r="BN283" i="21"/>
  <c r="AZ284" i="21"/>
  <c r="BA284" i="21"/>
  <c r="BX283" i="21" l="1"/>
  <c r="BW283" i="21"/>
  <c r="BU283" i="21"/>
  <c r="BT283" i="21"/>
  <c r="BE284" i="21"/>
  <c r="BD284" i="21"/>
  <c r="BB284" i="21" l="1"/>
  <c r="BC284" i="21"/>
  <c r="BF284" i="21" l="1"/>
  <c r="AV284" i="21" l="1"/>
  <c r="BV284" i="21" l="1"/>
  <c r="BN284" i="21"/>
  <c r="BA285" i="21"/>
  <c r="AZ285" i="21"/>
  <c r="BX284" i="21" l="1"/>
  <c r="BW284" i="21"/>
  <c r="BT284" i="21"/>
  <c r="BU284" i="21"/>
  <c r="BD285" i="21"/>
  <c r="BE285" i="21"/>
  <c r="BC285" i="21" l="1"/>
  <c r="BB285" i="21"/>
  <c r="BG285" i="21" l="1"/>
  <c r="AV285" i="21" l="1"/>
  <c r="BN285" i="21" l="1"/>
  <c r="BV285" i="21"/>
  <c r="AZ286" i="21"/>
  <c r="BA286" i="21"/>
  <c r="BU285" i="21" l="1"/>
  <c r="BT285" i="21"/>
  <c r="BX285" i="21"/>
  <c r="BW285" i="21"/>
  <c r="BE286" i="21"/>
  <c r="BD286" i="21"/>
  <c r="BB286" i="21" l="1"/>
  <c r="BC286" i="21"/>
  <c r="BF286" i="21" l="1"/>
  <c r="AV286" i="21" l="1"/>
  <c r="BN286" i="21" l="1"/>
  <c r="BV286" i="21"/>
  <c r="BA287" i="21"/>
  <c r="AZ287" i="21"/>
  <c r="BX286" i="21" l="1"/>
  <c r="BU286" i="21"/>
  <c r="BT286" i="21"/>
  <c r="BW286" i="21"/>
  <c r="BD287" i="21"/>
  <c r="BE287" i="21"/>
  <c r="BC287" i="21" l="1"/>
  <c r="BB287" i="21"/>
  <c r="BG287" i="21" l="1"/>
  <c r="AV287" i="21" l="1"/>
  <c r="BV287" i="21" l="1"/>
  <c r="BN287" i="21"/>
  <c r="AZ288" i="21"/>
  <c r="BA288" i="21"/>
  <c r="BW287" i="21" l="1"/>
  <c r="BX287" i="21"/>
  <c r="BT287" i="21"/>
  <c r="BU287" i="21"/>
  <c r="BE288" i="21"/>
  <c r="BD288" i="21"/>
  <c r="BB288" i="21" l="1"/>
  <c r="BC288" i="21"/>
  <c r="BF288" i="21" l="1"/>
  <c r="AV288" i="21" l="1"/>
  <c r="BV288" i="21" l="1"/>
  <c r="BN288" i="21"/>
  <c r="BA289" i="21"/>
  <c r="AZ289" i="21"/>
  <c r="BX288" i="21" l="1"/>
  <c r="BT288" i="21"/>
  <c r="BU288" i="21"/>
  <c r="BW288" i="21"/>
  <c r="BD289" i="21"/>
  <c r="BE289" i="21"/>
  <c r="BC289" i="21" l="1"/>
  <c r="BB289" i="21"/>
  <c r="BG289" i="21" l="1"/>
  <c r="AV289" i="21" l="1"/>
  <c r="BN289" i="21" l="1"/>
  <c r="BV289" i="21"/>
  <c r="AZ290" i="21"/>
  <c r="BA290" i="21"/>
  <c r="BX289" i="21" l="1"/>
  <c r="BW289" i="21"/>
  <c r="BT289" i="21"/>
  <c r="BU289" i="21"/>
  <c r="BE290" i="21"/>
  <c r="BD290" i="21"/>
  <c r="BB290" i="21" l="1"/>
  <c r="BC290" i="21"/>
  <c r="BF290" i="21" l="1"/>
  <c r="AV290" i="21" l="1"/>
  <c r="BV290" i="21" l="1"/>
  <c r="BN290" i="21"/>
  <c r="BA291" i="21"/>
  <c r="AZ291" i="21"/>
  <c r="BX290" i="21" l="1"/>
  <c r="BW290" i="21"/>
  <c r="BU290" i="21"/>
  <c r="BT290" i="21"/>
  <c r="BD291" i="21"/>
  <c r="BE291" i="21"/>
  <c r="BC291" i="21" l="1"/>
  <c r="BB291" i="21"/>
  <c r="BF291" i="21" l="1"/>
  <c r="AV291" i="21" l="1"/>
  <c r="BN291" i="21" l="1"/>
  <c r="BV291" i="21"/>
  <c r="BA292" i="21"/>
  <c r="AZ292" i="21"/>
  <c r="BX291" i="21" l="1"/>
  <c r="BW291" i="21"/>
  <c r="BU291" i="21"/>
  <c r="BT291" i="21"/>
  <c r="BD292" i="21"/>
  <c r="BE292" i="21"/>
  <c r="BC292" i="21" l="1"/>
  <c r="BB292" i="21"/>
  <c r="BG292" i="21" l="1"/>
  <c r="AV292" i="21" l="1"/>
  <c r="BN292" i="21" l="1"/>
  <c r="BV292" i="21"/>
  <c r="BA293" i="21"/>
  <c r="AZ293" i="21"/>
  <c r="BX292" i="21" l="1"/>
  <c r="BW292" i="21"/>
  <c r="BT292" i="21"/>
  <c r="BU292" i="21"/>
  <c r="BD293" i="21"/>
  <c r="BE293" i="21"/>
  <c r="BC293" i="21" l="1"/>
  <c r="BB293" i="21"/>
  <c r="BF293" i="21" l="1"/>
  <c r="AV293" i="21" l="1"/>
  <c r="BN293" i="21" l="1"/>
  <c r="BV293" i="21"/>
  <c r="BA294" i="21"/>
  <c r="AZ294" i="21"/>
  <c r="BT293" i="21" l="1"/>
  <c r="BU293" i="21"/>
  <c r="BX293" i="21"/>
  <c r="BW293" i="21"/>
  <c r="BD294" i="21"/>
  <c r="BE294" i="21"/>
  <c r="BC294" i="21" l="1"/>
  <c r="BB294" i="21"/>
  <c r="BF294" i="21" l="1"/>
  <c r="AV294" i="21" l="1"/>
  <c r="BV294" i="21" l="1"/>
  <c r="BN294" i="21"/>
  <c r="BA295" i="21"/>
  <c r="AZ295" i="21"/>
  <c r="BX294" i="21" l="1"/>
  <c r="BU294" i="21"/>
  <c r="BT294" i="21"/>
  <c r="BW294" i="21"/>
  <c r="BD295" i="21"/>
  <c r="BE295" i="21"/>
  <c r="BC295" i="21" l="1"/>
  <c r="BB295" i="21"/>
  <c r="BF295" i="21" l="1"/>
  <c r="AV295" i="21" l="1"/>
  <c r="BN295" i="21" l="1"/>
  <c r="BV295" i="21"/>
  <c r="BA296" i="21"/>
  <c r="AZ296" i="21"/>
  <c r="BX295" i="21" l="1"/>
  <c r="BT295" i="21"/>
  <c r="BU295" i="21"/>
  <c r="BW295" i="21"/>
  <c r="BD296" i="21"/>
  <c r="BE296" i="21"/>
  <c r="BC296" i="21" l="1"/>
  <c r="BB296" i="21"/>
  <c r="BG296" i="21" l="1"/>
  <c r="AV296" i="21" l="1"/>
  <c r="BV296" i="21" l="1"/>
  <c r="BN296" i="21"/>
  <c r="BA297" i="21"/>
  <c r="AZ297" i="21"/>
  <c r="BX296" i="21" l="1"/>
  <c r="BT296" i="21"/>
  <c r="BW296" i="21"/>
  <c r="BU296" i="21"/>
  <c r="BD297" i="21"/>
  <c r="BE297" i="21"/>
  <c r="BC297" i="21" l="1"/>
  <c r="BB297" i="21"/>
  <c r="BG297" i="21" l="1"/>
  <c r="AV297" i="21" l="1"/>
  <c r="BV297" i="21" l="1"/>
  <c r="BN297" i="21"/>
  <c r="BA298" i="21"/>
  <c r="AZ298" i="21"/>
  <c r="BX297" i="21" l="1"/>
  <c r="BW297" i="21"/>
  <c r="BT297" i="21"/>
  <c r="BU297" i="21"/>
  <c r="BD298" i="21"/>
  <c r="BE298" i="21"/>
  <c r="BC298" i="21" l="1"/>
  <c r="BB298" i="21"/>
  <c r="BF298" i="21" l="1"/>
  <c r="AV298" i="21" l="1"/>
  <c r="BN298" i="21" l="1"/>
  <c r="BV298" i="21"/>
  <c r="BA299" i="21"/>
  <c r="AZ299" i="21"/>
  <c r="BX298" i="21" l="1"/>
  <c r="BW298" i="21"/>
  <c r="BU298" i="21"/>
  <c r="BT298" i="21"/>
  <c r="BD299" i="21"/>
  <c r="BE299" i="21"/>
  <c r="BC299" i="21" l="1"/>
  <c r="BB299" i="21"/>
  <c r="BG299" i="21" l="1"/>
  <c r="AV299" i="21" l="1"/>
  <c r="BV299" i="21" l="1"/>
  <c r="BN299" i="21"/>
  <c r="AZ300" i="21"/>
  <c r="BA300" i="21"/>
  <c r="BW299" i="21" l="1"/>
  <c r="BX299" i="21"/>
  <c r="BU299" i="21"/>
  <c r="BT299" i="21"/>
  <c r="BE300" i="21"/>
  <c r="BD300" i="21"/>
  <c r="BB300" i="21" l="1"/>
  <c r="BC300" i="21"/>
  <c r="BF300" i="21" l="1"/>
  <c r="AV300" i="21" l="1"/>
  <c r="BV300" i="21" l="1"/>
  <c r="BN300" i="21"/>
  <c r="AZ301" i="21"/>
  <c r="BA301" i="21"/>
  <c r="BW300" i="21" l="1"/>
  <c r="BX300" i="21"/>
  <c r="BT300" i="21"/>
  <c r="BU300" i="21"/>
  <c r="BE301" i="21"/>
  <c r="BD301" i="21"/>
  <c r="BB301" i="21" l="1"/>
  <c r="BC301" i="21"/>
  <c r="BF301" i="21" l="1"/>
  <c r="AV301" i="21" l="1"/>
  <c r="BV301" i="21" l="1"/>
  <c r="BN301" i="21"/>
  <c r="AZ302" i="21"/>
  <c r="BA302" i="21"/>
  <c r="BT301" i="21" l="1"/>
  <c r="BU301" i="21"/>
  <c r="BX301" i="21"/>
  <c r="BW301" i="21"/>
  <c r="BE302" i="21"/>
  <c r="BD302" i="21"/>
  <c r="BB302" i="21" l="1"/>
  <c r="BC302" i="21"/>
  <c r="BF302" i="21" l="1"/>
  <c r="AV302" i="21" l="1"/>
  <c r="BN302" i="21" l="1"/>
  <c r="BV302" i="21"/>
  <c r="BA303" i="21"/>
  <c r="AZ303" i="21"/>
  <c r="BX302" i="21" l="1"/>
  <c r="BU302" i="21"/>
  <c r="BT302" i="21"/>
  <c r="BW302" i="21"/>
  <c r="BD303" i="21"/>
  <c r="BE303" i="21"/>
  <c r="BC303" i="21" l="1"/>
  <c r="BB303" i="21"/>
  <c r="BF303" i="21" l="1"/>
  <c r="AV303" i="21" l="1"/>
  <c r="BN303" i="21" l="1"/>
  <c r="BV303" i="21"/>
  <c r="BA304" i="21"/>
  <c r="AZ304" i="21"/>
  <c r="BX303" i="21" l="1"/>
  <c r="BT303" i="21"/>
  <c r="BU303" i="21"/>
  <c r="BW303" i="21"/>
  <c r="BD304" i="21"/>
  <c r="BE304" i="21"/>
  <c r="BC304" i="21" l="1"/>
  <c r="BB304" i="21"/>
  <c r="BF304" i="21" l="1"/>
  <c r="AV304" i="21" l="1"/>
  <c r="BN304" i="21" l="1"/>
  <c r="BV304" i="21"/>
  <c r="AZ305" i="21"/>
  <c r="BA305" i="21"/>
  <c r="BX304" i="21" l="1"/>
  <c r="BT304" i="21"/>
  <c r="BW304" i="21"/>
  <c r="BU304" i="21"/>
  <c r="BE305" i="21"/>
  <c r="BD305" i="21"/>
  <c r="BB305" i="21" l="1"/>
  <c r="BC305" i="21"/>
  <c r="BF305" i="21" l="1"/>
  <c r="AV305" i="21" l="1"/>
  <c r="BV305" i="21" l="1"/>
  <c r="BN305" i="21"/>
  <c r="AZ306" i="21"/>
  <c r="BA306" i="21"/>
  <c r="BX305" i="21" l="1"/>
  <c r="BW305" i="21"/>
  <c r="BT305" i="21"/>
  <c r="BU305" i="21"/>
  <c r="BE306" i="21"/>
  <c r="BD306" i="21"/>
  <c r="BB306" i="21" l="1"/>
  <c r="BC306" i="21"/>
  <c r="BF306" i="21" l="1"/>
  <c r="AV306" i="21" l="1"/>
  <c r="BN306" i="21" l="1"/>
  <c r="BV306" i="21"/>
  <c r="BA307" i="21"/>
  <c r="AZ307" i="21"/>
  <c r="BX306" i="21" l="1"/>
  <c r="BW306" i="21"/>
  <c r="BU306" i="21"/>
  <c r="BT306" i="21"/>
  <c r="BD307" i="21"/>
  <c r="BE307" i="21"/>
  <c r="BC307" i="21" l="1"/>
  <c r="BB307" i="21"/>
  <c r="BF307" i="21" l="1"/>
  <c r="AV307" i="21" l="1"/>
  <c r="BN307" i="21" l="1"/>
  <c r="BV307" i="21"/>
  <c r="AZ308" i="21"/>
  <c r="BA308" i="21"/>
  <c r="BW307" i="21" l="1"/>
  <c r="BX307" i="21"/>
  <c r="BU307" i="21"/>
  <c r="BT307" i="21"/>
  <c r="BE308" i="21"/>
  <c r="BD308" i="21"/>
  <c r="BB308" i="21" l="1"/>
  <c r="BC308" i="21"/>
  <c r="BF308" i="21" l="1"/>
  <c r="AV308" i="21" l="1"/>
  <c r="BN308" i="21" l="1"/>
  <c r="BV308" i="21"/>
  <c r="BA309" i="21"/>
  <c r="AZ309" i="21"/>
  <c r="BW308" i="21" l="1"/>
  <c r="BX308" i="21"/>
  <c r="BT308" i="21"/>
  <c r="BU308" i="21"/>
  <c r="BD309" i="21"/>
  <c r="BE309" i="21"/>
  <c r="BC309" i="21" l="1"/>
  <c r="BB309" i="21"/>
  <c r="BF309" i="21" l="1"/>
  <c r="AV309" i="21" l="1"/>
  <c r="BV309" i="21" l="1"/>
  <c r="BN309" i="21"/>
  <c r="AZ310" i="21"/>
  <c r="BA310" i="21"/>
  <c r="BT309" i="21" l="1"/>
  <c r="BU309" i="21"/>
  <c r="BX309" i="21"/>
  <c r="BW309" i="21"/>
  <c r="BE310" i="21"/>
  <c r="BD310" i="21"/>
  <c r="BB310" i="21" l="1"/>
  <c r="BC310" i="21"/>
  <c r="BF310" i="21" l="1"/>
  <c r="AV310" i="21" l="1"/>
  <c r="BV310" i="21" l="1"/>
  <c r="BN310" i="21"/>
  <c r="BA311" i="21"/>
  <c r="AZ311" i="21"/>
  <c r="BX310" i="21" l="1"/>
  <c r="BU310" i="21"/>
  <c r="BW310" i="21"/>
  <c r="BT310" i="21"/>
  <c r="BD311" i="21"/>
  <c r="BE311" i="21"/>
  <c r="BC311" i="21" l="1"/>
  <c r="BB311" i="21"/>
  <c r="BF311" i="21" l="1"/>
  <c r="AV311" i="21" l="1"/>
  <c r="BV311" i="21" l="1"/>
  <c r="BN311" i="21"/>
  <c r="AZ312" i="21"/>
  <c r="BA312" i="21"/>
  <c r="BX311" i="21" l="1"/>
  <c r="BT311" i="21"/>
  <c r="BU311" i="21"/>
  <c r="BW311" i="21"/>
  <c r="BE312" i="21"/>
  <c r="BD312" i="21"/>
  <c r="BB312" i="21" l="1"/>
  <c r="BC312" i="21"/>
  <c r="BF312" i="21" l="1"/>
  <c r="AV312" i="21" l="1"/>
  <c r="BN312" i="21" l="1"/>
  <c r="BV312" i="21"/>
  <c r="BA313" i="21"/>
  <c r="AZ313" i="21"/>
  <c r="BX312" i="21" l="1"/>
  <c r="BT312" i="21"/>
  <c r="BW312" i="21"/>
  <c r="BU312" i="21"/>
  <c r="BD313" i="21"/>
  <c r="BE313" i="21"/>
  <c r="BC313" i="21" l="1"/>
  <c r="BB313" i="21"/>
  <c r="BF313" i="21" l="1"/>
  <c r="AV313" i="21" l="1"/>
  <c r="BN313" i="21" l="1"/>
  <c r="BV313" i="21"/>
  <c r="BA314" i="21"/>
  <c r="AZ314" i="21"/>
  <c r="BX313" i="21" l="1"/>
  <c r="BW313" i="21"/>
  <c r="BT313" i="21"/>
  <c r="BU313" i="21"/>
  <c r="BD314" i="21"/>
  <c r="BE314" i="21"/>
  <c r="BC314" i="21" l="1"/>
  <c r="BB314" i="21"/>
  <c r="BG314" i="21" l="1"/>
  <c r="AV314" i="21" l="1"/>
  <c r="BN314" i="21" l="1"/>
  <c r="BV314" i="21"/>
  <c r="AZ315" i="21"/>
  <c r="BA315" i="21"/>
  <c r="BX314" i="21" l="1"/>
  <c r="BW314" i="21"/>
  <c r="BU314" i="21"/>
  <c r="BT314" i="21"/>
  <c r="BE315" i="21"/>
  <c r="BD315" i="21"/>
  <c r="BB315" i="21" l="1"/>
  <c r="BC315" i="21"/>
  <c r="BF315" i="21" l="1"/>
  <c r="AV315" i="21" l="1"/>
  <c r="BV315" i="21" l="1"/>
  <c r="BN315" i="21"/>
  <c r="BA316" i="21"/>
  <c r="AZ316" i="21"/>
  <c r="BX315" i="21" l="1"/>
  <c r="BW315" i="21"/>
  <c r="BU315" i="21"/>
  <c r="BT315" i="21"/>
  <c r="BD316" i="21"/>
  <c r="BE316" i="21"/>
  <c r="BC316" i="21" l="1"/>
  <c r="BB316" i="21"/>
  <c r="BG316" i="21" l="1"/>
  <c r="AV316" i="21" l="1"/>
  <c r="BN316" i="21" l="1"/>
  <c r="BV316" i="21"/>
  <c r="BA317" i="21"/>
  <c r="AZ317" i="21"/>
  <c r="BX316" i="21" l="1"/>
  <c r="BW316" i="21"/>
  <c r="BU316" i="21"/>
  <c r="BT316" i="21"/>
  <c r="BD317" i="21"/>
  <c r="BE317" i="21"/>
  <c r="BC317" i="21" l="1"/>
  <c r="BB317" i="21"/>
  <c r="BG317" i="21" l="1"/>
  <c r="AV317" i="21" l="1"/>
  <c r="BV317" i="21" l="1"/>
  <c r="BN317" i="21"/>
  <c r="AZ318" i="21"/>
  <c r="BA318" i="21"/>
  <c r="BT317" i="21" l="1"/>
  <c r="BU317" i="21"/>
  <c r="BW317" i="21"/>
  <c r="BX317" i="21"/>
  <c r="BE318" i="21"/>
  <c r="BD318" i="21"/>
  <c r="BB318" i="21" l="1"/>
  <c r="BC318" i="21"/>
  <c r="BF318" i="21" l="1"/>
  <c r="AV318" i="21" l="1"/>
  <c r="BV318" i="21" l="1"/>
  <c r="BN318" i="21"/>
  <c r="BA319" i="21"/>
  <c r="AZ319" i="21"/>
  <c r="BX318" i="21" l="1"/>
  <c r="BW318" i="21"/>
  <c r="BU318" i="21"/>
  <c r="BT318" i="21"/>
  <c r="BD319" i="21"/>
  <c r="BE319" i="21"/>
  <c r="BC319" i="21" l="1"/>
  <c r="BB319" i="21"/>
  <c r="BG319" i="21" l="1"/>
  <c r="AV319" i="21" l="1"/>
  <c r="BN319" i="21" l="1"/>
  <c r="BV319" i="21"/>
  <c r="BA320" i="21"/>
  <c r="AZ320" i="21"/>
  <c r="BX319" i="21" l="1"/>
  <c r="BW319" i="21"/>
  <c r="BT319" i="21"/>
  <c r="BU319" i="21"/>
  <c r="BD320" i="21"/>
  <c r="BE320" i="21"/>
  <c r="BC320" i="21" l="1"/>
  <c r="BB320" i="21"/>
  <c r="BF320" i="21" l="1"/>
  <c r="AV320" i="21" l="1"/>
  <c r="BV320" i="21" l="1"/>
  <c r="BN320" i="21"/>
  <c r="BA321" i="21"/>
  <c r="AZ321" i="21"/>
  <c r="BX320" i="21" l="1"/>
  <c r="BW320" i="21"/>
  <c r="BU320" i="21"/>
  <c r="BT320" i="21"/>
  <c r="BD321" i="21"/>
  <c r="BE321" i="21"/>
  <c r="BC321" i="21" l="1"/>
  <c r="BB321" i="21"/>
  <c r="BF321" i="21" l="1"/>
  <c r="AV321" i="21" l="1"/>
  <c r="BV321" i="21" l="1"/>
  <c r="BN321" i="21"/>
  <c r="BA322" i="21"/>
  <c r="AZ322" i="21"/>
  <c r="BX321" i="21" l="1"/>
  <c r="BW321" i="21"/>
  <c r="BU321" i="21"/>
  <c r="BT321" i="21"/>
  <c r="BD322" i="21"/>
  <c r="BE322" i="21"/>
  <c r="BC322" i="21" l="1"/>
  <c r="BB322" i="21"/>
  <c r="BG322" i="21" l="1"/>
  <c r="AV322" i="21" l="1"/>
  <c r="BV322" i="21" l="1"/>
  <c r="BN322" i="21"/>
  <c r="BA323" i="21"/>
  <c r="AZ323" i="21"/>
  <c r="BU322" i="21" l="1"/>
  <c r="BX322" i="21"/>
  <c r="BW322" i="21"/>
  <c r="BT322" i="21"/>
  <c r="BD323" i="21"/>
  <c r="BE323" i="21"/>
  <c r="BC323" i="21" l="1"/>
  <c r="BB323" i="21"/>
  <c r="BF323" i="21" l="1"/>
  <c r="AV323" i="21" l="1"/>
  <c r="BV323" i="21" l="1"/>
  <c r="BN323" i="21"/>
  <c r="AZ324" i="21"/>
  <c r="BA324" i="21"/>
  <c r="BX323" i="21" l="1"/>
  <c r="BW323" i="21"/>
  <c r="BU323" i="21"/>
  <c r="BT323" i="21"/>
  <c r="BE324" i="21"/>
  <c r="BD324" i="21"/>
  <c r="BB324" i="21" l="1"/>
  <c r="BC324" i="21"/>
  <c r="BF324" i="21" l="1"/>
  <c r="AV324" i="21" l="1"/>
  <c r="BV324" i="21" l="1"/>
  <c r="BN324" i="21"/>
  <c r="AZ325" i="21"/>
  <c r="BA325" i="21"/>
  <c r="BX324" i="21" l="1"/>
  <c r="BW324" i="21"/>
  <c r="BU324" i="21"/>
  <c r="BT324" i="21"/>
  <c r="BE325" i="21"/>
  <c r="BD325" i="21"/>
  <c r="BB325" i="21" l="1"/>
  <c r="BC325" i="21"/>
  <c r="BF325" i="21" l="1"/>
  <c r="AV325" i="21" l="1"/>
  <c r="BN325" i="21" l="1"/>
  <c r="BV325" i="21"/>
  <c r="BA326" i="21"/>
  <c r="AZ326" i="21"/>
  <c r="BT325" i="21" l="1"/>
  <c r="BU325" i="21"/>
  <c r="BW325" i="21"/>
  <c r="BX325" i="21"/>
  <c r="BD326" i="21"/>
  <c r="BE326" i="21"/>
  <c r="BC326" i="21" l="1"/>
  <c r="BB326" i="21"/>
  <c r="BF326" i="21" l="1"/>
  <c r="AV326" i="21" l="1"/>
  <c r="BN326" i="21" l="1"/>
  <c r="BV326" i="21"/>
  <c r="AZ327" i="21"/>
  <c r="BA327" i="21"/>
  <c r="BX326" i="21" l="1"/>
  <c r="BW326" i="21"/>
  <c r="BU326" i="21"/>
  <c r="BT326" i="21"/>
  <c r="BE327" i="21"/>
  <c r="BD327" i="21"/>
  <c r="BB327" i="21" l="1"/>
  <c r="BC327" i="21"/>
  <c r="BG327" i="21" l="1"/>
  <c r="BF327" i="21"/>
  <c r="BF331" i="21" l="1"/>
  <c r="AV331" i="21" l="1"/>
  <c r="BV331" i="21" l="1"/>
  <c r="BN331" i="21"/>
  <c r="AZ332" i="21"/>
  <c r="BA332" i="21"/>
  <c r="BX331" i="21" l="1"/>
  <c r="BT331" i="21"/>
  <c r="BU331" i="21"/>
  <c r="BW331" i="21"/>
  <c r="BE332" i="21"/>
  <c r="BD332" i="21"/>
  <c r="BB332" i="21" l="1"/>
  <c r="BC332" i="21"/>
  <c r="BF332" i="21" l="1"/>
  <c r="AV332" i="21" l="1"/>
  <c r="BN332" i="21" l="1"/>
  <c r="BV332" i="21"/>
  <c r="BA333" i="21"/>
  <c r="AZ333" i="21"/>
  <c r="BX332" i="21" l="1"/>
  <c r="BW332" i="21"/>
  <c r="BU332" i="21"/>
  <c r="BT332" i="21"/>
  <c r="BD333" i="21"/>
  <c r="BE333" i="21"/>
  <c r="BC333" i="21" l="1"/>
  <c r="BB333" i="21"/>
  <c r="BG333" i="21" l="1"/>
  <c r="AV333" i="21" l="1"/>
  <c r="BV333" i="21" l="1"/>
  <c r="BN333" i="21"/>
  <c r="BA334" i="21"/>
  <c r="AZ334" i="21"/>
  <c r="BX333" i="21" l="1"/>
  <c r="BU333" i="21"/>
  <c r="BW333" i="21"/>
  <c r="BT333" i="21"/>
  <c r="BD334" i="21"/>
  <c r="BE334" i="21"/>
  <c r="BC334" i="21" l="1"/>
  <c r="BB334" i="21"/>
  <c r="BG334" i="21" l="1"/>
  <c r="AV334" i="21" l="1"/>
  <c r="BV334" i="21" l="1"/>
  <c r="BN334" i="21"/>
  <c r="AZ335" i="21"/>
  <c r="BA335" i="21"/>
  <c r="BX334" i="21" l="1"/>
  <c r="BW334" i="21"/>
  <c r="BT334" i="21"/>
  <c r="BU334" i="21"/>
  <c r="BE335" i="21"/>
  <c r="BD335" i="21"/>
  <c r="BB335" i="21" l="1"/>
  <c r="BC335" i="21"/>
  <c r="BF335" i="21" l="1"/>
  <c r="AV335" i="21" l="1"/>
  <c r="BN335" i="21" l="1"/>
  <c r="BV335" i="21"/>
  <c r="AZ336" i="21"/>
  <c r="BA336" i="21"/>
  <c r="BU335" i="21" l="1"/>
  <c r="BW335" i="21"/>
  <c r="BT335" i="21"/>
  <c r="BX335" i="21"/>
  <c r="BE336" i="21"/>
  <c r="BD336" i="21"/>
  <c r="BB336" i="21" l="1"/>
  <c r="BC336" i="21"/>
  <c r="BF336" i="21" l="1"/>
  <c r="AV336" i="21" l="1"/>
  <c r="BN336" i="21" l="1"/>
  <c r="BV336" i="21"/>
  <c r="AZ337" i="21"/>
  <c r="BA337" i="21"/>
  <c r="BT336" i="21" l="1"/>
  <c r="BX336" i="21"/>
  <c r="BW336" i="21"/>
  <c r="BU336" i="21"/>
  <c r="BE337" i="21"/>
  <c r="BD337" i="21"/>
  <c r="BB337" i="21" l="1"/>
  <c r="BC337" i="21"/>
  <c r="BF337" i="21" l="1"/>
  <c r="AV337" i="21" l="1"/>
  <c r="BN337" i="21" l="1"/>
  <c r="BV337" i="21"/>
  <c r="BA338" i="21"/>
  <c r="AZ338" i="21"/>
  <c r="BW337" i="21" l="1"/>
  <c r="BU337" i="21"/>
  <c r="BX337" i="21"/>
  <c r="BT337" i="21"/>
  <c r="BD338" i="21"/>
  <c r="BE338" i="21"/>
  <c r="BC338" i="21" l="1"/>
  <c r="BB338" i="21"/>
  <c r="BG338" i="21" l="1"/>
  <c r="AV338" i="21" l="1"/>
  <c r="BN338" i="21" l="1"/>
  <c r="BV338" i="21"/>
  <c r="BA339" i="21"/>
  <c r="AZ339" i="21"/>
  <c r="BX338" i="21" l="1"/>
  <c r="BU338" i="21"/>
  <c r="BW338" i="21"/>
  <c r="BT338" i="21"/>
  <c r="BD339" i="21"/>
  <c r="BE339" i="21"/>
  <c r="BC339" i="21" l="1"/>
  <c r="BB339" i="21"/>
  <c r="BG339" i="21" l="1"/>
  <c r="AV339" i="21" l="1"/>
  <c r="BN339" i="21" l="1"/>
  <c r="BV339" i="21"/>
  <c r="AZ340" i="21"/>
  <c r="BA340" i="21"/>
  <c r="BX339" i="21" l="1"/>
  <c r="BU339" i="21"/>
  <c r="BW339" i="21"/>
  <c r="BT339" i="21"/>
  <c r="BE340" i="21"/>
  <c r="BD340" i="21"/>
  <c r="BB340" i="21" l="1"/>
  <c r="BC340" i="21"/>
  <c r="BF340" i="21" l="1"/>
  <c r="AV340" i="21" l="1"/>
  <c r="BN340" i="21" l="1"/>
  <c r="BV340" i="21"/>
  <c r="AZ341" i="21"/>
  <c r="BA341" i="21"/>
  <c r="BX340" i="21" l="1"/>
  <c r="BW340" i="21"/>
  <c r="BU340" i="21"/>
  <c r="BT340" i="21"/>
  <c r="BE341" i="21"/>
  <c r="BD341" i="21"/>
  <c r="BB341" i="21" l="1"/>
  <c r="BC341" i="21"/>
  <c r="BF341" i="21" l="1"/>
  <c r="AV341" i="21" l="1"/>
  <c r="BV341" i="21" l="1"/>
  <c r="BN341" i="21"/>
  <c r="BA342" i="21"/>
  <c r="AZ342" i="21"/>
  <c r="BX341" i="21" l="1"/>
  <c r="BU341" i="21"/>
  <c r="BT341" i="21"/>
  <c r="BW341" i="21"/>
  <c r="BD342" i="21"/>
  <c r="BE342" i="21"/>
  <c r="BC342" i="21" l="1"/>
  <c r="BB342" i="21"/>
  <c r="BF342" i="21" l="1"/>
  <c r="AV342" i="21" l="1"/>
  <c r="BV342" i="21" l="1"/>
  <c r="BN342" i="21"/>
  <c r="AZ343" i="21"/>
  <c r="BA343" i="21"/>
  <c r="BX342" i="21" l="1"/>
  <c r="BT342" i="21"/>
  <c r="BW342" i="21"/>
  <c r="BU342" i="21"/>
  <c r="BE343" i="21"/>
  <c r="BD343" i="21"/>
  <c r="BB343" i="21" l="1"/>
  <c r="BC343" i="21"/>
  <c r="BF343" i="21" l="1"/>
  <c r="AV343" i="21" l="1"/>
  <c r="BV343" i="21" l="1"/>
  <c r="BN343" i="21"/>
  <c r="BA344" i="21"/>
  <c r="AZ344" i="21"/>
  <c r="BX343" i="21" l="1"/>
  <c r="BW343" i="21"/>
  <c r="BT343" i="21"/>
  <c r="BU343" i="21"/>
  <c r="BD344" i="21"/>
  <c r="BE344" i="21"/>
  <c r="BC344" i="21" l="1"/>
  <c r="BB344" i="21"/>
  <c r="BF344" i="21" l="1"/>
  <c r="AV344" i="21" l="1"/>
  <c r="BV344" i="21" l="1"/>
  <c r="BN344" i="21"/>
  <c r="AZ345" i="21"/>
  <c r="BA345" i="21"/>
  <c r="BX344" i="21" l="1"/>
  <c r="BW344" i="21"/>
  <c r="BU344" i="21"/>
  <c r="BT344" i="21"/>
  <c r="BE345" i="21"/>
  <c r="BD345" i="21"/>
  <c r="BB345" i="21" l="1"/>
  <c r="BC345" i="21"/>
  <c r="BF345" i="21" l="1"/>
  <c r="AV345" i="21" l="1"/>
  <c r="BN345" i="21" l="1"/>
  <c r="BV345" i="21"/>
  <c r="BA346" i="21"/>
  <c r="AZ346" i="21"/>
  <c r="BW345" i="21" l="1"/>
  <c r="BU345" i="21"/>
  <c r="BT345" i="21"/>
  <c r="BX345" i="21"/>
  <c r="BD346" i="21"/>
  <c r="BE346" i="21"/>
  <c r="BC346" i="21" l="1"/>
  <c r="BB346" i="21"/>
  <c r="BF346" i="21" l="1"/>
  <c r="AV346" i="21" l="1"/>
  <c r="BV346" i="21" l="1"/>
  <c r="BN346" i="21"/>
  <c r="AZ347" i="21"/>
  <c r="BA347" i="21"/>
  <c r="BX346" i="21" l="1"/>
  <c r="BW346" i="21"/>
  <c r="BU346" i="21"/>
  <c r="BT346" i="21"/>
  <c r="BE347" i="21"/>
  <c r="BD347" i="21"/>
  <c r="BB347" i="21" l="1"/>
  <c r="BC347" i="21"/>
  <c r="BF347" i="21" l="1"/>
  <c r="AV347" i="21" l="1"/>
  <c r="BN347" i="21" l="1"/>
  <c r="BV347" i="21"/>
  <c r="BA348" i="21"/>
  <c r="AZ348" i="21"/>
  <c r="BX347" i="21" l="1"/>
  <c r="BW347" i="21"/>
  <c r="BU347" i="21"/>
  <c r="BT347" i="21"/>
  <c r="BD348" i="21"/>
  <c r="BE348" i="21"/>
  <c r="BC348" i="21" l="1"/>
  <c r="BB348" i="21"/>
  <c r="BG348" i="21" l="1"/>
  <c r="AV348" i="21" l="1"/>
  <c r="BV348" i="21" l="1"/>
  <c r="BN348" i="21"/>
  <c r="BA349" i="21"/>
  <c r="AZ349" i="21"/>
  <c r="BU348" i="21" l="1"/>
  <c r="BX348" i="21"/>
  <c r="BW348" i="21"/>
  <c r="BT348" i="21"/>
  <c r="BD349" i="21"/>
  <c r="BE349" i="21"/>
  <c r="BC349" i="21" l="1"/>
  <c r="BB349" i="21"/>
  <c r="BG349" i="21" l="1"/>
  <c r="AV349" i="21" l="1"/>
  <c r="BV349" i="21" l="1"/>
  <c r="BN349" i="21"/>
  <c r="AZ350" i="21"/>
  <c r="BA350" i="21"/>
  <c r="BX349" i="21" l="1"/>
  <c r="BU349" i="21"/>
  <c r="BT349" i="21"/>
  <c r="BW349" i="21"/>
  <c r="BE350" i="21"/>
  <c r="BD350" i="21"/>
  <c r="BB350" i="21" l="1"/>
  <c r="BC350" i="21"/>
  <c r="BF350" i="21" l="1"/>
  <c r="AV350" i="21" l="1"/>
  <c r="BN350" i="21" l="1"/>
  <c r="BV350" i="21"/>
  <c r="BA351" i="21"/>
  <c r="AZ351" i="21"/>
  <c r="BX350" i="21" l="1"/>
  <c r="BU350" i="21"/>
  <c r="BT350" i="21"/>
  <c r="BW350" i="21"/>
  <c r="BD351" i="21"/>
  <c r="BE351" i="21"/>
  <c r="BC351" i="21" l="1"/>
  <c r="BB351" i="21"/>
  <c r="BG351" i="21" l="1"/>
  <c r="AV351" i="21" l="1"/>
  <c r="BN351" i="21" l="1"/>
  <c r="BV351" i="21"/>
  <c r="BA352" i="21"/>
  <c r="AZ352" i="21"/>
  <c r="BX351" i="21" l="1"/>
  <c r="BW351" i="21"/>
  <c r="BT351" i="21"/>
  <c r="BU351" i="21"/>
  <c r="BD352" i="21"/>
  <c r="BE352" i="21"/>
  <c r="BC352" i="21" l="1"/>
  <c r="BB352" i="21"/>
  <c r="BG352" i="21" l="1"/>
  <c r="AV352" i="21" l="1"/>
  <c r="BN352" i="21" l="1"/>
  <c r="BV352" i="21"/>
  <c r="BA353" i="21"/>
  <c r="AZ353" i="21"/>
  <c r="BX352" i="21" l="1"/>
  <c r="BW352" i="21"/>
  <c r="BU352" i="21"/>
  <c r="BT352" i="21"/>
  <c r="BD353" i="21"/>
  <c r="BE353" i="21"/>
  <c r="BC353" i="21" l="1"/>
  <c r="BB353" i="21"/>
  <c r="BF353" i="21" l="1"/>
  <c r="AV353" i="21" l="1"/>
  <c r="BV353" i="21" l="1"/>
  <c r="BN353" i="21"/>
  <c r="AZ354" i="21"/>
  <c r="BA354" i="21"/>
  <c r="BU353" i="21" l="1"/>
  <c r="BT353" i="21"/>
  <c r="BW353" i="21"/>
  <c r="BX353" i="21"/>
  <c r="BE354" i="21"/>
  <c r="BD354" i="21"/>
  <c r="BB354" i="21" l="1"/>
  <c r="BC354" i="21"/>
  <c r="BF354" i="21" l="1"/>
  <c r="AV354" i="21" l="1"/>
  <c r="BN354" i="21" l="1"/>
  <c r="BV354" i="21"/>
  <c r="BA355" i="21"/>
  <c r="AZ355" i="21"/>
  <c r="BU354" i="21" l="1"/>
  <c r="BX354" i="21"/>
  <c r="BW354" i="21"/>
  <c r="BT354" i="21"/>
  <c r="BD355" i="21"/>
  <c r="BE355" i="21"/>
  <c r="BC355" i="21" l="1"/>
  <c r="BB355" i="21"/>
  <c r="BG355" i="21" l="1"/>
  <c r="AV355" i="21" l="1"/>
  <c r="BV355" i="21" l="1"/>
  <c r="BN355" i="21"/>
  <c r="AZ356" i="21"/>
  <c r="BA356" i="21"/>
  <c r="BX355" i="21" l="1"/>
  <c r="BW355" i="21"/>
  <c r="BU355" i="21"/>
  <c r="BT355" i="21"/>
  <c r="BE356" i="21"/>
  <c r="BD356" i="21"/>
  <c r="BB356" i="21" l="1"/>
  <c r="BC356" i="21"/>
  <c r="BF356" i="21" l="1"/>
  <c r="AV356" i="21" l="1"/>
  <c r="BV356" i="21" l="1"/>
  <c r="BN356" i="21"/>
  <c r="BA357" i="21"/>
  <c r="AZ357" i="21"/>
  <c r="BW356" i="21" l="1"/>
  <c r="BX356" i="21"/>
  <c r="BU356" i="21"/>
  <c r="BT356" i="21"/>
  <c r="BD357" i="21"/>
  <c r="BE357" i="21"/>
  <c r="BC357" i="21" l="1"/>
  <c r="BB357" i="21"/>
  <c r="BG357" i="21" l="1"/>
  <c r="AV357" i="21" l="1"/>
  <c r="BN357" i="21" l="1"/>
  <c r="BV357" i="21"/>
  <c r="AZ358" i="21"/>
  <c r="BA358" i="21"/>
  <c r="BX357" i="21" l="1"/>
  <c r="BU357" i="21"/>
  <c r="BT357" i="21"/>
  <c r="BW357" i="21"/>
  <c r="BE358" i="21"/>
  <c r="BD358" i="21"/>
  <c r="BB358" i="21" l="1"/>
  <c r="BC358" i="21"/>
  <c r="BF358" i="21" l="1"/>
  <c r="AV358" i="21" l="1"/>
  <c r="BV358" i="21" l="1"/>
  <c r="BN358" i="21"/>
  <c r="AZ359" i="21"/>
  <c r="BA359" i="21"/>
  <c r="BX358" i="21" l="1"/>
  <c r="BU358" i="21"/>
  <c r="BT358" i="21"/>
  <c r="BW358" i="21"/>
  <c r="BE359" i="21"/>
  <c r="BD359" i="21"/>
  <c r="BB359" i="21" l="1"/>
  <c r="BC359" i="21"/>
  <c r="BF359" i="21" l="1"/>
  <c r="AV359" i="21" l="1"/>
  <c r="BV359" i="21" l="1"/>
  <c r="BN359" i="21"/>
  <c r="AZ360" i="21"/>
  <c r="BA360" i="21"/>
  <c r="BW359" i="21" l="1"/>
  <c r="BT359" i="21"/>
  <c r="BU359" i="21"/>
  <c r="BX359" i="21"/>
  <c r="BE360" i="21"/>
  <c r="BD360" i="21"/>
  <c r="BB360" i="21" l="1"/>
  <c r="BC360" i="21"/>
  <c r="BF360" i="21" l="1"/>
  <c r="AV360" i="21" l="1"/>
  <c r="BV360" i="21" l="1"/>
  <c r="BN360" i="21"/>
  <c r="AZ361" i="21"/>
  <c r="BA361" i="21"/>
  <c r="BT360" i="21" l="1"/>
  <c r="BX360" i="21"/>
  <c r="BW360" i="21"/>
  <c r="BU360" i="21"/>
  <c r="BE361" i="21"/>
  <c r="BD361" i="21"/>
  <c r="BB361" i="21" l="1"/>
  <c r="BC361" i="21"/>
  <c r="BF361" i="21" l="1"/>
  <c r="AV361" i="21" l="1"/>
  <c r="BN361" i="21" l="1"/>
  <c r="BV361" i="21"/>
  <c r="BA362" i="21"/>
  <c r="AZ362" i="21"/>
  <c r="BW361" i="21" l="1"/>
  <c r="BU361" i="21"/>
  <c r="BT361" i="21"/>
  <c r="BX361" i="21"/>
  <c r="BD362" i="21"/>
  <c r="BE362" i="21"/>
  <c r="BC362" i="21" l="1"/>
  <c r="BB362" i="21"/>
  <c r="BF362" i="21" l="1"/>
  <c r="AV362" i="21" l="1"/>
  <c r="BV362" i="21" l="1"/>
  <c r="BN362" i="21"/>
  <c r="AZ363" i="21"/>
  <c r="BA363" i="21"/>
  <c r="BX362" i="21" l="1"/>
  <c r="BW362" i="21"/>
  <c r="BU362" i="21"/>
  <c r="BT362" i="21"/>
  <c r="BE363" i="21"/>
  <c r="BD363" i="21"/>
  <c r="BB363" i="21" l="1"/>
  <c r="BC363" i="21"/>
  <c r="BF363" i="21" l="1"/>
  <c r="AV363" i="21" l="1"/>
  <c r="BV363" i="21" l="1"/>
  <c r="BN363" i="21"/>
  <c r="BA364" i="21"/>
  <c r="AZ364" i="21"/>
  <c r="BX363" i="21" l="1"/>
  <c r="BW363" i="21"/>
  <c r="BU363" i="21"/>
  <c r="BT363" i="21"/>
  <c r="BD364" i="21"/>
  <c r="BE364" i="21"/>
  <c r="BC364" i="21" l="1"/>
  <c r="BB364" i="21"/>
  <c r="BG364" i="21" l="1"/>
  <c r="AV364" i="21" l="1"/>
  <c r="BV364" i="21" l="1"/>
  <c r="BN364" i="21"/>
  <c r="AZ365" i="21"/>
  <c r="BA365" i="21"/>
  <c r="BT364" i="21" l="1"/>
  <c r="BU364" i="21"/>
  <c r="BX364" i="21"/>
  <c r="BW364" i="21"/>
  <c r="BE365" i="21"/>
  <c r="BD365" i="21"/>
  <c r="BB365" i="21" l="1"/>
  <c r="BC365" i="21"/>
  <c r="BF365" i="21" l="1"/>
  <c r="AV365" i="21" l="1"/>
  <c r="BV365" i="21" l="1"/>
  <c r="BN365" i="21"/>
  <c r="AZ366" i="21"/>
  <c r="BA366" i="21"/>
  <c r="BX365" i="21" l="1"/>
  <c r="BU365" i="21"/>
  <c r="BT365" i="21"/>
  <c r="BW365" i="21"/>
  <c r="BE366" i="21"/>
  <c r="BD366" i="21"/>
  <c r="BB366" i="21" l="1"/>
  <c r="BC366" i="21"/>
  <c r="BF366" i="21" l="1"/>
  <c r="AV366" i="21" l="1"/>
  <c r="BN366" i="21" l="1"/>
  <c r="BV366" i="21"/>
  <c r="BA367" i="21"/>
  <c r="AZ367" i="21"/>
  <c r="BX366" i="21" l="1"/>
  <c r="BT366" i="21"/>
  <c r="BW366" i="21"/>
  <c r="BU366" i="21"/>
  <c r="BD367" i="21"/>
  <c r="BE367" i="21"/>
  <c r="BC367" i="21" l="1"/>
  <c r="BB367" i="21"/>
  <c r="BF367" i="21" l="1"/>
  <c r="AV367" i="21" l="1"/>
  <c r="BV367" i="21" l="1"/>
  <c r="BN367" i="21"/>
  <c r="BA368" i="21"/>
  <c r="AZ368" i="21"/>
  <c r="BX367" i="21" l="1"/>
  <c r="BW367" i="21"/>
  <c r="BT367" i="21"/>
  <c r="BU367" i="21"/>
  <c r="BD368" i="21"/>
  <c r="BE368" i="21"/>
  <c r="BC368" i="21" l="1"/>
  <c r="BB368" i="21"/>
  <c r="BF368" i="21" l="1"/>
  <c r="AV368" i="21" l="1"/>
  <c r="BN368" i="21" l="1"/>
  <c r="BV368" i="21"/>
  <c r="BA369" i="21"/>
  <c r="AZ369" i="21"/>
  <c r="BX368" i="21" l="1"/>
  <c r="BW368" i="21"/>
  <c r="BU368" i="21"/>
  <c r="BT368" i="21"/>
  <c r="BD369" i="21"/>
  <c r="BE369" i="21"/>
  <c r="BC369" i="21" l="1"/>
  <c r="BB369" i="21"/>
  <c r="BG369" i="21" l="1"/>
  <c r="AV369" i="21" l="1"/>
  <c r="BN369" i="21" l="1"/>
  <c r="BV369" i="21"/>
  <c r="AZ370" i="21"/>
  <c r="BA370" i="21"/>
  <c r="BW369" i="21" l="1"/>
  <c r="BU369" i="21"/>
  <c r="BT369" i="21"/>
  <c r="BX369" i="21"/>
  <c r="BE370" i="21"/>
  <c r="BD370" i="21"/>
  <c r="BB370" i="21" l="1"/>
  <c r="BC370" i="21"/>
  <c r="BF370" i="21" l="1"/>
  <c r="AV370" i="21" l="1"/>
  <c r="BN370" i="21" l="1"/>
  <c r="BV370" i="21"/>
  <c r="AZ371" i="21"/>
  <c r="BA371" i="21"/>
  <c r="BX370" i="21" l="1"/>
  <c r="BW370" i="21"/>
  <c r="BU370" i="21"/>
  <c r="BT370" i="21"/>
  <c r="BE371" i="21"/>
  <c r="BD371" i="21"/>
  <c r="BB371" i="21" l="1"/>
  <c r="BC371" i="21"/>
  <c r="BF371" i="21" l="1"/>
  <c r="AV371" i="21" l="1"/>
  <c r="BV371" i="21" l="1"/>
  <c r="BN371" i="21"/>
  <c r="AZ372" i="21"/>
  <c r="BA372" i="21"/>
  <c r="BW371" i="21" l="1"/>
  <c r="BX371" i="21"/>
  <c r="BU371" i="21"/>
  <c r="BT371" i="21"/>
  <c r="BE372" i="21"/>
  <c r="BD372" i="21"/>
  <c r="BB372" i="21" l="1"/>
  <c r="BC372" i="21"/>
  <c r="BF372" i="21" l="1"/>
  <c r="AV372" i="21" l="1"/>
  <c r="BV372" i="21" l="1"/>
  <c r="BN372" i="21"/>
  <c r="BA373" i="21"/>
  <c r="AZ373" i="21"/>
  <c r="BT372" i="21" l="1"/>
  <c r="BU372" i="21"/>
  <c r="BX372" i="21"/>
  <c r="BW372" i="21"/>
  <c r="BD373" i="21"/>
  <c r="BE373" i="21"/>
  <c r="BC373" i="21" l="1"/>
  <c r="BB373" i="21"/>
  <c r="BF373" i="21" l="1"/>
  <c r="AV373" i="21" l="1"/>
  <c r="BN373" i="21" l="1"/>
  <c r="BV373" i="21"/>
  <c r="BA374" i="21"/>
  <c r="AZ374" i="21"/>
  <c r="BX373" i="21" l="1"/>
  <c r="BU373" i="21"/>
  <c r="BT373" i="21"/>
  <c r="BW373" i="21"/>
  <c r="BD374" i="21"/>
  <c r="BE374" i="21"/>
  <c r="BC374" i="21" l="1"/>
  <c r="BB374" i="21"/>
  <c r="BF374" i="21" l="1"/>
  <c r="AV374" i="21" l="1"/>
  <c r="BV374" i="21" l="1"/>
  <c r="BN374" i="21"/>
  <c r="AZ375" i="21"/>
  <c r="BA375" i="21"/>
  <c r="BX374" i="21" l="1"/>
  <c r="BU374" i="21"/>
  <c r="BT374" i="21"/>
  <c r="BW374" i="21"/>
  <c r="BE375" i="21"/>
  <c r="BD375" i="21"/>
  <c r="BB375" i="21" l="1"/>
  <c r="BC375" i="21"/>
  <c r="BF375" i="21" l="1"/>
  <c r="AV375" i="21" l="1"/>
  <c r="BV375" i="21" l="1"/>
  <c r="BN375" i="21"/>
  <c r="BA376" i="21"/>
  <c r="AZ376" i="21"/>
  <c r="BX375" i="21" l="1"/>
  <c r="BW375" i="21"/>
  <c r="BT375" i="21"/>
  <c r="BU375" i="21"/>
  <c r="BD376" i="21"/>
  <c r="BE376" i="21"/>
  <c r="BC376" i="21" l="1"/>
  <c r="BB376" i="21"/>
  <c r="BG376" i="21" l="1"/>
  <c r="AV376" i="21" l="1"/>
  <c r="BN376" i="21" l="1"/>
  <c r="BV376" i="21"/>
  <c r="BA377" i="21"/>
  <c r="AZ377" i="21"/>
  <c r="BX376" i="21" l="1"/>
  <c r="BW376" i="21"/>
  <c r="BU376" i="21"/>
  <c r="BT376" i="21"/>
  <c r="BD377" i="21"/>
  <c r="BE377" i="21"/>
  <c r="BC377" i="21" l="1"/>
  <c r="BB377" i="21"/>
  <c r="BF377" i="21" l="1"/>
  <c r="AV377" i="21" l="1"/>
  <c r="BV377" i="21" l="1"/>
  <c r="BN377" i="21"/>
  <c r="AZ378" i="21"/>
  <c r="BA378" i="21"/>
  <c r="BT377" i="21" l="1"/>
  <c r="BW377" i="21"/>
  <c r="BU377" i="21"/>
  <c r="BX377" i="21"/>
  <c r="BE378" i="21"/>
  <c r="BD378" i="21"/>
  <c r="BB378" i="21" l="1"/>
  <c r="BC378" i="21"/>
  <c r="BF378" i="21" l="1"/>
  <c r="AV378" i="21" l="1"/>
  <c r="BV378" i="21" l="1"/>
  <c r="BN378" i="21"/>
  <c r="AZ379" i="21"/>
  <c r="BA379" i="21"/>
  <c r="BX378" i="21" l="1"/>
  <c r="BW378" i="21"/>
  <c r="BU378" i="21"/>
  <c r="BT378" i="21"/>
  <c r="BE379" i="21"/>
  <c r="BD379" i="21"/>
  <c r="BB379" i="21" l="1"/>
  <c r="BC379" i="21"/>
  <c r="BF379" i="21" l="1"/>
  <c r="AV379" i="21" l="1"/>
  <c r="BN379" i="21" l="1"/>
  <c r="BV379" i="21"/>
  <c r="AZ380" i="21"/>
  <c r="BA380" i="21"/>
  <c r="BX379" i="21" l="1"/>
  <c r="BW379" i="21"/>
  <c r="BU379" i="21"/>
  <c r="BT379" i="21"/>
  <c r="BE380" i="21"/>
  <c r="BD380" i="21"/>
  <c r="BB380" i="21" l="1"/>
  <c r="BC380" i="21"/>
  <c r="BF380" i="21" l="1"/>
  <c r="AV380" i="21" l="1"/>
  <c r="BN380" i="21" l="1"/>
  <c r="BV380" i="21"/>
  <c r="BA381" i="21"/>
  <c r="AZ381" i="21"/>
  <c r="BT380" i="21" l="1"/>
  <c r="BU380" i="21"/>
  <c r="BX380" i="21"/>
  <c r="BW380" i="21"/>
  <c r="BD381" i="21"/>
  <c r="BE381" i="21"/>
  <c r="BC381" i="21" l="1"/>
  <c r="BB381" i="21"/>
  <c r="BF381" i="21" l="1"/>
  <c r="AV381" i="21" l="1"/>
  <c r="BV381" i="21" l="1"/>
  <c r="BN381" i="21"/>
  <c r="AZ382" i="21"/>
  <c r="BA382" i="21"/>
  <c r="BX381" i="21" l="1"/>
  <c r="BU381" i="21"/>
  <c r="BT381" i="21"/>
  <c r="BW381" i="21"/>
  <c r="BE382" i="21"/>
  <c r="BD382" i="21"/>
  <c r="BB382" i="21" l="1"/>
  <c r="BC382" i="21"/>
  <c r="BG382" i="21" l="1"/>
  <c r="BF382" i="21"/>
  <c r="BF386" i="21" l="1"/>
  <c r="AV386" i="21" l="1"/>
  <c r="BV386" i="21" l="1"/>
  <c r="BN386" i="21"/>
  <c r="AZ387" i="21"/>
  <c r="BA387" i="21"/>
  <c r="BX386" i="21" l="1"/>
  <c r="BT386" i="21"/>
  <c r="BU386" i="21"/>
  <c r="BW386" i="21"/>
  <c r="BE387" i="21"/>
  <c r="BD387" i="21"/>
  <c r="BB387" i="21" l="1"/>
  <c r="BC387" i="21"/>
  <c r="BF387" i="21" l="1"/>
  <c r="AV387" i="21" l="1"/>
  <c r="BV387" i="21" l="1"/>
  <c r="BN387" i="21"/>
  <c r="AZ388" i="21"/>
  <c r="BA388" i="21"/>
  <c r="BW387" i="21" l="1"/>
  <c r="BX387" i="21"/>
  <c r="BU387" i="21"/>
  <c r="BT387" i="21"/>
  <c r="BE388" i="21"/>
  <c r="BD388" i="21"/>
  <c r="BB388" i="21" l="1"/>
  <c r="BC388" i="21"/>
  <c r="BF388" i="21" l="1"/>
  <c r="AV388" i="21" l="1"/>
  <c r="BN388" i="21" l="1"/>
  <c r="BV388" i="21"/>
  <c r="AZ389" i="21"/>
  <c r="BA389" i="21"/>
  <c r="BX388" i="21" l="1"/>
  <c r="BT388" i="21"/>
  <c r="BW388" i="21"/>
  <c r="BU388" i="21"/>
  <c r="BE389" i="21"/>
  <c r="BD389" i="21"/>
  <c r="BB389" i="21" l="1"/>
  <c r="BC389" i="21"/>
  <c r="BF389" i="21" l="1"/>
  <c r="AV389" i="21" l="1"/>
  <c r="BN389" i="21" l="1"/>
  <c r="BV389" i="21"/>
  <c r="AZ390" i="21"/>
  <c r="BA390" i="21"/>
  <c r="BX389" i="21" l="1"/>
  <c r="BT389" i="21"/>
  <c r="BU389" i="21"/>
  <c r="BW389" i="21"/>
  <c r="BE390" i="21"/>
  <c r="BD390" i="21"/>
  <c r="BB390" i="21" l="1"/>
  <c r="BC390" i="21"/>
  <c r="BF390" i="21" l="1"/>
  <c r="AV390" i="21" l="1"/>
  <c r="BV390" i="21" l="1"/>
  <c r="BN390" i="21"/>
  <c r="AZ391" i="21"/>
  <c r="BA391" i="21"/>
  <c r="BX390" i="21" l="1"/>
  <c r="BT390" i="21"/>
  <c r="BU390" i="21"/>
  <c r="BW390" i="21"/>
  <c r="BE391" i="21"/>
  <c r="BD391" i="21"/>
  <c r="BB391" i="21" l="1"/>
  <c r="BC391" i="21"/>
  <c r="BF391" i="21" l="1"/>
  <c r="AV391" i="21" l="1"/>
  <c r="BN391" i="21" l="1"/>
  <c r="BV391" i="21"/>
  <c r="BA392" i="21"/>
  <c r="AZ392" i="21"/>
  <c r="BX391" i="21" l="1"/>
  <c r="BW391" i="21"/>
  <c r="BU391" i="21"/>
  <c r="BT391" i="21"/>
  <c r="BD392" i="21"/>
  <c r="BE392" i="21"/>
  <c r="BC392" i="21" l="1"/>
  <c r="BB392" i="21"/>
  <c r="BF392" i="21" l="1"/>
  <c r="AV392" i="21" l="1"/>
  <c r="BN392" i="21" l="1"/>
  <c r="BV392" i="21"/>
  <c r="AZ393" i="21"/>
  <c r="BA393" i="21"/>
  <c r="BW392" i="21" l="1"/>
  <c r="BU392" i="21"/>
  <c r="BT392" i="21"/>
  <c r="BX392" i="21"/>
  <c r="BE393" i="21"/>
  <c r="BD393" i="21"/>
  <c r="BB393" i="21" l="1"/>
  <c r="BC393" i="21"/>
  <c r="BF393" i="21" l="1"/>
  <c r="AV393" i="21" l="1"/>
  <c r="BN393" i="21" l="1"/>
  <c r="BV393" i="21"/>
  <c r="AZ394" i="21"/>
  <c r="BA394" i="21"/>
  <c r="BX393" i="21" l="1"/>
  <c r="BU393" i="21"/>
  <c r="BT393" i="21"/>
  <c r="BW393" i="21"/>
  <c r="BE394" i="21"/>
  <c r="BD394" i="21"/>
  <c r="BB394" i="21" l="1"/>
  <c r="BC394" i="21"/>
  <c r="BF394" i="21" l="1"/>
  <c r="AV394" i="21" l="1"/>
  <c r="BV394" i="21" l="1"/>
  <c r="BN394" i="21"/>
  <c r="BA395" i="21"/>
  <c r="AZ395" i="21"/>
  <c r="BX394" i="21" l="1"/>
  <c r="BU394" i="21"/>
  <c r="BW394" i="21"/>
  <c r="BT394" i="21"/>
  <c r="BD395" i="21"/>
  <c r="BE395" i="21"/>
  <c r="BC395" i="21" l="1"/>
  <c r="BB395" i="21"/>
  <c r="BF395" i="21" l="1"/>
  <c r="AV395" i="21" l="1"/>
  <c r="BV395" i="21" l="1"/>
  <c r="BN395" i="21"/>
  <c r="AZ396" i="21"/>
  <c r="BA396" i="21"/>
  <c r="BW395" i="21" l="1"/>
  <c r="BX395" i="21"/>
  <c r="BU395" i="21"/>
  <c r="BT395" i="21"/>
  <c r="BE396" i="21"/>
  <c r="BD396" i="21"/>
  <c r="BB396" i="21" l="1"/>
  <c r="BC396" i="21"/>
  <c r="BF396" i="21" l="1"/>
  <c r="AV396" i="21" l="1"/>
  <c r="BV396" i="21" l="1"/>
  <c r="BN396" i="21"/>
  <c r="AZ397" i="21"/>
  <c r="BA397" i="21"/>
  <c r="BX396" i="21" l="1"/>
  <c r="BT396" i="21"/>
  <c r="BW396" i="21"/>
  <c r="BU396" i="21"/>
  <c r="BE397" i="21"/>
  <c r="BD397" i="21"/>
  <c r="BB397" i="21" l="1"/>
  <c r="BC397" i="21"/>
  <c r="BF397" i="21" l="1"/>
  <c r="AV397" i="21" l="1"/>
  <c r="BN397" i="21" l="1"/>
  <c r="BV397" i="21"/>
  <c r="AZ398" i="21"/>
  <c r="BA398" i="21"/>
  <c r="BX397" i="21" l="1"/>
  <c r="BU397" i="21"/>
  <c r="BT397" i="21"/>
  <c r="BW397" i="21"/>
  <c r="BE398" i="21"/>
  <c r="BD398" i="21"/>
  <c r="BB398" i="21" l="1"/>
  <c r="BC398" i="21"/>
  <c r="BF398" i="21" l="1"/>
  <c r="AV398" i="21" l="1"/>
  <c r="BN398" i="21" l="1"/>
  <c r="BV398" i="21"/>
  <c r="BA399" i="21"/>
  <c r="AZ399" i="21"/>
  <c r="BX398" i="21" l="1"/>
  <c r="BT398" i="21"/>
  <c r="BU398" i="21"/>
  <c r="BW398" i="21"/>
  <c r="BD399" i="21"/>
  <c r="BE399" i="21"/>
  <c r="BC399" i="21" l="1"/>
  <c r="BB399" i="21"/>
  <c r="BF399" i="21" l="1"/>
  <c r="AV399" i="21" l="1"/>
  <c r="BN399" i="21" l="1"/>
  <c r="BV399" i="21"/>
  <c r="AZ400" i="21"/>
  <c r="BA400" i="21"/>
  <c r="BX399" i="21" l="1"/>
  <c r="BW399" i="21"/>
  <c r="BU399" i="21"/>
  <c r="BT399" i="21"/>
  <c r="BE400" i="21"/>
  <c r="BD400" i="21"/>
  <c r="BB400" i="21" l="1"/>
  <c r="BC400" i="21"/>
  <c r="BF400" i="21" l="1"/>
  <c r="AV400" i="21" l="1"/>
  <c r="BN400" i="21" l="1"/>
  <c r="BV400" i="21"/>
  <c r="BA401" i="21"/>
  <c r="AZ401" i="21"/>
  <c r="BW400" i="21" l="1"/>
  <c r="BU400" i="21"/>
  <c r="BT400" i="21"/>
  <c r="BX400" i="21"/>
  <c r="BD401" i="21"/>
  <c r="BE401" i="21"/>
  <c r="BC401" i="21" l="1"/>
  <c r="BB401" i="21"/>
  <c r="BG401" i="21" l="1"/>
  <c r="AV401" i="21" l="1"/>
  <c r="BN401" i="21" l="1"/>
  <c r="BV401" i="21"/>
  <c r="BA402" i="21"/>
  <c r="AZ402" i="21"/>
  <c r="BX401" i="21" l="1"/>
  <c r="BU401" i="21"/>
  <c r="BT401" i="21"/>
  <c r="BW401" i="21"/>
  <c r="BD402" i="21"/>
  <c r="BE402" i="21"/>
  <c r="BC402" i="21" l="1"/>
  <c r="BB402" i="21"/>
  <c r="BF402" i="21" l="1"/>
  <c r="AV402" i="21" l="1"/>
  <c r="BN402" i="21" l="1"/>
  <c r="BV402" i="21"/>
  <c r="BA403" i="21"/>
  <c r="AZ403" i="21"/>
  <c r="BX402" i="21" l="1"/>
  <c r="BW402" i="21"/>
  <c r="BU402" i="21"/>
  <c r="BT402" i="21"/>
  <c r="BD403" i="21"/>
  <c r="BE403" i="21"/>
  <c r="BC403" i="21" l="1"/>
  <c r="BB403" i="21"/>
  <c r="BG403" i="21" l="1"/>
  <c r="AV403" i="21" l="1"/>
  <c r="BV403" i="21" l="1"/>
  <c r="BN403" i="21"/>
  <c r="BA404" i="21"/>
  <c r="AZ404" i="21"/>
  <c r="BT403" i="21" l="1"/>
  <c r="BX403" i="21"/>
  <c r="BW403" i="21"/>
  <c r="BU403" i="21"/>
  <c r="BD404" i="21"/>
  <c r="BE404" i="21"/>
  <c r="BC404" i="21" l="1"/>
  <c r="BB404" i="21"/>
  <c r="BG404" i="21" l="1"/>
  <c r="E32" i="22" l="1"/>
  <c r="M6" i="21" s="1"/>
  <c r="AV404" i="21"/>
  <c r="O6" i="21" l="1"/>
  <c r="AO6" i="21" s="1"/>
  <c r="AM6" i="21"/>
  <c r="BV437" i="21"/>
  <c r="BV414" i="21"/>
  <c r="BV424" i="21"/>
  <c r="BN424" i="21"/>
  <c r="BN420" i="21"/>
  <c r="BN412" i="21"/>
  <c r="BV411" i="21"/>
  <c r="BN423" i="21"/>
  <c r="BN419" i="21"/>
  <c r="BN409" i="21"/>
  <c r="BV418" i="21"/>
  <c r="BV404" i="21"/>
  <c r="BV412" i="21"/>
  <c r="BV430" i="21"/>
  <c r="BV426" i="21"/>
  <c r="BV425" i="21"/>
  <c r="BV410" i="21"/>
  <c r="BV405" i="21"/>
  <c r="BN430" i="21"/>
  <c r="BN431" i="21"/>
  <c r="BN422" i="21"/>
  <c r="BN413" i="21"/>
  <c r="BN434" i="21"/>
  <c r="BN406" i="21"/>
  <c r="BN404" i="21"/>
  <c r="BV415" i="21"/>
  <c r="BV406" i="21"/>
  <c r="BN410" i="21"/>
  <c r="BV408" i="21"/>
  <c r="BN427" i="21"/>
  <c r="BV423" i="21"/>
  <c r="BN417" i="21"/>
  <c r="BN408" i="21"/>
  <c r="BN436" i="21"/>
  <c r="BV420" i="21"/>
  <c r="BN437" i="21"/>
  <c r="BV427" i="21"/>
  <c r="BN426" i="21"/>
  <c r="BV407" i="21"/>
  <c r="BV431" i="21"/>
  <c r="BN433" i="21"/>
  <c r="BV433" i="21"/>
  <c r="BV436" i="21"/>
  <c r="BV432" i="21"/>
  <c r="BN432" i="21"/>
  <c r="BN425" i="21"/>
  <c r="BV417" i="21"/>
  <c r="BN428" i="21"/>
  <c r="BN405" i="21"/>
  <c r="BN421" i="21"/>
  <c r="BN407" i="21"/>
  <c r="BV429" i="21"/>
  <c r="BV434" i="21"/>
  <c r="BN418" i="21"/>
  <c r="BV413" i="21"/>
  <c r="BN416" i="21"/>
  <c r="BN411" i="21"/>
  <c r="BV428" i="21"/>
  <c r="BV421" i="21"/>
  <c r="BN429" i="21"/>
  <c r="BN435" i="21"/>
  <c r="BN414" i="21"/>
  <c r="BV416" i="21"/>
  <c r="BV435" i="21"/>
  <c r="BV409" i="21"/>
  <c r="BV422" i="21"/>
  <c r="BN415" i="21"/>
  <c r="BV419" i="21"/>
  <c r="BK383" i="21"/>
  <c r="F30" i="22"/>
  <c r="N4" i="21" s="1"/>
  <c r="P4" i="21" l="1"/>
  <c r="AN4" i="21"/>
  <c r="BX423" i="21"/>
  <c r="BW423" i="21"/>
  <c r="BU423" i="21"/>
  <c r="BT423" i="21"/>
  <c r="BX430" i="21"/>
  <c r="BW430" i="21"/>
  <c r="BU430" i="21"/>
  <c r="BT430" i="21"/>
  <c r="BW408" i="21"/>
  <c r="BU408" i="21"/>
  <c r="BT408" i="21"/>
  <c r="BX408" i="21"/>
  <c r="BX412" i="21"/>
  <c r="BT412" i="21"/>
  <c r="BW412" i="21"/>
  <c r="BU412" i="21"/>
  <c r="BT435" i="21"/>
  <c r="BU435" i="21"/>
  <c r="BW435" i="21"/>
  <c r="BX435" i="21"/>
  <c r="BW432" i="21"/>
  <c r="BU432" i="21"/>
  <c r="BT432" i="21"/>
  <c r="BX432" i="21"/>
  <c r="BX404" i="21"/>
  <c r="BT404" i="21"/>
  <c r="BW404" i="21"/>
  <c r="BU404" i="21"/>
  <c r="BX425" i="21"/>
  <c r="BW425" i="21"/>
  <c r="BU425" i="21"/>
  <c r="BT425" i="21"/>
  <c r="BX421" i="21"/>
  <c r="BW421" i="21"/>
  <c r="BU421" i="21"/>
  <c r="BT421" i="21"/>
  <c r="BX436" i="21"/>
  <c r="BU436" i="21"/>
  <c r="BT436" i="21"/>
  <c r="BW436" i="21"/>
  <c r="BU406" i="21"/>
  <c r="BX406" i="21"/>
  <c r="BW406" i="21"/>
  <c r="BT406" i="21"/>
  <c r="BX418" i="21"/>
  <c r="BT418" i="21"/>
  <c r="BU418" i="21"/>
  <c r="BW418" i="21"/>
  <c r="BX428" i="21"/>
  <c r="BU428" i="21"/>
  <c r="BT428" i="21"/>
  <c r="BW428" i="21"/>
  <c r="BX433" i="21"/>
  <c r="BW433" i="21"/>
  <c r="BU433" i="21"/>
  <c r="BT433" i="21"/>
  <c r="BX415" i="21"/>
  <c r="BW415" i="21"/>
  <c r="BU415" i="21"/>
  <c r="BT415" i="21"/>
  <c r="BX426" i="21"/>
  <c r="BT426" i="21"/>
  <c r="BU426" i="21"/>
  <c r="BW426" i="21"/>
  <c r="BX417" i="21"/>
  <c r="BU417" i="21"/>
  <c r="BT417" i="21"/>
  <c r="BW417" i="21"/>
  <c r="BX431" i="21"/>
  <c r="BW431" i="21"/>
  <c r="BU431" i="21"/>
  <c r="BT431" i="21"/>
  <c r="BX413" i="21"/>
  <c r="BU413" i="21"/>
  <c r="BW413" i="21"/>
  <c r="BT413" i="21"/>
  <c r="BX407" i="21"/>
  <c r="BW407" i="21"/>
  <c r="BU407" i="21"/>
  <c r="BT407" i="21"/>
  <c r="BU411" i="21"/>
  <c r="BT411" i="21"/>
  <c r="BW411" i="21"/>
  <c r="BX411" i="21"/>
  <c r="BW416" i="21"/>
  <c r="BU416" i="21"/>
  <c r="BT416" i="21"/>
  <c r="BX416" i="21"/>
  <c r="BX434" i="21"/>
  <c r="BU434" i="21"/>
  <c r="BW434" i="21"/>
  <c r="BT434" i="21"/>
  <c r="BT427" i="21"/>
  <c r="BU427" i="21"/>
  <c r="BW427" i="21"/>
  <c r="BX427" i="21"/>
  <c r="BX429" i="21"/>
  <c r="BW429" i="21"/>
  <c r="BU429" i="21"/>
  <c r="BT429" i="21"/>
  <c r="BX420" i="21"/>
  <c r="BT420" i="21"/>
  <c r="BU420" i="21"/>
  <c r="BW420" i="21"/>
  <c r="BW424" i="21"/>
  <c r="BU424" i="21"/>
  <c r="BX424" i="21"/>
  <c r="BT424" i="21"/>
  <c r="BX422" i="21"/>
  <c r="BT422" i="21"/>
  <c r="BU422" i="21"/>
  <c r="BW422" i="21"/>
  <c r="BX405" i="21"/>
  <c r="BU405" i="21"/>
  <c r="BW405" i="21"/>
  <c r="BT405" i="21"/>
  <c r="BX414" i="21"/>
  <c r="BU414" i="21"/>
  <c r="BT414" i="21"/>
  <c r="BW414" i="21"/>
  <c r="BU419" i="21"/>
  <c r="BT419" i="21"/>
  <c r="BW419" i="21"/>
  <c r="BX419" i="21"/>
  <c r="BX409" i="21"/>
  <c r="BU409" i="21"/>
  <c r="BW409" i="21"/>
  <c r="BT409" i="21"/>
  <c r="BX410" i="21"/>
  <c r="BW410" i="21"/>
  <c r="BU410" i="21"/>
  <c r="BT410" i="21"/>
  <c r="BX437" i="21"/>
  <c r="BW437" i="21"/>
  <c r="BT437" i="21"/>
  <c r="BU437" i="21"/>
  <c r="F38" i="22"/>
  <c r="N12" i="21" s="1"/>
  <c r="P12" i="21" l="1"/>
  <c r="AP12" i="21" s="1"/>
  <c r="AN12" i="21"/>
  <c r="W4" i="21"/>
  <c r="AW4" i="21" s="1"/>
  <c r="AP4" i="21"/>
  <c r="BX4" i="21" s="1"/>
  <c r="E43" i="22"/>
  <c r="M17" i="21" s="1"/>
  <c r="E30" i="22"/>
  <c r="M4" i="21" s="1"/>
  <c r="O17" i="21" l="1"/>
  <c r="AO17" i="21" s="1"/>
  <c r="AM17" i="21"/>
  <c r="O4" i="21"/>
  <c r="AO4" i="21" s="1"/>
  <c r="BW4" i="21" s="1"/>
  <c r="AM4" i="21"/>
  <c r="T4" i="21" l="1"/>
  <c r="U4" i="21" l="1"/>
  <c r="AT4" i="21"/>
  <c r="AU4" i="21" l="1"/>
  <c r="S5" i="21"/>
  <c r="AS5" i="21" s="1"/>
  <c r="Q5" i="21"/>
  <c r="AA5" i="21" s="1"/>
  <c r="X4" i="21"/>
  <c r="R5" i="21"/>
  <c r="AR5" i="21" s="1"/>
  <c r="AQ5" i="21" l="1"/>
  <c r="T5" i="21"/>
  <c r="AX4" i="21"/>
  <c r="Y4" i="21"/>
  <c r="AY4" i="21" s="1"/>
  <c r="U5" i="21" l="1"/>
  <c r="AT5" i="21"/>
  <c r="BA5" i="21"/>
  <c r="AE5" i="21"/>
  <c r="AC5" i="21" l="1"/>
  <c r="BE5" i="21"/>
  <c r="R6" i="21"/>
  <c r="AU5" i="21"/>
  <c r="S6" i="21"/>
  <c r="AS6" i="21" s="1"/>
  <c r="Z5" i="21"/>
  <c r="AH5" i="21"/>
  <c r="Q6" i="21"/>
  <c r="BH5" i="21" l="1"/>
  <c r="AI5" i="21"/>
  <c r="T6" i="21"/>
  <c r="AQ6" i="21"/>
  <c r="AD5" i="21"/>
  <c r="AZ5" i="21"/>
  <c r="AR6" i="21"/>
  <c r="AG5" i="21"/>
  <c r="BG5" i="21" s="1"/>
  <c r="BC5" i="21"/>
  <c r="U6" i="21" l="1"/>
  <c r="AT6" i="21"/>
  <c r="BD5" i="21"/>
  <c r="AB5" i="21"/>
  <c r="BI5" i="21"/>
  <c r="BB5" i="21" l="1"/>
  <c r="AF5" i="21"/>
  <c r="AU6" i="21"/>
  <c r="S7" i="21"/>
  <c r="AS7" i="21" s="1"/>
  <c r="Q7" i="21"/>
  <c r="R7" i="21"/>
  <c r="AR7" i="21" s="1"/>
  <c r="AQ7" i="21" l="1"/>
  <c r="T7" i="21"/>
  <c r="BF5" i="21"/>
  <c r="V5" i="21"/>
  <c r="AA6" i="21" l="1"/>
  <c r="BA6" i="21" s="1"/>
  <c r="AV5" i="21"/>
  <c r="Z6" i="21"/>
  <c r="U7" i="21"/>
  <c r="AT7" i="21"/>
  <c r="AZ6" i="21" l="1"/>
  <c r="AD6" i="21"/>
  <c r="R8" i="21"/>
  <c r="AU7" i="21"/>
  <c r="Q8" i="21"/>
  <c r="S8" i="21"/>
  <c r="AS8" i="21" s="1"/>
  <c r="BN5" i="21"/>
  <c r="BV5" i="21"/>
  <c r="AQ8" i="21" l="1"/>
  <c r="T8" i="21"/>
  <c r="BT5" i="21"/>
  <c r="BX5" i="21"/>
  <c r="BW5" i="21"/>
  <c r="AB6" i="21"/>
  <c r="BD6" i="21"/>
  <c r="AR8" i="21"/>
  <c r="BB6" i="21" l="1"/>
  <c r="AF6" i="21"/>
  <c r="BF6" i="21" s="1"/>
  <c r="U8" i="21"/>
  <c r="AT8" i="21"/>
  <c r="AU8" i="21" l="1"/>
  <c r="S9" i="21"/>
  <c r="AS9" i="21" s="1"/>
  <c r="Q9" i="21"/>
  <c r="R9" i="21"/>
  <c r="AR9" i="21" s="1"/>
  <c r="AQ9" i="21" l="1"/>
  <c r="T9" i="21"/>
  <c r="U9" i="21" l="1"/>
  <c r="AT9" i="21"/>
  <c r="R10" i="21" l="1"/>
  <c r="AR10" i="21" s="1"/>
  <c r="AU9" i="21"/>
  <c r="S10" i="21"/>
  <c r="AS10" i="21" s="1"/>
  <c r="Q10" i="21"/>
  <c r="AQ10" i="21" s="1"/>
  <c r="BF166" i="21" l="1"/>
  <c r="BN166" i="21" s="1"/>
  <c r="BF172" i="21" l="1"/>
  <c r="BN172" i="21" s="1"/>
  <c r="BF173" i="21" l="1"/>
  <c r="BN173" i="21" s="1"/>
  <c r="BF183" i="21" l="1"/>
  <c r="BF192" i="21" l="1"/>
  <c r="BF194" i="21" l="1"/>
  <c r="BF197" i="21" l="1"/>
  <c r="BF205" i="21" l="1"/>
  <c r="BF209" i="21" l="1"/>
  <c r="BF223" i="21" l="1"/>
  <c r="BF225" i="21" l="1"/>
  <c r="BF240" i="21" l="1"/>
  <c r="BF241" i="21" l="1"/>
  <c r="BF243" i="21" l="1"/>
  <c r="BF253" i="21" l="1"/>
  <c r="BF255" i="21" l="1"/>
  <c r="BF258" i="21" l="1"/>
  <c r="BF263" i="21" l="1"/>
  <c r="BF270" i="21" l="1"/>
  <c r="BF281" i="21" l="1"/>
  <c r="BG177" i="21" l="1"/>
  <c r="BN177" i="21" s="1"/>
  <c r="BF282" i="21"/>
  <c r="BF285" i="21" l="1"/>
  <c r="BF287" i="21" l="1"/>
  <c r="BF289" i="21" l="1"/>
  <c r="BF292" i="21" l="1"/>
  <c r="BF296" i="21" l="1"/>
  <c r="BF297" i="21" l="1"/>
  <c r="BF299" i="21" l="1"/>
  <c r="BF314" i="21" l="1"/>
  <c r="BF316" i="21" l="1"/>
  <c r="BF317" i="21" l="1"/>
  <c r="BF319" i="21" l="1"/>
  <c r="BF322" i="21" l="1"/>
  <c r="BG229" i="21" l="1"/>
  <c r="BF333" i="21" l="1"/>
  <c r="BF334" i="21" l="1"/>
  <c r="BF338" i="21" l="1"/>
  <c r="BF339" i="21" l="1"/>
  <c r="BF348" i="21" l="1"/>
  <c r="BF349" i="21" l="1"/>
  <c r="BF351" i="21" l="1"/>
  <c r="BF352" i="21" l="1"/>
  <c r="BF355" i="21" l="1"/>
  <c r="BF357" i="21" l="1"/>
  <c r="BF364" i="21" l="1"/>
  <c r="BF369" i="21" l="1"/>
  <c r="BG277" i="21" l="1"/>
  <c r="BF376" i="21" l="1"/>
  <c r="BG294" i="21" l="1"/>
  <c r="BF401" i="21" l="1"/>
  <c r="BF403" i="21" l="1"/>
  <c r="BF404" i="21" l="1"/>
  <c r="E36" i="22" l="1"/>
  <c r="M10" i="21"/>
  <c r="AM10" i="21" s="1"/>
  <c r="F36" i="22"/>
  <c r="N10" i="21"/>
  <c r="P10" i="21" l="1"/>
  <c r="AP10" i="21" s="1"/>
  <c r="AN10" i="21"/>
  <c r="O10" i="21"/>
  <c r="T10" i="21" l="1"/>
  <c r="AO10" i="21"/>
  <c r="U10" i="21" l="1"/>
  <c r="AT10" i="21"/>
  <c r="AU10" i="21" l="1"/>
  <c r="Q11" i="21"/>
  <c r="S11" i="21"/>
  <c r="AS11" i="21" s="1"/>
  <c r="R11" i="21"/>
  <c r="BG354" i="21"/>
  <c r="AR11" i="21" l="1"/>
  <c r="AQ11" i="21"/>
  <c r="T11" i="21"/>
  <c r="BG373" i="21"/>
  <c r="U11" i="21" l="1"/>
  <c r="AT11" i="21"/>
  <c r="BG377" i="21"/>
  <c r="AU11" i="21" l="1"/>
  <c r="S12" i="21"/>
  <c r="AS12" i="21" s="1"/>
  <c r="Q12" i="21"/>
  <c r="AQ12" i="21" s="1"/>
  <c r="R12" i="21"/>
  <c r="AR12" i="21" s="1"/>
  <c r="BG388" i="21"/>
  <c r="BG389" i="21" l="1"/>
  <c r="BG234" i="21" l="1"/>
  <c r="BG260" i="21" l="1"/>
  <c r="BG278" i="21" l="1"/>
  <c r="BG280" i="21" l="1"/>
  <c r="BG302" i="21" l="1"/>
  <c r="BG303" i="21" l="1"/>
  <c r="BG356" i="21" l="1"/>
  <c r="BG199" i="21" l="1"/>
  <c r="BG374" i="21" l="1"/>
  <c r="BG251" i="21" l="1"/>
  <c r="BG283" i="21" l="1"/>
  <c r="BG300" i="21" l="1"/>
  <c r="BG324" i="21" l="1"/>
  <c r="BG335" i="21" l="1"/>
  <c r="BG347" i="21" l="1"/>
  <c r="BG360" i="21" l="1"/>
  <c r="AH6" i="21" l="1"/>
  <c r="BH6" i="21" s="1"/>
  <c r="AE6" i="21" l="1"/>
  <c r="AI6" i="21"/>
  <c r="BI6" i="21" s="1"/>
  <c r="AH7" i="21"/>
  <c r="BH7" i="21" s="1"/>
  <c r="AC6" i="21" l="1"/>
  <c r="BE6" i="21"/>
  <c r="AI7" i="21"/>
  <c r="BI7" i="21" s="1"/>
  <c r="AH8" i="21"/>
  <c r="BH8" i="21" s="1"/>
  <c r="AG6" i="21" l="1"/>
  <c r="BC6" i="21"/>
  <c r="AI8" i="21"/>
  <c r="BI8" i="21" s="1"/>
  <c r="BG6" i="21" l="1"/>
  <c r="BG392" i="21" l="1"/>
  <c r="BG343" i="21" l="1"/>
  <c r="BG402" i="21" l="1"/>
  <c r="AZ132" i="21" l="1"/>
  <c r="BA132" i="21"/>
  <c r="BE132" i="21" l="1"/>
  <c r="BD132" i="21"/>
  <c r="BB132" i="21" l="1"/>
  <c r="BC132" i="21"/>
  <c r="BF132" i="21" l="1"/>
  <c r="AV132" i="21" l="1"/>
  <c r="AZ133" i="21" l="1"/>
  <c r="BA133" i="21"/>
  <c r="BE133" i="21" l="1"/>
  <c r="BD133" i="21"/>
  <c r="BB133" i="21" l="1"/>
  <c r="BC133" i="21"/>
  <c r="BF133" i="21" l="1"/>
  <c r="AV133" i="21" l="1"/>
  <c r="BA134" i="21" l="1"/>
  <c r="AZ134" i="21"/>
  <c r="BD134" i="21" l="1"/>
  <c r="BE134" i="21"/>
  <c r="BC134" i="21" l="1"/>
  <c r="BB134" i="21"/>
  <c r="BF134" i="21" l="1"/>
  <c r="AV134" i="21" l="1"/>
  <c r="AZ135" i="21" l="1"/>
  <c r="BA135" i="21"/>
  <c r="BE135" i="21" l="1"/>
  <c r="BD135" i="21"/>
  <c r="BB135" i="21" l="1"/>
  <c r="BC135" i="21"/>
  <c r="BF135" i="21" l="1"/>
  <c r="AV135" i="21" l="1"/>
  <c r="AZ136" i="21" l="1"/>
  <c r="BA136" i="21"/>
  <c r="BE136" i="21" l="1"/>
  <c r="BD136" i="21"/>
  <c r="BC136" i="21" l="1"/>
  <c r="BB136" i="21"/>
  <c r="BF136" i="21" l="1"/>
  <c r="AV136" i="21" l="1"/>
  <c r="AZ137" i="21" l="1"/>
  <c r="BA137" i="21"/>
  <c r="BE137" i="21" l="1"/>
  <c r="BD137" i="21"/>
  <c r="BB137" i="21" l="1"/>
  <c r="BC137" i="21"/>
  <c r="BF137" i="21" l="1"/>
  <c r="AV137" i="21" l="1"/>
  <c r="AZ138" i="21" l="1"/>
  <c r="BA138" i="21"/>
  <c r="BE138" i="21" l="1"/>
  <c r="BD138" i="21"/>
  <c r="BB138" i="21" l="1"/>
  <c r="BC138" i="21"/>
  <c r="BF138" i="21" l="1"/>
  <c r="AV138" i="21" l="1"/>
  <c r="BA139" i="21" l="1"/>
  <c r="AZ139" i="21"/>
  <c r="BD139" i="21" l="1"/>
  <c r="BE139" i="21"/>
  <c r="BC139" i="21" l="1"/>
  <c r="BB139" i="21"/>
  <c r="BF139" i="21" l="1"/>
  <c r="AV139" i="21" l="1"/>
  <c r="AZ140" i="21" l="1"/>
  <c r="BA140" i="21"/>
  <c r="BE140" i="21" l="1"/>
  <c r="BD140" i="21"/>
  <c r="BC140" i="21" l="1"/>
  <c r="BB140" i="21"/>
  <c r="BF140" i="21" l="1"/>
  <c r="AV140" i="21" l="1"/>
  <c r="BA141" i="21" l="1"/>
  <c r="AZ141" i="21"/>
  <c r="BD141" i="21" l="1"/>
  <c r="BE141" i="21"/>
  <c r="BC141" i="21" l="1"/>
  <c r="BB141" i="21"/>
  <c r="BF141" i="21" l="1"/>
  <c r="AV141" i="21" l="1"/>
  <c r="BA142" i="21" l="1"/>
  <c r="AZ142" i="21"/>
  <c r="BD142" i="21" l="1"/>
  <c r="BE142" i="21"/>
  <c r="BC142" i="21" l="1"/>
  <c r="BB142" i="21"/>
  <c r="BF142" i="21" l="1"/>
  <c r="AV142" i="21" l="1"/>
  <c r="AZ143" i="21" l="1"/>
  <c r="BA143" i="21"/>
  <c r="BE143" i="21" l="1"/>
  <c r="BD143" i="21"/>
  <c r="BB143" i="21" l="1"/>
  <c r="BC143" i="21"/>
  <c r="BF143" i="21" l="1"/>
  <c r="AV143" i="21" l="1"/>
  <c r="AZ144" i="21" l="1"/>
  <c r="BA144" i="21"/>
  <c r="BE144" i="21" l="1"/>
  <c r="BD144" i="21"/>
  <c r="BB144" i="21" l="1"/>
  <c r="BC144" i="21"/>
  <c r="BF144" i="21" l="1"/>
  <c r="AV144" i="21" l="1"/>
  <c r="AZ145" i="21" l="1"/>
  <c r="BA145" i="21"/>
  <c r="BE145" i="21" l="1"/>
  <c r="BD145" i="21"/>
  <c r="BB145" i="21" l="1"/>
  <c r="BC145" i="21"/>
  <c r="BF145" i="21" l="1"/>
  <c r="AV145" i="21" l="1"/>
  <c r="AZ146" i="21" l="1"/>
  <c r="BA146" i="21"/>
  <c r="BE146" i="21" l="1"/>
  <c r="BD146" i="21"/>
  <c r="BB146" i="21" l="1"/>
  <c r="BC146" i="21"/>
  <c r="BF146" i="21" l="1"/>
  <c r="AV146" i="21" l="1"/>
  <c r="AZ147" i="21" l="1"/>
  <c r="BA147" i="21"/>
  <c r="BE147" i="21" l="1"/>
  <c r="BD147" i="21"/>
  <c r="BC147" i="21" l="1"/>
  <c r="BB147" i="21"/>
  <c r="BF147" i="21" l="1"/>
  <c r="AV147" i="21" l="1"/>
  <c r="AZ148" i="21" l="1"/>
  <c r="BA148" i="21"/>
  <c r="BE148" i="21" l="1"/>
  <c r="BD148" i="21"/>
  <c r="BB148" i="21" l="1"/>
  <c r="BC148" i="21"/>
  <c r="BF148" i="21" l="1"/>
  <c r="AV148" i="21" l="1"/>
  <c r="AZ149" i="21" l="1"/>
  <c r="BA149" i="21"/>
  <c r="BE149" i="21" l="1"/>
  <c r="BD149" i="21"/>
  <c r="BB149" i="21" l="1"/>
  <c r="BC149" i="21"/>
  <c r="BF149" i="21" l="1"/>
  <c r="AV149" i="21" l="1"/>
  <c r="AZ150" i="21" l="1"/>
  <c r="BA150" i="21"/>
  <c r="BE150" i="21" l="1"/>
  <c r="BD150" i="21"/>
  <c r="BB150" i="21" l="1"/>
  <c r="BC150" i="21"/>
  <c r="BF150" i="21" l="1"/>
  <c r="AV150" i="21" l="1"/>
  <c r="AZ151" i="21" l="1"/>
  <c r="BA151" i="21"/>
  <c r="BE151" i="21" l="1"/>
  <c r="BD151" i="21"/>
  <c r="BB151" i="21" l="1"/>
  <c r="BC151" i="21"/>
  <c r="BF151" i="21" l="1"/>
  <c r="AV151" i="21" l="1"/>
  <c r="BA152" i="21" l="1"/>
  <c r="AZ152" i="21"/>
  <c r="BD152" i="21" l="1"/>
  <c r="BE152" i="21"/>
  <c r="BC152" i="21" l="1"/>
  <c r="BB152" i="21"/>
  <c r="BF152" i="21" l="1"/>
  <c r="AV152" i="21" l="1"/>
  <c r="AZ153" i="21" l="1"/>
  <c r="BA153" i="21"/>
  <c r="BE153" i="21" l="1"/>
  <c r="BD153" i="21"/>
  <c r="BB153" i="21" l="1"/>
  <c r="BC153" i="21"/>
  <c r="BF153" i="21" l="1"/>
  <c r="AV153" i="21" l="1"/>
  <c r="AZ154" i="21" l="1"/>
  <c r="BA154" i="21"/>
  <c r="BS325" i="11"/>
  <c r="BW325" i="11"/>
  <c r="CA325" i="11"/>
  <c r="CE325" i="11"/>
  <c r="CG313" i="11"/>
  <c r="BS324" i="11"/>
  <c r="CA324" i="11"/>
  <c r="CE324" i="11"/>
  <c r="CG312" i="11"/>
  <c r="BY312" i="11"/>
  <c r="BU312" i="11"/>
  <c r="CE323" i="11"/>
  <c r="BY311" i="11"/>
  <c r="BU311" i="11"/>
  <c r="BY310" i="11"/>
  <c r="BS322" i="11"/>
  <c r="BW322" i="11"/>
  <c r="CA322" i="11"/>
  <c r="CE322" i="11"/>
  <c r="CG310" i="11"/>
  <c r="CC310" i="11"/>
  <c r="BW308" i="11"/>
  <c r="BW321" i="11"/>
  <c r="CA321" i="11"/>
  <c r="CC309" i="11"/>
  <c r="BU309" i="11"/>
  <c r="CG324" i="11"/>
  <c r="BU320" i="11"/>
  <c r="BS320" i="11"/>
  <c r="CG308" i="11"/>
  <c r="CC308" i="11"/>
  <c r="CE312" i="11"/>
  <c r="CC319" i="11"/>
  <c r="BS319" i="11"/>
  <c r="BW319" i="11"/>
  <c r="CE319" i="11"/>
  <c r="BU307" i="11"/>
  <c r="CA312" i="11"/>
  <c r="CA306" i="11"/>
  <c r="CA318" i="11"/>
  <c r="CG325" i="11"/>
  <c r="CA313" i="11"/>
  <c r="BS313" i="11"/>
  <c r="BS312" i="11"/>
  <c r="BU318" i="11"/>
  <c r="BU325" i="11"/>
  <c r="BY325" i="11"/>
  <c r="BS307" i="11"/>
  <c r="BY324" i="11"/>
  <c r="CC324" i="11"/>
  <c r="BW312" i="11"/>
  <c r="CE307" i="11"/>
  <c r="BY323" i="11"/>
  <c r="CC323" i="11"/>
  <c r="CE311" i="11"/>
  <c r="CA311" i="11"/>
  <c r="BS310" i="11"/>
  <c r="CE306" i="11"/>
  <c r="BU322" i="11"/>
  <c r="CG322" i="11"/>
  <c r="BW310" i="11"/>
  <c r="BS309" i="11"/>
  <c r="BU321" i="11"/>
  <c r="CC321" i="11"/>
  <c r="CG321" i="11"/>
  <c r="CE309" i="11"/>
  <c r="CA309" i="11"/>
  <c r="CC320" i="11"/>
  <c r="C106" i="13"/>
  <c r="C90" i="13"/>
  <c r="C74" i="13"/>
  <c r="C42" i="13"/>
  <c r="C26" i="13"/>
  <c r="C59" i="13"/>
  <c r="C105" i="13"/>
  <c r="C89" i="13"/>
  <c r="C25" i="13"/>
  <c r="C76" i="13"/>
  <c r="C104" i="13"/>
  <c r="C56" i="13"/>
  <c r="C40" i="13"/>
  <c r="C103" i="13"/>
  <c r="C87" i="13"/>
  <c r="C71" i="13"/>
  <c r="C55" i="13"/>
  <c r="C60" i="13"/>
  <c r="C118" i="13"/>
  <c r="C102" i="13"/>
  <c r="C70" i="13"/>
  <c r="C54" i="13"/>
  <c r="C28" i="13"/>
  <c r="C117" i="13"/>
  <c r="C101" i="13"/>
  <c r="C69" i="13"/>
  <c r="C43" i="13"/>
  <c r="C100" i="13"/>
  <c r="C52" i="13"/>
  <c r="C115" i="13"/>
  <c r="C83" i="13"/>
  <c r="C67" i="13"/>
  <c r="C51" i="13"/>
  <c r="C35" i="13"/>
  <c r="C124" i="13"/>
  <c r="C114" i="13"/>
  <c r="C98" i="13"/>
  <c r="C18" i="13"/>
  <c r="C2" i="13"/>
  <c r="I43" i="13" s="1"/>
  <c r="I41" i="13" s="1"/>
  <c r="I2" i="13" s="1"/>
  <c r="C27" i="13"/>
  <c r="C113" i="13"/>
  <c r="C97" i="13"/>
  <c r="C81" i="13"/>
  <c r="C65" i="13"/>
  <c r="C49" i="13"/>
  <c r="C123" i="13"/>
  <c r="C128" i="13"/>
  <c r="C112" i="13"/>
  <c r="C96" i="13"/>
  <c r="R34" i="13" s="1"/>
  <c r="C80" i="13"/>
  <c r="C48" i="13"/>
  <c r="R31" i="13" s="1"/>
  <c r="C16" i="13"/>
  <c r="R29" i="13" s="1"/>
  <c r="C108" i="13"/>
  <c r="C127" i="13"/>
  <c r="C111" i="13"/>
  <c r="C95" i="13"/>
  <c r="C79" i="13"/>
  <c r="C75" i="13"/>
  <c r="C126" i="13"/>
  <c r="C62" i="13"/>
  <c r="C30" i="13"/>
  <c r="K46" i="13" s="1"/>
  <c r="K41" i="13" s="1"/>
  <c r="K2" i="13" s="1"/>
  <c r="C91" i="13"/>
  <c r="C125" i="13"/>
  <c r="C109" i="13"/>
  <c r="C93" i="13"/>
  <c r="C77" i="13"/>
  <c r="C13" i="13"/>
  <c r="C92" i="13"/>
  <c r="BE154" i="21" l="1"/>
  <c r="BD154" i="21"/>
  <c r="BB154" i="21" l="1"/>
  <c r="BC154" i="21"/>
  <c r="BF154" i="21" l="1"/>
  <c r="AV154" i="21" l="1"/>
  <c r="AZ155" i="21" l="1"/>
  <c r="BA155" i="21"/>
  <c r="BE155" i="21" l="1"/>
  <c r="BD155" i="21"/>
  <c r="BB155" i="21" l="1"/>
  <c r="BC155" i="21"/>
  <c r="BF155" i="21" l="1"/>
  <c r="AV155" i="21" l="1"/>
  <c r="AZ156" i="21" l="1"/>
  <c r="BA156" i="21"/>
  <c r="BE156" i="21" l="1"/>
  <c r="BD156" i="21"/>
  <c r="BB156" i="21" l="1"/>
  <c r="BC156" i="21"/>
  <c r="BF156" i="21" l="1"/>
  <c r="AV156" i="21" l="1"/>
  <c r="AZ157" i="21" l="1"/>
  <c r="BA157" i="21"/>
  <c r="BE157" i="21" l="1"/>
  <c r="BD157" i="21"/>
  <c r="BB157" i="21" l="1"/>
  <c r="BC157" i="21"/>
  <c r="BF157" i="21" l="1"/>
  <c r="AV157" i="21" l="1"/>
  <c r="AZ158" i="21" l="1"/>
  <c r="BA158" i="21"/>
  <c r="BE158" i="21" l="1"/>
  <c r="BD158" i="21"/>
  <c r="BB158" i="21" l="1"/>
  <c r="BC158" i="21"/>
  <c r="BF158" i="21" l="1"/>
  <c r="AV158" i="21" l="1"/>
  <c r="AZ159" i="21" l="1"/>
  <c r="BA159" i="21"/>
  <c r="BE159" i="21" l="1"/>
  <c r="BD159" i="21"/>
  <c r="BB159" i="21" l="1"/>
  <c r="BC159" i="21"/>
  <c r="BF159" i="21" l="1"/>
  <c r="AV159" i="21" l="1"/>
  <c r="AZ160" i="21" l="1"/>
  <c r="BA160" i="21"/>
  <c r="BE160" i="21" l="1"/>
  <c r="BD160" i="21"/>
  <c r="BB160" i="21" l="1"/>
  <c r="BC160" i="21"/>
  <c r="BF160" i="21" l="1"/>
  <c r="AV160" i="21" l="1"/>
  <c r="BA161" i="21" l="1"/>
  <c r="AZ161" i="21"/>
  <c r="BD161" i="21" l="1"/>
  <c r="BE161" i="21"/>
  <c r="BC161" i="21" l="1"/>
  <c r="BB161" i="21"/>
  <c r="BF161" i="21" l="1"/>
  <c r="AV161" i="21" l="1"/>
  <c r="BA162" i="21" l="1"/>
  <c r="AZ162" i="21"/>
  <c r="BD162" i="21" l="1"/>
  <c r="BE162" i="21"/>
  <c r="BB162" i="21" l="1"/>
  <c r="BC162" i="21"/>
  <c r="BF162" i="21" l="1"/>
  <c r="BG162" i="21"/>
  <c r="N5" i="21"/>
  <c r="P5" i="21" s="1"/>
  <c r="N6" i="21"/>
  <c r="P6" i="21" s="1"/>
  <c r="AP6" i="21" s="1"/>
  <c r="M12" i="21"/>
  <c r="O12" i="21" s="1"/>
  <c r="N17" i="21"/>
  <c r="P17" i="21" s="1"/>
  <c r="AP17" i="21" s="1"/>
  <c r="M18" i="21"/>
  <c r="O18" i="21" s="1"/>
  <c r="AO18" i="21" s="1"/>
  <c r="N18" i="21"/>
  <c r="P18" i="21" s="1"/>
  <c r="AP18" i="21" s="1"/>
  <c r="AV162" i="21"/>
  <c r="AV217" i="21"/>
  <c r="BV217" i="21" s="1"/>
  <c r="BW217" i="21" s="1"/>
  <c r="AV272" i="21"/>
  <c r="BN272" i="21" s="1"/>
  <c r="AV327" i="21"/>
  <c r="BN327" i="21" s="1"/>
  <c r="BV327" i="21"/>
  <c r="BT327" i="21" s="1"/>
  <c r="AV382" i="21"/>
  <c r="BV382" i="21" s="1"/>
  <c r="BT382" i="21" s="1"/>
  <c r="BN167" i="21"/>
  <c r="BN168" i="21"/>
  <c r="BN169" i="21"/>
  <c r="BN170" i="21"/>
  <c r="BN171" i="21"/>
  <c r="BN174" i="21"/>
  <c r="BN175" i="21"/>
  <c r="BN176" i="21"/>
  <c r="BN217" i="21"/>
  <c r="BG400" i="21"/>
  <c r="BG399" i="21"/>
  <c r="BG398" i="21"/>
  <c r="BG397" i="21"/>
  <c r="BG396" i="21"/>
  <c r="BG395" i="21"/>
  <c r="BG394" i="21"/>
  <c r="BG393" i="21"/>
  <c r="BG391" i="21"/>
  <c r="BG390" i="21"/>
  <c r="BG387" i="21"/>
  <c r="BK163" i="21"/>
  <c r="BK218" i="21"/>
  <c r="BK273" i="21"/>
  <c r="BG386" i="21"/>
  <c r="BG381" i="21"/>
  <c r="BG380" i="21"/>
  <c r="BG379" i="21"/>
  <c r="BG378" i="21"/>
  <c r="BG375" i="21"/>
  <c r="BG372" i="21"/>
  <c r="BG371" i="21"/>
  <c r="BG370" i="21"/>
  <c r="BG368" i="21"/>
  <c r="BG367" i="21"/>
  <c r="BG366" i="21"/>
  <c r="BG365" i="21"/>
  <c r="BG363" i="21"/>
  <c r="BG362" i="21"/>
  <c r="BG361" i="21"/>
  <c r="BG359" i="21"/>
  <c r="BG358" i="21"/>
  <c r="BG353" i="21"/>
  <c r="BG350" i="21"/>
  <c r="BG346" i="21"/>
  <c r="BG345" i="21"/>
  <c r="BG344" i="21"/>
  <c r="BG342" i="21"/>
  <c r="BG341" i="21"/>
  <c r="BG340" i="21"/>
  <c r="BG337" i="21"/>
  <c r="BG336" i="21"/>
  <c r="BG332" i="21"/>
  <c r="BG331" i="21"/>
  <c r="BG326" i="21"/>
  <c r="BG325" i="21"/>
  <c r="BG323" i="21"/>
  <c r="BG321" i="21"/>
  <c r="BG320" i="21"/>
  <c r="BG318" i="21"/>
  <c r="BG315" i="21"/>
  <c r="BG313" i="21"/>
  <c r="BG312" i="21"/>
  <c r="BG311" i="21"/>
  <c r="BG310" i="21"/>
  <c r="BG309" i="21"/>
  <c r="BG308" i="21"/>
  <c r="BG307" i="21"/>
  <c r="BG306" i="21"/>
  <c r="BG305" i="21"/>
  <c r="BG304" i="21"/>
  <c r="BG301" i="21"/>
  <c r="BG298" i="21"/>
  <c r="BG295" i="21"/>
  <c r="BG293" i="21"/>
  <c r="BG291" i="21"/>
  <c r="BG290" i="21"/>
  <c r="BG288" i="21"/>
  <c r="BG286" i="21"/>
  <c r="BG284" i="21"/>
  <c r="BG279" i="21"/>
  <c r="BG227" i="21"/>
  <c r="BG276" i="21"/>
  <c r="BG271" i="21"/>
  <c r="BG269" i="21"/>
  <c r="BG268" i="21"/>
  <c r="BG267" i="21"/>
  <c r="BG266" i="21"/>
  <c r="BG265" i="21"/>
  <c r="BG264" i="21"/>
  <c r="BG262" i="21"/>
  <c r="BG261" i="21"/>
  <c r="BG259" i="21"/>
  <c r="BG257" i="21"/>
  <c r="BG256" i="21"/>
  <c r="BG254" i="21"/>
  <c r="BG252" i="21"/>
  <c r="BG250" i="21"/>
  <c r="BG249" i="21"/>
  <c r="BG248" i="21"/>
  <c r="BG247" i="21"/>
  <c r="BG246" i="21"/>
  <c r="BG245" i="21"/>
  <c r="BG244" i="21"/>
  <c r="BG242" i="21"/>
  <c r="BG239" i="21"/>
  <c r="BG238" i="21"/>
  <c r="BG237" i="21"/>
  <c r="BG236" i="21"/>
  <c r="BG235" i="21"/>
  <c r="BG233" i="21"/>
  <c r="BG232" i="21"/>
  <c r="BG231" i="21"/>
  <c r="BG230" i="21"/>
  <c r="BG228" i="21"/>
  <c r="BG226" i="21"/>
  <c r="BG224" i="21"/>
  <c r="BG222" i="21"/>
  <c r="E44" i="22"/>
  <c r="T180" i="22"/>
  <c r="F43" i="22"/>
  <c r="F44" i="22"/>
  <c r="BG168" i="21"/>
  <c r="F31" i="22"/>
  <c r="BG221" i="21"/>
  <c r="BG216" i="21"/>
  <c r="BG215" i="21"/>
  <c r="BG214" i="21"/>
  <c r="BG213" i="21"/>
  <c r="BG212" i="21"/>
  <c r="BG211" i="21"/>
  <c r="BG210" i="21"/>
  <c r="BG208" i="21"/>
  <c r="BG207" i="21"/>
  <c r="BG206" i="21"/>
  <c r="BG204" i="21"/>
  <c r="BG203" i="21"/>
  <c r="BG202" i="21"/>
  <c r="BG201" i="21"/>
  <c r="BG200" i="21"/>
  <c r="BG198" i="21"/>
  <c r="BG196" i="21"/>
  <c r="BG195" i="21"/>
  <c r="BG193" i="21"/>
  <c r="BG191" i="21"/>
  <c r="BG190" i="21"/>
  <c r="BG189" i="21"/>
  <c r="BG188" i="21"/>
  <c r="BG187" i="21"/>
  <c r="BG186" i="21"/>
  <c r="BG185" i="21"/>
  <c r="BG184" i="21"/>
  <c r="BG182" i="21"/>
  <c r="BG181" i="21"/>
  <c r="BG180" i="21"/>
  <c r="BG179" i="21"/>
  <c r="BG178" i="21"/>
  <c r="BG176" i="21"/>
  <c r="BG175" i="21"/>
  <c r="BG174" i="21"/>
  <c r="BG171" i="21"/>
  <c r="BG170" i="21"/>
  <c r="BG169" i="21"/>
  <c r="BG167" i="21"/>
  <c r="F32" i="22"/>
  <c r="E38" i="22"/>
  <c r="BG161" i="21"/>
  <c r="BG160" i="21"/>
  <c r="BG159" i="21"/>
  <c r="BG158" i="21"/>
  <c r="BG157" i="21"/>
  <c r="BG156" i="21"/>
  <c r="BG155" i="21"/>
  <c r="BG154" i="21"/>
  <c r="BG153" i="21"/>
  <c r="BG152" i="21"/>
  <c r="BG151" i="21"/>
  <c r="BG150" i="21"/>
  <c r="BG149" i="21"/>
  <c r="BG148" i="21"/>
  <c r="BG147" i="21"/>
  <c r="BG146" i="21"/>
  <c r="BG145" i="21"/>
  <c r="BG144" i="21"/>
  <c r="BG143" i="21"/>
  <c r="BG142" i="21"/>
  <c r="BG141" i="21"/>
  <c r="BG140" i="21"/>
  <c r="BG139" i="21"/>
  <c r="BG138" i="21"/>
  <c r="BG137" i="21"/>
  <c r="BG136" i="21"/>
  <c r="BG135" i="21"/>
  <c r="BG134" i="21"/>
  <c r="BG133" i="21"/>
  <c r="BG132" i="21"/>
  <c r="AY160" i="21"/>
  <c r="AY158" i="21"/>
  <c r="AY156" i="21"/>
  <c r="AY154" i="21"/>
  <c r="AY152" i="21"/>
  <c r="AY150" i="21"/>
  <c r="AY148" i="21"/>
  <c r="AY146" i="21"/>
  <c r="AY144" i="21"/>
  <c r="AY142" i="21"/>
  <c r="AY140" i="21"/>
  <c r="AY138" i="21"/>
  <c r="AY136" i="21"/>
  <c r="AY134" i="21"/>
  <c r="AY132" i="21"/>
  <c r="AM12" i="21"/>
  <c r="AN6" i="21"/>
  <c r="AN18" i="21"/>
  <c r="AN17" i="21"/>
  <c r="AM18" i="21"/>
  <c r="AN5" i="21"/>
  <c r="BV272" i="21" l="1"/>
  <c r="BT272" i="21" s="1"/>
  <c r="T12" i="21"/>
  <c r="AO12" i="21"/>
  <c r="AP5" i="21"/>
  <c r="BU5" i="21" s="1"/>
  <c r="W5" i="21"/>
  <c r="BK328" i="21"/>
  <c r="BN382" i="21"/>
  <c r="BX327" i="21"/>
  <c r="BX382" i="21"/>
  <c r="BW382" i="21"/>
  <c r="BW327" i="21"/>
  <c r="BX217" i="21"/>
  <c r="BT217" i="21"/>
  <c r="BU217" i="21"/>
  <c r="BU382" i="21"/>
  <c r="BU327" i="21"/>
  <c r="BU272" i="21" l="1"/>
  <c r="BW272" i="21"/>
  <c r="BX272" i="21"/>
  <c r="X5" i="21"/>
  <c r="AX5" i="21" s="1"/>
  <c r="V6" i="21"/>
  <c r="W6" i="21"/>
  <c r="AW5" i="21"/>
  <c r="U12" i="21"/>
  <c r="AT12" i="21"/>
  <c r="AA7" i="21" l="1"/>
  <c r="Y5" i="21"/>
  <c r="AY5" i="21" s="1"/>
  <c r="W7" i="21"/>
  <c r="X6" i="21"/>
  <c r="AX6" i="21" s="1"/>
  <c r="AW6" i="21"/>
  <c r="Q13" i="21"/>
  <c r="R13" i="21"/>
  <c r="S13" i="21"/>
  <c r="AS13" i="21" s="1"/>
  <c r="AU12" i="21"/>
  <c r="Z7" i="21"/>
  <c r="AV6" i="21"/>
  <c r="BN6" i="21" l="1"/>
  <c r="BV6" i="21"/>
  <c r="AD7" i="21"/>
  <c r="AZ7" i="21"/>
  <c r="AR13" i="21"/>
  <c r="BA7" i="21"/>
  <c r="AE7" i="21"/>
  <c r="Y6" i="21"/>
  <c r="AY6" i="21" s="1"/>
  <c r="T13" i="21"/>
  <c r="AQ13" i="21"/>
  <c r="X7" i="21"/>
  <c r="AX7" i="21" s="1"/>
  <c r="W8" i="21"/>
  <c r="AW7" i="21"/>
  <c r="W9" i="21" l="1"/>
  <c r="X8" i="21"/>
  <c r="AX8" i="21" s="1"/>
  <c r="AW8" i="21"/>
  <c r="Y7" i="21"/>
  <c r="AY7" i="21" s="1"/>
  <c r="BE7" i="21"/>
  <c r="AC7" i="21"/>
  <c r="U13" i="21"/>
  <c r="AT13" i="21"/>
  <c r="AB7" i="21"/>
  <c r="BD7" i="21"/>
  <c r="BT6" i="21"/>
  <c r="BX6" i="21"/>
  <c r="BU6" i="21"/>
  <c r="BW6" i="21"/>
  <c r="BB7" i="21" l="1"/>
  <c r="AF7" i="21"/>
  <c r="BC7" i="21"/>
  <c r="AG7" i="21"/>
  <c r="BG7" i="21" s="1"/>
  <c r="Q14" i="21"/>
  <c r="S14" i="21"/>
  <c r="AS14" i="21" s="1"/>
  <c r="AU13" i="21"/>
  <c r="R14" i="21"/>
  <c r="Y8" i="21"/>
  <c r="AY8" i="21" s="1"/>
  <c r="X9" i="21"/>
  <c r="AX9" i="21" s="1"/>
  <c r="W10" i="21"/>
  <c r="AH9" i="21"/>
  <c r="AW9" i="21"/>
  <c r="Y9" i="21" l="1"/>
  <c r="AY9" i="21" s="1"/>
  <c r="AR14" i="21"/>
  <c r="T14" i="21"/>
  <c r="AQ14" i="21"/>
  <c r="AH10" i="21"/>
  <c r="AI9" i="21"/>
  <c r="BI9" i="21" s="1"/>
  <c r="BH9" i="21"/>
  <c r="BF7" i="21"/>
  <c r="V7" i="21"/>
  <c r="W11" i="21"/>
  <c r="X10" i="21"/>
  <c r="AX10" i="21" s="1"/>
  <c r="AW10" i="21"/>
  <c r="AA8" i="21" l="1"/>
  <c r="Y10" i="21"/>
  <c r="AY10" i="21" s="1"/>
  <c r="W12" i="21"/>
  <c r="X11" i="21"/>
  <c r="AX11" i="21" s="1"/>
  <c r="AW11" i="21"/>
  <c r="AV7" i="21"/>
  <c r="Z8" i="21"/>
  <c r="U14" i="21"/>
  <c r="AT14" i="21"/>
  <c r="AI10" i="21"/>
  <c r="BI10" i="21" s="1"/>
  <c r="AH11" i="21"/>
  <c r="BH10" i="21"/>
  <c r="Q15" i="21" l="1"/>
  <c r="S15" i="21"/>
  <c r="AS15" i="21" s="1"/>
  <c r="AU14" i="21"/>
  <c r="R15" i="21"/>
  <c r="AE8" i="21"/>
  <c r="BA8" i="21"/>
  <c r="AD8" i="21"/>
  <c r="AZ8" i="21"/>
  <c r="X12" i="21"/>
  <c r="AX12" i="21" s="1"/>
  <c r="W13" i="21"/>
  <c r="AW12" i="21"/>
  <c r="AI11" i="21"/>
  <c r="BI11" i="21" s="1"/>
  <c r="AH12" i="21"/>
  <c r="BH11" i="21"/>
  <c r="BV7" i="21"/>
  <c r="BN7" i="21"/>
  <c r="Y11" i="21"/>
  <c r="AY11" i="21" s="1"/>
  <c r="Y12" i="21" l="1"/>
  <c r="AY12" i="21" s="1"/>
  <c r="AC8" i="21"/>
  <c r="BE8" i="21"/>
  <c r="BX7" i="21"/>
  <c r="BU7" i="21"/>
  <c r="BT7" i="21"/>
  <c r="BW7" i="21"/>
  <c r="AR15" i="21"/>
  <c r="W14" i="21"/>
  <c r="X13" i="21"/>
  <c r="AX13" i="21" s="1"/>
  <c r="AW13" i="21"/>
  <c r="AH13" i="21"/>
  <c r="AI12" i="21"/>
  <c r="BI12" i="21" s="1"/>
  <c r="BH12" i="21"/>
  <c r="AB8" i="21"/>
  <c r="BD8" i="21"/>
  <c r="AQ15" i="21"/>
  <c r="T15" i="21"/>
  <c r="Y13" i="21" l="1"/>
  <c r="AY13" i="21" s="1"/>
  <c r="X14" i="21"/>
  <c r="AX14" i="21" s="1"/>
  <c r="W15" i="21"/>
  <c r="AW14" i="21"/>
  <c r="BC8" i="21"/>
  <c r="AG8" i="21"/>
  <c r="BG8" i="21" s="1"/>
  <c r="AH14" i="21"/>
  <c r="AI13" i="21"/>
  <c r="BI13" i="21" s="1"/>
  <c r="BH13" i="21"/>
  <c r="U15" i="21"/>
  <c r="AT15" i="21"/>
  <c r="BB8" i="21"/>
  <c r="AF8" i="21"/>
  <c r="V8" i="21" l="1"/>
  <c r="BF8" i="21"/>
  <c r="Q16" i="21"/>
  <c r="S16" i="21"/>
  <c r="AS16" i="21" s="1"/>
  <c r="AU15" i="21"/>
  <c r="R16" i="21"/>
  <c r="Y14" i="21"/>
  <c r="AY14" i="21" s="1"/>
  <c r="W16" i="21"/>
  <c r="X15" i="21"/>
  <c r="AX15" i="21" s="1"/>
  <c r="AW15" i="21"/>
  <c r="AI14" i="21"/>
  <c r="BI14" i="21" s="1"/>
  <c r="AH15" i="21"/>
  <c r="BH14" i="21"/>
  <c r="AA9" i="21" l="1"/>
  <c r="AI15" i="21"/>
  <c r="BI15" i="21" s="1"/>
  <c r="BH15" i="21"/>
  <c r="Y15" i="21"/>
  <c r="AY15" i="21" s="1"/>
  <c r="AQ16" i="21"/>
  <c r="T16" i="21"/>
  <c r="W17" i="21"/>
  <c r="AW16" i="21"/>
  <c r="AR16" i="21"/>
  <c r="Z9" i="21"/>
  <c r="AV8" i="21"/>
  <c r="AD9" i="21" l="1"/>
  <c r="AZ9" i="21"/>
  <c r="AE9" i="21"/>
  <c r="BA9" i="21"/>
  <c r="U16" i="21"/>
  <c r="AT16" i="21"/>
  <c r="BV8" i="21"/>
  <c r="BN8" i="21"/>
  <c r="W18" i="21"/>
  <c r="AW17" i="21"/>
  <c r="W19" i="21" l="1"/>
  <c r="AW18" i="21"/>
  <c r="BX8" i="21"/>
  <c r="BU8" i="21"/>
  <c r="BW8" i="21"/>
  <c r="BT8" i="21"/>
  <c r="Q17" i="21"/>
  <c r="S17" i="21"/>
  <c r="AS17" i="21" s="1"/>
  <c r="AU16" i="21"/>
  <c r="AH16" i="21"/>
  <c r="X16" i="21"/>
  <c r="R17" i="21"/>
  <c r="BE9" i="21"/>
  <c r="AC9" i="21"/>
  <c r="AB9" i="21"/>
  <c r="BD9" i="21"/>
  <c r="AX16" i="21" l="1"/>
  <c r="Y16" i="21"/>
  <c r="AY16" i="21" s="1"/>
  <c r="AR17" i="21"/>
  <c r="AQ17" i="21"/>
  <c r="T17" i="21"/>
  <c r="BC9" i="21"/>
  <c r="AG9" i="21"/>
  <c r="BG9" i="21" s="1"/>
  <c r="W20" i="21"/>
  <c r="AW19" i="21"/>
  <c r="AI16" i="21"/>
  <c r="BI16" i="21" s="1"/>
  <c r="BH16" i="21"/>
  <c r="BB9" i="21"/>
  <c r="F171" i="22" s="1"/>
  <c r="F9" i="22" s="1"/>
  <c r="AF9" i="21"/>
  <c r="F182" i="22" l="1"/>
  <c r="F190" i="22"/>
  <c r="J198" i="22" s="1"/>
  <c r="U17" i="21"/>
  <c r="AT17" i="21"/>
  <c r="W21" i="21"/>
  <c r="AW20" i="21"/>
  <c r="V9" i="21"/>
  <c r="BF9" i="21"/>
  <c r="AA10" i="21" l="1"/>
  <c r="W22" i="21"/>
  <c r="AW21" i="21"/>
  <c r="AV9" i="21"/>
  <c r="Z10" i="21"/>
  <c r="Q18" i="21"/>
  <c r="S18" i="21"/>
  <c r="AS18" i="21" s="1"/>
  <c r="AU17" i="21"/>
  <c r="X17" i="21"/>
  <c r="AH17" i="21"/>
  <c r="R18" i="21"/>
  <c r="AR18" i="21" l="1"/>
  <c r="AE10" i="21"/>
  <c r="BA10" i="21"/>
  <c r="AI17" i="21"/>
  <c r="BI17" i="21" s="1"/>
  <c r="BH17" i="21"/>
  <c r="AQ18" i="21"/>
  <c r="T18" i="21"/>
  <c r="AX17" i="21"/>
  <c r="Y17" i="21"/>
  <c r="AY17" i="21" s="1"/>
  <c r="BN9" i="21"/>
  <c r="BV9" i="21"/>
  <c r="AD10" i="21"/>
  <c r="AZ10" i="21"/>
  <c r="W23" i="21"/>
  <c r="AW22" i="21"/>
  <c r="BX9" i="21" l="1"/>
  <c r="BT9" i="21"/>
  <c r="BU9" i="21"/>
  <c r="BW9" i="21"/>
  <c r="AB10" i="21"/>
  <c r="BD10" i="21"/>
  <c r="AC10" i="21"/>
  <c r="BE10" i="21"/>
  <c r="U18" i="21"/>
  <c r="AT18" i="21"/>
  <c r="W24" i="21"/>
  <c r="AW23" i="21"/>
  <c r="Q19" i="21" l="1"/>
  <c r="S19" i="21"/>
  <c r="AS19" i="21" s="1"/>
  <c r="AU18" i="21"/>
  <c r="X18" i="21"/>
  <c r="AH18" i="21"/>
  <c r="R19" i="21"/>
  <c r="W25" i="21"/>
  <c r="AW24" i="21"/>
  <c r="BB10" i="21"/>
  <c r="AF10" i="21"/>
  <c r="BC10" i="21"/>
  <c r="AG10" i="21"/>
  <c r="BG10" i="21" s="1"/>
  <c r="W26" i="21" l="1"/>
  <c r="AW25" i="21"/>
  <c r="AX18" i="21"/>
  <c r="Y18" i="21"/>
  <c r="AY18" i="21" s="1"/>
  <c r="V10" i="21"/>
  <c r="AA11" i="21" s="1"/>
  <c r="BF10" i="21"/>
  <c r="AR19" i="21"/>
  <c r="AI18" i="21"/>
  <c r="BI18" i="21" s="1"/>
  <c r="BH18" i="21"/>
  <c r="T19" i="21"/>
  <c r="AQ19" i="21"/>
  <c r="U19" i="21" l="1"/>
  <c r="AT19" i="21"/>
  <c r="W27" i="21"/>
  <c r="AW26" i="21"/>
  <c r="AV10" i="21"/>
  <c r="Z11" i="21"/>
  <c r="BV10" i="21" l="1"/>
  <c r="BN10" i="21"/>
  <c r="W28" i="21"/>
  <c r="AW27" i="21"/>
  <c r="AE11" i="21"/>
  <c r="BA11" i="21"/>
  <c r="AZ11" i="21"/>
  <c r="AD11" i="21"/>
  <c r="Q20" i="21"/>
  <c r="S20" i="21"/>
  <c r="AS20" i="21" s="1"/>
  <c r="AU19" i="21"/>
  <c r="X19" i="21"/>
  <c r="AH19" i="21"/>
  <c r="R20" i="21"/>
  <c r="AX19" i="21" l="1"/>
  <c r="Y19" i="21"/>
  <c r="AY19" i="21" s="1"/>
  <c r="W29" i="21"/>
  <c r="AW28" i="21"/>
  <c r="AQ20" i="21"/>
  <c r="T20" i="21"/>
  <c r="AC11" i="21"/>
  <c r="BE11" i="21"/>
  <c r="BD11" i="21"/>
  <c r="AB11" i="21"/>
  <c r="BU10" i="21"/>
  <c r="BW10" i="21"/>
  <c r="BT10" i="21"/>
  <c r="BX10" i="21"/>
  <c r="AI19" i="21"/>
  <c r="BI19" i="21" s="1"/>
  <c r="BH19" i="21"/>
  <c r="AR20" i="21"/>
  <c r="BC11" i="21" l="1"/>
  <c r="AG11" i="21"/>
  <c r="BG11" i="21" s="1"/>
  <c r="U20" i="21"/>
  <c r="AT20" i="21"/>
  <c r="W30" i="21"/>
  <c r="AW29" i="21"/>
  <c r="BB11" i="21"/>
  <c r="AF11" i="21"/>
  <c r="Q21" i="21" l="1"/>
  <c r="S21" i="21"/>
  <c r="AS21" i="21" s="1"/>
  <c r="AU20" i="21"/>
  <c r="X20" i="21"/>
  <c r="AH20" i="21"/>
  <c r="R21" i="21"/>
  <c r="V11" i="21"/>
  <c r="AA12" i="21" s="1"/>
  <c r="BF11" i="21"/>
  <c r="W31" i="21"/>
  <c r="AW30" i="21"/>
  <c r="Z12" i="21" l="1"/>
  <c r="AV11" i="21"/>
  <c r="W32" i="21"/>
  <c r="AW31" i="21"/>
  <c r="AR21" i="21"/>
  <c r="AI20" i="21"/>
  <c r="BI20" i="21" s="1"/>
  <c r="BH20" i="21"/>
  <c r="AX20" i="21"/>
  <c r="Y20" i="21"/>
  <c r="AY20" i="21" s="1"/>
  <c r="AQ21" i="21"/>
  <c r="T21" i="21"/>
  <c r="W33" i="21" l="1"/>
  <c r="AW32" i="21"/>
  <c r="AE12" i="21"/>
  <c r="BA12" i="21"/>
  <c r="BV11" i="21"/>
  <c r="BN11" i="21"/>
  <c r="U21" i="21"/>
  <c r="AT21" i="21"/>
  <c r="AD12" i="21"/>
  <c r="AZ12" i="21"/>
  <c r="BX11" i="21" l="1"/>
  <c r="BW11" i="21"/>
  <c r="BU11" i="21"/>
  <c r="BT11" i="21"/>
  <c r="S22" i="21"/>
  <c r="AS22" i="21" s="1"/>
  <c r="Q22" i="21"/>
  <c r="AU21" i="21"/>
  <c r="X21" i="21"/>
  <c r="AH21" i="21"/>
  <c r="R22" i="21"/>
  <c r="AC12" i="21"/>
  <c r="BE12" i="21"/>
  <c r="AB12" i="21"/>
  <c r="BD12" i="21"/>
  <c r="W34" i="21"/>
  <c r="AW33" i="21"/>
  <c r="BB12" i="21" l="1"/>
  <c r="AF12" i="21"/>
  <c r="BC12" i="21"/>
  <c r="AG12" i="21"/>
  <c r="BG12" i="21" s="1"/>
  <c r="AI21" i="21"/>
  <c r="BI21" i="21" s="1"/>
  <c r="BH21" i="21"/>
  <c r="W35" i="21"/>
  <c r="AW34" i="21"/>
  <c r="AR22" i="21"/>
  <c r="AX21" i="21"/>
  <c r="Y21" i="21"/>
  <c r="AY21" i="21" s="1"/>
  <c r="T22" i="21"/>
  <c r="AQ22" i="21"/>
  <c r="W36" i="21" l="1"/>
  <c r="AW35" i="21"/>
  <c r="BF12" i="21"/>
  <c r="V12" i="21"/>
  <c r="AA13" i="21" s="1"/>
  <c r="U22" i="21"/>
  <c r="AT22" i="21"/>
  <c r="AV12" i="21" l="1"/>
  <c r="Z13" i="21"/>
  <c r="W37" i="21"/>
  <c r="AW36" i="21"/>
  <c r="Q23" i="21"/>
  <c r="S23" i="21"/>
  <c r="AS23" i="21" s="1"/>
  <c r="AU22" i="21"/>
  <c r="X22" i="21"/>
  <c r="R23" i="21"/>
  <c r="AH22" i="21"/>
  <c r="AX22" i="21" l="1"/>
  <c r="Y22" i="21"/>
  <c r="AY22" i="21" s="1"/>
  <c r="AR23" i="21"/>
  <c r="T23" i="21"/>
  <c r="AQ23" i="21"/>
  <c r="AI22" i="21"/>
  <c r="BI22" i="21" s="1"/>
  <c r="BH22" i="21"/>
  <c r="AD13" i="21"/>
  <c r="AZ13" i="21"/>
  <c r="AE13" i="21"/>
  <c r="BA13" i="21"/>
  <c r="W38" i="21"/>
  <c r="AW37" i="21"/>
  <c r="BV12" i="21"/>
  <c r="BN12" i="21"/>
  <c r="BE13" i="21" l="1"/>
  <c r="AC13" i="21"/>
  <c r="AB13" i="21"/>
  <c r="BD13" i="21"/>
  <c r="U23" i="21"/>
  <c r="AT23" i="21"/>
  <c r="W39" i="21"/>
  <c r="AW38" i="21"/>
  <c r="BT12" i="21"/>
  <c r="BU12" i="21"/>
  <c r="BW12" i="21"/>
  <c r="BX12" i="21"/>
  <c r="S24" i="21" l="1"/>
  <c r="AS24" i="21" s="1"/>
  <c r="Q24" i="21"/>
  <c r="AU23" i="21"/>
  <c r="X23" i="21"/>
  <c r="R24" i="21"/>
  <c r="AH23" i="21"/>
  <c r="W40" i="21"/>
  <c r="AW39" i="21"/>
  <c r="AF13" i="21"/>
  <c r="BB13" i="21"/>
  <c r="BC13" i="21"/>
  <c r="AG13" i="21"/>
  <c r="BG13" i="21" s="1"/>
  <c r="AI23" i="21" l="1"/>
  <c r="BI23" i="21" s="1"/>
  <c r="BH23" i="21"/>
  <c r="AX23" i="21"/>
  <c r="Y23" i="21"/>
  <c r="AY23" i="21" s="1"/>
  <c r="BF13" i="21"/>
  <c r="V13" i="21"/>
  <c r="AA14" i="21" s="1"/>
  <c r="AR24" i="21"/>
  <c r="W41" i="21"/>
  <c r="AW40" i="21"/>
  <c r="T24" i="21"/>
  <c r="AQ24" i="21"/>
  <c r="W42" i="21" l="1"/>
  <c r="AW41" i="21"/>
  <c r="U24" i="21"/>
  <c r="AT24" i="21"/>
  <c r="Z14" i="21"/>
  <c r="AV13" i="21"/>
  <c r="BV13" i="21" l="1"/>
  <c r="BN13" i="21"/>
  <c r="Q25" i="21"/>
  <c r="S25" i="21"/>
  <c r="AS25" i="21" s="1"/>
  <c r="AU24" i="21"/>
  <c r="X24" i="21"/>
  <c r="AH24" i="21"/>
  <c r="R25" i="21"/>
  <c r="BA14" i="21"/>
  <c r="AE14" i="21"/>
  <c r="AZ14" i="21"/>
  <c r="AD14" i="21"/>
  <c r="W43" i="21"/>
  <c r="AW42" i="21"/>
  <c r="AC14" i="21" l="1"/>
  <c r="BE14" i="21"/>
  <c r="W44" i="21"/>
  <c r="AW43" i="21"/>
  <c r="AI24" i="21"/>
  <c r="BI24" i="21" s="1"/>
  <c r="BH24" i="21"/>
  <c r="AX24" i="21"/>
  <c r="Y24" i="21"/>
  <c r="AY24" i="21" s="1"/>
  <c r="AB14" i="21"/>
  <c r="BD14" i="21"/>
  <c r="BU13" i="21"/>
  <c r="BW13" i="21"/>
  <c r="BX13" i="21"/>
  <c r="BT13" i="21"/>
  <c r="AR25" i="21"/>
  <c r="T25" i="21"/>
  <c r="AQ25" i="21"/>
  <c r="U25" i="21" l="1"/>
  <c r="AT25" i="21"/>
  <c r="W45" i="21"/>
  <c r="AW44" i="21"/>
  <c r="BB14" i="21"/>
  <c r="AF14" i="21"/>
  <c r="BC14" i="21"/>
  <c r="AG14" i="21"/>
  <c r="BG14" i="21" s="1"/>
  <c r="W46" i="21" l="1"/>
  <c r="AW45" i="21"/>
  <c r="V14" i="21"/>
  <c r="AA15" i="21" s="1"/>
  <c r="BF14" i="21"/>
  <c r="Q26" i="21"/>
  <c r="S26" i="21"/>
  <c r="AS26" i="21" s="1"/>
  <c r="AU25" i="21"/>
  <c r="X25" i="21"/>
  <c r="R26" i="21"/>
  <c r="AH25" i="21"/>
  <c r="AI25" i="21" l="1"/>
  <c r="BI25" i="21" s="1"/>
  <c r="BH25" i="21"/>
  <c r="AR26" i="21"/>
  <c r="AX25" i="21"/>
  <c r="Y25" i="21"/>
  <c r="AY25" i="21" s="1"/>
  <c r="T26" i="21"/>
  <c r="AQ26" i="21"/>
  <c r="AV14" i="21"/>
  <c r="Z15" i="21"/>
  <c r="W47" i="21"/>
  <c r="AW46" i="21"/>
  <c r="W48" i="21" l="1"/>
  <c r="AW47" i="21"/>
  <c r="AE15" i="21"/>
  <c r="BA15" i="21"/>
  <c r="U26" i="21"/>
  <c r="AT26" i="21"/>
  <c r="BV14" i="21"/>
  <c r="BN14" i="21"/>
  <c r="AD15" i="21"/>
  <c r="AZ15" i="21"/>
  <c r="Q27" i="21" l="1"/>
  <c r="S27" i="21"/>
  <c r="AS27" i="21" s="1"/>
  <c r="AU26" i="21"/>
  <c r="X26" i="21"/>
  <c r="AH26" i="21"/>
  <c r="R27" i="21"/>
  <c r="AB15" i="21"/>
  <c r="BD15" i="21"/>
  <c r="BU14" i="21"/>
  <c r="BT14" i="21"/>
  <c r="BW14" i="21"/>
  <c r="BX14" i="21"/>
  <c r="BE15" i="21"/>
  <c r="AC15" i="21"/>
  <c r="W49" i="21"/>
  <c r="AW48" i="21"/>
  <c r="BC15" i="21" l="1"/>
  <c r="AG15" i="21"/>
  <c r="BG15" i="21" s="1"/>
  <c r="BB15" i="21"/>
  <c r="AF15" i="21"/>
  <c r="AR27" i="21"/>
  <c r="AX26" i="21"/>
  <c r="Y26" i="21"/>
  <c r="AY26" i="21" s="1"/>
  <c r="AI26" i="21"/>
  <c r="BI26" i="21" s="1"/>
  <c r="BH26" i="21"/>
  <c r="W50" i="21"/>
  <c r="AW49" i="21"/>
  <c r="AQ27" i="21"/>
  <c r="T27" i="21"/>
  <c r="W51" i="21" l="1"/>
  <c r="AW50" i="21"/>
  <c r="BF15" i="21"/>
  <c r="V15" i="21"/>
  <c r="AA16" i="21" s="1"/>
  <c r="U27" i="21"/>
  <c r="AT27" i="21"/>
  <c r="AV15" i="21" l="1"/>
  <c r="Z16" i="21"/>
  <c r="Q28" i="21"/>
  <c r="S28" i="21"/>
  <c r="AS28" i="21" s="1"/>
  <c r="AU27" i="21"/>
  <c r="X27" i="21"/>
  <c r="R28" i="21"/>
  <c r="AH27" i="21"/>
  <c r="W52" i="21"/>
  <c r="AW51" i="21"/>
  <c r="AX27" i="21" l="1"/>
  <c r="Y27" i="21"/>
  <c r="AY27" i="21" s="1"/>
  <c r="W53" i="21"/>
  <c r="AW52" i="21"/>
  <c r="AR28" i="21"/>
  <c r="T28" i="21"/>
  <c r="AQ28" i="21"/>
  <c r="AZ16" i="21"/>
  <c r="AD16" i="21"/>
  <c r="BA16" i="21"/>
  <c r="AE16" i="21"/>
  <c r="AI27" i="21"/>
  <c r="BI27" i="21" s="1"/>
  <c r="BH27" i="21"/>
  <c r="BN15" i="21"/>
  <c r="BV15" i="21"/>
  <c r="BD16" i="21" l="1"/>
  <c r="AB16" i="21"/>
  <c r="BE16" i="21"/>
  <c r="AC16" i="21"/>
  <c r="U28" i="21"/>
  <c r="AT28" i="21"/>
  <c r="W54" i="21"/>
  <c r="AW53" i="21"/>
  <c r="BU15" i="21"/>
  <c r="BX15" i="21"/>
  <c r="BT15" i="21"/>
  <c r="BW15" i="21"/>
  <c r="W55" i="21" l="1"/>
  <c r="AW54" i="21"/>
  <c r="Q29" i="21"/>
  <c r="S29" i="21"/>
  <c r="AS29" i="21" s="1"/>
  <c r="AU28" i="21"/>
  <c r="X28" i="21"/>
  <c r="AH28" i="21"/>
  <c r="R29" i="21"/>
  <c r="AG16" i="21"/>
  <c r="BG16" i="21" s="1"/>
  <c r="BC16" i="21"/>
  <c r="BB16" i="21"/>
  <c r="AF16" i="21"/>
  <c r="V16" i="21" l="1"/>
  <c r="AA17" i="21" s="1"/>
  <c r="BF16" i="21"/>
  <c r="AI28" i="21"/>
  <c r="BI28" i="21" s="1"/>
  <c r="BH28" i="21"/>
  <c r="AX28" i="21"/>
  <c r="Y28" i="21"/>
  <c r="AY28" i="21" s="1"/>
  <c r="AR29" i="21"/>
  <c r="T29" i="21"/>
  <c r="AQ29" i="21"/>
  <c r="W56" i="21"/>
  <c r="AW55" i="21"/>
  <c r="U29" i="21" l="1"/>
  <c r="AT29" i="21"/>
  <c r="W57" i="21"/>
  <c r="AW56" i="21"/>
  <c r="Z17" i="21"/>
  <c r="AV16" i="21"/>
  <c r="BV16" i="21" l="1"/>
  <c r="BN16" i="21"/>
  <c r="AD17" i="21"/>
  <c r="AZ17" i="21"/>
  <c r="BA17" i="21"/>
  <c r="AE17" i="21"/>
  <c r="W58" i="21"/>
  <c r="AW57" i="21"/>
  <c r="Q30" i="21"/>
  <c r="S30" i="21"/>
  <c r="AS30" i="21" s="1"/>
  <c r="AU29" i="21"/>
  <c r="X29" i="21"/>
  <c r="AH29" i="21"/>
  <c r="R30" i="21"/>
  <c r="W59" i="21" l="1"/>
  <c r="AW58" i="21"/>
  <c r="AQ30" i="21"/>
  <c r="T30" i="21"/>
  <c r="AC17" i="21"/>
  <c r="BE17" i="21"/>
  <c r="AB17" i="21"/>
  <c r="BD17" i="21"/>
  <c r="AX29" i="21"/>
  <c r="Y29" i="21"/>
  <c r="AY29" i="21" s="1"/>
  <c r="AR30" i="21"/>
  <c r="BT16" i="21"/>
  <c r="BU16" i="21"/>
  <c r="BW16" i="21"/>
  <c r="BX16" i="21"/>
  <c r="AI29" i="21"/>
  <c r="BI29" i="21" s="1"/>
  <c r="BH29" i="21"/>
  <c r="BB17" i="21" l="1"/>
  <c r="AF17" i="21"/>
  <c r="W60" i="21"/>
  <c r="AW59" i="21"/>
  <c r="BC17" i="21"/>
  <c r="AG17" i="21"/>
  <c r="BG17" i="21" s="1"/>
  <c r="U30" i="21"/>
  <c r="AT30" i="21"/>
  <c r="S31" i="21" l="1"/>
  <c r="AS31" i="21" s="1"/>
  <c r="Q31" i="21"/>
  <c r="AU30" i="21"/>
  <c r="X30" i="21"/>
  <c r="AH30" i="21"/>
  <c r="R31" i="21"/>
  <c r="V17" i="21"/>
  <c r="AA18" i="21" s="1"/>
  <c r="BF17" i="21"/>
  <c r="W61" i="21"/>
  <c r="AW60" i="21"/>
  <c r="AV17" i="21" l="1"/>
  <c r="Z18" i="21"/>
  <c r="AX30" i="21"/>
  <c r="Y30" i="21"/>
  <c r="AY30" i="21" s="1"/>
  <c r="W62" i="21"/>
  <c r="AW61" i="21"/>
  <c r="AR31" i="21"/>
  <c r="AI30" i="21"/>
  <c r="BI30" i="21" s="1"/>
  <c r="BH30" i="21"/>
  <c r="T31" i="21"/>
  <c r="AQ31" i="21"/>
  <c r="U31" i="21" l="1"/>
  <c r="AT31" i="21"/>
  <c r="W63" i="21"/>
  <c r="AW62" i="21"/>
  <c r="AZ18" i="21"/>
  <c r="AD18" i="21"/>
  <c r="BV17" i="21"/>
  <c r="BN17" i="21"/>
  <c r="BA18" i="21"/>
  <c r="AE18" i="21"/>
  <c r="BE18" i="21" l="1"/>
  <c r="AC18" i="21"/>
  <c r="AB18" i="21"/>
  <c r="BD18" i="21"/>
  <c r="BW17" i="21"/>
  <c r="BU17" i="21"/>
  <c r="BX17" i="21"/>
  <c r="BT17" i="21"/>
  <c r="W64" i="21"/>
  <c r="AW63" i="21"/>
  <c r="Q32" i="21"/>
  <c r="S32" i="21"/>
  <c r="AS32" i="21" s="1"/>
  <c r="AU31" i="21"/>
  <c r="X31" i="21"/>
  <c r="AH31" i="21"/>
  <c r="R32" i="21"/>
  <c r="AX31" i="21" l="1"/>
  <c r="Y31" i="21"/>
  <c r="AY31" i="21" s="1"/>
  <c r="W65" i="21"/>
  <c r="AW64" i="21"/>
  <c r="AQ32" i="21"/>
  <c r="T32" i="21"/>
  <c r="BB18" i="21"/>
  <c r="AF18" i="21"/>
  <c r="AR32" i="21"/>
  <c r="AG18" i="21"/>
  <c r="BG18" i="21" s="1"/>
  <c r="BC18" i="21"/>
  <c r="AI31" i="21"/>
  <c r="BI31" i="21" s="1"/>
  <c r="BH31" i="21"/>
  <c r="BF18" i="21" l="1"/>
  <c r="V18" i="21"/>
  <c r="AA19" i="21" s="1"/>
  <c r="W66" i="21"/>
  <c r="AW65" i="21"/>
  <c r="U32" i="21"/>
  <c r="AT32" i="21"/>
  <c r="AV18" i="21" l="1"/>
  <c r="Z19" i="21"/>
  <c r="S33" i="21"/>
  <c r="AS33" i="21" s="1"/>
  <c r="Q33" i="21"/>
  <c r="AU32" i="21"/>
  <c r="X32" i="21"/>
  <c r="AH32" i="21"/>
  <c r="R33" i="21"/>
  <c r="W67" i="21"/>
  <c r="AW66" i="21"/>
  <c r="AI32" i="21" l="1"/>
  <c r="BI32" i="21" s="1"/>
  <c r="BH32" i="21"/>
  <c r="W68" i="21"/>
  <c r="AW67" i="21"/>
  <c r="AD19" i="21"/>
  <c r="AZ19" i="21"/>
  <c r="AX32" i="21"/>
  <c r="Y32" i="21"/>
  <c r="AY32" i="21" s="1"/>
  <c r="T33" i="21"/>
  <c r="AQ33" i="21"/>
  <c r="BV18" i="21"/>
  <c r="BN18" i="21"/>
  <c r="AR33" i="21"/>
  <c r="BA19" i="21"/>
  <c r="AE19" i="21"/>
  <c r="BW18" i="21" l="1"/>
  <c r="BX18" i="21"/>
  <c r="BU18" i="21"/>
  <c r="BT18" i="21"/>
  <c r="W69" i="21"/>
  <c r="AW68" i="21"/>
  <c r="AB19" i="21"/>
  <c r="BD19" i="21"/>
  <c r="AC19" i="21"/>
  <c r="BE19" i="21"/>
  <c r="U33" i="21"/>
  <c r="AT33" i="21"/>
  <c r="Q34" i="21" l="1"/>
  <c r="S34" i="21"/>
  <c r="AS34" i="21" s="1"/>
  <c r="AU33" i="21"/>
  <c r="X33" i="21"/>
  <c r="AH33" i="21"/>
  <c r="R34" i="21"/>
  <c r="BC19" i="21"/>
  <c r="AG19" i="21"/>
  <c r="BG19" i="21" s="1"/>
  <c r="AF19" i="21"/>
  <c r="BB19" i="21"/>
  <c r="W70" i="21"/>
  <c r="AW69" i="21"/>
  <c r="W71" i="21" l="1"/>
  <c r="AW70" i="21"/>
  <c r="AX33" i="21"/>
  <c r="Y33" i="21"/>
  <c r="AY33" i="21" s="1"/>
  <c r="AR34" i="21"/>
  <c r="AI33" i="21"/>
  <c r="BI33" i="21" s="1"/>
  <c r="BH33" i="21"/>
  <c r="V19" i="21"/>
  <c r="AA20" i="21" s="1"/>
  <c r="BF19" i="21"/>
  <c r="AQ34" i="21"/>
  <c r="T34" i="21"/>
  <c r="AV19" i="21" l="1"/>
  <c r="Z20" i="21"/>
  <c r="W72" i="21"/>
  <c r="AW71" i="21"/>
  <c r="U34" i="21"/>
  <c r="AT34" i="21"/>
  <c r="AZ20" i="21" l="1"/>
  <c r="AD20" i="21"/>
  <c r="W73" i="21"/>
  <c r="AW72" i="21"/>
  <c r="BV19" i="21"/>
  <c r="BN19" i="21"/>
  <c r="Q35" i="21"/>
  <c r="S35" i="21"/>
  <c r="AS35" i="21" s="1"/>
  <c r="AU34" i="21"/>
  <c r="X34" i="21"/>
  <c r="R35" i="21"/>
  <c r="AH34" i="21"/>
  <c r="AE20" i="21"/>
  <c r="BA20" i="21"/>
  <c r="BH34" i="21" l="1"/>
  <c r="AI34" i="21"/>
  <c r="BI34" i="21" s="1"/>
  <c r="AX34" i="21"/>
  <c r="Y34" i="21"/>
  <c r="AY34" i="21" s="1"/>
  <c r="BT19" i="21"/>
  <c r="BW19" i="21"/>
  <c r="BU19" i="21"/>
  <c r="BX19" i="21"/>
  <c r="AB20" i="21"/>
  <c r="BD20" i="21"/>
  <c r="AR35" i="21"/>
  <c r="T35" i="21"/>
  <c r="AQ35" i="21"/>
  <c r="W74" i="21"/>
  <c r="AW73" i="21"/>
  <c r="AC20" i="21"/>
  <c r="BE20" i="21"/>
  <c r="AT35" i="21" l="1"/>
  <c r="U35" i="21"/>
  <c r="BB20" i="21"/>
  <c r="AF20" i="21"/>
  <c r="AG20" i="21"/>
  <c r="BG20" i="21" s="1"/>
  <c r="BC20" i="21"/>
  <c r="W75" i="21"/>
  <c r="AW74" i="21"/>
  <c r="W76" i="21" l="1"/>
  <c r="AW75" i="21"/>
  <c r="AU35" i="21"/>
  <c r="Q36" i="21"/>
  <c r="S36" i="21"/>
  <c r="AS36" i="21" s="1"/>
  <c r="X35" i="21"/>
  <c r="AH35" i="21"/>
  <c r="R36" i="21"/>
  <c r="BF20" i="21"/>
  <c r="V20" i="21"/>
  <c r="AA21" i="21" s="1"/>
  <c r="AI35" i="21" l="1"/>
  <c r="BI35" i="21" s="1"/>
  <c r="BH35" i="21"/>
  <c r="AV20" i="21"/>
  <c r="Z21" i="21"/>
  <c r="AQ36" i="21"/>
  <c r="T36" i="21"/>
  <c r="AR36" i="21"/>
  <c r="W77" i="21"/>
  <c r="AW76" i="21"/>
  <c r="AX35" i="21"/>
  <c r="Y35" i="21"/>
  <c r="AY35" i="21" s="1"/>
  <c r="AD21" i="21" l="1"/>
  <c r="AZ21" i="21"/>
  <c r="U36" i="21"/>
  <c r="AT36" i="21"/>
  <c r="BA21" i="21"/>
  <c r="AE21" i="21"/>
  <c r="BV20" i="21"/>
  <c r="BN20" i="21"/>
  <c r="W78" i="21"/>
  <c r="AW77" i="21"/>
  <c r="W79" i="21" l="1"/>
  <c r="AW78" i="21"/>
  <c r="BE21" i="21"/>
  <c r="AC21" i="21"/>
  <c r="BW20" i="21"/>
  <c r="BU20" i="21"/>
  <c r="BX20" i="21"/>
  <c r="BT20" i="21"/>
  <c r="AU36" i="21"/>
  <c r="Q37" i="21"/>
  <c r="S37" i="21"/>
  <c r="AS37" i="21" s="1"/>
  <c r="X36" i="21"/>
  <c r="R37" i="21"/>
  <c r="AH36" i="21"/>
  <c r="AB21" i="21"/>
  <c r="BD21" i="21"/>
  <c r="AQ37" i="21" l="1"/>
  <c r="T37" i="21"/>
  <c r="AX36" i="21"/>
  <c r="Y36" i="21"/>
  <c r="AY36" i="21" s="1"/>
  <c r="BC21" i="21"/>
  <c r="AG21" i="21"/>
  <c r="BG21" i="21" s="1"/>
  <c r="AR37" i="21"/>
  <c r="BB21" i="21"/>
  <c r="AF21" i="21"/>
  <c r="W80" i="21"/>
  <c r="AW79" i="21"/>
  <c r="AI36" i="21"/>
  <c r="BI36" i="21" s="1"/>
  <c r="BH36" i="21"/>
  <c r="W81" i="21" l="1"/>
  <c r="AW80" i="21"/>
  <c r="BF21" i="21"/>
  <c r="V21" i="21"/>
  <c r="AA22" i="21" s="1"/>
  <c r="AT37" i="21"/>
  <c r="U37" i="21"/>
  <c r="AU37" i="21" l="1"/>
  <c r="Q38" i="21"/>
  <c r="S38" i="21"/>
  <c r="AS38" i="21" s="1"/>
  <c r="X37" i="21"/>
  <c r="AH37" i="21"/>
  <c r="R38" i="21"/>
  <c r="AV21" i="21"/>
  <c r="Z22" i="21"/>
  <c r="AW81" i="21"/>
  <c r="AZ22" i="21" l="1"/>
  <c r="AD22" i="21"/>
  <c r="BV21" i="21"/>
  <c r="BN21" i="21"/>
  <c r="AE22" i="21"/>
  <c r="BA22" i="21"/>
  <c r="AR38" i="21"/>
  <c r="AX37" i="21"/>
  <c r="Y37" i="21"/>
  <c r="AY37" i="21" s="1"/>
  <c r="T38" i="21"/>
  <c r="AQ38" i="21"/>
  <c r="AI37" i="21"/>
  <c r="BI37" i="21" s="1"/>
  <c r="BH37" i="21"/>
  <c r="BX21" i="21" l="1"/>
  <c r="BT21" i="21"/>
  <c r="BU21" i="21"/>
  <c r="BW21" i="21"/>
  <c r="U38" i="21"/>
  <c r="AT38" i="21"/>
  <c r="BD22" i="21"/>
  <c r="AB22" i="21"/>
  <c r="AC22" i="21"/>
  <c r="BE22" i="21"/>
  <c r="BC22" i="21" l="1"/>
  <c r="AG22" i="21"/>
  <c r="BG22" i="21" s="1"/>
  <c r="BB22" i="21"/>
  <c r="AF22" i="21"/>
  <c r="Q39" i="21"/>
  <c r="S39" i="21"/>
  <c r="AS39" i="21" s="1"/>
  <c r="AU38" i="21"/>
  <c r="X38" i="21"/>
  <c r="R39" i="21"/>
  <c r="AH38" i="21"/>
  <c r="AX38" i="21" l="1"/>
  <c r="Y38" i="21"/>
  <c r="AY38" i="21" s="1"/>
  <c r="AR39" i="21"/>
  <c r="AQ39" i="21"/>
  <c r="T39" i="21"/>
  <c r="V22" i="21"/>
  <c r="AA23" i="21" s="1"/>
  <c r="BF22" i="21"/>
  <c r="BH38" i="21"/>
  <c r="AI38" i="21"/>
  <c r="BI38" i="21" s="1"/>
  <c r="AT39" i="21" l="1"/>
  <c r="U39" i="21"/>
  <c r="Z23" i="21"/>
  <c r="AV22" i="21"/>
  <c r="BN22" i="21" l="1"/>
  <c r="BV22" i="21"/>
  <c r="AD23" i="21"/>
  <c r="AZ23" i="21"/>
  <c r="AU39" i="21"/>
  <c r="Q40" i="21"/>
  <c r="S40" i="21"/>
  <c r="AS40" i="21" s="1"/>
  <c r="X39" i="21"/>
  <c r="R40" i="21"/>
  <c r="AH39" i="21"/>
  <c r="BA23" i="21"/>
  <c r="AE23" i="21"/>
  <c r="AX39" i="21" l="1"/>
  <c r="Y39" i="21"/>
  <c r="AY39" i="21" s="1"/>
  <c r="T40" i="21"/>
  <c r="AQ40" i="21"/>
  <c r="AC23" i="21"/>
  <c r="BE23" i="21"/>
  <c r="AR40" i="21"/>
  <c r="AI39" i="21"/>
  <c r="BI39" i="21" s="1"/>
  <c r="BH39" i="21"/>
  <c r="AB23" i="21"/>
  <c r="BD23" i="21"/>
  <c r="BU22" i="21"/>
  <c r="BT22" i="21"/>
  <c r="BX22" i="21"/>
  <c r="BW22" i="21"/>
  <c r="BC23" i="21" l="1"/>
  <c r="AG23" i="21"/>
  <c r="BG23" i="21" s="1"/>
  <c r="BB23" i="21"/>
  <c r="AF23" i="21"/>
  <c r="U40" i="21"/>
  <c r="AT40" i="21"/>
  <c r="Q41" i="21" l="1"/>
  <c r="S41" i="21"/>
  <c r="AS41" i="21" s="1"/>
  <c r="AU40" i="21"/>
  <c r="X40" i="21"/>
  <c r="AH40" i="21"/>
  <c r="R41" i="21"/>
  <c r="BF23" i="21"/>
  <c r="V23" i="21"/>
  <c r="AA24" i="21" s="1"/>
  <c r="BH40" i="21" l="1"/>
  <c r="AI40" i="21"/>
  <c r="BI40" i="21" s="1"/>
  <c r="AX40" i="21"/>
  <c r="Y40" i="21"/>
  <c r="AY40" i="21" s="1"/>
  <c r="AV23" i="21"/>
  <c r="Z24" i="21"/>
  <c r="AR41" i="21"/>
  <c r="AQ41" i="21"/>
  <c r="T41" i="21"/>
  <c r="AT41" i="21" l="1"/>
  <c r="U41" i="21"/>
  <c r="BA24" i="21"/>
  <c r="AE24" i="21"/>
  <c r="AD24" i="21"/>
  <c r="AZ24" i="21"/>
  <c r="BV23" i="21"/>
  <c r="BN23" i="21"/>
  <c r="BE24" i="21" l="1"/>
  <c r="AC24" i="21"/>
  <c r="AU41" i="21"/>
  <c r="Q42" i="21"/>
  <c r="S42" i="21"/>
  <c r="AS42" i="21" s="1"/>
  <c r="X41" i="21"/>
  <c r="AH41" i="21"/>
  <c r="R42" i="21"/>
  <c r="BU23" i="21"/>
  <c r="BX23" i="21"/>
  <c r="BT23" i="21"/>
  <c r="BW23" i="21"/>
  <c r="AB24" i="21"/>
  <c r="BD24" i="21"/>
  <c r="AI41" i="21" l="1"/>
  <c r="BI41" i="21" s="1"/>
  <c r="BH41" i="21"/>
  <c r="AR42" i="21"/>
  <c r="AX41" i="21"/>
  <c r="Y41" i="21"/>
  <c r="AY41" i="21" s="1"/>
  <c r="T42" i="21"/>
  <c r="AQ42" i="21"/>
  <c r="BC24" i="21"/>
  <c r="AG24" i="21"/>
  <c r="BG24" i="21" s="1"/>
  <c r="BB24" i="21"/>
  <c r="AF24" i="21"/>
  <c r="U42" i="21" l="1"/>
  <c r="AT42" i="21"/>
  <c r="V24" i="21"/>
  <c r="AA25" i="21" s="1"/>
  <c r="BF24" i="21"/>
  <c r="Z25" i="21" l="1"/>
  <c r="AV24" i="21"/>
  <c r="Q43" i="21"/>
  <c r="S43" i="21"/>
  <c r="AS43" i="21" s="1"/>
  <c r="AU42" i="21"/>
  <c r="X42" i="21"/>
  <c r="AH42" i="21"/>
  <c r="R43" i="21"/>
  <c r="AX42" i="21" l="1"/>
  <c r="Y42" i="21"/>
  <c r="AY42" i="21" s="1"/>
  <c r="T43" i="21"/>
  <c r="AQ43" i="21"/>
  <c r="BH42" i="21"/>
  <c r="AI42" i="21"/>
  <c r="BI42" i="21" s="1"/>
  <c r="BN24" i="21"/>
  <c r="BV24" i="21"/>
  <c r="AR43" i="21"/>
  <c r="AE25" i="21"/>
  <c r="BA25" i="21"/>
  <c r="AZ25" i="21"/>
  <c r="AD25" i="21"/>
  <c r="BU24" i="21" l="1"/>
  <c r="BX24" i="21"/>
  <c r="BT24" i="21"/>
  <c r="BW24" i="21"/>
  <c r="AC25" i="21"/>
  <c r="BE25" i="21"/>
  <c r="AT43" i="21"/>
  <c r="U43" i="21"/>
  <c r="AB25" i="21"/>
  <c r="BD25" i="21"/>
  <c r="AU43" i="21" l="1"/>
  <c r="Q44" i="21"/>
  <c r="S44" i="21"/>
  <c r="AS44" i="21" s="1"/>
  <c r="X43" i="21"/>
  <c r="R44" i="21"/>
  <c r="AH43" i="21"/>
  <c r="BB25" i="21"/>
  <c r="AF25" i="21"/>
  <c r="BC25" i="21"/>
  <c r="AG25" i="21"/>
  <c r="BG25" i="21" s="1"/>
  <c r="AI43" i="21" l="1"/>
  <c r="BI43" i="21" s="1"/>
  <c r="BH43" i="21"/>
  <c r="AR44" i="21"/>
  <c r="AX43" i="21"/>
  <c r="Y43" i="21"/>
  <c r="AY43" i="21" s="1"/>
  <c r="T44" i="21"/>
  <c r="AQ44" i="21"/>
  <c r="V25" i="21"/>
  <c r="AA26" i="21" s="1"/>
  <c r="BF25" i="21"/>
  <c r="U44" i="21" l="1"/>
  <c r="AT44" i="21"/>
  <c r="AV25" i="21"/>
  <c r="Z26" i="21"/>
  <c r="BN25" i="21" l="1"/>
  <c r="BV25" i="21"/>
  <c r="AZ26" i="21"/>
  <c r="AD26" i="21"/>
  <c r="AE26" i="21"/>
  <c r="BA26" i="21"/>
  <c r="Q45" i="21"/>
  <c r="S45" i="21"/>
  <c r="AS45" i="21" s="1"/>
  <c r="AU44" i="21"/>
  <c r="X44" i="21"/>
  <c r="R45" i="21"/>
  <c r="AH44" i="21"/>
  <c r="AX44" i="21" l="1"/>
  <c r="Y44" i="21"/>
  <c r="AY44" i="21" s="1"/>
  <c r="AC26" i="21"/>
  <c r="BE26" i="21"/>
  <c r="BH44" i="21"/>
  <c r="AI44" i="21"/>
  <c r="BI44" i="21" s="1"/>
  <c r="T45" i="21"/>
  <c r="AQ45" i="21"/>
  <c r="AB26" i="21"/>
  <c r="BD26" i="21"/>
  <c r="AR45" i="21"/>
  <c r="BX25" i="21"/>
  <c r="BW25" i="21"/>
  <c r="BU25" i="21"/>
  <c r="BT25" i="21"/>
  <c r="AT45" i="21" l="1"/>
  <c r="U45" i="21"/>
  <c r="BB26" i="21"/>
  <c r="AF26" i="21"/>
  <c r="BC26" i="21"/>
  <c r="AG26" i="21"/>
  <c r="BG26" i="21" s="1"/>
  <c r="BF26" i="21" l="1"/>
  <c r="V26" i="21"/>
  <c r="AA27" i="21" s="1"/>
  <c r="AU45" i="21"/>
  <c r="Q46" i="21"/>
  <c r="S46" i="21"/>
  <c r="AS46" i="21" s="1"/>
  <c r="X45" i="21"/>
  <c r="R46" i="21"/>
  <c r="AH45" i="21"/>
  <c r="AX45" i="21" l="1"/>
  <c r="Y45" i="21"/>
  <c r="AY45" i="21" s="1"/>
  <c r="AI45" i="21"/>
  <c r="BI45" i="21" s="1"/>
  <c r="BH45" i="21"/>
  <c r="AR46" i="21"/>
  <c r="AV26" i="21"/>
  <c r="Z27" i="21"/>
  <c r="AQ46" i="21"/>
  <c r="T46" i="21"/>
  <c r="AD27" i="21" l="1"/>
  <c r="AZ27" i="21"/>
  <c r="AE27" i="21"/>
  <c r="BA27" i="21"/>
  <c r="U46" i="21"/>
  <c r="AT46" i="21"/>
  <c r="BN26" i="21"/>
  <c r="BV26" i="21"/>
  <c r="Q47" i="21" l="1"/>
  <c r="S47" i="21"/>
  <c r="AS47" i="21" s="1"/>
  <c r="AU46" i="21"/>
  <c r="X46" i="21"/>
  <c r="AH46" i="21"/>
  <c r="R47" i="21"/>
  <c r="BU26" i="21"/>
  <c r="BW26" i="21"/>
  <c r="BX26" i="21"/>
  <c r="BT26" i="21"/>
  <c r="BE27" i="21"/>
  <c r="AC27" i="21"/>
  <c r="BD27" i="21"/>
  <c r="AB27" i="21"/>
  <c r="BB27" i="21" l="1"/>
  <c r="AF27" i="21"/>
  <c r="BH46" i="21"/>
  <c r="AI46" i="21"/>
  <c r="BI46" i="21" s="1"/>
  <c r="AX46" i="21"/>
  <c r="Y46" i="21"/>
  <c r="AY46" i="21" s="1"/>
  <c r="BC27" i="21"/>
  <c r="AG27" i="21"/>
  <c r="BG27" i="21" s="1"/>
  <c r="AR47" i="21"/>
  <c r="AQ47" i="21"/>
  <c r="T47" i="21"/>
  <c r="AT47" i="21" l="1"/>
  <c r="U47" i="21"/>
  <c r="V27" i="21"/>
  <c r="AA28" i="21" s="1"/>
  <c r="BF27" i="21"/>
  <c r="AU47" i="21" l="1"/>
  <c r="Q48" i="21"/>
  <c r="S48" i="21"/>
  <c r="AS48" i="21" s="1"/>
  <c r="X47" i="21"/>
  <c r="R48" i="21"/>
  <c r="AH47" i="21"/>
  <c r="Z28" i="21"/>
  <c r="AV27" i="21"/>
  <c r="BV27" i="21" l="1"/>
  <c r="BN27" i="21"/>
  <c r="AE28" i="21"/>
  <c r="BA28" i="21"/>
  <c r="AI47" i="21"/>
  <c r="BI47" i="21" s="1"/>
  <c r="BH47" i="21"/>
  <c r="AD28" i="21"/>
  <c r="AZ28" i="21"/>
  <c r="AR48" i="21"/>
  <c r="AQ48" i="21"/>
  <c r="T48" i="21"/>
  <c r="AX47" i="21"/>
  <c r="Y47" i="21"/>
  <c r="AY47" i="21" s="1"/>
  <c r="U48" i="21" l="1"/>
  <c r="AT48" i="21"/>
  <c r="AC28" i="21"/>
  <c r="BE28" i="21"/>
  <c r="BU27" i="21"/>
  <c r="BW27" i="21"/>
  <c r="BT27" i="21"/>
  <c r="BX27" i="21"/>
  <c r="BD28" i="21"/>
  <c r="AB28" i="21"/>
  <c r="BB28" i="21" l="1"/>
  <c r="AF28" i="21"/>
  <c r="BC28" i="21"/>
  <c r="AG28" i="21"/>
  <c r="BG28" i="21" s="1"/>
  <c r="Q49" i="21"/>
  <c r="S49" i="21"/>
  <c r="AS49" i="21" s="1"/>
  <c r="AU48" i="21"/>
  <c r="X48" i="21"/>
  <c r="AH48" i="21"/>
  <c r="R49" i="21"/>
  <c r="BH48" i="21" l="1"/>
  <c r="AI48" i="21"/>
  <c r="BI48" i="21" s="1"/>
  <c r="AR49" i="21"/>
  <c r="AX48" i="21"/>
  <c r="Y48" i="21"/>
  <c r="AY48" i="21" s="1"/>
  <c r="T49" i="21"/>
  <c r="AQ49" i="21"/>
  <c r="V28" i="21"/>
  <c r="AA29" i="21" s="1"/>
  <c r="BF28" i="21"/>
  <c r="AV28" i="21" l="1"/>
  <c r="Z29" i="21"/>
  <c r="AT49" i="21"/>
  <c r="U49" i="21"/>
  <c r="AU49" i="21" l="1"/>
  <c r="Q50" i="21"/>
  <c r="S50" i="21"/>
  <c r="AS50" i="21" s="1"/>
  <c r="X49" i="21"/>
  <c r="R50" i="21"/>
  <c r="AH49" i="21"/>
  <c r="AD29" i="21"/>
  <c r="AZ29" i="21"/>
  <c r="BA29" i="21"/>
  <c r="AE29" i="21"/>
  <c r="BV28" i="21"/>
  <c r="BN28" i="21"/>
  <c r="BT28" i="21" l="1"/>
  <c r="BX28" i="21"/>
  <c r="BW28" i="21"/>
  <c r="BU28" i="21"/>
  <c r="AC29" i="21"/>
  <c r="BE29" i="21"/>
  <c r="AB29" i="21"/>
  <c r="BD29" i="21"/>
  <c r="AI49" i="21"/>
  <c r="BI49" i="21" s="1"/>
  <c r="BH49" i="21"/>
  <c r="AR50" i="21"/>
  <c r="AQ50" i="21"/>
  <c r="T50" i="21"/>
  <c r="AX49" i="21"/>
  <c r="Y49" i="21"/>
  <c r="AY49" i="21" s="1"/>
  <c r="BB29" i="21" l="1"/>
  <c r="AF29" i="21"/>
  <c r="BC29" i="21"/>
  <c r="AG29" i="21"/>
  <c r="BG29" i="21" s="1"/>
  <c r="U50" i="21"/>
  <c r="AT50" i="21"/>
  <c r="Q51" i="21" l="1"/>
  <c r="S51" i="21"/>
  <c r="AS51" i="21" s="1"/>
  <c r="AU50" i="21"/>
  <c r="X50" i="21"/>
  <c r="AH50" i="21"/>
  <c r="R51" i="21"/>
  <c r="BF29" i="21"/>
  <c r="V29" i="21"/>
  <c r="AA30" i="21" s="1"/>
  <c r="AR51" i="21" l="1"/>
  <c r="AV29" i="21"/>
  <c r="Z30" i="21"/>
  <c r="BH50" i="21"/>
  <c r="AI50" i="21"/>
  <c r="BI50" i="21" s="1"/>
  <c r="AX50" i="21"/>
  <c r="Y50" i="21"/>
  <c r="AY50" i="21" s="1"/>
  <c r="T51" i="21"/>
  <c r="AQ51" i="21"/>
  <c r="AT51" i="21" l="1"/>
  <c r="U51" i="21"/>
  <c r="AE30" i="21"/>
  <c r="BA30" i="21"/>
  <c r="AD30" i="21"/>
  <c r="AZ30" i="21"/>
  <c r="BN29" i="21"/>
  <c r="BV29" i="21"/>
  <c r="BU29" i="21" l="1"/>
  <c r="BW29" i="21"/>
  <c r="BT29" i="21"/>
  <c r="BX29" i="21"/>
  <c r="BD30" i="21"/>
  <c r="AB30" i="21"/>
  <c r="BE30" i="21"/>
  <c r="AC30" i="21"/>
  <c r="Q52" i="21"/>
  <c r="AU51" i="21"/>
  <c r="S52" i="21"/>
  <c r="AS52" i="21" s="1"/>
  <c r="X51" i="21"/>
  <c r="R52" i="21"/>
  <c r="AH51" i="21"/>
  <c r="AI51" i="21" l="1"/>
  <c r="BI51" i="21" s="1"/>
  <c r="BH51" i="21"/>
  <c r="AX51" i="21"/>
  <c r="Y51" i="21"/>
  <c r="AY51" i="21" s="1"/>
  <c r="BB30" i="21"/>
  <c r="AF30" i="21"/>
  <c r="AR52" i="21"/>
  <c r="T52" i="21"/>
  <c r="AQ52" i="21"/>
  <c r="BC30" i="21"/>
  <c r="AG30" i="21"/>
  <c r="BG30" i="21" s="1"/>
  <c r="U52" i="21" l="1"/>
  <c r="AT52" i="21"/>
  <c r="V30" i="21"/>
  <c r="AA31" i="21" s="1"/>
  <c r="BF30" i="21"/>
  <c r="AV30" i="21" l="1"/>
  <c r="Z31" i="21"/>
  <c r="Q53" i="21"/>
  <c r="S53" i="21"/>
  <c r="AS53" i="21" s="1"/>
  <c r="AU52" i="21"/>
  <c r="X52" i="21"/>
  <c r="AH52" i="21"/>
  <c r="R53" i="21"/>
  <c r="AX52" i="21" l="1"/>
  <c r="Y52" i="21"/>
  <c r="AY52" i="21" s="1"/>
  <c r="AI52" i="21"/>
  <c r="BI52" i="21" s="1"/>
  <c r="BH52" i="21"/>
  <c r="AQ53" i="21"/>
  <c r="T53" i="21"/>
  <c r="AD31" i="21"/>
  <c r="AZ31" i="21"/>
  <c r="BV30" i="21"/>
  <c r="BN30" i="21"/>
  <c r="AR53" i="21"/>
  <c r="AE31" i="21"/>
  <c r="BA31" i="21"/>
  <c r="BU30" i="21" l="1"/>
  <c r="BW30" i="21"/>
  <c r="BT30" i="21"/>
  <c r="BX30" i="21"/>
  <c r="AT53" i="21"/>
  <c r="U53" i="21"/>
  <c r="AC31" i="21"/>
  <c r="BE31" i="21"/>
  <c r="BD31" i="21"/>
  <c r="AB31" i="21"/>
  <c r="Q54" i="21" l="1"/>
  <c r="AU53" i="21"/>
  <c r="S54" i="21"/>
  <c r="AS54" i="21" s="1"/>
  <c r="X53" i="21"/>
  <c r="AH53" i="21"/>
  <c r="R54" i="21"/>
  <c r="AF31" i="21"/>
  <c r="BB31" i="21"/>
  <c r="BC31" i="21"/>
  <c r="AG31" i="21"/>
  <c r="BG31" i="21" s="1"/>
  <c r="V31" i="21" l="1"/>
  <c r="AA32" i="21" s="1"/>
  <c r="BF31" i="21"/>
  <c r="AX53" i="21"/>
  <c r="Y53" i="21"/>
  <c r="AY53" i="21" s="1"/>
  <c r="AR54" i="21"/>
  <c r="AI53" i="21"/>
  <c r="BI53" i="21" s="1"/>
  <c r="BH53" i="21"/>
  <c r="T54" i="21"/>
  <c r="AQ54" i="21"/>
  <c r="U54" i="21" l="1"/>
  <c r="AT54" i="21"/>
  <c r="Z32" i="21"/>
  <c r="AV31" i="21"/>
  <c r="AZ32" i="21" l="1"/>
  <c r="AD32" i="21"/>
  <c r="BA32" i="21"/>
  <c r="AE32" i="21"/>
  <c r="BN31" i="21"/>
  <c r="BV31" i="21"/>
  <c r="Q55" i="21"/>
  <c r="S55" i="21"/>
  <c r="AS55" i="21" s="1"/>
  <c r="AU54" i="21"/>
  <c r="X54" i="21"/>
  <c r="R55" i="21"/>
  <c r="AH54" i="21"/>
  <c r="AR55" i="21" l="1"/>
  <c r="BH54" i="21"/>
  <c r="AI54" i="21"/>
  <c r="BI54" i="21" s="1"/>
  <c r="AX54" i="21"/>
  <c r="Y54" i="21"/>
  <c r="AY54" i="21" s="1"/>
  <c r="AQ55" i="21"/>
  <c r="T55" i="21"/>
  <c r="BX31" i="21"/>
  <c r="BU31" i="21"/>
  <c r="BW31" i="21"/>
  <c r="BT31" i="21"/>
  <c r="BE32" i="21"/>
  <c r="AC32" i="21"/>
  <c r="BD32" i="21"/>
  <c r="AB32" i="21"/>
  <c r="AT55" i="21" l="1"/>
  <c r="U55" i="21"/>
  <c r="BC32" i="21"/>
  <c r="AG32" i="21"/>
  <c r="BG32" i="21" s="1"/>
  <c r="BB32" i="21"/>
  <c r="AF32" i="21"/>
  <c r="S56" i="21" l="1"/>
  <c r="AS56" i="21" s="1"/>
  <c r="AU55" i="21"/>
  <c r="Q56" i="21"/>
  <c r="X55" i="21"/>
  <c r="R56" i="21"/>
  <c r="AH55" i="21"/>
  <c r="BF32" i="21"/>
  <c r="V32" i="21"/>
  <c r="AA33" i="21" s="1"/>
  <c r="AI55" i="21" l="1"/>
  <c r="BI55" i="21" s="1"/>
  <c r="BH55" i="21"/>
  <c r="T56" i="21"/>
  <c r="AQ56" i="21"/>
  <c r="Z33" i="21"/>
  <c r="AV32" i="21"/>
  <c r="AR56" i="21"/>
  <c r="AX55" i="21"/>
  <c r="Y55" i="21"/>
  <c r="AY55" i="21" s="1"/>
  <c r="BA33" i="21" l="1"/>
  <c r="AE33" i="21"/>
  <c r="AZ33" i="21"/>
  <c r="AD33" i="21"/>
  <c r="BV32" i="21"/>
  <c r="BN32" i="21"/>
  <c r="U56" i="21"/>
  <c r="AT56" i="21"/>
  <c r="Q57" i="21" l="1"/>
  <c r="S57" i="21"/>
  <c r="AS57" i="21" s="1"/>
  <c r="AU56" i="21"/>
  <c r="X56" i="21"/>
  <c r="AH56" i="21"/>
  <c r="R57" i="21"/>
  <c r="BD33" i="21"/>
  <c r="AB33" i="21"/>
  <c r="BW32" i="21"/>
  <c r="BU32" i="21"/>
  <c r="BX32" i="21"/>
  <c r="BT32" i="21"/>
  <c r="BE33" i="21"/>
  <c r="AC33" i="21"/>
  <c r="BB33" i="21" l="1"/>
  <c r="AF33" i="21"/>
  <c r="AX56" i="21"/>
  <c r="Y56" i="21"/>
  <c r="AY56" i="21" s="1"/>
  <c r="BH56" i="21"/>
  <c r="AI56" i="21"/>
  <c r="BI56" i="21" s="1"/>
  <c r="BC33" i="21"/>
  <c r="AG33" i="21"/>
  <c r="BG33" i="21" s="1"/>
  <c r="AR57" i="21"/>
  <c r="AQ57" i="21"/>
  <c r="T57" i="21"/>
  <c r="AT57" i="21" l="1"/>
  <c r="U57" i="21"/>
  <c r="BF33" i="21"/>
  <c r="V33" i="21"/>
  <c r="AA34" i="21" s="1"/>
  <c r="Q58" i="21" l="1"/>
  <c r="S58" i="21"/>
  <c r="AS58" i="21" s="1"/>
  <c r="AU57" i="21"/>
  <c r="X57" i="21"/>
  <c r="AH57" i="21"/>
  <c r="R58" i="21"/>
  <c r="Z34" i="21"/>
  <c r="AV33" i="21"/>
  <c r="AD34" i="21" l="1"/>
  <c r="AZ34" i="21"/>
  <c r="AE34" i="21"/>
  <c r="BA34" i="21"/>
  <c r="BV33" i="21"/>
  <c r="BN33" i="21"/>
  <c r="AR58" i="21"/>
  <c r="AX57" i="21"/>
  <c r="Y57" i="21"/>
  <c r="AY57" i="21" s="1"/>
  <c r="AI57" i="21"/>
  <c r="BI57" i="21" s="1"/>
  <c r="BH57" i="21"/>
  <c r="T58" i="21"/>
  <c r="AQ58" i="21"/>
  <c r="AC34" i="21" l="1"/>
  <c r="BE34" i="21"/>
  <c r="BX33" i="21"/>
  <c r="BT33" i="21"/>
  <c r="BW33" i="21"/>
  <c r="BU33" i="21"/>
  <c r="AT58" i="21"/>
  <c r="U58" i="21"/>
  <c r="BD34" i="21"/>
  <c r="AB34" i="21"/>
  <c r="BB34" i="21" l="1"/>
  <c r="AF34" i="21"/>
  <c r="AU58" i="21"/>
  <c r="Q59" i="21"/>
  <c r="S59" i="21"/>
  <c r="AS59" i="21" s="1"/>
  <c r="X58" i="21"/>
  <c r="R59" i="21"/>
  <c r="AH58" i="21"/>
  <c r="BC34" i="21"/>
  <c r="AG34" i="21"/>
  <c r="BG34" i="21" s="1"/>
  <c r="AR59" i="21" l="1"/>
  <c r="T59" i="21"/>
  <c r="AQ59" i="21"/>
  <c r="AX58" i="21"/>
  <c r="Y58" i="21"/>
  <c r="AY58" i="21" s="1"/>
  <c r="BH58" i="21"/>
  <c r="AI58" i="21"/>
  <c r="BI58" i="21" s="1"/>
  <c r="V34" i="21"/>
  <c r="AA35" i="21" s="1"/>
  <c r="BF34" i="21"/>
  <c r="AV34" i="21" l="1"/>
  <c r="Z35" i="21"/>
  <c r="U59" i="21"/>
  <c r="AT59" i="21"/>
  <c r="AD35" i="21" l="1"/>
  <c r="AZ35" i="21"/>
  <c r="AE35" i="21"/>
  <c r="BA35" i="21"/>
  <c r="Q60" i="21"/>
  <c r="S60" i="21"/>
  <c r="AS60" i="21" s="1"/>
  <c r="AU59" i="21"/>
  <c r="X59" i="21"/>
  <c r="AH59" i="21"/>
  <c r="R60" i="21"/>
  <c r="BV34" i="21"/>
  <c r="BN34" i="21"/>
  <c r="AI59" i="21" l="1"/>
  <c r="BI59" i="21" s="1"/>
  <c r="BH59" i="21"/>
  <c r="T60" i="21"/>
  <c r="AQ60" i="21"/>
  <c r="AX59" i="21"/>
  <c r="Y59" i="21"/>
  <c r="AY59" i="21" s="1"/>
  <c r="AC35" i="21"/>
  <c r="BE35" i="21"/>
  <c r="AR60" i="21"/>
  <c r="AB35" i="21"/>
  <c r="BD35" i="21"/>
  <c r="BU34" i="21"/>
  <c r="BW34" i="21"/>
  <c r="BT34" i="21"/>
  <c r="BX34" i="21"/>
  <c r="BB35" i="21" l="1"/>
  <c r="AF35" i="21"/>
  <c r="BC35" i="21"/>
  <c r="AG35" i="21"/>
  <c r="BG35" i="21" s="1"/>
  <c r="U60" i="21"/>
  <c r="AT60" i="21"/>
  <c r="AU60" i="21" l="1"/>
  <c r="Q61" i="21"/>
  <c r="S61" i="21"/>
  <c r="AS61" i="21" s="1"/>
  <c r="X60" i="21"/>
  <c r="AH60" i="21"/>
  <c r="R61" i="21"/>
  <c r="BF35" i="21"/>
  <c r="V35" i="21"/>
  <c r="AA36" i="21" s="1"/>
  <c r="AV35" i="21" l="1"/>
  <c r="Z36" i="21"/>
  <c r="AR61" i="21"/>
  <c r="AX60" i="21"/>
  <c r="Y60" i="21"/>
  <c r="AY60" i="21" s="1"/>
  <c r="T61" i="21"/>
  <c r="AQ61" i="21"/>
  <c r="BH60" i="21"/>
  <c r="AI60" i="21"/>
  <c r="BI60" i="21" s="1"/>
  <c r="BA36" i="21" l="1"/>
  <c r="AE36" i="21"/>
  <c r="AZ36" i="21"/>
  <c r="AD36" i="21"/>
  <c r="U61" i="21"/>
  <c r="AT61" i="21"/>
  <c r="BN35" i="21"/>
  <c r="BV35" i="21"/>
  <c r="BU35" i="21" l="1"/>
  <c r="BT35" i="21"/>
  <c r="BW35" i="21"/>
  <c r="BX35" i="21"/>
  <c r="Q62" i="21"/>
  <c r="AU61" i="21"/>
  <c r="S62" i="21"/>
  <c r="AS62" i="21" s="1"/>
  <c r="X61" i="21"/>
  <c r="AH61" i="21"/>
  <c r="R62" i="21"/>
  <c r="BE36" i="21"/>
  <c r="AC36" i="21"/>
  <c r="BD36" i="21"/>
  <c r="AB36" i="21"/>
  <c r="BC36" i="21" l="1"/>
  <c r="AG36" i="21"/>
  <c r="BG36" i="21" s="1"/>
  <c r="AX61" i="21"/>
  <c r="Y61" i="21"/>
  <c r="AY61" i="21" s="1"/>
  <c r="BB36" i="21"/>
  <c r="AF36" i="21"/>
  <c r="AR62" i="21"/>
  <c r="AQ62" i="21"/>
  <c r="T62" i="21"/>
  <c r="BH61" i="21"/>
  <c r="AI61" i="21"/>
  <c r="BI61" i="21" s="1"/>
  <c r="U62" i="21" l="1"/>
  <c r="AT62" i="21"/>
  <c r="V36" i="21"/>
  <c r="AA37" i="21" s="1"/>
  <c r="BF36" i="21"/>
  <c r="Z37" i="21" l="1"/>
  <c r="AV36" i="21"/>
  <c r="Q63" i="21"/>
  <c r="S63" i="21"/>
  <c r="AS63" i="21" s="1"/>
  <c r="AU62" i="21"/>
  <c r="X62" i="21"/>
  <c r="R63" i="21"/>
  <c r="AH62" i="21"/>
  <c r="AR63" i="21" l="1"/>
  <c r="AX62" i="21"/>
  <c r="Y62" i="21"/>
  <c r="AY62" i="21" s="1"/>
  <c r="AQ63" i="21"/>
  <c r="T63" i="21"/>
  <c r="BN36" i="21"/>
  <c r="BV36" i="21"/>
  <c r="AE37" i="21"/>
  <c r="BA37" i="21"/>
  <c r="AI62" i="21"/>
  <c r="BI62" i="21" s="1"/>
  <c r="BH62" i="21"/>
  <c r="AD37" i="21"/>
  <c r="AZ37" i="21"/>
  <c r="BT36" i="21" l="1"/>
  <c r="BU36" i="21"/>
  <c r="BX36" i="21"/>
  <c r="BW36" i="21"/>
  <c r="AB37" i="21"/>
  <c r="BD37" i="21"/>
  <c r="BE37" i="21"/>
  <c r="AC37" i="21"/>
  <c r="U63" i="21"/>
  <c r="AT63" i="21"/>
  <c r="BC37" i="21" l="1"/>
  <c r="AG37" i="21"/>
  <c r="BG37" i="21" s="1"/>
  <c r="Q64" i="21"/>
  <c r="S64" i="21"/>
  <c r="AS64" i="21" s="1"/>
  <c r="AU63" i="21"/>
  <c r="X63" i="21"/>
  <c r="R64" i="21"/>
  <c r="AH63" i="21"/>
  <c r="BB37" i="21"/>
  <c r="AF37" i="21"/>
  <c r="V37" i="21" l="1"/>
  <c r="AA38" i="21" s="1"/>
  <c r="BF37" i="21"/>
  <c r="AR64" i="21"/>
  <c r="BH63" i="21"/>
  <c r="AI63" i="21"/>
  <c r="BI63" i="21" s="1"/>
  <c r="AQ64" i="21"/>
  <c r="T64" i="21"/>
  <c r="AX63" i="21"/>
  <c r="Y63" i="21"/>
  <c r="AY63" i="21" s="1"/>
  <c r="AT64" i="21" l="1"/>
  <c r="U64" i="21"/>
  <c r="Z38" i="21"/>
  <c r="AV37" i="21"/>
  <c r="BV37" i="21" l="1"/>
  <c r="BN37" i="21"/>
  <c r="AD38" i="21"/>
  <c r="AZ38" i="21"/>
  <c r="AU64" i="21"/>
  <c r="Q65" i="21"/>
  <c r="S65" i="21"/>
  <c r="AS65" i="21" s="1"/>
  <c r="X64" i="21"/>
  <c r="AH64" i="21"/>
  <c r="R65" i="21"/>
  <c r="AE38" i="21"/>
  <c r="BA38" i="21"/>
  <c r="AR65" i="21" l="1"/>
  <c r="AC38" i="21"/>
  <c r="BE38" i="21"/>
  <c r="AI64" i="21"/>
  <c r="BI64" i="21" s="1"/>
  <c r="BH64" i="21"/>
  <c r="AX64" i="21"/>
  <c r="Y64" i="21"/>
  <c r="AY64" i="21" s="1"/>
  <c r="T65" i="21"/>
  <c r="AQ65" i="21"/>
  <c r="AB38" i="21"/>
  <c r="BD38" i="21"/>
  <c r="BT37" i="21"/>
  <c r="BX37" i="21"/>
  <c r="BU37" i="21"/>
  <c r="BW37" i="21"/>
  <c r="BB38" i="21" l="1"/>
  <c r="AF38" i="21"/>
  <c r="U65" i="21"/>
  <c r="AT65" i="21"/>
  <c r="BC38" i="21"/>
  <c r="AG38" i="21"/>
  <c r="BG38" i="21" s="1"/>
  <c r="Q66" i="21" l="1"/>
  <c r="S66" i="21"/>
  <c r="AS66" i="21" s="1"/>
  <c r="AU65" i="21"/>
  <c r="X65" i="21"/>
  <c r="R66" i="21"/>
  <c r="AH65" i="21"/>
  <c r="BF38" i="21"/>
  <c r="V38" i="21"/>
  <c r="AA39" i="21" s="1"/>
  <c r="AI65" i="21" l="1"/>
  <c r="BI65" i="21" s="1"/>
  <c r="BH65" i="21"/>
  <c r="AX65" i="21"/>
  <c r="Y65" i="21"/>
  <c r="AY65" i="21" s="1"/>
  <c r="AV38" i="21"/>
  <c r="Z39" i="21"/>
  <c r="AR66" i="21"/>
  <c r="AQ66" i="21"/>
  <c r="T66" i="21"/>
  <c r="AZ39" i="21" l="1"/>
  <c r="AD39" i="21"/>
  <c r="BA39" i="21"/>
  <c r="AE39" i="21"/>
  <c r="AT66" i="21"/>
  <c r="U66" i="21"/>
  <c r="BN38" i="21"/>
  <c r="BV38" i="21"/>
  <c r="BU38" i="21" l="1"/>
  <c r="BW38" i="21"/>
  <c r="BT38" i="21"/>
  <c r="BX38" i="21"/>
  <c r="BD39" i="21"/>
  <c r="AB39" i="21"/>
  <c r="Q67" i="21"/>
  <c r="S67" i="21"/>
  <c r="AS67" i="21" s="1"/>
  <c r="AU66" i="21"/>
  <c r="X66" i="21"/>
  <c r="AH66" i="21"/>
  <c r="R67" i="21"/>
  <c r="BE39" i="21"/>
  <c r="AC39" i="21"/>
  <c r="BC39" i="21" l="1"/>
  <c r="AG39" i="21"/>
  <c r="BG39" i="21" s="1"/>
  <c r="AX66" i="21"/>
  <c r="Y66" i="21"/>
  <c r="AY66" i="21" s="1"/>
  <c r="AR67" i="21"/>
  <c r="T67" i="21"/>
  <c r="AQ67" i="21"/>
  <c r="BB39" i="21"/>
  <c r="AF39" i="21"/>
  <c r="AI66" i="21"/>
  <c r="BI66" i="21" s="1"/>
  <c r="BH66" i="21"/>
  <c r="V39" i="21" l="1"/>
  <c r="AA40" i="21" s="1"/>
  <c r="BF39" i="21"/>
  <c r="AT67" i="21"/>
  <c r="U67" i="21"/>
  <c r="AU67" i="21" l="1"/>
  <c r="Q68" i="21"/>
  <c r="S68" i="21"/>
  <c r="AS68" i="21" s="1"/>
  <c r="X67" i="21"/>
  <c r="AH67" i="21"/>
  <c r="R68" i="21"/>
  <c r="Z40" i="21"/>
  <c r="AV39" i="21"/>
  <c r="AE40" i="21" l="1"/>
  <c r="BA40" i="21"/>
  <c r="AD40" i="21"/>
  <c r="AZ40" i="21"/>
  <c r="BV39" i="21"/>
  <c r="BN39" i="21"/>
  <c r="AR68" i="21"/>
  <c r="BH67" i="21"/>
  <c r="AI67" i="21"/>
  <c r="BI67" i="21" s="1"/>
  <c r="T68" i="21"/>
  <c r="AQ68" i="21"/>
  <c r="AX67" i="21"/>
  <c r="Y67" i="21"/>
  <c r="AY67" i="21" s="1"/>
  <c r="U68" i="21" l="1"/>
  <c r="AT68" i="21"/>
  <c r="BU39" i="21"/>
  <c r="BT39" i="21"/>
  <c r="BW39" i="21"/>
  <c r="BX39" i="21"/>
  <c r="AB40" i="21"/>
  <c r="BD40" i="21"/>
  <c r="AC40" i="21"/>
  <c r="BE40" i="21"/>
  <c r="BB40" i="21" l="1"/>
  <c r="AF40" i="21"/>
  <c r="BC40" i="21"/>
  <c r="AG40" i="21"/>
  <c r="BG40" i="21" s="1"/>
  <c r="S69" i="21"/>
  <c r="AS69" i="21" s="1"/>
  <c r="AU68" i="21"/>
  <c r="Q69" i="21"/>
  <c r="X68" i="21"/>
  <c r="AH68" i="21"/>
  <c r="R69" i="21"/>
  <c r="AR69" i="21" l="1"/>
  <c r="T69" i="21"/>
  <c r="AQ69" i="21"/>
  <c r="BH68" i="21"/>
  <c r="AI68" i="21"/>
  <c r="BI68" i="21" s="1"/>
  <c r="AX68" i="21"/>
  <c r="Y68" i="21"/>
  <c r="AY68" i="21" s="1"/>
  <c r="BF40" i="21"/>
  <c r="V40" i="21"/>
  <c r="AA41" i="21" s="1"/>
  <c r="Z41" i="21" l="1"/>
  <c r="AV40" i="21"/>
  <c r="U69" i="21"/>
  <c r="AT69" i="21"/>
  <c r="Q70" i="21" l="1"/>
  <c r="AU69" i="21"/>
  <c r="S70" i="21"/>
  <c r="AS70" i="21" s="1"/>
  <c r="X69" i="21"/>
  <c r="R70" i="21"/>
  <c r="AH69" i="21"/>
  <c r="BN40" i="21"/>
  <c r="BV40" i="21"/>
  <c r="AE41" i="21"/>
  <c r="BA41" i="21"/>
  <c r="AZ41" i="21"/>
  <c r="AD41" i="21"/>
  <c r="AB41" i="21" l="1"/>
  <c r="BD41" i="21"/>
  <c r="AC41" i="21"/>
  <c r="BE41" i="21"/>
  <c r="AX69" i="21"/>
  <c r="Y69" i="21"/>
  <c r="AY69" i="21" s="1"/>
  <c r="AI69" i="21"/>
  <c r="BI69" i="21" s="1"/>
  <c r="BH69" i="21"/>
  <c r="T70" i="21"/>
  <c r="AQ70" i="21"/>
  <c r="BT40" i="21"/>
  <c r="BX40" i="21"/>
  <c r="BU40" i="21"/>
  <c r="BW40" i="21"/>
  <c r="AR70" i="21"/>
  <c r="U70" i="21" l="1"/>
  <c r="AT70" i="21"/>
  <c r="BC41" i="21"/>
  <c r="AG41" i="21"/>
  <c r="BG41" i="21" s="1"/>
  <c r="BB41" i="21"/>
  <c r="AF41" i="21"/>
  <c r="BF41" i="21" l="1"/>
  <c r="V41" i="21"/>
  <c r="AA42" i="21" s="1"/>
  <c r="Q71" i="21"/>
  <c r="S71" i="21"/>
  <c r="AS71" i="21" s="1"/>
  <c r="AU70" i="21"/>
  <c r="X70" i="21"/>
  <c r="R71" i="21"/>
  <c r="AH70" i="21"/>
  <c r="AI70" i="21" l="1"/>
  <c r="BI70" i="21" s="1"/>
  <c r="BH70" i="21"/>
  <c r="AX70" i="21"/>
  <c r="Y70" i="21"/>
  <c r="AY70" i="21" s="1"/>
  <c r="AR71" i="21"/>
  <c r="AQ71" i="21"/>
  <c r="T71" i="21"/>
  <c r="AV41" i="21"/>
  <c r="Z42" i="21"/>
  <c r="AD42" i="21" l="1"/>
  <c r="AZ42" i="21"/>
  <c r="AT71" i="21"/>
  <c r="U71" i="21"/>
  <c r="BV41" i="21"/>
  <c r="BN41" i="21"/>
  <c r="BA42" i="21"/>
  <c r="AE42" i="21"/>
  <c r="AC42" i="21" l="1"/>
  <c r="BE42" i="21"/>
  <c r="S72" i="21"/>
  <c r="AS72" i="21" s="1"/>
  <c r="AU71" i="21"/>
  <c r="Q72" i="21"/>
  <c r="X71" i="21"/>
  <c r="AH71" i="21"/>
  <c r="R72" i="21"/>
  <c r="BD42" i="21"/>
  <c r="AB42" i="21"/>
  <c r="BU41" i="21"/>
  <c r="BX41" i="21"/>
  <c r="BW41" i="21"/>
  <c r="BT41" i="21"/>
  <c r="BB42" i="21" l="1"/>
  <c r="AF42" i="21"/>
  <c r="AI71" i="21"/>
  <c r="BI71" i="21" s="1"/>
  <c r="BH71" i="21"/>
  <c r="AR72" i="21"/>
  <c r="T72" i="21"/>
  <c r="AQ72" i="21"/>
  <c r="AX71" i="21"/>
  <c r="Y71" i="21"/>
  <c r="AY71" i="21" s="1"/>
  <c r="BC42" i="21"/>
  <c r="AG42" i="21"/>
  <c r="BG42" i="21" s="1"/>
  <c r="U72" i="21" l="1"/>
  <c r="AT72" i="21"/>
  <c r="V42" i="21"/>
  <c r="AA43" i="21" s="1"/>
  <c r="BF42" i="21"/>
  <c r="Z43" i="21" l="1"/>
  <c r="AV42" i="21"/>
  <c r="Q73" i="21"/>
  <c r="S73" i="21"/>
  <c r="AS73" i="21" s="1"/>
  <c r="AU72" i="21"/>
  <c r="X72" i="21"/>
  <c r="R73" i="21"/>
  <c r="AH72" i="21"/>
  <c r="BH72" i="21" l="1"/>
  <c r="AI72" i="21"/>
  <c r="BI72" i="21" s="1"/>
  <c r="AX72" i="21"/>
  <c r="Y72" i="21"/>
  <c r="AY72" i="21" s="1"/>
  <c r="AQ73" i="21"/>
  <c r="T73" i="21"/>
  <c r="AR73" i="21"/>
  <c r="BV42" i="21"/>
  <c r="BN42" i="21"/>
  <c r="AE43" i="21"/>
  <c r="BA43" i="21"/>
  <c r="AD43" i="21"/>
  <c r="AZ43" i="21"/>
  <c r="BD43" i="21" l="1"/>
  <c r="AB43" i="21"/>
  <c r="AT73" i="21"/>
  <c r="U73" i="21"/>
  <c r="AC43" i="21"/>
  <c r="BE43" i="21"/>
  <c r="BU42" i="21"/>
  <c r="BW42" i="21"/>
  <c r="BT42" i="21"/>
  <c r="BX42" i="21"/>
  <c r="AG43" i="21" l="1"/>
  <c r="BG43" i="21" s="1"/>
  <c r="BC43" i="21"/>
  <c r="BB43" i="21"/>
  <c r="AF43" i="21"/>
  <c r="AU73" i="21"/>
  <c r="Q74" i="21"/>
  <c r="S74" i="21"/>
  <c r="AS74" i="21" s="1"/>
  <c r="X73" i="21"/>
  <c r="AH73" i="21"/>
  <c r="R74" i="21"/>
  <c r="AI73" i="21" l="1"/>
  <c r="BI73" i="21" s="1"/>
  <c r="BH73" i="21"/>
  <c r="AX73" i="21"/>
  <c r="Y73" i="21"/>
  <c r="AY73" i="21" s="1"/>
  <c r="V43" i="21"/>
  <c r="AA44" i="21" s="1"/>
  <c r="BF43" i="21"/>
  <c r="T74" i="21"/>
  <c r="AQ74" i="21"/>
  <c r="AR74" i="21"/>
  <c r="Z44" i="21" l="1"/>
  <c r="AV43" i="21"/>
  <c r="AT74" i="21"/>
  <c r="U74" i="21"/>
  <c r="AU74" i="21" l="1"/>
  <c r="Q75" i="21"/>
  <c r="S75" i="21"/>
  <c r="AS75" i="21" s="1"/>
  <c r="X74" i="21"/>
  <c r="AH74" i="21"/>
  <c r="R75" i="21"/>
  <c r="BN43" i="21"/>
  <c r="BV43" i="21"/>
  <c r="AD44" i="21"/>
  <c r="AZ44" i="21"/>
  <c r="BA44" i="21"/>
  <c r="AE44" i="21"/>
  <c r="BT43" i="21" l="1"/>
  <c r="BW43" i="21"/>
  <c r="BX43" i="21"/>
  <c r="BU43" i="21"/>
  <c r="AC44" i="21"/>
  <c r="BE44" i="21"/>
  <c r="AX74" i="21"/>
  <c r="Y74" i="21"/>
  <c r="AY74" i="21" s="1"/>
  <c r="BH74" i="21"/>
  <c r="AI74" i="21"/>
  <c r="BI74" i="21" s="1"/>
  <c r="AB44" i="21"/>
  <c r="BD44" i="21"/>
  <c r="AR75" i="21"/>
  <c r="T75" i="21"/>
  <c r="AQ75" i="21"/>
  <c r="BB44" i="21" l="1"/>
  <c r="AF44" i="21"/>
  <c r="AG44" i="21"/>
  <c r="BG44" i="21" s="1"/>
  <c r="BC44" i="21"/>
  <c r="AT75" i="21"/>
  <c r="U75" i="21"/>
  <c r="Q76" i="21" l="1"/>
  <c r="S76" i="21"/>
  <c r="AS76" i="21" s="1"/>
  <c r="AU75" i="21"/>
  <c r="X75" i="21"/>
  <c r="AH75" i="21"/>
  <c r="R76" i="21"/>
  <c r="BF44" i="21"/>
  <c r="V44" i="21"/>
  <c r="AA45" i="21" s="1"/>
  <c r="AR76" i="21" l="1"/>
  <c r="AI75" i="21"/>
  <c r="BI75" i="21" s="1"/>
  <c r="BH75" i="21"/>
  <c r="AV44" i="21"/>
  <c r="Z45" i="21"/>
  <c r="AX75" i="21"/>
  <c r="Y75" i="21"/>
  <c r="AY75" i="21" s="1"/>
  <c r="T76" i="21"/>
  <c r="AQ76" i="21"/>
  <c r="U76" i="21" l="1"/>
  <c r="AT76" i="21"/>
  <c r="BN44" i="21"/>
  <c r="BV44" i="21"/>
  <c r="AD45" i="21"/>
  <c r="AZ45" i="21"/>
  <c r="AE45" i="21"/>
  <c r="BA45" i="21"/>
  <c r="BE45" i="21" l="1"/>
  <c r="AC45" i="21"/>
  <c r="AB45" i="21"/>
  <c r="BD45" i="21"/>
  <c r="BT44" i="21"/>
  <c r="BU44" i="21"/>
  <c r="BX44" i="21"/>
  <c r="BW44" i="21"/>
  <c r="AU76" i="21"/>
  <c r="Q77" i="21"/>
  <c r="S77" i="21"/>
  <c r="AS77" i="21" s="1"/>
  <c r="X76" i="21"/>
  <c r="R77" i="21"/>
  <c r="AH76" i="21"/>
  <c r="AR77" i="21" l="1"/>
  <c r="AQ77" i="21"/>
  <c r="T77" i="21"/>
  <c r="BH76" i="21"/>
  <c r="AI76" i="21"/>
  <c r="BI76" i="21" s="1"/>
  <c r="AX76" i="21"/>
  <c r="Y76" i="21"/>
  <c r="AY76" i="21" s="1"/>
  <c r="BB45" i="21"/>
  <c r="AF45" i="21"/>
  <c r="BC45" i="21"/>
  <c r="AG45" i="21"/>
  <c r="BG45" i="21" s="1"/>
  <c r="BF45" i="21" l="1"/>
  <c r="V45" i="21"/>
  <c r="AA46" i="21" s="1"/>
  <c r="U77" i="21"/>
  <c r="AT77" i="21"/>
  <c r="Z46" i="21" l="1"/>
  <c r="AV45" i="21"/>
  <c r="Q78" i="21"/>
  <c r="S78" i="21"/>
  <c r="AS78" i="21" s="1"/>
  <c r="AU77" i="21"/>
  <c r="X77" i="21"/>
  <c r="R78" i="21"/>
  <c r="AH77" i="21"/>
  <c r="AR78" i="21" l="1"/>
  <c r="AX77" i="21"/>
  <c r="Y77" i="21"/>
  <c r="AY77" i="21" s="1"/>
  <c r="T78" i="21"/>
  <c r="AQ78" i="21"/>
  <c r="BV45" i="21"/>
  <c r="BN45" i="21"/>
  <c r="AE46" i="21"/>
  <c r="BA46" i="21"/>
  <c r="AI77" i="21"/>
  <c r="BI77" i="21" s="1"/>
  <c r="BH77" i="21"/>
  <c r="AD46" i="21"/>
  <c r="AZ46" i="21"/>
  <c r="AB46" i="21" l="1"/>
  <c r="BD46" i="21"/>
  <c r="AC46" i="21"/>
  <c r="BE46" i="21"/>
  <c r="BX45" i="21"/>
  <c r="BW45" i="21"/>
  <c r="BT45" i="21"/>
  <c r="BU45" i="21"/>
  <c r="U78" i="21"/>
  <c r="AT78" i="21"/>
  <c r="Q79" i="21" l="1"/>
  <c r="S79" i="21"/>
  <c r="AS79" i="21" s="1"/>
  <c r="AU78" i="21"/>
  <c r="X78" i="21"/>
  <c r="R79" i="21"/>
  <c r="AH78" i="21"/>
  <c r="BC46" i="21"/>
  <c r="AG46" i="21"/>
  <c r="BG46" i="21" s="1"/>
  <c r="BB46" i="21"/>
  <c r="AF46" i="21"/>
  <c r="AI78" i="21" l="1"/>
  <c r="BI78" i="21" s="1"/>
  <c r="BH78" i="21"/>
  <c r="AX78" i="21"/>
  <c r="Y78" i="21"/>
  <c r="AY78" i="21" s="1"/>
  <c r="AR79" i="21"/>
  <c r="BF46" i="21"/>
  <c r="V46" i="21"/>
  <c r="AA47" i="21" s="1"/>
  <c r="AQ79" i="21"/>
  <c r="T79" i="21"/>
  <c r="Z47" i="21" l="1"/>
  <c r="AV46" i="21"/>
  <c r="U79" i="21"/>
  <c r="AT79" i="21"/>
  <c r="Q80" i="21" l="1"/>
  <c r="S80" i="21"/>
  <c r="AS80" i="21" s="1"/>
  <c r="AU79" i="21"/>
  <c r="X79" i="21"/>
  <c r="AH79" i="21"/>
  <c r="R80" i="21"/>
  <c r="BV46" i="21"/>
  <c r="BN46" i="21"/>
  <c r="AD47" i="21"/>
  <c r="AZ47" i="21"/>
  <c r="AE47" i="21"/>
  <c r="BA47" i="21"/>
  <c r="BT46" i="21" l="1"/>
  <c r="BU46" i="21"/>
  <c r="BW46" i="21"/>
  <c r="BX46" i="21"/>
  <c r="BH79" i="21"/>
  <c r="AI79" i="21"/>
  <c r="BI79" i="21" s="1"/>
  <c r="AC47" i="21"/>
  <c r="BE47" i="21"/>
  <c r="AB47" i="21"/>
  <c r="BD47" i="21"/>
  <c r="AR80" i="21"/>
  <c r="AX79" i="21"/>
  <c r="Y79" i="21"/>
  <c r="AY79" i="21" s="1"/>
  <c r="T80" i="21"/>
  <c r="AQ80" i="21"/>
  <c r="BB47" i="21" l="1"/>
  <c r="AF47" i="21"/>
  <c r="BC47" i="21"/>
  <c r="AG47" i="21"/>
  <c r="BG47" i="21" s="1"/>
  <c r="AT80" i="21"/>
  <c r="U80" i="21"/>
  <c r="AU80" i="21" l="1"/>
  <c r="Q81" i="21"/>
  <c r="S81" i="21"/>
  <c r="AS81" i="21" s="1"/>
  <c r="X80" i="21"/>
  <c r="R81" i="21"/>
  <c r="AR81" i="21" s="1"/>
  <c r="AH80" i="21"/>
  <c r="BF47" i="21"/>
  <c r="V47" i="21"/>
  <c r="AA48" i="21" s="1"/>
  <c r="Z48" i="21" l="1"/>
  <c r="AV47" i="21"/>
  <c r="AI80" i="21"/>
  <c r="BI80" i="21" s="1"/>
  <c r="BH80" i="21"/>
  <c r="AX80" i="21"/>
  <c r="Y80" i="21"/>
  <c r="AY80" i="21" s="1"/>
  <c r="T81" i="21"/>
  <c r="AQ81" i="21"/>
  <c r="U81" i="21" l="1"/>
  <c r="AT81" i="21"/>
  <c r="BV47" i="21"/>
  <c r="BN47" i="21"/>
  <c r="AZ48" i="21"/>
  <c r="AD48" i="21"/>
  <c r="AE48" i="21"/>
  <c r="BA48" i="21"/>
  <c r="AB48" i="21" l="1"/>
  <c r="BD48" i="21"/>
  <c r="BX47" i="21"/>
  <c r="BW47" i="21"/>
  <c r="BU47" i="21"/>
  <c r="BT47" i="21"/>
  <c r="BE48" i="21"/>
  <c r="AC48" i="21"/>
  <c r="X84" i="21"/>
  <c r="AU81" i="21"/>
  <c r="X81" i="21"/>
  <c r="AH81" i="21"/>
  <c r="BH81" i="21" l="1"/>
  <c r="AI81" i="21"/>
  <c r="BI81" i="21" s="1"/>
  <c r="X86" i="21"/>
  <c r="Y84" i="21"/>
  <c r="AY84" i="21" s="1"/>
  <c r="AX84" i="21"/>
  <c r="AG48" i="21"/>
  <c r="BG48" i="21" s="1"/>
  <c r="BC48" i="21"/>
  <c r="AX81" i="21"/>
  <c r="Y81" i="21"/>
  <c r="AY81" i="21" s="1"/>
  <c r="AF48" i="21"/>
  <c r="BB48" i="21"/>
  <c r="V48" i="21" l="1"/>
  <c r="AA49" i="21" s="1"/>
  <c r="BF48" i="21"/>
  <c r="X88" i="21"/>
  <c r="AX86" i="21"/>
  <c r="Y86" i="21"/>
  <c r="AY86" i="21" s="1"/>
  <c r="AX88" i="21" l="1"/>
  <c r="Y88" i="21"/>
  <c r="AY88" i="21" s="1"/>
  <c r="X90" i="21"/>
  <c r="AV48" i="21"/>
  <c r="Z49" i="21"/>
  <c r="AE49" i="21" l="1"/>
  <c r="BA49" i="21"/>
  <c r="BV48" i="21"/>
  <c r="BN48" i="21"/>
  <c r="AD49" i="21"/>
  <c r="AZ49" i="21"/>
  <c r="AX90" i="21"/>
  <c r="Y90" i="21"/>
  <c r="AY90" i="21" s="1"/>
  <c r="X92" i="21"/>
  <c r="AB49" i="21" l="1"/>
  <c r="BD49" i="21"/>
  <c r="AX92" i="21"/>
  <c r="X94" i="21"/>
  <c r="Y92" i="21"/>
  <c r="AY92" i="21" s="1"/>
  <c r="BT48" i="21"/>
  <c r="BW48" i="21"/>
  <c r="BX48" i="21"/>
  <c r="BU48" i="21"/>
  <c r="AC49" i="21"/>
  <c r="BE49" i="21"/>
  <c r="AX94" i="21" l="1"/>
  <c r="X96" i="21"/>
  <c r="Y94" i="21"/>
  <c r="AY94" i="21" s="1"/>
  <c r="BC49" i="21"/>
  <c r="AG49" i="21"/>
  <c r="BG49" i="21" s="1"/>
  <c r="BB49" i="21"/>
  <c r="AF49" i="21"/>
  <c r="BF49" i="21" l="1"/>
  <c r="V49" i="21"/>
  <c r="AA50" i="21" s="1"/>
  <c r="AX96" i="21"/>
  <c r="X98" i="21"/>
  <c r="Y96" i="21"/>
  <c r="AY96" i="21" s="1"/>
  <c r="Z50" i="21" l="1"/>
  <c r="AV49" i="21"/>
  <c r="AX98" i="21"/>
  <c r="X100" i="21"/>
  <c r="Y98" i="21"/>
  <c r="AY98" i="21" s="1"/>
  <c r="AX100" i="21" l="1"/>
  <c r="Y100" i="21"/>
  <c r="AY100" i="21" s="1"/>
  <c r="X102" i="21"/>
  <c r="BN49" i="21"/>
  <c r="BV49" i="21"/>
  <c r="AE50" i="21"/>
  <c r="BA50" i="21"/>
  <c r="AD50" i="21"/>
  <c r="AZ50" i="21"/>
  <c r="AB50" i="21" l="1"/>
  <c r="BD50" i="21"/>
  <c r="BU49" i="21"/>
  <c r="BT49" i="21"/>
  <c r="BW49" i="21"/>
  <c r="BX49" i="21"/>
  <c r="AX102" i="21"/>
  <c r="Y102" i="21"/>
  <c r="AY102" i="21" s="1"/>
  <c r="X104" i="21"/>
  <c r="BE50" i="21"/>
  <c r="AC50" i="21"/>
  <c r="Y104" i="21" l="1"/>
  <c r="AY104" i="21" s="1"/>
  <c r="AX104" i="21"/>
  <c r="X106" i="21"/>
  <c r="BC50" i="21"/>
  <c r="AG50" i="21"/>
  <c r="BG50" i="21" s="1"/>
  <c r="BB50" i="21"/>
  <c r="AF50" i="21"/>
  <c r="Y106" i="21" l="1"/>
  <c r="AY106" i="21" s="1"/>
  <c r="AX106" i="21"/>
  <c r="X108" i="21"/>
  <c r="BF50" i="21"/>
  <c r="V50" i="21"/>
  <c r="AA51" i="21" s="1"/>
  <c r="Y108" i="21" l="1"/>
  <c r="AY108" i="21" s="1"/>
  <c r="AX108" i="21"/>
  <c r="X110" i="21"/>
  <c r="Z51" i="21"/>
  <c r="AV50" i="21"/>
  <c r="BV50" i="21" l="1"/>
  <c r="BN50" i="21"/>
  <c r="X112" i="21"/>
  <c r="AX110" i="21"/>
  <c r="Y110" i="21"/>
  <c r="AY110" i="21" s="1"/>
  <c r="AD51" i="21"/>
  <c r="AZ51" i="21"/>
  <c r="BA51" i="21"/>
  <c r="AE51" i="21"/>
  <c r="AC51" i="21" l="1"/>
  <c r="BE51" i="21"/>
  <c r="AB51" i="21"/>
  <c r="BD51" i="21"/>
  <c r="X114" i="21"/>
  <c r="AX112" i="21"/>
  <c r="Y112" i="21"/>
  <c r="AY112" i="21" s="1"/>
  <c r="BU50" i="21"/>
  <c r="BW50" i="21"/>
  <c r="BX50" i="21"/>
  <c r="BT50" i="21"/>
  <c r="X116" i="21" l="1"/>
  <c r="AX114" i="21"/>
  <c r="Y114" i="21"/>
  <c r="AY114" i="21" s="1"/>
  <c r="BB51" i="21"/>
  <c r="AF51" i="21"/>
  <c r="BC51" i="21"/>
  <c r="AG51" i="21"/>
  <c r="BG51" i="21" s="1"/>
  <c r="BF51" i="21" l="1"/>
  <c r="V51" i="21"/>
  <c r="AA52" i="21" s="1"/>
  <c r="X118" i="21"/>
  <c r="AX116" i="21"/>
  <c r="Y116" i="21"/>
  <c r="AY116" i="21" s="1"/>
  <c r="Z52" i="21" l="1"/>
  <c r="AV51" i="21"/>
  <c r="X120" i="21"/>
  <c r="Y118" i="21"/>
  <c r="AY118" i="21" s="1"/>
  <c r="AX118" i="21"/>
  <c r="AX120" i="21" l="1"/>
  <c r="Y120" i="21"/>
  <c r="AY120" i="21" s="1"/>
  <c r="X122" i="21"/>
  <c r="BA52" i="21"/>
  <c r="AE52" i="21"/>
  <c r="BN51" i="21"/>
  <c r="BV51" i="21"/>
  <c r="AD52" i="21"/>
  <c r="AZ52" i="21"/>
  <c r="BU51" i="21" l="1"/>
  <c r="BW51" i="21"/>
  <c r="BT51" i="21"/>
  <c r="BX51" i="21"/>
  <c r="AB52" i="21"/>
  <c r="BD52" i="21"/>
  <c r="BE52" i="21"/>
  <c r="AC52" i="21"/>
  <c r="AX122" i="21"/>
  <c r="Y122" i="21"/>
  <c r="AY122" i="21" s="1"/>
  <c r="X124" i="21"/>
  <c r="BC52" i="21" l="1"/>
  <c r="AG52" i="21"/>
  <c r="BG52" i="21" s="1"/>
  <c r="AX124" i="21"/>
  <c r="X126" i="21"/>
  <c r="Y124" i="21"/>
  <c r="AY124" i="21" s="1"/>
  <c r="BB52" i="21"/>
  <c r="AF52" i="21"/>
  <c r="Y126" i="21" l="1"/>
  <c r="AY126" i="21" s="1"/>
  <c r="AX126" i="21"/>
  <c r="X128" i="21"/>
  <c r="BF52" i="21"/>
  <c r="V52" i="21"/>
  <c r="AA53" i="21" s="1"/>
  <c r="AX128" i="21" l="1"/>
  <c r="X130" i="21"/>
  <c r="Y128" i="21"/>
  <c r="AY128" i="21" s="1"/>
  <c r="AV52" i="21"/>
  <c r="Z53" i="21"/>
  <c r="AD53" i="21" l="1"/>
  <c r="AZ53" i="21"/>
  <c r="AE53" i="21"/>
  <c r="BA53" i="21"/>
  <c r="BN52" i="21"/>
  <c r="BV52" i="21"/>
  <c r="AX130" i="21"/>
  <c r="Y130" i="21"/>
  <c r="AY130" i="21" s="1"/>
  <c r="X132" i="21"/>
  <c r="BU52" i="21" l="1"/>
  <c r="BW52" i="21"/>
  <c r="BX52" i="21"/>
  <c r="BT52" i="21"/>
  <c r="AC53" i="21"/>
  <c r="BE53" i="21"/>
  <c r="AB53" i="21"/>
  <c r="BD53" i="21"/>
  <c r="Y132" i="21"/>
  <c r="X134" i="21"/>
  <c r="BB53" i="21" l="1"/>
  <c r="AF53" i="21"/>
  <c r="Y134" i="21"/>
  <c r="X136" i="21"/>
  <c r="BC53" i="21"/>
  <c r="AG53" i="21"/>
  <c r="BG53" i="21" s="1"/>
  <c r="BF53" i="21" l="1"/>
  <c r="V53" i="21"/>
  <c r="AA54" i="21" s="1"/>
  <c r="Y136" i="21"/>
  <c r="X138" i="21"/>
  <c r="Y138" i="21" l="1"/>
  <c r="X140" i="21"/>
  <c r="AV53" i="21"/>
  <c r="Z54" i="21"/>
  <c r="AE54" i="21" l="1"/>
  <c r="BA54" i="21"/>
  <c r="BN53" i="21"/>
  <c r="BV53" i="21"/>
  <c r="X142" i="21"/>
  <c r="Y140" i="21"/>
  <c r="AD54" i="21"/>
  <c r="AZ54" i="21"/>
  <c r="AB54" i="21" l="1"/>
  <c r="BD54" i="21"/>
  <c r="Y142" i="21"/>
  <c r="X144" i="21"/>
  <c r="AC54" i="21"/>
  <c r="BE54" i="21"/>
  <c r="BW53" i="21"/>
  <c r="BX53" i="21"/>
  <c r="BT53" i="21"/>
  <c r="BU53" i="21"/>
  <c r="X146" i="21" l="1"/>
  <c r="Y144" i="21"/>
  <c r="BC54" i="21"/>
  <c r="AG54" i="21"/>
  <c r="BG54" i="21" s="1"/>
  <c r="BB54" i="21"/>
  <c r="AF54" i="21"/>
  <c r="V54" i="21" l="1"/>
  <c r="AA55" i="21" s="1"/>
  <c r="BF54" i="21"/>
  <c r="X148" i="21"/>
  <c r="Y146" i="21"/>
  <c r="X150" i="21" l="1"/>
  <c r="Y148" i="21"/>
  <c r="AV54" i="21"/>
  <c r="Z55" i="21"/>
  <c r="AE55" i="21" l="1"/>
  <c r="BA55" i="21"/>
  <c r="AZ55" i="21"/>
  <c r="AD55" i="21"/>
  <c r="BV54" i="21"/>
  <c r="BN54" i="21"/>
  <c r="X152" i="21"/>
  <c r="Y150" i="21"/>
  <c r="AB55" i="21" l="1"/>
  <c r="BD55" i="21"/>
  <c r="BT54" i="21"/>
  <c r="BX54" i="21"/>
  <c r="BW54" i="21"/>
  <c r="BU54" i="21"/>
  <c r="Y152" i="21"/>
  <c r="X154" i="21"/>
  <c r="AC55" i="21"/>
  <c r="BE55" i="21"/>
  <c r="BC55" i="21" l="1"/>
  <c r="AG55" i="21"/>
  <c r="Y154" i="21"/>
  <c r="X156" i="21"/>
  <c r="BB55" i="21"/>
  <c r="AF55" i="21"/>
  <c r="V55" i="21" l="1"/>
  <c r="AA56" i="21" s="1"/>
  <c r="BF55" i="21"/>
  <c r="AF85" i="21"/>
  <c r="AG85" i="21"/>
  <c r="BG85" i="21" s="1"/>
  <c r="BG55" i="21"/>
  <c r="X158" i="21"/>
  <c r="Y156" i="21"/>
  <c r="X160" i="21" l="1"/>
  <c r="Y158" i="21"/>
  <c r="BF85" i="21"/>
  <c r="V85" i="21"/>
  <c r="AV55" i="21"/>
  <c r="Z56" i="21"/>
  <c r="AA86" i="21" l="1"/>
  <c r="BA56" i="21"/>
  <c r="AE56" i="21"/>
  <c r="Z86" i="21"/>
  <c r="AV85" i="21"/>
  <c r="BN55" i="21"/>
  <c r="BV55" i="21"/>
  <c r="AZ56" i="21"/>
  <c r="AD56" i="21"/>
  <c r="Y160" i="21"/>
  <c r="X162" i="21"/>
  <c r="Y162" i="21" s="1"/>
  <c r="AB56" i="21" l="1"/>
  <c r="BD56" i="21"/>
  <c r="BU55" i="21"/>
  <c r="BW55" i="21"/>
  <c r="BX55" i="21"/>
  <c r="BT55" i="21"/>
  <c r="AD86" i="21"/>
  <c r="AZ86" i="21"/>
  <c r="AC56" i="21"/>
  <c r="BE56" i="21"/>
  <c r="AE86" i="21"/>
  <c r="BA86" i="21"/>
  <c r="BN85" i="21"/>
  <c r="BV85" i="21"/>
  <c r="BX85" i="21" l="1"/>
  <c r="BT85" i="21"/>
  <c r="BU85" i="21"/>
  <c r="BW85" i="21"/>
  <c r="AC86" i="21"/>
  <c r="BE86" i="21"/>
  <c r="BC56" i="21"/>
  <c r="AG56" i="21"/>
  <c r="BG56" i="21" s="1"/>
  <c r="BD86" i="21"/>
  <c r="AB86" i="21"/>
  <c r="BB56" i="21"/>
  <c r="AF56" i="21"/>
  <c r="V56" i="21" l="1"/>
  <c r="AA57" i="21" s="1"/>
  <c r="BF56" i="21"/>
  <c r="BB86" i="21"/>
  <c r="AF86" i="21"/>
  <c r="BC86" i="21"/>
  <c r="AG86" i="21"/>
  <c r="BG86" i="21" s="1"/>
  <c r="V86" i="21" l="1"/>
  <c r="BF86" i="21"/>
  <c r="AV56" i="21"/>
  <c r="Z57" i="21"/>
  <c r="AA87" i="21" l="1"/>
  <c r="AE57" i="21"/>
  <c r="BA57" i="21"/>
  <c r="AD57" i="21"/>
  <c r="AZ57" i="21"/>
  <c r="BV56" i="21"/>
  <c r="BN56" i="21"/>
  <c r="AV86" i="21"/>
  <c r="Z87" i="21"/>
  <c r="AE87" i="21" l="1"/>
  <c r="BA87" i="21"/>
  <c r="BV86" i="21"/>
  <c r="BN86" i="21"/>
  <c r="AB57" i="21"/>
  <c r="BD57" i="21"/>
  <c r="AD87" i="21"/>
  <c r="AZ87" i="21"/>
  <c r="BE57" i="21"/>
  <c r="AC57" i="21"/>
  <c r="BT56" i="21"/>
  <c r="BX56" i="21"/>
  <c r="BU56" i="21"/>
  <c r="BW56" i="21"/>
  <c r="BC57" i="21" l="1"/>
  <c r="AG57" i="21"/>
  <c r="BG57" i="21" s="1"/>
  <c r="BD87" i="21"/>
  <c r="AB87" i="21"/>
  <c r="BU86" i="21"/>
  <c r="BW86" i="21"/>
  <c r="BT86" i="21"/>
  <c r="BX86" i="21"/>
  <c r="BB57" i="21"/>
  <c r="AF57" i="21"/>
  <c r="AC87" i="21"/>
  <c r="BE87" i="21"/>
  <c r="BF57" i="21" l="1"/>
  <c r="V57" i="21"/>
  <c r="AA58" i="21" s="1"/>
  <c r="BB87" i="21"/>
  <c r="AF87" i="21"/>
  <c r="BC87" i="21"/>
  <c r="AG87" i="21"/>
  <c r="BG87" i="21" s="1"/>
  <c r="AV57" i="21" l="1"/>
  <c r="Z58" i="21"/>
  <c r="V87" i="21"/>
  <c r="BF87" i="21"/>
  <c r="AA88" i="21" l="1"/>
  <c r="AV87" i="21"/>
  <c r="Z88" i="21"/>
  <c r="AZ58" i="21"/>
  <c r="AD58" i="21"/>
  <c r="BN57" i="21"/>
  <c r="BV57" i="21"/>
  <c r="AE58" i="21"/>
  <c r="BA58" i="21"/>
  <c r="BX57" i="21" l="1"/>
  <c r="BU57" i="21"/>
  <c r="BT57" i="21"/>
  <c r="BW57" i="21"/>
  <c r="BE58" i="21"/>
  <c r="AC58" i="21"/>
  <c r="AB58" i="21"/>
  <c r="BD58" i="21"/>
  <c r="AE88" i="21"/>
  <c r="BE88" i="21" s="1"/>
  <c r="BA88" i="21"/>
  <c r="BV87" i="21"/>
  <c r="BN87" i="21"/>
  <c r="AD88" i="21"/>
  <c r="AZ88" i="21"/>
  <c r="BD88" i="21" l="1"/>
  <c r="AB88" i="21"/>
  <c r="BB58" i="21"/>
  <c r="AF58" i="21"/>
  <c r="BT87" i="21"/>
  <c r="BW87" i="21"/>
  <c r="BX87" i="21"/>
  <c r="BU87" i="21"/>
  <c r="AG58" i="21"/>
  <c r="BG58" i="21" s="1"/>
  <c r="BC58" i="21"/>
  <c r="BB88" i="21" l="1"/>
  <c r="AF88" i="21"/>
  <c r="BF88" i="21" s="1"/>
  <c r="V58" i="21"/>
  <c r="AA59" i="21" s="1"/>
  <c r="BF58" i="21"/>
  <c r="Z59" i="21" l="1"/>
  <c r="AV58" i="21"/>
  <c r="BV58" i="21" l="1"/>
  <c r="BN58" i="21"/>
  <c r="AZ59" i="21"/>
  <c r="AD59" i="21"/>
  <c r="BA59" i="21"/>
  <c r="AE59" i="21"/>
  <c r="AB59" i="21" l="1"/>
  <c r="BD59" i="21"/>
  <c r="AC59" i="21"/>
  <c r="BE59" i="21"/>
  <c r="BT58" i="21"/>
  <c r="BW58" i="21"/>
  <c r="BX58" i="21"/>
  <c r="BU58" i="21"/>
  <c r="BC59" i="21" l="1"/>
  <c r="AG59" i="21"/>
  <c r="BG59" i="21" s="1"/>
  <c r="BB59" i="21"/>
  <c r="AF59" i="21"/>
  <c r="V59" i="21" l="1"/>
  <c r="AA60" i="21" s="1"/>
  <c r="BF59" i="21"/>
  <c r="Z60" i="21" l="1"/>
  <c r="AV59" i="21"/>
  <c r="BN59" i="21" l="1"/>
  <c r="BV59" i="21"/>
  <c r="BA60" i="21"/>
  <c r="AE60" i="21"/>
  <c r="AD60" i="21"/>
  <c r="AZ60" i="21"/>
  <c r="BE60" i="21" l="1"/>
  <c r="AC60" i="21"/>
  <c r="AB60" i="21"/>
  <c r="BD60" i="21"/>
  <c r="BW59" i="21"/>
  <c r="BX59" i="21"/>
  <c r="BU59" i="21"/>
  <c r="BT59" i="21"/>
  <c r="BB60" i="21" l="1"/>
  <c r="AF60" i="21"/>
  <c r="BC60" i="21"/>
  <c r="AG60" i="21"/>
  <c r="BG60" i="21" s="1"/>
  <c r="BF60" i="21" l="1"/>
  <c r="V60" i="21"/>
  <c r="AA61" i="21" s="1"/>
  <c r="AV60" i="21" l="1"/>
  <c r="Z61" i="21"/>
  <c r="AD61" i="21" l="1"/>
  <c r="AZ61" i="21"/>
  <c r="BA61" i="21"/>
  <c r="AE61" i="21"/>
  <c r="BN60" i="21"/>
  <c r="BV60" i="21"/>
  <c r="AB61" i="21" l="1"/>
  <c r="BD61" i="21"/>
  <c r="BT60" i="21"/>
  <c r="BU60" i="21"/>
  <c r="BW60" i="21"/>
  <c r="BX60" i="21"/>
  <c r="AC61" i="21"/>
  <c r="BE61" i="21"/>
  <c r="BC61" i="21" l="1"/>
  <c r="AG61" i="21"/>
  <c r="BG61" i="21" s="1"/>
  <c r="BB61" i="21"/>
  <c r="AF61" i="21"/>
  <c r="V61" i="21" l="1"/>
  <c r="AA62" i="21" s="1"/>
  <c r="BF61" i="21"/>
  <c r="AV61" i="21" l="1"/>
  <c r="Z62" i="21"/>
  <c r="AZ62" i="21" l="1"/>
  <c r="AD62" i="21"/>
  <c r="BN61" i="21"/>
  <c r="BV61" i="21"/>
  <c r="AE62" i="21"/>
  <c r="BA62" i="21"/>
  <c r="AC62" i="21" l="1"/>
  <c r="BE62" i="21"/>
  <c r="AB62" i="21"/>
  <c r="BD62" i="21"/>
  <c r="BX61" i="21"/>
  <c r="BW61" i="21"/>
  <c r="BU61" i="21"/>
  <c r="BT61" i="21"/>
  <c r="BB62" i="21" l="1"/>
  <c r="AF62" i="21"/>
  <c r="BC62" i="21"/>
  <c r="AG62" i="21"/>
  <c r="BG62" i="21" s="1"/>
  <c r="BF62" i="21" l="1"/>
  <c r="V62" i="21"/>
  <c r="AA63" i="21" s="1"/>
  <c r="AV62" i="21" l="1"/>
  <c r="Z63" i="21"/>
  <c r="AE63" i="21" l="1"/>
  <c r="BA63" i="21"/>
  <c r="AD63" i="21"/>
  <c r="AZ63" i="21"/>
  <c r="BV62" i="21"/>
  <c r="BN62" i="21"/>
  <c r="BT62" i="21" l="1"/>
  <c r="BW62" i="21"/>
  <c r="BX62" i="21"/>
  <c r="BU62" i="21"/>
  <c r="AB63" i="21"/>
  <c r="BD63" i="21"/>
  <c r="AC63" i="21"/>
  <c r="BE63" i="21"/>
  <c r="BC63" i="21" l="1"/>
  <c r="AG63" i="21"/>
  <c r="BG63" i="21" s="1"/>
  <c r="BB63" i="21"/>
  <c r="AF63" i="21"/>
  <c r="V63" i="21" l="1"/>
  <c r="AA64" i="21" s="1"/>
  <c r="BF63" i="21"/>
  <c r="Z64" i="21" l="1"/>
  <c r="AV63" i="21"/>
  <c r="BN63" i="21" l="1"/>
  <c r="BV63" i="21"/>
  <c r="AE64" i="21"/>
  <c r="BA64" i="21"/>
  <c r="AD64" i="21"/>
  <c r="AZ64" i="21"/>
  <c r="BD64" i="21" l="1"/>
  <c r="AB64" i="21"/>
  <c r="AC64" i="21"/>
  <c r="BE64" i="21"/>
  <c r="BW63" i="21"/>
  <c r="BT63" i="21"/>
  <c r="BX63" i="21"/>
  <c r="BU63" i="21"/>
  <c r="BC64" i="21" l="1"/>
  <c r="AG64" i="21"/>
  <c r="BG64" i="21" s="1"/>
  <c r="BB64" i="21"/>
  <c r="AF64" i="21"/>
  <c r="V64" i="21" l="1"/>
  <c r="AA65" i="21" s="1"/>
  <c r="BF64" i="21"/>
  <c r="Z65" i="21" l="1"/>
  <c r="AV64" i="21"/>
  <c r="BA65" i="21" l="1"/>
  <c r="AE65" i="21"/>
  <c r="BV64" i="21"/>
  <c r="BN64" i="21"/>
  <c r="AD65" i="21"/>
  <c r="AZ65" i="21"/>
  <c r="AB65" i="21" l="1"/>
  <c r="BD65" i="21"/>
  <c r="BW64" i="21"/>
  <c r="BU64" i="21"/>
  <c r="BX64" i="21"/>
  <c r="BT64" i="21"/>
  <c r="AC65" i="21"/>
  <c r="BE65" i="21"/>
  <c r="BC65" i="21" l="1"/>
  <c r="AG65" i="21"/>
  <c r="BG65" i="21" s="1"/>
  <c r="BB65" i="21"/>
  <c r="AF65" i="21"/>
  <c r="BF65" i="21" l="1"/>
  <c r="V65" i="21"/>
  <c r="AA66" i="21" s="1"/>
  <c r="AV65" i="21" l="1"/>
  <c r="Z66" i="21"/>
  <c r="AD66" i="21" l="1"/>
  <c r="AZ66" i="21"/>
  <c r="BV65" i="21"/>
  <c r="BN65" i="21"/>
  <c r="BA66" i="21"/>
  <c r="AE66" i="21"/>
  <c r="BE66" i="21" l="1"/>
  <c r="AC66" i="21"/>
  <c r="BU65" i="21"/>
  <c r="BT65" i="21"/>
  <c r="BW65" i="21"/>
  <c r="BX65" i="21"/>
  <c r="BD66" i="21"/>
  <c r="AB66" i="21"/>
  <c r="BC66" i="21" l="1"/>
  <c r="AG66" i="21"/>
  <c r="BG66" i="21" s="1"/>
  <c r="BB66" i="21"/>
  <c r="AF66" i="21"/>
  <c r="BF66" i="21" l="1"/>
  <c r="V66" i="21"/>
  <c r="AA67" i="21" s="1"/>
  <c r="Z67" i="21" l="1"/>
  <c r="AV66" i="21"/>
  <c r="BA67" i="21" l="1"/>
  <c r="AE67" i="21"/>
  <c r="BV66" i="21"/>
  <c r="BN66" i="21"/>
  <c r="AD67" i="21"/>
  <c r="AZ67" i="21"/>
  <c r="AB67" i="21" l="1"/>
  <c r="BD67" i="21"/>
  <c r="BT66" i="21"/>
  <c r="BW66" i="21"/>
  <c r="BX66" i="21"/>
  <c r="BU66" i="21"/>
  <c r="AC67" i="21"/>
  <c r="BE67" i="21"/>
  <c r="BC67" i="21" l="1"/>
  <c r="AG67" i="21"/>
  <c r="BG67" i="21" s="1"/>
  <c r="BB67" i="21"/>
  <c r="AF67" i="21"/>
  <c r="BF67" i="21" l="1"/>
  <c r="V67" i="21"/>
  <c r="AA68" i="21" s="1"/>
  <c r="AV67" i="21" l="1"/>
  <c r="Z68" i="21"/>
  <c r="AD68" i="21" l="1"/>
  <c r="AZ68" i="21"/>
  <c r="BN67" i="21"/>
  <c r="BV67" i="21"/>
  <c r="AE68" i="21"/>
  <c r="BA68" i="21"/>
  <c r="BE68" i="21" l="1"/>
  <c r="AC68" i="21"/>
  <c r="BT67" i="21"/>
  <c r="BU67" i="21"/>
  <c r="BW67" i="21"/>
  <c r="BX67" i="21"/>
  <c r="AB68" i="21"/>
  <c r="BD68" i="21"/>
  <c r="BC68" i="21" l="1"/>
  <c r="AG68" i="21"/>
  <c r="BG68" i="21" s="1"/>
  <c r="BB68" i="21"/>
  <c r="AF68" i="21"/>
  <c r="BF68" i="21" l="1"/>
  <c r="V68" i="21"/>
  <c r="AA69" i="21" s="1"/>
  <c r="AV68" i="21" l="1"/>
  <c r="Z69" i="21"/>
  <c r="AD69" i="21" l="1"/>
  <c r="AZ69" i="21"/>
  <c r="BN68" i="21"/>
  <c r="BV68" i="21"/>
  <c r="BA69" i="21"/>
  <c r="AE69" i="21"/>
  <c r="BT68" i="21" l="1"/>
  <c r="BW68" i="21"/>
  <c r="BX68" i="21"/>
  <c r="BU68" i="21"/>
  <c r="BE69" i="21"/>
  <c r="AC69" i="21"/>
  <c r="AB69" i="21"/>
  <c r="BD69" i="21"/>
  <c r="BB69" i="21" l="1"/>
  <c r="AF69" i="21"/>
  <c r="BC69" i="21"/>
  <c r="AG69" i="21"/>
  <c r="BG69" i="21" s="1"/>
  <c r="BF69" i="21" l="1"/>
  <c r="V69" i="21"/>
  <c r="AA70" i="21" s="1"/>
  <c r="Z70" i="21" l="1"/>
  <c r="AV69" i="21"/>
  <c r="BV69" i="21" l="1"/>
  <c r="BN69" i="21"/>
  <c r="AE70" i="21"/>
  <c r="BA70" i="21"/>
  <c r="AZ70" i="21"/>
  <c r="AD70" i="21"/>
  <c r="AB70" i="21" l="1"/>
  <c r="BD70" i="21"/>
  <c r="BE70" i="21"/>
  <c r="AC70" i="21"/>
  <c r="BT69" i="21"/>
  <c r="BU69" i="21"/>
  <c r="BW69" i="21"/>
  <c r="BX69" i="21"/>
  <c r="BC70" i="21" l="1"/>
  <c r="AG70" i="21"/>
  <c r="BG70" i="21" s="1"/>
  <c r="BB70" i="21"/>
  <c r="AF70" i="21"/>
  <c r="V70" i="21" l="1"/>
  <c r="AA71" i="21" s="1"/>
  <c r="BF70" i="21"/>
  <c r="AV70" i="21" l="1"/>
  <c r="Z71" i="21"/>
  <c r="AE71" i="21" l="1"/>
  <c r="BA71" i="21"/>
  <c r="AZ71" i="21"/>
  <c r="AD71" i="21"/>
  <c r="BV70" i="21"/>
  <c r="BN70" i="21"/>
  <c r="BU70" i="21" l="1"/>
  <c r="BW70" i="21"/>
  <c r="BT70" i="21"/>
  <c r="BX70" i="21"/>
  <c r="AB71" i="21"/>
  <c r="BD71" i="21"/>
  <c r="BE71" i="21"/>
  <c r="AC71" i="21"/>
  <c r="BC71" i="21" l="1"/>
  <c r="AG71" i="21"/>
  <c r="BG71" i="21" s="1"/>
  <c r="BB71" i="21"/>
  <c r="AF71" i="21"/>
  <c r="V71" i="21" l="1"/>
  <c r="AA72" i="21" s="1"/>
  <c r="BF71" i="21"/>
  <c r="AV71" i="21" l="1"/>
  <c r="Z72" i="21"/>
  <c r="BA72" i="21" l="1"/>
  <c r="AE72" i="21"/>
  <c r="AD72" i="21"/>
  <c r="AZ72" i="21"/>
  <c r="BV71" i="21"/>
  <c r="BN71" i="21"/>
  <c r="BU71" i="21" l="1"/>
  <c r="BX71" i="21"/>
  <c r="BW71" i="21"/>
  <c r="BT71" i="21"/>
  <c r="AB72" i="21"/>
  <c r="BD72" i="21"/>
  <c r="BE72" i="21"/>
  <c r="AC72" i="21"/>
  <c r="BC72" i="21" l="1"/>
  <c r="AG72" i="21"/>
  <c r="BG72" i="21" s="1"/>
  <c r="BB72" i="21"/>
  <c r="AF72" i="21"/>
  <c r="V72" i="21" l="1"/>
  <c r="AA73" i="21" s="1"/>
  <c r="BF72" i="21"/>
  <c r="AV72" i="21" l="1"/>
  <c r="Z73" i="21"/>
  <c r="BA73" i="21" l="1"/>
  <c r="AE73" i="21"/>
  <c r="AD73" i="21"/>
  <c r="AZ73" i="21"/>
  <c r="BV72" i="21"/>
  <c r="BN72" i="21"/>
  <c r="BU72" i="21" l="1"/>
  <c r="BX72" i="21"/>
  <c r="BT72" i="21"/>
  <c r="BW72" i="21"/>
  <c r="AB73" i="21"/>
  <c r="BD73" i="21"/>
  <c r="AC73" i="21"/>
  <c r="BE73" i="21"/>
  <c r="BC73" i="21" l="1"/>
  <c r="AG73" i="21"/>
  <c r="BG73" i="21" s="1"/>
  <c r="BB73" i="21"/>
  <c r="AF73" i="21"/>
  <c r="V73" i="21" l="1"/>
  <c r="AA74" i="21" s="1"/>
  <c r="BF73" i="21"/>
  <c r="Z74" i="21" l="1"/>
  <c r="AV73" i="21"/>
  <c r="BN73" i="21" l="1"/>
  <c r="BV73" i="21"/>
  <c r="AD74" i="21"/>
  <c r="AZ74" i="21"/>
  <c r="BA74" i="21"/>
  <c r="AE74" i="21"/>
  <c r="BE74" i="21" l="1"/>
  <c r="AC74" i="21"/>
  <c r="AB74" i="21"/>
  <c r="BD74" i="21"/>
  <c r="BT73" i="21"/>
  <c r="BX73" i="21"/>
  <c r="BU73" i="21"/>
  <c r="BW73" i="21"/>
  <c r="BB74" i="21" l="1"/>
  <c r="AF74" i="21"/>
  <c r="BC74" i="21"/>
  <c r="AG74" i="21"/>
  <c r="BG74" i="21" s="1"/>
  <c r="V74" i="21" l="1"/>
  <c r="AA75" i="21" s="1"/>
  <c r="BF74" i="21"/>
  <c r="AV74" i="21" l="1"/>
  <c r="Z75" i="21"/>
  <c r="AE75" i="21" l="1"/>
  <c r="BA75" i="21"/>
  <c r="AD75" i="21"/>
  <c r="AZ75" i="21"/>
  <c r="BV74" i="21"/>
  <c r="BN74" i="21"/>
  <c r="BX74" i="21" l="1"/>
  <c r="BT74" i="21"/>
  <c r="BW74" i="21"/>
  <c r="BU74" i="21"/>
  <c r="BD75" i="21"/>
  <c r="AB75" i="21"/>
  <c r="BE75" i="21"/>
  <c r="AC75" i="21"/>
  <c r="BC75" i="21" l="1"/>
  <c r="AG75" i="21"/>
  <c r="BG75" i="21" s="1"/>
  <c r="BB75" i="21"/>
  <c r="AF75" i="21"/>
  <c r="V75" i="21" l="1"/>
  <c r="AA76" i="21" s="1"/>
  <c r="BF75" i="21"/>
  <c r="Z76" i="21" l="1"/>
  <c r="AV75" i="21"/>
  <c r="BV75" i="21" l="1"/>
  <c r="BN75" i="21"/>
  <c r="AE76" i="21"/>
  <c r="BA76" i="21"/>
  <c r="AD76" i="21"/>
  <c r="AZ76" i="21"/>
  <c r="AB76" i="21" l="1"/>
  <c r="BD76" i="21"/>
  <c r="BE76" i="21"/>
  <c r="AC76" i="21"/>
  <c r="BW75" i="21"/>
  <c r="BT75" i="21"/>
  <c r="BX75" i="21"/>
  <c r="BU75" i="21"/>
  <c r="BC76" i="21" l="1"/>
  <c r="AG76" i="21"/>
  <c r="BG76" i="21" s="1"/>
  <c r="BB76" i="21"/>
  <c r="AF76" i="21"/>
  <c r="V76" i="21" l="1"/>
  <c r="AA77" i="21" s="1"/>
  <c r="BF76" i="21"/>
  <c r="AV76" i="21" l="1"/>
  <c r="Z77" i="21"/>
  <c r="BA77" i="21" l="1"/>
  <c r="AE77" i="21"/>
  <c r="AD77" i="21"/>
  <c r="AZ77" i="21"/>
  <c r="BV76" i="21"/>
  <c r="BN76" i="21"/>
  <c r="AB77" i="21" l="1"/>
  <c r="BD77" i="21"/>
  <c r="BX76" i="21"/>
  <c r="BU76" i="21"/>
  <c r="BW76" i="21"/>
  <c r="BT76" i="21"/>
  <c r="AC77" i="21"/>
  <c r="BE77" i="21"/>
  <c r="BC77" i="21" l="1"/>
  <c r="AG77" i="21"/>
  <c r="BG77" i="21" s="1"/>
  <c r="BB77" i="21"/>
  <c r="AF77" i="21"/>
  <c r="V77" i="21" l="1"/>
  <c r="AA78" i="21" s="1"/>
  <c r="BF77" i="21"/>
  <c r="AV77" i="21" l="1"/>
  <c r="Z78" i="21"/>
  <c r="AD78" i="21" l="1"/>
  <c r="AZ78" i="21"/>
  <c r="BN77" i="21"/>
  <c r="BV77" i="21"/>
  <c r="AE78" i="21"/>
  <c r="BA78" i="21"/>
  <c r="AC78" i="21" l="1"/>
  <c r="BE78" i="21"/>
  <c r="BD78" i="21"/>
  <c r="AB78" i="21"/>
  <c r="BX77" i="21"/>
  <c r="BU77" i="21"/>
  <c r="BW77" i="21"/>
  <c r="BT77" i="21"/>
  <c r="BB78" i="21" l="1"/>
  <c r="AF78" i="21"/>
  <c r="BC78" i="21"/>
  <c r="AG78" i="21"/>
  <c r="BG78" i="21" s="1"/>
  <c r="BF78" i="21" l="1"/>
  <c r="V78" i="21"/>
  <c r="AA79" i="21" s="1"/>
  <c r="AV78" i="21" l="1"/>
  <c r="Z79" i="21"/>
  <c r="AD79" i="21" l="1"/>
  <c r="AZ79" i="21"/>
  <c r="BA79" i="21"/>
  <c r="AE79" i="21"/>
  <c r="BN78" i="21"/>
  <c r="BV78" i="21"/>
  <c r="BE79" i="21" l="1"/>
  <c r="AC79" i="21"/>
  <c r="BT78" i="21"/>
  <c r="BW78" i="21"/>
  <c r="BU78" i="21"/>
  <c r="BX78" i="21"/>
  <c r="AB79" i="21"/>
  <c r="BD79" i="21"/>
  <c r="BC79" i="21" l="1"/>
  <c r="AG79" i="21"/>
  <c r="BG79" i="21" s="1"/>
  <c r="BB79" i="21"/>
  <c r="AF79" i="21"/>
  <c r="V79" i="21" l="1"/>
  <c r="AA80" i="21" s="1"/>
  <c r="BF79" i="21"/>
  <c r="AV79" i="21" l="1"/>
  <c r="Z80" i="21"/>
  <c r="AD80" i="21" l="1"/>
  <c r="AZ80" i="21"/>
  <c r="BN79" i="21"/>
  <c r="BV79" i="21"/>
  <c r="AE80" i="21"/>
  <c r="BA80" i="21"/>
  <c r="BE80" i="21" l="1"/>
  <c r="AC80" i="21"/>
  <c r="BU79" i="21"/>
  <c r="BW79" i="21"/>
  <c r="BX79" i="21"/>
  <c r="BT79" i="21"/>
  <c r="BD80" i="21"/>
  <c r="AB80" i="21"/>
  <c r="BB80" i="21" l="1"/>
  <c r="AF80" i="21"/>
  <c r="BC80" i="21"/>
  <c r="AG80" i="21"/>
  <c r="BG80" i="21" s="1"/>
  <c r="BF80" i="21" l="1"/>
  <c r="V80" i="21"/>
  <c r="AA81" i="21" s="1"/>
  <c r="AV80" i="21" l="1"/>
  <c r="Z81" i="21"/>
  <c r="AZ81" i="21" l="1"/>
  <c r="AD81" i="21"/>
  <c r="BV80" i="21"/>
  <c r="BN80" i="21"/>
  <c r="AE81" i="21"/>
  <c r="BA81" i="21"/>
  <c r="AC81" i="21" l="1"/>
  <c r="BE81" i="21"/>
  <c r="BU80" i="21"/>
  <c r="BW80" i="21"/>
  <c r="BT80" i="21"/>
  <c r="BX80" i="21"/>
  <c r="AB81" i="21"/>
  <c r="BD81" i="21"/>
  <c r="BB81" i="21" l="1"/>
  <c r="AF81" i="21"/>
  <c r="BC81" i="21"/>
  <c r="AC88" i="21"/>
  <c r="AG81" i="21"/>
  <c r="BG81" i="21" s="1"/>
  <c r="BF81" i="21" l="1"/>
  <c r="V81" i="21"/>
  <c r="AV81" i="21" s="1"/>
  <c r="BK1" i="21" s="1"/>
  <c r="AG88" i="21"/>
  <c r="BC88" i="21"/>
  <c r="BG88" i="21" l="1"/>
  <c r="V88" i="21"/>
  <c r="BV81" i="21"/>
  <c r="BN81" i="21"/>
  <c r="AA89" i="21" l="1"/>
  <c r="AV88" i="21"/>
  <c r="Z89" i="21"/>
  <c r="BT81" i="21"/>
  <c r="BU81" i="21"/>
  <c r="BW81" i="21"/>
  <c r="BX81" i="21"/>
  <c r="AE89" i="21" l="1"/>
  <c r="BA89" i="21"/>
  <c r="AZ89" i="21"/>
  <c r="AD89" i="21"/>
  <c r="BN88" i="21"/>
  <c r="BV88" i="21"/>
  <c r="BU88" i="21" l="1"/>
  <c r="BX88" i="21"/>
  <c r="BT88" i="21"/>
  <c r="BW88" i="21"/>
  <c r="BD89" i="21"/>
  <c r="AB89" i="21"/>
  <c r="BE89" i="21"/>
  <c r="AC89" i="21"/>
  <c r="BC89" i="21" l="1"/>
  <c r="AG89" i="21"/>
  <c r="BG89" i="21" s="1"/>
  <c r="BB89" i="21"/>
  <c r="AF89" i="21"/>
  <c r="V89" i="21" l="1"/>
  <c r="BF89" i="21"/>
  <c r="AA90" i="21" l="1"/>
  <c r="AV89" i="21"/>
  <c r="Z90" i="21"/>
  <c r="AD90" i="21" l="1"/>
  <c r="AZ90" i="21"/>
  <c r="AE90" i="21"/>
  <c r="BA90" i="21"/>
  <c r="BN89" i="21"/>
  <c r="BV89" i="21"/>
  <c r="BU89" i="21" l="1"/>
  <c r="BX89" i="21"/>
  <c r="BT89" i="21"/>
  <c r="BW89" i="21"/>
  <c r="BE90" i="21"/>
  <c r="AC90" i="21"/>
  <c r="BD90" i="21"/>
  <c r="AB90" i="21"/>
  <c r="BB90" i="21" l="1"/>
  <c r="AF90" i="21"/>
  <c r="BC90" i="21"/>
  <c r="AG90" i="21"/>
  <c r="BG90" i="21" s="1"/>
  <c r="V90" i="21" l="1"/>
  <c r="AA91" i="21" s="1"/>
  <c r="BF90" i="21"/>
  <c r="AV90" i="21" l="1"/>
  <c r="Z91" i="21"/>
  <c r="BA91" i="21" l="1"/>
  <c r="AE91" i="21"/>
  <c r="AZ91" i="21"/>
  <c r="AD91" i="21"/>
  <c r="BN90" i="21"/>
  <c r="BV90" i="21"/>
  <c r="AC91" i="21" l="1"/>
  <c r="BE91" i="21"/>
  <c r="BU90" i="21"/>
  <c r="BX90" i="21"/>
  <c r="BT90" i="21"/>
  <c r="BW90" i="21"/>
  <c r="BD91" i="21"/>
  <c r="AB91" i="21"/>
  <c r="BB91" i="21" l="1"/>
  <c r="AF91" i="21"/>
  <c r="BC91" i="21"/>
  <c r="AG91" i="21"/>
  <c r="BG91" i="21" s="1"/>
  <c r="BF91" i="21" l="1"/>
  <c r="V91" i="21"/>
  <c r="AA92" i="21" s="1"/>
  <c r="AV91" i="21" l="1"/>
  <c r="Z92" i="21"/>
  <c r="AZ92" i="21" l="1"/>
  <c r="AD92" i="21"/>
  <c r="BA92" i="21"/>
  <c r="AE92" i="21"/>
  <c r="BN91" i="21"/>
  <c r="BV91" i="21"/>
  <c r="BU91" i="21" l="1"/>
  <c r="BT91" i="21"/>
  <c r="BW91" i="21"/>
  <c r="BX91" i="21"/>
  <c r="AB92" i="21"/>
  <c r="BD92" i="21"/>
  <c r="AC92" i="21"/>
  <c r="BE92" i="21"/>
  <c r="BC92" i="21" l="1"/>
  <c r="AG92" i="21"/>
  <c r="BG92" i="21" s="1"/>
  <c r="BB92" i="21"/>
  <c r="AF92" i="21"/>
  <c r="V92" i="21" l="1"/>
  <c r="AA93" i="21" s="1"/>
  <c r="BF92" i="21"/>
  <c r="Z93" i="21" l="1"/>
  <c r="AV92" i="21"/>
  <c r="BN92" i="21" l="1"/>
  <c r="BV92" i="21"/>
  <c r="AE93" i="21"/>
  <c r="BA93" i="21"/>
  <c r="AD93" i="21"/>
  <c r="AZ93" i="21"/>
  <c r="BD93" i="21" l="1"/>
  <c r="AB93" i="21"/>
  <c r="AC93" i="21"/>
  <c r="BE93" i="21"/>
  <c r="BU92" i="21"/>
  <c r="BX92" i="21"/>
  <c r="BT92" i="21"/>
  <c r="BW92" i="21"/>
  <c r="BC93" i="21" l="1"/>
  <c r="AG93" i="21"/>
  <c r="BG93" i="21" s="1"/>
  <c r="BB93" i="21"/>
  <c r="AF93" i="21"/>
  <c r="V93" i="21" l="1"/>
  <c r="AA94" i="21" s="1"/>
  <c r="BF93" i="21"/>
  <c r="Z94" i="21" l="1"/>
  <c r="AV93" i="21"/>
  <c r="AE94" i="21" l="1"/>
  <c r="BA94" i="21"/>
  <c r="BV93" i="21"/>
  <c r="BN93" i="21"/>
  <c r="AZ94" i="21"/>
  <c r="AD94" i="21"/>
  <c r="BD94" i="21" l="1"/>
  <c r="AB94" i="21"/>
  <c r="BT93" i="21"/>
  <c r="BU93" i="21"/>
  <c r="BX93" i="21"/>
  <c r="BW93" i="21"/>
  <c r="AC94" i="21"/>
  <c r="BE94" i="21"/>
  <c r="BC94" i="21" l="1"/>
  <c r="AG94" i="21"/>
  <c r="BG94" i="21" s="1"/>
  <c r="BB94" i="21"/>
  <c r="AF94" i="21"/>
  <c r="V94" i="21" l="1"/>
  <c r="AA95" i="21" s="1"/>
  <c r="BF94" i="21"/>
  <c r="AV94" i="21" l="1"/>
  <c r="Z95" i="21"/>
  <c r="AZ95" i="21" l="1"/>
  <c r="AD95" i="21"/>
  <c r="BV94" i="21"/>
  <c r="BN94" i="21"/>
  <c r="BA95" i="21"/>
  <c r="AE95" i="21"/>
  <c r="BE95" i="21" l="1"/>
  <c r="AC95" i="21"/>
  <c r="BU94" i="21"/>
  <c r="BX94" i="21"/>
  <c r="BT94" i="21"/>
  <c r="BW94" i="21"/>
  <c r="AB95" i="21"/>
  <c r="BD95" i="21"/>
  <c r="BC95" i="21" l="1"/>
  <c r="AG95" i="21"/>
  <c r="BG95" i="21" s="1"/>
  <c r="BB95" i="21"/>
  <c r="AF95" i="21"/>
  <c r="BF95" i="21" l="1"/>
  <c r="V95" i="21"/>
  <c r="AA96" i="21" s="1"/>
  <c r="Z96" i="21" l="1"/>
  <c r="AV95" i="21"/>
  <c r="AE96" i="21" l="1"/>
  <c r="BA96" i="21"/>
  <c r="BV95" i="21"/>
  <c r="BN95" i="21"/>
  <c r="AZ96" i="21"/>
  <c r="AD96" i="21"/>
  <c r="AB96" i="21" l="1"/>
  <c r="BD96" i="21"/>
  <c r="BT95" i="21"/>
  <c r="BU95" i="21"/>
  <c r="BW95" i="21"/>
  <c r="BX95" i="21"/>
  <c r="BE96" i="21"/>
  <c r="AC96" i="21"/>
  <c r="BC96" i="21" l="1"/>
  <c r="AG96" i="21"/>
  <c r="BG96" i="21" s="1"/>
  <c r="BB96" i="21"/>
  <c r="AF96" i="21"/>
  <c r="BF96" i="21" l="1"/>
  <c r="V96" i="21"/>
  <c r="AA97" i="21" s="1"/>
  <c r="Z97" i="21" l="1"/>
  <c r="AV96" i="21"/>
  <c r="BN96" i="21" l="1"/>
  <c r="BV96" i="21"/>
  <c r="BA97" i="21"/>
  <c r="AE97" i="21"/>
  <c r="AD97" i="21"/>
  <c r="AZ97" i="21"/>
  <c r="BE97" i="21" l="1"/>
  <c r="AC97" i="21"/>
  <c r="BT96" i="21"/>
  <c r="BU96" i="21"/>
  <c r="BX96" i="21"/>
  <c r="BW96" i="21"/>
  <c r="AB97" i="21"/>
  <c r="BD97" i="21"/>
  <c r="BB97" i="21" l="1"/>
  <c r="AF97" i="21"/>
  <c r="BC97" i="21"/>
  <c r="AG97" i="21"/>
  <c r="BG97" i="21" s="1"/>
  <c r="V97" i="21" l="1"/>
  <c r="AA98" i="21" s="1"/>
  <c r="BF97" i="21"/>
  <c r="Z98" i="21" l="1"/>
  <c r="AV97" i="21"/>
  <c r="AE98" i="21" l="1"/>
  <c r="BA98" i="21"/>
  <c r="BV97" i="21"/>
  <c r="BN97" i="21"/>
  <c r="AD98" i="21"/>
  <c r="AZ98" i="21"/>
  <c r="BD98" i="21" l="1"/>
  <c r="AB98" i="21"/>
  <c r="BX97" i="21"/>
  <c r="BT97" i="21"/>
  <c r="BW97" i="21"/>
  <c r="BU97" i="21"/>
  <c r="AC98" i="21"/>
  <c r="BE98" i="21"/>
  <c r="BC98" i="21" l="1"/>
  <c r="AG98" i="21"/>
  <c r="BG98" i="21" s="1"/>
  <c r="BB98" i="21"/>
  <c r="AF98" i="21"/>
  <c r="BF98" i="21" l="1"/>
  <c r="V98" i="21"/>
  <c r="AA99" i="21" s="1"/>
  <c r="Z99" i="21" l="1"/>
  <c r="AV98" i="21"/>
  <c r="BV98" i="21" l="1"/>
  <c r="BN98" i="21"/>
  <c r="AD99" i="21"/>
  <c r="AZ99" i="21"/>
  <c r="BA99" i="21"/>
  <c r="AE99" i="21"/>
  <c r="BE99" i="21" l="1"/>
  <c r="AC99" i="21"/>
  <c r="AB99" i="21"/>
  <c r="BD99" i="21"/>
  <c r="BT98" i="21"/>
  <c r="BW98" i="21"/>
  <c r="BX98" i="21"/>
  <c r="BU98" i="21"/>
  <c r="BB99" i="21" l="1"/>
  <c r="AF99" i="21"/>
  <c r="BC99" i="21"/>
  <c r="AG99" i="21"/>
  <c r="BG99" i="21" s="1"/>
  <c r="V99" i="21" l="1"/>
  <c r="AA100" i="21" s="1"/>
  <c r="BF99" i="21"/>
  <c r="AV99" i="21" l="1"/>
  <c r="Z100" i="21"/>
  <c r="AD100" i="21" l="1"/>
  <c r="AZ100" i="21"/>
  <c r="BV99" i="21"/>
  <c r="BN99" i="21"/>
  <c r="BA100" i="21"/>
  <c r="AE100" i="21"/>
  <c r="AC100" i="21" l="1"/>
  <c r="BE100" i="21"/>
  <c r="AB100" i="21"/>
  <c r="BD100" i="21"/>
  <c r="BW99" i="21"/>
  <c r="BT99" i="21"/>
  <c r="BU99" i="21"/>
  <c r="BX99" i="21"/>
  <c r="BB100" i="21" l="1"/>
  <c r="AF100" i="21"/>
  <c r="BC100" i="21"/>
  <c r="AG100" i="21"/>
  <c r="BG100" i="21" s="1"/>
  <c r="V100" i="21" l="1"/>
  <c r="AA101" i="21" s="1"/>
  <c r="BF100" i="21"/>
  <c r="AV100" i="21" l="1"/>
  <c r="Z101" i="21"/>
  <c r="AZ101" i="21" l="1"/>
  <c r="AD101" i="21"/>
  <c r="BV100" i="21"/>
  <c r="BN100" i="21"/>
  <c r="AE101" i="21"/>
  <c r="BA101" i="21"/>
  <c r="AC101" i="21" l="1"/>
  <c r="BE101" i="21"/>
  <c r="BX100" i="21"/>
  <c r="BU100" i="21"/>
  <c r="BT100" i="21"/>
  <c r="BW100" i="21"/>
  <c r="BD101" i="21"/>
  <c r="AB101" i="21"/>
  <c r="BB101" i="21" l="1"/>
  <c r="AF101" i="21"/>
  <c r="BC101" i="21"/>
  <c r="AG101" i="21"/>
  <c r="BG101" i="21" s="1"/>
  <c r="BF101" i="21" l="1"/>
  <c r="V101" i="21"/>
  <c r="AA102" i="21" s="1"/>
  <c r="Z102" i="21" l="1"/>
  <c r="AV101" i="21"/>
  <c r="BN101" i="21" l="1"/>
  <c r="BV101" i="21"/>
  <c r="AD102" i="21"/>
  <c r="AZ102" i="21"/>
  <c r="AE102" i="21"/>
  <c r="BA102" i="21"/>
  <c r="AC102" i="21" l="1"/>
  <c r="BE102" i="21"/>
  <c r="AB102" i="21"/>
  <c r="BD102" i="21"/>
  <c r="BT101" i="21"/>
  <c r="BU101" i="21"/>
  <c r="BW101" i="21"/>
  <c r="BX101" i="21"/>
  <c r="BB102" i="21" l="1"/>
  <c r="AF102" i="21"/>
  <c r="BC102" i="21"/>
  <c r="AG102" i="21"/>
  <c r="BG102" i="21" s="1"/>
  <c r="V102" i="21" l="1"/>
  <c r="AA103" i="21" s="1"/>
  <c r="BF102" i="21"/>
  <c r="AV102" i="21" l="1"/>
  <c r="Z103" i="21"/>
  <c r="AZ103" i="21" l="1"/>
  <c r="AD103" i="21"/>
  <c r="AE103" i="21"/>
  <c r="BA103" i="21"/>
  <c r="BV102" i="21"/>
  <c r="BN102" i="21"/>
  <c r="BX102" i="21" l="1"/>
  <c r="BU102" i="21"/>
  <c r="BW102" i="21"/>
  <c r="BT102" i="21"/>
  <c r="BE103" i="21"/>
  <c r="AC103" i="21"/>
  <c r="BD103" i="21"/>
  <c r="AB103" i="21"/>
  <c r="BB103" i="21" l="1"/>
  <c r="AF103" i="21"/>
  <c r="BC103" i="21"/>
  <c r="AG103" i="21"/>
  <c r="BG103" i="21" s="1"/>
  <c r="V103" i="21" l="1"/>
  <c r="AA104" i="21" s="1"/>
  <c r="BF103" i="21"/>
  <c r="AV103" i="21" l="1"/>
  <c r="Z104" i="21"/>
  <c r="AZ104" i="21" l="1"/>
  <c r="AD104" i="21"/>
  <c r="BA104" i="21"/>
  <c r="AE104" i="21"/>
  <c r="BV103" i="21"/>
  <c r="BN103" i="21"/>
  <c r="BX103" i="21" l="1"/>
  <c r="BU103" i="21"/>
  <c r="BW103" i="21"/>
  <c r="BT103" i="21"/>
  <c r="BD104" i="21"/>
  <c r="AB104" i="21"/>
  <c r="AC104" i="21"/>
  <c r="BE104" i="21"/>
  <c r="BC104" i="21" l="1"/>
  <c r="AG104" i="21"/>
  <c r="BG104" i="21" s="1"/>
  <c r="BB104" i="21"/>
  <c r="AF104" i="21"/>
  <c r="V104" i="21" l="1"/>
  <c r="AA105" i="21" s="1"/>
  <c r="BF104" i="21"/>
  <c r="AV104" i="21" l="1"/>
  <c r="Z105" i="21"/>
  <c r="AD105" i="21" l="1"/>
  <c r="AZ105" i="21"/>
  <c r="BN104" i="21"/>
  <c r="BV104" i="21"/>
  <c r="BA105" i="21"/>
  <c r="AE105" i="21"/>
  <c r="AC105" i="21" l="1"/>
  <c r="BE105" i="21"/>
  <c r="BX104" i="21"/>
  <c r="BW104" i="21"/>
  <c r="BT104" i="21"/>
  <c r="BU104" i="21"/>
  <c r="AB105" i="21"/>
  <c r="BD105" i="21"/>
  <c r="BB105" i="21" l="1"/>
  <c r="AF105" i="21"/>
  <c r="BC105" i="21"/>
  <c r="AG105" i="21"/>
  <c r="BG105" i="21" s="1"/>
  <c r="BF105" i="21" l="1"/>
  <c r="V105" i="21"/>
  <c r="AA106" i="21" s="1"/>
  <c r="Z106" i="21" l="1"/>
  <c r="AV105" i="21"/>
  <c r="BV105" i="21" l="1"/>
  <c r="BN105" i="21"/>
  <c r="BA106" i="21"/>
  <c r="AE106" i="21"/>
  <c r="AZ106" i="21"/>
  <c r="AD106" i="21"/>
  <c r="AB106" i="21" l="1"/>
  <c r="BD106" i="21"/>
  <c r="AC106" i="21"/>
  <c r="BE106" i="21"/>
  <c r="BT105" i="21"/>
  <c r="BW105" i="21"/>
  <c r="BX105" i="21"/>
  <c r="BU105" i="21"/>
  <c r="BC106" i="21" l="1"/>
  <c r="AG106" i="21"/>
  <c r="BG106" i="21" s="1"/>
  <c r="BB106" i="21"/>
  <c r="AF106" i="21"/>
  <c r="BF106" i="21" l="1"/>
  <c r="V106" i="21"/>
  <c r="AA107" i="21" s="1"/>
  <c r="Z107" i="21" l="1"/>
  <c r="AV106" i="21"/>
  <c r="AE107" i="21" l="1"/>
  <c r="BA107" i="21"/>
  <c r="BN106" i="21"/>
  <c r="BV106" i="21"/>
  <c r="AZ107" i="21"/>
  <c r="AD107" i="21"/>
  <c r="AB107" i="21" l="1"/>
  <c r="BD107" i="21"/>
  <c r="AC107" i="21"/>
  <c r="BE107" i="21"/>
  <c r="BU106" i="21"/>
  <c r="BT106" i="21"/>
  <c r="BW106" i="21"/>
  <c r="BX106" i="21"/>
  <c r="BC107" i="21" l="1"/>
  <c r="AG107" i="21"/>
  <c r="BG107" i="21" s="1"/>
  <c r="BB107" i="21"/>
  <c r="AF107" i="21"/>
  <c r="BF107" i="21" l="1"/>
  <c r="V107" i="21"/>
  <c r="AA108" i="21" s="1"/>
  <c r="AV107" i="21" l="1"/>
  <c r="Z108" i="21"/>
  <c r="AE108" i="21" l="1"/>
  <c r="BA108" i="21"/>
  <c r="AD108" i="21"/>
  <c r="AZ108" i="21"/>
  <c r="BV107" i="21"/>
  <c r="BN107" i="21"/>
  <c r="BT107" i="21" l="1"/>
  <c r="BW107" i="21"/>
  <c r="BU107" i="21"/>
  <c r="BX107" i="21"/>
  <c r="AB108" i="21"/>
  <c r="BD108" i="21"/>
  <c r="AC108" i="21"/>
  <c r="BE108" i="21"/>
  <c r="BC108" i="21" l="1"/>
  <c r="AG108" i="21"/>
  <c r="BG108" i="21" s="1"/>
  <c r="BB108" i="21"/>
  <c r="AF108" i="21"/>
  <c r="V108" i="21" l="1"/>
  <c r="AA109" i="21" s="1"/>
  <c r="BF108" i="21"/>
  <c r="AV108" i="21" l="1"/>
  <c r="Z109" i="21"/>
  <c r="AE109" i="21" l="1"/>
  <c r="BA109" i="21"/>
  <c r="AD109" i="21"/>
  <c r="AZ109" i="21"/>
  <c r="BV108" i="21"/>
  <c r="BN108" i="21"/>
  <c r="BT108" i="21" l="1"/>
  <c r="BX108" i="21"/>
  <c r="BU108" i="21"/>
  <c r="BW108" i="21"/>
  <c r="BD109" i="21"/>
  <c r="AB109" i="21"/>
  <c r="BE109" i="21"/>
  <c r="AC109" i="21"/>
  <c r="BC109" i="21" l="1"/>
  <c r="AG109" i="21"/>
  <c r="BG109" i="21" s="1"/>
  <c r="BB109" i="21"/>
  <c r="AF109" i="21"/>
  <c r="V109" i="21" l="1"/>
  <c r="AA110" i="21" s="1"/>
  <c r="BF109" i="21"/>
  <c r="AV109" i="21" l="1"/>
  <c r="Z110" i="21"/>
  <c r="AD110" i="21" l="1"/>
  <c r="AZ110" i="21"/>
  <c r="AE110" i="21"/>
  <c r="BA110" i="21"/>
  <c r="BN109" i="21"/>
  <c r="BV109" i="21"/>
  <c r="AC110" i="21" l="1"/>
  <c r="BE110" i="21"/>
  <c r="BW109" i="21"/>
  <c r="BX109" i="21"/>
  <c r="BT109" i="21"/>
  <c r="BU109" i="21"/>
  <c r="BD110" i="21"/>
  <c r="AB110" i="21"/>
  <c r="BB110" i="21" l="1"/>
  <c r="AF110" i="21"/>
  <c r="BC110" i="21"/>
  <c r="AG110" i="21"/>
  <c r="BG110" i="21" s="1"/>
  <c r="BF110" i="21" l="1"/>
  <c r="V110" i="21"/>
  <c r="AA111" i="21" s="1"/>
  <c r="Z111" i="21" l="1"/>
  <c r="AV110" i="21"/>
  <c r="BA111" i="21" l="1"/>
  <c r="AE111" i="21"/>
  <c r="BN110" i="21"/>
  <c r="BV110" i="21"/>
  <c r="AD111" i="21"/>
  <c r="AZ111" i="21"/>
  <c r="BD111" i="21" l="1"/>
  <c r="AB111" i="21"/>
  <c r="BT110" i="21"/>
  <c r="BU110" i="21"/>
  <c r="BW110" i="21"/>
  <c r="BX110" i="21"/>
  <c r="AC111" i="21"/>
  <c r="BE111" i="21"/>
  <c r="BB111" i="21" l="1"/>
  <c r="AF111" i="21"/>
  <c r="BC111" i="21"/>
  <c r="AG111" i="21"/>
  <c r="BG111" i="21" s="1"/>
  <c r="V111" i="21" l="1"/>
  <c r="AA112" i="21" s="1"/>
  <c r="BF111" i="21"/>
  <c r="AV111" i="21" l="1"/>
  <c r="Z112" i="21"/>
  <c r="AZ112" i="21" l="1"/>
  <c r="AD112" i="21"/>
  <c r="BA112" i="21"/>
  <c r="AE112" i="21"/>
  <c r="BV111" i="21"/>
  <c r="BN111" i="21"/>
  <c r="BW111" i="21" l="1"/>
  <c r="BU111" i="21"/>
  <c r="BX111" i="21"/>
  <c r="BT111" i="21"/>
  <c r="AB112" i="21"/>
  <c r="BD112" i="21"/>
  <c r="BE112" i="21"/>
  <c r="AC112" i="21"/>
  <c r="BC112" i="21" l="1"/>
  <c r="AG112" i="21"/>
  <c r="BG112" i="21" s="1"/>
  <c r="BB112" i="21"/>
  <c r="AF112" i="21"/>
  <c r="V112" i="21" l="1"/>
  <c r="AA113" i="21" s="1"/>
  <c r="BF112" i="21"/>
  <c r="Z113" i="21" l="1"/>
  <c r="AV112" i="21"/>
  <c r="BV112" i="21" l="1"/>
  <c r="BN112" i="21"/>
  <c r="AE113" i="21"/>
  <c r="BA113" i="21"/>
  <c r="AD113" i="21"/>
  <c r="AZ113" i="21"/>
  <c r="BD113" i="21" l="1"/>
  <c r="AB113" i="21"/>
  <c r="BE113" i="21"/>
  <c r="AC113" i="21"/>
  <c r="BU112" i="21"/>
  <c r="BX112" i="21"/>
  <c r="BT112" i="21"/>
  <c r="BW112" i="21"/>
  <c r="BB113" i="21" l="1"/>
  <c r="AF113" i="21"/>
  <c r="BC113" i="21"/>
  <c r="AG113" i="21"/>
  <c r="BG113" i="21" s="1"/>
  <c r="V113" i="21" l="1"/>
  <c r="AA114" i="21" s="1"/>
  <c r="BF113" i="21"/>
  <c r="Z114" i="21" l="1"/>
  <c r="AV113" i="21"/>
  <c r="BV113" i="21" l="1"/>
  <c r="BN113" i="21"/>
  <c r="AD114" i="21"/>
  <c r="AZ114" i="21"/>
  <c r="AE114" i="21"/>
  <c r="BA114" i="21"/>
  <c r="BE114" i="21" l="1"/>
  <c r="AC114" i="21"/>
  <c r="BD114" i="21"/>
  <c r="AB114" i="21"/>
  <c r="BT113" i="21"/>
  <c r="BU113" i="21"/>
  <c r="BX113" i="21"/>
  <c r="BW113" i="21"/>
  <c r="BC114" i="21" l="1"/>
  <c r="AG114" i="21"/>
  <c r="BG114" i="21" s="1"/>
  <c r="BB114" i="21"/>
  <c r="AF114" i="21"/>
  <c r="BF114" i="21" l="1"/>
  <c r="V114" i="21"/>
  <c r="AA115" i="21" s="1"/>
  <c r="AV114" i="21" l="1"/>
  <c r="Z115" i="21"/>
  <c r="AD115" i="21" l="1"/>
  <c r="AZ115" i="21"/>
  <c r="BA115" i="21"/>
  <c r="AE115" i="21"/>
  <c r="BN114" i="21"/>
  <c r="BV114" i="21"/>
  <c r="BT114" i="21" l="1"/>
  <c r="BX114" i="21"/>
  <c r="BU114" i="21"/>
  <c r="BW114" i="21"/>
  <c r="AC115" i="21"/>
  <c r="BE115" i="21"/>
  <c r="AB115" i="21"/>
  <c r="BD115" i="21"/>
  <c r="BB115" i="21" l="1"/>
  <c r="AF115" i="21"/>
  <c r="BC115" i="21"/>
  <c r="AG115" i="21"/>
  <c r="BG115" i="21" s="1"/>
  <c r="V115" i="21" l="1"/>
  <c r="AA116" i="21" s="1"/>
  <c r="BF115" i="21"/>
  <c r="Z116" i="21" l="1"/>
  <c r="AV115" i="21"/>
  <c r="BV115" i="21" l="1"/>
  <c r="BN115" i="21"/>
  <c r="AD116" i="21"/>
  <c r="AZ116" i="21"/>
  <c r="BA116" i="21"/>
  <c r="AE116" i="21"/>
  <c r="BE116" i="21" l="1"/>
  <c r="AC116" i="21"/>
  <c r="AB116" i="21"/>
  <c r="BD116" i="21"/>
  <c r="BW115" i="21"/>
  <c r="BU115" i="21"/>
  <c r="BT115" i="21"/>
  <c r="BX115" i="21"/>
  <c r="BB116" i="21" l="1"/>
  <c r="AF116" i="21"/>
  <c r="BC116" i="21"/>
  <c r="AG116" i="21"/>
  <c r="BG116" i="21" s="1"/>
  <c r="V116" i="21" l="1"/>
  <c r="AA117" i="21" s="1"/>
  <c r="BF116" i="21"/>
  <c r="AV116" i="21" l="1"/>
  <c r="Z117" i="21"/>
  <c r="AZ117" i="21" l="1"/>
  <c r="AD117" i="21"/>
  <c r="AE117" i="21"/>
  <c r="BA117" i="21"/>
  <c r="BN116" i="21"/>
  <c r="BV116" i="21"/>
  <c r="BE117" i="21" l="1"/>
  <c r="AC117" i="21"/>
  <c r="BD117" i="21"/>
  <c r="AB117" i="21"/>
  <c r="BW116" i="21"/>
  <c r="BX116" i="21"/>
  <c r="BT116" i="21"/>
  <c r="BU116" i="21"/>
  <c r="BC117" i="21" l="1"/>
  <c r="AG117" i="21"/>
  <c r="BG117" i="21" s="1"/>
  <c r="BB117" i="21"/>
  <c r="AF117" i="21"/>
  <c r="V117" i="21" l="1"/>
  <c r="AA118" i="21" s="1"/>
  <c r="BF117" i="21"/>
  <c r="AV117" i="21" l="1"/>
  <c r="Z118" i="21"/>
  <c r="AD118" i="21" l="1"/>
  <c r="AZ118" i="21"/>
  <c r="AE118" i="21"/>
  <c r="BA118" i="21"/>
  <c r="BN117" i="21"/>
  <c r="BV117" i="21"/>
  <c r="BE118" i="21" l="1"/>
  <c r="AC118" i="21"/>
  <c r="BW117" i="21"/>
  <c r="BU117" i="21"/>
  <c r="BT117" i="21"/>
  <c r="BX117" i="21"/>
  <c r="AB118" i="21"/>
  <c r="BD118" i="21"/>
  <c r="BC118" i="21" l="1"/>
  <c r="AG118" i="21"/>
  <c r="BG118" i="21" s="1"/>
  <c r="BB118" i="21"/>
  <c r="AF118" i="21"/>
  <c r="V118" i="21" l="1"/>
  <c r="AA119" i="21" s="1"/>
  <c r="BF118" i="21"/>
  <c r="Z119" i="21" l="1"/>
  <c r="AV118" i="21"/>
  <c r="BV118" i="21" l="1"/>
  <c r="BN118" i="21"/>
  <c r="AE119" i="21"/>
  <c r="BA119" i="21"/>
  <c r="AD119" i="21"/>
  <c r="AZ119" i="21"/>
  <c r="AB119" i="21" l="1"/>
  <c r="BD119" i="21"/>
  <c r="AC119" i="21"/>
  <c r="BE119" i="21"/>
  <c r="BU118" i="21"/>
  <c r="BX118" i="21"/>
  <c r="BT118" i="21"/>
  <c r="BW118" i="21"/>
  <c r="BC119" i="21" l="1"/>
  <c r="AG119" i="21"/>
  <c r="BG119" i="21" s="1"/>
  <c r="BB119" i="21"/>
  <c r="AF119" i="21"/>
  <c r="BF119" i="21" l="1"/>
  <c r="V119" i="21"/>
  <c r="AA120" i="21" s="1"/>
  <c r="AV119" i="21" l="1"/>
  <c r="Z120" i="21"/>
  <c r="AD120" i="21" l="1"/>
  <c r="AZ120" i="21"/>
  <c r="BN119" i="21"/>
  <c r="BV119" i="21"/>
  <c r="AE120" i="21"/>
  <c r="BA120" i="21"/>
  <c r="AC120" i="21" l="1"/>
  <c r="BE120" i="21"/>
  <c r="BD120" i="21"/>
  <c r="AB120" i="21"/>
  <c r="BT119" i="21"/>
  <c r="BU119" i="21"/>
  <c r="BW119" i="21"/>
  <c r="BX119" i="21"/>
  <c r="BB120" i="21" l="1"/>
  <c r="AF120" i="21"/>
  <c r="BC120" i="21"/>
  <c r="AG120" i="21"/>
  <c r="BG120" i="21" s="1"/>
  <c r="V120" i="21" l="1"/>
  <c r="AA121" i="21" s="1"/>
  <c r="BF120" i="21"/>
  <c r="Z121" i="21" l="1"/>
  <c r="AV120" i="21"/>
  <c r="BV120" i="21" l="1"/>
  <c r="BN120" i="21"/>
  <c r="AZ121" i="21"/>
  <c r="AD121" i="21"/>
  <c r="AE121" i="21"/>
  <c r="BA121" i="21"/>
  <c r="BD121" i="21" l="1"/>
  <c r="AB121" i="21"/>
  <c r="BE121" i="21"/>
  <c r="AC121" i="21"/>
  <c r="BW120" i="21"/>
  <c r="BU120" i="21"/>
  <c r="BX120" i="21"/>
  <c r="BT120" i="21"/>
  <c r="BC121" i="21" l="1"/>
  <c r="AG121" i="21"/>
  <c r="BG121" i="21" s="1"/>
  <c r="BB121" i="21"/>
  <c r="AF121" i="21"/>
  <c r="BF121" i="21" l="1"/>
  <c r="V121" i="21"/>
  <c r="AA122" i="21" s="1"/>
  <c r="Z122" i="21" l="1"/>
  <c r="AV121" i="21"/>
  <c r="AE122" i="21" l="1"/>
  <c r="BA122" i="21"/>
  <c r="BV121" i="21"/>
  <c r="BN121" i="21"/>
  <c r="AZ122" i="21"/>
  <c r="AD122" i="21"/>
  <c r="AB122" i="21" l="1"/>
  <c r="BD122" i="21"/>
  <c r="BT121" i="21"/>
  <c r="BW121" i="21"/>
  <c r="BX121" i="21"/>
  <c r="BU121" i="21"/>
  <c r="AC122" i="21"/>
  <c r="BE122" i="21"/>
  <c r="BC122" i="21" l="1"/>
  <c r="AG122" i="21"/>
  <c r="BG122" i="21" s="1"/>
  <c r="BB122" i="21"/>
  <c r="AF122" i="21"/>
  <c r="BF122" i="21" l="1"/>
  <c r="V122" i="21"/>
  <c r="AA123" i="21" s="1"/>
  <c r="Z123" i="21" l="1"/>
  <c r="AV122" i="21"/>
  <c r="BA123" i="21" l="1"/>
  <c r="AE123" i="21"/>
  <c r="BV122" i="21"/>
  <c r="BN122" i="21"/>
  <c r="AD123" i="21"/>
  <c r="AZ123" i="21"/>
  <c r="BU122" i="21" l="1"/>
  <c r="BT122" i="21"/>
  <c r="BW122" i="21"/>
  <c r="BX122" i="21"/>
  <c r="AB123" i="21"/>
  <c r="BD123" i="21"/>
  <c r="BE123" i="21"/>
  <c r="AC123" i="21"/>
  <c r="BC123" i="21" l="1"/>
  <c r="AG123" i="21"/>
  <c r="BG123" i="21" s="1"/>
  <c r="BB123" i="21"/>
  <c r="AF123" i="21"/>
  <c r="V123" i="21" l="1"/>
  <c r="AA124" i="21" s="1"/>
  <c r="BF123" i="21"/>
  <c r="Z124" i="21" l="1"/>
  <c r="AV123" i="21"/>
  <c r="BN123" i="21" l="1"/>
  <c r="BV123" i="21"/>
  <c r="AZ124" i="21"/>
  <c r="AD124" i="21"/>
  <c r="AE124" i="21"/>
  <c r="BA124" i="21"/>
  <c r="AB124" i="21" l="1"/>
  <c r="BD124" i="21"/>
  <c r="AC124" i="21"/>
  <c r="BE124" i="21"/>
  <c r="BW123" i="21"/>
  <c r="BT123" i="21"/>
  <c r="BX123" i="21"/>
  <c r="BU123" i="21"/>
  <c r="BC124" i="21" l="1"/>
  <c r="AG124" i="21"/>
  <c r="BG124" i="21" s="1"/>
  <c r="BB124" i="21"/>
  <c r="AF124" i="21"/>
  <c r="V124" i="21" l="1"/>
  <c r="AA125" i="21" s="1"/>
  <c r="BF124" i="21"/>
  <c r="AV124" i="21" l="1"/>
  <c r="Z125" i="21"/>
  <c r="AZ125" i="21" l="1"/>
  <c r="AD125" i="21"/>
  <c r="BA125" i="21"/>
  <c r="AE125" i="21"/>
  <c r="BV124" i="21"/>
  <c r="BN124" i="21"/>
  <c r="BT124" i="21" l="1"/>
  <c r="BU124" i="21"/>
  <c r="BW124" i="21"/>
  <c r="BX124" i="21"/>
  <c r="AB125" i="21"/>
  <c r="BD125" i="21"/>
  <c r="AC125" i="21"/>
  <c r="BE125" i="21"/>
  <c r="BC125" i="21" l="1"/>
  <c r="AG125" i="21"/>
  <c r="BG125" i="21" s="1"/>
  <c r="BB125" i="21"/>
  <c r="AF125" i="21"/>
  <c r="V125" i="21" l="1"/>
  <c r="AA126" i="21" s="1"/>
  <c r="BF125" i="21"/>
  <c r="Z126" i="21" l="1"/>
  <c r="AV125" i="21"/>
  <c r="BV125" i="21" l="1"/>
  <c r="BN125" i="21"/>
  <c r="AE126" i="21"/>
  <c r="BA126" i="21"/>
  <c r="AD126" i="21"/>
  <c r="AZ126" i="21"/>
  <c r="AB126" i="21" l="1"/>
  <c r="BD126" i="21"/>
  <c r="BE126" i="21"/>
  <c r="AC126" i="21"/>
  <c r="BU125" i="21"/>
  <c r="BX125" i="21"/>
  <c r="BT125" i="21"/>
  <c r="BW125" i="21"/>
  <c r="BC126" i="21" l="1"/>
  <c r="AG126" i="21"/>
  <c r="BG126" i="21" s="1"/>
  <c r="BB126" i="21"/>
  <c r="AF126" i="21"/>
  <c r="BF126" i="21" l="1"/>
  <c r="V126" i="21"/>
  <c r="AA127" i="21" s="1"/>
  <c r="AV126" i="21" l="1"/>
  <c r="Z127" i="21"/>
  <c r="AD127" i="21" l="1"/>
  <c r="AZ127" i="21"/>
  <c r="AE127" i="21"/>
  <c r="BA127" i="21"/>
  <c r="BV126" i="21"/>
  <c r="BN126" i="21"/>
  <c r="BT126" i="21" l="1"/>
  <c r="BW126" i="21"/>
  <c r="BX126" i="21"/>
  <c r="BU126" i="21"/>
  <c r="AC127" i="21"/>
  <c r="BE127" i="21"/>
  <c r="AB127" i="21"/>
  <c r="BD127" i="21"/>
  <c r="BB127" i="21" l="1"/>
  <c r="AF127" i="21"/>
  <c r="BC127" i="21"/>
  <c r="AG127" i="21"/>
  <c r="BG127" i="21" s="1"/>
  <c r="BF127" i="21" l="1"/>
  <c r="V127" i="21"/>
  <c r="AA128" i="21" s="1"/>
  <c r="AV127" i="21" l="1"/>
  <c r="Z128" i="21"/>
  <c r="AD128" i="21" l="1"/>
  <c r="AZ128" i="21"/>
  <c r="AE128" i="21"/>
  <c r="BA128" i="21"/>
  <c r="BN127" i="21"/>
  <c r="BV127" i="21"/>
  <c r="BE128" i="21" l="1"/>
  <c r="AC128" i="21"/>
  <c r="AB128" i="21"/>
  <c r="BD128" i="21"/>
  <c r="BT127" i="21"/>
  <c r="BW127" i="21"/>
  <c r="BX127" i="21"/>
  <c r="BU127" i="21"/>
  <c r="BB128" i="21" l="1"/>
  <c r="AF128" i="21"/>
  <c r="BC128" i="21"/>
  <c r="AG128" i="21"/>
  <c r="BG128" i="21" s="1"/>
  <c r="V128" i="21" l="1"/>
  <c r="AA129" i="21" s="1"/>
  <c r="BF128" i="21"/>
  <c r="AV128" i="21" l="1"/>
  <c r="Z129" i="21"/>
  <c r="AD129" i="21" l="1"/>
  <c r="AZ129" i="21"/>
  <c r="BN128" i="21"/>
  <c r="BV128" i="21"/>
  <c r="BA129" i="21"/>
  <c r="AE129" i="21"/>
  <c r="AC129" i="21" l="1"/>
  <c r="BE129" i="21"/>
  <c r="BX128" i="21"/>
  <c r="BU128" i="21"/>
  <c r="BW128" i="21"/>
  <c r="BT128" i="21"/>
  <c r="AB129" i="21"/>
  <c r="BD129" i="21"/>
  <c r="BB129" i="21" l="1"/>
  <c r="AF129" i="21"/>
  <c r="BC129" i="21"/>
  <c r="AG129" i="21"/>
  <c r="BG129" i="21" s="1"/>
  <c r="BF129" i="21" l="1"/>
  <c r="V129" i="21"/>
  <c r="AA130" i="21" s="1"/>
  <c r="Z130" i="21" l="1"/>
  <c r="AV129" i="21"/>
  <c r="AE130" i="21" l="1"/>
  <c r="BA130" i="21"/>
  <c r="BV129" i="21"/>
  <c r="BN129" i="21"/>
  <c r="AZ130" i="21"/>
  <c r="AD130" i="21"/>
  <c r="BD130" i="21" l="1"/>
  <c r="AB130" i="21"/>
  <c r="BU129" i="21"/>
  <c r="BT129" i="21"/>
  <c r="BW129" i="21"/>
  <c r="BX129" i="21"/>
  <c r="AC130" i="21"/>
  <c r="BE130" i="21"/>
  <c r="BC130" i="21" l="1"/>
  <c r="AG130" i="21"/>
  <c r="BG130" i="21" s="1"/>
  <c r="BB130" i="21"/>
  <c r="AF130" i="21"/>
  <c r="BF130" i="21" l="1"/>
  <c r="V130" i="21"/>
  <c r="AA131" i="21" s="1"/>
  <c r="AV130" i="21" l="1"/>
  <c r="Z131" i="21"/>
  <c r="F172" i="22"/>
  <c r="F10" i="22" s="1"/>
  <c r="F173" i="22"/>
  <c r="F11" i="22" s="1"/>
  <c r="E173" i="22"/>
  <c r="E11" i="22" s="1"/>
  <c r="F174" i="22"/>
  <c r="F12" i="22" s="1"/>
  <c r="E171" i="22"/>
  <c r="E9" i="22" s="1"/>
  <c r="F176" i="22"/>
  <c r="F14" i="22" s="1"/>
  <c r="E174" i="22"/>
  <c r="E12" i="22" s="1"/>
  <c r="F175" i="22"/>
  <c r="F13" i="22" s="1"/>
  <c r="E172" i="22"/>
  <c r="E10" i="22" s="1"/>
  <c r="AD131" i="21" l="1"/>
  <c r="AZ131" i="21"/>
  <c r="BV130" i="21"/>
  <c r="BN130" i="21"/>
  <c r="AE131" i="21"/>
  <c r="BA131" i="21"/>
  <c r="E184" i="22"/>
  <c r="E192" i="22"/>
  <c r="I200" i="22" s="1"/>
  <c r="F184" i="22"/>
  <c r="F192" i="22"/>
  <c r="J200" i="22" s="1"/>
  <c r="F194" i="22"/>
  <c r="J202" i="22" s="1"/>
  <c r="F186" i="22"/>
  <c r="F191" i="22"/>
  <c r="J199" i="22" s="1"/>
  <c r="F183" i="22"/>
  <c r="F195" i="22"/>
  <c r="J203" i="22" s="1"/>
  <c r="F187" i="22"/>
  <c r="E191" i="22"/>
  <c r="I199" i="22" s="1"/>
  <c r="E183" i="22"/>
  <c r="E193" i="22"/>
  <c r="I201" i="22" s="1"/>
  <c r="E185" i="22"/>
  <c r="E190" i="22"/>
  <c r="I198" i="22" s="1"/>
  <c r="E182" i="22"/>
  <c r="F185" i="22"/>
  <c r="F193" i="22"/>
  <c r="J201" i="22" s="1"/>
  <c r="BE131" i="21" l="1"/>
  <c r="AC131" i="21"/>
  <c r="BW130" i="21"/>
  <c r="BX130" i="21"/>
  <c r="BT130" i="21"/>
  <c r="BU130" i="21"/>
  <c r="AB131" i="21"/>
  <c r="BD131" i="21"/>
  <c r="AF131" i="21" l="1"/>
  <c r="BB131" i="21"/>
  <c r="BC131" i="21"/>
  <c r="AG131" i="21"/>
  <c r="BG131" i="21" s="1"/>
  <c r="Q174" i="22" l="1"/>
  <c r="Q12" i="22" s="1"/>
  <c r="Q173" i="22"/>
  <c r="Q11" i="22" s="1"/>
  <c r="P175" i="22"/>
  <c r="P13" i="22" s="1"/>
  <c r="Q172" i="22"/>
  <c r="Q10" i="22" s="1"/>
  <c r="Q171" i="22"/>
  <c r="Q9" i="22" s="1"/>
  <c r="P174" i="22"/>
  <c r="P12" i="22" s="1"/>
  <c r="P173" i="22"/>
  <c r="P11" i="22" s="1"/>
  <c r="P176" i="22"/>
  <c r="P14" i="22" s="1"/>
  <c r="P172" i="22"/>
  <c r="P10" i="22" s="1"/>
  <c r="P171" i="22"/>
  <c r="P9" i="22" s="1"/>
  <c r="AL1" i="21"/>
  <c r="N178" i="22" s="1"/>
  <c r="S173" i="22"/>
  <c r="S11" i="22" s="1"/>
  <c r="Q175" i="22"/>
  <c r="Q13" i="22" s="1"/>
  <c r="R174" i="22"/>
  <c r="R12" i="22" s="1"/>
  <c r="Q176" i="22"/>
  <c r="Q14" i="22" s="1"/>
  <c r="R173" i="22"/>
  <c r="R11" i="22" s="1"/>
  <c r="S172" i="22"/>
  <c r="S10" i="22" s="1"/>
  <c r="S174" i="22"/>
  <c r="S12" i="22" s="1"/>
  <c r="S175" i="22"/>
  <c r="S13" i="22" s="1"/>
  <c r="R175" i="22"/>
  <c r="R13" i="22" s="1"/>
  <c r="S176" i="22"/>
  <c r="S14" i="22" s="1"/>
  <c r="S171" i="22"/>
  <c r="S9" i="22" s="1"/>
  <c r="R172" i="22"/>
  <c r="R10" i="22" s="1"/>
  <c r="R176" i="22"/>
  <c r="R14" i="22" s="1"/>
  <c r="R171" i="22"/>
  <c r="R9" i="22" s="1"/>
  <c r="AK1" i="21"/>
  <c r="D171" i="22"/>
  <c r="D9" i="22" s="1"/>
  <c r="D176" i="22"/>
  <c r="D14" i="22" s="1"/>
  <c r="E176" i="22"/>
  <c r="E14" i="22" s="1"/>
  <c r="E175" i="22"/>
  <c r="E13" i="22" s="1"/>
  <c r="C171" i="22"/>
  <c r="C9" i="22" s="1"/>
  <c r="C173" i="22"/>
  <c r="C11" i="22" s="1"/>
  <c r="C172" i="22"/>
  <c r="C10" i="22" s="1"/>
  <c r="D175" i="22"/>
  <c r="D13" i="22" s="1"/>
  <c r="C176" i="22"/>
  <c r="C14" i="22" s="1"/>
  <c r="D172" i="22"/>
  <c r="D10" i="22" s="1"/>
  <c r="C175" i="22"/>
  <c r="C13" i="22" s="1"/>
  <c r="D174" i="22"/>
  <c r="D12" i="22" s="1"/>
  <c r="D173" i="22"/>
  <c r="D11" i="22" s="1"/>
  <c r="C174" i="22"/>
  <c r="C12" i="22" s="1"/>
  <c r="V131" i="21"/>
  <c r="AA132" i="21" s="1"/>
  <c r="BF131" i="21"/>
  <c r="P190" i="22" l="1"/>
  <c r="L198" i="22" s="1"/>
  <c r="P182" i="22"/>
  <c r="P183" i="22"/>
  <c r="P191" i="22"/>
  <c r="L199" i="22" s="1"/>
  <c r="P195" i="22"/>
  <c r="L203" i="22" s="1"/>
  <c r="P187" i="22"/>
  <c r="P192" i="22"/>
  <c r="L200" i="22" s="1"/>
  <c r="P184" i="22"/>
  <c r="P193" i="22"/>
  <c r="L201" i="22" s="1"/>
  <c r="P185" i="22"/>
  <c r="Q190" i="22"/>
  <c r="M198" i="22" s="1"/>
  <c r="Q182" i="22"/>
  <c r="Q191" i="22"/>
  <c r="M199" i="22" s="1"/>
  <c r="Q183" i="22"/>
  <c r="P194" i="22"/>
  <c r="L202" i="22" s="1"/>
  <c r="P186" i="22"/>
  <c r="Q184" i="22"/>
  <c r="Q192" i="22"/>
  <c r="M200" i="22" s="1"/>
  <c r="Q185" i="22"/>
  <c r="Q193" i="22"/>
  <c r="M201" i="22" s="1"/>
  <c r="K21" i="22"/>
  <c r="M178" i="22"/>
  <c r="K19" i="22"/>
  <c r="J21" i="22"/>
  <c r="J19" i="22"/>
  <c r="L178" i="22"/>
  <c r="L14" i="22" s="1"/>
  <c r="J178" i="22"/>
  <c r="J10" i="22" s="1"/>
  <c r="H178" i="22"/>
  <c r="I178" i="22"/>
  <c r="AV131" i="21"/>
  <c r="K178" i="22" s="1"/>
  <c r="L13" i="22" s="1"/>
  <c r="K13" i="22" s="1"/>
  <c r="Z132" i="21"/>
  <c r="AD132" i="21" s="1"/>
  <c r="AB132" i="21" s="1"/>
  <c r="AF132" i="21" s="1"/>
  <c r="AE132" i="21"/>
  <c r="AC132" i="21" s="1"/>
  <c r="AG132" i="21" s="1"/>
  <c r="T206" i="22"/>
  <c r="R190" i="22"/>
  <c r="R182" i="22"/>
  <c r="C193" i="22"/>
  <c r="G201" i="22" s="1"/>
  <c r="C185" i="22"/>
  <c r="R187" i="22"/>
  <c r="R195" i="22"/>
  <c r="N203" i="22" s="1"/>
  <c r="D184" i="22"/>
  <c r="D192" i="22"/>
  <c r="H200" i="22" s="1"/>
  <c r="R183" i="22"/>
  <c r="R191" i="22"/>
  <c r="N199" i="22" s="1"/>
  <c r="D185" i="22"/>
  <c r="D193" i="22"/>
  <c r="H201" i="22" s="1"/>
  <c r="S190" i="22"/>
  <c r="O198" i="22" s="1"/>
  <c r="S182" i="22"/>
  <c r="C194" i="22"/>
  <c r="G202" i="22" s="1"/>
  <c r="C186" i="22"/>
  <c r="S195" i="22"/>
  <c r="O203" i="22" s="1"/>
  <c r="S187" i="22"/>
  <c r="D183" i="22"/>
  <c r="D191" i="22"/>
  <c r="H199" i="22" s="1"/>
  <c r="R194" i="22"/>
  <c r="N202" i="22" s="1"/>
  <c r="R186" i="22"/>
  <c r="C195" i="22"/>
  <c r="G203" i="22" s="1"/>
  <c r="C187" i="22"/>
  <c r="S194" i="22"/>
  <c r="O202" i="22" s="1"/>
  <c r="S186" i="22"/>
  <c r="D194" i="22"/>
  <c r="H202" i="22" s="1"/>
  <c r="D186" i="22"/>
  <c r="S193" i="22"/>
  <c r="O201" i="22" s="1"/>
  <c r="S185" i="22"/>
  <c r="C191" i="22"/>
  <c r="G199" i="22" s="1"/>
  <c r="C183" i="22"/>
  <c r="S183" i="22"/>
  <c r="S191" i="22"/>
  <c r="O199" i="22" s="1"/>
  <c r="C192" i="22"/>
  <c r="G200" i="22" s="1"/>
  <c r="C184" i="22"/>
  <c r="R184" i="22"/>
  <c r="R192" i="22"/>
  <c r="N200" i="22" s="1"/>
  <c r="C182" i="22"/>
  <c r="C190" i="22"/>
  <c r="Q195" i="22"/>
  <c r="M203" i="22" s="1"/>
  <c r="Q187" i="22"/>
  <c r="E186" i="22"/>
  <c r="E194" i="22"/>
  <c r="I202" i="22" s="1"/>
  <c r="R193" i="22"/>
  <c r="N201" i="22" s="1"/>
  <c r="R185" i="22"/>
  <c r="E195" i="22"/>
  <c r="I203" i="22" s="1"/>
  <c r="E187" i="22"/>
  <c r="Q194" i="22"/>
  <c r="M202" i="22" s="1"/>
  <c r="Q186" i="22"/>
  <c r="D195" i="22"/>
  <c r="H203" i="22" s="1"/>
  <c r="D187" i="22"/>
  <c r="S192" i="22"/>
  <c r="O200" i="22" s="1"/>
  <c r="S184" i="22"/>
  <c r="D182" i="22"/>
  <c r="D190" i="22"/>
  <c r="H198" i="22" s="1"/>
  <c r="V132" i="21" l="1"/>
  <c r="AA133" i="21" s="1"/>
  <c r="K27" i="22"/>
  <c r="N198" i="22"/>
  <c r="M9" i="22" s="1"/>
  <c r="P27" i="22"/>
  <c r="Z133" i="21"/>
  <c r="AD133" i="21" s="1"/>
  <c r="AB133" i="21" s="1"/>
  <c r="AF133" i="21" s="1"/>
  <c r="BN161" i="21"/>
  <c r="BN132" i="21"/>
  <c r="BN154" i="21"/>
  <c r="BN158" i="21"/>
  <c r="BV146" i="21"/>
  <c r="BV148" i="21"/>
  <c r="BN143" i="21"/>
  <c r="BV143" i="21"/>
  <c r="BN133" i="21"/>
  <c r="BV149" i="21"/>
  <c r="BV134" i="21"/>
  <c r="BN156" i="21"/>
  <c r="BN144" i="21"/>
  <c r="BN139" i="21"/>
  <c r="BN146" i="21"/>
  <c r="BK82" i="21"/>
  <c r="BL1" i="21" s="1"/>
  <c r="S25" i="22" s="1"/>
  <c r="BN157" i="21"/>
  <c r="BN141" i="21"/>
  <c r="BN155" i="21"/>
  <c r="BN150" i="21"/>
  <c r="BV144" i="21"/>
  <c r="BV158" i="21"/>
  <c r="BV156" i="21"/>
  <c r="BV147" i="21"/>
  <c r="BN162" i="21"/>
  <c r="BV160" i="21"/>
  <c r="BN153" i="21"/>
  <c r="BV136" i="21"/>
  <c r="BN160" i="21"/>
  <c r="BV139" i="21"/>
  <c r="BV138" i="21"/>
  <c r="BN140" i="21"/>
  <c r="BV150" i="21"/>
  <c r="BN148" i="21"/>
  <c r="BN151" i="21"/>
  <c r="BV133" i="21"/>
  <c r="BN152" i="21"/>
  <c r="BN137" i="21"/>
  <c r="BV135" i="21"/>
  <c r="BN142" i="21"/>
  <c r="BV145" i="21"/>
  <c r="BN135" i="21"/>
  <c r="BV157" i="21"/>
  <c r="BN145" i="21"/>
  <c r="BV131" i="21"/>
  <c r="BV137" i="21"/>
  <c r="BV142" i="21"/>
  <c r="BN131" i="21"/>
  <c r="BV152" i="21"/>
  <c r="BV140" i="21"/>
  <c r="BV132" i="21"/>
  <c r="BN138" i="21"/>
  <c r="BN159" i="21"/>
  <c r="BV151" i="21"/>
  <c r="BV153" i="21"/>
  <c r="BV162" i="21"/>
  <c r="BN134" i="21"/>
  <c r="BV141" i="21"/>
  <c r="BN136" i="21"/>
  <c r="BN149" i="21"/>
  <c r="BV159" i="21"/>
  <c r="BV154" i="21"/>
  <c r="BV155" i="21"/>
  <c r="BV161" i="21"/>
  <c r="BN147" i="21"/>
  <c r="K8" i="22"/>
  <c r="T179" i="22"/>
  <c r="J8" i="22"/>
  <c r="K14" i="22"/>
  <c r="Q15" i="22"/>
  <c r="I15" i="22"/>
  <c r="P15" i="22"/>
  <c r="O15" i="22"/>
  <c r="M15" i="22"/>
  <c r="K15" i="22"/>
  <c r="N15" i="22"/>
  <c r="S15" i="22"/>
  <c r="F15" i="22"/>
  <c r="G15" i="22"/>
  <c r="E15" i="22"/>
  <c r="J15" i="22"/>
  <c r="C15" i="22"/>
  <c r="D15" i="22"/>
  <c r="H15" i="22"/>
  <c r="R15" i="22"/>
  <c r="L15" i="22"/>
  <c r="L20" i="22"/>
  <c r="L22" i="22"/>
  <c r="G198" i="22"/>
  <c r="G9" i="22" s="1"/>
  <c r="P26" i="22"/>
  <c r="K26" i="22"/>
  <c r="AE133" i="21" l="1"/>
  <c r="AC133" i="21" s="1"/>
  <c r="AG133" i="21" s="1"/>
  <c r="V133" i="21" s="1"/>
  <c r="AA134" i="21" s="1"/>
  <c r="BW161" i="21"/>
  <c r="BX161" i="21"/>
  <c r="BU161" i="21"/>
  <c r="BT161" i="21"/>
  <c r="BT157" i="21"/>
  <c r="BU157" i="21"/>
  <c r="BW157" i="21"/>
  <c r="BX157" i="21"/>
  <c r="BW134" i="21"/>
  <c r="BX134" i="21"/>
  <c r="BT134" i="21"/>
  <c r="BU134" i="21"/>
  <c r="BT141" i="21"/>
  <c r="BU141" i="21"/>
  <c r="BW141" i="21"/>
  <c r="BX141" i="21"/>
  <c r="BU160" i="21"/>
  <c r="BT160" i="21"/>
  <c r="BX160" i="21"/>
  <c r="BW160" i="21"/>
  <c r="BT149" i="21"/>
  <c r="BU149" i="21"/>
  <c r="BW149" i="21"/>
  <c r="BX149" i="21"/>
  <c r="BT145" i="21"/>
  <c r="BW145" i="21"/>
  <c r="BX145" i="21"/>
  <c r="BU145" i="21"/>
  <c r="BT162" i="21"/>
  <c r="BU162" i="21"/>
  <c r="BW162" i="21"/>
  <c r="BX162" i="21"/>
  <c r="BW147" i="21"/>
  <c r="BX147" i="21"/>
  <c r="BT147" i="21"/>
  <c r="BU147" i="21"/>
  <c r="BT143" i="21"/>
  <c r="BU143" i="21"/>
  <c r="BW143" i="21"/>
  <c r="BX143" i="21"/>
  <c r="BW153" i="21"/>
  <c r="BX153" i="21"/>
  <c r="BU153" i="21"/>
  <c r="BT153" i="21"/>
  <c r="BT135" i="21"/>
  <c r="BX135" i="21"/>
  <c r="BU135" i="21"/>
  <c r="BW135" i="21"/>
  <c r="BT156" i="21"/>
  <c r="BW156" i="21"/>
  <c r="BX156" i="21"/>
  <c r="BU156" i="21"/>
  <c r="BW151" i="21"/>
  <c r="BX151" i="21"/>
  <c r="BT151" i="21"/>
  <c r="BU151" i="21"/>
  <c r="BT158" i="21"/>
  <c r="BU158" i="21"/>
  <c r="BX158" i="21"/>
  <c r="BW158" i="21"/>
  <c r="BT148" i="21"/>
  <c r="BW148" i="21"/>
  <c r="BX148" i="21"/>
  <c r="BU148" i="21"/>
  <c r="BU144" i="21"/>
  <c r="BX144" i="21"/>
  <c r="BW144" i="21"/>
  <c r="BT144" i="21"/>
  <c r="BT146" i="21"/>
  <c r="BW146" i="21"/>
  <c r="BX146" i="21"/>
  <c r="BU146" i="21"/>
  <c r="H26" i="22"/>
  <c r="Q26" i="22"/>
  <c r="J6" i="22"/>
  <c r="H194" i="22" s="1"/>
  <c r="I194" i="22"/>
  <c r="BT133" i="21"/>
  <c r="BU133" i="21"/>
  <c r="BW133" i="21"/>
  <c r="BX133" i="21"/>
  <c r="BT132" i="21"/>
  <c r="BW132" i="21"/>
  <c r="BX132" i="21"/>
  <c r="BU132" i="21"/>
  <c r="BT140" i="21"/>
  <c r="BU140" i="21"/>
  <c r="BW140" i="21"/>
  <c r="BX140" i="21"/>
  <c r="BT152" i="21"/>
  <c r="BW152" i="21"/>
  <c r="BX152" i="21"/>
  <c r="BU152" i="21"/>
  <c r="BU150" i="21"/>
  <c r="BT150" i="21"/>
  <c r="BW150" i="21"/>
  <c r="BX150" i="21"/>
  <c r="BU155" i="21"/>
  <c r="BW155" i="21"/>
  <c r="BX155" i="21"/>
  <c r="BT155" i="21"/>
  <c r="BT142" i="21"/>
  <c r="BU142" i="21"/>
  <c r="BW142" i="21"/>
  <c r="BX142" i="21"/>
  <c r="BU138" i="21"/>
  <c r="BW138" i="21"/>
  <c r="BX138" i="21"/>
  <c r="BT138" i="21"/>
  <c r="BU154" i="21"/>
  <c r="BT154" i="21"/>
  <c r="BW154" i="21"/>
  <c r="BX154" i="21"/>
  <c r="BT137" i="21"/>
  <c r="BU137" i="21"/>
  <c r="BW137" i="21"/>
  <c r="BX137" i="21"/>
  <c r="BU139" i="21"/>
  <c r="BW139" i="21"/>
  <c r="BX139" i="21"/>
  <c r="BT139" i="21"/>
  <c r="BO1" i="21"/>
  <c r="BP1" i="21"/>
  <c r="BQ1" i="21"/>
  <c r="BR1" i="21"/>
  <c r="BX159" i="21"/>
  <c r="BU159" i="21"/>
  <c r="BT159" i="21"/>
  <c r="BW159" i="21"/>
  <c r="BU131" i="21"/>
  <c r="BW131" i="21"/>
  <c r="BX131" i="21"/>
  <c r="BT131" i="21"/>
  <c r="H27" i="22"/>
  <c r="Q27" i="22"/>
  <c r="L6" i="22"/>
  <c r="M194" i="22"/>
  <c r="BT136" i="21"/>
  <c r="BU136" i="21"/>
  <c r="BW136" i="21"/>
  <c r="BX136" i="21"/>
  <c r="AE134" i="21" l="1"/>
  <c r="AC134" i="21" s="1"/>
  <c r="AG134" i="21" s="1"/>
  <c r="Z134" i="21"/>
  <c r="AD134" i="21" s="1"/>
  <c r="AB134" i="21" s="1"/>
  <c r="AF134" i="21" s="1"/>
  <c r="V134" i="21" s="1"/>
  <c r="AA135" i="21" s="1"/>
  <c r="O26" i="22"/>
  <c r="K5" i="22"/>
  <c r="E1" i="5" s="1"/>
  <c r="J26" i="22"/>
  <c r="H1" i="5"/>
  <c r="F20" i="22"/>
  <c r="G20" i="22" s="1"/>
  <c r="D1" i="5" s="1"/>
  <c r="I1" i="5"/>
  <c r="G1" i="5"/>
  <c r="W46" i="6" s="1"/>
  <c r="K1" i="5"/>
  <c r="J1" i="5"/>
  <c r="M1" i="5"/>
  <c r="L1" i="5"/>
  <c r="W47" i="6" s="1"/>
  <c r="C1" i="5"/>
  <c r="F1" i="5"/>
  <c r="BS1" i="21"/>
  <c r="BQ2" i="21" s="1"/>
  <c r="M27" i="22" s="1"/>
  <c r="O27" i="22"/>
  <c r="J27" i="22"/>
  <c r="N26" i="22"/>
  <c r="N27" i="22"/>
  <c r="N194" i="22"/>
  <c r="BZ2" i="21"/>
  <c r="BY2" i="21"/>
  <c r="BY1" i="21"/>
  <c r="BZ1" i="21"/>
  <c r="CA1" i="21" l="1"/>
  <c r="CA2" i="21"/>
  <c r="K1" i="17"/>
  <c r="S43" i="8"/>
  <c r="S43" i="9"/>
  <c r="N37" i="13"/>
  <c r="J1" i="20"/>
  <c r="BP2" i="21"/>
  <c r="M26" i="22" s="1"/>
  <c r="Q43" i="9"/>
  <c r="V47" i="6"/>
  <c r="M1" i="20"/>
  <c r="M37" i="13"/>
  <c r="M1" i="17"/>
  <c r="Q43" i="8"/>
  <c r="S42" i="8"/>
  <c r="Q44" i="8" s="1"/>
  <c r="I1" i="20"/>
  <c r="J1" i="17"/>
  <c r="N36" i="13"/>
  <c r="S42" i="9"/>
  <c r="V46" i="6"/>
  <c r="M36" i="13"/>
  <c r="Q42" i="9"/>
  <c r="Q42" i="8"/>
  <c r="H1" i="20"/>
  <c r="H1" i="17"/>
  <c r="Z135" i="21"/>
  <c r="CA3" i="21" l="1"/>
  <c r="CC1" i="21" s="1"/>
  <c r="L26" i="22" s="1"/>
  <c r="R26" i="22" s="1"/>
  <c r="I7" i="22" s="1"/>
  <c r="J196" i="22" s="1"/>
  <c r="I196" i="22" s="1"/>
  <c r="Q44" i="9"/>
  <c r="CC2" i="21"/>
  <c r="L27" i="22" s="1"/>
  <c r="R27" i="22" s="1"/>
  <c r="M7" i="22" s="1"/>
  <c r="J195" i="22" s="1"/>
  <c r="I195" i="22" s="1"/>
  <c r="B1" i="5" s="1"/>
  <c r="B1" i="3" s="1"/>
  <c r="AE135" i="21"/>
  <c r="AC135" i="21" s="1"/>
  <c r="AG135" i="21" s="1"/>
  <c r="AD135" i="21"/>
  <c r="AB135" i="21" s="1"/>
  <c r="AF135" i="21" s="1"/>
  <c r="O1" i="5" l="1"/>
  <c r="N1" i="5"/>
  <c r="Q1" i="5"/>
  <c r="C1" i="3" s="1"/>
  <c r="V135" i="21"/>
  <c r="AA136" i="21" s="1"/>
  <c r="Z136" i="21"/>
  <c r="M26" i="23"/>
  <c r="M35" i="23"/>
  <c r="M30" i="23"/>
  <c r="M28" i="23"/>
  <c r="M27" i="23"/>
  <c r="M34" i="23"/>
  <c r="M33" i="23"/>
  <c r="M36" i="23"/>
  <c r="M22" i="23"/>
  <c r="M37" i="23"/>
  <c r="M32" i="23"/>
  <c r="M25" i="23"/>
  <c r="M23" i="23"/>
  <c r="M24" i="23"/>
  <c r="M31" i="23"/>
  <c r="M29" i="23"/>
  <c r="AE136" i="21" l="1"/>
  <c r="AC136" i="21" s="1"/>
  <c r="AG136" i="21" s="1"/>
  <c r="AD136" i="21"/>
  <c r="AB136" i="21" s="1"/>
  <c r="AF136" i="21" s="1"/>
  <c r="V136" i="21" l="1"/>
  <c r="AA137" i="21" s="1"/>
  <c r="Z137" i="21"/>
  <c r="AD137" i="21" l="1"/>
  <c r="AB137" i="21" s="1"/>
  <c r="AF137" i="21" s="1"/>
  <c r="AE137" i="21"/>
  <c r="AC137" i="21" s="1"/>
  <c r="AG137" i="21" s="1"/>
  <c r="V137" i="21" l="1"/>
  <c r="AA138" i="21" s="1"/>
  <c r="Z138" i="21" l="1"/>
  <c r="AD138" i="21" l="1"/>
  <c r="AB138" i="21" s="1"/>
  <c r="AF138" i="21" s="1"/>
  <c r="AE138" i="21"/>
  <c r="AC138" i="21" s="1"/>
  <c r="AG138" i="21" s="1"/>
  <c r="V138" i="21" l="1"/>
  <c r="AA139" i="21" s="1"/>
  <c r="Z139" i="21" l="1"/>
  <c r="AE139" i="21" l="1"/>
  <c r="AC139" i="21" s="1"/>
  <c r="AG139" i="21" s="1"/>
  <c r="AD139" i="21"/>
  <c r="AB139" i="21" s="1"/>
  <c r="AF139" i="21" s="1"/>
  <c r="V139" i="21" l="1"/>
  <c r="AA140" i="21" s="1"/>
  <c r="Z140" i="21" l="1"/>
  <c r="AD140" i="21" s="1"/>
  <c r="AB140" i="21" s="1"/>
  <c r="AF140" i="21" s="1"/>
  <c r="AE140" i="21"/>
  <c r="AC140" i="21" s="1"/>
  <c r="AG140" i="21" s="1"/>
  <c r="V140" i="21" l="1"/>
  <c r="AA141" i="21" s="1"/>
  <c r="Z141" i="21" l="1"/>
  <c r="AD141" i="21" l="1"/>
  <c r="AB141" i="21" s="1"/>
  <c r="AF141" i="21" s="1"/>
  <c r="AE141" i="21"/>
  <c r="AC141" i="21" s="1"/>
  <c r="AG141" i="21" s="1"/>
  <c r="V141" i="21" l="1"/>
  <c r="AA142" i="21" s="1"/>
  <c r="Z142" i="21"/>
  <c r="AD142" i="21" l="1"/>
  <c r="AB142" i="21" s="1"/>
  <c r="AF142" i="21" s="1"/>
  <c r="AE142" i="21"/>
  <c r="AC142" i="21" s="1"/>
  <c r="AG142" i="21" s="1"/>
  <c r="V142" i="21" l="1"/>
  <c r="AA143" i="21" s="1"/>
  <c r="Z143" i="21" l="1"/>
  <c r="AD143" i="21" l="1"/>
  <c r="AB143" i="21" s="1"/>
  <c r="AF143" i="21" s="1"/>
  <c r="AE143" i="21"/>
  <c r="AC143" i="21" s="1"/>
  <c r="AG143" i="21" s="1"/>
  <c r="V143" i="21" l="1"/>
  <c r="AA144" i="21" s="1"/>
  <c r="Z144" i="21" l="1"/>
  <c r="AE144" i="21" l="1"/>
  <c r="AC144" i="21" s="1"/>
  <c r="AG144" i="21" s="1"/>
  <c r="AD144" i="21"/>
  <c r="AB144" i="21" s="1"/>
  <c r="AF144" i="21" s="1"/>
  <c r="V144" i="21" l="1"/>
  <c r="AA145" i="21" s="1"/>
  <c r="Z145" i="21"/>
  <c r="AD145" i="21" l="1"/>
  <c r="AB145" i="21" s="1"/>
  <c r="AF145" i="21" s="1"/>
  <c r="AE145" i="21"/>
  <c r="AC145" i="21" s="1"/>
  <c r="AG145" i="21" s="1"/>
  <c r="V145" i="21" l="1"/>
  <c r="AA146" i="21" s="1"/>
  <c r="Z146" i="21" l="1"/>
  <c r="AD146" i="21" l="1"/>
  <c r="AB146" i="21" s="1"/>
  <c r="AF146" i="21" s="1"/>
  <c r="AE146" i="21"/>
  <c r="AC146" i="21" s="1"/>
  <c r="AG146" i="21" s="1"/>
  <c r="V146" i="21" l="1"/>
  <c r="AA147" i="21" s="1"/>
  <c r="Z147" i="21" l="1"/>
  <c r="AD147" i="21" l="1"/>
  <c r="AB147" i="21" s="1"/>
  <c r="AF147" i="21" s="1"/>
  <c r="AE147" i="21"/>
  <c r="AC147" i="21" s="1"/>
  <c r="AG147" i="21" s="1"/>
  <c r="V147" i="21" l="1"/>
  <c r="AA148" i="21" s="1"/>
  <c r="Z148" i="21" l="1"/>
  <c r="AE148" i="21" l="1"/>
  <c r="AC148" i="21" s="1"/>
  <c r="AG148" i="21" s="1"/>
  <c r="AD148" i="21"/>
  <c r="AB148" i="21" s="1"/>
  <c r="AF148" i="21" s="1"/>
  <c r="V148" i="21" l="1"/>
  <c r="AA149" i="21" s="1"/>
  <c r="Z149" i="21"/>
  <c r="AD149" i="21" l="1"/>
  <c r="AB149" i="21" s="1"/>
  <c r="AF149" i="21" s="1"/>
  <c r="AE149" i="21"/>
  <c r="AC149" i="21" s="1"/>
  <c r="AG149" i="21" s="1"/>
  <c r="V149" i="21" l="1"/>
  <c r="AA150" i="21" s="1"/>
  <c r="Z150" i="21" l="1"/>
  <c r="AE150" i="21" l="1"/>
  <c r="AC150" i="21" s="1"/>
  <c r="AG150" i="21" s="1"/>
  <c r="AD150" i="21"/>
  <c r="AB150" i="21" s="1"/>
  <c r="AF150" i="21" s="1"/>
  <c r="V150" i="21" l="1"/>
  <c r="AA151" i="21" s="1"/>
  <c r="Z151" i="21"/>
  <c r="AD151" i="21" l="1"/>
  <c r="AB151" i="21" s="1"/>
  <c r="AF151" i="21" s="1"/>
  <c r="AE151" i="21"/>
  <c r="AC151" i="21" s="1"/>
  <c r="AG151" i="21" s="1"/>
  <c r="V151" i="21" l="1"/>
  <c r="AA152" i="21" s="1"/>
  <c r="Z152" i="21" l="1"/>
  <c r="AE152" i="21" l="1"/>
  <c r="AC152" i="21" s="1"/>
  <c r="AG152" i="21" s="1"/>
  <c r="AD152" i="21"/>
  <c r="AB152" i="21" s="1"/>
  <c r="AF152" i="21" s="1"/>
  <c r="V152" i="21" l="1"/>
  <c r="AA153" i="21" s="1"/>
  <c r="Z153" i="21"/>
  <c r="AD153" i="21" l="1"/>
  <c r="AB153" i="21" s="1"/>
  <c r="AF153" i="21" s="1"/>
  <c r="AE153" i="21"/>
  <c r="AC153" i="21" s="1"/>
  <c r="AG153" i="21" s="1"/>
  <c r="V153" i="21" l="1"/>
  <c r="AA154" i="21" s="1"/>
  <c r="Z154" i="21" l="1"/>
  <c r="AD154" i="21" l="1"/>
  <c r="AB154" i="21" s="1"/>
  <c r="AF154" i="21" s="1"/>
  <c r="AE154" i="21"/>
  <c r="AC154" i="21" s="1"/>
  <c r="AG154" i="21" s="1"/>
  <c r="V154" i="21" l="1"/>
  <c r="AA155" i="21" s="1"/>
  <c r="Z155" i="21" l="1"/>
  <c r="AE155" i="21" l="1"/>
  <c r="AC155" i="21" s="1"/>
  <c r="AG155" i="21" s="1"/>
  <c r="AD155" i="21"/>
  <c r="AB155" i="21" s="1"/>
  <c r="AF155" i="21" s="1"/>
  <c r="V155" i="21" s="1"/>
  <c r="AA156" i="21" s="1"/>
  <c r="Z156" i="21" l="1"/>
  <c r="AD156" i="21" l="1"/>
  <c r="AB156" i="21" s="1"/>
  <c r="AF156" i="21" s="1"/>
  <c r="AE156" i="21"/>
  <c r="AC156" i="21" s="1"/>
  <c r="AG156" i="21" s="1"/>
  <c r="V156" i="21" l="1"/>
  <c r="AA157" i="21" s="1"/>
  <c r="Z157" i="21" l="1"/>
  <c r="AE157" i="21" l="1"/>
  <c r="AC157" i="21" s="1"/>
  <c r="AG157" i="21" s="1"/>
  <c r="AD157" i="21"/>
  <c r="AB157" i="21" s="1"/>
  <c r="AF157" i="21" s="1"/>
  <c r="V157" i="21" l="1"/>
  <c r="AA158" i="21" s="1"/>
  <c r="Z158" i="21"/>
  <c r="AD158" i="21" l="1"/>
  <c r="AB158" i="21" s="1"/>
  <c r="AF158" i="21" s="1"/>
  <c r="AE158" i="21"/>
  <c r="AC158" i="21" s="1"/>
  <c r="AG158" i="21" s="1"/>
  <c r="V158" i="21" l="1"/>
  <c r="AA159" i="21" s="1"/>
  <c r="Z159" i="21" l="1"/>
  <c r="AD159" i="21" l="1"/>
  <c r="AB159" i="21" s="1"/>
  <c r="AF159" i="21" s="1"/>
  <c r="AE159" i="21"/>
  <c r="AC159" i="21" s="1"/>
  <c r="AG159" i="21" s="1"/>
  <c r="V159" i="21" l="1"/>
  <c r="AA160" i="21" s="1"/>
  <c r="Z160" i="21" l="1"/>
  <c r="AD160" i="21" l="1"/>
  <c r="AB160" i="21" s="1"/>
  <c r="AF160" i="21" s="1"/>
  <c r="AE160" i="21"/>
  <c r="AC160" i="21" s="1"/>
  <c r="AG160" i="21" s="1"/>
  <c r="V160" i="21" l="1"/>
  <c r="AA161" i="21" s="1"/>
  <c r="Z161" i="21" l="1"/>
  <c r="AE161" i="21" l="1"/>
  <c r="AC161" i="21" s="1"/>
  <c r="AG161" i="21" s="1"/>
  <c r="AD161" i="21"/>
  <c r="AB161" i="21" s="1"/>
  <c r="AF161" i="21" s="1"/>
  <c r="V161" i="21" s="1"/>
  <c r="AA162" i="21" s="1"/>
  <c r="Z162" i="21" l="1"/>
  <c r="AE162" i="21" l="1"/>
  <c r="AC162" i="21" s="1"/>
  <c r="AG162" i="21" s="1"/>
  <c r="AG166" i="21" s="1"/>
  <c r="AD162" i="21"/>
  <c r="AB162" i="21" s="1"/>
  <c r="AF162" i="21" s="1"/>
  <c r="AF166" i="21" l="1"/>
  <c r="V166" i="21" s="1"/>
  <c r="V162" i="21"/>
  <c r="AA167" i="21" l="1"/>
  <c r="Z167" i="21"/>
  <c r="AE167" i="21" l="1"/>
  <c r="AC167" i="21" s="1"/>
  <c r="AG167" i="21" s="1"/>
  <c r="AD167" i="21"/>
  <c r="AB167" i="21" s="1"/>
  <c r="AF167" i="21" s="1"/>
  <c r="V167" i="21" l="1"/>
  <c r="AA168" i="21" s="1"/>
  <c r="Z168" i="21"/>
  <c r="AE168" i="21" l="1"/>
  <c r="AC168" i="21" s="1"/>
  <c r="AG168" i="21" s="1"/>
  <c r="AD168" i="21"/>
  <c r="AB168" i="21" s="1"/>
  <c r="AF168" i="21" s="1"/>
  <c r="V168" i="21" l="1"/>
  <c r="Z169" i="21"/>
  <c r="AA169" i="21" l="1"/>
  <c r="AE169" i="21" s="1"/>
  <c r="AC169" i="21" s="1"/>
  <c r="AG169" i="21" s="1"/>
  <c r="AD169" i="21"/>
  <c r="AB169" i="21" s="1"/>
  <c r="AF169" i="21" s="1"/>
  <c r="V169" i="21" l="1"/>
  <c r="AA170" i="21" l="1"/>
  <c r="Z170" i="21"/>
  <c r="AE170" i="21" l="1"/>
  <c r="AC170" i="21" s="1"/>
  <c r="AG170" i="21" s="1"/>
  <c r="AD170" i="21"/>
  <c r="AB170" i="21" s="1"/>
  <c r="AF170" i="21" s="1"/>
  <c r="V170" i="21" s="1"/>
  <c r="AA171" i="21" l="1"/>
  <c r="Z171" i="21"/>
  <c r="AE171" i="21" l="1"/>
  <c r="AC171" i="21" s="1"/>
  <c r="AG171" i="21" s="1"/>
  <c r="AD171" i="21"/>
  <c r="AB171" i="21" s="1"/>
  <c r="AF171" i="21" s="1"/>
  <c r="V171" i="21" s="1"/>
  <c r="AA172" i="21" s="1"/>
  <c r="Z172" i="21" l="1"/>
  <c r="AE172" i="21" l="1"/>
  <c r="AC172" i="21" s="1"/>
  <c r="AG172" i="21" s="1"/>
  <c r="AD172" i="21"/>
  <c r="AB172" i="21" s="1"/>
  <c r="AF172" i="21" s="1"/>
  <c r="V172" i="21" l="1"/>
  <c r="AA173" i="21" s="1"/>
  <c r="Z173" i="21" l="1"/>
  <c r="AE173" i="21" l="1"/>
  <c r="AC173" i="21" s="1"/>
  <c r="AG173" i="21" s="1"/>
  <c r="AD173" i="21"/>
  <c r="AB173" i="21" s="1"/>
  <c r="AF173" i="21" s="1"/>
  <c r="V173" i="21" s="1"/>
  <c r="AA174" i="21" s="1"/>
  <c r="Z174" i="21" l="1"/>
  <c r="AD174" i="21" l="1"/>
  <c r="AB174" i="21" s="1"/>
  <c r="AF174" i="21" s="1"/>
  <c r="AE174" i="21"/>
  <c r="AC174" i="21" s="1"/>
  <c r="AG174" i="21" s="1"/>
  <c r="V174" i="21" l="1"/>
  <c r="AA175" i="21" s="1"/>
  <c r="Z175" i="21" l="1"/>
  <c r="AE175" i="21" l="1"/>
  <c r="AC175" i="21" s="1"/>
  <c r="AG175" i="21" s="1"/>
  <c r="AD175" i="21"/>
  <c r="AB175" i="21" s="1"/>
  <c r="AF175" i="21" s="1"/>
  <c r="V175" i="21" s="1"/>
  <c r="AA176" i="21" s="1"/>
  <c r="Z176" i="21" l="1"/>
  <c r="AD176" i="21" l="1"/>
  <c r="AB176" i="21" s="1"/>
  <c r="AF176" i="21" s="1"/>
  <c r="AE176" i="21"/>
  <c r="AC176" i="21" s="1"/>
  <c r="AG176" i="21" s="1"/>
  <c r="V176" i="21" l="1"/>
  <c r="AA177" i="21" s="1"/>
  <c r="Z177" i="21" l="1"/>
  <c r="AE177" i="21" l="1"/>
  <c r="AC177" i="21" s="1"/>
  <c r="AG177" i="21" s="1"/>
  <c r="AD177" i="21"/>
  <c r="AB177" i="21" s="1"/>
  <c r="AF177" i="21" s="1"/>
  <c r="V177" i="21" l="1"/>
  <c r="AA178" i="21" s="1"/>
  <c r="Z178" i="21"/>
  <c r="AE178" i="21" l="1"/>
  <c r="AC178" i="21" s="1"/>
  <c r="AG178" i="21" s="1"/>
  <c r="AD178" i="21"/>
  <c r="AB178" i="21" s="1"/>
  <c r="AF178" i="21" s="1"/>
  <c r="V178" i="21" l="1"/>
  <c r="AA179" i="21" s="1"/>
  <c r="Z179" i="21" l="1"/>
  <c r="AD179" i="21" s="1"/>
  <c r="AB179" i="21" s="1"/>
  <c r="AF179" i="21" s="1"/>
  <c r="AE179" i="21"/>
  <c r="AC179" i="21" s="1"/>
  <c r="AG179" i="21" s="1"/>
  <c r="V179" i="21" l="1"/>
  <c r="AA180" i="21" s="1"/>
  <c r="Z180" i="21" l="1"/>
  <c r="AE180" i="21" l="1"/>
  <c r="AC180" i="21" s="1"/>
  <c r="AG180" i="21" s="1"/>
  <c r="AD180" i="21"/>
  <c r="AB180" i="21" s="1"/>
  <c r="AF180" i="21" s="1"/>
  <c r="V180" i="21" l="1"/>
  <c r="AA181" i="21" s="1"/>
  <c r="Z181" i="21"/>
  <c r="AE181" i="21" l="1"/>
  <c r="AC181" i="21" s="1"/>
  <c r="AG181" i="21" s="1"/>
  <c r="AD181" i="21"/>
  <c r="AB181" i="21" s="1"/>
  <c r="AF181" i="21" s="1"/>
  <c r="V181" i="21" l="1"/>
  <c r="AA182" i="21" s="1"/>
  <c r="Z182" i="21"/>
  <c r="AE182" i="21" l="1"/>
  <c r="AC182" i="21" s="1"/>
  <c r="AG182" i="21" s="1"/>
  <c r="AD182" i="21"/>
  <c r="AB182" i="21" s="1"/>
  <c r="AF182" i="21" s="1"/>
  <c r="V182" i="21" l="1"/>
  <c r="AA183" i="21" s="1"/>
  <c r="Z183" i="21" l="1"/>
  <c r="AD183" i="21" s="1"/>
  <c r="AB183" i="21" s="1"/>
  <c r="AF183" i="21" s="1"/>
  <c r="AE183" i="21"/>
  <c r="AC183" i="21" s="1"/>
  <c r="AG183" i="21" s="1"/>
  <c r="V183" i="21" l="1"/>
  <c r="AA184" i="21" s="1"/>
  <c r="Z184" i="21" l="1"/>
  <c r="AD184" i="21" l="1"/>
  <c r="AB184" i="21" s="1"/>
  <c r="AF184" i="21" s="1"/>
  <c r="AE184" i="21"/>
  <c r="AC184" i="21" s="1"/>
  <c r="AG184" i="21" s="1"/>
  <c r="V184" i="21" l="1"/>
  <c r="AA185" i="21" s="1"/>
  <c r="Z185" i="21"/>
  <c r="AD185" i="21" l="1"/>
  <c r="AB185" i="21" s="1"/>
  <c r="AF185" i="21" s="1"/>
  <c r="AE185" i="21"/>
  <c r="AC185" i="21" s="1"/>
  <c r="AG185" i="21" s="1"/>
  <c r="V185" i="21" l="1"/>
  <c r="AA186" i="21" s="1"/>
  <c r="Z186" i="21" l="1"/>
  <c r="AE186" i="21" l="1"/>
  <c r="AC186" i="21" s="1"/>
  <c r="AG186" i="21" s="1"/>
  <c r="AD186" i="21"/>
  <c r="AB186" i="21" s="1"/>
  <c r="AF186" i="21" s="1"/>
  <c r="V186" i="21" l="1"/>
  <c r="AA187" i="21" s="1"/>
  <c r="Z187" i="21"/>
  <c r="AE187" i="21" l="1"/>
  <c r="AC187" i="21" s="1"/>
  <c r="AG187" i="21" s="1"/>
  <c r="AD187" i="21"/>
  <c r="AB187" i="21" s="1"/>
  <c r="AF187" i="21" s="1"/>
  <c r="V187" i="21" s="1"/>
  <c r="AA188" i="21" s="1"/>
  <c r="Z188" i="21" l="1"/>
  <c r="AD188" i="21" l="1"/>
  <c r="AB188" i="21" s="1"/>
  <c r="AF188" i="21" s="1"/>
  <c r="AE188" i="21"/>
  <c r="AC188" i="21" s="1"/>
  <c r="AG188" i="21" s="1"/>
  <c r="V188" i="21" l="1"/>
  <c r="AA189" i="21" s="1"/>
  <c r="Z189" i="21" l="1"/>
  <c r="AD189" i="21" l="1"/>
  <c r="AB189" i="21" s="1"/>
  <c r="AF189" i="21" s="1"/>
  <c r="AE189" i="21"/>
  <c r="AC189" i="21" s="1"/>
  <c r="AG189" i="21" s="1"/>
  <c r="V189" i="21" l="1"/>
  <c r="AA190" i="21" s="1"/>
  <c r="Z190" i="21" l="1"/>
  <c r="AE190" i="21" l="1"/>
  <c r="AC190" i="21" s="1"/>
  <c r="AG190" i="21" s="1"/>
  <c r="AD190" i="21"/>
  <c r="AB190" i="21" s="1"/>
  <c r="AF190" i="21" s="1"/>
  <c r="V190" i="21" l="1"/>
  <c r="AA191" i="21" s="1"/>
  <c r="Z191" i="21" l="1"/>
  <c r="AD191" i="21" s="1"/>
  <c r="AB191" i="21" s="1"/>
  <c r="AE191" i="21"/>
  <c r="AC191" i="21" s="1"/>
  <c r="AG191" i="21" s="1"/>
  <c r="AF191" i="21" l="1"/>
  <c r="V191" i="21" s="1"/>
  <c r="AA192" i="21" s="1"/>
  <c r="Z192" i="21" l="1"/>
  <c r="AD192" i="21" l="1"/>
  <c r="AB192" i="21" s="1"/>
  <c r="AF192" i="21" s="1"/>
  <c r="AE192" i="21"/>
  <c r="AC192" i="21" s="1"/>
  <c r="AG192" i="21" s="1"/>
  <c r="V192" i="21" l="1"/>
  <c r="AA193" i="21" s="1"/>
  <c r="Z193" i="21" l="1"/>
  <c r="AE193" i="21" l="1"/>
  <c r="AC193" i="21" s="1"/>
  <c r="AG193" i="21" s="1"/>
  <c r="AD193" i="21"/>
  <c r="AB193" i="21" s="1"/>
  <c r="AF193" i="21" s="1"/>
  <c r="V193" i="21" l="1"/>
  <c r="AA194" i="21" s="1"/>
  <c r="Z194" i="21"/>
  <c r="AD194" i="21" l="1"/>
  <c r="AB194" i="21" s="1"/>
  <c r="AF194" i="21" s="1"/>
  <c r="AE194" i="21"/>
  <c r="AC194" i="21" s="1"/>
  <c r="AG194" i="21" s="1"/>
  <c r="V194" i="21" l="1"/>
  <c r="AA195" i="21" s="1"/>
  <c r="Z195" i="21" l="1"/>
  <c r="AE195" i="21" l="1"/>
  <c r="AC195" i="21" s="1"/>
  <c r="AG195" i="21" s="1"/>
  <c r="AD195" i="21"/>
  <c r="AB195" i="21" s="1"/>
  <c r="AF195" i="21" s="1"/>
  <c r="V195" i="21" l="1"/>
  <c r="AA196" i="21" s="1"/>
  <c r="Z196" i="21" l="1"/>
  <c r="AD196" i="21" l="1"/>
  <c r="AB196" i="21" s="1"/>
  <c r="AF196" i="21" s="1"/>
  <c r="AE196" i="21"/>
  <c r="AC196" i="21" s="1"/>
  <c r="AG196" i="21" s="1"/>
  <c r="V196" i="21" l="1"/>
  <c r="AA197" i="21" s="1"/>
  <c r="Z197" i="21" l="1"/>
  <c r="AE197" i="21" l="1"/>
  <c r="AC197" i="21" s="1"/>
  <c r="AG197" i="21" s="1"/>
  <c r="AD197" i="21"/>
  <c r="AB197" i="21" s="1"/>
  <c r="AF197" i="21" s="1"/>
  <c r="V197" i="21" l="1"/>
  <c r="AA198" i="21" s="1"/>
  <c r="Z198" i="21"/>
  <c r="AD198" i="21" l="1"/>
  <c r="AB198" i="21" s="1"/>
  <c r="AF198" i="21" s="1"/>
  <c r="AE198" i="21"/>
  <c r="AC198" i="21" s="1"/>
  <c r="AG198" i="21" s="1"/>
  <c r="V198" i="21" l="1"/>
  <c r="AA199" i="21" s="1"/>
  <c r="Z199" i="21"/>
  <c r="AE199" i="21" l="1"/>
  <c r="AC199" i="21" s="1"/>
  <c r="AG199" i="21" s="1"/>
  <c r="AD199" i="21"/>
  <c r="AB199" i="21" s="1"/>
  <c r="AF199" i="21" s="1"/>
  <c r="V199" i="21" l="1"/>
  <c r="AA200" i="21" s="1"/>
  <c r="Z200" i="21" l="1"/>
  <c r="AD200" i="21" s="1"/>
  <c r="AB200" i="21" s="1"/>
  <c r="AF200" i="21" s="1"/>
  <c r="AE200" i="21"/>
  <c r="AC200" i="21" s="1"/>
  <c r="AG200" i="21" s="1"/>
  <c r="V200" i="21" l="1"/>
  <c r="AA201" i="21" s="1"/>
  <c r="Z201" i="21"/>
  <c r="AE201" i="21" l="1"/>
  <c r="AC201" i="21" s="1"/>
  <c r="AG201" i="21" s="1"/>
  <c r="AD201" i="21"/>
  <c r="AB201" i="21" s="1"/>
  <c r="AF201" i="21" s="1"/>
  <c r="V201" i="21" l="1"/>
  <c r="AA202" i="21" s="1"/>
  <c r="Z202" i="21" l="1"/>
  <c r="AE202" i="21" l="1"/>
  <c r="AC202" i="21" s="1"/>
  <c r="AG202" i="21" s="1"/>
  <c r="AD202" i="21"/>
  <c r="AB202" i="21" s="1"/>
  <c r="AF202" i="21" s="1"/>
  <c r="V202" i="21" l="1"/>
  <c r="AA203" i="21" s="1"/>
  <c r="Z203" i="21"/>
  <c r="AD203" i="21" l="1"/>
  <c r="AB203" i="21" s="1"/>
  <c r="AF203" i="21" s="1"/>
  <c r="AE203" i="21"/>
  <c r="AC203" i="21" s="1"/>
  <c r="AG203" i="21" s="1"/>
  <c r="V203" i="21" l="1"/>
  <c r="AA204" i="21" s="1"/>
  <c r="Z204" i="21" l="1"/>
  <c r="AE204" i="21" l="1"/>
  <c r="AC204" i="21" s="1"/>
  <c r="AG204" i="21" s="1"/>
  <c r="AD204" i="21"/>
  <c r="AB204" i="21" s="1"/>
  <c r="AF204" i="21" s="1"/>
  <c r="V204" i="21" s="1"/>
  <c r="AA205" i="21" s="1"/>
  <c r="Z205" i="21" l="1"/>
  <c r="AE205" i="21" l="1"/>
  <c r="AC205" i="21" s="1"/>
  <c r="AG205" i="21" s="1"/>
  <c r="AD205" i="21"/>
  <c r="AB205" i="21" s="1"/>
  <c r="AF205" i="21" s="1"/>
  <c r="V205" i="21" l="1"/>
  <c r="AA206" i="21" s="1"/>
  <c r="Z206" i="21"/>
  <c r="AD206" i="21" l="1"/>
  <c r="AB206" i="21" s="1"/>
  <c r="AF206" i="21" s="1"/>
  <c r="AE206" i="21"/>
  <c r="AC206" i="21" s="1"/>
  <c r="AG206" i="21" s="1"/>
  <c r="V206" i="21" l="1"/>
  <c r="AA207" i="21" s="1"/>
  <c r="Z207" i="21"/>
  <c r="AD207" i="21" l="1"/>
  <c r="AB207" i="21" s="1"/>
  <c r="AF207" i="21" s="1"/>
  <c r="AE207" i="21"/>
  <c r="AC207" i="21" s="1"/>
  <c r="AG207" i="21" s="1"/>
  <c r="V207" i="21" l="1"/>
  <c r="AA208" i="21" s="1"/>
  <c r="Z208" i="21" l="1"/>
  <c r="AE208" i="21" l="1"/>
  <c r="AC208" i="21" s="1"/>
  <c r="AG208" i="21" s="1"/>
  <c r="AD208" i="21"/>
  <c r="AB208" i="21" s="1"/>
  <c r="AF208" i="21" s="1"/>
  <c r="V208" i="21" l="1"/>
  <c r="AA209" i="21" s="1"/>
  <c r="Z209" i="21"/>
  <c r="AD209" i="21" l="1"/>
  <c r="AB209" i="21" s="1"/>
  <c r="AF209" i="21" s="1"/>
  <c r="AE209" i="21"/>
  <c r="AC209" i="21" s="1"/>
  <c r="AG209" i="21" s="1"/>
  <c r="V209" i="21" l="1"/>
  <c r="AA210" i="21" s="1"/>
  <c r="Z210" i="21" l="1"/>
  <c r="AD210" i="21" s="1"/>
  <c r="AB210" i="21" s="1"/>
  <c r="AF210" i="21" s="1"/>
  <c r="AE210" i="21"/>
  <c r="AC210" i="21" s="1"/>
  <c r="AG210" i="21" s="1"/>
  <c r="V210" i="21" l="1"/>
  <c r="AA211" i="21" s="1"/>
  <c r="Z211" i="21" l="1"/>
  <c r="AD211" i="21" s="1"/>
  <c r="AB211" i="21" s="1"/>
  <c r="AF211" i="21" s="1"/>
  <c r="AE211" i="21"/>
  <c r="AC211" i="21" s="1"/>
  <c r="AG211" i="21" s="1"/>
  <c r="V211" i="21" l="1"/>
  <c r="AA212" i="21" s="1"/>
  <c r="Z212" i="21"/>
  <c r="AE212" i="21" l="1"/>
  <c r="AC212" i="21" s="1"/>
  <c r="AG212" i="21" s="1"/>
  <c r="AD212" i="21"/>
  <c r="AB212" i="21" s="1"/>
  <c r="AF212" i="21" s="1"/>
  <c r="V212" i="21" l="1"/>
  <c r="AA213" i="21" s="1"/>
  <c r="Z213" i="21"/>
  <c r="AD213" i="21" l="1"/>
  <c r="AB213" i="21" s="1"/>
  <c r="AF213" i="21" s="1"/>
  <c r="AE213" i="21"/>
  <c r="AC213" i="21" s="1"/>
  <c r="AG213" i="21" s="1"/>
  <c r="V213" i="21" l="1"/>
  <c r="AA214" i="21" s="1"/>
  <c r="Z214" i="21" l="1"/>
  <c r="AD214" i="21" l="1"/>
  <c r="AB214" i="21" s="1"/>
  <c r="AF214" i="21" s="1"/>
  <c r="AE214" i="21"/>
  <c r="AC214" i="21" s="1"/>
  <c r="AG214" i="21" s="1"/>
  <c r="V214" i="21" l="1"/>
  <c r="AA215" i="21" s="1"/>
  <c r="Z215" i="21"/>
  <c r="AD215" i="21" l="1"/>
  <c r="AB215" i="21" s="1"/>
  <c r="AF215" i="21" s="1"/>
  <c r="AE215" i="21"/>
  <c r="AC215" i="21" s="1"/>
  <c r="AG215" i="21" s="1"/>
  <c r="V215" i="21" l="1"/>
  <c r="AA216" i="21" s="1"/>
  <c r="Z216" i="21" l="1"/>
  <c r="AD216" i="21" l="1"/>
  <c r="AB216" i="21" s="1"/>
  <c r="AF216" i="21" s="1"/>
  <c r="AE216" i="21"/>
  <c r="AC216" i="21" s="1"/>
  <c r="AG216" i="21" s="1"/>
  <c r="V216" i="21" l="1"/>
  <c r="AA217" i="21" s="1"/>
  <c r="Z217" i="21" l="1"/>
  <c r="AD217" i="21" l="1"/>
  <c r="AB217" i="21" s="1"/>
  <c r="AF217" i="21" s="1"/>
  <c r="AE217" i="21"/>
  <c r="AC217" i="21" s="1"/>
  <c r="AG217" i="21" s="1"/>
  <c r="AG221" i="21" s="1"/>
  <c r="AF221" i="21" l="1"/>
  <c r="V221" i="21" s="1"/>
  <c r="V217" i="21"/>
  <c r="AA222" i="21" l="1"/>
  <c r="Z222" i="21"/>
  <c r="AE222" i="21" l="1"/>
  <c r="AC222" i="21" s="1"/>
  <c r="AG222" i="21" s="1"/>
  <c r="AD222" i="21"/>
  <c r="AB222" i="21" s="1"/>
  <c r="AF222" i="21" s="1"/>
  <c r="V222" i="21" s="1"/>
  <c r="AA223" i="21" l="1"/>
  <c r="Z223" i="21"/>
  <c r="AD223" i="21" l="1"/>
  <c r="AB223" i="21" s="1"/>
  <c r="AF223" i="21" s="1"/>
  <c r="AE223" i="21"/>
  <c r="AC223" i="21" s="1"/>
  <c r="AG223" i="21" s="1"/>
  <c r="V223" i="21" l="1"/>
  <c r="Z224" i="21"/>
  <c r="AA224" i="21" l="1"/>
  <c r="AE224" i="21" s="1"/>
  <c r="AC224" i="21" s="1"/>
  <c r="AG224" i="21" s="1"/>
  <c r="AD224" i="21"/>
  <c r="AB224" i="21" s="1"/>
  <c r="AF224" i="21" s="1"/>
  <c r="V224" i="21" l="1"/>
  <c r="Z225" i="21" s="1"/>
  <c r="AA225" i="21" l="1"/>
  <c r="AE225" i="21" s="1"/>
  <c r="AC225" i="21" s="1"/>
  <c r="AG225" i="21" s="1"/>
  <c r="AD225" i="21"/>
  <c r="AB225" i="21" s="1"/>
  <c r="AF225" i="21" s="1"/>
  <c r="V225" i="21" l="1"/>
  <c r="AA226" i="21" l="1"/>
  <c r="Z226" i="21"/>
  <c r="AD226" i="21" l="1"/>
  <c r="AB226" i="21" s="1"/>
  <c r="AF226" i="21" s="1"/>
  <c r="AE226" i="21"/>
  <c r="AC226" i="21" s="1"/>
  <c r="AG226" i="21" s="1"/>
  <c r="V226" i="21" l="1"/>
  <c r="AA227" i="21" s="1"/>
  <c r="Z227" i="21" l="1"/>
  <c r="AD227" i="21" l="1"/>
  <c r="AB227" i="21" s="1"/>
  <c r="AF227" i="21" s="1"/>
  <c r="AE227" i="21"/>
  <c r="AC227" i="21" s="1"/>
  <c r="AG227" i="21" s="1"/>
  <c r="V227" i="21" l="1"/>
  <c r="AA228" i="21" s="1"/>
  <c r="Z228" i="21" l="1"/>
  <c r="AE228" i="21" l="1"/>
  <c r="AC228" i="21" s="1"/>
  <c r="AG228" i="21" s="1"/>
  <c r="AD228" i="21"/>
  <c r="AB228" i="21" s="1"/>
  <c r="AF228" i="21" s="1"/>
  <c r="V228" i="21" l="1"/>
  <c r="AA229" i="21" s="1"/>
  <c r="Z229" i="21"/>
  <c r="AE229" i="21" l="1"/>
  <c r="AC229" i="21" s="1"/>
  <c r="AG229" i="21" s="1"/>
  <c r="AD229" i="21"/>
  <c r="AB229" i="21" s="1"/>
  <c r="AF229" i="21" s="1"/>
  <c r="V229" i="21" l="1"/>
  <c r="AA230" i="21" s="1"/>
  <c r="Z230" i="21"/>
  <c r="AE230" i="21" l="1"/>
  <c r="AC230" i="21" s="1"/>
  <c r="AG230" i="21" s="1"/>
  <c r="AD230" i="21"/>
  <c r="AB230" i="21" s="1"/>
  <c r="AF230" i="21" s="1"/>
  <c r="V230" i="21" l="1"/>
  <c r="AA231" i="21" s="1"/>
  <c r="Z231" i="21" l="1"/>
  <c r="AD231" i="21" s="1"/>
  <c r="AB231" i="21" s="1"/>
  <c r="AF231" i="21" s="1"/>
  <c r="AE231" i="21"/>
  <c r="AC231" i="21" s="1"/>
  <c r="AG231" i="21" s="1"/>
  <c r="V231" i="21" l="1"/>
  <c r="AA232" i="21" s="1"/>
  <c r="Z232" i="21" l="1"/>
  <c r="AD232" i="21" l="1"/>
  <c r="AB232" i="21" s="1"/>
  <c r="AF232" i="21" s="1"/>
  <c r="AE232" i="21"/>
  <c r="AC232" i="21" s="1"/>
  <c r="AG232" i="21" s="1"/>
  <c r="V232" i="21" l="1"/>
  <c r="AA233" i="21" s="1"/>
  <c r="Z233" i="21" l="1"/>
  <c r="AE233" i="21" l="1"/>
  <c r="AC233" i="21" s="1"/>
  <c r="AG233" i="21" s="1"/>
  <c r="AD233" i="21"/>
  <c r="AB233" i="21" s="1"/>
  <c r="AF233" i="21" s="1"/>
  <c r="V233" i="21" l="1"/>
  <c r="AA234" i="21" s="1"/>
  <c r="Z234" i="21"/>
  <c r="AD234" i="21" l="1"/>
  <c r="AB234" i="21" s="1"/>
  <c r="AF234" i="21" s="1"/>
  <c r="AE234" i="21"/>
  <c r="AC234" i="21" s="1"/>
  <c r="AG234" i="21" s="1"/>
  <c r="V234" i="21" l="1"/>
  <c r="AA235" i="21" s="1"/>
  <c r="Z235" i="21" l="1"/>
  <c r="AD235" i="21" l="1"/>
  <c r="AB235" i="21" s="1"/>
  <c r="AF235" i="21" s="1"/>
  <c r="AE235" i="21"/>
  <c r="AC235" i="21" s="1"/>
  <c r="AG235" i="21" s="1"/>
  <c r="V235" i="21" l="1"/>
  <c r="AA236" i="21" s="1"/>
  <c r="Z236" i="21"/>
  <c r="AE236" i="21" l="1"/>
  <c r="AC236" i="21" s="1"/>
  <c r="AG236" i="21" s="1"/>
  <c r="AD236" i="21"/>
  <c r="AB236" i="21" s="1"/>
  <c r="AF236" i="21" s="1"/>
  <c r="V236" i="21" s="1"/>
  <c r="AA237" i="21" s="1"/>
  <c r="Z237" i="21" l="1"/>
  <c r="AE237" i="21" l="1"/>
  <c r="AC237" i="21" s="1"/>
  <c r="AG237" i="21" s="1"/>
  <c r="AD237" i="21"/>
  <c r="AB237" i="21" s="1"/>
  <c r="AF237" i="21" s="1"/>
  <c r="V237" i="21" l="1"/>
  <c r="AA238" i="21" s="1"/>
  <c r="Z238" i="21"/>
  <c r="AE238" i="21" l="1"/>
  <c r="AC238" i="21" s="1"/>
  <c r="AG238" i="21" s="1"/>
  <c r="AD238" i="21"/>
  <c r="AB238" i="21" s="1"/>
  <c r="AF238" i="21" s="1"/>
  <c r="V238" i="21" s="1"/>
  <c r="AA239" i="21" s="1"/>
  <c r="Z239" i="21" l="1"/>
  <c r="AD239" i="21" l="1"/>
  <c r="AB239" i="21" s="1"/>
  <c r="AF239" i="21" s="1"/>
  <c r="AE239" i="21"/>
  <c r="AC239" i="21" s="1"/>
  <c r="AG239" i="21" s="1"/>
  <c r="V239" i="21" l="1"/>
  <c r="AA240" i="21" s="1"/>
  <c r="Z240" i="21" l="1"/>
  <c r="AD240" i="21" l="1"/>
  <c r="AB240" i="21" s="1"/>
  <c r="AF240" i="21" s="1"/>
  <c r="AE240" i="21"/>
  <c r="AC240" i="21" s="1"/>
  <c r="AG240" i="21" s="1"/>
  <c r="V240" i="21" l="1"/>
  <c r="AA241" i="21" s="1"/>
  <c r="Z241" i="21" l="1"/>
  <c r="AD241" i="21" l="1"/>
  <c r="AB241" i="21" s="1"/>
  <c r="AF241" i="21" s="1"/>
  <c r="AE241" i="21"/>
  <c r="AC241" i="21" s="1"/>
  <c r="AG241" i="21" s="1"/>
  <c r="V241" i="21" l="1"/>
  <c r="AA242" i="21" s="1"/>
  <c r="Z242" i="21" l="1"/>
  <c r="AD242" i="21" l="1"/>
  <c r="AB242" i="21" s="1"/>
  <c r="AF242" i="21" s="1"/>
  <c r="AE242" i="21"/>
  <c r="AC242" i="21" s="1"/>
  <c r="AG242" i="21" s="1"/>
  <c r="V242" i="21" l="1"/>
  <c r="AA243" i="21" s="1"/>
  <c r="Z243" i="21" l="1"/>
  <c r="AD243" i="21" l="1"/>
  <c r="AB243" i="21" s="1"/>
  <c r="AF243" i="21" s="1"/>
  <c r="AE243" i="21"/>
  <c r="AC243" i="21" s="1"/>
  <c r="AG243" i="21" s="1"/>
  <c r="V243" i="21" l="1"/>
  <c r="AA244" i="21" s="1"/>
  <c r="Z244" i="21" l="1"/>
  <c r="AE244" i="21" l="1"/>
  <c r="AC244" i="21" s="1"/>
  <c r="AG244" i="21" s="1"/>
  <c r="AD244" i="21"/>
  <c r="AB244" i="21" s="1"/>
  <c r="AF244" i="21" s="1"/>
  <c r="V244" i="21" l="1"/>
  <c r="AA245" i="21" s="1"/>
  <c r="Z245" i="21" l="1"/>
  <c r="AD245" i="21" s="1"/>
  <c r="AB245" i="21" s="1"/>
  <c r="AF245" i="21" s="1"/>
  <c r="AE245" i="21"/>
  <c r="AC245" i="21" s="1"/>
  <c r="AG245" i="21" s="1"/>
  <c r="V245" i="21" l="1"/>
  <c r="AA246" i="21" s="1"/>
  <c r="Z246" i="21" l="1"/>
  <c r="AE246" i="21" l="1"/>
  <c r="AC246" i="21" s="1"/>
  <c r="AG246" i="21" s="1"/>
  <c r="AD246" i="21"/>
  <c r="AB246" i="21" s="1"/>
  <c r="AF246" i="21" s="1"/>
  <c r="V246" i="21" s="1"/>
  <c r="AA247" i="21" s="1"/>
  <c r="Z247" i="21" l="1"/>
  <c r="AE247" i="21" l="1"/>
  <c r="AC247" i="21" s="1"/>
  <c r="AG247" i="21" s="1"/>
  <c r="AD247" i="21"/>
  <c r="AB247" i="21" s="1"/>
  <c r="AF247" i="21" s="1"/>
  <c r="V247" i="21" s="1"/>
  <c r="AA248" i="21" s="1"/>
  <c r="Z248" i="21" l="1"/>
  <c r="AD248" i="21" l="1"/>
  <c r="AB248" i="21" s="1"/>
  <c r="AF248" i="21" s="1"/>
  <c r="AE248" i="21"/>
  <c r="AC248" i="21" s="1"/>
  <c r="AG248" i="21" s="1"/>
  <c r="V248" i="21" l="1"/>
  <c r="AA249" i="21" s="1"/>
  <c r="Z249" i="21"/>
  <c r="AE249" i="21" l="1"/>
  <c r="AC249" i="21" s="1"/>
  <c r="AG249" i="21" s="1"/>
  <c r="AD249" i="21"/>
  <c r="AB249" i="21" s="1"/>
  <c r="AF249" i="21" s="1"/>
  <c r="V249" i="21" l="1"/>
  <c r="AA250" i="21" s="1"/>
  <c r="Z250" i="21"/>
  <c r="AD250" i="21" l="1"/>
  <c r="AB250" i="21" s="1"/>
  <c r="AF250" i="21" s="1"/>
  <c r="AE250" i="21"/>
  <c r="AC250" i="21" s="1"/>
  <c r="AG250" i="21" s="1"/>
  <c r="V250" i="21" l="1"/>
  <c r="AA251" i="21" s="1"/>
  <c r="Z251" i="21" l="1"/>
  <c r="AE251" i="21" l="1"/>
  <c r="AC251" i="21" s="1"/>
  <c r="AG251" i="21" s="1"/>
  <c r="AD251" i="21"/>
  <c r="AB251" i="21" s="1"/>
  <c r="AF251" i="21" s="1"/>
  <c r="V251" i="21" l="1"/>
  <c r="AA252" i="21" s="1"/>
  <c r="Z252" i="21" l="1"/>
  <c r="AD252" i="21" s="1"/>
  <c r="AB252" i="21" s="1"/>
  <c r="AF252" i="21" s="1"/>
  <c r="AE252" i="21"/>
  <c r="AC252" i="21" s="1"/>
  <c r="AG252" i="21" s="1"/>
  <c r="V252" i="21" l="1"/>
  <c r="AA253" i="21" s="1"/>
  <c r="Z253" i="21" l="1"/>
  <c r="AD253" i="21" s="1"/>
  <c r="AB253" i="21" s="1"/>
  <c r="AF253" i="21" s="1"/>
  <c r="AE253" i="21"/>
  <c r="AC253" i="21" s="1"/>
  <c r="AG253" i="21" s="1"/>
  <c r="V253" i="21" l="1"/>
  <c r="AA254" i="21" s="1"/>
  <c r="Z254" i="21"/>
  <c r="AD254" i="21" l="1"/>
  <c r="AB254" i="21" s="1"/>
  <c r="AF254" i="21" s="1"/>
  <c r="AE254" i="21"/>
  <c r="AC254" i="21" s="1"/>
  <c r="AG254" i="21" s="1"/>
  <c r="V254" i="21" l="1"/>
  <c r="AA255" i="21" s="1"/>
  <c r="Z255" i="21" l="1"/>
  <c r="AE255" i="21" l="1"/>
  <c r="AC255" i="21" s="1"/>
  <c r="AG255" i="21" s="1"/>
  <c r="AD255" i="21"/>
  <c r="AB255" i="21" s="1"/>
  <c r="AF255" i="21" s="1"/>
  <c r="V255" i="21" s="1"/>
  <c r="AA256" i="21" s="1"/>
  <c r="Z256" i="21" l="1"/>
  <c r="AD256" i="21" l="1"/>
  <c r="AB256" i="21" s="1"/>
  <c r="AF256" i="21" s="1"/>
  <c r="AE256" i="21"/>
  <c r="AC256" i="21" s="1"/>
  <c r="AG256" i="21" s="1"/>
  <c r="V256" i="21" l="1"/>
  <c r="AA257" i="21" s="1"/>
  <c r="Z257" i="21" l="1"/>
  <c r="AD257" i="21" l="1"/>
  <c r="AB257" i="21" s="1"/>
  <c r="AF257" i="21" s="1"/>
  <c r="AE257" i="21"/>
  <c r="AC257" i="21" s="1"/>
  <c r="AG257" i="21" s="1"/>
  <c r="V257" i="21" l="1"/>
  <c r="AA258" i="21" s="1"/>
  <c r="Z258" i="21"/>
  <c r="AD258" i="21" l="1"/>
  <c r="AB258" i="21" s="1"/>
  <c r="AF258" i="21" s="1"/>
  <c r="AE258" i="21"/>
  <c r="AC258" i="21" s="1"/>
  <c r="AG258" i="21" s="1"/>
  <c r="V258" i="21" l="1"/>
  <c r="AA259" i="21" s="1"/>
  <c r="Z259" i="21" l="1"/>
  <c r="AD259" i="21" l="1"/>
  <c r="AB259" i="21" s="1"/>
  <c r="AF259" i="21" s="1"/>
  <c r="AE259" i="21"/>
  <c r="AC259" i="21" s="1"/>
  <c r="AG259" i="21" s="1"/>
  <c r="V259" i="21" l="1"/>
  <c r="AA260" i="21" s="1"/>
  <c r="Z260" i="21" l="1"/>
  <c r="AD260" i="21" l="1"/>
  <c r="AB260" i="21" s="1"/>
  <c r="AF260" i="21"/>
  <c r="AE260" i="21"/>
  <c r="AC260" i="21" s="1"/>
  <c r="AG260" i="21" s="1"/>
  <c r="V260" i="21" l="1"/>
  <c r="AA261" i="21" s="1"/>
  <c r="Z261" i="21" l="1"/>
  <c r="AE261" i="21" l="1"/>
  <c r="AC261" i="21" s="1"/>
  <c r="AG261" i="21" s="1"/>
  <c r="AD261" i="21"/>
  <c r="AB261" i="21" s="1"/>
  <c r="AF261" i="21" s="1"/>
  <c r="V261" i="21" l="1"/>
  <c r="AA262" i="21" s="1"/>
  <c r="Z262" i="21"/>
  <c r="AE262" i="21" l="1"/>
  <c r="AC262" i="21" s="1"/>
  <c r="AG262" i="21" s="1"/>
  <c r="AD262" i="21"/>
  <c r="AB262" i="21" s="1"/>
  <c r="AF262" i="21" s="1"/>
  <c r="V262" i="21" s="1"/>
  <c r="AA263" i="21" s="1"/>
  <c r="Z263" i="21" l="1"/>
  <c r="AD263" i="21" l="1"/>
  <c r="AB263" i="21" s="1"/>
  <c r="AF263" i="21" s="1"/>
  <c r="AE263" i="21"/>
  <c r="AC263" i="21" s="1"/>
  <c r="AG263" i="21" s="1"/>
  <c r="V263" i="21" l="1"/>
  <c r="AA264" i="21" s="1"/>
  <c r="Z264" i="21" l="1"/>
  <c r="AD264" i="21" l="1"/>
  <c r="AB264" i="21" s="1"/>
  <c r="AF264" i="21" s="1"/>
  <c r="AE264" i="21"/>
  <c r="AC264" i="21" s="1"/>
  <c r="AG264" i="21" s="1"/>
  <c r="V264" i="21" l="1"/>
  <c r="AA265" i="21" s="1"/>
  <c r="Z265" i="21"/>
  <c r="AD265" i="21" l="1"/>
  <c r="AB265" i="21" s="1"/>
  <c r="AF265" i="21" s="1"/>
  <c r="AE265" i="21"/>
  <c r="AC265" i="21" s="1"/>
  <c r="AG265" i="21" s="1"/>
  <c r="V265" i="21" l="1"/>
  <c r="AA266" i="21" s="1"/>
  <c r="Z266" i="21" l="1"/>
  <c r="AE266" i="21" l="1"/>
  <c r="AC266" i="21" s="1"/>
  <c r="AG266" i="21" s="1"/>
  <c r="AD266" i="21"/>
  <c r="AB266" i="21" s="1"/>
  <c r="AF266" i="21" s="1"/>
  <c r="V266" i="21" l="1"/>
  <c r="AA267" i="21" s="1"/>
  <c r="Z267" i="21"/>
  <c r="AD267" i="21" l="1"/>
  <c r="AB267" i="21" s="1"/>
  <c r="AF267" i="21" s="1"/>
  <c r="AE267" i="21"/>
  <c r="AC267" i="21" s="1"/>
  <c r="AG267" i="21" s="1"/>
  <c r="V267" i="21" l="1"/>
  <c r="AA268" i="21" s="1"/>
  <c r="Z268" i="21" l="1"/>
  <c r="AD268" i="21" s="1"/>
  <c r="AB268" i="21" s="1"/>
  <c r="AF268" i="21" s="1"/>
  <c r="AE268" i="21"/>
  <c r="AC268" i="21" s="1"/>
  <c r="AG268" i="21" s="1"/>
  <c r="V268" i="21" l="1"/>
  <c r="AA269" i="21" s="1"/>
  <c r="Z269" i="21"/>
  <c r="AD269" i="21" l="1"/>
  <c r="AB269" i="21" s="1"/>
  <c r="AF269" i="21" s="1"/>
  <c r="AE269" i="21"/>
  <c r="AC269" i="21" s="1"/>
  <c r="AG269" i="21" s="1"/>
  <c r="V269" i="21" l="1"/>
  <c r="AA270" i="21" s="1"/>
  <c r="Z270" i="21" l="1"/>
  <c r="AD270" i="21" l="1"/>
  <c r="AB270" i="21" s="1"/>
  <c r="AF270" i="21" s="1"/>
  <c r="AE270" i="21"/>
  <c r="AC270" i="21" s="1"/>
  <c r="AG270" i="21" s="1"/>
  <c r="V270" i="21" l="1"/>
  <c r="AA271" i="21" s="1"/>
  <c r="Z271" i="21" l="1"/>
  <c r="AE271" i="21" l="1"/>
  <c r="AC271" i="21" s="1"/>
  <c r="AG271" i="21" s="1"/>
  <c r="AD271" i="21"/>
  <c r="AB271" i="21" s="1"/>
  <c r="AF271" i="21" s="1"/>
  <c r="V271" i="21" s="1"/>
  <c r="AA272" i="21" s="1"/>
  <c r="Z272" i="21" l="1"/>
  <c r="AE272" i="21" l="1"/>
  <c r="AC272" i="21" s="1"/>
  <c r="AG272" i="21" s="1"/>
  <c r="AG276" i="21" s="1"/>
  <c r="AD272" i="21"/>
  <c r="AB272" i="21" s="1"/>
  <c r="AF272" i="21" s="1"/>
  <c r="AF276" i="21" l="1"/>
  <c r="V276" i="21" s="1"/>
  <c r="V272" i="21"/>
  <c r="AA277" i="21" l="1"/>
  <c r="Z277" i="21"/>
  <c r="AD277" i="21" l="1"/>
  <c r="AB277" i="21" s="1"/>
  <c r="AF277" i="21" s="1"/>
  <c r="AE277" i="21"/>
  <c r="AC277" i="21" s="1"/>
  <c r="AG277" i="21" s="1"/>
  <c r="V277" i="21" l="1"/>
  <c r="AA278" i="21" l="1"/>
  <c r="Z278" i="21"/>
  <c r="AE278" i="21" l="1"/>
  <c r="AC278" i="21" s="1"/>
  <c r="AG278" i="21" s="1"/>
  <c r="AD278" i="21"/>
  <c r="AB278" i="21" s="1"/>
  <c r="AF278" i="21" s="1"/>
  <c r="V278" i="21" l="1"/>
  <c r="Z279" i="21"/>
  <c r="AA279" i="21" l="1"/>
  <c r="AE279" i="21" s="1"/>
  <c r="AC279" i="21" s="1"/>
  <c r="AG279" i="21" s="1"/>
  <c r="AD279" i="21"/>
  <c r="AB279" i="21" s="1"/>
  <c r="AF279" i="21" s="1"/>
  <c r="V279" i="21" l="1"/>
  <c r="Z280" i="21"/>
  <c r="AA280" i="21" l="1"/>
  <c r="AE280" i="21" s="1"/>
  <c r="AC280" i="21" s="1"/>
  <c r="AG280" i="21" s="1"/>
  <c r="AD280" i="21"/>
  <c r="AB280" i="21" s="1"/>
  <c r="AF280" i="21" s="1"/>
  <c r="V280" i="21" l="1"/>
  <c r="Z281" i="21" s="1"/>
  <c r="AA281" i="21" l="1"/>
  <c r="AE281" i="21" s="1"/>
  <c r="AC281" i="21" s="1"/>
  <c r="AG281" i="21" s="1"/>
  <c r="AD281" i="21"/>
  <c r="AB281" i="21" s="1"/>
  <c r="AF281" i="21" s="1"/>
  <c r="V281" i="21" l="1"/>
  <c r="AA282" i="21" s="1"/>
  <c r="Z282" i="21" l="1"/>
  <c r="AD282" i="21" s="1"/>
  <c r="AB282" i="21" s="1"/>
  <c r="AF282" i="21" s="1"/>
  <c r="AE282" i="21"/>
  <c r="AC282" i="21" s="1"/>
  <c r="AG282" i="21" s="1"/>
  <c r="V282" i="21" l="1"/>
  <c r="AA283" i="21" s="1"/>
  <c r="Z283" i="21" l="1"/>
  <c r="AD283" i="21" l="1"/>
  <c r="AB283" i="21" s="1"/>
  <c r="AF283" i="21" s="1"/>
  <c r="AE283" i="21"/>
  <c r="AC283" i="21" s="1"/>
  <c r="AG283" i="21" s="1"/>
  <c r="V283" i="21" l="1"/>
  <c r="AA284" i="21" s="1"/>
  <c r="Z284" i="21" l="1"/>
  <c r="AD284" i="21" l="1"/>
  <c r="AB284" i="21" s="1"/>
  <c r="AF284" i="21" s="1"/>
  <c r="AE284" i="21"/>
  <c r="AC284" i="21" s="1"/>
  <c r="AG284" i="21" s="1"/>
  <c r="V284" i="21" l="1"/>
  <c r="AA285" i="21" s="1"/>
  <c r="Z285" i="21"/>
  <c r="AE285" i="21" l="1"/>
  <c r="AC285" i="21" s="1"/>
  <c r="AG285" i="21" s="1"/>
  <c r="AD285" i="21"/>
  <c r="AB285" i="21" s="1"/>
  <c r="AF285" i="21" s="1"/>
  <c r="V285" i="21" l="1"/>
  <c r="AA286" i="21" s="1"/>
  <c r="Z286" i="21"/>
  <c r="AE286" i="21" l="1"/>
  <c r="AC286" i="21" s="1"/>
  <c r="AG286" i="21" s="1"/>
  <c r="AD286" i="21"/>
  <c r="AB286" i="21" s="1"/>
  <c r="AF286" i="21" s="1"/>
  <c r="V286" i="21" s="1"/>
  <c r="AA287" i="21" s="1"/>
  <c r="Z287" i="21" l="1"/>
  <c r="AE287" i="21" l="1"/>
  <c r="AC287" i="21" s="1"/>
  <c r="AG287" i="21" s="1"/>
  <c r="AD287" i="21"/>
  <c r="AB287" i="21" s="1"/>
  <c r="AF287" i="21" s="1"/>
  <c r="V287" i="21" l="1"/>
  <c r="AA288" i="21" s="1"/>
  <c r="Z288" i="21" l="1"/>
  <c r="AD288" i="21" s="1"/>
  <c r="AB288" i="21" s="1"/>
  <c r="AF288" i="21" s="1"/>
  <c r="V288" i="21" s="1"/>
  <c r="AA289" i="21" s="1"/>
  <c r="AE288" i="21"/>
  <c r="AC288" i="21" s="1"/>
  <c r="AG288" i="21" s="1"/>
  <c r="Z289" i="21" l="1"/>
  <c r="AD289" i="21" l="1"/>
  <c r="AB289" i="21" s="1"/>
  <c r="AF289" i="21" s="1"/>
  <c r="AE289" i="21"/>
  <c r="AC289" i="21" s="1"/>
  <c r="AG289" i="21" s="1"/>
  <c r="V289" i="21" l="1"/>
  <c r="AA290" i="21" s="1"/>
  <c r="Z290" i="21" l="1"/>
  <c r="AE290" i="21" l="1"/>
  <c r="AC290" i="21" s="1"/>
  <c r="AG290" i="21" s="1"/>
  <c r="AD290" i="21"/>
  <c r="AB290" i="21" s="1"/>
  <c r="AF290" i="21" s="1"/>
  <c r="V290" i="21" l="1"/>
  <c r="AA291" i="21" s="1"/>
  <c r="Z291" i="21" l="1"/>
  <c r="AD291" i="21" s="1"/>
  <c r="AB291" i="21" s="1"/>
  <c r="AF291" i="21" s="1"/>
  <c r="V291" i="21" s="1"/>
  <c r="AA292" i="21" s="1"/>
  <c r="AE291" i="21"/>
  <c r="AC291" i="21" s="1"/>
  <c r="AG291" i="21" s="1"/>
  <c r="Z292" i="21" l="1"/>
  <c r="AD292" i="21" l="1"/>
  <c r="AB292" i="21" s="1"/>
  <c r="AF292" i="21" s="1"/>
  <c r="AE292" i="21"/>
  <c r="AC292" i="21" s="1"/>
  <c r="AG292" i="21" s="1"/>
  <c r="V292" i="21" l="1"/>
  <c r="AA293" i="21" s="1"/>
  <c r="Z293" i="21"/>
  <c r="AD293" i="21" l="1"/>
  <c r="AB293" i="21" s="1"/>
  <c r="AF293" i="21" s="1"/>
  <c r="AE293" i="21"/>
  <c r="AC293" i="21" s="1"/>
  <c r="AG293" i="21" s="1"/>
  <c r="V293" i="21" l="1"/>
  <c r="AA294" i="21" s="1"/>
  <c r="Z294" i="21" l="1"/>
  <c r="AE294" i="21" l="1"/>
  <c r="AC294" i="21" s="1"/>
  <c r="AG294" i="21" s="1"/>
  <c r="AD294" i="21"/>
  <c r="AB294" i="21" s="1"/>
  <c r="AF294" i="21" s="1"/>
  <c r="V294" i="21" l="1"/>
  <c r="AA295" i="21" s="1"/>
  <c r="Z295" i="21"/>
  <c r="AD295" i="21" l="1"/>
  <c r="AB295" i="21" s="1"/>
  <c r="AF295" i="21" s="1"/>
  <c r="AE295" i="21"/>
  <c r="AC295" i="21" s="1"/>
  <c r="AG295" i="21" s="1"/>
  <c r="V295" i="21" l="1"/>
  <c r="AA296" i="21" s="1"/>
  <c r="Z296" i="21" l="1"/>
  <c r="AE296" i="21" l="1"/>
  <c r="AC296" i="21" s="1"/>
  <c r="AG296" i="21" s="1"/>
  <c r="AD296" i="21"/>
  <c r="AB296" i="21" s="1"/>
  <c r="AF296" i="21" s="1"/>
  <c r="V296" i="21" l="1"/>
  <c r="AA297" i="21" s="1"/>
  <c r="Z297" i="21"/>
  <c r="AD297" i="21" l="1"/>
  <c r="AB297" i="21" s="1"/>
  <c r="AF297" i="21" s="1"/>
  <c r="AE297" i="21"/>
  <c r="AC297" i="21" s="1"/>
  <c r="AG297" i="21" s="1"/>
  <c r="V297" i="21" l="1"/>
  <c r="AA298" i="21" s="1"/>
  <c r="Z298" i="21"/>
  <c r="AE298" i="21" l="1"/>
  <c r="AC298" i="21" s="1"/>
  <c r="AG298" i="21" s="1"/>
  <c r="AD298" i="21"/>
  <c r="AB298" i="21" s="1"/>
  <c r="AF298" i="21" s="1"/>
  <c r="V298" i="21" l="1"/>
  <c r="AA299" i="21" s="1"/>
  <c r="Z299" i="21" l="1"/>
  <c r="AD299" i="21" s="1"/>
  <c r="AB299" i="21" s="1"/>
  <c r="AF299" i="21" s="1"/>
  <c r="AE299" i="21"/>
  <c r="AC299" i="21" s="1"/>
  <c r="AG299" i="21" s="1"/>
  <c r="V299" i="21" l="1"/>
  <c r="AA300" i="21" s="1"/>
  <c r="Z300" i="21" l="1"/>
  <c r="AE300" i="21" l="1"/>
  <c r="AC300" i="21" s="1"/>
  <c r="AG300" i="21" s="1"/>
  <c r="AD300" i="21"/>
  <c r="AB300" i="21" s="1"/>
  <c r="AF300" i="21" s="1"/>
  <c r="V300" i="21" l="1"/>
  <c r="AA301" i="21" s="1"/>
  <c r="Z301" i="21"/>
  <c r="AD301" i="21" l="1"/>
  <c r="AB301" i="21" s="1"/>
  <c r="AF301" i="21" s="1"/>
  <c r="AE301" i="21"/>
  <c r="AC301" i="21" s="1"/>
  <c r="AG301" i="21" s="1"/>
  <c r="V301" i="21" l="1"/>
  <c r="AA302" i="21" s="1"/>
  <c r="Z302" i="21"/>
  <c r="AD302" i="21" l="1"/>
  <c r="AB302" i="21" s="1"/>
  <c r="AF302" i="21" s="1"/>
  <c r="AE302" i="21"/>
  <c r="AC302" i="21" s="1"/>
  <c r="AG302" i="21" s="1"/>
  <c r="V302" i="21" l="1"/>
  <c r="AA303" i="21" s="1"/>
  <c r="Z303" i="21" l="1"/>
  <c r="AE303" i="21" l="1"/>
  <c r="AC303" i="21" s="1"/>
  <c r="AG303" i="21" s="1"/>
  <c r="AD303" i="21"/>
  <c r="AB303" i="21" s="1"/>
  <c r="AF303" i="21" s="1"/>
  <c r="V303" i="21" s="1"/>
  <c r="AA304" i="21" s="1"/>
  <c r="Z304" i="21" l="1"/>
  <c r="AE304" i="21" l="1"/>
  <c r="AC304" i="21" s="1"/>
  <c r="AG304" i="21" s="1"/>
  <c r="AD304" i="21"/>
  <c r="AB304" i="21" s="1"/>
  <c r="AF304" i="21" s="1"/>
  <c r="V304" i="21" l="1"/>
  <c r="AA305" i="21" s="1"/>
  <c r="Z305" i="21"/>
  <c r="AE305" i="21" l="1"/>
  <c r="AC305" i="21" s="1"/>
  <c r="AG305" i="21" s="1"/>
  <c r="AD305" i="21"/>
  <c r="AB305" i="21" s="1"/>
  <c r="AF305" i="21" s="1"/>
  <c r="V305" i="21" l="1"/>
  <c r="AA306" i="21" s="1"/>
  <c r="Z306" i="21" l="1"/>
  <c r="AD306" i="21" s="1"/>
  <c r="AB306" i="21" s="1"/>
  <c r="AF306" i="21" s="1"/>
  <c r="AE306" i="21"/>
  <c r="AC306" i="21" s="1"/>
  <c r="AG306" i="21" s="1"/>
  <c r="V306" i="21" l="1"/>
  <c r="AA307" i="21" s="1"/>
  <c r="Z307" i="21" l="1"/>
  <c r="AD307" i="21" s="1"/>
  <c r="AB307" i="21" s="1"/>
  <c r="AF307" i="21" s="1"/>
  <c r="AE307" i="21"/>
  <c r="AC307" i="21" s="1"/>
  <c r="AG307" i="21" s="1"/>
  <c r="V307" i="21" l="1"/>
  <c r="AA308" i="21" s="1"/>
  <c r="Z308" i="21"/>
  <c r="AE308" i="21" l="1"/>
  <c r="AC308" i="21" s="1"/>
  <c r="AG308" i="21" s="1"/>
  <c r="AD308" i="21"/>
  <c r="AB308" i="21" s="1"/>
  <c r="AF308" i="21" s="1"/>
  <c r="V308" i="21" l="1"/>
  <c r="AA309" i="21" s="1"/>
  <c r="Z309" i="21"/>
  <c r="AD309" i="21" l="1"/>
  <c r="AB309" i="21" s="1"/>
  <c r="AF309" i="21" s="1"/>
  <c r="AE309" i="21"/>
  <c r="AC309" i="21" s="1"/>
  <c r="AG309" i="21" s="1"/>
  <c r="V309" i="21" l="1"/>
  <c r="AA310" i="21" s="1"/>
  <c r="Z310" i="21"/>
  <c r="AE310" i="21" l="1"/>
  <c r="AC310" i="21" s="1"/>
  <c r="AG310" i="21" s="1"/>
  <c r="AD310" i="21"/>
  <c r="AB310" i="21" s="1"/>
  <c r="AF310" i="21" s="1"/>
  <c r="V310" i="21" l="1"/>
  <c r="AA311" i="21" s="1"/>
  <c r="Z311" i="21"/>
  <c r="AD311" i="21" l="1"/>
  <c r="AB311" i="21" s="1"/>
  <c r="AF311" i="21" s="1"/>
  <c r="AE311" i="21"/>
  <c r="AC311" i="21" s="1"/>
  <c r="AG311" i="21" s="1"/>
  <c r="V311" i="21" l="1"/>
  <c r="AA312" i="21" s="1"/>
  <c r="Z312" i="21" l="1"/>
  <c r="AE312" i="21" l="1"/>
  <c r="AC312" i="21" s="1"/>
  <c r="AG312" i="21" s="1"/>
  <c r="AD312" i="21"/>
  <c r="AB312" i="21" s="1"/>
  <c r="AF312" i="21" s="1"/>
  <c r="V312" i="21" s="1"/>
  <c r="AA313" i="21" s="1"/>
  <c r="Z313" i="21" l="1"/>
  <c r="AD313" i="21" l="1"/>
  <c r="AB313" i="21" s="1"/>
  <c r="AF313" i="21" s="1"/>
  <c r="AE313" i="21"/>
  <c r="AC313" i="21" s="1"/>
  <c r="AG313" i="21" s="1"/>
  <c r="V313" i="21" l="1"/>
  <c r="AA314" i="21" s="1"/>
  <c r="Z314" i="21" l="1"/>
  <c r="AD314" i="21" s="1"/>
  <c r="AB314" i="21" s="1"/>
  <c r="AF314" i="21" s="1"/>
  <c r="AE314" i="21"/>
  <c r="AC314" i="21" s="1"/>
  <c r="AG314" i="21" s="1"/>
  <c r="V314" i="21" l="1"/>
  <c r="AA315" i="21" s="1"/>
  <c r="Z315" i="21"/>
  <c r="AE315" i="21" l="1"/>
  <c r="AC315" i="21" s="1"/>
  <c r="AG315" i="21" s="1"/>
  <c r="AD315" i="21"/>
  <c r="AB315" i="21" s="1"/>
  <c r="AF315" i="21" s="1"/>
  <c r="V315" i="21" s="1"/>
  <c r="AA316" i="21" s="1"/>
  <c r="Z316" i="21" l="1"/>
  <c r="AD316" i="21" l="1"/>
  <c r="AB316" i="21" s="1"/>
  <c r="AF316" i="21" s="1"/>
  <c r="AE316" i="21"/>
  <c r="AC316" i="21" s="1"/>
  <c r="AG316" i="21" s="1"/>
  <c r="V316" i="21" l="1"/>
  <c r="AA317" i="21" s="1"/>
  <c r="Z317" i="21"/>
  <c r="AD317" i="21" l="1"/>
  <c r="AB317" i="21" s="1"/>
  <c r="AF317" i="21" s="1"/>
  <c r="AE317" i="21"/>
  <c r="AC317" i="21" s="1"/>
  <c r="AG317" i="21" s="1"/>
  <c r="V317" i="21" l="1"/>
  <c r="AA318" i="21" s="1"/>
  <c r="Z318" i="21" l="1"/>
  <c r="AE318" i="21" l="1"/>
  <c r="AC318" i="21" s="1"/>
  <c r="AG318" i="21" s="1"/>
  <c r="AD318" i="21"/>
  <c r="AB318" i="21" s="1"/>
  <c r="AF318" i="21" s="1"/>
  <c r="V318" i="21" l="1"/>
  <c r="AA319" i="21" s="1"/>
  <c r="Z319" i="21"/>
  <c r="AE319" i="21" l="1"/>
  <c r="AC319" i="21" s="1"/>
  <c r="AG319" i="21" s="1"/>
  <c r="AD319" i="21"/>
  <c r="AB319" i="21" s="1"/>
  <c r="AF319" i="21" s="1"/>
  <c r="V319" i="21" l="1"/>
  <c r="AA320" i="21" s="1"/>
  <c r="Z320" i="21"/>
  <c r="AE320" i="21" l="1"/>
  <c r="AC320" i="21" s="1"/>
  <c r="AG320" i="21" s="1"/>
  <c r="AD320" i="21"/>
  <c r="AB320" i="21" s="1"/>
  <c r="AF320" i="21" s="1"/>
  <c r="V320" i="21" l="1"/>
  <c r="AA321" i="21" s="1"/>
  <c r="Z321" i="21" l="1"/>
  <c r="AD321" i="21" s="1"/>
  <c r="AB321" i="21" s="1"/>
  <c r="AF321" i="21" s="1"/>
  <c r="AE321" i="21"/>
  <c r="AC321" i="21" s="1"/>
  <c r="AG321" i="21" s="1"/>
  <c r="V321" i="21" l="1"/>
  <c r="AA322" i="21" s="1"/>
  <c r="Z322" i="21"/>
  <c r="AE322" i="21" l="1"/>
  <c r="AC322" i="21" s="1"/>
  <c r="AG322" i="21" s="1"/>
  <c r="AD322" i="21"/>
  <c r="AB322" i="21" s="1"/>
  <c r="AF322" i="21" s="1"/>
  <c r="V322" i="21" l="1"/>
  <c r="AA323" i="21" s="1"/>
  <c r="Z323" i="21"/>
  <c r="AD323" i="21" l="1"/>
  <c r="AB323" i="21" s="1"/>
  <c r="AF323" i="21" s="1"/>
  <c r="AE323" i="21"/>
  <c r="AC323" i="21" s="1"/>
  <c r="AG323" i="21" s="1"/>
  <c r="V323" i="21" l="1"/>
  <c r="AA324" i="21" s="1"/>
  <c r="Z324" i="21" l="1"/>
  <c r="AD324" i="21" l="1"/>
  <c r="AB324" i="21" s="1"/>
  <c r="AF324" i="21" s="1"/>
  <c r="AE324" i="21"/>
  <c r="AC324" i="21" s="1"/>
  <c r="AG324" i="21" s="1"/>
  <c r="V324" i="21" l="1"/>
  <c r="AA325" i="21" s="1"/>
  <c r="Z325" i="21" l="1"/>
  <c r="AE325" i="21" l="1"/>
  <c r="AC325" i="21" s="1"/>
  <c r="AG325" i="21" s="1"/>
  <c r="AD325" i="21"/>
  <c r="AB325" i="21" s="1"/>
  <c r="AF325" i="21" s="1"/>
  <c r="V325" i="21" l="1"/>
  <c r="AA326" i="21" s="1"/>
  <c r="Z326" i="21"/>
  <c r="AD326" i="21" l="1"/>
  <c r="AB326" i="21" s="1"/>
  <c r="AF326" i="21" s="1"/>
  <c r="AE326" i="21"/>
  <c r="AC326" i="21" s="1"/>
  <c r="AG326" i="21" s="1"/>
  <c r="V326" i="21" l="1"/>
  <c r="AA327" i="21" s="1"/>
  <c r="Z327" i="21" l="1"/>
  <c r="AE327" i="21" l="1"/>
  <c r="AC327" i="21" s="1"/>
  <c r="AG327" i="21" s="1"/>
  <c r="AG331" i="21" s="1"/>
  <c r="AD327" i="21"/>
  <c r="AB327" i="21" s="1"/>
  <c r="AF327" i="21" s="1"/>
  <c r="AF331" i="21" l="1"/>
  <c r="V331" i="21" s="1"/>
  <c r="V327" i="21"/>
  <c r="AA332" i="21" l="1"/>
  <c r="Z332" i="21"/>
  <c r="AE332" i="21" l="1"/>
  <c r="AC332" i="21" s="1"/>
  <c r="AG332" i="21" s="1"/>
  <c r="AD332" i="21"/>
  <c r="AB332" i="21" s="1"/>
  <c r="AF332" i="21" s="1"/>
  <c r="V332" i="21" s="1"/>
  <c r="AA333" i="21" l="1"/>
  <c r="Z333" i="21"/>
  <c r="AE333" i="21" l="1"/>
  <c r="AC333" i="21" s="1"/>
  <c r="AG333" i="21" s="1"/>
  <c r="AD333" i="21"/>
  <c r="AB333" i="21" s="1"/>
  <c r="AF333" i="21" s="1"/>
  <c r="V333" i="21" s="1"/>
  <c r="AA334" i="21" l="1"/>
  <c r="Z334" i="21"/>
  <c r="AD334" i="21" l="1"/>
  <c r="AB334" i="21" s="1"/>
  <c r="AF334" i="21" s="1"/>
  <c r="AE334" i="21"/>
  <c r="AC334" i="21" s="1"/>
  <c r="AG334" i="21" s="1"/>
  <c r="V334" i="21" l="1"/>
  <c r="Z335" i="21"/>
  <c r="AA335" i="21" l="1"/>
  <c r="AE335" i="21" s="1"/>
  <c r="AC335" i="21" s="1"/>
  <c r="AG335" i="21" s="1"/>
  <c r="AD335" i="21"/>
  <c r="AB335" i="21" s="1"/>
  <c r="AF335" i="21" s="1"/>
  <c r="V335" i="21" l="1"/>
  <c r="Z336" i="21"/>
  <c r="AA336" i="21" l="1"/>
  <c r="AE336" i="21" s="1"/>
  <c r="AC336" i="21" s="1"/>
  <c r="AG336" i="21" s="1"/>
  <c r="AD336" i="21"/>
  <c r="AB336" i="21" s="1"/>
  <c r="AF336" i="21" s="1"/>
  <c r="V336" i="21" l="1"/>
  <c r="AA337" i="21" s="1"/>
  <c r="Z337" i="21" l="1"/>
  <c r="AD337" i="21" l="1"/>
  <c r="AB337" i="21" s="1"/>
  <c r="AF337" i="21" s="1"/>
  <c r="AE337" i="21"/>
  <c r="AC337" i="21" s="1"/>
  <c r="AG337" i="21" s="1"/>
  <c r="V337" i="21" l="1"/>
  <c r="AA338" i="21" s="1"/>
  <c r="Z338" i="21" l="1"/>
  <c r="AE338" i="21" l="1"/>
  <c r="AC338" i="21" s="1"/>
  <c r="AG338" i="21" s="1"/>
  <c r="AD338" i="21"/>
  <c r="AB338" i="21" s="1"/>
  <c r="AF338" i="21" s="1"/>
  <c r="V338" i="21" l="1"/>
  <c r="AA339" i="21" s="1"/>
  <c r="Z339" i="21" l="1"/>
  <c r="AD339" i="21" s="1"/>
  <c r="AB339" i="21" s="1"/>
  <c r="AF339" i="21" s="1"/>
  <c r="AE339" i="21"/>
  <c r="AC339" i="21" s="1"/>
  <c r="AG339" i="21" s="1"/>
  <c r="V339" i="21" l="1"/>
  <c r="AA340" i="21" s="1"/>
  <c r="Z340" i="21"/>
  <c r="AD340" i="21" l="1"/>
  <c r="AB340" i="21" s="1"/>
  <c r="AF340" i="21" s="1"/>
  <c r="AE340" i="21"/>
  <c r="AC340" i="21" s="1"/>
  <c r="AG340" i="21" s="1"/>
  <c r="V340" i="21" l="1"/>
  <c r="AA341" i="21" s="1"/>
  <c r="Z341" i="21" l="1"/>
  <c r="AD341" i="21" l="1"/>
  <c r="AB341" i="21" s="1"/>
  <c r="AF341" i="21" s="1"/>
  <c r="AE341" i="21"/>
  <c r="AC341" i="21" s="1"/>
  <c r="AG341" i="21" s="1"/>
  <c r="V341" i="21" l="1"/>
  <c r="AA342" i="21" s="1"/>
  <c r="Z342" i="21" l="1"/>
  <c r="AE342" i="21" l="1"/>
  <c r="AC342" i="21" s="1"/>
  <c r="AG342" i="21" s="1"/>
  <c r="AD342" i="21"/>
  <c r="AB342" i="21" s="1"/>
  <c r="AF342" i="21" s="1"/>
  <c r="V342" i="21" l="1"/>
  <c r="AA343" i="21" s="1"/>
  <c r="Z343" i="21"/>
  <c r="AD343" i="21" l="1"/>
  <c r="AB343" i="21" s="1"/>
  <c r="AF343" i="21" s="1"/>
  <c r="AE343" i="21"/>
  <c r="AC343" i="21" s="1"/>
  <c r="AG343" i="21" s="1"/>
  <c r="V343" i="21" l="1"/>
  <c r="AA344" i="21" s="1"/>
  <c r="Z344" i="21"/>
  <c r="AE344" i="21" l="1"/>
  <c r="AC344" i="21" s="1"/>
  <c r="AG344" i="21" s="1"/>
  <c r="AD344" i="21"/>
  <c r="AB344" i="21" s="1"/>
  <c r="AF344" i="21" s="1"/>
  <c r="V344" i="21" s="1"/>
  <c r="AA345" i="21" s="1"/>
  <c r="Z345" i="21" l="1"/>
  <c r="AD345" i="21" l="1"/>
  <c r="AB345" i="21" s="1"/>
  <c r="AF345" i="21" s="1"/>
  <c r="AE345" i="21"/>
  <c r="AC345" i="21" s="1"/>
  <c r="AG345" i="21" s="1"/>
  <c r="V345" i="21" l="1"/>
  <c r="AA346" i="21" s="1"/>
  <c r="Z346" i="21" l="1"/>
  <c r="AD346" i="21" l="1"/>
  <c r="AB346" i="21" s="1"/>
  <c r="AF346" i="21" s="1"/>
  <c r="AE346" i="21"/>
  <c r="AC346" i="21" s="1"/>
  <c r="AG346" i="21" s="1"/>
  <c r="V346" i="21" l="1"/>
  <c r="AA347" i="21" s="1"/>
  <c r="Z347" i="21" l="1"/>
  <c r="AD347" i="21" l="1"/>
  <c r="AB347" i="21" s="1"/>
  <c r="AF347" i="21" s="1"/>
  <c r="AE347" i="21"/>
  <c r="AC347" i="21" s="1"/>
  <c r="AG347" i="21" s="1"/>
  <c r="V347" i="21" l="1"/>
  <c r="AA348" i="21" s="1"/>
  <c r="Z348" i="21" l="1"/>
  <c r="AE348" i="21" l="1"/>
  <c r="AC348" i="21" s="1"/>
  <c r="AG348" i="21" s="1"/>
  <c r="AD348" i="21"/>
  <c r="AB348" i="21" s="1"/>
  <c r="AF348" i="21" s="1"/>
  <c r="V348" i="21" s="1"/>
  <c r="AA349" i="21" s="1"/>
  <c r="Z349" i="21" l="1"/>
  <c r="AE349" i="21" l="1"/>
  <c r="AC349" i="21" s="1"/>
  <c r="AG349" i="21" s="1"/>
  <c r="AD349" i="21"/>
  <c r="AB349" i="21" s="1"/>
  <c r="AF349" i="21" s="1"/>
  <c r="V349" i="21" s="1"/>
  <c r="AA350" i="21" s="1"/>
  <c r="Z350" i="21" l="1"/>
  <c r="AE350" i="21" l="1"/>
  <c r="AC350" i="21" s="1"/>
  <c r="AG350" i="21" s="1"/>
  <c r="AD350" i="21"/>
  <c r="AB350" i="21" s="1"/>
  <c r="AF350" i="21" s="1"/>
  <c r="V350" i="21" l="1"/>
  <c r="AA351" i="21" s="1"/>
  <c r="Z351" i="21"/>
  <c r="AD351" i="21" l="1"/>
  <c r="AB351" i="21" s="1"/>
  <c r="AF351" i="21" s="1"/>
  <c r="AE351" i="21"/>
  <c r="AC351" i="21" s="1"/>
  <c r="AG351" i="21" s="1"/>
  <c r="V351" i="21" l="1"/>
  <c r="AA352" i="21" s="1"/>
  <c r="Z352" i="21" l="1"/>
  <c r="AE352" i="21" l="1"/>
  <c r="AC352" i="21" s="1"/>
  <c r="AG352" i="21" s="1"/>
  <c r="AD352" i="21"/>
  <c r="AB352" i="21" s="1"/>
  <c r="AF352" i="21" s="1"/>
  <c r="V352" i="21" l="1"/>
  <c r="AA353" i="21" s="1"/>
  <c r="Z353" i="21"/>
  <c r="AD353" i="21" l="1"/>
  <c r="AB353" i="21" s="1"/>
  <c r="AF353" i="21" s="1"/>
  <c r="AE353" i="21"/>
  <c r="AC353" i="21" s="1"/>
  <c r="AG353" i="21" s="1"/>
  <c r="V353" i="21" l="1"/>
  <c r="AA354" i="21" s="1"/>
  <c r="Z354" i="21" l="1"/>
  <c r="AD354" i="21" l="1"/>
  <c r="AB354" i="21" s="1"/>
  <c r="AF354" i="21" s="1"/>
  <c r="AE354" i="21"/>
  <c r="AC354" i="21" s="1"/>
  <c r="AG354" i="21" s="1"/>
  <c r="V354" i="21" l="1"/>
  <c r="AA355" i="21" s="1"/>
  <c r="Z355" i="21" l="1"/>
  <c r="AE355" i="21" l="1"/>
  <c r="AC355" i="21" s="1"/>
  <c r="AG355" i="21" s="1"/>
  <c r="AD355" i="21"/>
  <c r="AB355" i="21" s="1"/>
  <c r="AF355" i="21" s="1"/>
  <c r="V355" i="21" l="1"/>
  <c r="AA356" i="21" s="1"/>
  <c r="Z356" i="21"/>
  <c r="AE356" i="21" l="1"/>
  <c r="AC356" i="21" s="1"/>
  <c r="AG356" i="21" s="1"/>
  <c r="AD356" i="21"/>
  <c r="AB356" i="21" s="1"/>
  <c r="AF356" i="21" s="1"/>
  <c r="V356" i="21" l="1"/>
  <c r="AA357" i="21" s="1"/>
  <c r="Z357" i="21"/>
  <c r="AE357" i="21" l="1"/>
  <c r="AC357" i="21" s="1"/>
  <c r="AG357" i="21" s="1"/>
  <c r="AD357" i="21"/>
  <c r="AB357" i="21" s="1"/>
  <c r="AF357" i="21" s="1"/>
  <c r="V357" i="21" l="1"/>
  <c r="AA358" i="21" s="1"/>
  <c r="Z358" i="21"/>
  <c r="AE358" i="21" l="1"/>
  <c r="AC358" i="21" s="1"/>
  <c r="AG358" i="21" s="1"/>
  <c r="AD358" i="21"/>
  <c r="AB358" i="21" s="1"/>
  <c r="AF358" i="21" s="1"/>
  <c r="V358" i="21" l="1"/>
  <c r="AA359" i="21" s="1"/>
  <c r="Z359" i="21"/>
  <c r="AE359" i="21" l="1"/>
  <c r="AC359" i="21" s="1"/>
  <c r="AG359" i="21" s="1"/>
  <c r="AD359" i="21"/>
  <c r="AB359" i="21" s="1"/>
  <c r="AF359" i="21" s="1"/>
  <c r="V359" i="21" s="1"/>
  <c r="AA360" i="21" s="1"/>
  <c r="Z360" i="21" l="1"/>
  <c r="AE360" i="21" l="1"/>
  <c r="AC360" i="21" s="1"/>
  <c r="AG360" i="21" s="1"/>
  <c r="AD360" i="21"/>
  <c r="AB360" i="21" s="1"/>
  <c r="AF360" i="21" s="1"/>
  <c r="V360" i="21" s="1"/>
  <c r="AA361" i="21" s="1"/>
  <c r="Z361" i="21" l="1"/>
  <c r="AD361" i="21" l="1"/>
  <c r="AB361" i="21" s="1"/>
  <c r="AF361" i="21" s="1"/>
  <c r="AE361" i="21"/>
  <c r="AC361" i="21" s="1"/>
  <c r="AG361" i="21" s="1"/>
  <c r="V361" i="21" l="1"/>
  <c r="AA362" i="21" s="1"/>
  <c r="Z362" i="21" l="1"/>
  <c r="AE362" i="21" l="1"/>
  <c r="AC362" i="21" s="1"/>
  <c r="AG362" i="21" s="1"/>
  <c r="AD362" i="21"/>
  <c r="AB362" i="21" s="1"/>
  <c r="AF362" i="21" s="1"/>
  <c r="V362" i="21" l="1"/>
  <c r="AA363" i="21" s="1"/>
  <c r="Z363" i="21"/>
  <c r="AD363" i="21" l="1"/>
  <c r="AB363" i="21" s="1"/>
  <c r="AF363" i="21" s="1"/>
  <c r="AE363" i="21"/>
  <c r="AC363" i="21" s="1"/>
  <c r="AG363" i="21" s="1"/>
  <c r="V363" i="21" l="1"/>
  <c r="AA364" i="21" s="1"/>
  <c r="Z364" i="21" l="1"/>
  <c r="AE364" i="21" l="1"/>
  <c r="AC364" i="21" s="1"/>
  <c r="AG364" i="21" s="1"/>
  <c r="AD364" i="21"/>
  <c r="AB364" i="21" s="1"/>
  <c r="AF364" i="21" s="1"/>
  <c r="V364" i="21" l="1"/>
  <c r="AA365" i="21" s="1"/>
  <c r="Z365" i="21" l="1"/>
  <c r="AD365" i="21" s="1"/>
  <c r="AB365" i="21" s="1"/>
  <c r="AF365" i="21" s="1"/>
  <c r="AE365" i="21"/>
  <c r="AC365" i="21" s="1"/>
  <c r="AG365" i="21" s="1"/>
  <c r="V365" i="21" l="1"/>
  <c r="AA366" i="21" s="1"/>
  <c r="Z366" i="21" l="1"/>
  <c r="AD366" i="21" l="1"/>
  <c r="AB366" i="21" s="1"/>
  <c r="AF366" i="21" s="1"/>
  <c r="AE366" i="21"/>
  <c r="AC366" i="21" s="1"/>
  <c r="AG366" i="21" s="1"/>
  <c r="V366" i="21" l="1"/>
  <c r="AA367" i="21" s="1"/>
  <c r="Z367" i="21" l="1"/>
  <c r="AE367" i="21" l="1"/>
  <c r="AC367" i="21" s="1"/>
  <c r="AG367" i="21" s="1"/>
  <c r="AD367" i="21"/>
  <c r="AB367" i="21" s="1"/>
  <c r="AF367" i="21" s="1"/>
  <c r="V367" i="21" l="1"/>
  <c r="AA368" i="21" s="1"/>
  <c r="Z368" i="21"/>
  <c r="AD368" i="21" l="1"/>
  <c r="AB368" i="21" s="1"/>
  <c r="AF368" i="21" s="1"/>
  <c r="AE368" i="21"/>
  <c r="AC368" i="21" s="1"/>
  <c r="AG368" i="21" s="1"/>
  <c r="V368" i="21" l="1"/>
  <c r="AA369" i="21" s="1"/>
  <c r="Z369" i="21" l="1"/>
  <c r="AD369" i="21" l="1"/>
  <c r="AB369" i="21" s="1"/>
  <c r="AF369" i="21" s="1"/>
  <c r="AE369" i="21"/>
  <c r="AC369" i="21" s="1"/>
  <c r="AG369" i="21" s="1"/>
  <c r="V369" i="21" l="1"/>
  <c r="AA370" i="21" s="1"/>
  <c r="Z370" i="21"/>
  <c r="AD370" i="21" l="1"/>
  <c r="AB370" i="21" s="1"/>
  <c r="AF370" i="21" s="1"/>
  <c r="AE370" i="21"/>
  <c r="AC370" i="21" s="1"/>
  <c r="AG370" i="21" s="1"/>
  <c r="V370" i="21" l="1"/>
  <c r="AA371" i="21" s="1"/>
  <c r="Z371" i="21"/>
  <c r="AE371" i="21" l="1"/>
  <c r="AC371" i="21" s="1"/>
  <c r="AG371" i="21" s="1"/>
  <c r="AD371" i="21"/>
  <c r="AB371" i="21" s="1"/>
  <c r="AF371" i="21" s="1"/>
  <c r="V371" i="21" l="1"/>
  <c r="AA372" i="21" s="1"/>
  <c r="Z372" i="21"/>
  <c r="AD372" i="21" l="1"/>
  <c r="AB372" i="21" s="1"/>
  <c r="AF372" i="21" s="1"/>
  <c r="AE372" i="21"/>
  <c r="AC372" i="21" s="1"/>
  <c r="AG372" i="21" s="1"/>
  <c r="V372" i="21" l="1"/>
  <c r="AA373" i="21" s="1"/>
  <c r="Z373" i="21"/>
  <c r="AD373" i="21" l="1"/>
  <c r="AB373" i="21" s="1"/>
  <c r="AF373" i="21" s="1"/>
  <c r="AE373" i="21"/>
  <c r="AC373" i="21" s="1"/>
  <c r="AG373" i="21" s="1"/>
  <c r="V373" i="21" l="1"/>
  <c r="AA374" i="21" s="1"/>
  <c r="Z374" i="21" l="1"/>
  <c r="AE374" i="21" l="1"/>
  <c r="AC374" i="21" s="1"/>
  <c r="AG374" i="21" s="1"/>
  <c r="AD374" i="21"/>
  <c r="AB374" i="21" s="1"/>
  <c r="AF374" i="21" s="1"/>
  <c r="V374" i="21" l="1"/>
  <c r="AA375" i="21" s="1"/>
  <c r="Z375" i="21"/>
  <c r="AE375" i="21" l="1"/>
  <c r="AC375" i="21" s="1"/>
  <c r="AG375" i="21" s="1"/>
  <c r="AD375" i="21"/>
  <c r="AB375" i="21" s="1"/>
  <c r="AF375" i="21" s="1"/>
  <c r="V375" i="21" l="1"/>
  <c r="AA376" i="21" s="1"/>
  <c r="Z376" i="21"/>
  <c r="AD376" i="21" l="1"/>
  <c r="AB376" i="21" s="1"/>
  <c r="AF376" i="21" s="1"/>
  <c r="AE376" i="21"/>
  <c r="AC376" i="21" s="1"/>
  <c r="AG376" i="21" s="1"/>
  <c r="V376" i="21" l="1"/>
  <c r="AA377" i="21" s="1"/>
  <c r="Z377" i="21" l="1"/>
  <c r="AD377" i="21" l="1"/>
  <c r="AB377" i="21" s="1"/>
  <c r="AF377" i="21" s="1"/>
  <c r="AE377" i="21"/>
  <c r="AC377" i="21" s="1"/>
  <c r="AG377" i="21" s="1"/>
  <c r="V377" i="21" l="1"/>
  <c r="AA378" i="21" s="1"/>
  <c r="Z378" i="21" l="1"/>
  <c r="AD378" i="21" l="1"/>
  <c r="AB378" i="21" s="1"/>
  <c r="AF378" i="21" s="1"/>
  <c r="AE378" i="21"/>
  <c r="AC378" i="21" s="1"/>
  <c r="AG378" i="21" s="1"/>
  <c r="V378" i="21" l="1"/>
  <c r="AA379" i="21" s="1"/>
  <c r="Z379" i="21" l="1"/>
  <c r="AD379" i="21" s="1"/>
  <c r="AB379" i="21" s="1"/>
  <c r="AF379" i="21" s="1"/>
  <c r="AE379" i="21"/>
  <c r="AC379" i="21" s="1"/>
  <c r="AG379" i="21" s="1"/>
  <c r="V379" i="21" l="1"/>
  <c r="AA380" i="21" s="1"/>
  <c r="Z380" i="21"/>
  <c r="AE380" i="21" l="1"/>
  <c r="AC380" i="21" s="1"/>
  <c r="AG380" i="21" s="1"/>
  <c r="AD380" i="21"/>
  <c r="AB380" i="21" s="1"/>
  <c r="AF380" i="21"/>
  <c r="V380" i="21" l="1"/>
  <c r="AA381" i="21" s="1"/>
  <c r="Z381" i="21" l="1"/>
  <c r="AE381" i="21" l="1"/>
  <c r="AC381" i="21" s="1"/>
  <c r="AG381" i="21" s="1"/>
  <c r="AD381" i="21"/>
  <c r="AB381" i="21" s="1"/>
  <c r="AF381" i="21" s="1"/>
  <c r="V381" i="21" s="1"/>
  <c r="AA382" i="21" s="1"/>
  <c r="Z382" i="21" l="1"/>
  <c r="AD382" i="21" l="1"/>
  <c r="AB382" i="21" s="1"/>
  <c r="AF382" i="21" s="1"/>
  <c r="AE382" i="21"/>
  <c r="AC382" i="21" s="1"/>
  <c r="AG382" i="21" s="1"/>
  <c r="AG386" i="21" s="1"/>
  <c r="AF386" i="21" l="1"/>
  <c r="V386" i="21" s="1"/>
  <c r="V382" i="21"/>
  <c r="AA387" i="21" l="1"/>
  <c r="Z387" i="21"/>
  <c r="AE387" i="21" l="1"/>
  <c r="AC387" i="21" s="1"/>
  <c r="AG387" i="21" s="1"/>
  <c r="AD387" i="21"/>
  <c r="AB387" i="21" s="1"/>
  <c r="AF387" i="21" s="1"/>
  <c r="V387" i="21" l="1"/>
  <c r="Z388" i="21"/>
  <c r="AA388" i="21" l="1"/>
  <c r="AE388" i="21" s="1"/>
  <c r="AC388" i="21" s="1"/>
  <c r="AG388" i="21" s="1"/>
  <c r="AD388" i="21"/>
  <c r="AB388" i="21" s="1"/>
  <c r="AF388" i="21" s="1"/>
  <c r="V388" i="21" l="1"/>
  <c r="AA389" i="21" l="1"/>
  <c r="Z389" i="21"/>
  <c r="AE389" i="21" l="1"/>
  <c r="AC389" i="21" s="1"/>
  <c r="AG389" i="21" s="1"/>
  <c r="AD389" i="21"/>
  <c r="AB389" i="21" s="1"/>
  <c r="AF389" i="21" s="1"/>
  <c r="V389" i="21" l="1"/>
  <c r="Z390" i="21"/>
  <c r="AA390" i="21" l="1"/>
  <c r="AE390" i="21" s="1"/>
  <c r="AC390" i="21" s="1"/>
  <c r="AG390" i="21" s="1"/>
  <c r="AD390" i="21"/>
  <c r="AB390" i="21" s="1"/>
  <c r="AF390" i="21" s="1"/>
  <c r="V390" i="21" l="1"/>
  <c r="Z391" i="21" s="1"/>
  <c r="AA391" i="21" l="1"/>
  <c r="AE391" i="21" s="1"/>
  <c r="AC391" i="21" s="1"/>
  <c r="AG391" i="21" s="1"/>
  <c r="AD391" i="21"/>
  <c r="AB391" i="21" s="1"/>
  <c r="AF391" i="21" s="1"/>
  <c r="V391" i="21" l="1"/>
  <c r="AA392" i="21" s="1"/>
  <c r="Z392" i="21"/>
  <c r="AE392" i="21" l="1"/>
  <c r="AC392" i="21" s="1"/>
  <c r="AG392" i="21" s="1"/>
  <c r="AD392" i="21"/>
  <c r="AB392" i="21" s="1"/>
  <c r="AF392" i="21" s="1"/>
  <c r="V392" i="21" s="1"/>
  <c r="AA393" i="21" s="1"/>
  <c r="Z393" i="21" l="1"/>
  <c r="AD393" i="21" l="1"/>
  <c r="AB393" i="21" s="1"/>
  <c r="AF393" i="21" s="1"/>
  <c r="AE393" i="21"/>
  <c r="AC393" i="21" s="1"/>
  <c r="AG393" i="21" s="1"/>
  <c r="V393" i="21" l="1"/>
  <c r="AA394" i="21" s="1"/>
  <c r="Z394" i="21" l="1"/>
  <c r="AD394" i="21" l="1"/>
  <c r="AB394" i="21" s="1"/>
  <c r="AF394" i="21" s="1"/>
  <c r="AE394" i="21"/>
  <c r="AC394" i="21" s="1"/>
  <c r="AG394" i="21" s="1"/>
  <c r="V394" i="21" l="1"/>
  <c r="AA395" i="21" s="1"/>
  <c r="Z395" i="21" l="1"/>
  <c r="AD395" i="21" s="1"/>
  <c r="AB395" i="21" s="1"/>
  <c r="AF395" i="21" s="1"/>
  <c r="AE395" i="21"/>
  <c r="AC395" i="21" s="1"/>
  <c r="AG395" i="21" s="1"/>
  <c r="V395" i="21" l="1"/>
  <c r="AA396" i="21" s="1"/>
  <c r="Z396" i="21" l="1"/>
  <c r="AD396" i="21" s="1"/>
  <c r="AB396" i="21" s="1"/>
  <c r="AF396" i="21" s="1"/>
  <c r="AE396" i="21"/>
  <c r="AC396" i="21" s="1"/>
  <c r="AG396" i="21" s="1"/>
  <c r="V396" i="21" l="1"/>
  <c r="AA397" i="21" s="1"/>
  <c r="Z397" i="21"/>
  <c r="AD397" i="21" l="1"/>
  <c r="AB397" i="21" s="1"/>
  <c r="AF397" i="21" s="1"/>
  <c r="AE397" i="21"/>
  <c r="AC397" i="21" s="1"/>
  <c r="AG397" i="21" s="1"/>
  <c r="V397" i="21" l="1"/>
  <c r="AA398" i="21" s="1"/>
  <c r="Z398" i="21" l="1"/>
  <c r="AE398" i="21" l="1"/>
  <c r="AC398" i="21" s="1"/>
  <c r="AG398" i="21" s="1"/>
  <c r="AD398" i="21"/>
  <c r="AB398" i="21" s="1"/>
  <c r="AF398" i="21" s="1"/>
  <c r="V398" i="21" s="1"/>
  <c r="AA399" i="21" s="1"/>
  <c r="Z399" i="21" l="1"/>
  <c r="AD399" i="21" l="1"/>
  <c r="AB399" i="21" s="1"/>
  <c r="AF399" i="21" s="1"/>
  <c r="AE399" i="21"/>
  <c r="AC399" i="21" s="1"/>
  <c r="AG399" i="21" s="1"/>
  <c r="V399" i="21" l="1"/>
  <c r="AA400" i="21" s="1"/>
  <c r="Z400" i="21" l="1"/>
  <c r="AE400" i="21" l="1"/>
  <c r="AC400" i="21" s="1"/>
  <c r="AG400" i="21" s="1"/>
  <c r="AD400" i="21"/>
  <c r="AB400" i="21" s="1"/>
  <c r="AF400" i="21" s="1"/>
  <c r="V400" i="21" l="1"/>
  <c r="AA401" i="21" s="1"/>
  <c r="Z401" i="21"/>
  <c r="AD401" i="21" l="1"/>
  <c r="AB401" i="21" s="1"/>
  <c r="AF401" i="21" s="1"/>
  <c r="AE401" i="21"/>
  <c r="AC401" i="21" s="1"/>
  <c r="AG401" i="21" s="1"/>
  <c r="V401" i="21" l="1"/>
  <c r="AA402" i="21" s="1"/>
  <c r="Z402" i="21"/>
  <c r="AD402" i="21" l="1"/>
  <c r="AB402" i="21" s="1"/>
  <c r="AF402" i="21" s="1"/>
  <c r="AE402" i="21"/>
  <c r="AC402" i="21" s="1"/>
  <c r="AG402" i="21" s="1"/>
  <c r="V402" i="21" l="1"/>
  <c r="AA403" i="21" s="1"/>
  <c r="Z403" i="21" l="1"/>
  <c r="AD403" i="21" l="1"/>
  <c r="AB403" i="21" s="1"/>
  <c r="AF403" i="21" s="1"/>
  <c r="AE403" i="21"/>
  <c r="AC403" i="21" s="1"/>
  <c r="AG403" i="21" s="1"/>
  <c r="V403" i="21" l="1"/>
  <c r="AA404" i="21" s="1"/>
  <c r="Z404" i="21"/>
  <c r="AE404" i="21" l="1"/>
  <c r="AC404" i="21" s="1"/>
  <c r="AG404" i="21" s="1"/>
  <c r="AD404" i="21"/>
  <c r="AB404" i="21" s="1"/>
  <c r="AF404" i="21" s="1"/>
  <c r="V404" i="21" l="1"/>
  <c r="AA405" i="21" s="1"/>
  <c r="Z405" i="21"/>
  <c r="AE405" i="21" l="1"/>
  <c r="AC405" i="21" s="1"/>
  <c r="AG405" i="21" s="1"/>
  <c r="AD405" i="21"/>
  <c r="AB405" i="21" s="1"/>
  <c r="AF405" i="21" s="1"/>
  <c r="V405" i="21" l="1"/>
  <c r="AA406" i="21" s="1"/>
  <c r="Z406" i="21"/>
  <c r="AE406" i="21" l="1"/>
  <c r="AC406" i="21" s="1"/>
  <c r="AG406" i="21" s="1"/>
  <c r="AD406" i="21"/>
  <c r="AB406" i="21" s="1"/>
  <c r="AF406" i="21" s="1"/>
  <c r="V406" i="21" l="1"/>
  <c r="AA407" i="21" s="1"/>
  <c r="Z407" i="21"/>
  <c r="AD407" i="21" l="1"/>
  <c r="AB407" i="21" s="1"/>
  <c r="AF407" i="21" s="1"/>
  <c r="AE407" i="21"/>
  <c r="AC407" i="21" s="1"/>
  <c r="AG407" i="21" s="1"/>
  <c r="V407" i="21" l="1"/>
  <c r="AA408" i="21" s="1"/>
  <c r="Z408" i="21" l="1"/>
  <c r="AE408" i="21" l="1"/>
  <c r="AC408" i="21" s="1"/>
  <c r="AG408" i="21" s="1"/>
  <c r="AD408" i="21"/>
  <c r="AB408" i="21" s="1"/>
  <c r="AF408" i="21" s="1"/>
  <c r="V408" i="21" l="1"/>
  <c r="AA409" i="21" s="1"/>
  <c r="Z409" i="21"/>
  <c r="AE409" i="21" l="1"/>
  <c r="AC409" i="21" s="1"/>
  <c r="AG409" i="21" s="1"/>
  <c r="AD409" i="21"/>
  <c r="AB409" i="21" s="1"/>
  <c r="AF409" i="21" s="1"/>
  <c r="V409" i="21" s="1"/>
  <c r="AA410" i="21" s="1"/>
  <c r="Z410" i="21" l="1"/>
  <c r="AD410" i="21" l="1"/>
  <c r="AB410" i="21" s="1"/>
  <c r="AF410" i="21" s="1"/>
  <c r="AE410" i="21"/>
  <c r="AC410" i="21" s="1"/>
  <c r="AG410" i="21" s="1"/>
  <c r="V410" i="21" l="1"/>
  <c r="AA411" i="21" s="1"/>
  <c r="Z411" i="21" l="1"/>
  <c r="AD411" i="21" l="1"/>
  <c r="AB411" i="21" s="1"/>
  <c r="AF411" i="21" s="1"/>
  <c r="AE411" i="21"/>
  <c r="AC411" i="21" s="1"/>
  <c r="AG411" i="21" s="1"/>
  <c r="V411" i="21" l="1"/>
  <c r="AA412" i="21" s="1"/>
  <c r="Z412" i="21"/>
  <c r="AE412" i="21" l="1"/>
  <c r="AC412" i="21" s="1"/>
  <c r="AG412" i="21" s="1"/>
  <c r="AD412" i="21"/>
  <c r="AB412" i="21" s="1"/>
  <c r="AF412" i="21" s="1"/>
  <c r="V412" i="21" s="1"/>
  <c r="AA413" i="21" s="1"/>
  <c r="Z413" i="21" l="1"/>
  <c r="AD413" i="21" l="1"/>
  <c r="AB413" i="21" s="1"/>
  <c r="AF413" i="21" s="1"/>
  <c r="AE413" i="21"/>
  <c r="AC413" i="21" s="1"/>
  <c r="AG413" i="21" s="1"/>
  <c r="V413" i="21" l="1"/>
  <c r="AA414" i="21" s="1"/>
  <c r="Z414" i="21" l="1"/>
  <c r="AE414" i="21" l="1"/>
  <c r="AC414" i="21" s="1"/>
  <c r="AG414" i="21" s="1"/>
  <c r="AD414" i="21"/>
  <c r="AB414" i="21" s="1"/>
  <c r="AF414" i="21" s="1"/>
  <c r="V414" i="21" l="1"/>
  <c r="AA415" i="21" s="1"/>
  <c r="Z415" i="21"/>
  <c r="AD415" i="21" l="1"/>
  <c r="AB415" i="21" s="1"/>
  <c r="AF415" i="21" s="1"/>
  <c r="AE415" i="21"/>
  <c r="AC415" i="21" s="1"/>
  <c r="AG415" i="21" s="1"/>
  <c r="V415" i="21" l="1"/>
  <c r="AA416" i="21" s="1"/>
  <c r="Z416" i="21"/>
  <c r="AE416" i="21" l="1"/>
  <c r="AC416" i="21" s="1"/>
  <c r="AG416" i="21" s="1"/>
  <c r="AD416" i="21"/>
  <c r="AB416" i="21" s="1"/>
  <c r="AF416" i="21" s="1"/>
  <c r="V416" i="21" l="1"/>
  <c r="AA417" i="21" s="1"/>
  <c r="Z417" i="21"/>
  <c r="AE417" i="21" l="1"/>
  <c r="AC417" i="21" s="1"/>
  <c r="AG417" i="21" s="1"/>
  <c r="AD417" i="21"/>
  <c r="AB417" i="21" s="1"/>
  <c r="AF417" i="21" s="1"/>
  <c r="V417" i="21" l="1"/>
  <c r="AA418" i="21" s="1"/>
  <c r="Z418" i="21" l="1"/>
  <c r="AD418" i="21" s="1"/>
  <c r="AB418" i="21" s="1"/>
  <c r="AF418" i="21" s="1"/>
  <c r="AE418" i="21"/>
  <c r="AC418" i="21" s="1"/>
  <c r="AG418" i="21" s="1"/>
  <c r="V418" i="21" l="1"/>
  <c r="AA419" i="21" s="1"/>
  <c r="Z419" i="21" l="1"/>
  <c r="AE419" i="21" l="1"/>
  <c r="AC419" i="21" s="1"/>
  <c r="AG419" i="21" s="1"/>
  <c r="AD419" i="21"/>
  <c r="AB419" i="21" s="1"/>
  <c r="AF419" i="21" s="1"/>
  <c r="V419" i="21" l="1"/>
  <c r="AA420" i="21" s="1"/>
  <c r="Z420" i="21"/>
  <c r="AD420" i="21" l="1"/>
  <c r="AB420" i="21" s="1"/>
  <c r="AF420" i="21" s="1"/>
  <c r="AE420" i="21"/>
  <c r="AC420" i="21" s="1"/>
  <c r="AG420" i="21" s="1"/>
  <c r="V420" i="21" l="1"/>
  <c r="AA421" i="21" s="1"/>
  <c r="Z421" i="21" l="1"/>
  <c r="AD421" i="21" l="1"/>
  <c r="AB421" i="21" s="1"/>
  <c r="AF421" i="21" s="1"/>
  <c r="AE421" i="21"/>
  <c r="AC421" i="21" s="1"/>
  <c r="AG421" i="21" s="1"/>
  <c r="V421" i="21" l="1"/>
  <c r="AA422" i="21" s="1"/>
  <c r="Z422" i="21"/>
  <c r="AE422" i="21" l="1"/>
  <c r="AC422" i="21" s="1"/>
  <c r="AG422" i="21" s="1"/>
  <c r="AD422" i="21"/>
  <c r="AB422" i="21" s="1"/>
  <c r="AF422" i="21" s="1"/>
  <c r="V422" i="21" l="1"/>
  <c r="AA423" i="21" s="1"/>
  <c r="Z423" i="21" l="1"/>
  <c r="AD423" i="21" s="1"/>
  <c r="AB423" i="21" s="1"/>
  <c r="AE423" i="21"/>
  <c r="AC423" i="21" s="1"/>
  <c r="AG423" i="21" s="1"/>
  <c r="AF423" i="21" l="1"/>
  <c r="V423" i="21" s="1"/>
  <c r="AA424" i="21" s="1"/>
  <c r="Z424" i="21" l="1"/>
  <c r="AD424" i="21" l="1"/>
  <c r="AB424" i="21" s="1"/>
  <c r="AF424" i="21" s="1"/>
  <c r="AE424" i="21"/>
  <c r="AC424" i="21" s="1"/>
  <c r="AG424" i="21" s="1"/>
  <c r="V424" i="21" l="1"/>
  <c r="AA425" i="21" s="1"/>
  <c r="Z425" i="21" l="1"/>
  <c r="AD425" i="21" l="1"/>
  <c r="AB425" i="21" s="1"/>
  <c r="AF425" i="21" s="1"/>
  <c r="AE425" i="21"/>
  <c r="AC425" i="21" s="1"/>
  <c r="AG425" i="21" s="1"/>
  <c r="V425" i="21" l="1"/>
  <c r="AA426" i="21" s="1"/>
  <c r="Z426" i="21" l="1"/>
  <c r="AE426" i="21" l="1"/>
  <c r="AC426" i="21" s="1"/>
  <c r="AG426" i="21" s="1"/>
  <c r="AD426" i="21"/>
  <c r="AB426" i="21" s="1"/>
  <c r="AF426" i="21" s="1"/>
  <c r="V426" i="21" l="1"/>
  <c r="AA427" i="21" s="1"/>
  <c r="Z427" i="21"/>
  <c r="AE427" i="21" l="1"/>
  <c r="AC427" i="21" s="1"/>
  <c r="AG427" i="21" s="1"/>
  <c r="AD427" i="21"/>
  <c r="AB427" i="21" s="1"/>
  <c r="AF427" i="21" s="1"/>
  <c r="V427" i="21" l="1"/>
  <c r="AA428" i="21" s="1"/>
  <c r="Z428" i="21" l="1"/>
  <c r="AD428" i="21" s="1"/>
  <c r="AB428" i="21" s="1"/>
  <c r="AF428" i="21" s="1"/>
  <c r="AE428" i="21"/>
  <c r="AC428" i="21" s="1"/>
  <c r="AG428" i="21" s="1"/>
  <c r="V428" i="21" l="1"/>
  <c r="AA429" i="21" s="1"/>
  <c r="Z429" i="21"/>
  <c r="AD429" i="21" l="1"/>
  <c r="AB429" i="21" s="1"/>
  <c r="AF429" i="21" s="1"/>
  <c r="AE429" i="21"/>
  <c r="AC429" i="21" s="1"/>
  <c r="AG429" i="21" s="1"/>
  <c r="V429" i="21" l="1"/>
  <c r="AA430" i="21" s="1"/>
  <c r="Z430" i="21"/>
  <c r="AD430" i="21" l="1"/>
  <c r="AB430" i="21" s="1"/>
  <c r="AF430" i="21" s="1"/>
  <c r="AE430" i="21"/>
  <c r="AC430" i="21" s="1"/>
  <c r="AG430" i="21" s="1"/>
  <c r="V430" i="21" l="1"/>
  <c r="AA431" i="21" s="1"/>
  <c r="Z431" i="21" l="1"/>
  <c r="AE431" i="21" l="1"/>
  <c r="AC431" i="21" s="1"/>
  <c r="AG431" i="21" s="1"/>
  <c r="AD431" i="21"/>
  <c r="AB431" i="21" s="1"/>
  <c r="AF431" i="21" s="1"/>
  <c r="V431" i="21" s="1"/>
  <c r="AA432" i="21" s="1"/>
  <c r="Z432" i="21" l="1"/>
  <c r="AD432" i="21" l="1"/>
  <c r="AB432" i="21" s="1"/>
  <c r="AF432" i="21" s="1"/>
  <c r="AE432" i="21"/>
  <c r="AC432" i="21" s="1"/>
  <c r="AG432" i="21" s="1"/>
  <c r="V432" i="21" l="1"/>
  <c r="AA433" i="21" s="1"/>
  <c r="Z433" i="21"/>
  <c r="AE433" i="21" l="1"/>
  <c r="AC433" i="21" s="1"/>
  <c r="AG433" i="21" s="1"/>
  <c r="AD433" i="21"/>
  <c r="AB433" i="21" s="1"/>
  <c r="AF433" i="21" s="1"/>
  <c r="V433" i="21" l="1"/>
  <c r="AA434" i="21" s="1"/>
  <c r="Z434" i="21"/>
  <c r="AD434" i="21" l="1"/>
  <c r="AB434" i="21" s="1"/>
  <c r="AF434" i="21" s="1"/>
  <c r="AE434" i="21"/>
  <c r="AC434" i="21" s="1"/>
  <c r="AG434" i="21" s="1"/>
  <c r="V434" i="21" l="1"/>
  <c r="AA435" i="21" s="1"/>
  <c r="Z435" i="21"/>
  <c r="AE435" i="21" l="1"/>
  <c r="AC435" i="21" s="1"/>
  <c r="AG435" i="21" s="1"/>
  <c r="AD435" i="21"/>
  <c r="AB435" i="21" s="1"/>
  <c r="AF435" i="21" s="1"/>
  <c r="V435" i="21" l="1"/>
  <c r="AA436" i="21" s="1"/>
  <c r="Z436" i="21"/>
  <c r="AD436" i="21" l="1"/>
  <c r="AB436" i="21" s="1"/>
  <c r="AF436" i="21" s="1"/>
  <c r="AE436" i="21"/>
  <c r="AC436" i="21" s="1"/>
  <c r="AG436" i="21" s="1"/>
  <c r="V436" i="21" l="1"/>
  <c r="AA437" i="21" s="1"/>
  <c r="Z437" i="21" l="1"/>
  <c r="AD437" i="21" l="1"/>
  <c r="AB437" i="21" s="1"/>
  <c r="AF437" i="21" s="1"/>
  <c r="AE437" i="21"/>
  <c r="AC437" i="21" s="1"/>
  <c r="AG437" i="21" s="1"/>
  <c r="V437" i="2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<sst xmlns="http://schemas.openxmlformats.org/spreadsheetml/2006/main" count="41175" uniqueCount="7688">
  <si>
    <t>Dynamax</t>
  </si>
  <si>
    <t>Lanakila</t>
  </si>
  <si>
    <t>Kalosite</t>
  </si>
  <si>
    <t>Vertress</t>
  </si>
  <si>
    <t>Lily Valley</t>
  </si>
  <si>
    <t>Delta</t>
  </si>
  <si>
    <t>Indigo</t>
  </si>
  <si>
    <t>RAND()</t>
  </si>
  <si>
    <t>Wednesday</t>
  </si>
  <si>
    <t>Weather Control Panel</t>
  </si>
  <si>
    <t>Phoenix</t>
  </si>
  <si>
    <t>Cinnabar Island</t>
  </si>
  <si>
    <t>Lumiose City</t>
  </si>
  <si>
    <t>Multiplier</t>
  </si>
  <si>
    <t>Goal Avg.</t>
  </si>
  <si>
    <t>Goal Diff.</t>
  </si>
  <si>
    <t>Avg Led By</t>
  </si>
  <si>
    <t>Time Led</t>
  </si>
  <si>
    <t>Aces/KRs</t>
  </si>
  <si>
    <t>Stoppage</t>
  </si>
  <si>
    <t>ATS</t>
  </si>
  <si>
    <t>Overtime?</t>
  </si>
  <si>
    <t>Difference</t>
  </si>
  <si>
    <t>Favorite</t>
  </si>
  <si>
    <t>-</t>
  </si>
  <si>
    <t>Playoffs</t>
  </si>
  <si>
    <t>Fatigue</t>
  </si>
  <si>
    <t>WCS</t>
  </si>
  <si>
    <t>Eye Test</t>
  </si>
  <si>
    <t>Climate</t>
  </si>
  <si>
    <t>Home Adv</t>
  </si>
  <si>
    <t>Rating</t>
  </si>
  <si>
    <t>REGIONAL WEATHER</t>
  </si>
  <si>
    <t>*</t>
  </si>
  <si>
    <t>K</t>
  </si>
  <si>
    <t>Q</t>
  </si>
  <si>
    <t>J</t>
  </si>
  <si>
    <t>GOAL</t>
  </si>
  <si>
    <t>X</t>
  </si>
  <si>
    <t>Time</t>
  </si>
  <si>
    <t>Overall</t>
  </si>
  <si>
    <t>Turffield</t>
  </si>
  <si>
    <t>Motostoke</t>
  </si>
  <si>
    <t>Isle of Armor</t>
  </si>
  <si>
    <t>Hulbury</t>
  </si>
  <si>
    <t>Wedgehurst</t>
  </si>
  <si>
    <t>South Lakes</t>
  </si>
  <si>
    <t>Postwick</t>
  </si>
  <si>
    <t>Crown Tundra</t>
  </si>
  <si>
    <t>Spikemuth</t>
  </si>
  <si>
    <t>Hammerlocke</t>
  </si>
  <si>
    <t>Circhester Bay</t>
  </si>
  <si>
    <t>City of Circhester</t>
  </si>
  <si>
    <t>Wyndon South</t>
  </si>
  <si>
    <t>Wyndon North</t>
  </si>
  <si>
    <t>Stow-on-Side</t>
  </si>
  <si>
    <t>Ballonlea</t>
  </si>
  <si>
    <t>Paniola Town</t>
  </si>
  <si>
    <t>Konikoni City</t>
  </si>
  <si>
    <t>Heahea City</t>
  </si>
  <si>
    <t>Aether Paradise</t>
  </si>
  <si>
    <t>Tapu Village</t>
  </si>
  <si>
    <t>Po Town</t>
  </si>
  <si>
    <t>Mount Hokulani</t>
  </si>
  <si>
    <t>Malie City</t>
  </si>
  <si>
    <t>Ultra Megalopolis</t>
  </si>
  <si>
    <t>Kala'e Bay</t>
  </si>
  <si>
    <t>Iki Town</t>
  </si>
  <si>
    <t>Hau'oli City</t>
  </si>
  <si>
    <t>Vast Poni Canyon</t>
  </si>
  <si>
    <t>Seafolk Village</t>
  </si>
  <si>
    <t>Poni Meadow</t>
  </si>
  <si>
    <t>Exeggutor Island</t>
  </si>
  <si>
    <t>Vaniville Town</t>
  </si>
  <si>
    <t>Santalune City</t>
  </si>
  <si>
    <t>Kiloude City</t>
  </si>
  <si>
    <t>Aquacorde Town</t>
  </si>
  <si>
    <t>Snowbelle City</t>
  </si>
  <si>
    <t>Dendemille Town</t>
  </si>
  <si>
    <t>Couriway Town</t>
  </si>
  <si>
    <t>Anistar City</t>
  </si>
  <si>
    <t>Laverre City</t>
  </si>
  <si>
    <t>Coumarine City</t>
  </si>
  <si>
    <t>Camphrier Town</t>
  </si>
  <si>
    <t>Shalour City</t>
  </si>
  <si>
    <t>Geosenge Town</t>
  </si>
  <si>
    <t>Cyllage City</t>
  </si>
  <si>
    <t>Ambrette Town</t>
  </si>
  <si>
    <t>Undella Town</t>
  </si>
  <si>
    <t>Opelucid City</t>
  </si>
  <si>
    <t>Lacunosa Town</t>
  </si>
  <si>
    <t>Humilau City</t>
  </si>
  <si>
    <t>Striaton City</t>
  </si>
  <si>
    <t>Nacrene City</t>
  </si>
  <si>
    <t>Castelia City</t>
  </si>
  <si>
    <t>Accumula Town</t>
  </si>
  <si>
    <t>Virbank City</t>
  </si>
  <si>
    <t>Nimbasa City</t>
  </si>
  <si>
    <t>Icirrus City</t>
  </si>
  <si>
    <t>Driftveil City</t>
  </si>
  <si>
    <t>Mistralton City</t>
  </si>
  <si>
    <t>Floccesy Town</t>
  </si>
  <si>
    <t>Aspertia City</t>
  </si>
  <si>
    <t>Anville Town</t>
  </si>
  <si>
    <t>Solaceon Town</t>
  </si>
  <si>
    <t>Pastoria City</t>
  </si>
  <si>
    <t>Hearthome City</t>
  </si>
  <si>
    <t>Celestic Town</t>
  </si>
  <si>
    <t>Veilstone City</t>
  </si>
  <si>
    <t>Sunyshore City</t>
  </si>
  <si>
    <t>Resort Area</t>
  </si>
  <si>
    <t>Fight Area</t>
  </si>
  <si>
    <t>Snowpoint City</t>
  </si>
  <si>
    <t>Oreburgh City</t>
  </si>
  <si>
    <t>Floaroma City</t>
  </si>
  <si>
    <t>Eterna City</t>
  </si>
  <si>
    <t>Twinleaf Town</t>
  </si>
  <si>
    <t>Sandgem Town</t>
  </si>
  <si>
    <t>Jubilife City</t>
  </si>
  <si>
    <t>Canalave City</t>
  </si>
  <si>
    <t>Slateport City</t>
  </si>
  <si>
    <t>Mauville City</t>
  </si>
  <si>
    <t>Lilycove City</t>
  </si>
  <si>
    <t>Fortree City</t>
  </si>
  <si>
    <t>Sootopolis City</t>
  </si>
  <si>
    <t>Pacifidlog Town</t>
  </si>
  <si>
    <t>Mossdeep City</t>
  </si>
  <si>
    <t>Ever Grande City</t>
  </si>
  <si>
    <t>Verdanturf Town</t>
  </si>
  <si>
    <t>Rustboro City</t>
  </si>
  <si>
    <t>Lavaridge Town</t>
  </si>
  <si>
    <t>Fallarbor Town</t>
  </si>
  <si>
    <t>Petalburg City</t>
  </si>
  <si>
    <t>Oldale Town</t>
  </si>
  <si>
    <t>Littleroot Town</t>
  </si>
  <si>
    <t>Dewford Town</t>
  </si>
  <si>
    <t>Viridian City</t>
  </si>
  <si>
    <t>Pewter City</t>
  </si>
  <si>
    <t>Fuchsia City</t>
  </si>
  <si>
    <t>Vermilion City</t>
  </si>
  <si>
    <t>Saffron City</t>
  </si>
  <si>
    <t>Cerulean City</t>
  </si>
  <si>
    <t>Celadon City</t>
  </si>
  <si>
    <t>Violet City</t>
  </si>
  <si>
    <t>Mahogany Town</t>
  </si>
  <si>
    <t>Blackthorn City</t>
  </si>
  <si>
    <t>Azalea Town</t>
  </si>
  <si>
    <t>Olivine City</t>
  </si>
  <si>
    <t>Goldenrod City</t>
  </si>
  <si>
    <t>Ecruteak City</t>
  </si>
  <si>
    <t>Cianwood City</t>
  </si>
  <si>
    <t>Team Name</t>
  </si>
  <si>
    <t>Than avg</t>
  </si>
  <si>
    <t>Grade</t>
  </si>
  <si>
    <t>Sqrt</t>
  </si>
  <si>
    <t>Fatig</t>
  </si>
  <si>
    <t>CfStr</t>
  </si>
  <si>
    <t>PA</t>
  </si>
  <si>
    <t>PF</t>
  </si>
  <si>
    <t>EX</t>
  </si>
  <si>
    <t>Cups</t>
  </si>
  <si>
    <t>DSCR</t>
  </si>
  <si>
    <t>EYE</t>
  </si>
  <si>
    <t>SOV</t>
  </si>
  <si>
    <t>SOS</t>
  </si>
  <si>
    <t>GlAv</t>
  </si>
  <si>
    <t>CfW</t>
  </si>
  <si>
    <t>Wins</t>
  </si>
  <si>
    <t>TOTAL</t>
  </si>
  <si>
    <t>RkCh</t>
  </si>
  <si>
    <t>Rank</t>
  </si>
  <si>
    <t>TOT</t>
  </si>
  <si>
    <t>Bonus</t>
  </si>
  <si>
    <t>PO</t>
  </si>
  <si>
    <t>CC</t>
  </si>
  <si>
    <t>M/U</t>
  </si>
  <si>
    <t>D-Sqrt</t>
  </si>
  <si>
    <t>D-Avg</t>
  </si>
  <si>
    <t>ExAv</t>
  </si>
  <si>
    <t>Gms</t>
  </si>
  <si>
    <t>EXP</t>
  </si>
  <si>
    <t>VicAvg</t>
  </si>
  <si>
    <t>GLS</t>
  </si>
  <si>
    <t>SPRD</t>
  </si>
  <si>
    <t>ExL</t>
  </si>
  <si>
    <t>ExW</t>
  </si>
  <si>
    <t>CfL</t>
  </si>
  <si>
    <t>SeL</t>
  </si>
  <si>
    <t>SeW</t>
  </si>
  <si>
    <t>GmCde</t>
  </si>
  <si>
    <t>DEX</t>
  </si>
  <si>
    <t>LilyValley</t>
  </si>
  <si>
    <t>27-Su</t>
  </si>
  <si>
    <t>27-F</t>
  </si>
  <si>
    <t>27-R</t>
  </si>
  <si>
    <t>27-T</t>
  </si>
  <si>
    <t>26-Su</t>
  </si>
  <si>
    <t>26-F</t>
  </si>
  <si>
    <t>26-R</t>
  </si>
  <si>
    <t>26-T</t>
  </si>
  <si>
    <t>25-Su</t>
  </si>
  <si>
    <t>25-F</t>
  </si>
  <si>
    <t>25-R</t>
  </si>
  <si>
    <t>25-T</t>
  </si>
  <si>
    <t>24-Su</t>
  </si>
  <si>
    <t>24-F</t>
  </si>
  <si>
    <t>24-R</t>
  </si>
  <si>
    <t>24-T</t>
  </si>
  <si>
    <t>23-Su</t>
  </si>
  <si>
    <t>23-F</t>
  </si>
  <si>
    <t>23-R</t>
  </si>
  <si>
    <t>23-T</t>
  </si>
  <si>
    <t>22-Su</t>
  </si>
  <si>
    <t>22-F</t>
  </si>
  <si>
    <t>22-R</t>
  </si>
  <si>
    <t>22-T</t>
  </si>
  <si>
    <t>21-Su</t>
  </si>
  <si>
    <t>21-F</t>
  </si>
  <si>
    <t>21-R</t>
  </si>
  <si>
    <t>21-T</t>
  </si>
  <si>
    <t>20-Sa</t>
  </si>
  <si>
    <t>20-R</t>
  </si>
  <si>
    <t>20-T</t>
  </si>
  <si>
    <t>19-Sa</t>
  </si>
  <si>
    <t>19-R</t>
  </si>
  <si>
    <t>19-T</t>
  </si>
  <si>
    <t>18-Sa</t>
  </si>
  <si>
    <t>18-R</t>
  </si>
  <si>
    <t>18-T</t>
  </si>
  <si>
    <t>17-Sa</t>
  </si>
  <si>
    <t>17-R</t>
  </si>
  <si>
    <t>17-T</t>
  </si>
  <si>
    <t>16-Sa</t>
  </si>
  <si>
    <t>16-R</t>
  </si>
  <si>
    <t>16-T</t>
  </si>
  <si>
    <t>15-Sa</t>
  </si>
  <si>
    <t>15-R</t>
  </si>
  <si>
    <t>15-T</t>
  </si>
  <si>
    <t>14-Sa</t>
  </si>
  <si>
    <t>14-R</t>
  </si>
  <si>
    <t>14-T</t>
  </si>
  <si>
    <t>13-Sa</t>
  </si>
  <si>
    <t>13-R</t>
  </si>
  <si>
    <t>13-T</t>
  </si>
  <si>
    <t>12-Sa</t>
  </si>
  <si>
    <t>12-R</t>
  </si>
  <si>
    <t>12-T</t>
  </si>
  <si>
    <t>11-Sa</t>
  </si>
  <si>
    <t>11-R</t>
  </si>
  <si>
    <t>11-T</t>
  </si>
  <si>
    <t>10-Sa</t>
  </si>
  <si>
    <t>10-R</t>
  </si>
  <si>
    <t>10-T</t>
  </si>
  <si>
    <t>9-Sa</t>
  </si>
  <si>
    <t>9-R</t>
  </si>
  <si>
    <t>9-T</t>
  </si>
  <si>
    <t>8-Sa</t>
  </si>
  <si>
    <t>8-R</t>
  </si>
  <si>
    <t>8-T</t>
  </si>
  <si>
    <t>7-Sa</t>
  </si>
  <si>
    <t>7-R</t>
  </si>
  <si>
    <t>7-T</t>
  </si>
  <si>
    <t>6-Sa</t>
  </si>
  <si>
    <t>6-R</t>
  </si>
  <si>
    <t>6-T</t>
  </si>
  <si>
    <t>5-Sa</t>
  </si>
  <si>
    <t>5-R</t>
  </si>
  <si>
    <t>5-T</t>
  </si>
  <si>
    <t>4-Sa</t>
  </si>
  <si>
    <t>4-R</t>
  </si>
  <si>
    <t>4-T</t>
  </si>
  <si>
    <t>3-Sa</t>
  </si>
  <si>
    <t>2-Sa</t>
  </si>
  <si>
    <t>1-Sa</t>
  </si>
  <si>
    <t>CCC</t>
  </si>
  <si>
    <t>Reg</t>
  </si>
  <si>
    <t>SPREAD</t>
  </si>
  <si>
    <t>GOALS</t>
  </si>
  <si>
    <t>Conf</t>
  </si>
  <si>
    <t>OPP SOS</t>
  </si>
  <si>
    <t>WINLOSS</t>
  </si>
  <si>
    <t>PO AL</t>
  </si>
  <si>
    <t>PO AW</t>
  </si>
  <si>
    <t>PO HL</t>
  </si>
  <si>
    <t>PO HW</t>
  </si>
  <si>
    <t>CCC AL</t>
  </si>
  <si>
    <t>CCC AW</t>
  </si>
  <si>
    <t>CCC HL</t>
  </si>
  <si>
    <t>CCC HW</t>
  </si>
  <si>
    <t>WCS AL</t>
  </si>
  <si>
    <t>WCS AW</t>
  </si>
  <si>
    <t>WCS HL</t>
  </si>
  <si>
    <t>WCS HW</t>
  </si>
  <si>
    <t>M/U AL</t>
  </si>
  <si>
    <t>M/U AW</t>
  </si>
  <si>
    <t>M/U HL</t>
  </si>
  <si>
    <t>M/U HW</t>
  </si>
  <si>
    <t>Conf AL</t>
  </si>
  <si>
    <t>Conf AW</t>
  </si>
  <si>
    <t>Conf HL</t>
  </si>
  <si>
    <t>Conf HW</t>
  </si>
  <si>
    <t>Reg AL</t>
  </si>
  <si>
    <t>Reg AW</t>
  </si>
  <si>
    <t>Reg HL</t>
  </si>
  <si>
    <t>Reg HW</t>
  </si>
  <si>
    <t>CODES</t>
  </si>
  <si>
    <t>GAMES</t>
  </si>
  <si>
    <t>Overtime</t>
  </si>
  <si>
    <t>Goals</t>
  </si>
  <si>
    <t>ToP</t>
  </si>
  <si>
    <t>Goal Avg</t>
  </si>
  <si>
    <t>!#$+</t>
  </si>
  <si>
    <t>WCS Reg</t>
  </si>
  <si>
    <t>MRL/UTL</t>
  </si>
  <si>
    <t>M/U Rnk</t>
  </si>
  <si>
    <t>DYNAMAX SCORE CALCULATION</t>
  </si>
  <si>
    <t>POSS</t>
  </si>
  <si>
    <t>LEAD</t>
  </si>
  <si>
    <t>Feed</t>
  </si>
  <si>
    <t>PD</t>
  </si>
  <si>
    <t>StrMod</t>
  </si>
  <si>
    <t>STR</t>
  </si>
  <si>
    <t>WCS Seed</t>
  </si>
  <si>
    <t>M/U Grp</t>
  </si>
  <si>
    <t>SCORE</t>
  </si>
  <si>
    <t>Accolade</t>
  </si>
  <si>
    <t>S3 World Champion</t>
  </si>
  <si>
    <t>S1 World Champion</t>
  </si>
  <si>
    <t>PR</t>
  </si>
  <si>
    <t>Team</t>
  </si>
  <si>
    <t>Agate Village</t>
  </si>
  <si>
    <t>Gateon Port</t>
  </si>
  <si>
    <t>Phenac City</t>
  </si>
  <si>
    <t>Pyrite Town</t>
  </si>
  <si>
    <t>Fall City</t>
  </si>
  <si>
    <t>Ringtown</t>
  </si>
  <si>
    <t>Summerland</t>
  </si>
  <si>
    <t>Wintown</t>
  </si>
  <si>
    <t>Boyleland</t>
  </si>
  <si>
    <t>Haruba Village</t>
  </si>
  <si>
    <t>Pueltown</t>
  </si>
  <si>
    <t>Vientown</t>
  </si>
  <si>
    <t>Aqua Resort</t>
  </si>
  <si>
    <t>Cocona Village</t>
  </si>
  <si>
    <t>Dolce Island</t>
  </si>
  <si>
    <t>Tilt Village</t>
  </si>
  <si>
    <t>Last Wknd</t>
  </si>
  <si>
    <t>This Wknd</t>
  </si>
  <si>
    <t>Dex</t>
  </si>
  <si>
    <t>Matchday One</t>
  </si>
  <si>
    <t>A</t>
  </si>
  <si>
    <t>H</t>
  </si>
  <si>
    <t>Indigo Conference</t>
  </si>
  <si>
    <t>Rk</t>
  </si>
  <si>
    <t>W</t>
  </si>
  <si>
    <t>L</t>
  </si>
  <si>
    <t>Lily Valley Conference</t>
  </si>
  <si>
    <t>Kalosite Conference</t>
  </si>
  <si>
    <t>Dynamax Conference</t>
  </si>
  <si>
    <t>Delta Conference</t>
  </si>
  <si>
    <t>Vertress Conference</t>
  </si>
  <si>
    <t>Lanakila Conference</t>
  </si>
  <si>
    <t>3rd</t>
  </si>
  <si>
    <t>1st</t>
  </si>
  <si>
    <t>2nd</t>
  </si>
  <si>
    <t>Rustboro</t>
  </si>
  <si>
    <t>Geosenge</t>
  </si>
  <si>
    <t>West Johto</t>
  </si>
  <si>
    <t>East Johto</t>
  </si>
  <si>
    <t>Central Kanto</t>
  </si>
  <si>
    <t>Outer Kanto</t>
  </si>
  <si>
    <t>Southwest</t>
  </si>
  <si>
    <t>Northwest</t>
  </si>
  <si>
    <t>Islands</t>
  </si>
  <si>
    <t>Seaside</t>
  </si>
  <si>
    <t>Verity</t>
  </si>
  <si>
    <t>Coronet</t>
  </si>
  <si>
    <t>Valour</t>
  </si>
  <si>
    <t>Marsh</t>
  </si>
  <si>
    <t>West</t>
  </si>
  <si>
    <t>Midwest</t>
  </si>
  <si>
    <t>Southeast</t>
  </si>
  <si>
    <t>Northeast</t>
  </si>
  <si>
    <t>Coastal</t>
  </si>
  <si>
    <t>Central</t>
  </si>
  <si>
    <t>Mountain</t>
  </si>
  <si>
    <t>South</t>
  </si>
  <si>
    <t>Poni</t>
  </si>
  <si>
    <t>Melemele</t>
  </si>
  <si>
    <t>Ula'ula</t>
  </si>
  <si>
    <t>Akala</t>
  </si>
  <si>
    <t>London</t>
  </si>
  <si>
    <t>North Wild</t>
  </si>
  <si>
    <t>Scotland</t>
  </si>
  <si>
    <t>South Wild</t>
  </si>
  <si>
    <t>Orre</t>
  </si>
  <si>
    <t>Fiore</t>
  </si>
  <si>
    <t>Almia</t>
  </si>
  <si>
    <t>Oblivia</t>
  </si>
  <si>
    <t>Conf SOS</t>
  </si>
  <si>
    <t>TB</t>
  </si>
  <si>
    <t>Phoenix Conference</t>
  </si>
  <si>
    <t>1v1, 2v2, 3v3, 4v4</t>
  </si>
  <si>
    <t>West Johto Pod</t>
  </si>
  <si>
    <t>Outer Kanto Pod</t>
  </si>
  <si>
    <t>Verity Pod</t>
  </si>
  <si>
    <t>Valour Pod</t>
  </si>
  <si>
    <t>Coastal Pod</t>
  </si>
  <si>
    <t>Mountain Pod</t>
  </si>
  <si>
    <t>London Pod</t>
  </si>
  <si>
    <t>Scotland Pod</t>
  </si>
  <si>
    <t>Kalosite Left</t>
  </si>
  <si>
    <t>Indigo Right</t>
  </si>
  <si>
    <t>Vertress Left</t>
  </si>
  <si>
    <t>Lanakila Right</t>
  </si>
  <si>
    <t>Vertress Right</t>
  </si>
  <si>
    <t>Lily Valley Left</t>
  </si>
  <si>
    <t>Kalosite Right</t>
  </si>
  <si>
    <t>Lanakila Left</t>
  </si>
  <si>
    <t>Dynamax Left</t>
  </si>
  <si>
    <t>Lily Valley Right</t>
  </si>
  <si>
    <t>Delta Left</t>
  </si>
  <si>
    <t>East Johto Pod</t>
  </si>
  <si>
    <t>Central Kanto Pod</t>
  </si>
  <si>
    <t>Coronet Pod</t>
  </si>
  <si>
    <t>Marsh Pod</t>
  </si>
  <si>
    <t>Central Pod</t>
  </si>
  <si>
    <t>South Pod</t>
  </si>
  <si>
    <t>North Wild Pod</t>
  </si>
  <si>
    <t>South Wild Pod</t>
  </si>
  <si>
    <t>Indigo Left</t>
  </si>
  <si>
    <t>Dynamax Right</t>
  </si>
  <si>
    <t>Delta Right</t>
  </si>
  <si>
    <t>Southwest Pod</t>
  </si>
  <si>
    <t>Islands Pod</t>
  </si>
  <si>
    <t>West Pod</t>
  </si>
  <si>
    <t>Southeast Pod</t>
  </si>
  <si>
    <t>Poni Pod</t>
  </si>
  <si>
    <t>Ula'ula Pod</t>
  </si>
  <si>
    <t>Northwest Pod</t>
  </si>
  <si>
    <t>Seaside Pod</t>
  </si>
  <si>
    <t>Midwest Pod</t>
  </si>
  <si>
    <t>Northeast Pod</t>
  </si>
  <si>
    <t>Melemele Pod</t>
  </si>
  <si>
    <t>Akala Pad</t>
  </si>
  <si>
    <t>Odd Seasons</t>
  </si>
  <si>
    <t>Intrapod 1</t>
  </si>
  <si>
    <t>Across 2 (L)</t>
  </si>
  <si>
    <t>4 at 1, 3 at 2</t>
  </si>
  <si>
    <t>Same Side 1 (U)</t>
  </si>
  <si>
    <t>Same Side 1</t>
  </si>
  <si>
    <t>Diagonal 2 (R)</t>
  </si>
  <si>
    <t>Across 1</t>
  </si>
  <si>
    <t>at R</t>
  </si>
  <si>
    <t>Across 1 (R)</t>
  </si>
  <si>
    <t>Intrapod 3</t>
  </si>
  <si>
    <t>Diagonal 1</t>
  </si>
  <si>
    <t>at L</t>
  </si>
  <si>
    <t>Diagonal 1 (L)</t>
  </si>
  <si>
    <t>C</t>
  </si>
  <si>
    <t>1 at 3, 2 at 4</t>
  </si>
  <si>
    <t>Same Side 2</t>
  </si>
  <si>
    <t>1v2, 2v1, 3v4, 4v3</t>
  </si>
  <si>
    <t>Across 2</t>
  </si>
  <si>
    <t>Same Side 2 (D)</t>
  </si>
  <si>
    <t>Diagonal 2</t>
  </si>
  <si>
    <t>2 at 1, 4 at 3</t>
  </si>
  <si>
    <t>1L</t>
  </si>
  <si>
    <t>2R</t>
  </si>
  <si>
    <t>6R</t>
  </si>
  <si>
    <t>4L</t>
  </si>
  <si>
    <t>2L</t>
  </si>
  <si>
    <t>3R</t>
  </si>
  <si>
    <t>7R</t>
  </si>
  <si>
    <t>5L</t>
  </si>
  <si>
    <t>3L</t>
  </si>
  <si>
    <t>4R</t>
  </si>
  <si>
    <t>1R</t>
  </si>
  <si>
    <t>6L</t>
  </si>
  <si>
    <t>5R</t>
  </si>
  <si>
    <t>7L</t>
  </si>
  <si>
    <t>South Central</t>
  </si>
  <si>
    <t>Orre Pod</t>
  </si>
  <si>
    <t>Fiore Pod</t>
  </si>
  <si>
    <t>Almia Pod</t>
  </si>
  <si>
    <t>Oblivia Pod</t>
  </si>
  <si>
    <t>D</t>
  </si>
  <si>
    <t>Group A</t>
  </si>
  <si>
    <t>A#</t>
  </si>
  <si>
    <t>Group B</t>
  </si>
  <si>
    <t>R O U N D   O F   S I X T E E N</t>
  </si>
  <si>
    <t>Pot 1</t>
  </si>
  <si>
    <t>A1</t>
  </si>
  <si>
    <t>B1</t>
  </si>
  <si>
    <t>A2</t>
  </si>
  <si>
    <t>B2</t>
  </si>
  <si>
    <t>B</t>
  </si>
  <si>
    <t>UTL</t>
  </si>
  <si>
    <t>E</t>
  </si>
  <si>
    <t>Group C</t>
  </si>
  <si>
    <t>Group D</t>
  </si>
  <si>
    <t>F</t>
  </si>
  <si>
    <t>C1</t>
  </si>
  <si>
    <t>D1</t>
  </si>
  <si>
    <t>G</t>
  </si>
  <si>
    <t>C2</t>
  </si>
  <si>
    <t>Pot 2</t>
  </si>
  <si>
    <t>Group E</t>
  </si>
  <si>
    <t>Group F</t>
  </si>
  <si>
    <t>E1</t>
  </si>
  <si>
    <t>F1</t>
  </si>
  <si>
    <t>E2</t>
  </si>
  <si>
    <t>F2</t>
  </si>
  <si>
    <t>Q U A R T E R F I N A L</t>
  </si>
  <si>
    <t>Pot 3</t>
  </si>
  <si>
    <t>S E M I F I N A L</t>
  </si>
  <si>
    <t>Ind.</t>
  </si>
  <si>
    <t>MD1</t>
  </si>
  <si>
    <t>1 at 4</t>
  </si>
  <si>
    <t>3 at 2</t>
  </si>
  <si>
    <t>1 at 3</t>
  </si>
  <si>
    <t>2 at 4</t>
  </si>
  <si>
    <t>Third Place</t>
  </si>
  <si>
    <t>Del.</t>
  </si>
  <si>
    <t>MD2</t>
  </si>
  <si>
    <t>1 at 2</t>
  </si>
  <si>
    <t>3 at 4</t>
  </si>
  <si>
    <t>4 at 1</t>
  </si>
  <si>
    <t>2 at 3</t>
  </si>
  <si>
    <t>Lily V.</t>
  </si>
  <si>
    <t>MD3</t>
  </si>
  <si>
    <t>3 at 1</t>
  </si>
  <si>
    <t>4 at 2</t>
  </si>
  <si>
    <t>2 at 1</t>
  </si>
  <si>
    <t>4 at 3</t>
  </si>
  <si>
    <t>Pot 4</t>
  </si>
  <si>
    <t>Vert.</t>
  </si>
  <si>
    <t>Kal.</t>
  </si>
  <si>
    <t>Lana.</t>
  </si>
  <si>
    <t>at 1</t>
  </si>
  <si>
    <t>3B</t>
  </si>
  <si>
    <t>3A</t>
  </si>
  <si>
    <t>2B</t>
  </si>
  <si>
    <t>M R L   C H A M P I O N S H I P</t>
  </si>
  <si>
    <t>Dyna.</t>
  </si>
  <si>
    <t>at 2</t>
  </si>
  <si>
    <t>2A</t>
  </si>
  <si>
    <t>1A</t>
  </si>
  <si>
    <t>at 3</t>
  </si>
  <si>
    <t>1B</t>
  </si>
  <si>
    <t>at 4</t>
  </si>
  <si>
    <t>Tiebreakers: PD, H2H, H2H PD, PF</t>
  </si>
  <si>
    <t>MRL3</t>
  </si>
  <si>
    <t>MRL</t>
  </si>
  <si>
    <t>U T L   C H A M P I O N S H I P</t>
  </si>
  <si>
    <t>S</t>
  </si>
  <si>
    <t>x</t>
  </si>
  <si>
    <t>Johto Division</t>
  </si>
  <si>
    <t>Kanto Division</t>
  </si>
  <si>
    <t>Omega Division</t>
  </si>
  <si>
    <t>Alpha Division</t>
  </si>
  <si>
    <t>Diamond Division</t>
  </si>
  <si>
    <t>Pearl Division</t>
  </si>
  <si>
    <t>Dark Division</t>
  </si>
  <si>
    <t>Light Division</t>
  </si>
  <si>
    <t>Costal Division</t>
  </si>
  <si>
    <t>Mountain Division</t>
  </si>
  <si>
    <t>Sun Division</t>
  </si>
  <si>
    <t>Moon Division</t>
  </si>
  <si>
    <t>Sword Division</t>
  </si>
  <si>
    <t>Shield Division</t>
  </si>
  <si>
    <t>Tentative S3 Schedule</t>
  </si>
  <si>
    <t>Preseason - Dynamax Pod Round Robin for starting ranking/pod order</t>
  </si>
  <si>
    <t>Even Seasons</t>
  </si>
  <si>
    <t>Playoff Rankings</t>
  </si>
  <si>
    <t>Pod Game 1</t>
  </si>
  <si>
    <t>1 at 4, 2 at 3</t>
  </si>
  <si>
    <t>Interconference Schedule</t>
  </si>
  <si>
    <t>Week 1</t>
  </si>
  <si>
    <t>Conference Championship Games</t>
  </si>
  <si>
    <t>Conference Champion 1</t>
  </si>
  <si>
    <t>Pod Game 2</t>
  </si>
  <si>
    <t>3 at 1, 4 at 2</t>
  </si>
  <si>
    <t>at Higher</t>
  </si>
  <si>
    <t>at Lower</t>
  </si>
  <si>
    <t>Week 2</t>
  </si>
  <si>
    <t>If two teams tied for 1st place</t>
  </si>
  <si>
    <t>Conference Champion 2</t>
  </si>
  <si>
    <t>Non-W</t>
  </si>
  <si>
    <t>Conf L</t>
  </si>
  <si>
    <t>Conf W</t>
  </si>
  <si>
    <t>Overall Wins</t>
  </si>
  <si>
    <t>Motostoke Outskirts</t>
  </si>
  <si>
    <t>Pod Game 3</t>
  </si>
  <si>
    <t>1 at 2, 3 at 4</t>
  </si>
  <si>
    <t>Week 3</t>
  </si>
  <si>
    <t>Interconference 1</t>
  </si>
  <si>
    <t>Head to head record determines home-field advantage</t>
  </si>
  <si>
    <t>Conference Champion 3</t>
  </si>
  <si>
    <t>RegSeas</t>
  </si>
  <si>
    <t>Conference Wins</t>
  </si>
  <si>
    <t>Lake Miloch</t>
  </si>
  <si>
    <t>Week 4</t>
  </si>
  <si>
    <t>If no head to head was played</t>
  </si>
  <si>
    <t>Conference Champion 4</t>
  </si>
  <si>
    <t>Champ</t>
  </si>
  <si>
    <t>XXXXXXX</t>
  </si>
  <si>
    <t>Points For</t>
  </si>
  <si>
    <t>New column for Average</t>
  </si>
  <si>
    <t>Lake Axewell</t>
  </si>
  <si>
    <t>1v3, 2v4</t>
  </si>
  <si>
    <t>Week 5</t>
  </si>
  <si>
    <t>Best Overall Record</t>
  </si>
  <si>
    <t>Next Highest-Ranked Team 1</t>
  </si>
  <si>
    <t>Play-In</t>
  </si>
  <si>
    <t>13 or 14</t>
  </si>
  <si>
    <t>Points Against</t>
  </si>
  <si>
    <t>1v4, 2v3</t>
  </si>
  <si>
    <t>Week 6</t>
  </si>
  <si>
    <t>Interconference 2</t>
  </si>
  <si>
    <t>Highest Ranking (unless within x positions)</t>
  </si>
  <si>
    <t>Next Highest-Ranked Team 2</t>
  </si>
  <si>
    <t>QF</t>
  </si>
  <si>
    <t>14 or 15</t>
  </si>
  <si>
    <t>Point Differential</t>
  </si>
  <si>
    <t>New SOS/SOV formulae</t>
  </si>
  <si>
    <t>Week 7</t>
  </si>
  <si>
    <t>Higher SoS+SoV</t>
  </si>
  <si>
    <t>Next Highest-Ranked Team 3</t>
  </si>
  <si>
    <t>SF</t>
  </si>
  <si>
    <t>15 or 16</t>
  </si>
  <si>
    <t>Points/Goal</t>
  </si>
  <si>
    <t>Week 8</t>
  </si>
  <si>
    <t>Higher D-Score</t>
  </si>
  <si>
    <t>Next Highest-Ranked Team 4</t>
  </si>
  <si>
    <t>up to 18</t>
  </si>
  <si>
    <t>up to 19</t>
  </si>
  <si>
    <t>Strength of Schedule</t>
  </si>
  <si>
    <t>New minimum divisor of 3</t>
  </si>
  <si>
    <t>Week 9</t>
  </si>
  <si>
    <t>Conf. Champion (5/6/7) or Next Highest-Ranked Team 5</t>
  </si>
  <si>
    <t>Strength of Victory</t>
  </si>
  <si>
    <t>Week 10</t>
  </si>
  <si>
    <t>Interconference 3</t>
  </si>
  <si>
    <t>If more than 2 teams tied for 1st place</t>
  </si>
  <si>
    <t>Conf. Champion (6/7) or Next Highest-Ranked Team 6</t>
  </si>
  <si>
    <t>Dominance Score</t>
  </si>
  <si>
    <t>Week 11</t>
  </si>
  <si>
    <t>If clear, compare head to head record</t>
  </si>
  <si>
    <t>Conf. Champion (7) or WCS Winner or Next Highest-Ranked Team 7</t>
  </si>
  <si>
    <t>Week 12</t>
  </si>
  <si>
    <t>If unclear</t>
  </si>
  <si>
    <t>WCS Winner or MRL Winner or Next Highest-Ranked Team 8</t>
  </si>
  <si>
    <t>Extra Point Schedule</t>
  </si>
  <si>
    <t>Nor. Central Pod</t>
  </si>
  <si>
    <t>Sou. Central Pod</t>
  </si>
  <si>
    <t>Head to Head (again with new tied teams)</t>
  </si>
  <si>
    <t>Week 14</t>
  </si>
  <si>
    <t>Play-In  Round</t>
  </si>
  <si>
    <t>Before Season</t>
  </si>
  <si>
    <t>#5 at #12</t>
  </si>
  <si>
    <t>#12 at #5</t>
  </si>
  <si>
    <t>Two-Game Aggregate</t>
  </si>
  <si>
    <t>After Week 1</t>
  </si>
  <si>
    <t>#6 at #11</t>
  </si>
  <si>
    <t>#11 at #6</t>
  </si>
  <si>
    <t>After Week 2</t>
  </si>
  <si>
    <t>#7 at #10</t>
  </si>
  <si>
    <t>#10 at #7</t>
  </si>
  <si>
    <t>After Week 3</t>
  </si>
  <si>
    <t>Move to A or C when and if appropriate</t>
  </si>
  <si>
    <t>#8 at #9</t>
  </si>
  <si>
    <t>#9 at #8</t>
  </si>
  <si>
    <t>After Week 4</t>
  </si>
  <si>
    <t>Week 15</t>
  </si>
  <si>
    <t>Quarterfinals</t>
  </si>
  <si>
    <t>Play-in winners reseeded</t>
  </si>
  <si>
    <t>After Week 5</t>
  </si>
  <si>
    <t>Can order the pods to create rivalries on week 12, which would be permanent</t>
  </si>
  <si>
    <t>If 2 or more teams tied for 2nd place</t>
  </si>
  <si>
    <t>#4 at WC</t>
  </si>
  <si>
    <t>WC at #4</t>
  </si>
  <si>
    <t>After Week 6</t>
  </si>
  <si>
    <t>Favorite, win no cover</t>
  </si>
  <si>
    <t>#3 at WC</t>
  </si>
  <si>
    <t>WC at #3</t>
  </si>
  <si>
    <t>After Week 7</t>
  </si>
  <si>
    <t>POSITIVES</t>
  </si>
  <si>
    <t>% of favorite</t>
  </si>
  <si>
    <t>Interconference 4</t>
  </si>
  <si>
    <t>#2 at WC</t>
  </si>
  <si>
    <t>WC at #2</t>
  </si>
  <si>
    <t>After Week 8</t>
  </si>
  <si>
    <t>stoppage time goals</t>
  </si>
  <si>
    <t>#1 at WC</t>
  </si>
  <si>
    <t>WC at #1</t>
  </si>
  <si>
    <t>After Week 9</t>
  </si>
  <si>
    <t>!s to score anytime</t>
  </si>
  <si>
    <t>Underdog, lose within cover</t>
  </si>
  <si>
    <t>Interconference 5</t>
  </si>
  <si>
    <t>Week 16</t>
  </si>
  <si>
    <t>Semifinals</t>
  </si>
  <si>
    <t>After Week 10</t>
  </si>
  <si>
    <t>#s on kickoff</t>
  </si>
  <si>
    <t>North Cental</t>
  </si>
  <si>
    <t>3*% of INV difference</t>
  </si>
  <si>
    <t>Lily</t>
  </si>
  <si>
    <t>Highest Ranking (unless within 5 positions)</t>
  </si>
  <si>
    <t>SF1 at SF4</t>
  </si>
  <si>
    <t>SF4 at SF1</t>
  </si>
  <si>
    <t>After Week 11</t>
  </si>
  <si>
    <t>$s on kickoff</t>
  </si>
  <si>
    <t>New</t>
  </si>
  <si>
    <t>Week 13</t>
  </si>
  <si>
    <t>SF2 at SF3</t>
  </si>
  <si>
    <t>SF3 at SF2</t>
  </si>
  <si>
    <t>After Week 12</t>
  </si>
  <si>
    <t>Winning as an Underdog</t>
  </si>
  <si>
    <t>East</t>
  </si>
  <si>
    <t>Underdog, lose no cover</t>
  </si>
  <si>
    <t>4th</t>
  </si>
  <si>
    <t>Week 17</t>
  </si>
  <si>
    <t>Finals</t>
  </si>
  <si>
    <t>Playoffs (new)</t>
  </si>
  <si>
    <t>Overtime as an underdog</t>
  </si>
  <si>
    <t>neg Diff/Spread</t>
  </si>
  <si>
    <t>5th</t>
  </si>
  <si>
    <t>F2 at F1</t>
  </si>
  <si>
    <t>First to 2 wins, ignoring score</t>
  </si>
  <si>
    <t>Covering as an Underdog</t>
  </si>
  <si>
    <t>6th</t>
  </si>
  <si>
    <t>F1 at F2</t>
  </si>
  <si>
    <t>Tripling the spread as a favorite</t>
  </si>
  <si>
    <t>Favorite, win and cover</t>
  </si>
  <si>
    <t>F1 vs F2</t>
  </si>
  <si>
    <t>H/A determined by agg score (high seed is tiebreaker)</t>
  </si>
  <si>
    <t>Doubling the spread as a favorite</t>
  </si>
  <si>
    <t>1+(Diff/Spread)</t>
  </si>
  <si>
    <t>#8 Virbank at #12 Viridian</t>
  </si>
  <si>
    <t>Favorites on the spread</t>
  </si>
  <si>
    <t>Lead at Halftime</t>
  </si>
  <si>
    <t>#7 Lumiose at #15 Paniola</t>
  </si>
  <si>
    <t>Tripling</t>
  </si>
  <si>
    <t>Underdog wins</t>
  </si>
  <si>
    <t>Doubling</t>
  </si>
  <si>
    <t>NEGATIVES</t>
  </si>
  <si>
    <t>neg spread + 1/2 (difference-spread)</t>
  </si>
  <si>
    <t>TBD at #1 Castelia</t>
  </si>
  <si>
    <t>Covering</t>
  </si>
  <si>
    <t>Losing as a Favorite</t>
  </si>
  <si>
    <t>TBD at #2 Geosenge</t>
  </si>
  <si>
    <t>Not Covering</t>
  </si>
  <si>
    <t>Overtime as a Favorite</t>
  </si>
  <si>
    <t>Favorite Loses</t>
  </si>
  <si>
    <t>Same</t>
  </si>
  <si>
    <t>#5 Oreburgh at #3 Rustboro</t>
  </si>
  <si>
    <t>Losing</t>
  </si>
  <si>
    <t>Not covering as a Favorite</t>
  </si>
  <si>
    <t>neg spread - 1/2 (difference-spread)</t>
  </si>
  <si>
    <t>Opposite</t>
  </si>
  <si>
    <t>#4 Santalune at #6 Solaceon</t>
  </si>
  <si>
    <t>1v2, 3v4</t>
  </si>
  <si>
    <t>MULTIPLIERS</t>
  </si>
  <si>
    <t>Winner</t>
  </si>
  <si>
    <t>times Winner over Loser</t>
  </si>
  <si>
    <t>Loser</t>
  </si>
  <si>
    <t>divided by winner over loser</t>
  </si>
  <si>
    <t>WCS Ranking</t>
  </si>
  <si>
    <t>Games</t>
  </si>
  <si>
    <t>After Wk</t>
  </si>
  <si>
    <t>Masters</t>
  </si>
  <si>
    <t>Season</t>
  </si>
  <si>
    <t>After 4</t>
  </si>
  <si>
    <t>First</t>
  </si>
  <si>
    <t>Single game</t>
  </si>
  <si>
    <t>After 5</t>
  </si>
  <si>
    <t>Second</t>
  </si>
  <si>
    <t>Master League Draw</t>
  </si>
  <si>
    <t>After 6/7</t>
  </si>
  <si>
    <t>Third</t>
  </si>
  <si>
    <t>Two-legged tie</t>
  </si>
  <si>
    <t>R1a</t>
  </si>
  <si>
    <t>Quarters</t>
  </si>
  <si>
    <t>After 8/9</t>
  </si>
  <si>
    <t>Fourth</t>
  </si>
  <si>
    <t>R1b</t>
  </si>
  <si>
    <t>After 10</t>
  </si>
  <si>
    <t>Fifth</t>
  </si>
  <si>
    <t>R2a</t>
  </si>
  <si>
    <t>Semifinal</t>
  </si>
  <si>
    <t>After 11</t>
  </si>
  <si>
    <t>Sixth</t>
  </si>
  <si>
    <t>R2b</t>
  </si>
  <si>
    <t>After 12</t>
  </si>
  <si>
    <t>Quarter</t>
  </si>
  <si>
    <t>R3</t>
  </si>
  <si>
    <t>Final*</t>
  </si>
  <si>
    <t>After CC</t>
  </si>
  <si>
    <t>Semi</t>
  </si>
  <si>
    <t>R16</t>
  </si>
  <si>
    <t>Final</t>
  </si>
  <si>
    <t>Conf. Titl</t>
  </si>
  <si>
    <t>Reg. Season</t>
  </si>
  <si>
    <t>SF/Final</t>
  </si>
  <si>
    <t>Rnd of 12</t>
  </si>
  <si>
    <t>World Coronation Series</t>
  </si>
  <si>
    <t>Conference Challenge Cup</t>
  </si>
  <si>
    <t>SF/F</t>
  </si>
  <si>
    <t>Master League</t>
  </si>
  <si>
    <t>CCC Finalists playing in WCS Fifth Round will play CCC Final after W11</t>
  </si>
  <si>
    <t>However, CCC Finalists playing in CL Round of 16 will play after W10 regardless</t>
  </si>
  <si>
    <t>Total Games in Season</t>
  </si>
  <si>
    <t>First Round</t>
  </si>
  <si>
    <t>Second Round</t>
  </si>
  <si>
    <t>Finalist</t>
  </si>
  <si>
    <t>Third Round</t>
  </si>
  <si>
    <t>Fourth Round</t>
  </si>
  <si>
    <t>Fifth Round</t>
  </si>
  <si>
    <t>Sixth Round</t>
  </si>
  <si>
    <t>R32</t>
  </si>
  <si>
    <t>Rnd 2 L</t>
  </si>
  <si>
    <t>Quarterfinal</t>
  </si>
  <si>
    <t>R4Ls</t>
  </si>
  <si>
    <t>Rnd 1 L</t>
  </si>
  <si>
    <t>R3Ls</t>
  </si>
  <si>
    <t>R2Ls</t>
  </si>
  <si>
    <t>R1</t>
  </si>
  <si>
    <t>R1Ls</t>
  </si>
  <si>
    <t>R2</t>
  </si>
  <si>
    <t>Old SoV Formula</t>
  </si>
  <si>
    <t>R4</t>
  </si>
  <si>
    <t>IF((F2+L2)=0, -(MAX($X$2:$X$113)+ABS(MIN($X$2:$X$113))), (((-(ABS(MIN($X$2:$X$113))+X2))*((0.1*(G2+N2))+1))/(F2+L2+M2)))</t>
  </si>
  <si>
    <t>R5</t>
  </si>
  <si>
    <t>Round 1 losers go from 14 to 7</t>
  </si>
  <si>
    <t>R6</t>
  </si>
  <si>
    <t>Top 12 go to 35 after Round 4</t>
  </si>
  <si>
    <t>2nd SoV Formula that only lasted a day</t>
  </si>
  <si>
    <t>R7</t>
  </si>
  <si>
    <t>IFERROR((((-(X2-10-MAX(X:X)))/((F2+L2+M2)+(0.1*(G2+N2))))*AK2*(AC2/10)), 0)</t>
  </si>
  <si>
    <t>R8</t>
  </si>
  <si>
    <t>R9</t>
  </si>
  <si>
    <t>R10</t>
  </si>
  <si>
    <t>Old SOS formula</t>
  </si>
  <si>
    <t>1-(AN2-SMALL(AN:AN,1))/(LARGE(AN:AN,1)-SMALL(AN:AN,1))</t>
  </si>
  <si>
    <t>MRL+UTL Maximum per conference: 8</t>
  </si>
  <si>
    <t>MRL/UTL Maximum per conference: 5</t>
  </si>
  <si>
    <t>MRL Pot 1</t>
  </si>
  <si>
    <t>Castelia</t>
  </si>
  <si>
    <t>Solaceon</t>
  </si>
  <si>
    <t>Viridian</t>
  </si>
  <si>
    <t>Paniola</t>
  </si>
  <si>
    <t>Santalune</t>
  </si>
  <si>
    <t>7 Conference Champions</t>
  </si>
  <si>
    <t>7 groups of 4</t>
  </si>
  <si>
    <t>Virbank</t>
  </si>
  <si>
    <t>Oreburgh</t>
  </si>
  <si>
    <t>Verdanturf</t>
  </si>
  <si>
    <t>Goldenrod</t>
  </si>
  <si>
    <t>Seafolk</t>
  </si>
  <si>
    <t>Lumiose</t>
  </si>
  <si>
    <t>Agg. Matches</t>
  </si>
  <si>
    <t>Undella</t>
  </si>
  <si>
    <t>Sandgem</t>
  </si>
  <si>
    <t>Slateport</t>
  </si>
  <si>
    <t>Cinnabar</t>
  </si>
  <si>
    <t>Kala'e</t>
  </si>
  <si>
    <t>Vaniville</t>
  </si>
  <si>
    <t>MRL Pot 2</t>
  </si>
  <si>
    <t>Nimbasa</t>
  </si>
  <si>
    <t>Twinleaf</t>
  </si>
  <si>
    <t>Lilycove</t>
  </si>
  <si>
    <t>Cianwood</t>
  </si>
  <si>
    <t>Hokulani</t>
  </si>
  <si>
    <t>Anistar*</t>
  </si>
  <si>
    <t>7 CCC Champions</t>
  </si>
  <si>
    <t>Week 1a - 1v4, 2v3</t>
  </si>
  <si>
    <t>ACEG</t>
  </si>
  <si>
    <t>Anistar</t>
  </si>
  <si>
    <t>Humilau</t>
  </si>
  <si>
    <t>Veilstone</t>
  </si>
  <si>
    <t>Fortree</t>
  </si>
  <si>
    <t>Mahogany</t>
  </si>
  <si>
    <t>If Double - Conference Runner-up</t>
  </si>
  <si>
    <t>Week 1b - 1v4, 2v3</t>
  </si>
  <si>
    <t>BDF</t>
  </si>
  <si>
    <t>Cyllage</t>
  </si>
  <si>
    <t>Striaton</t>
  </si>
  <si>
    <t>Celestic</t>
  </si>
  <si>
    <t>Dewford</t>
  </si>
  <si>
    <t>Olivine</t>
  </si>
  <si>
    <t>Hau'oli</t>
  </si>
  <si>
    <t>Week 2a - 1v3, 2v4</t>
  </si>
  <si>
    <t>For the purpose of group ranking, games will be counted individually (6 total)</t>
  </si>
  <si>
    <t>Laverre</t>
  </si>
  <si>
    <t>Nacrene</t>
  </si>
  <si>
    <t>Floaroma</t>
  </si>
  <si>
    <t>Fallarbor</t>
  </si>
  <si>
    <t>Saffron</t>
  </si>
  <si>
    <t>Exeggutor</t>
  </si>
  <si>
    <t>MRL Pots 3 and 4</t>
  </si>
  <si>
    <t>Week 2b - 1v3, 2v4</t>
  </si>
  <si>
    <t>However, for overall rankings, games will be counted as aggregate (as normal)</t>
  </si>
  <si>
    <t>Aquacorde</t>
  </si>
  <si>
    <t>Anville</t>
  </si>
  <si>
    <t>Resort</t>
  </si>
  <si>
    <t>Oldale</t>
  </si>
  <si>
    <t>Azalea</t>
  </si>
  <si>
    <t>Malie</t>
  </si>
  <si>
    <t>Defending MRL Champion</t>
  </si>
  <si>
    <t>Week 3a - 1v2, 3v4</t>
  </si>
  <si>
    <t>Defending UTL Champion</t>
  </si>
  <si>
    <t>Week 3b - 1v2, 3v4</t>
  </si>
  <si>
    <t>Dewford Town (Delta)</t>
  </si>
  <si>
    <t>Humilau*</t>
  </si>
  <si>
    <t>Defending World Champion</t>
  </si>
  <si>
    <t>Top 2 in each group and best 2 third-place teams</t>
  </si>
  <si>
    <t>Mahogany Town (Indigo)</t>
  </si>
  <si>
    <t>Defending WCS Champion</t>
  </si>
  <si>
    <t>Spikemuth (Dynamax)</t>
  </si>
  <si>
    <t>Next highest from all conferences</t>
  </si>
  <si>
    <t>Po Town (Lanakila)</t>
  </si>
  <si>
    <t>not to exceed 5 teams from any one conference</t>
  </si>
  <si>
    <t>Next highest from top 5 conferences</t>
  </si>
  <si>
    <t>not to exceed 8 teams from any one conference combined</t>
  </si>
  <si>
    <t>Next highest from top 2 conferences</t>
  </si>
  <si>
    <t>Conference Champions</t>
  </si>
  <si>
    <t>CCC Winners</t>
  </si>
  <si>
    <t>Twinleaf*</t>
  </si>
  <si>
    <t>World Champion</t>
  </si>
  <si>
    <t>World Runner-up</t>
  </si>
  <si>
    <t>MRL Champion</t>
  </si>
  <si>
    <t>MRL Runner-up</t>
  </si>
  <si>
    <t>UTL Pots</t>
  </si>
  <si>
    <t>Azalea Town (Indigo)</t>
  </si>
  <si>
    <t>UTL Champion</t>
  </si>
  <si>
    <t>URL Runner-up</t>
  </si>
  <si>
    <t>MRL Conference Limit Overflow, if any</t>
  </si>
  <si>
    <t>Exeggutor Island (Lanakila)</t>
  </si>
  <si>
    <t>WCS Finalists</t>
  </si>
  <si>
    <t>WCS Losing Semifinalists</t>
  </si>
  <si>
    <t>Pots 1-4</t>
  </si>
  <si>
    <t>Three next highest from all conferences</t>
  </si>
  <si>
    <t>Malie City (Lanakila)</t>
  </si>
  <si>
    <t>Second or next-highest from all 7 conferences</t>
  </si>
  <si>
    <t>Next-highest from all 7 conferences</t>
  </si>
  <si>
    <t>Placed into pots in conference ranking order</t>
  </si>
  <si>
    <t>Wedgehurst (Lanakila)</t>
  </si>
  <si>
    <t>Third or next-highest from all 7 conferences</t>
  </si>
  <si>
    <t>Lilycove*</t>
  </si>
  <si>
    <t>Top overall ranked teams not in MRL/UTL</t>
  </si>
  <si>
    <t>Finished</t>
  </si>
  <si>
    <t>Total</t>
  </si>
  <si>
    <t>Fourth or next-highest from top 5 conferences</t>
  </si>
  <si>
    <t>Highest ranked CCC runners-up</t>
  </si>
  <si>
    <t>Regular Season</t>
  </si>
  <si>
    <t>Fifth or next-highest from top 2 conferences</t>
  </si>
  <si>
    <t>In the future, perhaps next two?</t>
  </si>
  <si>
    <t>World Coronation Series Cup</t>
  </si>
  <si>
    <t>Highest ranked CCC Winners</t>
  </si>
  <si>
    <t>Highest ranked remaining teams</t>
  </si>
  <si>
    <t>In the future, WCS, MRL, UTL Runners-up</t>
  </si>
  <si>
    <t>Conference Challenge Cups</t>
  </si>
  <si>
    <t>Highest ranked remaining teams (not to exceed 5)</t>
  </si>
  <si>
    <t>R3a</t>
  </si>
  <si>
    <t>Cianwood*</t>
  </si>
  <si>
    <t>R3b</t>
  </si>
  <si>
    <t>Ultra League</t>
  </si>
  <si>
    <t>0 Group Wins</t>
  </si>
  <si>
    <t>Rnd of 16</t>
  </si>
  <si>
    <t>Rd 20/16</t>
  </si>
  <si>
    <t>1 Group Win</t>
  </si>
  <si>
    <t>2 Group Wins, Elim</t>
  </si>
  <si>
    <t>Kala'e*</t>
  </si>
  <si>
    <t>Round of 16</t>
  </si>
  <si>
    <t>Quarterfinalist</t>
  </si>
  <si>
    <t>Semifinalist</t>
  </si>
  <si>
    <t>Except, CCC Finalists playing a decisive R3 match in MRL will play in the week opposite</t>
  </si>
  <si>
    <t>City of Circhester*</t>
  </si>
  <si>
    <t>Champion</t>
  </si>
  <si>
    <t>Next 3 places from all confs.</t>
  </si>
  <si>
    <t>Top 3 from rankings not selected</t>
  </si>
  <si>
    <t>No conference may have more than 8</t>
  </si>
  <si>
    <t>between MRL/UTL</t>
  </si>
  <si>
    <t>Rnd 16</t>
  </si>
  <si>
    <t>4 wins</t>
  </si>
  <si>
    <t>Rnd 20/4 wins</t>
  </si>
  <si>
    <t>Bye Wks</t>
  </si>
  <si>
    <t>REGULAR</t>
  </si>
  <si>
    <t>Tuesday</t>
  </si>
  <si>
    <t>Thursday</t>
  </si>
  <si>
    <t>Weekend</t>
  </si>
  <si>
    <t>at Up</t>
  </si>
  <si>
    <t>same as intrapod</t>
  </si>
  <si>
    <t>3 wins</t>
  </si>
  <si>
    <t>A24</t>
  </si>
  <si>
    <t>SS/AC/DG 1</t>
  </si>
  <si>
    <t>Across</t>
  </si>
  <si>
    <t>SameSide</t>
  </si>
  <si>
    <t>Intrapod</t>
  </si>
  <si>
    <t>Diagonal</t>
  </si>
  <si>
    <t>2 wins</t>
  </si>
  <si>
    <t>Grouped</t>
  </si>
  <si>
    <t>S1</t>
  </si>
  <si>
    <t>1v1</t>
  </si>
  <si>
    <t>1v2</t>
  </si>
  <si>
    <t>1v3</t>
  </si>
  <si>
    <t>1v4</t>
  </si>
  <si>
    <t>1 win</t>
  </si>
  <si>
    <t>in</t>
  </si>
  <si>
    <t>S8</t>
  </si>
  <si>
    <t>B Left</t>
  </si>
  <si>
    <t>D Left</t>
  </si>
  <si>
    <t>A vs B</t>
  </si>
  <si>
    <t>A vs C</t>
  </si>
  <si>
    <t>D vs F</t>
  </si>
  <si>
    <t>A vs D</t>
  </si>
  <si>
    <t>A vs E</t>
  </si>
  <si>
    <t>0 wins</t>
  </si>
  <si>
    <t>some</t>
  </si>
  <si>
    <t>S15</t>
  </si>
  <si>
    <t>MD4</t>
  </si>
  <si>
    <t>Atlantic/Pacific</t>
  </si>
  <si>
    <t>B Right</t>
  </si>
  <si>
    <t>E Right</t>
  </si>
  <si>
    <t>C vs D</t>
  </si>
  <si>
    <t>B vs E</t>
  </si>
  <si>
    <t>E vs G</t>
  </si>
  <si>
    <t>B vs F</t>
  </si>
  <si>
    <t>B vs G</t>
  </si>
  <si>
    <t>FFA</t>
  </si>
  <si>
    <t>order</t>
  </si>
  <si>
    <t>S22</t>
  </si>
  <si>
    <t>MD5</t>
  </si>
  <si>
    <t>E Left</t>
  </si>
  <si>
    <t>D Right</t>
  </si>
  <si>
    <t>E vs F</t>
  </si>
  <si>
    <t>D vs G</t>
  </si>
  <si>
    <t>C vs G</t>
  </si>
  <si>
    <t>C vs F</t>
  </si>
  <si>
    <t>BYE</t>
  </si>
  <si>
    <t>Split Conf 1</t>
  </si>
  <si>
    <t>3, 5</t>
  </si>
  <si>
    <t>Intrapod2</t>
  </si>
  <si>
    <t>Pink</t>
  </si>
  <si>
    <t>S29</t>
  </si>
  <si>
    <t>MIDSEASON BREAK</t>
  </si>
  <si>
    <t>F and G Intrapod 2</t>
  </si>
  <si>
    <t>G-Div</t>
  </si>
  <si>
    <t>F-Div</t>
  </si>
  <si>
    <t>ABC-Div</t>
  </si>
  <si>
    <t>E-Div</t>
  </si>
  <si>
    <t>D-Div</t>
  </si>
  <si>
    <t>4, 6, 7</t>
  </si>
  <si>
    <t>Red/Brown</t>
  </si>
  <si>
    <t>MD6</t>
  </si>
  <si>
    <t>O6</t>
  </si>
  <si>
    <t>Round of 16/Round of 12</t>
  </si>
  <si>
    <t>1, 2</t>
  </si>
  <si>
    <t>Yellow/Green</t>
  </si>
  <si>
    <t>MD7</t>
  </si>
  <si>
    <t>O13</t>
  </si>
  <si>
    <t>UTL Round of 20</t>
  </si>
  <si>
    <t>**</t>
  </si>
  <si>
    <t>BREAK</t>
  </si>
  <si>
    <t>O20</t>
  </si>
  <si>
    <t>MD8</t>
  </si>
  <si>
    <t>Fifth Round/3-3 out/Round of 16</t>
  </si>
  <si>
    <t>O</t>
  </si>
  <si>
    <t>Interpod 2</t>
  </si>
  <si>
    <t>O27</t>
  </si>
  <si>
    <t>Special Wednesday week for UTL R20?</t>
  </si>
  <si>
    <t>Fourth Round/2-4</t>
  </si>
  <si>
    <t>FG</t>
  </si>
  <si>
    <t>R20 (UTL)</t>
  </si>
  <si>
    <t>WCS/UTL</t>
  </si>
  <si>
    <t>CCC/UTL</t>
  </si>
  <si>
    <t>MD9/CCC/UTL</t>
  </si>
  <si>
    <t>N3</t>
  </si>
  <si>
    <t>MD9</t>
  </si>
  <si>
    <t>Blue/Ice</t>
  </si>
  <si>
    <t>Third Round/1-5</t>
  </si>
  <si>
    <t>CD</t>
  </si>
  <si>
    <t>Split Conf 2</t>
  </si>
  <si>
    <t>MIx ^v^</t>
  </si>
  <si>
    <t>R16A</t>
  </si>
  <si>
    <t>MD10</t>
  </si>
  <si>
    <t>N10</t>
  </si>
  <si>
    <t>SS/AC/DG 2</t>
  </si>
  <si>
    <t>Second Round/0-6</t>
  </si>
  <si>
    <t>BE</t>
  </si>
  <si>
    <t>Split Conf 3</t>
  </si>
  <si>
    <t>R5A</t>
  </si>
  <si>
    <t>R16B</t>
  </si>
  <si>
    <t>MD11</t>
  </si>
  <si>
    <t>N17</t>
  </si>
  <si>
    <t>R5B</t>
  </si>
  <si>
    <t>MD12</t>
  </si>
  <si>
    <t>N24</t>
  </si>
  <si>
    <t>Remaining Conf. game</t>
  </si>
  <si>
    <t>R6A</t>
  </si>
  <si>
    <t>QFA</t>
  </si>
  <si>
    <t>MD13</t>
  </si>
  <si>
    <t>N31</t>
  </si>
  <si>
    <t>AG</t>
  </si>
  <si>
    <t>R6B</t>
  </si>
  <si>
    <t>QFB</t>
  </si>
  <si>
    <t>D7</t>
  </si>
  <si>
    <t>CCC Final</t>
  </si>
  <si>
    <t>AF</t>
  </si>
  <si>
    <t>Eighth</t>
  </si>
  <si>
    <t>Rotate intrapod, across, diagonal, same side</t>
  </si>
  <si>
    <t>SFA</t>
  </si>
  <si>
    <t>D14</t>
  </si>
  <si>
    <t>Conf Final</t>
  </si>
  <si>
    <t>SFB</t>
  </si>
  <si>
    <t>Conf. Champ.</t>
  </si>
  <si>
    <t>D21</t>
  </si>
  <si>
    <t>WCS SFA</t>
  </si>
  <si>
    <t>WCS SFB</t>
  </si>
  <si>
    <t>M/U Final</t>
  </si>
  <si>
    <t>No weekend rereank</t>
  </si>
  <si>
    <t>Japan</t>
  </si>
  <si>
    <t>Two of:</t>
  </si>
  <si>
    <t>Lowered UTL R20 to single game</t>
  </si>
  <si>
    <t>D28</t>
  </si>
  <si>
    <t>WCS FA</t>
  </si>
  <si>
    <t>WCS FB</t>
  </si>
  <si>
    <t>Lowered all CCC to single game</t>
  </si>
  <si>
    <t>J4</t>
  </si>
  <si>
    <t>First Rnd</t>
  </si>
  <si>
    <t>ABC</t>
  </si>
  <si>
    <t>AB</t>
  </si>
  <si>
    <t>J11</t>
  </si>
  <si>
    <t>J18</t>
  </si>
  <si>
    <t>Semis</t>
  </si>
  <si>
    <t>AC</t>
  </si>
  <si>
    <t>J25</t>
  </si>
  <si>
    <t>BD</t>
  </si>
  <si>
    <t>2 IP</t>
  </si>
  <si>
    <t>Saturday</t>
  </si>
  <si>
    <t>Sunday</t>
  </si>
  <si>
    <t>CE</t>
  </si>
  <si>
    <t>2 SS</t>
  </si>
  <si>
    <t>WK1</t>
  </si>
  <si>
    <t>C9</t>
  </si>
  <si>
    <t>2 AC</t>
  </si>
  <si>
    <t>WK2</t>
  </si>
  <si>
    <t>DF</t>
  </si>
  <si>
    <t>C10</t>
  </si>
  <si>
    <t>2 DG</t>
  </si>
  <si>
    <t>WK3</t>
  </si>
  <si>
    <t>B3</t>
  </si>
  <si>
    <t>C11</t>
  </si>
  <si>
    <t>5 IC</t>
  </si>
  <si>
    <t>1 thru 4</t>
  </si>
  <si>
    <t>5 thru 12</t>
  </si>
  <si>
    <t>13 thru 16</t>
  </si>
  <si>
    <t>DOMESTIC BREAK</t>
  </si>
  <si>
    <t>***</t>
  </si>
  <si>
    <t>CCC R1</t>
  </si>
  <si>
    <t>CCC R2</t>
  </si>
  <si>
    <t>EG</t>
  </si>
  <si>
    <t>Atlantic</t>
  </si>
  <si>
    <t>B4</t>
  </si>
  <si>
    <t>C12</t>
  </si>
  <si>
    <t>2 Break</t>
  </si>
  <si>
    <t>1 &amp; 2</t>
  </si>
  <si>
    <t>3 thru 8</t>
  </si>
  <si>
    <t>9 thru 14</t>
  </si>
  <si>
    <t>15 &amp; 16</t>
  </si>
  <si>
    <t>UTL M1</t>
  </si>
  <si>
    <t>MRL M1</t>
  </si>
  <si>
    <t>WK4</t>
  </si>
  <si>
    <t>B9</t>
  </si>
  <si>
    <t>3 &amp; 4 &amp; 5</t>
  </si>
  <si>
    <t>6 thru 11</t>
  </si>
  <si>
    <t>12 &amp; 13 &amp; 14</t>
  </si>
  <si>
    <t>UTL M2</t>
  </si>
  <si>
    <t>MRL M2</t>
  </si>
  <si>
    <t>WK5</t>
  </si>
  <si>
    <t>B10</t>
  </si>
  <si>
    <t>6 &amp; 7 &amp; 8</t>
  </si>
  <si>
    <t>9 &amp; 10 &amp; 11</t>
  </si>
  <si>
    <t>INTERNATIONAL BREAK</t>
  </si>
  <si>
    <t>M/U M3</t>
  </si>
  <si>
    <t>WCS R1</t>
  </si>
  <si>
    <t>M/U M4</t>
  </si>
  <si>
    <t>A3</t>
  </si>
  <si>
    <t>B11</t>
  </si>
  <si>
    <t>WCS R2</t>
  </si>
  <si>
    <t>CCC R3A</t>
  </si>
  <si>
    <t>WK6</t>
  </si>
  <si>
    <t>Group A Winner</t>
  </si>
  <si>
    <t>A4</t>
  </si>
  <si>
    <t>B12</t>
  </si>
  <si>
    <t>WCS R3</t>
  </si>
  <si>
    <t>M/U R5</t>
  </si>
  <si>
    <t>WK7</t>
  </si>
  <si>
    <t>Group B Second</t>
  </si>
  <si>
    <t>P4</t>
  </si>
  <si>
    <t>A5</t>
  </si>
  <si>
    <t>C13</t>
  </si>
  <si>
    <t>M/U R6</t>
  </si>
  <si>
    <t>CCC R3B</t>
  </si>
  <si>
    <t>WK8</t>
  </si>
  <si>
    <t>S2 (BCF)</t>
  </si>
  <si>
    <t>A6</t>
  </si>
  <si>
    <t>C14</t>
  </si>
  <si>
    <t>UTL R20A</t>
  </si>
  <si>
    <t>UTL R20B</t>
  </si>
  <si>
    <t>CCC R4</t>
  </si>
  <si>
    <t>CCC R5</t>
  </si>
  <si>
    <t>Group C Winner</t>
  </si>
  <si>
    <t>M1</t>
  </si>
  <si>
    <t>After WK</t>
  </si>
  <si>
    <t>Reg Seas</t>
  </si>
  <si>
    <t>Cups Tot</t>
  </si>
  <si>
    <t>games to go</t>
  </si>
  <si>
    <t>Pacific</t>
  </si>
  <si>
    <t>at</t>
  </si>
  <si>
    <t>A7</t>
  </si>
  <si>
    <t>C15</t>
  </si>
  <si>
    <t>WCS R4</t>
  </si>
  <si>
    <t>CCC SF</t>
  </si>
  <si>
    <t>WK9</t>
  </si>
  <si>
    <t>Group D Second/Wildcard</t>
  </si>
  <si>
    <t>days to go</t>
  </si>
  <si>
    <t>A1-4</t>
  </si>
  <si>
    <t>B9-12</t>
  </si>
  <si>
    <t>1=A</t>
  </si>
  <si>
    <t>A8</t>
  </si>
  <si>
    <t>C16</t>
  </si>
  <si>
    <t>M/U R16A</t>
  </si>
  <si>
    <t>WCS R5A</t>
  </si>
  <si>
    <t>M/U R16B</t>
  </si>
  <si>
    <t>M4</t>
  </si>
  <si>
    <t>games/day to finish</t>
  </si>
  <si>
    <t>2v3</t>
  </si>
  <si>
    <t>B13-16</t>
  </si>
  <si>
    <t>A5-8</t>
  </si>
  <si>
    <t>2=B</t>
  </si>
  <si>
    <t>A9</t>
  </si>
  <si>
    <t>WCS R5B</t>
  </si>
  <si>
    <t>WK10</t>
  </si>
  <si>
    <t>Group E Winner</t>
  </si>
  <si>
    <t>games/week to finish</t>
  </si>
  <si>
    <t>B1-4</t>
  </si>
  <si>
    <t>A9-12</t>
  </si>
  <si>
    <t>3=C</t>
  </si>
  <si>
    <t>A10</t>
  </si>
  <si>
    <t>WCS R6A</t>
  </si>
  <si>
    <t>M/U QFA</t>
  </si>
  <si>
    <t>CCC FIN</t>
  </si>
  <si>
    <t>CCC RESET</t>
  </si>
  <si>
    <t>Group F Second</t>
  </si>
  <si>
    <t>A13-16</t>
  </si>
  <si>
    <t>B5-8</t>
  </si>
  <si>
    <t>A11</t>
  </si>
  <si>
    <t>C3</t>
  </si>
  <si>
    <t>WCS R6B</t>
  </si>
  <si>
    <t>M/U QFB</t>
  </si>
  <si>
    <t>WK11</t>
  </si>
  <si>
    <t>P1</t>
  </si>
  <si>
    <t>A12</t>
  </si>
  <si>
    <t>C4</t>
  </si>
  <si>
    <t>WCS QFA</t>
  </si>
  <si>
    <t>M/U SFA</t>
  </si>
  <si>
    <t>WK12</t>
  </si>
  <si>
    <t>Group G Winner</t>
  </si>
  <si>
    <t>M15</t>
  </si>
  <si>
    <t>A13</t>
  </si>
  <si>
    <t>B5</t>
  </si>
  <si>
    <t>WCS QFB</t>
  </si>
  <si>
    <t>M/U SFB</t>
  </si>
  <si>
    <t>WK13</t>
  </si>
  <si>
    <t>M22</t>
  </si>
  <si>
    <t>A14</t>
  </si>
  <si>
    <t>B6</t>
  </si>
  <si>
    <t>Cup Finals/Semifinals</t>
  </si>
  <si>
    <t>M/U FIN</t>
  </si>
  <si>
    <t>CONF CHAMPIONSHIP</t>
  </si>
  <si>
    <t>P2</t>
  </si>
  <si>
    <t>M29</t>
  </si>
  <si>
    <t>A15</t>
  </si>
  <si>
    <t>B7</t>
  </si>
  <si>
    <t>A16</t>
  </si>
  <si>
    <t>B8</t>
  </si>
  <si>
    <t>WCS FIN</t>
  </si>
  <si>
    <t>M3</t>
  </si>
  <si>
    <t>B13</t>
  </si>
  <si>
    <t>C5</t>
  </si>
  <si>
    <t>Postseason</t>
  </si>
  <si>
    <t>R12 A</t>
  </si>
  <si>
    <t>R12 B</t>
  </si>
  <si>
    <t>S1 (AED)</t>
  </si>
  <si>
    <t>Double Elimination Playoffs (-4)</t>
  </si>
  <si>
    <t>A19</t>
  </si>
  <si>
    <t>B14</t>
  </si>
  <si>
    <t>C6</t>
  </si>
  <si>
    <t>QF A</t>
  </si>
  <si>
    <t>QF B</t>
  </si>
  <si>
    <t>Group A Second/Wildcard</t>
  </si>
  <si>
    <t>M2</t>
  </si>
  <si>
    <t>Rnd of 20</t>
  </si>
  <si>
    <t>A26</t>
  </si>
  <si>
    <t>B15</t>
  </si>
  <si>
    <t>C7</t>
  </si>
  <si>
    <t>SF A</t>
  </si>
  <si>
    <t>Group B Winner</t>
  </si>
  <si>
    <t>B16</t>
  </si>
  <si>
    <t>C8</t>
  </si>
  <si>
    <t>FINAL A</t>
  </si>
  <si>
    <t>FINAL B</t>
  </si>
  <si>
    <t>P3</t>
  </si>
  <si>
    <t>OFF</t>
  </si>
  <si>
    <t>M10</t>
  </si>
  <si>
    <t>FINAL C</t>
  </si>
  <si>
    <t>Group C Second</t>
  </si>
  <si>
    <t>YOU ARE HERE</t>
  </si>
  <si>
    <t>M17</t>
  </si>
  <si>
    <t>Group D Winner</t>
  </si>
  <si>
    <t>OPEN</t>
  </si>
  <si>
    <t>M24</t>
  </si>
  <si>
    <t>M31</t>
  </si>
  <si>
    <t>Second Place #2 (not B)</t>
  </si>
  <si>
    <t>Season-opening exhibition matches</t>
  </si>
  <si>
    <t>Conference "Shields"?</t>
  </si>
  <si>
    <t>J7</t>
  </si>
  <si>
    <t>Group F Winner</t>
  </si>
  <si>
    <t>MRL Third Place #4</t>
  </si>
  <si>
    <t>Only reward is bonus EX points</t>
  </si>
  <si>
    <t>Conference Champion vs CCC Winners</t>
  </si>
  <si>
    <t>J14</t>
  </si>
  <si>
    <t>If double, automatic points</t>
  </si>
  <si>
    <t>J21</t>
  </si>
  <si>
    <t>Group G Second</t>
  </si>
  <si>
    <t>MRL Winner vs UTL Winner - Super Cup</t>
  </si>
  <si>
    <t>Match vs Conference runner-up?</t>
  </si>
  <si>
    <t>J28</t>
  </si>
  <si>
    <t>Group E Second</t>
  </si>
  <si>
    <t>Play-in Winner (not B or SP2)</t>
  </si>
  <si>
    <t>WCS Winner vs World Champion - Hyper Cup</t>
  </si>
  <si>
    <t>Runner-up receives smaller amount for win</t>
  </si>
  <si>
    <t>J5</t>
  </si>
  <si>
    <t>J12</t>
  </si>
  <si>
    <t>Future Schedule?</t>
  </si>
  <si>
    <t>If World Champion is WCS Winner</t>
  </si>
  <si>
    <t>J19</t>
  </si>
  <si>
    <t>World Champion vs WCS Runner-up</t>
  </si>
  <si>
    <t>Season 4 Wishlist</t>
  </si>
  <si>
    <t>J26</t>
  </si>
  <si>
    <t>Type-based Advantages per Gym?</t>
  </si>
  <si>
    <t>If World/WCS Champion is MRL or UTL winner</t>
  </si>
  <si>
    <t>Some cities don't have gyms…</t>
  </si>
  <si>
    <t>W/MU</t>
  </si>
  <si>
    <t>Respective competition's runner-up</t>
  </si>
  <si>
    <t>Could get hard to make in Excel (type chart)</t>
  </si>
  <si>
    <t>Distance traveled factoring into fatigue?</t>
  </si>
  <si>
    <t>CCC/MU</t>
  </si>
  <si>
    <t>F8</t>
  </si>
  <si>
    <t>New system -  retrofitted</t>
  </si>
  <si>
    <t>Identifying days of the week?</t>
  </si>
  <si>
    <t>F15</t>
  </si>
  <si>
    <t>A23</t>
  </si>
  <si>
    <t>F22</t>
  </si>
  <si>
    <t>A30</t>
  </si>
  <si>
    <t>Gigantamax</t>
  </si>
  <si>
    <t>Mega</t>
  </si>
  <si>
    <t>Stage 2</t>
  </si>
  <si>
    <t>Stage 1</t>
  </si>
  <si>
    <t>Basic</t>
  </si>
  <si>
    <t>CCC/U</t>
  </si>
  <si>
    <t>W/MU/C</t>
  </si>
  <si>
    <t>Conf. Championship</t>
  </si>
  <si>
    <t>Regular Season Games</t>
  </si>
  <si>
    <t>MW0</t>
  </si>
  <si>
    <t>HyperCup</t>
  </si>
  <si>
    <t>SuperCup</t>
  </si>
  <si>
    <t>ConfShld</t>
  </si>
  <si>
    <t>CHMP</t>
  </si>
  <si>
    <t>World Final</t>
  </si>
  <si>
    <t>World Semifinal</t>
  </si>
  <si>
    <t>World Quarterfinal</t>
  </si>
  <si>
    <t>World Round of 16</t>
  </si>
  <si>
    <t>MW1</t>
  </si>
  <si>
    <t>WCS Final</t>
  </si>
  <si>
    <t>WCS Semis</t>
  </si>
  <si>
    <t>WCS Quarters</t>
  </si>
  <si>
    <t>WCS Round of 16</t>
  </si>
  <si>
    <t>MW2</t>
  </si>
  <si>
    <t>MRL Final</t>
  </si>
  <si>
    <t>MRL Semis</t>
  </si>
  <si>
    <t>MRL Quarters</t>
  </si>
  <si>
    <t>MRL Round of 16</t>
  </si>
  <si>
    <t>MW3</t>
  </si>
  <si>
    <t>UTL Final</t>
  </si>
  <si>
    <t>UTL Semis</t>
  </si>
  <si>
    <t>UTL Quarters</t>
  </si>
  <si>
    <t>UTL Round of 16/20</t>
  </si>
  <si>
    <t>MW4</t>
  </si>
  <si>
    <t>CCC Semifinal</t>
  </si>
  <si>
    <t>MW5</t>
  </si>
  <si>
    <t>MW6</t>
  </si>
  <si>
    <t>FINAL</t>
  </si>
  <si>
    <t>MW7</t>
  </si>
  <si>
    <t>SEMI</t>
  </si>
  <si>
    <t>MW8</t>
  </si>
  <si>
    <t>QTR</t>
  </si>
  <si>
    <t>MW9</t>
  </si>
  <si>
    <t>R12/R16/R20</t>
  </si>
  <si>
    <t>MW10</t>
  </si>
  <si>
    <t>R20</t>
  </si>
  <si>
    <t>CONF</t>
  </si>
  <si>
    <t>MW11</t>
  </si>
  <si>
    <t>MW12</t>
  </si>
  <si>
    <t>GF</t>
  </si>
  <si>
    <t>W F</t>
  </si>
  <si>
    <t>W SF</t>
  </si>
  <si>
    <t>W QF</t>
  </si>
  <si>
    <t>Play-in Round</t>
  </si>
  <si>
    <t>GROUP</t>
  </si>
  <si>
    <t>MW13</t>
  </si>
  <si>
    <t>FinalA</t>
  </si>
  <si>
    <t>L F</t>
  </si>
  <si>
    <t>L QF</t>
  </si>
  <si>
    <t>L R1</t>
  </si>
  <si>
    <t>Opening Round</t>
  </si>
  <si>
    <t>6 wins</t>
  </si>
  <si>
    <t>5 wins</t>
  </si>
  <si>
    <t>MW14</t>
  </si>
  <si>
    <t>FInalB</t>
  </si>
  <si>
    <t>L SF</t>
  </si>
  <si>
    <t>L R2</t>
  </si>
  <si>
    <t>ConfWins</t>
  </si>
  <si>
    <t>MW15</t>
  </si>
  <si>
    <t>MW16</t>
  </si>
  <si>
    <t>MW17</t>
  </si>
  <si>
    <t>MW18</t>
  </si>
  <si>
    <t>MW19</t>
  </si>
  <si>
    <t>GRP R16</t>
  </si>
  <si>
    <t>MW20</t>
  </si>
  <si>
    <t>GRP R20</t>
  </si>
  <si>
    <t>Exposure</t>
  </si>
  <si>
    <t>MRL&gt;UTL</t>
  </si>
  <si>
    <t>D-Score</t>
  </si>
  <si>
    <t>**if eighth conference is added, R5 goes here</t>
  </si>
  <si>
    <t>Possible Future Group Schedule</t>
  </si>
  <si>
    <t>IF=1, 1</t>
  </si>
  <si>
    <t>IF=2, 1</t>
  </si>
  <si>
    <t>(Sinnoh)</t>
  </si>
  <si>
    <t>Alola</t>
  </si>
  <si>
    <t>Unova</t>
  </si>
  <si>
    <t>Galar</t>
  </si>
  <si>
    <t>Kalos</t>
  </si>
  <si>
    <t>Hoenn</t>
  </si>
  <si>
    <t>Johto</t>
  </si>
  <si>
    <t>Kanto</t>
  </si>
  <si>
    <t>Sinnoh</t>
  </si>
  <si>
    <t>(Alola)</t>
  </si>
  <si>
    <t>IF=3, 1</t>
  </si>
  <si>
    <t>IF=4, 1</t>
  </si>
  <si>
    <t>thru 1.00</t>
  </si>
  <si>
    <t>IF=5, 1</t>
  </si>
  <si>
    <t>thru .66</t>
  </si>
  <si>
    <t>(Lanakila)</t>
  </si>
  <si>
    <t>IF=6, 1</t>
  </si>
  <si>
    <t>thru .33</t>
  </si>
  <si>
    <t>IF=7, 1</t>
  </si>
  <si>
    <t>thru -.25</t>
  </si>
  <si>
    <t>WL, Conf WL, Spec WL (1/2)</t>
  </si>
  <si>
    <t>thru -.5</t>
  </si>
  <si>
    <t>Move all calculating (gold) columns to the right</t>
  </si>
  <si>
    <t>thru -.75</t>
  </si>
  <si>
    <t>Have two separate sets of PF, PA, Goals, SOS, EXP, D-Score</t>
  </si>
  <si>
    <t>thru -1.00</t>
  </si>
  <si>
    <t>that can be hidden and unhidden as needed</t>
  </si>
  <si>
    <t>Add more calculating columns (gold) as needed</t>
  </si>
  <si>
    <t>We could abolish the AGG calculator,</t>
  </si>
  <si>
    <t>all matches could be entered individually</t>
  </si>
  <si>
    <t>Delta/Indigo/LilyValley</t>
  </si>
  <si>
    <t>Any two-legged ties needing overtime can have their</t>
  </si>
  <si>
    <t>Intraconf</t>
  </si>
  <si>
    <t>raw points added, except EXP (+2) and D-Score</t>
  </si>
  <si>
    <t>Nearby</t>
  </si>
  <si>
    <t>Other Two</t>
  </si>
  <si>
    <t>Long Trip</t>
  </si>
  <si>
    <t>Delta, Indigo, Lily Valley</t>
  </si>
  <si>
    <t>Dynamax, Kalosite</t>
  </si>
  <si>
    <t>Most importantly, this would allow two-legged ties</t>
  </si>
  <si>
    <t>Plane</t>
  </si>
  <si>
    <t>Vertress, Dynamax, Kalosite</t>
  </si>
  <si>
    <t>Lanakila, Delta, Indigo, Lily Valley</t>
  </si>
  <si>
    <t xml:space="preserve">to not be played back to back </t>
  </si>
  <si>
    <t>7 hrs</t>
  </si>
  <si>
    <t>Lanakila to Delta/Indigo/LilyValley</t>
  </si>
  <si>
    <t>11 hrs</t>
  </si>
  <si>
    <t>Vertress to Lanakila, Dynamax/Kalosite</t>
  </si>
  <si>
    <t>Lanakila to Vertress</t>
  </si>
  <si>
    <t>14 hrs</t>
  </si>
  <si>
    <t>Vertress to Delta/Indigo/Lily Valley</t>
  </si>
  <si>
    <t>18 hrs</t>
  </si>
  <si>
    <t>Lanakila to Dynamax/Kalosite</t>
  </si>
  <si>
    <t>2 hrs</t>
  </si>
  <si>
    <t>Dynamax to/from Kalosite</t>
  </si>
  <si>
    <t>Delta/Indigo/LilyValley to Lanakila</t>
  </si>
  <si>
    <t>Dynamax/Kalosite to Vertress</t>
  </si>
  <si>
    <t>12 hrs</t>
  </si>
  <si>
    <t>Delta/Indigo/LilyValley to Dynamax/Kalosite</t>
  </si>
  <si>
    <t>Dynamax/Kalosite to Delta/Indigo/Lily Valley</t>
  </si>
  <si>
    <t>If tie, add AggOT stats to each's wins?</t>
  </si>
  <si>
    <t>Delta/Indigo/LilyValley to Vertress</t>
  </si>
  <si>
    <t>Dynamax/Kalosite to Lanakila</t>
  </si>
  <si>
    <t>WINNER</t>
  </si>
  <si>
    <t>LOSER</t>
  </si>
  <si>
    <t>OTs?</t>
  </si>
  <si>
    <t>WIN</t>
  </si>
  <si>
    <t>LOSE</t>
  </si>
  <si>
    <t>Delta/Indigo/Lily Valley</t>
  </si>
  <si>
    <t>All intraconference travel</t>
  </si>
  <si>
    <t>1 pt</t>
  </si>
  <si>
    <t>Delta/Indigo/LilyValley to/from Delta/Indigo/LilyValley</t>
  </si>
  <si>
    <t>Spread</t>
  </si>
  <si>
    <t>Score</t>
  </si>
  <si>
    <t>DScore</t>
  </si>
  <si>
    <t>2 pts</t>
  </si>
  <si>
    <t>16 hrs</t>
  </si>
  <si>
    <t>&lt;16&gt;</t>
  </si>
  <si>
    <t>^^8vv</t>
  </si>
  <si>
    <t>Dynamax/Kalosite</t>
  </si>
  <si>
    <t>3 pts</t>
  </si>
  <si>
    <t>Vertress to/from Lanakila</t>
  </si>
  <si>
    <t>Vertress to Dynamax/Kalosite</t>
  </si>
  <si>
    <t>4 pts</t>
  </si>
  <si>
    <t>10 hrs</t>
  </si>
  <si>
    <t>5 pts</t>
  </si>
  <si>
    <t>6 pts</t>
  </si>
  <si>
    <t>Raw DSCR</t>
  </si>
  <si>
    <t>Mins Late</t>
  </si>
  <si>
    <t>Off/Def</t>
  </si>
  <si>
    <t>&gt;&gt;&gt;&gt;&gt;&gt;</t>
  </si>
  <si>
    <t>******</t>
  </si>
  <si>
    <t>ProjRk</t>
  </si>
  <si>
    <t>Intl W</t>
  </si>
  <si>
    <t>D Scr</t>
  </si>
  <si>
    <t>Avg. Proj. Rank</t>
  </si>
  <si>
    <t>Rank Breakdown</t>
  </si>
  <si>
    <t>International Wins</t>
  </si>
  <si>
    <t>D-Score Average</t>
  </si>
  <si>
    <t>EXP Average</t>
  </si>
  <si>
    <t>1 to 16</t>
  </si>
  <si>
    <t>17 to 32</t>
  </si>
  <si>
    <t>33 to 48</t>
  </si>
  <si>
    <t>49 to 64</t>
  </si>
  <si>
    <t>65 to 80</t>
  </si>
  <si>
    <t>81 to 96</t>
  </si>
  <si>
    <t>97 to 112</t>
  </si>
  <si>
    <t>113 to 128</t>
  </si>
  <si>
    <t>1 to 32</t>
  </si>
  <si>
    <t>33 to 64</t>
  </si>
  <si>
    <t>65 to 96</t>
  </si>
  <si>
    <t>97 to 128</t>
  </si>
  <si>
    <t>Score Average</t>
  </si>
  <si>
    <t>Change the EX formula if end of week</t>
  </si>
  <si>
    <t>Update Total Score</t>
  </si>
  <si>
    <t>Copy over Conference Strength, repeat to zero</t>
  </si>
  <si>
    <t>G1</t>
  </si>
  <si>
    <t>H1</t>
  </si>
  <si>
    <t>H2</t>
  </si>
  <si>
    <t>H3</t>
  </si>
  <si>
    <t>H4</t>
  </si>
  <si>
    <t>H5</t>
  </si>
  <si>
    <t>G2</t>
  </si>
  <si>
    <t>D2</t>
  </si>
  <si>
    <t>D3</t>
  </si>
  <si>
    <t>E3</t>
  </si>
  <si>
    <t>F3</t>
  </si>
  <si>
    <t>G3</t>
  </si>
  <si>
    <t>G4</t>
  </si>
  <si>
    <t>F4</t>
  </si>
  <si>
    <t>E4</t>
  </si>
  <si>
    <t>D4</t>
  </si>
  <si>
    <t>D5</t>
  </si>
  <si>
    <t>E5</t>
  </si>
  <si>
    <t>F5</t>
  </si>
  <si>
    <t>G5</t>
  </si>
  <si>
    <t>H6</t>
  </si>
  <si>
    <t>G6</t>
  </si>
  <si>
    <t>F6</t>
  </si>
  <si>
    <t>E6</t>
  </si>
  <si>
    <t>D6</t>
  </si>
  <si>
    <t>E7</t>
  </si>
  <si>
    <t>F7</t>
  </si>
  <si>
    <t>G7</t>
  </si>
  <si>
    <t>H7</t>
  </si>
  <si>
    <t>H8</t>
  </si>
  <si>
    <t>G8</t>
  </si>
  <si>
    <t>E8</t>
  </si>
  <si>
    <t>D8</t>
  </si>
  <si>
    <t>D9</t>
  </si>
  <si>
    <t>E9</t>
  </si>
  <si>
    <t>F9</t>
  </si>
  <si>
    <t>G9</t>
  </si>
  <si>
    <t>H9</t>
  </si>
  <si>
    <t>H10</t>
  </si>
  <si>
    <t>G10</t>
  </si>
  <si>
    <t>F10</t>
  </si>
  <si>
    <t>E10</t>
  </si>
  <si>
    <t>D10</t>
  </si>
  <si>
    <t>D11</t>
  </si>
  <si>
    <t>E11</t>
  </si>
  <si>
    <t>F11</t>
  </si>
  <si>
    <t>G11</t>
  </si>
  <si>
    <t>H11</t>
  </si>
  <si>
    <t>H12</t>
  </si>
  <si>
    <t>G12</t>
  </si>
  <si>
    <t>F12</t>
  </si>
  <si>
    <t>E12</t>
  </si>
  <si>
    <t>D12</t>
  </si>
  <si>
    <t>D13</t>
  </si>
  <si>
    <t>E13</t>
  </si>
  <si>
    <t>F13</t>
  </si>
  <si>
    <t>G13</t>
  </si>
  <si>
    <t>H13</t>
  </si>
  <si>
    <t>H14</t>
  </si>
  <si>
    <t>G14</t>
  </si>
  <si>
    <t>F14</t>
  </si>
  <si>
    <t>E14</t>
  </si>
  <si>
    <t>D15</t>
  </si>
  <si>
    <t>E15</t>
  </si>
  <si>
    <t>G15</t>
  </si>
  <si>
    <t>H15</t>
  </si>
  <si>
    <t>H16</t>
  </si>
  <si>
    <t>G16</t>
  </si>
  <si>
    <t>F16</t>
  </si>
  <si>
    <t>E16</t>
  </si>
  <si>
    <t>D16</t>
  </si>
  <si>
    <t>S2 World Champion</t>
  </si>
  <si>
    <t>at 5</t>
  </si>
  <si>
    <t>I</t>
  </si>
  <si>
    <t>SS/AC/DG/IP 1</t>
  </si>
  <si>
    <t>SS/AC/DG/IP 2</t>
  </si>
  <si>
    <t>MU R1</t>
  </si>
  <si>
    <t>WCS R1A</t>
  </si>
  <si>
    <t>MU R2</t>
  </si>
  <si>
    <t>WCS R1B</t>
  </si>
  <si>
    <t>MU R3</t>
  </si>
  <si>
    <t>WCS R2A</t>
  </si>
  <si>
    <t>MU R4</t>
  </si>
  <si>
    <t>WCS R2B</t>
  </si>
  <si>
    <t>MU R5</t>
  </si>
  <si>
    <t>MU R6</t>
  </si>
  <si>
    <t>MU R7</t>
  </si>
  <si>
    <t>WCS R3A</t>
  </si>
  <si>
    <t>MU R8</t>
  </si>
  <si>
    <t>WCS R3B</t>
  </si>
  <si>
    <t>MU R9</t>
  </si>
  <si>
    <t>MU R10</t>
  </si>
  <si>
    <t>MU R16</t>
  </si>
  <si>
    <t>WCS R16</t>
  </si>
  <si>
    <t>MU QF</t>
  </si>
  <si>
    <t>WCS QF</t>
  </si>
  <si>
    <t>MU SF</t>
  </si>
  <si>
    <t>WCS SF</t>
  </si>
  <si>
    <t>MU Final</t>
  </si>
  <si>
    <t>Interconf. 1</t>
  </si>
  <si>
    <t>Interconf. 2</t>
  </si>
  <si>
    <t>Interconf. 3</t>
  </si>
  <si>
    <t>Interconf. 4</t>
  </si>
  <si>
    <t>Regular</t>
  </si>
  <si>
    <t>[9-9]</t>
  </si>
  <si>
    <t>{38.1-42.7}</t>
  </si>
  <si>
    <t/>
  </si>
  <si>
    <t>[10-7]</t>
  </si>
  <si>
    <t>{48.3-19.8}</t>
  </si>
  <si>
    <t>[11-6]</t>
  </si>
  <si>
    <t>{63.2-13.9}</t>
  </si>
  <si>
    <t>[8-5]</t>
  </si>
  <si>
    <t>{74.9-6.8}</t>
  </si>
  <si>
    <t>D1 5/10</t>
  </si>
  <si>
    <t>[12-5]</t>
  </si>
  <si>
    <t>{67.5-7.5}</t>
  </si>
  <si>
    <t>[14-6]</t>
  </si>
  <si>
    <t>{48-33.9}</t>
  </si>
  <si>
    <t>[7-5]</t>
  </si>
  <si>
    <t>{49-13}</t>
  </si>
  <si>
    <t>[8-7]</t>
  </si>
  <si>
    <t>{57.3-21}</t>
  </si>
  <si>
    <t>Matchday Two</t>
  </si>
  <si>
    <t>{48.7-25.4}</t>
  </si>
  <si>
    <t>{125-8.9}</t>
  </si>
  <si>
    <t>[9-11]</t>
  </si>
  <si>
    <t>{41.3-34.6}</t>
  </si>
  <si>
    <t>[9-6]</t>
  </si>
  <si>
    <t>{67.2-17.9}</t>
  </si>
  <si>
    <t>[8-4]</t>
  </si>
  <si>
    <t>{89.3-5.4}</t>
  </si>
  <si>
    <t>[8-9]</t>
  </si>
  <si>
    <t>{58.3-38.7}</t>
  </si>
  <si>
    <t>[12-9]</t>
  </si>
  <si>
    <t>{39.8-24.4}</t>
  </si>
  <si>
    <t>[9-10]</t>
  </si>
  <si>
    <t>{34-30.7}</t>
  </si>
  <si>
    <t>AW!115+21-19^9(2.81)[96]{41.3}</t>
  </si>
  <si>
    <t>HL!117+19-21^11(-2.81)[96]{34.6}</t>
  </si>
  <si>
    <t>HW!127+16-5^8(3.18)[96]{89.3}</t>
  </si>
  <si>
    <t>AL!121+5-16^4(-3.18)[96]{5.4}</t>
  </si>
  <si>
    <t>HW!128+22-17^8(3.59)[96]{58.3}</t>
  </si>
  <si>
    <t>AL!122+17-22^9(-3.59)[96]{38.7}</t>
  </si>
  <si>
    <t>AL!113+18-21^7(3.75)[99]{25.4}</t>
  </si>
  <si>
    <t>HW!119+21-18^10(-3.75)[99]{48.7}</t>
  </si>
  <si>
    <t>HW!118+25-11^9(7.69)[89]{67.2}</t>
  </si>
  <si>
    <t>AL!116+11-25^6(-7.69)[89]{17.9}</t>
  </si>
  <si>
    <t>AW!124+18-16^9(2.51)[92]{34}</t>
  </si>
  <si>
    <t>HL!126+16-18^10(-2.51)[92]{30.7}</t>
  </si>
  <si>
    <t>HW!120+30-8^12(4.82)[89]{125}</t>
  </si>
  <si>
    <t>AL!114+8-30^5(-4.82)[89]{8.9}</t>
  </si>
  <si>
    <t>AW!123+20-14^12(-1.37)[94]{39.8}</t>
  </si>
  <si>
    <t>HL!125+14-20^9(1.37)[94]{24.4}</t>
  </si>
  <si>
    <t>AL!116+16-17^9(-0.66)[99]{42.7}</t>
  </si>
  <si>
    <t>AL!115+15-20^7(-0.71)[99]{19.8}</t>
  </si>
  <si>
    <t>HW!114+20-15^10(0.71)[99]{48.3}</t>
  </si>
  <si>
    <t>HW!113+17-16^9(0.66)[99]{38.1}</t>
  </si>
  <si>
    <t>AW!120+19-11^11(-1.03)[97]{63.2}</t>
  </si>
  <si>
    <t>AL!119+10-20^5(-0.92)[96]{6.8}</t>
  </si>
  <si>
    <t>HW!118+20-10^8(0.92)[96]{74.9}</t>
  </si>
  <si>
    <t>HL!117+11-19^6(1.03)[97]{13.9}</t>
  </si>
  <si>
    <t>AW!124+18-11^12(-0.71)[95]{67.5}</t>
  </si>
  <si>
    <t>AW!123+23-17^14(-0.76)[95]{48}</t>
  </si>
  <si>
    <t>HL!122+17-23^6(0.76)[95]{33.9}</t>
  </si>
  <si>
    <t>HL!121+11-18^5(0.71)[95]{7.5}</t>
  </si>
  <si>
    <t>AL!128+9-14^5(-1.03)[91]{13}</t>
  </si>
  <si>
    <t>AL!127+9-14^7(-0.66)[92]{21}</t>
  </si>
  <si>
    <t>HW!126+14-9^8(0.66)[92]{57.3}</t>
  </si>
  <si>
    <t>HW!125+14-9^7(1.03)[91]{49}</t>
  </si>
  <si>
    <t>Matchday Three</t>
  </si>
  <si>
    <t>INVT</t>
  </si>
  <si>
    <t>MAX</t>
  </si>
  <si>
    <t>[11-7]</t>
  </si>
  <si>
    <t>{74.4-20.1}</t>
  </si>
  <si>
    <t>HW!113+26-15^11(5.24)[95]{74.4}</t>
  </si>
  <si>
    <t>AL!122+15-26^7(-5.24)[95]{20.1}</t>
  </si>
  <si>
    <r>
      <rPr>
        <b/>
        <sz val="11"/>
        <color theme="1"/>
        <rFont val="Calibri"/>
        <family val="2"/>
        <scheme val="minor"/>
      </rPr>
      <t>OT</t>
    </r>
    <r>
      <rPr>
        <sz val="11"/>
        <color theme="1"/>
        <rFont val="Calibri"/>
        <family val="2"/>
        <scheme val="minor"/>
      </rPr>
      <t xml:space="preserve"> - 17[7-10]</t>
    </r>
  </si>
  <si>
    <t>{36-43.9}</t>
  </si>
  <si>
    <t>HW!114+22-17^9(4.1)[98]{36}</t>
  </si>
  <si>
    <t>AL!121+17-22^10(-4.1)[98]{43.9}</t>
  </si>
  <si>
    <r>
      <rPr>
        <b/>
        <sz val="11"/>
        <color theme="1"/>
        <rFont val="Calibri"/>
        <family val="2"/>
        <scheme val="minor"/>
      </rPr>
      <t>OT</t>
    </r>
    <r>
      <rPr>
        <sz val="11"/>
        <color theme="1"/>
        <rFont val="Calibri"/>
        <family val="2"/>
        <scheme val="minor"/>
      </rPr>
      <t xml:space="preserve"> - 21[12-7]</t>
    </r>
  </si>
  <si>
    <t>[14-7]</t>
  </si>
  <si>
    <t>{80.1-16.8}</t>
  </si>
  <si>
    <t>HW!115+25-21^14(-5.33)[100]{80.1}</t>
  </si>
  <si>
    <t>AL!124+21-25^7(5.33)[100]{16.8}</t>
  </si>
  <si>
    <t>[6-8]</t>
  </si>
  <si>
    <t>{41.8-17.6}</t>
  </si>
  <si>
    <t>AW!123+23-14^6(10.02)[89]{41.8}</t>
  </si>
  <si>
    <t>HL!116+14-23^8(-10.02)[89]{17.6}</t>
  </si>
  <si>
    <t>[9-7]</t>
  </si>
  <si>
    <t>{47.2-26.2}</t>
  </si>
  <si>
    <t>AW!126+22-13^9(5.74)[92]{47.2}</t>
  </si>
  <si>
    <t>HL!117+13-22^7(-5.74)[92]{26.2}</t>
  </si>
  <si>
    <t>[10-6]</t>
  </si>
  <si>
    <t>{99.1-16.3}</t>
  </si>
  <si>
    <t>HW!118+30-11^10(8.89)[88]{99.1}</t>
  </si>
  <si>
    <t>AL!125+11-30^6(-8.89)[88]{16.3}</t>
  </si>
  <si>
    <t>{53.3-30.1}</t>
  </si>
  <si>
    <t>AW!128+17-15^9(-0.51)[95]{53.3}</t>
  </si>
  <si>
    <t>HL!119+15-17^7(0.51)[95]{30.1}</t>
  </si>
  <si>
    <t>D2 5/11</t>
  </si>
  <si>
    <t>[8-8]</t>
  </si>
  <si>
    <t>{45.3-31.8}</t>
  </si>
  <si>
    <t>Matchday Four</t>
  </si>
  <si>
    <t>HW!120+25-16^8(9.43)[86]{45.3}</t>
  </si>
  <si>
    <t>AL!127+16-25^8(-9.43)[86]{31.8}</t>
  </si>
  <si>
    <t>ELO</t>
  </si>
  <si>
    <t>Elo Change</t>
  </si>
  <si>
    <t>Paste</t>
  </si>
  <si>
    <t>Copy</t>
  </si>
  <si>
    <t>1C</t>
  </si>
  <si>
    <t>1E</t>
  </si>
  <si>
    <t>1F</t>
  </si>
  <si>
    <t>ABCD</t>
  </si>
  <si>
    <t>ABCE</t>
  </si>
  <si>
    <t>ABCF</t>
  </si>
  <si>
    <t>ABDE</t>
  </si>
  <si>
    <t>ABDF</t>
  </si>
  <si>
    <t>ACDE</t>
  </si>
  <si>
    <t>ACDF</t>
  </si>
  <si>
    <t>ACEF</t>
  </si>
  <si>
    <t>ADEF</t>
  </si>
  <si>
    <t>BCDE</t>
  </si>
  <si>
    <t>BCDF</t>
  </si>
  <si>
    <t>BCEF</t>
  </si>
  <si>
    <t>BDEF</t>
  </si>
  <si>
    <t>CDEF</t>
  </si>
  <si>
    <t>ABEF</t>
  </si>
  <si>
    <t>Third Placed Teams</t>
  </si>
  <si>
    <t>K-Value</t>
  </si>
  <si>
    <t>Elo Win%</t>
  </si>
  <si>
    <t>Possession</t>
  </si>
  <si>
    <t>Periods</t>
  </si>
  <si>
    <t>Game Time</t>
  </si>
  <si>
    <t>Legs</t>
  </si>
  <si>
    <t>Cup</t>
  </si>
  <si>
    <t>Stage</t>
  </si>
  <si>
    <t>Neutral</t>
  </si>
  <si>
    <t>Day</t>
  </si>
  <si>
    <t>TRSSF</t>
  </si>
  <si>
    <t>1-8</t>
  </si>
  <si>
    <t>Away</t>
  </si>
  <si>
    <t>Home</t>
  </si>
  <si>
    <t>Next Block</t>
  </si>
  <si>
    <t>EF</t>
  </si>
  <si>
    <t>DE</t>
  </si>
  <si>
    <t>CF</t>
  </si>
  <si>
    <t>BF</t>
  </si>
  <si>
    <t>BC</t>
  </si>
  <si>
    <t>AE</t>
  </si>
  <si>
    <t>AD</t>
  </si>
  <si>
    <t>top 4 advance to MRL Round of 16</t>
  </si>
  <si>
    <t>bottom 2 move to UTL Round of 16</t>
  </si>
  <si>
    <t>[13-7]</t>
  </si>
  <si>
    <t>{98.7-12.4}</t>
  </si>
  <si>
    <t>D3 7/11</t>
  </si>
  <si>
    <t>AW!113+30-10^13(5.01)[93]{98.7}</t>
  </si>
  <si>
    <t>HL!125+10-30^7(-5.02)[93]{12.4}</t>
  </si>
  <si>
    <t>[8-11]</t>
  </si>
  <si>
    <t>{52.6-22.1}</t>
  </si>
  <si>
    <t>HW!126+24-18^8(6.57)[90]{52.6}</t>
  </si>
  <si>
    <t>AL!114+18-24^11(-6.57)[90]{22.1}</t>
  </si>
  <si>
    <t>{48.7-18.1}</t>
  </si>
  <si>
    <t>Dolce: GW 2pt+1! @ 57:60</t>
  </si>
  <si>
    <t>AW!115+15-12^8(1.52)[94]{48.7}</t>
  </si>
  <si>
    <t>HL!127+12-15^7(-1.52)[94]{18.1}</t>
  </si>
  <si>
    <t>{41.1-32.5}</t>
  </si>
  <si>
    <t>HW!128+26-21^9(9.28)[90]{41.1}</t>
  </si>
  <si>
    <t>AL!116+21-26^11(-9.27)[90]{32.5}</t>
  </si>
  <si>
    <t>[11-11]</t>
  </si>
  <si>
    <t>{72.8-36.9}</t>
  </si>
  <si>
    <t>AW!117+23-16^11(-0.41)[101]{72.8}</t>
  </si>
  <si>
    <t>HL!121+16-23^11(0.41)[101]{36.9}</t>
  </si>
  <si>
    <t>D4 7/13</t>
  </si>
  <si>
    <t>[5-12]</t>
  </si>
  <si>
    <t>{25.1-43.7}</t>
  </si>
  <si>
    <t>AW!118+25-20^5(16.53)[85]{25.1}</t>
  </si>
  <si>
    <t>HL!122+20-25^12(-16.55)[85]{43.7}</t>
  </si>
  <si>
    <t>Disaster (10/17)</t>
  </si>
  <si>
    <t>{79.8-19}</t>
  </si>
  <si>
    <t>HW!123+30-12^10(11.06)[88]{79.8}</t>
  </si>
  <si>
    <t>AL!119+12-30^7(-11.05)[88]{19}</t>
  </si>
  <si>
    <t>[4-5]</t>
  </si>
  <si>
    <t>{36.5-23.7}</t>
  </si>
  <si>
    <t>AW!120+16-9^4(7.1)[89]{36.5}</t>
  </si>
  <si>
    <t>HL!124+9-16^5(-7.11)[89]{23.7}</t>
  </si>
  <si>
    <t>Championship</t>
  </si>
  <si>
    <t>ELO Average</t>
  </si>
  <si>
    <t>[13-6]</t>
  </si>
  <si>
    <t>{51.9-19.4}</t>
  </si>
  <si>
    <t>AW!124+26-25^13(-10.94)[101]{51.9}</t>
  </si>
  <si>
    <t>HL!120+25-26^6(10.96)[101]{19.4}</t>
  </si>
  <si>
    <t>{51.7-30}</t>
  </si>
  <si>
    <t>HW!118+27-19^8(7.76)[89]{51.7}</t>
  </si>
  <si>
    <t>AL!128+19-27^9(-7.75)[89]{30}</t>
  </si>
  <si>
    <t>{84.5-20.8}</t>
  </si>
  <si>
    <t>HW!123+26-12^11(6.28)[90]{84.5}</t>
  </si>
  <si>
    <t>AL!115+12-26^6(-6.28)[90]{20.8}</t>
  </si>
  <si>
    <t>[11-8]</t>
  </si>
  <si>
    <t>{58.4-22.6}</t>
  </si>
  <si>
    <t>HW!113+21-15^11(1.72)[93]{58.4}</t>
  </si>
  <si>
    <t>AL!126+15-21^8(-1.72)[93]{22.6}</t>
  </si>
  <si>
    <t>[14-8]</t>
  </si>
  <si>
    <t>{61.2-27}</t>
  </si>
  <si>
    <t>AW!119+30-24^14(-10.39)[102]{61.2}</t>
  </si>
  <si>
    <t>HL!126+24-30^8(10.41)[102]{27}</t>
  </si>
  <si>
    <t>[12-1]</t>
  </si>
  <si>
    <t>{186.6-5.8}</t>
  </si>
  <si>
    <t>HW!115+28-3^12(6.27)[92]{186.6}</t>
  </si>
  <si>
    <t>AL!117+3-28^1(-6.26)[92]{5.8}</t>
  </si>
  <si>
    <t>[5-6]</t>
  </si>
  <si>
    <t>{78.9-16.6}</t>
  </si>
  <si>
    <t>HW!128+19-9^5(5.96)[93]{78.9}</t>
  </si>
  <si>
    <t>AL!114+9-19^6(-5.96)[93]{16.6}</t>
  </si>
  <si>
    <t>{93.1-0}</t>
  </si>
  <si>
    <t>AW!127+25-16^12(-11.17)[102]{93.1}</t>
  </si>
  <si>
    <t>HL!120+16-25^5(11.18)[102]{0}</t>
  </si>
  <si>
    <t>Disaster (10/11)</t>
  </si>
  <si>
    <t>[7-6]</t>
  </si>
  <si>
    <t>{66.5-15.4}</t>
  </si>
  <si>
    <t>Disaster (13/19)</t>
  </si>
  <si>
    <t>HW!120+30-12^7(18.7)[85]{66.5}</t>
  </si>
  <si>
    <t>AL!121+12-30^6(-18.7)[85]{15.4}</t>
  </si>
  <si>
    <t>[11-3]</t>
  </si>
  <si>
    <t>{104.6-8.1}</t>
  </si>
  <si>
    <t>AW!116+21-10^11(-5.45)[102]{104.6}</t>
  </si>
  <si>
    <t>HL!114+10-21^3(5.46)[102]{8.1}</t>
  </si>
  <si>
    <t>[13-8]</t>
  </si>
  <si>
    <t>{47.3-42.4}</t>
  </si>
  <si>
    <t>AW!122+24-21^13(-3.44)[101]{47.3}</t>
  </si>
  <si>
    <t>HL!117+21-24^8(3.44)[101]{42.4}</t>
  </si>
  <si>
    <t>{67.9-28.5}</t>
  </si>
  <si>
    <t>HW!126+32-20^8(12.77)[89]{67.9}</t>
  </si>
  <si>
    <t>AL!125+20-32^11(-12.75)[89]{28.5}</t>
  </si>
  <si>
    <t>MRL1</t>
  </si>
  <si>
    <t>MRL2</t>
  </si>
  <si>
    <t>UTL1</t>
  </si>
  <si>
    <t>UTL2</t>
  </si>
  <si>
    <t>UTL3</t>
  </si>
  <si>
    <t>Pyrite Town (highest non-finalist)</t>
  </si>
  <si>
    <t>Haruba Village (highest quarterfinalist)</t>
  </si>
  <si>
    <t>ex</t>
  </si>
  <si>
    <t>wk</t>
  </si>
  <si>
    <t>MU</t>
  </si>
  <si>
    <t>Sort Rankings</t>
  </si>
  <si>
    <t>Sort Calcs</t>
  </si>
  <si>
    <t>W1</t>
  </si>
  <si>
    <t>W2</t>
  </si>
  <si>
    <t>W3</t>
  </si>
  <si>
    <t>W4</t>
  </si>
  <si>
    <t>W5</t>
  </si>
  <si>
    <t>W6</t>
  </si>
  <si>
    <t>L5</t>
  </si>
  <si>
    <t>L6</t>
  </si>
  <si>
    <t>L1</t>
  </si>
  <si>
    <t>L2</t>
  </si>
  <si>
    <t>L3</t>
  </si>
  <si>
    <t>L4</t>
  </si>
  <si>
    <t>W7</t>
  </si>
  <si>
    <t>W8</t>
  </si>
  <si>
    <t>L7</t>
  </si>
  <si>
    <t>L8</t>
  </si>
  <si>
    <t>START OF INTERCONFERENCE 3</t>
  </si>
  <si>
    <t>START OF INTERCONFERENCE 2</t>
  </si>
  <si>
    <t>START OF INTERCONFERENCE 4</t>
  </si>
  <si>
    <t>START OF INTERCONFERENCE 1</t>
  </si>
  <si>
    <t>[11-5]</t>
  </si>
  <si>
    <t>{102.4-18.2}</t>
  </si>
  <si>
    <t>HW!114+26-12^11(3.83)[96]{102.4}</t>
  </si>
  <si>
    <t>AL!117+12-26^5(-3.83)[96]{18.2}</t>
  </si>
  <si>
    <t>Gateon Port (Semifinalist)</t>
  </si>
  <si>
    <t>[7-7]</t>
  </si>
  <si>
    <t>{32.2-39.8}</t>
  </si>
  <si>
    <t>HW!125+15-14^7(4.32)[97]{32.2}</t>
  </si>
  <si>
    <t>AL!121+14-15^7(-4.32)[97]{39.8}</t>
  </si>
  <si>
    <t>Aqua Resort (Semifinalist)</t>
  </si>
  <si>
    <t>[12-10]</t>
  </si>
  <si>
    <t>{55.1-36.7}</t>
  </si>
  <si>
    <t>AW!121+22-19^12(-2.75)[101]{55.1}</t>
  </si>
  <si>
    <t>HL!117+19-22^10(2.75)[101]{36.7}</t>
  </si>
  <si>
    <t>Fall City (Champion)</t>
  </si>
  <si>
    <t>Boyleland (Runner-up)</t>
  </si>
  <si>
    <t>U</t>
  </si>
  <si>
    <t>R</t>
  </si>
  <si>
    <t>M</t>
  </si>
  <si>
    <t>#2</t>
  </si>
  <si>
    <t>#16</t>
  </si>
  <si>
    <t>#9</t>
  </si>
  <si>
    <t>#3</t>
  </si>
  <si>
    <t>#11</t>
  </si>
  <si>
    <t>#10</t>
  </si>
  <si>
    <t>#12</t>
  </si>
  <si>
    <t>#4</t>
  </si>
  <si>
    <t>#5</t>
  </si>
  <si>
    <t>#1</t>
  </si>
  <si>
    <t>#14</t>
  </si>
  <si>
    <t>#6</t>
  </si>
  <si>
    <t>#13</t>
  </si>
  <si>
    <t>#15</t>
  </si>
  <si>
    <t>#8</t>
  </si>
  <si>
    <t>#7</t>
  </si>
  <si>
    <t>Hakuna Region</t>
  </si>
  <si>
    <t>Prism Region</t>
  </si>
  <si>
    <t>Platinum Region</t>
  </si>
  <si>
    <t>Wild Region</t>
  </si>
  <si>
    <t>Crystal Region</t>
  </si>
  <si>
    <t>Gray Region</t>
  </si>
  <si>
    <t>Emerald Region</t>
  </si>
  <si>
    <t>Mystery Region</t>
  </si>
  <si>
    <t>&lt;avg&lt;</t>
  </si>
  <si>
    <t>Change weather if end of week</t>
  </si>
  <si>
    <t>UTL*</t>
  </si>
  <si>
    <t>MRL*</t>
  </si>
  <si>
    <t>5-6</t>
  </si>
  <si>
    <t>7-8</t>
  </si>
  <si>
    <t>9-10</t>
  </si>
  <si>
    <t>11-12</t>
  </si>
  <si>
    <t>13-14</t>
  </si>
  <si>
    <t>15-16</t>
  </si>
  <si>
    <t>[50]</t>
  </si>
  <si>
    <t>PLOFF</t>
  </si>
  <si>
    <t>8 wins</t>
  </si>
  <si>
    <t>7 wins</t>
  </si>
  <si>
    <t>Rnd 1</t>
  </si>
  <si>
    <t>Rnd 2</t>
  </si>
  <si>
    <t>Rnd 3</t>
  </si>
  <si>
    <t>Rnd 4</t>
  </si>
  <si>
    <t>Matchday One (Sat)</t>
  </si>
  <si>
    <t>Matchday One (Sun)</t>
  </si>
  <si>
    <t>WEEK ONE</t>
  </si>
  <si>
    <t>WEEK TWO</t>
  </si>
  <si>
    <t>WEEK THREE</t>
  </si>
  <si>
    <t>WEEK FOUR</t>
  </si>
  <si>
    <t>WEEK FIVE</t>
  </si>
  <si>
    <t>WEEK SIX</t>
  </si>
  <si>
    <t>WEEK SEVEN</t>
  </si>
  <si>
    <t>WEEK EIGHT</t>
  </si>
  <si>
    <t>WEEK NINE</t>
  </si>
  <si>
    <t>WEEK TEN</t>
  </si>
  <si>
    <t>WEEK ELEVEN</t>
  </si>
  <si>
    <t>WEEK TWELVE</t>
  </si>
  <si>
    <t>WEEK THIRTEEN</t>
  </si>
  <si>
    <t>WEEK FOURTEEN</t>
  </si>
  <si>
    <t>FINAL RANKINGS</t>
  </si>
  <si>
    <t>WEEK TWO-A</t>
  </si>
  <si>
    <t>WEEK TWO-B</t>
  </si>
  <si>
    <t>AFTER ROUND ONE</t>
  </si>
  <si>
    <t>AFTER QUARTERFINALS</t>
  </si>
  <si>
    <t>AFTER SEMIFINALS</t>
  </si>
  <si>
    <t>FINAL STANDINGS</t>
  </si>
  <si>
    <t>WEEK FOUR (added Cups and Climate)</t>
  </si>
  <si>
    <t>WEEK SIX (PDf &gt; EXP)</t>
  </si>
  <si>
    <t>WEEK SEVEN (new spread formula)</t>
  </si>
  <si>
    <t>WEEK EIGHT (new spread implementation)</t>
  </si>
  <si>
    <t>MIDWEEK RANKING (revised rating formula)</t>
  </si>
  <si>
    <t>WEEK NINE (new D-Score formula)</t>
  </si>
  <si>
    <t>MIDWEEK RANKING (revamp, add conf. str.)</t>
  </si>
  <si>
    <t>WEEK TEN (modified SOS formula)</t>
  </si>
  <si>
    <t>FRIDAY - MW11 (modified game weights)</t>
  </si>
  <si>
    <t>FRIDAY - MW 12</t>
  </si>
  <si>
    <t>FRIDAY - MW 13</t>
  </si>
  <si>
    <t>WEEK THIRTEEN - END REGULAR SEASON</t>
  </si>
  <si>
    <t>AFTER W/M/U QUARTERFINAL</t>
  </si>
  <si>
    <t>AFTER W/M/U SEMIFINAL</t>
  </si>
  <si>
    <t>AFTER CONFERENCE CHAMPIONSHIPS</t>
  </si>
  <si>
    <t>AFTER W/M/U CHAMPIONSHIP</t>
  </si>
  <si>
    <t>AFTER PLAY-IN</t>
  </si>
  <si>
    <t>AFTER OPENING ROUND</t>
  </si>
  <si>
    <t>AFTER LR1/WQF</t>
  </si>
  <si>
    <t>AFTER LR2/WSF</t>
  </si>
  <si>
    <t>AFTER LQF/LSF/WF</t>
  </si>
  <si>
    <t>[1-0]</t>
  </si>
  <si>
    <t>[2-0]</t>
  </si>
  <si>
    <t>▲12</t>
  </si>
  <si>
    <t>[3-0]</t>
  </si>
  <si>
    <t>▲6</t>
  </si>
  <si>
    <t>[4-0]</t>
  </si>
  <si>
    <t>[5-0]</t>
  </si>
  <si>
    <t>[6-0]</t>
  </si>
  <si>
    <t>[7-0]</t>
  </si>
  <si>
    <t>[8-0]</t>
  </si>
  <si>
    <t>▲1</t>
  </si>
  <si>
    <t>NEW</t>
  </si>
  <si>
    <t>▲9</t>
  </si>
  <si>
    <t>Castelia City*</t>
  </si>
  <si>
    <t>Castelia City$</t>
  </si>
  <si>
    <t>Castelia City#</t>
  </si>
  <si>
    <t>Geosenge Town&amp;</t>
  </si>
  <si>
    <t>▲10</t>
  </si>
  <si>
    <t>▲2</t>
  </si>
  <si>
    <t>▲3</t>
  </si>
  <si>
    <t>Cinnabar Island*</t>
  </si>
  <si>
    <t>Cinnabar Island*W</t>
  </si>
  <si>
    <t>▼1</t>
  </si>
  <si>
    <t>Geosenge Town*</t>
  </si>
  <si>
    <t>Geosenge Town$</t>
  </si>
  <si>
    <t>Geosenge Town#</t>
  </si>
  <si>
    <t>Lumiose City*</t>
  </si>
  <si>
    <t>Resort Area*U</t>
  </si>
  <si>
    <t>▼2</t>
  </si>
  <si>
    <t>[6-1]</t>
  </si>
  <si>
    <t>[7-1]</t>
  </si>
  <si>
    <t>▲18</t>
  </si>
  <si>
    <t>▲14</t>
  </si>
  <si>
    <t>▲5</t>
  </si>
  <si>
    <t>Rustboro City*</t>
  </si>
  <si>
    <t>Santalune City+</t>
  </si>
  <si>
    <t>Solaceon Town$</t>
  </si>
  <si>
    <t>Resort Area*</t>
  </si>
  <si>
    <t>Resort Area*U+++</t>
  </si>
  <si>
    <t>Saffron City***</t>
  </si>
  <si>
    <t>▲16</t>
  </si>
  <si>
    <t>▲19</t>
  </si>
  <si>
    <t>Rustboro City$</t>
  </si>
  <si>
    <t>Oreburgh City+</t>
  </si>
  <si>
    <t>▲4</t>
  </si>
  <si>
    <t>South Lakes*</t>
  </si>
  <si>
    <t>Kala'e Bay*</t>
  </si>
  <si>
    <t>Kala'e Bay*+</t>
  </si>
  <si>
    <t>[4-1]</t>
  </si>
  <si>
    <t>[5-1]</t>
  </si>
  <si>
    <t>▲ 1</t>
  </si>
  <si>
    <t>▼4</t>
  </si>
  <si>
    <t>▼3</t>
  </si>
  <si>
    <t>[2-1]</t>
  </si>
  <si>
    <t>▲8</t>
  </si>
  <si>
    <t>[3-2]</t>
  </si>
  <si>
    <t>▼ 1</t>
  </si>
  <si>
    <t>Solaceon Town*</t>
  </si>
  <si>
    <t>Castelia City*M</t>
  </si>
  <si>
    <t>[3-1]</t>
  </si>
  <si>
    <t>▲7</t>
  </si>
  <si>
    <t>Viridian City*</t>
  </si>
  <si>
    <t>▼6</t>
  </si>
  <si>
    <t>[4-3]</t>
  </si>
  <si>
    <t>[5-3]</t>
  </si>
  <si>
    <t>▲11</t>
  </si>
  <si>
    <t>▼7</t>
  </si>
  <si>
    <t>▲13</t>
  </si>
  <si>
    <t>▼5</t>
  </si>
  <si>
    <t>[6-2]</t>
  </si>
  <si>
    <t>▼9</t>
  </si>
  <si>
    <t>[1-1]</t>
  </si>
  <si>
    <t>[3-3]</t>
  </si>
  <si>
    <t>Ever Grande City*</t>
  </si>
  <si>
    <t>[2-2]</t>
  </si>
  <si>
    <t>▼10</t>
  </si>
  <si>
    <t>[5-2]</t>
  </si>
  <si>
    <t>Paniola Town*</t>
  </si>
  <si>
    <t>▼13</t>
  </si>
  <si>
    <t>▼11</t>
  </si>
  <si>
    <t>#17</t>
  </si>
  <si>
    <t>▼8</t>
  </si>
  <si>
    <t>#18</t>
  </si>
  <si>
    <t>[4-2]</t>
  </si>
  <si>
    <t>#19</t>
  </si>
  <si>
    <t>▼12</t>
  </si>
  <si>
    <t>#20</t>
  </si>
  <si>
    <t>#21</t>
  </si>
  <si>
    <t>▼16</t>
  </si>
  <si>
    <t>▼17</t>
  </si>
  <si>
    <t>#22</t>
  </si>
  <si>
    <t>▼19</t>
  </si>
  <si>
    <t>#23</t>
  </si>
  <si>
    <t>#24</t>
  </si>
  <si>
    <t>▼20</t>
  </si>
  <si>
    <t>#25</t>
  </si>
  <si>
    <t>▼18</t>
  </si>
  <si>
    <t>▲</t>
  </si>
  <si>
    <t>*conference champion</t>
  </si>
  <si>
    <t>Wk 8</t>
  </si>
  <si>
    <t>Wk 7</t>
  </si>
  <si>
    <t>Wk 9</t>
  </si>
  <si>
    <t>▼</t>
  </si>
  <si>
    <t>+wildcard quarterfinalist</t>
  </si>
  <si>
    <t>Cinnabar Island - 1.0136, reduced (3&gt;8)</t>
  </si>
  <si>
    <t>Cinnabar Island - 1.0133, reduced (3&gt;8)</t>
  </si>
  <si>
    <t>Cinnabar Island - 1.0154, reduced (3&gt;8)</t>
  </si>
  <si>
    <t>Cinnabar Island - 1.0241, reduced (3&gt;11)</t>
  </si>
  <si>
    <t>Cinnabar Island - 1.0222, reduced (3&gt;10)</t>
  </si>
  <si>
    <t>Cinnabar Island - 1.0321, reduced (3&gt;13)</t>
  </si>
  <si>
    <t>Cinnabar Island - 1.0334, reduced (3&gt;14)</t>
  </si>
  <si>
    <t>Cinnabar Island - 1.0302, reduced (3&gt;13)</t>
  </si>
  <si>
    <t>Cinnabar Island - 1.0189, reduced (3&gt;9)</t>
  </si>
  <si>
    <t>$semifinalist</t>
  </si>
  <si>
    <t>First Indigo Conference team to be #1</t>
  </si>
  <si>
    <t>First Lanakila Conference team to be #1</t>
  </si>
  <si>
    <t>.000836 difference between #1 and #2</t>
  </si>
  <si>
    <t>.000826 difference between #1 and #2</t>
  </si>
  <si>
    <t>*conference champions</t>
  </si>
  <si>
    <t>+++ World Champion</t>
  </si>
  <si>
    <t>#finalist</t>
  </si>
  <si>
    <t>&amp;champion</t>
  </si>
  <si>
    <t>.008273 difference between #1 and #3</t>
  </si>
  <si>
    <t>WMU Champions</t>
  </si>
  <si>
    <t>+ World Runner-up</t>
  </si>
  <si>
    <t>BG</t>
  </si>
  <si>
    <t>CH</t>
  </si>
  <si>
    <t>DI</t>
  </si>
  <si>
    <t>EJ</t>
  </si>
  <si>
    <t>{72.8-16.9}</t>
  </si>
  <si>
    <t>AW!33+26-13^11(7.5)[23]{72.8}1820</t>
  </si>
  <si>
    <t>HL!39+13-26^5(-7.5)[23]{16.9}1618</t>
  </si>
  <si>
    <t>D1 8/14</t>
  </si>
  <si>
    <t>{105.8-12.9}</t>
  </si>
  <si>
    <t>{59.9-16.7}</t>
  </si>
  <si>
    <t>First ever negative game rating</t>
  </si>
  <si>
    <t>HW!79+26-18^12(1.04)[-4]{59.9}1666</t>
  </si>
  <si>
    <t>AL!75+18-26^9(-1.04)[-4]{16.7}1655</t>
  </si>
  <si>
    <t>[9-8]</t>
  </si>
  <si>
    <t>{51.4-21.5}</t>
  </si>
  <si>
    <t>HW!110+21-13^9(5.31)[6]{51.4}1751</t>
  </si>
  <si>
    <t>AL!105+13-21^8(-5.31)[6]{21.5}1600</t>
  </si>
  <si>
    <t>D2 8/15</t>
  </si>
  <si>
    <t>{88-15.2}</t>
  </si>
  <si>
    <t>AW!123+32-15^8(10.02)[46]{88}1827</t>
  </si>
  <si>
    <t>HL!125+15-32^7(-10.02)[46]{15.2}1772</t>
  </si>
  <si>
    <t>Phoenix Conference debut</t>
  </si>
  <si>
    <t>[13-9]</t>
  </si>
  <si>
    <t>{99-19.5}</t>
  </si>
  <si>
    <t>AW!2+35-20^13(1.99)[9]{99}1767</t>
  </si>
  <si>
    <t>HL!5+20-35^9(-1.99)[9]{19.5}1629</t>
  </si>
  <si>
    <t>{108.5-8.3}</t>
  </si>
  <si>
    <t>HW!85+32-13^12(4.09)[10]{108.5}1772</t>
  </si>
  <si>
    <t>AL!83+13-32^9(-4.09)[10]{8.3}1655</t>
  </si>
  <si>
    <t>[13-4]</t>
  </si>
  <si>
    <t>{41.6-30.7}</t>
  </si>
  <si>
    <t>Viridian: GW 4pt! @ 55:00</t>
  </si>
  <si>
    <t>HW!10+21-17^13(-2.29)[17]{41.6}1718</t>
  </si>
  <si>
    <t>AL!16+17-21^4(2.29)[17]{30.7}1726</t>
  </si>
  <si>
    <t>jump to 80</t>
  </si>
  <si>
    <t>jump back</t>
  </si>
  <si>
    <t>[4-7]</t>
  </si>
  <si>
    <t>{51.6-33.1}</t>
  </si>
  <si>
    <t>AW!84+19-14^4(8.62)[37]{51.6}1839</t>
  </si>
  <si>
    <t>HL!88+14-19^7(-8.62)[37]{33.1}1625</t>
  </si>
  <si>
    <t>Verdanturf: GW 1pt+1 @ 61:10</t>
  </si>
  <si>
    <t>{30.6-34.1}</t>
  </si>
  <si>
    <t>AW!20+19-18^12(-1.7)[5]{30.6}1665</t>
  </si>
  <si>
    <t>HL!24+18-19^9(1.7)[5]{34.1}1691</t>
  </si>
  <si>
    <t>{48.2-27.9}</t>
  </si>
  <si>
    <t>AW!15+23-19^9(3.49)[18]{48.2}1845</t>
  </si>
  <si>
    <t>HL!11+19-23^11(-3.49)[18]{27.9}1614</t>
  </si>
  <si>
    <t>[11-9]</t>
  </si>
  <si>
    <t>{57.3-20}</t>
  </si>
  <si>
    <t>HW!46+25-20^11(1.94)[7]{57.3}1683</t>
  </si>
  <si>
    <t>AL!41+20-25^9(-1.94)[7]{20}1669</t>
  </si>
  <si>
    <t>{52.4-16.4}</t>
  </si>
  <si>
    <t>HW!22+13-8^5(4.89)[18]{52.4}1757</t>
  </si>
  <si>
    <t>AL!19+8-13^6(-4.89)[18]{16.4}1664</t>
  </si>
  <si>
    <t>[12-8]</t>
  </si>
  <si>
    <t>{82.6-14.5}</t>
  </si>
  <si>
    <t>AW!26+29-16^12(4.7)[34]{82.6}1823</t>
  </si>
  <si>
    <t>HL!30+16-29^8(-4.7)[34]{14.5}1690</t>
  </si>
  <si>
    <t>[12-11]</t>
  </si>
  <si>
    <t>{86.7-25.4}</t>
  </si>
  <si>
    <t>HW!95+26-16^12(4.55)[20]{86.7}1775</t>
  </si>
  <si>
    <t>AL!92+16-26^11(-4.55)[20]{25.4}1703</t>
  </si>
  <si>
    <t>{62.1-15.6}</t>
  </si>
  <si>
    <t>HW!102+16-10^8(-0.88)[20]{62.1}1696</t>
  </si>
  <si>
    <t>AL!98+10-16^4(0.88)[20]{15.6}1719</t>
  </si>
  <si>
    <t>[6-7]</t>
  </si>
  <si>
    <t>{35.2-21.9}</t>
  </si>
  <si>
    <t>HW!128+12-10^6(2.15)[37]{35.2}1809</t>
  </si>
  <si>
    <t>AL!124+10-12^7(-2.15)[37]{21.9}1787</t>
  </si>
  <si>
    <t>{57.2-20.1}</t>
  </si>
  <si>
    <t>HW!54+20-13^9(4.91)[51]{57.2}1849</t>
  </si>
  <si>
    <t>AL!49+13-20^7(-4.91)[51]{20.1}1754</t>
  </si>
  <si>
    <t>{68.1-17.9}</t>
  </si>
  <si>
    <t>HW!63+19-11^12(3.4)[46]{68.1}1808</t>
  </si>
  <si>
    <t>AL!57+11-19^9(-3.4)[46]{17.9}1737</t>
  </si>
  <si>
    <t>Cocona: GW 2pt+1 @ 55:20</t>
  </si>
  <si>
    <t>[12-6]</t>
  </si>
  <si>
    <t>{81.9-21.3}</t>
  </si>
  <si>
    <t>AW!122+25-22^12(-6.74)[72]{81.9}1812</t>
  </si>
  <si>
    <t>HL!126+22-25^6(6.74)[72]{21.3}1791</t>
  </si>
  <si>
    <t>[7-9]</t>
  </si>
  <si>
    <t>{55.9-36.6}</t>
  </si>
  <si>
    <t>AW!34+19-15^7(2.44)[58]{55.9}1829</t>
  </si>
  <si>
    <t>HL!38+15-19^9(-2.44)[58]{36.6}1765</t>
  </si>
  <si>
    <t>[9-4]</t>
  </si>
  <si>
    <t>{100.3-5.6}</t>
  </si>
  <si>
    <t>AW!76+19-9^9(-2.05)[39]{100.3}1773</t>
  </si>
  <si>
    <t>HL!77+9-19^4(2.05)[39]{5.6}1731</t>
  </si>
  <si>
    <t>Snowpoint: GW 1pt @ 58:50</t>
  </si>
  <si>
    <t>[9-12]</t>
  </si>
  <si>
    <t>{38.3-40.1}</t>
  </si>
  <si>
    <t>AW!35+23-22^9(3.12)[67]{38.3}1868</t>
  </si>
  <si>
    <t>HL!40+22-23^12(-3.12)[67]{40.1}1775</t>
  </si>
  <si>
    <t>{61.2-30.8}</t>
  </si>
  <si>
    <t>HW!55+20-12^11(3.56)[56]{61.2}1808</t>
  </si>
  <si>
    <t>AL!51+12-20^6(-3.56)[56]{30.8}1698</t>
  </si>
  <si>
    <t>D3 8/16</t>
  </si>
  <si>
    <t>per day</t>
  </si>
  <si>
    <t>{35.8-31.1}</t>
  </si>
  <si>
    <t>HW!53+17-16^8(4.85)[33]{35.8}1801</t>
  </si>
  <si>
    <t>AL!52+16-17^7(-4.85)[33]{31.1}1691</t>
  </si>
  <si>
    <r>
      <rPr>
        <b/>
        <sz val="11"/>
        <color theme="1"/>
        <rFont val="Calibri"/>
        <family val="2"/>
        <scheme val="minor"/>
      </rPr>
      <t>OT</t>
    </r>
    <r>
      <rPr>
        <sz val="11"/>
        <color theme="1"/>
        <rFont val="Calibri"/>
        <family val="2"/>
        <scheme val="minor"/>
      </rPr>
      <t xml:space="preserve"> - 14[9-6]</t>
    </r>
  </si>
  <si>
    <t>{96.6-0}</t>
  </si>
  <si>
    <t>HW!96+21-14^13(0.29)[60]{96.6}1872</t>
  </si>
  <si>
    <t>AL!90+14-21^6(-0.29)[60]{0}1796</t>
  </si>
  <si>
    <t>Coumarine: GW 4pt! @ 56:40</t>
  </si>
  <si>
    <t>{43.5-11.5}</t>
  </si>
  <si>
    <t>AW!65+16-12^9(0.62)[57]{43.5}1828</t>
  </si>
  <si>
    <t>HL!70+12-16^7(-0.62)[57]{11.5}1755</t>
  </si>
  <si>
    <t>{66.5-7.1}</t>
  </si>
  <si>
    <t>AW!89+21-14^12(-6.31)[78]{66.5}1798</t>
  </si>
  <si>
    <t>HL!94+14-21^5(6.31)[78]{7.1}1865</t>
  </si>
  <si>
    <t>[12-7]</t>
  </si>
  <si>
    <t>{49.2-17.6}</t>
  </si>
  <si>
    <t>HW!61+21-18^12(-3.71)[78]{49.2}1794</t>
  </si>
  <si>
    <t>AL!59+18-21^7(3.71)[78]{17.6}1955</t>
  </si>
  <si>
    <t>{101.1-11.9}</t>
  </si>
  <si>
    <t>HW!62+25-14^14(4.86)[45]{101.1}1811</t>
  </si>
  <si>
    <t>AL!60+14-25^7(-4.86)[45]{11.9}1709</t>
  </si>
  <si>
    <t>{62.6-17.3}</t>
  </si>
  <si>
    <t>AW!73+21-17^11(-5.7)[47]{62.6}1757</t>
  </si>
  <si>
    <t>HL!78+17-21^5(5.7)[47]{17.3}1808</t>
  </si>
  <si>
    <t>{32.3-36.2}</t>
  </si>
  <si>
    <t>AW!3+15-14^8(3.48)[77]{32.3}1876</t>
  </si>
  <si>
    <t>HL!8+14-15^8(-3.48)[77]{36.2}1783</t>
  </si>
  <si>
    <t>[13-5]</t>
  </si>
  <si>
    <t>D4 8/17</t>
  </si>
  <si>
    <t>{100.1-13.3}</t>
  </si>
  <si>
    <t>HW!101+23-10^13(2.63)[12]{100.1}1732</t>
  </si>
  <si>
    <t>AL!97+10-23^5(-2.63)[12]{13.3}1663</t>
  </si>
  <si>
    <t>{90.7-27.6}</t>
  </si>
  <si>
    <t>HW!69+30-15^11(6.71)[36]{90.7}1842</t>
  </si>
  <si>
    <t>AL!66+15-30^8(-6.71)[36]{27.6}1707</t>
  </si>
  <si>
    <t>{78.8-12.3}</t>
  </si>
  <si>
    <t>HW!86+24-17^11(-6.01)[48]{78.8}1707</t>
  </si>
  <si>
    <t>AL!81+17-24^6(6.01)[48]{12.3}1812</t>
  </si>
  <si>
    <t>[15-5]</t>
  </si>
  <si>
    <t>{66.7-10.2}</t>
  </si>
  <si>
    <t>AW!106+24-17^15(-10.08)[62]{66.7}1724</t>
  </si>
  <si>
    <t>HL!112+17-24^5(10.08)[62]{10.2}1909</t>
  </si>
  <si>
    <t>AL!114+12-36^7(-11.41)[41]{12.9}1773</t>
  </si>
  <si>
    <t>[8-3]</t>
  </si>
  <si>
    <t>{85.4-11.2}</t>
  </si>
  <si>
    <t>AW!91+15-7^8(-1.38)[17]{85.4}1730</t>
  </si>
  <si>
    <t>HL!93+7-15^3(1.38)[17]{11.2}1654</t>
  </si>
  <si>
    <t>D5 8/22</t>
  </si>
  <si>
    <t>{103.6-15}</t>
  </si>
  <si>
    <t>HW!120+32-13^8(8.07)[52]{103.6}1821</t>
  </si>
  <si>
    <t>AL!116+13-32^9(-8.07)[52]{15}1778</t>
  </si>
  <si>
    <t>{88.9-12.6}</t>
  </si>
  <si>
    <t>HW!45+22-15^13(-5.97)[63]{88.9}1713</t>
  </si>
  <si>
    <t>AL!43+15-22^5(5.97)[63]{12.6}1904</t>
  </si>
  <si>
    <t>{41.8-20.9}</t>
  </si>
  <si>
    <t>HW!119+16-14^9(-4.16)[54]{41.8}1806</t>
  </si>
  <si>
    <t>AL!115+14-16^7(4.16)[54]{20.9}1792</t>
  </si>
  <si>
    <t>{56.2-23.4}</t>
  </si>
  <si>
    <t>D6 9/4</t>
  </si>
  <si>
    <t>AW!100+27-26^13(-5)[55]{56.2}1763</t>
  </si>
  <si>
    <t>HL!104+26-27^9(5)[55]{23.4}1815</t>
  </si>
  <si>
    <t>Spikemuth: GW 4pt! @ 63:90</t>
  </si>
  <si>
    <t>{74.2-4.1}</t>
  </si>
  <si>
    <t>HW!29+20-13^12(-4.55)[66]{74.2}1765</t>
  </si>
  <si>
    <t>AL!28+13-20^6(4.55)[66]{4.1}1849</t>
  </si>
  <si>
    <t>{63.7-21.6}</t>
  </si>
  <si>
    <t>HW!37+18-14^11(1.17)[61]{63.7}1781</t>
  </si>
  <si>
    <t>AL!36+14-18^8(-1.17)[61]{21.6}1751</t>
  </si>
  <si>
    <t>{48.3-30.8}</t>
  </si>
  <si>
    <t>AW!99+16-13^8(-0.9)[69]{48.3}1849</t>
  </si>
  <si>
    <t>HL!103+13-16^8(0.9)[69]{30.8}1862</t>
  </si>
  <si>
    <t>{73-18.4}</t>
  </si>
  <si>
    <t>AW!108+15-10^8(0.54)[78]{73}1892</t>
  </si>
  <si>
    <t>HL!109+10-15^5(-0.54)[78]{18.4}1831</t>
  </si>
  <si>
    <r>
      <rPr>
        <b/>
        <sz val="11"/>
        <color theme="1"/>
        <rFont val="Calibri"/>
        <family val="2"/>
        <scheme val="minor"/>
      </rPr>
      <t>OT</t>
    </r>
    <r>
      <rPr>
        <sz val="11"/>
        <color theme="1"/>
        <rFont val="Calibri"/>
        <family val="2"/>
        <scheme val="minor"/>
      </rPr>
      <t xml:space="preserve"> - 15[8-8]</t>
    </r>
  </si>
  <si>
    <t>[10-9]</t>
  </si>
  <si>
    <t>{42-28.7}</t>
  </si>
  <si>
    <t>HW!71+18-16^10(0.48)[76]{42}1928</t>
  </si>
  <si>
    <t>AL!67+16-18^9(-0.48)[76]{28.7}1855</t>
  </si>
  <si>
    <t>{106-19.1}</t>
  </si>
  <si>
    <t>HW!12+22-10^12(-0.5)[82]{106}1885</t>
  </si>
  <si>
    <t>AL!14+10-22^5(0.5)[82]{19.1}1874</t>
  </si>
  <si>
    <t>Littleroot: GT 3pt! @ 60:70, Fallarbor: GW 4pt$ @ 62:80</t>
  </si>
  <si>
    <t>[10-8]</t>
  </si>
  <si>
    <t>{63.3-24.1}</t>
  </si>
  <si>
    <t>AW!18+21-17^10(-1.8)[85]{63.3}1863</t>
  </si>
  <si>
    <t>HL!21+17-21^8(1.8)[85]{24.1}1807</t>
  </si>
  <si>
    <t>D7 9/5</t>
  </si>
  <si>
    <t>{136.2-10.5}</t>
  </si>
  <si>
    <t>AW!113+38-9^10(9.11)[54]{136.2}1836</t>
  </si>
  <si>
    <t>HL!117+9-38^6(-9.11)[54]{10.5}1766</t>
  </si>
  <si>
    <t>{74.9-28.5}</t>
  </si>
  <si>
    <t>HW!127+22-14^8(7.18)[71]{74.9}1819</t>
  </si>
  <si>
    <t>AL!121+14-22^9(-7.18)[71]{28.5}1789</t>
  </si>
  <si>
    <t>[4-6]</t>
  </si>
  <si>
    <t>{35.1-23}</t>
  </si>
  <si>
    <t>HW!7+13-9^4(9.25)[64]{35.1}1986</t>
  </si>
  <si>
    <t>AL!1+9-13^6(-9.25)[64]{23}1742</t>
  </si>
  <si>
    <t>{77.2-23.3}</t>
  </si>
  <si>
    <t>HW!23+23-12^9(2.93)[84]{77.2}1948</t>
  </si>
  <si>
    <t>AL!17+12-23^6(-2.93)[84]{23.3}1949</t>
  </si>
  <si>
    <t>{134-8.2}</t>
  </si>
  <si>
    <t>D8 9/11</t>
  </si>
  <si>
    <t>AW!27+33-7^12(9.79)[61]{134}1936</t>
  </si>
  <si>
    <t>HL!32+7-33^5(-9.79)[61]{8.2}1696</t>
  </si>
  <si>
    <t>[6-5]</t>
  </si>
  <si>
    <t>{53.2-15.8}</t>
  </si>
  <si>
    <t>HW!48+13-7^6(5.08)[85]{53.2}2009</t>
  </si>
  <si>
    <t>AL!44+7-13^5(-5.08)[85]{15.8}1930</t>
  </si>
  <si>
    <t>[4-11]</t>
  </si>
  <si>
    <t>{23.9-37}</t>
  </si>
  <si>
    <t>AW!74+20-19^4(10.96)[59]{23.9}2004</t>
  </si>
  <si>
    <t>HL!80+19-20^11(-10.96)[59]{37}1681</t>
  </si>
  <si>
    <t>{62-16.8}</t>
  </si>
  <si>
    <t>HW!64+21-12^6(8.41)[74]{62}1988</t>
  </si>
  <si>
    <t>AL!58+12-21^7(-8.41)[74]{16.8}1790</t>
  </si>
  <si>
    <t>{37.8-21.7}</t>
  </si>
  <si>
    <t>HW!6+13-9^4(7.11)[73]{37.8}1890</t>
  </si>
  <si>
    <t>AL!4+9-13^6(-7.11)[73]{21.7}1761</t>
  </si>
  <si>
    <t>{88.7-13.4}</t>
  </si>
  <si>
    <t>HW!111+35-14^9(17.9)[45]{88.7}2063</t>
  </si>
  <si>
    <t>AL!107+14-35^9(-17.9)[45]{13.4}1652</t>
  </si>
  <si>
    <t>[10-2]</t>
  </si>
  <si>
    <t>{215.9-3.5}</t>
  </si>
  <si>
    <t>D9 9/16</t>
  </si>
  <si>
    <t>HW!31+22-2^10(5.87)[78]{215.9}1927</t>
  </si>
  <si>
    <t>AL!25+2-22^2(-5.87)[78]{3.5}1838</t>
  </si>
  <si>
    <t>{94.8-15.7}</t>
  </si>
  <si>
    <t>AW!50+29-10^9(10.6)[61]{94.8}2064</t>
  </si>
  <si>
    <t>HL!56+10-29^7(-10.6)[61]{15.7}1707</t>
  </si>
  <si>
    <t>{106.1-17.7}</t>
  </si>
  <si>
    <t>HW!9+39-15^11(16.87)[60]{106.1}2062</t>
  </si>
  <si>
    <t>AL!13+15-39^8(-16.87)[60]{17.7}1726</t>
  </si>
  <si>
    <t>{90.5-13.7}</t>
  </si>
  <si>
    <t>AW!68+32-9^7(13.97)[60]{90.5}2153</t>
  </si>
  <si>
    <t>HL!72+9-32^6(-13.97)[60]{13.7}1738</t>
  </si>
  <si>
    <t>{42.8-48.8}</t>
  </si>
  <si>
    <t>Kala'e: GW 3pt#+1 @ 63:60</t>
  </si>
  <si>
    <t>AW!82+27-23^9(8.81)[75]{42.8}2118</t>
  </si>
  <si>
    <t>HL!87+23-27^12(-8.81)[75]{48.8}1790</t>
  </si>
  <si>
    <t>{82.3-17.7}</t>
  </si>
  <si>
    <t>HW!47+33-13^10(17.6)[50]{82.3}2182</t>
  </si>
  <si>
    <t>AL!42+13-33^9(-17.6)[50]{17.7}1674</t>
  </si>
  <si>
    <t>Matchday Two (Sat)</t>
  </si>
  <si>
    <t>Matchday Two (Sun)</t>
  </si>
  <si>
    <t>HW!118+36-12^8(11.41)[41]{105.8}1822</t>
  </si>
  <si>
    <t>{36-31}</t>
  </si>
  <si>
    <t>AW!33+26-15^7(13.45)[44]{36}2013</t>
  </si>
  <si>
    <t>HL!44+15-26^7(-13.45)[44]{31}1614</t>
  </si>
  <si>
    <t>{44.7-34.6}</t>
  </si>
  <si>
    <t>AW!118+25-18^9(3.14)[7]{44.7}1802</t>
  </si>
  <si>
    <t>HL!128+18-25^10(-3.14)[7]{34.6}1758</t>
  </si>
  <si>
    <t>{28.6-30.7}</t>
  </si>
  <si>
    <t>HW!111+17-15^4(11.15)[39]{28.6}1854</t>
  </si>
  <si>
    <t>AL!103+15-17^7(-11.15)[39]{30.7}1647</t>
  </si>
  <si>
    <t>[13-2]</t>
  </si>
  <si>
    <t>{129.4-0}</t>
  </si>
  <si>
    <t>HW!95+21-4^13(-1.5)[2]{129.4}1674</t>
  </si>
  <si>
    <t>AL!85+4-21^2(1.5)[2]{0}1684</t>
  </si>
  <si>
    <t>D10 9/23</t>
  </si>
  <si>
    <t>{39.9-27}</t>
  </si>
  <si>
    <t>D11 9/25</t>
  </si>
  <si>
    <t>HW!110+23-21^9(7.42)[12]{39.9}1768</t>
  </si>
  <si>
    <t>AL!104+21-23^9(-7.42)[12]{27}1595</t>
  </si>
  <si>
    <t>[16-1]</t>
  </si>
  <si>
    <t>{307.7-0}</t>
  </si>
  <si>
    <t>AW!69+34-3^16(-3.39)[6]{307.7}1688</t>
  </si>
  <si>
    <t>HL!79+3-34^1(3.39)[6]{0}1674</t>
  </si>
  <si>
    <t>{58.7-4.3}</t>
  </si>
  <si>
    <t>AW!2+19-13^8(0.32)[3]{58.7}1630</t>
  </si>
  <si>
    <t>HL!15+13-19^7(-0.32)[3]{4.3}1613</t>
  </si>
  <si>
    <t>{37.3-33.5}</t>
  </si>
  <si>
    <t>AW!113+19-18^9(-1.57)[1]{37.3}1784</t>
  </si>
  <si>
    <t>HL!123+18-19^8(1.57)[1]{33.5}1754</t>
  </si>
  <si>
    <t>{88-11.9}</t>
  </si>
  <si>
    <t>AW!20+23-12^10(-2.12)[8]{88}1714</t>
  </si>
  <si>
    <t>HL!27+12-23^7(2.12)[8]{11.9}1673</t>
  </si>
  <si>
    <t>[5-11]</t>
  </si>
  <si>
    <t>{51.7-26.7}</t>
  </si>
  <si>
    <t>HW!47+21-16^5(10.26)[45]{51.7}1873</t>
  </si>
  <si>
    <t>AL!40+16-21^11(-10.26)[45]{26.7}1669</t>
  </si>
  <si>
    <t>{87.2-8.9}</t>
  </si>
  <si>
    <t>HW!46+26-15^10(5.53)[30]{87.2}1761</t>
  </si>
  <si>
    <t>AL!37+15-26^8(-5.53)[30]{8.9}1659</t>
  </si>
  <si>
    <t>{50.8-24.4}</t>
  </si>
  <si>
    <t>AW!84+14-9^6(6.36)[31]{50.8}1879</t>
  </si>
  <si>
    <t>HL!90+9-14^7(-6.36)[31]{24.4}1618</t>
  </si>
  <si>
    <t>{69.9-16.2}</t>
  </si>
  <si>
    <t>AW!22+20-14^11(2.29)[23]{69.9}1847</t>
  </si>
  <si>
    <t>HL!31+14-20^7(-2.29)[23]{16.2}1655</t>
  </si>
  <si>
    <t>{41.7-19.2}</t>
  </si>
  <si>
    <t>AW!101+22-15^10(2.93)[15]{41.7}1738</t>
  </si>
  <si>
    <t>HL!112+15-22^9(-2.93)[15]{19.2}1649</t>
  </si>
  <si>
    <t>{111.3-14.3}</t>
  </si>
  <si>
    <t>HW!26+38-13^13(13.44)[49]{111.3}1955</t>
  </si>
  <si>
    <t>AL!17+13-38^6(-13.44)[49]{14.3}1683</t>
  </si>
  <si>
    <t>[15-6]</t>
  </si>
  <si>
    <t>{57-20.3}</t>
  </si>
  <si>
    <t>AW!66+24-22^15(-8.61)[49]{57}1684</t>
  </si>
  <si>
    <t>HL!75+22-24^6(8.61)[49]{20.3}1824</t>
  </si>
  <si>
    <t>{90.9-20.3}</t>
  </si>
  <si>
    <t>HW!122+26-14^12(-0.95)[64]{90.9}1820</t>
  </si>
  <si>
    <t>AL!115+14-26^7(0.95)[64]{20.3}1777</t>
  </si>
  <si>
    <t>D12 9/26</t>
  </si>
  <si>
    <t>[6-4]</t>
  </si>
  <si>
    <t>{53.2-7.3}</t>
  </si>
  <si>
    <t>HW!43+12-6^6(-0.17)[34]{53.2}1775</t>
  </si>
  <si>
    <t>AL!34+6-12^4(0.17)[34]{7.3}1703</t>
  </si>
  <si>
    <t>{85.3-13.6}</t>
  </si>
  <si>
    <t>HW!73+15-7^8(-0.11)[48]{85.3}1770</t>
  </si>
  <si>
    <t>AL!65+7-15^4(0.11)[48]{13.6}1793</t>
  </si>
  <si>
    <t>{47.4-24.4}</t>
  </si>
  <si>
    <t>AW!5+22-17^12(-1.46)[40]{47.4}1857</t>
  </si>
  <si>
    <t>HL!11+17-22^8(1.46)[40]{24.4}1755</t>
  </si>
  <si>
    <t>{61.9-16.9}</t>
  </si>
  <si>
    <t>AW!83+18-9^11(-0.87)[42]{61.9}1792</t>
  </si>
  <si>
    <t>HL!92+9-18^6(0.87)[42]{16.9}1755</t>
  </si>
  <si>
    <t>[7-8]</t>
  </si>
  <si>
    <t>{58.3-25.1}</t>
  </si>
  <si>
    <t>AW!35+23-13^7(10.31)[69]{58.3}2186</t>
  </si>
  <si>
    <t>HL!42+13-23^8(-10.31)[69]{25.1}1771</t>
  </si>
  <si>
    <t>{41.8-24}</t>
  </si>
  <si>
    <t>AW!19+18-14^7(7.2)[69]{41.8}1936</t>
  </si>
  <si>
    <t>HL!25+14-18^8(-7.2)[69]{24}1748</t>
  </si>
  <si>
    <t>{71.5-16.6}</t>
  </si>
  <si>
    <t>AW!120+24-15^11(1.93)[24]{71.5}1806</t>
  </si>
  <si>
    <t>HL!127+15-24^6(-1.93)[24]{16.6}1761</t>
  </si>
  <si>
    <t>[5-5]</t>
  </si>
  <si>
    <t>{24.8-31.5}</t>
  </si>
  <si>
    <t>D13 10/7</t>
  </si>
  <si>
    <t>HW!28+9-8^5(1.7)[60]{24.8}1815</t>
  </si>
  <si>
    <t>AL!18+8-9^5(-1.7)[60]{31.5}1757</t>
  </si>
  <si>
    <t>[8-2]</t>
  </si>
  <si>
    <t>{84.4-0}</t>
  </si>
  <si>
    <t>DISASTER LOSS (4/10)</t>
  </si>
  <si>
    <t>AW!72+12-7^8(-10.45)[86]{84.4}1797</t>
  </si>
  <si>
    <t>HL!77+7-12^2(10.45)[86]{0}2129</t>
  </si>
  <si>
    <t>[9-3]</t>
  </si>
  <si>
    <t>{91.2-15.9}</t>
  </si>
  <si>
    <t>AW!6+15-7^9(1.48)[69]{91.2}1886</t>
  </si>
  <si>
    <t>HL!12+7-15^3(-1.48)[69]{15.9}1749</t>
  </si>
  <si>
    <t>{45.5-26.1}</t>
  </si>
  <si>
    <t>HW!96+23-16^8(7.73)[67]{45.5}1849</t>
  </si>
  <si>
    <t>AL!88+16-23^7(-7.73)[67]{26.1}1786</t>
  </si>
  <si>
    <t>WWW</t>
  </si>
  <si>
    <t>WWL</t>
  </si>
  <si>
    <t>WLW</t>
  </si>
  <si>
    <t>LWW</t>
  </si>
  <si>
    <t>WLL</t>
  </si>
  <si>
    <t>LWL</t>
  </si>
  <si>
    <t>LLL</t>
  </si>
  <si>
    <t>LLW</t>
  </si>
  <si>
    <t>{50.2-35.8}</t>
  </si>
  <si>
    <t>HW!124+19-14^6(6.61)[69]{50.2}1833</t>
  </si>
  <si>
    <t>AL!114+14-19^8(-6.61)[69]{35.8}1798</t>
  </si>
  <si>
    <t>[9-5]</t>
  </si>
  <si>
    <t>{97.5-6.8}</t>
  </si>
  <si>
    <t>AW!52+16-7^9(0.49)[58]{97.5}1825</t>
  </si>
  <si>
    <t>HL!57+7-16^5(-0.49)[58]{6.8}1784</t>
  </si>
  <si>
    <t>{35.7-31}</t>
  </si>
  <si>
    <t>AW!55+15-13^8(-0.48)[48]{35.7}1800</t>
  </si>
  <si>
    <t>HL!64+13-15^8(0.48)[48]{31}1688</t>
  </si>
  <si>
    <t>{47.3-29.6}</t>
  </si>
  <si>
    <t>D14 10/8</t>
  </si>
  <si>
    <t>AW!82+23-17^10(-0.72)[69]{47.3}1878</t>
  </si>
  <si>
    <t>HL!89+17-23^8(0.72)[69]{29.6}1777</t>
  </si>
  <si>
    <t>{49.7-26.9}</t>
  </si>
  <si>
    <t>AW!81+22-20^11(-6.24)[22]{49.7}1669</t>
  </si>
  <si>
    <t>HL!91+20-22^8(6.24)[22]{26.9}1692</t>
  </si>
  <si>
    <t>[10-4]</t>
  </si>
  <si>
    <t>{81-16.3}</t>
  </si>
  <si>
    <t>AW!68+21-9^10(-0.89)[20]{81}1750</t>
  </si>
  <si>
    <t>HL!76+9-21^4(0.89)[20]{16.3}1719</t>
  </si>
  <si>
    <t>[6-9]</t>
  </si>
  <si>
    <t>{35.4-37.4}</t>
  </si>
  <si>
    <t>AW!24+20-15^6(10.63)[54]{35.4}1942</t>
  </si>
  <si>
    <t>HL!32+15-20^9(-10.63)[54]{37.4}1659</t>
  </si>
  <si>
    <t>{97-18.4}</t>
  </si>
  <si>
    <t>AW!50+27-11^9(4.76)[39]{97}1811</t>
  </si>
  <si>
    <t>HL!59+11-27^6(-4.76)[39]{18.4}1690</t>
  </si>
  <si>
    <t>{42.7-12.7}</t>
  </si>
  <si>
    <t>AW!3+13-11^6(-4.26)[42]{42.7}1733</t>
  </si>
  <si>
    <t>HL!16+11-13^4(4.26)[42]{12.7}1768</t>
  </si>
  <si>
    <t>{68.4-18.8}</t>
  </si>
  <si>
    <t>HW!9+24-15^10(3.42)[21]{68.4}1754</t>
  </si>
  <si>
    <t>AL!7+15-24^8(-3.42)[21]{18.8}1714</t>
  </si>
  <si>
    <t>{75.6-15}</t>
  </si>
  <si>
    <t>HW!62+23-12^9(3.08)[19]{75.6}1766</t>
  </si>
  <si>
    <t>AL!54+12-23^6(-3.08)[19]{15}1697</t>
  </si>
  <si>
    <t>{100.2-11.7}</t>
  </si>
  <si>
    <t>AW!102+27-10^9(7.76)[54]{100.2}1905</t>
  </si>
  <si>
    <t>HL!109+10-27^7(-7.76)[54]{11.7}1706</t>
  </si>
  <si>
    <t>{44.5-32.6}</t>
  </si>
  <si>
    <t>D15 10/22</t>
  </si>
  <si>
    <t>AW!53+19-15^9(-0.88)[21]{44.5}1750</t>
  </si>
  <si>
    <t>HL!63+15-19^9(0.88)[21]{32.6}1678</t>
  </si>
  <si>
    <t>{62-17.2}</t>
  </si>
  <si>
    <r>
      <rPr>
        <b/>
        <sz val="11"/>
        <color theme="1"/>
        <rFont val="Calibri"/>
        <family val="2"/>
        <scheme val="minor"/>
      </rPr>
      <t>2OT</t>
    </r>
    <r>
      <rPr>
        <sz val="11"/>
        <color theme="1"/>
        <rFont val="Calibri"/>
        <family val="2"/>
        <scheme val="minor"/>
      </rPr>
      <t xml:space="preserve"> - 19[8-7], 22[11-8]</t>
    </r>
  </si>
  <si>
    <t>AW!67+24-22^12(-7.46)[66]{62}1700</t>
  </si>
  <si>
    <t>HL!74+22-24^8(7.46)[66]{17.2}1909</t>
  </si>
  <si>
    <t>{59.4-0}</t>
  </si>
  <si>
    <r>
      <rPr>
        <b/>
        <sz val="11"/>
        <color theme="1"/>
        <rFont val="Calibri"/>
        <family val="2"/>
        <scheme val="minor"/>
      </rPr>
      <t>2OT</t>
    </r>
    <r>
      <rPr>
        <sz val="11"/>
        <color theme="1"/>
        <rFont val="Calibri"/>
        <family val="2"/>
        <scheme val="minor"/>
      </rPr>
      <t xml:space="preserve"> - 17[8-7], 19[10-8], longest game this season (104')</t>
    </r>
  </si>
  <si>
    <t>AW!36+26-21^12(-5.25)[55]{59.4}1701</t>
  </si>
  <si>
    <t>HL!41+21-26^9(5.25)[55]{0}1763</t>
  </si>
  <si>
    <t>{69.2-30.1}</t>
  </si>
  <si>
    <t>AW!98+27-19^12(1.02)[46]{69.2}1842</t>
  </si>
  <si>
    <t>HL!108+19-27^8(-1.02)[46]{30.1}1685</t>
  </si>
  <si>
    <t>{45.3-0}</t>
  </si>
  <si>
    <t>DISASTER LOSS (6/7)</t>
  </si>
  <si>
    <t>AW!8+14-10^9(-7.48)[63]{45.3}1745</t>
  </si>
  <si>
    <t>HL!10+10-14^3(7.48)[63]{0}1857</t>
  </si>
  <si>
    <t>{51.3-29}</t>
  </si>
  <si>
    <t>HW!78+21-17^9(4.4)[41]{51.3}1836</t>
  </si>
  <si>
    <t>AL!70+17-21^8(-4.4)[41]{29}1749</t>
  </si>
  <si>
    <t>{101.8-2}</t>
  </si>
  <si>
    <t>HW!105+26-11^11(3.24)[42]{101.8}1827</t>
  </si>
  <si>
    <t>AL!100+11-26^7(-3.24)[42]{2}1739</t>
  </si>
  <si>
    <t>Iki: GW 2pt @ 58:80</t>
  </si>
  <si>
    <t>{51.2-14.2}</t>
  </si>
  <si>
    <t>HW!93+19-17^8(1.2)[42]{51.2}1820</t>
  </si>
  <si>
    <t>AL!86+17-19^8(-1.2)[42]{14.2}1722</t>
  </si>
  <si>
    <t>{115.9-0}</t>
  </si>
  <si>
    <t>D16 10/23</t>
  </si>
  <si>
    <t>HW!106+30-18^13(0.07)[54]{115.9}1754</t>
  </si>
  <si>
    <t>AL!97+18-30^9(-0.07)[54]{0}1887</t>
  </si>
  <si>
    <t>Summerland: GW 3pt# @ 56:60</t>
  </si>
  <si>
    <t>[6-6]</t>
  </si>
  <si>
    <t>{37-28}</t>
  </si>
  <si>
    <t>HW!126+11-10^6(-0.3)[59]{37}1802</t>
  </si>
  <si>
    <t>AL!119+10-11^6(0.3)[59]{28}1802</t>
  </si>
  <si>
    <t>[13-3]</t>
  </si>
  <si>
    <t>{107.5-13.7}</t>
  </si>
  <si>
    <t>AW!39+25-10^13(-1.58)[64]{107.5}1945</t>
  </si>
  <si>
    <t>HL!48+10-25^3(1.58)[64]{13.7}1805</t>
  </si>
  <si>
    <t>S3 World Finalist</t>
  </si>
  <si>
    <t>{56.8-24.1}</t>
  </si>
  <si>
    <t>HW!94+27-19^9(7.31)[75]{56.8}2121</t>
  </si>
  <si>
    <t>AL!87+19-27^10(-7.31)[75]{24.1}1795</t>
  </si>
  <si>
    <t>{110.9-0}</t>
  </si>
  <si>
    <t>HW!30+22-11^11(0.39)[69]{110.9}1958</t>
  </si>
  <si>
    <t>AL!23+11-22^6(-0.39)[69]{0}1814</t>
  </si>
  <si>
    <t>{89.8-25}</t>
  </si>
  <si>
    <t>AW!99+29-13^9(7)[79]{89.8}2074</t>
  </si>
  <si>
    <t>HL!107+13-29^8(-7)[79]{25}1851</t>
  </si>
  <si>
    <r>
      <rPr>
        <b/>
        <sz val="11"/>
        <color theme="1"/>
        <rFont val="Calibri"/>
        <family val="2"/>
        <scheme val="minor"/>
      </rPr>
      <t>OT</t>
    </r>
    <r>
      <rPr>
        <sz val="11"/>
        <color theme="1"/>
        <rFont val="Calibri"/>
        <family val="2"/>
        <scheme val="minor"/>
      </rPr>
      <t xml:space="preserve"> - 11[5-7]</t>
    </r>
  </si>
  <si>
    <t>{46.8-40.7}</t>
  </si>
  <si>
    <t>HW!60+18-16^8(1.06)[74]{46.8}1858</t>
  </si>
  <si>
    <t>AL!49+16-18^9(-1.06)[74]{40.7}1802</t>
  </si>
  <si>
    <t>Fortree: GW 3pt# @ 71:40</t>
  </si>
  <si>
    <t>[11-10]</t>
  </si>
  <si>
    <t>{72.3-30.9}</t>
  </si>
  <si>
    <t>AW!21+27-24^11(-6.05)[87]{72.3}1863</t>
  </si>
  <si>
    <t>HL!29+24-27^10(6.05)[87]{30.9}1849</t>
  </si>
  <si>
    <t>Cinnabar def. Olivine</t>
  </si>
  <si>
    <t>Ever Grande def. Fallarbor</t>
  </si>
  <si>
    <t>Resort Area def. Veilstone</t>
  </si>
  <si>
    <t>Castelia def. Virbank</t>
  </si>
  <si>
    <t>Lumiose def. Vaniville</t>
  </si>
  <si>
    <t>Kala'e Bay def. Ultra Megalopolis</t>
  </si>
  <si>
    <t>South Lakes def. Hulbury</t>
  </si>
  <si>
    <t>{75.2-38.5}</t>
  </si>
  <si>
    <t>AW!51+28-20^10(3.75)[81]{75.2}1997</t>
  </si>
  <si>
    <t>HL!58+20-28^9(-3.75)[81]{38.5}1799</t>
  </si>
  <si>
    <t>[10-5]</t>
  </si>
  <si>
    <t>{101-2.6}</t>
  </si>
  <si>
    <t>HW!45+18-8^10(3.49)[77]{101}1846</t>
  </si>
  <si>
    <t>AL!38+8-18^5(-3.49)[77]{2.6}1887</t>
  </si>
  <si>
    <t>{60.2-6.1}</t>
  </si>
  <si>
    <t>AW!71+14-6^8(2.47)[83]{60.2}2015</t>
  </si>
  <si>
    <t>HL!80+6-14^3(-2.47)[83]{6.1}1844</t>
  </si>
  <si>
    <t>[8-6]</t>
  </si>
  <si>
    <t>{72.5-12.1}</t>
  </si>
  <si>
    <t>HW!61+24-15^8(8.02)[87]{72.5}2073</t>
  </si>
  <si>
    <t>AL!56+15-24^6(-8.02)[87]{12.1}1946</t>
  </si>
  <si>
    <t>[8-10]</t>
  </si>
  <si>
    <t>{63.2-30.9}</t>
  </si>
  <si>
    <t>HW!14+16-14^8(0.37)[93]{63.2}1900</t>
  </si>
  <si>
    <t>AL!4+14-16^10(-0.37)[93]{30.9}1875</t>
  </si>
  <si>
    <t>{69.9-29.6}</t>
  </si>
  <si>
    <t>AW!116+24-20^13(-1.17)[97]{69.9}1833</t>
  </si>
  <si>
    <t>HL!121+20-24^8(1.17)[97]{29.6}1807</t>
  </si>
  <si>
    <t>{47.4-11.9}</t>
  </si>
  <si>
    <t>Cianwood: GW 1pt @ 57:10, first 100+ EXP game this season</t>
  </si>
  <si>
    <t>HW!13+14-13^9(-5.66)[101]{47.4}1998</t>
  </si>
  <si>
    <t>AL!1+13-14^3(5.66)[101]{11.9}2050</t>
  </si>
  <si>
    <t>{41.5-37.1}</t>
  </si>
  <si>
    <t>HW!125+20-19^7(2.81)[93]{41.5}1845</t>
  </si>
  <si>
    <t>AL!117+19-20^9(-2.81)[93]{37.1}1818</t>
  </si>
  <si>
    <t>Matchday Three (Sun)</t>
  </si>
  <si>
    <t>Matchday Three (Sat)</t>
  </si>
  <si>
    <t>First Lily Valley team to be #1</t>
  </si>
  <si>
    <t>at U</t>
  </si>
  <si>
    <t>at D</t>
  </si>
  <si>
    <t>WCS Round 1-A (Thur)</t>
  </si>
  <si>
    <t>Matchday Four (Sat)</t>
  </si>
  <si>
    <t>Matchday Four (Sun)</t>
  </si>
  <si>
    <t>UTL Matchday A (Tue)</t>
  </si>
  <si>
    <t>MRL Matchday A (Tue)</t>
  </si>
  <si>
    <t>#26</t>
  </si>
  <si>
    <t>#27</t>
  </si>
  <si>
    <t>#28</t>
  </si>
  <si>
    <t>#29</t>
  </si>
  <si>
    <t>#30</t>
  </si>
  <si>
    <t>#31</t>
  </si>
  <si>
    <t>#32</t>
  </si>
  <si>
    <t>▼14</t>
  </si>
  <si>
    <t>S1 World Finalist</t>
  </si>
  <si>
    <t>T/R</t>
  </si>
  <si>
    <t>F/Su</t>
  </si>
  <si>
    <t>T-R-Su</t>
  </si>
  <si>
    <t>2 or 3</t>
  </si>
  <si>
    <t>btwn 0-3</t>
  </si>
  <si>
    <t>between 52-64</t>
  </si>
  <si>
    <t>Friday</t>
  </si>
  <si>
    <t>OR G1</t>
  </si>
  <si>
    <t>OR G2*</t>
  </si>
  <si>
    <t>WQF/LR1</t>
  </si>
  <si>
    <t>LR2</t>
  </si>
  <si>
    <t>WF/LSF</t>
  </si>
  <si>
    <t>LF</t>
  </si>
  <si>
    <t>Reset</t>
  </si>
  <si>
    <t>Seeds 9-16 = at-large bids</t>
  </si>
  <si>
    <t>In Opening Round, CCs auto advance by winning G1</t>
  </si>
  <si>
    <t>Otherwise, standard 2-leg aggregate rules apply</t>
  </si>
  <si>
    <t>Both legs hosted by CC</t>
  </si>
  <si>
    <t>Seeds 1-8 = Conference Tournament Champions</t>
  </si>
  <si>
    <t>L R3</t>
  </si>
  <si>
    <t>WSF/LR3</t>
  </si>
  <si>
    <t>LQF</t>
  </si>
  <si>
    <t>btwn 8-16</t>
  </si>
  <si>
    <t>{61.8-25.9}</t>
  </si>
  <si>
    <t>D17 11/5</t>
  </si>
  <si>
    <t>HW!69+33-19^11(8.58)[10]{61.8}1762</t>
  </si>
  <si>
    <t>AL!76+19-33^10(-8.58)[10]{25.9}1662</t>
  </si>
  <si>
    <t>{49.7-11.6}</t>
  </si>
  <si>
    <t>AW!9+15-11^7(-3.63)[3]{49.7}1630</t>
  </si>
  <si>
    <t>HL!2+11-15^5(3.63)[3]{11.6}1697</t>
  </si>
  <si>
    <t>{34.1-42.2}</t>
  </si>
  <si>
    <t>HW!118+25-19^7(13.39)[42]{34.1}1842</t>
  </si>
  <si>
    <t>AL!121+19-25^9(-13.39)[42]{42.2}1749</t>
  </si>
  <si>
    <t>{54.4-28}</t>
  </si>
  <si>
    <t>AW!95+30-19^11(4.45)[6]{54.4}1791</t>
  </si>
  <si>
    <t>HL!82+19-30^11(-4.45)[6]{28}1670</t>
  </si>
  <si>
    <t>{54-24.1}</t>
  </si>
  <si>
    <t>HW!33+22-14^10(2.53)[2]{54}1679</t>
  </si>
  <si>
    <t>AL!47+14-22^6(-2.53)[2]{24.1}1604</t>
  </si>
  <si>
    <t>{48.4-25.3}</t>
  </si>
  <si>
    <t>HW!20+29-18^11(7.46)[26]{48.4}1854</t>
  </si>
  <si>
    <t>AL!31+18-29^10(-7.46)[26]{25.3}1666</t>
  </si>
  <si>
    <t>Fallarbor: GW 3pt!+3 @ 56:30</t>
  </si>
  <si>
    <t>[4-10]</t>
  </si>
  <si>
    <t>{35.2-38.5}</t>
  </si>
  <si>
    <t>AW!26+21-20^4(7.77)[36]{35.2}1857</t>
  </si>
  <si>
    <t>HL!21+20-21^10(-7.77)[36]{38.5}1675</t>
  </si>
  <si>
    <t>{36.6-23.6}</t>
  </si>
  <si>
    <t>AW!126+20-18^11(-7.53)[35]{36.6}1769</t>
  </si>
  <si>
    <t>HL!113+18-20^6(7.53)[35]{23.6}1787</t>
  </si>
  <si>
    <t>Shalour: GW 1pt @ 60:10</t>
  </si>
  <si>
    <t>D18 11/6</t>
  </si>
  <si>
    <t>{44.7-27.4}</t>
  </si>
  <si>
    <t>AW!79+26-25^15(-7.51)[18]{44.7}1731</t>
  </si>
  <si>
    <t>HL!68+25-26^6(7.51)[18]{27.4}1676</t>
  </si>
  <si>
    <t>[9-1]</t>
  </si>
  <si>
    <t>{227.6-2.9}</t>
  </si>
  <si>
    <t>HW!101+30-2^9(17.36)[47]{227.6}2077</t>
  </si>
  <si>
    <t>AL!107+2-30^1(-17.36)[47]{2.9}1646</t>
  </si>
  <si>
    <t>{47.9-27.4}</t>
  </si>
  <si>
    <t>HW!98+22-17^9(-3.25)[13]{47.9}1609</t>
  </si>
  <si>
    <t>AL!110+17-22^8(3.25)[13]{27.4}1671</t>
  </si>
  <si>
    <t>Motostoke: 13+1 unanswered points in 50+ (GW 3pt! @ 71:20)</t>
  </si>
  <si>
    <t>{57.6-31.2}</t>
  </si>
  <si>
    <t>HW!97+28-26^13(-8.12)[46]{57.6}1660</t>
  </si>
  <si>
    <t>AL!111+26-28^9(8.12)[46]{31.2}1741</t>
  </si>
  <si>
    <r>
      <rPr>
        <b/>
        <sz val="11"/>
        <color theme="1"/>
        <rFont val="Calibri"/>
        <family val="2"/>
        <scheme val="minor"/>
      </rPr>
      <t>OT</t>
    </r>
    <r>
      <rPr>
        <sz val="11"/>
        <color theme="1"/>
        <rFont val="Calibri"/>
        <family val="2"/>
        <scheme val="minor"/>
      </rPr>
      <t xml:space="preserve"> - 17[9-7]</t>
    </r>
  </si>
  <si>
    <t>{51.6-0}</t>
  </si>
  <si>
    <t>HW!34+20-19^10(-5.03)[27]{51.6}1672</t>
  </si>
  <si>
    <t>AL!46+19-20^8(5.03)[27]{0}1762</t>
  </si>
  <si>
    <t>D19 11/10</t>
  </si>
  <si>
    <t>{88.9-13}</t>
  </si>
  <si>
    <t>HW!120+22-8^9(6.86)[17]{88.9}1811</t>
  </si>
  <si>
    <t>AL!124+8-22^5(-6.86)[17]{13}1748</t>
  </si>
  <si>
    <t>[5-9]</t>
  </si>
  <si>
    <t>{52.1-12.7}</t>
  </si>
  <si>
    <t>HW!22+19-12^5(6)[9]{52.1}1724</t>
  </si>
  <si>
    <t>AL!27+12-19^9(-6)[9]{12.7}1645</t>
  </si>
  <si>
    <t>{88.5-9.3}</t>
  </si>
  <si>
    <t>HW!50+26-12^11(1.24)[6]{88.5}1712</t>
  </si>
  <si>
    <t>AL!62+12-26^7(-1.24)[6]{9.3}1675</t>
  </si>
  <si>
    <t>[7-12]</t>
  </si>
  <si>
    <t>{54.9-36}</t>
  </si>
  <si>
    <t>AW!10+23-19^7(5.64)[63]{54.9}1909</t>
  </si>
  <si>
    <t>HL!4+19-23^12(-5.64)[63]{36}1736</t>
  </si>
  <si>
    <t>Heahea: GW 3pt! @ 59:10</t>
  </si>
  <si>
    <t>{37.7-29.6}</t>
  </si>
  <si>
    <t>HW!83+19-17^9(2.08)[48]{37.7}1804</t>
  </si>
  <si>
    <t>AL!94+17-19^8(-2.08)[48]{29.6}1746</t>
  </si>
  <si>
    <t>[12-4]</t>
  </si>
  <si>
    <t>{88.7-15.1}</t>
  </si>
  <si>
    <t>HW!116+22-13^12(-3.49)[66]{88.7}1815</t>
  </si>
  <si>
    <t>AL!128+13-22^4(3.49)[66]{15.1}1794</t>
  </si>
  <si>
    <t>[7-10]</t>
  </si>
  <si>
    <t>{66.9-26.8}</t>
  </si>
  <si>
    <t>HW!5+28-18^7(9.26)[65]{66.9}2054</t>
  </si>
  <si>
    <t>AL!13+18-28^10(-9.26)[65]{26.8}1751</t>
  </si>
  <si>
    <t>{80.3-17}</t>
  </si>
  <si>
    <t>AW!74+33-23^12(2.05)[58]{80.3}1848</t>
  </si>
  <si>
    <t>HL!70+23-33^10(-2.05)[58]{17}1688</t>
  </si>
  <si>
    <t>{73.1-18.4}</t>
  </si>
  <si>
    <t>AW!32+24-21^13(-10.54)[80]{73.1}1767</t>
  </si>
  <si>
    <t>HL!19+21-24^6(10.54)[80]{18.4}1923</t>
  </si>
  <si>
    <t>{43.5-25}</t>
  </si>
  <si>
    <t>HW!54+16-13^6(5.73)[64]{43.5}1820</t>
  </si>
  <si>
    <t>AL!59+13-16^7(-5.73)[64]{25}1757</t>
  </si>
  <si>
    <t>{63.1-17.6}</t>
  </si>
  <si>
    <t>HW!71+21-15^11(-0.99)[30]{63.1}1807</t>
  </si>
  <si>
    <t>AL!73+15-21^7(0.99)[30]{17.6}1830</t>
  </si>
  <si>
    <t>{84.4-18.1}</t>
  </si>
  <si>
    <t>D20 11/11</t>
  </si>
  <si>
    <t>AW!28+23-14^11(3.04)[67]{84.4}1967</t>
  </si>
  <si>
    <t>HL!23+14-23^7(-3.04)[67]{18.1}1748</t>
  </si>
  <si>
    <t>{126-5.9}</t>
  </si>
  <si>
    <t>AW!75+26-6^12(5.92)[71]{126}2133</t>
  </si>
  <si>
    <t>HL!72+6-26^4(-5.92)[71]{5.9}1680</t>
  </si>
  <si>
    <t>[5-7]</t>
  </si>
  <si>
    <t>{30.5-30.1}</t>
  </si>
  <si>
    <t>HW!65+16-13^5(7.39)[70]{30.5}2019</t>
  </si>
  <si>
    <t>AL!80+13-16^7(-7.39)[70]{30.1}1766</t>
  </si>
  <si>
    <t>{46.3-23.7}</t>
  </si>
  <si>
    <t>HW!39+21-15^6(11.2)[72]{46.3}2189</t>
  </si>
  <si>
    <t>AL!42+15-21^9(-11.2)[72]{23.7}1802</t>
  </si>
  <si>
    <t>SEMIFINAL</t>
  </si>
  <si>
    <t>CHAMPIONSHIP</t>
  </si>
  <si>
    <t>{56.1-12.6}</t>
  </si>
  <si>
    <t>AW!15+17-10^7(1.53)[31]{56.1}1765</t>
  </si>
  <si>
    <t>HL!7+10-17^6(-1.53)[31]{12.6}1619</t>
  </si>
  <si>
    <t>{99.2-17.4}</t>
  </si>
  <si>
    <t>HW!6+23-9^10(4.61)[36]{99.2}1749</t>
  </si>
  <si>
    <t>AL!16+9-23^6(-4.61)[36]{17.4}1733</t>
  </si>
  <si>
    <t>{70.7-10.4}</t>
  </si>
  <si>
    <t>HW!36+16-11^10(-0.27)[48]{70.7}1894</t>
  </si>
  <si>
    <t>AL!45+11-16^7(0.27)[48]{10.4}1756</t>
  </si>
  <si>
    <t>D21 11/12</t>
  </si>
  <si>
    <t>{100.4-14.2}</t>
  </si>
  <si>
    <t>AW!127+24-11^10(3.81)[74]{100.4}1851</t>
  </si>
  <si>
    <t>HL!114+11-24^8(-3.81)[74]{14.2}1788</t>
  </si>
  <si>
    <t>{52-18.6}</t>
  </si>
  <si>
    <t>HW!102+17-11^7(3.93)[9]{52}1749</t>
  </si>
  <si>
    <t>AL!105+11-17^6(-3.93)[9]{18.6}1696</t>
  </si>
  <si>
    <t>{139.6-0}</t>
  </si>
  <si>
    <t>HW!84+37-9^14(5.36)[13]{139.6}1737</t>
  </si>
  <si>
    <t>AL!93+9-37^6(-5.36)[13]{0}1603</t>
  </si>
  <si>
    <t>[7-4]</t>
  </si>
  <si>
    <t>{114.6-9.9}</t>
  </si>
  <si>
    <t>HW!53+28-7^7(13.4)[53]{114.6}2002</t>
  </si>
  <si>
    <t>AL!58+7-28^4(-13.4)[53]{9.9}1673</t>
  </si>
  <si>
    <t>{47.7-22.3}</t>
  </si>
  <si>
    <t>AW!123+19-13^9(2.28)[37]{47.7}1817</t>
  </si>
  <si>
    <t>HL!119+13-19^8(-2.28)[37]{22.3}1769</t>
  </si>
  <si>
    <t>D22 11/14</t>
  </si>
  <si>
    <t>{59.5-0}</t>
  </si>
  <si>
    <t>AW!57+25-17^10(-8.69)[61]{59.5}1709</t>
  </si>
  <si>
    <t>HL!55+17-25^6(8.69)[61]{0}1804</t>
  </si>
  <si>
    <t>{65.6-8.4}</t>
  </si>
  <si>
    <t>AW!89+21-17^11(-4.91)[51]{65.6}1694</t>
  </si>
  <si>
    <t>HL!85+17-21^8(4.91)[51]{8.4}1858</t>
  </si>
  <si>
    <t>{40.9-19.7}</t>
  </si>
  <si>
    <t>HW!88+21-18^13(-6.26)[64]{40.9}1685</t>
  </si>
  <si>
    <t>AL!91+18-21^8(6.26)[64]{19.7}1833</t>
  </si>
  <si>
    <t>[6-13]</t>
  </si>
  <si>
    <t>{39.2-43.6}</t>
  </si>
  <si>
    <t>HW!24+25-24^6(12.38)[56]{39.2}1939</t>
  </si>
  <si>
    <t>AL!25+24-25^13(-12.38)[56]{43.6}1656</t>
  </si>
  <si>
    <t>{111.1-6.8}</t>
  </si>
  <si>
    <t>HW!35+25-7^9(7.99)[55]{111.1}1954</t>
  </si>
  <si>
    <t>AL!48+7-25^6(-7.99)[55]{6.8}1762</t>
  </si>
  <si>
    <t>{100.1-0}</t>
  </si>
  <si>
    <t>AW!96+20-12^11(0.28)[23]{100.1}1712</t>
  </si>
  <si>
    <t>HL!81+12-20^6(-0.28)[23]{0}1766</t>
  </si>
  <si>
    <t>{59.5-24.3}</t>
  </si>
  <si>
    <t>AW!12+21-19^13(-6.7)[56]{59.5}1784</t>
  </si>
  <si>
    <t>HL!3+19-21^6(6.7)[56]{24.3}1870</t>
  </si>
  <si>
    <t>[12-3]</t>
  </si>
  <si>
    <t>{105.4-4.8}</t>
  </si>
  <si>
    <t>HW!37+18-8^12(-0.9)[48]{105.4}1719</t>
  </si>
  <si>
    <t>AL!43+8-18^3(0.9)[48]{4.8}1745</t>
  </si>
  <si>
    <t>D23 11/17</t>
  </si>
  <si>
    <t>{50.6-22}</t>
  </si>
  <si>
    <t>AW!78+21-16^10(1.3)[50]{50.6}1918</t>
  </si>
  <si>
    <t>HL!67+16-21^9(-1.3)[50]{22}1740</t>
  </si>
  <si>
    <t>{34.7-16.9}</t>
  </si>
  <si>
    <t>AW!63+19-14^8(1.92)[49]{34.7}1812</t>
  </si>
  <si>
    <t>HL!51+14-19^8(-1.92)[49]{16.9}1737</t>
  </si>
  <si>
    <t>{55.7-20}</t>
  </si>
  <si>
    <t>AW!64+17-11^9(-3.24)[49]{55.7}1800</t>
  </si>
  <si>
    <t>HL!52+11-17^4(3.24)[49]{20}1784</t>
  </si>
  <si>
    <t>{53.2-17.7}</t>
  </si>
  <si>
    <t>AW!106+25-16^9(4.43)[62]{53.2}1872</t>
  </si>
  <si>
    <t>HL!103+16-25^8(-4.43)[62]{17.7}1869</t>
  </si>
  <si>
    <t>[8-13]</t>
  </si>
  <si>
    <t>{52.9-43.1}</t>
  </si>
  <si>
    <t>AW!122+29-24^8(8.56)[66]{52.9}1857</t>
  </si>
  <si>
    <t>HL!117+24-29^13(-8.56)[66]{43.1}1765</t>
  </si>
  <si>
    <t>[13-10]</t>
  </si>
  <si>
    <t>{46.7-51.7}</t>
  </si>
  <si>
    <t>HW!99+27-23^13(3.01)[50]{46.7}1753</t>
  </si>
  <si>
    <t>AL!112+23-27^10(-3.01)[50]{51.7}1836</t>
  </si>
  <si>
    <t>{42.8-33.8}</t>
  </si>
  <si>
    <t>HW!18+18-17^9(1.06)[62]{42.8}1824</t>
  </si>
  <si>
    <t>AL!30+17-18^9(-1.06)[62]{33.8}1805</t>
  </si>
  <si>
    <t>{74.6-19.8}</t>
  </si>
  <si>
    <t>AW!41+22-12^11(3.54)[75]{74.6}1857</t>
  </si>
  <si>
    <t>HL!38+12-22^7(-3.54)[75]{19.8}1690</t>
  </si>
  <si>
    <t>{52.5-13}</t>
  </si>
  <si>
    <t>AW!90+14-11^8(-4.9)[73]{52.5}1835</t>
  </si>
  <si>
    <t>HL!86+11-14^4(4.9)[73]{13}1864</t>
  </si>
  <si>
    <t>D24 11/18</t>
  </si>
  <si>
    <t>{66.6-19.8}</t>
  </si>
  <si>
    <t>HW!49+25-16^12(-2.26)[80]{66.6}1956</t>
  </si>
  <si>
    <t>AL!61+16-25^7(2.26)[80]{19.8}1848</t>
  </si>
  <si>
    <t>[10-10]</t>
  </si>
  <si>
    <t>{41.8-25}</t>
  </si>
  <si>
    <t>HW!104+27-22^10(2.05)[67]{41.8}1851</t>
  </si>
  <si>
    <t>AL!108+22-27^10(-2.05)[67]{25}1759</t>
  </si>
  <si>
    <t>{51.2-27.6}</t>
  </si>
  <si>
    <t>HW!56+19-18^10(-6.34)[91]{51.2}1819</t>
  </si>
  <si>
    <t>AL!60+18-19^7(6.34)[91]{27.6}2056</t>
  </si>
  <si>
    <t>[14-9]</t>
  </si>
  <si>
    <t>{102.7-23.9}</t>
  </si>
  <si>
    <t>HW!66+31-17^14(3.24)[76]{102.7}1813</t>
  </si>
  <si>
    <t>AL!77+17-31^9(-3.24)[76]{23.9}1808</t>
  </si>
  <si>
    <t>{108.9-9.8}</t>
  </si>
  <si>
    <t>HW!8+29-12^9(4.6)[76]{108.9}1890</t>
  </si>
  <si>
    <t>AL!14+12-29^8(-4.6)[76]{9.8}1842</t>
  </si>
  <si>
    <t>{53.5-21.4}</t>
  </si>
  <si>
    <t>HW!1+17-14^8(-2.36)[86]{53.5}1872</t>
  </si>
  <si>
    <t>AL!11+14-17^7(2.36)[86]{21.4}1983</t>
  </si>
  <si>
    <t>{61.3-21.5}</t>
  </si>
  <si>
    <t>HW!100+21-12^8(5.52)[82]{61.3}1915</t>
  </si>
  <si>
    <t>AL!109+12-21^6(-5.52)[82]{21.5}1817</t>
  </si>
  <si>
    <t>{104-7.2}</t>
  </si>
  <si>
    <t>AW!92+23-8^10(4.32)[88]{104}2127</t>
  </si>
  <si>
    <t>HL!87+8-23^5(-4.32)[88]{7.2}1786</t>
  </si>
  <si>
    <t>{102.8-10.2}</t>
  </si>
  <si>
    <t>HW!115+22-8^10(2.19)[83]{102.8}1833</t>
  </si>
  <si>
    <t>AL!125+8-22^6(-2.19)[83]{10.2}1805</t>
  </si>
  <si>
    <t>{115.6-9.8}</t>
  </si>
  <si>
    <t>AW!29+29-9^11(4.76)[88]{115.6}1973</t>
  </si>
  <si>
    <t>HL!17+9-29^5(-4.76)[88]{9.8}1845</t>
  </si>
  <si>
    <t>{109.3-12.3}</t>
  </si>
  <si>
    <t>AW!44+27-14^13(-4.17)[99]{109.3}1898</t>
  </si>
  <si>
    <t>HL!40+14-27^6(4.17)[99]{12.3}1988</t>
  </si>
  <si>
    <t>Second Delta team to be #1 (Rustboro)</t>
  </si>
  <si>
    <t>{57.5-17}</t>
  </si>
  <si>
    <t>AW!31+15-8^7(-0.3)[65]{57.5}1937</t>
  </si>
  <si>
    <t>HL!67+8-15^4(0.3)[65]{17}1835</t>
  </si>
  <si>
    <t>15-8</t>
  </si>
  <si>
    <t>{39.6-33.6}</t>
  </si>
  <si>
    <t>AW!96+28-23^11(8.25)[41]{39.6}1868</t>
  </si>
  <si>
    <t>HL!108+23-28^10(-8.25)[41]{33.6}1749</t>
  </si>
  <si>
    <t>28-23</t>
  </si>
  <si>
    <t>{98.1-28.9}</t>
  </si>
  <si>
    <t>D25 11/20</t>
  </si>
  <si>
    <t>AW!86+31-17^13(3)[75]{98.1}1913</t>
  </si>
  <si>
    <t>HL!14+17-31^9(-3)[75]{28.9}1812</t>
  </si>
  <si>
    <t>31-17</t>
  </si>
  <si>
    <r>
      <rPr>
        <b/>
        <sz val="11"/>
        <color theme="1"/>
        <rFont val="Calibri"/>
        <family val="2"/>
        <scheme val="minor"/>
      </rPr>
      <t>OT</t>
    </r>
    <r>
      <rPr>
        <sz val="11"/>
        <color theme="1"/>
        <rFont val="Calibri"/>
        <family val="2"/>
        <scheme val="minor"/>
      </rPr>
      <t xml:space="preserve"> - 23[11-10]</t>
    </r>
  </si>
  <si>
    <t>{79.8-21.3}</t>
  </si>
  <si>
    <t>AW!60+32-23^13(0.92)[81]{79.8}1970</t>
  </si>
  <si>
    <t>HL!48+23-32^10(-0.92)[81]{21.3}1803</t>
  </si>
  <si>
    <t>32-23</t>
  </si>
  <si>
    <t>EB</t>
  </si>
  <si>
    <t>GEO</t>
  </si>
  <si>
    <t>WED</t>
  </si>
  <si>
    <t>UND</t>
  </si>
  <si>
    <t>PAN</t>
  </si>
  <si>
    <t>MAU</t>
  </si>
  <si>
    <t>FUC</t>
  </si>
  <si>
    <t>IKI</t>
  </si>
  <si>
    <t>SOL</t>
  </si>
  <si>
    <t>CYL</t>
  </si>
  <si>
    <t>AQU</t>
  </si>
  <si>
    <t>HAM</t>
  </si>
  <si>
    <t>GOL</t>
  </si>
  <si>
    <t>SNO</t>
  </si>
  <si>
    <t>RUS</t>
  </si>
  <si>
    <t>FLO</t>
  </si>
  <si>
    <t>GAT</t>
  </si>
  <si>
    <t>WYN</t>
  </si>
  <si>
    <t>LIT</t>
  </si>
  <si>
    <t>TWI</t>
  </si>
  <si>
    <t>FOR</t>
  </si>
  <si>
    <t>PON</t>
  </si>
  <si>
    <t>HAR</t>
  </si>
  <si>
    <t>ETE</t>
  </si>
  <si>
    <t>COU</t>
  </si>
  <si>
    <t>ANI</t>
  </si>
  <si>
    <t>MIS</t>
  </si>
  <si>
    <t>AZA</t>
  </si>
  <si>
    <t>HEA</t>
  </si>
  <si>
    <t>LUM</t>
  </si>
  <si>
    <t>OLI</t>
  </si>
  <si>
    <t>CEL</t>
  </si>
  <si>
    <t>SLA</t>
  </si>
  <si>
    <t>POS</t>
  </si>
  <si>
    <t>RES</t>
  </si>
  <si>
    <t>CIN</t>
  </si>
  <si>
    <t>BOY</t>
  </si>
  <si>
    <t>MAL</t>
  </si>
  <si>
    <t>HUM</t>
  </si>
  <si>
    <t>CAS</t>
  </si>
  <si>
    <t>SOU</t>
  </si>
  <si>
    <t>FAL</t>
  </si>
  <si>
    <t>PYR</t>
  </si>
  <si>
    <t>VER</t>
  </si>
  <si>
    <t>KAL</t>
  </si>
  <si>
    <t>VEI</t>
  </si>
  <si>
    <t>VIR</t>
  </si>
  <si>
    <t>CIA</t>
  </si>
  <si>
    <t>EVE</t>
  </si>
  <si>
    <t>HUL</t>
  </si>
  <si>
    <t>LAV</t>
  </si>
  <si>
    <t>VIO</t>
  </si>
  <si>
    <t>VAN</t>
  </si>
  <si>
    <t>ULT</t>
  </si>
  <si>
    <t>ANV</t>
  </si>
  <si>
    <t>DEW</t>
  </si>
  <si>
    <t>*Lock the Calcs column</t>
  </si>
  <si>
    <t>*Copy ELO, Copy Fatigue</t>
  </si>
  <si>
    <t>*Update D-Score, PF/PA</t>
  </si>
  <si>
    <t>*Create new Calcs column copy</t>
  </si>
  <si>
    <t>{116.1-0}</t>
  </si>
  <si>
    <t>D26 12/19</t>
  </si>
  <si>
    <t>AW!103+24-8^12(-0.96)[81]{116.1}1862</t>
  </si>
  <si>
    <t>HL!125+8-24^3(0.96)[81]{0}1843</t>
  </si>
  <si>
    <t>24-8</t>
  </si>
  <si>
    <t>{58.9-17.4}</t>
  </si>
  <si>
    <t>AW!76+19-15^14(-4.64)[54]{58.9}1803</t>
  </si>
  <si>
    <t>HL!3+15-19^6(4.64)[54]{17.4}1743</t>
  </si>
  <si>
    <t>19-15</t>
  </si>
  <si>
    <t>{102.9-12}</t>
  </si>
  <si>
    <t>AW!73+25-8^10(7.82)[59]{102.9}1882</t>
  </si>
  <si>
    <t>HL!38+8-25^4(-7.82)[59]{12}1782</t>
  </si>
  <si>
    <t>25-8</t>
  </si>
  <si>
    <t>{101.9-14.4}</t>
  </si>
  <si>
    <t>HW!52+21-10^10(1.13)[49]{101.9}1770</t>
  </si>
  <si>
    <t>AL!5+10-21^4(-1.13)[49]{14.4}1781</t>
  </si>
  <si>
    <t>10-21</t>
  </si>
  <si>
    <t>{95.6-18.4}</t>
  </si>
  <si>
    <t>HW!29+27-15^10(2.11)[39]{95.6}1810</t>
  </si>
  <si>
    <t>AL!82+15-27^10(-2.11)[39]{18.4}1826</t>
  </si>
  <si>
    <t>15-27</t>
  </si>
  <si>
    <t>{110.1-4.7}</t>
  </si>
  <si>
    <t>HW!122+24-6^9(4.34)[15]{110.1}1765</t>
  </si>
  <si>
    <t>AL!37+6-24^3(-4.34)[15]{4.7}1745</t>
  </si>
  <si>
    <t>6-24</t>
  </si>
  <si>
    <t>{54.2-16}</t>
  </si>
  <si>
    <t>HW!51+23-12^6(7.76)[79]{54.2}1865</t>
  </si>
  <si>
    <t>AL!114+12-23^7(-7.76)[79]{16}1798</t>
  </si>
  <si>
    <t>12-23</t>
  </si>
  <si>
    <t>[11-4]</t>
  </si>
  <si>
    <t>{106.1-0}</t>
  </si>
  <si>
    <t>AW!18+22-11^11(0.6)[41]{106.1}1840</t>
  </si>
  <si>
    <t>HL!100+11-22^4(-0.6)[41]{0}1782</t>
  </si>
  <si>
    <t>22-11</t>
  </si>
  <si>
    <r>
      <rPr>
        <b/>
        <sz val="11"/>
        <color theme="1"/>
        <rFont val="Calibri"/>
        <family val="2"/>
        <scheme val="minor"/>
      </rPr>
      <t>OT</t>
    </r>
    <r>
      <rPr>
        <sz val="11"/>
        <color theme="1"/>
        <rFont val="Calibri"/>
        <family val="2"/>
        <scheme val="minor"/>
      </rPr>
      <t xml:space="preserve"> - 17[9-9], Lumiose: GW 2pt @ 61:90 in OT</t>
    </r>
  </si>
  <si>
    <t>{44.9-48.7}</t>
  </si>
  <si>
    <t>AW!4+19-17^10(0.72)[96]{44.9}2142</t>
  </si>
  <si>
    <t>HL!72+17-19^9(-0.72)[96]{48.7}1900</t>
  </si>
  <si>
    <t>19-17</t>
  </si>
  <si>
    <t>{123.2-6.8}</t>
  </si>
  <si>
    <t>HW!45+27-5^9(8.89)[66]{123.2}1941</t>
  </si>
  <si>
    <t>AL!32+5-27^4(-8.89)[66]{6.8}1876</t>
  </si>
  <si>
    <t>5-27</t>
  </si>
  <si>
    <t>{119.5-4.1}</t>
  </si>
  <si>
    <t>AW!13+20-8^11(1)[93]{119.5}2206</t>
  </si>
  <si>
    <t>HL!42+8-20^4(-1)[93]{4.1}2037</t>
  </si>
  <si>
    <t>20-8</t>
  </si>
  <si>
    <t>Boyeland: GW 1pt @ 56:20</t>
  </si>
  <si>
    <t>{25.5-31.8}</t>
  </si>
  <si>
    <t>AW!89+17-16^7(5.64)[68]{25.5}1861</t>
  </si>
  <si>
    <t>HL!121+16-17^9(-5.64)[68]{31.8}1839</t>
  </si>
  <si>
    <t>17-16</t>
  </si>
  <si>
    <t>{44.6-40.5}</t>
  </si>
  <si>
    <t>AW!107+19-18^11(-3.16)[99]{44.6}2023</t>
  </si>
  <si>
    <t>HL!58+18-19^6(3.16)[99]{40.5}2056</t>
  </si>
  <si>
    <t>19-18</t>
  </si>
  <si>
    <t>{97.1-1.9}</t>
  </si>
  <si>
    <t>AW!116+19-11^11(0.4)[64]{97.1}1876</t>
  </si>
  <si>
    <t>HL!21+11-19^6(-0.4)[64]{1.9}1775</t>
  </si>
  <si>
    <t>19-11</t>
  </si>
  <si>
    <t>{119.4-8}</t>
  </si>
  <si>
    <t>D27 12/20</t>
  </si>
  <si>
    <t>HW!117+22-6^12(-0.39)[93]{119.4}2028</t>
  </si>
  <si>
    <t>AL!80+6-22^4(0.39)[93]{8}1848</t>
  </si>
  <si>
    <t>6-22</t>
  </si>
  <si>
    <t>Top-3 tournament clash, Castelia: GW 4pt! @ 58:00</t>
  </si>
  <si>
    <t>{119-10.7}</t>
  </si>
  <si>
    <t>HW!88+32-12^13(2.47)[71]{119}1866</t>
  </si>
  <si>
    <t>AL!49+12-32^6(-2.47)[71]{10.7}1815</t>
  </si>
  <si>
    <t>12-32</t>
  </si>
  <si>
    <t>{132-10}</t>
  </si>
  <si>
    <t>AW!109+21-5^13(-0.3)[98]{132}1965</t>
  </si>
  <si>
    <t>HL!25+5-21^2(0.3)[98]{10}1889</t>
  </si>
  <si>
    <t>21-5</t>
  </si>
  <si>
    <t>{84.6-12.1}</t>
  </si>
  <si>
    <t>HW!71+20-9^9(3.02)[21]{84.6}1857</t>
  </si>
  <si>
    <t>AL!8+9-20^5(-3.02)[21]{12.1}1815</t>
  </si>
  <si>
    <t>9-20</t>
  </si>
  <si>
    <t>{56.2-23.5}</t>
  </si>
  <si>
    <t>Kala'e: 24 unanswered points</t>
  </si>
  <si>
    <t>AW!44+24-15^9(4.92)[88]{56.2}2143</t>
  </si>
  <si>
    <t>HL!87+15-24^6(-4.92)[88]{23.5}1972</t>
  </si>
  <si>
    <t>24-15</t>
  </si>
  <si>
    <t>{76.1-0}</t>
  </si>
  <si>
    <t>HW!56+22-21^10(-9.13)[70]{76.1}1857</t>
  </si>
  <si>
    <t>AL!99+21-22^7(9.13)[70]{0}2035</t>
  </si>
  <si>
    <t>21-22</t>
  </si>
  <si>
    <r>
      <rPr>
        <b/>
        <sz val="11"/>
        <color theme="1"/>
        <rFont val="Calibri"/>
        <family val="2"/>
        <scheme val="minor"/>
      </rPr>
      <t>OT</t>
    </r>
    <r>
      <rPr>
        <sz val="11"/>
        <color theme="1"/>
        <rFont val="Calibri"/>
        <family val="2"/>
        <scheme val="minor"/>
      </rPr>
      <t xml:space="preserve"> - 19[8-6]</t>
    </r>
  </si>
  <si>
    <t>{31.2-28.1}</t>
  </si>
  <si>
    <t>HW!110+18-17^11(-0.28)[14]{31.2}1754</t>
  </si>
  <si>
    <t>AL!120+17-18^8(0.28)[14]{28.1}1603</t>
  </si>
  <si>
    <t>{59.8-20.6}</t>
  </si>
  <si>
    <t>HW!22+19-9^8(8.88)[13]{59.8}1774</t>
  </si>
  <si>
    <t>AL!37+9-19^5(-8.88)[13]{20.6}1636</t>
  </si>
  <si>
    <t>{48.3-10.4}</t>
  </si>
  <si>
    <t>HW!74+19-10^7(4.21)[35]{48.3}1757</t>
  </si>
  <si>
    <t>AL!83+10-19^6(-4.21)[35]{10.4}1677</t>
  </si>
  <si>
    <t>D28 3/8</t>
  </si>
  <si>
    <t>{91.5-10.8}</t>
  </si>
  <si>
    <t>AW!9+30-12^10(8.21)[36]{91.5}1768</t>
  </si>
  <si>
    <t>HL!97+12-30^7(-8.21)[36]{10.8}1670</t>
  </si>
  <si>
    <t>{103.7-14.8}</t>
  </si>
  <si>
    <t>HW!15+27-11^12(7.02)[40]{103.7}1789</t>
  </si>
  <si>
    <t>AL!52+11-27^5(-7.02)[40]{14.8}1611</t>
  </si>
  <si>
    <r>
      <rPr>
        <b/>
        <sz val="11"/>
        <color theme="1"/>
        <rFont val="Calibri"/>
        <family val="2"/>
        <scheme val="minor"/>
      </rPr>
      <t>2OT</t>
    </r>
    <r>
      <rPr>
        <sz val="11"/>
        <color theme="1"/>
        <rFont val="Calibri"/>
        <family val="2"/>
        <scheme val="minor"/>
      </rPr>
      <t xml:space="preserve"> - 24[9-14], 24[9-14], longest game this season (107')</t>
    </r>
  </si>
  <si>
    <t>[12-16]</t>
  </si>
  <si>
    <t>{41.1-47}</t>
  </si>
  <si>
    <t>D29 3/9</t>
  </si>
  <si>
    <t>HW!46+30-27^12(6.15)[29]{41.1}1765</t>
  </si>
  <si>
    <t>AL!54+27-30^16(-6.15)[29]{47}1664</t>
  </si>
  <si>
    <t>{102.5-14.6}</t>
  </si>
  <si>
    <t>HW!98+27-9^8(13.77)[56]{102.5}1823</t>
  </si>
  <si>
    <t>AL!77+9-27^5(-13.77)[56]{14.6}1661</t>
  </si>
  <si>
    <t>{69.2-16}</t>
  </si>
  <si>
    <t>HW!69+28-14^6(10.31)[12]{69.2}1748</t>
  </si>
  <si>
    <t>AL!10+14-28^9(-10.31)[12]{16}1650</t>
  </si>
  <si>
    <t>[11-1]</t>
  </si>
  <si>
    <t>{113.2-4.8}</t>
  </si>
  <si>
    <t>AW!113+21-5^11(-5.05)[19]{113.2}1666</t>
  </si>
  <si>
    <t>HL!2+5-21^1(5.05)[19]{4.8}1733</t>
  </si>
  <si>
    <t>DISASTER LOSS (2/5)</t>
  </si>
  <si>
    <t>{91-24.1}</t>
  </si>
  <si>
    <t>HW!101+37-19^10(13.65)[27]{91}1796</t>
  </si>
  <si>
    <t>AL!92+19-37^9(-13.65)[27]{24.1}1636</t>
  </si>
  <si>
    <t>{96.5-11}</t>
  </si>
  <si>
    <t>AW!5+20-8^9(-0.93)[55]{96.5}1741</t>
  </si>
  <si>
    <t>HL!81+8-20^5(0.93)[55]{11}1741</t>
  </si>
  <si>
    <t>{102.4-18.3}</t>
  </si>
  <si>
    <t>AW!62+33-17^12(3.7)[48]{102.4}1764</t>
  </si>
  <si>
    <t>HL!93+17-33^6(-3.7)[48]{18.3}1685</t>
  </si>
  <si>
    <t>{63.5-21.4}</t>
  </si>
  <si>
    <t>HW!33+23-11^6(9.68)[18]{63.5}1810</t>
  </si>
  <si>
    <t>AL!3+11-23^7(-9.68)[18]{21.4}1597</t>
  </si>
  <si>
    <t>{101.9-0}</t>
  </si>
  <si>
    <t>AW!65+20-9^8(-5.23)[36]{101.9}1709</t>
  </si>
  <si>
    <t>HL!47+9-20^3(5.23)[36]{0}1736</t>
  </si>
  <si>
    <t>{52.3-8.1}</t>
  </si>
  <si>
    <t>AW!63+13-9^6(2.3)[44]{52.3}1741</t>
  </si>
  <si>
    <t>HL!43+9-13^5(-2.3)[44]{8.1}1715</t>
  </si>
  <si>
    <t>{65.2-13.1}</t>
  </si>
  <si>
    <t>HW!50+21-11^6(9.19)[12]{65.2}1751</t>
  </si>
  <si>
    <t>AL!78+11-21^7(-9.19)[12]{13.1}1664</t>
  </si>
  <si>
    <t>MIDWEEK FOUR</t>
  </si>
  <si>
    <t>First Dynamax team to be #1</t>
  </si>
  <si>
    <t>ADGJ</t>
  </si>
  <si>
    <t>BEH</t>
  </si>
  <si>
    <t>CFI</t>
  </si>
  <si>
    <t>[10-3]</t>
  </si>
  <si>
    <t>{142.8-4.5}</t>
  </si>
  <si>
    <t>D30 3/11</t>
  </si>
  <si>
    <t>HW!24+26-4^10(9.89)[57]{142.8}2039</t>
  </si>
  <si>
    <t>AL!56+4-26^3(-9.89)[57]{4.5}1652</t>
  </si>
  <si>
    <t>{41-33.6}</t>
  </si>
  <si>
    <t>AW!127+19-16^8(-2.19)[24]{41}1694</t>
  </si>
  <si>
    <t>HL!74+16-19^7(2.19)[24]{33.6}1771</t>
  </si>
  <si>
    <t>{56.4-23.6}</t>
  </si>
  <si>
    <t>AW!95+26-14^11(8.6)[28]{56.4}1779</t>
  </si>
  <si>
    <t>HL!7+14-26^8(-8.6)[28]{23.6}1656</t>
  </si>
  <si>
    <t>{41.2-28.7}</t>
  </si>
  <si>
    <t>AW!97+15-12^8(-2.08)[70]{41.2}1823</t>
  </si>
  <si>
    <t>HL!124+12-15^6(2.08)[70]{28.7}1756</t>
  </si>
  <si>
    <t>{98.5-23.8}</t>
  </si>
  <si>
    <t>HW!71+27-14^12(7.76)[37]{98.5}1827</t>
  </si>
  <si>
    <t>AL!86+14-27^6(-7.76)[37]{23.8}1800</t>
  </si>
  <si>
    <t>{33.9-38.5}</t>
  </si>
  <si>
    <t>HW!36+28-23^12(5.91)[39]{33.9}1961</t>
  </si>
  <si>
    <t>AL!61+23-28^11(-5.91)[39]{38.5}1751</t>
  </si>
  <si>
    <t>{89.7-14.1}</t>
  </si>
  <si>
    <t>HW!47+28-13^11(7.23)[58]{89.7}1988</t>
  </si>
  <si>
    <t>AL!1+13-28^7(-7.23)[58]{14.1}1704</t>
  </si>
  <si>
    <t>{55.6-24.5}</t>
  </si>
  <si>
    <t>HW!105+23-14^9(4.71)[55]{55.6}1807</t>
  </si>
  <si>
    <t>AL!92+14-23^8(-4.71)[55]{24.5}1738</t>
  </si>
  <si>
    <t>{89.9-0}</t>
  </si>
  <si>
    <t>AW!54+23-13^12(0.76)[50]{89.9}1821</t>
  </si>
  <si>
    <t>HL!115+13-23^7(-0.76)[50]{0}1749</t>
  </si>
  <si>
    <t>{79.1-21.3}</t>
  </si>
  <si>
    <t>HW!68+39-18^11(12.75)[50]{79.1}1949</t>
  </si>
  <si>
    <t>AL!32+18-39^10(-12.75)[50]{21.3}1723</t>
  </si>
  <si>
    <t>{101.3-16.6}</t>
  </si>
  <si>
    <t>HW!79+31-13^11(11.2)[66]{101.3}2208</t>
  </si>
  <si>
    <t>AL!42+13-31^5(-11.2)[66]{16.6}1674</t>
  </si>
  <si>
    <t>{61.9-10.6}</t>
  </si>
  <si>
    <t>HW!90+23-18^12(-4.91)[47]{61.9}1731</t>
  </si>
  <si>
    <t>AL!63+18-23^6(4.91)[47]{10.6}1848</t>
  </si>
  <si>
    <t>{107.8-15.3}</t>
  </si>
  <si>
    <t>HW!120+39-14^9(17.01)[44]{107.8}2043</t>
  </si>
  <si>
    <t>AL!13+14-39^7(-17.01)[44]{15.3}1748</t>
  </si>
  <si>
    <t>[16-10]</t>
  </si>
  <si>
    <t>{112.3-18.3}</t>
  </si>
  <si>
    <t>scoring record (53), combined points record (73)</t>
  </si>
  <si>
    <t>HW!118+53-20^16(15.53)[50]{112.3}2146</t>
  </si>
  <si>
    <t>AL!72+20-53^10(-15.53)[50]{18.3}1745</t>
  </si>
  <si>
    <t>{42.2-16.6}</t>
  </si>
  <si>
    <t>AW!20+25-14^7(10.51)[36]{42.2}1876</t>
  </si>
  <si>
    <t>HL!49+14-25^8(-10.51)[36]{16.6}1656</t>
  </si>
  <si>
    <t>{102.5-13.7}</t>
  </si>
  <si>
    <t>HW!91+24-11^9(8.29)[70]{102.5}1906</t>
  </si>
  <si>
    <t>AL!4+11-24^6(-8.29)[70]{13.7}1679</t>
  </si>
  <si>
    <t>[5-8]</t>
  </si>
  <si>
    <t>{26.8-21.2}</t>
  </si>
  <si>
    <t>HW!98+21-15^5(12.95)[52]{26.8}1903</t>
  </si>
  <si>
    <t>AL!40+15-21^8(-12.95)[52]{21.2}1656</t>
  </si>
  <si>
    <t>{89.3-0}</t>
  </si>
  <si>
    <t>DISASTER LOSS (10/12)</t>
  </si>
  <si>
    <t>AW!117+28-19^13(-11.86)[75]{89.3}1684</t>
  </si>
  <si>
    <t>HL!111+19-28^5(11.86)[75]{0}1824</t>
  </si>
  <si>
    <t>[14-4]</t>
  </si>
  <si>
    <t>{85.4-5.4}</t>
  </si>
  <si>
    <t>HW!29+23-13^14(-5.21)[17]{85.4}1690</t>
  </si>
  <si>
    <t>AL!9+13-23^4(5.21)[17]{5.4}1806</t>
  </si>
  <si>
    <t>D31 3/24</t>
  </si>
  <si>
    <t>{116.8-0}</t>
  </si>
  <si>
    <t>AW!37+28-9^14(-4.21)[31]{116.8}1712</t>
  </si>
  <si>
    <t>HL!62+9-28^4(4.21)[31]{0}1747</t>
  </si>
  <si>
    <t>{96.7-10}</t>
  </si>
  <si>
    <t>HW!82+25-8^9(9.55)[71]{96.7}1839</t>
  </si>
  <si>
    <t>AL!77+8-25^5(-9.55)[71]{10}1794</t>
  </si>
  <si>
    <t>{61.3-21.7}</t>
  </si>
  <si>
    <t>HW!85+26-20^12(-4.98)[40]{61.3}1875</t>
  </si>
  <si>
    <t>AL!106+20-26^8(4.98)[40]{21.7}1688</t>
  </si>
  <si>
    <t>fatigue formula corrected</t>
  </si>
  <si>
    <t>{71.5-12.3}</t>
  </si>
  <si>
    <t>HW!3+21-16^10(-4.01)[29]{71.5}1775</t>
  </si>
  <si>
    <t>AL!35+16-21^6(4.01)[29]{12.3}1797</t>
  </si>
  <si>
    <t>Raw Sprd</t>
  </si>
  <si>
    <t>{82.6-20.1}</t>
  </si>
  <si>
    <t>HW!28+26-12^8(10.63)[60]{82.6}2033</t>
  </si>
  <si>
    <t>AL!80+12-26^6(-10.63)[60]{20.1}1743</t>
  </si>
  <si>
    <t>second ever negative game rating</t>
  </si>
  <si>
    <t>{115.8-8.8}</t>
  </si>
  <si>
    <t>HW!50+29-9^11(4.77)[-3]{115.8}1758</t>
  </si>
  <si>
    <t>AL!122+9-29^4(-4.77)[-3]{8.8}1651</t>
  </si>
  <si>
    <t>{93.2-11.3}</t>
  </si>
  <si>
    <t>HW!55+29-9^8(13.76)[61]{93.2}2146</t>
  </si>
  <si>
    <t>AL!87+9-29^7(-13.76)[61]{11.3}1706</t>
  </si>
  <si>
    <t>{70.1-17.7}</t>
  </si>
  <si>
    <t>HW!34+23-12^7(9.3)[55]{70.1}1858</t>
  </si>
  <si>
    <t>AL!70+12-23^6(-9.3)[55]{17.7}1752</t>
  </si>
  <si>
    <t>{74.7-23.8}</t>
  </si>
  <si>
    <t>HW!14+25-18^14(-5.68)[75]{74.7}1792</t>
  </si>
  <si>
    <t>AL!116+18-25^6(5.68)[75]{23.8}1896</t>
  </si>
  <si>
    <t>{86.6-13.1}</t>
  </si>
  <si>
    <t>HW!26+30-14^9(10.55)[37]{86.6}1876</t>
  </si>
  <si>
    <t>AL!108+14-30^8(-10.55)[37]{13.1}1667</t>
  </si>
  <si>
    <t>D32 3/27</t>
  </si>
  <si>
    <t>{105-5.3}</t>
  </si>
  <si>
    <t>HW!84+41-10^11(19.75)[44]{105}2027</t>
  </si>
  <si>
    <t>AL!58+10-41^6(-19.75)[44]{5.3}1599</t>
  </si>
  <si>
    <t>[10-12]</t>
  </si>
  <si>
    <t>{66.2-41.3}</t>
  </si>
  <si>
    <t>HW!78+30-24^10(9.21)[62]{66.2}1975</t>
  </si>
  <si>
    <t>AL!48+24-30^12(-9.21)[62]{41.3}1746</t>
  </si>
  <si>
    <r>
      <rPr>
        <b/>
        <sz val="11"/>
        <color theme="1"/>
        <rFont val="Calibri"/>
        <family val="2"/>
        <scheme val="minor"/>
      </rPr>
      <t>OT</t>
    </r>
    <r>
      <rPr>
        <sz val="11"/>
        <color theme="1"/>
        <rFont val="Calibri"/>
        <family val="2"/>
        <scheme val="minor"/>
      </rPr>
      <t xml:space="preserve"> - 10[5-5]</t>
    </r>
  </si>
  <si>
    <t>{60.3-10.1}</t>
  </si>
  <si>
    <t>HW!128+15-12^7(-2.49)[57]{60.3}1866</t>
  </si>
  <si>
    <t>AL!8+12-15^7(2.49)[57]{10.1}1806</t>
  </si>
  <si>
    <t>{106.2-20.5}</t>
  </si>
  <si>
    <t>HW!101+37-15^11(13.22)[31]{106.2}1883</t>
  </si>
  <si>
    <t>AL!21+15-37^10(-13.22)[31]{20.5}1629</t>
  </si>
  <si>
    <r>
      <rPr>
        <b/>
        <sz val="11"/>
        <color theme="1"/>
        <rFont val="Calibri"/>
        <family val="2"/>
        <scheme val="minor"/>
      </rPr>
      <t>OT</t>
    </r>
    <r>
      <rPr>
        <sz val="11"/>
        <color theme="1"/>
        <rFont val="Calibri"/>
        <family val="2"/>
        <scheme val="minor"/>
      </rPr>
      <t xml:space="preserve"> - 14[6-9]</t>
    </r>
  </si>
  <si>
    <t>{16.6-29.8}</t>
  </si>
  <si>
    <t>HW!53+18-14^8(5.62)[13]{16.6}1789</t>
  </si>
  <si>
    <t>AL!18+14-18^9(-5.62)[13]{29.8}1666</t>
  </si>
  <si>
    <t>[15-7]</t>
  </si>
  <si>
    <t>{127.8-0}</t>
  </si>
  <si>
    <t>HW!126+33-15^15(0.49)[25]{127.8}1756</t>
  </si>
  <si>
    <t>AL!65+15-33^7(-0.49)[25]{0}1767</t>
  </si>
  <si>
    <t>[16-6]</t>
  </si>
  <si>
    <t>{99.3-10.7}</t>
  </si>
  <si>
    <r>
      <rPr>
        <b/>
        <sz val="11"/>
        <color theme="1"/>
        <rFont val="Calibri"/>
        <family val="2"/>
        <scheme val="minor"/>
      </rPr>
      <t>OT</t>
    </r>
    <r>
      <rPr>
        <sz val="11"/>
        <color theme="1"/>
        <rFont val="Calibri"/>
        <family val="2"/>
        <scheme val="minor"/>
      </rPr>
      <t xml:space="preserve"> - 15[11-6]</t>
    </r>
  </si>
  <si>
    <t>HW!104+25-15^16(-3.44)[44]{99.3}1681</t>
  </si>
  <si>
    <t>AL!46+15-25^6(3.44)[44]{10.7}1742</t>
  </si>
  <si>
    <t>Underperformance (8/11), Vaniville: GW 4pt+2 @ 59:40</t>
  </si>
  <si>
    <t>Underperformance (15/18), Largest Spread on Record</t>
  </si>
  <si>
    <t>Underperformance (13/14)</t>
  </si>
  <si>
    <t>Underperformance (8/11), Hammerlocke: GW 4pt+2 @ 58:80</t>
  </si>
  <si>
    <t>Underperformance (15/17)</t>
  </si>
  <si>
    <t>Underperformance (10/13)</t>
  </si>
  <si>
    <t>Underperformance (17/20), most lopsided spread on record</t>
  </si>
  <si>
    <t>*Tuesday actions</t>
  </si>
  <si>
    <t>{130.5-2.1}</t>
  </si>
  <si>
    <t>HW!22+29-4^10(9.71)[15]{130.5}1878</t>
  </si>
  <si>
    <t>AL!12+4-29^3(-9.71)[15]{2.1}1628</t>
  </si>
  <si>
    <t>{41.2-31.2}</t>
  </si>
  <si>
    <t>HW!102+30-21^13(10.58)[25]{41.2}1825</t>
  </si>
  <si>
    <t>AL!119+21-30^9(-10.58)[25]{31.2}1688</t>
  </si>
  <si>
    <t>{136.3-7}</t>
  </si>
  <si>
    <t>AW!76+28-8^13(-0.55)[66]{136.3}1824</t>
  </si>
  <si>
    <t>HL!94+8-28^5(0.55)[66]{7}1723</t>
  </si>
  <si>
    <t>{83.2-18.9}</t>
  </si>
  <si>
    <t>AW!45+21-11^9(1.15)[51]{83.2}1810</t>
  </si>
  <si>
    <t>HL!52+11-21^10(-1.15)[51]{18.9}1855</t>
  </si>
  <si>
    <t>{63.3-13.4}</t>
  </si>
  <si>
    <t>HW!5+20-11^7(5.91)[64]{63.3}1977</t>
  </si>
  <si>
    <t>AL!44+11-20^6(-5.91)[64]{13.4}1736</t>
  </si>
  <si>
    <t>[6-10]</t>
  </si>
  <si>
    <t>{32.4-32.2}</t>
  </si>
  <si>
    <t>HW!64+24-17^6(12.12)[63]{32.4}1874</t>
  </si>
  <si>
    <t>AL!114+17-24^10(-12.12)[63]{32.2}1775</t>
  </si>
  <si>
    <t>HW!27+19-8^8(0.5)[42]{110.9}1818</t>
  </si>
  <si>
    <t>AL!66+8-19^4(-0.5)[42]{0}1714</t>
  </si>
  <si>
    <t>{69-23.2}</t>
  </si>
  <si>
    <t>HW!81+23-15^9(3.78)[79]{69}1880</t>
  </si>
  <si>
    <t>AL!11+15-23^10(-3.78)[79]{23.2}1733</t>
  </si>
  <si>
    <t>Alpha</t>
  </si>
  <si>
    <t>Omega</t>
  </si>
  <si>
    <t>Crown</t>
  </si>
  <si>
    <t>Channel</t>
  </si>
  <si>
    <t>Adamant</t>
  </si>
  <si>
    <t>Lustrous</t>
  </si>
  <si>
    <t>{58.3-41.6}</t>
  </si>
  <si>
    <t>HW!93+23-21^10(1.19)[84]{58.3}1851</t>
  </si>
  <si>
    <t>AL!103+21-23^9(-1.19)[84]{41.6}1756</t>
  </si>
  <si>
    <t>{103.4-21.2}</t>
  </si>
  <si>
    <t>D33 3/28</t>
  </si>
  <si>
    <t>HW!112+32-17^9(9.55)[88]{103.4}1980</t>
  </si>
  <si>
    <t>AL!17+17-32^7(-9.55)[88]{21.2}1746</t>
  </si>
  <si>
    <t>[14-5]</t>
  </si>
  <si>
    <t>{92.6-15.3}</t>
  </si>
  <si>
    <t>100 game rating</t>
  </si>
  <si>
    <t>AW!25+24-16^14(-6.77)[100]{92.6}1773</t>
  </si>
  <si>
    <t>HL!16+16-24^5(6.77)[100]{15.3}1941</t>
  </si>
  <si>
    <t>{48.5-20}</t>
  </si>
  <si>
    <t>AW!109+15-13^8(-1.4)[99]{48.5}1895</t>
  </si>
  <si>
    <t>HL!38+13-15^8(1.4)[99]{20}1876</t>
  </si>
  <si>
    <t>WCS Round 1-B (Thur)</t>
  </si>
  <si>
    <t>UTL Matchday B (Tue)</t>
  </si>
  <si>
    <t>MRL Matchday B (Tue)</t>
  </si>
  <si>
    <t>Matchday Five (Sun)</t>
  </si>
  <si>
    <t>Matchday Five (Sat)</t>
  </si>
  <si>
    <t>▼15</t>
  </si>
  <si>
    <t>all 16 Phoenix teams</t>
  </si>
  <si>
    <t>Ultra M</t>
  </si>
  <si>
    <t>Tapu</t>
  </si>
  <si>
    <t>Vast Poni</t>
  </si>
  <si>
    <t>Dendemille</t>
  </si>
  <si>
    <t>Camphrier</t>
  </si>
  <si>
    <t>Aether</t>
  </si>
  <si>
    <t>White Forest</t>
  </si>
  <si>
    <t>Underground</t>
  </si>
  <si>
    <t>Iron Island</t>
  </si>
  <si>
    <t>Mirage Island</t>
  </si>
  <si>
    <t>Mt. Chimney</t>
  </si>
  <si>
    <t>Cherrygrove</t>
  </si>
  <si>
    <t>Lavender</t>
  </si>
  <si>
    <t>Black City</t>
  </si>
  <si>
    <t>Survival Area</t>
  </si>
  <si>
    <t>Mount Coronet</t>
  </si>
  <si>
    <t>Battle Frontier</t>
  </si>
  <si>
    <t>Meteor Falls</t>
  </si>
  <si>
    <t>New Bark</t>
  </si>
  <si>
    <t>Pallet</t>
  </si>
  <si>
    <t>Snowbelle</t>
  </si>
  <si>
    <t>Shalour</t>
  </si>
  <si>
    <t>Po</t>
  </si>
  <si>
    <t>Lentimas</t>
  </si>
  <si>
    <t>Snowpoint</t>
  </si>
  <si>
    <t>Blackthorn</t>
  </si>
  <si>
    <t>Cerulean</t>
  </si>
  <si>
    <t>Couriway</t>
  </si>
  <si>
    <t>Nuvema</t>
  </si>
  <si>
    <t>Eterna</t>
  </si>
  <si>
    <t>Petalburg</t>
  </si>
  <si>
    <t>Mauville</t>
  </si>
  <si>
    <t>Kiloude</t>
  </si>
  <si>
    <t>Opulecid</t>
  </si>
  <si>
    <t>Driftveil</t>
  </si>
  <si>
    <t>Pastoria</t>
  </si>
  <si>
    <t>Ever Grande</t>
  </si>
  <si>
    <t>Violet</t>
  </si>
  <si>
    <t>Vermilion</t>
  </si>
  <si>
    <t>Ambrette</t>
  </si>
  <si>
    <t>Circhester</t>
  </si>
  <si>
    <t>Konikoni</t>
  </si>
  <si>
    <t>Lacunosa</t>
  </si>
  <si>
    <t>Icirrus</t>
  </si>
  <si>
    <t>Hearthome</t>
  </si>
  <si>
    <t>Sootopolis</t>
  </si>
  <si>
    <t>Littleroot</t>
  </si>
  <si>
    <t>Celadon</t>
  </si>
  <si>
    <t>Freezington</t>
  </si>
  <si>
    <t>Mistralton</t>
  </si>
  <si>
    <t>Canalave</t>
  </si>
  <si>
    <t>Pacifidlog</t>
  </si>
  <si>
    <t>Lavaridge</t>
  </si>
  <si>
    <t>Fuchsia</t>
  </si>
  <si>
    <t>Heahea</t>
  </si>
  <si>
    <t>Jubilife</t>
  </si>
  <si>
    <t>Mossdeep</t>
  </si>
  <si>
    <t>Ecrutreak</t>
  </si>
  <si>
    <t>Coumarine</t>
  </si>
  <si>
    <t>Wyn S</t>
  </si>
  <si>
    <t>Accumula</t>
  </si>
  <si>
    <t>Floccesy</t>
  </si>
  <si>
    <t>Wyn N</t>
  </si>
  <si>
    <t>Iki</t>
  </si>
  <si>
    <t>Aspertia</t>
  </si>
  <si>
    <t>Sunyshore</t>
  </si>
  <si>
    <t>Pewter</t>
  </si>
  <si>
    <t>Prism</t>
  </si>
  <si>
    <t>Divisional</t>
  </si>
  <si>
    <t>interconference</t>
  </si>
  <si>
    <t>M/U/G 1</t>
  </si>
  <si>
    <t>M/U/G</t>
  </si>
  <si>
    <t>M/U/G 4</t>
  </si>
  <si>
    <t>M/U/G 7</t>
  </si>
  <si>
    <t>M/U/G 10</t>
  </si>
  <si>
    <t>conference semifinal</t>
  </si>
  <si>
    <t>conference final</t>
  </si>
  <si>
    <t>15 CCs</t>
  </si>
  <si>
    <t>Top 8 CCs</t>
  </si>
  <si>
    <t>9 WCs</t>
  </si>
  <si>
    <t>next 7 CC+9WC</t>
  </si>
  <si>
    <t>Op</t>
  </si>
  <si>
    <t>LR16</t>
  </si>
  <si>
    <t>WQF</t>
  </si>
  <si>
    <t>LQF1</t>
  </si>
  <si>
    <t>WSF</t>
  </si>
  <si>
    <t>LQF2</t>
  </si>
  <si>
    <t>LSF1</t>
  </si>
  <si>
    <t>LSF2</t>
  </si>
  <si>
    <t>WF</t>
  </si>
  <si>
    <t>GFR</t>
  </si>
  <si>
    <t>a</t>
  </si>
  <si>
    <t>b</t>
  </si>
  <si>
    <t>c</t>
  </si>
  <si>
    <t>plus 5</t>
  </si>
  <si>
    <t>max 6</t>
  </si>
  <si>
    <t>WCS Op</t>
  </si>
  <si>
    <t>WCS P</t>
  </si>
  <si>
    <t>WCS G</t>
  </si>
  <si>
    <t>WCS U</t>
  </si>
  <si>
    <t>WCS M</t>
  </si>
  <si>
    <t>150/170</t>
  </si>
  <si>
    <t>Opening</t>
  </si>
  <si>
    <t>WR64</t>
  </si>
  <si>
    <t>LR64a</t>
  </si>
  <si>
    <t>LR64b</t>
  </si>
  <si>
    <t>WR32</t>
  </si>
  <si>
    <t>LR32a</t>
  </si>
  <si>
    <t>LR32b</t>
  </si>
  <si>
    <t>WR16</t>
  </si>
  <si>
    <t>LR16a</t>
  </si>
  <si>
    <t>LR16b</t>
  </si>
  <si>
    <t>LQFa</t>
  </si>
  <si>
    <t>LQFb</t>
  </si>
  <si>
    <t>LSFa</t>
  </si>
  <si>
    <t>LSFb</t>
  </si>
  <si>
    <t>L4th</t>
  </si>
  <si>
    <t>L3rd</t>
  </si>
  <si>
    <t>2dn</t>
  </si>
  <si>
    <t>4 stay</t>
  </si>
  <si>
    <t>2+4+4+2</t>
  </si>
  <si>
    <t>WCS Preliminary</t>
  </si>
  <si>
    <t>WCS WR64</t>
  </si>
  <si>
    <t>WCS LR64b</t>
  </si>
  <si>
    <t>WCS LR64a</t>
  </si>
  <si>
    <t>WCS W32</t>
  </si>
  <si>
    <t>WCSL32</t>
  </si>
  <si>
    <t>WCSL32b</t>
  </si>
  <si>
    <t>WCSLR16</t>
  </si>
  <si>
    <t>WCS LQFb</t>
  </si>
  <si>
    <t>WCS WSF</t>
  </si>
  <si>
    <t>WCS LSF</t>
  </si>
  <si>
    <t>WCS WF</t>
  </si>
  <si>
    <t>WCS LF</t>
  </si>
  <si>
    <t>WCS GF</t>
  </si>
  <si>
    <t>WCS GFR</t>
  </si>
  <si>
    <t>M/U/G16</t>
  </si>
  <si>
    <t>M/U/G Q</t>
  </si>
  <si>
    <t>M/U/G S</t>
  </si>
  <si>
    <t>M/U/G F</t>
  </si>
  <si>
    <t>Scarlet</t>
  </si>
  <si>
    <t>Island</t>
  </si>
  <si>
    <t>Orre United</t>
  </si>
  <si>
    <t>Almia United</t>
  </si>
  <si>
    <t>Fiore United</t>
  </si>
  <si>
    <t>Oblivia United</t>
  </si>
  <si>
    <t>Sevii Islands</t>
  </si>
  <si>
    <t>XXX</t>
  </si>
  <si>
    <t>6+6+4</t>
  </si>
  <si>
    <t>2 stay</t>
  </si>
  <si>
    <t>Silver</t>
  </si>
  <si>
    <t>Umbra</t>
  </si>
  <si>
    <t>Lumis</t>
  </si>
  <si>
    <t>d</t>
  </si>
  <si>
    <t>e</t>
  </si>
  <si>
    <t>Turn</t>
  </si>
  <si>
    <t>Kickoff</t>
  </si>
  <si>
    <t>M Card</t>
  </si>
  <si>
    <t>T Card</t>
  </si>
  <si>
    <t>Move</t>
  </si>
  <si>
    <t>Result</t>
  </si>
  <si>
    <t>START</t>
  </si>
  <si>
    <t>Score 1</t>
  </si>
  <si>
    <t>Score 2</t>
  </si>
  <si>
    <t>Mark 1</t>
  </si>
  <si>
    <t>Mark 2</t>
  </si>
  <si>
    <t>Fixed</t>
  </si>
  <si>
    <t>Counter</t>
  </si>
  <si>
    <t>Total 1</t>
  </si>
  <si>
    <t>Total 2</t>
  </si>
  <si>
    <t>Last?</t>
  </si>
  <si>
    <t>Min</t>
  </si>
  <si>
    <t>Start Pos</t>
  </si>
  <si>
    <t>New Pos</t>
  </si>
  <si>
    <t>Goal 1</t>
  </si>
  <si>
    <t>Goal 2</t>
  </si>
  <si>
    <t>Final?</t>
  </si>
  <si>
    <t>OT1</t>
  </si>
  <si>
    <t>OT2</t>
  </si>
  <si>
    <t>OT3</t>
  </si>
  <si>
    <t>OT4</t>
  </si>
  <si>
    <t>OT5</t>
  </si>
  <si>
    <t>Last/Final</t>
  </si>
  <si>
    <t>Stop Time</t>
  </si>
  <si>
    <t>Position</t>
  </si>
  <si>
    <t>FIRST HALF</t>
  </si>
  <si>
    <t>SECOND HALF</t>
  </si>
  <si>
    <t>FIRST OVERTIME</t>
  </si>
  <si>
    <t>SECOND OVERTIME</t>
  </si>
  <si>
    <t>THIRD OVERTIME</t>
  </si>
  <si>
    <t>FOURTH OVERTIME</t>
  </si>
  <si>
    <t>FIFTH OVERTIME</t>
  </si>
  <si>
    <t>Regulation</t>
  </si>
  <si>
    <t>Away Goals</t>
  </si>
  <si>
    <t>Home Goals</t>
  </si>
  <si>
    <t>Game</t>
  </si>
  <si>
    <t>First automated game without cards</t>
  </si>
  <si>
    <t>D34 5/20</t>
  </si>
  <si>
    <t>{87.1-19.7}</t>
  </si>
  <si>
    <t>AW!125+25-18^11(-2.05)[84]{87.1}1983</t>
  </si>
  <si>
    <t>HL!23+18-25^8(2.05)[84]{19.7}1846</t>
  </si>
  <si>
    <t>25-18</t>
  </si>
  <si>
    <t>{54.3-0}</t>
  </si>
  <si>
    <t>AW!103+21-18^10(-7.51)[70]{54.3}1819</t>
  </si>
  <si>
    <t>HL!3+18-21^5(7.51)[70]{0}1829</t>
  </si>
  <si>
    <t>21-18</t>
  </si>
  <si>
    <t>{65.9-0}</t>
  </si>
  <si>
    <t>AW!38+21-15^10(-4.84)[86]{65.9}1848</t>
  </si>
  <si>
    <t>HL!94+15-21^5(4.84)[86]{0}1871</t>
  </si>
  <si>
    <t>21-15</t>
  </si>
  <si>
    <t>{80.6-18}</t>
  </si>
  <si>
    <t>AW!73+26-16^13(3.3)[48]{80.6}1832</t>
  </si>
  <si>
    <t>HL!52+16-26^9(-3.3)[48]{18}1760</t>
  </si>
  <si>
    <t>26-16</t>
  </si>
  <si>
    <t>{66.1-20.9}</t>
  </si>
  <si>
    <t>HW!122+21-14^10(3.59)[25]{66.1}1807</t>
  </si>
  <si>
    <t>AL!82+14-21^7(-3.59)[25]{20.9}1745</t>
  </si>
  <si>
    <t>14-21</t>
  </si>
  <si>
    <t>{67-12.1}</t>
  </si>
  <si>
    <t>AW!29+24-12^9(7.37)[58]{67}1880</t>
  </si>
  <si>
    <t>HL!70+12-24^6(-7.37)[58]{12.1}1784</t>
  </si>
  <si>
    <t>24-12</t>
  </si>
  <si>
    <t>{44.8-0}</t>
  </si>
  <si>
    <t>AW!114+18-17^12(-8.49)[81]{44.8}1859</t>
  </si>
  <si>
    <t>HL!100+17-18^4(8.49)[81]{0}1855</t>
  </si>
  <si>
    <t>18-17</t>
  </si>
  <si>
    <t>{51.1-22.2}</t>
  </si>
  <si>
    <t>HW!36+27-20^10(6.81)[45]{51.1}1810</t>
  </si>
  <si>
    <t>AL!51+20-27^9(-6.81)[45]{22.2}1739</t>
  </si>
  <si>
    <t>20-27</t>
  </si>
  <si>
    <t>{61.1-20.4}</t>
  </si>
  <si>
    <t>HW!64+20-13^8(6.47)[53]{61.1}1945</t>
  </si>
  <si>
    <t>AL!67+13-20^5(-6.47)[53]{20.4}1767</t>
  </si>
  <si>
    <t>13-20</t>
  </si>
  <si>
    <t>{89.4-20.3}</t>
  </si>
  <si>
    <t>HW!108+25-15^12(-1.98)[67]{89.4}1853</t>
  </si>
  <si>
    <t>AL!31+15-25^8(1.98)[67]{20.3}1858</t>
  </si>
  <si>
    <t>15-25</t>
  </si>
  <si>
    <t>{54.4-16.2}</t>
  </si>
  <si>
    <t>AW!14+19-17^10(-5.27)[74]{54.4}1840</t>
  </si>
  <si>
    <t>HL!66+17-19^6(5.27)[74]{16.2}1874</t>
  </si>
  <si>
    <t>{71.5-19.4}</t>
  </si>
  <si>
    <t>AW!86+22-14^9(2.61)[78]{71.5}1990</t>
  </si>
  <si>
    <t>HL!48+14-22^8(-2.61)[78]{19.4}1812</t>
  </si>
  <si>
    <t>22-14</t>
  </si>
  <si>
    <t>{122.4-11}</t>
  </si>
  <si>
    <t>HW!12+31-11^10(9.66)[77]{122.4}2038</t>
  </si>
  <si>
    <t>AL!58+11-31^9(-9.66)[77]{11}1867</t>
  </si>
  <si>
    <t>11-31</t>
  </si>
  <si>
    <t>{107.5-19.3}</t>
  </si>
  <si>
    <t>HW!21+31-12^10(9.37)[83]{107.5}2066</t>
  </si>
  <si>
    <t>AL!107+12-31^7(-9.37)[83]{19.3}1873</t>
  </si>
  <si>
    <t>12-31</t>
  </si>
  <si>
    <t>{90.8-7.7}</t>
  </si>
  <si>
    <t>HW!88+26-8^8(9.06)[75]{90.8}2041</t>
  </si>
  <si>
    <t>AL!80+8-26^5(-9.06)[75]{7.7}1807</t>
  </si>
  <si>
    <t>8-26</t>
  </si>
  <si>
    <t>{100.1-16.5}</t>
  </si>
  <si>
    <t>HW!17+33-20^15(-4.89)[97]{100.1}1850</t>
  </si>
  <si>
    <t>AL!117+20-33^7(4.89)[97]{16.5}1954</t>
  </si>
  <si>
    <t>20-33</t>
  </si>
  <si>
    <t>{84.6-44.2}</t>
  </si>
  <si>
    <t>HW!40+28-24^10(3.09)[91]{84.6}1952</t>
  </si>
  <si>
    <t>AL!25+24-28^12(-3.09)[91]{44.2}1892</t>
  </si>
  <si>
    <t>24-28</t>
  </si>
  <si>
    <t>{39.4-22.6}</t>
  </si>
  <si>
    <t>AW!8+16-15^9(-6.32)[43]{39.4}1821</t>
  </si>
  <si>
    <t>HL!71+15-16^5(6.32)[43]{22.6}1845</t>
  </si>
  <si>
    <t>16-15</t>
  </si>
  <si>
    <r>
      <rPr>
        <b/>
        <sz val="11"/>
        <color theme="1"/>
        <rFont val="Calibri"/>
        <family val="2"/>
        <scheme val="minor"/>
      </rPr>
      <t>OT</t>
    </r>
    <r>
      <rPr>
        <sz val="11"/>
        <color theme="1"/>
        <rFont val="Calibri"/>
        <family val="2"/>
        <scheme val="minor"/>
      </rPr>
      <t xml:space="preserve"> - 16[5-9]</t>
    </r>
  </si>
  <si>
    <t>{41.6-44.8}</t>
  </si>
  <si>
    <t>HW!1+22-18^8(6.86)[93]{41.6}2153</t>
  </si>
  <si>
    <t>AL!87+18-22^10(-6.86)[93]{44.8}1981</t>
  </si>
  <si>
    <t>18-22</t>
  </si>
  <si>
    <t>{34.9-43}</t>
  </si>
  <si>
    <t>AW!44+17-16^8(1.29)[88]{34.9}2055</t>
  </si>
  <si>
    <t>HL!56+16-17^8(-1.29)[88]{43}1961</t>
  </si>
  <si>
    <t>{92.4-21.2}</t>
  </si>
  <si>
    <t>HW!106+33-16^8(13.98)[58]{92.4}2152</t>
  </si>
  <si>
    <t>AL!72+16-33^9(-13.98)[58]{21.2}1869</t>
  </si>
  <si>
    <t>16-33</t>
  </si>
  <si>
    <t>{104.3-16.3}</t>
  </si>
  <si>
    <t>HW!45+31-14^9(11.3)[61]{104.3}1921</t>
  </si>
  <si>
    <t>AL!4+14-31^7(-11.3)[61]{16.3}1840</t>
  </si>
  <si>
    <t>14-31</t>
  </si>
  <si>
    <t>{64.4-30.2}</t>
  </si>
  <si>
    <t>HW!61+28-21^8(10.9)[77]{64.4}2213</t>
  </si>
  <si>
    <t>AL!42+21-28^11(-10.9)[77]{30.2}1956</t>
  </si>
  <si>
    <t>21-28</t>
  </si>
  <si>
    <t>{91.1-0}</t>
  </si>
  <si>
    <t>AW!13+19-13^10(-4.46)[94]{91.1}1889</t>
  </si>
  <si>
    <t>HL!121+13-19^5(4.46)[94]{0}2015</t>
  </si>
  <si>
    <t>19-13</t>
  </si>
  <si>
    <t>[10-11]</t>
  </si>
  <si>
    <t>{39.9-43.7}</t>
  </si>
  <si>
    <t>HW!84+26-19^10(8.66)[4]{39.9}1776</t>
  </si>
  <si>
    <t>AL!123+19-26^11(-8.66)[4]{43.7}1592</t>
  </si>
  <si>
    <t>{76.4-15.6}</t>
  </si>
  <si>
    <t>HW!41+21-14^9(-3.31)[41]{76.4}1744</t>
  </si>
  <si>
    <t>AL!6+14-21^7(3.31)[41]{15.6}1679</t>
  </si>
  <si>
    <t>{115.8-8.1}</t>
  </si>
  <si>
    <t>HW!53+36-10^11(11.17)[36]{115.8}1780</t>
  </si>
  <si>
    <t>AL!19+10-36^5(-11.17)[36]{8.1}1653</t>
  </si>
  <si>
    <r>
      <rPr>
        <b/>
        <sz val="11"/>
        <color theme="1"/>
        <rFont val="Calibri"/>
        <family val="2"/>
        <scheme val="minor"/>
      </rPr>
      <t>OT</t>
    </r>
    <r>
      <rPr>
        <sz val="11"/>
        <color theme="1"/>
        <rFont val="Calibri"/>
        <family val="2"/>
        <scheme val="minor"/>
      </rPr>
      <t xml:space="preserve"> - 25[8-10]</t>
    </r>
  </si>
  <si>
    <t>{30.3-37.6}</t>
  </si>
  <si>
    <t>HW!95+28-26^10(3.54)[5]{30.3}1698</t>
  </si>
  <si>
    <t>AL!102+26-28^11(-3.54)[5]{37.6}1646</t>
  </si>
  <si>
    <t>{81.4-13.8}</t>
  </si>
  <si>
    <t>HW!24+23-13^10(4.95)[17]{81.4}1784</t>
  </si>
  <si>
    <t>AL!35+13-23^7(-4.95)[17]{13.8}1643</t>
  </si>
  <si>
    <t>{52.8-19.7}</t>
  </si>
  <si>
    <t>AW!36+21-14^10(-1.58)[34]{52.8}1705</t>
  </si>
  <si>
    <t>HL!91+14-21^7(1.58)[34]{19.7}1713</t>
  </si>
  <si>
    <t>{102.9-17.6}</t>
  </si>
  <si>
    <t>HW!16+28-17^12(-3.71)[71]{102.9}1740</t>
  </si>
  <si>
    <t>AL!76+17-28^8(3.71)[71]{17.6}1756</t>
  </si>
  <si>
    <t>{33.8-37.3}</t>
  </si>
  <si>
    <t>HW!55+17-16^8(3.25)[28]{33.8}1748</t>
  </si>
  <si>
    <t>AL!105+16-17^7(-3.25)[28]{37.3}1696</t>
  </si>
  <si>
    <t>{107.9-4.9}</t>
  </si>
  <si>
    <t>AW!34+21-5^13(-1.02)[47]{107.9}1713</t>
  </si>
  <si>
    <t>HL!75+5-21^3(1.02)[47]{4.9}1719</t>
  </si>
  <si>
    <t>{101.1-19.9}</t>
  </si>
  <si>
    <t>AW!118+31-16^12(2.56)[23]{101.1}1719</t>
  </si>
  <si>
    <t>HL!85+16-31^7(-2.56)[23]{19.9}1714</t>
  </si>
  <si>
    <t>{52.1-13.3}</t>
  </si>
  <si>
    <t>HW!112+13-9^7(-2.2)[52]{52.1}1755</t>
  </si>
  <si>
    <t>AL!28+9-13^5(2.2)[52]{13.3}1734</t>
  </si>
  <si>
    <t>{39.1-27}</t>
  </si>
  <si>
    <t>AW!68+16-12^8(0.87)[25]{39.1}1735</t>
  </si>
  <si>
    <t>HL!27+12-16^8(-0.87)[25]{27}1702</t>
  </si>
  <si>
    <t>{65.2-25.4}</t>
  </si>
  <si>
    <t>HW!111+21-15^8(7.93)[61]{65.2}1855</t>
  </si>
  <si>
    <t>AL!94+15-21^8(-7.93)[61]{25.4}1677</t>
  </si>
  <si>
    <t>{113.2-10.9}</t>
  </si>
  <si>
    <t>HW!79+28-9^8(8.77)[61]{113.2}1830</t>
  </si>
  <si>
    <t>AL!59+9-28^7(-8.77)[61]{10.9}1664</t>
  </si>
  <si>
    <t>{85.2-14.3}</t>
  </si>
  <si>
    <t>HW!26+25-9^6(8.56)[22]{85.2}1754</t>
  </si>
  <si>
    <t>AL!104+9-25^7(-8.56)[22]{14.3}1655</t>
  </si>
  <si>
    <t>{100.9-8.1}</t>
  </si>
  <si>
    <t>HW!20+23-6^6(12.39)[35]{100.9}1789</t>
  </si>
  <si>
    <t>AL!7+6-23^4(-12.39)[35]{8.1}1646</t>
  </si>
  <si>
    <t>MIDWEEK FIVE</t>
  </si>
  <si>
    <t>{45.4-32.6}</t>
  </si>
  <si>
    <t>HW!41+20-17^12(-1.31)[41]{45.4}1768</t>
  </si>
  <si>
    <t>AL!73+17-20^8(1.31)[41]{32.6}1671</t>
  </si>
  <si>
    <t>{43.8-46.8}</t>
  </si>
  <si>
    <t>AW!83+23-22^10(0.77)[53]{43.8}1815</t>
  </si>
  <si>
    <t>HL!57+22-23^12(-0.77)[53]{46.8}1746</t>
  </si>
  <si>
    <t>[5-4]</t>
  </si>
  <si>
    <t>{56.1-0}</t>
  </si>
  <si>
    <t>AW!100+10-7^5(0.47)[61]{56.1}1796</t>
  </si>
  <si>
    <t>HL!19+7-10^4(-0.47)[61]{0}1843</t>
  </si>
  <si>
    <t>{45.8-26.7}</t>
  </si>
  <si>
    <t>D35 5/21</t>
  </si>
  <si>
    <t>HW!15+22-16^8(11.11)[49]{45.8}1851</t>
  </si>
  <si>
    <t>AL!125+16-22^8(-11.11)[49]{26.7}1606</t>
  </si>
  <si>
    <t>[11-2]</t>
  </si>
  <si>
    <t>{180.9-1.1}</t>
  </si>
  <si>
    <t>HW!75+24-3^11(6.37)[73]{180.9}1898</t>
  </si>
  <si>
    <t>AL!121+3-24^2(-6.37)[73]{1.1}1704</t>
  </si>
  <si>
    <t>{50.1-14.2}</t>
  </si>
  <si>
    <t>HW!2+20-13^9(-1.69)[10]{50.1}1758</t>
  </si>
  <si>
    <t>AL!96+13-20^6(1.69)[10]{14.2}1657</t>
  </si>
  <si>
    <t>{104.6-11.7}</t>
  </si>
  <si>
    <t>AW!99+23-7^10(2.99)[41]{104.6}1768</t>
  </si>
  <si>
    <t>HL!43+7-23^4(-2.99)[41]{11.7}1830</t>
  </si>
  <si>
    <t>{36.3-38.6}</t>
  </si>
  <si>
    <t>Underperformance (10/16)</t>
  </si>
  <si>
    <t>HW!123+20-16^5(16.44)[53]{36.3}2069</t>
  </si>
  <si>
    <t>AL!107+16-20^9(-16.44)[53]{38.6}1773</t>
  </si>
  <si>
    <t>{51.4-24.7}</t>
  </si>
  <si>
    <t>HW!10+20-13^10(3.05)[51]{51.4}1833</t>
  </si>
  <si>
    <t>AL!30+13-20^7(-3.05)[51]{24.7}1739</t>
  </si>
  <si>
    <t>Underperformance (14/16)</t>
  </si>
  <si>
    <t>{121.1-7}</t>
  </si>
  <si>
    <t>HW!33+30-6^8(15.57)[44]{121.1}1838</t>
  </si>
  <si>
    <t>AL!59+6-30^4(-15.57)[44]{7}1589</t>
  </si>
  <si>
    <t>DISASTER LOSS (8/11)</t>
  </si>
  <si>
    <t>{92.4-0}</t>
  </si>
  <si>
    <t>AW!88+26-15^11(-11.37)[37]{92.4}1674</t>
  </si>
  <si>
    <t>HL!69+15-26^4(11.37)[37]{0}1783</t>
  </si>
  <si>
    <t>{56.6-11.6}</t>
  </si>
  <si>
    <t>HW!110+21-14^9(4.13)[21]{56.6}1844</t>
  </si>
  <si>
    <t>AL!89+14-21^8(-4.13)[21]{11.6}1598</t>
  </si>
  <si>
    <r>
      <rPr>
        <b/>
        <sz val="11"/>
        <color theme="1"/>
        <rFont val="Calibri"/>
        <family val="2"/>
        <scheme val="minor"/>
      </rPr>
      <t>OT</t>
    </r>
    <r>
      <rPr>
        <sz val="11"/>
        <color theme="1"/>
        <rFont val="Calibri"/>
        <family val="2"/>
        <scheme val="minor"/>
      </rPr>
      <t xml:space="preserve"> - 17[11-7]</t>
    </r>
  </si>
  <si>
    <t>{37.8-32}</t>
  </si>
  <si>
    <t>HW!39+20-18^12(-2.49)[24]{37.8}1756</t>
  </si>
  <si>
    <t>AL!6+18-20^8(2.49)[24]{32}1790</t>
  </si>
  <si>
    <t>{41.3-33.5}</t>
  </si>
  <si>
    <t>HW!67+14-13^7(-1.01)[68]{41.3}1865</t>
  </si>
  <si>
    <t>AL!31+13-14^6(1.01)[68]{33.5}1933</t>
  </si>
  <si>
    <t>{60.4-13}</t>
  </si>
  <si>
    <t>HW!113+22-10^7(9.11)[37]{60.4}1821</t>
  </si>
  <si>
    <t>AL!51+10-22^7(-9.11)[37]{13}1722</t>
  </si>
  <si>
    <t>{156-4}</t>
  </si>
  <si>
    <t>AW!74+28-3^9(8.18)[66]{156}2062</t>
  </si>
  <si>
    <t>HL!56+3-28^3(-8.18)[66]{4}1687</t>
  </si>
  <si>
    <t>{63.7-32.7}</t>
  </si>
  <si>
    <t>AW!7+16-13^7(2.65)[77]{63.7}1882</t>
  </si>
  <si>
    <t>HL!38+13-16^5(-2.65)[77]{32.7}1778</t>
  </si>
  <si>
    <t>{76.6-11}</t>
  </si>
  <si>
    <t>AW!127+22-12^11(-2.97)[17]{76.6}1666</t>
  </si>
  <si>
    <t>HL!24+12-22^6(2.97)[17]{11}1748</t>
  </si>
  <si>
    <t>[7-11]</t>
  </si>
  <si>
    <t>{42.8-31.8}</t>
  </si>
  <si>
    <t>AW!95+25-18^7(13.28)[41]{42.8}1884</t>
  </si>
  <si>
    <t>HL!109+18-25^11(-13.28)[41]{31.8}1638</t>
  </si>
  <si>
    <r>
      <rPr>
        <b/>
        <sz val="11"/>
        <color theme="1"/>
        <rFont val="Calibri"/>
        <family val="2"/>
        <scheme val="minor"/>
      </rPr>
      <t>OT</t>
    </r>
    <r>
      <rPr>
        <sz val="11"/>
        <color theme="1"/>
        <rFont val="Calibri"/>
        <family val="2"/>
        <scheme val="minor"/>
      </rPr>
      <t xml:space="preserve"> - 15[7-7]</t>
    </r>
  </si>
  <si>
    <t>{52.8-25.3}</t>
  </si>
  <si>
    <t>HW!16+21-17^9(-1.67)[79]{52.8}1832</t>
  </si>
  <si>
    <t>AL!124+17-21^8(1.67)[79]{25.3}1747</t>
  </si>
  <si>
    <t>{57.1-12.1}</t>
  </si>
  <si>
    <t>HW!86+19-15^9(1.38)[66]{57.1}1962</t>
  </si>
  <si>
    <t>AL!61+15-19^7(-1.38)[66]{12.1}1806</t>
  </si>
  <si>
    <t>{143.1-5.8}</t>
  </si>
  <si>
    <t>AW!97+25-4^11(5.64)[76]{143.1}1965</t>
  </si>
  <si>
    <t>HL!25+4-25^3(-5.64)[76]{5.8}1743</t>
  </si>
  <si>
    <t>{25.2-29.9}</t>
  </si>
  <si>
    <t>HW!71+18-17^10(1.56)[11]{25.2}1726</t>
  </si>
  <si>
    <t>AL!36+17-18^8(-1.56)[11]{29.9}1808</t>
  </si>
  <si>
    <t>{68.5-21.5}</t>
  </si>
  <si>
    <t>AW!92+19-13^8(1.67)[78]{68.5}1990</t>
  </si>
  <si>
    <t>HL!1+13-19^9(-1.67)[78]{21.5}1798</t>
  </si>
  <si>
    <t>{76.6-8.2}</t>
  </si>
  <si>
    <t>AW!32+18-13^10(-5.49)[82]{76.6}1840</t>
  </si>
  <si>
    <t>HL!115+13-18^5(5.49)[82]{8.2}1930</t>
  </si>
  <si>
    <t>{109.2-0}</t>
  </si>
  <si>
    <t>AW!105+20-6^10(-2.55)[31]{109.2}1726</t>
  </si>
  <si>
    <t>HL!47+6-20^2(2.55)[31]{0}1726</t>
  </si>
  <si>
    <t>{44.4-15.6}</t>
  </si>
  <si>
    <t>HW!54+15-14^9(-1.43)[18]{44.4}1713</t>
  </si>
  <si>
    <t>AL!68+14-15^7(1.43)[18]{15.6}1738</t>
  </si>
  <si>
    <t>{54.5-16.8}</t>
  </si>
  <si>
    <t>AW!63+26-12^7(12.44)[63]{54.5}2216</t>
  </si>
  <si>
    <t>HL!42+12-26^7(-12.44)[63]{16.8}1728</t>
  </si>
  <si>
    <t>{67.6-18.2}</t>
  </si>
  <si>
    <t>AW!90+26-19^12(-2.78)[39]{67.6}1686</t>
  </si>
  <si>
    <t>HL!79+19-26^7(2.78)[39]{18.2}1826</t>
  </si>
  <si>
    <t>{61.3-19}</t>
  </si>
  <si>
    <t>AW!120+21-11^7(7.57)[32]{61.3}1752</t>
  </si>
  <si>
    <t>HL!112+11-21^9(-7.57)[32]{19}1730</t>
  </si>
  <si>
    <t>{98.7-0}</t>
  </si>
  <si>
    <t>HW!118+22-10^10(0.23)[-1]{98.7}1663</t>
  </si>
  <si>
    <t>AL!20+10-22^5(-0.23)[-1]{0}1697</t>
  </si>
  <si>
    <t>{38.4-27}</t>
  </si>
  <si>
    <t>AW!98+18-15^7(2.13)[27]{38.4}1717</t>
  </si>
  <si>
    <t>HL!91+15-18^7(-2.13)[27]{27}1644</t>
  </si>
  <si>
    <t>[6-3]</t>
  </si>
  <si>
    <t>{107.8-0}</t>
  </si>
  <si>
    <t>AW!9+19-4^6(3.8)[22]{107.8}1698</t>
  </si>
  <si>
    <t>HL!111+4-19^3(-3.8)[22]{0}1669</t>
  </si>
  <si>
    <t>{30.9-39.3}</t>
  </si>
  <si>
    <t>Underperformance (10/11)</t>
  </si>
  <si>
    <t>AL!77+14-18^9(-10.62)[65]{39.3}1705</t>
  </si>
  <si>
    <t>HW!62+18-14^5(10.62)[65]{30.9}1846</t>
  </si>
  <si>
    <t>{63.8-29}</t>
  </si>
  <si>
    <t>AW!29+26-17^7(8.03)[57]{63.8}1864</t>
  </si>
  <si>
    <t>HL!117+17-26^8(-8.03)[57]{29}1770</t>
  </si>
  <si>
    <t>{63.7-17.8}</t>
  </si>
  <si>
    <t>HW!37+20-13^9(3.37)[27]{63.7}1817</t>
  </si>
  <si>
    <t>AL!82+13-20^8(-3.37)[27]{17.8}1737</t>
  </si>
  <si>
    <t>{52.4-18.3}</t>
  </si>
  <si>
    <t>HW!106+20-12^10(2.2)[20]{52.4}1800</t>
  </si>
  <si>
    <t>AL!35+12-20^8(-2.2)[20]{18.3}1853</t>
  </si>
  <si>
    <t>DISASTER LOSS (4/11)</t>
  </si>
  <si>
    <t>[14-2]</t>
  </si>
  <si>
    <t>{129.2-0}</t>
  </si>
  <si>
    <t>HW!80+23-8^14(-11.48)[73]{129.2}1774</t>
  </si>
  <si>
    <t>AL!122+8-23^2(11.48)[73]{0}2012</t>
  </si>
  <si>
    <t>{45-29.1}</t>
  </si>
  <si>
    <t>AW!3+21-20^9(-0.71)[42]{45}1734</t>
  </si>
  <si>
    <t>HL!85+20-21^11(0.71)[42]{29.1}1804</t>
  </si>
  <si>
    <t>{59-12.9}</t>
  </si>
  <si>
    <t>AW!50+17-7^6(6.4)[6]{59}1768</t>
  </si>
  <si>
    <t>HL!28+7-17^4(-6.4)[6]{12.9}1638</t>
  </si>
  <si>
    <t>{77.6-23.3}</t>
  </si>
  <si>
    <t>AW!108+25-15^13(-3.51)[71]{77.6}1812</t>
  </si>
  <si>
    <t>HL!116+15-25^5(3.51)[71]{23.3}1838</t>
  </si>
  <si>
    <t>{39.4-23.9}</t>
  </si>
  <si>
    <r>
      <rPr>
        <b/>
        <sz val="11"/>
        <color theme="1"/>
        <rFont val="Calibri"/>
        <family val="2"/>
        <scheme val="minor"/>
      </rPr>
      <t>OT</t>
    </r>
    <r>
      <rPr>
        <sz val="11"/>
        <color theme="1"/>
        <rFont val="Calibri"/>
        <family val="2"/>
        <scheme val="minor"/>
      </rPr>
      <t xml:space="preserve"> - 14[6-8]</t>
    </r>
  </si>
  <si>
    <t>AW!34+16-15^7(-0.12)[21]{39.4}1709</t>
  </si>
  <si>
    <t>HL!55+15-16^9(0.12)[21]{23.9}1706</t>
  </si>
  <si>
    <t>{41.7-0}</t>
  </si>
  <si>
    <t>HW!14+18-15^10(-10.98)[61]{41.7}1672</t>
  </si>
  <si>
    <t>AL!26+15-18^4(10.98)[61]{0}1857</t>
  </si>
  <si>
    <t>{84.4-19.3}</t>
  </si>
  <si>
    <t>AW!60+27-18^12(1.81)[82]{84.4}1993</t>
  </si>
  <si>
    <t>HL!23+18-27^8(-1.81)[82]{19.3}1793</t>
  </si>
  <si>
    <t>{54.5-21.6}</t>
  </si>
  <si>
    <t>AW!49+23-15^8(5.41)[88]{54.5}2158</t>
  </si>
  <si>
    <t>HL!72+15-23^8(-5.41)[88]{21.6}1870</t>
  </si>
  <si>
    <t>{57.9-20.3}</t>
  </si>
  <si>
    <t>HW!87+17-14^8(-3.97)[100]{57.9}1899</t>
  </si>
  <si>
    <t>AL!70+14-17^8(3.97)[100]{20.3}2134</t>
  </si>
  <si>
    <t>{41.3-20.5}</t>
  </si>
  <si>
    <t>AW!40+9-7^5(0.34)[95]{41.3}1933</t>
  </si>
  <si>
    <t>HL!4+7-9^5(-0.34)[95]{20.5}1880</t>
  </si>
  <si>
    <t>{105.3-12.3}</t>
  </si>
  <si>
    <t>HW!17+25-13^13(-1.84)[99]{105.3}2027</t>
  </si>
  <si>
    <t>AL!13+13-25^7(1.84)[99]{12.3}1942</t>
  </si>
  <si>
    <t>Start</t>
  </si>
  <si>
    <t>UTL Matchday C (Tue)</t>
  </si>
  <si>
    <t>MRL Matchday C (Tue)</t>
  </si>
  <si>
    <t>WCS Round 2-A (Thur)</t>
  </si>
  <si>
    <t>MUG</t>
  </si>
  <si>
    <t>MUG 16</t>
  </si>
  <si>
    <t>MUG QF</t>
  </si>
  <si>
    <t>MUG SF</t>
  </si>
  <si>
    <t>MUG F</t>
  </si>
  <si>
    <t>WCS WQF</t>
  </si>
  <si>
    <t>WCS LQF</t>
  </si>
  <si>
    <t>WCS W16</t>
  </si>
  <si>
    <t>WCS L16</t>
  </si>
  <si>
    <t>WCS L32</t>
  </si>
  <si>
    <t>WCS W64</t>
  </si>
  <si>
    <t>WCS L64</t>
  </si>
  <si>
    <t>CSF</t>
  </si>
  <si>
    <t>Castelia ascends to #1 without playing</t>
  </si>
  <si>
    <t>POD 3</t>
  </si>
  <si>
    <t>POD 2</t>
  </si>
  <si>
    <t>POD 1</t>
  </si>
  <si>
    <t>P</t>
  </si>
  <si>
    <t>Full Pod</t>
  </si>
  <si>
    <t>Half Pod</t>
  </si>
  <si>
    <t>Winners 64</t>
  </si>
  <si>
    <t>Losers 64</t>
  </si>
  <si>
    <t>Winners 32</t>
  </si>
  <si>
    <t>Losers 32</t>
  </si>
  <si>
    <t>Winners 16</t>
  </si>
  <si>
    <t>Losers 16</t>
  </si>
  <si>
    <t>Winners 8</t>
  </si>
  <si>
    <t>Losers 8</t>
  </si>
  <si>
    <t>Winners 4</t>
  </si>
  <si>
    <t>Losers 4</t>
  </si>
  <si>
    <t>Winners 2</t>
  </si>
  <si>
    <t>Losers 2</t>
  </si>
  <si>
    <t xml:space="preserve">Final </t>
  </si>
  <si>
    <t>4A</t>
  </si>
  <si>
    <t>4B</t>
  </si>
  <si>
    <t>5A</t>
  </si>
  <si>
    <t>5B</t>
  </si>
  <si>
    <t>6A</t>
  </si>
  <si>
    <t>6B</t>
  </si>
  <si>
    <t>7A</t>
  </si>
  <si>
    <t>8A</t>
  </si>
  <si>
    <t>Winners 128</t>
  </si>
  <si>
    <t>7AB</t>
  </si>
  <si>
    <t>8AB</t>
  </si>
  <si>
    <t>9AB</t>
  </si>
  <si>
    <t>10AB</t>
  </si>
  <si>
    <t>11AB</t>
  </si>
  <si>
    <t>Cut to 8</t>
  </si>
  <si>
    <t>Cut to 32</t>
  </si>
  <si>
    <t>Cut to 64</t>
  </si>
  <si>
    <t>D64</t>
  </si>
  <si>
    <t>D128</t>
  </si>
  <si>
    <t>D32</t>
  </si>
  <si>
    <t>P128</t>
  </si>
  <si>
    <t>P64</t>
  </si>
  <si>
    <t>P32</t>
  </si>
  <si>
    <t>P16</t>
  </si>
  <si>
    <t>P8</t>
  </si>
  <si>
    <t>D128a</t>
  </si>
  <si>
    <t>D128b</t>
  </si>
  <si>
    <t>P128a</t>
  </si>
  <si>
    <t>P128b</t>
  </si>
  <si>
    <t>Seafoam</t>
  </si>
  <si>
    <t>Cape</t>
  </si>
  <si>
    <t>Ilex</t>
  </si>
  <si>
    <t>Whirl</t>
  </si>
  <si>
    <t>Den</t>
  </si>
  <si>
    <t>Lake</t>
  </si>
  <si>
    <t>Cycling</t>
  </si>
  <si>
    <t>Victory Road</t>
  </si>
  <si>
    <t>Cherry</t>
  </si>
  <si>
    <t>Draw</t>
  </si>
  <si>
    <t>Process</t>
  </si>
  <si>
    <t>CCCQF</t>
  </si>
  <si>
    <t>CCCSF</t>
  </si>
  <si>
    <t>CCCF</t>
  </si>
  <si>
    <t>D256</t>
  </si>
  <si>
    <t>P256</t>
  </si>
  <si>
    <t>Sevii</t>
  </si>
  <si>
    <t>BT</t>
  </si>
  <si>
    <t>Safari</t>
  </si>
  <si>
    <t>{24.7-21.2}</t>
  </si>
  <si>
    <t>AW!37+12-11^7(-1.72)[21]{24.7}1787</t>
  </si>
  <si>
    <t>HL!29+11-12^7(1.72)[21]{21.2}1720</t>
  </si>
  <si>
    <t>12-11</t>
  </si>
  <si>
    <t>{106.6-24.9}</t>
  </si>
  <si>
    <t>D36 5/23</t>
  </si>
  <si>
    <t>HW!82+31-15^12(9.05)[68]{106.6}1912</t>
  </si>
  <si>
    <t>AL!70+15-31^10(-9.05)[68]{24.9}1804</t>
  </si>
  <si>
    <t>15-31</t>
  </si>
  <si>
    <t>{96.9-16.3}</t>
  </si>
  <si>
    <t>AW!36+31-18^10(10.24)[57]{96.9}1873</t>
  </si>
  <si>
    <t>HL!114+18-31^11(-10.24)[57]{16.3}1708</t>
  </si>
  <si>
    <t>31-18</t>
  </si>
  <si>
    <t>{47.1-23.2}</t>
  </si>
  <si>
    <t>AW!18+15-11^7(3.77)[56]{47.1}1839</t>
  </si>
  <si>
    <t>HL!51+11-15^6(-3.77)[56]{23.2}1771</t>
  </si>
  <si>
    <t>15-11</t>
  </si>
  <si>
    <t>{73.7-16.1}</t>
  </si>
  <si>
    <t>AW!96+26-12^9(5.94)[39]{73.7}1949</t>
  </si>
  <si>
    <t>HL!67+12-26^9(-5.94)[39]{16.1}1742</t>
  </si>
  <si>
    <t>26-12</t>
  </si>
  <si>
    <t>{108.8-8.9}</t>
  </si>
  <si>
    <t>AW!64+20-7^14(3.01)[50]{108.8}1885</t>
  </si>
  <si>
    <t>HL!31+7-20^5(-3.01)[50]{8.9}1747</t>
  </si>
  <si>
    <t>20-7</t>
  </si>
  <si>
    <t>{46-26.4}</t>
  </si>
  <si>
    <t>HW!86+14-12^8(2.31)[57]{46}1851</t>
  </si>
  <si>
    <t>AL!66+12-14^6(-2.31)[57]{26.4}1795</t>
  </si>
  <si>
    <t>12-14</t>
  </si>
  <si>
    <t>{87.8-20.1}</t>
  </si>
  <si>
    <t>AW!60+27-16^13(-0.65)[67]{87.8}1878</t>
  </si>
  <si>
    <t>HL!14+16-27^9(0.65)[67]{20.1}1772</t>
  </si>
  <si>
    <t>27-16</t>
  </si>
  <si>
    <r>
      <rPr>
        <b/>
        <sz val="11"/>
        <color theme="1"/>
        <rFont val="Calibri"/>
        <family val="2"/>
        <scheme val="minor"/>
      </rPr>
      <t>OT</t>
    </r>
    <r>
      <rPr>
        <sz val="11"/>
        <color theme="1"/>
        <rFont val="Calibri"/>
        <family val="2"/>
        <scheme val="minor"/>
      </rPr>
      <t xml:space="preserve"> - 17[7-8]</t>
    </r>
  </si>
  <si>
    <t>{27.6-43.3}</t>
  </si>
  <si>
    <t>HW!103+20-19^8(4.92)[84]{27.6}1999</t>
  </si>
  <si>
    <t>AL!23+19-20^9(-4.92)[84]{43.3}1823</t>
  </si>
  <si>
    <t>19-20</t>
  </si>
  <si>
    <t>{101.6-10}</t>
  </si>
  <si>
    <t>AW!76+23-10^9(3.14)[69]{101.6}1870</t>
  </si>
  <si>
    <t>HL!125+10-23^7(-3.14)[69]{10}1721</t>
  </si>
  <si>
    <t>23-10</t>
  </si>
  <si>
    <t>{71.4-25.4}</t>
  </si>
  <si>
    <t>AW!5+27-17^10(6.84)[64]{71.4}1898</t>
  </si>
  <si>
    <t>HL!38+17-27^11(-6.84)[64]{25.4}1720</t>
  </si>
  <si>
    <t>27-17</t>
  </si>
  <si>
    <t>[4-9]</t>
  </si>
  <si>
    <t>{24.3-36.6}</t>
  </si>
  <si>
    <t>Underperformance (8/9)</t>
  </si>
  <si>
    <t>HW!73+16-14^4(8.85)[58]{24.3}1864</t>
  </si>
  <si>
    <t>AL!94+14-16^9(-8.85)[58]{36.6}1759</t>
  </si>
  <si>
    <t>14-16</t>
  </si>
  <si>
    <t>{98.3-28.9}</t>
  </si>
  <si>
    <t>AW!8+33-18^12(8.83)[70]{98.3}1984</t>
  </si>
  <si>
    <t>HL!25+18-33^10(-8.83)[70]{28.9}1826</t>
  </si>
  <si>
    <t>33-18</t>
  </si>
  <si>
    <t>{64.4-40}</t>
  </si>
  <si>
    <t>AW!40+24-21^12(-1.93)[87]{64.4}1903</t>
  </si>
  <si>
    <t>HL!109+21-24^10(1.93)[87]{40}1861</t>
  </si>
  <si>
    <t>24-21</t>
  </si>
  <si>
    <t>Underperformance (10/12)</t>
  </si>
  <si>
    <t>{36.5-30.9}</t>
  </si>
  <si>
    <t>AW!99+23-17^5(11.59)[56]{36.5}2142</t>
  </si>
  <si>
    <t>HL!87+17-23^9(-11.59)[56]{30.9}1822</t>
  </si>
  <si>
    <t>23-17</t>
  </si>
  <si>
    <t>{75.5-14.7}</t>
  </si>
  <si>
    <t>HW!44+22-14^11(3.92)[80]{75.5}2003</t>
  </si>
  <si>
    <t>AL!1+14-22^7(-3.92)[80]{14.7}1948</t>
  </si>
  <si>
    <t>14-22</t>
  </si>
  <si>
    <t>D37 5/24</t>
  </si>
  <si>
    <t>{52.3-43.5}</t>
  </si>
  <si>
    <t>AW!32+21-19^9(3.16)[90]{52.3}2167</t>
  </si>
  <si>
    <t>HL!72+19-21^9(-3.16)[90]{43.5}1921</t>
  </si>
  <si>
    <t>21-19</t>
  </si>
  <si>
    <t>{101.8-6.4}</t>
  </si>
  <si>
    <t>AW!106+35-12^11(11.06)[57]{101.8}1959</t>
  </si>
  <si>
    <t>HL!4+12-35^6(-11.06)[57]{6.4}1827</t>
  </si>
  <si>
    <t>35-12</t>
  </si>
  <si>
    <t>{100.4-19.7}</t>
  </si>
  <si>
    <t>HW!13+29-21^14(-4.53)[88]{100.4}1980</t>
  </si>
  <si>
    <t>AL!61+21-29^7(4.53)[88]{19.7}2009</t>
  </si>
  <si>
    <t>21-29</t>
  </si>
  <si>
    <t>{0-41.5}</t>
  </si>
  <si>
    <r>
      <rPr>
        <b/>
        <sz val="11"/>
        <color theme="1"/>
        <rFont val="Calibri"/>
        <family val="2"/>
        <scheme val="minor"/>
      </rPr>
      <t>OT</t>
    </r>
    <r>
      <rPr>
        <sz val="11"/>
        <color theme="1"/>
        <rFont val="Calibri"/>
        <family val="2"/>
        <scheme val="minor"/>
      </rPr>
      <t xml:space="preserve"> - 14[3-9], first time game winner had DSCR of 0</t>
    </r>
  </si>
  <si>
    <t>AW!89+20-14^5(10.23)[76]{0}2222</t>
  </si>
  <si>
    <t>HL!42+14-20^9(-10.23)[76]{41.5}1838</t>
  </si>
  <si>
    <t>20-14</t>
  </si>
  <si>
    <t>{91.4-0}</t>
  </si>
  <si>
    <t>HW!58+24-17^11(-8.11)[89]{91.4}1837</t>
  </si>
  <si>
    <t>AL!116+17-24^5(8.11)[89]{0}2013</t>
  </si>
  <si>
    <t>17-24</t>
  </si>
  <si>
    <t>{104.2-29.2}</t>
  </si>
  <si>
    <t>AW!12+38-21^13(8.14)[78]{104.2}2084</t>
  </si>
  <si>
    <t>HL!107+21-38^10(-8.14)[78]{29.2}1852</t>
  </si>
  <si>
    <t>38-21</t>
  </si>
  <si>
    <t>{42.4-22.3}</t>
  </si>
  <si>
    <t>AW!49+13-9^7(1.54)[83]{42.4}1884</t>
  </si>
  <si>
    <t>HL!117+9-13^4(-1.54)[83]{22.3}1850</t>
  </si>
  <si>
    <t>13-9</t>
  </si>
  <si>
    <t>{151.7-10}</t>
  </si>
  <si>
    <t>HW!80+32-7^14(4.39)[92]{151.7}1969</t>
  </si>
  <si>
    <t>AL!17+7-32^4(-4.39)[92]{10}1985</t>
  </si>
  <si>
    <t>7-32</t>
  </si>
  <si>
    <t>{116.7-7.9}</t>
  </si>
  <si>
    <t>AW!115+25-9^13(-3.94)[75]{116.7}1861</t>
  </si>
  <si>
    <t>HL!52+9-25^3(3.94)[75]{7.9}1811</t>
  </si>
  <si>
    <t>{84.9-27.2}</t>
  </si>
  <si>
    <t>HW!54+32-19^11(11.79)[54]{84.9}1879</t>
  </si>
  <si>
    <t>AL!125+19-32^8(-11.79)[54]{27.2}1729</t>
  </si>
  <si>
    <t>{131.8-6.9}</t>
  </si>
  <si>
    <t>DISASTER LOSS (2/3)</t>
  </si>
  <si>
    <t>AW!121+22-5^12(-3.18)[93]{131.8}1878</t>
  </si>
  <si>
    <t>HL!77+5-22^1(3.18)[93]{6.9}1866</t>
  </si>
  <si>
    <t>{54.1-29.3}</t>
  </si>
  <si>
    <t>HW!10+22-15^8(7.51)[51]{54.1}1892</t>
  </si>
  <si>
    <t>AL!31+15-22^8(-7.51)[51]{29.3}1732</t>
  </si>
  <si>
    <t>{62.8-20}</t>
  </si>
  <si>
    <t>HW!2+23-13^7(6.55)[19]{62.8}1757</t>
  </si>
  <si>
    <t>AL!64+13-23^8(-6.55)[19]{20}1647</t>
  </si>
  <si>
    <t>{62.9-36.9}</t>
  </si>
  <si>
    <t>HW!92+23-18^14(0.42)[53]{62.9}1787</t>
  </si>
  <si>
    <t>AL!122+18-23^7(-0.42)[53]{36.9}1785</t>
  </si>
  <si>
    <t>{102-12.8}</t>
  </si>
  <si>
    <t>HW!81+25-9^10(4.93)[63]{102}1844</t>
  </si>
  <si>
    <t>AL!30+9-25^6(-4.93)[63]{12.8}1722</t>
  </si>
  <si>
    <t>{93.7-26}</t>
  </si>
  <si>
    <t>HW!93+24-13^11(5.64)[74]{93.7}1882</t>
  </si>
  <si>
    <t>AL!21+13-24^6(-5.64)[74]{26}1747</t>
  </si>
  <si>
    <t>{58.3-18.2}</t>
  </si>
  <si>
    <t>AW!128+16-14^10(-4.45)[54]{58.3}1824</t>
  </si>
  <si>
    <t>HL!3+14-16^5(4.45)[54]{18.2}1786</t>
  </si>
  <si>
    <t>{72.2-38.8}</t>
  </si>
  <si>
    <t>HW!47+25-19^9(7.28)[53]{72.2}1845</t>
  </si>
  <si>
    <t>AL!116+19-25^10(-7.28)[53]{38.8}1718</t>
  </si>
  <si>
    <t>{59.4-44.3}</t>
  </si>
  <si>
    <t>HW!43+24-19^9(7.64)[78]{59.4}1919</t>
  </si>
  <si>
    <t>AL!70+19-24^10(-7.64)[78]{44.3}1761</t>
  </si>
  <si>
    <t>{42.9-34.1}</t>
  </si>
  <si>
    <t>HW!78+20-14^6(9.59)[59]{42.9}1833</t>
  </si>
  <si>
    <t>AL!103+14-20^10(-9.59)[59]{34.1}1736</t>
  </si>
  <si>
    <t>{37.3-30.6}</t>
  </si>
  <si>
    <t>HW!120+22-14^6(10.15)[22]{37.3}1814</t>
  </si>
  <si>
    <t>AL!82+14-22^7(-10.15)[22]{30.6}1720</t>
  </si>
  <si>
    <t>{133.3-0}</t>
  </si>
  <si>
    <t>HW!37+29-7^12(1.53)[19]{133.3}1759</t>
  </si>
  <si>
    <t>AL!96+7-29^5(-1.53)[19]{0}1703</t>
  </si>
  <si>
    <t>{69.6-19.1}</t>
  </si>
  <si>
    <t>AW!39+23-16^11(-2.26)[37]{69.6}1771</t>
  </si>
  <si>
    <t>HL!83+16-23^7(2.26)[37]{19.1}1765</t>
  </si>
  <si>
    <t>{102.8-16.2}</t>
  </si>
  <si>
    <t>HW!97+25-10^8(9.18)[67]{102.8}1871</t>
  </si>
  <si>
    <t>AL!40+10-25^4(-9.18)[67]{16.2}1733</t>
  </si>
  <si>
    <t>Matchday Six (Sat)</t>
  </si>
  <si>
    <t>Matchday Six (Sun)</t>
  </si>
  <si>
    <t>{108.2-20.8}</t>
  </si>
  <si>
    <t>HW!101+41-16^12(11.3)[10]{108.2}1767</t>
  </si>
  <si>
    <t>AL!104+16-41^8(-11.3)[10]{20.8}1616</t>
  </si>
  <si>
    <t>{135.5-8}</t>
  </si>
  <si>
    <t>AL!52+6-35^4(-14.16)[30]{8}1629</t>
  </si>
  <si>
    <t>HW!50+35-6^12(14.16)[30]{135.5}1870</t>
  </si>
  <si>
    <t>{62-28.7}</t>
  </si>
  <si>
    <t>HW!84+32-21^11(10.21)[12]{62}1778</t>
  </si>
  <si>
    <t>AL!83+21-32^10(-10.21)[12]{28.7}1585</t>
  </si>
  <si>
    <t>{27.8-45.4}</t>
  </si>
  <si>
    <t>HW!118+19-17^5(11.47)[24]{27.8}1831</t>
  </si>
  <si>
    <t>AL!119+17-19^8(-11.47)[24]{45.4}1691</t>
  </si>
  <si>
    <t>{93.3-20.9}</t>
  </si>
  <si>
    <t>AW!22+33-14^10(15.45)[42]{93.3}2005</t>
  </si>
  <si>
    <t>HL!23+14-33^7(-15.45)[42]{20.9}1622</t>
  </si>
  <si>
    <t>{31.4-30.2}</t>
  </si>
  <si>
    <t>AW!120+19-16^5(13.17)[44]{31.4}1892</t>
  </si>
  <si>
    <t>HL!117+16-19^9(-13.17)[44]{30.2}1712</t>
  </si>
  <si>
    <t>{41.5-41.9}</t>
  </si>
  <si>
    <t>AW!33+23-20^9(3.56)[6]{41.5}1718</t>
  </si>
  <si>
    <t>HL!36+20-23^10(-3.56)[6]{41.9}1579</t>
  </si>
  <si>
    <t>{42.5-35.8}</t>
  </si>
  <si>
    <t>AW!95+21-20^8(3.31)[6]{42.5}1768</t>
  </si>
  <si>
    <t>HL!96+20-21^13(-3.31)[6]{35.8}1629</t>
  </si>
  <si>
    <t>{120.4-8.7}</t>
  </si>
  <si>
    <t>HW!102+31-7^9(12.55)[42]{120.4}1845</t>
  </si>
  <si>
    <t>AL!103+7-31^4(-12.55)[42]{8.7}1686</t>
  </si>
  <si>
    <t>{45.2-31.7}</t>
  </si>
  <si>
    <t>Underperformance (13/17)</t>
  </si>
  <si>
    <t>HW!53+25-20^7(16.65)[45]{45.2}2064</t>
  </si>
  <si>
    <t>AL!56+20-25^9(-16.65)[45]{31.7}1651</t>
  </si>
  <si>
    <t>{60.4-5.3}</t>
  </si>
  <si>
    <t>AW!69+20-12^8(0.59)[4]{60.4}1819</t>
  </si>
  <si>
    <t>HL!71+12-20^6(-0.59)[4]{5.3}1663</t>
  </si>
  <si>
    <t>{64-0}</t>
  </si>
  <si>
    <t>AW!10+22-13^11(-6.46)[20]{64}1689</t>
  </si>
  <si>
    <t>HL!9+13-22^4(6.46)[20]{0}1712</t>
  </si>
  <si>
    <t>{49.4-0}</t>
  </si>
  <si>
    <t>HW!116+16-15^9(-7.79)[47]{49.4}1735</t>
  </si>
  <si>
    <t>AL!113+15-16^4(7.79)[47]{0}1832</t>
  </si>
  <si>
    <t>{66.9-5.6}</t>
  </si>
  <si>
    <t>HW!18+15-8^7(-2.98)[20]{66.9}1679</t>
  </si>
  <si>
    <t>AL!20+8-15^4(2.98)[20]{5.6}1755</t>
  </si>
  <si>
    <t>{50.3-33.3}</t>
  </si>
  <si>
    <t>Underperformance (12/15)</t>
  </si>
  <si>
    <t>AL!25+19-29^10(-15.49)[49]{33.3}1668</t>
  </si>
  <si>
    <t>HW!26+29-19^6(15.49)[49]{50.3}1988</t>
  </si>
  <si>
    <t>{76.1-14.9}</t>
  </si>
  <si>
    <t>HL!4+13-27^8(-11.46)[52]{14.9}1640</t>
  </si>
  <si>
    <t>AW!2+27-13^7(11.46)[52]{76.1}1966</t>
  </si>
  <si>
    <t>{49.8-32.9}</t>
  </si>
  <si>
    <t>HW!27+17-15^9(1.22)[35]{49.8}1777</t>
  </si>
  <si>
    <t>AL!28+15-17^7(-1.22)[35]{32.9}1726</t>
  </si>
  <si>
    <t>{103.6-10.8}</t>
  </si>
  <si>
    <t>HW!64+21-8^10(1.59)[31]{103.6}1722</t>
  </si>
  <si>
    <t>AL!62+8-21^3(-1.59)[31]{10.8}1740</t>
  </si>
  <si>
    <t>{88.1-10.7}</t>
  </si>
  <si>
    <t>AW!122+19-10^10(2.23)[54]{88.1}1847</t>
  </si>
  <si>
    <t>HL!124+10-19^7(-2.23)[54]{10.7}1772</t>
  </si>
  <si>
    <t>{46.1-37.7}</t>
  </si>
  <si>
    <t>D38 5/25</t>
  </si>
  <si>
    <t>AW!88+22-20^8(0.64)[48]{46.1}1749</t>
  </si>
  <si>
    <t>HL!85+20-22^10(-0.64)[48]{37.7}1768</t>
  </si>
  <si>
    <r>
      <rPr>
        <b/>
        <sz val="11"/>
        <color theme="1"/>
        <rFont val="Calibri"/>
        <family val="2"/>
        <scheme val="minor"/>
      </rPr>
      <t>OT</t>
    </r>
    <r>
      <rPr>
        <sz val="11"/>
        <color theme="1"/>
        <rFont val="Calibri"/>
        <family val="2"/>
        <scheme val="minor"/>
      </rPr>
      <t xml:space="preserve"> - 11[7-9]</t>
    </r>
  </si>
  <si>
    <t>{42.1-26.5}</t>
  </si>
  <si>
    <t>AW!45+15-13^9(0.41)[32]{42.1}1735</t>
  </si>
  <si>
    <t>HL!47+13-15^10(-0.41)[32]{26.5}1823</t>
  </si>
  <si>
    <t>{59.7-35.5}</t>
  </si>
  <si>
    <t>AW!90+22-21^8(0.66)[53]{59.7}1799</t>
  </si>
  <si>
    <t>HL!92+21-22^11(-0.66)[53]{35.5}1812</t>
  </si>
  <si>
    <t>{74.8-13.4}</t>
  </si>
  <si>
    <t>HW!44+26-17^10(-4.4)[70]{74.8}1694</t>
  </si>
  <si>
    <t>AL!41+17-26^9(4.4)[70]{13.4}1925</t>
  </si>
  <si>
    <t>{38.6-16.6}</t>
  </si>
  <si>
    <t>HW!1+14-11^9(-6.95)[76]{38.6}1840</t>
  </si>
  <si>
    <t>AL!3+11-14^3(6.95)[76]{16.6}1987</t>
  </si>
  <si>
    <t>{38.4-13.5}</t>
  </si>
  <si>
    <t>AW!7+20-18^10(-4.68)[58]{38.4}1838</t>
  </si>
  <si>
    <t>HL!8+18-20^7(4.68)[58]{13.5}1766</t>
  </si>
  <si>
    <t>{82.8-13.3}</t>
  </si>
  <si>
    <t>AW!80+23-15^11(-6.5)[74]{82.8}1711</t>
  </si>
  <si>
    <t>HL!79+15-23^5(6.5)[74]{13.3}1960</t>
  </si>
  <si>
    <t>{97.9-12.2}</t>
  </si>
  <si>
    <t>AW!97+25-13^13(-1.14)[45]{97.9}1857</t>
  </si>
  <si>
    <t>HL!100+13-25^6(1.14)[45]{12.2}1719</t>
  </si>
  <si>
    <t>{80-16}</t>
  </si>
  <si>
    <t>HW!126+22-13^10(5.08)[25]{80}1798</t>
  </si>
  <si>
    <t>AL!128+13-22^6(-5.08)[25]{16}1755</t>
  </si>
  <si>
    <t>{61.8-18.7}</t>
  </si>
  <si>
    <t>HW!74+19-12^8(3.45)[41]{61.8}1715</t>
  </si>
  <si>
    <t>AL!75+12-19^7(-3.45)[41]{18.7}1676</t>
  </si>
  <si>
    <t>{56.1-22.7}</t>
  </si>
  <si>
    <t>HW!82+21-16^8(2.32)[56]{56.1}1737</t>
  </si>
  <si>
    <t>AL!81+16-21^9(-2.32)[56]{22.7}1799</t>
  </si>
  <si>
    <t>[14-11]</t>
  </si>
  <si>
    <t>{105-21.7}</t>
  </si>
  <si>
    <t>HW!91+33-19^14(1.63)[54]{105}1848</t>
  </si>
  <si>
    <t>AL!89+19-33^11(-1.63)[54]{21.7}1707</t>
  </si>
  <si>
    <r>
      <rPr>
        <b/>
        <sz val="11"/>
        <color theme="1"/>
        <rFont val="Calibri"/>
        <family val="2"/>
        <scheme val="minor"/>
      </rPr>
      <t>OT</t>
    </r>
    <r>
      <rPr>
        <sz val="11"/>
        <color theme="1"/>
        <rFont val="Calibri"/>
        <family val="2"/>
        <scheme val="minor"/>
      </rPr>
      <t xml:space="preserve"> - 10[8-4]</t>
    </r>
  </si>
  <si>
    <t>{57.8-10.6}</t>
  </si>
  <si>
    <t>HW!65+13-10^10(-3.82)[44]{57.8}1725</t>
  </si>
  <si>
    <t>AL!68+10-13^4(3.82)[44]{10.6}1744</t>
  </si>
  <si>
    <t>{113.9-8}</t>
  </si>
  <si>
    <t>HW!110+26-6^8(8.01)[34]{113.9}1762</t>
  </si>
  <si>
    <t>AL!112+6-26^4(-8.01)[34]{8}1588</t>
  </si>
  <si>
    <t>{94.2-0}</t>
  </si>
  <si>
    <t>HW!99+15-7^7(0.13)[8]{94.2}1663</t>
  </si>
  <si>
    <t>AL!98+7-15^4(-0.13)[8]{0}1803</t>
  </si>
  <si>
    <t>{74.3-10.8}</t>
  </si>
  <si>
    <t>AW!105+25-16^10(-2.58)[16]{74.3}1840</t>
  </si>
  <si>
    <t>HL!106+16-25^6(2.58)[16]{10.8}1713</t>
  </si>
  <si>
    <t>{86.1-17.8}</t>
  </si>
  <si>
    <t>HW!127+30-14^9(11.06)[47]{86.1}1889</t>
  </si>
  <si>
    <t>AL!125+14-30^8(-11.06)[47]{17.8}1738</t>
  </si>
  <si>
    <r>
      <rPr>
        <b/>
        <sz val="11"/>
        <color theme="1"/>
        <rFont val="Calibri"/>
        <family val="2"/>
        <scheme val="minor"/>
      </rPr>
      <t>OT</t>
    </r>
    <r>
      <rPr>
        <sz val="11"/>
        <color theme="1"/>
        <rFont val="Calibri"/>
        <family val="2"/>
        <scheme val="minor"/>
      </rPr>
      <t xml:space="preserve"> - 20[8-10]</t>
    </r>
  </si>
  <si>
    <t>{43.1-33.8}</t>
  </si>
  <si>
    <t>AW!37+24-23^10(0.61)[19]{43.1}1776</t>
  </si>
  <si>
    <t>HL!39+23-24^12(-0.61)[19]{33.8}1692</t>
  </si>
  <si>
    <t>{82.1-14.9}</t>
  </si>
  <si>
    <t>HW!35+20-10^9(-1.75)[22]{82.1}1723</t>
  </si>
  <si>
    <t>AL!34+10-20^6(1.75)[22]{14.9}1783</t>
  </si>
  <si>
    <t>{36.9-32.2}</t>
  </si>
  <si>
    <t>AW!6+18-17^10(0.72)[21]{36.9}1734</t>
  </si>
  <si>
    <t>HL!5+17-18^10(-0.72)[21]{32.2}1742</t>
  </si>
  <si>
    <t>{80.7-8.7}</t>
  </si>
  <si>
    <t>AW!14+27-23^13(-8.2)[52]{80.7}1627</t>
  </si>
  <si>
    <t>HL!15+23-27^8(8.2)[52]{8.7}1857</t>
  </si>
  <si>
    <t>[6-11]</t>
  </si>
  <si>
    <t>{35-49.3}</t>
  </si>
  <si>
    <t>AL!121+22-24^11(-12.31)[52]{49.3}1766</t>
  </si>
  <si>
    <t>HW!123+24-22^6(12.31)[52]{35}1873</t>
  </si>
  <si>
    <t>{56.1-35.6}</t>
  </si>
  <si>
    <t>AL!32+19-31^10(-11.39)[50]{35.6}1778</t>
  </si>
  <si>
    <t>HW!29+31-19^8(11.39)[50]{56.1}1930</t>
  </si>
  <si>
    <t>{62-11.2}</t>
  </si>
  <si>
    <t>HW!54+20-10^11(2.02)[22]{62}1723</t>
  </si>
  <si>
    <t>AL!55+10-20^5(-2.02)[22]{11.2}1715</t>
  </si>
  <si>
    <r>
      <rPr>
        <b/>
        <sz val="11"/>
        <color theme="1"/>
        <rFont val="Calibri"/>
        <family val="2"/>
        <scheme val="minor"/>
      </rPr>
      <t>OT</t>
    </r>
    <r>
      <rPr>
        <sz val="11"/>
        <color theme="1"/>
        <rFont val="Calibri"/>
        <family val="2"/>
        <scheme val="minor"/>
      </rPr>
      <t xml:space="preserve"> - 17[4-8]</t>
    </r>
  </si>
  <si>
    <t>{9.4-48.5}</t>
  </si>
  <si>
    <t>AL!48+20-25^9(-9.57)[57]{48.5}1678</t>
  </si>
  <si>
    <t>HW!46+25-20^6(9.57)[57]{9.4}1993</t>
  </si>
  <si>
    <t>[15-4]</t>
  </si>
  <si>
    <t>{86.3-10.3}</t>
  </si>
  <si>
    <t>HW!61+22-16^15(-5.22)[56]{86.3}1748</t>
  </si>
  <si>
    <t>AL!63+16-22^4(5.22)[56]{10.3}1960</t>
  </si>
  <si>
    <t>{77.1-0}</t>
  </si>
  <si>
    <t>DISASTER LOSS (6/9)</t>
  </si>
  <si>
    <t>AW!21+17-11^8(-8.87)[67]{77.1}1688</t>
  </si>
  <si>
    <t>HL!24+11-17^3(8.87)[67]{0}1860</t>
  </si>
  <si>
    <t>{84.3-0}</t>
  </si>
  <si>
    <t>HL!76+9-19^6(-0.87)[46]{0}1740</t>
  </si>
  <si>
    <t>AW!73+19-9^8(0.87)[46]{84.3}1740</t>
  </si>
  <si>
    <t>{125.4-8.4}</t>
  </si>
  <si>
    <t>AL!77+10-35^7(-11.91)[63]{8.4}1724</t>
  </si>
  <si>
    <t>HW!78+35-10^11(11.91)[63]{125.4}1890</t>
  </si>
  <si>
    <t>{35.5-37.6}</t>
  </si>
  <si>
    <t>HW!111+19-17^7(6.24)[70]{35.5}1908</t>
  </si>
  <si>
    <t>AL!109+17-19^9(-6.24)[70]{37.6}1693</t>
  </si>
  <si>
    <t>{67.5-4.8}</t>
  </si>
  <si>
    <t>AW!11+21-17^12(-5.68)[80]{67.5}1867</t>
  </si>
  <si>
    <t>HL!12+17-21^5(5.68)[80]{4.8}1865</t>
  </si>
  <si>
    <t>{41.5-38.3}</t>
  </si>
  <si>
    <t>HW!86+22-18^5(10.23)[75]{41.5}2145</t>
  </si>
  <si>
    <t>AL!87+18-22^9(-10.23)[75]{38.3}1792</t>
  </si>
  <si>
    <t>{100.3-9.9}</t>
  </si>
  <si>
    <t>AW!67+20-9^11(-1.92)[68]{100.3}1873</t>
  </si>
  <si>
    <t>HL!66+9-20^5(1.92)[68]{9.9}1927</t>
  </si>
  <si>
    <t>{89.6-26}</t>
  </si>
  <si>
    <t>HW!60+23-13^6(10.36)[79]{89.6}2018</t>
  </si>
  <si>
    <t>AL!58+13-23^9(-10.36)[79]{26}1767</t>
  </si>
  <si>
    <t>{107.8-15.9}</t>
  </si>
  <si>
    <t>HW!57+28-10^12(6.1)[78]{107.8}1854</t>
  </si>
  <si>
    <t>AL!59+10-28^5(-6.1)[78]{15.9}1799</t>
  </si>
  <si>
    <t>{116.5-0}</t>
  </si>
  <si>
    <t>AW!107+25-8^13(-11.26)[95]{116.5}1870</t>
  </si>
  <si>
    <t>HL!108+8-25^2(11.26)[95]{0}2052</t>
  </si>
  <si>
    <t>{77.3-31.5}</t>
  </si>
  <si>
    <t>AW!93+25-17^11(1.38)[78]{77.3}1876</t>
  </si>
  <si>
    <t>HL!94+17-25^7(-1.38)[78]{31.5}1735</t>
  </si>
  <si>
    <t>{120-5.7}</t>
  </si>
  <si>
    <t>HW!115+28-7^12(6.14)[81]{120}1888</t>
  </si>
  <si>
    <t>AL!114+7-28^4(-6.14)[81]{5.7}1796</t>
  </si>
  <si>
    <t>{123.4-11.5}</t>
  </si>
  <si>
    <t>AL!42+6-24^4(-8.67)[83]{11.5}1759</t>
  </si>
  <si>
    <t>HW!43+24-6^8(8.67)[83]{123.4}2224</t>
  </si>
  <si>
    <t>{172.5-0}</t>
  </si>
  <si>
    <t>HW!51+21-4^11(0.61)[76]{172.5}1866</t>
  </si>
  <si>
    <t>AL!49+4-21^3(-0.61)[76]{0}1823</t>
  </si>
  <si>
    <t>{85-20.9}</t>
  </si>
  <si>
    <t>HW!31+26-20^8(0.87)[76]{85}1857</t>
  </si>
  <si>
    <t>AL!30+20-26^10(-0.87)[76]{20.9}1879</t>
  </si>
  <si>
    <t>{63.3-18.9}</t>
  </si>
  <si>
    <t>AW!17+18-16^10(-7.09)[98]{63.3}1814</t>
  </si>
  <si>
    <t>HL!19+16-18^5(7.09)[98]{18.9}1951</t>
  </si>
  <si>
    <t>{80.5-27.9}</t>
  </si>
  <si>
    <t>HW!16+25-14^9(5.67)[90]{80.5}2014</t>
  </si>
  <si>
    <t>AL!13+14-25^10(-5.67)[90]{27.9}1742</t>
  </si>
  <si>
    <t>[16-7]</t>
  </si>
  <si>
    <t>{123.9-13.3}</t>
  </si>
  <si>
    <t>AW!40+31-10^16(-0.04)[96]{123.9}1920</t>
  </si>
  <si>
    <t>HL!38+10-31^7(0.04)[96]{13.3}1849</t>
  </si>
  <si>
    <t>{68.4-28.9}</t>
  </si>
  <si>
    <t>AW!70+25-17^12(1.84)[100]{68.4}2174</t>
  </si>
  <si>
    <t>HL!72+17-25^9(-1.84)[100]{28.9}1912</t>
  </si>
  <si>
    <t>MIDWEEK SIX</t>
  </si>
  <si>
    <t>{51.1-23.3}</t>
  </si>
  <si>
    <t>UTL Matchday D (Tue)</t>
  </si>
  <si>
    <t>MRL Matchday D (Tue)</t>
  </si>
  <si>
    <t>WCS Round 2-B (Thur)</t>
  </si>
  <si>
    <t>Matchday Seven (Sat)</t>
  </si>
  <si>
    <t>Matchday Seven (Sun)</t>
  </si>
  <si>
    <t>AW!67+16-10^8(1.91)[69]{51.1}1894</t>
  </si>
  <si>
    <t>HL!108+10-16^5(-1.91)[69]{23.3}1903</t>
  </si>
  <si>
    <t>16-10</t>
  </si>
  <si>
    <t>{113.7-10}</t>
  </si>
  <si>
    <t>HW!64+28-11^13(2.67)[27]{113.7}1785</t>
  </si>
  <si>
    <t>AL!96+11-28^7(-2.67)[27]{10}1723</t>
  </si>
  <si>
    <t>11-28</t>
  </si>
  <si>
    <t>{59.5-29.7}</t>
  </si>
  <si>
    <t>HW!48+24-18^14(-3.27)[77]{59.5}1877</t>
  </si>
  <si>
    <t>AL!14+18-24^7(3.27)[77]{29.7}1973</t>
  </si>
  <si>
    <t>18-24</t>
  </si>
  <si>
    <t>{47.7-9.6}</t>
  </si>
  <si>
    <t>HW!66+12-9^5(-2.1)[63]{47.7}1784</t>
  </si>
  <si>
    <t>AL!60+9-12^4(2.1)[63]{9.6}1856</t>
  </si>
  <si>
    <t>9-12</t>
  </si>
  <si>
    <t>{69.3-7.3}</t>
  </si>
  <si>
    <t>AW!125+27-22^15(-9.1)[78]{69.3}1863</t>
  </si>
  <si>
    <t>HL!3+22-27^7(9.1)[78]{7.3}1866</t>
  </si>
  <si>
    <t>27-22</t>
  </si>
  <si>
    <t>{97.4-16.3}</t>
  </si>
  <si>
    <t>AW!76+25-13^13(4.98)[77]{97.4}2016</t>
  </si>
  <si>
    <t>HL!23+13-25^7(-4.98)[77]{16.3}1729</t>
  </si>
  <si>
    <t>25-13</t>
  </si>
  <si>
    <t>{103.7-9.9}</t>
  </si>
  <si>
    <t>HW!52+26-14^13(4.43)[86]{103.7}1934</t>
  </si>
  <si>
    <t>AL!38+14-26^9(-4.43)[86]{9.9}1856</t>
  </si>
  <si>
    <t>14-26</t>
  </si>
  <si>
    <r>
      <rPr>
        <b/>
        <sz val="11"/>
        <color theme="1"/>
        <rFont val="Calibri"/>
        <family val="2"/>
        <scheme val="minor"/>
      </rPr>
      <t>OT</t>
    </r>
    <r>
      <rPr>
        <sz val="11"/>
        <color theme="1"/>
        <rFont val="Calibri"/>
        <family val="2"/>
        <scheme val="minor"/>
      </rPr>
      <t xml:space="preserve"> - 18[11-7]</t>
    </r>
  </si>
  <si>
    <t>{51.2-0}</t>
  </si>
  <si>
    <t>HW!94+22-19^13(-5.56)[73]{51.2}1753</t>
  </si>
  <si>
    <t>AL!5+19-22^8(5.56)[73]{0}1857</t>
  </si>
  <si>
    <t>19-22</t>
  </si>
  <si>
    <t>{105.3-12}</t>
  </si>
  <si>
    <t>D39 5/26</t>
  </si>
  <si>
    <t>AW!37+22-7^7(9.67)[48]{105.3}1926</t>
  </si>
  <si>
    <t>HL!70+7-22^5(-9.67)[48]{12}1678</t>
  </si>
  <si>
    <t>22-7</t>
  </si>
  <si>
    <t>{38.1-27.3}</t>
  </si>
  <si>
    <t>HW!122+20-18^10(-0.24)[23]{38.1}1790</t>
  </si>
  <si>
    <t>AL!29+18-20^10(0.24)[23]{27.3}1760</t>
  </si>
  <si>
    <t>18-20</t>
  </si>
  <si>
    <t>{90.1-0}</t>
  </si>
  <si>
    <t>HW!100+14-7^9(0.89)[60]{90.1}1839</t>
  </si>
  <si>
    <t>AL!51+7-14^4(-0.89)[60]{0}1841</t>
  </si>
  <si>
    <t>7-14</t>
  </si>
  <si>
    <t>{26.4-18.3}</t>
  </si>
  <si>
    <t>AW!18+11-9^7(-0.51)[26]{26.4}1738</t>
  </si>
  <si>
    <t>HL!36+9-11^6(0.51)[26]{18.3}1735</t>
  </si>
  <si>
    <t>11-9</t>
  </si>
  <si>
    <t>{37.3-41.9}</t>
  </si>
  <si>
    <t>HW!45+24-17^6(14.84)[57]{37.3}2177</t>
  </si>
  <si>
    <t>AL!72+17-24^9(-14.84)[57]{41.9}1820</t>
  </si>
  <si>
    <t>{94.6-27.9}</t>
  </si>
  <si>
    <t>AL!32+18-32^9(-11.18)[57]{27.9}1828</t>
  </si>
  <si>
    <t>HW!106+32-18^8(11.18)[57]{94.6}1942</t>
  </si>
  <si>
    <t>18-32</t>
  </si>
  <si>
    <t>{77.9-34.3}</t>
  </si>
  <si>
    <t>HW!121+25-15^9(6.37)[89]{77.9}2228</t>
  </si>
  <si>
    <t>AL!42+15-25^9(-6.37)[89]{34.3}1869</t>
  </si>
  <si>
    <t>{115.3-10.9}</t>
  </si>
  <si>
    <t>HW!61+25-9^10(1.73)[69]{115.3}1873</t>
  </si>
  <si>
    <t>AL!89+9-25^5(-1.73)[69]{10.9}1935</t>
  </si>
  <si>
    <t>9-25</t>
  </si>
  <si>
    <t>Mortar</t>
  </si>
  <si>
    <t>{84.8-30.4}</t>
  </si>
  <si>
    <t>D40 5/27</t>
  </si>
  <si>
    <t>HW!21+31-18^10(10.23)[81]{84.8}2027</t>
  </si>
  <si>
    <t>AL!58+18-31^9(-10.23)[81]{30.4}1851</t>
  </si>
  <si>
    <t>18-31</t>
  </si>
  <si>
    <t>{49.4-32.3}</t>
  </si>
  <si>
    <t>HW!12+20-19^9(0.46)[70]{49.4}1845</t>
  </si>
  <si>
    <t>AL!116+19-20^10(-0.46)[70]{32.3}1854</t>
  </si>
  <si>
    <t>{107.8-12.5}</t>
  </si>
  <si>
    <t>HW!88+27-8^11(9.63)[62]{107.8}1904</t>
  </si>
  <si>
    <t>AL!117+8-27^6(-9.63)[62]{12.5}1756</t>
  </si>
  <si>
    <t>8-27</t>
  </si>
  <si>
    <t>[16-9]</t>
  </si>
  <si>
    <t>{111-22.5}</t>
  </si>
  <si>
    <t>AW!49+33-19^16(1.16)[92]{111}1972</t>
  </si>
  <si>
    <t>HL!17+19-33^9(-1.16)[92]{22.5}1845</t>
  </si>
  <si>
    <t>33-19</t>
  </si>
  <si>
    <r>
      <rPr>
        <b/>
        <sz val="11"/>
        <color theme="1"/>
        <rFont val="Calibri"/>
        <family val="2"/>
        <scheme val="minor"/>
      </rPr>
      <t>OT</t>
    </r>
    <r>
      <rPr>
        <sz val="11"/>
        <color theme="1"/>
        <rFont val="Calibri"/>
        <family val="2"/>
        <scheme val="minor"/>
      </rPr>
      <t xml:space="preserve"> - 18[5-9]</t>
    </r>
  </si>
  <si>
    <t>{10.5-65.8}</t>
  </si>
  <si>
    <t>HW!71+22-20^6(13.37)[62]{10.5}1994</t>
  </si>
  <si>
    <t>AL!25+20-22^10(-13.37)[62]{65.8}1813</t>
  </si>
  <si>
    <t>20-22</t>
  </si>
  <si>
    <t>{101.1-5}</t>
  </si>
  <si>
    <t>AW!8+25-13^11(1.28)[65]{101.1}1873</t>
  </si>
  <si>
    <t>HL!40+13-25^8(-1.28)[65]{5}1814</t>
  </si>
  <si>
    <t>{79.4-26.9}</t>
  </si>
  <si>
    <t>HW!56+21-14^10(2.04)[94]{79.4}2156</t>
  </si>
  <si>
    <t>AL!87+14-21^8(-2.04)[94]{26.9}2053</t>
  </si>
  <si>
    <t>{36.7-39.3}</t>
  </si>
  <si>
    <t>AW!99+24-20^9(8.42)[50]{36.7}1999</t>
  </si>
  <si>
    <t>HL!1+20-24^11(-8.42)[50]{39.3}1791</t>
  </si>
  <si>
    <t>24-20</t>
  </si>
  <si>
    <t>{115.3-0}</t>
  </si>
  <si>
    <t>HW!35+28-13^15(0.35)[19]{115.3}1773</t>
  </si>
  <si>
    <t>AL!126+13-28^6(-0.35)[19]{0}1765</t>
  </si>
  <si>
    <t>{54.2-0}</t>
  </si>
  <si>
    <t>AW!119+18-13^10(-7.49)[58]{54.2}1733</t>
  </si>
  <si>
    <t>HL!91+13-18^4(7.49)[58]{0}1805</t>
  </si>
  <si>
    <r>
      <rPr>
        <b/>
        <sz val="11"/>
        <color theme="1"/>
        <rFont val="Calibri"/>
        <family val="2"/>
        <scheme val="minor"/>
      </rPr>
      <t>5OT</t>
    </r>
    <r>
      <rPr>
        <sz val="11"/>
        <color theme="1"/>
        <rFont val="Calibri"/>
        <family val="2"/>
        <scheme val="minor"/>
      </rPr>
      <t xml:space="preserve"> - 11[6-6], 12[7-7], 14[8-8], 16[9-9], 21[11-11]</t>
    </r>
  </si>
  <si>
    <t>[13-12]</t>
  </si>
  <si>
    <t>{53.6-19.8}</t>
  </si>
  <si>
    <t>HW!76+25-23^13(-1.54)[63]{53.6}1746</t>
  </si>
  <si>
    <t>AL!18+23-25^12(1.54)[63]{19.8}1718</t>
  </si>
  <si>
    <t>{102.9-0}</t>
  </si>
  <si>
    <t>vvv first 5OT game, longest game ever (143')</t>
  </si>
  <si>
    <t>DISASTER LOSS (4/12)</t>
  </si>
  <si>
    <t>AW!66+20-9^11(-11.89)[56]{102.9}1745</t>
  </si>
  <si>
    <t>HL!105+9-20^2(11.89)[56]{0}1824</t>
  </si>
  <si>
    <t>{57-43.4}</t>
  </si>
  <si>
    <t>HW!75+25-21^9(7.43)[53]{57}1854</t>
  </si>
  <si>
    <t>AL!124+21-25^9(-7.43)[53]{43.4}1708</t>
  </si>
  <si>
    <t>{70.7-18.8}</t>
  </si>
  <si>
    <t>HW!85+16-10^6(2.91)[50]{70.7}1795</t>
  </si>
  <si>
    <t>AL!60+10-16^5(-2.91)[50]{18.8}1738</t>
  </si>
  <si>
    <r>
      <rPr>
        <b/>
        <sz val="11"/>
        <color theme="1"/>
        <rFont val="Calibri"/>
        <family val="2"/>
        <scheme val="minor"/>
      </rPr>
      <t>OT</t>
    </r>
    <r>
      <rPr>
        <sz val="11"/>
        <color theme="1"/>
        <rFont val="Calibri"/>
        <family val="2"/>
        <scheme val="minor"/>
      </rPr>
      <t xml:space="preserve"> - 7[3-6]</t>
    </r>
  </si>
  <si>
    <t>{44.1-24.3}</t>
  </si>
  <si>
    <t>HW!28+11-8^5(0.55)[33]{44.1}1753</t>
  </si>
  <si>
    <t>AL!73+8-11^7(-0.55)[33]{24.3}1764</t>
  </si>
  <si>
    <t>{68-22.8}</t>
  </si>
  <si>
    <t>HW!27+26-14^8(7)[40]{68}1850</t>
  </si>
  <si>
    <t>AL!100+14-26^8(-7)[40]{22.8}1717</t>
  </si>
  <si>
    <t>{41.9-39.5}</t>
  </si>
  <si>
    <t>HW!94+18-17^8(-2.3)[71]{41.9}1851</t>
  </si>
  <si>
    <t>AL!51+17-18^8(2.3)[71]{39.5}1845</t>
  </si>
  <si>
    <t>{100.4-11.1}</t>
  </si>
  <si>
    <t>AW!127+31-12^9(10.47)[50]{100.4}1877</t>
  </si>
  <si>
    <t>HL!59+12-31^8(-10.47)[50]{11.1}1715</t>
  </si>
  <si>
    <t>{107-3.2}</t>
  </si>
  <si>
    <t>HW!104+26-11^13(1.45)[55]{107}1807</t>
  </si>
  <si>
    <t>AL!86+11-26^4(-1.45)[55]{3.2}1752</t>
  </si>
  <si>
    <t>[17-5]</t>
  </si>
  <si>
    <t>{141.3-0}</t>
  </si>
  <si>
    <t>AW!88+36-10^17(-0.73)[46]{141.3}1800</t>
  </si>
  <si>
    <t>HL!7+10-36^5(0.73)[46]{0}1722</t>
  </si>
  <si>
    <t>{61.7-10.1}</t>
  </si>
  <si>
    <t>HW!123+17-10^6(6.1)[31]{61.7}1811</t>
  </si>
  <si>
    <t>AL!57+10-17^6(-6.1)[31]{10.1}1754</t>
  </si>
  <si>
    <t>{38.7-30.8}</t>
  </si>
  <si>
    <t>Underperformance (10/15)</t>
  </si>
  <si>
    <t>HW!6+22-15^5(15.34)[53]{38.7}1895</t>
  </si>
  <si>
    <t>AL!114+15-22^7(-15.34)[53]{30.8}1735</t>
  </si>
  <si>
    <t>{56.8-10}</t>
  </si>
  <si>
    <t>AW!38+17-14^7(-5.97)[92]{56.8}1839</t>
  </si>
  <si>
    <t>HL!19+14-17^4(5.97)[92]{10}1909</t>
  </si>
  <si>
    <t>{113.9-9.4}</t>
  </si>
  <si>
    <t>HW!102+37-10^10(15.44)[36]{113.9}1875</t>
  </si>
  <si>
    <t>AL!11+10-37^6(-15.44)[36]{9.4}1676</t>
  </si>
  <si>
    <t>Copy over new Total Score (adjust if nec.)</t>
  </si>
  <si>
    <t>MIDWEEK SEVEN</t>
  </si>
  <si>
    <t>Resort Area - 1.0026, reduced (6&gt;7)</t>
  </si>
  <si>
    <t>S3</t>
  </si>
  <si>
    <t>S4</t>
  </si>
  <si>
    <t>S2</t>
  </si>
  <si>
    <t>UTL Matchday E (Tue)</t>
  </si>
  <si>
    <t>MRL Matchday E (Tue)</t>
  </si>
  <si>
    <t>WCS Round 3-A (Thur)</t>
  </si>
  <si>
    <t>MRL Matchday F (Thu)</t>
  </si>
  <si>
    <t>UTL Matchday F (Thu)</t>
  </si>
  <si>
    <t>UTL Matchday G (Tue)</t>
  </si>
  <si>
    <t>MRL Matchday G (Tue)</t>
  </si>
  <si>
    <t>D41 5/30</t>
  </si>
  <si>
    <t>{66.1-24}</t>
  </si>
  <si>
    <t>AW!101+27-16^10(5.96)[2]{66.1}1758</t>
  </si>
  <si>
    <t>HL!105+16-27^7(-5.96)[2]{24}1603</t>
  </si>
  <si>
    <t>{82.3-15.3}</t>
  </si>
  <si>
    <t>AW!50+26-11^9(8.25)[9]{82.3}1763</t>
  </si>
  <si>
    <t>HL!63+11-26^6(-8.25)[9]{15.3}1614</t>
  </si>
  <si>
    <t>{114.3-0}</t>
  </si>
  <si>
    <t>AW!84+24-10^11(0.21)[-3]{114.3}1647</t>
  </si>
  <si>
    <t>HL!95+10-24^6(-0.21)[-3]{0}1567</t>
  </si>
  <si>
    <r>
      <rPr>
        <b/>
        <sz val="11"/>
        <color theme="1"/>
        <rFont val="Calibri"/>
        <family val="2"/>
        <scheme val="minor"/>
      </rPr>
      <t>OT</t>
    </r>
    <r>
      <rPr>
        <sz val="11"/>
        <color theme="1"/>
        <rFont val="Calibri"/>
        <family val="2"/>
        <scheme val="minor"/>
      </rPr>
      <t xml:space="preserve"> - 15[8-7]</t>
    </r>
  </si>
  <si>
    <t>{49.7-16.9}</t>
  </si>
  <si>
    <t>HW!26+20-17^10(-2.03)[2]{49.7}1634</t>
  </si>
  <si>
    <t>AL!22+17-20^8(2.03)[2]{16.9}1656</t>
  </si>
  <si>
    <t>third ever negative game rating</t>
  </si>
  <si>
    <t>{102.8-13.9}</t>
  </si>
  <si>
    <t>AW!102+38-10^12(15.46)[42]{102.8}2059</t>
  </si>
  <si>
    <t>HL!107+10-38^6(-15.46)[42]{13.9}1669</t>
  </si>
  <si>
    <t>{78.3-16.5}</t>
  </si>
  <si>
    <t>AW!33+22-11^9(4.46)[6]{78.3}1692</t>
  </si>
  <si>
    <t>HL!46+11-22^5(-4.46)[6]{16.5}1565</t>
  </si>
  <si>
    <t>AW!118+24-13^9(4.53)[9]{58.3}1775</t>
  </si>
  <si>
    <t>HL!122+13-24^9(-4.53)[9]{18.2}1676</t>
  </si>
  <si>
    <t>{105.9-8.3}</t>
  </si>
  <si>
    <t>HW!123+26-11^13(-2.62)[8]{105.9}1730</t>
  </si>
  <si>
    <t>AL!120+11-26^5(2.62)[8]{8.3}1736</t>
  </si>
  <si>
    <t>{59.5-19}</t>
  </si>
  <si>
    <t>AW!69+22-15^9(1.56)[6]{59.5}1691</t>
  </si>
  <si>
    <t>HL!74+15-22^8(-1.56)[6]{19}1648</t>
  </si>
  <si>
    <t>{57.5-0}</t>
  </si>
  <si>
    <t>DISASTER LOSS (6/15)</t>
  </si>
  <si>
    <t>HW!59+17-14^8(-14.5)[66]{57.5}1668</t>
  </si>
  <si>
    <t>AL!53+14-17^3(14.5)[66]{0}1860</t>
  </si>
  <si>
    <t>{71.3-3.7}</t>
  </si>
  <si>
    <t>AW!97+22-15^13(-5.52)[19]{71.3}1608</t>
  </si>
  <si>
    <t>HL!110+15-22^5(5.52)[19]{3.7}1699</t>
  </si>
  <si>
    <t>{75.9-17.9}</t>
  </si>
  <si>
    <t>AW!99+29-14^9(9.5)[47]{75.9}1923</t>
  </si>
  <si>
    <t>HL!109+14-29^9(-9.5)[47]{17.9}1776</t>
  </si>
  <si>
    <t>{28.1-33.5}</t>
  </si>
  <si>
    <t>Agate: GW 2pt! @ 59:20</t>
  </si>
  <si>
    <t>HW!127+19-18^10(2.43)[5]{28.1}1744</t>
  </si>
  <si>
    <t>AL!113+18-19^9(-2.43)[5]{33.5}1706</t>
  </si>
  <si>
    <t>{77.2-2.6}</t>
  </si>
  <si>
    <t>HW!12+24-14^12(-6.77)[47]{77.2}1662</t>
  </si>
  <si>
    <t>AL!2+14-24^4(6.77)[47]{2.6}1832</t>
  </si>
  <si>
    <t>[8-12]</t>
  </si>
  <si>
    <t>{43.1-22.6}</t>
  </si>
  <si>
    <t>AW!37+23-17^8(6.06)[37]{43.1}1932</t>
  </si>
  <si>
    <t>HL!44+17-23^12(-6.06)[37]{22.6}1671</t>
  </si>
  <si>
    <t>{53.1-23.4}</t>
  </si>
  <si>
    <t>HW!9+25-17^9(5.13)[34]{53.1}1870</t>
  </si>
  <si>
    <t>AL!3+17-25^9(-5.13)[34]{23.4}1682</t>
  </si>
  <si>
    <t>[7-3]</t>
  </si>
  <si>
    <t>{114.5-0}</t>
  </si>
  <si>
    <t>AW!39+14-4^7(0.6)[46]{114.5}1715</t>
  </si>
  <si>
    <t>HL!41+4-14^3(-0.6)[46]{0}1755</t>
  </si>
  <si>
    <t>{36.1-28.2}</t>
  </si>
  <si>
    <t>HW!96+15-13^8(3.46)[38]{36.1}1788</t>
  </si>
  <si>
    <t>AL!83+13-15^6(-3.46)[38]{28.2}1775</t>
  </si>
  <si>
    <t>{109-11.8}</t>
  </si>
  <si>
    <t>HW!93+25-10^13(-0.47)[48]{109}1811</t>
  </si>
  <si>
    <t>AL!82+10-25^6(0.47)[48]{11.8}1723</t>
  </si>
  <si>
    <t>{41.6-23}</t>
  </si>
  <si>
    <t>HW!60+12-10^7(-1.49)[53]{41.6}1735</t>
  </si>
  <si>
    <t>AL!55+10-12^6(1.49)[53]{23}1783</t>
  </si>
  <si>
    <r>
      <rPr>
        <b/>
        <sz val="11"/>
        <color theme="1"/>
        <rFont val="Calibri"/>
        <family val="2"/>
        <scheme val="minor"/>
      </rPr>
      <t>OT</t>
    </r>
    <r>
      <rPr>
        <sz val="11"/>
        <color theme="1"/>
        <rFont val="Calibri"/>
        <family val="2"/>
        <scheme val="minor"/>
      </rPr>
      <t xml:space="preserve"> - 18[5-9], Po: GT 3pt# @ 59:50 in regulation</t>
    </r>
  </si>
  <si>
    <t>{14.5-55.4}</t>
  </si>
  <si>
    <t>HW!91+26-18^9(11.42)[70]{14.5}2158</t>
  </si>
  <si>
    <t>AL!87+18-26^9(-11.42)[70]{55.4}1731</t>
  </si>
  <si>
    <t>{39.3-33.7}</t>
  </si>
  <si>
    <t>HW!28+17-14^10(1.08)[41]{39.3}1701</t>
  </si>
  <si>
    <t>AL!24+14-17^6(-1.08)[41]{33.7}1751</t>
  </si>
  <si>
    <t>{73.1-14.5}</t>
  </si>
  <si>
    <t>AW!34+18-10^8(0.97)[32]{73.1}1751</t>
  </si>
  <si>
    <t>HL!47+10-18^6(-0.97)[32]{14.5}1707</t>
  </si>
  <si>
    <t>{32.2-16.3}</t>
  </si>
  <si>
    <t>AW!98+15-11^8(1.61)[30]{32.2}1706</t>
  </si>
  <si>
    <t>HL!111+11-15^7(-1.61)[30]{16.3}1650</t>
  </si>
  <si>
    <t>{49.9-35.7}</t>
  </si>
  <si>
    <t>AW!5+17-14^7(1.35)[57]{49.9}1887</t>
  </si>
  <si>
    <t>HL!14+14-17^7(-1.35)[57]{35.7}1743</t>
  </si>
  <si>
    <t>{55.3-25.9}</t>
  </si>
  <si>
    <t>AW!51+22-20^11(-3.2)[61]{55.3}1739</t>
  </si>
  <si>
    <t>HL!62+20-22^9(3.2)[61]{25.9}1834</t>
  </si>
  <si>
    <t>HW!79+20-12^12(0.07)[53]{101.9}1909</t>
  </si>
  <si>
    <t>AL!67+12-20^5(-0.07)[53]{0}1705</t>
  </si>
  <si>
    <t>{55.6-19.5}</t>
  </si>
  <si>
    <t>HW!128+22-15^13(1.37)[54]{55.6}1808</t>
  </si>
  <si>
    <t>AL!115+15-22^9(-1.37)[54]{19.5}1786</t>
  </si>
  <si>
    <t>{80.6-27.9}</t>
  </si>
  <si>
    <t>AW!8+28-16^9(7.22)[71]{80.6}2024</t>
  </si>
  <si>
    <t>HL!13+16-28^8(-7.22)[71]{27.9}1804</t>
  </si>
  <si>
    <t>{79.9-19.5}</t>
  </si>
  <si>
    <t>HW!43+18-10^9(4.58)[63]{79.9}1881</t>
  </si>
  <si>
    <t>AL!40+10-18^5(-4.58)[63]{19.5}1751</t>
  </si>
  <si>
    <t>{76.8-13.2}</t>
  </si>
  <si>
    <t>AW!56+24-16^11(-7.98)[84]{76.8}1835</t>
  </si>
  <si>
    <t>HL!57+16-24^4(7.98)[84]{13.2}2029</t>
  </si>
  <si>
    <t>{45.2-26.5}</t>
  </si>
  <si>
    <t>HW!75+24-21^10(-2.05)[44]{45.2}1820</t>
  </si>
  <si>
    <t>AL!71+21-24^10(2.05)[44]{26.5}1701</t>
  </si>
  <si>
    <t>{53.9-29.2}</t>
  </si>
  <si>
    <t>HW!15+18-14^9(-0.69)[21]{53.9}1742</t>
  </si>
  <si>
    <t>AL!6+14-18^7(0.69)[21]{29.2}1620</t>
  </si>
  <si>
    <t>{103.5-3}</t>
  </si>
  <si>
    <t>AW!20+20-6^11(-0.96)[14]{103.5}1805</t>
  </si>
  <si>
    <t>HL!29+6-20^3(0.96)[14]{3}1664</t>
  </si>
  <si>
    <t>Underperformance (12/13)</t>
  </si>
  <si>
    <t>{33.7-22.9}</t>
  </si>
  <si>
    <t>HW!126+22-16^6(13.09)[53]{33.7}1903</t>
  </si>
  <si>
    <t>AL!114+16-22^9(-13.09)[53]{22.9}1765</t>
  </si>
  <si>
    <t>{98-6.4}</t>
  </si>
  <si>
    <t>HL!58+10-27^8(-14.07)[54]{6.4}1708</t>
  </si>
  <si>
    <t>AW!54+27-10^7(14.07)[54]{98}2034</t>
  </si>
  <si>
    <t>{43.3-11.6}</t>
  </si>
  <si>
    <t>HW!45+14-9^8(1.58)[13]{43.3}1778</t>
  </si>
  <si>
    <t>AL!35+9-14^6(-1.58)[13]{11.6}1807</t>
  </si>
  <si>
    <t>{121.2-4.5}</t>
  </si>
  <si>
    <t>AW!68+21-5^10(-2.15)[21]{121.2}1745</t>
  </si>
  <si>
    <t>HL!78+5-21^2(2.15)[21]{4.5}1704</t>
  </si>
  <si>
    <t>{80.4-20.5}</t>
  </si>
  <si>
    <t>HW!10+33-17^11(8.98)[50]{80.4}2004</t>
  </si>
  <si>
    <t>AL!1+17-33^8(-8.98)[50]{20.5}1707</t>
  </si>
  <si>
    <t>{0-52.2}</t>
  </si>
  <si>
    <t>HW!64+22-18^8(9.99)[52]{0}1852</t>
  </si>
  <si>
    <t>AL!49+18-22^10(-9.99)[52]{52.2}1716</t>
  </si>
  <si>
    <t>[11-12]</t>
  </si>
  <si>
    <t>{46-47.5}</t>
  </si>
  <si>
    <t>AW!88+26-23^11(4.64)[45]{46}1810</t>
  </si>
  <si>
    <t>HL!92+23-26^12(-4.64)[45]{47.5}1711</t>
  </si>
  <si>
    <t>{65.5-28.7}</t>
  </si>
  <si>
    <t>AL!72+19-32^7(-14.48)[58]{28.7}1750</t>
  </si>
  <si>
    <t>HW!73+32-19^9(14.48)[58]{65.5}2180</t>
  </si>
  <si>
    <t>{699.5-0}</t>
  </si>
  <si>
    <r>
      <rPr>
        <b/>
        <sz val="11"/>
        <color theme="1"/>
        <rFont val="Calibri"/>
        <family val="2"/>
        <scheme val="minor"/>
      </rPr>
      <t>OT</t>
    </r>
    <r>
      <rPr>
        <sz val="11"/>
        <color theme="1"/>
        <rFont val="Calibri"/>
        <family val="2"/>
        <scheme val="minor"/>
      </rPr>
      <t xml:space="preserve"> - 18[6-10], winner had DSCR of 0</t>
    </r>
  </si>
  <si>
    <t>Postwick: only point at 49:20, Spikemuth: highest DSCR this season</t>
  </si>
  <si>
    <t>AL!104+1-31^1(-4.58)[43]{0}1801</t>
  </si>
  <si>
    <t>HW!106+31-1^11(4.58)[43]{699.5}1779</t>
  </si>
  <si>
    <t>{56-26.6}</t>
  </si>
  <si>
    <t>D42 5/31</t>
  </si>
  <si>
    <t>AW!18+21-14^8(8.32)[59]{56}1951</t>
  </si>
  <si>
    <t>HL!32+14-21^8(-8.32)[59]{26.6}1737</t>
  </si>
  <si>
    <t>{54.5-18.1}</t>
  </si>
  <si>
    <t>HW!27+20-11^6(6.02)[50]{54.5}1859</t>
  </si>
  <si>
    <t>AL!21+11-20^8(-6.02)[50]{18.1}1709</t>
  </si>
  <si>
    <t>{181.2-4.4}</t>
  </si>
  <si>
    <t>HL!48+4-29^3(-7.36)[60]{4.4}1726</t>
  </si>
  <si>
    <t>AW!36+29-4^13(7.36)[60]{181.2}1985</t>
  </si>
  <si>
    <t>{63.1-22.7}</t>
  </si>
  <si>
    <t>HW!90+21-16^8(3.77)[47]{63.1}1752</t>
  </si>
  <si>
    <t>AL!85+16-21^8(-3.77)[47]{22.7}1798</t>
  </si>
  <si>
    <t>[5-10]</t>
  </si>
  <si>
    <t>{36.6-43.9}</t>
  </si>
  <si>
    <t>HL!77+19-20^10(-9.84)[65]{43.9}1736</t>
  </si>
  <si>
    <t>AW!65+20-19^5(9.84)[65]{36.6}1898</t>
  </si>
  <si>
    <t>{85.4-10.9}</t>
  </si>
  <si>
    <t>HW!124+16-8^10(-2.31)[69]{85.4}1819</t>
  </si>
  <si>
    <t>AL!119+8-16^4(2.31)[69]{10.9}1840</t>
  </si>
  <si>
    <t>{64.1-16.2}</t>
  </si>
  <si>
    <t>HW!89+15-8^11(-0.91)[67]{64.1}1822</t>
  </si>
  <si>
    <t>AL!86+8-15^5(0.91)[67]{16.2}1858</t>
  </si>
  <si>
    <t>{100.2-22.7}</t>
  </si>
  <si>
    <t>HW!61+32-17^14(4.68)[73]{100.2}1875</t>
  </si>
  <si>
    <t>AL!52+17-32^7(-4.68)[73]{22.7}1916</t>
  </si>
  <si>
    <t>{35.4-53.7}</t>
  </si>
  <si>
    <t>HW!76+23-22^6(6.44)[74]{35.4}1930</t>
  </si>
  <si>
    <t>AL!70+22-23^10(-6.44)[74]{53.7}1714</t>
  </si>
  <si>
    <t>{72.6-33}</t>
  </si>
  <si>
    <t>AW!116+22-19^7(2.86)[78]{72.6}1879</t>
  </si>
  <si>
    <t>HL!125+19-22^11(-2.86)[78]{33}1832</t>
  </si>
  <si>
    <t>{72.5-14.2}</t>
  </si>
  <si>
    <t>HW!94+21-15^8(-2.29)[81]{72.5}1753</t>
  </si>
  <si>
    <t>AL!81+15-21^7(2.29)[81]{14.2}1829</t>
  </si>
  <si>
    <t>{53.8-25.9}</t>
  </si>
  <si>
    <t>AL!17+13-18^8(-7.62)[78]{25.9}1871</t>
  </si>
  <si>
    <t>HW!31+18-13^7(7.62)[78]{53.8}1980</t>
  </si>
  <si>
    <t>{108.2-0}</t>
  </si>
  <si>
    <t>HW!112+23-12^13(0.14)[72]{108.2}1860</t>
  </si>
  <si>
    <t>AL!100+12-23^6(-0.14)[72]{0}1752</t>
  </si>
  <si>
    <t>{105.3-9.9}</t>
  </si>
  <si>
    <t>AW!7+24-10^11(-1.59)[73]{105.3}1765</t>
  </si>
  <si>
    <t>HL!16+10-24^4(1.59)[73]{9.9}1777</t>
  </si>
  <si>
    <t>{47.3-42.9}</t>
  </si>
  <si>
    <t>HW!80+25-24^11(-0.4)[77]{47.3}1838</t>
  </si>
  <si>
    <t>AL!66+24-25^10(0.4)[77]{42.9}1946</t>
  </si>
  <si>
    <t>{59.1-23.7}</t>
  </si>
  <si>
    <t>HW!108+12-9^5(2.42)[88]{59.1}1857</t>
  </si>
  <si>
    <t>AL!103+9-12^5(-2.42)[88]{23.7}1882</t>
  </si>
  <si>
    <t>{132.5-3.4}</t>
  </si>
  <si>
    <t>HW!30+28-8^13(1.7)[88]{132.5}1858</t>
  </si>
  <si>
    <t>AL!19+8-28^4(-1.7)[88]{3.4}1838</t>
  </si>
  <si>
    <t>{83.7-23.6}</t>
  </si>
  <si>
    <t>AW!4+21-16^11(-5.08)[98]{83.7}1893</t>
  </si>
  <si>
    <t>HL!11+16-21^5(5.08)[98]{23.6}1948</t>
  </si>
  <si>
    <t>{37-32}</t>
  </si>
  <si>
    <t>HW!121+17-15^9(1)[95]{37}1913</t>
  </si>
  <si>
    <t>AL!117+15-17^7(-1)[95]{32}1860</t>
  </si>
  <si>
    <t>{113-0}</t>
  </si>
  <si>
    <t>AW!23+14-5^7(0.3)[99]{113}2012</t>
  </si>
  <si>
    <t>HL!25+5-14^4(-0.3)[99]{0}1998</t>
  </si>
  <si>
    <t>{53.5-37.2}</t>
  </si>
  <si>
    <t>HL!42+15-19^9(-3.26)[100]{37.2}1904</t>
  </si>
  <si>
    <t>AW!38+19-15^11(3.26)[100]{53.5}2233</t>
  </si>
  <si>
    <t>{101-17.9}</t>
  </si>
  <si>
    <t>HW!3+28-13^9(6.61)[71]{101}2009</t>
  </si>
  <si>
    <t>AL!23+13-28^7(-6.61)[71]{17.9}1859</t>
  </si>
  <si>
    <t>13-28</t>
  </si>
  <si>
    <t>{101.6-17.4}</t>
  </si>
  <si>
    <t>AW!76+31-16^12(4.01)[69]{101.6}1875</t>
  </si>
  <si>
    <t>HL!103+16-31^8(-4.01)[69]{17.4}1696</t>
  </si>
  <si>
    <t>31-16</t>
  </si>
  <si>
    <t>{117.7-0}</t>
  </si>
  <si>
    <t>AW!94+21-8^10(0.64)[82]{117.7}1898</t>
  </si>
  <si>
    <t>HL!52+8-21^5(-0.64)[82]{0}1806</t>
  </si>
  <si>
    <t>21-8</t>
  </si>
  <si>
    <t>{56.4-31.9}</t>
  </si>
  <si>
    <t>HW!73+26-19^11(3.84)[30]{56.4}1758</t>
  </si>
  <si>
    <t>AL!5+19-26^10(-3.84)[30]{31.9}1735</t>
  </si>
  <si>
    <t>19-26</t>
  </si>
  <si>
    <t>[7-13]</t>
  </si>
  <si>
    <t>{29-37.9}</t>
  </si>
  <si>
    <t>AL!70+21-23^13(-8.43)[62]{37.9}1768</t>
  </si>
  <si>
    <t>HW!122+23-21^7(8.43)[62]{29}1937</t>
  </si>
  <si>
    <t>21-23</t>
  </si>
  <si>
    <t>{55.5-37.6}</t>
  </si>
  <si>
    <t>D43 6/1</t>
  </si>
  <si>
    <t>AW!37+28-18^13(3.85)[34]{55.5}1827</t>
  </si>
  <si>
    <t>HL!82+18-28^8(-3.85)[34]{37.6}1655</t>
  </si>
  <si>
    <t>28-18</t>
  </si>
  <si>
    <t>{39.9-32.8}</t>
  </si>
  <si>
    <t>AW!36+18-15^8(5.47)[47]{39.9}1873</t>
  </si>
  <si>
    <t>HL!100+15-18^9(-5.47)[47]{32.8}1713</t>
  </si>
  <si>
    <t>18-15</t>
  </si>
  <si>
    <t>HW!114+22-21^13(-10.04)[72]{62.1}1756</t>
  </si>
  <si>
    <t>AL!18+21-22^7(10.04)[72]{15.6}1884</t>
  </si>
  <si>
    <t>{80.5-14.1}</t>
  </si>
  <si>
    <t>AL!96+11-19^5(1.58)[49]{14.1}1851</t>
  </si>
  <si>
    <t>HW!31+19-11^12(-1.58)[49]{80.5}1795</t>
  </si>
  <si>
    <t>11-19</t>
  </si>
  <si>
    <t>{84.3-14.3}</t>
  </si>
  <si>
    <t>HL!108+14-27^7(-4.84)[50]{14.3}1700</t>
  </si>
  <si>
    <t>AW!64+27-14^12(4.84)[50]{84.3}1898</t>
  </si>
  <si>
    <t>27-14</t>
  </si>
  <si>
    <t>{45.6-31.7}</t>
  </si>
  <si>
    <t>AW!66+18-14^8(3.29)[82]{45.6}1998</t>
  </si>
  <si>
    <t>HL!48+14-18^7(-3.29)[82]{31.7}1825</t>
  </si>
  <si>
    <t>18-14</t>
  </si>
  <si>
    <t>{60.9-27.8}</t>
  </si>
  <si>
    <t>AW!60+16-14^7(0.28)[59]{60.9}1839</t>
  </si>
  <si>
    <t>HL!86+14-16^8(-0.28)[59]{27.8}1766</t>
  </si>
  <si>
    <t>16-14</t>
  </si>
  <si>
    <t>{70-20}</t>
  </si>
  <si>
    <t>HL!107+17-24^10(-6.64)[75]{20}1821</t>
  </si>
  <si>
    <t>AW!116+24-17^6(6.64)[75]{70}2070</t>
  </si>
  <si>
    <t>24-17</t>
  </si>
  <si>
    <t>{89.5-0}</t>
  </si>
  <si>
    <r>
      <rPr>
        <b/>
        <sz val="11"/>
        <color theme="1"/>
        <rFont val="Calibri"/>
        <family val="2"/>
        <scheme val="minor"/>
      </rPr>
      <t>OT</t>
    </r>
    <r>
      <rPr>
        <sz val="11"/>
        <color theme="1"/>
        <rFont val="Calibri"/>
        <family val="2"/>
        <scheme val="minor"/>
      </rPr>
      <t xml:space="preserve"> - 13[8-8], Vermilion: led 13-4 before stoppage time</t>
    </r>
  </si>
  <si>
    <t>AW!12+19-14^10(0.06)[70]{89.5}1878</t>
  </si>
  <si>
    <t>HL!21+14-19^9(-0.06)[70]{0}1813</t>
  </si>
  <si>
    <t>19-14</t>
  </si>
  <si>
    <t>{72.1-25}</t>
  </si>
  <si>
    <t>AL!17+17-35^9(-13.53)[56]{25}1705</t>
  </si>
  <si>
    <t>HW!88+35-17^9(13.53)[56]{72.1}1986</t>
  </si>
  <si>
    <t>17-35</t>
  </si>
  <si>
    <t>{119.3-6.2}</t>
  </si>
  <si>
    <t>HW!80+32-9^15(3.12)[77]{119.3}1879</t>
  </si>
  <si>
    <t>AL!49+9-32^5(-3.12)[77]{6.2}1919</t>
  </si>
  <si>
    <t>9-32</t>
  </si>
  <si>
    <t>{83.4-22.2}</t>
  </si>
  <si>
    <t>HW!71+28-13^9(8.58)[60]{83.4}1895</t>
  </si>
  <si>
    <t>AL!40+13-28^9(-8.58)[60]{22.2}1806</t>
  </si>
  <si>
    <t>{69.4-24.3}</t>
  </si>
  <si>
    <t>AW!8+21-13^8(5.38)[69]{69.4}1939</t>
  </si>
  <si>
    <t>HL!109+13-21^7(-5.38)[69]{24.3}1788</t>
  </si>
  <si>
    <t>21-13</t>
  </si>
  <si>
    <t>{78.9-24.7}</t>
  </si>
  <si>
    <t>HW!56+21-16^10(0.29)[86]{78.9}2019</t>
  </si>
  <si>
    <t>AL!1+16-21^7(-0.29)[86]{24.7}2014</t>
  </si>
  <si>
    <t>16-21</t>
  </si>
  <si>
    <r>
      <rPr>
        <b/>
        <sz val="11"/>
        <color theme="1"/>
        <rFont val="Calibri"/>
        <family val="2"/>
        <scheme val="minor"/>
      </rPr>
      <t>OT</t>
    </r>
    <r>
      <rPr>
        <sz val="11"/>
        <color theme="1"/>
        <rFont val="Calibri"/>
        <family val="2"/>
        <scheme val="minor"/>
      </rPr>
      <t xml:space="preserve"> - 19[8-9]</t>
    </r>
  </si>
  <si>
    <t>{58-0}</t>
  </si>
  <si>
    <t>HW!44+23-21^10(-6.26)[51]{58}1795</t>
  </si>
  <si>
    <t>AL!99+21-23^10(6.26)[51]{0}1913</t>
  </si>
  <si>
    <t>{51-31.9}</t>
  </si>
  <si>
    <t>AW!32+16-13^9(-1.24)[92]{51}1967</t>
  </si>
  <si>
    <t>HL!4+13-16^5(1.24)[92]{31.9}1932</t>
  </si>
  <si>
    <t>16-13</t>
  </si>
  <si>
    <t>{58-17.9}</t>
  </si>
  <si>
    <t>AW!106+19-12^8(-2.14)[17]{58}1828</t>
  </si>
  <si>
    <t>HL!45+12-19^7(2.14)[17]{17.9}1780</t>
  </si>
  <si>
    <t>19-12</t>
  </si>
  <si>
    <t>{45.4-39.4}</t>
  </si>
  <si>
    <t>HL!13+13-18^7(-6.11)[77]{39.4}1845</t>
  </si>
  <si>
    <t>AW!89+18-13^8(6.11)[77]{45.4}2037</t>
  </si>
  <si>
    <t>18-13</t>
  </si>
  <si>
    <t>{45-16.4}</t>
  </si>
  <si>
    <t>AW!61+19-14^7(2.71)[70]{45}1883</t>
  </si>
  <si>
    <t>HL!121+14-19^7(-2.71)[70]{16.4}1893</t>
  </si>
  <si>
    <t>35|25</t>
  </si>
  <si>
    <t>30|20</t>
  </si>
  <si>
    <t>25|15</t>
  </si>
  <si>
    <t>20|10</t>
  </si>
  <si>
    <t>Rg|CC</t>
  </si>
  <si>
    <t>N</t>
  </si>
  <si>
    <t>35|+5</t>
  </si>
  <si>
    <t>40|+5</t>
  </si>
  <si>
    <t>45|+5</t>
  </si>
  <si>
    <t>50|+5</t>
  </si>
  <si>
    <t>42|+6</t>
  </si>
  <si>
    <t>48|+6</t>
  </si>
  <si>
    <t>54|+6</t>
  </si>
  <si>
    <t>60|+6</t>
  </si>
  <si>
    <r>
      <rPr>
        <b/>
        <sz val="11"/>
        <color theme="1"/>
        <rFont val="Calibri"/>
        <family val="2"/>
        <scheme val="minor"/>
      </rPr>
      <t>OT</t>
    </r>
    <r>
      <rPr>
        <sz val="11"/>
        <color theme="1"/>
        <rFont val="Calibri"/>
        <family val="2"/>
        <scheme val="minor"/>
      </rPr>
      <t xml:space="preserve"> - 19[10-9]</t>
    </r>
  </si>
  <si>
    <t>{55.8-22}</t>
  </si>
  <si>
    <t>HW!82+23-19^12(-0.74)[49]{55.8}1819</t>
  </si>
  <si>
    <t>AL!29+19-23^9(0.74)[49]{22}1813</t>
  </si>
  <si>
    <t>19-23</t>
  </si>
  <si>
    <t>{29.8-12.5}</t>
  </si>
  <si>
    <t>HW!37+13-6^3(6.2)[19]{29.8}1777</t>
  </si>
  <si>
    <t>AL!122+6-13^3(-6.2)[19]{12.5}1646</t>
  </si>
  <si>
    <t>6-13</t>
  </si>
  <si>
    <t>{49-23.7}</t>
  </si>
  <si>
    <t>AL!100+10-17^8(-7.38)[47]{23.7}1747</t>
  </si>
  <si>
    <t>HW!18+17-10^6(7.38)[47]{49}1882</t>
  </si>
  <si>
    <t>10-17</t>
  </si>
  <si>
    <t>{46.2-22.8}</t>
  </si>
  <si>
    <t>HL!114+15-21^8(-5.17)[75]{22.8}1815</t>
  </si>
  <si>
    <t>AW!51+21-15^7(5.17)[75]{46.2}1903</t>
  </si>
  <si>
    <t>{84-14.4}</t>
  </si>
  <si>
    <t>HW!31+25-14^12(2.56)[57]{84}1922</t>
  </si>
  <si>
    <t>AL!67+14-25^8(-2.56)[57]{14.4}1838</t>
  </si>
  <si>
    <t>14-25</t>
  </si>
  <si>
    <t>{107.3-0}</t>
  </si>
  <si>
    <t>AW!108+27-14^13(-5.57)[58]{107.3}1826</t>
  </si>
  <si>
    <t>HL!96+14-27^5(5.57)[58]{0}1867</t>
  </si>
  <si>
    <t>{77.4-17.4}</t>
  </si>
  <si>
    <t>HW!86+23-14^10(2.22)[63]{77.4}1900</t>
  </si>
  <si>
    <t>AL!14+14-23^8(-2.22)[63]{17.4}1826</t>
  </si>
  <si>
    <t>14-23</t>
  </si>
  <si>
    <t>{94-18.4}</t>
  </si>
  <si>
    <t>AL!48+13-28^8(-8.39)[66]{18.4}1759</t>
  </si>
  <si>
    <t>HW!60+28-13^11(8.39)[66]{94}2005</t>
  </si>
  <si>
    <t>{42.7-25.7}</t>
  </si>
  <si>
    <t>Snowbelle: GW 3pt+1 @ 57:40</t>
  </si>
  <si>
    <t>HL!76+15-17^7(2.87)[62]{25.7}1835</t>
  </si>
  <si>
    <t>AW!3+17-15^8(-2.87)[62]{42.7}1720</t>
  </si>
  <si>
    <t>17-15</t>
  </si>
  <si>
    <t>{69.9-27.3}</t>
  </si>
  <si>
    <t>HW!103+28-19^15(2.52)[85]{69.9}1894</t>
  </si>
  <si>
    <t>AL!125+19-28^7(-2.52)[85]{27.3}1860</t>
  </si>
  <si>
    <t>19-28</t>
  </si>
  <si>
    <t>{109.9-20}</t>
  </si>
  <si>
    <t>HW!73+34-16^14(12)[57]{109.9}1914</t>
  </si>
  <si>
    <t>AL!38+16-34^8(-12)[57]{20}1725</t>
  </si>
  <si>
    <t>16-34</t>
  </si>
  <si>
    <t>{51-30.7}</t>
  </si>
  <si>
    <t>HW!5+21-15^7(6.77)[63]{51}1906</t>
  </si>
  <si>
    <t>AL!52+15-21^9(-6.77)[63]{30.7}1750</t>
  </si>
  <si>
    <t>15-21</t>
  </si>
  <si>
    <t>{57.9-41.4}</t>
  </si>
  <si>
    <t>AW!25+20-18^13(-4.96)[96]{57.9}1961</t>
  </si>
  <si>
    <t>HL!109+18-20^5(4.96)[96]{41.4}1990</t>
  </si>
  <si>
    <t>20-18</t>
  </si>
  <si>
    <t>{104.2-5.6}</t>
  </si>
  <si>
    <t>AW!71+25-10^14(-0.54)[40]{104.2}1816</t>
  </si>
  <si>
    <t>HL!8+10-25^6(0.54)[40]{5.6}1778</t>
  </si>
  <si>
    <t>25-10</t>
  </si>
  <si>
    <t>{62.8-22.4}</t>
  </si>
  <si>
    <t>HW!44+25-16^10(8.35)[79]{62.8}2164</t>
  </si>
  <si>
    <t>AL!87+16-25^7(-8.35)[79]{22.4}1907</t>
  </si>
  <si>
    <t>16-25</t>
  </si>
  <si>
    <t>{50.5-19.5}</t>
  </si>
  <si>
    <t>HW!99+28-14^10(11.33)[47]{50.5}2021</t>
  </si>
  <si>
    <t>AL!56+14-28^8(-11.33)[47]{19.5}1788</t>
  </si>
  <si>
    <t>14-28</t>
  </si>
  <si>
    <t>[18-4]</t>
  </si>
  <si>
    <t>{225.4-7.5}</t>
  </si>
  <si>
    <t>Lumiose: goal scoring record (18)</t>
  </si>
  <si>
    <t>AL!72+6-43^4(-4.91)[95]{7.5}1956</t>
  </si>
  <si>
    <t>HW!4+43-6^18(4.91)[95]{225.4}2191</t>
  </si>
  <si>
    <t>6-43</t>
  </si>
  <si>
    <t>{43.9-24}</t>
  </si>
  <si>
    <t>AW!45+22-16^10(9.49)[54]{43.9}1948</t>
  </si>
  <si>
    <t>HL!32+16-22^10(-9.49)[54]{24}1812</t>
  </si>
  <si>
    <t>22-16</t>
  </si>
  <si>
    <t>{75.7-24.4}</t>
  </si>
  <si>
    <t>AW!42+26-18^13(-4.36)[100]{75.7}2067</t>
  </si>
  <si>
    <t>HL!13+18-26^8(4.36)[100]{24.4}2203</t>
  </si>
  <si>
    <t>26-18</t>
  </si>
  <si>
    <t>100 game rating, preview of W9 Interconference game (also at Resort)</t>
  </si>
  <si>
    <t>{64.6-17.8}</t>
  </si>
  <si>
    <t>AW!121+19-12^10(-4.87)[78]{64.6}1868</t>
  </si>
  <si>
    <t>HL!89+12-19^3(4.87)[78]{17.8}1860</t>
  </si>
  <si>
    <t>{91.1-22.5}</t>
  </si>
  <si>
    <t>HW!107+21-10^10(4.04)[96]{91.1}2052</t>
  </si>
  <si>
    <t>AL!58+10-21^5(-4.04)[96]{22.5}2052</t>
  </si>
  <si>
    <t>{42.9-20}</t>
  </si>
  <si>
    <t>HL!116+17-19^7(3.42)[71]{20}1857</t>
  </si>
  <si>
    <t>AW!21+19-17^9(-3.42)[71]{42.9}1842</t>
  </si>
  <si>
    <t>{48.7-43.6}</t>
  </si>
  <si>
    <t>AL!117+17-26^7(-5.41)[82]{43.6}1904</t>
  </si>
  <si>
    <t>HW!80+26-17^13(5.41)[82]{48.7}1928</t>
  </si>
  <si>
    <t>17-26</t>
  </si>
  <si>
    <t>{41.1-19.4}</t>
  </si>
  <si>
    <t>AL!88+22-25^9(7.56)[64]{19.4}1859</t>
  </si>
  <si>
    <t>HW!49+25-22^12(-7.56)[64]{41.1}1725</t>
  </si>
  <si>
    <t>22-25</t>
  </si>
  <si>
    <t>D44 6/2</t>
  </si>
  <si>
    <t>Matchday Eight (Sat)</t>
  </si>
  <si>
    <t>Matchday Eight (Sun)</t>
  </si>
  <si>
    <t>D45 6/4</t>
  </si>
  <si>
    <t>{55.7-34.2}</t>
  </si>
  <si>
    <t>HW!31+27-23^11(4.05)[60]{55.7}1879</t>
  </si>
  <si>
    <t>AL!108+23-27^9(-4.05)[60]{34.2}1826</t>
  </si>
  <si>
    <t>23-27</t>
  </si>
  <si>
    <t>[12-13]</t>
  </si>
  <si>
    <t>{39.5-42.3}</t>
  </si>
  <si>
    <t>HL!67+22-25^13(-4.62)[44]{42.3}1690</t>
  </si>
  <si>
    <t>AW!64+25-22^12(4.62)[44]{39.5}1932</t>
  </si>
  <si>
    <t>25-22</t>
  </si>
  <si>
    <t>{51-30.5}</t>
  </si>
  <si>
    <t>AL!48+18-22^8(-7.87)[74]{30.5}1819</t>
  </si>
  <si>
    <t>HW!86+22-18^8(7.87)[74]{51}2012</t>
  </si>
  <si>
    <t>{88.2-12.8}</t>
  </si>
  <si>
    <t>AW!66+18-9^11(-1.26)[72]{88.2}1919</t>
  </si>
  <si>
    <t>HL!14+9-18^5(1.26)[72]{12.8}1806</t>
  </si>
  <si>
    <t>18-9</t>
  </si>
  <si>
    <t>{74.6-15.4}</t>
  </si>
  <si>
    <t>AL!23+12-20^7(-1.3)[86]{15.4}1884</t>
  </si>
  <si>
    <t>HW!125+20-12^11(1.3)[86]{74.6}2019</t>
  </si>
  <si>
    <t>12-20</t>
  </si>
  <si>
    <t>{78.6-18.8}</t>
  </si>
  <si>
    <t>AW!3+25-13^12(3.8)[75]{78.6}1883</t>
  </si>
  <si>
    <t>HL!103+13-25^6(-3.8)[75]{18.8}1812</t>
  </si>
  <si>
    <t>{62.2-14.6}</t>
  </si>
  <si>
    <t>HL!73+22-27^6(9.88)[67]{14.6}1879</t>
  </si>
  <si>
    <t>AW!52+27-22^12(-9.88)[67]{62.2}1752</t>
  </si>
  <si>
    <t>{42.7-42.6}</t>
  </si>
  <si>
    <t>AL!94+16-17^6(2.64)[83]{42.6}1898</t>
  </si>
  <si>
    <t>HW!38+17-16^11(-2.64)[83]{42.7}1822</t>
  </si>
  <si>
    <t>16-17</t>
  </si>
  <si>
    <t>{66.6-21.7}</t>
  </si>
  <si>
    <t>HW!29+32-23^11(8.88)[61]{66.6}1947</t>
  </si>
  <si>
    <t>AL!70+23-32^12(-8.88)[61]{21.7}1809</t>
  </si>
  <si>
    <t>23-32</t>
  </si>
  <si>
    <t>{125.9-9.3}</t>
  </si>
  <si>
    <t>AW!122+27-9^14(-0.46)[51]{125.9}1839</t>
  </si>
  <si>
    <t>HL!82+9-27^5(0.46)[51]{9.3}1751</t>
  </si>
  <si>
    <t>27-9</t>
  </si>
  <si>
    <t>{72.4-8.1}</t>
  </si>
  <si>
    <t>AL!100+8-14^4(3.15)[87]{8.1}1888</t>
  </si>
  <si>
    <t>HW!114+14-8^7(-3.15)[87]{72.4}1897</t>
  </si>
  <si>
    <t>8-14</t>
  </si>
  <si>
    <t>{104.2-6.9}</t>
  </si>
  <si>
    <t>AL!36+11-24^4(3.34)[47]{6.9}1792</t>
  </si>
  <si>
    <t>HW!51+24-11^14(-3.34)[47]{104.2}1736</t>
  </si>
  <si>
    <t>11-24</t>
  </si>
  <si>
    <t>D46 6/6</t>
  </si>
  <si>
    <t>{107-0}</t>
  </si>
  <si>
    <t>HW!4+19-10^10(-9.57)[69]{107}1835</t>
  </si>
  <si>
    <t>AL!45+10-19^2(9.57)[69]{0}1933</t>
  </si>
  <si>
    <t>10-19</t>
  </si>
  <si>
    <t>{71.5-32.8}</t>
  </si>
  <si>
    <t>AW!106+33-20^9(14.32)[56]{71.5}2197</t>
  </si>
  <si>
    <t>HL!72+20-33^9(-14.32)[56]{32.8}1774</t>
  </si>
  <si>
    <t>33-20</t>
  </si>
  <si>
    <t>Clinched R16</t>
  </si>
  <si>
    <t>{131.2-5.5}</t>
  </si>
  <si>
    <t>HL!13+8-30^4(-3.27)[89]{5.5}1844</t>
  </si>
  <si>
    <t>AW!121+30-8^14(3.27)[89]{131.2}2083</t>
  </si>
  <si>
    <t>30-8</t>
  </si>
  <si>
    <t>{100.9-31.3}</t>
  </si>
  <si>
    <t>HL!42+19-36^10(-10.39)[72]{31.3}1883</t>
  </si>
  <si>
    <t>AW!61+36-19^11(10.39)[72]{100.9}2213</t>
  </si>
  <si>
    <t>36-19</t>
  </si>
  <si>
    <t>{44.5-33.3}</t>
  </si>
  <si>
    <t>AW!21+19-17^6(4.59)[85]{44.5}2063</t>
  </si>
  <si>
    <t>HL!107+17-19^9(-4.59)[85]{33.3}1846</t>
  </si>
  <si>
    <t>{46.6-18.2}</t>
  </si>
  <si>
    <t>AW!12+22-14^7(10.31)[75]{46.6}2063</t>
  </si>
  <si>
    <t>HL!58+14-22^6(-10.31)[75]{18.2}1802</t>
  </si>
  <si>
    <t>Fall City: GW 1pt+1 @ 57:00</t>
  </si>
  <si>
    <t>{55.4-26.6}</t>
  </si>
  <si>
    <t>AW!17+15-13^8(-3.25)[97]{55.4}1949</t>
  </si>
  <si>
    <t>HL!117+13-15^4(3.25)[97]{26.6}1965</t>
  </si>
  <si>
    <t>15-13</t>
  </si>
  <si>
    <t>{63.5-7.9}</t>
  </si>
  <si>
    <t>AL!88+9-17^4(4.49)[55]{7.9}1880</t>
  </si>
  <si>
    <t>HW!80+17-9^9(-4.49)[55]{63.5}1749</t>
  </si>
  <si>
    <t>9-17</t>
  </si>
  <si>
    <t>Ever Grande: GW 2pt @ 58:60</t>
  </si>
  <si>
    <t>{29.8-43.8}</t>
  </si>
  <si>
    <t>AW!40+16-14^7(3.07)[90]{29.8}2005</t>
  </si>
  <si>
    <t>HL!25+14-16^8(-3.07)[90]{43.8}1880</t>
  </si>
  <si>
    <t>{87.5-24.4}</t>
  </si>
  <si>
    <t>AW!71+26-15^11(8.52)[65]{87.5}1975</t>
  </si>
  <si>
    <t>HL!109+15-26^10(-8.52)[65]{24.4}1764</t>
  </si>
  <si>
    <t>26-15</t>
  </si>
  <si>
    <t>{103.4-19.2}</t>
  </si>
  <si>
    <t>AW!1+26-11^10(2.38)[92]{103.4}2182</t>
  </si>
  <si>
    <t>HL!87+11-26^6(-2.38)[92]{19.2}2001</t>
  </si>
  <si>
    <t>26-11</t>
  </si>
  <si>
    <t>{59-34.9}</t>
  </si>
  <si>
    <t>HW!44+25-20^9(5.93)[78]{59}2030</t>
  </si>
  <si>
    <t>AL!56+20-25^10(-5.93)[78]{34.9}1898</t>
  </si>
  <si>
    <t>20-25</t>
  </si>
  <si>
    <t>40|30</t>
  </si>
  <si>
    <t>45|35</t>
  </si>
  <si>
    <t>D47 6/8</t>
  </si>
  <si>
    <t>{59.8-16.3}</t>
  </si>
  <si>
    <t>DISASTER LOSS (8/16), biggest upset this season</t>
  </si>
  <si>
    <t>HL!64+19-20^4(15.72)[75]{16.3}2153</t>
  </si>
  <si>
    <t>AW!87+20-19^11(-15.72)[75]{59.8}1719</t>
  </si>
  <si>
    <t>{65-27.6}</t>
  </si>
  <si>
    <t>AL!48+21-30^10(-12.23)[64]{27.6}1746</t>
  </si>
  <si>
    <t>HW!122+30-21^11(12.23)[64]{65}2017</t>
  </si>
  <si>
    <t>{85.8-19.7}</t>
  </si>
  <si>
    <t>AW!67+25-16^9(-2.54)[69]{85.8}1866</t>
  </si>
  <si>
    <t>HL!30+16-25^6(2.54)[69]{19.7}1904</t>
  </si>
  <si>
    <t>{76.7-16.4}</t>
  </si>
  <si>
    <t>HW!21+21-15^8(-1.04)[64]{76.7}1830</t>
  </si>
  <si>
    <t>AL!8+15-21^9(1.04)[64]{16.4}1832</t>
  </si>
  <si>
    <t>{111-22}</t>
  </si>
  <si>
    <t>AL!107+19-38^7(-13.56)[73]{22}1806</t>
  </si>
  <si>
    <t>HW!3+38-19^12(13.56)[73]{111}2069</t>
  </si>
  <si>
    <t>{68.6-32.3}</t>
  </si>
  <si>
    <t>AL!61+19-25^11(-2.35)[56]{32.3}1831</t>
  </si>
  <si>
    <t>HW!116+25-19^9(2.35)[56]{68.6}1894</t>
  </si>
  <si>
    <t>{46.3-27.8}</t>
  </si>
  <si>
    <t>AL!25+18-20^7(-6.08)[88]{27.8}1938</t>
  </si>
  <si>
    <t>HW!70+20-18^9(6.08)[88]{46.3}2014</t>
  </si>
  <si>
    <t>{105-1.7}</t>
  </si>
  <si>
    <t>AW!14+22-11^12(0.86)[81]{105}1910</t>
  </si>
  <si>
    <t>HL!103+11-22^5(-0.86)[81]{1.7}1892</t>
  </si>
  <si>
    <t>{77.4-25.4}</t>
  </si>
  <si>
    <t>Underperformance (12/17)</t>
  </si>
  <si>
    <t>HW!82+27-12^6(16.86)[71]{77.4}2216</t>
  </si>
  <si>
    <t>AL!42+12-27^8(-16.86)[71]{25.4}1836</t>
  </si>
  <si>
    <t>{108-0}</t>
  </si>
  <si>
    <t>AW!106+27-12^14(0.42)[28]{108}1851</t>
  </si>
  <si>
    <t>HL!96+12-27^7(-0.42)[28]{0}1749</t>
  </si>
  <si>
    <t>{68-34.2}</t>
  </si>
  <si>
    <t>AL!32+15-23^7(-9.26)[71]{34.2}1781</t>
  </si>
  <si>
    <t>HW!83+23-15^8(9.26)[71]{68}1955</t>
  </si>
  <si>
    <t>[16-5]</t>
  </si>
  <si>
    <t>{135.7-7.3}</t>
  </si>
  <si>
    <t>AW!49+35-11^16(-1.95)[86]{135.7}1912</t>
  </si>
  <si>
    <t>HL!40+11-35^5(1.95)[86]{7.3}1827</t>
  </si>
  <si>
    <t>{107-15.1}</t>
  </si>
  <si>
    <t>AL!72+13-31^6(-10.51)[86]{15.1}1875</t>
  </si>
  <si>
    <t>HW!52+31-13^11(10.51)[86]{107}2201</t>
  </si>
  <si>
    <t>[7-2]</t>
  </si>
  <si>
    <t>{108.8-0}</t>
  </si>
  <si>
    <t>HL!125+6-15^2(4.39)[96]{0}1937</t>
  </si>
  <si>
    <t>AW!17+15-6^7(-4.39)[96]{108.8}1912</t>
  </si>
  <si>
    <t>{32.7-31.4}</t>
  </si>
  <si>
    <t>AW!45+20-15^4(10.1)[59]{32.7}1917</t>
  </si>
  <si>
    <t>HL!77+15-20^11(-10.1)[59]{31.4}1816</t>
  </si>
  <si>
    <t>{162.7-4.2}</t>
  </si>
  <si>
    <t>HW!31+37-8^14(4.8)[63]{162.7}1896</t>
  </si>
  <si>
    <t>AL!108+8-37^4(-4.8)[63]{4.2}1809</t>
  </si>
  <si>
    <t>MIDWEEK NINE</t>
  </si>
  <si>
    <t>[11-13]</t>
  </si>
  <si>
    <t>{86.9-24}</t>
  </si>
  <si>
    <t>HW!8+27-22^11(3.38)[62]{86.9}1843</t>
  </si>
  <si>
    <t>AL!21+22-27^13(-3.38)[62]{24}1819</t>
  </si>
  <si>
    <t>{85.8-10.5}</t>
  </si>
  <si>
    <t>HW!84+25-10^8(10.31)[7]{85.8}1753</t>
  </si>
  <si>
    <t>AL!78+10-25^5(-10.31)[7]{10.5}1559</t>
  </si>
  <si>
    <t>{56.6-7.9}</t>
  </si>
  <si>
    <t>D48 6/17</t>
  </si>
  <si>
    <t>HL!128+9-19^7(-9.04)[12]{7.9}1593</t>
  </si>
  <si>
    <t>AW!101+19-9^7(9.04)[12]{56.6}1796</t>
  </si>
  <si>
    <t>{54.3-19.5}</t>
  </si>
  <si>
    <t>HL!18+16-22^8(2.67)[28]{19.5}1721</t>
  </si>
  <si>
    <t>AW!65+22-16^12(-2.67)[28]{54.3}1762</t>
  </si>
  <si>
    <t>{84.2-19.2}</t>
  </si>
  <si>
    <t>AL!11+11-21^4(-8.13)[58]{19.2}1686</t>
  </si>
  <si>
    <t>HW!46+21-11^8(8.13)[58]{84.2}1899</t>
  </si>
  <si>
    <t>{94.5-8.9}</t>
  </si>
  <si>
    <t>HL!53+11-22^6(1.79)[13]{8.9}1743</t>
  </si>
  <si>
    <t>AW!126+22-11^10(-1.79)[13]{94.5}1690</t>
  </si>
  <si>
    <t>{133.9-0}</t>
  </si>
  <si>
    <t>AW!81+32-11^13(0.61)[73]{133.9}1801</t>
  </si>
  <si>
    <t>HL!104+11-32^4(-0.61)[73]{0}1731</t>
  </si>
  <si>
    <r>
      <rPr>
        <b/>
        <sz val="11"/>
        <color theme="1"/>
        <rFont val="Calibri"/>
        <family val="2"/>
        <scheme val="minor"/>
      </rPr>
      <t>OT</t>
    </r>
    <r>
      <rPr>
        <sz val="11"/>
        <color theme="1"/>
        <rFont val="Calibri"/>
        <family val="2"/>
        <scheme val="minor"/>
      </rPr>
      <t xml:space="preserve"> - 18[10-9]</t>
    </r>
  </si>
  <si>
    <t>[13-11]</t>
  </si>
  <si>
    <t>{54.5-30.9}</t>
  </si>
  <si>
    <t>HL!12+20-23^11(2.24)[63]{30.9}1805</t>
  </si>
  <si>
    <t>AW!119+23-20^13(-2.24)[63]{54.5}1816</t>
  </si>
  <si>
    <t>{68.2-14.6}</t>
  </si>
  <si>
    <t>AL!102+10-17^5(0.09)[-2]{14.6}1623</t>
  </si>
  <si>
    <t>HW!22+17-10^10(-0.09)[-2]{68.2}1680</t>
  </si>
  <si>
    <t>{70.2-18.6}</t>
  </si>
  <si>
    <t>HL!76+15-24^9(-2.42)[36]{18.6}1795</t>
  </si>
  <si>
    <t>AW!45+24-15^11(2.42)[36]{70.2}1741</t>
  </si>
  <si>
    <t>{102.2-24.8}</t>
  </si>
  <si>
    <t>AL!103+12-28^5(-6.65)[74]{24.8}1883</t>
  </si>
  <si>
    <t>HW!44+28-12^12(6.65)[74]{102.2}1925</t>
  </si>
  <si>
    <t>{51.6-34.5}</t>
  </si>
  <si>
    <t>HL!114+15-19^9(-4.07)[78]{34.5}1795</t>
  </si>
  <si>
    <t>AW!66+19-15^8(4.07)[78]{51.6}1899</t>
  </si>
  <si>
    <t>{34.4-25}</t>
  </si>
  <si>
    <t>HW!5+11-9^5(1.83)[35]{34.4}1734</t>
  </si>
  <si>
    <t>AL!93+9-11^6(-1.83)[35]{25}1739</t>
  </si>
  <si>
    <t>{47.2-22.6}</t>
  </si>
  <si>
    <t>AW!27+16-14^6(-0.72)[20]{47.2}1732</t>
  </si>
  <si>
    <t>HL!64+14-16^7(0.72)[20]{22.6}1696</t>
  </si>
  <si>
    <t>{78.2-28.1}</t>
  </si>
  <si>
    <t>HW!73+28-17^10(7.93)[46]{78.2}1845</t>
  </si>
  <si>
    <t>AL!57+17-28^8(-7.93)[46]{28.1}1742</t>
  </si>
  <si>
    <t>{95.9-4.4}</t>
  </si>
  <si>
    <t>AL!83+12-22^7(-0.86)[61]{4.4}1704</t>
  </si>
  <si>
    <t>HW!41+22-12^12(0.86)[61]{95.9}1792</t>
  </si>
  <si>
    <t>{59.8-28}</t>
  </si>
  <si>
    <t>AW!15+23-14^12(5.07)[58]{59.8}1904</t>
  </si>
  <si>
    <t>HL!100+14-23^9(-5.07)[58]{28}1613</t>
  </si>
  <si>
    <t>{33.6-35.8}</t>
  </si>
  <si>
    <t>HL!96+16-17^8(0.98)[41]{35.8}1742</t>
  </si>
  <si>
    <t>AW!43+17-16^7(-0.98)[41]{33.6}1860</t>
  </si>
  <si>
    <t>{42.8-36.4}</t>
  </si>
  <si>
    <t>AW!60+19-17^10(-2.12)[42]{42.8}1716</t>
  </si>
  <si>
    <t>HL!75+17-19^8(2.12)[42]{36.4}1744</t>
  </si>
  <si>
    <t>{80.6-0}</t>
  </si>
  <si>
    <t>AW!99+20-12^10(0.07)[11]{80.6}1683</t>
  </si>
  <si>
    <t>HL!2+12-20^9(-0.07)[11]{0}1767</t>
  </si>
  <si>
    <r>
      <rPr>
        <b/>
        <sz val="11"/>
        <color theme="1"/>
        <rFont val="Calibri"/>
        <family val="2"/>
        <scheme val="minor"/>
      </rPr>
      <t>OT</t>
    </r>
    <r>
      <rPr>
        <sz val="11"/>
        <color theme="1"/>
        <rFont val="Calibri"/>
        <family val="2"/>
        <scheme val="minor"/>
      </rPr>
      <t xml:space="preserve"> - 15[7-6]</t>
    </r>
  </si>
  <si>
    <t>{37.3-30.3}</t>
  </si>
  <si>
    <t>AW!30+23-17^9(5.07)[89]{37.3}2077</t>
  </si>
  <si>
    <t>HL!107+17-23^9(-5.07)[89]{30.3}1858</t>
  </si>
  <si>
    <t>{51.3-22.7}</t>
  </si>
  <si>
    <t>AW!69+31-15^9(13.42)[44]{51.3}1871</t>
  </si>
  <si>
    <t>HL!59+15-31^8(-13.42)[44]{22.7}1637</t>
  </si>
  <si>
    <t>{68.2-17.7}</t>
  </si>
  <si>
    <t>HW!123+25-15^10(1.63)[7]{68.2}1722</t>
  </si>
  <si>
    <t>AL!10+15-25^8(-1.63)[7]{17.7}1721</t>
  </si>
  <si>
    <t>{116.9-7.9}</t>
  </si>
  <si>
    <t>HW!33+33-10^12(6.21)[6]{116.9}1758</t>
  </si>
  <si>
    <t>AL!88+10-33^5(-6.21)[6]{7.9}1556</t>
  </si>
  <si>
    <t>D49 6/19</t>
  </si>
  <si>
    <t>{43.5-25.6}</t>
  </si>
  <si>
    <t>HL!89+20-22^12(-3.56)[42]{25.6}1733</t>
  </si>
  <si>
    <t>AW!6+22-20^8(3.56)[42]{43.5}1877</t>
  </si>
  <si>
    <t>{64.1-16}</t>
  </si>
  <si>
    <t>HW!31+18-11^9(1.91)[51]{64.1}1805</t>
  </si>
  <si>
    <t>AL!51+11-18^8(-1.91)[51]{16}1796</t>
  </si>
  <si>
    <t>[18-5]</t>
  </si>
  <si>
    <t>{137.8-10.4}</t>
  </si>
  <si>
    <t>HW!110+32-9^18(2.85)[14]{137.8}1766</t>
  </si>
  <si>
    <t>AL!39+9-32^5(-2.85)[14]{10.4}1597</t>
  </si>
  <si>
    <t>{30.1-29.6}</t>
  </si>
  <si>
    <t>HL!67+14-17^7(-3.84)[41]{29.6}1736</t>
  </si>
  <si>
    <t>AW!113+17-14^7(3.84)[41]{30.1}1912</t>
  </si>
  <si>
    <t>{46.5-15.8}</t>
  </si>
  <si>
    <t>AW!74+16-11^8(2.61)[32]{46.5}1789</t>
  </si>
  <si>
    <t>HL!7+11-16^8(-2.61)[32]{15.8}1679</t>
  </si>
  <si>
    <t>[15-8]</t>
  </si>
  <si>
    <t>{114.3-18.8}</t>
  </si>
  <si>
    <t>HL!109+15-37^8(-6.09)[70]{18.8}1691</t>
  </si>
  <si>
    <t>AW!24+37-15^15(6.09)[70]{114.3}1985</t>
  </si>
  <si>
    <t>{53.2-23.5}</t>
  </si>
  <si>
    <t>HL!95+22-28^9(1.66)[2]{23.5}1689</t>
  </si>
  <si>
    <t>AW!127+28-22^11(-1.66)[2]{53.2}1664</t>
  </si>
  <si>
    <t>{149-5.5}</t>
  </si>
  <si>
    <t>HW!61+25-4^10(3.5)[59]{149}1861</t>
  </si>
  <si>
    <t>AL!124+4-25^4(-3.5)[59]{5.5}1873</t>
  </si>
  <si>
    <t>{74.8-19.6}</t>
  </si>
  <si>
    <t>HW!86+23-12^8(2.53)[71]{74.8}1781</t>
  </si>
  <si>
    <t>AL!16+12-23^8(-2.53)[71]{19.6}1803</t>
  </si>
  <si>
    <t>{97-0}</t>
  </si>
  <si>
    <t>DISASTER LOSS (10/13)</t>
  </si>
  <si>
    <t>AW!25+24-18^12(-12.97)[77]{97}1759</t>
  </si>
  <si>
    <t>HL!36+18-24^5(12.97)[77]{0}1991</t>
  </si>
  <si>
    <t>{105.7-13.6}</t>
  </si>
  <si>
    <t>AW!97+23-9^12(-0.8)[25]{105.7}1781</t>
  </si>
  <si>
    <t>HL!71+9-23^6(0.8)[25]{13.6}1682</t>
  </si>
  <si>
    <t>{64.8-29}</t>
  </si>
  <si>
    <t>AW!1+22-20^10(-4.63)[83]{64.8}1826</t>
  </si>
  <si>
    <t>HL!115+20-22^10(4.63)[83]{29}1983</t>
  </si>
  <si>
    <t>{80.4-29.2}</t>
  </si>
  <si>
    <t>HW!32+25-20^12(-3.22)[83]{80.4}1826</t>
  </si>
  <si>
    <t>AL!92+20-25^9(3.22)[83]{29.2}1939</t>
  </si>
  <si>
    <t>{76.6-18.6}</t>
  </si>
  <si>
    <t>HW!54+18-8^9(6.01)[31]{76.6}1763</t>
  </si>
  <si>
    <t>AL!47+8-18^4(-6.01)[31]{18.6}1696</t>
  </si>
  <si>
    <t>{44.1-24.6}</t>
  </si>
  <si>
    <t>HW!68+16-11^7(3.79)[17]{44.1}1767</t>
  </si>
  <si>
    <t>AL!105+11-16^6(-3.79)[17]{24.6}1695</t>
  </si>
  <si>
    <t>{55.7-21.2}</t>
  </si>
  <si>
    <t>HW!17+18-16^9(-5.23)[78]{55.7}1778</t>
  </si>
  <si>
    <t>AL!63+16-18^5(5.23)[78]{21.2}1922</t>
  </si>
  <si>
    <r>
      <rPr>
        <b/>
        <sz val="11"/>
        <color theme="1"/>
        <rFont val="Calibri"/>
        <family val="2"/>
        <scheme val="minor"/>
      </rPr>
      <t>OT</t>
    </r>
    <r>
      <rPr>
        <sz val="11"/>
        <color theme="1"/>
        <rFont val="Calibri"/>
        <family val="2"/>
        <scheme val="minor"/>
      </rPr>
      <t xml:space="preserve"> - 18[9-8]</t>
    </r>
  </si>
  <si>
    <r>
      <rPr>
        <b/>
        <sz val="11"/>
        <color theme="1"/>
        <rFont val="Calibri"/>
        <family val="2"/>
        <scheme val="minor"/>
      </rPr>
      <t>OT</t>
    </r>
    <r>
      <rPr>
        <sz val="11"/>
        <color theme="1"/>
        <rFont val="Calibri"/>
        <family val="2"/>
        <scheme val="minor"/>
      </rPr>
      <t xml:space="preserve"> - 12[6-7]</t>
    </r>
  </si>
  <si>
    <t>{51.1-17.6}</t>
  </si>
  <si>
    <t>AL!79+12-16^7(0.03)[57]{17.6}1740</t>
  </si>
  <si>
    <t>HW!112+16-12^9(-0.03)[57]{51.1}1717</t>
  </si>
  <si>
    <t>{103.3-10.6}</t>
  </si>
  <si>
    <t>HW!120+29-11^11(4.29)[13]{103.3}1811</t>
  </si>
  <si>
    <t>AL!90+11-29^7(-4.29)[13]{10.6}1717</t>
  </si>
  <si>
    <t>{116.5-12.3}</t>
  </si>
  <si>
    <t>HW!94+21-7^11(3.46)[83]{116.5}1888</t>
  </si>
  <si>
    <t>AL!52+7-21^4(-3.46)[83]{12.3}1809</t>
  </si>
  <si>
    <t>{73-19.5}</t>
  </si>
  <si>
    <t>HW!121+21-13^7(3.13)[87]{73}2026</t>
  </si>
  <si>
    <t>AL!23+13-21^9(-3.13)[87]{19.5}1837</t>
  </si>
  <si>
    <t>{70.9-6.4}</t>
  </si>
  <si>
    <t>HW!38+22-12^10(1.42)[92]{70.9}2038</t>
  </si>
  <si>
    <t>AL!56+12-22^5(-1.42)[92]{6.4}1890</t>
  </si>
  <si>
    <t>{151.1-0}</t>
  </si>
  <si>
    <t>HW!19+23-4^9(1.94)[92]{151.1}1926</t>
  </si>
  <si>
    <t>AL!125+4-23^4(-1.94)[92]{0}1844</t>
  </si>
  <si>
    <t>{40.8-34.2}</t>
  </si>
  <si>
    <t>AL!48+16-18^7(2.32)[102]{34.2}2052</t>
  </si>
  <si>
    <t>HW!58+18-16^11(-2.32)[102]{40.8}2028</t>
  </si>
  <si>
    <t>{92.5-22.7}</t>
  </si>
  <si>
    <t>100 game rating, meeting between top-5 teams</t>
  </si>
  <si>
    <t>HW!13+25-17^11(3.2)[100]{92.5}2224</t>
  </si>
  <si>
    <t>AL!42+17-25^8(-3.2)[100]{22.7}2075</t>
  </si>
  <si>
    <t>W9</t>
  </si>
  <si>
    <t>UTL Matchday H (Tue)</t>
  </si>
  <si>
    <t>MRL Matchday H (Tue)</t>
  </si>
  <si>
    <t>WCS Round 3-B (Thur)</t>
  </si>
  <si>
    <t>Matchday Nine (Sat)</t>
  </si>
  <si>
    <t>Matchday Nine (Sun)</t>
  </si>
  <si>
    <t>{104.4-18.1}</t>
  </si>
  <si>
    <t>HW!76+27-12^8(9.32)[71]{104.4}1934</t>
  </si>
  <si>
    <t>AL!125+12-27^8(-9.32)[71]{18.1}1733</t>
  </si>
  <si>
    <t>12-27</t>
  </si>
  <si>
    <t>{98.1-12.8}</t>
  </si>
  <si>
    <t>AW!103+22-12^11(-2.09)[89]{98.1}2044</t>
  </si>
  <si>
    <t>HL!23+12-22^7(2.09)[89]{12.8}1907</t>
  </si>
  <si>
    <t>22-12</t>
  </si>
  <si>
    <r>
      <rPr>
        <b/>
        <sz val="11"/>
        <color theme="1"/>
        <rFont val="Calibri"/>
        <family val="2"/>
        <scheme val="minor"/>
      </rPr>
      <t>OT</t>
    </r>
    <r>
      <rPr>
        <sz val="11"/>
        <color theme="1"/>
        <rFont val="Calibri"/>
        <family val="2"/>
        <scheme val="minor"/>
      </rPr>
      <t xml:space="preserve"> - 23[8-11]</t>
    </r>
  </si>
  <si>
    <t>{31.1-52}</t>
  </si>
  <si>
    <t>HW!5+27-25^9(8.06)[62]{31.1}1897</t>
  </si>
  <si>
    <t>AL!38+25-27^12(-8.06)[62]{52}1732</t>
  </si>
  <si>
    <t>25-27</t>
  </si>
  <si>
    <t>{68.9-28}</t>
  </si>
  <si>
    <t>AW!73+28-16^12(3.96)[47]{68.9}1830</t>
  </si>
  <si>
    <t>HL!94+16-28^8(-3.96)[47]{28}1721</t>
  </si>
  <si>
    <t>28-16</t>
  </si>
  <si>
    <t>{57.8-20.9}</t>
  </si>
  <si>
    <t>HW!70+18-14^10(-4.2)[77]{57.8}1854</t>
  </si>
  <si>
    <t>AL!82+14-18^6(4.2)[77]{20.9}1920</t>
  </si>
  <si>
    <t>14-18</t>
  </si>
  <si>
    <t>{65-20.9}</t>
  </si>
  <si>
    <t>HW!37+27-19^11(5.85)[15]{65}1817</t>
  </si>
  <si>
    <t>AL!29+19-27^8(-5.85)[15]{20.9}1638</t>
  </si>
  <si>
    <t>19-27</t>
  </si>
  <si>
    <t>[15-2]</t>
  </si>
  <si>
    <t>{323-3.4}</t>
  </si>
  <si>
    <t>AL!114+3-36^2(-10.48)[58]{3.4}1745</t>
  </si>
  <si>
    <t>HW!36+36-3^15(10.48)[58]{323}1913</t>
  </si>
  <si>
    <t>3-36</t>
  </si>
  <si>
    <t>{63.6-19.3}</t>
  </si>
  <si>
    <t>HW!18+25-19^11(4.76)[44]{63.6}1817</t>
  </si>
  <si>
    <t>AL!51+19-25^8(-4.76)[44]{19.3}1750</t>
  </si>
  <si>
    <t>19-25</t>
  </si>
  <si>
    <t>{44.5-40.5}</t>
  </si>
  <si>
    <t>Paniola: GW 4pt$ @ 58:00</t>
  </si>
  <si>
    <t>D50 6/20</t>
  </si>
  <si>
    <t>HL!96+16-17^7(3.21)[63]{40.5}1892</t>
  </si>
  <si>
    <t>AW!67+17-16^9(-3.21)[63]{44.5}1880</t>
  </si>
  <si>
    <t>{53.6-22.6}</t>
  </si>
  <si>
    <t>HL!64+18-21^7(2.63)[35]{22.6}1774</t>
  </si>
  <si>
    <t>AW!31+21-18^12(-2.63)[35]{53.6}1754</t>
  </si>
  <si>
    <t>Fuchsia: GW 2pt+1 @ 55:30</t>
  </si>
  <si>
    <t>{28.6-31.4}</t>
  </si>
  <si>
    <t>HW!60+18-15^8(4.5)[55]{28.6}1899</t>
  </si>
  <si>
    <t>AL!14+15-18^8(-4.5)[55]{31.4}1737</t>
  </si>
  <si>
    <t>15-18</t>
  </si>
  <si>
    <t>{34.1-18.7}</t>
  </si>
  <si>
    <t>HW!66+9-8^6(0.65)[63]{34.1}1815</t>
  </si>
  <si>
    <t>AL!86+8-9^6(-0.65)[63]{18.7}1783</t>
  </si>
  <si>
    <t>8-9</t>
  </si>
  <si>
    <t>AGG OT</t>
  </si>
  <si>
    <t>Playoff</t>
  </si>
  <si>
    <t>Multi 0.0</t>
  </si>
  <si>
    <t>{62.6-34.9}</t>
  </si>
  <si>
    <t>D51 6/21</t>
  </si>
  <si>
    <t>HW!116+28-19^8(11.96)[71]{62.6}2058</t>
  </si>
  <si>
    <t>AL!58+19-28^10(-11.96)[71]{34.9}1825</t>
  </si>
  <si>
    <t>{67.9-19}</t>
  </si>
  <si>
    <t>AL!107+10-21^6(-9.54)[73]{19}1811</t>
  </si>
  <si>
    <t>HW!12+21-10^6(9.54)[73]{67.9}2082</t>
  </si>
  <si>
    <t>{63.1-28.6}</t>
  </si>
  <si>
    <t>HL!49+20-23^6(4.83)[89]{28.6}1925</t>
  </si>
  <si>
    <t>AW!117+23-20^9(-4.83)[89]{63.1}1851</t>
  </si>
  <si>
    <t>23-20</t>
  </si>
  <si>
    <t>{92.1-10.7}</t>
  </si>
  <si>
    <t>AW!80+15-6^6(2.8)[77]{92.1}1943</t>
  </si>
  <si>
    <t>HL!17+6-15^4(-2.8)[77]{10.7}1859</t>
  </si>
  <si>
    <t>15-6</t>
  </si>
  <si>
    <r>
      <rPr>
        <b/>
        <sz val="11"/>
        <color theme="1"/>
        <rFont val="Calibri"/>
        <family val="2"/>
        <scheme val="minor"/>
      </rPr>
      <t>OT</t>
    </r>
    <r>
      <rPr>
        <sz val="11"/>
        <color theme="1"/>
        <rFont val="Calibri"/>
        <family val="2"/>
        <scheme val="minor"/>
      </rPr>
      <t xml:space="preserve"> - 17[9-5]</t>
    </r>
  </si>
  <si>
    <t>{80-0}</t>
  </si>
  <si>
    <t>AW!25+22-19^12(-9.37)[86]{80}1844</t>
  </si>
  <si>
    <t>HL!8+19-22^6(9.37)[86]{0}1966</t>
  </si>
  <si>
    <t>22-19</t>
  </si>
  <si>
    <t>{59.5-35.6}</t>
  </si>
  <si>
    <t>HW!40+28-22^10(4.55)[88]{59.5}1996</t>
  </si>
  <si>
    <t>AL!109+22-28^8(-4.55)[88]{35.6}1901</t>
  </si>
  <si>
    <t>22-28</t>
  </si>
  <si>
    <t>{44.5-28.4}</t>
  </si>
  <si>
    <t>Underperformance (13/15)</t>
  </si>
  <si>
    <t>HW!99+26-15^7(14.61)[52]{44.5}2156</t>
  </si>
  <si>
    <t>AL!87+15-26^9(-14.61)[52]{28.4}1764</t>
  </si>
  <si>
    <t>15-26</t>
  </si>
  <si>
    <t>{57.1-28.9}</t>
  </si>
  <si>
    <t>AW!44+26-18^13(2.35)[74]{57.1}2000</t>
  </si>
  <si>
    <t>HL!1+18-26^9(-2.35)[74]{28.9}1866</t>
  </si>
  <si>
    <t>{50.8-28.1}</t>
  </si>
  <si>
    <t>HW!32+17-13^6(7.22)[86]{50.8}2206</t>
  </si>
  <si>
    <t>AL!72+13-17^7(-7.22)[86]{28.1}1934</t>
  </si>
  <si>
    <t>13-17</t>
  </si>
  <si>
    <t>{75.2-19.2}</t>
  </si>
  <si>
    <t>HW!106+28-12^8(12.58)[53]{75.2}1942</t>
  </si>
  <si>
    <t>AL!4+12-28^6(-12.58)[53]{19.2}1740</t>
  </si>
  <si>
    <t>12-28</t>
  </si>
  <si>
    <t>{71-23.7}</t>
  </si>
  <si>
    <t>HW!89+27-13^9(10.17)[77]{71}2228</t>
  </si>
  <si>
    <t>AL!42+13-27^5(-10.17)[77]{23.7}1873</t>
  </si>
  <si>
    <t>13-27</t>
  </si>
  <si>
    <t>{93.6-20.6}</t>
  </si>
  <si>
    <t>HW!61+28-12^7(10.89)[68]{93.6}2083</t>
  </si>
  <si>
    <t>AL!13+12-28^5(-10.89)[68]{20.6}1865</t>
  </si>
  <si>
    <t>{73.3-27.4}</t>
  </si>
  <si>
    <t>HL!124+19-23^7(5.92)[83]{27.4}2017</t>
  </si>
  <si>
    <t>AW!23+23-19^11(-5.92)[83]{73.3}1888</t>
  </si>
  <si>
    <t>[15-14]</t>
  </si>
  <si>
    <t>{75.9-46.2}</t>
  </si>
  <si>
    <t>HW!60+36-29^15(5.24)[56]{75.9}1867</t>
  </si>
  <si>
    <t>AL!80+29-36^14(-5.24)[56]{46.2}1729</t>
  </si>
  <si>
    <t>{116.1-7.5}</t>
  </si>
  <si>
    <t>HW!73+31-8^11(7.97)[41]{116.1}1824</t>
  </si>
  <si>
    <t>AL!12+8-31^4(-7.97)[41]{7.5}1708</t>
  </si>
  <si>
    <t>{42-31.8}</t>
  </si>
  <si>
    <t>HL!100+19-21^10(-2.1)[58]{31.8}1795</t>
  </si>
  <si>
    <t>AW!90+21-19^9(2.1)[58]{42}1920</t>
  </si>
  <si>
    <t>{110.4-13.2}</t>
  </si>
  <si>
    <t>HW!51+30-12^10(9.23)[71]{110.4}1936</t>
  </si>
  <si>
    <t>AL!117+12-30^7(-9.23)[71]{13.2}1806</t>
  </si>
  <si>
    <t>{53-23.6}</t>
  </si>
  <si>
    <t>AW!44+19-14^7(1.75)[73]{53}1892</t>
  </si>
  <si>
    <t>HL!59+14-19^7(-1.75)[73]{23.6}1845</t>
  </si>
  <si>
    <t>{30.2-41.6}</t>
  </si>
  <si>
    <t>AL!4+16-20^8(-8.36)[71]{41.6}1808</t>
  </si>
  <si>
    <t>HW!86+20-16^6(8.36)[71]{30.2}1949</t>
  </si>
  <si>
    <t>{34.9-28.7}</t>
  </si>
  <si>
    <t>AW!99+15-14^5(2.27)[36]{34.9}1807</t>
  </si>
  <si>
    <t>HL!7+14-15^10(-2.27)[36]{28.7}1746</t>
  </si>
  <si>
    <t>{135.8-3.4}</t>
  </si>
  <si>
    <t>AL!13+4-25^3(-8.36)[80]{3.4}1838</t>
  </si>
  <si>
    <t>HW!57+25-4^8(8.36)[80]{135.8}2090</t>
  </si>
  <si>
    <t>{79.6-11.2}</t>
  </si>
  <si>
    <t>AW!58+20-15^12(-6.35)[99]{79.6}1940</t>
  </si>
  <si>
    <t>HL!114+15-20^5(6.35)[99]{11.2}2031</t>
  </si>
  <si>
    <t>{44.9-30.8}</t>
  </si>
  <si>
    <t>AW!89+16-14^10(-0.68)[77]{44.9}1865</t>
  </si>
  <si>
    <t>HL!19+14-16^8(0.68)[77]{30.8}1852</t>
  </si>
  <si>
    <t>{57.3-25.3}</t>
  </si>
  <si>
    <t>HW!11+27-22^14(-5.9)[69]{57.3}1799</t>
  </si>
  <si>
    <t>AL!71+22-27^9(5.9)[69]{25.3}1881</t>
  </si>
  <si>
    <t>{106-16.5}</t>
  </si>
  <si>
    <t>HW!126+37-15^12(11.98)[54]{106}2043</t>
  </si>
  <si>
    <t>AL!56+15-37^10(-11.98)[54]{16.5}1738</t>
  </si>
  <si>
    <t>{114.8-10.3}</t>
  </si>
  <si>
    <t>HW!91+32-8^6(11.63)[60]{114.8}2006</t>
  </si>
  <si>
    <t>AL!1+8-32^6(-11.63)[60]{10.3}1725</t>
  </si>
  <si>
    <t>{57.2-32.3}</t>
  </si>
  <si>
    <t>HW!18+29-17^9(11.61)[62]{57.2}2001</t>
  </si>
  <si>
    <t>AL!109+17-29^8(-11.61)[62]{32.3}1745</t>
  </si>
  <si>
    <t>{45.6-25.6}</t>
  </si>
  <si>
    <t>AW!29+20-18^9(-3.8)[37]{45.6}1789</t>
  </si>
  <si>
    <t>HL!105+18-20^10(3.8)[37]{25.6}1795</t>
  </si>
  <si>
    <t>WCS R4A</t>
  </si>
  <si>
    <t>WCS R4B</t>
  </si>
  <si>
    <t>MIDWEEK TEN</t>
  </si>
  <si>
    <t>Resort Area - 1.0001, reduced (4&gt;5)</t>
  </si>
  <si>
    <t>UTL Matchday I (Tue)</t>
  </si>
  <si>
    <t>MRL Matchday I (Tue)</t>
  </si>
  <si>
    <t>WCS Round 4-A (Thur)</t>
  </si>
  <si>
    <t>Matchday Ten (Sat)</t>
  </si>
  <si>
    <t>Matchday Ten (Sun)</t>
  </si>
  <si>
    <t>F+</t>
  </si>
  <si>
    <t>D-</t>
  </si>
  <si>
    <t>B+</t>
  </si>
  <si>
    <t>C-</t>
  </si>
  <si>
    <t>A-</t>
  </si>
  <si>
    <t>D+</t>
  </si>
  <si>
    <t>{74.4-21.9}</t>
  </si>
  <si>
    <t>AW!20+22-12^10(2.04)[16]{74.4}1740</t>
  </si>
  <si>
    <t>HL!91+12-22^7(-2.04)[16]{21.9}1649</t>
  </si>
  <si>
    <t>{48.1-30.6}</t>
  </si>
  <si>
    <t>AW!118+24-20^10(3.55)[3]{48.1}1665</t>
  </si>
  <si>
    <t>HL!98+20-24^9(-3.55)[3]{30.6}1661</t>
  </si>
  <si>
    <t>{117.7-10.8}</t>
  </si>
  <si>
    <t>HL!77+7-28^4(-8.26)[71]{10.8}1694</t>
  </si>
  <si>
    <t>AW!111+28-7^10(8.26)[71]{117.7}1929</t>
  </si>
  <si>
    <t>{59.7-29.3}</t>
  </si>
  <si>
    <t>AW!9+21-14^7(4.53)[33]{59.7}1753</t>
  </si>
  <si>
    <t>HL!62+14-21^10(-4.53)[33]{29.3}1668</t>
  </si>
  <si>
    <t>{82.2-18.7}</t>
  </si>
  <si>
    <t>HW!82+25-14^7(8.55)[73]{82.2}1946</t>
  </si>
  <si>
    <t>AL!117+14-25^9(-8.55)[73]{18.7}1844</t>
  </si>
  <si>
    <t>{48.3-18.8}</t>
  </si>
  <si>
    <t>HW!37+26-18^9(5.61)[12]{48.3}1802</t>
  </si>
  <si>
    <t>AL!29+18-26^8(-5.61)[12]{18.8}1631</t>
  </si>
  <si>
    <t>[12-12]</t>
  </si>
  <si>
    <t>{54.9-44}</t>
  </si>
  <si>
    <r>
      <rPr>
        <b/>
        <sz val="11"/>
        <color theme="1"/>
        <rFont val="Calibri"/>
        <family val="2"/>
        <scheme val="minor"/>
      </rPr>
      <t>OT</t>
    </r>
    <r>
      <rPr>
        <sz val="11"/>
        <color theme="1"/>
        <rFont val="Calibri"/>
        <family val="2"/>
        <scheme val="minor"/>
      </rPr>
      <t xml:space="preserve"> - 20[10-10], Sandgem: GT 3pt# @ 61:00 in reg, GW 2pt+1! @ 65:40</t>
    </r>
  </si>
  <si>
    <t>HW!122+26-25^12(-0.36)[29]{54.9}1787</t>
  </si>
  <si>
    <t>AL!35+25-26^12(0.36)[29]{44}1737</t>
  </si>
  <si>
    <t>{109.6-17.9}</t>
  </si>
  <si>
    <t>HL!80+12-31^9(-5.77)[41]{17.9}1724</t>
  </si>
  <si>
    <t>AW!106+31-12^10(5.77)[41]{109.6}1883</t>
  </si>
  <si>
    <t>{51.5-37.7}</t>
  </si>
  <si>
    <t>HW!28+23-21^11(4.6)[47]{51.5}1762</t>
  </si>
  <si>
    <t>AL!85+21-23^11(-4.6)[47]{37.7}1741</t>
  </si>
  <si>
    <t>{103.3-6.6}</t>
  </si>
  <si>
    <t>HW!50+22-5^7(8.87)[26]{103.3}1814</t>
  </si>
  <si>
    <t>AL!3+5-22^5(-8.87)[26]{6.6}1606</t>
  </si>
  <si>
    <t>{131.2-0}</t>
  </si>
  <si>
    <t>HW!116+29-6^8(6.09)[68]{131.2}1934</t>
  </si>
  <si>
    <t>AL!70+6-29^4(-6.09)[68]{0}1811</t>
  </si>
  <si>
    <t>{60.9-17.5}</t>
  </si>
  <si>
    <t>HL!26+16-18^4(7.19)[26]{17.5}1720</t>
  </si>
  <si>
    <t>AW!55+18-16^9(-7.19)[26]{60.9}1671</t>
  </si>
  <si>
    <t>{44.2-25.2}</t>
  </si>
  <si>
    <t>HL!14+17-21^9(-4.67)[44]{25.2}1699</t>
  </si>
  <si>
    <t>AW!34+21-17^10(4.67)[44]{44.2}1907</t>
  </si>
  <si>
    <t>{126.2-5.4}</t>
  </si>
  <si>
    <t>HW!21+26-6^9(6.64)[81]{126.2}2037</t>
  </si>
  <si>
    <t>AL!48+6-26^4(-6.64)[81]{5.4}1834</t>
  </si>
  <si>
    <t>{92.2-19.9}</t>
  </si>
  <si>
    <t>HW!8+23-9^7(10.99)[70]{92.2}2038</t>
  </si>
  <si>
    <t>AL!58+9-23^6(-10.99)[70]{19.9}1837</t>
  </si>
  <si>
    <t>{51.2-26.4}</t>
  </si>
  <si>
    <t>AW!78+17-15^10(-0.73)[40]{51.2}1808</t>
  </si>
  <si>
    <t>HL!128+15-17^8(0.73)[40]{26.4}1741</t>
  </si>
  <si>
    <t>{33-31.7}</t>
  </si>
  <si>
    <t>fourth ever negative game rating (lowest ever)</t>
  </si>
  <si>
    <t>HW!101+22-19^9(1.46)[-7]{33}1570</t>
  </si>
  <si>
    <t>AL!84+19-22^9(-1.46)[-7]{31.7}1582</t>
  </si>
  <si>
    <r>
      <rPr>
        <b/>
        <sz val="11"/>
        <color theme="1"/>
        <rFont val="Calibri"/>
        <family val="2"/>
        <scheme val="minor"/>
      </rPr>
      <t>2OT</t>
    </r>
    <r>
      <rPr>
        <sz val="11"/>
        <color theme="1"/>
        <rFont val="Calibri"/>
        <family val="2"/>
        <scheme val="minor"/>
      </rPr>
      <t xml:space="preserve"> - 23[8-10], 25[10-12], Littleroot: GT 4pt+1! @ 59:80 in reg</t>
    </r>
  </si>
  <si>
    <t>[14-12]</t>
  </si>
  <si>
    <t>{40.8-50.7}</t>
  </si>
  <si>
    <t>HL!11+25-35^12(-7.44)[65]{50.7}1733</t>
  </si>
  <si>
    <t>AW!18+35-25^14(7.44)[65]{40.8}1893</t>
  </si>
  <si>
    <t>{79.9-17.7}</t>
  </si>
  <si>
    <t>AL!65+14-23^7(-0.83)[23]{17.7}1674</t>
  </si>
  <si>
    <t>HW!46+23-14^10(0.83)[23]{79.9}1733</t>
  </si>
  <si>
    <t>{57.4-20.6}</t>
  </si>
  <si>
    <t>HL!104+9-18^4(-6.22)[57]{20.6}1678</t>
  </si>
  <si>
    <t>AW!53+18-9^6(6.22)[57]{57.4}1813</t>
  </si>
  <si>
    <t>{77-18.8}</t>
  </si>
  <si>
    <t>AW!126+20-12^7(5.02)[35]{77}1748</t>
  </si>
  <si>
    <t>HL!81+12-20^8(-5.02)[35]{18.8}1721</t>
  </si>
  <si>
    <t>{70.7-21.8}</t>
  </si>
  <si>
    <t>HL!52+9-19^5(-2.64)[75]{21.8}1809</t>
  </si>
  <si>
    <t>AW!12+19-9^9(2.64)[75]{70.7}1903</t>
  </si>
  <si>
    <t>{49-16}</t>
  </si>
  <si>
    <t>AL!119+12-20^5(0.78)[65]{16}1817</t>
  </si>
  <si>
    <t>HW!94+20-12^9(-0.78)[65]{49}1818</t>
  </si>
  <si>
    <t>{44.2-19.9}</t>
  </si>
  <si>
    <t>AW!102+28-15^10(6.23)[29]{44.2}1750</t>
  </si>
  <si>
    <t>HL!76+15-28^6(-6.23)[29]{19.9}1663</t>
  </si>
  <si>
    <t>IP1</t>
  </si>
  <si>
    <t>HOME</t>
  </si>
  <si>
    <t>IP2</t>
  </si>
  <si>
    <t>Diag</t>
  </si>
  <si>
    <t>!P3</t>
  </si>
  <si>
    <t>{44.9-23.8}</t>
  </si>
  <si>
    <t>D52 6/22</t>
  </si>
  <si>
    <t>AL!22+12-15^6(2.6)[7]{23.8}1779</t>
  </si>
  <si>
    <t>HW!45+15-12^8(-2.6)[7]{44.9}1639</t>
  </si>
  <si>
    <t>{52.9-23.8}</t>
  </si>
  <si>
    <t>AL!44+12-13^6(-0.19)[59]{23.8}1775</t>
  </si>
  <si>
    <t>HW!66+13-12^7(0.19)[59]{52.9}1853</t>
  </si>
  <si>
    <t>{57.4-28.2}</t>
  </si>
  <si>
    <t>HW!64+21-13^10(3.26)[31]{57.4}1747</t>
  </si>
  <si>
    <t>AL!93+13-21^6(-3.26)[31]{28.2}1741</t>
  </si>
  <si>
    <t>{68.5-20.2}</t>
  </si>
  <si>
    <t>HW!27+21-12^10(3.95)[20]{68.5}1743</t>
  </si>
  <si>
    <t>AL!5+12-21^7(-3.95)[20]{20.2}1685</t>
  </si>
  <si>
    <t>{93.6-13.2}</t>
  </si>
  <si>
    <t>AW!57+23-9^12(4.01)[82]{93.6}1949</t>
  </si>
  <si>
    <t>HL!125+9-23^4(-4.01)[82]{13.2}1823</t>
  </si>
  <si>
    <t>{120.9-8.1}</t>
  </si>
  <si>
    <t>AW!73+32-8^11(9.23)[51]{120.9}1881</t>
  </si>
  <si>
    <t>HL!19+8-32^6(-9.23)[51]{8.1}1692</t>
  </si>
  <si>
    <t>{92-28.2}</t>
  </si>
  <si>
    <t>AW!83+28-19^13(1.22)[72]{92}1932</t>
  </si>
  <si>
    <t>HL!100+19-28^7(-1.22)[72]{28.2}1780</t>
  </si>
  <si>
    <t>{43.3-33.5}</t>
  </si>
  <si>
    <t>HW!15+23-19^8(4.87)[37]{43.3}1712</t>
  </si>
  <si>
    <t>AL!41+19-23^9(-4.87)[37]{33.5}1605</t>
  </si>
  <si>
    <t>{45.8-28.8}</t>
  </si>
  <si>
    <t>AL!23+11-15^9(-7.16)[68]{28.8}1873</t>
  </si>
  <si>
    <t>HW!96+15-11^6(7.16)[68]{45.8}2024</t>
  </si>
  <si>
    <t>{75.6-6.6}</t>
  </si>
  <si>
    <t>HL!43+12-23^3(5.07)[63]{6.6}1815</t>
  </si>
  <si>
    <t>AW!121+23-12^12(-5.07)[63]{75.6}1764</t>
  </si>
  <si>
    <t>{34.8-24.9}</t>
  </si>
  <si>
    <t>HW!2+15-12^6(2.89)[31]{34.8}1725</t>
  </si>
  <si>
    <t>AL!75+12-15^7(-2.89)[31]{24.9}1674</t>
  </si>
  <si>
    <t>{123.7-1.8}</t>
  </si>
  <si>
    <t>HW!99+26-5^9(6.45)[17]{123.7}1748</t>
  </si>
  <si>
    <t>AL!60+5-26^4(-6.45)[17]{1.8}1727</t>
  </si>
  <si>
    <t>{106.9-3.6}</t>
  </si>
  <si>
    <t>DISASTER LOSS (6/11)</t>
  </si>
  <si>
    <t>AW!30+28-12^11(-10.86)[46]{106.9}1667</t>
  </si>
  <si>
    <t>HL!69+12-28^3(10.86)[46]{3.6}1828</t>
  </si>
  <si>
    <t>{34.5-38.1}</t>
  </si>
  <si>
    <t>AW!10+19-18^9(0.54)[25]{34.5}1769</t>
  </si>
  <si>
    <t>HL!88+18-19^10(-0.54)[25]{38.1}1711</t>
  </si>
  <si>
    <t>{64.3-26.9}</t>
  </si>
  <si>
    <t>fifth ever negative game rating</t>
  </si>
  <si>
    <t>HW!33+26-17^10(5.11)[-4]{64.3}1728</t>
  </si>
  <si>
    <t>AL!123+17-26^10(-5.11)[-4]{26.9}1549</t>
  </si>
  <si>
    <t>Floccesy: GW 3pt+1! @ 63:20</t>
  </si>
  <si>
    <t>{56.7-23.5}</t>
  </si>
  <si>
    <t>AW!89+25-21^12(-1.67)[68]{56.7}1822</t>
  </si>
  <si>
    <t>HL!51+21-25^9(1.67)[68]{23.5}1836</t>
  </si>
  <si>
    <t>{49.2-20.2}</t>
  </si>
  <si>
    <t>AW!6+12-11^8(0.19)[27]{49.2}1785</t>
  </si>
  <si>
    <t>HL!31+11-12^5(-0.19)[27]{20.2}1722</t>
  </si>
  <si>
    <t>{105.5-0}</t>
  </si>
  <si>
    <t>HL!67+5-17^4(-1.9)[53]{0}1753</t>
  </si>
  <si>
    <t>AW!39+17-5^8(1.9)[53]{105.5}1905</t>
  </si>
  <si>
    <t>{35.9-18.1}</t>
  </si>
  <si>
    <t>HW!113+17-13^8(-0.84)[12]{35.9}1613</t>
  </si>
  <si>
    <t>AL!110+13-17^8(0.84)[12]{18.1}1720</t>
  </si>
  <si>
    <t>{91.3-19.3}</t>
  </si>
  <si>
    <t>HW!108+27-12^9(7.12)[88]{91.3}2162</t>
  </si>
  <si>
    <t>AL!87+12-27^6(-7.12)[88]{19.3}1890</t>
  </si>
  <si>
    <t>{38.1-25}</t>
  </si>
  <si>
    <t>AW!49+14-12^8(-0.18)[89]{38.1}1912</t>
  </si>
  <si>
    <t>HL!40+12-14^7(0.18)[89]{25}1840</t>
  </si>
  <si>
    <t>{39.3-27}</t>
  </si>
  <si>
    <t>HW!4+16-12^6(6.09)[97]{39.3}2210</t>
  </si>
  <si>
    <t>AL!72+12-16^6(-6.09)[97]{27}1945</t>
  </si>
  <si>
    <t>{59.4-21.2}</t>
  </si>
  <si>
    <t>AW!107+18-15^10(-3.39)[101]{59.4}1911</t>
  </si>
  <si>
    <t>HL!59+15-18^8(3.39)[101]{21.2}2063</t>
  </si>
  <si>
    <t>{77.7-10.4}</t>
  </si>
  <si>
    <t>HW!114+13-6^9(-0.47)[100]{77.7}1920</t>
  </si>
  <si>
    <t>AL!103+6-13^4(0.47)[100]{10.4}1927</t>
  </si>
  <si>
    <t>W10</t>
  </si>
  <si>
    <t>Resort Area - 1.0010, reduced (3&gt;4)</t>
  </si>
  <si>
    <t>{111.4-13}</t>
  </si>
  <si>
    <t>D53 6/29</t>
  </si>
  <si>
    <t>HW!37+35-13^11(13.37)[48]{111.4}1940</t>
  </si>
  <si>
    <t>AL!70+13-35^7(-13.37)[48]{13}1625</t>
  </si>
  <si>
    <t>13-35</t>
  </si>
  <si>
    <t>{48-21.3}</t>
  </si>
  <si>
    <t>HW!29+18-13^10(1.39)[31]{48}1754</t>
  </si>
  <si>
    <t>AL!122+13-18^6(-1.39)[31]{21.3}1785</t>
  </si>
  <si>
    <t>{48.2-55}</t>
  </si>
  <si>
    <t>Wyndon South: scored last six points</t>
  </si>
  <si>
    <t>HW!51+26-25^11(4.78)[71]{48.2}1940</t>
  </si>
  <si>
    <t>AL!100+25-26^11(-4.78)[71]{55}1814</t>
  </si>
  <si>
    <t>25-26</t>
  </si>
  <si>
    <t>{53.3-32.4}</t>
  </si>
  <si>
    <t>HW!18+21-20^10(2.16)[26]{53.3}1756</t>
  </si>
  <si>
    <t>AL!36+20-21^10(-2.16)[26]{32.4}1722</t>
  </si>
  <si>
    <t>20-21</t>
  </si>
  <si>
    <t>13-18</t>
  </si>
  <si>
    <t>{68.3-17.4}</t>
  </si>
  <si>
    <t>HL!67+17-22^10(2.19)[73]{17.4}1870</t>
  </si>
  <si>
    <t>AW!108+22-17^11(-2.19)[73]{68.3}1925</t>
  </si>
  <si>
    <t>22-17</t>
  </si>
  <si>
    <t>[15-12]</t>
  </si>
  <si>
    <t>{71.6-34}</t>
  </si>
  <si>
    <t>AL!64+22-29^12(1.01)[37]{34}1852</t>
  </si>
  <si>
    <t>HW!96+29-22^15(-1.01)[37]{71.6}1762</t>
  </si>
  <si>
    <t>22-29</t>
  </si>
  <si>
    <t>{154.2-14.8}</t>
  </si>
  <si>
    <t>AL!48+9-41^5(-7.99)[80]{14.8}1892</t>
  </si>
  <si>
    <t>HW!14+41-9^15(7.99)[80]{154.2}2052</t>
  </si>
  <si>
    <t>9-41</t>
  </si>
  <si>
    <t>{33.3-35.4}</t>
  </si>
  <si>
    <t>HW!60+18-16^11(2.42)[56]{33.3}1786</t>
  </si>
  <si>
    <t>AL!66+16-18^9(-2.42)[56]{35.4}1737</t>
  </si>
  <si>
    <t>16-18</t>
  </si>
  <si>
    <t>{69.2-16.4}</t>
  </si>
  <si>
    <t>HW!76+22-15^8(6.93)[72]{69.2}2029</t>
  </si>
  <si>
    <t>AL!23+15-22^10(-6.93)[72]{16.4}1745</t>
  </si>
  <si>
    <t>15-22</t>
  </si>
  <si>
    <t>{81-17.3}</t>
  </si>
  <si>
    <t>HL!125+15-25^10(-6.38)[78]{17.3}1798</t>
  </si>
  <si>
    <t>AW!3+25-15^9(6.38)[78]{81}1965</t>
  </si>
  <si>
    <t>25-15</t>
  </si>
  <si>
    <t>{54.2-20.4}</t>
  </si>
  <si>
    <t>HL!5+15-20^7(3.69)[60]{20.4}1793</t>
  </si>
  <si>
    <t>AW!94+20-15^9(-3.69)[60]{54.2}1767</t>
  </si>
  <si>
    <t>20-15</t>
  </si>
  <si>
    <t>{78.3-14.5}</t>
  </si>
  <si>
    <t>HW!38+18-10^7(2.26)[86]{78.3}1917</t>
  </si>
  <si>
    <t>AL!52+10-18^7(-2.26)[86]{14.5}1883</t>
  </si>
  <si>
    <t>10-18</t>
  </si>
  <si>
    <t>{64.2-0}</t>
  </si>
  <si>
    <t>HL!8+14-19^5(7.39)[75]{0}1888</t>
  </si>
  <si>
    <t>AW!40+19-14^10(-7.39)[75]{64.2}1861</t>
  </si>
  <si>
    <t>{36.2-46.8}</t>
  </si>
  <si>
    <t>HL!25+18-22^8(-7.72)[68]{46.8}1787</t>
  </si>
  <si>
    <t>AW!71+22-18^8(7.72)[68]{36.2}1978</t>
  </si>
  <si>
    <t>22-18</t>
  </si>
  <si>
    <t>{64.9-27.8}</t>
  </si>
  <si>
    <t>HW!99+30-17^8(15.16)[44]{64.9}2011</t>
  </si>
  <si>
    <t>AL!1+17-30^8(-15.16)[44]{27.8}1722</t>
  </si>
  <si>
    <t>17-30</t>
  </si>
  <si>
    <t>{40.2-25}</t>
  </si>
  <si>
    <t>HW!87+13-12^7(-1.2)[95]{40.2}2060</t>
  </si>
  <si>
    <t>AL!56+12-13^5(1.2)[95]{25}2145</t>
  </si>
  <si>
    <t>12-13</t>
  </si>
  <si>
    <t>Underperformance (14/15)</t>
  </si>
  <si>
    <t>{88.1-16.9}</t>
  </si>
  <si>
    <t>AW!45+32-12^8(14.54)[58]{88.1}2216</t>
  </si>
  <si>
    <t>HL!72+12-32^6(-14.54)[58]{16.9}1773</t>
  </si>
  <si>
    <t>32-12</t>
  </si>
  <si>
    <t>{73.1-9.4}</t>
  </si>
  <si>
    <t>AW!106+25-11^7(9.6)[52]{73.1}1948</t>
  </si>
  <si>
    <t>HL!32+11-25^7(-9.6)[52]{9.4}1710</t>
  </si>
  <si>
    <t>25-11</t>
  </si>
  <si>
    <t>{74.5-2.4}</t>
  </si>
  <si>
    <t>HW!42+21-16^12(-8.35)[94]{74.5}1844</t>
  </si>
  <si>
    <t>AL!121+16-21^5(8.35)[94]{2.4}2199</t>
  </si>
  <si>
    <t>{45.9-26.4}</t>
  </si>
  <si>
    <t>AW!61+17-13^7(-0.35)[55]{45.9}1857</t>
  </si>
  <si>
    <t>HL!89+13-17^8(0.35)[55]{26.4}1844</t>
  </si>
  <si>
    <t>17-13</t>
  </si>
  <si>
    <t>{51.7-37.8}</t>
  </si>
  <si>
    <t>HL!58+20-22^10(-7.5)[83]{37.8}1824</t>
  </si>
  <si>
    <t>AW!21+22-20^8(7.5)[83]{51.7}2048</t>
  </si>
  <si>
    <t>22-20</t>
  </si>
  <si>
    <t>{37.5-28.5}</t>
  </si>
  <si>
    <t>HW!116+17-14^9(3.01)[53]{37.5}1822</t>
  </si>
  <si>
    <t>AL!12+14-17^8(-3.01)[53]{28.5}1798</t>
  </si>
  <si>
    <t>14-17</t>
  </si>
  <si>
    <r>
      <rPr>
        <b/>
        <sz val="11"/>
        <color theme="1"/>
        <rFont val="Calibri"/>
        <family val="2"/>
        <scheme val="minor"/>
      </rPr>
      <t>OT</t>
    </r>
    <r>
      <rPr>
        <sz val="11"/>
        <color theme="1"/>
        <rFont val="Calibri"/>
        <family val="2"/>
        <scheme val="minor"/>
      </rPr>
      <t xml:space="preserve"> - 14[5-8]</t>
    </r>
  </si>
  <si>
    <t>{49.8-32.7}</t>
  </si>
  <si>
    <t>HW!49+22-16^8(4.5)[88]{49.8}1952</t>
  </si>
  <si>
    <t>AL!17+16-22^10(-4.5)[88]{32.7}1831</t>
  </si>
  <si>
    <t>16-22</t>
  </si>
  <si>
    <t>{29.9-42.3}</t>
  </si>
  <si>
    <t>AW!88+23-18^7(7.62)[69]{29.9}1958</t>
  </si>
  <si>
    <t>HL!117+18-23^9(-7.62)[69]{42.3}1757</t>
  </si>
  <si>
    <t>23-18</t>
  </si>
  <si>
    <t>Hammerlocke: GW 2pt @ 61:00</t>
  </si>
  <si>
    <t>{54.6-25.6}</t>
  </si>
  <si>
    <t>AW!107+26-24^14(-3.73)[96]{54.6}1945</t>
  </si>
  <si>
    <t>HL!103+24-26^9(3.73)[96]{25.6}2038</t>
  </si>
  <si>
    <t>{59.1-24.9}</t>
  </si>
  <si>
    <t>AW!61+21-13^7(6.37)[69]{59.1}1995</t>
  </si>
  <si>
    <t>HL!25+13-21^7(-6.37)[69]{24.9}1827</t>
  </si>
  <si>
    <t>{102.6-23.1}</t>
  </si>
  <si>
    <t>HW!40+29-11^10(9.75)[87]{102.6}2203</t>
  </si>
  <si>
    <t>AL!42+11-29^5(-9.75)[87]{23.1}1884</t>
  </si>
  <si>
    <r>
      <rPr>
        <b/>
        <sz val="11"/>
        <color theme="1"/>
        <rFont val="Calibri"/>
        <family val="2"/>
        <scheme val="minor"/>
      </rPr>
      <t>OT</t>
    </r>
    <r>
      <rPr>
        <sz val="11"/>
        <color theme="1"/>
        <rFont val="Calibri"/>
        <family val="2"/>
        <scheme val="minor"/>
      </rPr>
      <t xml:space="preserve"> - 26[7-12], Paniola: scored last 6+1 points in reg</t>
    </r>
  </si>
  <si>
    <t>{42.1-56}</t>
  </si>
  <si>
    <t>HW!96+30-26^10(9.55)[71]{42.1}1956</t>
  </si>
  <si>
    <t>AL!32+26-30^12(-9.55)[71]{56}1844</t>
  </si>
  <si>
    <t>{109.6-10.4}</t>
  </si>
  <si>
    <t>HW!108+33-8^9(11.99)[80]{109.6}2220</t>
  </si>
  <si>
    <t>AL!72+8-33^7(-11.99)[80]{10.4}1866</t>
  </si>
  <si>
    <t>{149.8-0}</t>
  </si>
  <si>
    <t>Aquacorde: first loss this season in any game</t>
  </si>
  <si>
    <t>HW!77+21-5^11(1.54)[94]{149.8}1979</t>
  </si>
  <si>
    <t>AL!125+5-21^3(-1.54)[94]{0}1915</t>
  </si>
  <si>
    <t>{75.4-14.4}</t>
  </si>
  <si>
    <t>HW!64+22-11^7(5.81)[36]{75.4}1871</t>
  </si>
  <si>
    <t>AL!8+11-22^6(-5.81)[36]{14.4}1752</t>
  </si>
  <si>
    <t>{94.8-9.2}</t>
  </si>
  <si>
    <t>AL!48+9-24^5(-9.91)[71]{9.2}1822</t>
  </si>
  <si>
    <t>HW!30+24-9^6(9.91)[71]{94.8}2058</t>
  </si>
  <si>
    <t>MIDWEEK ELEVEN</t>
  </si>
  <si>
    <t>Lumiose - 1.0073, Resort - 1.0048, reduced (3&gt;5)</t>
  </si>
  <si>
    <t>{103.2-10.5}</t>
  </si>
  <si>
    <t>HL!49+8-31^6(-11.34)[31]{10.5}1594</t>
  </si>
  <si>
    <t>AW!50+31-8^9(11.34)[31]{103.2}1843</t>
  </si>
  <si>
    <t>{52.7-24}</t>
  </si>
  <si>
    <t>HL!103+17-27^10(-14.94)[42]{24}1577</t>
  </si>
  <si>
    <t>AW!101+27-17^6(14.94)[42]{52.7}1950</t>
  </si>
  <si>
    <t>{106.3-0}</t>
  </si>
  <si>
    <t>DISASTER LOSS (4/8)</t>
  </si>
  <si>
    <t>AW!35+20-6^10(-8.46)[15]{106.3}1578</t>
  </si>
  <si>
    <t>HL!33+6-20^2(8.46)[15]{0}1758</t>
  </si>
  <si>
    <t>{78.4-23.4}</t>
  </si>
  <si>
    <t>HL!81+18-32^11(-10.2)[30]{23.4}1558</t>
  </si>
  <si>
    <t>AW!84+32-18^8(10.2)[30]{78.4}1760</t>
  </si>
  <si>
    <t>{68.3-20.9}</t>
  </si>
  <si>
    <t>sixth ever negative game rating</t>
  </si>
  <si>
    <t>HW!120+26-17^12(-1.01)[-1]{68.3}1676</t>
  </si>
  <si>
    <t>AL!118+17-26^8(1.01)[-1]{20.9}1702</t>
  </si>
  <si>
    <t>{83.8-18.6}</t>
  </si>
  <si>
    <t>HL!104+21-41^11(-11.02)[42]{18.6}1648</t>
  </si>
  <si>
    <t>AW!102+41-21^11(11.02)[42]{83.8}1828</t>
  </si>
  <si>
    <r>
      <rPr>
        <b/>
        <sz val="11"/>
        <color theme="1"/>
        <rFont val="Calibri"/>
        <family val="2"/>
        <scheme val="minor"/>
      </rPr>
      <t>OT</t>
    </r>
    <r>
      <rPr>
        <sz val="11"/>
        <color theme="1"/>
        <rFont val="Calibri"/>
        <family val="2"/>
        <scheme val="minor"/>
      </rPr>
      <t xml:space="preserve"> - 15[8-6], Ballonlea: GW 3pt+1# @ 64:20 in OT</t>
    </r>
  </si>
  <si>
    <t>{41.4-32.2}</t>
  </si>
  <si>
    <t>HL!97+19-22^10(-1.85)[6]{32.2}1707</t>
  </si>
  <si>
    <t>AW!99+22-19^9(1.85)[6]{41.4}1697</t>
  </si>
  <si>
    <r>
      <rPr>
        <b/>
        <sz val="11"/>
        <color theme="1"/>
        <rFont val="Calibri"/>
        <family val="2"/>
        <scheme val="minor"/>
      </rPr>
      <t>OT</t>
    </r>
    <r>
      <rPr>
        <sz val="11"/>
        <color theme="1"/>
        <rFont val="Calibri"/>
        <family val="2"/>
        <scheme val="minor"/>
      </rPr>
      <t xml:space="preserve"> - 11[3-5]</t>
    </r>
  </si>
  <si>
    <t>{16.4-33.2}</t>
  </si>
  <si>
    <t>AL!24+11-17^5(-6.31)[13]{33.2}1629</t>
  </si>
  <si>
    <t>HW!22+17-11^6(6.31)[13]{16.4}1701</t>
  </si>
  <si>
    <t>{98.7-19}</t>
  </si>
  <si>
    <t>AW!127+27-11^9(5.21)[19]{98.7}1823</t>
  </si>
  <si>
    <t>HL!128+11-27^7(-5.21)[19]{19}1674</t>
  </si>
  <si>
    <t>{72.1-22}</t>
  </si>
  <si>
    <t>AL!19+15-32^8(-11.02)[44]{22}1642</t>
  </si>
  <si>
    <t>HW!20+32-15^8(11.02)[44]{72.1}1888</t>
  </si>
  <si>
    <t>{61.6-21.1}</t>
  </si>
  <si>
    <t>D54 6/30</t>
  </si>
  <si>
    <t>AL!38+13-26^7(-12.49)[42]{21.1}1620</t>
  </si>
  <si>
    <t>HW!37+26-13^7(12.49)[42]{61.6}1888</t>
  </si>
  <si>
    <t>{104.3-13.3}</t>
  </si>
  <si>
    <t>AL!72+10-34^6(-14.65)[49]{13.3}1665</t>
  </si>
  <si>
    <t>HW!69+34-10^8(14.65)[49]{104.3}2222</t>
  </si>
  <si>
    <t>{62.3-10.4}</t>
  </si>
  <si>
    <t>HW!28+22-15^14(-2.38)[16]{62.3}1686</t>
  </si>
  <si>
    <t>AL!26+15-22^6(2.38)[16]{10.4}1726</t>
  </si>
  <si>
    <t>{104-23.9}</t>
  </si>
  <si>
    <t>HL!125+14-34^9(-10.81)[51]{23.9}1711</t>
  </si>
  <si>
    <t>AW!126+34-14^9(10.81)[51]{104}1989</t>
  </si>
  <si>
    <t>{47.5-19.4}</t>
  </si>
  <si>
    <t>HL!107+15-29^7(-11.88)[48]{19.4}1704</t>
  </si>
  <si>
    <t>AW!106+29-15^7(11.88)[48]{47.5}2044</t>
  </si>
  <si>
    <t>{59.3-30.6}</t>
  </si>
  <si>
    <t>HL!11+16-23^8(-9.14)[48]{30.6}1660</t>
  </si>
  <si>
    <t>AW!9+23-16^8(9.14)[48]{59.3}1901</t>
  </si>
  <si>
    <t>{74.3-17.8}</t>
  </si>
  <si>
    <t>AW!108+22-14^11(-4.19)[60]{74.3}1808</t>
  </si>
  <si>
    <t>HL!105+14-22^4(4.19)[60]{17.8}1847</t>
  </si>
  <si>
    <t>{102-11.9}</t>
  </si>
  <si>
    <t>HL!80+10-24^5(-1.82)[56]{11.9}1728</t>
  </si>
  <si>
    <t>AW!78+24-10^13(1.82)[56]{102}1896</t>
  </si>
  <si>
    <r>
      <rPr>
        <b/>
        <sz val="11"/>
        <color theme="1"/>
        <rFont val="Calibri"/>
        <family val="2"/>
        <scheme val="minor"/>
      </rPr>
      <t>OT</t>
    </r>
    <r>
      <rPr>
        <sz val="11"/>
        <color theme="1"/>
        <rFont val="Calibri"/>
        <family val="2"/>
        <scheme val="minor"/>
      </rPr>
      <t xml:space="preserve"> - 23[11-11], Po: scored last 10 points in reg</t>
    </r>
  </si>
  <si>
    <t>[16-13]</t>
  </si>
  <si>
    <t>{54.9-32.8}</t>
  </si>
  <si>
    <t>AW!91+34-27^16(-0.96)[38]{54.9}1809</t>
  </si>
  <si>
    <t>HL!90+27-34^13(0.96)[38]{32.8}1726</t>
  </si>
  <si>
    <t>{132.7-0}</t>
  </si>
  <si>
    <t>AW!61+22-5^9(0.77)[52]{132.7}1778</t>
  </si>
  <si>
    <t>HL!62+5-22^3(-0.77)[52]{0}1802</t>
  </si>
  <si>
    <t>{113.4-16.7}</t>
  </si>
  <si>
    <t>HL!114+11-33^6(-6.66)[63]{16.7}1781</t>
  </si>
  <si>
    <t>AW!116+33-11^10(6.66)[63]{113.4}1944</t>
  </si>
  <si>
    <t>{46.9-23.2}</t>
  </si>
  <si>
    <t>AL!53+12-16^7(0.82)[30]{23.2}1708</t>
  </si>
  <si>
    <t>HW!55+16-12^8(-0.82)[30]{46.9}1690</t>
  </si>
  <si>
    <t>{92.7-17.7}</t>
  </si>
  <si>
    <t>HL!70+13-29^8(-6.77)[62]{17.7}1774</t>
  </si>
  <si>
    <t>AW!71+29-13^9(6.77)[62]{92.7}1953</t>
  </si>
  <si>
    <t>{93.9-0}</t>
  </si>
  <si>
    <t>HW!112+21-16^10(0.16)[48]{93.9}1707</t>
  </si>
  <si>
    <t>AL!111+16-21^10(-0.16)[48]{0}1727</t>
  </si>
  <si>
    <t>{58.7-8.4}</t>
  </si>
  <si>
    <t>AW!5+18-17^10(0.04)[52]{58.7}1818</t>
  </si>
  <si>
    <t>HL!7+17-18^8(-0.04)[52]{8.4}1756</t>
  </si>
  <si>
    <t>{71.2-20.4}</t>
  </si>
  <si>
    <t>AW!96+18-12^11(-0.88)[43]{71.2}1766</t>
  </si>
  <si>
    <t>HL!93+12-18^6(0.88)[43]{20.4}1825</t>
  </si>
  <si>
    <t>{49.4-19.2}</t>
  </si>
  <si>
    <t>HW!41+13-10^5(0.74)[52]{49.4}1773</t>
  </si>
  <si>
    <t>AL!43+10-13^6(-0.74)[52]{19.2}1703</t>
  </si>
  <si>
    <t>{74.6-16.9}</t>
  </si>
  <si>
    <t>HL!59+10-18^7(-6.56)[68]{16.9}1727</t>
  </si>
  <si>
    <t>AW!60+18-10^5(6.56)[68]{74.6}1921</t>
  </si>
  <si>
    <t>[9-2]</t>
  </si>
  <si>
    <t>{97.7-0}</t>
  </si>
  <si>
    <t>HW!77+17-7^9(-8.17)[85]{97.7}1739</t>
  </si>
  <si>
    <t>DISASTER LOSS (4/8), Aquacorde: second consecutive loss (WCS)</t>
  </si>
  <si>
    <t>AL!79+7-17^2(8.17)[85]{0}1893</t>
  </si>
  <si>
    <t>{63.6-12.2}</t>
  </si>
  <si>
    <t>AW!29+14-10^7(0.47)[45]{63.6}1835</t>
  </si>
  <si>
    <t>HL!30+10-14^5(-0.47)[45]{12.2}1772</t>
  </si>
  <si>
    <t>{23.6-29.6}</t>
  </si>
  <si>
    <t>AL!76+13-15^5(-2.08)[59]{29.6}1716</t>
  </si>
  <si>
    <t>HW!75+15-13^8(2.08)[59]{23.6}1754</t>
  </si>
  <si>
    <t>{55.2-31.7}</t>
  </si>
  <si>
    <t>HW!83+15-12^7(0.75)[59]{55.2}1852</t>
  </si>
  <si>
    <t>AL!82+12-15^6(-0.75)[59]{31.7}1772</t>
  </si>
  <si>
    <t>D55 7/1</t>
  </si>
  <si>
    <t>[14-3]</t>
  </si>
  <si>
    <t>{246.3-0.8}</t>
  </si>
  <si>
    <t>AL!94+4-36^3(-6.55)[37]{0.8}1650</t>
  </si>
  <si>
    <t>HW!95+36-4^14(6.55)[37]{246.3}1807</t>
  </si>
  <si>
    <t>{118.8-5}</t>
  </si>
  <si>
    <t>AW!123+26-8^11(1.77)[17]{118.8}1775</t>
  </si>
  <si>
    <t>HL!122+8-26^3(-1.77)[17]{5}1707</t>
  </si>
  <si>
    <t>{110.9-10.7}</t>
  </si>
  <si>
    <t>HL!56+6-27^3(-8.68)[52]{10.7}1690</t>
  </si>
  <si>
    <t>AW!54+27-6^9(8.68)[52]{110.9}2066</t>
  </si>
  <si>
    <t>{59.4-16.8}</t>
  </si>
  <si>
    <t>HW!45+22-15^8(2.99)[14]{59.4}1690</t>
  </si>
  <si>
    <t>AL!46+15-22^10(-2.99)[14]{16.8}1757</t>
  </si>
  <si>
    <t>{23.9-33.3}</t>
  </si>
  <si>
    <t>AL!66+10-12^5(-5.73)[38]{33.3}1688</t>
  </si>
  <si>
    <t>HW!68+12-10^4(5.73)[38]{23.9}1793</t>
  </si>
  <si>
    <t>[18-7]</t>
  </si>
  <si>
    <t>{133.4-8.9}</t>
  </si>
  <si>
    <t>Hulbury: tied goal scoring record (18, Lumiose)</t>
  </si>
  <si>
    <t>HL!109+11-44^7(-10.07)[55]{8.9}1606</t>
  </si>
  <si>
    <t>AW!110+44-11^18(10.07)[55]{133.4}2008</t>
  </si>
  <si>
    <t>{43.4-26.4}</t>
  </si>
  <si>
    <t>HL!25+12-19^8(-10.38)[55]{26.4}1680</t>
  </si>
  <si>
    <t>AW!27+19-12^7(10.38)[55]{43.4}2000</t>
  </si>
  <si>
    <t>{86.5-13.6}</t>
  </si>
  <si>
    <t>AW!74+27-16^13(-2.58)[18]{86.5}1710</t>
  </si>
  <si>
    <t>HL!73+16-27^8(2.58)[18]{13.6}1661</t>
  </si>
  <si>
    <t>{59.4-42.1}</t>
  </si>
  <si>
    <t>HW!113+23-17^8(7.79)[42]{59.4}1834</t>
  </si>
  <si>
    <t>AL!115+17-23^9(-7.79)[42]{42.1}1712</t>
  </si>
  <si>
    <t>{70.3-11.2}</t>
  </si>
  <si>
    <t>AL!36+12-22^8(-2.69)[20]{11.2}1688</t>
  </si>
  <si>
    <t>HW!34+22-12^10(2.69)[20]{70.3}1767</t>
  </si>
  <si>
    <t>{55.5-14}</t>
  </si>
  <si>
    <t>AL!12+10-20^6(-5.05)[39]{14}1702</t>
  </si>
  <si>
    <t>HW!10+20-10^8(5.05)[39]{55.5}1831</t>
  </si>
  <si>
    <t>{68.4-7.3}</t>
  </si>
  <si>
    <t>HW!6+18-8^7(5.28)[37]{68.4}1879</t>
  </si>
  <si>
    <t>AL!8+8-18^4(-5.28)[37]{7.3}1714</t>
  </si>
  <si>
    <t>{55-27.5}</t>
  </si>
  <si>
    <t>AL!100+17-25^7(-7.13)[53]{27.5}1661</t>
  </si>
  <si>
    <t>HW!98+25-17^7(7.13)[53]{55}1944</t>
  </si>
  <si>
    <t>{101.5-18.1}</t>
  </si>
  <si>
    <t>HL!13+12-31^6(-9.86)[61]{18.1}1602</t>
  </si>
  <si>
    <t>AW!15+31-12^8(9.86)[61]{101.5}2093</t>
  </si>
  <si>
    <t>{88.8-26.2}</t>
  </si>
  <si>
    <t>HL!17+14-29^7(-8.1)[58]{26.2}1712</t>
  </si>
  <si>
    <t>AW!18+29-14^12(8.1)[58]{88.8}1962</t>
  </si>
  <si>
    <t>{95.3-12.5}</t>
  </si>
  <si>
    <t>AL!1+11-25^8(-9.64)[56]{12.5}1670</t>
  </si>
  <si>
    <t>HW!2+25-11^5(9.64)[56]{95.3}2015</t>
  </si>
  <si>
    <t>{51.3-23.2}</t>
  </si>
  <si>
    <t>HL!40+19-25^8(-4.99)[59]{23.2}1742</t>
  </si>
  <si>
    <t>AW!39+25-19^11(4.99)[59]{51.3}1895</t>
  </si>
  <si>
    <t>{88.1-12.2}</t>
  </si>
  <si>
    <t>AW!64+21-11^9(2.23)[46]{88.1}1795</t>
  </si>
  <si>
    <t>HL!63+11-21^7(-2.23)[46]{12.2}1735</t>
  </si>
  <si>
    <t>{83-25.2}</t>
  </si>
  <si>
    <t>HL!67+10-18^6(-2.69)[54]{25.2}1724</t>
  </si>
  <si>
    <t>AW!65+18-10^9(2.69)[54]{83}1934</t>
  </si>
  <si>
    <t>{48.4-0}</t>
  </si>
  <si>
    <t>HW!32+15-13^7(-6.37)[72]{48.4}1800</t>
  </si>
  <si>
    <t>AL!31+13-15^3(6.37)[72]{0}1941</t>
  </si>
  <si>
    <t>{50.1-29.5}</t>
  </si>
  <si>
    <t>HW!88+22-18^11(3.51)[50]{50.1}1817</t>
  </si>
  <si>
    <t>AL!86+18-22^10(-3.51)[50]{29.5}1748</t>
  </si>
  <si>
    <t>{83.1-23.6}</t>
  </si>
  <si>
    <t>HL!48+17-31^10(-7.15)[77]{23.6}1756</t>
  </si>
  <si>
    <t>AW!47+31-17^12(7.15)[77]{83.1}2065</t>
  </si>
  <si>
    <t>{35.6-23.5}</t>
  </si>
  <si>
    <t>AW!92+16-15^7(-3.41)[72]{35.6}1869</t>
  </si>
  <si>
    <t>HL!89+15-16^8(3.41)[72]{23.5}1814</t>
  </si>
  <si>
    <t>{6.5-62.5}</t>
  </si>
  <si>
    <r>
      <rPr>
        <b/>
        <sz val="11"/>
        <color theme="1"/>
        <rFont val="Calibri"/>
        <family val="2"/>
        <scheme val="minor"/>
      </rPr>
      <t>2OT</t>
    </r>
    <r>
      <rPr>
        <sz val="11"/>
        <color theme="1"/>
        <rFont val="Calibri"/>
        <family val="2"/>
        <scheme val="minor"/>
      </rPr>
      <t xml:space="preserve"> - 24[10-7], 26[12-8], Resort: GT 3pt! @ 60:90 in reg</t>
    </r>
  </si>
  <si>
    <t>HL!42+29-32^13(-10.22)[86]{62.5}1849</t>
  </si>
  <si>
    <t>AW!44+32-29^11(10.22)[86]{6.5}2207</t>
  </si>
  <si>
    <t>{51.8-30.7}</t>
  </si>
  <si>
    <t>AL!117+13-19^8(-6.44)[74]{30.7}1811</t>
  </si>
  <si>
    <t>HW!119+19-13^7(6.44)[74]{51.8}1965</t>
  </si>
  <si>
    <t>{44.2-32.8}</t>
  </si>
  <si>
    <t>HL!52+20-24^10(-3.51)[72]{32.8}1803</t>
  </si>
  <si>
    <t>AW!51+24-20^10(3.51)[72]{44.2}1928</t>
  </si>
  <si>
    <t>[4-8]</t>
  </si>
  <si>
    <t>{34.9-21}</t>
  </si>
  <si>
    <t>HW!3+13-10^4(6.73)[74]{34.9}1951</t>
  </si>
  <si>
    <t>AL!4+10-13^8(-6.73)[74]{21}1792</t>
  </si>
  <si>
    <t>{92.5-34.3}</t>
  </si>
  <si>
    <t>HL!87+18-31^8(-6.37)[80]{34.3}1757</t>
  </si>
  <si>
    <t>AW!85+31-18^12(6.37)[80]{92.5}2150</t>
  </si>
  <si>
    <t>[9-13]</t>
  </si>
  <si>
    <t>{38.1-69.5}</t>
  </si>
  <si>
    <t>HL!58+24-25^13(-7.07)[81]{69.5}1817</t>
  </si>
  <si>
    <t>AW!57+25-24^9(7.07)[81]{38.1}2054</t>
  </si>
  <si>
    <t>{56.2-26.4}</t>
  </si>
  <si>
    <t>HW!21+26-14^8(6.15)[78]{56.2}2035</t>
  </si>
  <si>
    <t>AL!23+14-26^6(-6.15)[78]{26.4}1818</t>
  </si>
  <si>
    <t>{49.7-10.5}</t>
  </si>
  <si>
    <t>AW!16+18-14^10(-2.87)[81]{49.7}1902</t>
  </si>
  <si>
    <t>HL!14+14-18^7(2.87)[81]{10.5}1771</t>
  </si>
  <si>
    <t>{55.9-22}</t>
  </si>
  <si>
    <t>AL!124+14-19^7(-2.82)[79]{22}1834</t>
  </si>
  <si>
    <t>HW!121+19-14^7(2.82)[79]{55.9}1898</t>
  </si>
  <si>
    <t>W11</t>
  </si>
  <si>
    <t>Lumiose - 1.0130, reduced (2&gt;6)</t>
  </si>
  <si>
    <t>UTL Matchday J (Tue)</t>
  </si>
  <si>
    <t>MRL Matchday J (Tue)</t>
  </si>
  <si>
    <t>WCS Round 4-B (Thur)</t>
  </si>
  <si>
    <t>Matchday Eleven (Sat)</t>
  </si>
  <si>
    <t>Matchday Eleven (Sun)</t>
  </si>
  <si>
    <t>D56 7/2</t>
  </si>
  <si>
    <t>{101.2-9.3}</t>
  </si>
  <si>
    <t>HW!64+31-12^10(6.13)[45]{101.2}1859</t>
  </si>
  <si>
    <t>AL!108+12-31^5(-6.13)[45]{9.3}1723</t>
  </si>
  <si>
    <t>{38.3-41.2}</t>
  </si>
  <si>
    <t>HW!96+17-16^9(1.88)[39]{38.3}1813</t>
  </si>
  <si>
    <t>AL!31+16-17^9(-1.88)[39]{41.2}1812</t>
  </si>
  <si>
    <t>{101.5-14.1}</t>
  </si>
  <si>
    <t>HW!66+23-9^7(10.05)[76]{101.5}2071</t>
  </si>
  <si>
    <t>AL!48+9-23^5(-10.05)[76]{14.1}1787</t>
  </si>
  <si>
    <t>9-23</t>
  </si>
  <si>
    <t>{69.7-11}</t>
  </si>
  <si>
    <t>HW!60+18-9^8(3.67)[55]{69.7}1828</t>
  </si>
  <si>
    <t>AL!86+9-18^6(-3.67)[55]{11}1716</t>
  </si>
  <si>
    <t>9-18</t>
  </si>
  <si>
    <t>{82.4-17}</t>
  </si>
  <si>
    <t>AW!3+21-10^9(5.5)[71]{82.4}2046</t>
  </si>
  <si>
    <t>HL!23+10-21^7(-5.5)[71]{17}1781</t>
  </si>
  <si>
    <t>21-10</t>
  </si>
  <si>
    <t>{104.8-9.9}</t>
  </si>
  <si>
    <t>HW!76+27-9^9(8.77)[76]{104.8}1958</t>
  </si>
  <si>
    <t>AL!103+9-27^6(-8.77)[76]{9.9}1746</t>
  </si>
  <si>
    <t>9-27</t>
  </si>
  <si>
    <t>{56.3-3.1}</t>
  </si>
  <si>
    <r>
      <rPr>
        <b/>
        <sz val="11"/>
        <color theme="1"/>
        <rFont val="Calibri"/>
        <family val="2"/>
        <scheme val="minor"/>
      </rPr>
      <t>OT</t>
    </r>
    <r>
      <rPr>
        <sz val="11"/>
        <color theme="1"/>
        <rFont val="Calibri"/>
        <family val="2"/>
        <scheme val="minor"/>
      </rPr>
      <t xml:space="preserve"> - 13[8-5]</t>
    </r>
  </si>
  <si>
    <t>HL!94+14-17^6(4.75)[87]{3.1}1904</t>
  </si>
  <si>
    <t>AW!52+17-14^10(-4.75)[87]{56.3}1831</t>
  </si>
  <si>
    <t>17-14</t>
  </si>
  <si>
    <t>{57.2-21.8}</t>
  </si>
  <si>
    <t>AL!73+15-21^7(0.57)[33]{21.8}1740</t>
  </si>
  <si>
    <t>HW!5+21-15^8(-0.57)[33]{57.2}1726</t>
  </si>
  <si>
    <t>{35.7-30.2}</t>
  </si>
  <si>
    <t>HW!37+20-16^6(7.46)[33]{35.7}1857</t>
  </si>
  <si>
    <t>AL!82+16-20^9(-7.46)[33]{30.2}1615</t>
  </si>
  <si>
    <t>16-20</t>
  </si>
  <si>
    <t>{81-25.6}</t>
  </si>
  <si>
    <t>HW!70+28-23^13(-6.72)[74]{81}1797</t>
  </si>
  <si>
    <t>AL!122+23-28^10(6.72)[74]{25.6}1931</t>
  </si>
  <si>
    <t>23-28</t>
  </si>
  <si>
    <t>{57-29.3}</t>
  </si>
  <si>
    <t>HW!36+27-21^9(6.68)[60]{57}1951</t>
  </si>
  <si>
    <t>AL!100+21-27^10(-6.68)[60]{29.3}1760</t>
  </si>
  <si>
    <t>21-27</t>
  </si>
  <si>
    <t>{99.7-20.9}</t>
  </si>
  <si>
    <t>AL!114+13-29^7(-12.83)[58]{20.9}1705</t>
  </si>
  <si>
    <t>HW!18+29-13^7(12.83)[58]{99.7}1951</t>
  </si>
  <si>
    <t>13-29</t>
  </si>
  <si>
    <t>{38.3-40.4}</t>
  </si>
  <si>
    <t>HL!32+15-16^5(3.35)[87]{40.4}1933</t>
  </si>
  <si>
    <t>AW!4+16-15^8(-3.35)[87]{38.3}1959</t>
  </si>
  <si>
    <t>{28.6-21.7}</t>
  </si>
  <si>
    <t>HL!106+14-15^6(2.6)[15]{21.7}1737</t>
  </si>
  <si>
    <t>AW!45+15-14^9(-2.6)[15]{28.6}1724</t>
  </si>
  <si>
    <t>15-14</t>
  </si>
  <si>
    <t>{61.1-31.9}</t>
  </si>
  <si>
    <t>AL!13+17-30^8(-9.87)[77]{31.9}1862</t>
  </si>
  <si>
    <t>HW!89+30-17^8(9.87)[77]{61.1}2100</t>
  </si>
  <si>
    <t>[14-10]</t>
  </si>
  <si>
    <t>{76.9-25.9}</t>
  </si>
  <si>
    <t>HL!61+23-28^10(5.81)[58]{25.9}1812</t>
  </si>
  <si>
    <t>AW!121+28-23^14(-5.81)[58]{76.9}1824</t>
  </si>
  <si>
    <t>{93.6-0}</t>
  </si>
  <si>
    <t>DISASTER LOSS (8/10)</t>
  </si>
  <si>
    <t>AW!107+25-16^11(-10.05)[77]{93.6}1814</t>
  </si>
  <si>
    <t>HL!116+16-25^4(10.05)[77]{0}2011</t>
  </si>
  <si>
    <t>25-16</t>
  </si>
  <si>
    <t>HW!12+29-8^12(1.19)[63]{133.3}1839</t>
  </si>
  <si>
    <t>AL!21+8-29^5(-1.19)[63]{0}1810</t>
  </si>
  <si>
    <t>8-29</t>
  </si>
  <si>
    <t>{40.4-40.9}</t>
  </si>
  <si>
    <t>AL!80+19-20^9(-1.15)[81]{40.9}1833</t>
  </si>
  <si>
    <t>HW!49+20-19^9(1.15)[81]{40.4}1906</t>
  </si>
  <si>
    <t>{76.5-0}</t>
  </si>
  <si>
    <t>HW!17+22-15^13(-6.89)[72]{76.5}1773</t>
  </si>
  <si>
    <t>AL!88+15-22^3(6.89)[72]{0}1937</t>
  </si>
  <si>
    <t>{45.6-37.9}</t>
  </si>
  <si>
    <t>HW!8+28-21^9(8.65)[77]{45.6}2017</t>
  </si>
  <si>
    <t>AL!109+21-28^8(-8.65)[77]{37.9}1870</t>
  </si>
  <si>
    <t>{49.1-16.1}</t>
  </si>
  <si>
    <t>AL!71+15-19^5(4.97)[71]{16.1}1876</t>
  </si>
  <si>
    <t>HW!40+19-15^10(-4.97)[71]{49.1}1793</t>
  </si>
  <si>
    <t>15-19</t>
  </si>
  <si>
    <t>{102.8-15.1}</t>
  </si>
  <si>
    <t>HW!1+22-9^10(2.92)[89]{102.8}2080</t>
  </si>
  <si>
    <t>AL!56+9-22^5(-2.92)[89]{15.1}2001</t>
  </si>
  <si>
    <t>9-22</t>
  </si>
  <si>
    <t>{31.2-27.6}</t>
  </si>
  <si>
    <t>HW!99+21-18^6(9.61)[30]{31.2}1856</t>
  </si>
  <si>
    <t>AL!44+18-21^8(-9.61)[30]{27.6}1700</t>
  </si>
  <si>
    <t>18-21</t>
  </si>
  <si>
    <t>Pyrite</t>
  </si>
  <si>
    <t>Lumiose City (Kalosite)</t>
  </si>
  <si>
    <t>Pyrite Town (Phoenix)</t>
  </si>
  <si>
    <t>Kala'e Bay (Lanakila)</t>
  </si>
  <si>
    <t>Violet City (Indigo)</t>
  </si>
  <si>
    <t>Castelia City (Vertress)</t>
  </si>
  <si>
    <t>Resort Area (Lily Valley)</t>
  </si>
  <si>
    <t>Ever Grande City (Delta)</t>
  </si>
  <si>
    <t>Fall City (Phoenix)</t>
  </si>
  <si>
    <t>Hulbury (Dynamax)</t>
  </si>
  <si>
    <t>Cinnabar Island (Indigo)</t>
  </si>
  <si>
    <t>Slateport City (Delta)</t>
  </si>
  <si>
    <t>South Lakes (Dynamax)</t>
  </si>
  <si>
    <t>Virbank City (Vertress)</t>
  </si>
  <si>
    <t>Cianwood City (Indigo)</t>
  </si>
  <si>
    <t>Olivine City (Indigo)</t>
  </si>
  <si>
    <t>Rustboro City (Delta)</t>
  </si>
  <si>
    <t>Solaceon Town (Lily Valley)</t>
  </si>
  <si>
    <t>Wyndon South (Dynamax)</t>
  </si>
  <si>
    <t>Coumarine City (Kalosite)</t>
  </si>
  <si>
    <t>Geosenge Town (Kalosite)</t>
  </si>
  <si>
    <t>Floaroma City (Lily Valley)</t>
  </si>
  <si>
    <t>Boyleland (Phoenix)</t>
  </si>
  <si>
    <t>Anville Town (Vertress)</t>
  </si>
  <si>
    <t>Mistralton City (Vertress)</t>
  </si>
  <si>
    <t>Paniola Town (Lanakila)</t>
  </si>
  <si>
    <t>Heahea City (Lanakila)</t>
  </si>
  <si>
    <t>Wedgehurst (Dynamax)</t>
  </si>
  <si>
    <t>Aqua Resort (Phoenix)</t>
  </si>
  <si>
    <t>Gateon Port (Phoenix)</t>
  </si>
  <si>
    <t>Fuchsia City (Indigo)</t>
  </si>
  <si>
    <t>Poni Meadow (Lanakila)</t>
  </si>
  <si>
    <t>UTL CHAMPIONSHIP</t>
  </si>
  <si>
    <t>MRL CHAMPIONSHIP</t>
  </si>
  <si>
    <t>ROUND OF SIXTEEN</t>
  </si>
  <si>
    <t>QUARTERFINAL</t>
  </si>
  <si>
    <t>Ind</t>
  </si>
  <si>
    <t>Del</t>
  </si>
  <si>
    <t>Vert</t>
  </si>
  <si>
    <t>Kal</t>
  </si>
  <si>
    <t>Lan</t>
  </si>
  <si>
    <t>Dyn</t>
  </si>
  <si>
    <t>Pho</t>
  </si>
  <si>
    <t>{74.6-13.8}</t>
  </si>
  <si>
    <t>HW!7+22-9^7(9.75)[76]{74.6}1973</t>
  </si>
  <si>
    <t>AL!117+9-22^6(-9.75)[76]{13.8}1810</t>
  </si>
  <si>
    <t>{75.1-29}</t>
  </si>
  <si>
    <t>AL!4+16-26^8(-2.3)[89]{29}1907</t>
  </si>
  <si>
    <t>HW!59+26-16^14(2.3)[89]{75.1}1947</t>
  </si>
  <si>
    <t>{101.9-21.9}</t>
  </si>
  <si>
    <t>HW!71+37-13^11(14.94)[66]{101.9}2105</t>
  </si>
  <si>
    <t>AL!13+13-37^5(-14.94)[66]{21.9}1788</t>
  </si>
  <si>
    <t>{67.9-16.5}</t>
  </si>
  <si>
    <t>HL!19+14-17^6(4.89)[96]{16.5}1928</t>
  </si>
  <si>
    <t>AW!114+17-14^10(-4.89)[96]{67.9}1911</t>
  </si>
  <si>
    <t>{59.6-40.9}</t>
  </si>
  <si>
    <t>HW!105+29-22^8(11.29)[69]{59.6}2084</t>
  </si>
  <si>
    <t>AL!56+22-29^13(-11.29)[69]{40.9}1804</t>
  </si>
  <si>
    <t>{220.6-0}</t>
  </si>
  <si>
    <t>AL!1+5-33^3(0.32)[94]{0}1995</t>
  </si>
  <si>
    <t>HW!109+33-5^14(-0.32)[94]{220.6}2023</t>
  </si>
  <si>
    <t>{44-20}</t>
  </si>
  <si>
    <t>HW!124+18-14^7(2.54)[84]{44}1961</t>
  </si>
  <si>
    <t>AL!100+14-18^7(-2.54)[84]{20}1888</t>
  </si>
  <si>
    <t>{104.2-23.6}</t>
  </si>
  <si>
    <t>HL!12+16-31^6(4.23)[77]{23.6}1873</t>
  </si>
  <si>
    <t>AW!80+31-16^14(-4.23)[77]{104.2}1843</t>
  </si>
  <si>
    <t>ABCDEFGH</t>
  </si>
  <si>
    <t>MIDWEEK TWELVE</t>
  </si>
  <si>
    <t>Lumiose - 1.0122, reduced (2&gt;6)</t>
  </si>
  <si>
    <t>D57 7/4</t>
  </si>
  <si>
    <t>{86.9-12.5}</t>
  </si>
  <si>
    <t>HW!50+32-12^11(8.56)[6]{86.9}1720</t>
  </si>
  <si>
    <t>AL!55+12-32^5(-8.56)[6]{12.5}1582</t>
  </si>
  <si>
    <t>{91.8-12.6}</t>
  </si>
  <si>
    <t>AW!101+30-11^12(4.12)[3]{91.8}1679</t>
  </si>
  <si>
    <t>HL!98+11-30^8(-4.12)[3]{12.6}1559</t>
  </si>
  <si>
    <t>{53.4-37.6}</t>
  </si>
  <si>
    <t>AL!87+19-28^12(-16.19)[45]{37.6}1557</t>
  </si>
  <si>
    <t>HW!84+28-19^8(16.19)[45]{53.4}2151</t>
  </si>
  <si>
    <t>{44.5-20.5}</t>
  </si>
  <si>
    <t>AL!102+12-15^4(2.94)[10]{20.5}1685</t>
  </si>
  <si>
    <t>HW!97+15-12^10(-2.94)[10]{44.5}1660</t>
  </si>
  <si>
    <t>{126.8-11.6}</t>
  </si>
  <si>
    <t>AL!38+9-38^6(-11.86)[42]{11.6}1572</t>
  </si>
  <si>
    <t>HW!33+38-9^11(11.86)[42]{126.8}1894</t>
  </si>
  <si>
    <t>{29.4-28.1}</t>
  </si>
  <si>
    <t>AW!118+17-15^7(1.64)[4]{29.4}1724</t>
  </si>
  <si>
    <t>HL!113+15-17^9(-1.64)[4]{28.1}1664</t>
  </si>
  <si>
    <t>{113.3-2.8}</t>
  </si>
  <si>
    <t>HL!115+4-22^4(-7.85)[34]{2.8}1687</t>
  </si>
  <si>
    <t>AW!120+22-4^6(7.85)[34]{113.3}1849</t>
  </si>
  <si>
    <t>{75.7-16.2}</t>
  </si>
  <si>
    <t>HW!122+24-18^12(-3.8)[23]{75.7}1690</t>
  </si>
  <si>
    <t>AL!127+18-24^7(3.8)[23]{16.2}1781</t>
  </si>
  <si>
    <t>{80.9-13.6}</t>
  </si>
  <si>
    <t>AL!104+12-39^5(-14.82)[41]{13.6}1687</t>
  </si>
  <si>
    <t>HW!99+39-12^10(14.82)[41]{80.9}1841</t>
  </si>
  <si>
    <t>{60.1-16.2}</t>
  </si>
  <si>
    <t>AW!22+16-8^8(1.82)[10]{60.1}1718</t>
  </si>
  <si>
    <t>HL!18+8-16^5(-1.82)[10]{16.2}1616</t>
  </si>
  <si>
    <t>{69.5-12.6}</t>
  </si>
  <si>
    <t>AL!23+8-21^7(-11.6)[45]{12.6}1639</t>
  </si>
  <si>
    <t>HW!20+21-8^5(11.6)[45]{69.5}2049</t>
  </si>
  <si>
    <t>{26.2-26.6}</t>
  </si>
  <si>
    <t>HL!91+12-13^8(-3.09)[14]{26.6}1640</t>
  </si>
  <si>
    <t>AW!95+13-12^6(3.09)[14]{26.2}1736</t>
  </si>
  <si>
    <t>{108.1-7.9}</t>
  </si>
  <si>
    <t>HL!65+9-28^5(-3.45)[12]{7.9}1646</t>
  </si>
  <si>
    <t>AW!69+28-9^13(3.45)[12]{108.1}1743</t>
  </si>
  <si>
    <t>{24.7-32}</t>
  </si>
  <si>
    <t>AW!37+19-16^11(1.71)[10]{24.7}1767</t>
  </si>
  <si>
    <t>HL!35+16-19^8(-1.71)[10]{32}1606</t>
  </si>
  <si>
    <t>{102.4-13.3}</t>
  </si>
  <si>
    <t>AW!126+25-9^11(5.6)[36]{102.4}1828</t>
  </si>
  <si>
    <t>HL!121+9-25^6(-5.6)[36]{13.3}1695</t>
  </si>
  <si>
    <t>{104.5-17.3}</t>
  </si>
  <si>
    <t>AL!128+10-29^5(-9.17)[31]{17.3}1696</t>
  </si>
  <si>
    <t>HW!123+29-10^10(9.17)[31]{104.5}1834</t>
  </si>
  <si>
    <t>{85.1-10.7}</t>
  </si>
  <si>
    <t>AW!119+24-15^11(-4.09)[51]{85.1}1831</t>
  </si>
  <si>
    <t>HL!116+15-24^7(4.09)[51]{10.7}1794</t>
  </si>
  <si>
    <t>{70-12.2}</t>
  </si>
  <si>
    <t>HL!89+9-16^7(-2.08)[52]{12.2}1798</t>
  </si>
  <si>
    <t>AW!96+16-9^7(2.08)[52]{70}1876</t>
  </si>
  <si>
    <t>{46.1-14}</t>
  </si>
  <si>
    <t>HW!68+13-8^5(3.58)[21]{46.1}1796</t>
  </si>
  <si>
    <t>AL!71+8-13^6(-3.58)[21]{14}1680</t>
  </si>
  <si>
    <t>{101.2-19}</t>
  </si>
  <si>
    <t>AW!5+25-13^13(0.94)[50]{101.2}1798</t>
  </si>
  <si>
    <t>HL!3+13-25^5(-0.94)[50]{19}1723</t>
  </si>
  <si>
    <t>[16-8]</t>
  </si>
  <si>
    <t>{81.3-3.4}</t>
  </si>
  <si>
    <r>
      <rPr>
        <b/>
        <sz val="11"/>
        <color theme="1"/>
        <rFont val="Calibri"/>
        <family val="2"/>
        <scheme val="minor"/>
      </rPr>
      <t>OT</t>
    </r>
    <r>
      <rPr>
        <sz val="11"/>
        <color theme="1"/>
        <rFont val="Calibri"/>
        <family val="2"/>
        <scheme val="minor"/>
      </rPr>
      <t xml:space="preserve"> - 20[13-8]</t>
    </r>
  </si>
  <si>
    <t>AW!40+25-20^16(-7.28)[76]{81.3}1779</t>
  </si>
  <si>
    <t>HL!36+20-25^8(7.28)[76]{3.4}1857</t>
  </si>
  <si>
    <t>{77.9-21.2}</t>
  </si>
  <si>
    <t>HL!17+12-24^6(-5.47)[65]{21.2}1692</t>
  </si>
  <si>
    <t>AW!24+24-12^9(5.47)[65]{77.9}1946</t>
  </si>
  <si>
    <t>{63.8-22.9}</t>
  </si>
  <si>
    <t>AW!63+26-21^13(-5.01)[60]{63.8}1733</t>
  </si>
  <si>
    <t>HL!60+21-26^7(5.01)[60]{22.9}1778</t>
  </si>
  <si>
    <t>HL!108+10-23^6(-0.8)[57]{0}1714</t>
  </si>
  <si>
    <t>AW!112+23-10^12(0.8)[57]{106.3}1872</t>
  </si>
  <si>
    <t>{55.5-39}</t>
  </si>
  <si>
    <t>AL!94+22-27^11(-3.78)[58]{39}1799</t>
  </si>
  <si>
    <t>HW!90+27-22^12(3.78)[58]{55.5}1841</t>
  </si>
  <si>
    <t>{44.3-33}</t>
  </si>
  <si>
    <t>AW!78+14-11^8(0.45)[34]{44.3}1730</t>
  </si>
  <si>
    <t>HL!75+11-14^6(-0.45)[34]{33}1714</t>
  </si>
  <si>
    <t>{44.7-28.8}</t>
  </si>
  <si>
    <r>
      <rPr>
        <b/>
        <sz val="11"/>
        <color theme="1"/>
        <rFont val="Calibri"/>
        <family val="2"/>
        <scheme val="minor"/>
      </rPr>
      <t>OT</t>
    </r>
    <r>
      <rPr>
        <sz val="11"/>
        <color theme="1"/>
        <rFont val="Calibri"/>
        <family val="2"/>
        <scheme val="minor"/>
      </rPr>
      <t xml:space="preserve"> - 18[10-8], Fight: GT 2+1 @ 60:50 in reg, Patoria: GW 1+1 @ 64:20</t>
    </r>
  </si>
  <si>
    <t>HW!41+21-20^12(1.35)[43]{44.7}1764</t>
  </si>
  <si>
    <t>AL!47+20-21^10(-1.35)[43]{28.8}1695</t>
  </si>
  <si>
    <t>{83.5-8.6}</t>
  </si>
  <si>
    <t>HW!105+19-9^9(2.25)[50]{83.5}1725</t>
  </si>
  <si>
    <t>AL!111+9-19^6(-2.25)[50]{8.6}1786</t>
  </si>
  <si>
    <t>{37.9-28.7}</t>
  </si>
  <si>
    <t>HW!28+21-19^9(3.89)[31]{37.9}1820</t>
  </si>
  <si>
    <t>AL!31+19-21^8(-3.89)[31]{28.7}1719</t>
  </si>
  <si>
    <t>{58.6-29.9}</t>
  </si>
  <si>
    <t>AW!86+19-18^12(-3.1)[64]{58.6}1786</t>
  </si>
  <si>
    <t>HL!83+18-19^8(3.1)[64]{29.9}1814</t>
  </si>
  <si>
    <t>{40.1-45.4}</t>
  </si>
  <si>
    <t>AL!48+20-26^10(-9.03)[70]{45.4}1769</t>
  </si>
  <si>
    <t>HW!43+26-20^8(9.03)[70]{40.1}2075</t>
  </si>
  <si>
    <t>{76-20.8}</t>
  </si>
  <si>
    <t>AW!45+25-13^9(4.74)[33]{76}1869</t>
  </si>
  <si>
    <t>HL!44+13-25^9(-4.74)[33]{20.8}1724</t>
  </si>
  <si>
    <t>D58 7/5</t>
  </si>
  <si>
    <t>{118-5.5}</t>
  </si>
  <si>
    <t>HL!107+7-31^5(-9.49)[50]{5.5}1600</t>
  </si>
  <si>
    <t>AW!110+31-7^11(9.49)[50]{118}2017</t>
  </si>
  <si>
    <t>{86.2-11.1}</t>
  </si>
  <si>
    <t>AL!109+6-25^4(-15.03)[49]{11.1}1718</t>
  </si>
  <si>
    <t>HW!106+25-6^6(15.03)[49]{86.2}2001</t>
  </si>
  <si>
    <t>{26.4-27.7}</t>
  </si>
  <si>
    <t>HL!52+15-18^8(-6.86)[51]{27.7}1683</t>
  </si>
  <si>
    <t>AW!54+18-15^8(6.86)[51]{26.4}1911</t>
  </si>
  <si>
    <t>{31.5-38.3}</t>
  </si>
  <si>
    <t>HL!14+14-18^8(-6.43)[40]{38.3}1654</t>
  </si>
  <si>
    <t>AW!9+18-14^6(6.43)[40]{31.5}1908</t>
  </si>
  <si>
    <t>{85.9-9.4}</t>
  </si>
  <si>
    <t>AL!30+11-22^6(-7.45)[33]{9.4}1672</t>
  </si>
  <si>
    <t>HW!27+22-11^8(7.45)[33]{85.9}1843</t>
  </si>
  <si>
    <t>{56.1-26.1}</t>
  </si>
  <si>
    <t>HW!34+19-13^9(3.05)[17]{56.1}1752</t>
  </si>
  <si>
    <t>AL!39+13-19^8(-3.05)[17]{26.1}1678</t>
  </si>
  <si>
    <t>{39.3-37.9}</t>
  </si>
  <si>
    <t>AL!32+14-20^9(-9.23)[50]{37.9}1682</t>
  </si>
  <si>
    <t>HW!26+20-14^7(9.23)[50]{39.3}1963</t>
  </si>
  <si>
    <t>{42.4-28.1}</t>
  </si>
  <si>
    <t>AL!77+15-27^9(-12.7)[52]{28.1}1655</t>
  </si>
  <si>
    <t>HW!74+27-15^7(12.7)[52]{42.4}1899</t>
  </si>
  <si>
    <t>{84.3-22.1}</t>
  </si>
  <si>
    <t>HW!15+29-19^14(1.1)[17]{84.3}1711</t>
  </si>
  <si>
    <t>AL!10+19-29^9(-1.1)[17]{22.1}1593</t>
  </si>
  <si>
    <t>{41.9-22.8}</t>
  </si>
  <si>
    <t>HL!1+11-17^7(-8.03)[56]{22.8}1709</t>
  </si>
  <si>
    <t>AW!6+17-11^6(8.03)[56]{41.9}2028</t>
  </si>
  <si>
    <t>{67.3-17.7}</t>
  </si>
  <si>
    <t>AW!8+25-19^12(-5.69)[49]{67.3}1692</t>
  </si>
  <si>
    <t>HL!2+19-25^7(5.69)[49]{17.7}1848</t>
  </si>
  <si>
    <t>{28-28}</t>
  </si>
  <si>
    <t>HL!59+14-20^8(-10.28)[56]{28}1714</t>
  </si>
  <si>
    <t>AW!64+20-14^7(10.28)[56]{28}1916</t>
  </si>
  <si>
    <t>{114-10}</t>
  </si>
  <si>
    <t>AL!79+11-33^5(-6.04)[43]{10}1708</t>
  </si>
  <si>
    <t>HW!73+33-11^15(6.04)[43]{114}1757</t>
  </si>
  <si>
    <t>{100.8-13.3}</t>
  </si>
  <si>
    <t>HL!25+11-28^7(-8.56)[62]{13.3}1762</t>
  </si>
  <si>
    <t>AW!29+28-11^11(8.56)[62]{100.8}2010</t>
  </si>
  <si>
    <t>{131-12.4}</t>
  </si>
  <si>
    <t>HL!42+9-34^6(-10.67)[64]{12.4}1687</t>
  </si>
  <si>
    <t>AW!46+34-9^14(10.67)[64]{131}2210</t>
  </si>
  <si>
    <t>{38.3-29.5}</t>
  </si>
  <si>
    <t>HL!49+17-20^7(-5.28)[59]{29.5}1681</t>
  </si>
  <si>
    <t>AW!53+20-17^10(5.28)[59]{38.3}1842</t>
  </si>
  <si>
    <t>{104-22.1}</t>
  </si>
  <si>
    <t>HL!58+12-31^6(-10.44)[66]{22.1}1813</t>
  </si>
  <si>
    <t>AW!61+31-12^10(10.44)[66]{104}2065</t>
  </si>
  <si>
    <t>[12-2]</t>
  </si>
  <si>
    <t>{136.6-5.6}</t>
  </si>
  <si>
    <t>AW!88+20-4^12(1.41)[51]{136.6}1874</t>
  </si>
  <si>
    <t>HL!82+4-20^2(-1.41)[51]{5.6}1756</t>
  </si>
  <si>
    <t>{30-22.6}</t>
  </si>
  <si>
    <t>AW!85+8-7^6(0.69)[65]{30}1772</t>
  </si>
  <si>
    <t>HL!81+7-8^6(-0.69)[65]{22.6}1745</t>
  </si>
  <si>
    <t>{49.8-31.9}</t>
  </si>
  <si>
    <t>AL!93+17-21^8(0.23)[65]{31.9}1802</t>
  </si>
  <si>
    <t>HW!92+21-17^12(-0.23)[65]{49.8}1778</t>
  </si>
  <si>
    <t>{50.3-28.2}</t>
  </si>
  <si>
    <t>HW!51+20-13^7(8.45)[74]{50.3}2088</t>
  </si>
  <si>
    <t>AL!56+13-20^8(-8.45)[74]{28.2}1799</t>
  </si>
  <si>
    <t>{43.5-27.3}</t>
  </si>
  <si>
    <t>AW!7+15-13^6(3.7)[77]{43.5}1956</t>
  </si>
  <si>
    <t>HL!4+13-15^8(-3.7)[77]{27.3}1801</t>
  </si>
  <si>
    <t>{87.2-10.1}</t>
  </si>
  <si>
    <t>HW!57+16-8^7(1.78)[66]{87.2}1792</t>
  </si>
  <si>
    <t>AL!62+8-16^6(-1.78)[66]{10.1}1803</t>
  </si>
  <si>
    <t>{68.4-16.2}</t>
  </si>
  <si>
    <t>AW!21+26-14^9(3.73)[77]{68.4}1926</t>
  </si>
  <si>
    <t>HL!19+14-26^7(-3.73)[77]{16.2}1824</t>
  </si>
  <si>
    <t>{78.7-13.5}</t>
  </si>
  <si>
    <t>HL!76+14-21^7(3.87)[77]{13.5}1853</t>
  </si>
  <si>
    <t>AW!80+21-14^11(-3.87)[77]{78.7}1766</t>
  </si>
  <si>
    <t>{67.5-35}</t>
  </si>
  <si>
    <t>HW!66+28-19^9(6.19)[80]{67.5}1939</t>
  </si>
  <si>
    <t>AL!70+19-28^11(-6.19)[80]{35}1779</t>
  </si>
  <si>
    <t>{70.8-18.6}</t>
  </si>
  <si>
    <t>HW!16+16-9^7(3.69)[81]{70.8}1909</t>
  </si>
  <si>
    <t>AL!11+9-16^6(-3.69)[81]{18.6}1763</t>
  </si>
  <si>
    <t>{65.2-34.4}</t>
  </si>
  <si>
    <t>AL!72+16-25^7(-10.15)[86]{34.4}1930</t>
  </si>
  <si>
    <t>HW!67+25-16^9(10.15)[86]{65.2}2226</t>
  </si>
  <si>
    <t>{60.2-22.6}</t>
  </si>
  <si>
    <t>AW!12+22-13^7(8.28)[85]{60.2}2112</t>
  </si>
  <si>
    <t>HL!13+13-22^6(-8.28)[85]{22.6}1836</t>
  </si>
  <si>
    <t>{42.3-29.8}</t>
  </si>
  <si>
    <t>HW!124+17-13^6(5.23)[91]{42.3}1997</t>
  </si>
  <si>
    <t>AL!125+13-17^7(-5.23)[91]{29.8}1880</t>
  </si>
  <si>
    <t>Hammerlocke: GW 2pt @ 60:40</t>
  </si>
  <si>
    <t>{33.3-40.4}</t>
  </si>
  <si>
    <t>HW!100+19-17^9(3.99)[92]{33.3}1968</t>
  </si>
  <si>
    <t>AL!103+17-19^9(-3.99)[92]{40.4}1951</t>
  </si>
  <si>
    <t>{50.4-25.4}</t>
  </si>
  <si>
    <t>HW!114+18-16^9(2.17)[99]{50.4}1982</t>
  </si>
  <si>
    <t>AL!117+16-18^8(-2.17)[99]{25.4}1919</t>
  </si>
  <si>
    <t>W12</t>
  </si>
  <si>
    <t>Lumiose - 1.0066, reduced (1&gt;3)</t>
  </si>
  <si>
    <t>CONCATENATE(H, " leads ", I, "-", J)</t>
  </si>
  <si>
    <t>UTL Round of 16 - First Leg</t>
  </si>
  <si>
    <t>MRL Round of 16 - First Leg</t>
  </si>
  <si>
    <t>WCS Round of 16 - First Leg</t>
  </si>
  <si>
    <t>Matchday Twelve (Sat)</t>
  </si>
  <si>
    <t>Matchday Twelve (Sun)</t>
  </si>
  <si>
    <t>UTL Round of 16 - Second Leg</t>
  </si>
  <si>
    <t>MRL Round of 16 - Second Leg</t>
  </si>
  <si>
    <t>WCS Round of 16 - Second Leg</t>
  </si>
  <si>
    <t>{117.5-0}</t>
  </si>
  <si>
    <t>D59 7/7</t>
  </si>
  <si>
    <t>HW!23+21-7^9(0.65)[90]{117.5}1941</t>
  </si>
  <si>
    <t>AL!52+7-21^3(-0.65)[90]{0}2019</t>
  </si>
  <si>
    <t>{70.7-0}</t>
  </si>
  <si>
    <t>AL!82+8-11^5(-0.22)[80]{0}1828</t>
  </si>
  <si>
    <t>HW!49+11-8^5(0.22)[80]{70.7}1888</t>
  </si>
  <si>
    <t>{51.6-38.4}</t>
  </si>
  <si>
    <t>HW!67+23-19^8(10.22)[81]{51.6}2010</t>
  </si>
  <si>
    <t>AL!125+19-23^10(-10.22)[81]{38.4}1917</t>
  </si>
  <si>
    <t>{75.4-25.8}</t>
  </si>
  <si>
    <t>AL!108+19-28^7(3.94)[88]{25.8}1917</t>
  </si>
  <si>
    <t>HW!70+28-19^14(-3.94)[88]{75.4}1894</t>
  </si>
  <si>
    <t>{47.7-33.4}</t>
  </si>
  <si>
    <t>AL!94+17-19^8(-0.47)[85]{33.4}1930</t>
  </si>
  <si>
    <t>HW!100+19-17^10(0.47)[85]{47.7}1862</t>
  </si>
  <si>
    <t>{106.5-14.7}</t>
  </si>
  <si>
    <t>HL!38+9-21^4(3.37)[92]{14.7}1888</t>
  </si>
  <si>
    <t>AW!114+21-9^14(-3.37)[92]{106.5}1925</t>
  </si>
  <si>
    <t>{59.9-21.3}</t>
  </si>
  <si>
    <t>HL!121+14-15^5(2.96)[78]{21.3}1881</t>
  </si>
  <si>
    <t>AW!14+15-14^7(-2.96)[78]{59.9}1855</t>
  </si>
  <si>
    <t>{81.9-28.1}</t>
  </si>
  <si>
    <t>AW!96+35-18^9(13.63)[66]{81.9}2088</t>
  </si>
  <si>
    <t>HL!48+18-35^10(-13.63)[66]{28.1}1785</t>
  </si>
  <si>
    <t>{52.4-44.4}</t>
  </si>
  <si>
    <t>AW!116+28-23^6(12.26)[74]{52.4}2232</t>
  </si>
  <si>
    <t>HL!72+23-28^13(-12.26)[74]{44.4}1825</t>
  </si>
  <si>
    <t>{60.6-26.6}</t>
  </si>
  <si>
    <t>HL!17+14-16^5(6.31)[99]{26.6}2081</t>
  </si>
  <si>
    <t>AW!13+16-14^8(-6.31)[99]{60.6}1977</t>
  </si>
  <si>
    <t>{137.4-13.6}</t>
  </si>
  <si>
    <t>AL!56+12-34^6(-2.32)[94]{13.6}1993</t>
  </si>
  <si>
    <t>HW!25+34-12^14(2.32)[94]{137.4}2105</t>
  </si>
  <si>
    <t>{48.3-29.7}</t>
  </si>
  <si>
    <t>AW!1+18-14^6(3.94)[93]{48.3}2225</t>
  </si>
  <si>
    <t>HL!42+14-18^7(-3.94)[93]{29.7}2013</t>
  </si>
  <si>
    <t>{72.1-27.4}</t>
  </si>
  <si>
    <t>AW!4+19-14^8(3.15)[93]{72.1}2084</t>
  </si>
  <si>
    <t>HL!58+14-19^6(-3.15)[93]{27.4}1937</t>
  </si>
  <si>
    <t>{128.8-7.5}</t>
  </si>
  <si>
    <t>AL!107+9-26^5(-1.92)[94]{7.5}1963</t>
  </si>
  <si>
    <t>HW!117+26-9^13(1.92)[94]{128.8}2036</t>
  </si>
  <si>
    <t>Hulbury: GW 4! @ 59:20</t>
  </si>
  <si>
    <t>{50-40.4}</t>
  </si>
  <si>
    <t>AW!32+23-19^10(2.12)[91]{50}2024</t>
  </si>
  <si>
    <t>HL!109+19-23^10(-2.12)[91]{40.4}1940</t>
  </si>
  <si>
    <t>{103.2-11.6}</t>
  </si>
  <si>
    <t>AW!8+30-13^10(8.89)[77]{103.2}2163</t>
  </si>
  <si>
    <t>HL!87+13-30^8(-8.89)[77]{11.6}1836</t>
  </si>
  <si>
    <t>{45.1-45.2}</t>
  </si>
  <si>
    <t>AW!32+25-19^8(6.58)[90]{45.1}2236</t>
  </si>
  <si>
    <t>HL!42+19-25^11(-6.58)[90]{45.2}1929</t>
  </si>
  <si>
    <t>{49.5-33.6}</t>
  </si>
  <si>
    <t>AW!125+19-15^8(2.93)[97]{49.5}2246</t>
  </si>
  <si>
    <t>HL!72+15-19^6(-2.93)[97]{33.6}1996</t>
  </si>
  <si>
    <t>{84-19.8}</t>
  </si>
  <si>
    <t>AW!8+28-13^9(9.84)[77]{84}2104</t>
  </si>
  <si>
    <t>HL!48+13-28^6(-9.84)[77]{19.8}1820</t>
  </si>
  <si>
    <t>{84.1-26.1}</t>
  </si>
  <si>
    <t>AW!103+24-17^11(-1.11)[97]{84.1}2020</t>
  </si>
  <si>
    <t>HL!25+17-24^9(1.11)[97]{26.1}1941</t>
  </si>
  <si>
    <t>{111.8-12.9}</t>
  </si>
  <si>
    <t>AW!19+19-7^8(4.75)[94]{111.8}2102</t>
  </si>
  <si>
    <t>HL!13+7-19^4(-4.75)[94]{12.9}1905</t>
  </si>
  <si>
    <t>{75.6-21.5}</t>
  </si>
  <si>
    <t>AW!1+21-18^11(0.16)[95]{75.6}2125</t>
  </si>
  <si>
    <t>HL!56+18-21^9(-0.16)[95]{21.5}1993</t>
  </si>
  <si>
    <t>{50.1-28.9}</t>
  </si>
  <si>
    <t>HL!12+18-22^7(4.88)[82]{28.9}1899</t>
  </si>
  <si>
    <t>AW!100+22-18^10(-4.88)[82]{50.1}1867</t>
  </si>
  <si>
    <t>AW!4+22-10^13(0.19)[94]{116.5}1993</t>
  </si>
  <si>
    <t>HL!117+10-22^4(-0.19)[94]{0}1907</t>
  </si>
  <si>
    <t>MIDWEEK THIRTEEN</t>
  </si>
  <si>
    <t>Lumiose - 1.0109, reduced (1&gt;4)</t>
  </si>
  <si>
    <t>{60-18.3}</t>
  </si>
  <si>
    <t>D60 7/9</t>
  </si>
  <si>
    <t>Underperformance (13/18)</t>
  </si>
  <si>
    <t>AL!58+15-31^8(-18.04)[43]{18.3}1580</t>
  </si>
  <si>
    <t>HW!50+31-15^7(18.04)[43]{60}2086</t>
  </si>
  <si>
    <t>{27.9-28.1}</t>
  </si>
  <si>
    <t>Underperformance (12/16)</t>
  </si>
  <si>
    <t>AL!109+17-26^10(-15.84)[43]{28.1}1557</t>
  </si>
  <si>
    <t>HW!101+26-17^5(15.84)[43]{27.9}2026</t>
  </si>
  <si>
    <t>{77.4-17.6}</t>
  </si>
  <si>
    <t>AL!89+14-30^8(-10.61)[29]{17.6}1553</t>
  </si>
  <si>
    <t>HW!84+30-14^9(10.61)[29]{77.4}1880</t>
  </si>
  <si>
    <t>{31.5-45.9}</t>
  </si>
  <si>
    <t>AL!43+20-22^10(-8.84)[13]{45.9}1567</t>
  </si>
  <si>
    <t>HW!33+22-20^6(8.84)[13]{31.5}1774</t>
  </si>
  <si>
    <t>{75.9-10.7}</t>
  </si>
  <si>
    <t>seventh ever negative game rating</t>
  </si>
  <si>
    <t>AL!126+11-25^6(-2.67)[-2]{10.7}1672</t>
  </si>
  <si>
    <t>HW!120+25-11^9(2.67)[-2]{75.9}1710</t>
  </si>
  <si>
    <t>{58.2-25.1}</t>
  </si>
  <si>
    <t>AL!125+15-29^8(-14.53)[46]{25.1}1660</t>
  </si>
  <si>
    <t>HW!118+29-15^7(14.53)[46]{58.2}2000</t>
  </si>
  <si>
    <t>{66.5-25.2}</t>
  </si>
  <si>
    <t>AL!105+18-28^10(-9.54)[11]{25.2}1678</t>
  </si>
  <si>
    <t>HW!99+28-18^11(9.54)[11]{66.5}1795</t>
  </si>
  <si>
    <t>{42.1-23.2}</t>
  </si>
  <si>
    <t>HL!22+21-22^9(5.2)[14]{23.2}1746</t>
  </si>
  <si>
    <t>AW!29+22-21^10(-5.2)[14]{42.1}1632</t>
  </si>
  <si>
    <t>{74.2-10.4}</t>
  </si>
  <si>
    <t>AW!78+24-16^15(-6.07)[17]{74.2}1665</t>
  </si>
  <si>
    <t>HL!69+16-24^4(6.07)[17]{10.4}1695</t>
  </si>
  <si>
    <t>{81.3-15.7}</t>
  </si>
  <si>
    <t>AW!112+29-19^14(-6.66)[21]{81.3}1680</t>
  </si>
  <si>
    <t>HL!102+19-29^6(6.66)[21]{15.7}1694</t>
  </si>
  <si>
    <t>{61.5-3.9}</t>
  </si>
  <si>
    <t>AW!26+14-7^7(-2.79)[9]{61.5}1657</t>
  </si>
  <si>
    <t>HL!20+7-14^3(2.79)[9]{3.9}1664</t>
  </si>
  <si>
    <t>{80.6-9.5}</t>
  </si>
  <si>
    <t>HL!86+6-16^3(-5.66)[33]{9.5}1630</t>
  </si>
  <si>
    <t>AW!95+16-6^6(5.66)[33]{80.6}1824</t>
  </si>
  <si>
    <t>{30.7-44}</t>
  </si>
  <si>
    <t>AL!47+19-20^10(-9.1)[27]{44}1601</t>
  </si>
  <si>
    <t>HW!37+20-19^6(9.1)[27]{30.7}1769</t>
  </si>
  <si>
    <t>{253.3-4}</t>
  </si>
  <si>
    <t>HL!114+3-38^2(-9.92)[50]{4}1679</t>
  </si>
  <si>
    <t>AW!123+38-3^13(9.92)[50]{253.3}1905</t>
  </si>
  <si>
    <t>{39.3-54.6}</t>
  </si>
  <si>
    <t>HL!103+25-31^12(-11.27)[50]{54.6}1595</t>
  </si>
  <si>
    <t>AW!110+31-25^9(11.27)[50]{39.3}1946</t>
  </si>
  <si>
    <t>{92.6-13.8}</t>
  </si>
  <si>
    <t>HL!98+14-27^7(-2.66)[14]{13.8}1697</t>
  </si>
  <si>
    <t>AW!106+27-14^12(2.66)[14]{92.6}1700</t>
  </si>
  <si>
    <t>{86.3-21.3}</t>
  </si>
  <si>
    <t>HW!24+22-10^9(4.88)[48]{86.3}1851</t>
  </si>
  <si>
    <t>AL!30+10-22^7(-4.88)[48]{21.3}1684</t>
  </si>
  <si>
    <t>{68.9-3.2}</t>
  </si>
  <si>
    <t>HW!65+17-9^9(1.94)[38]{68.9}1743</t>
  </si>
  <si>
    <t>AL!75+9-17^6(-1.94)[38]{3.2}1730</t>
  </si>
  <si>
    <t>{58.6-21.5}</t>
  </si>
  <si>
    <t>AL!91+12-17^7(1.25)[51]{21.5}1773</t>
  </si>
  <si>
    <t>HW!83+17-12^8(-1.25)[51]{58.6}1749</t>
  </si>
  <si>
    <t>{108.6-16.5}</t>
  </si>
  <si>
    <t>HL!82+16-32^12(-1.55)[56]{16.5}1783</t>
  </si>
  <si>
    <t>AW!90+32-16^14(1.55)[56]{108.6}1904</t>
  </si>
  <si>
    <t>{58.9-17.8}</t>
  </si>
  <si>
    <t>HW!116+16-11^9(0.6)[40]{58.9}1794</t>
  </si>
  <si>
    <t>AL!122+11-16^4(-0.6)[40]{17.8}1812</t>
  </si>
  <si>
    <t>{54.5-13.2}</t>
  </si>
  <si>
    <t>HL!35+13-18^6(2.92)[32]{13.2}1683</t>
  </si>
  <si>
    <t>AW!41+18-13^11(-2.92)[32]{54.5}1779</t>
  </si>
  <si>
    <t>{49.9-35.8}</t>
  </si>
  <si>
    <t>AW!61+18-12^8(-0.3)[35]{49.9}1739</t>
  </si>
  <si>
    <t>HL!55+12-18^9(0.3)[35]{35.8}1794</t>
  </si>
  <si>
    <r>
      <rPr>
        <b/>
        <sz val="11"/>
        <color theme="1"/>
        <rFont val="Calibri"/>
        <family val="2"/>
        <scheme val="minor"/>
      </rPr>
      <t>OT</t>
    </r>
    <r>
      <rPr>
        <sz val="11"/>
        <color theme="1"/>
        <rFont val="Calibri"/>
        <family val="2"/>
        <scheme val="minor"/>
      </rPr>
      <t xml:space="preserve"> - 22[6-11], Aquacorde: GT 1+3! @ 62:00 in reg</t>
    </r>
  </si>
  <si>
    <t>{17.2-64.4}</t>
  </si>
  <si>
    <t>AL!77+24-25^12(-12.04)[66]{64.4}1789</t>
  </si>
  <si>
    <t>HW!71+25-24^8(12.04)[66]{17.2}1906</t>
  </si>
  <si>
    <t>{46.2-21.3}</t>
  </si>
  <si>
    <t>AL!127+18-20^7(3.81)[27]{21.3}1781</t>
  </si>
  <si>
    <t>HW!119+20-18^10(-3.81)[27]{46.2}1703</t>
  </si>
  <si>
    <r>
      <rPr>
        <b/>
        <sz val="11"/>
        <color theme="1"/>
        <rFont val="Calibri"/>
        <family val="2"/>
        <scheme val="minor"/>
      </rPr>
      <t>OT</t>
    </r>
    <r>
      <rPr>
        <sz val="11"/>
        <color theme="1"/>
        <rFont val="Calibri"/>
        <family val="2"/>
        <scheme val="minor"/>
      </rPr>
      <t xml:space="preserve"> - 19[5-9]</t>
    </r>
  </si>
  <si>
    <t>{9.5-49.8}</t>
  </si>
  <si>
    <t>AL!42+19-28^9(-12.33)[71]{49.8}1777</t>
  </si>
  <si>
    <t>HW!36+28-19^8(12.33)[71]{9.5}2238</t>
  </si>
  <si>
    <t>{61.4-19.1}</t>
  </si>
  <si>
    <t>AW!93+23-14^9(-2.68)[58]{61.4}1763</t>
  </si>
  <si>
    <t>HL!85+14-23^7(2.68)[58]{19.1}1760</t>
  </si>
  <si>
    <t>{49.9-27.3}</t>
  </si>
  <si>
    <t>HL!52+15-21^7(-4.97)[68]{27.3}1725</t>
  </si>
  <si>
    <t>AW!60+21-15^7(4.97)[68]{49.9}1949</t>
  </si>
  <si>
    <t>{153.5-0}</t>
  </si>
  <si>
    <t>HW!21+23-5^12(0.78)[55]{153.5}1837</t>
  </si>
  <si>
    <t>AL!31+5-23^3(-0.78)[55]{0}1807</t>
  </si>
  <si>
    <t>{81.6-16.7}</t>
  </si>
  <si>
    <t>HL!49+11-22^5(-1.64)[71]{16.7}1786</t>
  </si>
  <si>
    <t>AW!57+22-11^10(1.64)[71]{81.6}1845</t>
  </si>
  <si>
    <t>{33.8-22.4}</t>
  </si>
  <si>
    <t>AL!11+14-18^8(-7.53)[67]{22.4}1812</t>
  </si>
  <si>
    <t>HW!8+18-14^6(7.53)[67]{33.8}1917</t>
  </si>
  <si>
    <t>{62.3-14.6}</t>
  </si>
  <si>
    <t>AW!59+12-9^7(-8.33)[82]{62.3}1816</t>
  </si>
  <si>
    <t>HL!51+9-12^2(8.33)[82]{14.6}1899</t>
  </si>
  <si>
    <t>{71-14.5}</t>
  </si>
  <si>
    <t>AW!45+24-12^9(2.8)[16]{71}1770</t>
  </si>
  <si>
    <t>HL!39+12-24^8(-2.8)[16]{14.5}1706</t>
  </si>
  <si>
    <t>{102.6-0}</t>
  </si>
  <si>
    <t>HW!6+20-10^11(0.4)[12]{102.6}1670</t>
  </si>
  <si>
    <t>AL!9+10-20^7(-0.4)[12]{0}1693</t>
  </si>
  <si>
    <t>{79.5-15.6}</t>
  </si>
  <si>
    <t>AL!63+9-18^5(-7.72)[32]{15.6}1674</t>
  </si>
  <si>
    <t>HW!54+18-9^7(7.72)[32]{79.5}1787</t>
  </si>
  <si>
    <t>{87.9-16.6}</t>
  </si>
  <si>
    <t>HL!17+12-28^5(-9.61)[51]{16.6}1665</t>
  </si>
  <si>
    <t>AW!27+28-12^9(9.61)[51]{87.9}1984</t>
  </si>
  <si>
    <t>{65.2-14.7}</t>
  </si>
  <si>
    <t>AW!74+27-17^13(-1.96)[14]{65.2}1697</t>
  </si>
  <si>
    <t>HL!68+17-27^8(1.96)[14]{14.7}1638</t>
  </si>
  <si>
    <t>{49.1-33}</t>
  </si>
  <si>
    <t>AL!44+17-21^9(-6.08)[37]{33}1673</t>
  </si>
  <si>
    <t>HW!34+21-17^9(6.08)[37]{49.1}1874</t>
  </si>
  <si>
    <t>{83.9-12.3}</t>
  </si>
  <si>
    <t>HL!3+11-23^6(-3.59)[41]{12.3}1583</t>
  </si>
  <si>
    <t>AW!15+23-11^10(3.59)[41]{83.9}1808</t>
  </si>
  <si>
    <t>{52-39.2}</t>
  </si>
  <si>
    <t>AL!108+27-32^12(-6.19)[49]{39.2}1680</t>
  </si>
  <si>
    <t>HW!97+32-27^14(6.19)[49]{52}1899</t>
  </si>
  <si>
    <t>{34-14.7}</t>
  </si>
  <si>
    <t>AL!124+10-14^8(-8.3)[45]{14.7}1718</t>
  </si>
  <si>
    <t>HW!113+14-10^5(8.3)[45]{34}1886</t>
  </si>
  <si>
    <t>{116.4-12.6}</t>
  </si>
  <si>
    <t>HL!19+12-37^6(-8.33)[56]{12.6}1704</t>
  </si>
  <si>
    <t>AW!28+37-12^14(8.33)[56]{116.4}1920</t>
  </si>
  <si>
    <t>{73.1-21.9}</t>
  </si>
  <si>
    <t>HL!66+19-31^11(-3.01)[41]{21.9}1692</t>
  </si>
  <si>
    <t>AW!73+31-19^12(3.01)[41]{73.1}1795</t>
  </si>
  <si>
    <t>{112.7-19.5}</t>
  </si>
  <si>
    <t>HL!56+15-37^9(-11.81)[57]{19.5}1709</t>
  </si>
  <si>
    <t>AW!64+37-15^11(11.81)[57]{112.7}2130</t>
  </si>
  <si>
    <t>Azalea: GW 1+1 @ 63:60</t>
  </si>
  <si>
    <t>{41.9-51.5}</t>
  </si>
  <si>
    <t>HL!5+17-18^8(0.27)[25]{51.5}1699</t>
  </si>
  <si>
    <t>AW!10+18-17^12(-0.27)[25]{41.9}1735</t>
  </si>
  <si>
    <t>{106.5-7.4}</t>
  </si>
  <si>
    <t>HW!40+29-15^12(-4.37)[61]{106.5}1710</t>
  </si>
  <si>
    <t>AL!46+15-29^6(4.37)[61]{7.4}1834</t>
  </si>
  <si>
    <t>{38.8-42.6}</t>
  </si>
  <si>
    <t>AL!25+19-21^8(-11.14)[59]{42.6}1715</t>
  </si>
  <si>
    <t>HW!18+21-19^6(11.14)[59]{38.8}2023</t>
  </si>
  <si>
    <t>{93.1-4.2}</t>
  </si>
  <si>
    <t>AW!62+23-14^14(-6.43)[56]{93.1}1702</t>
  </si>
  <si>
    <t>HL!53+14-23^5(6.43)[56]{4.2}1771</t>
  </si>
  <si>
    <t>{39.4-34.9}</t>
  </si>
  <si>
    <t>AL!94+17-23^7(-6.63)[55]{34.9}1748</t>
  </si>
  <si>
    <t>HW!88+23-17^8(6.63)[55]{39.4}1870</t>
  </si>
  <si>
    <t>{36.7-25.3}</t>
  </si>
  <si>
    <t>AL!16+14-19^9(-5.76)[47]{25.3}1683</t>
  </si>
  <si>
    <t>HW!2+19-14^5(5.76)[47]{36.7}1772</t>
  </si>
  <si>
    <t>{87.6-9.2}</t>
  </si>
  <si>
    <t>HL!87+9-27^5(-11.03)[63]{9.2}1780</t>
  </si>
  <si>
    <t>AW!96+27-9^8(11.03)[63]{87.6}2168</t>
  </si>
  <si>
    <t>Vermilion: GW 4 @ 59:30</t>
  </si>
  <si>
    <t>{38.8-40.2}</t>
  </si>
  <si>
    <t>AL!12+16-18^8(-2.34)[58]{40.2}1793</t>
  </si>
  <si>
    <t>HW!7+18-16^7(2.34)[58]{38.8}1875</t>
  </si>
  <si>
    <r>
      <rPr>
        <b/>
        <sz val="11"/>
        <color theme="1"/>
        <rFont val="Calibri"/>
        <family val="2"/>
        <scheme val="minor"/>
      </rPr>
      <t>OT</t>
    </r>
    <r>
      <rPr>
        <sz val="11"/>
        <color theme="1"/>
        <rFont val="Calibri"/>
        <family val="2"/>
        <scheme val="minor"/>
      </rPr>
      <t xml:space="preserve"> - 27[10-6], Wedgehurst: GT 3! @ 62:00 in reg</t>
    </r>
  </si>
  <si>
    <r>
      <rPr>
        <b/>
        <sz val="11"/>
        <color theme="1"/>
        <rFont val="Calibri"/>
        <family val="2"/>
        <scheme val="minor"/>
      </rPr>
      <t>OT</t>
    </r>
    <r>
      <rPr>
        <sz val="11"/>
        <color theme="1"/>
        <rFont val="Calibri"/>
        <family val="2"/>
        <scheme val="minor"/>
      </rPr>
      <t xml:space="preserve"> - 21[9-12], Motostoke: GT 2+1 @ 62:60 in reg</t>
    </r>
  </si>
  <si>
    <t>{42.1-50.7}</t>
  </si>
  <si>
    <t>HL!104+24-27^13(-4.12)[76]{50.7}1715</t>
  </si>
  <si>
    <t>AW!111+27-24^12(4.12)[76]{42.1}1851</t>
  </si>
  <si>
    <t>{100.8-0}</t>
  </si>
  <si>
    <t>HW!81+21-13^11(0.01)[67]{100.8}1813</t>
  </si>
  <si>
    <t>AL!92+13-21^7(-0.01)[67]{0}1761</t>
  </si>
  <si>
    <t>{64.6-11.3}</t>
  </si>
  <si>
    <t>HL!117+8-14^6(-3.69)[81]{11.3}1824</t>
  </si>
  <si>
    <t>AW!128+14-8^7(3.69)[81]{64.6}2003</t>
  </si>
  <si>
    <t>{55.1-20.2}</t>
  </si>
  <si>
    <t>HL!72+13-20^9(-8.36)[81]{20.2}1849</t>
  </si>
  <si>
    <t>AW!80+20-13^7(8.36)[81]{55.1}2250</t>
  </si>
  <si>
    <t>{56.9-23.2}</t>
  </si>
  <si>
    <t>HL!70+8-13^6(-2.82)[81]{23.2}1748</t>
  </si>
  <si>
    <t>AW!79+13-8^7(2.82)[81]{56.9}1926</t>
  </si>
  <si>
    <t>{120-17.6}</t>
  </si>
  <si>
    <t>Geosenge: tied goal scoring record (18, Lumiose/Hulbury)</t>
  </si>
  <si>
    <t>HL!67+14-34^7(0.16)[70]{17.6}1751</t>
  </si>
  <si>
    <t>AW!76+34-14^18(-0.16)[70]{120}1932</t>
  </si>
  <si>
    <t>{39.8-39.4}</t>
  </si>
  <si>
    <t>HW!115+18-15^9(0.62)[73]{39.8}1865</t>
  </si>
  <si>
    <t>AL!121+15-18^7(-0.62)[73]{39.4}1839</t>
  </si>
  <si>
    <t>{86.2-9.7}</t>
  </si>
  <si>
    <t>AW!14+19-9^10(2.63)[81]{86.2}2006</t>
  </si>
  <si>
    <t>HL!1+9-19^6(-2.63)[81]{9.7}1868</t>
  </si>
  <si>
    <t>{55.4-21.2}</t>
  </si>
  <si>
    <t>HW!100+24-16^8(6.74)[86]{55.4}2044</t>
  </si>
  <si>
    <t>AL!107+16-24^9(-6.74)[86]{21.2}1891</t>
  </si>
  <si>
    <t>{102-0}</t>
  </si>
  <si>
    <t>HL!23+9-20^4(-0.95)[88]{0}1915</t>
  </si>
  <si>
    <t>AW!32+20-9^9(0.95)[88]{102}2033</t>
  </si>
  <si>
    <t>{103.5-14.1}</t>
  </si>
  <si>
    <t>HW!38+29-12^13(4.87)[92]{103.5}2112</t>
  </si>
  <si>
    <t>AL!48+12-29^6(-4.87)[92]{14.1}1917</t>
  </si>
  <si>
    <t>{102.2-18.1}</t>
  </si>
  <si>
    <t>AL!13+13-25^7(-5.96)[90]{18.1}1900</t>
  </si>
  <si>
    <t>HW!4+25-13^8(5.96)[90]{102.2}2109</t>
  </si>
  <si>
    <t>Lumiose - 1.0004, reduced (0&gt;1)</t>
  </si>
  <si>
    <t>W13</t>
  </si>
  <si>
    <t>Matchday Thirteen (Sat)</t>
  </si>
  <si>
    <t>RIVALRY WEEK</t>
  </si>
  <si>
    <t>Matchday Thirteen (Sun)</t>
  </si>
  <si>
    <t>{154.9-6.6}</t>
  </si>
  <si>
    <t>HW!96+34-6^10(18.5)[61]{154.9}2118</t>
  </si>
  <si>
    <t>Underperformance (16/19), Solaceon Town advances 69-24</t>
  </si>
  <si>
    <t>D61 7/10</t>
  </si>
  <si>
    <t>AL!48+6-34^4(-18.5)[61]{6.6}1774</t>
  </si>
  <si>
    <t>{62.5-32.7}</t>
  </si>
  <si>
    <t>Boyleland advances 35-31</t>
  </si>
  <si>
    <t>AL!121+17-20^10(-2.76)[73]{32.7}1852</t>
  </si>
  <si>
    <t>HW!14+20-17^9(2.76)[73]{62.5}1881</t>
  </si>
  <si>
    <t>Floaroma City advances 28-24</t>
  </si>
  <si>
    <t>AW!38+15-7^8(0.48)[89]{100.1}1933</t>
  </si>
  <si>
    <t>HL!114+7-15^6(-0.48)[89]{0}1889</t>
  </si>
  <si>
    <t>{62.1-23.4}</t>
  </si>
  <si>
    <t>Heahea City advances 37-29</t>
  </si>
  <si>
    <t>AW!100+18-12^10(-0.94)[84]{62.1}1897</t>
  </si>
  <si>
    <t>HL!94+12-18^5(0.94)[84]{23.4}1864</t>
  </si>
  <si>
    <t>{45.8-12.2}</t>
  </si>
  <si>
    <t>Wedgehurst advances 49-34</t>
  </si>
  <si>
    <t>AW!70+21-15^10(-7.13)[90]{45.8}1926</t>
  </si>
  <si>
    <t>HL!108+15-21^5(7.13)[90]{12.2}1899</t>
  </si>
  <si>
    <t>{84.1-21.5}</t>
  </si>
  <si>
    <t>Aqua Resort advances 50-32</t>
  </si>
  <si>
    <t>AW!67+27-13^10(3.5)[87]{84.1}2026</t>
  </si>
  <si>
    <t>HL!125+13-27^7(-3.5)[87]{21.5}1906</t>
  </si>
  <si>
    <t>{52.7-31.7}</t>
  </si>
  <si>
    <r>
      <rPr>
        <b/>
        <sz val="11"/>
        <color theme="1"/>
        <rFont val="Calibri"/>
        <family val="2"/>
        <scheme val="minor"/>
      </rPr>
      <t>AggOT</t>
    </r>
    <r>
      <rPr>
        <sz val="11"/>
        <color theme="1"/>
        <rFont val="Calibri"/>
        <family val="2"/>
        <scheme val="minor"/>
      </rPr>
      <t xml:space="preserve"> - 26[14-13], Anville Town advances 32-26[4-0]</t>
    </r>
  </si>
  <si>
    <t>HW!82+24-15^13(2.82)[84]{52.7}1864</t>
  </si>
  <si>
    <t>AL!49+15-24^8(-2.82)[84]{31.7}1885</t>
  </si>
  <si>
    <t>{111.2-14.5}</t>
  </si>
  <si>
    <t>HW!52+30-15^13(2.87)[88]{111.2}2048</t>
  </si>
  <si>
    <t>AL!23+15-30^7(-2.87)[88]{14.5}1934</t>
  </si>
  <si>
    <t>[6-12]</t>
  </si>
  <si>
    <t>{25.6-56.4}</t>
  </si>
  <si>
    <t>Underperformance (12/14), Kala'e Bay advances 54-35</t>
  </si>
  <si>
    <t>HW!8+24-22^6(13.71)[66]{25.6}2171</t>
  </si>
  <si>
    <t>AL!87+22-24^12(-13.71)[66]{56.4}1809</t>
  </si>
  <si>
    <t>{59-11.1}</t>
  </si>
  <si>
    <t>Hulbury advances 48-45</t>
  </si>
  <si>
    <t>HL!32+25-26^8(6.69)[88]{11.1}1998</t>
  </si>
  <si>
    <t>AW!109+26-25^12(-6.69)[88]{59}1943</t>
  </si>
  <si>
    <t>{68.7-22.9}</t>
  </si>
  <si>
    <t>South Lakes advances 40-28</t>
  </si>
  <si>
    <t>AL!117+14-19^8(-1.43)[87]{22.9}2025</t>
  </si>
  <si>
    <t>HW!107+19-14^8(1.43)[87]{68.7}2022</t>
  </si>
  <si>
    <t>{84.9-26}</t>
  </si>
  <si>
    <t>Castelia City advances 44-28</t>
  </si>
  <si>
    <t>HW!4+25-14^8(7.9)[82]{84.9}2095</t>
  </si>
  <si>
    <t>AL!58+14-25^8(-7.9)[82]{26}1891</t>
  </si>
  <si>
    <t>{100.2-34}</t>
  </si>
  <si>
    <t>AW!42+29-23^15(-7.29)[100]{100.2}2042</t>
  </si>
  <si>
    <t>HL!1+23-29^8(7.29)[100]{34}2202</t>
  </si>
  <si>
    <t>{72.7-18.4}</t>
  </si>
  <si>
    <t>Virbank City advances 50-20</t>
  </si>
  <si>
    <t>AW!25+16-8^8(-0.01)[94]{72.7}2150</t>
  </si>
  <si>
    <t>HL!56+8-16^5(0.01)[94]{18.4}2003</t>
  </si>
  <si>
    <t>{61.9-19.3}</t>
  </si>
  <si>
    <t>AL!17+13-15^6(1.87)[97]{19.3}2087</t>
  </si>
  <si>
    <t>HW!13+15-13^8(-1.87)[97]{61.9}2006</t>
  </si>
  <si>
    <t>{84.5-35.3}</t>
  </si>
  <si>
    <t>Lumiose City advances 66-44</t>
  </si>
  <si>
    <r>
      <rPr>
        <b/>
        <sz val="11"/>
        <color theme="1"/>
        <rFont val="Calibri"/>
        <family val="2"/>
        <scheme val="minor"/>
      </rPr>
      <t>OT</t>
    </r>
    <r>
      <rPr>
        <sz val="11"/>
        <color theme="1"/>
        <rFont val="Calibri"/>
        <family val="2"/>
        <scheme val="minor"/>
      </rPr>
      <t xml:space="preserve"> - 10[6-5], Dewford Town advances 31-27</t>
    </r>
  </si>
  <si>
    <r>
      <rPr>
        <b/>
        <sz val="11"/>
        <color theme="1"/>
        <rFont val="Calibri"/>
        <family val="2"/>
        <scheme val="minor"/>
      </rPr>
      <t>OT</t>
    </r>
    <r>
      <rPr>
        <sz val="11"/>
        <color theme="1"/>
        <rFont val="Calibri"/>
        <family val="2"/>
        <scheme val="minor"/>
      </rPr>
      <t xml:space="preserve"> - 23[12-8], 100 game rating, Cianwood City advances 43-41</t>
    </r>
  </si>
  <si>
    <t>Rustboro: AggW 2! @ 59:70, Rustboro City advances 37-36</t>
  </si>
  <si>
    <t>HW!116+38-21^11(15.21)[70]{84.5}2253</t>
  </si>
  <si>
    <t>AL!72+21-38^12(-15.21)[70]{35.3}1809</t>
  </si>
  <si>
    <t>{31.2-37.5}</t>
  </si>
  <si>
    <r>
      <rPr>
        <b/>
        <sz val="11"/>
        <color theme="1"/>
        <rFont val="Calibri"/>
        <family val="2"/>
        <scheme val="minor"/>
      </rPr>
      <t>OT</t>
    </r>
    <r>
      <rPr>
        <sz val="11"/>
        <color theme="1"/>
        <rFont val="Calibri"/>
        <family val="2"/>
        <scheme val="minor"/>
      </rPr>
      <t xml:space="preserve"> - 16[7-11], Fall City advances 41-26</t>
    </r>
  </si>
  <si>
    <t>{39-36.9}</t>
  </si>
  <si>
    <t>Vermilion City advances 38-35</t>
  </si>
  <si>
    <t>AW!12+17-16^9(-1.47)[81]{39}1889</t>
  </si>
  <si>
    <t>HL!100+16-17^11(1.47)[81]{36.9}1850</t>
  </si>
  <si>
    <t>{106.8-11.4}</t>
  </si>
  <si>
    <t>Virbank City advances 43-27</t>
  </si>
  <si>
    <t>HW!1+22-9^9(4.49)[90]{106.8}2162</t>
  </si>
  <si>
    <t>AL!56+9-22^5(-4.49)[90]{11.4}2030</t>
  </si>
  <si>
    <t>{109.2-23.2}</t>
  </si>
  <si>
    <t>Cinnabar Island advances 47-18</t>
  </si>
  <si>
    <t>HW!19+28-11^8(9.67)[90]{109.2}2097</t>
  </si>
  <si>
    <t>AL!13+11-28^6(-9.67)[90]{23.2}1910</t>
  </si>
  <si>
    <t>{41.5-29.5}</t>
  </si>
  <si>
    <t>AW!25+16-13^9(-3.01)[96]{41.5}1974</t>
  </si>
  <si>
    <t>HL!103+13-16^7(3.01)[96]{29.5}1975</t>
  </si>
  <si>
    <t>Ever Grande City advances 37-33</t>
  </si>
  <si>
    <t>{170.4-7.9}</t>
  </si>
  <si>
    <t>Solaceon Town advances 76-23</t>
  </si>
  <si>
    <t>HW!8+48-10^15(15.75)[71]{170.4}2125</t>
  </si>
  <si>
    <t>AL!48+10-48^7(-15.75)[71]{7.9}1802</t>
  </si>
  <si>
    <t>{51-33.1}</t>
  </si>
  <si>
    <t>Lumiose City advances 45-36</t>
  </si>
  <si>
    <t>HW!125+26-21^9(7.21)[94]{51}2259</t>
  </si>
  <si>
    <t>AL!72+21-26^10(-7.21)[94]{33.1}2020</t>
  </si>
  <si>
    <t>{101.5-32.6}</t>
  </si>
  <si>
    <t>Resort Area advances 61-37</t>
  </si>
  <si>
    <t>HW!32+36-18^13(12.28)[84]{101.5}2209</t>
  </si>
  <si>
    <t>AL!42+18-36^8(-12.28)[84]{32.6}1936</t>
  </si>
  <si>
    <t>MIDWEEK FOURTEEN</t>
  </si>
  <si>
    <t>Lumiose - 1.0048, reduced (0&gt;2)</t>
  </si>
  <si>
    <t>even - full agg</t>
  </si>
  <si>
    <t>one - high seed wins w/ G1 win</t>
  </si>
  <si>
    <t>{53.8-10.4}</t>
  </si>
  <si>
    <t>HW!50+24-11^6(10.37)[25]{53.8}1822</t>
  </si>
  <si>
    <t>AL!51+11-24^7(-10.37)[25]{10.4}1574</t>
  </si>
  <si>
    <t>Aspertia: finishes 0-12 on season</t>
  </si>
  <si>
    <t>{40-48.8}</t>
  </si>
  <si>
    <t>HW!101+26-24^10(6.27)[-4]{40}1686</t>
  </si>
  <si>
    <t>AL!102+24-26^12(-6.27)[-4]{48.8}1551</t>
  </si>
  <si>
    <t>D62 7/12</t>
  </si>
  <si>
    <t>eighth ever negative game rating, City of Circhester: finishes 0-12 on season</t>
  </si>
  <si>
    <t>{90.7-14.4}</t>
  </si>
  <si>
    <t>HL!82+11-29^7(-6.78)[34]{14.4}1546</t>
  </si>
  <si>
    <t>AW!84+29-11^11(6.78)[34]{90.7}1892</t>
  </si>
  <si>
    <t>{27.1-24.3}</t>
  </si>
  <si>
    <t>HL!119+15-17^8(-5.39)[12]{24.3}1662</t>
  </si>
  <si>
    <t>AW!120+17-15^7(5.39)[12]{27.1}1791</t>
  </si>
  <si>
    <t>{58.4-15.7}</t>
  </si>
  <si>
    <t>HL!34+13-22^8(-1.73)[3]{15.7}1554</t>
  </si>
  <si>
    <t>AW!33+22-13^9(1.73)[3]{58.4}1686</t>
  </si>
  <si>
    <t>{16.8-40.3}</t>
  </si>
  <si>
    <t>AL!100+18-19^9(-9.84)[35]{40.3}1674</t>
  </si>
  <si>
    <t>HW!99+19-18^6(9.84)[35]{16.8}1893</t>
  </si>
  <si>
    <t>Wyndon South: GW 1+1 @ 60:00, Wyndon North: finishes 0-12 on season</t>
  </si>
  <si>
    <t>{50.9-26.3}</t>
  </si>
  <si>
    <t>HL!117+15-27^9(-11.16)[48]{26.3}1655</t>
  </si>
  <si>
    <t>{67.2-33.3}</t>
  </si>
  <si>
    <t>AL!124+20-32^10(-11.41)[41]{33.3}1673</t>
  </si>
  <si>
    <t>HW!123+32-20^8(11.41)[41]{67.2}1892</t>
  </si>
  <si>
    <t>{58.6-10.4}</t>
  </si>
  <si>
    <t>AW!108+26-20^12(-10.15)[56]{58.6}1719</t>
  </si>
  <si>
    <t>HL!106+20-26^4(10.15)[56]{10.4}1904</t>
  </si>
  <si>
    <t>{54.5-20.2}</t>
  </si>
  <si>
    <t>AL!93+14-22^9(-9.04)[27]{20.2}1622</t>
  </si>
  <si>
    <t>HW!95+22-14^7(9.04)[27]{54.5}1768</t>
  </si>
  <si>
    <t>{46.9-19.8}</t>
  </si>
  <si>
    <t>AL!40+14-21^9(-10.02)[35]{19.8}1596</t>
  </si>
  <si>
    <t>HW!37+21-14^7(10.02)[35]{46.9}1839</t>
  </si>
  <si>
    <t>[9-14]</t>
  </si>
  <si>
    <t>{0-69.7}</t>
  </si>
  <si>
    <r>
      <rPr>
        <b/>
        <sz val="11"/>
        <color theme="1"/>
        <rFont val="Calibri"/>
        <family val="2"/>
        <scheme val="minor"/>
      </rPr>
      <t>OT</t>
    </r>
    <r>
      <rPr>
        <sz val="11"/>
        <color theme="1"/>
        <rFont val="Calibri"/>
        <family val="2"/>
        <scheme val="minor"/>
      </rPr>
      <t xml:space="preserve"> - 23[6-13], Underperformance (15/17)</t>
    </r>
  </si>
  <si>
    <t>AL!48+25-31^14(-16.84)[51]{69.7}1704</t>
  </si>
  <si>
    <t>HW!45+31-25^9(16.84)[51]{0}2127</t>
  </si>
  <si>
    <t>{57.3-26.7}</t>
  </si>
  <si>
    <t>HL!111+26-38^11(-6.16)[29]{26.7}1582</t>
  </si>
  <si>
    <t>AW!110+38-26^12(6.16)[29]{57.3}1728</t>
  </si>
  <si>
    <t>{69.6-14.7}</t>
  </si>
  <si>
    <t>HL!21+11-25^6(-3.97)[19]{14.7}1620</t>
  </si>
  <si>
    <t>AW!22+25-11^10(3.97)[19]{69.6}1819</t>
  </si>
  <si>
    <t>{68.4-30.8}</t>
  </si>
  <si>
    <t>HL!70+15-26^7(-8.94)[48]{30.8}1657</t>
  </si>
  <si>
    <t>AW!69+26-15^9(8.94)[48]{68.4}1907</t>
  </si>
  <si>
    <t>{35.5-29.2}</t>
  </si>
  <si>
    <t>AW!27+17-14^8(-0.78)[9]{35.5}1678</t>
  </si>
  <si>
    <t>HL!26+14-17^8(0.78)[9]{29.2}1651</t>
  </si>
  <si>
    <t>Alph</t>
  </si>
  <si>
    <t>{44.3-25.6}</t>
  </si>
  <si>
    <t>HL!5+16-19^7(1.96)[39]{25.6}1786</t>
  </si>
  <si>
    <t>AW!8+19-16^10(-1.96)[39]{44.3}1751</t>
  </si>
  <si>
    <t>{39.8-35}</t>
  </si>
  <si>
    <t>HW!46+20-16^10(2.93)[45]{39.8}1778</t>
  </si>
  <si>
    <t>AL!47+16-20^7(-2.93)[45]{35}1701</t>
  </si>
  <si>
    <t>{51.7-17.7}</t>
  </si>
  <si>
    <t>HL!38+16-23^7(-4.13)[62]{17.7}1759</t>
  </si>
  <si>
    <t>AW!39+23-16^11(4.13)[62]{51.7}1900</t>
  </si>
  <si>
    <t>{66.2-19.6}</t>
  </si>
  <si>
    <t>HW!54+26-17^11(5.83)[18]{66.2}1714</t>
  </si>
  <si>
    <t>AL!53+17-26^7(-5.83)[18]{19.6}1662</t>
  </si>
  <si>
    <t>{90.1-25.2}</t>
  </si>
  <si>
    <t>AL!72+13-31^9(-14.38)[66]{25.2}1787</t>
  </si>
  <si>
    <t>HW!71+31-13^8(14.38)[66]{90.1}2261</t>
  </si>
  <si>
    <t>{38-21.5}</t>
  </si>
  <si>
    <t>AL!116+13-15^7(1.89)[59]{21.5}1828</t>
  </si>
  <si>
    <t>HW!115+15-13^7(-1.89)[59]{38}1820</t>
  </si>
  <si>
    <t>{73.8-0}</t>
  </si>
  <si>
    <t>AW!35+20-14^10(0.33)[34]{73.8}1792</t>
  </si>
  <si>
    <t>HL!36+14-20^7(-0.33)[34]{0}1764</t>
  </si>
  <si>
    <t>{29.7-27.5}</t>
  </si>
  <si>
    <t>AL!91+15-16^8(1.74)[58]{27.5}1802</t>
  </si>
  <si>
    <t>HW!92+16-15^8(-1.74)[58]{29.7}1760</t>
  </si>
  <si>
    <t>{158.2-3.3}</t>
  </si>
  <si>
    <t>HL!107+4-29^4(-6.56)[70]{3.3}1783</t>
  </si>
  <si>
    <t>AW!105+29-4^10(6.56)[70]{158.2}2037</t>
  </si>
  <si>
    <t>{72.5-27.4}</t>
  </si>
  <si>
    <t>AL!121+14-22^8(-4.59)[59]{27.4}1785</t>
  </si>
  <si>
    <t>HW!122+22-14^11(4.59)[59]{72.5}1890</t>
  </si>
  <si>
    <t>{42.8-28}</t>
  </si>
  <si>
    <t>AW!57+18-15^12(-1.46)[46]{42.8}1741</t>
  </si>
  <si>
    <t>HL!60+15-18^7(1.46)[46]{28}1770</t>
  </si>
  <si>
    <t>{64.8-13.5}</t>
  </si>
  <si>
    <t>HL!56+11-22^6(-6.31)[74]{13.5}1735</t>
  </si>
  <si>
    <t>AW!55+22-11^10(6.31)[74]{64.8}2166</t>
  </si>
  <si>
    <t>{72-10.7}</t>
  </si>
  <si>
    <t>AL!81+13-23^7(-2.65)[60]{10.7}1759</t>
  </si>
  <si>
    <t>HW!83+23-13^10(2.65)[60]{72}1775</t>
  </si>
  <si>
    <t>{56.3-20.1}</t>
  </si>
  <si>
    <t>AL!6+17-25^9(4.14)[42]{20.1}1776</t>
  </si>
  <si>
    <t>HW!7+25-17^13(-4.14)[42]{56.3}1710</t>
  </si>
  <si>
    <t>{47.1-19.3}</t>
  </si>
  <si>
    <t>AL!44+15-19^8(-2.06)[59]{19.3}1766</t>
  </si>
  <si>
    <t>HW!43+19-15^7(2.06)[59]{47.1}1882</t>
  </si>
  <si>
    <t>{56.3-38.2}</t>
  </si>
  <si>
    <t>AL!75+24-28^12(-7.07)[38]{38.2}1683</t>
  </si>
  <si>
    <t>HW!73+28-24^11(7.07)[38]{56.3}1752</t>
  </si>
  <si>
    <t>{73.5-24.9}</t>
  </si>
  <si>
    <t>HL!17+16-31^10(-8.96)[51]{24.9}1651</t>
  </si>
  <si>
    <t>AW!20+31-16^11(8.96)[51]{73.5}2012</t>
  </si>
  <si>
    <t>{38.9-17}</t>
  </si>
  <si>
    <t>HW!126+16-11^9(1.49)[11]{38.9}1714</t>
  </si>
  <si>
    <t>AL!127+11-16^6(-1.49)[11]{17}1699</t>
  </si>
  <si>
    <t>{58.6-13.6}</t>
  </si>
  <si>
    <t>AL!76+10-18^5(-5.98)[35]{13.6}1630</t>
  </si>
  <si>
    <t>HW!74+18-10^7(5.98)[35]{58.6}1759</t>
  </si>
  <si>
    <t>{89.5-19.6}</t>
  </si>
  <si>
    <t>AL!16+12-30^7(-8.67)[40]{19.6}1575</t>
  </si>
  <si>
    <t>HW!15+30-12^12(8.67)[40]{89.5}1780</t>
  </si>
  <si>
    <t>{31.8-43.6}</t>
  </si>
  <si>
    <t>AL!25+20-23^11(-10.36)[54]{43.6}1700</t>
  </si>
  <si>
    <t>HW!28+23-20^9(10.36)[54]{31.8}1979</t>
  </si>
  <si>
    <t>{44.7-31.4}</t>
  </si>
  <si>
    <t>AL!12+14-18^9(-4.91)[43]{31.4}1664</t>
  </si>
  <si>
    <t>HW!9+18-14^9(4.91)[43]{44.7}1856</t>
  </si>
  <si>
    <t>{101.4-13.2}</t>
  </si>
  <si>
    <t>AW!98+22-13^13(-3.76)[27]{101.4}1698</t>
  </si>
  <si>
    <t>HL!97+13-22^5(3.76)[27]{13.2}1682</t>
  </si>
  <si>
    <t>{49.6-28.1}</t>
  </si>
  <si>
    <t>HW!67+20-19^11(-4.94)[56]{49.6}1712</t>
  </si>
  <si>
    <t>AL!68+19-20^9(4.94)[56]{28.1}1891</t>
  </si>
  <si>
    <t>{124-8.8}</t>
  </si>
  <si>
    <t>AL!114+7-38^5(-10.58)[56]{8.8}1708</t>
  </si>
  <si>
    <t>HW!113+38-7^10(10.58)[56]{124}1943</t>
  </si>
  <si>
    <t>{126-0}</t>
  </si>
  <si>
    <t>HL!61+6-22^5(-0.22)[21]{0}1692</t>
  </si>
  <si>
    <t>AW!64+22-6^9(0.22)[21]{126}1811</t>
  </si>
  <si>
    <t>{34.9-32}</t>
  </si>
  <si>
    <t>AL!31+18-21^11(-5.51)[40]{32}1738</t>
  </si>
  <si>
    <t>HW!29+21-18^7(5.51)[40]{34.9}1845</t>
  </si>
  <si>
    <t>{53.8-38.7}</t>
  </si>
  <si>
    <t>HL!11+22-28^12(-7.6)[55]{38.7}1691</t>
  </si>
  <si>
    <t>AW!10+28-22^11(7.6)[55]{53.8}1925</t>
  </si>
  <si>
    <t>{58.4-14.1}</t>
  </si>
  <si>
    <t>AL!79+13-22^7(-6.57)[43]{14.1}1684</t>
  </si>
  <si>
    <t>HW!78+22-13^7(6.57)[43]{58.4}1759</t>
  </si>
  <si>
    <t>{151.5-11.5}</t>
  </si>
  <si>
    <t>AL!109+6-34^3(-8.45)[61]{11.5}1688</t>
  </si>
  <si>
    <t>HW!112+34-6^10(8.45)[61]{151.5}2004</t>
  </si>
  <si>
    <t>{42.5-32.5}</t>
  </si>
  <si>
    <t>AL!3+17-20^11(-4.67)[49]{32.5}1676</t>
  </si>
  <si>
    <t>HW!2+20-17^6(4.67)[49]{42.5}1815</t>
  </si>
  <si>
    <t>[17-6]</t>
  </si>
  <si>
    <t>{105.3-11.4}</t>
  </si>
  <si>
    <t>Kala'e: second consecutive regular season loss to Ultra Megalopolis</t>
  </si>
  <si>
    <t>HW!87+33-22^17(-10.16)[76]{105.3}1776</t>
  </si>
  <si>
    <t>AL!88+22-33^6(10.16)[76]{11.4}2143</t>
  </si>
  <si>
    <t>{59.8-24}</t>
  </si>
  <si>
    <t>AL!19+14-25^9(-10.78)[59]{24}1708</t>
  </si>
  <si>
    <t>HW!18+25-14^6(10.78)[59]{59.8}1917</t>
  </si>
  <si>
    <t>{105.2-9.1}</t>
  </si>
  <si>
    <t>HL!94+6-22^5(-5.59)[60]{9.1}1759</t>
  </si>
  <si>
    <t>AW!96+22-6^9(5.59)[60]{105.2}1912</t>
  </si>
  <si>
    <t>Rusturf Derby</t>
  </si>
  <si>
    <t>{63-15.4}</t>
  </si>
  <si>
    <t>HW!23+23-19^10(-7.43)[72]{63}1705</t>
  </si>
  <si>
    <t>AL!24+19-23^6(7.43)[72]{15.4}2027</t>
  </si>
  <si>
    <t>{67.9-13.9}</t>
  </si>
  <si>
    <t>HW!89+18-14^9(-2.3)[58]{67.9}1797</t>
  </si>
  <si>
    <t>AL!90+14-18^8(2.3)[58]{13.9}1866</t>
  </si>
  <si>
    <t>{63.8-26.1}</t>
  </si>
  <si>
    <t>AL!66+13-22^7(-2.96)[50]{26.1}1720</t>
  </si>
  <si>
    <t>HW!65+22-13^9(2.96)[50]{63.8}1805</t>
  </si>
  <si>
    <t>{94.7-24}</t>
  </si>
  <si>
    <t>Resort Area: finishes 12-0 on season</t>
  </si>
  <si>
    <t>AL!42+15-31^8(-10.93)[67]{24}1681</t>
  </si>
  <si>
    <t>HW!41+31-15^10(10.93)[67]{94.7}2211</t>
  </si>
  <si>
    <t>{52.6-23.8}</t>
  </si>
  <si>
    <t>HL!85+15-19^7(2.03)[65]{23.8}1808</t>
  </si>
  <si>
    <t>AW!86+19-15^10(-2.03)[65]{52.6}1779</t>
  </si>
  <si>
    <t>{83.2-21.2}</t>
  </si>
  <si>
    <t>AL!77+15-27^8(-7.83)[74]{21.2}1837</t>
  </si>
  <si>
    <t>HW!80+27-15^8(7.83)[74]{83.2}1918</t>
  </si>
  <si>
    <t>{53.2-23.2}</t>
  </si>
  <si>
    <t>HL!62+13-18^8(0.29)[65]{23.2}1772</t>
  </si>
  <si>
    <t>AW!63+18-13^10(-0.29)[65]{53.2}1786</t>
  </si>
  <si>
    <t>{105.2-15.4}</t>
  </si>
  <si>
    <t>HL!125+15-29^6(-5.06)[81]{15.4}1813</t>
  </si>
  <si>
    <t>AW!128+29-15^13(5.06)[81]{105.2}2031</t>
  </si>
  <si>
    <t>{19.3-34.8}</t>
  </si>
  <si>
    <t>HW!30+9-8^6(2.2)[79]{19.3}1943</t>
  </si>
  <si>
    <t>AL!32+8-9^4(-2.2)[79]{34.8}1844</t>
  </si>
  <si>
    <t>{42.5-35.9}</t>
  </si>
  <si>
    <t>HL!13+15-20^11(-8.12)[84]{35.9}1845</t>
  </si>
  <si>
    <t>AW!14+20-15^7(8.12)[84]{42.5}2104</t>
  </si>
  <si>
    <t>{100.7-20.1}</t>
  </si>
  <si>
    <t>HL!49+16-26^8(2.77)[93]{20.1}1914</t>
  </si>
  <si>
    <t>AW!52+26-16^13(-2.77)[93]{100.7}1884</t>
  </si>
  <si>
    <t>{78.2-22.4}</t>
  </si>
  <si>
    <t>AL!4+16-24^8(1.47)[93]{22.4}2012</t>
  </si>
  <si>
    <t>{97.4-12.3}</t>
  </si>
  <si>
    <t>AW!58+24-14^13(-5.33)[101]{97.4}1924</t>
  </si>
  <si>
    <t>HL!59+14-24^6(5.33)[101]{12.3}2070</t>
  </si>
  <si>
    <t>{84-0}</t>
  </si>
  <si>
    <t>Hammerlocke: first reg season loss (11-1)</t>
  </si>
  <si>
    <t>AL!104+16-20^10(-0.13)[99]{0}1959</t>
  </si>
  <si>
    <t>HW!103+20-16^10(0.13)[99]{84}1866</t>
  </si>
  <si>
    <t>Viridian def. Goldenrod 2</t>
  </si>
  <si>
    <t>Ecruteak def. Violet 6</t>
  </si>
  <si>
    <t>Cerulean def. Celadon 9</t>
  </si>
  <si>
    <t>Oldale def. Dewford 2</t>
  </si>
  <si>
    <t>Mauville def. Slateport 2</t>
  </si>
  <si>
    <t>Lilycove def. Mauville 6</t>
  </si>
  <si>
    <t>Cianwood clear first</t>
  </si>
  <si>
    <t>Fuchsia def. Vermilion 12</t>
  </si>
  <si>
    <t>Fortree def. Petalburg</t>
  </si>
  <si>
    <t>Mossdeep def. Pacifidlog</t>
  </si>
  <si>
    <t>Littleroot clear first</t>
  </si>
  <si>
    <t>Veilstone DNP Pastoria</t>
  </si>
  <si>
    <t>Snowpoint def. Pastoria</t>
  </si>
  <si>
    <t>Fight Area clear first</t>
  </si>
  <si>
    <t>Oreburgh clear second</t>
  </si>
  <si>
    <t>Sunyshore DNP Hearthome</t>
  </si>
  <si>
    <t>Pewter DNP Celadon</t>
  </si>
  <si>
    <t>Jubilife def. Sandgem</t>
  </si>
  <si>
    <t>Celestic clear first</t>
  </si>
  <si>
    <t>Eterna clear second</t>
  </si>
  <si>
    <t>Canalave clear third</t>
  </si>
  <si>
    <t>Nacrene clear first</t>
  </si>
  <si>
    <t>Mistralton clear second</t>
  </si>
  <si>
    <t>Virbank clear third</t>
  </si>
  <si>
    <t>Nimbasa DNP Opulecid</t>
  </si>
  <si>
    <t>Rest clear or DNP</t>
  </si>
  <si>
    <t>Aquacorde def. Lumiose</t>
  </si>
  <si>
    <t>Coumarine clear third</t>
  </si>
  <si>
    <t>Cyllage clear first</t>
  </si>
  <si>
    <t>Snowbelle def. Dendemille</t>
  </si>
  <si>
    <t>Geosenge def. Santalune</t>
  </si>
  <si>
    <t>Kiloude DNP Ambrette</t>
  </si>
  <si>
    <t>Ambrette DNP Couriway</t>
  </si>
  <si>
    <t>Anistar def. Couriway</t>
  </si>
  <si>
    <t>Exeggutor def. Heahea</t>
  </si>
  <si>
    <t>Hau'oli DNP Poni Meadow</t>
  </si>
  <si>
    <t>rest clear</t>
  </si>
  <si>
    <t>Hokulani DNP Seafolk</t>
  </si>
  <si>
    <t>Paniola def. Konikoni</t>
  </si>
  <si>
    <t>Spikemouth def. Hammerlocke</t>
  </si>
  <si>
    <t>Hammerlocke clear</t>
  </si>
  <si>
    <t>AL!117+16-19^11(-6.33)[92]{37.5}1881</t>
  </si>
  <si>
    <t>HW!4+19-16^9(6.33)[92]{31.2}2032</t>
  </si>
  <si>
    <t>AW!118+27-15^7(11.16)[48]{50.9}2037</t>
  </si>
  <si>
    <t>HW!1+24-16^12(-1.47)[93]{78.2}1899</t>
  </si>
  <si>
    <t>AGG</t>
  </si>
  <si>
    <t>Cinnabar DNP Saffron</t>
  </si>
  <si>
    <t>Violet clear second</t>
  </si>
  <si>
    <t>Celadon clear third</t>
  </si>
  <si>
    <t>Rustboro def. Lilycove</t>
  </si>
  <si>
    <t>Petalburg DNP Sootopolis</t>
  </si>
  <si>
    <t>Sootopolis clear fourth</t>
  </si>
  <si>
    <t>Pacifidlog clear sixth</t>
  </si>
  <si>
    <t>Castelia DNP Anville</t>
  </si>
  <si>
    <t>Vaniville clear</t>
  </si>
  <si>
    <t>Iki DNP Po</t>
  </si>
  <si>
    <t>Po def. Tapu</t>
  </si>
  <si>
    <t>Wedgehurst DNP Motostoke</t>
  </si>
  <si>
    <t>Motostoke DNP Wyndon South</t>
  </si>
  <si>
    <t>Wyndon South clear</t>
  </si>
  <si>
    <t>Turffield clear</t>
  </si>
  <si>
    <t>Ballonlea def Stow</t>
  </si>
  <si>
    <t>Postwick DNP Isle of Armor</t>
  </si>
  <si>
    <t>Wyndon North DNP City of Cir</t>
  </si>
  <si>
    <t>Aqua Resort DNP Gateon</t>
  </si>
  <si>
    <t>Phenac clear</t>
  </si>
  <si>
    <t>Tilt clear</t>
  </si>
  <si>
    <t>Agate def. Dolce</t>
  </si>
  <si>
    <t>Haruba def. Pyrite</t>
  </si>
  <si>
    <t>Rest clear</t>
  </si>
  <si>
    <t>two+ - both games home, and above</t>
  </si>
  <si>
    <t>three+ - low must win both, and above</t>
  </si>
  <si>
    <t>INDIGO</t>
  </si>
  <si>
    <t>DELTA</t>
  </si>
  <si>
    <t>LILY VALLEY</t>
  </si>
  <si>
    <t>VERTRESS</t>
  </si>
  <si>
    <t>KALOSITE</t>
  </si>
  <si>
    <t>LANAKILA</t>
  </si>
  <si>
    <t>DYNAMAX</t>
  </si>
  <si>
    <t>PHOENIX</t>
  </si>
  <si>
    <t>full match</t>
  </si>
  <si>
    <t>Olivine can win in G1</t>
  </si>
  <si>
    <t>Both games at Dewford</t>
  </si>
  <si>
    <t>Dewford can win in G1</t>
  </si>
  <si>
    <t>Floaroma can win in G1</t>
  </si>
  <si>
    <t>Nacrene can win in G1</t>
  </si>
  <si>
    <t>Both games at Coumarine</t>
  </si>
  <si>
    <t>Coumarine can win in G1</t>
  </si>
  <si>
    <t>Both games at Heahea</t>
  </si>
  <si>
    <t>Heahea can win in G1</t>
  </si>
  <si>
    <t>Both games at South Lakes</t>
  </si>
  <si>
    <t>Both games at Hammerlocke</t>
  </si>
  <si>
    <t>Motostoke must win both games</t>
  </si>
  <si>
    <t>Wedgehurst must win both games</t>
  </si>
  <si>
    <t>Both games at Gateon</t>
  </si>
  <si>
    <t>Phenac must win both games</t>
  </si>
  <si>
    <t>W14</t>
  </si>
  <si>
    <t>Lumiose - 1.0150, reduced (0&gt;4)</t>
  </si>
  <si>
    <t>UTL Quarterfinal - First Leg</t>
  </si>
  <si>
    <t>MRL Quarterfinal - First Leg</t>
  </si>
  <si>
    <t>WCS Quarterfinal - First Leg</t>
  </si>
  <si>
    <t>CC QF 1</t>
  </si>
  <si>
    <t>CC QF 2</t>
  </si>
  <si>
    <t>CC SF 1</t>
  </si>
  <si>
    <t>CC SF 2</t>
  </si>
  <si>
    <t>CC Final</t>
  </si>
  <si>
    <t>UTL Quarterfinal - Second Leg</t>
  </si>
  <si>
    <t>MRL Quarterfinal - Second Leg</t>
  </si>
  <si>
    <t>WCS Quarterfinal - Second Leg</t>
  </si>
  <si>
    <t>Conference Championship</t>
  </si>
  <si>
    <t>Quarterfinal - First Leg</t>
  </si>
  <si>
    <t>Quarterfinal - Second Leg</t>
  </si>
  <si>
    <t>UTL Semifinal - First Leg</t>
  </si>
  <si>
    <t>MRL Semifinal - First Leg</t>
  </si>
  <si>
    <t>WCS Semifinal - First Leg</t>
  </si>
  <si>
    <t>Semifinal - First Leg</t>
  </si>
  <si>
    <t>UTL Semifinal - Second Leg</t>
  </si>
  <si>
    <t>MRL Semifinal - Second Leg</t>
  </si>
  <si>
    <t>WCS Semifinal - Second Leg</t>
  </si>
  <si>
    <t>Semifinal - Second Leg</t>
  </si>
  <si>
    <t>UTL Championship - First Leg</t>
  </si>
  <si>
    <t>MRL Championship - First Leg</t>
  </si>
  <si>
    <t>WCS Championship - First Leg</t>
  </si>
  <si>
    <t>UTL Championship - Second Leg</t>
  </si>
  <si>
    <t>MRL Championship - Second Leg</t>
  </si>
  <si>
    <t>WCS Championship - Second Leg</t>
  </si>
  <si>
    <t>Round of 16 - First Leg</t>
  </si>
  <si>
    <t>Round of 16 - Second Leg</t>
  </si>
  <si>
    <t>World Championship - Game One</t>
  </si>
  <si>
    <t>World Championship - Game Two</t>
  </si>
  <si>
    <t>D63 7/13</t>
  </si>
  <si>
    <t>{38.2-34}</t>
  </si>
  <si>
    <t>1.4x</t>
  </si>
  <si>
    <t>1.2x</t>
  </si>
  <si>
    <t>HW!23+15-14^6(-0.01)[88]{38.2}1907</t>
  </si>
  <si>
    <t>AL!49+14-15^8(0.01)[88]{34}2004</t>
  </si>
  <si>
    <t>{61.2-29.6}</t>
  </si>
  <si>
    <t>HW!125+24-19^15(-4.15)[91]{61.2}1928</t>
  </si>
  <si>
    <t>AL!108+19-24^6(4.15)[91]{29.6}2007</t>
  </si>
  <si>
    <t>{106.7-5.7}</t>
  </si>
  <si>
    <t>AW!94+18-5^12(-1.61)[87]{106.7}1931</t>
  </si>
  <si>
    <t>HL!38+5-18^2(1.61)[87]{5.7}1881</t>
  </si>
  <si>
    <t>{88.2-15}</t>
  </si>
  <si>
    <t>AW!121+28-13^11(4.16)[87]{88.2}2142</t>
  </si>
  <si>
    <t>HL!48+13-28^7(-4.16)[87]{15}1875</t>
  </si>
  <si>
    <t>{73.6-19.7}</t>
  </si>
  <si>
    <t>HW!72+22-13^12(-2.24)[99]{73.6}2045</t>
  </si>
  <si>
    <t>AL!17+13-22^5(2.24)[99]{19.7}2228</t>
  </si>
  <si>
    <t>{71-20.1}</t>
  </si>
  <si>
    <t>AW!1+19-11^10(1.59)[94]{71}2184</t>
  </si>
  <si>
    <t>HL!56+11-19^8(-1.59)[94]{20.1}1994</t>
  </si>
  <si>
    <t>{67.7-47.6}</t>
  </si>
  <si>
    <r>
      <rPr>
        <b/>
        <sz val="11"/>
        <color theme="1"/>
        <rFont val="Calibri"/>
        <family val="2"/>
        <scheme val="minor"/>
      </rPr>
      <t>2OT</t>
    </r>
    <r>
      <rPr>
        <sz val="11"/>
        <color theme="1"/>
        <rFont val="Calibri"/>
        <family val="2"/>
        <scheme val="minor"/>
      </rPr>
      <t xml:space="preserve"> - 22[10-8], 24[11-10], 100 game rating, Castelia: GT 4+1! @ 63:40</t>
    </r>
  </si>
  <si>
    <t>HW!58+27-24^12(1.63)[102]{67.7}2055</t>
  </si>
  <si>
    <t>AL!107+24-27^10(-1.63)[102]{47.6}2052</t>
  </si>
  <si>
    <t>{80.7-27.5}</t>
  </si>
  <si>
    <t>HL!87+16-22^7(2.04)[98]{27.5}1986</t>
  </si>
  <si>
    <t>AW!109+22-16^15(-2.04)[98]{80.7}2161</t>
  </si>
  <si>
    <t>{75.4-19.5}</t>
  </si>
  <si>
    <t>AW!117+23-15^8(1.17)[97]{75.4}2229</t>
  </si>
  <si>
    <t>HL!42+15-23^9(-1.17)[97]{19.5}2019</t>
  </si>
  <si>
    <t>{112.1-12.6}</t>
  </si>
  <si>
    <t>HW!25+26-9^8(9.19)[92]{112.1}2116</t>
  </si>
  <si>
    <t>AL!13+9-26^5(-9.19)[92]{12.6}1967</t>
  </si>
  <si>
    <t>{89.1-19}</t>
  </si>
  <si>
    <t>AL!56+11-20^6(-2.48)[98]{19}2128</t>
  </si>
  <si>
    <t>HW!48+20-11^9(2.48)[98]{89.1}2198</t>
  </si>
  <si>
    <t>{72.7-35.5}</t>
  </si>
  <si>
    <t>AW!12+27-19^13(6.46)[88]{72.7}2236</t>
  </si>
  <si>
    <t>HL!72+19-27^9(-6.46)[88]{35.5}1848</t>
  </si>
  <si>
    <t>{61.9-29.6}</t>
  </si>
  <si>
    <t>MIDWEEK FIFTEEN</t>
  </si>
  <si>
    <t>Lumiose - 1.0121, Resort - 1.0029, reduced (0&gt;4)</t>
  </si>
  <si>
    <t>AW!16+19-15^9(0.89)[83]{61.9}2008</t>
  </si>
  <si>
    <t>HL!1+15-19^8(-0.89)[83]{29.6}1766</t>
  </si>
  <si>
    <t>{113.4-0}</t>
  </si>
  <si>
    <t>AW!3+24-9^11(0.92)[81]{113.4}1926</t>
  </si>
  <si>
    <t>HL!4+9-24^6(-0.92)[81]{0}1788</t>
  </si>
  <si>
    <t>{30.4-30.2}</t>
  </si>
  <si>
    <t>Olivine advances 24-9 (by rule)</t>
  </si>
  <si>
    <t>AW!30+12-10^5(1.86)[81]{30.4}2020</t>
  </si>
  <si>
    <t>HL!23+10-12^8(-1.86)[81]{30.2}1828</t>
  </si>
  <si>
    <t>{57.4-38.2}</t>
  </si>
  <si>
    <t>Dewford advances 29-23 (by rule)</t>
  </si>
  <si>
    <t>HW!31+29-23^9(10.73)[77]{57.4}2052</t>
  </si>
  <si>
    <t>AL!17+23-29^13(-10.73)[77]{38.2}1838</t>
  </si>
  <si>
    <t>{77-16.3}</t>
  </si>
  <si>
    <t>HL!44+15-25^5(3.28)[78]{16.3}1812</t>
  </si>
  <si>
    <t>AW!40+25-15^12(-3.28)[78]{77}1909</t>
  </si>
  <si>
    <t>{56.4-32.4}</t>
  </si>
  <si>
    <t>AW!47+21-15^9(2.2)[77]{56.4}1949</t>
  </si>
  <si>
    <t>HL!38+15-21^8(-2.2)[77]{32.4}1760</t>
  </si>
  <si>
    <t>{100.6-19}</t>
  </si>
  <si>
    <t>HW!52+31-14^12(8.12)[89]{100.6}2204</t>
  </si>
  <si>
    <t>AL!56+14-31^6(-8.12)[89]{19}1908</t>
  </si>
  <si>
    <t>{34.5-37.6}</t>
  </si>
  <si>
    <t>AW!62+20-19^10(1.58)[87]{34.5}1941</t>
  </si>
  <si>
    <t>HL!59+19-20^12(-1.58)[87]{37.6}1769</t>
  </si>
  <si>
    <t>{34.7-21.2}</t>
  </si>
  <si>
    <t>AW!76+15-14^10(-2.17)[72]{34.7}1827</t>
  </si>
  <si>
    <t>HL!66+14-15^7(2.17)[72]{21.2}1737</t>
  </si>
  <si>
    <t>[10-14]</t>
  </si>
  <si>
    <t>{50.1-59.2}</t>
  </si>
  <si>
    <t>AL!70+25-27^14(-8.37)[76]{59.2}1744</t>
  </si>
  <si>
    <t>HW!75+27-25^10(8.37)[76]{50.1}1915</t>
  </si>
  <si>
    <t>{53.5-20.2}</t>
  </si>
  <si>
    <t>HL!85+19-22^7(3.53)[79]{20.2}1861</t>
  </si>
  <si>
    <t>AW!82+22-19^9(-3.53)[79]{53.5}1810</t>
  </si>
  <si>
    <t>Three consecutive kickoff scores to end</t>
  </si>
  <si>
    <t>HL!86+15-28^5(5.32)[80]{0}1845</t>
  </si>
  <si>
    <t>AW!94+28-15^10(-5.32)[80]{108}1844</t>
  </si>
  <si>
    <t>{100.5-14.2}</t>
  </si>
  <si>
    <t>HW!108+34-14^9(10.14)[85]{100.5}2067</t>
  </si>
  <si>
    <t>AL!107+14-34^8(-10.14)[85]{14.2}1916</t>
  </si>
  <si>
    <r>
      <rPr>
        <b/>
        <sz val="11"/>
        <color theme="1"/>
        <rFont val="Calibri"/>
        <family val="2"/>
        <scheme val="minor"/>
      </rPr>
      <t>OT</t>
    </r>
    <r>
      <rPr>
        <sz val="11"/>
        <color theme="1"/>
        <rFont val="Calibri"/>
        <family val="2"/>
        <scheme val="minor"/>
      </rPr>
      <t xml:space="preserve"> - 17[9-11], Nacrene advances 20-19 (by rule)</t>
    </r>
  </si>
  <si>
    <t>Floaroma advances 21-15 (by rule)</t>
  </si>
  <si>
    <t>Coumarine advances 27-25 (by rule)</t>
  </si>
  <si>
    <t>South Lakes advances 34-14 (by rule)</t>
  </si>
  <si>
    <t>{33.8-42.9}</t>
  </si>
  <si>
    <t>HW!111+21-20^6(6.63)[79]{33.8}1964</t>
  </si>
  <si>
    <t>AL!103+20-21^11(-6.63)[79]{42.9}1723</t>
  </si>
  <si>
    <t>Boyleland can win in G1</t>
  </si>
  <si>
    <t>{101.8-20.1}</t>
  </si>
  <si>
    <t>Hammerlocke advances 21-20 (by rule)</t>
  </si>
  <si>
    <t>HW!121+23-10^9(3.54)[82]{101.8}1909</t>
  </si>
  <si>
    <t>AL!124+10-23^5(-3.54)[82]{20.1}1858</t>
  </si>
  <si>
    <t>{76.5-35.5}</t>
  </si>
  <si>
    <t>Gateon advances 31-19 (by rule)</t>
  </si>
  <si>
    <t>HW!115+31-19^10(7.99)[81]{76.5}1954</t>
  </si>
  <si>
    <t>AL!114+19-31^10(-7.99)[81]{35.5}1817</t>
  </si>
  <si>
    <t>Hulbury can win in G1</t>
  </si>
  <si>
    <t>Anville can win in G1</t>
  </si>
  <si>
    <t>Solaceon can win in G1</t>
  </si>
  <si>
    <t>Saffron can win in G1</t>
  </si>
  <si>
    <t>W15</t>
  </si>
  <si>
    <t>WEEK FIFTEEN</t>
  </si>
  <si>
    <t>Lumiose - 1.0134, Resort - 1.0054, reduced (0&gt;4)</t>
  </si>
  <si>
    <t>{80.1-26.4}</t>
  </si>
  <si>
    <t>D64 7/14</t>
  </si>
  <si>
    <t>Solaceon Town advances 52-25</t>
  </si>
  <si>
    <t>HW!121+24-12^5(12.4)[82]{80.1}2134</t>
  </si>
  <si>
    <t>AL!48+12-24^9(-12.4)[82]{26.4}1852</t>
  </si>
  <si>
    <t>{100.2-12.5}</t>
  </si>
  <si>
    <t>Floaroma City advances 44-17</t>
  </si>
  <si>
    <t>HW!94+26-12^12(5.56)[84]{100.2}1963</t>
  </si>
  <si>
    <t>AL!38+12-26^6(-5.56)[84]{12.5}1831</t>
  </si>
  <si>
    <t>{64-19.2}</t>
  </si>
  <si>
    <t>Aqua Resort advances 43-38</t>
  </si>
  <si>
    <t>HW!108+24-14^7(13.11)[80]{64}2020</t>
  </si>
  <si>
    <t>AL!125+14-24^7(-13.11)[80]{19.2}1903</t>
  </si>
  <si>
    <t>{95.5-16}</t>
  </si>
  <si>
    <t>Anville Town advances 38-26</t>
  </si>
  <si>
    <t>AW!23+23-12^10(-3.52)[91]{95.5}1943</t>
  </si>
  <si>
    <t>HL!49+12-23^6(3.52)[91]{16}1984</t>
  </si>
  <si>
    <t>{42.5-29.4}</t>
  </si>
  <si>
    <t>Kala'e Bay advances 42-35</t>
  </si>
  <si>
    <t>HW!109+20-19^10(2.41)[95]{42.5}2169</t>
  </si>
  <si>
    <t>AL!87+19-20^8(-2.41)[95]{29.4}1978</t>
  </si>
  <si>
    <t>{32.8-45.5}</t>
  </si>
  <si>
    <t>South Lakes advances 43-38</t>
  </si>
  <si>
    <t>AW!58+16-14^8(-1.98)[99]{32.8}2090</t>
  </si>
  <si>
    <t>HL!107+14-16^6(1.98)[99]{45.5}2029</t>
  </si>
  <si>
    <t>{69.4-23.4}</t>
  </si>
  <si>
    <t>HW!1+24-16^8(6.99)[90]{69.4}2212</t>
  </si>
  <si>
    <t>AL!56+16-24^9(-6.99)[90]{23.4}2000</t>
  </si>
  <si>
    <t>{77.6-28.6}</t>
  </si>
  <si>
    <t>Dewford Town advances 35-34</t>
  </si>
  <si>
    <t>HW!17+21-13^7(7.44)[94]{77.6}2245</t>
  </si>
  <si>
    <t>AL!72+13-21^8(-7.44)[94]{28.6}2043</t>
  </si>
  <si>
    <t>{161.5-7.3}</t>
  </si>
  <si>
    <t>HW!12+38-6^10(17.02)[79]{161.5}2249</t>
  </si>
  <si>
    <t>AL!72+6-38^3(-17.02)[79]{7.3}1844</t>
  </si>
  <si>
    <t>Underperformance (16/17), Lumiose City advances 65-25</t>
  </si>
  <si>
    <t>{90.3-13.3}</t>
  </si>
  <si>
    <t>AL!48+22-22^11(-3.56)[102]{13.3}2190</t>
  </si>
  <si>
    <t>HW!56+22-22^11(3.56)[102]{90.3}2156</t>
  </si>
  <si>
    <t>{85.7-17.7}</t>
  </si>
  <si>
    <t>Cinnabar Island advances 51-25</t>
  </si>
  <si>
    <t>AW!25+25-16^11(1.87)[96]{85.7}2136</t>
  </si>
  <si>
    <t>HL!13+16-25^9(-1.87)[96]{17.7}1947</t>
  </si>
  <si>
    <t>{74-14.4}</t>
  </si>
  <si>
    <t>Resort Area advances 42-39, 100 game rating</t>
  </si>
  <si>
    <t>AW!42+24-19^13(-7.8)[103]{74}2055</t>
  </si>
  <si>
    <t>HL!117+19-24^6(7.8)[103]{14.4}2193</t>
  </si>
  <si>
    <t>MIDWEEK SIXTEEN</t>
  </si>
  <si>
    <t>Lumiose - 1.0288, reduced (0&gt;8)</t>
  </si>
  <si>
    <t>Cinnabar - S3 Champion</t>
  </si>
  <si>
    <t>{86.4-0}</t>
  </si>
  <si>
    <t>Vientown advances 36-28</t>
  </si>
  <si>
    <t>HW!124+18-13^9(0.24)[83]{86.4}1870</t>
  </si>
  <si>
    <t>AL!121+13-18^8(-0.24)[83]{0}1891</t>
  </si>
  <si>
    <t>Both games at Fall City</t>
  </si>
  <si>
    <t>Vientown must win both games</t>
  </si>
  <si>
    <t>{57.1-15.4}</t>
  </si>
  <si>
    <t>Iki Town advances 41-24</t>
  </si>
  <si>
    <t>AW!94+13-9^8(-3.68)[80]{57.1}1869</t>
  </si>
  <si>
    <t>HL!86+9-13^3(3.68)[80]{15.4}1806</t>
  </si>
  <si>
    <t>Both games at Exeggutor</t>
  </si>
  <si>
    <t>Exeggutor can win in G1</t>
  </si>
  <si>
    <t>{114-3.5}</t>
  </si>
  <si>
    <t>Hau'oli City advances 46-29</t>
  </si>
  <si>
    <t>AL!85+10-24^4(-1.31)[81]{3.5}1839</t>
  </si>
  <si>
    <t>HW!82+24-10^12(1.31)[81]{114}1832</t>
  </si>
  <si>
    <t>Both games at Kala'e</t>
  </si>
  <si>
    <t>Kala'e can win in G1</t>
  </si>
  <si>
    <t>Both games at Aquacorde</t>
  </si>
  <si>
    <t>Aquacorde can win in G1</t>
  </si>
  <si>
    <t>{61.1-19.4}</t>
  </si>
  <si>
    <t>Cyllage City advances 37-28</t>
  </si>
  <si>
    <t>HW!76+22-14^12(4.13)[73]{61.1}1839</t>
  </si>
  <si>
    <t>AL!66+14-22^9(-4.13)[73]{19.4}1725</t>
  </si>
  <si>
    <t>{71-20.4}</t>
  </si>
  <si>
    <t>Virbank City advances 51-27</t>
  </si>
  <si>
    <t>AW!52+20-13^8(2.22)[95]{71}2202</t>
  </si>
  <si>
    <t>HL!56+13-20^8(-2.22)[95]{20.4}1896</t>
  </si>
  <si>
    <t>Castelia can win G1</t>
  </si>
  <si>
    <r>
      <rPr>
        <b/>
        <sz val="11"/>
        <color theme="1"/>
        <rFont val="Calibri"/>
        <family val="2"/>
        <scheme val="minor"/>
      </rPr>
      <t>AggOT</t>
    </r>
    <r>
      <rPr>
        <sz val="11"/>
        <color theme="1"/>
        <rFont val="Calibri"/>
        <family val="2"/>
        <scheme val="minor"/>
      </rPr>
      <t xml:space="preserve"> - 32[15-16], 100 rating*, top-5 meeting, Virbank advances 42-33[5-1]</t>
    </r>
  </si>
  <si>
    <t>{48.4-30.6}</t>
  </si>
  <si>
    <r>
      <rPr>
        <b/>
        <sz val="11"/>
        <color theme="1"/>
        <rFont val="Calibri"/>
        <family val="2"/>
        <scheme val="minor"/>
      </rPr>
      <t>OT</t>
    </r>
    <r>
      <rPr>
        <sz val="11"/>
        <color theme="1"/>
        <rFont val="Calibri"/>
        <family val="2"/>
        <scheme val="minor"/>
      </rPr>
      <t xml:space="preserve"> - 20[10-10], Veilstone advances 54-35</t>
    </r>
  </si>
  <si>
    <t>HW!40+29-20^14(3.21)[81]{48.4}1920</t>
  </si>
  <si>
    <t>AL!44+20-29^10(-3.21)[81]{30.6}1801</t>
  </si>
  <si>
    <t>Both games at Resort Area</t>
  </si>
  <si>
    <t>Veilstone must win both games</t>
  </si>
  <si>
    <t>{22.1-43}</t>
  </si>
  <si>
    <t>Rustboro City advances 26-23</t>
  </si>
  <si>
    <t>HW!30+14-13^5(5.48)[77]{22.1}1991</t>
  </si>
  <si>
    <t>AL!23+13-14^7(-5.48)[77]{43}1821</t>
  </si>
  <si>
    <t>Both games at Ever Grande</t>
  </si>
  <si>
    <t>{108-16.2}</t>
  </si>
  <si>
    <t>Cianwood City advances 42-24</t>
  </si>
  <si>
    <t>HW!16+23-9^11(4.56)[80]{108}2007</t>
  </si>
  <si>
    <t>AL!1+9-23^8(-4.56)[80]{16.2}1759</t>
  </si>
  <si>
    <t>Both games at Cinnabar</t>
  </si>
  <si>
    <t>Cinnabar can win G1</t>
  </si>
  <si>
    <t>W16</t>
  </si>
  <si>
    <t>WEEK SIXTEEN</t>
  </si>
  <si>
    <t>Lumiose - 1.0289, reduced (0&gt;8)</t>
  </si>
  <si>
    <t>top remaining seed</t>
  </si>
  <si>
    <t>Runner-up</t>
  </si>
  <si>
    <t>Semifinalists</t>
  </si>
  <si>
    <t>top semifinalist</t>
  </si>
  <si>
    <t>D65 7/18</t>
  </si>
  <si>
    <t>{116.3-22.2}</t>
  </si>
  <si>
    <t>HW!49+43-15^15(9.07)[87]{116.3}2039</t>
  </si>
  <si>
    <t>AL!125+15-43^8(-9.07)[87]{22.2}1924</t>
  </si>
  <si>
    <t>{78.2-31.2}</t>
  </si>
  <si>
    <t>AW!38+28-17^12(2.16)[92]{78.2}2172</t>
  </si>
  <si>
    <t>HL!48+17-28^8(-2.16)[92]{31.2}1947</t>
  </si>
  <si>
    <t>{85.6-27}</t>
  </si>
  <si>
    <t>HW!17+26-15^11(5.08)[93]{85.6}2212</t>
  </si>
  <si>
    <t>AL!56+15-26^9(-5.08)[93]{27}2033</t>
  </si>
  <si>
    <t>{79.9-14.5}</t>
  </si>
  <si>
    <t>HW!87+20-10^9(4.24)[94]{79.9}2114</t>
  </si>
  <si>
    <t>AL!107+10-20^4(-4.24)[94]{14.5}2145</t>
  </si>
  <si>
    <t>AW!13+22-20^12(-2.69)[105]{62.1}2215</t>
  </si>
  <si>
    <t>HL!42+20-22^8(2.69)[105]{16.4}2114</t>
  </si>
  <si>
    <t>{62.1-16.4}</t>
  </si>
  <si>
    <r>
      <rPr>
        <b/>
        <sz val="11"/>
        <color theme="1"/>
        <rFont val="Calibri"/>
        <family val="2"/>
        <scheme val="minor"/>
      </rPr>
      <t>OT</t>
    </r>
    <r>
      <rPr>
        <sz val="11"/>
        <color theme="1"/>
        <rFont val="Calibri"/>
        <family val="2"/>
        <scheme val="minor"/>
      </rPr>
      <t xml:space="preserve"> - 18[10-7], 100 game rating, highest this season, fourth meeting</t>
    </r>
  </si>
  <si>
    <t>{101.7-21.6}</t>
  </si>
  <si>
    <t>HW!56+23-11^8(7.41)[96]{101.7}2264</t>
  </si>
  <si>
    <t>AL!72+11-23^6(-7.41)[96]{21.6}2197</t>
  </si>
  <si>
    <t>{72.1-37.4}</t>
  </si>
  <si>
    <t>HW!1+24-18^6(10.28)[87]{72.1}2124</t>
  </si>
  <si>
    <t>AL!13+18-24^11(-10.28)[87]{37.4}1997</t>
  </si>
  <si>
    <t>{50.6-21.8}</t>
  </si>
  <si>
    <t>AW!4+18-13^8(-1.75)[88]{50.6}1952</t>
  </si>
  <si>
    <t>HL!11+13-18^7(1.75)[88]{21.8}1899</t>
  </si>
  <si>
    <t>{50.6-19.5}</t>
  </si>
  <si>
    <t>AW!25+19-17^12(-3.7)[93]{50.6}2014</t>
  </si>
  <si>
    <t>HL!23+17-19^8(3.7)[93]{19.5}1924</t>
  </si>
  <si>
    <t>Cinnabar Island advances 24-18 (by rule)</t>
  </si>
  <si>
    <t>Saffron City advances 18-13 (by rule)</t>
  </si>
  <si>
    <t>{74.4-24.6}</t>
  </si>
  <si>
    <t>HW!19+19-11^8(3.75)[93]{74.4}2043</t>
  </si>
  <si>
    <t>AL!17+11-19^7(-3.75)[93]{24.6}1907</t>
  </si>
  <si>
    <t>[3-6]</t>
  </si>
  <si>
    <t>{31.9-46.1}</t>
  </si>
  <si>
    <t>HW!44+13-12^3(13.9)[85]{31.9}2219</t>
  </si>
  <si>
    <t>AL!42+12-13^6(-13.9)[85]{46.1}1916</t>
  </si>
  <si>
    <t>Underperformance (6/14), Resort Area advances 13-12 (by rule)</t>
  </si>
  <si>
    <t>{100.1-18.4}</t>
  </si>
  <si>
    <t>second match this week (UTL)</t>
  </si>
  <si>
    <t>{46.4-22}</t>
  </si>
  <si>
    <t>Castelia: GW 2+1 @ 58:90, Castelia advances 22-21 (by rule)</t>
  </si>
  <si>
    <t>HW!48+23-14^11(-2.36)[98]{100.1}1978</t>
  </si>
  <si>
    <t>AL!38+14-23^7(2.36)[98]{18.4}2141</t>
  </si>
  <si>
    <t>AW!56+22-21^12(-3.54)[103]{46.4}2060</t>
  </si>
  <si>
    <t>HL!58+21-22^7(3.54)[103]{22}2166</t>
  </si>
  <si>
    <t>{36-26.6}</t>
  </si>
  <si>
    <t>HW!49+16-14^6(4.31)[91]{36}1954</t>
  </si>
  <si>
    <t>AL!59+14-16^7(-4.31)[91]{26.6}1911</t>
  </si>
  <si>
    <t>{74.5-29.4}</t>
  </si>
  <si>
    <t>Aquacorde advances 34-25 (by rule)</t>
  </si>
  <si>
    <t>HW!66+34-25^9(12.79)[81]{74.5}1930</t>
  </si>
  <si>
    <t>AL!77+25-34^11(-12.79)[81]{29.4}1827</t>
  </si>
  <si>
    <t>{56.3-43.7}</t>
  </si>
  <si>
    <t>100 game rating, Coumarine: scored last 9+1 points</t>
  </si>
  <si>
    <t>HW!72+22-20^9(-2.56)[100]{56.3}1946</t>
  </si>
  <si>
    <t>AL!70+20-22^8(2.56)[100]{43.7}2233</t>
  </si>
  <si>
    <t>{101.3-16.3}</t>
  </si>
  <si>
    <t>HW!85+24-12^8(8.02)[85]{101.3}2150</t>
  </si>
  <si>
    <t>AL!87+12-24^7(-8.02)[85]{16.3}1827</t>
  </si>
  <si>
    <t>{61.3-20.9}</t>
  </si>
  <si>
    <t>HW!86+22-11^8(3.24)[76]{61.3}1799</t>
  </si>
  <si>
    <t>AL!81+11-22^4(-3.24)[76]{20.9}1845</t>
  </si>
  <si>
    <t>Kala'e Bay advances 24-12 (by rule)</t>
  </si>
  <si>
    <t>Exeggutor Island advances 22-11 (by rule)</t>
  </si>
  <si>
    <t>{104.8-21.2}</t>
  </si>
  <si>
    <t>HW!109+30-17^8(5.11)[98]{104.8}2125</t>
  </si>
  <si>
    <t>AL!107+17-30^10(-5.11)[98]{21.2}1967</t>
  </si>
  <si>
    <t>{111.2-8}</t>
  </si>
  <si>
    <t>AW!103+26-10^11(-1.28)[96]{111.2}1906</t>
  </si>
  <si>
    <t>HL!104+10-26^6(1.28)[96]{8}1924</t>
  </si>
  <si>
    <t>{64.7-33.7}</t>
  </si>
  <si>
    <t>HW!124+29-19^10(6.67)[93]{64.7}2064</t>
  </si>
  <si>
    <t>AL!117+19-29^9(-6.67)[93]{33.7}1882</t>
  </si>
  <si>
    <t>Fall City advances 29-19 (by rule)</t>
  </si>
  <si>
    <t>{81.1-20.4}</t>
  </si>
  <si>
    <t>AW!114+29-17^12(-1.05)[101]{81.1}2065</t>
  </si>
  <si>
    <t>HL!125+17-29^8(1.05)[101]{20.4}1928</t>
  </si>
  <si>
    <t>WEEK SEVENTEEN</t>
  </si>
  <si>
    <t>W17</t>
  </si>
  <si>
    <t>Lumiose - 1.0346, Resort - 1.0076, reduced (0&gt;10)</t>
  </si>
  <si>
    <t>D66 7/21</t>
  </si>
  <si>
    <t>{58.4-23.1}</t>
  </si>
  <si>
    <t>Aqua Resort advances 60-33</t>
  </si>
  <si>
    <t>HW!125+18-17^10(-1.9)[94]{58.4}1934</t>
  </si>
  <si>
    <t>AL!49+17-18^7(1.9)[94]{23.1}2042</t>
  </si>
  <si>
    <t>{43.7-38.2}</t>
  </si>
  <si>
    <t>Solaceon Town advances 53-37</t>
  </si>
  <si>
    <t>HW!38+25-20^8(9.06)[89]{43.7}2150</t>
  </si>
  <si>
    <t>AL!48+20-25^11(-9.06)[89]{38.2}1969</t>
  </si>
  <si>
    <t>{85.5-13.6}</t>
  </si>
  <si>
    <t>Virbank City advances 46-28</t>
  </si>
  <si>
    <t>AW!17+20-13^8(0.49)[97]{85.5}2185</t>
  </si>
  <si>
    <t>HL!56+13-20^8(-0.49)[97]{13.6}2024</t>
  </si>
  <si>
    <t>p</t>
  </si>
  <si>
    <t>{35.4-28.5}</t>
  </si>
  <si>
    <t>South Lakes advances 34-25</t>
  </si>
  <si>
    <t>HW!107+15-14^7(1.23)[97]{35.4}2164</t>
  </si>
  <si>
    <t>AL!87+14-15^5(-1.23)[97]{28.5}2111</t>
  </si>
  <si>
    <t>{59-53.5}</t>
  </si>
  <si>
    <t>100 game rating, Lumiose City advances 43-30</t>
  </si>
  <si>
    <t>{87.1-20.5}</t>
  </si>
  <si>
    <t>AW!56+20-19^10(-0.09)[100]{59}2255</t>
  </si>
  <si>
    <t>HL!72+19-20^10(0.09)[100]{53.5}2163</t>
  </si>
  <si>
    <t>AW!42+21-13^12(-4.04)[103]{87.1}2158</t>
  </si>
  <si>
    <t>HL!13+13-21^4(4.04)[103]{20.5}2185</t>
  </si>
  <si>
    <t>100 game rating, Cinnabar Island advances 41-35, fifth meeting (2-3)</t>
  </si>
  <si>
    <t>{107.1-20.7}</t>
  </si>
  <si>
    <t>Aqua Resort advances 52-28</t>
  </si>
  <si>
    <t>HW!114+23-11^10(4.91)[94]{107.1}2053</t>
  </si>
  <si>
    <t>AL!125+11-23^7(-4.91)[94]{20.7}1917</t>
  </si>
  <si>
    <t>Spikemuth advances 49-21</t>
  </si>
  <si>
    <t>HW!103+23-11^9(5.7)[88]{86.9}1925</t>
  </si>
  <si>
    <t>AL!104+11-23^6(-5.7)[88]{24}1905</t>
  </si>
  <si>
    <t>{45.6-18.4}</t>
  </si>
  <si>
    <t>South Lakes advances 46-31</t>
  </si>
  <si>
    <t>AW!109+16-14^9(0.17)[97]{45.6}2128</t>
  </si>
  <si>
    <t>HL!107+14-16^6(-0.17)[97]{18.4}1950</t>
  </si>
  <si>
    <t>{48.1-22.2}</t>
  </si>
  <si>
    <t>Lumiose City advances 44-38</t>
  </si>
  <si>
    <t>HW!70+24-16^9(8.75)[93]{48.1}2259</t>
  </si>
  <si>
    <t>AL!72+16-24^6(-8.75)[93]{22.2}1942</t>
  </si>
  <si>
    <t>{50.7-19.1}</t>
  </si>
  <si>
    <t>Anville Town advances 30-28</t>
  </si>
  <si>
    <t>HW!59+16-12^11(1.34)[91]{50.7}1950</t>
  </si>
  <si>
    <t>AL!49+12-16^8(-1.34)[91]{19.1}1938</t>
  </si>
  <si>
    <t>{80.3-0}</t>
  </si>
  <si>
    <r>
      <rPr>
        <b/>
        <sz val="11"/>
        <color theme="1"/>
        <rFont val="Calibri"/>
        <family val="2"/>
        <scheme val="minor"/>
      </rPr>
      <t>OT</t>
    </r>
    <r>
      <rPr>
        <sz val="11"/>
        <color theme="1"/>
        <rFont val="Calibri"/>
        <family val="2"/>
        <scheme val="minor"/>
      </rPr>
      <t xml:space="preserve"> - 24[12-6], 100 game rating, Floaroma City advances 49-39</t>
    </r>
  </si>
  <si>
    <t>AW!48+26-25^13(-8.36)[105]{80.3}2000</t>
  </si>
  <si>
    <t>HL!38+25-26^7(8.36)[105]{0}2119</t>
  </si>
  <si>
    <t>{31.4-20.3}</t>
  </si>
  <si>
    <t>Dewford Town advances 32-20</t>
  </si>
  <si>
    <t>AW!19+13-9^7(-1.29)[95]{31.4}2044</t>
  </si>
  <si>
    <t>HL!17+9-13^7(1.29)[95]{20.3}1887</t>
  </si>
  <si>
    <t>{58.5-38.6}</t>
  </si>
  <si>
    <t>Rustboro must win both games</t>
  </si>
  <si>
    <t>Ever Grande City advances 37-38 (by rule), Rustboro: one space short</t>
  </si>
  <si>
    <t>HW!23+20-19^8(3)[89]{58.5}1942</t>
  </si>
  <si>
    <t>AL!25+19-20^10(-3)[89]{38.6}1996</t>
  </si>
  <si>
    <t>WEEK EIGHTEEN</t>
  </si>
  <si>
    <t>W18</t>
  </si>
  <si>
    <t>Lumiose - 1.0431, reduced (0&gt;12)</t>
  </si>
  <si>
    <t>{68.5-19.6}</t>
  </si>
  <si>
    <t>HW!125+22-12^10(3.77)[96]{68.5}2134</t>
  </si>
  <si>
    <t>AL!48+12-22^8(-3.77)[96]{19.6}2038</t>
  </si>
  <si>
    <t>{59.8-15.9}</t>
  </si>
  <si>
    <t>HW!56+16-10^7(2.86)[97]{59.8}2147</t>
  </si>
  <si>
    <t>AL!107+10-16^6(-2.86)[97]{15.9}2144</t>
  </si>
  <si>
    <t>{38.7-21.3}</t>
  </si>
  <si>
    <t>HW!13+15-11^6(5.49)[98]{38.7}2269</t>
  </si>
  <si>
    <t>AL!72+11-15^6(-5.49)[98]{21.3}2148</t>
  </si>
  <si>
    <t>Delta Conference Championship</t>
  </si>
  <si>
    <t>Lanakila Conference Championship</t>
  </si>
  <si>
    <t>Lily Valley Conference Championship</t>
  </si>
  <si>
    <t>Vertress Conference Championship</t>
  </si>
  <si>
    <t>Dynamax Conference Championship</t>
  </si>
  <si>
    <t>Phoenix Conference Championship</t>
  </si>
  <si>
    <t>Kalosite Conference Championship</t>
  </si>
  <si>
    <t>Indigo Conference Championship</t>
  </si>
  <si>
    <t>{50.8-20.6}</t>
  </si>
  <si>
    <t>AW!25+17-14^9(-1.1)[93]{50.8}2064</t>
  </si>
  <si>
    <t>HL!17+14-17^6(1.1)[93]{20.6}1922</t>
  </si>
  <si>
    <t>{96.2-24.2}</t>
  </si>
  <si>
    <t>HW!81+22-9^9(7.48)[85]{96.2}2168</t>
  </si>
  <si>
    <t>AL!87+9-22^7(-7.48)[85]{24.2}1795</t>
  </si>
  <si>
    <t>{188.5-7.5}</t>
  </si>
  <si>
    <t>HW!38+31-4^10(10.5)[91]{188.5}2196</t>
  </si>
  <si>
    <t>AL!42+4-31^3(-10.5)[91]{7.5}1989</t>
  </si>
  <si>
    <t>{119.6-6.4}</t>
  </si>
  <si>
    <t>Castelia: has won all four Vertress championships</t>
  </si>
  <si>
    <t>HW!49+23-6^8(9.2)[90]{119.6}2073</t>
  </si>
  <si>
    <t>AL!58+6-23^4(-9.2)[90]{6.4}1937</t>
  </si>
  <si>
    <t>{54.2-42.8}</t>
  </si>
  <si>
    <t>HW!107+21-17^9(-0.15)[97]{54.2}1952</t>
  </si>
  <si>
    <t>AL!104+17-21^7(0.15)[97]{42.8}2120</t>
  </si>
  <si>
    <t>{106-7.1}</t>
  </si>
  <si>
    <t>100 game rating, Fall City: inaugural Phoenix champions</t>
  </si>
  <si>
    <t>HW!125+19-8^9(0.95)[100]{106}2080</t>
  </si>
  <si>
    <t>AL!117+8-19^4(-0.95)[100]{7.1}2022</t>
  </si>
  <si>
    <t>{34-61.9}</t>
  </si>
  <si>
    <t>100 game rating, Lumiose: GW 1 @ 55:00</t>
  </si>
  <si>
    <t>AW!77+19-18^10(1.32)[101]{34}2277</t>
  </si>
  <si>
    <t>HL!72+18-19^9(-1.32)[101]{61.9}1922</t>
  </si>
  <si>
    <t>{36.3-44.7}</t>
  </si>
  <si>
    <t>Cinnabar: GW 3+1# @ 60:20</t>
  </si>
  <si>
    <t>HW!11+19-18^5(9.15)[94]{36.3}2154</t>
  </si>
  <si>
    <t>AL!13+18-19^10(-9.15)[94]{44.7}1946</t>
  </si>
  <si>
    <t>W19</t>
  </si>
  <si>
    <t>Lumiose - 1.0472, Resort - 1.0198, reduced (0&gt;13)</t>
  </si>
  <si>
    <t>{59.1-33}</t>
  </si>
  <si>
    <t>Solaceon Town wins 43-29</t>
  </si>
  <si>
    <t>AW!125+21-17^11(-1.74)[99]{59.1}2152</t>
  </si>
  <si>
    <t>HL!48+17-21^6(1.74)[99]{33}2004</t>
  </si>
  <si>
    <t>{57-26.8}</t>
  </si>
  <si>
    <t>Virbank City wins 30-29</t>
  </si>
  <si>
    <t>HW!107+20-13^7(3.03)[97]{57}2160</t>
  </si>
  <si>
    <t>AL!56+13-20^6(-3.03)[97]{26.8}2104</t>
  </si>
  <si>
    <t>{57.7-47.5}</t>
  </si>
  <si>
    <t>AW!13+20-19^13(-0.8)[103]{57.7}2295</t>
  </si>
  <si>
    <t>HL!72+19-20^9(0.8)[103]{47.5}2136</t>
  </si>
  <si>
    <t>PLAYOFFS</t>
  </si>
  <si>
    <t>WEEK NINETEEN</t>
  </si>
  <si>
    <t>Lumiose - 1.0485, Resort - 1.0153, reduced (0&gt;13)</t>
  </si>
  <si>
    <t>WEEK TWENTY (END REG SEASON)</t>
  </si>
  <si>
    <t>Fall City*</t>
  </si>
  <si>
    <t>Dewford Town*</t>
  </si>
  <si>
    <t>Spikemuth*</t>
  </si>
  <si>
    <t>Lumiose City*W</t>
  </si>
  <si>
    <t>Solaceon Town U</t>
  </si>
  <si>
    <t>Virbank City M</t>
  </si>
  <si>
    <t>W20</t>
  </si>
  <si>
    <t>100 game rating, Lumiose City wins 35-30</t>
  </si>
  <si>
    <t>Sd</t>
  </si>
  <si>
    <t>Down/Up</t>
  </si>
  <si>
    <t>Up/Down</t>
  </si>
  <si>
    <t>SEASON FOUR WORLD CHAMPIONSHIP</t>
  </si>
  <si>
    <t>S4 Kalosite Champion</t>
  </si>
  <si>
    <t>S4 Lily Valley Champ</t>
  </si>
  <si>
    <t>S4 Indigo Champion</t>
  </si>
  <si>
    <t>S4 Vertress Champion</t>
  </si>
  <si>
    <t>S4 Phoenix Champion</t>
  </si>
  <si>
    <t>S4 Lanakila Champion</t>
  </si>
  <si>
    <t>S4 Delta Champion</t>
  </si>
  <si>
    <t>S4 Dynamax Champion</t>
  </si>
  <si>
    <t>S4 WCS Champion</t>
  </si>
  <si>
    <t>S4 MRL Champion</t>
  </si>
  <si>
    <t>S4 UTL Champion</t>
  </si>
  <si>
    <t>PLAYOFFS - Red Bracket</t>
  </si>
  <si>
    <t>PLAYOFFS - Blue Bracket</t>
  </si>
  <si>
    <t>PLAYOFFS - Red Final - First Leg</t>
  </si>
  <si>
    <t>PLAYOFFS - Red Final - Second Leg</t>
  </si>
  <si>
    <t>PLAYOFFS - Blue Final - First Leg</t>
  </si>
  <si>
    <t>PLAYOFFS - Blue Final - Second Leg</t>
  </si>
  <si>
    <t>Cinnabar def. Saffron</t>
  </si>
  <si>
    <t>Dewford def. Ever Grande</t>
  </si>
  <si>
    <t>Resort def. Floaroma</t>
  </si>
  <si>
    <t>Castelia def. Anville</t>
  </si>
  <si>
    <t>Lumiose def. Aquacorde</t>
  </si>
  <si>
    <t>Kala'e def. Exeggutor</t>
  </si>
  <si>
    <t>Spikemuth def. South Lakes</t>
  </si>
  <si>
    <t>Fall City def. Aqua Resort</t>
  </si>
  <si>
    <t>D67 7/27</t>
  </si>
  <si>
    <t>{107.7-16.4}</t>
  </si>
  <si>
    <t>AW!70+30-15^11(2.39)[95]{107.7}2307</t>
  </si>
  <si>
    <t>HL!72+15-30^8(-2.39)[95]{16.4}1930</t>
  </si>
  <si>
    <t>{106.2-0}</t>
  </si>
  <si>
    <t>HW!107+23-12^9(2)[94]{106.2}2102</t>
  </si>
  <si>
    <t>AL!117+12-23^6(-2)[94]{0}2082</t>
  </si>
  <si>
    <r>
      <rPr>
        <b/>
        <sz val="11"/>
        <color theme="1"/>
        <rFont val="Calibri"/>
        <family val="2"/>
        <scheme val="minor"/>
      </rPr>
      <t>OT</t>
    </r>
    <r>
      <rPr>
        <sz val="11"/>
        <color theme="1"/>
        <rFont val="Calibri"/>
        <family val="2"/>
        <scheme val="minor"/>
      </rPr>
      <t xml:space="preserve"> - 16[8-9], Spikemuth: GT 3# @ 57:10</t>
    </r>
  </si>
  <si>
    <t>{57.6-34.6}</t>
  </si>
  <si>
    <t>HW!48+19-18^9(-0.19)[97]{57.6}1981</t>
  </si>
  <si>
    <t>AL!104+18-19^10(0.19)[97]{34.6}2123</t>
  </si>
  <si>
    <t>{83.5-18.3}</t>
  </si>
  <si>
    <t>AW!77+20-10^11(-0.12)[95]{83.5}2097</t>
  </si>
  <si>
    <t>HL!58+10-20^5(0.12)[95]{18.3}1898</t>
  </si>
  <si>
    <t>{178.9-0}</t>
  </si>
  <si>
    <t>AL!109+3-23^2(1.19)[96]{0}2096</t>
  </si>
  <si>
    <t>HW!13+23-3^12(-1.19)[96]{178.9}1990</t>
  </si>
  <si>
    <t>{77.8-7.6}</t>
  </si>
  <si>
    <t>AW!17+20-14^8(0.29)[94]{77.8}2186</t>
  </si>
  <si>
    <t>HL!56+14-20^8(-0.29)[94]{7.6}2038</t>
  </si>
  <si>
    <t>{27.1-39.2}</t>
  </si>
  <si>
    <t>Kala'e: GW 1 @ 58:50</t>
  </si>
  <si>
    <t>AL!87+15-16^7(-2.17)[97]{39.2}1995</t>
  </si>
  <si>
    <t>HW!125+16-15^6(2.17)[97]{27.1}2177</t>
  </si>
  <si>
    <t>{102.2-16}</t>
  </si>
  <si>
    <t>HW!42+22-10^11(-1.57)[98]{102.2}1959</t>
  </si>
  <si>
    <t>AL!114+10-22^5(1.57)[98]{16}2154</t>
  </si>
  <si>
    <t>{68.5-31.8}</t>
  </si>
  <si>
    <t>100 game rating, Gateon: GW 4! @ 63:50</t>
  </si>
  <si>
    <t>AW!72+22-19^11(-7.55)[100]{68.5}2003</t>
  </si>
  <si>
    <t>HL!114+19-22^5(7.55)[100]{31.8}2263</t>
  </si>
  <si>
    <t>{44.6-53}</t>
  </si>
  <si>
    <t>HW!17+22-20^7(6.73)[91]{44.6}2135</t>
  </si>
  <si>
    <t>AL!48+20-22^12(-6.73)[91]{53}2026</t>
  </si>
  <si>
    <t>{50.4-26.4}</t>
  </si>
  <si>
    <t>AW!125+16-13^8(-2.89)[98]{50.4}2126</t>
  </si>
  <si>
    <t>HL!117+13-16^5(2.89)[98]{26.4}1971</t>
  </si>
  <si>
    <t>{44.2-35}</t>
  </si>
  <si>
    <t>HW!77+22-18^8(5.47)[95]{44.2}2104</t>
  </si>
  <si>
    <t>AL!13+18-22^11(-5.47)[95]{35}1890</t>
  </si>
  <si>
    <t>{52.7-23.7}</t>
  </si>
  <si>
    <t>HW!109+19-14^5(5.61)[92]{52.7}2109</t>
  </si>
  <si>
    <t>AL!58+14-19^7(-5.61)[92]{23.7}1978</t>
  </si>
  <si>
    <t>{23.4-47.2}</t>
  </si>
  <si>
    <t>HW!87+15-13^7(3.36)[95]{23.4}2105</t>
  </si>
  <si>
    <t>AL!107+13-15^4(-3.36)[95]{47.2}2154</t>
  </si>
  <si>
    <t>{33.5-38.5}</t>
  </si>
  <si>
    <t>Virbank: GW 2 @ 58:70</t>
  </si>
  <si>
    <t>HW!104+14-13^7(2.28)[96]{33.5}2193</t>
  </si>
  <si>
    <t>AL!56+13-14^5(-2.28)[96]{38.5}1974</t>
  </si>
  <si>
    <t>{54.3-34.7}</t>
  </si>
  <si>
    <t>HW!70+21-16^7(8.54)[93]{54.3}2161</t>
  </si>
  <si>
    <t>AL!42+16-21^8(-8.54)[93]{34.7}1923</t>
  </si>
  <si>
    <t>MW21</t>
  </si>
  <si>
    <t>ROUND OF 16, after First Leg</t>
  </si>
  <si>
    <t>Lumiose - 1.0559, Resort - 1.0253, red (0&gt;15)</t>
  </si>
  <si>
    <t>{71.9-22.9}</t>
  </si>
  <si>
    <t>Gateon Port advances 36-30</t>
  </si>
  <si>
    <t>HW!114+20-14^6(6.58)[93]{71.9}2171</t>
  </si>
  <si>
    <t>AL!42+14-20^8(-6.58)[93]{22.9}1993</t>
  </si>
  <si>
    <t>{64.1-35.4}</t>
  </si>
  <si>
    <t>Aqua Resort advances 39-35</t>
  </si>
  <si>
    <t>HW!87+24-19^11(2.65)[94]{64.1}2002</t>
  </si>
  <si>
    <t>AL!125+19-24^10(-2.65)[94]{35.4}2123</t>
  </si>
  <si>
    <t>{103.1-20.8}</t>
  </si>
  <si>
    <t>Virbank City advances 45-26</t>
  </si>
  <si>
    <t>HW!17+25-12^11(3.84)[94]{103.1}2204</t>
  </si>
  <si>
    <t>AL!56+12-25^6(-3.84)[94]{20.8}2015</t>
  </si>
  <si>
    <t>{49.3-29.3}</t>
  </si>
  <si>
    <t>100 game rating, Hulbury advances 42-26</t>
  </si>
  <si>
    <t>AW!13+19-18^8(-6.92)[101]{49.3}2014</t>
  </si>
  <si>
    <t>HL!109+18-19^7(6.92)[101]{29.3}2068</t>
  </si>
  <si>
    <t>{47.6-54.1}</t>
  </si>
  <si>
    <t>Castelia City advances 43-30</t>
  </si>
  <si>
    <t>HW!77+23-20^9(4.6)[95]{47.6}2116</t>
  </si>
  <si>
    <t>AL!58+20-23^8(-4.6)[95]{54.1}1883</t>
  </si>
  <si>
    <t>{76.6-24.9}</t>
  </si>
  <si>
    <t>100 game rating, Spikemuth advances 38-31</t>
  </si>
  <si>
    <t>AW!48+19-13^10(-4.03)[100]{76.6}2015</t>
  </si>
  <si>
    <t>HL!104+13-19^4(4.03)[100]{24.9}2094</t>
  </si>
  <si>
    <t>{67.1-14}</t>
  </si>
  <si>
    <r>
      <rPr>
        <b/>
        <sz val="11"/>
        <color theme="1"/>
        <rFont val="Calibri"/>
        <family val="2"/>
        <scheme val="minor"/>
      </rPr>
      <t>OT</t>
    </r>
    <r>
      <rPr>
        <sz val="11"/>
        <color theme="1"/>
        <rFont val="Calibri"/>
        <family val="2"/>
        <scheme val="minor"/>
      </rPr>
      <t xml:space="preserve"> - 16[11-6], 100 game rating, Fall City advances 43-28</t>
    </r>
  </si>
  <si>
    <t>AW!107+20-16^13(-2.75)[103]{67.1}2156</t>
  </si>
  <si>
    <t>HL!117+16-20^6(2.75)[103]{14}2075</t>
  </si>
  <si>
    <t>{56.1-43.8}</t>
  </si>
  <si>
    <t>Lumiose City advances 54-33</t>
  </si>
  <si>
    <t>HW!70+24-18^8(8.57)[94]{56.1}2267</t>
  </si>
  <si>
    <t>AL!72+18-24^10(-8.57)[94]{43.8}1919</t>
  </si>
  <si>
    <t>{79.9-18.5}</t>
  </si>
  <si>
    <t>Resort Area advances 42-28</t>
  </si>
  <si>
    <t>AW!70+21-12^11(2.1)[95]{79.9}2187</t>
  </si>
  <si>
    <t>HL!42+12-21^6(-2.1)[95]{18.5}1903</t>
  </si>
  <si>
    <t>{66.1-20.8}</t>
  </si>
  <si>
    <t>Virbank City advances 34-26</t>
  </si>
  <si>
    <t>AW!104+20-13^9(-0.45)[98]{66.1}2224</t>
  </si>
  <si>
    <t>HL!56+13-20^7(0.45)[98]{20.8}1995</t>
  </si>
  <si>
    <t>{53.8-35.2}</t>
  </si>
  <si>
    <t>Kala'e Bay advances 32-30</t>
  </si>
  <si>
    <t>HW!107+19-15^9(2.53)[98]{53.8}2138</t>
  </si>
  <si>
    <t>AL!87+15-19^7(-2.53)[98]{35.2}2060</t>
  </si>
  <si>
    <t>{113.7-0}</t>
  </si>
  <si>
    <t>100 game rating, Hulbury advances 39-32</t>
  </si>
  <si>
    <t>HW!58+25-13^11(0.04)[100]{113.7}2043</t>
  </si>
  <si>
    <t>AL!109+13-25^7(-0.04)[100]{0}2087</t>
  </si>
  <si>
    <t>{97.2-33.4}</t>
  </si>
  <si>
    <t>HW!13+29-18^12(-0.58)[103]{97.2}1918</t>
  </si>
  <si>
    <t>AL!77+18-29^11(0.58)[103]{33.4}2033</t>
  </si>
  <si>
    <t>{67.6-10.4}</t>
  </si>
  <si>
    <t>100 game rating, Aquacorde Town advances 47-40</t>
  </si>
  <si>
    <t>100 game rating, Aqua Resort advances 32-28</t>
  </si>
  <si>
    <t>AW!117+19-12^11(-3.32)[103]{67.6}2044</t>
  </si>
  <si>
    <t>HL!125+12-19^5(3.32)[103]{10.4}2114</t>
  </si>
  <si>
    <t>{81.8-0}</t>
  </si>
  <si>
    <t>Solaceon Town advances 34-27</t>
  </si>
  <si>
    <t>AW!17+12-7^6(0.2)[99]{81.8}2120</t>
  </si>
  <si>
    <t>HL!48+7-12^6(-0.2)[99]{0}1989</t>
  </si>
  <si>
    <t>{78.3-11.1}</t>
  </si>
  <si>
    <t>Gateon Port advances 44-31</t>
  </si>
  <si>
    <t>HW!72+22-12^11(-1.47)[102]{78.3}2033</t>
  </si>
  <si>
    <t>AL!114+12-22^7(1.47)[102]{11.1}2227</t>
  </si>
  <si>
    <t>W21</t>
  </si>
  <si>
    <t>ROUND OF 16, after Second Leg</t>
  </si>
  <si>
    <t>{55.4-38.4}</t>
  </si>
  <si>
    <t>HW!72+25-24^11(-0.7)[99]{55.4}2138</t>
  </si>
  <si>
    <t>AL!117+24-25^10(0.7)[99]{38.4}2203</t>
  </si>
  <si>
    <t>{65.2-21.3}</t>
  </si>
  <si>
    <t>HW!58+24-15^10(2.02)[95]{65.2}2021</t>
  </si>
  <si>
    <t>AL!104+15-24^8(-2.02)[95]{21.3}2061</t>
  </si>
  <si>
    <t>{46.9-27.9}</t>
  </si>
  <si>
    <t>AW!109+15-14^7(0.42)[98]{46.9}2242</t>
  </si>
  <si>
    <t>HL!56+14-15^9(-0.42)[98]{27.9}2025</t>
  </si>
  <si>
    <t>{69.6-37.2}</t>
  </si>
  <si>
    <t>HW!125+18-15^10(1.16)[97]{69.6}2051</t>
  </si>
  <si>
    <t>AL!114+15-18^9(-1.16)[97]{37.2}2026</t>
  </si>
  <si>
    <t>Lumiose - 1.0601, Resort - 1.0391, red (0&gt;16)</t>
  </si>
  <si>
    <t>{117.2-5.6}</t>
  </si>
  <si>
    <t>HW!114+31-11^13(6.06)[94]{117.2}2138</t>
  </si>
  <si>
    <t>AL!48+11-31^7(-6.06)[94]{5.6}2033</t>
  </si>
  <si>
    <t>{106.4-25}</t>
  </si>
  <si>
    <t>AW!125+28-18^13(-4.77)[99]{106.4}1960</t>
  </si>
  <si>
    <t>HL!77+18-28^6(4.77)[99]{25}1984</t>
  </si>
  <si>
    <t>{42.8-22.3}</t>
  </si>
  <si>
    <t>HW!109+14-11^5(4.11)[94]{42.8}2149</t>
  </si>
  <si>
    <t>AL!87+11-14^5(-4.11)[94]{22.3}2014</t>
  </si>
  <si>
    <t>{71.3-34.5}</t>
  </si>
  <si>
    <t>HW!56+24-17^10(5.55)[98]{71.3}2210</t>
  </si>
  <si>
    <t>AL!42+17-24^9(-5.55)[98]{34.5}2219</t>
  </si>
  <si>
    <t>{112.1-6.7}</t>
  </si>
  <si>
    <t>Aqua Resort advances 41-28</t>
  </si>
  <si>
    <t>HW!114+26-10^9(3.96)[96]{112.1}2010</t>
  </si>
  <si>
    <t>AL!125+10-26^6(-3.96)[96]{6.7}2007</t>
  </si>
  <si>
    <t>{82.9-34.7}</t>
  </si>
  <si>
    <t>100 game rating, Hulbury advances 45-35</t>
  </si>
  <si>
    <t>AW!56+31-20^14(-5.17)[101]{82.9}2061</t>
  </si>
  <si>
    <t>HL!109+20-31^7(5.17)[101]{34.7}2172</t>
  </si>
  <si>
    <t>{64.2-27}</t>
  </si>
  <si>
    <t>AL!58+19-26^7(-3.36)[100]{27}2004</t>
  </si>
  <si>
    <t>HW!104+26-19^16(3.36)[100]{64.2}2078</t>
  </si>
  <si>
    <r>
      <rPr>
        <b/>
        <sz val="11"/>
        <color theme="1"/>
        <rFont val="Calibri"/>
        <family val="2"/>
        <scheme val="minor"/>
      </rPr>
      <t>AggOT</t>
    </r>
    <r>
      <rPr>
        <sz val="11"/>
        <color theme="1"/>
        <rFont val="Calibri"/>
        <family val="2"/>
        <scheme val="minor"/>
      </rPr>
      <t xml:space="preserve"> - 34[14-19], 100 match rating, Spikemuth advances 43-41[3-5]</t>
    </r>
  </si>
  <si>
    <t>{71-19.2}</t>
  </si>
  <si>
    <t>Lumiose City advances 43-35</t>
  </si>
  <si>
    <t>HW!117+19-10^7(6.38)[97]{71}2218</t>
  </si>
  <si>
    <t>AL!72+10-19^7(-6.38)[97]{19.2}2123</t>
  </si>
  <si>
    <t>{103.3-16.3}</t>
  </si>
  <si>
    <t>AW!56+19-9^10(-0.7)[100]{103.3}2242</t>
  </si>
  <si>
    <t>HL!42+9-19^3(0.7)[100]{16.3}2140</t>
  </si>
  <si>
    <t>R16 - 13th Place</t>
  </si>
  <si>
    <t>R16 - 14th Place</t>
  </si>
  <si>
    <t>R16 - 15th Place</t>
  </si>
  <si>
    <t>R16 - 16th Place</t>
  </si>
  <si>
    <t>QF - 10th Place</t>
  </si>
  <si>
    <t>QF - 11th Place</t>
  </si>
  <si>
    <t>QF - 12th Place</t>
  </si>
  <si>
    <t>{75.3-30.5}</t>
  </si>
  <si>
    <t>Hulbury advances 31-27</t>
  </si>
  <si>
    <t>100 game rating, Resort Area advances 43-26</t>
  </si>
  <si>
    <t>HW!87+20-13^11(1.67)[95]{75.3}2086</t>
  </si>
  <si>
    <t>AL!109+13-20^7(-1.67)[95]{30.5}2124</t>
  </si>
  <si>
    <t>QF - 9th Place</t>
  </si>
  <si>
    <t>{86.9-12.1}</t>
  </si>
  <si>
    <t>Aquacorde Town advances 36-32</t>
  </si>
  <si>
    <t>AW!77+14-8^9(-0.46)[99]{86.9}2039</t>
  </si>
  <si>
    <t>HL!125+8-14^7(0.46)[99]{12.1}1931</t>
  </si>
  <si>
    <t>{117.6-0}</t>
  </si>
  <si>
    <t>100 game rating, Solaceon Town advances 57-25</t>
  </si>
  <si>
    <t>AW!114+26-14^13(0.05)[101]{117.6}2164</t>
  </si>
  <si>
    <t>HL!48+14-26^8(-0.05)[101]{0}1981</t>
  </si>
  <si>
    <t>QF - 8th Place</t>
  </si>
  <si>
    <t>W22</t>
  </si>
  <si>
    <t>after QUARTERFINAL</t>
  </si>
  <si>
    <t>Lumiose - 1.0630, Resort - 1.0532, red (0&gt;17)</t>
  </si>
  <si>
    <t>{105.8-15.8}</t>
  </si>
  <si>
    <t>AW!104+22-11^10(0.67)[98]{105.8}2237</t>
  </si>
  <si>
    <t>HL!72+11-22^5(-0.67)[98]{15.8}1985</t>
  </si>
  <si>
    <t>{92-40.3}</t>
  </si>
  <si>
    <t>AW!109+24-18^12(-1.32)[99]{92}2074</t>
  </si>
  <si>
    <t>HL!125+18-24^7(1.32)[99]{40.3}2051</t>
  </si>
  <si>
    <t>{103.7-21.5}</t>
  </si>
  <si>
    <t>HW!77+24-11^11(6.69)[94]{103.7}2172</t>
  </si>
  <si>
    <t>AL!48+11-24^5(-6.69)[94]{21.5}1923</t>
  </si>
  <si>
    <t>{92.3-0}</t>
  </si>
  <si>
    <t>DISASTER LOSS (4/12), 100 game rating, highest rating this season</t>
  </si>
  <si>
    <t>AW!42+15-7^9(-11.81)[105]{92.3}2095</t>
  </si>
  <si>
    <t>HL!109+7-15^2(11.81)[105]{0}2198</t>
  </si>
  <si>
    <t>{61-29.1}</t>
  </si>
  <si>
    <t>Aqua Resort advances 47-33</t>
  </si>
  <si>
    <t>HW!109+23-15^9(6.38)[95]{61}2095</t>
  </si>
  <si>
    <t>AL!125+15-23^10(-6.38)[95]{29.1}2074</t>
  </si>
  <si>
    <t>{81.2-22.7}</t>
  </si>
  <si>
    <t>Lumiose City advances 46-27</t>
  </si>
  <si>
    <t>HW!104+24-16^6(6.98)[96]{81.2}2244</t>
  </si>
  <si>
    <t>AL!72+16-24^10(-6.98)[96]{22.7}1978</t>
  </si>
  <si>
    <t>SF - 7th Place</t>
  </si>
  <si>
    <t>{100.4-24}</t>
  </si>
  <si>
    <t>100 game rating, Hulbury advances 38-19</t>
  </si>
  <si>
    <t>HW!42+23-12^11(-1.2)[103]{100.4}2104</t>
  </si>
  <si>
    <t>AL!109+12-23^5(1.2)[103]{24}2168</t>
  </si>
  <si>
    <t>SF - 6th Place</t>
  </si>
  <si>
    <t>{71.1-14.2}</t>
  </si>
  <si>
    <t>100 game rating, Solaceon Town advances 37-30</t>
  </si>
  <si>
    <t>HW!48+19-13^10(-0.52)[102]{71.1}1959</t>
  </si>
  <si>
    <t>AL!77+13-19^7(0.52)[102]{14.2}2136</t>
  </si>
  <si>
    <t>SF - 5th Place</t>
  </si>
  <si>
    <t>after SEMIFINAL</t>
  </si>
  <si>
    <t>W23</t>
  </si>
  <si>
    <t>Lumiose - 1.0712, Resort - 1.0386, red (0&gt;19)</t>
  </si>
  <si>
    <t>{58.8-28.1}</t>
  </si>
  <si>
    <t>D68 7/28</t>
  </si>
  <si>
    <t>AW!125+15-12^7(0.24)[100]{58.8}2265</t>
  </si>
  <si>
    <t>HL!72+12-15^7(-0.24)[100]{28.1}2074</t>
  </si>
  <si>
    <t>{42.4-61.2}</t>
  </si>
  <si>
    <t>Solaceon: scored last 17 points</t>
  </si>
  <si>
    <t>HW!109+23-22^8(10.46)[93]{42.4}2151</t>
  </si>
  <si>
    <t>AL!48+22-23^10(-10.46)[93]{61.2}2089</t>
  </si>
  <si>
    <t>{120-18.2}</t>
  </si>
  <si>
    <t>Lumiose City advances 48-26</t>
  </si>
  <si>
    <t>HW!125+33-14^13(8.87)[96]{120}2275</t>
  </si>
  <si>
    <t>AL!72+14-33^7(-8.87)[96]{18.2}2064</t>
  </si>
  <si>
    <t>F - 3rd Place</t>
  </si>
  <si>
    <t>{61.6-17.2}</t>
  </si>
  <si>
    <t>HW!48+13-11^5(0.16)[102]{61.6}2110</t>
  </si>
  <si>
    <t>AL!109+11-13^6(-0.16)[102]{17.2}2130</t>
  </si>
  <si>
    <t>F - 4th Place</t>
  </si>
  <si>
    <t>W24</t>
  </si>
  <si>
    <t>Lumiose - 1.0730, Resort - 1.0296, red (0&gt;20)</t>
  </si>
  <si>
    <t>after BRACKET FINAL</t>
  </si>
  <si>
    <t>100 game rating, Hulbury advances 35-34</t>
  </si>
  <si>
    <t>{57-48.8}</t>
  </si>
  <si>
    <t>Lumiose City leads 1-0</t>
  </si>
  <si>
    <t>AW!109+21-20^11(1.23)[99]{57}2294</t>
  </si>
  <si>
    <t>HL!72+20-21^11(-1.23)[99]{48.8}2091</t>
  </si>
  <si>
    <t>{92-20.9}</t>
  </si>
  <si>
    <t>Lumiose City: WORLD CHAMPIONS</t>
  </si>
  <si>
    <t>HW!109+36-21^10(16.06)[91]{92}2303</t>
  </si>
  <si>
    <t>AL!72+21-36^10(-16.06)[91]{20.9}2082</t>
  </si>
  <si>
    <t>W25 F</t>
  </si>
  <si>
    <t>WORLD CHAMPION</t>
  </si>
  <si>
    <t>FINALIST</t>
  </si>
  <si>
    <r>
      <rPr>
        <b/>
        <sz val="11"/>
        <color rgb="FFFF0000"/>
        <rFont val="Calibri"/>
        <family val="2"/>
        <scheme val="minor"/>
      </rPr>
      <t>C</t>
    </r>
    <r>
      <rPr>
        <b/>
        <sz val="11"/>
        <color theme="8"/>
        <rFont val="Calibri"/>
        <family val="2"/>
        <scheme val="minor"/>
      </rPr>
      <t>H</t>
    </r>
    <r>
      <rPr>
        <b/>
        <sz val="11"/>
        <color rgb="FFFF0000"/>
        <rFont val="Calibri"/>
        <family val="2"/>
        <scheme val="minor"/>
      </rPr>
      <t>A</t>
    </r>
    <r>
      <rPr>
        <b/>
        <sz val="11"/>
        <color theme="8"/>
        <rFont val="Calibri"/>
        <family val="2"/>
        <scheme val="minor"/>
      </rPr>
      <t>M</t>
    </r>
    <r>
      <rPr>
        <b/>
        <sz val="11"/>
        <color rgb="FFFF0000"/>
        <rFont val="Calibri"/>
        <family val="2"/>
        <scheme val="minor"/>
      </rPr>
      <t>P</t>
    </r>
    <r>
      <rPr>
        <b/>
        <sz val="11"/>
        <color theme="8"/>
        <rFont val="Calibri"/>
        <family val="2"/>
        <scheme val="minor"/>
      </rPr>
      <t>I</t>
    </r>
    <r>
      <rPr>
        <b/>
        <sz val="11"/>
        <color rgb="FFFF0000"/>
        <rFont val="Calibri"/>
        <family val="2"/>
        <scheme val="minor"/>
      </rPr>
      <t>O</t>
    </r>
    <r>
      <rPr>
        <b/>
        <sz val="11"/>
        <color theme="8"/>
        <rFont val="Calibri"/>
        <family val="2"/>
        <scheme val="minor"/>
      </rPr>
      <t>N</t>
    </r>
    <r>
      <rPr>
        <b/>
        <sz val="11"/>
        <color rgb="FFFF0000"/>
        <rFont val="Calibri"/>
        <family val="2"/>
        <scheme val="minor"/>
      </rPr>
      <t>S</t>
    </r>
  </si>
  <si>
    <t>Lumiose - 1.0728, Resort - 1.0233, red (0&gt;20)</t>
  </si>
  <si>
    <t>Lumiose City*W+++</t>
  </si>
  <si>
    <t>Fall</t>
  </si>
  <si>
    <t>Aqua</t>
  </si>
  <si>
    <t>Gateon</t>
  </si>
  <si>
    <t>Phenac</t>
  </si>
  <si>
    <t>Wildcards</t>
  </si>
  <si>
    <t>Z</t>
  </si>
  <si>
    <t>Wyndon S</t>
  </si>
  <si>
    <t>Hulbury +</t>
  </si>
  <si>
    <t>Lumiose City wins 2-0 (57-42)</t>
  </si>
  <si>
    <t>WORLD CHAMPIONSHIP - Lumiose City wins 2-0</t>
  </si>
  <si>
    <t>TIME</t>
  </si>
  <si>
    <t>MOV/SEC</t>
  </si>
  <si>
    <t>LEAD SIZE</t>
  </si>
  <si>
    <t>NORMAL</t>
  </si>
  <si>
    <t>35 to 65</t>
  </si>
  <si>
    <t>65 to 75</t>
  </si>
  <si>
    <t>95 to 100</t>
  </si>
  <si>
    <t>85 to 95</t>
  </si>
  <si>
    <t>75 to 85</t>
  </si>
  <si>
    <t>add 2</t>
  </si>
  <si>
    <t>add 3</t>
  </si>
  <si>
    <t>add 5</t>
  </si>
  <si>
    <t>add 4</t>
  </si>
  <si>
    <t>25 to 35</t>
  </si>
  <si>
    <t>15 to 25</t>
  </si>
  <si>
    <t>5 to 15</t>
  </si>
  <si>
    <t>0 to 5</t>
  </si>
  <si>
    <t>lose 4</t>
  </si>
  <si>
    <t>lose 3</t>
  </si>
  <si>
    <t>lose 2</t>
  </si>
  <si>
    <t>lose 1</t>
  </si>
  <si>
    <t>0 to 10</t>
  </si>
  <si>
    <t>90 to 95</t>
  </si>
  <si>
    <t>80 to 90</t>
  </si>
  <si>
    <t>70 to 80</t>
  </si>
  <si>
    <t>85 to 90</t>
  </si>
  <si>
    <t>30 to 40</t>
  </si>
  <si>
    <t>20 to 30</t>
  </si>
  <si>
    <t>10 to 20</t>
  </si>
  <si>
    <t>40 to 75</t>
  </si>
  <si>
    <t>40 to 60</t>
  </si>
  <si>
    <t>60 to 70</t>
  </si>
  <si>
    <t>90 to 100</t>
  </si>
  <si>
    <t>.2 to .4</t>
  </si>
  <si>
    <t>.4 to .6</t>
  </si>
  <si>
    <t>.6 to .8</t>
  </si>
  <si>
    <t>.8 to 1</t>
  </si>
  <si>
    <t>neg 4 to 2</t>
  </si>
  <si>
    <t>neg 6 to 4</t>
  </si>
  <si>
    <t>neg 8 to 6</t>
  </si>
  <si>
    <t>neg 1 to 8</t>
  </si>
  <si>
    <t>neg 2 to 2</t>
  </si>
  <si>
    <t>1 or 2</t>
  </si>
  <si>
    <t>4 or 5</t>
  </si>
  <si>
    <t>5 or 6</t>
  </si>
  <si>
    <t>2/3</t>
  </si>
  <si>
    <t>1/3</t>
  </si>
  <si>
    <t>6 or 7</t>
  </si>
  <si>
    <t>PTS</t>
  </si>
  <si>
    <t>PTS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</si>
</sst>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0.000"/>
    <numFmt numFmtId="165" formatCode="0.0"/>
    <numFmt numFmtId="166" formatCode="&quot;#&quot;#"/>
    <numFmt numFmtId="167" formatCode="&quot;+&quot;#.0&quot;'&quot;"/>
    <numFmt numFmtId="168" formatCode="0.0000"/>
    <numFmt numFmtId="169" formatCode="#\'"/>
    <numFmt numFmtId="170" formatCode="0.00000"/>
    <numFmt numFmtId="171" formatCode="0.000000000"/>
  </numFmts>
  <fonts count="9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44"/>
      <color theme="1"/>
      <name val="Bahnschrift SemiLight"/>
      <family val="2"/>
    </font>
    <font>
      <b/>
      <sz val="11"/>
      <color theme="1"/>
      <name val="Bahnschrift SemiLight"/>
      <family val="2"/>
    </font>
    <font>
      <sz val="11"/>
      <color theme="2" tint="-0.749992370372631"/>
      <name val="Calibri"/>
      <family val="2"/>
      <scheme val="minor"/>
    </font>
    <font>
      <b/>
      <sz val="24"/>
      <color theme="0"/>
      <name val="Bahnschrift SemiLight SemiConde"/>
      <family val="2"/>
    </font>
    <font>
      <b/>
      <sz val="14"/>
      <color theme="1"/>
      <name val="Calibri"/>
      <family val="2"/>
      <scheme val="minor"/>
    </font>
    <font>
      <b/>
      <sz val="24"/>
      <color theme="0"/>
      <name val="Century Gothic"/>
      <family val="2"/>
    </font>
    <font>
      <b/>
      <sz val="2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rgb="FF002060"/>
      <name val="Calibri"/>
      <family val="2"/>
      <scheme val="minor"/>
    </font>
    <font>
      <b/>
      <sz val="11"/>
      <color rgb="FFFF3399"/>
      <name val="Calibri"/>
      <family val="2"/>
      <scheme val="minor"/>
    </font>
    <font>
      <b/>
      <sz val="11"/>
      <color rgb="FF7030A0"/>
      <name val="Calibri"/>
      <family val="2"/>
      <scheme val="minor"/>
    </font>
    <font>
      <b/>
      <sz val="11"/>
      <color rgb="FF00B0F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E26B0A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84"/>
      <color theme="0"/>
      <name val="Century Gothic"/>
      <family val="2"/>
    </font>
    <font>
      <b/>
      <sz val="11"/>
      <name val="Bahnschrift SemiLight SemiConde"/>
      <family val="2"/>
    </font>
    <font>
      <b/>
      <sz val="36"/>
      <name val="Calibri"/>
      <family val="2"/>
      <scheme val="minor"/>
    </font>
    <font>
      <b/>
      <sz val="11"/>
      <color rgb="FF948A54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b/>
      <sz val="11"/>
      <color rgb="FF4D4D4D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color rgb="FF00B050"/>
      <name val="Calibri"/>
      <family val="2"/>
      <scheme val="minor"/>
    </font>
    <font>
      <b/>
      <sz val="14"/>
      <color rgb="FF002060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sz val="11"/>
      <color theme="7" tint="-0.249977111117893"/>
      <name val="Calibri"/>
      <family val="2"/>
      <scheme val="minor"/>
    </font>
    <font>
      <b/>
      <sz val="14"/>
      <color rgb="FF00B0F0"/>
      <name val="Calibri"/>
      <family val="2"/>
      <scheme val="minor"/>
    </font>
    <font>
      <b/>
      <sz val="14"/>
      <color rgb="FFFF3399"/>
      <name val="Calibri"/>
      <family val="2"/>
      <scheme val="minor"/>
    </font>
    <font>
      <b/>
      <sz val="14"/>
      <color theme="2" tint="-0.499984740745262"/>
      <name val="Calibri"/>
      <family val="2"/>
      <scheme val="minor"/>
    </font>
    <font>
      <b/>
      <sz val="14"/>
      <color theme="5" tint="-0.249977111117893"/>
      <name val="Calibri"/>
      <family val="2"/>
      <scheme val="minor"/>
    </font>
    <font>
      <b/>
      <sz val="14"/>
      <color rgb="FF7030A0"/>
      <name val="Calibri"/>
      <family val="2"/>
      <scheme val="minor"/>
    </font>
    <font>
      <i/>
      <sz val="11"/>
      <name val="Calibri"/>
      <family val="2"/>
      <scheme val="minor"/>
    </font>
    <font>
      <b/>
      <sz val="11"/>
      <color theme="2" tint="-0.499984740745262"/>
      <name val="Calibri"/>
      <family val="2"/>
      <scheme val="minor"/>
    </font>
    <font>
      <b/>
      <sz val="11"/>
      <color theme="5" tint="-0.249977111117893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0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i/>
      <u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color rgb="FFFFFF00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sz val="11"/>
      <color theme="6" tint="-0.249977111117893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B0F0"/>
      <name val="Calibri"/>
      <family val="2"/>
      <scheme val="minor"/>
    </font>
    <font>
      <sz val="11"/>
      <color rgb="FFFF3399"/>
      <name val="Calibri"/>
      <family val="2"/>
      <scheme val="minor"/>
    </font>
    <font>
      <sz val="11"/>
      <color rgb="FF002060"/>
      <name val="Calibri"/>
      <family val="2"/>
      <scheme val="minor"/>
    </font>
    <font>
      <sz val="11"/>
      <color theme="2" tint="-0.499984740745262"/>
      <name val="Calibri"/>
      <family val="2"/>
      <scheme val="minor"/>
    </font>
    <font>
      <b/>
      <sz val="11"/>
      <color theme="2" tint="-0.749992370372631"/>
      <name val="Calibri"/>
      <family val="2"/>
      <scheme val="minor"/>
    </font>
    <font>
      <sz val="11"/>
      <color rgb="FF7030A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.5"/>
      <color theme="1"/>
      <name val="Calibri"/>
      <family val="2"/>
      <scheme val="minor"/>
    </font>
    <font>
      <b/>
      <sz val="11"/>
      <color theme="0" tint="-4.9989318521683403E-2"/>
      <name val="Calibri"/>
      <family val="2"/>
      <scheme val="minor"/>
    </font>
    <font>
      <sz val="11"/>
      <color theme="0" tint="-4.9989318521683403E-2"/>
      <name val="Calibri"/>
      <family val="2"/>
      <scheme val="minor"/>
    </font>
    <font>
      <b/>
      <sz val="11"/>
      <color theme="5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u val="double"/>
      <sz val="11"/>
      <color theme="1"/>
      <name val="Calibri"/>
      <family val="2"/>
      <scheme val="minor"/>
    </font>
    <font>
      <b/>
      <u val="double"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theme="9"/>
      <name val="Calibri"/>
      <family val="2"/>
      <scheme val="minor"/>
    </font>
    <font>
      <sz val="11"/>
      <color rgb="FFFF00FF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sz val="11"/>
      <color theme="7"/>
      <name val="Calibri"/>
      <family val="2"/>
      <scheme val="minor"/>
    </font>
    <font>
      <sz val="11"/>
      <color theme="8"/>
      <name val="Calibri"/>
      <family val="2"/>
      <scheme val="minor"/>
    </font>
    <font>
      <sz val="11"/>
      <color theme="4"/>
      <name val="Calibri"/>
      <family val="2"/>
      <scheme val="minor"/>
    </font>
    <font>
      <sz val="11"/>
      <color theme="5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24"/>
      <color theme="0" tint="-0.499984740745262"/>
      <name val="MS Gothic"/>
      <family val="3"/>
    </font>
    <font>
      <sz val="11"/>
      <color rgb="FFFFFF00"/>
      <name val="Calibri"/>
      <family val="2"/>
      <scheme val="minor"/>
    </font>
    <font>
      <b/>
      <sz val="24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4"/>
      <color theme="0" tint="-0.249977111117893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1"/>
      <color rgb="FF9966FF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1"/>
      <color theme="8"/>
      <name val="Calibri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A969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B1A0C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8AE0E4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79646"/>
        <bgColor indexed="64"/>
      </patternFill>
    </fill>
    <fill>
      <patternFill patternType="solid">
        <fgColor rgb="FF538DD5"/>
        <bgColor indexed="64"/>
      </patternFill>
    </fill>
    <fill>
      <patternFill patternType="solid">
        <fgColor rgb="FFAEAAAA"/>
        <bgColor indexed="64"/>
      </patternFill>
    </fill>
    <fill>
      <patternFill patternType="solid">
        <fgColor rgb="FFFF85FF"/>
        <bgColor indexed="64"/>
      </patternFill>
    </fill>
    <fill>
      <patternFill patternType="solid">
        <fgColor rgb="FF0070C0"/>
        <bgColor indexed="64"/>
      </patternFill>
    </fill>
  </fills>
  <borders count="39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rgb="FFFFFF00"/>
      </bottom>
      <diagonal/>
    </border>
  </borders>
  <cellStyleXfs count="2">
    <xf numFmtId="0" fontId="0" fillId="0" borderId="0"/>
    <xf numFmtId="9" fontId="29" fillId="0" borderId="0" applyFont="0" applyFill="0" applyBorder="0" applyAlignment="0" applyProtection="0"/>
  </cellStyleXfs>
  <cellXfs count="654">
    <xf numFmtId="0" fontId="0" fillId="0" borderId="0" xfId="0"/>
    <xf numFmtId="0" fontId="3" fillId="0" borderId="4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4" fillId="2" borderId="20" xfId="0" applyFont="1" applyFill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1" fillId="3" borderId="2" xfId="0" applyFont="1" applyFill="1" applyBorder="1" applyAlignment="1">
      <alignment horizontal="right" vertical="center" wrapText="1"/>
    </xf>
    <xf numFmtId="0" fontId="1" fillId="3" borderId="21" xfId="0" applyFont="1" applyFill="1" applyBorder="1" applyAlignment="1">
      <alignment horizontal="left" vertical="center" wrapText="1"/>
    </xf>
    <xf numFmtId="0" fontId="15" fillId="0" borderId="0" xfId="0" applyFont="1"/>
    <xf numFmtId="0" fontId="16" fillId="0" borderId="0" xfId="0" applyFont="1"/>
    <xf numFmtId="0" fontId="17" fillId="0" borderId="0" xfId="0" applyFont="1"/>
    <xf numFmtId="0" fontId="18" fillId="0" borderId="0" xfId="0" applyFont="1"/>
    <xf numFmtId="0" fontId="19" fillId="0" borderId="0" xfId="0" applyFont="1"/>
    <xf numFmtId="0" fontId="20" fillId="0" borderId="0" xfId="0" applyFont="1"/>
    <xf numFmtId="0" fontId="5" fillId="0" borderId="0" xfId="0" applyFont="1"/>
    <xf numFmtId="0" fontId="3" fillId="0" borderId="0" xfId="0" applyFont="1"/>
    <xf numFmtId="0" fontId="0" fillId="0" borderId="0" xfId="0" applyAlignment="1"/>
    <xf numFmtId="0" fontId="0" fillId="0" borderId="0" xfId="0" applyAlignment="1">
      <alignment horizontal="center"/>
    </xf>
    <xf numFmtId="2" fontId="0" fillId="0" borderId="0" xfId="0" applyNumberFormat="1" applyAlignment="1"/>
    <xf numFmtId="0" fontId="3" fillId="0" borderId="0" xfId="0" applyFont="1" applyAlignment="1"/>
    <xf numFmtId="0" fontId="3" fillId="5" borderId="0" xfId="0" applyFont="1" applyFill="1" applyAlignment="1"/>
    <xf numFmtId="0" fontId="3" fillId="6" borderId="0" xfId="0" applyFont="1" applyFill="1" applyAlignment="1"/>
    <xf numFmtId="0" fontId="3" fillId="7" borderId="0" xfId="0" applyFont="1" applyFill="1" applyAlignment="1"/>
    <xf numFmtId="0" fontId="3" fillId="8" borderId="0" xfId="0" applyFont="1" applyFill="1" applyAlignment="1"/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0" fillId="0" borderId="11" xfId="0" applyNumberFormat="1" applyBorder="1" applyAlignment="1">
      <alignment horizontal="center" vertical="center"/>
    </xf>
    <xf numFmtId="2" fontId="0" fillId="0" borderId="10" xfId="0" applyNumberFormat="1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2" fontId="0" fillId="0" borderId="0" xfId="0" applyNumberFormat="1"/>
    <xf numFmtId="0" fontId="21" fillId="0" borderId="0" xfId="0" applyFont="1" applyAlignment="1">
      <alignment horizontal="center"/>
    </xf>
    <xf numFmtId="1" fontId="3" fillId="0" borderId="9" xfId="0" applyNumberFormat="1" applyFont="1" applyBorder="1" applyAlignment="1">
      <alignment horizontal="center"/>
    </xf>
    <xf numFmtId="168" fontId="3" fillId="0" borderId="0" xfId="0" applyNumberFormat="1" applyFont="1"/>
    <xf numFmtId="1" fontId="0" fillId="0" borderId="0" xfId="0" applyNumberFormat="1"/>
    <xf numFmtId="0" fontId="0" fillId="0" borderId="0" xfId="0" applyAlignment="1">
      <alignment horizontal="right"/>
    </xf>
    <xf numFmtId="0" fontId="5" fillId="0" borderId="0" xfId="0" applyFont="1" applyAlignment="1">
      <alignment horizontal="right"/>
    </xf>
    <xf numFmtId="0" fontId="20" fillId="0" borderId="0" xfId="0" applyFont="1" applyAlignment="1">
      <alignment horizontal="right"/>
    </xf>
    <xf numFmtId="0" fontId="19" fillId="0" borderId="0" xfId="0" applyFont="1" applyAlignment="1">
      <alignment horizontal="right"/>
    </xf>
    <xf numFmtId="0" fontId="18" fillId="0" borderId="0" xfId="0" applyFont="1" applyAlignment="1">
      <alignment horizontal="right"/>
    </xf>
    <xf numFmtId="0" fontId="17" fillId="0" borderId="0" xfId="0" applyFont="1" applyAlignment="1">
      <alignment horizontal="right"/>
    </xf>
    <xf numFmtId="0" fontId="16" fillId="0" borderId="0" xfId="0" applyFont="1" applyAlignment="1">
      <alignment horizontal="right"/>
    </xf>
    <xf numFmtId="0" fontId="15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2" fontId="3" fillId="0" borderId="13" xfId="0" applyNumberFormat="1" applyFont="1" applyBorder="1" applyAlignment="1">
      <alignment horizontal="center"/>
    </xf>
    <xf numFmtId="2" fontId="3" fillId="0" borderId="8" xfId="0" applyNumberFormat="1" applyFont="1" applyBorder="1" applyAlignment="1">
      <alignment horizontal="center"/>
    </xf>
    <xf numFmtId="2" fontId="3" fillId="0" borderId="24" xfId="0" applyNumberFormat="1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25" xfId="0" applyFont="1" applyBorder="1" applyAlignment="1">
      <alignment horizontal="center"/>
    </xf>
    <xf numFmtId="0" fontId="24" fillId="4" borderId="9" xfId="0" applyFont="1" applyFill="1" applyBorder="1" applyAlignment="1">
      <alignment horizontal="center" vertical="center"/>
    </xf>
    <xf numFmtId="0" fontId="3" fillId="10" borderId="21" xfId="0" quotePrefix="1" applyFont="1" applyFill="1" applyBorder="1" applyAlignment="1">
      <alignment horizontal="right" vertical="center"/>
    </xf>
    <xf numFmtId="0" fontId="3" fillId="10" borderId="21" xfId="0" applyFont="1" applyFill="1" applyBorder="1" applyAlignment="1">
      <alignment horizontal="left" vertical="center"/>
    </xf>
    <xf numFmtId="0" fontId="3" fillId="10" borderId="2" xfId="0" quotePrefix="1" applyFont="1" applyFill="1" applyBorder="1" applyAlignment="1">
      <alignment horizontal="right" vertical="center"/>
    </xf>
    <xf numFmtId="0" fontId="3" fillId="10" borderId="2" xfId="0" applyFont="1" applyFill="1" applyBorder="1" applyAlignment="1">
      <alignment horizontal="left" vertical="center"/>
    </xf>
    <xf numFmtId="0" fontId="3" fillId="10" borderId="21" xfId="0" applyFont="1" applyFill="1" applyBorder="1" applyAlignment="1">
      <alignment horizontal="right" vertical="center"/>
    </xf>
    <xf numFmtId="0" fontId="3" fillId="10" borderId="21" xfId="0" quotePrefix="1" applyFont="1" applyFill="1" applyBorder="1" applyAlignment="1">
      <alignment horizontal="left" vertical="center"/>
    </xf>
    <xf numFmtId="0" fontId="3" fillId="10" borderId="2" xfId="0" applyFont="1" applyFill="1" applyBorder="1" applyAlignment="1">
      <alignment horizontal="right" vertical="center"/>
    </xf>
    <xf numFmtId="0" fontId="3" fillId="10" borderId="2" xfId="0" quotePrefix="1" applyFont="1" applyFill="1" applyBorder="1" applyAlignment="1">
      <alignment horizontal="left" vertical="center"/>
    </xf>
    <xf numFmtId="2" fontId="14" fillId="10" borderId="23" xfId="0" applyNumberFormat="1" applyFont="1" applyFill="1" applyBorder="1" applyAlignment="1">
      <alignment horizontal="center" vertical="center"/>
    </xf>
    <xf numFmtId="1" fontId="14" fillId="10" borderId="23" xfId="0" applyNumberFormat="1" applyFont="1" applyFill="1" applyBorder="1" applyAlignment="1">
      <alignment horizontal="center" vertical="center"/>
    </xf>
    <xf numFmtId="0" fontId="3" fillId="9" borderId="26" xfId="0" applyFont="1" applyFill="1" applyBorder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26" fillId="0" borderId="0" xfId="0" applyFont="1"/>
    <xf numFmtId="0" fontId="27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28" fillId="0" borderId="0" xfId="0" applyFont="1" applyAlignment="1"/>
    <xf numFmtId="2" fontId="24" fillId="4" borderId="9" xfId="0" applyNumberFormat="1" applyFont="1" applyFill="1" applyBorder="1" applyAlignment="1">
      <alignment horizontal="center" vertical="center"/>
    </xf>
    <xf numFmtId="0" fontId="28" fillId="0" borderId="0" xfId="0" applyFont="1" applyAlignment="1">
      <alignment horizontal="right"/>
    </xf>
    <xf numFmtId="0" fontId="3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20" fillId="0" borderId="0" xfId="0" applyFont="1" applyAlignment="1">
      <alignment horizontal="left"/>
    </xf>
    <xf numFmtId="0" fontId="19" fillId="0" borderId="0" xfId="0" applyFont="1" applyAlignment="1">
      <alignment horizontal="left"/>
    </xf>
    <xf numFmtId="0" fontId="18" fillId="0" borderId="0" xfId="0" applyFont="1" applyAlignment="1">
      <alignment horizontal="left"/>
    </xf>
    <xf numFmtId="0" fontId="17" fillId="0" borderId="0" xfId="0" applyFont="1" applyAlignment="1">
      <alignment horizontal="left"/>
    </xf>
    <xf numFmtId="0" fontId="16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28" fillId="0" borderId="0" xfId="0" applyFont="1" applyAlignment="1">
      <alignment horizontal="left"/>
    </xf>
    <xf numFmtId="0" fontId="0" fillId="0" borderId="0" xfId="0" applyAlignment="1">
      <alignment horizontal="left"/>
    </xf>
    <xf numFmtId="0" fontId="3" fillId="10" borderId="3" xfId="0" applyFont="1" applyFill="1" applyBorder="1" applyAlignment="1">
      <alignment horizontal="left" vertical="center"/>
    </xf>
    <xf numFmtId="0" fontId="3" fillId="10" borderId="1" xfId="0" applyFont="1" applyFill="1" applyBorder="1" applyAlignment="1">
      <alignment horizontal="right" vertical="center"/>
    </xf>
    <xf numFmtId="0" fontId="0" fillId="0" borderId="0" xfId="0" applyFont="1" applyAlignment="1">
      <alignment horizontal="center"/>
    </xf>
    <xf numFmtId="164" fontId="3" fillId="0" borderId="0" xfId="0" applyNumberFormat="1" applyFont="1" applyAlignment="1">
      <alignment horizontal="center"/>
    </xf>
    <xf numFmtId="0" fontId="30" fillId="0" borderId="0" xfId="0" applyFont="1"/>
    <xf numFmtId="0" fontId="0" fillId="0" borderId="0" xfId="0" applyFont="1"/>
    <xf numFmtId="0" fontId="0" fillId="0" borderId="0" xfId="0" applyFill="1" applyBorder="1"/>
    <xf numFmtId="0" fontId="0" fillId="0" borderId="0" xfId="0" applyFont="1" applyFill="1" applyBorder="1"/>
    <xf numFmtId="0" fontId="0" fillId="0" borderId="0" xfId="0" applyFont="1" applyAlignment="1"/>
    <xf numFmtId="0" fontId="32" fillId="0" borderId="0" xfId="0" applyFont="1" applyFill="1" applyBorder="1"/>
    <xf numFmtId="0" fontId="0" fillId="0" borderId="0" xfId="0" applyFont="1" applyAlignment="1">
      <alignment horizontal="right"/>
    </xf>
    <xf numFmtId="0" fontId="30" fillId="0" borderId="0" xfId="0" applyFont="1" applyAlignment="1">
      <alignment horizontal="center"/>
    </xf>
    <xf numFmtId="0" fontId="0" fillId="0" borderId="0" xfId="0" applyBorder="1" applyAlignment="1">
      <alignment horizontal="right"/>
    </xf>
    <xf numFmtId="0" fontId="3" fillId="0" borderId="0" xfId="0" applyFont="1" applyBorder="1" applyAlignment="1">
      <alignment horizontal="right"/>
    </xf>
    <xf numFmtId="1" fontId="30" fillId="0" borderId="0" xfId="0" applyNumberFormat="1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0" xfId="0" applyFont="1" applyBorder="1"/>
    <xf numFmtId="0" fontId="0" fillId="0" borderId="0" xfId="0" applyBorder="1" applyAlignment="1">
      <alignment horizontal="center"/>
    </xf>
    <xf numFmtId="0" fontId="0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/>
    <xf numFmtId="164" fontId="3" fillId="0" borderId="0" xfId="0" applyNumberFormat="1" applyFont="1" applyBorder="1" applyAlignment="1">
      <alignment horizontal="center"/>
    </xf>
    <xf numFmtId="0" fontId="30" fillId="0" borderId="0" xfId="0" applyFont="1" applyBorder="1"/>
    <xf numFmtId="0" fontId="3" fillId="0" borderId="0" xfId="0" applyFont="1" applyBorder="1" applyAlignment="1"/>
    <xf numFmtId="0" fontId="0" fillId="0" borderId="0" xfId="0" applyFont="1" applyBorder="1"/>
    <xf numFmtId="0" fontId="0" fillId="0" borderId="0" xfId="0" applyFont="1" applyBorder="1" applyAlignment="1"/>
    <xf numFmtId="0" fontId="31" fillId="0" borderId="0" xfId="0" applyFont="1" applyBorder="1" applyAlignment="1">
      <alignment horizontal="center"/>
    </xf>
    <xf numFmtId="0" fontId="30" fillId="0" borderId="0" xfId="0" applyFont="1" applyBorder="1" applyAlignment="1"/>
    <xf numFmtId="0" fontId="0" fillId="0" borderId="0" xfId="0" applyFont="1" applyBorder="1" applyAlignment="1">
      <alignment horizontal="right"/>
    </xf>
    <xf numFmtId="1" fontId="31" fillId="0" borderId="0" xfId="0" applyNumberFormat="1" applyFont="1" applyBorder="1" applyAlignment="1">
      <alignment horizontal="center"/>
    </xf>
    <xf numFmtId="0" fontId="30" fillId="0" borderId="0" xfId="0" applyFont="1" applyBorder="1" applyAlignment="1">
      <alignment horizontal="center"/>
    </xf>
    <xf numFmtId="1" fontId="0" fillId="0" borderId="0" xfId="0" applyNumberFormat="1" applyBorder="1" applyAlignment="1">
      <alignment horizontal="center"/>
    </xf>
    <xf numFmtId="0" fontId="0" fillId="0" borderId="0" xfId="0" applyFont="1" applyFill="1" applyBorder="1" applyAlignment="1"/>
    <xf numFmtId="0" fontId="0" fillId="0" borderId="0" xfId="0" applyFont="1" applyFill="1" applyBorder="1" applyAlignment="1">
      <alignment horizontal="left" indent="2"/>
    </xf>
    <xf numFmtId="0" fontId="0" fillId="0" borderId="0" xfId="0" applyFont="1" applyFill="1" applyBorder="1" applyAlignment="1">
      <alignment horizontal="right"/>
    </xf>
    <xf numFmtId="1" fontId="30" fillId="13" borderId="0" xfId="0" applyNumberFormat="1" applyFont="1" applyFill="1" applyAlignment="1">
      <alignment horizontal="center"/>
    </xf>
    <xf numFmtId="164" fontId="3" fillId="13" borderId="0" xfId="0" applyNumberFormat="1" applyFont="1" applyFill="1" applyAlignment="1">
      <alignment horizontal="center"/>
    </xf>
    <xf numFmtId="0" fontId="3" fillId="13" borderId="0" xfId="0" applyNumberFormat="1" applyFont="1" applyFill="1" applyAlignment="1">
      <alignment horizontal="center" vertical="center"/>
    </xf>
    <xf numFmtId="0" fontId="3" fillId="13" borderId="0" xfId="0" applyFont="1" applyFill="1"/>
    <xf numFmtId="0" fontId="3" fillId="13" borderId="0" xfId="0" applyFont="1" applyFill="1" applyAlignment="1">
      <alignment horizontal="center"/>
    </xf>
    <xf numFmtId="0" fontId="3" fillId="13" borderId="0" xfId="0" applyFont="1" applyFill="1" applyAlignment="1">
      <alignment horizontal="right"/>
    </xf>
    <xf numFmtId="2" fontId="3" fillId="13" borderId="0" xfId="0" applyNumberFormat="1" applyFont="1" applyFill="1" applyAlignment="1">
      <alignment horizontal="right"/>
    </xf>
    <xf numFmtId="0" fontId="2" fillId="0" borderId="0" xfId="0" applyFont="1"/>
    <xf numFmtId="0" fontId="34" fillId="0" borderId="27" xfId="0" applyFont="1" applyBorder="1" applyAlignment="1">
      <alignment horizontal="right"/>
    </xf>
    <xf numFmtId="0" fontId="11" fillId="0" borderId="28" xfId="0" applyFont="1" applyBorder="1"/>
    <xf numFmtId="0" fontId="11" fillId="4" borderId="28" xfId="0" applyFont="1" applyFill="1" applyBorder="1" applyAlignment="1">
      <alignment horizontal="center"/>
    </xf>
    <xf numFmtId="0" fontId="11" fillId="4" borderId="29" xfId="0" applyFont="1" applyFill="1" applyBorder="1" applyAlignment="1">
      <alignment horizontal="center"/>
    </xf>
    <xf numFmtId="0" fontId="11" fillId="0" borderId="0" xfId="0" applyFont="1"/>
    <xf numFmtId="0" fontId="35" fillId="0" borderId="27" xfId="0" applyFont="1" applyBorder="1" applyAlignment="1">
      <alignment horizontal="right"/>
    </xf>
    <xf numFmtId="0" fontId="11" fillId="0" borderId="28" xfId="0" applyFont="1" applyBorder="1" applyAlignment="1">
      <alignment horizontal="center"/>
    </xf>
    <xf numFmtId="0" fontId="36" fillId="0" borderId="27" xfId="0" applyFont="1" applyBorder="1" applyAlignment="1">
      <alignment horizontal="right"/>
    </xf>
    <xf numFmtId="0" fontId="11" fillId="0" borderId="0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0" fillId="0" borderId="9" xfId="0" applyFont="1" applyBorder="1"/>
    <xf numFmtId="0" fontId="0" fillId="4" borderId="9" xfId="0" applyFont="1" applyFill="1" applyBorder="1" applyAlignment="1">
      <alignment horizontal="center"/>
    </xf>
    <xf numFmtId="0" fontId="0" fillId="0" borderId="30" xfId="0" applyFont="1" applyBorder="1" applyAlignment="1">
      <alignment horizontal="right"/>
    </xf>
    <xf numFmtId="0" fontId="0" fillId="0" borderId="9" xfId="0" applyFont="1" applyBorder="1" applyAlignment="1">
      <alignment horizontal="center"/>
    </xf>
    <xf numFmtId="0" fontId="0" fillId="0" borderId="32" xfId="0" applyFont="1" applyBorder="1" applyAlignment="1">
      <alignment horizontal="right"/>
    </xf>
    <xf numFmtId="0" fontId="3" fillId="0" borderId="33" xfId="0" applyFont="1" applyBorder="1" applyAlignment="1">
      <alignment horizontal="center"/>
    </xf>
    <xf numFmtId="0" fontId="0" fillId="0" borderId="33" xfId="0" applyFont="1" applyBorder="1"/>
    <xf numFmtId="0" fontId="0" fillId="4" borderId="33" xfId="0" applyFont="1" applyFill="1" applyBorder="1" applyAlignment="1">
      <alignment horizontal="center"/>
    </xf>
    <xf numFmtId="0" fontId="39" fillId="0" borderId="27" xfId="0" applyFont="1" applyBorder="1" applyAlignment="1">
      <alignment horizontal="right"/>
    </xf>
    <xf numFmtId="0" fontId="40" fillId="0" borderId="27" xfId="0" applyFont="1" applyBorder="1" applyAlignment="1">
      <alignment horizontal="right"/>
    </xf>
    <xf numFmtId="0" fontId="11" fillId="0" borderId="0" xfId="0" applyFont="1" applyAlignment="1">
      <alignment horizontal="center"/>
    </xf>
    <xf numFmtId="0" fontId="37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41" fillId="0" borderId="27" xfId="0" applyFont="1" applyBorder="1" applyAlignment="1">
      <alignment horizontal="right"/>
    </xf>
    <xf numFmtId="0" fontId="42" fillId="0" borderId="27" xfId="0" applyFont="1" applyBorder="1" applyAlignment="1">
      <alignment horizontal="right"/>
    </xf>
    <xf numFmtId="0" fontId="43" fillId="0" borderId="27" xfId="0" applyFont="1" applyBorder="1" applyAlignment="1">
      <alignment horizontal="right"/>
    </xf>
    <xf numFmtId="0" fontId="37" fillId="0" borderId="0" xfId="0" applyFont="1"/>
    <xf numFmtId="0" fontId="5" fillId="0" borderId="22" xfId="0" applyFont="1" applyBorder="1"/>
    <xf numFmtId="0" fontId="5" fillId="0" borderId="21" xfId="0" applyFont="1" applyBorder="1"/>
    <xf numFmtId="0" fontId="3" fillId="0" borderId="21" xfId="0" applyFont="1" applyBorder="1"/>
    <xf numFmtId="0" fontId="5" fillId="0" borderId="20" xfId="0" applyFont="1" applyBorder="1"/>
    <xf numFmtId="0" fontId="19" fillId="0" borderId="22" xfId="0" applyFont="1" applyBorder="1"/>
    <xf numFmtId="0" fontId="15" fillId="0" borderId="22" xfId="0" applyFont="1" applyBorder="1"/>
    <xf numFmtId="0" fontId="32" fillId="0" borderId="0" xfId="0" applyFont="1"/>
    <xf numFmtId="0" fontId="33" fillId="0" borderId="15" xfId="0" applyFont="1" applyBorder="1"/>
    <xf numFmtId="0" fontId="33" fillId="0" borderId="0" xfId="0" applyFont="1" applyBorder="1"/>
    <xf numFmtId="0" fontId="33" fillId="0" borderId="19" xfId="0" applyFont="1" applyBorder="1"/>
    <xf numFmtId="0" fontId="33" fillId="0" borderId="0" xfId="0" applyFont="1" applyBorder="1" applyAlignment="1">
      <alignment horizontal="center"/>
    </xf>
    <xf numFmtId="0" fontId="32" fillId="0" borderId="0" xfId="0" applyFont="1" applyBorder="1" applyAlignment="1">
      <alignment horizontal="center"/>
    </xf>
    <xf numFmtId="0" fontId="33" fillId="0" borderId="19" xfId="0" applyFont="1" applyBorder="1" applyAlignment="1">
      <alignment horizontal="center"/>
    </xf>
    <xf numFmtId="0" fontId="37" fillId="0" borderId="21" xfId="0" applyFont="1" applyBorder="1"/>
    <xf numFmtId="0" fontId="37" fillId="0" borderId="20" xfId="0" applyFont="1" applyBorder="1" applyAlignment="1">
      <alignment horizontal="center"/>
    </xf>
    <xf numFmtId="0" fontId="18" fillId="0" borderId="22" xfId="0" applyFont="1" applyBorder="1"/>
    <xf numFmtId="0" fontId="37" fillId="0" borderId="21" xfId="0" applyFont="1" applyBorder="1" applyAlignment="1">
      <alignment horizontal="center"/>
    </xf>
    <xf numFmtId="0" fontId="16" fillId="0" borderId="22" xfId="0" applyFont="1" applyBorder="1"/>
    <xf numFmtId="168" fontId="0" fillId="0" borderId="0" xfId="0" applyNumberFormat="1"/>
    <xf numFmtId="168" fontId="0" fillId="0" borderId="0" xfId="0" applyNumberFormat="1" applyFont="1"/>
    <xf numFmtId="0" fontId="44" fillId="0" borderId="0" xfId="0" applyFont="1"/>
    <xf numFmtId="0" fontId="33" fillId="0" borderId="0" xfId="0" applyFont="1"/>
    <xf numFmtId="164" fontId="0" fillId="0" borderId="0" xfId="0" applyNumberFormat="1"/>
    <xf numFmtId="0" fontId="45" fillId="0" borderId="22" xfId="0" applyFont="1" applyBorder="1"/>
    <xf numFmtId="0" fontId="46" fillId="0" borderId="22" xfId="0" applyFont="1" applyBorder="1"/>
    <xf numFmtId="0" fontId="17" fillId="0" borderId="22" xfId="0" applyFont="1" applyBorder="1"/>
    <xf numFmtId="0" fontId="3" fillId="2" borderId="0" xfId="0" quotePrefix="1" applyFont="1" applyFill="1" applyAlignment="1">
      <alignment horizontal="center"/>
    </xf>
    <xf numFmtId="0" fontId="22" fillId="0" borderId="0" xfId="0" applyFont="1" applyAlignment="1">
      <alignment vertical="center"/>
    </xf>
    <xf numFmtId="0" fontId="48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6" borderId="9" xfId="0" applyFont="1" applyFill="1" applyBorder="1" applyAlignment="1">
      <alignment horizontal="center"/>
    </xf>
    <xf numFmtId="0" fontId="0" fillId="8" borderId="9" xfId="0" applyFont="1" applyFill="1" applyBorder="1" applyAlignment="1">
      <alignment horizontal="center"/>
    </xf>
    <xf numFmtId="0" fontId="0" fillId="5" borderId="9" xfId="0" applyFont="1" applyFill="1" applyBorder="1" applyAlignment="1">
      <alignment horizontal="center"/>
    </xf>
    <xf numFmtId="0" fontId="0" fillId="11" borderId="9" xfId="0" applyFont="1" applyFill="1" applyBorder="1" applyAlignment="1">
      <alignment horizontal="center"/>
    </xf>
    <xf numFmtId="0" fontId="38" fillId="0" borderId="0" xfId="0" applyFont="1"/>
    <xf numFmtId="0" fontId="50" fillId="0" borderId="0" xfId="0" applyFont="1"/>
    <xf numFmtId="165" fontId="0" fillId="0" borderId="0" xfId="0" applyNumberFormat="1"/>
    <xf numFmtId="0" fontId="0" fillId="7" borderId="0" xfId="0" applyFill="1"/>
    <xf numFmtId="0" fontId="0" fillId="14" borderId="0" xfId="0" applyFill="1"/>
    <xf numFmtId="0" fontId="3" fillId="7" borderId="0" xfId="0" applyFont="1" applyFill="1"/>
    <xf numFmtId="0" fontId="3" fillId="14" borderId="0" xfId="0" applyFont="1" applyFill="1"/>
    <xf numFmtId="0" fontId="0" fillId="0" borderId="0" xfId="0" quotePrefix="1"/>
    <xf numFmtId="0" fontId="51" fillId="0" borderId="0" xfId="0" applyFont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12" borderId="0" xfId="0" applyFill="1"/>
    <xf numFmtId="0" fontId="3" fillId="15" borderId="0" xfId="0" applyFont="1" applyFill="1"/>
    <xf numFmtId="0" fontId="3" fillId="17" borderId="0" xfId="0" applyFont="1" applyFill="1"/>
    <xf numFmtId="0" fontId="3" fillId="18" borderId="0" xfId="0" applyFont="1" applyFill="1"/>
    <xf numFmtId="0" fontId="3" fillId="12" borderId="0" xfId="0" applyFont="1" applyFill="1"/>
    <xf numFmtId="0" fontId="3" fillId="19" borderId="0" xfId="0" applyFont="1" applyFill="1"/>
    <xf numFmtId="0" fontId="0" fillId="0" borderId="0" xfId="0" applyNumberFormat="1"/>
    <xf numFmtId="2" fontId="3" fillId="0" borderId="0" xfId="0" applyNumberFormat="1" applyFont="1"/>
    <xf numFmtId="10" fontId="0" fillId="0" borderId="0" xfId="0" applyNumberFormat="1"/>
    <xf numFmtId="10" fontId="0" fillId="0" borderId="0" xfId="1" applyNumberFormat="1" applyFont="1"/>
    <xf numFmtId="1" fontId="3" fillId="0" borderId="0" xfId="0" applyNumberFormat="1" applyFont="1" applyAlignment="1">
      <alignment horizontal="center"/>
    </xf>
    <xf numFmtId="164" fontId="52" fillId="0" borderId="0" xfId="0" applyNumberFormat="1" applyFont="1" applyAlignment="1">
      <alignment horizontal="center"/>
    </xf>
    <xf numFmtId="1" fontId="52" fillId="0" borderId="0" xfId="0" applyNumberFormat="1" applyFont="1" applyAlignment="1">
      <alignment horizontal="center"/>
    </xf>
    <xf numFmtId="0" fontId="52" fillId="0" borderId="0" xfId="0" applyFont="1" applyAlignment="1">
      <alignment horizontal="center"/>
    </xf>
    <xf numFmtId="164" fontId="52" fillId="0" borderId="0" xfId="0" applyNumberFormat="1" applyFont="1"/>
    <xf numFmtId="0" fontId="52" fillId="0" borderId="2" xfId="0" applyFont="1" applyBorder="1" applyAlignment="1">
      <alignment horizontal="center"/>
    </xf>
    <xf numFmtId="0" fontId="53" fillId="2" borderId="35" xfId="0" applyFont="1" applyFill="1" applyBorder="1" applyAlignment="1">
      <alignment horizontal="center" vertical="center"/>
    </xf>
    <xf numFmtId="165" fontId="3" fillId="0" borderId="23" xfId="0" applyNumberFormat="1" applyFont="1" applyBorder="1" applyAlignment="1">
      <alignment horizontal="left" vertical="center"/>
    </xf>
    <xf numFmtId="165" fontId="3" fillId="0" borderId="4" xfId="0" applyNumberFormat="1" applyFont="1" applyBorder="1" applyAlignment="1">
      <alignment horizontal="right" vertical="center"/>
    </xf>
    <xf numFmtId="0" fontId="56" fillId="9" borderId="0" xfId="0" applyFont="1" applyFill="1" applyAlignment="1">
      <alignment horizontal="center" vertical="center"/>
    </xf>
    <xf numFmtId="164" fontId="0" fillId="0" borderId="0" xfId="0" applyNumberFormat="1" applyFont="1" applyAlignment="1"/>
    <xf numFmtId="0" fontId="45" fillId="0" borderId="0" xfId="0" applyFont="1" applyAlignment="1">
      <alignment horizontal="left"/>
    </xf>
    <xf numFmtId="0" fontId="45" fillId="0" borderId="0" xfId="0" applyFont="1"/>
    <xf numFmtId="0" fontId="46" fillId="0" borderId="0" xfId="0" applyFont="1" applyAlignment="1">
      <alignment horizontal="left"/>
    </xf>
    <xf numFmtId="0" fontId="62" fillId="0" borderId="0" xfId="0" applyFont="1" applyAlignment="1">
      <alignment horizontal="left"/>
    </xf>
    <xf numFmtId="0" fontId="0" fillId="20" borderId="21" xfId="0" applyFill="1" applyBorder="1"/>
    <xf numFmtId="0" fontId="0" fillId="20" borderId="0" xfId="0" applyFill="1" applyBorder="1"/>
    <xf numFmtId="0" fontId="0" fillId="20" borderId="2" xfId="0" applyFill="1" applyBorder="1"/>
    <xf numFmtId="0" fontId="0" fillId="9" borderId="36" xfId="0" applyFill="1" applyBorder="1" applyAlignment="1">
      <alignment horizontal="center" vertical="center"/>
    </xf>
    <xf numFmtId="164" fontId="5" fillId="0" borderId="0" xfId="0" applyNumberFormat="1" applyFont="1" applyAlignment="1">
      <alignment horizontal="right"/>
    </xf>
    <xf numFmtId="164" fontId="46" fillId="0" borderId="0" xfId="0" applyNumberFormat="1" applyFont="1" applyAlignment="1">
      <alignment horizontal="right"/>
    </xf>
    <xf numFmtId="164" fontId="19" fillId="0" borderId="0" xfId="0" applyNumberFormat="1" applyFont="1" applyAlignment="1">
      <alignment horizontal="right"/>
    </xf>
    <xf numFmtId="164" fontId="18" fillId="0" borderId="0" xfId="0" applyNumberFormat="1" applyFont="1" applyAlignment="1">
      <alignment horizontal="right"/>
    </xf>
    <xf numFmtId="164" fontId="17" fillId="0" borderId="0" xfId="0" applyNumberFormat="1" applyFont="1" applyAlignment="1">
      <alignment horizontal="right"/>
    </xf>
    <xf numFmtId="164" fontId="16" fillId="0" borderId="0" xfId="0" applyNumberFormat="1" applyFont="1" applyAlignment="1">
      <alignment horizontal="right"/>
    </xf>
    <xf numFmtId="164" fontId="15" fillId="0" borderId="0" xfId="0" applyNumberFormat="1" applyFont="1" applyAlignment="1">
      <alignment horizontal="right"/>
    </xf>
    <xf numFmtId="164" fontId="45" fillId="0" borderId="0" xfId="0" applyNumberFormat="1" applyFont="1" applyAlignment="1">
      <alignment horizontal="right"/>
    </xf>
    <xf numFmtId="164" fontId="2" fillId="0" borderId="0" xfId="0" applyNumberFormat="1" applyFont="1" applyAlignment="1">
      <alignment horizontal="right"/>
    </xf>
    <xf numFmtId="164" fontId="55" fillId="0" borderId="0" xfId="0" applyNumberFormat="1" applyFont="1" applyAlignment="1">
      <alignment horizontal="right"/>
    </xf>
    <xf numFmtId="164" fontId="57" fillId="0" borderId="0" xfId="0" applyNumberFormat="1" applyFont="1" applyAlignment="1">
      <alignment horizontal="right"/>
    </xf>
    <xf numFmtId="164" fontId="58" fillId="0" borderId="0" xfId="0" applyNumberFormat="1" applyFont="1" applyAlignment="1">
      <alignment horizontal="right"/>
    </xf>
    <xf numFmtId="164" fontId="63" fillId="0" borderId="0" xfId="0" applyNumberFormat="1" applyFont="1" applyAlignment="1">
      <alignment horizontal="right"/>
    </xf>
    <xf numFmtId="164" fontId="59" fillId="0" borderId="0" xfId="0" applyNumberFormat="1" applyFont="1" applyAlignment="1">
      <alignment horizontal="right"/>
    </xf>
    <xf numFmtId="164" fontId="60" fillId="0" borderId="0" xfId="0" applyNumberFormat="1" applyFont="1" applyAlignment="1">
      <alignment horizontal="right"/>
    </xf>
    <xf numFmtId="164" fontId="61" fillId="0" borderId="0" xfId="0" applyNumberFormat="1" applyFont="1" applyAlignment="1">
      <alignment horizontal="right"/>
    </xf>
    <xf numFmtId="0" fontId="0" fillId="2" borderId="0" xfId="0" applyFont="1" applyFill="1" applyAlignment="1">
      <alignment horizontal="center"/>
    </xf>
    <xf numFmtId="0" fontId="64" fillId="0" borderId="0" xfId="0" applyFont="1"/>
    <xf numFmtId="0" fontId="57" fillId="0" borderId="0" xfId="0" applyFont="1"/>
    <xf numFmtId="0" fontId="0" fillId="6" borderId="0" xfId="0" applyFill="1"/>
    <xf numFmtId="0" fontId="0" fillId="8" borderId="0" xfId="0" applyFill="1"/>
    <xf numFmtId="2" fontId="3" fillId="0" borderId="0" xfId="0" applyNumberFormat="1" applyFont="1" applyBorder="1" applyAlignment="1">
      <alignment horizontal="right"/>
    </xf>
    <xf numFmtId="0" fontId="0" fillId="0" borderId="0" xfId="0" applyFont="1" applyAlignment="1">
      <alignment horizontal="left"/>
    </xf>
    <xf numFmtId="0" fontId="3" fillId="9" borderId="26" xfId="0" applyFont="1" applyFill="1" applyBorder="1" applyAlignment="1">
      <alignment horizontal="left" vertical="center"/>
    </xf>
    <xf numFmtId="0" fontId="3" fillId="9" borderId="26" xfId="0" applyFont="1" applyFill="1" applyBorder="1" applyAlignment="1">
      <alignment horizontal="right" vertical="center"/>
    </xf>
    <xf numFmtId="168" fontId="24" fillId="4" borderId="9" xfId="0" applyNumberFormat="1" applyFont="1" applyFill="1" applyBorder="1" applyAlignment="1">
      <alignment horizontal="center" vertical="center"/>
    </xf>
    <xf numFmtId="0" fontId="65" fillId="0" borderId="22" xfId="0" applyFont="1" applyBorder="1" applyAlignment="1">
      <alignment horizontal="center" vertical="center"/>
    </xf>
    <xf numFmtId="0" fontId="65" fillId="0" borderId="21" xfId="0" applyFont="1" applyBorder="1" applyAlignment="1">
      <alignment horizontal="center" vertical="center"/>
    </xf>
    <xf numFmtId="0" fontId="65" fillId="0" borderId="20" xfId="0" applyFont="1" applyBorder="1" applyAlignment="1">
      <alignment horizontal="center" vertical="center"/>
    </xf>
    <xf numFmtId="0" fontId="65" fillId="0" borderId="15" xfId="0" applyFont="1" applyBorder="1" applyAlignment="1">
      <alignment horizontal="center" vertical="center"/>
    </xf>
    <xf numFmtId="0" fontId="65" fillId="0" borderId="0" xfId="0" applyFont="1" applyBorder="1" applyAlignment="1">
      <alignment horizontal="center" vertical="center"/>
    </xf>
    <xf numFmtId="0" fontId="65" fillId="0" borderId="19" xfId="0" applyFont="1" applyBorder="1" applyAlignment="1">
      <alignment horizontal="center" vertical="center"/>
    </xf>
    <xf numFmtId="0" fontId="65" fillId="0" borderId="3" xfId="0" applyFont="1" applyBorder="1" applyAlignment="1">
      <alignment horizontal="center" vertical="center"/>
    </xf>
    <xf numFmtId="0" fontId="65" fillId="0" borderId="2" xfId="0" applyFont="1" applyBorder="1" applyAlignment="1">
      <alignment horizontal="center" vertical="center"/>
    </xf>
    <xf numFmtId="0" fontId="65" fillId="0" borderId="1" xfId="0" applyFont="1" applyBorder="1" applyAlignment="1">
      <alignment horizontal="center" vertical="center"/>
    </xf>
    <xf numFmtId="168" fontId="0" fillId="0" borderId="0" xfId="0" applyNumberFormat="1" applyAlignment="1">
      <alignment horizontal="center"/>
    </xf>
    <xf numFmtId="0" fontId="33" fillId="13" borderId="0" xfId="0" applyFont="1" applyFill="1"/>
    <xf numFmtId="0" fontId="33" fillId="13" borderId="0" xfId="0" applyFont="1" applyFill="1" applyAlignment="1">
      <alignment horizontal="center"/>
    </xf>
    <xf numFmtId="0" fontId="33" fillId="13" borderId="0" xfId="0" applyFont="1" applyFill="1" applyAlignment="1">
      <alignment horizontal="right"/>
    </xf>
    <xf numFmtId="0" fontId="32" fillId="0" borderId="0" xfId="0" applyFont="1" applyBorder="1" applyAlignment="1">
      <alignment horizontal="right"/>
    </xf>
    <xf numFmtId="0" fontId="33" fillId="0" borderId="0" xfId="0" applyFont="1" applyBorder="1" applyAlignment="1"/>
    <xf numFmtId="0" fontId="33" fillId="0" borderId="0" xfId="0" applyFont="1" applyAlignment="1">
      <alignment horizontal="center"/>
    </xf>
    <xf numFmtId="0" fontId="32" fillId="0" borderId="0" xfId="0" applyFont="1" applyAlignment="1">
      <alignment horizontal="center"/>
    </xf>
    <xf numFmtId="0" fontId="32" fillId="0" borderId="0" xfId="0" applyFont="1" applyAlignment="1">
      <alignment horizontal="right"/>
    </xf>
    <xf numFmtId="0" fontId="3" fillId="10" borderId="22" xfId="0" applyFont="1" applyFill="1" applyBorder="1" applyAlignment="1">
      <alignment horizontal="left" vertical="center"/>
    </xf>
    <xf numFmtId="0" fontId="3" fillId="10" borderId="20" xfId="0" applyFont="1" applyFill="1" applyBorder="1" applyAlignment="1">
      <alignment horizontal="right" vertical="center"/>
    </xf>
    <xf numFmtId="0" fontId="66" fillId="9" borderId="9" xfId="0" applyFont="1" applyFill="1" applyBorder="1" applyAlignment="1">
      <alignment horizontal="center" vertical="center"/>
    </xf>
    <xf numFmtId="0" fontId="67" fillId="9" borderId="36" xfId="0" applyFont="1" applyFill="1" applyBorder="1" applyAlignment="1">
      <alignment horizontal="center" vertical="center"/>
    </xf>
    <xf numFmtId="0" fontId="66" fillId="9" borderId="9" xfId="0" quotePrefix="1" applyFont="1" applyFill="1" applyBorder="1" applyAlignment="1">
      <alignment horizontal="center" vertical="center"/>
    </xf>
    <xf numFmtId="0" fontId="1" fillId="2" borderId="22" xfId="0" applyFont="1" applyFill="1" applyBorder="1" applyAlignment="1">
      <alignment horizontal="center" vertical="center"/>
    </xf>
    <xf numFmtId="0" fontId="1" fillId="2" borderId="20" xfId="0" applyFont="1" applyFill="1" applyBorder="1" applyAlignment="1">
      <alignment horizontal="center" vertical="center"/>
    </xf>
    <xf numFmtId="2" fontId="3" fillId="0" borderId="0" xfId="0" applyNumberFormat="1" applyFont="1" applyBorder="1" applyAlignment="1">
      <alignment horizontal="left" vertical="center"/>
    </xf>
    <xf numFmtId="165" fontId="3" fillId="0" borderId="0" xfId="0" applyNumberFormat="1" applyFont="1" applyBorder="1" applyAlignment="1">
      <alignment horizontal="left" vertical="center"/>
    </xf>
    <xf numFmtId="165" fontId="3" fillId="0" borderId="19" xfId="0" applyNumberFormat="1" applyFont="1" applyBorder="1" applyAlignment="1">
      <alignment horizontal="left" vertical="center"/>
    </xf>
    <xf numFmtId="2" fontId="3" fillId="0" borderId="2" xfId="0" applyNumberFormat="1" applyFont="1" applyBorder="1" applyAlignment="1">
      <alignment horizontal="right" vertical="center"/>
    </xf>
    <xf numFmtId="165" fontId="3" fillId="0" borderId="2" xfId="0" applyNumberFormat="1" applyFont="1" applyBorder="1" applyAlignment="1">
      <alignment horizontal="right" vertical="center"/>
    </xf>
    <xf numFmtId="165" fontId="3" fillId="0" borderId="1" xfId="0" applyNumberFormat="1" applyFont="1" applyBorder="1" applyAlignment="1">
      <alignment horizontal="right" vertical="center"/>
    </xf>
    <xf numFmtId="2" fontId="3" fillId="0" borderId="3" xfId="0" applyNumberFormat="1" applyFont="1" applyBorder="1" applyAlignment="1">
      <alignment horizontal="center" vertical="center"/>
    </xf>
    <xf numFmtId="2" fontId="3" fillId="0" borderId="2" xfId="0" applyNumberFormat="1" applyFont="1" applyBorder="1" applyAlignment="1">
      <alignment horizontal="center" vertical="center"/>
    </xf>
    <xf numFmtId="0" fontId="1" fillId="2" borderId="22" xfId="0" applyFont="1" applyFill="1" applyBorder="1" applyAlignment="1">
      <alignment horizontal="left" vertical="center"/>
    </xf>
    <xf numFmtId="0" fontId="1" fillId="2" borderId="21" xfId="0" applyFont="1" applyFill="1" applyBorder="1" applyAlignment="1">
      <alignment horizontal="right" vertical="center"/>
    </xf>
    <xf numFmtId="0" fontId="3" fillId="0" borderId="24" xfId="0" applyFont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0" fontId="3" fillId="0" borderId="9" xfId="0" applyFont="1" applyBorder="1"/>
    <xf numFmtId="0" fontId="0" fillId="0" borderId="9" xfId="0" applyBorder="1" applyAlignment="1"/>
    <xf numFmtId="0" fontId="3" fillId="2" borderId="0" xfId="0" applyFont="1" applyFill="1" applyAlignment="1">
      <alignment horizontal="center"/>
    </xf>
    <xf numFmtId="0" fontId="3" fillId="0" borderId="0" xfId="0" quotePrefix="1" applyFont="1" applyAlignment="1">
      <alignment horizontal="center"/>
    </xf>
    <xf numFmtId="0" fontId="1" fillId="2" borderId="0" xfId="0" applyFont="1" applyFill="1" applyAlignment="1"/>
    <xf numFmtId="0" fontId="3" fillId="8" borderId="9" xfId="0" applyFont="1" applyFill="1" applyBorder="1" applyAlignment="1">
      <alignment horizontal="center"/>
    </xf>
    <xf numFmtId="0" fontId="3" fillId="11" borderId="9" xfId="0" applyFont="1" applyFill="1" applyBorder="1" applyAlignment="1">
      <alignment horizontal="center"/>
    </xf>
    <xf numFmtId="0" fontId="3" fillId="5" borderId="9" xfId="0" applyFont="1" applyFill="1" applyBorder="1" applyAlignment="1">
      <alignment horizontal="center"/>
    </xf>
    <xf numFmtId="0" fontId="3" fillId="6" borderId="9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3" fillId="21" borderId="0" xfId="0" applyFont="1" applyFill="1" applyAlignment="1">
      <alignment horizontal="center"/>
    </xf>
    <xf numFmtId="0" fontId="3" fillId="22" borderId="0" xfId="0" applyFont="1" applyFill="1" applyAlignment="1">
      <alignment horizontal="center"/>
    </xf>
    <xf numFmtId="0" fontId="3" fillId="23" borderId="0" xfId="0" applyFont="1" applyFill="1" applyAlignment="1">
      <alignment horizontal="center"/>
    </xf>
    <xf numFmtId="0" fontId="3" fillId="24" borderId="0" xfId="0" applyFont="1" applyFill="1" applyAlignment="1">
      <alignment horizontal="center"/>
    </xf>
    <xf numFmtId="0" fontId="0" fillId="0" borderId="37" xfId="0" applyFont="1" applyBorder="1" applyAlignment="1">
      <alignment horizontal="center"/>
    </xf>
    <xf numFmtId="0" fontId="3" fillId="0" borderId="37" xfId="0" applyFont="1" applyBorder="1" applyAlignment="1">
      <alignment horizontal="center"/>
    </xf>
    <xf numFmtId="0" fontId="18" fillId="0" borderId="0" xfId="0" applyFont="1" applyBorder="1"/>
    <xf numFmtId="0" fontId="5" fillId="0" borderId="0" xfId="0" applyFont="1" applyBorder="1"/>
    <xf numFmtId="0" fontId="15" fillId="0" borderId="0" xfId="0" applyFont="1" applyBorder="1"/>
    <xf numFmtId="0" fontId="19" fillId="0" borderId="0" xfId="0" applyFont="1" applyBorder="1"/>
    <xf numFmtId="0" fontId="16" fillId="0" borderId="0" xfId="0" applyFont="1" applyBorder="1"/>
    <xf numFmtId="0" fontId="17" fillId="0" borderId="0" xfId="0" applyFont="1" applyBorder="1"/>
    <xf numFmtId="2" fontId="5" fillId="0" borderId="0" xfId="0" applyNumberFormat="1" applyFont="1"/>
    <xf numFmtId="168" fontId="5" fillId="0" borderId="0" xfId="0" applyNumberFormat="1" applyFont="1"/>
    <xf numFmtId="0" fontId="0" fillId="0" borderId="0" xfId="0" quotePrefix="1" applyAlignment="1">
      <alignment horizontal="right"/>
    </xf>
    <xf numFmtId="0" fontId="68" fillId="0" borderId="0" xfId="0" applyFont="1"/>
    <xf numFmtId="0" fontId="68" fillId="0" borderId="0" xfId="0" applyFont="1" applyBorder="1"/>
    <xf numFmtId="0" fontId="0" fillId="0" borderId="37" xfId="0" applyBorder="1" applyAlignment="1">
      <alignment horizontal="center"/>
    </xf>
    <xf numFmtId="0" fontId="0" fillId="0" borderId="37" xfId="0" applyFont="1" applyBorder="1" applyAlignment="1">
      <alignment horizontal="right"/>
    </xf>
    <xf numFmtId="1" fontId="30" fillId="0" borderId="37" xfId="0" applyNumberFormat="1" applyFont="1" applyBorder="1" applyAlignment="1">
      <alignment horizontal="center"/>
    </xf>
    <xf numFmtId="164" fontId="3" fillId="0" borderId="37" xfId="0" applyNumberFormat="1" applyFont="1" applyBorder="1" applyAlignment="1">
      <alignment horizontal="center"/>
    </xf>
    <xf numFmtId="0" fontId="3" fillId="0" borderId="37" xfId="0" applyFont="1" applyBorder="1"/>
    <xf numFmtId="0" fontId="0" fillId="0" borderId="37" xfId="0" applyBorder="1" applyAlignment="1">
      <alignment horizontal="right"/>
    </xf>
    <xf numFmtId="0" fontId="0" fillId="0" borderId="37" xfId="0" applyFill="1" applyBorder="1"/>
    <xf numFmtId="0" fontId="0" fillId="0" borderId="37" xfId="0" applyFont="1" applyBorder="1"/>
    <xf numFmtId="0" fontId="0" fillId="0" borderId="37" xfId="0" applyFont="1" applyBorder="1" applyAlignment="1"/>
    <xf numFmtId="0" fontId="69" fillId="0" borderId="0" xfId="0" applyFont="1" applyAlignment="1">
      <alignment horizontal="right"/>
    </xf>
    <xf numFmtId="170" fontId="0" fillId="0" borderId="0" xfId="0" applyNumberFormat="1"/>
    <xf numFmtId="171" fontId="0" fillId="0" borderId="0" xfId="0" applyNumberFormat="1"/>
    <xf numFmtId="1" fontId="70" fillId="0" borderId="0" xfId="0" applyNumberFormat="1" applyFont="1" applyBorder="1" applyAlignment="1">
      <alignment horizontal="center"/>
    </xf>
    <xf numFmtId="1" fontId="70" fillId="13" borderId="0" xfId="0" applyNumberFormat="1" applyFont="1" applyFill="1" applyAlignment="1">
      <alignment horizontal="center"/>
    </xf>
    <xf numFmtId="1" fontId="70" fillId="0" borderId="37" xfId="0" applyNumberFormat="1" applyFont="1" applyBorder="1" applyAlignment="1">
      <alignment horizontal="center"/>
    </xf>
    <xf numFmtId="0" fontId="71" fillId="0" borderId="0" xfId="0" applyFont="1" applyBorder="1" applyAlignment="1">
      <alignment horizontal="center"/>
    </xf>
    <xf numFmtId="1" fontId="71" fillId="0" borderId="0" xfId="0" applyNumberFormat="1" applyFont="1" applyBorder="1" applyAlignment="1">
      <alignment horizontal="center"/>
    </xf>
    <xf numFmtId="0" fontId="70" fillId="0" borderId="0" xfId="0" applyFont="1" applyBorder="1" applyAlignment="1">
      <alignment horizontal="center"/>
    </xf>
    <xf numFmtId="0" fontId="70" fillId="0" borderId="0" xfId="0" applyFont="1" applyAlignment="1">
      <alignment horizontal="center"/>
    </xf>
    <xf numFmtId="2" fontId="3" fillId="0" borderId="37" xfId="0" applyNumberFormat="1" applyFont="1" applyBorder="1" applyAlignment="1">
      <alignment horizontal="right"/>
    </xf>
    <xf numFmtId="2" fontId="3" fillId="0" borderId="0" xfId="0" applyNumberFormat="1" applyFont="1" applyAlignment="1">
      <alignment horizontal="right"/>
    </xf>
    <xf numFmtId="0" fontId="0" fillId="13" borderId="0" xfId="0" applyFont="1" applyFill="1"/>
    <xf numFmtId="0" fontId="0" fillId="0" borderId="37" xfId="0" applyFont="1" applyFill="1" applyBorder="1"/>
    <xf numFmtId="0" fontId="3" fillId="0" borderId="0" xfId="0" applyFont="1" applyFill="1" applyBorder="1"/>
    <xf numFmtId="1" fontId="0" fillId="0" borderId="0" xfId="0" applyNumberFormat="1" applyAlignment="1">
      <alignment horizontal="center" vertical="center"/>
    </xf>
    <xf numFmtId="10" fontId="3" fillId="0" borderId="0" xfId="1" applyNumberFormat="1" applyFont="1"/>
    <xf numFmtId="0" fontId="28" fillId="0" borderId="0" xfId="0" applyFont="1" applyBorder="1" applyAlignment="1">
      <alignment horizontal="left"/>
    </xf>
    <xf numFmtId="0" fontId="0" fillId="0" borderId="37" xfId="0" applyBorder="1"/>
    <xf numFmtId="0" fontId="0" fillId="0" borderId="37" xfId="0" applyFont="1" applyFill="1" applyBorder="1" applyAlignment="1"/>
    <xf numFmtId="0" fontId="5" fillId="0" borderId="19" xfId="0" applyFont="1" applyBorder="1"/>
    <xf numFmtId="0" fontId="5" fillId="0" borderId="2" xfId="0" applyFont="1" applyBorder="1"/>
    <xf numFmtId="0" fontId="5" fillId="0" borderId="1" xfId="0" applyFont="1" applyBorder="1"/>
    <xf numFmtId="0" fontId="2" fillId="20" borderId="0" xfId="0" applyFont="1" applyFill="1" applyBorder="1"/>
    <xf numFmtId="0" fontId="2" fillId="20" borderId="19" xfId="0" applyFont="1" applyFill="1" applyBorder="1"/>
    <xf numFmtId="0" fontId="1" fillId="2" borderId="0" xfId="0" applyFont="1" applyFill="1" applyAlignment="1">
      <alignment horizontal="center"/>
    </xf>
    <xf numFmtId="0" fontId="3" fillId="11" borderId="0" xfId="0" applyFont="1" applyFill="1" applyAlignment="1">
      <alignment horizontal="center"/>
    </xf>
    <xf numFmtId="0" fontId="3" fillId="27" borderId="0" xfId="0" applyFont="1" applyFill="1" applyAlignment="1">
      <alignment horizontal="center"/>
    </xf>
    <xf numFmtId="0" fontId="3" fillId="26" borderId="0" xfId="0" applyFont="1" applyFill="1" applyAlignment="1">
      <alignment horizontal="center"/>
    </xf>
    <xf numFmtId="0" fontId="3" fillId="28" borderId="0" xfId="0" applyFont="1" applyFill="1" applyAlignment="1">
      <alignment horizontal="center"/>
    </xf>
    <xf numFmtId="0" fontId="3" fillId="19" borderId="0" xfId="0" applyFont="1" applyFill="1" applyAlignment="1">
      <alignment horizontal="center"/>
    </xf>
    <xf numFmtId="0" fontId="3" fillId="12" borderId="0" xfId="0" applyFont="1" applyFill="1" applyAlignment="1">
      <alignment horizontal="center"/>
    </xf>
    <xf numFmtId="0" fontId="3" fillId="25" borderId="0" xfId="0" applyFont="1" applyFill="1" applyAlignment="1">
      <alignment horizontal="center"/>
    </xf>
    <xf numFmtId="0" fontId="3" fillId="0" borderId="37" xfId="0" applyFont="1" applyFill="1" applyBorder="1"/>
    <xf numFmtId="0" fontId="73" fillId="0" borderId="21" xfId="0" applyFont="1" applyBorder="1"/>
    <xf numFmtId="0" fontId="73" fillId="0" borderId="0" xfId="0" applyFont="1" applyBorder="1"/>
    <xf numFmtId="0" fontId="73" fillId="0" borderId="2" xfId="0" applyFont="1" applyBorder="1"/>
    <xf numFmtId="0" fontId="73" fillId="20" borderId="0" xfId="0" applyFont="1" applyFill="1" applyBorder="1"/>
    <xf numFmtId="0" fontId="3" fillId="0" borderId="22" xfId="0" applyFont="1" applyBorder="1"/>
    <xf numFmtId="0" fontId="3" fillId="0" borderId="15" xfId="0" applyFont="1" applyBorder="1"/>
    <xf numFmtId="0" fontId="3" fillId="0" borderId="3" xfId="0" applyFont="1" applyBorder="1"/>
    <xf numFmtId="0" fontId="3" fillId="0" borderId="2" xfId="0" applyFont="1" applyBorder="1"/>
    <xf numFmtId="0" fontId="3" fillId="20" borderId="15" xfId="0" applyFont="1" applyFill="1" applyBorder="1"/>
    <xf numFmtId="0" fontId="3" fillId="20" borderId="0" xfId="0" applyFont="1" applyFill="1" applyBorder="1"/>
    <xf numFmtId="0" fontId="0" fillId="0" borderId="0" xfId="0" quotePrefix="1" applyFont="1" applyAlignment="1">
      <alignment horizontal="center"/>
    </xf>
    <xf numFmtId="0" fontId="73" fillId="0" borderId="1" xfId="0" applyFont="1" applyBorder="1"/>
    <xf numFmtId="0" fontId="73" fillId="0" borderId="20" xfId="0" applyFont="1" applyBorder="1"/>
    <xf numFmtId="0" fontId="73" fillId="0" borderId="19" xfId="0" applyFont="1" applyBorder="1"/>
    <xf numFmtId="168" fontId="3" fillId="0" borderId="2" xfId="0" applyNumberFormat="1" applyFont="1" applyBorder="1" applyAlignment="1">
      <alignment horizontal="center" vertical="center"/>
    </xf>
    <xf numFmtId="0" fontId="60" fillId="0" borderId="0" xfId="0" applyFont="1"/>
    <xf numFmtId="0" fontId="74" fillId="0" borderId="0" xfId="0" applyFont="1"/>
    <xf numFmtId="0" fontId="75" fillId="0" borderId="0" xfId="0" applyFont="1"/>
    <xf numFmtId="0" fontId="76" fillId="0" borderId="0" xfId="0" applyFont="1"/>
    <xf numFmtId="0" fontId="77" fillId="0" borderId="0" xfId="0" applyFont="1"/>
    <xf numFmtId="0" fontId="78" fillId="0" borderId="0" xfId="0" applyFont="1"/>
    <xf numFmtId="0" fontId="79" fillId="0" borderId="0" xfId="0" applyFont="1"/>
    <xf numFmtId="0" fontId="80" fillId="0" borderId="0" xfId="0" applyFont="1"/>
    <xf numFmtId="0" fontId="81" fillId="0" borderId="0" xfId="0" applyFont="1"/>
    <xf numFmtId="0" fontId="31" fillId="0" borderId="0" xfId="0" applyFont="1"/>
    <xf numFmtId="0" fontId="21" fillId="0" borderId="0" xfId="0" applyFont="1"/>
    <xf numFmtId="0" fontId="3" fillId="0" borderId="0" xfId="0" applyFont="1" applyBorder="1" applyAlignment="1">
      <alignment horizontal="left" vertical="center"/>
    </xf>
    <xf numFmtId="0" fontId="3" fillId="0" borderId="2" xfId="0" applyFont="1" applyBorder="1" applyAlignment="1">
      <alignment horizontal="righ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2" borderId="22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center" vertical="center"/>
    </xf>
    <xf numFmtId="167" fontId="8" fillId="10" borderId="35" xfId="0" quotePrefix="1" applyNumberFormat="1" applyFont="1" applyFill="1" applyBorder="1" applyAlignment="1">
      <alignment horizontal="center" vertical="center"/>
    </xf>
    <xf numFmtId="167" fontId="8" fillId="10" borderId="4" xfId="0" quotePrefix="1" applyNumberFormat="1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/>
    </xf>
    <xf numFmtId="0" fontId="83" fillId="2" borderId="0" xfId="0" applyFont="1" applyFill="1" applyBorder="1" applyAlignment="1">
      <alignment horizontal="center" vertical="center"/>
    </xf>
    <xf numFmtId="0" fontId="83" fillId="2" borderId="0" xfId="0" applyFont="1" applyFill="1" applyAlignment="1">
      <alignment horizontal="center" vertical="center"/>
    </xf>
    <xf numFmtId="0" fontId="53" fillId="2" borderId="0" xfId="0" applyFont="1" applyFill="1" applyAlignment="1">
      <alignment horizontal="center" vertical="center"/>
    </xf>
    <xf numFmtId="0" fontId="53" fillId="2" borderId="38" xfId="0" applyFont="1" applyFill="1" applyBorder="1" applyAlignment="1">
      <alignment horizontal="center" vertical="center"/>
    </xf>
    <xf numFmtId="0" fontId="5" fillId="0" borderId="0" xfId="0" applyFont="1" applyBorder="1" applyAlignment="1">
      <alignment horizontal="right"/>
    </xf>
    <xf numFmtId="0" fontId="85" fillId="2" borderId="0" xfId="0" applyFont="1" applyFill="1" applyAlignment="1">
      <alignment horizontal="center"/>
    </xf>
    <xf numFmtId="0" fontId="85" fillId="2" borderId="0" xfId="0" applyFont="1" applyFill="1"/>
    <xf numFmtId="0" fontId="87" fillId="0" borderId="21" xfId="0" applyFont="1" applyBorder="1"/>
    <xf numFmtId="0" fontId="87" fillId="0" borderId="0" xfId="0" applyFont="1" applyBorder="1"/>
    <xf numFmtId="0" fontId="87" fillId="0" borderId="2" xfId="0" applyFont="1" applyBorder="1"/>
    <xf numFmtId="0" fontId="87" fillId="0" borderId="19" xfId="0" applyFont="1" applyBorder="1"/>
    <xf numFmtId="0" fontId="87" fillId="0" borderId="20" xfId="0" applyFont="1" applyBorder="1"/>
    <xf numFmtId="0" fontId="87" fillId="0" borderId="1" xfId="0" applyFont="1" applyBorder="1"/>
    <xf numFmtId="164" fontId="61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164" fontId="55" fillId="0" borderId="0" xfId="0" applyNumberFormat="1" applyFont="1" applyAlignment="1">
      <alignment horizontal="center"/>
    </xf>
    <xf numFmtId="164" fontId="57" fillId="0" borderId="0" xfId="0" applyNumberFormat="1" applyFont="1" applyAlignment="1">
      <alignment horizontal="center"/>
    </xf>
    <xf numFmtId="164" fontId="58" fillId="0" borderId="0" xfId="0" applyNumberFormat="1" applyFont="1" applyAlignment="1">
      <alignment horizontal="center"/>
    </xf>
    <xf numFmtId="164" fontId="63" fillId="0" borderId="0" xfId="0" applyNumberFormat="1" applyFont="1" applyAlignment="1">
      <alignment horizontal="center"/>
    </xf>
    <xf numFmtId="164" fontId="59" fillId="0" borderId="0" xfId="0" applyNumberFormat="1" applyFont="1" applyAlignment="1">
      <alignment horizontal="center"/>
    </xf>
    <xf numFmtId="164" fontId="60" fillId="0" borderId="0" xfId="0" applyNumberFormat="1" applyFont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right"/>
    </xf>
    <xf numFmtId="0" fontId="1" fillId="2" borderId="0" xfId="0" applyFont="1" applyFill="1" applyAlignment="1">
      <alignment horizontal="left"/>
    </xf>
    <xf numFmtId="0" fontId="0" fillId="7" borderId="0" xfId="0" applyFont="1" applyFill="1"/>
    <xf numFmtId="2" fontId="0" fillId="0" borderId="0" xfId="0" applyNumberFormat="1" applyAlignment="1">
      <alignment horizontal="center" vertical="center"/>
    </xf>
    <xf numFmtId="0" fontId="0" fillId="2" borderId="0" xfId="0" applyFill="1"/>
    <xf numFmtId="0" fontId="33" fillId="0" borderId="21" xfId="0" applyFont="1" applyBorder="1"/>
    <xf numFmtId="0" fontId="33" fillId="0" borderId="2" xfId="0" applyFont="1" applyBorder="1"/>
    <xf numFmtId="0" fontId="0" fillId="6" borderId="0" xfId="0" applyFont="1" applyFill="1"/>
    <xf numFmtId="1" fontId="31" fillId="0" borderId="37" xfId="0" applyNumberFormat="1" applyFont="1" applyBorder="1" applyAlignment="1">
      <alignment horizontal="center"/>
    </xf>
    <xf numFmtId="0" fontId="3" fillId="0" borderId="37" xfId="0" applyFont="1" applyBorder="1" applyAlignment="1"/>
    <xf numFmtId="164" fontId="32" fillId="0" borderId="0" xfId="0" applyNumberFormat="1" applyFont="1" applyAlignment="1">
      <alignment horizontal="right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89" fillId="0" borderId="21" xfId="0" applyFont="1" applyBorder="1"/>
    <xf numFmtId="0" fontId="89" fillId="0" borderId="15" xfId="0" applyFont="1" applyBorder="1"/>
    <xf numFmtId="0" fontId="89" fillId="0" borderId="0" xfId="0" applyFont="1" applyBorder="1"/>
    <xf numFmtId="0" fontId="89" fillId="0" borderId="3" xfId="0" applyFont="1" applyBorder="1"/>
    <xf numFmtId="0" fontId="89" fillId="0" borderId="2" xfId="0" applyFont="1" applyBorder="1"/>
    <xf numFmtId="0" fontId="89" fillId="0" borderId="22" xfId="0" applyFont="1" applyBorder="1"/>
    <xf numFmtId="0" fontId="0" fillId="0" borderId="0" xfId="0" applyAlignment="1">
      <alignment horizontal="center" vertical="center"/>
    </xf>
    <xf numFmtId="0" fontId="89" fillId="24" borderId="2" xfId="0" applyFont="1" applyFill="1" applyBorder="1"/>
    <xf numFmtId="0" fontId="89" fillId="24" borderId="15" xfId="0" applyFont="1" applyFill="1" applyBorder="1"/>
    <xf numFmtId="0" fontId="89" fillId="24" borderId="0" xfId="0" applyFont="1" applyFill="1" applyBorder="1"/>
    <xf numFmtId="0" fontId="89" fillId="24" borderId="22" xfId="0" applyFont="1" applyFill="1" applyBorder="1"/>
    <xf numFmtId="0" fontId="89" fillId="24" borderId="21" xfId="0" applyFont="1" applyFill="1" applyBorder="1"/>
    <xf numFmtId="0" fontId="89" fillId="24" borderId="3" xfId="0" applyFont="1" applyFill="1" applyBorder="1"/>
    <xf numFmtId="1" fontId="0" fillId="0" borderId="0" xfId="0" applyNumberFormat="1" applyAlignment="1">
      <alignment horizontal="right"/>
    </xf>
    <xf numFmtId="1" fontId="0" fillId="4" borderId="31" xfId="0" applyNumberFormat="1" applyFont="1" applyFill="1" applyBorder="1" applyAlignment="1">
      <alignment horizontal="center"/>
    </xf>
    <xf numFmtId="1" fontId="0" fillId="4" borderId="34" xfId="0" applyNumberFormat="1" applyFont="1" applyFill="1" applyBorder="1" applyAlignment="1">
      <alignment horizontal="center"/>
    </xf>
    <xf numFmtId="0" fontId="0" fillId="2" borderId="21" xfId="0" applyFill="1" applyBorder="1"/>
    <xf numFmtId="0" fontId="0" fillId="2" borderId="0" xfId="0" applyFill="1" applyBorder="1"/>
    <xf numFmtId="0" fontId="0" fillId="0" borderId="15" xfId="0" applyBorder="1"/>
    <xf numFmtId="0" fontId="0" fillId="0" borderId="19" xfId="0" applyBorder="1"/>
    <xf numFmtId="0" fontId="0" fillId="0" borderId="3" xfId="0" applyBorder="1"/>
    <xf numFmtId="0" fontId="0" fillId="0" borderId="2" xfId="0" applyBorder="1"/>
    <xf numFmtId="0" fontId="0" fillId="2" borderId="2" xfId="0" applyFill="1" applyBorder="1"/>
    <xf numFmtId="0" fontId="3" fillId="0" borderId="19" xfId="0" applyFont="1" applyBorder="1"/>
    <xf numFmtId="0" fontId="3" fillId="0" borderId="1" xfId="0" applyFont="1" applyBorder="1"/>
    <xf numFmtId="0" fontId="0" fillId="0" borderId="0" xfId="0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0" fillId="0" borderId="15" xfId="0" applyFont="1" applyBorder="1"/>
    <xf numFmtId="0" fontId="0" fillId="0" borderId="3" xfId="0" applyFont="1" applyBorder="1"/>
    <xf numFmtId="0" fontId="0" fillId="0" borderId="2" xfId="0" applyFont="1" applyBorder="1"/>
    <xf numFmtId="0" fontId="0" fillId="0" borderId="19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0" fillId="0" borderId="2" xfId="0" applyFont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1" fillId="2" borderId="0" xfId="0" applyFont="1" applyFill="1" applyAlignment="1">
      <alignment horizontal="center"/>
    </xf>
    <xf numFmtId="165" fontId="3" fillId="0" borderId="0" xfId="0" applyNumberFormat="1" applyFont="1" applyAlignment="1">
      <alignment horizontal="center"/>
    </xf>
    <xf numFmtId="1" fontId="3" fillId="0" borderId="0" xfId="0" applyNumberFormat="1" applyFont="1"/>
    <xf numFmtId="0" fontId="32" fillId="0" borderId="15" xfId="0" applyFont="1" applyBorder="1"/>
    <xf numFmtId="0" fontId="32" fillId="0" borderId="0" xfId="0" applyFont="1" applyBorder="1"/>
    <xf numFmtId="0" fontId="32" fillId="0" borderId="3" xfId="0" applyFont="1" applyBorder="1"/>
    <xf numFmtId="0" fontId="32" fillId="0" borderId="2" xfId="0" applyFont="1" applyBorder="1"/>
    <xf numFmtId="0" fontId="32" fillId="0" borderId="2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90" fillId="2" borderId="0" xfId="0" applyFont="1" applyFill="1" applyAlignment="1">
      <alignment horizontal="center"/>
    </xf>
    <xf numFmtId="0" fontId="31" fillId="11" borderId="0" xfId="0" applyFont="1" applyFill="1" applyAlignment="1">
      <alignment horizontal="center"/>
    </xf>
    <xf numFmtId="0" fontId="91" fillId="27" borderId="0" xfId="0" applyFont="1" applyFill="1" applyAlignment="1">
      <alignment horizontal="right"/>
    </xf>
    <xf numFmtId="0" fontId="91" fillId="26" borderId="0" xfId="0" applyFont="1" applyFill="1" applyAlignment="1">
      <alignment horizontal="right"/>
    </xf>
    <xf numFmtId="0" fontId="91" fillId="28" borderId="0" xfId="0" applyFont="1" applyFill="1" applyAlignment="1">
      <alignment horizontal="right"/>
    </xf>
    <xf numFmtId="0" fontId="91" fillId="13" borderId="0" xfId="0" applyFont="1" applyFill="1" applyAlignment="1">
      <alignment horizontal="right"/>
    </xf>
    <xf numFmtId="0" fontId="91" fillId="19" borderId="0" xfId="0" applyFont="1" applyFill="1" applyAlignment="1">
      <alignment horizontal="right"/>
    </xf>
    <xf numFmtId="0" fontId="91" fillId="12" borderId="0" xfId="0" applyFont="1" applyFill="1" applyAlignment="1">
      <alignment horizontal="right"/>
    </xf>
    <xf numFmtId="0" fontId="91" fillId="25" borderId="0" xfId="0" applyFont="1" applyFill="1" applyAlignment="1">
      <alignment horizontal="right"/>
    </xf>
    <xf numFmtId="0" fontId="91" fillId="11" borderId="0" xfId="0" applyFont="1" applyFill="1" applyAlignment="1">
      <alignment horizontal="right"/>
    </xf>
    <xf numFmtId="0" fontId="3" fillId="0" borderId="37" xfId="0" applyFont="1" applyBorder="1" applyAlignment="1">
      <alignment horizontal="right"/>
    </xf>
    <xf numFmtId="0" fontId="3" fillId="0" borderId="6" xfId="0" applyFont="1" applyBorder="1" applyAlignment="1">
      <alignment horizontal="right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0" fillId="8" borderId="0" xfId="0" applyFont="1" applyFill="1"/>
    <xf numFmtId="0" fontId="1" fillId="2" borderId="0" xfId="0" applyFont="1" applyFill="1" applyAlignment="1">
      <alignment horizontal="center"/>
    </xf>
    <xf numFmtId="0" fontId="5" fillId="25" borderId="0" xfId="0" applyFont="1" applyFill="1" applyAlignment="1">
      <alignment horizontal="center"/>
    </xf>
    <xf numFmtId="2" fontId="3" fillId="0" borderId="6" xfId="0" applyNumberFormat="1" applyFont="1" applyBorder="1" applyAlignment="1">
      <alignment horizontal="right"/>
    </xf>
    <xf numFmtId="1" fontId="70" fillId="0" borderId="6" xfId="0" applyNumberFormat="1" applyFont="1" applyBorder="1" applyAlignment="1">
      <alignment horizontal="center"/>
    </xf>
    <xf numFmtId="1" fontId="30" fillId="0" borderId="6" xfId="0" applyNumberFormat="1" applyFont="1" applyBorder="1" applyAlignment="1">
      <alignment horizontal="center"/>
    </xf>
    <xf numFmtId="164" fontId="3" fillId="0" borderId="6" xfId="0" applyNumberFormat="1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6" xfId="0" applyFont="1" applyBorder="1"/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right"/>
    </xf>
    <xf numFmtId="0" fontId="0" fillId="0" borderId="6" xfId="0" applyFont="1" applyBorder="1" applyAlignment="1">
      <alignment horizontal="center"/>
    </xf>
    <xf numFmtId="0" fontId="0" fillId="0" borderId="6" xfId="0" applyFill="1" applyBorder="1"/>
    <xf numFmtId="0" fontId="0" fillId="0" borderId="6" xfId="0" applyFont="1" applyFill="1" applyBorder="1"/>
    <xf numFmtId="0" fontId="0" fillId="0" borderId="6" xfId="0" applyFont="1" applyBorder="1"/>
    <xf numFmtId="0" fontId="0" fillId="0" borderId="6" xfId="0" applyFont="1" applyBorder="1" applyAlignment="1"/>
    <xf numFmtId="0" fontId="0" fillId="0" borderId="6" xfId="0" applyFont="1" applyFill="1" applyBorder="1" applyAlignment="1"/>
    <xf numFmtId="1" fontId="31" fillId="0" borderId="6" xfId="0" applyNumberFormat="1" applyFont="1" applyBorder="1" applyAlignment="1">
      <alignment horizontal="center"/>
    </xf>
    <xf numFmtId="0" fontId="17" fillId="0" borderId="0" xfId="0" applyFont="1" applyAlignment="1">
      <alignment horizontal="center"/>
    </xf>
    <xf numFmtId="0" fontId="28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3" fillId="15" borderId="0" xfId="0" applyFont="1" applyFill="1" applyAlignment="1">
      <alignment horizontal="center"/>
    </xf>
    <xf numFmtId="0" fontId="3" fillId="29" borderId="0" xfId="0" applyFont="1" applyFill="1" applyAlignment="1">
      <alignment horizontal="center"/>
    </xf>
    <xf numFmtId="0" fontId="73" fillId="0" borderId="0" xfId="0" applyFont="1" applyAlignment="1">
      <alignment horizontal="center"/>
    </xf>
    <xf numFmtId="165" fontId="24" fillId="4" borderId="9" xfId="0" applyNumberFormat="1" applyFont="1" applyFill="1" applyBorder="1" applyAlignment="1">
      <alignment horizontal="center" vertical="center"/>
    </xf>
    <xf numFmtId="0" fontId="3" fillId="0" borderId="0" xfId="0" applyFont="1" applyFill="1"/>
    <xf numFmtId="0" fontId="3" fillId="4" borderId="0" xfId="0" applyFont="1" applyFill="1" applyAlignment="1">
      <alignment horizontal="center"/>
    </xf>
    <xf numFmtId="2" fontId="3" fillId="0" borderId="37" xfId="0" applyNumberFormat="1" applyFont="1" applyBorder="1" applyAlignment="1"/>
    <xf numFmtId="1" fontId="0" fillId="0" borderId="37" xfId="0" applyNumberFormat="1" applyBorder="1" applyAlignment="1">
      <alignment horizontal="center"/>
    </xf>
    <xf numFmtId="0" fontId="0" fillId="0" borderId="37" xfId="0" applyBorder="1" applyAlignment="1"/>
    <xf numFmtId="0" fontId="18" fillId="2" borderId="0" xfId="0" applyFont="1" applyFill="1" applyAlignment="1">
      <alignment horizontal="left"/>
    </xf>
    <xf numFmtId="0" fontId="5" fillId="2" borderId="0" xfId="0" applyFont="1" applyFill="1" applyAlignment="1">
      <alignment horizontal="left"/>
    </xf>
    <xf numFmtId="0" fontId="70" fillId="0" borderId="37" xfId="0" applyFont="1" applyBorder="1" applyAlignment="1">
      <alignment horizontal="center"/>
    </xf>
    <xf numFmtId="0" fontId="30" fillId="0" borderId="37" xfId="0" applyFont="1" applyBorder="1" applyAlignment="1">
      <alignment horizontal="center"/>
    </xf>
    <xf numFmtId="0" fontId="31" fillId="0" borderId="0" xfId="0" applyFont="1" applyAlignment="1">
      <alignment horizontal="center"/>
    </xf>
    <xf numFmtId="0" fontId="31" fillId="0" borderId="37" xfId="0" applyFont="1" applyBorder="1" applyAlignment="1">
      <alignment horizontal="center"/>
    </xf>
    <xf numFmtId="0" fontId="70" fillId="0" borderId="6" xfId="0" applyFont="1" applyBorder="1" applyAlignment="1">
      <alignment horizontal="center"/>
    </xf>
    <xf numFmtId="0" fontId="30" fillId="0" borderId="6" xfId="0" applyFont="1" applyBorder="1" applyAlignment="1">
      <alignment horizontal="center"/>
    </xf>
    <xf numFmtId="0" fontId="3" fillId="0" borderId="0" xfId="0" applyFont="1" applyFill="1" applyBorder="1" applyAlignmen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165" fontId="0" fillId="0" borderId="0" xfId="0" applyNumberFormat="1" applyAlignment="1">
      <alignment horizontal="center"/>
    </xf>
    <xf numFmtId="0" fontId="22" fillId="10" borderId="21" xfId="0" applyFont="1" applyFill="1" applyBorder="1" applyAlignment="1">
      <alignment horizontal="center" vertical="top"/>
    </xf>
    <xf numFmtId="0" fontId="22" fillId="10" borderId="2" xfId="0" applyFont="1" applyFill="1" applyBorder="1" applyAlignment="1">
      <alignment horizontal="center" vertical="top"/>
    </xf>
    <xf numFmtId="0" fontId="53" fillId="2" borderId="3" xfId="0" applyFont="1" applyFill="1" applyBorder="1" applyAlignment="1">
      <alignment horizontal="center" vertical="center"/>
    </xf>
    <xf numFmtId="0" fontId="53" fillId="2" borderId="2" xfId="0" applyFont="1" applyFill="1" applyBorder="1" applyAlignment="1">
      <alignment horizontal="center" vertical="center"/>
    </xf>
    <xf numFmtId="0" fontId="86" fillId="2" borderId="0" xfId="0" applyFont="1" applyFill="1" applyBorder="1" applyAlignment="1">
      <alignment horizontal="center" vertical="center"/>
    </xf>
    <xf numFmtId="0" fontId="86" fillId="2" borderId="38" xfId="0" applyFont="1" applyFill="1" applyBorder="1" applyAlignment="1">
      <alignment horizontal="center" vertical="center"/>
    </xf>
    <xf numFmtId="0" fontId="84" fillId="2" borderId="0" xfId="0" applyFont="1" applyFill="1" applyAlignment="1">
      <alignment horizontal="center" vertical="center"/>
    </xf>
    <xf numFmtId="0" fontId="14" fillId="10" borderId="2" xfId="0" applyFont="1" applyFill="1" applyBorder="1" applyAlignment="1">
      <alignment horizontal="center" vertical="center"/>
    </xf>
    <xf numFmtId="0" fontId="23" fillId="3" borderId="21" xfId="0" applyFont="1" applyFill="1" applyBorder="1" applyAlignment="1">
      <alignment horizontal="center" vertical="center"/>
    </xf>
    <xf numFmtId="0" fontId="23" fillId="3" borderId="20" xfId="0" applyFont="1" applyFill="1" applyBorder="1" applyAlignment="1">
      <alignment horizontal="center" vertical="center"/>
    </xf>
    <xf numFmtId="0" fontId="23" fillId="3" borderId="15" xfId="0" applyFont="1" applyFill="1" applyBorder="1" applyAlignment="1">
      <alignment horizontal="center" vertical="center"/>
    </xf>
    <xf numFmtId="0" fontId="23" fillId="3" borderId="0" xfId="0" applyFont="1" applyFill="1" applyBorder="1" applyAlignment="1">
      <alignment horizontal="center" vertical="center"/>
    </xf>
    <xf numFmtId="0" fontId="23" fillId="3" borderId="19" xfId="0" applyFont="1" applyFill="1" applyBorder="1" applyAlignment="1">
      <alignment horizontal="center" vertical="center"/>
    </xf>
    <xf numFmtId="0" fontId="23" fillId="3" borderId="2" xfId="0" applyFont="1" applyFill="1" applyBorder="1" applyAlignment="1">
      <alignment horizontal="center" vertical="center"/>
    </xf>
    <xf numFmtId="0" fontId="23" fillId="3" borderId="1" xfId="0" applyFont="1" applyFill="1" applyBorder="1" applyAlignment="1">
      <alignment horizontal="center" vertical="center"/>
    </xf>
    <xf numFmtId="0" fontId="82" fillId="10" borderId="0" xfId="0" applyFont="1" applyFill="1" applyAlignment="1">
      <alignment horizontal="center" vertical="center"/>
    </xf>
    <xf numFmtId="0" fontId="82" fillId="10" borderId="3" xfId="0" applyFont="1" applyFill="1" applyBorder="1" applyAlignment="1">
      <alignment horizontal="center" vertical="center"/>
    </xf>
    <xf numFmtId="0" fontId="7" fillId="10" borderId="22" xfId="0" applyFont="1" applyFill="1" applyBorder="1" applyAlignment="1">
      <alignment horizontal="right" vertical="center"/>
    </xf>
    <xf numFmtId="0" fontId="7" fillId="10" borderId="21" xfId="0" applyFont="1" applyFill="1" applyBorder="1" applyAlignment="1">
      <alignment horizontal="right" vertical="center"/>
    </xf>
    <xf numFmtId="0" fontId="7" fillId="10" borderId="15" xfId="0" applyFont="1" applyFill="1" applyBorder="1" applyAlignment="1">
      <alignment horizontal="right" vertical="center"/>
    </xf>
    <xf numFmtId="0" fontId="7" fillId="10" borderId="0" xfId="0" applyFont="1" applyFill="1" applyBorder="1" applyAlignment="1">
      <alignment horizontal="right" vertical="center"/>
    </xf>
    <xf numFmtId="0" fontId="7" fillId="10" borderId="3" xfId="0" applyFont="1" applyFill="1" applyBorder="1" applyAlignment="1">
      <alignment horizontal="right" vertical="center"/>
    </xf>
    <xf numFmtId="0" fontId="12" fillId="3" borderId="21" xfId="0" applyFont="1" applyFill="1" applyBorder="1" applyAlignment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7" fillId="10" borderId="20" xfId="0" applyFont="1" applyFill="1" applyBorder="1" applyAlignment="1">
      <alignment horizontal="left" vertical="center"/>
    </xf>
    <xf numFmtId="0" fontId="7" fillId="10" borderId="19" xfId="0" applyFont="1" applyFill="1" applyBorder="1" applyAlignment="1">
      <alignment horizontal="left" vertical="center"/>
    </xf>
    <xf numFmtId="0" fontId="10" fillId="2" borderId="21" xfId="0" applyFont="1" applyFill="1" applyBorder="1" applyAlignment="1">
      <alignment horizontal="left" vertical="center"/>
    </xf>
    <xf numFmtId="0" fontId="10" fillId="2" borderId="20" xfId="0" applyFont="1" applyFill="1" applyBorder="1" applyAlignment="1">
      <alignment horizontal="left" vertical="center"/>
    </xf>
    <xf numFmtId="0" fontId="10" fillId="2" borderId="2" xfId="0" applyFont="1" applyFill="1" applyBorder="1" applyAlignment="1">
      <alignment horizontal="left" vertical="center"/>
    </xf>
    <xf numFmtId="0" fontId="10" fillId="2" borderId="1" xfId="0" applyFont="1" applyFill="1" applyBorder="1" applyAlignment="1">
      <alignment horizontal="left" vertical="center"/>
    </xf>
    <xf numFmtId="0" fontId="3" fillId="0" borderId="18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24" fillId="4" borderId="18" xfId="0" applyFont="1" applyFill="1" applyBorder="1" applyAlignment="1">
      <alignment horizontal="right" vertical="center"/>
    </xf>
    <xf numFmtId="0" fontId="24" fillId="4" borderId="17" xfId="0" applyFont="1" applyFill="1" applyBorder="1" applyAlignment="1">
      <alignment horizontal="right" vertical="center"/>
    </xf>
    <xf numFmtId="0" fontId="24" fillId="4" borderId="20" xfId="0" applyFont="1" applyFill="1" applyBorder="1" applyAlignment="1">
      <alignment horizontal="right" vertical="center"/>
    </xf>
    <xf numFmtId="0" fontId="24" fillId="4" borderId="23" xfId="0" applyFont="1" applyFill="1" applyBorder="1" applyAlignment="1">
      <alignment horizontal="right" vertical="top"/>
    </xf>
    <xf numFmtId="0" fontId="24" fillId="4" borderId="4" xfId="0" applyFont="1" applyFill="1" applyBorder="1" applyAlignment="1">
      <alignment horizontal="right" vertical="top"/>
    </xf>
    <xf numFmtId="0" fontId="3" fillId="10" borderId="18" xfId="0" applyFont="1" applyFill="1" applyBorder="1" applyAlignment="1">
      <alignment horizontal="center" vertical="center"/>
    </xf>
    <xf numFmtId="0" fontId="3" fillId="10" borderId="17" xfId="0" applyFont="1" applyFill="1" applyBorder="1" applyAlignment="1">
      <alignment horizontal="center" vertical="center"/>
    </xf>
    <xf numFmtId="0" fontId="3" fillId="10" borderId="16" xfId="0" applyFont="1" applyFill="1" applyBorder="1" applyAlignment="1">
      <alignment horizontal="center" vertical="center"/>
    </xf>
    <xf numFmtId="0" fontId="24" fillId="4" borderId="23" xfId="0" applyFont="1" applyFill="1" applyBorder="1" applyAlignment="1">
      <alignment horizontal="left" vertical="top"/>
    </xf>
    <xf numFmtId="0" fontId="24" fillId="4" borderId="4" xfId="0" applyFont="1" applyFill="1" applyBorder="1" applyAlignment="1">
      <alignment horizontal="left" vertical="top"/>
    </xf>
    <xf numFmtId="0" fontId="25" fillId="4" borderId="22" xfId="0" applyFont="1" applyFill="1" applyBorder="1" applyAlignment="1">
      <alignment horizontal="center" vertical="center"/>
    </xf>
    <xf numFmtId="0" fontId="25" fillId="4" borderId="21" xfId="0" applyFont="1" applyFill="1" applyBorder="1" applyAlignment="1">
      <alignment horizontal="center" vertical="center"/>
    </xf>
    <xf numFmtId="0" fontId="25" fillId="4" borderId="20" xfId="0" applyFont="1" applyFill="1" applyBorder="1" applyAlignment="1">
      <alignment horizontal="center" vertical="center"/>
    </xf>
    <xf numFmtId="0" fontId="25" fillId="4" borderId="15" xfId="0" applyFont="1" applyFill="1" applyBorder="1" applyAlignment="1">
      <alignment horizontal="center" vertical="center"/>
    </xf>
    <xf numFmtId="0" fontId="25" fillId="4" borderId="0" xfId="0" applyFont="1" applyFill="1" applyBorder="1" applyAlignment="1">
      <alignment horizontal="center" vertical="center"/>
    </xf>
    <xf numFmtId="0" fontId="25" fillId="4" borderId="19" xfId="0" applyFont="1" applyFill="1" applyBorder="1" applyAlignment="1">
      <alignment horizontal="center" vertical="center"/>
    </xf>
    <xf numFmtId="0" fontId="25" fillId="4" borderId="3" xfId="0" applyFont="1" applyFill="1" applyBorder="1" applyAlignment="1">
      <alignment horizontal="center" vertical="center"/>
    </xf>
    <xf numFmtId="0" fontId="25" fillId="4" borderId="2" xfId="0" applyFont="1" applyFill="1" applyBorder="1" applyAlignment="1">
      <alignment horizontal="center" vertical="center"/>
    </xf>
    <xf numFmtId="0" fontId="25" fillId="4" borderId="1" xfId="0" applyFont="1" applyFill="1" applyBorder="1" applyAlignment="1">
      <alignment horizontal="center" vertical="center"/>
    </xf>
    <xf numFmtId="166" fontId="13" fillId="2" borderId="0" xfId="0" applyNumberFormat="1" applyFont="1" applyFill="1" applyBorder="1" applyAlignment="1">
      <alignment horizontal="left" vertical="center"/>
    </xf>
    <xf numFmtId="166" fontId="13" fillId="2" borderId="0" xfId="0" applyNumberFormat="1" applyFont="1" applyFill="1" applyBorder="1" applyAlignment="1">
      <alignment horizontal="right" vertical="center"/>
    </xf>
    <xf numFmtId="0" fontId="14" fillId="10" borderId="21" xfId="0" applyFont="1" applyFill="1" applyBorder="1" applyAlignment="1">
      <alignment horizontal="center" vertical="center"/>
    </xf>
    <xf numFmtId="165" fontId="11" fillId="10" borderId="20" xfId="0" applyNumberFormat="1" applyFont="1" applyFill="1" applyBorder="1" applyAlignment="1">
      <alignment horizontal="right" vertical="center"/>
    </xf>
    <xf numFmtId="165" fontId="11" fillId="10" borderId="1" xfId="0" applyNumberFormat="1" applyFont="1" applyFill="1" applyBorder="1" applyAlignment="1">
      <alignment horizontal="right" vertical="center"/>
    </xf>
    <xf numFmtId="165" fontId="11" fillId="10" borderId="22" xfId="0" applyNumberFormat="1" applyFont="1" applyFill="1" applyBorder="1" applyAlignment="1">
      <alignment horizontal="right" vertical="center"/>
    </xf>
    <xf numFmtId="165" fontId="11" fillId="10" borderId="3" xfId="0" applyNumberFormat="1" applyFont="1" applyFill="1" applyBorder="1" applyAlignment="1">
      <alignment horizontal="right" vertical="center"/>
    </xf>
    <xf numFmtId="0" fontId="24" fillId="4" borderId="22" xfId="0" applyFont="1" applyFill="1" applyBorder="1" applyAlignment="1">
      <alignment horizontal="left" vertical="center"/>
    </xf>
    <xf numFmtId="0" fontId="24" fillId="4" borderId="17" xfId="0" applyFont="1" applyFill="1" applyBorder="1" applyAlignment="1">
      <alignment horizontal="left" vertical="center"/>
    </xf>
    <xf numFmtId="0" fontId="24" fillId="4" borderId="16" xfId="0" applyFont="1" applyFill="1" applyBorder="1" applyAlignment="1">
      <alignment horizontal="left" vertical="center"/>
    </xf>
    <xf numFmtId="0" fontId="53" fillId="2" borderId="18" xfId="0" applyFont="1" applyFill="1" applyBorder="1" applyAlignment="1">
      <alignment horizontal="center" vertical="center"/>
    </xf>
    <xf numFmtId="0" fontId="53" fillId="2" borderId="16" xfId="0" applyFont="1" applyFill="1" applyBorder="1" applyAlignment="1">
      <alignment horizontal="center" vertical="center"/>
    </xf>
    <xf numFmtId="1" fontId="54" fillId="0" borderId="23" xfId="0" applyNumberFormat="1" applyFont="1" applyBorder="1" applyAlignment="1">
      <alignment horizontal="center" vertical="center"/>
    </xf>
    <xf numFmtId="1" fontId="54" fillId="0" borderId="4" xfId="0" applyNumberFormat="1" applyFont="1" applyBorder="1" applyAlignment="1">
      <alignment horizontal="center" vertical="center"/>
    </xf>
    <xf numFmtId="0" fontId="10" fillId="2" borderId="22" xfId="0" applyFont="1" applyFill="1" applyBorder="1" applyAlignment="1">
      <alignment horizontal="right" vertical="center"/>
    </xf>
    <xf numFmtId="0" fontId="10" fillId="2" borderId="3" xfId="0" applyFont="1" applyFill="1" applyBorder="1" applyAlignment="1">
      <alignment horizontal="right" vertical="center"/>
    </xf>
    <xf numFmtId="0" fontId="23" fillId="3" borderId="22" xfId="0" applyFont="1" applyFill="1" applyBorder="1" applyAlignment="1">
      <alignment horizontal="center" vertical="center"/>
    </xf>
    <xf numFmtId="0" fontId="23" fillId="3" borderId="3" xfId="0" applyFont="1" applyFill="1" applyBorder="1" applyAlignment="1">
      <alignment horizontal="center" vertical="center"/>
    </xf>
    <xf numFmtId="0" fontId="22" fillId="4" borderId="35" xfId="0" applyFont="1" applyFill="1" applyBorder="1" applyAlignment="1">
      <alignment horizontal="center" vertical="center"/>
    </xf>
    <xf numFmtId="0" fontId="22" fillId="4" borderId="4" xfId="0" applyFont="1" applyFill="1" applyBorder="1" applyAlignment="1">
      <alignment horizontal="center" vertical="center"/>
    </xf>
    <xf numFmtId="0" fontId="53" fillId="2" borderId="17" xfId="0" applyFont="1" applyFill="1" applyBorder="1" applyAlignment="1">
      <alignment horizontal="center" vertical="center"/>
    </xf>
    <xf numFmtId="0" fontId="3" fillId="0" borderId="15" xfId="0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3" fillId="0" borderId="3" xfId="0" applyFont="1" applyBorder="1" applyAlignment="1">
      <alignment horizontal="right" vertical="center"/>
    </xf>
    <xf numFmtId="0" fontId="3" fillId="0" borderId="2" xfId="0" applyFont="1" applyBorder="1" applyAlignment="1">
      <alignment horizontal="right" vertical="center"/>
    </xf>
    <xf numFmtId="0" fontId="53" fillId="2" borderId="22" xfId="0" applyFont="1" applyFill="1" applyBorder="1" applyAlignment="1">
      <alignment horizontal="center" vertical="center"/>
    </xf>
    <xf numFmtId="0" fontId="53" fillId="2" borderId="20" xfId="0" applyFont="1" applyFill="1" applyBorder="1" applyAlignment="1">
      <alignment horizontal="center" vertical="center"/>
    </xf>
    <xf numFmtId="0" fontId="1" fillId="2" borderId="22" xfId="0" applyFont="1" applyFill="1" applyBorder="1" applyAlignment="1">
      <alignment horizontal="center" vertical="center"/>
    </xf>
    <xf numFmtId="0" fontId="1" fillId="2" borderId="20" xfId="0" applyFont="1" applyFill="1" applyBorder="1" applyAlignment="1">
      <alignment horizontal="center" vertical="center"/>
    </xf>
    <xf numFmtId="169" fontId="54" fillId="0" borderId="23" xfId="0" applyNumberFormat="1" applyFont="1" applyBorder="1" applyAlignment="1">
      <alignment horizontal="center" vertical="center"/>
    </xf>
    <xf numFmtId="169" fontId="54" fillId="0" borderId="4" xfId="0" applyNumberFormat="1" applyFont="1" applyBorder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 vertical="center"/>
    </xf>
    <xf numFmtId="165" fontId="0" fillId="0" borderId="2" xfId="0" applyNumberFormat="1" applyBorder="1" applyAlignment="1">
      <alignment horizontal="center"/>
    </xf>
    <xf numFmtId="165" fontId="0" fillId="0" borderId="17" xfId="0" applyNumberFormat="1" applyBorder="1" applyAlignment="1">
      <alignment horizontal="center"/>
    </xf>
    <xf numFmtId="0" fontId="22" fillId="0" borderId="0" xfId="0" applyFont="1" applyAlignment="1">
      <alignment horizontal="left" vertical="center"/>
    </xf>
    <xf numFmtId="0" fontId="47" fillId="0" borderId="0" xfId="0" applyFont="1" applyAlignment="1">
      <alignment horizontal="center" vertical="center"/>
    </xf>
    <xf numFmtId="0" fontId="49" fillId="0" borderId="0" xfId="0" applyFont="1" applyAlignment="1">
      <alignment horizontal="left" vertical="center"/>
    </xf>
    <xf numFmtId="0" fontId="22" fillId="0" borderId="22" xfId="0" applyFont="1" applyBorder="1" applyAlignment="1">
      <alignment horizontal="center" vertical="center"/>
    </xf>
    <xf numFmtId="0" fontId="22" fillId="0" borderId="21" xfId="0" applyFont="1" applyBorder="1" applyAlignment="1">
      <alignment horizontal="center" vertical="center"/>
    </xf>
    <xf numFmtId="0" fontId="22" fillId="0" borderId="20" xfId="0" applyFont="1" applyBorder="1" applyAlignment="1">
      <alignment horizontal="center" vertical="center"/>
    </xf>
    <xf numFmtId="0" fontId="22" fillId="0" borderId="3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88" fillId="0" borderId="0" xfId="0" applyFont="1" applyAlignment="1">
      <alignment horizontal="center" vertical="center"/>
    </xf>
    <xf numFmtId="0" fontId="92" fillId="2" borderId="0" xfId="0" applyFont="1" applyFill="1" applyAlignment="1">
      <alignment horizontal="center" vertical="center"/>
    </xf>
  </cellXfs>
  <cellStyles count="2">
    <cellStyle name="Normal" xfId="0" builtinId="0"/>
    <cellStyle name="Percent" xfId="1" builtinId="5"/>
  </cellStyles>
  <dxfs count="304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b/>
        <i val="0"/>
      </font>
      <fill>
        <patternFill>
          <bgColor theme="7"/>
        </patternFill>
      </fill>
    </dxf>
    <dxf>
      <font>
        <b/>
        <i val="0"/>
      </font>
      <fill>
        <patternFill>
          <bgColor theme="7"/>
        </patternFill>
      </fill>
    </dxf>
    <dxf>
      <font>
        <b/>
        <i val="0"/>
      </font>
      <fill>
        <patternFill>
          <bgColor theme="7"/>
        </patternFill>
      </fill>
    </dxf>
    <dxf>
      <font>
        <b/>
        <i val="0"/>
      </font>
      <fill>
        <patternFill>
          <bgColor theme="7"/>
        </patternFill>
      </fill>
    </dxf>
    <dxf>
      <font>
        <b/>
        <i val="0"/>
      </font>
      <fill>
        <patternFill>
          <bgColor theme="7"/>
        </patternFill>
      </fill>
    </dxf>
    <dxf>
      <font>
        <b/>
        <i val="0"/>
      </font>
      <fill>
        <patternFill>
          <bgColor theme="7"/>
        </patternFill>
      </fill>
    </dxf>
    <dxf>
      <font>
        <b/>
        <i val="0"/>
      </font>
      <fill>
        <patternFill>
          <bgColor theme="7"/>
        </patternFill>
      </fill>
    </dxf>
    <dxf>
      <font>
        <b/>
        <i val="0"/>
      </font>
      <fill>
        <patternFill>
          <bgColor theme="7"/>
        </patternFill>
      </fill>
    </dxf>
    <dxf>
      <font>
        <b/>
        <i val="0"/>
      </font>
      <fill>
        <patternFill>
          <bgColor theme="7"/>
        </patternFill>
      </fill>
    </dxf>
    <dxf>
      <font>
        <b/>
        <i val="0"/>
      </font>
      <fill>
        <patternFill>
          <bgColor theme="7"/>
        </patternFill>
      </fill>
    </dxf>
    <dxf>
      <font>
        <b/>
        <i val="0"/>
      </font>
      <fill>
        <patternFill>
          <bgColor theme="7"/>
        </patternFill>
      </fill>
    </dxf>
    <dxf>
      <font>
        <b/>
        <i val="0"/>
      </font>
      <fill>
        <patternFill>
          <bgColor theme="7"/>
        </patternFill>
      </fill>
    </dxf>
    <dxf>
      <font>
        <b/>
        <i val="0"/>
      </font>
      <fill>
        <patternFill>
          <bgColor theme="7"/>
        </patternFill>
      </fill>
    </dxf>
    <dxf>
      <font>
        <b/>
        <i val="0"/>
      </font>
      <fill>
        <patternFill>
          <bgColor theme="7"/>
        </patternFill>
      </fill>
    </dxf>
    <dxf>
      <font>
        <b/>
        <i val="0"/>
      </font>
      <fill>
        <patternFill>
          <bgColor theme="7"/>
        </patternFill>
      </fill>
    </dxf>
    <dxf>
      <font>
        <b/>
        <i val="0"/>
      </font>
      <fill>
        <patternFill>
          <bgColor theme="7"/>
        </patternFill>
      </fill>
    </dxf>
    <dxf>
      <font>
        <b/>
        <i val="0"/>
      </font>
      <fill>
        <patternFill>
          <bgColor theme="7"/>
        </patternFill>
      </fill>
    </dxf>
    <dxf>
      <font>
        <b/>
        <i val="0"/>
      </font>
      <fill>
        <patternFill>
          <bgColor theme="7"/>
        </patternFill>
      </fill>
    </dxf>
    <dxf>
      <font>
        <b/>
        <i val="0"/>
      </font>
      <fill>
        <patternFill>
          <bgColor theme="7"/>
        </patternFill>
      </fill>
    </dxf>
    <dxf>
      <font>
        <b/>
        <i val="0"/>
      </font>
      <fill>
        <patternFill>
          <bgColor theme="7"/>
        </patternFill>
      </fill>
    </dxf>
    <dxf>
      <font>
        <b/>
        <i val="0"/>
      </font>
      <fill>
        <patternFill>
          <bgColor theme="7"/>
        </patternFill>
      </fill>
    </dxf>
    <dxf>
      <font>
        <b/>
        <i val="0"/>
      </font>
      <fill>
        <patternFill>
          <bgColor theme="7"/>
        </patternFill>
      </fill>
    </dxf>
    <dxf>
      <font>
        <b/>
        <i val="0"/>
      </font>
      <fill>
        <patternFill>
          <bgColor theme="7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b/>
        <i val="0"/>
      </font>
      <fill>
        <patternFill>
          <bgColor theme="7"/>
        </patternFill>
      </fill>
    </dxf>
    <dxf>
      <font>
        <b/>
        <i val="0"/>
      </font>
      <fill>
        <patternFill>
          <bgColor theme="7"/>
        </patternFill>
      </fill>
    </dxf>
    <dxf>
      <font>
        <b/>
        <i val="0"/>
      </font>
      <fill>
        <patternFill>
          <bgColor theme="7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 tint="-0.24994659260841701"/>
      </font>
    </dxf>
    <dxf>
      <font>
        <color rgb="FF006100"/>
      </font>
      <fill>
        <patternFill>
          <bgColor rgb="FFC6EFCE"/>
        </patternFill>
      </fill>
    </dxf>
    <dxf>
      <font>
        <color theme="0" tint="-0.24994659260841701"/>
      </font>
    </dxf>
    <dxf>
      <font>
        <color rgb="FF006100"/>
      </font>
      <fill>
        <patternFill>
          <bgColor rgb="FFC6EFCE"/>
        </patternFill>
      </fill>
    </dxf>
    <dxf>
      <font>
        <color theme="0" tint="-0.24994659260841701"/>
      </font>
    </dxf>
    <dxf>
      <font>
        <color rgb="FF006100"/>
      </font>
      <fill>
        <patternFill>
          <bgColor rgb="FFC6EFCE"/>
        </patternFill>
      </fill>
    </dxf>
    <dxf>
      <font>
        <color theme="0" tint="-0.24994659260841701"/>
      </font>
    </dxf>
    <dxf>
      <font>
        <color rgb="FF006100"/>
      </font>
      <fill>
        <patternFill>
          <bgColor rgb="FFC6EFCE"/>
        </patternFill>
      </fill>
    </dxf>
    <dxf>
      <font>
        <color theme="0" tint="-0.24994659260841701"/>
      </font>
    </dxf>
    <dxf>
      <font>
        <color rgb="FF006100"/>
      </font>
      <fill>
        <patternFill>
          <bgColor rgb="FFC6EFCE"/>
        </patternFill>
      </fill>
    </dxf>
    <dxf>
      <font>
        <color theme="0" tint="-0.24994659260841701"/>
      </font>
    </dxf>
    <dxf>
      <font>
        <color rgb="FF006100"/>
      </font>
      <fill>
        <patternFill>
          <bgColor rgb="FFC6EFCE"/>
        </patternFill>
      </fill>
    </dxf>
    <dxf>
      <font>
        <color theme="0" tint="-0.24994659260841701"/>
      </font>
    </dxf>
    <dxf>
      <font>
        <color rgb="FF006100"/>
      </font>
      <fill>
        <patternFill>
          <bgColor rgb="FFC6EFCE"/>
        </patternFill>
      </fill>
    </dxf>
    <dxf>
      <font>
        <color theme="0" tint="-0.24994659260841701"/>
      </font>
    </dxf>
    <dxf>
      <font>
        <color rgb="FF006100"/>
      </font>
      <fill>
        <patternFill>
          <bgColor rgb="FFC6EFCE"/>
        </patternFill>
      </fill>
    </dxf>
    <dxf>
      <font>
        <color theme="0" tint="-0.24994659260841701"/>
      </font>
    </dxf>
    <dxf>
      <font>
        <color rgb="FF006100"/>
      </font>
      <fill>
        <patternFill>
          <bgColor rgb="FFC6EFCE"/>
        </patternFill>
      </fill>
    </dxf>
    <dxf>
      <font>
        <color theme="0" tint="-0.24994659260841701"/>
      </font>
    </dxf>
    <dxf>
      <font>
        <color rgb="FF006100"/>
      </font>
      <fill>
        <patternFill>
          <bgColor rgb="FFC6EFCE"/>
        </patternFill>
      </fill>
    </dxf>
    <dxf>
      <font>
        <color theme="0" tint="-0.24994659260841701"/>
      </font>
    </dxf>
    <dxf>
      <font>
        <color rgb="FF006100"/>
      </font>
      <fill>
        <patternFill>
          <bgColor rgb="FFC6EFCE"/>
        </patternFill>
      </fill>
    </dxf>
    <dxf>
      <font>
        <color theme="0" tint="-0.24994659260841701"/>
      </font>
    </dxf>
    <dxf>
      <font>
        <color rgb="FF006100"/>
      </font>
      <fill>
        <patternFill>
          <bgColor rgb="FFC6EFCE"/>
        </patternFill>
      </fill>
    </dxf>
    <dxf>
      <font>
        <color theme="0" tint="-0.24994659260841701"/>
      </font>
    </dxf>
    <dxf>
      <font>
        <color rgb="FF006100"/>
      </font>
      <fill>
        <patternFill>
          <bgColor rgb="FFC6EFCE"/>
        </patternFill>
      </fill>
    </dxf>
    <dxf>
      <font>
        <color theme="0" tint="-0.24994659260841701"/>
      </font>
    </dxf>
    <dxf>
      <font>
        <color rgb="FF006100"/>
      </font>
      <fill>
        <patternFill>
          <bgColor rgb="FFC6EFCE"/>
        </patternFill>
      </fill>
    </dxf>
    <dxf>
      <font>
        <color theme="0" tint="-0.24994659260841701"/>
      </font>
    </dxf>
    <dxf>
      <font>
        <color rgb="FF006100"/>
      </font>
      <fill>
        <patternFill>
          <bgColor rgb="FFC6EFCE"/>
        </patternFill>
      </fill>
    </dxf>
    <dxf>
      <font>
        <color theme="0" tint="-0.24994659260841701"/>
      </font>
    </dxf>
    <dxf>
      <font>
        <color rgb="FF006100"/>
      </font>
      <fill>
        <patternFill>
          <bgColor rgb="FFC6EFCE"/>
        </patternFill>
      </fill>
    </dxf>
    <dxf>
      <font>
        <color theme="0" tint="-0.24994659260841701"/>
      </font>
    </dxf>
    <dxf>
      <font>
        <color rgb="FF006100"/>
      </font>
      <fill>
        <patternFill>
          <bgColor rgb="FFC6EFCE"/>
        </patternFill>
      </fill>
    </dxf>
    <dxf>
      <font>
        <color theme="0" tint="-0.24994659260841701"/>
      </font>
    </dxf>
    <dxf>
      <font>
        <color rgb="FF006100"/>
      </font>
      <fill>
        <patternFill>
          <bgColor rgb="FFC6EFCE"/>
        </patternFill>
      </fill>
    </dxf>
    <dxf>
      <font>
        <color theme="0" tint="-0.24994659260841701"/>
      </font>
    </dxf>
    <dxf>
      <font>
        <color rgb="FF006100"/>
      </font>
      <fill>
        <patternFill>
          <bgColor rgb="FFC6EFCE"/>
        </patternFill>
      </fill>
    </dxf>
    <dxf>
      <font>
        <color theme="0" tint="-0.24994659260841701"/>
      </font>
    </dxf>
    <dxf>
      <font>
        <color rgb="FF006100"/>
      </font>
      <fill>
        <patternFill>
          <bgColor rgb="FFC6EFCE"/>
        </patternFill>
      </fill>
    </dxf>
    <dxf>
      <font>
        <color theme="0" tint="-0.24994659260841701"/>
      </font>
    </dxf>
    <dxf>
      <font>
        <color rgb="FF006100"/>
      </font>
      <fill>
        <patternFill>
          <bgColor rgb="FFC6EFCE"/>
        </patternFill>
      </fill>
    </dxf>
    <dxf>
      <font>
        <color theme="0" tint="-0.24994659260841701"/>
      </font>
    </dxf>
    <dxf>
      <font>
        <color rgb="FF006100"/>
      </font>
      <fill>
        <patternFill>
          <bgColor rgb="FFC6EFCE"/>
        </patternFill>
      </fill>
    </dxf>
    <dxf>
      <font>
        <color theme="0" tint="-0.24994659260841701"/>
      </font>
    </dxf>
    <dxf>
      <font>
        <color rgb="FF006100"/>
      </font>
      <fill>
        <patternFill>
          <bgColor rgb="FFC6EFCE"/>
        </patternFill>
      </fill>
    </dxf>
    <dxf>
      <font>
        <color theme="0" tint="-0.24994659260841701"/>
      </font>
    </dxf>
    <dxf>
      <font>
        <color rgb="FF006100"/>
      </font>
      <fill>
        <patternFill>
          <bgColor rgb="FFC6EFCE"/>
        </patternFill>
      </fill>
    </dxf>
    <dxf>
      <font>
        <color theme="0" tint="-0.24994659260841701"/>
      </font>
    </dxf>
    <dxf>
      <font>
        <color rgb="FF006100"/>
      </font>
      <fill>
        <patternFill>
          <bgColor rgb="FFC6EFCE"/>
        </patternFill>
      </fill>
    </dxf>
    <dxf>
      <font>
        <color theme="0" tint="-0.24994659260841701"/>
      </font>
    </dxf>
    <dxf>
      <font>
        <color rgb="FF006100"/>
      </font>
      <fill>
        <patternFill>
          <bgColor rgb="FFC6EFCE"/>
        </patternFill>
      </fill>
    </dxf>
    <dxf>
      <font>
        <color theme="0" tint="-0.24994659260841701"/>
      </font>
    </dxf>
    <dxf>
      <font>
        <color rgb="FF006100"/>
      </font>
      <fill>
        <patternFill>
          <bgColor rgb="FFC6EFCE"/>
        </patternFill>
      </fill>
    </dxf>
    <dxf>
      <font>
        <color theme="0" tint="-0.24994659260841701"/>
      </font>
    </dxf>
    <dxf>
      <font>
        <color rgb="FF006100"/>
      </font>
      <fill>
        <patternFill>
          <bgColor rgb="FFC6EFCE"/>
        </patternFill>
      </fill>
    </dxf>
    <dxf>
      <font>
        <color theme="0" tint="-0.24994659260841701"/>
      </font>
    </dxf>
    <dxf>
      <font>
        <color rgb="FF006100"/>
      </font>
      <fill>
        <patternFill>
          <bgColor rgb="FFC6EFCE"/>
        </patternFill>
      </fill>
    </dxf>
    <dxf>
      <font>
        <color theme="0" tint="-0.24994659260841701"/>
      </font>
    </dxf>
    <dxf>
      <font>
        <color rgb="FF006100"/>
      </font>
      <fill>
        <patternFill>
          <bgColor rgb="FFC6EFCE"/>
        </patternFill>
      </fill>
    </dxf>
    <dxf>
      <font>
        <color theme="0" tint="-0.24994659260841701"/>
      </font>
    </dxf>
    <dxf>
      <font>
        <color rgb="FF006100"/>
      </font>
      <fill>
        <patternFill>
          <bgColor rgb="FFC6EFCE"/>
        </patternFill>
      </fill>
    </dxf>
    <dxf>
      <font>
        <color theme="0" tint="-0.24994659260841701"/>
      </font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 tint="-0.24994659260841701"/>
      </font>
    </dxf>
    <dxf>
      <font>
        <color rgb="FF006100"/>
      </font>
      <fill>
        <patternFill>
          <bgColor rgb="FFC6EFCE"/>
        </patternFill>
      </fill>
    </dxf>
    <dxf>
      <font>
        <color theme="0" tint="-0.24994659260841701"/>
      </font>
    </dxf>
    <dxf>
      <font>
        <color rgb="FF006100"/>
      </font>
      <fill>
        <patternFill>
          <bgColor rgb="FFC6EFCE"/>
        </patternFill>
      </fill>
    </dxf>
    <dxf>
      <font>
        <color theme="0" tint="-0.24994659260841701"/>
      </font>
    </dxf>
    <dxf>
      <font>
        <color rgb="FF006100"/>
      </font>
      <fill>
        <patternFill>
          <bgColor rgb="FFC6EFCE"/>
        </patternFill>
      </fill>
    </dxf>
    <dxf>
      <font>
        <color theme="0" tint="-0.24994659260841701"/>
      </font>
    </dxf>
    <dxf>
      <font>
        <color rgb="FF006100"/>
      </font>
      <fill>
        <patternFill>
          <bgColor rgb="FFC6EFCE"/>
        </patternFill>
      </fill>
    </dxf>
    <dxf>
      <font>
        <color theme="0" tint="-0.24994659260841701"/>
      </font>
    </dxf>
    <dxf>
      <font>
        <color rgb="FF006100"/>
      </font>
      <fill>
        <patternFill>
          <bgColor rgb="FFC6EFCE"/>
        </patternFill>
      </fill>
    </dxf>
    <dxf>
      <font>
        <color theme="0" tint="-0.24994659260841701"/>
      </font>
    </dxf>
    <dxf>
      <font>
        <color rgb="FF006100"/>
      </font>
      <fill>
        <patternFill>
          <bgColor rgb="FFC6EFCE"/>
        </patternFill>
      </fill>
    </dxf>
    <dxf>
      <font>
        <color theme="0" tint="-0.24994659260841701"/>
      </font>
    </dxf>
    <dxf>
      <font>
        <color rgb="FF006100"/>
      </font>
      <fill>
        <patternFill>
          <bgColor rgb="FFC6EFCE"/>
        </patternFill>
      </fill>
    </dxf>
    <dxf>
      <font>
        <color theme="0" tint="-0.24994659260841701"/>
      </font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b/>
        <i val="0"/>
      </font>
    </dxf>
    <dxf>
      <font>
        <b/>
        <i val="0"/>
      </font>
    </dxf>
    <dxf>
      <font>
        <b/>
        <i val="0"/>
        <color rgb="FF9C0006"/>
      </font>
    </dxf>
    <dxf>
      <font>
        <b/>
        <i val="0"/>
      </font>
    </dxf>
    <dxf>
      <font>
        <b/>
        <i val="0"/>
      </font>
    </dxf>
    <dxf>
      <font>
        <b/>
        <i val="0"/>
        <color rgb="FF9C0006"/>
      </font>
    </dxf>
    <dxf>
      <font>
        <b/>
        <i val="0"/>
      </font>
    </dxf>
    <dxf>
      <font>
        <b/>
        <i val="0"/>
        <color rgb="FF9C0006"/>
      </font>
    </dxf>
    <dxf>
      <font>
        <b/>
        <i val="0"/>
      </font>
    </dxf>
    <dxf>
      <font>
        <b/>
        <i val="0"/>
      </font>
    </dxf>
    <dxf>
      <font>
        <b/>
        <i val="0"/>
        <color rgb="FF9C0006"/>
      </font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7"/>
        </patternFill>
      </fill>
    </dxf>
    <dxf>
      <font>
        <color theme="1"/>
      </font>
      <fill>
        <patternFill>
          <bgColor theme="7"/>
        </patternFill>
      </fill>
    </dxf>
    <dxf>
      <font>
        <color auto="1"/>
      </font>
      <fill>
        <patternFill>
          <bgColor rgb="FFFFEB9C"/>
        </patternFill>
      </fill>
    </dxf>
    <dxf>
      <font>
        <color theme="2" tint="-9.9948118533890809E-2"/>
      </font>
    </dxf>
    <dxf>
      <font>
        <b/>
        <i val="0"/>
        <color theme="7"/>
      </font>
    </dxf>
    <dxf>
      <font>
        <b/>
        <i val="0"/>
        <color theme="7"/>
      </font>
    </dxf>
    <dxf>
      <font>
        <b/>
        <i val="0"/>
        <color theme="7"/>
      </font>
    </dxf>
    <dxf>
      <font>
        <b/>
        <i val="0"/>
        <color theme="7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ont>
        <color theme="2" tint="-9.9948118533890809E-2"/>
      </font>
    </dxf>
    <dxf>
      <font>
        <b/>
        <i val="0"/>
        <color rgb="FFDA9694"/>
      </font>
      <fill>
        <patternFill>
          <bgColor theme="1"/>
        </patternFill>
      </fill>
    </dxf>
    <dxf>
      <font>
        <b/>
        <i val="0"/>
        <color rgb="FFF79646"/>
      </font>
      <fill>
        <patternFill>
          <bgColor theme="1"/>
        </patternFill>
      </fill>
    </dxf>
    <dxf>
      <font>
        <b/>
        <i val="0"/>
        <color rgb="FF92D050"/>
      </font>
      <fill>
        <patternFill>
          <bgColor theme="1"/>
        </patternFill>
      </fill>
    </dxf>
    <dxf>
      <font>
        <b/>
        <i val="0"/>
        <color rgb="FF8AE0E4"/>
      </font>
      <fill>
        <patternFill>
          <bgColor theme="1"/>
        </patternFill>
      </fill>
    </dxf>
    <dxf>
      <font>
        <b/>
        <i val="0"/>
        <color rgb="FFB1A0C7"/>
      </font>
      <fill>
        <patternFill>
          <bgColor theme="1"/>
        </patternFill>
      </fill>
    </dxf>
    <dxf>
      <font>
        <b/>
        <i val="0"/>
        <color rgb="FFFF99FF"/>
      </font>
      <fill>
        <patternFill>
          <bgColor theme="1"/>
        </patternFill>
      </fill>
    </dxf>
    <dxf>
      <font>
        <b/>
        <i val="0"/>
        <color rgb="FF538DD5"/>
      </font>
      <fill>
        <patternFill>
          <bgColor theme="1"/>
        </patternFill>
      </fill>
    </dxf>
    <dxf>
      <font>
        <color theme="0" tint="-0.24994659260841701"/>
      </font>
      <fill>
        <patternFill>
          <bgColor theme="1"/>
        </patternFill>
      </fill>
    </dxf>
    <dxf>
      <font>
        <b/>
        <i val="0"/>
        <color rgb="FFDA9694"/>
      </font>
      <fill>
        <patternFill>
          <bgColor theme="1"/>
        </patternFill>
      </fill>
    </dxf>
    <dxf>
      <font>
        <b/>
        <i val="0"/>
        <color rgb="FFF79646"/>
      </font>
      <fill>
        <patternFill>
          <bgColor theme="1"/>
        </patternFill>
      </fill>
    </dxf>
    <dxf>
      <font>
        <b/>
        <i val="0"/>
        <color rgb="FF92D050"/>
      </font>
      <fill>
        <patternFill>
          <bgColor theme="1"/>
        </patternFill>
      </fill>
    </dxf>
    <dxf>
      <font>
        <b/>
        <i val="0"/>
        <color rgb="FF8AE0E4"/>
      </font>
      <fill>
        <patternFill>
          <bgColor theme="1"/>
        </patternFill>
      </fill>
    </dxf>
    <dxf>
      <font>
        <b/>
        <i val="0"/>
        <color rgb="FFB1A0C7"/>
      </font>
      <fill>
        <patternFill>
          <bgColor theme="1"/>
        </patternFill>
      </fill>
    </dxf>
    <dxf>
      <font>
        <b/>
        <i val="0"/>
        <color rgb="FFFF99FF"/>
      </font>
      <fill>
        <patternFill>
          <bgColor theme="1"/>
        </patternFill>
      </fill>
    </dxf>
    <dxf>
      <font>
        <b/>
        <i val="0"/>
        <color rgb="FF538DD5"/>
      </font>
      <fill>
        <patternFill>
          <bgColor theme="1"/>
        </patternFill>
      </fill>
    </dxf>
    <dxf>
      <font>
        <color theme="0" tint="-0.24994659260841701"/>
      </font>
      <fill>
        <patternFill>
          <bgColor theme="1"/>
        </patternFill>
      </fill>
    </dxf>
    <dxf>
      <fill>
        <patternFill>
          <bgColor rgb="FFDA9694"/>
        </patternFill>
      </fill>
    </dxf>
    <dxf>
      <fill>
        <patternFill>
          <bgColor rgb="FFF79646"/>
        </patternFill>
      </fill>
    </dxf>
    <dxf>
      <fill>
        <patternFill>
          <bgColor rgb="FF92D050"/>
        </patternFill>
      </fill>
    </dxf>
    <dxf>
      <fill>
        <patternFill>
          <bgColor rgb="FF8AE0E4"/>
        </patternFill>
      </fill>
    </dxf>
    <dxf>
      <fill>
        <patternFill>
          <bgColor rgb="FFB1A0C7"/>
        </patternFill>
      </fill>
    </dxf>
    <dxf>
      <fill>
        <patternFill>
          <bgColor rgb="FFFF99FF"/>
        </patternFill>
      </fill>
    </dxf>
    <dxf>
      <fill>
        <patternFill>
          <bgColor rgb="FF538DD5"/>
        </patternFill>
      </fill>
    </dxf>
    <dxf>
      <fill>
        <patternFill>
          <bgColor rgb="FFDA9694"/>
        </patternFill>
      </fill>
    </dxf>
    <dxf>
      <fill>
        <patternFill>
          <bgColor rgb="FFF79646"/>
        </patternFill>
      </fill>
    </dxf>
    <dxf>
      <fill>
        <patternFill>
          <bgColor rgb="FF92D050"/>
        </patternFill>
      </fill>
    </dxf>
    <dxf>
      <fill>
        <patternFill>
          <bgColor rgb="FF8AE0E4"/>
        </patternFill>
      </fill>
    </dxf>
    <dxf>
      <fill>
        <patternFill>
          <bgColor rgb="FFB1A0C7"/>
        </patternFill>
      </fill>
    </dxf>
    <dxf>
      <fill>
        <patternFill>
          <bgColor rgb="FFFF99FF"/>
        </patternFill>
      </fill>
    </dxf>
    <dxf>
      <fill>
        <patternFill>
          <bgColor rgb="FF538DD5"/>
        </patternFill>
      </fill>
    </dxf>
    <dxf>
      <fill>
        <patternFill>
          <bgColor rgb="FFDA9694"/>
        </patternFill>
      </fill>
    </dxf>
    <dxf>
      <fill>
        <patternFill>
          <bgColor rgb="FFF79646"/>
        </patternFill>
      </fill>
    </dxf>
    <dxf>
      <fill>
        <patternFill>
          <bgColor rgb="FF92D050"/>
        </patternFill>
      </fill>
    </dxf>
    <dxf>
      <fill>
        <patternFill>
          <bgColor rgb="FF8AE0E4"/>
        </patternFill>
      </fill>
    </dxf>
    <dxf>
      <fill>
        <patternFill>
          <bgColor rgb="FFB1A0C7"/>
        </patternFill>
      </fill>
    </dxf>
    <dxf>
      <fill>
        <patternFill>
          <bgColor rgb="FFFF99FF"/>
        </patternFill>
      </fill>
    </dxf>
    <dxf>
      <fill>
        <patternFill>
          <bgColor rgb="FF538DD5"/>
        </patternFill>
      </fill>
    </dxf>
    <dxf>
      <fill>
        <patternFill>
          <bgColor rgb="FFDA9694"/>
        </patternFill>
      </fill>
    </dxf>
    <dxf>
      <fill>
        <patternFill>
          <bgColor rgb="FFF79646"/>
        </patternFill>
      </fill>
    </dxf>
    <dxf>
      <fill>
        <patternFill>
          <bgColor rgb="FF92D050"/>
        </patternFill>
      </fill>
    </dxf>
    <dxf>
      <fill>
        <patternFill>
          <bgColor rgb="FF8AE0E4"/>
        </patternFill>
      </fill>
    </dxf>
    <dxf>
      <fill>
        <patternFill>
          <bgColor rgb="FFB1A0C7"/>
        </patternFill>
      </fill>
    </dxf>
    <dxf>
      <fill>
        <patternFill>
          <bgColor rgb="FFFF99FF"/>
        </patternFill>
      </fill>
    </dxf>
    <dxf>
      <fill>
        <patternFill>
          <bgColor rgb="FF538DD5"/>
        </patternFill>
      </fill>
    </dxf>
    <dxf>
      <fill>
        <patternFill>
          <bgColor rgb="FFDA9694"/>
        </patternFill>
      </fill>
    </dxf>
    <dxf>
      <fill>
        <patternFill>
          <bgColor rgb="FFF79646"/>
        </patternFill>
      </fill>
    </dxf>
    <dxf>
      <fill>
        <patternFill>
          <bgColor rgb="FF92D050"/>
        </patternFill>
      </fill>
    </dxf>
    <dxf>
      <fill>
        <patternFill>
          <bgColor rgb="FF8AE0E4"/>
        </patternFill>
      </fill>
    </dxf>
    <dxf>
      <fill>
        <patternFill>
          <bgColor rgb="FFB1A0C7"/>
        </patternFill>
      </fill>
    </dxf>
    <dxf>
      <fill>
        <patternFill>
          <bgColor rgb="FFFF99FF"/>
        </patternFill>
      </fill>
    </dxf>
    <dxf>
      <fill>
        <patternFill>
          <bgColor rgb="FF538DD5"/>
        </patternFill>
      </fill>
    </dxf>
    <dxf>
      <fill>
        <patternFill>
          <bgColor rgb="FFDA9694"/>
        </patternFill>
      </fill>
    </dxf>
    <dxf>
      <fill>
        <patternFill>
          <bgColor rgb="FFF79646"/>
        </patternFill>
      </fill>
    </dxf>
    <dxf>
      <fill>
        <patternFill>
          <bgColor rgb="FF92D050"/>
        </patternFill>
      </fill>
    </dxf>
    <dxf>
      <fill>
        <patternFill>
          <bgColor rgb="FF8AE0E4"/>
        </patternFill>
      </fill>
    </dxf>
    <dxf>
      <fill>
        <patternFill>
          <bgColor rgb="FFB1A0C7"/>
        </patternFill>
      </fill>
    </dxf>
    <dxf>
      <fill>
        <patternFill>
          <bgColor rgb="FFFF99FF"/>
        </patternFill>
      </fill>
    </dxf>
    <dxf>
      <fill>
        <patternFill>
          <bgColor rgb="FF538DD5"/>
        </patternFill>
      </fill>
    </dxf>
    <dxf>
      <font>
        <b/>
        <i val="0"/>
        <color rgb="FFDA9694"/>
      </font>
      <fill>
        <patternFill>
          <bgColor theme="1"/>
        </patternFill>
      </fill>
    </dxf>
    <dxf>
      <font>
        <b/>
        <i val="0"/>
        <color rgb="FFF79646"/>
      </font>
      <fill>
        <patternFill>
          <bgColor theme="1"/>
        </patternFill>
      </fill>
    </dxf>
    <dxf>
      <font>
        <b/>
        <i val="0"/>
        <color rgb="FF92D050"/>
      </font>
      <fill>
        <patternFill>
          <bgColor theme="1"/>
        </patternFill>
      </fill>
    </dxf>
    <dxf>
      <font>
        <b/>
        <i val="0"/>
        <color rgb="FF8AE0E4"/>
      </font>
      <fill>
        <patternFill>
          <bgColor theme="1"/>
        </patternFill>
      </fill>
    </dxf>
    <dxf>
      <font>
        <b/>
        <i val="0"/>
        <color rgb="FFB1A0C7"/>
      </font>
      <fill>
        <patternFill>
          <bgColor theme="1"/>
        </patternFill>
      </fill>
    </dxf>
    <dxf>
      <font>
        <b/>
        <i val="0"/>
        <color rgb="FFFF99FF"/>
      </font>
      <fill>
        <patternFill>
          <bgColor theme="1"/>
        </patternFill>
      </fill>
    </dxf>
    <dxf>
      <font>
        <b/>
        <i val="0"/>
        <color rgb="FF538DD5"/>
      </font>
      <fill>
        <patternFill>
          <bgColor theme="1"/>
        </patternFill>
      </fill>
    </dxf>
    <dxf>
      <font>
        <color theme="0" tint="-0.24994659260841701"/>
      </font>
      <fill>
        <patternFill>
          <bgColor theme="1"/>
        </patternFill>
      </fill>
    </dxf>
    <dxf>
      <fill>
        <patternFill>
          <bgColor rgb="FFDA9694"/>
        </patternFill>
      </fill>
    </dxf>
    <dxf>
      <fill>
        <patternFill>
          <bgColor rgb="FFF79646"/>
        </patternFill>
      </fill>
    </dxf>
    <dxf>
      <fill>
        <patternFill>
          <bgColor rgb="FF92D050"/>
        </patternFill>
      </fill>
    </dxf>
    <dxf>
      <fill>
        <patternFill>
          <bgColor rgb="FF8AE0E4"/>
        </patternFill>
      </fill>
    </dxf>
    <dxf>
      <fill>
        <patternFill>
          <bgColor rgb="FFB1A0C7"/>
        </patternFill>
      </fill>
    </dxf>
    <dxf>
      <fill>
        <patternFill>
          <bgColor rgb="FFFF99FF"/>
        </patternFill>
      </fill>
    </dxf>
    <dxf>
      <fill>
        <patternFill>
          <bgColor rgb="FF538DD5"/>
        </patternFill>
      </fill>
    </dxf>
    <dxf>
      <fill>
        <patternFill>
          <bgColor theme="2" tint="-0.24994659260841701"/>
        </patternFill>
      </fill>
    </dxf>
    <dxf>
      <fill>
        <patternFill>
          <bgColor rgb="FFDA9694"/>
        </patternFill>
      </fill>
    </dxf>
    <dxf>
      <fill>
        <patternFill>
          <bgColor rgb="FFF79646"/>
        </patternFill>
      </fill>
    </dxf>
    <dxf>
      <fill>
        <patternFill>
          <bgColor rgb="FF92D050"/>
        </patternFill>
      </fill>
    </dxf>
    <dxf>
      <fill>
        <patternFill>
          <bgColor rgb="FF8AE0E4"/>
        </patternFill>
      </fill>
    </dxf>
    <dxf>
      <fill>
        <patternFill>
          <bgColor rgb="FFB1A0C7"/>
        </patternFill>
      </fill>
    </dxf>
    <dxf>
      <fill>
        <patternFill>
          <bgColor rgb="FFFF99FF"/>
        </patternFill>
      </fill>
    </dxf>
    <dxf>
      <fill>
        <patternFill>
          <bgColor rgb="FF538DD5"/>
        </patternFill>
      </fill>
    </dxf>
    <dxf>
      <fill>
        <patternFill>
          <bgColor theme="2" tint="-0.24994659260841701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E6B8B7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E6B8B7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9966FF"/>
      <color rgb="FFF79646"/>
      <color rgb="FF92D050"/>
      <color rgb="FF8AE0E4"/>
      <color rgb="FFB1A0C7"/>
      <color rgb="FFFF85FF"/>
      <color rgb="FF538DD5"/>
      <color rgb="FFAEAAAA"/>
      <color rgb="FFDA9694"/>
      <color rgb="FFFF898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Dice%20Gam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oreboardNCAA"/>
      <sheetName val="Archive"/>
      <sheetName val="Rankings"/>
      <sheetName val="Bracket"/>
      <sheetName val="Conf Standings"/>
      <sheetName val="Divisions"/>
      <sheetName val="WCS"/>
      <sheetName val="Master"/>
      <sheetName val="Ultra"/>
      <sheetName val="CCC"/>
      <sheetName val="SoC"/>
      <sheetName val="Legacy"/>
      <sheetName val="Future"/>
      <sheetName val="Weather"/>
      <sheetName val="Derby"/>
      <sheetName val="MRL"/>
      <sheetName val="UTL"/>
      <sheetName val="OldRanks"/>
      <sheetName val="OldOldRnks"/>
      <sheetName val="XArc"/>
      <sheetName val="XRnk"/>
      <sheetName val="S2 Archive"/>
      <sheetName val="S2 Rankings"/>
      <sheetName val="S2 Conf. Stand"/>
      <sheetName val="S2 Divisions"/>
      <sheetName val="S1 Archive"/>
      <sheetName val="S1 Rankings"/>
      <sheetName val="S1 Conf. Stand"/>
      <sheetName val="S1 Inter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90683-442F-452C-AFA3-643130BE36EC}">
  <dimension ref="A1:W600"/>
  <sheetViews>
    <sheetView zoomScale="110" zoomScaleNormal="110" zoomScaleSheetLayoutView="50" workbookViewId="0">
      <selection activeCell="J4" sqref="J4:J5"/>
    </sheetView>
  </sheetViews>
  <sheetFormatPr defaultColWidth="8.90625" defaultRowHeight="14.5" x14ac:dyDescent="0.35"/>
  <cols>
    <col min="1" max="1" width="8.90625" style="404"/>
    <col min="2" max="20" width="9.81640625" style="404" customWidth="1"/>
    <col min="21" max="16384" width="8.90625" style="404"/>
  </cols>
  <sheetData>
    <row r="1" spans="1:21" ht="6" customHeight="1" thickBot="1" x14ac:dyDescent="0.4">
      <c r="A1" s="75"/>
      <c r="B1" s="75"/>
      <c r="C1" s="233" t="s">
        <v>1522</v>
      </c>
      <c r="D1" s="233" t="s">
        <v>161</v>
      </c>
      <c r="E1" s="233" t="s">
        <v>1538</v>
      </c>
      <c r="F1" s="233" t="s">
        <v>26</v>
      </c>
      <c r="G1" s="233" t="s">
        <v>29</v>
      </c>
      <c r="H1" s="233" t="s">
        <v>190</v>
      </c>
      <c r="I1" s="233"/>
      <c r="J1" s="233"/>
      <c r="K1" s="233"/>
      <c r="L1" s="233"/>
      <c r="M1" s="233"/>
      <c r="N1" s="233" t="s">
        <v>190</v>
      </c>
      <c r="O1" s="233" t="s">
        <v>29</v>
      </c>
      <c r="P1" s="233" t="s">
        <v>26</v>
      </c>
      <c r="Q1" s="233" t="s">
        <v>1538</v>
      </c>
      <c r="R1" s="233" t="s">
        <v>161</v>
      </c>
      <c r="S1" s="233" t="s">
        <v>1522</v>
      </c>
      <c r="T1" s="75"/>
      <c r="U1" s="242"/>
    </row>
    <row r="2" spans="1:21" ht="15" thickBot="1" x14ac:dyDescent="0.4">
      <c r="A2" s="74" t="s">
        <v>6829</v>
      </c>
      <c r="B2" s="615"/>
      <c r="C2" s="616"/>
      <c r="D2" s="616"/>
      <c r="E2" s="616"/>
      <c r="F2" s="616"/>
      <c r="G2" s="616"/>
      <c r="H2" s="617"/>
      <c r="I2" s="594" t="s">
        <v>7341</v>
      </c>
      <c r="J2" s="595"/>
      <c r="K2" s="595"/>
      <c r="L2" s="595"/>
      <c r="M2" s="596"/>
      <c r="N2" s="589"/>
      <c r="O2" s="590"/>
      <c r="P2" s="590"/>
      <c r="Q2" s="590"/>
      <c r="R2" s="590"/>
      <c r="S2" s="590"/>
      <c r="T2" s="591"/>
      <c r="U2" s="289" t="s">
        <v>1799</v>
      </c>
    </row>
    <row r="3" spans="1:21" ht="15" customHeight="1" thickBot="1" x14ac:dyDescent="0.4">
      <c r="A3" s="74" t="s">
        <v>7326</v>
      </c>
      <c r="B3" s="592"/>
      <c r="C3" s="268">
        <f>INDEX(Rankings!BK2:'Rankings'!BK129, (J4), 1)</f>
        <v>0.84947087869920124</v>
      </c>
      <c r="D3" s="80">
        <f>INDEX(Rankings!BJ2:'Rankings'!BJ129, (J4), 1)</f>
        <v>6.5982005122608998</v>
      </c>
      <c r="E3" s="80">
        <f>INDEX(Rankings!BH2:BH129,J4,1)-INDEX(Rankings!BI2:BI129,L4,1)</f>
        <v>-0.41986277290256158</v>
      </c>
      <c r="F3" s="536">
        <f>INDEX(Rankings!BE2:'Rankings'!BE129, (J4), 1)</f>
        <v>161.84375</v>
      </c>
      <c r="G3" s="80">
        <f>INDEX(Rankings!BF2:'Rankings'!BF129, (J4), 1)</f>
        <v>1</v>
      </c>
      <c r="H3" s="63">
        <f>INDEX(Rankings!A2:'Rankings'!A129, (J4), 1)</f>
        <v>109</v>
      </c>
      <c r="I3" s="594" t="s">
        <v>7637</v>
      </c>
      <c r="J3" s="595"/>
      <c r="K3" s="595"/>
      <c r="L3" s="595"/>
      <c r="M3" s="596"/>
      <c r="N3" s="63">
        <f>INDEX(Rankings!A2:'Rankings'!A129, (L4), 1)</f>
        <v>72</v>
      </c>
      <c r="O3" s="80">
        <f>INDEX(Rankings!BF2:'Rankings'!BF129, (L4), 1)</f>
        <v>0.33333333333333331</v>
      </c>
      <c r="P3" s="536">
        <f>INDEX(Rankings!BE2:'Rankings'!BE129, (L4), 1)</f>
        <v>115</v>
      </c>
      <c r="Q3" s="80">
        <f>INDEX(Rankings!BH2:BH129,L4,1)-INDEX(Rankings!BI2:BI129,J4,1)</f>
        <v>-0.14116614992669563</v>
      </c>
      <c r="R3" s="80">
        <f>INDEX(Rankings!BJ2:'Rankings'!BJ129, (L4), 1)</f>
        <v>7.5280955242492924</v>
      </c>
      <c r="S3" s="268">
        <f>INDEX(Rankings!BK2:'Rankings'!BK129, (L4), 1)</f>
        <v>0.99722768391660677</v>
      </c>
      <c r="T3" s="597"/>
      <c r="U3" s="289" t="s">
        <v>1800</v>
      </c>
    </row>
    <row r="4" spans="1:21" ht="14.4" customHeight="1" x14ac:dyDescent="0.35">
      <c r="A4" s="74"/>
      <c r="B4" s="592"/>
      <c r="C4" s="599" t="str">
        <f>INDEX(Rankings!C2:'Rankings'!C129, (J4), 1)</f>
        <v>Hulbury</v>
      </c>
      <c r="D4" s="600"/>
      <c r="E4" s="600"/>
      <c r="F4" s="600"/>
      <c r="G4" s="600"/>
      <c r="H4" s="600"/>
      <c r="I4" s="601"/>
      <c r="J4" s="608">
        <v>10</v>
      </c>
      <c r="K4" s="72">
        <f>Q22*IF(Q22&gt;0, 1+(F3-P3)*0.005, 1-(F3-P3)*0.005)*IF(Q22&gt;0, S22, 1/S22)</f>
        <v>17.028751207495677</v>
      </c>
      <c r="L4" s="609">
        <v>1</v>
      </c>
      <c r="M4" s="599" t="str">
        <f>INDEX(Rankings!C2:'Rankings'!C129, (L4), 1)</f>
        <v>Lumiose City</v>
      </c>
      <c r="N4" s="600"/>
      <c r="O4" s="600"/>
      <c r="P4" s="600"/>
      <c r="Q4" s="600"/>
      <c r="R4" s="600"/>
      <c r="S4" s="601"/>
      <c r="T4" s="597"/>
      <c r="U4" s="289" t="s">
        <v>1801</v>
      </c>
    </row>
    <row r="5" spans="1:21" ht="14.4" customHeight="1" thickBot="1" x14ac:dyDescent="0.4">
      <c r="A5" s="74"/>
      <c r="B5" s="592"/>
      <c r="C5" s="602"/>
      <c r="D5" s="603"/>
      <c r="E5" s="603"/>
      <c r="F5" s="603"/>
      <c r="G5" s="603"/>
      <c r="H5" s="603"/>
      <c r="I5" s="604"/>
      <c r="J5" s="608"/>
      <c r="K5" s="73">
        <f>(((1-(((AVERAGE(J4,L4)*(IF(AND(J4&lt;32, L4&lt;32), 0.875, IF(OR(J4&lt;32, L4&lt;32), 1, IF(AND(J4&gt;64, L4&gt;64), 1.25, 1.125)))))+(IF(H26&gt;0, G26, G27)))*(1-IF(A2="AGG", 0.06, 0)-IF(A3="WCS", 0.08, 0)-IF(A3="MRL", 0.06, 0)-IF(A3="UTL", 0.04, 0)-IF(A3="CONF", 0.1, 0)-IF(A3="PLAYOFFS", 0.12, 0))/150))*100)+(IF(G178&gt;2, G178-2, 0)))*(1+(0.01*(A14-4)))*(1-(0.0025*T24))*IF(A13&lt;3, 0.98, IF(A13=4, 1.02, IF(A13=5, 0.99, 1)))</f>
        <v>89.526493058310422</v>
      </c>
      <c r="L5" s="609"/>
      <c r="M5" s="602"/>
      <c r="N5" s="603"/>
      <c r="O5" s="603"/>
      <c r="P5" s="603"/>
      <c r="Q5" s="603"/>
      <c r="R5" s="603"/>
      <c r="S5" s="604"/>
      <c r="T5" s="597"/>
      <c r="U5" s="289" t="s">
        <v>1802</v>
      </c>
    </row>
    <row r="6" spans="1:21" ht="15" customHeight="1" thickBot="1" x14ac:dyDescent="0.4">
      <c r="A6" s="75"/>
      <c r="B6" s="592"/>
      <c r="C6" s="605"/>
      <c r="D6" s="606"/>
      <c r="E6" s="606"/>
      <c r="F6" s="606"/>
      <c r="G6" s="606"/>
      <c r="H6" s="606"/>
      <c r="I6" s="607"/>
      <c r="J6" s="577">
        <f>IF(ISBLANK(K6), "", K6+G9)</f>
        <v>39</v>
      </c>
      <c r="K6" s="18">
        <v>20</v>
      </c>
      <c r="L6" s="577">
        <f>IF(ISBLANK(K7), "", K7+M9)</f>
        <v>57</v>
      </c>
      <c r="M6" s="605"/>
      <c r="N6" s="606"/>
      <c r="O6" s="606"/>
      <c r="P6" s="606"/>
      <c r="Q6" s="606"/>
      <c r="R6" s="606"/>
      <c r="S6" s="607"/>
      <c r="T6" s="597"/>
      <c r="U6" s="290"/>
    </row>
    <row r="7" spans="1:21" ht="14.4" customHeight="1" thickBot="1" x14ac:dyDescent="0.4">
      <c r="A7" s="75"/>
      <c r="B7" s="592"/>
      <c r="C7" s="287"/>
      <c r="D7" s="64" t="str">
        <f>CONCATENATE("(#", INDEX(Rankings!BY2:'Rankings'!BY129, (J4), 1), ", ", INDEX(Rankings!I2:'Rankings'!I129, (J4), 1), "-", INDEX(Rankings!J2:'Rankings'!J129, (J4), 1), ") ", INDEX(Rankings!F2:'Rankings'!F129, (J4), 1), "-", INDEX(Rankings!G2:'Rankings'!G129, (J4), 1))</f>
        <v>(#1, 9-0) 11-1</v>
      </c>
      <c r="E7" s="65" t="str">
        <f>INDEX(Rankings!B2:'Rankings'!B129, (J4), 1)</f>
        <v>Dynamax</v>
      </c>
      <c r="F7" s="555" t="str">
        <f>IF(K4&lt;=-0.5, CONCATENATE("[+", ROUND(-K4, 0), "]"), "[--]")</f>
        <v>[--]</v>
      </c>
      <c r="G7" s="610" t="str">
        <f>IF(A3="WCS",CONCATENATE(INDEX(Rankings!BR2:'Rankings'!BR129,(J4),1)," (",INDEX(Rankings!BS2:'Rankings'!BS129,(J4),1)," Region)"), IF(OR(A3="MRL", A3="UTL"), CONCATENATE(INDEX(Rankings!BT2:'Rankings'!BT129,(J4),1), " Group ", INDEX(Rankings!BU2:'Rankings'!BU129,(J4),1), " - #", INDEX(Rankings!BV2:'Rankings'!BV129,(J4),1)), INDEX(Rankings!BW2:'Rankings'!BW129,(J4),1)))</f>
        <v>-</v>
      </c>
      <c r="H7" s="610"/>
      <c r="I7" s="611">
        <f>IFERROR(IF(SQRT(R26/100)&lt;1, AVERAGE(SQRT(R26/100), R26/100)*100, ((R26-100)/100+10)^2),0)</f>
        <v>19.310700130309773</v>
      </c>
      <c r="J7" s="578"/>
      <c r="K7" s="17">
        <v>21</v>
      </c>
      <c r="L7" s="579"/>
      <c r="M7" s="613">
        <f>IFERROR(IF(SQRT(R27/100)&lt;1, AVERAGE(SQRT(R27/100), R27/100)*100, ((R27-100)/100+10)^2),0)</f>
        <v>99.465774238033731</v>
      </c>
      <c r="N7" s="610" t="str">
        <f>IF(A3="WCS",CONCATENATE(INDEX(Rankings!BR2:'Rankings'!BR129,(L4),1)," (",INDEX(Rankings!BS2:'Rankings'!BS129,(L4),1)," Region)"), IF(OR(A3="MRL", A3="UTL"), CONCATENATE(INDEX(Rankings!BT2:'Rankings'!BT129,(L4),1), " Group ", INDEX(Rankings!BU2:'Rankings'!BU129,(L4),1), " - #", INDEX(Rankings!BV2:'Rankings'!BV129,(L4),1)), INDEX(Rankings!BW2:'Rankings'!BW129,(L4),1)))</f>
        <v>S4 Kalosite Champion</v>
      </c>
      <c r="O7" s="610"/>
      <c r="P7" s="555" t="str">
        <f>IF(K4&gt;=0.5, CONCATENATE("[+", ROUND(K4, 0), "]"), "[--]")</f>
        <v>[+17]</v>
      </c>
      <c r="Q7" s="68" t="str">
        <f>INDEX(Rankings!B2:'Rankings'!B129, (L4), 1)</f>
        <v>Kalosite</v>
      </c>
      <c r="R7" s="69" t="str">
        <f>CONCATENATE(INDEX(Rankings!F2:'Rankings'!F129, (L4), 1), "-", INDEX(Rankings!G2:'Rankings'!G129, (L4), 1), " (", INDEX(Rankings!I2:'Rankings'!I129, (L4), 1), "-", INDEX(Rankings!J2:'Rankings'!J129, (L4), 1), ", #", INDEX(Rankings!BY2:'Rankings'!BY129, (L4), 1), ")")</f>
        <v>11-1 (8-1, #2)</v>
      </c>
      <c r="S7" s="288"/>
      <c r="T7" s="597"/>
      <c r="U7" s="290"/>
    </row>
    <row r="8" spans="1:21" ht="14.4" customHeight="1" thickBot="1" x14ac:dyDescent="0.4">
      <c r="A8" s="75"/>
      <c r="B8" s="592"/>
      <c r="C8" s="92">
        <f>INDEX(Rankings!BL2:BL129, (J4))</f>
        <v>2082</v>
      </c>
      <c r="D8" s="66" t="str">
        <f>CONCATENATE(INDEX(Rankings!F2:'Rankings'!F129, (J4), 1)+INDEX(Rankings!L2:'Rankings'!L129, (J4), 1), "-", INDEX(Rankings!G2:'Rankings'!G129, (J4), 1)+INDEX(Rankings!M2:'Rankings'!M129, (J4), 1))</f>
        <v>27-16</v>
      </c>
      <c r="E8" s="67" t="s">
        <v>40</v>
      </c>
      <c r="F8" s="556"/>
      <c r="G8" s="562" t="str">
        <f>IF(A3="WCS", "", INDEX(Rankings!BX2:'Rankings'!BX129, (J4), 1))</f>
        <v>-</v>
      </c>
      <c r="H8" s="562"/>
      <c r="I8" s="612"/>
      <c r="J8" s="622" t="str">
        <f>IF(K13=0, "", IF(K13=1, "1st",IF(K13=2, "2nd",IF(K13=3, "1st", IF(K13=4, "2nd", IF(K13=5, "3rd", IF(K13&gt;5, CONCATENATE(K13-2,"th"))))))))</f>
        <v/>
      </c>
      <c r="K8" s="582" t="str">
        <f>IF(K13=0,IF(G178=2,"Final",IF(G178&gt;2,CONCATENATE("Final/",IF(G178=3,"",G178-2),"OT"))),IF(T180="GOOD",IF(K13&lt;3,"HALF","Overtime"),"Duplicate"))</f>
        <v>Final</v>
      </c>
      <c r="L8" s="583"/>
      <c r="M8" s="614"/>
      <c r="N8" s="562" t="str">
        <f>IF(A3="WCS", "", INDEX(Rankings!BX2:'Rankings'!BX129, (L4), 1))</f>
        <v>S4 WCS Champion</v>
      </c>
      <c r="O8" s="562"/>
      <c r="P8" s="556"/>
      <c r="Q8" s="70" t="s">
        <v>40</v>
      </c>
      <c r="R8" s="71" t="str">
        <f>CONCATENATE(INDEX(Rankings!F2:'Rankings'!F129, (L4), 1)+INDEX(Rankings!L2:'Rankings'!L129, (L4), 1), "-", INDEX(Rankings!G2:'Rankings'!G129, (L4), 1)+INDEX(Rankings!M2:'Rankings'!M129, (L4), 1))</f>
        <v>43-6</v>
      </c>
      <c r="S8" s="93">
        <f>INDEX(Rankings!BL2:BL129, (L4))</f>
        <v>2303</v>
      </c>
      <c r="T8" s="597"/>
      <c r="U8" s="290"/>
    </row>
    <row r="9" spans="1:21" ht="14.4" customHeight="1" thickBot="1" x14ac:dyDescent="0.4">
      <c r="A9" s="75"/>
      <c r="B9" s="592"/>
      <c r="C9" s="269" t="str">
        <f t="shared" ref="C9:D9" si="0">IF(C171&lt;&gt;0, C171, "")</f>
        <v/>
      </c>
      <c r="D9" s="270" t="str">
        <f t="shared" si="0"/>
        <v/>
      </c>
      <c r="E9" s="270" t="str">
        <f t="shared" ref="E9:F14" si="1">IF(E171&lt;&gt;0, E171, "")</f>
        <v>3*37</v>
      </c>
      <c r="F9" s="271" t="str">
        <f t="shared" si="1"/>
        <v>2*6</v>
      </c>
      <c r="G9" s="624">
        <f>SUM(G198:J203)</f>
        <v>19</v>
      </c>
      <c r="H9" s="563"/>
      <c r="I9" s="564"/>
      <c r="J9" s="623"/>
      <c r="K9" s="584"/>
      <c r="L9" s="585"/>
      <c r="M9" s="563">
        <f>SUM(L198:O203)</f>
        <v>36</v>
      </c>
      <c r="N9" s="563"/>
      <c r="O9" s="564"/>
      <c r="P9" s="269" t="str">
        <f t="shared" ref="P9:R14" si="2">IF(P171&lt;&gt;0, P171, "")</f>
        <v>3*8!</v>
      </c>
      <c r="Q9" s="270" t="str">
        <f t="shared" si="2"/>
        <v>1*44</v>
      </c>
      <c r="R9" s="270" t="str">
        <f t="shared" si="2"/>
        <v/>
      </c>
      <c r="S9" s="271" t="str">
        <f t="shared" ref="S9" si="3">IF(S171&lt;&gt;0, S171, "")</f>
        <v/>
      </c>
      <c r="T9" s="597"/>
      <c r="U9" s="290"/>
    </row>
    <row r="10" spans="1:21" ht="14.4" customHeight="1" x14ac:dyDescent="0.35">
      <c r="A10" s="75"/>
      <c r="B10" s="592"/>
      <c r="C10" s="272" t="str">
        <f t="shared" ref="C10:D10" si="4">IF(C172&lt;&gt;0, C172, "")</f>
        <v/>
      </c>
      <c r="D10" s="273" t="str">
        <f t="shared" si="4"/>
        <v/>
      </c>
      <c r="E10" s="273" t="str">
        <f t="shared" si="1"/>
        <v>3*48</v>
      </c>
      <c r="F10" s="274" t="str">
        <f t="shared" si="1"/>
        <v>1*10</v>
      </c>
      <c r="G10" s="565"/>
      <c r="H10" s="566"/>
      <c r="I10" s="567"/>
      <c r="J10" s="572">
        <f>J178</f>
        <v>624</v>
      </c>
      <c r="K10" s="573"/>
      <c r="L10" s="580">
        <v>0</v>
      </c>
      <c r="M10" s="565"/>
      <c r="N10" s="566"/>
      <c r="O10" s="567"/>
      <c r="P10" s="272" t="str">
        <f t="shared" si="2"/>
        <v>2*21</v>
      </c>
      <c r="Q10" s="273" t="str">
        <f t="shared" si="2"/>
        <v>1*50+2</v>
      </c>
      <c r="R10" s="273" t="str">
        <f t="shared" si="2"/>
        <v/>
      </c>
      <c r="S10" s="274" t="str">
        <f t="shared" ref="S10" si="5">IF(S172&lt;&gt;0, S172, "")</f>
        <v/>
      </c>
      <c r="T10" s="597"/>
      <c r="U10" s="290"/>
    </row>
    <row r="11" spans="1:21" ht="14.4" customHeight="1" x14ac:dyDescent="0.35">
      <c r="A11" s="266" t="str">
        <f>IF(A13=1, "Tuesday", IF(A13=2, "Thursday", IF(A13=3, "Saturday", IF(A13=4, "Sunday", "Friday"))))</f>
        <v>Thursday</v>
      </c>
      <c r="B11" s="592"/>
      <c r="C11" s="272" t="str">
        <f t="shared" ref="C11:D11" si="6">IF(C173&lt;&gt;0, C173, "")</f>
        <v/>
      </c>
      <c r="D11" s="273" t="str">
        <f t="shared" si="6"/>
        <v/>
      </c>
      <c r="E11" s="273" t="str">
        <f t="shared" si="1"/>
        <v>1*50+7</v>
      </c>
      <c r="F11" s="274" t="str">
        <f t="shared" si="1"/>
        <v>1*13</v>
      </c>
      <c r="G11" s="565"/>
      <c r="H11" s="566"/>
      <c r="I11" s="567"/>
      <c r="J11" s="574"/>
      <c r="K11" s="575"/>
      <c r="L11" s="581"/>
      <c r="M11" s="565"/>
      <c r="N11" s="566"/>
      <c r="O11" s="567"/>
      <c r="P11" s="272" t="str">
        <f t="shared" si="2"/>
        <v>1*25+6!</v>
      </c>
      <c r="Q11" s="273" t="str">
        <f t="shared" si="2"/>
        <v>2*50+4</v>
      </c>
      <c r="R11" s="273" t="str">
        <f t="shared" si="2"/>
        <v/>
      </c>
      <c r="S11" s="274" t="str">
        <f t="shared" ref="S11" si="7">IF(S173&lt;&gt;0, S173, "")</f>
        <v/>
      </c>
      <c r="T11" s="597"/>
      <c r="U11" s="289" t="s">
        <v>1803</v>
      </c>
    </row>
    <row r="12" spans="1:21" ht="14.4" customHeight="1" thickBot="1" x14ac:dyDescent="0.4">
      <c r="A12" s="267" t="str">
        <f>IF(A14=1, "12:00p", IF(A14=2, "1:15p", IF(A14=3, "2:30p", IF(A14=4, "3:45p", IF(A14=5, "5:00p", IF(A14=6, "6:15p", IF(A14=7, "7:30p", "8:45p")))))))</f>
        <v>8:45p</v>
      </c>
      <c r="B12" s="592"/>
      <c r="C12" s="272" t="str">
        <f t="shared" ref="C12:D12" si="8">IF(C174&lt;&gt;0, C174, "")</f>
        <v/>
      </c>
      <c r="D12" s="273" t="str">
        <f t="shared" si="8"/>
        <v/>
      </c>
      <c r="E12" s="273" t="str">
        <f t="shared" si="1"/>
        <v>2*50+10</v>
      </c>
      <c r="F12" s="274" t="str">
        <f t="shared" si="1"/>
        <v>1*19!</v>
      </c>
      <c r="G12" s="565"/>
      <c r="H12" s="566"/>
      <c r="I12" s="567"/>
      <c r="J12" s="576"/>
      <c r="K12" s="575"/>
      <c r="L12" s="581"/>
      <c r="M12" s="565"/>
      <c r="N12" s="566"/>
      <c r="O12" s="567"/>
      <c r="P12" s="272" t="str">
        <f t="shared" si="2"/>
        <v>2*25+11</v>
      </c>
      <c r="Q12" s="273" t="str">
        <f t="shared" si="2"/>
        <v>4*50+12$</v>
      </c>
      <c r="R12" s="273" t="str">
        <f t="shared" si="2"/>
        <v/>
      </c>
      <c r="S12" s="274" t="str">
        <f t="shared" ref="S12" si="9">IF(S174&lt;&gt;0, S174, "")</f>
        <v/>
      </c>
      <c r="T12" s="597"/>
      <c r="U12" s="289" t="s">
        <v>39</v>
      </c>
    </row>
    <row r="13" spans="1:21" ht="14.4" customHeight="1" x14ac:dyDescent="0.35">
      <c r="A13" s="266">
        <v>2</v>
      </c>
      <c r="B13" s="592"/>
      <c r="C13" s="272" t="str">
        <f t="shared" ref="C13:D13" si="10">IF(C175&lt;&gt;0, C175, "")</f>
        <v/>
      </c>
      <c r="D13" s="273" t="str">
        <f t="shared" si="10"/>
        <v/>
      </c>
      <c r="E13" s="273" t="str">
        <f t="shared" si="1"/>
        <v/>
      </c>
      <c r="F13" s="274" t="str">
        <f t="shared" si="1"/>
        <v>2*22</v>
      </c>
      <c r="G13" s="565"/>
      <c r="H13" s="566"/>
      <c r="I13" s="567"/>
      <c r="J13" s="570">
        <v>247</v>
      </c>
      <c r="K13" s="406">
        <f>IF(L13="FINAL", 0, ROUNDDOWN(J13/100, 0))</f>
        <v>0</v>
      </c>
      <c r="L13" s="408" t="str">
        <f>K178</f>
        <v>FINAL</v>
      </c>
      <c r="M13" s="566"/>
      <c r="N13" s="566"/>
      <c r="O13" s="567"/>
      <c r="P13" s="272" t="str">
        <f t="shared" si="2"/>
        <v>1*29</v>
      </c>
      <c r="Q13" s="273" t="str">
        <f t="shared" si="2"/>
        <v/>
      </c>
      <c r="R13" s="273" t="str">
        <f t="shared" si="2"/>
        <v/>
      </c>
      <c r="S13" s="274" t="str">
        <f t="shared" ref="S13" si="11">IF(S175&lt;&gt;0, S175, "")</f>
        <v/>
      </c>
      <c r="T13" s="597"/>
      <c r="U13" s="289" t="s">
        <v>1804</v>
      </c>
    </row>
    <row r="14" spans="1:21" ht="14.4" customHeight="1" thickBot="1" x14ac:dyDescent="0.4">
      <c r="A14" s="267">
        <v>8</v>
      </c>
      <c r="B14" s="593"/>
      <c r="C14" s="275" t="str">
        <f t="shared" ref="C14:D14" si="12">IF(C176&lt;&gt;0, C176, "")</f>
        <v/>
      </c>
      <c r="D14" s="276" t="str">
        <f t="shared" si="12"/>
        <v/>
      </c>
      <c r="E14" s="276" t="str">
        <f t="shared" si="1"/>
        <v/>
      </c>
      <c r="F14" s="277" t="str">
        <f t="shared" si="1"/>
        <v>1*24</v>
      </c>
      <c r="G14" s="625"/>
      <c r="H14" s="568"/>
      <c r="I14" s="569"/>
      <c r="J14" s="571"/>
      <c r="K14" s="407" t="str">
        <f>IF(K13=0, "", (CONCATENATE(IF(K13=1,IF(J10&lt;251,ROUNDUP(J10/10,0),CONCATENATE("25+",ROUNDUP((J10-250)/10,0))),IF(K13=2,IF(J10&lt;501,ROUNDUP(J10/10,0),CONCATENATE("50+",ROUNDUP((J10-500)/10,0))),IF(K13&gt;2,IF(J10&lt;(301+(100*K13)),ROUNDUP(J10/10,0),CONCATENATE((K13+3),"0+",ROUNDUP((J10-(300+(K13*100)))/10, 0)))))), "'")))</f>
        <v/>
      </c>
      <c r="L14" s="409">
        <f>IF(L178/10&lt;0, 0, L178/10)</f>
        <v>57.5</v>
      </c>
      <c r="M14" s="568"/>
      <c r="N14" s="568"/>
      <c r="O14" s="569"/>
      <c r="P14" s="275" t="str">
        <f t="shared" si="2"/>
        <v>1*39</v>
      </c>
      <c r="Q14" s="276" t="str">
        <f t="shared" si="2"/>
        <v/>
      </c>
      <c r="R14" s="276" t="str">
        <f t="shared" si="2"/>
        <v/>
      </c>
      <c r="S14" s="277" t="str">
        <f t="shared" ref="S14" si="13">IF(S176&lt;&gt;0, S176, "")</f>
        <v/>
      </c>
      <c r="T14" s="598"/>
      <c r="U14" s="291" t="s">
        <v>1805</v>
      </c>
    </row>
    <row r="15" spans="1:21" ht="15.5" x14ac:dyDescent="0.35">
      <c r="A15" s="404" t="str">
        <f>IF(A179=0, "CHANGE", "")</f>
        <v>CHANGE</v>
      </c>
      <c r="B15" s="15"/>
      <c r="C15" s="15" t="str">
        <f t="shared" ref="C15:S15" si="14">IF($I$178=C180, IF($H$178=2, "&gt;&gt;&gt;&gt;", "&lt;&lt;&lt;&lt;"), "")</f>
        <v/>
      </c>
      <c r="D15" s="15" t="str">
        <f t="shared" si="14"/>
        <v/>
      </c>
      <c r="E15" s="15" t="str">
        <f t="shared" si="14"/>
        <v/>
      </c>
      <c r="F15" s="15" t="str">
        <f t="shared" si="14"/>
        <v/>
      </c>
      <c r="G15" s="15" t="str">
        <f t="shared" si="14"/>
        <v/>
      </c>
      <c r="H15" s="15" t="str">
        <f t="shared" si="14"/>
        <v>&lt;&lt;&lt;&lt;</v>
      </c>
      <c r="I15" s="15" t="str">
        <f t="shared" si="14"/>
        <v/>
      </c>
      <c r="J15" s="15" t="str">
        <f t="shared" si="14"/>
        <v/>
      </c>
      <c r="K15" s="15" t="str">
        <f>IF($I$178=K180, IF($H$178=2, "&gt;&gt;&gt;&gt;", "&lt;&lt;&lt;&lt;"), "")</f>
        <v/>
      </c>
      <c r="L15" s="15" t="str">
        <f t="shared" si="14"/>
        <v/>
      </c>
      <c r="M15" s="15" t="str">
        <f t="shared" si="14"/>
        <v/>
      </c>
      <c r="N15" s="15" t="str">
        <f t="shared" si="14"/>
        <v/>
      </c>
      <c r="O15" s="15" t="str">
        <f t="shared" si="14"/>
        <v/>
      </c>
      <c r="P15" s="15" t="str">
        <f t="shared" si="14"/>
        <v/>
      </c>
      <c r="Q15" s="15" t="str">
        <f t="shared" si="14"/>
        <v/>
      </c>
      <c r="R15" s="15" t="str">
        <f t="shared" si="14"/>
        <v/>
      </c>
      <c r="S15" s="15" t="str">
        <f t="shared" si="14"/>
        <v/>
      </c>
      <c r="T15" s="15"/>
    </row>
    <row r="16" spans="1:21" x14ac:dyDescent="0.35">
      <c r="B16" s="63" t="s">
        <v>37</v>
      </c>
      <c r="C16" s="63" t="s">
        <v>38</v>
      </c>
      <c r="D16" s="63" t="s">
        <v>38</v>
      </c>
      <c r="E16" s="63" t="str">
        <f>CONCATENATE(Cards!E1, "|", Cards!F1)</f>
        <v>3|4</v>
      </c>
      <c r="F16" s="63" t="str">
        <f>CONCATENATE(Cards!E2, "|", Cards!F2)</f>
        <v>2|3</v>
      </c>
      <c r="G16" s="63" t="str">
        <f>CONCATENATE(Cards!E3, "|", Cards!F3)</f>
        <v>2|2</v>
      </c>
      <c r="H16" s="63" t="str">
        <f>CONCATENATE(Cards!E4, "|", Cards!F4)</f>
        <v>2|2</v>
      </c>
      <c r="I16" s="63" t="str">
        <f>CONCATENATE(Cards!E5, "|", Cards!F5)</f>
        <v>1|1</v>
      </c>
      <c r="J16" s="63" t="str">
        <f>CONCATENATE(Cards!E6, "|", Cards!F6)</f>
        <v>1|1</v>
      </c>
      <c r="K16" s="63" t="str">
        <f>CONCATENATE(Cards!E7, "|", Cards!F7)</f>
        <v>1|1</v>
      </c>
      <c r="L16" s="63" t="str">
        <f>CONCATENATE(Cards!E8, "|", Cards!F8)</f>
        <v>1|1</v>
      </c>
      <c r="M16" s="63" t="str">
        <f>CONCATENATE(Cards!E9, "|", Cards!F9)</f>
        <v>1|1</v>
      </c>
      <c r="N16" s="63" t="str">
        <f>CONCATENATE(Cards!E10, "|", Cards!F10)</f>
        <v>2|2</v>
      </c>
      <c r="O16" s="63" t="str">
        <f>CONCATENATE(Cards!E11, "|", Cards!F11)</f>
        <v>2|2</v>
      </c>
      <c r="P16" s="63" t="str">
        <f>CONCATENATE(Cards!E12, "|", Cards!F12)</f>
        <v>2|3</v>
      </c>
      <c r="Q16" s="63" t="str">
        <f>CONCATENATE(Cards!E13, "|", Cards!F13)</f>
        <v>3|4</v>
      </c>
      <c r="R16" s="63" t="s">
        <v>38</v>
      </c>
      <c r="S16" s="63" t="s">
        <v>38</v>
      </c>
      <c r="T16" s="63" t="s">
        <v>37</v>
      </c>
    </row>
    <row r="17" spans="1:23" x14ac:dyDescent="0.35">
      <c r="F17" s="14" t="s">
        <v>33</v>
      </c>
      <c r="G17" s="14" t="s">
        <v>34</v>
      </c>
      <c r="H17" s="14" t="s">
        <v>35</v>
      </c>
      <c r="I17" s="14" t="s">
        <v>36</v>
      </c>
      <c r="J17" s="14"/>
      <c r="K17" s="14" t="str">
        <f>IF(J13=100, "RESET", "9*9")</f>
        <v>9*9</v>
      </c>
      <c r="L17" s="14"/>
      <c r="M17" s="14" t="s">
        <v>36</v>
      </c>
      <c r="N17" s="14" t="s">
        <v>35</v>
      </c>
      <c r="O17" s="14" t="s">
        <v>34</v>
      </c>
      <c r="P17" s="14" t="s">
        <v>33</v>
      </c>
    </row>
    <row r="18" spans="1:23" ht="15" thickBot="1" x14ac:dyDescent="0.4"/>
    <row r="19" spans="1:23" ht="15" thickBot="1" x14ac:dyDescent="0.4">
      <c r="B19" s="618" t="s">
        <v>32</v>
      </c>
      <c r="C19" s="619"/>
      <c r="E19" s="230" t="s">
        <v>1795</v>
      </c>
      <c r="F19" s="230" t="s">
        <v>1794</v>
      </c>
      <c r="G19" s="230" t="s">
        <v>1772</v>
      </c>
      <c r="J19" s="559" t="str">
        <f>IFERROR(VLOOKUP(VLOOKUP(J13-1, Cards!AK:AP, 5, FALSE), A190:B202, 2, FALSE), "")</f>
        <v>J</v>
      </c>
      <c r="K19" s="559">
        <f>IFERROR(VLOOKUP(VLOOKUP(J13-1, Cards!AK:AP, 6, FALSE), A190:B202, 2, FALSE), "")</f>
        <v>7</v>
      </c>
      <c r="L19" s="416"/>
      <c r="N19" s="292" t="s">
        <v>31</v>
      </c>
      <c r="O19" s="12" t="s">
        <v>30</v>
      </c>
      <c r="P19" s="12" t="s">
        <v>29</v>
      </c>
      <c r="Q19" s="12" t="s">
        <v>28</v>
      </c>
      <c r="R19" s="293" t="s">
        <v>1771</v>
      </c>
      <c r="S19" s="230" t="s">
        <v>3517</v>
      </c>
    </row>
    <row r="20" spans="1:23" ht="14.4" customHeight="1" thickBot="1" x14ac:dyDescent="0.4">
      <c r="B20" s="60" t="s">
        <v>6</v>
      </c>
      <c r="C20" s="5" t="str">
        <f t="shared" ref="C20:C27" si="15">CONCATENATE(IF(M184&lt;(15/30), "F", IF(M184&lt;(18/30), "F+", IF(M184&lt;(19/30), "D-", IF(M184&lt;(20/30), "D", IF(M184&lt;(21/30), "D+", IF(M184&lt;(22/30), "C-", IF(M184&lt;(23/30), "C", IF(M184&lt;(24/30), "C+", IF(M184&lt;(25/30), "B-", IF(M184&lt;(26/30), "B", IF(M184&lt;(27/30), "B+", IF(M184&lt;(28/30), "A-", IF(M184&lt;(29/30), "A", "A+"))))))))))))), "   ", ROUND(M184*100,0))</f>
        <v>C+   77</v>
      </c>
      <c r="E20" s="231">
        <f>1/(10^(-(C8-S8-(O20*100))/400)+1)*100</f>
        <v>13.612852365814215</v>
      </c>
      <c r="F20" s="620">
        <f>(24+IF(OR(A3="WCS",A3="MRL",A3="UTL",A3="CONF"),8,IF(A3="PLAYOFFS",16,0))+IF(S22&gt;1,8,0))+(ABS(H26)-4)</f>
        <v>61</v>
      </c>
      <c r="G20" s="620">
        <f>ROUNDUP(IF(G9&gt;M9, (1-(E20/100))*F20, (1-(E21/100))*F20),0)</f>
        <v>9</v>
      </c>
      <c r="H20" s="357"/>
      <c r="J20" s="560"/>
      <c r="K20" s="560"/>
      <c r="L20" s="419">
        <f>IFERROR(J10-VLOOKUP(K21, A205:B217, 2, FALSE), "")</f>
        <v>620</v>
      </c>
      <c r="N20" s="300">
        <f>(((S3-C3)/0.15)*3)</f>
        <v>2.955136104348111</v>
      </c>
      <c r="O20" s="301">
        <f>IF(OR(A3="WCS", A3="CONF", A3="PLAYOFFS"), 1, IF(OR(A3="MRL", A3="UTL"), 0.75, 0.5))</f>
        <v>1</v>
      </c>
      <c r="P20" s="301">
        <f>INDEX(M184:M191,L194)*((ABS(O3-G3)/3)+(1/3))</f>
        <v>0.39588070974873985</v>
      </c>
      <c r="Q20" s="301">
        <f>((R3-D3)/2)</f>
        <v>0.46494750599419632</v>
      </c>
      <c r="R20" s="415">
        <f>(E21-E20)/50</f>
        <v>1.4554859053674312</v>
      </c>
      <c r="S20" s="230" t="s">
        <v>1521</v>
      </c>
      <c r="W20" s="404" t="s">
        <v>23</v>
      </c>
    </row>
    <row r="21" spans="1:23" ht="15" customHeight="1" thickTop="1" thickBot="1" x14ac:dyDescent="0.4">
      <c r="B21" s="61" t="s">
        <v>5</v>
      </c>
      <c r="C21" s="2" t="str">
        <f t="shared" si="15"/>
        <v>D-   62</v>
      </c>
      <c r="E21" s="232">
        <f>1/(10^(-(S8-C8+(O20*100))/400)+1)*100</f>
        <v>86.38714763418578</v>
      </c>
      <c r="F21" s="621"/>
      <c r="G21" s="621"/>
      <c r="J21" s="561">
        <f>IFERROR(VLOOKUP(VLOOKUP(J13, Cards!AK:AP, 5, FALSE), A190:B202, 2, FALSE), "")</f>
        <v>2</v>
      </c>
      <c r="K21" s="561">
        <f>IFERROR(VLOOKUP(VLOOKUP(J13, Cards!AK:AP, 6, FALSE), A190:B202, 2, FALSE), "")</f>
        <v>4</v>
      </c>
      <c r="L21" s="417"/>
      <c r="N21" s="557" t="str">
        <f>IF(K4&gt;=0, M4, C4)</f>
        <v>Lumiose City</v>
      </c>
      <c r="O21" s="558"/>
      <c r="P21" s="478" t="s">
        <v>322</v>
      </c>
      <c r="Q21" s="478" t="s">
        <v>3214</v>
      </c>
      <c r="R21" s="478" t="s">
        <v>26</v>
      </c>
      <c r="S21" s="479" t="s">
        <v>25</v>
      </c>
      <c r="W21" s="404" t="s">
        <v>22</v>
      </c>
    </row>
    <row r="22" spans="1:23" ht="15" thickBot="1" x14ac:dyDescent="0.4">
      <c r="B22" s="61" t="s">
        <v>4</v>
      </c>
      <c r="C22" s="2" t="str">
        <f t="shared" si="15"/>
        <v>C   76</v>
      </c>
      <c r="J22" s="561"/>
      <c r="K22" s="561"/>
      <c r="L22" s="418">
        <f>J10</f>
        <v>624</v>
      </c>
      <c r="N22" s="557" t="str">
        <f>CONCATENATE("favored by ", IF(K4&gt;0, ROUND(K4, 2), ROUND(-K4, 2)))</f>
        <v>favored by 17.03</v>
      </c>
      <c r="O22" s="558"/>
      <c r="P22" s="301" t="str">
        <f>IF(A3="WCS", (MID(INDEX(Rankings!BR2:'Rankings'!BR129, (L4), 1), 2, 2)-MID(INDEX(Rankings!BR2:'Rankings'!BR129, (J4), 1), 2, 2))/-4, "-")</f>
        <v>-</v>
      </c>
      <c r="Q22" s="301">
        <f>(SUM(N20:R20)+IF(P22="-", 0, P22))</f>
        <v>6.2714502254584783</v>
      </c>
      <c r="R22" s="390">
        <f>1+(F3-P3)*0.005</f>
        <v>1.2342187499999999</v>
      </c>
      <c r="S22" s="305">
        <v>2.2000000000000002</v>
      </c>
      <c r="W22" s="404" t="s">
        <v>307</v>
      </c>
    </row>
    <row r="23" spans="1:23" ht="15" thickBot="1" x14ac:dyDescent="0.4">
      <c r="B23" s="61" t="s">
        <v>3</v>
      </c>
      <c r="C23" s="2" t="str">
        <f t="shared" si="15"/>
        <v>C   74</v>
      </c>
      <c r="T23" s="230" t="s">
        <v>1537</v>
      </c>
      <c r="W23" s="404" t="s">
        <v>20</v>
      </c>
    </row>
    <row r="24" spans="1:23" ht="15" thickBot="1" x14ac:dyDescent="0.4">
      <c r="B24" s="61" t="s">
        <v>2</v>
      </c>
      <c r="C24" s="2" t="str">
        <f t="shared" si="15"/>
        <v>C-   71</v>
      </c>
      <c r="E24" s="618" t="s">
        <v>315</v>
      </c>
      <c r="F24" s="628"/>
      <c r="G24" s="628"/>
      <c r="H24" s="628"/>
      <c r="I24" s="628"/>
      <c r="J24" s="628"/>
      <c r="K24" s="628"/>
      <c r="L24" s="628"/>
      <c r="M24" s="628"/>
      <c r="N24" s="628"/>
      <c r="O24" s="628"/>
      <c r="P24" s="628"/>
      <c r="Q24" s="619"/>
      <c r="S24" s="230" t="s">
        <v>1798</v>
      </c>
      <c r="T24" s="626">
        <v>1</v>
      </c>
      <c r="W24" s="404" t="s">
        <v>19</v>
      </c>
    </row>
    <row r="25" spans="1:23" ht="15" thickBot="1" x14ac:dyDescent="0.4">
      <c r="B25" s="61" t="s">
        <v>1</v>
      </c>
      <c r="C25" s="2" t="str">
        <f t="shared" si="15"/>
        <v>C   75</v>
      </c>
      <c r="E25" s="302" t="s">
        <v>1806</v>
      </c>
      <c r="F25" s="303" t="s">
        <v>1807</v>
      </c>
      <c r="G25" s="12" t="s">
        <v>23</v>
      </c>
      <c r="H25" s="12" t="s">
        <v>22</v>
      </c>
      <c r="I25" s="12" t="s">
        <v>21</v>
      </c>
      <c r="J25" s="12" t="s">
        <v>20</v>
      </c>
      <c r="K25" s="12" t="s">
        <v>311</v>
      </c>
      <c r="L25" s="12" t="s">
        <v>7639</v>
      </c>
      <c r="M25" s="12" t="s">
        <v>317</v>
      </c>
      <c r="N25" s="12" t="s">
        <v>7640</v>
      </c>
      <c r="O25" s="12" t="s">
        <v>15</v>
      </c>
      <c r="P25" s="12" t="s">
        <v>14</v>
      </c>
      <c r="Q25" s="11" t="s">
        <v>13</v>
      </c>
      <c r="R25" s="230" t="s">
        <v>1536</v>
      </c>
      <c r="S25" s="637">
        <f>Cards!BL1</f>
        <v>75</v>
      </c>
      <c r="T25" s="627"/>
      <c r="W25" s="404" t="s">
        <v>18</v>
      </c>
    </row>
    <row r="26" spans="1:23" ht="15" thickBot="1" x14ac:dyDescent="0.4">
      <c r="B26" s="61" t="s">
        <v>0</v>
      </c>
      <c r="C26" s="2" t="str">
        <f t="shared" si="15"/>
        <v>D   66</v>
      </c>
      <c r="E26" s="629" t="str">
        <f>C4</f>
        <v>Hulbury</v>
      </c>
      <c r="F26" s="630"/>
      <c r="G26" s="294">
        <f>-G27</f>
        <v>-17.028751207495677</v>
      </c>
      <c r="H26" s="402">
        <f>G9-M9</f>
        <v>-17</v>
      </c>
      <c r="I26" s="295">
        <f>IF(ROUNDDOWN(J13/100, 0)&gt;2, -G26, 0)</f>
        <v>0</v>
      </c>
      <c r="J26" s="295">
        <f>IF(AND(G26&gt;0, H26&gt;0, G26&gt;H26), H26/G26, IF(AND(G26&lt;0, H26&lt;0, H26&gt;G26), 3*(1-(H26/G26)), IF(AND(G26&lt;0, H26&lt;G26), -(H26/G26), IF(AND(G26&gt;0, H26&gt;0, H26&gt;G26), 1+(H26/G26), IF(AND(G26&lt;0, H26&gt;0), -G26+(0.5*(H26+G26)), IF(AND(G26&gt;0, H26&lt;0), -G26+(0.25*H26), 0))))))/1.5</f>
        <v>3.3767840219571799E-3</v>
      </c>
      <c r="K26" s="402">
        <f>SUM(C182:F187)</f>
        <v>5</v>
      </c>
      <c r="L26" s="295">
        <f>IFERROR(Cards!CC1*3,0)</f>
        <v>1.4583127027272818</v>
      </c>
      <c r="M26" s="295">
        <f>IFERROR(Cards!BP2*2,0)</f>
        <v>0.24210526315789474</v>
      </c>
      <c r="N26" s="295">
        <f>IFERROR(IF(Cards!BO1&gt;0, Cards!BO1, 0),0)</f>
        <v>0</v>
      </c>
      <c r="O26" s="294">
        <f>IF(AND(H26&gt;0, (H26-G26)&gt;0), IF((COUNT(C182:F187)-COUNT(P182:S187))&lt;0, (COUNT(C182:F187)-COUNT(P182:S187))*-1, (COUNT(C182:F187)-COUNT(P182:S187))*0.25), 0)</f>
        <v>0</v>
      </c>
      <c r="P26" s="295">
        <f>IFERROR(SUM(C190:F195)/COUNT(C182:F187),0)</f>
        <v>1.7</v>
      </c>
      <c r="Q26" s="296">
        <f>IFERROR((G9/M9)*(S3+1), G9*(S3+1))</f>
        <v>1.0540923887337648</v>
      </c>
      <c r="R26" s="231">
        <f>IFERROR(IF(((SUM(I26:P26)-IF(J26&gt;G9,J26-G9,0)+IF(J26&lt;-M9,-M9-J26, 0))*Q26)&lt;0, 0, ((SUM(I26:P26)-IF(J26&gt;G9,J26-G9,0)+IF(J26&lt;-M9,-M9-J26, 0))*Q26)),0)</f>
        <v>8.8583760823578821</v>
      </c>
      <c r="S26" s="638"/>
      <c r="T26" s="230" t="s">
        <v>1808</v>
      </c>
      <c r="W26" s="404" t="s">
        <v>17</v>
      </c>
    </row>
    <row r="27" spans="1:23" ht="15" thickBot="1" x14ac:dyDescent="0.4">
      <c r="B27" s="62" t="s">
        <v>10</v>
      </c>
      <c r="C27" s="304" t="str">
        <f t="shared" si="15"/>
        <v>F+   58</v>
      </c>
      <c r="E27" s="631" t="str">
        <f>M4</f>
        <v>Lumiose City</v>
      </c>
      <c r="F27" s="632"/>
      <c r="G27" s="297">
        <f>K4</f>
        <v>17.028751207495677</v>
      </c>
      <c r="H27" s="403">
        <f>M9-G9</f>
        <v>17</v>
      </c>
      <c r="I27" s="298">
        <f>IF(ROUNDDOWN(J13/100, 0)&gt;2, -G27, 0)</f>
        <v>0</v>
      </c>
      <c r="J27" s="298">
        <f>IF(AND(G27&gt;0, H27&gt;0, G27&gt;H27), H27/G27, IF(AND(G27&lt;0, H27&lt;0, H27&gt;G27), 3*(1-(H27/G27)), IF(AND(G27&lt;0, H27&lt;G27), -(H27/G27), IF(AND(G27&gt;0, H27&gt;0, H27&gt;G27), 1+(H27/G27), IF(AND(G27&lt;0, H27&gt;0), -G27+(0.5*(H27+G27)), IF(AND(G27&gt;0, H27&lt;0), -G27+(0.25*H27), 0))))))/1.5</f>
        <v>0.66554107199268098</v>
      </c>
      <c r="K27" s="403">
        <f>SUM(P182:S187)</f>
        <v>16</v>
      </c>
      <c r="L27" s="298">
        <f>IFERROR(Cards!CC2*3,0)</f>
        <v>1.541687297272718</v>
      </c>
      <c r="M27" s="298">
        <f>IFERROR(Cards!BQ2*2,0)</f>
        <v>1.7578947368421052</v>
      </c>
      <c r="N27" s="298">
        <f>IFERROR(IF(Cards!BO1&lt;0, -Cards!BO1, 0),0)</f>
        <v>6.5684210526315789</v>
      </c>
      <c r="O27" s="297">
        <f>IF(AND(H27&gt;0,(H27-G27)&gt;0), IF((COUNT(P182:S187)-COUNT(C182:F187))&lt;0, (COUNT(P182:S187)-COUNT(C182:F187))*-1, (COUNT(P182:S187)-COUNT(C182:F187))*0.25), 0)</f>
        <v>0</v>
      </c>
      <c r="P27" s="298">
        <f>IFERROR(SUM(P190:S195)/COUNT(P182:S187),0)</f>
        <v>1.8</v>
      </c>
      <c r="Q27" s="299">
        <f>IFERROR((M9/G9)*(C3+1), M9*(C3+1))</f>
        <v>3.5042606122721702</v>
      </c>
      <c r="R27" s="232">
        <f>IFERROR(IF(((SUM(I27:P27)-IF(J27&gt;M9,J27-M9,0)+IF(J27&lt;-G9,-G9-J27, 0))*Q27)&lt;0, 0, ((SUM(I27:P27)-IF(J27&gt;M9,J27-M9,0)+IF(J27&lt;-G9,-G9-J27, 0))*Q27)),0)</f>
        <v>99.288122801543594</v>
      </c>
      <c r="T27" s="6">
        <v>0</v>
      </c>
      <c r="W27" s="404" t="s">
        <v>16</v>
      </c>
    </row>
    <row r="28" spans="1:23" ht="15" thickBot="1" x14ac:dyDescent="0.4">
      <c r="W28" s="404" t="s">
        <v>309</v>
      </c>
    </row>
    <row r="29" spans="1:23" x14ac:dyDescent="0.35">
      <c r="G29" s="633" t="s">
        <v>3507</v>
      </c>
      <c r="H29" s="634"/>
      <c r="I29" s="633" t="s">
        <v>3508</v>
      </c>
      <c r="J29" s="634"/>
      <c r="K29" s="635" t="s">
        <v>3509</v>
      </c>
      <c r="L29" s="636"/>
      <c r="M29" s="635" t="s">
        <v>3510</v>
      </c>
      <c r="N29" s="636"/>
      <c r="O29" s="635" t="s">
        <v>3511</v>
      </c>
      <c r="P29" s="636"/>
      <c r="Q29" s="635" t="s">
        <v>3512</v>
      </c>
      <c r="R29" s="636"/>
      <c r="S29" s="635" t="s">
        <v>3513</v>
      </c>
      <c r="T29" s="636"/>
    </row>
    <row r="30" spans="1:23" x14ac:dyDescent="0.35">
      <c r="A30" s="404" t="s">
        <v>3514</v>
      </c>
      <c r="B30" s="404">
        <v>1</v>
      </c>
      <c r="C30" s="404" t="str">
        <f ca="1">IF($J$13=100, RAND(), "")</f>
        <v/>
      </c>
      <c r="D30" s="477" t="str">
        <f t="shared" ref="D30:D93" ca="1" si="16">IF($J$13=100, RAND(), "")</f>
        <v/>
      </c>
      <c r="E30" s="404" t="str">
        <f ca="1">IFERROR(RANK(C30, $C$30:$D$55),"")</f>
        <v/>
      </c>
      <c r="F30" s="477" t="str">
        <f t="shared" ref="F30:F55" ca="1" si="17">IFERROR(RANK(D30, $C$30:$D$55),"")</f>
        <v/>
      </c>
      <c r="G30" s="411">
        <v>52</v>
      </c>
      <c r="H30" s="412">
        <v>38</v>
      </c>
      <c r="I30" s="411">
        <v>51</v>
      </c>
      <c r="J30" s="412">
        <v>16</v>
      </c>
      <c r="K30" s="411"/>
      <c r="L30" s="412"/>
      <c r="M30" s="411"/>
      <c r="N30" s="412"/>
      <c r="O30" s="411"/>
      <c r="P30" s="412"/>
      <c r="Q30" s="411"/>
      <c r="R30" s="412"/>
      <c r="S30" s="411"/>
      <c r="T30" s="412"/>
      <c r="W30" s="404">
        <v>1</v>
      </c>
    </row>
    <row r="31" spans="1:23" ht="14.5" hidden="1" customHeight="1" x14ac:dyDescent="0.35">
      <c r="B31" s="404">
        <v>2</v>
      </c>
      <c r="C31" s="477" t="str">
        <f t="shared" ref="C31:C50" ca="1" si="18">IF($J$13=100, RAND(), "")</f>
        <v/>
      </c>
      <c r="D31" s="477" t="str">
        <f t="shared" ca="1" si="16"/>
        <v/>
      </c>
      <c r="E31" s="477" t="str">
        <f t="shared" ref="E31:E55" ca="1" si="19">IFERROR(RANK(C31, $C$30:$D$55),"")</f>
        <v/>
      </c>
      <c r="F31" s="477" t="str">
        <f t="shared" ca="1" si="17"/>
        <v/>
      </c>
      <c r="G31" s="411">
        <v>17</v>
      </c>
      <c r="H31" s="412">
        <v>23</v>
      </c>
      <c r="I31" s="411">
        <v>37</v>
      </c>
      <c r="J31" s="412">
        <v>47</v>
      </c>
      <c r="K31" s="411"/>
      <c r="L31" s="412"/>
      <c r="M31" s="411"/>
      <c r="N31" s="412"/>
      <c r="O31" s="411"/>
      <c r="P31" s="412"/>
      <c r="Q31" s="411"/>
      <c r="R31" s="412"/>
      <c r="S31" s="411"/>
      <c r="T31" s="412"/>
      <c r="W31" s="458">
        <v>1</v>
      </c>
    </row>
    <row r="32" spans="1:23" ht="14.5" hidden="1" customHeight="1" x14ac:dyDescent="0.35">
      <c r="B32" s="404">
        <v>3</v>
      </c>
      <c r="C32" s="477" t="str">
        <f t="shared" ca="1" si="18"/>
        <v/>
      </c>
      <c r="D32" s="477" t="str">
        <f t="shared" ca="1" si="16"/>
        <v/>
      </c>
      <c r="E32" s="477" t="str">
        <f t="shared" ca="1" si="19"/>
        <v/>
      </c>
      <c r="F32" s="477" t="str">
        <f t="shared" ca="1" si="17"/>
        <v/>
      </c>
      <c r="G32" s="411">
        <v>9</v>
      </c>
      <c r="H32" s="412">
        <v>16</v>
      </c>
      <c r="I32" s="411">
        <v>19</v>
      </c>
      <c r="J32" s="412">
        <v>1</v>
      </c>
      <c r="K32" s="411"/>
      <c r="L32" s="412"/>
      <c r="M32" s="411"/>
      <c r="N32" s="412"/>
      <c r="O32" s="411"/>
      <c r="P32" s="412"/>
      <c r="Q32" s="411"/>
      <c r="R32" s="412"/>
      <c r="S32" s="411"/>
      <c r="T32" s="412"/>
      <c r="W32" s="458">
        <v>1</v>
      </c>
    </row>
    <row r="33" spans="2:23" ht="14.5" hidden="1" customHeight="1" x14ac:dyDescent="0.35">
      <c r="B33" s="405">
        <v>4</v>
      </c>
      <c r="C33" s="477" t="str">
        <f t="shared" ca="1" si="18"/>
        <v/>
      </c>
      <c r="D33" s="477" t="str">
        <f t="shared" ca="1" si="16"/>
        <v/>
      </c>
      <c r="E33" s="477" t="str">
        <f t="shared" ca="1" si="19"/>
        <v/>
      </c>
      <c r="F33" s="477" t="str">
        <f t="shared" ca="1" si="17"/>
        <v/>
      </c>
      <c r="G33" s="411">
        <v>28</v>
      </c>
      <c r="H33" s="412">
        <v>40</v>
      </c>
      <c r="I33" s="411">
        <v>36</v>
      </c>
      <c r="J33" s="412">
        <v>43</v>
      </c>
      <c r="K33" s="411"/>
      <c r="L33" s="412"/>
      <c r="M33" s="411"/>
      <c r="N33" s="412"/>
      <c r="O33" s="411"/>
      <c r="P33" s="412"/>
      <c r="Q33" s="411"/>
      <c r="R33" s="412"/>
      <c r="S33" s="411"/>
      <c r="T33" s="412"/>
      <c r="W33" s="458">
        <v>1</v>
      </c>
    </row>
    <row r="34" spans="2:23" ht="14.5" hidden="1" customHeight="1" x14ac:dyDescent="0.35">
      <c r="B34" s="405">
        <v>5</v>
      </c>
      <c r="C34" s="477" t="str">
        <f t="shared" ca="1" si="18"/>
        <v/>
      </c>
      <c r="D34" s="477" t="str">
        <f t="shared" ca="1" si="16"/>
        <v/>
      </c>
      <c r="E34" s="477" t="str">
        <f t="shared" ca="1" si="19"/>
        <v/>
      </c>
      <c r="F34" s="477" t="str">
        <f t="shared" ca="1" si="17"/>
        <v/>
      </c>
      <c r="G34" s="411">
        <v>26</v>
      </c>
      <c r="H34" s="412">
        <v>25</v>
      </c>
      <c r="I34" s="411">
        <v>45</v>
      </c>
      <c r="J34" s="412">
        <v>13</v>
      </c>
      <c r="K34" s="411"/>
      <c r="L34" s="412"/>
      <c r="M34" s="411"/>
      <c r="N34" s="412"/>
      <c r="O34" s="411"/>
      <c r="P34" s="412"/>
      <c r="Q34" s="411"/>
      <c r="R34" s="412"/>
      <c r="S34" s="411"/>
      <c r="T34" s="412"/>
      <c r="W34" s="458">
        <v>1</v>
      </c>
    </row>
    <row r="35" spans="2:23" ht="14.5" hidden="1" customHeight="1" x14ac:dyDescent="0.35">
      <c r="B35" s="405">
        <v>6</v>
      </c>
      <c r="C35" s="477" t="str">
        <f t="shared" ca="1" si="18"/>
        <v/>
      </c>
      <c r="D35" s="477" t="str">
        <f t="shared" ca="1" si="16"/>
        <v/>
      </c>
      <c r="E35" s="477" t="str">
        <f t="shared" ca="1" si="19"/>
        <v/>
      </c>
      <c r="F35" s="477" t="str">
        <f t="shared" ca="1" si="17"/>
        <v/>
      </c>
      <c r="G35" s="411">
        <v>45</v>
      </c>
      <c r="H35" s="412">
        <v>39</v>
      </c>
      <c r="I35" s="411">
        <v>33</v>
      </c>
      <c r="J35" s="412">
        <v>21</v>
      </c>
      <c r="K35" s="411"/>
      <c r="L35" s="412"/>
      <c r="M35" s="411"/>
      <c r="N35" s="412"/>
      <c r="O35" s="411"/>
      <c r="P35" s="412"/>
      <c r="Q35" s="411"/>
      <c r="R35" s="412"/>
      <c r="S35" s="411"/>
      <c r="T35" s="412"/>
      <c r="W35" s="458">
        <v>1</v>
      </c>
    </row>
    <row r="36" spans="2:23" ht="14.5" hidden="1" customHeight="1" x14ac:dyDescent="0.35">
      <c r="B36" s="405">
        <v>7</v>
      </c>
      <c r="C36" s="477" t="str">
        <f t="shared" ca="1" si="18"/>
        <v/>
      </c>
      <c r="D36" s="477" t="str">
        <f t="shared" ca="1" si="16"/>
        <v/>
      </c>
      <c r="E36" s="477" t="str">
        <f t="shared" ca="1" si="19"/>
        <v/>
      </c>
      <c r="F36" s="477" t="str">
        <f t="shared" ca="1" si="17"/>
        <v/>
      </c>
      <c r="G36" s="411">
        <v>8</v>
      </c>
      <c r="H36" s="412">
        <v>31</v>
      </c>
      <c r="I36" s="411">
        <v>46</v>
      </c>
      <c r="J36" s="412">
        <v>11</v>
      </c>
      <c r="K36" s="411"/>
      <c r="L36" s="412"/>
      <c r="M36" s="411"/>
      <c r="N36" s="412"/>
      <c r="O36" s="411"/>
      <c r="P36" s="412"/>
      <c r="Q36" s="411"/>
      <c r="R36" s="412"/>
      <c r="S36" s="411"/>
      <c r="T36" s="412"/>
      <c r="W36" s="458">
        <v>1</v>
      </c>
    </row>
    <row r="37" spans="2:23" ht="14.5" hidden="1" customHeight="1" x14ac:dyDescent="0.35">
      <c r="B37" s="405">
        <v>8</v>
      </c>
      <c r="C37" s="477" t="str">
        <f t="shared" ca="1" si="18"/>
        <v/>
      </c>
      <c r="D37" s="477" t="str">
        <f t="shared" ca="1" si="16"/>
        <v/>
      </c>
      <c r="E37" s="477" t="str">
        <f t="shared" ca="1" si="19"/>
        <v/>
      </c>
      <c r="F37" s="477" t="str">
        <f t="shared" ca="1" si="17"/>
        <v/>
      </c>
      <c r="G37" s="411">
        <v>27</v>
      </c>
      <c r="H37" s="412">
        <v>13</v>
      </c>
      <c r="I37" s="411">
        <v>44</v>
      </c>
      <c r="J37" s="412">
        <v>7</v>
      </c>
      <c r="K37" s="411"/>
      <c r="L37" s="412"/>
      <c r="M37" s="411"/>
      <c r="N37" s="412"/>
      <c r="O37" s="411"/>
      <c r="P37" s="412"/>
      <c r="Q37" s="411"/>
      <c r="R37" s="412"/>
      <c r="S37" s="411"/>
      <c r="T37" s="412"/>
      <c r="W37" s="458">
        <v>1</v>
      </c>
    </row>
    <row r="38" spans="2:23" ht="14.5" hidden="1" customHeight="1" x14ac:dyDescent="0.35">
      <c r="B38" s="405">
        <v>9</v>
      </c>
      <c r="C38" s="477" t="str">
        <f t="shared" ca="1" si="18"/>
        <v/>
      </c>
      <c r="D38" s="477" t="str">
        <f t="shared" ca="1" si="16"/>
        <v/>
      </c>
      <c r="E38" s="477" t="str">
        <f t="shared" ca="1" si="19"/>
        <v/>
      </c>
      <c r="F38" s="477" t="str">
        <f t="shared" ca="1" si="17"/>
        <v/>
      </c>
      <c r="G38" s="411">
        <v>33</v>
      </c>
      <c r="H38" s="412">
        <v>6</v>
      </c>
      <c r="I38" s="411">
        <v>6</v>
      </c>
      <c r="J38" s="412">
        <v>18</v>
      </c>
      <c r="K38" s="411"/>
      <c r="L38" s="412"/>
      <c r="M38" s="411"/>
      <c r="N38" s="412"/>
      <c r="O38" s="411"/>
      <c r="P38" s="412"/>
      <c r="Q38" s="411"/>
      <c r="R38" s="412"/>
      <c r="S38" s="411"/>
      <c r="T38" s="412"/>
      <c r="W38" s="458">
        <v>1</v>
      </c>
    </row>
    <row r="39" spans="2:23" ht="14.5" hidden="1" customHeight="1" x14ac:dyDescent="0.35">
      <c r="B39" s="405">
        <v>10</v>
      </c>
      <c r="C39" s="477" t="str">
        <f t="shared" ca="1" si="18"/>
        <v/>
      </c>
      <c r="D39" s="477" t="str">
        <f t="shared" ca="1" si="16"/>
        <v/>
      </c>
      <c r="E39" s="477" t="str">
        <f t="shared" ca="1" si="19"/>
        <v/>
      </c>
      <c r="F39" s="477" t="str">
        <f t="shared" ca="1" si="17"/>
        <v/>
      </c>
      <c r="G39" s="411">
        <v>49</v>
      </c>
      <c r="H39" s="412">
        <v>4</v>
      </c>
      <c r="I39" s="411">
        <v>14</v>
      </c>
      <c r="J39" s="412">
        <v>41</v>
      </c>
      <c r="K39" s="411"/>
      <c r="L39" s="412"/>
      <c r="M39" s="411"/>
      <c r="N39" s="412"/>
      <c r="O39" s="411"/>
      <c r="P39" s="412"/>
      <c r="Q39" s="411"/>
      <c r="R39" s="412"/>
      <c r="S39" s="411"/>
      <c r="T39" s="412"/>
      <c r="W39" s="458">
        <v>1</v>
      </c>
    </row>
    <row r="40" spans="2:23" ht="14.5" hidden="1" customHeight="1" x14ac:dyDescent="0.35">
      <c r="B40" s="405">
        <v>11</v>
      </c>
      <c r="C40" s="477" t="str">
        <f t="shared" ca="1" si="18"/>
        <v/>
      </c>
      <c r="D40" s="477" t="str">
        <f t="shared" ca="1" si="16"/>
        <v/>
      </c>
      <c r="E40" s="477" t="str">
        <f t="shared" ca="1" si="19"/>
        <v/>
      </c>
      <c r="F40" s="477" t="str">
        <f t="shared" ca="1" si="17"/>
        <v/>
      </c>
      <c r="G40" s="411">
        <v>7</v>
      </c>
      <c r="H40" s="412">
        <v>37</v>
      </c>
      <c r="I40" s="411">
        <v>40</v>
      </c>
      <c r="J40" s="412">
        <v>27</v>
      </c>
      <c r="K40" s="411"/>
      <c r="L40" s="412"/>
      <c r="M40" s="411"/>
      <c r="N40" s="412"/>
      <c r="O40" s="411"/>
      <c r="P40" s="412"/>
      <c r="Q40" s="411"/>
      <c r="R40" s="412"/>
      <c r="S40" s="411"/>
      <c r="T40" s="412"/>
      <c r="W40" s="458">
        <v>1</v>
      </c>
    </row>
    <row r="41" spans="2:23" ht="14.5" hidden="1" customHeight="1" x14ac:dyDescent="0.35">
      <c r="B41" s="405">
        <v>12</v>
      </c>
      <c r="C41" s="477" t="str">
        <f t="shared" ca="1" si="18"/>
        <v/>
      </c>
      <c r="D41" s="477" t="str">
        <f t="shared" ca="1" si="16"/>
        <v/>
      </c>
      <c r="E41" s="477" t="str">
        <f t="shared" ca="1" si="19"/>
        <v/>
      </c>
      <c r="F41" s="477" t="str">
        <f t="shared" ca="1" si="17"/>
        <v/>
      </c>
      <c r="G41" s="411">
        <v>30</v>
      </c>
      <c r="H41" s="412">
        <v>3</v>
      </c>
      <c r="I41" s="411">
        <v>31</v>
      </c>
      <c r="J41" s="412">
        <v>22</v>
      </c>
      <c r="K41" s="411"/>
      <c r="L41" s="412"/>
      <c r="M41" s="411"/>
      <c r="N41" s="412"/>
      <c r="O41" s="411"/>
      <c r="P41" s="412"/>
      <c r="Q41" s="411"/>
      <c r="R41" s="412"/>
      <c r="S41" s="411"/>
      <c r="T41" s="412"/>
      <c r="W41" s="458">
        <v>1</v>
      </c>
    </row>
    <row r="42" spans="2:23" ht="14.5" hidden="1" customHeight="1" x14ac:dyDescent="0.35">
      <c r="B42" s="405">
        <v>13</v>
      </c>
      <c r="C42" s="477" t="str">
        <f t="shared" ca="1" si="18"/>
        <v/>
      </c>
      <c r="D42" s="477" t="str">
        <f t="shared" ca="1" si="16"/>
        <v/>
      </c>
      <c r="E42" s="477" t="str">
        <f t="shared" ca="1" si="19"/>
        <v/>
      </c>
      <c r="F42" s="477" t="str">
        <f t="shared" ca="1" si="17"/>
        <v/>
      </c>
      <c r="G42" s="411">
        <v>15</v>
      </c>
      <c r="H42" s="412">
        <v>1</v>
      </c>
      <c r="I42" s="411">
        <v>5</v>
      </c>
      <c r="J42" s="412">
        <v>10</v>
      </c>
      <c r="K42" s="411"/>
      <c r="L42" s="412"/>
      <c r="M42" s="411"/>
      <c r="N42" s="412"/>
      <c r="O42" s="411"/>
      <c r="P42" s="412"/>
      <c r="Q42" s="411"/>
      <c r="R42" s="412"/>
      <c r="S42" s="411"/>
      <c r="T42" s="412"/>
      <c r="W42" s="458">
        <v>1</v>
      </c>
    </row>
    <row r="43" spans="2:23" ht="14.5" hidden="1" customHeight="1" x14ac:dyDescent="0.35">
      <c r="B43" s="405">
        <v>14</v>
      </c>
      <c r="C43" s="477" t="str">
        <f t="shared" ca="1" si="18"/>
        <v/>
      </c>
      <c r="D43" s="477" t="str">
        <f t="shared" ca="1" si="16"/>
        <v/>
      </c>
      <c r="E43" s="477" t="str">
        <f t="shared" ca="1" si="19"/>
        <v/>
      </c>
      <c r="F43" s="477" t="str">
        <f t="shared" ca="1" si="17"/>
        <v/>
      </c>
      <c r="G43" s="411">
        <v>34</v>
      </c>
      <c r="H43" s="412">
        <v>19</v>
      </c>
      <c r="I43" s="411">
        <v>24</v>
      </c>
      <c r="J43" s="412">
        <v>9</v>
      </c>
      <c r="K43" s="411"/>
      <c r="L43" s="412"/>
      <c r="M43" s="411"/>
      <c r="N43" s="412"/>
      <c r="O43" s="411"/>
      <c r="P43" s="412"/>
      <c r="Q43" s="411"/>
      <c r="R43" s="412"/>
      <c r="S43" s="411"/>
      <c r="T43" s="412"/>
      <c r="W43" s="458">
        <v>1</v>
      </c>
    </row>
    <row r="44" spans="2:23" ht="14.5" hidden="1" customHeight="1" x14ac:dyDescent="0.35">
      <c r="B44" s="405">
        <v>15</v>
      </c>
      <c r="C44" s="477" t="str">
        <f t="shared" ca="1" si="18"/>
        <v/>
      </c>
      <c r="D44" s="477" t="str">
        <f t="shared" ca="1" si="16"/>
        <v/>
      </c>
      <c r="E44" s="477" t="str">
        <f t="shared" ca="1" si="19"/>
        <v/>
      </c>
      <c r="F44" s="477" t="str">
        <f t="shared" ca="1" si="17"/>
        <v/>
      </c>
      <c r="G44" s="411">
        <v>10</v>
      </c>
      <c r="H44" s="412">
        <v>35</v>
      </c>
      <c r="I44" s="411">
        <v>2</v>
      </c>
      <c r="J44" s="412">
        <v>35</v>
      </c>
      <c r="K44" s="411"/>
      <c r="L44" s="412"/>
      <c r="M44" s="411"/>
      <c r="N44" s="412"/>
      <c r="O44" s="411"/>
      <c r="P44" s="412"/>
      <c r="Q44" s="411"/>
      <c r="R44" s="412"/>
      <c r="S44" s="411"/>
      <c r="T44" s="412"/>
      <c r="W44" s="458">
        <v>1</v>
      </c>
    </row>
    <row r="45" spans="2:23" ht="14.5" hidden="1" customHeight="1" x14ac:dyDescent="0.35">
      <c r="B45" s="405">
        <v>16</v>
      </c>
      <c r="C45" s="477" t="str">
        <f t="shared" ca="1" si="18"/>
        <v/>
      </c>
      <c r="D45" s="477" t="str">
        <f t="shared" ca="1" si="16"/>
        <v/>
      </c>
      <c r="E45" s="477" t="str">
        <f t="shared" ca="1" si="19"/>
        <v/>
      </c>
      <c r="F45" s="477" t="str">
        <f t="shared" ca="1" si="17"/>
        <v/>
      </c>
      <c r="G45" s="411">
        <v>2</v>
      </c>
      <c r="H45" s="412">
        <v>36</v>
      </c>
      <c r="I45" s="411">
        <v>12</v>
      </c>
      <c r="J45" s="412">
        <v>39</v>
      </c>
      <c r="K45" s="411"/>
      <c r="L45" s="412"/>
      <c r="M45" s="411"/>
      <c r="N45" s="412"/>
      <c r="O45" s="411"/>
      <c r="P45" s="412"/>
      <c r="Q45" s="411"/>
      <c r="R45" s="412"/>
      <c r="S45" s="411"/>
      <c r="T45" s="412"/>
      <c r="W45" s="458">
        <v>1</v>
      </c>
    </row>
    <row r="46" spans="2:23" ht="14.5" hidden="1" customHeight="1" x14ac:dyDescent="0.35">
      <c r="B46" s="405">
        <v>17</v>
      </c>
      <c r="C46" s="477" t="str">
        <f t="shared" ca="1" si="18"/>
        <v/>
      </c>
      <c r="D46" s="477" t="str">
        <f t="shared" ca="1" si="16"/>
        <v/>
      </c>
      <c r="E46" s="477" t="str">
        <f t="shared" ca="1" si="19"/>
        <v/>
      </c>
      <c r="F46" s="477" t="str">
        <f t="shared" ca="1" si="17"/>
        <v/>
      </c>
      <c r="G46" s="411">
        <v>21</v>
      </c>
      <c r="H46" s="412">
        <v>29</v>
      </c>
      <c r="I46" s="411">
        <v>4</v>
      </c>
      <c r="J46" s="412">
        <v>32</v>
      </c>
      <c r="K46" s="411"/>
      <c r="L46" s="412"/>
      <c r="M46" s="411"/>
      <c r="N46" s="412"/>
      <c r="O46" s="411"/>
      <c r="P46" s="412"/>
      <c r="Q46" s="411"/>
      <c r="R46" s="412"/>
      <c r="S46" s="411"/>
      <c r="T46" s="412"/>
      <c r="W46" s="458">
        <v>1</v>
      </c>
    </row>
    <row r="47" spans="2:23" ht="14.5" hidden="1" customHeight="1" x14ac:dyDescent="0.35">
      <c r="B47" s="405">
        <v>18</v>
      </c>
      <c r="C47" s="477" t="str">
        <f t="shared" ca="1" si="18"/>
        <v/>
      </c>
      <c r="D47" s="477" t="str">
        <f t="shared" ca="1" si="16"/>
        <v/>
      </c>
      <c r="E47" s="477" t="str">
        <f t="shared" ca="1" si="19"/>
        <v/>
      </c>
      <c r="F47" s="477" t="str">
        <f t="shared" ca="1" si="17"/>
        <v/>
      </c>
      <c r="G47" s="411">
        <v>11</v>
      </c>
      <c r="H47" s="412">
        <v>50</v>
      </c>
      <c r="I47" s="411">
        <v>42</v>
      </c>
      <c r="J47" s="412">
        <v>38</v>
      </c>
      <c r="K47" s="411"/>
      <c r="L47" s="412"/>
      <c r="M47" s="411"/>
      <c r="N47" s="412"/>
      <c r="O47" s="411"/>
      <c r="P47" s="412"/>
      <c r="Q47" s="411"/>
      <c r="R47" s="412"/>
      <c r="S47" s="411"/>
      <c r="T47" s="412"/>
      <c r="W47" s="458">
        <v>1</v>
      </c>
    </row>
    <row r="48" spans="2:23" ht="14.5" hidden="1" customHeight="1" x14ac:dyDescent="0.35">
      <c r="B48" s="405">
        <v>19</v>
      </c>
      <c r="C48" s="477" t="str">
        <f t="shared" ca="1" si="18"/>
        <v/>
      </c>
      <c r="D48" s="477" t="str">
        <f t="shared" ca="1" si="16"/>
        <v/>
      </c>
      <c r="E48" s="477" t="str">
        <f t="shared" ca="1" si="19"/>
        <v/>
      </c>
      <c r="F48" s="477" t="str">
        <f t="shared" ca="1" si="17"/>
        <v/>
      </c>
      <c r="G48" s="411">
        <v>32</v>
      </c>
      <c r="H48" s="412">
        <v>48</v>
      </c>
      <c r="I48" s="411">
        <v>20</v>
      </c>
      <c r="J48" s="412">
        <v>50</v>
      </c>
      <c r="K48" s="411"/>
      <c r="L48" s="412"/>
      <c r="M48" s="411"/>
      <c r="N48" s="412"/>
      <c r="O48" s="411"/>
      <c r="P48" s="412"/>
      <c r="Q48" s="411"/>
      <c r="R48" s="412"/>
      <c r="S48" s="411"/>
      <c r="T48" s="412"/>
      <c r="W48" s="458">
        <v>1</v>
      </c>
    </row>
    <row r="49" spans="2:23" ht="14.5" hidden="1" customHeight="1" x14ac:dyDescent="0.35">
      <c r="B49" s="405">
        <v>20</v>
      </c>
      <c r="C49" s="477" t="str">
        <f t="shared" ca="1" si="18"/>
        <v/>
      </c>
      <c r="D49" s="477" t="str">
        <f t="shared" ca="1" si="16"/>
        <v/>
      </c>
      <c r="E49" s="477" t="str">
        <f t="shared" ca="1" si="19"/>
        <v/>
      </c>
      <c r="F49" s="477" t="str">
        <f t="shared" ca="1" si="17"/>
        <v/>
      </c>
      <c r="G49" s="411">
        <v>44</v>
      </c>
      <c r="H49" s="412">
        <v>24</v>
      </c>
      <c r="I49" s="411">
        <v>28</v>
      </c>
      <c r="J49" s="412">
        <v>15</v>
      </c>
      <c r="K49" s="411"/>
      <c r="L49" s="412"/>
      <c r="M49" s="411"/>
      <c r="N49" s="412"/>
      <c r="O49" s="411"/>
      <c r="P49" s="412"/>
      <c r="Q49" s="411"/>
      <c r="R49" s="412"/>
      <c r="S49" s="411"/>
      <c r="T49" s="412"/>
      <c r="W49" s="458">
        <v>1</v>
      </c>
    </row>
    <row r="50" spans="2:23" ht="14.5" hidden="1" customHeight="1" x14ac:dyDescent="0.35">
      <c r="B50" s="405">
        <v>21</v>
      </c>
      <c r="C50" s="477" t="str">
        <f t="shared" ca="1" si="18"/>
        <v/>
      </c>
      <c r="D50" s="477" t="str">
        <f t="shared" ca="1" si="16"/>
        <v/>
      </c>
      <c r="E50" s="477" t="str">
        <f t="shared" ca="1" si="19"/>
        <v/>
      </c>
      <c r="F50" s="477" t="str">
        <f t="shared" ca="1" si="17"/>
        <v/>
      </c>
      <c r="G50" s="411">
        <v>20</v>
      </c>
      <c r="H50" s="412">
        <v>46</v>
      </c>
      <c r="I50" s="411">
        <v>17</v>
      </c>
      <c r="J50" s="412">
        <v>26</v>
      </c>
      <c r="K50" s="411"/>
      <c r="L50" s="412"/>
      <c r="M50" s="411"/>
      <c r="N50" s="412"/>
      <c r="O50" s="411"/>
      <c r="P50" s="412"/>
      <c r="Q50" s="411"/>
      <c r="R50" s="412"/>
      <c r="S50" s="411"/>
      <c r="T50" s="412"/>
      <c r="W50" s="458">
        <v>1</v>
      </c>
    </row>
    <row r="51" spans="2:23" ht="14.5" hidden="1" customHeight="1" x14ac:dyDescent="0.35">
      <c r="B51" s="405">
        <v>22</v>
      </c>
      <c r="C51" s="477" t="str">
        <f t="shared" ref="C51:C70" ca="1" si="20">IF($J$13=100, RAND(), "")</f>
        <v/>
      </c>
      <c r="D51" s="477" t="str">
        <f t="shared" ca="1" si="16"/>
        <v/>
      </c>
      <c r="E51" s="477" t="str">
        <f t="shared" ca="1" si="19"/>
        <v/>
      </c>
      <c r="F51" s="477" t="str">
        <f t="shared" ca="1" si="17"/>
        <v/>
      </c>
      <c r="G51" s="411">
        <v>51</v>
      </c>
      <c r="H51" s="412">
        <v>42</v>
      </c>
      <c r="I51" s="411">
        <v>8</v>
      </c>
      <c r="J51" s="412">
        <v>25</v>
      </c>
      <c r="K51" s="411"/>
      <c r="L51" s="412"/>
      <c r="M51" s="411"/>
      <c r="N51" s="412"/>
      <c r="O51" s="411"/>
      <c r="P51" s="412"/>
      <c r="Q51" s="411"/>
      <c r="R51" s="412"/>
      <c r="S51" s="411"/>
      <c r="T51" s="412"/>
      <c r="W51" s="458">
        <v>1</v>
      </c>
    </row>
    <row r="52" spans="2:23" ht="14.5" hidden="1" customHeight="1" x14ac:dyDescent="0.35">
      <c r="B52" s="405">
        <v>23</v>
      </c>
      <c r="C52" s="477" t="str">
        <f t="shared" ca="1" si="20"/>
        <v/>
      </c>
      <c r="D52" s="477" t="str">
        <f t="shared" ca="1" si="16"/>
        <v/>
      </c>
      <c r="E52" s="477" t="str">
        <f t="shared" ca="1" si="19"/>
        <v/>
      </c>
      <c r="F52" s="477" t="str">
        <f t="shared" ca="1" si="17"/>
        <v/>
      </c>
      <c r="G52" s="411">
        <v>41</v>
      </c>
      <c r="H52" s="412">
        <v>14</v>
      </c>
      <c r="I52" s="411">
        <v>48</v>
      </c>
      <c r="J52" s="412">
        <v>52</v>
      </c>
      <c r="K52" s="411"/>
      <c r="L52" s="412"/>
      <c r="M52" s="411"/>
      <c r="N52" s="412"/>
      <c r="O52" s="411"/>
      <c r="P52" s="412"/>
      <c r="Q52" s="411"/>
      <c r="R52" s="412"/>
      <c r="S52" s="411"/>
      <c r="T52" s="412"/>
      <c r="W52" s="458">
        <v>1</v>
      </c>
    </row>
    <row r="53" spans="2:23" ht="14.5" hidden="1" customHeight="1" x14ac:dyDescent="0.35">
      <c r="B53" s="405">
        <v>24</v>
      </c>
      <c r="C53" s="477" t="str">
        <f t="shared" ca="1" si="20"/>
        <v/>
      </c>
      <c r="D53" s="477" t="str">
        <f t="shared" ca="1" si="16"/>
        <v/>
      </c>
      <c r="E53" s="477" t="str">
        <f t="shared" ca="1" si="19"/>
        <v/>
      </c>
      <c r="F53" s="477" t="str">
        <f t="shared" ca="1" si="17"/>
        <v/>
      </c>
      <c r="G53" s="411">
        <v>47</v>
      </c>
      <c r="H53" s="412">
        <v>18</v>
      </c>
      <c r="I53" s="411">
        <v>23</v>
      </c>
      <c r="J53" s="412">
        <v>30</v>
      </c>
      <c r="K53" s="411"/>
      <c r="L53" s="412"/>
      <c r="M53" s="411"/>
      <c r="N53" s="412"/>
      <c r="O53" s="411"/>
      <c r="P53" s="412"/>
      <c r="Q53" s="411"/>
      <c r="R53" s="412"/>
      <c r="S53" s="411"/>
      <c r="T53" s="412"/>
      <c r="W53" s="458">
        <v>1</v>
      </c>
    </row>
    <row r="54" spans="2:23" ht="14.5" hidden="1" customHeight="1" x14ac:dyDescent="0.35">
      <c r="B54" s="405">
        <v>25</v>
      </c>
      <c r="C54" s="477" t="str">
        <f t="shared" ca="1" si="20"/>
        <v/>
      </c>
      <c r="D54" s="477" t="str">
        <f t="shared" ca="1" si="16"/>
        <v/>
      </c>
      <c r="E54" s="477" t="str">
        <f t="shared" ca="1" si="19"/>
        <v/>
      </c>
      <c r="F54" s="477" t="str">
        <f t="shared" ca="1" si="17"/>
        <v/>
      </c>
      <c r="G54" s="411">
        <v>12</v>
      </c>
      <c r="H54" s="412">
        <v>5</v>
      </c>
      <c r="I54" s="411">
        <v>49</v>
      </c>
      <c r="J54" s="412">
        <v>3</v>
      </c>
      <c r="K54" s="411"/>
      <c r="L54" s="412"/>
      <c r="M54" s="411"/>
      <c r="N54" s="412"/>
      <c r="O54" s="411"/>
      <c r="P54" s="412"/>
      <c r="Q54" s="411"/>
      <c r="R54" s="412"/>
      <c r="S54" s="411"/>
      <c r="T54" s="412"/>
      <c r="W54" s="458">
        <v>1</v>
      </c>
    </row>
    <row r="55" spans="2:23" ht="14.5" hidden="1" customHeight="1" x14ac:dyDescent="0.35">
      <c r="B55" s="405">
        <v>26</v>
      </c>
      <c r="C55" s="477" t="str">
        <f t="shared" ca="1" si="20"/>
        <v/>
      </c>
      <c r="D55" s="477" t="str">
        <f t="shared" ca="1" si="16"/>
        <v/>
      </c>
      <c r="E55" s="477" t="str">
        <f t="shared" ca="1" si="19"/>
        <v/>
      </c>
      <c r="F55" s="477" t="str">
        <f t="shared" ca="1" si="17"/>
        <v/>
      </c>
      <c r="G55" s="411">
        <v>43</v>
      </c>
      <c r="H55" s="412">
        <v>22</v>
      </c>
      <c r="I55" s="411">
        <v>34</v>
      </c>
      <c r="J55" s="412">
        <v>29</v>
      </c>
      <c r="K55" s="411"/>
      <c r="L55" s="412"/>
      <c r="M55" s="411"/>
      <c r="N55" s="412"/>
      <c r="O55" s="411"/>
      <c r="P55" s="412"/>
      <c r="Q55" s="411"/>
      <c r="R55" s="412"/>
      <c r="S55" s="411"/>
      <c r="T55" s="412"/>
      <c r="W55" s="458">
        <v>1</v>
      </c>
    </row>
    <row r="56" spans="2:23" ht="14.5" hidden="1" customHeight="1" x14ac:dyDescent="0.35">
      <c r="B56" s="405">
        <v>27</v>
      </c>
      <c r="C56" s="477" t="str">
        <f t="shared" ca="1" si="20"/>
        <v/>
      </c>
      <c r="D56" s="477" t="str">
        <f t="shared" ca="1" si="16"/>
        <v/>
      </c>
      <c r="E56" s="405" t="str">
        <f ca="1">IFERROR(RANK(C56, $C$56:$D$81),"")</f>
        <v/>
      </c>
      <c r="F56" s="477" t="str">
        <f ca="1">IFERROR(RANK(D56, $C$56:$D$81),"")</f>
        <v/>
      </c>
      <c r="G56" s="411">
        <v>45</v>
      </c>
      <c r="H56" s="412">
        <v>3</v>
      </c>
      <c r="I56" s="411">
        <v>36</v>
      </c>
      <c r="J56" s="412">
        <v>5</v>
      </c>
      <c r="K56" s="411"/>
      <c r="L56" s="412"/>
      <c r="M56" s="411"/>
      <c r="N56" s="412"/>
      <c r="O56" s="411"/>
      <c r="P56" s="412"/>
      <c r="Q56" s="411"/>
      <c r="R56" s="412"/>
      <c r="S56" s="411"/>
      <c r="T56" s="412"/>
      <c r="W56" s="458">
        <v>1</v>
      </c>
    </row>
    <row r="57" spans="2:23" ht="14.5" hidden="1" customHeight="1" x14ac:dyDescent="0.35">
      <c r="B57" s="405">
        <v>28</v>
      </c>
      <c r="C57" s="477" t="str">
        <f t="shared" ca="1" si="20"/>
        <v/>
      </c>
      <c r="D57" s="477" t="str">
        <f t="shared" ca="1" si="16"/>
        <v/>
      </c>
      <c r="E57" s="477" t="str">
        <f t="shared" ref="E57:E81" ca="1" si="21">IFERROR(RANK(C57, $C$56:$D$81),"")</f>
        <v/>
      </c>
      <c r="F57" s="477" t="str">
        <f t="shared" ref="F57:F81" ca="1" si="22">IFERROR(RANK(D57, $C$56:$D$81),"")</f>
        <v/>
      </c>
      <c r="G57" s="411">
        <v>40</v>
      </c>
      <c r="H57" s="412">
        <v>21</v>
      </c>
      <c r="I57" s="411">
        <v>2</v>
      </c>
      <c r="J57" s="412">
        <v>13</v>
      </c>
      <c r="K57" s="411"/>
      <c r="L57" s="412"/>
      <c r="M57" s="411"/>
      <c r="N57" s="412"/>
      <c r="O57" s="411"/>
      <c r="P57" s="412"/>
      <c r="Q57" s="411"/>
      <c r="R57" s="412"/>
      <c r="S57" s="411"/>
      <c r="T57" s="412"/>
      <c r="W57" s="458">
        <v>1</v>
      </c>
    </row>
    <row r="58" spans="2:23" ht="14.5" hidden="1" customHeight="1" x14ac:dyDescent="0.35">
      <c r="B58" s="405">
        <v>29</v>
      </c>
      <c r="C58" s="477" t="str">
        <f t="shared" ca="1" si="20"/>
        <v/>
      </c>
      <c r="D58" s="477" t="str">
        <f t="shared" ca="1" si="16"/>
        <v/>
      </c>
      <c r="E58" s="477" t="str">
        <f t="shared" ca="1" si="21"/>
        <v/>
      </c>
      <c r="F58" s="477" t="str">
        <f t="shared" ca="1" si="22"/>
        <v/>
      </c>
      <c r="G58" s="411">
        <v>6</v>
      </c>
      <c r="H58" s="412">
        <v>12</v>
      </c>
      <c r="I58" s="411">
        <v>7</v>
      </c>
      <c r="J58" s="412">
        <v>49</v>
      </c>
      <c r="K58" s="411"/>
      <c r="L58" s="412"/>
      <c r="M58" s="411"/>
      <c r="N58" s="412"/>
      <c r="O58" s="411"/>
      <c r="P58" s="412"/>
      <c r="Q58" s="411"/>
      <c r="R58" s="412"/>
      <c r="S58" s="411"/>
      <c r="T58" s="412"/>
      <c r="W58" s="458">
        <v>1</v>
      </c>
    </row>
    <row r="59" spans="2:23" ht="14.5" hidden="1" customHeight="1" x14ac:dyDescent="0.35">
      <c r="B59" s="405">
        <v>30</v>
      </c>
      <c r="C59" s="477" t="str">
        <f t="shared" ca="1" si="20"/>
        <v/>
      </c>
      <c r="D59" s="477" t="str">
        <f t="shared" ca="1" si="16"/>
        <v/>
      </c>
      <c r="E59" s="477" t="str">
        <f t="shared" ca="1" si="21"/>
        <v/>
      </c>
      <c r="F59" s="477" t="str">
        <f t="shared" ca="1" si="22"/>
        <v/>
      </c>
      <c r="G59" s="411">
        <v>44</v>
      </c>
      <c r="H59" s="412">
        <v>7</v>
      </c>
      <c r="I59" s="411">
        <v>33</v>
      </c>
      <c r="J59" s="412">
        <v>32</v>
      </c>
      <c r="K59" s="411"/>
      <c r="L59" s="412"/>
      <c r="M59" s="411"/>
      <c r="N59" s="412"/>
      <c r="O59" s="411"/>
      <c r="P59" s="412"/>
      <c r="Q59" s="411"/>
      <c r="R59" s="412"/>
      <c r="S59" s="411"/>
      <c r="T59" s="412"/>
      <c r="W59" s="458">
        <v>1</v>
      </c>
    </row>
    <row r="60" spans="2:23" ht="14.5" hidden="1" customHeight="1" x14ac:dyDescent="0.35">
      <c r="B60" s="405">
        <v>31</v>
      </c>
      <c r="C60" s="477" t="str">
        <f t="shared" ca="1" si="20"/>
        <v/>
      </c>
      <c r="D60" s="477" t="str">
        <f t="shared" ca="1" si="16"/>
        <v/>
      </c>
      <c r="E60" s="477" t="str">
        <f t="shared" ca="1" si="21"/>
        <v/>
      </c>
      <c r="F60" s="477" t="str">
        <f t="shared" ca="1" si="22"/>
        <v/>
      </c>
      <c r="G60" s="411">
        <v>14</v>
      </c>
      <c r="H60" s="412">
        <v>39</v>
      </c>
      <c r="I60" s="411">
        <v>46</v>
      </c>
      <c r="J60" s="412">
        <v>1</v>
      </c>
      <c r="K60" s="411"/>
      <c r="L60" s="412"/>
      <c r="M60" s="411"/>
      <c r="N60" s="412"/>
      <c r="O60" s="411"/>
      <c r="P60" s="412"/>
      <c r="Q60" s="411"/>
      <c r="R60" s="412"/>
      <c r="S60" s="411"/>
      <c r="T60" s="412"/>
      <c r="W60" s="458">
        <v>1</v>
      </c>
    </row>
    <row r="61" spans="2:23" ht="14.5" hidden="1" customHeight="1" x14ac:dyDescent="0.35">
      <c r="B61" s="405">
        <v>32</v>
      </c>
      <c r="C61" s="477" t="str">
        <f t="shared" ca="1" si="20"/>
        <v/>
      </c>
      <c r="D61" s="477" t="str">
        <f t="shared" ca="1" si="16"/>
        <v/>
      </c>
      <c r="E61" s="477" t="str">
        <f t="shared" ca="1" si="21"/>
        <v/>
      </c>
      <c r="F61" s="477" t="str">
        <f t="shared" ca="1" si="22"/>
        <v/>
      </c>
      <c r="G61" s="411">
        <v>11</v>
      </c>
      <c r="H61" s="412">
        <v>2</v>
      </c>
      <c r="I61" s="411">
        <v>29</v>
      </c>
      <c r="J61" s="412">
        <v>45</v>
      </c>
      <c r="K61" s="411"/>
      <c r="L61" s="412"/>
      <c r="M61" s="411"/>
      <c r="N61" s="412"/>
      <c r="O61" s="411"/>
      <c r="P61" s="412"/>
      <c r="Q61" s="411"/>
      <c r="R61" s="412"/>
      <c r="S61" s="411"/>
      <c r="T61" s="412"/>
      <c r="W61" s="458">
        <v>1</v>
      </c>
    </row>
    <row r="62" spans="2:23" ht="14.5" hidden="1" customHeight="1" x14ac:dyDescent="0.35">
      <c r="B62" s="405">
        <v>33</v>
      </c>
      <c r="C62" s="477" t="str">
        <f t="shared" ca="1" si="20"/>
        <v/>
      </c>
      <c r="D62" s="477" t="str">
        <f t="shared" ca="1" si="16"/>
        <v/>
      </c>
      <c r="E62" s="477" t="str">
        <f t="shared" ca="1" si="21"/>
        <v/>
      </c>
      <c r="F62" s="477" t="str">
        <f t="shared" ca="1" si="22"/>
        <v/>
      </c>
      <c r="G62" s="411">
        <v>30</v>
      </c>
      <c r="H62" s="412">
        <v>10</v>
      </c>
      <c r="I62" s="411">
        <v>44</v>
      </c>
      <c r="J62" s="412">
        <v>39</v>
      </c>
      <c r="K62" s="411"/>
      <c r="L62" s="412"/>
      <c r="M62" s="411"/>
      <c r="N62" s="412"/>
      <c r="O62" s="411"/>
      <c r="P62" s="412"/>
      <c r="Q62" s="411"/>
      <c r="R62" s="412"/>
      <c r="S62" s="411"/>
      <c r="T62" s="412"/>
      <c r="W62" s="458">
        <v>1</v>
      </c>
    </row>
    <row r="63" spans="2:23" ht="14.5" hidden="1" customHeight="1" x14ac:dyDescent="0.35">
      <c r="B63" s="405">
        <v>34</v>
      </c>
      <c r="C63" s="477" t="str">
        <f t="shared" ca="1" si="20"/>
        <v/>
      </c>
      <c r="D63" s="477" t="str">
        <f t="shared" ca="1" si="16"/>
        <v/>
      </c>
      <c r="E63" s="477" t="str">
        <f t="shared" ca="1" si="21"/>
        <v/>
      </c>
      <c r="F63" s="477" t="str">
        <f t="shared" ca="1" si="22"/>
        <v/>
      </c>
      <c r="G63" s="411">
        <v>32</v>
      </c>
      <c r="H63" s="412">
        <v>28</v>
      </c>
      <c r="I63" s="411">
        <v>23</v>
      </c>
      <c r="J63" s="412">
        <v>10</v>
      </c>
      <c r="K63" s="411"/>
      <c r="L63" s="412"/>
      <c r="M63" s="411"/>
      <c r="N63" s="412"/>
      <c r="O63" s="411"/>
      <c r="P63" s="412"/>
      <c r="Q63" s="411"/>
      <c r="R63" s="412"/>
      <c r="S63" s="411"/>
      <c r="T63" s="412"/>
      <c r="W63" s="458">
        <v>1</v>
      </c>
    </row>
    <row r="64" spans="2:23" ht="14.5" hidden="1" customHeight="1" x14ac:dyDescent="0.35">
      <c r="B64" s="405">
        <v>35</v>
      </c>
      <c r="C64" s="477" t="str">
        <f t="shared" ca="1" si="20"/>
        <v/>
      </c>
      <c r="D64" s="477" t="str">
        <f t="shared" ca="1" si="16"/>
        <v/>
      </c>
      <c r="E64" s="477" t="str">
        <f t="shared" ca="1" si="21"/>
        <v/>
      </c>
      <c r="F64" s="477" t="str">
        <f t="shared" ca="1" si="22"/>
        <v/>
      </c>
      <c r="G64" s="411">
        <v>18</v>
      </c>
      <c r="H64" s="412">
        <v>16</v>
      </c>
      <c r="I64" s="411">
        <v>8</v>
      </c>
      <c r="J64" s="412">
        <v>47</v>
      </c>
      <c r="K64" s="411"/>
      <c r="L64" s="412"/>
      <c r="M64" s="411"/>
      <c r="N64" s="412"/>
      <c r="O64" s="411"/>
      <c r="P64" s="412"/>
      <c r="Q64" s="411"/>
      <c r="R64" s="412"/>
      <c r="S64" s="411"/>
      <c r="T64" s="412"/>
      <c r="W64" s="458">
        <v>1</v>
      </c>
    </row>
    <row r="65" spans="2:23" ht="14.5" hidden="1" customHeight="1" x14ac:dyDescent="0.35">
      <c r="B65" s="405">
        <v>36</v>
      </c>
      <c r="C65" s="477" t="str">
        <f t="shared" ca="1" si="20"/>
        <v/>
      </c>
      <c r="D65" s="477" t="str">
        <f t="shared" ca="1" si="16"/>
        <v/>
      </c>
      <c r="E65" s="477" t="str">
        <f t="shared" ca="1" si="21"/>
        <v/>
      </c>
      <c r="F65" s="477" t="str">
        <f t="shared" ca="1" si="22"/>
        <v/>
      </c>
      <c r="G65" s="411">
        <v>9</v>
      </c>
      <c r="H65" s="412">
        <v>36</v>
      </c>
      <c r="I65" s="411">
        <v>19</v>
      </c>
      <c r="J65" s="412">
        <v>24</v>
      </c>
      <c r="K65" s="411"/>
      <c r="L65" s="412"/>
      <c r="M65" s="411"/>
      <c r="N65" s="412"/>
      <c r="O65" s="411"/>
      <c r="P65" s="412"/>
      <c r="Q65" s="411"/>
      <c r="R65" s="412"/>
      <c r="S65" s="411"/>
      <c r="T65" s="412"/>
      <c r="W65" s="458">
        <v>1</v>
      </c>
    </row>
    <row r="66" spans="2:23" ht="14.5" hidden="1" customHeight="1" x14ac:dyDescent="0.35">
      <c r="B66" s="405">
        <v>37</v>
      </c>
      <c r="C66" s="477" t="str">
        <f t="shared" ca="1" si="20"/>
        <v/>
      </c>
      <c r="D66" s="477" t="str">
        <f t="shared" ca="1" si="16"/>
        <v/>
      </c>
      <c r="E66" s="477" t="str">
        <f t="shared" ca="1" si="21"/>
        <v/>
      </c>
      <c r="F66" s="477" t="str">
        <f t="shared" ca="1" si="22"/>
        <v/>
      </c>
      <c r="G66" s="411">
        <v>23</v>
      </c>
      <c r="H66" s="412">
        <v>24</v>
      </c>
      <c r="I66" s="411">
        <v>9</v>
      </c>
      <c r="J66" s="412">
        <v>41</v>
      </c>
      <c r="K66" s="411"/>
      <c r="L66" s="412"/>
      <c r="M66" s="411"/>
      <c r="N66" s="412"/>
      <c r="O66" s="411"/>
      <c r="P66" s="412"/>
      <c r="Q66" s="411"/>
      <c r="R66" s="412"/>
      <c r="S66" s="411"/>
      <c r="T66" s="412"/>
      <c r="W66" s="458">
        <v>1</v>
      </c>
    </row>
    <row r="67" spans="2:23" ht="14.5" hidden="1" customHeight="1" x14ac:dyDescent="0.35">
      <c r="B67" s="405">
        <v>38</v>
      </c>
      <c r="C67" s="477" t="str">
        <f t="shared" ca="1" si="20"/>
        <v/>
      </c>
      <c r="D67" s="477" t="str">
        <f t="shared" ca="1" si="16"/>
        <v/>
      </c>
      <c r="E67" s="477" t="str">
        <f t="shared" ca="1" si="21"/>
        <v/>
      </c>
      <c r="F67" s="477" t="str">
        <f t="shared" ca="1" si="22"/>
        <v/>
      </c>
      <c r="G67" s="411">
        <v>19</v>
      </c>
      <c r="H67" s="412">
        <v>29</v>
      </c>
      <c r="I67" s="411">
        <v>37</v>
      </c>
      <c r="J67" s="412">
        <v>16</v>
      </c>
      <c r="K67" s="411"/>
      <c r="L67" s="412"/>
      <c r="M67" s="411"/>
      <c r="N67" s="412"/>
      <c r="O67" s="411"/>
      <c r="P67" s="412"/>
      <c r="Q67" s="411"/>
      <c r="R67" s="412"/>
      <c r="S67" s="411"/>
      <c r="T67" s="412"/>
      <c r="W67" s="458">
        <v>1</v>
      </c>
    </row>
    <row r="68" spans="2:23" ht="14.5" hidden="1" customHeight="1" x14ac:dyDescent="0.35">
      <c r="B68" s="405">
        <v>39</v>
      </c>
      <c r="C68" s="477" t="str">
        <f t="shared" ca="1" si="20"/>
        <v/>
      </c>
      <c r="D68" s="477" t="str">
        <f t="shared" ca="1" si="16"/>
        <v/>
      </c>
      <c r="E68" s="477" t="str">
        <f t="shared" ca="1" si="21"/>
        <v/>
      </c>
      <c r="F68" s="477" t="str">
        <f t="shared" ca="1" si="22"/>
        <v/>
      </c>
      <c r="G68" s="411">
        <v>33</v>
      </c>
      <c r="H68" s="412">
        <v>15</v>
      </c>
      <c r="I68" s="411">
        <v>31</v>
      </c>
      <c r="J68" s="412">
        <v>11</v>
      </c>
      <c r="K68" s="411"/>
      <c r="L68" s="412"/>
      <c r="M68" s="411"/>
      <c r="N68" s="412"/>
      <c r="O68" s="411"/>
      <c r="P68" s="412"/>
      <c r="Q68" s="411"/>
      <c r="R68" s="412"/>
      <c r="S68" s="411"/>
      <c r="T68" s="412"/>
      <c r="W68" s="458">
        <v>1</v>
      </c>
    </row>
    <row r="69" spans="2:23" ht="14.5" hidden="1" customHeight="1" x14ac:dyDescent="0.35">
      <c r="B69" s="405">
        <v>40</v>
      </c>
      <c r="C69" s="477" t="str">
        <f t="shared" ca="1" si="20"/>
        <v/>
      </c>
      <c r="D69" s="477" t="str">
        <f t="shared" ca="1" si="16"/>
        <v/>
      </c>
      <c r="E69" s="477" t="str">
        <f t="shared" ca="1" si="21"/>
        <v/>
      </c>
      <c r="F69" s="477" t="str">
        <f t="shared" ca="1" si="22"/>
        <v/>
      </c>
      <c r="G69" s="411">
        <v>46</v>
      </c>
      <c r="H69" s="412">
        <v>37</v>
      </c>
      <c r="I69" s="411">
        <v>48</v>
      </c>
      <c r="J69" s="412">
        <v>43</v>
      </c>
      <c r="K69" s="411"/>
      <c r="L69" s="412"/>
      <c r="M69" s="411"/>
      <c r="N69" s="412"/>
      <c r="O69" s="411"/>
      <c r="P69" s="412"/>
      <c r="Q69" s="411"/>
      <c r="R69" s="412"/>
      <c r="S69" s="411"/>
      <c r="T69" s="412"/>
      <c r="W69" s="458">
        <v>1</v>
      </c>
    </row>
    <row r="70" spans="2:23" ht="14.5" hidden="1" customHeight="1" x14ac:dyDescent="0.35">
      <c r="B70" s="405">
        <v>41</v>
      </c>
      <c r="C70" s="477" t="str">
        <f t="shared" ca="1" si="20"/>
        <v/>
      </c>
      <c r="D70" s="477" t="str">
        <f t="shared" ca="1" si="16"/>
        <v/>
      </c>
      <c r="E70" s="477" t="str">
        <f t="shared" ca="1" si="21"/>
        <v/>
      </c>
      <c r="F70" s="477" t="str">
        <f t="shared" ca="1" si="22"/>
        <v/>
      </c>
      <c r="G70" s="411">
        <v>38</v>
      </c>
      <c r="H70" s="412">
        <v>8</v>
      </c>
      <c r="I70" s="411">
        <v>27</v>
      </c>
      <c r="J70" s="412">
        <v>30</v>
      </c>
      <c r="K70" s="411"/>
      <c r="L70" s="412"/>
      <c r="M70" s="411"/>
      <c r="N70" s="412"/>
      <c r="O70" s="411"/>
      <c r="P70" s="412"/>
      <c r="Q70" s="411"/>
      <c r="R70" s="412"/>
      <c r="S70" s="411"/>
      <c r="T70" s="412"/>
      <c r="W70" s="458">
        <v>1</v>
      </c>
    </row>
    <row r="71" spans="2:23" ht="14.5" hidden="1" customHeight="1" x14ac:dyDescent="0.35">
      <c r="B71" s="405">
        <v>42</v>
      </c>
      <c r="C71" s="477" t="str">
        <f t="shared" ref="C71:C90" ca="1" si="23">IF($J$13=100, RAND(), "")</f>
        <v/>
      </c>
      <c r="D71" s="477" t="str">
        <f t="shared" ca="1" si="16"/>
        <v/>
      </c>
      <c r="E71" s="477" t="str">
        <f t="shared" ca="1" si="21"/>
        <v/>
      </c>
      <c r="F71" s="477" t="str">
        <f t="shared" ca="1" si="22"/>
        <v/>
      </c>
      <c r="G71" s="411">
        <v>26</v>
      </c>
      <c r="H71" s="412">
        <v>35</v>
      </c>
      <c r="I71" s="411">
        <v>15</v>
      </c>
      <c r="J71" s="412">
        <v>21</v>
      </c>
      <c r="K71" s="411"/>
      <c r="L71" s="412"/>
      <c r="M71" s="411"/>
      <c r="N71" s="412"/>
      <c r="O71" s="411"/>
      <c r="P71" s="412"/>
      <c r="Q71" s="411"/>
      <c r="R71" s="412"/>
      <c r="S71" s="411"/>
      <c r="T71" s="412"/>
      <c r="W71" s="458">
        <v>1</v>
      </c>
    </row>
    <row r="72" spans="2:23" ht="14.5" hidden="1" customHeight="1" x14ac:dyDescent="0.35">
      <c r="B72" s="405">
        <v>43</v>
      </c>
      <c r="C72" s="477" t="str">
        <f t="shared" ca="1" si="23"/>
        <v/>
      </c>
      <c r="D72" s="477" t="str">
        <f t="shared" ca="1" si="16"/>
        <v/>
      </c>
      <c r="E72" s="477" t="str">
        <f t="shared" ca="1" si="21"/>
        <v/>
      </c>
      <c r="F72" s="477" t="str">
        <f t="shared" ca="1" si="22"/>
        <v/>
      </c>
      <c r="G72" s="411">
        <v>51</v>
      </c>
      <c r="H72" s="412">
        <v>13</v>
      </c>
      <c r="I72" s="411">
        <v>42</v>
      </c>
      <c r="J72" s="412">
        <v>26</v>
      </c>
      <c r="K72" s="411"/>
      <c r="L72" s="412"/>
      <c r="M72" s="411"/>
      <c r="N72" s="412"/>
      <c r="O72" s="411"/>
      <c r="P72" s="412"/>
      <c r="Q72" s="411"/>
      <c r="R72" s="412"/>
      <c r="S72" s="411"/>
      <c r="T72" s="412"/>
      <c r="W72" s="458">
        <v>1</v>
      </c>
    </row>
    <row r="73" spans="2:23" ht="14.5" hidden="1" customHeight="1" x14ac:dyDescent="0.35">
      <c r="B73" s="405">
        <v>44</v>
      </c>
      <c r="C73" s="477" t="str">
        <f t="shared" ca="1" si="23"/>
        <v/>
      </c>
      <c r="D73" s="477" t="str">
        <f t="shared" ca="1" si="16"/>
        <v/>
      </c>
      <c r="E73" s="477" t="str">
        <f t="shared" ca="1" si="21"/>
        <v/>
      </c>
      <c r="F73" s="477" t="str">
        <f t="shared" ca="1" si="22"/>
        <v/>
      </c>
      <c r="G73" s="411">
        <v>41</v>
      </c>
      <c r="H73" s="412">
        <v>50</v>
      </c>
      <c r="I73" s="411">
        <v>17</v>
      </c>
      <c r="J73" s="412">
        <v>14</v>
      </c>
      <c r="K73" s="411"/>
      <c r="L73" s="412"/>
      <c r="M73" s="411"/>
      <c r="N73" s="412"/>
      <c r="O73" s="411"/>
      <c r="P73" s="412"/>
      <c r="Q73" s="411"/>
      <c r="R73" s="412"/>
      <c r="S73" s="411"/>
      <c r="T73" s="412"/>
      <c r="W73" s="458">
        <v>1</v>
      </c>
    </row>
    <row r="74" spans="2:23" ht="14.5" hidden="1" customHeight="1" x14ac:dyDescent="0.35">
      <c r="B74" s="405">
        <v>45</v>
      </c>
      <c r="C74" s="477" t="str">
        <f t="shared" ca="1" si="23"/>
        <v/>
      </c>
      <c r="D74" s="477" t="str">
        <f t="shared" ca="1" si="16"/>
        <v/>
      </c>
      <c r="E74" s="477" t="str">
        <f t="shared" ca="1" si="21"/>
        <v/>
      </c>
      <c r="F74" s="477" t="str">
        <f t="shared" ca="1" si="22"/>
        <v/>
      </c>
      <c r="G74" s="411">
        <v>25</v>
      </c>
      <c r="H74" s="412">
        <v>27</v>
      </c>
      <c r="I74" s="411">
        <v>51</v>
      </c>
      <c r="J74" s="412">
        <v>50</v>
      </c>
      <c r="K74" s="411"/>
      <c r="L74" s="412"/>
      <c r="M74" s="411"/>
      <c r="N74" s="412"/>
      <c r="O74" s="411"/>
      <c r="P74" s="412"/>
      <c r="Q74" s="411"/>
      <c r="R74" s="412"/>
      <c r="S74" s="411"/>
      <c r="T74" s="412"/>
      <c r="W74" s="458">
        <v>1</v>
      </c>
    </row>
    <row r="75" spans="2:23" ht="14.5" hidden="1" customHeight="1" x14ac:dyDescent="0.35">
      <c r="B75" s="405">
        <v>46</v>
      </c>
      <c r="C75" s="477" t="str">
        <f t="shared" ca="1" si="23"/>
        <v/>
      </c>
      <c r="D75" s="477" t="str">
        <f t="shared" ca="1" si="16"/>
        <v/>
      </c>
      <c r="E75" s="477" t="str">
        <f t="shared" ca="1" si="21"/>
        <v/>
      </c>
      <c r="F75" s="477" t="str">
        <f t="shared" ca="1" si="22"/>
        <v/>
      </c>
      <c r="G75" s="411">
        <v>17</v>
      </c>
      <c r="H75" s="412">
        <v>5</v>
      </c>
      <c r="I75" s="411">
        <v>40</v>
      </c>
      <c r="J75" s="412">
        <v>22</v>
      </c>
      <c r="K75" s="411"/>
      <c r="L75" s="412"/>
      <c r="M75" s="411"/>
      <c r="N75" s="412"/>
      <c r="O75" s="411"/>
      <c r="P75" s="412"/>
      <c r="Q75" s="411"/>
      <c r="R75" s="412"/>
      <c r="S75" s="411"/>
      <c r="T75" s="412"/>
      <c r="W75" s="458">
        <v>1</v>
      </c>
    </row>
    <row r="76" spans="2:23" ht="14.5" hidden="1" customHeight="1" x14ac:dyDescent="0.35">
      <c r="B76" s="405">
        <v>47</v>
      </c>
      <c r="C76" s="477" t="str">
        <f t="shared" ca="1" si="23"/>
        <v/>
      </c>
      <c r="D76" s="477" t="str">
        <f t="shared" ca="1" si="16"/>
        <v/>
      </c>
      <c r="E76" s="477" t="str">
        <f t="shared" ca="1" si="21"/>
        <v/>
      </c>
      <c r="F76" s="477" t="str">
        <f t="shared" ca="1" si="22"/>
        <v/>
      </c>
      <c r="G76" s="411">
        <v>20</v>
      </c>
      <c r="H76" s="412">
        <v>22</v>
      </c>
      <c r="I76" s="411">
        <v>3</v>
      </c>
      <c r="J76" s="412">
        <v>12</v>
      </c>
      <c r="K76" s="411"/>
      <c r="L76" s="412"/>
      <c r="M76" s="411"/>
      <c r="N76" s="412"/>
      <c r="O76" s="411"/>
      <c r="P76" s="412"/>
      <c r="Q76" s="411"/>
      <c r="R76" s="412"/>
      <c r="S76" s="411"/>
      <c r="T76" s="412"/>
      <c r="W76" s="458">
        <v>1</v>
      </c>
    </row>
    <row r="77" spans="2:23" ht="14.5" hidden="1" customHeight="1" x14ac:dyDescent="0.35">
      <c r="B77" s="405">
        <v>48</v>
      </c>
      <c r="C77" s="477" t="str">
        <f t="shared" ca="1" si="23"/>
        <v/>
      </c>
      <c r="D77" s="477" t="str">
        <f t="shared" ca="1" si="16"/>
        <v/>
      </c>
      <c r="E77" s="477" t="str">
        <f t="shared" ca="1" si="21"/>
        <v/>
      </c>
      <c r="F77" s="477" t="str">
        <f t="shared" ca="1" si="22"/>
        <v/>
      </c>
      <c r="G77" s="411">
        <v>43</v>
      </c>
      <c r="H77" s="412">
        <v>49</v>
      </c>
      <c r="I77" s="411">
        <v>38</v>
      </c>
      <c r="J77" s="412">
        <v>25</v>
      </c>
      <c r="K77" s="411"/>
      <c r="L77" s="412"/>
      <c r="M77" s="411"/>
      <c r="N77" s="412"/>
      <c r="O77" s="411"/>
      <c r="P77" s="412"/>
      <c r="Q77" s="411"/>
      <c r="R77" s="412"/>
      <c r="S77" s="411"/>
      <c r="T77" s="412"/>
      <c r="W77" s="458">
        <v>1</v>
      </c>
    </row>
    <row r="78" spans="2:23" ht="14.5" hidden="1" customHeight="1" x14ac:dyDescent="0.35">
      <c r="B78" s="405">
        <v>49</v>
      </c>
      <c r="C78" s="477" t="str">
        <f t="shared" ca="1" si="23"/>
        <v/>
      </c>
      <c r="D78" s="477" t="str">
        <f t="shared" ca="1" si="16"/>
        <v/>
      </c>
      <c r="E78" s="477" t="str">
        <f t="shared" ca="1" si="21"/>
        <v/>
      </c>
      <c r="F78" s="477" t="str">
        <f t="shared" ca="1" si="22"/>
        <v/>
      </c>
      <c r="G78" s="411">
        <v>52</v>
      </c>
      <c r="H78" s="412">
        <v>31</v>
      </c>
      <c r="I78" s="411">
        <v>18</v>
      </c>
      <c r="J78" s="412">
        <v>35</v>
      </c>
      <c r="K78" s="411"/>
      <c r="L78" s="412"/>
      <c r="M78" s="411"/>
      <c r="N78" s="412"/>
      <c r="O78" s="411"/>
      <c r="P78" s="412"/>
      <c r="Q78" s="411"/>
      <c r="R78" s="412"/>
      <c r="S78" s="411"/>
      <c r="T78" s="412"/>
      <c r="W78" s="458">
        <v>1</v>
      </c>
    </row>
    <row r="79" spans="2:23" ht="14.5" hidden="1" customHeight="1" x14ac:dyDescent="0.35">
      <c r="B79" s="405">
        <v>50</v>
      </c>
      <c r="C79" s="477" t="str">
        <f t="shared" ca="1" si="23"/>
        <v/>
      </c>
      <c r="D79" s="477" t="str">
        <f t="shared" ca="1" si="16"/>
        <v/>
      </c>
      <c r="E79" s="477" t="str">
        <f t="shared" ca="1" si="21"/>
        <v/>
      </c>
      <c r="F79" s="477" t="str">
        <f t="shared" ca="1" si="22"/>
        <v/>
      </c>
      <c r="G79" s="411">
        <v>42</v>
      </c>
      <c r="H79" s="412">
        <v>1</v>
      </c>
      <c r="I79" s="411">
        <v>4</v>
      </c>
      <c r="J79" s="412">
        <v>34</v>
      </c>
      <c r="K79" s="411"/>
      <c r="L79" s="412"/>
      <c r="M79" s="411"/>
      <c r="N79" s="412"/>
      <c r="O79" s="411"/>
      <c r="P79" s="412"/>
      <c r="Q79" s="411"/>
      <c r="R79" s="412"/>
      <c r="S79" s="411"/>
      <c r="T79" s="412"/>
      <c r="W79" s="458">
        <v>1</v>
      </c>
    </row>
    <row r="80" spans="2:23" ht="14.5" hidden="1" customHeight="1" x14ac:dyDescent="0.35">
      <c r="B80" s="405">
        <v>51</v>
      </c>
      <c r="C80" s="477" t="str">
        <f t="shared" ca="1" si="23"/>
        <v/>
      </c>
      <c r="D80" s="477" t="str">
        <f t="shared" ca="1" si="16"/>
        <v/>
      </c>
      <c r="E80" s="477" t="str">
        <f t="shared" ca="1" si="21"/>
        <v/>
      </c>
      <c r="F80" s="477" t="str">
        <f t="shared" ca="1" si="22"/>
        <v/>
      </c>
      <c r="G80" s="411">
        <v>34</v>
      </c>
      <c r="H80" s="412">
        <v>47</v>
      </c>
      <c r="I80" s="411">
        <v>6</v>
      </c>
      <c r="J80" s="412">
        <v>52</v>
      </c>
      <c r="K80" s="411"/>
      <c r="L80" s="412"/>
      <c r="M80" s="411"/>
      <c r="N80" s="412"/>
      <c r="O80" s="411"/>
      <c r="P80" s="412"/>
      <c r="Q80" s="411"/>
      <c r="R80" s="412"/>
      <c r="S80" s="411"/>
      <c r="T80" s="412"/>
      <c r="W80" s="458">
        <v>1</v>
      </c>
    </row>
    <row r="81" spans="2:23" ht="14.5" hidden="1" customHeight="1" x14ac:dyDescent="0.35">
      <c r="B81" s="405">
        <v>52</v>
      </c>
      <c r="C81" s="477" t="str">
        <f t="shared" ca="1" si="23"/>
        <v/>
      </c>
      <c r="D81" s="477" t="str">
        <f t="shared" ca="1" si="16"/>
        <v/>
      </c>
      <c r="E81" s="477" t="str">
        <f t="shared" ca="1" si="21"/>
        <v/>
      </c>
      <c r="F81" s="477" t="str">
        <f t="shared" ca="1" si="22"/>
        <v/>
      </c>
      <c r="G81" s="411">
        <v>48</v>
      </c>
      <c r="H81" s="412">
        <v>4</v>
      </c>
      <c r="I81" s="411">
        <v>28</v>
      </c>
      <c r="J81" s="412">
        <v>20</v>
      </c>
      <c r="K81" s="411"/>
      <c r="L81" s="412"/>
      <c r="M81" s="411"/>
      <c r="N81" s="412"/>
      <c r="O81" s="411"/>
      <c r="P81" s="412"/>
      <c r="Q81" s="411"/>
      <c r="R81" s="412"/>
      <c r="S81" s="411"/>
      <c r="T81" s="412"/>
      <c r="W81" s="458">
        <v>1</v>
      </c>
    </row>
    <row r="82" spans="2:23" ht="14.5" hidden="1" customHeight="1" x14ac:dyDescent="0.35">
      <c r="B82" s="405">
        <v>53</v>
      </c>
      <c r="C82" s="477" t="str">
        <f t="shared" ca="1" si="23"/>
        <v/>
      </c>
      <c r="D82" s="477" t="str">
        <f t="shared" ca="1" si="16"/>
        <v/>
      </c>
      <c r="E82" s="405" t="str">
        <f ca="1">IFERROR(RANK(C82, $C$82:$D$107),"")</f>
        <v/>
      </c>
      <c r="F82" s="477" t="str">
        <f t="shared" ref="F82:F107" ca="1" si="24">IFERROR(RANK(D82, $C$82:$D$107),"")</f>
        <v/>
      </c>
      <c r="G82" s="411">
        <v>27</v>
      </c>
      <c r="H82" s="412">
        <v>35</v>
      </c>
      <c r="I82" s="411">
        <v>38</v>
      </c>
      <c r="J82" s="412">
        <v>19</v>
      </c>
      <c r="K82" s="411"/>
      <c r="L82" s="412"/>
      <c r="M82" s="411"/>
      <c r="N82" s="412"/>
      <c r="O82" s="411"/>
      <c r="P82" s="412"/>
      <c r="Q82" s="411"/>
      <c r="R82" s="412"/>
      <c r="S82" s="411"/>
      <c r="T82" s="412"/>
      <c r="W82" s="458">
        <v>1</v>
      </c>
    </row>
    <row r="83" spans="2:23" ht="14.5" hidden="1" customHeight="1" x14ac:dyDescent="0.35">
      <c r="B83" s="405">
        <v>54</v>
      </c>
      <c r="C83" s="477" t="str">
        <f t="shared" ca="1" si="23"/>
        <v/>
      </c>
      <c r="D83" s="477" t="str">
        <f t="shared" ca="1" si="16"/>
        <v/>
      </c>
      <c r="E83" s="477" t="str">
        <f t="shared" ref="E83:E107" ca="1" si="25">IFERROR(RANK(C83, $C$82:$D$107),"")</f>
        <v/>
      </c>
      <c r="F83" s="477" t="str">
        <f t="shared" ca="1" si="24"/>
        <v/>
      </c>
      <c r="G83" s="411">
        <v>47</v>
      </c>
      <c r="H83" s="412">
        <v>32</v>
      </c>
      <c r="I83" s="411">
        <v>39</v>
      </c>
      <c r="J83" s="412">
        <v>51</v>
      </c>
      <c r="K83" s="411"/>
      <c r="L83" s="412"/>
      <c r="M83" s="411"/>
      <c r="N83" s="412"/>
      <c r="O83" s="411"/>
      <c r="P83" s="412"/>
      <c r="Q83" s="411"/>
      <c r="R83" s="412"/>
      <c r="S83" s="411"/>
      <c r="T83" s="412"/>
      <c r="W83" s="458">
        <v>1</v>
      </c>
    </row>
    <row r="84" spans="2:23" ht="14.5" hidden="1" customHeight="1" x14ac:dyDescent="0.35">
      <c r="B84" s="405">
        <v>55</v>
      </c>
      <c r="C84" s="477" t="str">
        <f t="shared" ca="1" si="23"/>
        <v/>
      </c>
      <c r="D84" s="477" t="str">
        <f t="shared" ca="1" si="16"/>
        <v/>
      </c>
      <c r="E84" s="477" t="str">
        <f t="shared" ca="1" si="25"/>
        <v/>
      </c>
      <c r="F84" s="477" t="str">
        <f t="shared" ca="1" si="24"/>
        <v/>
      </c>
      <c r="G84" s="411">
        <v>48</v>
      </c>
      <c r="H84" s="412">
        <v>29</v>
      </c>
      <c r="I84" s="411">
        <v>34</v>
      </c>
      <c r="J84" s="412">
        <v>10</v>
      </c>
      <c r="K84" s="411"/>
      <c r="L84" s="412"/>
      <c r="M84" s="411"/>
      <c r="N84" s="412"/>
      <c r="O84" s="411"/>
      <c r="P84" s="412"/>
      <c r="Q84" s="411"/>
      <c r="R84" s="412"/>
      <c r="S84" s="411"/>
      <c r="T84" s="412"/>
      <c r="W84" s="458">
        <v>1</v>
      </c>
    </row>
    <row r="85" spans="2:23" ht="14.5" hidden="1" customHeight="1" x14ac:dyDescent="0.35">
      <c r="B85" s="405">
        <v>56</v>
      </c>
      <c r="C85" s="477" t="str">
        <f t="shared" ca="1" si="23"/>
        <v/>
      </c>
      <c r="D85" s="477" t="str">
        <f t="shared" ca="1" si="16"/>
        <v/>
      </c>
      <c r="E85" s="477" t="str">
        <f t="shared" ca="1" si="25"/>
        <v/>
      </c>
      <c r="F85" s="477" t="str">
        <f t="shared" ca="1" si="24"/>
        <v/>
      </c>
      <c r="G85" s="411">
        <v>40</v>
      </c>
      <c r="H85" s="412">
        <v>3</v>
      </c>
      <c r="I85" s="411">
        <v>29</v>
      </c>
      <c r="J85" s="412">
        <v>26</v>
      </c>
      <c r="K85" s="411"/>
      <c r="L85" s="412"/>
      <c r="M85" s="411"/>
      <c r="N85" s="412"/>
      <c r="O85" s="411"/>
      <c r="P85" s="412"/>
      <c r="Q85" s="411"/>
      <c r="R85" s="412"/>
      <c r="S85" s="411"/>
      <c r="T85" s="412"/>
      <c r="W85" s="458">
        <v>1</v>
      </c>
    </row>
    <row r="86" spans="2:23" ht="14.5" hidden="1" customHeight="1" x14ac:dyDescent="0.35">
      <c r="B86" s="405">
        <v>57</v>
      </c>
      <c r="C86" s="477" t="str">
        <f t="shared" ca="1" si="23"/>
        <v/>
      </c>
      <c r="D86" s="477" t="str">
        <f t="shared" ca="1" si="16"/>
        <v/>
      </c>
      <c r="E86" s="477" t="str">
        <f t="shared" ca="1" si="25"/>
        <v/>
      </c>
      <c r="F86" s="477" t="str">
        <f t="shared" ca="1" si="24"/>
        <v/>
      </c>
      <c r="G86" s="411">
        <v>7</v>
      </c>
      <c r="H86" s="412">
        <v>19</v>
      </c>
      <c r="I86" s="411">
        <v>52</v>
      </c>
      <c r="J86" s="412">
        <v>28</v>
      </c>
      <c r="K86" s="411"/>
      <c r="L86" s="412"/>
      <c r="M86" s="411"/>
      <c r="N86" s="412"/>
      <c r="O86" s="411"/>
      <c r="P86" s="412"/>
      <c r="Q86" s="411"/>
      <c r="R86" s="412"/>
      <c r="S86" s="411"/>
      <c r="T86" s="412"/>
      <c r="W86" s="458">
        <v>1</v>
      </c>
    </row>
    <row r="87" spans="2:23" ht="14.5" hidden="1" customHeight="1" x14ac:dyDescent="0.35">
      <c r="B87" s="405">
        <v>58</v>
      </c>
      <c r="C87" s="477" t="str">
        <f t="shared" ca="1" si="23"/>
        <v/>
      </c>
      <c r="D87" s="477" t="str">
        <f t="shared" ca="1" si="16"/>
        <v/>
      </c>
      <c r="E87" s="477" t="str">
        <f t="shared" ca="1" si="25"/>
        <v/>
      </c>
      <c r="F87" s="477" t="str">
        <f t="shared" ca="1" si="24"/>
        <v/>
      </c>
      <c r="G87" s="411">
        <v>51</v>
      </c>
      <c r="H87" s="412">
        <v>52</v>
      </c>
      <c r="I87" s="411">
        <v>45</v>
      </c>
      <c r="J87" s="412">
        <v>47</v>
      </c>
      <c r="K87" s="411"/>
      <c r="L87" s="412"/>
      <c r="M87" s="411"/>
      <c r="N87" s="412"/>
      <c r="O87" s="411"/>
      <c r="P87" s="412"/>
      <c r="Q87" s="411"/>
      <c r="R87" s="412"/>
      <c r="S87" s="411"/>
      <c r="T87" s="412"/>
      <c r="W87" s="458">
        <v>1</v>
      </c>
    </row>
    <row r="88" spans="2:23" ht="14.5" hidden="1" customHeight="1" x14ac:dyDescent="0.35">
      <c r="B88" s="405">
        <v>59</v>
      </c>
      <c r="C88" s="477" t="str">
        <f t="shared" ca="1" si="23"/>
        <v/>
      </c>
      <c r="D88" s="477" t="str">
        <f t="shared" ca="1" si="16"/>
        <v/>
      </c>
      <c r="E88" s="477" t="str">
        <f t="shared" ca="1" si="25"/>
        <v/>
      </c>
      <c r="F88" s="477" t="str">
        <f t="shared" ca="1" si="24"/>
        <v/>
      </c>
      <c r="G88" s="411">
        <v>28</v>
      </c>
      <c r="H88" s="412">
        <v>33</v>
      </c>
      <c r="I88" s="411">
        <v>30</v>
      </c>
      <c r="J88" s="412">
        <v>21</v>
      </c>
      <c r="K88" s="411"/>
      <c r="L88" s="412"/>
      <c r="M88" s="411"/>
      <c r="N88" s="412"/>
      <c r="O88" s="411"/>
      <c r="P88" s="412"/>
      <c r="Q88" s="411"/>
      <c r="R88" s="412"/>
      <c r="S88" s="411"/>
      <c r="T88" s="412"/>
      <c r="W88" s="458">
        <v>1</v>
      </c>
    </row>
    <row r="89" spans="2:23" ht="14.5" hidden="1" customHeight="1" x14ac:dyDescent="0.35">
      <c r="B89" s="405">
        <v>60</v>
      </c>
      <c r="C89" s="477" t="str">
        <f t="shared" ca="1" si="23"/>
        <v/>
      </c>
      <c r="D89" s="477" t="str">
        <f t="shared" ca="1" si="16"/>
        <v/>
      </c>
      <c r="E89" s="477" t="str">
        <f t="shared" ca="1" si="25"/>
        <v/>
      </c>
      <c r="F89" s="477" t="str">
        <f t="shared" ca="1" si="24"/>
        <v/>
      </c>
      <c r="G89" s="411">
        <v>25</v>
      </c>
      <c r="H89" s="412">
        <v>37</v>
      </c>
      <c r="I89" s="411">
        <v>36</v>
      </c>
      <c r="J89" s="412">
        <v>4</v>
      </c>
      <c r="K89" s="411"/>
      <c r="L89" s="412"/>
      <c r="M89" s="411"/>
      <c r="N89" s="412"/>
      <c r="O89" s="411"/>
      <c r="P89" s="412"/>
      <c r="Q89" s="411"/>
      <c r="R89" s="412"/>
      <c r="S89" s="411"/>
      <c r="T89" s="412"/>
      <c r="W89" s="458">
        <v>1</v>
      </c>
    </row>
    <row r="90" spans="2:23" ht="14.5" hidden="1" customHeight="1" x14ac:dyDescent="0.35">
      <c r="B90" s="405">
        <v>61</v>
      </c>
      <c r="C90" s="477" t="str">
        <f t="shared" ca="1" si="23"/>
        <v/>
      </c>
      <c r="D90" s="477" t="str">
        <f t="shared" ca="1" si="16"/>
        <v/>
      </c>
      <c r="E90" s="477" t="str">
        <f t="shared" ca="1" si="25"/>
        <v/>
      </c>
      <c r="F90" s="477" t="str">
        <f t="shared" ca="1" si="24"/>
        <v/>
      </c>
      <c r="G90" s="411">
        <v>15</v>
      </c>
      <c r="H90" s="412">
        <v>23</v>
      </c>
      <c r="I90" s="411">
        <v>6</v>
      </c>
      <c r="J90" s="412">
        <v>2</v>
      </c>
      <c r="K90" s="411"/>
      <c r="L90" s="412"/>
      <c r="M90" s="411"/>
      <c r="N90" s="412"/>
      <c r="O90" s="411"/>
      <c r="P90" s="412"/>
      <c r="Q90" s="411"/>
      <c r="R90" s="412"/>
      <c r="S90" s="411"/>
      <c r="T90" s="412"/>
      <c r="W90" s="458">
        <v>1</v>
      </c>
    </row>
    <row r="91" spans="2:23" ht="14.5" hidden="1" customHeight="1" x14ac:dyDescent="0.35">
      <c r="B91" s="405">
        <v>62</v>
      </c>
      <c r="C91" s="477" t="str">
        <f t="shared" ref="C91:D107" ca="1" si="26">IF($J$13=100, RAND(), "")</f>
        <v/>
      </c>
      <c r="D91" s="477" t="str">
        <f t="shared" ca="1" si="16"/>
        <v/>
      </c>
      <c r="E91" s="477" t="str">
        <f t="shared" ca="1" si="25"/>
        <v/>
      </c>
      <c r="F91" s="477" t="str">
        <f t="shared" ca="1" si="24"/>
        <v/>
      </c>
      <c r="G91" s="411">
        <v>13</v>
      </c>
      <c r="H91" s="412">
        <v>17</v>
      </c>
      <c r="I91" s="411">
        <v>13</v>
      </c>
      <c r="J91" s="412">
        <v>25</v>
      </c>
      <c r="K91" s="411"/>
      <c r="L91" s="412"/>
      <c r="M91" s="411"/>
      <c r="N91" s="412"/>
      <c r="O91" s="411"/>
      <c r="P91" s="412"/>
      <c r="Q91" s="411"/>
      <c r="R91" s="412"/>
      <c r="S91" s="411"/>
      <c r="T91" s="412"/>
      <c r="W91" s="458">
        <v>1</v>
      </c>
    </row>
    <row r="92" spans="2:23" ht="14.5" hidden="1" customHeight="1" x14ac:dyDescent="0.35">
      <c r="B92" s="405">
        <v>63</v>
      </c>
      <c r="C92" s="477" t="str">
        <f t="shared" ca="1" si="26"/>
        <v/>
      </c>
      <c r="D92" s="477" t="str">
        <f t="shared" ca="1" si="16"/>
        <v/>
      </c>
      <c r="E92" s="477" t="str">
        <f t="shared" ca="1" si="25"/>
        <v/>
      </c>
      <c r="F92" s="477" t="str">
        <f t="shared" ca="1" si="24"/>
        <v/>
      </c>
      <c r="G92" s="411">
        <v>4</v>
      </c>
      <c r="H92" s="412">
        <v>41</v>
      </c>
      <c r="I92" s="411">
        <v>24</v>
      </c>
      <c r="J92" s="412">
        <v>3</v>
      </c>
      <c r="K92" s="411"/>
      <c r="L92" s="412"/>
      <c r="M92" s="411"/>
      <c r="N92" s="412"/>
      <c r="O92" s="411"/>
      <c r="P92" s="412"/>
      <c r="Q92" s="411"/>
      <c r="R92" s="412"/>
      <c r="S92" s="411"/>
      <c r="T92" s="412"/>
      <c r="W92" s="458">
        <v>1</v>
      </c>
    </row>
    <row r="93" spans="2:23" ht="14.5" hidden="1" customHeight="1" x14ac:dyDescent="0.35">
      <c r="B93" s="405">
        <v>64</v>
      </c>
      <c r="C93" s="477" t="str">
        <f t="shared" ca="1" si="26"/>
        <v/>
      </c>
      <c r="D93" s="477" t="str">
        <f t="shared" ca="1" si="16"/>
        <v/>
      </c>
      <c r="E93" s="477" t="str">
        <f t="shared" ca="1" si="25"/>
        <v/>
      </c>
      <c r="F93" s="477" t="str">
        <f t="shared" ca="1" si="24"/>
        <v/>
      </c>
      <c r="G93" s="411">
        <v>24</v>
      </c>
      <c r="H93" s="412">
        <v>12</v>
      </c>
      <c r="I93" s="411">
        <v>18</v>
      </c>
      <c r="J93" s="412">
        <v>44</v>
      </c>
      <c r="K93" s="411"/>
      <c r="L93" s="412"/>
      <c r="M93" s="411"/>
      <c r="N93" s="412"/>
      <c r="O93" s="411"/>
      <c r="P93" s="412"/>
      <c r="Q93" s="411"/>
      <c r="R93" s="412"/>
      <c r="S93" s="411"/>
      <c r="T93" s="412"/>
      <c r="W93" s="458">
        <v>1</v>
      </c>
    </row>
    <row r="94" spans="2:23" ht="14.5" hidden="1" customHeight="1" x14ac:dyDescent="0.35">
      <c r="B94" s="405">
        <v>65</v>
      </c>
      <c r="C94" s="477" t="str">
        <f t="shared" ca="1" si="26"/>
        <v/>
      </c>
      <c r="D94" s="477" t="str">
        <f t="shared" ca="1" si="26"/>
        <v/>
      </c>
      <c r="E94" s="477" t="str">
        <f t="shared" ca="1" si="25"/>
        <v/>
      </c>
      <c r="F94" s="477" t="str">
        <f t="shared" ca="1" si="24"/>
        <v/>
      </c>
      <c r="G94" s="411">
        <v>9</v>
      </c>
      <c r="H94" s="412">
        <v>38</v>
      </c>
      <c r="I94" s="411">
        <v>37</v>
      </c>
      <c r="J94" s="412">
        <v>20</v>
      </c>
      <c r="K94" s="411"/>
      <c r="L94" s="412"/>
      <c r="M94" s="411"/>
      <c r="N94" s="412"/>
      <c r="O94" s="411"/>
      <c r="P94" s="412"/>
      <c r="Q94" s="411"/>
      <c r="R94" s="412"/>
      <c r="S94" s="411"/>
      <c r="T94" s="412"/>
      <c r="W94" s="458">
        <v>1</v>
      </c>
    </row>
    <row r="95" spans="2:23" ht="14.5" hidden="1" customHeight="1" x14ac:dyDescent="0.35">
      <c r="B95" s="405">
        <v>66</v>
      </c>
      <c r="C95" s="477" t="str">
        <f t="shared" ca="1" si="26"/>
        <v/>
      </c>
      <c r="D95" s="477" t="str">
        <f t="shared" ca="1" si="26"/>
        <v/>
      </c>
      <c r="E95" s="477" t="str">
        <f t="shared" ca="1" si="25"/>
        <v/>
      </c>
      <c r="F95" s="477" t="str">
        <f t="shared" ca="1" si="24"/>
        <v/>
      </c>
      <c r="G95" s="411">
        <v>6</v>
      </c>
      <c r="H95" s="412">
        <v>11</v>
      </c>
      <c r="I95" s="411">
        <v>5</v>
      </c>
      <c r="J95" s="412">
        <v>50</v>
      </c>
      <c r="K95" s="411"/>
      <c r="L95" s="412"/>
      <c r="M95" s="411"/>
      <c r="N95" s="412"/>
      <c r="O95" s="411"/>
      <c r="P95" s="412"/>
      <c r="Q95" s="411"/>
      <c r="R95" s="412"/>
      <c r="S95" s="411"/>
      <c r="T95" s="412"/>
      <c r="W95" s="458">
        <v>1</v>
      </c>
    </row>
    <row r="96" spans="2:23" ht="14.5" hidden="1" customHeight="1" x14ac:dyDescent="0.35">
      <c r="B96" s="405">
        <v>67</v>
      </c>
      <c r="C96" s="477" t="str">
        <f t="shared" ca="1" si="26"/>
        <v/>
      </c>
      <c r="D96" s="477" t="str">
        <f t="shared" ca="1" si="26"/>
        <v/>
      </c>
      <c r="E96" s="477" t="str">
        <f t="shared" ca="1" si="25"/>
        <v/>
      </c>
      <c r="F96" s="477" t="str">
        <f t="shared" ca="1" si="24"/>
        <v/>
      </c>
      <c r="G96" s="411">
        <v>45</v>
      </c>
      <c r="H96" s="412">
        <v>18</v>
      </c>
      <c r="I96" s="411">
        <v>43</v>
      </c>
      <c r="J96" s="412">
        <v>23</v>
      </c>
      <c r="K96" s="411"/>
      <c r="L96" s="412"/>
      <c r="M96" s="411"/>
      <c r="N96" s="412"/>
      <c r="O96" s="411"/>
      <c r="P96" s="412"/>
      <c r="Q96" s="411"/>
      <c r="R96" s="412"/>
      <c r="S96" s="411"/>
      <c r="T96" s="412"/>
      <c r="W96" s="458">
        <v>1</v>
      </c>
    </row>
    <row r="97" spans="1:23" ht="14.5" hidden="1" customHeight="1" x14ac:dyDescent="0.35">
      <c r="B97" s="405">
        <v>68</v>
      </c>
      <c r="C97" s="477" t="str">
        <f t="shared" ca="1" si="26"/>
        <v/>
      </c>
      <c r="D97" s="477" t="str">
        <f t="shared" ca="1" si="26"/>
        <v/>
      </c>
      <c r="E97" s="477" t="str">
        <f t="shared" ca="1" si="25"/>
        <v/>
      </c>
      <c r="F97" s="477" t="str">
        <f t="shared" ca="1" si="24"/>
        <v/>
      </c>
      <c r="G97" s="411">
        <v>21</v>
      </c>
      <c r="H97" s="412">
        <v>49</v>
      </c>
      <c r="I97" s="411">
        <v>1</v>
      </c>
      <c r="J97" s="412">
        <v>16</v>
      </c>
      <c r="K97" s="411"/>
      <c r="L97" s="412"/>
      <c r="M97" s="411"/>
      <c r="N97" s="412"/>
      <c r="O97" s="411"/>
      <c r="P97" s="412"/>
      <c r="Q97" s="411"/>
      <c r="R97" s="412"/>
      <c r="S97" s="411"/>
      <c r="T97" s="412"/>
      <c r="W97" s="458">
        <v>1</v>
      </c>
    </row>
    <row r="98" spans="1:23" ht="14.5" hidden="1" customHeight="1" x14ac:dyDescent="0.35">
      <c r="B98" s="405">
        <v>69</v>
      </c>
      <c r="C98" s="477" t="str">
        <f t="shared" ca="1" si="26"/>
        <v/>
      </c>
      <c r="D98" s="477" t="str">
        <f t="shared" ca="1" si="26"/>
        <v/>
      </c>
      <c r="E98" s="477" t="str">
        <f t="shared" ca="1" si="25"/>
        <v/>
      </c>
      <c r="F98" s="477" t="str">
        <f t="shared" ca="1" si="24"/>
        <v/>
      </c>
      <c r="G98" s="411">
        <v>26</v>
      </c>
      <c r="H98" s="412">
        <v>22</v>
      </c>
      <c r="I98" s="411">
        <v>12</v>
      </c>
      <c r="J98" s="412">
        <v>22</v>
      </c>
      <c r="K98" s="411"/>
      <c r="L98" s="412"/>
      <c r="M98" s="411"/>
      <c r="N98" s="412"/>
      <c r="O98" s="411"/>
      <c r="P98" s="412"/>
      <c r="Q98" s="411"/>
      <c r="R98" s="412"/>
      <c r="S98" s="411"/>
      <c r="T98" s="412"/>
      <c r="W98" s="458">
        <v>1</v>
      </c>
    </row>
    <row r="99" spans="1:23" ht="14.5" hidden="1" customHeight="1" x14ac:dyDescent="0.35">
      <c r="B99" s="405">
        <v>70</v>
      </c>
      <c r="C99" s="477" t="str">
        <f t="shared" ca="1" si="26"/>
        <v/>
      </c>
      <c r="D99" s="477" t="str">
        <f t="shared" ca="1" si="26"/>
        <v/>
      </c>
      <c r="E99" s="477" t="str">
        <f t="shared" ca="1" si="25"/>
        <v/>
      </c>
      <c r="F99" s="477" t="str">
        <f t="shared" ca="1" si="24"/>
        <v/>
      </c>
      <c r="G99" s="411">
        <v>30</v>
      </c>
      <c r="H99" s="412">
        <v>16</v>
      </c>
      <c r="I99" s="411">
        <v>11</v>
      </c>
      <c r="J99" s="412">
        <v>17</v>
      </c>
      <c r="K99" s="411"/>
      <c r="L99" s="412"/>
      <c r="M99" s="411"/>
      <c r="N99" s="412"/>
      <c r="O99" s="411"/>
      <c r="P99" s="412"/>
      <c r="Q99" s="411"/>
      <c r="R99" s="412"/>
      <c r="S99" s="411"/>
      <c r="T99" s="412"/>
      <c r="W99" s="458">
        <v>1</v>
      </c>
    </row>
    <row r="100" spans="1:23" ht="14.5" hidden="1" customHeight="1" x14ac:dyDescent="0.35">
      <c r="B100" s="405">
        <v>71</v>
      </c>
      <c r="C100" s="477" t="str">
        <f t="shared" ca="1" si="26"/>
        <v/>
      </c>
      <c r="D100" s="477" t="str">
        <f t="shared" ca="1" si="26"/>
        <v/>
      </c>
      <c r="E100" s="477" t="str">
        <f t="shared" ca="1" si="25"/>
        <v/>
      </c>
      <c r="F100" s="477" t="str">
        <f t="shared" ca="1" si="24"/>
        <v/>
      </c>
      <c r="G100" s="411">
        <v>1</v>
      </c>
      <c r="H100" s="412">
        <v>5</v>
      </c>
      <c r="I100" s="411">
        <v>40</v>
      </c>
      <c r="J100" s="412">
        <v>15</v>
      </c>
      <c r="K100" s="411"/>
      <c r="L100" s="412"/>
      <c r="M100" s="411"/>
      <c r="N100" s="412"/>
      <c r="O100" s="411"/>
      <c r="P100" s="412"/>
      <c r="Q100" s="411"/>
      <c r="R100" s="412"/>
      <c r="S100" s="411"/>
      <c r="T100" s="412"/>
      <c r="W100" s="458">
        <v>1</v>
      </c>
    </row>
    <row r="101" spans="1:23" ht="14.5" hidden="1" customHeight="1" x14ac:dyDescent="0.35">
      <c r="B101" s="405">
        <v>72</v>
      </c>
      <c r="C101" s="477" t="str">
        <f t="shared" ca="1" si="26"/>
        <v/>
      </c>
      <c r="D101" s="477" t="str">
        <f t="shared" ca="1" si="26"/>
        <v/>
      </c>
      <c r="E101" s="477" t="str">
        <f t="shared" ca="1" si="25"/>
        <v/>
      </c>
      <c r="F101" s="477" t="str">
        <f t="shared" ca="1" si="24"/>
        <v/>
      </c>
      <c r="G101" s="411">
        <v>42</v>
      </c>
      <c r="H101" s="412">
        <v>44</v>
      </c>
      <c r="I101" s="411">
        <v>14</v>
      </c>
      <c r="J101" s="412">
        <v>31</v>
      </c>
      <c r="K101" s="411"/>
      <c r="L101" s="412"/>
      <c r="M101" s="411"/>
      <c r="N101" s="412"/>
      <c r="O101" s="411"/>
      <c r="P101" s="412"/>
      <c r="Q101" s="411"/>
      <c r="R101" s="412"/>
      <c r="S101" s="411"/>
      <c r="T101" s="412"/>
      <c r="W101" s="458">
        <v>1</v>
      </c>
    </row>
    <row r="102" spans="1:23" ht="14.5" hidden="1" customHeight="1" x14ac:dyDescent="0.35">
      <c r="B102" s="405">
        <v>73</v>
      </c>
      <c r="C102" s="477" t="str">
        <f t="shared" ca="1" si="26"/>
        <v/>
      </c>
      <c r="D102" s="477" t="str">
        <f t="shared" ca="1" si="26"/>
        <v/>
      </c>
      <c r="E102" s="477" t="str">
        <f t="shared" ca="1" si="25"/>
        <v/>
      </c>
      <c r="F102" s="477" t="str">
        <f t="shared" ca="1" si="24"/>
        <v/>
      </c>
      <c r="G102" s="411">
        <v>39</v>
      </c>
      <c r="H102" s="412">
        <v>36</v>
      </c>
      <c r="I102" s="411">
        <v>42</v>
      </c>
      <c r="J102" s="412">
        <v>8</v>
      </c>
      <c r="K102" s="411"/>
      <c r="L102" s="412"/>
      <c r="M102" s="411"/>
      <c r="N102" s="412"/>
      <c r="O102" s="411"/>
      <c r="P102" s="412"/>
      <c r="Q102" s="411"/>
      <c r="R102" s="412"/>
      <c r="S102" s="411"/>
      <c r="T102" s="412"/>
      <c r="W102" s="458">
        <v>1</v>
      </c>
    </row>
    <row r="103" spans="1:23" ht="14.5" hidden="1" customHeight="1" x14ac:dyDescent="0.35">
      <c r="B103" s="405">
        <v>74</v>
      </c>
      <c r="C103" s="477" t="str">
        <f t="shared" ca="1" si="26"/>
        <v/>
      </c>
      <c r="D103" s="477" t="str">
        <f t="shared" ca="1" si="26"/>
        <v/>
      </c>
      <c r="E103" s="477" t="str">
        <f t="shared" ca="1" si="25"/>
        <v/>
      </c>
      <c r="F103" s="477" t="str">
        <f t="shared" ca="1" si="24"/>
        <v/>
      </c>
      <c r="G103" s="411">
        <v>2</v>
      </c>
      <c r="H103" s="412">
        <v>34</v>
      </c>
      <c r="I103" s="411">
        <v>27</v>
      </c>
      <c r="J103" s="412">
        <v>9</v>
      </c>
      <c r="K103" s="411"/>
      <c r="L103" s="412"/>
      <c r="M103" s="411"/>
      <c r="N103" s="412"/>
      <c r="O103" s="411"/>
      <c r="P103" s="412"/>
      <c r="Q103" s="411"/>
      <c r="R103" s="412"/>
      <c r="S103" s="411"/>
      <c r="T103" s="412"/>
      <c r="W103" s="458">
        <v>1</v>
      </c>
    </row>
    <row r="104" spans="1:23" ht="14.5" hidden="1" customHeight="1" x14ac:dyDescent="0.35">
      <c r="B104" s="405">
        <v>75</v>
      </c>
      <c r="C104" s="477" t="str">
        <f t="shared" ca="1" si="26"/>
        <v/>
      </c>
      <c r="D104" s="477" t="str">
        <f t="shared" ca="1" si="26"/>
        <v/>
      </c>
      <c r="E104" s="477" t="str">
        <f t="shared" ca="1" si="25"/>
        <v/>
      </c>
      <c r="F104" s="477" t="str">
        <f t="shared" ca="1" si="24"/>
        <v/>
      </c>
      <c r="G104" s="411">
        <v>43</v>
      </c>
      <c r="H104" s="412">
        <v>31</v>
      </c>
      <c r="I104" s="411">
        <v>32</v>
      </c>
      <c r="J104" s="412">
        <v>41</v>
      </c>
      <c r="K104" s="411"/>
      <c r="L104" s="412"/>
      <c r="M104" s="411"/>
      <c r="N104" s="412"/>
      <c r="O104" s="411"/>
      <c r="P104" s="412"/>
      <c r="Q104" s="411"/>
      <c r="R104" s="412"/>
      <c r="S104" s="411"/>
      <c r="T104" s="412"/>
      <c r="W104" s="458">
        <v>1</v>
      </c>
    </row>
    <row r="105" spans="1:23" ht="14.5" hidden="1" customHeight="1" x14ac:dyDescent="0.35">
      <c r="B105" s="405">
        <v>76</v>
      </c>
      <c r="C105" s="477" t="str">
        <f t="shared" ca="1" si="26"/>
        <v/>
      </c>
      <c r="D105" s="477" t="str">
        <f t="shared" ca="1" si="26"/>
        <v/>
      </c>
      <c r="E105" s="477" t="str">
        <f t="shared" ca="1" si="25"/>
        <v/>
      </c>
      <c r="F105" s="477" t="str">
        <f t="shared" ca="1" si="24"/>
        <v/>
      </c>
      <c r="G105" s="411">
        <v>8</v>
      </c>
      <c r="H105" s="412">
        <v>10</v>
      </c>
      <c r="I105" s="411">
        <v>33</v>
      </c>
      <c r="J105" s="412">
        <v>49</v>
      </c>
      <c r="K105" s="411"/>
      <c r="L105" s="412"/>
      <c r="M105" s="411"/>
      <c r="N105" s="412"/>
      <c r="O105" s="411"/>
      <c r="P105" s="412"/>
      <c r="Q105" s="411"/>
      <c r="R105" s="412"/>
      <c r="S105" s="411"/>
      <c r="T105" s="412"/>
      <c r="W105" s="458">
        <v>1</v>
      </c>
    </row>
    <row r="106" spans="1:23" ht="14.5" hidden="1" customHeight="1" x14ac:dyDescent="0.35">
      <c r="B106" s="405">
        <v>77</v>
      </c>
      <c r="C106" s="477" t="str">
        <f t="shared" ca="1" si="26"/>
        <v/>
      </c>
      <c r="D106" s="477" t="str">
        <f t="shared" ca="1" si="26"/>
        <v/>
      </c>
      <c r="E106" s="477" t="str">
        <f t="shared" ca="1" si="25"/>
        <v/>
      </c>
      <c r="F106" s="477" t="str">
        <f t="shared" ca="1" si="24"/>
        <v/>
      </c>
      <c r="G106" s="411">
        <v>46</v>
      </c>
      <c r="H106" s="412">
        <v>20</v>
      </c>
      <c r="I106" s="411">
        <v>35</v>
      </c>
      <c r="J106" s="412">
        <v>7</v>
      </c>
      <c r="K106" s="411"/>
      <c r="L106" s="412"/>
      <c r="M106" s="411"/>
      <c r="N106" s="412"/>
      <c r="O106" s="411"/>
      <c r="P106" s="412"/>
      <c r="Q106" s="411"/>
      <c r="R106" s="412"/>
      <c r="S106" s="411"/>
      <c r="T106" s="412"/>
      <c r="W106" s="458">
        <v>1</v>
      </c>
    </row>
    <row r="107" spans="1:23" ht="15" thickBot="1" x14ac:dyDescent="0.4">
      <c r="B107" s="405">
        <v>78</v>
      </c>
      <c r="C107" s="477" t="str">
        <f t="shared" ca="1" si="26"/>
        <v/>
      </c>
      <c r="D107" s="477" t="str">
        <f t="shared" ca="1" si="26"/>
        <v/>
      </c>
      <c r="E107" s="477" t="str">
        <f t="shared" ca="1" si="25"/>
        <v/>
      </c>
      <c r="F107" s="477" t="str">
        <f t="shared" ca="1" si="24"/>
        <v/>
      </c>
      <c r="G107" s="413">
        <v>50</v>
      </c>
      <c r="H107" s="414">
        <v>14</v>
      </c>
      <c r="I107" s="413">
        <v>48</v>
      </c>
      <c r="J107" s="414">
        <v>46</v>
      </c>
      <c r="K107" s="413"/>
      <c r="L107" s="414"/>
      <c r="M107" s="413"/>
      <c r="N107" s="414"/>
      <c r="O107" s="413"/>
      <c r="P107" s="414"/>
      <c r="Q107" s="413"/>
      <c r="R107" s="414"/>
      <c r="S107" s="413"/>
      <c r="T107" s="414"/>
      <c r="W107" s="458">
        <v>1</v>
      </c>
    </row>
    <row r="108" spans="1:23" s="405" customFormat="1" x14ac:dyDescent="0.35">
      <c r="W108" s="14" t="s">
        <v>5214</v>
      </c>
    </row>
    <row r="109" spans="1:23" s="405" customFormat="1" x14ac:dyDescent="0.35">
      <c r="A109" s="405" t="s">
        <v>307</v>
      </c>
      <c r="B109" s="405">
        <v>1</v>
      </c>
      <c r="C109" s="405" t="str">
        <f ca="1">IF(INT($J$13/100)&gt;=3, RAND(), "")</f>
        <v/>
      </c>
      <c r="D109" s="477" t="str">
        <f t="shared" ref="D109:D160" ca="1" si="27">IF(INT($J$13/100)&gt;=3, RAND(), "")</f>
        <v/>
      </c>
      <c r="E109" s="405" t="str">
        <f ca="1">IFERROR(RANK(C109, $C$109:$D$134),"")</f>
        <v/>
      </c>
      <c r="F109" s="477" t="str">
        <f t="shared" ref="F109:F134" ca="1" si="28">IFERROR(RANK(D109, $C$109:$D$134),"")</f>
        <v/>
      </c>
      <c r="W109" s="405" t="s">
        <v>5215</v>
      </c>
    </row>
    <row r="110" spans="1:23" s="405" customFormat="1" hidden="1" x14ac:dyDescent="0.35">
      <c r="B110" s="405">
        <v>2</v>
      </c>
      <c r="C110" s="477" t="str">
        <f t="shared" ref="C110:C129" ca="1" si="29">IF(INT($J$13/100)&gt;=3, RAND(), "")</f>
        <v/>
      </c>
      <c r="D110" s="477" t="str">
        <f t="shared" ca="1" si="27"/>
        <v/>
      </c>
      <c r="E110" s="477" t="str">
        <f t="shared" ref="E110:E134" ca="1" si="30">IFERROR(RANK(C110, $C$109:$D$134),"")</f>
        <v/>
      </c>
      <c r="F110" s="477" t="str">
        <f t="shared" ca="1" si="28"/>
        <v/>
      </c>
    </row>
    <row r="111" spans="1:23" s="405" customFormat="1" hidden="1" x14ac:dyDescent="0.35">
      <c r="B111" s="405">
        <v>3</v>
      </c>
      <c r="C111" s="477" t="str">
        <f t="shared" ca="1" si="29"/>
        <v/>
      </c>
      <c r="D111" s="477" t="str">
        <f t="shared" ca="1" si="27"/>
        <v/>
      </c>
      <c r="E111" s="477" t="str">
        <f t="shared" ca="1" si="30"/>
        <v/>
      </c>
      <c r="F111" s="477" t="str">
        <f t="shared" ca="1" si="28"/>
        <v/>
      </c>
    </row>
    <row r="112" spans="1:23" s="405" customFormat="1" hidden="1" x14ac:dyDescent="0.35">
      <c r="B112" s="405">
        <v>4</v>
      </c>
      <c r="C112" s="477" t="str">
        <f t="shared" ca="1" si="29"/>
        <v/>
      </c>
      <c r="D112" s="477" t="str">
        <f t="shared" ca="1" si="27"/>
        <v/>
      </c>
      <c r="E112" s="477" t="str">
        <f t="shared" ca="1" si="30"/>
        <v/>
      </c>
      <c r="F112" s="477" t="str">
        <f t="shared" ca="1" si="28"/>
        <v/>
      </c>
    </row>
    <row r="113" spans="2:6" s="405" customFormat="1" hidden="1" x14ac:dyDescent="0.35">
      <c r="B113" s="405">
        <v>5</v>
      </c>
      <c r="C113" s="477" t="str">
        <f t="shared" ca="1" si="29"/>
        <v/>
      </c>
      <c r="D113" s="477" t="str">
        <f t="shared" ca="1" si="27"/>
        <v/>
      </c>
      <c r="E113" s="477" t="str">
        <f t="shared" ca="1" si="30"/>
        <v/>
      </c>
      <c r="F113" s="477" t="str">
        <f t="shared" ca="1" si="28"/>
        <v/>
      </c>
    </row>
    <row r="114" spans="2:6" s="405" customFormat="1" hidden="1" x14ac:dyDescent="0.35">
      <c r="B114" s="405">
        <v>6</v>
      </c>
      <c r="C114" s="477" t="str">
        <f t="shared" ca="1" si="29"/>
        <v/>
      </c>
      <c r="D114" s="477" t="str">
        <f t="shared" ca="1" si="27"/>
        <v/>
      </c>
      <c r="E114" s="477" t="str">
        <f t="shared" ca="1" si="30"/>
        <v/>
      </c>
      <c r="F114" s="477" t="str">
        <f t="shared" ca="1" si="28"/>
        <v/>
      </c>
    </row>
    <row r="115" spans="2:6" s="405" customFormat="1" hidden="1" x14ac:dyDescent="0.35">
      <c r="B115" s="405">
        <v>7</v>
      </c>
      <c r="C115" s="477" t="str">
        <f t="shared" ca="1" si="29"/>
        <v/>
      </c>
      <c r="D115" s="477" t="str">
        <f t="shared" ca="1" si="27"/>
        <v/>
      </c>
      <c r="E115" s="477" t="str">
        <f t="shared" ca="1" si="30"/>
        <v/>
      </c>
      <c r="F115" s="477" t="str">
        <f t="shared" ca="1" si="28"/>
        <v/>
      </c>
    </row>
    <row r="116" spans="2:6" s="405" customFormat="1" hidden="1" x14ac:dyDescent="0.35">
      <c r="B116" s="405">
        <v>8</v>
      </c>
      <c r="C116" s="477" t="str">
        <f t="shared" ca="1" si="29"/>
        <v/>
      </c>
      <c r="D116" s="477" t="str">
        <f t="shared" ca="1" si="27"/>
        <v/>
      </c>
      <c r="E116" s="477" t="str">
        <f t="shared" ca="1" si="30"/>
        <v/>
      </c>
      <c r="F116" s="477" t="str">
        <f t="shared" ca="1" si="28"/>
        <v/>
      </c>
    </row>
    <row r="117" spans="2:6" s="405" customFormat="1" hidden="1" x14ac:dyDescent="0.35">
      <c r="B117" s="405">
        <v>9</v>
      </c>
      <c r="C117" s="477" t="str">
        <f t="shared" ca="1" si="29"/>
        <v/>
      </c>
      <c r="D117" s="477" t="str">
        <f t="shared" ca="1" si="27"/>
        <v/>
      </c>
      <c r="E117" s="477" t="str">
        <f t="shared" ca="1" si="30"/>
        <v/>
      </c>
      <c r="F117" s="477" t="str">
        <f t="shared" ca="1" si="28"/>
        <v/>
      </c>
    </row>
    <row r="118" spans="2:6" s="405" customFormat="1" hidden="1" x14ac:dyDescent="0.35">
      <c r="B118" s="405">
        <v>10</v>
      </c>
      <c r="C118" s="477" t="str">
        <f t="shared" ca="1" si="29"/>
        <v/>
      </c>
      <c r="D118" s="477" t="str">
        <f t="shared" ca="1" si="27"/>
        <v/>
      </c>
      <c r="E118" s="477" t="str">
        <f t="shared" ca="1" si="30"/>
        <v/>
      </c>
      <c r="F118" s="477" t="str">
        <f t="shared" ca="1" si="28"/>
        <v/>
      </c>
    </row>
    <row r="119" spans="2:6" s="405" customFormat="1" hidden="1" x14ac:dyDescent="0.35">
      <c r="B119" s="405">
        <v>11</v>
      </c>
      <c r="C119" s="477" t="str">
        <f t="shared" ca="1" si="29"/>
        <v/>
      </c>
      <c r="D119" s="477" t="str">
        <f t="shared" ca="1" si="27"/>
        <v/>
      </c>
      <c r="E119" s="477" t="str">
        <f t="shared" ca="1" si="30"/>
        <v/>
      </c>
      <c r="F119" s="477" t="str">
        <f t="shared" ca="1" si="28"/>
        <v/>
      </c>
    </row>
    <row r="120" spans="2:6" s="405" customFormat="1" hidden="1" x14ac:dyDescent="0.35">
      <c r="B120" s="405">
        <v>12</v>
      </c>
      <c r="C120" s="477" t="str">
        <f t="shared" ca="1" si="29"/>
        <v/>
      </c>
      <c r="D120" s="477" t="str">
        <f t="shared" ca="1" si="27"/>
        <v/>
      </c>
      <c r="E120" s="477" t="str">
        <f t="shared" ca="1" si="30"/>
        <v/>
      </c>
      <c r="F120" s="477" t="str">
        <f t="shared" ca="1" si="28"/>
        <v/>
      </c>
    </row>
    <row r="121" spans="2:6" s="405" customFormat="1" hidden="1" x14ac:dyDescent="0.35">
      <c r="B121" s="405">
        <v>13</v>
      </c>
      <c r="C121" s="477" t="str">
        <f t="shared" ca="1" si="29"/>
        <v/>
      </c>
      <c r="D121" s="477" t="str">
        <f t="shared" ca="1" si="27"/>
        <v/>
      </c>
      <c r="E121" s="477" t="str">
        <f t="shared" ca="1" si="30"/>
        <v/>
      </c>
      <c r="F121" s="477" t="str">
        <f t="shared" ca="1" si="28"/>
        <v/>
      </c>
    </row>
    <row r="122" spans="2:6" s="405" customFormat="1" hidden="1" x14ac:dyDescent="0.35">
      <c r="B122" s="405">
        <v>14</v>
      </c>
      <c r="C122" s="477" t="str">
        <f t="shared" ca="1" si="29"/>
        <v/>
      </c>
      <c r="D122" s="477" t="str">
        <f t="shared" ca="1" si="27"/>
        <v/>
      </c>
      <c r="E122" s="477" t="str">
        <f t="shared" ca="1" si="30"/>
        <v/>
      </c>
      <c r="F122" s="477" t="str">
        <f t="shared" ca="1" si="28"/>
        <v/>
      </c>
    </row>
    <row r="123" spans="2:6" s="405" customFormat="1" hidden="1" x14ac:dyDescent="0.35">
      <c r="B123" s="405">
        <v>15</v>
      </c>
      <c r="C123" s="477" t="str">
        <f t="shared" ca="1" si="29"/>
        <v/>
      </c>
      <c r="D123" s="477" t="str">
        <f t="shared" ca="1" si="27"/>
        <v/>
      </c>
      <c r="E123" s="477" t="str">
        <f t="shared" ca="1" si="30"/>
        <v/>
      </c>
      <c r="F123" s="477" t="str">
        <f t="shared" ca="1" si="28"/>
        <v/>
      </c>
    </row>
    <row r="124" spans="2:6" s="405" customFormat="1" hidden="1" x14ac:dyDescent="0.35">
      <c r="B124" s="405">
        <v>16</v>
      </c>
      <c r="C124" s="477" t="str">
        <f t="shared" ca="1" si="29"/>
        <v/>
      </c>
      <c r="D124" s="477" t="str">
        <f t="shared" ca="1" si="27"/>
        <v/>
      </c>
      <c r="E124" s="477" t="str">
        <f t="shared" ca="1" si="30"/>
        <v/>
      </c>
      <c r="F124" s="477" t="str">
        <f t="shared" ca="1" si="28"/>
        <v/>
      </c>
    </row>
    <row r="125" spans="2:6" s="405" customFormat="1" hidden="1" x14ac:dyDescent="0.35">
      <c r="B125" s="405">
        <v>17</v>
      </c>
      <c r="C125" s="477" t="str">
        <f t="shared" ca="1" si="29"/>
        <v/>
      </c>
      <c r="D125" s="477" t="str">
        <f t="shared" ca="1" si="27"/>
        <v/>
      </c>
      <c r="E125" s="477" t="str">
        <f t="shared" ca="1" si="30"/>
        <v/>
      </c>
      <c r="F125" s="477" t="str">
        <f t="shared" ca="1" si="28"/>
        <v/>
      </c>
    </row>
    <row r="126" spans="2:6" s="405" customFormat="1" hidden="1" x14ac:dyDescent="0.35">
      <c r="B126" s="405">
        <v>18</v>
      </c>
      <c r="C126" s="477" t="str">
        <f t="shared" ca="1" si="29"/>
        <v/>
      </c>
      <c r="D126" s="477" t="str">
        <f t="shared" ca="1" si="27"/>
        <v/>
      </c>
      <c r="E126" s="477" t="str">
        <f t="shared" ca="1" si="30"/>
        <v/>
      </c>
      <c r="F126" s="477" t="str">
        <f t="shared" ca="1" si="28"/>
        <v/>
      </c>
    </row>
    <row r="127" spans="2:6" s="405" customFormat="1" hidden="1" x14ac:dyDescent="0.35">
      <c r="B127" s="405">
        <v>19</v>
      </c>
      <c r="C127" s="477" t="str">
        <f t="shared" ca="1" si="29"/>
        <v/>
      </c>
      <c r="D127" s="477" t="str">
        <f t="shared" ca="1" si="27"/>
        <v/>
      </c>
      <c r="E127" s="477" t="str">
        <f t="shared" ca="1" si="30"/>
        <v/>
      </c>
      <c r="F127" s="477" t="str">
        <f t="shared" ca="1" si="28"/>
        <v/>
      </c>
    </row>
    <row r="128" spans="2:6" s="405" customFormat="1" hidden="1" x14ac:dyDescent="0.35">
      <c r="B128" s="405">
        <v>20</v>
      </c>
      <c r="C128" s="477" t="str">
        <f t="shared" ca="1" si="29"/>
        <v/>
      </c>
      <c r="D128" s="477" t="str">
        <f t="shared" ca="1" si="27"/>
        <v/>
      </c>
      <c r="E128" s="477" t="str">
        <f t="shared" ca="1" si="30"/>
        <v/>
      </c>
      <c r="F128" s="477" t="str">
        <f t="shared" ca="1" si="28"/>
        <v/>
      </c>
    </row>
    <row r="129" spans="2:6" s="405" customFormat="1" hidden="1" x14ac:dyDescent="0.35">
      <c r="B129" s="405">
        <v>21</v>
      </c>
      <c r="C129" s="477" t="str">
        <f t="shared" ca="1" si="29"/>
        <v/>
      </c>
      <c r="D129" s="477" t="str">
        <f t="shared" ca="1" si="27"/>
        <v/>
      </c>
      <c r="E129" s="477" t="str">
        <f t="shared" ca="1" si="30"/>
        <v/>
      </c>
      <c r="F129" s="477" t="str">
        <f t="shared" ca="1" si="28"/>
        <v/>
      </c>
    </row>
    <row r="130" spans="2:6" s="405" customFormat="1" hidden="1" x14ac:dyDescent="0.35">
      <c r="B130" s="405">
        <v>22</v>
      </c>
      <c r="C130" s="477" t="str">
        <f t="shared" ref="C130:C160" ca="1" si="31">IF(INT($J$13/100)&gt;=3, RAND(), "")</f>
        <v/>
      </c>
      <c r="D130" s="477" t="str">
        <f t="shared" ca="1" si="27"/>
        <v/>
      </c>
      <c r="E130" s="477" t="str">
        <f t="shared" ca="1" si="30"/>
        <v/>
      </c>
      <c r="F130" s="477" t="str">
        <f t="shared" ca="1" si="28"/>
        <v/>
      </c>
    </row>
    <row r="131" spans="2:6" s="405" customFormat="1" hidden="1" x14ac:dyDescent="0.35">
      <c r="B131" s="405">
        <v>23</v>
      </c>
      <c r="C131" s="477" t="str">
        <f t="shared" ca="1" si="31"/>
        <v/>
      </c>
      <c r="D131" s="477" t="str">
        <f t="shared" ca="1" si="27"/>
        <v/>
      </c>
      <c r="E131" s="477" t="str">
        <f t="shared" ca="1" si="30"/>
        <v/>
      </c>
      <c r="F131" s="477" t="str">
        <f t="shared" ca="1" si="28"/>
        <v/>
      </c>
    </row>
    <row r="132" spans="2:6" s="405" customFormat="1" hidden="1" x14ac:dyDescent="0.35">
      <c r="B132" s="405">
        <v>24</v>
      </c>
      <c r="C132" s="477" t="str">
        <f t="shared" ca="1" si="31"/>
        <v/>
      </c>
      <c r="D132" s="477" t="str">
        <f t="shared" ca="1" si="27"/>
        <v/>
      </c>
      <c r="E132" s="477" t="str">
        <f t="shared" ca="1" si="30"/>
        <v/>
      </c>
      <c r="F132" s="477" t="str">
        <f t="shared" ca="1" si="28"/>
        <v/>
      </c>
    </row>
    <row r="133" spans="2:6" s="405" customFormat="1" hidden="1" x14ac:dyDescent="0.35">
      <c r="B133" s="405">
        <v>25</v>
      </c>
      <c r="C133" s="477" t="str">
        <f t="shared" ca="1" si="31"/>
        <v/>
      </c>
      <c r="D133" s="477" t="str">
        <f t="shared" ca="1" si="27"/>
        <v/>
      </c>
      <c r="E133" s="477" t="str">
        <f t="shared" ca="1" si="30"/>
        <v/>
      </c>
      <c r="F133" s="477" t="str">
        <f t="shared" ca="1" si="28"/>
        <v/>
      </c>
    </row>
    <row r="134" spans="2:6" s="405" customFormat="1" hidden="1" x14ac:dyDescent="0.35">
      <c r="B134" s="405">
        <v>26</v>
      </c>
      <c r="C134" s="477" t="str">
        <f t="shared" ca="1" si="31"/>
        <v/>
      </c>
      <c r="D134" s="477" t="str">
        <f t="shared" ca="1" si="27"/>
        <v/>
      </c>
      <c r="E134" s="477" t="str">
        <f t="shared" ca="1" si="30"/>
        <v/>
      </c>
      <c r="F134" s="477" t="str">
        <f t="shared" ca="1" si="28"/>
        <v/>
      </c>
    </row>
    <row r="135" spans="2:6" s="405" customFormat="1" hidden="1" x14ac:dyDescent="0.35">
      <c r="B135" s="405">
        <v>27</v>
      </c>
      <c r="C135" s="477" t="str">
        <f t="shared" ca="1" si="31"/>
        <v/>
      </c>
      <c r="D135" s="477" t="str">
        <f t="shared" ca="1" si="27"/>
        <v/>
      </c>
      <c r="E135" s="405" t="str">
        <f ca="1">IFERROR(RANK(C135, $C$135:$D$160),"")</f>
        <v/>
      </c>
      <c r="F135" s="477" t="str">
        <f t="shared" ref="F135:F160" ca="1" si="32">IFERROR(RANK(D135, $C$135:$D$160),"")</f>
        <v/>
      </c>
    </row>
    <row r="136" spans="2:6" s="405" customFormat="1" hidden="1" x14ac:dyDescent="0.35">
      <c r="B136" s="405">
        <v>28</v>
      </c>
      <c r="C136" s="477" t="str">
        <f t="shared" ca="1" si="31"/>
        <v/>
      </c>
      <c r="D136" s="477" t="str">
        <f t="shared" ca="1" si="27"/>
        <v/>
      </c>
      <c r="E136" s="477" t="str">
        <f t="shared" ref="E136:E160" ca="1" si="33">IFERROR(RANK(C136, $C$135:$D$160),"")</f>
        <v/>
      </c>
      <c r="F136" s="477" t="str">
        <f t="shared" ca="1" si="32"/>
        <v/>
      </c>
    </row>
    <row r="137" spans="2:6" s="405" customFormat="1" hidden="1" x14ac:dyDescent="0.35">
      <c r="B137" s="405">
        <v>29</v>
      </c>
      <c r="C137" s="477" t="str">
        <f t="shared" ca="1" si="31"/>
        <v/>
      </c>
      <c r="D137" s="477" t="str">
        <f t="shared" ca="1" si="27"/>
        <v/>
      </c>
      <c r="E137" s="477" t="str">
        <f t="shared" ca="1" si="33"/>
        <v/>
      </c>
      <c r="F137" s="477" t="str">
        <f t="shared" ca="1" si="32"/>
        <v/>
      </c>
    </row>
    <row r="138" spans="2:6" s="405" customFormat="1" hidden="1" x14ac:dyDescent="0.35">
      <c r="B138" s="405">
        <v>30</v>
      </c>
      <c r="C138" s="477" t="str">
        <f t="shared" ca="1" si="31"/>
        <v/>
      </c>
      <c r="D138" s="477" t="str">
        <f t="shared" ca="1" si="27"/>
        <v/>
      </c>
      <c r="E138" s="477" t="str">
        <f t="shared" ca="1" si="33"/>
        <v/>
      </c>
      <c r="F138" s="477" t="str">
        <f t="shared" ca="1" si="32"/>
        <v/>
      </c>
    </row>
    <row r="139" spans="2:6" s="405" customFormat="1" hidden="1" x14ac:dyDescent="0.35">
      <c r="B139" s="405">
        <v>31</v>
      </c>
      <c r="C139" s="477" t="str">
        <f t="shared" ca="1" si="31"/>
        <v/>
      </c>
      <c r="D139" s="477" t="str">
        <f t="shared" ca="1" si="27"/>
        <v/>
      </c>
      <c r="E139" s="477" t="str">
        <f t="shared" ca="1" si="33"/>
        <v/>
      </c>
      <c r="F139" s="477" t="str">
        <f t="shared" ca="1" si="32"/>
        <v/>
      </c>
    </row>
    <row r="140" spans="2:6" s="405" customFormat="1" hidden="1" x14ac:dyDescent="0.35">
      <c r="B140" s="405">
        <v>32</v>
      </c>
      <c r="C140" s="477" t="str">
        <f t="shared" ca="1" si="31"/>
        <v/>
      </c>
      <c r="D140" s="477" t="str">
        <f t="shared" ca="1" si="27"/>
        <v/>
      </c>
      <c r="E140" s="477" t="str">
        <f t="shared" ca="1" si="33"/>
        <v/>
      </c>
      <c r="F140" s="477" t="str">
        <f t="shared" ca="1" si="32"/>
        <v/>
      </c>
    </row>
    <row r="141" spans="2:6" s="405" customFormat="1" hidden="1" x14ac:dyDescent="0.35">
      <c r="B141" s="405">
        <v>33</v>
      </c>
      <c r="C141" s="477" t="str">
        <f t="shared" ca="1" si="31"/>
        <v/>
      </c>
      <c r="D141" s="477" t="str">
        <f t="shared" ca="1" si="27"/>
        <v/>
      </c>
      <c r="E141" s="477" t="str">
        <f t="shared" ca="1" si="33"/>
        <v/>
      </c>
      <c r="F141" s="477" t="str">
        <f t="shared" ca="1" si="32"/>
        <v/>
      </c>
    </row>
    <row r="142" spans="2:6" s="405" customFormat="1" hidden="1" x14ac:dyDescent="0.35">
      <c r="B142" s="405">
        <v>34</v>
      </c>
      <c r="C142" s="477" t="str">
        <f t="shared" ca="1" si="31"/>
        <v/>
      </c>
      <c r="D142" s="477" t="str">
        <f t="shared" ca="1" si="27"/>
        <v/>
      </c>
      <c r="E142" s="477" t="str">
        <f t="shared" ca="1" si="33"/>
        <v/>
      </c>
      <c r="F142" s="477" t="str">
        <f t="shared" ca="1" si="32"/>
        <v/>
      </c>
    </row>
    <row r="143" spans="2:6" s="405" customFormat="1" hidden="1" x14ac:dyDescent="0.35">
      <c r="B143" s="405">
        <v>35</v>
      </c>
      <c r="C143" s="477" t="str">
        <f t="shared" ca="1" si="31"/>
        <v/>
      </c>
      <c r="D143" s="477" t="str">
        <f t="shared" ca="1" si="27"/>
        <v/>
      </c>
      <c r="E143" s="477" t="str">
        <f t="shared" ca="1" si="33"/>
        <v/>
      </c>
      <c r="F143" s="477" t="str">
        <f t="shared" ca="1" si="32"/>
        <v/>
      </c>
    </row>
    <row r="144" spans="2:6" s="405" customFormat="1" hidden="1" x14ac:dyDescent="0.35">
      <c r="B144" s="405">
        <v>36</v>
      </c>
      <c r="C144" s="477" t="str">
        <f t="shared" ca="1" si="31"/>
        <v/>
      </c>
      <c r="D144" s="477" t="str">
        <f t="shared" ca="1" si="27"/>
        <v/>
      </c>
      <c r="E144" s="477" t="str">
        <f t="shared" ca="1" si="33"/>
        <v/>
      </c>
      <c r="F144" s="477" t="str">
        <f t="shared" ca="1" si="32"/>
        <v/>
      </c>
    </row>
    <row r="145" spans="2:23" s="405" customFormat="1" hidden="1" x14ac:dyDescent="0.35">
      <c r="B145" s="405">
        <v>37</v>
      </c>
      <c r="C145" s="477" t="str">
        <f t="shared" ca="1" si="31"/>
        <v/>
      </c>
      <c r="D145" s="477" t="str">
        <f t="shared" ca="1" si="27"/>
        <v/>
      </c>
      <c r="E145" s="477" t="str">
        <f t="shared" ca="1" si="33"/>
        <v/>
      </c>
      <c r="F145" s="477" t="str">
        <f t="shared" ca="1" si="32"/>
        <v/>
      </c>
    </row>
    <row r="146" spans="2:23" s="405" customFormat="1" hidden="1" x14ac:dyDescent="0.35">
      <c r="B146" s="405">
        <v>38</v>
      </c>
      <c r="C146" s="477" t="str">
        <f t="shared" ca="1" si="31"/>
        <v/>
      </c>
      <c r="D146" s="477" t="str">
        <f t="shared" ca="1" si="27"/>
        <v/>
      </c>
      <c r="E146" s="477" t="str">
        <f t="shared" ca="1" si="33"/>
        <v/>
      </c>
      <c r="F146" s="477" t="str">
        <f t="shared" ca="1" si="32"/>
        <v/>
      </c>
    </row>
    <row r="147" spans="2:23" s="405" customFormat="1" hidden="1" x14ac:dyDescent="0.35">
      <c r="B147" s="405">
        <v>39</v>
      </c>
      <c r="C147" s="477" t="str">
        <f t="shared" ca="1" si="31"/>
        <v/>
      </c>
      <c r="D147" s="477" t="str">
        <f t="shared" ca="1" si="27"/>
        <v/>
      </c>
      <c r="E147" s="477" t="str">
        <f t="shared" ca="1" si="33"/>
        <v/>
      </c>
      <c r="F147" s="477" t="str">
        <f t="shared" ca="1" si="32"/>
        <v/>
      </c>
    </row>
    <row r="148" spans="2:23" s="405" customFormat="1" hidden="1" x14ac:dyDescent="0.35">
      <c r="B148" s="405">
        <v>40</v>
      </c>
      <c r="C148" s="477" t="str">
        <f t="shared" ca="1" si="31"/>
        <v/>
      </c>
      <c r="D148" s="477" t="str">
        <f t="shared" ca="1" si="27"/>
        <v/>
      </c>
      <c r="E148" s="477" t="str">
        <f t="shared" ca="1" si="33"/>
        <v/>
      </c>
      <c r="F148" s="477" t="str">
        <f t="shared" ca="1" si="32"/>
        <v/>
      </c>
    </row>
    <row r="149" spans="2:23" s="405" customFormat="1" hidden="1" x14ac:dyDescent="0.35">
      <c r="B149" s="405">
        <v>41</v>
      </c>
      <c r="C149" s="477" t="str">
        <f t="shared" ca="1" si="31"/>
        <v/>
      </c>
      <c r="D149" s="477" t="str">
        <f t="shared" ca="1" si="27"/>
        <v/>
      </c>
      <c r="E149" s="477" t="str">
        <f t="shared" ca="1" si="33"/>
        <v/>
      </c>
      <c r="F149" s="477" t="str">
        <f t="shared" ca="1" si="32"/>
        <v/>
      </c>
    </row>
    <row r="150" spans="2:23" s="405" customFormat="1" hidden="1" x14ac:dyDescent="0.35">
      <c r="B150" s="405">
        <v>42</v>
      </c>
      <c r="C150" s="477" t="str">
        <f t="shared" ca="1" si="31"/>
        <v/>
      </c>
      <c r="D150" s="477" t="str">
        <f t="shared" ca="1" si="27"/>
        <v/>
      </c>
      <c r="E150" s="477" t="str">
        <f t="shared" ca="1" si="33"/>
        <v/>
      </c>
      <c r="F150" s="477" t="str">
        <f t="shared" ca="1" si="32"/>
        <v/>
      </c>
    </row>
    <row r="151" spans="2:23" s="405" customFormat="1" hidden="1" x14ac:dyDescent="0.35">
      <c r="B151" s="405">
        <v>43</v>
      </c>
      <c r="C151" s="477" t="str">
        <f t="shared" ca="1" si="31"/>
        <v/>
      </c>
      <c r="D151" s="477" t="str">
        <f t="shared" ca="1" si="27"/>
        <v/>
      </c>
      <c r="E151" s="477" t="str">
        <f t="shared" ca="1" si="33"/>
        <v/>
      </c>
      <c r="F151" s="477" t="str">
        <f t="shared" ca="1" si="32"/>
        <v/>
      </c>
    </row>
    <row r="152" spans="2:23" s="405" customFormat="1" hidden="1" x14ac:dyDescent="0.35">
      <c r="B152" s="405">
        <v>44</v>
      </c>
      <c r="C152" s="477" t="str">
        <f t="shared" ca="1" si="31"/>
        <v/>
      </c>
      <c r="D152" s="477" t="str">
        <f t="shared" ca="1" si="27"/>
        <v/>
      </c>
      <c r="E152" s="477" t="str">
        <f t="shared" ca="1" si="33"/>
        <v/>
      </c>
      <c r="F152" s="477" t="str">
        <f t="shared" ca="1" si="32"/>
        <v/>
      </c>
    </row>
    <row r="153" spans="2:23" s="405" customFormat="1" hidden="1" x14ac:dyDescent="0.35">
      <c r="B153" s="405">
        <v>45</v>
      </c>
      <c r="C153" s="477" t="str">
        <f t="shared" ca="1" si="31"/>
        <v/>
      </c>
      <c r="D153" s="477" t="str">
        <f t="shared" ca="1" si="27"/>
        <v/>
      </c>
      <c r="E153" s="477" t="str">
        <f t="shared" ca="1" si="33"/>
        <v/>
      </c>
      <c r="F153" s="477" t="str">
        <f t="shared" ca="1" si="32"/>
        <v/>
      </c>
    </row>
    <row r="154" spans="2:23" s="405" customFormat="1" hidden="1" x14ac:dyDescent="0.35">
      <c r="B154" s="405">
        <v>46</v>
      </c>
      <c r="C154" s="477" t="str">
        <f t="shared" ca="1" si="31"/>
        <v/>
      </c>
      <c r="D154" s="477" t="str">
        <f t="shared" ca="1" si="27"/>
        <v/>
      </c>
      <c r="E154" s="477" t="str">
        <f t="shared" ca="1" si="33"/>
        <v/>
      </c>
      <c r="F154" s="477" t="str">
        <f t="shared" ca="1" si="32"/>
        <v/>
      </c>
    </row>
    <row r="155" spans="2:23" s="405" customFormat="1" hidden="1" x14ac:dyDescent="0.35">
      <c r="B155" s="405">
        <v>47</v>
      </c>
      <c r="C155" s="477" t="str">
        <f t="shared" ca="1" si="31"/>
        <v/>
      </c>
      <c r="D155" s="477" t="str">
        <f t="shared" ca="1" si="27"/>
        <v/>
      </c>
      <c r="E155" s="477" t="str">
        <f t="shared" ca="1" si="33"/>
        <v/>
      </c>
      <c r="F155" s="477" t="str">
        <f t="shared" ca="1" si="32"/>
        <v/>
      </c>
    </row>
    <row r="156" spans="2:23" s="405" customFormat="1" hidden="1" x14ac:dyDescent="0.35">
      <c r="B156" s="405">
        <v>48</v>
      </c>
      <c r="C156" s="477" t="str">
        <f t="shared" ca="1" si="31"/>
        <v/>
      </c>
      <c r="D156" s="477" t="str">
        <f t="shared" ca="1" si="27"/>
        <v/>
      </c>
      <c r="E156" s="477" t="str">
        <f t="shared" ca="1" si="33"/>
        <v/>
      </c>
      <c r="F156" s="477" t="str">
        <f t="shared" ca="1" si="32"/>
        <v/>
      </c>
    </row>
    <row r="157" spans="2:23" s="405" customFormat="1" hidden="1" x14ac:dyDescent="0.35">
      <c r="B157" s="405">
        <v>49</v>
      </c>
      <c r="C157" s="477" t="str">
        <f t="shared" ca="1" si="31"/>
        <v/>
      </c>
      <c r="D157" s="477" t="str">
        <f t="shared" ca="1" si="27"/>
        <v/>
      </c>
      <c r="E157" s="477" t="str">
        <f t="shared" ca="1" si="33"/>
        <v/>
      </c>
      <c r="F157" s="477" t="str">
        <f t="shared" ca="1" si="32"/>
        <v/>
      </c>
    </row>
    <row r="158" spans="2:23" s="405" customFormat="1" hidden="1" x14ac:dyDescent="0.35">
      <c r="B158" s="405">
        <v>50</v>
      </c>
      <c r="C158" s="477" t="str">
        <f t="shared" ca="1" si="31"/>
        <v/>
      </c>
      <c r="D158" s="477" t="str">
        <f t="shared" ca="1" si="27"/>
        <v/>
      </c>
      <c r="E158" s="477" t="str">
        <f t="shared" ca="1" si="33"/>
        <v/>
      </c>
      <c r="F158" s="477" t="str">
        <f t="shared" ca="1" si="32"/>
        <v/>
      </c>
    </row>
    <row r="159" spans="2:23" s="405" customFormat="1" hidden="1" x14ac:dyDescent="0.35">
      <c r="B159" s="405">
        <v>51</v>
      </c>
      <c r="C159" s="477" t="str">
        <f t="shared" ca="1" si="31"/>
        <v/>
      </c>
      <c r="D159" s="477" t="str">
        <f t="shared" ca="1" si="27"/>
        <v/>
      </c>
      <c r="E159" s="477" t="str">
        <f t="shared" ca="1" si="33"/>
        <v/>
      </c>
      <c r="F159" s="477" t="str">
        <f t="shared" ca="1" si="32"/>
        <v/>
      </c>
    </row>
    <row r="160" spans="2:23" s="405" customFormat="1" x14ac:dyDescent="0.35">
      <c r="B160" s="405">
        <v>52</v>
      </c>
      <c r="C160" s="477" t="str">
        <f t="shared" ca="1" si="31"/>
        <v/>
      </c>
      <c r="D160" s="477" t="str">
        <f t="shared" ca="1" si="27"/>
        <v/>
      </c>
      <c r="E160" s="477" t="str">
        <f t="shared" ca="1" si="33"/>
        <v/>
      </c>
      <c r="F160" s="477" t="str">
        <f t="shared" ca="1" si="32"/>
        <v/>
      </c>
      <c r="W160" s="405" t="s">
        <v>5216</v>
      </c>
    </row>
    <row r="161" spans="3:19" s="405" customFormat="1" x14ac:dyDescent="0.35"/>
    <row r="162" spans="3:19" s="405" customFormat="1" x14ac:dyDescent="0.35"/>
    <row r="163" spans="3:19" s="405" customFormat="1" x14ac:dyDescent="0.35"/>
    <row r="164" spans="3:19" s="405" customFormat="1" x14ac:dyDescent="0.35"/>
    <row r="165" spans="3:19" s="405" customFormat="1" x14ac:dyDescent="0.35"/>
    <row r="166" spans="3:19" s="405" customFormat="1" x14ac:dyDescent="0.35"/>
    <row r="167" spans="3:19" s="405" customFormat="1" x14ac:dyDescent="0.35"/>
    <row r="168" spans="3:19" x14ac:dyDescent="0.35">
      <c r="E168" s="405"/>
      <c r="F168" s="405"/>
      <c r="G168" s="405"/>
      <c r="H168" s="405"/>
      <c r="I168" s="405"/>
      <c r="J168" s="405"/>
      <c r="K168" s="405"/>
      <c r="L168" s="405"/>
      <c r="M168" s="405"/>
      <c r="N168" s="405"/>
      <c r="O168" s="405"/>
      <c r="P168" s="405"/>
      <c r="Q168" s="405"/>
      <c r="R168" s="405"/>
    </row>
    <row r="169" spans="3:19" x14ac:dyDescent="0.35">
      <c r="E169" s="405"/>
      <c r="F169" s="405"/>
      <c r="G169" s="405"/>
      <c r="H169" s="405"/>
      <c r="I169" s="405"/>
      <c r="J169" s="405"/>
      <c r="K169" s="405"/>
      <c r="L169" s="405"/>
      <c r="M169" s="405"/>
      <c r="N169" s="405"/>
      <c r="O169" s="405"/>
      <c r="P169" s="405"/>
      <c r="Q169" s="405"/>
      <c r="R169" s="405"/>
    </row>
    <row r="170" spans="3:19" x14ac:dyDescent="0.35">
      <c r="E170" s="405"/>
      <c r="F170" s="405"/>
      <c r="G170" s="405"/>
      <c r="H170" s="405"/>
      <c r="I170" s="405"/>
      <c r="J170" s="405"/>
      <c r="K170" s="405"/>
      <c r="L170" s="405"/>
      <c r="M170" s="405"/>
      <c r="N170" s="405"/>
      <c r="O170" s="405"/>
      <c r="P170" s="405"/>
      <c r="Q170" s="405"/>
      <c r="R170" s="405"/>
    </row>
    <row r="171" spans="3:19" x14ac:dyDescent="0.35">
      <c r="C171" s="3">
        <f>IFERROR(VLOOKUP(H171, Cards!$BB:$BD, 3, FALSE), )</f>
        <v>0</v>
      </c>
      <c r="D171" s="3">
        <f>IFERROR(VLOOKUP(I171, Cards!$BB:$BD, 3, FALSE), )</f>
        <v>0</v>
      </c>
      <c r="E171" s="3" t="str">
        <f>IFERROR(VLOOKUP(J171, Cards!$BB:$BD, 3, FALSE), )</f>
        <v>3*37</v>
      </c>
      <c r="F171" s="3" t="str">
        <f>IFERROR(VLOOKUP(K171, Cards!$BB:$BD, 3, FALSE), )</f>
        <v>2*6</v>
      </c>
      <c r="G171" s="405"/>
      <c r="H171" s="405">
        <v>19</v>
      </c>
      <c r="I171" s="405">
        <v>13</v>
      </c>
      <c r="J171" s="405">
        <v>7</v>
      </c>
      <c r="K171" s="405">
        <v>1</v>
      </c>
      <c r="L171" s="405">
        <v>7</v>
      </c>
      <c r="M171" s="405">
        <v>13</v>
      </c>
      <c r="N171" s="405">
        <v>19</v>
      </c>
      <c r="O171" s="405"/>
      <c r="P171" s="3" t="str">
        <f>IFERROR(VLOOKUP(K171, Cards!$BC:$BE, 3, FALSE), )</f>
        <v>3*8!</v>
      </c>
      <c r="Q171" s="3" t="str">
        <f>IFERROR(VLOOKUP(L171, Cards!$BC:$BE, 3, FALSE), )</f>
        <v>1*44</v>
      </c>
      <c r="R171" s="3">
        <f>IFERROR(VLOOKUP(M171, Cards!$BC:$BE, 3, FALSE), )</f>
        <v>0</v>
      </c>
      <c r="S171" s="3">
        <f>IFERROR(VLOOKUP(N171, Cards!$BC:$BE, 3, FALSE), )</f>
        <v>0</v>
      </c>
    </row>
    <row r="172" spans="3:19" x14ac:dyDescent="0.35">
      <c r="C172" s="3">
        <f>IFERROR(VLOOKUP(H172, Cards!$BB:$BD, 3, FALSE), )</f>
        <v>0</v>
      </c>
      <c r="D172" s="3">
        <f>IFERROR(VLOOKUP(I172, Cards!$BB:$BD, 3, FALSE), )</f>
        <v>0</v>
      </c>
      <c r="E172" s="3" t="str">
        <f>IFERROR(VLOOKUP(J172, Cards!$BB:$BD, 3, FALSE), )</f>
        <v>3*48</v>
      </c>
      <c r="F172" s="3" t="str">
        <f>IFERROR(VLOOKUP(K172, Cards!$BB:$BD, 3, FALSE), )</f>
        <v>1*10</v>
      </c>
      <c r="G172" s="405"/>
      <c r="H172" s="405">
        <v>20</v>
      </c>
      <c r="I172" s="405">
        <v>14</v>
      </c>
      <c r="J172" s="405">
        <v>8</v>
      </c>
      <c r="K172" s="405">
        <v>2</v>
      </c>
      <c r="L172" s="405">
        <v>8</v>
      </c>
      <c r="M172" s="405">
        <v>14</v>
      </c>
      <c r="N172" s="405">
        <v>20</v>
      </c>
      <c r="O172" s="405"/>
      <c r="P172" s="3" t="str">
        <f>IFERROR(VLOOKUP(K172, Cards!$BC:$BE, 3, FALSE), )</f>
        <v>2*21</v>
      </c>
      <c r="Q172" s="3" t="str">
        <f>IFERROR(VLOOKUP(L172, Cards!$BC:$BE, 3, FALSE), )</f>
        <v>1*50+2</v>
      </c>
      <c r="R172" s="3">
        <f>IFERROR(VLOOKUP(M172, Cards!$BC:$BE, 3, FALSE), )</f>
        <v>0</v>
      </c>
      <c r="S172" s="3">
        <f>IFERROR(VLOOKUP(N172, Cards!$BC:$BE, 3, FALSE), )</f>
        <v>0</v>
      </c>
    </row>
    <row r="173" spans="3:19" x14ac:dyDescent="0.35">
      <c r="C173" s="3">
        <f>IFERROR(VLOOKUP(H173, Cards!$BB:$BD, 3, FALSE), )</f>
        <v>0</v>
      </c>
      <c r="D173" s="3">
        <f>IFERROR(VLOOKUP(I173, Cards!$BB:$BD, 3, FALSE), )</f>
        <v>0</v>
      </c>
      <c r="E173" s="3" t="str">
        <f>IFERROR(VLOOKUP(J173, Cards!$BB:$BD, 3, FALSE), )</f>
        <v>1*50+7</v>
      </c>
      <c r="F173" s="3" t="str">
        <f>IFERROR(VLOOKUP(K173, Cards!$BB:$BD, 3, FALSE), )</f>
        <v>1*13</v>
      </c>
      <c r="G173" s="405"/>
      <c r="H173" s="405">
        <v>21</v>
      </c>
      <c r="I173" s="405">
        <v>15</v>
      </c>
      <c r="J173" s="405">
        <v>9</v>
      </c>
      <c r="K173" s="405">
        <v>3</v>
      </c>
      <c r="L173" s="405">
        <v>9</v>
      </c>
      <c r="M173" s="405">
        <v>15</v>
      </c>
      <c r="N173" s="405">
        <v>21</v>
      </c>
      <c r="O173" s="405"/>
      <c r="P173" s="3" t="str">
        <f>IFERROR(VLOOKUP(K173, Cards!$BC:$BE, 3, FALSE), )</f>
        <v>1*25+6!</v>
      </c>
      <c r="Q173" s="3" t="str">
        <f>IFERROR(VLOOKUP(L173, Cards!$BC:$BE, 3, FALSE), )</f>
        <v>2*50+4</v>
      </c>
      <c r="R173" s="3">
        <f>IFERROR(VLOOKUP(M173, Cards!$BC:$BE, 3, FALSE), )</f>
        <v>0</v>
      </c>
      <c r="S173" s="3">
        <f>IFERROR(VLOOKUP(N173, Cards!$BC:$BE, 3, FALSE), )</f>
        <v>0</v>
      </c>
    </row>
    <row r="174" spans="3:19" x14ac:dyDescent="0.35">
      <c r="C174" s="3">
        <f>IFERROR(VLOOKUP(H174, Cards!$BB:$BD, 3, FALSE), )</f>
        <v>0</v>
      </c>
      <c r="D174" s="3">
        <f>IFERROR(VLOOKUP(I174, Cards!$BB:$BD, 3, FALSE), )</f>
        <v>0</v>
      </c>
      <c r="E174" s="3" t="str">
        <f>IFERROR(VLOOKUP(J174, Cards!$BB:$BD, 3, FALSE), )</f>
        <v>2*50+10</v>
      </c>
      <c r="F174" s="3" t="str">
        <f>IFERROR(VLOOKUP(K174, Cards!$BB:$BD, 3, FALSE), )</f>
        <v>1*19!</v>
      </c>
      <c r="G174" s="405"/>
      <c r="H174" s="405">
        <v>22</v>
      </c>
      <c r="I174" s="405">
        <v>16</v>
      </c>
      <c r="J174" s="405">
        <v>10</v>
      </c>
      <c r="K174" s="405">
        <v>4</v>
      </c>
      <c r="L174" s="405">
        <v>10</v>
      </c>
      <c r="M174" s="405">
        <v>16</v>
      </c>
      <c r="N174" s="405">
        <v>22</v>
      </c>
      <c r="O174" s="405"/>
      <c r="P174" s="3" t="str">
        <f>IFERROR(VLOOKUP(K174, Cards!$BC:$BE, 3, FALSE), )</f>
        <v>2*25+11</v>
      </c>
      <c r="Q174" s="3" t="str">
        <f>IFERROR(VLOOKUP(L174, Cards!$BC:$BE, 3, FALSE), )</f>
        <v>4*50+12$</v>
      </c>
      <c r="R174" s="3">
        <f>IFERROR(VLOOKUP(M174, Cards!$BC:$BE, 3, FALSE), )</f>
        <v>0</v>
      </c>
      <c r="S174" s="3">
        <f>IFERROR(VLOOKUP(N174, Cards!$BC:$BE, 3, FALSE), )</f>
        <v>0</v>
      </c>
    </row>
    <row r="175" spans="3:19" x14ac:dyDescent="0.35">
      <c r="C175" s="3">
        <f>IFERROR(VLOOKUP(H175, Cards!$BB:$BD, 3, FALSE), )</f>
        <v>0</v>
      </c>
      <c r="D175" s="3">
        <f>IFERROR(VLOOKUP(I175, Cards!$BB:$BD, 3, FALSE), )</f>
        <v>0</v>
      </c>
      <c r="E175" s="3">
        <f>IFERROR(VLOOKUP(J175, Cards!$BB:$BD, 3, FALSE), )</f>
        <v>0</v>
      </c>
      <c r="F175" s="3" t="str">
        <f>IFERROR(VLOOKUP(K175, Cards!$BB:$BD, 3, FALSE), )</f>
        <v>2*22</v>
      </c>
      <c r="G175" s="405"/>
      <c r="H175" s="405">
        <v>23</v>
      </c>
      <c r="I175" s="405">
        <v>17</v>
      </c>
      <c r="J175" s="405">
        <v>11</v>
      </c>
      <c r="K175" s="405">
        <v>5</v>
      </c>
      <c r="L175" s="405">
        <v>11</v>
      </c>
      <c r="M175" s="405">
        <v>17</v>
      </c>
      <c r="N175" s="405">
        <v>23</v>
      </c>
      <c r="O175" s="405"/>
      <c r="P175" s="3" t="str">
        <f>IFERROR(VLOOKUP(K175, Cards!$BC:$BE, 3, FALSE), )</f>
        <v>1*29</v>
      </c>
      <c r="Q175" s="3">
        <f>IFERROR(VLOOKUP(L175, Cards!$BC:$BE, 3, FALSE), )</f>
        <v>0</v>
      </c>
      <c r="R175" s="3">
        <f>IFERROR(VLOOKUP(M175, Cards!$BC:$BE, 3, FALSE), )</f>
        <v>0</v>
      </c>
      <c r="S175" s="3">
        <f>IFERROR(VLOOKUP(N175, Cards!$BC:$BE, 3, FALSE), )</f>
        <v>0</v>
      </c>
    </row>
    <row r="176" spans="3:19" x14ac:dyDescent="0.35">
      <c r="C176" s="3">
        <f>IFERROR(VLOOKUP(H176, Cards!$BB:$BD, 3, FALSE), )</f>
        <v>0</v>
      </c>
      <c r="D176" s="3">
        <f>IFERROR(VLOOKUP(I176, Cards!$BB:$BD, 3, FALSE), )</f>
        <v>0</v>
      </c>
      <c r="E176" s="3">
        <f>IFERROR(VLOOKUP(J176, Cards!$BB:$BD, 3, FALSE), )</f>
        <v>0</v>
      </c>
      <c r="F176" s="3" t="str">
        <f>IFERROR(VLOOKUP(K176, Cards!$BB:$BD, 3, FALSE), )</f>
        <v>1*24</v>
      </c>
      <c r="G176" s="405"/>
      <c r="H176" s="405">
        <v>24</v>
      </c>
      <c r="I176" s="405">
        <v>18</v>
      </c>
      <c r="J176" s="405">
        <v>12</v>
      </c>
      <c r="K176" s="405">
        <v>6</v>
      </c>
      <c r="L176" s="405">
        <v>12</v>
      </c>
      <c r="M176" s="405">
        <v>18</v>
      </c>
      <c r="N176" s="405">
        <v>24</v>
      </c>
      <c r="O176" s="405"/>
      <c r="P176" s="3" t="str">
        <f>IFERROR(VLOOKUP(K176, Cards!$BC:$BE, 3, FALSE), )</f>
        <v>1*39</v>
      </c>
      <c r="Q176" s="3">
        <f>IFERROR(VLOOKUP(L176, Cards!$BC:$BE, 3, FALSE), )</f>
        <v>0</v>
      </c>
      <c r="R176" s="3">
        <f>IFERROR(VLOOKUP(M176, Cards!$BC:$BE, 3, FALSE), )</f>
        <v>0</v>
      </c>
      <c r="S176" s="3">
        <f>IFERROR(VLOOKUP(N176, Cards!$BC:$BE, 3, FALSE), )</f>
        <v>0</v>
      </c>
    </row>
    <row r="177" spans="1:23" s="405" customFormat="1" x14ac:dyDescent="0.35">
      <c r="C177" s="410"/>
      <c r="D177" s="410"/>
      <c r="E177" s="410"/>
      <c r="F177" s="410"/>
      <c r="P177" s="410"/>
      <c r="Q177" s="410"/>
      <c r="R177" s="410"/>
      <c r="S177" s="410"/>
    </row>
    <row r="178" spans="1:23" x14ac:dyDescent="0.35">
      <c r="A178" s="404">
        <f>Rankings!E1</f>
        <v>0</v>
      </c>
      <c r="E178" s="405"/>
      <c r="F178" s="405"/>
      <c r="G178" s="405">
        <f>ROUNDDOWN(J13/100, 0)</f>
        <v>2</v>
      </c>
      <c r="H178" s="405">
        <f>VLOOKUP(J13, Cards!AK:AW, 7, FALSE)</f>
        <v>1</v>
      </c>
      <c r="I178" s="405">
        <f>VLOOKUP(J13, Cards!AK:AW, 10, FALSE)</f>
        <v>7</v>
      </c>
      <c r="J178" s="405">
        <f>VLOOKUP(J13, Cards!AK:AW, 13, FALSE)</f>
        <v>624</v>
      </c>
      <c r="K178" s="405" t="str">
        <f>VLOOKUP(J13, Cards!AK:AV, 12, FALSE)</f>
        <v>FINAL</v>
      </c>
      <c r="L178" s="405">
        <f>VLOOKUP(J13, Cards!AK:BI, 25, FALSE)-10</f>
        <v>575</v>
      </c>
      <c r="M178" s="405">
        <f>Cards!AK1</f>
        <v>10</v>
      </c>
      <c r="N178" s="405">
        <f>Cards!AL1</f>
        <v>10</v>
      </c>
      <c r="O178" s="405"/>
      <c r="P178" s="405"/>
      <c r="Q178" s="405"/>
      <c r="R178" s="405"/>
      <c r="W178" s="404" t="s">
        <v>13</v>
      </c>
    </row>
    <row r="179" spans="1:23" x14ac:dyDescent="0.35">
      <c r="A179" s="404">
        <f>((A178/4)-ROUNDDOWN(A178/4, 0))*4</f>
        <v>0</v>
      </c>
      <c r="E179" s="405"/>
      <c r="F179" s="405"/>
      <c r="G179" s="405" t="s">
        <v>1797</v>
      </c>
      <c r="H179" s="405" t="s">
        <v>1796</v>
      </c>
      <c r="I179" s="405" t="s">
        <v>3506</v>
      </c>
      <c r="J179" s="405" t="s">
        <v>39</v>
      </c>
      <c r="K179" s="405" t="s">
        <v>3504</v>
      </c>
      <c r="L179" s="405" t="s">
        <v>3505</v>
      </c>
      <c r="M179" s="405" t="s">
        <v>3515</v>
      </c>
      <c r="N179" s="405" t="s">
        <v>3516</v>
      </c>
      <c r="O179" s="405"/>
      <c r="P179" s="405"/>
      <c r="Q179" s="405"/>
      <c r="R179" s="405"/>
      <c r="T179" s="404" t="str">
        <f>IF(K13=0, "", (IF(T180="DUPLIC.", "XXXX", IF(AND(K13=1, J10=0), "&lt;&lt;&lt;", IF(AND(K13=2, J10=250), "&gt;&gt;&gt;", IF(AND(ISODD(K13), (J10/100)=K13+2, J10&gt;300), "&lt;&lt;&lt;", IF(AND(ISEVEN(K13), (J10/100)=K13+2, J10&gt;400), "&gt;&gt;&gt;", IF(L241=1, "&gt;&gt;&gt;", "&lt;&lt;&lt;"))))))))</f>
        <v/>
      </c>
    </row>
    <row r="180" spans="1:23" s="405" customFormat="1" x14ac:dyDescent="0.35">
      <c r="B180" s="410"/>
      <c r="C180" s="410">
        <v>2</v>
      </c>
      <c r="D180" s="410">
        <v>3</v>
      </c>
      <c r="E180" s="410">
        <v>4</v>
      </c>
      <c r="F180" s="405">
        <v>5</v>
      </c>
      <c r="G180" s="405">
        <v>6</v>
      </c>
      <c r="H180" s="405">
        <v>7</v>
      </c>
      <c r="I180" s="405">
        <v>8</v>
      </c>
      <c r="J180" s="405">
        <v>9</v>
      </c>
      <c r="K180" s="405">
        <v>10</v>
      </c>
      <c r="L180" s="405">
        <v>11</v>
      </c>
      <c r="M180" s="405">
        <v>12</v>
      </c>
      <c r="N180" s="405">
        <v>13</v>
      </c>
      <c r="O180" s="410">
        <v>14</v>
      </c>
      <c r="P180" s="410">
        <v>15</v>
      </c>
      <c r="Q180" s="410">
        <v>16</v>
      </c>
      <c r="R180" s="410">
        <v>17</v>
      </c>
      <c r="S180" s="405">
        <v>18</v>
      </c>
      <c r="T180" s="14" t="str">
        <f>IF(OR(COUNT(C240:C263, G240:G263)&gt;MAX(O241:O289), ISERROR(SUM(P241:P289))), "DUPLIC.", "GOOD")</f>
        <v>GOOD</v>
      </c>
    </row>
    <row r="181" spans="1:23" s="405" customFormat="1" ht="15" thickBot="1" x14ac:dyDescent="0.4">
      <c r="C181" s="410"/>
      <c r="D181" s="410"/>
      <c r="E181" s="410"/>
      <c r="F181" s="410"/>
      <c r="P181" s="410"/>
      <c r="Q181" s="410"/>
      <c r="R181" s="410"/>
      <c r="S181" s="410"/>
    </row>
    <row r="182" spans="1:23" ht="15" thickBot="1" x14ac:dyDescent="0.4">
      <c r="C182" s="3" t="str">
        <f t="shared" ref="C182:F187" si="34">IF(C9="", "", (IF(RIGHT(C9)="!",3,IF(RIGHT(C9)="#",5,IF(RIGHT(C9)="$",7,IF(MID(C9, 5, 1)="+", 1, 0))))))</f>
        <v/>
      </c>
      <c r="D182" s="3" t="str">
        <f t="shared" si="34"/>
        <v/>
      </c>
      <c r="E182" s="3">
        <f t="shared" si="34"/>
        <v>0</v>
      </c>
      <c r="F182" s="3">
        <f t="shared" si="34"/>
        <v>0</v>
      </c>
      <c r="G182" s="405"/>
      <c r="H182" s="405"/>
      <c r="I182" s="586" t="s">
        <v>9</v>
      </c>
      <c r="J182" s="587"/>
      <c r="K182" s="587"/>
      <c r="L182" s="587"/>
      <c r="M182" s="588"/>
      <c r="N182" s="6" t="s">
        <v>7</v>
      </c>
      <c r="O182" s="405"/>
      <c r="P182" s="3">
        <f t="shared" ref="P182:S187" si="35">IF(P9="", "", (IF(RIGHT(P9)="!",3,IF(RIGHT(P9)="#",5,IF(RIGHT(P9)="$",7,IF(MID(P9, 5, 1)="+", 1, 0))))))</f>
        <v>3</v>
      </c>
      <c r="Q182" s="3">
        <f t="shared" si="35"/>
        <v>0</v>
      </c>
      <c r="R182" s="3" t="str">
        <f t="shared" si="35"/>
        <v/>
      </c>
      <c r="S182" s="3" t="str">
        <f t="shared" si="35"/>
        <v/>
      </c>
    </row>
    <row r="183" spans="1:23" ht="15" thickBot="1" x14ac:dyDescent="0.4">
      <c r="C183" s="3" t="str">
        <f t="shared" si="34"/>
        <v/>
      </c>
      <c r="D183" s="3" t="str">
        <f t="shared" si="34"/>
        <v/>
      </c>
      <c r="E183" s="3">
        <f t="shared" si="34"/>
        <v>0</v>
      </c>
      <c r="F183" s="3">
        <f t="shared" si="34"/>
        <v>0</v>
      </c>
      <c r="G183" s="405"/>
      <c r="H183" s="405"/>
      <c r="I183" s="10"/>
      <c r="J183" s="9" t="s">
        <v>346</v>
      </c>
      <c r="K183" s="8" t="s">
        <v>8</v>
      </c>
      <c r="L183" s="7" t="s">
        <v>347</v>
      </c>
      <c r="M183" s="14" t="s">
        <v>324</v>
      </c>
      <c r="N183" s="4">
        <f ca="1">ROUND(RAND()+RAND()+RAND(), 2)</f>
        <v>1.37</v>
      </c>
      <c r="O183" s="405"/>
      <c r="P183" s="3">
        <f t="shared" si="35"/>
        <v>0</v>
      </c>
      <c r="Q183" s="3">
        <f t="shared" si="35"/>
        <v>1</v>
      </c>
      <c r="R183" s="3" t="str">
        <f t="shared" si="35"/>
        <v/>
      </c>
      <c r="S183" s="3" t="str">
        <f t="shared" si="35"/>
        <v/>
      </c>
    </row>
    <row r="184" spans="1:23" x14ac:dyDescent="0.35">
      <c r="C184" s="3" t="str">
        <f t="shared" si="34"/>
        <v/>
      </c>
      <c r="D184" s="3" t="str">
        <f t="shared" si="34"/>
        <v/>
      </c>
      <c r="E184" s="3">
        <f t="shared" si="34"/>
        <v>1</v>
      </c>
      <c r="F184" s="3">
        <f t="shared" si="34"/>
        <v>0</v>
      </c>
      <c r="G184" s="405"/>
      <c r="H184" s="405">
        <v>1</v>
      </c>
      <c r="I184" s="5" t="s">
        <v>6</v>
      </c>
      <c r="J184" s="40">
        <v>1.74</v>
      </c>
      <c r="K184" s="39">
        <v>1.98</v>
      </c>
      <c r="L184" s="40">
        <v>1.4</v>
      </c>
      <c r="M184" s="57">
        <f>SQRT(IF($A$13=1,J184+(K184-J184)*2/3,IF($A$13=2,K184+(L184-K184)/3,IF($A$13=5,K184+(L184-K184)*2/3,L184)))/3)</f>
        <v>0.77172246018601498</v>
      </c>
      <c r="N184" s="441">
        <f>SQRT(M184)</f>
        <v>0.87847735325733634</v>
      </c>
      <c r="O184" s="405"/>
      <c r="P184" s="3">
        <f t="shared" si="35"/>
        <v>3</v>
      </c>
      <c r="Q184" s="3">
        <f t="shared" si="35"/>
        <v>1</v>
      </c>
      <c r="R184" s="3" t="str">
        <f t="shared" si="35"/>
        <v/>
      </c>
      <c r="S184" s="3" t="str">
        <f t="shared" si="35"/>
        <v/>
      </c>
    </row>
    <row r="185" spans="1:23" x14ac:dyDescent="0.35">
      <c r="C185" s="3" t="str">
        <f t="shared" si="34"/>
        <v/>
      </c>
      <c r="D185" s="3" t="str">
        <f t="shared" si="34"/>
        <v/>
      </c>
      <c r="E185" s="3">
        <f t="shared" si="34"/>
        <v>1</v>
      </c>
      <c r="F185" s="3">
        <f t="shared" si="34"/>
        <v>3</v>
      </c>
      <c r="G185" s="405"/>
      <c r="H185" s="405">
        <v>2</v>
      </c>
      <c r="I185" s="2" t="s">
        <v>5</v>
      </c>
      <c r="J185" s="42">
        <v>1.57</v>
      </c>
      <c r="K185" s="41">
        <v>0.81</v>
      </c>
      <c r="L185" s="42">
        <v>1.84</v>
      </c>
      <c r="M185" s="58">
        <f t="shared" ref="M185:M191" si="36">SQRT(IF($A$13=1,J185+(K185-J185)*2/3,IF($A$13=2,K185+(L185-K185)/3,IF($A$13=5,K185+(L185-K185)*2/3,L185)))/3)</f>
        <v>0.62003584125794242</v>
      </c>
      <c r="N185" s="441">
        <f t="shared" ref="N185:N191" si="37">SQRT(M185)</f>
        <v>0.78742354629382427</v>
      </c>
      <c r="O185" s="405"/>
      <c r="P185" s="3">
        <f t="shared" si="35"/>
        <v>1</v>
      </c>
      <c r="Q185" s="3">
        <f t="shared" si="35"/>
        <v>7</v>
      </c>
      <c r="R185" s="3" t="str">
        <f t="shared" si="35"/>
        <v/>
      </c>
      <c r="S185" s="3" t="str">
        <f t="shared" si="35"/>
        <v/>
      </c>
    </row>
    <row r="186" spans="1:23" x14ac:dyDescent="0.35">
      <c r="C186" s="3" t="str">
        <f t="shared" si="34"/>
        <v/>
      </c>
      <c r="D186" s="3" t="str">
        <f t="shared" si="34"/>
        <v/>
      </c>
      <c r="E186" s="3" t="str">
        <f t="shared" si="34"/>
        <v/>
      </c>
      <c r="F186" s="3">
        <f t="shared" si="34"/>
        <v>0</v>
      </c>
      <c r="G186" s="405"/>
      <c r="H186" s="405">
        <v>3</v>
      </c>
      <c r="I186" s="2" t="s">
        <v>4</v>
      </c>
      <c r="J186" s="42">
        <v>1.2</v>
      </c>
      <c r="K186" s="41">
        <v>1.58</v>
      </c>
      <c r="L186" s="42">
        <v>2.08</v>
      </c>
      <c r="M186" s="58">
        <f t="shared" si="36"/>
        <v>0.76303487615063981</v>
      </c>
      <c r="N186" s="441">
        <f t="shared" si="37"/>
        <v>0.87351867533020711</v>
      </c>
      <c r="O186" s="405"/>
      <c r="P186" s="3">
        <f t="shared" si="35"/>
        <v>0</v>
      </c>
      <c r="Q186" s="3" t="str">
        <f t="shared" si="35"/>
        <v/>
      </c>
      <c r="R186" s="3" t="str">
        <f t="shared" si="35"/>
        <v/>
      </c>
      <c r="S186" s="3" t="str">
        <f t="shared" si="35"/>
        <v/>
      </c>
    </row>
    <row r="187" spans="1:23" x14ac:dyDescent="0.35">
      <c r="C187" s="3" t="str">
        <f t="shared" si="34"/>
        <v/>
      </c>
      <c r="D187" s="3" t="str">
        <f t="shared" si="34"/>
        <v/>
      </c>
      <c r="E187" s="3" t="str">
        <f t="shared" si="34"/>
        <v/>
      </c>
      <c r="F187" s="3">
        <f t="shared" si="34"/>
        <v>0</v>
      </c>
      <c r="G187" s="405"/>
      <c r="H187" s="405">
        <v>4</v>
      </c>
      <c r="I187" s="2" t="s">
        <v>3</v>
      </c>
      <c r="J187" s="42">
        <v>2.23</v>
      </c>
      <c r="K187" s="41">
        <v>1.62</v>
      </c>
      <c r="L187" s="42">
        <v>1.68</v>
      </c>
      <c r="M187" s="58">
        <f t="shared" si="36"/>
        <v>0.73936910042729453</v>
      </c>
      <c r="N187" s="441">
        <f t="shared" si="37"/>
        <v>0.85986574558316631</v>
      </c>
      <c r="O187" s="405"/>
      <c r="P187" s="3">
        <f t="shared" si="35"/>
        <v>0</v>
      </c>
      <c r="Q187" s="3" t="str">
        <f t="shared" si="35"/>
        <v/>
      </c>
      <c r="R187" s="3" t="str">
        <f t="shared" si="35"/>
        <v/>
      </c>
      <c r="S187" s="3" t="str">
        <f t="shared" si="35"/>
        <v/>
      </c>
    </row>
    <row r="188" spans="1:23" x14ac:dyDescent="0.35">
      <c r="E188" s="405"/>
      <c r="F188" s="405"/>
      <c r="G188" s="405"/>
      <c r="H188" s="405">
        <v>5</v>
      </c>
      <c r="I188" s="2" t="s">
        <v>2</v>
      </c>
      <c r="J188" s="42">
        <v>1.6</v>
      </c>
      <c r="K188" s="41">
        <v>1.64</v>
      </c>
      <c r="L188" s="42">
        <v>1.29</v>
      </c>
      <c r="M188" s="58">
        <f t="shared" si="36"/>
        <v>0.71258527754773171</v>
      </c>
      <c r="N188" s="441">
        <f t="shared" si="37"/>
        <v>0.84414766335501501</v>
      </c>
      <c r="O188" s="405"/>
      <c r="P188" s="405"/>
      <c r="Q188" s="405"/>
      <c r="R188" s="405"/>
    </row>
    <row r="189" spans="1:23" x14ac:dyDescent="0.35">
      <c r="E189" s="405"/>
      <c r="F189" s="405"/>
      <c r="G189" s="405"/>
      <c r="H189" s="405">
        <v>6</v>
      </c>
      <c r="I189" s="2" t="s">
        <v>1</v>
      </c>
      <c r="J189" s="42">
        <v>2.13</v>
      </c>
      <c r="K189" s="41">
        <v>1.6</v>
      </c>
      <c r="L189" s="42">
        <v>1.83</v>
      </c>
      <c r="M189" s="58">
        <f t="shared" si="36"/>
        <v>0.74758871640019342</v>
      </c>
      <c r="N189" s="441">
        <f t="shared" si="37"/>
        <v>0.86463212778625886</v>
      </c>
      <c r="O189" s="405"/>
      <c r="P189" s="405"/>
      <c r="Q189" s="405"/>
      <c r="R189" s="405"/>
    </row>
    <row r="190" spans="1:23" x14ac:dyDescent="0.35">
      <c r="A190" s="404">
        <v>2</v>
      </c>
      <c r="B190" s="405">
        <v>2</v>
      </c>
      <c r="C190" s="14">
        <f t="shared" ref="C190:F195" si="38">_xlfn.NUMBERVALUE(LEFT(C9, 1))</f>
        <v>0</v>
      </c>
      <c r="D190" s="14">
        <f t="shared" si="38"/>
        <v>0</v>
      </c>
      <c r="E190" s="14">
        <f t="shared" si="38"/>
        <v>3</v>
      </c>
      <c r="F190" s="14">
        <f t="shared" si="38"/>
        <v>2</v>
      </c>
      <c r="G190" s="405"/>
      <c r="H190" s="405">
        <v>7</v>
      </c>
      <c r="I190" s="2" t="s">
        <v>0</v>
      </c>
      <c r="J190" s="42">
        <v>1.49</v>
      </c>
      <c r="K190" s="41">
        <v>1.06</v>
      </c>
      <c r="L190" s="42">
        <v>1.83</v>
      </c>
      <c r="M190" s="58">
        <f t="shared" si="36"/>
        <v>0.66248689714505971</v>
      </c>
      <c r="N190" s="441">
        <f t="shared" si="37"/>
        <v>0.81393298074538034</v>
      </c>
      <c r="O190" s="405"/>
      <c r="P190" s="14">
        <f t="shared" ref="P190:S195" si="39">_xlfn.NUMBERVALUE(LEFT(P9, 1))</f>
        <v>3</v>
      </c>
      <c r="Q190" s="14">
        <f t="shared" si="39"/>
        <v>1</v>
      </c>
      <c r="R190" s="14">
        <f t="shared" si="39"/>
        <v>0</v>
      </c>
      <c r="S190" s="14">
        <f t="shared" si="39"/>
        <v>0</v>
      </c>
    </row>
    <row r="191" spans="1:23" ht="15" thickBot="1" x14ac:dyDescent="0.4">
      <c r="A191" s="404">
        <v>3</v>
      </c>
      <c r="B191" s="405">
        <v>3</v>
      </c>
      <c r="C191" s="14">
        <f t="shared" si="38"/>
        <v>0</v>
      </c>
      <c r="D191" s="14">
        <f t="shared" si="38"/>
        <v>0</v>
      </c>
      <c r="E191" s="14">
        <f t="shared" si="38"/>
        <v>3</v>
      </c>
      <c r="F191" s="14">
        <f t="shared" si="38"/>
        <v>1</v>
      </c>
      <c r="G191" s="405"/>
      <c r="H191" s="405">
        <v>8</v>
      </c>
      <c r="I191" s="1" t="s">
        <v>10</v>
      </c>
      <c r="J191" s="38">
        <v>0.93</v>
      </c>
      <c r="K191" s="13">
        <v>0.81</v>
      </c>
      <c r="L191" s="38">
        <v>1.38</v>
      </c>
      <c r="M191" s="59">
        <f t="shared" si="36"/>
        <v>0.57735026918962573</v>
      </c>
      <c r="N191" s="441">
        <f t="shared" si="37"/>
        <v>0.75983568565159254</v>
      </c>
      <c r="O191" s="405"/>
      <c r="P191" s="14">
        <f t="shared" si="39"/>
        <v>2</v>
      </c>
      <c r="Q191" s="14">
        <f t="shared" si="39"/>
        <v>1</v>
      </c>
      <c r="R191" s="14">
        <f t="shared" si="39"/>
        <v>0</v>
      </c>
      <c r="S191" s="14">
        <f t="shared" si="39"/>
        <v>0</v>
      </c>
    </row>
    <row r="192" spans="1:23" x14ac:dyDescent="0.35">
      <c r="A192" s="404">
        <v>4</v>
      </c>
      <c r="B192" s="405">
        <v>4</v>
      </c>
      <c r="C192" s="14">
        <f t="shared" si="38"/>
        <v>0</v>
      </c>
      <c r="D192" s="14">
        <f t="shared" si="38"/>
        <v>0</v>
      </c>
      <c r="E192" s="14">
        <f t="shared" si="38"/>
        <v>1</v>
      </c>
      <c r="F192" s="14">
        <f t="shared" si="38"/>
        <v>1</v>
      </c>
      <c r="G192" s="405"/>
      <c r="H192" s="405"/>
      <c r="I192" s="405"/>
      <c r="J192" s="405"/>
      <c r="K192" s="405"/>
      <c r="L192" s="405"/>
      <c r="M192" s="405"/>
      <c r="N192" s="405"/>
      <c r="O192" s="405"/>
      <c r="P192" s="14">
        <f t="shared" si="39"/>
        <v>1</v>
      </c>
      <c r="Q192" s="14">
        <f t="shared" si="39"/>
        <v>2</v>
      </c>
      <c r="R192" s="14">
        <f t="shared" si="39"/>
        <v>0</v>
      </c>
      <c r="S192" s="14">
        <f t="shared" si="39"/>
        <v>0</v>
      </c>
    </row>
    <row r="193" spans="1:20" x14ac:dyDescent="0.35">
      <c r="A193" s="404">
        <v>5</v>
      </c>
      <c r="B193" s="405">
        <v>5</v>
      </c>
      <c r="C193" s="14">
        <f t="shared" si="38"/>
        <v>0</v>
      </c>
      <c r="D193" s="14">
        <f t="shared" si="38"/>
        <v>0</v>
      </c>
      <c r="E193" s="14">
        <f t="shared" si="38"/>
        <v>2</v>
      </c>
      <c r="F193" s="14">
        <f t="shared" si="38"/>
        <v>1</v>
      </c>
      <c r="G193" s="405"/>
      <c r="H193" s="405"/>
      <c r="I193" s="405"/>
      <c r="J193" s="14" t="str">
        <f>IF(A5="", E7, A5)</f>
        <v>Dynamax</v>
      </c>
      <c r="K193" s="14"/>
      <c r="L193" s="14" t="str">
        <f>IF(A5="", Q7, A5)</f>
        <v>Kalosite</v>
      </c>
      <c r="M193" s="405"/>
      <c r="N193" s="405"/>
      <c r="O193" s="405"/>
      <c r="P193" s="14">
        <f t="shared" si="39"/>
        <v>2</v>
      </c>
      <c r="Q193" s="14">
        <f t="shared" si="39"/>
        <v>4</v>
      </c>
      <c r="R193" s="14">
        <f t="shared" si="39"/>
        <v>0</v>
      </c>
      <c r="S193" s="14">
        <f t="shared" si="39"/>
        <v>0</v>
      </c>
    </row>
    <row r="194" spans="1:20" x14ac:dyDescent="0.35">
      <c r="A194" s="404">
        <v>6</v>
      </c>
      <c r="B194" s="405">
        <v>6</v>
      </c>
      <c r="C194" s="14">
        <f t="shared" si="38"/>
        <v>0</v>
      </c>
      <c r="D194" s="14">
        <f t="shared" si="38"/>
        <v>0</v>
      </c>
      <c r="E194" s="14">
        <f t="shared" si="38"/>
        <v>0</v>
      </c>
      <c r="F194" s="14">
        <f t="shared" si="38"/>
        <v>2</v>
      </c>
      <c r="G194" s="405"/>
      <c r="H194" s="405">
        <f>IF(AND(J6&gt;L6, K13=0), 1, 0)</f>
        <v>0</v>
      </c>
      <c r="I194" s="405">
        <f>IF(AND(G9&gt;M9, K13=0), 1, 0)</f>
        <v>0</v>
      </c>
      <c r="J194" s="14">
        <f>IF(J193="Indigo",1,IF(J193="Delta",2,IF(J193="Lily Valley",3,IF(J193="Vertress",4,IF(J193="Kalosite",5,IF(J193="Lanakila",6,IF(J193="Dynamax",7,IF(J193="Phoenix",8,0))))))))</f>
        <v>7</v>
      </c>
      <c r="K194" s="14"/>
      <c r="L194" s="14">
        <f>IF(L193="Indigo",1,IF(L193="Delta",2,IF(L193="Lily Valley",3,IF(L193="Vertress",4,IF(L193="Kalosite",5,IF(L193="Lanakila",6,IF(L193="Dynamax",7,IF(L193="Phoenix",8,0))))))))</f>
        <v>5</v>
      </c>
      <c r="M194" s="405">
        <f>IF(AND(M9&gt;G9, K13=0), 1, 0)</f>
        <v>1</v>
      </c>
      <c r="N194" s="405">
        <f>IF(AND(L6&gt;J6, K13=0), 1, 0)</f>
        <v>1</v>
      </c>
      <c r="O194" s="405"/>
      <c r="P194" s="14">
        <f t="shared" si="39"/>
        <v>1</v>
      </c>
      <c r="Q194" s="14">
        <f t="shared" si="39"/>
        <v>0</v>
      </c>
      <c r="R194" s="14">
        <f t="shared" si="39"/>
        <v>0</v>
      </c>
      <c r="S194" s="14">
        <f t="shared" si="39"/>
        <v>0</v>
      </c>
    </row>
    <row r="195" spans="1:20" x14ac:dyDescent="0.35">
      <c r="A195" s="404">
        <v>7</v>
      </c>
      <c r="B195" s="405">
        <v>7</v>
      </c>
      <c r="C195" s="14">
        <f t="shared" si="38"/>
        <v>0</v>
      </c>
      <c r="D195" s="14">
        <f t="shared" si="38"/>
        <v>0</v>
      </c>
      <c r="E195" s="14">
        <f t="shared" si="38"/>
        <v>0</v>
      </c>
      <c r="F195" s="14">
        <f t="shared" si="38"/>
        <v>1</v>
      </c>
      <c r="G195" s="405"/>
      <c r="H195" s="405"/>
      <c r="I195" s="14" t="str">
        <f>MID(J195, 2, 1)</f>
        <v>W</v>
      </c>
      <c r="J195" s="16" t="str">
        <f>CONCATENATE(IF(M9&gt;G9, "HW", "HL"), "!", H3, "+", M9, "-", G9, "^", N178, "(", ROUND(K4,2), ")[", ROUND(K5,0), "]{", ROUND(M7,1), "}", IF(M9&gt;G9, S8+G20, S8-G20))</f>
        <v>HW!109+36-19^10(17.03)[90]{99.5}2312</v>
      </c>
      <c r="K195" s="405"/>
      <c r="L195" s="405"/>
      <c r="M195" s="405"/>
      <c r="N195" s="405"/>
      <c r="O195" s="405"/>
      <c r="P195" s="14">
        <f t="shared" si="39"/>
        <v>1</v>
      </c>
      <c r="Q195" s="14">
        <f t="shared" si="39"/>
        <v>0</v>
      </c>
      <c r="R195" s="14">
        <f t="shared" si="39"/>
        <v>0</v>
      </c>
      <c r="S195" s="14">
        <f t="shared" si="39"/>
        <v>0</v>
      </c>
    </row>
    <row r="196" spans="1:20" x14ac:dyDescent="0.35">
      <c r="A196" s="404">
        <v>8</v>
      </c>
      <c r="B196" s="405">
        <v>8</v>
      </c>
      <c r="E196" s="405"/>
      <c r="F196" s="405"/>
      <c r="G196" s="405"/>
      <c r="H196" s="405"/>
      <c r="I196" s="14" t="str">
        <f>MID(J196, 2, 1)</f>
        <v>L</v>
      </c>
      <c r="J196" s="16" t="str">
        <f>CONCATENATE(IF(G9&gt;M9, "AW", "AL"), "!", N3, "+", G9, "-", M9, "^", M178, "(", ROUND(-K4,2), ")[", ROUND(K5,0), "]{", ROUND(I7,1), "}", IF(G9&gt;M9, C8+G20, C8-G20))</f>
        <v>AL!72+19-36^10(-17.03)[90]{19.3}2073</v>
      </c>
      <c r="K196" s="405"/>
      <c r="L196" s="405"/>
      <c r="M196" s="405"/>
      <c r="N196" s="405"/>
      <c r="O196" s="405"/>
      <c r="P196" s="405"/>
      <c r="Q196" s="405"/>
      <c r="R196" s="405"/>
    </row>
    <row r="197" spans="1:20" x14ac:dyDescent="0.35">
      <c r="A197" s="404">
        <v>9</v>
      </c>
      <c r="B197" s="405">
        <v>9</v>
      </c>
      <c r="E197" s="553">
        <f>IF(E3&lt;-0.8, 1, IF(E3&lt;-0.6, 2, IF(E3&lt;-0.4, 3, IF(E3&lt;-0.2, 4, IF(E3&lt;0.2, 5, IF(E3&lt;0.4, 6, IF(E3&lt;0.6, 7, IF(E3&lt;0.8, 8, 9))))))))</f>
        <v>3</v>
      </c>
      <c r="F197" s="14">
        <f>IF(E3&gt;(2/3), 1, IF(E3&gt;(1/3), 2, IF(E3&gt;0, 3, IF(E3&gt;=-0.25, 4, IF(E3&gt;=-0.5, 5, IF(E3&gt;=-0.75, 6, 7))))))</f>
        <v>5</v>
      </c>
      <c r="G197" s="405"/>
      <c r="H197" s="405"/>
      <c r="I197" s="405"/>
      <c r="J197" s="405"/>
      <c r="K197" s="405"/>
      <c r="L197" s="405"/>
      <c r="M197" s="405"/>
      <c r="N197" s="405"/>
      <c r="O197" s="405"/>
      <c r="P197" s="14">
        <f>IF(Q3&gt;(2/3), 1, IF(Q3&gt;(1/3), 2, IF(Q3&gt;0, 3, IF(Q3&gt;=-0.25, 4, IF(Q3&gt;=-0.5, 5, IF(Q3&gt;=-0.75, 6, 7))))))</f>
        <v>4</v>
      </c>
      <c r="Q197" s="552">
        <f>IF(Q3&lt;-0.8, 1, IF(Q3&lt;-0.6, 2, IF(Q3&lt;-0.4, 3, IF(Q3&lt;-0.2, 4, IF(Q3&lt;0.2, 5, IF(Q3&lt;0.4, 6, IF(Q3&lt;0.6, 7, IF(Q3&lt;0.8, 8, 9))))))))</f>
        <v>5</v>
      </c>
      <c r="R197" s="405"/>
    </row>
    <row r="198" spans="1:20" x14ac:dyDescent="0.35">
      <c r="A198" s="404">
        <v>10</v>
      </c>
      <c r="B198" s="405">
        <v>10</v>
      </c>
      <c r="E198" s="405"/>
      <c r="F198" s="405"/>
      <c r="G198" s="405">
        <f t="shared" ref="G198:J203" si="40">IF(C190=0, 0, C190+C215)</f>
        <v>0</v>
      </c>
      <c r="H198" s="405">
        <f t="shared" si="40"/>
        <v>0</v>
      </c>
      <c r="I198" s="405">
        <f t="shared" si="40"/>
        <v>3</v>
      </c>
      <c r="J198" s="405">
        <f>IF(F190=0, 0, F190+F215)</f>
        <v>2</v>
      </c>
      <c r="K198" s="405"/>
      <c r="L198" s="405">
        <f t="shared" ref="L198:O203" si="41">IF(P190=0, 0, P190+P215)</f>
        <v>5</v>
      </c>
      <c r="M198" s="405">
        <f t="shared" si="41"/>
        <v>2</v>
      </c>
      <c r="N198" s="405">
        <f t="shared" si="41"/>
        <v>0</v>
      </c>
      <c r="O198" s="405">
        <f t="shared" si="41"/>
        <v>0</v>
      </c>
      <c r="P198" s="405"/>
      <c r="Q198" s="405"/>
      <c r="R198" s="405"/>
    </row>
    <row r="199" spans="1:20" x14ac:dyDescent="0.35">
      <c r="A199" s="404">
        <v>11</v>
      </c>
      <c r="B199" s="404" t="s">
        <v>36</v>
      </c>
      <c r="C199" s="28">
        <f>IF($F$197=1, 1, 0)</f>
        <v>0</v>
      </c>
      <c r="D199" s="28">
        <f>IF($F$197=1, 1, 0)</f>
        <v>0</v>
      </c>
      <c r="E199" s="28">
        <f>IF(OR($F$197=1, $F$197=7), 1, 0)</f>
        <v>0</v>
      </c>
      <c r="F199" s="28">
        <f>IF($F$197=1, 1, 0)</f>
        <v>0</v>
      </c>
      <c r="G199" s="405">
        <f t="shared" si="40"/>
        <v>0</v>
      </c>
      <c r="H199" s="405">
        <f t="shared" si="40"/>
        <v>0</v>
      </c>
      <c r="I199" s="405">
        <f t="shared" si="40"/>
        <v>3</v>
      </c>
      <c r="J199" s="405">
        <f t="shared" si="40"/>
        <v>1</v>
      </c>
      <c r="K199" s="405"/>
      <c r="L199" s="405">
        <f t="shared" si="41"/>
        <v>4</v>
      </c>
      <c r="M199" s="405">
        <f t="shared" si="41"/>
        <v>3</v>
      </c>
      <c r="N199" s="405">
        <f t="shared" si="41"/>
        <v>0</v>
      </c>
      <c r="O199" s="405">
        <f t="shared" si="41"/>
        <v>0</v>
      </c>
      <c r="P199" s="28">
        <f>IF($P$197=1, 1, 0)</f>
        <v>0</v>
      </c>
      <c r="Q199" s="28">
        <f>IF(OR($P$197=1, $P$197=7), 1, 0)</f>
        <v>0</v>
      </c>
      <c r="R199" s="28">
        <f>IF($P$197=1, 1, 0)</f>
        <v>0</v>
      </c>
      <c r="S199" s="28">
        <f>IF($P$197=1, 1, 0)</f>
        <v>0</v>
      </c>
    </row>
    <row r="200" spans="1:20" x14ac:dyDescent="0.35">
      <c r="A200" s="404">
        <v>12</v>
      </c>
      <c r="B200" s="404" t="s">
        <v>35</v>
      </c>
      <c r="C200" s="28">
        <f>IF(OR($F$197=1, $F$197=2, $F$197=4, $F$197=5), 1, 0)</f>
        <v>1</v>
      </c>
      <c r="D200" s="28">
        <f>IF(OR($F$197=1, $F$197=2, $F$197=7), 1, 0)</f>
        <v>0</v>
      </c>
      <c r="E200" s="28">
        <f>IF(OR($F$197=1, $F$197=2, $F$197=4), 1, 0)</f>
        <v>0</v>
      </c>
      <c r="F200" s="28">
        <f>IF(OR($F$197=1, $F$197=2), 1, 0)</f>
        <v>0</v>
      </c>
      <c r="G200" s="405">
        <f t="shared" si="40"/>
        <v>0</v>
      </c>
      <c r="H200" s="405">
        <f t="shared" si="40"/>
        <v>0</v>
      </c>
      <c r="I200" s="405">
        <f t="shared" si="40"/>
        <v>1</v>
      </c>
      <c r="J200" s="405">
        <f t="shared" si="40"/>
        <v>1</v>
      </c>
      <c r="K200" s="405"/>
      <c r="L200" s="405">
        <f t="shared" si="41"/>
        <v>3</v>
      </c>
      <c r="M200" s="405">
        <f t="shared" si="41"/>
        <v>3</v>
      </c>
      <c r="N200" s="405">
        <f t="shared" si="41"/>
        <v>0</v>
      </c>
      <c r="O200" s="405">
        <f t="shared" si="41"/>
        <v>0</v>
      </c>
      <c r="P200" s="28">
        <f>IF(OR($P$197=1, $P$197=2), 1, 0)</f>
        <v>0</v>
      </c>
      <c r="Q200" s="28">
        <f>IF(OR($P$197=1, $P$197=2, $P$197=4), 1, 0)</f>
        <v>1</v>
      </c>
      <c r="R200" s="28">
        <f>IF(OR($P$197=1, $P$197=2, $P$197=7), 1, 0)</f>
        <v>0</v>
      </c>
      <c r="S200" s="28">
        <f>IF(OR($P$197=1, $P$197=2, $P$197=4, $P$197=5), 1, 0)</f>
        <v>1</v>
      </c>
    </row>
    <row r="201" spans="1:20" x14ac:dyDescent="0.35">
      <c r="A201" s="404">
        <v>13</v>
      </c>
      <c r="B201" s="404" t="s">
        <v>34</v>
      </c>
      <c r="C201" s="28">
        <f>IF(OR($F$197=1, $F$197=3, $F$197=7), 1, 0)</f>
        <v>0</v>
      </c>
      <c r="D201" s="28">
        <f>IF(OR($F$197=1, $F$197=3, $F$197=5), 1, 0)</f>
        <v>1</v>
      </c>
      <c r="E201" s="28">
        <f>IF(OR($F$197=1, $F$197=3), 1, 0)</f>
        <v>0</v>
      </c>
      <c r="F201" s="28">
        <f>IF(OR($F$197=1, $F$197=3), 1, 0)</f>
        <v>0</v>
      </c>
      <c r="G201" s="405">
        <f t="shared" si="40"/>
        <v>0</v>
      </c>
      <c r="H201" s="405">
        <f t="shared" si="40"/>
        <v>0</v>
      </c>
      <c r="I201" s="405">
        <f t="shared" si="40"/>
        <v>3</v>
      </c>
      <c r="J201" s="405">
        <f t="shared" si="40"/>
        <v>1</v>
      </c>
      <c r="K201" s="405"/>
      <c r="L201" s="405">
        <f t="shared" si="41"/>
        <v>5</v>
      </c>
      <c r="M201" s="405">
        <f t="shared" si="41"/>
        <v>5</v>
      </c>
      <c r="N201" s="405">
        <f t="shared" si="41"/>
        <v>0</v>
      </c>
      <c r="O201" s="405">
        <f t="shared" si="41"/>
        <v>0</v>
      </c>
      <c r="P201" s="28">
        <f>IF(OR($P$197=1, $P$197=3), 1, 0)</f>
        <v>0</v>
      </c>
      <c r="Q201" s="28">
        <f>IF(OR($P$197=1, $P$197=3), 1, 0)</f>
        <v>0</v>
      </c>
      <c r="R201" s="28">
        <f>IF(OR($P$197=1, $P$197=3, $P$197=5), 1, 0)</f>
        <v>0</v>
      </c>
      <c r="S201" s="28">
        <f>IF(OR($P$197=1, $P$197=3, $P$197=7), 1, 0)</f>
        <v>0</v>
      </c>
    </row>
    <row r="202" spans="1:20" x14ac:dyDescent="0.35">
      <c r="A202" s="404">
        <v>15</v>
      </c>
      <c r="B202" s="404" t="s">
        <v>350</v>
      </c>
      <c r="C202" s="28">
        <f>IF(OR($F$197=1, $F$197=2), 1, 0)</f>
        <v>0</v>
      </c>
      <c r="D202" s="28">
        <f>IF(OR($F$197=1, $F$197=2, $F$197=4), 1, 0)</f>
        <v>0</v>
      </c>
      <c r="E202" s="28">
        <f>IF(OR($F$197=1, $F$197=2, $F$197=5), 1, 0)</f>
        <v>1</v>
      </c>
      <c r="F202" s="28">
        <f>IF(OR($F$197=1, $F$197=2, $F$197=4), 1, 0)</f>
        <v>0</v>
      </c>
      <c r="G202" s="405">
        <f t="shared" si="40"/>
        <v>0</v>
      </c>
      <c r="H202" s="405">
        <f t="shared" si="40"/>
        <v>0</v>
      </c>
      <c r="I202" s="405">
        <f t="shared" si="40"/>
        <v>0</v>
      </c>
      <c r="J202" s="405">
        <f t="shared" si="40"/>
        <v>3</v>
      </c>
      <c r="K202" s="405"/>
      <c r="L202" s="405">
        <f t="shared" si="41"/>
        <v>3</v>
      </c>
      <c r="M202" s="405">
        <f t="shared" si="41"/>
        <v>0</v>
      </c>
      <c r="N202" s="405">
        <f t="shared" si="41"/>
        <v>0</v>
      </c>
      <c r="O202" s="405">
        <f t="shared" si="41"/>
        <v>0</v>
      </c>
      <c r="P202" s="28">
        <f>IF(OR($P$197=1, $P$197=2, $P$197=4), 1, 0)</f>
        <v>1</v>
      </c>
      <c r="Q202" s="28">
        <f>IF(OR($P$197=1, $P$197=2, $P$197=5), 1, 0)</f>
        <v>0</v>
      </c>
      <c r="R202" s="28">
        <f>IF(OR($P$197=1, $P$197=2, $P$197=4), 1, 0)</f>
        <v>1</v>
      </c>
      <c r="S202" s="28">
        <f>IF(OR($P$197=1, $P$197=2), 1, 0)</f>
        <v>0</v>
      </c>
    </row>
    <row r="203" spans="1:20" x14ac:dyDescent="0.35">
      <c r="C203" s="28">
        <f>IF($F$197=1, 1, 0)</f>
        <v>0</v>
      </c>
      <c r="D203" s="28">
        <f>IF($F$197=1, 1, 0)</f>
        <v>0</v>
      </c>
      <c r="E203" s="28">
        <f>IF($F$197=1, 1, 0)</f>
        <v>0</v>
      </c>
      <c r="F203" s="28">
        <f>IF(OR($F$197=1, $F$197=5), 1, 0)</f>
        <v>1</v>
      </c>
      <c r="G203" s="405">
        <f t="shared" si="40"/>
        <v>0</v>
      </c>
      <c r="H203" s="405">
        <f t="shared" si="40"/>
        <v>0</v>
      </c>
      <c r="I203" s="405">
        <f t="shared" si="40"/>
        <v>0</v>
      </c>
      <c r="J203" s="405">
        <f t="shared" si="40"/>
        <v>1</v>
      </c>
      <c r="K203" s="405"/>
      <c r="L203" s="405">
        <f t="shared" si="41"/>
        <v>3</v>
      </c>
      <c r="M203" s="405">
        <f t="shared" si="41"/>
        <v>0</v>
      </c>
      <c r="N203" s="405">
        <f t="shared" si="41"/>
        <v>0</v>
      </c>
      <c r="O203" s="405">
        <f t="shared" si="41"/>
        <v>0</v>
      </c>
      <c r="P203" s="28">
        <f>IF(OR($P$197=1, $P$197=5), 1, 0)</f>
        <v>0</v>
      </c>
      <c r="Q203" s="28">
        <f>IF($P$197=1, 1, 0)</f>
        <v>0</v>
      </c>
      <c r="R203" s="28">
        <f>IF($P$197=1, 1, 0)</f>
        <v>0</v>
      </c>
      <c r="S203" s="28">
        <f>IF($P$197=1, 1, 0)</f>
        <v>0</v>
      </c>
    </row>
    <row r="204" spans="1:20" x14ac:dyDescent="0.35">
      <c r="C204" s="28">
        <f>IF(OR($F$197=1, $F$197=2, $F$197=3, $F$197=4, $F$197=6), 1, 0)</f>
        <v>0</v>
      </c>
      <c r="D204" s="28">
        <f>IF(OR($F$197=1, $F$197=2, $F$197=3, $F$197=6), 1, 0)</f>
        <v>0</v>
      </c>
      <c r="E204" s="28">
        <f>IF(OR($F$197=1, $F$197=2, $F$197=3, $F$197=4, $F$197=6), 1, 0)</f>
        <v>0</v>
      </c>
      <c r="F204" s="28">
        <f>IF(OR($F$197=1, $F$197=2, $F$197=3, $F$197=6), 1, 0)</f>
        <v>0</v>
      </c>
      <c r="P204" s="28">
        <f>IF(OR($P$197=1, $P$197=2, $P$197=3, $P$197=6), 1, 0)</f>
        <v>0</v>
      </c>
      <c r="Q204" s="28">
        <f>IF(OR($P$197=1, $P$197=2, $P$197=3, $P$197=4, $P$197=6), 1, 0)</f>
        <v>1</v>
      </c>
      <c r="R204" s="28">
        <f>IF(OR($P$197=1, $P$197=2, $P$197=3, $P$197=6), 1, 0)</f>
        <v>0</v>
      </c>
      <c r="S204" s="28">
        <f>IF(OR($P$197=1, $P$197=2, $P$197=3, $P$197=4, $P$197=6), 1, 0)</f>
        <v>1</v>
      </c>
    </row>
    <row r="205" spans="1:20" x14ac:dyDescent="0.35">
      <c r="A205" s="404" t="s">
        <v>350</v>
      </c>
      <c r="B205" s="404">
        <v>15</v>
      </c>
      <c r="E205" s="405"/>
      <c r="F205" s="405"/>
      <c r="G205" s="405"/>
      <c r="H205" s="405"/>
      <c r="I205" s="405"/>
      <c r="J205" s="405"/>
      <c r="K205" s="405"/>
      <c r="L205" s="405"/>
      <c r="M205" s="405"/>
      <c r="N205" s="405"/>
      <c r="O205" s="405"/>
      <c r="P205" s="405"/>
      <c r="Q205" s="405"/>
      <c r="R205" s="405"/>
    </row>
    <row r="206" spans="1:20" x14ac:dyDescent="0.35">
      <c r="A206" s="404" t="s">
        <v>34</v>
      </c>
      <c r="B206" s="404">
        <v>13</v>
      </c>
      <c r="E206" s="405"/>
      <c r="F206" s="405">
        <f>IF(K4&lt;0, ROUND(-K4, 0), 0)</f>
        <v>0</v>
      </c>
      <c r="G206" s="405"/>
      <c r="H206" s="405"/>
      <c r="I206" s="405"/>
      <c r="J206" s="405"/>
      <c r="K206" s="405"/>
      <c r="L206" s="405"/>
      <c r="M206" s="405"/>
      <c r="N206" s="405"/>
      <c r="O206" s="405"/>
      <c r="P206" s="405">
        <f>IF(K4&gt;0, ROUND(K4, 0), 0)</f>
        <v>17</v>
      </c>
      <c r="Q206" s="405"/>
      <c r="R206" s="405"/>
      <c r="T206" s="404" t="str">
        <f>IF(COUNTA(P9:S14)&lt;COUNTIF(R208:S213, "&gt;0"), "DISASTER", "")</f>
        <v/>
      </c>
    </row>
    <row r="207" spans="1:20" x14ac:dyDescent="0.35">
      <c r="A207" s="404" t="s">
        <v>35</v>
      </c>
      <c r="B207" s="404">
        <v>12</v>
      </c>
      <c r="E207" s="405"/>
      <c r="F207" s="405"/>
      <c r="G207" s="405"/>
      <c r="I207" s="405"/>
      <c r="J207" s="405"/>
      <c r="L207" s="405"/>
      <c r="M207" s="405"/>
      <c r="N207" s="405"/>
      <c r="O207" s="405"/>
      <c r="P207" s="405"/>
      <c r="Q207" s="405"/>
      <c r="R207" s="405"/>
    </row>
    <row r="208" spans="1:20" x14ac:dyDescent="0.35">
      <c r="A208" s="404" t="s">
        <v>36</v>
      </c>
      <c r="B208" s="404">
        <v>11</v>
      </c>
      <c r="C208" s="28">
        <f>IF(E208&gt;0, E208, 0)</f>
        <v>0</v>
      </c>
      <c r="D208" s="28">
        <f>IF(F208&gt;0, F208, 0)</f>
        <v>0</v>
      </c>
      <c r="E208" s="28">
        <f>IF($F$206&gt;=13, 1, $F$206-12)</f>
        <v>-12</v>
      </c>
      <c r="F208" s="28">
        <f>IF($F$206&gt;=2, 2, $F$206)</f>
        <v>0</v>
      </c>
      <c r="G208" s="405"/>
      <c r="I208" s="405"/>
      <c r="J208" s="405"/>
      <c r="L208" s="405"/>
      <c r="M208" s="405"/>
      <c r="N208" s="405"/>
      <c r="O208" s="405"/>
      <c r="P208" s="28">
        <f>IF($P$206&gt;=2, 2, $P$206)</f>
        <v>2</v>
      </c>
      <c r="Q208" s="28">
        <f>IF($P$206&gt;=19, 2, IF($P$206&gt;=13, 1, $P$206-12))</f>
        <v>1</v>
      </c>
      <c r="R208" s="28">
        <f t="shared" ref="R208:S213" si="42">IF(P208&gt;0, P208, 0)</f>
        <v>2</v>
      </c>
      <c r="S208" s="28">
        <f>IF(Q208&gt;0, Q208, 0)</f>
        <v>1</v>
      </c>
    </row>
    <row r="209" spans="1:19" x14ac:dyDescent="0.35">
      <c r="A209" s="404">
        <v>10</v>
      </c>
      <c r="B209" s="404">
        <v>10</v>
      </c>
      <c r="C209" s="28">
        <f t="shared" ref="C209:D213" si="43">IF(E209&gt;0, E209, 0)</f>
        <v>0</v>
      </c>
      <c r="D209" s="28">
        <f t="shared" si="43"/>
        <v>0</v>
      </c>
      <c r="E209" s="28">
        <f>IF($F$206&gt;=14, 1, $F$206-13)</f>
        <v>-13</v>
      </c>
      <c r="F209" s="28">
        <f>IF($F$206&gt;=4, 2, $F$206-2)</f>
        <v>-2</v>
      </c>
      <c r="P209" s="28">
        <f>IF($P$206&gt;=4, 2, $P$206-2)</f>
        <v>2</v>
      </c>
      <c r="Q209" s="28">
        <f>IF($P$206&gt;=20,2,IF($P$206&gt;=14,1,$P$206-13))</f>
        <v>1</v>
      </c>
      <c r="R209" s="28">
        <f t="shared" si="42"/>
        <v>2</v>
      </c>
      <c r="S209" s="28">
        <f t="shared" si="42"/>
        <v>1</v>
      </c>
    </row>
    <row r="210" spans="1:19" x14ac:dyDescent="0.35">
      <c r="A210" s="404">
        <v>9</v>
      </c>
      <c r="B210" s="404">
        <v>9</v>
      </c>
      <c r="C210" s="28">
        <f t="shared" si="43"/>
        <v>0</v>
      </c>
      <c r="D210" s="28">
        <f t="shared" si="43"/>
        <v>0</v>
      </c>
      <c r="E210" s="28">
        <f>IF($F$206&gt;=15, 1, $F$206-14)</f>
        <v>-14</v>
      </c>
      <c r="F210" s="28">
        <f>IF($F$206&gt;=6, 2, $F$206-4)</f>
        <v>-4</v>
      </c>
      <c r="P210" s="28">
        <f>IF($P$206&gt;=6, 2, $P$206-4)</f>
        <v>2</v>
      </c>
      <c r="Q210" s="28">
        <f>IF($P$206&gt;=21,2,IF($P$206&gt;=15,1,$P$206-14))</f>
        <v>1</v>
      </c>
      <c r="R210" s="28">
        <f t="shared" si="42"/>
        <v>2</v>
      </c>
      <c r="S210" s="28">
        <f t="shared" si="42"/>
        <v>1</v>
      </c>
    </row>
    <row r="211" spans="1:19" x14ac:dyDescent="0.35">
      <c r="A211" s="404">
        <v>8</v>
      </c>
      <c r="B211" s="404">
        <v>8</v>
      </c>
      <c r="C211" s="28">
        <f t="shared" si="43"/>
        <v>0</v>
      </c>
      <c r="D211" s="28">
        <f t="shared" si="43"/>
        <v>0</v>
      </c>
      <c r="E211" s="28">
        <f>IF($F$206&gt;=16, 1, $F$206-15)</f>
        <v>-15</v>
      </c>
      <c r="F211" s="28">
        <f>IF($F$206&gt;=8, 2, $F$206-6)</f>
        <v>-6</v>
      </c>
      <c r="G211" s="14"/>
      <c r="P211" s="28">
        <f>IF($P$206&gt;=8, 2, $P$206-6)</f>
        <v>2</v>
      </c>
      <c r="Q211" s="28">
        <f>IF($P$206&gt;=22,2,IF($P$206&gt;=16,1,$P$206-15))</f>
        <v>1</v>
      </c>
      <c r="R211" s="28">
        <f t="shared" si="42"/>
        <v>2</v>
      </c>
      <c r="S211" s="28">
        <f t="shared" si="42"/>
        <v>1</v>
      </c>
    </row>
    <row r="212" spans="1:19" x14ac:dyDescent="0.35">
      <c r="A212" s="404">
        <v>7</v>
      </c>
      <c r="B212" s="404">
        <v>7</v>
      </c>
      <c r="C212" s="28">
        <f t="shared" si="43"/>
        <v>0</v>
      </c>
      <c r="D212" s="28">
        <f t="shared" si="43"/>
        <v>0</v>
      </c>
      <c r="E212" s="28">
        <f>IF($F$206&gt;=17, 1, $F$206-16)</f>
        <v>-16</v>
      </c>
      <c r="F212" s="28">
        <f>IF($F$206&gt;=10, 2, $F$206-8)</f>
        <v>-8</v>
      </c>
      <c r="P212" s="28">
        <f>IF($P$206&gt;=10, 2, $P$206-8)</f>
        <v>2</v>
      </c>
      <c r="Q212" s="28">
        <f>IF($P$206&gt;=23,2,IF($P$206&gt;=17,1,$P$206-16))</f>
        <v>1</v>
      </c>
      <c r="R212" s="28">
        <f t="shared" si="42"/>
        <v>2</v>
      </c>
      <c r="S212" s="28">
        <f t="shared" si="42"/>
        <v>1</v>
      </c>
    </row>
    <row r="213" spans="1:19" x14ac:dyDescent="0.35">
      <c r="A213" s="404">
        <v>6</v>
      </c>
      <c r="B213" s="404">
        <v>6</v>
      </c>
      <c r="C213" s="28">
        <f t="shared" si="43"/>
        <v>0</v>
      </c>
      <c r="D213" s="28">
        <f t="shared" si="43"/>
        <v>0</v>
      </c>
      <c r="E213" s="28">
        <f>IF($F$206&gt;=18, 1, $F$206-17)</f>
        <v>-17</v>
      </c>
      <c r="F213" s="28">
        <f>IF($F$206&gt;=12, 2, $F$206-10)</f>
        <v>-10</v>
      </c>
      <c r="P213" s="28">
        <f>IF($P$206&gt;=12, 2, $P$206-10)</f>
        <v>2</v>
      </c>
      <c r="Q213" s="28">
        <f>IF($P$206&gt;=24,2,IF($P$206&gt;=18,1,$P$206-17))</f>
        <v>0</v>
      </c>
      <c r="R213" s="28">
        <f t="shared" si="42"/>
        <v>2</v>
      </c>
      <c r="S213" s="28">
        <f t="shared" si="42"/>
        <v>0</v>
      </c>
    </row>
    <row r="214" spans="1:19" x14ac:dyDescent="0.35">
      <c r="A214" s="404">
        <v>5</v>
      </c>
      <c r="B214" s="404">
        <v>5</v>
      </c>
    </row>
    <row r="215" spans="1:19" x14ac:dyDescent="0.35">
      <c r="A215" s="404">
        <v>4</v>
      </c>
      <c r="B215" s="404">
        <v>4</v>
      </c>
      <c r="C215" s="36">
        <f t="shared" ref="C215:D220" si="44">C199</f>
        <v>0</v>
      </c>
      <c r="D215" s="36">
        <f t="shared" si="44"/>
        <v>0</v>
      </c>
      <c r="E215" s="36">
        <f t="shared" ref="E215:F220" si="45">E199+C208</f>
        <v>0</v>
      </c>
      <c r="F215" s="36">
        <f t="shared" si="45"/>
        <v>0</v>
      </c>
      <c r="P215" s="36">
        <f t="shared" ref="P215:Q220" si="46">P199+R208</f>
        <v>2</v>
      </c>
      <c r="Q215" s="36">
        <f t="shared" si="46"/>
        <v>1</v>
      </c>
      <c r="R215" s="36">
        <f t="shared" ref="R215:R220" si="47">R199</f>
        <v>0</v>
      </c>
      <c r="S215" s="36">
        <f t="shared" ref="S215:S220" si="48">S199</f>
        <v>0</v>
      </c>
    </row>
    <row r="216" spans="1:19" x14ac:dyDescent="0.35">
      <c r="A216" s="404">
        <v>3</v>
      </c>
      <c r="B216" s="404">
        <v>3</v>
      </c>
      <c r="C216" s="36">
        <f t="shared" si="44"/>
        <v>1</v>
      </c>
      <c r="D216" s="36">
        <f t="shared" si="44"/>
        <v>0</v>
      </c>
      <c r="E216" s="36">
        <f t="shared" si="45"/>
        <v>0</v>
      </c>
      <c r="F216" s="36">
        <f t="shared" si="45"/>
        <v>0</v>
      </c>
      <c r="P216" s="36">
        <f t="shared" si="46"/>
        <v>2</v>
      </c>
      <c r="Q216" s="36">
        <f t="shared" si="46"/>
        <v>2</v>
      </c>
      <c r="R216" s="36">
        <f t="shared" si="47"/>
        <v>0</v>
      </c>
      <c r="S216" s="36">
        <f t="shared" si="48"/>
        <v>1</v>
      </c>
    </row>
    <row r="217" spans="1:19" x14ac:dyDescent="0.35">
      <c r="A217" s="404">
        <v>2</v>
      </c>
      <c r="B217" s="404">
        <v>2</v>
      </c>
      <c r="C217" s="36">
        <f t="shared" si="44"/>
        <v>0</v>
      </c>
      <c r="D217" s="36">
        <f t="shared" si="44"/>
        <v>1</v>
      </c>
      <c r="E217" s="36">
        <f t="shared" si="45"/>
        <v>0</v>
      </c>
      <c r="F217" s="36">
        <f t="shared" si="45"/>
        <v>0</v>
      </c>
      <c r="P217" s="36">
        <f t="shared" si="46"/>
        <v>2</v>
      </c>
      <c r="Q217" s="36">
        <f t="shared" si="46"/>
        <v>1</v>
      </c>
      <c r="R217" s="36">
        <f t="shared" si="47"/>
        <v>0</v>
      </c>
      <c r="S217" s="36">
        <f t="shared" si="48"/>
        <v>0</v>
      </c>
    </row>
    <row r="218" spans="1:19" x14ac:dyDescent="0.35">
      <c r="C218" s="36">
        <f t="shared" si="44"/>
        <v>0</v>
      </c>
      <c r="D218" s="36">
        <f t="shared" si="44"/>
        <v>0</v>
      </c>
      <c r="E218" s="36">
        <f t="shared" si="45"/>
        <v>1</v>
      </c>
      <c r="F218" s="36">
        <f t="shared" si="45"/>
        <v>0</v>
      </c>
      <c r="P218" s="36">
        <f t="shared" si="46"/>
        <v>3</v>
      </c>
      <c r="Q218" s="36">
        <f t="shared" si="46"/>
        <v>1</v>
      </c>
      <c r="R218" s="36">
        <f t="shared" si="47"/>
        <v>1</v>
      </c>
      <c r="S218" s="36">
        <f t="shared" si="48"/>
        <v>0</v>
      </c>
    </row>
    <row r="219" spans="1:19" x14ac:dyDescent="0.35">
      <c r="C219" s="36">
        <f t="shared" si="44"/>
        <v>0</v>
      </c>
      <c r="D219" s="36">
        <f t="shared" si="44"/>
        <v>0</v>
      </c>
      <c r="E219" s="36">
        <f t="shared" si="45"/>
        <v>0</v>
      </c>
      <c r="F219" s="36">
        <f t="shared" si="45"/>
        <v>1</v>
      </c>
      <c r="P219" s="36">
        <f t="shared" si="46"/>
        <v>2</v>
      </c>
      <c r="Q219" s="36">
        <f t="shared" si="46"/>
        <v>1</v>
      </c>
      <c r="R219" s="36">
        <f t="shared" si="47"/>
        <v>0</v>
      </c>
      <c r="S219" s="36">
        <f t="shared" si="48"/>
        <v>0</v>
      </c>
    </row>
    <row r="220" spans="1:19" x14ac:dyDescent="0.35">
      <c r="C220" s="36">
        <f t="shared" si="44"/>
        <v>0</v>
      </c>
      <c r="D220" s="36">
        <f t="shared" si="44"/>
        <v>0</v>
      </c>
      <c r="E220" s="36">
        <f t="shared" si="45"/>
        <v>0</v>
      </c>
      <c r="F220" s="36">
        <f t="shared" si="45"/>
        <v>0</v>
      </c>
      <c r="P220" s="36">
        <f t="shared" si="46"/>
        <v>2</v>
      </c>
      <c r="Q220" s="36">
        <f t="shared" si="46"/>
        <v>1</v>
      </c>
      <c r="R220" s="36">
        <f t="shared" si="47"/>
        <v>0</v>
      </c>
      <c r="S220" s="36">
        <f t="shared" si="48"/>
        <v>1</v>
      </c>
    </row>
    <row r="225" spans="1:20" x14ac:dyDescent="0.35">
      <c r="G225" s="404">
        <v>3</v>
      </c>
      <c r="H225" s="404">
        <v>3</v>
      </c>
      <c r="I225" s="404">
        <v>3</v>
      </c>
      <c r="J225" s="404">
        <v>3</v>
      </c>
      <c r="K225" s="404">
        <v>4</v>
      </c>
      <c r="L225" s="28">
        <v>4</v>
      </c>
      <c r="M225" s="28">
        <v>4</v>
      </c>
      <c r="N225" s="28">
        <v>4</v>
      </c>
      <c r="O225" s="28">
        <v>5</v>
      </c>
    </row>
    <row r="226" spans="1:20" x14ac:dyDescent="0.35">
      <c r="G226" s="404">
        <v>2</v>
      </c>
      <c r="H226" s="404">
        <v>2</v>
      </c>
      <c r="I226" s="404">
        <v>2</v>
      </c>
      <c r="J226" s="404">
        <v>3</v>
      </c>
      <c r="K226" s="404">
        <v>3</v>
      </c>
      <c r="L226" s="28">
        <v>3</v>
      </c>
      <c r="M226" s="28">
        <v>3</v>
      </c>
      <c r="N226" s="28">
        <v>4</v>
      </c>
      <c r="O226" s="28">
        <v>4</v>
      </c>
    </row>
    <row r="227" spans="1:20" x14ac:dyDescent="0.35">
      <c r="G227" s="404">
        <v>2</v>
      </c>
      <c r="H227" s="404">
        <v>2</v>
      </c>
      <c r="I227" s="404">
        <v>2</v>
      </c>
      <c r="J227" s="404">
        <v>2</v>
      </c>
      <c r="K227" s="404">
        <v>2</v>
      </c>
      <c r="L227" s="28">
        <v>2</v>
      </c>
      <c r="M227" s="28">
        <v>3</v>
      </c>
      <c r="N227" s="28">
        <v>3</v>
      </c>
      <c r="O227" s="28">
        <v>3</v>
      </c>
    </row>
    <row r="228" spans="1:20" x14ac:dyDescent="0.35">
      <c r="C228" s="553" t="str">
        <f>CONCATENATE(Cards!E1, "|", Cards!F1)</f>
        <v>3|4</v>
      </c>
      <c r="G228" s="404">
        <v>1</v>
      </c>
      <c r="H228" s="404">
        <v>1</v>
      </c>
      <c r="I228" s="404">
        <v>2</v>
      </c>
      <c r="J228" s="404">
        <v>2</v>
      </c>
      <c r="K228" s="404">
        <v>2</v>
      </c>
      <c r="L228" s="28">
        <v>2</v>
      </c>
      <c r="M228" s="28">
        <v>2</v>
      </c>
      <c r="N228" s="28">
        <v>2</v>
      </c>
      <c r="O228" s="28">
        <v>2</v>
      </c>
    </row>
    <row r="229" spans="1:20" x14ac:dyDescent="0.35">
      <c r="A229" s="551"/>
      <c r="B229" s="551"/>
      <c r="C229" s="553" t="str">
        <f>CONCATENATE(Cards!E2, "|", Cards!F2)</f>
        <v>2|3</v>
      </c>
      <c r="D229" s="551"/>
      <c r="E229" s="551"/>
      <c r="F229" s="551"/>
      <c r="G229" s="551">
        <v>1</v>
      </c>
      <c r="H229" s="551">
        <v>1</v>
      </c>
      <c r="I229" s="551">
        <v>1</v>
      </c>
      <c r="J229" s="551">
        <v>1</v>
      </c>
      <c r="K229" s="404">
        <v>1</v>
      </c>
      <c r="L229" s="28">
        <v>2</v>
      </c>
      <c r="M229" s="28">
        <v>2</v>
      </c>
      <c r="N229" s="28">
        <v>2</v>
      </c>
      <c r="O229" s="28">
        <v>2</v>
      </c>
      <c r="P229" s="551"/>
      <c r="Q229" s="551"/>
      <c r="R229" s="551"/>
      <c r="S229" s="551"/>
      <c r="T229" s="551"/>
    </row>
    <row r="230" spans="1:20" x14ac:dyDescent="0.35">
      <c r="A230" s="551"/>
      <c r="B230" s="551"/>
      <c r="C230" s="553" t="str">
        <f>CONCATENATE(Cards!E3, "|", Cards!F3)</f>
        <v>2|2</v>
      </c>
      <c r="D230" s="551"/>
      <c r="E230" s="551"/>
      <c r="F230" s="551"/>
      <c r="G230" s="551">
        <v>1</v>
      </c>
      <c r="H230" s="551">
        <v>1</v>
      </c>
      <c r="I230" s="551">
        <v>1</v>
      </c>
      <c r="J230" s="551">
        <v>1</v>
      </c>
      <c r="K230" s="404">
        <v>1</v>
      </c>
      <c r="L230" s="28">
        <v>1</v>
      </c>
      <c r="M230" s="28">
        <v>1</v>
      </c>
      <c r="N230" s="28">
        <v>1</v>
      </c>
      <c r="O230" s="28">
        <v>1</v>
      </c>
      <c r="P230" s="551"/>
      <c r="Q230" s="551"/>
      <c r="R230" s="551"/>
      <c r="S230" s="551"/>
      <c r="T230" s="551"/>
    </row>
    <row r="231" spans="1:20" x14ac:dyDescent="0.35">
      <c r="A231" s="551"/>
      <c r="B231" s="551"/>
      <c r="C231" s="553" t="str">
        <f>CONCATENATE(Cards!E4, "|", Cards!F4)</f>
        <v>2|2</v>
      </c>
      <c r="D231" s="551"/>
      <c r="E231" s="551"/>
      <c r="G231" s="28">
        <v>0</v>
      </c>
      <c r="H231" s="28">
        <v>1</v>
      </c>
      <c r="I231" s="28">
        <v>1</v>
      </c>
      <c r="J231" s="28">
        <v>1</v>
      </c>
      <c r="K231" s="14">
        <v>1</v>
      </c>
      <c r="L231" s="28">
        <v>1</v>
      </c>
      <c r="M231" s="28">
        <v>1</v>
      </c>
      <c r="N231" s="28">
        <v>1</v>
      </c>
      <c r="O231" s="28">
        <v>1</v>
      </c>
      <c r="P231" s="551"/>
      <c r="Q231" s="551"/>
      <c r="R231" s="551"/>
      <c r="S231" s="551"/>
      <c r="T231" s="551"/>
    </row>
    <row r="232" spans="1:20" x14ac:dyDescent="0.35">
      <c r="A232" s="551"/>
      <c r="B232" s="551"/>
      <c r="C232" s="553" t="str">
        <f>CONCATENATE(Cards!E5, "|", Cards!F5)</f>
        <v>1|1</v>
      </c>
      <c r="D232" s="551"/>
      <c r="E232" s="551"/>
      <c r="G232" s="28">
        <v>1</v>
      </c>
      <c r="H232" s="28">
        <v>1</v>
      </c>
      <c r="I232" s="28">
        <v>1</v>
      </c>
      <c r="J232" s="28">
        <v>1</v>
      </c>
      <c r="K232" s="404">
        <v>1</v>
      </c>
      <c r="L232" s="551">
        <v>1</v>
      </c>
      <c r="M232" s="551">
        <v>1</v>
      </c>
      <c r="N232" s="551">
        <v>1</v>
      </c>
      <c r="O232" s="551">
        <v>1</v>
      </c>
      <c r="P232" s="551"/>
      <c r="Q232" s="551"/>
      <c r="R232" s="551"/>
      <c r="S232" s="551"/>
      <c r="T232" s="551"/>
    </row>
    <row r="233" spans="1:20" x14ac:dyDescent="0.35">
      <c r="A233" s="551"/>
      <c r="B233" s="551"/>
      <c r="C233" s="553" t="str">
        <f>CONCATENATE(Cards!E6, "|", Cards!F6)</f>
        <v>1|1</v>
      </c>
      <c r="D233" s="551"/>
      <c r="E233" s="551"/>
      <c r="G233" s="28">
        <v>1</v>
      </c>
      <c r="H233" s="28">
        <v>1</v>
      </c>
      <c r="I233" s="28">
        <v>1</v>
      </c>
      <c r="J233" s="28">
        <v>1</v>
      </c>
      <c r="K233" s="404">
        <v>1</v>
      </c>
      <c r="L233" s="551">
        <v>2</v>
      </c>
      <c r="M233" s="551">
        <v>2</v>
      </c>
      <c r="N233" s="551">
        <v>2</v>
      </c>
      <c r="O233" s="551">
        <v>2</v>
      </c>
      <c r="P233" s="551"/>
      <c r="Q233" s="551"/>
      <c r="R233" s="551"/>
      <c r="S233" s="551"/>
      <c r="T233" s="551"/>
    </row>
    <row r="234" spans="1:20" x14ac:dyDescent="0.35">
      <c r="A234" s="551"/>
      <c r="B234" s="551"/>
      <c r="C234" s="553" t="str">
        <f>CONCATENATE(Cards!E7, "|", Cards!F7)</f>
        <v>1|1</v>
      </c>
      <c r="D234" s="551"/>
      <c r="E234" s="551"/>
      <c r="G234" s="28">
        <v>1</v>
      </c>
      <c r="H234" s="28">
        <v>1</v>
      </c>
      <c r="I234" s="28">
        <v>2</v>
      </c>
      <c r="J234" s="28">
        <v>2</v>
      </c>
      <c r="K234" s="404">
        <v>2</v>
      </c>
      <c r="L234" s="551">
        <v>2</v>
      </c>
      <c r="M234" s="551">
        <v>2</v>
      </c>
      <c r="N234" s="551">
        <v>2</v>
      </c>
      <c r="O234" s="551">
        <v>2</v>
      </c>
      <c r="P234" s="551"/>
      <c r="Q234" s="551"/>
      <c r="R234" s="551"/>
      <c r="S234" s="551"/>
      <c r="T234" s="551"/>
    </row>
    <row r="235" spans="1:20" x14ac:dyDescent="0.35">
      <c r="A235" s="551"/>
      <c r="B235" s="551"/>
      <c r="C235" s="553" t="str">
        <f>CONCATENATE(Cards!E8, "|", Cards!F8)</f>
        <v>1|1</v>
      </c>
      <c r="D235" s="551"/>
      <c r="E235" s="551"/>
      <c r="G235" s="28">
        <v>2</v>
      </c>
      <c r="H235" s="28">
        <v>2</v>
      </c>
      <c r="I235" s="28">
        <v>2</v>
      </c>
      <c r="J235" s="28">
        <v>2</v>
      </c>
      <c r="K235" s="404">
        <v>2</v>
      </c>
      <c r="L235" s="551">
        <v>2</v>
      </c>
      <c r="M235" s="551">
        <v>3</v>
      </c>
      <c r="N235" s="551">
        <v>3</v>
      </c>
      <c r="O235" s="551">
        <v>3</v>
      </c>
      <c r="P235" s="551"/>
      <c r="Q235" s="551"/>
      <c r="R235" s="551"/>
      <c r="S235" s="551"/>
      <c r="T235" s="551"/>
    </row>
    <row r="236" spans="1:20" x14ac:dyDescent="0.35">
      <c r="A236" s="551"/>
      <c r="B236" s="551"/>
      <c r="C236" s="553" t="str">
        <f>CONCATENATE(Cards!E9, "|", Cards!F9)</f>
        <v>1|1</v>
      </c>
      <c r="D236" s="551"/>
      <c r="E236" s="551"/>
      <c r="G236" s="28">
        <v>2</v>
      </c>
      <c r="H236" s="28">
        <v>2</v>
      </c>
      <c r="I236" s="28">
        <v>2</v>
      </c>
      <c r="J236" s="28">
        <v>3</v>
      </c>
      <c r="K236" s="404">
        <v>3</v>
      </c>
      <c r="L236" s="551">
        <v>3</v>
      </c>
      <c r="M236" s="551">
        <v>3</v>
      </c>
      <c r="N236" s="551">
        <v>4</v>
      </c>
      <c r="O236" s="551">
        <v>4</v>
      </c>
      <c r="P236" s="551"/>
      <c r="Q236" s="551"/>
      <c r="R236" s="551"/>
      <c r="S236" s="551"/>
      <c r="T236" s="551"/>
    </row>
    <row r="237" spans="1:20" x14ac:dyDescent="0.35">
      <c r="A237" s="551"/>
      <c r="B237" s="551"/>
      <c r="C237" s="553" t="str">
        <f>CONCATENATE(Cards!E10, "|", Cards!F10)</f>
        <v>2|2</v>
      </c>
      <c r="D237" s="551"/>
      <c r="E237" s="551"/>
      <c r="G237" s="28">
        <v>3</v>
      </c>
      <c r="H237" s="28">
        <v>3</v>
      </c>
      <c r="I237" s="28">
        <v>3</v>
      </c>
      <c r="J237" s="28">
        <v>3</v>
      </c>
      <c r="K237" s="404">
        <v>4</v>
      </c>
      <c r="L237" s="551">
        <v>4</v>
      </c>
      <c r="M237" s="551">
        <v>4</v>
      </c>
      <c r="N237" s="551">
        <v>4</v>
      </c>
      <c r="O237" s="551">
        <v>5</v>
      </c>
      <c r="P237" s="551"/>
      <c r="Q237" s="551"/>
      <c r="R237" s="551"/>
      <c r="S237" s="551"/>
      <c r="T237" s="551"/>
    </row>
    <row r="238" spans="1:20" x14ac:dyDescent="0.35">
      <c r="B238" s="551"/>
      <c r="C238" s="553" t="str">
        <f>CONCATENATE(Cards!E11, "|", Cards!F11)</f>
        <v>2|2</v>
      </c>
      <c r="D238" s="551"/>
      <c r="E238" s="551"/>
      <c r="J238" s="551"/>
      <c r="K238" s="551"/>
      <c r="L238" s="551"/>
      <c r="M238" s="551"/>
      <c r="N238" s="551"/>
      <c r="O238" s="551"/>
      <c r="P238" s="551"/>
      <c r="Q238" s="551"/>
      <c r="R238" s="551"/>
      <c r="S238" s="551"/>
      <c r="T238" s="551"/>
    </row>
    <row r="239" spans="1:20" x14ac:dyDescent="0.35">
      <c r="A239" s="551"/>
      <c r="B239" s="551"/>
      <c r="C239" s="553" t="str">
        <f>CONCATENATE(Cards!E12, "|", Cards!F12)</f>
        <v>2|3</v>
      </c>
      <c r="D239" s="551"/>
      <c r="E239" s="551"/>
      <c r="J239" s="551"/>
      <c r="K239" s="551"/>
      <c r="L239" s="551"/>
      <c r="M239" s="551"/>
      <c r="N239" s="551"/>
      <c r="O239" s="551"/>
      <c r="P239" s="551"/>
      <c r="Q239" s="551"/>
      <c r="R239" s="551"/>
      <c r="S239" s="551"/>
      <c r="T239" s="551"/>
    </row>
    <row r="240" spans="1:20" x14ac:dyDescent="0.35">
      <c r="A240" s="551"/>
      <c r="B240" s="551"/>
      <c r="C240" s="553" t="str">
        <f>CONCATENATE(Cards!E13, "|", Cards!F13)</f>
        <v>3|4</v>
      </c>
      <c r="D240" s="551"/>
      <c r="E240" s="551"/>
      <c r="F240" s="551"/>
      <c r="G240" s="551"/>
      <c r="H240" s="551"/>
      <c r="I240" s="551"/>
      <c r="J240" s="551"/>
      <c r="K240" s="551"/>
      <c r="L240" s="551"/>
      <c r="M240" s="551"/>
      <c r="N240" s="551"/>
      <c r="O240" s="551"/>
      <c r="P240" s="551"/>
      <c r="Q240" s="551"/>
      <c r="R240" s="551"/>
      <c r="S240" s="551"/>
      <c r="T240" s="551"/>
    </row>
    <row r="241" spans="1:20" x14ac:dyDescent="0.35">
      <c r="A241" s="551"/>
      <c r="B241" s="551"/>
      <c r="C241" s="553"/>
      <c r="D241" s="551"/>
      <c r="E241" s="551"/>
      <c r="F241" s="551"/>
      <c r="G241" s="551"/>
      <c r="H241" s="551"/>
      <c r="I241" s="551"/>
      <c r="J241" s="551"/>
      <c r="K241" s="551"/>
      <c r="L241" s="551"/>
      <c r="M241" s="551"/>
      <c r="N241" s="551"/>
      <c r="O241" s="551"/>
      <c r="P241" s="551"/>
      <c r="Q241" s="551"/>
      <c r="R241" s="551"/>
      <c r="S241" s="551"/>
      <c r="T241" s="551"/>
    </row>
    <row r="242" spans="1:20" x14ac:dyDescent="0.35">
      <c r="A242" s="551"/>
      <c r="B242" s="551"/>
      <c r="C242" s="553"/>
      <c r="D242" s="551"/>
      <c r="E242" s="551"/>
      <c r="F242" s="551"/>
      <c r="G242" s="551"/>
      <c r="H242" s="551"/>
      <c r="I242" s="551"/>
      <c r="J242" s="551"/>
      <c r="K242" s="551"/>
      <c r="L242" s="551"/>
      <c r="M242" s="551"/>
      <c r="N242" s="551"/>
      <c r="O242" s="551"/>
      <c r="P242" s="551"/>
      <c r="Q242" s="551"/>
      <c r="R242" s="551"/>
      <c r="S242" s="551"/>
      <c r="T242" s="551"/>
    </row>
    <row r="243" spans="1:20" x14ac:dyDescent="0.35">
      <c r="A243" s="551"/>
      <c r="B243" s="551"/>
      <c r="C243" s="553"/>
      <c r="D243" s="551"/>
      <c r="E243" s="551"/>
      <c r="F243" s="551"/>
      <c r="G243" s="551"/>
      <c r="H243" s="551"/>
      <c r="I243" s="551"/>
      <c r="J243" s="551"/>
      <c r="K243" s="551"/>
      <c r="L243" s="551"/>
      <c r="M243" s="551"/>
      <c r="N243" s="551"/>
      <c r="O243" s="551"/>
      <c r="P243" s="551"/>
      <c r="Q243" s="551"/>
      <c r="R243" s="551"/>
      <c r="S243" s="551"/>
      <c r="T243" s="551"/>
    </row>
    <row r="244" spans="1:20" x14ac:dyDescent="0.35">
      <c r="A244" s="551"/>
      <c r="B244" s="551"/>
      <c r="C244" s="553"/>
      <c r="D244" s="551"/>
      <c r="E244" s="551"/>
      <c r="F244" s="551"/>
      <c r="G244" s="551"/>
      <c r="H244" s="551"/>
      <c r="I244" s="551"/>
      <c r="J244" s="551"/>
      <c r="K244" s="551"/>
      <c r="L244" s="551"/>
      <c r="M244" s="551"/>
      <c r="N244" s="551"/>
      <c r="O244" s="551"/>
      <c r="P244" s="551"/>
      <c r="Q244" s="551"/>
      <c r="R244" s="551"/>
      <c r="S244" s="551"/>
      <c r="T244" s="551"/>
    </row>
    <row r="245" spans="1:20" x14ac:dyDescent="0.35">
      <c r="A245" s="551"/>
      <c r="B245" s="551"/>
      <c r="C245" s="553"/>
      <c r="D245" s="551"/>
      <c r="E245" s="551"/>
      <c r="F245" s="551"/>
      <c r="G245" s="551"/>
      <c r="H245" s="551"/>
      <c r="I245" s="551"/>
      <c r="J245" s="551"/>
      <c r="K245" s="551"/>
      <c r="L245" s="551"/>
      <c r="M245" s="551"/>
      <c r="N245" s="551"/>
      <c r="O245" s="551"/>
      <c r="P245" s="551"/>
      <c r="Q245" s="551"/>
      <c r="R245" s="551"/>
      <c r="S245" s="551"/>
      <c r="T245" s="551"/>
    </row>
    <row r="246" spans="1:20" x14ac:dyDescent="0.35">
      <c r="A246" s="551"/>
      <c r="B246" s="551"/>
      <c r="C246" s="551"/>
      <c r="D246" s="551"/>
      <c r="E246" s="551"/>
      <c r="F246" s="551"/>
      <c r="G246" s="551"/>
      <c r="H246" s="551"/>
      <c r="I246" s="551"/>
      <c r="J246" s="551"/>
      <c r="K246" s="551"/>
      <c r="L246" s="551"/>
      <c r="M246" s="551"/>
      <c r="N246" s="551"/>
      <c r="O246" s="551"/>
      <c r="P246" s="551"/>
      <c r="Q246" s="551"/>
      <c r="R246" s="551"/>
      <c r="S246" s="551"/>
      <c r="T246" s="551"/>
    </row>
    <row r="247" spans="1:20" x14ac:dyDescent="0.35">
      <c r="A247" s="551"/>
      <c r="B247" s="551"/>
      <c r="C247" s="551"/>
      <c r="D247" s="551"/>
      <c r="E247" s="551"/>
      <c r="F247" s="551"/>
      <c r="G247" s="551"/>
      <c r="H247" s="551"/>
      <c r="I247" s="551"/>
      <c r="J247" s="551"/>
      <c r="K247" s="551"/>
      <c r="L247" s="551"/>
      <c r="M247" s="551"/>
      <c r="N247" s="551"/>
      <c r="O247" s="551"/>
      <c r="P247" s="551"/>
      <c r="Q247" s="551"/>
      <c r="R247" s="551"/>
      <c r="S247" s="551"/>
      <c r="T247" s="551"/>
    </row>
    <row r="248" spans="1:20" x14ac:dyDescent="0.35">
      <c r="A248" s="551"/>
      <c r="B248" s="551"/>
      <c r="C248" s="551"/>
      <c r="D248" s="551"/>
      <c r="E248" s="551"/>
      <c r="F248" s="551"/>
      <c r="G248" s="551"/>
      <c r="H248" s="551"/>
      <c r="I248" s="551"/>
      <c r="J248" s="551"/>
      <c r="K248" s="551"/>
      <c r="L248" s="551"/>
      <c r="M248" s="551"/>
      <c r="N248" s="551"/>
      <c r="O248" s="551"/>
      <c r="P248" s="551"/>
      <c r="Q248" s="551"/>
      <c r="R248" s="551"/>
      <c r="S248" s="551"/>
      <c r="T248" s="551"/>
    </row>
    <row r="249" spans="1:20" x14ac:dyDescent="0.35">
      <c r="A249" s="551"/>
      <c r="B249" s="551"/>
      <c r="C249" s="551"/>
      <c r="D249" s="551"/>
      <c r="E249" s="551"/>
      <c r="F249" s="551"/>
      <c r="G249" s="551"/>
      <c r="H249" s="551"/>
      <c r="I249" s="551"/>
      <c r="J249" s="551"/>
      <c r="K249" s="551"/>
      <c r="L249" s="551"/>
      <c r="M249" s="551"/>
      <c r="N249" s="551"/>
      <c r="O249" s="551"/>
      <c r="P249" s="551"/>
      <c r="Q249" s="551"/>
      <c r="R249" s="551"/>
      <c r="S249" s="551"/>
      <c r="T249" s="551"/>
    </row>
    <row r="250" spans="1:20" x14ac:dyDescent="0.35">
      <c r="A250" s="551"/>
      <c r="B250" s="551"/>
      <c r="C250" s="551"/>
      <c r="D250" s="551"/>
      <c r="E250" s="551"/>
      <c r="F250" s="551"/>
      <c r="G250" s="551"/>
      <c r="H250" s="551"/>
      <c r="I250" s="551"/>
      <c r="J250" s="551"/>
      <c r="K250" s="551"/>
      <c r="L250" s="551"/>
      <c r="M250" s="551"/>
      <c r="N250" s="551"/>
      <c r="O250" s="551"/>
      <c r="P250" s="551"/>
      <c r="Q250" s="551"/>
      <c r="R250" s="551"/>
      <c r="S250" s="551"/>
      <c r="T250" s="551"/>
    </row>
    <row r="251" spans="1:20" x14ac:dyDescent="0.35">
      <c r="A251" s="551"/>
      <c r="B251" s="551"/>
      <c r="C251" s="551"/>
      <c r="D251" s="551"/>
      <c r="E251" s="551"/>
      <c r="F251" s="551"/>
      <c r="G251" s="551"/>
      <c r="H251" s="551"/>
      <c r="I251" s="551"/>
      <c r="J251" s="551"/>
      <c r="K251" s="551"/>
      <c r="L251" s="551"/>
      <c r="M251" s="551"/>
      <c r="N251" s="551"/>
      <c r="O251" s="551"/>
      <c r="P251" s="551"/>
      <c r="Q251" s="551"/>
      <c r="R251" s="551"/>
      <c r="S251" s="551"/>
      <c r="T251" s="551"/>
    </row>
    <row r="252" spans="1:20" x14ac:dyDescent="0.35">
      <c r="A252" s="551"/>
      <c r="B252" s="551"/>
      <c r="C252" s="551"/>
      <c r="D252" s="551"/>
      <c r="E252" s="551"/>
      <c r="F252" s="551"/>
      <c r="G252" s="551"/>
      <c r="H252" s="551"/>
      <c r="I252" s="551"/>
      <c r="J252" s="551"/>
      <c r="K252" s="551"/>
      <c r="L252" s="551"/>
      <c r="M252" s="551"/>
      <c r="N252" s="551"/>
      <c r="O252" s="551"/>
      <c r="P252" s="551"/>
      <c r="Q252" s="551"/>
      <c r="R252" s="551"/>
      <c r="S252" s="551"/>
      <c r="T252" s="551"/>
    </row>
    <row r="253" spans="1:20" x14ac:dyDescent="0.35">
      <c r="A253" s="551"/>
      <c r="B253" s="551"/>
      <c r="C253" s="551"/>
      <c r="D253" s="551"/>
      <c r="E253" s="551"/>
      <c r="F253" s="551"/>
      <c r="G253" s="551"/>
      <c r="H253" s="551"/>
      <c r="I253" s="551"/>
      <c r="J253" s="551"/>
      <c r="K253" s="551"/>
      <c r="L253" s="551"/>
      <c r="M253" s="551"/>
      <c r="N253" s="551"/>
      <c r="O253" s="551"/>
      <c r="P253" s="551"/>
      <c r="Q253" s="551"/>
      <c r="R253" s="551"/>
      <c r="S253" s="551"/>
      <c r="T253" s="551"/>
    </row>
    <row r="254" spans="1:20" x14ac:dyDescent="0.35">
      <c r="A254" s="551"/>
      <c r="B254" s="551"/>
      <c r="C254" s="551"/>
      <c r="D254" s="551"/>
      <c r="E254" s="551"/>
      <c r="F254" s="551"/>
      <c r="G254" s="551"/>
      <c r="H254" s="551"/>
      <c r="I254" s="551"/>
      <c r="J254" s="551"/>
      <c r="K254" s="551"/>
      <c r="L254" s="551"/>
      <c r="M254" s="551"/>
      <c r="N254" s="551"/>
      <c r="O254" s="551"/>
      <c r="P254" s="551"/>
      <c r="Q254" s="551"/>
      <c r="R254" s="551"/>
      <c r="S254" s="551"/>
      <c r="T254" s="551"/>
    </row>
    <row r="255" spans="1:20" x14ac:dyDescent="0.35">
      <c r="A255" s="551"/>
      <c r="B255" s="551"/>
      <c r="C255" s="551"/>
      <c r="D255" s="551"/>
      <c r="E255" s="551"/>
      <c r="F255" s="551"/>
      <c r="G255" s="551"/>
      <c r="H255" s="551"/>
      <c r="I255" s="551"/>
      <c r="J255" s="551"/>
      <c r="K255" s="551"/>
      <c r="L255" s="551"/>
      <c r="M255" s="551"/>
      <c r="N255" s="551"/>
      <c r="O255" s="551"/>
      <c r="P255" s="551"/>
      <c r="Q255" s="551"/>
      <c r="R255" s="551"/>
      <c r="S255" s="551"/>
      <c r="T255" s="551"/>
    </row>
    <row r="256" spans="1:20" x14ac:dyDescent="0.35">
      <c r="A256" s="551"/>
      <c r="B256" s="551"/>
      <c r="C256" s="551"/>
      <c r="D256" s="551"/>
      <c r="E256" s="551"/>
      <c r="F256" s="551"/>
      <c r="G256" s="551"/>
      <c r="H256" s="551"/>
      <c r="I256" s="551"/>
      <c r="J256" s="551"/>
      <c r="K256" s="551"/>
      <c r="L256" s="551"/>
      <c r="M256" s="551"/>
      <c r="N256" s="551"/>
      <c r="O256" s="551"/>
      <c r="P256" s="551"/>
      <c r="Q256" s="551"/>
      <c r="R256" s="551"/>
      <c r="S256" s="551"/>
      <c r="T256" s="551"/>
    </row>
    <row r="257" spans="1:20" x14ac:dyDescent="0.35">
      <c r="A257" s="551"/>
      <c r="B257" s="551"/>
      <c r="C257" s="551"/>
      <c r="D257" s="551"/>
      <c r="E257" s="551"/>
      <c r="F257" s="551"/>
      <c r="G257" s="551"/>
      <c r="H257" s="551"/>
      <c r="I257" s="551"/>
      <c r="J257" s="551"/>
      <c r="K257" s="551"/>
      <c r="L257" s="551"/>
      <c r="M257" s="551"/>
      <c r="N257" s="551"/>
      <c r="O257" s="551"/>
      <c r="P257" s="551"/>
      <c r="Q257" s="551"/>
      <c r="R257" s="551"/>
      <c r="S257" s="551"/>
      <c r="T257" s="551"/>
    </row>
    <row r="258" spans="1:20" x14ac:dyDescent="0.35">
      <c r="A258" s="551"/>
      <c r="B258" s="551"/>
      <c r="C258" s="551"/>
      <c r="D258" s="551"/>
      <c r="E258" s="551"/>
      <c r="F258" s="551"/>
      <c r="G258" s="551"/>
      <c r="H258" s="551"/>
      <c r="I258" s="551"/>
      <c r="J258" s="551"/>
      <c r="K258" s="551"/>
      <c r="L258" s="551"/>
      <c r="M258" s="551"/>
      <c r="N258" s="551"/>
      <c r="O258" s="551"/>
      <c r="P258" s="551"/>
      <c r="Q258" s="551"/>
      <c r="R258" s="551"/>
      <c r="S258" s="551"/>
      <c r="T258" s="551"/>
    </row>
    <row r="259" spans="1:20" x14ac:dyDescent="0.35">
      <c r="A259" s="551"/>
      <c r="B259" s="551"/>
      <c r="C259" s="551"/>
      <c r="D259" s="551"/>
      <c r="E259" s="551"/>
      <c r="F259" s="551"/>
      <c r="G259" s="551"/>
      <c r="H259" s="551"/>
      <c r="I259" s="551"/>
      <c r="J259" s="551"/>
      <c r="K259" s="551"/>
      <c r="L259" s="551"/>
      <c r="M259" s="551"/>
      <c r="N259" s="551"/>
      <c r="O259" s="551"/>
      <c r="P259" s="551"/>
      <c r="Q259" s="551"/>
      <c r="R259" s="551"/>
      <c r="S259" s="551"/>
      <c r="T259" s="551"/>
    </row>
    <row r="260" spans="1:20" x14ac:dyDescent="0.35">
      <c r="A260" s="551"/>
      <c r="B260" s="551"/>
      <c r="C260" s="551"/>
      <c r="D260" s="551"/>
      <c r="E260" s="551"/>
      <c r="F260" s="551"/>
      <c r="G260" s="551"/>
      <c r="H260" s="551"/>
      <c r="I260" s="551"/>
      <c r="J260" s="551"/>
      <c r="K260" s="551"/>
      <c r="L260" s="551"/>
      <c r="M260" s="551"/>
      <c r="N260" s="551"/>
      <c r="O260" s="551"/>
      <c r="P260" s="551"/>
      <c r="Q260" s="551"/>
      <c r="R260" s="551"/>
      <c r="S260" s="551"/>
      <c r="T260" s="551"/>
    </row>
    <row r="261" spans="1:20" x14ac:dyDescent="0.35">
      <c r="A261" s="551"/>
      <c r="B261" s="551"/>
      <c r="C261" s="551"/>
      <c r="D261" s="551"/>
      <c r="E261" s="551"/>
      <c r="F261" s="551"/>
      <c r="G261" s="551"/>
      <c r="H261" s="551"/>
      <c r="I261" s="551"/>
      <c r="J261" s="551"/>
      <c r="K261" s="551"/>
      <c r="L261" s="551"/>
      <c r="M261" s="551"/>
      <c r="N261" s="551"/>
      <c r="O261" s="551"/>
      <c r="P261" s="551"/>
      <c r="Q261" s="551"/>
      <c r="R261" s="551"/>
      <c r="S261" s="551"/>
      <c r="T261" s="551"/>
    </row>
    <row r="262" spans="1:20" x14ac:dyDescent="0.35">
      <c r="A262" s="551"/>
      <c r="B262" s="551"/>
      <c r="C262" s="551"/>
      <c r="D262" s="551"/>
      <c r="E262" s="551"/>
      <c r="F262" s="551"/>
      <c r="G262" s="551"/>
      <c r="H262" s="551"/>
      <c r="I262" s="551"/>
      <c r="J262" s="551"/>
      <c r="K262" s="551"/>
      <c r="L262" s="551"/>
      <c r="M262" s="551"/>
      <c r="N262" s="551"/>
      <c r="O262" s="551"/>
      <c r="P262" s="551"/>
      <c r="Q262" s="551"/>
      <c r="R262" s="551"/>
      <c r="S262" s="551"/>
      <c r="T262" s="551"/>
    </row>
    <row r="263" spans="1:20" x14ac:dyDescent="0.35">
      <c r="A263" s="551"/>
      <c r="B263" s="551"/>
      <c r="C263" s="551"/>
      <c r="D263" s="551"/>
      <c r="E263" s="551"/>
      <c r="F263" s="551"/>
      <c r="G263" s="551"/>
      <c r="H263" s="551"/>
      <c r="I263" s="551"/>
      <c r="J263" s="551"/>
      <c r="K263" s="551"/>
      <c r="L263" s="551"/>
      <c r="M263" s="551"/>
      <c r="N263" s="551"/>
      <c r="O263" s="551"/>
      <c r="P263" s="551"/>
      <c r="Q263" s="551"/>
      <c r="R263" s="551"/>
      <c r="S263" s="551"/>
      <c r="T263" s="551"/>
    </row>
    <row r="264" spans="1:20" x14ac:dyDescent="0.35">
      <c r="A264" s="551"/>
      <c r="B264" s="551"/>
      <c r="C264" s="551"/>
      <c r="D264" s="551"/>
      <c r="E264" s="551"/>
      <c r="F264" s="551"/>
      <c r="G264" s="551"/>
      <c r="H264" s="551"/>
      <c r="I264" s="551"/>
      <c r="J264" s="551"/>
      <c r="K264" s="551"/>
      <c r="L264" s="551"/>
      <c r="M264" s="551"/>
      <c r="N264" s="551"/>
      <c r="O264" s="551"/>
      <c r="P264" s="551"/>
      <c r="Q264" s="551"/>
      <c r="R264" s="551"/>
      <c r="S264" s="551"/>
      <c r="T264" s="551"/>
    </row>
    <row r="265" spans="1:20" x14ac:dyDescent="0.35">
      <c r="A265" s="551"/>
      <c r="B265" s="551"/>
      <c r="C265" s="551"/>
      <c r="D265" s="551"/>
      <c r="E265" s="551"/>
      <c r="F265" s="551"/>
      <c r="G265" s="551"/>
      <c r="H265" s="551"/>
      <c r="I265" s="551"/>
      <c r="J265" s="551"/>
      <c r="K265" s="551"/>
      <c r="L265" s="551"/>
      <c r="M265" s="551"/>
      <c r="N265" s="551"/>
      <c r="O265" s="551"/>
      <c r="P265" s="551"/>
      <c r="Q265" s="551"/>
      <c r="R265" s="551"/>
      <c r="S265" s="551"/>
      <c r="T265" s="551"/>
    </row>
    <row r="266" spans="1:20" x14ac:dyDescent="0.35">
      <c r="A266" s="551"/>
      <c r="B266" s="551"/>
      <c r="C266" s="551"/>
      <c r="D266" s="551"/>
      <c r="E266" s="551"/>
      <c r="F266" s="551"/>
      <c r="G266" s="551"/>
      <c r="H266" s="551"/>
      <c r="I266" s="551"/>
      <c r="J266" s="551"/>
      <c r="K266" s="551"/>
      <c r="L266" s="551"/>
      <c r="M266" s="551"/>
      <c r="N266" s="551"/>
      <c r="O266" s="551"/>
      <c r="P266" s="551"/>
      <c r="Q266" s="551"/>
      <c r="R266" s="551"/>
      <c r="S266" s="551"/>
      <c r="T266" s="551"/>
    </row>
    <row r="267" spans="1:20" x14ac:dyDescent="0.35">
      <c r="A267" s="551"/>
      <c r="B267" s="551"/>
      <c r="C267" s="551"/>
      <c r="D267" s="551"/>
      <c r="E267" s="551"/>
      <c r="F267" s="551"/>
      <c r="G267" s="551"/>
      <c r="H267" s="551"/>
      <c r="I267" s="551"/>
      <c r="J267" s="551"/>
      <c r="K267" s="551"/>
      <c r="L267" s="551"/>
      <c r="M267" s="551"/>
      <c r="N267" s="551"/>
      <c r="O267" s="551"/>
      <c r="P267" s="551"/>
      <c r="Q267" s="551"/>
      <c r="R267" s="551"/>
      <c r="S267" s="551"/>
      <c r="T267" s="551"/>
    </row>
    <row r="268" spans="1:20" x14ac:dyDescent="0.35">
      <c r="A268" s="551"/>
      <c r="B268" s="551"/>
      <c r="C268" s="551"/>
      <c r="D268" s="551"/>
      <c r="E268" s="551"/>
      <c r="F268" s="551"/>
      <c r="G268" s="551"/>
      <c r="H268" s="551"/>
      <c r="I268" s="551"/>
      <c r="J268" s="551"/>
      <c r="K268" s="551"/>
      <c r="L268" s="551"/>
      <c r="M268" s="551"/>
      <c r="N268" s="551"/>
      <c r="O268" s="551"/>
      <c r="P268" s="551"/>
      <c r="Q268" s="551"/>
      <c r="R268" s="551"/>
      <c r="S268" s="551"/>
      <c r="T268" s="551"/>
    </row>
    <row r="269" spans="1:20" x14ac:dyDescent="0.35">
      <c r="A269" s="551"/>
      <c r="B269" s="551"/>
      <c r="C269" s="551"/>
      <c r="D269" s="551"/>
      <c r="E269" s="551"/>
      <c r="F269" s="551"/>
      <c r="G269" s="551"/>
      <c r="H269" s="551"/>
      <c r="I269" s="551"/>
      <c r="J269" s="551"/>
      <c r="K269" s="551"/>
      <c r="L269" s="551"/>
      <c r="M269" s="551"/>
      <c r="N269" s="551"/>
      <c r="O269" s="551"/>
      <c r="P269" s="551"/>
      <c r="Q269" s="551"/>
      <c r="R269" s="551"/>
      <c r="S269" s="551"/>
      <c r="T269" s="551"/>
    </row>
    <row r="270" spans="1:20" x14ac:dyDescent="0.35">
      <c r="A270" s="551"/>
      <c r="B270" s="551"/>
      <c r="C270" s="551"/>
      <c r="D270" s="551"/>
      <c r="E270" s="551"/>
      <c r="F270" s="551"/>
      <c r="G270" s="551"/>
      <c r="H270" s="551"/>
      <c r="I270" s="551"/>
      <c r="J270" s="551"/>
      <c r="K270" s="551"/>
      <c r="L270" s="551"/>
      <c r="M270" s="551"/>
      <c r="N270" s="551"/>
      <c r="O270" s="551"/>
      <c r="P270" s="551"/>
      <c r="Q270" s="551"/>
      <c r="R270" s="551"/>
      <c r="S270" s="551"/>
      <c r="T270" s="551"/>
    </row>
    <row r="271" spans="1:20" x14ac:dyDescent="0.35">
      <c r="A271" s="551"/>
      <c r="B271" s="551"/>
      <c r="C271" s="551"/>
      <c r="D271" s="551"/>
      <c r="E271" s="551"/>
      <c r="F271" s="551"/>
      <c r="G271" s="551"/>
      <c r="H271" s="551"/>
      <c r="I271" s="551"/>
      <c r="J271" s="551"/>
      <c r="K271" s="551"/>
      <c r="L271" s="551"/>
      <c r="M271" s="551"/>
      <c r="N271" s="551"/>
      <c r="O271" s="551"/>
      <c r="P271" s="551"/>
      <c r="Q271" s="551"/>
      <c r="R271" s="551"/>
      <c r="S271" s="551"/>
      <c r="T271" s="551"/>
    </row>
    <row r="272" spans="1:20" x14ac:dyDescent="0.35">
      <c r="A272" s="551"/>
      <c r="B272" s="551"/>
      <c r="C272" s="551"/>
      <c r="D272" s="551"/>
      <c r="E272" s="551"/>
      <c r="F272" s="551"/>
      <c r="G272" s="551"/>
      <c r="H272" s="551"/>
      <c r="I272" s="551"/>
      <c r="J272" s="551"/>
      <c r="K272" s="551"/>
      <c r="L272" s="551"/>
      <c r="M272" s="551"/>
      <c r="N272" s="551"/>
      <c r="O272" s="551"/>
      <c r="P272" s="551"/>
      <c r="Q272" s="551"/>
      <c r="R272" s="551"/>
      <c r="S272" s="551"/>
      <c r="T272" s="551"/>
    </row>
    <row r="273" spans="1:20" x14ac:dyDescent="0.35">
      <c r="A273" s="551"/>
      <c r="B273" s="551"/>
      <c r="C273" s="551"/>
      <c r="D273" s="551"/>
      <c r="E273" s="551"/>
      <c r="F273" s="551"/>
      <c r="G273" s="551"/>
      <c r="H273" s="551"/>
      <c r="I273" s="551"/>
      <c r="J273" s="551"/>
      <c r="K273" s="551"/>
      <c r="L273" s="551"/>
      <c r="M273" s="551"/>
      <c r="N273" s="551"/>
      <c r="O273" s="551"/>
      <c r="P273" s="551"/>
      <c r="Q273" s="551"/>
      <c r="R273" s="551"/>
      <c r="S273" s="551"/>
      <c r="T273" s="551"/>
    </row>
    <row r="274" spans="1:20" x14ac:dyDescent="0.35">
      <c r="A274" s="551"/>
      <c r="B274" s="551"/>
      <c r="C274" s="551"/>
      <c r="D274" s="551"/>
      <c r="E274" s="551"/>
      <c r="F274" s="551"/>
      <c r="G274" s="551"/>
      <c r="H274" s="551"/>
      <c r="I274" s="551"/>
      <c r="J274" s="551"/>
      <c r="K274" s="551"/>
      <c r="L274" s="551"/>
      <c r="M274" s="551"/>
      <c r="N274" s="551"/>
      <c r="O274" s="551"/>
      <c r="P274" s="551"/>
      <c r="Q274" s="551"/>
      <c r="R274" s="551"/>
      <c r="S274" s="551"/>
      <c r="T274" s="551"/>
    </row>
    <row r="275" spans="1:20" x14ac:dyDescent="0.35">
      <c r="A275" s="551"/>
      <c r="B275" s="551"/>
      <c r="C275" s="551"/>
      <c r="D275" s="551"/>
      <c r="E275" s="551"/>
      <c r="F275" s="551"/>
      <c r="G275" s="551"/>
      <c r="H275" s="551"/>
      <c r="I275" s="551"/>
      <c r="J275" s="551"/>
      <c r="K275" s="551"/>
      <c r="L275" s="551"/>
      <c r="M275" s="551"/>
      <c r="N275" s="551"/>
      <c r="O275" s="551"/>
      <c r="P275" s="551"/>
      <c r="Q275" s="551"/>
      <c r="R275" s="551"/>
      <c r="S275" s="551"/>
      <c r="T275" s="551"/>
    </row>
    <row r="276" spans="1:20" x14ac:dyDescent="0.35">
      <c r="A276" s="551"/>
      <c r="B276" s="551"/>
      <c r="C276" s="551"/>
      <c r="D276" s="551"/>
      <c r="E276" s="551"/>
      <c r="F276" s="551"/>
      <c r="G276" s="551"/>
      <c r="H276" s="551"/>
      <c r="I276" s="551"/>
      <c r="J276" s="551"/>
      <c r="K276" s="551"/>
      <c r="L276" s="551"/>
      <c r="M276" s="551"/>
      <c r="N276" s="551"/>
      <c r="O276" s="551"/>
      <c r="P276" s="551"/>
      <c r="Q276" s="551"/>
      <c r="R276" s="551"/>
      <c r="S276" s="551"/>
      <c r="T276" s="551"/>
    </row>
    <row r="277" spans="1:20" x14ac:dyDescent="0.35">
      <c r="A277" s="551"/>
      <c r="B277" s="551"/>
      <c r="C277" s="551"/>
      <c r="D277" s="551"/>
      <c r="E277" s="551"/>
      <c r="F277" s="551"/>
      <c r="G277" s="551"/>
      <c r="H277" s="551"/>
      <c r="I277" s="551"/>
      <c r="J277" s="551"/>
      <c r="K277" s="551"/>
      <c r="L277" s="551"/>
      <c r="M277" s="551"/>
      <c r="N277" s="551"/>
      <c r="O277" s="551"/>
      <c r="P277" s="551"/>
      <c r="Q277" s="551"/>
      <c r="R277" s="551"/>
      <c r="S277" s="551"/>
      <c r="T277" s="551"/>
    </row>
    <row r="278" spans="1:20" x14ac:dyDescent="0.35">
      <c r="A278" s="551"/>
      <c r="B278" s="551"/>
      <c r="C278" s="551"/>
      <c r="D278" s="551"/>
      <c r="E278" s="551"/>
      <c r="F278" s="551"/>
      <c r="G278" s="551"/>
      <c r="H278" s="551"/>
      <c r="I278" s="551"/>
      <c r="J278" s="551"/>
      <c r="K278" s="551"/>
      <c r="L278" s="551"/>
      <c r="M278" s="551"/>
      <c r="N278" s="551"/>
      <c r="O278" s="551"/>
      <c r="P278" s="551"/>
      <c r="Q278" s="551"/>
      <c r="R278" s="551"/>
      <c r="S278" s="551"/>
      <c r="T278" s="551"/>
    </row>
    <row r="279" spans="1:20" x14ac:dyDescent="0.35">
      <c r="A279" s="551"/>
      <c r="B279" s="551"/>
      <c r="C279" s="551"/>
      <c r="D279" s="551"/>
      <c r="E279" s="551"/>
      <c r="F279" s="551"/>
      <c r="G279" s="551"/>
      <c r="H279" s="551"/>
      <c r="I279" s="551"/>
      <c r="J279" s="551"/>
      <c r="K279" s="551"/>
      <c r="L279" s="551"/>
      <c r="M279" s="551"/>
      <c r="N279" s="551"/>
      <c r="O279" s="551"/>
      <c r="P279" s="551"/>
      <c r="Q279" s="551"/>
      <c r="R279" s="551"/>
      <c r="S279" s="551"/>
      <c r="T279" s="551"/>
    </row>
    <row r="280" spans="1:20" x14ac:dyDescent="0.35">
      <c r="A280" s="551"/>
      <c r="B280" s="551"/>
      <c r="C280" s="551"/>
      <c r="D280" s="551"/>
      <c r="E280" s="551"/>
      <c r="F280" s="551"/>
      <c r="G280" s="551"/>
      <c r="H280" s="551"/>
      <c r="I280" s="551"/>
      <c r="J280" s="551"/>
      <c r="K280" s="551"/>
      <c r="L280" s="551"/>
      <c r="M280" s="551"/>
      <c r="N280" s="551"/>
      <c r="O280" s="551"/>
      <c r="P280" s="551"/>
      <c r="Q280" s="551"/>
      <c r="R280" s="551"/>
      <c r="S280" s="551"/>
      <c r="T280" s="551"/>
    </row>
    <row r="281" spans="1:20" x14ac:dyDescent="0.35">
      <c r="A281" s="551"/>
      <c r="B281" s="551"/>
      <c r="C281" s="551"/>
      <c r="D281" s="551"/>
      <c r="E281" s="551"/>
      <c r="F281" s="551"/>
      <c r="G281" s="551"/>
      <c r="H281" s="551"/>
      <c r="I281" s="551"/>
      <c r="J281" s="551"/>
      <c r="K281" s="551"/>
      <c r="L281" s="551"/>
      <c r="M281" s="551"/>
      <c r="N281" s="551"/>
      <c r="O281" s="551"/>
      <c r="P281" s="551"/>
      <c r="Q281" s="551"/>
      <c r="R281" s="551"/>
      <c r="S281" s="551"/>
      <c r="T281" s="551"/>
    </row>
    <row r="282" spans="1:20" x14ac:dyDescent="0.35">
      <c r="A282" s="551"/>
      <c r="B282" s="551"/>
      <c r="C282" s="551"/>
      <c r="D282" s="551"/>
      <c r="E282" s="551"/>
      <c r="F282" s="551"/>
      <c r="G282" s="551"/>
      <c r="H282" s="551"/>
      <c r="I282" s="551"/>
      <c r="J282" s="551"/>
      <c r="K282" s="551"/>
      <c r="L282" s="551"/>
      <c r="M282" s="551"/>
      <c r="N282" s="551"/>
      <c r="O282" s="551"/>
      <c r="P282" s="551"/>
      <c r="Q282" s="551"/>
      <c r="R282" s="551"/>
      <c r="S282" s="551"/>
      <c r="T282" s="551"/>
    </row>
    <row r="283" spans="1:20" x14ac:dyDescent="0.35">
      <c r="A283" s="551"/>
      <c r="B283" s="551"/>
      <c r="C283" s="551"/>
      <c r="D283" s="551"/>
      <c r="E283" s="551"/>
      <c r="F283" s="551"/>
      <c r="G283" s="551"/>
      <c r="H283" s="551"/>
      <c r="I283" s="551"/>
      <c r="J283" s="551"/>
      <c r="K283" s="551"/>
      <c r="L283" s="551"/>
      <c r="M283" s="551"/>
      <c r="N283" s="551"/>
      <c r="O283" s="551"/>
      <c r="P283" s="551"/>
      <c r="Q283" s="551"/>
      <c r="R283" s="551"/>
      <c r="S283" s="551"/>
      <c r="T283" s="551"/>
    </row>
    <row r="284" spans="1:20" x14ac:dyDescent="0.35">
      <c r="A284" s="551"/>
      <c r="B284" s="551"/>
      <c r="C284" s="551"/>
      <c r="D284" s="551"/>
      <c r="E284" s="551"/>
      <c r="F284" s="551"/>
      <c r="G284" s="551"/>
      <c r="H284" s="551"/>
      <c r="I284" s="551"/>
      <c r="J284" s="551"/>
      <c r="K284" s="551"/>
      <c r="L284" s="551"/>
      <c r="M284" s="551"/>
      <c r="N284" s="551"/>
      <c r="O284" s="551"/>
      <c r="P284" s="551"/>
      <c r="Q284" s="551"/>
      <c r="R284" s="551"/>
      <c r="S284" s="551"/>
      <c r="T284" s="551"/>
    </row>
    <row r="285" spans="1:20" x14ac:dyDescent="0.35">
      <c r="A285" s="551"/>
      <c r="B285" s="551"/>
      <c r="C285" s="551"/>
      <c r="D285" s="551"/>
      <c r="E285" s="551"/>
      <c r="F285" s="551"/>
      <c r="G285" s="551"/>
      <c r="H285" s="551"/>
      <c r="I285" s="551"/>
      <c r="J285" s="551"/>
      <c r="K285" s="551"/>
      <c r="L285" s="551"/>
      <c r="M285" s="551"/>
      <c r="N285" s="551"/>
      <c r="O285" s="551"/>
      <c r="P285" s="551"/>
      <c r="Q285" s="551"/>
      <c r="R285" s="551"/>
      <c r="S285" s="551"/>
      <c r="T285" s="551"/>
    </row>
    <row r="286" spans="1:20" x14ac:dyDescent="0.35">
      <c r="A286" s="551"/>
      <c r="B286" s="551"/>
      <c r="C286" s="551"/>
      <c r="D286" s="551"/>
      <c r="E286" s="551"/>
      <c r="F286" s="551"/>
      <c r="G286" s="551"/>
      <c r="H286" s="551"/>
      <c r="I286" s="551"/>
      <c r="J286" s="551"/>
      <c r="K286" s="551"/>
      <c r="L286" s="551"/>
      <c r="M286" s="551"/>
      <c r="N286" s="551"/>
      <c r="O286" s="551"/>
      <c r="P286" s="551"/>
      <c r="Q286" s="551"/>
      <c r="R286" s="551"/>
      <c r="S286" s="551"/>
      <c r="T286" s="551"/>
    </row>
    <row r="287" spans="1:20" x14ac:dyDescent="0.35">
      <c r="A287" s="551"/>
      <c r="B287" s="551"/>
      <c r="C287" s="551"/>
      <c r="D287" s="551"/>
      <c r="E287" s="551"/>
      <c r="F287" s="551"/>
      <c r="G287" s="551"/>
      <c r="H287" s="551"/>
      <c r="I287" s="551"/>
      <c r="J287" s="551"/>
      <c r="K287" s="551"/>
      <c r="L287" s="551"/>
      <c r="M287" s="551"/>
      <c r="N287" s="551"/>
      <c r="O287" s="551"/>
      <c r="P287" s="551"/>
      <c r="Q287" s="551"/>
      <c r="R287" s="551"/>
      <c r="S287" s="551"/>
      <c r="T287" s="551"/>
    </row>
    <row r="288" spans="1:20" x14ac:dyDescent="0.35">
      <c r="A288" s="551"/>
      <c r="B288" s="551"/>
      <c r="C288" s="551"/>
      <c r="D288" s="551"/>
      <c r="E288" s="551"/>
      <c r="F288" s="551"/>
      <c r="G288" s="551"/>
      <c r="H288" s="551"/>
      <c r="I288" s="551"/>
      <c r="J288" s="551"/>
      <c r="K288" s="551"/>
      <c r="L288" s="551"/>
      <c r="M288" s="551"/>
      <c r="N288" s="551"/>
      <c r="O288" s="551"/>
      <c r="P288" s="551"/>
      <c r="Q288" s="551"/>
      <c r="R288" s="551"/>
      <c r="S288" s="551"/>
      <c r="T288" s="551"/>
    </row>
    <row r="289" spans="1:20" x14ac:dyDescent="0.35">
      <c r="A289" s="551"/>
      <c r="B289" s="551"/>
      <c r="C289" s="551"/>
      <c r="D289" s="551"/>
      <c r="E289" s="551"/>
      <c r="F289" s="551"/>
      <c r="G289" s="551"/>
      <c r="H289" s="551"/>
      <c r="I289" s="551"/>
      <c r="J289" s="551"/>
      <c r="K289" s="551"/>
      <c r="L289" s="551"/>
      <c r="M289" s="551"/>
      <c r="N289" s="551"/>
      <c r="O289" s="551"/>
      <c r="P289" s="551"/>
      <c r="Q289" s="551"/>
      <c r="R289" s="551"/>
      <c r="S289" s="551"/>
      <c r="T289" s="551"/>
    </row>
    <row r="290" spans="1:20" x14ac:dyDescent="0.35">
      <c r="A290" s="551"/>
      <c r="B290" s="551"/>
      <c r="C290" s="551"/>
      <c r="D290" s="551"/>
      <c r="E290" s="551"/>
      <c r="F290" s="551"/>
      <c r="G290" s="551"/>
      <c r="H290" s="551"/>
      <c r="I290" s="551"/>
      <c r="J290" s="551"/>
      <c r="K290" s="551"/>
      <c r="L290" s="551"/>
      <c r="M290" s="551"/>
      <c r="N290" s="551"/>
      <c r="O290" s="551"/>
      <c r="P290" s="551"/>
      <c r="Q290" s="551"/>
      <c r="R290" s="551"/>
      <c r="S290" s="551"/>
      <c r="T290" s="551"/>
    </row>
    <row r="291" spans="1:20" x14ac:dyDescent="0.35">
      <c r="A291" s="551"/>
      <c r="B291" s="551"/>
      <c r="C291" s="551"/>
      <c r="D291" s="551"/>
      <c r="E291" s="551"/>
      <c r="F291" s="551"/>
      <c r="G291" s="551"/>
      <c r="H291" s="551"/>
      <c r="I291" s="551"/>
      <c r="J291" s="551"/>
      <c r="K291" s="551"/>
      <c r="L291" s="551"/>
      <c r="M291" s="551"/>
      <c r="N291" s="551"/>
      <c r="O291" s="551"/>
      <c r="P291" s="551"/>
      <c r="Q291" s="551"/>
      <c r="R291" s="551"/>
      <c r="S291" s="551"/>
      <c r="T291" s="551"/>
    </row>
    <row r="292" spans="1:20" x14ac:dyDescent="0.35">
      <c r="A292" s="551"/>
      <c r="B292" s="551"/>
      <c r="C292" s="551"/>
      <c r="D292" s="551"/>
      <c r="E292" s="551"/>
      <c r="F292" s="551"/>
      <c r="G292" s="551"/>
      <c r="H292" s="551"/>
      <c r="I292" s="551"/>
      <c r="J292" s="551"/>
      <c r="K292" s="551"/>
      <c r="L292" s="551"/>
      <c r="M292" s="551"/>
      <c r="N292" s="551"/>
      <c r="O292" s="551"/>
      <c r="P292" s="551"/>
      <c r="Q292" s="551"/>
      <c r="R292" s="551"/>
      <c r="S292" s="551"/>
      <c r="T292" s="551"/>
    </row>
    <row r="293" spans="1:20" x14ac:dyDescent="0.35">
      <c r="A293" s="551"/>
      <c r="B293" s="551"/>
      <c r="C293" s="551"/>
      <c r="D293" s="551"/>
      <c r="E293" s="551"/>
      <c r="F293" s="551"/>
      <c r="G293" s="551"/>
      <c r="H293" s="551"/>
      <c r="I293" s="551"/>
      <c r="J293" s="551"/>
      <c r="K293" s="551"/>
      <c r="L293" s="551"/>
      <c r="M293" s="551"/>
      <c r="N293" s="551"/>
      <c r="O293" s="551"/>
      <c r="P293" s="551"/>
      <c r="Q293" s="551"/>
      <c r="R293" s="551"/>
      <c r="S293" s="551"/>
      <c r="T293" s="551"/>
    </row>
    <row r="294" spans="1:20" x14ac:dyDescent="0.35">
      <c r="A294" s="551"/>
      <c r="B294" s="551"/>
      <c r="C294" s="551"/>
      <c r="D294" s="551"/>
      <c r="E294" s="551"/>
      <c r="F294" s="551"/>
      <c r="G294" s="551"/>
      <c r="H294" s="551"/>
      <c r="I294" s="551"/>
      <c r="J294" s="551"/>
      <c r="K294" s="551"/>
      <c r="L294" s="551"/>
      <c r="M294" s="551"/>
      <c r="N294" s="551"/>
      <c r="O294" s="551"/>
      <c r="P294" s="551"/>
      <c r="Q294" s="551"/>
      <c r="R294" s="551"/>
      <c r="S294" s="551"/>
      <c r="T294" s="551"/>
    </row>
    <row r="295" spans="1:20" x14ac:dyDescent="0.35">
      <c r="A295" s="551"/>
      <c r="B295" s="551"/>
      <c r="C295" s="551"/>
      <c r="D295" s="551"/>
      <c r="E295" s="551"/>
      <c r="F295" s="551"/>
      <c r="G295" s="551"/>
      <c r="H295" s="551"/>
      <c r="I295" s="551"/>
      <c r="J295" s="551"/>
      <c r="K295" s="551"/>
      <c r="L295" s="551"/>
      <c r="M295" s="551"/>
      <c r="N295" s="551"/>
      <c r="O295" s="551"/>
      <c r="P295" s="551"/>
      <c r="Q295" s="551"/>
      <c r="R295" s="551"/>
      <c r="S295" s="551"/>
      <c r="T295" s="551"/>
    </row>
    <row r="296" spans="1:20" x14ac:dyDescent="0.35">
      <c r="A296" s="551"/>
      <c r="B296" s="551"/>
      <c r="C296" s="551"/>
      <c r="D296" s="551"/>
      <c r="E296" s="551"/>
      <c r="F296" s="551"/>
      <c r="G296" s="551"/>
      <c r="H296" s="551"/>
      <c r="I296" s="551"/>
      <c r="J296" s="551"/>
      <c r="K296" s="551"/>
      <c r="L296" s="551"/>
      <c r="M296" s="551"/>
      <c r="N296" s="551"/>
      <c r="O296" s="551"/>
      <c r="P296" s="551"/>
      <c r="Q296" s="551"/>
      <c r="R296" s="551"/>
      <c r="S296" s="551"/>
      <c r="T296" s="551"/>
    </row>
    <row r="297" spans="1:20" x14ac:dyDescent="0.35">
      <c r="A297" s="551"/>
      <c r="B297" s="551"/>
      <c r="C297" s="551"/>
      <c r="D297" s="551"/>
      <c r="E297" s="551"/>
      <c r="F297" s="551"/>
      <c r="G297" s="551"/>
      <c r="H297" s="551"/>
      <c r="I297" s="551"/>
      <c r="J297" s="551"/>
      <c r="K297" s="551"/>
      <c r="L297" s="551"/>
      <c r="M297" s="551"/>
      <c r="N297" s="551"/>
      <c r="O297" s="551"/>
      <c r="P297" s="551"/>
      <c r="Q297" s="551"/>
      <c r="R297" s="551"/>
      <c r="S297" s="551"/>
      <c r="T297" s="551"/>
    </row>
    <row r="298" spans="1:20" x14ac:dyDescent="0.35">
      <c r="A298" s="551"/>
      <c r="B298" s="551"/>
      <c r="C298" s="551"/>
      <c r="D298" s="551"/>
      <c r="E298" s="551"/>
      <c r="F298" s="551"/>
      <c r="G298" s="551"/>
      <c r="H298" s="551"/>
      <c r="I298" s="551"/>
      <c r="J298" s="551"/>
      <c r="K298" s="551"/>
      <c r="L298" s="551"/>
      <c r="M298" s="551"/>
      <c r="N298" s="551"/>
      <c r="O298" s="551"/>
      <c r="P298" s="551"/>
      <c r="Q298" s="551"/>
      <c r="R298" s="551"/>
      <c r="S298" s="551"/>
      <c r="T298" s="551"/>
    </row>
    <row r="299" spans="1:20" x14ac:dyDescent="0.35">
      <c r="A299" s="551"/>
      <c r="B299" s="551"/>
      <c r="C299" s="551"/>
      <c r="D299" s="551"/>
      <c r="E299" s="551"/>
      <c r="F299" s="551"/>
      <c r="G299" s="551"/>
      <c r="H299" s="551"/>
      <c r="I299" s="551"/>
      <c r="J299" s="551"/>
      <c r="K299" s="551"/>
      <c r="L299" s="551"/>
      <c r="M299" s="551"/>
      <c r="N299" s="551"/>
      <c r="O299" s="551"/>
      <c r="P299" s="551"/>
      <c r="Q299" s="551"/>
      <c r="R299" s="551"/>
      <c r="S299" s="551"/>
      <c r="T299" s="551"/>
    </row>
    <row r="300" spans="1:20" x14ac:dyDescent="0.35">
      <c r="A300" s="551"/>
      <c r="B300" s="551"/>
      <c r="C300" s="551"/>
      <c r="D300" s="551"/>
      <c r="E300" s="551"/>
      <c r="F300" s="551"/>
      <c r="G300" s="551"/>
      <c r="H300" s="551"/>
      <c r="I300" s="551"/>
      <c r="J300" s="551"/>
      <c r="K300" s="551"/>
      <c r="L300" s="551"/>
      <c r="M300" s="551"/>
      <c r="N300" s="551"/>
      <c r="O300" s="551"/>
      <c r="P300" s="551"/>
      <c r="Q300" s="551"/>
      <c r="R300" s="551"/>
      <c r="S300" s="551"/>
      <c r="T300" s="551"/>
    </row>
    <row r="301" spans="1:20" x14ac:dyDescent="0.35">
      <c r="A301" s="551"/>
      <c r="B301" s="551"/>
      <c r="C301" s="551"/>
      <c r="D301" s="551"/>
      <c r="E301" s="551"/>
      <c r="F301" s="551"/>
      <c r="G301" s="551"/>
      <c r="H301" s="551"/>
      <c r="I301" s="551"/>
      <c r="J301" s="551"/>
      <c r="K301" s="551"/>
      <c r="L301" s="551"/>
      <c r="M301" s="551"/>
      <c r="N301" s="551"/>
      <c r="O301" s="551"/>
      <c r="P301" s="551"/>
      <c r="Q301" s="551"/>
      <c r="R301" s="551"/>
      <c r="S301" s="551"/>
      <c r="T301" s="551"/>
    </row>
    <row r="302" spans="1:20" x14ac:dyDescent="0.35">
      <c r="A302" s="551"/>
      <c r="B302" s="551"/>
      <c r="C302" s="551"/>
      <c r="D302" s="551"/>
      <c r="E302" s="551"/>
      <c r="F302" s="551"/>
      <c r="G302" s="551"/>
      <c r="H302" s="551"/>
      <c r="I302" s="551"/>
      <c r="J302" s="551"/>
      <c r="K302" s="551"/>
      <c r="L302" s="551"/>
      <c r="M302" s="551"/>
      <c r="N302" s="551"/>
      <c r="O302" s="551"/>
      <c r="P302" s="551"/>
      <c r="Q302" s="551"/>
      <c r="R302" s="551"/>
      <c r="S302" s="551"/>
      <c r="T302" s="551"/>
    </row>
    <row r="303" spans="1:20" x14ac:dyDescent="0.35">
      <c r="A303" s="551"/>
      <c r="B303" s="551"/>
      <c r="C303" s="551"/>
      <c r="D303" s="551"/>
      <c r="E303" s="551"/>
      <c r="F303" s="551"/>
      <c r="G303" s="551"/>
      <c r="H303" s="551"/>
      <c r="I303" s="551"/>
      <c r="J303" s="551"/>
      <c r="K303" s="551"/>
      <c r="L303" s="551"/>
      <c r="M303" s="551"/>
      <c r="N303" s="551"/>
      <c r="O303" s="551"/>
      <c r="P303" s="551"/>
      <c r="Q303" s="551"/>
      <c r="R303" s="551"/>
      <c r="S303" s="551"/>
      <c r="T303" s="551"/>
    </row>
    <row r="304" spans="1:20" x14ac:dyDescent="0.35">
      <c r="A304" s="551"/>
      <c r="B304" s="551"/>
      <c r="C304" s="551"/>
      <c r="D304" s="551"/>
      <c r="E304" s="551"/>
      <c r="F304" s="551"/>
      <c r="G304" s="551"/>
      <c r="H304" s="551"/>
      <c r="I304" s="551"/>
      <c r="J304" s="551"/>
      <c r="K304" s="551"/>
      <c r="L304" s="551"/>
      <c r="M304" s="551"/>
      <c r="N304" s="551"/>
      <c r="O304" s="551"/>
      <c r="P304" s="551"/>
      <c r="Q304" s="551"/>
      <c r="R304" s="551"/>
      <c r="S304" s="551"/>
      <c r="T304" s="551"/>
    </row>
    <row r="305" spans="1:20" x14ac:dyDescent="0.35">
      <c r="A305" s="551"/>
      <c r="B305" s="551"/>
      <c r="C305" s="551"/>
      <c r="D305" s="551"/>
      <c r="E305" s="551"/>
      <c r="F305" s="551"/>
      <c r="G305" s="551"/>
      <c r="H305" s="551"/>
      <c r="I305" s="551"/>
      <c r="J305" s="551"/>
      <c r="K305" s="551"/>
      <c r="L305" s="551"/>
      <c r="M305" s="551"/>
      <c r="N305" s="551"/>
      <c r="O305" s="551"/>
      <c r="P305" s="551"/>
      <c r="Q305" s="551"/>
      <c r="R305" s="551"/>
      <c r="S305" s="551"/>
      <c r="T305" s="551"/>
    </row>
    <row r="306" spans="1:20" x14ac:dyDescent="0.35">
      <c r="A306" s="551"/>
      <c r="B306" s="551"/>
      <c r="C306" s="551"/>
      <c r="D306" s="551"/>
      <c r="E306" s="551"/>
      <c r="F306" s="551"/>
      <c r="G306" s="551"/>
      <c r="H306" s="551"/>
      <c r="I306" s="551"/>
      <c r="J306" s="551"/>
      <c r="K306" s="551"/>
      <c r="L306" s="551"/>
      <c r="M306" s="551"/>
      <c r="N306" s="551"/>
      <c r="O306" s="551"/>
      <c r="P306" s="551"/>
      <c r="Q306" s="551"/>
      <c r="R306" s="551"/>
      <c r="S306" s="551"/>
      <c r="T306" s="551"/>
    </row>
    <row r="307" spans="1:20" x14ac:dyDescent="0.35">
      <c r="A307" s="551"/>
      <c r="B307" s="551"/>
      <c r="C307" s="551"/>
      <c r="D307" s="551"/>
      <c r="E307" s="551"/>
      <c r="F307" s="551"/>
      <c r="G307" s="551"/>
      <c r="H307" s="551"/>
      <c r="I307" s="551"/>
      <c r="J307" s="551"/>
      <c r="K307" s="551"/>
      <c r="L307" s="551"/>
      <c r="M307" s="551"/>
      <c r="N307" s="551"/>
      <c r="O307" s="551"/>
      <c r="P307" s="551"/>
      <c r="Q307" s="551"/>
      <c r="R307" s="551"/>
      <c r="S307" s="551"/>
      <c r="T307" s="551"/>
    </row>
    <row r="308" spans="1:20" x14ac:dyDescent="0.35">
      <c r="A308" s="551"/>
      <c r="B308" s="551"/>
      <c r="C308" s="551"/>
      <c r="D308" s="551"/>
      <c r="E308" s="551"/>
      <c r="F308" s="551"/>
      <c r="G308" s="551"/>
      <c r="H308" s="551"/>
      <c r="I308" s="551"/>
      <c r="J308" s="551"/>
      <c r="K308" s="551"/>
      <c r="L308" s="551"/>
      <c r="M308" s="551"/>
      <c r="N308" s="551"/>
      <c r="O308" s="551"/>
      <c r="P308" s="551"/>
      <c r="Q308" s="551"/>
      <c r="R308" s="551"/>
      <c r="S308" s="551"/>
      <c r="T308" s="551"/>
    </row>
    <row r="309" spans="1:20" x14ac:dyDescent="0.35">
      <c r="A309" s="551"/>
      <c r="B309" s="551"/>
      <c r="C309" s="551"/>
      <c r="D309" s="551"/>
      <c r="E309" s="551"/>
      <c r="F309" s="551"/>
      <c r="G309" s="551"/>
      <c r="H309" s="551"/>
      <c r="I309" s="551"/>
      <c r="J309" s="551"/>
      <c r="K309" s="551"/>
      <c r="L309" s="551"/>
      <c r="M309" s="551"/>
      <c r="N309" s="551"/>
      <c r="O309" s="551"/>
      <c r="P309" s="551"/>
      <c r="Q309" s="551"/>
      <c r="R309" s="551"/>
      <c r="S309" s="551"/>
      <c r="T309" s="551"/>
    </row>
    <row r="310" spans="1:20" x14ac:dyDescent="0.35">
      <c r="A310" s="551"/>
      <c r="B310" s="551"/>
      <c r="C310" s="551"/>
      <c r="D310" s="551"/>
      <c r="E310" s="551"/>
      <c r="F310" s="551"/>
      <c r="G310" s="551"/>
      <c r="H310" s="551"/>
      <c r="I310" s="551"/>
      <c r="J310" s="551"/>
      <c r="K310" s="551"/>
      <c r="L310" s="551"/>
      <c r="M310" s="551"/>
      <c r="N310" s="551"/>
      <c r="O310" s="551"/>
      <c r="P310" s="551"/>
      <c r="Q310" s="551"/>
      <c r="R310" s="551"/>
      <c r="S310" s="551"/>
      <c r="T310" s="551"/>
    </row>
    <row r="311" spans="1:20" x14ac:dyDescent="0.35">
      <c r="A311" s="551"/>
      <c r="B311" s="551"/>
      <c r="C311" s="551"/>
      <c r="D311" s="551"/>
      <c r="E311" s="551"/>
      <c r="F311" s="551"/>
      <c r="G311" s="551"/>
      <c r="H311" s="551"/>
      <c r="I311" s="551"/>
      <c r="J311" s="551"/>
      <c r="K311" s="551"/>
      <c r="L311" s="551"/>
      <c r="M311" s="551"/>
      <c r="N311" s="551"/>
      <c r="O311" s="551"/>
      <c r="P311" s="551"/>
      <c r="Q311" s="551"/>
      <c r="R311" s="551"/>
      <c r="S311" s="551"/>
      <c r="T311" s="551"/>
    </row>
    <row r="312" spans="1:20" x14ac:dyDescent="0.35">
      <c r="A312" s="551"/>
      <c r="B312" s="551"/>
      <c r="C312" s="551"/>
      <c r="D312" s="551"/>
      <c r="E312" s="551"/>
      <c r="F312" s="551"/>
      <c r="G312" s="551"/>
      <c r="H312" s="551"/>
      <c r="I312" s="551"/>
      <c r="J312" s="551"/>
      <c r="K312" s="551"/>
      <c r="L312" s="551"/>
      <c r="M312" s="551"/>
      <c r="N312" s="551"/>
      <c r="O312" s="551"/>
      <c r="P312" s="551"/>
      <c r="Q312" s="551"/>
      <c r="R312" s="551"/>
      <c r="S312" s="551"/>
      <c r="T312" s="551"/>
    </row>
    <row r="313" spans="1:20" x14ac:dyDescent="0.35">
      <c r="A313" s="551"/>
      <c r="B313" s="551"/>
      <c r="C313" s="551"/>
      <c r="D313" s="551"/>
      <c r="E313" s="551"/>
      <c r="F313" s="551"/>
      <c r="G313" s="551"/>
      <c r="H313" s="551"/>
      <c r="I313" s="551"/>
      <c r="J313" s="551"/>
      <c r="K313" s="551"/>
      <c r="L313" s="551"/>
      <c r="M313" s="551"/>
      <c r="N313" s="551"/>
      <c r="O313" s="551"/>
      <c r="P313" s="551"/>
      <c r="Q313" s="551"/>
      <c r="R313" s="551"/>
      <c r="S313" s="551"/>
      <c r="T313" s="551"/>
    </row>
    <row r="314" spans="1:20" x14ac:dyDescent="0.35">
      <c r="A314" s="551"/>
      <c r="B314" s="551"/>
      <c r="C314" s="551"/>
      <c r="D314" s="551"/>
      <c r="E314" s="551"/>
      <c r="F314" s="551"/>
      <c r="G314" s="551"/>
      <c r="H314" s="551"/>
      <c r="I314" s="551"/>
      <c r="J314" s="551"/>
      <c r="K314" s="551"/>
      <c r="L314" s="551"/>
      <c r="M314" s="551"/>
      <c r="N314" s="551"/>
      <c r="O314" s="551"/>
      <c r="P314" s="551"/>
      <c r="Q314" s="551"/>
      <c r="R314" s="551"/>
      <c r="S314" s="551"/>
      <c r="T314" s="551"/>
    </row>
    <row r="315" spans="1:20" x14ac:dyDescent="0.35">
      <c r="A315" s="551"/>
      <c r="B315" s="551"/>
      <c r="C315" s="551"/>
      <c r="D315" s="551"/>
      <c r="E315" s="551"/>
      <c r="F315" s="551"/>
      <c r="G315" s="551"/>
      <c r="H315" s="551"/>
      <c r="I315" s="551"/>
      <c r="J315" s="551"/>
      <c r="K315" s="551"/>
      <c r="L315" s="551"/>
      <c r="M315" s="551"/>
      <c r="N315" s="551"/>
      <c r="O315" s="551"/>
      <c r="P315" s="551"/>
      <c r="Q315" s="551"/>
      <c r="R315" s="551"/>
      <c r="S315" s="551"/>
      <c r="T315" s="551"/>
    </row>
    <row r="316" spans="1:20" x14ac:dyDescent="0.35">
      <c r="A316" s="551"/>
      <c r="B316" s="551"/>
      <c r="C316" s="551"/>
      <c r="D316" s="551"/>
      <c r="E316" s="551"/>
      <c r="F316" s="551"/>
      <c r="G316" s="551"/>
      <c r="H316" s="551"/>
      <c r="I316" s="551"/>
      <c r="J316" s="551"/>
      <c r="K316" s="551"/>
      <c r="L316" s="551"/>
      <c r="M316" s="551"/>
      <c r="N316" s="551"/>
      <c r="O316" s="551"/>
      <c r="P316" s="551"/>
      <c r="Q316" s="551"/>
      <c r="R316" s="551"/>
      <c r="S316" s="551"/>
      <c r="T316" s="551"/>
    </row>
    <row r="317" spans="1:20" x14ac:dyDescent="0.35">
      <c r="A317" s="551"/>
      <c r="B317" s="551"/>
      <c r="C317" s="551"/>
      <c r="D317" s="551"/>
      <c r="E317" s="551"/>
      <c r="F317" s="551"/>
      <c r="G317" s="551"/>
      <c r="H317" s="551"/>
      <c r="I317" s="551"/>
      <c r="J317" s="551"/>
      <c r="K317" s="551"/>
      <c r="L317" s="551"/>
      <c r="M317" s="551"/>
      <c r="N317" s="551"/>
      <c r="O317" s="551"/>
      <c r="P317" s="551"/>
      <c r="Q317" s="551"/>
      <c r="R317" s="551"/>
      <c r="S317" s="551"/>
      <c r="T317" s="551"/>
    </row>
    <row r="318" spans="1:20" x14ac:dyDescent="0.35">
      <c r="A318" s="551"/>
      <c r="B318" s="551"/>
      <c r="C318" s="551"/>
      <c r="D318" s="551"/>
      <c r="E318" s="551"/>
      <c r="F318" s="551"/>
      <c r="G318" s="551"/>
      <c r="H318" s="551"/>
      <c r="I318" s="551"/>
      <c r="J318" s="551"/>
      <c r="K318" s="551"/>
      <c r="L318" s="551"/>
      <c r="M318" s="551"/>
      <c r="N318" s="551"/>
      <c r="O318" s="551"/>
      <c r="P318" s="551"/>
      <c r="Q318" s="551"/>
      <c r="R318" s="551"/>
      <c r="S318" s="551"/>
      <c r="T318" s="551"/>
    </row>
    <row r="319" spans="1:20" x14ac:dyDescent="0.35">
      <c r="A319" s="551"/>
      <c r="B319" s="551"/>
      <c r="C319" s="551"/>
      <c r="D319" s="551"/>
      <c r="E319" s="551"/>
      <c r="F319" s="551"/>
      <c r="G319" s="551"/>
      <c r="H319" s="551"/>
      <c r="I319" s="551"/>
      <c r="J319" s="551"/>
      <c r="K319" s="551"/>
      <c r="L319" s="551"/>
      <c r="M319" s="551"/>
      <c r="N319" s="551"/>
      <c r="O319" s="551"/>
      <c r="P319" s="551"/>
      <c r="Q319" s="551"/>
      <c r="R319" s="551"/>
      <c r="S319" s="551"/>
      <c r="T319" s="551"/>
    </row>
    <row r="320" spans="1:20" x14ac:dyDescent="0.35">
      <c r="A320" s="551"/>
      <c r="B320" s="551"/>
      <c r="C320" s="551"/>
      <c r="D320" s="551"/>
      <c r="E320" s="551"/>
      <c r="F320" s="551"/>
      <c r="G320" s="551"/>
      <c r="H320" s="551"/>
      <c r="I320" s="551"/>
      <c r="J320" s="551"/>
      <c r="K320" s="551"/>
      <c r="L320" s="551"/>
      <c r="M320" s="551"/>
      <c r="N320" s="551"/>
      <c r="O320" s="551"/>
      <c r="P320" s="551"/>
      <c r="Q320" s="551"/>
      <c r="R320" s="551"/>
      <c r="S320" s="551"/>
      <c r="T320" s="551"/>
    </row>
    <row r="321" spans="1:20" x14ac:dyDescent="0.35">
      <c r="A321" s="551"/>
      <c r="B321" s="551"/>
      <c r="C321" s="551"/>
      <c r="D321" s="551"/>
      <c r="E321" s="551"/>
      <c r="F321" s="551"/>
      <c r="G321" s="551"/>
      <c r="H321" s="551"/>
      <c r="I321" s="551"/>
      <c r="J321" s="551"/>
      <c r="K321" s="551"/>
      <c r="L321" s="551"/>
      <c r="M321" s="551"/>
      <c r="N321" s="551"/>
      <c r="O321" s="551"/>
      <c r="P321" s="551"/>
      <c r="Q321" s="551"/>
      <c r="R321" s="551"/>
      <c r="S321" s="551"/>
      <c r="T321" s="551"/>
    </row>
    <row r="322" spans="1:20" x14ac:dyDescent="0.35">
      <c r="A322" s="551"/>
      <c r="B322" s="551"/>
      <c r="C322" s="551"/>
      <c r="D322" s="551"/>
      <c r="E322" s="551"/>
      <c r="F322" s="551"/>
      <c r="G322" s="551"/>
      <c r="H322" s="551"/>
      <c r="I322" s="551"/>
      <c r="J322" s="551"/>
      <c r="K322" s="551"/>
      <c r="L322" s="551"/>
      <c r="M322" s="551"/>
      <c r="N322" s="551"/>
      <c r="O322" s="551"/>
      <c r="P322" s="551"/>
      <c r="Q322" s="551"/>
      <c r="R322" s="551"/>
      <c r="S322" s="551"/>
      <c r="T322" s="551"/>
    </row>
    <row r="323" spans="1:20" x14ac:dyDescent="0.35">
      <c r="A323" s="551"/>
      <c r="B323" s="551"/>
      <c r="C323" s="551"/>
      <c r="D323" s="551"/>
      <c r="E323" s="551"/>
      <c r="F323" s="551"/>
      <c r="G323" s="551"/>
      <c r="H323" s="551"/>
      <c r="I323" s="551"/>
      <c r="J323" s="551"/>
      <c r="K323" s="551"/>
      <c r="L323" s="551"/>
      <c r="M323" s="551"/>
      <c r="N323" s="551"/>
      <c r="O323" s="551"/>
      <c r="P323" s="551"/>
      <c r="Q323" s="551"/>
      <c r="R323" s="551"/>
      <c r="S323" s="551"/>
      <c r="T323" s="551"/>
    </row>
    <row r="324" spans="1:20" x14ac:dyDescent="0.35">
      <c r="A324" s="551"/>
      <c r="B324" s="551"/>
      <c r="C324" s="551"/>
      <c r="D324" s="551"/>
      <c r="E324" s="551"/>
      <c r="F324" s="551"/>
      <c r="G324" s="551"/>
      <c r="H324" s="551"/>
      <c r="I324" s="551"/>
      <c r="J324" s="551"/>
      <c r="K324" s="551"/>
      <c r="L324" s="551"/>
      <c r="M324" s="551"/>
      <c r="N324" s="551"/>
      <c r="O324" s="551"/>
      <c r="P324" s="551"/>
      <c r="Q324" s="551"/>
      <c r="R324" s="551"/>
      <c r="S324" s="551"/>
      <c r="T324" s="551"/>
    </row>
    <row r="325" spans="1:20" x14ac:dyDescent="0.35">
      <c r="A325" s="551"/>
      <c r="B325" s="551"/>
      <c r="C325" s="551"/>
      <c r="D325" s="551"/>
      <c r="E325" s="551"/>
      <c r="F325" s="551"/>
      <c r="G325" s="551"/>
      <c r="H325" s="551"/>
      <c r="I325" s="551"/>
      <c r="J325" s="551"/>
      <c r="K325" s="551"/>
      <c r="L325" s="551"/>
      <c r="M325" s="551"/>
      <c r="N325" s="551"/>
      <c r="O325" s="551"/>
      <c r="P325" s="551"/>
      <c r="Q325" s="551"/>
      <c r="R325" s="551"/>
      <c r="S325" s="551"/>
      <c r="T325" s="551"/>
    </row>
    <row r="326" spans="1:20" x14ac:dyDescent="0.35">
      <c r="A326" s="551"/>
      <c r="B326" s="551"/>
      <c r="C326" s="551"/>
      <c r="D326" s="551"/>
      <c r="E326" s="551"/>
      <c r="F326" s="551"/>
      <c r="G326" s="551"/>
      <c r="H326" s="551"/>
      <c r="I326" s="551"/>
      <c r="J326" s="551"/>
      <c r="K326" s="551"/>
      <c r="L326" s="551"/>
      <c r="M326" s="551"/>
      <c r="N326" s="551"/>
      <c r="O326" s="551"/>
      <c r="P326" s="551"/>
      <c r="Q326" s="551"/>
      <c r="R326" s="551"/>
      <c r="S326" s="551"/>
      <c r="T326" s="551"/>
    </row>
    <row r="327" spans="1:20" x14ac:dyDescent="0.35">
      <c r="A327" s="551"/>
      <c r="B327" s="551"/>
      <c r="C327" s="551"/>
      <c r="D327" s="551"/>
      <c r="E327" s="551"/>
      <c r="F327" s="551"/>
      <c r="G327" s="551"/>
      <c r="H327" s="551"/>
      <c r="I327" s="551"/>
      <c r="J327" s="551"/>
      <c r="K327" s="551"/>
      <c r="L327" s="551"/>
      <c r="M327" s="551"/>
      <c r="N327" s="551"/>
      <c r="O327" s="551"/>
      <c r="P327" s="551"/>
      <c r="Q327" s="551"/>
      <c r="R327" s="551"/>
      <c r="S327" s="551"/>
      <c r="T327" s="551"/>
    </row>
    <row r="328" spans="1:20" x14ac:dyDescent="0.35">
      <c r="A328" s="551"/>
      <c r="B328" s="551"/>
      <c r="C328" s="551"/>
      <c r="D328" s="551"/>
      <c r="E328" s="551"/>
      <c r="F328" s="551"/>
      <c r="G328" s="551"/>
      <c r="H328" s="551"/>
      <c r="I328" s="551"/>
      <c r="J328" s="551"/>
      <c r="K328" s="551"/>
      <c r="L328" s="551"/>
      <c r="M328" s="551"/>
      <c r="N328" s="551"/>
      <c r="O328" s="551"/>
      <c r="P328" s="551"/>
      <c r="Q328" s="551"/>
      <c r="R328" s="551"/>
      <c r="S328" s="551"/>
      <c r="T328" s="551"/>
    </row>
    <row r="329" spans="1:20" x14ac:dyDescent="0.35">
      <c r="A329" s="551"/>
      <c r="B329" s="551"/>
      <c r="C329" s="551"/>
      <c r="D329" s="551"/>
      <c r="E329" s="551"/>
      <c r="F329" s="551"/>
      <c r="G329" s="551"/>
      <c r="H329" s="551"/>
      <c r="I329" s="551"/>
      <c r="J329" s="551"/>
      <c r="K329" s="551"/>
      <c r="L329" s="551"/>
      <c r="M329" s="551"/>
      <c r="N329" s="551"/>
      <c r="O329" s="551"/>
      <c r="P329" s="551"/>
      <c r="Q329" s="551"/>
      <c r="R329" s="551"/>
      <c r="S329" s="551"/>
      <c r="T329" s="551"/>
    </row>
    <row r="330" spans="1:20" x14ac:dyDescent="0.35">
      <c r="A330" s="551"/>
      <c r="B330" s="551"/>
      <c r="C330" s="551"/>
      <c r="D330" s="551"/>
      <c r="E330" s="551"/>
      <c r="F330" s="551"/>
      <c r="G330" s="551"/>
      <c r="H330" s="551"/>
      <c r="I330" s="551"/>
      <c r="J330" s="551"/>
      <c r="K330" s="551"/>
      <c r="L330" s="551"/>
      <c r="M330" s="551"/>
      <c r="N330" s="551"/>
      <c r="O330" s="551"/>
      <c r="P330" s="551"/>
      <c r="Q330" s="551"/>
      <c r="R330" s="551"/>
      <c r="S330" s="551"/>
      <c r="T330" s="551"/>
    </row>
    <row r="331" spans="1:20" x14ac:dyDescent="0.35">
      <c r="A331" s="551"/>
      <c r="B331" s="551"/>
      <c r="C331" s="551"/>
      <c r="D331" s="551"/>
      <c r="E331" s="551"/>
      <c r="F331" s="551"/>
      <c r="G331" s="551"/>
      <c r="H331" s="551"/>
      <c r="I331" s="551"/>
      <c r="J331" s="551"/>
      <c r="K331" s="551"/>
      <c r="L331" s="551"/>
      <c r="M331" s="551"/>
      <c r="N331" s="551"/>
      <c r="O331" s="551"/>
      <c r="P331" s="551"/>
      <c r="Q331" s="551"/>
      <c r="R331" s="551"/>
      <c r="S331" s="551"/>
      <c r="T331" s="551"/>
    </row>
    <row r="332" spans="1:20" x14ac:dyDescent="0.35">
      <c r="A332" s="551"/>
      <c r="B332" s="551"/>
      <c r="C332" s="551"/>
      <c r="D332" s="551"/>
      <c r="E332" s="551"/>
      <c r="F332" s="551"/>
      <c r="G332" s="551"/>
      <c r="H332" s="551"/>
      <c r="I332" s="551"/>
      <c r="J332" s="551"/>
      <c r="K332" s="551"/>
      <c r="L332" s="551"/>
      <c r="M332" s="551"/>
      <c r="N332" s="551"/>
      <c r="O332" s="551"/>
      <c r="P332" s="551"/>
      <c r="Q332" s="551"/>
      <c r="R332" s="551"/>
      <c r="S332" s="551"/>
      <c r="T332" s="551"/>
    </row>
    <row r="333" spans="1:20" x14ac:dyDescent="0.35">
      <c r="A333" s="551"/>
      <c r="B333" s="551"/>
      <c r="C333" s="551"/>
      <c r="D333" s="551"/>
      <c r="E333" s="551"/>
      <c r="F333" s="551"/>
      <c r="G333" s="551"/>
      <c r="H333" s="551"/>
      <c r="I333" s="551"/>
      <c r="J333" s="551"/>
      <c r="K333" s="551"/>
      <c r="L333" s="551"/>
      <c r="M333" s="551"/>
      <c r="N333" s="551"/>
      <c r="O333" s="551"/>
      <c r="P333" s="551"/>
      <c r="Q333" s="551"/>
      <c r="R333" s="551"/>
      <c r="S333" s="551"/>
      <c r="T333" s="551"/>
    </row>
    <row r="334" spans="1:20" x14ac:dyDescent="0.35">
      <c r="A334" s="551"/>
      <c r="B334" s="551"/>
      <c r="C334" s="551"/>
      <c r="D334" s="551"/>
      <c r="E334" s="551"/>
      <c r="F334" s="551"/>
      <c r="G334" s="551"/>
      <c r="H334" s="551"/>
      <c r="I334" s="551"/>
      <c r="J334" s="551"/>
      <c r="K334" s="551"/>
      <c r="L334" s="551"/>
      <c r="M334" s="551"/>
      <c r="N334" s="551"/>
      <c r="O334" s="551"/>
      <c r="P334" s="551"/>
      <c r="Q334" s="551"/>
      <c r="R334" s="551"/>
      <c r="S334" s="551"/>
      <c r="T334" s="551"/>
    </row>
    <row r="335" spans="1:20" x14ac:dyDescent="0.35">
      <c r="A335" s="551"/>
      <c r="B335" s="551"/>
      <c r="C335" s="551"/>
      <c r="D335" s="551"/>
      <c r="E335" s="551"/>
      <c r="F335" s="551"/>
      <c r="G335" s="551"/>
      <c r="H335" s="551"/>
      <c r="I335" s="551"/>
      <c r="J335" s="551"/>
      <c r="K335" s="551"/>
      <c r="L335" s="551"/>
      <c r="M335" s="551"/>
      <c r="N335" s="551"/>
      <c r="O335" s="551"/>
      <c r="P335" s="551"/>
      <c r="Q335" s="551"/>
      <c r="R335" s="551"/>
      <c r="S335" s="551"/>
      <c r="T335" s="551"/>
    </row>
    <row r="336" spans="1:20" x14ac:dyDescent="0.35">
      <c r="A336" s="551"/>
      <c r="B336" s="551"/>
      <c r="C336" s="551"/>
      <c r="D336" s="551"/>
      <c r="E336" s="551"/>
      <c r="F336" s="551"/>
      <c r="G336" s="551"/>
      <c r="H336" s="551"/>
      <c r="I336" s="551"/>
      <c r="J336" s="551"/>
      <c r="K336" s="551"/>
      <c r="L336" s="551"/>
      <c r="M336" s="551"/>
      <c r="N336" s="551"/>
      <c r="O336" s="551"/>
      <c r="P336" s="551"/>
      <c r="Q336" s="551"/>
      <c r="R336" s="551"/>
      <c r="S336" s="551"/>
      <c r="T336" s="551"/>
    </row>
    <row r="337" spans="1:20" x14ac:dyDescent="0.35">
      <c r="A337" s="551"/>
      <c r="B337" s="551"/>
      <c r="C337" s="551"/>
      <c r="D337" s="551"/>
      <c r="E337" s="551"/>
      <c r="F337" s="551"/>
      <c r="G337" s="551"/>
      <c r="H337" s="551"/>
      <c r="I337" s="551"/>
      <c r="J337" s="551"/>
      <c r="K337" s="551"/>
      <c r="L337" s="551"/>
      <c r="M337" s="551"/>
      <c r="N337" s="551"/>
      <c r="O337" s="551"/>
      <c r="P337" s="551"/>
      <c r="Q337" s="551"/>
      <c r="R337" s="551"/>
      <c r="S337" s="551"/>
      <c r="T337" s="551"/>
    </row>
    <row r="338" spans="1:20" x14ac:dyDescent="0.35">
      <c r="A338" s="551"/>
      <c r="B338" s="551"/>
      <c r="C338" s="551"/>
      <c r="D338" s="551"/>
      <c r="E338" s="551"/>
      <c r="F338" s="551"/>
      <c r="G338" s="551"/>
      <c r="H338" s="551"/>
      <c r="I338" s="551"/>
      <c r="J338" s="551"/>
      <c r="K338" s="551"/>
      <c r="L338" s="551"/>
      <c r="M338" s="551"/>
      <c r="N338" s="551"/>
      <c r="O338" s="551"/>
      <c r="P338" s="551"/>
      <c r="Q338" s="551"/>
      <c r="R338" s="551"/>
      <c r="S338" s="551"/>
      <c r="T338" s="551"/>
    </row>
    <row r="339" spans="1:20" x14ac:dyDescent="0.35">
      <c r="A339" s="551"/>
      <c r="B339" s="551"/>
      <c r="C339" s="551"/>
      <c r="D339" s="551"/>
      <c r="E339" s="551"/>
      <c r="F339" s="551"/>
      <c r="G339" s="551"/>
      <c r="H339" s="551"/>
      <c r="I339" s="551"/>
      <c r="J339" s="551"/>
      <c r="K339" s="551"/>
      <c r="L339" s="551"/>
      <c r="M339" s="551"/>
      <c r="N339" s="551"/>
      <c r="O339" s="551"/>
      <c r="P339" s="551"/>
      <c r="Q339" s="551"/>
      <c r="R339" s="551"/>
      <c r="S339" s="551"/>
      <c r="T339" s="551"/>
    </row>
    <row r="340" spans="1:20" x14ac:dyDescent="0.35">
      <c r="A340" s="551"/>
      <c r="B340" s="551"/>
      <c r="C340" s="551"/>
      <c r="D340" s="551"/>
      <c r="E340" s="551"/>
      <c r="F340" s="551"/>
      <c r="G340" s="551"/>
      <c r="H340" s="551"/>
      <c r="I340" s="551"/>
      <c r="J340" s="551"/>
      <c r="K340" s="551"/>
      <c r="L340" s="551"/>
      <c r="M340" s="551"/>
      <c r="N340" s="551"/>
      <c r="O340" s="551"/>
      <c r="P340" s="551"/>
      <c r="Q340" s="551"/>
      <c r="R340" s="551"/>
      <c r="S340" s="551"/>
      <c r="T340" s="551"/>
    </row>
    <row r="341" spans="1:20" x14ac:dyDescent="0.35">
      <c r="A341" s="551"/>
      <c r="B341" s="551"/>
      <c r="C341" s="551"/>
      <c r="D341" s="551"/>
      <c r="E341" s="551"/>
      <c r="F341" s="551"/>
      <c r="G341" s="551"/>
      <c r="H341" s="551"/>
      <c r="I341" s="551"/>
      <c r="J341" s="551"/>
      <c r="K341" s="551"/>
      <c r="L341" s="551"/>
      <c r="M341" s="551"/>
      <c r="N341" s="551"/>
      <c r="O341" s="551"/>
      <c r="P341" s="551"/>
      <c r="Q341" s="551"/>
      <c r="R341" s="551"/>
      <c r="S341" s="551"/>
      <c r="T341" s="551"/>
    </row>
    <row r="342" spans="1:20" x14ac:dyDescent="0.35">
      <c r="A342" s="551"/>
      <c r="B342" s="551"/>
      <c r="C342" s="551"/>
      <c r="D342" s="551"/>
      <c r="E342" s="551"/>
      <c r="F342" s="551"/>
      <c r="G342" s="551"/>
      <c r="H342" s="551"/>
      <c r="I342" s="551"/>
      <c r="J342" s="551"/>
      <c r="K342" s="551"/>
      <c r="L342" s="551"/>
      <c r="M342" s="551"/>
      <c r="N342" s="551"/>
      <c r="O342" s="551"/>
      <c r="P342" s="551"/>
      <c r="Q342" s="551"/>
      <c r="R342" s="551"/>
      <c r="S342" s="551"/>
      <c r="T342" s="551"/>
    </row>
    <row r="343" spans="1:20" x14ac:dyDescent="0.35">
      <c r="A343" s="551"/>
      <c r="B343" s="551"/>
      <c r="C343" s="551"/>
      <c r="D343" s="551"/>
      <c r="E343" s="551"/>
      <c r="F343" s="551"/>
      <c r="G343" s="551"/>
      <c r="H343" s="551"/>
      <c r="I343" s="551"/>
      <c r="J343" s="551"/>
      <c r="K343" s="551"/>
      <c r="L343" s="551"/>
      <c r="M343" s="551"/>
      <c r="N343" s="551"/>
      <c r="O343" s="551"/>
      <c r="P343" s="551"/>
      <c r="Q343" s="551"/>
      <c r="R343" s="551"/>
      <c r="S343" s="551"/>
      <c r="T343" s="551"/>
    </row>
    <row r="344" spans="1:20" x14ac:dyDescent="0.35">
      <c r="A344" s="551"/>
      <c r="B344" s="551"/>
      <c r="C344" s="551"/>
      <c r="D344" s="551"/>
      <c r="E344" s="551"/>
      <c r="F344" s="551"/>
      <c r="G344" s="551"/>
      <c r="H344" s="551"/>
      <c r="I344" s="551"/>
      <c r="J344" s="551"/>
      <c r="K344" s="551"/>
      <c r="L344" s="551"/>
      <c r="M344" s="551"/>
      <c r="N344" s="551"/>
      <c r="O344" s="551"/>
      <c r="P344" s="551"/>
      <c r="Q344" s="551"/>
      <c r="R344" s="551"/>
      <c r="S344" s="551"/>
      <c r="T344" s="551"/>
    </row>
    <row r="345" spans="1:20" x14ac:dyDescent="0.35">
      <c r="A345" s="551"/>
      <c r="B345" s="551"/>
      <c r="C345" s="551"/>
      <c r="D345" s="551"/>
      <c r="E345" s="551"/>
      <c r="F345" s="551"/>
      <c r="G345" s="551"/>
      <c r="H345" s="551"/>
      <c r="I345" s="551"/>
      <c r="J345" s="551"/>
      <c r="K345" s="551"/>
      <c r="L345" s="551"/>
      <c r="M345" s="551"/>
      <c r="N345" s="551"/>
      <c r="O345" s="551"/>
      <c r="P345" s="551"/>
      <c r="Q345" s="551"/>
      <c r="R345" s="551"/>
      <c r="S345" s="551"/>
      <c r="T345" s="551"/>
    </row>
    <row r="346" spans="1:20" x14ac:dyDescent="0.35">
      <c r="A346" s="551"/>
      <c r="B346" s="551"/>
      <c r="C346" s="551"/>
      <c r="D346" s="551"/>
      <c r="E346" s="551"/>
      <c r="F346" s="551"/>
      <c r="G346" s="551"/>
      <c r="H346" s="551"/>
      <c r="I346" s="551"/>
      <c r="J346" s="551"/>
      <c r="K346" s="551"/>
      <c r="L346" s="551"/>
      <c r="M346" s="551"/>
      <c r="N346" s="551"/>
      <c r="O346" s="551"/>
      <c r="P346" s="551"/>
      <c r="Q346" s="551"/>
      <c r="R346" s="551"/>
      <c r="S346" s="551"/>
      <c r="T346" s="551"/>
    </row>
    <row r="347" spans="1:20" x14ac:dyDescent="0.35">
      <c r="A347" s="551"/>
      <c r="B347" s="551"/>
      <c r="C347" s="551"/>
      <c r="D347" s="551"/>
      <c r="E347" s="551"/>
      <c r="F347" s="551"/>
      <c r="G347" s="551"/>
      <c r="H347" s="551"/>
      <c r="I347" s="551"/>
      <c r="J347" s="551"/>
      <c r="K347" s="551"/>
      <c r="L347" s="551"/>
      <c r="M347" s="551"/>
      <c r="N347" s="551"/>
      <c r="O347" s="551"/>
      <c r="P347" s="551"/>
      <c r="Q347" s="551"/>
      <c r="R347" s="551"/>
      <c r="S347" s="551"/>
      <c r="T347" s="551"/>
    </row>
    <row r="348" spans="1:20" x14ac:dyDescent="0.35">
      <c r="A348" s="551"/>
      <c r="B348" s="551"/>
      <c r="C348" s="551"/>
      <c r="D348" s="551"/>
      <c r="E348" s="551"/>
      <c r="F348" s="551"/>
      <c r="G348" s="551"/>
      <c r="H348" s="551"/>
      <c r="I348" s="551"/>
      <c r="J348" s="551"/>
      <c r="K348" s="551"/>
      <c r="L348" s="551"/>
      <c r="M348" s="551"/>
      <c r="N348" s="551"/>
      <c r="O348" s="551"/>
      <c r="P348" s="551"/>
      <c r="Q348" s="551"/>
      <c r="R348" s="551"/>
      <c r="S348" s="551"/>
      <c r="T348" s="551"/>
    </row>
    <row r="349" spans="1:20" x14ac:dyDescent="0.35">
      <c r="A349" s="551"/>
      <c r="B349" s="551"/>
      <c r="C349" s="551"/>
      <c r="D349" s="551"/>
      <c r="E349" s="551"/>
      <c r="F349" s="551"/>
      <c r="G349" s="551"/>
      <c r="H349" s="551"/>
      <c r="I349" s="551"/>
      <c r="J349" s="551"/>
      <c r="K349" s="551"/>
      <c r="L349" s="551"/>
      <c r="M349" s="551"/>
      <c r="N349" s="551"/>
      <c r="O349" s="551"/>
      <c r="P349" s="551"/>
      <c r="Q349" s="551"/>
      <c r="R349" s="551"/>
      <c r="S349" s="551"/>
      <c r="T349" s="551"/>
    </row>
    <row r="350" spans="1:20" x14ac:dyDescent="0.35">
      <c r="A350" s="551"/>
      <c r="B350" s="551"/>
      <c r="C350" s="551"/>
      <c r="D350" s="551"/>
      <c r="E350" s="551"/>
      <c r="F350" s="551"/>
      <c r="G350" s="551"/>
      <c r="H350" s="551"/>
      <c r="I350" s="551"/>
      <c r="J350" s="551"/>
      <c r="K350" s="551"/>
      <c r="L350" s="551"/>
      <c r="M350" s="551"/>
      <c r="N350" s="551"/>
      <c r="O350" s="551"/>
      <c r="P350" s="551"/>
      <c r="Q350" s="551"/>
      <c r="R350" s="551"/>
      <c r="S350" s="551"/>
      <c r="T350" s="551"/>
    </row>
    <row r="351" spans="1:20" x14ac:dyDescent="0.35">
      <c r="A351" s="551"/>
      <c r="B351" s="551"/>
      <c r="C351" s="551"/>
      <c r="D351" s="551"/>
      <c r="E351" s="551"/>
      <c r="F351" s="551"/>
      <c r="G351" s="551"/>
      <c r="H351" s="551"/>
      <c r="I351" s="551"/>
      <c r="J351" s="551"/>
      <c r="K351" s="551"/>
      <c r="L351" s="551"/>
      <c r="M351" s="551"/>
      <c r="N351" s="551"/>
      <c r="O351" s="551"/>
      <c r="P351" s="551"/>
      <c r="Q351" s="551"/>
      <c r="R351" s="551"/>
      <c r="S351" s="551"/>
      <c r="T351" s="551"/>
    </row>
    <row r="352" spans="1:20" x14ac:dyDescent="0.35">
      <c r="A352" s="551"/>
      <c r="B352" s="551"/>
      <c r="C352" s="551"/>
      <c r="D352" s="551"/>
      <c r="E352" s="551"/>
      <c r="F352" s="551"/>
      <c r="G352" s="551"/>
      <c r="H352" s="551"/>
      <c r="I352" s="551"/>
      <c r="J352" s="551"/>
      <c r="K352" s="551"/>
      <c r="L352" s="551"/>
      <c r="M352" s="551"/>
      <c r="N352" s="551"/>
      <c r="O352" s="551"/>
      <c r="P352" s="551"/>
      <c r="Q352" s="551"/>
      <c r="R352" s="551"/>
      <c r="S352" s="551"/>
      <c r="T352" s="551"/>
    </row>
    <row r="353" spans="1:20" x14ac:dyDescent="0.35">
      <c r="A353" s="551"/>
      <c r="B353" s="551"/>
      <c r="C353" s="551"/>
      <c r="D353" s="551"/>
      <c r="E353" s="551"/>
      <c r="F353" s="551"/>
      <c r="G353" s="551"/>
      <c r="H353" s="551"/>
      <c r="I353" s="551"/>
      <c r="J353" s="551"/>
      <c r="K353" s="551"/>
      <c r="L353" s="551"/>
      <c r="M353" s="551"/>
      <c r="N353" s="551"/>
      <c r="O353" s="551"/>
      <c r="P353" s="551"/>
      <c r="Q353" s="551"/>
      <c r="R353" s="551"/>
      <c r="S353" s="551"/>
      <c r="T353" s="551"/>
    </row>
    <row r="354" spans="1:20" x14ac:dyDescent="0.35">
      <c r="A354" s="551"/>
      <c r="B354" s="551"/>
      <c r="C354" s="551"/>
      <c r="D354" s="551"/>
      <c r="E354" s="551"/>
      <c r="F354" s="551"/>
      <c r="G354" s="551"/>
      <c r="H354" s="551"/>
      <c r="I354" s="551"/>
      <c r="J354" s="551"/>
      <c r="K354" s="551"/>
      <c r="L354" s="551"/>
      <c r="M354" s="551"/>
      <c r="N354" s="551"/>
      <c r="O354" s="551"/>
      <c r="P354" s="551"/>
      <c r="Q354" s="551"/>
      <c r="R354" s="551"/>
      <c r="S354" s="551"/>
      <c r="T354" s="551"/>
    </row>
    <row r="355" spans="1:20" x14ac:dyDescent="0.35">
      <c r="A355" s="551"/>
      <c r="B355" s="551"/>
      <c r="C355" s="551"/>
      <c r="D355" s="551"/>
      <c r="E355" s="551"/>
      <c r="F355" s="551"/>
      <c r="G355" s="551"/>
      <c r="H355" s="551"/>
      <c r="I355" s="551"/>
      <c r="J355" s="551"/>
      <c r="K355" s="551"/>
      <c r="L355" s="551"/>
      <c r="M355" s="551"/>
      <c r="N355" s="551"/>
      <c r="O355" s="551"/>
      <c r="P355" s="551"/>
      <c r="Q355" s="551"/>
      <c r="R355" s="551"/>
      <c r="S355" s="551"/>
      <c r="T355" s="551"/>
    </row>
    <row r="356" spans="1:20" x14ac:dyDescent="0.35">
      <c r="A356" s="551"/>
      <c r="B356" s="551"/>
      <c r="C356" s="551"/>
      <c r="D356" s="551"/>
      <c r="E356" s="551"/>
      <c r="F356" s="551"/>
      <c r="G356" s="551"/>
      <c r="H356" s="551"/>
      <c r="I356" s="551"/>
      <c r="J356" s="551"/>
      <c r="K356" s="551"/>
      <c r="L356" s="551"/>
      <c r="M356" s="551"/>
      <c r="N356" s="551"/>
      <c r="O356" s="551"/>
      <c r="P356" s="551"/>
      <c r="Q356" s="551"/>
      <c r="R356" s="551"/>
      <c r="S356" s="551"/>
      <c r="T356" s="551"/>
    </row>
    <row r="357" spans="1:20" x14ac:dyDescent="0.35">
      <c r="A357" s="551"/>
      <c r="B357" s="551"/>
      <c r="C357" s="551"/>
      <c r="D357" s="551"/>
      <c r="E357" s="551"/>
      <c r="F357" s="551"/>
      <c r="G357" s="551"/>
      <c r="H357" s="551"/>
      <c r="I357" s="551"/>
      <c r="J357" s="551"/>
      <c r="K357" s="551"/>
      <c r="L357" s="551"/>
      <c r="M357" s="551"/>
      <c r="N357" s="551"/>
      <c r="O357" s="551"/>
      <c r="P357" s="551"/>
      <c r="Q357" s="551"/>
      <c r="R357" s="551"/>
      <c r="S357" s="551"/>
      <c r="T357" s="551"/>
    </row>
    <row r="358" spans="1:20" x14ac:dyDescent="0.35">
      <c r="A358" s="551"/>
      <c r="B358" s="551"/>
      <c r="C358" s="551"/>
      <c r="D358" s="551"/>
      <c r="E358" s="551"/>
      <c r="F358" s="551"/>
      <c r="G358" s="551"/>
      <c r="H358" s="551"/>
      <c r="I358" s="551"/>
      <c r="J358" s="551"/>
      <c r="K358" s="551"/>
      <c r="L358" s="551"/>
      <c r="M358" s="551"/>
      <c r="N358" s="551"/>
      <c r="O358" s="551"/>
      <c r="P358" s="551"/>
      <c r="Q358" s="551"/>
      <c r="R358" s="551"/>
      <c r="S358" s="551"/>
      <c r="T358" s="551"/>
    </row>
    <row r="359" spans="1:20" x14ac:dyDescent="0.35">
      <c r="A359" s="551"/>
      <c r="B359" s="551"/>
      <c r="C359" s="551"/>
      <c r="D359" s="551"/>
      <c r="E359" s="551"/>
      <c r="F359" s="551"/>
      <c r="G359" s="551"/>
      <c r="H359" s="551"/>
      <c r="I359" s="551"/>
      <c r="J359" s="551"/>
      <c r="K359" s="551"/>
      <c r="L359" s="551"/>
      <c r="M359" s="551"/>
      <c r="N359" s="551"/>
      <c r="O359" s="551"/>
      <c r="P359" s="551"/>
      <c r="Q359" s="551"/>
      <c r="R359" s="551"/>
      <c r="S359" s="551"/>
      <c r="T359" s="551"/>
    </row>
    <row r="360" spans="1:20" x14ac:dyDescent="0.35">
      <c r="A360" s="551"/>
      <c r="B360" s="551"/>
      <c r="C360" s="551"/>
      <c r="D360" s="551"/>
      <c r="E360" s="551"/>
      <c r="F360" s="551"/>
      <c r="G360" s="551"/>
      <c r="H360" s="551"/>
      <c r="I360" s="551"/>
      <c r="J360" s="551"/>
      <c r="K360" s="551"/>
      <c r="L360" s="551"/>
      <c r="M360" s="551"/>
      <c r="N360" s="551"/>
      <c r="O360" s="551"/>
      <c r="P360" s="551"/>
      <c r="Q360" s="551"/>
      <c r="R360" s="551"/>
      <c r="S360" s="551"/>
      <c r="T360" s="551"/>
    </row>
    <row r="361" spans="1:20" x14ac:dyDescent="0.35">
      <c r="A361" s="551"/>
      <c r="B361" s="551"/>
      <c r="C361" s="551"/>
      <c r="D361" s="551"/>
      <c r="E361" s="551"/>
      <c r="F361" s="551"/>
      <c r="G361" s="551"/>
      <c r="H361" s="551"/>
      <c r="I361" s="551"/>
      <c r="J361" s="551"/>
      <c r="K361" s="551"/>
      <c r="L361" s="551"/>
      <c r="M361" s="551"/>
      <c r="N361" s="551"/>
      <c r="O361" s="551"/>
      <c r="P361" s="551"/>
      <c r="Q361" s="551"/>
      <c r="R361" s="551"/>
      <c r="S361" s="551"/>
      <c r="T361" s="551"/>
    </row>
    <row r="362" spans="1:20" x14ac:dyDescent="0.35">
      <c r="A362" s="551"/>
      <c r="B362" s="551"/>
      <c r="C362" s="551"/>
      <c r="D362" s="551"/>
      <c r="E362" s="551"/>
      <c r="F362" s="551"/>
      <c r="G362" s="551"/>
      <c r="H362" s="551"/>
      <c r="I362" s="551"/>
      <c r="J362" s="551"/>
      <c r="K362" s="551"/>
      <c r="L362" s="551"/>
      <c r="M362" s="551"/>
      <c r="N362" s="551"/>
      <c r="O362" s="551"/>
      <c r="P362" s="551"/>
      <c r="Q362" s="551"/>
      <c r="R362" s="551"/>
      <c r="S362" s="551"/>
      <c r="T362" s="551"/>
    </row>
    <row r="363" spans="1:20" x14ac:dyDescent="0.35">
      <c r="A363" s="551"/>
      <c r="B363" s="551"/>
      <c r="C363" s="551"/>
      <c r="D363" s="551"/>
      <c r="E363" s="551"/>
      <c r="F363" s="551"/>
      <c r="G363" s="551"/>
      <c r="H363" s="551"/>
      <c r="I363" s="551"/>
      <c r="J363" s="551"/>
      <c r="K363" s="551"/>
      <c r="L363" s="551"/>
      <c r="M363" s="551"/>
      <c r="N363" s="551"/>
      <c r="O363" s="551"/>
      <c r="P363" s="551"/>
      <c r="Q363" s="551"/>
      <c r="R363" s="551"/>
      <c r="S363" s="551"/>
      <c r="T363" s="551"/>
    </row>
    <row r="364" spans="1:20" x14ac:dyDescent="0.35">
      <c r="A364" s="551"/>
      <c r="B364" s="551"/>
      <c r="C364" s="551"/>
      <c r="D364" s="551"/>
      <c r="E364" s="551"/>
      <c r="F364" s="551"/>
      <c r="G364" s="551"/>
      <c r="H364" s="551"/>
      <c r="I364" s="551"/>
      <c r="J364" s="551"/>
      <c r="K364" s="551"/>
      <c r="L364" s="551"/>
      <c r="M364" s="551"/>
      <c r="N364" s="551"/>
      <c r="O364" s="551"/>
      <c r="P364" s="551"/>
      <c r="Q364" s="551"/>
      <c r="R364" s="551"/>
      <c r="S364" s="551"/>
      <c r="T364" s="551"/>
    </row>
    <row r="365" spans="1:20" x14ac:dyDescent="0.35">
      <c r="A365" s="551"/>
      <c r="B365" s="551"/>
      <c r="C365" s="551"/>
      <c r="D365" s="551"/>
      <c r="E365" s="551"/>
      <c r="F365" s="551"/>
      <c r="G365" s="551"/>
      <c r="H365" s="551"/>
      <c r="I365" s="551"/>
      <c r="J365" s="551"/>
      <c r="K365" s="551"/>
      <c r="L365" s="551"/>
      <c r="M365" s="551"/>
      <c r="N365" s="551"/>
      <c r="O365" s="551"/>
      <c r="P365" s="551"/>
      <c r="Q365" s="551"/>
      <c r="R365" s="551"/>
      <c r="S365" s="551"/>
      <c r="T365" s="551"/>
    </row>
    <row r="366" spans="1:20" x14ac:dyDescent="0.35">
      <c r="A366" s="551"/>
      <c r="B366" s="551"/>
      <c r="C366" s="551"/>
      <c r="D366" s="551"/>
      <c r="E366" s="551"/>
      <c r="F366" s="551"/>
      <c r="G366" s="551"/>
      <c r="H366" s="551"/>
      <c r="I366" s="551"/>
      <c r="J366" s="551"/>
      <c r="K366" s="551"/>
      <c r="L366" s="551"/>
      <c r="M366" s="551"/>
      <c r="N366" s="551"/>
      <c r="O366" s="551"/>
      <c r="P366" s="551"/>
      <c r="Q366" s="551"/>
      <c r="R366" s="551"/>
      <c r="S366" s="551"/>
      <c r="T366" s="551"/>
    </row>
    <row r="367" spans="1:20" x14ac:dyDescent="0.35">
      <c r="A367" s="551"/>
      <c r="B367" s="551"/>
      <c r="C367" s="551"/>
      <c r="D367" s="551"/>
      <c r="E367" s="551"/>
      <c r="F367" s="551"/>
      <c r="G367" s="551"/>
      <c r="H367" s="551"/>
      <c r="I367" s="551"/>
      <c r="J367" s="551"/>
      <c r="K367" s="551"/>
      <c r="L367" s="551"/>
      <c r="M367" s="551"/>
      <c r="N367" s="551"/>
      <c r="O367" s="551"/>
      <c r="P367" s="551"/>
      <c r="Q367" s="551"/>
      <c r="R367" s="551"/>
      <c r="S367" s="551"/>
      <c r="T367" s="551"/>
    </row>
    <row r="368" spans="1:20" x14ac:dyDescent="0.35">
      <c r="A368" s="551"/>
      <c r="B368" s="551"/>
      <c r="C368" s="551"/>
      <c r="D368" s="551"/>
      <c r="E368" s="551"/>
      <c r="F368" s="551"/>
      <c r="G368" s="551"/>
      <c r="H368" s="551"/>
      <c r="I368" s="551"/>
      <c r="J368" s="551"/>
      <c r="K368" s="551"/>
      <c r="L368" s="551"/>
      <c r="M368" s="551"/>
      <c r="N368" s="551"/>
      <c r="O368" s="551"/>
      <c r="P368" s="551"/>
      <c r="Q368" s="551"/>
      <c r="R368" s="551"/>
      <c r="S368" s="551"/>
      <c r="T368" s="551"/>
    </row>
    <row r="369" spans="1:20" x14ac:dyDescent="0.35">
      <c r="A369" s="551"/>
      <c r="B369" s="551"/>
      <c r="C369" s="551"/>
      <c r="D369" s="551"/>
      <c r="E369" s="551"/>
      <c r="F369" s="551"/>
      <c r="G369" s="551"/>
      <c r="H369" s="551"/>
      <c r="I369" s="551"/>
      <c r="J369" s="551"/>
      <c r="K369" s="551"/>
      <c r="L369" s="551"/>
      <c r="M369" s="551"/>
      <c r="N369" s="551"/>
      <c r="O369" s="551"/>
      <c r="P369" s="551"/>
      <c r="Q369" s="551"/>
      <c r="R369" s="551"/>
      <c r="S369" s="551"/>
      <c r="T369" s="551"/>
    </row>
    <row r="370" spans="1:20" x14ac:dyDescent="0.35">
      <c r="A370" s="551"/>
      <c r="B370" s="551"/>
      <c r="C370" s="551"/>
      <c r="D370" s="551"/>
      <c r="E370" s="551"/>
      <c r="F370" s="551"/>
      <c r="G370" s="551"/>
      <c r="H370" s="551"/>
      <c r="I370" s="551"/>
      <c r="J370" s="551"/>
      <c r="K370" s="551"/>
      <c r="L370" s="551"/>
      <c r="M370" s="551"/>
      <c r="N370" s="551"/>
      <c r="O370" s="551"/>
      <c r="P370" s="551"/>
      <c r="Q370" s="551"/>
      <c r="R370" s="551"/>
      <c r="S370" s="551"/>
      <c r="T370" s="551"/>
    </row>
    <row r="371" spans="1:20" x14ac:dyDescent="0.35">
      <c r="A371" s="551"/>
      <c r="B371" s="551"/>
      <c r="C371" s="551"/>
      <c r="D371" s="551"/>
      <c r="E371" s="551"/>
      <c r="F371" s="551"/>
      <c r="G371" s="551"/>
      <c r="H371" s="551"/>
      <c r="I371" s="551"/>
      <c r="J371" s="551"/>
      <c r="K371" s="551"/>
      <c r="L371" s="551"/>
      <c r="M371" s="551"/>
      <c r="N371" s="551"/>
      <c r="O371" s="551"/>
      <c r="P371" s="551"/>
      <c r="Q371" s="551"/>
      <c r="R371" s="551"/>
      <c r="S371" s="551"/>
      <c r="T371" s="551"/>
    </row>
    <row r="372" spans="1:20" x14ac:dyDescent="0.35">
      <c r="A372" s="551"/>
      <c r="B372" s="551"/>
      <c r="C372" s="551"/>
      <c r="D372" s="551"/>
      <c r="E372" s="551"/>
      <c r="F372" s="551"/>
      <c r="G372" s="551"/>
      <c r="H372" s="551"/>
      <c r="I372" s="551"/>
      <c r="J372" s="551"/>
      <c r="K372" s="551"/>
      <c r="L372" s="551"/>
      <c r="M372" s="551"/>
      <c r="N372" s="551"/>
      <c r="O372" s="551"/>
      <c r="P372" s="551"/>
      <c r="Q372" s="551"/>
      <c r="R372" s="551"/>
      <c r="S372" s="551"/>
      <c r="T372" s="551"/>
    </row>
    <row r="373" spans="1:20" x14ac:dyDescent="0.35">
      <c r="A373" s="551"/>
      <c r="B373" s="551"/>
      <c r="C373" s="551"/>
      <c r="D373" s="551"/>
      <c r="E373" s="551"/>
      <c r="F373" s="551"/>
      <c r="G373" s="551"/>
      <c r="H373" s="551"/>
      <c r="I373" s="551"/>
      <c r="J373" s="551"/>
      <c r="K373" s="551"/>
      <c r="L373" s="551"/>
      <c r="M373" s="551"/>
      <c r="N373" s="551"/>
      <c r="O373" s="551"/>
      <c r="P373" s="551"/>
      <c r="Q373" s="551"/>
      <c r="R373" s="551"/>
      <c r="S373" s="551"/>
      <c r="T373" s="551"/>
    </row>
    <row r="374" spans="1:20" x14ac:dyDescent="0.35">
      <c r="A374" s="551"/>
      <c r="B374" s="551"/>
      <c r="C374" s="551"/>
      <c r="D374" s="551"/>
      <c r="E374" s="551"/>
      <c r="F374" s="551"/>
      <c r="G374" s="551"/>
      <c r="H374" s="551"/>
      <c r="I374" s="551"/>
      <c r="J374" s="551"/>
      <c r="K374" s="551"/>
      <c r="L374" s="551"/>
      <c r="M374" s="551"/>
      <c r="N374" s="551"/>
      <c r="O374" s="551"/>
      <c r="P374" s="551"/>
      <c r="Q374" s="551"/>
      <c r="R374" s="551"/>
      <c r="S374" s="551"/>
      <c r="T374" s="551"/>
    </row>
    <row r="375" spans="1:20" x14ac:dyDescent="0.35">
      <c r="A375" s="551"/>
      <c r="B375" s="551"/>
      <c r="C375" s="551"/>
      <c r="D375" s="551"/>
      <c r="E375" s="551"/>
      <c r="F375" s="551"/>
      <c r="G375" s="551"/>
      <c r="H375" s="551"/>
      <c r="I375" s="551"/>
      <c r="J375" s="551"/>
      <c r="K375" s="551"/>
      <c r="L375" s="551"/>
      <c r="M375" s="551"/>
      <c r="N375" s="551"/>
      <c r="O375" s="551"/>
      <c r="P375" s="551"/>
      <c r="Q375" s="551"/>
      <c r="R375" s="551"/>
      <c r="S375" s="551"/>
      <c r="T375" s="551"/>
    </row>
    <row r="376" spans="1:20" x14ac:dyDescent="0.35">
      <c r="A376" s="551"/>
      <c r="B376" s="551"/>
      <c r="C376" s="551"/>
      <c r="D376" s="551"/>
      <c r="E376" s="551"/>
      <c r="F376" s="551"/>
      <c r="G376" s="551"/>
      <c r="H376" s="551"/>
      <c r="I376" s="551"/>
      <c r="J376" s="551"/>
      <c r="K376" s="551"/>
      <c r="L376" s="551"/>
      <c r="M376" s="551"/>
      <c r="N376" s="551"/>
      <c r="O376" s="551"/>
      <c r="P376" s="551"/>
      <c r="Q376" s="551"/>
      <c r="R376" s="551"/>
      <c r="S376" s="551"/>
      <c r="T376" s="551"/>
    </row>
    <row r="377" spans="1:20" x14ac:dyDescent="0.35">
      <c r="A377" s="551"/>
      <c r="B377" s="551"/>
      <c r="C377" s="551"/>
      <c r="D377" s="551"/>
      <c r="E377" s="551"/>
      <c r="F377" s="551"/>
      <c r="G377" s="551"/>
      <c r="H377" s="551"/>
      <c r="I377" s="551"/>
      <c r="J377" s="551"/>
      <c r="K377" s="551"/>
      <c r="L377" s="551"/>
      <c r="M377" s="551"/>
      <c r="N377" s="551"/>
      <c r="O377" s="551"/>
      <c r="P377" s="551"/>
      <c r="Q377" s="551"/>
      <c r="R377" s="551"/>
      <c r="S377" s="551"/>
      <c r="T377" s="551"/>
    </row>
    <row r="378" spans="1:20" x14ac:dyDescent="0.35">
      <c r="A378" s="551"/>
      <c r="B378" s="551"/>
      <c r="C378" s="551"/>
      <c r="D378" s="551"/>
      <c r="E378" s="551"/>
      <c r="F378" s="551"/>
      <c r="G378" s="551"/>
      <c r="H378" s="551"/>
      <c r="I378" s="551"/>
      <c r="J378" s="551"/>
      <c r="K378" s="551"/>
      <c r="L378" s="551"/>
      <c r="M378" s="551"/>
      <c r="N378" s="551"/>
      <c r="O378" s="551"/>
      <c r="P378" s="551"/>
      <c r="Q378" s="551"/>
      <c r="R378" s="551"/>
      <c r="S378" s="551"/>
      <c r="T378" s="551"/>
    </row>
    <row r="379" spans="1:20" x14ac:dyDescent="0.35">
      <c r="A379" s="551"/>
      <c r="B379" s="551"/>
      <c r="C379" s="551"/>
      <c r="D379" s="551"/>
      <c r="E379" s="551"/>
      <c r="F379" s="551"/>
      <c r="G379" s="551"/>
      <c r="H379" s="551"/>
      <c r="I379" s="551"/>
      <c r="J379" s="551"/>
      <c r="K379" s="551"/>
      <c r="L379" s="551"/>
      <c r="M379" s="551"/>
      <c r="N379" s="551"/>
      <c r="O379" s="551"/>
      <c r="P379" s="551"/>
      <c r="Q379" s="551"/>
      <c r="R379" s="551"/>
      <c r="S379" s="551"/>
      <c r="T379" s="551"/>
    </row>
    <row r="380" spans="1:20" x14ac:dyDescent="0.35">
      <c r="A380" s="551"/>
      <c r="B380" s="551"/>
      <c r="C380" s="551"/>
      <c r="D380" s="551"/>
      <c r="E380" s="551"/>
      <c r="F380" s="551"/>
      <c r="G380" s="551"/>
      <c r="H380" s="551"/>
      <c r="I380" s="551"/>
      <c r="J380" s="551"/>
      <c r="K380" s="551"/>
      <c r="L380" s="551"/>
      <c r="M380" s="551"/>
      <c r="N380" s="551"/>
      <c r="O380" s="551"/>
      <c r="P380" s="551"/>
      <c r="Q380" s="551"/>
      <c r="R380" s="551"/>
      <c r="S380" s="551"/>
      <c r="T380" s="551"/>
    </row>
    <row r="381" spans="1:20" x14ac:dyDescent="0.35">
      <c r="A381" s="551"/>
      <c r="B381" s="551"/>
      <c r="C381" s="551"/>
      <c r="D381" s="551"/>
      <c r="E381" s="551"/>
      <c r="F381" s="551"/>
      <c r="G381" s="551"/>
      <c r="H381" s="551"/>
      <c r="I381" s="551"/>
      <c r="J381" s="551"/>
      <c r="K381" s="551"/>
      <c r="L381" s="551"/>
      <c r="M381" s="551"/>
      <c r="N381" s="551"/>
      <c r="O381" s="551"/>
      <c r="P381" s="551"/>
      <c r="Q381" s="551"/>
      <c r="R381" s="551"/>
      <c r="S381" s="551"/>
      <c r="T381" s="551"/>
    </row>
    <row r="382" spans="1:20" x14ac:dyDescent="0.35">
      <c r="A382" s="551"/>
      <c r="B382" s="551"/>
      <c r="C382" s="551"/>
      <c r="D382" s="551"/>
      <c r="E382" s="551"/>
      <c r="F382" s="551"/>
      <c r="G382" s="551"/>
      <c r="H382" s="551"/>
      <c r="I382" s="551"/>
      <c r="J382" s="551"/>
      <c r="K382" s="551"/>
      <c r="L382" s="551"/>
      <c r="M382" s="551"/>
      <c r="N382" s="551"/>
      <c r="O382" s="551"/>
      <c r="P382" s="551"/>
      <c r="Q382" s="551"/>
      <c r="R382" s="551"/>
      <c r="S382" s="551"/>
      <c r="T382" s="551"/>
    </row>
    <row r="383" spans="1:20" x14ac:dyDescent="0.35">
      <c r="A383" s="551"/>
      <c r="B383" s="551"/>
      <c r="C383" s="551"/>
      <c r="D383" s="551"/>
      <c r="E383" s="551"/>
      <c r="F383" s="551"/>
      <c r="G383" s="551"/>
      <c r="H383" s="551"/>
      <c r="I383" s="551"/>
      <c r="J383" s="551"/>
      <c r="K383" s="551"/>
      <c r="L383" s="551"/>
      <c r="M383" s="551"/>
      <c r="N383" s="551"/>
      <c r="O383" s="551"/>
      <c r="P383" s="551"/>
      <c r="Q383" s="551"/>
      <c r="R383" s="551"/>
      <c r="S383" s="551"/>
      <c r="T383" s="551"/>
    </row>
    <row r="384" spans="1:20" x14ac:dyDescent="0.35">
      <c r="A384" s="551"/>
      <c r="B384" s="551"/>
      <c r="C384" s="551"/>
      <c r="D384" s="551"/>
      <c r="E384" s="551"/>
      <c r="F384" s="551"/>
      <c r="G384" s="551"/>
      <c r="H384" s="551"/>
      <c r="I384" s="551"/>
      <c r="J384" s="551"/>
      <c r="K384" s="551"/>
      <c r="L384" s="551"/>
      <c r="M384" s="551"/>
      <c r="N384" s="551"/>
      <c r="O384" s="551"/>
      <c r="P384" s="551"/>
      <c r="Q384" s="551"/>
      <c r="R384" s="551"/>
      <c r="S384" s="551"/>
      <c r="T384" s="551"/>
    </row>
    <row r="385" spans="1:20" x14ac:dyDescent="0.35">
      <c r="A385" s="551"/>
      <c r="B385" s="551"/>
      <c r="C385" s="551"/>
      <c r="D385" s="551"/>
      <c r="E385" s="551"/>
      <c r="F385" s="551"/>
      <c r="G385" s="551"/>
      <c r="H385" s="551"/>
      <c r="I385" s="551"/>
      <c r="J385" s="551"/>
      <c r="K385" s="551"/>
      <c r="L385" s="551"/>
      <c r="M385" s="551"/>
      <c r="N385" s="551"/>
      <c r="O385" s="551"/>
      <c r="P385" s="551"/>
      <c r="Q385" s="551"/>
      <c r="R385" s="551"/>
      <c r="S385" s="551"/>
      <c r="T385" s="551"/>
    </row>
    <row r="386" spans="1:20" x14ac:dyDescent="0.35">
      <c r="A386" s="551"/>
      <c r="B386" s="551"/>
      <c r="C386" s="551"/>
      <c r="D386" s="551"/>
      <c r="E386" s="551"/>
      <c r="F386" s="551"/>
      <c r="G386" s="551"/>
      <c r="H386" s="551"/>
      <c r="I386" s="551"/>
      <c r="J386" s="551"/>
      <c r="K386" s="551"/>
      <c r="L386" s="551"/>
      <c r="M386" s="551"/>
      <c r="N386" s="551"/>
      <c r="O386" s="551"/>
      <c r="P386" s="551"/>
      <c r="Q386" s="551"/>
      <c r="R386" s="551"/>
      <c r="S386" s="551"/>
      <c r="T386" s="551"/>
    </row>
    <row r="387" spans="1:20" x14ac:dyDescent="0.35">
      <c r="A387" s="551"/>
      <c r="B387" s="551"/>
      <c r="C387" s="551"/>
      <c r="D387" s="551"/>
      <c r="E387" s="551"/>
      <c r="F387" s="551"/>
      <c r="G387" s="551"/>
      <c r="H387" s="551"/>
      <c r="I387" s="551"/>
      <c r="J387" s="551"/>
      <c r="K387" s="551"/>
      <c r="L387" s="551"/>
      <c r="M387" s="551"/>
      <c r="N387" s="551"/>
      <c r="O387" s="551"/>
      <c r="P387" s="551"/>
      <c r="Q387" s="551"/>
      <c r="R387" s="551"/>
      <c r="S387" s="551"/>
      <c r="T387" s="551"/>
    </row>
    <row r="388" spans="1:20" x14ac:dyDescent="0.35">
      <c r="A388" s="551"/>
      <c r="B388" s="551"/>
      <c r="C388" s="551"/>
      <c r="D388" s="551"/>
      <c r="E388" s="551"/>
      <c r="F388" s="551"/>
      <c r="G388" s="551"/>
      <c r="H388" s="551"/>
      <c r="I388" s="551"/>
      <c r="J388" s="551"/>
      <c r="K388" s="551"/>
      <c r="L388" s="551"/>
      <c r="M388" s="551"/>
      <c r="N388" s="551"/>
      <c r="O388" s="551"/>
      <c r="P388" s="551"/>
      <c r="Q388" s="551"/>
      <c r="R388" s="551"/>
      <c r="S388" s="551"/>
      <c r="T388" s="551"/>
    </row>
    <row r="389" spans="1:20" x14ac:dyDescent="0.35">
      <c r="A389" s="551"/>
      <c r="B389" s="551"/>
      <c r="C389" s="551"/>
      <c r="D389" s="551"/>
      <c r="E389" s="551"/>
      <c r="F389" s="551"/>
      <c r="G389" s="551"/>
      <c r="H389" s="551"/>
      <c r="I389" s="551"/>
      <c r="J389" s="551"/>
      <c r="K389" s="551"/>
      <c r="L389" s="551"/>
      <c r="M389" s="551"/>
      <c r="N389" s="551"/>
      <c r="O389" s="551"/>
      <c r="P389" s="551"/>
      <c r="Q389" s="551"/>
      <c r="R389" s="551"/>
      <c r="S389" s="551"/>
      <c r="T389" s="551"/>
    </row>
    <row r="390" spans="1:20" x14ac:dyDescent="0.35">
      <c r="A390" s="551"/>
      <c r="B390" s="551"/>
      <c r="C390" s="551"/>
      <c r="D390" s="551"/>
      <c r="E390" s="551"/>
      <c r="F390" s="551"/>
      <c r="G390" s="551"/>
      <c r="H390" s="551"/>
      <c r="I390" s="551"/>
      <c r="J390" s="551"/>
      <c r="K390" s="551"/>
      <c r="L390" s="551"/>
      <c r="M390" s="551"/>
      <c r="N390" s="551"/>
      <c r="O390" s="551"/>
      <c r="P390" s="551"/>
      <c r="Q390" s="551"/>
      <c r="R390" s="551"/>
      <c r="S390" s="551"/>
      <c r="T390" s="551"/>
    </row>
    <row r="391" spans="1:20" x14ac:dyDescent="0.35">
      <c r="A391" s="551"/>
      <c r="B391" s="551"/>
      <c r="C391" s="551"/>
      <c r="D391" s="551"/>
      <c r="E391" s="551"/>
      <c r="F391" s="551"/>
      <c r="G391" s="551"/>
      <c r="H391" s="551"/>
      <c r="I391" s="551"/>
      <c r="J391" s="551"/>
      <c r="K391" s="551"/>
      <c r="L391" s="551"/>
      <c r="M391" s="551"/>
      <c r="N391" s="551"/>
      <c r="O391" s="551"/>
      <c r="P391" s="551"/>
      <c r="Q391" s="551"/>
      <c r="R391" s="551"/>
      <c r="S391" s="551"/>
      <c r="T391" s="551"/>
    </row>
    <row r="392" spans="1:20" x14ac:dyDescent="0.35">
      <c r="A392" s="551"/>
      <c r="B392" s="551"/>
      <c r="C392" s="551"/>
      <c r="D392" s="551"/>
      <c r="E392" s="551"/>
      <c r="F392" s="551"/>
      <c r="G392" s="551"/>
      <c r="H392" s="551"/>
      <c r="I392" s="551"/>
      <c r="J392" s="551"/>
      <c r="K392" s="551"/>
      <c r="L392" s="551"/>
      <c r="M392" s="551"/>
      <c r="N392" s="551"/>
      <c r="O392" s="551"/>
      <c r="P392" s="551"/>
      <c r="Q392" s="551"/>
      <c r="R392" s="551"/>
      <c r="S392" s="551"/>
      <c r="T392" s="551"/>
    </row>
    <row r="393" spans="1:20" x14ac:dyDescent="0.35">
      <c r="A393" s="551"/>
      <c r="B393" s="551"/>
      <c r="C393" s="551"/>
      <c r="D393" s="551"/>
      <c r="E393" s="551"/>
      <c r="F393" s="551"/>
      <c r="G393" s="551"/>
      <c r="H393" s="551"/>
      <c r="I393" s="551"/>
      <c r="J393" s="551"/>
      <c r="K393" s="551"/>
      <c r="L393" s="551"/>
      <c r="M393" s="551"/>
      <c r="N393" s="551"/>
      <c r="O393" s="551"/>
      <c r="P393" s="551"/>
      <c r="Q393" s="551"/>
      <c r="R393" s="551"/>
      <c r="S393" s="551"/>
      <c r="T393" s="551"/>
    </row>
    <row r="394" spans="1:20" x14ac:dyDescent="0.35">
      <c r="A394" s="551"/>
      <c r="B394" s="551"/>
      <c r="C394" s="551"/>
      <c r="D394" s="551"/>
      <c r="E394" s="551"/>
      <c r="F394" s="551"/>
      <c r="G394" s="551"/>
      <c r="H394" s="551"/>
      <c r="I394" s="551"/>
      <c r="J394" s="551"/>
      <c r="K394" s="551"/>
      <c r="L394" s="551"/>
      <c r="M394" s="551"/>
      <c r="N394" s="551"/>
      <c r="O394" s="551"/>
      <c r="P394" s="551"/>
      <c r="Q394" s="551"/>
      <c r="R394" s="551"/>
      <c r="S394" s="551"/>
      <c r="T394" s="551"/>
    </row>
    <row r="395" spans="1:20" x14ac:dyDescent="0.35">
      <c r="A395" s="551"/>
      <c r="B395" s="551"/>
      <c r="C395" s="551"/>
      <c r="D395" s="551"/>
      <c r="E395" s="551"/>
      <c r="F395" s="551"/>
      <c r="G395" s="551"/>
      <c r="H395" s="551"/>
      <c r="I395" s="551"/>
      <c r="J395" s="551"/>
      <c r="K395" s="551"/>
      <c r="L395" s="551"/>
      <c r="M395" s="551"/>
      <c r="N395" s="551"/>
      <c r="O395" s="551"/>
      <c r="P395" s="551"/>
      <c r="Q395" s="551"/>
      <c r="R395" s="551"/>
      <c r="S395" s="551"/>
      <c r="T395" s="551"/>
    </row>
    <row r="396" spans="1:20" x14ac:dyDescent="0.35">
      <c r="A396" s="551"/>
      <c r="B396" s="551"/>
      <c r="C396" s="551"/>
      <c r="D396" s="551"/>
      <c r="E396" s="551"/>
      <c r="F396" s="551"/>
      <c r="G396" s="551"/>
      <c r="H396" s="551"/>
      <c r="I396" s="551"/>
      <c r="J396" s="551"/>
      <c r="K396" s="551"/>
      <c r="L396" s="551"/>
      <c r="M396" s="551"/>
      <c r="N396" s="551"/>
      <c r="O396" s="551"/>
      <c r="P396" s="551"/>
      <c r="Q396" s="551"/>
      <c r="R396" s="551"/>
      <c r="S396" s="551"/>
      <c r="T396" s="551"/>
    </row>
    <row r="397" spans="1:20" x14ac:dyDescent="0.35">
      <c r="A397" s="551"/>
      <c r="B397" s="551"/>
      <c r="C397" s="551"/>
      <c r="D397" s="551"/>
      <c r="E397" s="551"/>
      <c r="F397" s="551"/>
      <c r="G397" s="551"/>
      <c r="H397" s="551"/>
      <c r="I397" s="551"/>
      <c r="J397" s="551"/>
      <c r="K397" s="551"/>
      <c r="L397" s="551"/>
      <c r="M397" s="551"/>
      <c r="N397" s="551"/>
      <c r="O397" s="551"/>
      <c r="P397" s="551"/>
      <c r="Q397" s="551"/>
      <c r="R397" s="551"/>
      <c r="S397" s="551"/>
      <c r="T397" s="551"/>
    </row>
    <row r="398" spans="1:20" x14ac:dyDescent="0.35">
      <c r="A398" s="551"/>
      <c r="B398" s="551"/>
      <c r="C398" s="551"/>
      <c r="D398" s="551"/>
      <c r="E398" s="551"/>
      <c r="F398" s="551"/>
      <c r="G398" s="551"/>
      <c r="H398" s="551"/>
      <c r="I398" s="551"/>
      <c r="J398" s="551"/>
      <c r="K398" s="551"/>
      <c r="L398" s="551"/>
      <c r="M398" s="551"/>
      <c r="N398" s="551"/>
      <c r="O398" s="551"/>
      <c r="P398" s="551"/>
      <c r="Q398" s="551"/>
      <c r="R398" s="551"/>
      <c r="S398" s="551"/>
      <c r="T398" s="551"/>
    </row>
    <row r="399" spans="1:20" x14ac:dyDescent="0.35">
      <c r="A399" s="551"/>
      <c r="B399" s="551"/>
      <c r="C399" s="551"/>
      <c r="D399" s="551"/>
      <c r="E399" s="551"/>
      <c r="F399" s="551"/>
      <c r="G399" s="551"/>
      <c r="H399" s="551"/>
      <c r="I399" s="551"/>
      <c r="J399" s="551"/>
      <c r="K399" s="551"/>
      <c r="L399" s="551"/>
      <c r="M399" s="551"/>
      <c r="N399" s="551"/>
      <c r="O399" s="551"/>
      <c r="P399" s="551"/>
      <c r="Q399" s="551"/>
      <c r="R399" s="551"/>
      <c r="S399" s="551"/>
      <c r="T399" s="551"/>
    </row>
    <row r="400" spans="1:20" x14ac:dyDescent="0.35">
      <c r="A400" s="551"/>
      <c r="B400" s="551"/>
      <c r="C400" s="551"/>
      <c r="D400" s="551"/>
      <c r="E400" s="551"/>
      <c r="F400" s="551"/>
      <c r="G400" s="551"/>
      <c r="H400" s="551"/>
      <c r="I400" s="551"/>
      <c r="J400" s="551"/>
      <c r="K400" s="551"/>
      <c r="L400" s="551"/>
      <c r="M400" s="551"/>
      <c r="N400" s="551"/>
      <c r="O400" s="551"/>
      <c r="P400" s="551"/>
      <c r="Q400" s="551"/>
      <c r="R400" s="551"/>
      <c r="S400" s="551"/>
      <c r="T400" s="551"/>
    </row>
    <row r="401" spans="1:20" x14ac:dyDescent="0.35">
      <c r="A401" s="551"/>
      <c r="B401" s="551"/>
      <c r="C401" s="551"/>
      <c r="D401" s="551"/>
      <c r="E401" s="551"/>
      <c r="F401" s="551"/>
      <c r="G401" s="551"/>
      <c r="H401" s="551"/>
      <c r="I401" s="551"/>
      <c r="J401" s="551"/>
      <c r="K401" s="551"/>
      <c r="L401" s="551"/>
      <c r="M401" s="551"/>
      <c r="N401" s="551"/>
      <c r="O401" s="551"/>
      <c r="P401" s="551"/>
      <c r="Q401" s="551"/>
      <c r="R401" s="551"/>
      <c r="S401" s="551"/>
      <c r="T401" s="551"/>
    </row>
    <row r="402" spans="1:20" x14ac:dyDescent="0.35">
      <c r="A402" s="551"/>
      <c r="B402" s="551"/>
      <c r="C402" s="551"/>
      <c r="D402" s="551"/>
      <c r="E402" s="551"/>
      <c r="F402" s="551"/>
      <c r="G402" s="551"/>
      <c r="H402" s="551"/>
      <c r="I402" s="551"/>
      <c r="J402" s="551"/>
      <c r="K402" s="551"/>
      <c r="L402" s="551"/>
      <c r="M402" s="551"/>
      <c r="N402" s="551"/>
      <c r="O402" s="551"/>
      <c r="P402" s="551"/>
      <c r="Q402" s="551"/>
      <c r="R402" s="551"/>
      <c r="S402" s="551"/>
      <c r="T402" s="551"/>
    </row>
    <row r="403" spans="1:20" x14ac:dyDescent="0.35">
      <c r="A403" s="551"/>
      <c r="B403" s="551"/>
      <c r="C403" s="551"/>
      <c r="D403" s="551"/>
      <c r="E403" s="551"/>
      <c r="F403" s="551"/>
      <c r="G403" s="551"/>
      <c r="H403" s="551"/>
      <c r="I403" s="551"/>
      <c r="J403" s="551"/>
      <c r="K403" s="551"/>
      <c r="L403" s="551"/>
      <c r="M403" s="551"/>
      <c r="N403" s="551"/>
      <c r="O403" s="551"/>
      <c r="P403" s="551"/>
      <c r="Q403" s="551"/>
      <c r="R403" s="551"/>
      <c r="S403" s="551"/>
      <c r="T403" s="551"/>
    </row>
    <row r="404" spans="1:20" x14ac:dyDescent="0.35">
      <c r="A404" s="551"/>
      <c r="B404" s="551"/>
      <c r="C404" s="551"/>
      <c r="D404" s="551"/>
      <c r="E404" s="551"/>
      <c r="F404" s="551"/>
      <c r="G404" s="551"/>
      <c r="H404" s="551"/>
      <c r="I404" s="551"/>
      <c r="J404" s="551"/>
      <c r="K404" s="551"/>
      <c r="L404" s="551"/>
      <c r="M404" s="551"/>
      <c r="N404" s="551"/>
      <c r="O404" s="551"/>
      <c r="P404" s="551"/>
      <c r="Q404" s="551"/>
      <c r="R404" s="551"/>
      <c r="S404" s="551"/>
      <c r="T404" s="551"/>
    </row>
    <row r="405" spans="1:20" x14ac:dyDescent="0.35">
      <c r="A405" s="551"/>
      <c r="B405" s="551"/>
      <c r="C405" s="551"/>
      <c r="D405" s="551"/>
      <c r="E405" s="551"/>
      <c r="F405" s="551"/>
      <c r="G405" s="551"/>
      <c r="H405" s="551"/>
      <c r="I405" s="551"/>
      <c r="J405" s="551"/>
      <c r="K405" s="551"/>
      <c r="L405" s="551"/>
      <c r="M405" s="551"/>
      <c r="N405" s="551"/>
      <c r="O405" s="551"/>
      <c r="P405" s="551"/>
      <c r="Q405" s="551"/>
      <c r="R405" s="551"/>
      <c r="S405" s="551"/>
      <c r="T405" s="551"/>
    </row>
    <row r="406" spans="1:20" x14ac:dyDescent="0.35">
      <c r="A406" s="551"/>
      <c r="B406" s="551"/>
      <c r="C406" s="551"/>
      <c r="D406" s="551"/>
      <c r="E406" s="551"/>
      <c r="F406" s="551"/>
      <c r="G406" s="551"/>
      <c r="H406" s="551"/>
      <c r="I406" s="551"/>
      <c r="J406" s="551"/>
      <c r="K406" s="551"/>
      <c r="L406" s="551"/>
      <c r="M406" s="551"/>
      <c r="N406" s="551"/>
      <c r="O406" s="551"/>
      <c r="P406" s="551"/>
      <c r="Q406" s="551"/>
      <c r="R406" s="551"/>
      <c r="S406" s="551"/>
      <c r="T406" s="551"/>
    </row>
    <row r="407" spans="1:20" x14ac:dyDescent="0.35">
      <c r="A407" s="551"/>
      <c r="B407" s="551"/>
      <c r="C407" s="551"/>
      <c r="D407" s="551"/>
      <c r="E407" s="551"/>
      <c r="F407" s="551"/>
      <c r="G407" s="551"/>
      <c r="H407" s="551"/>
      <c r="I407" s="551"/>
      <c r="J407" s="551"/>
      <c r="K407" s="551"/>
      <c r="L407" s="551"/>
      <c r="M407" s="551"/>
      <c r="N407" s="551"/>
      <c r="O407" s="551"/>
      <c r="P407" s="551"/>
      <c r="Q407" s="551"/>
      <c r="R407" s="551"/>
      <c r="S407" s="551"/>
      <c r="T407" s="551"/>
    </row>
    <row r="408" spans="1:20" x14ac:dyDescent="0.35">
      <c r="A408" s="551"/>
      <c r="B408" s="551"/>
      <c r="C408" s="551"/>
      <c r="D408" s="551"/>
      <c r="E408" s="551"/>
      <c r="F408" s="551"/>
      <c r="G408" s="551"/>
      <c r="H408" s="551"/>
      <c r="I408" s="551"/>
      <c r="J408" s="551"/>
      <c r="K408" s="551"/>
      <c r="L408" s="551"/>
      <c r="M408" s="551"/>
      <c r="N408" s="551"/>
      <c r="O408" s="551"/>
      <c r="P408" s="551"/>
      <c r="Q408" s="551"/>
      <c r="R408" s="551"/>
      <c r="S408" s="551"/>
      <c r="T408" s="551"/>
    </row>
    <row r="409" spans="1:20" x14ac:dyDescent="0.35">
      <c r="A409" s="551"/>
      <c r="B409" s="551"/>
      <c r="C409" s="551"/>
      <c r="D409" s="551"/>
      <c r="E409" s="551"/>
      <c r="F409" s="551"/>
      <c r="G409" s="551"/>
      <c r="H409" s="551"/>
      <c r="I409" s="551"/>
      <c r="J409" s="551"/>
      <c r="K409" s="551"/>
      <c r="L409" s="551"/>
      <c r="M409" s="551"/>
      <c r="N409" s="551"/>
      <c r="O409" s="551"/>
      <c r="P409" s="551"/>
      <c r="Q409" s="551"/>
      <c r="R409" s="551"/>
      <c r="S409" s="551"/>
      <c r="T409" s="551"/>
    </row>
    <row r="410" spans="1:20" x14ac:dyDescent="0.35">
      <c r="A410" s="551"/>
      <c r="B410" s="551"/>
      <c r="C410" s="551"/>
      <c r="D410" s="551"/>
      <c r="E410" s="551"/>
      <c r="F410" s="551"/>
      <c r="G410" s="551"/>
      <c r="H410" s="551"/>
      <c r="I410" s="551"/>
      <c r="J410" s="551"/>
      <c r="K410" s="551"/>
      <c r="L410" s="551"/>
      <c r="M410" s="551"/>
      <c r="N410" s="551"/>
      <c r="O410" s="551"/>
      <c r="P410" s="551"/>
      <c r="Q410" s="551"/>
      <c r="R410" s="551"/>
      <c r="S410" s="551"/>
      <c r="T410" s="551"/>
    </row>
    <row r="411" spans="1:20" x14ac:dyDescent="0.35">
      <c r="A411" s="551"/>
      <c r="B411" s="551"/>
      <c r="C411" s="551"/>
      <c r="D411" s="551"/>
      <c r="E411" s="551"/>
      <c r="F411" s="551"/>
      <c r="G411" s="551"/>
      <c r="H411" s="551"/>
      <c r="I411" s="551"/>
      <c r="J411" s="551"/>
      <c r="K411" s="551"/>
      <c r="L411" s="551"/>
      <c r="M411" s="551"/>
      <c r="N411" s="551"/>
      <c r="O411" s="551"/>
      <c r="P411" s="551"/>
      <c r="Q411" s="551"/>
      <c r="R411" s="551"/>
      <c r="S411" s="551"/>
      <c r="T411" s="551"/>
    </row>
    <row r="412" spans="1:20" x14ac:dyDescent="0.35">
      <c r="A412" s="551"/>
      <c r="B412" s="551"/>
      <c r="C412" s="551"/>
      <c r="D412" s="551"/>
      <c r="E412" s="551"/>
      <c r="F412" s="551"/>
      <c r="G412" s="551"/>
      <c r="H412" s="551"/>
      <c r="I412" s="551"/>
      <c r="J412" s="551"/>
      <c r="K412" s="551"/>
      <c r="L412" s="551"/>
      <c r="M412" s="551"/>
      <c r="N412" s="551"/>
      <c r="O412" s="551"/>
      <c r="P412" s="551"/>
      <c r="Q412" s="551"/>
      <c r="R412" s="551"/>
      <c r="S412" s="551"/>
      <c r="T412" s="551"/>
    </row>
    <row r="413" spans="1:20" x14ac:dyDescent="0.35">
      <c r="A413" s="551"/>
      <c r="B413" s="551"/>
      <c r="C413" s="551"/>
      <c r="D413" s="551"/>
      <c r="E413" s="551"/>
      <c r="F413" s="551"/>
      <c r="G413" s="551"/>
      <c r="H413" s="551"/>
      <c r="I413" s="551"/>
      <c r="J413" s="551"/>
      <c r="K413" s="551"/>
      <c r="L413" s="551"/>
      <c r="M413" s="551"/>
      <c r="N413" s="551"/>
      <c r="O413" s="551"/>
      <c r="P413" s="551"/>
      <c r="Q413" s="551"/>
      <c r="R413" s="551"/>
      <c r="S413" s="551"/>
      <c r="T413" s="551"/>
    </row>
    <row r="414" spans="1:20" x14ac:dyDescent="0.35">
      <c r="A414" s="551"/>
      <c r="B414" s="551"/>
      <c r="C414" s="551"/>
      <c r="D414" s="551"/>
      <c r="E414" s="551"/>
      <c r="F414" s="551"/>
      <c r="G414" s="551"/>
      <c r="H414" s="551"/>
      <c r="I414" s="551"/>
      <c r="J414" s="551"/>
      <c r="K414" s="551"/>
      <c r="L414" s="551"/>
      <c r="M414" s="551"/>
      <c r="N414" s="551"/>
      <c r="O414" s="551"/>
      <c r="P414" s="551"/>
      <c r="Q414" s="551"/>
      <c r="R414" s="551"/>
      <c r="S414" s="551"/>
      <c r="T414" s="551"/>
    </row>
    <row r="415" spans="1:20" x14ac:dyDescent="0.35">
      <c r="A415" s="551"/>
      <c r="B415" s="551"/>
      <c r="C415" s="551"/>
      <c r="D415" s="551"/>
      <c r="E415" s="551"/>
      <c r="F415" s="551"/>
      <c r="G415" s="551"/>
      <c r="H415" s="551"/>
      <c r="I415" s="551"/>
      <c r="J415" s="551"/>
      <c r="K415" s="551"/>
      <c r="L415" s="551"/>
      <c r="M415" s="551"/>
      <c r="N415" s="551"/>
      <c r="O415" s="551"/>
      <c r="P415" s="551"/>
      <c r="Q415" s="551"/>
      <c r="R415" s="551"/>
      <c r="S415" s="551"/>
      <c r="T415" s="551"/>
    </row>
    <row r="416" spans="1:20" x14ac:dyDescent="0.35">
      <c r="A416" s="551"/>
      <c r="B416" s="551"/>
      <c r="C416" s="551"/>
      <c r="D416" s="551"/>
      <c r="E416" s="551"/>
      <c r="F416" s="551"/>
      <c r="G416" s="551"/>
      <c r="H416" s="551"/>
      <c r="I416" s="551"/>
      <c r="J416" s="551"/>
      <c r="K416" s="551"/>
      <c r="L416" s="551"/>
      <c r="M416" s="551"/>
      <c r="N416" s="551"/>
      <c r="O416" s="551"/>
      <c r="P416" s="551"/>
      <c r="Q416" s="551"/>
      <c r="R416" s="551"/>
      <c r="S416" s="551"/>
      <c r="T416" s="551"/>
    </row>
    <row r="417" spans="1:20" x14ac:dyDescent="0.35">
      <c r="A417" s="551"/>
      <c r="B417" s="551"/>
      <c r="C417" s="551"/>
      <c r="D417" s="551"/>
      <c r="E417" s="551"/>
      <c r="F417" s="551"/>
      <c r="G417" s="551"/>
      <c r="H417" s="551"/>
      <c r="I417" s="551"/>
      <c r="J417" s="551"/>
      <c r="K417" s="551"/>
      <c r="L417" s="551"/>
      <c r="M417" s="551"/>
      <c r="N417" s="551"/>
      <c r="O417" s="551"/>
      <c r="P417" s="551"/>
      <c r="Q417" s="551"/>
      <c r="R417" s="551"/>
      <c r="S417" s="551"/>
      <c r="T417" s="551"/>
    </row>
    <row r="418" spans="1:20" x14ac:dyDescent="0.35">
      <c r="A418" s="551"/>
      <c r="B418" s="551"/>
      <c r="C418" s="551"/>
      <c r="D418" s="551"/>
      <c r="E418" s="551"/>
      <c r="F418" s="551"/>
      <c r="G418" s="551"/>
      <c r="H418" s="551"/>
      <c r="I418" s="551"/>
      <c r="J418" s="551"/>
      <c r="K418" s="551"/>
      <c r="L418" s="551"/>
      <c r="M418" s="551"/>
      <c r="N418" s="551"/>
      <c r="O418" s="551"/>
      <c r="P418" s="551"/>
      <c r="Q418" s="551"/>
      <c r="R418" s="551"/>
      <c r="S418" s="551"/>
      <c r="T418" s="551"/>
    </row>
    <row r="419" spans="1:20" x14ac:dyDescent="0.35">
      <c r="A419" s="551"/>
      <c r="B419" s="551"/>
      <c r="C419" s="551"/>
      <c r="D419" s="551"/>
      <c r="E419" s="551"/>
      <c r="F419" s="551"/>
      <c r="G419" s="551"/>
      <c r="H419" s="551"/>
      <c r="I419" s="551"/>
      <c r="J419" s="551"/>
      <c r="K419" s="551"/>
      <c r="L419" s="551"/>
      <c r="M419" s="551"/>
      <c r="N419" s="551"/>
      <c r="O419" s="551"/>
      <c r="P419" s="551"/>
      <c r="Q419" s="551"/>
      <c r="R419" s="551"/>
      <c r="S419" s="551"/>
      <c r="T419" s="551"/>
    </row>
    <row r="420" spans="1:20" x14ac:dyDescent="0.35">
      <c r="A420" s="551"/>
      <c r="B420" s="551"/>
      <c r="C420" s="551"/>
      <c r="D420" s="551"/>
      <c r="E420" s="551"/>
      <c r="F420" s="551"/>
      <c r="G420" s="551"/>
      <c r="H420" s="551"/>
      <c r="I420" s="551"/>
      <c r="J420" s="551"/>
      <c r="K420" s="551"/>
      <c r="L420" s="551"/>
      <c r="M420" s="551"/>
      <c r="N420" s="551"/>
      <c r="O420" s="551"/>
      <c r="P420" s="551"/>
      <c r="Q420" s="551"/>
      <c r="R420" s="551"/>
      <c r="S420" s="551"/>
      <c r="T420" s="551"/>
    </row>
    <row r="421" spans="1:20" x14ac:dyDescent="0.35">
      <c r="A421" s="551"/>
      <c r="B421" s="551"/>
      <c r="C421" s="551"/>
      <c r="D421" s="551"/>
      <c r="E421" s="551"/>
      <c r="F421" s="551"/>
      <c r="G421" s="551"/>
      <c r="H421" s="551"/>
      <c r="I421" s="551"/>
      <c r="J421" s="551"/>
      <c r="K421" s="551"/>
      <c r="L421" s="551"/>
      <c r="M421" s="551"/>
      <c r="N421" s="551"/>
      <c r="O421" s="551"/>
      <c r="P421" s="551"/>
      <c r="Q421" s="551"/>
      <c r="R421" s="551"/>
      <c r="S421" s="551"/>
      <c r="T421" s="551"/>
    </row>
    <row r="422" spans="1:20" x14ac:dyDescent="0.35">
      <c r="A422" s="551"/>
      <c r="B422" s="551"/>
      <c r="C422" s="551"/>
      <c r="D422" s="551"/>
      <c r="E422" s="551"/>
      <c r="F422" s="551"/>
      <c r="G422" s="551"/>
      <c r="H422" s="551"/>
      <c r="I422" s="551"/>
      <c r="J422" s="551"/>
      <c r="K422" s="551"/>
      <c r="L422" s="551"/>
      <c r="M422" s="551"/>
      <c r="N422" s="551"/>
      <c r="O422" s="551"/>
      <c r="P422" s="551"/>
      <c r="Q422" s="551"/>
      <c r="R422" s="551"/>
      <c r="S422" s="551"/>
      <c r="T422" s="551"/>
    </row>
    <row r="423" spans="1:20" x14ac:dyDescent="0.35">
      <c r="A423" s="551"/>
      <c r="B423" s="551"/>
      <c r="C423" s="551"/>
      <c r="D423" s="551"/>
      <c r="E423" s="551"/>
      <c r="F423" s="551"/>
      <c r="G423" s="551"/>
      <c r="H423" s="551"/>
      <c r="I423" s="551"/>
      <c r="J423" s="551"/>
      <c r="K423" s="551"/>
      <c r="L423" s="551"/>
      <c r="M423" s="551"/>
      <c r="N423" s="551"/>
      <c r="O423" s="551"/>
      <c r="P423" s="551"/>
      <c r="Q423" s="551"/>
      <c r="R423" s="551"/>
      <c r="S423" s="551"/>
      <c r="T423" s="551"/>
    </row>
    <row r="424" spans="1:20" x14ac:dyDescent="0.35">
      <c r="A424" s="551"/>
      <c r="B424" s="551"/>
      <c r="C424" s="551"/>
      <c r="D424" s="551"/>
      <c r="E424" s="551"/>
      <c r="F424" s="551"/>
      <c r="G424" s="551"/>
      <c r="H424" s="551"/>
      <c r="I424" s="551"/>
      <c r="J424" s="551"/>
      <c r="K424" s="551"/>
      <c r="L424" s="551"/>
      <c r="M424" s="551"/>
      <c r="N424" s="551"/>
      <c r="O424" s="551"/>
      <c r="P424" s="551"/>
      <c r="Q424" s="551"/>
      <c r="R424" s="551"/>
      <c r="S424" s="551"/>
      <c r="T424" s="551"/>
    </row>
    <row r="425" spans="1:20" x14ac:dyDescent="0.35">
      <c r="A425" s="551"/>
      <c r="B425" s="551"/>
      <c r="C425" s="551"/>
      <c r="D425" s="551"/>
      <c r="E425" s="551"/>
      <c r="F425" s="551"/>
      <c r="G425" s="551"/>
      <c r="H425" s="551"/>
      <c r="I425" s="551"/>
      <c r="J425" s="551"/>
      <c r="K425" s="551"/>
      <c r="L425" s="551"/>
      <c r="M425" s="551"/>
      <c r="N425" s="551"/>
      <c r="O425" s="551"/>
      <c r="P425" s="551"/>
      <c r="Q425" s="551"/>
      <c r="R425" s="551"/>
      <c r="S425" s="551"/>
      <c r="T425" s="551"/>
    </row>
    <row r="426" spans="1:20" x14ac:dyDescent="0.35">
      <c r="A426" s="551"/>
      <c r="B426" s="551"/>
      <c r="C426" s="551"/>
      <c r="D426" s="551"/>
      <c r="E426" s="551"/>
      <c r="F426" s="551"/>
      <c r="G426" s="551"/>
      <c r="H426" s="551"/>
      <c r="I426" s="551"/>
      <c r="J426" s="551"/>
      <c r="K426" s="551"/>
      <c r="L426" s="551"/>
      <c r="M426" s="551"/>
      <c r="N426" s="551"/>
      <c r="O426" s="551"/>
      <c r="P426" s="551"/>
      <c r="Q426" s="551"/>
      <c r="R426" s="551"/>
      <c r="S426" s="551"/>
      <c r="T426" s="551"/>
    </row>
    <row r="427" spans="1:20" x14ac:dyDescent="0.35">
      <c r="A427" s="551"/>
      <c r="B427" s="551"/>
      <c r="C427" s="551"/>
      <c r="D427" s="551"/>
      <c r="E427" s="551"/>
      <c r="F427" s="551"/>
      <c r="G427" s="551"/>
      <c r="H427" s="551"/>
      <c r="I427" s="551"/>
      <c r="J427" s="551"/>
      <c r="K427" s="551"/>
      <c r="L427" s="551"/>
      <c r="M427" s="551"/>
      <c r="N427" s="551"/>
      <c r="O427" s="551"/>
      <c r="P427" s="551"/>
      <c r="Q427" s="551"/>
      <c r="R427" s="551"/>
      <c r="S427" s="551"/>
      <c r="T427" s="551"/>
    </row>
    <row r="428" spans="1:20" x14ac:dyDescent="0.35">
      <c r="A428" s="551"/>
      <c r="B428" s="551"/>
      <c r="C428" s="551"/>
      <c r="D428" s="551"/>
      <c r="E428" s="551"/>
      <c r="F428" s="551"/>
      <c r="G428" s="551"/>
      <c r="H428" s="551"/>
      <c r="I428" s="551"/>
      <c r="J428" s="551"/>
      <c r="K428" s="551"/>
      <c r="L428" s="551"/>
      <c r="M428" s="551"/>
      <c r="N428" s="551"/>
      <c r="O428" s="551"/>
      <c r="P428" s="551"/>
      <c r="Q428" s="551"/>
      <c r="R428" s="551"/>
      <c r="S428" s="551"/>
      <c r="T428" s="551"/>
    </row>
    <row r="429" spans="1:20" x14ac:dyDescent="0.35">
      <c r="A429" s="551"/>
      <c r="B429" s="551"/>
      <c r="C429" s="551"/>
      <c r="D429" s="551"/>
      <c r="E429" s="551"/>
      <c r="F429" s="551"/>
      <c r="G429" s="551"/>
      <c r="H429" s="551"/>
      <c r="I429" s="551"/>
      <c r="J429" s="551"/>
      <c r="K429" s="551"/>
      <c r="L429" s="551"/>
      <c r="M429" s="551"/>
      <c r="N429" s="551"/>
      <c r="O429" s="551"/>
      <c r="P429" s="551"/>
      <c r="Q429" s="551"/>
      <c r="R429" s="551"/>
      <c r="S429" s="551"/>
      <c r="T429" s="551"/>
    </row>
    <row r="430" spans="1:20" x14ac:dyDescent="0.35">
      <c r="A430" s="551"/>
      <c r="B430" s="551"/>
      <c r="C430" s="551"/>
      <c r="D430" s="551"/>
      <c r="E430" s="551"/>
      <c r="F430" s="551"/>
      <c r="G430" s="551"/>
      <c r="H430" s="551"/>
      <c r="I430" s="551"/>
      <c r="J430" s="551"/>
      <c r="K430" s="551"/>
      <c r="L430" s="551"/>
      <c r="M430" s="551"/>
      <c r="N430" s="551"/>
      <c r="O430" s="551"/>
      <c r="P430" s="551"/>
      <c r="Q430" s="551"/>
      <c r="R430" s="551"/>
      <c r="S430" s="551"/>
      <c r="T430" s="551"/>
    </row>
    <row r="431" spans="1:20" x14ac:dyDescent="0.35">
      <c r="A431" s="551"/>
      <c r="B431" s="551"/>
      <c r="C431" s="551"/>
      <c r="D431" s="551"/>
      <c r="E431" s="551"/>
      <c r="F431" s="551"/>
      <c r="G431" s="551"/>
      <c r="H431" s="551"/>
      <c r="I431" s="551"/>
      <c r="J431" s="551"/>
      <c r="K431" s="551"/>
      <c r="L431" s="551"/>
      <c r="M431" s="551"/>
      <c r="N431" s="551"/>
      <c r="O431" s="551"/>
      <c r="P431" s="551"/>
      <c r="Q431" s="551"/>
      <c r="R431" s="551"/>
      <c r="S431" s="551"/>
      <c r="T431" s="551"/>
    </row>
    <row r="432" spans="1:20" x14ac:dyDescent="0.35">
      <c r="A432" s="551"/>
      <c r="B432" s="551"/>
      <c r="C432" s="551"/>
      <c r="D432" s="551"/>
      <c r="E432" s="551"/>
      <c r="F432" s="551"/>
      <c r="G432" s="551"/>
      <c r="H432" s="551"/>
      <c r="I432" s="551"/>
      <c r="J432" s="551"/>
      <c r="K432" s="551"/>
      <c r="L432" s="551"/>
      <c r="M432" s="551"/>
      <c r="N432" s="551"/>
      <c r="O432" s="551"/>
      <c r="P432" s="551"/>
      <c r="Q432" s="551"/>
      <c r="R432" s="551"/>
      <c r="S432" s="551"/>
      <c r="T432" s="551"/>
    </row>
    <row r="433" spans="1:20" x14ac:dyDescent="0.35">
      <c r="A433" s="551"/>
      <c r="B433" s="551"/>
      <c r="C433" s="551"/>
      <c r="D433" s="551"/>
      <c r="E433" s="551"/>
      <c r="F433" s="551"/>
      <c r="G433" s="551"/>
      <c r="H433" s="551"/>
      <c r="I433" s="551"/>
      <c r="J433" s="551"/>
      <c r="K433" s="551"/>
      <c r="L433" s="551"/>
      <c r="M433" s="551"/>
      <c r="N433" s="551"/>
      <c r="O433" s="551"/>
      <c r="P433" s="551"/>
      <c r="Q433" s="551"/>
      <c r="R433" s="551"/>
      <c r="S433" s="551"/>
      <c r="T433" s="551"/>
    </row>
    <row r="434" spans="1:20" x14ac:dyDescent="0.35">
      <c r="A434" s="551"/>
      <c r="B434" s="551"/>
      <c r="C434" s="551"/>
      <c r="D434" s="551"/>
      <c r="E434" s="551"/>
      <c r="F434" s="551"/>
      <c r="G434" s="551"/>
      <c r="H434" s="551"/>
      <c r="I434" s="551"/>
      <c r="J434" s="551"/>
      <c r="K434" s="551"/>
      <c r="L434" s="551"/>
      <c r="M434" s="551"/>
      <c r="N434" s="551"/>
      <c r="O434" s="551"/>
      <c r="P434" s="551"/>
      <c r="Q434" s="551"/>
      <c r="R434" s="551"/>
      <c r="S434" s="551"/>
      <c r="T434" s="551"/>
    </row>
    <row r="435" spans="1:20" x14ac:dyDescent="0.35">
      <c r="A435" s="551"/>
      <c r="B435" s="551"/>
      <c r="C435" s="551"/>
      <c r="D435" s="551"/>
      <c r="E435" s="551"/>
      <c r="F435" s="551"/>
      <c r="G435" s="551"/>
      <c r="H435" s="551"/>
      <c r="I435" s="551"/>
      <c r="J435" s="551"/>
      <c r="K435" s="551"/>
      <c r="L435" s="551"/>
      <c r="M435" s="551"/>
      <c r="N435" s="551"/>
      <c r="O435" s="551"/>
      <c r="P435" s="551"/>
      <c r="Q435" s="551"/>
      <c r="R435" s="551"/>
      <c r="S435" s="551"/>
      <c r="T435" s="551"/>
    </row>
    <row r="436" spans="1:20" x14ac:dyDescent="0.35">
      <c r="A436" s="551"/>
      <c r="B436" s="551"/>
      <c r="C436" s="551"/>
      <c r="D436" s="551"/>
      <c r="E436" s="551"/>
      <c r="F436" s="551"/>
      <c r="G436" s="551"/>
      <c r="H436" s="551"/>
      <c r="I436" s="551"/>
      <c r="J436" s="551"/>
      <c r="K436" s="551"/>
      <c r="L436" s="551"/>
      <c r="M436" s="551"/>
      <c r="N436" s="551"/>
      <c r="O436" s="551"/>
      <c r="P436" s="551"/>
      <c r="Q436" s="551"/>
      <c r="R436" s="551"/>
      <c r="S436" s="551"/>
      <c r="T436" s="551"/>
    </row>
    <row r="437" spans="1:20" x14ac:dyDescent="0.35">
      <c r="A437" s="551"/>
      <c r="B437" s="551"/>
      <c r="C437" s="551"/>
      <c r="D437" s="551"/>
      <c r="E437" s="551"/>
      <c r="F437" s="551"/>
      <c r="G437" s="551"/>
      <c r="H437" s="551"/>
      <c r="I437" s="551"/>
      <c r="J437" s="551"/>
      <c r="K437" s="551"/>
      <c r="L437" s="551"/>
      <c r="M437" s="551"/>
      <c r="N437" s="551"/>
      <c r="O437" s="551"/>
      <c r="P437" s="551"/>
      <c r="Q437" s="551"/>
      <c r="R437" s="551"/>
      <c r="S437" s="551"/>
      <c r="T437" s="551"/>
    </row>
    <row r="438" spans="1:20" x14ac:dyDescent="0.35">
      <c r="A438" s="551"/>
      <c r="B438" s="551"/>
      <c r="C438" s="551"/>
      <c r="D438" s="551"/>
      <c r="E438" s="551"/>
      <c r="F438" s="551"/>
      <c r="G438" s="551"/>
      <c r="H438" s="551"/>
      <c r="I438" s="551"/>
      <c r="J438" s="551"/>
      <c r="K438" s="551"/>
      <c r="L438" s="551"/>
      <c r="M438" s="551"/>
      <c r="N438" s="551"/>
      <c r="O438" s="551"/>
      <c r="P438" s="551"/>
      <c r="Q438" s="551"/>
      <c r="R438" s="551"/>
      <c r="S438" s="551"/>
      <c r="T438" s="551"/>
    </row>
    <row r="439" spans="1:20" x14ac:dyDescent="0.35">
      <c r="A439" s="551"/>
      <c r="B439" s="551"/>
      <c r="C439" s="551"/>
      <c r="D439" s="551"/>
      <c r="E439" s="551"/>
      <c r="F439" s="551"/>
      <c r="G439" s="551"/>
      <c r="H439" s="551"/>
      <c r="I439" s="551"/>
      <c r="J439" s="551"/>
      <c r="K439" s="551"/>
      <c r="L439" s="551"/>
      <c r="M439" s="551"/>
      <c r="N439" s="551"/>
      <c r="O439" s="551"/>
      <c r="P439" s="551"/>
      <c r="Q439" s="551"/>
      <c r="R439" s="551"/>
      <c r="S439" s="551"/>
      <c r="T439" s="551"/>
    </row>
    <row r="440" spans="1:20" x14ac:dyDescent="0.35">
      <c r="A440" s="551"/>
      <c r="B440" s="551"/>
      <c r="C440" s="551"/>
      <c r="D440" s="551"/>
      <c r="E440" s="551"/>
      <c r="F440" s="551"/>
      <c r="G440" s="551"/>
      <c r="H440" s="551"/>
      <c r="I440" s="551"/>
      <c r="J440" s="551"/>
      <c r="K440" s="551"/>
      <c r="L440" s="551"/>
      <c r="M440" s="551"/>
      <c r="N440" s="551"/>
      <c r="O440" s="551"/>
      <c r="P440" s="551"/>
      <c r="Q440" s="551"/>
      <c r="R440" s="551"/>
      <c r="S440" s="551"/>
      <c r="T440" s="551"/>
    </row>
    <row r="441" spans="1:20" x14ac:dyDescent="0.35">
      <c r="A441" s="551"/>
      <c r="B441" s="551"/>
      <c r="C441" s="551"/>
      <c r="D441" s="551"/>
      <c r="E441" s="551"/>
      <c r="F441" s="551"/>
      <c r="G441" s="551"/>
      <c r="H441" s="551"/>
      <c r="I441" s="551"/>
      <c r="J441" s="551"/>
      <c r="K441" s="551"/>
      <c r="L441" s="551"/>
      <c r="M441" s="551"/>
      <c r="N441" s="551"/>
      <c r="O441" s="551"/>
      <c r="P441" s="551"/>
      <c r="Q441" s="551"/>
      <c r="R441" s="551"/>
      <c r="S441" s="551"/>
      <c r="T441" s="551"/>
    </row>
    <row r="442" spans="1:20" x14ac:dyDescent="0.35">
      <c r="A442" s="551"/>
      <c r="B442" s="551"/>
      <c r="C442" s="551"/>
      <c r="D442" s="551"/>
      <c r="E442" s="551"/>
      <c r="F442" s="551"/>
      <c r="G442" s="551"/>
      <c r="H442" s="551"/>
      <c r="I442" s="551"/>
      <c r="J442" s="551"/>
      <c r="K442" s="551"/>
      <c r="L442" s="551"/>
      <c r="M442" s="551"/>
      <c r="N442" s="551"/>
      <c r="O442" s="551"/>
      <c r="P442" s="551"/>
      <c r="Q442" s="551"/>
      <c r="R442" s="551"/>
      <c r="S442" s="551"/>
      <c r="T442" s="551"/>
    </row>
    <row r="443" spans="1:20" x14ac:dyDescent="0.35">
      <c r="A443" s="551"/>
      <c r="B443" s="551"/>
      <c r="C443" s="551"/>
      <c r="D443" s="551"/>
      <c r="E443" s="551"/>
      <c r="F443" s="551"/>
      <c r="G443" s="551"/>
      <c r="H443" s="551"/>
      <c r="I443" s="551"/>
      <c r="J443" s="551"/>
      <c r="K443" s="551"/>
      <c r="L443" s="551"/>
      <c r="M443" s="551"/>
      <c r="N443" s="551"/>
      <c r="O443" s="551"/>
      <c r="P443" s="551"/>
      <c r="Q443" s="551"/>
      <c r="R443" s="551"/>
      <c r="S443" s="551"/>
      <c r="T443" s="551"/>
    </row>
    <row r="444" spans="1:20" x14ac:dyDescent="0.35">
      <c r="A444" s="551"/>
      <c r="B444" s="551"/>
      <c r="C444" s="551"/>
      <c r="D444" s="551"/>
      <c r="E444" s="551"/>
      <c r="F444" s="551"/>
      <c r="G444" s="551"/>
      <c r="H444" s="551"/>
      <c r="I444" s="551"/>
      <c r="J444" s="551"/>
      <c r="K444" s="551"/>
      <c r="L444" s="551"/>
      <c r="M444" s="551"/>
      <c r="N444" s="551"/>
      <c r="O444" s="551"/>
      <c r="P444" s="551"/>
      <c r="Q444" s="551"/>
      <c r="R444" s="551"/>
      <c r="S444" s="551"/>
      <c r="T444" s="551"/>
    </row>
    <row r="445" spans="1:20" x14ac:dyDescent="0.35">
      <c r="A445" s="551"/>
      <c r="B445" s="551"/>
      <c r="C445" s="551"/>
      <c r="D445" s="551"/>
      <c r="E445" s="551"/>
      <c r="F445" s="551"/>
      <c r="G445" s="551"/>
      <c r="H445" s="551"/>
      <c r="I445" s="551"/>
      <c r="J445" s="551"/>
      <c r="K445" s="551"/>
      <c r="L445" s="551"/>
      <c r="M445" s="551"/>
      <c r="N445" s="551"/>
      <c r="O445" s="551"/>
      <c r="P445" s="551"/>
      <c r="Q445" s="551"/>
      <c r="R445" s="551"/>
      <c r="S445" s="551"/>
      <c r="T445" s="551"/>
    </row>
    <row r="446" spans="1:20" x14ac:dyDescent="0.35">
      <c r="A446" s="551"/>
      <c r="B446" s="551"/>
      <c r="C446" s="551"/>
      <c r="D446" s="551"/>
      <c r="E446" s="551"/>
      <c r="F446" s="551"/>
      <c r="G446" s="551"/>
      <c r="H446" s="551"/>
      <c r="I446" s="551"/>
      <c r="J446" s="551"/>
      <c r="K446" s="551"/>
      <c r="L446" s="551"/>
      <c r="M446" s="551"/>
      <c r="N446" s="551"/>
      <c r="O446" s="551"/>
      <c r="P446" s="551"/>
      <c r="Q446" s="551"/>
      <c r="R446" s="551"/>
      <c r="S446" s="551"/>
      <c r="T446" s="551"/>
    </row>
    <row r="447" spans="1:20" x14ac:dyDescent="0.35">
      <c r="A447" s="551"/>
      <c r="B447" s="551"/>
      <c r="C447" s="551"/>
      <c r="D447" s="551"/>
      <c r="E447" s="551"/>
      <c r="F447" s="551"/>
      <c r="G447" s="551"/>
      <c r="H447" s="551"/>
      <c r="I447" s="551"/>
      <c r="J447" s="551"/>
      <c r="K447" s="551"/>
      <c r="L447" s="551"/>
      <c r="M447" s="551"/>
      <c r="N447" s="551"/>
      <c r="O447" s="551"/>
      <c r="P447" s="551"/>
      <c r="Q447" s="551"/>
      <c r="R447" s="551"/>
      <c r="S447" s="551"/>
      <c r="T447" s="551"/>
    </row>
    <row r="448" spans="1:20" x14ac:dyDescent="0.35">
      <c r="A448" s="551"/>
      <c r="B448" s="551"/>
      <c r="C448" s="551"/>
      <c r="D448" s="551"/>
      <c r="E448" s="551"/>
      <c r="F448" s="551"/>
      <c r="G448" s="551"/>
      <c r="H448" s="551"/>
      <c r="I448" s="551"/>
      <c r="J448" s="551"/>
      <c r="K448" s="551"/>
      <c r="L448" s="551"/>
      <c r="M448" s="551"/>
      <c r="N448" s="551"/>
      <c r="O448" s="551"/>
      <c r="P448" s="551"/>
      <c r="Q448" s="551"/>
      <c r="R448" s="551"/>
      <c r="S448" s="551"/>
      <c r="T448" s="551"/>
    </row>
    <row r="449" spans="1:20" x14ac:dyDescent="0.35">
      <c r="A449" s="551"/>
      <c r="B449" s="551"/>
      <c r="C449" s="551"/>
      <c r="D449" s="551"/>
      <c r="E449" s="551"/>
      <c r="F449" s="551"/>
      <c r="G449" s="551"/>
      <c r="H449" s="551"/>
      <c r="I449" s="551"/>
      <c r="J449" s="551"/>
      <c r="K449" s="551"/>
      <c r="L449" s="551"/>
      <c r="M449" s="551"/>
      <c r="N449" s="551"/>
      <c r="O449" s="551"/>
      <c r="P449" s="551"/>
      <c r="Q449" s="551"/>
      <c r="R449" s="551"/>
      <c r="S449" s="551"/>
      <c r="T449" s="551"/>
    </row>
    <row r="450" spans="1:20" x14ac:dyDescent="0.35">
      <c r="A450" s="551"/>
      <c r="B450" s="551"/>
      <c r="C450" s="551"/>
      <c r="D450" s="551"/>
      <c r="E450" s="551"/>
      <c r="F450" s="551"/>
      <c r="G450" s="551"/>
      <c r="H450" s="551"/>
      <c r="I450" s="551"/>
      <c r="J450" s="551"/>
      <c r="K450" s="551"/>
      <c r="L450" s="551"/>
      <c r="M450" s="551"/>
      <c r="N450" s="551"/>
      <c r="O450" s="551"/>
      <c r="P450" s="551"/>
      <c r="Q450" s="551"/>
      <c r="R450" s="551"/>
      <c r="S450" s="551"/>
      <c r="T450" s="551"/>
    </row>
    <row r="451" spans="1:20" x14ac:dyDescent="0.35">
      <c r="A451" s="551"/>
      <c r="B451" s="551"/>
      <c r="C451" s="551"/>
      <c r="D451" s="551"/>
      <c r="E451" s="551"/>
      <c r="F451" s="551"/>
      <c r="G451" s="551"/>
      <c r="H451" s="551"/>
      <c r="I451" s="551"/>
      <c r="J451" s="551"/>
      <c r="K451" s="551"/>
      <c r="L451" s="551"/>
      <c r="M451" s="551"/>
      <c r="N451" s="551"/>
      <c r="O451" s="551"/>
      <c r="P451" s="551"/>
      <c r="Q451" s="551"/>
      <c r="R451" s="551"/>
      <c r="S451" s="551"/>
      <c r="T451" s="551"/>
    </row>
    <row r="452" spans="1:20" x14ac:dyDescent="0.35">
      <c r="A452" s="551"/>
      <c r="B452" s="551"/>
      <c r="C452" s="551"/>
      <c r="D452" s="551"/>
      <c r="E452" s="551"/>
      <c r="F452" s="551"/>
      <c r="G452" s="551"/>
      <c r="H452" s="551"/>
      <c r="I452" s="551"/>
      <c r="J452" s="551"/>
      <c r="K452" s="551"/>
      <c r="L452" s="551"/>
      <c r="M452" s="551"/>
      <c r="N452" s="551"/>
      <c r="O452" s="551"/>
      <c r="P452" s="551"/>
      <c r="Q452" s="551"/>
      <c r="R452" s="551"/>
      <c r="S452" s="551"/>
      <c r="T452" s="551"/>
    </row>
    <row r="453" spans="1:20" x14ac:dyDescent="0.35">
      <c r="A453" s="551"/>
      <c r="B453" s="551"/>
      <c r="C453" s="551"/>
      <c r="D453" s="551"/>
      <c r="E453" s="551"/>
      <c r="F453" s="551"/>
      <c r="G453" s="551"/>
      <c r="H453" s="551"/>
      <c r="I453" s="551"/>
      <c r="J453" s="551"/>
      <c r="K453" s="551"/>
      <c r="L453" s="551"/>
      <c r="M453" s="551"/>
      <c r="N453" s="551"/>
      <c r="O453" s="551"/>
      <c r="P453" s="551"/>
      <c r="Q453" s="551"/>
      <c r="R453" s="551"/>
      <c r="S453" s="551"/>
      <c r="T453" s="551"/>
    </row>
    <row r="454" spans="1:20" x14ac:dyDescent="0.35">
      <c r="A454" s="551"/>
      <c r="B454" s="551"/>
      <c r="C454" s="551"/>
      <c r="D454" s="551"/>
      <c r="E454" s="551"/>
      <c r="F454" s="551"/>
      <c r="G454" s="551"/>
      <c r="H454" s="551"/>
      <c r="I454" s="551"/>
      <c r="J454" s="551"/>
      <c r="K454" s="551"/>
      <c r="L454" s="551"/>
      <c r="M454" s="551"/>
      <c r="N454" s="551"/>
      <c r="O454" s="551"/>
      <c r="P454" s="551"/>
      <c r="Q454" s="551"/>
      <c r="R454" s="551"/>
      <c r="S454" s="551"/>
      <c r="T454" s="551"/>
    </row>
    <row r="455" spans="1:20" x14ac:dyDescent="0.35">
      <c r="A455" s="551"/>
      <c r="B455" s="551"/>
      <c r="C455" s="551"/>
      <c r="D455" s="551"/>
      <c r="E455" s="551"/>
      <c r="F455" s="551"/>
      <c r="G455" s="551"/>
      <c r="H455" s="551"/>
      <c r="I455" s="551"/>
      <c r="J455" s="551"/>
      <c r="K455" s="551"/>
      <c r="L455" s="551"/>
      <c r="M455" s="551"/>
      <c r="N455" s="551"/>
      <c r="O455" s="551"/>
      <c r="P455" s="551"/>
      <c r="Q455" s="551"/>
      <c r="R455" s="551"/>
      <c r="S455" s="551"/>
      <c r="T455" s="551"/>
    </row>
    <row r="456" spans="1:20" x14ac:dyDescent="0.35">
      <c r="A456" s="551"/>
      <c r="B456" s="551"/>
      <c r="C456" s="551"/>
      <c r="D456" s="551"/>
      <c r="E456" s="551"/>
      <c r="F456" s="551"/>
      <c r="G456" s="551"/>
      <c r="H456" s="551"/>
      <c r="I456" s="551"/>
      <c r="J456" s="551"/>
      <c r="K456" s="551"/>
      <c r="L456" s="551"/>
      <c r="M456" s="551"/>
      <c r="N456" s="551"/>
      <c r="O456" s="551"/>
      <c r="P456" s="551"/>
      <c r="Q456" s="551"/>
      <c r="R456" s="551"/>
      <c r="S456" s="551"/>
      <c r="T456" s="551"/>
    </row>
    <row r="457" spans="1:20" x14ac:dyDescent="0.35">
      <c r="A457" s="551"/>
      <c r="B457" s="551"/>
      <c r="C457" s="551"/>
      <c r="D457" s="551"/>
      <c r="E457" s="551"/>
      <c r="F457" s="551"/>
      <c r="G457" s="551"/>
      <c r="H457" s="551"/>
      <c r="I457" s="551"/>
      <c r="J457" s="551"/>
      <c r="K457" s="551"/>
      <c r="L457" s="551"/>
      <c r="M457" s="551"/>
      <c r="N457" s="551"/>
      <c r="O457" s="551"/>
      <c r="P457" s="551"/>
      <c r="Q457" s="551"/>
      <c r="R457" s="551"/>
      <c r="S457" s="551"/>
      <c r="T457" s="551"/>
    </row>
    <row r="458" spans="1:20" x14ac:dyDescent="0.35">
      <c r="A458" s="551"/>
      <c r="B458" s="551"/>
      <c r="C458" s="551"/>
      <c r="D458" s="551"/>
      <c r="E458" s="551"/>
      <c r="F458" s="551"/>
      <c r="G458" s="551"/>
      <c r="H458" s="551"/>
      <c r="I458" s="551"/>
      <c r="J458" s="551"/>
      <c r="K458" s="551"/>
      <c r="L458" s="551"/>
      <c r="M458" s="551"/>
      <c r="N458" s="551"/>
      <c r="O458" s="551"/>
      <c r="P458" s="551"/>
      <c r="Q458" s="551"/>
      <c r="R458" s="551"/>
      <c r="S458" s="551"/>
      <c r="T458" s="551"/>
    </row>
    <row r="459" spans="1:20" x14ac:dyDescent="0.35">
      <c r="A459" s="551"/>
      <c r="B459" s="551"/>
      <c r="C459" s="551"/>
      <c r="D459" s="551"/>
      <c r="E459" s="551"/>
      <c r="F459" s="551"/>
      <c r="G459" s="551"/>
      <c r="H459" s="551"/>
      <c r="I459" s="551"/>
      <c r="J459" s="551"/>
      <c r="K459" s="551"/>
      <c r="L459" s="551"/>
      <c r="M459" s="551"/>
      <c r="N459" s="551"/>
      <c r="O459" s="551"/>
      <c r="P459" s="551"/>
      <c r="Q459" s="551"/>
      <c r="R459" s="551"/>
      <c r="S459" s="551"/>
      <c r="T459" s="551"/>
    </row>
    <row r="460" spans="1:20" x14ac:dyDescent="0.35">
      <c r="A460" s="551"/>
      <c r="B460" s="551"/>
      <c r="C460" s="551"/>
      <c r="D460" s="551"/>
      <c r="E460" s="551"/>
      <c r="F460" s="551"/>
      <c r="G460" s="551"/>
      <c r="H460" s="551"/>
      <c r="I460" s="551"/>
      <c r="J460" s="551"/>
      <c r="K460" s="551"/>
      <c r="L460" s="551"/>
      <c r="M460" s="551"/>
      <c r="N460" s="551"/>
      <c r="O460" s="551"/>
      <c r="P460" s="551"/>
      <c r="Q460" s="551"/>
      <c r="R460" s="551"/>
      <c r="S460" s="551"/>
      <c r="T460" s="551"/>
    </row>
    <row r="461" spans="1:20" x14ac:dyDescent="0.35">
      <c r="A461" s="551"/>
      <c r="B461" s="551"/>
      <c r="C461" s="551"/>
      <c r="D461" s="551"/>
      <c r="E461" s="551"/>
      <c r="F461" s="551"/>
      <c r="G461" s="551"/>
      <c r="H461" s="551"/>
      <c r="I461" s="551"/>
      <c r="J461" s="551"/>
      <c r="K461" s="551"/>
      <c r="L461" s="551"/>
      <c r="M461" s="551"/>
      <c r="N461" s="551"/>
      <c r="O461" s="551"/>
      <c r="P461" s="551"/>
      <c r="Q461" s="551"/>
      <c r="R461" s="551"/>
      <c r="S461" s="551"/>
      <c r="T461" s="551"/>
    </row>
    <row r="462" spans="1:20" x14ac:dyDescent="0.35">
      <c r="A462" s="551"/>
      <c r="B462" s="551"/>
      <c r="C462" s="551"/>
      <c r="D462" s="551"/>
      <c r="E462" s="551"/>
      <c r="F462" s="551"/>
      <c r="G462" s="551"/>
      <c r="H462" s="551"/>
      <c r="I462" s="551"/>
      <c r="J462" s="551"/>
      <c r="K462" s="551"/>
      <c r="L462" s="551"/>
      <c r="M462" s="551"/>
      <c r="N462" s="551"/>
      <c r="O462" s="551"/>
      <c r="P462" s="551"/>
      <c r="Q462" s="551"/>
      <c r="R462" s="551"/>
      <c r="S462" s="551"/>
      <c r="T462" s="551"/>
    </row>
    <row r="463" spans="1:20" x14ac:dyDescent="0.35">
      <c r="A463" s="551"/>
      <c r="B463" s="551"/>
      <c r="C463" s="551"/>
      <c r="D463" s="551"/>
      <c r="E463" s="551"/>
      <c r="F463" s="551"/>
      <c r="G463" s="551"/>
      <c r="H463" s="551"/>
      <c r="I463" s="551"/>
      <c r="J463" s="551"/>
      <c r="K463" s="551"/>
      <c r="L463" s="551"/>
      <c r="M463" s="551"/>
      <c r="N463" s="551"/>
      <c r="O463" s="551"/>
      <c r="P463" s="551"/>
      <c r="Q463" s="551"/>
      <c r="R463" s="551"/>
      <c r="S463" s="551"/>
      <c r="T463" s="551"/>
    </row>
    <row r="464" spans="1:20" x14ac:dyDescent="0.35">
      <c r="A464" s="551"/>
      <c r="B464" s="551"/>
      <c r="C464" s="551"/>
      <c r="D464" s="551"/>
      <c r="E464" s="551"/>
      <c r="F464" s="551"/>
      <c r="G464" s="551"/>
      <c r="H464" s="551"/>
      <c r="I464" s="551"/>
      <c r="J464" s="551"/>
      <c r="K464" s="551"/>
      <c r="L464" s="551"/>
      <c r="M464" s="551"/>
      <c r="N464" s="551"/>
      <c r="O464" s="551"/>
      <c r="P464" s="551"/>
      <c r="Q464" s="551"/>
      <c r="R464" s="551"/>
      <c r="S464" s="551"/>
      <c r="T464" s="551"/>
    </row>
    <row r="465" spans="1:20" x14ac:dyDescent="0.35">
      <c r="A465" s="551"/>
      <c r="B465" s="551"/>
      <c r="C465" s="551"/>
      <c r="D465" s="551"/>
      <c r="E465" s="551"/>
      <c r="F465" s="551"/>
      <c r="G465" s="551"/>
      <c r="H465" s="551"/>
      <c r="I465" s="551"/>
      <c r="J465" s="551"/>
      <c r="K465" s="551"/>
      <c r="L465" s="551"/>
      <c r="M465" s="551"/>
      <c r="N465" s="551"/>
      <c r="O465" s="551"/>
      <c r="P465" s="551"/>
      <c r="Q465" s="551"/>
      <c r="R465" s="551"/>
      <c r="S465" s="551"/>
      <c r="T465" s="551"/>
    </row>
    <row r="466" spans="1:20" x14ac:dyDescent="0.35">
      <c r="A466" s="551"/>
      <c r="B466" s="551"/>
      <c r="C466" s="551"/>
      <c r="D466" s="551"/>
      <c r="E466" s="551"/>
      <c r="F466" s="551"/>
      <c r="G466" s="551"/>
      <c r="H466" s="551"/>
      <c r="I466" s="551"/>
      <c r="J466" s="551"/>
      <c r="K466" s="551"/>
      <c r="L466" s="551"/>
      <c r="M466" s="551"/>
      <c r="N466" s="551"/>
      <c r="O466" s="551"/>
      <c r="P466" s="551"/>
      <c r="Q466" s="551"/>
      <c r="R466" s="551"/>
      <c r="S466" s="551"/>
      <c r="T466" s="551"/>
    </row>
    <row r="467" spans="1:20" x14ac:dyDescent="0.35">
      <c r="A467" s="551"/>
      <c r="B467" s="551"/>
      <c r="C467" s="551"/>
      <c r="D467" s="551"/>
      <c r="E467" s="551"/>
      <c r="F467" s="551"/>
      <c r="G467" s="551"/>
      <c r="H467" s="551"/>
      <c r="I467" s="551"/>
      <c r="J467" s="551"/>
      <c r="K467" s="551"/>
      <c r="L467" s="551"/>
      <c r="M467" s="551"/>
      <c r="N467" s="551"/>
      <c r="O467" s="551"/>
      <c r="P467" s="551"/>
      <c r="Q467" s="551"/>
      <c r="R467" s="551"/>
      <c r="S467" s="551"/>
      <c r="T467" s="551"/>
    </row>
    <row r="468" spans="1:20" x14ac:dyDescent="0.35">
      <c r="A468" s="551"/>
      <c r="B468" s="551"/>
      <c r="C468" s="551"/>
      <c r="D468" s="551"/>
      <c r="E468" s="551"/>
      <c r="F468" s="551"/>
      <c r="G468" s="551"/>
      <c r="H468" s="551"/>
      <c r="I468" s="551"/>
      <c r="J468" s="551"/>
      <c r="K468" s="551"/>
      <c r="L468" s="551"/>
      <c r="M468" s="551"/>
      <c r="N468" s="551"/>
      <c r="O468" s="551"/>
      <c r="P468" s="551"/>
      <c r="Q468" s="551"/>
      <c r="R468" s="551"/>
      <c r="S468" s="551"/>
      <c r="T468" s="551"/>
    </row>
    <row r="469" spans="1:20" x14ac:dyDescent="0.35">
      <c r="A469" s="551"/>
      <c r="B469" s="551"/>
      <c r="C469" s="551"/>
      <c r="D469" s="551"/>
      <c r="E469" s="551"/>
      <c r="F469" s="551"/>
      <c r="G469" s="551"/>
      <c r="H469" s="551"/>
      <c r="I469" s="551"/>
      <c r="J469" s="551"/>
      <c r="K469" s="551"/>
      <c r="L469" s="551"/>
      <c r="M469" s="551"/>
      <c r="N469" s="551"/>
      <c r="O469" s="551"/>
      <c r="P469" s="551"/>
      <c r="Q469" s="551"/>
      <c r="R469" s="551"/>
      <c r="S469" s="551"/>
      <c r="T469" s="551"/>
    </row>
    <row r="470" spans="1:20" x14ac:dyDescent="0.35">
      <c r="A470" s="551"/>
      <c r="B470" s="551"/>
      <c r="C470" s="551"/>
      <c r="D470" s="551"/>
      <c r="E470" s="551"/>
      <c r="F470" s="551"/>
      <c r="G470" s="551"/>
      <c r="H470" s="551"/>
      <c r="I470" s="551"/>
      <c r="J470" s="551"/>
      <c r="K470" s="551"/>
      <c r="L470" s="551"/>
      <c r="M470" s="551"/>
      <c r="N470" s="551"/>
      <c r="O470" s="551"/>
      <c r="P470" s="551"/>
      <c r="Q470" s="551"/>
      <c r="R470" s="551"/>
      <c r="S470" s="551"/>
      <c r="T470" s="551"/>
    </row>
    <row r="471" spans="1:20" x14ac:dyDescent="0.35">
      <c r="A471" s="551"/>
      <c r="B471" s="551"/>
      <c r="C471" s="551"/>
      <c r="D471" s="551"/>
      <c r="E471" s="551"/>
      <c r="F471" s="551"/>
      <c r="G471" s="551"/>
      <c r="H471" s="551"/>
      <c r="I471" s="551"/>
      <c r="J471" s="551"/>
      <c r="K471" s="551"/>
      <c r="L471" s="551"/>
      <c r="M471" s="551"/>
      <c r="N471" s="551"/>
      <c r="O471" s="551"/>
      <c r="P471" s="551"/>
      <c r="Q471" s="551"/>
      <c r="R471" s="551"/>
      <c r="S471" s="551"/>
      <c r="T471" s="551"/>
    </row>
    <row r="472" spans="1:20" x14ac:dyDescent="0.35">
      <c r="A472" s="551"/>
      <c r="B472" s="551"/>
      <c r="C472" s="551"/>
      <c r="D472" s="551"/>
      <c r="E472" s="551"/>
      <c r="F472" s="551"/>
      <c r="G472" s="551"/>
      <c r="H472" s="551"/>
      <c r="I472" s="551"/>
      <c r="J472" s="551"/>
      <c r="K472" s="551"/>
      <c r="L472" s="551"/>
      <c r="M472" s="551"/>
      <c r="N472" s="551"/>
      <c r="O472" s="551"/>
      <c r="P472" s="551"/>
      <c r="Q472" s="551"/>
      <c r="R472" s="551"/>
      <c r="S472" s="551"/>
      <c r="T472" s="551"/>
    </row>
    <row r="473" spans="1:20" x14ac:dyDescent="0.35">
      <c r="A473" s="551"/>
      <c r="B473" s="551"/>
      <c r="C473" s="551"/>
      <c r="D473" s="551"/>
      <c r="E473" s="551"/>
      <c r="F473" s="551"/>
      <c r="G473" s="551"/>
      <c r="H473" s="551"/>
      <c r="I473" s="551"/>
      <c r="J473" s="551"/>
      <c r="K473" s="551"/>
      <c r="L473" s="551"/>
      <c r="M473" s="551"/>
      <c r="N473" s="551"/>
      <c r="O473" s="551"/>
      <c r="P473" s="551"/>
      <c r="Q473" s="551"/>
      <c r="R473" s="551"/>
      <c r="S473" s="551"/>
      <c r="T473" s="551"/>
    </row>
    <row r="474" spans="1:20" x14ac:dyDescent="0.35">
      <c r="A474" s="551"/>
      <c r="B474" s="551"/>
      <c r="C474" s="551"/>
      <c r="D474" s="551"/>
      <c r="E474" s="551"/>
      <c r="F474" s="551"/>
      <c r="G474" s="551"/>
      <c r="H474" s="551"/>
      <c r="I474" s="551"/>
      <c r="J474" s="551"/>
      <c r="K474" s="551"/>
      <c r="L474" s="551"/>
      <c r="M474" s="551"/>
      <c r="N474" s="551"/>
      <c r="O474" s="551"/>
      <c r="P474" s="551"/>
      <c r="Q474" s="551"/>
      <c r="R474" s="551"/>
      <c r="S474" s="551"/>
      <c r="T474" s="551"/>
    </row>
    <row r="475" spans="1:20" x14ac:dyDescent="0.35">
      <c r="A475" s="551"/>
      <c r="B475" s="551"/>
      <c r="C475" s="551"/>
      <c r="D475" s="551"/>
      <c r="E475" s="551"/>
      <c r="F475" s="551"/>
      <c r="G475" s="551"/>
      <c r="H475" s="551"/>
      <c r="I475" s="551"/>
      <c r="J475" s="551"/>
      <c r="K475" s="551"/>
      <c r="L475" s="551"/>
      <c r="M475" s="551"/>
      <c r="N475" s="551"/>
      <c r="O475" s="551"/>
      <c r="P475" s="551"/>
      <c r="Q475" s="551"/>
      <c r="R475" s="551"/>
      <c r="S475" s="551"/>
      <c r="T475" s="551"/>
    </row>
    <row r="476" spans="1:20" x14ac:dyDescent="0.35">
      <c r="A476" s="551"/>
      <c r="B476" s="551"/>
      <c r="C476" s="551"/>
      <c r="D476" s="551"/>
      <c r="E476" s="551"/>
      <c r="F476" s="551"/>
      <c r="G476" s="551"/>
      <c r="H476" s="551"/>
      <c r="I476" s="551"/>
      <c r="J476" s="551"/>
      <c r="K476" s="551"/>
      <c r="L476" s="551"/>
      <c r="M476" s="551"/>
      <c r="N476" s="551"/>
      <c r="O476" s="551"/>
      <c r="P476" s="551"/>
      <c r="Q476" s="551"/>
      <c r="R476" s="551"/>
      <c r="S476" s="551"/>
      <c r="T476" s="551"/>
    </row>
    <row r="477" spans="1:20" x14ac:dyDescent="0.35">
      <c r="A477" s="551"/>
      <c r="B477" s="551"/>
      <c r="C477" s="551"/>
      <c r="D477" s="551"/>
      <c r="E477" s="551"/>
      <c r="F477" s="551"/>
      <c r="G477" s="551"/>
      <c r="H477" s="551"/>
      <c r="I477" s="551"/>
      <c r="J477" s="551"/>
      <c r="K477" s="551"/>
      <c r="L477" s="551"/>
      <c r="M477" s="551"/>
      <c r="N477" s="551"/>
      <c r="O477" s="551"/>
      <c r="P477" s="551"/>
      <c r="Q477" s="551"/>
      <c r="R477" s="551"/>
      <c r="S477" s="551"/>
      <c r="T477" s="551"/>
    </row>
    <row r="478" spans="1:20" x14ac:dyDescent="0.35">
      <c r="A478" s="551"/>
      <c r="B478" s="551"/>
      <c r="C478" s="551"/>
      <c r="D478" s="551"/>
      <c r="E478" s="551"/>
      <c r="F478" s="551"/>
      <c r="G478" s="551"/>
      <c r="H478" s="551"/>
      <c r="I478" s="551"/>
      <c r="J478" s="551"/>
      <c r="K478" s="551"/>
      <c r="L478" s="551"/>
      <c r="M478" s="551"/>
      <c r="N478" s="551"/>
      <c r="O478" s="551"/>
      <c r="P478" s="551"/>
      <c r="Q478" s="551"/>
      <c r="R478" s="551"/>
      <c r="S478" s="551"/>
      <c r="T478" s="551"/>
    </row>
    <row r="479" spans="1:20" x14ac:dyDescent="0.35">
      <c r="A479" s="551"/>
      <c r="B479" s="551"/>
      <c r="C479" s="551"/>
      <c r="D479" s="551"/>
      <c r="E479" s="551"/>
      <c r="F479" s="551"/>
      <c r="G479" s="551"/>
      <c r="H479" s="551"/>
      <c r="I479" s="551"/>
      <c r="J479" s="551"/>
      <c r="K479" s="551"/>
      <c r="L479" s="551"/>
      <c r="M479" s="551"/>
      <c r="N479" s="551"/>
      <c r="O479" s="551"/>
      <c r="P479" s="551"/>
      <c r="Q479" s="551"/>
      <c r="R479" s="551"/>
      <c r="S479" s="551"/>
      <c r="T479" s="551"/>
    </row>
    <row r="480" spans="1:20" x14ac:dyDescent="0.35">
      <c r="A480" s="551"/>
      <c r="B480" s="551"/>
      <c r="C480" s="551"/>
      <c r="D480" s="551"/>
      <c r="E480" s="551"/>
      <c r="F480" s="551"/>
      <c r="G480" s="551"/>
      <c r="H480" s="551"/>
      <c r="I480" s="551"/>
      <c r="J480" s="551"/>
      <c r="K480" s="551"/>
      <c r="L480" s="551"/>
      <c r="M480" s="551"/>
      <c r="N480" s="551"/>
      <c r="O480" s="551"/>
      <c r="P480" s="551"/>
      <c r="Q480" s="551"/>
      <c r="R480" s="551"/>
      <c r="S480" s="551"/>
      <c r="T480" s="551"/>
    </row>
    <row r="481" spans="1:20" x14ac:dyDescent="0.35">
      <c r="A481" s="551"/>
      <c r="B481" s="551"/>
      <c r="C481" s="551"/>
      <c r="D481" s="551"/>
      <c r="E481" s="551"/>
      <c r="F481" s="551"/>
      <c r="G481" s="551"/>
      <c r="H481" s="551"/>
      <c r="I481" s="551"/>
      <c r="J481" s="551"/>
      <c r="K481" s="551"/>
      <c r="L481" s="551"/>
      <c r="M481" s="551"/>
      <c r="N481" s="551"/>
      <c r="O481" s="551"/>
      <c r="P481" s="551"/>
      <c r="Q481" s="551"/>
      <c r="R481" s="551"/>
      <c r="S481" s="551"/>
      <c r="T481" s="551"/>
    </row>
    <row r="482" spans="1:20" x14ac:dyDescent="0.35">
      <c r="A482" s="551"/>
      <c r="B482" s="551"/>
      <c r="C482" s="551"/>
      <c r="D482" s="551"/>
      <c r="E482" s="551"/>
      <c r="F482" s="551"/>
      <c r="G482" s="551"/>
      <c r="H482" s="551"/>
      <c r="I482" s="551"/>
      <c r="J482" s="551"/>
      <c r="K482" s="551"/>
      <c r="L482" s="551"/>
      <c r="M482" s="551"/>
      <c r="N482" s="551"/>
      <c r="O482" s="551"/>
      <c r="P482" s="551"/>
      <c r="Q482" s="551"/>
      <c r="R482" s="551"/>
      <c r="S482" s="551"/>
      <c r="T482" s="551"/>
    </row>
    <row r="483" spans="1:20" x14ac:dyDescent="0.35">
      <c r="A483" s="551"/>
      <c r="B483" s="551"/>
      <c r="C483" s="551"/>
      <c r="D483" s="551"/>
      <c r="E483" s="551"/>
      <c r="F483" s="551"/>
      <c r="G483" s="551"/>
      <c r="H483" s="551"/>
      <c r="I483" s="551"/>
      <c r="J483" s="551"/>
      <c r="K483" s="551"/>
      <c r="L483" s="551"/>
      <c r="M483" s="551"/>
      <c r="N483" s="551"/>
      <c r="O483" s="551"/>
      <c r="P483" s="551"/>
      <c r="Q483" s="551"/>
      <c r="R483" s="551"/>
      <c r="S483" s="551"/>
      <c r="T483" s="551"/>
    </row>
    <row r="484" spans="1:20" x14ac:dyDescent="0.35">
      <c r="A484" s="551"/>
      <c r="B484" s="551"/>
      <c r="C484" s="551"/>
      <c r="D484" s="551"/>
      <c r="E484" s="551"/>
      <c r="F484" s="551"/>
      <c r="G484" s="551"/>
      <c r="H484" s="551"/>
      <c r="I484" s="551"/>
      <c r="J484" s="551"/>
      <c r="K484" s="551"/>
      <c r="L484" s="551"/>
      <c r="M484" s="551"/>
      <c r="N484" s="551"/>
      <c r="O484" s="551"/>
      <c r="P484" s="551"/>
      <c r="Q484" s="551"/>
      <c r="R484" s="551"/>
      <c r="S484" s="551"/>
      <c r="T484" s="551"/>
    </row>
    <row r="485" spans="1:20" x14ac:dyDescent="0.35">
      <c r="A485" s="551"/>
      <c r="B485" s="551"/>
      <c r="C485" s="551"/>
      <c r="D485" s="551"/>
      <c r="E485" s="551"/>
      <c r="F485" s="551"/>
      <c r="G485" s="551"/>
      <c r="H485" s="551"/>
      <c r="I485" s="551"/>
      <c r="J485" s="551"/>
      <c r="K485" s="551"/>
      <c r="L485" s="551"/>
      <c r="M485" s="551"/>
      <c r="N485" s="551"/>
      <c r="O485" s="551"/>
      <c r="P485" s="551"/>
      <c r="Q485" s="551"/>
      <c r="R485" s="551"/>
      <c r="S485" s="551"/>
      <c r="T485" s="551"/>
    </row>
    <row r="486" spans="1:20" x14ac:dyDescent="0.35">
      <c r="A486" s="551"/>
      <c r="B486" s="551"/>
      <c r="C486" s="551"/>
      <c r="D486" s="551"/>
      <c r="E486" s="551"/>
      <c r="F486" s="551"/>
      <c r="G486" s="551"/>
      <c r="H486" s="551"/>
      <c r="I486" s="551"/>
      <c r="J486" s="551"/>
      <c r="K486" s="551"/>
      <c r="L486" s="551"/>
      <c r="M486" s="551"/>
      <c r="N486" s="551"/>
      <c r="O486" s="551"/>
      <c r="P486" s="551"/>
      <c r="Q486" s="551"/>
      <c r="R486" s="551"/>
      <c r="S486" s="551"/>
      <c r="T486" s="551"/>
    </row>
    <row r="487" spans="1:20" x14ac:dyDescent="0.35">
      <c r="A487" s="551"/>
      <c r="B487" s="551"/>
      <c r="C487" s="551"/>
      <c r="D487" s="551"/>
      <c r="E487" s="551"/>
      <c r="F487" s="551"/>
      <c r="G487" s="551"/>
      <c r="H487" s="551"/>
      <c r="I487" s="551"/>
      <c r="J487" s="551"/>
      <c r="K487" s="551"/>
      <c r="L487" s="551"/>
      <c r="M487" s="551"/>
      <c r="N487" s="551"/>
      <c r="O487" s="551"/>
      <c r="P487" s="551"/>
      <c r="Q487" s="551"/>
      <c r="R487" s="551"/>
      <c r="S487" s="551"/>
      <c r="T487" s="551"/>
    </row>
    <row r="488" spans="1:20" x14ac:dyDescent="0.35">
      <c r="A488" s="551"/>
      <c r="B488" s="551"/>
      <c r="C488" s="551"/>
      <c r="D488" s="551"/>
      <c r="E488" s="551"/>
      <c r="F488" s="551"/>
      <c r="G488" s="551"/>
      <c r="H488" s="551"/>
      <c r="I488" s="551"/>
      <c r="J488" s="551"/>
      <c r="K488" s="551"/>
      <c r="L488" s="551"/>
      <c r="M488" s="551"/>
      <c r="N488" s="551"/>
      <c r="O488" s="551"/>
      <c r="P488" s="551"/>
      <c r="Q488" s="551"/>
      <c r="R488" s="551"/>
      <c r="S488" s="551"/>
      <c r="T488" s="551"/>
    </row>
    <row r="489" spans="1:20" x14ac:dyDescent="0.35">
      <c r="A489" s="551"/>
      <c r="B489" s="551"/>
      <c r="C489" s="551"/>
      <c r="D489" s="551"/>
      <c r="E489" s="551"/>
      <c r="F489" s="551"/>
      <c r="G489" s="551"/>
      <c r="H489" s="551"/>
      <c r="I489" s="551"/>
      <c r="J489" s="551"/>
      <c r="K489" s="551"/>
      <c r="L489" s="551"/>
      <c r="M489" s="551"/>
      <c r="N489" s="551"/>
      <c r="O489" s="551"/>
      <c r="P489" s="551"/>
      <c r="Q489" s="551"/>
      <c r="R489" s="551"/>
      <c r="S489" s="551"/>
      <c r="T489" s="551"/>
    </row>
    <row r="490" spans="1:20" x14ac:dyDescent="0.35">
      <c r="A490" s="551"/>
      <c r="B490" s="551"/>
      <c r="C490" s="551"/>
      <c r="D490" s="551"/>
      <c r="E490" s="551"/>
      <c r="F490" s="551"/>
      <c r="G490" s="551"/>
      <c r="H490" s="551"/>
      <c r="I490" s="551"/>
      <c r="J490" s="551"/>
      <c r="K490" s="551"/>
      <c r="L490" s="551"/>
      <c r="M490" s="551"/>
      <c r="N490" s="551"/>
      <c r="O490" s="551"/>
      <c r="P490" s="551"/>
      <c r="Q490" s="551"/>
      <c r="R490" s="551"/>
      <c r="S490" s="551"/>
      <c r="T490" s="551"/>
    </row>
    <row r="491" spans="1:20" x14ac:dyDescent="0.35">
      <c r="A491" s="551"/>
      <c r="B491" s="551"/>
      <c r="C491" s="551"/>
      <c r="D491" s="551"/>
      <c r="E491" s="551"/>
      <c r="F491" s="551"/>
      <c r="G491" s="551"/>
      <c r="H491" s="551"/>
      <c r="I491" s="551"/>
      <c r="J491" s="551"/>
      <c r="K491" s="551"/>
      <c r="L491" s="551"/>
      <c r="M491" s="551"/>
      <c r="N491" s="551"/>
      <c r="O491" s="551"/>
      <c r="P491" s="551"/>
      <c r="Q491" s="551"/>
      <c r="R491" s="551"/>
      <c r="S491" s="551"/>
      <c r="T491" s="551"/>
    </row>
    <row r="492" spans="1:20" x14ac:dyDescent="0.35">
      <c r="A492" s="551"/>
      <c r="B492" s="551"/>
      <c r="C492" s="551"/>
      <c r="D492" s="551"/>
      <c r="E492" s="551"/>
      <c r="F492" s="551"/>
      <c r="G492" s="551"/>
      <c r="H492" s="551"/>
      <c r="I492" s="551"/>
      <c r="J492" s="551"/>
      <c r="K492" s="551"/>
      <c r="L492" s="551"/>
      <c r="M492" s="551"/>
      <c r="N492" s="551"/>
      <c r="O492" s="551"/>
      <c r="P492" s="551"/>
      <c r="Q492" s="551"/>
      <c r="R492" s="551"/>
      <c r="S492" s="551"/>
      <c r="T492" s="551"/>
    </row>
    <row r="493" spans="1:20" x14ac:dyDescent="0.35">
      <c r="A493" s="551"/>
      <c r="B493" s="551"/>
      <c r="C493" s="551"/>
      <c r="D493" s="551"/>
      <c r="E493" s="551"/>
      <c r="F493" s="551"/>
      <c r="G493" s="551"/>
      <c r="H493" s="551"/>
      <c r="I493" s="551"/>
      <c r="J493" s="551"/>
      <c r="K493" s="551"/>
      <c r="L493" s="551"/>
      <c r="M493" s="551"/>
      <c r="N493" s="551"/>
      <c r="O493" s="551"/>
      <c r="P493" s="551"/>
      <c r="Q493" s="551"/>
      <c r="R493" s="551"/>
      <c r="S493" s="551"/>
      <c r="T493" s="551"/>
    </row>
    <row r="494" spans="1:20" x14ac:dyDescent="0.35">
      <c r="A494" s="551"/>
      <c r="B494" s="551"/>
      <c r="C494" s="551"/>
      <c r="D494" s="551"/>
      <c r="E494" s="551"/>
      <c r="F494" s="551"/>
      <c r="G494" s="551"/>
      <c r="H494" s="551"/>
      <c r="I494" s="551"/>
      <c r="J494" s="551"/>
      <c r="K494" s="551"/>
      <c r="L494" s="551"/>
      <c r="M494" s="551"/>
      <c r="N494" s="551"/>
      <c r="O494" s="551"/>
      <c r="P494" s="551"/>
      <c r="Q494" s="551"/>
      <c r="R494" s="551"/>
      <c r="S494" s="551"/>
      <c r="T494" s="551"/>
    </row>
    <row r="495" spans="1:20" x14ac:dyDescent="0.35">
      <c r="A495" s="551"/>
      <c r="B495" s="551"/>
      <c r="C495" s="551"/>
      <c r="D495" s="551"/>
      <c r="E495" s="551"/>
      <c r="F495" s="551"/>
      <c r="G495" s="551"/>
      <c r="H495" s="551"/>
      <c r="I495" s="551"/>
      <c r="J495" s="551"/>
      <c r="K495" s="551"/>
      <c r="L495" s="551"/>
      <c r="M495" s="551"/>
      <c r="N495" s="551"/>
      <c r="O495" s="551"/>
      <c r="P495" s="551"/>
      <c r="Q495" s="551"/>
      <c r="R495" s="551"/>
      <c r="S495" s="551"/>
      <c r="T495" s="551"/>
    </row>
    <row r="496" spans="1:20" x14ac:dyDescent="0.35">
      <c r="A496" s="551"/>
      <c r="B496" s="551"/>
      <c r="C496" s="551"/>
      <c r="D496" s="551"/>
      <c r="E496" s="551"/>
      <c r="F496" s="551"/>
      <c r="G496" s="551"/>
      <c r="H496" s="551"/>
      <c r="I496" s="551"/>
      <c r="J496" s="551"/>
      <c r="K496" s="551"/>
      <c r="L496" s="551"/>
      <c r="M496" s="551"/>
      <c r="N496" s="551"/>
      <c r="O496" s="551"/>
      <c r="P496" s="551"/>
      <c r="Q496" s="551"/>
      <c r="R496" s="551"/>
      <c r="S496" s="551"/>
      <c r="T496" s="551"/>
    </row>
    <row r="497" spans="1:20" x14ac:dyDescent="0.35">
      <c r="A497" s="551"/>
      <c r="B497" s="551"/>
      <c r="C497" s="551"/>
      <c r="D497" s="551"/>
      <c r="E497" s="551"/>
      <c r="F497" s="551"/>
      <c r="G497" s="551"/>
      <c r="H497" s="551"/>
      <c r="I497" s="551"/>
      <c r="J497" s="551"/>
      <c r="K497" s="551"/>
      <c r="L497" s="551"/>
      <c r="M497" s="551"/>
      <c r="N497" s="551"/>
      <c r="O497" s="551"/>
      <c r="P497" s="551"/>
      <c r="Q497" s="551"/>
      <c r="R497" s="551"/>
      <c r="S497" s="551"/>
      <c r="T497" s="551"/>
    </row>
    <row r="498" spans="1:20" x14ac:dyDescent="0.35">
      <c r="A498" s="551"/>
      <c r="B498" s="551"/>
      <c r="C498" s="551"/>
      <c r="D498" s="551"/>
      <c r="E498" s="551"/>
      <c r="F498" s="551"/>
      <c r="G498" s="551"/>
      <c r="H498" s="551"/>
      <c r="I498" s="551"/>
      <c r="J498" s="551"/>
      <c r="K498" s="551"/>
      <c r="L498" s="551"/>
      <c r="M498" s="551"/>
      <c r="N498" s="551"/>
      <c r="O498" s="551"/>
      <c r="P498" s="551"/>
      <c r="Q498" s="551"/>
      <c r="R498" s="551"/>
      <c r="S498" s="551"/>
      <c r="T498" s="551"/>
    </row>
    <row r="499" spans="1:20" x14ac:dyDescent="0.35">
      <c r="A499" s="551"/>
      <c r="B499" s="551"/>
      <c r="C499" s="551"/>
      <c r="D499" s="551"/>
      <c r="E499" s="551"/>
      <c r="F499" s="551"/>
      <c r="G499" s="551"/>
      <c r="H499" s="551"/>
      <c r="I499" s="551"/>
      <c r="J499" s="551"/>
      <c r="K499" s="551"/>
      <c r="L499" s="551"/>
      <c r="M499" s="551"/>
      <c r="N499" s="551"/>
      <c r="O499" s="551"/>
      <c r="P499" s="551"/>
      <c r="Q499" s="551"/>
      <c r="R499" s="551"/>
      <c r="S499" s="551"/>
      <c r="T499" s="551"/>
    </row>
    <row r="500" spans="1:20" x14ac:dyDescent="0.35">
      <c r="A500" s="551"/>
      <c r="B500" s="551"/>
      <c r="C500" s="551"/>
      <c r="D500" s="551"/>
      <c r="E500" s="551"/>
      <c r="F500" s="551"/>
      <c r="G500" s="551"/>
      <c r="H500" s="551"/>
      <c r="I500" s="551"/>
      <c r="J500" s="551"/>
      <c r="K500" s="551"/>
      <c r="L500" s="551"/>
      <c r="M500" s="551"/>
      <c r="N500" s="551"/>
      <c r="O500" s="551"/>
      <c r="P500" s="551"/>
      <c r="Q500" s="551"/>
      <c r="R500" s="551"/>
      <c r="S500" s="551"/>
      <c r="T500" s="551"/>
    </row>
    <row r="501" spans="1:20" x14ac:dyDescent="0.35">
      <c r="A501" s="551"/>
      <c r="B501" s="551"/>
      <c r="C501" s="551"/>
      <c r="D501" s="551"/>
      <c r="E501" s="551"/>
      <c r="F501" s="551"/>
      <c r="G501" s="551"/>
      <c r="H501" s="551"/>
      <c r="I501" s="551"/>
      <c r="J501" s="551"/>
      <c r="K501" s="551"/>
      <c r="L501" s="551"/>
      <c r="M501" s="551"/>
      <c r="N501" s="551"/>
      <c r="O501" s="551"/>
      <c r="P501" s="551"/>
      <c r="Q501" s="551"/>
      <c r="R501" s="551"/>
      <c r="S501" s="551"/>
      <c r="T501" s="551"/>
    </row>
    <row r="502" spans="1:20" x14ac:dyDescent="0.35">
      <c r="A502" s="551"/>
      <c r="B502" s="551"/>
      <c r="C502" s="551"/>
      <c r="D502" s="551"/>
      <c r="E502" s="551"/>
      <c r="F502" s="551"/>
      <c r="G502" s="551"/>
      <c r="H502" s="551"/>
      <c r="I502" s="551"/>
      <c r="J502" s="551"/>
      <c r="K502" s="551"/>
      <c r="L502" s="551"/>
      <c r="M502" s="551"/>
      <c r="N502" s="551"/>
      <c r="O502" s="551"/>
      <c r="P502" s="551"/>
      <c r="Q502" s="551"/>
      <c r="R502" s="551"/>
      <c r="S502" s="551"/>
      <c r="T502" s="551"/>
    </row>
    <row r="503" spans="1:20" x14ac:dyDescent="0.35">
      <c r="A503" s="551"/>
      <c r="B503" s="551"/>
      <c r="C503" s="551"/>
      <c r="D503" s="551"/>
      <c r="E503" s="551"/>
      <c r="F503" s="551"/>
      <c r="G503" s="551"/>
      <c r="H503" s="551"/>
      <c r="I503" s="551"/>
      <c r="J503" s="551"/>
      <c r="K503" s="551"/>
      <c r="L503" s="551"/>
      <c r="M503" s="551"/>
      <c r="N503" s="551"/>
      <c r="O503" s="551"/>
      <c r="P503" s="551"/>
      <c r="Q503" s="551"/>
      <c r="R503" s="551"/>
      <c r="S503" s="551"/>
      <c r="T503" s="551"/>
    </row>
    <row r="504" spans="1:20" x14ac:dyDescent="0.35">
      <c r="A504" s="551"/>
      <c r="B504" s="551"/>
      <c r="C504" s="551"/>
      <c r="D504" s="551"/>
      <c r="E504" s="551"/>
      <c r="F504" s="551"/>
      <c r="G504" s="551"/>
      <c r="H504" s="551"/>
      <c r="I504" s="551"/>
      <c r="J504" s="551"/>
      <c r="K504" s="551"/>
      <c r="L504" s="551"/>
      <c r="M504" s="551"/>
      <c r="N504" s="551"/>
      <c r="O504" s="551"/>
      <c r="P504" s="551"/>
      <c r="Q504" s="551"/>
      <c r="R504" s="551"/>
      <c r="S504" s="551"/>
      <c r="T504" s="551"/>
    </row>
    <row r="505" spans="1:20" x14ac:dyDescent="0.35">
      <c r="A505" s="551"/>
      <c r="B505" s="551"/>
      <c r="C505" s="551"/>
      <c r="D505" s="551"/>
      <c r="E505" s="551"/>
      <c r="F505" s="551"/>
      <c r="G505" s="551"/>
      <c r="H505" s="551"/>
      <c r="I505" s="551"/>
      <c r="J505" s="551"/>
      <c r="K505" s="551"/>
      <c r="L505" s="551"/>
      <c r="M505" s="551"/>
      <c r="N505" s="551"/>
      <c r="O505" s="551"/>
      <c r="P505" s="551"/>
      <c r="Q505" s="551"/>
      <c r="R505" s="551"/>
      <c r="S505" s="551"/>
      <c r="T505" s="551"/>
    </row>
    <row r="506" spans="1:20" x14ac:dyDescent="0.35">
      <c r="A506" s="551"/>
      <c r="B506" s="551"/>
      <c r="C506" s="551"/>
      <c r="D506" s="551"/>
      <c r="E506" s="551"/>
      <c r="F506" s="551"/>
      <c r="G506" s="551"/>
      <c r="H506" s="551"/>
      <c r="I506" s="551"/>
      <c r="J506" s="551"/>
      <c r="K506" s="551"/>
      <c r="L506" s="551"/>
      <c r="M506" s="551"/>
      <c r="N506" s="551"/>
      <c r="O506" s="551"/>
      <c r="P506" s="551"/>
      <c r="Q506" s="551"/>
      <c r="R506" s="551"/>
      <c r="S506" s="551"/>
      <c r="T506" s="551"/>
    </row>
    <row r="507" spans="1:20" x14ac:dyDescent="0.35">
      <c r="A507" s="551"/>
      <c r="B507" s="551"/>
      <c r="C507" s="551"/>
      <c r="D507" s="551"/>
      <c r="E507" s="551"/>
      <c r="F507" s="551"/>
      <c r="G507" s="551"/>
      <c r="H507" s="551"/>
      <c r="I507" s="551"/>
      <c r="J507" s="551"/>
      <c r="K507" s="551"/>
      <c r="L507" s="551"/>
      <c r="M507" s="551"/>
      <c r="N507" s="551"/>
      <c r="O507" s="551"/>
      <c r="P507" s="551"/>
      <c r="Q507" s="551"/>
      <c r="R507" s="551"/>
      <c r="S507" s="551"/>
      <c r="T507" s="551"/>
    </row>
    <row r="508" spans="1:20" x14ac:dyDescent="0.35">
      <c r="A508" s="551"/>
      <c r="B508" s="551"/>
      <c r="C508" s="551"/>
      <c r="D508" s="551"/>
      <c r="E508" s="551"/>
      <c r="F508" s="551"/>
      <c r="G508" s="551"/>
      <c r="H508" s="551"/>
      <c r="I508" s="551"/>
      <c r="J508" s="551"/>
      <c r="K508" s="551"/>
      <c r="L508" s="551"/>
      <c r="M508" s="551"/>
      <c r="N508" s="551"/>
      <c r="O508" s="551"/>
      <c r="P508" s="551"/>
      <c r="Q508" s="551"/>
      <c r="R508" s="551"/>
      <c r="S508" s="551"/>
      <c r="T508" s="551"/>
    </row>
    <row r="509" spans="1:20" x14ac:dyDescent="0.35">
      <c r="A509" s="551"/>
      <c r="B509" s="551"/>
      <c r="C509" s="551"/>
      <c r="D509" s="551"/>
      <c r="E509" s="551"/>
      <c r="F509" s="551"/>
      <c r="G509" s="551"/>
      <c r="H509" s="551"/>
      <c r="I509" s="551"/>
      <c r="J509" s="551"/>
      <c r="K509" s="551"/>
      <c r="L509" s="551"/>
      <c r="M509" s="551"/>
      <c r="N509" s="551"/>
      <c r="O509" s="551"/>
      <c r="P509" s="551"/>
      <c r="Q509" s="551"/>
      <c r="R509" s="551"/>
      <c r="S509" s="551"/>
      <c r="T509" s="551"/>
    </row>
    <row r="510" spans="1:20" x14ac:dyDescent="0.35">
      <c r="A510" s="551"/>
      <c r="B510" s="551"/>
      <c r="C510" s="551"/>
      <c r="D510" s="551"/>
      <c r="E510" s="551"/>
      <c r="F510" s="551"/>
      <c r="G510" s="551"/>
      <c r="H510" s="551"/>
      <c r="I510" s="551"/>
      <c r="J510" s="551"/>
      <c r="K510" s="551"/>
      <c r="L510" s="551"/>
      <c r="M510" s="551"/>
      <c r="N510" s="551"/>
      <c r="O510" s="551"/>
      <c r="P510" s="551"/>
      <c r="Q510" s="551"/>
      <c r="R510" s="551"/>
      <c r="S510" s="551"/>
      <c r="T510" s="551"/>
    </row>
    <row r="511" spans="1:20" x14ac:dyDescent="0.35">
      <c r="A511" s="551"/>
      <c r="B511" s="551"/>
      <c r="C511" s="551"/>
      <c r="D511" s="551"/>
      <c r="E511" s="551"/>
      <c r="F511" s="551"/>
      <c r="G511" s="551"/>
      <c r="H511" s="551"/>
      <c r="I511" s="551"/>
      <c r="J511" s="551"/>
      <c r="K511" s="551"/>
      <c r="L511" s="551"/>
      <c r="M511" s="551"/>
      <c r="N511" s="551"/>
      <c r="O511" s="551"/>
      <c r="P511" s="551"/>
      <c r="Q511" s="551"/>
      <c r="R511" s="551"/>
      <c r="S511" s="551"/>
      <c r="T511" s="551"/>
    </row>
    <row r="512" spans="1:20" x14ac:dyDescent="0.35">
      <c r="A512" s="551"/>
      <c r="B512" s="551"/>
      <c r="C512" s="551"/>
      <c r="D512" s="551"/>
      <c r="E512" s="551"/>
      <c r="F512" s="551"/>
      <c r="G512" s="551"/>
      <c r="H512" s="551"/>
      <c r="I512" s="551"/>
      <c r="J512" s="551"/>
      <c r="K512" s="551"/>
      <c r="L512" s="551"/>
      <c r="M512" s="551"/>
      <c r="N512" s="551"/>
      <c r="O512" s="551"/>
      <c r="P512" s="551"/>
      <c r="Q512" s="551"/>
      <c r="R512" s="551"/>
      <c r="S512" s="551"/>
      <c r="T512" s="551"/>
    </row>
    <row r="513" spans="1:20" x14ac:dyDescent="0.35">
      <c r="A513" s="551"/>
      <c r="B513" s="551"/>
      <c r="C513" s="551"/>
      <c r="D513" s="551"/>
      <c r="E513" s="551"/>
      <c r="F513" s="551"/>
      <c r="G513" s="551"/>
      <c r="H513" s="551"/>
      <c r="I513" s="551"/>
      <c r="J513" s="551"/>
      <c r="K513" s="551"/>
      <c r="L513" s="551"/>
      <c r="M513" s="551"/>
      <c r="N513" s="551"/>
      <c r="O513" s="551"/>
      <c r="P513" s="551"/>
      <c r="Q513" s="551"/>
      <c r="R513" s="551"/>
      <c r="S513" s="551"/>
      <c r="T513" s="551"/>
    </row>
    <row r="514" spans="1:20" x14ac:dyDescent="0.35">
      <c r="A514" s="551"/>
      <c r="B514" s="551"/>
      <c r="C514" s="551"/>
      <c r="D514" s="551"/>
      <c r="E514" s="551"/>
      <c r="F514" s="551"/>
      <c r="G514" s="551"/>
      <c r="H514" s="551"/>
      <c r="I514" s="551"/>
      <c r="J514" s="551"/>
      <c r="K514" s="551"/>
      <c r="L514" s="551"/>
      <c r="M514" s="551"/>
      <c r="N514" s="551"/>
      <c r="O514" s="551"/>
      <c r="P514" s="551"/>
      <c r="Q514" s="551"/>
      <c r="R514" s="551"/>
      <c r="S514" s="551"/>
      <c r="T514" s="551"/>
    </row>
    <row r="515" spans="1:20" x14ac:dyDescent="0.35">
      <c r="A515" s="551"/>
      <c r="B515" s="551"/>
      <c r="C515" s="551"/>
      <c r="D515" s="551"/>
      <c r="E515" s="551"/>
      <c r="F515" s="551"/>
      <c r="G515" s="551"/>
      <c r="H515" s="551"/>
      <c r="I515" s="551"/>
      <c r="J515" s="551"/>
      <c r="K515" s="551"/>
      <c r="L515" s="551"/>
      <c r="M515" s="551"/>
      <c r="N515" s="551"/>
      <c r="O515" s="551"/>
      <c r="P515" s="551"/>
      <c r="Q515" s="551"/>
      <c r="R515" s="551"/>
      <c r="S515" s="551"/>
      <c r="T515" s="551"/>
    </row>
    <row r="516" spans="1:20" x14ac:dyDescent="0.35">
      <c r="A516" s="551"/>
      <c r="B516" s="551"/>
      <c r="C516" s="551"/>
      <c r="D516" s="551"/>
      <c r="E516" s="551"/>
      <c r="F516" s="551"/>
      <c r="G516" s="551"/>
      <c r="H516" s="551"/>
      <c r="I516" s="551"/>
      <c r="J516" s="551"/>
      <c r="K516" s="551"/>
      <c r="L516" s="551"/>
      <c r="M516" s="551"/>
      <c r="N516" s="551"/>
      <c r="O516" s="551"/>
      <c r="P516" s="551"/>
      <c r="Q516" s="551"/>
      <c r="R516" s="551"/>
      <c r="S516" s="551"/>
      <c r="T516" s="551"/>
    </row>
    <row r="517" spans="1:20" x14ac:dyDescent="0.35">
      <c r="A517" s="551"/>
      <c r="B517" s="551"/>
      <c r="C517" s="551"/>
      <c r="D517" s="551"/>
      <c r="E517" s="551"/>
      <c r="F517" s="551"/>
      <c r="G517" s="551"/>
      <c r="H517" s="551"/>
      <c r="I517" s="551"/>
      <c r="J517" s="551"/>
      <c r="K517" s="551"/>
      <c r="L517" s="551"/>
      <c r="M517" s="551"/>
      <c r="N517" s="551"/>
      <c r="O517" s="551"/>
      <c r="P517" s="551"/>
      <c r="Q517" s="551"/>
      <c r="R517" s="551"/>
      <c r="S517" s="551"/>
      <c r="T517" s="551"/>
    </row>
    <row r="518" spans="1:20" x14ac:dyDescent="0.35">
      <c r="A518" s="551"/>
      <c r="B518" s="551"/>
      <c r="C518" s="551"/>
      <c r="D518" s="551"/>
      <c r="E518" s="551"/>
      <c r="F518" s="551"/>
      <c r="G518" s="551"/>
      <c r="H518" s="551"/>
      <c r="I518" s="551"/>
      <c r="J518" s="551"/>
      <c r="K518" s="551"/>
      <c r="L518" s="551"/>
      <c r="M518" s="551"/>
      <c r="N518" s="551"/>
      <c r="O518" s="551"/>
      <c r="P518" s="551"/>
      <c r="Q518" s="551"/>
      <c r="R518" s="551"/>
      <c r="S518" s="551"/>
      <c r="T518" s="551"/>
    </row>
    <row r="519" spans="1:20" x14ac:dyDescent="0.35">
      <c r="A519" s="551"/>
      <c r="B519" s="551"/>
      <c r="C519" s="551"/>
      <c r="D519" s="551"/>
      <c r="E519" s="551"/>
      <c r="F519" s="551"/>
      <c r="G519" s="551"/>
      <c r="H519" s="551"/>
      <c r="I519" s="551"/>
      <c r="J519" s="551"/>
      <c r="K519" s="551"/>
      <c r="L519" s="551"/>
      <c r="M519" s="551"/>
      <c r="N519" s="551"/>
      <c r="O519" s="551"/>
      <c r="P519" s="551"/>
      <c r="Q519" s="551"/>
      <c r="R519" s="551"/>
      <c r="S519" s="551"/>
      <c r="T519" s="551"/>
    </row>
    <row r="520" spans="1:20" x14ac:dyDescent="0.35">
      <c r="A520" s="551"/>
      <c r="B520" s="551"/>
      <c r="C520" s="551"/>
      <c r="D520" s="551"/>
      <c r="E520" s="551"/>
      <c r="F520" s="551"/>
      <c r="G520" s="551"/>
      <c r="H520" s="551"/>
      <c r="I520" s="551"/>
      <c r="J520" s="551"/>
      <c r="K520" s="551"/>
      <c r="L520" s="551"/>
      <c r="M520" s="551"/>
      <c r="N520" s="551"/>
      <c r="O520" s="551"/>
      <c r="P520" s="551"/>
      <c r="Q520" s="551"/>
      <c r="R520" s="551"/>
      <c r="S520" s="551"/>
      <c r="T520" s="551"/>
    </row>
    <row r="521" spans="1:20" x14ac:dyDescent="0.35">
      <c r="A521" s="551"/>
      <c r="B521" s="551"/>
      <c r="C521" s="551"/>
      <c r="D521" s="551"/>
      <c r="E521" s="551"/>
      <c r="F521" s="551"/>
      <c r="G521" s="551"/>
      <c r="H521" s="551"/>
      <c r="I521" s="551"/>
      <c r="J521" s="551"/>
      <c r="K521" s="551"/>
      <c r="L521" s="551"/>
      <c r="M521" s="551"/>
      <c r="N521" s="551"/>
      <c r="O521" s="551"/>
      <c r="P521" s="551"/>
      <c r="Q521" s="551"/>
      <c r="R521" s="551"/>
      <c r="S521" s="551"/>
      <c r="T521" s="551"/>
    </row>
    <row r="522" spans="1:20" x14ac:dyDescent="0.35">
      <c r="A522" s="551"/>
      <c r="B522" s="551"/>
      <c r="C522" s="551"/>
      <c r="D522" s="551"/>
      <c r="E522" s="551"/>
      <c r="F522" s="551"/>
      <c r="G522" s="551"/>
      <c r="H522" s="551"/>
      <c r="I522" s="551"/>
      <c r="J522" s="551"/>
      <c r="K522" s="551"/>
      <c r="L522" s="551"/>
      <c r="M522" s="551"/>
      <c r="N522" s="551"/>
      <c r="O522" s="551"/>
      <c r="P522" s="551"/>
      <c r="Q522" s="551"/>
      <c r="R522" s="551"/>
      <c r="S522" s="551"/>
      <c r="T522" s="551"/>
    </row>
    <row r="523" spans="1:20" x14ac:dyDescent="0.35">
      <c r="A523" s="551"/>
      <c r="B523" s="551"/>
      <c r="C523" s="551"/>
      <c r="D523" s="551"/>
      <c r="E523" s="551"/>
      <c r="F523" s="551"/>
      <c r="G523" s="551"/>
      <c r="H523" s="551"/>
      <c r="I523" s="551"/>
      <c r="J523" s="551"/>
      <c r="K523" s="551"/>
      <c r="L523" s="551"/>
      <c r="M523" s="551"/>
      <c r="N523" s="551"/>
      <c r="O523" s="551"/>
      <c r="P523" s="551"/>
      <c r="Q523" s="551"/>
      <c r="R523" s="551"/>
      <c r="S523" s="551"/>
      <c r="T523" s="551"/>
    </row>
    <row r="524" spans="1:20" x14ac:dyDescent="0.35">
      <c r="A524" s="551"/>
      <c r="B524" s="551"/>
      <c r="C524" s="551"/>
      <c r="D524" s="551"/>
      <c r="E524" s="551"/>
      <c r="F524" s="551"/>
      <c r="G524" s="551"/>
      <c r="H524" s="551"/>
      <c r="I524" s="551"/>
      <c r="J524" s="551"/>
      <c r="K524" s="551"/>
      <c r="L524" s="551"/>
      <c r="M524" s="551"/>
      <c r="N524" s="551"/>
      <c r="O524" s="551"/>
      <c r="P524" s="551"/>
      <c r="Q524" s="551"/>
      <c r="R524" s="551"/>
      <c r="S524" s="551"/>
      <c r="T524" s="551"/>
    </row>
    <row r="525" spans="1:20" x14ac:dyDescent="0.35">
      <c r="A525" s="551"/>
      <c r="B525" s="551"/>
      <c r="C525" s="551"/>
      <c r="D525" s="551"/>
      <c r="E525" s="551"/>
      <c r="F525" s="551"/>
      <c r="G525" s="551"/>
      <c r="H525" s="551"/>
      <c r="I525" s="551"/>
      <c r="J525" s="551"/>
      <c r="K525" s="551"/>
      <c r="L525" s="551"/>
      <c r="M525" s="551"/>
      <c r="N525" s="551"/>
      <c r="O525" s="551"/>
      <c r="P525" s="551"/>
      <c r="Q525" s="551"/>
      <c r="R525" s="551"/>
      <c r="S525" s="551"/>
      <c r="T525" s="551"/>
    </row>
    <row r="526" spans="1:20" x14ac:dyDescent="0.35">
      <c r="A526" s="551"/>
      <c r="B526" s="551"/>
      <c r="C526" s="551"/>
      <c r="D526" s="551"/>
      <c r="E526" s="551"/>
      <c r="F526" s="551"/>
      <c r="G526" s="551"/>
      <c r="H526" s="551"/>
      <c r="I526" s="551"/>
      <c r="J526" s="551"/>
      <c r="K526" s="551"/>
      <c r="L526" s="551"/>
      <c r="M526" s="551"/>
      <c r="N526" s="551"/>
      <c r="O526" s="551"/>
      <c r="P526" s="551"/>
      <c r="Q526" s="551"/>
      <c r="R526" s="551"/>
      <c r="S526" s="551"/>
      <c r="T526" s="551"/>
    </row>
    <row r="527" spans="1:20" x14ac:dyDescent="0.35">
      <c r="A527" s="551"/>
      <c r="B527" s="551"/>
      <c r="C527" s="551"/>
      <c r="D527" s="551"/>
      <c r="E527" s="551"/>
      <c r="F527" s="551"/>
      <c r="G527" s="551"/>
      <c r="H527" s="551"/>
      <c r="I527" s="551"/>
      <c r="J527" s="551"/>
      <c r="K527" s="551"/>
      <c r="L527" s="551"/>
      <c r="M527" s="551"/>
      <c r="N527" s="551"/>
      <c r="O527" s="551"/>
      <c r="P527" s="551"/>
      <c r="Q527" s="551"/>
      <c r="R527" s="551"/>
      <c r="S527" s="551"/>
      <c r="T527" s="551"/>
    </row>
    <row r="528" spans="1:20" x14ac:dyDescent="0.35">
      <c r="A528" s="551"/>
      <c r="B528" s="551"/>
      <c r="C528" s="551"/>
      <c r="D528" s="551"/>
      <c r="E528" s="551"/>
      <c r="F528" s="551"/>
      <c r="G528" s="551"/>
      <c r="H528" s="551"/>
      <c r="I528" s="551"/>
      <c r="J528" s="551"/>
      <c r="K528" s="551"/>
      <c r="L528" s="551"/>
      <c r="M528" s="551"/>
      <c r="N528" s="551"/>
      <c r="O528" s="551"/>
      <c r="P528" s="551"/>
      <c r="Q528" s="551"/>
      <c r="R528" s="551"/>
      <c r="S528" s="551"/>
      <c r="T528" s="551"/>
    </row>
    <row r="529" spans="1:20" x14ac:dyDescent="0.35">
      <c r="A529" s="551"/>
      <c r="B529" s="551"/>
      <c r="C529" s="551"/>
      <c r="D529" s="551"/>
      <c r="E529" s="551"/>
      <c r="F529" s="551"/>
      <c r="G529" s="551"/>
      <c r="H529" s="551"/>
      <c r="I529" s="551"/>
      <c r="J529" s="551"/>
      <c r="K529" s="551"/>
      <c r="L529" s="551"/>
      <c r="M529" s="551"/>
      <c r="N529" s="551"/>
      <c r="O529" s="551"/>
      <c r="P529" s="551"/>
      <c r="Q529" s="551"/>
      <c r="R529" s="551"/>
      <c r="S529" s="551"/>
      <c r="T529" s="551"/>
    </row>
    <row r="530" spans="1:20" x14ac:dyDescent="0.35">
      <c r="A530" s="551"/>
      <c r="B530" s="551"/>
      <c r="C530" s="551"/>
      <c r="D530" s="551"/>
      <c r="E530" s="551"/>
      <c r="F530" s="551"/>
      <c r="G530" s="551"/>
      <c r="H530" s="551"/>
      <c r="I530" s="551"/>
      <c r="J530" s="551"/>
      <c r="K530" s="551"/>
      <c r="L530" s="551"/>
      <c r="M530" s="551"/>
      <c r="N530" s="551"/>
      <c r="O530" s="551"/>
      <c r="P530" s="551"/>
      <c r="Q530" s="551"/>
      <c r="R530" s="551"/>
      <c r="S530" s="551"/>
      <c r="T530" s="551"/>
    </row>
    <row r="531" spans="1:20" x14ac:dyDescent="0.35">
      <c r="A531" s="551"/>
      <c r="B531" s="551"/>
      <c r="C531" s="551"/>
      <c r="D531" s="551"/>
      <c r="E531" s="551"/>
      <c r="F531" s="551"/>
      <c r="G531" s="551"/>
      <c r="H531" s="551"/>
      <c r="I531" s="551"/>
      <c r="J531" s="551"/>
      <c r="K531" s="551"/>
      <c r="L531" s="551"/>
      <c r="M531" s="551"/>
      <c r="N531" s="551"/>
      <c r="O531" s="551"/>
      <c r="P531" s="551"/>
      <c r="Q531" s="551"/>
      <c r="R531" s="551"/>
      <c r="S531" s="551"/>
      <c r="T531" s="551"/>
    </row>
    <row r="532" spans="1:20" x14ac:dyDescent="0.35">
      <c r="A532" s="551"/>
      <c r="B532" s="551"/>
      <c r="C532" s="551"/>
      <c r="D532" s="551"/>
      <c r="E532" s="551"/>
      <c r="F532" s="551"/>
      <c r="G532" s="551"/>
      <c r="H532" s="551"/>
      <c r="I532" s="551"/>
      <c r="J532" s="551"/>
      <c r="K532" s="551"/>
      <c r="L532" s="551"/>
      <c r="M532" s="551"/>
      <c r="N532" s="551"/>
      <c r="O532" s="551"/>
      <c r="P532" s="551"/>
      <c r="Q532" s="551"/>
      <c r="R532" s="551"/>
      <c r="S532" s="551"/>
      <c r="T532" s="551"/>
    </row>
    <row r="533" spans="1:20" x14ac:dyDescent="0.35">
      <c r="A533" s="551"/>
      <c r="B533" s="551"/>
      <c r="C533" s="551"/>
      <c r="D533" s="551"/>
      <c r="E533" s="551"/>
      <c r="F533" s="551"/>
      <c r="G533" s="551"/>
      <c r="H533" s="551"/>
      <c r="I533" s="551"/>
      <c r="J533" s="551"/>
      <c r="K533" s="551"/>
      <c r="L533" s="551"/>
      <c r="M533" s="551"/>
      <c r="N533" s="551"/>
      <c r="O533" s="551"/>
      <c r="P533" s="551"/>
      <c r="Q533" s="551"/>
      <c r="R533" s="551"/>
      <c r="S533" s="551"/>
      <c r="T533" s="551"/>
    </row>
    <row r="534" spans="1:20" x14ac:dyDescent="0.35">
      <c r="A534" s="551"/>
      <c r="B534" s="551"/>
      <c r="C534" s="551"/>
      <c r="D534" s="551"/>
      <c r="E534" s="551"/>
      <c r="F534" s="551"/>
      <c r="G534" s="551"/>
      <c r="H534" s="551"/>
      <c r="I534" s="551"/>
      <c r="J534" s="551"/>
      <c r="K534" s="551"/>
      <c r="L534" s="551"/>
      <c r="M534" s="551"/>
      <c r="N534" s="551"/>
      <c r="O534" s="551"/>
      <c r="P534" s="551"/>
      <c r="Q534" s="551"/>
      <c r="R534" s="551"/>
      <c r="S534" s="551"/>
      <c r="T534" s="551"/>
    </row>
    <row r="535" spans="1:20" x14ac:dyDescent="0.35">
      <c r="A535" s="551"/>
      <c r="B535" s="551"/>
      <c r="C535" s="551"/>
      <c r="D535" s="551"/>
      <c r="E535" s="551"/>
      <c r="F535" s="551"/>
      <c r="G535" s="551"/>
      <c r="H535" s="551"/>
      <c r="I535" s="551"/>
      <c r="J535" s="551"/>
      <c r="K535" s="551"/>
      <c r="L535" s="551"/>
      <c r="M535" s="551"/>
      <c r="N535" s="551"/>
      <c r="O535" s="551"/>
      <c r="P535" s="551"/>
      <c r="Q535" s="551"/>
      <c r="R535" s="551"/>
      <c r="S535" s="551"/>
      <c r="T535" s="551"/>
    </row>
    <row r="536" spans="1:20" x14ac:dyDescent="0.35">
      <c r="A536" s="551"/>
      <c r="B536" s="551"/>
      <c r="C536" s="551"/>
      <c r="D536" s="551"/>
      <c r="E536" s="551"/>
      <c r="F536" s="551"/>
      <c r="G536" s="551"/>
      <c r="H536" s="551"/>
      <c r="I536" s="551"/>
      <c r="J536" s="551"/>
      <c r="K536" s="551"/>
      <c r="L536" s="551"/>
      <c r="M536" s="551"/>
      <c r="N536" s="551"/>
      <c r="O536" s="551"/>
      <c r="P536" s="551"/>
      <c r="Q536" s="551"/>
      <c r="R536" s="551"/>
      <c r="S536" s="551"/>
      <c r="T536" s="551"/>
    </row>
    <row r="537" spans="1:20" x14ac:dyDescent="0.35">
      <c r="A537" s="551"/>
      <c r="B537" s="551"/>
      <c r="C537" s="551"/>
      <c r="D537" s="551"/>
      <c r="E537" s="551"/>
      <c r="F537" s="551"/>
      <c r="G537" s="551"/>
      <c r="H537" s="551"/>
      <c r="I537" s="551"/>
      <c r="J537" s="551"/>
      <c r="K537" s="551"/>
      <c r="L537" s="551"/>
      <c r="M537" s="551"/>
      <c r="N537" s="551"/>
      <c r="O537" s="551"/>
      <c r="P537" s="551"/>
      <c r="Q537" s="551"/>
      <c r="R537" s="551"/>
      <c r="S537" s="551"/>
      <c r="T537" s="551"/>
    </row>
    <row r="538" spans="1:20" x14ac:dyDescent="0.35">
      <c r="A538" s="551"/>
      <c r="B538" s="551"/>
      <c r="C538" s="551"/>
      <c r="D538" s="551"/>
      <c r="E538" s="551"/>
      <c r="F538" s="551"/>
      <c r="G538" s="551"/>
      <c r="H538" s="551"/>
      <c r="I538" s="551"/>
      <c r="J538" s="551"/>
      <c r="K538" s="551"/>
      <c r="L538" s="551"/>
      <c r="M538" s="551"/>
      <c r="N538" s="551"/>
      <c r="O538" s="551"/>
      <c r="P538" s="551"/>
      <c r="Q538" s="551"/>
      <c r="R538" s="551"/>
      <c r="S538" s="551"/>
      <c r="T538" s="551"/>
    </row>
    <row r="539" spans="1:20" x14ac:dyDescent="0.35">
      <c r="A539" s="551"/>
      <c r="B539" s="551"/>
      <c r="C539" s="551"/>
      <c r="D539" s="551"/>
      <c r="E539" s="551"/>
      <c r="F539" s="551"/>
      <c r="G539" s="551"/>
      <c r="H539" s="551"/>
      <c r="I539" s="551"/>
      <c r="J539" s="551"/>
      <c r="K539" s="551"/>
      <c r="L539" s="551"/>
      <c r="M539" s="551"/>
      <c r="N539" s="551"/>
      <c r="O539" s="551"/>
      <c r="P539" s="551"/>
      <c r="Q539" s="551"/>
      <c r="R539" s="551"/>
      <c r="S539" s="551"/>
      <c r="T539" s="551"/>
    </row>
    <row r="540" spans="1:20" x14ac:dyDescent="0.35">
      <c r="A540" s="551"/>
      <c r="B540" s="551"/>
      <c r="C540" s="551"/>
      <c r="D540" s="551"/>
      <c r="E540" s="551"/>
      <c r="F540" s="551"/>
      <c r="G540" s="551"/>
      <c r="H540" s="551"/>
      <c r="I540" s="551"/>
      <c r="J540" s="551"/>
      <c r="K540" s="551"/>
      <c r="L540" s="551"/>
      <c r="M540" s="551"/>
      <c r="N540" s="551"/>
      <c r="O540" s="551"/>
      <c r="P540" s="551"/>
      <c r="Q540" s="551"/>
      <c r="R540" s="551"/>
      <c r="S540" s="551"/>
      <c r="T540" s="551"/>
    </row>
    <row r="541" spans="1:20" x14ac:dyDescent="0.35">
      <c r="A541" s="551"/>
      <c r="B541" s="551"/>
      <c r="C541" s="551"/>
      <c r="D541" s="551"/>
      <c r="E541" s="551"/>
      <c r="F541" s="551"/>
      <c r="G541" s="551"/>
      <c r="H541" s="551"/>
      <c r="I541" s="551"/>
      <c r="J541" s="551"/>
      <c r="K541" s="551"/>
      <c r="L541" s="551"/>
      <c r="M541" s="551"/>
      <c r="N541" s="551"/>
      <c r="O541" s="551"/>
      <c r="P541" s="551"/>
      <c r="Q541" s="551"/>
      <c r="R541" s="551"/>
      <c r="S541" s="551"/>
      <c r="T541" s="551"/>
    </row>
    <row r="542" spans="1:20" x14ac:dyDescent="0.35">
      <c r="A542" s="551"/>
      <c r="B542" s="551"/>
      <c r="C542" s="551"/>
      <c r="D542" s="551"/>
      <c r="E542" s="551"/>
      <c r="F542" s="551"/>
      <c r="G542" s="551"/>
      <c r="H542" s="551"/>
      <c r="I542" s="551"/>
      <c r="J542" s="551"/>
      <c r="K542" s="551"/>
      <c r="L542" s="551"/>
      <c r="M542" s="551"/>
      <c r="N542" s="551"/>
      <c r="O542" s="551"/>
      <c r="P542" s="551"/>
      <c r="Q542" s="551"/>
      <c r="R542" s="551"/>
      <c r="S542" s="551"/>
      <c r="T542" s="551"/>
    </row>
    <row r="543" spans="1:20" x14ac:dyDescent="0.35">
      <c r="A543" s="551"/>
      <c r="B543" s="551"/>
      <c r="C543" s="551"/>
      <c r="D543" s="551"/>
      <c r="E543" s="551"/>
      <c r="F543" s="551"/>
      <c r="G543" s="551"/>
      <c r="H543" s="551"/>
      <c r="I543" s="551"/>
      <c r="J543" s="551"/>
      <c r="K543" s="551"/>
      <c r="L543" s="551"/>
      <c r="M543" s="551"/>
      <c r="N543" s="551"/>
      <c r="O543" s="551"/>
      <c r="P543" s="551"/>
      <c r="Q543" s="551"/>
      <c r="R543" s="551"/>
      <c r="S543" s="551"/>
      <c r="T543" s="551"/>
    </row>
    <row r="544" spans="1:20" x14ac:dyDescent="0.35">
      <c r="A544" s="551"/>
      <c r="B544" s="551"/>
      <c r="C544" s="551"/>
      <c r="D544" s="551"/>
      <c r="E544" s="551"/>
      <c r="F544" s="551"/>
      <c r="G544" s="551"/>
      <c r="H544" s="551"/>
      <c r="I544" s="551"/>
      <c r="J544" s="551"/>
      <c r="K544" s="551"/>
      <c r="L544" s="551"/>
      <c r="M544" s="551"/>
      <c r="N544" s="551"/>
      <c r="O544" s="551"/>
      <c r="P544" s="551"/>
      <c r="Q544" s="551"/>
      <c r="R544" s="551"/>
      <c r="S544" s="551"/>
      <c r="T544" s="551"/>
    </row>
    <row r="545" spans="1:20" x14ac:dyDescent="0.35">
      <c r="A545" s="551"/>
      <c r="B545" s="551"/>
      <c r="C545" s="551"/>
      <c r="D545" s="551"/>
      <c r="E545" s="551"/>
      <c r="F545" s="551"/>
      <c r="G545" s="551"/>
      <c r="H545" s="551"/>
      <c r="I545" s="551"/>
      <c r="J545" s="551"/>
      <c r="K545" s="551"/>
      <c r="L545" s="551"/>
      <c r="M545" s="551"/>
      <c r="N545" s="551"/>
      <c r="O545" s="551"/>
      <c r="P545" s="551"/>
      <c r="Q545" s="551"/>
      <c r="R545" s="551"/>
      <c r="S545" s="551"/>
      <c r="T545" s="551"/>
    </row>
    <row r="546" spans="1:20" x14ac:dyDescent="0.35">
      <c r="A546" s="551"/>
      <c r="B546" s="551"/>
      <c r="C546" s="551"/>
      <c r="D546" s="551"/>
      <c r="E546" s="551"/>
      <c r="F546" s="551"/>
      <c r="G546" s="551"/>
      <c r="H546" s="551"/>
      <c r="I546" s="551"/>
      <c r="J546" s="551"/>
      <c r="K546" s="551"/>
      <c r="L546" s="551"/>
      <c r="M546" s="551"/>
      <c r="N546" s="551"/>
      <c r="O546" s="551"/>
      <c r="P546" s="551"/>
      <c r="Q546" s="551"/>
      <c r="R546" s="551"/>
      <c r="S546" s="551"/>
      <c r="T546" s="551"/>
    </row>
    <row r="547" spans="1:20" x14ac:dyDescent="0.35">
      <c r="A547" s="551"/>
      <c r="B547" s="551"/>
      <c r="C547" s="551"/>
      <c r="D547" s="551"/>
      <c r="E547" s="551"/>
      <c r="F547" s="551"/>
      <c r="G547" s="551"/>
      <c r="H547" s="551"/>
      <c r="I547" s="551"/>
      <c r="J547" s="551"/>
      <c r="K547" s="551"/>
      <c r="L547" s="551"/>
      <c r="M547" s="551"/>
      <c r="N547" s="551"/>
      <c r="O547" s="551"/>
      <c r="P547" s="551"/>
      <c r="Q547" s="551"/>
      <c r="R547" s="551"/>
      <c r="S547" s="551"/>
      <c r="T547" s="551"/>
    </row>
    <row r="548" spans="1:20" x14ac:dyDescent="0.35">
      <c r="A548" s="551"/>
      <c r="B548" s="551"/>
      <c r="C548" s="551"/>
      <c r="D548" s="551"/>
      <c r="E548" s="551"/>
      <c r="F548" s="551"/>
      <c r="G548" s="551"/>
      <c r="H548" s="551"/>
      <c r="I548" s="551"/>
      <c r="J548" s="551"/>
      <c r="K548" s="551"/>
      <c r="L548" s="551"/>
      <c r="M548" s="551"/>
      <c r="N548" s="551"/>
      <c r="O548" s="551"/>
      <c r="P548" s="551"/>
      <c r="Q548" s="551"/>
      <c r="R548" s="551"/>
      <c r="S548" s="551"/>
      <c r="T548" s="551"/>
    </row>
    <row r="549" spans="1:20" x14ac:dyDescent="0.35">
      <c r="A549" s="551"/>
      <c r="B549" s="551"/>
      <c r="C549" s="551"/>
      <c r="D549" s="551"/>
      <c r="E549" s="551"/>
      <c r="F549" s="551"/>
      <c r="G549" s="551"/>
      <c r="H549" s="551"/>
      <c r="I549" s="551"/>
      <c r="J549" s="551"/>
      <c r="K549" s="551"/>
      <c r="L549" s="551"/>
      <c r="M549" s="551"/>
      <c r="N549" s="551"/>
      <c r="O549" s="551"/>
      <c r="P549" s="551"/>
      <c r="Q549" s="551"/>
      <c r="R549" s="551"/>
      <c r="S549" s="551"/>
      <c r="T549" s="551"/>
    </row>
    <row r="550" spans="1:20" x14ac:dyDescent="0.35">
      <c r="A550" s="551"/>
      <c r="B550" s="551"/>
      <c r="C550" s="551"/>
      <c r="D550" s="551"/>
      <c r="E550" s="551"/>
      <c r="F550" s="551"/>
      <c r="G550" s="551"/>
      <c r="H550" s="551"/>
      <c r="I550" s="551"/>
      <c r="J550" s="551"/>
      <c r="K550" s="551"/>
      <c r="L550" s="551"/>
      <c r="M550" s="551"/>
      <c r="N550" s="551"/>
      <c r="O550" s="551"/>
      <c r="P550" s="551"/>
      <c r="Q550" s="551"/>
      <c r="R550" s="551"/>
      <c r="S550" s="551"/>
      <c r="T550" s="551"/>
    </row>
    <row r="551" spans="1:20" x14ac:dyDescent="0.35">
      <c r="A551" s="551"/>
      <c r="B551" s="551"/>
      <c r="C551" s="551"/>
      <c r="D551" s="551"/>
      <c r="E551" s="551"/>
      <c r="F551" s="551"/>
      <c r="G551" s="551"/>
      <c r="H551" s="551"/>
      <c r="I551" s="551"/>
      <c r="J551" s="551"/>
      <c r="K551" s="551"/>
      <c r="L551" s="551"/>
      <c r="M551" s="551"/>
      <c r="N551" s="551"/>
      <c r="O551" s="551"/>
      <c r="P551" s="551"/>
      <c r="Q551" s="551"/>
      <c r="R551" s="551"/>
      <c r="S551" s="551"/>
      <c r="T551" s="551"/>
    </row>
    <row r="552" spans="1:20" x14ac:dyDescent="0.35">
      <c r="A552" s="551"/>
      <c r="B552" s="551"/>
      <c r="C552" s="551"/>
      <c r="D552" s="551"/>
      <c r="E552" s="551"/>
      <c r="F552" s="551"/>
      <c r="G552" s="551"/>
      <c r="H552" s="551"/>
      <c r="I552" s="551"/>
      <c r="J552" s="551"/>
      <c r="K552" s="551"/>
      <c r="L552" s="551"/>
      <c r="M552" s="551"/>
      <c r="N552" s="551"/>
      <c r="O552" s="551"/>
      <c r="P552" s="551"/>
      <c r="Q552" s="551"/>
      <c r="R552" s="551"/>
      <c r="S552" s="551"/>
      <c r="T552" s="551"/>
    </row>
    <row r="553" spans="1:20" x14ac:dyDescent="0.35">
      <c r="A553" s="551"/>
      <c r="B553" s="551"/>
      <c r="C553" s="551"/>
      <c r="D553" s="551"/>
      <c r="E553" s="551"/>
      <c r="F553" s="551"/>
      <c r="G553" s="551"/>
      <c r="H553" s="551"/>
      <c r="I553" s="551"/>
      <c r="J553" s="551"/>
      <c r="K553" s="551"/>
      <c r="L553" s="551"/>
      <c r="M553" s="551"/>
      <c r="N553" s="551"/>
      <c r="O553" s="551"/>
      <c r="P553" s="551"/>
      <c r="Q553" s="551"/>
      <c r="R553" s="551"/>
      <c r="S553" s="551"/>
      <c r="T553" s="551"/>
    </row>
    <row r="554" spans="1:20" x14ac:dyDescent="0.35">
      <c r="A554" s="551"/>
      <c r="B554" s="551"/>
      <c r="C554" s="551"/>
      <c r="D554" s="551"/>
      <c r="E554" s="551"/>
      <c r="F554" s="551"/>
      <c r="G554" s="551"/>
      <c r="H554" s="551"/>
      <c r="I554" s="551"/>
      <c r="J554" s="551"/>
      <c r="K554" s="551"/>
      <c r="L554" s="551"/>
      <c r="M554" s="551"/>
      <c r="N554" s="551"/>
      <c r="O554" s="551"/>
      <c r="P554" s="551"/>
      <c r="Q554" s="551"/>
      <c r="R554" s="551"/>
      <c r="S554" s="551"/>
      <c r="T554" s="551"/>
    </row>
    <row r="555" spans="1:20" x14ac:dyDescent="0.35">
      <c r="A555" s="551"/>
      <c r="B555" s="551"/>
      <c r="C555" s="551"/>
      <c r="D555" s="551"/>
      <c r="E555" s="551"/>
      <c r="F555" s="551"/>
      <c r="G555" s="551"/>
      <c r="H555" s="551"/>
      <c r="I555" s="551"/>
      <c r="J555" s="551"/>
      <c r="K555" s="551"/>
      <c r="L555" s="551"/>
      <c r="M555" s="551"/>
      <c r="N555" s="551"/>
      <c r="O555" s="551"/>
      <c r="P555" s="551"/>
      <c r="Q555" s="551"/>
      <c r="R555" s="551"/>
      <c r="S555" s="551"/>
      <c r="T555" s="551"/>
    </row>
    <row r="556" spans="1:20" x14ac:dyDescent="0.35">
      <c r="A556" s="551"/>
      <c r="B556" s="551"/>
      <c r="C556" s="551"/>
      <c r="D556" s="551"/>
      <c r="E556" s="551"/>
      <c r="F556" s="551"/>
      <c r="G556" s="551"/>
      <c r="H556" s="551"/>
      <c r="I556" s="551"/>
      <c r="J556" s="551"/>
      <c r="K556" s="551"/>
      <c r="L556" s="551"/>
      <c r="M556" s="551"/>
      <c r="N556" s="551"/>
      <c r="O556" s="551"/>
      <c r="P556" s="551"/>
      <c r="Q556" s="551"/>
      <c r="R556" s="551"/>
      <c r="S556" s="551"/>
      <c r="T556" s="551"/>
    </row>
    <row r="557" spans="1:20" x14ac:dyDescent="0.35">
      <c r="A557" s="551"/>
      <c r="B557" s="551"/>
      <c r="C557" s="551"/>
      <c r="D557" s="551"/>
      <c r="E557" s="551"/>
      <c r="F557" s="551"/>
      <c r="G557" s="551"/>
      <c r="H557" s="551"/>
      <c r="I557" s="551"/>
      <c r="J557" s="551"/>
      <c r="K557" s="551"/>
      <c r="L557" s="551"/>
      <c r="M557" s="551"/>
      <c r="N557" s="551"/>
      <c r="O557" s="551"/>
      <c r="P557" s="551"/>
      <c r="Q557" s="551"/>
      <c r="R557" s="551"/>
      <c r="S557" s="551"/>
      <c r="T557" s="551"/>
    </row>
    <row r="558" spans="1:20" x14ac:dyDescent="0.35">
      <c r="A558" s="551"/>
      <c r="B558" s="551"/>
      <c r="C558" s="551"/>
      <c r="D558" s="551"/>
      <c r="E558" s="551"/>
      <c r="F558" s="551"/>
      <c r="G558" s="551"/>
      <c r="H558" s="551"/>
      <c r="I558" s="551"/>
      <c r="J558" s="551"/>
      <c r="K558" s="551"/>
      <c r="L558" s="551"/>
      <c r="M558" s="551"/>
      <c r="N558" s="551"/>
      <c r="O558" s="551"/>
      <c r="P558" s="551"/>
      <c r="Q558" s="551"/>
      <c r="R558" s="551"/>
      <c r="S558" s="551"/>
      <c r="T558" s="551"/>
    </row>
    <row r="559" spans="1:20" x14ac:dyDescent="0.35">
      <c r="A559" s="551"/>
      <c r="B559" s="551"/>
      <c r="C559" s="551"/>
      <c r="D559" s="551"/>
      <c r="E559" s="551"/>
      <c r="F559" s="551"/>
      <c r="G559" s="551"/>
      <c r="H559" s="551"/>
      <c r="I559" s="551"/>
      <c r="J559" s="551"/>
      <c r="K559" s="551"/>
      <c r="L559" s="551"/>
      <c r="M559" s="551"/>
      <c r="N559" s="551"/>
      <c r="O559" s="551"/>
      <c r="P559" s="551"/>
      <c r="Q559" s="551"/>
      <c r="R559" s="551"/>
      <c r="S559" s="551"/>
      <c r="T559" s="551"/>
    </row>
    <row r="560" spans="1:20" x14ac:dyDescent="0.35">
      <c r="A560" s="551"/>
      <c r="B560" s="551"/>
      <c r="C560" s="551"/>
      <c r="D560" s="551"/>
      <c r="E560" s="551"/>
      <c r="F560" s="551"/>
      <c r="G560" s="551"/>
      <c r="H560" s="551"/>
      <c r="I560" s="551"/>
      <c r="J560" s="551"/>
      <c r="K560" s="551"/>
      <c r="L560" s="551"/>
      <c r="M560" s="551"/>
      <c r="N560" s="551"/>
      <c r="O560" s="551"/>
      <c r="P560" s="551"/>
      <c r="Q560" s="551"/>
      <c r="R560" s="551"/>
      <c r="S560" s="551"/>
      <c r="T560" s="551"/>
    </row>
    <row r="561" spans="1:20" x14ac:dyDescent="0.35">
      <c r="A561" s="551"/>
      <c r="B561" s="551"/>
      <c r="C561" s="551"/>
      <c r="D561" s="551"/>
      <c r="E561" s="551"/>
      <c r="F561" s="551"/>
      <c r="G561" s="551"/>
      <c r="H561" s="551"/>
      <c r="I561" s="551"/>
      <c r="J561" s="551"/>
      <c r="K561" s="551"/>
      <c r="L561" s="551"/>
      <c r="M561" s="551"/>
      <c r="N561" s="551"/>
      <c r="O561" s="551"/>
      <c r="P561" s="551"/>
      <c r="Q561" s="551"/>
      <c r="R561" s="551"/>
      <c r="S561" s="551"/>
      <c r="T561" s="551"/>
    </row>
    <row r="562" spans="1:20" x14ac:dyDescent="0.35">
      <c r="A562" s="551"/>
      <c r="B562" s="551"/>
      <c r="C562" s="551"/>
      <c r="D562" s="551"/>
      <c r="E562" s="551"/>
      <c r="F562" s="551"/>
      <c r="G562" s="551"/>
      <c r="H562" s="551"/>
      <c r="I562" s="551"/>
      <c r="J562" s="551"/>
      <c r="K562" s="551"/>
      <c r="L562" s="551"/>
      <c r="M562" s="551"/>
      <c r="N562" s="551"/>
      <c r="O562" s="551"/>
      <c r="P562" s="551"/>
      <c r="Q562" s="551"/>
      <c r="R562" s="551"/>
      <c r="S562" s="551"/>
      <c r="T562" s="551"/>
    </row>
    <row r="563" spans="1:20" x14ac:dyDescent="0.35">
      <c r="A563" s="551"/>
      <c r="B563" s="551"/>
      <c r="C563" s="551"/>
      <c r="D563" s="551"/>
      <c r="E563" s="551"/>
      <c r="F563" s="551"/>
      <c r="G563" s="551"/>
      <c r="H563" s="551"/>
      <c r="I563" s="551"/>
      <c r="J563" s="551"/>
      <c r="K563" s="551"/>
      <c r="L563" s="551"/>
      <c r="M563" s="551"/>
      <c r="N563" s="551"/>
      <c r="O563" s="551"/>
      <c r="P563" s="551"/>
      <c r="Q563" s="551"/>
      <c r="R563" s="551"/>
      <c r="S563" s="551"/>
      <c r="T563" s="551"/>
    </row>
    <row r="564" spans="1:20" x14ac:dyDescent="0.35">
      <c r="A564" s="551"/>
      <c r="B564" s="551"/>
      <c r="C564" s="551"/>
      <c r="D564" s="551"/>
      <c r="E564" s="551"/>
      <c r="F564" s="551"/>
      <c r="G564" s="551"/>
      <c r="H564" s="551"/>
      <c r="I564" s="551"/>
      <c r="J564" s="551"/>
      <c r="K564" s="551"/>
      <c r="L564" s="551"/>
      <c r="M564" s="551"/>
      <c r="N564" s="551"/>
      <c r="O564" s="551"/>
      <c r="P564" s="551"/>
      <c r="Q564" s="551"/>
      <c r="R564" s="551"/>
      <c r="S564" s="551"/>
      <c r="T564" s="551"/>
    </row>
    <row r="565" spans="1:20" x14ac:dyDescent="0.35">
      <c r="A565" s="551"/>
      <c r="B565" s="551"/>
      <c r="C565" s="551"/>
      <c r="D565" s="551"/>
      <c r="E565" s="551"/>
      <c r="F565" s="551"/>
      <c r="G565" s="551"/>
      <c r="H565" s="551"/>
      <c r="I565" s="551"/>
      <c r="J565" s="551"/>
      <c r="K565" s="551"/>
      <c r="L565" s="551"/>
      <c r="M565" s="551"/>
      <c r="N565" s="551"/>
      <c r="O565" s="551"/>
      <c r="P565" s="551"/>
      <c r="Q565" s="551"/>
      <c r="R565" s="551"/>
      <c r="S565" s="551"/>
      <c r="T565" s="551"/>
    </row>
    <row r="566" spans="1:20" x14ac:dyDescent="0.35">
      <c r="A566" s="551"/>
      <c r="B566" s="551"/>
      <c r="C566" s="551"/>
      <c r="D566" s="551"/>
      <c r="E566" s="551"/>
      <c r="F566" s="551"/>
      <c r="G566" s="551"/>
      <c r="H566" s="551"/>
      <c r="I566" s="551"/>
      <c r="J566" s="551"/>
      <c r="K566" s="551"/>
      <c r="L566" s="551"/>
      <c r="M566" s="551"/>
      <c r="N566" s="551"/>
      <c r="O566" s="551"/>
      <c r="P566" s="551"/>
      <c r="Q566" s="551"/>
      <c r="R566" s="551"/>
      <c r="S566" s="551"/>
      <c r="T566" s="551"/>
    </row>
    <row r="567" spans="1:20" x14ac:dyDescent="0.35">
      <c r="A567" s="551"/>
      <c r="B567" s="551"/>
      <c r="C567" s="551"/>
      <c r="D567" s="551"/>
      <c r="E567" s="551"/>
      <c r="F567" s="551"/>
      <c r="G567" s="551"/>
      <c r="H567" s="551"/>
      <c r="I567" s="551"/>
      <c r="J567" s="551"/>
      <c r="K567" s="551"/>
      <c r="L567" s="551"/>
      <c r="M567" s="551"/>
      <c r="N567" s="551"/>
      <c r="O567" s="551"/>
      <c r="P567" s="551"/>
      <c r="Q567" s="551"/>
      <c r="R567" s="551"/>
      <c r="S567" s="551"/>
      <c r="T567" s="551"/>
    </row>
    <row r="568" spans="1:20" x14ac:dyDescent="0.35">
      <c r="A568" s="551"/>
      <c r="B568" s="551"/>
      <c r="C568" s="551"/>
      <c r="D568" s="551"/>
      <c r="E568" s="551"/>
      <c r="F568" s="551"/>
      <c r="G568" s="551"/>
      <c r="H568" s="551"/>
      <c r="I568" s="551"/>
      <c r="J568" s="551"/>
      <c r="K568" s="551"/>
      <c r="L568" s="551"/>
      <c r="M568" s="551"/>
      <c r="N568" s="551"/>
      <c r="O568" s="551"/>
      <c r="P568" s="551"/>
      <c r="Q568" s="551"/>
      <c r="R568" s="551"/>
      <c r="S568" s="551"/>
      <c r="T568" s="551"/>
    </row>
    <row r="569" spans="1:20" x14ac:dyDescent="0.35">
      <c r="A569" s="551"/>
      <c r="B569" s="551"/>
      <c r="C569" s="551"/>
      <c r="D569" s="551"/>
      <c r="E569" s="551"/>
      <c r="F569" s="551"/>
      <c r="G569" s="551"/>
      <c r="H569" s="551"/>
      <c r="I569" s="551"/>
      <c r="J569" s="551"/>
      <c r="K569" s="551"/>
      <c r="L569" s="551"/>
      <c r="M569" s="551"/>
      <c r="N569" s="551"/>
      <c r="O569" s="551"/>
      <c r="P569" s="551"/>
      <c r="Q569" s="551"/>
      <c r="R569" s="551"/>
      <c r="S569" s="551"/>
      <c r="T569" s="551"/>
    </row>
    <row r="570" spans="1:20" x14ac:dyDescent="0.35">
      <c r="A570" s="551"/>
      <c r="B570" s="551"/>
      <c r="C570" s="551"/>
      <c r="D570" s="551"/>
      <c r="E570" s="551"/>
      <c r="F570" s="551"/>
      <c r="G570" s="551"/>
      <c r="H570" s="551"/>
      <c r="I570" s="551"/>
      <c r="J570" s="551"/>
      <c r="K570" s="551"/>
      <c r="L570" s="551"/>
      <c r="M570" s="551"/>
      <c r="N570" s="551"/>
      <c r="O570" s="551"/>
      <c r="P570" s="551"/>
      <c r="Q570" s="551"/>
      <c r="R570" s="551"/>
      <c r="S570" s="551"/>
      <c r="T570" s="551"/>
    </row>
    <row r="571" spans="1:20" x14ac:dyDescent="0.35">
      <c r="A571" s="551"/>
      <c r="B571" s="551"/>
      <c r="C571" s="551"/>
      <c r="D571" s="551"/>
      <c r="E571" s="551"/>
      <c r="F571" s="551"/>
      <c r="G571" s="551"/>
      <c r="H571" s="551"/>
      <c r="I571" s="551"/>
      <c r="J571" s="551"/>
      <c r="K571" s="551"/>
      <c r="L571" s="551"/>
      <c r="M571" s="551"/>
      <c r="N571" s="551"/>
      <c r="O571" s="551"/>
      <c r="P571" s="551"/>
      <c r="Q571" s="551"/>
      <c r="R571" s="551"/>
      <c r="S571" s="551"/>
      <c r="T571" s="551"/>
    </row>
    <row r="572" spans="1:20" x14ac:dyDescent="0.35">
      <c r="A572" s="551"/>
      <c r="B572" s="551"/>
      <c r="C572" s="551"/>
      <c r="D572" s="551"/>
      <c r="E572" s="551"/>
      <c r="F572" s="551"/>
      <c r="G572" s="551"/>
      <c r="H572" s="551"/>
      <c r="I572" s="551"/>
      <c r="J572" s="551"/>
      <c r="K572" s="551"/>
      <c r="L572" s="551"/>
      <c r="M572" s="551"/>
      <c r="N572" s="551"/>
      <c r="O572" s="551"/>
      <c r="P572" s="551"/>
      <c r="Q572" s="551"/>
      <c r="R572" s="551"/>
      <c r="S572" s="551"/>
      <c r="T572" s="551"/>
    </row>
    <row r="573" spans="1:20" x14ac:dyDescent="0.35">
      <c r="A573" s="551"/>
      <c r="B573" s="551"/>
      <c r="C573" s="551"/>
      <c r="D573" s="551"/>
      <c r="E573" s="551"/>
      <c r="F573" s="551"/>
      <c r="G573" s="551"/>
      <c r="H573" s="551"/>
      <c r="I573" s="551"/>
      <c r="J573" s="551"/>
      <c r="K573" s="551"/>
      <c r="L573" s="551"/>
      <c r="M573" s="551"/>
      <c r="N573" s="551"/>
      <c r="O573" s="551"/>
      <c r="P573" s="551"/>
      <c r="Q573" s="551"/>
      <c r="R573" s="551"/>
      <c r="S573" s="551"/>
      <c r="T573" s="551"/>
    </row>
    <row r="574" spans="1:20" x14ac:dyDescent="0.35">
      <c r="A574" s="551"/>
      <c r="B574" s="551"/>
      <c r="C574" s="551"/>
      <c r="D574" s="551"/>
      <c r="E574" s="551"/>
      <c r="F574" s="551"/>
      <c r="G574" s="551"/>
      <c r="H574" s="551"/>
      <c r="I574" s="551"/>
      <c r="J574" s="551"/>
      <c r="K574" s="551"/>
      <c r="L574" s="551"/>
      <c r="M574" s="551"/>
      <c r="N574" s="551"/>
      <c r="O574" s="551"/>
      <c r="P574" s="551"/>
      <c r="Q574" s="551"/>
      <c r="R574" s="551"/>
      <c r="S574" s="551"/>
      <c r="T574" s="551"/>
    </row>
    <row r="575" spans="1:20" x14ac:dyDescent="0.35">
      <c r="A575" s="551"/>
      <c r="B575" s="551"/>
      <c r="C575" s="551"/>
      <c r="D575" s="551"/>
      <c r="E575" s="551"/>
      <c r="F575" s="551"/>
      <c r="G575" s="551"/>
      <c r="H575" s="551"/>
      <c r="I575" s="551"/>
      <c r="J575" s="551"/>
      <c r="K575" s="551"/>
      <c r="L575" s="551"/>
      <c r="M575" s="551"/>
      <c r="N575" s="551"/>
      <c r="O575" s="551"/>
      <c r="P575" s="551"/>
      <c r="Q575" s="551"/>
      <c r="R575" s="551"/>
      <c r="S575" s="551"/>
      <c r="T575" s="551"/>
    </row>
    <row r="576" spans="1:20" x14ac:dyDescent="0.35">
      <c r="A576" s="551"/>
      <c r="B576" s="551"/>
      <c r="C576" s="551"/>
      <c r="D576" s="551"/>
      <c r="E576" s="551"/>
      <c r="F576" s="551"/>
      <c r="G576" s="551"/>
      <c r="H576" s="551"/>
      <c r="I576" s="551"/>
      <c r="J576" s="551"/>
      <c r="K576" s="551"/>
      <c r="L576" s="551"/>
      <c r="M576" s="551"/>
      <c r="N576" s="551"/>
      <c r="O576" s="551"/>
      <c r="P576" s="551"/>
      <c r="Q576" s="551"/>
      <c r="R576" s="551"/>
      <c r="S576" s="551"/>
      <c r="T576" s="551"/>
    </row>
    <row r="577" spans="1:20" x14ac:dyDescent="0.35">
      <c r="A577" s="551"/>
      <c r="B577" s="551"/>
      <c r="C577" s="551"/>
      <c r="D577" s="551"/>
      <c r="E577" s="551"/>
      <c r="F577" s="551"/>
      <c r="G577" s="551"/>
      <c r="H577" s="551"/>
      <c r="I577" s="551"/>
      <c r="J577" s="551"/>
      <c r="K577" s="551"/>
      <c r="L577" s="551"/>
      <c r="M577" s="551"/>
      <c r="N577" s="551"/>
      <c r="O577" s="551"/>
      <c r="P577" s="551"/>
      <c r="Q577" s="551"/>
      <c r="R577" s="551"/>
      <c r="S577" s="551"/>
      <c r="T577" s="551"/>
    </row>
    <row r="578" spans="1:20" x14ac:dyDescent="0.35">
      <c r="A578" s="551"/>
      <c r="B578" s="551"/>
      <c r="C578" s="551"/>
      <c r="D578" s="551"/>
      <c r="E578" s="551"/>
      <c r="F578" s="551"/>
      <c r="G578" s="551"/>
      <c r="H578" s="551"/>
      <c r="I578" s="551"/>
      <c r="J578" s="551"/>
      <c r="K578" s="551"/>
      <c r="L578" s="551"/>
      <c r="M578" s="551"/>
      <c r="N578" s="551"/>
      <c r="O578" s="551"/>
      <c r="P578" s="551"/>
      <c r="Q578" s="551"/>
      <c r="R578" s="551"/>
      <c r="S578" s="551"/>
      <c r="T578" s="551"/>
    </row>
    <row r="579" spans="1:20" x14ac:dyDescent="0.35">
      <c r="A579" s="551"/>
      <c r="B579" s="551"/>
      <c r="C579" s="551"/>
      <c r="D579" s="551"/>
      <c r="E579" s="551"/>
      <c r="F579" s="551"/>
      <c r="G579" s="551"/>
      <c r="H579" s="551"/>
      <c r="I579" s="551"/>
      <c r="J579" s="551"/>
      <c r="K579" s="551"/>
      <c r="L579" s="551"/>
      <c r="M579" s="551"/>
      <c r="N579" s="551"/>
      <c r="O579" s="551"/>
      <c r="P579" s="551"/>
      <c r="Q579" s="551"/>
      <c r="R579" s="551"/>
      <c r="S579" s="551"/>
      <c r="T579" s="551"/>
    </row>
    <row r="580" spans="1:20" x14ac:dyDescent="0.35">
      <c r="A580" s="551"/>
      <c r="B580" s="551"/>
      <c r="C580" s="551"/>
      <c r="D580" s="551"/>
      <c r="E580" s="551"/>
      <c r="F580" s="551"/>
      <c r="G580" s="551"/>
      <c r="H580" s="551"/>
      <c r="I580" s="551"/>
      <c r="J580" s="551"/>
      <c r="K580" s="551"/>
      <c r="L580" s="551"/>
      <c r="M580" s="551"/>
      <c r="N580" s="551"/>
      <c r="O580" s="551"/>
      <c r="P580" s="551"/>
      <c r="Q580" s="551"/>
      <c r="R580" s="551"/>
      <c r="S580" s="551"/>
      <c r="T580" s="551"/>
    </row>
    <row r="581" spans="1:20" x14ac:dyDescent="0.35">
      <c r="A581" s="551"/>
      <c r="B581" s="551"/>
      <c r="C581" s="551"/>
      <c r="D581" s="551"/>
      <c r="E581" s="551"/>
      <c r="F581" s="551"/>
      <c r="G581" s="551"/>
      <c r="H581" s="551"/>
      <c r="I581" s="551"/>
      <c r="J581" s="551"/>
      <c r="K581" s="551"/>
      <c r="L581" s="551"/>
      <c r="M581" s="551"/>
      <c r="N581" s="551"/>
      <c r="O581" s="551"/>
      <c r="P581" s="551"/>
      <c r="Q581" s="551"/>
      <c r="R581" s="551"/>
      <c r="S581" s="551"/>
      <c r="T581" s="551"/>
    </row>
    <row r="582" spans="1:20" x14ac:dyDescent="0.35">
      <c r="A582" s="551"/>
      <c r="B582" s="551"/>
      <c r="C582" s="551"/>
      <c r="D582" s="551"/>
      <c r="E582" s="551"/>
      <c r="F582" s="551"/>
      <c r="G582" s="551"/>
      <c r="H582" s="551"/>
      <c r="I582" s="551"/>
      <c r="J582" s="551"/>
      <c r="K582" s="551"/>
      <c r="L582" s="551"/>
      <c r="M582" s="551"/>
      <c r="N582" s="551"/>
      <c r="O582" s="551"/>
      <c r="P582" s="551"/>
      <c r="Q582" s="551"/>
      <c r="R582" s="551"/>
      <c r="S582" s="551"/>
      <c r="T582" s="551"/>
    </row>
    <row r="583" spans="1:20" x14ac:dyDescent="0.35">
      <c r="A583" s="551"/>
      <c r="B583" s="551"/>
      <c r="C583" s="551"/>
      <c r="D583" s="551"/>
      <c r="E583" s="551"/>
      <c r="F583" s="551"/>
      <c r="G583" s="551"/>
      <c r="H583" s="551"/>
      <c r="I583" s="551"/>
      <c r="J583" s="551"/>
      <c r="K583" s="551"/>
      <c r="L583" s="551"/>
      <c r="M583" s="551"/>
      <c r="N583" s="551"/>
      <c r="O583" s="551"/>
      <c r="P583" s="551"/>
      <c r="Q583" s="551"/>
      <c r="R583" s="551"/>
      <c r="S583" s="551"/>
      <c r="T583" s="551"/>
    </row>
    <row r="584" spans="1:20" x14ac:dyDescent="0.35">
      <c r="A584" s="551"/>
      <c r="B584" s="551"/>
      <c r="C584" s="551"/>
      <c r="D584" s="551"/>
      <c r="E584" s="551"/>
      <c r="F584" s="551"/>
      <c r="G584" s="551"/>
      <c r="H584" s="551"/>
      <c r="I584" s="551"/>
      <c r="J584" s="551"/>
      <c r="K584" s="551"/>
      <c r="L584" s="551"/>
      <c r="M584" s="551"/>
      <c r="N584" s="551"/>
      <c r="O584" s="551"/>
      <c r="P584" s="551"/>
      <c r="Q584" s="551"/>
      <c r="R584" s="551"/>
      <c r="S584" s="551"/>
      <c r="T584" s="551"/>
    </row>
    <row r="585" spans="1:20" x14ac:dyDescent="0.35">
      <c r="A585" s="551"/>
      <c r="B585" s="551"/>
      <c r="C585" s="551"/>
      <c r="D585" s="551"/>
      <c r="E585" s="551"/>
      <c r="F585" s="551"/>
      <c r="G585" s="551"/>
      <c r="H585" s="551"/>
      <c r="I585" s="551"/>
      <c r="J585" s="551"/>
      <c r="K585" s="551"/>
      <c r="L585" s="551"/>
      <c r="M585" s="551"/>
      <c r="N585" s="551"/>
      <c r="O585" s="551"/>
      <c r="P585" s="551"/>
      <c r="Q585" s="551"/>
      <c r="R585" s="551"/>
      <c r="S585" s="551"/>
      <c r="T585" s="551"/>
    </row>
    <row r="586" spans="1:20" x14ac:dyDescent="0.35">
      <c r="A586" s="551"/>
      <c r="B586" s="551"/>
      <c r="C586" s="551"/>
      <c r="D586" s="551"/>
      <c r="E586" s="551"/>
      <c r="F586" s="551"/>
      <c r="G586" s="551"/>
      <c r="H586" s="551"/>
      <c r="I586" s="551"/>
      <c r="J586" s="551"/>
      <c r="K586" s="551"/>
      <c r="L586" s="551"/>
      <c r="M586" s="551"/>
      <c r="N586" s="551"/>
      <c r="O586" s="551"/>
      <c r="P586" s="551"/>
      <c r="Q586" s="551"/>
      <c r="R586" s="551"/>
      <c r="S586" s="551"/>
      <c r="T586" s="551"/>
    </row>
    <row r="587" spans="1:20" x14ac:dyDescent="0.35">
      <c r="A587" s="551"/>
      <c r="B587" s="551"/>
      <c r="C587" s="551"/>
      <c r="D587" s="551"/>
      <c r="E587" s="551"/>
      <c r="F587" s="551"/>
      <c r="G587" s="551"/>
      <c r="H587" s="551"/>
      <c r="I587" s="551"/>
      <c r="J587" s="551"/>
      <c r="K587" s="551"/>
      <c r="L587" s="551"/>
      <c r="M587" s="551"/>
      <c r="N587" s="551"/>
      <c r="O587" s="551"/>
      <c r="P587" s="551"/>
      <c r="Q587" s="551"/>
      <c r="R587" s="551"/>
      <c r="S587" s="551"/>
      <c r="T587" s="551"/>
    </row>
    <row r="588" spans="1:20" x14ac:dyDescent="0.35">
      <c r="A588" s="551"/>
      <c r="B588" s="551"/>
      <c r="C588" s="551"/>
      <c r="D588" s="551"/>
      <c r="E588" s="551"/>
      <c r="F588" s="551"/>
      <c r="G588" s="551"/>
      <c r="H588" s="551"/>
      <c r="I588" s="551"/>
      <c r="J588" s="551"/>
      <c r="K588" s="551"/>
      <c r="L588" s="551"/>
      <c r="M588" s="551"/>
      <c r="N588" s="551"/>
      <c r="O588" s="551"/>
      <c r="P588" s="551"/>
      <c r="Q588" s="551"/>
      <c r="R588" s="551"/>
      <c r="S588" s="551"/>
      <c r="T588" s="551"/>
    </row>
    <row r="589" spans="1:20" x14ac:dyDescent="0.35">
      <c r="A589" s="551"/>
      <c r="B589" s="551"/>
      <c r="C589" s="551"/>
      <c r="D589" s="551"/>
      <c r="E589" s="551"/>
      <c r="F589" s="551"/>
      <c r="G589" s="551"/>
      <c r="H589" s="551"/>
      <c r="I589" s="551"/>
      <c r="J589" s="551"/>
      <c r="K589" s="551"/>
      <c r="L589" s="551"/>
      <c r="M589" s="551"/>
      <c r="N589" s="551"/>
      <c r="O589" s="551"/>
      <c r="P589" s="551"/>
      <c r="Q589" s="551"/>
      <c r="R589" s="551"/>
      <c r="S589" s="551"/>
      <c r="T589" s="551"/>
    </row>
    <row r="590" spans="1:20" x14ac:dyDescent="0.35">
      <c r="A590" s="551"/>
      <c r="B590" s="551"/>
      <c r="C590" s="551"/>
      <c r="D590" s="551"/>
      <c r="E590" s="551"/>
      <c r="F590" s="551"/>
      <c r="G590" s="551"/>
      <c r="H590" s="551"/>
      <c r="I590" s="551"/>
      <c r="J590" s="551"/>
      <c r="K590" s="551"/>
      <c r="L590" s="551"/>
      <c r="M590" s="551"/>
      <c r="N590" s="551"/>
      <c r="O590" s="551"/>
      <c r="P590" s="551"/>
      <c r="Q590" s="551"/>
      <c r="R590" s="551"/>
      <c r="S590" s="551"/>
      <c r="T590" s="551"/>
    </row>
    <row r="591" spans="1:20" x14ac:dyDescent="0.35">
      <c r="A591" s="551"/>
      <c r="B591" s="551"/>
      <c r="C591" s="551"/>
      <c r="D591" s="551"/>
      <c r="E591" s="551"/>
      <c r="F591" s="551"/>
      <c r="G591" s="551"/>
      <c r="H591" s="551"/>
      <c r="I591" s="551"/>
      <c r="J591" s="551"/>
      <c r="K591" s="551"/>
      <c r="L591" s="551"/>
      <c r="M591" s="551"/>
      <c r="N591" s="551"/>
      <c r="O591" s="551"/>
      <c r="P591" s="551"/>
      <c r="Q591" s="551"/>
      <c r="R591" s="551"/>
      <c r="S591" s="551"/>
      <c r="T591" s="551"/>
    </row>
    <row r="592" spans="1:20" x14ac:dyDescent="0.35">
      <c r="A592" s="551"/>
      <c r="B592" s="551"/>
      <c r="C592" s="551"/>
      <c r="D592" s="551"/>
      <c r="E592" s="551"/>
      <c r="F592" s="551"/>
      <c r="G592" s="551"/>
      <c r="H592" s="551"/>
      <c r="I592" s="551"/>
      <c r="J592" s="551"/>
      <c r="K592" s="551"/>
      <c r="L592" s="551"/>
      <c r="M592" s="551"/>
      <c r="N592" s="551"/>
      <c r="O592" s="551"/>
      <c r="P592" s="551"/>
      <c r="Q592" s="551"/>
      <c r="R592" s="551"/>
      <c r="S592" s="551"/>
      <c r="T592" s="551"/>
    </row>
    <row r="593" spans="1:20" x14ac:dyDescent="0.35">
      <c r="A593" s="551"/>
      <c r="B593" s="551"/>
      <c r="C593" s="551"/>
      <c r="D593" s="551"/>
      <c r="E593" s="551"/>
      <c r="F593" s="551"/>
      <c r="G593" s="551"/>
      <c r="H593" s="551"/>
      <c r="I593" s="551"/>
      <c r="J593" s="551"/>
      <c r="K593" s="551"/>
      <c r="L593" s="551"/>
      <c r="M593" s="551"/>
      <c r="N593" s="551"/>
      <c r="O593" s="551"/>
      <c r="P593" s="551"/>
      <c r="Q593" s="551"/>
      <c r="R593" s="551"/>
      <c r="S593" s="551"/>
      <c r="T593" s="551"/>
    </row>
    <row r="594" spans="1:20" x14ac:dyDescent="0.35">
      <c r="A594" s="551"/>
      <c r="B594" s="551"/>
      <c r="C594" s="551"/>
      <c r="D594" s="551"/>
      <c r="E594" s="551"/>
      <c r="F594" s="551"/>
      <c r="G594" s="551"/>
      <c r="H594" s="551"/>
      <c r="I594" s="551"/>
      <c r="J594" s="551"/>
      <c r="K594" s="551"/>
      <c r="L594" s="551"/>
      <c r="M594" s="551"/>
      <c r="N594" s="551"/>
      <c r="O594" s="551"/>
      <c r="P594" s="551"/>
      <c r="Q594" s="551"/>
      <c r="R594" s="551"/>
      <c r="S594" s="551"/>
      <c r="T594" s="551"/>
    </row>
    <row r="595" spans="1:20" x14ac:dyDescent="0.35">
      <c r="A595" s="551"/>
      <c r="B595" s="551"/>
      <c r="C595" s="551"/>
      <c r="D595" s="551"/>
      <c r="E595" s="551"/>
      <c r="F595" s="551"/>
      <c r="G595" s="551"/>
      <c r="H595" s="551"/>
      <c r="I595" s="551"/>
      <c r="J595" s="551"/>
      <c r="K595" s="551"/>
      <c r="L595" s="551"/>
      <c r="M595" s="551"/>
      <c r="N595" s="551"/>
      <c r="O595" s="551"/>
      <c r="P595" s="551"/>
      <c r="Q595" s="551"/>
      <c r="R595" s="551"/>
      <c r="S595" s="551"/>
      <c r="T595" s="551"/>
    </row>
    <row r="596" spans="1:20" x14ac:dyDescent="0.35">
      <c r="A596" s="551"/>
      <c r="B596" s="551"/>
      <c r="C596" s="551"/>
      <c r="D596" s="551"/>
      <c r="E596" s="551"/>
      <c r="F596" s="551"/>
      <c r="G596" s="551"/>
      <c r="H596" s="551"/>
      <c r="I596" s="551"/>
      <c r="J596" s="551"/>
      <c r="K596" s="551"/>
      <c r="L596" s="551"/>
      <c r="M596" s="551"/>
      <c r="N596" s="551"/>
      <c r="O596" s="551"/>
      <c r="P596" s="551"/>
      <c r="Q596" s="551"/>
      <c r="R596" s="551"/>
      <c r="S596" s="551"/>
      <c r="T596" s="551"/>
    </row>
    <row r="597" spans="1:20" x14ac:dyDescent="0.35">
      <c r="A597" s="551"/>
      <c r="B597" s="551"/>
      <c r="C597" s="551"/>
      <c r="D597" s="551"/>
      <c r="E597" s="551"/>
      <c r="F597" s="551"/>
      <c r="G597" s="551"/>
      <c r="H597" s="551"/>
      <c r="I597" s="551"/>
      <c r="J597" s="551"/>
      <c r="K597" s="551"/>
      <c r="L597" s="551"/>
      <c r="M597" s="551"/>
      <c r="N597" s="551"/>
      <c r="O597" s="551"/>
      <c r="P597" s="551"/>
      <c r="Q597" s="551"/>
      <c r="R597" s="551"/>
      <c r="S597" s="551"/>
      <c r="T597" s="551"/>
    </row>
    <row r="598" spans="1:20" x14ac:dyDescent="0.35">
      <c r="A598" s="551"/>
      <c r="B598" s="551"/>
      <c r="C598" s="551"/>
      <c r="D598" s="551"/>
      <c r="E598" s="551"/>
      <c r="F598" s="551"/>
      <c r="G598" s="551"/>
      <c r="H598" s="551"/>
      <c r="I598" s="551"/>
      <c r="J598" s="551"/>
      <c r="K598" s="551"/>
      <c r="L598" s="551"/>
      <c r="M598" s="551"/>
      <c r="N598" s="551"/>
      <c r="O598" s="551"/>
      <c r="P598" s="551"/>
      <c r="Q598" s="551"/>
      <c r="R598" s="551"/>
      <c r="S598" s="551"/>
      <c r="T598" s="551"/>
    </row>
    <row r="599" spans="1:20" x14ac:dyDescent="0.35">
      <c r="A599" s="551"/>
      <c r="B599" s="551"/>
      <c r="C599" s="551"/>
      <c r="D599" s="551"/>
      <c r="E599" s="551"/>
      <c r="F599" s="551"/>
      <c r="G599" s="551"/>
      <c r="H599" s="551"/>
      <c r="I599" s="551"/>
      <c r="J599" s="551"/>
      <c r="K599" s="551"/>
      <c r="L599" s="551"/>
      <c r="M599" s="551"/>
      <c r="N599" s="551"/>
      <c r="O599" s="551"/>
      <c r="P599" s="551"/>
      <c r="Q599" s="551"/>
      <c r="R599" s="551"/>
      <c r="S599" s="551"/>
      <c r="T599" s="551"/>
    </row>
    <row r="600" spans="1:20" x14ac:dyDescent="0.35">
      <c r="A600" s="551"/>
      <c r="B600" s="551"/>
      <c r="C600" s="551"/>
      <c r="D600" s="551"/>
      <c r="E600" s="551"/>
      <c r="F600" s="551"/>
      <c r="G600" s="551"/>
      <c r="H600" s="551"/>
      <c r="I600" s="551"/>
      <c r="J600" s="551"/>
      <c r="K600" s="551"/>
      <c r="L600" s="551"/>
      <c r="M600" s="551"/>
      <c r="N600" s="551"/>
      <c r="O600" s="551"/>
      <c r="P600" s="551"/>
      <c r="Q600" s="551"/>
      <c r="R600" s="551"/>
      <c r="S600" s="551"/>
      <c r="T600" s="551"/>
    </row>
  </sheetData>
  <mergeCells count="49">
    <mergeCell ref="T24:T25"/>
    <mergeCell ref="E24:Q24"/>
    <mergeCell ref="E26:F26"/>
    <mergeCell ref="E27:F27"/>
    <mergeCell ref="G29:H29"/>
    <mergeCell ref="K29:L29"/>
    <mergeCell ref="Q29:R29"/>
    <mergeCell ref="I29:J29"/>
    <mergeCell ref="M29:N29"/>
    <mergeCell ref="O29:P29"/>
    <mergeCell ref="S29:T29"/>
    <mergeCell ref="S25:S26"/>
    <mergeCell ref="B19:C19"/>
    <mergeCell ref="F20:F21"/>
    <mergeCell ref="G20:G21"/>
    <mergeCell ref="G8:H8"/>
    <mergeCell ref="J8:J9"/>
    <mergeCell ref="G9:I14"/>
    <mergeCell ref="I182:M182"/>
    <mergeCell ref="N2:T2"/>
    <mergeCell ref="B3:B14"/>
    <mergeCell ref="I3:M3"/>
    <mergeCell ref="T3:T14"/>
    <mergeCell ref="C4:I6"/>
    <mergeCell ref="J4:J5"/>
    <mergeCell ref="L4:L5"/>
    <mergeCell ref="M4:S6"/>
    <mergeCell ref="F7:F8"/>
    <mergeCell ref="G7:H7"/>
    <mergeCell ref="I7:I8"/>
    <mergeCell ref="M7:M8"/>
    <mergeCell ref="B2:H2"/>
    <mergeCell ref="I2:M2"/>
    <mergeCell ref="N7:O7"/>
    <mergeCell ref="P7:P8"/>
    <mergeCell ref="N22:O22"/>
    <mergeCell ref="N21:O21"/>
    <mergeCell ref="J19:J20"/>
    <mergeCell ref="K19:K20"/>
    <mergeCell ref="J21:J22"/>
    <mergeCell ref="K21:K22"/>
    <mergeCell ref="N8:O8"/>
    <mergeCell ref="M9:O14"/>
    <mergeCell ref="J13:J14"/>
    <mergeCell ref="J10:K12"/>
    <mergeCell ref="J6:J7"/>
    <mergeCell ref="L6:L7"/>
    <mergeCell ref="L10:L12"/>
    <mergeCell ref="K8:L9"/>
  </mergeCells>
  <conditionalFormatting sqref="J13:J14">
    <cfRule type="containsText" dxfId="303" priority="114" operator="containsText" text="&gt;&gt;&gt;">
      <formula>NOT(ISERROR(SEARCH("&gt;&gt;&gt;",J13)))</formula>
    </cfRule>
    <cfRule type="containsText" dxfId="302" priority="115" operator="containsText" text="&lt;&lt;&lt;">
      <formula>NOT(ISERROR(SEARCH("&lt;&lt;&lt;",J13)))</formula>
    </cfRule>
  </conditionalFormatting>
  <conditionalFormatting sqref="I7:I8">
    <cfRule type="cellIs" dxfId="301" priority="17" operator="greaterThan">
      <formula>100</formula>
    </cfRule>
    <cfRule type="iconSet" priority="113">
      <iconSet iconSet="3Arrows">
        <cfvo type="percent" val="0"/>
        <cfvo type="num" val="$D$3^2"/>
        <cfvo type="num" val="$D$3^2"/>
      </iconSet>
    </cfRule>
  </conditionalFormatting>
  <conditionalFormatting sqref="M7:M8">
    <cfRule type="cellIs" dxfId="300" priority="16" operator="greaterThan">
      <formula>100</formula>
    </cfRule>
    <cfRule type="iconSet" priority="112">
      <iconSet iconSet="3Arrows">
        <cfvo type="percent" val="0"/>
        <cfvo type="num" val="$R$3^2"/>
        <cfvo type="num" val="$R$3^2"/>
      </iconSet>
    </cfRule>
  </conditionalFormatting>
  <conditionalFormatting sqref="P9:S14">
    <cfRule type="expression" dxfId="299" priority="109">
      <formula>P215=3</formula>
    </cfRule>
    <cfRule type="expression" dxfId="298" priority="110">
      <formula>P215=2</formula>
    </cfRule>
    <cfRule type="expression" dxfId="297" priority="111">
      <formula>P215=1</formula>
    </cfRule>
  </conditionalFormatting>
  <conditionalFormatting sqref="C9:F14">
    <cfRule type="expression" dxfId="296" priority="106">
      <formula>C215=3</formula>
    </cfRule>
    <cfRule type="expression" dxfId="295" priority="107">
      <formula>C215=2</formula>
    </cfRule>
    <cfRule type="expression" dxfId="294" priority="108">
      <formula>C215=1</formula>
    </cfRule>
  </conditionalFormatting>
  <conditionalFormatting sqref="T16">
    <cfRule type="expression" dxfId="293" priority="24">
      <formula>$L$194=8</formula>
    </cfRule>
    <cfRule type="expression" dxfId="292" priority="99">
      <formula>$L$194=7</formula>
    </cfRule>
    <cfRule type="expression" dxfId="291" priority="100">
      <formula>$L$194=6</formula>
    </cfRule>
    <cfRule type="expression" dxfId="290" priority="101">
      <formula>$L$194=5</formula>
    </cfRule>
    <cfRule type="expression" dxfId="289" priority="102">
      <formula>$L$194=4</formula>
    </cfRule>
    <cfRule type="expression" dxfId="288" priority="103">
      <formula>$L$194=3</formula>
    </cfRule>
    <cfRule type="expression" dxfId="287" priority="104">
      <formula>$L$194=2</formula>
    </cfRule>
    <cfRule type="expression" dxfId="286" priority="105">
      <formula>$L$194=1</formula>
    </cfRule>
  </conditionalFormatting>
  <conditionalFormatting sqref="B16">
    <cfRule type="expression" dxfId="285" priority="23">
      <formula>$J$194=8</formula>
    </cfRule>
    <cfRule type="expression" dxfId="284" priority="92">
      <formula>$J$194=7</formula>
    </cfRule>
    <cfRule type="expression" dxfId="283" priority="93">
      <formula>$J$194=6</formula>
    </cfRule>
    <cfRule type="expression" dxfId="282" priority="94">
      <formula>$J$194=5</formula>
    </cfRule>
    <cfRule type="expression" dxfId="281" priority="95">
      <formula>$J$194=4</formula>
    </cfRule>
    <cfRule type="expression" dxfId="280" priority="96">
      <formula>$J$194=3</formula>
    </cfRule>
    <cfRule type="expression" dxfId="279" priority="97">
      <formula>$J$194=2</formula>
    </cfRule>
    <cfRule type="expression" dxfId="278" priority="98">
      <formula>$J$194=1</formula>
    </cfRule>
  </conditionalFormatting>
  <conditionalFormatting sqref="C16:S16">
    <cfRule type="expression" dxfId="277" priority="27">
      <formula>$L$194=8</formula>
    </cfRule>
    <cfRule type="expression" dxfId="276" priority="85">
      <formula>$L$194=7</formula>
    </cfRule>
    <cfRule type="expression" dxfId="275" priority="86">
      <formula>$L$194=6</formula>
    </cfRule>
    <cfRule type="expression" dxfId="274" priority="87">
      <formula>$L$194=5</formula>
    </cfRule>
    <cfRule type="expression" dxfId="273" priority="88">
      <formula>$L$194=4</formula>
    </cfRule>
    <cfRule type="expression" dxfId="272" priority="89">
      <formula>$L$194=3</formula>
    </cfRule>
    <cfRule type="expression" dxfId="271" priority="90">
      <formula>$L$194=2</formula>
    </cfRule>
    <cfRule type="expression" dxfId="270" priority="91">
      <formula>$L$194=1</formula>
    </cfRule>
  </conditionalFormatting>
  <conditionalFormatting sqref="B3">
    <cfRule type="expression" dxfId="269" priority="78">
      <formula>$J$194=7</formula>
    </cfRule>
    <cfRule type="expression" dxfId="268" priority="79">
      <formula>$J$194=6</formula>
    </cfRule>
    <cfRule type="expression" dxfId="267" priority="80">
      <formula>$J$194=5</formula>
    </cfRule>
    <cfRule type="expression" dxfId="266" priority="81">
      <formula>$J$194=4</formula>
    </cfRule>
    <cfRule type="expression" dxfId="265" priority="82">
      <formula>$J$194=3</formula>
    </cfRule>
    <cfRule type="expression" dxfId="264" priority="83">
      <formula>$J$194=2</formula>
    </cfRule>
    <cfRule type="expression" dxfId="263" priority="84">
      <formula>$J$194=1</formula>
    </cfRule>
  </conditionalFormatting>
  <conditionalFormatting sqref="B2">
    <cfRule type="expression" dxfId="262" priority="71">
      <formula>$J$194=7</formula>
    </cfRule>
    <cfRule type="expression" dxfId="261" priority="72">
      <formula>$J$194=6</formula>
    </cfRule>
    <cfRule type="expression" dxfId="260" priority="73">
      <formula>$J$194=5</formula>
    </cfRule>
    <cfRule type="expression" dxfId="259" priority="74">
      <formula>$J$194=4</formula>
    </cfRule>
    <cfRule type="expression" dxfId="258" priority="75">
      <formula>$J$194=3</formula>
    </cfRule>
    <cfRule type="expression" dxfId="257" priority="76">
      <formula>$J$194=2</formula>
    </cfRule>
    <cfRule type="expression" dxfId="256" priority="77">
      <formula>$J$194=1</formula>
    </cfRule>
  </conditionalFormatting>
  <conditionalFormatting sqref="T3">
    <cfRule type="expression" dxfId="255" priority="64">
      <formula>$L$194=7</formula>
    </cfRule>
    <cfRule type="expression" dxfId="254" priority="65">
      <formula>$L$194=6</formula>
    </cfRule>
    <cfRule type="expression" dxfId="253" priority="66">
      <formula>$L$194=5</formula>
    </cfRule>
    <cfRule type="expression" dxfId="252" priority="67">
      <formula>$L$194=4</formula>
    </cfRule>
    <cfRule type="expression" dxfId="251" priority="68">
      <formula>$L$194=3</formula>
    </cfRule>
    <cfRule type="expression" dxfId="250" priority="69">
      <formula>$L$194=2</formula>
    </cfRule>
    <cfRule type="expression" dxfId="249" priority="70">
      <formula>$L$194=1</formula>
    </cfRule>
  </conditionalFormatting>
  <conditionalFormatting sqref="N2">
    <cfRule type="expression" dxfId="248" priority="57">
      <formula>$L$194=7</formula>
    </cfRule>
    <cfRule type="expression" dxfId="247" priority="58">
      <formula>$L$194=6</formula>
    </cfRule>
    <cfRule type="expression" dxfId="246" priority="59">
      <formula>$L$194=5</formula>
    </cfRule>
    <cfRule type="expression" dxfId="245" priority="60">
      <formula>$L$194=4</formula>
    </cfRule>
    <cfRule type="expression" dxfId="244" priority="61">
      <formula>$L$194=3</formula>
    </cfRule>
    <cfRule type="expression" dxfId="243" priority="62">
      <formula>$L$194=2</formula>
    </cfRule>
    <cfRule type="expression" dxfId="242" priority="63">
      <formula>$L$194=1</formula>
    </cfRule>
  </conditionalFormatting>
  <conditionalFormatting sqref="C4">
    <cfRule type="expression" dxfId="241" priority="50">
      <formula>$J$194=7</formula>
    </cfRule>
    <cfRule type="expression" dxfId="240" priority="51">
      <formula>$J$194=6</formula>
    </cfRule>
    <cfRule type="expression" dxfId="239" priority="52">
      <formula>$J$194=5</formula>
    </cfRule>
    <cfRule type="expression" dxfId="238" priority="53">
      <formula>$J$194=4</formula>
    </cfRule>
    <cfRule type="expression" dxfId="237" priority="54">
      <formula>$J$194=3</formula>
    </cfRule>
    <cfRule type="expression" dxfId="236" priority="55">
      <formula>$J$194=2</formula>
    </cfRule>
    <cfRule type="expression" dxfId="235" priority="56">
      <formula>$J$194=1</formula>
    </cfRule>
  </conditionalFormatting>
  <conditionalFormatting sqref="M4">
    <cfRule type="expression" dxfId="234" priority="43">
      <formula>$L$194=7</formula>
    </cfRule>
    <cfRule type="expression" dxfId="233" priority="44">
      <formula>$L$194=6</formula>
    </cfRule>
    <cfRule type="expression" dxfId="232" priority="45">
      <formula>$L$194=5</formula>
    </cfRule>
    <cfRule type="expression" dxfId="231" priority="46">
      <formula>$L$194=4</formula>
    </cfRule>
    <cfRule type="expression" dxfId="230" priority="47">
      <formula>$L$194=3</formula>
    </cfRule>
    <cfRule type="expression" dxfId="229" priority="48">
      <formula>$L$194=2</formula>
    </cfRule>
    <cfRule type="expression" dxfId="228" priority="49">
      <formula>$L$194=1</formula>
    </cfRule>
  </conditionalFormatting>
  <conditionalFormatting sqref="C3:H3">
    <cfRule type="expression" dxfId="227" priority="26">
      <formula>$J$194=8</formula>
    </cfRule>
    <cfRule type="expression" dxfId="226" priority="36">
      <formula>$J$194=7</formula>
    </cfRule>
    <cfRule type="expression" dxfId="225" priority="37">
      <formula>$J$194=6</formula>
    </cfRule>
    <cfRule type="expression" dxfId="224" priority="38">
      <formula>$J$194=5</formula>
    </cfRule>
    <cfRule type="expression" dxfId="223" priority="39">
      <formula>$J$194=4</formula>
    </cfRule>
    <cfRule type="expression" dxfId="222" priority="40">
      <formula>$J$194=3</formula>
    </cfRule>
    <cfRule type="expression" dxfId="221" priority="41">
      <formula>$J$194=2</formula>
    </cfRule>
    <cfRule type="expression" dxfId="220" priority="42">
      <formula>$J$194=1</formula>
    </cfRule>
  </conditionalFormatting>
  <conditionalFormatting sqref="N3:S3">
    <cfRule type="expression" dxfId="219" priority="25">
      <formula>$L$194=8</formula>
    </cfRule>
    <cfRule type="expression" dxfId="218" priority="29">
      <formula>$L$194=7</formula>
    </cfRule>
    <cfRule type="expression" dxfId="217" priority="30">
      <formula>$L$194=6</formula>
    </cfRule>
    <cfRule type="expression" dxfId="216" priority="31">
      <formula>$L$194=5</formula>
    </cfRule>
    <cfRule type="expression" dxfId="215" priority="32">
      <formula>$L$194=4</formula>
    </cfRule>
    <cfRule type="expression" dxfId="214" priority="33">
      <formula>$L$194=3</formula>
    </cfRule>
    <cfRule type="expression" dxfId="213" priority="34">
      <formula>$L$194=2</formula>
    </cfRule>
    <cfRule type="expression" dxfId="212" priority="35">
      <formula>$L$194=1</formula>
    </cfRule>
  </conditionalFormatting>
  <conditionalFormatting sqref="F7:F8">
    <cfRule type="containsText" dxfId="211" priority="28" operator="containsText" text="[--]">
      <formula>NOT(ISERROR(SEARCH("[--]",F7)))</formula>
    </cfRule>
  </conditionalFormatting>
  <conditionalFormatting sqref="B3:B14 B2:H2 C4:I6">
    <cfRule type="expression" dxfId="210" priority="22">
      <formula>$J$194=8</formula>
    </cfRule>
  </conditionalFormatting>
  <conditionalFormatting sqref="N2:T2 T3:T14 M4:S6">
    <cfRule type="expression" dxfId="209" priority="21">
      <formula>$L$194=8</formula>
    </cfRule>
  </conditionalFormatting>
  <conditionalFormatting sqref="K8:L9">
    <cfRule type="containsText" dxfId="208" priority="20" operator="containsText" text="Duplicate">
      <formula>NOT(ISERROR(SEARCH("Duplicate",K8)))</formula>
    </cfRule>
  </conditionalFormatting>
  <conditionalFormatting sqref="S25:S26">
    <cfRule type="cellIs" dxfId="207" priority="19" operator="greaterThan">
      <formula>75</formula>
    </cfRule>
  </conditionalFormatting>
  <conditionalFormatting sqref="M9:O14">
    <cfRule type="expression" dxfId="206" priority="15">
      <formula>$M$194=1</formula>
    </cfRule>
  </conditionalFormatting>
  <conditionalFormatting sqref="G9:I14">
    <cfRule type="expression" dxfId="205" priority="14">
      <formula>$I$194=1</formula>
    </cfRule>
  </conditionalFormatting>
  <conditionalFormatting sqref="J6:J7">
    <cfRule type="expression" dxfId="204" priority="13">
      <formula>$H$194=1</formula>
    </cfRule>
  </conditionalFormatting>
  <conditionalFormatting sqref="L6:L7">
    <cfRule type="expression" dxfId="203" priority="12">
      <formula>$N$194=1</formula>
    </cfRule>
  </conditionalFormatting>
  <conditionalFormatting sqref="P7:P8">
    <cfRule type="containsText" dxfId="202" priority="11" operator="containsText" text="[--]">
      <formula>NOT(ISERROR(SEARCH("[--]",P7)))</formula>
    </cfRule>
  </conditionalFormatting>
  <conditionalFormatting sqref="B20:B27">
    <cfRule type="cellIs" dxfId="201" priority="10" operator="equal">
      <formula>$L$193</formula>
    </cfRule>
  </conditionalFormatting>
  <conditionalFormatting sqref="L4:L5">
    <cfRule type="cellIs" dxfId="200" priority="9" operator="lessThan">
      <formula>33</formula>
    </cfRule>
  </conditionalFormatting>
  <conditionalFormatting sqref="J4:J5">
    <cfRule type="cellIs" dxfId="199" priority="8" operator="lessThan">
      <formula>33</formula>
    </cfRule>
  </conditionalFormatting>
  <conditionalFormatting sqref="L13">
    <cfRule type="containsText" dxfId="198" priority="7" operator="containsText" text="A">
      <formula>NOT(ISERROR(SEARCH("A",L13)))</formula>
    </cfRule>
  </conditionalFormatting>
  <conditionalFormatting sqref="C15:S15">
    <cfRule type="containsText" dxfId="197" priority="5" operator="containsText" text="&gt;">
      <formula>NOT(ISERROR(SEARCH("&gt;",C15)))</formula>
    </cfRule>
    <cfRule type="containsText" dxfId="196" priority="6" operator="containsText" text="&lt;">
      <formula>NOT(ISERROR(SEARCH("&lt;",C15)))</formula>
    </cfRule>
  </conditionalFormatting>
  <conditionalFormatting sqref="K17">
    <cfRule type="containsText" dxfId="195" priority="4" operator="containsText" text="RESET">
      <formula>NOT(ISERROR(SEARCH("RESET",K17)))</formula>
    </cfRule>
  </conditionalFormatting>
  <conditionalFormatting sqref="A15">
    <cfRule type="containsText" dxfId="194" priority="3" operator="containsText" text="CHANGE">
      <formula>NOT(ISERROR(SEARCH("CHANGE",A15)))</formula>
    </cfRule>
  </conditionalFormatting>
  <conditionalFormatting sqref="S24">
    <cfRule type="expression" dxfId="193" priority="2">
      <formula>$S$25&gt;(75+$T$27)</formula>
    </cfRule>
  </conditionalFormatting>
  <conditionalFormatting sqref="S22">
    <cfRule type="cellIs" dxfId="192" priority="1" operator="greaterThan">
      <formula>1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8" operator="containsText" id="{592B97C8-1B87-4CA4-AE9A-7B2B3D1B2BE2}">
            <xm:f>NOT(ISERROR(SEARCH("+",K14)))</xm:f>
            <xm:f>"+"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K14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Q1421"/>
  <sheetViews>
    <sheetView zoomScale="110" zoomScaleNormal="110" workbookViewId="0">
      <pane ySplit="1" topLeftCell="A1306" activePane="bottomLeft" state="frozen"/>
      <selection pane="bottomLeft" activeCell="P1332" sqref="P1332"/>
    </sheetView>
  </sheetViews>
  <sheetFormatPr defaultRowHeight="14.5" x14ac:dyDescent="0.35"/>
  <cols>
    <col min="2" max="2" width="30.54296875" style="102" customWidth="1"/>
    <col min="3" max="3" width="6.1796875" style="353" customWidth="1"/>
    <col min="4" max="4" width="4.08984375" style="351" customWidth="1"/>
    <col min="5" max="5" width="4.08984375" style="103" customWidth="1"/>
    <col min="6" max="6" width="2.453125" style="35" customWidth="1"/>
    <col min="7" max="7" width="4.08984375" style="35" customWidth="1"/>
    <col min="8" max="8" width="17.81640625" style="26" customWidth="1"/>
    <col min="9" max="9" width="5.90625" style="35" bestFit="1" customWidth="1"/>
    <col min="10" max="10" width="5.90625" style="28" bestFit="1" customWidth="1"/>
    <col min="11" max="11" width="17.81640625" style="48" customWidth="1"/>
    <col min="12" max="12" width="4.08984375" style="94" customWidth="1"/>
    <col min="13" max="13" width="6.6328125" customWidth="1"/>
    <col min="14" max="14" width="15.1796875" style="97" bestFit="1" customWidth="1"/>
    <col min="15" max="15" width="4.81640625" style="97" customWidth="1"/>
    <col min="16" max="16" width="41.81640625" style="100" customWidth="1"/>
  </cols>
  <sheetData>
    <row r="1" spans="1:17" x14ac:dyDescent="0.35">
      <c r="B1" s="26" t="str">
        <f>IF(AutoScoreboard!I195="W", AutoScoreboard!J195, AutoScoreboard!J196)</f>
        <v>HW!109+36-19^10(17.03)[90]{99.5}2312</v>
      </c>
      <c r="C1" s="133">
        <f>IF(AutoScoreboard!H26&gt;0, AutoScoreboard!G26, AutoScoreboard!G27)</f>
        <v>17.028751207495677</v>
      </c>
      <c r="D1" s="346">
        <f>AutoScoreboard!G20</f>
        <v>9</v>
      </c>
      <c r="E1" s="127">
        <f>AutoScoreboard!K5</f>
        <v>89.526493058310422</v>
      </c>
      <c r="F1" s="128" t="str">
        <f>IF(AutoScoreboard!H26&gt;0, "A", "H")</f>
        <v>H</v>
      </c>
      <c r="G1" s="129">
        <f>IF(AutoScoreboard!H26&gt;0, AutoScoreboard!J4, AutoScoreboard!L4)</f>
        <v>1</v>
      </c>
      <c r="H1" s="130" t="str">
        <f>IF(AutoScoreboard!H26&gt;0, AutoScoreboard!C4, AutoScoreboard!M4)</f>
        <v>Lumiose City</v>
      </c>
      <c r="I1" s="131">
        <f>IF(AutoScoreboard!H26&gt;0, AutoScoreboard!G9, AutoScoreboard!M9)</f>
        <v>36</v>
      </c>
      <c r="J1" s="131">
        <f>IF(AutoScoreboard!H26&gt;0, AutoScoreboard!M9, AutoScoreboard!G9)</f>
        <v>19</v>
      </c>
      <c r="K1" s="132" t="str">
        <f>IF(AutoScoreboard!H26&gt;0, AutoScoreboard!M4, AutoScoreboard!C4)</f>
        <v>Hulbury</v>
      </c>
      <c r="L1" s="129">
        <f>IF(AutoScoreboard!H26&gt;0, AutoScoreboard!L4, AutoScoreboard!J4)</f>
        <v>10</v>
      </c>
      <c r="M1" s="130" t="str">
        <f>IF(AutoScoreboard!H26&gt;0, CONCATENATE("[", AutoScoreboard!M178, "-", AutoScoreboard!N178, "]"), CONCATENATE("[", AutoScoreboard!N178, "-", AutoScoreboard!M178, "]"))</f>
        <v>[10-10]</v>
      </c>
      <c r="N1" s="354" t="str">
        <f>IF(AutoScoreboard!H26&gt;0,CONCATENATE("{",ROUND(AutoScoreboard!I7,1),"-",ROUND(AutoScoreboard!M7,1),"}"),CONCATENATE("{",ROUND(AutoScoreboard!M7,1),"-",ROUND(AutoScoreboard!I7,1),"}"))</f>
        <v>{99.5-19.3}</v>
      </c>
      <c r="O1" s="130" t="str">
        <f>IF(MAX(AutoScoreboard!I7,AutoScoreboard!M7)&gt;100, "MAX", IF(AutoScoreboard!H26&gt;0, IF(AutoScoreboard!M7&gt;AutoScoreboard!I7, "INVT", ""), IF(AutoScoreboard!I7&gt;AutoScoreboard!M7, "INVT", "")))</f>
        <v/>
      </c>
      <c r="P1" s="30" t="s">
        <v>6191</v>
      </c>
      <c r="Q1" t="str">
        <f>IF(AutoScoreboard!I195="L", AutoScoreboard!J195, AutoScoreboard!J196)</f>
        <v>AL!72+19-36^10(-17.03)[90]{19.3}2073</v>
      </c>
    </row>
    <row r="2" spans="1:17" x14ac:dyDescent="0.35">
      <c r="A2" t="s">
        <v>2168</v>
      </c>
      <c r="B2" s="105" t="s">
        <v>1992</v>
      </c>
      <c r="C2" s="264">
        <v>7.4959961257117822</v>
      </c>
      <c r="D2" s="345">
        <v>11</v>
      </c>
      <c r="E2" s="106">
        <v>22.571369201096871</v>
      </c>
      <c r="F2" s="107" t="s">
        <v>350</v>
      </c>
      <c r="G2" s="107">
        <v>64</v>
      </c>
      <c r="H2" s="108" t="s">
        <v>113</v>
      </c>
      <c r="I2" s="107">
        <v>26</v>
      </c>
      <c r="J2" s="109">
        <v>13</v>
      </c>
      <c r="K2" s="104" t="s">
        <v>119</v>
      </c>
      <c r="L2" s="110">
        <v>128</v>
      </c>
      <c r="M2" s="111" t="s">
        <v>1931</v>
      </c>
      <c r="N2" s="116" t="s">
        <v>2165</v>
      </c>
      <c r="O2" s="116" t="s">
        <v>1671</v>
      </c>
      <c r="P2" s="117"/>
    </row>
    <row r="3" spans="1:17" x14ac:dyDescent="0.35">
      <c r="B3" s="105"/>
      <c r="C3" s="264">
        <v>11.414909008654099</v>
      </c>
      <c r="D3" s="345">
        <v>19</v>
      </c>
      <c r="E3" s="106">
        <v>40.941080356838782</v>
      </c>
      <c r="F3" s="107" t="s">
        <v>351</v>
      </c>
      <c r="G3" s="107">
        <v>38</v>
      </c>
      <c r="H3" s="108" t="s">
        <v>331</v>
      </c>
      <c r="I3" s="107">
        <v>36</v>
      </c>
      <c r="J3" s="109">
        <v>12</v>
      </c>
      <c r="K3" s="104" t="s">
        <v>335</v>
      </c>
      <c r="L3" s="110">
        <v>126</v>
      </c>
      <c r="M3" s="111" t="s">
        <v>1685</v>
      </c>
      <c r="N3" s="108" t="s">
        <v>2169</v>
      </c>
      <c r="O3" s="108" t="s">
        <v>1736</v>
      </c>
      <c r="P3" s="117" t="s">
        <v>2182</v>
      </c>
    </row>
    <row r="4" spans="1:17" x14ac:dyDescent="0.35">
      <c r="B4" s="120"/>
      <c r="C4" s="264">
        <v>1.0434647789245362</v>
      </c>
      <c r="D4" s="345">
        <v>13</v>
      </c>
      <c r="E4" s="121">
        <v>-3.9534332095464659</v>
      </c>
      <c r="F4" s="107" t="s">
        <v>351</v>
      </c>
      <c r="G4" s="107">
        <v>125</v>
      </c>
      <c r="H4" s="108" t="s">
        <v>78</v>
      </c>
      <c r="I4" s="107">
        <v>26</v>
      </c>
      <c r="J4" s="109">
        <v>18</v>
      </c>
      <c r="K4" s="104" t="s">
        <v>74</v>
      </c>
      <c r="L4" s="110">
        <v>123</v>
      </c>
      <c r="M4" s="111" t="s">
        <v>1698</v>
      </c>
      <c r="N4" s="116" t="s">
        <v>2170</v>
      </c>
      <c r="O4" s="116" t="s">
        <v>1671</v>
      </c>
      <c r="P4" s="124" t="s">
        <v>2171</v>
      </c>
    </row>
    <row r="5" spans="1:17" x14ac:dyDescent="0.35">
      <c r="A5" t="s">
        <v>2178</v>
      </c>
      <c r="B5" s="120"/>
      <c r="C5" s="264">
        <v>5.3122665752026741</v>
      </c>
      <c r="D5" s="345">
        <v>8</v>
      </c>
      <c r="E5" s="106">
        <v>6.3373922820549158</v>
      </c>
      <c r="F5" s="107" t="s">
        <v>351</v>
      </c>
      <c r="G5" s="107">
        <v>92</v>
      </c>
      <c r="H5" s="108" t="s">
        <v>48</v>
      </c>
      <c r="I5" s="107">
        <v>21</v>
      </c>
      <c r="J5" s="109">
        <v>13</v>
      </c>
      <c r="K5" s="104" t="s">
        <v>43</v>
      </c>
      <c r="L5" s="110">
        <v>124</v>
      </c>
      <c r="M5" s="111" t="s">
        <v>2174</v>
      </c>
      <c r="N5" s="116" t="s">
        <v>2175</v>
      </c>
      <c r="O5" s="116" t="s">
        <v>1671</v>
      </c>
      <c r="P5" s="117"/>
    </row>
    <row r="6" spans="1:17" x14ac:dyDescent="0.35">
      <c r="B6" s="120"/>
      <c r="C6" s="264">
        <v>10.022208504207267</v>
      </c>
      <c r="D6" s="345">
        <v>21</v>
      </c>
      <c r="E6" s="106">
        <v>46.397879401396892</v>
      </c>
      <c r="F6" s="107" t="s">
        <v>350</v>
      </c>
      <c r="G6" s="107">
        <v>17</v>
      </c>
      <c r="H6" s="108" t="s">
        <v>342</v>
      </c>
      <c r="I6" s="107">
        <v>32</v>
      </c>
      <c r="J6" s="109">
        <v>15</v>
      </c>
      <c r="K6" s="104" t="s">
        <v>340</v>
      </c>
      <c r="L6" s="110">
        <v>122</v>
      </c>
      <c r="M6" s="111" t="s">
        <v>1685</v>
      </c>
      <c r="N6" s="116" t="s">
        <v>2179</v>
      </c>
      <c r="O6" s="116" t="s">
        <v>1671</v>
      </c>
      <c r="P6" s="116"/>
    </row>
    <row r="7" spans="1:17" x14ac:dyDescent="0.35">
      <c r="B7" s="120"/>
      <c r="C7" s="264">
        <v>1.9901922506098195</v>
      </c>
      <c r="D7" s="345">
        <v>15</v>
      </c>
      <c r="E7" s="106">
        <v>8.9762484350152025</v>
      </c>
      <c r="F7" s="113" t="s">
        <v>350</v>
      </c>
      <c r="G7" s="107">
        <v>94</v>
      </c>
      <c r="H7" s="108" t="s">
        <v>146</v>
      </c>
      <c r="I7" s="107">
        <v>35</v>
      </c>
      <c r="J7" s="109">
        <v>20</v>
      </c>
      <c r="K7" s="104" t="s">
        <v>149</v>
      </c>
      <c r="L7" s="110">
        <v>121</v>
      </c>
      <c r="M7" s="111" t="s">
        <v>2183</v>
      </c>
      <c r="N7" s="116" t="s">
        <v>2184</v>
      </c>
      <c r="O7" s="116" t="s">
        <v>1671</v>
      </c>
      <c r="P7" s="117"/>
    </row>
    <row r="8" spans="1:17" x14ac:dyDescent="0.35">
      <c r="B8" s="120"/>
      <c r="C8" s="264">
        <v>4.0880599116965426</v>
      </c>
      <c r="D8" s="345">
        <v>12</v>
      </c>
      <c r="E8" s="106">
        <v>10.475360558133108</v>
      </c>
      <c r="F8" s="107" t="s">
        <v>351</v>
      </c>
      <c r="G8" s="107">
        <v>88</v>
      </c>
      <c r="H8" s="108" t="s">
        <v>70</v>
      </c>
      <c r="I8" s="107">
        <v>32</v>
      </c>
      <c r="J8" s="109">
        <v>13</v>
      </c>
      <c r="K8" s="104" t="s">
        <v>68</v>
      </c>
      <c r="L8" s="110">
        <v>120</v>
      </c>
      <c r="M8" s="111" t="s">
        <v>1698</v>
      </c>
      <c r="N8" s="108" t="s">
        <v>2187</v>
      </c>
      <c r="O8" s="108" t="s">
        <v>1736</v>
      </c>
      <c r="P8" s="117"/>
    </row>
    <row r="9" spans="1:17" x14ac:dyDescent="0.35">
      <c r="B9" s="120"/>
      <c r="C9" s="264">
        <v>-2.2892497847087205</v>
      </c>
      <c r="D9" s="345">
        <v>12</v>
      </c>
      <c r="E9" s="106">
        <v>16.731047774933234</v>
      </c>
      <c r="F9" s="107" t="s">
        <v>351</v>
      </c>
      <c r="G9" s="107">
        <v>119</v>
      </c>
      <c r="H9" s="108" t="s">
        <v>136</v>
      </c>
      <c r="I9" s="107">
        <v>21</v>
      </c>
      <c r="J9" s="109">
        <v>17</v>
      </c>
      <c r="K9" s="104" t="s">
        <v>141</v>
      </c>
      <c r="L9" s="110">
        <v>84</v>
      </c>
      <c r="M9" s="111" t="s">
        <v>2190</v>
      </c>
      <c r="N9" s="116" t="s">
        <v>2191</v>
      </c>
      <c r="O9" s="116" t="s">
        <v>1671</v>
      </c>
      <c r="P9" s="124" t="s">
        <v>2192</v>
      </c>
    </row>
    <row r="10" spans="1:17" x14ac:dyDescent="0.35">
      <c r="B10" s="120"/>
      <c r="C10" s="264">
        <v>8.6171012701208092</v>
      </c>
      <c r="D10" s="345">
        <v>8</v>
      </c>
      <c r="E10" s="106">
        <v>37.02242040854496</v>
      </c>
      <c r="F10" s="107" t="s">
        <v>350</v>
      </c>
      <c r="G10" s="107">
        <v>34</v>
      </c>
      <c r="H10" s="108" t="s">
        <v>65</v>
      </c>
      <c r="I10" s="107">
        <v>19</v>
      </c>
      <c r="J10" s="109">
        <v>14</v>
      </c>
      <c r="K10" s="104" t="s">
        <v>69</v>
      </c>
      <c r="L10" s="110">
        <v>118</v>
      </c>
      <c r="M10" s="111" t="s">
        <v>2197</v>
      </c>
      <c r="N10" s="116" t="s">
        <v>2198</v>
      </c>
      <c r="O10" s="116" t="s">
        <v>1671</v>
      </c>
      <c r="P10" s="117"/>
    </row>
    <row r="11" spans="1:17" x14ac:dyDescent="0.35">
      <c r="B11" s="120"/>
      <c r="C11" s="264">
        <v>-1.7038010371156576</v>
      </c>
      <c r="D11" s="345">
        <v>14</v>
      </c>
      <c r="E11" s="106">
        <v>4.8796073405245632</v>
      </c>
      <c r="F11" s="107" t="s">
        <v>350</v>
      </c>
      <c r="G11" s="107">
        <v>115</v>
      </c>
      <c r="H11" s="108" t="s">
        <v>128</v>
      </c>
      <c r="I11" s="107">
        <v>19</v>
      </c>
      <c r="J11" s="109">
        <v>18</v>
      </c>
      <c r="K11" s="104" t="s">
        <v>132</v>
      </c>
      <c r="L11" s="110">
        <v>116</v>
      </c>
      <c r="M11" s="111" t="s">
        <v>1698</v>
      </c>
      <c r="N11" s="114" t="s">
        <v>2202</v>
      </c>
      <c r="O11" s="116" t="s">
        <v>1735</v>
      </c>
      <c r="P11" s="117" t="s">
        <v>2201</v>
      </c>
    </row>
    <row r="12" spans="1:17" x14ac:dyDescent="0.35">
      <c r="B12" s="120"/>
      <c r="C12" s="264">
        <v>3.4913330650887549</v>
      </c>
      <c r="D12" s="345">
        <v>7</v>
      </c>
      <c r="E12" s="106">
        <v>18.390116844378699</v>
      </c>
      <c r="F12" s="113" t="s">
        <v>350</v>
      </c>
      <c r="G12" s="107">
        <v>76</v>
      </c>
      <c r="H12" s="108" t="s">
        <v>140</v>
      </c>
      <c r="I12" s="107">
        <v>23</v>
      </c>
      <c r="J12" s="109">
        <v>19</v>
      </c>
      <c r="K12" s="104" t="s">
        <v>137</v>
      </c>
      <c r="L12" s="110">
        <v>114</v>
      </c>
      <c r="M12" s="111" t="s">
        <v>1690</v>
      </c>
      <c r="N12" s="116" t="s">
        <v>2205</v>
      </c>
      <c r="O12" s="116" t="s">
        <v>1671</v>
      </c>
      <c r="P12" s="117"/>
    </row>
    <row r="13" spans="1:17" x14ac:dyDescent="0.35">
      <c r="B13" s="120"/>
      <c r="C13" s="264">
        <v>1.9376095563985731</v>
      </c>
      <c r="D13" s="345">
        <v>12</v>
      </c>
      <c r="E13" s="106">
        <v>6.997583668885949</v>
      </c>
      <c r="F13" s="107" t="s">
        <v>351</v>
      </c>
      <c r="G13" s="107">
        <v>107</v>
      </c>
      <c r="H13" s="108" t="s">
        <v>111</v>
      </c>
      <c r="I13" s="107">
        <v>25</v>
      </c>
      <c r="J13" s="109">
        <v>20</v>
      </c>
      <c r="K13" s="104" t="s">
        <v>106</v>
      </c>
      <c r="L13" s="110">
        <v>113</v>
      </c>
      <c r="M13" s="111" t="s">
        <v>2208</v>
      </c>
      <c r="N13" s="116" t="s">
        <v>2209</v>
      </c>
      <c r="O13" s="116" t="s">
        <v>1671</v>
      </c>
      <c r="P13" s="117"/>
    </row>
    <row r="14" spans="1:17" x14ac:dyDescent="0.35">
      <c r="B14" s="120"/>
      <c r="C14" s="264">
        <v>4.8901477946594802</v>
      </c>
      <c r="D14" s="345">
        <v>9</v>
      </c>
      <c r="E14" s="106">
        <v>17.573234803560347</v>
      </c>
      <c r="F14" s="107" t="s">
        <v>351</v>
      </c>
      <c r="G14" s="107">
        <v>78</v>
      </c>
      <c r="H14" s="108" t="s">
        <v>133</v>
      </c>
      <c r="I14" s="107">
        <v>13</v>
      </c>
      <c r="J14" s="109">
        <v>8</v>
      </c>
      <c r="K14" s="104" t="s">
        <v>130</v>
      </c>
      <c r="L14" s="110">
        <v>112</v>
      </c>
      <c r="M14" s="111" t="s">
        <v>1875</v>
      </c>
      <c r="N14" s="116" t="s">
        <v>2212</v>
      </c>
      <c r="O14" s="116" t="s">
        <v>1671</v>
      </c>
      <c r="P14" s="117"/>
    </row>
    <row r="15" spans="1:17" x14ac:dyDescent="0.35">
      <c r="B15" s="120"/>
      <c r="C15" s="264">
        <v>4.6999065780458569</v>
      </c>
      <c r="D15" s="345">
        <v>14</v>
      </c>
      <c r="E15" s="106">
        <v>33.899311658489736</v>
      </c>
      <c r="F15" s="107" t="s">
        <v>350</v>
      </c>
      <c r="G15" s="107">
        <v>56</v>
      </c>
      <c r="H15" s="108" t="s">
        <v>122</v>
      </c>
      <c r="I15" s="107">
        <v>29</v>
      </c>
      <c r="J15" s="109">
        <v>16</v>
      </c>
      <c r="K15" s="104" t="s">
        <v>126</v>
      </c>
      <c r="L15" s="110">
        <v>111</v>
      </c>
      <c r="M15" s="111" t="s">
        <v>2215</v>
      </c>
      <c r="N15" s="116" t="s">
        <v>2216</v>
      </c>
      <c r="O15" s="116" t="s">
        <v>1671</v>
      </c>
      <c r="P15" s="117"/>
    </row>
    <row r="16" spans="1:17" x14ac:dyDescent="0.35">
      <c r="B16" s="120"/>
      <c r="C16" s="264">
        <v>4.547775012767131</v>
      </c>
      <c r="D16" s="345">
        <v>11</v>
      </c>
      <c r="E16" s="106">
        <v>20.402990741446018</v>
      </c>
      <c r="F16" s="107" t="s">
        <v>351</v>
      </c>
      <c r="G16" s="107">
        <v>74</v>
      </c>
      <c r="H16" s="108" t="s">
        <v>61</v>
      </c>
      <c r="I16" s="107">
        <v>26</v>
      </c>
      <c r="J16" s="109">
        <v>16</v>
      </c>
      <c r="K16" s="104" t="s">
        <v>58</v>
      </c>
      <c r="L16" s="110">
        <v>110</v>
      </c>
      <c r="M16" s="111" t="s">
        <v>2219</v>
      </c>
      <c r="N16" s="116" t="s">
        <v>2220</v>
      </c>
      <c r="O16" s="116" t="s">
        <v>1671</v>
      </c>
      <c r="P16" s="117"/>
    </row>
    <row r="17" spans="1:16" x14ac:dyDescent="0.35">
      <c r="B17" s="120"/>
      <c r="C17" s="264">
        <v>-0.88287990705883235</v>
      </c>
      <c r="D17" s="345">
        <v>13</v>
      </c>
      <c r="E17" s="106">
        <v>19.656477005015688</v>
      </c>
      <c r="F17" s="107" t="s">
        <v>351</v>
      </c>
      <c r="G17" s="107">
        <v>109</v>
      </c>
      <c r="H17" s="108" t="s">
        <v>55</v>
      </c>
      <c r="I17" s="107">
        <v>16</v>
      </c>
      <c r="J17" s="109">
        <v>10</v>
      </c>
      <c r="K17" s="104" t="s">
        <v>51</v>
      </c>
      <c r="L17" s="110">
        <v>85</v>
      </c>
      <c r="M17" s="111" t="s">
        <v>1694</v>
      </c>
      <c r="N17" s="116" t="s">
        <v>2223</v>
      </c>
      <c r="O17" s="116" t="s">
        <v>1671</v>
      </c>
      <c r="P17" s="117"/>
    </row>
    <row r="18" spans="1:16" x14ac:dyDescent="0.35">
      <c r="B18" s="120"/>
      <c r="C18" s="264">
        <v>2.1524543950644386</v>
      </c>
      <c r="D18" s="345">
        <v>10</v>
      </c>
      <c r="E18" s="106">
        <v>37.081010637119995</v>
      </c>
      <c r="F18" s="107" t="s">
        <v>351</v>
      </c>
      <c r="G18" s="107">
        <v>68</v>
      </c>
      <c r="H18" s="108" t="s">
        <v>341</v>
      </c>
      <c r="I18" s="107">
        <v>12</v>
      </c>
      <c r="J18" s="109">
        <v>10</v>
      </c>
      <c r="K18" s="104" t="s">
        <v>345</v>
      </c>
      <c r="L18" s="110">
        <v>80</v>
      </c>
      <c r="M18" s="111" t="s">
        <v>2226</v>
      </c>
      <c r="N18" s="116" t="s">
        <v>2227</v>
      </c>
      <c r="O18" s="116" t="s">
        <v>1671</v>
      </c>
      <c r="P18" s="117" t="s">
        <v>2195</v>
      </c>
    </row>
    <row r="19" spans="1:16" x14ac:dyDescent="0.35">
      <c r="B19" s="120"/>
      <c r="C19" s="264">
        <v>4.9102456297647814</v>
      </c>
      <c r="D19" s="345">
        <v>9</v>
      </c>
      <c r="E19" s="106">
        <v>50.728767942625041</v>
      </c>
      <c r="F19" s="107" t="s">
        <v>351</v>
      </c>
      <c r="G19" s="107">
        <v>45</v>
      </c>
      <c r="H19" s="108" t="s">
        <v>103</v>
      </c>
      <c r="I19" s="107">
        <v>20</v>
      </c>
      <c r="J19" s="109">
        <v>13</v>
      </c>
      <c r="K19" s="104" t="s">
        <v>98</v>
      </c>
      <c r="L19" s="110">
        <v>79</v>
      </c>
      <c r="M19" s="111" t="s">
        <v>1754</v>
      </c>
      <c r="N19" s="116" t="s">
        <v>2230</v>
      </c>
      <c r="O19" s="116" t="s">
        <v>1671</v>
      </c>
      <c r="P19" s="117"/>
    </row>
    <row r="20" spans="1:16" x14ac:dyDescent="0.35">
      <c r="B20" s="120"/>
      <c r="C20" s="264">
        <v>3.3985468107074639</v>
      </c>
      <c r="D20" s="345">
        <v>11</v>
      </c>
      <c r="E20" s="106">
        <v>46.211924421719701</v>
      </c>
      <c r="F20" s="107" t="s">
        <v>351</v>
      </c>
      <c r="G20" s="107">
        <v>61</v>
      </c>
      <c r="H20" s="108" t="s">
        <v>95</v>
      </c>
      <c r="I20" s="107">
        <v>19</v>
      </c>
      <c r="J20" s="109">
        <v>11</v>
      </c>
      <c r="K20" s="104" t="s">
        <v>89</v>
      </c>
      <c r="L20" s="110">
        <v>77</v>
      </c>
      <c r="M20" s="111" t="s">
        <v>1698</v>
      </c>
      <c r="N20" s="116" t="s">
        <v>2233</v>
      </c>
      <c r="O20" s="116" t="s">
        <v>1671</v>
      </c>
      <c r="P20" s="117"/>
    </row>
    <row r="21" spans="1:16" x14ac:dyDescent="0.35">
      <c r="B21" s="120"/>
      <c r="C21" s="264">
        <v>-6.740143606886992</v>
      </c>
      <c r="D21" s="345">
        <v>14</v>
      </c>
      <c r="E21" s="106">
        <v>72.152879728350868</v>
      </c>
      <c r="F21" s="107" t="s">
        <v>350</v>
      </c>
      <c r="G21" s="107">
        <v>75</v>
      </c>
      <c r="H21" s="108" t="s">
        <v>343</v>
      </c>
      <c r="I21" s="107">
        <v>25</v>
      </c>
      <c r="J21" s="109">
        <v>22</v>
      </c>
      <c r="K21" s="104" t="s">
        <v>339</v>
      </c>
      <c r="L21" s="110">
        <v>22</v>
      </c>
      <c r="M21" s="111" t="s">
        <v>2237</v>
      </c>
      <c r="N21" s="116" t="s">
        <v>2238</v>
      </c>
      <c r="O21" s="116" t="s">
        <v>1671</v>
      </c>
      <c r="P21" s="117" t="s">
        <v>2236</v>
      </c>
    </row>
    <row r="22" spans="1:16" x14ac:dyDescent="0.35">
      <c r="A22" t="s">
        <v>2257</v>
      </c>
      <c r="B22" s="120"/>
      <c r="C22" s="264">
        <v>2.443103023904873</v>
      </c>
      <c r="D22" s="345">
        <v>13</v>
      </c>
      <c r="E22" s="106">
        <v>58.438403044307243</v>
      </c>
      <c r="F22" s="107" t="s">
        <v>350</v>
      </c>
      <c r="G22" s="107">
        <v>36</v>
      </c>
      <c r="H22" s="108" t="s">
        <v>114</v>
      </c>
      <c r="I22" s="107">
        <v>19</v>
      </c>
      <c r="J22" s="109">
        <v>15</v>
      </c>
      <c r="K22" s="104" t="s">
        <v>118</v>
      </c>
      <c r="L22" s="110">
        <v>72</v>
      </c>
      <c r="M22" s="111" t="s">
        <v>2241</v>
      </c>
      <c r="N22" s="116" t="s">
        <v>2242</v>
      </c>
      <c r="O22" s="116" t="s">
        <v>1671</v>
      </c>
      <c r="P22" s="117"/>
    </row>
    <row r="23" spans="1:16" x14ac:dyDescent="0.35">
      <c r="B23" s="120"/>
      <c r="C23" s="264">
        <v>-2.0456759056234746</v>
      </c>
      <c r="D23" s="345">
        <v>17</v>
      </c>
      <c r="E23" s="106">
        <v>38.597104317744837</v>
      </c>
      <c r="F23" s="107" t="s">
        <v>350</v>
      </c>
      <c r="G23" s="107">
        <v>81</v>
      </c>
      <c r="H23" s="108" t="s">
        <v>76</v>
      </c>
      <c r="I23" s="107">
        <v>19</v>
      </c>
      <c r="J23" s="109">
        <v>9</v>
      </c>
      <c r="K23" s="104" t="s">
        <v>77</v>
      </c>
      <c r="L23" s="110">
        <v>71</v>
      </c>
      <c r="M23" s="111" t="s">
        <v>2245</v>
      </c>
      <c r="N23" s="108" t="s">
        <v>2246</v>
      </c>
      <c r="O23" s="108" t="s">
        <v>1736</v>
      </c>
      <c r="P23" s="117"/>
    </row>
    <row r="24" spans="1:16" x14ac:dyDescent="0.35">
      <c r="B24" s="120"/>
      <c r="C24" s="264">
        <v>3.124953584734282</v>
      </c>
      <c r="D24" s="345">
        <v>10</v>
      </c>
      <c r="E24" s="106">
        <v>66.560556404568771</v>
      </c>
      <c r="F24" s="107" t="s">
        <v>350</v>
      </c>
      <c r="G24" s="107">
        <v>27</v>
      </c>
      <c r="H24" s="108" t="s">
        <v>112</v>
      </c>
      <c r="I24" s="107">
        <v>23</v>
      </c>
      <c r="J24" s="176">
        <v>22</v>
      </c>
      <c r="K24" s="104" t="s">
        <v>117</v>
      </c>
      <c r="L24" s="110">
        <v>70</v>
      </c>
      <c r="M24" s="111" t="s">
        <v>2250</v>
      </c>
      <c r="N24" s="114" t="s">
        <v>2251</v>
      </c>
      <c r="O24" s="116" t="s">
        <v>1735</v>
      </c>
      <c r="P24" s="117" t="s">
        <v>2249</v>
      </c>
    </row>
    <row r="25" spans="1:16" x14ac:dyDescent="0.35">
      <c r="B25" s="120"/>
      <c r="C25" s="264">
        <v>3.5589893101658863</v>
      </c>
      <c r="D25" s="345">
        <v>9</v>
      </c>
      <c r="E25" s="106">
        <v>55.592387269087197</v>
      </c>
      <c r="F25" s="113" t="s">
        <v>351</v>
      </c>
      <c r="G25" s="107">
        <v>46</v>
      </c>
      <c r="H25" s="108" t="s">
        <v>101</v>
      </c>
      <c r="I25" s="107">
        <v>20</v>
      </c>
      <c r="J25" s="109">
        <v>12</v>
      </c>
      <c r="K25" s="104" t="s">
        <v>97</v>
      </c>
      <c r="L25" s="110">
        <v>69</v>
      </c>
      <c r="M25" s="111" t="s">
        <v>1674</v>
      </c>
      <c r="N25" s="116" t="s">
        <v>2254</v>
      </c>
      <c r="O25" s="116" t="s">
        <v>1671</v>
      </c>
      <c r="P25" s="117"/>
    </row>
    <row r="26" spans="1:16" x14ac:dyDescent="0.35">
      <c r="B26" s="120"/>
      <c r="C26" s="264">
        <v>4.8464537359802815</v>
      </c>
      <c r="D26" s="345">
        <v>7</v>
      </c>
      <c r="E26" s="106">
        <v>32.722101767960204</v>
      </c>
      <c r="F26" s="107" t="s">
        <v>351</v>
      </c>
      <c r="G26" s="107">
        <v>67</v>
      </c>
      <c r="H26" s="108" t="s">
        <v>100</v>
      </c>
      <c r="I26" s="107">
        <v>17</v>
      </c>
      <c r="J26" s="109">
        <v>16</v>
      </c>
      <c r="K26" s="104" t="s">
        <v>99</v>
      </c>
      <c r="L26" s="110">
        <v>89</v>
      </c>
      <c r="M26" s="111" t="s">
        <v>1685</v>
      </c>
      <c r="N26" s="116" t="s">
        <v>2259</v>
      </c>
      <c r="O26" s="116" t="s">
        <v>1671</v>
      </c>
      <c r="P26" s="117"/>
    </row>
    <row r="27" spans="1:16" x14ac:dyDescent="0.35">
      <c r="B27" s="120"/>
      <c r="C27" s="264">
        <v>0.28952857590796155</v>
      </c>
      <c r="D27" s="345">
        <v>10</v>
      </c>
      <c r="E27" s="106">
        <v>59.616452281655299</v>
      </c>
      <c r="F27" s="107" t="s">
        <v>351</v>
      </c>
      <c r="G27" s="107">
        <v>66</v>
      </c>
      <c r="H27" s="108" t="s">
        <v>63</v>
      </c>
      <c r="I27" s="107">
        <v>21</v>
      </c>
      <c r="J27" s="109">
        <v>14</v>
      </c>
      <c r="K27" s="104" t="s">
        <v>57</v>
      </c>
      <c r="L27" s="110">
        <v>50</v>
      </c>
      <c r="M27" s="111" t="s">
        <v>1853</v>
      </c>
      <c r="N27" s="116" t="s">
        <v>2263</v>
      </c>
      <c r="O27" s="116" t="s">
        <v>1671</v>
      </c>
      <c r="P27" s="117" t="s">
        <v>2262</v>
      </c>
    </row>
    <row r="28" spans="1:16" x14ac:dyDescent="0.35">
      <c r="B28" s="120"/>
      <c r="C28" s="264">
        <v>0.62259631859866948</v>
      </c>
      <c r="D28" s="345">
        <v>13</v>
      </c>
      <c r="E28" s="106">
        <v>56.60873386122892</v>
      </c>
      <c r="F28" s="113" t="s">
        <v>350</v>
      </c>
      <c r="G28" s="107">
        <v>54</v>
      </c>
      <c r="H28" s="108" t="s">
        <v>82</v>
      </c>
      <c r="I28" s="107">
        <v>16</v>
      </c>
      <c r="J28" s="109">
        <v>12</v>
      </c>
      <c r="K28" s="104" t="s">
        <v>87</v>
      </c>
      <c r="L28" s="110">
        <v>65</v>
      </c>
      <c r="M28" s="111" t="s">
        <v>1754</v>
      </c>
      <c r="N28" s="116" t="s">
        <v>2267</v>
      </c>
      <c r="O28" s="116" t="s">
        <v>1671</v>
      </c>
      <c r="P28" s="117" t="s">
        <v>2266</v>
      </c>
    </row>
    <row r="29" spans="1:16" x14ac:dyDescent="0.35">
      <c r="B29" s="120"/>
      <c r="C29" s="264">
        <v>-6.3081686747493109</v>
      </c>
      <c r="D29" s="345">
        <v>20</v>
      </c>
      <c r="E29" s="106">
        <v>78.491609156661184</v>
      </c>
      <c r="F29" s="107" t="s">
        <v>350</v>
      </c>
      <c r="G29" s="107">
        <v>63</v>
      </c>
      <c r="H29" s="108" t="s">
        <v>59</v>
      </c>
      <c r="I29" s="107">
        <v>21</v>
      </c>
      <c r="J29" s="109">
        <v>14</v>
      </c>
      <c r="K29" s="104" t="s">
        <v>64</v>
      </c>
      <c r="L29" s="110">
        <v>21</v>
      </c>
      <c r="M29" s="111" t="s">
        <v>1679</v>
      </c>
      <c r="N29" s="116" t="s">
        <v>2270</v>
      </c>
      <c r="O29" s="116" t="s">
        <v>1671</v>
      </c>
      <c r="P29" s="117"/>
    </row>
    <row r="30" spans="1:16" x14ac:dyDescent="0.35">
      <c r="B30" s="120"/>
      <c r="C30" s="264">
        <v>-3.7116903217264934</v>
      </c>
      <c r="D30" s="345">
        <v>16</v>
      </c>
      <c r="E30" s="106">
        <v>77.99897037705108</v>
      </c>
      <c r="F30" s="107" t="s">
        <v>351</v>
      </c>
      <c r="G30" s="107">
        <v>59</v>
      </c>
      <c r="H30" s="108" t="s">
        <v>93</v>
      </c>
      <c r="I30" s="107">
        <v>21</v>
      </c>
      <c r="J30" s="109">
        <v>18</v>
      </c>
      <c r="K30" s="104" t="s">
        <v>91</v>
      </c>
      <c r="L30" s="110">
        <v>20</v>
      </c>
      <c r="M30" s="111" t="s">
        <v>2273</v>
      </c>
      <c r="N30" s="116" t="s">
        <v>2274</v>
      </c>
      <c r="O30" s="116" t="s">
        <v>1671</v>
      </c>
      <c r="P30" s="117"/>
    </row>
    <row r="31" spans="1:16" x14ac:dyDescent="0.35">
      <c r="B31" s="120"/>
      <c r="C31" s="264">
        <v>4.861742164183485</v>
      </c>
      <c r="D31" s="345">
        <v>10</v>
      </c>
      <c r="E31" s="106">
        <v>44.796700178504459</v>
      </c>
      <c r="F31" s="107" t="s">
        <v>351</v>
      </c>
      <c r="G31" s="107">
        <v>55</v>
      </c>
      <c r="H31" s="108" t="s">
        <v>92</v>
      </c>
      <c r="I31" s="107">
        <v>25</v>
      </c>
      <c r="J31" s="109">
        <v>14</v>
      </c>
      <c r="K31" s="104" t="s">
        <v>90</v>
      </c>
      <c r="L31" s="110">
        <v>87</v>
      </c>
      <c r="M31" s="111" t="s">
        <v>1746</v>
      </c>
      <c r="N31" s="108" t="s">
        <v>2277</v>
      </c>
      <c r="O31" s="108" t="s">
        <v>1736</v>
      </c>
      <c r="P31" s="117"/>
    </row>
    <row r="32" spans="1:16" x14ac:dyDescent="0.35">
      <c r="B32" s="120"/>
      <c r="C32" s="264">
        <v>-5.6952756213732005</v>
      </c>
      <c r="D32" s="345">
        <v>17</v>
      </c>
      <c r="E32" s="106">
        <v>46.786243564356475</v>
      </c>
      <c r="F32" s="107" t="s">
        <v>350</v>
      </c>
      <c r="G32" s="107">
        <v>102</v>
      </c>
      <c r="H32" s="108" t="s">
        <v>75</v>
      </c>
      <c r="I32" s="107">
        <v>21</v>
      </c>
      <c r="J32" s="109">
        <v>17</v>
      </c>
      <c r="K32" s="104" t="s">
        <v>80</v>
      </c>
      <c r="L32" s="110">
        <v>53</v>
      </c>
      <c r="M32" s="111" t="s">
        <v>1931</v>
      </c>
      <c r="N32" s="116" t="s">
        <v>2280</v>
      </c>
      <c r="O32" s="116" t="s">
        <v>1671</v>
      </c>
      <c r="P32" s="117"/>
    </row>
    <row r="33" spans="1:16" x14ac:dyDescent="0.35">
      <c r="B33" s="120"/>
      <c r="C33" s="264">
        <v>3.4804404331461321</v>
      </c>
      <c r="D33" s="345">
        <v>10</v>
      </c>
      <c r="E33" s="106">
        <v>76.547025686688499</v>
      </c>
      <c r="F33" s="107" t="s">
        <v>350</v>
      </c>
      <c r="G33" s="107">
        <v>18</v>
      </c>
      <c r="H33" s="108" t="s">
        <v>143</v>
      </c>
      <c r="I33" s="107">
        <v>15</v>
      </c>
      <c r="J33" s="109">
        <v>14</v>
      </c>
      <c r="K33" s="104" t="s">
        <v>148</v>
      </c>
      <c r="L33" s="110">
        <v>52</v>
      </c>
      <c r="M33" s="111" t="s">
        <v>1766</v>
      </c>
      <c r="N33" s="116" t="s">
        <v>2283</v>
      </c>
      <c r="O33" s="116" t="s">
        <v>1735</v>
      </c>
      <c r="P33" s="117"/>
    </row>
    <row r="34" spans="1:16" x14ac:dyDescent="0.35">
      <c r="A34" t="s">
        <v>2287</v>
      </c>
      <c r="B34" s="105" t="s">
        <v>1993</v>
      </c>
      <c r="C34" s="264">
        <v>2.6262247962611225</v>
      </c>
      <c r="D34" s="345">
        <v>13</v>
      </c>
      <c r="E34" s="106">
        <v>12.385303591925721</v>
      </c>
      <c r="F34" s="107" t="s">
        <v>351</v>
      </c>
      <c r="G34" s="107">
        <v>97</v>
      </c>
      <c r="H34" s="108" t="s">
        <v>56</v>
      </c>
      <c r="I34" s="107">
        <v>23</v>
      </c>
      <c r="J34" s="109">
        <v>10</v>
      </c>
      <c r="K34" s="104" t="s">
        <v>52</v>
      </c>
      <c r="L34" s="110">
        <v>108</v>
      </c>
      <c r="M34" s="111" t="s">
        <v>2286</v>
      </c>
      <c r="N34" s="108" t="s">
        <v>2288</v>
      </c>
      <c r="O34" s="108" t="s">
        <v>1736</v>
      </c>
      <c r="P34" s="117" t="s">
        <v>2196</v>
      </c>
    </row>
    <row r="35" spans="1:16" x14ac:dyDescent="0.35">
      <c r="B35" s="120"/>
      <c r="C35" s="264">
        <v>6.7137418964396094</v>
      </c>
      <c r="D35" s="345">
        <v>10</v>
      </c>
      <c r="E35" s="106">
        <v>36.457742172434202</v>
      </c>
      <c r="F35" s="107" t="s">
        <v>351</v>
      </c>
      <c r="G35" s="107">
        <v>49</v>
      </c>
      <c r="H35" s="108" t="s">
        <v>86</v>
      </c>
      <c r="I35" s="107">
        <v>30</v>
      </c>
      <c r="J35" s="109">
        <v>15</v>
      </c>
      <c r="K35" s="104" t="s">
        <v>83</v>
      </c>
      <c r="L35" s="110">
        <v>105</v>
      </c>
      <c r="M35" s="111" t="s">
        <v>1863</v>
      </c>
      <c r="N35" s="116" t="s">
        <v>2291</v>
      </c>
      <c r="O35" s="116" t="s">
        <v>1671</v>
      </c>
      <c r="P35" s="117"/>
    </row>
    <row r="36" spans="1:16" x14ac:dyDescent="0.35">
      <c r="B36" s="120"/>
      <c r="C36" s="264">
        <v>-6.0097242597322102</v>
      </c>
      <c r="D36" s="345">
        <v>17</v>
      </c>
      <c r="E36" s="106">
        <v>47.778788354626826</v>
      </c>
      <c r="F36" s="107" t="s">
        <v>351</v>
      </c>
      <c r="G36" s="107">
        <v>104</v>
      </c>
      <c r="H36" s="108" t="s">
        <v>72</v>
      </c>
      <c r="I36" s="107">
        <v>24</v>
      </c>
      <c r="J36" s="109">
        <v>17</v>
      </c>
      <c r="K36" s="104" t="s">
        <v>67</v>
      </c>
      <c r="L36" s="110">
        <v>42</v>
      </c>
      <c r="M36" s="111" t="s">
        <v>1674</v>
      </c>
      <c r="N36" s="116" t="s">
        <v>2294</v>
      </c>
      <c r="O36" s="116" t="s">
        <v>1671</v>
      </c>
      <c r="P36" s="117"/>
    </row>
    <row r="37" spans="1:16" x14ac:dyDescent="0.35">
      <c r="B37" s="120"/>
      <c r="C37" s="264">
        <v>-10.080825952167165</v>
      </c>
      <c r="D37" s="345">
        <v>23</v>
      </c>
      <c r="E37" s="106">
        <v>62.465039445156087</v>
      </c>
      <c r="F37" s="107" t="s">
        <v>350</v>
      </c>
      <c r="G37" s="107">
        <v>103</v>
      </c>
      <c r="H37" s="108" t="s">
        <v>41</v>
      </c>
      <c r="I37" s="107">
        <v>24</v>
      </c>
      <c r="J37" s="109">
        <v>17</v>
      </c>
      <c r="K37" s="104" t="s">
        <v>47</v>
      </c>
      <c r="L37" s="110">
        <v>23</v>
      </c>
      <c r="M37" s="111" t="s">
        <v>2297</v>
      </c>
      <c r="N37" s="116" t="s">
        <v>2298</v>
      </c>
      <c r="O37" s="116" t="s">
        <v>1671</v>
      </c>
      <c r="P37" s="117"/>
    </row>
    <row r="38" spans="1:16" x14ac:dyDescent="0.35">
      <c r="A38" t="s">
        <v>2306</v>
      </c>
      <c r="B38" s="120"/>
      <c r="C38" s="264">
        <v>-1.3840030265994412</v>
      </c>
      <c r="D38" s="345">
        <v>15</v>
      </c>
      <c r="E38" s="106">
        <v>16.829215310711636</v>
      </c>
      <c r="F38" s="107" t="s">
        <v>350</v>
      </c>
      <c r="G38" s="107">
        <v>100</v>
      </c>
      <c r="H38" s="108" t="s">
        <v>60</v>
      </c>
      <c r="I38" s="107">
        <v>15</v>
      </c>
      <c r="J38" s="109">
        <v>7</v>
      </c>
      <c r="K38" s="104" t="s">
        <v>62</v>
      </c>
      <c r="L38" s="110">
        <v>101</v>
      </c>
      <c r="M38" s="111" t="s">
        <v>2302</v>
      </c>
      <c r="N38" s="116" t="s">
        <v>2303</v>
      </c>
      <c r="O38" s="116" t="s">
        <v>1671</v>
      </c>
      <c r="P38" s="117"/>
    </row>
    <row r="39" spans="1:16" x14ac:dyDescent="0.35">
      <c r="B39" s="120"/>
      <c r="C39" s="264">
        <v>8.0684748991332835</v>
      </c>
      <c r="D39" s="345">
        <v>17</v>
      </c>
      <c r="E39" s="106">
        <v>51.895263065899591</v>
      </c>
      <c r="F39" s="107" t="s">
        <v>351</v>
      </c>
      <c r="G39" s="107">
        <v>26</v>
      </c>
      <c r="H39" s="108" t="s">
        <v>333</v>
      </c>
      <c r="I39" s="107">
        <v>32</v>
      </c>
      <c r="J39" s="109">
        <v>13</v>
      </c>
      <c r="K39" s="104" t="s">
        <v>337</v>
      </c>
      <c r="L39" s="110">
        <v>99</v>
      </c>
      <c r="M39" s="111" t="s">
        <v>1696</v>
      </c>
      <c r="N39" s="108" t="s">
        <v>2307</v>
      </c>
      <c r="O39" s="108" t="s">
        <v>1736</v>
      </c>
      <c r="P39" s="117"/>
    </row>
    <row r="40" spans="1:16" x14ac:dyDescent="0.35">
      <c r="B40" s="120"/>
      <c r="C40" s="264">
        <v>-5.9655315501156778</v>
      </c>
      <c r="D40" s="345">
        <v>20</v>
      </c>
      <c r="E40" s="106">
        <v>62.69748061274224</v>
      </c>
      <c r="F40" s="107" t="s">
        <v>351</v>
      </c>
      <c r="G40" s="107">
        <v>91</v>
      </c>
      <c r="H40" s="108" t="s">
        <v>109</v>
      </c>
      <c r="I40" s="107">
        <v>22</v>
      </c>
      <c r="J40" s="109">
        <v>15</v>
      </c>
      <c r="K40" s="104" t="s">
        <v>107</v>
      </c>
      <c r="L40" s="110">
        <v>29</v>
      </c>
      <c r="M40" s="111" t="s">
        <v>2286</v>
      </c>
      <c r="N40" s="116" t="s">
        <v>2310</v>
      </c>
      <c r="O40" s="116" t="s">
        <v>1671</v>
      </c>
      <c r="P40" s="117"/>
    </row>
    <row r="41" spans="1:16" x14ac:dyDescent="0.35">
      <c r="B41" s="120"/>
      <c r="C41" s="264">
        <v>-4.157014602741592</v>
      </c>
      <c r="D41" s="345">
        <v>10</v>
      </c>
      <c r="E41" s="106">
        <v>54.043416207124508</v>
      </c>
      <c r="F41" s="107" t="s">
        <v>351</v>
      </c>
      <c r="G41" s="107">
        <v>86</v>
      </c>
      <c r="H41" s="108" t="s">
        <v>332</v>
      </c>
      <c r="I41" s="107">
        <v>16</v>
      </c>
      <c r="J41" s="109">
        <v>14</v>
      </c>
      <c r="K41" s="104" t="s">
        <v>336</v>
      </c>
      <c r="L41" s="110">
        <v>41</v>
      </c>
      <c r="M41" s="111" t="s">
        <v>1754</v>
      </c>
      <c r="N41" s="116" t="s">
        <v>2313</v>
      </c>
      <c r="O41" s="116" t="s">
        <v>1671</v>
      </c>
      <c r="P41" s="117"/>
    </row>
    <row r="42" spans="1:16" x14ac:dyDescent="0.35">
      <c r="A42" t="s">
        <v>2317</v>
      </c>
      <c r="B42" s="120"/>
      <c r="C42" s="264">
        <v>-5.0024001143978687</v>
      </c>
      <c r="D42" s="345">
        <v>15</v>
      </c>
      <c r="E42" s="106">
        <v>55.428598245880096</v>
      </c>
      <c r="F42" s="107" t="s">
        <v>350</v>
      </c>
      <c r="G42" s="107">
        <v>83</v>
      </c>
      <c r="H42" s="108" t="s">
        <v>49</v>
      </c>
      <c r="I42" s="107">
        <v>27</v>
      </c>
      <c r="J42" s="109">
        <v>26</v>
      </c>
      <c r="K42" s="104" t="s">
        <v>53</v>
      </c>
      <c r="L42" s="110">
        <v>44</v>
      </c>
      <c r="M42" s="111" t="s">
        <v>2183</v>
      </c>
      <c r="N42" s="116" t="s">
        <v>2316</v>
      </c>
      <c r="O42" s="116" t="s">
        <v>1671</v>
      </c>
      <c r="P42" s="124" t="s">
        <v>2320</v>
      </c>
    </row>
    <row r="43" spans="1:16" x14ac:dyDescent="0.35">
      <c r="B43" s="120"/>
      <c r="C43" s="264">
        <v>-4.5510482758294843</v>
      </c>
      <c r="D43" s="345">
        <v>17</v>
      </c>
      <c r="E43" s="106">
        <v>65.703691862047449</v>
      </c>
      <c r="F43" s="113" t="s">
        <v>351</v>
      </c>
      <c r="G43" s="107">
        <v>82</v>
      </c>
      <c r="H43" s="108" t="s">
        <v>124</v>
      </c>
      <c r="I43" s="107">
        <v>20</v>
      </c>
      <c r="J43" s="109">
        <v>13</v>
      </c>
      <c r="K43" s="104" t="s">
        <v>123</v>
      </c>
      <c r="L43" s="110">
        <v>28</v>
      </c>
      <c r="M43" s="111" t="s">
        <v>2237</v>
      </c>
      <c r="N43" s="116" t="s">
        <v>2321</v>
      </c>
      <c r="O43" s="116" t="s">
        <v>1671</v>
      </c>
      <c r="P43" s="117"/>
    </row>
    <row r="44" spans="1:16" x14ac:dyDescent="0.35">
      <c r="B44" s="120"/>
      <c r="C44" s="264">
        <v>1.1719927106099413</v>
      </c>
      <c r="D44" s="345">
        <v>10</v>
      </c>
      <c r="E44" s="106">
        <v>61.472734810997437</v>
      </c>
      <c r="F44" s="107" t="s">
        <v>351</v>
      </c>
      <c r="G44" s="107">
        <v>51</v>
      </c>
      <c r="H44" s="108" t="s">
        <v>116</v>
      </c>
      <c r="I44" s="107">
        <v>18</v>
      </c>
      <c r="J44" s="109">
        <v>14</v>
      </c>
      <c r="K44" s="104" t="s">
        <v>115</v>
      </c>
      <c r="L44" s="110">
        <v>48</v>
      </c>
      <c r="M44" s="111" t="s">
        <v>1863</v>
      </c>
      <c r="N44" s="116" t="s">
        <v>2324</v>
      </c>
      <c r="O44" s="116" t="s">
        <v>1671</v>
      </c>
      <c r="P44" s="116"/>
    </row>
    <row r="45" spans="1:16" x14ac:dyDescent="0.35">
      <c r="B45" s="120"/>
      <c r="C45" s="264">
        <v>-0.89871518446913912</v>
      </c>
      <c r="D45" s="345">
        <v>15</v>
      </c>
      <c r="E45" s="106">
        <v>69.15065202174965</v>
      </c>
      <c r="F45" s="107" t="s">
        <v>350</v>
      </c>
      <c r="G45" s="107">
        <v>39</v>
      </c>
      <c r="H45" s="108" t="s">
        <v>50</v>
      </c>
      <c r="I45" s="107">
        <v>16</v>
      </c>
      <c r="J45" s="109">
        <v>13</v>
      </c>
      <c r="K45" s="104" t="s">
        <v>54</v>
      </c>
      <c r="L45" s="110">
        <v>43</v>
      </c>
      <c r="M45" s="111" t="s">
        <v>1766</v>
      </c>
      <c r="N45" s="116" t="s">
        <v>2327</v>
      </c>
      <c r="O45" s="116" t="s">
        <v>1671</v>
      </c>
      <c r="P45" s="117"/>
    </row>
    <row r="46" spans="1:16" x14ac:dyDescent="0.35">
      <c r="B46" s="120"/>
      <c r="C46" s="264">
        <v>0.53697313899334742</v>
      </c>
      <c r="D46" s="345">
        <v>14</v>
      </c>
      <c r="E46" s="106">
        <v>78.308684574004445</v>
      </c>
      <c r="F46" s="107" t="s">
        <v>350</v>
      </c>
      <c r="G46" s="107">
        <v>24</v>
      </c>
      <c r="H46" s="108" t="s">
        <v>44</v>
      </c>
      <c r="I46" s="107">
        <v>15</v>
      </c>
      <c r="J46" s="109">
        <v>10</v>
      </c>
      <c r="K46" s="104" t="s">
        <v>45</v>
      </c>
      <c r="L46" s="110">
        <v>40</v>
      </c>
      <c r="M46" s="111" t="s">
        <v>1676</v>
      </c>
      <c r="N46" s="116" t="s">
        <v>2330</v>
      </c>
      <c r="O46" s="116" t="s">
        <v>1671</v>
      </c>
      <c r="P46" s="117"/>
    </row>
    <row r="47" spans="1:16" x14ac:dyDescent="0.35">
      <c r="B47" s="120"/>
      <c r="C47" s="264">
        <v>0.47747378786276329</v>
      </c>
      <c r="D47" s="345">
        <v>8</v>
      </c>
      <c r="E47" s="106">
        <v>75.554750982839053</v>
      </c>
      <c r="F47" s="113" t="s">
        <v>351</v>
      </c>
      <c r="G47" s="107">
        <v>37</v>
      </c>
      <c r="H47" s="108" t="s">
        <v>85</v>
      </c>
      <c r="I47" s="107">
        <v>18</v>
      </c>
      <c r="J47" s="109">
        <v>16</v>
      </c>
      <c r="K47" s="104" t="s">
        <v>81</v>
      </c>
      <c r="L47" s="110">
        <v>32</v>
      </c>
      <c r="M47" s="111" t="s">
        <v>2334</v>
      </c>
      <c r="N47" s="116" t="s">
        <v>2335</v>
      </c>
      <c r="O47" s="116" t="s">
        <v>1671</v>
      </c>
      <c r="P47" s="117" t="s">
        <v>2333</v>
      </c>
    </row>
    <row r="48" spans="1:16" x14ac:dyDescent="0.35">
      <c r="B48" s="120"/>
      <c r="C48" s="264">
        <v>-0.49889377317262029</v>
      </c>
      <c r="D48" s="345">
        <v>15</v>
      </c>
      <c r="E48" s="106">
        <v>81.920932869537822</v>
      </c>
      <c r="F48" s="113" t="s">
        <v>351</v>
      </c>
      <c r="G48" s="107">
        <v>35</v>
      </c>
      <c r="H48" s="108" t="s">
        <v>138</v>
      </c>
      <c r="I48" s="107">
        <v>22</v>
      </c>
      <c r="J48" s="109">
        <v>10</v>
      </c>
      <c r="K48" s="104" t="s">
        <v>139</v>
      </c>
      <c r="L48" s="110">
        <v>19</v>
      </c>
      <c r="M48" s="111" t="s">
        <v>1679</v>
      </c>
      <c r="N48" s="108" t="s">
        <v>2338</v>
      </c>
      <c r="O48" s="108" t="s">
        <v>1736</v>
      </c>
      <c r="P48" s="117"/>
    </row>
    <row r="49" spans="1:16" x14ac:dyDescent="0.35">
      <c r="A49" t="s">
        <v>2346</v>
      </c>
      <c r="B49" s="120"/>
      <c r="C49" s="264">
        <v>-1.7991808917092194</v>
      </c>
      <c r="D49" s="345">
        <v>13</v>
      </c>
      <c r="E49" s="106">
        <v>84.866120594472818</v>
      </c>
      <c r="F49" s="113" t="s">
        <v>350</v>
      </c>
      <c r="G49" s="107">
        <v>25</v>
      </c>
      <c r="H49" s="108" t="s">
        <v>131</v>
      </c>
      <c r="I49" s="107">
        <v>21</v>
      </c>
      <c r="J49" s="109">
        <v>17</v>
      </c>
      <c r="K49" s="104" t="s">
        <v>134</v>
      </c>
      <c r="L49" s="110">
        <v>31</v>
      </c>
      <c r="M49" s="111" t="s">
        <v>2342</v>
      </c>
      <c r="N49" s="116" t="s">
        <v>2343</v>
      </c>
      <c r="O49" s="116" t="s">
        <v>1671</v>
      </c>
      <c r="P49" s="117" t="s">
        <v>2341</v>
      </c>
    </row>
    <row r="50" spans="1:16" x14ac:dyDescent="0.35">
      <c r="B50" s="120"/>
      <c r="C50" s="264">
        <v>9.1138521658383027</v>
      </c>
      <c r="D50" s="345">
        <v>28</v>
      </c>
      <c r="E50" s="106">
        <v>54.309622781877181</v>
      </c>
      <c r="F50" s="107" t="s">
        <v>350</v>
      </c>
      <c r="G50" s="107">
        <v>12</v>
      </c>
      <c r="H50" s="108" t="s">
        <v>334</v>
      </c>
      <c r="I50" s="107">
        <v>38</v>
      </c>
      <c r="J50" s="109">
        <v>9</v>
      </c>
      <c r="K50" s="104" t="s">
        <v>330</v>
      </c>
      <c r="L50" s="110">
        <v>106</v>
      </c>
      <c r="M50" s="111" t="s">
        <v>1758</v>
      </c>
      <c r="N50" s="108" t="s">
        <v>2347</v>
      </c>
      <c r="O50" s="108" t="s">
        <v>1736</v>
      </c>
      <c r="P50" s="117"/>
    </row>
    <row r="51" spans="1:16" x14ac:dyDescent="0.35">
      <c r="B51" s="120"/>
      <c r="C51" s="264">
        <v>7.179321200265723</v>
      </c>
      <c r="D51" s="345">
        <v>12</v>
      </c>
      <c r="E51" s="106">
        <v>71.178651535943757</v>
      </c>
      <c r="F51" s="107" t="s">
        <v>351</v>
      </c>
      <c r="G51" s="107">
        <v>11</v>
      </c>
      <c r="H51" s="108" t="s">
        <v>338</v>
      </c>
      <c r="I51" s="107">
        <v>22</v>
      </c>
      <c r="J51" s="109">
        <v>14</v>
      </c>
      <c r="K51" s="104" t="s">
        <v>344</v>
      </c>
      <c r="L51" s="110">
        <v>60</v>
      </c>
      <c r="M51" s="111" t="s">
        <v>1696</v>
      </c>
      <c r="N51" s="116" t="s">
        <v>2350</v>
      </c>
      <c r="O51" s="116" t="s">
        <v>1671</v>
      </c>
      <c r="P51" s="117"/>
    </row>
    <row r="52" spans="1:16" x14ac:dyDescent="0.35">
      <c r="B52" s="120"/>
      <c r="C52" s="264">
        <v>9.2470737107613239</v>
      </c>
      <c r="D52" s="345">
        <v>4</v>
      </c>
      <c r="E52" s="106">
        <v>63.838149145899408</v>
      </c>
      <c r="F52" s="107" t="s">
        <v>351</v>
      </c>
      <c r="G52" s="107">
        <v>16</v>
      </c>
      <c r="H52" s="108" t="s">
        <v>150</v>
      </c>
      <c r="I52" s="107">
        <v>13</v>
      </c>
      <c r="J52" s="109">
        <v>9</v>
      </c>
      <c r="K52" s="104" t="s">
        <v>144</v>
      </c>
      <c r="L52" s="110">
        <v>73</v>
      </c>
      <c r="M52" s="111" t="s">
        <v>2353</v>
      </c>
      <c r="N52" s="116" t="s">
        <v>2354</v>
      </c>
      <c r="O52" s="116" t="s">
        <v>1671</v>
      </c>
      <c r="P52" s="117"/>
    </row>
    <row r="53" spans="1:16" x14ac:dyDescent="0.35">
      <c r="B53" s="120"/>
      <c r="C53" s="264">
        <v>2.9324205631276943</v>
      </c>
      <c r="D53" s="345">
        <v>15</v>
      </c>
      <c r="E53" s="106">
        <v>84.48271468518162</v>
      </c>
      <c r="F53" s="107" t="s">
        <v>351</v>
      </c>
      <c r="G53" s="107">
        <v>15</v>
      </c>
      <c r="H53" s="108" t="s">
        <v>135</v>
      </c>
      <c r="I53" s="107">
        <v>23</v>
      </c>
      <c r="J53" s="109">
        <v>12</v>
      </c>
      <c r="K53" s="104" t="s">
        <v>129</v>
      </c>
      <c r="L53" s="110">
        <v>30</v>
      </c>
      <c r="M53" s="111" t="s">
        <v>1692</v>
      </c>
      <c r="N53" s="116" t="s">
        <v>2357</v>
      </c>
      <c r="O53" s="116" t="s">
        <v>1671</v>
      </c>
      <c r="P53" s="117"/>
    </row>
    <row r="54" spans="1:16" x14ac:dyDescent="0.35">
      <c r="A54" t="s">
        <v>2361</v>
      </c>
      <c r="B54" s="120"/>
      <c r="C54" s="264">
        <v>9.7914547412537232</v>
      </c>
      <c r="D54" s="345">
        <v>13</v>
      </c>
      <c r="E54" s="106">
        <v>61.341810775947465</v>
      </c>
      <c r="F54" s="107" t="s">
        <v>350</v>
      </c>
      <c r="G54" s="107">
        <v>10</v>
      </c>
      <c r="H54" s="108" t="s">
        <v>120</v>
      </c>
      <c r="I54" s="107">
        <v>33</v>
      </c>
      <c r="J54" s="109">
        <v>7</v>
      </c>
      <c r="K54" s="104" t="s">
        <v>125</v>
      </c>
      <c r="L54" s="110">
        <v>90</v>
      </c>
      <c r="M54" s="111" t="s">
        <v>1679</v>
      </c>
      <c r="N54" s="108" t="s">
        <v>2360</v>
      </c>
      <c r="O54" s="108" t="s">
        <v>1736</v>
      </c>
      <c r="P54" s="117"/>
    </row>
    <row r="55" spans="1:16" x14ac:dyDescent="0.35">
      <c r="B55" s="120"/>
      <c r="C55" s="264">
        <v>5.0830399878079611</v>
      </c>
      <c r="D55" s="345">
        <v>9</v>
      </c>
      <c r="E55" s="106">
        <v>84.943532808290584</v>
      </c>
      <c r="F55" s="107" t="s">
        <v>351</v>
      </c>
      <c r="G55" s="107">
        <v>7</v>
      </c>
      <c r="H55" s="108" t="s">
        <v>108</v>
      </c>
      <c r="I55" s="107">
        <v>13</v>
      </c>
      <c r="J55" s="109">
        <v>7</v>
      </c>
      <c r="K55" s="104" t="s">
        <v>104</v>
      </c>
      <c r="L55" s="110">
        <v>33</v>
      </c>
      <c r="M55" s="111" t="s">
        <v>2364</v>
      </c>
      <c r="N55" s="116" t="s">
        <v>2365</v>
      </c>
      <c r="O55" s="116" t="s">
        <v>1671</v>
      </c>
      <c r="P55" s="117"/>
    </row>
    <row r="56" spans="1:16" x14ac:dyDescent="0.35">
      <c r="B56" s="120"/>
      <c r="C56" s="264">
        <v>10.961702090951393</v>
      </c>
      <c r="D56" s="345">
        <v>4</v>
      </c>
      <c r="E56" s="106">
        <v>59.186042578153049</v>
      </c>
      <c r="F56" s="113" t="s">
        <v>350</v>
      </c>
      <c r="G56" s="107">
        <v>8</v>
      </c>
      <c r="H56" s="108" t="s">
        <v>73</v>
      </c>
      <c r="I56" s="107">
        <v>20</v>
      </c>
      <c r="J56" s="109">
        <v>19</v>
      </c>
      <c r="K56" s="104" t="s">
        <v>79</v>
      </c>
      <c r="L56" s="110">
        <v>96</v>
      </c>
      <c r="M56" s="111" t="s">
        <v>2368</v>
      </c>
      <c r="N56" s="116" t="s">
        <v>2369</v>
      </c>
      <c r="O56" s="116" t="s">
        <v>1735</v>
      </c>
      <c r="P56" s="117" t="s">
        <v>3262</v>
      </c>
    </row>
    <row r="57" spans="1:16" x14ac:dyDescent="0.35">
      <c r="B57" s="120"/>
      <c r="C57" s="264">
        <v>8.4095396925652022</v>
      </c>
      <c r="D57" s="345">
        <v>6</v>
      </c>
      <c r="E57" s="106">
        <v>73.841513009055674</v>
      </c>
      <c r="F57" s="107" t="s">
        <v>351</v>
      </c>
      <c r="G57" s="107">
        <v>9</v>
      </c>
      <c r="H57" s="108" t="s">
        <v>94</v>
      </c>
      <c r="I57" s="107">
        <v>21</v>
      </c>
      <c r="J57" s="109">
        <v>12</v>
      </c>
      <c r="K57" s="104" t="s">
        <v>88</v>
      </c>
      <c r="L57" s="110">
        <v>57</v>
      </c>
      <c r="M57" s="111" t="s">
        <v>2226</v>
      </c>
      <c r="N57" s="116" t="s">
        <v>2372</v>
      </c>
      <c r="O57" s="117" t="s">
        <v>1671</v>
      </c>
      <c r="P57" s="117"/>
    </row>
    <row r="58" spans="1:16" x14ac:dyDescent="0.35">
      <c r="B58" s="120"/>
      <c r="C58" s="264">
        <v>7.1132518797657864</v>
      </c>
      <c r="D58" s="345">
        <v>7</v>
      </c>
      <c r="E58" s="106">
        <v>73.395567042560842</v>
      </c>
      <c r="F58" s="107" t="s">
        <v>351</v>
      </c>
      <c r="G58" s="107">
        <v>14</v>
      </c>
      <c r="H58" s="108" t="s">
        <v>147</v>
      </c>
      <c r="I58" s="107">
        <v>13</v>
      </c>
      <c r="J58" s="109">
        <v>9</v>
      </c>
      <c r="K58" s="104" t="s">
        <v>145</v>
      </c>
      <c r="L58" s="110">
        <v>58</v>
      </c>
      <c r="M58" s="98" t="s">
        <v>2353</v>
      </c>
      <c r="N58" s="99" t="s">
        <v>2375</v>
      </c>
      <c r="O58" s="116" t="s">
        <v>1671</v>
      </c>
      <c r="P58" s="117"/>
    </row>
    <row r="59" spans="1:16" x14ac:dyDescent="0.35">
      <c r="B59" s="120"/>
      <c r="C59" s="264">
        <v>17.895181270606301</v>
      </c>
      <c r="D59" s="345">
        <v>3</v>
      </c>
      <c r="E59" s="106">
        <v>45.391975527517012</v>
      </c>
      <c r="F59" s="107" t="s">
        <v>351</v>
      </c>
      <c r="G59" s="107">
        <v>5</v>
      </c>
      <c r="H59" s="108" t="s">
        <v>46</v>
      </c>
      <c r="I59" s="107">
        <v>35</v>
      </c>
      <c r="J59" s="109">
        <v>14</v>
      </c>
      <c r="K59" s="104" t="s">
        <v>42</v>
      </c>
      <c r="L59" s="110">
        <v>127</v>
      </c>
      <c r="M59" s="98" t="s">
        <v>1669</v>
      </c>
      <c r="N59" s="99" t="s">
        <v>2378</v>
      </c>
      <c r="O59" s="116" t="s">
        <v>1671</v>
      </c>
      <c r="P59" s="117" t="s">
        <v>3263</v>
      </c>
    </row>
    <row r="60" spans="1:16" x14ac:dyDescent="0.35">
      <c r="A60" t="s">
        <v>2383</v>
      </c>
      <c r="B60" s="120"/>
      <c r="C60" s="264">
        <v>5.87083209761128</v>
      </c>
      <c r="D60" s="345">
        <v>14</v>
      </c>
      <c r="E60" s="106">
        <v>78.368695292973584</v>
      </c>
      <c r="F60" s="107" t="s">
        <v>351</v>
      </c>
      <c r="G60" s="107">
        <v>13</v>
      </c>
      <c r="H60" s="108" t="s">
        <v>127</v>
      </c>
      <c r="I60" s="107">
        <v>22</v>
      </c>
      <c r="J60" s="109">
        <v>2</v>
      </c>
      <c r="K60" s="104" t="s">
        <v>121</v>
      </c>
      <c r="L60" s="110">
        <v>47</v>
      </c>
      <c r="M60" s="98" t="s">
        <v>2381</v>
      </c>
      <c r="N60" s="356" t="s">
        <v>2382</v>
      </c>
      <c r="O60" s="108" t="s">
        <v>1736</v>
      </c>
      <c r="P60" s="117"/>
    </row>
    <row r="61" spans="1:16" x14ac:dyDescent="0.35">
      <c r="B61" s="120"/>
      <c r="C61" s="264">
        <v>10.596031431014001</v>
      </c>
      <c r="D61" s="345">
        <v>7</v>
      </c>
      <c r="E61" s="106">
        <v>61.047391750703717</v>
      </c>
      <c r="F61" s="107" t="s">
        <v>350</v>
      </c>
      <c r="G61" s="107">
        <v>6</v>
      </c>
      <c r="H61" s="108" t="s">
        <v>96</v>
      </c>
      <c r="I61" s="107">
        <v>29</v>
      </c>
      <c r="J61" s="109">
        <v>10</v>
      </c>
      <c r="K61" s="104" t="s">
        <v>102</v>
      </c>
      <c r="L61" s="110">
        <v>95</v>
      </c>
      <c r="M61" s="98" t="s">
        <v>1754</v>
      </c>
      <c r="N61" s="99" t="s">
        <v>2386</v>
      </c>
      <c r="O61" s="116" t="s">
        <v>1671</v>
      </c>
      <c r="P61" s="117"/>
    </row>
    <row r="62" spans="1:16" x14ac:dyDescent="0.35">
      <c r="B62" s="120"/>
      <c r="C62" s="264">
        <v>16.867102930635269</v>
      </c>
      <c r="D62" s="345">
        <v>5</v>
      </c>
      <c r="E62" s="106">
        <v>59.718808634759547</v>
      </c>
      <c r="F62" s="107" t="s">
        <v>351</v>
      </c>
      <c r="G62" s="107">
        <v>1</v>
      </c>
      <c r="H62" s="108" t="s">
        <v>11</v>
      </c>
      <c r="I62" s="107">
        <v>39</v>
      </c>
      <c r="J62" s="109">
        <v>15</v>
      </c>
      <c r="K62" s="104" t="s">
        <v>142</v>
      </c>
      <c r="L62" s="110">
        <v>93</v>
      </c>
      <c r="M62" s="98" t="s">
        <v>1863</v>
      </c>
      <c r="N62" s="356" t="s">
        <v>2389</v>
      </c>
      <c r="O62" s="108" t="s">
        <v>1736</v>
      </c>
      <c r="P62" s="116"/>
    </row>
    <row r="63" spans="1:16" x14ac:dyDescent="0.35">
      <c r="B63" s="120"/>
      <c r="C63" s="264">
        <v>13.974126092346243</v>
      </c>
      <c r="D63" s="345">
        <v>5</v>
      </c>
      <c r="E63" s="106">
        <v>59.644605909306613</v>
      </c>
      <c r="F63" s="107" t="s">
        <v>350</v>
      </c>
      <c r="G63" s="107">
        <v>2</v>
      </c>
      <c r="H63" s="108" t="s">
        <v>12</v>
      </c>
      <c r="I63" s="107">
        <v>32</v>
      </c>
      <c r="J63" s="109">
        <v>9</v>
      </c>
      <c r="K63" s="104" t="s">
        <v>84</v>
      </c>
      <c r="L63" s="110">
        <v>98</v>
      </c>
      <c r="M63" s="98" t="s">
        <v>1883</v>
      </c>
      <c r="N63" s="99" t="s">
        <v>2392</v>
      </c>
      <c r="O63" s="116" t="s">
        <v>1671</v>
      </c>
      <c r="P63" s="124" t="s">
        <v>3264</v>
      </c>
    </row>
    <row r="64" spans="1:16" x14ac:dyDescent="0.35">
      <c r="B64" s="120"/>
      <c r="C64" s="264">
        <v>8.8115069927154313</v>
      </c>
      <c r="D64" s="345">
        <v>5</v>
      </c>
      <c r="E64" s="106">
        <v>75.385741927475863</v>
      </c>
      <c r="F64" s="107" t="s">
        <v>350</v>
      </c>
      <c r="G64" s="107">
        <v>4</v>
      </c>
      <c r="H64" s="108" t="s">
        <v>66</v>
      </c>
      <c r="I64" s="107">
        <v>27</v>
      </c>
      <c r="J64" s="109">
        <v>23</v>
      </c>
      <c r="K64" s="104" t="s">
        <v>71</v>
      </c>
      <c r="L64" s="110">
        <v>62</v>
      </c>
      <c r="M64" s="98" t="s">
        <v>2250</v>
      </c>
      <c r="N64" s="99" t="s">
        <v>2395</v>
      </c>
      <c r="O64" s="116" t="s">
        <v>1735</v>
      </c>
      <c r="P64" s="117" t="s">
        <v>2396</v>
      </c>
    </row>
    <row r="65" spans="1:16" x14ac:dyDescent="0.35">
      <c r="B65" s="334"/>
      <c r="C65" s="352">
        <v>17.601659286524363</v>
      </c>
      <c r="D65" s="347">
        <v>2</v>
      </c>
      <c r="E65" s="335">
        <v>50.19618289467644</v>
      </c>
      <c r="F65" s="336" t="s">
        <v>351</v>
      </c>
      <c r="G65" s="321">
        <v>3</v>
      </c>
      <c r="H65" s="337" t="s">
        <v>110</v>
      </c>
      <c r="I65" s="321">
        <v>33</v>
      </c>
      <c r="J65" s="333">
        <v>13</v>
      </c>
      <c r="K65" s="338" t="s">
        <v>105</v>
      </c>
      <c r="L65" s="320">
        <v>117</v>
      </c>
      <c r="M65" s="339" t="s">
        <v>2334</v>
      </c>
      <c r="N65" s="355" t="s">
        <v>2399</v>
      </c>
      <c r="O65" s="340" t="s">
        <v>1671</v>
      </c>
      <c r="P65" s="341"/>
    </row>
    <row r="66" spans="1:16" x14ac:dyDescent="0.35">
      <c r="A66" t="s">
        <v>2418</v>
      </c>
      <c r="B66" s="105" t="s">
        <v>2402</v>
      </c>
      <c r="C66" s="264">
        <v>13.454373996031437</v>
      </c>
      <c r="D66" s="345">
        <v>4</v>
      </c>
      <c r="E66" s="106">
        <v>44.002838149233</v>
      </c>
      <c r="F66" s="107" t="s">
        <v>350</v>
      </c>
      <c r="G66" s="107">
        <v>9</v>
      </c>
      <c r="H66" s="108" t="s">
        <v>108</v>
      </c>
      <c r="I66" s="107">
        <v>26</v>
      </c>
      <c r="J66" s="109">
        <v>15</v>
      </c>
      <c r="K66" s="104" t="s">
        <v>119</v>
      </c>
      <c r="L66" s="110">
        <v>128</v>
      </c>
      <c r="M66" s="98" t="s">
        <v>1936</v>
      </c>
      <c r="N66" s="99" t="s">
        <v>2405</v>
      </c>
      <c r="O66" s="116" t="s">
        <v>1671</v>
      </c>
      <c r="P66" s="116"/>
    </row>
    <row r="67" spans="1:16" x14ac:dyDescent="0.35">
      <c r="B67" s="105"/>
      <c r="C67" s="264">
        <v>3.13817104501199</v>
      </c>
      <c r="D67" s="345">
        <v>15</v>
      </c>
      <c r="E67" s="106">
        <v>6.8623160575589113</v>
      </c>
      <c r="F67" s="107" t="s">
        <v>350</v>
      </c>
      <c r="G67" s="107">
        <v>91</v>
      </c>
      <c r="H67" s="108" t="s">
        <v>345</v>
      </c>
      <c r="I67" s="107">
        <v>25</v>
      </c>
      <c r="J67" s="109">
        <v>18</v>
      </c>
      <c r="K67" s="104" t="s">
        <v>335</v>
      </c>
      <c r="L67" s="110">
        <v>127</v>
      </c>
      <c r="M67" s="98" t="s">
        <v>1700</v>
      </c>
      <c r="N67" s="99" t="s">
        <v>2408</v>
      </c>
      <c r="O67" s="116" t="s">
        <v>1671</v>
      </c>
      <c r="P67" s="117"/>
    </row>
    <row r="68" spans="1:16" x14ac:dyDescent="0.35">
      <c r="B68" s="120"/>
      <c r="C68" s="264">
        <v>11.149940587801026</v>
      </c>
      <c r="D68" s="345">
        <v>5</v>
      </c>
      <c r="E68" s="106">
        <v>39.349705086555332</v>
      </c>
      <c r="F68" s="107" t="s">
        <v>351</v>
      </c>
      <c r="G68" s="107">
        <v>30</v>
      </c>
      <c r="H68" s="108" t="s">
        <v>50</v>
      </c>
      <c r="I68" s="107">
        <v>17</v>
      </c>
      <c r="J68" s="109">
        <v>15</v>
      </c>
      <c r="K68" s="104" t="s">
        <v>42</v>
      </c>
      <c r="L68" s="110">
        <v>126</v>
      </c>
      <c r="M68" s="98" t="s">
        <v>2197</v>
      </c>
      <c r="N68" s="99" t="s">
        <v>2411</v>
      </c>
      <c r="O68" s="116" t="s">
        <v>1735</v>
      </c>
      <c r="P68" s="116" t="s">
        <v>3265</v>
      </c>
    </row>
    <row r="69" spans="1:16" x14ac:dyDescent="0.35">
      <c r="B69" s="120"/>
      <c r="C69" s="264">
        <v>-1.5038623774584359</v>
      </c>
      <c r="D69" s="345">
        <v>19</v>
      </c>
      <c r="E69" s="106">
        <v>1.7808310040897828</v>
      </c>
      <c r="F69" s="107" t="s">
        <v>351</v>
      </c>
      <c r="G69" s="107">
        <v>125</v>
      </c>
      <c r="H69" s="108" t="s">
        <v>68</v>
      </c>
      <c r="I69" s="107">
        <v>21</v>
      </c>
      <c r="J69" s="109">
        <v>4</v>
      </c>
      <c r="K69" s="104" t="s">
        <v>58</v>
      </c>
      <c r="L69" s="110">
        <v>113</v>
      </c>
      <c r="M69" s="98" t="s">
        <v>2414</v>
      </c>
      <c r="N69" s="356" t="s">
        <v>2415</v>
      </c>
      <c r="O69" s="108" t="s">
        <v>1736</v>
      </c>
      <c r="P69" s="117"/>
    </row>
    <row r="70" spans="1:16" x14ac:dyDescent="0.35">
      <c r="A70" t="s">
        <v>2420</v>
      </c>
      <c r="B70" s="120"/>
      <c r="C70" s="264">
        <v>7.4151943248967784</v>
      </c>
      <c r="D70" s="345">
        <v>5</v>
      </c>
      <c r="E70" s="106">
        <v>11.897073041067436</v>
      </c>
      <c r="F70" s="107" t="s">
        <v>351</v>
      </c>
      <c r="G70" s="107">
        <v>75</v>
      </c>
      <c r="H70" s="108" t="s">
        <v>49</v>
      </c>
      <c r="I70" s="107">
        <v>23</v>
      </c>
      <c r="J70" s="109">
        <v>21</v>
      </c>
      <c r="K70" s="104" t="s">
        <v>43</v>
      </c>
      <c r="L70" s="110">
        <v>124</v>
      </c>
      <c r="M70" s="98" t="s">
        <v>1669</v>
      </c>
      <c r="N70" s="99" t="s">
        <v>2419</v>
      </c>
      <c r="O70" s="116" t="s">
        <v>1671</v>
      </c>
      <c r="P70" s="117"/>
    </row>
    <row r="71" spans="1:16" x14ac:dyDescent="0.35">
      <c r="B71" s="120"/>
      <c r="C71" s="264">
        <v>-3.393387008057946</v>
      </c>
      <c r="D71" s="345">
        <v>33</v>
      </c>
      <c r="E71" s="106">
        <v>5.8920128452645226</v>
      </c>
      <c r="F71" s="107" t="s">
        <v>350</v>
      </c>
      <c r="G71" s="107">
        <v>123</v>
      </c>
      <c r="H71" s="108" t="s">
        <v>74</v>
      </c>
      <c r="I71" s="107">
        <v>34</v>
      </c>
      <c r="J71" s="109">
        <v>3</v>
      </c>
      <c r="K71" s="104" t="s">
        <v>83</v>
      </c>
      <c r="L71" s="110">
        <v>108</v>
      </c>
      <c r="M71" s="98" t="s">
        <v>2423</v>
      </c>
      <c r="N71" s="356" t="s">
        <v>2424</v>
      </c>
      <c r="O71" s="108" t="s">
        <v>1736</v>
      </c>
      <c r="P71" s="117"/>
    </row>
    <row r="72" spans="1:16" x14ac:dyDescent="0.35">
      <c r="B72" s="120"/>
      <c r="C72" s="264">
        <v>0.32144181674998545</v>
      </c>
      <c r="D72" s="345">
        <v>16</v>
      </c>
      <c r="E72" s="106">
        <v>2.6483246797233404</v>
      </c>
      <c r="F72" s="107" t="s">
        <v>350</v>
      </c>
      <c r="G72" s="107">
        <v>111</v>
      </c>
      <c r="H72" s="108" t="s">
        <v>137</v>
      </c>
      <c r="I72" s="107">
        <v>19</v>
      </c>
      <c r="J72" s="109">
        <v>13</v>
      </c>
      <c r="K72" s="104" t="s">
        <v>149</v>
      </c>
      <c r="L72" s="110">
        <v>122</v>
      </c>
      <c r="M72" s="98" t="s">
        <v>1685</v>
      </c>
      <c r="N72" s="99" t="s">
        <v>2427</v>
      </c>
      <c r="O72" s="116" t="s">
        <v>1671</v>
      </c>
      <c r="P72" s="117"/>
    </row>
    <row r="73" spans="1:16" x14ac:dyDescent="0.35">
      <c r="B73" s="120"/>
      <c r="C73" s="264">
        <v>-1.5737721085275085</v>
      </c>
      <c r="D73" s="345">
        <v>12</v>
      </c>
      <c r="E73" s="106">
        <v>0.6198644442379857</v>
      </c>
      <c r="F73" s="107" t="s">
        <v>350</v>
      </c>
      <c r="G73" s="107">
        <v>121</v>
      </c>
      <c r="H73" s="108" t="s">
        <v>340</v>
      </c>
      <c r="I73" s="107">
        <v>19</v>
      </c>
      <c r="J73" s="109">
        <v>18</v>
      </c>
      <c r="K73" s="104" t="s">
        <v>330</v>
      </c>
      <c r="L73" s="110">
        <v>120</v>
      </c>
      <c r="M73" s="98" t="s">
        <v>2174</v>
      </c>
      <c r="N73" s="99" t="s">
        <v>2430</v>
      </c>
      <c r="O73" s="116" t="s">
        <v>1671</v>
      </c>
      <c r="P73" s="116"/>
    </row>
    <row r="74" spans="1:16" x14ac:dyDescent="0.35">
      <c r="B74" s="120"/>
      <c r="C74" s="264">
        <v>-2.1189805706147542</v>
      </c>
      <c r="D74" s="345">
        <v>18</v>
      </c>
      <c r="E74" s="106">
        <v>7.5860271766057412</v>
      </c>
      <c r="F74" s="107" t="s">
        <v>350</v>
      </c>
      <c r="G74" s="107">
        <v>106</v>
      </c>
      <c r="H74" s="108" t="s">
        <v>125</v>
      </c>
      <c r="I74" s="107">
        <v>23</v>
      </c>
      <c r="J74" s="109">
        <v>12</v>
      </c>
      <c r="K74" s="104" t="s">
        <v>132</v>
      </c>
      <c r="L74" s="110">
        <v>119</v>
      </c>
      <c r="M74" s="98" t="s">
        <v>1672</v>
      </c>
      <c r="N74" s="99" t="s">
        <v>2433</v>
      </c>
      <c r="O74" s="116" t="s">
        <v>1671</v>
      </c>
      <c r="P74" s="117"/>
    </row>
    <row r="75" spans="1:16" x14ac:dyDescent="0.35">
      <c r="B75" s="120"/>
      <c r="C75" s="264">
        <v>10.255633676654938</v>
      </c>
      <c r="D75" s="345">
        <v>5</v>
      </c>
      <c r="E75" s="106">
        <v>45.371281773407738</v>
      </c>
      <c r="F75" s="107" t="s">
        <v>351</v>
      </c>
      <c r="G75" s="107">
        <v>24</v>
      </c>
      <c r="H75" s="108" t="s">
        <v>112</v>
      </c>
      <c r="I75" s="107">
        <v>21</v>
      </c>
      <c r="J75" s="109">
        <v>16</v>
      </c>
      <c r="K75" s="104" t="s">
        <v>105</v>
      </c>
      <c r="L75" s="110">
        <v>118</v>
      </c>
      <c r="M75" s="98" t="s">
        <v>2436</v>
      </c>
      <c r="N75" s="99" t="s">
        <v>2437</v>
      </c>
      <c r="O75" s="116" t="s">
        <v>1671</v>
      </c>
      <c r="P75" s="117"/>
    </row>
    <row r="76" spans="1:16" x14ac:dyDescent="0.35">
      <c r="B76" s="120"/>
      <c r="C76" s="264">
        <v>5.5334288556659015</v>
      </c>
      <c r="D76" s="345">
        <v>10</v>
      </c>
      <c r="E76" s="106">
        <v>30.379186955260501</v>
      </c>
      <c r="F76" s="107" t="s">
        <v>351</v>
      </c>
      <c r="G76" s="107">
        <v>58</v>
      </c>
      <c r="H76" s="108" t="s">
        <v>115</v>
      </c>
      <c r="I76" s="107">
        <v>26</v>
      </c>
      <c r="J76" s="109">
        <v>15</v>
      </c>
      <c r="K76" s="104" t="s">
        <v>106</v>
      </c>
      <c r="L76" s="110">
        <v>117</v>
      </c>
      <c r="M76" s="98" t="s">
        <v>2342</v>
      </c>
      <c r="N76" s="99" t="s">
        <v>2440</v>
      </c>
      <c r="O76" s="116" t="s">
        <v>1671</v>
      </c>
      <c r="P76" s="117"/>
    </row>
    <row r="77" spans="1:16" x14ac:dyDescent="0.35">
      <c r="B77" s="120"/>
      <c r="C77" s="264">
        <v>6.3616417861080574</v>
      </c>
      <c r="D77" s="345">
        <v>7</v>
      </c>
      <c r="E77" s="106">
        <v>31.317566421168692</v>
      </c>
      <c r="F77" s="107" t="s">
        <v>350</v>
      </c>
      <c r="G77" s="107">
        <v>55</v>
      </c>
      <c r="H77" s="108" t="s">
        <v>63</v>
      </c>
      <c r="I77" s="107">
        <v>14</v>
      </c>
      <c r="J77" s="109">
        <v>9</v>
      </c>
      <c r="K77" s="104" t="s">
        <v>69</v>
      </c>
      <c r="L77" s="110">
        <v>116</v>
      </c>
      <c r="M77" s="98" t="s">
        <v>2226</v>
      </c>
      <c r="N77" s="99" t="s">
        <v>2443</v>
      </c>
      <c r="O77" s="116" t="s">
        <v>1671</v>
      </c>
      <c r="P77" s="117"/>
    </row>
    <row r="78" spans="1:16" x14ac:dyDescent="0.35">
      <c r="B78" s="120"/>
      <c r="C78" s="264">
        <v>2.2947079542014754</v>
      </c>
      <c r="D78" s="345">
        <v>9</v>
      </c>
      <c r="E78" s="106">
        <v>23.053528030532355</v>
      </c>
      <c r="F78" s="107" t="s">
        <v>350</v>
      </c>
      <c r="G78" s="107">
        <v>66</v>
      </c>
      <c r="H78" s="108" t="s">
        <v>121</v>
      </c>
      <c r="I78" s="107">
        <v>20</v>
      </c>
      <c r="J78" s="109">
        <v>14</v>
      </c>
      <c r="K78" s="104" t="s">
        <v>130</v>
      </c>
      <c r="L78" s="110">
        <v>115</v>
      </c>
      <c r="M78" s="98" t="s">
        <v>1737</v>
      </c>
      <c r="N78" s="99" t="s">
        <v>2446</v>
      </c>
      <c r="O78" s="116" t="s">
        <v>1671</v>
      </c>
      <c r="P78" s="117"/>
    </row>
    <row r="79" spans="1:16" x14ac:dyDescent="0.35">
      <c r="B79" s="120"/>
      <c r="C79" s="264">
        <v>2.9258740515348807</v>
      </c>
      <c r="D79" s="345">
        <v>14</v>
      </c>
      <c r="E79" s="106">
        <v>15.132750632310088</v>
      </c>
      <c r="F79" s="107" t="s">
        <v>350</v>
      </c>
      <c r="G79" s="107">
        <v>85</v>
      </c>
      <c r="H79" s="108" t="s">
        <v>41</v>
      </c>
      <c r="I79" s="107">
        <v>22</v>
      </c>
      <c r="J79" s="109">
        <v>15</v>
      </c>
      <c r="K79" s="104" t="s">
        <v>52</v>
      </c>
      <c r="L79" s="110">
        <v>114</v>
      </c>
      <c r="M79" s="98" t="s">
        <v>2334</v>
      </c>
      <c r="N79" s="99" t="s">
        <v>2449</v>
      </c>
      <c r="O79" s="116" t="s">
        <v>1671</v>
      </c>
      <c r="P79" s="117"/>
    </row>
    <row r="80" spans="1:16" x14ac:dyDescent="0.35">
      <c r="B80" s="120"/>
      <c r="C80" s="264">
        <v>13.443290552756039</v>
      </c>
      <c r="D80" s="345">
        <v>7</v>
      </c>
      <c r="E80" s="106">
        <v>49.371139631495979</v>
      </c>
      <c r="F80" s="107" t="s">
        <v>351</v>
      </c>
      <c r="G80" s="107">
        <v>13</v>
      </c>
      <c r="H80" s="108" t="s">
        <v>135</v>
      </c>
      <c r="I80" s="107">
        <v>38</v>
      </c>
      <c r="J80" s="109">
        <v>13</v>
      </c>
      <c r="K80" s="104" t="s">
        <v>126</v>
      </c>
      <c r="L80" s="110">
        <v>112</v>
      </c>
      <c r="M80" s="98" t="s">
        <v>1853</v>
      </c>
      <c r="N80" s="356" t="s">
        <v>2452</v>
      </c>
      <c r="O80" s="108" t="s">
        <v>1736</v>
      </c>
      <c r="P80" s="117"/>
    </row>
    <row r="81" spans="1:16" x14ac:dyDescent="0.35">
      <c r="B81" s="120"/>
      <c r="C81" s="264">
        <v>-8.6074827940517711</v>
      </c>
      <c r="D81" s="345">
        <v>18</v>
      </c>
      <c r="E81" s="106">
        <v>49.488321862701177</v>
      </c>
      <c r="F81" s="107" t="s">
        <v>350</v>
      </c>
      <c r="G81" s="107">
        <v>110</v>
      </c>
      <c r="H81" s="108" t="s">
        <v>78</v>
      </c>
      <c r="I81" s="107">
        <v>24</v>
      </c>
      <c r="J81" s="109">
        <v>22</v>
      </c>
      <c r="K81" s="104" t="s">
        <v>86</v>
      </c>
      <c r="L81" s="110">
        <v>40</v>
      </c>
      <c r="M81" s="98" t="s">
        <v>2455</v>
      </c>
      <c r="N81" s="99" t="s">
        <v>2456</v>
      </c>
      <c r="O81" s="116" t="s">
        <v>1671</v>
      </c>
      <c r="P81" s="117"/>
    </row>
    <row r="82" spans="1:16" x14ac:dyDescent="0.35">
      <c r="A82" t="s">
        <v>2462</v>
      </c>
      <c r="B82" s="120"/>
      <c r="C82" s="264">
        <v>-0.94567252329136053</v>
      </c>
      <c r="D82" s="345">
        <v>14</v>
      </c>
      <c r="E82" s="106">
        <v>64.266752832349525</v>
      </c>
      <c r="F82" s="107" t="s">
        <v>351</v>
      </c>
      <c r="G82" s="107">
        <v>80</v>
      </c>
      <c r="H82" s="108" t="s">
        <v>332</v>
      </c>
      <c r="I82" s="107">
        <v>26</v>
      </c>
      <c r="J82" s="109">
        <v>14</v>
      </c>
      <c r="K82" s="104" t="s">
        <v>339</v>
      </c>
      <c r="L82" s="110">
        <v>31</v>
      </c>
      <c r="M82" s="98" t="s">
        <v>2273</v>
      </c>
      <c r="N82" s="99" t="s">
        <v>2459</v>
      </c>
      <c r="O82" s="116" t="s">
        <v>1671</v>
      </c>
      <c r="P82" s="117" t="s">
        <v>2195</v>
      </c>
    </row>
    <row r="83" spans="1:16" x14ac:dyDescent="0.35">
      <c r="B83" s="120"/>
      <c r="C83" s="264">
        <v>-0.1686304855243268</v>
      </c>
      <c r="D83" s="345">
        <v>10</v>
      </c>
      <c r="E83" s="106">
        <v>33.780211193586382</v>
      </c>
      <c r="F83" s="107" t="s">
        <v>351</v>
      </c>
      <c r="G83" s="107">
        <v>81</v>
      </c>
      <c r="H83" s="108" t="s">
        <v>118</v>
      </c>
      <c r="I83" s="107">
        <v>12</v>
      </c>
      <c r="J83" s="109">
        <v>6</v>
      </c>
      <c r="K83" s="104" t="s">
        <v>109</v>
      </c>
      <c r="L83" s="110">
        <v>79</v>
      </c>
      <c r="M83" s="98" t="s">
        <v>2463</v>
      </c>
      <c r="N83" s="99" t="s">
        <v>2464</v>
      </c>
      <c r="O83" s="116" t="s">
        <v>1671</v>
      </c>
      <c r="P83" s="117"/>
    </row>
    <row r="84" spans="1:16" x14ac:dyDescent="0.35">
      <c r="B84" s="120"/>
      <c r="C84" s="264">
        <v>-0.11187856314656802</v>
      </c>
      <c r="D84" s="345">
        <v>15</v>
      </c>
      <c r="E84" s="106">
        <v>48.429081565852016</v>
      </c>
      <c r="F84" s="107" t="s">
        <v>351</v>
      </c>
      <c r="G84" s="107">
        <v>78</v>
      </c>
      <c r="H84" s="108" t="s">
        <v>87</v>
      </c>
      <c r="I84" s="107">
        <v>15</v>
      </c>
      <c r="J84" s="109">
        <v>7</v>
      </c>
      <c r="K84" s="104" t="s">
        <v>80</v>
      </c>
      <c r="L84" s="110">
        <v>61</v>
      </c>
      <c r="M84" s="98" t="s">
        <v>1694</v>
      </c>
      <c r="N84" s="99" t="s">
        <v>2467</v>
      </c>
      <c r="O84" s="116" t="s">
        <v>1671</v>
      </c>
      <c r="P84" s="117"/>
    </row>
    <row r="85" spans="1:16" x14ac:dyDescent="0.35">
      <c r="B85" s="120"/>
      <c r="C85" s="264">
        <v>-1.4581812255742501</v>
      </c>
      <c r="D85" s="345">
        <v>12</v>
      </c>
      <c r="E85" s="106">
        <v>39.897001235346096</v>
      </c>
      <c r="F85" s="113" t="s">
        <v>350</v>
      </c>
      <c r="G85" s="107">
        <v>71</v>
      </c>
      <c r="H85" s="108" t="s">
        <v>140</v>
      </c>
      <c r="I85" s="107">
        <v>22</v>
      </c>
      <c r="J85" s="109">
        <v>17</v>
      </c>
      <c r="K85" s="104" t="s">
        <v>146</v>
      </c>
      <c r="L85" s="110">
        <v>77</v>
      </c>
      <c r="M85" s="98" t="s">
        <v>2215</v>
      </c>
      <c r="N85" s="99" t="s">
        <v>2470</v>
      </c>
      <c r="O85" s="116" t="s">
        <v>1671</v>
      </c>
      <c r="P85" s="117"/>
    </row>
    <row r="86" spans="1:16" x14ac:dyDescent="0.35">
      <c r="B86" s="120"/>
      <c r="C86" s="264">
        <v>-0.87428831432689191</v>
      </c>
      <c r="D86" s="345">
        <v>17</v>
      </c>
      <c r="E86" s="106">
        <v>41.819516053742291</v>
      </c>
      <c r="F86" s="107" t="s">
        <v>350</v>
      </c>
      <c r="G86" s="107">
        <v>67</v>
      </c>
      <c r="H86" s="108" t="s">
        <v>61</v>
      </c>
      <c r="I86" s="107">
        <v>18</v>
      </c>
      <c r="J86" s="109">
        <v>9</v>
      </c>
      <c r="K86" s="104" t="s">
        <v>70</v>
      </c>
      <c r="L86" s="110">
        <v>76</v>
      </c>
      <c r="M86" s="98" t="s">
        <v>1674</v>
      </c>
      <c r="N86" s="99" t="s">
        <v>2473</v>
      </c>
      <c r="O86" s="116" t="s">
        <v>1671</v>
      </c>
      <c r="P86" s="117"/>
    </row>
    <row r="87" spans="1:16" x14ac:dyDescent="0.35">
      <c r="B87" s="120"/>
      <c r="C87" s="264">
        <v>10.305196796901374</v>
      </c>
      <c r="D87" s="345">
        <v>4</v>
      </c>
      <c r="E87" s="106">
        <v>68.812466178107073</v>
      </c>
      <c r="F87" s="107" t="s">
        <v>350</v>
      </c>
      <c r="G87" s="107">
        <v>3</v>
      </c>
      <c r="H87" s="108" t="s">
        <v>110</v>
      </c>
      <c r="I87" s="107">
        <v>23</v>
      </c>
      <c r="J87" s="109">
        <v>13</v>
      </c>
      <c r="K87" s="104" t="s">
        <v>117</v>
      </c>
      <c r="L87" s="110">
        <v>74</v>
      </c>
      <c r="M87" s="98" t="s">
        <v>2476</v>
      </c>
      <c r="N87" s="99" t="s">
        <v>2477</v>
      </c>
      <c r="O87" s="116" t="s">
        <v>1671</v>
      </c>
      <c r="P87" s="117"/>
    </row>
    <row r="88" spans="1:16" x14ac:dyDescent="0.35">
      <c r="B88" s="120"/>
      <c r="C88" s="264">
        <v>7.2036158246426876</v>
      </c>
      <c r="D88" s="345">
        <v>9</v>
      </c>
      <c r="E88" s="106">
        <v>68.541541239242974</v>
      </c>
      <c r="F88" s="107" t="s">
        <v>350</v>
      </c>
      <c r="G88" s="107">
        <v>11</v>
      </c>
      <c r="H88" s="108" t="s">
        <v>127</v>
      </c>
      <c r="I88" s="107">
        <v>18</v>
      </c>
      <c r="J88" s="109">
        <v>14</v>
      </c>
      <c r="K88" s="104" t="s">
        <v>133</v>
      </c>
      <c r="L88" s="110">
        <v>73</v>
      </c>
      <c r="M88" s="98" t="s">
        <v>2476</v>
      </c>
      <c r="N88" s="99" t="s">
        <v>2480</v>
      </c>
      <c r="O88" s="116" t="s">
        <v>1671</v>
      </c>
      <c r="P88" s="117"/>
    </row>
    <row r="89" spans="1:16" x14ac:dyDescent="0.35">
      <c r="B89" s="120"/>
      <c r="C89" s="264">
        <v>1.9296838937045124</v>
      </c>
      <c r="D89" s="345">
        <v>17</v>
      </c>
      <c r="E89" s="106">
        <v>24.489750877519537</v>
      </c>
      <c r="F89" s="107" t="s">
        <v>350</v>
      </c>
      <c r="G89" s="107">
        <v>72</v>
      </c>
      <c r="H89" s="108" t="s">
        <v>344</v>
      </c>
      <c r="I89" s="107">
        <v>24</v>
      </c>
      <c r="J89" s="109">
        <v>15</v>
      </c>
      <c r="K89" s="104" t="s">
        <v>337</v>
      </c>
      <c r="L89" s="110">
        <v>107</v>
      </c>
      <c r="M89" s="98" t="s">
        <v>1674</v>
      </c>
      <c r="N89" s="99" t="s">
        <v>2483</v>
      </c>
      <c r="O89" s="116" t="s">
        <v>1671</v>
      </c>
      <c r="P89" s="117"/>
    </row>
    <row r="90" spans="1:16" x14ac:dyDescent="0.35">
      <c r="A90" t="s">
        <v>2488</v>
      </c>
      <c r="B90" s="120"/>
      <c r="C90" s="264">
        <v>1.7011491690126084</v>
      </c>
      <c r="D90" s="345">
        <v>8</v>
      </c>
      <c r="E90" s="106">
        <v>59.730627570611333</v>
      </c>
      <c r="F90" s="107" t="s">
        <v>351</v>
      </c>
      <c r="G90" s="107">
        <v>39</v>
      </c>
      <c r="H90" s="108" t="s">
        <v>134</v>
      </c>
      <c r="I90" s="107">
        <v>9</v>
      </c>
      <c r="J90" s="109">
        <v>8</v>
      </c>
      <c r="K90" s="104" t="s">
        <v>124</v>
      </c>
      <c r="L90" s="110">
        <v>70</v>
      </c>
      <c r="M90" s="98" t="s">
        <v>2486</v>
      </c>
      <c r="N90" s="99" t="s">
        <v>2487</v>
      </c>
      <c r="O90" s="116" t="s">
        <v>1735</v>
      </c>
      <c r="P90" s="117"/>
    </row>
    <row r="91" spans="1:16" x14ac:dyDescent="0.35">
      <c r="B91" s="120"/>
      <c r="C91" s="264">
        <v>-10.445276873050227</v>
      </c>
      <c r="D91" s="345">
        <v>24</v>
      </c>
      <c r="E91" s="106">
        <v>85.795756786161164</v>
      </c>
      <c r="F91" s="107" t="s">
        <v>350</v>
      </c>
      <c r="G91" s="107">
        <v>69</v>
      </c>
      <c r="H91" s="108" t="s">
        <v>76</v>
      </c>
      <c r="I91" s="107">
        <v>12</v>
      </c>
      <c r="J91" s="109">
        <v>7</v>
      </c>
      <c r="K91" s="104" t="s">
        <v>12</v>
      </c>
      <c r="L91" s="110">
        <v>2</v>
      </c>
      <c r="M91" s="98" t="s">
        <v>2491</v>
      </c>
      <c r="N91" s="99" t="s">
        <v>2492</v>
      </c>
      <c r="O91" s="116" t="s">
        <v>1671</v>
      </c>
      <c r="P91" s="124" t="s">
        <v>2493</v>
      </c>
    </row>
    <row r="92" spans="1:16" x14ac:dyDescent="0.35">
      <c r="B92" s="120"/>
      <c r="C92" s="264">
        <v>1.4813298975943667</v>
      </c>
      <c r="D92" s="345">
        <v>12</v>
      </c>
      <c r="E92" s="106">
        <v>68.679486803651869</v>
      </c>
      <c r="F92" s="107" t="s">
        <v>350</v>
      </c>
      <c r="G92" s="107">
        <v>29</v>
      </c>
      <c r="H92" s="108" t="s">
        <v>139</v>
      </c>
      <c r="I92" s="107">
        <v>15</v>
      </c>
      <c r="J92" s="109">
        <v>7</v>
      </c>
      <c r="K92" s="104" t="s">
        <v>145</v>
      </c>
      <c r="L92" s="110">
        <v>68</v>
      </c>
      <c r="M92" s="98" t="s">
        <v>2496</v>
      </c>
      <c r="N92" s="99" t="s">
        <v>2497</v>
      </c>
      <c r="O92" s="116" t="s">
        <v>1671</v>
      </c>
      <c r="P92" s="117"/>
    </row>
    <row r="93" spans="1:16" x14ac:dyDescent="0.35">
      <c r="B93" s="120"/>
      <c r="C93" s="264">
        <v>7.7266125872496048</v>
      </c>
      <c r="D93" s="345">
        <v>10</v>
      </c>
      <c r="E93" s="106">
        <v>66.794392690088614</v>
      </c>
      <c r="F93" s="107" t="s">
        <v>351</v>
      </c>
      <c r="G93" s="107">
        <v>25</v>
      </c>
      <c r="H93" s="108" t="s">
        <v>65</v>
      </c>
      <c r="I93" s="107">
        <v>23</v>
      </c>
      <c r="J93" s="109">
        <v>16</v>
      </c>
      <c r="K93" s="104" t="s">
        <v>57</v>
      </c>
      <c r="L93" s="110">
        <v>65</v>
      </c>
      <c r="M93" s="98" t="s">
        <v>1685</v>
      </c>
      <c r="N93" s="99" t="s">
        <v>2500</v>
      </c>
      <c r="O93" s="116" t="s">
        <v>1671</v>
      </c>
      <c r="P93" s="117"/>
    </row>
    <row r="94" spans="1:16" x14ac:dyDescent="0.35">
      <c r="A94" t="s">
        <v>2522</v>
      </c>
      <c r="B94" s="120"/>
      <c r="C94" s="264">
        <v>6.6117104983054436</v>
      </c>
      <c r="D94" s="345">
        <v>11</v>
      </c>
      <c r="E94" s="106">
        <v>69.25588072117489</v>
      </c>
      <c r="F94" s="113" t="s">
        <v>351</v>
      </c>
      <c r="G94" s="107">
        <v>23</v>
      </c>
      <c r="H94" s="108" t="s">
        <v>331</v>
      </c>
      <c r="I94" s="107">
        <v>19</v>
      </c>
      <c r="J94" s="109">
        <v>14</v>
      </c>
      <c r="K94" s="104" t="s">
        <v>341</v>
      </c>
      <c r="L94" s="110">
        <v>64</v>
      </c>
      <c r="M94" s="98" t="s">
        <v>1750</v>
      </c>
      <c r="N94" s="99" t="s">
        <v>2511</v>
      </c>
      <c r="O94" s="116" t="s">
        <v>1671</v>
      </c>
      <c r="P94" s="117"/>
    </row>
    <row r="95" spans="1:16" x14ac:dyDescent="0.35">
      <c r="B95" s="120"/>
      <c r="C95" s="264">
        <v>0.49332041219408707</v>
      </c>
      <c r="D95" s="345">
        <v>17</v>
      </c>
      <c r="E95" s="106">
        <v>58.417964514212102</v>
      </c>
      <c r="F95" s="107" t="s">
        <v>350</v>
      </c>
      <c r="G95" s="107">
        <v>53</v>
      </c>
      <c r="H95" s="108" t="s">
        <v>95</v>
      </c>
      <c r="I95" s="107">
        <v>16</v>
      </c>
      <c r="J95" s="109">
        <v>7</v>
      </c>
      <c r="K95" s="104" t="s">
        <v>100</v>
      </c>
      <c r="L95" s="110">
        <v>63</v>
      </c>
      <c r="M95" s="98" t="s">
        <v>2514</v>
      </c>
      <c r="N95" s="99" t="s">
        <v>2515</v>
      </c>
      <c r="O95" s="116" t="s">
        <v>1671</v>
      </c>
      <c r="P95" s="117"/>
    </row>
    <row r="96" spans="1:16" x14ac:dyDescent="0.35">
      <c r="B96" s="120"/>
      <c r="C96" s="264">
        <v>-0.47627555922661791</v>
      </c>
      <c r="D96" s="345">
        <v>10</v>
      </c>
      <c r="E96" s="106">
        <v>48.170217721063793</v>
      </c>
      <c r="F96" s="107" t="s">
        <v>350</v>
      </c>
      <c r="G96" s="107">
        <v>62</v>
      </c>
      <c r="H96" s="108" t="s">
        <v>88</v>
      </c>
      <c r="I96" s="107">
        <v>15</v>
      </c>
      <c r="J96" s="109">
        <v>13</v>
      </c>
      <c r="K96" s="104" t="s">
        <v>97</v>
      </c>
      <c r="L96" s="110">
        <v>82</v>
      </c>
      <c r="M96" s="98" t="s">
        <v>1766</v>
      </c>
      <c r="N96" s="99" t="s">
        <v>2518</v>
      </c>
      <c r="O96" s="116" t="s">
        <v>1671</v>
      </c>
      <c r="P96" s="117"/>
    </row>
    <row r="97" spans="1:16" x14ac:dyDescent="0.35">
      <c r="B97" s="120"/>
      <c r="C97" s="264">
        <v>-0.71719637252210144</v>
      </c>
      <c r="D97" s="345">
        <v>13</v>
      </c>
      <c r="E97" s="106">
        <v>68.617256151615337</v>
      </c>
      <c r="F97" s="113" t="s">
        <v>350</v>
      </c>
      <c r="G97" s="107">
        <v>32</v>
      </c>
      <c r="H97" s="108" t="s">
        <v>64</v>
      </c>
      <c r="I97" s="107">
        <v>23</v>
      </c>
      <c r="J97" s="109">
        <v>17</v>
      </c>
      <c r="K97" s="104" t="s">
        <v>71</v>
      </c>
      <c r="L97" s="110">
        <v>60</v>
      </c>
      <c r="M97" s="98" t="s">
        <v>2342</v>
      </c>
      <c r="N97" s="99" t="s">
        <v>2521</v>
      </c>
      <c r="O97" s="116" t="s">
        <v>1671</v>
      </c>
      <c r="P97" s="117"/>
    </row>
    <row r="98" spans="1:16" x14ac:dyDescent="0.35">
      <c r="B98" s="105" t="s">
        <v>2403</v>
      </c>
      <c r="C98" s="264">
        <v>-6.2395340715338872</v>
      </c>
      <c r="D98" s="345">
        <v>15</v>
      </c>
      <c r="E98" s="106">
        <v>21.818232032925248</v>
      </c>
      <c r="F98" s="113" t="s">
        <v>350</v>
      </c>
      <c r="G98" s="107">
        <v>109</v>
      </c>
      <c r="H98" s="108" t="s">
        <v>62</v>
      </c>
      <c r="I98" s="107">
        <v>22</v>
      </c>
      <c r="J98" s="109">
        <v>20</v>
      </c>
      <c r="K98" s="104" t="s">
        <v>72</v>
      </c>
      <c r="L98" s="110">
        <v>87</v>
      </c>
      <c r="M98" s="98" t="s">
        <v>1863</v>
      </c>
      <c r="N98" s="99" t="s">
        <v>2525</v>
      </c>
      <c r="O98" s="116" t="s">
        <v>1671</v>
      </c>
      <c r="P98" s="117" t="s">
        <v>2196</v>
      </c>
    </row>
    <row r="99" spans="1:16" x14ac:dyDescent="0.35">
      <c r="B99" s="120"/>
      <c r="C99" s="264">
        <v>-0.88945830500610779</v>
      </c>
      <c r="D99" s="345">
        <v>19</v>
      </c>
      <c r="E99" s="106">
        <v>20.379349703903944</v>
      </c>
      <c r="F99" s="107" t="s">
        <v>350</v>
      </c>
      <c r="G99" s="107">
        <v>86</v>
      </c>
      <c r="H99" s="108" t="s">
        <v>77</v>
      </c>
      <c r="I99" s="107">
        <v>21</v>
      </c>
      <c r="J99" s="109">
        <v>9</v>
      </c>
      <c r="K99" s="104" t="s">
        <v>84</v>
      </c>
      <c r="L99" s="110">
        <v>105</v>
      </c>
      <c r="M99" s="98" t="s">
        <v>2528</v>
      </c>
      <c r="N99" s="99" t="s">
        <v>2529</v>
      </c>
      <c r="O99" s="116" t="s">
        <v>1671</v>
      </c>
      <c r="P99" s="117"/>
    </row>
    <row r="100" spans="1:16" x14ac:dyDescent="0.35">
      <c r="B100" s="120"/>
      <c r="C100" s="264">
        <v>10.633246349931538</v>
      </c>
      <c r="D100" s="345">
        <v>6</v>
      </c>
      <c r="E100" s="106">
        <v>54.23383402704426</v>
      </c>
      <c r="F100" s="113" t="s">
        <v>350</v>
      </c>
      <c r="G100" s="107">
        <v>7</v>
      </c>
      <c r="H100" s="108" t="s">
        <v>120</v>
      </c>
      <c r="I100" s="107">
        <v>20</v>
      </c>
      <c r="J100" s="109">
        <v>15</v>
      </c>
      <c r="K100" s="104" t="s">
        <v>128</v>
      </c>
      <c r="L100" s="110">
        <v>104</v>
      </c>
      <c r="M100" s="98" t="s">
        <v>2532</v>
      </c>
      <c r="N100" s="99" t="s">
        <v>2533</v>
      </c>
      <c r="O100" s="116" t="s">
        <v>1735</v>
      </c>
      <c r="P100" s="117"/>
    </row>
    <row r="101" spans="1:16" x14ac:dyDescent="0.35">
      <c r="B101" s="120"/>
      <c r="C101" s="264">
        <v>4.7576072267101503</v>
      </c>
      <c r="D101" s="345">
        <v>17</v>
      </c>
      <c r="E101" s="106">
        <v>38.633413993394107</v>
      </c>
      <c r="F101" s="107" t="s">
        <v>350</v>
      </c>
      <c r="G101" s="107">
        <v>49</v>
      </c>
      <c r="H101" s="108" t="s">
        <v>93</v>
      </c>
      <c r="I101" s="107">
        <v>27</v>
      </c>
      <c r="J101" s="109">
        <v>11</v>
      </c>
      <c r="K101" s="104" t="s">
        <v>102</v>
      </c>
      <c r="L101" s="110">
        <v>103</v>
      </c>
      <c r="M101" s="98" t="s">
        <v>1692</v>
      </c>
      <c r="N101" s="99" t="s">
        <v>2536</v>
      </c>
      <c r="O101" s="116" t="s">
        <v>1671</v>
      </c>
      <c r="P101" s="117"/>
    </row>
    <row r="102" spans="1:16" x14ac:dyDescent="0.35">
      <c r="B102" s="120"/>
      <c r="C102" s="264">
        <v>-4.2629578309807536</v>
      </c>
      <c r="D102" s="345">
        <v>15</v>
      </c>
      <c r="E102" s="106">
        <v>42.352632449574088</v>
      </c>
      <c r="F102" s="107" t="s">
        <v>350</v>
      </c>
      <c r="G102" s="107">
        <v>102</v>
      </c>
      <c r="H102" s="108" t="s">
        <v>136</v>
      </c>
      <c r="I102" s="107">
        <v>13</v>
      </c>
      <c r="J102" s="109">
        <v>11</v>
      </c>
      <c r="K102" s="104" t="s">
        <v>148</v>
      </c>
      <c r="L102" s="110">
        <v>57</v>
      </c>
      <c r="M102" s="98" t="s">
        <v>2463</v>
      </c>
      <c r="N102" s="99" t="s">
        <v>2539</v>
      </c>
      <c r="O102" s="116" t="s">
        <v>1671</v>
      </c>
      <c r="P102" s="117"/>
    </row>
    <row r="103" spans="1:16" x14ac:dyDescent="0.35">
      <c r="B103" s="120"/>
      <c r="C103" s="264">
        <v>3.4220666827832011</v>
      </c>
      <c r="D103" s="345">
        <v>12</v>
      </c>
      <c r="E103" s="106">
        <v>20.630916433914983</v>
      </c>
      <c r="F103" s="107" t="s">
        <v>351</v>
      </c>
      <c r="G103" s="107">
        <v>83</v>
      </c>
      <c r="H103" s="108" t="s">
        <v>144</v>
      </c>
      <c r="I103" s="107">
        <v>24</v>
      </c>
      <c r="J103" s="109">
        <v>15</v>
      </c>
      <c r="K103" s="104" t="s">
        <v>142</v>
      </c>
      <c r="L103" s="110">
        <v>101</v>
      </c>
      <c r="M103" s="98" t="s">
        <v>2342</v>
      </c>
      <c r="N103" s="99" t="s">
        <v>2542</v>
      </c>
      <c r="O103" s="116" t="s">
        <v>1671</v>
      </c>
      <c r="P103" s="117"/>
    </row>
    <row r="104" spans="1:16" x14ac:dyDescent="0.35">
      <c r="B104" s="120"/>
      <c r="C104" s="264">
        <v>3.080822082706312</v>
      </c>
      <c r="D104" s="345">
        <v>12</v>
      </c>
      <c r="E104" s="106">
        <v>19.220529572631882</v>
      </c>
      <c r="F104" s="107" t="s">
        <v>351</v>
      </c>
      <c r="G104" s="107">
        <v>88</v>
      </c>
      <c r="H104" s="108" t="s">
        <v>98</v>
      </c>
      <c r="I104" s="107">
        <v>23</v>
      </c>
      <c r="J104" s="109">
        <v>12</v>
      </c>
      <c r="K104" s="104" t="s">
        <v>90</v>
      </c>
      <c r="L104" s="110">
        <v>100</v>
      </c>
      <c r="M104" s="98" t="s">
        <v>1692</v>
      </c>
      <c r="N104" s="99" t="s">
        <v>2545</v>
      </c>
      <c r="O104" s="116" t="s">
        <v>1671</v>
      </c>
      <c r="P104" s="117"/>
    </row>
    <row r="105" spans="1:16" x14ac:dyDescent="0.35">
      <c r="B105" s="120"/>
      <c r="C105" s="264">
        <v>7.7636859794781987</v>
      </c>
      <c r="D105" s="345">
        <v>13</v>
      </c>
      <c r="E105" s="106">
        <v>54.381058493407579</v>
      </c>
      <c r="F105" s="107" t="s">
        <v>350</v>
      </c>
      <c r="G105" s="107">
        <v>19</v>
      </c>
      <c r="H105" s="108" t="s">
        <v>44</v>
      </c>
      <c r="I105" s="107">
        <v>27</v>
      </c>
      <c r="J105" s="109">
        <v>10</v>
      </c>
      <c r="K105" s="104" t="s">
        <v>51</v>
      </c>
      <c r="L105" s="110">
        <v>99</v>
      </c>
      <c r="M105" s="98" t="s">
        <v>1754</v>
      </c>
      <c r="N105" s="356" t="s">
        <v>2548</v>
      </c>
      <c r="O105" s="108" t="s">
        <v>1736</v>
      </c>
      <c r="P105" s="117"/>
    </row>
    <row r="106" spans="1:16" x14ac:dyDescent="0.35">
      <c r="A106" t="s">
        <v>2552</v>
      </c>
      <c r="B106" s="120"/>
      <c r="C106" s="264">
        <v>-0.87554202101292555</v>
      </c>
      <c r="D106" s="345">
        <v>13</v>
      </c>
      <c r="E106" s="106">
        <v>20.790357733868525</v>
      </c>
      <c r="F106" s="107" t="s">
        <v>350</v>
      </c>
      <c r="G106" s="107">
        <v>93</v>
      </c>
      <c r="H106" s="108" t="s">
        <v>89</v>
      </c>
      <c r="I106" s="107">
        <v>19</v>
      </c>
      <c r="J106" s="109">
        <v>15</v>
      </c>
      <c r="K106" s="104" t="s">
        <v>99</v>
      </c>
      <c r="L106" s="110">
        <v>98</v>
      </c>
      <c r="M106" s="98" t="s">
        <v>1669</v>
      </c>
      <c r="N106" s="99" t="s">
        <v>2551</v>
      </c>
      <c r="O106" s="116" t="s">
        <v>1671</v>
      </c>
      <c r="P106" s="117"/>
    </row>
    <row r="107" spans="1:16" x14ac:dyDescent="0.35">
      <c r="B107" s="120"/>
      <c r="C107" s="264">
        <v>-7.4626705293149653</v>
      </c>
      <c r="D107" s="345">
        <v>19</v>
      </c>
      <c r="E107" s="106">
        <v>66.285069800334838</v>
      </c>
      <c r="F107" s="107" t="s">
        <v>350</v>
      </c>
      <c r="G107" s="107">
        <v>97</v>
      </c>
      <c r="H107" s="108" t="s">
        <v>79</v>
      </c>
      <c r="I107" s="107">
        <v>24</v>
      </c>
      <c r="J107" s="109">
        <v>22</v>
      </c>
      <c r="K107" s="104" t="s">
        <v>85</v>
      </c>
      <c r="L107" s="110">
        <v>27</v>
      </c>
      <c r="M107" s="98" t="s">
        <v>2215</v>
      </c>
      <c r="N107" s="99" t="s">
        <v>2555</v>
      </c>
      <c r="O107" s="116" t="s">
        <v>1671</v>
      </c>
      <c r="P107" s="117" t="s">
        <v>2556</v>
      </c>
    </row>
    <row r="108" spans="1:16" x14ac:dyDescent="0.35">
      <c r="B108" s="120"/>
      <c r="C108" s="264">
        <v>-5.2470274669640826</v>
      </c>
      <c r="D108" s="345">
        <v>18</v>
      </c>
      <c r="E108" s="106">
        <v>55.091440034606109</v>
      </c>
      <c r="F108" s="107" t="s">
        <v>350</v>
      </c>
      <c r="G108" s="107">
        <v>96</v>
      </c>
      <c r="H108" s="108" t="s">
        <v>111</v>
      </c>
      <c r="I108" s="107">
        <v>26</v>
      </c>
      <c r="J108" s="109">
        <v>21</v>
      </c>
      <c r="K108" s="104" t="s">
        <v>116</v>
      </c>
      <c r="L108" s="110">
        <v>44</v>
      </c>
      <c r="M108" s="98" t="s">
        <v>1698</v>
      </c>
      <c r="N108" s="99" t="s">
        <v>2559</v>
      </c>
      <c r="O108" s="116" t="s">
        <v>1671</v>
      </c>
      <c r="P108" s="117" t="s">
        <v>2560</v>
      </c>
    </row>
    <row r="109" spans="1:16" x14ac:dyDescent="0.35">
      <c r="B109" s="120"/>
      <c r="C109" s="264">
        <v>1.0197706534990691</v>
      </c>
      <c r="D109" s="345">
        <v>11</v>
      </c>
      <c r="E109" s="106">
        <v>45.609451368690621</v>
      </c>
      <c r="F109" s="113" t="s">
        <v>350</v>
      </c>
      <c r="G109" s="107">
        <v>47</v>
      </c>
      <c r="H109" s="108" t="s">
        <v>45</v>
      </c>
      <c r="I109" s="107">
        <v>27</v>
      </c>
      <c r="J109" s="109">
        <v>19</v>
      </c>
      <c r="K109" s="104" t="s">
        <v>55</v>
      </c>
      <c r="L109" s="110">
        <v>95</v>
      </c>
      <c r="M109" s="98" t="s">
        <v>2215</v>
      </c>
      <c r="N109" s="99" t="s">
        <v>2563</v>
      </c>
      <c r="O109" s="116" t="s">
        <v>1671</v>
      </c>
      <c r="P109" s="117"/>
    </row>
    <row r="110" spans="1:16" x14ac:dyDescent="0.35">
      <c r="B110" s="120"/>
      <c r="C110" s="264">
        <v>-7.4800821961070838</v>
      </c>
      <c r="D110" s="345">
        <v>19</v>
      </c>
      <c r="E110" s="106">
        <v>62.654184842893763</v>
      </c>
      <c r="F110" s="107" t="s">
        <v>350</v>
      </c>
      <c r="G110" s="107">
        <v>94</v>
      </c>
      <c r="H110" s="108" t="s">
        <v>141</v>
      </c>
      <c r="I110" s="107">
        <v>14</v>
      </c>
      <c r="J110" s="109">
        <v>10</v>
      </c>
      <c r="K110" s="104" t="s">
        <v>143</v>
      </c>
      <c r="L110" s="110">
        <v>21</v>
      </c>
      <c r="M110" s="98" t="s">
        <v>2496</v>
      </c>
      <c r="N110" s="99" t="s">
        <v>2566</v>
      </c>
      <c r="O110" s="116" t="s">
        <v>1671</v>
      </c>
      <c r="P110" s="124" t="s">
        <v>2567</v>
      </c>
    </row>
    <row r="111" spans="1:16" x14ac:dyDescent="0.35">
      <c r="B111" s="120"/>
      <c r="C111" s="264">
        <v>4.4004977547894697</v>
      </c>
      <c r="D111" s="345">
        <v>8</v>
      </c>
      <c r="E111" s="106">
        <v>41.44669139203053</v>
      </c>
      <c r="F111" s="107" t="s">
        <v>351</v>
      </c>
      <c r="G111" s="107">
        <v>48</v>
      </c>
      <c r="H111" s="108" t="s">
        <v>82</v>
      </c>
      <c r="I111" s="107">
        <v>21</v>
      </c>
      <c r="J111" s="109">
        <v>17</v>
      </c>
      <c r="K111" s="104" t="s">
        <v>75</v>
      </c>
      <c r="L111" s="110">
        <v>92</v>
      </c>
      <c r="M111" s="98" t="s">
        <v>2174</v>
      </c>
      <c r="N111" s="99" t="s">
        <v>2570</v>
      </c>
      <c r="O111" s="116" t="s">
        <v>1671</v>
      </c>
      <c r="P111" s="117"/>
    </row>
    <row r="112" spans="1:16" x14ac:dyDescent="0.35">
      <c r="B112" s="120"/>
      <c r="C112" s="264">
        <v>3.2391795297045616</v>
      </c>
      <c r="D112" s="345">
        <v>12</v>
      </c>
      <c r="E112" s="106">
        <v>42.361019631187119</v>
      </c>
      <c r="F112" s="107" t="s">
        <v>351</v>
      </c>
      <c r="G112" s="107">
        <v>52</v>
      </c>
      <c r="H112" s="108" t="s">
        <v>53</v>
      </c>
      <c r="I112" s="107">
        <v>26</v>
      </c>
      <c r="J112" s="109">
        <v>11</v>
      </c>
      <c r="K112" s="104" t="s">
        <v>48</v>
      </c>
      <c r="L112" s="110">
        <v>90</v>
      </c>
      <c r="M112" s="98" t="s">
        <v>1737</v>
      </c>
      <c r="N112" s="356" t="s">
        <v>2573</v>
      </c>
      <c r="O112" s="108" t="s">
        <v>1736</v>
      </c>
      <c r="P112" s="117"/>
    </row>
    <row r="113" spans="1:16" x14ac:dyDescent="0.35">
      <c r="B113" s="120"/>
      <c r="C113" s="264">
        <v>1.2000179661881811</v>
      </c>
      <c r="D113" s="345">
        <v>8</v>
      </c>
      <c r="E113" s="106">
        <v>42.384738860963317</v>
      </c>
      <c r="F113" s="107" t="s">
        <v>351</v>
      </c>
      <c r="G113" s="107">
        <v>54</v>
      </c>
      <c r="H113" s="108" t="s">
        <v>67</v>
      </c>
      <c r="I113" s="107">
        <v>19</v>
      </c>
      <c r="J113" s="109">
        <v>17</v>
      </c>
      <c r="K113" s="104" t="s">
        <v>60</v>
      </c>
      <c r="L113" s="110">
        <v>89</v>
      </c>
      <c r="M113" s="111" t="s">
        <v>1766</v>
      </c>
      <c r="N113" s="116" t="s">
        <v>2577</v>
      </c>
      <c r="O113" s="117" t="s">
        <v>1671</v>
      </c>
      <c r="P113" s="117" t="s">
        <v>2576</v>
      </c>
    </row>
    <row r="114" spans="1:16" x14ac:dyDescent="0.35">
      <c r="A114" t="s">
        <v>2581</v>
      </c>
      <c r="B114" s="120"/>
      <c r="C114" s="264">
        <v>6.9614504402426003E-2</v>
      </c>
      <c r="D114" s="345">
        <v>22</v>
      </c>
      <c r="E114" s="106">
        <v>54.373801184354285</v>
      </c>
      <c r="F114" s="113" t="s">
        <v>351</v>
      </c>
      <c r="G114" s="107">
        <v>84</v>
      </c>
      <c r="H114" s="108" t="s">
        <v>56</v>
      </c>
      <c r="I114" s="107">
        <v>30</v>
      </c>
      <c r="J114" s="109">
        <v>18</v>
      </c>
      <c r="K114" s="104" t="s">
        <v>47</v>
      </c>
      <c r="L114" s="110">
        <v>33</v>
      </c>
      <c r="M114" s="98" t="s">
        <v>2183</v>
      </c>
      <c r="N114" s="356" t="s">
        <v>2580</v>
      </c>
      <c r="O114" s="108" t="s">
        <v>1736</v>
      </c>
      <c r="P114" s="117"/>
    </row>
    <row r="115" spans="1:16" x14ac:dyDescent="0.35">
      <c r="B115" s="120"/>
      <c r="C115" s="264">
        <v>-0.29618652718027028</v>
      </c>
      <c r="D115" s="345">
        <v>10</v>
      </c>
      <c r="E115" s="106">
        <v>58.71736861640202</v>
      </c>
      <c r="F115" s="107" t="s">
        <v>351</v>
      </c>
      <c r="G115" s="107">
        <v>50</v>
      </c>
      <c r="H115" s="108" t="s">
        <v>336</v>
      </c>
      <c r="I115" s="107">
        <v>11</v>
      </c>
      <c r="J115" s="109">
        <v>10</v>
      </c>
      <c r="K115" s="104" t="s">
        <v>343</v>
      </c>
      <c r="L115" s="110">
        <v>59</v>
      </c>
      <c r="M115" s="98" t="s">
        <v>2585</v>
      </c>
      <c r="N115" s="99" t="s">
        <v>2586</v>
      </c>
      <c r="O115" s="116" t="s">
        <v>1671</v>
      </c>
      <c r="P115" s="117" t="s">
        <v>2584</v>
      </c>
    </row>
    <row r="116" spans="1:16" x14ac:dyDescent="0.35">
      <c r="B116" s="120"/>
      <c r="C116" s="264">
        <v>-1.5762689542687014</v>
      </c>
      <c r="D116" s="345">
        <v>15</v>
      </c>
      <c r="E116" s="106">
        <v>64.164100252039276</v>
      </c>
      <c r="F116" s="107" t="s">
        <v>350</v>
      </c>
      <c r="G116" s="107">
        <v>37</v>
      </c>
      <c r="H116" s="108" t="s">
        <v>104</v>
      </c>
      <c r="I116" s="107">
        <v>25</v>
      </c>
      <c r="J116" s="109">
        <v>10</v>
      </c>
      <c r="K116" s="104" t="s">
        <v>113</v>
      </c>
      <c r="L116" s="110">
        <v>56</v>
      </c>
      <c r="M116" s="98" t="s">
        <v>2589</v>
      </c>
      <c r="N116" s="356" t="s">
        <v>2590</v>
      </c>
      <c r="O116" s="108" t="s">
        <v>1736</v>
      </c>
      <c r="P116" s="116"/>
    </row>
    <row r="117" spans="1:16" x14ac:dyDescent="0.35">
      <c r="B117" s="120"/>
      <c r="C117" s="264">
        <v>7.3140936731399568</v>
      </c>
      <c r="D117" s="345">
        <v>3</v>
      </c>
      <c r="E117" s="106">
        <v>74.905188285616518</v>
      </c>
      <c r="F117" s="107" t="s">
        <v>351</v>
      </c>
      <c r="G117" s="107">
        <v>5</v>
      </c>
      <c r="H117" s="108" t="s">
        <v>66</v>
      </c>
      <c r="I117" s="107">
        <v>27</v>
      </c>
      <c r="J117" s="109">
        <v>19</v>
      </c>
      <c r="K117" s="104" t="s">
        <v>59</v>
      </c>
      <c r="L117" s="110">
        <v>51</v>
      </c>
      <c r="M117" s="98" t="s">
        <v>1700</v>
      </c>
      <c r="N117" s="99" t="s">
        <v>2594</v>
      </c>
      <c r="O117" s="116" t="s">
        <v>1671</v>
      </c>
      <c r="P117" s="116"/>
    </row>
    <row r="118" spans="1:16" x14ac:dyDescent="0.35">
      <c r="B118" s="120"/>
      <c r="C118" s="264">
        <v>0.38659859638051763</v>
      </c>
      <c r="D118" s="345">
        <v>9</v>
      </c>
      <c r="E118" s="106">
        <v>69.002999565827423</v>
      </c>
      <c r="F118" s="107" t="s">
        <v>351</v>
      </c>
      <c r="G118" s="107">
        <v>34</v>
      </c>
      <c r="H118" s="108" t="s">
        <v>129</v>
      </c>
      <c r="I118" s="107">
        <v>22</v>
      </c>
      <c r="J118" s="109">
        <v>11</v>
      </c>
      <c r="K118" s="104" t="s">
        <v>122</v>
      </c>
      <c r="L118" s="110">
        <v>46</v>
      </c>
      <c r="M118" s="98" t="s">
        <v>1674</v>
      </c>
      <c r="N118" s="356" t="s">
        <v>2597</v>
      </c>
      <c r="O118" s="108" t="s">
        <v>1736</v>
      </c>
      <c r="P118" s="117"/>
    </row>
    <row r="119" spans="1:16" x14ac:dyDescent="0.35">
      <c r="B119" s="120"/>
      <c r="C119" s="264">
        <v>6.9980046905084228</v>
      </c>
      <c r="D119" s="345">
        <v>11</v>
      </c>
      <c r="E119" s="106">
        <v>78.969729674245187</v>
      </c>
      <c r="F119" s="107" t="s">
        <v>350</v>
      </c>
      <c r="G119" s="107">
        <v>4</v>
      </c>
      <c r="H119" s="108" t="s">
        <v>46</v>
      </c>
      <c r="I119" s="107">
        <v>29</v>
      </c>
      <c r="J119" s="109">
        <v>13</v>
      </c>
      <c r="K119" s="104" t="s">
        <v>54</v>
      </c>
      <c r="L119" s="110">
        <v>45</v>
      </c>
      <c r="M119" s="98" t="s">
        <v>2174</v>
      </c>
      <c r="N119" s="99" t="s">
        <v>2600</v>
      </c>
      <c r="O119" s="116" t="s">
        <v>1671</v>
      </c>
      <c r="P119" s="117"/>
    </row>
    <row r="120" spans="1:16" x14ac:dyDescent="0.35">
      <c r="B120" s="120"/>
      <c r="C120" s="264">
        <v>1.0577443521926304</v>
      </c>
      <c r="D120" s="345">
        <v>9</v>
      </c>
      <c r="E120" s="106">
        <v>74.245730855724275</v>
      </c>
      <c r="F120" s="107" t="s">
        <v>351</v>
      </c>
      <c r="G120" s="107">
        <v>36</v>
      </c>
      <c r="H120" s="108" t="s">
        <v>103</v>
      </c>
      <c r="I120" s="107">
        <v>18</v>
      </c>
      <c r="J120" s="109">
        <v>16</v>
      </c>
      <c r="K120" s="104" t="s">
        <v>92</v>
      </c>
      <c r="L120" s="110">
        <v>43</v>
      </c>
      <c r="M120" s="98" t="s">
        <v>1696</v>
      </c>
      <c r="N120" s="99" t="s">
        <v>2604</v>
      </c>
      <c r="O120" s="116" t="s">
        <v>1671</v>
      </c>
      <c r="P120" s="117" t="s">
        <v>2603</v>
      </c>
    </row>
    <row r="121" spans="1:16" x14ac:dyDescent="0.35">
      <c r="B121" s="120"/>
      <c r="C121" s="264">
        <v>-6.0524029768139007</v>
      </c>
      <c r="D121" s="345">
        <v>14</v>
      </c>
      <c r="E121" s="106">
        <v>86.736346704718116</v>
      </c>
      <c r="F121" s="113" t="s">
        <v>350</v>
      </c>
      <c r="G121" s="107">
        <v>42</v>
      </c>
      <c r="H121" s="108" t="s">
        <v>123</v>
      </c>
      <c r="I121" s="107">
        <v>27</v>
      </c>
      <c r="J121" s="109">
        <v>24</v>
      </c>
      <c r="K121" s="104" t="s">
        <v>131</v>
      </c>
      <c r="L121" s="110">
        <v>20</v>
      </c>
      <c r="M121" s="98" t="s">
        <v>2608</v>
      </c>
      <c r="N121" s="99" t="s">
        <v>2609</v>
      </c>
      <c r="O121" s="116" t="s">
        <v>1671</v>
      </c>
      <c r="P121" s="117" t="s">
        <v>2607</v>
      </c>
    </row>
    <row r="122" spans="1:16" x14ac:dyDescent="0.35">
      <c r="B122" s="120"/>
      <c r="C122" s="264">
        <v>3.7460658811331706</v>
      </c>
      <c r="D122" s="345">
        <v>9</v>
      </c>
      <c r="E122" s="106">
        <v>81.096237052106559</v>
      </c>
      <c r="F122" s="107" t="s">
        <v>350</v>
      </c>
      <c r="G122" s="107">
        <v>8</v>
      </c>
      <c r="H122" s="108" t="s">
        <v>94</v>
      </c>
      <c r="I122" s="107">
        <v>28</v>
      </c>
      <c r="J122" s="109">
        <v>20</v>
      </c>
      <c r="K122" s="104" t="s">
        <v>101</v>
      </c>
      <c r="L122" s="110">
        <v>41</v>
      </c>
      <c r="M122" s="98" t="s">
        <v>2334</v>
      </c>
      <c r="N122" s="99" t="s">
        <v>2619</v>
      </c>
      <c r="O122" s="116" t="s">
        <v>1671</v>
      </c>
      <c r="P122" s="117"/>
    </row>
    <row r="123" spans="1:16" x14ac:dyDescent="0.35">
      <c r="B123" s="120"/>
      <c r="C123" s="264">
        <v>3.4909453280778853</v>
      </c>
      <c r="D123" s="345">
        <v>17</v>
      </c>
      <c r="E123" s="106">
        <v>77.163455365972638</v>
      </c>
      <c r="F123" s="107" t="s">
        <v>351</v>
      </c>
      <c r="G123" s="107">
        <v>28</v>
      </c>
      <c r="H123" s="108" t="s">
        <v>114</v>
      </c>
      <c r="I123" s="107">
        <v>18</v>
      </c>
      <c r="J123" s="109">
        <v>8</v>
      </c>
      <c r="K123" s="104" t="s">
        <v>107</v>
      </c>
      <c r="L123" s="110">
        <v>38</v>
      </c>
      <c r="M123" s="98" t="s">
        <v>2622</v>
      </c>
      <c r="N123" s="356" t="s">
        <v>2623</v>
      </c>
      <c r="O123" s="108" t="s">
        <v>1736</v>
      </c>
      <c r="P123" s="117"/>
    </row>
    <row r="124" spans="1:16" x14ac:dyDescent="0.35">
      <c r="B124" s="120"/>
      <c r="C124" s="264">
        <v>2.4749624317009822</v>
      </c>
      <c r="D124" s="345">
        <v>11</v>
      </c>
      <c r="E124" s="106">
        <v>83.460581947627361</v>
      </c>
      <c r="F124" s="107" t="s">
        <v>350</v>
      </c>
      <c r="G124" s="107">
        <v>12</v>
      </c>
      <c r="H124" s="108" t="s">
        <v>73</v>
      </c>
      <c r="I124" s="107">
        <v>14</v>
      </c>
      <c r="J124" s="109">
        <v>6</v>
      </c>
      <c r="K124" s="104" t="s">
        <v>81</v>
      </c>
      <c r="L124" s="110">
        <v>35</v>
      </c>
      <c r="M124" s="98" t="s">
        <v>2302</v>
      </c>
      <c r="N124" s="99" t="s">
        <v>2626</v>
      </c>
      <c r="O124" s="116" t="s">
        <v>1671</v>
      </c>
    </row>
    <row r="125" spans="1:16" x14ac:dyDescent="0.35">
      <c r="B125" s="120"/>
      <c r="C125" s="264">
        <v>8.015414235096447</v>
      </c>
      <c r="D125" s="345">
        <v>9</v>
      </c>
      <c r="E125" s="106">
        <v>87.003921402981433</v>
      </c>
      <c r="F125" s="107" t="s">
        <v>351</v>
      </c>
      <c r="G125" s="107">
        <v>6</v>
      </c>
      <c r="H125" s="108" t="s">
        <v>96</v>
      </c>
      <c r="I125" s="107">
        <v>24</v>
      </c>
      <c r="J125" s="109">
        <v>15</v>
      </c>
      <c r="K125" s="104" t="s">
        <v>91</v>
      </c>
      <c r="L125" s="110">
        <v>26</v>
      </c>
      <c r="M125" s="98" t="s">
        <v>2629</v>
      </c>
      <c r="N125" s="99" t="s">
        <v>2630</v>
      </c>
      <c r="O125" s="116" t="s">
        <v>1671</v>
      </c>
    </row>
    <row r="126" spans="1:16" x14ac:dyDescent="0.35">
      <c r="B126" s="120"/>
      <c r="C126" s="264">
        <v>0.36749142300868176</v>
      </c>
      <c r="D126" s="345">
        <v>10</v>
      </c>
      <c r="E126" s="106">
        <v>92.825205946713979</v>
      </c>
      <c r="F126" s="107" t="s">
        <v>351</v>
      </c>
      <c r="G126" s="107">
        <v>14</v>
      </c>
      <c r="H126" s="108" t="s">
        <v>147</v>
      </c>
      <c r="I126" s="107">
        <v>16</v>
      </c>
      <c r="J126" s="109">
        <v>14</v>
      </c>
      <c r="K126" s="104" t="s">
        <v>138</v>
      </c>
      <c r="L126" s="110">
        <v>22</v>
      </c>
      <c r="M126" s="98" t="s">
        <v>2633</v>
      </c>
      <c r="N126" s="99" t="s">
        <v>2634</v>
      </c>
      <c r="O126" s="116" t="s">
        <v>1671</v>
      </c>
      <c r="P126" s="117"/>
    </row>
    <row r="127" spans="1:16" x14ac:dyDescent="0.35">
      <c r="B127" s="120"/>
      <c r="C127" s="264">
        <v>-1.1655490292707242</v>
      </c>
      <c r="D127" s="345">
        <v>14</v>
      </c>
      <c r="E127" s="106">
        <v>96.694076273500258</v>
      </c>
      <c r="F127" s="107" t="s">
        <v>350</v>
      </c>
      <c r="G127" s="107">
        <v>15</v>
      </c>
      <c r="H127" s="108" t="s">
        <v>338</v>
      </c>
      <c r="I127" s="107">
        <v>24</v>
      </c>
      <c r="J127" s="109">
        <v>20</v>
      </c>
      <c r="K127" s="104" t="s">
        <v>333</v>
      </c>
      <c r="L127" s="110">
        <v>18</v>
      </c>
      <c r="M127" s="98" t="s">
        <v>1892</v>
      </c>
      <c r="N127" s="99" t="s">
        <v>2637</v>
      </c>
      <c r="O127" s="116" t="s">
        <v>1671</v>
      </c>
      <c r="P127" s="117"/>
    </row>
    <row r="128" spans="1:16" x14ac:dyDescent="0.35">
      <c r="B128" s="120"/>
      <c r="C128" s="264">
        <v>-5.6593610558381213</v>
      </c>
      <c r="D128" s="345">
        <v>12</v>
      </c>
      <c r="E128" s="121">
        <v>101.43918542872728</v>
      </c>
      <c r="F128" s="107" t="s">
        <v>351</v>
      </c>
      <c r="G128" s="107">
        <v>17</v>
      </c>
      <c r="H128" s="108" t="s">
        <v>150</v>
      </c>
      <c r="I128" s="107">
        <v>14</v>
      </c>
      <c r="J128" s="109">
        <v>13</v>
      </c>
      <c r="K128" s="104" t="s">
        <v>11</v>
      </c>
      <c r="L128" s="110">
        <v>1</v>
      </c>
      <c r="M128" s="98" t="s">
        <v>2496</v>
      </c>
      <c r="N128" s="99" t="s">
        <v>2640</v>
      </c>
      <c r="O128" s="116" t="s">
        <v>1671</v>
      </c>
      <c r="P128" s="117" t="s">
        <v>2641</v>
      </c>
    </row>
    <row r="129" spans="1:16" x14ac:dyDescent="0.35">
      <c r="B129" s="334"/>
      <c r="C129" s="352">
        <v>2.8104473516366251</v>
      </c>
      <c r="D129" s="347">
        <v>9</v>
      </c>
      <c r="E129" s="335">
        <v>93.223108937836614</v>
      </c>
      <c r="F129" s="321" t="s">
        <v>351</v>
      </c>
      <c r="G129" s="321">
        <v>10</v>
      </c>
      <c r="H129" s="337" t="s">
        <v>334</v>
      </c>
      <c r="I129" s="321">
        <v>20</v>
      </c>
      <c r="J129" s="333">
        <v>19</v>
      </c>
      <c r="K129" s="338" t="s">
        <v>342</v>
      </c>
      <c r="L129" s="320">
        <v>16</v>
      </c>
      <c r="M129" s="339" t="s">
        <v>2241</v>
      </c>
      <c r="N129" s="355" t="s">
        <v>2644</v>
      </c>
      <c r="O129" s="340" t="s">
        <v>1671</v>
      </c>
      <c r="P129" s="341"/>
    </row>
    <row r="130" spans="1:16" x14ac:dyDescent="0.35">
      <c r="A130" t="s">
        <v>2690</v>
      </c>
      <c r="B130" s="105" t="s">
        <v>2648</v>
      </c>
      <c r="C130" s="264">
        <v>8.5828803374929876</v>
      </c>
      <c r="D130" s="345">
        <v>12</v>
      </c>
      <c r="E130" s="106">
        <v>10.212237381754544</v>
      </c>
      <c r="F130" s="107" t="s">
        <v>351</v>
      </c>
      <c r="G130" s="107">
        <v>73</v>
      </c>
      <c r="H130" s="108" t="s">
        <v>77</v>
      </c>
      <c r="I130" s="107">
        <v>33</v>
      </c>
      <c r="J130" s="109">
        <v>19</v>
      </c>
      <c r="K130" s="104" t="s">
        <v>83</v>
      </c>
      <c r="L130" s="110">
        <v>128</v>
      </c>
      <c r="M130" s="98" t="s">
        <v>2608</v>
      </c>
      <c r="N130" s="99" t="s">
        <v>2689</v>
      </c>
      <c r="O130" s="116" t="s">
        <v>1671</v>
      </c>
      <c r="P130" s="117"/>
    </row>
    <row r="131" spans="1:16" x14ac:dyDescent="0.35">
      <c r="B131" s="120"/>
      <c r="C131" s="264">
        <v>-3.6283576332635539</v>
      </c>
      <c r="D131" s="345">
        <v>17</v>
      </c>
      <c r="E131" s="106">
        <v>3.1546712695104415</v>
      </c>
      <c r="F131" s="107" t="s">
        <v>350</v>
      </c>
      <c r="G131" s="107">
        <v>127</v>
      </c>
      <c r="H131" s="108" t="s">
        <v>149</v>
      </c>
      <c r="I131" s="107">
        <v>15</v>
      </c>
      <c r="J131" s="109">
        <v>11</v>
      </c>
      <c r="K131" s="104" t="s">
        <v>142</v>
      </c>
      <c r="L131" s="110">
        <v>111</v>
      </c>
      <c r="M131" s="98" t="s">
        <v>1683</v>
      </c>
      <c r="N131" s="99" t="s">
        <v>2693</v>
      </c>
      <c r="O131" s="116" t="s">
        <v>1671</v>
      </c>
      <c r="P131" s="117"/>
    </row>
    <row r="132" spans="1:16" x14ac:dyDescent="0.35">
      <c r="B132" s="120"/>
      <c r="C132" s="264">
        <v>13.389771811786115</v>
      </c>
      <c r="D132" s="345">
        <v>9</v>
      </c>
      <c r="E132" s="106">
        <v>42.10461422837831</v>
      </c>
      <c r="F132" s="113" t="s">
        <v>351</v>
      </c>
      <c r="G132" s="107">
        <v>17</v>
      </c>
      <c r="H132" s="108" t="s">
        <v>338</v>
      </c>
      <c r="I132" s="107">
        <v>25</v>
      </c>
      <c r="J132" s="109">
        <v>19</v>
      </c>
      <c r="K132" s="104" t="s">
        <v>335</v>
      </c>
      <c r="L132" s="110">
        <v>126</v>
      </c>
      <c r="M132" s="98" t="s">
        <v>2241</v>
      </c>
      <c r="N132" s="99" t="s">
        <v>2696</v>
      </c>
      <c r="O132" s="116" t="s">
        <v>1735</v>
      </c>
      <c r="P132" s="117"/>
    </row>
    <row r="133" spans="1:16" x14ac:dyDescent="0.35">
      <c r="B133" s="120"/>
      <c r="C133" s="264">
        <v>4.4500887195813448</v>
      </c>
      <c r="D133" s="345">
        <v>14</v>
      </c>
      <c r="E133" s="106">
        <v>6.4181092946707317</v>
      </c>
      <c r="F133" s="107" t="s">
        <v>350</v>
      </c>
      <c r="G133" s="107">
        <v>92</v>
      </c>
      <c r="H133" s="108" t="s">
        <v>71</v>
      </c>
      <c r="I133" s="107">
        <v>30</v>
      </c>
      <c r="J133" s="109">
        <v>19</v>
      </c>
      <c r="K133" s="104" t="s">
        <v>58</v>
      </c>
      <c r="L133" s="110">
        <v>125</v>
      </c>
      <c r="M133" s="98" t="s">
        <v>1834</v>
      </c>
      <c r="N133" s="99" t="s">
        <v>2699</v>
      </c>
      <c r="O133" s="116" t="s">
        <v>1671</v>
      </c>
      <c r="P133" s="117"/>
    </row>
    <row r="134" spans="1:16" x14ac:dyDescent="0.35">
      <c r="B134" s="120"/>
      <c r="C134" s="264">
        <v>2.5302350334815977</v>
      </c>
      <c r="D134" s="345">
        <v>10</v>
      </c>
      <c r="E134" s="106">
        <v>1.6135797781253551</v>
      </c>
      <c r="F134" s="107" t="s">
        <v>351</v>
      </c>
      <c r="G134" s="107">
        <v>108</v>
      </c>
      <c r="H134" s="108" t="s">
        <v>105</v>
      </c>
      <c r="I134" s="107">
        <v>22</v>
      </c>
      <c r="J134" s="109">
        <v>14</v>
      </c>
      <c r="K134" s="104" t="s">
        <v>119</v>
      </c>
      <c r="L134" s="110">
        <v>124</v>
      </c>
      <c r="M134" s="98" t="s">
        <v>1758</v>
      </c>
      <c r="N134" s="99" t="s">
        <v>2702</v>
      </c>
      <c r="O134" s="116" t="s">
        <v>1671</v>
      </c>
      <c r="P134" s="117"/>
    </row>
    <row r="135" spans="1:16" x14ac:dyDescent="0.35">
      <c r="B135" s="120"/>
      <c r="C135" s="264">
        <v>7.4624035059171367</v>
      </c>
      <c r="D135" s="345">
        <v>7</v>
      </c>
      <c r="E135" s="106">
        <v>25.759608673228804</v>
      </c>
      <c r="F135" s="113" t="s">
        <v>351</v>
      </c>
      <c r="G135" s="107">
        <v>61</v>
      </c>
      <c r="H135" s="108" t="s">
        <v>121</v>
      </c>
      <c r="I135" s="107">
        <v>29</v>
      </c>
      <c r="J135" s="109">
        <v>18</v>
      </c>
      <c r="K135" s="104" t="s">
        <v>132</v>
      </c>
      <c r="L135" s="110">
        <v>123</v>
      </c>
      <c r="M135" s="98" t="s">
        <v>2608</v>
      </c>
      <c r="N135" s="99" t="s">
        <v>2705</v>
      </c>
      <c r="O135" s="116" t="s">
        <v>1671</v>
      </c>
      <c r="P135" s="117"/>
    </row>
    <row r="136" spans="1:16" x14ac:dyDescent="0.35">
      <c r="B136" s="120"/>
      <c r="C136" s="264">
        <v>7.767490915721968</v>
      </c>
      <c r="D136" s="345">
        <v>8</v>
      </c>
      <c r="E136" s="106">
        <v>35.595239268394984</v>
      </c>
      <c r="F136" s="113" t="s">
        <v>350</v>
      </c>
      <c r="G136" s="107">
        <v>34</v>
      </c>
      <c r="H136" s="108" t="s">
        <v>131</v>
      </c>
      <c r="I136" s="107">
        <v>21</v>
      </c>
      <c r="J136" s="109">
        <v>20</v>
      </c>
      <c r="K136" s="104" t="s">
        <v>126</v>
      </c>
      <c r="L136" s="110">
        <v>122</v>
      </c>
      <c r="M136" s="98" t="s">
        <v>2709</v>
      </c>
      <c r="N136" s="99" t="s">
        <v>2710</v>
      </c>
      <c r="O136" s="116" t="s">
        <v>1735</v>
      </c>
      <c r="P136" s="117" t="s">
        <v>2708</v>
      </c>
    </row>
    <row r="137" spans="1:16" x14ac:dyDescent="0.35">
      <c r="B137" s="120"/>
      <c r="C137" s="264">
        <v>-7.5330420592724368</v>
      </c>
      <c r="D137" s="345">
        <v>15</v>
      </c>
      <c r="E137" s="106">
        <v>34.934087478724649</v>
      </c>
      <c r="F137" s="107" t="s">
        <v>350</v>
      </c>
      <c r="G137" s="107">
        <v>121</v>
      </c>
      <c r="H137" s="108" t="s">
        <v>330</v>
      </c>
      <c r="I137" s="107">
        <v>20</v>
      </c>
      <c r="J137" s="109">
        <v>18</v>
      </c>
      <c r="K137" s="104" t="s">
        <v>343</v>
      </c>
      <c r="L137" s="110">
        <v>64</v>
      </c>
      <c r="M137" s="98" t="s">
        <v>1674</v>
      </c>
      <c r="N137" s="99" t="s">
        <v>2713</v>
      </c>
      <c r="O137" s="116" t="s">
        <v>1671</v>
      </c>
      <c r="P137" s="117"/>
    </row>
    <row r="138" spans="1:16" x14ac:dyDescent="0.35">
      <c r="A138" t="s">
        <v>2717</v>
      </c>
      <c r="B138" s="120"/>
      <c r="C138" s="264">
        <v>-7.5061200253017137</v>
      </c>
      <c r="D138" s="345">
        <v>12</v>
      </c>
      <c r="E138" s="106">
        <v>18.380873824532141</v>
      </c>
      <c r="F138" s="107" t="s">
        <v>350</v>
      </c>
      <c r="G138" s="107">
        <v>120</v>
      </c>
      <c r="H138" s="108" t="s">
        <v>84</v>
      </c>
      <c r="I138" s="107">
        <v>26</v>
      </c>
      <c r="J138" s="109">
        <v>25</v>
      </c>
      <c r="K138" s="104" t="s">
        <v>74</v>
      </c>
      <c r="L138" s="110">
        <v>87</v>
      </c>
      <c r="M138" s="98" t="s">
        <v>2455</v>
      </c>
      <c r="N138" s="99" t="s">
        <v>2718</v>
      </c>
      <c r="O138" s="116" t="s">
        <v>1671</v>
      </c>
      <c r="P138" s="117" t="s">
        <v>2716</v>
      </c>
    </row>
    <row r="139" spans="1:16" x14ac:dyDescent="0.35">
      <c r="B139" s="120"/>
      <c r="C139" s="264">
        <v>17.360564837756609</v>
      </c>
      <c r="D139" s="345">
        <v>3</v>
      </c>
      <c r="E139" s="106">
        <v>47.135906935009821</v>
      </c>
      <c r="F139" s="107" t="s">
        <v>351</v>
      </c>
      <c r="G139" s="107">
        <v>2</v>
      </c>
      <c r="H139" s="108" t="s">
        <v>46</v>
      </c>
      <c r="I139" s="107">
        <v>30</v>
      </c>
      <c r="J139" s="109">
        <v>2</v>
      </c>
      <c r="K139" s="104" t="s">
        <v>52</v>
      </c>
      <c r="L139" s="110">
        <v>119</v>
      </c>
      <c r="M139" s="98" t="s">
        <v>2721</v>
      </c>
      <c r="N139" s="356" t="s">
        <v>2722</v>
      </c>
      <c r="O139" s="108" t="s">
        <v>1736</v>
      </c>
      <c r="P139" s="117" t="s">
        <v>3266</v>
      </c>
    </row>
    <row r="140" spans="1:16" x14ac:dyDescent="0.35">
      <c r="B140" s="120"/>
      <c r="C140" s="264">
        <v>-3.2490838039384218</v>
      </c>
      <c r="D140" s="345">
        <v>14</v>
      </c>
      <c r="E140" s="106">
        <v>12.740701357493361</v>
      </c>
      <c r="F140" s="107" t="s">
        <v>351</v>
      </c>
      <c r="G140" s="107">
        <v>118</v>
      </c>
      <c r="H140" s="108" t="s">
        <v>43</v>
      </c>
      <c r="I140" s="107">
        <v>22</v>
      </c>
      <c r="J140" s="109">
        <v>17</v>
      </c>
      <c r="K140" s="104" t="s">
        <v>55</v>
      </c>
      <c r="L140" s="110">
        <v>96</v>
      </c>
      <c r="M140" s="98" t="s">
        <v>2174</v>
      </c>
      <c r="N140" s="99" t="s">
        <v>2725</v>
      </c>
      <c r="O140" s="116" t="s">
        <v>1671</v>
      </c>
      <c r="P140" s="117"/>
    </row>
    <row r="141" spans="1:16" x14ac:dyDescent="0.35">
      <c r="B141" s="120"/>
      <c r="C141" s="264">
        <v>-8.1193553247950767</v>
      </c>
      <c r="D141" s="345">
        <v>13</v>
      </c>
      <c r="E141" s="106">
        <v>46.307537749795692</v>
      </c>
      <c r="F141" s="107" t="s">
        <v>351</v>
      </c>
      <c r="G141" s="107">
        <v>117</v>
      </c>
      <c r="H141" s="108" t="s">
        <v>42</v>
      </c>
      <c r="I141" s="107">
        <v>28</v>
      </c>
      <c r="J141" s="109">
        <v>26</v>
      </c>
      <c r="K141" s="104" t="s">
        <v>56</v>
      </c>
      <c r="L141" s="110">
        <v>43</v>
      </c>
      <c r="M141" s="98" t="s">
        <v>2183</v>
      </c>
      <c r="N141" s="99" t="s">
        <v>2729</v>
      </c>
      <c r="O141" s="116" t="s">
        <v>1671</v>
      </c>
      <c r="P141" s="124" t="s">
        <v>2728</v>
      </c>
    </row>
    <row r="142" spans="1:16" x14ac:dyDescent="0.35">
      <c r="A142" t="s">
        <v>2736</v>
      </c>
      <c r="B142" s="120"/>
      <c r="C142" s="264">
        <v>-5.0339066437605311</v>
      </c>
      <c r="D142" s="345">
        <v>13</v>
      </c>
      <c r="E142" s="106">
        <v>26.703663806798758</v>
      </c>
      <c r="F142" s="107" t="s">
        <v>351</v>
      </c>
      <c r="G142" s="107">
        <v>116</v>
      </c>
      <c r="H142" s="108" t="s">
        <v>106</v>
      </c>
      <c r="I142" s="107">
        <v>20</v>
      </c>
      <c r="J142" s="109">
        <v>19</v>
      </c>
      <c r="K142" s="104" t="s">
        <v>118</v>
      </c>
      <c r="L142" s="110">
        <v>71</v>
      </c>
      <c r="M142" s="98" t="s">
        <v>2342</v>
      </c>
      <c r="N142" s="99" t="s">
        <v>2733</v>
      </c>
      <c r="O142" s="116" t="s">
        <v>1671</v>
      </c>
      <c r="P142" s="117" t="s">
        <v>2732</v>
      </c>
    </row>
    <row r="143" spans="1:16" x14ac:dyDescent="0.35">
      <c r="B143" s="120"/>
      <c r="C143" s="264">
        <v>6.86060912575884</v>
      </c>
      <c r="D143" s="345">
        <v>13</v>
      </c>
      <c r="E143" s="106">
        <v>17.334497976999163</v>
      </c>
      <c r="F143" s="107" t="s">
        <v>351</v>
      </c>
      <c r="G143" s="107">
        <v>72</v>
      </c>
      <c r="H143" s="108" t="s">
        <v>341</v>
      </c>
      <c r="I143" s="107">
        <v>22</v>
      </c>
      <c r="J143" s="109">
        <v>8</v>
      </c>
      <c r="K143" s="104" t="s">
        <v>337</v>
      </c>
      <c r="L143" s="110">
        <v>115</v>
      </c>
      <c r="M143" s="98" t="s">
        <v>2514</v>
      </c>
      <c r="N143" s="99" t="s">
        <v>2737</v>
      </c>
      <c r="O143" s="116" t="s">
        <v>1671</v>
      </c>
      <c r="P143" s="117"/>
    </row>
    <row r="144" spans="1:16" x14ac:dyDescent="0.35">
      <c r="B144" s="120"/>
      <c r="C144" s="264">
        <v>6.0025168759129324</v>
      </c>
      <c r="D144" s="345">
        <v>10</v>
      </c>
      <c r="E144" s="106">
        <v>8.7366889744035561</v>
      </c>
      <c r="F144" s="107" t="s">
        <v>351</v>
      </c>
      <c r="G144" s="107">
        <v>95</v>
      </c>
      <c r="H144" s="108" t="s">
        <v>125</v>
      </c>
      <c r="I144" s="107">
        <v>19</v>
      </c>
      <c r="J144" s="109">
        <v>12</v>
      </c>
      <c r="K144" s="104" t="s">
        <v>130</v>
      </c>
      <c r="L144" s="110">
        <v>114</v>
      </c>
      <c r="M144" s="98" t="s">
        <v>2740</v>
      </c>
      <c r="N144" s="99" t="s">
        <v>2741</v>
      </c>
      <c r="O144" s="116" t="s">
        <v>1671</v>
      </c>
      <c r="P144" s="116"/>
    </row>
    <row r="145" spans="1:16" x14ac:dyDescent="0.35">
      <c r="B145" s="120"/>
      <c r="C145" s="264">
        <v>1.2379951107374605</v>
      </c>
      <c r="D145" s="345">
        <v>15</v>
      </c>
      <c r="E145" s="106">
        <v>6.0702631617230987</v>
      </c>
      <c r="F145" s="107" t="s">
        <v>351</v>
      </c>
      <c r="G145" s="107">
        <v>110</v>
      </c>
      <c r="H145" s="108" t="s">
        <v>90</v>
      </c>
      <c r="I145" s="107">
        <v>26</v>
      </c>
      <c r="J145" s="109">
        <v>12</v>
      </c>
      <c r="K145" s="104" t="s">
        <v>102</v>
      </c>
      <c r="L145" s="110">
        <v>113</v>
      </c>
      <c r="M145" s="98" t="s">
        <v>1737</v>
      </c>
      <c r="N145" s="99" t="s">
        <v>2744</v>
      </c>
      <c r="O145" s="116" t="s">
        <v>1671</v>
      </c>
      <c r="P145" s="117"/>
    </row>
    <row r="146" spans="1:16" x14ac:dyDescent="0.35">
      <c r="B146" s="120"/>
      <c r="C146" s="264">
        <v>5.6403487161673</v>
      </c>
      <c r="D146" s="345">
        <v>9</v>
      </c>
      <c r="E146" s="106">
        <v>63.262266908513929</v>
      </c>
      <c r="F146" s="113" t="s">
        <v>350</v>
      </c>
      <c r="G146" s="107">
        <v>15</v>
      </c>
      <c r="H146" s="108" t="s">
        <v>147</v>
      </c>
      <c r="I146" s="107">
        <v>23</v>
      </c>
      <c r="J146" s="109">
        <v>19</v>
      </c>
      <c r="K146" s="104" t="s">
        <v>141</v>
      </c>
      <c r="L146" s="110">
        <v>80</v>
      </c>
      <c r="M146" s="98" t="s">
        <v>2747</v>
      </c>
      <c r="N146" s="99" t="s">
        <v>2748</v>
      </c>
      <c r="O146" s="116" t="s">
        <v>1671</v>
      </c>
      <c r="P146" s="117" t="s">
        <v>2195</v>
      </c>
    </row>
    <row r="147" spans="1:16" x14ac:dyDescent="0.35">
      <c r="B147" s="120"/>
      <c r="C147" s="264">
        <v>2.0831520633595226</v>
      </c>
      <c r="D147" s="345">
        <v>9</v>
      </c>
      <c r="E147" s="106">
        <v>47.746886449017794</v>
      </c>
      <c r="F147" s="107" t="s">
        <v>351</v>
      </c>
      <c r="G147" s="107">
        <v>54</v>
      </c>
      <c r="H147" s="108" t="s">
        <v>59</v>
      </c>
      <c r="I147" s="107">
        <v>19</v>
      </c>
      <c r="J147" s="109">
        <v>17</v>
      </c>
      <c r="K147" s="104" t="s">
        <v>70</v>
      </c>
      <c r="L147" s="110">
        <v>79</v>
      </c>
      <c r="M147" s="98" t="s">
        <v>2174</v>
      </c>
      <c r="N147" s="99" t="s">
        <v>2752</v>
      </c>
      <c r="O147" s="116" t="s">
        <v>1671</v>
      </c>
      <c r="P147" s="117" t="s">
        <v>2751</v>
      </c>
    </row>
    <row r="148" spans="1:16" x14ac:dyDescent="0.35">
      <c r="B148" s="120"/>
      <c r="C148" s="264">
        <v>-3.4882370269871776</v>
      </c>
      <c r="D148" s="345">
        <v>13</v>
      </c>
      <c r="E148" s="106">
        <v>65.958783876892895</v>
      </c>
      <c r="F148" s="107" t="s">
        <v>351</v>
      </c>
      <c r="G148" s="107">
        <v>78</v>
      </c>
      <c r="H148" s="108" t="s">
        <v>345</v>
      </c>
      <c r="I148" s="107">
        <v>22</v>
      </c>
      <c r="J148" s="109">
        <v>13</v>
      </c>
      <c r="K148" s="104" t="s">
        <v>333</v>
      </c>
      <c r="L148" s="110">
        <v>27</v>
      </c>
      <c r="M148" s="98" t="s">
        <v>2755</v>
      </c>
      <c r="N148" s="99" t="s">
        <v>2756</v>
      </c>
      <c r="O148" s="116" t="s">
        <v>1671</v>
      </c>
      <c r="P148" s="117"/>
    </row>
    <row r="149" spans="1:16" x14ac:dyDescent="0.35">
      <c r="B149" s="120"/>
      <c r="C149" s="264">
        <v>9.255497713259512</v>
      </c>
      <c r="D149" s="345">
        <v>4</v>
      </c>
      <c r="E149" s="106">
        <v>65.158205575610495</v>
      </c>
      <c r="F149" s="107" t="s">
        <v>351</v>
      </c>
      <c r="G149" s="107">
        <v>7</v>
      </c>
      <c r="H149" s="108" t="s">
        <v>11</v>
      </c>
      <c r="I149" s="107">
        <v>28</v>
      </c>
      <c r="J149" s="109">
        <v>18</v>
      </c>
      <c r="K149" s="104" t="s">
        <v>146</v>
      </c>
      <c r="L149" s="110">
        <v>77</v>
      </c>
      <c r="M149" s="98" t="s">
        <v>2759</v>
      </c>
      <c r="N149" s="99" t="s">
        <v>2760</v>
      </c>
      <c r="O149" s="116" t="s">
        <v>1671</v>
      </c>
      <c r="P149" s="117"/>
    </row>
    <row r="150" spans="1:16" x14ac:dyDescent="0.35">
      <c r="B150" s="120"/>
      <c r="C150" s="264">
        <v>2.0536535438175028</v>
      </c>
      <c r="D150" s="345">
        <v>12</v>
      </c>
      <c r="E150" s="106">
        <v>58.321905434302053</v>
      </c>
      <c r="F150" s="107" t="s">
        <v>350</v>
      </c>
      <c r="G150" s="107">
        <v>33</v>
      </c>
      <c r="H150" s="108" t="s">
        <v>82</v>
      </c>
      <c r="I150" s="107">
        <v>33</v>
      </c>
      <c r="J150" s="109">
        <v>23</v>
      </c>
      <c r="K150" s="104" t="s">
        <v>79</v>
      </c>
      <c r="L150" s="110">
        <v>76</v>
      </c>
      <c r="M150" s="98" t="s">
        <v>1941</v>
      </c>
      <c r="N150" s="99" t="s">
        <v>2763</v>
      </c>
      <c r="O150" s="116" t="s">
        <v>1671</v>
      </c>
      <c r="P150" s="117"/>
    </row>
    <row r="151" spans="1:16" x14ac:dyDescent="0.35">
      <c r="B151" s="120"/>
      <c r="C151" s="264">
        <v>-10.542173549511862</v>
      </c>
      <c r="D151" s="345">
        <v>19</v>
      </c>
      <c r="E151" s="106">
        <v>80.139191233531378</v>
      </c>
      <c r="F151" s="107" t="s">
        <v>350</v>
      </c>
      <c r="G151" s="107">
        <v>75</v>
      </c>
      <c r="H151" s="108" t="s">
        <v>133</v>
      </c>
      <c r="I151" s="107">
        <v>24</v>
      </c>
      <c r="J151" s="109">
        <v>21</v>
      </c>
      <c r="K151" s="104" t="s">
        <v>120</v>
      </c>
      <c r="L151" s="110">
        <v>8</v>
      </c>
      <c r="M151" s="98" t="s">
        <v>1853</v>
      </c>
      <c r="N151" s="99" t="s">
        <v>2766</v>
      </c>
      <c r="O151" s="116" t="s">
        <v>1671</v>
      </c>
      <c r="P151" s="116"/>
    </row>
    <row r="152" spans="1:16" x14ac:dyDescent="0.35">
      <c r="B152" s="120"/>
      <c r="C152" s="264">
        <v>5.7255693265100653</v>
      </c>
      <c r="D152" s="345">
        <v>9</v>
      </c>
      <c r="E152" s="106">
        <v>63.802146729393421</v>
      </c>
      <c r="F152" s="107" t="s">
        <v>351</v>
      </c>
      <c r="G152" s="107">
        <v>25</v>
      </c>
      <c r="H152" s="108" t="s">
        <v>93</v>
      </c>
      <c r="I152" s="107">
        <v>16</v>
      </c>
      <c r="J152" s="109">
        <v>13</v>
      </c>
      <c r="K152" s="104" t="s">
        <v>98</v>
      </c>
      <c r="L152" s="110">
        <v>74</v>
      </c>
      <c r="M152" s="98" t="s">
        <v>2226</v>
      </c>
      <c r="N152" s="99" t="s">
        <v>2769</v>
      </c>
      <c r="O152" s="116" t="s">
        <v>1671</v>
      </c>
      <c r="P152" s="117"/>
    </row>
    <row r="153" spans="1:16" x14ac:dyDescent="0.35">
      <c r="B153" s="120"/>
      <c r="C153" s="264">
        <v>-0.9883555813580962</v>
      </c>
      <c r="D153" s="345">
        <v>14</v>
      </c>
      <c r="E153" s="106">
        <v>30.230140159417033</v>
      </c>
      <c r="F153" s="107" t="s">
        <v>351</v>
      </c>
      <c r="G153" s="107">
        <v>99</v>
      </c>
      <c r="H153" s="108" t="s">
        <v>80</v>
      </c>
      <c r="I153" s="107">
        <v>21</v>
      </c>
      <c r="J153" s="109">
        <v>15</v>
      </c>
      <c r="K153" s="104" t="s">
        <v>81</v>
      </c>
      <c r="L153" s="110">
        <v>70</v>
      </c>
      <c r="M153" s="98" t="s">
        <v>1737</v>
      </c>
      <c r="N153" s="99" t="s">
        <v>2772</v>
      </c>
      <c r="O153" s="116" t="s">
        <v>1671</v>
      </c>
      <c r="P153" s="116"/>
    </row>
    <row r="154" spans="1:16" x14ac:dyDescent="0.35">
      <c r="A154" t="s">
        <v>2776</v>
      </c>
      <c r="B154" s="120"/>
      <c r="C154" s="264">
        <v>3.0395531740954027</v>
      </c>
      <c r="D154" s="345">
        <v>9</v>
      </c>
      <c r="E154" s="106">
        <v>66.933411752249953</v>
      </c>
      <c r="F154" s="107" t="s">
        <v>350</v>
      </c>
      <c r="G154" s="107">
        <v>28</v>
      </c>
      <c r="H154" s="108" t="s">
        <v>129</v>
      </c>
      <c r="I154" s="107">
        <v>23</v>
      </c>
      <c r="J154" s="109">
        <v>14</v>
      </c>
      <c r="K154" s="104" t="s">
        <v>124</v>
      </c>
      <c r="L154" s="110">
        <v>69</v>
      </c>
      <c r="M154" s="98" t="s">
        <v>1737</v>
      </c>
      <c r="N154" s="99" t="s">
        <v>2775</v>
      </c>
      <c r="O154" s="116" t="s">
        <v>1671</v>
      </c>
      <c r="P154" s="117"/>
    </row>
    <row r="155" spans="1:16" x14ac:dyDescent="0.35">
      <c r="B155" s="120"/>
      <c r="C155" s="264">
        <v>5.9175707671425144</v>
      </c>
      <c r="D155" s="345">
        <v>4</v>
      </c>
      <c r="E155" s="106">
        <v>71.469934739895464</v>
      </c>
      <c r="F155" s="107" t="s">
        <v>350</v>
      </c>
      <c r="G155" s="107">
        <v>12</v>
      </c>
      <c r="H155" s="108" t="s">
        <v>12</v>
      </c>
      <c r="I155" s="107">
        <v>26</v>
      </c>
      <c r="J155" s="109">
        <v>6</v>
      </c>
      <c r="K155" s="104" t="s">
        <v>78</v>
      </c>
      <c r="L155" s="110">
        <v>68</v>
      </c>
      <c r="M155" s="98" t="s">
        <v>2755</v>
      </c>
      <c r="N155" s="356" t="s">
        <v>2779</v>
      </c>
      <c r="O155" s="108" t="s">
        <v>1736</v>
      </c>
      <c r="P155" s="117"/>
    </row>
    <row r="156" spans="1:16" x14ac:dyDescent="0.35">
      <c r="B156" s="120"/>
      <c r="C156" s="264">
        <v>7.389825205490288</v>
      </c>
      <c r="D156" s="345">
        <v>4</v>
      </c>
      <c r="E156" s="106">
        <v>70.458986692229999</v>
      </c>
      <c r="F156" s="107" t="s">
        <v>351</v>
      </c>
      <c r="G156" s="107">
        <v>13</v>
      </c>
      <c r="H156" s="108" t="s">
        <v>73</v>
      </c>
      <c r="I156" s="107">
        <v>16</v>
      </c>
      <c r="J156" s="109">
        <v>13</v>
      </c>
      <c r="K156" s="104" t="s">
        <v>87</v>
      </c>
      <c r="L156" s="110">
        <v>67</v>
      </c>
      <c r="M156" s="98" t="s">
        <v>2782</v>
      </c>
      <c r="N156" s="99" t="s">
        <v>2783</v>
      </c>
      <c r="O156" s="116" t="s">
        <v>1671</v>
      </c>
      <c r="P156" s="117"/>
    </row>
    <row r="157" spans="1:16" x14ac:dyDescent="0.35">
      <c r="B157" s="120"/>
      <c r="C157" s="264">
        <v>11.199715357794286</v>
      </c>
      <c r="D157" s="345">
        <v>3</v>
      </c>
      <c r="E157" s="106">
        <v>71.583133499771449</v>
      </c>
      <c r="F157" s="113" t="s">
        <v>351</v>
      </c>
      <c r="G157" s="107">
        <v>1</v>
      </c>
      <c r="H157" s="108" t="s">
        <v>110</v>
      </c>
      <c r="I157" s="107">
        <v>21</v>
      </c>
      <c r="J157" s="109">
        <v>15</v>
      </c>
      <c r="K157" s="104" t="s">
        <v>113</v>
      </c>
      <c r="L157" s="110">
        <v>66</v>
      </c>
      <c r="M157" s="98" t="s">
        <v>2532</v>
      </c>
      <c r="N157" s="99" t="s">
        <v>2786</v>
      </c>
      <c r="O157" s="116" t="s">
        <v>1671</v>
      </c>
      <c r="P157" s="117"/>
    </row>
    <row r="158" spans="1:16" x14ac:dyDescent="0.35">
      <c r="A158" t="s">
        <v>2800</v>
      </c>
      <c r="B158" s="120"/>
      <c r="C158" s="264">
        <v>1.5301506897182833</v>
      </c>
      <c r="D158" s="345">
        <v>11</v>
      </c>
      <c r="E158" s="106">
        <v>30.57242885512866</v>
      </c>
      <c r="F158" s="107" t="s">
        <v>350</v>
      </c>
      <c r="G158" s="107">
        <v>65</v>
      </c>
      <c r="H158" s="108" t="s">
        <v>144</v>
      </c>
      <c r="I158" s="107">
        <v>17</v>
      </c>
      <c r="J158" s="109">
        <v>10</v>
      </c>
      <c r="K158" s="104" t="s">
        <v>137</v>
      </c>
      <c r="L158" s="110">
        <v>102</v>
      </c>
      <c r="M158" s="98" t="s">
        <v>1883</v>
      </c>
      <c r="N158" s="99" t="s">
        <v>2791</v>
      </c>
      <c r="O158" s="116" t="s">
        <v>1671</v>
      </c>
      <c r="P158" s="117"/>
    </row>
    <row r="159" spans="1:16" x14ac:dyDescent="0.35">
      <c r="B159" s="120"/>
      <c r="C159" s="264">
        <v>4.6086791598824783</v>
      </c>
      <c r="D159" s="345">
        <v>16</v>
      </c>
      <c r="E159" s="106">
        <v>36.064649115814809</v>
      </c>
      <c r="F159" s="107" t="s">
        <v>351</v>
      </c>
      <c r="G159" s="107">
        <v>63</v>
      </c>
      <c r="H159" s="108" t="s">
        <v>136</v>
      </c>
      <c r="I159" s="107">
        <v>23</v>
      </c>
      <c r="J159" s="109">
        <v>9</v>
      </c>
      <c r="K159" s="104" t="s">
        <v>145</v>
      </c>
      <c r="L159" s="110">
        <v>103</v>
      </c>
      <c r="M159" s="98" t="s">
        <v>1758</v>
      </c>
      <c r="N159" s="99" t="s">
        <v>2794</v>
      </c>
      <c r="O159" s="116" t="s">
        <v>1671</v>
      </c>
      <c r="P159" s="117"/>
    </row>
    <row r="160" spans="1:16" x14ac:dyDescent="0.35">
      <c r="B160" s="120"/>
      <c r="C160" s="264">
        <v>-0.26576355505359628</v>
      </c>
      <c r="D160" s="345">
        <v>7</v>
      </c>
      <c r="E160" s="106">
        <v>48.414262731503825</v>
      </c>
      <c r="F160" s="107" t="s">
        <v>351</v>
      </c>
      <c r="G160" s="107">
        <v>81</v>
      </c>
      <c r="H160" s="108" t="s">
        <v>107</v>
      </c>
      <c r="I160" s="107">
        <v>16</v>
      </c>
      <c r="J160" s="109">
        <v>11</v>
      </c>
      <c r="K160" s="104" t="s">
        <v>116</v>
      </c>
      <c r="L160" s="110">
        <v>62</v>
      </c>
      <c r="M160" s="98" t="s">
        <v>1672</v>
      </c>
      <c r="N160" s="99" t="s">
        <v>2797</v>
      </c>
      <c r="O160" s="116" t="s">
        <v>1671</v>
      </c>
      <c r="P160" s="117"/>
    </row>
    <row r="161" spans="1:16" x14ac:dyDescent="0.35">
      <c r="B161" s="120"/>
      <c r="C161" s="264">
        <v>3.8069769022703284</v>
      </c>
      <c r="D161" s="345">
        <v>18</v>
      </c>
      <c r="E161" s="106">
        <v>74.320496014425899</v>
      </c>
      <c r="F161" s="107" t="s">
        <v>350</v>
      </c>
      <c r="G161" s="107">
        <v>18</v>
      </c>
      <c r="H161" s="108" t="s">
        <v>331</v>
      </c>
      <c r="I161" s="107">
        <v>24</v>
      </c>
      <c r="J161" s="109">
        <v>11</v>
      </c>
      <c r="K161" s="104" t="s">
        <v>344</v>
      </c>
      <c r="L161" s="110">
        <v>60</v>
      </c>
      <c r="M161" s="98" t="s">
        <v>2342</v>
      </c>
      <c r="N161" s="356" t="s">
        <v>2801</v>
      </c>
      <c r="O161" s="108" t="s">
        <v>1736</v>
      </c>
      <c r="P161" s="117"/>
    </row>
    <row r="162" spans="1:16" x14ac:dyDescent="0.35">
      <c r="B162" s="105" t="s">
        <v>2647</v>
      </c>
      <c r="C162" s="264">
        <v>3.9305865149266483</v>
      </c>
      <c r="D162" s="345">
        <v>10</v>
      </c>
      <c r="E162" s="106">
        <v>8.5381351347543788</v>
      </c>
      <c r="F162" s="107" t="s">
        <v>351</v>
      </c>
      <c r="G162" s="107">
        <v>101</v>
      </c>
      <c r="H162" s="108" t="s">
        <v>48</v>
      </c>
      <c r="I162" s="107">
        <v>17</v>
      </c>
      <c r="J162" s="109">
        <v>11</v>
      </c>
      <c r="K162" s="104" t="s">
        <v>51</v>
      </c>
      <c r="L162" s="110">
        <v>112</v>
      </c>
      <c r="M162" s="98" t="s">
        <v>1883</v>
      </c>
      <c r="N162" s="99" t="s">
        <v>2804</v>
      </c>
      <c r="O162" s="116" t="s">
        <v>1671</v>
      </c>
      <c r="P162" s="117" t="s">
        <v>2196</v>
      </c>
    </row>
    <row r="163" spans="1:16" x14ac:dyDescent="0.35">
      <c r="B163" s="120"/>
      <c r="C163" s="264">
        <v>5.3597316701184381</v>
      </c>
      <c r="D163" s="345">
        <v>15</v>
      </c>
      <c r="E163" s="106">
        <v>13.366970990389879</v>
      </c>
      <c r="F163" s="107" t="s">
        <v>351</v>
      </c>
      <c r="G163" s="107">
        <v>90</v>
      </c>
      <c r="H163" s="108" t="s">
        <v>60</v>
      </c>
      <c r="I163" s="107">
        <v>37</v>
      </c>
      <c r="J163" s="109">
        <v>9</v>
      </c>
      <c r="K163" s="104" t="s">
        <v>69</v>
      </c>
      <c r="L163" s="110">
        <v>109</v>
      </c>
      <c r="M163" s="98" t="s">
        <v>1681</v>
      </c>
      <c r="N163" s="356" t="s">
        <v>2807</v>
      </c>
      <c r="O163" s="108" t="s">
        <v>1736</v>
      </c>
      <c r="P163" s="117"/>
    </row>
    <row r="164" spans="1:16" x14ac:dyDescent="0.35">
      <c r="B164" s="120"/>
      <c r="C164" s="264">
        <v>13.396665013825476</v>
      </c>
      <c r="D164" s="345">
        <v>5</v>
      </c>
      <c r="E164" s="106">
        <v>52.836159756880711</v>
      </c>
      <c r="F164" s="113" t="s">
        <v>351</v>
      </c>
      <c r="G164" s="107">
        <v>6</v>
      </c>
      <c r="H164" s="108" t="s">
        <v>94</v>
      </c>
      <c r="I164" s="107">
        <v>28</v>
      </c>
      <c r="J164" s="109">
        <v>7</v>
      </c>
      <c r="K164" s="104" t="s">
        <v>99</v>
      </c>
      <c r="L164" s="110">
        <v>107</v>
      </c>
      <c r="M164" s="98" t="s">
        <v>2810</v>
      </c>
      <c r="N164" s="356" t="s">
        <v>2811</v>
      </c>
      <c r="O164" s="108" t="s">
        <v>1736</v>
      </c>
      <c r="P164" s="117"/>
    </row>
    <row r="165" spans="1:16" x14ac:dyDescent="0.35">
      <c r="B165" s="120"/>
      <c r="C165" s="264">
        <v>2.2812019608957099</v>
      </c>
      <c r="D165" s="345">
        <v>15</v>
      </c>
      <c r="E165" s="106">
        <v>36.958244186593198</v>
      </c>
      <c r="F165" s="107" t="s">
        <v>350</v>
      </c>
      <c r="G165" s="107">
        <v>57</v>
      </c>
      <c r="H165" s="108" t="s">
        <v>336</v>
      </c>
      <c r="I165" s="107">
        <v>19</v>
      </c>
      <c r="J165" s="109">
        <v>13</v>
      </c>
      <c r="K165" s="104" t="s">
        <v>340</v>
      </c>
      <c r="L165" s="110">
        <v>106</v>
      </c>
      <c r="M165" s="98" t="s">
        <v>2174</v>
      </c>
      <c r="N165" s="99" t="s">
        <v>2814</v>
      </c>
      <c r="O165" s="116" t="s">
        <v>1671</v>
      </c>
      <c r="P165" s="117"/>
    </row>
    <row r="166" spans="1:16" x14ac:dyDescent="0.35">
      <c r="A166" t="s">
        <v>2817</v>
      </c>
      <c r="B166" s="120"/>
      <c r="C166" s="264">
        <v>-8.6922992286708887</v>
      </c>
      <c r="D166" s="345">
        <v>21</v>
      </c>
      <c r="E166" s="106">
        <v>61.103748205986278</v>
      </c>
      <c r="F166" s="107" t="s">
        <v>350</v>
      </c>
      <c r="G166" s="107">
        <v>105</v>
      </c>
      <c r="H166" s="108" t="s">
        <v>97</v>
      </c>
      <c r="I166" s="107">
        <v>25</v>
      </c>
      <c r="J166" s="109">
        <v>17</v>
      </c>
      <c r="K166" s="104" t="s">
        <v>95</v>
      </c>
      <c r="L166" s="110">
        <v>29</v>
      </c>
      <c r="M166" s="98" t="s">
        <v>1758</v>
      </c>
      <c r="N166" s="99" t="s">
        <v>2818</v>
      </c>
      <c r="O166" s="116" t="s">
        <v>1671</v>
      </c>
      <c r="P166" s="117"/>
    </row>
    <row r="167" spans="1:16" x14ac:dyDescent="0.35">
      <c r="B167" s="120"/>
      <c r="C167" s="264">
        <v>-4.914157065254579</v>
      </c>
      <c r="D167" s="345">
        <v>20</v>
      </c>
      <c r="E167" s="106">
        <v>50.755794268285655</v>
      </c>
      <c r="F167" s="113" t="s">
        <v>350</v>
      </c>
      <c r="G167" s="107">
        <v>104</v>
      </c>
      <c r="H167" s="108" t="s">
        <v>68</v>
      </c>
      <c r="I167" s="107">
        <v>21</v>
      </c>
      <c r="J167" s="109">
        <v>17</v>
      </c>
      <c r="K167" s="104" t="s">
        <v>64</v>
      </c>
      <c r="L167" s="110">
        <v>36</v>
      </c>
      <c r="M167" s="98" t="s">
        <v>1863</v>
      </c>
      <c r="N167" s="99" t="s">
        <v>2821</v>
      </c>
      <c r="O167" s="116" t="s">
        <v>1671</v>
      </c>
      <c r="P167" s="117"/>
    </row>
    <row r="168" spans="1:16" x14ac:dyDescent="0.35">
      <c r="B168" s="120"/>
      <c r="C168" s="264">
        <v>-6.2617846803498871</v>
      </c>
      <c r="D168" s="345">
        <v>16</v>
      </c>
      <c r="E168" s="106">
        <v>63.815653310985162</v>
      </c>
      <c r="F168" s="107" t="s">
        <v>351</v>
      </c>
      <c r="G168" s="107">
        <v>100</v>
      </c>
      <c r="H168" s="108" t="s">
        <v>62</v>
      </c>
      <c r="I168" s="107">
        <v>21</v>
      </c>
      <c r="J168" s="109">
        <v>18</v>
      </c>
      <c r="K168" s="104" t="s">
        <v>65</v>
      </c>
      <c r="L168" s="110">
        <v>21</v>
      </c>
      <c r="M168" s="98" t="s">
        <v>1892</v>
      </c>
      <c r="N168" s="99" t="s">
        <v>2824</v>
      </c>
      <c r="O168" s="116" t="s">
        <v>1671</v>
      </c>
      <c r="P168" s="117"/>
    </row>
    <row r="169" spans="1:16" x14ac:dyDescent="0.35">
      <c r="B169" s="120"/>
      <c r="C169" s="264">
        <v>12.381120494619839</v>
      </c>
      <c r="D169" s="345">
        <v>3</v>
      </c>
      <c r="E169" s="106">
        <v>56.280857515409195</v>
      </c>
      <c r="F169" s="107" t="s">
        <v>351</v>
      </c>
      <c r="G169" s="107">
        <v>10</v>
      </c>
      <c r="H169" s="108" t="s">
        <v>127</v>
      </c>
      <c r="I169" s="107">
        <v>25</v>
      </c>
      <c r="J169" s="109">
        <v>24</v>
      </c>
      <c r="K169" s="104" t="s">
        <v>128</v>
      </c>
      <c r="L169" s="110">
        <v>98</v>
      </c>
      <c r="M169" s="111" t="s">
        <v>2827</v>
      </c>
      <c r="N169" s="116" t="s">
        <v>2828</v>
      </c>
      <c r="O169" s="117" t="s">
        <v>1735</v>
      </c>
      <c r="P169" s="117"/>
    </row>
    <row r="170" spans="1:16" x14ac:dyDescent="0.35">
      <c r="B170" s="120"/>
      <c r="C170" s="264">
        <v>7.9867539509097609</v>
      </c>
      <c r="D170" s="345">
        <v>9</v>
      </c>
      <c r="E170" s="106">
        <v>54.874717240247556</v>
      </c>
      <c r="F170" s="107" t="s">
        <v>351</v>
      </c>
      <c r="G170" s="107">
        <v>24</v>
      </c>
      <c r="H170" s="108" t="s">
        <v>104</v>
      </c>
      <c r="I170" s="107">
        <v>25</v>
      </c>
      <c r="J170" s="109">
        <v>7</v>
      </c>
      <c r="K170" s="104" t="s">
        <v>117</v>
      </c>
      <c r="L170" s="110">
        <v>97</v>
      </c>
      <c r="M170" s="98" t="s">
        <v>1692</v>
      </c>
      <c r="N170" s="356" t="s">
        <v>2831</v>
      </c>
      <c r="O170" s="108" t="s">
        <v>1736</v>
      </c>
      <c r="P170" s="117"/>
    </row>
    <row r="171" spans="1:16" x14ac:dyDescent="0.35">
      <c r="B171" s="120"/>
      <c r="C171" s="264">
        <v>0.27511852490836097</v>
      </c>
      <c r="D171" s="345">
        <v>20</v>
      </c>
      <c r="E171" s="106">
        <v>22.956040209031691</v>
      </c>
      <c r="F171" s="107" t="s">
        <v>350</v>
      </c>
      <c r="G171" s="107">
        <v>91</v>
      </c>
      <c r="H171" s="108" t="s">
        <v>72</v>
      </c>
      <c r="I171" s="107">
        <v>20</v>
      </c>
      <c r="J171" s="109">
        <v>12</v>
      </c>
      <c r="K171" s="104" t="s">
        <v>57</v>
      </c>
      <c r="L171" s="110">
        <v>94</v>
      </c>
      <c r="M171" s="98" t="s">
        <v>1674</v>
      </c>
      <c r="N171" s="356" t="s">
        <v>2834</v>
      </c>
      <c r="O171" s="108" t="s">
        <v>1736</v>
      </c>
      <c r="P171" s="117"/>
    </row>
    <row r="172" spans="1:16" x14ac:dyDescent="0.35">
      <c r="B172" s="120"/>
      <c r="C172" s="264">
        <v>-6.6952351850942788</v>
      </c>
      <c r="D172" s="345">
        <v>16</v>
      </c>
      <c r="E172" s="106">
        <v>56.4466640033394</v>
      </c>
      <c r="F172" s="107" t="s">
        <v>350</v>
      </c>
      <c r="G172" s="107">
        <v>93</v>
      </c>
      <c r="H172" s="108" t="s">
        <v>148</v>
      </c>
      <c r="I172" s="107">
        <v>21</v>
      </c>
      <c r="J172" s="109">
        <v>19</v>
      </c>
      <c r="K172" s="104" t="s">
        <v>139</v>
      </c>
      <c r="L172" s="110">
        <v>35</v>
      </c>
      <c r="M172" s="98" t="s">
        <v>1853</v>
      </c>
      <c r="N172" s="99" t="s">
        <v>2837</v>
      </c>
      <c r="O172" s="116" t="s">
        <v>1671</v>
      </c>
      <c r="P172" s="117"/>
    </row>
    <row r="173" spans="1:16" x14ac:dyDescent="0.35">
      <c r="B173" s="120"/>
      <c r="C173" s="264">
        <v>-0.89586026080012948</v>
      </c>
      <c r="D173" s="345">
        <v>16</v>
      </c>
      <c r="E173" s="106">
        <v>48.189918127570657</v>
      </c>
      <c r="F173" s="113" t="s">
        <v>351</v>
      </c>
      <c r="G173" s="107">
        <v>89</v>
      </c>
      <c r="H173" s="108" t="s">
        <v>109</v>
      </c>
      <c r="I173" s="107">
        <v>18</v>
      </c>
      <c r="J173" s="109">
        <v>8</v>
      </c>
      <c r="K173" s="104" t="s">
        <v>115</v>
      </c>
      <c r="L173" s="110">
        <v>52</v>
      </c>
      <c r="M173" s="98" t="s">
        <v>2840</v>
      </c>
      <c r="N173" s="356" t="s">
        <v>2841</v>
      </c>
      <c r="O173" s="108" t="s">
        <v>1736</v>
      </c>
      <c r="P173" s="117"/>
    </row>
    <row r="174" spans="1:16" x14ac:dyDescent="0.35">
      <c r="A174" t="s">
        <v>2844</v>
      </c>
      <c r="B174" s="120"/>
      <c r="C174" s="264">
        <v>1.3049744968856571</v>
      </c>
      <c r="D174" s="345">
        <v>9</v>
      </c>
      <c r="E174" s="106">
        <v>50.240117342117756</v>
      </c>
      <c r="F174" s="107" t="s">
        <v>350</v>
      </c>
      <c r="G174" s="107">
        <v>45</v>
      </c>
      <c r="H174" s="108" t="s">
        <v>85</v>
      </c>
      <c r="I174" s="107">
        <v>21</v>
      </c>
      <c r="J174" s="109">
        <v>16</v>
      </c>
      <c r="K174" s="104" t="s">
        <v>75</v>
      </c>
      <c r="L174" s="110">
        <v>88</v>
      </c>
      <c r="M174" s="98" t="s">
        <v>2334</v>
      </c>
      <c r="N174" s="99" t="s">
        <v>2845</v>
      </c>
      <c r="O174" s="116" t="s">
        <v>1671</v>
      </c>
      <c r="P174" s="117"/>
    </row>
    <row r="175" spans="1:16" x14ac:dyDescent="0.35">
      <c r="B175" s="120"/>
      <c r="C175" s="264">
        <v>1.9188517307374737</v>
      </c>
      <c r="D175" s="345">
        <v>13</v>
      </c>
      <c r="E175" s="106">
        <v>49.057680823098515</v>
      </c>
      <c r="F175" s="107" t="s">
        <v>350</v>
      </c>
      <c r="G175" s="107">
        <v>49</v>
      </c>
      <c r="H175" s="108" t="s">
        <v>101</v>
      </c>
      <c r="I175" s="107">
        <v>19</v>
      </c>
      <c r="J175" s="109">
        <v>14</v>
      </c>
      <c r="K175" s="104" t="s">
        <v>89</v>
      </c>
      <c r="L175" s="110">
        <v>86</v>
      </c>
      <c r="M175" s="98" t="s">
        <v>1766</v>
      </c>
      <c r="N175" s="99" t="s">
        <v>2848</v>
      </c>
      <c r="O175" s="116" t="s">
        <v>1671</v>
      </c>
      <c r="P175" s="117"/>
    </row>
    <row r="176" spans="1:16" x14ac:dyDescent="0.35">
      <c r="B176" s="120"/>
      <c r="C176" s="264">
        <v>-3.2405074367611024</v>
      </c>
      <c r="D176" s="345">
        <v>16</v>
      </c>
      <c r="E176" s="106">
        <v>49.123545056997564</v>
      </c>
      <c r="F176" s="107" t="s">
        <v>350</v>
      </c>
      <c r="G176" s="107">
        <v>85</v>
      </c>
      <c r="H176" s="108" t="s">
        <v>100</v>
      </c>
      <c r="I176" s="107">
        <v>17</v>
      </c>
      <c r="J176" s="109">
        <v>11</v>
      </c>
      <c r="K176" s="104" t="s">
        <v>88</v>
      </c>
      <c r="L176" s="110">
        <v>59</v>
      </c>
      <c r="M176" s="98" t="s">
        <v>2245</v>
      </c>
      <c r="N176" s="99" t="s">
        <v>2851</v>
      </c>
      <c r="O176" s="116" t="s">
        <v>1671</v>
      </c>
      <c r="P176" s="117"/>
    </row>
    <row r="177" spans="1:16" x14ac:dyDescent="0.35">
      <c r="B177" s="120"/>
      <c r="C177" s="264">
        <v>4.4329840237428977</v>
      </c>
      <c r="D177" s="345">
        <v>18</v>
      </c>
      <c r="E177" s="106">
        <v>61.585570863854841</v>
      </c>
      <c r="F177" s="113" t="s">
        <v>350</v>
      </c>
      <c r="G177" s="107">
        <v>26</v>
      </c>
      <c r="H177" s="108" t="s">
        <v>50</v>
      </c>
      <c r="I177" s="107">
        <v>25</v>
      </c>
      <c r="J177" s="109">
        <v>16</v>
      </c>
      <c r="K177" s="104" t="s">
        <v>47</v>
      </c>
      <c r="L177" s="110">
        <v>84</v>
      </c>
      <c r="M177" s="98" t="s">
        <v>2174</v>
      </c>
      <c r="N177" s="99" t="s">
        <v>2854</v>
      </c>
      <c r="O177" s="116" t="s">
        <v>1671</v>
      </c>
      <c r="P177" s="117"/>
    </row>
    <row r="178" spans="1:16" x14ac:dyDescent="0.35">
      <c r="B178" s="120"/>
      <c r="C178" s="264">
        <v>8.5624537423366878</v>
      </c>
      <c r="D178" s="345">
        <v>12</v>
      </c>
      <c r="E178" s="106">
        <v>65.54650676976317</v>
      </c>
      <c r="F178" s="107" t="s">
        <v>350</v>
      </c>
      <c r="G178" s="107">
        <v>9</v>
      </c>
      <c r="H178" s="108" t="s">
        <v>334</v>
      </c>
      <c r="I178" s="107">
        <v>29</v>
      </c>
      <c r="J178" s="109">
        <v>24</v>
      </c>
      <c r="K178" s="104" t="s">
        <v>339</v>
      </c>
      <c r="L178" s="110">
        <v>83</v>
      </c>
      <c r="M178" s="98" t="s">
        <v>2857</v>
      </c>
      <c r="N178" s="99" t="s">
        <v>2858</v>
      </c>
      <c r="O178" s="116" t="s">
        <v>1671</v>
      </c>
      <c r="P178" s="117"/>
    </row>
    <row r="179" spans="1:16" x14ac:dyDescent="0.35">
      <c r="B179" s="120"/>
      <c r="C179" s="264">
        <v>3.0144405930683589</v>
      </c>
      <c r="D179" s="345">
        <v>15</v>
      </c>
      <c r="E179" s="106">
        <v>49.568457200680648</v>
      </c>
      <c r="F179" s="107" t="s">
        <v>351</v>
      </c>
      <c r="G179" s="107">
        <v>51</v>
      </c>
      <c r="H179" s="108" t="s">
        <v>41</v>
      </c>
      <c r="I179" s="107">
        <v>27</v>
      </c>
      <c r="J179" s="109">
        <v>23</v>
      </c>
      <c r="K179" s="104" t="s">
        <v>54</v>
      </c>
      <c r="L179" s="110">
        <v>82</v>
      </c>
      <c r="M179" s="98" t="s">
        <v>2861</v>
      </c>
      <c r="N179" s="99" t="s">
        <v>2862</v>
      </c>
      <c r="O179" s="116" t="s">
        <v>1735</v>
      </c>
      <c r="P179" s="117"/>
    </row>
    <row r="180" spans="1:16" x14ac:dyDescent="0.35">
      <c r="B180" s="120"/>
      <c r="C180" s="264">
        <v>1.0556377029919122</v>
      </c>
      <c r="D180" s="345">
        <v>10</v>
      </c>
      <c r="E180" s="106">
        <v>61.730863025585158</v>
      </c>
      <c r="F180" s="107" t="s">
        <v>351</v>
      </c>
      <c r="G180" s="107">
        <v>58</v>
      </c>
      <c r="H180" s="108" t="s">
        <v>122</v>
      </c>
      <c r="I180" s="107">
        <v>18</v>
      </c>
      <c r="J180" s="109">
        <v>17</v>
      </c>
      <c r="K180" s="104" t="s">
        <v>134</v>
      </c>
      <c r="L180" s="110">
        <v>47</v>
      </c>
      <c r="M180" s="98" t="s">
        <v>1669</v>
      </c>
      <c r="N180" s="99" t="s">
        <v>2865</v>
      </c>
      <c r="O180" s="116" t="s">
        <v>1671</v>
      </c>
      <c r="P180" s="116"/>
    </row>
    <row r="181" spans="1:16" x14ac:dyDescent="0.35">
      <c r="B181" s="120"/>
      <c r="C181" s="264">
        <v>3.5350345154883316</v>
      </c>
      <c r="D181" s="345">
        <v>11</v>
      </c>
      <c r="E181" s="106">
        <v>74.83713829476261</v>
      </c>
      <c r="F181" s="107" t="s">
        <v>350</v>
      </c>
      <c r="G181" s="107">
        <v>19</v>
      </c>
      <c r="H181" s="108" t="s">
        <v>114</v>
      </c>
      <c r="I181" s="107">
        <v>22</v>
      </c>
      <c r="J181" s="109">
        <v>12</v>
      </c>
      <c r="K181" s="104" t="s">
        <v>111</v>
      </c>
      <c r="L181" s="110">
        <v>56</v>
      </c>
      <c r="M181" s="98" t="s">
        <v>1737</v>
      </c>
      <c r="N181" s="99" t="s">
        <v>2868</v>
      </c>
      <c r="O181" s="116" t="s">
        <v>1671</v>
      </c>
      <c r="P181" s="117"/>
    </row>
    <row r="182" spans="1:16" x14ac:dyDescent="0.35">
      <c r="A182" t="s">
        <v>2874</v>
      </c>
      <c r="B182" s="120"/>
      <c r="C182" s="264">
        <v>-4.8972313406516976</v>
      </c>
      <c r="D182" s="345">
        <v>15</v>
      </c>
      <c r="E182" s="106">
        <v>73.493669657876026</v>
      </c>
      <c r="F182" s="107" t="s">
        <v>350</v>
      </c>
      <c r="G182" s="107">
        <v>55</v>
      </c>
      <c r="H182" s="108" t="s">
        <v>67</v>
      </c>
      <c r="I182" s="107">
        <v>14</v>
      </c>
      <c r="J182" s="109">
        <v>11</v>
      </c>
      <c r="K182" s="104" t="s">
        <v>63</v>
      </c>
      <c r="L182" s="110">
        <v>32</v>
      </c>
      <c r="M182" s="98" t="s">
        <v>1694</v>
      </c>
      <c r="N182" s="99" t="s">
        <v>2871</v>
      </c>
      <c r="O182" s="116" t="s">
        <v>1671</v>
      </c>
      <c r="P182" s="117"/>
    </row>
    <row r="183" spans="1:16" x14ac:dyDescent="0.35">
      <c r="B183" s="120"/>
      <c r="C183" s="264">
        <v>-2.2624185738849998</v>
      </c>
      <c r="D183" s="345">
        <v>10</v>
      </c>
      <c r="E183" s="106">
        <v>79.599213522846654</v>
      </c>
      <c r="F183" s="107" t="s">
        <v>351</v>
      </c>
      <c r="G183" s="107">
        <v>53</v>
      </c>
      <c r="H183" s="108" t="s">
        <v>91</v>
      </c>
      <c r="I183" s="107">
        <v>25</v>
      </c>
      <c r="J183" s="109">
        <v>16</v>
      </c>
      <c r="K183" s="104" t="s">
        <v>103</v>
      </c>
      <c r="L183" s="110">
        <v>22</v>
      </c>
      <c r="M183" s="98" t="s">
        <v>2273</v>
      </c>
      <c r="N183" s="99" t="s">
        <v>2875</v>
      </c>
      <c r="O183" s="116" t="s">
        <v>1671</v>
      </c>
      <c r="P183" s="117"/>
    </row>
    <row r="184" spans="1:16" x14ac:dyDescent="0.35">
      <c r="B184" s="120"/>
      <c r="C184" s="264">
        <v>2.0451539955578504</v>
      </c>
      <c r="D184" s="345">
        <v>9</v>
      </c>
      <c r="E184" s="106">
        <v>67.11783118868108</v>
      </c>
      <c r="F184" s="107" t="s">
        <v>351</v>
      </c>
      <c r="G184" s="107">
        <v>41</v>
      </c>
      <c r="H184" s="108" t="s">
        <v>45</v>
      </c>
      <c r="I184" s="107">
        <v>27</v>
      </c>
      <c r="J184" s="109">
        <v>22</v>
      </c>
      <c r="K184" s="104" t="s">
        <v>49</v>
      </c>
      <c r="L184" s="110">
        <v>50</v>
      </c>
      <c r="M184" s="98" t="s">
        <v>2878</v>
      </c>
      <c r="N184" s="99" t="s">
        <v>2879</v>
      </c>
      <c r="O184" s="116" t="s">
        <v>1671</v>
      </c>
      <c r="P184" s="117"/>
    </row>
    <row r="185" spans="1:16" x14ac:dyDescent="0.35">
      <c r="B185" s="120"/>
      <c r="C185" s="264">
        <v>-6.3432393633653392</v>
      </c>
      <c r="D185" s="345">
        <v>17</v>
      </c>
      <c r="E185" s="106">
        <v>90.752870822430197</v>
      </c>
      <c r="F185" s="107" t="s">
        <v>351</v>
      </c>
      <c r="G185" s="107">
        <v>48</v>
      </c>
      <c r="H185" s="108" t="s">
        <v>92</v>
      </c>
      <c r="I185" s="107">
        <v>19</v>
      </c>
      <c r="J185" s="109">
        <v>18</v>
      </c>
      <c r="K185" s="104" t="s">
        <v>96</v>
      </c>
      <c r="L185" s="110">
        <v>3</v>
      </c>
      <c r="M185" s="98" t="s">
        <v>1672</v>
      </c>
      <c r="N185" s="99" t="s">
        <v>2882</v>
      </c>
      <c r="O185" s="116" t="s">
        <v>1671</v>
      </c>
      <c r="P185" s="116"/>
    </row>
    <row r="186" spans="1:16" x14ac:dyDescent="0.35">
      <c r="B186" s="120"/>
      <c r="C186" s="264">
        <v>3.239985561340696</v>
      </c>
      <c r="D186" s="345">
        <v>16</v>
      </c>
      <c r="E186" s="106">
        <v>75.825314112836992</v>
      </c>
      <c r="F186" s="107" t="s">
        <v>351</v>
      </c>
      <c r="G186" s="107">
        <v>31</v>
      </c>
      <c r="H186" s="108" t="s">
        <v>76</v>
      </c>
      <c r="I186" s="107">
        <v>31</v>
      </c>
      <c r="J186" s="109">
        <v>17</v>
      </c>
      <c r="K186" s="104" t="s">
        <v>86</v>
      </c>
      <c r="L186" s="110">
        <v>46</v>
      </c>
      <c r="M186" s="98" t="s">
        <v>2885</v>
      </c>
      <c r="N186" s="356" t="s">
        <v>2886</v>
      </c>
      <c r="O186" s="108" t="s">
        <v>1736</v>
      </c>
      <c r="P186" s="117"/>
    </row>
    <row r="187" spans="1:16" x14ac:dyDescent="0.35">
      <c r="B187" s="120"/>
      <c r="C187" s="264">
        <v>4.5954310552907023</v>
      </c>
      <c r="D187" s="345">
        <v>15</v>
      </c>
      <c r="E187" s="106">
        <v>75.926560088874396</v>
      </c>
      <c r="F187" s="107" t="s">
        <v>351</v>
      </c>
      <c r="G187" s="107">
        <v>30</v>
      </c>
      <c r="H187" s="108" t="s">
        <v>138</v>
      </c>
      <c r="I187" s="107">
        <v>29</v>
      </c>
      <c r="J187" s="109">
        <v>12</v>
      </c>
      <c r="K187" s="104" t="s">
        <v>143</v>
      </c>
      <c r="L187" s="110">
        <v>44</v>
      </c>
      <c r="M187" s="98" t="s">
        <v>2174</v>
      </c>
      <c r="N187" s="99" t="s">
        <v>2889</v>
      </c>
      <c r="O187" s="116" t="s">
        <v>1736</v>
      </c>
      <c r="P187" s="117"/>
    </row>
    <row r="188" spans="1:16" x14ac:dyDescent="0.35">
      <c r="B188" s="120"/>
      <c r="C188" s="264">
        <v>-2.3635488877966044</v>
      </c>
      <c r="D188" s="345">
        <v>15</v>
      </c>
      <c r="E188" s="106">
        <v>86.403829641012734</v>
      </c>
      <c r="F188" s="107" t="s">
        <v>351</v>
      </c>
      <c r="G188" s="107">
        <v>42</v>
      </c>
      <c r="H188" s="108" t="s">
        <v>140</v>
      </c>
      <c r="I188" s="107">
        <v>17</v>
      </c>
      <c r="J188" s="109">
        <v>14</v>
      </c>
      <c r="K188" s="104" t="s">
        <v>150</v>
      </c>
      <c r="L188" s="110">
        <v>16</v>
      </c>
      <c r="M188" s="98" t="s">
        <v>1685</v>
      </c>
      <c r="N188" s="99" t="s">
        <v>2892</v>
      </c>
      <c r="O188" s="116" t="s">
        <v>1671</v>
      </c>
      <c r="P188" s="116"/>
    </row>
    <row r="189" spans="1:16" x14ac:dyDescent="0.35">
      <c r="B189" s="120"/>
      <c r="C189" s="264">
        <v>5.5241474106049022</v>
      </c>
      <c r="D189" s="345">
        <v>10</v>
      </c>
      <c r="E189" s="106">
        <v>82.280087153612328</v>
      </c>
      <c r="F189" s="107" t="s">
        <v>351</v>
      </c>
      <c r="G189" s="107">
        <v>14</v>
      </c>
      <c r="H189" s="108" t="s">
        <v>44</v>
      </c>
      <c r="I189" s="107">
        <v>21</v>
      </c>
      <c r="J189" s="109">
        <v>12</v>
      </c>
      <c r="K189" s="104" t="s">
        <v>53</v>
      </c>
      <c r="L189" s="110">
        <v>40</v>
      </c>
      <c r="M189" s="98" t="s">
        <v>2629</v>
      </c>
      <c r="N189" s="99" t="s">
        <v>2895</v>
      </c>
      <c r="O189" s="116" t="s">
        <v>1671</v>
      </c>
      <c r="P189" s="117"/>
    </row>
    <row r="190" spans="1:16" x14ac:dyDescent="0.35">
      <c r="B190" s="120"/>
      <c r="C190" s="264">
        <v>4.3245935272391476</v>
      </c>
      <c r="D190" s="345">
        <v>6</v>
      </c>
      <c r="E190" s="106">
        <v>87.816847457536483</v>
      </c>
      <c r="F190" s="107" t="s">
        <v>350</v>
      </c>
      <c r="G190" s="107">
        <v>4</v>
      </c>
      <c r="H190" s="108" t="s">
        <v>66</v>
      </c>
      <c r="I190" s="107">
        <v>23</v>
      </c>
      <c r="J190" s="109">
        <v>8</v>
      </c>
      <c r="K190" s="104" t="s">
        <v>61</v>
      </c>
      <c r="L190" s="110">
        <v>39</v>
      </c>
      <c r="M190" s="98" t="s">
        <v>2622</v>
      </c>
      <c r="N190" s="356" t="s">
        <v>2898</v>
      </c>
      <c r="O190" s="108" t="s">
        <v>1736</v>
      </c>
      <c r="P190" s="117"/>
    </row>
    <row r="191" spans="1:16" x14ac:dyDescent="0.35">
      <c r="B191" s="120"/>
      <c r="C191" s="264">
        <v>2.1918333563491852</v>
      </c>
      <c r="D191" s="345">
        <v>15</v>
      </c>
      <c r="E191" s="106">
        <v>82.960335450389877</v>
      </c>
      <c r="F191" s="107" t="s">
        <v>351</v>
      </c>
      <c r="G191" s="107">
        <v>23</v>
      </c>
      <c r="H191" s="108" t="s">
        <v>342</v>
      </c>
      <c r="I191" s="107">
        <v>22</v>
      </c>
      <c r="J191" s="109">
        <v>8</v>
      </c>
      <c r="K191" s="104" t="s">
        <v>332</v>
      </c>
      <c r="L191" s="110">
        <v>38</v>
      </c>
      <c r="M191" s="98" t="s">
        <v>1758</v>
      </c>
      <c r="N191" s="356" t="s">
        <v>2901</v>
      </c>
      <c r="O191" s="108" t="s">
        <v>1736</v>
      </c>
      <c r="P191" s="117"/>
    </row>
    <row r="192" spans="1:16" x14ac:dyDescent="0.35">
      <c r="B192" s="120"/>
      <c r="C192" s="264">
        <v>4.7563718819831902</v>
      </c>
      <c r="D192" s="345">
        <v>18</v>
      </c>
      <c r="E192" s="106">
        <v>87.865093805061491</v>
      </c>
      <c r="F192" s="107" t="s">
        <v>350</v>
      </c>
      <c r="G192" s="107">
        <v>5</v>
      </c>
      <c r="H192" s="108" t="s">
        <v>135</v>
      </c>
      <c r="I192" s="107">
        <v>29</v>
      </c>
      <c r="J192" s="109">
        <v>9</v>
      </c>
      <c r="K192" s="104" t="s">
        <v>123</v>
      </c>
      <c r="L192" s="110">
        <v>37</v>
      </c>
      <c r="M192" s="98" t="s">
        <v>1931</v>
      </c>
      <c r="N192" s="356" t="s">
        <v>2904</v>
      </c>
      <c r="O192" s="108" t="s">
        <v>1736</v>
      </c>
      <c r="P192" s="117"/>
    </row>
    <row r="193" spans="1:16" x14ac:dyDescent="0.35">
      <c r="B193" s="334"/>
      <c r="C193" s="352">
        <v>-4.171080793432365</v>
      </c>
      <c r="D193" s="347">
        <v>25</v>
      </c>
      <c r="E193" s="335">
        <v>99.43838833711537</v>
      </c>
      <c r="F193" s="321" t="s">
        <v>350</v>
      </c>
      <c r="G193" s="321">
        <v>20</v>
      </c>
      <c r="H193" s="337" t="s">
        <v>112</v>
      </c>
      <c r="I193" s="321">
        <v>27</v>
      </c>
      <c r="J193" s="333">
        <v>14</v>
      </c>
      <c r="K193" s="338" t="s">
        <v>108</v>
      </c>
      <c r="L193" s="320">
        <v>11</v>
      </c>
      <c r="M193" s="339" t="s">
        <v>1853</v>
      </c>
      <c r="N193" s="375" t="s">
        <v>2907</v>
      </c>
      <c r="O193" s="337" t="s">
        <v>1736</v>
      </c>
      <c r="P193" s="341"/>
    </row>
    <row r="194" spans="1:16" x14ac:dyDescent="0.35">
      <c r="A194" t="s">
        <v>2920</v>
      </c>
      <c r="B194" s="105" t="s">
        <v>2655</v>
      </c>
      <c r="C194" s="264">
        <v>-0.30184657829153283</v>
      </c>
      <c r="D194" s="345">
        <v>19</v>
      </c>
      <c r="E194" s="106">
        <v>65.074400992165408</v>
      </c>
      <c r="F194" s="107" t="s">
        <v>350</v>
      </c>
      <c r="G194" s="107">
        <v>38</v>
      </c>
      <c r="H194" s="108" t="s">
        <v>85</v>
      </c>
      <c r="I194" s="107">
        <v>15</v>
      </c>
      <c r="J194" s="109">
        <v>8</v>
      </c>
      <c r="K194" s="104" t="s">
        <v>121</v>
      </c>
      <c r="L194" s="110">
        <v>54</v>
      </c>
      <c r="M194" s="98" t="s">
        <v>2810</v>
      </c>
      <c r="N194" s="99" t="s">
        <v>2911</v>
      </c>
      <c r="O194" s="116" t="s">
        <v>1671</v>
      </c>
      <c r="P194" s="117"/>
    </row>
    <row r="195" spans="1:16" x14ac:dyDescent="0.35">
      <c r="B195" s="120"/>
      <c r="C195" s="264">
        <v>8.2482458243332957</v>
      </c>
      <c r="D195" s="345">
        <v>17</v>
      </c>
      <c r="E195" s="106">
        <v>40.904721216788367</v>
      </c>
      <c r="F195" s="107" t="s">
        <v>350</v>
      </c>
      <c r="G195" s="107">
        <v>33</v>
      </c>
      <c r="H195" s="108" t="s">
        <v>45</v>
      </c>
      <c r="I195" s="107">
        <v>28</v>
      </c>
      <c r="J195" s="109">
        <v>23</v>
      </c>
      <c r="K195" s="104" t="s">
        <v>57</v>
      </c>
      <c r="L195" s="110">
        <v>113</v>
      </c>
      <c r="M195" s="98" t="s">
        <v>2608</v>
      </c>
      <c r="N195" s="99" t="s">
        <v>2915</v>
      </c>
      <c r="O195" s="116" t="s">
        <v>1671</v>
      </c>
      <c r="P195" s="117"/>
    </row>
    <row r="196" spans="1:16" x14ac:dyDescent="0.35">
      <c r="B196" s="120"/>
      <c r="C196" s="264">
        <v>2.995145184742376</v>
      </c>
      <c r="D196" s="345">
        <v>23</v>
      </c>
      <c r="E196" s="106">
        <v>75.290534490728277</v>
      </c>
      <c r="F196" s="107" t="s">
        <v>350</v>
      </c>
      <c r="G196" s="107">
        <v>22</v>
      </c>
      <c r="H196" s="108" t="s">
        <v>138</v>
      </c>
      <c r="I196" s="107">
        <v>31</v>
      </c>
      <c r="J196" s="109">
        <v>17</v>
      </c>
      <c r="K196" s="104" t="s">
        <v>67</v>
      </c>
      <c r="L196" s="110">
        <v>42</v>
      </c>
      <c r="M196" s="98" t="s">
        <v>2183</v>
      </c>
      <c r="N196" s="99" t="s">
        <v>2919</v>
      </c>
      <c r="O196" s="116" t="s">
        <v>1671</v>
      </c>
      <c r="P196" s="117"/>
    </row>
    <row r="197" spans="1:16" x14ac:dyDescent="0.35">
      <c r="B197" s="120"/>
      <c r="C197" s="264">
        <v>0.92194027874150097</v>
      </c>
      <c r="D197" s="345">
        <v>16</v>
      </c>
      <c r="E197" s="106">
        <v>81.315719335933636</v>
      </c>
      <c r="F197" s="107" t="s">
        <v>350</v>
      </c>
      <c r="G197" s="107">
        <v>25</v>
      </c>
      <c r="H197" s="108" t="s">
        <v>104</v>
      </c>
      <c r="I197" s="107">
        <v>32</v>
      </c>
      <c r="J197" s="109">
        <v>23</v>
      </c>
      <c r="K197" s="104" t="s">
        <v>92</v>
      </c>
      <c r="L197" s="110">
        <v>32</v>
      </c>
      <c r="M197" s="98" t="s">
        <v>2861</v>
      </c>
      <c r="N197" s="99" t="s">
        <v>2925</v>
      </c>
      <c r="O197" s="116" t="s">
        <v>1671</v>
      </c>
      <c r="P197" s="117" t="s">
        <v>2924</v>
      </c>
    </row>
    <row r="198" spans="1:16" x14ac:dyDescent="0.35">
      <c r="A198" t="s">
        <v>2990</v>
      </c>
      <c r="B198" s="120"/>
      <c r="C198" s="264">
        <v>-0.95539857349597102</v>
      </c>
      <c r="D198" s="345">
        <v>29</v>
      </c>
      <c r="E198" s="106">
        <v>81.484056945884802</v>
      </c>
      <c r="F198" s="107" t="s">
        <v>350</v>
      </c>
      <c r="G198" s="107">
        <v>26</v>
      </c>
      <c r="H198" s="108" t="s">
        <v>342</v>
      </c>
      <c r="I198" s="107">
        <v>24</v>
      </c>
      <c r="J198" s="109">
        <v>8</v>
      </c>
      <c r="K198" s="104" t="s">
        <v>50</v>
      </c>
      <c r="L198" s="110">
        <v>24</v>
      </c>
      <c r="M198" s="98" t="s">
        <v>2840</v>
      </c>
      <c r="N198" s="356" t="s">
        <v>2989</v>
      </c>
      <c r="O198" s="108" t="s">
        <v>1736</v>
      </c>
      <c r="P198" s="117"/>
    </row>
    <row r="199" spans="1:16" x14ac:dyDescent="0.35">
      <c r="B199" s="120"/>
      <c r="C199" s="264">
        <v>-4.6414798181501657</v>
      </c>
      <c r="D199" s="345">
        <v>19</v>
      </c>
      <c r="E199" s="106">
        <v>54.422370057685455</v>
      </c>
      <c r="F199" s="107" t="s">
        <v>350</v>
      </c>
      <c r="G199" s="107">
        <v>80</v>
      </c>
      <c r="H199" s="108" t="s">
        <v>148</v>
      </c>
      <c r="I199" s="107">
        <v>19</v>
      </c>
      <c r="J199" s="109">
        <v>15</v>
      </c>
      <c r="K199" s="104" t="s">
        <v>77</v>
      </c>
      <c r="L199" s="110">
        <v>47</v>
      </c>
      <c r="M199" s="98" t="s">
        <v>1681</v>
      </c>
      <c r="N199" s="99" t="s">
        <v>2994</v>
      </c>
      <c r="O199" s="116" t="s">
        <v>1671</v>
      </c>
      <c r="P199" s="117"/>
    </row>
    <row r="200" spans="1:16" x14ac:dyDescent="0.35">
      <c r="B200" s="120"/>
      <c r="C200" s="264">
        <v>7.8185885576238476</v>
      </c>
      <c r="D200" s="345">
        <v>25</v>
      </c>
      <c r="E200" s="106">
        <v>59.256035444091751</v>
      </c>
      <c r="F200" s="107" t="s">
        <v>350</v>
      </c>
      <c r="G200" s="107">
        <v>16</v>
      </c>
      <c r="H200" s="108" t="s">
        <v>114</v>
      </c>
      <c r="I200" s="107">
        <v>25</v>
      </c>
      <c r="J200" s="109">
        <v>8</v>
      </c>
      <c r="K200" s="104" t="s">
        <v>80</v>
      </c>
      <c r="L200" s="110">
        <v>90</v>
      </c>
      <c r="M200" s="98" t="s">
        <v>2528</v>
      </c>
      <c r="N200" s="356" t="s">
        <v>2998</v>
      </c>
      <c r="O200" s="108" t="s">
        <v>1736</v>
      </c>
      <c r="P200" s="117"/>
    </row>
    <row r="201" spans="1:16" x14ac:dyDescent="0.35">
      <c r="B201" s="120"/>
      <c r="C201" s="264">
        <v>1.1257499541201808</v>
      </c>
      <c r="D201" s="345">
        <v>19</v>
      </c>
      <c r="E201" s="106">
        <v>48.86038373991255</v>
      </c>
      <c r="F201" s="107" t="s">
        <v>351</v>
      </c>
      <c r="G201" s="107">
        <v>72</v>
      </c>
      <c r="H201" s="108" t="s">
        <v>146</v>
      </c>
      <c r="I201" s="107">
        <v>21</v>
      </c>
      <c r="J201" s="109">
        <v>10</v>
      </c>
      <c r="K201" s="104" t="s">
        <v>100</v>
      </c>
      <c r="L201" s="110">
        <v>61</v>
      </c>
      <c r="M201" s="98" t="s">
        <v>2528</v>
      </c>
      <c r="N201" s="356" t="s">
        <v>3002</v>
      </c>
      <c r="O201" s="108" t="s">
        <v>1736</v>
      </c>
      <c r="P201" s="117"/>
    </row>
    <row r="202" spans="1:16" x14ac:dyDescent="0.35">
      <c r="B202" s="120"/>
      <c r="C202" s="264">
        <v>2.1116497179744891</v>
      </c>
      <c r="D202" s="345">
        <v>19</v>
      </c>
      <c r="E202" s="106">
        <v>39.439628939556712</v>
      </c>
      <c r="F202" s="107" t="s">
        <v>351</v>
      </c>
      <c r="G202" s="107">
        <v>71</v>
      </c>
      <c r="H202" s="108" t="s">
        <v>71</v>
      </c>
      <c r="I202" s="107">
        <v>27</v>
      </c>
      <c r="J202" s="109">
        <v>15</v>
      </c>
      <c r="K202" s="104" t="s">
        <v>123</v>
      </c>
      <c r="L202" s="110">
        <v>75</v>
      </c>
      <c r="M202" s="98" t="s">
        <v>2878</v>
      </c>
      <c r="N202" s="99" t="s">
        <v>3006</v>
      </c>
      <c r="O202" s="116" t="s">
        <v>1671</v>
      </c>
      <c r="P202" s="117"/>
    </row>
    <row r="203" spans="1:16" x14ac:dyDescent="0.35">
      <c r="B203" s="120"/>
      <c r="C203" s="264">
        <v>4.3410412421460283</v>
      </c>
      <c r="D203" s="345">
        <v>20</v>
      </c>
      <c r="E203" s="106">
        <v>14.915807203032731</v>
      </c>
      <c r="F203" s="107" t="s">
        <v>351</v>
      </c>
      <c r="G203" s="107">
        <v>94</v>
      </c>
      <c r="H203" s="108" t="s">
        <v>115</v>
      </c>
      <c r="I203" s="107">
        <v>24</v>
      </c>
      <c r="J203" s="109">
        <v>6</v>
      </c>
      <c r="K203" s="104" t="s">
        <v>339</v>
      </c>
      <c r="L203" s="110">
        <v>111</v>
      </c>
      <c r="M203" s="98" t="s">
        <v>2496</v>
      </c>
      <c r="N203" s="356" t="s">
        <v>3010</v>
      </c>
      <c r="O203" s="108" t="s">
        <v>1736</v>
      </c>
      <c r="P203" s="117"/>
    </row>
    <row r="204" spans="1:16" x14ac:dyDescent="0.35">
      <c r="B204" s="120"/>
      <c r="C204" s="264">
        <v>7.7619702328347344</v>
      </c>
      <c r="D204" s="345">
        <v>14</v>
      </c>
      <c r="E204" s="106">
        <v>78.698221660739051</v>
      </c>
      <c r="F204" s="107" t="s">
        <v>351</v>
      </c>
      <c r="G204" s="107">
        <v>9</v>
      </c>
      <c r="H204" s="108" t="s">
        <v>331</v>
      </c>
      <c r="I204" s="107">
        <v>23</v>
      </c>
      <c r="J204" s="109">
        <v>12</v>
      </c>
      <c r="K204" s="104" t="s">
        <v>101</v>
      </c>
      <c r="L204" s="110">
        <v>37</v>
      </c>
      <c r="M204" s="98" t="s">
        <v>2226</v>
      </c>
      <c r="N204" s="99" t="s">
        <v>3014</v>
      </c>
      <c r="O204" s="116" t="s">
        <v>1671</v>
      </c>
      <c r="P204" s="117"/>
    </row>
    <row r="205" spans="1:16" x14ac:dyDescent="0.35">
      <c r="B205" s="120"/>
      <c r="C205" s="264">
        <v>0.60076813744840218</v>
      </c>
      <c r="D205" s="345">
        <v>23</v>
      </c>
      <c r="E205" s="106">
        <v>41.171080704369942</v>
      </c>
      <c r="F205" s="107" t="s">
        <v>350</v>
      </c>
      <c r="G205" s="107">
        <v>65</v>
      </c>
      <c r="H205" s="108" t="s">
        <v>53</v>
      </c>
      <c r="I205" s="107">
        <v>22</v>
      </c>
      <c r="J205" s="109">
        <v>11</v>
      </c>
      <c r="K205" s="104" t="s">
        <v>134</v>
      </c>
      <c r="L205" s="110">
        <v>79</v>
      </c>
      <c r="M205" s="98" t="s">
        <v>3018</v>
      </c>
      <c r="N205" s="356" t="s">
        <v>3019</v>
      </c>
      <c r="O205" s="108" t="s">
        <v>1736</v>
      </c>
      <c r="P205" s="117"/>
    </row>
    <row r="206" spans="1:16" x14ac:dyDescent="0.35">
      <c r="B206" s="105" t="s">
        <v>2656</v>
      </c>
      <c r="C206" s="264">
        <v>0.71590777999894928</v>
      </c>
      <c r="D206" s="345">
        <v>9</v>
      </c>
      <c r="E206" s="106">
        <v>95.703506381205031</v>
      </c>
      <c r="F206" s="107" t="s">
        <v>350</v>
      </c>
      <c r="G206" s="107">
        <v>10</v>
      </c>
      <c r="H206" s="108" t="s">
        <v>12</v>
      </c>
      <c r="I206" s="107">
        <v>19</v>
      </c>
      <c r="J206" s="109">
        <v>17</v>
      </c>
      <c r="K206" s="104" t="s">
        <v>147</v>
      </c>
      <c r="L206" s="110">
        <v>11</v>
      </c>
      <c r="M206" s="98" t="s">
        <v>2334</v>
      </c>
      <c r="N206" s="99" t="s">
        <v>3024</v>
      </c>
      <c r="O206" s="116" t="s">
        <v>1735</v>
      </c>
      <c r="P206" s="117" t="s">
        <v>3023</v>
      </c>
    </row>
    <row r="207" spans="1:16" x14ac:dyDescent="0.35">
      <c r="B207" s="120"/>
      <c r="C207" s="264">
        <v>8.8926265408234411</v>
      </c>
      <c r="D207" s="345">
        <v>18</v>
      </c>
      <c r="E207" s="106">
        <v>66.200796452803544</v>
      </c>
      <c r="F207" s="107" t="s">
        <v>351</v>
      </c>
      <c r="G207" s="107">
        <v>20</v>
      </c>
      <c r="H207" s="108" t="s">
        <v>120</v>
      </c>
      <c r="I207" s="107">
        <v>27</v>
      </c>
      <c r="J207" s="109">
        <v>5</v>
      </c>
      <c r="K207" s="104" t="s">
        <v>107</v>
      </c>
      <c r="L207" s="110">
        <v>70</v>
      </c>
      <c r="M207" s="98" t="s">
        <v>2245</v>
      </c>
      <c r="N207" s="356" t="s">
        <v>3028</v>
      </c>
      <c r="O207" s="108" t="s">
        <v>1736</v>
      </c>
      <c r="P207" s="117"/>
    </row>
    <row r="208" spans="1:16" x14ac:dyDescent="0.35">
      <c r="B208" s="120"/>
      <c r="C208" s="264">
        <v>1.004395632727265</v>
      </c>
      <c r="D208" s="345">
        <v>17</v>
      </c>
      <c r="E208" s="106">
        <v>93.453826460276218</v>
      </c>
      <c r="F208" s="113" t="s">
        <v>350</v>
      </c>
      <c r="G208" s="107">
        <v>5</v>
      </c>
      <c r="H208" s="108" t="s">
        <v>110</v>
      </c>
      <c r="I208" s="107">
        <v>20</v>
      </c>
      <c r="J208" s="109">
        <v>8</v>
      </c>
      <c r="K208" s="104" t="s">
        <v>11</v>
      </c>
      <c r="L208" s="110">
        <v>13</v>
      </c>
      <c r="M208" s="98" t="s">
        <v>3018</v>
      </c>
      <c r="N208" s="356" t="s">
        <v>3032</v>
      </c>
      <c r="O208" s="108" t="s">
        <v>1736</v>
      </c>
      <c r="P208" s="117"/>
    </row>
    <row r="209" spans="1:16" x14ac:dyDescent="0.35">
      <c r="B209" s="120"/>
      <c r="C209" s="264">
        <v>5.6422228903924134</v>
      </c>
      <c r="D209" s="345">
        <v>19</v>
      </c>
      <c r="E209" s="106">
        <v>68.48476005283301</v>
      </c>
      <c r="F209" s="107" t="s">
        <v>350</v>
      </c>
      <c r="G209" s="107">
        <v>18</v>
      </c>
      <c r="H209" s="108" t="s">
        <v>338</v>
      </c>
      <c r="I209" s="107">
        <v>17</v>
      </c>
      <c r="J209" s="109">
        <v>16</v>
      </c>
      <c r="K209" s="104" t="s">
        <v>64</v>
      </c>
      <c r="L209" s="110">
        <v>69</v>
      </c>
      <c r="M209" s="98" t="s">
        <v>2241</v>
      </c>
      <c r="N209" s="99" t="s">
        <v>3037</v>
      </c>
      <c r="O209" s="116" t="s">
        <v>1735</v>
      </c>
      <c r="P209" s="117" t="s">
        <v>3036</v>
      </c>
    </row>
    <row r="210" spans="1:16" x14ac:dyDescent="0.35">
      <c r="B210" s="120"/>
      <c r="C210" s="264">
        <v>-3.1643393232986878</v>
      </c>
      <c r="D210" s="345">
        <v>21</v>
      </c>
      <c r="E210" s="106">
        <v>98.511169671117727</v>
      </c>
      <c r="F210" s="107" t="s">
        <v>350</v>
      </c>
      <c r="G210" s="107">
        <v>3</v>
      </c>
      <c r="H210" s="108" t="s">
        <v>94</v>
      </c>
      <c r="I210" s="107">
        <v>19</v>
      </c>
      <c r="J210" s="109">
        <v>18</v>
      </c>
      <c r="K210" s="104" t="s">
        <v>46</v>
      </c>
      <c r="L210" s="110">
        <v>2</v>
      </c>
      <c r="M210" s="98" t="s">
        <v>1674</v>
      </c>
      <c r="N210" s="99" t="s">
        <v>3041</v>
      </c>
      <c r="O210" s="116" t="s">
        <v>1671</v>
      </c>
      <c r="P210" s="117" t="s">
        <v>3054</v>
      </c>
    </row>
    <row r="211" spans="1:16" x14ac:dyDescent="0.35">
      <c r="B211" s="120"/>
      <c r="C211" s="264">
        <v>0.40252871729852346</v>
      </c>
      <c r="D211" s="345">
        <v>19</v>
      </c>
      <c r="E211" s="106">
        <v>63.84118487275569</v>
      </c>
      <c r="F211" s="107" t="s">
        <v>350</v>
      </c>
      <c r="G211" s="107">
        <v>36</v>
      </c>
      <c r="H211" s="108" t="s">
        <v>131</v>
      </c>
      <c r="I211" s="107">
        <v>19</v>
      </c>
      <c r="J211" s="109">
        <v>11</v>
      </c>
      <c r="K211" s="104" t="s">
        <v>333</v>
      </c>
      <c r="L211" s="110">
        <v>62</v>
      </c>
      <c r="M211" s="98" t="s">
        <v>1674</v>
      </c>
      <c r="N211" s="99" t="s">
        <v>3045</v>
      </c>
      <c r="O211" s="116" t="s">
        <v>1671</v>
      </c>
      <c r="P211" s="117"/>
    </row>
    <row r="212" spans="1:16" x14ac:dyDescent="0.35">
      <c r="A212" t="s">
        <v>3050</v>
      </c>
      <c r="B212" s="120"/>
      <c r="C212" s="264">
        <v>-0.39430373247525052</v>
      </c>
      <c r="D212" s="345">
        <v>9</v>
      </c>
      <c r="E212" s="106">
        <v>92.516465241011787</v>
      </c>
      <c r="F212" s="107" t="s">
        <v>351</v>
      </c>
      <c r="G212" s="107">
        <v>14</v>
      </c>
      <c r="H212" s="108" t="s">
        <v>73</v>
      </c>
      <c r="I212" s="107">
        <v>22</v>
      </c>
      <c r="J212" s="109">
        <v>6</v>
      </c>
      <c r="K212" s="104" t="s">
        <v>334</v>
      </c>
      <c r="L212" s="110">
        <v>7</v>
      </c>
      <c r="M212" s="98" t="s">
        <v>2755</v>
      </c>
      <c r="N212" s="356" t="s">
        <v>3049</v>
      </c>
      <c r="O212" s="108" t="s">
        <v>1736</v>
      </c>
      <c r="P212" s="117"/>
    </row>
    <row r="213" spans="1:16" x14ac:dyDescent="0.35">
      <c r="B213" s="120"/>
      <c r="C213" s="264">
        <v>2.4745938272295902</v>
      </c>
      <c r="D213" s="345">
        <v>18</v>
      </c>
      <c r="E213" s="106">
        <v>71.234891727013249</v>
      </c>
      <c r="F213" s="107" t="s">
        <v>351</v>
      </c>
      <c r="G213" s="107">
        <v>34</v>
      </c>
      <c r="H213" s="108" t="s">
        <v>103</v>
      </c>
      <c r="I213" s="107">
        <v>32</v>
      </c>
      <c r="J213" s="109">
        <v>12</v>
      </c>
      <c r="K213" s="104" t="s">
        <v>65</v>
      </c>
      <c r="L213" s="110">
        <v>41</v>
      </c>
      <c r="M213" s="98" t="s">
        <v>1853</v>
      </c>
      <c r="N213" s="356" t="s">
        <v>3055</v>
      </c>
      <c r="O213" s="108" t="s">
        <v>1736</v>
      </c>
      <c r="P213" s="117"/>
    </row>
    <row r="214" spans="1:16" x14ac:dyDescent="0.35">
      <c r="B214" s="120"/>
      <c r="C214" s="264">
        <v>-0.30021924400633287</v>
      </c>
      <c r="D214" s="345">
        <v>26</v>
      </c>
      <c r="E214" s="106">
        <v>98.199720297521196</v>
      </c>
      <c r="F214" s="107" t="s">
        <v>350</v>
      </c>
      <c r="G214" s="107">
        <v>6</v>
      </c>
      <c r="H214" s="108" t="s">
        <v>127</v>
      </c>
      <c r="I214" s="107">
        <v>21</v>
      </c>
      <c r="J214" s="109">
        <v>5</v>
      </c>
      <c r="K214" s="104" t="s">
        <v>44</v>
      </c>
      <c r="L214" s="110">
        <v>8</v>
      </c>
      <c r="M214" s="98" t="s">
        <v>2414</v>
      </c>
      <c r="N214" s="356" t="s">
        <v>3059</v>
      </c>
      <c r="O214" s="108" t="s">
        <v>1736</v>
      </c>
      <c r="P214" s="117"/>
    </row>
    <row r="215" spans="1:16" x14ac:dyDescent="0.35">
      <c r="B215" s="120"/>
      <c r="C215" s="264">
        <v>3.019484270129658</v>
      </c>
      <c r="D215" s="345">
        <v>15</v>
      </c>
      <c r="E215" s="106">
        <v>21.13816922842075</v>
      </c>
      <c r="F215" s="107" t="s">
        <v>351</v>
      </c>
      <c r="G215" s="107">
        <v>91</v>
      </c>
      <c r="H215" s="108" t="s">
        <v>143</v>
      </c>
      <c r="I215" s="107">
        <v>20</v>
      </c>
      <c r="J215" s="109">
        <v>9</v>
      </c>
      <c r="K215" s="104" t="s">
        <v>81</v>
      </c>
      <c r="L215" s="110">
        <v>106</v>
      </c>
      <c r="M215" s="98" t="s">
        <v>2514</v>
      </c>
      <c r="N215" s="99" t="s">
        <v>3063</v>
      </c>
      <c r="O215" s="116" t="s">
        <v>1671</v>
      </c>
      <c r="P215" s="117"/>
    </row>
    <row r="216" spans="1:16" x14ac:dyDescent="0.35">
      <c r="B216" s="120"/>
      <c r="C216" s="264">
        <v>4.9193078672742709</v>
      </c>
      <c r="D216" s="345">
        <v>16</v>
      </c>
      <c r="E216" s="106">
        <v>88.384627938006602</v>
      </c>
      <c r="F216" s="107" t="s">
        <v>350</v>
      </c>
      <c r="G216" s="107">
        <v>4</v>
      </c>
      <c r="H216" s="108" t="s">
        <v>66</v>
      </c>
      <c r="I216" s="107">
        <v>24</v>
      </c>
      <c r="J216" s="109">
        <v>15</v>
      </c>
      <c r="K216" s="104" t="s">
        <v>108</v>
      </c>
      <c r="L216" s="110">
        <v>30</v>
      </c>
      <c r="M216" s="98" t="s">
        <v>1692</v>
      </c>
      <c r="N216" s="99" t="s">
        <v>3067</v>
      </c>
      <c r="O216" s="116" t="s">
        <v>1671</v>
      </c>
      <c r="P216" s="124" t="s">
        <v>3068</v>
      </c>
    </row>
    <row r="217" spans="1:16" x14ac:dyDescent="0.35">
      <c r="B217" s="334"/>
      <c r="C217" s="352">
        <v>-9.1301271284439665</v>
      </c>
      <c r="D217" s="347">
        <v>21</v>
      </c>
      <c r="E217" s="335">
        <v>70.448680023434321</v>
      </c>
      <c r="F217" s="336" t="s">
        <v>351</v>
      </c>
      <c r="G217" s="321">
        <v>103</v>
      </c>
      <c r="H217" s="337" t="s">
        <v>54</v>
      </c>
      <c r="I217" s="321">
        <v>22</v>
      </c>
      <c r="J217" s="333">
        <v>21</v>
      </c>
      <c r="K217" s="338" t="s">
        <v>96</v>
      </c>
      <c r="L217" s="320">
        <v>17</v>
      </c>
      <c r="M217" s="339" t="s">
        <v>1672</v>
      </c>
      <c r="N217" s="355" t="s">
        <v>3072</v>
      </c>
      <c r="O217" s="340" t="s">
        <v>1671</v>
      </c>
      <c r="P217" s="341" t="s">
        <v>3076</v>
      </c>
    </row>
    <row r="218" spans="1:16" x14ac:dyDescent="0.35">
      <c r="A218" t="s">
        <v>3086</v>
      </c>
      <c r="B218" s="105" t="s">
        <v>2652</v>
      </c>
      <c r="C218" s="264">
        <v>-0.27893884685179238</v>
      </c>
      <c r="D218" s="345">
        <v>6</v>
      </c>
      <c r="E218" s="106">
        <v>14.158510784643189</v>
      </c>
      <c r="F218" s="107" t="s">
        <v>351</v>
      </c>
      <c r="G218" s="107">
        <v>125</v>
      </c>
      <c r="H218" s="108" t="s">
        <v>337</v>
      </c>
      <c r="I218" s="107">
        <v>18</v>
      </c>
      <c r="J218" s="109">
        <v>17</v>
      </c>
      <c r="K218" s="104" t="s">
        <v>43</v>
      </c>
      <c r="L218" s="110">
        <v>99</v>
      </c>
      <c r="M218" s="98" t="s">
        <v>1863</v>
      </c>
      <c r="N218" s="99" t="s">
        <v>3077</v>
      </c>
      <c r="O218" s="116" t="s">
        <v>1671</v>
      </c>
      <c r="P218" s="117"/>
    </row>
    <row r="219" spans="1:16" x14ac:dyDescent="0.35">
      <c r="B219" s="120"/>
      <c r="C219" s="264">
        <v>8.878296493578274</v>
      </c>
      <c r="D219" s="345">
        <v>9</v>
      </c>
      <c r="E219" s="106">
        <v>13.152440773469143</v>
      </c>
      <c r="F219" s="107" t="s">
        <v>351</v>
      </c>
      <c r="G219" s="107">
        <v>94</v>
      </c>
      <c r="H219" s="108" t="s">
        <v>115</v>
      </c>
      <c r="I219" s="107">
        <v>19</v>
      </c>
      <c r="J219" s="109">
        <v>9</v>
      </c>
      <c r="K219" s="104" t="s">
        <v>130</v>
      </c>
      <c r="L219" s="110">
        <v>118</v>
      </c>
      <c r="M219" s="98" t="s">
        <v>1676</v>
      </c>
      <c r="N219" s="99" t="s">
        <v>3080</v>
      </c>
      <c r="O219" s="116" t="s">
        <v>1671</v>
      </c>
      <c r="P219" s="117"/>
    </row>
    <row r="220" spans="1:16" x14ac:dyDescent="0.35">
      <c r="B220" s="120"/>
      <c r="C220" s="264">
        <v>4.212106451868153</v>
      </c>
      <c r="D220" s="345">
        <v>11</v>
      </c>
      <c r="E220" s="106">
        <v>35.335768980817086</v>
      </c>
      <c r="F220" s="107" t="s">
        <v>351</v>
      </c>
      <c r="G220" s="107">
        <v>78</v>
      </c>
      <c r="H220" s="108" t="s">
        <v>70</v>
      </c>
      <c r="I220" s="107">
        <v>19</v>
      </c>
      <c r="J220" s="109">
        <v>10</v>
      </c>
      <c r="K220" s="104" t="s">
        <v>79</v>
      </c>
      <c r="L220" s="110">
        <v>83</v>
      </c>
      <c r="M220" s="98" t="s">
        <v>1883</v>
      </c>
      <c r="N220" s="99" t="s">
        <v>3083</v>
      </c>
      <c r="O220" s="116" t="s">
        <v>1671</v>
      </c>
      <c r="P220" s="117"/>
    </row>
    <row r="221" spans="1:16" x14ac:dyDescent="0.35">
      <c r="B221" s="120"/>
      <c r="C221" s="264">
        <v>8.210932847704111</v>
      </c>
      <c r="D221" s="345">
        <v>27</v>
      </c>
      <c r="E221" s="106">
        <v>35.602077782636712</v>
      </c>
      <c r="F221" s="107" t="s">
        <v>350</v>
      </c>
      <c r="G221" s="107">
        <v>49</v>
      </c>
      <c r="H221" s="108" t="s">
        <v>56</v>
      </c>
      <c r="I221" s="107">
        <v>30</v>
      </c>
      <c r="J221" s="109">
        <v>12</v>
      </c>
      <c r="K221" s="104" t="s">
        <v>142</v>
      </c>
      <c r="L221" s="110">
        <v>122</v>
      </c>
      <c r="M221" s="98" t="s">
        <v>1672</v>
      </c>
      <c r="N221" s="99" t="s">
        <v>3087</v>
      </c>
      <c r="O221" s="116" t="s">
        <v>1671</v>
      </c>
      <c r="P221" s="117"/>
    </row>
    <row r="222" spans="1:16" x14ac:dyDescent="0.35">
      <c r="A222" t="s">
        <v>3096</v>
      </c>
      <c r="B222" s="120"/>
      <c r="C222" s="264">
        <v>7.0218840487444654</v>
      </c>
      <c r="D222" s="345">
        <v>8</v>
      </c>
      <c r="E222" s="106">
        <v>39.738732356712333</v>
      </c>
      <c r="F222" s="107" t="s">
        <v>351</v>
      </c>
      <c r="G222" s="107">
        <v>61</v>
      </c>
      <c r="H222" s="108" t="s">
        <v>100</v>
      </c>
      <c r="I222" s="107">
        <v>27</v>
      </c>
      <c r="J222" s="109">
        <v>11</v>
      </c>
      <c r="K222" s="104" t="s">
        <v>137</v>
      </c>
      <c r="L222" s="110">
        <v>100</v>
      </c>
      <c r="M222" s="98" t="s">
        <v>1679</v>
      </c>
      <c r="N222" s="356" t="s">
        <v>3090</v>
      </c>
      <c r="O222" s="108" t="s">
        <v>1736</v>
      </c>
      <c r="P222" s="117"/>
    </row>
    <row r="223" spans="1:16" x14ac:dyDescent="0.35">
      <c r="B223" s="120"/>
      <c r="C223" s="264">
        <v>6.1452163129362178</v>
      </c>
      <c r="D223" s="345">
        <v>8</v>
      </c>
      <c r="E223" s="106">
        <v>28.657801509398691</v>
      </c>
      <c r="F223" s="107" t="s">
        <v>351</v>
      </c>
      <c r="G223" s="107">
        <v>81</v>
      </c>
      <c r="H223" s="108" t="s">
        <v>98</v>
      </c>
      <c r="I223" s="107">
        <v>30</v>
      </c>
      <c r="J223" s="109">
        <v>27</v>
      </c>
      <c r="K223" s="104" t="s">
        <v>106</v>
      </c>
      <c r="L223" s="110">
        <v>104</v>
      </c>
      <c r="M223" s="98" t="s">
        <v>3094</v>
      </c>
      <c r="N223" s="99" t="s">
        <v>3095</v>
      </c>
      <c r="O223" s="116" t="s">
        <v>1735</v>
      </c>
      <c r="P223" s="117" t="s">
        <v>3093</v>
      </c>
    </row>
    <row r="224" spans="1:16" x14ac:dyDescent="0.35">
      <c r="B224" s="120"/>
      <c r="C224" s="264">
        <v>13.768348238616367</v>
      </c>
      <c r="D224" s="345">
        <v>10</v>
      </c>
      <c r="E224" s="106">
        <v>56.018139866896092</v>
      </c>
      <c r="F224" s="107" t="s">
        <v>351</v>
      </c>
      <c r="G224" s="107">
        <v>12</v>
      </c>
      <c r="H224" s="108" t="s">
        <v>76</v>
      </c>
      <c r="I224" s="107">
        <v>27</v>
      </c>
      <c r="J224" s="109">
        <v>9</v>
      </c>
      <c r="K224" s="104" t="s">
        <v>55</v>
      </c>
      <c r="L224" s="110">
        <v>102</v>
      </c>
      <c r="M224" s="98" t="s">
        <v>1676</v>
      </c>
      <c r="N224" s="356" t="s">
        <v>3099</v>
      </c>
      <c r="O224" s="108" t="s">
        <v>1736</v>
      </c>
      <c r="P224" s="117"/>
    </row>
    <row r="225" spans="1:16" x14ac:dyDescent="0.35">
      <c r="B225" s="120"/>
      <c r="C225" s="264">
        <v>10.30771836707703</v>
      </c>
      <c r="D225" s="345">
        <v>12</v>
      </c>
      <c r="E225" s="106">
        <v>12.284671154297184</v>
      </c>
      <c r="F225" s="107" t="s">
        <v>351</v>
      </c>
      <c r="G225" s="107">
        <v>84</v>
      </c>
      <c r="H225" s="108" t="s">
        <v>141</v>
      </c>
      <c r="I225" s="107">
        <v>28</v>
      </c>
      <c r="J225" s="109">
        <v>14</v>
      </c>
      <c r="K225" s="104" t="s">
        <v>83</v>
      </c>
      <c r="L225" s="110">
        <v>128</v>
      </c>
      <c r="M225" s="111" t="s">
        <v>2532</v>
      </c>
      <c r="N225" s="116" t="s">
        <v>3102</v>
      </c>
      <c r="O225" s="117" t="s">
        <v>1671</v>
      </c>
      <c r="P225" s="117"/>
    </row>
    <row r="226" spans="1:16" x14ac:dyDescent="0.35">
      <c r="B226" s="120"/>
      <c r="C226" s="264">
        <v>-5.0524288859110866</v>
      </c>
      <c r="D226" s="345">
        <v>36</v>
      </c>
      <c r="E226" s="106">
        <v>18.695506647627006</v>
      </c>
      <c r="F226" s="113" t="s">
        <v>350</v>
      </c>
      <c r="G226" s="107">
        <v>110</v>
      </c>
      <c r="H226" s="108" t="s">
        <v>149</v>
      </c>
      <c r="I226" s="107">
        <v>21</v>
      </c>
      <c r="J226" s="109">
        <v>5</v>
      </c>
      <c r="K226" s="104" t="s">
        <v>330</v>
      </c>
      <c r="L226" s="110">
        <v>107</v>
      </c>
      <c r="M226" s="111" t="s">
        <v>3105</v>
      </c>
      <c r="N226" s="108" t="s">
        <v>3106</v>
      </c>
      <c r="O226" s="108" t="s">
        <v>1736</v>
      </c>
      <c r="P226" s="124" t="s">
        <v>3109</v>
      </c>
    </row>
    <row r="227" spans="1:16" x14ac:dyDescent="0.35">
      <c r="B227" s="120"/>
      <c r="C227" s="264">
        <v>13.648118825780278</v>
      </c>
      <c r="D227" s="345">
        <v>10</v>
      </c>
      <c r="E227" s="106">
        <v>27.441023457530587</v>
      </c>
      <c r="F227" s="113" t="s">
        <v>351</v>
      </c>
      <c r="G227" s="107">
        <v>56</v>
      </c>
      <c r="H227" s="108" t="s">
        <v>61</v>
      </c>
      <c r="I227" s="107">
        <v>37</v>
      </c>
      <c r="J227" s="109">
        <v>19</v>
      </c>
      <c r="K227" s="104" t="s">
        <v>52</v>
      </c>
      <c r="L227" s="110">
        <v>123</v>
      </c>
      <c r="M227" s="111" t="s">
        <v>2334</v>
      </c>
      <c r="N227" s="116" t="s">
        <v>3110</v>
      </c>
      <c r="O227" s="116" t="s">
        <v>1671</v>
      </c>
      <c r="P227" s="124"/>
    </row>
    <row r="228" spans="1:16" x14ac:dyDescent="0.35">
      <c r="B228" s="120"/>
      <c r="C228" s="264">
        <v>-0.92804694335202942</v>
      </c>
      <c r="D228" s="345">
        <v>29</v>
      </c>
      <c r="E228" s="106">
        <v>55.159823807719313</v>
      </c>
      <c r="F228" s="113" t="s">
        <v>350</v>
      </c>
      <c r="G228" s="107">
        <v>51</v>
      </c>
      <c r="H228" s="108" t="s">
        <v>72</v>
      </c>
      <c r="I228" s="107">
        <v>20</v>
      </c>
      <c r="J228" s="109">
        <v>8</v>
      </c>
      <c r="K228" s="104" t="s">
        <v>146</v>
      </c>
      <c r="L228" s="110">
        <v>72</v>
      </c>
      <c r="M228" s="111" t="s">
        <v>2514</v>
      </c>
      <c r="N228" s="116" t="s">
        <v>3113</v>
      </c>
      <c r="O228" s="116" t="s">
        <v>1671</v>
      </c>
      <c r="P228" s="124"/>
    </row>
    <row r="229" spans="1:16" x14ac:dyDescent="0.35">
      <c r="B229" s="120"/>
      <c r="C229" s="264">
        <v>3.6995780857161646</v>
      </c>
      <c r="D229" s="345">
        <v>27</v>
      </c>
      <c r="E229" s="106">
        <v>47.623282197312541</v>
      </c>
      <c r="F229" s="113" t="s">
        <v>350</v>
      </c>
      <c r="G229" s="107">
        <v>35</v>
      </c>
      <c r="H229" s="108" t="s">
        <v>60</v>
      </c>
      <c r="I229" s="107">
        <v>33</v>
      </c>
      <c r="J229" s="109">
        <v>17</v>
      </c>
      <c r="K229" s="104" t="s">
        <v>90</v>
      </c>
      <c r="L229" s="110">
        <v>98</v>
      </c>
      <c r="M229" s="111" t="s">
        <v>2237</v>
      </c>
      <c r="N229" s="108" t="s">
        <v>3116</v>
      </c>
      <c r="O229" s="108" t="s">
        <v>1736</v>
      </c>
      <c r="P229" s="124"/>
    </row>
    <row r="230" spans="1:16" x14ac:dyDescent="0.35">
      <c r="B230" s="120"/>
      <c r="C230" s="264">
        <v>9.6816625905630307</v>
      </c>
      <c r="D230" s="345">
        <v>7</v>
      </c>
      <c r="E230" s="106">
        <v>17.938729728930316</v>
      </c>
      <c r="F230" s="113" t="s">
        <v>351</v>
      </c>
      <c r="G230" s="107">
        <v>80</v>
      </c>
      <c r="H230" s="108" t="s">
        <v>148</v>
      </c>
      <c r="I230" s="107">
        <v>23</v>
      </c>
      <c r="J230" s="109">
        <v>11</v>
      </c>
      <c r="K230" s="104" t="s">
        <v>119</v>
      </c>
      <c r="L230" s="110">
        <v>119</v>
      </c>
      <c r="M230" s="111" t="s">
        <v>2226</v>
      </c>
      <c r="N230" s="116" t="s">
        <v>3119</v>
      </c>
      <c r="O230" s="116" t="s">
        <v>1671</v>
      </c>
      <c r="P230" s="124"/>
    </row>
    <row r="231" spans="1:16" x14ac:dyDescent="0.35">
      <c r="B231" s="120"/>
      <c r="C231" s="264">
        <v>-5.2333851232335205</v>
      </c>
      <c r="D231" s="345">
        <v>30</v>
      </c>
      <c r="E231" s="106">
        <v>35.721416657854697</v>
      </c>
      <c r="F231" s="113" t="s">
        <v>350</v>
      </c>
      <c r="G231" s="107">
        <v>97</v>
      </c>
      <c r="H231" s="108" t="s">
        <v>105</v>
      </c>
      <c r="I231" s="107">
        <v>20</v>
      </c>
      <c r="J231" s="109">
        <v>9</v>
      </c>
      <c r="K231" s="104" t="s">
        <v>87</v>
      </c>
      <c r="L231" s="110">
        <v>76</v>
      </c>
      <c r="M231" s="111" t="s">
        <v>2302</v>
      </c>
      <c r="N231" s="108" t="s">
        <v>3122</v>
      </c>
      <c r="O231" s="108" t="s">
        <v>1736</v>
      </c>
      <c r="P231" s="124"/>
    </row>
    <row r="232" spans="1:16" x14ac:dyDescent="0.35">
      <c r="B232" s="120"/>
      <c r="C232" s="264">
        <v>2.2965532647703011</v>
      </c>
      <c r="D232" s="345">
        <v>22</v>
      </c>
      <c r="E232" s="106">
        <v>44.262127346104094</v>
      </c>
      <c r="F232" s="113" t="s">
        <v>350</v>
      </c>
      <c r="G232" s="107">
        <v>55</v>
      </c>
      <c r="H232" s="108" t="s">
        <v>109</v>
      </c>
      <c r="I232" s="107">
        <v>13</v>
      </c>
      <c r="J232" s="109">
        <v>9</v>
      </c>
      <c r="K232" s="104" t="s">
        <v>89</v>
      </c>
      <c r="L232" s="110">
        <v>101</v>
      </c>
      <c r="M232" s="111" t="s">
        <v>2364</v>
      </c>
      <c r="N232" s="116" t="s">
        <v>3125</v>
      </c>
      <c r="O232" s="116" t="s">
        <v>1671</v>
      </c>
      <c r="P232" s="124"/>
    </row>
    <row r="233" spans="1:16" x14ac:dyDescent="0.35">
      <c r="B233" s="334"/>
      <c r="C233" s="352">
        <v>9.1917640363827235</v>
      </c>
      <c r="D233" s="347">
        <v>11</v>
      </c>
      <c r="E233" s="335">
        <v>12.063138410617107</v>
      </c>
      <c r="F233" s="336" t="s">
        <v>351</v>
      </c>
      <c r="G233" s="321">
        <v>88</v>
      </c>
      <c r="H233" s="337" t="s">
        <v>75</v>
      </c>
      <c r="I233" s="321">
        <v>21</v>
      </c>
      <c r="J233" s="333">
        <v>11</v>
      </c>
      <c r="K233" s="338" t="s">
        <v>102</v>
      </c>
      <c r="L233" s="320">
        <v>126</v>
      </c>
      <c r="M233" s="360" t="s">
        <v>2226</v>
      </c>
      <c r="N233" s="340" t="s">
        <v>3128</v>
      </c>
      <c r="O233" s="340" t="s">
        <v>1671</v>
      </c>
      <c r="P233" s="361"/>
    </row>
    <row r="234" spans="1:16" x14ac:dyDescent="0.35">
      <c r="A234" t="s">
        <v>3138</v>
      </c>
      <c r="B234" s="105" t="s">
        <v>2653</v>
      </c>
      <c r="C234" s="264">
        <v>9.8856770966481911</v>
      </c>
      <c r="D234" s="345">
        <v>4</v>
      </c>
      <c r="E234" s="106">
        <v>56.835453116212193</v>
      </c>
      <c r="F234" s="113" t="s">
        <v>351</v>
      </c>
      <c r="G234" s="107">
        <v>20</v>
      </c>
      <c r="H234" s="108" t="s">
        <v>96</v>
      </c>
      <c r="I234" s="107">
        <v>26</v>
      </c>
      <c r="J234" s="109">
        <v>4</v>
      </c>
      <c r="K234" s="104" t="s">
        <v>128</v>
      </c>
      <c r="L234" s="110">
        <v>88</v>
      </c>
      <c r="M234" s="111" t="s">
        <v>3136</v>
      </c>
      <c r="N234" s="108" t="s">
        <v>3137</v>
      </c>
      <c r="O234" s="108" t="s">
        <v>1736</v>
      </c>
      <c r="P234" s="124"/>
    </row>
    <row r="235" spans="1:16" x14ac:dyDescent="0.35">
      <c r="B235" s="120"/>
      <c r="C235" s="264">
        <v>-2.1942868503421549</v>
      </c>
      <c r="D235" s="345">
        <v>17</v>
      </c>
      <c r="E235" s="106">
        <v>23.723229321225812</v>
      </c>
      <c r="F235" s="113" t="s">
        <v>350</v>
      </c>
      <c r="G235" s="107">
        <v>92</v>
      </c>
      <c r="H235" s="108" t="s">
        <v>79</v>
      </c>
      <c r="I235" s="107">
        <v>19</v>
      </c>
      <c r="J235" s="109">
        <v>16</v>
      </c>
      <c r="K235" s="104" t="s">
        <v>344</v>
      </c>
      <c r="L235" s="110">
        <v>94</v>
      </c>
      <c r="M235" s="111" t="s">
        <v>1685</v>
      </c>
      <c r="N235" s="116" t="s">
        <v>3141</v>
      </c>
      <c r="O235" s="116" t="s">
        <v>1671</v>
      </c>
      <c r="P235" s="124"/>
    </row>
    <row r="236" spans="1:16" x14ac:dyDescent="0.35">
      <c r="B236" s="120"/>
      <c r="C236" s="264">
        <v>8.6019073207754939</v>
      </c>
      <c r="D236" s="345">
        <v>14</v>
      </c>
      <c r="E236" s="106">
        <v>28.262568579971056</v>
      </c>
      <c r="F236" s="113" t="s">
        <v>350</v>
      </c>
      <c r="G236" s="107">
        <v>50</v>
      </c>
      <c r="H236" s="108" t="s">
        <v>144</v>
      </c>
      <c r="I236" s="107">
        <v>26</v>
      </c>
      <c r="J236" s="109">
        <v>14</v>
      </c>
      <c r="K236" s="104" t="s">
        <v>58</v>
      </c>
      <c r="L236" s="110">
        <v>126</v>
      </c>
      <c r="M236" s="111" t="s">
        <v>1863</v>
      </c>
      <c r="N236" s="116" t="s">
        <v>3144</v>
      </c>
      <c r="O236" s="116" t="s">
        <v>1671</v>
      </c>
      <c r="P236" s="124"/>
    </row>
    <row r="237" spans="1:16" x14ac:dyDescent="0.35">
      <c r="B237" s="120"/>
      <c r="C237" s="264">
        <v>-2.0849331291198987</v>
      </c>
      <c r="D237" s="345">
        <v>12</v>
      </c>
      <c r="E237" s="106">
        <v>69.93355586521912</v>
      </c>
      <c r="F237" s="113" t="s">
        <v>350</v>
      </c>
      <c r="G237" s="107">
        <v>44</v>
      </c>
      <c r="H237" s="108" t="s">
        <v>341</v>
      </c>
      <c r="I237" s="107">
        <v>15</v>
      </c>
      <c r="J237" s="109">
        <v>12</v>
      </c>
      <c r="K237" s="104" t="s">
        <v>56</v>
      </c>
      <c r="L237" s="110">
        <v>38</v>
      </c>
      <c r="M237" s="111" t="s">
        <v>2629</v>
      </c>
      <c r="N237" s="116" t="s">
        <v>3147</v>
      </c>
      <c r="O237" s="116" t="s">
        <v>1671</v>
      </c>
      <c r="P237" s="124"/>
    </row>
    <row r="238" spans="1:16" x14ac:dyDescent="0.35">
      <c r="B238" s="120"/>
      <c r="C238" s="264">
        <v>7.7556299954396746</v>
      </c>
      <c r="D238" s="345">
        <v>15</v>
      </c>
      <c r="E238" s="106">
        <v>36.704580003040213</v>
      </c>
      <c r="F238" s="113" t="s">
        <v>351</v>
      </c>
      <c r="G238" s="107">
        <v>47</v>
      </c>
      <c r="H238" s="108" t="s">
        <v>67</v>
      </c>
      <c r="I238" s="107">
        <v>27</v>
      </c>
      <c r="J238" s="109">
        <v>14</v>
      </c>
      <c r="K238" s="104" t="s">
        <v>81</v>
      </c>
      <c r="L238" s="110">
        <v>108</v>
      </c>
      <c r="M238" s="111" t="s">
        <v>2237</v>
      </c>
      <c r="N238" s="116" t="s">
        <v>3150</v>
      </c>
      <c r="O238" s="116" t="s">
        <v>1671</v>
      </c>
      <c r="P238" s="124"/>
    </row>
    <row r="239" spans="1:16" x14ac:dyDescent="0.35">
      <c r="B239" s="120"/>
      <c r="C239" s="264">
        <v>5.9094504910964023</v>
      </c>
      <c r="D239" s="345">
        <v>5</v>
      </c>
      <c r="E239" s="106">
        <v>39.072220002661751</v>
      </c>
      <c r="F239" s="113" t="s">
        <v>351</v>
      </c>
      <c r="G239" s="107">
        <v>56</v>
      </c>
      <c r="H239" s="108" t="s">
        <v>91</v>
      </c>
      <c r="I239" s="107">
        <v>28</v>
      </c>
      <c r="J239" s="109">
        <v>23</v>
      </c>
      <c r="K239" s="104" t="s">
        <v>116</v>
      </c>
      <c r="L239" s="110">
        <v>97</v>
      </c>
      <c r="M239" s="111" t="s">
        <v>2219</v>
      </c>
      <c r="N239" s="116" t="s">
        <v>3153</v>
      </c>
      <c r="O239" s="116" t="s">
        <v>1735</v>
      </c>
      <c r="P239" s="124"/>
    </row>
    <row r="240" spans="1:16" x14ac:dyDescent="0.35">
      <c r="B240" s="120"/>
      <c r="C240" s="264">
        <v>7.2264741675349349</v>
      </c>
      <c r="D240" s="345">
        <v>5</v>
      </c>
      <c r="E240" s="106">
        <v>57.849017221643372</v>
      </c>
      <c r="F240" s="113" t="s">
        <v>351</v>
      </c>
      <c r="G240" s="107">
        <v>29</v>
      </c>
      <c r="H240" s="108" t="s">
        <v>150</v>
      </c>
      <c r="I240" s="107">
        <v>28</v>
      </c>
      <c r="J240" s="109">
        <v>13</v>
      </c>
      <c r="K240" s="104" t="s">
        <v>105</v>
      </c>
      <c r="L240" s="110">
        <v>83</v>
      </c>
      <c r="M240" s="111" t="s">
        <v>1737</v>
      </c>
      <c r="N240" s="116" t="s">
        <v>3156</v>
      </c>
      <c r="O240" s="116" t="s">
        <v>1671</v>
      </c>
      <c r="P240" s="124"/>
    </row>
    <row r="241" spans="1:16" x14ac:dyDescent="0.35">
      <c r="B241" s="120"/>
      <c r="C241" s="264">
        <v>4.7140388677451712</v>
      </c>
      <c r="D241" s="345">
        <v>11</v>
      </c>
      <c r="E241" s="106">
        <v>55.232307421503222</v>
      </c>
      <c r="F241" s="113" t="s">
        <v>351</v>
      </c>
      <c r="G241" s="107">
        <v>40</v>
      </c>
      <c r="H241" s="108" t="s">
        <v>61</v>
      </c>
      <c r="I241" s="107">
        <v>23</v>
      </c>
      <c r="J241" s="109">
        <v>14</v>
      </c>
      <c r="K241" s="104" t="s">
        <v>48</v>
      </c>
      <c r="L241" s="110">
        <v>71</v>
      </c>
      <c r="M241" s="111" t="s">
        <v>2174</v>
      </c>
      <c r="N241" s="116" t="s">
        <v>3159</v>
      </c>
      <c r="O241" s="116" t="s">
        <v>1671</v>
      </c>
      <c r="P241" s="124"/>
    </row>
    <row r="242" spans="1:16" x14ac:dyDescent="0.35">
      <c r="B242" s="120"/>
      <c r="C242" s="264">
        <v>0.75904987002571755</v>
      </c>
      <c r="D242" s="345">
        <v>16</v>
      </c>
      <c r="E242" s="106">
        <v>50.363929856640858</v>
      </c>
      <c r="F242" s="113" t="s">
        <v>350</v>
      </c>
      <c r="G242" s="107">
        <v>54</v>
      </c>
      <c r="H242" s="108" t="s">
        <v>332</v>
      </c>
      <c r="I242" s="107">
        <v>23</v>
      </c>
      <c r="J242" s="109">
        <v>13</v>
      </c>
      <c r="K242" s="104" t="s">
        <v>98</v>
      </c>
      <c r="L242" s="110">
        <v>77</v>
      </c>
      <c r="M242" s="111" t="s">
        <v>2273</v>
      </c>
      <c r="N242" s="116" t="s">
        <v>3162</v>
      </c>
      <c r="O242" s="116" t="s">
        <v>1671</v>
      </c>
      <c r="P242" s="124"/>
    </row>
    <row r="243" spans="1:16" x14ac:dyDescent="0.35">
      <c r="B243" s="120"/>
      <c r="C243" s="264">
        <v>12.752392479550368</v>
      </c>
      <c r="D243" s="345">
        <v>8</v>
      </c>
      <c r="E243" s="106">
        <v>50.330055730436086</v>
      </c>
      <c r="F243" s="113" t="s">
        <v>351</v>
      </c>
      <c r="G243" s="107">
        <v>18</v>
      </c>
      <c r="H243" s="108" t="s">
        <v>120</v>
      </c>
      <c r="I243" s="107">
        <v>39</v>
      </c>
      <c r="J243" s="109">
        <v>18</v>
      </c>
      <c r="K243" s="104" t="s">
        <v>84</v>
      </c>
      <c r="L243" s="110">
        <v>107</v>
      </c>
      <c r="M243" s="111" t="s">
        <v>2608</v>
      </c>
      <c r="N243" s="116" t="s">
        <v>3165</v>
      </c>
      <c r="O243" s="116" t="s">
        <v>1671</v>
      </c>
      <c r="P243" s="124"/>
    </row>
    <row r="244" spans="1:16" x14ac:dyDescent="0.35">
      <c r="B244" s="120"/>
      <c r="C244" s="264">
        <v>11.203504901480708</v>
      </c>
      <c r="D244" s="345">
        <v>2</v>
      </c>
      <c r="E244" s="106">
        <v>65.857743632672964</v>
      </c>
      <c r="F244" s="113" t="s">
        <v>351</v>
      </c>
      <c r="G244" s="107">
        <v>4</v>
      </c>
      <c r="H244" s="108" t="s">
        <v>110</v>
      </c>
      <c r="I244" s="107">
        <v>31</v>
      </c>
      <c r="J244" s="109">
        <v>13</v>
      </c>
      <c r="K244" s="104" t="s">
        <v>74</v>
      </c>
      <c r="L244" s="110">
        <v>76</v>
      </c>
      <c r="M244" s="111" t="s">
        <v>1931</v>
      </c>
      <c r="N244" s="108" t="s">
        <v>3168</v>
      </c>
      <c r="O244" s="108" t="s">
        <v>1736</v>
      </c>
      <c r="P244" s="124"/>
    </row>
    <row r="245" spans="1:16" x14ac:dyDescent="0.35">
      <c r="B245" s="120"/>
      <c r="C245" s="264">
        <v>-4.9125281063337756</v>
      </c>
      <c r="D245" s="345">
        <v>16</v>
      </c>
      <c r="E245" s="106">
        <v>46.545363546432789</v>
      </c>
      <c r="F245" s="113" t="s">
        <v>351</v>
      </c>
      <c r="G245" s="107">
        <v>102</v>
      </c>
      <c r="H245" s="108" t="s">
        <v>89</v>
      </c>
      <c r="I245" s="107">
        <v>23</v>
      </c>
      <c r="J245" s="109">
        <v>18</v>
      </c>
      <c r="K245" s="104" t="s">
        <v>63</v>
      </c>
      <c r="L245" s="110">
        <v>48</v>
      </c>
      <c r="M245" s="111" t="s">
        <v>2237</v>
      </c>
      <c r="N245" s="116" t="s">
        <v>3171</v>
      </c>
      <c r="O245" s="117" t="s">
        <v>1671</v>
      </c>
      <c r="P245" s="124"/>
    </row>
    <row r="246" spans="1:16" x14ac:dyDescent="0.35">
      <c r="B246" s="120"/>
      <c r="C246" s="264">
        <v>17.010802307592265</v>
      </c>
      <c r="D246" s="345">
        <v>6</v>
      </c>
      <c r="E246" s="106">
        <v>43.750727886528885</v>
      </c>
      <c r="F246" s="107" t="s">
        <v>351</v>
      </c>
      <c r="G246" s="107">
        <v>16</v>
      </c>
      <c r="H246" s="108" t="s">
        <v>11</v>
      </c>
      <c r="I246" s="107">
        <v>39</v>
      </c>
      <c r="J246" s="109">
        <v>14</v>
      </c>
      <c r="K246" s="104" t="s">
        <v>337</v>
      </c>
      <c r="L246" s="110">
        <v>120</v>
      </c>
      <c r="M246" s="111" t="s">
        <v>1754</v>
      </c>
      <c r="N246" s="108" t="s">
        <v>3174</v>
      </c>
      <c r="O246" s="108" t="s">
        <v>1736</v>
      </c>
      <c r="P246" s="117" t="s">
        <v>3266</v>
      </c>
    </row>
    <row r="247" spans="1:16" x14ac:dyDescent="0.35">
      <c r="B247" s="120"/>
      <c r="C247" s="264">
        <v>15.52529788140194</v>
      </c>
      <c r="D247" s="345">
        <v>4</v>
      </c>
      <c r="E247" s="106">
        <v>50.060881363866088</v>
      </c>
      <c r="F247" s="113" t="s">
        <v>351</v>
      </c>
      <c r="G247" s="107">
        <v>10</v>
      </c>
      <c r="H247" s="108" t="s">
        <v>12</v>
      </c>
      <c r="I247" s="107">
        <v>53</v>
      </c>
      <c r="J247" s="109">
        <v>20</v>
      </c>
      <c r="K247" s="104" t="s">
        <v>335</v>
      </c>
      <c r="L247" s="110">
        <v>116</v>
      </c>
      <c r="M247" s="111" t="s">
        <v>3177</v>
      </c>
      <c r="N247" s="108" t="s">
        <v>3178</v>
      </c>
      <c r="O247" s="108" t="s">
        <v>1736</v>
      </c>
      <c r="P247" s="117" t="s">
        <v>3179</v>
      </c>
    </row>
    <row r="248" spans="1:16" x14ac:dyDescent="0.35">
      <c r="B248" s="120"/>
      <c r="C248" s="264">
        <v>10.510997908826214</v>
      </c>
      <c r="D248" s="345">
        <v>10</v>
      </c>
      <c r="E248" s="106">
        <v>35.947521421998168</v>
      </c>
      <c r="F248" s="113" t="s">
        <v>350</v>
      </c>
      <c r="G248" s="107">
        <v>33</v>
      </c>
      <c r="H248" s="108" t="s">
        <v>103</v>
      </c>
      <c r="I248" s="107">
        <v>25</v>
      </c>
      <c r="J248" s="109">
        <v>14</v>
      </c>
      <c r="K248" s="104" t="s">
        <v>132</v>
      </c>
      <c r="L248" s="110">
        <v>121</v>
      </c>
      <c r="M248" s="111" t="s">
        <v>2476</v>
      </c>
      <c r="N248" s="116" t="s">
        <v>3182</v>
      </c>
      <c r="O248" s="116" t="s">
        <v>1671</v>
      </c>
      <c r="P248" s="117"/>
    </row>
    <row r="249" spans="1:16" x14ac:dyDescent="0.35">
      <c r="B249" s="120"/>
      <c r="C249" s="264">
        <v>8.2921858535931054</v>
      </c>
      <c r="D249" s="345">
        <v>6</v>
      </c>
      <c r="E249" s="106">
        <v>69.81610048336114</v>
      </c>
      <c r="F249" s="113" t="s">
        <v>351</v>
      </c>
      <c r="G249" s="107">
        <v>14</v>
      </c>
      <c r="H249" s="108" t="s">
        <v>147</v>
      </c>
      <c r="I249" s="107">
        <v>24</v>
      </c>
      <c r="J249" s="109">
        <v>11</v>
      </c>
      <c r="K249" s="104" t="s">
        <v>62</v>
      </c>
      <c r="L249" s="110">
        <v>62</v>
      </c>
      <c r="M249" s="111" t="s">
        <v>1692</v>
      </c>
      <c r="N249" s="108" t="s">
        <v>3185</v>
      </c>
      <c r="O249" s="108" t="s">
        <v>1736</v>
      </c>
      <c r="P249" s="117"/>
    </row>
    <row r="250" spans="1:16" x14ac:dyDescent="0.35">
      <c r="A250" t="s">
        <v>3200</v>
      </c>
      <c r="B250" s="120"/>
      <c r="C250" s="264">
        <v>12.952245858239928</v>
      </c>
      <c r="D250" s="345">
        <v>5</v>
      </c>
      <c r="E250" s="106">
        <v>52.184468687128408</v>
      </c>
      <c r="F250" s="113" t="s">
        <v>351</v>
      </c>
      <c r="G250" s="107">
        <v>15</v>
      </c>
      <c r="H250" s="108" t="s">
        <v>112</v>
      </c>
      <c r="I250" s="107">
        <v>21</v>
      </c>
      <c r="J250" s="109">
        <v>15</v>
      </c>
      <c r="K250" s="104" t="s">
        <v>55</v>
      </c>
      <c r="L250" s="110">
        <v>104</v>
      </c>
      <c r="M250" s="111" t="s">
        <v>3188</v>
      </c>
      <c r="N250" s="116" t="s">
        <v>3189</v>
      </c>
      <c r="O250" s="116" t="s">
        <v>1671</v>
      </c>
      <c r="P250" s="117" t="s">
        <v>3267</v>
      </c>
    </row>
    <row r="251" spans="1:16" x14ac:dyDescent="0.35">
      <c r="B251" s="120"/>
      <c r="C251" s="264">
        <v>-11.860131338499624</v>
      </c>
      <c r="D251" s="345">
        <v>24</v>
      </c>
      <c r="E251" s="106">
        <v>75.022817283912062</v>
      </c>
      <c r="F251" s="113" t="s">
        <v>350</v>
      </c>
      <c r="G251" s="107">
        <v>95</v>
      </c>
      <c r="H251" s="108" t="s">
        <v>42</v>
      </c>
      <c r="I251" s="107">
        <v>28</v>
      </c>
      <c r="J251" s="109">
        <v>19</v>
      </c>
      <c r="K251" s="104" t="s">
        <v>334</v>
      </c>
      <c r="L251" s="110">
        <v>8</v>
      </c>
      <c r="M251" s="111" t="s">
        <v>2286</v>
      </c>
      <c r="N251" s="116" t="s">
        <v>3192</v>
      </c>
      <c r="O251" s="116" t="s">
        <v>1671</v>
      </c>
      <c r="P251" s="124" t="s">
        <v>3193</v>
      </c>
    </row>
    <row r="252" spans="1:16" x14ac:dyDescent="0.35">
      <c r="B252" s="120"/>
      <c r="C252" s="264">
        <v>-5.2149907206351926</v>
      </c>
      <c r="D252" s="345">
        <v>20</v>
      </c>
      <c r="E252" s="106">
        <v>17.388591088939442</v>
      </c>
      <c r="F252" s="113" t="s">
        <v>351</v>
      </c>
      <c r="G252" s="107">
        <v>123</v>
      </c>
      <c r="H252" s="108" t="s">
        <v>142</v>
      </c>
      <c r="I252" s="107">
        <v>23</v>
      </c>
      <c r="J252" s="109">
        <v>13</v>
      </c>
      <c r="K252" s="104" t="s">
        <v>123</v>
      </c>
      <c r="L252" s="110">
        <v>84</v>
      </c>
      <c r="M252" s="111" t="s">
        <v>3196</v>
      </c>
      <c r="N252" s="116" t="s">
        <v>3197</v>
      </c>
      <c r="O252" s="116" t="s">
        <v>1671</v>
      </c>
      <c r="P252" s="117"/>
    </row>
    <row r="253" spans="1:16" x14ac:dyDescent="0.35">
      <c r="B253" s="120"/>
      <c r="C253" s="264">
        <v>-4.2130025215390763</v>
      </c>
      <c r="D253" s="345">
        <v>27</v>
      </c>
      <c r="E253" s="106">
        <v>31.014153163494367</v>
      </c>
      <c r="F253" s="113" t="s">
        <v>350</v>
      </c>
      <c r="G253" s="107">
        <v>101</v>
      </c>
      <c r="H253" s="108" t="s">
        <v>90</v>
      </c>
      <c r="I253" s="107">
        <v>28</v>
      </c>
      <c r="J253" s="109">
        <v>9</v>
      </c>
      <c r="K253" s="104" t="s">
        <v>115</v>
      </c>
      <c r="L253" s="110">
        <v>72</v>
      </c>
      <c r="M253" s="111" t="s">
        <v>3196</v>
      </c>
      <c r="N253" s="108" t="s">
        <v>3201</v>
      </c>
      <c r="O253" s="108" t="s">
        <v>1736</v>
      </c>
      <c r="P253" s="117"/>
    </row>
    <row r="254" spans="1:16" x14ac:dyDescent="0.35">
      <c r="B254" s="120"/>
      <c r="C254" s="264">
        <v>9.5456263650569557</v>
      </c>
      <c r="D254" s="345">
        <v>16</v>
      </c>
      <c r="E254" s="106">
        <v>70.688365720227182</v>
      </c>
      <c r="F254" s="113" t="s">
        <v>351</v>
      </c>
      <c r="G254" s="107">
        <v>9</v>
      </c>
      <c r="H254" s="108" t="s">
        <v>76</v>
      </c>
      <c r="I254" s="107">
        <v>25</v>
      </c>
      <c r="J254" s="109">
        <v>8</v>
      </c>
      <c r="K254" s="104" t="s">
        <v>71</v>
      </c>
      <c r="L254" s="110">
        <v>68</v>
      </c>
      <c r="M254" s="111" t="s">
        <v>2514</v>
      </c>
      <c r="N254" s="116" t="s">
        <v>3204</v>
      </c>
      <c r="O254" s="116" t="s">
        <v>1671</v>
      </c>
      <c r="P254" s="117"/>
    </row>
    <row r="255" spans="1:16" x14ac:dyDescent="0.35">
      <c r="B255" s="120"/>
      <c r="C255" s="264">
        <v>-4.9775926341649068</v>
      </c>
      <c r="D255" s="345">
        <v>6</v>
      </c>
      <c r="E255" s="106">
        <v>40.380942201951207</v>
      </c>
      <c r="F255" s="113" t="s">
        <v>351</v>
      </c>
      <c r="G255" s="107">
        <v>110</v>
      </c>
      <c r="H255" s="108" t="s">
        <v>47</v>
      </c>
      <c r="I255" s="107">
        <v>26</v>
      </c>
      <c r="J255" s="109">
        <v>20</v>
      </c>
      <c r="K255" s="104" t="s">
        <v>68</v>
      </c>
      <c r="L255" s="110">
        <v>63</v>
      </c>
      <c r="M255" s="111" t="s">
        <v>2215</v>
      </c>
      <c r="N255" s="116" t="s">
        <v>3207</v>
      </c>
      <c r="O255" s="116" t="s">
        <v>1671</v>
      </c>
      <c r="P255" s="117"/>
    </row>
    <row r="256" spans="1:16" x14ac:dyDescent="0.35">
      <c r="B256" s="120"/>
      <c r="C256" s="264">
        <v>-4.0061741716188948</v>
      </c>
      <c r="D256" s="345">
        <v>13</v>
      </c>
      <c r="E256" s="106">
        <v>29.347837951399207</v>
      </c>
      <c r="F256" s="113" t="s">
        <v>351</v>
      </c>
      <c r="G256" s="107">
        <v>112</v>
      </c>
      <c r="H256" s="108" t="s">
        <v>117</v>
      </c>
      <c r="I256" s="107">
        <v>21</v>
      </c>
      <c r="J256" s="109">
        <v>16</v>
      </c>
      <c r="K256" s="104" t="s">
        <v>148</v>
      </c>
      <c r="L256" s="110">
        <v>66</v>
      </c>
      <c r="M256" s="111" t="s">
        <v>1758</v>
      </c>
      <c r="N256" s="116" t="s">
        <v>3211</v>
      </c>
      <c r="O256" s="116" t="s">
        <v>1671</v>
      </c>
      <c r="P256" s="117" t="s">
        <v>3210</v>
      </c>
    </row>
    <row r="257" spans="1:16" x14ac:dyDescent="0.35">
      <c r="B257" s="120"/>
      <c r="C257" s="264">
        <v>10.625905611379752</v>
      </c>
      <c r="D257" s="345">
        <v>5</v>
      </c>
      <c r="E257" s="106">
        <v>60.047251333921167</v>
      </c>
      <c r="F257" s="113" t="s">
        <v>351</v>
      </c>
      <c r="G257" s="107">
        <v>11</v>
      </c>
      <c r="H257" s="108" t="s">
        <v>73</v>
      </c>
      <c r="I257" s="107">
        <v>26</v>
      </c>
      <c r="J257" s="109">
        <v>12</v>
      </c>
      <c r="K257" s="104" t="s">
        <v>124</v>
      </c>
      <c r="L257" s="110">
        <v>91</v>
      </c>
      <c r="M257" s="111" t="s">
        <v>2629</v>
      </c>
      <c r="N257" s="116" t="s">
        <v>3215</v>
      </c>
      <c r="O257" s="116" t="s">
        <v>1671</v>
      </c>
      <c r="P257" s="117"/>
    </row>
    <row r="258" spans="1:16" x14ac:dyDescent="0.35">
      <c r="B258" s="105" t="s">
        <v>2654</v>
      </c>
      <c r="C258" s="264">
        <v>4.765285105207643</v>
      </c>
      <c r="D258" s="345">
        <v>13</v>
      </c>
      <c r="E258" s="121">
        <v>-3.1759100334975323</v>
      </c>
      <c r="F258" s="113" t="s">
        <v>351</v>
      </c>
      <c r="G258" s="107">
        <v>113</v>
      </c>
      <c r="H258" s="108" t="s">
        <v>339</v>
      </c>
      <c r="I258" s="107">
        <v>29</v>
      </c>
      <c r="J258" s="109">
        <v>9</v>
      </c>
      <c r="K258" s="104" t="s">
        <v>102</v>
      </c>
      <c r="L258" s="110">
        <v>127</v>
      </c>
      <c r="M258" s="111" t="s">
        <v>3018</v>
      </c>
      <c r="N258" s="108" t="s">
        <v>3219</v>
      </c>
      <c r="O258" s="108" t="s">
        <v>1736</v>
      </c>
      <c r="P258" s="117" t="s">
        <v>3218</v>
      </c>
    </row>
    <row r="259" spans="1:16" x14ac:dyDescent="0.35">
      <c r="B259" s="120"/>
      <c r="C259" s="264">
        <v>13.763128525257086</v>
      </c>
      <c r="D259" s="345">
        <v>3</v>
      </c>
      <c r="E259" s="106">
        <v>60.851984639260984</v>
      </c>
      <c r="F259" s="113" t="s">
        <v>351</v>
      </c>
      <c r="G259" s="107">
        <v>3</v>
      </c>
      <c r="H259" s="108" t="s">
        <v>66</v>
      </c>
      <c r="I259" s="107">
        <v>29</v>
      </c>
      <c r="J259" s="109">
        <v>9</v>
      </c>
      <c r="K259" s="104" t="s">
        <v>97</v>
      </c>
      <c r="L259" s="110">
        <v>85</v>
      </c>
      <c r="M259" s="111" t="s">
        <v>1685</v>
      </c>
      <c r="N259" s="116" t="s">
        <v>3222</v>
      </c>
      <c r="O259" s="116" t="s">
        <v>1671</v>
      </c>
      <c r="P259" s="117"/>
    </row>
    <row r="260" spans="1:16" x14ac:dyDescent="0.35">
      <c r="B260" s="120"/>
      <c r="C260" s="264">
        <v>9.2961268146701848</v>
      </c>
      <c r="D260" s="345">
        <v>10</v>
      </c>
      <c r="E260" s="106">
        <v>54.892590479796752</v>
      </c>
      <c r="F260" s="113" t="s">
        <v>351</v>
      </c>
      <c r="G260" s="107">
        <v>22</v>
      </c>
      <c r="H260" s="108" t="s">
        <v>82</v>
      </c>
      <c r="I260" s="107">
        <v>23</v>
      </c>
      <c r="J260" s="109">
        <v>12</v>
      </c>
      <c r="K260" s="104" t="s">
        <v>118</v>
      </c>
      <c r="L260" s="110">
        <v>93</v>
      </c>
      <c r="M260" s="111" t="s">
        <v>1883</v>
      </c>
      <c r="N260" s="116" t="s">
        <v>3225</v>
      </c>
      <c r="O260" s="116" t="s">
        <v>1671</v>
      </c>
      <c r="P260" s="117"/>
    </row>
    <row r="261" spans="1:16" x14ac:dyDescent="0.35">
      <c r="B261" s="120"/>
      <c r="C261" s="264">
        <v>-5.6758776107016091</v>
      </c>
      <c r="D261" s="345">
        <v>17</v>
      </c>
      <c r="E261" s="106">
        <v>75.094866799449079</v>
      </c>
      <c r="F261" s="113" t="s">
        <v>351</v>
      </c>
      <c r="G261" s="107">
        <v>67</v>
      </c>
      <c r="H261" s="108" t="s">
        <v>333</v>
      </c>
      <c r="I261" s="107">
        <v>25</v>
      </c>
      <c r="J261" s="109">
        <v>18</v>
      </c>
      <c r="K261" s="104" t="s">
        <v>138</v>
      </c>
      <c r="L261" s="110">
        <v>19</v>
      </c>
      <c r="M261" s="111" t="s">
        <v>1681</v>
      </c>
      <c r="N261" s="116" t="s">
        <v>3228</v>
      </c>
      <c r="O261" s="116" t="s">
        <v>1671</v>
      </c>
      <c r="P261" s="117"/>
    </row>
    <row r="262" spans="1:16" x14ac:dyDescent="0.35">
      <c r="A262" t="s">
        <v>3234</v>
      </c>
      <c r="B262" s="120"/>
      <c r="C262" s="264">
        <v>10.550890098610134</v>
      </c>
      <c r="D262" s="345">
        <v>8</v>
      </c>
      <c r="E262" s="106">
        <v>37.067894732945106</v>
      </c>
      <c r="F262" s="113" t="s">
        <v>351</v>
      </c>
      <c r="G262" s="107">
        <v>34</v>
      </c>
      <c r="H262" s="108" t="s">
        <v>45</v>
      </c>
      <c r="I262" s="107">
        <v>30</v>
      </c>
      <c r="J262" s="109">
        <v>14</v>
      </c>
      <c r="K262" s="104" t="s">
        <v>126</v>
      </c>
      <c r="L262" s="110">
        <v>117</v>
      </c>
      <c r="M262" s="111" t="s">
        <v>2174</v>
      </c>
      <c r="N262" s="116" t="s">
        <v>3231</v>
      </c>
      <c r="O262" s="116" t="s">
        <v>1671</v>
      </c>
      <c r="P262" s="117"/>
    </row>
    <row r="263" spans="1:16" x14ac:dyDescent="0.35">
      <c r="B263" s="120"/>
      <c r="C263" s="264">
        <v>19.752573812473731</v>
      </c>
      <c r="D263" s="345">
        <v>4</v>
      </c>
      <c r="E263" s="106">
        <v>44.36824980751787</v>
      </c>
      <c r="F263" s="113" t="s">
        <v>351</v>
      </c>
      <c r="G263" s="107">
        <v>5</v>
      </c>
      <c r="H263" s="108" t="s">
        <v>94</v>
      </c>
      <c r="I263" s="107">
        <v>41</v>
      </c>
      <c r="J263" s="109">
        <v>10</v>
      </c>
      <c r="K263" s="104" t="s">
        <v>69</v>
      </c>
      <c r="L263" s="110">
        <v>125</v>
      </c>
      <c r="M263" s="111" t="s">
        <v>1674</v>
      </c>
      <c r="N263" s="108" t="s">
        <v>3235</v>
      </c>
      <c r="O263" s="108" t="s">
        <v>1736</v>
      </c>
      <c r="P263" s="117" t="s">
        <v>3268</v>
      </c>
    </row>
    <row r="264" spans="1:16" x14ac:dyDescent="0.35">
      <c r="B264" s="120"/>
      <c r="C264" s="264">
        <v>9.2070875860178418</v>
      </c>
      <c r="D264" s="345">
        <v>5</v>
      </c>
      <c r="E264" s="106">
        <v>61.933564050338028</v>
      </c>
      <c r="F264" s="113" t="s">
        <v>351</v>
      </c>
      <c r="G264" s="107">
        <v>21</v>
      </c>
      <c r="H264" s="108" t="s">
        <v>104</v>
      </c>
      <c r="I264" s="107">
        <v>30</v>
      </c>
      <c r="J264" s="109">
        <v>24</v>
      </c>
      <c r="K264" s="104" t="s">
        <v>75</v>
      </c>
      <c r="L264" s="110">
        <v>82</v>
      </c>
      <c r="M264" s="111" t="s">
        <v>3238</v>
      </c>
      <c r="N264" s="116" t="s">
        <v>3239</v>
      </c>
      <c r="O264" s="116" t="s">
        <v>1671</v>
      </c>
      <c r="P264" s="117"/>
    </row>
    <row r="265" spans="1:16" x14ac:dyDescent="0.35">
      <c r="B265" s="120"/>
      <c r="C265" s="264">
        <v>-2.4893464702471544</v>
      </c>
      <c r="D265" s="345">
        <v>9</v>
      </c>
      <c r="E265" s="106">
        <v>57.257960711763438</v>
      </c>
      <c r="F265" s="113" t="s">
        <v>351</v>
      </c>
      <c r="G265" s="107">
        <v>81</v>
      </c>
      <c r="H265" s="108" t="s">
        <v>143</v>
      </c>
      <c r="I265" s="107">
        <v>15</v>
      </c>
      <c r="J265" s="109">
        <v>12</v>
      </c>
      <c r="K265" s="104" t="s">
        <v>345</v>
      </c>
      <c r="L265" s="110">
        <v>46</v>
      </c>
      <c r="M265" s="111" t="s">
        <v>1936</v>
      </c>
      <c r="N265" s="116" t="s">
        <v>3243</v>
      </c>
      <c r="O265" s="116" t="s">
        <v>1671</v>
      </c>
      <c r="P265" s="117" t="s">
        <v>3242</v>
      </c>
    </row>
    <row r="266" spans="1:16" x14ac:dyDescent="0.35">
      <c r="C266" s="264">
        <v>13.22038905475187</v>
      </c>
      <c r="D266" s="345">
        <v>7</v>
      </c>
      <c r="E266" s="106">
        <v>31.21397932530855</v>
      </c>
      <c r="F266" s="113" t="s">
        <v>351</v>
      </c>
      <c r="G266" s="107">
        <v>35</v>
      </c>
      <c r="H266" s="108" t="s">
        <v>131</v>
      </c>
      <c r="I266" s="107">
        <v>37</v>
      </c>
      <c r="J266" s="109">
        <v>15</v>
      </c>
      <c r="K266" s="104" t="s">
        <v>52</v>
      </c>
      <c r="L266" s="110">
        <v>124</v>
      </c>
      <c r="M266" s="111" t="s">
        <v>2608</v>
      </c>
      <c r="N266" s="108" t="s">
        <v>3246</v>
      </c>
      <c r="O266" s="108" t="s">
        <v>1736</v>
      </c>
      <c r="P266" s="117"/>
    </row>
    <row r="267" spans="1:16" x14ac:dyDescent="0.35">
      <c r="B267" s="120"/>
      <c r="C267" s="264">
        <v>5.6218378551061274</v>
      </c>
      <c r="D267" s="345">
        <v>7</v>
      </c>
      <c r="E267" s="106">
        <v>13.48062176111312</v>
      </c>
      <c r="F267" s="113" t="s">
        <v>351</v>
      </c>
      <c r="G267" s="107">
        <v>87</v>
      </c>
      <c r="H267" s="108" t="s">
        <v>134</v>
      </c>
      <c r="I267" s="107">
        <v>18</v>
      </c>
      <c r="J267" s="109">
        <v>14</v>
      </c>
      <c r="K267" s="104" t="s">
        <v>99</v>
      </c>
      <c r="L267" s="110">
        <v>115</v>
      </c>
      <c r="M267" s="111" t="s">
        <v>1696</v>
      </c>
      <c r="N267" s="116" t="s">
        <v>3250</v>
      </c>
      <c r="O267" s="116" t="s">
        <v>1735</v>
      </c>
      <c r="P267" s="117" t="s">
        <v>3249</v>
      </c>
    </row>
    <row r="268" spans="1:16" x14ac:dyDescent="0.35">
      <c r="B268" s="120"/>
      <c r="C268" s="264">
        <v>0.48745097456435277</v>
      </c>
      <c r="D268" s="345">
        <v>20</v>
      </c>
      <c r="E268" s="106">
        <v>25.332479297255816</v>
      </c>
      <c r="F268" s="113" t="s">
        <v>351</v>
      </c>
      <c r="G268" s="107">
        <v>89</v>
      </c>
      <c r="H268" s="108" t="s">
        <v>87</v>
      </c>
      <c r="I268" s="107">
        <v>33</v>
      </c>
      <c r="J268" s="109">
        <v>15</v>
      </c>
      <c r="K268" s="104" t="s">
        <v>343</v>
      </c>
      <c r="L268" s="110">
        <v>90</v>
      </c>
      <c r="M268" s="111" t="s">
        <v>3253</v>
      </c>
      <c r="N268" s="108" t="s">
        <v>3254</v>
      </c>
      <c r="O268" s="108" t="s">
        <v>1736</v>
      </c>
      <c r="P268" s="117"/>
    </row>
    <row r="269" spans="1:16" x14ac:dyDescent="0.35">
      <c r="B269" s="120"/>
      <c r="C269" s="264">
        <v>-3.4381552313457209</v>
      </c>
      <c r="D269" s="345">
        <v>17</v>
      </c>
      <c r="E269" s="106">
        <v>43.915309513146013</v>
      </c>
      <c r="F269" s="113" t="s">
        <v>351</v>
      </c>
      <c r="G269" s="107">
        <v>105</v>
      </c>
      <c r="H269" s="108" t="s">
        <v>106</v>
      </c>
      <c r="I269" s="107">
        <v>25</v>
      </c>
      <c r="J269" s="109">
        <v>15</v>
      </c>
      <c r="K269" s="104" t="s">
        <v>49</v>
      </c>
      <c r="L269" s="110">
        <v>59</v>
      </c>
      <c r="M269" s="111" t="s">
        <v>3257</v>
      </c>
      <c r="N269" s="116" t="s">
        <v>3258</v>
      </c>
      <c r="O269" s="116" t="s">
        <v>1671</v>
      </c>
      <c r="P269" s="117" t="s">
        <v>3259</v>
      </c>
    </row>
    <row r="270" spans="1:16" x14ac:dyDescent="0.35">
      <c r="B270" s="120"/>
      <c r="C270" s="264">
        <v>9.7067860686865082</v>
      </c>
      <c r="D270" s="345">
        <v>8</v>
      </c>
      <c r="E270" s="106">
        <v>14.914596987276266</v>
      </c>
      <c r="F270" s="113" t="s">
        <v>351</v>
      </c>
      <c r="G270" s="107">
        <v>70</v>
      </c>
      <c r="H270" s="108" t="s">
        <v>139</v>
      </c>
      <c r="I270" s="107">
        <v>29</v>
      </c>
      <c r="J270" s="109">
        <v>4</v>
      </c>
      <c r="K270" s="104" t="s">
        <v>130</v>
      </c>
      <c r="L270" s="110">
        <v>119</v>
      </c>
      <c r="M270" s="111" t="s">
        <v>3136</v>
      </c>
      <c r="N270" s="108" t="s">
        <v>3270</v>
      </c>
      <c r="O270" s="108" t="s">
        <v>1736</v>
      </c>
      <c r="P270" s="117"/>
    </row>
    <row r="271" spans="1:16" x14ac:dyDescent="0.35">
      <c r="B271" s="120"/>
      <c r="C271" s="264">
        <v>10.584919448356802</v>
      </c>
      <c r="D271" s="345">
        <v>8</v>
      </c>
      <c r="E271" s="106">
        <v>25.412447875794932</v>
      </c>
      <c r="F271" s="113" t="s">
        <v>351</v>
      </c>
      <c r="G271" s="107">
        <v>58</v>
      </c>
      <c r="H271" s="108" t="s">
        <v>336</v>
      </c>
      <c r="I271" s="107">
        <v>30</v>
      </c>
      <c r="J271" s="109">
        <v>21</v>
      </c>
      <c r="K271" s="104" t="s">
        <v>51</v>
      </c>
      <c r="L271" s="110">
        <v>122</v>
      </c>
      <c r="M271" s="111" t="s">
        <v>2183</v>
      </c>
      <c r="N271" s="116" t="s">
        <v>3273</v>
      </c>
      <c r="O271" s="116" t="s">
        <v>1671</v>
      </c>
      <c r="P271" s="117"/>
    </row>
    <row r="272" spans="1:16" x14ac:dyDescent="0.35">
      <c r="B272" s="120"/>
      <c r="C272" s="264">
        <v>-0.54534843500699015</v>
      </c>
      <c r="D272" s="345">
        <v>20</v>
      </c>
      <c r="E272" s="106">
        <v>65.711829064285212</v>
      </c>
      <c r="F272" s="113" t="s">
        <v>350</v>
      </c>
      <c r="G272" s="107">
        <v>41</v>
      </c>
      <c r="H272" s="108" t="s">
        <v>59</v>
      </c>
      <c r="I272" s="107">
        <v>28</v>
      </c>
      <c r="J272" s="109">
        <v>8</v>
      </c>
      <c r="K272" s="104" t="s">
        <v>77</v>
      </c>
      <c r="L272" s="110">
        <v>53</v>
      </c>
      <c r="M272" s="111" t="s">
        <v>2286</v>
      </c>
      <c r="N272" s="108" t="s">
        <v>3276</v>
      </c>
      <c r="O272" s="108" t="s">
        <v>1736</v>
      </c>
      <c r="P272" s="117"/>
    </row>
    <row r="273" spans="1:16" x14ac:dyDescent="0.35">
      <c r="B273" s="120"/>
      <c r="C273" s="264">
        <v>1.1461930813006742</v>
      </c>
      <c r="D273" s="345">
        <v>21</v>
      </c>
      <c r="E273" s="106">
        <v>50.964900478809838</v>
      </c>
      <c r="F273" s="113" t="s">
        <v>350</v>
      </c>
      <c r="G273" s="107">
        <v>55</v>
      </c>
      <c r="H273" s="108" t="s">
        <v>100</v>
      </c>
      <c r="I273" s="107">
        <v>21</v>
      </c>
      <c r="J273" s="109">
        <v>11</v>
      </c>
      <c r="K273" s="104" t="s">
        <v>107</v>
      </c>
      <c r="L273" s="110">
        <v>79</v>
      </c>
      <c r="M273" s="111" t="s">
        <v>1700</v>
      </c>
      <c r="N273" s="116" t="s">
        <v>3279</v>
      </c>
      <c r="O273" s="117" t="s">
        <v>1671</v>
      </c>
      <c r="P273" s="117"/>
    </row>
    <row r="274" spans="1:16" x14ac:dyDescent="0.35">
      <c r="B274" s="120"/>
      <c r="C274" s="264">
        <v>5.9100058960159796</v>
      </c>
      <c r="D274" s="345">
        <v>5</v>
      </c>
      <c r="E274" s="106">
        <v>64.499831870430413</v>
      </c>
      <c r="F274" s="113" t="s">
        <v>351</v>
      </c>
      <c r="G274" s="107">
        <v>30</v>
      </c>
      <c r="H274" s="108" t="s">
        <v>108</v>
      </c>
      <c r="I274" s="107">
        <v>20</v>
      </c>
      <c r="J274" s="109">
        <v>11</v>
      </c>
      <c r="K274" s="104" t="s">
        <v>146</v>
      </c>
      <c r="L274" s="110">
        <v>74</v>
      </c>
      <c r="M274" s="111" t="s">
        <v>1883</v>
      </c>
      <c r="N274" s="116" t="s">
        <v>3282</v>
      </c>
      <c r="O274" s="116" t="s">
        <v>1671</v>
      </c>
      <c r="P274" s="117"/>
    </row>
    <row r="275" spans="1:16" x14ac:dyDescent="0.35">
      <c r="B275" s="120"/>
      <c r="C275" s="264">
        <v>12.124269520403507</v>
      </c>
      <c r="D275" s="345">
        <v>9</v>
      </c>
      <c r="E275" s="106">
        <v>63.359566011630285</v>
      </c>
      <c r="F275" s="113" t="s">
        <v>351</v>
      </c>
      <c r="G275" s="107">
        <v>7</v>
      </c>
      <c r="H275" s="108" t="s">
        <v>331</v>
      </c>
      <c r="I275" s="107">
        <v>24</v>
      </c>
      <c r="J275" s="109">
        <v>17</v>
      </c>
      <c r="K275" s="104" t="s">
        <v>88</v>
      </c>
      <c r="L275" s="110">
        <v>86</v>
      </c>
      <c r="M275" s="111" t="s">
        <v>3285</v>
      </c>
      <c r="N275" s="116" t="s">
        <v>3286</v>
      </c>
      <c r="O275" s="116" t="s">
        <v>1671</v>
      </c>
      <c r="P275" s="117"/>
    </row>
    <row r="276" spans="1:16" x14ac:dyDescent="0.35">
      <c r="B276" s="120"/>
      <c r="C276" s="264">
        <v>0.4988951934111851</v>
      </c>
      <c r="D276" s="345">
        <v>10</v>
      </c>
      <c r="E276" s="106">
        <v>41.691200568469469</v>
      </c>
      <c r="F276" s="113" t="s">
        <v>351</v>
      </c>
      <c r="G276" s="107">
        <v>78</v>
      </c>
      <c r="H276" s="108" t="s">
        <v>86</v>
      </c>
      <c r="I276" s="107">
        <v>19</v>
      </c>
      <c r="J276" s="109">
        <v>8</v>
      </c>
      <c r="K276" s="104" t="s">
        <v>125</v>
      </c>
      <c r="L276" s="110">
        <v>65</v>
      </c>
      <c r="M276" s="111" t="s">
        <v>1694</v>
      </c>
      <c r="N276" s="108" t="s">
        <v>2597</v>
      </c>
      <c r="O276" s="108" t="s">
        <v>1736</v>
      </c>
      <c r="P276" s="117"/>
    </row>
    <row r="277" spans="1:16" x14ac:dyDescent="0.35">
      <c r="B277" s="120"/>
      <c r="C277" s="264">
        <v>3.783474827033757</v>
      </c>
      <c r="D277" s="345">
        <v>8</v>
      </c>
      <c r="E277" s="106">
        <v>79.083701146522642</v>
      </c>
      <c r="F277" s="113" t="s">
        <v>351</v>
      </c>
      <c r="G277" s="107">
        <v>25</v>
      </c>
      <c r="H277" s="108" t="s">
        <v>140</v>
      </c>
      <c r="I277" s="107">
        <v>23</v>
      </c>
      <c r="J277" s="109">
        <v>15</v>
      </c>
      <c r="K277" s="104" t="s">
        <v>72</v>
      </c>
      <c r="L277" s="110">
        <v>37</v>
      </c>
      <c r="M277" s="111" t="s">
        <v>1700</v>
      </c>
      <c r="N277" s="116" t="s">
        <v>3291</v>
      </c>
      <c r="O277" s="116" t="s">
        <v>1671</v>
      </c>
      <c r="P277" s="117"/>
    </row>
    <row r="278" spans="1:16" x14ac:dyDescent="0.35">
      <c r="A278" t="s">
        <v>3304</v>
      </c>
      <c r="B278" s="120"/>
      <c r="C278" s="264">
        <v>1.1934198965893363</v>
      </c>
      <c r="D278" s="345">
        <v>8</v>
      </c>
      <c r="E278" s="106">
        <v>83.879941314640703</v>
      </c>
      <c r="F278" s="113" t="s">
        <v>351</v>
      </c>
      <c r="G278" s="107">
        <v>26</v>
      </c>
      <c r="H278" s="108" t="s">
        <v>50</v>
      </c>
      <c r="I278" s="107">
        <v>23</v>
      </c>
      <c r="J278" s="109">
        <v>21</v>
      </c>
      <c r="K278" s="104" t="s">
        <v>60</v>
      </c>
      <c r="L278" s="110">
        <v>32</v>
      </c>
      <c r="M278" s="111" t="s">
        <v>2334</v>
      </c>
      <c r="N278" s="116" t="s">
        <v>3300</v>
      </c>
      <c r="O278" s="116" t="s">
        <v>1671</v>
      </c>
      <c r="P278" s="117"/>
    </row>
    <row r="279" spans="1:16" x14ac:dyDescent="0.35">
      <c r="B279" s="120"/>
      <c r="C279" s="264">
        <v>9.5517435310268883</v>
      </c>
      <c r="D279" s="345">
        <v>7</v>
      </c>
      <c r="E279" s="106">
        <v>88.223658905109204</v>
      </c>
      <c r="F279" s="113" t="s">
        <v>351</v>
      </c>
      <c r="G279" s="107">
        <v>2</v>
      </c>
      <c r="H279" s="108" t="s">
        <v>135</v>
      </c>
      <c r="I279" s="107">
        <v>32</v>
      </c>
      <c r="J279" s="109">
        <v>17</v>
      </c>
      <c r="K279" s="104" t="s">
        <v>41</v>
      </c>
      <c r="L279" s="110">
        <v>31</v>
      </c>
      <c r="M279" s="111" t="s">
        <v>1754</v>
      </c>
      <c r="N279" s="108" t="s">
        <v>3303</v>
      </c>
      <c r="O279" s="108" t="s">
        <v>1736</v>
      </c>
      <c r="P279" s="117"/>
    </row>
    <row r="280" spans="1:16" x14ac:dyDescent="0.35">
      <c r="B280" s="120"/>
      <c r="C280" s="264">
        <v>-6.7749561859867073</v>
      </c>
      <c r="D280" s="345">
        <v>24</v>
      </c>
      <c r="E280" s="121">
        <v>99.654438524582503</v>
      </c>
      <c r="F280" s="113" t="s">
        <v>350</v>
      </c>
      <c r="G280" s="107">
        <v>27</v>
      </c>
      <c r="H280" s="108" t="s">
        <v>136</v>
      </c>
      <c r="I280" s="107">
        <v>24</v>
      </c>
      <c r="J280" s="109">
        <v>16</v>
      </c>
      <c r="K280" s="104" t="s">
        <v>127</v>
      </c>
      <c r="L280" s="110">
        <v>6</v>
      </c>
      <c r="M280" s="111" t="s">
        <v>3307</v>
      </c>
      <c r="N280" s="116" t="s">
        <v>3308</v>
      </c>
      <c r="O280" s="116" t="s">
        <v>1671</v>
      </c>
      <c r="P280" s="124" t="s">
        <v>3309</v>
      </c>
    </row>
    <row r="281" spans="1:16" x14ac:dyDescent="0.35">
      <c r="B281" s="334"/>
      <c r="C281" s="352">
        <v>-1.4017297852769863</v>
      </c>
      <c r="D281" s="347">
        <v>13</v>
      </c>
      <c r="E281" s="335">
        <v>99.33630330414789</v>
      </c>
      <c r="F281" s="336" t="s">
        <v>350</v>
      </c>
      <c r="G281" s="321">
        <v>13</v>
      </c>
      <c r="H281" s="337" t="s">
        <v>114</v>
      </c>
      <c r="I281" s="321">
        <v>15</v>
      </c>
      <c r="J281" s="333">
        <v>13</v>
      </c>
      <c r="K281" s="338" t="s">
        <v>44</v>
      </c>
      <c r="L281" s="320">
        <v>12</v>
      </c>
      <c r="M281" s="360" t="s">
        <v>1766</v>
      </c>
      <c r="N281" s="340" t="s">
        <v>3312</v>
      </c>
      <c r="O281" s="340" t="s">
        <v>1671</v>
      </c>
      <c r="P281" s="341"/>
    </row>
    <row r="282" spans="1:16" x14ac:dyDescent="0.35">
      <c r="A282" t="s">
        <v>3519</v>
      </c>
      <c r="B282" s="420" t="s">
        <v>3518</v>
      </c>
      <c r="C282" s="264">
        <v>-2.0453952222258098</v>
      </c>
      <c r="D282" s="345">
        <v>16</v>
      </c>
      <c r="E282" s="106">
        <v>83.892275164546234</v>
      </c>
      <c r="F282" s="113" t="s">
        <v>350</v>
      </c>
      <c r="G282" s="107">
        <v>29</v>
      </c>
      <c r="H282" s="108" t="s">
        <v>129</v>
      </c>
      <c r="I282" s="107">
        <v>25</v>
      </c>
      <c r="J282" s="109">
        <v>18</v>
      </c>
      <c r="K282" s="104" t="s">
        <v>342</v>
      </c>
      <c r="L282" s="110">
        <v>24</v>
      </c>
      <c r="M282" s="111" t="s">
        <v>1863</v>
      </c>
      <c r="N282" s="116" t="s">
        <v>3520</v>
      </c>
      <c r="O282" s="116" t="s">
        <v>1671</v>
      </c>
      <c r="P282" s="117"/>
    </row>
    <row r="283" spans="1:16" x14ac:dyDescent="0.35">
      <c r="B283" s="105" t="s">
        <v>3316</v>
      </c>
      <c r="C283" s="264">
        <v>-7.5077623421858766</v>
      </c>
      <c r="D283" s="345">
        <v>22</v>
      </c>
      <c r="E283" s="106">
        <v>70.324915855608793</v>
      </c>
      <c r="F283" s="113" t="s">
        <v>350</v>
      </c>
      <c r="G283" s="107">
        <v>74</v>
      </c>
      <c r="H283" s="108" t="s">
        <v>148</v>
      </c>
      <c r="I283" s="107">
        <v>21</v>
      </c>
      <c r="J283" s="109">
        <v>18</v>
      </c>
      <c r="K283" s="104" t="s">
        <v>50</v>
      </c>
      <c r="L283" s="110">
        <v>27</v>
      </c>
      <c r="M283" s="111" t="s">
        <v>2622</v>
      </c>
      <c r="N283" s="116" t="s">
        <v>3524</v>
      </c>
      <c r="O283" s="116" t="s">
        <v>1671</v>
      </c>
      <c r="P283" s="117"/>
    </row>
    <row r="284" spans="1:16" x14ac:dyDescent="0.35">
      <c r="B284" s="120"/>
      <c r="C284" s="264">
        <v>-4.8364586039717121</v>
      </c>
      <c r="D284" s="345">
        <v>24</v>
      </c>
      <c r="E284" s="106">
        <v>86.362676568046936</v>
      </c>
      <c r="F284" s="113" t="s">
        <v>350</v>
      </c>
      <c r="G284" s="107">
        <v>32</v>
      </c>
      <c r="H284" s="108" t="s">
        <v>59</v>
      </c>
      <c r="I284" s="107">
        <v>21</v>
      </c>
      <c r="J284" s="109">
        <v>15</v>
      </c>
      <c r="K284" s="104" t="s">
        <v>114</v>
      </c>
      <c r="L284" s="110">
        <v>12</v>
      </c>
      <c r="M284" s="111" t="s">
        <v>2622</v>
      </c>
      <c r="N284" s="116" t="s">
        <v>3528</v>
      </c>
      <c r="O284" s="116" t="s">
        <v>1671</v>
      </c>
      <c r="P284" s="117"/>
    </row>
    <row r="285" spans="1:16" x14ac:dyDescent="0.35">
      <c r="B285" s="120"/>
      <c r="C285" s="264">
        <v>3.301327538425753</v>
      </c>
      <c r="D285" s="345">
        <v>22</v>
      </c>
      <c r="E285" s="106">
        <v>47.818393294220378</v>
      </c>
      <c r="F285" s="113" t="s">
        <v>350</v>
      </c>
      <c r="G285" s="107">
        <v>44</v>
      </c>
      <c r="H285" s="108" t="s">
        <v>100</v>
      </c>
      <c r="I285" s="107">
        <v>26</v>
      </c>
      <c r="J285" s="109">
        <v>16</v>
      </c>
      <c r="K285" s="104" t="s">
        <v>80</v>
      </c>
      <c r="L285" s="110">
        <v>91</v>
      </c>
      <c r="M285" s="111" t="s">
        <v>2183</v>
      </c>
      <c r="N285" s="116" t="s">
        <v>3532</v>
      </c>
      <c r="O285" s="116" t="s">
        <v>1671</v>
      </c>
      <c r="P285" s="117"/>
    </row>
    <row r="286" spans="1:16" x14ac:dyDescent="0.35">
      <c r="B286" s="120"/>
      <c r="C286" s="264">
        <v>3.5875142370311917</v>
      </c>
      <c r="D286" s="345">
        <v>13</v>
      </c>
      <c r="E286" s="106">
        <v>25.189911070534041</v>
      </c>
      <c r="F286" s="113" t="s">
        <v>351</v>
      </c>
      <c r="G286" s="107">
        <v>77</v>
      </c>
      <c r="H286" s="108" t="s">
        <v>71</v>
      </c>
      <c r="I286" s="107">
        <v>21</v>
      </c>
      <c r="J286" s="109">
        <v>14</v>
      </c>
      <c r="K286" s="104" t="s">
        <v>339</v>
      </c>
      <c r="L286" s="110">
        <v>103</v>
      </c>
      <c r="M286" s="111" t="s">
        <v>1672</v>
      </c>
      <c r="N286" s="116" t="s">
        <v>3536</v>
      </c>
      <c r="O286" s="116" t="s">
        <v>1671</v>
      </c>
      <c r="P286" s="117"/>
    </row>
    <row r="287" spans="1:16" x14ac:dyDescent="0.35">
      <c r="B287" s="120"/>
      <c r="C287" s="264">
        <v>7.3723932603749729</v>
      </c>
      <c r="D287" s="345">
        <v>22</v>
      </c>
      <c r="E287" s="106">
        <v>57.939234947092814</v>
      </c>
      <c r="F287" s="113" t="s">
        <v>350</v>
      </c>
      <c r="G287" s="107">
        <v>17</v>
      </c>
      <c r="H287" s="108" t="s">
        <v>82</v>
      </c>
      <c r="I287" s="107">
        <v>24</v>
      </c>
      <c r="J287" s="109">
        <v>12</v>
      </c>
      <c r="K287" s="104" t="s">
        <v>123</v>
      </c>
      <c r="L287" s="110">
        <v>96</v>
      </c>
      <c r="M287" s="111" t="s">
        <v>1692</v>
      </c>
      <c r="N287" s="116" t="s">
        <v>3540</v>
      </c>
      <c r="O287" s="116" t="s">
        <v>1671</v>
      </c>
      <c r="P287" s="117"/>
    </row>
    <row r="288" spans="1:16" x14ac:dyDescent="0.35">
      <c r="B288" s="120"/>
      <c r="C288" s="264">
        <v>-8.4928376371318119</v>
      </c>
      <c r="D288" s="345">
        <v>19</v>
      </c>
      <c r="E288" s="106">
        <v>80.747507766009065</v>
      </c>
      <c r="F288" s="113" t="s">
        <v>350</v>
      </c>
      <c r="G288" s="107">
        <v>61</v>
      </c>
      <c r="H288" s="108" t="s">
        <v>53</v>
      </c>
      <c r="I288" s="107">
        <v>18</v>
      </c>
      <c r="J288" s="109">
        <v>17</v>
      </c>
      <c r="K288" s="104" t="s">
        <v>331</v>
      </c>
      <c r="L288" s="110">
        <v>11</v>
      </c>
      <c r="M288" s="111" t="s">
        <v>2755</v>
      </c>
      <c r="N288" s="116" t="s">
        <v>3544</v>
      </c>
      <c r="O288" s="116" t="s">
        <v>1671</v>
      </c>
      <c r="P288" s="117"/>
    </row>
    <row r="289" spans="2:16" x14ac:dyDescent="0.35">
      <c r="B289" s="120"/>
      <c r="C289" s="264">
        <v>6.8085279560286223</v>
      </c>
      <c r="D289" s="345">
        <v>12</v>
      </c>
      <c r="E289" s="106">
        <v>44.690491265978842</v>
      </c>
      <c r="F289" s="113" t="s">
        <v>351</v>
      </c>
      <c r="G289" s="107">
        <v>40</v>
      </c>
      <c r="H289" s="108" t="s">
        <v>101</v>
      </c>
      <c r="I289" s="107">
        <v>27</v>
      </c>
      <c r="J289" s="109">
        <v>20</v>
      </c>
      <c r="K289" s="104" t="s">
        <v>116</v>
      </c>
      <c r="L289" s="110">
        <v>99</v>
      </c>
      <c r="M289" s="111" t="s">
        <v>2334</v>
      </c>
      <c r="N289" s="116" t="s">
        <v>3548</v>
      </c>
      <c r="O289" s="116" t="s">
        <v>1671</v>
      </c>
      <c r="P289" s="117"/>
    </row>
    <row r="290" spans="2:16" x14ac:dyDescent="0.35">
      <c r="B290" s="120"/>
      <c r="C290" s="264">
        <v>6.467351063039791</v>
      </c>
      <c r="D290" s="345">
        <v>8</v>
      </c>
      <c r="E290" s="106">
        <v>52.836410187394065</v>
      </c>
      <c r="F290" s="113" t="s">
        <v>351</v>
      </c>
      <c r="G290" s="107">
        <v>35</v>
      </c>
      <c r="H290" s="108" t="s">
        <v>85</v>
      </c>
      <c r="I290" s="107">
        <v>20</v>
      </c>
      <c r="J290" s="109">
        <v>13</v>
      </c>
      <c r="K290" s="104" t="s">
        <v>88</v>
      </c>
      <c r="L290" s="110">
        <v>83</v>
      </c>
      <c r="M290" s="111" t="s">
        <v>1676</v>
      </c>
      <c r="N290" s="116" t="s">
        <v>3552</v>
      </c>
      <c r="O290" s="116" t="s">
        <v>1671</v>
      </c>
      <c r="P290" s="117"/>
    </row>
    <row r="291" spans="2:16" x14ac:dyDescent="0.35">
      <c r="B291" s="120"/>
      <c r="C291" s="264">
        <v>-1.9834705749197743</v>
      </c>
      <c r="D291" s="345">
        <v>18</v>
      </c>
      <c r="E291" s="106">
        <v>67.454297072035587</v>
      </c>
      <c r="F291" s="113" t="s">
        <v>351</v>
      </c>
      <c r="G291" s="107">
        <v>58</v>
      </c>
      <c r="H291" s="108" t="s">
        <v>121</v>
      </c>
      <c r="I291" s="107">
        <v>25</v>
      </c>
      <c r="J291" s="109">
        <v>15</v>
      </c>
      <c r="K291" s="104" t="s">
        <v>45</v>
      </c>
      <c r="L291" s="110">
        <v>34</v>
      </c>
      <c r="M291" s="111" t="s">
        <v>2215</v>
      </c>
      <c r="N291" s="116" t="s">
        <v>3556</v>
      </c>
      <c r="O291" s="116" t="s">
        <v>1671</v>
      </c>
      <c r="P291" s="117"/>
    </row>
    <row r="292" spans="2:16" x14ac:dyDescent="0.35">
      <c r="B292" s="120"/>
      <c r="C292" s="264">
        <v>-5.2685560326531986</v>
      </c>
      <c r="D292" s="345">
        <v>22</v>
      </c>
      <c r="E292" s="106">
        <v>74.127978727116897</v>
      </c>
      <c r="F292" s="113" t="s">
        <v>350</v>
      </c>
      <c r="G292" s="107">
        <v>59</v>
      </c>
      <c r="H292" s="108" t="s">
        <v>86</v>
      </c>
      <c r="I292" s="107">
        <v>19</v>
      </c>
      <c r="J292" s="109">
        <v>17</v>
      </c>
      <c r="K292" s="104" t="s">
        <v>138</v>
      </c>
      <c r="L292" s="110">
        <v>30</v>
      </c>
      <c r="M292" s="111" t="s">
        <v>1758</v>
      </c>
      <c r="N292" s="116" t="s">
        <v>3560</v>
      </c>
      <c r="O292" s="116" t="s">
        <v>1671</v>
      </c>
      <c r="P292" s="117"/>
    </row>
    <row r="293" spans="2:16" x14ac:dyDescent="0.35">
      <c r="B293" s="120"/>
      <c r="C293" s="264">
        <v>2.6143419442169922</v>
      </c>
      <c r="D293" s="345">
        <v>15</v>
      </c>
      <c r="E293" s="106">
        <v>78.319727579912978</v>
      </c>
      <c r="F293" s="113" t="s">
        <v>350</v>
      </c>
      <c r="G293" s="107">
        <v>21</v>
      </c>
      <c r="H293" s="108" t="s">
        <v>104</v>
      </c>
      <c r="I293" s="107">
        <v>22</v>
      </c>
      <c r="J293" s="109">
        <v>14</v>
      </c>
      <c r="K293" s="104" t="s">
        <v>67</v>
      </c>
      <c r="L293" s="110">
        <v>39</v>
      </c>
      <c r="M293" s="111" t="s">
        <v>2174</v>
      </c>
      <c r="N293" s="116" t="s">
        <v>3563</v>
      </c>
      <c r="O293" s="116" t="s">
        <v>1671</v>
      </c>
      <c r="P293" s="117"/>
    </row>
    <row r="294" spans="2:16" x14ac:dyDescent="0.35">
      <c r="B294" s="105" t="s">
        <v>3317</v>
      </c>
      <c r="C294" s="264">
        <v>9.657353451207852</v>
      </c>
      <c r="D294" s="345">
        <v>11</v>
      </c>
      <c r="E294" s="106">
        <v>76.997247280508176</v>
      </c>
      <c r="F294" s="113" t="s">
        <v>351</v>
      </c>
      <c r="G294" s="107">
        <v>4</v>
      </c>
      <c r="H294" s="108" t="s">
        <v>94</v>
      </c>
      <c r="I294" s="107">
        <v>31</v>
      </c>
      <c r="J294" s="109">
        <v>11</v>
      </c>
      <c r="K294" s="104" t="s">
        <v>139</v>
      </c>
      <c r="L294" s="110">
        <v>50</v>
      </c>
      <c r="M294" s="111" t="s">
        <v>2334</v>
      </c>
      <c r="N294" s="108" t="s">
        <v>3567</v>
      </c>
      <c r="O294" s="108" t="s">
        <v>1736</v>
      </c>
      <c r="P294" s="117"/>
    </row>
    <row r="295" spans="2:16" x14ac:dyDescent="0.35">
      <c r="B295" s="120"/>
      <c r="C295" s="264">
        <v>9.3704471420984667</v>
      </c>
      <c r="D295" s="345">
        <v>10</v>
      </c>
      <c r="E295" s="106">
        <v>83.12792198303525</v>
      </c>
      <c r="F295" s="113" t="s">
        <v>351</v>
      </c>
      <c r="G295" s="107">
        <v>2</v>
      </c>
      <c r="H295" s="108" t="s">
        <v>46</v>
      </c>
      <c r="I295" s="107">
        <v>31</v>
      </c>
      <c r="J295" s="109">
        <v>12</v>
      </c>
      <c r="K295" s="104" t="s">
        <v>131</v>
      </c>
      <c r="L295" s="110">
        <v>33</v>
      </c>
      <c r="M295" s="111" t="s">
        <v>1672</v>
      </c>
      <c r="N295" s="108" t="s">
        <v>3571</v>
      </c>
      <c r="O295" s="108" t="s">
        <v>1736</v>
      </c>
      <c r="P295" s="117"/>
    </row>
    <row r="296" spans="2:16" x14ac:dyDescent="0.35">
      <c r="B296" s="120"/>
      <c r="C296" s="264">
        <v>9.0624717217887465</v>
      </c>
      <c r="D296" s="345">
        <v>8</v>
      </c>
      <c r="E296" s="106">
        <v>75.490642713923961</v>
      </c>
      <c r="F296" s="113" t="s">
        <v>351</v>
      </c>
      <c r="G296" s="107">
        <v>7</v>
      </c>
      <c r="H296" s="108" t="s">
        <v>73</v>
      </c>
      <c r="I296" s="107">
        <v>26</v>
      </c>
      <c r="J296" s="109">
        <v>8</v>
      </c>
      <c r="K296" s="104" t="s">
        <v>65</v>
      </c>
      <c r="L296" s="110">
        <v>53</v>
      </c>
      <c r="M296" s="111" t="s">
        <v>1676</v>
      </c>
      <c r="N296" s="116" t="s">
        <v>3575</v>
      </c>
      <c r="O296" s="116" t="s">
        <v>1671</v>
      </c>
      <c r="P296" s="117"/>
    </row>
    <row r="297" spans="2:16" x14ac:dyDescent="0.35">
      <c r="B297" s="120"/>
      <c r="C297" s="264">
        <v>-4.8894740680007018</v>
      </c>
      <c r="D297" s="345">
        <v>26</v>
      </c>
      <c r="E297" s="106">
        <v>97.409931555658545</v>
      </c>
      <c r="F297" s="113" t="s">
        <v>351</v>
      </c>
      <c r="G297" s="107">
        <v>23</v>
      </c>
      <c r="H297" s="108" t="s">
        <v>334</v>
      </c>
      <c r="I297" s="107">
        <v>33</v>
      </c>
      <c r="J297" s="109">
        <v>20</v>
      </c>
      <c r="K297" s="104" t="s">
        <v>135</v>
      </c>
      <c r="L297" s="110">
        <v>1</v>
      </c>
      <c r="M297" s="111" t="s">
        <v>3253</v>
      </c>
      <c r="N297" s="108" t="s">
        <v>3579</v>
      </c>
      <c r="O297" s="108" t="s">
        <v>1736</v>
      </c>
      <c r="P297" s="117"/>
    </row>
    <row r="298" spans="2:16" x14ac:dyDescent="0.35">
      <c r="B298" s="120"/>
      <c r="C298" s="264">
        <v>3.0892522300963594</v>
      </c>
      <c r="D298" s="345">
        <v>11</v>
      </c>
      <c r="E298" s="106">
        <v>91.237043514002849</v>
      </c>
      <c r="F298" s="113" t="s">
        <v>351</v>
      </c>
      <c r="G298" s="107">
        <v>13</v>
      </c>
      <c r="H298" s="108" t="s">
        <v>127</v>
      </c>
      <c r="I298" s="107">
        <v>28</v>
      </c>
      <c r="J298" s="109">
        <v>24</v>
      </c>
      <c r="K298" s="104" t="s">
        <v>112</v>
      </c>
      <c r="L298" s="110">
        <v>15</v>
      </c>
      <c r="M298" s="111" t="s">
        <v>3238</v>
      </c>
      <c r="N298" s="116" t="s">
        <v>3583</v>
      </c>
      <c r="O298" s="116" t="s">
        <v>1671</v>
      </c>
      <c r="P298" s="117"/>
    </row>
    <row r="299" spans="2:16" x14ac:dyDescent="0.35">
      <c r="B299" s="120"/>
      <c r="C299" s="264">
        <v>-6.3239842388034146</v>
      </c>
      <c r="D299" s="345">
        <v>21</v>
      </c>
      <c r="E299" s="106">
        <v>43.028733606139525</v>
      </c>
      <c r="F299" s="113" t="s">
        <v>350</v>
      </c>
      <c r="G299" s="107">
        <v>110</v>
      </c>
      <c r="H299" s="108" t="s">
        <v>81</v>
      </c>
      <c r="I299" s="107">
        <v>16</v>
      </c>
      <c r="J299" s="109">
        <v>15</v>
      </c>
      <c r="K299" s="104" t="s">
        <v>143</v>
      </c>
      <c r="L299" s="110">
        <v>64</v>
      </c>
      <c r="M299" s="111" t="s">
        <v>2514</v>
      </c>
      <c r="N299" s="116" t="s">
        <v>3587</v>
      </c>
      <c r="O299" s="116" t="s">
        <v>1671</v>
      </c>
      <c r="P299" s="117"/>
    </row>
    <row r="300" spans="2:16" x14ac:dyDescent="0.35">
      <c r="B300" s="120"/>
      <c r="C300" s="264">
        <v>6.8619365929754021</v>
      </c>
      <c r="D300" s="345">
        <v>7</v>
      </c>
      <c r="E300" s="106">
        <v>93.45440452806821</v>
      </c>
      <c r="F300" s="113" t="s">
        <v>351</v>
      </c>
      <c r="G300" s="107">
        <v>3</v>
      </c>
      <c r="H300" s="108" t="s">
        <v>66</v>
      </c>
      <c r="I300" s="107">
        <v>22</v>
      </c>
      <c r="J300" s="109">
        <v>18</v>
      </c>
      <c r="K300" s="104" t="s">
        <v>150</v>
      </c>
      <c r="L300" s="110">
        <v>25</v>
      </c>
      <c r="M300" s="111" t="s">
        <v>2633</v>
      </c>
      <c r="N300" s="116" t="s">
        <v>3592</v>
      </c>
      <c r="O300" s="116" t="s">
        <v>1735</v>
      </c>
      <c r="P300" s="117" t="s">
        <v>3591</v>
      </c>
    </row>
    <row r="301" spans="2:16" x14ac:dyDescent="0.35">
      <c r="B301" s="120"/>
      <c r="C301" s="264">
        <v>1.2929786555476666</v>
      </c>
      <c r="D301" s="345">
        <v>16</v>
      </c>
      <c r="E301" s="106">
        <v>88.498875869589838</v>
      </c>
      <c r="F301" s="113" t="s">
        <v>350</v>
      </c>
      <c r="G301" s="107">
        <v>14</v>
      </c>
      <c r="H301" s="108" t="s">
        <v>96</v>
      </c>
      <c r="I301" s="107">
        <v>17</v>
      </c>
      <c r="J301" s="109">
        <v>16</v>
      </c>
      <c r="K301" s="104" t="s">
        <v>108</v>
      </c>
      <c r="L301" s="110">
        <v>28</v>
      </c>
      <c r="M301" s="111" t="s">
        <v>1766</v>
      </c>
      <c r="N301" s="116" t="s">
        <v>3596</v>
      </c>
      <c r="O301" s="116" t="s">
        <v>1735</v>
      </c>
      <c r="P301" s="117"/>
    </row>
    <row r="302" spans="2:16" x14ac:dyDescent="0.35">
      <c r="B302" s="120"/>
      <c r="C302" s="264">
        <v>13.983042512527836</v>
      </c>
      <c r="D302" s="345">
        <v>6</v>
      </c>
      <c r="E302" s="106">
        <v>58.293186016232674</v>
      </c>
      <c r="F302" s="113" t="s">
        <v>351</v>
      </c>
      <c r="G302" s="107">
        <v>6</v>
      </c>
      <c r="H302" s="108" t="s">
        <v>12</v>
      </c>
      <c r="I302" s="107">
        <v>33</v>
      </c>
      <c r="J302" s="109">
        <v>16</v>
      </c>
      <c r="K302" s="104" t="s">
        <v>47</v>
      </c>
      <c r="L302" s="110">
        <v>97</v>
      </c>
      <c r="M302" s="111" t="s">
        <v>1696</v>
      </c>
      <c r="N302" s="116" t="s">
        <v>3599</v>
      </c>
      <c r="O302" s="116" t="s">
        <v>1671</v>
      </c>
      <c r="P302" s="117"/>
    </row>
    <row r="303" spans="2:16" x14ac:dyDescent="0.35">
      <c r="B303" s="120"/>
      <c r="C303" s="264">
        <v>11.300559310652458</v>
      </c>
      <c r="D303" s="345">
        <v>15</v>
      </c>
      <c r="E303" s="106">
        <v>61.194160920627723</v>
      </c>
      <c r="F303" s="113" t="s">
        <v>351</v>
      </c>
      <c r="G303" s="107">
        <v>10</v>
      </c>
      <c r="H303" s="108" t="s">
        <v>147</v>
      </c>
      <c r="I303" s="107">
        <v>31</v>
      </c>
      <c r="J303" s="109">
        <v>14</v>
      </c>
      <c r="K303" s="104" t="s">
        <v>107</v>
      </c>
      <c r="L303" s="110">
        <v>89</v>
      </c>
      <c r="M303" s="111" t="s">
        <v>1754</v>
      </c>
      <c r="N303" s="108" t="s">
        <v>3603</v>
      </c>
      <c r="O303" s="108" t="s">
        <v>1736</v>
      </c>
      <c r="P303" s="117"/>
    </row>
    <row r="304" spans="2:16" x14ac:dyDescent="0.35">
      <c r="B304" s="120"/>
      <c r="C304" s="264">
        <v>10.899666560109999</v>
      </c>
      <c r="D304" s="345">
        <v>5</v>
      </c>
      <c r="E304" s="106">
        <v>76.621202909251437</v>
      </c>
      <c r="F304" s="113" t="s">
        <v>351</v>
      </c>
      <c r="G304" s="107">
        <v>5</v>
      </c>
      <c r="H304" s="108" t="s">
        <v>110</v>
      </c>
      <c r="I304" s="107">
        <v>28</v>
      </c>
      <c r="J304" s="109">
        <v>21</v>
      </c>
      <c r="K304" s="104" t="s">
        <v>91</v>
      </c>
      <c r="L304" s="110">
        <v>45</v>
      </c>
      <c r="M304" s="111" t="s">
        <v>1823</v>
      </c>
      <c r="N304" s="116" t="s">
        <v>3607</v>
      </c>
      <c r="O304" s="116" t="s">
        <v>1671</v>
      </c>
      <c r="P304" s="117"/>
    </row>
    <row r="305" spans="2:16" x14ac:dyDescent="0.35">
      <c r="B305" s="334"/>
      <c r="C305" s="352">
        <v>-4.4609657665548639</v>
      </c>
      <c r="D305" s="347">
        <v>28</v>
      </c>
      <c r="E305" s="335">
        <v>94.307847340529904</v>
      </c>
      <c r="F305" s="336" t="s">
        <v>350</v>
      </c>
      <c r="G305" s="321">
        <v>18</v>
      </c>
      <c r="H305" s="337" t="s">
        <v>338</v>
      </c>
      <c r="I305" s="321">
        <v>19</v>
      </c>
      <c r="J305" s="333">
        <v>13</v>
      </c>
      <c r="K305" s="338" t="s">
        <v>11</v>
      </c>
      <c r="L305" s="320">
        <v>9</v>
      </c>
      <c r="M305" s="360" t="s">
        <v>2622</v>
      </c>
      <c r="N305" s="340" t="s">
        <v>3611</v>
      </c>
      <c r="O305" s="340" t="s">
        <v>1671</v>
      </c>
      <c r="P305" s="341"/>
    </row>
    <row r="306" spans="2:16" x14ac:dyDescent="0.35">
      <c r="B306" s="105" t="s">
        <v>3315</v>
      </c>
      <c r="C306" s="264">
        <v>8.662587070221889</v>
      </c>
      <c r="D306" s="345">
        <v>7</v>
      </c>
      <c r="E306" s="106">
        <v>4.4664255883420418</v>
      </c>
      <c r="F306" s="113" t="s">
        <v>351</v>
      </c>
      <c r="G306" s="107">
        <v>109</v>
      </c>
      <c r="H306" s="108" t="s">
        <v>340</v>
      </c>
      <c r="I306" s="107">
        <v>26</v>
      </c>
      <c r="J306" s="109">
        <v>19</v>
      </c>
      <c r="K306" s="104" t="s">
        <v>69</v>
      </c>
      <c r="L306" s="110">
        <v>126</v>
      </c>
      <c r="M306" s="111" t="s">
        <v>3615</v>
      </c>
      <c r="N306" s="116" t="s">
        <v>3616</v>
      </c>
      <c r="O306" s="116" t="s">
        <v>1735</v>
      </c>
      <c r="P306" s="117"/>
    </row>
    <row r="307" spans="2:16" x14ac:dyDescent="0.35">
      <c r="B307" s="120"/>
      <c r="C307" s="264">
        <v>-3.3108437044430516</v>
      </c>
      <c r="D307" s="345">
        <v>11</v>
      </c>
      <c r="E307" s="106">
        <v>41.418469411391065</v>
      </c>
      <c r="F307" s="113" t="s">
        <v>351</v>
      </c>
      <c r="G307" s="107">
        <v>115</v>
      </c>
      <c r="H307" s="108" t="s">
        <v>145</v>
      </c>
      <c r="I307" s="107">
        <v>21</v>
      </c>
      <c r="J307" s="109">
        <v>14</v>
      </c>
      <c r="K307" s="104" t="s">
        <v>111</v>
      </c>
      <c r="L307" s="110">
        <v>57</v>
      </c>
      <c r="M307" s="111" t="s">
        <v>1754</v>
      </c>
      <c r="N307" s="116" t="s">
        <v>3619</v>
      </c>
      <c r="O307" s="116" t="s">
        <v>1671</v>
      </c>
      <c r="P307" s="117"/>
    </row>
    <row r="308" spans="2:16" x14ac:dyDescent="0.35">
      <c r="B308" s="120"/>
      <c r="C308" s="264">
        <v>11.165129794669053</v>
      </c>
      <c r="D308" s="345">
        <v>13</v>
      </c>
      <c r="E308" s="106">
        <v>35.816925524903411</v>
      </c>
      <c r="F308" s="113" t="s">
        <v>351</v>
      </c>
      <c r="G308" s="107">
        <v>47</v>
      </c>
      <c r="H308" s="108" t="s">
        <v>133</v>
      </c>
      <c r="I308" s="107">
        <v>36</v>
      </c>
      <c r="J308" s="109">
        <v>10</v>
      </c>
      <c r="K308" s="104" t="s">
        <v>99</v>
      </c>
      <c r="L308" s="110">
        <v>116</v>
      </c>
      <c r="M308" s="111" t="s">
        <v>1931</v>
      </c>
      <c r="N308" s="108" t="s">
        <v>3622</v>
      </c>
      <c r="O308" s="108" t="s">
        <v>1736</v>
      </c>
      <c r="P308" s="117"/>
    </row>
    <row r="309" spans="2:16" x14ac:dyDescent="0.35">
      <c r="B309" s="120"/>
      <c r="C309" s="264">
        <v>3.5365603210197936</v>
      </c>
      <c r="D309" s="345">
        <v>10</v>
      </c>
      <c r="E309" s="106">
        <v>4.9108325184636961</v>
      </c>
      <c r="F309" s="113" t="s">
        <v>351</v>
      </c>
      <c r="G309" s="107">
        <v>120</v>
      </c>
      <c r="H309" s="108" t="s">
        <v>51</v>
      </c>
      <c r="I309" s="107">
        <v>28</v>
      </c>
      <c r="J309" s="109">
        <v>26</v>
      </c>
      <c r="K309" s="104" t="s">
        <v>58</v>
      </c>
      <c r="L309" s="110">
        <v>125</v>
      </c>
      <c r="M309" s="111" t="s">
        <v>3615</v>
      </c>
      <c r="N309" s="116" t="s">
        <v>3626</v>
      </c>
      <c r="O309" s="116" t="s">
        <v>1735</v>
      </c>
      <c r="P309" s="117" t="s">
        <v>3625</v>
      </c>
    </row>
    <row r="310" spans="2:16" x14ac:dyDescent="0.35">
      <c r="B310" s="120"/>
      <c r="C310" s="264">
        <v>4.9497362115701211</v>
      </c>
      <c r="D310" s="345">
        <v>9</v>
      </c>
      <c r="E310" s="106">
        <v>16.571403412254952</v>
      </c>
      <c r="F310" s="113" t="s">
        <v>351</v>
      </c>
      <c r="G310" s="107">
        <v>102</v>
      </c>
      <c r="H310" s="108" t="s">
        <v>117</v>
      </c>
      <c r="I310" s="107">
        <v>23</v>
      </c>
      <c r="J310" s="109">
        <v>13</v>
      </c>
      <c r="K310" s="104" t="s">
        <v>128</v>
      </c>
      <c r="L310" s="110">
        <v>105</v>
      </c>
      <c r="M310" s="111" t="s">
        <v>1672</v>
      </c>
      <c r="N310" s="116" t="s">
        <v>3629</v>
      </c>
      <c r="O310" s="116" t="s">
        <v>1671</v>
      </c>
      <c r="P310" s="117"/>
    </row>
    <row r="311" spans="2:16" x14ac:dyDescent="0.35">
      <c r="B311" s="120"/>
      <c r="C311" s="264">
        <v>-1.5816348069430366</v>
      </c>
      <c r="D311" s="345">
        <v>26</v>
      </c>
      <c r="E311" s="106">
        <v>34.044481242841492</v>
      </c>
      <c r="F311" s="113" t="s">
        <v>350</v>
      </c>
      <c r="G311" s="107">
        <v>70</v>
      </c>
      <c r="H311" s="108" t="s">
        <v>62</v>
      </c>
      <c r="I311" s="107">
        <v>21</v>
      </c>
      <c r="J311" s="109">
        <v>14</v>
      </c>
      <c r="K311" s="104" t="s">
        <v>116</v>
      </c>
      <c r="L311" s="110">
        <v>99</v>
      </c>
      <c r="M311" s="111" t="s">
        <v>1672</v>
      </c>
      <c r="N311" s="116" t="s">
        <v>3632</v>
      </c>
      <c r="O311" s="116" t="s">
        <v>1671</v>
      </c>
      <c r="P311" s="117"/>
    </row>
    <row r="312" spans="2:16" x14ac:dyDescent="0.35">
      <c r="B312" s="120"/>
      <c r="C312" s="264">
        <v>-3.7116560648913235</v>
      </c>
      <c r="D312" s="345">
        <v>17</v>
      </c>
      <c r="E312" s="106">
        <v>71.424771017295924</v>
      </c>
      <c r="F312" s="113" t="s">
        <v>351</v>
      </c>
      <c r="G312" s="107">
        <v>69</v>
      </c>
      <c r="H312" s="108" t="s">
        <v>77</v>
      </c>
      <c r="I312" s="107">
        <v>28</v>
      </c>
      <c r="J312" s="109">
        <v>17</v>
      </c>
      <c r="K312" s="104" t="s">
        <v>136</v>
      </c>
      <c r="L312" s="110">
        <v>22</v>
      </c>
      <c r="M312" s="111" t="s">
        <v>2215</v>
      </c>
      <c r="N312" s="108" t="s">
        <v>3635</v>
      </c>
      <c r="O312" s="108" t="s">
        <v>1736</v>
      </c>
      <c r="P312" s="117"/>
    </row>
    <row r="313" spans="2:16" x14ac:dyDescent="0.35">
      <c r="B313" s="120"/>
      <c r="C313" s="264">
        <v>3.2477161673868067</v>
      </c>
      <c r="D313" s="345">
        <v>10</v>
      </c>
      <c r="E313" s="106">
        <v>28.012069826229787</v>
      </c>
      <c r="F313" s="113" t="s">
        <v>351</v>
      </c>
      <c r="G313" s="107">
        <v>85</v>
      </c>
      <c r="H313" s="108" t="s">
        <v>48</v>
      </c>
      <c r="I313" s="107">
        <v>17</v>
      </c>
      <c r="J313" s="109">
        <v>16</v>
      </c>
      <c r="K313" s="104" t="s">
        <v>97</v>
      </c>
      <c r="L313" s="110">
        <v>93</v>
      </c>
      <c r="M313" s="111" t="s">
        <v>1685</v>
      </c>
      <c r="N313" s="116" t="s">
        <v>3638</v>
      </c>
      <c r="O313" s="117" t="s">
        <v>1735</v>
      </c>
      <c r="P313" s="117"/>
    </row>
    <row r="314" spans="2:16" x14ac:dyDescent="0.35">
      <c r="B314" s="120"/>
      <c r="C314" s="264">
        <v>-1.0177288663663537</v>
      </c>
      <c r="D314" s="345">
        <v>33</v>
      </c>
      <c r="E314" s="106">
        <v>46.539668464987543</v>
      </c>
      <c r="F314" s="113" t="s">
        <v>350</v>
      </c>
      <c r="G314" s="107">
        <v>60</v>
      </c>
      <c r="H314" s="108" t="s">
        <v>78</v>
      </c>
      <c r="I314" s="107">
        <v>21</v>
      </c>
      <c r="J314" s="109">
        <v>5</v>
      </c>
      <c r="K314" s="104" t="s">
        <v>118</v>
      </c>
      <c r="L314" s="110">
        <v>94</v>
      </c>
      <c r="M314" s="111" t="s">
        <v>2589</v>
      </c>
      <c r="N314" s="108" t="s">
        <v>3641</v>
      </c>
      <c r="O314" s="108" t="s">
        <v>1736</v>
      </c>
      <c r="P314" s="116"/>
    </row>
    <row r="315" spans="2:16" x14ac:dyDescent="0.35">
      <c r="B315" s="120"/>
      <c r="C315" s="264">
        <v>2.5614315312188047</v>
      </c>
      <c r="D315" s="345">
        <v>31</v>
      </c>
      <c r="E315" s="106">
        <v>23.3405485836482</v>
      </c>
      <c r="F315" s="113" t="s">
        <v>350</v>
      </c>
      <c r="G315" s="107">
        <v>76</v>
      </c>
      <c r="H315" s="108" t="s">
        <v>68</v>
      </c>
      <c r="I315" s="107">
        <v>31</v>
      </c>
      <c r="J315" s="109">
        <v>16</v>
      </c>
      <c r="K315" s="104" t="s">
        <v>335</v>
      </c>
      <c r="L315" s="110">
        <v>118</v>
      </c>
      <c r="M315" s="111" t="s">
        <v>2273</v>
      </c>
      <c r="N315" s="108" t="s">
        <v>3644</v>
      </c>
      <c r="O315" s="108" t="s">
        <v>1736</v>
      </c>
      <c r="P315" s="117"/>
    </row>
    <row r="316" spans="2:16" x14ac:dyDescent="0.35">
      <c r="B316" s="120"/>
      <c r="C316" s="264">
        <v>-2.1976115284286761</v>
      </c>
      <c r="D316" s="345">
        <v>12</v>
      </c>
      <c r="E316" s="106">
        <v>52.460598683453448</v>
      </c>
      <c r="F316" s="113" t="s">
        <v>351</v>
      </c>
      <c r="G316" s="107">
        <v>95</v>
      </c>
      <c r="H316" s="108" t="s">
        <v>124</v>
      </c>
      <c r="I316" s="107">
        <v>13</v>
      </c>
      <c r="J316" s="109">
        <v>9</v>
      </c>
      <c r="K316" s="104" t="s">
        <v>41</v>
      </c>
      <c r="L316" s="110">
        <v>42</v>
      </c>
      <c r="M316" s="111" t="s">
        <v>1683</v>
      </c>
      <c r="N316" s="116" t="s">
        <v>3647</v>
      </c>
      <c r="O316" s="116" t="s">
        <v>1671</v>
      </c>
      <c r="P316" s="117"/>
    </row>
    <row r="317" spans="2:16" x14ac:dyDescent="0.35">
      <c r="B317" s="120"/>
      <c r="C317" s="264">
        <v>0.86970291138941924</v>
      </c>
      <c r="D317" s="345">
        <v>21</v>
      </c>
      <c r="E317" s="106">
        <v>24.971086545003853</v>
      </c>
      <c r="F317" s="113" t="s">
        <v>350</v>
      </c>
      <c r="G317" s="107">
        <v>82</v>
      </c>
      <c r="H317" s="108" t="s">
        <v>125</v>
      </c>
      <c r="I317" s="107">
        <v>16</v>
      </c>
      <c r="J317" s="109">
        <v>12</v>
      </c>
      <c r="K317" s="104" t="s">
        <v>84</v>
      </c>
      <c r="L317" s="110">
        <v>111</v>
      </c>
      <c r="M317" s="111" t="s">
        <v>1766</v>
      </c>
      <c r="N317" s="116" t="s">
        <v>3650</v>
      </c>
      <c r="O317" s="116" t="s">
        <v>1671</v>
      </c>
      <c r="P317" s="116"/>
    </row>
    <row r="318" spans="2:16" x14ac:dyDescent="0.35">
      <c r="B318" s="120"/>
      <c r="C318" s="264">
        <v>7.9346833084260329</v>
      </c>
      <c r="D318" s="345">
        <v>7</v>
      </c>
      <c r="E318" s="106">
        <v>61.298864879803702</v>
      </c>
      <c r="F318" s="113" t="s">
        <v>351</v>
      </c>
      <c r="G318" s="107">
        <v>32</v>
      </c>
      <c r="H318" s="108" t="s">
        <v>59</v>
      </c>
      <c r="I318" s="107">
        <v>21</v>
      </c>
      <c r="J318" s="109">
        <v>15</v>
      </c>
      <c r="K318" s="104" t="s">
        <v>42</v>
      </c>
      <c r="L318" s="110">
        <v>66</v>
      </c>
      <c r="M318" s="111" t="s">
        <v>1766</v>
      </c>
      <c r="N318" s="116" t="s">
        <v>3653</v>
      </c>
      <c r="O318" s="116" t="s">
        <v>1671</v>
      </c>
      <c r="P318" s="117"/>
    </row>
    <row r="319" spans="2:16" x14ac:dyDescent="0.35">
      <c r="B319" s="120"/>
      <c r="C319" s="264">
        <v>8.7668058713526982</v>
      </c>
      <c r="D319" s="345">
        <v>10</v>
      </c>
      <c r="E319" s="106">
        <v>61.167118836724669</v>
      </c>
      <c r="F319" s="113" t="s">
        <v>351</v>
      </c>
      <c r="G319" s="107">
        <v>26</v>
      </c>
      <c r="H319" s="108" t="s">
        <v>93</v>
      </c>
      <c r="I319" s="107">
        <v>28</v>
      </c>
      <c r="J319" s="109">
        <v>9</v>
      </c>
      <c r="K319" s="104" t="s">
        <v>74</v>
      </c>
      <c r="L319" s="110">
        <v>81</v>
      </c>
      <c r="M319" s="111" t="s">
        <v>1685</v>
      </c>
      <c r="N319" s="108" t="s">
        <v>3656</v>
      </c>
      <c r="O319" s="108" t="s">
        <v>1736</v>
      </c>
      <c r="P319" s="117"/>
    </row>
    <row r="320" spans="2:16" x14ac:dyDescent="0.35">
      <c r="B320" s="120"/>
      <c r="C320" s="264">
        <v>8.5596874119769506</v>
      </c>
      <c r="D320" s="345">
        <v>12</v>
      </c>
      <c r="E320" s="106">
        <v>22.291138363965871</v>
      </c>
      <c r="F320" s="113" t="s">
        <v>351</v>
      </c>
      <c r="G320" s="107">
        <v>72</v>
      </c>
      <c r="H320" s="108" t="s">
        <v>49</v>
      </c>
      <c r="I320" s="107">
        <v>25</v>
      </c>
      <c r="J320" s="109">
        <v>9</v>
      </c>
      <c r="K320" s="104" t="s">
        <v>126</v>
      </c>
      <c r="L320" s="110">
        <v>117</v>
      </c>
      <c r="M320" s="111" t="s">
        <v>2226</v>
      </c>
      <c r="N320" s="116" t="s">
        <v>3659</v>
      </c>
      <c r="O320" s="116" t="s">
        <v>1671</v>
      </c>
      <c r="P320" s="117"/>
    </row>
    <row r="321" spans="1:16" x14ac:dyDescent="0.35">
      <c r="B321" s="334"/>
      <c r="C321" s="352">
        <v>12.390490443303776</v>
      </c>
      <c r="D321" s="347">
        <v>10</v>
      </c>
      <c r="E321" s="335">
        <v>34.771584995095765</v>
      </c>
      <c r="F321" s="336" t="s">
        <v>351</v>
      </c>
      <c r="G321" s="321">
        <v>46</v>
      </c>
      <c r="H321" s="337" t="s">
        <v>144</v>
      </c>
      <c r="I321" s="321">
        <v>23</v>
      </c>
      <c r="J321" s="333">
        <v>6</v>
      </c>
      <c r="K321" s="338" t="s">
        <v>132</v>
      </c>
      <c r="L321" s="320">
        <v>121</v>
      </c>
      <c r="M321" s="360" t="s">
        <v>2463</v>
      </c>
      <c r="N321" s="337" t="s">
        <v>3662</v>
      </c>
      <c r="O321" s="337" t="s">
        <v>1736</v>
      </c>
      <c r="P321" s="341"/>
    </row>
    <row r="322" spans="1:16" x14ac:dyDescent="0.35">
      <c r="A322" t="s">
        <v>3677</v>
      </c>
      <c r="B322" s="105" t="s">
        <v>3319</v>
      </c>
      <c r="C322" s="264">
        <v>-1.3054352203340804</v>
      </c>
      <c r="D322" s="345">
        <v>8</v>
      </c>
      <c r="E322" s="106">
        <v>41.099181442482703</v>
      </c>
      <c r="F322" s="113" t="s">
        <v>351</v>
      </c>
      <c r="G322" s="107">
        <v>94</v>
      </c>
      <c r="H322" s="108" t="s">
        <v>80</v>
      </c>
      <c r="I322" s="107">
        <v>20</v>
      </c>
      <c r="J322" s="109">
        <v>17</v>
      </c>
      <c r="K322" s="104" t="s">
        <v>111</v>
      </c>
      <c r="L322" s="110">
        <v>62</v>
      </c>
      <c r="M322" s="111" t="s">
        <v>2215</v>
      </c>
      <c r="N322" s="116" t="s">
        <v>3666</v>
      </c>
      <c r="O322" s="116" t="s">
        <v>1671</v>
      </c>
      <c r="P322" s="117"/>
    </row>
    <row r="323" spans="1:16" x14ac:dyDescent="0.35">
      <c r="B323" s="120"/>
      <c r="C323" s="264">
        <v>0.77179756456223814</v>
      </c>
      <c r="D323" s="345">
        <v>11</v>
      </c>
      <c r="E323" s="106">
        <v>53.214654241583084</v>
      </c>
      <c r="F323" s="113" t="s">
        <v>350</v>
      </c>
      <c r="G323" s="107">
        <v>49</v>
      </c>
      <c r="H323" s="108" t="s">
        <v>95</v>
      </c>
      <c r="I323" s="107">
        <v>23</v>
      </c>
      <c r="J323" s="109">
        <v>22</v>
      </c>
      <c r="K323" s="104" t="s">
        <v>70</v>
      </c>
      <c r="L323" s="110">
        <v>70</v>
      </c>
      <c r="M323" s="111" t="s">
        <v>3238</v>
      </c>
      <c r="N323" s="116" t="s">
        <v>3669</v>
      </c>
      <c r="O323" s="116" t="s">
        <v>1735</v>
      </c>
      <c r="P323" s="117"/>
    </row>
    <row r="324" spans="1:16" x14ac:dyDescent="0.35">
      <c r="B324" s="120"/>
      <c r="C324" s="264">
        <v>0.47062604533948216</v>
      </c>
      <c r="D324" s="345">
        <v>16</v>
      </c>
      <c r="E324" s="106">
        <v>61.411911824013799</v>
      </c>
      <c r="F324" s="113" t="s">
        <v>350</v>
      </c>
      <c r="G324" s="107">
        <v>37</v>
      </c>
      <c r="H324" s="108" t="s">
        <v>133</v>
      </c>
      <c r="I324" s="107">
        <v>10</v>
      </c>
      <c r="J324" s="109">
        <v>7</v>
      </c>
      <c r="K324" s="104" t="s">
        <v>53</v>
      </c>
      <c r="L324" s="110">
        <v>60</v>
      </c>
      <c r="M324" s="111" t="s">
        <v>3672</v>
      </c>
      <c r="N324" s="116" t="s">
        <v>3673</v>
      </c>
      <c r="O324" s="116" t="s">
        <v>1671</v>
      </c>
      <c r="P324" s="117"/>
    </row>
    <row r="325" spans="1:16" x14ac:dyDescent="0.35">
      <c r="B325" s="120"/>
      <c r="C325" s="264">
        <v>11.112792368466533</v>
      </c>
      <c r="D325" s="345">
        <v>5</v>
      </c>
      <c r="E325" s="106">
        <v>49.073727601724983</v>
      </c>
      <c r="F325" s="113" t="s">
        <v>351</v>
      </c>
      <c r="G325" s="107">
        <v>26</v>
      </c>
      <c r="H325" s="108" t="s">
        <v>342</v>
      </c>
      <c r="I325" s="107">
        <v>22</v>
      </c>
      <c r="J325" s="109">
        <v>16</v>
      </c>
      <c r="K325" s="104" t="s">
        <v>137</v>
      </c>
      <c r="L325" s="110">
        <v>100</v>
      </c>
      <c r="M325" s="111" t="s">
        <v>1766</v>
      </c>
      <c r="N325" s="116" t="s">
        <v>3676</v>
      </c>
      <c r="O325" s="116" t="s">
        <v>1671</v>
      </c>
      <c r="P325" s="117"/>
    </row>
    <row r="326" spans="1:16" x14ac:dyDescent="0.35">
      <c r="B326" s="120"/>
      <c r="C326" s="264">
        <v>6.3668954567098215</v>
      </c>
      <c r="D326" s="345">
        <v>9</v>
      </c>
      <c r="E326" s="106">
        <v>72.933628301616253</v>
      </c>
      <c r="F326" s="113" t="s">
        <v>351</v>
      </c>
      <c r="G326" s="107">
        <v>16</v>
      </c>
      <c r="H326" s="108" t="s">
        <v>338</v>
      </c>
      <c r="I326" s="107">
        <v>24</v>
      </c>
      <c r="J326" s="109">
        <v>3</v>
      </c>
      <c r="K326" s="104" t="s">
        <v>78</v>
      </c>
      <c r="L326" s="110">
        <v>48</v>
      </c>
      <c r="M326" s="111" t="s">
        <v>3680</v>
      </c>
      <c r="N326" s="108" t="s">
        <v>3681</v>
      </c>
      <c r="O326" s="108" t="s">
        <v>1736</v>
      </c>
      <c r="P326" s="117"/>
    </row>
    <row r="327" spans="1:16" x14ac:dyDescent="0.35">
      <c r="B327" s="120"/>
      <c r="C327" s="264">
        <v>-1.6937378047876666</v>
      </c>
      <c r="D327" s="345">
        <v>9</v>
      </c>
      <c r="E327" s="106">
        <v>9.6815753657946111</v>
      </c>
      <c r="F327" s="113" t="s">
        <v>351</v>
      </c>
      <c r="G327" s="107">
        <v>115</v>
      </c>
      <c r="H327" s="108" t="s">
        <v>57</v>
      </c>
      <c r="I327" s="107">
        <v>20</v>
      </c>
      <c r="J327" s="109">
        <v>13</v>
      </c>
      <c r="K327" s="104" t="s">
        <v>149</v>
      </c>
      <c r="L327" s="110">
        <v>104</v>
      </c>
      <c r="M327" s="111" t="s">
        <v>1692</v>
      </c>
      <c r="N327" s="116" t="s">
        <v>3684</v>
      </c>
      <c r="O327" s="116" t="s">
        <v>1671</v>
      </c>
      <c r="P327" s="117"/>
    </row>
    <row r="328" spans="1:16" x14ac:dyDescent="0.35">
      <c r="B328" s="120"/>
      <c r="C328" s="264">
        <v>2.9939541827516241</v>
      </c>
      <c r="D328" s="345">
        <v>27</v>
      </c>
      <c r="E328" s="106">
        <v>41.2864499339356</v>
      </c>
      <c r="F328" s="113" t="s">
        <v>350</v>
      </c>
      <c r="G328" s="107">
        <v>50</v>
      </c>
      <c r="H328" s="108" t="s">
        <v>109</v>
      </c>
      <c r="I328" s="107">
        <v>23</v>
      </c>
      <c r="J328" s="109">
        <v>7</v>
      </c>
      <c r="K328" s="104" t="s">
        <v>54</v>
      </c>
      <c r="L328" s="110">
        <v>99</v>
      </c>
      <c r="M328" s="111" t="s">
        <v>2528</v>
      </c>
      <c r="N328" s="116" t="s">
        <v>3687</v>
      </c>
      <c r="O328" s="108" t="s">
        <v>1736</v>
      </c>
      <c r="P328" s="117"/>
    </row>
    <row r="329" spans="1:16" x14ac:dyDescent="0.35">
      <c r="B329" s="120"/>
      <c r="C329" s="264">
        <v>16.435804851378041</v>
      </c>
      <c r="D329" s="345">
        <v>3</v>
      </c>
      <c r="E329" s="106">
        <v>53.288607497099683</v>
      </c>
      <c r="F329" s="113" t="s">
        <v>351</v>
      </c>
      <c r="G329" s="107">
        <v>1</v>
      </c>
      <c r="H329" s="108" t="s">
        <v>46</v>
      </c>
      <c r="I329" s="107">
        <v>20</v>
      </c>
      <c r="J329" s="109">
        <v>16</v>
      </c>
      <c r="K329" s="104" t="s">
        <v>340</v>
      </c>
      <c r="L329" s="110">
        <v>103</v>
      </c>
      <c r="M329" s="111" t="s">
        <v>2740</v>
      </c>
      <c r="N329" s="116" t="s">
        <v>3690</v>
      </c>
      <c r="O329" s="116" t="s">
        <v>1735</v>
      </c>
      <c r="P329" s="124" t="s">
        <v>3691</v>
      </c>
    </row>
    <row r="330" spans="1:16" x14ac:dyDescent="0.35">
      <c r="B330" s="120"/>
      <c r="C330" s="264">
        <v>3.0506372057633011</v>
      </c>
      <c r="D330" s="345">
        <v>9</v>
      </c>
      <c r="E330" s="106">
        <v>51.32282944419623</v>
      </c>
      <c r="F330" s="113" t="s">
        <v>351</v>
      </c>
      <c r="G330" s="107">
        <v>52</v>
      </c>
      <c r="H330" s="108" t="s">
        <v>122</v>
      </c>
      <c r="I330" s="107">
        <v>20</v>
      </c>
      <c r="J330" s="109">
        <v>13</v>
      </c>
      <c r="K330" s="104" t="s">
        <v>141</v>
      </c>
      <c r="L330" s="110">
        <v>71</v>
      </c>
      <c r="M330" s="111" t="s">
        <v>1672</v>
      </c>
      <c r="N330" s="116" t="s">
        <v>3694</v>
      </c>
      <c r="O330" s="116" t="s">
        <v>1671</v>
      </c>
      <c r="P330" s="116"/>
    </row>
    <row r="331" spans="1:16" x14ac:dyDescent="0.35">
      <c r="B331" s="120"/>
      <c r="C331" s="264">
        <v>15.572709365797312</v>
      </c>
      <c r="D331" s="345">
        <v>8</v>
      </c>
      <c r="E331" s="106">
        <v>43.512011818573768</v>
      </c>
      <c r="F331" s="113" t="s">
        <v>351</v>
      </c>
      <c r="G331" s="107">
        <v>18</v>
      </c>
      <c r="H331" s="108" t="s">
        <v>93</v>
      </c>
      <c r="I331" s="107">
        <v>30</v>
      </c>
      <c r="J331" s="109">
        <v>6</v>
      </c>
      <c r="K331" s="104" t="s">
        <v>119</v>
      </c>
      <c r="L331" s="110">
        <v>119</v>
      </c>
      <c r="M331" s="111" t="s">
        <v>1694</v>
      </c>
      <c r="N331" s="108" t="s">
        <v>3698</v>
      </c>
      <c r="O331" s="108" t="s">
        <v>1736</v>
      </c>
      <c r="P331" s="124" t="s">
        <v>3697</v>
      </c>
    </row>
    <row r="332" spans="1:16" x14ac:dyDescent="0.35">
      <c r="B332" s="120"/>
      <c r="C332" s="264">
        <v>-11.3698435778592</v>
      </c>
      <c r="D332" s="345">
        <v>24</v>
      </c>
      <c r="E332" s="106">
        <v>37.080346761387069</v>
      </c>
      <c r="F332" s="113" t="s">
        <v>350</v>
      </c>
      <c r="G332" s="107">
        <v>128</v>
      </c>
      <c r="H332" s="108" t="s">
        <v>83</v>
      </c>
      <c r="I332" s="107">
        <v>26</v>
      </c>
      <c r="J332" s="109">
        <v>15</v>
      </c>
      <c r="K332" s="104" t="s">
        <v>65</v>
      </c>
      <c r="L332" s="110">
        <v>59</v>
      </c>
      <c r="M332" s="111" t="s">
        <v>3018</v>
      </c>
      <c r="N332" s="116" t="s">
        <v>3702</v>
      </c>
      <c r="O332" s="116" t="s">
        <v>1671</v>
      </c>
      <c r="P332" s="117" t="s">
        <v>3701</v>
      </c>
    </row>
    <row r="333" spans="1:16" x14ac:dyDescent="0.35">
      <c r="B333" s="120"/>
      <c r="C333" s="264">
        <v>4.1288676916249498</v>
      </c>
      <c r="D333" s="345">
        <v>5</v>
      </c>
      <c r="E333" s="106">
        <v>21.199947323527535</v>
      </c>
      <c r="F333" s="113" t="s">
        <v>351</v>
      </c>
      <c r="G333" s="107">
        <v>75</v>
      </c>
      <c r="H333" s="108" t="s">
        <v>64</v>
      </c>
      <c r="I333" s="107">
        <v>21</v>
      </c>
      <c r="J333" s="109">
        <v>14</v>
      </c>
      <c r="K333" s="104" t="s">
        <v>43</v>
      </c>
      <c r="L333" s="110">
        <v>107</v>
      </c>
      <c r="M333" s="111" t="s">
        <v>2174</v>
      </c>
      <c r="N333" s="116" t="s">
        <v>3705</v>
      </c>
      <c r="O333" s="117" t="s">
        <v>1671</v>
      </c>
      <c r="P333" s="117"/>
    </row>
    <row r="334" spans="1:16" x14ac:dyDescent="0.35">
      <c r="B334" s="120"/>
      <c r="C334" s="264">
        <v>-2.4904985297995692</v>
      </c>
      <c r="D334" s="345">
        <v>12</v>
      </c>
      <c r="E334" s="106">
        <v>24.198475657129041</v>
      </c>
      <c r="F334" s="113" t="s">
        <v>351</v>
      </c>
      <c r="G334" s="107">
        <v>112</v>
      </c>
      <c r="H334" s="108" t="s">
        <v>145</v>
      </c>
      <c r="I334" s="107">
        <v>20</v>
      </c>
      <c r="J334" s="109">
        <v>18</v>
      </c>
      <c r="K334" s="104" t="s">
        <v>113</v>
      </c>
      <c r="L334" s="110">
        <v>78</v>
      </c>
      <c r="M334" s="111" t="s">
        <v>2215</v>
      </c>
      <c r="N334" s="116" t="s">
        <v>3709</v>
      </c>
      <c r="O334" s="116" t="s">
        <v>1671</v>
      </c>
      <c r="P334" s="117" t="s">
        <v>3708</v>
      </c>
    </row>
    <row r="335" spans="1:16" x14ac:dyDescent="0.35">
      <c r="B335" s="120"/>
      <c r="C335" s="264">
        <v>-1.0134979120954906</v>
      </c>
      <c r="D335" s="345">
        <v>12</v>
      </c>
      <c r="E335" s="106">
        <v>68.050665274730321</v>
      </c>
      <c r="F335" s="113" t="s">
        <v>351</v>
      </c>
      <c r="G335" s="107">
        <v>51</v>
      </c>
      <c r="H335" s="108" t="s">
        <v>121</v>
      </c>
      <c r="I335" s="107">
        <v>14</v>
      </c>
      <c r="J335" s="109">
        <v>13</v>
      </c>
      <c r="K335" s="104" t="s">
        <v>85</v>
      </c>
      <c r="L335" s="110">
        <v>36</v>
      </c>
      <c r="M335" s="111" t="s">
        <v>1883</v>
      </c>
      <c r="N335" s="116" t="s">
        <v>3712</v>
      </c>
      <c r="O335" s="116" t="s">
        <v>1671</v>
      </c>
      <c r="P335" s="117"/>
    </row>
    <row r="336" spans="1:16" x14ac:dyDescent="0.35">
      <c r="B336" s="120"/>
      <c r="C336" s="264">
        <v>9.1101749134129886</v>
      </c>
      <c r="D336" s="345">
        <v>11</v>
      </c>
      <c r="E336" s="106">
        <v>37.301550057724675</v>
      </c>
      <c r="F336" s="113" t="s">
        <v>351</v>
      </c>
      <c r="G336" s="107">
        <v>38</v>
      </c>
      <c r="H336" s="108" t="s">
        <v>101</v>
      </c>
      <c r="I336" s="107">
        <v>22</v>
      </c>
      <c r="J336" s="109">
        <v>10</v>
      </c>
      <c r="K336" s="104" t="s">
        <v>330</v>
      </c>
      <c r="L336" s="110">
        <v>113</v>
      </c>
      <c r="M336" s="111" t="s">
        <v>1936</v>
      </c>
      <c r="N336" s="116" t="s">
        <v>3715</v>
      </c>
      <c r="O336" s="116" t="s">
        <v>1671</v>
      </c>
      <c r="P336" s="117"/>
    </row>
    <row r="337" spans="2:16" x14ac:dyDescent="0.35">
      <c r="B337" s="120"/>
      <c r="C337" s="264">
        <v>8.1759585518677227</v>
      </c>
      <c r="D337" s="345">
        <v>7</v>
      </c>
      <c r="E337" s="106">
        <v>65.549360965421528</v>
      </c>
      <c r="F337" s="113" t="s">
        <v>350</v>
      </c>
      <c r="G337" s="107">
        <v>13</v>
      </c>
      <c r="H337" s="108" t="s">
        <v>96</v>
      </c>
      <c r="I337" s="107">
        <v>28</v>
      </c>
      <c r="J337" s="109">
        <v>3</v>
      </c>
      <c r="K337" s="104" t="s">
        <v>79</v>
      </c>
      <c r="L337" s="110">
        <v>74</v>
      </c>
      <c r="M337" s="111" t="s">
        <v>2496</v>
      </c>
      <c r="N337" s="108" t="s">
        <v>3718</v>
      </c>
      <c r="O337" s="108" t="s">
        <v>1736</v>
      </c>
      <c r="P337" s="117"/>
    </row>
    <row r="338" spans="2:16" x14ac:dyDescent="0.35">
      <c r="B338" s="120"/>
      <c r="C338" s="264">
        <v>2.6469011188288469</v>
      </c>
      <c r="D338" s="345">
        <v>11</v>
      </c>
      <c r="E338" s="106">
        <v>77.305698917655803</v>
      </c>
      <c r="F338" s="113" t="s">
        <v>350</v>
      </c>
      <c r="G338" s="107">
        <v>14</v>
      </c>
      <c r="H338" s="108" t="s">
        <v>114</v>
      </c>
      <c r="I338" s="107">
        <v>16</v>
      </c>
      <c r="J338" s="109">
        <v>13</v>
      </c>
      <c r="K338" s="104" t="s">
        <v>144</v>
      </c>
      <c r="L338" s="110">
        <v>39</v>
      </c>
      <c r="M338" s="111" t="s">
        <v>1683</v>
      </c>
      <c r="N338" s="116" t="s">
        <v>3721</v>
      </c>
      <c r="O338" s="116" t="s">
        <v>1671</v>
      </c>
      <c r="P338" s="117"/>
    </row>
    <row r="339" spans="2:16" x14ac:dyDescent="0.35">
      <c r="B339" s="120"/>
      <c r="C339" s="264">
        <v>-2.9689173450620259</v>
      </c>
      <c r="D339" s="345">
        <v>23</v>
      </c>
      <c r="E339" s="106">
        <v>16.691409128391339</v>
      </c>
      <c r="F339" s="113" t="s">
        <v>350</v>
      </c>
      <c r="G339" s="107">
        <v>106</v>
      </c>
      <c r="H339" s="108" t="s">
        <v>128</v>
      </c>
      <c r="I339" s="107">
        <v>22</v>
      </c>
      <c r="J339" s="109">
        <v>12</v>
      </c>
      <c r="K339" s="104" t="s">
        <v>344</v>
      </c>
      <c r="L339" s="110">
        <v>97</v>
      </c>
      <c r="M339" s="111" t="s">
        <v>1674</v>
      </c>
      <c r="N339" s="116" t="s">
        <v>3724</v>
      </c>
      <c r="O339" s="116" t="s">
        <v>1671</v>
      </c>
      <c r="P339" s="117"/>
    </row>
    <row r="340" spans="2:16" x14ac:dyDescent="0.35">
      <c r="B340" s="120"/>
      <c r="C340" s="264">
        <v>13.282518322075964</v>
      </c>
      <c r="D340" s="345">
        <v>8</v>
      </c>
      <c r="E340" s="106">
        <v>40.757949113312073</v>
      </c>
      <c r="F340" s="113" t="s">
        <v>350</v>
      </c>
      <c r="G340" s="107">
        <v>23</v>
      </c>
      <c r="H340" s="108" t="s">
        <v>44</v>
      </c>
      <c r="I340" s="107">
        <v>25</v>
      </c>
      <c r="J340" s="109">
        <v>18</v>
      </c>
      <c r="K340" s="104" t="s">
        <v>58</v>
      </c>
      <c r="L340" s="110">
        <v>123</v>
      </c>
      <c r="M340" s="111" t="s">
        <v>3727</v>
      </c>
      <c r="N340" s="116" t="s">
        <v>3728</v>
      </c>
      <c r="O340" s="116" t="s">
        <v>1671</v>
      </c>
      <c r="P340" s="117"/>
    </row>
    <row r="341" spans="2:16" x14ac:dyDescent="0.35">
      <c r="B341" s="120"/>
      <c r="C341" s="264">
        <v>-1.6653835826476928</v>
      </c>
      <c r="D341" s="345">
        <v>9</v>
      </c>
      <c r="E341" s="106">
        <v>79.228024945649437</v>
      </c>
      <c r="F341" s="113" t="s">
        <v>351</v>
      </c>
      <c r="G341" s="107">
        <v>46</v>
      </c>
      <c r="H341" s="108" t="s">
        <v>341</v>
      </c>
      <c r="I341" s="107">
        <v>21</v>
      </c>
      <c r="J341" s="109">
        <v>17</v>
      </c>
      <c r="K341" s="104" t="s">
        <v>136</v>
      </c>
      <c r="L341" s="110">
        <v>25</v>
      </c>
      <c r="M341" s="111" t="s">
        <v>2174</v>
      </c>
      <c r="N341" s="116" t="s">
        <v>3732</v>
      </c>
      <c r="O341" s="116" t="s">
        <v>1671</v>
      </c>
      <c r="P341" s="117" t="s">
        <v>3731</v>
      </c>
    </row>
    <row r="342" spans="2:16" x14ac:dyDescent="0.35">
      <c r="B342" s="120"/>
      <c r="C342" s="264">
        <v>1.3802188011089651</v>
      </c>
      <c r="D342" s="345">
        <v>6</v>
      </c>
      <c r="E342" s="106">
        <v>65.750432678788528</v>
      </c>
      <c r="F342" s="113" t="s">
        <v>351</v>
      </c>
      <c r="G342" s="107">
        <v>44</v>
      </c>
      <c r="H342" s="108" t="s">
        <v>91</v>
      </c>
      <c r="I342" s="107">
        <v>19</v>
      </c>
      <c r="J342" s="109">
        <v>15</v>
      </c>
      <c r="K342" s="104" t="s">
        <v>67</v>
      </c>
      <c r="L342" s="110">
        <v>43</v>
      </c>
      <c r="M342" s="111" t="s">
        <v>1754</v>
      </c>
      <c r="N342" s="116" t="s">
        <v>3735</v>
      </c>
      <c r="O342" s="116" t="s">
        <v>1671</v>
      </c>
      <c r="P342" s="117"/>
    </row>
    <row r="343" spans="2:16" x14ac:dyDescent="0.35">
      <c r="B343" s="120"/>
      <c r="C343" s="264">
        <v>5.6420428197160115</v>
      </c>
      <c r="D343" s="345">
        <v>13</v>
      </c>
      <c r="E343" s="106">
        <v>75.639376773767182</v>
      </c>
      <c r="F343" s="113" t="s">
        <v>350</v>
      </c>
      <c r="G343" s="107">
        <v>10</v>
      </c>
      <c r="H343" s="108" t="s">
        <v>127</v>
      </c>
      <c r="I343" s="107">
        <v>25</v>
      </c>
      <c r="J343" s="109">
        <v>4</v>
      </c>
      <c r="K343" s="104" t="s">
        <v>56</v>
      </c>
      <c r="L343" s="110">
        <v>54</v>
      </c>
      <c r="M343" s="111" t="s">
        <v>1888</v>
      </c>
      <c r="N343" s="108" t="s">
        <v>3738</v>
      </c>
      <c r="O343" s="108" t="s">
        <v>1736</v>
      </c>
      <c r="P343" s="117"/>
    </row>
    <row r="344" spans="2:16" x14ac:dyDescent="0.35">
      <c r="B344" s="120"/>
      <c r="C344" s="264">
        <v>1.5580184977200877</v>
      </c>
      <c r="D344" s="345">
        <v>13</v>
      </c>
      <c r="E344" s="106">
        <v>10.840547421550333</v>
      </c>
      <c r="F344" s="113" t="s">
        <v>351</v>
      </c>
      <c r="G344" s="107">
        <v>102</v>
      </c>
      <c r="H344" s="108" t="s">
        <v>116</v>
      </c>
      <c r="I344" s="107">
        <v>18</v>
      </c>
      <c r="J344" s="109">
        <v>17</v>
      </c>
      <c r="K344" s="104" t="s">
        <v>81</v>
      </c>
      <c r="L344" s="110">
        <v>110</v>
      </c>
      <c r="M344" s="111" t="s">
        <v>2342</v>
      </c>
      <c r="N344" s="116" t="s">
        <v>3741</v>
      </c>
      <c r="O344" s="116" t="s">
        <v>1735</v>
      </c>
      <c r="P344" s="117"/>
    </row>
    <row r="345" spans="2:16" x14ac:dyDescent="0.35">
      <c r="B345" s="120"/>
      <c r="C345" s="264">
        <v>1.6673006355885438</v>
      </c>
      <c r="D345" s="345">
        <v>9</v>
      </c>
      <c r="E345" s="106">
        <v>77.524110856443784</v>
      </c>
      <c r="F345" s="113" t="s">
        <v>350</v>
      </c>
      <c r="G345" s="107">
        <v>24</v>
      </c>
      <c r="H345" s="108" t="s">
        <v>150</v>
      </c>
      <c r="I345" s="107">
        <v>19</v>
      </c>
      <c r="J345" s="109">
        <v>13</v>
      </c>
      <c r="K345" s="104" t="s">
        <v>61</v>
      </c>
      <c r="L345" s="110">
        <v>40</v>
      </c>
      <c r="M345" s="111" t="s">
        <v>1696</v>
      </c>
      <c r="N345" s="116" t="s">
        <v>3744</v>
      </c>
      <c r="O345" s="116" t="s">
        <v>1671</v>
      </c>
      <c r="P345" s="117"/>
    </row>
    <row r="346" spans="2:16" x14ac:dyDescent="0.35">
      <c r="B346" s="105" t="s">
        <v>3318</v>
      </c>
      <c r="C346" s="264">
        <v>-5.4880253898310576</v>
      </c>
      <c r="D346" s="345">
        <v>19</v>
      </c>
      <c r="E346" s="106">
        <v>82.129231918585589</v>
      </c>
      <c r="F346" s="113" t="s">
        <v>350</v>
      </c>
      <c r="G346" s="107">
        <v>45</v>
      </c>
      <c r="H346" s="108" t="s">
        <v>332</v>
      </c>
      <c r="I346" s="107">
        <v>18</v>
      </c>
      <c r="J346" s="109">
        <v>13</v>
      </c>
      <c r="K346" s="104" t="s">
        <v>120</v>
      </c>
      <c r="L346" s="110">
        <v>17</v>
      </c>
      <c r="M346" s="111" t="s">
        <v>2622</v>
      </c>
      <c r="N346" s="116" t="s">
        <v>3747</v>
      </c>
      <c r="O346" s="116" t="s">
        <v>1671</v>
      </c>
      <c r="P346" s="117"/>
    </row>
    <row r="347" spans="2:16" x14ac:dyDescent="0.35">
      <c r="B347" s="120"/>
      <c r="C347" s="264">
        <v>-2.5465318745477656</v>
      </c>
      <c r="D347" s="345">
        <v>22</v>
      </c>
      <c r="E347" s="106">
        <v>30.746075257945552</v>
      </c>
      <c r="F347" s="113" t="s">
        <v>350</v>
      </c>
      <c r="G347" s="107">
        <v>91</v>
      </c>
      <c r="H347" s="108" t="s">
        <v>105</v>
      </c>
      <c r="I347" s="107">
        <v>20</v>
      </c>
      <c r="J347" s="109">
        <v>6</v>
      </c>
      <c r="K347" s="104" t="s">
        <v>48</v>
      </c>
      <c r="L347" s="110">
        <v>80</v>
      </c>
      <c r="M347" s="111" t="s">
        <v>2381</v>
      </c>
      <c r="N347" s="116" t="s">
        <v>3750</v>
      </c>
      <c r="O347" s="116" t="s">
        <v>1736</v>
      </c>
      <c r="P347" s="117"/>
    </row>
    <row r="348" spans="2:16" x14ac:dyDescent="0.35">
      <c r="B348" s="120"/>
      <c r="C348" s="264">
        <v>-1.4343058301584761</v>
      </c>
      <c r="D348" s="345">
        <v>11</v>
      </c>
      <c r="E348" s="106">
        <v>18.450703938014055</v>
      </c>
      <c r="F348" s="113" t="s">
        <v>351</v>
      </c>
      <c r="G348" s="107">
        <v>111</v>
      </c>
      <c r="H348" s="108" t="s">
        <v>84</v>
      </c>
      <c r="I348" s="107">
        <v>15</v>
      </c>
      <c r="J348" s="109">
        <v>14</v>
      </c>
      <c r="K348" s="104" t="s">
        <v>98</v>
      </c>
      <c r="L348" s="110">
        <v>87</v>
      </c>
      <c r="M348" s="111" t="s">
        <v>1754</v>
      </c>
      <c r="N348" s="116" t="s">
        <v>3753</v>
      </c>
      <c r="O348" s="116" t="s">
        <v>1671</v>
      </c>
      <c r="P348" s="117"/>
    </row>
    <row r="349" spans="2:16" x14ac:dyDescent="0.35">
      <c r="B349" s="120"/>
      <c r="C349" s="264">
        <v>12.441116930124336</v>
      </c>
      <c r="D349" s="345">
        <v>3</v>
      </c>
      <c r="E349" s="106">
        <v>62.647240082640288</v>
      </c>
      <c r="F349" s="113" t="s">
        <v>350</v>
      </c>
      <c r="G349" s="107">
        <v>4</v>
      </c>
      <c r="H349" s="108" t="s">
        <v>110</v>
      </c>
      <c r="I349" s="107">
        <v>26</v>
      </c>
      <c r="J349" s="109">
        <v>12</v>
      </c>
      <c r="K349" s="104" t="s">
        <v>89</v>
      </c>
      <c r="L349" s="110">
        <v>85</v>
      </c>
      <c r="M349" s="111" t="s">
        <v>1936</v>
      </c>
      <c r="N349" s="116" t="s">
        <v>3756</v>
      </c>
      <c r="O349" s="116" t="s">
        <v>1671</v>
      </c>
      <c r="P349" s="117"/>
    </row>
    <row r="350" spans="2:16" x14ac:dyDescent="0.35">
      <c r="B350" s="120"/>
      <c r="C350" s="264">
        <v>-2.7784421038593603</v>
      </c>
      <c r="D350" s="345">
        <v>22</v>
      </c>
      <c r="E350" s="106">
        <v>39.289340630624366</v>
      </c>
      <c r="F350" s="113" t="s">
        <v>350</v>
      </c>
      <c r="G350" s="107">
        <v>86</v>
      </c>
      <c r="H350" s="108" t="s">
        <v>74</v>
      </c>
      <c r="I350" s="107">
        <v>26</v>
      </c>
      <c r="J350" s="109">
        <v>19</v>
      </c>
      <c r="K350" s="104" t="s">
        <v>63</v>
      </c>
      <c r="L350" s="110">
        <v>66</v>
      </c>
      <c r="M350" s="111" t="s">
        <v>2273</v>
      </c>
      <c r="N350" s="116" t="s">
        <v>3759</v>
      </c>
      <c r="O350" s="116" t="s">
        <v>1671</v>
      </c>
      <c r="P350" s="117"/>
    </row>
    <row r="351" spans="2:16" x14ac:dyDescent="0.35">
      <c r="B351" s="120"/>
      <c r="C351" s="264">
        <v>7.5675785013568744</v>
      </c>
      <c r="D351" s="345">
        <v>18</v>
      </c>
      <c r="E351" s="106">
        <v>32.211546619077332</v>
      </c>
      <c r="F351" s="113" t="s">
        <v>350</v>
      </c>
      <c r="G351" s="107">
        <v>47</v>
      </c>
      <c r="H351" s="108" t="s">
        <v>41</v>
      </c>
      <c r="I351" s="107">
        <v>21</v>
      </c>
      <c r="J351" s="109">
        <v>11</v>
      </c>
      <c r="K351" s="104" t="s">
        <v>337</v>
      </c>
      <c r="L351" s="110">
        <v>122</v>
      </c>
      <c r="M351" s="111" t="s">
        <v>2241</v>
      </c>
      <c r="N351" s="116" t="s">
        <v>3762</v>
      </c>
      <c r="O351" s="116" t="s">
        <v>1671</v>
      </c>
      <c r="P351" s="117"/>
    </row>
    <row r="352" spans="2:16" x14ac:dyDescent="0.35">
      <c r="B352" s="120"/>
      <c r="C352" s="264">
        <v>0.22782964601142786</v>
      </c>
      <c r="D352" s="345">
        <v>17</v>
      </c>
      <c r="E352" s="106">
        <v>-0.57992415928778174</v>
      </c>
      <c r="F352" s="113" t="s">
        <v>351</v>
      </c>
      <c r="G352" s="107">
        <v>121</v>
      </c>
      <c r="H352" s="108" t="s">
        <v>132</v>
      </c>
      <c r="I352" s="107">
        <v>22</v>
      </c>
      <c r="J352" s="109">
        <v>10</v>
      </c>
      <c r="K352" s="104" t="s">
        <v>335</v>
      </c>
      <c r="L352" s="110">
        <v>120</v>
      </c>
      <c r="M352" s="111" t="s">
        <v>2622</v>
      </c>
      <c r="N352" s="116" t="s">
        <v>3765</v>
      </c>
      <c r="O352" s="116" t="s">
        <v>1671</v>
      </c>
      <c r="P352" s="117"/>
    </row>
    <row r="353" spans="2:16" x14ac:dyDescent="0.35">
      <c r="B353" s="120"/>
      <c r="C353" s="264">
        <v>2.1314650779383406</v>
      </c>
      <c r="D353" s="345">
        <v>12</v>
      </c>
      <c r="E353" s="106">
        <v>27.025603747001924</v>
      </c>
      <c r="F353" s="113" t="s">
        <v>350</v>
      </c>
      <c r="G353" s="107">
        <v>65</v>
      </c>
      <c r="H353" s="108" t="s">
        <v>62</v>
      </c>
      <c r="I353" s="107">
        <v>18</v>
      </c>
      <c r="J353" s="109">
        <v>15</v>
      </c>
      <c r="K353" s="104" t="s">
        <v>55</v>
      </c>
      <c r="L353" s="110">
        <v>108</v>
      </c>
      <c r="M353" s="111" t="s">
        <v>1936</v>
      </c>
      <c r="N353" s="116" t="s">
        <v>3768</v>
      </c>
      <c r="O353" s="116" t="s">
        <v>1671</v>
      </c>
      <c r="P353" s="117"/>
    </row>
    <row r="354" spans="2:16" x14ac:dyDescent="0.35">
      <c r="B354" s="120"/>
      <c r="C354" s="264">
        <v>3.7984059905544032</v>
      </c>
      <c r="D354" s="345">
        <v>21</v>
      </c>
      <c r="E354" s="106">
        <v>21.85850476568724</v>
      </c>
      <c r="F354" s="113" t="s">
        <v>350</v>
      </c>
      <c r="G354" s="107">
        <v>69</v>
      </c>
      <c r="H354" s="108" t="s">
        <v>42</v>
      </c>
      <c r="I354" s="107">
        <v>19</v>
      </c>
      <c r="J354" s="109">
        <v>4</v>
      </c>
      <c r="K354" s="104" t="s">
        <v>142</v>
      </c>
      <c r="L354" s="110">
        <v>114</v>
      </c>
      <c r="M354" s="111" t="s">
        <v>3771</v>
      </c>
      <c r="N354" s="108" t="s">
        <v>3772</v>
      </c>
      <c r="O354" s="108" t="s">
        <v>1736</v>
      </c>
      <c r="P354" s="117"/>
    </row>
    <row r="355" spans="2:16" x14ac:dyDescent="0.35">
      <c r="B355" s="120"/>
      <c r="C355" s="264">
        <v>10.62213559827012</v>
      </c>
      <c r="D355" s="345">
        <v>7</v>
      </c>
      <c r="E355" s="106">
        <v>65.162117271108087</v>
      </c>
      <c r="F355" s="113" t="s">
        <v>351</v>
      </c>
      <c r="G355" s="107">
        <v>8</v>
      </c>
      <c r="H355" s="108" t="s">
        <v>76</v>
      </c>
      <c r="I355" s="107">
        <v>18</v>
      </c>
      <c r="J355" s="109">
        <v>14</v>
      </c>
      <c r="K355" s="104" t="s">
        <v>90</v>
      </c>
      <c r="L355" s="110">
        <v>81</v>
      </c>
      <c r="M355" s="111" t="s">
        <v>2740</v>
      </c>
      <c r="N355" s="116" t="s">
        <v>3775</v>
      </c>
      <c r="O355" s="116" t="s">
        <v>1735</v>
      </c>
      <c r="P355" s="124" t="s">
        <v>3776</v>
      </c>
    </row>
    <row r="356" spans="2:16" x14ac:dyDescent="0.35">
      <c r="B356" s="120"/>
      <c r="C356" s="264">
        <v>8.0288668389657936</v>
      </c>
      <c r="D356" s="345">
        <v>14</v>
      </c>
      <c r="E356" s="106">
        <v>57.327974254998296</v>
      </c>
      <c r="F356" s="113" t="s">
        <v>350</v>
      </c>
      <c r="G356" s="107">
        <v>21</v>
      </c>
      <c r="H356" s="108" t="s">
        <v>334</v>
      </c>
      <c r="I356" s="107">
        <v>26</v>
      </c>
      <c r="J356" s="109">
        <v>17</v>
      </c>
      <c r="K356" s="104" t="s">
        <v>123</v>
      </c>
      <c r="L356" s="110">
        <v>96</v>
      </c>
      <c r="M356" s="111" t="s">
        <v>2476</v>
      </c>
      <c r="N356" s="116" t="s">
        <v>3779</v>
      </c>
      <c r="O356" s="116" t="s">
        <v>1671</v>
      </c>
      <c r="P356" s="117"/>
    </row>
    <row r="357" spans="2:16" x14ac:dyDescent="0.35">
      <c r="B357" s="120"/>
      <c r="C357" s="264">
        <v>3.3653419482056028</v>
      </c>
      <c r="D357" s="345">
        <v>10</v>
      </c>
      <c r="E357" s="106">
        <v>27.306933149972394</v>
      </c>
      <c r="F357" s="113" t="s">
        <v>351</v>
      </c>
      <c r="G357" s="107">
        <v>76</v>
      </c>
      <c r="H357" s="108" t="s">
        <v>71</v>
      </c>
      <c r="I357" s="107">
        <v>20</v>
      </c>
      <c r="J357" s="109">
        <v>13</v>
      </c>
      <c r="K357" s="104" t="s">
        <v>115</v>
      </c>
      <c r="L357" s="110">
        <v>95</v>
      </c>
      <c r="M357" s="111" t="s">
        <v>2174</v>
      </c>
      <c r="N357" s="116" t="s">
        <v>3782</v>
      </c>
      <c r="O357" s="116" t="s">
        <v>1671</v>
      </c>
      <c r="P357" s="117"/>
    </row>
    <row r="358" spans="2:16" x14ac:dyDescent="0.35">
      <c r="B358" s="120"/>
      <c r="C358" s="264">
        <v>2.1961419315290236</v>
      </c>
      <c r="D358" s="345">
        <v>16</v>
      </c>
      <c r="E358" s="106">
        <v>20.151755956291471</v>
      </c>
      <c r="F358" s="113" t="s">
        <v>351</v>
      </c>
      <c r="G358" s="107">
        <v>92</v>
      </c>
      <c r="H358" s="108" t="s">
        <v>117</v>
      </c>
      <c r="I358" s="107">
        <v>20</v>
      </c>
      <c r="J358" s="109">
        <v>12</v>
      </c>
      <c r="K358" s="104" t="s">
        <v>47</v>
      </c>
      <c r="L358" s="110">
        <v>98</v>
      </c>
      <c r="M358" s="111" t="s">
        <v>2342</v>
      </c>
      <c r="N358" s="116" t="s">
        <v>3785</v>
      </c>
      <c r="O358" s="116" t="s">
        <v>1671</v>
      </c>
      <c r="P358" s="117"/>
    </row>
    <row r="359" spans="2:16" x14ac:dyDescent="0.35">
      <c r="B359" s="120"/>
      <c r="C359" s="264">
        <v>-11.48024125163529</v>
      </c>
      <c r="D359" s="345">
        <v>29</v>
      </c>
      <c r="E359" s="106">
        <v>73.161095332134252</v>
      </c>
      <c r="F359" s="113" t="s">
        <v>351</v>
      </c>
      <c r="G359" s="107">
        <v>105</v>
      </c>
      <c r="H359" s="108" t="s">
        <v>339</v>
      </c>
      <c r="I359" s="107">
        <v>23</v>
      </c>
      <c r="J359" s="109">
        <v>8</v>
      </c>
      <c r="K359" s="104" t="s">
        <v>73</v>
      </c>
      <c r="L359" s="110">
        <v>7</v>
      </c>
      <c r="M359" s="111" t="s">
        <v>3789</v>
      </c>
      <c r="N359" s="116" t="s">
        <v>3790</v>
      </c>
      <c r="O359" s="116" t="s">
        <v>1736</v>
      </c>
      <c r="P359" s="117" t="s">
        <v>3788</v>
      </c>
    </row>
    <row r="360" spans="2:16" x14ac:dyDescent="0.35">
      <c r="B360" s="120"/>
      <c r="C360" s="264">
        <v>-0.71382539541342704</v>
      </c>
      <c r="D360" s="345">
        <v>15</v>
      </c>
      <c r="E360" s="106">
        <v>41.677609294258758</v>
      </c>
      <c r="F360" s="113" t="s">
        <v>350</v>
      </c>
      <c r="G360" s="107">
        <v>72</v>
      </c>
      <c r="H360" s="108" t="s">
        <v>68</v>
      </c>
      <c r="I360" s="107">
        <v>21</v>
      </c>
      <c r="J360" s="109">
        <v>20</v>
      </c>
      <c r="K360" s="104" t="s">
        <v>148</v>
      </c>
      <c r="L360" s="110">
        <v>73</v>
      </c>
      <c r="M360" s="111" t="s">
        <v>1690</v>
      </c>
      <c r="N360" s="116" t="s">
        <v>3793</v>
      </c>
      <c r="O360" s="116" t="s">
        <v>1671</v>
      </c>
      <c r="P360" s="117"/>
    </row>
    <row r="361" spans="2:16" x14ac:dyDescent="0.35">
      <c r="B361" s="120"/>
      <c r="C361" s="264">
        <v>6.4019939005587085</v>
      </c>
      <c r="D361" s="345">
        <v>13</v>
      </c>
      <c r="E361" s="106">
        <v>6.3970770305724676</v>
      </c>
      <c r="F361" s="113" t="s">
        <v>350</v>
      </c>
      <c r="G361" s="107">
        <v>88</v>
      </c>
      <c r="H361" s="108" t="s">
        <v>124</v>
      </c>
      <c r="I361" s="107">
        <v>17</v>
      </c>
      <c r="J361" s="109">
        <v>7</v>
      </c>
      <c r="K361" s="104" t="s">
        <v>102</v>
      </c>
      <c r="L361" s="110">
        <v>127</v>
      </c>
      <c r="M361" s="111" t="s">
        <v>2463</v>
      </c>
      <c r="N361" s="116" t="s">
        <v>3796</v>
      </c>
      <c r="O361" s="117" t="s">
        <v>1671</v>
      </c>
      <c r="P361" s="117"/>
    </row>
    <row r="362" spans="2:16" x14ac:dyDescent="0.35">
      <c r="B362" s="120"/>
      <c r="C362" s="264">
        <v>-3.5052557487232909</v>
      </c>
      <c r="D362" s="345">
        <v>20</v>
      </c>
      <c r="E362" s="106">
        <v>70.875406126405792</v>
      </c>
      <c r="F362" s="113" t="s">
        <v>350</v>
      </c>
      <c r="G362" s="107">
        <v>58</v>
      </c>
      <c r="H362" s="108" t="s">
        <v>333</v>
      </c>
      <c r="I362" s="107">
        <v>25</v>
      </c>
      <c r="J362" s="109">
        <v>15</v>
      </c>
      <c r="K362" s="104" t="s">
        <v>45</v>
      </c>
      <c r="L362" s="110">
        <v>35</v>
      </c>
      <c r="M362" s="111" t="s">
        <v>2286</v>
      </c>
      <c r="N362" s="116" t="s">
        <v>3799</v>
      </c>
      <c r="O362" s="116" t="s">
        <v>1671</v>
      </c>
      <c r="P362" s="117"/>
    </row>
    <row r="363" spans="2:16" x14ac:dyDescent="0.35">
      <c r="B363" s="120"/>
      <c r="C363" s="264">
        <v>-0.12497480557913933</v>
      </c>
      <c r="D363" s="345">
        <v>13</v>
      </c>
      <c r="E363" s="106">
        <v>21.487378677365918</v>
      </c>
      <c r="F363" s="113" t="s">
        <v>350</v>
      </c>
      <c r="G363" s="107">
        <v>93</v>
      </c>
      <c r="H363" s="108" t="s">
        <v>97</v>
      </c>
      <c r="I363" s="107">
        <v>16</v>
      </c>
      <c r="J363" s="109">
        <v>15</v>
      </c>
      <c r="K363" s="104" t="s">
        <v>118</v>
      </c>
      <c r="L363" s="110">
        <v>101</v>
      </c>
      <c r="M363" s="111" t="s">
        <v>2241</v>
      </c>
      <c r="N363" s="116" t="s">
        <v>3802</v>
      </c>
      <c r="O363" s="116" t="s">
        <v>1671</v>
      </c>
      <c r="P363" s="117" t="s">
        <v>3803</v>
      </c>
    </row>
    <row r="364" spans="2:16" x14ac:dyDescent="0.35">
      <c r="B364" s="120"/>
      <c r="C364" s="264">
        <v>-10.980906487719603</v>
      </c>
      <c r="D364" s="345">
        <v>17</v>
      </c>
      <c r="E364" s="106">
        <v>60.571226903998806</v>
      </c>
      <c r="F364" s="113" t="s">
        <v>351</v>
      </c>
      <c r="G364" s="107">
        <v>118</v>
      </c>
      <c r="H364" s="108" t="s">
        <v>126</v>
      </c>
      <c r="I364" s="107">
        <v>18</v>
      </c>
      <c r="J364" s="109">
        <v>15</v>
      </c>
      <c r="K364" s="104" t="s">
        <v>138</v>
      </c>
      <c r="L364" s="110">
        <v>31</v>
      </c>
      <c r="M364" s="111" t="s">
        <v>2528</v>
      </c>
      <c r="N364" s="116" t="s">
        <v>3806</v>
      </c>
      <c r="O364" s="116" t="s">
        <v>1671</v>
      </c>
      <c r="P364" s="117" t="s">
        <v>3701</v>
      </c>
    </row>
    <row r="365" spans="2:16" x14ac:dyDescent="0.35">
      <c r="B365" s="120"/>
      <c r="C365" s="264">
        <v>1.8085295505217243</v>
      </c>
      <c r="D365" s="345">
        <v>10</v>
      </c>
      <c r="E365" s="106">
        <v>81.606794843786432</v>
      </c>
      <c r="F365" s="113" t="s">
        <v>350</v>
      </c>
      <c r="G365" s="107">
        <v>27</v>
      </c>
      <c r="H365" s="108" t="s">
        <v>129</v>
      </c>
      <c r="I365" s="107">
        <v>27</v>
      </c>
      <c r="J365" s="109">
        <v>18</v>
      </c>
      <c r="K365" s="104" t="s">
        <v>92</v>
      </c>
      <c r="L365" s="110">
        <v>34</v>
      </c>
      <c r="M365" s="111" t="s">
        <v>2215</v>
      </c>
      <c r="N365" s="116" t="s">
        <v>3809</v>
      </c>
      <c r="O365" s="116" t="s">
        <v>1671</v>
      </c>
      <c r="P365" s="117"/>
    </row>
    <row r="366" spans="2:16" x14ac:dyDescent="0.35">
      <c r="B366" s="120"/>
      <c r="C366" s="264">
        <v>5.4079237750775881</v>
      </c>
      <c r="D366" s="345">
        <v>6</v>
      </c>
      <c r="E366" s="106">
        <v>87.930529143202477</v>
      </c>
      <c r="F366" s="113" t="s">
        <v>350</v>
      </c>
      <c r="G366" s="107">
        <v>6</v>
      </c>
      <c r="H366" s="108" t="s">
        <v>12</v>
      </c>
      <c r="I366" s="107">
        <v>23</v>
      </c>
      <c r="J366" s="109">
        <v>15</v>
      </c>
      <c r="K366" s="104" t="s">
        <v>103</v>
      </c>
      <c r="L366" s="110">
        <v>32</v>
      </c>
      <c r="M366" s="111" t="s">
        <v>1766</v>
      </c>
      <c r="N366" s="116" t="s">
        <v>3812</v>
      </c>
      <c r="O366" s="116" t="s">
        <v>1671</v>
      </c>
      <c r="P366" s="117"/>
    </row>
    <row r="367" spans="2:16" x14ac:dyDescent="0.35">
      <c r="B367" s="120"/>
      <c r="C367" s="264">
        <v>-3.9700206626112697</v>
      </c>
      <c r="D367" s="345">
        <v>19</v>
      </c>
      <c r="E367" s="121">
        <v>100.0391826403467</v>
      </c>
      <c r="F367" s="113" t="s">
        <v>351</v>
      </c>
      <c r="G367" s="107">
        <v>19</v>
      </c>
      <c r="H367" s="108" t="s">
        <v>82</v>
      </c>
      <c r="I367" s="107">
        <v>17</v>
      </c>
      <c r="J367" s="109">
        <v>14</v>
      </c>
      <c r="K367" s="104" t="s">
        <v>66</v>
      </c>
      <c r="L367" s="110">
        <v>3</v>
      </c>
      <c r="M367" s="111" t="s">
        <v>1766</v>
      </c>
      <c r="N367" s="116" t="s">
        <v>3815</v>
      </c>
      <c r="O367" s="116" t="s">
        <v>1671</v>
      </c>
      <c r="P367" s="117" t="s">
        <v>3309</v>
      </c>
    </row>
    <row r="368" spans="2:16" x14ac:dyDescent="0.35">
      <c r="B368" s="120"/>
      <c r="C368" s="264">
        <v>0.3404636850727446</v>
      </c>
      <c r="D368" s="345">
        <v>12</v>
      </c>
      <c r="E368" s="106">
        <v>95.461215359459061</v>
      </c>
      <c r="F368" s="113" t="s">
        <v>350</v>
      </c>
      <c r="G368" s="107">
        <v>9</v>
      </c>
      <c r="H368" s="108" t="s">
        <v>147</v>
      </c>
      <c r="I368" s="107">
        <v>9</v>
      </c>
      <c r="J368" s="109">
        <v>7</v>
      </c>
      <c r="K368" s="104" t="s">
        <v>112</v>
      </c>
      <c r="L368" s="110">
        <v>15</v>
      </c>
      <c r="M368" s="111" t="s">
        <v>2486</v>
      </c>
      <c r="N368" s="116" t="s">
        <v>3818</v>
      </c>
      <c r="O368" s="116" t="s">
        <v>1671</v>
      </c>
      <c r="P368" s="117"/>
    </row>
    <row r="369" spans="1:16" x14ac:dyDescent="0.35">
      <c r="B369" s="334"/>
      <c r="C369" s="352">
        <v>-1.8389692067342303</v>
      </c>
      <c r="D369" s="347">
        <v>12</v>
      </c>
      <c r="E369" s="335">
        <v>99.35721545231236</v>
      </c>
      <c r="F369" s="336" t="s">
        <v>351</v>
      </c>
      <c r="G369" s="321">
        <v>11</v>
      </c>
      <c r="H369" s="337" t="s">
        <v>11</v>
      </c>
      <c r="I369" s="321">
        <v>25</v>
      </c>
      <c r="J369" s="333">
        <v>13</v>
      </c>
      <c r="K369" s="338" t="s">
        <v>135</v>
      </c>
      <c r="L369" s="320">
        <v>5</v>
      </c>
      <c r="M369" s="360" t="s">
        <v>1818</v>
      </c>
      <c r="N369" s="337" t="s">
        <v>3821</v>
      </c>
      <c r="O369" s="337" t="s">
        <v>1736</v>
      </c>
      <c r="P369" s="341"/>
    </row>
    <row r="370" spans="1:16" x14ac:dyDescent="0.35">
      <c r="A370" t="s">
        <v>3914</v>
      </c>
      <c r="B370" s="105" t="s">
        <v>3825</v>
      </c>
      <c r="C370" s="264">
        <v>-1.7174962298859708</v>
      </c>
      <c r="D370" s="345">
        <v>17</v>
      </c>
      <c r="E370" s="106">
        <v>20.85852149903064</v>
      </c>
      <c r="F370" s="113" t="s">
        <v>350</v>
      </c>
      <c r="G370" s="107">
        <v>99</v>
      </c>
      <c r="H370" s="108" t="s">
        <v>123</v>
      </c>
      <c r="I370" s="107">
        <v>12</v>
      </c>
      <c r="J370" s="109">
        <v>11</v>
      </c>
      <c r="K370" s="104" t="s">
        <v>115</v>
      </c>
      <c r="L370" s="110">
        <v>100</v>
      </c>
      <c r="M370" s="111" t="s">
        <v>1936</v>
      </c>
      <c r="N370" s="116" t="s">
        <v>3909</v>
      </c>
      <c r="O370" s="116" t="s">
        <v>1671</v>
      </c>
      <c r="P370" s="117"/>
    </row>
    <row r="371" spans="1:16" x14ac:dyDescent="0.35">
      <c r="B371" s="120"/>
      <c r="C371" s="264">
        <v>9.0497659171855744</v>
      </c>
      <c r="D371" s="345">
        <v>13</v>
      </c>
      <c r="E371" s="106">
        <v>67.894899487545274</v>
      </c>
      <c r="F371" s="113" t="s">
        <v>351</v>
      </c>
      <c r="G371" s="107">
        <v>15</v>
      </c>
      <c r="H371" s="108" t="s">
        <v>82</v>
      </c>
      <c r="I371" s="107">
        <v>31</v>
      </c>
      <c r="J371" s="109">
        <v>15</v>
      </c>
      <c r="K371" s="104" t="s">
        <v>71</v>
      </c>
      <c r="L371" s="110">
        <v>65</v>
      </c>
      <c r="M371" s="111" t="s">
        <v>1941</v>
      </c>
      <c r="N371" s="108" t="s">
        <v>3913</v>
      </c>
      <c r="O371" s="108" t="s">
        <v>1736</v>
      </c>
      <c r="P371" s="117"/>
    </row>
    <row r="372" spans="1:16" x14ac:dyDescent="0.35">
      <c r="B372" s="120"/>
      <c r="C372" s="264">
        <v>10.238479009574307</v>
      </c>
      <c r="D372" s="345">
        <v>18</v>
      </c>
      <c r="E372" s="106">
        <v>57.076717722598481</v>
      </c>
      <c r="F372" s="113" t="s">
        <v>350</v>
      </c>
      <c r="G372" s="107">
        <v>13</v>
      </c>
      <c r="H372" s="108" t="s">
        <v>331</v>
      </c>
      <c r="I372" s="107">
        <v>31</v>
      </c>
      <c r="J372" s="109">
        <v>18</v>
      </c>
      <c r="K372" s="104" t="s">
        <v>116</v>
      </c>
      <c r="L372" s="110">
        <v>97</v>
      </c>
      <c r="M372" s="111" t="s">
        <v>3615</v>
      </c>
      <c r="N372" s="116" t="s">
        <v>3918</v>
      </c>
      <c r="O372" s="116" t="s">
        <v>1671</v>
      </c>
      <c r="P372" s="116"/>
    </row>
    <row r="373" spans="1:16" x14ac:dyDescent="0.35">
      <c r="B373" s="120"/>
      <c r="C373" s="264">
        <v>3.7734455557526703</v>
      </c>
      <c r="D373" s="345">
        <v>18</v>
      </c>
      <c r="E373" s="106">
        <v>55.558497997957609</v>
      </c>
      <c r="F373" s="113" t="s">
        <v>350</v>
      </c>
      <c r="G373" s="107">
        <v>33</v>
      </c>
      <c r="H373" s="108" t="s">
        <v>101</v>
      </c>
      <c r="I373" s="107">
        <v>15</v>
      </c>
      <c r="J373" s="109">
        <v>11</v>
      </c>
      <c r="K373" s="104" t="s">
        <v>134</v>
      </c>
      <c r="L373" s="110">
        <v>79</v>
      </c>
      <c r="M373" s="111" t="s">
        <v>1883</v>
      </c>
      <c r="N373" s="116" t="s">
        <v>3922</v>
      </c>
      <c r="O373" s="116" t="s">
        <v>1671</v>
      </c>
      <c r="P373" s="116"/>
    </row>
    <row r="374" spans="1:16" x14ac:dyDescent="0.35">
      <c r="B374" s="120"/>
      <c r="C374" s="264">
        <v>5.9377124717381777</v>
      </c>
      <c r="D374" s="345">
        <v>16</v>
      </c>
      <c r="E374" s="106">
        <v>38.746326735594039</v>
      </c>
      <c r="F374" s="113" t="s">
        <v>350</v>
      </c>
      <c r="G374" s="107">
        <v>46</v>
      </c>
      <c r="H374" s="108" t="s">
        <v>85</v>
      </c>
      <c r="I374" s="107">
        <v>26</v>
      </c>
      <c r="J374" s="109">
        <v>12</v>
      </c>
      <c r="K374" s="104" t="s">
        <v>57</v>
      </c>
      <c r="L374" s="110">
        <v>108</v>
      </c>
      <c r="M374" s="111" t="s">
        <v>1669</v>
      </c>
      <c r="N374" s="116" t="s">
        <v>3926</v>
      </c>
      <c r="O374" s="116" t="s">
        <v>1671</v>
      </c>
      <c r="P374" s="117"/>
    </row>
    <row r="375" spans="1:16" x14ac:dyDescent="0.35">
      <c r="B375" s="120"/>
      <c r="C375" s="264">
        <v>3.0077611328423135</v>
      </c>
      <c r="D375" s="345">
        <v>20</v>
      </c>
      <c r="E375" s="106">
        <v>49.747036895306486</v>
      </c>
      <c r="F375" s="113" t="s">
        <v>350</v>
      </c>
      <c r="G375" s="107">
        <v>44</v>
      </c>
      <c r="H375" s="108" t="s">
        <v>121</v>
      </c>
      <c r="I375" s="107">
        <v>20</v>
      </c>
      <c r="J375" s="109">
        <v>7</v>
      </c>
      <c r="K375" s="104" t="s">
        <v>88</v>
      </c>
      <c r="L375" s="110">
        <v>86</v>
      </c>
      <c r="M375" s="111" t="s">
        <v>3307</v>
      </c>
      <c r="N375" s="108" t="s">
        <v>3930</v>
      </c>
      <c r="O375" s="108" t="s">
        <v>1736</v>
      </c>
      <c r="P375" s="117"/>
    </row>
    <row r="376" spans="1:16" x14ac:dyDescent="0.35">
      <c r="B376" s="120"/>
      <c r="C376" s="264">
        <v>2.3099493456305771</v>
      </c>
      <c r="D376" s="345">
        <v>11</v>
      </c>
      <c r="E376" s="106">
        <v>57.37976777730789</v>
      </c>
      <c r="F376" s="113" t="s">
        <v>351</v>
      </c>
      <c r="G376" s="107">
        <v>54</v>
      </c>
      <c r="H376" s="108" t="s">
        <v>86</v>
      </c>
      <c r="I376" s="107">
        <v>14</v>
      </c>
      <c r="J376" s="109">
        <v>12</v>
      </c>
      <c r="K376" s="104" t="s">
        <v>67</v>
      </c>
      <c r="L376" s="110">
        <v>52</v>
      </c>
      <c r="M376" s="111" t="s">
        <v>2629</v>
      </c>
      <c r="N376" s="116" t="s">
        <v>3934</v>
      </c>
      <c r="O376" s="116" t="s">
        <v>1671</v>
      </c>
      <c r="P376" s="116"/>
    </row>
    <row r="377" spans="1:16" x14ac:dyDescent="0.35">
      <c r="B377" s="120"/>
      <c r="C377" s="264">
        <v>-0.6464020232040677</v>
      </c>
      <c r="D377" s="345">
        <v>21</v>
      </c>
      <c r="E377" s="106">
        <v>67.006223348953597</v>
      </c>
      <c r="F377" s="113" t="s">
        <v>350</v>
      </c>
      <c r="G377" s="107">
        <v>41</v>
      </c>
      <c r="H377" s="108" t="s">
        <v>138</v>
      </c>
      <c r="I377" s="107">
        <v>27</v>
      </c>
      <c r="J377" s="109">
        <v>16</v>
      </c>
      <c r="K377" s="104" t="s">
        <v>92</v>
      </c>
      <c r="L377" s="110">
        <v>48</v>
      </c>
      <c r="M377" s="111" t="s">
        <v>2183</v>
      </c>
      <c r="N377" s="116" t="s">
        <v>3938</v>
      </c>
      <c r="O377" s="116" t="s">
        <v>1671</v>
      </c>
      <c r="P377" s="117"/>
    </row>
    <row r="378" spans="1:16" x14ac:dyDescent="0.35">
      <c r="B378" s="120"/>
      <c r="C378" s="264">
        <v>4.9208775901182804</v>
      </c>
      <c r="D378" s="345">
        <v>6</v>
      </c>
      <c r="E378" s="106">
        <v>84.385146329544924</v>
      </c>
      <c r="F378" s="113" t="s">
        <v>351</v>
      </c>
      <c r="G378" s="107">
        <v>20</v>
      </c>
      <c r="H378" s="108" t="s">
        <v>129</v>
      </c>
      <c r="I378" s="107">
        <v>20</v>
      </c>
      <c r="J378" s="109">
        <v>19</v>
      </c>
      <c r="K378" s="104" t="s">
        <v>50</v>
      </c>
      <c r="L378" s="110">
        <v>28</v>
      </c>
      <c r="M378" s="111" t="s">
        <v>1696</v>
      </c>
      <c r="N378" s="116" t="s">
        <v>3943</v>
      </c>
      <c r="O378" s="116" t="s">
        <v>1735</v>
      </c>
      <c r="P378" s="117" t="s">
        <v>3942</v>
      </c>
    </row>
    <row r="379" spans="1:16" x14ac:dyDescent="0.35">
      <c r="B379" s="120"/>
      <c r="C379" s="264">
        <v>3.1355625372849594</v>
      </c>
      <c r="D379" s="345">
        <v>19</v>
      </c>
      <c r="E379" s="106">
        <v>68.980127229813419</v>
      </c>
      <c r="F379" s="113" t="s">
        <v>350</v>
      </c>
      <c r="G379" s="107">
        <v>27</v>
      </c>
      <c r="H379" s="108" t="s">
        <v>342</v>
      </c>
      <c r="I379" s="107">
        <v>23</v>
      </c>
      <c r="J379" s="109">
        <v>10</v>
      </c>
      <c r="K379" s="104" t="s">
        <v>77</v>
      </c>
      <c r="L379" s="110">
        <v>57</v>
      </c>
      <c r="M379" s="111" t="s">
        <v>1754</v>
      </c>
      <c r="N379" s="108" t="s">
        <v>3947</v>
      </c>
      <c r="O379" s="108" t="s">
        <v>1736</v>
      </c>
      <c r="P379" s="117"/>
    </row>
    <row r="380" spans="1:16" x14ac:dyDescent="0.35">
      <c r="B380" s="120"/>
      <c r="C380" s="264">
        <v>6.8375702653233006</v>
      </c>
      <c r="D380" s="345">
        <v>16</v>
      </c>
      <c r="E380" s="106">
        <v>64.241934688885124</v>
      </c>
      <c r="F380" s="113" t="s">
        <v>350</v>
      </c>
      <c r="G380" s="107">
        <v>16</v>
      </c>
      <c r="H380" s="108" t="s">
        <v>114</v>
      </c>
      <c r="I380" s="107">
        <v>27</v>
      </c>
      <c r="J380" s="109">
        <v>17</v>
      </c>
      <c r="K380" s="104" t="s">
        <v>146</v>
      </c>
      <c r="L380" s="110">
        <v>80</v>
      </c>
      <c r="M380" s="111" t="s">
        <v>3615</v>
      </c>
      <c r="N380" s="116" t="s">
        <v>3951</v>
      </c>
      <c r="O380" s="116" t="s">
        <v>1671</v>
      </c>
      <c r="P380" s="117"/>
    </row>
    <row r="381" spans="1:16" x14ac:dyDescent="0.35">
      <c r="B381" s="120"/>
      <c r="C381" s="264">
        <v>8.8512891022210862</v>
      </c>
      <c r="D381" s="345">
        <v>9</v>
      </c>
      <c r="E381" s="106">
        <v>58.215260189837807</v>
      </c>
      <c r="F381" s="113" t="s">
        <v>351</v>
      </c>
      <c r="G381" s="107">
        <v>26</v>
      </c>
      <c r="H381" s="108" t="s">
        <v>59</v>
      </c>
      <c r="I381" s="107">
        <v>16</v>
      </c>
      <c r="J381" s="109">
        <v>14</v>
      </c>
      <c r="K381" s="104" t="s">
        <v>80</v>
      </c>
      <c r="L381" s="110">
        <v>85</v>
      </c>
      <c r="M381" s="111" t="s">
        <v>3955</v>
      </c>
      <c r="N381" s="116" t="s">
        <v>3956</v>
      </c>
      <c r="O381" s="116" t="s">
        <v>1735</v>
      </c>
      <c r="P381" s="124" t="s">
        <v>3957</v>
      </c>
    </row>
    <row r="382" spans="1:16" x14ac:dyDescent="0.35">
      <c r="A382" t="s">
        <v>3978</v>
      </c>
      <c r="B382" s="105" t="s">
        <v>3826</v>
      </c>
      <c r="C382" s="264">
        <v>8.8297524897270847</v>
      </c>
      <c r="D382" s="345">
        <v>19</v>
      </c>
      <c r="E382" s="106">
        <v>69.918842826751174</v>
      </c>
      <c r="F382" s="113" t="s">
        <v>350</v>
      </c>
      <c r="G382" s="107">
        <v>7</v>
      </c>
      <c r="H382" s="108" t="s">
        <v>127</v>
      </c>
      <c r="I382" s="107">
        <v>33</v>
      </c>
      <c r="J382" s="109">
        <v>18</v>
      </c>
      <c r="K382" s="104" t="s">
        <v>143</v>
      </c>
      <c r="L382" s="110">
        <v>69</v>
      </c>
      <c r="M382" s="111" t="s">
        <v>1941</v>
      </c>
      <c r="N382" s="116" t="s">
        <v>3961</v>
      </c>
      <c r="O382" s="116" t="s">
        <v>1671</v>
      </c>
      <c r="P382" s="117"/>
    </row>
    <row r="383" spans="1:16" x14ac:dyDescent="0.35">
      <c r="B383" s="120"/>
      <c r="C383" s="264">
        <v>-1.928338456341649</v>
      </c>
      <c r="D383" s="345">
        <v>19</v>
      </c>
      <c r="E383" s="106">
        <v>87.404390431843041</v>
      </c>
      <c r="F383" s="113" t="s">
        <v>350</v>
      </c>
      <c r="G383" s="107">
        <v>24</v>
      </c>
      <c r="H383" s="108" t="s">
        <v>44</v>
      </c>
      <c r="I383" s="107">
        <v>24</v>
      </c>
      <c r="J383" s="109">
        <v>21</v>
      </c>
      <c r="K383" s="104" t="s">
        <v>112</v>
      </c>
      <c r="L383" s="110">
        <v>23</v>
      </c>
      <c r="M383" s="111" t="s">
        <v>1941</v>
      </c>
      <c r="N383" s="116" t="s">
        <v>3965</v>
      </c>
      <c r="O383" s="116" t="s">
        <v>1671</v>
      </c>
      <c r="P383" s="117"/>
    </row>
    <row r="384" spans="1:16" x14ac:dyDescent="0.35">
      <c r="B384" s="120"/>
      <c r="C384" s="264">
        <v>11.590114521658856</v>
      </c>
      <c r="D384" s="345">
        <v>8</v>
      </c>
      <c r="E384" s="106">
        <v>56.114038353582544</v>
      </c>
      <c r="F384" s="113" t="s">
        <v>350</v>
      </c>
      <c r="G384" s="107">
        <v>5</v>
      </c>
      <c r="H384" s="108" t="s">
        <v>66</v>
      </c>
      <c r="I384" s="107">
        <v>23</v>
      </c>
      <c r="J384" s="109">
        <v>17</v>
      </c>
      <c r="K384" s="104" t="s">
        <v>54</v>
      </c>
      <c r="L384" s="110">
        <v>110</v>
      </c>
      <c r="M384" s="111" t="s">
        <v>2740</v>
      </c>
      <c r="N384" s="116" t="s">
        <v>3970</v>
      </c>
      <c r="O384" s="116" t="s">
        <v>1671</v>
      </c>
      <c r="P384" s="124" t="s">
        <v>3969</v>
      </c>
    </row>
    <row r="385" spans="2:16" x14ac:dyDescent="0.35">
      <c r="B385" s="120"/>
      <c r="C385" s="264">
        <v>3.9184099322230295</v>
      </c>
      <c r="D385" s="345">
        <v>13</v>
      </c>
      <c r="E385" s="106">
        <v>80.187396790940724</v>
      </c>
      <c r="F385" s="113" t="s">
        <v>351</v>
      </c>
      <c r="G385" s="107">
        <v>22</v>
      </c>
      <c r="H385" s="108" t="s">
        <v>150</v>
      </c>
      <c r="I385" s="107">
        <v>22</v>
      </c>
      <c r="J385" s="109">
        <v>14</v>
      </c>
      <c r="K385" s="104" t="s">
        <v>108</v>
      </c>
      <c r="L385" s="110">
        <v>29</v>
      </c>
      <c r="M385" s="111" t="s">
        <v>1737</v>
      </c>
      <c r="N385" s="116" t="s">
        <v>3974</v>
      </c>
      <c r="O385" s="116" t="s">
        <v>1671</v>
      </c>
      <c r="P385" s="117"/>
    </row>
    <row r="386" spans="2:16" x14ac:dyDescent="0.35">
      <c r="B386" s="120"/>
      <c r="C386" s="264">
        <v>3.1629630622591667</v>
      </c>
      <c r="D386" s="345">
        <v>9</v>
      </c>
      <c r="E386" s="106">
        <v>90.004536619706457</v>
      </c>
      <c r="F386" s="113" t="s">
        <v>350</v>
      </c>
      <c r="G386" s="107">
        <v>4</v>
      </c>
      <c r="H386" s="108" t="s">
        <v>12</v>
      </c>
      <c r="I386" s="107">
        <v>21</v>
      </c>
      <c r="J386" s="109">
        <v>19</v>
      </c>
      <c r="K386" s="104" t="s">
        <v>120</v>
      </c>
      <c r="L386" s="110">
        <v>25</v>
      </c>
      <c r="M386" s="111" t="s">
        <v>1669</v>
      </c>
      <c r="N386" s="116" t="s">
        <v>3979</v>
      </c>
      <c r="O386" s="116" t="s">
        <v>1671</v>
      </c>
      <c r="P386" s="117"/>
    </row>
    <row r="387" spans="2:16" x14ac:dyDescent="0.35">
      <c r="B387" s="120"/>
      <c r="C387" s="264">
        <v>11.058206748023368</v>
      </c>
      <c r="D387" s="345">
        <v>26</v>
      </c>
      <c r="E387" s="106">
        <v>56.684157645741443</v>
      </c>
      <c r="F387" s="113" t="s">
        <v>350</v>
      </c>
      <c r="G387" s="107">
        <v>10</v>
      </c>
      <c r="H387" s="108" t="s">
        <v>147</v>
      </c>
      <c r="I387" s="107">
        <v>35</v>
      </c>
      <c r="J387" s="109">
        <v>12</v>
      </c>
      <c r="K387" s="104" t="s">
        <v>47</v>
      </c>
      <c r="L387" s="110">
        <v>106</v>
      </c>
      <c r="M387" s="111" t="s">
        <v>1674</v>
      </c>
      <c r="N387" s="108" t="s">
        <v>3983</v>
      </c>
      <c r="O387" s="108" t="s">
        <v>1736</v>
      </c>
      <c r="P387" s="117"/>
    </row>
    <row r="388" spans="2:16" x14ac:dyDescent="0.35">
      <c r="B388" s="120"/>
      <c r="C388" s="264">
        <v>-4.5295589027972598</v>
      </c>
      <c r="D388" s="345">
        <v>18</v>
      </c>
      <c r="E388" s="106">
        <v>88.091165480048417</v>
      </c>
      <c r="F388" s="113" t="s">
        <v>351</v>
      </c>
      <c r="G388" s="107">
        <v>36</v>
      </c>
      <c r="H388" s="108" t="s">
        <v>91</v>
      </c>
      <c r="I388" s="107">
        <v>29</v>
      </c>
      <c r="J388" s="109">
        <v>21</v>
      </c>
      <c r="K388" s="104" t="s">
        <v>11</v>
      </c>
      <c r="L388" s="110">
        <v>8</v>
      </c>
      <c r="M388" s="111" t="s">
        <v>1746</v>
      </c>
      <c r="N388" s="108" t="s">
        <v>3987</v>
      </c>
      <c r="O388" s="108" t="s">
        <v>1736</v>
      </c>
      <c r="P388" s="117"/>
    </row>
    <row r="389" spans="2:16" x14ac:dyDescent="0.35">
      <c r="B389" s="120"/>
      <c r="C389" s="264">
        <v>10.225586245225475</v>
      </c>
      <c r="D389" s="345">
        <v>6</v>
      </c>
      <c r="E389" s="106">
        <v>75.991688723946325</v>
      </c>
      <c r="F389" s="113" t="s">
        <v>350</v>
      </c>
      <c r="G389" s="107">
        <v>2</v>
      </c>
      <c r="H389" s="108" t="s">
        <v>110</v>
      </c>
      <c r="I389" s="107">
        <v>20</v>
      </c>
      <c r="J389" s="109">
        <v>14</v>
      </c>
      <c r="K389" s="104" t="s">
        <v>64</v>
      </c>
      <c r="L389" s="110">
        <v>62</v>
      </c>
      <c r="M389" s="111" t="s">
        <v>2740</v>
      </c>
      <c r="N389" s="116" t="s">
        <v>3991</v>
      </c>
      <c r="O389" s="116" t="s">
        <v>1735</v>
      </c>
      <c r="P389" s="117" t="s">
        <v>3992</v>
      </c>
    </row>
    <row r="390" spans="2:16" x14ac:dyDescent="0.35">
      <c r="B390" s="120"/>
      <c r="C390" s="264">
        <v>-8.1111772208928556</v>
      </c>
      <c r="D390" s="345">
        <v>25</v>
      </c>
      <c r="E390" s="106">
        <v>88.997506434559682</v>
      </c>
      <c r="F390" s="113" t="s">
        <v>351</v>
      </c>
      <c r="G390" s="107">
        <v>50</v>
      </c>
      <c r="H390" s="108" t="s">
        <v>333</v>
      </c>
      <c r="I390" s="107">
        <v>24</v>
      </c>
      <c r="J390" s="109">
        <v>17</v>
      </c>
      <c r="K390" s="104" t="s">
        <v>94</v>
      </c>
      <c r="L390" s="110">
        <v>1</v>
      </c>
      <c r="M390" s="111" t="s">
        <v>1931</v>
      </c>
      <c r="N390" s="116" t="s">
        <v>3996</v>
      </c>
      <c r="O390" s="116" t="s">
        <v>1671</v>
      </c>
      <c r="P390" s="117"/>
    </row>
    <row r="391" spans="2:16" x14ac:dyDescent="0.35">
      <c r="B391" s="120"/>
      <c r="C391" s="264">
        <v>8.1351147307960119</v>
      </c>
      <c r="D391" s="345">
        <v>15</v>
      </c>
      <c r="E391" s="106">
        <v>78.20185173492689</v>
      </c>
      <c r="F391" s="113" t="s">
        <v>350</v>
      </c>
      <c r="G391" s="107">
        <v>3</v>
      </c>
      <c r="H391" s="108" t="s">
        <v>46</v>
      </c>
      <c r="I391" s="107">
        <v>38</v>
      </c>
      <c r="J391" s="109">
        <v>21</v>
      </c>
      <c r="K391" s="104" t="s">
        <v>139</v>
      </c>
      <c r="L391" s="110">
        <v>55</v>
      </c>
      <c r="M391" s="111" t="s">
        <v>2861</v>
      </c>
      <c r="N391" s="108" t="s">
        <v>4000</v>
      </c>
      <c r="O391" s="108" t="s">
        <v>1736</v>
      </c>
      <c r="P391" s="117"/>
    </row>
    <row r="392" spans="2:16" x14ac:dyDescent="0.35">
      <c r="B392" s="120"/>
      <c r="C392" s="264">
        <v>1.5418402684293093</v>
      </c>
      <c r="D392" s="345">
        <v>20</v>
      </c>
      <c r="E392" s="106">
        <v>83.485772709577816</v>
      </c>
      <c r="F392" s="113" t="s">
        <v>350</v>
      </c>
      <c r="G392" s="107">
        <v>18</v>
      </c>
      <c r="H392" s="108" t="s">
        <v>334</v>
      </c>
      <c r="I392" s="107">
        <v>13</v>
      </c>
      <c r="J392" s="109">
        <v>9</v>
      </c>
      <c r="K392" s="104" t="s">
        <v>103</v>
      </c>
      <c r="L392" s="110">
        <v>34</v>
      </c>
      <c r="M392" s="111" t="s">
        <v>2810</v>
      </c>
      <c r="N392" s="116" t="s">
        <v>4004</v>
      </c>
      <c r="O392" s="116" t="s">
        <v>1671</v>
      </c>
      <c r="P392" s="116"/>
    </row>
    <row r="393" spans="2:16" x14ac:dyDescent="0.35">
      <c r="B393" s="334"/>
      <c r="C393" s="352">
        <v>4.3879795999829163</v>
      </c>
      <c r="D393" s="347">
        <v>27</v>
      </c>
      <c r="E393" s="335">
        <v>91.763592967329075</v>
      </c>
      <c r="F393" s="336" t="s">
        <v>351</v>
      </c>
      <c r="G393" s="321">
        <v>6</v>
      </c>
      <c r="H393" s="337" t="s">
        <v>135</v>
      </c>
      <c r="I393" s="321">
        <v>32</v>
      </c>
      <c r="J393" s="333">
        <v>7</v>
      </c>
      <c r="K393" s="338" t="s">
        <v>73</v>
      </c>
      <c r="L393" s="320">
        <v>17</v>
      </c>
      <c r="M393" s="360" t="s">
        <v>3196</v>
      </c>
      <c r="N393" s="337" t="s">
        <v>4008</v>
      </c>
      <c r="O393" s="337" t="s">
        <v>1736</v>
      </c>
      <c r="P393" s="341"/>
    </row>
    <row r="394" spans="2:16" x14ac:dyDescent="0.35">
      <c r="B394" s="105" t="s">
        <v>3827</v>
      </c>
      <c r="C394" s="264">
        <v>-3.9371826794065252</v>
      </c>
      <c r="D394" s="345">
        <v>29</v>
      </c>
      <c r="E394" s="106">
        <v>74.593638176476929</v>
      </c>
      <c r="F394" s="113" t="s">
        <v>350</v>
      </c>
      <c r="G394" s="107">
        <v>39</v>
      </c>
      <c r="H394" s="108" t="s">
        <v>100</v>
      </c>
      <c r="I394" s="107">
        <v>25</v>
      </c>
      <c r="J394" s="109">
        <v>9</v>
      </c>
      <c r="K394" s="104" t="s">
        <v>332</v>
      </c>
      <c r="L394" s="110">
        <v>35</v>
      </c>
      <c r="M394" s="111" t="s">
        <v>2589</v>
      </c>
      <c r="N394" s="108" t="s">
        <v>4012</v>
      </c>
      <c r="O394" s="108" t="s">
        <v>1736</v>
      </c>
      <c r="P394" s="117"/>
    </row>
    <row r="395" spans="2:16" x14ac:dyDescent="0.35">
      <c r="B395" s="120"/>
      <c r="C395" s="264">
        <v>11.790266656264865</v>
      </c>
      <c r="D395" s="345">
        <v>9</v>
      </c>
      <c r="E395" s="106">
        <v>54.003243084589656</v>
      </c>
      <c r="F395" s="113" t="s">
        <v>351</v>
      </c>
      <c r="G395" s="107">
        <v>27</v>
      </c>
      <c r="H395" s="108" t="s">
        <v>342</v>
      </c>
      <c r="I395" s="107">
        <v>32</v>
      </c>
      <c r="J395" s="109">
        <v>19</v>
      </c>
      <c r="K395" s="104" t="s">
        <v>98</v>
      </c>
      <c r="L395" s="110">
        <v>94</v>
      </c>
      <c r="M395" s="111" t="s">
        <v>1863</v>
      </c>
      <c r="N395" s="116" t="s">
        <v>4015</v>
      </c>
      <c r="O395" s="116" t="s">
        <v>1671</v>
      </c>
      <c r="P395" s="117"/>
    </row>
    <row r="396" spans="2:16" x14ac:dyDescent="0.35">
      <c r="B396" s="120"/>
      <c r="C396" s="264">
        <v>-3.1791366430927983</v>
      </c>
      <c r="D396" s="345">
        <v>32</v>
      </c>
      <c r="E396" s="106">
        <v>92.924013334292226</v>
      </c>
      <c r="F396" s="113" t="s">
        <v>350</v>
      </c>
      <c r="G396" s="107">
        <v>11</v>
      </c>
      <c r="H396" s="108" t="s">
        <v>76</v>
      </c>
      <c r="I396" s="107">
        <v>22</v>
      </c>
      <c r="J396" s="109">
        <v>5</v>
      </c>
      <c r="K396" s="104" t="s">
        <v>338</v>
      </c>
      <c r="L396" s="110">
        <v>12</v>
      </c>
      <c r="M396" s="111" t="s">
        <v>1871</v>
      </c>
      <c r="N396" s="108" t="s">
        <v>4018</v>
      </c>
      <c r="O396" s="108" t="s">
        <v>1736</v>
      </c>
      <c r="P396" s="117" t="s">
        <v>4019</v>
      </c>
    </row>
    <row r="397" spans="2:16" x14ac:dyDescent="0.35">
      <c r="B397" s="120"/>
      <c r="C397" s="264">
        <v>7.5133165801592332</v>
      </c>
      <c r="D397" s="345">
        <v>7</v>
      </c>
      <c r="E397" s="106">
        <v>50.70928088907678</v>
      </c>
      <c r="F397" s="113" t="s">
        <v>351</v>
      </c>
      <c r="G397" s="107">
        <v>44</v>
      </c>
      <c r="H397" s="108" t="s">
        <v>121</v>
      </c>
      <c r="I397" s="107">
        <v>22</v>
      </c>
      <c r="J397" s="109">
        <v>15</v>
      </c>
      <c r="K397" s="104" t="s">
        <v>141</v>
      </c>
      <c r="L397" s="110">
        <v>81</v>
      </c>
      <c r="M397" s="111" t="s">
        <v>1766</v>
      </c>
      <c r="N397" s="116" t="s">
        <v>4022</v>
      </c>
      <c r="O397" s="116" t="s">
        <v>1671</v>
      </c>
      <c r="P397" s="117"/>
    </row>
    <row r="398" spans="2:16" x14ac:dyDescent="0.35">
      <c r="B398" s="120"/>
      <c r="C398" s="264">
        <v>6.5472055366749045</v>
      </c>
      <c r="D398" s="345">
        <v>10</v>
      </c>
      <c r="E398" s="106">
        <v>19.307026325422591</v>
      </c>
      <c r="F398" s="113" t="s">
        <v>351</v>
      </c>
      <c r="G398" s="107">
        <v>86</v>
      </c>
      <c r="H398" s="108" t="s">
        <v>88</v>
      </c>
      <c r="I398" s="107">
        <v>23</v>
      </c>
      <c r="J398" s="109">
        <v>13</v>
      </c>
      <c r="K398" s="104" t="s">
        <v>149</v>
      </c>
      <c r="L398" s="110">
        <v>113</v>
      </c>
      <c r="M398" s="111" t="s">
        <v>2476</v>
      </c>
      <c r="N398" s="116" t="s">
        <v>4025</v>
      </c>
      <c r="O398" s="116" t="s">
        <v>1671</v>
      </c>
      <c r="P398" s="117"/>
    </row>
    <row r="399" spans="2:16" x14ac:dyDescent="0.35">
      <c r="B399" s="120"/>
      <c r="C399" s="264">
        <v>0.4206541967445982</v>
      </c>
      <c r="D399" s="345">
        <v>13</v>
      </c>
      <c r="E399" s="106">
        <v>53.30765737198481</v>
      </c>
      <c r="F399" s="113" t="s">
        <v>351</v>
      </c>
      <c r="G399" s="107">
        <v>82</v>
      </c>
      <c r="H399" s="108" t="s">
        <v>339</v>
      </c>
      <c r="I399" s="107">
        <v>23</v>
      </c>
      <c r="J399" s="109">
        <v>18</v>
      </c>
      <c r="K399" s="104" t="s">
        <v>61</v>
      </c>
      <c r="L399" s="110">
        <v>51</v>
      </c>
      <c r="M399" s="111" t="s">
        <v>1746</v>
      </c>
      <c r="N399" s="116" t="s">
        <v>4028</v>
      </c>
      <c r="O399" s="116" t="s">
        <v>1671</v>
      </c>
      <c r="P399" s="117"/>
    </row>
    <row r="400" spans="2:16" x14ac:dyDescent="0.35">
      <c r="B400" s="120"/>
      <c r="C400" s="264">
        <v>4.9341717077536629</v>
      </c>
      <c r="D400" s="345">
        <v>11</v>
      </c>
      <c r="E400" s="106">
        <v>62.91473385885952</v>
      </c>
      <c r="F400" s="113" t="s">
        <v>351</v>
      </c>
      <c r="G400" s="107">
        <v>42</v>
      </c>
      <c r="H400" s="108" t="s">
        <v>122</v>
      </c>
      <c r="I400" s="107">
        <v>25</v>
      </c>
      <c r="J400" s="109">
        <v>9</v>
      </c>
      <c r="K400" s="104" t="s">
        <v>72</v>
      </c>
      <c r="L400" s="110">
        <v>53</v>
      </c>
      <c r="M400" s="111" t="s">
        <v>1758</v>
      </c>
      <c r="N400" s="108" t="s">
        <v>4031</v>
      </c>
      <c r="O400" s="108" t="s">
        <v>1736</v>
      </c>
      <c r="P400" s="117"/>
    </row>
    <row r="401" spans="2:16" x14ac:dyDescent="0.35">
      <c r="B401" s="120"/>
      <c r="C401" s="264">
        <v>5.6428560321076366</v>
      </c>
      <c r="D401" s="345">
        <v>9</v>
      </c>
      <c r="E401" s="106">
        <v>74.172000667634506</v>
      </c>
      <c r="F401" s="113" t="s">
        <v>351</v>
      </c>
      <c r="G401" s="107">
        <v>31</v>
      </c>
      <c r="H401" s="108" t="s">
        <v>131</v>
      </c>
      <c r="I401" s="107">
        <v>24</v>
      </c>
      <c r="J401" s="109">
        <v>13</v>
      </c>
      <c r="K401" s="104" t="s">
        <v>60</v>
      </c>
      <c r="L401" s="110">
        <v>37</v>
      </c>
      <c r="M401" s="111" t="s">
        <v>1674</v>
      </c>
      <c r="N401" s="116" t="s">
        <v>4034</v>
      </c>
      <c r="O401" s="116" t="s">
        <v>1671</v>
      </c>
      <c r="P401" s="117"/>
    </row>
    <row r="402" spans="2:16" x14ac:dyDescent="0.35">
      <c r="B402" s="120"/>
      <c r="C402" s="264">
        <v>-4.4545644836860454</v>
      </c>
      <c r="D402" s="345">
        <v>20</v>
      </c>
      <c r="E402" s="106">
        <v>53.876925127917502</v>
      </c>
      <c r="F402" s="113" t="s">
        <v>350</v>
      </c>
      <c r="G402" s="107">
        <v>77</v>
      </c>
      <c r="H402" s="108" t="s">
        <v>148</v>
      </c>
      <c r="I402" s="107">
        <v>16</v>
      </c>
      <c r="J402" s="109">
        <v>14</v>
      </c>
      <c r="K402" s="104" t="s">
        <v>345</v>
      </c>
      <c r="L402" s="110">
        <v>63</v>
      </c>
      <c r="M402" s="111" t="s">
        <v>2622</v>
      </c>
      <c r="N402" s="116" t="s">
        <v>4037</v>
      </c>
      <c r="O402" s="116" t="s">
        <v>1671</v>
      </c>
      <c r="P402" s="117"/>
    </row>
    <row r="403" spans="2:16" x14ac:dyDescent="0.35">
      <c r="B403" s="120"/>
      <c r="C403" s="264">
        <v>7.2750524604731055</v>
      </c>
      <c r="D403" s="345">
        <v>8</v>
      </c>
      <c r="E403" s="106">
        <v>52.561317552435874</v>
      </c>
      <c r="F403" s="113" t="s">
        <v>351</v>
      </c>
      <c r="G403" s="107">
        <v>50</v>
      </c>
      <c r="H403" s="108" t="s">
        <v>333</v>
      </c>
      <c r="I403" s="107">
        <v>25</v>
      </c>
      <c r="J403" s="109">
        <v>19</v>
      </c>
      <c r="K403" s="104" t="s">
        <v>105</v>
      </c>
      <c r="L403" s="110">
        <v>73</v>
      </c>
      <c r="M403" s="111" t="s">
        <v>1700</v>
      </c>
      <c r="N403" s="116" t="s">
        <v>4040</v>
      </c>
      <c r="O403" s="116" t="s">
        <v>1671</v>
      </c>
      <c r="P403" s="117"/>
    </row>
    <row r="404" spans="2:16" x14ac:dyDescent="0.35">
      <c r="B404" s="120"/>
      <c r="C404" s="264">
        <v>7.6448769432137018</v>
      </c>
      <c r="D404" s="345">
        <v>7</v>
      </c>
      <c r="E404" s="106">
        <v>77.644341824985688</v>
      </c>
      <c r="F404" s="113" t="s">
        <v>351</v>
      </c>
      <c r="G404" s="107">
        <v>15</v>
      </c>
      <c r="H404" s="108" t="s">
        <v>82</v>
      </c>
      <c r="I404" s="107">
        <v>24</v>
      </c>
      <c r="J404" s="109">
        <v>19</v>
      </c>
      <c r="K404" s="104" t="s">
        <v>109</v>
      </c>
      <c r="L404" s="110">
        <v>40</v>
      </c>
      <c r="M404" s="111" t="s">
        <v>1700</v>
      </c>
      <c r="N404" s="116" t="s">
        <v>4043</v>
      </c>
      <c r="O404" s="116" t="s">
        <v>1671</v>
      </c>
      <c r="P404" s="117"/>
    </row>
    <row r="405" spans="2:16" x14ac:dyDescent="0.35">
      <c r="B405" s="120"/>
      <c r="C405" s="264">
        <v>9.5864493935402333</v>
      </c>
      <c r="D405" s="345">
        <v>10</v>
      </c>
      <c r="E405" s="106">
        <v>59.467491866034635</v>
      </c>
      <c r="F405" s="113" t="s">
        <v>351</v>
      </c>
      <c r="G405" s="107">
        <v>28</v>
      </c>
      <c r="H405" s="108" t="s">
        <v>50</v>
      </c>
      <c r="I405" s="107">
        <v>20</v>
      </c>
      <c r="J405" s="109">
        <v>14</v>
      </c>
      <c r="K405" s="104" t="s">
        <v>75</v>
      </c>
      <c r="L405" s="110">
        <v>83</v>
      </c>
      <c r="M405" s="111" t="s">
        <v>3285</v>
      </c>
      <c r="N405" s="116" t="s">
        <v>4046</v>
      </c>
      <c r="O405" s="116" t="s">
        <v>1671</v>
      </c>
      <c r="P405" s="117"/>
    </row>
    <row r="406" spans="2:16" x14ac:dyDescent="0.35">
      <c r="B406" s="120"/>
      <c r="C406" s="264">
        <v>10.151639618686628</v>
      </c>
      <c r="D406" s="345">
        <v>10</v>
      </c>
      <c r="E406" s="106">
        <v>21.698311569458653</v>
      </c>
      <c r="F406" s="113" t="s">
        <v>351</v>
      </c>
      <c r="G406" s="107">
        <v>65</v>
      </c>
      <c r="H406" s="108" t="s">
        <v>71</v>
      </c>
      <c r="I406" s="107">
        <v>22</v>
      </c>
      <c r="J406" s="109">
        <v>14</v>
      </c>
      <c r="K406" s="104" t="s">
        <v>337</v>
      </c>
      <c r="L406" s="110">
        <v>123</v>
      </c>
      <c r="M406" s="111" t="s">
        <v>2226</v>
      </c>
      <c r="N406" s="116" t="s">
        <v>4049</v>
      </c>
      <c r="O406" s="116" t="s">
        <v>1671</v>
      </c>
      <c r="P406" s="117"/>
    </row>
    <row r="407" spans="2:16" x14ac:dyDescent="0.35">
      <c r="B407" s="120"/>
      <c r="C407" s="264">
        <v>1.5349962886580129</v>
      </c>
      <c r="D407" s="345">
        <v>17</v>
      </c>
      <c r="E407" s="106">
        <v>19.317472195379231</v>
      </c>
      <c r="F407" s="113" t="s">
        <v>351</v>
      </c>
      <c r="G407" s="107">
        <v>108</v>
      </c>
      <c r="H407" s="108" t="s">
        <v>57</v>
      </c>
      <c r="I407" s="107">
        <v>29</v>
      </c>
      <c r="J407" s="109">
        <v>7</v>
      </c>
      <c r="K407" s="104" t="s">
        <v>115</v>
      </c>
      <c r="L407" s="110">
        <v>100</v>
      </c>
      <c r="M407" s="111" t="s">
        <v>1679</v>
      </c>
      <c r="N407" s="108" t="s">
        <v>4052</v>
      </c>
      <c r="O407" s="108" t="s">
        <v>1736</v>
      </c>
      <c r="P407" s="117"/>
    </row>
    <row r="408" spans="2:16" x14ac:dyDescent="0.35">
      <c r="B408" s="120"/>
      <c r="C408" s="264">
        <v>-2.2633908310009891</v>
      </c>
      <c r="D408" s="345">
        <v>25</v>
      </c>
      <c r="E408" s="106">
        <v>37.356597757796742</v>
      </c>
      <c r="F408" s="113" t="s">
        <v>350</v>
      </c>
      <c r="G408" s="107">
        <v>75</v>
      </c>
      <c r="H408" s="108" t="s">
        <v>70</v>
      </c>
      <c r="I408" s="107">
        <v>23</v>
      </c>
      <c r="J408" s="109">
        <v>16</v>
      </c>
      <c r="K408" s="104" t="s">
        <v>113</v>
      </c>
      <c r="L408" s="110">
        <v>92</v>
      </c>
      <c r="M408" s="111" t="s">
        <v>1737</v>
      </c>
      <c r="N408" s="116" t="s">
        <v>4055</v>
      </c>
      <c r="O408" s="116" t="s">
        <v>1671</v>
      </c>
      <c r="P408" s="117"/>
    </row>
    <row r="409" spans="2:16" x14ac:dyDescent="0.35">
      <c r="B409" s="334"/>
      <c r="C409" s="352">
        <v>9.1847229714646907</v>
      </c>
      <c r="D409" s="347">
        <v>10</v>
      </c>
      <c r="E409" s="335">
        <v>67.046540562870661</v>
      </c>
      <c r="F409" s="336" t="s">
        <v>351</v>
      </c>
      <c r="G409" s="321">
        <v>23</v>
      </c>
      <c r="H409" s="337" t="s">
        <v>112</v>
      </c>
      <c r="I409" s="321">
        <v>25</v>
      </c>
      <c r="J409" s="333">
        <v>10</v>
      </c>
      <c r="K409" s="338" t="s">
        <v>56</v>
      </c>
      <c r="L409" s="320">
        <v>66</v>
      </c>
      <c r="M409" s="360" t="s">
        <v>1694</v>
      </c>
      <c r="N409" s="337" t="s">
        <v>4058</v>
      </c>
      <c r="O409" s="337" t="s">
        <v>1736</v>
      </c>
      <c r="P409" s="341"/>
    </row>
    <row r="410" spans="2:16" x14ac:dyDescent="0.35">
      <c r="B410" s="105" t="s">
        <v>4061</v>
      </c>
      <c r="C410" s="264">
        <v>11.296858085587624</v>
      </c>
      <c r="D410" s="345">
        <v>13</v>
      </c>
      <c r="E410" s="106">
        <v>10.073865104653345</v>
      </c>
      <c r="F410" s="113" t="s">
        <v>351</v>
      </c>
      <c r="G410" s="107">
        <v>69</v>
      </c>
      <c r="H410" s="108" t="s">
        <v>49</v>
      </c>
      <c r="I410" s="107">
        <v>41</v>
      </c>
      <c r="J410" s="109">
        <v>16</v>
      </c>
      <c r="K410" s="104" t="s">
        <v>52</v>
      </c>
      <c r="L410" s="110">
        <v>128</v>
      </c>
      <c r="M410" s="111" t="s">
        <v>2215</v>
      </c>
      <c r="N410" s="108" t="s">
        <v>4063</v>
      </c>
      <c r="O410" s="108" t="s">
        <v>1736</v>
      </c>
      <c r="P410" s="117"/>
    </row>
    <row r="411" spans="2:16" x14ac:dyDescent="0.35">
      <c r="B411" s="120"/>
      <c r="C411" s="264">
        <v>14.155630824722197</v>
      </c>
      <c r="D411" s="345">
        <v>9</v>
      </c>
      <c r="E411" s="106">
        <v>30.009775400012984</v>
      </c>
      <c r="F411" s="113" t="s">
        <v>351</v>
      </c>
      <c r="G411" s="107">
        <v>32</v>
      </c>
      <c r="H411" s="108" t="s">
        <v>100</v>
      </c>
      <c r="I411" s="107">
        <v>35</v>
      </c>
      <c r="J411" s="109">
        <v>6</v>
      </c>
      <c r="K411" s="104" t="s">
        <v>102</v>
      </c>
      <c r="L411" s="110">
        <v>127</v>
      </c>
      <c r="M411" s="111" t="s">
        <v>2755</v>
      </c>
      <c r="N411" s="108" t="s">
        <v>4066</v>
      </c>
      <c r="O411" s="108" t="s">
        <v>1736</v>
      </c>
      <c r="P411" s="117"/>
    </row>
    <row r="412" spans="2:16" x14ac:dyDescent="0.35">
      <c r="B412" s="120"/>
      <c r="C412" s="264">
        <v>10.209794634888727</v>
      </c>
      <c r="D412" s="345">
        <v>7</v>
      </c>
      <c r="E412" s="106">
        <v>11.989332802771946</v>
      </c>
      <c r="F412" s="113" t="s">
        <v>351</v>
      </c>
      <c r="G412" s="107">
        <v>68</v>
      </c>
      <c r="H412" s="108" t="s">
        <v>70</v>
      </c>
      <c r="I412" s="107">
        <v>32</v>
      </c>
      <c r="J412" s="109">
        <v>21</v>
      </c>
      <c r="K412" s="104" t="s">
        <v>69</v>
      </c>
      <c r="L412" s="110">
        <v>126</v>
      </c>
      <c r="M412" s="111" t="s">
        <v>2608</v>
      </c>
      <c r="N412" s="116" t="s">
        <v>4069</v>
      </c>
      <c r="O412" s="116" t="s">
        <v>1671</v>
      </c>
    </row>
    <row r="413" spans="2:16" x14ac:dyDescent="0.35">
      <c r="B413" s="120"/>
      <c r="C413" s="264">
        <v>11.465280186487071</v>
      </c>
      <c r="D413" s="345">
        <v>6</v>
      </c>
      <c r="E413" s="106">
        <v>23.747035479405035</v>
      </c>
      <c r="F413" s="113" t="s">
        <v>351</v>
      </c>
      <c r="G413" s="107">
        <v>56</v>
      </c>
      <c r="H413" s="108" t="s">
        <v>336</v>
      </c>
      <c r="I413" s="107">
        <v>19</v>
      </c>
      <c r="J413" s="109">
        <v>17</v>
      </c>
      <c r="K413" s="104" t="s">
        <v>335</v>
      </c>
      <c r="L413" s="110">
        <v>125</v>
      </c>
      <c r="M413" s="111" t="s">
        <v>3188</v>
      </c>
      <c r="N413" s="116" t="s">
        <v>4072</v>
      </c>
      <c r="O413" s="116" t="s">
        <v>1735</v>
      </c>
      <c r="P413" s="124" t="s">
        <v>3776</v>
      </c>
    </row>
    <row r="414" spans="2:16" x14ac:dyDescent="0.35">
      <c r="B414" s="120"/>
      <c r="C414" s="264">
        <v>15.450435083241761</v>
      </c>
      <c r="D414" s="345">
        <v>6</v>
      </c>
      <c r="E414" s="106">
        <v>41.519049078948719</v>
      </c>
      <c r="F414" s="113" t="s">
        <v>350</v>
      </c>
      <c r="G414" s="107">
        <v>18</v>
      </c>
      <c r="H414" s="108" t="s">
        <v>129</v>
      </c>
      <c r="I414" s="107">
        <v>33</v>
      </c>
      <c r="J414" s="109">
        <v>14</v>
      </c>
      <c r="K414" s="104" t="s">
        <v>130</v>
      </c>
      <c r="L414" s="110">
        <v>124</v>
      </c>
      <c r="M414" s="111" t="s">
        <v>1672</v>
      </c>
      <c r="N414" s="116" t="s">
        <v>4075</v>
      </c>
      <c r="O414" s="116" t="s">
        <v>1671</v>
      </c>
      <c r="P414" s="117"/>
    </row>
    <row r="415" spans="2:16" x14ac:dyDescent="0.35">
      <c r="B415" s="120"/>
      <c r="C415" s="264">
        <v>13.165121052965013</v>
      </c>
      <c r="D415" s="345">
        <v>8</v>
      </c>
      <c r="E415" s="106">
        <v>43.665454245396184</v>
      </c>
      <c r="F415" s="113" t="s">
        <v>350</v>
      </c>
      <c r="G415" s="107">
        <v>17</v>
      </c>
      <c r="H415" s="108" t="s">
        <v>334</v>
      </c>
      <c r="I415" s="107">
        <v>19</v>
      </c>
      <c r="J415" s="109">
        <v>16</v>
      </c>
      <c r="K415" s="104" t="s">
        <v>337</v>
      </c>
      <c r="L415" s="110">
        <v>123</v>
      </c>
      <c r="M415" s="111" t="s">
        <v>2740</v>
      </c>
      <c r="N415" s="116" t="s">
        <v>4078</v>
      </c>
      <c r="O415" s="116" t="s">
        <v>1671</v>
      </c>
      <c r="P415" s="124" t="s">
        <v>3267</v>
      </c>
    </row>
    <row r="416" spans="2:16" x14ac:dyDescent="0.35">
      <c r="B416" s="120"/>
      <c r="C416" s="264">
        <v>3.5560372038503254</v>
      </c>
      <c r="D416" s="345">
        <v>10</v>
      </c>
      <c r="E416" s="106">
        <v>5.901822917085954</v>
      </c>
      <c r="F416" s="113" t="s">
        <v>350</v>
      </c>
      <c r="G416" s="107">
        <v>98</v>
      </c>
      <c r="H416" s="108" t="s">
        <v>116</v>
      </c>
      <c r="I416" s="107">
        <v>23</v>
      </c>
      <c r="J416" s="109">
        <v>20</v>
      </c>
      <c r="K416" s="104" t="s">
        <v>119</v>
      </c>
      <c r="L416" s="110">
        <v>122</v>
      </c>
      <c r="M416" s="111" t="s">
        <v>1700</v>
      </c>
      <c r="N416" s="116" t="s">
        <v>4081</v>
      </c>
      <c r="O416" s="116" t="s">
        <v>1735</v>
      </c>
      <c r="P416" s="117"/>
    </row>
    <row r="417" spans="1:16" x14ac:dyDescent="0.35">
      <c r="B417" s="120"/>
      <c r="C417" s="264">
        <v>3.3113439966567086</v>
      </c>
      <c r="D417" s="345">
        <v>9</v>
      </c>
      <c r="E417" s="106">
        <v>6.0632878080727908</v>
      </c>
      <c r="F417" s="113" t="s">
        <v>350</v>
      </c>
      <c r="G417" s="107">
        <v>99</v>
      </c>
      <c r="H417" s="108" t="s">
        <v>57</v>
      </c>
      <c r="I417" s="107">
        <v>21</v>
      </c>
      <c r="J417" s="109">
        <v>20</v>
      </c>
      <c r="K417" s="104" t="s">
        <v>58</v>
      </c>
      <c r="L417" s="110">
        <v>121</v>
      </c>
      <c r="M417" s="111" t="s">
        <v>2857</v>
      </c>
      <c r="N417" s="116" t="s">
        <v>4084</v>
      </c>
      <c r="O417" s="117" t="s">
        <v>1671</v>
      </c>
      <c r="P417" s="117"/>
    </row>
    <row r="418" spans="1:16" x14ac:dyDescent="0.35">
      <c r="B418" s="120"/>
      <c r="C418" s="264">
        <v>12.546057810285651</v>
      </c>
      <c r="D418" s="345">
        <v>12</v>
      </c>
      <c r="E418" s="106">
        <v>41.879601845211475</v>
      </c>
      <c r="F418" s="107" t="s">
        <v>351</v>
      </c>
      <c r="G418" s="107">
        <v>28</v>
      </c>
      <c r="H418" s="108" t="s">
        <v>50</v>
      </c>
      <c r="I418" s="107">
        <v>31</v>
      </c>
      <c r="J418" s="109">
        <v>7</v>
      </c>
      <c r="K418" s="104" t="s">
        <v>51</v>
      </c>
      <c r="L418" s="110">
        <v>120</v>
      </c>
      <c r="M418" s="111" t="s">
        <v>2245</v>
      </c>
      <c r="N418" s="108" t="s">
        <v>4087</v>
      </c>
      <c r="O418" s="108" t="s">
        <v>1736</v>
      </c>
      <c r="P418" s="117"/>
    </row>
    <row r="419" spans="1:16" x14ac:dyDescent="0.35">
      <c r="B419" s="120"/>
      <c r="C419" s="264">
        <v>16.647576841383277</v>
      </c>
      <c r="D419" s="345">
        <v>2</v>
      </c>
      <c r="E419" s="106">
        <v>45.442599284687034</v>
      </c>
      <c r="F419" s="113" t="s">
        <v>351</v>
      </c>
      <c r="G419" s="107">
        <v>10</v>
      </c>
      <c r="H419" s="108" t="s">
        <v>96</v>
      </c>
      <c r="I419" s="107">
        <v>25</v>
      </c>
      <c r="J419" s="109">
        <v>20</v>
      </c>
      <c r="K419" s="104" t="s">
        <v>99</v>
      </c>
      <c r="L419" s="110">
        <v>119</v>
      </c>
      <c r="M419" s="111" t="s">
        <v>2241</v>
      </c>
      <c r="N419" s="116" t="s">
        <v>4090</v>
      </c>
      <c r="O419" s="116" t="s">
        <v>1671</v>
      </c>
      <c r="P419" s="124" t="s">
        <v>4091</v>
      </c>
    </row>
    <row r="420" spans="1:16" x14ac:dyDescent="0.35">
      <c r="B420" s="120"/>
      <c r="C420" s="264">
        <v>0.59096729510360113</v>
      </c>
      <c r="D420" s="345">
        <v>11</v>
      </c>
      <c r="E420" s="106">
        <v>4.1474615852316186</v>
      </c>
      <c r="F420" s="113" t="s">
        <v>350</v>
      </c>
      <c r="G420" s="107">
        <v>111</v>
      </c>
      <c r="H420" s="108" t="s">
        <v>81</v>
      </c>
      <c r="I420" s="107">
        <v>20</v>
      </c>
      <c r="J420" s="109">
        <v>12</v>
      </c>
      <c r="K420" s="104" t="s">
        <v>83</v>
      </c>
      <c r="L420" s="110">
        <v>118</v>
      </c>
      <c r="M420" s="111" t="s">
        <v>2629</v>
      </c>
      <c r="N420" s="116" t="s">
        <v>4094</v>
      </c>
      <c r="O420" s="116" t="s">
        <v>1671</v>
      </c>
      <c r="P420" s="117"/>
    </row>
    <row r="421" spans="1:16" x14ac:dyDescent="0.35">
      <c r="B421" s="120"/>
      <c r="C421" s="264">
        <v>-6.4601000706345779</v>
      </c>
      <c r="D421" s="345">
        <v>20</v>
      </c>
      <c r="E421" s="106">
        <v>19.53989272568645</v>
      </c>
      <c r="F421" s="113" t="s">
        <v>350</v>
      </c>
      <c r="G421" s="107">
        <v>117</v>
      </c>
      <c r="H421" s="108" t="s">
        <v>142</v>
      </c>
      <c r="I421" s="107">
        <v>22</v>
      </c>
      <c r="J421" s="109">
        <v>13</v>
      </c>
      <c r="K421" s="104" t="s">
        <v>141</v>
      </c>
      <c r="L421" s="110">
        <v>85</v>
      </c>
      <c r="M421" s="111" t="s">
        <v>3018</v>
      </c>
      <c r="N421" s="116" t="s">
        <v>4097</v>
      </c>
      <c r="O421" s="116" t="s">
        <v>1671</v>
      </c>
      <c r="P421" s="117"/>
    </row>
    <row r="422" spans="1:16" x14ac:dyDescent="0.35">
      <c r="B422" s="120"/>
      <c r="C422" s="264">
        <v>-7.7864791679104544</v>
      </c>
      <c r="D422" s="345">
        <v>13</v>
      </c>
      <c r="E422" s="106">
        <v>46.690986111940305</v>
      </c>
      <c r="F422" s="113" t="s">
        <v>351</v>
      </c>
      <c r="G422" s="107">
        <v>116</v>
      </c>
      <c r="H422" s="108" t="s">
        <v>330</v>
      </c>
      <c r="I422" s="107">
        <v>16</v>
      </c>
      <c r="J422" s="109">
        <v>15</v>
      </c>
      <c r="K422" s="104" t="s">
        <v>333</v>
      </c>
      <c r="L422" s="110">
        <v>40</v>
      </c>
      <c r="M422" s="111" t="s">
        <v>2245</v>
      </c>
      <c r="N422" s="116" t="s">
        <v>4100</v>
      </c>
      <c r="O422" s="116" t="s">
        <v>1671</v>
      </c>
      <c r="P422" s="117"/>
    </row>
    <row r="423" spans="1:16" x14ac:dyDescent="0.35">
      <c r="B423" s="120"/>
      <c r="C423" s="264">
        <v>-2.9804339193960523</v>
      </c>
      <c r="D423" s="345">
        <v>16</v>
      </c>
      <c r="E423" s="106">
        <v>20.320289279597368</v>
      </c>
      <c r="F423" s="113" t="s">
        <v>351</v>
      </c>
      <c r="G423" s="107">
        <v>115</v>
      </c>
      <c r="H423" s="108" t="s">
        <v>132</v>
      </c>
      <c r="I423" s="107">
        <v>15</v>
      </c>
      <c r="J423" s="109">
        <v>8</v>
      </c>
      <c r="K423" s="104" t="s">
        <v>134</v>
      </c>
      <c r="L423" s="110">
        <v>81</v>
      </c>
      <c r="M423" s="111" t="s">
        <v>2810</v>
      </c>
      <c r="N423" s="116" t="s">
        <v>4103</v>
      </c>
      <c r="O423" s="116" t="s">
        <v>1671</v>
      </c>
      <c r="P423" s="117"/>
    </row>
    <row r="424" spans="1:16" x14ac:dyDescent="0.35">
      <c r="B424" s="120"/>
      <c r="C424" s="264">
        <v>15.489486122959647</v>
      </c>
      <c r="D424" s="345">
        <v>4</v>
      </c>
      <c r="E424" s="106">
        <v>49.340342584693566</v>
      </c>
      <c r="F424" s="113" t="s">
        <v>351</v>
      </c>
      <c r="G424" s="107">
        <v>7</v>
      </c>
      <c r="H424" s="108" t="s">
        <v>127</v>
      </c>
      <c r="I424" s="107">
        <v>29</v>
      </c>
      <c r="J424" s="109">
        <v>19</v>
      </c>
      <c r="K424" s="104" t="s">
        <v>126</v>
      </c>
      <c r="L424" s="110">
        <v>114</v>
      </c>
      <c r="M424" s="111" t="s">
        <v>3285</v>
      </c>
      <c r="N424" s="116" t="s">
        <v>4106</v>
      </c>
      <c r="O424" s="116" t="s">
        <v>1671</v>
      </c>
      <c r="P424" s="124" t="s">
        <v>4107</v>
      </c>
    </row>
    <row r="425" spans="1:16" x14ac:dyDescent="0.35">
      <c r="B425" s="120"/>
      <c r="C425" s="264">
        <v>11.464179178131985</v>
      </c>
      <c r="D425" s="345">
        <v>7</v>
      </c>
      <c r="E425" s="106">
        <v>51.690547214578672</v>
      </c>
      <c r="F425" s="113" t="s">
        <v>350</v>
      </c>
      <c r="G425" s="107">
        <v>9</v>
      </c>
      <c r="H425" s="108" t="s">
        <v>147</v>
      </c>
      <c r="I425" s="107">
        <v>27</v>
      </c>
      <c r="J425" s="109">
        <v>13</v>
      </c>
      <c r="K425" s="104" t="s">
        <v>149</v>
      </c>
      <c r="L425" s="110">
        <v>113</v>
      </c>
      <c r="M425" s="111" t="s">
        <v>2476</v>
      </c>
      <c r="N425" s="116" t="s">
        <v>4110</v>
      </c>
      <c r="O425" s="116" t="s">
        <v>1671</v>
      </c>
      <c r="P425" s="117"/>
    </row>
    <row r="426" spans="1:16" x14ac:dyDescent="0.35">
      <c r="B426" s="120"/>
      <c r="C426" s="264">
        <v>1.221917384294618</v>
      </c>
      <c r="D426" s="345">
        <v>9</v>
      </c>
      <c r="E426" s="106">
        <v>34.527242294574961</v>
      </c>
      <c r="F426" s="113" t="s">
        <v>351</v>
      </c>
      <c r="G426" s="107">
        <v>80</v>
      </c>
      <c r="H426" s="108" t="s">
        <v>124</v>
      </c>
      <c r="I426" s="107">
        <v>17</v>
      </c>
      <c r="J426" s="109">
        <v>15</v>
      </c>
      <c r="K426" s="104" t="s">
        <v>125</v>
      </c>
      <c r="L426" s="110">
        <v>76</v>
      </c>
      <c r="M426" s="111" t="s">
        <v>1754</v>
      </c>
      <c r="N426" s="116" t="s">
        <v>4113</v>
      </c>
      <c r="O426" s="116" t="s">
        <v>1671</v>
      </c>
      <c r="P426" s="117" t="s">
        <v>2195</v>
      </c>
    </row>
    <row r="427" spans="1:16" x14ac:dyDescent="0.35">
      <c r="B427" s="120"/>
      <c r="C427" s="264">
        <v>1.5939809413517194</v>
      </c>
      <c r="D427" s="345">
        <v>17</v>
      </c>
      <c r="E427" s="106">
        <v>31.330886166156514</v>
      </c>
      <c r="F427" s="113" t="s">
        <v>351</v>
      </c>
      <c r="G427" s="107">
        <v>84</v>
      </c>
      <c r="H427" s="108" t="s">
        <v>90</v>
      </c>
      <c r="I427" s="107">
        <v>21</v>
      </c>
      <c r="J427" s="109">
        <v>8</v>
      </c>
      <c r="K427" s="104" t="s">
        <v>88</v>
      </c>
      <c r="L427" s="110">
        <v>79</v>
      </c>
      <c r="M427" s="111" t="s">
        <v>3136</v>
      </c>
      <c r="N427" s="116" t="s">
        <v>4116</v>
      </c>
      <c r="O427" s="116" t="s">
        <v>1736</v>
      </c>
      <c r="P427" s="117"/>
    </row>
    <row r="428" spans="1:16" x14ac:dyDescent="0.35">
      <c r="A428" t="s">
        <v>4123</v>
      </c>
      <c r="B428" s="120"/>
      <c r="C428" s="264">
        <v>2.2302879095130326</v>
      </c>
      <c r="D428" s="345">
        <v>15</v>
      </c>
      <c r="E428" s="106">
        <v>54.04827280759455</v>
      </c>
      <c r="F428" s="113" t="s">
        <v>350</v>
      </c>
      <c r="G428" s="107">
        <v>42</v>
      </c>
      <c r="H428" s="108" t="s">
        <v>341</v>
      </c>
      <c r="I428" s="107">
        <v>19</v>
      </c>
      <c r="J428" s="109">
        <v>10</v>
      </c>
      <c r="K428" s="104" t="s">
        <v>339</v>
      </c>
      <c r="L428" s="110">
        <v>78</v>
      </c>
      <c r="M428" s="111" t="s">
        <v>1672</v>
      </c>
      <c r="N428" s="116" t="s">
        <v>4119</v>
      </c>
      <c r="O428" s="116" t="s">
        <v>1671</v>
      </c>
      <c r="P428" s="117"/>
    </row>
    <row r="429" spans="1:16" x14ac:dyDescent="0.35">
      <c r="B429" s="120"/>
      <c r="C429" s="264">
        <v>0.63732697476467559</v>
      </c>
      <c r="D429" s="345">
        <v>15</v>
      </c>
      <c r="E429" s="106">
        <v>47.924616503658456</v>
      </c>
      <c r="F429" s="113" t="s">
        <v>350</v>
      </c>
      <c r="G429" s="107">
        <v>62</v>
      </c>
      <c r="H429" s="108" t="s">
        <v>68</v>
      </c>
      <c r="I429" s="107">
        <v>22</v>
      </c>
      <c r="J429" s="109">
        <v>20</v>
      </c>
      <c r="K429" s="104" t="s">
        <v>65</v>
      </c>
      <c r="L429" s="110">
        <v>77</v>
      </c>
      <c r="M429" s="111" t="s">
        <v>2633</v>
      </c>
      <c r="N429" s="116" t="s">
        <v>4122</v>
      </c>
      <c r="O429" s="116" t="s">
        <v>1671</v>
      </c>
      <c r="P429" s="117"/>
    </row>
    <row r="430" spans="1:16" x14ac:dyDescent="0.35">
      <c r="B430" s="120"/>
      <c r="C430" s="264">
        <v>0.40603997798916897</v>
      </c>
      <c r="D430" s="345">
        <v>17</v>
      </c>
      <c r="E430" s="106">
        <v>31.713648527566065</v>
      </c>
      <c r="F430" s="113" t="s">
        <v>350</v>
      </c>
      <c r="G430" s="107">
        <v>75</v>
      </c>
      <c r="H430" s="108" t="s">
        <v>105</v>
      </c>
      <c r="I430" s="107">
        <v>15</v>
      </c>
      <c r="J430" s="109">
        <v>13</v>
      </c>
      <c r="K430" s="104" t="s">
        <v>107</v>
      </c>
      <c r="L430" s="110">
        <v>95</v>
      </c>
      <c r="M430" s="111" t="s">
        <v>1700</v>
      </c>
      <c r="N430" s="116" t="s">
        <v>4127</v>
      </c>
      <c r="O430" s="116" t="s">
        <v>1671</v>
      </c>
      <c r="P430" s="117" t="s">
        <v>4126</v>
      </c>
    </row>
    <row r="431" spans="1:16" x14ac:dyDescent="0.35">
      <c r="B431" s="120"/>
      <c r="C431" s="264">
        <v>0.65565134511944412</v>
      </c>
      <c r="D431" s="345">
        <v>14</v>
      </c>
      <c r="E431" s="106">
        <v>53.359157085318778</v>
      </c>
      <c r="F431" s="113" t="s">
        <v>350</v>
      </c>
      <c r="G431" s="107">
        <v>52</v>
      </c>
      <c r="H431" s="108" t="s">
        <v>61</v>
      </c>
      <c r="I431" s="107">
        <v>22</v>
      </c>
      <c r="J431" s="109">
        <v>21</v>
      </c>
      <c r="K431" s="104" t="s">
        <v>63</v>
      </c>
      <c r="L431" s="110">
        <v>74</v>
      </c>
      <c r="M431" s="111" t="s">
        <v>1823</v>
      </c>
      <c r="N431" s="116" t="s">
        <v>4130</v>
      </c>
      <c r="O431" s="116" t="s">
        <v>1671</v>
      </c>
      <c r="P431" s="117"/>
    </row>
    <row r="432" spans="1:16" x14ac:dyDescent="0.35">
      <c r="B432" s="120"/>
      <c r="C432" s="264">
        <v>-4.398687292520493</v>
      </c>
      <c r="D432" s="345">
        <v>23</v>
      </c>
      <c r="E432" s="106">
        <v>69.971107358913926</v>
      </c>
      <c r="F432" s="113" t="s">
        <v>351</v>
      </c>
      <c r="G432" s="107">
        <v>73</v>
      </c>
      <c r="H432" s="108" t="s">
        <v>111</v>
      </c>
      <c r="I432" s="107">
        <v>26</v>
      </c>
      <c r="J432" s="109">
        <v>17</v>
      </c>
      <c r="K432" s="104" t="s">
        <v>108</v>
      </c>
      <c r="L432" s="110">
        <v>30</v>
      </c>
      <c r="M432" s="111" t="s">
        <v>2334</v>
      </c>
      <c r="N432" s="116" t="s">
        <v>4133</v>
      </c>
      <c r="O432" s="116" t="s">
        <v>1671</v>
      </c>
      <c r="P432" s="117"/>
    </row>
    <row r="433" spans="2:16" x14ac:dyDescent="0.35">
      <c r="B433" s="120"/>
      <c r="C433" s="264">
        <v>-6.9512479447957398</v>
      </c>
      <c r="D433" s="345">
        <v>16</v>
      </c>
      <c r="E433" s="106">
        <v>75.78684860246112</v>
      </c>
      <c r="F433" s="113" t="s">
        <v>351</v>
      </c>
      <c r="G433" s="107">
        <v>72</v>
      </c>
      <c r="H433" s="108" t="s">
        <v>148</v>
      </c>
      <c r="I433" s="107">
        <v>14</v>
      </c>
      <c r="J433" s="109">
        <v>11</v>
      </c>
      <c r="K433" s="104" t="s">
        <v>150</v>
      </c>
      <c r="L433" s="110">
        <v>19</v>
      </c>
      <c r="M433" s="111" t="s">
        <v>2496</v>
      </c>
      <c r="N433" s="116" t="s">
        <v>4136</v>
      </c>
      <c r="O433" s="116" t="s">
        <v>1671</v>
      </c>
      <c r="P433" s="117" t="s">
        <v>2567</v>
      </c>
    </row>
    <row r="434" spans="2:16" x14ac:dyDescent="0.35">
      <c r="C434" s="264">
        <v>-4.6751722514363268</v>
      </c>
      <c r="D434" s="345">
        <v>12</v>
      </c>
      <c r="E434" s="106">
        <v>57.968083198686969</v>
      </c>
      <c r="F434" s="113" t="s">
        <v>350</v>
      </c>
      <c r="G434" s="107">
        <v>71</v>
      </c>
      <c r="H434" s="108" t="s">
        <v>143</v>
      </c>
      <c r="I434" s="107">
        <v>20</v>
      </c>
      <c r="J434" s="109">
        <v>18</v>
      </c>
      <c r="K434" s="104" t="s">
        <v>144</v>
      </c>
      <c r="L434" s="110">
        <v>46</v>
      </c>
      <c r="M434" s="111" t="s">
        <v>1672</v>
      </c>
      <c r="N434" s="116" t="s">
        <v>4139</v>
      </c>
      <c r="O434" s="116" t="s">
        <v>1671</v>
      </c>
      <c r="P434" s="117"/>
    </row>
    <row r="435" spans="2:16" x14ac:dyDescent="0.35">
      <c r="B435" s="120"/>
      <c r="C435" s="264">
        <v>-6.4999144007789704</v>
      </c>
      <c r="D435" s="345">
        <v>25</v>
      </c>
      <c r="E435" s="106">
        <v>73.60030965187886</v>
      </c>
      <c r="F435" s="113" t="s">
        <v>350</v>
      </c>
      <c r="G435" s="107">
        <v>70</v>
      </c>
      <c r="H435" s="108" t="s">
        <v>74</v>
      </c>
      <c r="I435" s="107">
        <v>23</v>
      </c>
      <c r="J435" s="109">
        <v>15</v>
      </c>
      <c r="K435" s="104" t="s">
        <v>73</v>
      </c>
      <c r="L435" s="110">
        <v>22</v>
      </c>
      <c r="M435" s="111" t="s">
        <v>1931</v>
      </c>
      <c r="N435" s="116" t="s">
        <v>4142</v>
      </c>
      <c r="O435" s="116" t="s">
        <v>1671</v>
      </c>
      <c r="P435" s="117"/>
    </row>
    <row r="436" spans="2:16" x14ac:dyDescent="0.35">
      <c r="B436" s="120"/>
      <c r="C436" s="264">
        <v>-1.1376115266814</v>
      </c>
      <c r="D436" s="345">
        <v>14</v>
      </c>
      <c r="E436" s="106">
        <v>44.833913518388378</v>
      </c>
      <c r="F436" s="113" t="s">
        <v>350</v>
      </c>
      <c r="G436" s="107">
        <v>67</v>
      </c>
      <c r="H436" s="108" t="s">
        <v>53</v>
      </c>
      <c r="I436" s="107">
        <v>25</v>
      </c>
      <c r="J436" s="109">
        <v>13</v>
      </c>
      <c r="K436" s="104" t="s">
        <v>56</v>
      </c>
      <c r="L436" s="110">
        <v>66</v>
      </c>
      <c r="M436" s="111" t="s">
        <v>1853</v>
      </c>
      <c r="N436" s="116" t="s">
        <v>4145</v>
      </c>
      <c r="O436" s="116" t="s">
        <v>1671</v>
      </c>
      <c r="P436" s="117"/>
    </row>
    <row r="437" spans="2:16" x14ac:dyDescent="0.35">
      <c r="B437" s="120"/>
      <c r="C437" s="264">
        <v>5.0752350503568229</v>
      </c>
      <c r="D437" s="345">
        <v>12</v>
      </c>
      <c r="E437" s="106">
        <v>24.821130002150568</v>
      </c>
      <c r="F437" s="113" t="s">
        <v>351</v>
      </c>
      <c r="G437" s="107">
        <v>65</v>
      </c>
      <c r="H437" s="108" t="s">
        <v>345</v>
      </c>
      <c r="I437" s="107">
        <v>22</v>
      </c>
      <c r="J437" s="109">
        <v>13</v>
      </c>
      <c r="K437" s="104" t="s">
        <v>343</v>
      </c>
      <c r="L437" s="110">
        <v>106</v>
      </c>
      <c r="M437" s="111" t="s">
        <v>1758</v>
      </c>
      <c r="N437" s="116" t="s">
        <v>4148</v>
      </c>
      <c r="O437" s="116" t="s">
        <v>1671</v>
      </c>
      <c r="P437" s="117"/>
    </row>
    <row r="438" spans="2:16" x14ac:dyDescent="0.35">
      <c r="B438" s="120"/>
      <c r="C438" s="264">
        <v>3.4524570001194408</v>
      </c>
      <c r="D438" s="345">
        <v>11</v>
      </c>
      <c r="E438" s="106">
        <v>40.744733515118014</v>
      </c>
      <c r="F438" s="113" t="s">
        <v>351</v>
      </c>
      <c r="G438" s="107">
        <v>64</v>
      </c>
      <c r="H438" s="108" t="s">
        <v>78</v>
      </c>
      <c r="I438" s="107">
        <v>19</v>
      </c>
      <c r="J438" s="109">
        <v>12</v>
      </c>
      <c r="K438" s="104" t="s">
        <v>79</v>
      </c>
      <c r="L438" s="110">
        <v>91</v>
      </c>
      <c r="M438" s="111" t="s">
        <v>1685</v>
      </c>
      <c r="N438" s="116" t="s">
        <v>4151</v>
      </c>
      <c r="O438" s="116" t="s">
        <v>1671</v>
      </c>
      <c r="P438" s="117"/>
    </row>
    <row r="439" spans="2:16" x14ac:dyDescent="0.35">
      <c r="B439" s="120"/>
      <c r="C439" s="264">
        <v>2.320262668943649</v>
      </c>
      <c r="D439" s="345">
        <v>15</v>
      </c>
      <c r="E439" s="106">
        <v>55.807571704037073</v>
      </c>
      <c r="F439" s="113" t="s">
        <v>351</v>
      </c>
      <c r="G439" s="107">
        <v>55</v>
      </c>
      <c r="H439" s="108" t="s">
        <v>72</v>
      </c>
      <c r="I439" s="107">
        <v>21</v>
      </c>
      <c r="J439" s="109">
        <v>16</v>
      </c>
      <c r="K439" s="104" t="s">
        <v>71</v>
      </c>
      <c r="L439" s="110">
        <v>63</v>
      </c>
      <c r="M439" s="111" t="s">
        <v>1696</v>
      </c>
      <c r="N439" s="116" t="s">
        <v>4154</v>
      </c>
      <c r="O439" s="116" t="s">
        <v>1671</v>
      </c>
      <c r="P439" s="117"/>
    </row>
    <row r="440" spans="2:16" x14ac:dyDescent="0.35">
      <c r="B440" s="120"/>
      <c r="C440" s="264">
        <v>1.6299207429675104</v>
      </c>
      <c r="D440" s="345">
        <v>10</v>
      </c>
      <c r="E440" s="106">
        <v>53.827124753480824</v>
      </c>
      <c r="F440" s="113" t="s">
        <v>351</v>
      </c>
      <c r="G440" s="107">
        <v>61</v>
      </c>
      <c r="H440" s="108" t="s">
        <v>64</v>
      </c>
      <c r="I440" s="107">
        <v>33</v>
      </c>
      <c r="J440" s="109">
        <v>19</v>
      </c>
      <c r="K440" s="104" t="s">
        <v>62</v>
      </c>
      <c r="L440" s="110">
        <v>59</v>
      </c>
      <c r="M440" s="111" t="s">
        <v>4157</v>
      </c>
      <c r="N440" s="108" t="s">
        <v>4158</v>
      </c>
      <c r="O440" s="108" t="s">
        <v>1736</v>
      </c>
      <c r="P440" s="117"/>
    </row>
    <row r="441" spans="2:16" x14ac:dyDescent="0.35">
      <c r="B441" s="120"/>
      <c r="C441" s="264">
        <v>-3.8214124392125979</v>
      </c>
      <c r="D441" s="345">
        <v>12</v>
      </c>
      <c r="E441" s="106">
        <v>44.119512624520731</v>
      </c>
      <c r="F441" s="113" t="s">
        <v>351</v>
      </c>
      <c r="G441" s="107">
        <v>103</v>
      </c>
      <c r="H441" s="108" t="s">
        <v>84</v>
      </c>
      <c r="I441" s="107">
        <v>13</v>
      </c>
      <c r="J441" s="109">
        <v>10</v>
      </c>
      <c r="K441" s="104" t="s">
        <v>87</v>
      </c>
      <c r="L441" s="110">
        <v>60</v>
      </c>
      <c r="M441" s="111" t="s">
        <v>2528</v>
      </c>
      <c r="N441" s="116" t="s">
        <v>4162</v>
      </c>
      <c r="O441" s="116" t="s">
        <v>1671</v>
      </c>
      <c r="P441" s="117" t="s">
        <v>4161</v>
      </c>
    </row>
    <row r="442" spans="2:16" x14ac:dyDescent="0.35">
      <c r="B442" s="105" t="s">
        <v>4062</v>
      </c>
      <c r="C442" s="264">
        <v>8.0109729132589855</v>
      </c>
      <c r="D442" s="345">
        <v>10</v>
      </c>
      <c r="E442" s="106">
        <v>33.581727893750227</v>
      </c>
      <c r="F442" s="113" t="s">
        <v>351</v>
      </c>
      <c r="G442" s="107">
        <v>49</v>
      </c>
      <c r="H442" s="108" t="s">
        <v>41</v>
      </c>
      <c r="I442" s="107">
        <v>26</v>
      </c>
      <c r="J442" s="109">
        <v>6</v>
      </c>
      <c r="K442" s="104" t="s">
        <v>43</v>
      </c>
      <c r="L442" s="110">
        <v>112</v>
      </c>
      <c r="M442" s="111" t="s">
        <v>1694</v>
      </c>
      <c r="N442" s="108" t="s">
        <v>4165</v>
      </c>
      <c r="O442" s="108" t="s">
        <v>1736</v>
      </c>
      <c r="P442" s="117" t="s">
        <v>2196</v>
      </c>
    </row>
    <row r="443" spans="2:16" x14ac:dyDescent="0.35">
      <c r="B443" s="120"/>
      <c r="C443" s="264">
        <v>0.12528532878698026</v>
      </c>
      <c r="D443" s="345">
        <v>19</v>
      </c>
      <c r="E443" s="106">
        <v>8.4888656791607868</v>
      </c>
      <c r="F443" s="113" t="s">
        <v>351</v>
      </c>
      <c r="G443" s="107">
        <v>109</v>
      </c>
      <c r="H443" s="108" t="s">
        <v>55</v>
      </c>
      <c r="I443" s="107">
        <v>15</v>
      </c>
      <c r="J443" s="109">
        <v>7</v>
      </c>
      <c r="K443" s="104" t="s">
        <v>54</v>
      </c>
      <c r="L443" s="110">
        <v>110</v>
      </c>
      <c r="M443" s="111" t="s">
        <v>2810</v>
      </c>
      <c r="N443" s="116" t="s">
        <v>4168</v>
      </c>
      <c r="O443" s="116" t="s">
        <v>1671</v>
      </c>
      <c r="P443" s="117"/>
    </row>
    <row r="444" spans="2:16" x14ac:dyDescent="0.35">
      <c r="B444" s="120"/>
      <c r="C444" s="264">
        <v>-2.5803395518682253</v>
      </c>
      <c r="D444" s="345">
        <v>13</v>
      </c>
      <c r="E444" s="106">
        <v>15.808127129044035</v>
      </c>
      <c r="F444" s="113" t="s">
        <v>350</v>
      </c>
      <c r="G444" s="107">
        <v>108</v>
      </c>
      <c r="H444" s="108" t="s">
        <v>47</v>
      </c>
      <c r="I444" s="107">
        <v>25</v>
      </c>
      <c r="J444" s="109">
        <v>16</v>
      </c>
      <c r="K444" s="104" t="s">
        <v>48</v>
      </c>
      <c r="L444" s="110">
        <v>97</v>
      </c>
      <c r="M444" s="111" t="s">
        <v>1758</v>
      </c>
      <c r="N444" s="116" t="s">
        <v>4171</v>
      </c>
      <c r="O444" s="116" t="s">
        <v>1671</v>
      </c>
      <c r="P444" s="117"/>
    </row>
    <row r="445" spans="2:16" x14ac:dyDescent="0.35">
      <c r="B445" s="120"/>
      <c r="C445" s="264">
        <v>11.061955985020596</v>
      </c>
      <c r="D445" s="345">
        <v>10</v>
      </c>
      <c r="E445" s="106">
        <v>47.470939155634809</v>
      </c>
      <c r="F445" s="113" t="s">
        <v>351</v>
      </c>
      <c r="G445" s="107">
        <v>24</v>
      </c>
      <c r="H445" s="108" t="s">
        <v>342</v>
      </c>
      <c r="I445" s="107">
        <v>30</v>
      </c>
      <c r="J445" s="109">
        <v>14</v>
      </c>
      <c r="K445" s="104" t="s">
        <v>344</v>
      </c>
      <c r="L445" s="110">
        <v>107</v>
      </c>
      <c r="M445" s="111" t="s">
        <v>2174</v>
      </c>
      <c r="N445" s="116" t="s">
        <v>4174</v>
      </c>
      <c r="O445" s="116" t="s">
        <v>1671</v>
      </c>
      <c r="P445" s="117"/>
    </row>
    <row r="446" spans="2:16" x14ac:dyDescent="0.35">
      <c r="B446" s="120"/>
      <c r="C446" s="264">
        <v>0.61350598958935831</v>
      </c>
      <c r="D446" s="345">
        <v>11</v>
      </c>
      <c r="E446" s="106">
        <v>18.807109992879155</v>
      </c>
      <c r="F446" s="113" t="s">
        <v>350</v>
      </c>
      <c r="G446" s="107">
        <v>93</v>
      </c>
      <c r="H446" s="108" t="s">
        <v>113</v>
      </c>
      <c r="I446" s="107">
        <v>24</v>
      </c>
      <c r="J446" s="109">
        <v>23</v>
      </c>
      <c r="K446" s="104" t="s">
        <v>115</v>
      </c>
      <c r="L446" s="110">
        <v>105</v>
      </c>
      <c r="M446" s="111" t="s">
        <v>3238</v>
      </c>
      <c r="N446" s="116" t="s">
        <v>4178</v>
      </c>
      <c r="O446" s="116" t="s">
        <v>1671</v>
      </c>
      <c r="P446" s="117" t="s">
        <v>4177</v>
      </c>
    </row>
    <row r="447" spans="2:16" x14ac:dyDescent="0.35">
      <c r="B447" s="120"/>
      <c r="C447" s="264">
        <v>-1.7509322200760398</v>
      </c>
      <c r="D447" s="345">
        <v>17</v>
      </c>
      <c r="E447" s="106">
        <v>21.57532123145867</v>
      </c>
      <c r="F447" s="113" t="s">
        <v>351</v>
      </c>
      <c r="G447" s="107">
        <v>104</v>
      </c>
      <c r="H447" s="108" t="s">
        <v>118</v>
      </c>
      <c r="I447" s="107">
        <v>20</v>
      </c>
      <c r="J447" s="109">
        <v>10</v>
      </c>
      <c r="K447" s="104" t="s">
        <v>117</v>
      </c>
      <c r="L447" s="110">
        <v>87</v>
      </c>
      <c r="M447" s="111" t="s">
        <v>1692</v>
      </c>
      <c r="N447" s="116" t="s">
        <v>4181</v>
      </c>
      <c r="O447" s="116" t="s">
        <v>1671</v>
      </c>
      <c r="P447" s="117"/>
    </row>
    <row r="448" spans="2:16" x14ac:dyDescent="0.35">
      <c r="B448" s="120"/>
      <c r="C448" s="264">
        <v>0.72358515961623004</v>
      </c>
      <c r="D448" s="345">
        <v>14</v>
      </c>
      <c r="E448" s="106">
        <v>21.38756087812806</v>
      </c>
      <c r="F448" s="113" t="s">
        <v>350</v>
      </c>
      <c r="G448" s="107">
        <v>86</v>
      </c>
      <c r="H448" s="108" t="s">
        <v>146</v>
      </c>
      <c r="I448" s="107">
        <v>18</v>
      </c>
      <c r="J448" s="109">
        <v>17</v>
      </c>
      <c r="K448" s="104" t="s">
        <v>145</v>
      </c>
      <c r="L448" s="110">
        <v>102</v>
      </c>
      <c r="M448" s="111" t="s">
        <v>2878</v>
      </c>
      <c r="N448" s="116" t="s">
        <v>4184</v>
      </c>
      <c r="O448" s="116" t="s">
        <v>1671</v>
      </c>
      <c r="P448" s="116"/>
    </row>
    <row r="449" spans="2:17" x14ac:dyDescent="0.35">
      <c r="B449" s="120"/>
      <c r="C449" s="264">
        <v>-8.1983681510177817</v>
      </c>
      <c r="D449" s="345">
        <v>21</v>
      </c>
      <c r="E449" s="106">
        <v>52.414948610479861</v>
      </c>
      <c r="F449" s="113" t="s">
        <v>350</v>
      </c>
      <c r="G449" s="107">
        <v>101</v>
      </c>
      <c r="H449" s="108" t="s">
        <v>137</v>
      </c>
      <c r="I449" s="107">
        <v>27</v>
      </c>
      <c r="J449" s="109">
        <v>23</v>
      </c>
      <c r="K449" s="104" t="s">
        <v>138</v>
      </c>
      <c r="L449" s="110">
        <v>39</v>
      </c>
      <c r="M449" s="111" t="s">
        <v>1892</v>
      </c>
      <c r="N449" s="116" t="s">
        <v>4187</v>
      </c>
      <c r="O449" s="116" t="s">
        <v>1671</v>
      </c>
      <c r="P449" s="117"/>
    </row>
    <row r="450" spans="2:17" x14ac:dyDescent="0.35">
      <c r="B450" s="120"/>
      <c r="C450" s="264">
        <v>12.305592914542094</v>
      </c>
      <c r="D450" s="345">
        <v>7</v>
      </c>
      <c r="E450" s="106">
        <v>51.504263855933054</v>
      </c>
      <c r="F450" s="113" t="s">
        <v>351</v>
      </c>
      <c r="G450" s="107">
        <v>16</v>
      </c>
      <c r="H450" s="108" t="s">
        <v>338</v>
      </c>
      <c r="I450" s="107">
        <v>24</v>
      </c>
      <c r="J450" s="109">
        <v>22</v>
      </c>
      <c r="K450" s="104" t="s">
        <v>340</v>
      </c>
      <c r="L450" s="110">
        <v>100</v>
      </c>
      <c r="M450" s="111" t="s">
        <v>4190</v>
      </c>
      <c r="N450" s="116" t="s">
        <v>4191</v>
      </c>
      <c r="O450" s="116" t="s">
        <v>1735</v>
      </c>
      <c r="P450" s="117"/>
    </row>
    <row r="451" spans="2:17" x14ac:dyDescent="0.35">
      <c r="B451" s="120"/>
      <c r="C451" s="264">
        <v>11.392806631699608</v>
      </c>
      <c r="D451" s="345">
        <v>9</v>
      </c>
      <c r="E451" s="106">
        <v>50.155356072518231</v>
      </c>
      <c r="F451" s="113" t="s">
        <v>351</v>
      </c>
      <c r="G451" s="107">
        <v>26</v>
      </c>
      <c r="H451" s="108" t="s">
        <v>120</v>
      </c>
      <c r="I451" s="107">
        <v>31</v>
      </c>
      <c r="J451" s="109">
        <v>19</v>
      </c>
      <c r="K451" s="104" t="s">
        <v>123</v>
      </c>
      <c r="L451" s="110">
        <v>96</v>
      </c>
      <c r="M451" s="111" t="s">
        <v>2633</v>
      </c>
      <c r="N451" s="116" t="s">
        <v>4194</v>
      </c>
      <c r="O451" s="116" t="s">
        <v>1671</v>
      </c>
      <c r="P451" s="117"/>
    </row>
    <row r="452" spans="2:17" x14ac:dyDescent="0.35">
      <c r="B452" s="120"/>
      <c r="C452" s="264">
        <v>2.0217840526529312</v>
      </c>
      <c r="D452" s="345">
        <v>14</v>
      </c>
      <c r="E452" s="106">
        <v>21.890313226966342</v>
      </c>
      <c r="F452" s="113" t="s">
        <v>351</v>
      </c>
      <c r="G452" s="107">
        <v>88</v>
      </c>
      <c r="H452" s="108" t="s">
        <v>97</v>
      </c>
      <c r="I452" s="107">
        <v>20</v>
      </c>
      <c r="J452" s="109">
        <v>10</v>
      </c>
      <c r="K452" s="104" t="s">
        <v>98</v>
      </c>
      <c r="L452" s="110">
        <v>94</v>
      </c>
      <c r="M452" s="111" t="s">
        <v>1931</v>
      </c>
      <c r="N452" s="116" t="s">
        <v>4197</v>
      </c>
      <c r="O452" s="116" t="s">
        <v>1671</v>
      </c>
      <c r="P452" s="117"/>
    </row>
    <row r="453" spans="2:17" x14ac:dyDescent="0.35">
      <c r="B453" s="120"/>
      <c r="C453" s="264">
        <v>9.5696370616010036</v>
      </c>
      <c r="D453" s="345">
        <v>3</v>
      </c>
      <c r="E453" s="106">
        <v>57.269837126828904</v>
      </c>
      <c r="F453" s="113" t="s">
        <v>351</v>
      </c>
      <c r="G453" s="107">
        <v>20</v>
      </c>
      <c r="H453" s="108" t="s">
        <v>104</v>
      </c>
      <c r="I453" s="107">
        <v>25</v>
      </c>
      <c r="J453" s="109">
        <v>20</v>
      </c>
      <c r="K453" s="104" t="s">
        <v>106</v>
      </c>
      <c r="L453" s="110">
        <v>92</v>
      </c>
      <c r="M453" s="111" t="s">
        <v>2532</v>
      </c>
      <c r="N453" s="116" t="s">
        <v>4201</v>
      </c>
      <c r="O453" s="116" t="s">
        <v>1735</v>
      </c>
      <c r="P453" s="117" t="s">
        <v>4200</v>
      </c>
    </row>
    <row r="454" spans="2:17" x14ac:dyDescent="0.35">
      <c r="B454" s="120"/>
      <c r="C454" s="264">
        <v>-5.2174681581234017</v>
      </c>
      <c r="D454" s="345">
        <v>20</v>
      </c>
      <c r="E454" s="106">
        <v>55.632291997098186</v>
      </c>
      <c r="F454" s="113" t="s">
        <v>351</v>
      </c>
      <c r="G454" s="107">
        <v>90</v>
      </c>
      <c r="H454" s="108" t="s">
        <v>89</v>
      </c>
      <c r="I454" s="107">
        <v>22</v>
      </c>
      <c r="J454" s="109">
        <v>16</v>
      </c>
      <c r="K454" s="104" t="s">
        <v>91</v>
      </c>
      <c r="L454" s="110">
        <v>36</v>
      </c>
      <c r="M454" s="111" t="s">
        <v>4204</v>
      </c>
      <c r="N454" s="116" t="s">
        <v>4205</v>
      </c>
      <c r="O454" s="116" t="s">
        <v>1671</v>
      </c>
      <c r="P454" s="117"/>
    </row>
    <row r="455" spans="2:17" x14ac:dyDescent="0.35">
      <c r="B455" s="120"/>
      <c r="C455" s="264">
        <v>-8.8692754237427778</v>
      </c>
      <c r="D455" s="345">
        <v>22</v>
      </c>
      <c r="E455" s="106">
        <v>67.231996215263649</v>
      </c>
      <c r="F455" s="113" t="s">
        <v>350</v>
      </c>
      <c r="G455" s="107">
        <v>89</v>
      </c>
      <c r="H455" s="108" t="s">
        <v>128</v>
      </c>
      <c r="I455" s="107">
        <v>17</v>
      </c>
      <c r="J455" s="109">
        <v>11</v>
      </c>
      <c r="K455" s="104" t="s">
        <v>131</v>
      </c>
      <c r="L455" s="110">
        <v>29</v>
      </c>
      <c r="M455" s="111" t="s">
        <v>2302</v>
      </c>
      <c r="N455" s="116" t="s">
        <v>4208</v>
      </c>
      <c r="O455" s="116" t="s">
        <v>1671</v>
      </c>
      <c r="P455" s="117" t="s">
        <v>4209</v>
      </c>
    </row>
    <row r="456" spans="2:17" x14ac:dyDescent="0.35">
      <c r="B456" s="120"/>
      <c r="C456" s="264">
        <v>0.86823877514604664</v>
      </c>
      <c r="D456" s="345">
        <v>19</v>
      </c>
      <c r="E456" s="106">
        <v>46.423809703913683</v>
      </c>
      <c r="F456" s="113" t="s">
        <v>350</v>
      </c>
      <c r="G456" s="107">
        <v>57</v>
      </c>
      <c r="H456" s="108" t="s">
        <v>77</v>
      </c>
      <c r="I456" s="107">
        <v>19</v>
      </c>
      <c r="J456" s="109">
        <v>9</v>
      </c>
      <c r="K456" s="104" t="s">
        <v>80</v>
      </c>
      <c r="L456" s="110">
        <v>83</v>
      </c>
      <c r="M456" s="111" t="s">
        <v>2629</v>
      </c>
      <c r="N456" s="116" t="s">
        <v>4212</v>
      </c>
      <c r="O456" s="116" t="s">
        <v>1671</v>
      </c>
      <c r="P456" s="117"/>
    </row>
    <row r="457" spans="2:17" x14ac:dyDescent="0.35">
      <c r="C457" s="264">
        <v>11.912198513648171</v>
      </c>
      <c r="D457" s="345">
        <v>12</v>
      </c>
      <c r="E457" s="106">
        <v>63.299705010719251</v>
      </c>
      <c r="F457" s="113" t="s">
        <v>351</v>
      </c>
      <c r="G457" s="107">
        <v>8</v>
      </c>
      <c r="H457" s="108" t="s">
        <v>76</v>
      </c>
      <c r="I457" s="107">
        <v>35</v>
      </c>
      <c r="J457" s="109">
        <v>10</v>
      </c>
      <c r="K457" s="104" t="s">
        <v>75</v>
      </c>
      <c r="L457" s="110">
        <v>82</v>
      </c>
      <c r="M457" s="111" t="s">
        <v>1737</v>
      </c>
      <c r="N457" s="108" t="s">
        <v>4215</v>
      </c>
      <c r="O457" s="115" t="s">
        <v>1736</v>
      </c>
      <c r="P457" s="117"/>
    </row>
    <row r="458" spans="2:17" x14ac:dyDescent="0.35">
      <c r="B458" s="126"/>
      <c r="C458" s="264">
        <v>6.2443453050979771</v>
      </c>
      <c r="D458" s="345">
        <v>5</v>
      </c>
      <c r="E458" s="106">
        <v>70.229183644458715</v>
      </c>
      <c r="F458" s="113" t="s">
        <v>351</v>
      </c>
      <c r="G458" s="107">
        <v>25</v>
      </c>
      <c r="H458" s="108" t="s">
        <v>44</v>
      </c>
      <c r="I458" s="107">
        <v>19</v>
      </c>
      <c r="J458" s="109">
        <v>17</v>
      </c>
      <c r="K458" s="104" t="s">
        <v>42</v>
      </c>
      <c r="L458" s="110">
        <v>58</v>
      </c>
      <c r="M458" s="111" t="s">
        <v>2241</v>
      </c>
      <c r="N458" s="116" t="s">
        <v>4218</v>
      </c>
      <c r="O458" s="116" t="s">
        <v>1735</v>
      </c>
      <c r="P458" s="117"/>
    </row>
    <row r="459" spans="2:17" x14ac:dyDescent="0.35">
      <c r="B459" s="126"/>
      <c r="C459" s="264">
        <v>-5.6775905098944914</v>
      </c>
      <c r="D459" s="345">
        <v>15</v>
      </c>
      <c r="E459" s="106">
        <v>80.47756916219555</v>
      </c>
      <c r="F459" s="113" t="s">
        <v>350</v>
      </c>
      <c r="G459" s="107">
        <v>54</v>
      </c>
      <c r="H459" s="108" t="s">
        <v>139</v>
      </c>
      <c r="I459" s="107">
        <v>21</v>
      </c>
      <c r="J459" s="109">
        <v>17</v>
      </c>
      <c r="K459" s="104" t="s">
        <v>140</v>
      </c>
      <c r="L459" s="110">
        <v>23</v>
      </c>
      <c r="M459" s="111" t="s">
        <v>1679</v>
      </c>
      <c r="N459" s="116" t="s">
        <v>4221</v>
      </c>
      <c r="O459" s="116" t="s">
        <v>1671</v>
      </c>
      <c r="P459" s="117"/>
    </row>
    <row r="460" spans="2:17" x14ac:dyDescent="0.35">
      <c r="B460" s="126"/>
      <c r="C460" s="264">
        <v>10.23266436895438</v>
      </c>
      <c r="D460" s="345">
        <v>3</v>
      </c>
      <c r="E460" s="106">
        <v>74.97429005028809</v>
      </c>
      <c r="F460" s="113" t="s">
        <v>351</v>
      </c>
      <c r="G460" s="107">
        <v>6</v>
      </c>
      <c r="H460" s="108" t="s">
        <v>66</v>
      </c>
      <c r="I460" s="107">
        <v>22</v>
      </c>
      <c r="J460" s="109">
        <v>18</v>
      </c>
      <c r="K460" s="104" t="s">
        <v>67</v>
      </c>
      <c r="L460" s="110">
        <v>53</v>
      </c>
      <c r="M460" s="111" t="s">
        <v>2740</v>
      </c>
      <c r="N460" s="116" t="s">
        <v>4224</v>
      </c>
      <c r="O460" s="116" t="s">
        <v>1671</v>
      </c>
      <c r="P460" s="117"/>
    </row>
    <row r="461" spans="2:17" x14ac:dyDescent="0.35">
      <c r="B461" s="126"/>
      <c r="C461" s="264">
        <v>-1.9168290576364828</v>
      </c>
      <c r="D461" s="345">
        <v>22</v>
      </c>
      <c r="E461" s="106">
        <v>68.106632414816886</v>
      </c>
      <c r="F461" s="113" t="s">
        <v>350</v>
      </c>
      <c r="G461" s="107">
        <v>51</v>
      </c>
      <c r="H461" s="108" t="s">
        <v>86</v>
      </c>
      <c r="I461" s="107">
        <v>20</v>
      </c>
      <c r="J461" s="109">
        <v>9</v>
      </c>
      <c r="K461" s="104" t="s">
        <v>85</v>
      </c>
      <c r="L461" s="110">
        <v>41</v>
      </c>
      <c r="M461" s="111" t="s">
        <v>1931</v>
      </c>
      <c r="N461" s="108" t="s">
        <v>4227</v>
      </c>
      <c r="O461" s="108" t="s">
        <v>1736</v>
      </c>
      <c r="P461" s="117"/>
    </row>
    <row r="462" spans="2:17" x14ac:dyDescent="0.35">
      <c r="B462" s="126"/>
      <c r="C462" s="264">
        <v>10.356915607890876</v>
      </c>
      <c r="D462" s="345">
        <v>5</v>
      </c>
      <c r="E462" s="106">
        <v>79.169643334366896</v>
      </c>
      <c r="F462" s="113" t="s">
        <v>351</v>
      </c>
      <c r="G462" s="107">
        <v>1</v>
      </c>
      <c r="H462" s="108" t="s">
        <v>94</v>
      </c>
      <c r="I462" s="107">
        <v>23</v>
      </c>
      <c r="J462" s="109">
        <v>13</v>
      </c>
      <c r="K462" s="104" t="s">
        <v>92</v>
      </c>
      <c r="L462" s="110">
        <v>50</v>
      </c>
      <c r="M462" s="111" t="s">
        <v>2532</v>
      </c>
      <c r="N462" s="116" t="s">
        <v>4230</v>
      </c>
      <c r="O462" s="116" t="s">
        <v>1671</v>
      </c>
      <c r="P462" s="116"/>
    </row>
    <row r="463" spans="2:17" x14ac:dyDescent="0.35">
      <c r="B463" s="126"/>
      <c r="C463" s="264">
        <v>6.0950233887964718</v>
      </c>
      <c r="D463" s="345">
        <v>16</v>
      </c>
      <c r="E463" s="106">
        <v>78.310891777530756</v>
      </c>
      <c r="F463" s="113" t="s">
        <v>351</v>
      </c>
      <c r="G463" s="107">
        <v>14</v>
      </c>
      <c r="H463" s="108" t="s">
        <v>93</v>
      </c>
      <c r="I463" s="107">
        <v>28</v>
      </c>
      <c r="J463" s="109">
        <v>10</v>
      </c>
      <c r="K463" s="104" t="s">
        <v>95</v>
      </c>
      <c r="L463" s="110">
        <v>48</v>
      </c>
      <c r="M463" s="111" t="s">
        <v>1679</v>
      </c>
      <c r="N463" s="108" t="s">
        <v>4233</v>
      </c>
      <c r="O463" s="108" t="s">
        <v>1736</v>
      </c>
      <c r="P463" s="117"/>
    </row>
    <row r="464" spans="2:17" x14ac:dyDescent="0.35">
      <c r="B464" s="126"/>
      <c r="C464" s="264">
        <v>-11.260553329959039</v>
      </c>
      <c r="D464" s="345">
        <v>32</v>
      </c>
      <c r="E464" s="106">
        <v>94.51031978965959</v>
      </c>
      <c r="F464" s="113" t="s">
        <v>350</v>
      </c>
      <c r="G464" s="107">
        <v>47</v>
      </c>
      <c r="H464" s="108" t="s">
        <v>45</v>
      </c>
      <c r="I464" s="107">
        <v>25</v>
      </c>
      <c r="J464" s="109">
        <v>8</v>
      </c>
      <c r="K464" s="104" t="s">
        <v>46</v>
      </c>
      <c r="L464" s="110">
        <v>3</v>
      </c>
      <c r="M464" s="111" t="s">
        <v>2414</v>
      </c>
      <c r="N464" s="108" t="s">
        <v>4236</v>
      </c>
      <c r="O464" s="108" t="s">
        <v>1736</v>
      </c>
      <c r="P464" s="117" t="s">
        <v>3788</v>
      </c>
      <c r="Q464" s="43"/>
    </row>
    <row r="465" spans="2:16" x14ac:dyDescent="0.35">
      <c r="B465" s="126"/>
      <c r="C465" s="264">
        <v>1.3815305214378082</v>
      </c>
      <c r="D465" s="345">
        <v>12</v>
      </c>
      <c r="E465" s="106">
        <v>78.112170430330735</v>
      </c>
      <c r="F465" s="113" t="s">
        <v>350</v>
      </c>
      <c r="G465" s="107">
        <v>27</v>
      </c>
      <c r="H465" s="108" t="s">
        <v>59</v>
      </c>
      <c r="I465" s="107">
        <v>25</v>
      </c>
      <c r="J465" s="109">
        <v>17</v>
      </c>
      <c r="K465" s="104" t="s">
        <v>60</v>
      </c>
      <c r="L465" s="110">
        <v>45</v>
      </c>
      <c r="M465" s="111" t="s">
        <v>1737</v>
      </c>
      <c r="N465" s="116" t="s">
        <v>4239</v>
      </c>
      <c r="O465" s="116" t="s">
        <v>1671</v>
      </c>
      <c r="P465" s="117"/>
    </row>
    <row r="466" spans="2:16" x14ac:dyDescent="0.35">
      <c r="B466" s="126"/>
      <c r="C466" s="264">
        <v>6.139017629956717</v>
      </c>
      <c r="D466" s="345">
        <v>15</v>
      </c>
      <c r="E466" s="106">
        <v>80.798832051978309</v>
      </c>
      <c r="F466" s="113" t="s">
        <v>351</v>
      </c>
      <c r="G466" s="107">
        <v>13</v>
      </c>
      <c r="H466" s="108" t="s">
        <v>331</v>
      </c>
      <c r="I466" s="107">
        <v>28</v>
      </c>
      <c r="J466" s="109">
        <v>7</v>
      </c>
      <c r="K466" s="104" t="s">
        <v>332</v>
      </c>
      <c r="L466" s="110">
        <v>44</v>
      </c>
      <c r="M466" s="111" t="s">
        <v>2755</v>
      </c>
      <c r="N466" s="108" t="s">
        <v>4242</v>
      </c>
      <c r="O466" s="108" t="s">
        <v>1736</v>
      </c>
      <c r="P466" s="117"/>
    </row>
    <row r="467" spans="2:16" x14ac:dyDescent="0.35">
      <c r="B467" s="126"/>
      <c r="C467" s="264">
        <v>8.6686812077764834</v>
      </c>
      <c r="D467" s="345">
        <v>2</v>
      </c>
      <c r="E467" s="106">
        <v>83.22945568207335</v>
      </c>
      <c r="F467" s="113" t="s">
        <v>351</v>
      </c>
      <c r="G467" s="107">
        <v>2</v>
      </c>
      <c r="H467" s="108" t="s">
        <v>110</v>
      </c>
      <c r="I467" s="107">
        <v>24</v>
      </c>
      <c r="J467" s="109">
        <v>6</v>
      </c>
      <c r="K467" s="104" t="s">
        <v>109</v>
      </c>
      <c r="L467" s="110">
        <v>43</v>
      </c>
      <c r="M467" s="111" t="s">
        <v>1694</v>
      </c>
      <c r="N467" s="108" t="s">
        <v>4245</v>
      </c>
      <c r="O467" s="108" t="s">
        <v>1736</v>
      </c>
      <c r="P467" s="117"/>
    </row>
    <row r="468" spans="2:16" x14ac:dyDescent="0.35">
      <c r="B468" s="126"/>
      <c r="C468" s="264">
        <v>0.60819992016640056</v>
      </c>
      <c r="D468" s="345">
        <v>16</v>
      </c>
      <c r="E468" s="106">
        <v>76.267816775915449</v>
      </c>
      <c r="F468" s="113" t="s">
        <v>351</v>
      </c>
      <c r="G468" s="107">
        <v>38</v>
      </c>
      <c r="H468" s="108" t="s">
        <v>103</v>
      </c>
      <c r="I468" s="107">
        <v>21</v>
      </c>
      <c r="J468" s="109">
        <v>4</v>
      </c>
      <c r="K468" s="104" t="s">
        <v>101</v>
      </c>
      <c r="L468" s="110">
        <v>34</v>
      </c>
      <c r="M468" s="111" t="s">
        <v>1888</v>
      </c>
      <c r="N468" s="108" t="s">
        <v>4248</v>
      </c>
      <c r="O468" s="108" t="s">
        <v>1736</v>
      </c>
      <c r="P468" s="117"/>
    </row>
    <row r="469" spans="2:16" x14ac:dyDescent="0.35">
      <c r="B469" s="126"/>
      <c r="C469" s="264">
        <v>0.87308813824069431</v>
      </c>
      <c r="D469" s="345">
        <v>13</v>
      </c>
      <c r="E469" s="106">
        <v>76.08228906797622</v>
      </c>
      <c r="F469" s="113" t="s">
        <v>351</v>
      </c>
      <c r="G469" s="107">
        <v>37</v>
      </c>
      <c r="H469" s="108" t="s">
        <v>122</v>
      </c>
      <c r="I469" s="107">
        <v>26</v>
      </c>
      <c r="J469" s="109">
        <v>20</v>
      </c>
      <c r="K469" s="104" t="s">
        <v>121</v>
      </c>
      <c r="L469" s="110">
        <v>35</v>
      </c>
      <c r="M469" s="111" t="s">
        <v>2633</v>
      </c>
      <c r="N469" s="116" t="s">
        <v>4251</v>
      </c>
      <c r="O469" s="116" t="s">
        <v>1671</v>
      </c>
      <c r="P469" s="117"/>
    </row>
    <row r="470" spans="2:16" x14ac:dyDescent="0.35">
      <c r="B470" s="126"/>
      <c r="C470" s="264">
        <v>-7.0878805159597702</v>
      </c>
      <c r="D470" s="345">
        <v>18</v>
      </c>
      <c r="E470" s="106">
        <v>97.655749100886766</v>
      </c>
      <c r="F470" s="113" t="s">
        <v>350</v>
      </c>
      <c r="G470" s="107">
        <v>33</v>
      </c>
      <c r="H470" s="108" t="s">
        <v>133</v>
      </c>
      <c r="I470" s="107">
        <v>18</v>
      </c>
      <c r="J470" s="109">
        <v>16</v>
      </c>
      <c r="K470" s="104" t="s">
        <v>135</v>
      </c>
      <c r="L470" s="110">
        <v>5</v>
      </c>
      <c r="M470" s="111" t="s">
        <v>2622</v>
      </c>
      <c r="N470" s="116" t="s">
        <v>4254</v>
      </c>
      <c r="O470" s="116" t="s">
        <v>1671</v>
      </c>
      <c r="P470" s="116"/>
    </row>
    <row r="471" spans="2:16" x14ac:dyDescent="0.35">
      <c r="B471" s="126"/>
      <c r="C471" s="264">
        <v>5.6734344663248271</v>
      </c>
      <c r="D471" s="345">
        <v>5</v>
      </c>
      <c r="E471" s="106">
        <v>89.651182616869235</v>
      </c>
      <c r="F471" s="113" t="s">
        <v>351</v>
      </c>
      <c r="G471" s="107">
        <v>12</v>
      </c>
      <c r="H471" s="108" t="s">
        <v>11</v>
      </c>
      <c r="I471" s="107">
        <v>25</v>
      </c>
      <c r="J471" s="109">
        <v>14</v>
      </c>
      <c r="K471" s="104" t="s">
        <v>136</v>
      </c>
      <c r="L471" s="110">
        <v>31</v>
      </c>
      <c r="M471" s="111" t="s">
        <v>1700</v>
      </c>
      <c r="N471" s="116" t="s">
        <v>4257</v>
      </c>
      <c r="O471" s="116" t="s">
        <v>1671</v>
      </c>
      <c r="P471" s="117"/>
    </row>
    <row r="472" spans="2:16" x14ac:dyDescent="0.35">
      <c r="B472" s="126"/>
      <c r="C472" s="264">
        <v>-3.794889850209051E-2</v>
      </c>
      <c r="D472" s="345">
        <v>22</v>
      </c>
      <c r="E472" s="106">
        <v>95.91812183563087</v>
      </c>
      <c r="F472" s="113" t="s">
        <v>350</v>
      </c>
      <c r="G472" s="107">
        <v>15</v>
      </c>
      <c r="H472" s="108" t="s">
        <v>114</v>
      </c>
      <c r="I472" s="107">
        <v>31</v>
      </c>
      <c r="J472" s="109">
        <v>10</v>
      </c>
      <c r="K472" s="104" t="s">
        <v>112</v>
      </c>
      <c r="L472" s="110">
        <v>21</v>
      </c>
      <c r="M472" s="111" t="s">
        <v>4260</v>
      </c>
      <c r="N472" s="108" t="s">
        <v>4261</v>
      </c>
      <c r="O472" s="108" t="s">
        <v>1736</v>
      </c>
      <c r="P472" s="116"/>
    </row>
    <row r="473" spans="2:16" x14ac:dyDescent="0.35">
      <c r="B473" s="334"/>
      <c r="C473" s="352">
        <v>1.8426503994044332</v>
      </c>
      <c r="D473" s="347">
        <v>7</v>
      </c>
      <c r="E473" s="446">
        <v>100.13587763754118</v>
      </c>
      <c r="F473" s="336" t="s">
        <v>350</v>
      </c>
      <c r="G473" s="321">
        <v>4</v>
      </c>
      <c r="H473" s="337" t="s">
        <v>12</v>
      </c>
      <c r="I473" s="321">
        <v>25</v>
      </c>
      <c r="J473" s="333">
        <v>17</v>
      </c>
      <c r="K473" s="338" t="s">
        <v>82</v>
      </c>
      <c r="L473" s="320">
        <v>11</v>
      </c>
      <c r="M473" s="360" t="s">
        <v>1698</v>
      </c>
      <c r="N473" s="340" t="s">
        <v>4264</v>
      </c>
      <c r="O473" s="340" t="s">
        <v>1671</v>
      </c>
      <c r="P473" s="341" t="s">
        <v>3309</v>
      </c>
    </row>
    <row r="474" spans="2:16" x14ac:dyDescent="0.35">
      <c r="B474" s="105" t="s">
        <v>4269</v>
      </c>
      <c r="C474" s="264">
        <v>1.9134161935530898</v>
      </c>
      <c r="D474" s="345">
        <v>24</v>
      </c>
      <c r="E474" s="106">
        <v>68.511074309769455</v>
      </c>
      <c r="F474" s="113" t="s">
        <v>350</v>
      </c>
      <c r="G474" s="107">
        <v>29</v>
      </c>
      <c r="H474" s="108" t="s">
        <v>45</v>
      </c>
      <c r="I474" s="107">
        <v>16</v>
      </c>
      <c r="J474" s="109">
        <v>10</v>
      </c>
      <c r="K474" s="104" t="s">
        <v>85</v>
      </c>
      <c r="L474" s="110">
        <v>59</v>
      </c>
      <c r="M474" s="111" t="s">
        <v>1676</v>
      </c>
      <c r="N474" s="116" t="s">
        <v>4268</v>
      </c>
      <c r="O474" s="116" t="s">
        <v>1671</v>
      </c>
      <c r="P474" s="117"/>
    </row>
    <row r="475" spans="2:16" x14ac:dyDescent="0.35">
      <c r="B475" s="120"/>
      <c r="C475" s="264">
        <v>2.6725468625413553</v>
      </c>
      <c r="D475" s="345">
        <v>17</v>
      </c>
      <c r="E475" s="106">
        <v>26.54512382995329</v>
      </c>
      <c r="F475" s="113" t="s">
        <v>351</v>
      </c>
      <c r="G475" s="107">
        <v>84</v>
      </c>
      <c r="H475" s="108" t="s">
        <v>57</v>
      </c>
      <c r="I475" s="107">
        <v>28</v>
      </c>
      <c r="J475" s="109">
        <v>11</v>
      </c>
      <c r="K475" s="104" t="s">
        <v>88</v>
      </c>
      <c r="L475" s="110">
        <v>94</v>
      </c>
      <c r="M475" s="111" t="s">
        <v>1818</v>
      </c>
      <c r="N475" s="108" t="s">
        <v>4277</v>
      </c>
      <c r="O475" s="108" t="s">
        <v>1736</v>
      </c>
      <c r="P475" s="117"/>
    </row>
    <row r="476" spans="2:16" x14ac:dyDescent="0.35">
      <c r="B476" s="120"/>
      <c r="C476" s="264">
        <v>-3.2733631759582558</v>
      </c>
      <c r="D476" s="345">
        <v>20</v>
      </c>
      <c r="E476" s="106">
        <v>76.546842421620184</v>
      </c>
      <c r="F476" s="113" t="s">
        <v>351</v>
      </c>
      <c r="G476" s="107">
        <v>50</v>
      </c>
      <c r="H476" s="108" t="s">
        <v>138</v>
      </c>
      <c r="I476" s="107">
        <v>24</v>
      </c>
      <c r="J476" s="109">
        <v>18</v>
      </c>
      <c r="K476" s="104" t="s">
        <v>104</v>
      </c>
      <c r="L476" s="110">
        <v>20</v>
      </c>
      <c r="M476" s="111" t="s">
        <v>1746</v>
      </c>
      <c r="N476" s="116" t="s">
        <v>4281</v>
      </c>
      <c r="O476" s="116" t="s">
        <v>1671</v>
      </c>
      <c r="P476" s="117"/>
    </row>
    <row r="477" spans="2:16" x14ac:dyDescent="0.35">
      <c r="B477" s="120"/>
      <c r="C477" s="264">
        <v>-2.098167799321013</v>
      </c>
      <c r="D477" s="345">
        <v>17</v>
      </c>
      <c r="E477" s="106">
        <v>62.697067135296784</v>
      </c>
      <c r="F477" s="113" t="s">
        <v>351</v>
      </c>
      <c r="G477" s="107">
        <v>66</v>
      </c>
      <c r="H477" s="108" t="s">
        <v>92</v>
      </c>
      <c r="I477" s="107">
        <v>12</v>
      </c>
      <c r="J477" s="109">
        <v>9</v>
      </c>
      <c r="K477" s="104" t="s">
        <v>86</v>
      </c>
      <c r="L477" s="110">
        <v>36</v>
      </c>
      <c r="M477" s="111" t="s">
        <v>3672</v>
      </c>
      <c r="N477" s="116" t="s">
        <v>4285</v>
      </c>
      <c r="O477" s="116" t="s">
        <v>1671</v>
      </c>
      <c r="P477" s="117"/>
    </row>
    <row r="478" spans="2:16" x14ac:dyDescent="0.35">
      <c r="B478" s="120"/>
      <c r="C478" s="264">
        <v>-9.1025049941420857</v>
      </c>
      <c r="D478" s="345">
        <v>23</v>
      </c>
      <c r="E478" s="106">
        <v>78.307491132325922</v>
      </c>
      <c r="F478" s="113" t="s">
        <v>350</v>
      </c>
      <c r="G478" s="107">
        <v>64</v>
      </c>
      <c r="H478" s="108" t="s">
        <v>148</v>
      </c>
      <c r="I478" s="107">
        <v>27</v>
      </c>
      <c r="J478" s="109">
        <v>22</v>
      </c>
      <c r="K478" s="104" t="s">
        <v>342</v>
      </c>
      <c r="L478" s="110">
        <v>17</v>
      </c>
      <c r="M478" s="111" t="s">
        <v>3253</v>
      </c>
      <c r="N478" s="116" t="s">
        <v>4289</v>
      </c>
      <c r="O478" s="116" t="s">
        <v>1671</v>
      </c>
      <c r="P478" s="117"/>
    </row>
    <row r="479" spans="2:16" x14ac:dyDescent="0.35">
      <c r="B479" s="120"/>
      <c r="C479" s="264">
        <v>4.9816794346089051</v>
      </c>
      <c r="D479" s="345">
        <v>11</v>
      </c>
      <c r="E479" s="106">
        <v>76.686690658613301</v>
      </c>
      <c r="F479" s="113" t="s">
        <v>350</v>
      </c>
      <c r="G479" s="107">
        <v>15</v>
      </c>
      <c r="H479" s="108" t="s">
        <v>129</v>
      </c>
      <c r="I479" s="107">
        <v>25</v>
      </c>
      <c r="J479" s="109">
        <v>13</v>
      </c>
      <c r="K479" s="104" t="s">
        <v>77</v>
      </c>
      <c r="L479" s="110">
        <v>43</v>
      </c>
      <c r="M479" s="111" t="s">
        <v>1818</v>
      </c>
      <c r="N479" s="116" t="s">
        <v>4293</v>
      </c>
      <c r="O479" s="116" t="s">
        <v>1671</v>
      </c>
      <c r="P479" s="117"/>
    </row>
    <row r="480" spans="2:16" x14ac:dyDescent="0.35">
      <c r="B480" s="120"/>
      <c r="C480" s="264">
        <v>4.4301009087295249</v>
      </c>
      <c r="D480" s="345">
        <v>14</v>
      </c>
      <c r="E480" s="106">
        <v>85.617440710044846</v>
      </c>
      <c r="F480" s="113" t="s">
        <v>351</v>
      </c>
      <c r="G480" s="107">
        <v>10</v>
      </c>
      <c r="H480" s="108" t="s">
        <v>114</v>
      </c>
      <c r="I480" s="107">
        <v>26</v>
      </c>
      <c r="J480" s="109">
        <v>14</v>
      </c>
      <c r="K480" s="104" t="s">
        <v>100</v>
      </c>
      <c r="L480" s="110">
        <v>25</v>
      </c>
      <c r="M480" s="111" t="s">
        <v>2183</v>
      </c>
      <c r="N480" s="108" t="s">
        <v>4297</v>
      </c>
      <c r="O480" s="108" t="s">
        <v>1736</v>
      </c>
      <c r="P480" s="117"/>
    </row>
    <row r="481" spans="1:16" x14ac:dyDescent="0.35">
      <c r="B481" s="120"/>
      <c r="C481" s="264">
        <v>-5.5604003355647045</v>
      </c>
      <c r="D481" s="345">
        <v>19</v>
      </c>
      <c r="E481" s="106">
        <v>73.489248752275515</v>
      </c>
      <c r="F481" s="113" t="s">
        <v>351</v>
      </c>
      <c r="G481" s="107">
        <v>74</v>
      </c>
      <c r="H481" s="108" t="s">
        <v>146</v>
      </c>
      <c r="I481" s="107">
        <v>22</v>
      </c>
      <c r="J481" s="109">
        <v>19</v>
      </c>
      <c r="K481" s="104" t="s">
        <v>59</v>
      </c>
      <c r="L481" s="110">
        <v>23</v>
      </c>
      <c r="M481" s="111" t="s">
        <v>1892</v>
      </c>
      <c r="N481" s="116" t="s">
        <v>4302</v>
      </c>
      <c r="O481" s="116" t="s">
        <v>1671</v>
      </c>
      <c r="P481" s="117" t="s">
        <v>4301</v>
      </c>
    </row>
    <row r="482" spans="1:16" x14ac:dyDescent="0.35">
      <c r="A482" t="s">
        <v>4307</v>
      </c>
      <c r="B482" s="120"/>
      <c r="C482" s="264">
        <v>9.6663030393554141</v>
      </c>
      <c r="D482" s="345">
        <v>14</v>
      </c>
      <c r="E482" s="106">
        <v>48.093415373811297</v>
      </c>
      <c r="F482" s="113" t="s">
        <v>350</v>
      </c>
      <c r="G482" s="107">
        <v>24</v>
      </c>
      <c r="H482" s="108" t="s">
        <v>82</v>
      </c>
      <c r="I482" s="107">
        <v>22</v>
      </c>
      <c r="J482" s="109">
        <v>7</v>
      </c>
      <c r="K482" s="104" t="s">
        <v>115</v>
      </c>
      <c r="L482" s="110">
        <v>111</v>
      </c>
      <c r="M482" s="111" t="s">
        <v>1683</v>
      </c>
      <c r="N482" s="108" t="s">
        <v>4306</v>
      </c>
      <c r="O482" s="108" t="s">
        <v>1736</v>
      </c>
      <c r="P482" s="117"/>
    </row>
    <row r="483" spans="1:16" x14ac:dyDescent="0.35">
      <c r="B483" s="120"/>
      <c r="C483" s="264">
        <v>-0.24212400141114593</v>
      </c>
      <c r="D483" s="345">
        <v>12</v>
      </c>
      <c r="E483" s="106">
        <v>22.952235624405041</v>
      </c>
      <c r="F483" s="113" t="s">
        <v>351</v>
      </c>
      <c r="G483" s="107">
        <v>102</v>
      </c>
      <c r="H483" s="108" t="s">
        <v>123</v>
      </c>
      <c r="I483" s="107">
        <v>20</v>
      </c>
      <c r="J483" s="109">
        <v>18</v>
      </c>
      <c r="K483" s="104" t="s">
        <v>339</v>
      </c>
      <c r="L483" s="110">
        <v>88</v>
      </c>
      <c r="M483" s="111" t="s">
        <v>2878</v>
      </c>
      <c r="N483" s="116" t="s">
        <v>4311</v>
      </c>
      <c r="O483" s="116" t="s">
        <v>1671</v>
      </c>
      <c r="P483" s="117"/>
    </row>
    <row r="484" spans="1:16" x14ac:dyDescent="0.35">
      <c r="B484" s="120"/>
      <c r="C484" s="264">
        <v>0.88901329391339934</v>
      </c>
      <c r="D484" s="345">
        <v>16</v>
      </c>
      <c r="E484" s="106">
        <v>59.644833222144179</v>
      </c>
      <c r="F484" s="113" t="s">
        <v>351</v>
      </c>
      <c r="G484" s="107">
        <v>49</v>
      </c>
      <c r="H484" s="108" t="s">
        <v>101</v>
      </c>
      <c r="I484" s="107">
        <v>14</v>
      </c>
      <c r="J484" s="109">
        <v>7</v>
      </c>
      <c r="K484" s="104" t="s">
        <v>53</v>
      </c>
      <c r="L484" s="110">
        <v>51</v>
      </c>
      <c r="M484" s="111" t="s">
        <v>2245</v>
      </c>
      <c r="N484" s="116" t="s">
        <v>4315</v>
      </c>
      <c r="O484" s="116" t="s">
        <v>1671</v>
      </c>
      <c r="P484" s="117"/>
    </row>
    <row r="485" spans="1:16" x14ac:dyDescent="0.35">
      <c r="B485" s="120"/>
      <c r="C485" s="264">
        <v>-0.51440930090290504</v>
      </c>
      <c r="D485" s="345">
        <v>20</v>
      </c>
      <c r="E485" s="106">
        <v>26.046928772001724</v>
      </c>
      <c r="F485" s="113" t="s">
        <v>350</v>
      </c>
      <c r="G485" s="107">
        <v>87</v>
      </c>
      <c r="H485" s="108" t="s">
        <v>116</v>
      </c>
      <c r="I485" s="107">
        <v>11</v>
      </c>
      <c r="J485" s="109">
        <v>9</v>
      </c>
      <c r="K485" s="104" t="s">
        <v>134</v>
      </c>
      <c r="L485" s="110">
        <v>96</v>
      </c>
      <c r="M485" s="111" t="s">
        <v>1883</v>
      </c>
      <c r="N485" s="116" t="s">
        <v>4319</v>
      </c>
      <c r="O485" s="116" t="s">
        <v>1671</v>
      </c>
      <c r="P485" s="117"/>
    </row>
    <row r="486" spans="1:16" x14ac:dyDescent="0.35">
      <c r="B486" s="105" t="s">
        <v>4270</v>
      </c>
      <c r="C486" s="264">
        <v>14.837218292730959</v>
      </c>
      <c r="D486" s="345">
        <v>3</v>
      </c>
      <c r="E486" s="106">
        <v>56.891024255281245</v>
      </c>
      <c r="F486" s="113" t="s">
        <v>351</v>
      </c>
      <c r="G486" s="107">
        <v>3</v>
      </c>
      <c r="H486" s="108" t="s">
        <v>12</v>
      </c>
      <c r="I486" s="107">
        <v>24</v>
      </c>
      <c r="J486" s="109">
        <v>17</v>
      </c>
      <c r="K486" s="104" t="s">
        <v>107</v>
      </c>
      <c r="L486" s="110">
        <v>103</v>
      </c>
      <c r="M486" s="111" t="s">
        <v>2532</v>
      </c>
      <c r="N486" s="116" t="s">
        <v>4323</v>
      </c>
      <c r="O486" s="116" t="s">
        <v>1735</v>
      </c>
      <c r="P486" s="124" t="s">
        <v>4107</v>
      </c>
    </row>
    <row r="487" spans="1:16" x14ac:dyDescent="0.35">
      <c r="B487" s="120"/>
      <c r="C487" s="264">
        <v>11.184514087917274</v>
      </c>
      <c r="D487" s="345">
        <v>12</v>
      </c>
      <c r="E487" s="106">
        <v>57.330942194641132</v>
      </c>
      <c r="F487" s="113" t="s">
        <v>351</v>
      </c>
      <c r="G487" s="107">
        <v>21</v>
      </c>
      <c r="H487" s="108" t="s">
        <v>120</v>
      </c>
      <c r="I487" s="107">
        <v>32</v>
      </c>
      <c r="J487" s="109">
        <v>18</v>
      </c>
      <c r="K487" s="104" t="s">
        <v>47</v>
      </c>
      <c r="L487" s="110">
        <v>89</v>
      </c>
      <c r="M487" s="111" t="s">
        <v>1696</v>
      </c>
      <c r="N487" s="116" t="s">
        <v>4326</v>
      </c>
      <c r="O487" s="116" t="s">
        <v>1671</v>
      </c>
      <c r="P487" s="117"/>
    </row>
    <row r="488" spans="1:16" x14ac:dyDescent="0.35">
      <c r="B488" s="120"/>
      <c r="C488" s="264">
        <v>6.3709507232509761</v>
      </c>
      <c r="D488" s="345">
        <v>4</v>
      </c>
      <c r="E488" s="106">
        <v>89.483962221109138</v>
      </c>
      <c r="F488" s="113" t="s">
        <v>351</v>
      </c>
      <c r="G488" s="107">
        <v>1</v>
      </c>
      <c r="H488" s="108" t="s">
        <v>110</v>
      </c>
      <c r="I488" s="107">
        <v>25</v>
      </c>
      <c r="J488" s="109">
        <v>15</v>
      </c>
      <c r="K488" s="104" t="s">
        <v>338</v>
      </c>
      <c r="L488" s="110">
        <v>16</v>
      </c>
      <c r="M488" s="111" t="s">
        <v>1669</v>
      </c>
      <c r="N488" s="116" t="s">
        <v>4330</v>
      </c>
      <c r="O488" s="116" t="s">
        <v>1671</v>
      </c>
      <c r="P488" s="117"/>
    </row>
    <row r="489" spans="1:16" x14ac:dyDescent="0.35">
      <c r="B489" s="120"/>
      <c r="C489" s="264">
        <v>1.7334510576189226</v>
      </c>
      <c r="D489" s="345">
        <v>25</v>
      </c>
      <c r="E489" s="106">
        <v>68.923623522290583</v>
      </c>
      <c r="F489" s="113" t="s">
        <v>351</v>
      </c>
      <c r="G489" s="107">
        <v>40</v>
      </c>
      <c r="H489" s="108" t="s">
        <v>64</v>
      </c>
      <c r="I489" s="107">
        <v>25</v>
      </c>
      <c r="J489" s="109">
        <v>9</v>
      </c>
      <c r="K489" s="104" t="s">
        <v>91</v>
      </c>
      <c r="L489" s="110">
        <v>45</v>
      </c>
      <c r="M489" s="111" t="s">
        <v>2622</v>
      </c>
      <c r="N489" s="108" t="s">
        <v>4333</v>
      </c>
      <c r="O489" s="115" t="s">
        <v>1736</v>
      </c>
      <c r="P489" s="117"/>
    </row>
    <row r="490" spans="1:16" x14ac:dyDescent="0.35">
      <c r="A490" t="s">
        <v>4339</v>
      </c>
      <c r="B490" s="120"/>
      <c r="C490" s="264">
        <v>10.225550296833076</v>
      </c>
      <c r="D490" s="345">
        <v>9</v>
      </c>
      <c r="E490" s="106">
        <v>81.315516320645685</v>
      </c>
      <c r="F490" s="113" t="s">
        <v>351</v>
      </c>
      <c r="G490" s="107">
        <v>2</v>
      </c>
      <c r="H490" s="108" t="s">
        <v>94</v>
      </c>
      <c r="I490" s="107">
        <v>31</v>
      </c>
      <c r="J490" s="109">
        <v>18</v>
      </c>
      <c r="K490" s="104" t="s">
        <v>131</v>
      </c>
      <c r="L490" s="110">
        <v>37</v>
      </c>
      <c r="M490" s="111" t="s">
        <v>2334</v>
      </c>
      <c r="N490" s="116" t="s">
        <v>4338</v>
      </c>
      <c r="O490" s="116" t="s">
        <v>1671</v>
      </c>
      <c r="P490" s="117"/>
    </row>
    <row r="491" spans="1:16" x14ac:dyDescent="0.35">
      <c r="B491" s="120"/>
      <c r="C491" s="264">
        <v>0.46447937975938447</v>
      </c>
      <c r="D491" s="345">
        <v>13</v>
      </c>
      <c r="E491" s="106">
        <v>70.046229162151093</v>
      </c>
      <c r="F491" s="113" t="s">
        <v>351</v>
      </c>
      <c r="G491" s="107">
        <v>48</v>
      </c>
      <c r="H491" s="108" t="s">
        <v>333</v>
      </c>
      <c r="I491" s="107">
        <v>20</v>
      </c>
      <c r="J491" s="109">
        <v>19</v>
      </c>
      <c r="K491" s="104" t="s">
        <v>139</v>
      </c>
      <c r="L491" s="110">
        <v>38</v>
      </c>
      <c r="M491" s="111" t="s">
        <v>1700</v>
      </c>
      <c r="N491" s="116" t="s">
        <v>4343</v>
      </c>
      <c r="O491" s="116" t="s">
        <v>1671</v>
      </c>
      <c r="P491" s="117"/>
    </row>
    <row r="492" spans="1:16" x14ac:dyDescent="0.35">
      <c r="B492" s="120"/>
      <c r="C492" s="264">
        <v>9.6324953327205076</v>
      </c>
      <c r="D492" s="345">
        <v>12</v>
      </c>
      <c r="E492" s="106">
        <v>61.953913105655197</v>
      </c>
      <c r="F492" s="113" t="s">
        <v>351</v>
      </c>
      <c r="G492" s="107">
        <v>18</v>
      </c>
      <c r="H492" s="108" t="s">
        <v>334</v>
      </c>
      <c r="I492" s="107">
        <v>27</v>
      </c>
      <c r="J492" s="109">
        <v>8</v>
      </c>
      <c r="K492" s="104" t="s">
        <v>65</v>
      </c>
      <c r="L492" s="110">
        <v>86</v>
      </c>
      <c r="M492" s="111" t="s">
        <v>1674</v>
      </c>
      <c r="N492" s="108" t="s">
        <v>4346</v>
      </c>
      <c r="O492" s="108" t="s">
        <v>1736</v>
      </c>
      <c r="P492" s="117"/>
    </row>
    <row r="493" spans="1:16" x14ac:dyDescent="0.35">
      <c r="B493" s="120"/>
      <c r="C493" s="264">
        <v>1.1559376517365658</v>
      </c>
      <c r="D493" s="345">
        <v>21</v>
      </c>
      <c r="E493" s="106">
        <v>91.528175174696784</v>
      </c>
      <c r="F493" s="113" t="s">
        <v>350</v>
      </c>
      <c r="G493" s="107">
        <v>14</v>
      </c>
      <c r="H493" s="108" t="s">
        <v>135</v>
      </c>
      <c r="I493" s="107">
        <v>33</v>
      </c>
      <c r="J493" s="109">
        <v>19</v>
      </c>
      <c r="K493" s="104" t="s">
        <v>103</v>
      </c>
      <c r="L493" s="110">
        <v>27</v>
      </c>
      <c r="M493" s="111" t="s">
        <v>4350</v>
      </c>
      <c r="N493" s="108" t="s">
        <v>4351</v>
      </c>
      <c r="O493" s="108" t="s">
        <v>1736</v>
      </c>
      <c r="P493" s="117"/>
    </row>
    <row r="494" spans="1:16" x14ac:dyDescent="0.35">
      <c r="B494" s="120"/>
      <c r="C494" s="264">
        <v>13.371840062227783</v>
      </c>
      <c r="D494" s="345">
        <v>6</v>
      </c>
      <c r="E494" s="106">
        <v>62.120698670522273</v>
      </c>
      <c r="F494" s="113" t="s">
        <v>351</v>
      </c>
      <c r="G494" s="107">
        <v>6</v>
      </c>
      <c r="H494" s="108" t="s">
        <v>127</v>
      </c>
      <c r="I494" s="107">
        <v>22</v>
      </c>
      <c r="J494" s="109">
        <v>20</v>
      </c>
      <c r="K494" s="104" t="s">
        <v>81</v>
      </c>
      <c r="L494" s="110">
        <v>97</v>
      </c>
      <c r="M494" s="111" t="s">
        <v>3285</v>
      </c>
      <c r="N494" s="116" t="s">
        <v>4356</v>
      </c>
      <c r="O494" s="116" t="s">
        <v>1735</v>
      </c>
      <c r="P494" s="117" t="s">
        <v>4355</v>
      </c>
    </row>
    <row r="495" spans="1:16" x14ac:dyDescent="0.35">
      <c r="B495" s="120"/>
      <c r="C495" s="264">
        <v>1.2773843582234359</v>
      </c>
      <c r="D495" s="345">
        <v>24</v>
      </c>
      <c r="E495" s="106">
        <v>65.282120147310181</v>
      </c>
      <c r="F495" s="113" t="s">
        <v>350</v>
      </c>
      <c r="G495" s="107">
        <v>33</v>
      </c>
      <c r="H495" s="108" t="s">
        <v>112</v>
      </c>
      <c r="I495" s="107">
        <v>25</v>
      </c>
      <c r="J495" s="109">
        <v>13</v>
      </c>
      <c r="K495" s="104" t="s">
        <v>143</v>
      </c>
      <c r="L495" s="110">
        <v>63</v>
      </c>
      <c r="M495" s="111" t="s">
        <v>1863</v>
      </c>
      <c r="N495" s="108" t="s">
        <v>4360</v>
      </c>
      <c r="O495" s="108" t="s">
        <v>1736</v>
      </c>
      <c r="P495" s="117"/>
    </row>
    <row r="496" spans="1:16" x14ac:dyDescent="0.35">
      <c r="B496" s="120"/>
      <c r="C496" s="264">
        <v>2.0411946326235815</v>
      </c>
      <c r="D496" s="345">
        <v>11</v>
      </c>
      <c r="E496" s="106">
        <v>93.948650968874787</v>
      </c>
      <c r="F496" s="113" t="s">
        <v>351</v>
      </c>
      <c r="G496" s="107">
        <v>5</v>
      </c>
      <c r="H496" s="108" t="s">
        <v>66</v>
      </c>
      <c r="I496" s="107">
        <v>21</v>
      </c>
      <c r="J496" s="109">
        <v>14</v>
      </c>
      <c r="K496" s="104" t="s">
        <v>96</v>
      </c>
      <c r="L496" s="110">
        <v>12</v>
      </c>
      <c r="M496" s="111" t="s">
        <v>2342</v>
      </c>
      <c r="N496" s="116" t="s">
        <v>4363</v>
      </c>
      <c r="O496" s="116" t="s">
        <v>1671</v>
      </c>
      <c r="P496" s="117"/>
    </row>
    <row r="497" spans="2:16" x14ac:dyDescent="0.35">
      <c r="B497" s="334"/>
      <c r="C497" s="352">
        <v>8.4230194564248269</v>
      </c>
      <c r="D497" s="347">
        <v>12</v>
      </c>
      <c r="E497" s="335">
        <v>50.234575370540746</v>
      </c>
      <c r="F497" s="336" t="s">
        <v>350</v>
      </c>
      <c r="G497" s="321">
        <v>30</v>
      </c>
      <c r="H497" s="337" t="s">
        <v>150</v>
      </c>
      <c r="I497" s="321">
        <v>24</v>
      </c>
      <c r="J497" s="333">
        <v>20</v>
      </c>
      <c r="K497" s="338" t="s">
        <v>54</v>
      </c>
      <c r="L497" s="320">
        <v>115</v>
      </c>
      <c r="M497" s="360" t="s">
        <v>1690</v>
      </c>
      <c r="N497" s="340" t="s">
        <v>4366</v>
      </c>
      <c r="O497" s="340" t="s">
        <v>1735</v>
      </c>
      <c r="P497" s="341"/>
    </row>
    <row r="498" spans="2:16" x14ac:dyDescent="0.35">
      <c r="B498" s="105" t="s">
        <v>4271</v>
      </c>
      <c r="C498" s="264">
        <v>0.34523195010775548</v>
      </c>
      <c r="D498" s="345">
        <v>18</v>
      </c>
      <c r="E498" s="106">
        <v>18.526332980129713</v>
      </c>
      <c r="F498" s="113" t="s">
        <v>351</v>
      </c>
      <c r="G498" s="107">
        <v>112</v>
      </c>
      <c r="H498" s="108" t="s">
        <v>343</v>
      </c>
      <c r="I498" s="107">
        <v>28</v>
      </c>
      <c r="J498" s="109">
        <v>13</v>
      </c>
      <c r="K498" s="104" t="s">
        <v>117</v>
      </c>
      <c r="L498" s="110">
        <v>98</v>
      </c>
      <c r="M498" s="111" t="s">
        <v>2455</v>
      </c>
      <c r="N498" s="108" t="s">
        <v>4370</v>
      </c>
      <c r="O498" s="108" t="s">
        <v>1736</v>
      </c>
      <c r="P498" s="117"/>
    </row>
    <row r="499" spans="2:16" x14ac:dyDescent="0.35">
      <c r="B499" s="120"/>
      <c r="C499" s="264">
        <v>-7.4869606813493128</v>
      </c>
      <c r="D499" s="345">
        <v>26</v>
      </c>
      <c r="E499" s="106">
        <v>57.626971875200987</v>
      </c>
      <c r="F499" s="113" t="s">
        <v>350</v>
      </c>
      <c r="G499" s="107">
        <v>78</v>
      </c>
      <c r="H499" s="108" t="s">
        <v>62</v>
      </c>
      <c r="I499" s="107">
        <v>18</v>
      </c>
      <c r="J499" s="109">
        <v>13</v>
      </c>
      <c r="K499" s="104" t="s">
        <v>336</v>
      </c>
      <c r="L499" s="110">
        <v>53</v>
      </c>
      <c r="M499" s="111" t="s">
        <v>2528</v>
      </c>
      <c r="N499" s="116" t="s">
        <v>4373</v>
      </c>
      <c r="O499" s="116" t="s">
        <v>1671</v>
      </c>
      <c r="P499" s="117" t="s">
        <v>4382</v>
      </c>
    </row>
    <row r="500" spans="2:16" x14ac:dyDescent="0.35">
      <c r="B500" s="120"/>
      <c r="C500" s="264">
        <v>-1.542807571836337</v>
      </c>
      <c r="D500" s="345">
        <v>11</v>
      </c>
      <c r="E500" s="106">
        <v>63.01468981076264</v>
      </c>
      <c r="F500" s="113" t="s">
        <v>351</v>
      </c>
      <c r="G500" s="107">
        <v>96</v>
      </c>
      <c r="H500" s="108" t="s">
        <v>3413</v>
      </c>
      <c r="I500" s="107">
        <v>25</v>
      </c>
      <c r="J500" s="109">
        <v>23</v>
      </c>
      <c r="K500" s="104" t="s">
        <v>77</v>
      </c>
      <c r="L500" s="110">
        <v>43</v>
      </c>
      <c r="M500" s="111" t="s">
        <v>4377</v>
      </c>
      <c r="N500" s="116" t="s">
        <v>4378</v>
      </c>
      <c r="O500" s="116" t="s">
        <v>1671</v>
      </c>
      <c r="P500" s="117" t="s">
        <v>4376</v>
      </c>
    </row>
    <row r="501" spans="2:16" x14ac:dyDescent="0.35">
      <c r="B501" s="120"/>
      <c r="C501" s="264">
        <v>-11.892208895016338</v>
      </c>
      <c r="D501" s="345">
        <v>32</v>
      </c>
      <c r="E501" s="106">
        <v>56.00076793367051</v>
      </c>
      <c r="F501" s="113" t="s">
        <v>350</v>
      </c>
      <c r="G501" s="107">
        <v>106</v>
      </c>
      <c r="H501" s="108" t="s">
        <v>48</v>
      </c>
      <c r="I501" s="107">
        <v>20</v>
      </c>
      <c r="J501" s="109">
        <v>9</v>
      </c>
      <c r="K501" s="104" t="s">
        <v>86</v>
      </c>
      <c r="L501" s="110">
        <v>36</v>
      </c>
      <c r="M501" s="111" t="s">
        <v>3680</v>
      </c>
      <c r="N501" s="108" t="s">
        <v>4381</v>
      </c>
      <c r="O501" s="108" t="s">
        <v>1736</v>
      </c>
      <c r="P501" s="117" t="s">
        <v>4383</v>
      </c>
    </row>
    <row r="502" spans="2:16" x14ac:dyDescent="0.35">
      <c r="B502" s="120"/>
      <c r="C502" s="264">
        <v>7.4262475969517991</v>
      </c>
      <c r="D502" s="345">
        <v>7</v>
      </c>
      <c r="E502" s="106">
        <v>53.010157293289424</v>
      </c>
      <c r="F502" s="113" t="s">
        <v>351</v>
      </c>
      <c r="G502" s="107">
        <v>34</v>
      </c>
      <c r="H502" s="108" t="s">
        <v>341</v>
      </c>
      <c r="I502" s="107">
        <v>25</v>
      </c>
      <c r="J502" s="109">
        <v>21</v>
      </c>
      <c r="K502" s="104" t="s">
        <v>78</v>
      </c>
      <c r="L502" s="110">
        <v>56</v>
      </c>
      <c r="M502" s="111" t="s">
        <v>1669</v>
      </c>
      <c r="N502" s="116" t="s">
        <v>4386</v>
      </c>
      <c r="O502" s="116" t="s">
        <v>1671</v>
      </c>
      <c r="P502" s="116"/>
    </row>
    <row r="503" spans="2:16" x14ac:dyDescent="0.35">
      <c r="B503" s="120"/>
      <c r="C503" s="264">
        <v>2.9118135990185938</v>
      </c>
      <c r="D503" s="345">
        <v>11</v>
      </c>
      <c r="E503" s="106">
        <v>50.155065256414076</v>
      </c>
      <c r="F503" s="113" t="s">
        <v>351</v>
      </c>
      <c r="G503" s="107">
        <v>66</v>
      </c>
      <c r="H503" s="108" t="s">
        <v>92</v>
      </c>
      <c r="I503" s="107">
        <v>16</v>
      </c>
      <c r="J503" s="109">
        <v>10</v>
      </c>
      <c r="K503" s="104" t="s">
        <v>68</v>
      </c>
      <c r="L503" s="110">
        <v>52</v>
      </c>
      <c r="M503" s="111" t="s">
        <v>2364</v>
      </c>
      <c r="N503" s="116" t="s">
        <v>4389</v>
      </c>
      <c r="O503" s="116" t="s">
        <v>1671</v>
      </c>
      <c r="P503" s="117"/>
    </row>
    <row r="504" spans="2:16" x14ac:dyDescent="0.35">
      <c r="B504" s="120"/>
      <c r="C504" s="264">
        <v>0.54922645278363647</v>
      </c>
      <c r="D504" s="345">
        <v>13</v>
      </c>
      <c r="E504" s="106">
        <v>33.023182574303299</v>
      </c>
      <c r="F504" s="113" t="s">
        <v>351</v>
      </c>
      <c r="G504" s="107">
        <v>95</v>
      </c>
      <c r="H504" s="108" t="s">
        <v>80</v>
      </c>
      <c r="I504" s="107">
        <v>11</v>
      </c>
      <c r="J504" s="109">
        <v>8</v>
      </c>
      <c r="K504" s="104" t="s">
        <v>124</v>
      </c>
      <c r="L504" s="110">
        <v>71</v>
      </c>
      <c r="M504" s="111" t="s">
        <v>2782</v>
      </c>
      <c r="N504" s="116" t="s">
        <v>4393</v>
      </c>
      <c r="O504" s="116" t="s">
        <v>1671</v>
      </c>
      <c r="P504" s="117" t="s">
        <v>4392</v>
      </c>
    </row>
    <row r="505" spans="2:16" x14ac:dyDescent="0.35">
      <c r="B505" s="120"/>
      <c r="C505" s="264">
        <v>6.9965094437112842</v>
      </c>
      <c r="D505" s="345">
        <v>9</v>
      </c>
      <c r="E505" s="106">
        <v>40.162946367907935</v>
      </c>
      <c r="F505" s="113" t="s">
        <v>351</v>
      </c>
      <c r="G505" s="107">
        <v>51</v>
      </c>
      <c r="H505" s="108" t="s">
        <v>53</v>
      </c>
      <c r="I505" s="107">
        <v>26</v>
      </c>
      <c r="J505" s="109">
        <v>14</v>
      </c>
      <c r="K505" s="104" t="s">
        <v>125</v>
      </c>
      <c r="L505" s="110">
        <v>85</v>
      </c>
      <c r="M505" s="111" t="s">
        <v>1766</v>
      </c>
      <c r="N505" s="116" t="s">
        <v>4396</v>
      </c>
      <c r="O505" s="116" t="s">
        <v>1671</v>
      </c>
      <c r="P505" s="117"/>
    </row>
    <row r="506" spans="2:16" x14ac:dyDescent="0.35">
      <c r="B506" s="120"/>
      <c r="C506" s="264">
        <v>-2.3026232831367932</v>
      </c>
      <c r="D506" s="345">
        <v>12</v>
      </c>
      <c r="E506" s="106">
        <v>71.456008626182125</v>
      </c>
      <c r="F506" s="113" t="s">
        <v>351</v>
      </c>
      <c r="G506" s="107">
        <v>49</v>
      </c>
      <c r="H506" s="108" t="s">
        <v>101</v>
      </c>
      <c r="I506" s="107">
        <v>18</v>
      </c>
      <c r="J506" s="109">
        <v>17</v>
      </c>
      <c r="K506" s="104" t="s">
        <v>59</v>
      </c>
      <c r="L506" s="110">
        <v>23</v>
      </c>
      <c r="M506" s="111" t="s">
        <v>1766</v>
      </c>
      <c r="N506" s="116" t="s">
        <v>4399</v>
      </c>
      <c r="O506" s="116" t="s">
        <v>1671</v>
      </c>
      <c r="P506" s="117"/>
    </row>
    <row r="507" spans="2:16" x14ac:dyDescent="0.35">
      <c r="B507" s="120"/>
      <c r="C507" s="264">
        <v>10.465462517025909</v>
      </c>
      <c r="D507" s="345">
        <v>23</v>
      </c>
      <c r="E507" s="106">
        <v>50.30957586255218</v>
      </c>
      <c r="F507" s="113" t="s">
        <v>350</v>
      </c>
      <c r="G507" s="107">
        <v>11</v>
      </c>
      <c r="H507" s="108" t="s">
        <v>93</v>
      </c>
      <c r="I507" s="107">
        <v>31</v>
      </c>
      <c r="J507" s="109">
        <v>12</v>
      </c>
      <c r="K507" s="104" t="s">
        <v>344</v>
      </c>
      <c r="L507" s="110">
        <v>114</v>
      </c>
      <c r="M507" s="111" t="s">
        <v>2174</v>
      </c>
      <c r="N507" s="108" t="s">
        <v>4402</v>
      </c>
      <c r="O507" s="108" t="s">
        <v>1736</v>
      </c>
      <c r="P507" s="117"/>
    </row>
    <row r="508" spans="2:16" x14ac:dyDescent="0.35">
      <c r="B508" s="120"/>
      <c r="C508" s="264">
        <v>1.4505757399989248</v>
      </c>
      <c r="D508" s="345">
        <v>15</v>
      </c>
      <c r="E508" s="106">
        <v>54.751072520126364</v>
      </c>
      <c r="F508" s="113" t="s">
        <v>351</v>
      </c>
      <c r="G508" s="107">
        <v>67</v>
      </c>
      <c r="H508" s="108" t="s">
        <v>67</v>
      </c>
      <c r="I508" s="107">
        <v>26</v>
      </c>
      <c r="J508" s="109">
        <v>11</v>
      </c>
      <c r="K508" s="104" t="s">
        <v>49</v>
      </c>
      <c r="L508" s="110">
        <v>46</v>
      </c>
      <c r="M508" s="111" t="s">
        <v>2190</v>
      </c>
      <c r="N508" s="108" t="s">
        <v>4405</v>
      </c>
      <c r="O508" s="108" t="s">
        <v>1736</v>
      </c>
      <c r="P508" s="117"/>
    </row>
    <row r="509" spans="2:16" x14ac:dyDescent="0.35">
      <c r="B509" s="120"/>
      <c r="C509" s="264">
        <v>-0.73348238973814595</v>
      </c>
      <c r="D509" s="345">
        <v>34</v>
      </c>
      <c r="E509" s="106">
        <v>45.534147779888265</v>
      </c>
      <c r="F509" s="113" t="s">
        <v>350</v>
      </c>
      <c r="G509" s="107">
        <v>57</v>
      </c>
      <c r="H509" s="108" t="s">
        <v>144</v>
      </c>
      <c r="I509" s="107">
        <v>36</v>
      </c>
      <c r="J509" s="109">
        <v>10</v>
      </c>
      <c r="K509" s="104" t="s">
        <v>65</v>
      </c>
      <c r="L509" s="110">
        <v>86</v>
      </c>
      <c r="M509" s="111" t="s">
        <v>4408</v>
      </c>
      <c r="N509" s="108" t="s">
        <v>4409</v>
      </c>
      <c r="O509" s="108" t="s">
        <v>1736</v>
      </c>
      <c r="P509" s="117"/>
    </row>
    <row r="510" spans="2:16" x14ac:dyDescent="0.35">
      <c r="B510" s="120"/>
      <c r="C510" s="264">
        <v>6.0984635113318166</v>
      </c>
      <c r="D510" s="345">
        <v>12</v>
      </c>
      <c r="E510" s="106">
        <v>30.834411498709304</v>
      </c>
      <c r="F510" s="113" t="s">
        <v>351</v>
      </c>
      <c r="G510" s="107">
        <v>68</v>
      </c>
      <c r="H510" s="108" t="s">
        <v>95</v>
      </c>
      <c r="I510" s="107">
        <v>17</v>
      </c>
      <c r="J510" s="109">
        <v>10</v>
      </c>
      <c r="K510" s="104" t="s">
        <v>340</v>
      </c>
      <c r="L510" s="110">
        <v>101</v>
      </c>
      <c r="M510" s="111" t="s">
        <v>2585</v>
      </c>
      <c r="N510" s="116" t="s">
        <v>4412</v>
      </c>
      <c r="O510" s="116" t="s">
        <v>1671</v>
      </c>
      <c r="P510" s="117"/>
    </row>
    <row r="511" spans="2:16" x14ac:dyDescent="0.35">
      <c r="B511" s="120"/>
      <c r="C511" s="264">
        <v>15.342011390163728</v>
      </c>
      <c r="D511" s="345">
        <v>7</v>
      </c>
      <c r="E511" s="106">
        <v>53.047698453202479</v>
      </c>
      <c r="F511" s="113" t="s">
        <v>351</v>
      </c>
      <c r="G511" s="107">
        <v>8</v>
      </c>
      <c r="H511" s="108" t="s">
        <v>331</v>
      </c>
      <c r="I511" s="107">
        <v>22</v>
      </c>
      <c r="J511" s="109">
        <v>15</v>
      </c>
      <c r="K511" s="104" t="s">
        <v>145</v>
      </c>
      <c r="L511" s="110">
        <v>109</v>
      </c>
      <c r="M511" s="111" t="s">
        <v>2782</v>
      </c>
      <c r="N511" s="116" t="s">
        <v>4415</v>
      </c>
      <c r="O511" s="116" t="s">
        <v>1671</v>
      </c>
      <c r="P511" s="124" t="s">
        <v>4416</v>
      </c>
    </row>
    <row r="512" spans="2:16" x14ac:dyDescent="0.35">
      <c r="B512" s="120"/>
      <c r="C512" s="264">
        <v>-5.971756503698761</v>
      </c>
      <c r="D512" s="345">
        <v>25</v>
      </c>
      <c r="E512" s="106">
        <v>92.085774726312863</v>
      </c>
      <c r="F512" s="113" t="s">
        <v>350</v>
      </c>
      <c r="G512" s="107">
        <v>26</v>
      </c>
      <c r="H512" s="108" t="s">
        <v>133</v>
      </c>
      <c r="I512" s="107">
        <v>17</v>
      </c>
      <c r="J512" s="109">
        <v>14</v>
      </c>
      <c r="K512" s="104" t="s">
        <v>114</v>
      </c>
      <c r="L512" s="110">
        <v>10</v>
      </c>
      <c r="M512" s="111" t="s">
        <v>2810</v>
      </c>
      <c r="N512" s="116" t="s">
        <v>4419</v>
      </c>
      <c r="O512" s="116" t="s">
        <v>1671</v>
      </c>
      <c r="P512" s="117"/>
    </row>
    <row r="513" spans="1:16" x14ac:dyDescent="0.35">
      <c r="B513" s="334"/>
      <c r="C513" s="352">
        <v>15.444171634103155</v>
      </c>
      <c r="D513" s="347">
        <v>10</v>
      </c>
      <c r="E513" s="335">
        <v>35.841103816131415</v>
      </c>
      <c r="F513" s="336" t="s">
        <v>351</v>
      </c>
      <c r="G513" s="321">
        <v>32</v>
      </c>
      <c r="H513" s="337" t="s">
        <v>140</v>
      </c>
      <c r="I513" s="321">
        <v>37</v>
      </c>
      <c r="J513" s="333">
        <v>10</v>
      </c>
      <c r="K513" s="338" t="s">
        <v>51</v>
      </c>
      <c r="L513" s="320">
        <v>121</v>
      </c>
      <c r="M513" s="360" t="s">
        <v>1758</v>
      </c>
      <c r="N513" s="337" t="s">
        <v>4422</v>
      </c>
      <c r="O513" s="447" t="s">
        <v>1736</v>
      </c>
      <c r="P513" s="341"/>
    </row>
    <row r="514" spans="1:16" x14ac:dyDescent="0.35">
      <c r="A514" t="s">
        <v>4438</v>
      </c>
      <c r="B514" s="105" t="s">
        <v>4272</v>
      </c>
      <c r="C514" s="264">
        <v>5.9613685874656763</v>
      </c>
      <c r="D514" s="345">
        <v>13</v>
      </c>
      <c r="E514" s="106">
        <v>2.1854068303044807</v>
      </c>
      <c r="F514" s="113" t="s">
        <v>350</v>
      </c>
      <c r="G514" s="107">
        <v>97</v>
      </c>
      <c r="H514" s="108" t="s">
        <v>48</v>
      </c>
      <c r="I514" s="107">
        <v>27</v>
      </c>
      <c r="J514" s="109">
        <v>16</v>
      </c>
      <c r="K514" s="104" t="s">
        <v>52</v>
      </c>
      <c r="L514" s="110">
        <v>128</v>
      </c>
      <c r="M514" s="111" t="s">
        <v>1672</v>
      </c>
      <c r="N514" s="116" t="s">
        <v>4439</v>
      </c>
      <c r="O514" s="116" t="s">
        <v>1671</v>
      </c>
      <c r="P514" s="116"/>
    </row>
    <row r="515" spans="1:16" x14ac:dyDescent="0.35">
      <c r="B515" s="120"/>
      <c r="C515" s="264">
        <v>8.2527927283914231</v>
      </c>
      <c r="D515" s="345">
        <v>15</v>
      </c>
      <c r="E515" s="106">
        <v>9.1210620952838042</v>
      </c>
      <c r="F515" s="113" t="s">
        <v>350</v>
      </c>
      <c r="G515" s="107">
        <v>77</v>
      </c>
      <c r="H515" s="108" t="s">
        <v>89</v>
      </c>
      <c r="I515" s="107">
        <v>26</v>
      </c>
      <c r="J515" s="109">
        <v>11</v>
      </c>
      <c r="K515" s="104" t="s">
        <v>102</v>
      </c>
      <c r="L515" s="110">
        <v>127</v>
      </c>
      <c r="M515" s="111" t="s">
        <v>1692</v>
      </c>
      <c r="N515" s="116" t="s">
        <v>4442</v>
      </c>
      <c r="O515" s="116" t="s">
        <v>1671</v>
      </c>
      <c r="P515" s="117"/>
    </row>
    <row r="516" spans="1:16" x14ac:dyDescent="0.35">
      <c r="B516" s="120"/>
      <c r="C516" s="264">
        <v>0.21489528027445978</v>
      </c>
      <c r="D516" s="345">
        <v>18</v>
      </c>
      <c r="E516" s="121">
        <v>-2.938450958431694</v>
      </c>
      <c r="F516" s="113" t="s">
        <v>350</v>
      </c>
      <c r="G516" s="107">
        <v>121</v>
      </c>
      <c r="H516" s="108" t="s">
        <v>58</v>
      </c>
      <c r="I516" s="107">
        <v>24</v>
      </c>
      <c r="J516" s="109">
        <v>10</v>
      </c>
      <c r="K516" s="104" t="s">
        <v>69</v>
      </c>
      <c r="L516" s="110">
        <v>126</v>
      </c>
      <c r="M516" s="111" t="s">
        <v>1674</v>
      </c>
      <c r="N516" s="108" t="s">
        <v>4445</v>
      </c>
      <c r="O516" s="108" t="s">
        <v>1736</v>
      </c>
      <c r="P516" s="117" t="s">
        <v>4452</v>
      </c>
    </row>
    <row r="517" spans="1:16" x14ac:dyDescent="0.35">
      <c r="B517" s="120"/>
      <c r="C517" s="264">
        <v>-2.0289661709508517</v>
      </c>
      <c r="D517" s="345">
        <v>12</v>
      </c>
      <c r="E517" s="106">
        <v>1.9342350675979918</v>
      </c>
      <c r="F517" s="113" t="s">
        <v>351</v>
      </c>
      <c r="G517" s="107">
        <v>125</v>
      </c>
      <c r="H517" s="108" t="s">
        <v>130</v>
      </c>
      <c r="I517" s="107">
        <v>20</v>
      </c>
      <c r="J517" s="109">
        <v>17</v>
      </c>
      <c r="K517" s="104" t="s">
        <v>126</v>
      </c>
      <c r="L517" s="110">
        <v>116</v>
      </c>
      <c r="M517" s="111" t="s">
        <v>2342</v>
      </c>
      <c r="N517" s="116" t="s">
        <v>4449</v>
      </c>
      <c r="O517" s="116" t="s">
        <v>1671</v>
      </c>
      <c r="P517" s="117" t="s">
        <v>4448</v>
      </c>
    </row>
    <row r="518" spans="1:16" x14ac:dyDescent="0.35">
      <c r="B518" s="120"/>
      <c r="C518" s="264">
        <v>15.455494059666606</v>
      </c>
      <c r="D518" s="345">
        <v>7</v>
      </c>
      <c r="E518" s="106">
        <v>41.965962336730797</v>
      </c>
      <c r="F518" s="113" t="s">
        <v>350</v>
      </c>
      <c r="G518" s="107">
        <v>14</v>
      </c>
      <c r="H518" s="108" t="s">
        <v>46</v>
      </c>
      <c r="I518" s="107">
        <v>38</v>
      </c>
      <c r="J518" s="109">
        <v>10</v>
      </c>
      <c r="K518" s="104" t="s">
        <v>51</v>
      </c>
      <c r="L518" s="110">
        <v>124</v>
      </c>
      <c r="M518" s="111" t="s">
        <v>2237</v>
      </c>
      <c r="N518" s="108" t="s">
        <v>4453</v>
      </c>
      <c r="O518" s="108" t="s">
        <v>1736</v>
      </c>
      <c r="P518" s="117"/>
    </row>
    <row r="519" spans="1:16" x14ac:dyDescent="0.35">
      <c r="B519" s="120"/>
      <c r="C519" s="264">
        <v>4.4635636853506844</v>
      </c>
      <c r="D519" s="345">
        <v>14</v>
      </c>
      <c r="E519" s="106">
        <v>6.3459622910594637</v>
      </c>
      <c r="F519" s="113" t="s">
        <v>350</v>
      </c>
      <c r="G519" s="107">
        <v>94</v>
      </c>
      <c r="H519" s="108" t="s">
        <v>106</v>
      </c>
      <c r="I519" s="107">
        <v>22</v>
      </c>
      <c r="J519" s="109">
        <v>11</v>
      </c>
      <c r="K519" s="104" t="s">
        <v>119</v>
      </c>
      <c r="L519" s="110">
        <v>123</v>
      </c>
      <c r="M519" s="111" t="s">
        <v>2514</v>
      </c>
      <c r="N519" s="116" t="s">
        <v>4456</v>
      </c>
      <c r="O519" s="116" t="s">
        <v>1671</v>
      </c>
      <c r="P519" s="117"/>
    </row>
    <row r="520" spans="1:16" x14ac:dyDescent="0.35">
      <c r="B520" s="120"/>
      <c r="C520" s="264">
        <v>4.5345355265062581</v>
      </c>
      <c r="D520" s="345">
        <v>15</v>
      </c>
      <c r="E520" s="106">
        <v>9.3079393177752774</v>
      </c>
      <c r="F520" s="113" t="s">
        <v>350</v>
      </c>
      <c r="G520" s="107">
        <v>87</v>
      </c>
      <c r="H520" s="108" t="s">
        <v>339</v>
      </c>
      <c r="I520" s="107">
        <v>24</v>
      </c>
      <c r="J520" s="109">
        <v>13</v>
      </c>
      <c r="K520" s="104" t="s">
        <v>335</v>
      </c>
      <c r="L520" s="110">
        <v>122</v>
      </c>
      <c r="M520" s="111" t="s">
        <v>1669</v>
      </c>
      <c r="N520" s="116" t="s">
        <v>4037</v>
      </c>
      <c r="O520" s="116" t="s">
        <v>1671</v>
      </c>
      <c r="P520" s="117"/>
    </row>
    <row r="521" spans="1:16" x14ac:dyDescent="0.35">
      <c r="B521" s="120"/>
      <c r="C521" s="264">
        <v>-2.6207955765374162</v>
      </c>
      <c r="D521" s="345">
        <v>18</v>
      </c>
      <c r="E521" s="106">
        <v>8.4808413811376848</v>
      </c>
      <c r="F521" s="113" t="s">
        <v>351</v>
      </c>
      <c r="G521" s="107">
        <v>120</v>
      </c>
      <c r="H521" s="108" t="s">
        <v>337</v>
      </c>
      <c r="I521" s="107">
        <v>26</v>
      </c>
      <c r="J521" s="109">
        <v>11</v>
      </c>
      <c r="K521" s="104" t="s">
        <v>340</v>
      </c>
      <c r="L521" s="110">
        <v>103</v>
      </c>
      <c r="M521" s="111" t="s">
        <v>2286</v>
      </c>
      <c r="N521" s="108" t="s">
        <v>4461</v>
      </c>
      <c r="O521" s="108" t="s">
        <v>1736</v>
      </c>
      <c r="P521" s="117"/>
    </row>
    <row r="522" spans="1:16" x14ac:dyDescent="0.35">
      <c r="B522" s="120"/>
      <c r="C522" s="264">
        <v>1.5637474837869323</v>
      </c>
      <c r="D522" s="345">
        <v>15</v>
      </c>
      <c r="E522" s="106">
        <v>5.5122473940936167</v>
      </c>
      <c r="F522" s="113" t="s">
        <v>350</v>
      </c>
      <c r="G522" s="107">
        <v>105</v>
      </c>
      <c r="H522" s="108" t="s">
        <v>79</v>
      </c>
      <c r="I522" s="107">
        <v>22</v>
      </c>
      <c r="J522" s="109">
        <v>15</v>
      </c>
      <c r="K522" s="104" t="s">
        <v>83</v>
      </c>
      <c r="L522" s="110">
        <v>119</v>
      </c>
      <c r="M522" s="111" t="s">
        <v>2174</v>
      </c>
      <c r="N522" s="116" t="s">
        <v>4464</v>
      </c>
      <c r="O522" s="116" t="s">
        <v>1671</v>
      </c>
      <c r="P522" s="117"/>
    </row>
    <row r="523" spans="1:16" x14ac:dyDescent="0.35">
      <c r="B523" s="120"/>
      <c r="C523" s="264">
        <v>-14.50370039569154</v>
      </c>
      <c r="D523" s="345">
        <v>17</v>
      </c>
      <c r="E523" s="106">
        <v>65.995817838544852</v>
      </c>
      <c r="F523" s="113" t="s">
        <v>351</v>
      </c>
      <c r="G523" s="107">
        <v>118</v>
      </c>
      <c r="H523" s="108" t="s">
        <v>99</v>
      </c>
      <c r="I523" s="107">
        <v>17</v>
      </c>
      <c r="J523" s="109">
        <v>14</v>
      </c>
      <c r="K523" s="104" t="s">
        <v>93</v>
      </c>
      <c r="L523" s="110">
        <v>9</v>
      </c>
      <c r="M523" s="111" t="s">
        <v>2302</v>
      </c>
      <c r="N523" s="116" t="s">
        <v>4467</v>
      </c>
      <c r="O523" s="116" t="s">
        <v>1671</v>
      </c>
      <c r="P523" s="117" t="s">
        <v>4468</v>
      </c>
    </row>
    <row r="524" spans="1:16" x14ac:dyDescent="0.35">
      <c r="B524" s="120"/>
      <c r="C524" s="264">
        <v>-5.5222614348302557</v>
      </c>
      <c r="D524" s="345">
        <v>20</v>
      </c>
      <c r="E524" s="106">
        <v>18.933298696048205</v>
      </c>
      <c r="F524" s="113" t="s">
        <v>350</v>
      </c>
      <c r="G524" s="107">
        <v>117</v>
      </c>
      <c r="H524" s="108" t="s">
        <v>43</v>
      </c>
      <c r="I524" s="107">
        <v>22</v>
      </c>
      <c r="J524" s="109">
        <v>15</v>
      </c>
      <c r="K524" s="104" t="s">
        <v>56</v>
      </c>
      <c r="L524" s="110">
        <v>85</v>
      </c>
      <c r="M524" s="111" t="s">
        <v>2286</v>
      </c>
      <c r="N524" s="116" t="s">
        <v>4471</v>
      </c>
      <c r="O524" s="116" t="s">
        <v>1671</v>
      </c>
      <c r="P524" s="117"/>
    </row>
    <row r="525" spans="1:16" x14ac:dyDescent="0.35">
      <c r="B525" s="120"/>
      <c r="C525" s="264">
        <v>9.4963937717718281</v>
      </c>
      <c r="D525" s="345">
        <v>15</v>
      </c>
      <c r="E525" s="106">
        <v>46.895332508417972</v>
      </c>
      <c r="F525" s="113" t="s">
        <v>350</v>
      </c>
      <c r="G525" s="107">
        <v>21</v>
      </c>
      <c r="H525" s="108" t="s">
        <v>44</v>
      </c>
      <c r="I525" s="107">
        <v>29</v>
      </c>
      <c r="J525" s="109">
        <v>14</v>
      </c>
      <c r="K525" s="104" t="s">
        <v>54</v>
      </c>
      <c r="L525" s="110">
        <v>115</v>
      </c>
      <c r="M525" s="111" t="s">
        <v>1669</v>
      </c>
      <c r="N525" s="116" t="s">
        <v>4474</v>
      </c>
      <c r="O525" s="116" t="s">
        <v>1671</v>
      </c>
      <c r="P525" s="117"/>
    </row>
    <row r="526" spans="1:16" x14ac:dyDescent="0.35">
      <c r="B526" s="120"/>
      <c r="C526" s="264">
        <v>2.427968168160894</v>
      </c>
      <c r="D526" s="345">
        <v>9</v>
      </c>
      <c r="E526" s="106">
        <v>5.4646878878927279</v>
      </c>
      <c r="F526" s="113" t="s">
        <v>351</v>
      </c>
      <c r="G526" s="107">
        <v>109</v>
      </c>
      <c r="H526" s="108" t="s">
        <v>330</v>
      </c>
      <c r="I526" s="107">
        <v>19</v>
      </c>
      <c r="J526" s="109">
        <v>18</v>
      </c>
      <c r="K526" s="104" t="s">
        <v>344</v>
      </c>
      <c r="L526" s="110">
        <v>114</v>
      </c>
      <c r="M526" s="111" t="s">
        <v>2334</v>
      </c>
      <c r="N526" s="116" t="s">
        <v>4477</v>
      </c>
      <c r="O526" s="116" t="s">
        <v>1735</v>
      </c>
      <c r="P526" s="124" t="s">
        <v>4478</v>
      </c>
    </row>
    <row r="527" spans="1:16" x14ac:dyDescent="0.35">
      <c r="B527" s="120"/>
      <c r="C527" s="264">
        <v>-6.7742825533794502</v>
      </c>
      <c r="D527" s="345">
        <v>22</v>
      </c>
      <c r="E527" s="106">
        <v>47.041026485230432</v>
      </c>
      <c r="F527" s="113" t="s">
        <v>351</v>
      </c>
      <c r="G527" s="107">
        <v>113</v>
      </c>
      <c r="H527" s="108" t="s">
        <v>149</v>
      </c>
      <c r="I527" s="107">
        <v>24</v>
      </c>
      <c r="J527" s="109">
        <v>14</v>
      </c>
      <c r="K527" s="104" t="s">
        <v>139</v>
      </c>
      <c r="L527" s="110">
        <v>39</v>
      </c>
      <c r="M527" s="111" t="s">
        <v>2755</v>
      </c>
      <c r="N527" s="116" t="s">
        <v>4481</v>
      </c>
      <c r="O527" s="116" t="s">
        <v>1671</v>
      </c>
      <c r="P527" s="116"/>
    </row>
    <row r="528" spans="1:16" x14ac:dyDescent="0.35">
      <c r="B528" s="120"/>
      <c r="C528" s="264">
        <v>6.0602186359838965</v>
      </c>
      <c r="D528" s="345">
        <v>7</v>
      </c>
      <c r="E528" s="106">
        <v>37.085255700250627</v>
      </c>
      <c r="F528" s="113" t="s">
        <v>350</v>
      </c>
      <c r="G528" s="107">
        <v>44</v>
      </c>
      <c r="H528" s="108" t="s">
        <v>108</v>
      </c>
      <c r="I528" s="107">
        <v>23</v>
      </c>
      <c r="J528" s="109">
        <v>17</v>
      </c>
      <c r="K528" s="104" t="s">
        <v>115</v>
      </c>
      <c r="L528" s="110">
        <v>112</v>
      </c>
      <c r="M528" s="111" t="s">
        <v>4484</v>
      </c>
      <c r="N528" s="116" t="s">
        <v>4485</v>
      </c>
      <c r="O528" s="116" t="s">
        <v>1671</v>
      </c>
      <c r="P528" s="117"/>
    </row>
    <row r="529" spans="2:16" x14ac:dyDescent="0.35">
      <c r="B529" s="120"/>
      <c r="C529" s="264">
        <v>5.1331704573212535</v>
      </c>
      <c r="D529" s="345">
        <v>7</v>
      </c>
      <c r="E529" s="106">
        <v>33.952886361785829</v>
      </c>
      <c r="F529" s="113" t="s">
        <v>351</v>
      </c>
      <c r="G529" s="107">
        <v>56</v>
      </c>
      <c r="H529" s="108" t="s">
        <v>148</v>
      </c>
      <c r="I529" s="107">
        <v>25</v>
      </c>
      <c r="J529" s="109">
        <v>17</v>
      </c>
      <c r="K529" s="104" t="s">
        <v>142</v>
      </c>
      <c r="L529" s="110">
        <v>111</v>
      </c>
      <c r="M529" s="111" t="s">
        <v>1669</v>
      </c>
      <c r="N529" s="116" t="s">
        <v>4488</v>
      </c>
      <c r="O529" s="116" t="s">
        <v>1671</v>
      </c>
      <c r="P529" s="117"/>
    </row>
    <row r="530" spans="2:16" x14ac:dyDescent="0.35">
      <c r="B530" s="120"/>
      <c r="C530" s="264">
        <v>0.60201972631322365</v>
      </c>
      <c r="D530" s="345">
        <v>21</v>
      </c>
      <c r="E530" s="106">
        <v>45.969056150439599</v>
      </c>
      <c r="F530" s="113" t="s">
        <v>350</v>
      </c>
      <c r="G530" s="107">
        <v>63</v>
      </c>
      <c r="H530" s="108" t="s">
        <v>111</v>
      </c>
      <c r="I530" s="107">
        <v>14</v>
      </c>
      <c r="J530" s="109">
        <v>4</v>
      </c>
      <c r="K530" s="104" t="s">
        <v>113</v>
      </c>
      <c r="L530" s="110">
        <v>80</v>
      </c>
      <c r="M530" s="111" t="s">
        <v>4491</v>
      </c>
      <c r="N530" s="108" t="s">
        <v>4492</v>
      </c>
      <c r="O530" s="108" t="s">
        <v>1736</v>
      </c>
      <c r="P530" s="117" t="s">
        <v>2195</v>
      </c>
    </row>
    <row r="531" spans="2:16" x14ac:dyDescent="0.35">
      <c r="B531" s="120"/>
      <c r="C531" s="264">
        <v>3.4585183573950475</v>
      </c>
      <c r="D531" s="345">
        <v>10</v>
      </c>
      <c r="E531" s="106">
        <v>37.690551662960466</v>
      </c>
      <c r="F531" s="113" t="s">
        <v>351</v>
      </c>
      <c r="G531" s="107">
        <v>65</v>
      </c>
      <c r="H531" s="108" t="s">
        <v>70</v>
      </c>
      <c r="I531" s="107">
        <v>15</v>
      </c>
      <c r="J531" s="109">
        <v>13</v>
      </c>
      <c r="K531" s="104" t="s">
        <v>57</v>
      </c>
      <c r="L531" s="110">
        <v>79</v>
      </c>
      <c r="M531" s="111" t="s">
        <v>2629</v>
      </c>
      <c r="N531" s="116" t="s">
        <v>4495</v>
      </c>
      <c r="O531" s="116" t="s">
        <v>1671</v>
      </c>
      <c r="P531" s="117"/>
    </row>
    <row r="532" spans="2:16" x14ac:dyDescent="0.35">
      <c r="B532" s="120"/>
      <c r="C532" s="264">
        <v>-0.47145803392105157</v>
      </c>
      <c r="D532" s="345">
        <v>12</v>
      </c>
      <c r="E532" s="106">
        <v>48.292448409506846</v>
      </c>
      <c r="F532" s="113" t="s">
        <v>351</v>
      </c>
      <c r="G532" s="107">
        <v>78</v>
      </c>
      <c r="H532" s="108" t="s">
        <v>71</v>
      </c>
      <c r="I532" s="107">
        <v>25</v>
      </c>
      <c r="J532" s="109">
        <v>10</v>
      </c>
      <c r="K532" s="104" t="s">
        <v>60</v>
      </c>
      <c r="L532" s="110">
        <v>62</v>
      </c>
      <c r="M532" s="111" t="s">
        <v>1853</v>
      </c>
      <c r="N532" s="108" t="s">
        <v>4498</v>
      </c>
      <c r="O532" s="108" t="s">
        <v>1736</v>
      </c>
      <c r="P532" s="116"/>
    </row>
    <row r="533" spans="2:16" x14ac:dyDescent="0.35">
      <c r="B533" s="120"/>
      <c r="C533" s="264">
        <v>-1.4945626893697017</v>
      </c>
      <c r="D533" s="345">
        <v>12</v>
      </c>
      <c r="E533" s="106">
        <v>52.991075488733834</v>
      </c>
      <c r="F533" s="113" t="s">
        <v>351</v>
      </c>
      <c r="G533" s="107">
        <v>76</v>
      </c>
      <c r="H533" s="108" t="s">
        <v>97</v>
      </c>
      <c r="I533" s="107">
        <v>12</v>
      </c>
      <c r="J533" s="109">
        <v>10</v>
      </c>
      <c r="K533" s="104" t="s">
        <v>92</v>
      </c>
      <c r="L533" s="110">
        <v>52</v>
      </c>
      <c r="M533" s="111" t="s">
        <v>1883</v>
      </c>
      <c r="N533" s="116" t="s">
        <v>4501</v>
      </c>
      <c r="O533" s="116" t="s">
        <v>1671</v>
      </c>
      <c r="P533" s="117"/>
    </row>
    <row r="534" spans="2:16" x14ac:dyDescent="0.35">
      <c r="B534" s="120"/>
      <c r="C534" s="264">
        <v>11.41526145451788</v>
      </c>
      <c r="D534" s="345">
        <v>2</v>
      </c>
      <c r="E534" s="106">
        <v>70.099350877255688</v>
      </c>
      <c r="F534" s="113" t="s">
        <v>351</v>
      </c>
      <c r="G534" s="107">
        <v>5</v>
      </c>
      <c r="H534" s="108" t="s">
        <v>66</v>
      </c>
      <c r="I534" s="107">
        <v>26</v>
      </c>
      <c r="J534" s="109">
        <v>18</v>
      </c>
      <c r="K534" s="104" t="s">
        <v>62</v>
      </c>
      <c r="L534" s="110">
        <v>75</v>
      </c>
      <c r="M534" s="111" t="s">
        <v>1669</v>
      </c>
      <c r="N534" s="116" t="s">
        <v>4505</v>
      </c>
      <c r="O534" s="116" t="s">
        <v>1735</v>
      </c>
      <c r="P534" s="117" t="s">
        <v>4504</v>
      </c>
    </row>
    <row r="535" spans="2:16" x14ac:dyDescent="0.35">
      <c r="B535" s="120"/>
      <c r="C535" s="264">
        <v>1.0798093127048121</v>
      </c>
      <c r="D535" s="345">
        <v>13</v>
      </c>
      <c r="E535" s="106">
        <v>40.638086964034343</v>
      </c>
      <c r="F535" s="113" t="s">
        <v>351</v>
      </c>
      <c r="G535" s="107">
        <v>72</v>
      </c>
      <c r="H535" s="108" t="s">
        <v>128</v>
      </c>
      <c r="I535" s="107">
        <v>17</v>
      </c>
      <c r="J535" s="109">
        <v>14</v>
      </c>
      <c r="K535" s="104" t="s">
        <v>124</v>
      </c>
      <c r="L535" s="110">
        <v>74</v>
      </c>
      <c r="M535" s="111" t="s">
        <v>1758</v>
      </c>
      <c r="N535" s="116" t="s">
        <v>4508</v>
      </c>
      <c r="O535" s="116" t="s">
        <v>1671</v>
      </c>
      <c r="P535" s="117" t="s">
        <v>2262</v>
      </c>
    </row>
    <row r="536" spans="2:16" x14ac:dyDescent="0.35">
      <c r="B536" s="120"/>
      <c r="C536" s="264">
        <v>0.96660062446890194</v>
      </c>
      <c r="D536" s="345">
        <v>16</v>
      </c>
      <c r="E536" s="106">
        <v>32.492711575361149</v>
      </c>
      <c r="F536" s="113" t="s">
        <v>350</v>
      </c>
      <c r="G536" s="107">
        <v>73</v>
      </c>
      <c r="H536" s="108" t="s">
        <v>105</v>
      </c>
      <c r="I536" s="107">
        <v>18</v>
      </c>
      <c r="J536" s="109">
        <v>10</v>
      </c>
      <c r="K536" s="104" t="s">
        <v>118</v>
      </c>
      <c r="L536" s="110">
        <v>89</v>
      </c>
      <c r="M536" s="111" t="s">
        <v>2629</v>
      </c>
      <c r="N536" s="116" t="s">
        <v>4511</v>
      </c>
      <c r="O536" s="116" t="s">
        <v>1671</v>
      </c>
      <c r="P536" s="117"/>
    </row>
    <row r="537" spans="2:16" x14ac:dyDescent="0.35">
      <c r="B537" s="120"/>
      <c r="C537" s="264">
        <v>1.6077298374874858</v>
      </c>
      <c r="D537" s="345">
        <v>13</v>
      </c>
      <c r="E537" s="106">
        <v>30.356743710508514</v>
      </c>
      <c r="F537" s="113" t="s">
        <v>350</v>
      </c>
      <c r="G537" s="107">
        <v>71</v>
      </c>
      <c r="H537" s="108" t="s">
        <v>42</v>
      </c>
      <c r="I537" s="107">
        <v>15</v>
      </c>
      <c r="J537" s="109">
        <v>11</v>
      </c>
      <c r="K537" s="104" t="s">
        <v>55</v>
      </c>
      <c r="L537" s="110">
        <v>95</v>
      </c>
      <c r="M537" s="111" t="s">
        <v>1685</v>
      </c>
      <c r="N537" s="116" t="s">
        <v>4514</v>
      </c>
      <c r="O537" s="116" t="s">
        <v>1671</v>
      </c>
      <c r="P537" s="116"/>
    </row>
    <row r="538" spans="2:16" x14ac:dyDescent="0.35">
      <c r="C538" s="264">
        <v>1.351280156240986</v>
      </c>
      <c r="D538" s="345">
        <v>10</v>
      </c>
      <c r="E538" s="106">
        <v>56.694449749787374</v>
      </c>
      <c r="F538" s="113" t="s">
        <v>350</v>
      </c>
      <c r="G538" s="107">
        <v>46</v>
      </c>
      <c r="H538" s="108" t="s">
        <v>138</v>
      </c>
      <c r="I538" s="107">
        <v>17</v>
      </c>
      <c r="J538" s="109">
        <v>14</v>
      </c>
      <c r="K538" s="104" t="s">
        <v>146</v>
      </c>
      <c r="L538" s="110">
        <v>70</v>
      </c>
      <c r="M538" s="111" t="s">
        <v>1936</v>
      </c>
      <c r="N538" s="116" t="s">
        <v>4517</v>
      </c>
      <c r="O538" s="116" t="s">
        <v>1671</v>
      </c>
      <c r="P538" s="117"/>
    </row>
    <row r="539" spans="2:16" x14ac:dyDescent="0.35">
      <c r="B539" s="120"/>
      <c r="C539" s="264">
        <v>-3.2044747775742559</v>
      </c>
      <c r="D539" s="345">
        <v>17</v>
      </c>
      <c r="E539" s="106">
        <v>61.316789773376939</v>
      </c>
      <c r="F539" s="113" t="s">
        <v>350</v>
      </c>
      <c r="G539" s="107">
        <v>69</v>
      </c>
      <c r="H539" s="108" t="s">
        <v>90</v>
      </c>
      <c r="I539" s="107">
        <v>22</v>
      </c>
      <c r="J539" s="109">
        <v>20</v>
      </c>
      <c r="K539" s="104" t="s">
        <v>101</v>
      </c>
      <c r="L539" s="110">
        <v>38</v>
      </c>
      <c r="M539" s="111" t="s">
        <v>2208</v>
      </c>
      <c r="N539" s="116" t="s">
        <v>4520</v>
      </c>
      <c r="O539" s="116" t="s">
        <v>1671</v>
      </c>
      <c r="P539" s="117"/>
    </row>
    <row r="540" spans="2:16" x14ac:dyDescent="0.35">
      <c r="B540" s="120"/>
      <c r="C540" s="264">
        <v>6.8493510669878063E-2</v>
      </c>
      <c r="D540" s="345">
        <v>6</v>
      </c>
      <c r="E540" s="106">
        <v>53.199758433553207</v>
      </c>
      <c r="F540" s="113" t="s">
        <v>351</v>
      </c>
      <c r="G540" s="107">
        <v>68</v>
      </c>
      <c r="H540" s="108" t="s">
        <v>85</v>
      </c>
      <c r="I540" s="107">
        <v>20</v>
      </c>
      <c r="J540" s="109">
        <v>12</v>
      </c>
      <c r="K540" s="104" t="s">
        <v>74</v>
      </c>
      <c r="L540" s="110">
        <v>58</v>
      </c>
      <c r="M540" s="111" t="s">
        <v>1679</v>
      </c>
      <c r="N540" s="108" t="s">
        <v>3122</v>
      </c>
      <c r="O540" s="108" t="s">
        <v>1736</v>
      </c>
      <c r="P540" s="117"/>
    </row>
    <row r="541" spans="2:16" x14ac:dyDescent="0.35">
      <c r="B541" s="120"/>
      <c r="C541" s="264">
        <v>1.3666379953268464</v>
      </c>
      <c r="D541" s="345">
        <v>12</v>
      </c>
      <c r="E541" s="106">
        <v>54.21881873834473</v>
      </c>
      <c r="F541" s="113" t="s">
        <v>351</v>
      </c>
      <c r="G541" s="107">
        <v>67</v>
      </c>
      <c r="H541" s="108" t="s">
        <v>332</v>
      </c>
      <c r="I541" s="107">
        <v>22</v>
      </c>
      <c r="J541" s="109">
        <v>15</v>
      </c>
      <c r="K541" s="104" t="s">
        <v>345</v>
      </c>
      <c r="L541" s="110">
        <v>54</v>
      </c>
      <c r="M541" s="111" t="s">
        <v>2183</v>
      </c>
      <c r="N541" s="116" t="s">
        <v>4525</v>
      </c>
      <c r="O541" s="116" t="s">
        <v>1671</v>
      </c>
      <c r="P541" s="117"/>
    </row>
    <row r="542" spans="2:16" x14ac:dyDescent="0.35">
      <c r="B542" s="120"/>
      <c r="C542" s="264">
        <v>7.2172702155980293</v>
      </c>
      <c r="D542" s="345">
        <v>10</v>
      </c>
      <c r="E542" s="106">
        <v>71.196372130841667</v>
      </c>
      <c r="F542" s="113" t="s">
        <v>350</v>
      </c>
      <c r="G542" s="107">
        <v>10</v>
      </c>
      <c r="H542" s="108" t="s">
        <v>11</v>
      </c>
      <c r="I542" s="107">
        <v>28</v>
      </c>
      <c r="J542" s="109">
        <v>16</v>
      </c>
      <c r="K542" s="104" t="s">
        <v>143</v>
      </c>
      <c r="L542" s="110">
        <v>66</v>
      </c>
      <c r="M542" s="111" t="s">
        <v>2174</v>
      </c>
      <c r="N542" s="116" t="s">
        <v>4528</v>
      </c>
      <c r="O542" s="116" t="s">
        <v>1671</v>
      </c>
      <c r="P542" s="117"/>
    </row>
    <row r="543" spans="2:16" x14ac:dyDescent="0.35">
      <c r="B543" s="120"/>
      <c r="C543" s="264">
        <v>4.5797126386107445</v>
      </c>
      <c r="D543" s="345">
        <v>8</v>
      </c>
      <c r="E543" s="106">
        <v>62.750885244857585</v>
      </c>
      <c r="F543" s="113" t="s">
        <v>351</v>
      </c>
      <c r="G543" s="107">
        <v>32</v>
      </c>
      <c r="H543" s="108" t="s">
        <v>112</v>
      </c>
      <c r="I543" s="107">
        <v>18</v>
      </c>
      <c r="J543" s="109">
        <v>10</v>
      </c>
      <c r="K543" s="104" t="s">
        <v>109</v>
      </c>
      <c r="L543" s="110">
        <v>64</v>
      </c>
      <c r="M543" s="98" t="s">
        <v>2514</v>
      </c>
      <c r="N543" s="99" t="s">
        <v>4531</v>
      </c>
      <c r="O543" s="116" t="s">
        <v>1671</v>
      </c>
      <c r="P543" s="117"/>
    </row>
    <row r="544" spans="2:16" x14ac:dyDescent="0.35">
      <c r="B544" s="120"/>
      <c r="C544" s="264">
        <v>-7.9832125613224409</v>
      </c>
      <c r="D544" s="345">
        <v>24</v>
      </c>
      <c r="E544" s="106">
        <v>84.228360709183562</v>
      </c>
      <c r="F544" s="113" t="s">
        <v>350</v>
      </c>
      <c r="G544" s="107">
        <v>61</v>
      </c>
      <c r="H544" s="108" t="s">
        <v>95</v>
      </c>
      <c r="I544" s="107">
        <v>24</v>
      </c>
      <c r="J544" s="109">
        <v>16</v>
      </c>
      <c r="K544" s="104" t="s">
        <v>96</v>
      </c>
      <c r="L544" s="110">
        <v>12</v>
      </c>
      <c r="M544" s="98" t="s">
        <v>3018</v>
      </c>
      <c r="N544" s="99" t="s">
        <v>4534</v>
      </c>
      <c r="O544" s="116" t="s">
        <v>1671</v>
      </c>
      <c r="P544" s="117"/>
    </row>
    <row r="545" spans="1:16" x14ac:dyDescent="0.35">
      <c r="B545" s="120"/>
      <c r="C545" s="264">
        <v>-2.0540068021399271</v>
      </c>
      <c r="D545" s="345">
        <v>7</v>
      </c>
      <c r="E545" s="106">
        <v>43.692429155160674</v>
      </c>
      <c r="F545" s="113" t="s">
        <v>351</v>
      </c>
      <c r="G545" s="107">
        <v>96</v>
      </c>
      <c r="H545" s="108" t="s">
        <v>81</v>
      </c>
      <c r="I545" s="107">
        <v>24</v>
      </c>
      <c r="J545" s="109">
        <v>21</v>
      </c>
      <c r="K545" s="104" t="s">
        <v>78</v>
      </c>
      <c r="L545" s="110">
        <v>60</v>
      </c>
      <c r="M545" s="98" t="s">
        <v>2878</v>
      </c>
      <c r="N545" s="99" t="s">
        <v>4537</v>
      </c>
      <c r="O545" s="116" t="s">
        <v>1671</v>
      </c>
      <c r="P545" s="117"/>
    </row>
    <row r="546" spans="1:16" x14ac:dyDescent="0.35">
      <c r="B546" s="105" t="s">
        <v>4273</v>
      </c>
      <c r="C546" s="264">
        <v>-0.69349783024560097</v>
      </c>
      <c r="D546" s="345">
        <v>7</v>
      </c>
      <c r="E546" s="106">
        <v>20.657681168830006</v>
      </c>
      <c r="F546" s="113" t="s">
        <v>351</v>
      </c>
      <c r="G546" s="107">
        <v>110</v>
      </c>
      <c r="H546" s="108" t="s">
        <v>145</v>
      </c>
      <c r="I546" s="107">
        <v>18</v>
      </c>
      <c r="J546" s="109">
        <v>14</v>
      </c>
      <c r="K546" s="104" t="s">
        <v>137</v>
      </c>
      <c r="L546" s="110">
        <v>81</v>
      </c>
      <c r="M546" s="98" t="s">
        <v>1754</v>
      </c>
      <c r="N546" s="99" t="s">
        <v>4540</v>
      </c>
      <c r="O546" s="116" t="s">
        <v>1671</v>
      </c>
      <c r="P546" s="117" t="s">
        <v>2196</v>
      </c>
    </row>
    <row r="547" spans="1:16" x14ac:dyDescent="0.35">
      <c r="B547" s="120"/>
      <c r="C547" s="264">
        <v>-0.95560377490258785</v>
      </c>
      <c r="D547" s="345">
        <v>15</v>
      </c>
      <c r="E547" s="106">
        <v>13.822316249925743</v>
      </c>
      <c r="F547" s="113" t="s">
        <v>350</v>
      </c>
      <c r="G547" s="107">
        <v>100</v>
      </c>
      <c r="H547" s="108" t="s">
        <v>123</v>
      </c>
      <c r="I547" s="107">
        <v>20</v>
      </c>
      <c r="J547" s="109">
        <v>6</v>
      </c>
      <c r="K547" s="104" t="s">
        <v>132</v>
      </c>
      <c r="L547" s="110">
        <v>108</v>
      </c>
      <c r="M547" s="98" t="s">
        <v>1888</v>
      </c>
      <c r="N547" s="356" t="s">
        <v>4543</v>
      </c>
      <c r="O547" s="108" t="s">
        <v>1736</v>
      </c>
      <c r="P547" s="117"/>
    </row>
    <row r="548" spans="1:16" x14ac:dyDescent="0.35">
      <c r="B548" s="120"/>
      <c r="C548" s="264">
        <v>13.086780760186329</v>
      </c>
      <c r="D548" s="345">
        <v>8</v>
      </c>
      <c r="E548" s="106">
        <v>52.710759410581105</v>
      </c>
      <c r="F548" s="113" t="s">
        <v>351</v>
      </c>
      <c r="G548" s="107">
        <v>7</v>
      </c>
      <c r="H548" s="108" t="s">
        <v>331</v>
      </c>
      <c r="I548" s="107">
        <v>22</v>
      </c>
      <c r="J548" s="109">
        <v>16</v>
      </c>
      <c r="K548" s="104" t="s">
        <v>343</v>
      </c>
      <c r="L548" s="110">
        <v>107</v>
      </c>
      <c r="M548" s="98" t="s">
        <v>2532</v>
      </c>
      <c r="N548" s="99" t="s">
        <v>4547</v>
      </c>
      <c r="O548" s="116" t="s">
        <v>1671</v>
      </c>
      <c r="P548" s="124" t="s">
        <v>4546</v>
      </c>
    </row>
    <row r="549" spans="1:16" x14ac:dyDescent="0.35">
      <c r="B549" s="120"/>
      <c r="C549" s="264">
        <v>14.068712537819401</v>
      </c>
      <c r="D549" s="345">
        <v>7</v>
      </c>
      <c r="E549" s="106">
        <v>53.501458437953779</v>
      </c>
      <c r="F549" s="113" t="s">
        <v>350</v>
      </c>
      <c r="G549" s="107">
        <v>2</v>
      </c>
      <c r="H549" s="108" t="s">
        <v>94</v>
      </c>
      <c r="I549" s="107">
        <v>27</v>
      </c>
      <c r="J549" s="109">
        <v>10</v>
      </c>
      <c r="K549" s="104" t="s">
        <v>98</v>
      </c>
      <c r="L549" s="110">
        <v>106</v>
      </c>
      <c r="M549" s="98" t="s">
        <v>2476</v>
      </c>
      <c r="N549" s="99" t="s">
        <v>4550</v>
      </c>
      <c r="O549" s="116" t="s">
        <v>1671</v>
      </c>
      <c r="P549" s="124" t="s">
        <v>3264</v>
      </c>
    </row>
    <row r="550" spans="1:16" x14ac:dyDescent="0.35">
      <c r="B550" s="120"/>
      <c r="C550" s="264">
        <v>1.5777991447930115</v>
      </c>
      <c r="D550" s="345">
        <v>13</v>
      </c>
      <c r="E550" s="106">
        <v>13.10955464990994</v>
      </c>
      <c r="F550" s="113" t="s">
        <v>351</v>
      </c>
      <c r="G550" s="107">
        <v>104</v>
      </c>
      <c r="H550" s="108" t="s">
        <v>117</v>
      </c>
      <c r="I550" s="107">
        <v>14</v>
      </c>
      <c r="J550" s="109">
        <v>9</v>
      </c>
      <c r="K550" s="104" t="s">
        <v>107</v>
      </c>
      <c r="L550" s="110">
        <v>102</v>
      </c>
      <c r="M550" s="98" t="s">
        <v>2629</v>
      </c>
      <c r="N550" s="99" t="s">
        <v>4553</v>
      </c>
      <c r="O550" s="116" t="s">
        <v>1671</v>
      </c>
      <c r="P550" s="117"/>
    </row>
    <row r="551" spans="1:16" x14ac:dyDescent="0.35">
      <c r="B551" s="120"/>
      <c r="C551" s="264">
        <v>-2.1467364336713883</v>
      </c>
      <c r="D551" s="345">
        <v>21</v>
      </c>
      <c r="E551" s="106">
        <v>21.006085159398616</v>
      </c>
      <c r="F551" s="113" t="s">
        <v>350</v>
      </c>
      <c r="G551" s="107">
        <v>101</v>
      </c>
      <c r="H551" s="108" t="s">
        <v>75</v>
      </c>
      <c r="I551" s="107">
        <v>21</v>
      </c>
      <c r="J551" s="109">
        <v>5</v>
      </c>
      <c r="K551" s="104" t="s">
        <v>84</v>
      </c>
      <c r="L551" s="110">
        <v>92</v>
      </c>
      <c r="M551" s="98" t="s">
        <v>2381</v>
      </c>
      <c r="N551" s="356" t="s">
        <v>4556</v>
      </c>
      <c r="O551" s="108" t="s">
        <v>1736</v>
      </c>
      <c r="P551" s="117"/>
    </row>
    <row r="552" spans="1:16" x14ac:dyDescent="0.35">
      <c r="B552" s="120"/>
      <c r="C552" s="264">
        <v>8.9774830026662151</v>
      </c>
      <c r="D552" s="345">
        <v>5</v>
      </c>
      <c r="E552" s="106">
        <v>50.484659273753003</v>
      </c>
      <c r="F552" s="113" t="s">
        <v>351</v>
      </c>
      <c r="G552" s="107">
        <v>30</v>
      </c>
      <c r="H552" s="108" t="s">
        <v>150</v>
      </c>
      <c r="I552" s="107">
        <v>33</v>
      </c>
      <c r="J552" s="109">
        <v>17</v>
      </c>
      <c r="K552" s="104" t="s">
        <v>141</v>
      </c>
      <c r="L552" s="110">
        <v>99</v>
      </c>
      <c r="M552" s="98" t="s">
        <v>1863</v>
      </c>
      <c r="N552" s="99" t="s">
        <v>4559</v>
      </c>
      <c r="O552" s="116" t="s">
        <v>1671</v>
      </c>
      <c r="P552" s="117"/>
    </row>
    <row r="553" spans="1:16" x14ac:dyDescent="0.35">
      <c r="B553" s="120"/>
      <c r="C553" s="264">
        <v>9.9865196986711169</v>
      </c>
      <c r="D553" s="345">
        <v>7</v>
      </c>
      <c r="E553" s="106">
        <v>52.348218938261674</v>
      </c>
      <c r="F553" s="113" t="s">
        <v>351</v>
      </c>
      <c r="G553" s="107">
        <v>31</v>
      </c>
      <c r="H553" s="108" t="s">
        <v>103</v>
      </c>
      <c r="I553" s="107">
        <v>22</v>
      </c>
      <c r="J553" s="109">
        <v>18</v>
      </c>
      <c r="K553" s="104" t="s">
        <v>88</v>
      </c>
      <c r="L553" s="110">
        <v>98</v>
      </c>
      <c r="M553" s="98" t="s">
        <v>2633</v>
      </c>
      <c r="N553" s="99" t="s">
        <v>4562</v>
      </c>
      <c r="O553" s="116" t="s">
        <v>1735</v>
      </c>
      <c r="P553" s="117" t="s">
        <v>4573</v>
      </c>
    </row>
    <row r="554" spans="1:16" x14ac:dyDescent="0.35">
      <c r="A554" t="s">
        <v>4578</v>
      </c>
      <c r="B554" s="120"/>
      <c r="C554" s="264">
        <v>4.6376086126806166</v>
      </c>
      <c r="D554" s="345">
        <v>11</v>
      </c>
      <c r="E554" s="106">
        <v>45.334731775485096</v>
      </c>
      <c r="F554" s="113" t="s">
        <v>350</v>
      </c>
      <c r="G554" s="107">
        <v>42</v>
      </c>
      <c r="H554" s="108" t="s">
        <v>61</v>
      </c>
      <c r="I554" s="107">
        <v>26</v>
      </c>
      <c r="J554" s="109">
        <v>23</v>
      </c>
      <c r="K554" s="104" t="s">
        <v>65</v>
      </c>
      <c r="L554" s="110">
        <v>93</v>
      </c>
      <c r="M554" s="98" t="s">
        <v>4565</v>
      </c>
      <c r="N554" s="99" t="s">
        <v>4566</v>
      </c>
      <c r="O554" s="116" t="s">
        <v>1735</v>
      </c>
      <c r="P554" s="117"/>
    </row>
    <row r="555" spans="1:16" x14ac:dyDescent="0.35">
      <c r="B555" s="120"/>
      <c r="C555" s="264">
        <v>14.480897001643282</v>
      </c>
      <c r="D555" s="345">
        <v>3</v>
      </c>
      <c r="E555" s="106">
        <v>58.399238935723865</v>
      </c>
      <c r="F555" s="113" t="s">
        <v>351</v>
      </c>
      <c r="G555" s="107">
        <v>3</v>
      </c>
      <c r="H555" s="108" t="s">
        <v>12</v>
      </c>
      <c r="I555" s="107">
        <v>32</v>
      </c>
      <c r="J555" s="109">
        <v>19</v>
      </c>
      <c r="K555" s="104" t="s">
        <v>80</v>
      </c>
      <c r="L555" s="110">
        <v>91</v>
      </c>
      <c r="M555" s="98" t="s">
        <v>1754</v>
      </c>
      <c r="N555" s="99" t="s">
        <v>4569</v>
      </c>
      <c r="O555" s="116" t="s">
        <v>1671</v>
      </c>
      <c r="P555" s="117"/>
    </row>
    <row r="556" spans="1:16" x14ac:dyDescent="0.35">
      <c r="B556" s="120"/>
      <c r="C556" s="264">
        <v>4.5805229136669432</v>
      </c>
      <c r="D556" s="345">
        <v>27</v>
      </c>
      <c r="E556" s="106">
        <v>43.308408304774218</v>
      </c>
      <c r="F556" s="113" t="s">
        <v>351</v>
      </c>
      <c r="G556" s="107">
        <v>53</v>
      </c>
      <c r="H556" s="108" t="s">
        <v>49</v>
      </c>
      <c r="I556" s="107">
        <v>31</v>
      </c>
      <c r="J556" s="109">
        <v>1</v>
      </c>
      <c r="K556" s="104" t="s">
        <v>47</v>
      </c>
      <c r="L556" s="110">
        <v>90</v>
      </c>
      <c r="M556" s="98" t="s">
        <v>3105</v>
      </c>
      <c r="N556" s="356" t="s">
        <v>4572</v>
      </c>
      <c r="O556" s="108" t="s">
        <v>1736</v>
      </c>
      <c r="P556" s="117" t="s">
        <v>4574</v>
      </c>
    </row>
    <row r="557" spans="1:16" x14ac:dyDescent="0.35">
      <c r="B557" s="120"/>
      <c r="C557" s="264">
        <v>8.3246129254146926</v>
      </c>
      <c r="D557" s="345">
        <v>9</v>
      </c>
      <c r="E557" s="106">
        <v>59.099307872824724</v>
      </c>
      <c r="F557" s="113" t="s">
        <v>350</v>
      </c>
      <c r="G557" s="107">
        <v>18</v>
      </c>
      <c r="H557" s="108" t="s">
        <v>120</v>
      </c>
      <c r="I557" s="107">
        <v>21</v>
      </c>
      <c r="J557" s="109">
        <v>14</v>
      </c>
      <c r="K557" s="104" t="s">
        <v>134</v>
      </c>
      <c r="L557" s="110">
        <v>88</v>
      </c>
      <c r="M557" s="98" t="s">
        <v>1766</v>
      </c>
      <c r="N557" s="99" t="s">
        <v>4577</v>
      </c>
      <c r="O557" s="116" t="s">
        <v>1671</v>
      </c>
      <c r="P557" s="117"/>
    </row>
    <row r="558" spans="1:16" x14ac:dyDescent="0.35">
      <c r="B558" s="120"/>
      <c r="C558" s="264">
        <v>6.0198889836581371</v>
      </c>
      <c r="D558" s="345">
        <v>8</v>
      </c>
      <c r="E558" s="106">
        <v>50.350385736201332</v>
      </c>
      <c r="F558" s="113" t="s">
        <v>351</v>
      </c>
      <c r="G558" s="107">
        <v>37</v>
      </c>
      <c r="H558" s="108" t="s">
        <v>131</v>
      </c>
      <c r="I558" s="107">
        <v>20</v>
      </c>
      <c r="J558" s="109">
        <v>11</v>
      </c>
      <c r="K558" s="104" t="s">
        <v>125</v>
      </c>
      <c r="L558" s="110">
        <v>86</v>
      </c>
      <c r="M558" s="98" t="s">
        <v>1750</v>
      </c>
      <c r="N558" s="99" t="s">
        <v>4581</v>
      </c>
      <c r="O558" s="116" t="s">
        <v>1671</v>
      </c>
      <c r="P558" s="117"/>
    </row>
    <row r="559" spans="1:16" x14ac:dyDescent="0.35">
      <c r="B559" s="120"/>
      <c r="C559" s="264">
        <v>7.3600881833542404</v>
      </c>
      <c r="D559" s="345">
        <v>12</v>
      </c>
      <c r="E559" s="106">
        <v>60.008988634965924</v>
      </c>
      <c r="F559" s="113" t="s">
        <v>350</v>
      </c>
      <c r="G559" s="107">
        <v>23</v>
      </c>
      <c r="H559" s="108" t="s">
        <v>104</v>
      </c>
      <c r="I559" s="107">
        <v>29</v>
      </c>
      <c r="J559" s="109">
        <v>4</v>
      </c>
      <c r="K559" s="104" t="s">
        <v>116</v>
      </c>
      <c r="L559" s="110">
        <v>84</v>
      </c>
      <c r="M559" s="98" t="s">
        <v>2589</v>
      </c>
      <c r="N559" s="356" t="s">
        <v>4584</v>
      </c>
      <c r="O559" s="108" t="s">
        <v>1736</v>
      </c>
      <c r="P559" s="117"/>
    </row>
    <row r="560" spans="1:16" x14ac:dyDescent="0.35">
      <c r="B560" s="120"/>
      <c r="C560" s="264">
        <v>3.7703696120510184</v>
      </c>
      <c r="D560" s="345">
        <v>14</v>
      </c>
      <c r="E560" s="106">
        <v>46.651148663805316</v>
      </c>
      <c r="F560" s="113" t="s">
        <v>351</v>
      </c>
      <c r="G560" s="107">
        <v>55</v>
      </c>
      <c r="H560" s="108" t="s">
        <v>68</v>
      </c>
      <c r="I560" s="107">
        <v>21</v>
      </c>
      <c r="J560" s="109">
        <v>16</v>
      </c>
      <c r="K560" s="104" t="s">
        <v>63</v>
      </c>
      <c r="L560" s="110">
        <v>83</v>
      </c>
      <c r="M560" s="98" t="s">
        <v>1766</v>
      </c>
      <c r="N560" s="99" t="s">
        <v>4587</v>
      </c>
      <c r="O560" s="116" t="s">
        <v>1671</v>
      </c>
      <c r="P560" s="117"/>
    </row>
    <row r="561" spans="2:16" x14ac:dyDescent="0.35">
      <c r="C561" s="264">
        <v>9.8357040973266194</v>
      </c>
      <c r="D561" s="345">
        <v>8</v>
      </c>
      <c r="E561" s="106">
        <v>65.411004001679729</v>
      </c>
      <c r="F561" s="113" t="s">
        <v>350</v>
      </c>
      <c r="G561" s="107">
        <v>4</v>
      </c>
      <c r="H561" s="108" t="s">
        <v>76</v>
      </c>
      <c r="I561" s="107">
        <v>20</v>
      </c>
      <c r="J561" s="109">
        <v>19</v>
      </c>
      <c r="K561" s="104" t="s">
        <v>87</v>
      </c>
      <c r="L561" s="110">
        <v>82</v>
      </c>
      <c r="M561" s="98" t="s">
        <v>4590</v>
      </c>
      <c r="N561" s="99" t="s">
        <v>4591</v>
      </c>
      <c r="O561" s="116" t="s">
        <v>1735</v>
      </c>
      <c r="P561" s="117"/>
    </row>
    <row r="562" spans="2:16" x14ac:dyDescent="0.35">
      <c r="B562" s="126"/>
      <c r="C562" s="264">
        <v>-2.313786311994932</v>
      </c>
      <c r="D562" s="345">
        <v>14</v>
      </c>
      <c r="E562" s="106">
        <v>69.067208439078129</v>
      </c>
      <c r="F562" s="113" t="s">
        <v>351</v>
      </c>
      <c r="G562" s="107">
        <v>59</v>
      </c>
      <c r="H562" s="108" t="s">
        <v>336</v>
      </c>
      <c r="I562" s="107">
        <v>16</v>
      </c>
      <c r="J562" s="109">
        <v>8</v>
      </c>
      <c r="K562" s="104" t="s">
        <v>341</v>
      </c>
      <c r="L562" s="110">
        <v>33</v>
      </c>
      <c r="M562" s="98" t="s">
        <v>2528</v>
      </c>
      <c r="N562" s="99" t="s">
        <v>4594</v>
      </c>
      <c r="O562" s="116" t="s">
        <v>1671</v>
      </c>
      <c r="P562" s="116"/>
    </row>
    <row r="563" spans="2:16" x14ac:dyDescent="0.35">
      <c r="B563" s="126"/>
      <c r="C563" s="264">
        <v>-0.91060057105135628</v>
      </c>
      <c r="D563" s="345">
        <v>15</v>
      </c>
      <c r="E563" s="106">
        <v>67.040003717476097</v>
      </c>
      <c r="F563" s="113" t="s">
        <v>351</v>
      </c>
      <c r="G563" s="107">
        <v>57</v>
      </c>
      <c r="H563" s="108" t="s">
        <v>67</v>
      </c>
      <c r="I563" s="107">
        <v>15</v>
      </c>
      <c r="J563" s="109">
        <v>8</v>
      </c>
      <c r="K563" s="104" t="s">
        <v>64</v>
      </c>
      <c r="L563" s="110">
        <v>36</v>
      </c>
      <c r="M563" s="98" t="s">
        <v>1931</v>
      </c>
      <c r="N563" s="99" t="s">
        <v>4597</v>
      </c>
      <c r="O563" s="116" t="s">
        <v>1671</v>
      </c>
      <c r="P563" s="117"/>
    </row>
    <row r="564" spans="2:16" x14ac:dyDescent="0.35">
      <c r="B564" s="126"/>
      <c r="C564" s="264">
        <v>4.6815840412004466</v>
      </c>
      <c r="D564" s="345">
        <v>19</v>
      </c>
      <c r="E564" s="106">
        <v>73.362888080503538</v>
      </c>
      <c r="F564" s="113" t="s">
        <v>351</v>
      </c>
      <c r="G564" s="107">
        <v>26</v>
      </c>
      <c r="H564" s="108" t="s">
        <v>100</v>
      </c>
      <c r="I564" s="107">
        <v>32</v>
      </c>
      <c r="J564" s="109">
        <v>17</v>
      </c>
      <c r="K564" s="104" t="s">
        <v>91</v>
      </c>
      <c r="L564" s="110">
        <v>51</v>
      </c>
      <c r="M564" s="98" t="s">
        <v>1746</v>
      </c>
      <c r="N564" s="356" t="s">
        <v>4600</v>
      </c>
      <c r="O564" s="108" t="s">
        <v>1736</v>
      </c>
      <c r="P564" s="117"/>
    </row>
    <row r="565" spans="2:16" x14ac:dyDescent="0.35">
      <c r="B565" s="126"/>
      <c r="C565" s="264">
        <v>6.4353714387677972</v>
      </c>
      <c r="D565" s="345">
        <v>4</v>
      </c>
      <c r="E565" s="106">
        <v>73.875386895854277</v>
      </c>
      <c r="F565" s="113" t="s">
        <v>351</v>
      </c>
      <c r="G565" s="107">
        <v>22</v>
      </c>
      <c r="H565" s="108" t="s">
        <v>82</v>
      </c>
      <c r="I565" s="107">
        <v>23</v>
      </c>
      <c r="J565" s="109">
        <v>22</v>
      </c>
      <c r="K565" s="104" t="s">
        <v>77</v>
      </c>
      <c r="L565" s="110">
        <v>50</v>
      </c>
      <c r="M565" s="98" t="s">
        <v>3285</v>
      </c>
      <c r="N565" s="99" t="s">
        <v>4603</v>
      </c>
      <c r="O565" s="116" t="s">
        <v>1735</v>
      </c>
      <c r="P565" s="117"/>
    </row>
    <row r="566" spans="2:16" x14ac:dyDescent="0.35">
      <c r="B566" s="126"/>
      <c r="C566" s="264">
        <v>2.8567417576875012</v>
      </c>
      <c r="D566" s="345">
        <v>13</v>
      </c>
      <c r="E566" s="106">
        <v>78.476163916867947</v>
      </c>
      <c r="F566" s="113" t="s">
        <v>350</v>
      </c>
      <c r="G566" s="107">
        <v>19</v>
      </c>
      <c r="H566" s="108" t="s">
        <v>342</v>
      </c>
      <c r="I566" s="107">
        <v>22</v>
      </c>
      <c r="J566" s="109">
        <v>19</v>
      </c>
      <c r="K566" s="104" t="s">
        <v>333</v>
      </c>
      <c r="L566" s="110">
        <v>49</v>
      </c>
      <c r="M566" s="98" t="s">
        <v>3727</v>
      </c>
      <c r="N566" s="99" t="s">
        <v>4606</v>
      </c>
      <c r="O566" s="116" t="s">
        <v>1671</v>
      </c>
      <c r="P566" s="117"/>
    </row>
    <row r="567" spans="2:16" x14ac:dyDescent="0.35">
      <c r="B567" s="126"/>
      <c r="C567" s="264">
        <v>-2.2892288909278045</v>
      </c>
      <c r="D567" s="345">
        <v>16</v>
      </c>
      <c r="E567" s="106">
        <v>80.658209158747525</v>
      </c>
      <c r="F567" s="113" t="s">
        <v>351</v>
      </c>
      <c r="G567" s="107">
        <v>48</v>
      </c>
      <c r="H567" s="108" t="s">
        <v>72</v>
      </c>
      <c r="I567" s="107">
        <v>21</v>
      </c>
      <c r="J567" s="109">
        <v>15</v>
      </c>
      <c r="K567" s="104" t="s">
        <v>59</v>
      </c>
      <c r="L567" s="110">
        <v>24</v>
      </c>
      <c r="M567" s="98" t="s">
        <v>1685</v>
      </c>
      <c r="N567" s="99" t="s">
        <v>4609</v>
      </c>
      <c r="O567" s="116" t="s">
        <v>1671</v>
      </c>
      <c r="P567" s="117"/>
    </row>
    <row r="568" spans="2:16" x14ac:dyDescent="0.35">
      <c r="B568" s="126"/>
      <c r="C568" s="264">
        <v>7.617656475399099</v>
      </c>
      <c r="D568" s="345">
        <v>8</v>
      </c>
      <c r="E568" s="106">
        <v>77.948393468663184</v>
      </c>
      <c r="F568" s="113" t="s">
        <v>351</v>
      </c>
      <c r="G568" s="107">
        <v>13</v>
      </c>
      <c r="H568" s="108" t="s">
        <v>135</v>
      </c>
      <c r="I568" s="107">
        <v>18</v>
      </c>
      <c r="J568" s="109">
        <v>13</v>
      </c>
      <c r="K568" s="104" t="s">
        <v>121</v>
      </c>
      <c r="L568" s="110">
        <v>47</v>
      </c>
      <c r="M568" s="98" t="s">
        <v>2476</v>
      </c>
      <c r="N568" s="99" t="s">
        <v>4612</v>
      </c>
      <c r="O568" s="116" t="s">
        <v>1671</v>
      </c>
      <c r="P568" s="117"/>
    </row>
    <row r="569" spans="2:16" x14ac:dyDescent="0.35">
      <c r="B569" s="126"/>
      <c r="C569" s="264">
        <v>0.14153261585581325</v>
      </c>
      <c r="D569" s="348">
        <v>10</v>
      </c>
      <c r="E569" s="118">
        <v>72.002534647865986</v>
      </c>
      <c r="F569" s="107" t="s">
        <v>351</v>
      </c>
      <c r="G569" s="107">
        <v>45</v>
      </c>
      <c r="H569" s="108" t="s">
        <v>53</v>
      </c>
      <c r="I569" s="107">
        <v>23</v>
      </c>
      <c r="J569" s="109">
        <v>12</v>
      </c>
      <c r="K569" s="104" t="s">
        <v>41</v>
      </c>
      <c r="L569" s="110">
        <v>35</v>
      </c>
      <c r="M569" s="98" t="s">
        <v>1853</v>
      </c>
      <c r="N569" s="356" t="s">
        <v>4615</v>
      </c>
      <c r="O569" s="115" t="s">
        <v>1736</v>
      </c>
      <c r="P569" s="117"/>
    </row>
    <row r="570" spans="2:16" x14ac:dyDescent="0.35">
      <c r="B570" s="126"/>
      <c r="C570" s="264">
        <v>-1.5920768202144515</v>
      </c>
      <c r="D570" s="345">
        <v>23</v>
      </c>
      <c r="E570" s="106">
        <v>73.475165604878214</v>
      </c>
      <c r="F570" s="113" t="s">
        <v>350</v>
      </c>
      <c r="G570" s="107">
        <v>40</v>
      </c>
      <c r="H570" s="108" t="s">
        <v>136</v>
      </c>
      <c r="I570" s="107">
        <v>24</v>
      </c>
      <c r="J570" s="109">
        <v>10</v>
      </c>
      <c r="K570" s="104" t="s">
        <v>144</v>
      </c>
      <c r="L570" s="110">
        <v>43</v>
      </c>
      <c r="M570" s="98" t="s">
        <v>3018</v>
      </c>
      <c r="N570" s="356" t="s">
        <v>4618</v>
      </c>
      <c r="O570" s="108" t="s">
        <v>1736</v>
      </c>
      <c r="P570" s="117"/>
    </row>
    <row r="571" spans="2:16" x14ac:dyDescent="0.35">
      <c r="B571" s="126"/>
      <c r="C571" s="264">
        <v>-0.40142994227854384</v>
      </c>
      <c r="D571" s="345">
        <v>14</v>
      </c>
      <c r="E571" s="106">
        <v>76.550966896887616</v>
      </c>
      <c r="F571" s="113" t="s">
        <v>351</v>
      </c>
      <c r="G571" s="107">
        <v>41</v>
      </c>
      <c r="H571" s="108" t="s">
        <v>86</v>
      </c>
      <c r="I571" s="107">
        <v>25</v>
      </c>
      <c r="J571" s="109">
        <v>24</v>
      </c>
      <c r="K571" s="104" t="s">
        <v>73</v>
      </c>
      <c r="L571" s="110">
        <v>34</v>
      </c>
      <c r="M571" s="98" t="s">
        <v>2608</v>
      </c>
      <c r="N571" s="99" t="s">
        <v>4621</v>
      </c>
      <c r="O571" s="116" t="s">
        <v>1671</v>
      </c>
    </row>
    <row r="572" spans="2:16" x14ac:dyDescent="0.35">
      <c r="B572" s="126"/>
      <c r="C572" s="264">
        <v>2.4153504508802492</v>
      </c>
      <c r="D572" s="345">
        <v>12</v>
      </c>
      <c r="E572" s="106">
        <v>88.353463544203478</v>
      </c>
      <c r="F572" s="113" t="s">
        <v>351</v>
      </c>
      <c r="G572" s="107">
        <v>20</v>
      </c>
      <c r="H572" s="108" t="s">
        <v>50</v>
      </c>
      <c r="I572" s="107">
        <v>12</v>
      </c>
      <c r="J572" s="109">
        <v>9</v>
      </c>
      <c r="K572" s="104" t="s">
        <v>45</v>
      </c>
      <c r="L572" s="110">
        <v>29</v>
      </c>
      <c r="M572" s="98" t="s">
        <v>2486</v>
      </c>
      <c r="N572" s="99" t="s">
        <v>4624</v>
      </c>
      <c r="O572" s="116" t="s">
        <v>1671</v>
      </c>
      <c r="P572" s="117"/>
    </row>
    <row r="573" spans="2:16" x14ac:dyDescent="0.35">
      <c r="B573" s="126"/>
      <c r="C573" s="264">
        <v>1.6975912001585456</v>
      </c>
      <c r="D573" s="345">
        <v>19</v>
      </c>
      <c r="E573" s="106">
        <v>87.630482123408953</v>
      </c>
      <c r="F573" s="113" t="s">
        <v>351</v>
      </c>
      <c r="G573" s="107">
        <v>25</v>
      </c>
      <c r="H573" s="108" t="s">
        <v>133</v>
      </c>
      <c r="I573" s="107">
        <v>28</v>
      </c>
      <c r="J573" s="109">
        <v>8</v>
      </c>
      <c r="K573" s="104" t="s">
        <v>122</v>
      </c>
      <c r="L573" s="110">
        <v>28</v>
      </c>
      <c r="M573" s="98" t="s">
        <v>2190</v>
      </c>
      <c r="N573" s="356" t="s">
        <v>4627</v>
      </c>
      <c r="O573" s="108" t="s">
        <v>1736</v>
      </c>
      <c r="P573" s="117"/>
    </row>
    <row r="574" spans="2:16" x14ac:dyDescent="0.35">
      <c r="B574" s="126"/>
      <c r="C574" s="264">
        <v>-5.0771017045101514</v>
      </c>
      <c r="D574" s="345">
        <v>18</v>
      </c>
      <c r="E574" s="106">
        <v>97.853111062175287</v>
      </c>
      <c r="F574" s="113" t="s">
        <v>350</v>
      </c>
      <c r="G574" s="107">
        <v>27</v>
      </c>
      <c r="H574" s="108" t="s">
        <v>140</v>
      </c>
      <c r="I574" s="107">
        <v>21</v>
      </c>
      <c r="J574" s="109">
        <v>16</v>
      </c>
      <c r="K574" s="104" t="s">
        <v>147</v>
      </c>
      <c r="L574" s="110">
        <v>8</v>
      </c>
      <c r="M574" s="98" t="s">
        <v>1931</v>
      </c>
      <c r="N574" s="99" t="s">
        <v>4630</v>
      </c>
      <c r="O574" s="116" t="s">
        <v>1671</v>
      </c>
      <c r="P574" s="117"/>
    </row>
    <row r="575" spans="2:16" x14ac:dyDescent="0.35">
      <c r="B575" s="126"/>
      <c r="C575" s="264">
        <v>1.0006437956106349</v>
      </c>
      <c r="D575" s="345">
        <v>9</v>
      </c>
      <c r="E575" s="106">
        <v>95.162144707744147</v>
      </c>
      <c r="F575" s="113" t="s">
        <v>351</v>
      </c>
      <c r="G575" s="107">
        <v>16</v>
      </c>
      <c r="H575" s="108" t="s">
        <v>334</v>
      </c>
      <c r="I575" s="107">
        <v>17</v>
      </c>
      <c r="J575" s="109">
        <v>15</v>
      </c>
      <c r="K575" s="104" t="s">
        <v>338</v>
      </c>
      <c r="L575" s="110">
        <v>17</v>
      </c>
      <c r="M575" s="98" t="s">
        <v>1754</v>
      </c>
      <c r="N575" s="99" t="s">
        <v>4633</v>
      </c>
      <c r="O575" s="116" t="s">
        <v>1671</v>
      </c>
      <c r="P575" s="117"/>
    </row>
    <row r="576" spans="2:16" x14ac:dyDescent="0.35">
      <c r="B576" s="126"/>
      <c r="C576" s="264">
        <v>0.30112714676251917</v>
      </c>
      <c r="D576" s="345">
        <v>18</v>
      </c>
      <c r="E576" s="106">
        <v>99.369642881809554</v>
      </c>
      <c r="F576" s="113" t="s">
        <v>350</v>
      </c>
      <c r="G576" s="107">
        <v>6</v>
      </c>
      <c r="H576" s="108" t="s">
        <v>127</v>
      </c>
      <c r="I576" s="107">
        <v>14</v>
      </c>
      <c r="J576" s="109">
        <v>5</v>
      </c>
      <c r="K576" s="104" t="s">
        <v>129</v>
      </c>
      <c r="L576" s="110">
        <v>15</v>
      </c>
      <c r="M576" s="98" t="s">
        <v>2810</v>
      </c>
      <c r="N576" s="356" t="s">
        <v>4636</v>
      </c>
      <c r="O576" s="108" t="s">
        <v>1736</v>
      </c>
      <c r="P576" s="117"/>
    </row>
    <row r="577" spans="1:16" x14ac:dyDescent="0.35">
      <c r="B577" s="334"/>
      <c r="C577" s="352">
        <v>3.2554185805854985</v>
      </c>
      <c r="D577" s="347">
        <v>5</v>
      </c>
      <c r="E577" s="446">
        <v>100.06496797980992</v>
      </c>
      <c r="F577" s="336" t="s">
        <v>350</v>
      </c>
      <c r="G577" s="321">
        <v>1</v>
      </c>
      <c r="H577" s="337" t="s">
        <v>110</v>
      </c>
      <c r="I577" s="321">
        <v>19</v>
      </c>
      <c r="J577" s="333">
        <v>15</v>
      </c>
      <c r="K577" s="338" t="s">
        <v>114</v>
      </c>
      <c r="L577" s="320">
        <v>11</v>
      </c>
      <c r="M577" s="339" t="s">
        <v>2208</v>
      </c>
      <c r="N577" s="355" t="s">
        <v>4639</v>
      </c>
      <c r="O577" s="340" t="s">
        <v>1671</v>
      </c>
      <c r="P577" s="341" t="s">
        <v>3309</v>
      </c>
    </row>
    <row r="578" spans="1:16" x14ac:dyDescent="0.35">
      <c r="B578" s="105" t="s">
        <v>4431</v>
      </c>
      <c r="C578" s="264">
        <v>6.6146646101107116</v>
      </c>
      <c r="D578" s="345">
        <v>11</v>
      </c>
      <c r="E578" s="106">
        <v>70.869825532973181</v>
      </c>
      <c r="F578" s="113" t="s">
        <v>351</v>
      </c>
      <c r="G578" s="107">
        <v>26</v>
      </c>
      <c r="H578" s="108" t="s">
        <v>129</v>
      </c>
      <c r="I578" s="107">
        <v>28</v>
      </c>
      <c r="J578" s="109">
        <v>13</v>
      </c>
      <c r="K578" s="104" t="s">
        <v>148</v>
      </c>
      <c r="L578" s="110">
        <v>45</v>
      </c>
      <c r="M578" s="98" t="s">
        <v>1754</v>
      </c>
      <c r="N578" s="356" t="s">
        <v>4642</v>
      </c>
      <c r="O578" s="108" t="s">
        <v>1736</v>
      </c>
      <c r="P578" s="117"/>
    </row>
    <row r="579" spans="1:16" x14ac:dyDescent="0.35">
      <c r="B579" s="120"/>
      <c r="C579" s="264">
        <v>4.0126764311130323</v>
      </c>
      <c r="D579" s="345">
        <v>18</v>
      </c>
      <c r="E579" s="106">
        <v>69.380832848981839</v>
      </c>
      <c r="F579" s="113" t="s">
        <v>350</v>
      </c>
      <c r="G579" s="107">
        <v>20</v>
      </c>
      <c r="H579" s="108" t="s">
        <v>50</v>
      </c>
      <c r="I579" s="107">
        <v>31</v>
      </c>
      <c r="J579" s="109">
        <v>16</v>
      </c>
      <c r="K579" s="104" t="s">
        <v>77</v>
      </c>
      <c r="L579" s="110">
        <v>61</v>
      </c>
      <c r="M579" s="98" t="s">
        <v>2215</v>
      </c>
      <c r="N579" s="356" t="s">
        <v>4646</v>
      </c>
      <c r="O579" s="108" t="s">
        <v>1736</v>
      </c>
      <c r="P579" s="117"/>
    </row>
    <row r="580" spans="1:16" x14ac:dyDescent="0.35">
      <c r="B580" s="120"/>
      <c r="C580" s="264">
        <v>0.6369705862869175</v>
      </c>
      <c r="D580" s="345">
        <v>23</v>
      </c>
      <c r="E580" s="106">
        <v>81.955063127798041</v>
      </c>
      <c r="F580" s="113" t="s">
        <v>350</v>
      </c>
      <c r="G580" s="107">
        <v>23</v>
      </c>
      <c r="H580" s="108" t="s">
        <v>100</v>
      </c>
      <c r="I580" s="107">
        <v>21</v>
      </c>
      <c r="J580" s="109">
        <v>8</v>
      </c>
      <c r="K580" s="104" t="s">
        <v>59</v>
      </c>
      <c r="L580" s="110">
        <v>31</v>
      </c>
      <c r="M580" s="98" t="s">
        <v>2622</v>
      </c>
      <c r="N580" s="356" t="s">
        <v>4650</v>
      </c>
      <c r="O580" s="108" t="s">
        <v>1736</v>
      </c>
      <c r="P580" s="117"/>
    </row>
    <row r="581" spans="1:16" x14ac:dyDescent="0.35">
      <c r="B581" s="120"/>
      <c r="C581" s="264">
        <v>3.836546941444269</v>
      </c>
      <c r="D581" s="345">
        <v>15</v>
      </c>
      <c r="E581" s="106">
        <v>30.216500580742903</v>
      </c>
      <c r="F581" s="113" t="s">
        <v>351</v>
      </c>
      <c r="G581" s="107">
        <v>76</v>
      </c>
      <c r="H581" s="108" t="s">
        <v>146</v>
      </c>
      <c r="I581" s="107">
        <v>26</v>
      </c>
      <c r="J581" s="109">
        <v>19</v>
      </c>
      <c r="K581" s="104" t="s">
        <v>80</v>
      </c>
      <c r="L581" s="110">
        <v>90</v>
      </c>
      <c r="M581" s="98" t="s">
        <v>2608</v>
      </c>
      <c r="N581" s="99" t="s">
        <v>4654</v>
      </c>
      <c r="O581" s="116" t="s">
        <v>1671</v>
      </c>
      <c r="P581" s="117"/>
    </row>
    <row r="582" spans="1:16" x14ac:dyDescent="0.35">
      <c r="B582" s="120"/>
      <c r="C582" s="264">
        <v>8.4319186066145626</v>
      </c>
      <c r="D582" s="345">
        <v>7</v>
      </c>
      <c r="E582" s="106">
        <v>61.979841643432032</v>
      </c>
      <c r="F582" s="113" t="s">
        <v>351</v>
      </c>
      <c r="G582" s="107">
        <v>19</v>
      </c>
      <c r="H582" s="108" t="s">
        <v>82</v>
      </c>
      <c r="I582" s="107">
        <v>23</v>
      </c>
      <c r="J582" s="109">
        <v>21</v>
      </c>
      <c r="K582" s="104" t="s">
        <v>339</v>
      </c>
      <c r="L582" s="110">
        <v>77</v>
      </c>
      <c r="M582" s="98" t="s">
        <v>4658</v>
      </c>
      <c r="N582" s="99" t="s">
        <v>4659</v>
      </c>
      <c r="O582" s="116" t="s">
        <v>1735</v>
      </c>
      <c r="P582" s="117"/>
    </row>
    <row r="583" spans="1:16" x14ac:dyDescent="0.35">
      <c r="A583" t="s">
        <v>4664</v>
      </c>
      <c r="B583" s="120"/>
      <c r="C583" s="264">
        <v>3.8547049256583876</v>
      </c>
      <c r="D583" s="345">
        <v>16</v>
      </c>
      <c r="E583" s="106">
        <v>33.842329070627066</v>
      </c>
      <c r="F583" s="113" t="s">
        <v>350</v>
      </c>
      <c r="G583" s="107">
        <v>60</v>
      </c>
      <c r="H583" s="108" t="s">
        <v>71</v>
      </c>
      <c r="I583" s="107">
        <v>28</v>
      </c>
      <c r="J583" s="109">
        <v>18</v>
      </c>
      <c r="K583" s="104" t="s">
        <v>115</v>
      </c>
      <c r="L583" s="110">
        <v>115</v>
      </c>
      <c r="M583" s="98" t="s">
        <v>1892</v>
      </c>
      <c r="N583" s="99" t="s">
        <v>4663</v>
      </c>
      <c r="O583" s="116" t="s">
        <v>1671</v>
      </c>
      <c r="P583" s="117"/>
    </row>
    <row r="584" spans="1:16" x14ac:dyDescent="0.35">
      <c r="B584" s="120"/>
      <c r="C584" s="264">
        <v>5.4712190336644344</v>
      </c>
      <c r="D584" s="345">
        <v>13</v>
      </c>
      <c r="E584" s="106">
        <v>47.29325142208566</v>
      </c>
      <c r="F584" s="113" t="s">
        <v>350</v>
      </c>
      <c r="G584" s="107">
        <v>35</v>
      </c>
      <c r="H584" s="108" t="s">
        <v>53</v>
      </c>
      <c r="I584" s="107">
        <v>18</v>
      </c>
      <c r="J584" s="109">
        <v>15</v>
      </c>
      <c r="K584" s="104" t="s">
        <v>116</v>
      </c>
      <c r="L584" s="110">
        <v>99</v>
      </c>
      <c r="M584" s="98" t="s">
        <v>1696</v>
      </c>
      <c r="N584" s="99" t="s">
        <v>4668</v>
      </c>
      <c r="O584" s="116" t="s">
        <v>1671</v>
      </c>
      <c r="P584" s="117"/>
    </row>
    <row r="585" spans="1:16" x14ac:dyDescent="0.35">
      <c r="B585" s="120"/>
      <c r="C585" s="264">
        <v>-10.044231603768866</v>
      </c>
      <c r="D585" s="345">
        <v>19</v>
      </c>
      <c r="E585" s="106">
        <v>72.312542061883832</v>
      </c>
      <c r="F585" s="113" t="s">
        <v>351</v>
      </c>
      <c r="G585" s="107">
        <v>94</v>
      </c>
      <c r="H585" s="108" t="s">
        <v>134</v>
      </c>
      <c r="I585" s="107">
        <v>22</v>
      </c>
      <c r="J585" s="109">
        <v>21</v>
      </c>
      <c r="K585" s="104" t="s">
        <v>331</v>
      </c>
      <c r="L585" s="110">
        <v>8</v>
      </c>
      <c r="M585" s="98" t="s">
        <v>1818</v>
      </c>
      <c r="N585" s="99" t="s">
        <v>2223</v>
      </c>
      <c r="O585" s="116" t="s">
        <v>1671</v>
      </c>
      <c r="P585" s="117"/>
    </row>
    <row r="586" spans="1:16" x14ac:dyDescent="0.35">
      <c r="B586" s="120"/>
      <c r="C586" s="264">
        <v>-1.580429051476955</v>
      </c>
      <c r="D586" s="345">
        <v>20</v>
      </c>
      <c r="E586" s="106">
        <v>48.669925552097205</v>
      </c>
      <c r="F586" s="113" t="s">
        <v>351</v>
      </c>
      <c r="G586" s="107">
        <v>86</v>
      </c>
      <c r="H586" s="108" t="s">
        <v>57</v>
      </c>
      <c r="I586" s="107">
        <v>19</v>
      </c>
      <c r="J586" s="109">
        <v>11</v>
      </c>
      <c r="K586" s="104" t="s">
        <v>121</v>
      </c>
      <c r="L586" s="110">
        <v>58</v>
      </c>
      <c r="M586" s="98" t="s">
        <v>1679</v>
      </c>
      <c r="N586" s="99" t="s">
        <v>4674</v>
      </c>
      <c r="O586" s="116" t="s">
        <v>1671</v>
      </c>
      <c r="P586" s="117"/>
    </row>
    <row r="587" spans="1:16" x14ac:dyDescent="0.35">
      <c r="B587" s="120"/>
      <c r="C587" s="264">
        <v>4.8445744623998523</v>
      </c>
      <c r="D587" s="345">
        <v>16</v>
      </c>
      <c r="E587" s="106">
        <v>49.588457726154644</v>
      </c>
      <c r="F587" s="113" t="s">
        <v>350</v>
      </c>
      <c r="G587" s="107">
        <v>33</v>
      </c>
      <c r="H587" s="108" t="s">
        <v>45</v>
      </c>
      <c r="I587" s="107">
        <v>27</v>
      </c>
      <c r="J587" s="109">
        <v>14</v>
      </c>
      <c r="K587" s="104" t="s">
        <v>88</v>
      </c>
      <c r="L587" s="110">
        <v>97</v>
      </c>
      <c r="M587" s="98" t="s">
        <v>2273</v>
      </c>
      <c r="N587" s="99" t="s">
        <v>4678</v>
      </c>
      <c r="O587" s="116" t="s">
        <v>1671</v>
      </c>
      <c r="P587" s="117"/>
    </row>
    <row r="588" spans="1:16" x14ac:dyDescent="0.35">
      <c r="B588" s="120"/>
      <c r="C588" s="264">
        <v>3.2942924647847547</v>
      </c>
      <c r="D588" s="345">
        <v>13</v>
      </c>
      <c r="E588" s="106">
        <v>81.689829963747869</v>
      </c>
      <c r="F588" s="113" t="s">
        <v>350</v>
      </c>
      <c r="G588" s="107">
        <v>12</v>
      </c>
      <c r="H588" s="108" t="s">
        <v>104</v>
      </c>
      <c r="I588" s="107">
        <v>18</v>
      </c>
      <c r="J588" s="109">
        <v>14</v>
      </c>
      <c r="K588" s="104" t="s">
        <v>86</v>
      </c>
      <c r="L588" s="110">
        <v>36</v>
      </c>
      <c r="M588" s="98" t="s">
        <v>1685</v>
      </c>
      <c r="N588" s="99" t="s">
        <v>4682</v>
      </c>
      <c r="O588" s="116" t="s">
        <v>1671</v>
      </c>
      <c r="P588" s="117"/>
    </row>
    <row r="589" spans="1:16" x14ac:dyDescent="0.35">
      <c r="B589" s="120"/>
      <c r="C589" s="264">
        <v>0.27872009123422081</v>
      </c>
      <c r="D589" s="345">
        <v>17</v>
      </c>
      <c r="E589" s="106">
        <v>58.894702626365671</v>
      </c>
      <c r="F589" s="113" t="s">
        <v>350</v>
      </c>
      <c r="G589" s="107">
        <v>46</v>
      </c>
      <c r="H589" s="108" t="s">
        <v>67</v>
      </c>
      <c r="I589" s="107">
        <v>16</v>
      </c>
      <c r="J589" s="109">
        <v>14</v>
      </c>
      <c r="K589" s="104" t="s">
        <v>92</v>
      </c>
      <c r="L589" s="110">
        <v>66</v>
      </c>
      <c r="M589" s="98" t="s">
        <v>2476</v>
      </c>
      <c r="N589" s="99" t="s">
        <v>4686</v>
      </c>
      <c r="O589" s="116" t="s">
        <v>1671</v>
      </c>
      <c r="P589" s="117"/>
    </row>
    <row r="590" spans="1:16" x14ac:dyDescent="0.35">
      <c r="B590" s="105" t="s">
        <v>4432</v>
      </c>
      <c r="C590" s="264">
        <v>6.6372896538447828</v>
      </c>
      <c r="D590" s="345">
        <v>11</v>
      </c>
      <c r="E590" s="106">
        <v>75.443775564197168</v>
      </c>
      <c r="F590" s="113" t="s">
        <v>350</v>
      </c>
      <c r="G590" s="107">
        <v>9</v>
      </c>
      <c r="H590" s="108" t="s">
        <v>46</v>
      </c>
      <c r="I590" s="107">
        <v>24</v>
      </c>
      <c r="J590" s="109">
        <v>17</v>
      </c>
      <c r="K590" s="104" t="s">
        <v>333</v>
      </c>
      <c r="L590" s="110">
        <v>56</v>
      </c>
      <c r="M590" s="98" t="s">
        <v>3285</v>
      </c>
      <c r="N590" s="99" t="s">
        <v>4690</v>
      </c>
      <c r="O590" s="116" t="s">
        <v>1671</v>
      </c>
      <c r="P590" s="117"/>
    </row>
    <row r="591" spans="1:16" x14ac:dyDescent="0.35">
      <c r="B591" s="120"/>
      <c r="C591" s="264">
        <v>6.1979434678857713E-2</v>
      </c>
      <c r="D591" s="345">
        <v>19</v>
      </c>
      <c r="E591" s="106">
        <v>69.54466715135068</v>
      </c>
      <c r="F591" s="113" t="s">
        <v>350</v>
      </c>
      <c r="G591" s="107">
        <v>34</v>
      </c>
      <c r="H591" s="108" t="s">
        <v>131</v>
      </c>
      <c r="I591" s="107">
        <v>19</v>
      </c>
      <c r="J591" s="109">
        <v>14</v>
      </c>
      <c r="K591" s="104" t="s">
        <v>139</v>
      </c>
      <c r="L591" s="110">
        <v>57</v>
      </c>
      <c r="M591" s="111" t="s">
        <v>2334</v>
      </c>
      <c r="N591" s="116" t="s">
        <v>4694</v>
      </c>
      <c r="O591" s="116" t="s">
        <v>1671</v>
      </c>
      <c r="P591" s="117" t="s">
        <v>4695</v>
      </c>
    </row>
    <row r="592" spans="1:16" x14ac:dyDescent="0.35">
      <c r="B592" s="120"/>
      <c r="C592" s="264">
        <v>13.527608271686127</v>
      </c>
      <c r="D592" s="345">
        <v>6</v>
      </c>
      <c r="E592" s="106">
        <v>56.406793736883472</v>
      </c>
      <c r="F592" s="113" t="s">
        <v>351</v>
      </c>
      <c r="G592" s="107">
        <v>10</v>
      </c>
      <c r="H592" s="108" t="s">
        <v>135</v>
      </c>
      <c r="I592" s="107">
        <v>35</v>
      </c>
      <c r="J592" s="109">
        <v>17</v>
      </c>
      <c r="K592" s="104" t="s">
        <v>65</v>
      </c>
      <c r="L592" s="110">
        <v>102</v>
      </c>
      <c r="M592" s="98" t="s">
        <v>1669</v>
      </c>
      <c r="N592" s="99" t="s">
        <v>4699</v>
      </c>
      <c r="O592" s="116" t="s">
        <v>1671</v>
      </c>
      <c r="P592" s="117"/>
    </row>
    <row r="593" spans="2:16" x14ac:dyDescent="0.35">
      <c r="B593" s="120"/>
      <c r="C593" s="264">
        <v>3.1247737610497812</v>
      </c>
      <c r="D593" s="345">
        <v>27</v>
      </c>
      <c r="E593" s="106">
        <v>77.017655719698226</v>
      </c>
      <c r="F593" s="113" t="s">
        <v>351</v>
      </c>
      <c r="G593" s="107">
        <v>29</v>
      </c>
      <c r="H593" s="108" t="s">
        <v>103</v>
      </c>
      <c r="I593" s="107">
        <v>32</v>
      </c>
      <c r="J593" s="109">
        <v>9</v>
      </c>
      <c r="K593" s="104" t="s">
        <v>73</v>
      </c>
      <c r="L593" s="110">
        <v>38</v>
      </c>
      <c r="M593" s="98" t="s">
        <v>2297</v>
      </c>
      <c r="N593" s="356" t="s">
        <v>4703</v>
      </c>
      <c r="O593" s="108" t="s">
        <v>1736</v>
      </c>
      <c r="P593" s="117"/>
    </row>
    <row r="594" spans="2:16" x14ac:dyDescent="0.35">
      <c r="B594" s="120"/>
      <c r="C594" s="264">
        <v>8.5757415668935728</v>
      </c>
      <c r="D594" s="345">
        <v>14</v>
      </c>
      <c r="E594" s="106">
        <v>60.430567345259085</v>
      </c>
      <c r="F594" s="113" t="s">
        <v>351</v>
      </c>
      <c r="G594" s="107">
        <v>28</v>
      </c>
      <c r="H594" s="108" t="s">
        <v>112</v>
      </c>
      <c r="I594" s="107">
        <v>28</v>
      </c>
      <c r="J594" s="109">
        <v>13</v>
      </c>
      <c r="K594" s="104" t="s">
        <v>81</v>
      </c>
      <c r="L594" s="110">
        <v>81</v>
      </c>
      <c r="M594" s="98" t="s">
        <v>1669</v>
      </c>
      <c r="N594" s="99" t="s">
        <v>4707</v>
      </c>
      <c r="O594" s="116" t="s">
        <v>1671</v>
      </c>
      <c r="P594" s="117"/>
    </row>
    <row r="595" spans="2:16" x14ac:dyDescent="0.35">
      <c r="B595" s="120"/>
      <c r="C595" s="264">
        <v>5.3766213932897884</v>
      </c>
      <c r="D595" s="345">
        <v>16</v>
      </c>
      <c r="E595" s="106">
        <v>69.009391482026501</v>
      </c>
      <c r="F595" s="113" t="s">
        <v>350</v>
      </c>
      <c r="G595" s="107">
        <v>18</v>
      </c>
      <c r="H595" s="108" t="s">
        <v>44</v>
      </c>
      <c r="I595" s="107">
        <v>21</v>
      </c>
      <c r="J595" s="109">
        <v>13</v>
      </c>
      <c r="K595" s="104" t="s">
        <v>143</v>
      </c>
      <c r="L595" s="110">
        <v>70</v>
      </c>
      <c r="M595" s="98" t="s">
        <v>1685</v>
      </c>
      <c r="N595" s="99" t="s">
        <v>4710</v>
      </c>
      <c r="O595" s="116" t="s">
        <v>1671</v>
      </c>
      <c r="P595" s="117"/>
    </row>
    <row r="596" spans="2:16" x14ac:dyDescent="0.35">
      <c r="B596" s="120"/>
      <c r="C596" s="264">
        <v>0.29273347995483229</v>
      </c>
      <c r="D596" s="345">
        <v>15</v>
      </c>
      <c r="E596" s="106">
        <v>85.992911741398203</v>
      </c>
      <c r="F596" s="113" t="s">
        <v>351</v>
      </c>
      <c r="G596" s="107">
        <v>25</v>
      </c>
      <c r="H596" s="108" t="s">
        <v>150</v>
      </c>
      <c r="I596" s="107">
        <v>21</v>
      </c>
      <c r="J596" s="109">
        <v>16</v>
      </c>
      <c r="K596" s="104" t="s">
        <v>96</v>
      </c>
      <c r="L596" s="110">
        <v>22</v>
      </c>
      <c r="M596" s="98" t="s">
        <v>1672</v>
      </c>
      <c r="N596" s="99" t="s">
        <v>4714</v>
      </c>
      <c r="O596" s="116" t="s">
        <v>1671</v>
      </c>
      <c r="P596" s="117"/>
    </row>
    <row r="597" spans="2:16" x14ac:dyDescent="0.35">
      <c r="B597" s="120"/>
      <c r="C597" s="264">
        <v>-6.2648996258915997</v>
      </c>
      <c r="D597" s="345">
        <v>19</v>
      </c>
      <c r="E597" s="106">
        <v>51.050580474974105</v>
      </c>
      <c r="F597" s="113" t="s">
        <v>351</v>
      </c>
      <c r="G597" s="107">
        <v>118</v>
      </c>
      <c r="H597" s="108" t="s">
        <v>54</v>
      </c>
      <c r="I597" s="107">
        <v>23</v>
      </c>
      <c r="J597" s="109">
        <v>21</v>
      </c>
      <c r="K597" s="104" t="s">
        <v>108</v>
      </c>
      <c r="L597" s="110">
        <v>39</v>
      </c>
      <c r="M597" s="98" t="s">
        <v>2878</v>
      </c>
      <c r="N597" s="99" t="s">
        <v>4719</v>
      </c>
      <c r="O597" s="116" t="s">
        <v>1671</v>
      </c>
      <c r="P597" s="117" t="s">
        <v>4718</v>
      </c>
    </row>
    <row r="598" spans="2:16" x14ac:dyDescent="0.35">
      <c r="B598" s="120"/>
      <c r="C598" s="264">
        <v>-1.2385749514300424</v>
      </c>
      <c r="D598" s="345">
        <v>19</v>
      </c>
      <c r="E598" s="106">
        <v>91.628043683243291</v>
      </c>
      <c r="F598" s="113" t="s">
        <v>350</v>
      </c>
      <c r="G598" s="107">
        <v>11</v>
      </c>
      <c r="H598" s="108" t="s">
        <v>147</v>
      </c>
      <c r="I598" s="107">
        <v>16</v>
      </c>
      <c r="J598" s="109">
        <v>13</v>
      </c>
      <c r="K598" s="104" t="s">
        <v>120</v>
      </c>
      <c r="L598" s="110">
        <v>15</v>
      </c>
      <c r="M598" s="98" t="s">
        <v>2514</v>
      </c>
      <c r="N598" s="99" t="s">
        <v>4722</v>
      </c>
      <c r="O598" s="116" t="s">
        <v>1671</v>
      </c>
      <c r="P598" s="117"/>
    </row>
    <row r="599" spans="2:16" x14ac:dyDescent="0.35">
      <c r="B599" s="120"/>
      <c r="C599" s="264">
        <v>-2.1389996802669931</v>
      </c>
      <c r="D599" s="345">
        <v>21</v>
      </c>
      <c r="E599" s="106">
        <v>17.145820394035482</v>
      </c>
      <c r="F599" s="113" t="s">
        <v>350</v>
      </c>
      <c r="G599" s="107">
        <v>110</v>
      </c>
      <c r="H599" s="108" t="s">
        <v>107</v>
      </c>
      <c r="I599" s="107">
        <v>19</v>
      </c>
      <c r="J599" s="109">
        <v>12</v>
      </c>
      <c r="K599" s="104" t="s">
        <v>47</v>
      </c>
      <c r="L599" s="110">
        <v>104</v>
      </c>
      <c r="M599" s="98" t="s">
        <v>1685</v>
      </c>
      <c r="N599" s="99" t="s">
        <v>4726</v>
      </c>
      <c r="O599" s="116" t="s">
        <v>1671</v>
      </c>
      <c r="P599" s="117"/>
    </row>
    <row r="600" spans="2:16" x14ac:dyDescent="0.35">
      <c r="B600" s="120"/>
      <c r="C600" s="264">
        <v>6.1065198755091616</v>
      </c>
      <c r="D600" s="345">
        <v>13</v>
      </c>
      <c r="E600" s="106">
        <v>76.968675272921345</v>
      </c>
      <c r="F600" s="113" t="s">
        <v>350</v>
      </c>
      <c r="G600" s="107">
        <v>7</v>
      </c>
      <c r="H600" s="108" t="s">
        <v>11</v>
      </c>
      <c r="I600" s="107">
        <v>18</v>
      </c>
      <c r="J600" s="109">
        <v>13</v>
      </c>
      <c r="K600" s="104" t="s">
        <v>64</v>
      </c>
      <c r="L600" s="110">
        <v>54</v>
      </c>
      <c r="M600" s="98" t="s">
        <v>1685</v>
      </c>
      <c r="N600" s="99" t="s">
        <v>4730</v>
      </c>
      <c r="O600" s="116" t="s">
        <v>1671</v>
      </c>
      <c r="P600" s="117"/>
    </row>
    <row r="601" spans="2:16" x14ac:dyDescent="0.35">
      <c r="B601" s="334"/>
      <c r="C601" s="352">
        <v>2.7087512687101105</v>
      </c>
      <c r="D601" s="347">
        <v>23</v>
      </c>
      <c r="E601" s="335">
        <v>69.706552146149676</v>
      </c>
      <c r="F601" s="336" t="s">
        <v>350</v>
      </c>
      <c r="G601" s="321">
        <v>27</v>
      </c>
      <c r="H601" s="337" t="s">
        <v>338</v>
      </c>
      <c r="I601" s="321">
        <v>19</v>
      </c>
      <c r="J601" s="333">
        <v>14</v>
      </c>
      <c r="K601" s="338" t="s">
        <v>91</v>
      </c>
      <c r="L601" s="320">
        <v>64</v>
      </c>
      <c r="M601" s="339" t="s">
        <v>1936</v>
      </c>
      <c r="N601" s="355" t="s">
        <v>4734</v>
      </c>
      <c r="O601" s="341" t="s">
        <v>1671</v>
      </c>
      <c r="P601" s="341"/>
    </row>
    <row r="602" spans="2:16" x14ac:dyDescent="0.35">
      <c r="B602" s="105" t="s">
        <v>4435</v>
      </c>
      <c r="C602" s="264">
        <v>-0.74283016060253648</v>
      </c>
      <c r="D602" s="345">
        <v>14</v>
      </c>
      <c r="E602" s="106">
        <v>48.990603526422234</v>
      </c>
      <c r="F602" s="113" t="s">
        <v>351</v>
      </c>
      <c r="G602" s="107">
        <v>83</v>
      </c>
      <c r="H602" s="108" t="s">
        <v>123</v>
      </c>
      <c r="I602" s="107">
        <v>23</v>
      </c>
      <c r="J602" s="109">
        <v>19</v>
      </c>
      <c r="K602" s="104" t="s">
        <v>71</v>
      </c>
      <c r="L602" s="110">
        <v>60</v>
      </c>
      <c r="M602" s="98" t="s">
        <v>1698</v>
      </c>
      <c r="N602" s="99" t="s">
        <v>4752</v>
      </c>
      <c r="O602" s="116" t="s">
        <v>1671</v>
      </c>
      <c r="P602" s="117" t="s">
        <v>4751</v>
      </c>
    </row>
    <row r="603" spans="2:16" x14ac:dyDescent="0.35">
      <c r="B603" s="120"/>
      <c r="C603" s="264">
        <v>6.2003908230698199</v>
      </c>
      <c r="D603" s="345">
        <v>9</v>
      </c>
      <c r="E603" s="106">
        <v>18.658643727012901</v>
      </c>
      <c r="F603" s="113" t="s">
        <v>351</v>
      </c>
      <c r="G603" s="107">
        <v>77</v>
      </c>
      <c r="H603" s="108" t="s">
        <v>339</v>
      </c>
      <c r="I603" s="107">
        <v>13</v>
      </c>
      <c r="J603" s="109">
        <v>6</v>
      </c>
      <c r="K603" s="104" t="s">
        <v>115</v>
      </c>
      <c r="L603" s="110">
        <v>115</v>
      </c>
      <c r="M603" s="98" t="s">
        <v>2108</v>
      </c>
      <c r="N603" s="99" t="s">
        <v>4756</v>
      </c>
      <c r="O603" s="116" t="s">
        <v>1671</v>
      </c>
      <c r="P603" s="117"/>
    </row>
    <row r="604" spans="2:16" x14ac:dyDescent="0.35">
      <c r="B604" s="120"/>
      <c r="C604" s="264">
        <v>7.3794180551784363</v>
      </c>
      <c r="D604" s="345">
        <v>9</v>
      </c>
      <c r="E604" s="106">
        <v>46.90800645877583</v>
      </c>
      <c r="F604" s="113" t="s">
        <v>351</v>
      </c>
      <c r="G604" s="107">
        <v>35</v>
      </c>
      <c r="H604" s="108" t="s">
        <v>53</v>
      </c>
      <c r="I604" s="107">
        <v>17</v>
      </c>
      <c r="J604" s="109">
        <v>10</v>
      </c>
      <c r="K604" s="104" t="s">
        <v>134</v>
      </c>
      <c r="L604" s="110">
        <v>94</v>
      </c>
      <c r="M604" s="98" t="s">
        <v>1750</v>
      </c>
      <c r="N604" s="99" t="s">
        <v>4760</v>
      </c>
      <c r="O604" s="116" t="s">
        <v>1671</v>
      </c>
      <c r="P604" s="116"/>
    </row>
    <row r="605" spans="2:16" x14ac:dyDescent="0.35">
      <c r="B605" s="120"/>
      <c r="C605" s="264">
        <v>5.1680006775558267</v>
      </c>
      <c r="D605" s="345">
        <v>19</v>
      </c>
      <c r="E605" s="106">
        <v>74.87273967528661</v>
      </c>
      <c r="F605" s="113" t="s">
        <v>350</v>
      </c>
      <c r="G605" s="107">
        <v>8</v>
      </c>
      <c r="H605" s="108" t="s">
        <v>331</v>
      </c>
      <c r="I605" s="107">
        <v>21</v>
      </c>
      <c r="J605" s="109">
        <v>15</v>
      </c>
      <c r="K605" s="104" t="s">
        <v>101</v>
      </c>
      <c r="L605" s="110">
        <v>53</v>
      </c>
      <c r="M605" s="98" t="s">
        <v>2476</v>
      </c>
      <c r="N605" s="99" t="s">
        <v>4764</v>
      </c>
      <c r="O605" s="116" t="s">
        <v>1671</v>
      </c>
      <c r="P605" s="117"/>
    </row>
    <row r="606" spans="2:16" x14ac:dyDescent="0.35">
      <c r="B606" s="120"/>
      <c r="C606" s="264">
        <v>2.5614051374803615</v>
      </c>
      <c r="D606" s="345">
        <v>13</v>
      </c>
      <c r="E606" s="106">
        <v>56.975507229861421</v>
      </c>
      <c r="F606" s="113" t="s">
        <v>351</v>
      </c>
      <c r="G606" s="107">
        <v>47</v>
      </c>
      <c r="H606" s="108" t="s">
        <v>85</v>
      </c>
      <c r="I606" s="107">
        <v>25</v>
      </c>
      <c r="J606" s="109">
        <v>14</v>
      </c>
      <c r="K606" s="104" t="s">
        <v>121</v>
      </c>
      <c r="L606" s="110">
        <v>58</v>
      </c>
      <c r="M606" s="98" t="s">
        <v>2215</v>
      </c>
      <c r="N606" s="99" t="s">
        <v>4767</v>
      </c>
      <c r="O606" s="116" t="s">
        <v>1671</v>
      </c>
      <c r="P606" s="117"/>
    </row>
    <row r="607" spans="2:16" x14ac:dyDescent="0.35">
      <c r="B607" s="120"/>
      <c r="C607" s="264">
        <v>-5.5731969836473771</v>
      </c>
      <c r="D607" s="345">
        <v>31</v>
      </c>
      <c r="E607" s="106">
        <v>58.322062965180763</v>
      </c>
      <c r="F607" s="113" t="s">
        <v>350</v>
      </c>
      <c r="G607" s="107">
        <v>86</v>
      </c>
      <c r="H607" s="108" t="s">
        <v>57</v>
      </c>
      <c r="I607" s="107">
        <v>27</v>
      </c>
      <c r="J607" s="109">
        <v>14</v>
      </c>
      <c r="K607" s="104" t="s">
        <v>45</v>
      </c>
      <c r="L607" s="110">
        <v>33</v>
      </c>
      <c r="M607" s="98" t="s">
        <v>2286</v>
      </c>
      <c r="N607" s="356" t="s">
        <v>4771</v>
      </c>
      <c r="O607" s="108" t="s">
        <v>1736</v>
      </c>
      <c r="P607" s="116"/>
    </row>
    <row r="608" spans="2:16" x14ac:dyDescent="0.35">
      <c r="B608" s="120"/>
      <c r="C608" s="264">
        <v>2.2227148557738601</v>
      </c>
      <c r="D608" s="345">
        <v>13</v>
      </c>
      <c r="E608" s="106">
        <v>62.937132712760281</v>
      </c>
      <c r="F608" s="113" t="s">
        <v>351</v>
      </c>
      <c r="G608" s="107">
        <v>42</v>
      </c>
      <c r="H608" s="108" t="s">
        <v>138</v>
      </c>
      <c r="I608" s="107">
        <v>23</v>
      </c>
      <c r="J608" s="109">
        <v>14</v>
      </c>
      <c r="K608" s="104" t="s">
        <v>67</v>
      </c>
      <c r="L608" s="110">
        <v>46</v>
      </c>
      <c r="M608" s="98" t="s">
        <v>2342</v>
      </c>
      <c r="N608" s="99" t="s">
        <v>4774</v>
      </c>
      <c r="O608" s="116" t="s">
        <v>1671</v>
      </c>
      <c r="P608" s="117"/>
    </row>
    <row r="609" spans="1:16" x14ac:dyDescent="0.35">
      <c r="B609" s="120"/>
      <c r="C609" s="264">
        <v>8.3922100293879076</v>
      </c>
      <c r="D609" s="345">
        <v>7</v>
      </c>
      <c r="E609" s="106">
        <v>66.227337693480877</v>
      </c>
      <c r="F609" s="113" t="s">
        <v>351</v>
      </c>
      <c r="G609" s="107">
        <v>12</v>
      </c>
      <c r="H609" s="108" t="s">
        <v>104</v>
      </c>
      <c r="I609" s="107">
        <v>28</v>
      </c>
      <c r="J609" s="109">
        <v>13</v>
      </c>
      <c r="K609" s="104" t="s">
        <v>92</v>
      </c>
      <c r="L609" s="110">
        <v>66</v>
      </c>
      <c r="M609" s="98" t="s">
        <v>1863</v>
      </c>
      <c r="N609" s="99" t="s">
        <v>4778</v>
      </c>
      <c r="O609" s="116" t="s">
        <v>1671</v>
      </c>
      <c r="P609" s="117"/>
    </row>
    <row r="610" spans="1:16" x14ac:dyDescent="0.35">
      <c r="B610" s="120"/>
      <c r="C610" s="264">
        <v>-2.8724948954128351</v>
      </c>
      <c r="D610" s="345">
        <v>24</v>
      </c>
      <c r="E610" s="106">
        <v>61.768299544659207</v>
      </c>
      <c r="F610" s="113" t="s">
        <v>350</v>
      </c>
      <c r="G610" s="107">
        <v>61</v>
      </c>
      <c r="H610" s="108" t="s">
        <v>77</v>
      </c>
      <c r="I610" s="107">
        <v>17</v>
      </c>
      <c r="J610" s="109">
        <v>15</v>
      </c>
      <c r="K610" s="104" t="s">
        <v>148</v>
      </c>
      <c r="L610" s="110">
        <v>45</v>
      </c>
      <c r="M610" s="98" t="s">
        <v>1685</v>
      </c>
      <c r="N610" s="99" t="s">
        <v>4781</v>
      </c>
      <c r="O610" s="116" t="s">
        <v>1671</v>
      </c>
      <c r="P610" s="124" t="s">
        <v>4782</v>
      </c>
    </row>
    <row r="611" spans="1:16" x14ac:dyDescent="0.35">
      <c r="B611" s="120"/>
      <c r="C611" s="264">
        <v>2.5153499603926437</v>
      </c>
      <c r="D611" s="345">
        <v>15</v>
      </c>
      <c r="E611" s="106">
        <v>85.389622865292353</v>
      </c>
      <c r="F611" s="113" t="s">
        <v>351</v>
      </c>
      <c r="G611" s="107">
        <v>17</v>
      </c>
      <c r="H611" s="108" t="s">
        <v>342</v>
      </c>
      <c r="I611" s="107">
        <v>28</v>
      </c>
      <c r="J611" s="109">
        <v>19</v>
      </c>
      <c r="K611" s="104" t="s">
        <v>50</v>
      </c>
      <c r="L611" s="110">
        <v>20</v>
      </c>
      <c r="M611" s="98" t="s">
        <v>3253</v>
      </c>
      <c r="N611" s="99" t="s">
        <v>4786</v>
      </c>
      <c r="O611" s="116" t="s">
        <v>1671</v>
      </c>
      <c r="P611" s="117"/>
    </row>
    <row r="612" spans="1:16" x14ac:dyDescent="0.35">
      <c r="B612" s="120"/>
      <c r="C612" s="264">
        <v>12.00005798114511</v>
      </c>
      <c r="D612" s="345">
        <v>10</v>
      </c>
      <c r="E612" s="106">
        <v>56.648197605156675</v>
      </c>
      <c r="F612" s="113" t="s">
        <v>351</v>
      </c>
      <c r="G612" s="107">
        <v>16</v>
      </c>
      <c r="H612" s="108" t="s">
        <v>114</v>
      </c>
      <c r="I612" s="107">
        <v>34</v>
      </c>
      <c r="J612" s="109">
        <v>16</v>
      </c>
      <c r="K612" s="104" t="s">
        <v>80</v>
      </c>
      <c r="L612" s="110">
        <v>90</v>
      </c>
      <c r="M612" s="98" t="s">
        <v>1867</v>
      </c>
      <c r="N612" s="356" t="s">
        <v>4790</v>
      </c>
      <c r="O612" s="108" t="s">
        <v>1736</v>
      </c>
      <c r="P612" s="117"/>
    </row>
    <row r="613" spans="1:16" x14ac:dyDescent="0.35">
      <c r="B613" s="120"/>
      <c r="C613" s="264">
        <v>6.7744597068998047</v>
      </c>
      <c r="D613" s="345">
        <v>8</v>
      </c>
      <c r="E613" s="106">
        <v>62.698388405945266</v>
      </c>
      <c r="F613" s="113" t="s">
        <v>351</v>
      </c>
      <c r="G613" s="107">
        <v>23</v>
      </c>
      <c r="H613" s="108" t="s">
        <v>100</v>
      </c>
      <c r="I613" s="107">
        <v>21</v>
      </c>
      <c r="J613" s="109">
        <v>15</v>
      </c>
      <c r="K613" s="104" t="s">
        <v>146</v>
      </c>
      <c r="L613" s="110">
        <v>76</v>
      </c>
      <c r="M613" s="98" t="s">
        <v>2241</v>
      </c>
      <c r="N613" s="99" t="s">
        <v>4794</v>
      </c>
      <c r="O613" s="116" t="s">
        <v>1671</v>
      </c>
      <c r="P613" s="117"/>
    </row>
    <row r="614" spans="1:16" x14ac:dyDescent="0.35">
      <c r="B614" s="105" t="s">
        <v>4434</v>
      </c>
      <c r="C614" s="264">
        <v>-4.9598005305675121</v>
      </c>
      <c r="D614" s="345">
        <v>22</v>
      </c>
      <c r="E614" s="106">
        <v>96.005711964321094</v>
      </c>
      <c r="F614" s="113" t="s">
        <v>350</v>
      </c>
      <c r="G614" s="107">
        <v>18</v>
      </c>
      <c r="H614" s="108" t="s">
        <v>44</v>
      </c>
      <c r="I614" s="107">
        <v>20</v>
      </c>
      <c r="J614" s="109">
        <v>18</v>
      </c>
      <c r="K614" s="104" t="s">
        <v>127</v>
      </c>
      <c r="L614" s="110">
        <v>4</v>
      </c>
      <c r="M614" s="98" t="s">
        <v>2286</v>
      </c>
      <c r="N614" s="99" t="s">
        <v>4798</v>
      </c>
      <c r="O614" s="116" t="s">
        <v>1671</v>
      </c>
      <c r="P614" s="117"/>
    </row>
    <row r="615" spans="1:16" x14ac:dyDescent="0.35">
      <c r="B615" s="120"/>
      <c r="C615" s="264">
        <v>-0.53724295937389388</v>
      </c>
      <c r="D615" s="345">
        <v>28</v>
      </c>
      <c r="E615" s="106">
        <v>39.528579380203688</v>
      </c>
      <c r="F615" s="113" t="s">
        <v>350</v>
      </c>
      <c r="G615" s="107">
        <v>70</v>
      </c>
      <c r="H615" s="108" t="s">
        <v>143</v>
      </c>
      <c r="I615" s="107">
        <v>25</v>
      </c>
      <c r="J615" s="109">
        <v>10</v>
      </c>
      <c r="K615" s="104" t="s">
        <v>81</v>
      </c>
      <c r="L615" s="110">
        <v>81</v>
      </c>
      <c r="M615" s="98" t="s">
        <v>1681</v>
      </c>
      <c r="N615" s="356" t="s">
        <v>4802</v>
      </c>
      <c r="O615" s="108" t="s">
        <v>1736</v>
      </c>
      <c r="P615" s="117"/>
    </row>
    <row r="616" spans="1:16" x14ac:dyDescent="0.35">
      <c r="B616" s="120"/>
      <c r="C616" s="264">
        <v>8.3474036923693458</v>
      </c>
      <c r="D616" s="345">
        <v>6</v>
      </c>
      <c r="E616" s="106">
        <v>79.42330298650657</v>
      </c>
      <c r="F616" s="113" t="s">
        <v>351</v>
      </c>
      <c r="G616" s="107">
        <v>6</v>
      </c>
      <c r="H616" s="108" t="s">
        <v>66</v>
      </c>
      <c r="I616" s="107">
        <v>25</v>
      </c>
      <c r="J616" s="109">
        <v>16</v>
      </c>
      <c r="K616" s="104" t="s">
        <v>108</v>
      </c>
      <c r="L616" s="110">
        <v>39</v>
      </c>
      <c r="M616" s="98" t="s">
        <v>1672</v>
      </c>
      <c r="N616" s="99" t="s">
        <v>4806</v>
      </c>
      <c r="O616" s="116" t="s">
        <v>1671</v>
      </c>
      <c r="P616" s="117"/>
    </row>
    <row r="617" spans="1:16" x14ac:dyDescent="0.35">
      <c r="B617" s="120"/>
      <c r="C617" s="264">
        <v>11.327321776395335</v>
      </c>
      <c r="D617" s="345">
        <v>7</v>
      </c>
      <c r="E617" s="106">
        <v>47.45202051890692</v>
      </c>
      <c r="F617" s="113" t="s">
        <v>351</v>
      </c>
      <c r="G617" s="107">
        <v>22</v>
      </c>
      <c r="H617" s="108" t="s">
        <v>96</v>
      </c>
      <c r="I617" s="107">
        <v>28</v>
      </c>
      <c r="J617" s="109">
        <v>14</v>
      </c>
      <c r="K617" s="104" t="s">
        <v>54</v>
      </c>
      <c r="L617" s="110">
        <v>118</v>
      </c>
      <c r="M617" s="98" t="s">
        <v>2342</v>
      </c>
      <c r="N617" s="99" t="s">
        <v>4810</v>
      </c>
      <c r="O617" s="116" t="s">
        <v>1671</v>
      </c>
      <c r="P617" s="117"/>
    </row>
    <row r="618" spans="1:16" x14ac:dyDescent="0.35">
      <c r="B618" s="120"/>
      <c r="C618" s="264">
        <v>4.9097479352719766</v>
      </c>
      <c r="D618" s="345">
        <v>11</v>
      </c>
      <c r="E618" s="106">
        <v>94.749490040625815</v>
      </c>
      <c r="F618" s="113" t="s">
        <v>351</v>
      </c>
      <c r="G618" s="107">
        <v>3</v>
      </c>
      <c r="H618" s="108" t="s">
        <v>12</v>
      </c>
      <c r="I618" s="107">
        <v>43</v>
      </c>
      <c r="J618" s="109">
        <v>6</v>
      </c>
      <c r="K618" s="104" t="s">
        <v>147</v>
      </c>
      <c r="L618" s="110">
        <v>11</v>
      </c>
      <c r="M618" s="98" t="s">
        <v>4814</v>
      </c>
      <c r="N618" s="356" t="s">
        <v>4815</v>
      </c>
      <c r="O618" s="108" t="s">
        <v>1736</v>
      </c>
      <c r="P618" s="117" t="s">
        <v>4816</v>
      </c>
    </row>
    <row r="619" spans="1:16" x14ac:dyDescent="0.35">
      <c r="B619" s="120"/>
      <c r="C619" s="264">
        <v>9.4919838143657209</v>
      </c>
      <c r="D619" s="345">
        <v>16</v>
      </c>
      <c r="E619" s="106">
        <v>54.432026584178708</v>
      </c>
      <c r="F619" s="113" t="s">
        <v>350</v>
      </c>
      <c r="G619" s="107">
        <v>15</v>
      </c>
      <c r="H619" s="108" t="s">
        <v>120</v>
      </c>
      <c r="I619" s="107">
        <v>22</v>
      </c>
      <c r="J619" s="109">
        <v>16</v>
      </c>
      <c r="K619" s="104" t="s">
        <v>107</v>
      </c>
      <c r="L619" s="110">
        <v>110</v>
      </c>
      <c r="M619" s="111" t="s">
        <v>2878</v>
      </c>
      <c r="N619" s="116" t="s">
        <v>4820</v>
      </c>
      <c r="O619" s="116" t="s">
        <v>1671</v>
      </c>
      <c r="P619" s="117"/>
    </row>
    <row r="620" spans="1:16" x14ac:dyDescent="0.35">
      <c r="A620" t="s">
        <v>4846</v>
      </c>
      <c r="B620" s="120"/>
      <c r="C620" s="264">
        <v>-4.3596841673833895</v>
      </c>
      <c r="D620" s="345">
        <v>30</v>
      </c>
      <c r="E620" s="121">
        <v>100.48041602980558</v>
      </c>
      <c r="F620" s="113" t="s">
        <v>350</v>
      </c>
      <c r="G620" s="107">
        <v>7</v>
      </c>
      <c r="H620" s="108" t="s">
        <v>11</v>
      </c>
      <c r="I620" s="107">
        <v>26</v>
      </c>
      <c r="J620" s="109">
        <v>18</v>
      </c>
      <c r="K620" s="104" t="s">
        <v>110</v>
      </c>
      <c r="L620" s="110">
        <v>1</v>
      </c>
      <c r="M620" s="98" t="s">
        <v>1892</v>
      </c>
      <c r="N620" s="99" t="s">
        <v>4824</v>
      </c>
      <c r="O620" s="116" t="s">
        <v>1671</v>
      </c>
      <c r="P620" s="124" t="s">
        <v>4828</v>
      </c>
    </row>
    <row r="621" spans="1:16" x14ac:dyDescent="0.35">
      <c r="B621" s="120"/>
      <c r="C621" s="264">
        <v>-4.8655298725943679</v>
      </c>
      <c r="D621" s="345">
        <v>23</v>
      </c>
      <c r="E621" s="106">
        <v>77.919562146173917</v>
      </c>
      <c r="F621" s="113" t="s">
        <v>350</v>
      </c>
      <c r="G621" s="107">
        <v>54</v>
      </c>
      <c r="H621" s="108" t="s">
        <v>64</v>
      </c>
      <c r="I621" s="107">
        <v>19</v>
      </c>
      <c r="J621" s="109">
        <v>12</v>
      </c>
      <c r="K621" s="104" t="s">
        <v>338</v>
      </c>
      <c r="L621" s="110">
        <v>27</v>
      </c>
      <c r="M621" s="98" t="s">
        <v>3136</v>
      </c>
      <c r="N621" s="99" t="s">
        <v>4829</v>
      </c>
      <c r="O621" s="116" t="s">
        <v>1671</v>
      </c>
      <c r="P621" s="117"/>
    </row>
    <row r="622" spans="1:16" x14ac:dyDescent="0.35">
      <c r="B622" s="120"/>
      <c r="C622" s="264">
        <v>4.0380863664165485</v>
      </c>
      <c r="D622" s="345">
        <v>18</v>
      </c>
      <c r="E622" s="106">
        <v>96.146868720222884</v>
      </c>
      <c r="F622" s="113" t="s">
        <v>351</v>
      </c>
      <c r="G622" s="107">
        <v>2</v>
      </c>
      <c r="H622" s="108" t="s">
        <v>94</v>
      </c>
      <c r="I622" s="107">
        <v>21</v>
      </c>
      <c r="J622" s="109">
        <v>10</v>
      </c>
      <c r="K622" s="104" t="s">
        <v>46</v>
      </c>
      <c r="L622" s="110">
        <v>9</v>
      </c>
      <c r="M622" s="98" t="s">
        <v>2622</v>
      </c>
      <c r="N622" s="99" t="s">
        <v>4832</v>
      </c>
      <c r="O622" s="116" t="s">
        <v>1671</v>
      </c>
      <c r="P622" s="116"/>
    </row>
    <row r="623" spans="1:16" x14ac:dyDescent="0.35">
      <c r="B623" s="120"/>
      <c r="C623" s="264">
        <v>-3.4187730003970342</v>
      </c>
      <c r="D623" s="345">
        <v>21</v>
      </c>
      <c r="E623" s="106">
        <v>71.127944602882977</v>
      </c>
      <c r="F623" s="113" t="s">
        <v>350</v>
      </c>
      <c r="G623" s="107">
        <v>56</v>
      </c>
      <c r="H623" s="108" t="s">
        <v>333</v>
      </c>
      <c r="I623" s="107">
        <v>19</v>
      </c>
      <c r="J623" s="109">
        <v>17</v>
      </c>
      <c r="K623" s="104" t="s">
        <v>131</v>
      </c>
      <c r="L623" s="110">
        <v>34</v>
      </c>
      <c r="M623" s="98" t="s">
        <v>1754</v>
      </c>
      <c r="N623" s="99" t="s">
        <v>4835</v>
      </c>
      <c r="O623" s="116" t="s">
        <v>1671</v>
      </c>
      <c r="P623" s="117"/>
    </row>
    <row r="624" spans="1:16" x14ac:dyDescent="0.35">
      <c r="B624" s="120"/>
      <c r="C624" s="264">
        <v>5.409425022124255</v>
      </c>
      <c r="D624" s="345">
        <v>15</v>
      </c>
      <c r="E624" s="106">
        <v>81.758152971168613</v>
      </c>
      <c r="F624" s="113" t="s">
        <v>351</v>
      </c>
      <c r="G624" s="107">
        <v>13</v>
      </c>
      <c r="H624" s="108" t="s">
        <v>334</v>
      </c>
      <c r="I624" s="107">
        <v>26</v>
      </c>
      <c r="J624" s="109">
        <v>17</v>
      </c>
      <c r="K624" s="104" t="s">
        <v>73</v>
      </c>
      <c r="L624" s="110">
        <v>38</v>
      </c>
      <c r="M624" s="98" t="s">
        <v>1818</v>
      </c>
      <c r="N624" s="99" t="s">
        <v>4838</v>
      </c>
      <c r="O624" s="116" t="s">
        <v>1671</v>
      </c>
      <c r="P624" s="117"/>
    </row>
    <row r="625" spans="1:16" x14ac:dyDescent="0.35">
      <c r="B625" s="334"/>
      <c r="C625" s="352">
        <v>-7.5615508377918745</v>
      </c>
      <c r="D625" s="347">
        <v>20</v>
      </c>
      <c r="E625" s="335">
        <v>64.127444872881597</v>
      </c>
      <c r="F625" s="336" t="s">
        <v>351</v>
      </c>
      <c r="G625" s="321">
        <v>102</v>
      </c>
      <c r="H625" s="337" t="s">
        <v>65</v>
      </c>
      <c r="I625" s="321">
        <v>25</v>
      </c>
      <c r="J625" s="333">
        <v>22</v>
      </c>
      <c r="K625" s="338" t="s">
        <v>103</v>
      </c>
      <c r="L625" s="320">
        <v>29</v>
      </c>
      <c r="M625" s="339" t="s">
        <v>1698</v>
      </c>
      <c r="N625" s="355" t="s">
        <v>4842</v>
      </c>
      <c r="O625" s="340" t="s">
        <v>1671</v>
      </c>
      <c r="P625" s="341"/>
    </row>
    <row r="626" spans="1:16" x14ac:dyDescent="0.35">
      <c r="A626" t="s">
        <v>4849</v>
      </c>
      <c r="B626" s="105" t="s">
        <v>4436</v>
      </c>
      <c r="C626" s="264">
        <v>4.0471177709060751</v>
      </c>
      <c r="D626" s="345">
        <v>12</v>
      </c>
      <c r="E626" s="106">
        <v>60.278375256746834</v>
      </c>
      <c r="F626" s="113" t="s">
        <v>351</v>
      </c>
      <c r="G626" s="107">
        <v>35</v>
      </c>
      <c r="H626" s="108" t="s">
        <v>45</v>
      </c>
      <c r="I626" s="107">
        <v>27</v>
      </c>
      <c r="J626" s="109">
        <v>23</v>
      </c>
      <c r="K626" s="104" t="s">
        <v>121</v>
      </c>
      <c r="L626" s="110">
        <v>63</v>
      </c>
      <c r="M626" s="98" t="s">
        <v>2208</v>
      </c>
      <c r="N626" s="99" t="s">
        <v>4850</v>
      </c>
      <c r="O626" s="116" t="s">
        <v>1671</v>
      </c>
      <c r="P626" s="117"/>
    </row>
    <row r="627" spans="1:16" x14ac:dyDescent="0.35">
      <c r="B627" s="120"/>
      <c r="C627" s="264">
        <v>4.6216181597409145</v>
      </c>
      <c r="D627" s="345">
        <v>10</v>
      </c>
      <c r="E627" s="106">
        <v>44.375985236894564</v>
      </c>
      <c r="F627" s="113" t="s">
        <v>350</v>
      </c>
      <c r="G627" s="107">
        <v>44</v>
      </c>
      <c r="H627" s="108" t="s">
        <v>85</v>
      </c>
      <c r="I627" s="107">
        <v>25</v>
      </c>
      <c r="J627" s="109">
        <v>22</v>
      </c>
      <c r="K627" s="104" t="s">
        <v>88</v>
      </c>
      <c r="L627" s="110">
        <v>101</v>
      </c>
      <c r="M627" s="98" t="s">
        <v>4854</v>
      </c>
      <c r="N627" s="99" t="s">
        <v>4855</v>
      </c>
      <c r="O627" s="116" t="s">
        <v>1735</v>
      </c>
      <c r="P627" s="117"/>
    </row>
    <row r="628" spans="1:16" x14ac:dyDescent="0.35">
      <c r="B628" s="120"/>
      <c r="C628" s="264">
        <v>7.8742806178894913</v>
      </c>
      <c r="D628" s="345">
        <v>7</v>
      </c>
      <c r="E628" s="106">
        <v>74.434190684495107</v>
      </c>
      <c r="F628" s="113" t="s">
        <v>351</v>
      </c>
      <c r="G628" s="107">
        <v>11</v>
      </c>
      <c r="H628" s="108" t="s">
        <v>104</v>
      </c>
      <c r="I628" s="107">
        <v>22</v>
      </c>
      <c r="J628" s="109">
        <v>18</v>
      </c>
      <c r="K628" s="104" t="s">
        <v>67</v>
      </c>
      <c r="L628" s="110">
        <v>46</v>
      </c>
      <c r="M628" s="98" t="s">
        <v>1766</v>
      </c>
      <c r="N628" s="99" t="s">
        <v>4859</v>
      </c>
      <c r="O628" s="116" t="s">
        <v>1671</v>
      </c>
      <c r="P628" s="117"/>
    </row>
    <row r="629" spans="1:16" x14ac:dyDescent="0.35">
      <c r="B629" s="120"/>
      <c r="C629" s="264">
        <v>-1.2625476909846838</v>
      </c>
      <c r="D629" s="345">
        <v>19</v>
      </c>
      <c r="E629" s="106">
        <v>71.608551212667734</v>
      </c>
      <c r="F629" s="113" t="s">
        <v>350</v>
      </c>
      <c r="G629" s="107">
        <v>37</v>
      </c>
      <c r="H629" s="108" t="s">
        <v>138</v>
      </c>
      <c r="I629" s="107">
        <v>18</v>
      </c>
      <c r="J629" s="109">
        <v>9</v>
      </c>
      <c r="K629" s="104" t="s">
        <v>86</v>
      </c>
      <c r="L629" s="110">
        <v>38</v>
      </c>
      <c r="M629" s="98" t="s">
        <v>1931</v>
      </c>
      <c r="N629" s="99" t="s">
        <v>4862</v>
      </c>
      <c r="O629" s="117" t="s">
        <v>1671</v>
      </c>
      <c r="P629" s="117"/>
    </row>
    <row r="630" spans="1:16" x14ac:dyDescent="0.35">
      <c r="B630" s="120"/>
      <c r="C630" s="264">
        <v>1.3009294439701864</v>
      </c>
      <c r="D630" s="345">
        <v>10</v>
      </c>
      <c r="E630" s="106">
        <v>85.933657052741893</v>
      </c>
      <c r="F630" s="113" t="s">
        <v>351</v>
      </c>
      <c r="G630" s="107">
        <v>25</v>
      </c>
      <c r="H630" s="108" t="s">
        <v>129</v>
      </c>
      <c r="I630" s="107">
        <v>20</v>
      </c>
      <c r="J630" s="109">
        <v>12</v>
      </c>
      <c r="K630" s="104" t="s">
        <v>342</v>
      </c>
      <c r="L630" s="110">
        <v>16</v>
      </c>
      <c r="M630" s="98" t="s">
        <v>1737</v>
      </c>
      <c r="N630" s="99" t="s">
        <v>4866</v>
      </c>
      <c r="O630" s="116" t="s">
        <v>1671</v>
      </c>
      <c r="P630" s="117"/>
    </row>
    <row r="631" spans="1:16" x14ac:dyDescent="0.35">
      <c r="B631" s="120"/>
      <c r="C631" s="264">
        <v>3.8032571798844805</v>
      </c>
      <c r="D631" s="345">
        <v>23</v>
      </c>
      <c r="E631" s="106">
        <v>74.603397096776462</v>
      </c>
      <c r="F631" s="113" t="s">
        <v>350</v>
      </c>
      <c r="G631" s="107">
        <v>19</v>
      </c>
      <c r="H631" s="108" t="s">
        <v>50</v>
      </c>
      <c r="I631" s="107">
        <v>25</v>
      </c>
      <c r="J631" s="109">
        <v>13</v>
      </c>
      <c r="K631" s="104" t="s">
        <v>148</v>
      </c>
      <c r="L631" s="110">
        <v>48</v>
      </c>
      <c r="M631" s="98" t="s">
        <v>2237</v>
      </c>
      <c r="N631" s="99" t="s">
        <v>4870</v>
      </c>
      <c r="O631" s="116" t="s">
        <v>1671</v>
      </c>
      <c r="P631" s="117"/>
    </row>
    <row r="632" spans="1:16" x14ac:dyDescent="0.35">
      <c r="B632" s="120"/>
      <c r="C632" s="264">
        <v>-9.8762779435327648</v>
      </c>
      <c r="D632" s="345">
        <v>27</v>
      </c>
      <c r="E632" s="106">
        <v>67.449097510921916</v>
      </c>
      <c r="F632" s="113" t="s">
        <v>350</v>
      </c>
      <c r="G632" s="107">
        <v>94</v>
      </c>
      <c r="H632" s="108" t="s">
        <v>80</v>
      </c>
      <c r="I632" s="107">
        <v>27</v>
      </c>
      <c r="J632" s="109">
        <v>22</v>
      </c>
      <c r="K632" s="104" t="s">
        <v>100</v>
      </c>
      <c r="L632" s="110">
        <v>21</v>
      </c>
      <c r="M632" s="98" t="s">
        <v>2237</v>
      </c>
      <c r="N632" s="99" t="s">
        <v>4873</v>
      </c>
      <c r="O632" s="116" t="s">
        <v>1671</v>
      </c>
      <c r="P632" s="117"/>
    </row>
    <row r="633" spans="1:16" x14ac:dyDescent="0.35">
      <c r="B633" s="120"/>
      <c r="C633" s="264">
        <v>-2.640112906964228</v>
      </c>
      <c r="D633" s="345">
        <v>16</v>
      </c>
      <c r="E633" s="106">
        <v>82.911017238943003</v>
      </c>
      <c r="F633" s="113" t="s">
        <v>351</v>
      </c>
      <c r="G633" s="107">
        <v>33</v>
      </c>
      <c r="H633" s="108" t="s">
        <v>59</v>
      </c>
      <c r="I633" s="107">
        <v>17</v>
      </c>
      <c r="J633" s="109">
        <v>16</v>
      </c>
      <c r="K633" s="104" t="s">
        <v>114</v>
      </c>
      <c r="L633" s="110">
        <v>15</v>
      </c>
      <c r="M633" s="98" t="s">
        <v>1674</v>
      </c>
      <c r="N633" s="99" t="s">
        <v>4876</v>
      </c>
      <c r="O633" s="116" t="s">
        <v>1671</v>
      </c>
      <c r="P633" s="117"/>
    </row>
    <row r="634" spans="1:16" x14ac:dyDescent="0.35">
      <c r="B634" s="120"/>
      <c r="C634" s="264">
        <v>8.876879356852319</v>
      </c>
      <c r="D634" s="345">
        <v>10</v>
      </c>
      <c r="E634" s="106">
        <v>61.366409480056049</v>
      </c>
      <c r="F634" s="113" t="s">
        <v>351</v>
      </c>
      <c r="G634" s="107">
        <v>20</v>
      </c>
      <c r="H634" s="108" t="s">
        <v>82</v>
      </c>
      <c r="I634" s="107">
        <v>32</v>
      </c>
      <c r="J634" s="109">
        <v>23</v>
      </c>
      <c r="K634" s="104" t="s">
        <v>123</v>
      </c>
      <c r="L634" s="110">
        <v>81</v>
      </c>
      <c r="M634" s="98" t="s">
        <v>4565</v>
      </c>
      <c r="N634" s="99" t="s">
        <v>4880</v>
      </c>
      <c r="O634" s="116" t="s">
        <v>1671</v>
      </c>
      <c r="P634" s="117"/>
    </row>
    <row r="635" spans="1:16" x14ac:dyDescent="0.35">
      <c r="B635" s="120"/>
      <c r="C635" s="264">
        <v>-0.45671888777644926</v>
      </c>
      <c r="D635" s="345">
        <v>26</v>
      </c>
      <c r="E635" s="106">
        <v>51.006152961004737</v>
      </c>
      <c r="F635" s="113" t="s">
        <v>350</v>
      </c>
      <c r="G635" s="107">
        <v>57</v>
      </c>
      <c r="H635" s="108" t="s">
        <v>71</v>
      </c>
      <c r="I635" s="107">
        <v>27</v>
      </c>
      <c r="J635" s="109">
        <v>9</v>
      </c>
      <c r="K635" s="104" t="s">
        <v>339</v>
      </c>
      <c r="L635" s="110">
        <v>77</v>
      </c>
      <c r="M635" s="98" t="s">
        <v>3307</v>
      </c>
      <c r="N635" s="356" t="s">
        <v>4884</v>
      </c>
      <c r="O635" s="108" t="s">
        <v>1736</v>
      </c>
      <c r="P635" s="117"/>
    </row>
    <row r="636" spans="1:16" x14ac:dyDescent="0.35">
      <c r="B636" s="120"/>
      <c r="C636" s="264">
        <v>-3.1483805791175605</v>
      </c>
      <c r="D636" s="345">
        <v>15</v>
      </c>
      <c r="E636" s="106">
        <v>86.794783952792599</v>
      </c>
      <c r="F636" s="113" t="s">
        <v>351</v>
      </c>
      <c r="G636" s="107">
        <v>34</v>
      </c>
      <c r="H636" s="108" t="s">
        <v>53</v>
      </c>
      <c r="I636" s="107">
        <v>14</v>
      </c>
      <c r="J636" s="109">
        <v>8</v>
      </c>
      <c r="K636" s="104" t="s">
        <v>331</v>
      </c>
      <c r="L636" s="110">
        <v>8</v>
      </c>
      <c r="M636" s="98" t="s">
        <v>2810</v>
      </c>
      <c r="N636" s="99" t="s">
        <v>4888</v>
      </c>
      <c r="O636" s="116" t="s">
        <v>1671</v>
      </c>
      <c r="P636" s="117"/>
    </row>
    <row r="637" spans="1:16" x14ac:dyDescent="0.35">
      <c r="B637" s="120"/>
      <c r="C637" s="264">
        <v>-3.3410213679420067</v>
      </c>
      <c r="D637" s="345">
        <v>23</v>
      </c>
      <c r="E637" s="106">
        <v>46.578259487992959</v>
      </c>
      <c r="F637" s="113" t="s">
        <v>351</v>
      </c>
      <c r="G637" s="107">
        <v>99</v>
      </c>
      <c r="H637" s="108" t="s">
        <v>116</v>
      </c>
      <c r="I637" s="107">
        <v>24</v>
      </c>
      <c r="J637" s="109">
        <v>11</v>
      </c>
      <c r="K637" s="104" t="s">
        <v>101</v>
      </c>
      <c r="L637" s="110">
        <v>54</v>
      </c>
      <c r="M637" s="98" t="s">
        <v>3196</v>
      </c>
      <c r="N637" s="356" t="s">
        <v>4892</v>
      </c>
      <c r="O637" s="108" t="s">
        <v>1736</v>
      </c>
      <c r="P637" s="117"/>
    </row>
    <row r="638" spans="1:16" x14ac:dyDescent="0.35">
      <c r="A638" t="s">
        <v>4896</v>
      </c>
      <c r="B638" s="105" t="s">
        <v>4437</v>
      </c>
      <c r="C638" s="264">
        <v>-9.5668387271977089</v>
      </c>
      <c r="D638" s="345">
        <v>23</v>
      </c>
      <c r="E638" s="106">
        <v>68.99427684813628</v>
      </c>
      <c r="F638" s="113" t="s">
        <v>351</v>
      </c>
      <c r="G638" s="107">
        <v>104</v>
      </c>
      <c r="H638" s="108" t="s">
        <v>107</v>
      </c>
      <c r="I638" s="107">
        <v>19</v>
      </c>
      <c r="J638" s="109">
        <v>10</v>
      </c>
      <c r="K638" s="104" t="s">
        <v>147</v>
      </c>
      <c r="L638" s="110">
        <v>14</v>
      </c>
      <c r="M638" s="98" t="s">
        <v>2381</v>
      </c>
      <c r="N638" s="356" t="s">
        <v>4897</v>
      </c>
      <c r="O638" s="108" t="s">
        <v>1736</v>
      </c>
      <c r="P638" s="117" t="s">
        <v>2493</v>
      </c>
    </row>
    <row r="639" spans="1:16" x14ac:dyDescent="0.35">
      <c r="B639" s="120"/>
      <c r="C639" s="264">
        <v>14.315834002739551</v>
      </c>
      <c r="D639" s="345">
        <v>6</v>
      </c>
      <c r="E639" s="106">
        <v>56.226244527339894</v>
      </c>
      <c r="F639" s="113" t="s">
        <v>350</v>
      </c>
      <c r="G639" s="107">
        <v>3</v>
      </c>
      <c r="H639" s="108" t="s">
        <v>12</v>
      </c>
      <c r="I639" s="107">
        <v>33</v>
      </c>
      <c r="J639" s="109">
        <v>20</v>
      </c>
      <c r="K639" s="104" t="s">
        <v>47</v>
      </c>
      <c r="L639" s="110">
        <v>108</v>
      </c>
      <c r="M639" s="98" t="s">
        <v>1669</v>
      </c>
      <c r="N639" s="99" t="s">
        <v>4901</v>
      </c>
      <c r="O639" s="116" t="s">
        <v>1671</v>
      </c>
      <c r="P639" s="116"/>
    </row>
    <row r="640" spans="1:16" x14ac:dyDescent="0.35">
      <c r="B640" s="120"/>
      <c r="C640" s="264">
        <v>3.2706729858348034</v>
      </c>
      <c r="D640" s="345">
        <v>16</v>
      </c>
      <c r="E640" s="106">
        <v>89.415431110905303</v>
      </c>
      <c r="F640" s="113" t="s">
        <v>350</v>
      </c>
      <c r="G640" s="107">
        <v>4</v>
      </c>
      <c r="H640" s="108" t="s">
        <v>11</v>
      </c>
      <c r="I640" s="107">
        <v>30</v>
      </c>
      <c r="J640" s="109">
        <v>8</v>
      </c>
      <c r="K640" s="104" t="s">
        <v>338</v>
      </c>
      <c r="L640" s="110">
        <v>27</v>
      </c>
      <c r="M640" s="98" t="s">
        <v>3196</v>
      </c>
      <c r="N640" s="356" t="s">
        <v>4906</v>
      </c>
      <c r="O640" s="108" t="s">
        <v>1736</v>
      </c>
      <c r="P640" s="117"/>
    </row>
    <row r="641" spans="1:17" x14ac:dyDescent="0.35">
      <c r="B641" s="120"/>
      <c r="C641" s="264">
        <v>10.389615801033719</v>
      </c>
      <c r="D641" s="345">
        <v>10</v>
      </c>
      <c r="E641" s="106">
        <v>72.466842428379678</v>
      </c>
      <c r="F641" s="113" t="s">
        <v>350</v>
      </c>
      <c r="G641" s="107">
        <v>2</v>
      </c>
      <c r="H641" s="108" t="s">
        <v>110</v>
      </c>
      <c r="I641" s="107">
        <v>36</v>
      </c>
      <c r="J641" s="109">
        <v>19</v>
      </c>
      <c r="K641" s="104" t="s">
        <v>91</v>
      </c>
      <c r="L641" s="110">
        <v>65</v>
      </c>
      <c r="M641" s="98" t="s">
        <v>2608</v>
      </c>
      <c r="N641" s="356" t="s">
        <v>4910</v>
      </c>
      <c r="O641" s="108" t="s">
        <v>1736</v>
      </c>
      <c r="P641" s="117"/>
    </row>
    <row r="642" spans="1:17" x14ac:dyDescent="0.35">
      <c r="B642" s="120"/>
      <c r="C642" s="264">
        <v>4.5943120017908718</v>
      </c>
      <c r="D642" s="345">
        <v>11</v>
      </c>
      <c r="E642" s="106">
        <v>85.066408918312504</v>
      </c>
      <c r="F642" s="113" t="s">
        <v>350</v>
      </c>
      <c r="G642" s="107">
        <v>9</v>
      </c>
      <c r="H642" s="108" t="s">
        <v>46</v>
      </c>
      <c r="I642" s="107">
        <v>19</v>
      </c>
      <c r="J642" s="109">
        <v>17</v>
      </c>
      <c r="K642" s="104" t="s">
        <v>131</v>
      </c>
      <c r="L642" s="110">
        <v>32</v>
      </c>
      <c r="M642" s="98" t="s">
        <v>2532</v>
      </c>
      <c r="N642" s="99" t="s">
        <v>4914</v>
      </c>
      <c r="O642" s="116" t="s">
        <v>1671</v>
      </c>
      <c r="P642" s="117"/>
    </row>
    <row r="643" spans="1:17" x14ac:dyDescent="0.35">
      <c r="B643" s="120"/>
      <c r="C643" s="264">
        <v>10.310207779840606</v>
      </c>
      <c r="D643" s="345">
        <v>11</v>
      </c>
      <c r="E643" s="106">
        <v>75.441482460671438</v>
      </c>
      <c r="F643" s="113" t="s">
        <v>350</v>
      </c>
      <c r="G643" s="107">
        <v>1</v>
      </c>
      <c r="H643" s="108" t="s">
        <v>94</v>
      </c>
      <c r="I643" s="107">
        <v>22</v>
      </c>
      <c r="J643" s="109">
        <v>14</v>
      </c>
      <c r="K643" s="104" t="s">
        <v>139</v>
      </c>
      <c r="L643" s="110">
        <v>59</v>
      </c>
      <c r="M643" s="98" t="s">
        <v>1883</v>
      </c>
      <c r="N643" s="99" t="s">
        <v>4917</v>
      </c>
      <c r="O643" s="116" t="s">
        <v>1671</v>
      </c>
      <c r="P643" s="117"/>
    </row>
    <row r="644" spans="1:17" x14ac:dyDescent="0.35">
      <c r="B644" s="120"/>
      <c r="C644" s="264">
        <v>-3.2515520810721612</v>
      </c>
      <c r="D644" s="345">
        <v>21</v>
      </c>
      <c r="E644" s="106">
        <v>96.908428780264131</v>
      </c>
      <c r="F644" s="113" t="s">
        <v>350</v>
      </c>
      <c r="G644" s="107">
        <v>12</v>
      </c>
      <c r="H644" s="108" t="s">
        <v>334</v>
      </c>
      <c r="I644" s="107">
        <v>15</v>
      </c>
      <c r="J644" s="109">
        <v>13</v>
      </c>
      <c r="K644" s="104" t="s">
        <v>135</v>
      </c>
      <c r="L644" s="110">
        <v>10</v>
      </c>
      <c r="M644" s="98" t="s">
        <v>1694</v>
      </c>
      <c r="N644" s="99" t="s">
        <v>4921</v>
      </c>
      <c r="O644" s="116" t="s">
        <v>1671</v>
      </c>
      <c r="P644" s="117" t="s">
        <v>4920</v>
      </c>
    </row>
    <row r="645" spans="1:17" x14ac:dyDescent="0.35">
      <c r="B645" s="120"/>
      <c r="C645" s="264">
        <v>-4.4883027842050582</v>
      </c>
      <c r="D645" s="345">
        <v>24</v>
      </c>
      <c r="E645" s="106">
        <v>55.032659340369335</v>
      </c>
      <c r="F645" s="113" t="s">
        <v>351</v>
      </c>
      <c r="G645" s="107">
        <v>95</v>
      </c>
      <c r="H645" s="108" t="s">
        <v>65</v>
      </c>
      <c r="I645" s="107">
        <v>17</v>
      </c>
      <c r="J645" s="109">
        <v>9</v>
      </c>
      <c r="K645" s="104" t="s">
        <v>73</v>
      </c>
      <c r="L645" s="110">
        <v>42</v>
      </c>
      <c r="M645" s="98" t="s">
        <v>2245</v>
      </c>
      <c r="N645" s="99" t="s">
        <v>4925</v>
      </c>
      <c r="O645" s="116" t="s">
        <v>1671</v>
      </c>
      <c r="P645" s="117"/>
    </row>
    <row r="646" spans="1:17" x14ac:dyDescent="0.35">
      <c r="B646" s="120"/>
      <c r="C646" s="264">
        <v>3.0717612033339541</v>
      </c>
      <c r="D646" s="345">
        <v>15</v>
      </c>
      <c r="E646" s="106">
        <v>90.457427548445537</v>
      </c>
      <c r="F646" s="113" t="s">
        <v>350</v>
      </c>
      <c r="G646" s="107">
        <v>6</v>
      </c>
      <c r="H646" s="108" t="s">
        <v>127</v>
      </c>
      <c r="I646" s="107">
        <v>16</v>
      </c>
      <c r="J646" s="109">
        <v>14</v>
      </c>
      <c r="K646" s="104" t="s">
        <v>112</v>
      </c>
      <c r="L646" s="110">
        <v>28</v>
      </c>
      <c r="M646" s="98" t="s">
        <v>2476</v>
      </c>
      <c r="N646" s="99" t="s">
        <v>4930</v>
      </c>
      <c r="O646" s="116" t="s">
        <v>1735</v>
      </c>
      <c r="P646" s="117" t="s">
        <v>4929</v>
      </c>
    </row>
    <row r="647" spans="1:17" x14ac:dyDescent="0.35">
      <c r="B647" s="120"/>
      <c r="C647" s="264">
        <v>8.5203146463980524</v>
      </c>
      <c r="D647" s="345">
        <v>14</v>
      </c>
      <c r="E647" s="106">
        <v>64.862502395765091</v>
      </c>
      <c r="F647" s="113" t="s">
        <v>350</v>
      </c>
      <c r="G647" s="107">
        <v>13</v>
      </c>
      <c r="H647" s="108" t="s">
        <v>44</v>
      </c>
      <c r="I647" s="107">
        <v>26</v>
      </c>
      <c r="J647" s="109">
        <v>15</v>
      </c>
      <c r="K647" s="104" t="s">
        <v>81</v>
      </c>
      <c r="L647" s="110">
        <v>86</v>
      </c>
      <c r="M647" s="98" t="s">
        <v>2608</v>
      </c>
      <c r="N647" s="99" t="s">
        <v>4933</v>
      </c>
      <c r="O647" s="116" t="s">
        <v>1671</v>
      </c>
      <c r="P647" s="117"/>
    </row>
    <row r="648" spans="1:17" x14ac:dyDescent="0.35">
      <c r="B648" s="120"/>
      <c r="C648" s="264">
        <v>2.3846705675823374</v>
      </c>
      <c r="D648" s="345">
        <v>18</v>
      </c>
      <c r="E648" s="106">
        <v>92.293424754712575</v>
      </c>
      <c r="F648" s="113" t="s">
        <v>350</v>
      </c>
      <c r="G648" s="107">
        <v>5</v>
      </c>
      <c r="H648" s="108" t="s">
        <v>66</v>
      </c>
      <c r="I648" s="107">
        <v>26</v>
      </c>
      <c r="J648" s="109">
        <v>11</v>
      </c>
      <c r="K648" s="104" t="s">
        <v>150</v>
      </c>
      <c r="L648" s="110">
        <v>24</v>
      </c>
      <c r="M648" s="98" t="s">
        <v>1758</v>
      </c>
      <c r="N648" s="356" t="s">
        <v>4937</v>
      </c>
      <c r="O648" s="108" t="s">
        <v>1736</v>
      </c>
      <c r="P648" s="117"/>
    </row>
    <row r="649" spans="1:17" x14ac:dyDescent="0.35">
      <c r="B649" s="334"/>
      <c r="C649" s="352">
        <v>5.929617542453002</v>
      </c>
      <c r="D649" s="347">
        <v>9</v>
      </c>
      <c r="E649" s="335">
        <v>78.013753181792012</v>
      </c>
      <c r="F649" s="336" t="s">
        <v>351</v>
      </c>
      <c r="G649" s="321">
        <v>22</v>
      </c>
      <c r="H649" s="337" t="s">
        <v>96</v>
      </c>
      <c r="I649" s="321">
        <v>25</v>
      </c>
      <c r="J649" s="333">
        <v>20</v>
      </c>
      <c r="K649" s="338" t="s">
        <v>108</v>
      </c>
      <c r="L649" s="320">
        <v>41</v>
      </c>
      <c r="M649" s="339" t="s">
        <v>1700</v>
      </c>
      <c r="N649" s="355" t="s">
        <v>4941</v>
      </c>
      <c r="O649" s="340" t="s">
        <v>1671</v>
      </c>
      <c r="P649" s="341"/>
    </row>
    <row r="650" spans="1:17" x14ac:dyDescent="0.35">
      <c r="A650" t="s">
        <v>4947</v>
      </c>
      <c r="B650" s="105" t="s">
        <v>4433</v>
      </c>
      <c r="C650" s="264">
        <v>-15.717300253269617</v>
      </c>
      <c r="D650" s="345">
        <v>29</v>
      </c>
      <c r="E650" s="106">
        <v>74.834705819509594</v>
      </c>
      <c r="F650" s="113" t="s">
        <v>350</v>
      </c>
      <c r="G650" s="107">
        <v>101</v>
      </c>
      <c r="H650" s="108" t="s">
        <v>88</v>
      </c>
      <c r="I650" s="107">
        <v>20</v>
      </c>
      <c r="J650" s="109">
        <v>19</v>
      </c>
      <c r="K650" s="104" t="s">
        <v>66</v>
      </c>
      <c r="L650" s="110">
        <v>5</v>
      </c>
      <c r="M650" s="98" t="s">
        <v>3018</v>
      </c>
      <c r="N650" s="99" t="s">
        <v>4948</v>
      </c>
      <c r="O650" s="116" t="s">
        <v>1671</v>
      </c>
      <c r="P650" s="117" t="s">
        <v>4949</v>
      </c>
    </row>
    <row r="651" spans="1:17" x14ac:dyDescent="0.35">
      <c r="B651" s="120"/>
      <c r="C651" s="264">
        <v>12.232313290971428</v>
      </c>
      <c r="D651" s="345">
        <v>5</v>
      </c>
      <c r="E651" s="106">
        <v>63.558624582327703</v>
      </c>
      <c r="F651" s="113" t="s">
        <v>351</v>
      </c>
      <c r="G651" s="107">
        <v>11</v>
      </c>
      <c r="H651" s="108" t="s">
        <v>104</v>
      </c>
      <c r="I651" s="107">
        <v>30</v>
      </c>
      <c r="J651" s="109">
        <v>21</v>
      </c>
      <c r="K651" s="104" t="s">
        <v>339</v>
      </c>
      <c r="L651" s="110">
        <v>77</v>
      </c>
      <c r="M651" s="98" t="s">
        <v>2608</v>
      </c>
      <c r="N651" s="99" t="s">
        <v>4952</v>
      </c>
      <c r="O651" s="116" t="s">
        <v>1671</v>
      </c>
      <c r="P651" s="117"/>
      <c r="Q651" s="43"/>
    </row>
    <row r="652" spans="1:17" x14ac:dyDescent="0.35">
      <c r="B652" s="120"/>
      <c r="C652" s="264">
        <v>-2.5355738232148135</v>
      </c>
      <c r="D652" s="345">
        <v>28</v>
      </c>
      <c r="E652" s="106">
        <v>68.738817416946901</v>
      </c>
      <c r="F652" s="113" t="s">
        <v>350</v>
      </c>
      <c r="G652" s="107">
        <v>45</v>
      </c>
      <c r="H652" s="108" t="s">
        <v>122</v>
      </c>
      <c r="I652" s="107">
        <v>25</v>
      </c>
      <c r="J652" s="109">
        <v>16</v>
      </c>
      <c r="K652" s="104" t="s">
        <v>85</v>
      </c>
      <c r="L652" s="110">
        <v>44</v>
      </c>
      <c r="M652" s="98" t="s">
        <v>1692</v>
      </c>
      <c r="N652" s="99" t="s">
        <v>4955</v>
      </c>
      <c r="O652" s="116" t="s">
        <v>1671</v>
      </c>
      <c r="P652" s="117"/>
    </row>
    <row r="653" spans="1:17" x14ac:dyDescent="0.35">
      <c r="B653" s="120"/>
      <c r="C653" s="264">
        <v>-1.0371652383814984</v>
      </c>
      <c r="D653" s="345">
        <v>14</v>
      </c>
      <c r="E653" s="106">
        <v>64.499990398090333</v>
      </c>
      <c r="F653" s="113" t="s">
        <v>351</v>
      </c>
      <c r="G653" s="107">
        <v>67</v>
      </c>
      <c r="H653" s="108" t="s">
        <v>143</v>
      </c>
      <c r="I653" s="107">
        <v>21</v>
      </c>
      <c r="J653" s="109">
        <v>15</v>
      </c>
      <c r="K653" s="104" t="s">
        <v>131</v>
      </c>
      <c r="L653" s="110">
        <v>32</v>
      </c>
      <c r="M653" s="98" t="s">
        <v>1696</v>
      </c>
      <c r="N653" s="99" t="s">
        <v>4958</v>
      </c>
      <c r="O653" s="116" t="s">
        <v>1671</v>
      </c>
      <c r="P653" s="117"/>
    </row>
    <row r="654" spans="1:17" x14ac:dyDescent="0.35">
      <c r="B654" s="120"/>
      <c r="C654" s="264">
        <v>13.564544097823035</v>
      </c>
      <c r="D654" s="345">
        <v>6</v>
      </c>
      <c r="E654" s="106">
        <v>72.716404694268505</v>
      </c>
      <c r="F654" s="113" t="s">
        <v>351</v>
      </c>
      <c r="G654" s="107">
        <v>9</v>
      </c>
      <c r="H654" s="108" t="s">
        <v>46</v>
      </c>
      <c r="I654" s="107">
        <v>38</v>
      </c>
      <c r="J654" s="109">
        <v>19</v>
      </c>
      <c r="K654" s="104" t="s">
        <v>148</v>
      </c>
      <c r="L654" s="110">
        <v>48</v>
      </c>
      <c r="M654" s="98" t="s">
        <v>2273</v>
      </c>
      <c r="N654" s="356" t="s">
        <v>4961</v>
      </c>
      <c r="O654" s="108" t="s">
        <v>1736</v>
      </c>
      <c r="P654" s="117"/>
    </row>
    <row r="655" spans="1:17" x14ac:dyDescent="0.35">
      <c r="B655" s="120"/>
      <c r="C655" s="264">
        <v>2.3549649976187292</v>
      </c>
      <c r="D655" s="345">
        <v>11</v>
      </c>
      <c r="E655" s="106">
        <v>55.674409038764644</v>
      </c>
      <c r="F655" s="113" t="s">
        <v>351</v>
      </c>
      <c r="G655" s="107">
        <v>65</v>
      </c>
      <c r="H655" s="108" t="s">
        <v>91</v>
      </c>
      <c r="I655" s="107">
        <v>25</v>
      </c>
      <c r="J655" s="109">
        <v>19</v>
      </c>
      <c r="K655" s="104" t="s">
        <v>333</v>
      </c>
      <c r="L655" s="110">
        <v>56</v>
      </c>
      <c r="M655" s="98" t="s">
        <v>1690</v>
      </c>
      <c r="N655" s="99" t="s">
        <v>4964</v>
      </c>
      <c r="O655" s="116" t="s">
        <v>1671</v>
      </c>
      <c r="P655" s="117"/>
    </row>
    <row r="656" spans="1:17" x14ac:dyDescent="0.35">
      <c r="B656" s="120"/>
      <c r="C656" s="264">
        <v>6.0837235892641415</v>
      </c>
      <c r="D656" s="345">
        <v>9</v>
      </c>
      <c r="E656" s="106">
        <v>87.506143207946295</v>
      </c>
      <c r="F656" s="113" t="s">
        <v>351</v>
      </c>
      <c r="G656" s="107">
        <v>6</v>
      </c>
      <c r="H656" s="108" t="s">
        <v>127</v>
      </c>
      <c r="I656" s="107">
        <v>20</v>
      </c>
      <c r="J656" s="109">
        <v>18</v>
      </c>
      <c r="K656" s="104" t="s">
        <v>82</v>
      </c>
      <c r="L656" s="110">
        <v>20</v>
      </c>
      <c r="M656" s="98" t="s">
        <v>1754</v>
      </c>
      <c r="N656" s="99" t="s">
        <v>4967</v>
      </c>
      <c r="O656" s="116" t="s">
        <v>1671</v>
      </c>
      <c r="P656" s="117"/>
    </row>
    <row r="657" spans="1:16" x14ac:dyDescent="0.35">
      <c r="B657" s="120"/>
      <c r="C657" s="264">
        <v>0.85785407300403382</v>
      </c>
      <c r="D657" s="345">
        <v>27</v>
      </c>
      <c r="E657" s="106">
        <v>80.654505845186364</v>
      </c>
      <c r="F657" s="113" t="s">
        <v>350</v>
      </c>
      <c r="G657" s="107">
        <v>19</v>
      </c>
      <c r="H657" s="108" t="s">
        <v>50</v>
      </c>
      <c r="I657" s="107">
        <v>22</v>
      </c>
      <c r="J657" s="109">
        <v>11</v>
      </c>
      <c r="K657" s="104" t="s">
        <v>138</v>
      </c>
      <c r="L657" s="110">
        <v>37</v>
      </c>
      <c r="M657" s="98" t="s">
        <v>1679</v>
      </c>
      <c r="N657" s="356" t="s">
        <v>4970</v>
      </c>
      <c r="O657" s="108" t="s">
        <v>1736</v>
      </c>
      <c r="P657" s="117"/>
    </row>
    <row r="658" spans="1:16" x14ac:dyDescent="0.35">
      <c r="B658" s="120"/>
      <c r="C658" s="264">
        <v>16.856429416759035</v>
      </c>
      <c r="D658" s="345">
        <v>3</v>
      </c>
      <c r="E658" s="106">
        <v>70.838062446819038</v>
      </c>
      <c r="F658" s="113" t="s">
        <v>351</v>
      </c>
      <c r="G658" s="107">
        <v>2</v>
      </c>
      <c r="H658" s="108" t="s">
        <v>110</v>
      </c>
      <c r="I658" s="107">
        <v>27</v>
      </c>
      <c r="J658" s="109">
        <v>12</v>
      </c>
      <c r="K658" s="104" t="s">
        <v>71</v>
      </c>
      <c r="L658" s="110">
        <v>57</v>
      </c>
      <c r="M658" s="98" t="s">
        <v>1750</v>
      </c>
      <c r="N658" s="99" t="s">
        <v>4973</v>
      </c>
      <c r="O658" s="116" t="s">
        <v>1671</v>
      </c>
      <c r="P658" s="124" t="s">
        <v>4974</v>
      </c>
    </row>
    <row r="659" spans="1:16" x14ac:dyDescent="0.35">
      <c r="B659" s="120"/>
      <c r="C659" s="264">
        <v>0.41721528519962081</v>
      </c>
      <c r="D659" s="345">
        <v>25</v>
      </c>
      <c r="E659" s="106">
        <v>28.153978057235111</v>
      </c>
      <c r="F659" s="113" t="s">
        <v>350</v>
      </c>
      <c r="G659" s="107">
        <v>78</v>
      </c>
      <c r="H659" s="108" t="s">
        <v>57</v>
      </c>
      <c r="I659" s="107">
        <v>27</v>
      </c>
      <c r="J659" s="109">
        <v>12</v>
      </c>
      <c r="K659" s="104" t="s">
        <v>47</v>
      </c>
      <c r="L659" s="110">
        <v>108</v>
      </c>
      <c r="M659" s="98" t="s">
        <v>1746</v>
      </c>
      <c r="N659" s="356" t="s">
        <v>4977</v>
      </c>
      <c r="O659" s="108" t="s">
        <v>1736</v>
      </c>
      <c r="P659" s="117"/>
    </row>
    <row r="660" spans="1:16" x14ac:dyDescent="0.35">
      <c r="B660" s="120"/>
      <c r="C660" s="264">
        <v>9.2583385117857393</v>
      </c>
      <c r="D660" s="345">
        <v>7</v>
      </c>
      <c r="E660" s="106">
        <v>71.201149878501141</v>
      </c>
      <c r="F660" s="113" t="s">
        <v>351</v>
      </c>
      <c r="G660" s="107">
        <v>18</v>
      </c>
      <c r="H660" s="108" t="s">
        <v>120</v>
      </c>
      <c r="I660" s="107">
        <v>23</v>
      </c>
      <c r="J660" s="109">
        <v>15</v>
      </c>
      <c r="K660" s="104" t="s">
        <v>70</v>
      </c>
      <c r="L660" s="110">
        <v>55</v>
      </c>
      <c r="M660" s="98" t="s">
        <v>1685</v>
      </c>
      <c r="N660" s="99" t="s">
        <v>4980</v>
      </c>
      <c r="O660" s="116" t="s">
        <v>1671</v>
      </c>
      <c r="P660" s="117"/>
    </row>
    <row r="661" spans="1:16" x14ac:dyDescent="0.35">
      <c r="B661" s="120"/>
      <c r="C661" s="264">
        <v>-1.9459153115498045</v>
      </c>
      <c r="D661" s="345">
        <v>32</v>
      </c>
      <c r="E661" s="106">
        <v>85.872553379010441</v>
      </c>
      <c r="F661" s="113" t="s">
        <v>350</v>
      </c>
      <c r="G661" s="107">
        <v>28</v>
      </c>
      <c r="H661" s="108" t="s">
        <v>112</v>
      </c>
      <c r="I661" s="107">
        <v>35</v>
      </c>
      <c r="J661" s="109">
        <v>11</v>
      </c>
      <c r="K661" s="104" t="s">
        <v>103</v>
      </c>
      <c r="L661" s="110">
        <v>29</v>
      </c>
      <c r="M661" s="98" t="s">
        <v>4983</v>
      </c>
      <c r="N661" s="356" t="s">
        <v>4984</v>
      </c>
      <c r="O661" s="108" t="s">
        <v>1736</v>
      </c>
      <c r="P661" s="117"/>
    </row>
    <row r="662" spans="1:16" x14ac:dyDescent="0.35">
      <c r="B662" s="120"/>
      <c r="C662" s="264">
        <v>10.509654439414868</v>
      </c>
      <c r="D662" s="345">
        <v>4</v>
      </c>
      <c r="E662" s="106">
        <v>86.20844064925754</v>
      </c>
      <c r="F662" s="113" t="s">
        <v>351</v>
      </c>
      <c r="G662" s="107">
        <v>3</v>
      </c>
      <c r="H662" s="108" t="s">
        <v>12</v>
      </c>
      <c r="I662" s="107">
        <v>31</v>
      </c>
      <c r="J662" s="109">
        <v>13</v>
      </c>
      <c r="K662" s="104" t="s">
        <v>100</v>
      </c>
      <c r="L662" s="110">
        <v>21</v>
      </c>
      <c r="M662" s="98" t="s">
        <v>1674</v>
      </c>
      <c r="N662" s="356" t="s">
        <v>4987</v>
      </c>
      <c r="O662" s="108" t="s">
        <v>1736</v>
      </c>
      <c r="P662" s="116"/>
    </row>
    <row r="663" spans="1:16" x14ac:dyDescent="0.35">
      <c r="B663" s="120"/>
      <c r="C663" s="264">
        <v>-4.385347068253914</v>
      </c>
      <c r="D663" s="345">
        <v>28</v>
      </c>
      <c r="E663" s="106">
        <v>95.67472766338166</v>
      </c>
      <c r="F663" s="113" t="s">
        <v>350</v>
      </c>
      <c r="G663" s="107">
        <v>16</v>
      </c>
      <c r="H663" s="108" t="s">
        <v>342</v>
      </c>
      <c r="I663" s="107">
        <v>15</v>
      </c>
      <c r="J663" s="109">
        <v>6</v>
      </c>
      <c r="K663" s="104" t="s">
        <v>135</v>
      </c>
      <c r="L663" s="110">
        <v>10</v>
      </c>
      <c r="M663" s="98" t="s">
        <v>4990</v>
      </c>
      <c r="N663" s="356" t="s">
        <v>4991</v>
      </c>
      <c r="O663" s="108" t="s">
        <v>1736</v>
      </c>
      <c r="P663" s="116"/>
    </row>
    <row r="664" spans="1:16" x14ac:dyDescent="0.35">
      <c r="B664" s="120"/>
      <c r="C664" s="264">
        <v>10.102140871672631</v>
      </c>
      <c r="D664" s="345">
        <v>19</v>
      </c>
      <c r="E664" s="106">
        <v>59.142713510695295</v>
      </c>
      <c r="F664" s="113" t="s">
        <v>350</v>
      </c>
      <c r="G664" s="107">
        <v>7</v>
      </c>
      <c r="H664" s="108" t="s">
        <v>76</v>
      </c>
      <c r="I664" s="107">
        <v>20</v>
      </c>
      <c r="J664" s="109">
        <v>15</v>
      </c>
      <c r="K664" s="104" t="s">
        <v>107</v>
      </c>
      <c r="L664" s="110">
        <v>104</v>
      </c>
      <c r="M664" s="98" t="s">
        <v>2368</v>
      </c>
      <c r="N664" s="99" t="s">
        <v>4994</v>
      </c>
      <c r="O664" s="116" t="s">
        <v>1671</v>
      </c>
      <c r="P664" s="117"/>
    </row>
    <row r="665" spans="1:16" x14ac:dyDescent="0.35">
      <c r="B665" s="334"/>
      <c r="C665" s="352">
        <v>4.8028690027711161</v>
      </c>
      <c r="D665" s="347">
        <v>17</v>
      </c>
      <c r="E665" s="335">
        <v>63.218942648829071</v>
      </c>
      <c r="F665" s="336" t="s">
        <v>351</v>
      </c>
      <c r="G665" s="321">
        <v>35</v>
      </c>
      <c r="H665" s="337" t="s">
        <v>45</v>
      </c>
      <c r="I665" s="321">
        <v>37</v>
      </c>
      <c r="J665" s="333">
        <v>8</v>
      </c>
      <c r="K665" s="338" t="s">
        <v>121</v>
      </c>
      <c r="L665" s="320">
        <v>63</v>
      </c>
      <c r="M665" s="339" t="s">
        <v>3196</v>
      </c>
      <c r="N665" s="375" t="s">
        <v>4997</v>
      </c>
      <c r="O665" s="337" t="s">
        <v>1736</v>
      </c>
      <c r="P665" s="341"/>
    </row>
    <row r="666" spans="1:16" x14ac:dyDescent="0.35">
      <c r="A666" t="s">
        <v>5009</v>
      </c>
      <c r="B666" s="105" t="s">
        <v>4847</v>
      </c>
      <c r="C666" s="264">
        <v>3.3788133847611035</v>
      </c>
      <c r="D666" s="345">
        <v>11</v>
      </c>
      <c r="E666" s="106">
        <v>62.116245497718246</v>
      </c>
      <c r="F666" s="113" t="s">
        <v>351</v>
      </c>
      <c r="G666" s="107">
        <v>35</v>
      </c>
      <c r="H666" s="108" t="s">
        <v>131</v>
      </c>
      <c r="I666" s="107">
        <v>27</v>
      </c>
      <c r="J666" s="109">
        <v>22</v>
      </c>
      <c r="K666" s="104" t="s">
        <v>143</v>
      </c>
      <c r="L666" s="110">
        <v>60</v>
      </c>
      <c r="M666" s="98" t="s">
        <v>5001</v>
      </c>
      <c r="N666" s="99" t="s">
        <v>5002</v>
      </c>
      <c r="O666" s="116" t="s">
        <v>1671</v>
      </c>
      <c r="P666" s="117"/>
    </row>
    <row r="667" spans="1:16" x14ac:dyDescent="0.35">
      <c r="B667" s="120"/>
      <c r="C667" s="264">
        <v>10.309542711252638</v>
      </c>
      <c r="D667" s="345">
        <v>8</v>
      </c>
      <c r="E667" s="106">
        <v>7.2207018105732477</v>
      </c>
      <c r="F667" s="113" t="s">
        <v>351</v>
      </c>
      <c r="G667" s="107">
        <v>79</v>
      </c>
      <c r="H667" s="108" t="s">
        <v>75</v>
      </c>
      <c r="I667" s="107">
        <v>25</v>
      </c>
      <c r="J667" s="109">
        <v>10</v>
      </c>
      <c r="K667" s="104" t="s">
        <v>69</v>
      </c>
      <c r="L667" s="110">
        <v>127</v>
      </c>
      <c r="M667" s="98" t="s">
        <v>1676</v>
      </c>
      <c r="N667" s="99" t="s">
        <v>5005</v>
      </c>
      <c r="O667" s="116" t="s">
        <v>1671</v>
      </c>
      <c r="P667" s="116"/>
    </row>
    <row r="668" spans="1:16" x14ac:dyDescent="0.35">
      <c r="B668" s="120"/>
      <c r="C668" s="264">
        <v>9.0435357304833275</v>
      </c>
      <c r="D668" s="345">
        <v>10</v>
      </c>
      <c r="E668" s="106">
        <v>11.768766417881015</v>
      </c>
      <c r="F668" s="113" t="s">
        <v>350</v>
      </c>
      <c r="G668" s="107">
        <v>71</v>
      </c>
      <c r="H668" s="108" t="s">
        <v>345</v>
      </c>
      <c r="I668" s="107">
        <v>19</v>
      </c>
      <c r="J668" s="109">
        <v>9</v>
      </c>
      <c r="K668" s="104" t="s">
        <v>52</v>
      </c>
      <c r="L668" s="110">
        <v>126</v>
      </c>
      <c r="M668" s="98" t="s">
        <v>1936</v>
      </c>
      <c r="N668" s="99" t="s">
        <v>5008</v>
      </c>
      <c r="O668" s="116" t="s">
        <v>1671</v>
      </c>
      <c r="P668" s="117"/>
    </row>
    <row r="669" spans="1:16" x14ac:dyDescent="0.35">
      <c r="B669" s="120"/>
      <c r="C669" s="264">
        <v>-2.6695162572088731</v>
      </c>
      <c r="D669" s="345">
        <v>15</v>
      </c>
      <c r="E669" s="106">
        <v>28.161880729757854</v>
      </c>
      <c r="F669" s="113" t="s">
        <v>350</v>
      </c>
      <c r="G669" s="107">
        <v>91</v>
      </c>
      <c r="H669" s="108" t="s">
        <v>134</v>
      </c>
      <c r="I669" s="107">
        <v>22</v>
      </c>
      <c r="J669" s="109">
        <v>16</v>
      </c>
      <c r="K669" s="104" t="s">
        <v>87</v>
      </c>
      <c r="L669" s="110">
        <v>85</v>
      </c>
      <c r="M669" s="98" t="s">
        <v>2215</v>
      </c>
      <c r="N669" s="99" t="s">
        <v>5012</v>
      </c>
      <c r="O669" s="116" t="s">
        <v>1671</v>
      </c>
      <c r="P669" s="117"/>
    </row>
    <row r="670" spans="1:16" x14ac:dyDescent="0.35">
      <c r="B670" s="120"/>
      <c r="C670" s="264">
        <v>8.1281126019804653</v>
      </c>
      <c r="D670" s="345">
        <v>6</v>
      </c>
      <c r="E670" s="106">
        <v>58.325445682692894</v>
      </c>
      <c r="F670" s="113" t="s">
        <v>351</v>
      </c>
      <c r="G670" s="107">
        <v>26</v>
      </c>
      <c r="H670" s="108" t="s">
        <v>140</v>
      </c>
      <c r="I670" s="107">
        <v>21</v>
      </c>
      <c r="J670" s="109">
        <v>11</v>
      </c>
      <c r="K670" s="104" t="s">
        <v>106</v>
      </c>
      <c r="L670" s="110">
        <v>81</v>
      </c>
      <c r="M670" s="98" t="s">
        <v>1694</v>
      </c>
      <c r="N670" s="99" t="s">
        <v>5015</v>
      </c>
      <c r="O670" s="116" t="s">
        <v>1671</v>
      </c>
      <c r="P670" s="117"/>
    </row>
    <row r="671" spans="1:16" x14ac:dyDescent="0.35">
      <c r="B671" s="120"/>
      <c r="C671" s="264">
        <v>-1.7910333033703065</v>
      </c>
      <c r="D671" s="345">
        <v>22</v>
      </c>
      <c r="E671" s="106">
        <v>12.732081980224402</v>
      </c>
      <c r="F671" s="113" t="s">
        <v>350</v>
      </c>
      <c r="G671" s="107">
        <v>105</v>
      </c>
      <c r="H671" s="108" t="s">
        <v>99</v>
      </c>
      <c r="I671" s="107">
        <v>22</v>
      </c>
      <c r="J671" s="109">
        <v>11</v>
      </c>
      <c r="K671" s="104" t="s">
        <v>343</v>
      </c>
      <c r="L671" s="110">
        <v>107</v>
      </c>
      <c r="M671" s="98" t="s">
        <v>1758</v>
      </c>
      <c r="N671" s="99" t="s">
        <v>5018</v>
      </c>
      <c r="O671" s="116" t="s">
        <v>1671</v>
      </c>
      <c r="P671" s="117"/>
    </row>
    <row r="672" spans="1:16" x14ac:dyDescent="0.35">
      <c r="B672" s="120"/>
      <c r="C672" s="264">
        <v>0.61208515244855466</v>
      </c>
      <c r="D672" s="345">
        <v>22</v>
      </c>
      <c r="E672" s="106">
        <v>72.610104367066953</v>
      </c>
      <c r="F672" s="113" t="s">
        <v>350</v>
      </c>
      <c r="G672" s="107">
        <v>32</v>
      </c>
      <c r="H672" s="108" t="s">
        <v>49</v>
      </c>
      <c r="I672" s="107">
        <v>32</v>
      </c>
      <c r="J672" s="109">
        <v>11</v>
      </c>
      <c r="K672" s="104" t="s">
        <v>72</v>
      </c>
      <c r="L672" s="110">
        <v>36</v>
      </c>
      <c r="M672" s="98" t="s">
        <v>2190</v>
      </c>
      <c r="N672" s="356" t="s">
        <v>5021</v>
      </c>
      <c r="O672" s="108" t="s">
        <v>1736</v>
      </c>
      <c r="P672" s="117"/>
    </row>
    <row r="673" spans="2:16" x14ac:dyDescent="0.35">
      <c r="B673" s="120"/>
      <c r="C673" s="264">
        <v>-2.2415466831166695</v>
      </c>
      <c r="D673" s="345">
        <v>14</v>
      </c>
      <c r="E673" s="106">
        <v>62.695445389073441</v>
      </c>
      <c r="F673" s="113" t="s">
        <v>350</v>
      </c>
      <c r="G673" s="107">
        <v>64</v>
      </c>
      <c r="H673" s="108" t="s">
        <v>139</v>
      </c>
      <c r="I673" s="107">
        <v>23</v>
      </c>
      <c r="J673" s="109">
        <v>20</v>
      </c>
      <c r="K673" s="104" t="s">
        <v>336</v>
      </c>
      <c r="L673" s="110">
        <v>47</v>
      </c>
      <c r="M673" s="98" t="s">
        <v>5025</v>
      </c>
      <c r="N673" s="99" t="s">
        <v>5026</v>
      </c>
      <c r="O673" s="116" t="s">
        <v>1671</v>
      </c>
      <c r="P673" s="117" t="s">
        <v>5024</v>
      </c>
    </row>
    <row r="674" spans="2:16" x14ac:dyDescent="0.35">
      <c r="B674" s="120"/>
      <c r="C674" s="264">
        <v>-8.7948815202748665E-2</v>
      </c>
      <c r="D674" s="345">
        <v>11</v>
      </c>
      <c r="E674" s="106">
        <v>-1.5591498858529411</v>
      </c>
      <c r="F674" s="113" t="s">
        <v>351</v>
      </c>
      <c r="G674" s="107">
        <v>123</v>
      </c>
      <c r="H674" s="108" t="s">
        <v>51</v>
      </c>
      <c r="I674" s="107">
        <v>17</v>
      </c>
      <c r="J674" s="109">
        <v>10</v>
      </c>
      <c r="K674" s="104" t="s">
        <v>130</v>
      </c>
      <c r="L674" s="110">
        <v>121</v>
      </c>
      <c r="M674" s="98" t="s">
        <v>2622</v>
      </c>
      <c r="N674" s="99" t="s">
        <v>5029</v>
      </c>
      <c r="O674" s="116" t="s">
        <v>1671</v>
      </c>
      <c r="P674" s="117"/>
    </row>
    <row r="675" spans="2:16" x14ac:dyDescent="0.35">
      <c r="B675" s="120"/>
      <c r="C675" s="264">
        <v>2.4159011900995599</v>
      </c>
      <c r="D675" s="345">
        <v>21</v>
      </c>
      <c r="E675" s="106">
        <v>36.446895606746324</v>
      </c>
      <c r="F675" s="113" t="s">
        <v>350</v>
      </c>
      <c r="G675" s="107">
        <v>58</v>
      </c>
      <c r="H675" s="108" t="s">
        <v>77</v>
      </c>
      <c r="I675" s="107">
        <v>24</v>
      </c>
      <c r="J675" s="109">
        <v>15</v>
      </c>
      <c r="K675" s="104" t="s">
        <v>107</v>
      </c>
      <c r="L675" s="110">
        <v>102</v>
      </c>
      <c r="M675" s="98" t="s">
        <v>2208</v>
      </c>
      <c r="N675" s="99" t="s">
        <v>5032</v>
      </c>
      <c r="O675" s="116" t="s">
        <v>1671</v>
      </c>
      <c r="P675" s="117"/>
    </row>
    <row r="676" spans="2:16" x14ac:dyDescent="0.35">
      <c r="B676" s="120"/>
      <c r="C676" s="264">
        <v>6.6532815016106612</v>
      </c>
      <c r="D676" s="345">
        <v>15</v>
      </c>
      <c r="E676" s="106">
        <v>74.423117599469705</v>
      </c>
      <c r="F676" s="113" t="s">
        <v>351</v>
      </c>
      <c r="G676" s="107">
        <v>11</v>
      </c>
      <c r="H676" s="108" t="s">
        <v>50</v>
      </c>
      <c r="I676" s="107">
        <v>28</v>
      </c>
      <c r="J676" s="109">
        <v>12</v>
      </c>
      <c r="K676" s="104" t="s">
        <v>108</v>
      </c>
      <c r="L676" s="110">
        <v>43</v>
      </c>
      <c r="M676" s="98" t="s">
        <v>1679</v>
      </c>
      <c r="N676" s="356" t="s">
        <v>5035</v>
      </c>
      <c r="O676" s="108" t="s">
        <v>1736</v>
      </c>
      <c r="P676" s="117"/>
    </row>
    <row r="677" spans="2:16" x14ac:dyDescent="0.35">
      <c r="B677" s="120"/>
      <c r="C677" s="264">
        <v>4.0696878793808446</v>
      </c>
      <c r="D677" s="345">
        <v>11</v>
      </c>
      <c r="E677" s="106">
        <v>78.492553754768224</v>
      </c>
      <c r="F677" s="113" t="s">
        <v>350</v>
      </c>
      <c r="G677" s="107">
        <v>9</v>
      </c>
      <c r="H677" s="108" t="s">
        <v>331</v>
      </c>
      <c r="I677" s="107">
        <v>19</v>
      </c>
      <c r="J677" s="109">
        <v>15</v>
      </c>
      <c r="K677" s="104" t="s">
        <v>86</v>
      </c>
      <c r="L677" s="110">
        <v>40</v>
      </c>
      <c r="M677" s="98" t="s">
        <v>1696</v>
      </c>
      <c r="N677" s="99" t="s">
        <v>5038</v>
      </c>
      <c r="O677" s="116" t="s">
        <v>1671</v>
      </c>
      <c r="P677" s="117"/>
    </row>
    <row r="678" spans="2:16" x14ac:dyDescent="0.35">
      <c r="B678" s="120"/>
      <c r="C678" s="264">
        <v>1.8270594540302529</v>
      </c>
      <c r="D678" s="345">
        <v>11</v>
      </c>
      <c r="E678" s="106">
        <v>35.375273575546835</v>
      </c>
      <c r="F678" s="113" t="s">
        <v>351</v>
      </c>
      <c r="G678" s="107">
        <v>76</v>
      </c>
      <c r="H678" s="108" t="s">
        <v>60</v>
      </c>
      <c r="I678" s="107">
        <v>11</v>
      </c>
      <c r="J678" s="109">
        <v>9</v>
      </c>
      <c r="K678" s="104" t="s">
        <v>146</v>
      </c>
      <c r="L678" s="110">
        <v>77</v>
      </c>
      <c r="M678" s="98" t="s">
        <v>1875</v>
      </c>
      <c r="N678" s="99" t="s">
        <v>5041</v>
      </c>
      <c r="O678" s="116" t="s">
        <v>1671</v>
      </c>
      <c r="P678" s="117"/>
    </row>
    <row r="679" spans="2:16" x14ac:dyDescent="0.35">
      <c r="B679" s="120"/>
      <c r="C679" s="264">
        <v>-0.71813993307535318</v>
      </c>
      <c r="D679" s="345">
        <v>13</v>
      </c>
      <c r="E679" s="106">
        <v>20.054068451401413</v>
      </c>
      <c r="F679" s="113" t="s">
        <v>350</v>
      </c>
      <c r="G679" s="107">
        <v>93</v>
      </c>
      <c r="H679" s="108" t="s">
        <v>88</v>
      </c>
      <c r="I679" s="107">
        <v>16</v>
      </c>
      <c r="J679" s="109">
        <v>14</v>
      </c>
      <c r="K679" s="104" t="s">
        <v>125</v>
      </c>
      <c r="L679" s="110">
        <v>100</v>
      </c>
      <c r="M679" s="98" t="s">
        <v>2226</v>
      </c>
      <c r="N679" s="99" t="s">
        <v>5044</v>
      </c>
      <c r="O679" s="116" t="s">
        <v>1671</v>
      </c>
      <c r="P679" s="117"/>
    </row>
    <row r="680" spans="2:16" x14ac:dyDescent="0.35">
      <c r="B680" s="120"/>
      <c r="C680" s="264">
        <v>7.9318275250076207</v>
      </c>
      <c r="D680" s="345">
        <v>10</v>
      </c>
      <c r="E680" s="106">
        <v>46.412543710164861</v>
      </c>
      <c r="F680" s="113" t="s">
        <v>351</v>
      </c>
      <c r="G680" s="107">
        <v>41</v>
      </c>
      <c r="H680" s="108" t="s">
        <v>95</v>
      </c>
      <c r="I680" s="107">
        <v>28</v>
      </c>
      <c r="J680" s="109">
        <v>17</v>
      </c>
      <c r="K680" s="104" t="s">
        <v>80</v>
      </c>
      <c r="L680" s="110">
        <v>89</v>
      </c>
      <c r="M680" s="98" t="s">
        <v>2342</v>
      </c>
      <c r="N680" s="99" t="s">
        <v>5047</v>
      </c>
      <c r="O680" s="116" t="s">
        <v>1671</v>
      </c>
      <c r="P680" s="117"/>
    </row>
    <row r="681" spans="2:16" x14ac:dyDescent="0.35">
      <c r="B681" s="120"/>
      <c r="C681" s="264">
        <v>0.85984127162257262</v>
      </c>
      <c r="D681" s="345">
        <v>11</v>
      </c>
      <c r="E681" s="106">
        <v>61.152301776590711</v>
      </c>
      <c r="F681" s="113" t="s">
        <v>351</v>
      </c>
      <c r="G681" s="107">
        <v>54</v>
      </c>
      <c r="H681" s="108" t="s">
        <v>70</v>
      </c>
      <c r="I681" s="107">
        <v>22</v>
      </c>
      <c r="J681" s="109">
        <v>12</v>
      </c>
      <c r="K681" s="104" t="s">
        <v>111</v>
      </c>
      <c r="L681" s="110">
        <v>48</v>
      </c>
      <c r="M681" s="98" t="s">
        <v>2273</v>
      </c>
      <c r="N681" s="99" t="s">
        <v>5050</v>
      </c>
      <c r="O681" s="116" t="s">
        <v>1671</v>
      </c>
      <c r="P681" s="101"/>
    </row>
    <row r="682" spans="2:16" x14ac:dyDescent="0.35">
      <c r="B682" s="120"/>
      <c r="C682" s="264">
        <v>5.0749277039849225</v>
      </c>
      <c r="D682" s="345">
        <v>7</v>
      </c>
      <c r="E682" s="106">
        <v>57.971882976597016</v>
      </c>
      <c r="F682" s="113" t="s">
        <v>350</v>
      </c>
      <c r="G682" s="107">
        <v>31</v>
      </c>
      <c r="H682" s="108" t="s">
        <v>53</v>
      </c>
      <c r="I682" s="107">
        <v>23</v>
      </c>
      <c r="J682" s="109">
        <v>14</v>
      </c>
      <c r="K682" s="104" t="s">
        <v>137</v>
      </c>
      <c r="L682" s="110">
        <v>90</v>
      </c>
      <c r="M682" s="98" t="s">
        <v>1698</v>
      </c>
      <c r="N682" s="99" t="s">
        <v>5053</v>
      </c>
      <c r="O682" s="116" t="s">
        <v>1671</v>
      </c>
      <c r="P682" s="117"/>
    </row>
    <row r="683" spans="2:16" x14ac:dyDescent="0.35">
      <c r="B683" s="120"/>
      <c r="C683" s="264">
        <v>-0.97833531215339753</v>
      </c>
      <c r="D683" s="345">
        <v>9</v>
      </c>
      <c r="E683" s="106">
        <v>41.442623581012</v>
      </c>
      <c r="F683" s="113" t="s">
        <v>350</v>
      </c>
      <c r="G683" s="107">
        <v>73</v>
      </c>
      <c r="H683" s="108" t="s">
        <v>57</v>
      </c>
      <c r="I683" s="107">
        <v>17</v>
      </c>
      <c r="J683" s="109">
        <v>16</v>
      </c>
      <c r="K683" s="104" t="s">
        <v>109</v>
      </c>
      <c r="L683" s="110">
        <v>72</v>
      </c>
      <c r="M683" s="98" t="s">
        <v>2476</v>
      </c>
      <c r="N683" s="99" t="s">
        <v>5056</v>
      </c>
      <c r="O683" s="116" t="s">
        <v>1735</v>
      </c>
      <c r="P683" s="117"/>
    </row>
    <row r="684" spans="2:16" x14ac:dyDescent="0.35">
      <c r="B684" s="120"/>
      <c r="C684" s="264">
        <v>-2.1174500442174597</v>
      </c>
      <c r="D684" s="345">
        <v>15</v>
      </c>
      <c r="E684" s="106">
        <v>41.80256754005903</v>
      </c>
      <c r="F684" s="113" t="s">
        <v>350</v>
      </c>
      <c r="G684" s="107">
        <v>75</v>
      </c>
      <c r="H684" s="108" t="s">
        <v>78</v>
      </c>
      <c r="I684" s="107">
        <v>19</v>
      </c>
      <c r="J684" s="109">
        <v>17</v>
      </c>
      <c r="K684" s="104" t="s">
        <v>92</v>
      </c>
      <c r="L684" s="110">
        <v>70</v>
      </c>
      <c r="M684" s="98" t="s">
        <v>2342</v>
      </c>
      <c r="N684" s="99" t="s">
        <v>5059</v>
      </c>
      <c r="O684" s="116" t="s">
        <v>1671</v>
      </c>
      <c r="P684" s="117"/>
    </row>
    <row r="685" spans="2:16" x14ac:dyDescent="0.35">
      <c r="B685" s="120"/>
      <c r="C685" s="264">
        <v>7.1230424662743708E-2</v>
      </c>
      <c r="D685" s="345">
        <v>21</v>
      </c>
      <c r="E685" s="106">
        <v>10.573452557314283</v>
      </c>
      <c r="F685" s="113" t="s">
        <v>350</v>
      </c>
      <c r="G685" s="107">
        <v>99</v>
      </c>
      <c r="H685" s="108" t="s">
        <v>149</v>
      </c>
      <c r="I685" s="107">
        <v>20</v>
      </c>
      <c r="J685" s="109">
        <v>12</v>
      </c>
      <c r="K685" s="104" t="s">
        <v>54</v>
      </c>
      <c r="L685" s="110">
        <v>116</v>
      </c>
      <c r="M685" s="98" t="s">
        <v>2334</v>
      </c>
      <c r="N685" s="99" t="s">
        <v>5062</v>
      </c>
      <c r="O685" s="117" t="s">
        <v>1671</v>
      </c>
      <c r="P685" s="117"/>
    </row>
    <row r="686" spans="2:16" x14ac:dyDescent="0.35">
      <c r="B686" s="120"/>
      <c r="C686" s="264">
        <v>5.0681565697962947</v>
      </c>
      <c r="D686" s="345">
        <v>8</v>
      </c>
      <c r="E686" s="106">
        <v>88.50386045495614</v>
      </c>
      <c r="F686" s="113" t="s">
        <v>350</v>
      </c>
      <c r="G686" s="107">
        <v>8</v>
      </c>
      <c r="H686" s="108" t="s">
        <v>46</v>
      </c>
      <c r="I686" s="107">
        <v>23</v>
      </c>
      <c r="J686" s="109">
        <v>17</v>
      </c>
      <c r="K686" s="104" t="s">
        <v>122</v>
      </c>
      <c r="L686" s="110">
        <v>37</v>
      </c>
      <c r="M686" s="98" t="s">
        <v>1669</v>
      </c>
      <c r="N686" s="99" t="s">
        <v>5066</v>
      </c>
      <c r="O686" s="116" t="s">
        <v>1671</v>
      </c>
      <c r="P686" s="117" t="s">
        <v>5065</v>
      </c>
    </row>
    <row r="687" spans="2:16" x14ac:dyDescent="0.35">
      <c r="B687" s="120"/>
      <c r="C687" s="264">
        <v>13.418579195644034</v>
      </c>
      <c r="D687" s="345">
        <v>11</v>
      </c>
      <c r="E687" s="106">
        <v>44.328687240109929</v>
      </c>
      <c r="F687" s="113" t="s">
        <v>350</v>
      </c>
      <c r="G687" s="107">
        <v>22</v>
      </c>
      <c r="H687" s="108" t="s">
        <v>93</v>
      </c>
      <c r="I687" s="107">
        <v>31</v>
      </c>
      <c r="J687" s="109">
        <v>15</v>
      </c>
      <c r="K687" s="104" t="s">
        <v>83</v>
      </c>
      <c r="L687" s="110">
        <v>122</v>
      </c>
      <c r="M687" s="98" t="s">
        <v>2174</v>
      </c>
      <c r="N687" s="99" t="s">
        <v>5069</v>
      </c>
      <c r="O687" s="116" t="s">
        <v>1671</v>
      </c>
      <c r="P687" s="116"/>
    </row>
    <row r="688" spans="2:16" x14ac:dyDescent="0.35">
      <c r="B688" s="120"/>
      <c r="C688" s="264">
        <v>1.6296389745066371</v>
      </c>
      <c r="D688" s="345">
        <v>15</v>
      </c>
      <c r="E688" s="106">
        <v>7.4614158078986481</v>
      </c>
      <c r="F688" s="113" t="s">
        <v>351</v>
      </c>
      <c r="G688" s="107">
        <v>108</v>
      </c>
      <c r="H688" s="108" t="s">
        <v>141</v>
      </c>
      <c r="I688" s="107">
        <v>25</v>
      </c>
      <c r="J688" s="109">
        <v>15</v>
      </c>
      <c r="K688" s="104" t="s">
        <v>340</v>
      </c>
      <c r="L688" s="110">
        <v>112</v>
      </c>
      <c r="M688" s="98" t="s">
        <v>2342</v>
      </c>
      <c r="N688" s="99" t="s">
        <v>5072</v>
      </c>
      <c r="O688" s="116" t="s">
        <v>1671</v>
      </c>
      <c r="P688" s="117"/>
    </row>
    <row r="689" spans="1:16" x14ac:dyDescent="0.35">
      <c r="B689" s="120"/>
      <c r="C689" s="264">
        <v>6.214903971311692</v>
      </c>
      <c r="D689" s="345">
        <v>9</v>
      </c>
      <c r="E689" s="106">
        <v>5.6576665798905674</v>
      </c>
      <c r="F689" s="113" t="s">
        <v>351</v>
      </c>
      <c r="G689" s="107">
        <v>92</v>
      </c>
      <c r="H689" s="108" t="s">
        <v>65</v>
      </c>
      <c r="I689" s="107">
        <v>33</v>
      </c>
      <c r="J689" s="109">
        <v>10</v>
      </c>
      <c r="K689" s="104" t="s">
        <v>119</v>
      </c>
      <c r="L689" s="110">
        <v>125</v>
      </c>
      <c r="M689" s="98" t="s">
        <v>1679</v>
      </c>
      <c r="N689" s="356" t="s">
        <v>5075</v>
      </c>
      <c r="O689" s="108" t="s">
        <v>1736</v>
      </c>
      <c r="P689" s="117"/>
    </row>
    <row r="690" spans="1:16" x14ac:dyDescent="0.35">
      <c r="A690" t="s">
        <v>5078</v>
      </c>
      <c r="B690" s="105" t="s">
        <v>4848</v>
      </c>
      <c r="C690" s="264">
        <v>3.5562083336022074</v>
      </c>
      <c r="D690" s="345">
        <v>9</v>
      </c>
      <c r="E690" s="106">
        <v>41.633113483324408</v>
      </c>
      <c r="F690" s="113" t="s">
        <v>350</v>
      </c>
      <c r="G690" s="107">
        <v>50</v>
      </c>
      <c r="H690" s="108" t="s">
        <v>64</v>
      </c>
      <c r="I690" s="107">
        <v>22</v>
      </c>
      <c r="J690" s="109">
        <v>20</v>
      </c>
      <c r="K690" s="104" t="s">
        <v>145</v>
      </c>
      <c r="L690" s="110">
        <v>97</v>
      </c>
      <c r="M690" s="98" t="s">
        <v>4484</v>
      </c>
      <c r="N690" s="99" t="s">
        <v>5079</v>
      </c>
      <c r="O690" s="116" t="s">
        <v>1671</v>
      </c>
      <c r="P690" s="117"/>
    </row>
    <row r="691" spans="1:16" x14ac:dyDescent="0.35">
      <c r="B691" s="120"/>
      <c r="C691" s="264">
        <v>1.9067377407523647</v>
      </c>
      <c r="D691" s="345">
        <v>13</v>
      </c>
      <c r="E691" s="106">
        <v>51.314768969867011</v>
      </c>
      <c r="F691" s="113" t="s">
        <v>351</v>
      </c>
      <c r="G691" s="107">
        <v>56</v>
      </c>
      <c r="H691" s="108" t="s">
        <v>101</v>
      </c>
      <c r="I691" s="107">
        <v>18</v>
      </c>
      <c r="J691" s="109">
        <v>11</v>
      </c>
      <c r="K691" s="104" t="s">
        <v>121</v>
      </c>
      <c r="L691" s="110">
        <v>69</v>
      </c>
      <c r="M691" s="98" t="s">
        <v>2174</v>
      </c>
      <c r="N691" s="99" t="s">
        <v>5082</v>
      </c>
      <c r="O691" s="116" t="s">
        <v>1671</v>
      </c>
      <c r="P691" s="117"/>
    </row>
    <row r="692" spans="1:16" x14ac:dyDescent="0.35">
      <c r="B692" s="120"/>
      <c r="C692" s="264">
        <v>2.8455006359160886</v>
      </c>
      <c r="D692" s="345">
        <v>11</v>
      </c>
      <c r="E692" s="106">
        <v>13.932179882182274</v>
      </c>
      <c r="F692" s="113" t="s">
        <v>351</v>
      </c>
      <c r="G692" s="107">
        <v>96</v>
      </c>
      <c r="H692" s="108" t="s">
        <v>113</v>
      </c>
      <c r="I692" s="107">
        <v>32</v>
      </c>
      <c r="J692" s="109">
        <v>9</v>
      </c>
      <c r="K692" s="104" t="s">
        <v>43</v>
      </c>
      <c r="L692" s="110">
        <v>106</v>
      </c>
      <c r="M692" s="98" t="s">
        <v>5085</v>
      </c>
      <c r="N692" s="356" t="s">
        <v>5086</v>
      </c>
      <c r="O692" s="108" t="s">
        <v>1736</v>
      </c>
      <c r="P692" s="117"/>
    </row>
    <row r="693" spans="1:16" x14ac:dyDescent="0.35">
      <c r="B693" s="120"/>
      <c r="C693" s="264">
        <v>3.8425159060602918</v>
      </c>
      <c r="D693" s="345">
        <v>8</v>
      </c>
      <c r="E693" s="106">
        <v>41.382401560358602</v>
      </c>
      <c r="F693" s="113" t="s">
        <v>350</v>
      </c>
      <c r="G693" s="107">
        <v>45</v>
      </c>
      <c r="H693" s="108" t="s">
        <v>85</v>
      </c>
      <c r="I693" s="107">
        <v>17</v>
      </c>
      <c r="J693" s="109">
        <v>14</v>
      </c>
      <c r="K693" s="104" t="s">
        <v>330</v>
      </c>
      <c r="L693" s="110">
        <v>101</v>
      </c>
      <c r="M693" s="98" t="s">
        <v>1936</v>
      </c>
      <c r="N693" s="99" t="s">
        <v>5089</v>
      </c>
      <c r="O693" s="116" t="s">
        <v>1671</v>
      </c>
      <c r="P693" s="117"/>
    </row>
    <row r="694" spans="1:16" x14ac:dyDescent="0.35">
      <c r="B694" s="120"/>
      <c r="C694" s="264">
        <v>2.6074276557734781</v>
      </c>
      <c r="D694" s="345">
        <v>12</v>
      </c>
      <c r="E694" s="106">
        <v>32.226949194074031</v>
      </c>
      <c r="F694" s="113" t="s">
        <v>350</v>
      </c>
      <c r="G694" s="107">
        <v>65</v>
      </c>
      <c r="H694" s="108" t="s">
        <v>144</v>
      </c>
      <c r="I694" s="107">
        <v>16</v>
      </c>
      <c r="J694" s="109">
        <v>11</v>
      </c>
      <c r="K694" s="104" t="s">
        <v>79</v>
      </c>
      <c r="L694" s="110">
        <v>95</v>
      </c>
      <c r="M694" s="98" t="s">
        <v>1766</v>
      </c>
      <c r="N694" s="99" t="s">
        <v>5092</v>
      </c>
      <c r="O694" s="116" t="s">
        <v>1671</v>
      </c>
      <c r="P694" s="116"/>
    </row>
    <row r="695" spans="1:16" x14ac:dyDescent="0.35">
      <c r="B695" s="120"/>
      <c r="C695" s="264">
        <v>6.0917630920306367</v>
      </c>
      <c r="D695" s="345">
        <v>10</v>
      </c>
      <c r="E695" s="106">
        <v>69.614425086444967</v>
      </c>
      <c r="F695" s="113" t="s">
        <v>350</v>
      </c>
      <c r="G695" s="107">
        <v>15</v>
      </c>
      <c r="H695" s="108" t="s">
        <v>44</v>
      </c>
      <c r="I695" s="107">
        <v>37</v>
      </c>
      <c r="J695" s="109">
        <v>15</v>
      </c>
      <c r="K695" s="104" t="s">
        <v>128</v>
      </c>
      <c r="L695" s="110">
        <v>66</v>
      </c>
      <c r="M695" s="98" t="s">
        <v>5095</v>
      </c>
      <c r="N695" s="356" t="s">
        <v>5096</v>
      </c>
      <c r="O695" s="108" t="s">
        <v>1736</v>
      </c>
      <c r="P695" s="117"/>
    </row>
    <row r="696" spans="1:16" x14ac:dyDescent="0.35">
      <c r="B696" s="120"/>
      <c r="C696" s="264">
        <v>-1.6569737299334453</v>
      </c>
      <c r="D696" s="345">
        <v>17</v>
      </c>
      <c r="E696" s="106">
        <v>2.3537072936276413</v>
      </c>
      <c r="F696" s="113" t="s">
        <v>350</v>
      </c>
      <c r="G696" s="107">
        <v>119</v>
      </c>
      <c r="H696" s="108" t="s">
        <v>58</v>
      </c>
      <c r="I696" s="107">
        <v>28</v>
      </c>
      <c r="J696" s="109">
        <v>22</v>
      </c>
      <c r="K696" s="104" t="s">
        <v>344</v>
      </c>
      <c r="L696" s="110">
        <v>118</v>
      </c>
      <c r="M696" s="98" t="s">
        <v>2208</v>
      </c>
      <c r="N696" s="99" t="s">
        <v>5099</v>
      </c>
      <c r="O696" s="116" t="s">
        <v>1671</v>
      </c>
      <c r="P696" s="117"/>
    </row>
    <row r="697" spans="1:16" x14ac:dyDescent="0.35">
      <c r="B697" s="120"/>
      <c r="C697" s="264">
        <v>3.4955656123930625</v>
      </c>
      <c r="D697" s="345">
        <v>21</v>
      </c>
      <c r="E697" s="106">
        <v>59.244585229736998</v>
      </c>
      <c r="F697" s="113" t="s">
        <v>351</v>
      </c>
      <c r="G697" s="107">
        <v>42</v>
      </c>
      <c r="H697" s="108" t="s">
        <v>341</v>
      </c>
      <c r="I697" s="107">
        <v>25</v>
      </c>
      <c r="J697" s="109">
        <v>4</v>
      </c>
      <c r="K697" s="104" t="s">
        <v>91</v>
      </c>
      <c r="L697" s="110">
        <v>62</v>
      </c>
      <c r="M697" s="98" t="s">
        <v>2528</v>
      </c>
      <c r="N697" s="356" t="s">
        <v>5102</v>
      </c>
      <c r="O697" s="108" t="s">
        <v>1736</v>
      </c>
      <c r="P697" s="117"/>
    </row>
    <row r="698" spans="1:16" x14ac:dyDescent="0.35">
      <c r="B698" s="120"/>
      <c r="C698" s="264">
        <v>2.5325438214728924</v>
      </c>
      <c r="D698" s="345">
        <v>16</v>
      </c>
      <c r="E698" s="106">
        <v>71.14729890341242</v>
      </c>
      <c r="F698" s="113" t="s">
        <v>351</v>
      </c>
      <c r="G698" s="107">
        <v>34</v>
      </c>
      <c r="H698" s="108" t="s">
        <v>136</v>
      </c>
      <c r="I698" s="107">
        <v>23</v>
      </c>
      <c r="J698" s="109">
        <v>12</v>
      </c>
      <c r="K698" s="104" t="s">
        <v>67</v>
      </c>
      <c r="L698" s="110">
        <v>44</v>
      </c>
      <c r="M698" s="98" t="s">
        <v>1766</v>
      </c>
      <c r="N698" s="99" t="s">
        <v>5105</v>
      </c>
      <c r="O698" s="116" t="s">
        <v>1671</v>
      </c>
      <c r="P698" s="117"/>
    </row>
    <row r="699" spans="1:16" x14ac:dyDescent="0.35">
      <c r="B699" s="120"/>
      <c r="C699" s="264">
        <v>-12.967208380597988</v>
      </c>
      <c r="D699" s="345">
        <v>23</v>
      </c>
      <c r="E699" s="106">
        <v>77.149985928636738</v>
      </c>
      <c r="F699" s="113" t="s">
        <v>350</v>
      </c>
      <c r="G699" s="107">
        <v>94</v>
      </c>
      <c r="H699" s="108" t="s">
        <v>116</v>
      </c>
      <c r="I699" s="107">
        <v>24</v>
      </c>
      <c r="J699" s="109">
        <v>18</v>
      </c>
      <c r="K699" s="104" t="s">
        <v>127</v>
      </c>
      <c r="L699" s="110">
        <v>5</v>
      </c>
      <c r="M699" s="98" t="s">
        <v>1679</v>
      </c>
      <c r="N699" s="99" t="s">
        <v>5108</v>
      </c>
      <c r="O699" s="116" t="s">
        <v>1671</v>
      </c>
      <c r="P699" s="117" t="s">
        <v>5109</v>
      </c>
    </row>
    <row r="700" spans="1:16" x14ac:dyDescent="0.35">
      <c r="B700" s="120"/>
      <c r="C700" s="264">
        <v>-0.79877699064802643</v>
      </c>
      <c r="D700" s="345">
        <v>17</v>
      </c>
      <c r="E700" s="106">
        <v>24.586600037177067</v>
      </c>
      <c r="F700" s="113" t="s">
        <v>350</v>
      </c>
      <c r="G700" s="107">
        <v>86</v>
      </c>
      <c r="H700" s="108" t="s">
        <v>81</v>
      </c>
      <c r="I700" s="107">
        <v>23</v>
      </c>
      <c r="J700" s="109">
        <v>9</v>
      </c>
      <c r="K700" s="104" t="s">
        <v>56</v>
      </c>
      <c r="L700" s="110">
        <v>98</v>
      </c>
      <c r="M700" s="98" t="s">
        <v>2237</v>
      </c>
      <c r="N700" s="99" t="s">
        <v>5112</v>
      </c>
      <c r="O700" s="116" t="s">
        <v>1736</v>
      </c>
      <c r="P700" s="117"/>
    </row>
    <row r="701" spans="1:16" x14ac:dyDescent="0.35">
      <c r="B701" s="120"/>
      <c r="C701" s="264">
        <v>-4.6303422624217392</v>
      </c>
      <c r="D701" s="345">
        <v>18</v>
      </c>
      <c r="E701" s="106">
        <v>82.858472637806187</v>
      </c>
      <c r="F701" s="113" t="s">
        <v>350</v>
      </c>
      <c r="G701" s="107">
        <v>51</v>
      </c>
      <c r="H701" s="108" t="s">
        <v>332</v>
      </c>
      <c r="I701" s="107">
        <v>22</v>
      </c>
      <c r="J701" s="109">
        <v>20</v>
      </c>
      <c r="K701" s="104" t="s">
        <v>150</v>
      </c>
      <c r="L701" s="110">
        <v>27</v>
      </c>
      <c r="M701" s="98" t="s">
        <v>2878</v>
      </c>
      <c r="N701" s="99" t="s">
        <v>5115</v>
      </c>
      <c r="O701" s="116" t="s">
        <v>1671</v>
      </c>
      <c r="P701" s="117" t="s">
        <v>5130</v>
      </c>
    </row>
    <row r="702" spans="1:16" x14ac:dyDescent="0.35">
      <c r="B702" s="120"/>
      <c r="C702" s="264">
        <v>-3.220183488830993</v>
      </c>
      <c r="D702" s="345">
        <v>16</v>
      </c>
      <c r="E702" s="106">
        <v>82.83954330446052</v>
      </c>
      <c r="F702" s="113" t="s">
        <v>351</v>
      </c>
      <c r="G702" s="107">
        <v>39</v>
      </c>
      <c r="H702" s="108" t="s">
        <v>61</v>
      </c>
      <c r="I702" s="107">
        <v>25</v>
      </c>
      <c r="J702" s="109">
        <v>20</v>
      </c>
      <c r="K702" s="104" t="s">
        <v>120</v>
      </c>
      <c r="L702" s="110">
        <v>16</v>
      </c>
      <c r="M702" s="98" t="s">
        <v>1698</v>
      </c>
      <c r="N702" s="99" t="s">
        <v>5118</v>
      </c>
      <c r="O702" s="116" t="s">
        <v>1671</v>
      </c>
      <c r="P702" s="117"/>
    </row>
    <row r="703" spans="1:16" x14ac:dyDescent="0.35">
      <c r="B703" s="120"/>
      <c r="C703" s="264">
        <v>6.0135322566097305</v>
      </c>
      <c r="D703" s="345">
        <v>12</v>
      </c>
      <c r="E703" s="106">
        <v>30.703597465742863</v>
      </c>
      <c r="F703" s="113" t="s">
        <v>351</v>
      </c>
      <c r="G703" s="107">
        <v>63</v>
      </c>
      <c r="H703" s="108" t="s">
        <v>105</v>
      </c>
      <c r="I703" s="107">
        <v>18</v>
      </c>
      <c r="J703" s="109">
        <v>8</v>
      </c>
      <c r="K703" s="104" t="s">
        <v>98</v>
      </c>
      <c r="L703" s="110">
        <v>111</v>
      </c>
      <c r="M703" s="98" t="s">
        <v>2245</v>
      </c>
      <c r="N703" s="99" t="s">
        <v>5121</v>
      </c>
      <c r="O703" s="116" t="s">
        <v>1671</v>
      </c>
      <c r="P703" s="117"/>
    </row>
    <row r="704" spans="1:16" x14ac:dyDescent="0.35">
      <c r="B704" s="120"/>
      <c r="C704" s="264">
        <v>3.7876835004673746</v>
      </c>
      <c r="D704" s="345">
        <v>9</v>
      </c>
      <c r="E704" s="106">
        <v>17.392415469594312</v>
      </c>
      <c r="F704" s="113" t="s">
        <v>351</v>
      </c>
      <c r="G704" s="107">
        <v>84</v>
      </c>
      <c r="H704" s="108" t="s">
        <v>48</v>
      </c>
      <c r="I704" s="107">
        <v>16</v>
      </c>
      <c r="J704" s="109">
        <v>11</v>
      </c>
      <c r="K704" s="104" t="s">
        <v>84</v>
      </c>
      <c r="L704" s="110">
        <v>109</v>
      </c>
      <c r="M704" s="98" t="s">
        <v>1883</v>
      </c>
      <c r="N704" s="99" t="s">
        <v>5124</v>
      </c>
      <c r="O704" s="116" t="s">
        <v>1671</v>
      </c>
      <c r="P704" s="117"/>
    </row>
    <row r="705" spans="1:16" x14ac:dyDescent="0.35">
      <c r="B705" s="120"/>
      <c r="C705" s="264">
        <v>-5.2327197701834027</v>
      </c>
      <c r="D705" s="345">
        <v>15</v>
      </c>
      <c r="E705" s="106">
        <v>77.864047999621221</v>
      </c>
      <c r="F705" s="113" t="s">
        <v>351</v>
      </c>
      <c r="G705" s="107">
        <v>67</v>
      </c>
      <c r="H705" s="108" t="s">
        <v>89</v>
      </c>
      <c r="I705" s="107">
        <v>18</v>
      </c>
      <c r="J705" s="109">
        <v>16</v>
      </c>
      <c r="K705" s="104" t="s">
        <v>135</v>
      </c>
      <c r="L705" s="110">
        <v>12</v>
      </c>
      <c r="M705" s="98" t="s">
        <v>2514</v>
      </c>
      <c r="N705" s="99" t="s">
        <v>5127</v>
      </c>
      <c r="O705" s="116" t="s">
        <v>1671</v>
      </c>
      <c r="P705" s="117"/>
    </row>
    <row r="706" spans="1:16" x14ac:dyDescent="0.35">
      <c r="C706" s="353">
        <v>-3.4371643335931353E-2</v>
      </c>
      <c r="D706" s="345">
        <v>12</v>
      </c>
      <c r="E706" s="106">
        <v>57.058762137982427</v>
      </c>
      <c r="F706" s="113" t="s">
        <v>351</v>
      </c>
      <c r="G706" s="107">
        <v>74</v>
      </c>
      <c r="H706" s="108" t="s">
        <v>74</v>
      </c>
      <c r="I706" s="107">
        <v>16</v>
      </c>
      <c r="J706" s="109">
        <v>12</v>
      </c>
      <c r="K706" s="104" t="s">
        <v>41</v>
      </c>
      <c r="L706" s="110">
        <v>52</v>
      </c>
      <c r="M706" s="98" t="s">
        <v>1754</v>
      </c>
      <c r="N706" s="99" t="s">
        <v>5132</v>
      </c>
      <c r="O706" s="116" t="s">
        <v>1671</v>
      </c>
      <c r="P706" s="117" t="s">
        <v>5131</v>
      </c>
    </row>
    <row r="707" spans="1:16" x14ac:dyDescent="0.35">
      <c r="B707" s="120"/>
      <c r="C707" s="264">
        <v>4.293878459868095</v>
      </c>
      <c r="D707" s="345">
        <v>13</v>
      </c>
      <c r="E707" s="106">
        <v>12.75156752670839</v>
      </c>
      <c r="F707" s="113" t="s">
        <v>351</v>
      </c>
      <c r="G707" s="107">
        <v>87</v>
      </c>
      <c r="H707" s="108" t="s">
        <v>63</v>
      </c>
      <c r="I707" s="107">
        <v>29</v>
      </c>
      <c r="J707" s="109">
        <v>11</v>
      </c>
      <c r="K707" s="104" t="s">
        <v>337</v>
      </c>
      <c r="L707" s="110">
        <v>117</v>
      </c>
      <c r="M707" s="98" t="s">
        <v>1737</v>
      </c>
      <c r="N707" s="356" t="s">
        <v>5135</v>
      </c>
      <c r="O707" s="108" t="s">
        <v>1736</v>
      </c>
      <c r="P707" s="117"/>
    </row>
    <row r="708" spans="1:16" x14ac:dyDescent="0.35">
      <c r="B708" s="120"/>
      <c r="C708" s="264">
        <v>3.4589977997690164</v>
      </c>
      <c r="D708" s="345">
        <v>13</v>
      </c>
      <c r="E708" s="106">
        <v>82.675917941041803</v>
      </c>
      <c r="F708" s="113" t="s">
        <v>351</v>
      </c>
      <c r="G708" s="107">
        <v>24</v>
      </c>
      <c r="H708" s="108" t="s">
        <v>100</v>
      </c>
      <c r="I708" s="107">
        <v>21</v>
      </c>
      <c r="J708" s="109">
        <v>7</v>
      </c>
      <c r="K708" s="104" t="s">
        <v>59</v>
      </c>
      <c r="L708" s="110">
        <v>33</v>
      </c>
      <c r="M708" s="98" t="s">
        <v>3018</v>
      </c>
      <c r="N708" s="356" t="s">
        <v>5138</v>
      </c>
      <c r="O708" s="108" t="s">
        <v>1736</v>
      </c>
      <c r="P708" s="117"/>
    </row>
    <row r="709" spans="1:16" x14ac:dyDescent="0.35">
      <c r="B709" s="120"/>
      <c r="C709" s="264">
        <v>3.1279268122784076</v>
      </c>
      <c r="D709" s="345">
        <v>7</v>
      </c>
      <c r="E709" s="106">
        <v>87.241525060680203</v>
      </c>
      <c r="F709" s="113" t="s">
        <v>351</v>
      </c>
      <c r="G709" s="107">
        <v>23</v>
      </c>
      <c r="H709" s="108" t="s">
        <v>129</v>
      </c>
      <c r="I709" s="107">
        <v>21</v>
      </c>
      <c r="J709" s="109">
        <v>13</v>
      </c>
      <c r="K709" s="104" t="s">
        <v>338</v>
      </c>
      <c r="L709" s="110">
        <v>28</v>
      </c>
      <c r="M709" s="98" t="s">
        <v>2241</v>
      </c>
      <c r="N709" s="99" t="s">
        <v>5141</v>
      </c>
      <c r="O709" s="116" t="s">
        <v>1671</v>
      </c>
      <c r="P709" s="117"/>
    </row>
    <row r="710" spans="1:16" x14ac:dyDescent="0.35">
      <c r="B710" s="120"/>
      <c r="C710" s="264">
        <v>1.4225047327719391</v>
      </c>
      <c r="D710" s="345">
        <v>8</v>
      </c>
      <c r="E710" s="106">
        <v>92.077330606453856</v>
      </c>
      <c r="F710" s="113" t="s">
        <v>351</v>
      </c>
      <c r="G710" s="107">
        <v>21</v>
      </c>
      <c r="H710" s="108" t="s">
        <v>96</v>
      </c>
      <c r="I710" s="107">
        <v>22</v>
      </c>
      <c r="J710" s="109">
        <v>12</v>
      </c>
      <c r="K710" s="104" t="s">
        <v>114</v>
      </c>
      <c r="L710" s="110">
        <v>18</v>
      </c>
      <c r="M710" s="98" t="s">
        <v>2622</v>
      </c>
      <c r="N710" s="99" t="s">
        <v>5144</v>
      </c>
      <c r="O710" s="116" t="s">
        <v>1671</v>
      </c>
      <c r="P710" s="117"/>
    </row>
    <row r="711" spans="1:16" x14ac:dyDescent="0.35">
      <c r="B711" s="120"/>
      <c r="C711" s="264">
        <v>1.9420479144770826</v>
      </c>
      <c r="D711" s="345">
        <v>14</v>
      </c>
      <c r="E711" s="106">
        <v>92.261728203435368</v>
      </c>
      <c r="F711" s="113" t="s">
        <v>351</v>
      </c>
      <c r="G711" s="107">
        <v>14</v>
      </c>
      <c r="H711" s="108" t="s">
        <v>342</v>
      </c>
      <c r="I711" s="107">
        <v>23</v>
      </c>
      <c r="J711" s="109">
        <v>4</v>
      </c>
      <c r="K711" s="104" t="s">
        <v>133</v>
      </c>
      <c r="L711" s="110">
        <v>17</v>
      </c>
      <c r="M711" s="98" t="s">
        <v>2245</v>
      </c>
      <c r="N711" s="356" t="s">
        <v>5147</v>
      </c>
      <c r="O711" s="108" t="s">
        <v>1736</v>
      </c>
      <c r="P711" s="117"/>
    </row>
    <row r="712" spans="1:16" x14ac:dyDescent="0.35">
      <c r="B712" s="120"/>
      <c r="C712" s="264">
        <v>-2.3156300133143417</v>
      </c>
      <c r="D712" s="345">
        <v>11</v>
      </c>
      <c r="E712" s="121">
        <v>101.92471727450759</v>
      </c>
      <c r="F712" s="113" t="s">
        <v>351</v>
      </c>
      <c r="G712" s="107">
        <v>10</v>
      </c>
      <c r="H712" s="108" t="s">
        <v>104</v>
      </c>
      <c r="I712" s="107">
        <v>18</v>
      </c>
      <c r="J712" s="109">
        <v>16</v>
      </c>
      <c r="K712" s="104" t="s">
        <v>94</v>
      </c>
      <c r="L712" s="110">
        <v>2</v>
      </c>
      <c r="M712" s="98" t="s">
        <v>1737</v>
      </c>
      <c r="N712" s="99" t="s">
        <v>5150</v>
      </c>
      <c r="O712" s="116" t="s">
        <v>1671</v>
      </c>
      <c r="P712" s="117" t="s">
        <v>3309</v>
      </c>
    </row>
    <row r="713" spans="1:16" x14ac:dyDescent="0.35">
      <c r="B713" s="334"/>
      <c r="C713" s="352">
        <v>3.1978946175212553</v>
      </c>
      <c r="D713" s="347">
        <v>8</v>
      </c>
      <c r="E713" s="446">
        <v>100.22601994795919</v>
      </c>
      <c r="F713" s="336" t="s">
        <v>351</v>
      </c>
      <c r="G713" s="321">
        <v>1</v>
      </c>
      <c r="H713" s="337" t="s">
        <v>110</v>
      </c>
      <c r="I713" s="321">
        <v>25</v>
      </c>
      <c r="J713" s="333">
        <v>17</v>
      </c>
      <c r="K713" s="338" t="s">
        <v>11</v>
      </c>
      <c r="L713" s="320">
        <v>4</v>
      </c>
      <c r="M713" s="339" t="s">
        <v>1863</v>
      </c>
      <c r="N713" s="355" t="s">
        <v>5153</v>
      </c>
      <c r="O713" s="340" t="s">
        <v>1671</v>
      </c>
      <c r="P713" s="341" t="s">
        <v>5154</v>
      </c>
    </row>
    <row r="714" spans="1:16" x14ac:dyDescent="0.35">
      <c r="A714" t="s">
        <v>5199</v>
      </c>
      <c r="B714" s="105" t="s">
        <v>5158</v>
      </c>
      <c r="C714" s="264">
        <v>9.3232271295978588</v>
      </c>
      <c r="D714" s="345">
        <v>8</v>
      </c>
      <c r="E714" s="106">
        <v>71.361251224873058</v>
      </c>
      <c r="F714" s="113" t="s">
        <v>351</v>
      </c>
      <c r="G714" s="107">
        <v>11</v>
      </c>
      <c r="H714" s="108" t="s">
        <v>342</v>
      </c>
      <c r="I714" s="107">
        <v>27</v>
      </c>
      <c r="J714" s="109">
        <v>12</v>
      </c>
      <c r="K714" s="104" t="s">
        <v>77</v>
      </c>
      <c r="L714" s="110">
        <v>53</v>
      </c>
      <c r="M714" s="98" t="s">
        <v>1766</v>
      </c>
      <c r="N714" s="356" t="s">
        <v>5163</v>
      </c>
      <c r="O714" s="108" t="s">
        <v>1736</v>
      </c>
      <c r="P714" s="117"/>
    </row>
    <row r="715" spans="1:16" x14ac:dyDescent="0.35">
      <c r="B715" s="120"/>
      <c r="C715" s="264">
        <v>-2.0862964495179481</v>
      </c>
      <c r="D715" s="345">
        <v>18</v>
      </c>
      <c r="E715" s="106">
        <v>89.350791881806288</v>
      </c>
      <c r="F715" s="113" t="s">
        <v>350</v>
      </c>
      <c r="G715" s="107">
        <v>20</v>
      </c>
      <c r="H715" s="108" t="s">
        <v>129</v>
      </c>
      <c r="I715" s="107">
        <v>22</v>
      </c>
      <c r="J715" s="109">
        <v>12</v>
      </c>
      <c r="K715" s="104" t="s">
        <v>50</v>
      </c>
      <c r="L715" s="110">
        <v>13</v>
      </c>
      <c r="M715" s="98" t="s">
        <v>1737</v>
      </c>
      <c r="N715" s="99" t="s">
        <v>5167</v>
      </c>
      <c r="O715" s="116" t="s">
        <v>1671</v>
      </c>
      <c r="P715" s="117"/>
    </row>
    <row r="716" spans="1:16" x14ac:dyDescent="0.35">
      <c r="B716" s="120"/>
      <c r="C716" s="264">
        <v>8.0637379654675563</v>
      </c>
      <c r="D716" s="345">
        <v>7</v>
      </c>
      <c r="E716" s="106">
        <v>61.592168898829719</v>
      </c>
      <c r="F716" s="113" t="s">
        <v>351</v>
      </c>
      <c r="G716" s="107">
        <v>23</v>
      </c>
      <c r="H716" s="108" t="s">
        <v>114</v>
      </c>
      <c r="I716" s="107">
        <v>27</v>
      </c>
      <c r="J716" s="109">
        <v>25</v>
      </c>
      <c r="K716" s="104" t="s">
        <v>146</v>
      </c>
      <c r="L716" s="110">
        <v>82</v>
      </c>
      <c r="M716" s="98" t="s">
        <v>2250</v>
      </c>
      <c r="N716" s="99" t="s">
        <v>5172</v>
      </c>
      <c r="O716" s="116" t="s">
        <v>1735</v>
      </c>
      <c r="P716" s="117" t="s">
        <v>5171</v>
      </c>
    </row>
    <row r="717" spans="1:16" x14ac:dyDescent="0.35">
      <c r="B717" s="120"/>
      <c r="C717" s="264">
        <v>3.9561785185986809</v>
      </c>
      <c r="D717" s="345">
        <v>21</v>
      </c>
      <c r="E717" s="106">
        <v>47.411777984803564</v>
      </c>
      <c r="F717" s="113" t="s">
        <v>350</v>
      </c>
      <c r="G717" s="107">
        <v>38</v>
      </c>
      <c r="H717" s="108" t="s">
        <v>59</v>
      </c>
      <c r="I717" s="107">
        <v>28</v>
      </c>
      <c r="J717" s="109">
        <v>16</v>
      </c>
      <c r="K717" s="104" t="s">
        <v>80</v>
      </c>
      <c r="L717" s="110">
        <v>97</v>
      </c>
      <c r="M717" s="98" t="s">
        <v>2215</v>
      </c>
      <c r="N717" s="99" t="s">
        <v>5176</v>
      </c>
      <c r="O717" s="116" t="s">
        <v>1671</v>
      </c>
      <c r="P717" s="117"/>
    </row>
    <row r="718" spans="1:16" x14ac:dyDescent="0.35">
      <c r="B718" s="120"/>
      <c r="C718" s="264">
        <v>-4.1965409578754258</v>
      </c>
      <c r="D718" s="345">
        <v>18</v>
      </c>
      <c r="E718" s="106">
        <v>77.413797079003885</v>
      </c>
      <c r="F718" s="113" t="s">
        <v>351</v>
      </c>
      <c r="G718" s="107">
        <v>54</v>
      </c>
      <c r="H718" s="108" t="s">
        <v>71</v>
      </c>
      <c r="I718" s="107">
        <v>18</v>
      </c>
      <c r="J718" s="109">
        <v>14</v>
      </c>
      <c r="K718" s="104" t="s">
        <v>82</v>
      </c>
      <c r="L718" s="110">
        <v>15</v>
      </c>
      <c r="M718" s="98" t="s">
        <v>1758</v>
      </c>
      <c r="N718" s="99" t="s">
        <v>5180</v>
      </c>
      <c r="O718" s="116" t="s">
        <v>1671</v>
      </c>
      <c r="P718" s="117"/>
    </row>
    <row r="719" spans="1:16" x14ac:dyDescent="0.35">
      <c r="B719" s="120"/>
      <c r="C719" s="264">
        <v>5.8483059812975746</v>
      </c>
      <c r="D719" s="345">
        <v>8</v>
      </c>
      <c r="E719" s="106">
        <v>14.693504213874251</v>
      </c>
      <c r="F719" s="113" t="s">
        <v>351</v>
      </c>
      <c r="G719" s="107">
        <v>87</v>
      </c>
      <c r="H719" s="108" t="s">
        <v>123</v>
      </c>
      <c r="I719" s="107">
        <v>27</v>
      </c>
      <c r="J719" s="109">
        <v>19</v>
      </c>
      <c r="K719" s="104" t="s">
        <v>115</v>
      </c>
      <c r="L719" s="110">
        <v>115</v>
      </c>
      <c r="M719" s="98" t="s">
        <v>1863</v>
      </c>
      <c r="N719" s="99" t="s">
        <v>5184</v>
      </c>
      <c r="O719" s="116" t="s">
        <v>1671</v>
      </c>
      <c r="P719" s="117"/>
    </row>
    <row r="720" spans="1:16" x14ac:dyDescent="0.35">
      <c r="B720" s="120"/>
      <c r="C720" s="264">
        <v>10.481584888584338</v>
      </c>
      <c r="D720" s="345">
        <v>14</v>
      </c>
      <c r="E720" s="106">
        <v>57.935912960407109</v>
      </c>
      <c r="F720" s="113" t="s">
        <v>351</v>
      </c>
      <c r="G720" s="107">
        <v>9</v>
      </c>
      <c r="H720" s="108" t="s">
        <v>331</v>
      </c>
      <c r="I720" s="107">
        <v>36</v>
      </c>
      <c r="J720" s="109">
        <v>3</v>
      </c>
      <c r="K720" s="104" t="s">
        <v>116</v>
      </c>
      <c r="L720" s="110">
        <v>86</v>
      </c>
      <c r="M720" s="98" t="s">
        <v>5188</v>
      </c>
      <c r="N720" s="356" t="s">
        <v>5189</v>
      </c>
      <c r="O720" s="108" t="s">
        <v>1736</v>
      </c>
      <c r="P720" s="117"/>
    </row>
    <row r="721" spans="1:16" x14ac:dyDescent="0.35">
      <c r="B721" s="120"/>
      <c r="C721" s="264">
        <v>4.7556230985633521</v>
      </c>
      <c r="D721" s="345">
        <v>12</v>
      </c>
      <c r="E721" s="106">
        <v>44.13895026487782</v>
      </c>
      <c r="F721" s="113" t="s">
        <v>351</v>
      </c>
      <c r="G721" s="107">
        <v>49</v>
      </c>
      <c r="H721" s="108" t="s">
        <v>101</v>
      </c>
      <c r="I721" s="107">
        <v>25</v>
      </c>
      <c r="J721" s="109">
        <v>19</v>
      </c>
      <c r="K721" s="104" t="s">
        <v>134</v>
      </c>
      <c r="L721" s="110">
        <v>90</v>
      </c>
      <c r="M721" s="98" t="s">
        <v>1863</v>
      </c>
      <c r="N721" s="99" t="s">
        <v>5193</v>
      </c>
      <c r="O721" s="116" t="s">
        <v>1671</v>
      </c>
      <c r="P721" s="117"/>
    </row>
    <row r="722" spans="1:16" x14ac:dyDescent="0.35">
      <c r="B722" s="120"/>
      <c r="C722" s="264">
        <v>-3.211429051313162</v>
      </c>
      <c r="D722" s="345">
        <v>20</v>
      </c>
      <c r="E722" s="106">
        <v>62.963911280153511</v>
      </c>
      <c r="F722" s="113" t="s">
        <v>350</v>
      </c>
      <c r="G722" s="107">
        <v>65</v>
      </c>
      <c r="H722" s="108" t="s">
        <v>57</v>
      </c>
      <c r="I722" s="107">
        <v>17</v>
      </c>
      <c r="J722" s="109">
        <v>16</v>
      </c>
      <c r="K722" s="104" t="s">
        <v>85</v>
      </c>
      <c r="L722" s="110">
        <v>40</v>
      </c>
      <c r="M722" s="98" t="s">
        <v>1754</v>
      </c>
      <c r="N722" s="99" t="s">
        <v>5197</v>
      </c>
      <c r="O722" s="116" t="s">
        <v>1671</v>
      </c>
      <c r="P722" s="124" t="s">
        <v>5198</v>
      </c>
    </row>
    <row r="723" spans="1:16" x14ac:dyDescent="0.35">
      <c r="B723" s="120"/>
      <c r="C723" s="264">
        <v>-2.6256482865847568</v>
      </c>
      <c r="D723" s="345">
        <v>22</v>
      </c>
      <c r="E723" s="106">
        <v>34.610145177971432</v>
      </c>
      <c r="F723" s="113" t="s">
        <v>350</v>
      </c>
      <c r="G723" s="107">
        <v>89</v>
      </c>
      <c r="H723" s="108" t="s">
        <v>88</v>
      </c>
      <c r="I723" s="107">
        <v>21</v>
      </c>
      <c r="J723" s="109">
        <v>18</v>
      </c>
      <c r="K723" s="104" t="s">
        <v>121</v>
      </c>
      <c r="L723" s="110">
        <v>76</v>
      </c>
      <c r="M723" s="98" t="s">
        <v>2273</v>
      </c>
      <c r="N723" s="99" t="s">
        <v>5202</v>
      </c>
      <c r="O723" s="116" t="s">
        <v>1671</v>
      </c>
      <c r="P723" s="117"/>
    </row>
    <row r="724" spans="1:16" x14ac:dyDescent="0.35">
      <c r="B724" s="120"/>
      <c r="C724" s="264">
        <v>4.4998246893015814</v>
      </c>
      <c r="D724" s="345">
        <v>7</v>
      </c>
      <c r="E724" s="106">
        <v>55.096336033330381</v>
      </c>
      <c r="F724" s="113" t="s">
        <v>351</v>
      </c>
      <c r="G724" s="107">
        <v>39</v>
      </c>
      <c r="H724" s="108" t="s">
        <v>138</v>
      </c>
      <c r="I724" s="107">
        <v>18</v>
      </c>
      <c r="J724" s="109">
        <v>15</v>
      </c>
      <c r="K724" s="104" t="s">
        <v>92</v>
      </c>
      <c r="L724" s="110">
        <v>73</v>
      </c>
      <c r="M724" s="98" t="s">
        <v>1766</v>
      </c>
      <c r="N724" s="99" t="s">
        <v>5206</v>
      </c>
      <c r="O724" s="116" t="s">
        <v>1735</v>
      </c>
      <c r="P724" s="117" t="s">
        <v>5205</v>
      </c>
    </row>
    <row r="725" spans="1:16" x14ac:dyDescent="0.35">
      <c r="B725" s="120"/>
      <c r="C725" s="264">
        <v>0.64802740489403532</v>
      </c>
      <c r="D725" s="345">
        <v>12</v>
      </c>
      <c r="E725" s="106">
        <v>63.423966128091628</v>
      </c>
      <c r="F725" s="113" t="s">
        <v>351</v>
      </c>
      <c r="G725" s="107">
        <v>51</v>
      </c>
      <c r="H725" s="108" t="s">
        <v>67</v>
      </c>
      <c r="I725" s="107">
        <v>9</v>
      </c>
      <c r="J725" s="109">
        <v>8</v>
      </c>
      <c r="K725" s="104" t="s">
        <v>86</v>
      </c>
      <c r="L725" s="110">
        <v>44</v>
      </c>
      <c r="M725" s="98" t="s">
        <v>2585</v>
      </c>
      <c r="N725" s="99" t="s">
        <v>5210</v>
      </c>
      <c r="O725" s="117" t="s">
        <v>1671</v>
      </c>
      <c r="P725" s="117"/>
    </row>
    <row r="726" spans="1:16" x14ac:dyDescent="0.35">
      <c r="A726" t="s">
        <v>5218</v>
      </c>
      <c r="B726" s="105" t="s">
        <v>5159</v>
      </c>
      <c r="C726" s="264">
        <v>11.959122304199013</v>
      </c>
      <c r="D726" s="345">
        <v>6</v>
      </c>
      <c r="E726" s="106">
        <v>71.11904110801629</v>
      </c>
      <c r="F726" s="113" t="s">
        <v>351</v>
      </c>
      <c r="G726" s="107">
        <v>3</v>
      </c>
      <c r="H726" s="108" t="s">
        <v>94</v>
      </c>
      <c r="I726" s="107">
        <v>28</v>
      </c>
      <c r="J726" s="109">
        <v>19</v>
      </c>
      <c r="K726" s="104" t="s">
        <v>333</v>
      </c>
      <c r="L726" s="110">
        <v>61</v>
      </c>
      <c r="M726" s="98" t="s">
        <v>2633</v>
      </c>
      <c r="N726" s="99" t="s">
        <v>5217</v>
      </c>
      <c r="O726" s="116" t="s">
        <v>1671</v>
      </c>
      <c r="P726" s="117"/>
    </row>
    <row r="727" spans="1:16" x14ac:dyDescent="0.35">
      <c r="B727" s="120"/>
      <c r="C727" s="264">
        <v>9.5413109193634416</v>
      </c>
      <c r="D727" s="345">
        <v>5</v>
      </c>
      <c r="E727" s="106">
        <v>72.96702691133072</v>
      </c>
      <c r="F727" s="113" t="s">
        <v>351</v>
      </c>
      <c r="G727" s="107">
        <v>6</v>
      </c>
      <c r="H727" s="108" t="s">
        <v>46</v>
      </c>
      <c r="I727" s="107">
        <v>21</v>
      </c>
      <c r="J727" s="109">
        <v>10</v>
      </c>
      <c r="K727" s="104" t="s">
        <v>139</v>
      </c>
      <c r="L727" s="110">
        <v>57</v>
      </c>
      <c r="M727" s="98" t="s">
        <v>2585</v>
      </c>
      <c r="N727" s="99" t="s">
        <v>5221</v>
      </c>
      <c r="O727" s="116" t="s">
        <v>1671</v>
      </c>
      <c r="P727" s="117"/>
    </row>
    <row r="728" spans="1:16" x14ac:dyDescent="0.35">
      <c r="B728" s="120"/>
      <c r="C728" s="264">
        <v>-4.8326873435308988</v>
      </c>
      <c r="D728" s="345">
        <v>24</v>
      </c>
      <c r="E728" s="106">
        <v>88.921878517261817</v>
      </c>
      <c r="F728" s="113" t="s">
        <v>350</v>
      </c>
      <c r="G728" s="107">
        <v>30</v>
      </c>
      <c r="H728" s="108" t="s">
        <v>103</v>
      </c>
      <c r="I728" s="107">
        <v>23</v>
      </c>
      <c r="J728" s="109">
        <v>20</v>
      </c>
      <c r="K728" s="104" t="s">
        <v>334</v>
      </c>
      <c r="L728" s="110">
        <v>14</v>
      </c>
      <c r="M728" s="98" t="s">
        <v>1692</v>
      </c>
      <c r="N728" s="99" t="s">
        <v>5224</v>
      </c>
      <c r="O728" s="116" t="s">
        <v>1671</v>
      </c>
      <c r="P728" s="117"/>
    </row>
    <row r="729" spans="1:16" x14ac:dyDescent="0.35">
      <c r="B729" s="120"/>
      <c r="C729" s="264">
        <v>2.7956190754564552</v>
      </c>
      <c r="D729" s="345">
        <v>21</v>
      </c>
      <c r="E729" s="106">
        <v>77.3798394701912</v>
      </c>
      <c r="F729" s="113" t="s">
        <v>350</v>
      </c>
      <c r="G729" s="107">
        <v>19</v>
      </c>
      <c r="H729" s="108" t="s">
        <v>135</v>
      </c>
      <c r="I729" s="107">
        <v>15</v>
      </c>
      <c r="J729" s="109">
        <v>6</v>
      </c>
      <c r="K729" s="104" t="s">
        <v>73</v>
      </c>
      <c r="L729" s="110">
        <v>46</v>
      </c>
      <c r="M729" s="98" t="s">
        <v>2463</v>
      </c>
      <c r="N729" s="99" t="s">
        <v>5228</v>
      </c>
      <c r="O729" s="116" t="s">
        <v>1671</v>
      </c>
      <c r="P729" s="117"/>
    </row>
    <row r="730" spans="1:16" x14ac:dyDescent="0.35">
      <c r="B730" s="120"/>
      <c r="C730" s="264">
        <v>-9.3691666876773603</v>
      </c>
      <c r="D730" s="345">
        <v>25</v>
      </c>
      <c r="E730" s="106">
        <v>85.781428378644705</v>
      </c>
      <c r="F730" s="113" t="s">
        <v>350</v>
      </c>
      <c r="G730" s="107">
        <v>66</v>
      </c>
      <c r="H730" s="108" t="s">
        <v>143</v>
      </c>
      <c r="I730" s="107">
        <v>22</v>
      </c>
      <c r="J730" s="109">
        <v>19</v>
      </c>
      <c r="K730" s="104" t="s">
        <v>127</v>
      </c>
      <c r="L730" s="110">
        <v>8</v>
      </c>
      <c r="M730" s="98" t="s">
        <v>2237</v>
      </c>
      <c r="N730" s="99" t="s">
        <v>5233</v>
      </c>
      <c r="O730" s="116" t="s">
        <v>1671</v>
      </c>
      <c r="P730" s="117" t="s">
        <v>5232</v>
      </c>
    </row>
    <row r="731" spans="1:16" x14ac:dyDescent="0.35">
      <c r="B731" s="120"/>
      <c r="C731" s="264">
        <v>4.5510163259210588</v>
      </c>
      <c r="D731" s="345">
        <v>11</v>
      </c>
      <c r="E731" s="106">
        <v>87.542586637193793</v>
      </c>
      <c r="F731" s="113" t="s">
        <v>351</v>
      </c>
      <c r="G731" s="107">
        <v>12</v>
      </c>
      <c r="H731" s="108" t="s">
        <v>44</v>
      </c>
      <c r="I731" s="107">
        <v>28</v>
      </c>
      <c r="J731" s="109">
        <v>22</v>
      </c>
      <c r="K731" s="104" t="s">
        <v>112</v>
      </c>
      <c r="L731" s="110">
        <v>25</v>
      </c>
      <c r="M731" s="98" t="s">
        <v>2342</v>
      </c>
      <c r="N731" s="99" t="s">
        <v>5237</v>
      </c>
      <c r="O731" s="116" t="s">
        <v>1671</v>
      </c>
      <c r="P731" s="117"/>
    </row>
    <row r="732" spans="1:16" x14ac:dyDescent="0.35">
      <c r="B732" s="120"/>
      <c r="C732" s="264">
        <v>14.606455285085179</v>
      </c>
      <c r="D732" s="345">
        <v>3</v>
      </c>
      <c r="E732" s="106">
        <v>52.097020182550416</v>
      </c>
      <c r="F732" s="113" t="s">
        <v>351</v>
      </c>
      <c r="G732" s="107">
        <v>5</v>
      </c>
      <c r="H732" s="108" t="s">
        <v>66</v>
      </c>
      <c r="I732" s="107">
        <v>26</v>
      </c>
      <c r="J732" s="109">
        <v>15</v>
      </c>
      <c r="K732" s="104" t="s">
        <v>54</v>
      </c>
      <c r="L732" s="110">
        <v>117</v>
      </c>
      <c r="M732" s="98" t="s">
        <v>2241</v>
      </c>
      <c r="N732" s="99" t="s">
        <v>5241</v>
      </c>
      <c r="O732" s="116" t="s">
        <v>1671</v>
      </c>
      <c r="P732" s="124" t="s">
        <v>5242</v>
      </c>
    </row>
    <row r="733" spans="1:16" x14ac:dyDescent="0.35">
      <c r="B733" s="120"/>
      <c r="C733" s="264">
        <v>2.3495210689175789</v>
      </c>
      <c r="D733" s="345">
        <v>17</v>
      </c>
      <c r="E733" s="106">
        <v>73.581531797142134</v>
      </c>
      <c r="F733" s="113" t="s">
        <v>350</v>
      </c>
      <c r="G733" s="107">
        <v>28</v>
      </c>
      <c r="H733" s="108" t="s">
        <v>150</v>
      </c>
      <c r="I733" s="107">
        <v>26</v>
      </c>
      <c r="J733" s="109">
        <v>18</v>
      </c>
      <c r="K733" s="104" t="s">
        <v>108</v>
      </c>
      <c r="L733" s="110">
        <v>52</v>
      </c>
      <c r="M733" s="98" t="s">
        <v>2183</v>
      </c>
      <c r="N733" s="99" t="s">
        <v>5246</v>
      </c>
      <c r="O733" s="116" t="s">
        <v>1671</v>
      </c>
      <c r="P733" s="117"/>
    </row>
    <row r="734" spans="1:16" x14ac:dyDescent="0.35">
      <c r="B734" s="120"/>
      <c r="C734" s="264">
        <v>7.2230928518709447</v>
      </c>
      <c r="D734" s="345">
        <v>5</v>
      </c>
      <c r="E734" s="106">
        <v>85.841467249346863</v>
      </c>
      <c r="F734" s="113" t="s">
        <v>351</v>
      </c>
      <c r="G734" s="107">
        <v>2</v>
      </c>
      <c r="H734" s="108" t="s">
        <v>12</v>
      </c>
      <c r="I734" s="107">
        <v>17</v>
      </c>
      <c r="J734" s="109">
        <v>13</v>
      </c>
      <c r="K734" s="104" t="s">
        <v>120</v>
      </c>
      <c r="L734" s="110">
        <v>22</v>
      </c>
      <c r="M734" s="98" t="s">
        <v>2226</v>
      </c>
      <c r="N734" s="99" t="s">
        <v>5249</v>
      </c>
      <c r="O734" s="116" t="s">
        <v>1671</v>
      </c>
      <c r="P734" s="117"/>
    </row>
    <row r="735" spans="1:16" x14ac:dyDescent="0.35">
      <c r="B735" s="120"/>
      <c r="C735" s="264">
        <v>12.5788953482695</v>
      </c>
      <c r="D735" s="345">
        <v>9</v>
      </c>
      <c r="E735" s="106">
        <v>52.52724100084663</v>
      </c>
      <c r="F735" s="113" t="s">
        <v>351</v>
      </c>
      <c r="G735" s="107">
        <v>16</v>
      </c>
      <c r="H735" s="108" t="s">
        <v>147</v>
      </c>
      <c r="I735" s="107">
        <v>28</v>
      </c>
      <c r="J735" s="109">
        <v>12</v>
      </c>
      <c r="K735" s="104" t="s">
        <v>47</v>
      </c>
      <c r="L735" s="110">
        <v>107</v>
      </c>
      <c r="M735" s="98" t="s">
        <v>2629</v>
      </c>
      <c r="N735" s="99" t="s">
        <v>5253</v>
      </c>
      <c r="O735" s="116" t="s">
        <v>1671</v>
      </c>
      <c r="P735" s="117"/>
    </row>
    <row r="736" spans="1:16" x14ac:dyDescent="0.35">
      <c r="B736" s="120"/>
      <c r="C736" s="264">
        <v>10.170679558892592</v>
      </c>
      <c r="D736" s="345">
        <v>4</v>
      </c>
      <c r="E736" s="106">
        <v>77.241949498732396</v>
      </c>
      <c r="F736" s="113" t="s">
        <v>351</v>
      </c>
      <c r="G736" s="107">
        <v>1</v>
      </c>
      <c r="H736" s="108" t="s">
        <v>110</v>
      </c>
      <c r="I736" s="107">
        <v>27</v>
      </c>
      <c r="J736" s="109">
        <v>13</v>
      </c>
      <c r="K736" s="104" t="s">
        <v>64</v>
      </c>
      <c r="L736" s="110">
        <v>47</v>
      </c>
      <c r="M736" s="98" t="s">
        <v>2514</v>
      </c>
      <c r="N736" s="99" t="s">
        <v>5257</v>
      </c>
      <c r="O736" s="116" t="s">
        <v>1671</v>
      </c>
      <c r="P736" s="117"/>
    </row>
    <row r="737" spans="2:16" x14ac:dyDescent="0.35">
      <c r="B737" s="334"/>
      <c r="C737" s="352">
        <v>10.886617460497815</v>
      </c>
      <c r="D737" s="347">
        <v>8</v>
      </c>
      <c r="E737" s="335">
        <v>68.362879929227532</v>
      </c>
      <c r="F737" s="336" t="s">
        <v>351</v>
      </c>
      <c r="G737" s="321">
        <v>7</v>
      </c>
      <c r="H737" s="337" t="s">
        <v>11</v>
      </c>
      <c r="I737" s="321">
        <v>28</v>
      </c>
      <c r="J737" s="333">
        <v>12</v>
      </c>
      <c r="K737" s="338" t="s">
        <v>91</v>
      </c>
      <c r="L737" s="320">
        <v>72</v>
      </c>
      <c r="M737" s="339" t="s">
        <v>1683</v>
      </c>
      <c r="N737" s="355" t="s">
        <v>5261</v>
      </c>
      <c r="O737" s="340" t="s">
        <v>1671</v>
      </c>
      <c r="P737" s="341"/>
    </row>
    <row r="738" spans="2:16" x14ac:dyDescent="0.35">
      <c r="B738" s="105" t="s">
        <v>5160</v>
      </c>
      <c r="C738" s="264">
        <v>-5.9188566494632804</v>
      </c>
      <c r="D738" s="345">
        <v>27</v>
      </c>
      <c r="E738" s="106">
        <v>83.336231050778991</v>
      </c>
      <c r="F738" s="113" t="s">
        <v>350</v>
      </c>
      <c r="G738" s="107">
        <v>35</v>
      </c>
      <c r="H738" s="108" t="s">
        <v>341</v>
      </c>
      <c r="I738" s="107">
        <v>23</v>
      </c>
      <c r="J738" s="109">
        <v>19</v>
      </c>
      <c r="K738" s="104" t="s">
        <v>129</v>
      </c>
      <c r="L738" s="110">
        <v>20</v>
      </c>
      <c r="M738" s="98" t="s">
        <v>1737</v>
      </c>
      <c r="N738" s="99" t="s">
        <v>5264</v>
      </c>
      <c r="O738" s="116" t="s">
        <v>1671</v>
      </c>
      <c r="P738" s="117"/>
    </row>
    <row r="739" spans="2:16" x14ac:dyDescent="0.35">
      <c r="B739" s="120"/>
      <c r="C739" s="264">
        <v>5.2373639725192369</v>
      </c>
      <c r="D739" s="345">
        <v>8</v>
      </c>
      <c r="E739" s="106">
        <v>55.694071568287647</v>
      </c>
      <c r="F739" s="113" t="s">
        <v>351</v>
      </c>
      <c r="G739" s="107">
        <v>46</v>
      </c>
      <c r="H739" s="108" t="s">
        <v>73</v>
      </c>
      <c r="I739" s="107">
        <v>36</v>
      </c>
      <c r="J739" s="109">
        <v>29</v>
      </c>
      <c r="K739" s="104" t="s">
        <v>92</v>
      </c>
      <c r="L739" s="110">
        <v>73</v>
      </c>
      <c r="M739" s="98" t="s">
        <v>5267</v>
      </c>
      <c r="N739" s="99" t="s">
        <v>5268</v>
      </c>
      <c r="O739" s="116" t="s">
        <v>1671</v>
      </c>
      <c r="P739" s="117"/>
    </row>
    <row r="740" spans="2:16" x14ac:dyDescent="0.35">
      <c r="B740" s="120"/>
      <c r="C740" s="264">
        <v>7.9664618018802251</v>
      </c>
      <c r="D740" s="345">
        <v>13</v>
      </c>
      <c r="E740" s="106">
        <v>40.732783106020364</v>
      </c>
      <c r="F740" s="113" t="s">
        <v>351</v>
      </c>
      <c r="G740" s="107">
        <v>57</v>
      </c>
      <c r="H740" s="108" t="s">
        <v>139</v>
      </c>
      <c r="I740" s="107">
        <v>31</v>
      </c>
      <c r="J740" s="109">
        <v>8</v>
      </c>
      <c r="K740" s="104" t="s">
        <v>80</v>
      </c>
      <c r="L740" s="110">
        <v>97</v>
      </c>
      <c r="M740" s="98" t="s">
        <v>3018</v>
      </c>
      <c r="N740" s="356" t="s">
        <v>5271</v>
      </c>
      <c r="O740" s="108" t="s">
        <v>1736</v>
      </c>
      <c r="P740" s="117"/>
    </row>
    <row r="741" spans="2:16" x14ac:dyDescent="0.35">
      <c r="B741" s="120"/>
      <c r="C741" s="264">
        <v>2.1009224674872926</v>
      </c>
      <c r="D741" s="345">
        <v>16</v>
      </c>
      <c r="E741" s="106">
        <v>58.28130548018688</v>
      </c>
      <c r="F741" s="113" t="s">
        <v>350</v>
      </c>
      <c r="G741" s="107">
        <v>32</v>
      </c>
      <c r="H741" s="108" t="s">
        <v>53</v>
      </c>
      <c r="I741" s="107">
        <v>21</v>
      </c>
      <c r="J741" s="109">
        <v>19</v>
      </c>
      <c r="K741" s="104" t="s">
        <v>63</v>
      </c>
      <c r="L741" s="110">
        <v>80</v>
      </c>
      <c r="M741" s="98" t="s">
        <v>1700</v>
      </c>
      <c r="N741" s="99" t="s">
        <v>5274</v>
      </c>
      <c r="O741" s="116" t="s">
        <v>1671</v>
      </c>
      <c r="P741" s="117"/>
    </row>
    <row r="742" spans="2:16" x14ac:dyDescent="0.35">
      <c r="B742" s="120"/>
      <c r="C742" s="264">
        <v>9.2321967946789645</v>
      </c>
      <c r="D742" s="345">
        <v>11</v>
      </c>
      <c r="E742" s="106">
        <v>71.311717219213278</v>
      </c>
      <c r="F742" s="113" t="s">
        <v>351</v>
      </c>
      <c r="G742" s="107">
        <v>14</v>
      </c>
      <c r="H742" s="108" t="s">
        <v>334</v>
      </c>
      <c r="I742" s="107">
        <v>30</v>
      </c>
      <c r="J742" s="109">
        <v>12</v>
      </c>
      <c r="K742" s="104" t="s">
        <v>101</v>
      </c>
      <c r="L742" s="110">
        <v>49</v>
      </c>
      <c r="M742" s="98" t="s">
        <v>1672</v>
      </c>
      <c r="N742" s="356" t="s">
        <v>5277</v>
      </c>
      <c r="O742" s="108" t="s">
        <v>1736</v>
      </c>
      <c r="P742" s="117"/>
    </row>
    <row r="743" spans="2:16" x14ac:dyDescent="0.35">
      <c r="B743" s="120"/>
      <c r="C743" s="264">
        <v>1.7495943916299739</v>
      </c>
      <c r="D743" s="345">
        <v>21</v>
      </c>
      <c r="E743" s="106">
        <v>72.759160483740814</v>
      </c>
      <c r="F743" s="113" t="s">
        <v>350</v>
      </c>
      <c r="G743" s="107">
        <v>21</v>
      </c>
      <c r="H743" s="108" t="s">
        <v>93</v>
      </c>
      <c r="I743" s="107">
        <v>19</v>
      </c>
      <c r="J743" s="109">
        <v>14</v>
      </c>
      <c r="K743" s="104" t="s">
        <v>108</v>
      </c>
      <c r="L743" s="110">
        <v>52</v>
      </c>
      <c r="M743" s="98" t="s">
        <v>1936</v>
      </c>
      <c r="N743" s="99" t="s">
        <v>5280</v>
      </c>
      <c r="O743" s="116" t="s">
        <v>1671</v>
      </c>
      <c r="P743" s="117"/>
    </row>
    <row r="744" spans="2:16" x14ac:dyDescent="0.35">
      <c r="B744" s="120"/>
      <c r="C744" s="264">
        <v>8.3616471214680974</v>
      </c>
      <c r="D744" s="345">
        <v>7</v>
      </c>
      <c r="E744" s="106">
        <v>70.653208524417224</v>
      </c>
      <c r="F744" s="113" t="s">
        <v>351</v>
      </c>
      <c r="G744" s="107">
        <v>16</v>
      </c>
      <c r="H744" s="108" t="s">
        <v>147</v>
      </c>
      <c r="I744" s="107">
        <v>20</v>
      </c>
      <c r="J744" s="109">
        <v>16</v>
      </c>
      <c r="K744" s="104" t="s">
        <v>67</v>
      </c>
      <c r="L744" s="110">
        <v>51</v>
      </c>
      <c r="M744" s="98" t="s">
        <v>1750</v>
      </c>
      <c r="N744" s="99" t="s">
        <v>5283</v>
      </c>
      <c r="O744" s="116" t="s">
        <v>1735</v>
      </c>
      <c r="P744" s="117"/>
    </row>
    <row r="745" spans="2:16" x14ac:dyDescent="0.35">
      <c r="B745" s="120"/>
      <c r="C745" s="264">
        <v>2.2740359845126372</v>
      </c>
      <c r="D745" s="345">
        <v>18</v>
      </c>
      <c r="E745" s="106">
        <v>36.385001715490745</v>
      </c>
      <c r="F745" s="113" t="s">
        <v>350</v>
      </c>
      <c r="G745" s="107">
        <v>59</v>
      </c>
      <c r="H745" s="108" t="s">
        <v>144</v>
      </c>
      <c r="I745" s="107">
        <v>15</v>
      </c>
      <c r="J745" s="109">
        <v>14</v>
      </c>
      <c r="K745" s="104" t="s">
        <v>54</v>
      </c>
      <c r="L745" s="110">
        <v>117</v>
      </c>
      <c r="M745" s="98" t="s">
        <v>4590</v>
      </c>
      <c r="N745" s="99" t="s">
        <v>5286</v>
      </c>
      <c r="O745" s="116" t="s">
        <v>1671</v>
      </c>
      <c r="P745" s="117"/>
    </row>
    <row r="746" spans="2:16" x14ac:dyDescent="0.35">
      <c r="B746" s="120"/>
      <c r="C746" s="264">
        <v>8.3649585409414904</v>
      </c>
      <c r="D746" s="345">
        <v>7</v>
      </c>
      <c r="E746" s="106">
        <v>79.740660722766137</v>
      </c>
      <c r="F746" s="113" t="s">
        <v>351</v>
      </c>
      <c r="G746" s="107">
        <v>7</v>
      </c>
      <c r="H746" s="108" t="s">
        <v>11</v>
      </c>
      <c r="I746" s="107">
        <v>25</v>
      </c>
      <c r="J746" s="109">
        <v>4</v>
      </c>
      <c r="K746" s="104" t="s">
        <v>95</v>
      </c>
      <c r="L746" s="110">
        <v>37</v>
      </c>
      <c r="M746" s="98" t="s">
        <v>2302</v>
      </c>
      <c r="N746" s="356" t="s">
        <v>5289</v>
      </c>
      <c r="O746" s="108" t="s">
        <v>1736</v>
      </c>
      <c r="P746" s="117"/>
    </row>
    <row r="747" spans="2:16" x14ac:dyDescent="0.35">
      <c r="B747" s="120"/>
      <c r="C747" s="264">
        <v>-6.3515311382225574</v>
      </c>
      <c r="D747" s="345">
        <v>27</v>
      </c>
      <c r="E747" s="106">
        <v>98.652227440116022</v>
      </c>
      <c r="F747" s="113" t="s">
        <v>350</v>
      </c>
      <c r="G747" s="107">
        <v>9</v>
      </c>
      <c r="H747" s="108" t="s">
        <v>331</v>
      </c>
      <c r="I747" s="107">
        <v>20</v>
      </c>
      <c r="J747" s="109">
        <v>15</v>
      </c>
      <c r="K747" s="104" t="s">
        <v>94</v>
      </c>
      <c r="L747" s="110">
        <v>3</v>
      </c>
      <c r="M747" s="98" t="s">
        <v>1679</v>
      </c>
      <c r="N747" s="99" t="s">
        <v>5292</v>
      </c>
      <c r="O747" s="116" t="s">
        <v>1671</v>
      </c>
      <c r="P747" s="117"/>
    </row>
    <row r="748" spans="2:16" x14ac:dyDescent="0.35">
      <c r="B748" s="120"/>
      <c r="C748" s="264">
        <v>-0.68442713113904108</v>
      </c>
      <c r="D748" s="345">
        <v>21</v>
      </c>
      <c r="E748" s="106">
        <v>77.237177530966207</v>
      </c>
      <c r="F748" s="113" t="s">
        <v>350</v>
      </c>
      <c r="G748" s="107">
        <v>26</v>
      </c>
      <c r="H748" s="108" t="s">
        <v>133</v>
      </c>
      <c r="I748" s="107">
        <v>16</v>
      </c>
      <c r="J748" s="109">
        <v>14</v>
      </c>
      <c r="K748" s="104" t="s">
        <v>64</v>
      </c>
      <c r="L748" s="110">
        <v>47</v>
      </c>
      <c r="M748" s="98" t="s">
        <v>2342</v>
      </c>
      <c r="N748" s="99" t="s">
        <v>5295</v>
      </c>
      <c r="O748" s="116" t="s">
        <v>1671</v>
      </c>
      <c r="P748" s="117"/>
    </row>
    <row r="749" spans="2:16" x14ac:dyDescent="0.35">
      <c r="B749" s="120"/>
      <c r="C749" s="264">
        <v>-5.8992620320759741</v>
      </c>
      <c r="D749" s="345">
        <v>18</v>
      </c>
      <c r="E749" s="106">
        <v>69.452353335175232</v>
      </c>
      <c r="F749" s="113" t="s">
        <v>351</v>
      </c>
      <c r="G749" s="107">
        <v>78</v>
      </c>
      <c r="H749" s="108" t="s">
        <v>81</v>
      </c>
      <c r="I749" s="107">
        <v>27</v>
      </c>
      <c r="J749" s="109">
        <v>22</v>
      </c>
      <c r="K749" s="104" t="s">
        <v>140</v>
      </c>
      <c r="L749" s="110">
        <v>24</v>
      </c>
      <c r="M749" s="98" t="s">
        <v>2885</v>
      </c>
      <c r="N749" s="99" t="s">
        <v>5298</v>
      </c>
      <c r="O749" s="117" t="s">
        <v>1671</v>
      </c>
      <c r="P749" s="117"/>
    </row>
    <row r="750" spans="2:16" x14ac:dyDescent="0.35">
      <c r="B750" s="120"/>
      <c r="C750" s="264">
        <v>11.984400304365103</v>
      </c>
      <c r="D750" s="345">
        <v>5</v>
      </c>
      <c r="E750" s="106">
        <v>53.599015306059393</v>
      </c>
      <c r="F750" s="113" t="s">
        <v>351</v>
      </c>
      <c r="G750" s="107">
        <v>17</v>
      </c>
      <c r="H750" s="108" t="s">
        <v>96</v>
      </c>
      <c r="I750" s="107">
        <v>37</v>
      </c>
      <c r="J750" s="109">
        <v>15</v>
      </c>
      <c r="K750" s="104" t="s">
        <v>343</v>
      </c>
      <c r="L750" s="110">
        <v>112</v>
      </c>
      <c r="M750" s="98" t="s">
        <v>1941</v>
      </c>
      <c r="N750" s="356" t="s">
        <v>5301</v>
      </c>
      <c r="O750" s="108" t="s">
        <v>1736</v>
      </c>
      <c r="P750" s="117"/>
    </row>
    <row r="751" spans="2:16" x14ac:dyDescent="0.35">
      <c r="B751" s="120"/>
      <c r="C751" s="264">
        <v>11.626261964496049</v>
      </c>
      <c r="D751" s="345">
        <v>6</v>
      </c>
      <c r="E751" s="106">
        <v>60.031870304711049</v>
      </c>
      <c r="F751" s="113" t="s">
        <v>351</v>
      </c>
      <c r="G751" s="107">
        <v>28</v>
      </c>
      <c r="H751" s="108" t="s">
        <v>150</v>
      </c>
      <c r="I751" s="107">
        <v>32</v>
      </c>
      <c r="J751" s="109">
        <v>8</v>
      </c>
      <c r="K751" s="104" t="s">
        <v>62</v>
      </c>
      <c r="L751" s="110">
        <v>79</v>
      </c>
      <c r="M751" s="98" t="s">
        <v>2585</v>
      </c>
      <c r="N751" s="356" t="s">
        <v>5304</v>
      </c>
      <c r="O751" s="108" t="s">
        <v>1736</v>
      </c>
      <c r="P751" s="117"/>
    </row>
    <row r="752" spans="2:16" x14ac:dyDescent="0.35">
      <c r="B752" s="120"/>
      <c r="C752" s="264">
        <v>11.612021599341404</v>
      </c>
      <c r="D752" s="345">
        <v>5</v>
      </c>
      <c r="E752" s="106">
        <v>61.573320901702971</v>
      </c>
      <c r="F752" s="113" t="s">
        <v>351</v>
      </c>
      <c r="G752" s="107">
        <v>12</v>
      </c>
      <c r="H752" s="108" t="s">
        <v>44</v>
      </c>
      <c r="I752" s="107">
        <v>29</v>
      </c>
      <c r="J752" s="109">
        <v>17</v>
      </c>
      <c r="K752" s="104" t="s">
        <v>134</v>
      </c>
      <c r="L752" s="110">
        <v>90</v>
      </c>
      <c r="M752" s="98" t="s">
        <v>2174</v>
      </c>
      <c r="N752" s="99" t="s">
        <v>5307</v>
      </c>
      <c r="O752" s="116" t="s">
        <v>1671</v>
      </c>
      <c r="P752" s="117"/>
    </row>
    <row r="753" spans="2:16" x14ac:dyDescent="0.35">
      <c r="B753" s="334"/>
      <c r="C753" s="352">
        <v>-3.802810900951858</v>
      </c>
      <c r="D753" s="347">
        <v>22</v>
      </c>
      <c r="E753" s="335">
        <v>36.76767772964277</v>
      </c>
      <c r="F753" s="336" t="s">
        <v>350</v>
      </c>
      <c r="G753" s="321">
        <v>84</v>
      </c>
      <c r="H753" s="337" t="s">
        <v>48</v>
      </c>
      <c r="I753" s="321">
        <v>20</v>
      </c>
      <c r="J753" s="333">
        <v>18</v>
      </c>
      <c r="K753" s="338" t="s">
        <v>123</v>
      </c>
      <c r="L753" s="320">
        <v>87</v>
      </c>
      <c r="M753" s="339" t="s">
        <v>1700</v>
      </c>
      <c r="N753" s="355" t="s">
        <v>5310</v>
      </c>
      <c r="O753" s="340" t="s">
        <v>1671</v>
      </c>
      <c r="P753" s="340"/>
    </row>
    <row r="754" spans="2:16" x14ac:dyDescent="0.35">
      <c r="B754" s="105" t="s">
        <v>5161</v>
      </c>
      <c r="C754" s="264">
        <v>2.042335299239129</v>
      </c>
      <c r="D754" s="345">
        <v>15</v>
      </c>
      <c r="E754" s="106">
        <v>15.977058702502179</v>
      </c>
      <c r="F754" s="113" t="s">
        <v>350</v>
      </c>
      <c r="G754" s="107">
        <v>84</v>
      </c>
      <c r="H754" s="108" t="s">
        <v>62</v>
      </c>
      <c r="I754" s="107">
        <v>22</v>
      </c>
      <c r="J754" s="109">
        <v>12</v>
      </c>
      <c r="K754" s="104" t="s">
        <v>132</v>
      </c>
      <c r="L754" s="110">
        <v>114</v>
      </c>
      <c r="M754" s="98" t="s">
        <v>1672</v>
      </c>
      <c r="N754" s="99" t="s">
        <v>5328</v>
      </c>
      <c r="O754" s="116" t="s">
        <v>1671</v>
      </c>
      <c r="P754" s="117"/>
    </row>
    <row r="755" spans="2:16" x14ac:dyDescent="0.35">
      <c r="B755" s="120"/>
      <c r="C755" s="264">
        <v>3.550649973523369</v>
      </c>
      <c r="D755" s="345">
        <v>15</v>
      </c>
      <c r="E755" s="106">
        <v>3.0190710174745727</v>
      </c>
      <c r="F755" s="113" t="s">
        <v>350</v>
      </c>
      <c r="G755" s="107">
        <v>103</v>
      </c>
      <c r="H755" s="108" t="s">
        <v>55</v>
      </c>
      <c r="I755" s="107">
        <v>24</v>
      </c>
      <c r="J755" s="109">
        <v>20</v>
      </c>
      <c r="K755" s="104" t="s">
        <v>335</v>
      </c>
      <c r="L755" s="110">
        <v>124</v>
      </c>
      <c r="M755" s="98" t="s">
        <v>2334</v>
      </c>
      <c r="N755" s="99" t="s">
        <v>5331</v>
      </c>
      <c r="O755" s="116" t="s">
        <v>1671</v>
      </c>
      <c r="P755" s="116"/>
    </row>
    <row r="756" spans="2:16" x14ac:dyDescent="0.35">
      <c r="B756" s="120"/>
      <c r="C756" s="264">
        <v>8.258486870916558</v>
      </c>
      <c r="D756" s="345">
        <v>12</v>
      </c>
      <c r="E756" s="106">
        <v>70.779398665195075</v>
      </c>
      <c r="F756" s="113" t="s">
        <v>350</v>
      </c>
      <c r="G756" s="107">
        <v>6</v>
      </c>
      <c r="H756" s="108" t="s">
        <v>76</v>
      </c>
      <c r="I756" s="107">
        <v>28</v>
      </c>
      <c r="J756" s="109">
        <v>7</v>
      </c>
      <c r="K756" s="104" t="s">
        <v>42</v>
      </c>
      <c r="L756" s="110">
        <v>63</v>
      </c>
      <c r="M756" s="98" t="s">
        <v>2528</v>
      </c>
      <c r="N756" s="356" t="s">
        <v>5334</v>
      </c>
      <c r="O756" s="108" t="s">
        <v>1736</v>
      </c>
      <c r="P756" s="117"/>
    </row>
    <row r="757" spans="2:16" x14ac:dyDescent="0.35">
      <c r="B757" s="120"/>
      <c r="C757" s="264">
        <v>4.5340130899952706</v>
      </c>
      <c r="D757" s="345">
        <v>14</v>
      </c>
      <c r="E757" s="106">
        <v>32.895051360603119</v>
      </c>
      <c r="F757" s="113" t="s">
        <v>350</v>
      </c>
      <c r="G757" s="107">
        <v>60</v>
      </c>
      <c r="H757" s="108" t="s">
        <v>90</v>
      </c>
      <c r="I757" s="107">
        <v>21</v>
      </c>
      <c r="J757" s="109">
        <v>14</v>
      </c>
      <c r="K757" s="104" t="s">
        <v>142</v>
      </c>
      <c r="L757" s="110">
        <v>110</v>
      </c>
      <c r="M757" s="98" t="s">
        <v>2759</v>
      </c>
      <c r="N757" s="99" t="s">
        <v>5337</v>
      </c>
      <c r="O757" s="116" t="s">
        <v>1671</v>
      </c>
      <c r="P757" s="117"/>
    </row>
    <row r="758" spans="2:16" x14ac:dyDescent="0.35">
      <c r="B758" s="120"/>
      <c r="C758" s="264">
        <v>8.5540442583870533</v>
      </c>
      <c r="D758" s="345">
        <v>10</v>
      </c>
      <c r="E758" s="106">
        <v>72.630637161075299</v>
      </c>
      <c r="F758" s="113" t="s">
        <v>351</v>
      </c>
      <c r="G758" s="107">
        <v>12</v>
      </c>
      <c r="H758" s="108" t="s">
        <v>334</v>
      </c>
      <c r="I758" s="107">
        <v>25</v>
      </c>
      <c r="J758" s="109">
        <v>14</v>
      </c>
      <c r="K758" s="104" t="s">
        <v>71</v>
      </c>
      <c r="L758" s="110">
        <v>53</v>
      </c>
      <c r="M758" s="98" t="s">
        <v>2241</v>
      </c>
      <c r="N758" s="99" t="s">
        <v>5340</v>
      </c>
      <c r="O758" s="116" t="s">
        <v>1671</v>
      </c>
      <c r="P758" s="116"/>
    </row>
    <row r="759" spans="2:16" x14ac:dyDescent="0.35">
      <c r="B759" s="120"/>
      <c r="C759" s="264">
        <v>5.6146555938726364</v>
      </c>
      <c r="D759" s="345">
        <v>7</v>
      </c>
      <c r="E759" s="106">
        <v>11.673562937418236</v>
      </c>
      <c r="F759" s="113" t="s">
        <v>351</v>
      </c>
      <c r="G759" s="107">
        <v>87</v>
      </c>
      <c r="H759" s="108" t="s">
        <v>123</v>
      </c>
      <c r="I759" s="107">
        <v>26</v>
      </c>
      <c r="J759" s="109">
        <v>18</v>
      </c>
      <c r="K759" s="104" t="s">
        <v>115</v>
      </c>
      <c r="L759" s="110">
        <v>116</v>
      </c>
      <c r="M759" s="98" t="s">
        <v>2174</v>
      </c>
      <c r="N759" s="99" t="s">
        <v>5343</v>
      </c>
      <c r="O759" s="116" t="s">
        <v>1671</v>
      </c>
      <c r="P759" s="117"/>
    </row>
    <row r="760" spans="2:16" x14ac:dyDescent="0.35">
      <c r="B760" s="120"/>
      <c r="C760" s="264">
        <v>-0.36009649767921792</v>
      </c>
      <c r="D760" s="345">
        <v>9</v>
      </c>
      <c r="E760" s="106">
        <v>29.023000238390924</v>
      </c>
      <c r="F760" s="113" t="s">
        <v>351</v>
      </c>
      <c r="G760" s="107">
        <v>94</v>
      </c>
      <c r="H760" s="108" t="s">
        <v>117</v>
      </c>
      <c r="I760" s="107">
        <v>26</v>
      </c>
      <c r="J760" s="109">
        <v>25</v>
      </c>
      <c r="K760" s="104" t="s">
        <v>339</v>
      </c>
      <c r="L760" s="110">
        <v>82</v>
      </c>
      <c r="M760" s="98" t="s">
        <v>5346</v>
      </c>
      <c r="N760" s="99" t="s">
        <v>5347</v>
      </c>
      <c r="O760" s="116" t="s">
        <v>1671</v>
      </c>
      <c r="P760" s="117" t="s">
        <v>5348</v>
      </c>
    </row>
    <row r="761" spans="2:16" x14ac:dyDescent="0.35">
      <c r="B761" s="120"/>
      <c r="C761" s="264">
        <v>5.7669326296826613</v>
      </c>
      <c r="D761" s="345">
        <v>16</v>
      </c>
      <c r="E761" s="106">
        <v>41.030378246878229</v>
      </c>
      <c r="F761" s="113" t="s">
        <v>350</v>
      </c>
      <c r="G761" s="107">
        <v>40</v>
      </c>
      <c r="H761" s="108" t="s">
        <v>73</v>
      </c>
      <c r="I761" s="107">
        <v>31</v>
      </c>
      <c r="J761" s="109">
        <v>12</v>
      </c>
      <c r="K761" s="104" t="s">
        <v>47</v>
      </c>
      <c r="L761" s="110">
        <v>107</v>
      </c>
      <c r="M761" s="98" t="s">
        <v>2334</v>
      </c>
      <c r="N761" s="356" t="s">
        <v>5351</v>
      </c>
      <c r="O761" s="108" t="s">
        <v>1736</v>
      </c>
      <c r="P761" s="117"/>
    </row>
    <row r="762" spans="2:16" x14ac:dyDescent="0.35">
      <c r="B762" s="120"/>
      <c r="C762" s="264">
        <v>4.6014129622651971</v>
      </c>
      <c r="D762" s="345">
        <v>10</v>
      </c>
      <c r="E762" s="106">
        <v>46.577405966633272</v>
      </c>
      <c r="F762" s="113" t="s">
        <v>351</v>
      </c>
      <c r="G762" s="107">
        <v>45</v>
      </c>
      <c r="H762" s="108" t="s">
        <v>68</v>
      </c>
      <c r="I762" s="107">
        <v>23</v>
      </c>
      <c r="J762" s="109">
        <v>21</v>
      </c>
      <c r="K762" s="104" t="s">
        <v>124</v>
      </c>
      <c r="L762" s="110">
        <v>88</v>
      </c>
      <c r="M762" s="98" t="s">
        <v>1834</v>
      </c>
      <c r="N762" s="99" t="s">
        <v>5354</v>
      </c>
      <c r="O762" s="116" t="s">
        <v>1671</v>
      </c>
      <c r="P762" s="117"/>
    </row>
    <row r="763" spans="2:16" x14ac:dyDescent="0.35">
      <c r="B763" s="120"/>
      <c r="C763" s="264">
        <v>8.8744492807917332</v>
      </c>
      <c r="D763" s="345">
        <v>8</v>
      </c>
      <c r="E763" s="106">
        <v>25.775555984896215</v>
      </c>
      <c r="F763" s="113" t="s">
        <v>351</v>
      </c>
      <c r="G763" s="107">
        <v>52</v>
      </c>
      <c r="H763" s="108" t="s">
        <v>148</v>
      </c>
      <c r="I763" s="107">
        <v>22</v>
      </c>
      <c r="J763" s="109">
        <v>5</v>
      </c>
      <c r="K763" s="104" t="s">
        <v>102</v>
      </c>
      <c r="L763" s="110">
        <v>128</v>
      </c>
      <c r="M763" s="98" t="s">
        <v>1683</v>
      </c>
      <c r="N763" s="356" t="s">
        <v>5357</v>
      </c>
      <c r="O763" s="108" t="s">
        <v>1736</v>
      </c>
      <c r="P763" s="117"/>
    </row>
    <row r="764" spans="2:16" x14ac:dyDescent="0.35">
      <c r="B764" s="120"/>
      <c r="C764" s="264">
        <v>6.0931279961529059</v>
      </c>
      <c r="D764" s="345">
        <v>14</v>
      </c>
      <c r="E764" s="106">
        <v>67.538475001445988</v>
      </c>
      <c r="F764" s="113" t="s">
        <v>351</v>
      </c>
      <c r="G764" s="107">
        <v>20</v>
      </c>
      <c r="H764" s="108" t="s">
        <v>82</v>
      </c>
      <c r="I764" s="107">
        <v>29</v>
      </c>
      <c r="J764" s="109">
        <v>6</v>
      </c>
      <c r="K764" s="104" t="s">
        <v>333</v>
      </c>
      <c r="L764" s="110">
        <v>61</v>
      </c>
      <c r="M764" s="98" t="s">
        <v>1694</v>
      </c>
      <c r="N764" s="356" t="s">
        <v>5360</v>
      </c>
      <c r="O764" s="108" t="s">
        <v>1736</v>
      </c>
      <c r="P764" s="116"/>
    </row>
    <row r="765" spans="2:16" x14ac:dyDescent="0.35">
      <c r="B765" s="120"/>
      <c r="C765" s="264">
        <v>-7.1859294124477584</v>
      </c>
      <c r="D765" s="345">
        <v>15</v>
      </c>
      <c r="E765" s="106">
        <v>25.785557847495753</v>
      </c>
      <c r="F765" s="113" t="s">
        <v>350</v>
      </c>
      <c r="G765" s="107">
        <v>120</v>
      </c>
      <c r="H765" s="108" t="s">
        <v>126</v>
      </c>
      <c r="I765" s="107">
        <v>18</v>
      </c>
      <c r="J765" s="109">
        <v>16</v>
      </c>
      <c r="K765" s="104" t="s">
        <v>97</v>
      </c>
      <c r="L765" s="110">
        <v>67</v>
      </c>
      <c r="M765" s="98" t="s">
        <v>2245</v>
      </c>
      <c r="N765" s="99" t="s">
        <v>5363</v>
      </c>
      <c r="O765" s="116" t="s">
        <v>1671</v>
      </c>
      <c r="P765" s="117"/>
    </row>
    <row r="766" spans="2:16" x14ac:dyDescent="0.35">
      <c r="B766" s="120"/>
      <c r="C766" s="264">
        <v>4.6729908903283945</v>
      </c>
      <c r="D766" s="345">
        <v>8</v>
      </c>
      <c r="E766" s="106">
        <v>44.366918870685161</v>
      </c>
      <c r="F766" s="113" t="s">
        <v>350</v>
      </c>
      <c r="G766" s="107">
        <v>38</v>
      </c>
      <c r="H766" s="108" t="s">
        <v>138</v>
      </c>
      <c r="I766" s="107">
        <v>21</v>
      </c>
      <c r="J766" s="109">
        <v>17</v>
      </c>
      <c r="K766" s="104" t="s">
        <v>118</v>
      </c>
      <c r="L766" s="110">
        <v>102</v>
      </c>
      <c r="M766" s="98" t="s">
        <v>2334</v>
      </c>
      <c r="N766" s="99" t="s">
        <v>5366</v>
      </c>
      <c r="O766" s="116" t="s">
        <v>1671</v>
      </c>
      <c r="P766" s="117"/>
    </row>
    <row r="767" spans="2:16" x14ac:dyDescent="0.35">
      <c r="B767" s="120"/>
      <c r="C767" s="264">
        <v>6.6356014188128452</v>
      </c>
      <c r="D767" s="345">
        <v>9</v>
      </c>
      <c r="E767" s="106">
        <v>80.692713124855189</v>
      </c>
      <c r="F767" s="113" t="s">
        <v>351</v>
      </c>
      <c r="G767" s="107">
        <v>11</v>
      </c>
      <c r="H767" s="108" t="s">
        <v>104</v>
      </c>
      <c r="I767" s="107">
        <v>26</v>
      </c>
      <c r="J767" s="109">
        <v>6</v>
      </c>
      <c r="K767" s="104" t="s">
        <v>131</v>
      </c>
      <c r="L767" s="110">
        <v>36</v>
      </c>
      <c r="M767" s="98" t="s">
        <v>2245</v>
      </c>
      <c r="N767" s="356" t="s">
        <v>5369</v>
      </c>
      <c r="O767" s="108" t="s">
        <v>1736</v>
      </c>
      <c r="P767" s="117"/>
    </row>
    <row r="768" spans="2:16" x14ac:dyDescent="0.35">
      <c r="B768" s="120"/>
      <c r="C768" s="264">
        <v>10.985866560648756</v>
      </c>
      <c r="D768" s="345">
        <v>7</v>
      </c>
      <c r="E768" s="106">
        <v>69.981418523983663</v>
      </c>
      <c r="F768" s="113" t="s">
        <v>351</v>
      </c>
      <c r="G768" s="107">
        <v>3</v>
      </c>
      <c r="H768" s="108" t="s">
        <v>94</v>
      </c>
      <c r="I768" s="107">
        <v>23</v>
      </c>
      <c r="J768" s="109">
        <v>9</v>
      </c>
      <c r="K768" s="104" t="s">
        <v>143</v>
      </c>
      <c r="L768" s="110">
        <v>65</v>
      </c>
      <c r="M768" s="98" t="s">
        <v>1883</v>
      </c>
      <c r="N768" s="99" t="s">
        <v>5372</v>
      </c>
      <c r="O768" s="116" t="s">
        <v>1671</v>
      </c>
      <c r="P768" s="117"/>
    </row>
    <row r="769" spans="1:16" x14ac:dyDescent="0.35">
      <c r="B769" s="120"/>
      <c r="C769" s="264">
        <v>-0.72888284764037514</v>
      </c>
      <c r="D769" s="345">
        <v>12</v>
      </c>
      <c r="E769" s="106">
        <v>40.469021126303595</v>
      </c>
      <c r="F769" s="113" t="s">
        <v>350</v>
      </c>
      <c r="G769" s="107">
        <v>69</v>
      </c>
      <c r="H769" s="108" t="s">
        <v>345</v>
      </c>
      <c r="I769" s="107">
        <v>17</v>
      </c>
      <c r="J769" s="109">
        <v>15</v>
      </c>
      <c r="K769" s="104" t="s">
        <v>75</v>
      </c>
      <c r="L769" s="110">
        <v>74</v>
      </c>
      <c r="M769" s="98" t="s">
        <v>2342</v>
      </c>
      <c r="N769" s="99" t="s">
        <v>5375</v>
      </c>
      <c r="O769" s="116" t="s">
        <v>1671</v>
      </c>
      <c r="P769" s="117"/>
    </row>
    <row r="770" spans="1:16" x14ac:dyDescent="0.35">
      <c r="B770" s="120"/>
      <c r="C770" s="264">
        <v>1.4623516689125922</v>
      </c>
      <c r="D770" s="345">
        <v>11</v>
      </c>
      <c r="E770" s="121">
        <v>-6.5174816645267724</v>
      </c>
      <c r="F770" s="113" t="s">
        <v>351</v>
      </c>
      <c r="G770" s="107">
        <v>126</v>
      </c>
      <c r="H770" s="108" t="s">
        <v>69</v>
      </c>
      <c r="I770" s="107">
        <v>22</v>
      </c>
      <c r="J770" s="109">
        <v>19</v>
      </c>
      <c r="K770" s="104" t="s">
        <v>52</v>
      </c>
      <c r="L770" s="110">
        <v>127</v>
      </c>
      <c r="M770" s="98" t="s">
        <v>1669</v>
      </c>
      <c r="N770" s="99" t="s">
        <v>5378</v>
      </c>
      <c r="O770" s="116" t="s">
        <v>1671</v>
      </c>
      <c r="P770" s="117" t="s">
        <v>5379</v>
      </c>
    </row>
    <row r="771" spans="1:16" x14ac:dyDescent="0.35">
      <c r="B771" s="120"/>
      <c r="C771" s="264">
        <v>7.4423916518958366</v>
      </c>
      <c r="D771" s="345">
        <v>12</v>
      </c>
      <c r="E771" s="106">
        <v>64.698860106963735</v>
      </c>
      <c r="F771" s="113" t="s">
        <v>350</v>
      </c>
      <c r="G771" s="107">
        <v>25</v>
      </c>
      <c r="H771" s="108" t="s">
        <v>140</v>
      </c>
      <c r="I771" s="107">
        <v>35</v>
      </c>
      <c r="J771" s="109">
        <v>25</v>
      </c>
      <c r="K771" s="104" t="s">
        <v>134</v>
      </c>
      <c r="L771" s="110">
        <v>90</v>
      </c>
      <c r="M771" s="98" t="s">
        <v>5383</v>
      </c>
      <c r="N771" s="99" t="s">
        <v>5384</v>
      </c>
      <c r="O771" s="116" t="s">
        <v>1735</v>
      </c>
      <c r="P771" s="117" t="s">
        <v>5382</v>
      </c>
    </row>
    <row r="772" spans="1:16" x14ac:dyDescent="0.35">
      <c r="B772" s="120"/>
      <c r="C772" s="264">
        <v>0.83413149389649377</v>
      </c>
      <c r="D772" s="345">
        <v>12</v>
      </c>
      <c r="E772" s="106">
        <v>22.602229707524408</v>
      </c>
      <c r="F772" s="113" t="s">
        <v>351</v>
      </c>
      <c r="G772" s="107">
        <v>95</v>
      </c>
      <c r="H772" s="108" t="s">
        <v>87</v>
      </c>
      <c r="I772" s="107">
        <v>23</v>
      </c>
      <c r="J772" s="109">
        <v>14</v>
      </c>
      <c r="K772" s="104" t="s">
        <v>106</v>
      </c>
      <c r="L772" s="110">
        <v>91</v>
      </c>
      <c r="M772" s="98" t="s">
        <v>1672</v>
      </c>
      <c r="N772" s="99" t="s">
        <v>5387</v>
      </c>
      <c r="O772" s="116" t="s">
        <v>1671</v>
      </c>
    </row>
    <row r="773" spans="1:16" x14ac:dyDescent="0.35">
      <c r="B773" s="120"/>
      <c r="C773" s="264">
        <v>6.2160901729449094</v>
      </c>
      <c r="D773" s="345">
        <v>12</v>
      </c>
      <c r="E773" s="106">
        <v>57.188284747911162</v>
      </c>
      <c r="F773" s="113" t="s">
        <v>350</v>
      </c>
      <c r="G773" s="107">
        <v>28</v>
      </c>
      <c r="H773" s="108" t="s">
        <v>49</v>
      </c>
      <c r="I773" s="107">
        <v>18</v>
      </c>
      <c r="J773" s="109">
        <v>9</v>
      </c>
      <c r="K773" s="104" t="s">
        <v>99</v>
      </c>
      <c r="L773" s="110">
        <v>93</v>
      </c>
      <c r="M773" s="98" t="s">
        <v>2463</v>
      </c>
      <c r="N773" s="99" t="s">
        <v>5390</v>
      </c>
      <c r="O773" s="116" t="s">
        <v>1671</v>
      </c>
      <c r="P773" s="117"/>
    </row>
    <row r="774" spans="1:16" x14ac:dyDescent="0.35">
      <c r="B774" s="120"/>
      <c r="C774" s="264">
        <v>5.0234001640529558</v>
      </c>
      <c r="D774" s="345">
        <v>17</v>
      </c>
      <c r="E774" s="106">
        <v>34.723511574218648</v>
      </c>
      <c r="F774" s="113" t="s">
        <v>350</v>
      </c>
      <c r="G774" s="107">
        <v>49</v>
      </c>
      <c r="H774" s="108" t="s">
        <v>72</v>
      </c>
      <c r="I774" s="107">
        <v>20</v>
      </c>
      <c r="J774" s="109">
        <v>12</v>
      </c>
      <c r="K774" s="104" t="s">
        <v>343</v>
      </c>
      <c r="L774" s="110">
        <v>113</v>
      </c>
      <c r="M774" s="98" t="s">
        <v>2476</v>
      </c>
      <c r="N774" s="99" t="s">
        <v>5393</v>
      </c>
      <c r="O774" s="116" t="s">
        <v>1671</v>
      </c>
      <c r="P774" s="117"/>
    </row>
    <row r="775" spans="1:16" x14ac:dyDescent="0.35">
      <c r="B775" s="120"/>
      <c r="C775" s="264">
        <v>2.642048798941008</v>
      </c>
      <c r="D775" s="345">
        <v>15</v>
      </c>
      <c r="E775" s="106">
        <v>74.530888729436853</v>
      </c>
      <c r="F775" s="113" t="s">
        <v>350</v>
      </c>
      <c r="G775" s="107">
        <v>19</v>
      </c>
      <c r="H775" s="108" t="s">
        <v>100</v>
      </c>
      <c r="I775" s="107">
        <v>19</v>
      </c>
      <c r="J775" s="109">
        <v>9</v>
      </c>
      <c r="K775" s="104" t="s">
        <v>139</v>
      </c>
      <c r="L775" s="110">
        <v>47</v>
      </c>
      <c r="M775" s="98" t="s">
        <v>2514</v>
      </c>
      <c r="N775" s="99" t="s">
        <v>5396</v>
      </c>
      <c r="O775" s="116" t="s">
        <v>1671</v>
      </c>
      <c r="P775" s="117"/>
    </row>
    <row r="776" spans="1:16" x14ac:dyDescent="0.35">
      <c r="B776" s="120"/>
      <c r="C776" s="264">
        <v>-0.78102424010048133</v>
      </c>
      <c r="D776" s="345">
        <v>13</v>
      </c>
      <c r="E776" s="106">
        <v>64.857934632812842</v>
      </c>
      <c r="F776" s="113" t="s">
        <v>351</v>
      </c>
      <c r="G776" s="107">
        <v>56</v>
      </c>
      <c r="H776" s="108" t="s">
        <v>336</v>
      </c>
      <c r="I776" s="107">
        <v>20</v>
      </c>
      <c r="J776" s="109">
        <v>12</v>
      </c>
      <c r="K776" s="104" t="s">
        <v>59</v>
      </c>
      <c r="L776" s="110">
        <v>37</v>
      </c>
      <c r="M776" s="98" t="s">
        <v>2514</v>
      </c>
      <c r="N776" s="99" t="s">
        <v>5399</v>
      </c>
      <c r="O776" s="116" t="s">
        <v>1671</v>
      </c>
      <c r="P776" s="117"/>
    </row>
    <row r="777" spans="1:16" x14ac:dyDescent="0.35">
      <c r="B777" s="120"/>
      <c r="C777" s="264">
        <v>6.2325079604292615</v>
      </c>
      <c r="D777" s="345">
        <v>17</v>
      </c>
      <c r="E777" s="106">
        <v>28.866078867115206</v>
      </c>
      <c r="F777" s="113" t="s">
        <v>350</v>
      </c>
      <c r="G777" s="107">
        <v>55</v>
      </c>
      <c r="H777" s="108" t="s">
        <v>77</v>
      </c>
      <c r="I777" s="107">
        <v>28</v>
      </c>
      <c r="J777" s="109">
        <v>15</v>
      </c>
      <c r="K777" s="104" t="s">
        <v>51</v>
      </c>
      <c r="L777" s="110">
        <v>121</v>
      </c>
      <c r="M777" s="98" t="s">
        <v>1758</v>
      </c>
      <c r="N777" s="99" t="s">
        <v>5402</v>
      </c>
      <c r="O777" s="116" t="s">
        <v>1671</v>
      </c>
      <c r="P777" s="117"/>
    </row>
    <row r="778" spans="1:16" x14ac:dyDescent="0.35">
      <c r="A778" t="s">
        <v>5411</v>
      </c>
      <c r="B778" s="105" t="s">
        <v>5162</v>
      </c>
      <c r="C778" s="264">
        <v>-2.6028759986042114</v>
      </c>
      <c r="D778" s="345">
        <v>16</v>
      </c>
      <c r="E778" s="106">
        <v>6.5972184385925514</v>
      </c>
      <c r="F778" s="113" t="s">
        <v>351</v>
      </c>
      <c r="G778" s="107">
        <v>122</v>
      </c>
      <c r="H778" s="108" t="s">
        <v>130</v>
      </c>
      <c r="I778" s="107">
        <v>15</v>
      </c>
      <c r="J778" s="109">
        <v>12</v>
      </c>
      <c r="K778" s="104" t="s">
        <v>107</v>
      </c>
      <c r="L778" s="110">
        <v>106</v>
      </c>
      <c r="M778" s="98" t="s">
        <v>2629</v>
      </c>
      <c r="N778" s="99" t="s">
        <v>5410</v>
      </c>
      <c r="O778" s="116" t="s">
        <v>1671</v>
      </c>
      <c r="P778" s="117"/>
    </row>
    <row r="779" spans="1:16" x14ac:dyDescent="0.35">
      <c r="B779" s="120"/>
      <c r="C779" s="264">
        <v>0.1916440299278506</v>
      </c>
      <c r="D779" s="345">
        <v>8</v>
      </c>
      <c r="E779" s="106">
        <v>59.386056265902397</v>
      </c>
      <c r="F779" s="113" t="s">
        <v>351</v>
      </c>
      <c r="G779" s="107">
        <v>57</v>
      </c>
      <c r="H779" s="108" t="s">
        <v>108</v>
      </c>
      <c r="I779" s="107">
        <v>13</v>
      </c>
      <c r="J779" s="109">
        <v>12</v>
      </c>
      <c r="K779" s="104" t="s">
        <v>86</v>
      </c>
      <c r="L779" s="110">
        <v>46</v>
      </c>
      <c r="M779" s="98" t="s">
        <v>1883</v>
      </c>
      <c r="N779" s="99" t="s">
        <v>5414</v>
      </c>
      <c r="O779" s="116" t="s">
        <v>1671</v>
      </c>
      <c r="P779" s="117"/>
    </row>
    <row r="780" spans="1:16" x14ac:dyDescent="0.35">
      <c r="B780" s="120"/>
      <c r="C780" s="264">
        <v>3.2590973496946218</v>
      </c>
      <c r="D780" s="345">
        <v>13</v>
      </c>
      <c r="E780" s="106">
        <v>30.784367412615765</v>
      </c>
      <c r="F780" s="113" t="s">
        <v>351</v>
      </c>
      <c r="G780" s="107">
        <v>71</v>
      </c>
      <c r="H780" s="108" t="s">
        <v>60</v>
      </c>
      <c r="I780" s="107">
        <v>21</v>
      </c>
      <c r="J780" s="109">
        <v>13</v>
      </c>
      <c r="K780" s="104" t="s">
        <v>88</v>
      </c>
      <c r="L780" s="110">
        <v>86</v>
      </c>
      <c r="M780" s="98" t="s">
        <v>1758</v>
      </c>
      <c r="N780" s="99" t="s">
        <v>5417</v>
      </c>
      <c r="O780" s="116" t="s">
        <v>1671</v>
      </c>
      <c r="P780" s="117"/>
    </row>
    <row r="781" spans="1:16" x14ac:dyDescent="0.35">
      <c r="B781" s="120"/>
      <c r="C781" s="264">
        <v>3.9514556364429847</v>
      </c>
      <c r="D781" s="345">
        <v>11</v>
      </c>
      <c r="E781" s="106">
        <v>20.474032464958157</v>
      </c>
      <c r="F781" s="113" t="s">
        <v>351</v>
      </c>
      <c r="G781" s="107">
        <v>79</v>
      </c>
      <c r="H781" s="108" t="s">
        <v>146</v>
      </c>
      <c r="I781" s="107">
        <v>21</v>
      </c>
      <c r="J781" s="109">
        <v>12</v>
      </c>
      <c r="K781" s="104" t="s">
        <v>125</v>
      </c>
      <c r="L781" s="110">
        <v>104</v>
      </c>
      <c r="M781" s="98" t="s">
        <v>1672</v>
      </c>
      <c r="N781" s="99" t="s">
        <v>5420</v>
      </c>
      <c r="O781" s="116" t="s">
        <v>1671</v>
      </c>
      <c r="P781" s="117"/>
    </row>
    <row r="782" spans="1:16" x14ac:dyDescent="0.35">
      <c r="B782" s="120"/>
      <c r="C782" s="264">
        <v>4.0134618247580356</v>
      </c>
      <c r="D782" s="345">
        <v>15</v>
      </c>
      <c r="E782" s="106">
        <v>81.784737499572898</v>
      </c>
      <c r="F782" s="113" t="s">
        <v>350</v>
      </c>
      <c r="G782" s="107">
        <v>10</v>
      </c>
      <c r="H782" s="108" t="s">
        <v>342</v>
      </c>
      <c r="I782" s="107">
        <v>23</v>
      </c>
      <c r="J782" s="109">
        <v>9</v>
      </c>
      <c r="K782" s="104" t="s">
        <v>95</v>
      </c>
      <c r="L782" s="110">
        <v>39</v>
      </c>
      <c r="M782" s="98" t="s">
        <v>2755</v>
      </c>
      <c r="N782" s="99" t="s">
        <v>5423</v>
      </c>
      <c r="O782" s="116" t="s">
        <v>1671</v>
      </c>
      <c r="P782" s="117"/>
    </row>
    <row r="783" spans="1:16" x14ac:dyDescent="0.35">
      <c r="B783" s="120"/>
      <c r="C783" s="264">
        <v>9.2311992822561191</v>
      </c>
      <c r="D783" s="345">
        <v>16</v>
      </c>
      <c r="E783" s="106">
        <v>51.491928798304521</v>
      </c>
      <c r="F783" s="113" t="s">
        <v>350</v>
      </c>
      <c r="G783" s="107">
        <v>27</v>
      </c>
      <c r="H783" s="108" t="s">
        <v>133</v>
      </c>
      <c r="I783" s="107">
        <v>32</v>
      </c>
      <c r="J783" s="109">
        <v>8</v>
      </c>
      <c r="K783" s="104" t="s">
        <v>80</v>
      </c>
      <c r="L783" s="110">
        <v>100</v>
      </c>
      <c r="M783" s="98" t="s">
        <v>1674</v>
      </c>
      <c r="N783" s="356" t="s">
        <v>5426</v>
      </c>
      <c r="O783" s="108" t="s">
        <v>1736</v>
      </c>
      <c r="P783" s="117"/>
    </row>
    <row r="784" spans="1:16" x14ac:dyDescent="0.35">
      <c r="B784" s="120"/>
      <c r="C784" s="264">
        <v>1.2170696478640344</v>
      </c>
      <c r="D784" s="345">
        <v>12</v>
      </c>
      <c r="E784" s="106">
        <v>72.138718713057941</v>
      </c>
      <c r="F784" s="113" t="s">
        <v>350</v>
      </c>
      <c r="G784" s="107">
        <v>32</v>
      </c>
      <c r="H784" s="108" t="s">
        <v>53</v>
      </c>
      <c r="I784" s="107">
        <v>28</v>
      </c>
      <c r="J784" s="109">
        <v>19</v>
      </c>
      <c r="K784" s="104" t="s">
        <v>70</v>
      </c>
      <c r="L784" s="110">
        <v>42</v>
      </c>
      <c r="M784" s="98" t="s">
        <v>1818</v>
      </c>
      <c r="N784" s="99" t="s">
        <v>5429</v>
      </c>
      <c r="O784" s="116" t="s">
        <v>1671</v>
      </c>
      <c r="P784" s="117"/>
    </row>
    <row r="785" spans="2:16" x14ac:dyDescent="0.35">
      <c r="B785" s="120"/>
      <c r="C785" s="264">
        <v>4.8678923566876158</v>
      </c>
      <c r="D785" s="345">
        <v>8</v>
      </c>
      <c r="E785" s="106">
        <v>37.114934865477899</v>
      </c>
      <c r="F785" s="113" t="s">
        <v>351</v>
      </c>
      <c r="G785" s="107">
        <v>64</v>
      </c>
      <c r="H785" s="108" t="s">
        <v>111</v>
      </c>
      <c r="I785" s="107">
        <v>23</v>
      </c>
      <c r="J785" s="109">
        <v>19</v>
      </c>
      <c r="K785" s="104" t="s">
        <v>137</v>
      </c>
      <c r="L785" s="110">
        <v>96</v>
      </c>
      <c r="M785" s="98" t="s">
        <v>1696</v>
      </c>
      <c r="N785" s="99" t="s">
        <v>5432</v>
      </c>
      <c r="O785" s="116" t="s">
        <v>1671</v>
      </c>
      <c r="P785" s="117"/>
    </row>
    <row r="786" spans="2:16" x14ac:dyDescent="0.35">
      <c r="B786" s="120"/>
      <c r="C786" s="264">
        <v>7.1601220016023701</v>
      </c>
      <c r="D786" s="345">
        <v>7</v>
      </c>
      <c r="E786" s="106">
        <v>68.226628209299491</v>
      </c>
      <c r="F786" s="113" t="s">
        <v>351</v>
      </c>
      <c r="G786" s="107">
        <v>21</v>
      </c>
      <c r="H786" s="108" t="s">
        <v>129</v>
      </c>
      <c r="I786" s="107">
        <v>15</v>
      </c>
      <c r="J786" s="109">
        <v>11</v>
      </c>
      <c r="K786" s="104" t="s">
        <v>57</v>
      </c>
      <c r="L786" s="110">
        <v>66</v>
      </c>
      <c r="M786" s="98" t="s">
        <v>2532</v>
      </c>
      <c r="N786" s="99" t="s">
        <v>5435</v>
      </c>
      <c r="O786" s="116" t="s">
        <v>1671</v>
      </c>
      <c r="P786" s="117"/>
    </row>
    <row r="787" spans="2:16" x14ac:dyDescent="0.35">
      <c r="B787" s="120"/>
      <c r="C787" s="264">
        <v>-5.0690493254902549</v>
      </c>
      <c r="D787" s="345">
        <v>22</v>
      </c>
      <c r="E787" s="106">
        <v>62.600692845979232</v>
      </c>
      <c r="F787" s="113" t="s">
        <v>350</v>
      </c>
      <c r="G787" s="107">
        <v>78</v>
      </c>
      <c r="H787" s="108" t="s">
        <v>109</v>
      </c>
      <c r="I787" s="107">
        <v>23</v>
      </c>
      <c r="J787" s="109">
        <v>12</v>
      </c>
      <c r="K787" s="104" t="s">
        <v>338</v>
      </c>
      <c r="L787" s="110">
        <v>34</v>
      </c>
      <c r="M787" s="98" t="s">
        <v>2840</v>
      </c>
      <c r="N787" s="99" t="s">
        <v>5438</v>
      </c>
      <c r="O787" s="116" t="s">
        <v>1671</v>
      </c>
      <c r="P787" s="117"/>
    </row>
    <row r="788" spans="2:16" x14ac:dyDescent="0.35">
      <c r="B788" s="120"/>
      <c r="C788" s="264">
        <v>2.8910774878750609</v>
      </c>
      <c r="D788" s="345">
        <v>9</v>
      </c>
      <c r="E788" s="106">
        <v>31.495907981327409</v>
      </c>
      <c r="F788" s="113" t="s">
        <v>351</v>
      </c>
      <c r="G788" s="107">
        <v>70</v>
      </c>
      <c r="H788" s="108" t="s">
        <v>78</v>
      </c>
      <c r="I788" s="107">
        <v>15</v>
      </c>
      <c r="J788" s="109">
        <v>12</v>
      </c>
      <c r="K788" s="104" t="s">
        <v>149</v>
      </c>
      <c r="L788" s="110">
        <v>92</v>
      </c>
      <c r="M788" s="98" t="s">
        <v>2226</v>
      </c>
      <c r="N788" s="99" t="s">
        <v>5441</v>
      </c>
      <c r="O788" s="116" t="s">
        <v>1671</v>
      </c>
      <c r="P788" s="117"/>
    </row>
    <row r="789" spans="2:16" x14ac:dyDescent="0.35">
      <c r="B789" s="120"/>
      <c r="C789" s="264">
        <v>6.445287552287799</v>
      </c>
      <c r="D789" s="345">
        <v>19</v>
      </c>
      <c r="E789" s="106">
        <v>16.865517743997856</v>
      </c>
      <c r="F789" s="113" t="s">
        <v>351</v>
      </c>
      <c r="G789" s="107">
        <v>73</v>
      </c>
      <c r="H789" s="108" t="s">
        <v>92</v>
      </c>
      <c r="I789" s="107">
        <v>26</v>
      </c>
      <c r="J789" s="109">
        <v>5</v>
      </c>
      <c r="K789" s="104" t="s">
        <v>54</v>
      </c>
      <c r="L789" s="110">
        <v>117</v>
      </c>
      <c r="M789" s="98" t="s">
        <v>2245</v>
      </c>
      <c r="N789" s="356" t="s">
        <v>5444</v>
      </c>
      <c r="O789" s="108" t="s">
        <v>1736</v>
      </c>
      <c r="P789" s="117"/>
    </row>
    <row r="790" spans="2:16" x14ac:dyDescent="0.35">
      <c r="B790" s="120"/>
      <c r="C790" s="264">
        <v>-10.864074131719281</v>
      </c>
      <c r="D790" s="345">
        <v>30</v>
      </c>
      <c r="E790" s="106">
        <v>46.420271817760494</v>
      </c>
      <c r="F790" s="113" t="s">
        <v>350</v>
      </c>
      <c r="G790" s="107">
        <v>123</v>
      </c>
      <c r="H790" s="108" t="s">
        <v>83</v>
      </c>
      <c r="I790" s="107">
        <v>28</v>
      </c>
      <c r="J790" s="109">
        <v>12</v>
      </c>
      <c r="K790" s="104" t="s">
        <v>122</v>
      </c>
      <c r="L790" s="110">
        <v>44</v>
      </c>
      <c r="M790" s="98" t="s">
        <v>1888</v>
      </c>
      <c r="N790" s="356" t="s">
        <v>5447</v>
      </c>
      <c r="O790" s="108" t="s">
        <v>1736</v>
      </c>
      <c r="P790" s="117" t="s">
        <v>5448</v>
      </c>
    </row>
    <row r="791" spans="2:16" x14ac:dyDescent="0.35">
      <c r="B791" s="120"/>
      <c r="C791" s="264">
        <v>0.53591627268752395</v>
      </c>
      <c r="D791" s="345">
        <v>11</v>
      </c>
      <c r="E791" s="106">
        <v>25.456836357996576</v>
      </c>
      <c r="F791" s="113" t="s">
        <v>350</v>
      </c>
      <c r="G791" s="107">
        <v>83</v>
      </c>
      <c r="H791" s="108" t="s">
        <v>65</v>
      </c>
      <c r="I791" s="107">
        <v>19</v>
      </c>
      <c r="J791" s="109">
        <v>18</v>
      </c>
      <c r="K791" s="104" t="s">
        <v>141</v>
      </c>
      <c r="L791" s="110">
        <v>98</v>
      </c>
      <c r="M791" s="98" t="s">
        <v>1700</v>
      </c>
      <c r="N791" s="99" t="s">
        <v>5451</v>
      </c>
      <c r="O791" s="116" t="s">
        <v>1735</v>
      </c>
      <c r="P791" s="117"/>
    </row>
    <row r="792" spans="2:16" x14ac:dyDescent="0.35">
      <c r="B792" s="120"/>
      <c r="C792" s="264">
        <v>5.1139921832049717</v>
      </c>
      <c r="D792" s="345">
        <v>7</v>
      </c>
      <c r="E792" s="121">
        <v>-3.5470649782709778</v>
      </c>
      <c r="F792" s="113" t="s">
        <v>351</v>
      </c>
      <c r="G792" s="107">
        <v>115</v>
      </c>
      <c r="H792" s="108" t="s">
        <v>340</v>
      </c>
      <c r="I792" s="107">
        <v>26</v>
      </c>
      <c r="J792" s="109">
        <v>17</v>
      </c>
      <c r="K792" s="104" t="s">
        <v>119</v>
      </c>
      <c r="L792" s="110">
        <v>125</v>
      </c>
      <c r="M792" s="98" t="s">
        <v>2878</v>
      </c>
      <c r="N792" s="99" t="s">
        <v>5454</v>
      </c>
      <c r="O792" s="116" t="s">
        <v>1671</v>
      </c>
      <c r="P792" s="124" t="s">
        <v>5455</v>
      </c>
    </row>
    <row r="793" spans="2:16" x14ac:dyDescent="0.35">
      <c r="B793" s="120"/>
      <c r="C793" s="264">
        <v>-1.6729508464787848</v>
      </c>
      <c r="D793" s="345">
        <v>16</v>
      </c>
      <c r="E793" s="106">
        <v>67.907018881260043</v>
      </c>
      <c r="F793" s="113" t="s">
        <v>350</v>
      </c>
      <c r="G793" s="107">
        <v>51</v>
      </c>
      <c r="H793" s="108" t="s">
        <v>101</v>
      </c>
      <c r="I793" s="107">
        <v>25</v>
      </c>
      <c r="J793" s="109">
        <v>21</v>
      </c>
      <c r="K793" s="104" t="s">
        <v>64</v>
      </c>
      <c r="L793" s="110">
        <v>48</v>
      </c>
      <c r="M793" s="98" t="s">
        <v>1698</v>
      </c>
      <c r="N793" s="99" t="s">
        <v>5459</v>
      </c>
      <c r="O793" s="116" t="s">
        <v>1671</v>
      </c>
      <c r="P793" s="117" t="s">
        <v>5458</v>
      </c>
    </row>
    <row r="794" spans="2:16" x14ac:dyDescent="0.35">
      <c r="C794" s="264">
        <v>0.19349847020775149</v>
      </c>
      <c r="D794" s="345">
        <v>11</v>
      </c>
      <c r="E794" s="106">
        <v>27.442723671466496</v>
      </c>
      <c r="F794" s="113" t="s">
        <v>350</v>
      </c>
      <c r="G794" s="107">
        <v>80</v>
      </c>
      <c r="H794" s="108" t="s">
        <v>121</v>
      </c>
      <c r="I794" s="107">
        <v>12</v>
      </c>
      <c r="J794" s="109">
        <v>11</v>
      </c>
      <c r="K794" s="104" t="s">
        <v>145</v>
      </c>
      <c r="L794" s="110">
        <v>97</v>
      </c>
      <c r="M794" s="98" t="s">
        <v>1676</v>
      </c>
      <c r="N794" s="99" t="s">
        <v>5462</v>
      </c>
      <c r="O794" s="116" t="s">
        <v>1671</v>
      </c>
      <c r="P794" s="116"/>
    </row>
    <row r="795" spans="2:16" x14ac:dyDescent="0.35">
      <c r="B795" s="120"/>
      <c r="C795" s="264">
        <v>1.9008642510460929</v>
      </c>
      <c r="D795" s="345">
        <v>13</v>
      </c>
      <c r="E795" s="106">
        <v>53.299834678567322</v>
      </c>
      <c r="F795" s="113" t="s">
        <v>350</v>
      </c>
      <c r="G795" s="107">
        <v>43</v>
      </c>
      <c r="H795" s="108" t="s">
        <v>85</v>
      </c>
      <c r="I795" s="107">
        <v>17</v>
      </c>
      <c r="J795" s="109">
        <v>5</v>
      </c>
      <c r="K795" s="104" t="s">
        <v>113</v>
      </c>
      <c r="L795" s="110">
        <v>85</v>
      </c>
      <c r="M795" s="98" t="s">
        <v>1694</v>
      </c>
      <c r="N795" s="356" t="s">
        <v>5465</v>
      </c>
      <c r="O795" s="108" t="s">
        <v>1736</v>
      </c>
      <c r="P795" s="117"/>
    </row>
    <row r="796" spans="2:16" x14ac:dyDescent="0.35">
      <c r="B796" s="120"/>
      <c r="C796" s="264">
        <v>-0.83585743216501385</v>
      </c>
      <c r="D796" s="345">
        <v>16</v>
      </c>
      <c r="E796" s="106">
        <v>12.40468454548839</v>
      </c>
      <c r="F796" s="113" t="s">
        <v>351</v>
      </c>
      <c r="G796" s="107">
        <v>112</v>
      </c>
      <c r="H796" s="108" t="s">
        <v>43</v>
      </c>
      <c r="I796" s="107">
        <v>17</v>
      </c>
      <c r="J796" s="109">
        <v>13</v>
      </c>
      <c r="K796" s="104" t="s">
        <v>330</v>
      </c>
      <c r="L796" s="110">
        <v>101</v>
      </c>
      <c r="M796" s="98" t="s">
        <v>1766</v>
      </c>
      <c r="N796" s="99" t="s">
        <v>5468</v>
      </c>
      <c r="O796" s="116" t="s">
        <v>1671</v>
      </c>
      <c r="P796" s="117"/>
    </row>
    <row r="797" spans="2:16" x14ac:dyDescent="0.35">
      <c r="B797" s="120"/>
      <c r="C797" s="264">
        <v>7.1181591219472979</v>
      </c>
      <c r="D797" s="345">
        <v>6</v>
      </c>
      <c r="E797" s="106">
        <v>88.456070687478231</v>
      </c>
      <c r="F797" s="113" t="s">
        <v>351</v>
      </c>
      <c r="G797" s="107">
        <v>5</v>
      </c>
      <c r="H797" s="108" t="s">
        <v>66</v>
      </c>
      <c r="I797" s="107">
        <v>27</v>
      </c>
      <c r="J797" s="109">
        <v>12</v>
      </c>
      <c r="K797" s="104" t="s">
        <v>45</v>
      </c>
      <c r="L797" s="110">
        <v>30</v>
      </c>
      <c r="M797" s="98" t="s">
        <v>1692</v>
      </c>
      <c r="N797" s="99" t="s">
        <v>5471</v>
      </c>
      <c r="O797" s="116" t="s">
        <v>1671</v>
      </c>
      <c r="P797" s="116"/>
    </row>
    <row r="798" spans="2:16" x14ac:dyDescent="0.35">
      <c r="B798" s="120"/>
      <c r="C798" s="264">
        <v>-0.1785203815211619</v>
      </c>
      <c r="D798" s="345">
        <v>11</v>
      </c>
      <c r="E798" s="106">
        <v>89.189249613811768</v>
      </c>
      <c r="F798" s="113" t="s">
        <v>350</v>
      </c>
      <c r="G798" s="107">
        <v>26</v>
      </c>
      <c r="H798" s="108" t="s">
        <v>112</v>
      </c>
      <c r="I798" s="107">
        <v>14</v>
      </c>
      <c r="J798" s="109">
        <v>12</v>
      </c>
      <c r="K798" s="104" t="s">
        <v>103</v>
      </c>
      <c r="L798" s="110">
        <v>29</v>
      </c>
      <c r="M798" s="98" t="s">
        <v>1685</v>
      </c>
      <c r="N798" s="99" t="s">
        <v>5474</v>
      </c>
      <c r="O798" s="116" t="s">
        <v>1671</v>
      </c>
      <c r="P798" s="117"/>
    </row>
    <row r="799" spans="2:16" x14ac:dyDescent="0.35">
      <c r="B799" s="120"/>
      <c r="C799" s="264">
        <v>6.0907653474589649</v>
      </c>
      <c r="D799" s="345">
        <v>4</v>
      </c>
      <c r="E799" s="106">
        <v>96.512810746277026</v>
      </c>
      <c r="F799" s="113" t="s">
        <v>351</v>
      </c>
      <c r="G799" s="107">
        <v>2</v>
      </c>
      <c r="H799" s="108" t="s">
        <v>12</v>
      </c>
      <c r="I799" s="107">
        <v>16</v>
      </c>
      <c r="J799" s="109">
        <v>12</v>
      </c>
      <c r="K799" s="104" t="s">
        <v>147</v>
      </c>
      <c r="L799" s="110">
        <v>15</v>
      </c>
      <c r="M799" s="98" t="s">
        <v>2585</v>
      </c>
      <c r="N799" s="99" t="s">
        <v>5477</v>
      </c>
      <c r="O799" s="116" t="s">
        <v>1671</v>
      </c>
      <c r="P799" s="117"/>
    </row>
    <row r="800" spans="2:16" x14ac:dyDescent="0.35">
      <c r="B800" s="120"/>
      <c r="C800" s="264">
        <v>-3.3893196701892161</v>
      </c>
      <c r="D800" s="345">
        <v>19</v>
      </c>
      <c r="E800" s="121">
        <v>100.74192687075781</v>
      </c>
      <c r="F800" s="113" t="s">
        <v>350</v>
      </c>
      <c r="G800" s="107">
        <v>17</v>
      </c>
      <c r="H800" s="108" t="s">
        <v>93</v>
      </c>
      <c r="I800" s="107">
        <v>18</v>
      </c>
      <c r="J800" s="109">
        <v>15</v>
      </c>
      <c r="K800" s="104" t="s">
        <v>46</v>
      </c>
      <c r="L800" s="110">
        <v>8</v>
      </c>
      <c r="M800" s="98" t="s">
        <v>2342</v>
      </c>
      <c r="N800" s="99" t="s">
        <v>5480</v>
      </c>
      <c r="O800" s="116" t="s">
        <v>1671</v>
      </c>
      <c r="P800" s="116" t="s">
        <v>3309</v>
      </c>
    </row>
    <row r="801" spans="1:16" x14ac:dyDescent="0.35">
      <c r="B801" s="334"/>
      <c r="C801" s="352">
        <v>-0.46577391511555549</v>
      </c>
      <c r="D801" s="347">
        <v>13</v>
      </c>
      <c r="E801" s="446">
        <v>99.911995312769719</v>
      </c>
      <c r="F801" s="336" t="s">
        <v>351</v>
      </c>
      <c r="G801" s="321">
        <v>14</v>
      </c>
      <c r="H801" s="337" t="s">
        <v>50</v>
      </c>
      <c r="I801" s="321">
        <v>13</v>
      </c>
      <c r="J801" s="333">
        <v>6</v>
      </c>
      <c r="K801" s="338" t="s">
        <v>331</v>
      </c>
      <c r="L801" s="320">
        <v>7</v>
      </c>
      <c r="M801" s="339" t="s">
        <v>2245</v>
      </c>
      <c r="N801" s="355" t="s">
        <v>5483</v>
      </c>
      <c r="O801" s="340" t="s">
        <v>1671</v>
      </c>
      <c r="P801" s="341" t="s">
        <v>3309</v>
      </c>
    </row>
    <row r="802" spans="1:16" x14ac:dyDescent="0.35">
      <c r="A802" t="s">
        <v>5489</v>
      </c>
      <c r="B802" s="105" t="s">
        <v>5317</v>
      </c>
      <c r="C802" s="264">
        <v>13.370944966745888</v>
      </c>
      <c r="D802" s="345">
        <v>6</v>
      </c>
      <c r="E802" s="106">
        <v>48.046821883688402</v>
      </c>
      <c r="F802" s="113" t="s">
        <v>351</v>
      </c>
      <c r="G802" s="107">
        <v>15</v>
      </c>
      <c r="H802" s="108" t="s">
        <v>82</v>
      </c>
      <c r="I802" s="107">
        <v>35</v>
      </c>
      <c r="J802" s="109">
        <v>13</v>
      </c>
      <c r="K802" s="104" t="s">
        <v>115</v>
      </c>
      <c r="L802" s="110">
        <v>116</v>
      </c>
      <c r="M802" s="98" t="s">
        <v>1737</v>
      </c>
      <c r="N802" s="356" t="s">
        <v>5488</v>
      </c>
      <c r="O802" s="108" t="s">
        <v>1736</v>
      </c>
      <c r="P802" s="117"/>
    </row>
    <row r="803" spans="1:16" x14ac:dyDescent="0.35">
      <c r="B803" s="120"/>
      <c r="C803" s="264">
        <v>1.3850768294901012</v>
      </c>
      <c r="D803" s="345">
        <v>17</v>
      </c>
      <c r="E803" s="106">
        <v>30.574447014418368</v>
      </c>
      <c r="F803" s="113" t="s">
        <v>351</v>
      </c>
      <c r="G803" s="107">
        <v>85</v>
      </c>
      <c r="H803" s="108" t="s">
        <v>339</v>
      </c>
      <c r="I803" s="107">
        <v>18</v>
      </c>
      <c r="J803" s="109">
        <v>13</v>
      </c>
      <c r="K803" s="104" t="s">
        <v>123</v>
      </c>
      <c r="L803" s="110">
        <v>84</v>
      </c>
      <c r="M803" s="98" t="s">
        <v>1758</v>
      </c>
      <c r="N803" s="99" t="s">
        <v>5493</v>
      </c>
      <c r="O803" s="116" t="s">
        <v>1671</v>
      </c>
      <c r="P803" s="117"/>
    </row>
    <row r="804" spans="1:16" x14ac:dyDescent="0.35">
      <c r="B804" s="120"/>
      <c r="C804" s="264">
        <v>4.7827590339423525</v>
      </c>
      <c r="D804" s="345">
        <v>8</v>
      </c>
      <c r="E804" s="106">
        <v>71.473105508557978</v>
      </c>
      <c r="F804" s="113" t="s">
        <v>351</v>
      </c>
      <c r="G804" s="107">
        <v>29</v>
      </c>
      <c r="H804" s="108" t="s">
        <v>53</v>
      </c>
      <c r="I804" s="107">
        <v>26</v>
      </c>
      <c r="J804" s="109">
        <v>25</v>
      </c>
      <c r="K804" s="104" t="s">
        <v>101</v>
      </c>
      <c r="L804" s="110">
        <v>46</v>
      </c>
      <c r="M804" s="98" t="s">
        <v>1834</v>
      </c>
      <c r="N804" s="99" t="s">
        <v>5496</v>
      </c>
      <c r="O804" s="116" t="s">
        <v>1735</v>
      </c>
      <c r="P804" s="124" t="s">
        <v>5497</v>
      </c>
    </row>
    <row r="805" spans="1:16" x14ac:dyDescent="0.35">
      <c r="B805" s="120"/>
      <c r="C805" s="264">
        <v>2.1634751895702493</v>
      </c>
      <c r="D805" s="345">
        <v>11</v>
      </c>
      <c r="E805" s="106">
        <v>26.210317677490522</v>
      </c>
      <c r="F805" s="113" t="s">
        <v>351</v>
      </c>
      <c r="G805" s="107">
        <v>87</v>
      </c>
      <c r="H805" s="108" t="s">
        <v>116</v>
      </c>
      <c r="I805" s="107">
        <v>21</v>
      </c>
      <c r="J805" s="109">
        <v>20</v>
      </c>
      <c r="K805" s="104" t="s">
        <v>134</v>
      </c>
      <c r="L805" s="110">
        <v>92</v>
      </c>
      <c r="M805" s="98" t="s">
        <v>2878</v>
      </c>
      <c r="N805" s="99" t="s">
        <v>5501</v>
      </c>
      <c r="O805" s="116" t="s">
        <v>1671</v>
      </c>
      <c r="P805" s="117"/>
    </row>
    <row r="806" spans="1:16" x14ac:dyDescent="0.35">
      <c r="B806" s="120"/>
      <c r="C806" s="264">
        <v>-2.1855755408498792</v>
      </c>
      <c r="D806" s="345">
        <v>20</v>
      </c>
      <c r="E806" s="106">
        <v>72.835553119636614</v>
      </c>
      <c r="F806" s="113" t="s">
        <v>350</v>
      </c>
      <c r="G806" s="107">
        <v>38</v>
      </c>
      <c r="H806" s="108" t="s">
        <v>85</v>
      </c>
      <c r="I806" s="107">
        <v>22</v>
      </c>
      <c r="J806" s="109">
        <v>17</v>
      </c>
      <c r="K806" s="104" t="s">
        <v>45</v>
      </c>
      <c r="L806" s="110">
        <v>33</v>
      </c>
      <c r="M806" s="98" t="s">
        <v>2608</v>
      </c>
      <c r="N806" s="99" t="s">
        <v>5506</v>
      </c>
      <c r="O806" s="116" t="s">
        <v>1671</v>
      </c>
      <c r="P806" s="117"/>
    </row>
    <row r="807" spans="1:16" x14ac:dyDescent="0.35">
      <c r="B807" s="120"/>
      <c r="C807" s="264">
        <v>-1.0127050907766753</v>
      </c>
      <c r="D807" s="345">
        <v>21</v>
      </c>
      <c r="E807" s="106">
        <v>36.720256946605772</v>
      </c>
      <c r="F807" s="113" t="s">
        <v>351</v>
      </c>
      <c r="G807" s="107">
        <v>88</v>
      </c>
      <c r="H807" s="108" t="s">
        <v>88</v>
      </c>
      <c r="I807" s="107">
        <v>29</v>
      </c>
      <c r="J807" s="109">
        <v>22</v>
      </c>
      <c r="K807" s="104" t="s">
        <v>57</v>
      </c>
      <c r="L807" s="110">
        <v>69</v>
      </c>
      <c r="M807" s="98" t="s">
        <v>5510</v>
      </c>
      <c r="N807" s="99" t="s">
        <v>5511</v>
      </c>
      <c r="O807" s="116" t="s">
        <v>1671</v>
      </c>
      <c r="P807" s="117"/>
    </row>
    <row r="808" spans="1:16" x14ac:dyDescent="0.35">
      <c r="B808" s="120"/>
      <c r="C808" s="264">
        <v>7.988439662016706</v>
      </c>
      <c r="D808" s="345">
        <v>15</v>
      </c>
      <c r="E808" s="106">
        <v>79.504850643983119</v>
      </c>
      <c r="F808" s="113" t="s">
        <v>351</v>
      </c>
      <c r="G808" s="107">
        <v>8</v>
      </c>
      <c r="H808" s="108" t="s">
        <v>104</v>
      </c>
      <c r="I808" s="107">
        <v>41</v>
      </c>
      <c r="J808" s="109">
        <v>9</v>
      </c>
      <c r="K808" s="104" t="s">
        <v>138</v>
      </c>
      <c r="L808" s="110">
        <v>35</v>
      </c>
      <c r="M808" s="98" t="s">
        <v>2297</v>
      </c>
      <c r="N808" s="356" t="s">
        <v>5515</v>
      </c>
      <c r="O808" s="108" t="s">
        <v>1736</v>
      </c>
      <c r="P808" s="117"/>
    </row>
    <row r="809" spans="1:16" x14ac:dyDescent="0.35">
      <c r="B809" s="120"/>
      <c r="C809" s="264">
        <v>2.4168648005320366</v>
      </c>
      <c r="D809" s="345">
        <v>11</v>
      </c>
      <c r="E809" s="106">
        <v>56.051564973135243</v>
      </c>
      <c r="F809" s="113" t="s">
        <v>351</v>
      </c>
      <c r="G809" s="107">
        <v>50</v>
      </c>
      <c r="H809" s="108" t="s">
        <v>86</v>
      </c>
      <c r="I809" s="107">
        <v>18</v>
      </c>
      <c r="J809" s="109">
        <v>16</v>
      </c>
      <c r="K809" s="104" t="s">
        <v>92</v>
      </c>
      <c r="L809" s="110">
        <v>63</v>
      </c>
      <c r="M809" s="98" t="s">
        <v>2208</v>
      </c>
      <c r="N809" s="99" t="s">
        <v>5519</v>
      </c>
      <c r="O809" s="116" t="s">
        <v>1735</v>
      </c>
      <c r="P809" s="117"/>
    </row>
    <row r="810" spans="1:16" x14ac:dyDescent="0.35">
      <c r="B810" s="120"/>
      <c r="C810" s="264">
        <v>6.9317775677718343</v>
      </c>
      <c r="D810" s="345">
        <v>5</v>
      </c>
      <c r="E810" s="106">
        <v>71.693219070582558</v>
      </c>
      <c r="F810" s="113" t="s">
        <v>351</v>
      </c>
      <c r="G810" s="107">
        <v>21</v>
      </c>
      <c r="H810" s="108" t="s">
        <v>129</v>
      </c>
      <c r="I810" s="107">
        <v>22</v>
      </c>
      <c r="J810" s="109">
        <v>15</v>
      </c>
      <c r="K810" s="104" t="s">
        <v>77</v>
      </c>
      <c r="L810" s="110">
        <v>49</v>
      </c>
      <c r="M810" s="98" t="s">
        <v>2633</v>
      </c>
      <c r="N810" s="99" t="s">
        <v>5523</v>
      </c>
      <c r="O810" s="116" t="s">
        <v>1671</v>
      </c>
      <c r="P810" s="117"/>
    </row>
    <row r="811" spans="1:16" x14ac:dyDescent="0.35">
      <c r="B811" s="120"/>
      <c r="C811" s="264">
        <v>6.3790433490619414</v>
      </c>
      <c r="D811" s="345">
        <v>16</v>
      </c>
      <c r="E811" s="106">
        <v>77.997663465067191</v>
      </c>
      <c r="F811" s="113" t="s">
        <v>350</v>
      </c>
      <c r="G811" s="107">
        <v>7</v>
      </c>
      <c r="H811" s="108" t="s">
        <v>342</v>
      </c>
      <c r="I811" s="107">
        <v>25</v>
      </c>
      <c r="J811" s="109">
        <v>15</v>
      </c>
      <c r="K811" s="104" t="s">
        <v>148</v>
      </c>
      <c r="L811" s="110">
        <v>44</v>
      </c>
      <c r="M811" s="98" t="s">
        <v>1700</v>
      </c>
      <c r="N811" s="99" t="s">
        <v>5527</v>
      </c>
      <c r="O811" s="116" t="s">
        <v>1671</v>
      </c>
      <c r="P811" s="117"/>
    </row>
    <row r="812" spans="1:16" x14ac:dyDescent="0.35">
      <c r="B812" s="120"/>
      <c r="C812" s="264">
        <v>-3.6889401296732829</v>
      </c>
      <c r="D812" s="345">
        <v>24</v>
      </c>
      <c r="E812" s="106">
        <v>59.735729079006148</v>
      </c>
      <c r="F812" s="113" t="s">
        <v>350</v>
      </c>
      <c r="G812" s="107">
        <v>76</v>
      </c>
      <c r="H812" s="108" t="s">
        <v>146</v>
      </c>
      <c r="I812" s="107">
        <v>20</v>
      </c>
      <c r="J812" s="109">
        <v>15</v>
      </c>
      <c r="K812" s="104" t="s">
        <v>59</v>
      </c>
      <c r="L812" s="110">
        <v>39</v>
      </c>
      <c r="M812" s="98" t="s">
        <v>1754</v>
      </c>
      <c r="N812" s="99" t="s">
        <v>5531</v>
      </c>
      <c r="O812" s="116" t="s">
        <v>1671</v>
      </c>
      <c r="P812" s="117"/>
    </row>
    <row r="813" spans="1:16" x14ac:dyDescent="0.35">
      <c r="B813" s="120"/>
      <c r="C813" s="264">
        <v>2.2574803697594619</v>
      </c>
      <c r="D813" s="345">
        <v>14</v>
      </c>
      <c r="E813" s="106">
        <v>86.187045395207733</v>
      </c>
      <c r="F813" s="113" t="s">
        <v>351</v>
      </c>
      <c r="G813" s="107">
        <v>18</v>
      </c>
      <c r="H813" s="108" t="s">
        <v>100</v>
      </c>
      <c r="I813" s="107">
        <v>18</v>
      </c>
      <c r="J813" s="109">
        <v>10</v>
      </c>
      <c r="K813" s="104" t="s">
        <v>114</v>
      </c>
      <c r="L813" s="110">
        <v>23</v>
      </c>
      <c r="M813" s="98" t="s">
        <v>1936</v>
      </c>
      <c r="N813" s="99" t="s">
        <v>5535</v>
      </c>
      <c r="O813" s="116" t="s">
        <v>1671</v>
      </c>
      <c r="P813" s="117"/>
    </row>
    <row r="814" spans="1:16" x14ac:dyDescent="0.35">
      <c r="B814" s="105" t="s">
        <v>5318</v>
      </c>
      <c r="C814" s="264">
        <v>-7.3855487479727548</v>
      </c>
      <c r="D814" s="345">
        <v>24</v>
      </c>
      <c r="E814" s="106">
        <v>74.831665904510103</v>
      </c>
      <c r="F814" s="113" t="s">
        <v>350</v>
      </c>
      <c r="G814" s="107">
        <v>68</v>
      </c>
      <c r="H814" s="108" t="s">
        <v>143</v>
      </c>
      <c r="I814" s="107">
        <v>19</v>
      </c>
      <c r="J814" s="109">
        <v>14</v>
      </c>
      <c r="K814" s="104" t="s">
        <v>112</v>
      </c>
      <c r="L814" s="110">
        <v>27</v>
      </c>
      <c r="M814" s="98" t="s">
        <v>2622</v>
      </c>
      <c r="N814" s="99" t="s">
        <v>5539</v>
      </c>
      <c r="O814" s="116" t="s">
        <v>1671</v>
      </c>
      <c r="P814" s="117"/>
    </row>
    <row r="815" spans="1:16" x14ac:dyDescent="0.35">
      <c r="B815" s="120"/>
      <c r="C815" s="264">
        <v>7.7200549545021486</v>
      </c>
      <c r="D815" s="345">
        <v>12</v>
      </c>
      <c r="E815" s="106">
        <v>67.561730055620586</v>
      </c>
      <c r="F815" s="113" t="s">
        <v>350</v>
      </c>
      <c r="G815" s="107">
        <v>14</v>
      </c>
      <c r="H815" s="108" t="s">
        <v>127</v>
      </c>
      <c r="I815" s="107">
        <v>22</v>
      </c>
      <c r="J815" s="109">
        <v>18</v>
      </c>
      <c r="K815" s="104" t="s">
        <v>81</v>
      </c>
      <c r="L815" s="110">
        <v>74</v>
      </c>
      <c r="M815" s="98" t="s">
        <v>1766</v>
      </c>
      <c r="N815" s="99" t="s">
        <v>5542</v>
      </c>
      <c r="O815" s="116" t="s">
        <v>1735</v>
      </c>
      <c r="P815" s="117"/>
    </row>
    <row r="816" spans="1:16" x14ac:dyDescent="0.35">
      <c r="B816" s="120"/>
      <c r="C816" s="264">
        <v>15.161567853118841</v>
      </c>
      <c r="D816" s="345">
        <v>5</v>
      </c>
      <c r="E816" s="106">
        <v>44.286841478603492</v>
      </c>
      <c r="F816" s="113" t="s">
        <v>351</v>
      </c>
      <c r="G816" s="107">
        <v>25</v>
      </c>
      <c r="H816" s="108" t="s">
        <v>150</v>
      </c>
      <c r="I816" s="107">
        <v>30</v>
      </c>
      <c r="J816" s="109">
        <v>17</v>
      </c>
      <c r="K816" s="104" t="s">
        <v>54</v>
      </c>
      <c r="L816" s="110">
        <v>121</v>
      </c>
      <c r="M816" s="98" t="s">
        <v>1766</v>
      </c>
      <c r="N816" s="99" t="s">
        <v>5546</v>
      </c>
      <c r="O816" s="116" t="s">
        <v>1671</v>
      </c>
      <c r="P816" s="124" t="s">
        <v>5554</v>
      </c>
    </row>
    <row r="817" spans="2:16" x14ac:dyDescent="0.35">
      <c r="B817" s="120"/>
      <c r="C817" s="264">
        <v>-1.2017155457893511</v>
      </c>
      <c r="D817" s="345">
        <v>17</v>
      </c>
      <c r="E817" s="106">
        <v>94.957576845331189</v>
      </c>
      <c r="F817" s="113" t="s">
        <v>351</v>
      </c>
      <c r="G817" s="107">
        <v>16</v>
      </c>
      <c r="H817" s="108" t="s">
        <v>96</v>
      </c>
      <c r="I817" s="107">
        <v>13</v>
      </c>
      <c r="J817" s="109">
        <v>12</v>
      </c>
      <c r="K817" s="104" t="s">
        <v>66</v>
      </c>
      <c r="L817" s="110">
        <v>5</v>
      </c>
      <c r="M817" s="98" t="s">
        <v>1683</v>
      </c>
      <c r="N817" s="99" t="s">
        <v>5550</v>
      </c>
      <c r="O817" s="116" t="s">
        <v>1671</v>
      </c>
      <c r="P817" s="117"/>
    </row>
    <row r="818" spans="2:16" x14ac:dyDescent="0.35">
      <c r="B818" s="120"/>
      <c r="C818" s="264">
        <v>14.537901091661226</v>
      </c>
      <c r="D818" s="345">
        <v>6</v>
      </c>
      <c r="E818" s="106">
        <v>57.902126719861691</v>
      </c>
      <c r="F818" s="113" t="s">
        <v>350</v>
      </c>
      <c r="G818" s="107">
        <v>2</v>
      </c>
      <c r="H818" s="108" t="s">
        <v>12</v>
      </c>
      <c r="I818" s="107">
        <v>32</v>
      </c>
      <c r="J818" s="109">
        <v>12</v>
      </c>
      <c r="K818" s="104" t="s">
        <v>107</v>
      </c>
      <c r="L818" s="110">
        <v>105</v>
      </c>
      <c r="M818" s="98" t="s">
        <v>2629</v>
      </c>
      <c r="N818" s="99" t="s">
        <v>5555</v>
      </c>
      <c r="O818" s="116" t="s">
        <v>1671</v>
      </c>
      <c r="P818" s="124" t="s">
        <v>5554</v>
      </c>
    </row>
    <row r="819" spans="2:16" x14ac:dyDescent="0.35">
      <c r="B819" s="120"/>
      <c r="C819" s="264">
        <v>9.5980954657057982</v>
      </c>
      <c r="D819" s="345">
        <v>14</v>
      </c>
      <c r="E819" s="106">
        <v>51.538476993801055</v>
      </c>
      <c r="F819" s="113" t="s">
        <v>350</v>
      </c>
      <c r="G819" s="107">
        <v>24</v>
      </c>
      <c r="H819" s="108" t="s">
        <v>120</v>
      </c>
      <c r="I819" s="107">
        <v>25</v>
      </c>
      <c r="J819" s="109">
        <v>11</v>
      </c>
      <c r="K819" s="104" t="s">
        <v>47</v>
      </c>
      <c r="L819" s="110">
        <v>113</v>
      </c>
      <c r="M819" s="98" t="s">
        <v>1936</v>
      </c>
      <c r="N819" s="99" t="s">
        <v>5559</v>
      </c>
      <c r="O819" s="116" t="s">
        <v>1671</v>
      </c>
      <c r="P819" s="117"/>
    </row>
    <row r="820" spans="2:16" x14ac:dyDescent="0.35">
      <c r="B820" s="120"/>
      <c r="C820" s="264">
        <v>-8.3527135655054874</v>
      </c>
      <c r="D820" s="345">
        <v>29</v>
      </c>
      <c r="E820" s="106">
        <v>94.204980885759966</v>
      </c>
      <c r="F820" s="113" t="s">
        <v>351</v>
      </c>
      <c r="G820" s="107">
        <v>37</v>
      </c>
      <c r="H820" s="108" t="s">
        <v>338</v>
      </c>
      <c r="I820" s="107">
        <v>21</v>
      </c>
      <c r="J820" s="109">
        <v>16</v>
      </c>
      <c r="K820" s="104" t="s">
        <v>110</v>
      </c>
      <c r="L820" s="110">
        <v>1</v>
      </c>
      <c r="M820" s="98" t="s">
        <v>1679</v>
      </c>
      <c r="N820" s="99" t="s">
        <v>5563</v>
      </c>
      <c r="O820" s="116" t="s">
        <v>1671</v>
      </c>
      <c r="P820" s="117"/>
    </row>
    <row r="821" spans="2:16" x14ac:dyDescent="0.35">
      <c r="B821" s="120"/>
      <c r="C821" s="264">
        <v>-0.34766877267345192</v>
      </c>
      <c r="D821" s="345">
        <v>21</v>
      </c>
      <c r="E821" s="106">
        <v>54.904165431725602</v>
      </c>
      <c r="F821" s="113" t="s">
        <v>350</v>
      </c>
      <c r="G821" s="107">
        <v>57</v>
      </c>
      <c r="H821" s="108" t="s">
        <v>64</v>
      </c>
      <c r="I821" s="107">
        <v>17</v>
      </c>
      <c r="J821" s="109">
        <v>13</v>
      </c>
      <c r="K821" s="104" t="s">
        <v>91</v>
      </c>
      <c r="L821" s="110">
        <v>73</v>
      </c>
      <c r="M821" s="98" t="s">
        <v>2476</v>
      </c>
      <c r="N821" s="99" t="s">
        <v>5566</v>
      </c>
      <c r="O821" s="116" t="s">
        <v>1671</v>
      </c>
      <c r="P821" s="117"/>
    </row>
    <row r="822" spans="2:16" x14ac:dyDescent="0.35">
      <c r="B822" s="120"/>
      <c r="C822" s="264">
        <v>7.5004547575774403</v>
      </c>
      <c r="D822" s="345">
        <v>10</v>
      </c>
      <c r="E822" s="106">
        <v>83.3974482136083</v>
      </c>
      <c r="F822" s="113" t="s">
        <v>350</v>
      </c>
      <c r="G822" s="107">
        <v>3</v>
      </c>
      <c r="H822" s="108" t="s">
        <v>94</v>
      </c>
      <c r="I822" s="107">
        <v>22</v>
      </c>
      <c r="J822" s="109">
        <v>20</v>
      </c>
      <c r="K822" s="104" t="s">
        <v>131</v>
      </c>
      <c r="L822" s="110">
        <v>40</v>
      </c>
      <c r="M822" s="98" t="s">
        <v>2633</v>
      </c>
      <c r="N822" s="99" t="s">
        <v>5570</v>
      </c>
      <c r="O822" s="116" t="s">
        <v>1671</v>
      </c>
      <c r="P822" s="117"/>
    </row>
    <row r="823" spans="2:16" x14ac:dyDescent="0.35">
      <c r="B823" s="120"/>
      <c r="C823" s="264">
        <v>3.0091463662807305</v>
      </c>
      <c r="D823" s="345">
        <v>13</v>
      </c>
      <c r="E823" s="106">
        <v>53.471640645771139</v>
      </c>
      <c r="F823" s="113" t="s">
        <v>351</v>
      </c>
      <c r="G823" s="107">
        <v>56</v>
      </c>
      <c r="H823" s="108" t="s">
        <v>139</v>
      </c>
      <c r="I823" s="107">
        <v>17</v>
      </c>
      <c r="J823" s="109">
        <v>14</v>
      </c>
      <c r="K823" s="104" t="s">
        <v>333</v>
      </c>
      <c r="L823" s="110">
        <v>72</v>
      </c>
      <c r="M823" s="98" t="s">
        <v>2174</v>
      </c>
      <c r="N823" s="99" t="s">
        <v>5574</v>
      </c>
      <c r="O823" s="116" t="s">
        <v>1671</v>
      </c>
      <c r="P823" s="117"/>
    </row>
    <row r="824" spans="2:16" x14ac:dyDescent="0.35">
      <c r="B824" s="120"/>
      <c r="C824" s="264">
        <v>4.498740055368204</v>
      </c>
      <c r="D824" s="345">
        <v>9</v>
      </c>
      <c r="E824" s="106">
        <v>88.389343626705099</v>
      </c>
      <c r="F824" s="113" t="s">
        <v>351</v>
      </c>
      <c r="G824" s="107">
        <v>20</v>
      </c>
      <c r="H824" s="108" t="s">
        <v>135</v>
      </c>
      <c r="I824" s="107">
        <v>22</v>
      </c>
      <c r="J824" s="109">
        <v>16</v>
      </c>
      <c r="K824" s="104" t="s">
        <v>103</v>
      </c>
      <c r="L824" s="110">
        <v>31</v>
      </c>
      <c r="M824" s="98" t="s">
        <v>2633</v>
      </c>
      <c r="N824" s="99" t="s">
        <v>5579</v>
      </c>
      <c r="O824" s="116" t="s">
        <v>1671</v>
      </c>
      <c r="P824" s="117" t="s">
        <v>5578</v>
      </c>
    </row>
    <row r="825" spans="2:16" x14ac:dyDescent="0.35">
      <c r="B825" s="334"/>
      <c r="C825" s="352">
        <v>7.6181190058559958</v>
      </c>
      <c r="D825" s="347">
        <v>12</v>
      </c>
      <c r="E825" s="335">
        <v>68.632226881785115</v>
      </c>
      <c r="F825" s="336" t="s">
        <v>350</v>
      </c>
      <c r="G825" s="321">
        <v>11</v>
      </c>
      <c r="H825" s="337" t="s">
        <v>334</v>
      </c>
      <c r="I825" s="321">
        <v>23</v>
      </c>
      <c r="J825" s="333">
        <v>18</v>
      </c>
      <c r="K825" s="338" t="s">
        <v>65</v>
      </c>
      <c r="L825" s="320">
        <v>78</v>
      </c>
      <c r="M825" s="339" t="s">
        <v>2241</v>
      </c>
      <c r="N825" s="355" t="s">
        <v>5583</v>
      </c>
      <c r="O825" s="340" t="s">
        <v>1735</v>
      </c>
      <c r="P825" s="341"/>
    </row>
    <row r="826" spans="2:16" x14ac:dyDescent="0.35">
      <c r="B826" s="105" t="s">
        <v>5319</v>
      </c>
      <c r="C826" s="264">
        <v>-3.7331107917021988</v>
      </c>
      <c r="D826" s="345">
        <v>25</v>
      </c>
      <c r="E826" s="106">
        <v>95.514974524525158</v>
      </c>
      <c r="F826" s="113" t="s">
        <v>350</v>
      </c>
      <c r="G826" s="107">
        <v>12</v>
      </c>
      <c r="H826" s="108" t="s">
        <v>50</v>
      </c>
      <c r="I826" s="107">
        <v>26</v>
      </c>
      <c r="J826" s="109">
        <v>24</v>
      </c>
      <c r="K826" s="104" t="s">
        <v>46</v>
      </c>
      <c r="L826" s="110">
        <v>13</v>
      </c>
      <c r="M826" s="98" t="s">
        <v>2885</v>
      </c>
      <c r="N826" s="99" t="s">
        <v>5588</v>
      </c>
      <c r="O826" s="116" t="s">
        <v>1671</v>
      </c>
      <c r="P826" s="117" t="s">
        <v>5587</v>
      </c>
    </row>
    <row r="827" spans="2:16" x14ac:dyDescent="0.35">
      <c r="B827" s="120"/>
      <c r="C827" s="264">
        <v>6.3743740018030985</v>
      </c>
      <c r="D827" s="345">
        <v>17</v>
      </c>
      <c r="E827" s="106">
        <v>69.362213139102536</v>
      </c>
      <c r="F827" s="113" t="s">
        <v>350</v>
      </c>
      <c r="G827" s="107">
        <v>14</v>
      </c>
      <c r="H827" s="108" t="s">
        <v>127</v>
      </c>
      <c r="I827" s="107">
        <v>21</v>
      </c>
      <c r="J827" s="109">
        <v>13</v>
      </c>
      <c r="K827" s="104" t="s">
        <v>91</v>
      </c>
      <c r="L827" s="110">
        <v>73</v>
      </c>
      <c r="M827" s="98" t="s">
        <v>1936</v>
      </c>
      <c r="N827" s="99" t="s">
        <v>5591</v>
      </c>
      <c r="O827" s="116" t="s">
        <v>1671</v>
      </c>
      <c r="P827" s="117"/>
    </row>
    <row r="828" spans="2:16" x14ac:dyDescent="0.35">
      <c r="B828" s="120"/>
      <c r="C828" s="264">
        <v>9.748482275813755</v>
      </c>
      <c r="D828" s="345">
        <v>4</v>
      </c>
      <c r="E828" s="106">
        <v>87.320768954353397</v>
      </c>
      <c r="F828" s="113" t="s">
        <v>351</v>
      </c>
      <c r="G828" s="107">
        <v>1</v>
      </c>
      <c r="H828" s="108" t="s">
        <v>110</v>
      </c>
      <c r="I828" s="107">
        <v>29</v>
      </c>
      <c r="J828" s="109">
        <v>11</v>
      </c>
      <c r="K828" s="104" t="s">
        <v>112</v>
      </c>
      <c r="L828" s="110">
        <v>27</v>
      </c>
      <c r="M828" s="98" t="s">
        <v>2622</v>
      </c>
      <c r="N828" s="356" t="s">
        <v>5594</v>
      </c>
      <c r="O828" s="108" t="s">
        <v>1736</v>
      </c>
      <c r="P828" s="117"/>
    </row>
    <row r="829" spans="2:16" x14ac:dyDescent="0.35">
      <c r="B829" s="120"/>
      <c r="C829" s="264">
        <v>9.5496421684084272</v>
      </c>
      <c r="D829" s="345">
        <v>8</v>
      </c>
      <c r="E829" s="106">
        <v>70.611598329714298</v>
      </c>
      <c r="F829" s="113" t="s">
        <v>351</v>
      </c>
      <c r="G829" s="107">
        <v>24</v>
      </c>
      <c r="H829" s="108" t="s">
        <v>120</v>
      </c>
      <c r="I829" s="107">
        <v>30</v>
      </c>
      <c r="J829" s="109">
        <v>26</v>
      </c>
      <c r="K829" s="104" t="s">
        <v>57</v>
      </c>
      <c r="L829" s="110">
        <v>69</v>
      </c>
      <c r="M829" s="98" t="s">
        <v>3238</v>
      </c>
      <c r="N829" s="99" t="s">
        <v>5598</v>
      </c>
      <c r="O829" s="116" t="s">
        <v>1735</v>
      </c>
      <c r="P829" s="117" t="s">
        <v>5597</v>
      </c>
    </row>
    <row r="830" spans="2:16" x14ac:dyDescent="0.35">
      <c r="B830" s="120"/>
      <c r="C830" s="264">
        <v>11.993217928128432</v>
      </c>
      <c r="D830" s="345">
        <v>4</v>
      </c>
      <c r="E830" s="106">
        <v>80.144173634969221</v>
      </c>
      <c r="F830" s="113" t="s">
        <v>351</v>
      </c>
      <c r="G830" s="107">
        <v>2</v>
      </c>
      <c r="H830" s="108" t="s">
        <v>12</v>
      </c>
      <c r="I830" s="107">
        <v>33</v>
      </c>
      <c r="J830" s="109">
        <v>8</v>
      </c>
      <c r="K830" s="104" t="s">
        <v>45</v>
      </c>
      <c r="L830" s="110">
        <v>33</v>
      </c>
      <c r="M830" s="98" t="s">
        <v>1754</v>
      </c>
      <c r="N830" s="356" t="s">
        <v>5601</v>
      </c>
      <c r="O830" s="108" t="s">
        <v>1736</v>
      </c>
      <c r="P830" s="117"/>
    </row>
    <row r="831" spans="2:16" x14ac:dyDescent="0.35">
      <c r="B831" s="120"/>
      <c r="C831" s="264">
        <v>1.5353440548005182</v>
      </c>
      <c r="D831" s="345">
        <v>14</v>
      </c>
      <c r="E831" s="106">
        <v>94.033827297407683</v>
      </c>
      <c r="F831" s="113" t="s">
        <v>351</v>
      </c>
      <c r="G831" s="107">
        <v>7</v>
      </c>
      <c r="H831" s="108" t="s">
        <v>342</v>
      </c>
      <c r="I831" s="107">
        <v>21</v>
      </c>
      <c r="J831" s="109">
        <v>5</v>
      </c>
      <c r="K831" s="104" t="s">
        <v>76</v>
      </c>
      <c r="L831" s="110">
        <v>4</v>
      </c>
      <c r="M831" s="98" t="s">
        <v>1888</v>
      </c>
      <c r="N831" s="356" t="s">
        <v>5604</v>
      </c>
      <c r="O831" s="108" t="s">
        <v>1736</v>
      </c>
      <c r="P831" s="117" t="s">
        <v>5605</v>
      </c>
    </row>
    <row r="832" spans="2:16" x14ac:dyDescent="0.35">
      <c r="B832" s="120"/>
      <c r="C832" s="264">
        <v>5.8118298654038503</v>
      </c>
      <c r="D832" s="345">
        <v>10</v>
      </c>
      <c r="E832" s="106">
        <v>35.845258471095008</v>
      </c>
      <c r="F832" s="113" t="s">
        <v>351</v>
      </c>
      <c r="G832" s="107">
        <v>68</v>
      </c>
      <c r="H832" s="108" t="s">
        <v>143</v>
      </c>
      <c r="I832" s="107">
        <v>22</v>
      </c>
      <c r="J832" s="109">
        <v>11</v>
      </c>
      <c r="K832" s="104" t="s">
        <v>88</v>
      </c>
      <c r="L832" s="110">
        <v>88</v>
      </c>
      <c r="M832" s="98" t="s">
        <v>1883</v>
      </c>
      <c r="N832" s="99" t="s">
        <v>5608</v>
      </c>
      <c r="O832" s="116" t="s">
        <v>1671</v>
      </c>
      <c r="P832" s="117"/>
    </row>
    <row r="833" spans="1:16" x14ac:dyDescent="0.35">
      <c r="B833" s="334"/>
      <c r="C833" s="352">
        <v>9.9075139541346449</v>
      </c>
      <c r="D833" s="347">
        <v>6</v>
      </c>
      <c r="E833" s="335">
        <v>70.893978134854564</v>
      </c>
      <c r="F833" s="336" t="s">
        <v>351</v>
      </c>
      <c r="G833" s="321">
        <v>8</v>
      </c>
      <c r="H833" s="337" t="s">
        <v>104</v>
      </c>
      <c r="I833" s="321">
        <v>24</v>
      </c>
      <c r="J833" s="333">
        <v>9</v>
      </c>
      <c r="K833" s="338" t="s">
        <v>122</v>
      </c>
      <c r="L833" s="320">
        <v>62</v>
      </c>
      <c r="M833" s="339" t="s">
        <v>2364</v>
      </c>
      <c r="N833" s="355" t="s">
        <v>5611</v>
      </c>
      <c r="O833" s="340" t="s">
        <v>1671</v>
      </c>
      <c r="P833" s="341"/>
    </row>
    <row r="834" spans="1:16" x14ac:dyDescent="0.35">
      <c r="B834" s="105" t="s">
        <v>5320</v>
      </c>
      <c r="C834" s="264">
        <v>11.342444583119162</v>
      </c>
      <c r="D834" s="345">
        <v>12</v>
      </c>
      <c r="E834" s="106">
        <v>31.465219169582937</v>
      </c>
      <c r="F834" s="113" t="s">
        <v>350</v>
      </c>
      <c r="G834" s="107">
        <v>32</v>
      </c>
      <c r="H834" s="108" t="s">
        <v>103</v>
      </c>
      <c r="I834" s="107">
        <v>31</v>
      </c>
      <c r="J834" s="109">
        <v>8</v>
      </c>
      <c r="K834" s="104" t="s">
        <v>102</v>
      </c>
      <c r="L834" s="110">
        <v>128</v>
      </c>
      <c r="M834" s="98" t="s">
        <v>1692</v>
      </c>
      <c r="N834" s="356" t="s">
        <v>5616</v>
      </c>
      <c r="O834" s="108" t="s">
        <v>1736</v>
      </c>
      <c r="P834" s="117"/>
    </row>
    <row r="835" spans="1:16" x14ac:dyDescent="0.35">
      <c r="B835" s="120"/>
      <c r="C835" s="264">
        <v>14.93630039294896</v>
      </c>
      <c r="D835" s="345">
        <v>5</v>
      </c>
      <c r="E835" s="106">
        <v>41.973880488434062</v>
      </c>
      <c r="F835" s="113" t="s">
        <v>350</v>
      </c>
      <c r="G835" s="107">
        <v>12</v>
      </c>
      <c r="H835" s="108" t="s">
        <v>50</v>
      </c>
      <c r="I835" s="107">
        <v>27</v>
      </c>
      <c r="J835" s="109">
        <v>17</v>
      </c>
      <c r="K835" s="104" t="s">
        <v>52</v>
      </c>
      <c r="L835" s="110">
        <v>127</v>
      </c>
      <c r="M835" s="98" t="s">
        <v>3285</v>
      </c>
      <c r="N835" s="99" t="s">
        <v>5619</v>
      </c>
      <c r="O835" s="116" t="s">
        <v>1671</v>
      </c>
      <c r="P835" s="124" t="s">
        <v>4107</v>
      </c>
    </row>
    <row r="836" spans="1:16" x14ac:dyDescent="0.35">
      <c r="B836" s="120"/>
      <c r="C836" s="264">
        <v>-8.458975318293497</v>
      </c>
      <c r="D836" s="345">
        <v>29</v>
      </c>
      <c r="E836" s="106">
        <v>15.170137372496461</v>
      </c>
      <c r="F836" s="113" t="s">
        <v>350</v>
      </c>
      <c r="G836" s="107">
        <v>126</v>
      </c>
      <c r="H836" s="108" t="s">
        <v>119</v>
      </c>
      <c r="I836" s="107">
        <v>20</v>
      </c>
      <c r="J836" s="109">
        <v>6</v>
      </c>
      <c r="K836" s="104" t="s">
        <v>117</v>
      </c>
      <c r="L836" s="110">
        <v>90</v>
      </c>
      <c r="M836" s="98" t="s">
        <v>2381</v>
      </c>
      <c r="N836" s="356" t="s">
        <v>5622</v>
      </c>
      <c r="O836" s="108" t="s">
        <v>1736</v>
      </c>
      <c r="P836" s="117" t="s">
        <v>5623</v>
      </c>
    </row>
    <row r="837" spans="1:16" x14ac:dyDescent="0.35">
      <c r="B837" s="120"/>
      <c r="C837" s="264">
        <v>10.200994924278975</v>
      </c>
      <c r="D837" s="345">
        <v>12</v>
      </c>
      <c r="E837" s="106">
        <v>29.657106615632934</v>
      </c>
      <c r="F837" s="113" t="s">
        <v>350</v>
      </c>
      <c r="G837" s="107">
        <v>42</v>
      </c>
      <c r="H837" s="108" t="s">
        <v>72</v>
      </c>
      <c r="I837" s="107">
        <v>32</v>
      </c>
      <c r="J837" s="109">
        <v>18</v>
      </c>
      <c r="K837" s="104" t="s">
        <v>69</v>
      </c>
      <c r="L837" s="110">
        <v>125</v>
      </c>
      <c r="M837" s="98" t="s">
        <v>1823</v>
      </c>
      <c r="N837" s="99" t="s">
        <v>5626</v>
      </c>
      <c r="O837" s="116" t="s">
        <v>1671</v>
      </c>
      <c r="P837" s="117"/>
    </row>
    <row r="838" spans="1:16" x14ac:dyDescent="0.35">
      <c r="B838" s="120"/>
      <c r="C838" s="264">
        <v>-1.006440117357992</v>
      </c>
      <c r="D838" s="345">
        <v>15</v>
      </c>
      <c r="E838" s="121">
        <v>-0.97579245665944248</v>
      </c>
      <c r="F838" s="113" t="s">
        <v>351</v>
      </c>
      <c r="G838" s="107">
        <v>124</v>
      </c>
      <c r="H838" s="108" t="s">
        <v>335</v>
      </c>
      <c r="I838" s="107">
        <v>26</v>
      </c>
      <c r="J838" s="109">
        <v>17</v>
      </c>
      <c r="K838" s="104" t="s">
        <v>337</v>
      </c>
      <c r="L838" s="110">
        <v>120</v>
      </c>
      <c r="M838" s="98" t="s">
        <v>2215</v>
      </c>
      <c r="N838" s="99" t="s">
        <v>5629</v>
      </c>
      <c r="O838" s="116" t="s">
        <v>1671</v>
      </c>
      <c r="P838" s="124" t="s">
        <v>5630</v>
      </c>
    </row>
    <row r="839" spans="1:16" x14ac:dyDescent="0.35">
      <c r="B839" s="120"/>
      <c r="C839" s="264">
        <v>11.020835461997324</v>
      </c>
      <c r="D839" s="345">
        <v>15</v>
      </c>
      <c r="E839" s="106">
        <v>42.302515248124998</v>
      </c>
      <c r="F839" s="113" t="s">
        <v>350</v>
      </c>
      <c r="G839" s="107">
        <v>28</v>
      </c>
      <c r="H839" s="108" t="s">
        <v>49</v>
      </c>
      <c r="I839" s="107">
        <v>41</v>
      </c>
      <c r="J839" s="109">
        <v>21</v>
      </c>
      <c r="K839" s="104" t="s">
        <v>51</v>
      </c>
      <c r="L839" s="110">
        <v>123</v>
      </c>
      <c r="M839" s="98" t="s">
        <v>1834</v>
      </c>
      <c r="N839" s="99" t="s">
        <v>5633</v>
      </c>
      <c r="O839" s="116" t="s">
        <v>1671</v>
      </c>
    </row>
    <row r="840" spans="1:16" x14ac:dyDescent="0.35">
      <c r="B840" s="120"/>
      <c r="C840" s="264">
        <v>1.8492476514057825</v>
      </c>
      <c r="D840" s="345">
        <v>15</v>
      </c>
      <c r="E840" s="106">
        <v>6.1326978624581479</v>
      </c>
      <c r="F840" s="113" t="s">
        <v>350</v>
      </c>
      <c r="G840" s="107">
        <v>103</v>
      </c>
      <c r="H840" s="108" t="s">
        <v>56</v>
      </c>
      <c r="I840" s="107">
        <v>22</v>
      </c>
      <c r="J840" s="109">
        <v>19</v>
      </c>
      <c r="K840" s="104" t="s">
        <v>54</v>
      </c>
      <c r="L840" s="110">
        <v>122</v>
      </c>
      <c r="M840" s="98" t="s">
        <v>1700</v>
      </c>
      <c r="N840" s="99" t="s">
        <v>5637</v>
      </c>
      <c r="O840" s="116" t="s">
        <v>1671</v>
      </c>
      <c r="P840" s="117" t="s">
        <v>5636</v>
      </c>
    </row>
    <row r="841" spans="1:16" x14ac:dyDescent="0.35">
      <c r="B841" s="120"/>
      <c r="C841" s="264">
        <v>6.311084377738327</v>
      </c>
      <c r="D841" s="345">
        <v>10</v>
      </c>
      <c r="E841" s="106">
        <v>13.321992455276401</v>
      </c>
      <c r="F841" s="113" t="s">
        <v>351</v>
      </c>
      <c r="G841" s="107">
        <v>79</v>
      </c>
      <c r="H841" s="108" t="s">
        <v>128</v>
      </c>
      <c r="I841" s="107">
        <v>17</v>
      </c>
      <c r="J841" s="109">
        <v>11</v>
      </c>
      <c r="K841" s="104" t="s">
        <v>130</v>
      </c>
      <c r="L841" s="110">
        <v>121</v>
      </c>
      <c r="M841" s="98" t="s">
        <v>2364</v>
      </c>
      <c r="N841" s="99" t="s">
        <v>5641</v>
      </c>
      <c r="O841" s="116" t="s">
        <v>1735</v>
      </c>
      <c r="P841" s="117" t="s">
        <v>5640</v>
      </c>
    </row>
    <row r="842" spans="1:16" x14ac:dyDescent="0.35">
      <c r="A842" t="s">
        <v>5651</v>
      </c>
      <c r="B842" s="120"/>
      <c r="C842" s="264">
        <v>5.2139930404570078</v>
      </c>
      <c r="D842" s="345">
        <v>15</v>
      </c>
      <c r="E842" s="106">
        <v>18.668876655499414</v>
      </c>
      <c r="F842" s="113" t="s">
        <v>350</v>
      </c>
      <c r="G842" s="107">
        <v>66</v>
      </c>
      <c r="H842" s="108" t="s">
        <v>345</v>
      </c>
      <c r="I842" s="107">
        <v>27</v>
      </c>
      <c r="J842" s="109">
        <v>11</v>
      </c>
      <c r="K842" s="104" t="s">
        <v>344</v>
      </c>
      <c r="L842" s="110">
        <v>119</v>
      </c>
      <c r="M842" s="98" t="s">
        <v>1754</v>
      </c>
      <c r="N842" s="99" t="s">
        <v>5644</v>
      </c>
      <c r="O842" s="116" t="s">
        <v>1671</v>
      </c>
      <c r="P842" s="117"/>
    </row>
    <row r="843" spans="1:16" x14ac:dyDescent="0.35">
      <c r="B843" s="120"/>
      <c r="C843" s="264">
        <v>11.016360910530318</v>
      </c>
      <c r="D843" s="345">
        <v>7</v>
      </c>
      <c r="E843" s="106">
        <v>43.843225745078485</v>
      </c>
      <c r="F843" s="113" t="s">
        <v>351</v>
      </c>
      <c r="G843" s="107">
        <v>23</v>
      </c>
      <c r="H843" s="108" t="s">
        <v>133</v>
      </c>
      <c r="I843" s="107">
        <v>32</v>
      </c>
      <c r="J843" s="109">
        <v>15</v>
      </c>
      <c r="K843" s="104" t="s">
        <v>132</v>
      </c>
      <c r="L843" s="110">
        <v>118</v>
      </c>
      <c r="M843" s="98" t="s">
        <v>1766</v>
      </c>
      <c r="N843" s="99" t="s">
        <v>5647</v>
      </c>
      <c r="O843" s="116" t="s">
        <v>1671</v>
      </c>
      <c r="P843" s="117"/>
    </row>
    <row r="844" spans="1:16" x14ac:dyDescent="0.35">
      <c r="B844" s="120"/>
      <c r="C844" s="264">
        <v>12.485358193121554</v>
      </c>
      <c r="D844" s="345">
        <v>5</v>
      </c>
      <c r="E844" s="106">
        <v>42.262573684763581</v>
      </c>
      <c r="F844" s="113" t="s">
        <v>351</v>
      </c>
      <c r="G844" s="107">
        <v>26</v>
      </c>
      <c r="H844" s="108" t="s">
        <v>114</v>
      </c>
      <c r="I844" s="107">
        <v>26</v>
      </c>
      <c r="J844" s="109">
        <v>13</v>
      </c>
      <c r="K844" s="104" t="s">
        <v>115</v>
      </c>
      <c r="L844" s="110">
        <v>117</v>
      </c>
      <c r="M844" s="98" t="s">
        <v>1936</v>
      </c>
      <c r="N844" s="99" t="s">
        <v>5650</v>
      </c>
      <c r="O844" s="116" t="s">
        <v>1671</v>
      </c>
      <c r="P844" s="117"/>
    </row>
    <row r="845" spans="1:16" x14ac:dyDescent="0.35">
      <c r="B845" s="120"/>
      <c r="C845" s="264">
        <v>14.653965757137092</v>
      </c>
      <c r="D845" s="345">
        <v>2</v>
      </c>
      <c r="E845" s="106">
        <v>49.196831122280841</v>
      </c>
      <c r="F845" s="113" t="s">
        <v>351</v>
      </c>
      <c r="G845" s="107">
        <v>1</v>
      </c>
      <c r="H845" s="108" t="s">
        <v>12</v>
      </c>
      <c r="I845" s="107">
        <v>34</v>
      </c>
      <c r="J845" s="109">
        <v>10</v>
      </c>
      <c r="K845" s="104" t="s">
        <v>83</v>
      </c>
      <c r="L845" s="110">
        <v>116</v>
      </c>
      <c r="M845" s="98" t="s">
        <v>2629</v>
      </c>
      <c r="N845" s="356" t="s">
        <v>5654</v>
      </c>
      <c r="O845" s="108" t="s">
        <v>1736</v>
      </c>
      <c r="P845" s="117"/>
    </row>
    <row r="846" spans="1:16" x14ac:dyDescent="0.35">
      <c r="B846" s="120"/>
      <c r="C846" s="264">
        <v>-2.3782094924045882</v>
      </c>
      <c r="D846" s="345">
        <v>15</v>
      </c>
      <c r="E846" s="106">
        <v>16.253763535037674</v>
      </c>
      <c r="F846" s="113" t="s">
        <v>351</v>
      </c>
      <c r="G846" s="107">
        <v>115</v>
      </c>
      <c r="H846" s="108" t="s">
        <v>126</v>
      </c>
      <c r="I846" s="107">
        <v>22</v>
      </c>
      <c r="J846" s="109">
        <v>15</v>
      </c>
      <c r="K846" s="104" t="s">
        <v>124</v>
      </c>
      <c r="L846" s="110">
        <v>89</v>
      </c>
      <c r="M846" s="98" t="s">
        <v>1681</v>
      </c>
      <c r="N846" s="99" t="s">
        <v>5657</v>
      </c>
      <c r="O846" s="116" t="s">
        <v>1671</v>
      </c>
      <c r="P846" s="117"/>
    </row>
    <row r="847" spans="1:16" x14ac:dyDescent="0.35">
      <c r="B847" s="120"/>
      <c r="C847" s="264">
        <v>10.811703161864855</v>
      </c>
      <c r="D847" s="345">
        <v>10</v>
      </c>
      <c r="E847" s="106">
        <v>50.561765288660723</v>
      </c>
      <c r="F847" s="113" t="s">
        <v>350</v>
      </c>
      <c r="G847" s="107">
        <v>8</v>
      </c>
      <c r="H847" s="108" t="s">
        <v>342</v>
      </c>
      <c r="I847" s="107">
        <v>34</v>
      </c>
      <c r="J847" s="109">
        <v>14</v>
      </c>
      <c r="K847" s="104" t="s">
        <v>343</v>
      </c>
      <c r="L847" s="110">
        <v>114</v>
      </c>
      <c r="M847" s="98" t="s">
        <v>1669</v>
      </c>
      <c r="N847" s="356" t="s">
        <v>5660</v>
      </c>
      <c r="O847" s="108" t="s">
        <v>1736</v>
      </c>
      <c r="P847" s="117"/>
    </row>
    <row r="848" spans="1:16" x14ac:dyDescent="0.35">
      <c r="B848" s="120"/>
      <c r="C848" s="264">
        <v>11.88491001593149</v>
      </c>
      <c r="D848" s="345">
        <v>6</v>
      </c>
      <c r="E848" s="106">
        <v>48.421858789591425</v>
      </c>
      <c r="F848" s="113" t="s">
        <v>350</v>
      </c>
      <c r="G848" s="107">
        <v>15</v>
      </c>
      <c r="H848" s="108" t="s">
        <v>46</v>
      </c>
      <c r="I848" s="107">
        <v>29</v>
      </c>
      <c r="J848" s="109">
        <v>15</v>
      </c>
      <c r="K848" s="104" t="s">
        <v>47</v>
      </c>
      <c r="L848" s="110">
        <v>113</v>
      </c>
      <c r="M848" s="98" t="s">
        <v>1936</v>
      </c>
      <c r="N848" s="99" t="s">
        <v>5663</v>
      </c>
      <c r="O848" s="116" t="s">
        <v>1671</v>
      </c>
      <c r="P848" s="124"/>
    </row>
    <row r="849" spans="2:16" x14ac:dyDescent="0.35">
      <c r="B849" s="120"/>
      <c r="C849" s="264">
        <v>9.1398874792553073</v>
      </c>
      <c r="D849" s="345">
        <v>8</v>
      </c>
      <c r="E849" s="106">
        <v>48.240075013829795</v>
      </c>
      <c r="F849" s="113" t="s">
        <v>350</v>
      </c>
      <c r="G849" s="107">
        <v>25</v>
      </c>
      <c r="H849" s="108" t="s">
        <v>140</v>
      </c>
      <c r="I849" s="107">
        <v>23</v>
      </c>
      <c r="J849" s="109">
        <v>16</v>
      </c>
      <c r="K849" s="104" t="s">
        <v>142</v>
      </c>
      <c r="L849" s="110">
        <v>112</v>
      </c>
      <c r="M849" s="98" t="s">
        <v>1766</v>
      </c>
      <c r="N849" s="99" t="s">
        <v>5666</v>
      </c>
      <c r="O849" s="116" t="s">
        <v>1671</v>
      </c>
      <c r="P849" s="124"/>
    </row>
    <row r="850" spans="2:16" x14ac:dyDescent="0.35">
      <c r="B850" s="120"/>
      <c r="C850" s="264">
        <v>-4.187133461190724</v>
      </c>
      <c r="D850" s="345">
        <v>19</v>
      </c>
      <c r="E850" s="106">
        <v>60.263086530535091</v>
      </c>
      <c r="F850" s="113" t="s">
        <v>350</v>
      </c>
      <c r="G850" s="107">
        <v>80</v>
      </c>
      <c r="H850" s="108" t="s">
        <v>48</v>
      </c>
      <c r="I850" s="107">
        <v>22</v>
      </c>
      <c r="J850" s="109">
        <v>14</v>
      </c>
      <c r="K850" s="104" t="s">
        <v>45</v>
      </c>
      <c r="L850" s="110">
        <v>35</v>
      </c>
      <c r="M850" s="98" t="s">
        <v>3018</v>
      </c>
      <c r="N850" s="99" t="s">
        <v>5669</v>
      </c>
      <c r="O850" s="116" t="s">
        <v>1671</v>
      </c>
      <c r="P850" s="117" t="s">
        <v>2195</v>
      </c>
    </row>
    <row r="851" spans="2:16" x14ac:dyDescent="0.35">
      <c r="B851" s="120"/>
      <c r="C851" s="264">
        <v>1.8230257759605519</v>
      </c>
      <c r="D851" s="345">
        <v>13</v>
      </c>
      <c r="E851" s="106">
        <v>55.654083517744702</v>
      </c>
      <c r="F851" s="113" t="s">
        <v>350</v>
      </c>
      <c r="G851" s="107">
        <v>37</v>
      </c>
      <c r="H851" s="108" t="s">
        <v>73</v>
      </c>
      <c r="I851" s="107">
        <v>24</v>
      </c>
      <c r="J851" s="109">
        <v>10</v>
      </c>
      <c r="K851" s="104" t="s">
        <v>75</v>
      </c>
      <c r="L851" s="110">
        <v>78</v>
      </c>
      <c r="M851" s="98" t="s">
        <v>2286</v>
      </c>
      <c r="N851" s="356" t="s">
        <v>5672</v>
      </c>
      <c r="O851" s="108" t="s">
        <v>1736</v>
      </c>
      <c r="P851" s="117"/>
    </row>
    <row r="852" spans="2:16" x14ac:dyDescent="0.35">
      <c r="B852" s="120"/>
      <c r="C852" s="264">
        <v>-0.95883766387185088</v>
      </c>
      <c r="D852" s="345">
        <v>14</v>
      </c>
      <c r="E852" s="106">
        <v>38.148066749167619</v>
      </c>
      <c r="F852" s="113" t="s">
        <v>350</v>
      </c>
      <c r="G852" s="107">
        <v>83</v>
      </c>
      <c r="H852" s="108" t="s">
        <v>63</v>
      </c>
      <c r="I852" s="107">
        <v>34</v>
      </c>
      <c r="J852" s="109">
        <v>27</v>
      </c>
      <c r="K852" s="104" t="s">
        <v>62</v>
      </c>
      <c r="L852" s="110">
        <v>77</v>
      </c>
      <c r="M852" s="98" t="s">
        <v>5676</v>
      </c>
      <c r="N852" s="99" t="s">
        <v>5677</v>
      </c>
      <c r="O852" s="116" t="s">
        <v>1671</v>
      </c>
      <c r="P852" s="117" t="s">
        <v>5675</v>
      </c>
    </row>
    <row r="853" spans="2:16" x14ac:dyDescent="0.35">
      <c r="B853" s="120"/>
      <c r="C853" s="264">
        <v>0.76933869820270773</v>
      </c>
      <c r="D853" s="345">
        <v>25</v>
      </c>
      <c r="E853" s="106">
        <v>51.62322860987684</v>
      </c>
      <c r="F853" s="113" t="s">
        <v>350</v>
      </c>
      <c r="G853" s="107">
        <v>53</v>
      </c>
      <c r="H853" s="108" t="s">
        <v>90</v>
      </c>
      <c r="I853" s="107">
        <v>22</v>
      </c>
      <c r="J853" s="109">
        <v>5</v>
      </c>
      <c r="K853" s="104" t="s">
        <v>91</v>
      </c>
      <c r="L853" s="110">
        <v>76</v>
      </c>
      <c r="M853" s="98" t="s">
        <v>2496</v>
      </c>
      <c r="N853" s="356" t="s">
        <v>5680</v>
      </c>
      <c r="O853" s="108" t="s">
        <v>1736</v>
      </c>
      <c r="P853" s="117"/>
    </row>
    <row r="854" spans="2:16" x14ac:dyDescent="0.35">
      <c r="B854" s="120"/>
      <c r="C854" s="264">
        <v>6.6581472172145997</v>
      </c>
      <c r="D854" s="345">
        <v>17</v>
      </c>
      <c r="E854" s="106">
        <v>63.499312298756429</v>
      </c>
      <c r="F854" s="113" t="s">
        <v>350</v>
      </c>
      <c r="G854" s="107">
        <v>13</v>
      </c>
      <c r="H854" s="108" t="s">
        <v>331</v>
      </c>
      <c r="I854" s="107">
        <v>33</v>
      </c>
      <c r="J854" s="109">
        <v>11</v>
      </c>
      <c r="K854" s="104" t="s">
        <v>333</v>
      </c>
      <c r="L854" s="110">
        <v>75</v>
      </c>
      <c r="M854" s="98" t="s">
        <v>1758</v>
      </c>
      <c r="N854" s="356" t="s">
        <v>5683</v>
      </c>
      <c r="O854" s="108" t="s">
        <v>1736</v>
      </c>
      <c r="P854" s="117"/>
    </row>
    <row r="855" spans="2:16" x14ac:dyDescent="0.35">
      <c r="B855" s="120"/>
      <c r="C855" s="264">
        <v>-0.82342888269809578</v>
      </c>
      <c r="D855" s="345">
        <v>12</v>
      </c>
      <c r="E855" s="106">
        <v>29.505534374625316</v>
      </c>
      <c r="F855" s="113" t="s">
        <v>351</v>
      </c>
      <c r="G855" s="107">
        <v>95</v>
      </c>
      <c r="H855" s="108" t="s">
        <v>99</v>
      </c>
      <c r="I855" s="107">
        <v>16</v>
      </c>
      <c r="J855" s="109">
        <v>12</v>
      </c>
      <c r="K855" s="104" t="s">
        <v>97</v>
      </c>
      <c r="L855" s="110">
        <v>74</v>
      </c>
      <c r="M855" s="98" t="s">
        <v>1685</v>
      </c>
      <c r="N855" s="99" t="s">
        <v>5686</v>
      </c>
      <c r="O855" s="116" t="s">
        <v>1671</v>
      </c>
      <c r="P855" s="117"/>
    </row>
    <row r="856" spans="2:16" x14ac:dyDescent="0.35">
      <c r="B856" s="120"/>
      <c r="C856" s="264">
        <v>6.7724174779280784</v>
      </c>
      <c r="D856" s="345">
        <v>13</v>
      </c>
      <c r="E856" s="106">
        <v>62.389575625808192</v>
      </c>
      <c r="F856" s="113" t="s">
        <v>350</v>
      </c>
      <c r="G856" s="107">
        <v>14</v>
      </c>
      <c r="H856" s="108" t="s">
        <v>82</v>
      </c>
      <c r="I856" s="107">
        <v>29</v>
      </c>
      <c r="J856" s="109">
        <v>13</v>
      </c>
      <c r="K856" s="104" t="s">
        <v>81</v>
      </c>
      <c r="L856" s="110">
        <v>73</v>
      </c>
      <c r="M856" s="98" t="s">
        <v>2174</v>
      </c>
      <c r="N856" s="99" t="s">
        <v>5689</v>
      </c>
      <c r="O856" s="116" t="s">
        <v>1671</v>
      </c>
      <c r="P856" s="117"/>
    </row>
    <row r="857" spans="2:16" x14ac:dyDescent="0.35">
      <c r="B857" s="120"/>
      <c r="C857" s="264">
        <v>0.16307727231056429</v>
      </c>
      <c r="D857" s="345">
        <v>13</v>
      </c>
      <c r="E857" s="106">
        <v>48.102402082087373</v>
      </c>
      <c r="F857" s="113" t="s">
        <v>351</v>
      </c>
      <c r="G857" s="107">
        <v>72</v>
      </c>
      <c r="H857" s="108" t="s">
        <v>42</v>
      </c>
      <c r="I857" s="107">
        <v>21</v>
      </c>
      <c r="J857" s="109">
        <v>16</v>
      </c>
      <c r="K857" s="104" t="s">
        <v>41</v>
      </c>
      <c r="L857" s="110">
        <v>62</v>
      </c>
      <c r="M857" s="98" t="s">
        <v>2878</v>
      </c>
      <c r="N857" s="99" t="s">
        <v>5692</v>
      </c>
      <c r="O857" s="116" t="s">
        <v>1671</v>
      </c>
      <c r="P857" s="117"/>
    </row>
    <row r="858" spans="2:16" x14ac:dyDescent="0.35">
      <c r="C858" s="264">
        <v>3.9628343119115235E-2</v>
      </c>
      <c r="D858" s="345">
        <v>11</v>
      </c>
      <c r="E858" s="106">
        <v>51.926804881593128</v>
      </c>
      <c r="F858" s="113" t="s">
        <v>350</v>
      </c>
      <c r="G858" s="107">
        <v>57</v>
      </c>
      <c r="H858" s="108" t="s">
        <v>144</v>
      </c>
      <c r="I858" s="107">
        <v>18</v>
      </c>
      <c r="J858" s="109">
        <v>17</v>
      </c>
      <c r="K858" s="104" t="s">
        <v>146</v>
      </c>
      <c r="L858" s="110">
        <v>71</v>
      </c>
      <c r="M858" s="98" t="s">
        <v>2342</v>
      </c>
      <c r="N858" s="99" t="s">
        <v>5695</v>
      </c>
      <c r="O858" s="116" t="s">
        <v>1671</v>
      </c>
      <c r="P858" s="117"/>
    </row>
    <row r="859" spans="2:16" x14ac:dyDescent="0.35">
      <c r="B859" s="120"/>
      <c r="C859" s="264">
        <v>-0.8815563517638938</v>
      </c>
      <c r="D859" s="345">
        <v>19</v>
      </c>
      <c r="E859" s="106">
        <v>43.492728654313645</v>
      </c>
      <c r="F859" s="113" t="s">
        <v>350</v>
      </c>
      <c r="G859" s="107">
        <v>68</v>
      </c>
      <c r="H859" s="108" t="s">
        <v>60</v>
      </c>
      <c r="I859" s="107">
        <v>18</v>
      </c>
      <c r="J859" s="109">
        <v>12</v>
      </c>
      <c r="K859" s="104" t="s">
        <v>57</v>
      </c>
      <c r="L859" s="110">
        <v>70</v>
      </c>
      <c r="M859" s="98" t="s">
        <v>1674</v>
      </c>
      <c r="N859" s="99" t="s">
        <v>5698</v>
      </c>
      <c r="O859" s="116" t="s">
        <v>1671</v>
      </c>
      <c r="P859" s="117"/>
    </row>
    <row r="860" spans="2:16" x14ac:dyDescent="0.35">
      <c r="B860" s="120"/>
      <c r="C860" s="264">
        <v>0.73626611129464536</v>
      </c>
      <c r="D860" s="345">
        <v>9</v>
      </c>
      <c r="E860" s="106">
        <v>51.837460185470349</v>
      </c>
      <c r="F860" s="113" t="s">
        <v>351</v>
      </c>
      <c r="G860" s="107">
        <v>69</v>
      </c>
      <c r="H860" s="108" t="s">
        <v>109</v>
      </c>
      <c r="I860" s="107">
        <v>13</v>
      </c>
      <c r="J860" s="109">
        <v>10</v>
      </c>
      <c r="K860" s="104" t="s">
        <v>111</v>
      </c>
      <c r="L860" s="110">
        <v>58</v>
      </c>
      <c r="M860" s="98" t="s">
        <v>1875</v>
      </c>
      <c r="N860" s="99" t="s">
        <v>5701</v>
      </c>
      <c r="O860" s="116" t="s">
        <v>1671</v>
      </c>
      <c r="P860" s="117"/>
    </row>
    <row r="861" spans="2:16" x14ac:dyDescent="0.35">
      <c r="B861" s="120"/>
      <c r="C861" s="264">
        <v>6.5616788771344448</v>
      </c>
      <c r="D861" s="345">
        <v>10</v>
      </c>
      <c r="E861" s="106">
        <v>67.92476089428034</v>
      </c>
      <c r="F861" s="113" t="s">
        <v>350</v>
      </c>
      <c r="G861" s="107">
        <v>18</v>
      </c>
      <c r="H861" s="108" t="s">
        <v>93</v>
      </c>
      <c r="I861" s="107">
        <v>18</v>
      </c>
      <c r="J861" s="109">
        <v>10</v>
      </c>
      <c r="K861" s="104" t="s">
        <v>92</v>
      </c>
      <c r="L861" s="110">
        <v>67</v>
      </c>
      <c r="M861" s="98" t="s">
        <v>2782</v>
      </c>
      <c r="N861" s="99" t="s">
        <v>5704</v>
      </c>
      <c r="O861" s="116" t="s">
        <v>1671</v>
      </c>
      <c r="P861" s="117"/>
    </row>
    <row r="862" spans="2:16" x14ac:dyDescent="0.35">
      <c r="B862" s="120"/>
      <c r="C862" s="264">
        <v>-8.169943499562013</v>
      </c>
      <c r="D862" s="345">
        <v>22</v>
      </c>
      <c r="E862" s="106">
        <v>84.887049218099364</v>
      </c>
      <c r="F862" s="113" t="s">
        <v>351</v>
      </c>
      <c r="G862" s="107">
        <v>65</v>
      </c>
      <c r="H862" s="108" t="s">
        <v>74</v>
      </c>
      <c r="I862" s="107">
        <v>17</v>
      </c>
      <c r="J862" s="109">
        <v>7</v>
      </c>
      <c r="K862" s="104" t="s">
        <v>76</v>
      </c>
      <c r="L862" s="110">
        <v>4</v>
      </c>
      <c r="M862" s="98" t="s">
        <v>5707</v>
      </c>
      <c r="N862" s="99" t="s">
        <v>5708</v>
      </c>
      <c r="O862" s="116" t="s">
        <v>1671</v>
      </c>
      <c r="P862" s="117" t="s">
        <v>5710</v>
      </c>
    </row>
    <row r="863" spans="2:16" x14ac:dyDescent="0.35">
      <c r="B863" s="120"/>
      <c r="C863" s="264">
        <v>0.46931184329393422</v>
      </c>
      <c r="D863" s="345">
        <v>13</v>
      </c>
      <c r="E863" s="106">
        <v>45.495064350763045</v>
      </c>
      <c r="F863" s="113" t="s">
        <v>350</v>
      </c>
      <c r="G863" s="107">
        <v>64</v>
      </c>
      <c r="H863" s="108" t="s">
        <v>122</v>
      </c>
      <c r="I863" s="107">
        <v>14</v>
      </c>
      <c r="J863" s="109">
        <v>10</v>
      </c>
      <c r="K863" s="104" t="s">
        <v>123</v>
      </c>
      <c r="L863" s="110">
        <v>84</v>
      </c>
      <c r="M863" s="98" t="s">
        <v>1683</v>
      </c>
      <c r="N863" s="99" t="s">
        <v>5712</v>
      </c>
      <c r="O863" s="116" t="s">
        <v>1671</v>
      </c>
    </row>
    <row r="864" spans="2:16" x14ac:dyDescent="0.35">
      <c r="B864" s="120"/>
      <c r="C864" s="264">
        <v>2.0833431885588816</v>
      </c>
      <c r="D864" s="345">
        <v>9</v>
      </c>
      <c r="E864" s="106">
        <v>58.875548722599177</v>
      </c>
      <c r="F864" s="113" t="s">
        <v>351</v>
      </c>
      <c r="G864" s="107">
        <v>49</v>
      </c>
      <c r="H864" s="108" t="s">
        <v>77</v>
      </c>
      <c r="I864" s="107">
        <v>15</v>
      </c>
      <c r="J864" s="109">
        <v>13</v>
      </c>
      <c r="K864" s="104" t="s">
        <v>78</v>
      </c>
      <c r="L864" s="110">
        <v>63</v>
      </c>
      <c r="M864" s="98" t="s">
        <v>1676</v>
      </c>
      <c r="N864" s="99" t="s">
        <v>5715</v>
      </c>
      <c r="O864" s="116" t="s">
        <v>1735</v>
      </c>
      <c r="P864" s="117"/>
    </row>
    <row r="865" spans="1:16" x14ac:dyDescent="0.35">
      <c r="B865" s="120"/>
      <c r="C865" s="264">
        <v>0.7547601084262453</v>
      </c>
      <c r="D865" s="345">
        <v>8</v>
      </c>
      <c r="E865" s="106">
        <v>59.198732661576223</v>
      </c>
      <c r="F865" s="113" t="s">
        <v>351</v>
      </c>
      <c r="G865" s="107">
        <v>61</v>
      </c>
      <c r="H865" s="108" t="s">
        <v>71</v>
      </c>
      <c r="I865" s="107">
        <v>15</v>
      </c>
      <c r="J865" s="109">
        <v>12</v>
      </c>
      <c r="K865" s="104" t="s">
        <v>70</v>
      </c>
      <c r="L865" s="110">
        <v>51</v>
      </c>
      <c r="M865" s="98" t="s">
        <v>1883</v>
      </c>
      <c r="N865" s="99" t="s">
        <v>5718</v>
      </c>
      <c r="O865" s="116" t="s">
        <v>1671</v>
      </c>
      <c r="P865" s="117"/>
    </row>
    <row r="866" spans="1:16" x14ac:dyDescent="0.35">
      <c r="A866" t="s">
        <v>5721</v>
      </c>
      <c r="B866" s="105" t="s">
        <v>5321</v>
      </c>
      <c r="C866" s="264">
        <v>6.5512057563910391</v>
      </c>
      <c r="D866" s="345">
        <v>14</v>
      </c>
      <c r="E866" s="106">
        <v>36.738850186253622</v>
      </c>
      <c r="F866" s="113" t="s">
        <v>351</v>
      </c>
      <c r="G866" s="107">
        <v>44</v>
      </c>
      <c r="H866" s="108" t="s">
        <v>59</v>
      </c>
      <c r="I866" s="107">
        <v>36</v>
      </c>
      <c r="J866" s="109">
        <v>4</v>
      </c>
      <c r="K866" s="104" t="s">
        <v>58</v>
      </c>
      <c r="L866" s="110">
        <v>111</v>
      </c>
      <c r="M866" s="98" t="s">
        <v>5722</v>
      </c>
      <c r="N866" s="356" t="s">
        <v>5723</v>
      </c>
      <c r="O866" s="108" t="s">
        <v>1736</v>
      </c>
      <c r="P866" s="117" t="s">
        <v>2196</v>
      </c>
    </row>
    <row r="867" spans="1:16" x14ac:dyDescent="0.35">
      <c r="B867" s="120"/>
      <c r="C867" s="264">
        <v>1.7717253286949755</v>
      </c>
      <c r="D867" s="345">
        <v>21</v>
      </c>
      <c r="E867" s="106">
        <v>17.382619973192799</v>
      </c>
      <c r="F867" s="113" t="s">
        <v>350</v>
      </c>
      <c r="G867" s="107">
        <v>85</v>
      </c>
      <c r="H867" s="108" t="s">
        <v>339</v>
      </c>
      <c r="I867" s="107">
        <v>26</v>
      </c>
      <c r="J867" s="109">
        <v>8</v>
      </c>
      <c r="K867" s="104" t="s">
        <v>340</v>
      </c>
      <c r="L867" s="110">
        <v>110</v>
      </c>
      <c r="M867" s="98" t="s">
        <v>1888</v>
      </c>
      <c r="N867" s="356" t="s">
        <v>5726</v>
      </c>
      <c r="O867" s="108" t="s">
        <v>1736</v>
      </c>
      <c r="P867" s="117"/>
    </row>
    <row r="868" spans="1:16" x14ac:dyDescent="0.35">
      <c r="B868" s="120"/>
      <c r="C868" s="264">
        <v>8.6811935539754597</v>
      </c>
      <c r="D868" s="345">
        <v>6</v>
      </c>
      <c r="E868" s="106">
        <v>51.988884731797782</v>
      </c>
      <c r="F868" s="113" t="s">
        <v>350</v>
      </c>
      <c r="G868" s="107">
        <v>16</v>
      </c>
      <c r="H868" s="108" t="s">
        <v>96</v>
      </c>
      <c r="I868" s="107">
        <v>27</v>
      </c>
      <c r="J868" s="109">
        <v>6</v>
      </c>
      <c r="K868" s="104" t="s">
        <v>98</v>
      </c>
      <c r="L868" s="110">
        <v>109</v>
      </c>
      <c r="M868" s="98" t="s">
        <v>2496</v>
      </c>
      <c r="N868" s="356" t="s">
        <v>5729</v>
      </c>
      <c r="O868" s="108" t="s">
        <v>1736</v>
      </c>
      <c r="P868" s="117"/>
    </row>
    <row r="869" spans="1:16" x14ac:dyDescent="0.35">
      <c r="B869" s="120"/>
      <c r="C869" s="264">
        <v>2.9865241770221918</v>
      </c>
      <c r="D869" s="345">
        <v>16</v>
      </c>
      <c r="E869" s="106">
        <v>13.695588652836157</v>
      </c>
      <c r="F869" s="113" t="s">
        <v>351</v>
      </c>
      <c r="G869" s="107">
        <v>94</v>
      </c>
      <c r="H869" s="108" t="s">
        <v>106</v>
      </c>
      <c r="I869" s="107">
        <v>22</v>
      </c>
      <c r="J869" s="109">
        <v>15</v>
      </c>
      <c r="K869" s="104" t="s">
        <v>107</v>
      </c>
      <c r="L869" s="110">
        <v>108</v>
      </c>
      <c r="M869" s="98" t="s">
        <v>2633</v>
      </c>
      <c r="N869" s="99" t="s">
        <v>5732</v>
      </c>
      <c r="O869" s="116" t="s">
        <v>1671</v>
      </c>
      <c r="P869" s="117"/>
    </row>
    <row r="870" spans="1:16" x14ac:dyDescent="0.35">
      <c r="B870" s="120"/>
      <c r="C870" s="264">
        <v>5.7278169905823635</v>
      </c>
      <c r="D870" s="345">
        <v>7</v>
      </c>
      <c r="E870" s="106">
        <v>38.04123275747591</v>
      </c>
      <c r="F870" s="113" t="s">
        <v>351</v>
      </c>
      <c r="G870" s="107">
        <v>48</v>
      </c>
      <c r="H870" s="108" t="s">
        <v>86</v>
      </c>
      <c r="I870" s="107">
        <v>12</v>
      </c>
      <c r="J870" s="109">
        <v>10</v>
      </c>
      <c r="K870" s="104" t="s">
        <v>84</v>
      </c>
      <c r="L870" s="110">
        <v>107</v>
      </c>
      <c r="M870" s="98" t="s">
        <v>1847</v>
      </c>
      <c r="N870" s="99" t="s">
        <v>5735</v>
      </c>
      <c r="O870" s="116" t="s">
        <v>1735</v>
      </c>
      <c r="P870" s="117"/>
    </row>
    <row r="871" spans="1:16" x14ac:dyDescent="0.35">
      <c r="B871" s="120"/>
      <c r="C871" s="264">
        <v>10.073300966490264</v>
      </c>
      <c r="D871" s="345">
        <v>7</v>
      </c>
      <c r="E871" s="106">
        <v>55.47844375829019</v>
      </c>
      <c r="F871" s="113" t="s">
        <v>350</v>
      </c>
      <c r="G871" s="107">
        <v>9</v>
      </c>
      <c r="H871" s="108" t="s">
        <v>44</v>
      </c>
      <c r="I871" s="107">
        <v>44</v>
      </c>
      <c r="J871" s="109">
        <v>11</v>
      </c>
      <c r="K871" s="104" t="s">
        <v>43</v>
      </c>
      <c r="L871" s="110">
        <v>106</v>
      </c>
      <c r="M871" s="98" t="s">
        <v>5738</v>
      </c>
      <c r="N871" s="356" t="s">
        <v>5739</v>
      </c>
      <c r="O871" s="108" t="s">
        <v>1736</v>
      </c>
      <c r="P871" s="117" t="s">
        <v>5740</v>
      </c>
    </row>
    <row r="872" spans="1:16" x14ac:dyDescent="0.35">
      <c r="B872" s="120"/>
      <c r="C872" s="264">
        <v>10.379606038194018</v>
      </c>
      <c r="D872" s="345">
        <v>5</v>
      </c>
      <c r="E872" s="106">
        <v>54.725030536147514</v>
      </c>
      <c r="F872" s="113" t="s">
        <v>350</v>
      </c>
      <c r="G872" s="107">
        <v>10</v>
      </c>
      <c r="H872" s="108" t="s">
        <v>127</v>
      </c>
      <c r="I872" s="107">
        <v>19</v>
      </c>
      <c r="J872" s="109">
        <v>12</v>
      </c>
      <c r="K872" s="104" t="s">
        <v>125</v>
      </c>
      <c r="L872" s="110">
        <v>105</v>
      </c>
      <c r="M872" s="98" t="s">
        <v>2476</v>
      </c>
      <c r="N872" s="99" t="s">
        <v>5743</v>
      </c>
      <c r="O872" s="116" t="s">
        <v>1671</v>
      </c>
      <c r="P872" s="117"/>
    </row>
    <row r="873" spans="1:16" x14ac:dyDescent="0.35">
      <c r="B873" s="120"/>
      <c r="C873" s="264">
        <v>-2.5842204493517502</v>
      </c>
      <c r="D873" s="345">
        <v>18</v>
      </c>
      <c r="E873" s="106">
        <v>18.145280752522485</v>
      </c>
      <c r="F873" s="113" t="s">
        <v>350</v>
      </c>
      <c r="G873" s="107">
        <v>104</v>
      </c>
      <c r="H873" s="108" t="s">
        <v>80</v>
      </c>
      <c r="I873" s="107">
        <v>27</v>
      </c>
      <c r="J873" s="109">
        <v>16</v>
      </c>
      <c r="K873" s="104" t="s">
        <v>79</v>
      </c>
      <c r="L873" s="110">
        <v>97</v>
      </c>
      <c r="M873" s="98" t="s">
        <v>1892</v>
      </c>
      <c r="N873" s="99" t="s">
        <v>5746</v>
      </c>
      <c r="O873" s="116" t="s">
        <v>1671</v>
      </c>
      <c r="P873" s="117"/>
    </row>
    <row r="874" spans="1:16" x14ac:dyDescent="0.35">
      <c r="B874" s="120"/>
      <c r="C874" s="264">
        <v>7.793461171785153</v>
      </c>
      <c r="D874" s="345">
        <v>8</v>
      </c>
      <c r="E874" s="106">
        <v>41.961591939154239</v>
      </c>
      <c r="F874" s="113" t="s">
        <v>351</v>
      </c>
      <c r="G874" s="107">
        <v>40</v>
      </c>
      <c r="H874" s="108" t="s">
        <v>332</v>
      </c>
      <c r="I874" s="107">
        <v>23</v>
      </c>
      <c r="J874" s="109">
        <v>17</v>
      </c>
      <c r="K874" s="104" t="s">
        <v>330</v>
      </c>
      <c r="L874" s="110">
        <v>102</v>
      </c>
      <c r="M874" s="98" t="s">
        <v>1696</v>
      </c>
      <c r="N874" s="99" t="s">
        <v>5749</v>
      </c>
      <c r="O874" s="116" t="s">
        <v>1671</v>
      </c>
      <c r="P874" s="117"/>
    </row>
    <row r="875" spans="1:16" x14ac:dyDescent="0.35">
      <c r="B875" s="120"/>
      <c r="C875" s="264">
        <v>2.6901394693248335</v>
      </c>
      <c r="D875" s="345">
        <v>11</v>
      </c>
      <c r="E875" s="106">
        <v>20.28386062815802</v>
      </c>
      <c r="F875" s="113" t="s">
        <v>351</v>
      </c>
      <c r="G875" s="107">
        <v>86</v>
      </c>
      <c r="H875" s="108" t="s">
        <v>116</v>
      </c>
      <c r="I875" s="107">
        <v>22</v>
      </c>
      <c r="J875" s="109">
        <v>12</v>
      </c>
      <c r="K875" s="104" t="s">
        <v>118</v>
      </c>
      <c r="L875" s="110">
        <v>101</v>
      </c>
      <c r="M875" s="98" t="s">
        <v>2342</v>
      </c>
      <c r="N875" s="99" t="s">
        <v>5752</v>
      </c>
      <c r="O875" s="116" t="s">
        <v>1671</v>
      </c>
      <c r="P875" s="117"/>
    </row>
    <row r="876" spans="1:16" x14ac:dyDescent="0.35">
      <c r="B876" s="120"/>
      <c r="C876" s="264">
        <v>5.0476642787775932</v>
      </c>
      <c r="D876" s="345">
        <v>9</v>
      </c>
      <c r="E876" s="106">
        <v>38.873302783451656</v>
      </c>
      <c r="F876" s="113" t="s">
        <v>351</v>
      </c>
      <c r="G876" s="107">
        <v>54</v>
      </c>
      <c r="H876" s="108" t="s">
        <v>139</v>
      </c>
      <c r="I876" s="107">
        <v>20</v>
      </c>
      <c r="J876" s="109">
        <v>10</v>
      </c>
      <c r="K876" s="104" t="s">
        <v>141</v>
      </c>
      <c r="L876" s="110">
        <v>100</v>
      </c>
      <c r="M876" s="98" t="s">
        <v>2629</v>
      </c>
      <c r="N876" s="99" t="s">
        <v>5755</v>
      </c>
      <c r="O876" s="116" t="s">
        <v>1671</v>
      </c>
      <c r="P876" s="117"/>
    </row>
    <row r="877" spans="1:16" x14ac:dyDescent="0.35">
      <c r="B877" s="120"/>
      <c r="C877" s="264">
        <v>5.2754731125905252</v>
      </c>
      <c r="D877" s="345">
        <v>8</v>
      </c>
      <c r="E877" s="106">
        <v>37.219226500604051</v>
      </c>
      <c r="F877" s="113" t="s">
        <v>351</v>
      </c>
      <c r="G877" s="107">
        <v>60</v>
      </c>
      <c r="H877" s="108" t="s">
        <v>143</v>
      </c>
      <c r="I877" s="107">
        <v>18</v>
      </c>
      <c r="J877" s="109">
        <v>8</v>
      </c>
      <c r="K877" s="104" t="s">
        <v>145</v>
      </c>
      <c r="L877" s="110">
        <v>99</v>
      </c>
      <c r="M877" s="98" t="s">
        <v>2810</v>
      </c>
      <c r="N877" s="99" t="s">
        <v>5758</v>
      </c>
      <c r="O877" s="116" t="s">
        <v>1671</v>
      </c>
      <c r="P877" s="124"/>
    </row>
    <row r="878" spans="1:16" x14ac:dyDescent="0.35">
      <c r="B878" s="120"/>
      <c r="C878" s="264">
        <v>7.1294014697355932</v>
      </c>
      <c r="D878" s="345">
        <v>4</v>
      </c>
      <c r="E878" s="106">
        <v>53.432286930573994</v>
      </c>
      <c r="F878" s="113" t="s">
        <v>351</v>
      </c>
      <c r="G878" s="107">
        <v>29</v>
      </c>
      <c r="H878" s="108" t="s">
        <v>53</v>
      </c>
      <c r="I878" s="107">
        <v>25</v>
      </c>
      <c r="J878" s="109">
        <v>17</v>
      </c>
      <c r="K878" s="104" t="s">
        <v>55</v>
      </c>
      <c r="L878" s="110">
        <v>98</v>
      </c>
      <c r="M878" s="98" t="s">
        <v>1936</v>
      </c>
      <c r="N878" s="99" t="s">
        <v>5761</v>
      </c>
      <c r="O878" s="116" t="s">
        <v>1671</v>
      </c>
      <c r="P878" s="117"/>
    </row>
    <row r="879" spans="1:16" x14ac:dyDescent="0.35">
      <c r="B879" s="120"/>
      <c r="C879" s="264">
        <v>9.8607408894206827</v>
      </c>
      <c r="D879" s="345">
        <v>3</v>
      </c>
      <c r="E879" s="106">
        <v>60.614696195193943</v>
      </c>
      <c r="F879" s="113" t="s">
        <v>350</v>
      </c>
      <c r="G879" s="107">
        <v>6</v>
      </c>
      <c r="H879" s="108" t="s">
        <v>11</v>
      </c>
      <c r="I879" s="107">
        <v>31</v>
      </c>
      <c r="J879" s="109">
        <v>12</v>
      </c>
      <c r="K879" s="104" t="s">
        <v>137</v>
      </c>
      <c r="L879" s="110">
        <v>96</v>
      </c>
      <c r="M879" s="98" t="s">
        <v>2629</v>
      </c>
      <c r="N879" s="356" t="s">
        <v>5764</v>
      </c>
      <c r="O879" s="108" t="s">
        <v>1736</v>
      </c>
      <c r="P879" s="117"/>
    </row>
    <row r="880" spans="1:16" x14ac:dyDescent="0.35">
      <c r="B880" s="120"/>
      <c r="C880" s="264">
        <v>8.1022295175151537</v>
      </c>
      <c r="D880" s="345">
        <v>10</v>
      </c>
      <c r="E880" s="106">
        <v>57.826379088808793</v>
      </c>
      <c r="F880" s="113" t="s">
        <v>350</v>
      </c>
      <c r="G880" s="107">
        <v>19</v>
      </c>
      <c r="H880" s="108" t="s">
        <v>135</v>
      </c>
      <c r="I880" s="107">
        <v>29</v>
      </c>
      <c r="J880" s="109">
        <v>14</v>
      </c>
      <c r="K880" s="104" t="s">
        <v>134</v>
      </c>
      <c r="L880" s="110">
        <v>93</v>
      </c>
      <c r="M880" s="98" t="s">
        <v>2273</v>
      </c>
      <c r="N880" s="99" t="s">
        <v>5767</v>
      </c>
      <c r="O880" s="116" t="s">
        <v>1671</v>
      </c>
      <c r="P880" s="117"/>
    </row>
    <row r="881" spans="2:16" x14ac:dyDescent="0.35">
      <c r="C881" s="264">
        <v>9.6441037472972297</v>
      </c>
      <c r="D881" s="345">
        <v>4</v>
      </c>
      <c r="E881" s="106">
        <v>56.002009451837878</v>
      </c>
      <c r="F881" s="113" t="s">
        <v>351</v>
      </c>
      <c r="G881" s="107">
        <v>24</v>
      </c>
      <c r="H881" s="108" t="s">
        <v>150</v>
      </c>
      <c r="I881" s="107">
        <v>25</v>
      </c>
      <c r="J881" s="109">
        <v>11</v>
      </c>
      <c r="K881" s="104" t="s">
        <v>149</v>
      </c>
      <c r="L881" s="110">
        <v>92</v>
      </c>
      <c r="M881" s="98" t="s">
        <v>3188</v>
      </c>
      <c r="N881" s="99" t="s">
        <v>5770</v>
      </c>
      <c r="O881" s="116" t="s">
        <v>1671</v>
      </c>
      <c r="P881" s="117"/>
    </row>
    <row r="882" spans="2:16" x14ac:dyDescent="0.35">
      <c r="B882" s="126"/>
      <c r="C882" s="264">
        <v>4.9890994046805517</v>
      </c>
      <c r="D882" s="345">
        <v>11</v>
      </c>
      <c r="E882" s="106">
        <v>59.072286528865391</v>
      </c>
      <c r="F882" s="113" t="s">
        <v>350</v>
      </c>
      <c r="G882" s="107">
        <v>27</v>
      </c>
      <c r="H882" s="108" t="s">
        <v>112</v>
      </c>
      <c r="I882" s="107">
        <v>25</v>
      </c>
      <c r="J882" s="109">
        <v>19</v>
      </c>
      <c r="K882" s="104" t="s">
        <v>113</v>
      </c>
      <c r="L882" s="110">
        <v>91</v>
      </c>
      <c r="M882" s="98" t="s">
        <v>1863</v>
      </c>
      <c r="N882" s="99" t="s">
        <v>5773</v>
      </c>
      <c r="O882" s="116" t="s">
        <v>1671</v>
      </c>
      <c r="P882" s="117"/>
    </row>
    <row r="883" spans="2:16" x14ac:dyDescent="0.35">
      <c r="B883" s="126"/>
      <c r="C883" s="264">
        <v>2.2282128736801146</v>
      </c>
      <c r="D883" s="345">
        <v>17</v>
      </c>
      <c r="E883" s="106">
        <v>45.858863398356497</v>
      </c>
      <c r="F883" s="113" t="s">
        <v>350</v>
      </c>
      <c r="G883" s="107">
        <v>56</v>
      </c>
      <c r="H883" s="108" t="s">
        <v>89</v>
      </c>
      <c r="I883" s="107">
        <v>21</v>
      </c>
      <c r="J883" s="109">
        <v>11</v>
      </c>
      <c r="K883" s="104" t="s">
        <v>88</v>
      </c>
      <c r="L883" s="110">
        <v>88</v>
      </c>
      <c r="M883" s="98" t="s">
        <v>1754</v>
      </c>
      <c r="N883" s="99" t="s">
        <v>5776</v>
      </c>
      <c r="O883" s="116" t="s">
        <v>1671</v>
      </c>
      <c r="P883" s="117"/>
    </row>
    <row r="884" spans="2:16" x14ac:dyDescent="0.35">
      <c r="B884" s="126"/>
      <c r="C884" s="264">
        <v>2.6854432962411923</v>
      </c>
      <c r="D884" s="345">
        <v>9</v>
      </c>
      <c r="E884" s="106">
        <v>53.657662544141552</v>
      </c>
      <c r="F884" s="113" t="s">
        <v>350</v>
      </c>
      <c r="G884" s="107">
        <v>36</v>
      </c>
      <c r="H884" s="108" t="s">
        <v>85</v>
      </c>
      <c r="I884" s="107">
        <v>18</v>
      </c>
      <c r="J884" s="109">
        <v>10</v>
      </c>
      <c r="K884" s="104" t="s">
        <v>87</v>
      </c>
      <c r="L884" s="110">
        <v>87</v>
      </c>
      <c r="M884" s="98" t="s">
        <v>1692</v>
      </c>
      <c r="N884" s="99" t="s">
        <v>5779</v>
      </c>
      <c r="O884" s="116" t="s">
        <v>1671</v>
      </c>
      <c r="P884" s="117"/>
    </row>
    <row r="885" spans="2:16" x14ac:dyDescent="0.35">
      <c r="B885" s="126"/>
      <c r="C885" s="264">
        <v>-6.3720013556572939</v>
      </c>
      <c r="D885" s="345">
        <v>15</v>
      </c>
      <c r="E885" s="106">
        <v>71.682690531065447</v>
      </c>
      <c r="F885" s="113" t="s">
        <v>351</v>
      </c>
      <c r="G885" s="107">
        <v>82</v>
      </c>
      <c r="H885" s="108" t="s">
        <v>121</v>
      </c>
      <c r="I885" s="107">
        <v>15</v>
      </c>
      <c r="J885" s="109">
        <v>13</v>
      </c>
      <c r="K885" s="104" t="s">
        <v>120</v>
      </c>
      <c r="L885" s="110">
        <v>22</v>
      </c>
      <c r="M885" s="98" t="s">
        <v>4491</v>
      </c>
      <c r="N885" s="99" t="s">
        <v>5782</v>
      </c>
      <c r="O885" s="116" t="s">
        <v>1671</v>
      </c>
      <c r="P885" s="117"/>
    </row>
    <row r="886" spans="2:16" x14ac:dyDescent="0.35">
      <c r="B886" s="126"/>
      <c r="C886" s="264">
        <v>3.5067884177692603</v>
      </c>
      <c r="D886" s="345">
        <v>9</v>
      </c>
      <c r="E886" s="106">
        <v>49.993061137900888</v>
      </c>
      <c r="F886" s="113" t="s">
        <v>351</v>
      </c>
      <c r="G886" s="107">
        <v>50</v>
      </c>
      <c r="H886" s="108" t="s">
        <v>67</v>
      </c>
      <c r="I886" s="107">
        <v>22</v>
      </c>
      <c r="J886" s="109">
        <v>18</v>
      </c>
      <c r="K886" s="104" t="s">
        <v>65</v>
      </c>
      <c r="L886" s="110">
        <v>81</v>
      </c>
      <c r="M886" s="98" t="s">
        <v>2608</v>
      </c>
      <c r="N886" s="99" t="s">
        <v>5785</v>
      </c>
      <c r="O886" s="116" t="s">
        <v>1671</v>
      </c>
      <c r="P886" s="117"/>
    </row>
    <row r="887" spans="2:16" x14ac:dyDescent="0.35">
      <c r="B887" s="126"/>
      <c r="C887" s="264">
        <v>7.1461902124507883</v>
      </c>
      <c r="D887" s="345">
        <v>7</v>
      </c>
      <c r="E887" s="106">
        <v>76.956548493330573</v>
      </c>
      <c r="F887" s="113" t="s">
        <v>350</v>
      </c>
      <c r="G887" s="107">
        <v>7</v>
      </c>
      <c r="H887" s="108" t="s">
        <v>104</v>
      </c>
      <c r="I887" s="107">
        <v>31</v>
      </c>
      <c r="J887" s="109">
        <v>17</v>
      </c>
      <c r="K887" s="104" t="s">
        <v>105</v>
      </c>
      <c r="L887" s="110">
        <v>59</v>
      </c>
      <c r="M887" s="98" t="s">
        <v>1941</v>
      </c>
      <c r="N887" s="99" t="s">
        <v>5788</v>
      </c>
      <c r="O887" s="116" t="s">
        <v>1671</v>
      </c>
      <c r="P887" s="117"/>
    </row>
    <row r="888" spans="2:16" x14ac:dyDescent="0.35">
      <c r="B888" s="126"/>
      <c r="C888" s="264">
        <v>-3.4146424705224248</v>
      </c>
      <c r="D888" s="345">
        <v>12</v>
      </c>
      <c r="E888" s="106">
        <v>72.075196017554362</v>
      </c>
      <c r="F888" s="113" t="s">
        <v>350</v>
      </c>
      <c r="G888" s="107">
        <v>55</v>
      </c>
      <c r="H888" s="108" t="s">
        <v>64</v>
      </c>
      <c r="I888" s="107">
        <v>16</v>
      </c>
      <c r="J888" s="109">
        <v>15</v>
      </c>
      <c r="K888" s="104" t="s">
        <v>61</v>
      </c>
      <c r="L888" s="110">
        <v>33</v>
      </c>
      <c r="M888" s="98" t="s">
        <v>2476</v>
      </c>
      <c r="N888" s="99" t="s">
        <v>5791</v>
      </c>
      <c r="O888" s="116" t="s">
        <v>1671</v>
      </c>
      <c r="P888" s="117"/>
    </row>
    <row r="889" spans="2:16" x14ac:dyDescent="0.35">
      <c r="B889" s="126"/>
      <c r="C889" s="264">
        <v>10.220574084451497</v>
      </c>
      <c r="D889" s="345">
        <v>4</v>
      </c>
      <c r="E889" s="106">
        <v>85.925932502076165</v>
      </c>
      <c r="F889" s="113" t="s">
        <v>350</v>
      </c>
      <c r="G889" s="107">
        <v>2</v>
      </c>
      <c r="H889" s="108" t="s">
        <v>110</v>
      </c>
      <c r="I889" s="107">
        <v>32</v>
      </c>
      <c r="J889" s="109">
        <v>29</v>
      </c>
      <c r="K889" s="104" t="s">
        <v>108</v>
      </c>
      <c r="L889" s="110">
        <v>52</v>
      </c>
      <c r="M889" s="98" t="s">
        <v>5001</v>
      </c>
      <c r="N889" s="99" t="s">
        <v>5794</v>
      </c>
      <c r="O889" s="116" t="s">
        <v>1735</v>
      </c>
      <c r="P889" s="117" t="s">
        <v>5795</v>
      </c>
    </row>
    <row r="890" spans="2:16" x14ac:dyDescent="0.35">
      <c r="B890" s="126"/>
      <c r="C890" s="264">
        <v>6.4411828613870545</v>
      </c>
      <c r="D890" s="345">
        <v>7</v>
      </c>
      <c r="E890" s="106">
        <v>73.818035881973756</v>
      </c>
      <c r="F890" s="113" t="s">
        <v>351</v>
      </c>
      <c r="G890" s="107">
        <v>11</v>
      </c>
      <c r="H890" s="108" t="s">
        <v>334</v>
      </c>
      <c r="I890" s="107">
        <v>19</v>
      </c>
      <c r="J890" s="109">
        <v>13</v>
      </c>
      <c r="K890" s="104" t="s">
        <v>336</v>
      </c>
      <c r="L890" s="110">
        <v>47</v>
      </c>
      <c r="M890" s="98" t="s">
        <v>2476</v>
      </c>
      <c r="N890" s="99" t="s">
        <v>5798</v>
      </c>
      <c r="O890" s="116" t="s">
        <v>1671</v>
      </c>
      <c r="P890" s="117"/>
    </row>
    <row r="891" spans="2:16" x14ac:dyDescent="0.35">
      <c r="B891" s="126"/>
      <c r="C891" s="264">
        <v>3.5053247907896679</v>
      </c>
      <c r="D891" s="345">
        <v>11</v>
      </c>
      <c r="E891" s="106">
        <v>71.68262075971252</v>
      </c>
      <c r="F891" s="113" t="s">
        <v>350</v>
      </c>
      <c r="G891" s="107">
        <v>17</v>
      </c>
      <c r="H891" s="108" t="s">
        <v>100</v>
      </c>
      <c r="I891" s="107">
        <v>24</v>
      </c>
      <c r="J891" s="109">
        <v>20</v>
      </c>
      <c r="K891" s="104" t="s">
        <v>101</v>
      </c>
      <c r="L891" s="110">
        <v>46</v>
      </c>
      <c r="M891" s="98" t="s">
        <v>2878</v>
      </c>
      <c r="N891" s="99" t="s">
        <v>5801</v>
      </c>
      <c r="O891" s="116" t="s">
        <v>1671</v>
      </c>
      <c r="P891" s="117"/>
    </row>
    <row r="892" spans="2:16" x14ac:dyDescent="0.35">
      <c r="B892" s="126"/>
      <c r="C892" s="264">
        <v>6.7289774230090851</v>
      </c>
      <c r="D892" s="345">
        <v>6</v>
      </c>
      <c r="E892" s="106">
        <v>73.704823002278204</v>
      </c>
      <c r="F892" s="113" t="s">
        <v>351</v>
      </c>
      <c r="G892" s="107">
        <v>20</v>
      </c>
      <c r="H892" s="108" t="s">
        <v>147</v>
      </c>
      <c r="I892" s="107">
        <v>13</v>
      </c>
      <c r="J892" s="109">
        <v>10</v>
      </c>
      <c r="K892" s="104" t="s">
        <v>148</v>
      </c>
      <c r="L892" s="110">
        <v>45</v>
      </c>
      <c r="M892" s="98" t="s">
        <v>5804</v>
      </c>
      <c r="N892" s="99" t="s">
        <v>5805</v>
      </c>
      <c r="O892" s="116" t="s">
        <v>1671</v>
      </c>
      <c r="P892" s="117"/>
    </row>
    <row r="893" spans="2:16" x14ac:dyDescent="0.35">
      <c r="B893" s="126"/>
      <c r="C893" s="264">
        <v>6.3705941767704219</v>
      </c>
      <c r="D893" s="345">
        <v>5</v>
      </c>
      <c r="E893" s="106">
        <v>79.599014046660514</v>
      </c>
      <c r="F893" s="113" t="s">
        <v>350</v>
      </c>
      <c r="G893" s="107">
        <v>5</v>
      </c>
      <c r="H893" s="108" t="s">
        <v>66</v>
      </c>
      <c r="I893" s="107">
        <v>31</v>
      </c>
      <c r="J893" s="109">
        <v>18</v>
      </c>
      <c r="K893" s="104" t="s">
        <v>68</v>
      </c>
      <c r="L893" s="110">
        <v>43</v>
      </c>
      <c r="M893" s="98" t="s">
        <v>2215</v>
      </c>
      <c r="N893" s="99" t="s">
        <v>5808</v>
      </c>
      <c r="O893" s="116" t="s">
        <v>1671</v>
      </c>
      <c r="P893" s="117"/>
    </row>
    <row r="894" spans="2:16" x14ac:dyDescent="0.35">
      <c r="B894" s="126"/>
      <c r="C894" s="264">
        <v>7.067425564950625</v>
      </c>
      <c r="D894" s="345">
        <v>6</v>
      </c>
      <c r="E894" s="106">
        <v>81.247340808443582</v>
      </c>
      <c r="F894" s="113" t="s">
        <v>350</v>
      </c>
      <c r="G894" s="107">
        <v>3</v>
      </c>
      <c r="H894" s="108" t="s">
        <v>94</v>
      </c>
      <c r="I894" s="107">
        <v>25</v>
      </c>
      <c r="J894" s="109">
        <v>24</v>
      </c>
      <c r="K894" s="104" t="s">
        <v>95</v>
      </c>
      <c r="L894" s="110">
        <v>41</v>
      </c>
      <c r="M894" s="98" t="s">
        <v>5811</v>
      </c>
      <c r="N894" s="99" t="s">
        <v>5812</v>
      </c>
      <c r="O894" s="116" t="s">
        <v>1735</v>
      </c>
      <c r="P894" s="117"/>
    </row>
    <row r="895" spans="2:16" x14ac:dyDescent="0.35">
      <c r="B895" s="126"/>
      <c r="C895" s="264">
        <v>6.151584968833502</v>
      </c>
      <c r="D895" s="345">
        <v>6</v>
      </c>
      <c r="E895" s="106">
        <v>78.098191136739715</v>
      </c>
      <c r="F895" s="113" t="s">
        <v>351</v>
      </c>
      <c r="G895" s="107">
        <v>21</v>
      </c>
      <c r="H895" s="108" t="s">
        <v>129</v>
      </c>
      <c r="I895" s="107">
        <v>26</v>
      </c>
      <c r="J895" s="109">
        <v>14</v>
      </c>
      <c r="K895" s="104" t="s">
        <v>131</v>
      </c>
      <c r="L895" s="110">
        <v>39</v>
      </c>
      <c r="M895" s="98" t="s">
        <v>2629</v>
      </c>
      <c r="N895" s="99" t="s">
        <v>5815</v>
      </c>
      <c r="O895" s="116" t="s">
        <v>1671</v>
      </c>
      <c r="P895" s="117"/>
    </row>
    <row r="896" spans="2:16" x14ac:dyDescent="0.35">
      <c r="B896" s="126"/>
      <c r="C896" s="264">
        <v>-2.866054583487387</v>
      </c>
      <c r="D896" s="345">
        <v>10</v>
      </c>
      <c r="E896" s="106">
        <v>80.699590849384592</v>
      </c>
      <c r="F896" s="113" t="s">
        <v>350</v>
      </c>
      <c r="G896" s="107">
        <v>38</v>
      </c>
      <c r="H896" s="108" t="s">
        <v>138</v>
      </c>
      <c r="I896" s="107">
        <v>18</v>
      </c>
      <c r="J896" s="109">
        <v>14</v>
      </c>
      <c r="K896" s="104" t="s">
        <v>136</v>
      </c>
      <c r="L896" s="110">
        <v>30</v>
      </c>
      <c r="M896" s="98" t="s">
        <v>1672</v>
      </c>
      <c r="N896" s="99" t="s">
        <v>5818</v>
      </c>
      <c r="O896" s="116" t="s">
        <v>1671</v>
      </c>
      <c r="P896" s="117"/>
    </row>
    <row r="897" spans="1:16" x14ac:dyDescent="0.35">
      <c r="B897" s="334"/>
      <c r="C897" s="352">
        <v>2.8155160027437636</v>
      </c>
      <c r="D897" s="347">
        <v>10</v>
      </c>
      <c r="E897" s="335">
        <v>78.671721070373835</v>
      </c>
      <c r="F897" s="336" t="s">
        <v>351</v>
      </c>
      <c r="G897" s="321">
        <v>31</v>
      </c>
      <c r="H897" s="337" t="s">
        <v>341</v>
      </c>
      <c r="I897" s="321">
        <v>19</v>
      </c>
      <c r="J897" s="333">
        <v>14</v>
      </c>
      <c r="K897" s="338" t="s">
        <v>338</v>
      </c>
      <c r="L897" s="320">
        <v>34</v>
      </c>
      <c r="M897" s="339" t="s">
        <v>1936</v>
      </c>
      <c r="N897" s="355" t="s">
        <v>5821</v>
      </c>
      <c r="O897" s="340" t="s">
        <v>1671</v>
      </c>
      <c r="P897" s="341"/>
    </row>
    <row r="898" spans="1:16" x14ac:dyDescent="0.35">
      <c r="A898" t="s">
        <v>5831</v>
      </c>
      <c r="B898" s="105" t="s">
        <v>5826</v>
      </c>
      <c r="C898" s="264">
        <v>6.1327638006140468</v>
      </c>
      <c r="D898" s="345">
        <v>12</v>
      </c>
      <c r="E898" s="106">
        <v>45.361731238812318</v>
      </c>
      <c r="F898" s="113" t="s">
        <v>351</v>
      </c>
      <c r="G898" s="107">
        <v>47</v>
      </c>
      <c r="H898" s="108" t="s">
        <v>45</v>
      </c>
      <c r="I898" s="107">
        <v>31</v>
      </c>
      <c r="J898" s="109">
        <v>12</v>
      </c>
      <c r="K898" s="104" t="s">
        <v>88</v>
      </c>
      <c r="L898" s="110">
        <v>90</v>
      </c>
      <c r="M898" s="98" t="s">
        <v>2622</v>
      </c>
      <c r="N898" s="356" t="s">
        <v>5832</v>
      </c>
      <c r="O898" s="108" t="s">
        <v>1736</v>
      </c>
      <c r="P898" s="117"/>
    </row>
    <row r="899" spans="1:16" x14ac:dyDescent="0.35">
      <c r="B899" s="120"/>
      <c r="C899" s="264">
        <v>1.8788172703101989</v>
      </c>
      <c r="D899" s="345">
        <v>13</v>
      </c>
      <c r="E899" s="106">
        <v>38.805629749980831</v>
      </c>
      <c r="F899" s="113" t="s">
        <v>351</v>
      </c>
      <c r="G899" s="107">
        <v>69</v>
      </c>
      <c r="H899" s="108" t="s">
        <v>121</v>
      </c>
      <c r="I899" s="107">
        <v>17</v>
      </c>
      <c r="J899" s="109">
        <v>16</v>
      </c>
      <c r="K899" s="104" t="s">
        <v>57</v>
      </c>
      <c r="L899" s="110">
        <v>78</v>
      </c>
      <c r="M899" s="98" t="s">
        <v>1669</v>
      </c>
      <c r="N899" s="99" t="s">
        <v>5835</v>
      </c>
      <c r="O899" s="116" t="s">
        <v>1735</v>
      </c>
      <c r="P899" s="117"/>
    </row>
    <row r="900" spans="1:16" x14ac:dyDescent="0.35">
      <c r="B900" s="120"/>
      <c r="C900" s="264">
        <v>10.045599651081304</v>
      </c>
      <c r="D900" s="345">
        <v>6</v>
      </c>
      <c r="E900" s="106">
        <v>75.56966989985338</v>
      </c>
      <c r="F900" s="113" t="s">
        <v>351</v>
      </c>
      <c r="G900" s="107">
        <v>6</v>
      </c>
      <c r="H900" s="108" t="s">
        <v>104</v>
      </c>
      <c r="I900" s="107">
        <v>23</v>
      </c>
      <c r="J900" s="109">
        <v>9</v>
      </c>
      <c r="K900" s="104" t="s">
        <v>86</v>
      </c>
      <c r="L900" s="110">
        <v>43</v>
      </c>
      <c r="M900" s="98" t="s">
        <v>1683</v>
      </c>
      <c r="N900" s="356" t="s">
        <v>5838</v>
      </c>
      <c r="O900" s="108" t="s">
        <v>1736</v>
      </c>
      <c r="P900" s="117"/>
    </row>
    <row r="901" spans="1:16" x14ac:dyDescent="0.35">
      <c r="B901" s="120"/>
      <c r="C901" s="264">
        <v>3.6689574273079852</v>
      </c>
      <c r="D901" s="345">
        <v>11</v>
      </c>
      <c r="E901" s="106">
        <v>54.924833602576498</v>
      </c>
      <c r="F901" s="113" t="s">
        <v>351</v>
      </c>
      <c r="G901" s="107">
        <v>41</v>
      </c>
      <c r="H901" s="108" t="s">
        <v>67</v>
      </c>
      <c r="I901" s="107">
        <v>18</v>
      </c>
      <c r="J901" s="109">
        <v>9</v>
      </c>
      <c r="K901" s="104" t="s">
        <v>92</v>
      </c>
      <c r="L901" s="110">
        <v>73</v>
      </c>
      <c r="M901" s="98" t="s">
        <v>2629</v>
      </c>
      <c r="N901" s="99" t="s">
        <v>5842</v>
      </c>
      <c r="O901" s="116" t="s">
        <v>1671</v>
      </c>
      <c r="P901" s="117"/>
    </row>
    <row r="902" spans="1:16" x14ac:dyDescent="0.35">
      <c r="B902" s="120"/>
      <c r="C902" s="264">
        <v>5.5041303493377853</v>
      </c>
      <c r="D902" s="345">
        <v>11</v>
      </c>
      <c r="E902" s="106">
        <v>70.714209444895332</v>
      </c>
      <c r="F902" s="113" t="s">
        <v>350</v>
      </c>
      <c r="G902" s="107">
        <v>20</v>
      </c>
      <c r="H902" s="108" t="s">
        <v>129</v>
      </c>
      <c r="I902" s="107">
        <v>21</v>
      </c>
      <c r="J902" s="109">
        <v>10</v>
      </c>
      <c r="K902" s="104" t="s">
        <v>148</v>
      </c>
      <c r="L902" s="110">
        <v>56</v>
      </c>
      <c r="M902" s="98" t="s">
        <v>1754</v>
      </c>
      <c r="N902" s="99" t="s">
        <v>5846</v>
      </c>
      <c r="O902" s="116" t="s">
        <v>1671</v>
      </c>
      <c r="P902" s="117"/>
    </row>
    <row r="903" spans="1:16" x14ac:dyDescent="0.35">
      <c r="B903" s="120"/>
      <c r="C903" s="264">
        <v>8.7683699767930605</v>
      </c>
      <c r="D903" s="345">
        <v>8</v>
      </c>
      <c r="E903" s="106">
        <v>75.566078350555387</v>
      </c>
      <c r="F903" s="113" t="s">
        <v>351</v>
      </c>
      <c r="G903" s="107">
        <v>12</v>
      </c>
      <c r="H903" s="108" t="s">
        <v>50</v>
      </c>
      <c r="I903" s="107">
        <v>27</v>
      </c>
      <c r="J903" s="109">
        <v>9</v>
      </c>
      <c r="K903" s="104" t="s">
        <v>77</v>
      </c>
      <c r="L903" s="110">
        <v>42</v>
      </c>
      <c r="M903" s="98" t="s">
        <v>1692</v>
      </c>
      <c r="N903" s="356" t="s">
        <v>5850</v>
      </c>
      <c r="O903" s="108" t="s">
        <v>1736</v>
      </c>
      <c r="P903" s="117"/>
    </row>
    <row r="904" spans="1:16" x14ac:dyDescent="0.35">
      <c r="B904" s="120"/>
      <c r="C904" s="264">
        <v>-4.7454441941526531</v>
      </c>
      <c r="D904" s="345">
        <v>24</v>
      </c>
      <c r="E904" s="106">
        <v>87.362125450543985</v>
      </c>
      <c r="F904" s="113" t="s">
        <v>350</v>
      </c>
      <c r="G904" s="107">
        <v>34</v>
      </c>
      <c r="H904" s="108" t="s">
        <v>59</v>
      </c>
      <c r="I904" s="107">
        <v>17</v>
      </c>
      <c r="J904" s="109">
        <v>14</v>
      </c>
      <c r="K904" s="104" t="s">
        <v>100</v>
      </c>
      <c r="L904" s="110">
        <v>18</v>
      </c>
      <c r="M904" s="98" t="s">
        <v>1758</v>
      </c>
      <c r="N904" s="99" t="s">
        <v>5854</v>
      </c>
      <c r="O904" s="116" t="s">
        <v>1671</v>
      </c>
      <c r="P904" s="117" t="s">
        <v>5855</v>
      </c>
    </row>
    <row r="905" spans="1:16" x14ac:dyDescent="0.35">
      <c r="B905" s="120"/>
      <c r="C905" s="264">
        <v>-0.56511146828184311</v>
      </c>
      <c r="D905" s="345">
        <v>16</v>
      </c>
      <c r="E905" s="106">
        <v>32.890437912906371</v>
      </c>
      <c r="F905" s="113" t="s">
        <v>351</v>
      </c>
      <c r="G905" s="107">
        <v>91</v>
      </c>
      <c r="H905" s="108" t="s">
        <v>80</v>
      </c>
      <c r="I905" s="107">
        <v>21</v>
      </c>
      <c r="J905" s="109">
        <v>15</v>
      </c>
      <c r="K905" s="104" t="s">
        <v>146</v>
      </c>
      <c r="L905" s="110">
        <v>76</v>
      </c>
      <c r="M905" s="98" t="s">
        <v>1685</v>
      </c>
      <c r="N905" s="99" t="s">
        <v>5859</v>
      </c>
      <c r="O905" s="116" t="s">
        <v>1671</v>
      </c>
      <c r="P905" s="117"/>
    </row>
    <row r="906" spans="1:16" x14ac:dyDescent="0.35">
      <c r="B906" s="120"/>
      <c r="C906" s="264">
        <v>7.4625083237918117</v>
      </c>
      <c r="D906" s="345">
        <v>5</v>
      </c>
      <c r="E906" s="106">
        <v>33.357917749297634</v>
      </c>
      <c r="F906" s="113" t="s">
        <v>351</v>
      </c>
      <c r="G906" s="107">
        <v>53</v>
      </c>
      <c r="H906" s="108" t="s">
        <v>71</v>
      </c>
      <c r="I906" s="107">
        <v>20</v>
      </c>
      <c r="J906" s="109">
        <v>16</v>
      </c>
      <c r="K906" s="104" t="s">
        <v>115</v>
      </c>
      <c r="L906" s="110">
        <v>115</v>
      </c>
      <c r="M906" s="98" t="s">
        <v>2532</v>
      </c>
      <c r="N906" s="99" t="s">
        <v>5862</v>
      </c>
      <c r="O906" s="116" t="s">
        <v>1671</v>
      </c>
      <c r="P906" s="124"/>
    </row>
    <row r="907" spans="1:16" x14ac:dyDescent="0.35">
      <c r="B907" s="120"/>
      <c r="C907" s="264">
        <v>-6.7173614547420497</v>
      </c>
      <c r="D907" s="345">
        <v>22</v>
      </c>
      <c r="E907" s="106">
        <v>74.330553303594613</v>
      </c>
      <c r="F907" s="113" t="s">
        <v>351</v>
      </c>
      <c r="G907" s="107">
        <v>70</v>
      </c>
      <c r="H907" s="108" t="s">
        <v>339</v>
      </c>
      <c r="I907" s="107">
        <v>28</v>
      </c>
      <c r="J907" s="109">
        <v>23</v>
      </c>
      <c r="K907" s="104" t="s">
        <v>82</v>
      </c>
      <c r="L907" s="110">
        <v>14</v>
      </c>
      <c r="M907" s="98" t="s">
        <v>2861</v>
      </c>
      <c r="N907" s="99" t="s">
        <v>5866</v>
      </c>
      <c r="O907" s="116" t="s">
        <v>1671</v>
      </c>
      <c r="P907" s="117"/>
    </row>
    <row r="908" spans="1:16" x14ac:dyDescent="0.35">
      <c r="B908" s="120"/>
      <c r="C908" s="264">
        <v>6.6808011795045728</v>
      </c>
      <c r="D908" s="345">
        <v>7</v>
      </c>
      <c r="E908" s="106">
        <v>59.645900929760366</v>
      </c>
      <c r="F908" s="113" t="s">
        <v>351</v>
      </c>
      <c r="G908" s="107">
        <v>28</v>
      </c>
      <c r="H908" s="108" t="s">
        <v>53</v>
      </c>
      <c r="I908" s="107">
        <v>27</v>
      </c>
      <c r="J908" s="109">
        <v>21</v>
      </c>
      <c r="K908" s="104" t="s">
        <v>116</v>
      </c>
      <c r="L908" s="110">
        <v>77</v>
      </c>
      <c r="M908" s="98" t="s">
        <v>1700</v>
      </c>
      <c r="N908" s="99" t="s">
        <v>5870</v>
      </c>
      <c r="O908" s="116" t="s">
        <v>1671</v>
      </c>
      <c r="P908" s="117"/>
    </row>
    <row r="909" spans="1:16" x14ac:dyDescent="0.35">
      <c r="B909" s="120"/>
      <c r="C909" s="264">
        <v>12.829465298168925</v>
      </c>
      <c r="D909" s="345">
        <v>7</v>
      </c>
      <c r="E909" s="106">
        <v>57.646794109051946</v>
      </c>
      <c r="F909" s="113" t="s">
        <v>351</v>
      </c>
      <c r="G909" s="107">
        <v>9</v>
      </c>
      <c r="H909" s="108" t="s">
        <v>331</v>
      </c>
      <c r="I909" s="107">
        <v>29</v>
      </c>
      <c r="J909" s="109">
        <v>13</v>
      </c>
      <c r="K909" s="104" t="s">
        <v>134</v>
      </c>
      <c r="L909" s="110">
        <v>94</v>
      </c>
      <c r="M909" s="98" t="s">
        <v>1936</v>
      </c>
      <c r="N909" s="99" t="s">
        <v>5874</v>
      </c>
      <c r="O909" s="116" t="s">
        <v>1671</v>
      </c>
      <c r="P909" s="117"/>
    </row>
    <row r="910" spans="1:16" x14ac:dyDescent="0.35">
      <c r="B910" s="105" t="s">
        <v>5827</v>
      </c>
      <c r="C910" s="264">
        <v>-3.3451309411511465</v>
      </c>
      <c r="D910" s="345">
        <v>18</v>
      </c>
      <c r="E910" s="106">
        <v>87.469067608195815</v>
      </c>
      <c r="F910" s="113" t="s">
        <v>350</v>
      </c>
      <c r="G910" s="107">
        <v>29</v>
      </c>
      <c r="H910" s="108" t="s">
        <v>120</v>
      </c>
      <c r="I910" s="107">
        <v>16</v>
      </c>
      <c r="J910" s="109">
        <v>15</v>
      </c>
      <c r="K910" s="104" t="s">
        <v>147</v>
      </c>
      <c r="L910" s="110">
        <v>21</v>
      </c>
      <c r="M910" s="98" t="s">
        <v>1676</v>
      </c>
      <c r="N910" s="99" t="s">
        <v>5878</v>
      </c>
      <c r="O910" s="116" t="s">
        <v>1735</v>
      </c>
      <c r="P910" s="117"/>
    </row>
    <row r="911" spans="1:16" x14ac:dyDescent="0.35">
      <c r="B911" s="120"/>
      <c r="C911" s="264">
        <v>-2.6033073851416577</v>
      </c>
      <c r="D911" s="345">
        <v>20</v>
      </c>
      <c r="E911" s="106">
        <v>15.458553398970892</v>
      </c>
      <c r="F911" s="113" t="s">
        <v>350</v>
      </c>
      <c r="G911" s="107">
        <v>112</v>
      </c>
      <c r="H911" s="108" t="s">
        <v>47</v>
      </c>
      <c r="I911" s="107">
        <v>15</v>
      </c>
      <c r="J911" s="109">
        <v>14</v>
      </c>
      <c r="K911" s="104" t="s">
        <v>107</v>
      </c>
      <c r="L911" s="110">
        <v>108</v>
      </c>
      <c r="M911" s="98" t="s">
        <v>1692</v>
      </c>
      <c r="N911" s="99" t="s">
        <v>5881</v>
      </c>
      <c r="O911" s="116" t="s">
        <v>1671</v>
      </c>
      <c r="P911" s="117"/>
    </row>
    <row r="912" spans="1:16" x14ac:dyDescent="0.35">
      <c r="B912" s="120"/>
      <c r="C912" s="264">
        <v>9.8651282080880041</v>
      </c>
      <c r="D912" s="345">
        <v>7</v>
      </c>
      <c r="E912" s="106">
        <v>77.493509848402354</v>
      </c>
      <c r="F912" s="113" t="s">
        <v>351</v>
      </c>
      <c r="G912" s="107">
        <v>4</v>
      </c>
      <c r="H912" s="108" t="s">
        <v>11</v>
      </c>
      <c r="I912" s="107">
        <v>30</v>
      </c>
      <c r="J912" s="109">
        <v>17</v>
      </c>
      <c r="K912" s="104" t="s">
        <v>64</v>
      </c>
      <c r="L912" s="110">
        <v>48</v>
      </c>
      <c r="M912" s="98" t="s">
        <v>1766</v>
      </c>
      <c r="N912" s="99" t="s">
        <v>5885</v>
      </c>
      <c r="O912" s="116" t="s">
        <v>1671</v>
      </c>
      <c r="P912" s="117"/>
    </row>
    <row r="913" spans="2:16" x14ac:dyDescent="0.35">
      <c r="B913" s="120"/>
      <c r="C913" s="264">
        <v>-5.8133265429536607</v>
      </c>
      <c r="D913" s="345">
        <v>22</v>
      </c>
      <c r="E913" s="106">
        <v>58.263448082133564</v>
      </c>
      <c r="F913" s="113" t="s">
        <v>350</v>
      </c>
      <c r="G913" s="107">
        <v>82</v>
      </c>
      <c r="H913" s="108" t="s">
        <v>91</v>
      </c>
      <c r="I913" s="107">
        <v>28</v>
      </c>
      <c r="J913" s="109">
        <v>23</v>
      </c>
      <c r="K913" s="104" t="s">
        <v>338</v>
      </c>
      <c r="L913" s="110">
        <v>45</v>
      </c>
      <c r="M913" s="98" t="s">
        <v>5888</v>
      </c>
      <c r="N913" s="99" t="s">
        <v>5889</v>
      </c>
      <c r="O913" s="116" t="s">
        <v>1671</v>
      </c>
      <c r="P913" s="117"/>
    </row>
    <row r="914" spans="2:16" x14ac:dyDescent="0.35">
      <c r="B914" s="120"/>
      <c r="C914" s="264">
        <v>-10.045383475238518</v>
      </c>
      <c r="D914" s="345">
        <v>33</v>
      </c>
      <c r="E914" s="106">
        <v>77.247807650074265</v>
      </c>
      <c r="F914" s="113" t="s">
        <v>350</v>
      </c>
      <c r="G914" s="107">
        <v>80</v>
      </c>
      <c r="H914" s="108" t="s">
        <v>333</v>
      </c>
      <c r="I914" s="107">
        <v>25</v>
      </c>
      <c r="J914" s="109">
        <v>16</v>
      </c>
      <c r="K914" s="104" t="s">
        <v>46</v>
      </c>
      <c r="L914" s="110">
        <v>15</v>
      </c>
      <c r="M914" s="98" t="s">
        <v>3018</v>
      </c>
      <c r="N914" s="99" t="s">
        <v>5892</v>
      </c>
      <c r="O914" s="116" t="s">
        <v>1671</v>
      </c>
      <c r="P914" s="124" t="s">
        <v>5893</v>
      </c>
    </row>
    <row r="915" spans="2:16" x14ac:dyDescent="0.35">
      <c r="B915" s="120"/>
      <c r="C915" s="264">
        <v>1.1852498674435012</v>
      </c>
      <c r="D915" s="345">
        <v>21</v>
      </c>
      <c r="E915" s="106">
        <v>62.906056294471099</v>
      </c>
      <c r="F915" s="113" t="s">
        <v>351</v>
      </c>
      <c r="G915" s="107">
        <v>57</v>
      </c>
      <c r="H915" s="108" t="s">
        <v>131</v>
      </c>
      <c r="I915" s="107">
        <v>29</v>
      </c>
      <c r="J915" s="109">
        <v>8</v>
      </c>
      <c r="K915" s="104" t="s">
        <v>139</v>
      </c>
      <c r="L915" s="110">
        <v>46</v>
      </c>
      <c r="M915" s="98" t="s">
        <v>1679</v>
      </c>
      <c r="N915" s="356" t="s">
        <v>4052</v>
      </c>
      <c r="O915" s="108" t="s">
        <v>1736</v>
      </c>
      <c r="P915" s="117"/>
    </row>
    <row r="916" spans="2:16" x14ac:dyDescent="0.35">
      <c r="B916" s="120"/>
      <c r="C916" s="264">
        <v>1.1487825690270523</v>
      </c>
      <c r="D916" s="345">
        <v>10</v>
      </c>
      <c r="E916" s="106">
        <v>80.604051828223092</v>
      </c>
      <c r="F916" s="113" t="s">
        <v>351</v>
      </c>
      <c r="G916" s="107">
        <v>32</v>
      </c>
      <c r="H916" s="108" t="s">
        <v>73</v>
      </c>
      <c r="I916" s="107">
        <v>20</v>
      </c>
      <c r="J916" s="109">
        <v>19</v>
      </c>
      <c r="K916" s="104" t="s">
        <v>103</v>
      </c>
      <c r="L916" s="110">
        <v>30</v>
      </c>
      <c r="M916" s="98" t="s">
        <v>1669</v>
      </c>
      <c r="N916" s="99" t="s">
        <v>5900</v>
      </c>
      <c r="O916" s="116" t="s">
        <v>1735</v>
      </c>
      <c r="P916" s="117"/>
    </row>
    <row r="917" spans="2:16" x14ac:dyDescent="0.35">
      <c r="B917" s="120"/>
      <c r="C917" s="264">
        <v>-6.8902187134708814</v>
      </c>
      <c r="D917" s="345">
        <v>25</v>
      </c>
      <c r="E917" s="106">
        <v>72.30765403172181</v>
      </c>
      <c r="F917" s="113" t="s">
        <v>351</v>
      </c>
      <c r="G917" s="107">
        <v>83</v>
      </c>
      <c r="H917" s="108" t="s">
        <v>65</v>
      </c>
      <c r="I917" s="107">
        <v>22</v>
      </c>
      <c r="J917" s="109">
        <v>15</v>
      </c>
      <c r="K917" s="104" t="s">
        <v>135</v>
      </c>
      <c r="L917" s="110">
        <v>19</v>
      </c>
      <c r="M917" s="98" t="s">
        <v>2589</v>
      </c>
      <c r="N917" s="99" t="s">
        <v>5903</v>
      </c>
      <c r="O917" s="116" t="s">
        <v>1671</v>
      </c>
      <c r="P917" s="117"/>
    </row>
    <row r="918" spans="2:16" x14ac:dyDescent="0.35">
      <c r="B918" s="120"/>
      <c r="C918" s="264">
        <v>8.6522005011595731</v>
      </c>
      <c r="D918" s="345">
        <v>9</v>
      </c>
      <c r="E918" s="106">
        <v>77.409029685414964</v>
      </c>
      <c r="F918" s="113" t="s">
        <v>351</v>
      </c>
      <c r="G918" s="107">
        <v>8</v>
      </c>
      <c r="H918" s="108" t="s">
        <v>44</v>
      </c>
      <c r="I918" s="107">
        <v>28</v>
      </c>
      <c r="J918" s="109">
        <v>21</v>
      </c>
      <c r="K918" s="104" t="s">
        <v>143</v>
      </c>
      <c r="L918" s="110">
        <v>49</v>
      </c>
      <c r="M918" s="98" t="s">
        <v>2174</v>
      </c>
      <c r="N918" s="99" t="s">
        <v>5906</v>
      </c>
      <c r="O918" s="116" t="s">
        <v>1671</v>
      </c>
      <c r="P918" s="117"/>
    </row>
    <row r="919" spans="2:16" x14ac:dyDescent="0.35">
      <c r="B919" s="120"/>
      <c r="C919" s="264">
        <v>-4.9732733358471473</v>
      </c>
      <c r="D919" s="345">
        <v>19</v>
      </c>
      <c r="E919" s="106">
        <v>71.24539371524115</v>
      </c>
      <c r="F919" s="113" t="s">
        <v>351</v>
      </c>
      <c r="G919" s="107">
        <v>79</v>
      </c>
      <c r="H919" s="108" t="s">
        <v>81</v>
      </c>
      <c r="I919" s="107">
        <v>19</v>
      </c>
      <c r="J919" s="109">
        <v>15</v>
      </c>
      <c r="K919" s="104" t="s">
        <v>112</v>
      </c>
      <c r="L919" s="110">
        <v>27</v>
      </c>
      <c r="M919" s="98" t="s">
        <v>2622</v>
      </c>
      <c r="N919" s="99" t="s">
        <v>5909</v>
      </c>
      <c r="O919" s="116" t="s">
        <v>1671</v>
      </c>
      <c r="P919" s="117"/>
    </row>
    <row r="920" spans="2:16" x14ac:dyDescent="0.35">
      <c r="B920" s="120"/>
      <c r="C920" s="264">
        <v>2.917641477533591</v>
      </c>
      <c r="D920" s="345">
        <v>14</v>
      </c>
      <c r="E920" s="106">
        <v>89.158710278487945</v>
      </c>
      <c r="F920" s="113" t="s">
        <v>351</v>
      </c>
      <c r="G920" s="107">
        <v>16</v>
      </c>
      <c r="H920" s="108" t="s">
        <v>96</v>
      </c>
      <c r="I920" s="107">
        <v>22</v>
      </c>
      <c r="J920" s="109">
        <v>9</v>
      </c>
      <c r="K920" s="104" t="s">
        <v>150</v>
      </c>
      <c r="L920" s="110">
        <v>23</v>
      </c>
      <c r="M920" s="98" t="s">
        <v>2622</v>
      </c>
      <c r="N920" s="356" t="s">
        <v>5913</v>
      </c>
      <c r="O920" s="108" t="s">
        <v>1736</v>
      </c>
      <c r="P920" s="117"/>
    </row>
    <row r="921" spans="2:16" x14ac:dyDescent="0.35">
      <c r="B921" s="334"/>
      <c r="C921" s="352">
        <v>9.6057676294973167</v>
      </c>
      <c r="D921" s="347">
        <v>7</v>
      </c>
      <c r="E921" s="335">
        <v>30.038765022730246</v>
      </c>
      <c r="F921" s="336" t="s">
        <v>351</v>
      </c>
      <c r="G921" s="321">
        <v>62</v>
      </c>
      <c r="H921" s="337" t="s">
        <v>108</v>
      </c>
      <c r="I921" s="321">
        <v>21</v>
      </c>
      <c r="J921" s="333">
        <v>18</v>
      </c>
      <c r="K921" s="338" t="s">
        <v>54</v>
      </c>
      <c r="L921" s="320">
        <v>121</v>
      </c>
      <c r="M921" s="339" t="s">
        <v>1750</v>
      </c>
      <c r="N921" s="355" t="s">
        <v>5917</v>
      </c>
      <c r="O921" s="340" t="s">
        <v>1671</v>
      </c>
      <c r="P921" s="341"/>
    </row>
    <row r="922" spans="2:16" x14ac:dyDescent="0.35">
      <c r="B922" s="105" t="s">
        <v>5828</v>
      </c>
      <c r="C922" s="264">
        <v>9.7495549972896658</v>
      </c>
      <c r="D922" s="345">
        <v>8</v>
      </c>
      <c r="E922" s="106">
        <v>76.021554167251296</v>
      </c>
      <c r="F922" s="113" t="s">
        <v>351</v>
      </c>
      <c r="G922" s="107">
        <v>10</v>
      </c>
      <c r="H922" s="108" t="s">
        <v>334</v>
      </c>
      <c r="I922" s="107">
        <v>22</v>
      </c>
      <c r="J922" s="109">
        <v>9</v>
      </c>
      <c r="K922" s="104" t="s">
        <v>144</v>
      </c>
      <c r="L922" s="110">
        <v>51</v>
      </c>
      <c r="M922" s="98" t="s">
        <v>1883</v>
      </c>
      <c r="N922" s="99" t="s">
        <v>5964</v>
      </c>
      <c r="O922" s="116" t="s">
        <v>1671</v>
      </c>
      <c r="P922" s="117"/>
    </row>
    <row r="923" spans="2:16" x14ac:dyDescent="0.35">
      <c r="B923" s="120"/>
      <c r="C923" s="264">
        <v>2.2962123469967803</v>
      </c>
      <c r="D923" s="345">
        <v>14</v>
      </c>
      <c r="E923" s="106">
        <v>89.225902664257418</v>
      </c>
      <c r="F923" s="113" t="s">
        <v>351</v>
      </c>
      <c r="G923" s="107">
        <v>21</v>
      </c>
      <c r="H923" s="108" t="s">
        <v>147</v>
      </c>
      <c r="I923" s="107">
        <v>26</v>
      </c>
      <c r="J923" s="109">
        <v>16</v>
      </c>
      <c r="K923" s="104" t="s">
        <v>93</v>
      </c>
      <c r="L923" s="110">
        <v>17</v>
      </c>
      <c r="M923" s="98" t="s">
        <v>1867</v>
      </c>
      <c r="N923" s="99" t="s">
        <v>5967</v>
      </c>
      <c r="O923" s="116" t="s">
        <v>1671</v>
      </c>
      <c r="P923" s="117"/>
    </row>
    <row r="924" spans="2:16" x14ac:dyDescent="0.35">
      <c r="B924" s="120"/>
      <c r="C924" s="264">
        <v>14.93785413027747</v>
      </c>
      <c r="D924" s="345">
        <v>5</v>
      </c>
      <c r="E924" s="106">
        <v>65.999399758417397</v>
      </c>
      <c r="F924" s="113" t="s">
        <v>351</v>
      </c>
      <c r="G924" s="107">
        <v>4</v>
      </c>
      <c r="H924" s="108" t="s">
        <v>11</v>
      </c>
      <c r="I924" s="107">
        <v>37</v>
      </c>
      <c r="J924" s="109">
        <v>13</v>
      </c>
      <c r="K924" s="104" t="s">
        <v>81</v>
      </c>
      <c r="L924" s="110">
        <v>79</v>
      </c>
      <c r="M924" s="98" t="s">
        <v>1931</v>
      </c>
      <c r="N924" s="356" t="s">
        <v>5970</v>
      </c>
      <c r="O924" s="108" t="s">
        <v>1736</v>
      </c>
      <c r="P924" s="117"/>
    </row>
    <row r="925" spans="2:16" x14ac:dyDescent="0.35">
      <c r="B925" s="120"/>
      <c r="C925" s="264">
        <v>-4.890365354307133</v>
      </c>
      <c r="D925" s="345">
        <v>23</v>
      </c>
      <c r="E925" s="106">
        <v>95.57109300369774</v>
      </c>
      <c r="F925" s="113" t="s">
        <v>350</v>
      </c>
      <c r="G925" s="107">
        <v>22</v>
      </c>
      <c r="H925" s="108" t="s">
        <v>133</v>
      </c>
      <c r="I925" s="107">
        <v>17</v>
      </c>
      <c r="J925" s="109">
        <v>14</v>
      </c>
      <c r="K925" s="104" t="s">
        <v>331</v>
      </c>
      <c r="L925" s="110">
        <v>9</v>
      </c>
      <c r="M925" s="98" t="s">
        <v>1758</v>
      </c>
      <c r="N925" s="99" t="s">
        <v>5973</v>
      </c>
      <c r="O925" s="116" t="s">
        <v>1671</v>
      </c>
      <c r="P925" s="117"/>
    </row>
    <row r="926" spans="2:16" x14ac:dyDescent="0.35">
      <c r="B926" s="120"/>
      <c r="C926" s="264">
        <v>11.286838798579383</v>
      </c>
      <c r="D926" s="345">
        <v>4</v>
      </c>
      <c r="E926" s="106">
        <v>69.235009056512581</v>
      </c>
      <c r="F926" s="113" t="s">
        <v>351</v>
      </c>
      <c r="G926" s="107">
        <v>16</v>
      </c>
      <c r="H926" s="108" t="s">
        <v>96</v>
      </c>
      <c r="I926" s="107">
        <v>29</v>
      </c>
      <c r="J926" s="109">
        <v>22</v>
      </c>
      <c r="K926" s="104" t="s">
        <v>48</v>
      </c>
      <c r="L926" s="110">
        <v>66</v>
      </c>
      <c r="M926" s="98" t="s">
        <v>2857</v>
      </c>
      <c r="N926" s="99" t="s">
        <v>5976</v>
      </c>
      <c r="O926" s="116" t="s">
        <v>1671</v>
      </c>
      <c r="P926" s="117"/>
    </row>
    <row r="927" spans="2:16" x14ac:dyDescent="0.35">
      <c r="B927" s="120"/>
      <c r="C927" s="264">
        <v>-0.32063265117473211</v>
      </c>
      <c r="D927" s="345">
        <v>22</v>
      </c>
      <c r="E927" s="106">
        <v>93.642385129487408</v>
      </c>
      <c r="F927" s="113" t="s">
        <v>351</v>
      </c>
      <c r="G927" s="107">
        <v>23</v>
      </c>
      <c r="H927" s="108" t="s">
        <v>150</v>
      </c>
      <c r="I927" s="107">
        <v>33</v>
      </c>
      <c r="J927" s="109">
        <v>5</v>
      </c>
      <c r="K927" s="104" t="s">
        <v>44</v>
      </c>
      <c r="L927" s="110">
        <v>8</v>
      </c>
      <c r="M927" s="98" t="s">
        <v>5722</v>
      </c>
      <c r="N927" s="356" t="s">
        <v>5979</v>
      </c>
      <c r="O927" s="108" t="s">
        <v>1736</v>
      </c>
      <c r="P927" s="117"/>
    </row>
    <row r="928" spans="2:16" x14ac:dyDescent="0.35">
      <c r="B928" s="120"/>
      <c r="C928" s="264">
        <v>2.5406058200646213</v>
      </c>
      <c r="D928" s="345">
        <v>10</v>
      </c>
      <c r="E928" s="106">
        <v>84.196208922889966</v>
      </c>
      <c r="F928" s="113" t="s">
        <v>351</v>
      </c>
      <c r="G928" s="107">
        <v>28</v>
      </c>
      <c r="H928" s="108" t="s">
        <v>53</v>
      </c>
      <c r="I928" s="107">
        <v>18</v>
      </c>
      <c r="J928" s="109">
        <v>14</v>
      </c>
      <c r="K928" s="104" t="s">
        <v>341</v>
      </c>
      <c r="L928" s="110">
        <v>31</v>
      </c>
      <c r="M928" s="98" t="s">
        <v>1936</v>
      </c>
      <c r="N928" s="99" t="s">
        <v>5982</v>
      </c>
      <c r="O928" s="116" t="s">
        <v>1671</v>
      </c>
      <c r="P928" s="117"/>
    </row>
    <row r="929" spans="1:16" x14ac:dyDescent="0.35">
      <c r="B929" s="334"/>
      <c r="C929" s="352">
        <v>-4.2270554176314175</v>
      </c>
      <c r="D929" s="347">
        <v>33</v>
      </c>
      <c r="E929" s="335">
        <v>77.135699794078633</v>
      </c>
      <c r="F929" s="336" t="s">
        <v>350</v>
      </c>
      <c r="G929" s="321">
        <v>46</v>
      </c>
      <c r="H929" s="337" t="s">
        <v>139</v>
      </c>
      <c r="I929" s="321">
        <v>31</v>
      </c>
      <c r="J929" s="333">
        <v>16</v>
      </c>
      <c r="K929" s="338" t="s">
        <v>73</v>
      </c>
      <c r="L929" s="320">
        <v>32</v>
      </c>
      <c r="M929" s="339" t="s">
        <v>1681</v>
      </c>
      <c r="N929" s="375" t="s">
        <v>5985</v>
      </c>
      <c r="O929" s="337" t="s">
        <v>1736</v>
      </c>
      <c r="P929" s="341"/>
    </row>
    <row r="930" spans="1:16" x14ac:dyDescent="0.35">
      <c r="A930" t="s">
        <v>5991</v>
      </c>
      <c r="B930" s="105" t="s">
        <v>5829</v>
      </c>
      <c r="C930" s="264">
        <v>8.5555569860430101</v>
      </c>
      <c r="D930" s="345">
        <v>12</v>
      </c>
      <c r="E930" s="106">
        <v>6.188239815692187</v>
      </c>
      <c r="F930" s="113" t="s">
        <v>351</v>
      </c>
      <c r="G930" s="107">
        <v>83</v>
      </c>
      <c r="H930" s="108" t="s">
        <v>97</v>
      </c>
      <c r="I930" s="107">
        <v>32</v>
      </c>
      <c r="J930" s="109">
        <v>12</v>
      </c>
      <c r="K930" s="104" t="s">
        <v>102</v>
      </c>
      <c r="L930" s="110">
        <v>128</v>
      </c>
      <c r="M930" s="98" t="s">
        <v>1931</v>
      </c>
      <c r="N930" s="99" t="s">
        <v>5992</v>
      </c>
      <c r="O930" s="116" t="s">
        <v>1671</v>
      </c>
      <c r="P930" s="117"/>
    </row>
    <row r="931" spans="1:16" x14ac:dyDescent="0.35">
      <c r="B931" s="120"/>
      <c r="C931" s="264">
        <v>4.1154292767011729</v>
      </c>
      <c r="D931" s="345">
        <v>18</v>
      </c>
      <c r="E931" s="106">
        <v>2.99702240106657</v>
      </c>
      <c r="F931" s="113" t="s">
        <v>350</v>
      </c>
      <c r="G931" s="107">
        <v>99</v>
      </c>
      <c r="H931" s="108" t="s">
        <v>55</v>
      </c>
      <c r="I931" s="107">
        <v>30</v>
      </c>
      <c r="J931" s="109">
        <v>11</v>
      </c>
      <c r="K931" s="104" t="s">
        <v>52</v>
      </c>
      <c r="L931" s="110">
        <v>127</v>
      </c>
      <c r="M931" s="98" t="s">
        <v>2215</v>
      </c>
      <c r="N931" s="99" t="s">
        <v>5995</v>
      </c>
      <c r="O931" s="116" t="s">
        <v>1671</v>
      </c>
      <c r="P931" s="117"/>
    </row>
    <row r="932" spans="1:16" x14ac:dyDescent="0.35">
      <c r="B932" s="120"/>
      <c r="C932" s="264">
        <v>16.187638254761424</v>
      </c>
      <c r="D932" s="345">
        <v>1</v>
      </c>
      <c r="E932" s="106">
        <v>44.61708053454015</v>
      </c>
      <c r="F932" s="113" t="s">
        <v>351</v>
      </c>
      <c r="G932" s="107">
        <v>5</v>
      </c>
      <c r="H932" s="108" t="s">
        <v>66</v>
      </c>
      <c r="I932" s="107">
        <v>28</v>
      </c>
      <c r="J932" s="109">
        <v>19</v>
      </c>
      <c r="K932" s="104" t="s">
        <v>69</v>
      </c>
      <c r="L932" s="110">
        <v>126</v>
      </c>
      <c r="M932" s="98" t="s">
        <v>4484</v>
      </c>
      <c r="N932" s="99" t="s">
        <v>5998</v>
      </c>
      <c r="O932" s="116" t="s">
        <v>1671</v>
      </c>
      <c r="P932" s="124" t="s">
        <v>3697</v>
      </c>
    </row>
    <row r="933" spans="1:16" x14ac:dyDescent="0.35">
      <c r="B933" s="120"/>
      <c r="C933" s="264">
        <v>-2.9392811522902536</v>
      </c>
      <c r="D933" s="345">
        <v>12</v>
      </c>
      <c r="E933" s="106">
        <v>9.9840684784810332</v>
      </c>
      <c r="F933" s="113" t="s">
        <v>351</v>
      </c>
      <c r="G933" s="107">
        <v>125</v>
      </c>
      <c r="H933" s="108" t="s">
        <v>51</v>
      </c>
      <c r="I933" s="107">
        <v>15</v>
      </c>
      <c r="J933" s="109">
        <v>12</v>
      </c>
      <c r="K933" s="104" t="s">
        <v>56</v>
      </c>
      <c r="L933" s="110">
        <v>95</v>
      </c>
      <c r="M933" s="98" t="s">
        <v>2528</v>
      </c>
      <c r="N933" s="99" t="s">
        <v>6001</v>
      </c>
      <c r="O933" s="116" t="s">
        <v>1671</v>
      </c>
      <c r="P933" s="117"/>
    </row>
    <row r="934" spans="1:16" x14ac:dyDescent="0.35">
      <c r="B934" s="120"/>
      <c r="C934" s="264">
        <v>11.862161162467478</v>
      </c>
      <c r="D934" s="345">
        <v>6</v>
      </c>
      <c r="E934" s="106">
        <v>41.90338804052125</v>
      </c>
      <c r="F934" s="113" t="s">
        <v>351</v>
      </c>
      <c r="G934" s="107">
        <v>24</v>
      </c>
      <c r="H934" s="108" t="s">
        <v>114</v>
      </c>
      <c r="I934" s="107">
        <v>38</v>
      </c>
      <c r="J934" s="109">
        <v>9</v>
      </c>
      <c r="K934" s="104" t="s">
        <v>119</v>
      </c>
      <c r="L934" s="110">
        <v>124</v>
      </c>
      <c r="M934" s="98" t="s">
        <v>1674</v>
      </c>
      <c r="N934" s="356" t="s">
        <v>6004</v>
      </c>
      <c r="O934" s="108" t="s">
        <v>1736</v>
      </c>
      <c r="P934" s="117"/>
    </row>
    <row r="935" spans="1:16" x14ac:dyDescent="0.35">
      <c r="B935" s="120"/>
      <c r="C935" s="264">
        <v>1.6366420827723427</v>
      </c>
      <c r="D935" s="345">
        <v>12</v>
      </c>
      <c r="E935" s="106">
        <v>3.7924199008628525</v>
      </c>
      <c r="F935" s="113" t="s">
        <v>350</v>
      </c>
      <c r="G935" s="107">
        <v>105</v>
      </c>
      <c r="H935" s="108" t="s">
        <v>330</v>
      </c>
      <c r="I935" s="107">
        <v>17</v>
      </c>
      <c r="J935" s="109">
        <v>15</v>
      </c>
      <c r="K935" s="104" t="s">
        <v>335</v>
      </c>
      <c r="L935" s="110">
        <v>123</v>
      </c>
      <c r="M935" s="98" t="s">
        <v>2241</v>
      </c>
      <c r="N935" s="99" t="s">
        <v>6007</v>
      </c>
      <c r="O935" s="116" t="s">
        <v>1671</v>
      </c>
      <c r="P935" s="117"/>
    </row>
    <row r="936" spans="1:16" x14ac:dyDescent="0.35">
      <c r="B936" s="120"/>
      <c r="C936" s="264">
        <v>7.8499840075757836</v>
      </c>
      <c r="D936" s="345">
        <v>15</v>
      </c>
      <c r="E936" s="106">
        <v>34.071343781717154</v>
      </c>
      <c r="F936" s="113" t="s">
        <v>350</v>
      </c>
      <c r="G936" s="107">
        <v>38</v>
      </c>
      <c r="H936" s="108" t="s">
        <v>332</v>
      </c>
      <c r="I936" s="107">
        <v>22</v>
      </c>
      <c r="J936" s="109">
        <v>4</v>
      </c>
      <c r="K936" s="104" t="s">
        <v>337</v>
      </c>
      <c r="L936" s="110">
        <v>122</v>
      </c>
      <c r="M936" s="98" t="s">
        <v>2463</v>
      </c>
      <c r="N936" s="356" t="s">
        <v>6010</v>
      </c>
      <c r="O936" s="108" t="s">
        <v>1736</v>
      </c>
      <c r="P936" s="117"/>
    </row>
    <row r="937" spans="1:16" x14ac:dyDescent="0.35">
      <c r="B937" s="120"/>
      <c r="C937" s="264">
        <v>-3.8033686259924364</v>
      </c>
      <c r="D937" s="345">
        <v>16</v>
      </c>
      <c r="E937" s="106">
        <v>23.309867502315058</v>
      </c>
      <c r="F937" s="113" t="s">
        <v>351</v>
      </c>
      <c r="G937" s="107">
        <v>121</v>
      </c>
      <c r="H937" s="108" t="s">
        <v>344</v>
      </c>
      <c r="I937" s="107">
        <v>24</v>
      </c>
      <c r="J937" s="109">
        <v>18</v>
      </c>
      <c r="K937" s="104" t="s">
        <v>339</v>
      </c>
      <c r="L937" s="110">
        <v>68</v>
      </c>
      <c r="M937" s="98" t="s">
        <v>2273</v>
      </c>
      <c r="N937" s="99" t="s">
        <v>6013</v>
      </c>
      <c r="O937" s="116" t="s">
        <v>1671</v>
      </c>
      <c r="P937" s="117"/>
    </row>
    <row r="938" spans="1:16" x14ac:dyDescent="0.35">
      <c r="B938" s="120"/>
      <c r="C938" s="264">
        <v>14.824701794131579</v>
      </c>
      <c r="D938" s="345">
        <v>13</v>
      </c>
      <c r="E938" s="106">
        <v>40.705696815873154</v>
      </c>
      <c r="F938" s="113" t="s">
        <v>351</v>
      </c>
      <c r="G938" s="107">
        <v>27</v>
      </c>
      <c r="H938" s="108" t="s">
        <v>49</v>
      </c>
      <c r="I938" s="107">
        <v>39</v>
      </c>
      <c r="J938" s="109">
        <v>12</v>
      </c>
      <c r="K938" s="104" t="s">
        <v>54</v>
      </c>
      <c r="L938" s="110">
        <v>120</v>
      </c>
      <c r="M938" s="98" t="s">
        <v>2622</v>
      </c>
      <c r="N938" s="99" t="s">
        <v>6016</v>
      </c>
      <c r="O938" s="116" t="s">
        <v>1671</v>
      </c>
      <c r="P938" s="117"/>
    </row>
    <row r="939" spans="1:16" x14ac:dyDescent="0.35">
      <c r="B939" s="120"/>
      <c r="C939" s="264">
        <v>1.8224768391262198</v>
      </c>
      <c r="D939" s="345">
        <v>13</v>
      </c>
      <c r="E939" s="106">
        <v>9.9346652861767026</v>
      </c>
      <c r="F939" s="113" t="s">
        <v>350</v>
      </c>
      <c r="G939" s="107">
        <v>94</v>
      </c>
      <c r="H939" s="108" t="s">
        <v>134</v>
      </c>
      <c r="I939" s="107">
        <v>16</v>
      </c>
      <c r="J939" s="109">
        <v>8</v>
      </c>
      <c r="K939" s="104" t="s">
        <v>130</v>
      </c>
      <c r="L939" s="110">
        <v>119</v>
      </c>
      <c r="M939" s="98" t="s">
        <v>1676</v>
      </c>
      <c r="N939" s="99" t="s">
        <v>6019</v>
      </c>
      <c r="O939" s="116" t="s">
        <v>1671</v>
      </c>
      <c r="P939" s="117"/>
    </row>
    <row r="940" spans="1:16" x14ac:dyDescent="0.35">
      <c r="B940" s="120"/>
      <c r="C940" s="264">
        <v>11.59570217628097</v>
      </c>
      <c r="D940" s="345">
        <v>3</v>
      </c>
      <c r="E940" s="106">
        <v>45.146836563654567</v>
      </c>
      <c r="F940" s="113" t="s">
        <v>351</v>
      </c>
      <c r="G940" s="107">
        <v>22</v>
      </c>
      <c r="H940" s="108" t="s">
        <v>129</v>
      </c>
      <c r="I940" s="107">
        <v>21</v>
      </c>
      <c r="J940" s="109">
        <v>8</v>
      </c>
      <c r="K940" s="104" t="s">
        <v>132</v>
      </c>
      <c r="L940" s="110">
        <v>118</v>
      </c>
      <c r="M940" s="98" t="s">
        <v>2782</v>
      </c>
      <c r="N940" s="99" t="s">
        <v>6022</v>
      </c>
      <c r="O940" s="116" t="s">
        <v>1671</v>
      </c>
      <c r="P940" s="124" t="s">
        <v>3969</v>
      </c>
    </row>
    <row r="941" spans="1:16" x14ac:dyDescent="0.35">
      <c r="B941" s="120"/>
      <c r="C941" s="264">
        <v>3.0929903003403738</v>
      </c>
      <c r="D941" s="345">
        <v>10</v>
      </c>
      <c r="E941" s="106">
        <v>14.046126401775354</v>
      </c>
      <c r="F941" s="113" t="s">
        <v>350</v>
      </c>
      <c r="G941" s="107">
        <v>84</v>
      </c>
      <c r="H941" s="108" t="s">
        <v>62</v>
      </c>
      <c r="I941" s="107">
        <v>13</v>
      </c>
      <c r="J941" s="109">
        <v>12</v>
      </c>
      <c r="K941" s="104" t="s">
        <v>58</v>
      </c>
      <c r="L941" s="110">
        <v>117</v>
      </c>
      <c r="M941" s="98" t="s">
        <v>1750</v>
      </c>
      <c r="N941" s="99" t="s">
        <v>6025</v>
      </c>
      <c r="O941" s="116" t="s">
        <v>1735</v>
      </c>
      <c r="P941" s="117"/>
    </row>
    <row r="942" spans="1:16" x14ac:dyDescent="0.35">
      <c r="B942" s="120"/>
      <c r="C942" s="264">
        <v>3.4536140976123297</v>
      </c>
      <c r="D942" s="345">
        <v>19</v>
      </c>
      <c r="E942" s="106">
        <v>12.280923934925115</v>
      </c>
      <c r="F942" s="113" t="s">
        <v>350</v>
      </c>
      <c r="G942" s="107">
        <v>89</v>
      </c>
      <c r="H942" s="108" t="s">
        <v>87</v>
      </c>
      <c r="I942" s="107">
        <v>28</v>
      </c>
      <c r="J942" s="109">
        <v>9</v>
      </c>
      <c r="K942" s="104" t="s">
        <v>83</v>
      </c>
      <c r="L942" s="110">
        <v>116</v>
      </c>
      <c r="M942" s="98" t="s">
        <v>2286</v>
      </c>
      <c r="N942" s="356" t="s">
        <v>6028</v>
      </c>
      <c r="O942" s="108" t="s">
        <v>1736</v>
      </c>
      <c r="P942" s="117"/>
    </row>
    <row r="943" spans="1:16" x14ac:dyDescent="0.35">
      <c r="B943" s="120"/>
      <c r="C943" s="264">
        <v>1.7139621212562266</v>
      </c>
      <c r="D943" s="345">
        <v>9</v>
      </c>
      <c r="E943" s="106">
        <v>10.107358585829186</v>
      </c>
      <c r="F943" s="113" t="s">
        <v>350</v>
      </c>
      <c r="G943" s="107">
        <v>98</v>
      </c>
      <c r="H943" s="108" t="s">
        <v>117</v>
      </c>
      <c r="I943" s="107">
        <v>19</v>
      </c>
      <c r="J943" s="109">
        <v>16</v>
      </c>
      <c r="K943" s="104" t="s">
        <v>115</v>
      </c>
      <c r="L943" s="110">
        <v>115</v>
      </c>
      <c r="M943" s="98" t="s">
        <v>1863</v>
      </c>
      <c r="N943" s="99" t="s">
        <v>6031</v>
      </c>
      <c r="O943" s="116" t="s">
        <v>1735</v>
      </c>
      <c r="P943" s="117"/>
    </row>
    <row r="944" spans="1:16" x14ac:dyDescent="0.35">
      <c r="B944" s="120"/>
      <c r="C944" s="264">
        <v>5.6003093089082565</v>
      </c>
      <c r="D944" s="345">
        <v>16</v>
      </c>
      <c r="E944" s="106">
        <v>35.516460460727828</v>
      </c>
      <c r="F944" s="113" t="s">
        <v>350</v>
      </c>
      <c r="G944" s="107">
        <v>48</v>
      </c>
      <c r="H944" s="108" t="s">
        <v>338</v>
      </c>
      <c r="I944" s="107">
        <v>25</v>
      </c>
      <c r="J944" s="109">
        <v>9</v>
      </c>
      <c r="K944" s="104" t="s">
        <v>343</v>
      </c>
      <c r="L944" s="110">
        <v>114</v>
      </c>
      <c r="M944" s="98" t="s">
        <v>1674</v>
      </c>
      <c r="N944" s="356" t="s">
        <v>6034</v>
      </c>
      <c r="O944" s="108" t="s">
        <v>1736</v>
      </c>
      <c r="P944" s="124"/>
    </row>
    <row r="945" spans="1:16" x14ac:dyDescent="0.35">
      <c r="B945" s="120"/>
      <c r="C945" s="264">
        <v>9.1744974630104767</v>
      </c>
      <c r="D945" s="345">
        <v>11</v>
      </c>
      <c r="E945" s="106">
        <v>30.88366835799301</v>
      </c>
      <c r="F945" s="113" t="s">
        <v>351</v>
      </c>
      <c r="G945" s="107">
        <v>55</v>
      </c>
      <c r="H945" s="108" t="s">
        <v>345</v>
      </c>
      <c r="I945" s="107">
        <v>29</v>
      </c>
      <c r="J945" s="109">
        <v>10</v>
      </c>
      <c r="K945" s="104" t="s">
        <v>340</v>
      </c>
      <c r="L945" s="110">
        <v>113</v>
      </c>
      <c r="M945" s="98" t="s">
        <v>2622</v>
      </c>
      <c r="N945" s="356" t="s">
        <v>6037</v>
      </c>
      <c r="O945" s="108" t="s">
        <v>1736</v>
      </c>
      <c r="P945" s="117"/>
    </row>
    <row r="946" spans="1:16" x14ac:dyDescent="0.35">
      <c r="B946" s="120"/>
      <c r="C946" s="264">
        <v>-4.0932433202927392</v>
      </c>
      <c r="D946" s="345">
        <v>17</v>
      </c>
      <c r="E946" s="106">
        <v>50.731117168997116</v>
      </c>
      <c r="F946" s="113" t="s">
        <v>350</v>
      </c>
      <c r="G946" s="107">
        <v>80</v>
      </c>
      <c r="H946" s="108" t="s">
        <v>333</v>
      </c>
      <c r="I946" s="107">
        <v>24</v>
      </c>
      <c r="J946" s="109">
        <v>15</v>
      </c>
      <c r="K946" s="104" t="s">
        <v>336</v>
      </c>
      <c r="L946" s="110">
        <v>60</v>
      </c>
      <c r="M946" s="98" t="s">
        <v>1737</v>
      </c>
      <c r="N946" s="99" t="s">
        <v>6040</v>
      </c>
      <c r="O946" s="116" t="s">
        <v>1671</v>
      </c>
      <c r="P946" s="117" t="s">
        <v>2195</v>
      </c>
    </row>
    <row r="947" spans="1:16" x14ac:dyDescent="0.35">
      <c r="B947" s="120"/>
      <c r="C947" s="264">
        <v>2.0784030624635399</v>
      </c>
      <c r="D947" s="345">
        <v>14</v>
      </c>
      <c r="E947" s="106">
        <v>51.878041937941219</v>
      </c>
      <c r="F947" s="113" t="s">
        <v>350</v>
      </c>
      <c r="G947" s="107">
        <v>47</v>
      </c>
      <c r="H947" s="108" t="s">
        <v>64</v>
      </c>
      <c r="I947" s="107">
        <v>16</v>
      </c>
      <c r="J947" s="109">
        <v>9</v>
      </c>
      <c r="K947" s="104" t="s">
        <v>57</v>
      </c>
      <c r="L947" s="110">
        <v>79</v>
      </c>
      <c r="M947" s="98" t="s">
        <v>1936</v>
      </c>
      <c r="N947" s="99" t="s">
        <v>6043</v>
      </c>
      <c r="O947" s="116" t="s">
        <v>1671</v>
      </c>
      <c r="P947" s="117"/>
    </row>
    <row r="948" spans="1:16" x14ac:dyDescent="0.35">
      <c r="B948" s="120"/>
      <c r="C948" s="264">
        <v>3.5801910648301956</v>
      </c>
      <c r="D948" s="345">
        <v>8</v>
      </c>
      <c r="E948" s="106">
        <v>20.735171349681011</v>
      </c>
      <c r="F948" s="113" t="s">
        <v>351</v>
      </c>
      <c r="G948" s="107">
        <v>78</v>
      </c>
      <c r="H948" s="108" t="s">
        <v>81</v>
      </c>
      <c r="I948" s="107">
        <v>13</v>
      </c>
      <c r="J948" s="109">
        <v>8</v>
      </c>
      <c r="K948" s="104" t="s">
        <v>84</v>
      </c>
      <c r="L948" s="110">
        <v>107</v>
      </c>
      <c r="M948" s="98" t="s">
        <v>1875</v>
      </c>
      <c r="N948" s="99" t="s">
        <v>6046</v>
      </c>
      <c r="O948" s="116" t="s">
        <v>1671</v>
      </c>
      <c r="P948" s="117"/>
    </row>
    <row r="949" spans="1:16" x14ac:dyDescent="0.35">
      <c r="B949" s="120"/>
      <c r="C949" s="264">
        <v>0.93568041302332439</v>
      </c>
      <c r="D949" s="345">
        <v>17</v>
      </c>
      <c r="E949" s="106">
        <v>49.617475188564306</v>
      </c>
      <c r="F949" s="113" t="s">
        <v>350</v>
      </c>
      <c r="G949" s="107">
        <v>57</v>
      </c>
      <c r="H949" s="108" t="s">
        <v>148</v>
      </c>
      <c r="I949" s="107">
        <v>25</v>
      </c>
      <c r="J949" s="109">
        <v>13</v>
      </c>
      <c r="K949" s="104" t="s">
        <v>146</v>
      </c>
      <c r="L949" s="110">
        <v>77</v>
      </c>
      <c r="M949" s="98" t="s">
        <v>2286</v>
      </c>
      <c r="N949" s="356" t="s">
        <v>6049</v>
      </c>
      <c r="O949" s="108" t="s">
        <v>1736</v>
      </c>
      <c r="P949" s="117"/>
    </row>
    <row r="950" spans="1:16" x14ac:dyDescent="0.35">
      <c r="B950" s="120"/>
      <c r="C950" s="264">
        <v>-7.2825208650339004</v>
      </c>
      <c r="D950" s="345">
        <v>19</v>
      </c>
      <c r="E950" s="106">
        <v>75.516598755751986</v>
      </c>
      <c r="F950" s="113" t="s">
        <v>350</v>
      </c>
      <c r="G950" s="107">
        <v>76</v>
      </c>
      <c r="H950" s="108" t="s">
        <v>116</v>
      </c>
      <c r="I950" s="107">
        <v>25</v>
      </c>
      <c r="J950" s="109">
        <v>20</v>
      </c>
      <c r="K950" s="104" t="s">
        <v>112</v>
      </c>
      <c r="L950" s="110">
        <v>28</v>
      </c>
      <c r="M950" s="98" t="s">
        <v>6052</v>
      </c>
      <c r="N950" s="99" t="s">
        <v>6053</v>
      </c>
      <c r="O950" s="116" t="s">
        <v>1671</v>
      </c>
      <c r="P950" s="117" t="s">
        <v>6054</v>
      </c>
    </row>
    <row r="951" spans="1:16" x14ac:dyDescent="0.35">
      <c r="B951" s="120"/>
      <c r="C951" s="264">
        <v>5.4718606644281387</v>
      </c>
      <c r="D951" s="345">
        <v>9</v>
      </c>
      <c r="E951" s="106">
        <v>64.959134748188873</v>
      </c>
      <c r="F951" s="113" t="s">
        <v>350</v>
      </c>
      <c r="G951" s="107">
        <v>23</v>
      </c>
      <c r="H951" s="108" t="s">
        <v>135</v>
      </c>
      <c r="I951" s="107">
        <v>24</v>
      </c>
      <c r="J951" s="109">
        <v>12</v>
      </c>
      <c r="K951" s="104" t="s">
        <v>128</v>
      </c>
      <c r="L951" s="110">
        <v>75</v>
      </c>
      <c r="M951" s="98" t="s">
        <v>1692</v>
      </c>
      <c r="N951" s="99" t="s">
        <v>6057</v>
      </c>
      <c r="O951" s="116" t="s">
        <v>1671</v>
      </c>
      <c r="P951" s="117"/>
    </row>
    <row r="952" spans="1:16" x14ac:dyDescent="0.35">
      <c r="B952" s="120"/>
      <c r="C952" s="264">
        <v>-5.0087170470441071</v>
      </c>
      <c r="D952" s="345">
        <v>17</v>
      </c>
      <c r="E952" s="106">
        <v>59.888427591989988</v>
      </c>
      <c r="F952" s="113" t="s">
        <v>350</v>
      </c>
      <c r="G952" s="107">
        <v>74</v>
      </c>
      <c r="H952" s="108" t="s">
        <v>92</v>
      </c>
      <c r="I952" s="107">
        <v>26</v>
      </c>
      <c r="J952" s="109">
        <v>21</v>
      </c>
      <c r="K952" s="104" t="s">
        <v>89</v>
      </c>
      <c r="L952" s="110">
        <v>45</v>
      </c>
      <c r="M952" s="98" t="s">
        <v>1818</v>
      </c>
      <c r="N952" s="99" t="s">
        <v>6060</v>
      </c>
      <c r="O952" s="116" t="s">
        <v>1671</v>
      </c>
      <c r="P952" s="124"/>
    </row>
    <row r="953" spans="1:16" x14ac:dyDescent="0.35">
      <c r="B953" s="120"/>
      <c r="C953" s="264">
        <v>0.7976152249956977</v>
      </c>
      <c r="D953" s="345">
        <v>13</v>
      </c>
      <c r="E953" s="106">
        <v>57.087621647002926</v>
      </c>
      <c r="F953" s="113" t="s">
        <v>350</v>
      </c>
      <c r="G953" s="107">
        <v>43</v>
      </c>
      <c r="H953" s="108" t="s">
        <v>45</v>
      </c>
      <c r="I953" s="107">
        <v>23</v>
      </c>
      <c r="J953" s="109">
        <v>10</v>
      </c>
      <c r="K953" s="104" t="s">
        <v>41</v>
      </c>
      <c r="L953" s="110">
        <v>73</v>
      </c>
      <c r="M953" s="98" t="s">
        <v>2237</v>
      </c>
      <c r="N953" s="356" t="s">
        <v>5622</v>
      </c>
      <c r="O953" s="108" t="s">
        <v>1736</v>
      </c>
      <c r="P953" s="117"/>
    </row>
    <row r="954" spans="1:16" x14ac:dyDescent="0.35">
      <c r="C954" s="264">
        <v>3.778057904981079</v>
      </c>
      <c r="D954" s="345">
        <v>10</v>
      </c>
      <c r="E954" s="106">
        <v>57.826304229036474</v>
      </c>
      <c r="F954" s="113" t="s">
        <v>351</v>
      </c>
      <c r="G954" s="107">
        <v>32</v>
      </c>
      <c r="H954" s="108" t="s">
        <v>59</v>
      </c>
      <c r="I954" s="107">
        <v>27</v>
      </c>
      <c r="J954" s="109">
        <v>22</v>
      </c>
      <c r="K954" s="104" t="s">
        <v>63</v>
      </c>
      <c r="L954" s="110">
        <v>72</v>
      </c>
      <c r="M954" s="98" t="s">
        <v>2219</v>
      </c>
      <c r="N954" s="99" t="s">
        <v>6065</v>
      </c>
      <c r="O954" s="116" t="s">
        <v>1671</v>
      </c>
      <c r="P954" s="117"/>
    </row>
    <row r="955" spans="1:16" x14ac:dyDescent="0.35">
      <c r="B955" s="120"/>
      <c r="C955" s="264">
        <v>0.44572434827866508</v>
      </c>
      <c r="D955" s="345">
        <v>14</v>
      </c>
      <c r="E955" s="106">
        <v>34.314178509614706</v>
      </c>
      <c r="F955" s="113" t="s">
        <v>350</v>
      </c>
      <c r="G955" s="107">
        <v>71</v>
      </c>
      <c r="H955" s="108" t="s">
        <v>78</v>
      </c>
      <c r="I955" s="107">
        <v>14</v>
      </c>
      <c r="J955" s="109">
        <v>11</v>
      </c>
      <c r="K955" s="104" t="s">
        <v>75</v>
      </c>
      <c r="L955" s="110">
        <v>85</v>
      </c>
      <c r="M955" s="98" t="s">
        <v>2629</v>
      </c>
      <c r="N955" s="99" t="s">
        <v>6068</v>
      </c>
      <c r="O955" s="116" t="s">
        <v>1671</v>
      </c>
      <c r="P955" s="117"/>
    </row>
    <row r="956" spans="1:16" x14ac:dyDescent="0.35">
      <c r="B956" s="120"/>
      <c r="C956" s="264">
        <v>1.3514435992019433</v>
      </c>
      <c r="D956" s="345">
        <v>8</v>
      </c>
      <c r="E956" s="106">
        <v>43.013363641262522</v>
      </c>
      <c r="F956" s="113" t="s">
        <v>351</v>
      </c>
      <c r="G956" s="107">
        <v>69</v>
      </c>
      <c r="H956" s="108" t="s">
        <v>105</v>
      </c>
      <c r="I956" s="107">
        <v>21</v>
      </c>
      <c r="J956" s="109">
        <v>20</v>
      </c>
      <c r="K956" s="104" t="s">
        <v>111</v>
      </c>
      <c r="L956" s="110">
        <v>70</v>
      </c>
      <c r="M956" s="98" t="s">
        <v>1941</v>
      </c>
      <c r="N956" s="99" t="s">
        <v>6071</v>
      </c>
      <c r="O956" s="116" t="s">
        <v>1671</v>
      </c>
      <c r="P956" s="117" t="s">
        <v>6072</v>
      </c>
    </row>
    <row r="957" spans="1:16" x14ac:dyDescent="0.35">
      <c r="B957" s="120"/>
      <c r="C957" s="264">
        <v>2.2455986515763753</v>
      </c>
      <c r="D957" s="345">
        <v>18</v>
      </c>
      <c r="E957" s="106">
        <v>49.708156591473369</v>
      </c>
      <c r="F957" s="113" t="s">
        <v>351</v>
      </c>
      <c r="G957" s="107">
        <v>63</v>
      </c>
      <c r="H957" s="108" t="s">
        <v>42</v>
      </c>
      <c r="I957" s="107">
        <v>19</v>
      </c>
      <c r="J957" s="109">
        <v>9</v>
      </c>
      <c r="K957" s="104" t="s">
        <v>48</v>
      </c>
      <c r="L957" s="110">
        <v>67</v>
      </c>
      <c r="M957" s="98" t="s">
        <v>1692</v>
      </c>
      <c r="N957" s="99" t="s">
        <v>6075</v>
      </c>
      <c r="O957" s="116" t="s">
        <v>1671</v>
      </c>
      <c r="P957" s="117"/>
    </row>
    <row r="958" spans="1:16" x14ac:dyDescent="0.35">
      <c r="A958" t="s">
        <v>6090</v>
      </c>
      <c r="B958" s="120"/>
      <c r="C958" s="264">
        <v>3.8901987307430579</v>
      </c>
      <c r="D958" s="345">
        <v>7</v>
      </c>
      <c r="E958" s="106">
        <v>31.430711680284276</v>
      </c>
      <c r="F958" s="113" t="s">
        <v>351</v>
      </c>
      <c r="G958" s="107">
        <v>66</v>
      </c>
      <c r="H958" s="108" t="s">
        <v>121</v>
      </c>
      <c r="I958" s="107">
        <v>21</v>
      </c>
      <c r="J958" s="109">
        <v>19</v>
      </c>
      <c r="K958" s="104" t="s">
        <v>124</v>
      </c>
      <c r="L958" s="110">
        <v>93</v>
      </c>
      <c r="M958" s="98" t="s">
        <v>2174</v>
      </c>
      <c r="N958" s="99" t="s">
        <v>6078</v>
      </c>
      <c r="O958" s="116" t="s">
        <v>1671</v>
      </c>
      <c r="P958" s="117"/>
    </row>
    <row r="959" spans="1:16" x14ac:dyDescent="0.35">
      <c r="B959" s="120"/>
      <c r="C959" s="264">
        <v>-3.098106850265101</v>
      </c>
      <c r="D959" s="345">
        <v>14</v>
      </c>
      <c r="E959" s="106">
        <v>63.620380127031623</v>
      </c>
      <c r="F959" s="113" t="s">
        <v>350</v>
      </c>
      <c r="G959" s="107">
        <v>65</v>
      </c>
      <c r="H959" s="108" t="s">
        <v>70</v>
      </c>
      <c r="I959" s="107">
        <v>19</v>
      </c>
      <c r="J959" s="109">
        <v>18</v>
      </c>
      <c r="K959" s="104" t="s">
        <v>67</v>
      </c>
      <c r="L959" s="110">
        <v>39</v>
      </c>
      <c r="M959" s="98" t="s">
        <v>2215</v>
      </c>
      <c r="N959" s="99" t="s">
        <v>6081</v>
      </c>
      <c r="O959" s="116" t="s">
        <v>1671</v>
      </c>
      <c r="P959" s="117"/>
    </row>
    <row r="960" spans="1:16" x14ac:dyDescent="0.35">
      <c r="B960" s="120"/>
      <c r="C960" s="264">
        <v>9.0312609510883775</v>
      </c>
      <c r="D960" s="345">
        <v>4</v>
      </c>
      <c r="E960" s="106">
        <v>69.79807612021645</v>
      </c>
      <c r="F960" s="113" t="s">
        <v>351</v>
      </c>
      <c r="G960" s="107">
        <v>6</v>
      </c>
      <c r="H960" s="108" t="s">
        <v>104</v>
      </c>
      <c r="I960" s="107">
        <v>26</v>
      </c>
      <c r="J960" s="109">
        <v>20</v>
      </c>
      <c r="K960" s="104" t="s">
        <v>109</v>
      </c>
      <c r="L960" s="110">
        <v>64</v>
      </c>
      <c r="M960" s="98" t="s">
        <v>2633</v>
      </c>
      <c r="N960" s="99" t="s">
        <v>6084</v>
      </c>
      <c r="O960" s="116" t="s">
        <v>1735</v>
      </c>
      <c r="P960" s="117"/>
    </row>
    <row r="961" spans="2:16" x14ac:dyDescent="0.35">
      <c r="B961" s="120"/>
      <c r="C961" s="264">
        <v>4.7424537085085081</v>
      </c>
      <c r="D961" s="345">
        <v>13</v>
      </c>
      <c r="E961" s="106">
        <v>32.691303823995732</v>
      </c>
      <c r="F961" s="113" t="s">
        <v>350</v>
      </c>
      <c r="G961" s="107">
        <v>62</v>
      </c>
      <c r="H961" s="108" t="s">
        <v>108</v>
      </c>
      <c r="I961" s="107">
        <v>25</v>
      </c>
      <c r="J961" s="109">
        <v>13</v>
      </c>
      <c r="K961" s="104" t="s">
        <v>107</v>
      </c>
      <c r="L961" s="110">
        <v>108</v>
      </c>
      <c r="M961" s="98" t="s">
        <v>1669</v>
      </c>
      <c r="N961" s="99" t="s">
        <v>6087</v>
      </c>
      <c r="O961" s="116" t="s">
        <v>1671</v>
      </c>
      <c r="P961" s="124"/>
    </row>
    <row r="962" spans="2:16" x14ac:dyDescent="0.35">
      <c r="B962" s="105" t="s">
        <v>5830</v>
      </c>
      <c r="C962" s="264">
        <v>9.4926475470462801</v>
      </c>
      <c r="D962" s="345">
        <v>6</v>
      </c>
      <c r="E962" s="106">
        <v>49.959607181188602</v>
      </c>
      <c r="F962" s="113" t="s">
        <v>350</v>
      </c>
      <c r="G962" s="107">
        <v>16</v>
      </c>
      <c r="H962" s="108" t="s">
        <v>46</v>
      </c>
      <c r="I962" s="107">
        <v>31</v>
      </c>
      <c r="J962" s="109">
        <v>7</v>
      </c>
      <c r="K962" s="104" t="s">
        <v>43</v>
      </c>
      <c r="L962" s="110">
        <v>112</v>
      </c>
      <c r="M962" s="98" t="s">
        <v>1931</v>
      </c>
      <c r="N962" s="356" t="s">
        <v>6091</v>
      </c>
      <c r="O962" s="108" t="s">
        <v>1736</v>
      </c>
      <c r="P962" s="117" t="s">
        <v>2196</v>
      </c>
    </row>
    <row r="963" spans="2:16" x14ac:dyDescent="0.35">
      <c r="B963" s="120"/>
      <c r="C963" s="264">
        <v>15.033202530556142</v>
      </c>
      <c r="D963" s="345">
        <v>6</v>
      </c>
      <c r="E963" s="106">
        <v>49.11829961084517</v>
      </c>
      <c r="F963" s="113" t="s">
        <v>351</v>
      </c>
      <c r="G963" s="107">
        <v>10</v>
      </c>
      <c r="H963" s="108" t="s">
        <v>44</v>
      </c>
      <c r="I963" s="107">
        <v>25</v>
      </c>
      <c r="J963" s="109">
        <v>6</v>
      </c>
      <c r="K963" s="104" t="s">
        <v>47</v>
      </c>
      <c r="L963" s="110">
        <v>111</v>
      </c>
      <c r="M963" s="98" t="s">
        <v>2463</v>
      </c>
      <c r="N963" s="99" t="s">
        <v>6094</v>
      </c>
      <c r="O963" s="116" t="s">
        <v>1671</v>
      </c>
      <c r="P963" s="124" t="s">
        <v>4107</v>
      </c>
    </row>
    <row r="964" spans="2:16" x14ac:dyDescent="0.35">
      <c r="B964" s="120"/>
      <c r="C964" s="264">
        <v>6.8572769762215815</v>
      </c>
      <c r="D964" s="345">
        <v>7</v>
      </c>
      <c r="E964" s="106">
        <v>51.354012705419407</v>
      </c>
      <c r="F964" s="113" t="s">
        <v>350</v>
      </c>
      <c r="G964" s="107">
        <v>19</v>
      </c>
      <c r="H964" s="108" t="s">
        <v>100</v>
      </c>
      <c r="I964" s="107">
        <v>18</v>
      </c>
      <c r="J964" s="109">
        <v>15</v>
      </c>
      <c r="K964" s="104" t="s">
        <v>98</v>
      </c>
      <c r="L964" s="110">
        <v>110</v>
      </c>
      <c r="M964" s="98" t="s">
        <v>1766</v>
      </c>
      <c r="N964" s="99" t="s">
        <v>6097</v>
      </c>
      <c r="O964" s="116" t="s">
        <v>1735</v>
      </c>
      <c r="P964" s="117"/>
    </row>
    <row r="965" spans="2:16" x14ac:dyDescent="0.35">
      <c r="B965" s="120"/>
      <c r="C965" s="264">
        <v>6.4316459092103058</v>
      </c>
      <c r="D965" s="345">
        <v>6</v>
      </c>
      <c r="E965" s="106">
        <v>39.61928290395349</v>
      </c>
      <c r="F965" s="113" t="s">
        <v>350</v>
      </c>
      <c r="G965" s="107">
        <v>35</v>
      </c>
      <c r="H965" s="108" t="s">
        <v>138</v>
      </c>
      <c r="I965" s="107">
        <v>18</v>
      </c>
      <c r="J965" s="109">
        <v>14</v>
      </c>
      <c r="K965" s="104" t="s">
        <v>142</v>
      </c>
      <c r="L965" s="110">
        <v>109</v>
      </c>
      <c r="M965" s="98" t="s">
        <v>1750</v>
      </c>
      <c r="N965" s="99" t="s">
        <v>6100</v>
      </c>
      <c r="O965" s="116" t="s">
        <v>1735</v>
      </c>
      <c r="P965" s="117"/>
    </row>
    <row r="966" spans="2:16" x14ac:dyDescent="0.35">
      <c r="B966" s="120"/>
      <c r="C966" s="264">
        <v>7.4468000538857932</v>
      </c>
      <c r="D966" s="345">
        <v>8</v>
      </c>
      <c r="E966" s="106">
        <v>32.8516113952087</v>
      </c>
      <c r="F966" s="113" t="s">
        <v>351</v>
      </c>
      <c r="G966" s="107">
        <v>58</v>
      </c>
      <c r="H966" s="108" t="s">
        <v>122</v>
      </c>
      <c r="I966" s="107">
        <v>22</v>
      </c>
      <c r="J966" s="109">
        <v>11</v>
      </c>
      <c r="K966" s="104" t="s">
        <v>125</v>
      </c>
      <c r="L966" s="110">
        <v>106</v>
      </c>
      <c r="M966" s="98" t="s">
        <v>2629</v>
      </c>
      <c r="N966" s="99" t="s">
        <v>6103</v>
      </c>
      <c r="O966" s="116" t="s">
        <v>1671</v>
      </c>
      <c r="P966" s="117"/>
    </row>
    <row r="967" spans="2:16" x14ac:dyDescent="0.35">
      <c r="B967" s="120"/>
      <c r="C967" s="264">
        <v>3.0523171204820789</v>
      </c>
      <c r="D967" s="345">
        <v>10</v>
      </c>
      <c r="E967" s="106">
        <v>16.541351512201643</v>
      </c>
      <c r="F967" s="113" t="s">
        <v>351</v>
      </c>
      <c r="G967" s="107">
        <v>91</v>
      </c>
      <c r="H967" s="108" t="s">
        <v>113</v>
      </c>
      <c r="I967" s="107">
        <v>19</v>
      </c>
      <c r="J967" s="109">
        <v>13</v>
      </c>
      <c r="K967" s="104" t="s">
        <v>118</v>
      </c>
      <c r="L967" s="110">
        <v>104</v>
      </c>
      <c r="M967" s="98" t="s">
        <v>2174</v>
      </c>
      <c r="N967" s="99" t="s">
        <v>6106</v>
      </c>
      <c r="O967" s="116" t="s">
        <v>1671</v>
      </c>
      <c r="P967" s="117"/>
    </row>
    <row r="968" spans="2:16" x14ac:dyDescent="0.35">
      <c r="B968" s="120"/>
      <c r="C968" s="264">
        <v>9.2319373610978825</v>
      </c>
      <c r="D968" s="345">
        <v>4</v>
      </c>
      <c r="E968" s="106">
        <v>49.825436942564373</v>
      </c>
      <c r="F968" s="113" t="s">
        <v>351</v>
      </c>
      <c r="G968" s="107">
        <v>29</v>
      </c>
      <c r="H968" s="108" t="s">
        <v>120</v>
      </c>
      <c r="I968" s="107">
        <v>20</v>
      </c>
      <c r="J968" s="109">
        <v>14</v>
      </c>
      <c r="K968" s="104" t="s">
        <v>126</v>
      </c>
      <c r="L968" s="110">
        <v>103</v>
      </c>
      <c r="M968" s="98" t="s">
        <v>2241</v>
      </c>
      <c r="N968" s="99" t="s">
        <v>6109</v>
      </c>
      <c r="O968" s="116" t="s">
        <v>1671</v>
      </c>
      <c r="P968" s="117"/>
    </row>
    <row r="969" spans="2:16" x14ac:dyDescent="0.35">
      <c r="B969" s="120"/>
      <c r="C969" s="264">
        <v>12.700207406294338</v>
      </c>
      <c r="D969" s="345">
        <v>6</v>
      </c>
      <c r="E969" s="106">
        <v>52.316927966600993</v>
      </c>
      <c r="F969" s="113" t="s">
        <v>351</v>
      </c>
      <c r="G969" s="107">
        <v>14</v>
      </c>
      <c r="H969" s="108" t="s">
        <v>76</v>
      </c>
      <c r="I969" s="107">
        <v>27</v>
      </c>
      <c r="J969" s="109">
        <v>15</v>
      </c>
      <c r="K969" s="104" t="s">
        <v>79</v>
      </c>
      <c r="L969" s="110">
        <v>102</v>
      </c>
      <c r="M969" s="98" t="s">
        <v>2241</v>
      </c>
      <c r="N969" s="99" t="s">
        <v>6112</v>
      </c>
      <c r="O969" s="116" t="s">
        <v>1671</v>
      </c>
      <c r="P969" s="117"/>
    </row>
    <row r="970" spans="2:16" x14ac:dyDescent="0.35">
      <c r="B970" s="120"/>
      <c r="C970" s="264">
        <v>1.1029661796239945</v>
      </c>
      <c r="D970" s="345">
        <v>9</v>
      </c>
      <c r="E970" s="106">
        <v>16.928983167877131</v>
      </c>
      <c r="F970" s="113" t="s">
        <v>351</v>
      </c>
      <c r="G970" s="107">
        <v>101</v>
      </c>
      <c r="H970" s="108" t="s">
        <v>141</v>
      </c>
      <c r="I970" s="107">
        <v>29</v>
      </c>
      <c r="J970" s="109">
        <v>19</v>
      </c>
      <c r="K970" s="104" t="s">
        <v>137</v>
      </c>
      <c r="L970" s="110">
        <v>97</v>
      </c>
      <c r="M970" s="98" t="s">
        <v>2885</v>
      </c>
      <c r="N970" s="99" t="s">
        <v>6115</v>
      </c>
      <c r="O970" s="116" t="s">
        <v>1671</v>
      </c>
      <c r="P970" s="117"/>
    </row>
    <row r="971" spans="2:16" x14ac:dyDescent="0.35">
      <c r="B971" s="120"/>
      <c r="C971" s="264">
        <v>8.0252890799540797</v>
      </c>
      <c r="D971" s="345">
        <v>5</v>
      </c>
      <c r="E971" s="106">
        <v>55.858575391374906</v>
      </c>
      <c r="F971" s="113" t="s">
        <v>350</v>
      </c>
      <c r="G971" s="107">
        <v>18</v>
      </c>
      <c r="H971" s="108" t="s">
        <v>150</v>
      </c>
      <c r="I971" s="107">
        <v>17</v>
      </c>
      <c r="J971" s="109">
        <v>11</v>
      </c>
      <c r="K971" s="104" t="s">
        <v>145</v>
      </c>
      <c r="L971" s="110">
        <v>100</v>
      </c>
      <c r="M971" s="98" t="s">
        <v>2226</v>
      </c>
      <c r="N971" s="99" t="s">
        <v>6118</v>
      </c>
      <c r="O971" s="116" t="s">
        <v>1671</v>
      </c>
      <c r="P971" s="117"/>
    </row>
    <row r="972" spans="2:16" x14ac:dyDescent="0.35">
      <c r="B972" s="120"/>
      <c r="C972" s="264">
        <v>-5.6949547040652346</v>
      </c>
      <c r="D972" s="345">
        <v>22</v>
      </c>
      <c r="E972" s="106">
        <v>49.406908821708953</v>
      </c>
      <c r="F972" s="113" t="s">
        <v>350</v>
      </c>
      <c r="G972" s="107">
        <v>96</v>
      </c>
      <c r="H972" s="108" t="s">
        <v>149</v>
      </c>
      <c r="I972" s="107">
        <v>25</v>
      </c>
      <c r="J972" s="109">
        <v>19</v>
      </c>
      <c r="K972" s="104" t="s">
        <v>143</v>
      </c>
      <c r="L972" s="110">
        <v>49</v>
      </c>
      <c r="M972" s="98" t="s">
        <v>2273</v>
      </c>
      <c r="N972" s="99" t="s">
        <v>6121</v>
      </c>
      <c r="O972" s="116" t="s">
        <v>1671</v>
      </c>
      <c r="P972" s="117"/>
    </row>
    <row r="973" spans="2:16" x14ac:dyDescent="0.35">
      <c r="B973" s="120"/>
      <c r="C973" s="264">
        <v>10.275589286303507</v>
      </c>
      <c r="D973" s="345">
        <v>9</v>
      </c>
      <c r="E973" s="106">
        <v>55.799640559535874</v>
      </c>
      <c r="F973" s="113" t="s">
        <v>350</v>
      </c>
      <c r="G973" s="107">
        <v>20</v>
      </c>
      <c r="H973" s="108" t="s">
        <v>93</v>
      </c>
      <c r="I973" s="107">
        <v>20</v>
      </c>
      <c r="J973" s="109">
        <v>14</v>
      </c>
      <c r="K973" s="104" t="s">
        <v>88</v>
      </c>
      <c r="L973" s="110">
        <v>92</v>
      </c>
      <c r="M973" s="98" t="s">
        <v>2476</v>
      </c>
      <c r="N973" s="99" t="s">
        <v>6124</v>
      </c>
      <c r="O973" s="116" t="s">
        <v>1671</v>
      </c>
      <c r="P973" s="117"/>
    </row>
    <row r="974" spans="2:16" x14ac:dyDescent="0.35">
      <c r="B974" s="120"/>
      <c r="C974" s="264">
        <v>6.0443258523692727</v>
      </c>
      <c r="D974" s="345">
        <v>18</v>
      </c>
      <c r="E974" s="106">
        <v>43.139109836185007</v>
      </c>
      <c r="F974" s="113" t="s">
        <v>351</v>
      </c>
      <c r="G974" s="107">
        <v>52</v>
      </c>
      <c r="H974" s="108" t="s">
        <v>74</v>
      </c>
      <c r="I974" s="107">
        <v>33</v>
      </c>
      <c r="J974" s="109">
        <v>11</v>
      </c>
      <c r="K974" s="104" t="s">
        <v>80</v>
      </c>
      <c r="L974" s="110">
        <v>90</v>
      </c>
      <c r="M974" s="98" t="s">
        <v>2297</v>
      </c>
      <c r="N974" s="356" t="s">
        <v>6127</v>
      </c>
      <c r="O974" s="108" t="s">
        <v>1736</v>
      </c>
      <c r="P974" s="117"/>
    </row>
    <row r="975" spans="2:16" x14ac:dyDescent="0.35">
      <c r="B975" s="120"/>
      <c r="C975" s="264">
        <v>8.5644376507068412</v>
      </c>
      <c r="D975" s="345">
        <v>10</v>
      </c>
      <c r="E975" s="106">
        <v>61.554420573544149</v>
      </c>
      <c r="F975" s="113" t="s">
        <v>350</v>
      </c>
      <c r="G975" s="107">
        <v>12</v>
      </c>
      <c r="H975" s="108" t="s">
        <v>127</v>
      </c>
      <c r="I975" s="107">
        <v>28</v>
      </c>
      <c r="J975" s="109">
        <v>11</v>
      </c>
      <c r="K975" s="104" t="s">
        <v>123</v>
      </c>
      <c r="L975" s="110">
        <v>88</v>
      </c>
      <c r="M975" s="98" t="s">
        <v>1737</v>
      </c>
      <c r="N975" s="356" t="s">
        <v>6130</v>
      </c>
      <c r="O975" s="108" t="s">
        <v>1736</v>
      </c>
      <c r="P975" s="117"/>
    </row>
    <row r="976" spans="2:16" x14ac:dyDescent="0.35">
      <c r="B976" s="120"/>
      <c r="C976" s="264">
        <v>10.669607596346012</v>
      </c>
      <c r="D976" s="345">
        <v>3</v>
      </c>
      <c r="E976" s="106">
        <v>63.839820166139866</v>
      </c>
      <c r="F976" s="113" t="s">
        <v>350</v>
      </c>
      <c r="G976" s="107">
        <v>2</v>
      </c>
      <c r="H976" s="108" t="s">
        <v>110</v>
      </c>
      <c r="I976" s="107">
        <v>34</v>
      </c>
      <c r="J976" s="109">
        <v>9</v>
      </c>
      <c r="K976" s="104" t="s">
        <v>106</v>
      </c>
      <c r="L976" s="110">
        <v>87</v>
      </c>
      <c r="M976" s="98" t="s">
        <v>1681</v>
      </c>
      <c r="N976" s="356" t="s">
        <v>6133</v>
      </c>
      <c r="O976" s="108" t="s">
        <v>1736</v>
      </c>
      <c r="P976" s="117"/>
    </row>
    <row r="977" spans="2:16" x14ac:dyDescent="0.35">
      <c r="C977" s="264">
        <v>5.2820916453391922</v>
      </c>
      <c r="D977" s="345">
        <v>9</v>
      </c>
      <c r="E977" s="106">
        <v>58.968177681169351</v>
      </c>
      <c r="F977" s="113" t="s">
        <v>350</v>
      </c>
      <c r="G977" s="107">
        <v>30</v>
      </c>
      <c r="H977" s="108" t="s">
        <v>103</v>
      </c>
      <c r="I977" s="107">
        <v>20</v>
      </c>
      <c r="J977" s="109">
        <v>17</v>
      </c>
      <c r="K977" s="104" t="s">
        <v>99</v>
      </c>
      <c r="L977" s="110">
        <v>86</v>
      </c>
      <c r="M977" s="98" t="s">
        <v>1672</v>
      </c>
      <c r="N977" s="99" t="s">
        <v>6136</v>
      </c>
      <c r="O977" s="116" t="s">
        <v>1671</v>
      </c>
      <c r="P977" s="117"/>
    </row>
    <row r="978" spans="2:16" x14ac:dyDescent="0.35">
      <c r="B978" s="126"/>
      <c r="C978" s="264">
        <v>10.439472251605448</v>
      </c>
      <c r="D978" s="345">
        <v>11</v>
      </c>
      <c r="E978" s="106">
        <v>66.317770457597362</v>
      </c>
      <c r="F978" s="113" t="s">
        <v>350</v>
      </c>
      <c r="G978" s="107">
        <v>4</v>
      </c>
      <c r="H978" s="108" t="s">
        <v>94</v>
      </c>
      <c r="I978" s="107">
        <v>31</v>
      </c>
      <c r="J978" s="109">
        <v>12</v>
      </c>
      <c r="K978" s="104" t="s">
        <v>91</v>
      </c>
      <c r="L978" s="110">
        <v>82</v>
      </c>
      <c r="M978" s="98" t="s">
        <v>1758</v>
      </c>
      <c r="N978" s="356" t="s">
        <v>6139</v>
      </c>
      <c r="O978" s="108" t="s">
        <v>1736</v>
      </c>
      <c r="P978" s="117"/>
    </row>
    <row r="979" spans="2:16" x14ac:dyDescent="0.35">
      <c r="B979" s="126"/>
      <c r="C979" s="264">
        <v>1.4148199137326929</v>
      </c>
      <c r="D979" s="345">
        <v>17</v>
      </c>
      <c r="E979" s="106">
        <v>50.542867666415901</v>
      </c>
      <c r="F979" s="113" t="s">
        <v>350</v>
      </c>
      <c r="G979" s="107">
        <v>51</v>
      </c>
      <c r="H979" s="108" t="s">
        <v>71</v>
      </c>
      <c r="I979" s="107">
        <v>20</v>
      </c>
      <c r="J979" s="109">
        <v>4</v>
      </c>
      <c r="K979" s="104" t="s">
        <v>65</v>
      </c>
      <c r="L979" s="110">
        <v>81</v>
      </c>
      <c r="M979" s="98" t="s">
        <v>6142</v>
      </c>
      <c r="N979" s="356" t="s">
        <v>6143</v>
      </c>
      <c r="O979" s="108" t="s">
        <v>1736</v>
      </c>
      <c r="P979" s="117"/>
    </row>
    <row r="980" spans="2:16" x14ac:dyDescent="0.35">
      <c r="B980" s="126"/>
      <c r="C980" s="264">
        <v>0.69443044773683293</v>
      </c>
      <c r="D980" s="345">
        <v>12</v>
      </c>
      <c r="E980" s="106">
        <v>64.683215168494343</v>
      </c>
      <c r="F980" s="113" t="s">
        <v>350</v>
      </c>
      <c r="G980" s="107">
        <v>37</v>
      </c>
      <c r="H980" s="108" t="s">
        <v>72</v>
      </c>
      <c r="I980" s="107">
        <v>8</v>
      </c>
      <c r="J980" s="109">
        <v>7</v>
      </c>
      <c r="K980" s="104" t="s">
        <v>68</v>
      </c>
      <c r="L980" s="110">
        <v>61</v>
      </c>
      <c r="M980" s="98" t="s">
        <v>2585</v>
      </c>
      <c r="N980" s="99" t="s">
        <v>6146</v>
      </c>
      <c r="O980" s="116" t="s">
        <v>1671</v>
      </c>
      <c r="P980" s="117"/>
    </row>
    <row r="981" spans="2:16" x14ac:dyDescent="0.35">
      <c r="B981" s="126"/>
      <c r="C981" s="264">
        <v>-0.23332056222135633</v>
      </c>
      <c r="D981" s="345">
        <v>12</v>
      </c>
      <c r="E981" s="106">
        <v>64.54774456213363</v>
      </c>
      <c r="F981" s="113" t="s">
        <v>351</v>
      </c>
      <c r="G981" s="107">
        <v>59</v>
      </c>
      <c r="H981" s="108" t="s">
        <v>60</v>
      </c>
      <c r="I981" s="107">
        <v>21</v>
      </c>
      <c r="J981" s="109">
        <v>17</v>
      </c>
      <c r="K981" s="104" t="s">
        <v>61</v>
      </c>
      <c r="L981" s="110">
        <v>41</v>
      </c>
      <c r="M981" s="98" t="s">
        <v>2215</v>
      </c>
      <c r="N981" s="99" t="s">
        <v>6149</v>
      </c>
      <c r="O981" s="116" t="s">
        <v>1671</v>
      </c>
      <c r="P981" s="117"/>
    </row>
    <row r="982" spans="2:16" x14ac:dyDescent="0.35">
      <c r="B982" s="126"/>
      <c r="C982" s="264">
        <v>8.4511151994761597</v>
      </c>
      <c r="D982" s="345">
        <v>4</v>
      </c>
      <c r="E982" s="106">
        <v>74.249106497643339</v>
      </c>
      <c r="F982" s="113" t="s">
        <v>351</v>
      </c>
      <c r="G982" s="107">
        <v>13</v>
      </c>
      <c r="H982" s="108" t="s">
        <v>96</v>
      </c>
      <c r="I982" s="107">
        <v>20</v>
      </c>
      <c r="J982" s="109">
        <v>13</v>
      </c>
      <c r="K982" s="104" t="s">
        <v>101</v>
      </c>
      <c r="L982" s="110">
        <v>56</v>
      </c>
      <c r="M982" s="98" t="s">
        <v>2476</v>
      </c>
      <c r="N982" s="99" t="s">
        <v>6152</v>
      </c>
      <c r="O982" s="116" t="s">
        <v>1671</v>
      </c>
      <c r="P982" s="117"/>
    </row>
    <row r="983" spans="2:16" x14ac:dyDescent="0.35">
      <c r="B983" s="126"/>
      <c r="C983" s="264">
        <v>3.70409523870316</v>
      </c>
      <c r="D983" s="345">
        <v>9</v>
      </c>
      <c r="E983" s="106">
        <v>76.848039542435487</v>
      </c>
      <c r="F983" s="113" t="s">
        <v>350</v>
      </c>
      <c r="G983" s="107">
        <v>17</v>
      </c>
      <c r="H983" s="108" t="s">
        <v>147</v>
      </c>
      <c r="I983" s="107">
        <v>15</v>
      </c>
      <c r="J983" s="109">
        <v>13</v>
      </c>
      <c r="K983" s="104" t="s">
        <v>144</v>
      </c>
      <c r="L983" s="110">
        <v>54</v>
      </c>
      <c r="M983" s="98" t="s">
        <v>1750</v>
      </c>
      <c r="N983" s="99" t="s">
        <v>6155</v>
      </c>
      <c r="O983" s="116" t="s">
        <v>1671</v>
      </c>
      <c r="P983" s="117"/>
    </row>
    <row r="984" spans="2:16" x14ac:dyDescent="0.35">
      <c r="B984" s="126"/>
      <c r="C984" s="264">
        <v>1.7763342335980887</v>
      </c>
      <c r="D984" s="345">
        <v>14</v>
      </c>
      <c r="E984" s="106">
        <v>65.743684575576353</v>
      </c>
      <c r="F984" s="113" t="s">
        <v>351</v>
      </c>
      <c r="G984" s="107">
        <v>42</v>
      </c>
      <c r="H984" s="108" t="s">
        <v>90</v>
      </c>
      <c r="I984" s="107">
        <v>16</v>
      </c>
      <c r="J984" s="109">
        <v>8</v>
      </c>
      <c r="K984" s="104" t="s">
        <v>95</v>
      </c>
      <c r="L984" s="110">
        <v>53</v>
      </c>
      <c r="M984" s="98" t="s">
        <v>1883</v>
      </c>
      <c r="N984" s="99" t="s">
        <v>6158</v>
      </c>
      <c r="O984" s="116" t="s">
        <v>1671</v>
      </c>
      <c r="P984" s="117"/>
    </row>
    <row r="985" spans="2:16" x14ac:dyDescent="0.35">
      <c r="B985" s="126"/>
      <c r="C985" s="264">
        <v>3.7299609423673896</v>
      </c>
      <c r="D985" s="345">
        <v>15</v>
      </c>
      <c r="E985" s="106">
        <v>76.830099090373992</v>
      </c>
      <c r="F985" s="113" t="s">
        <v>350</v>
      </c>
      <c r="G985" s="107">
        <v>21</v>
      </c>
      <c r="H985" s="108" t="s">
        <v>133</v>
      </c>
      <c r="I985" s="107">
        <v>26</v>
      </c>
      <c r="J985" s="109">
        <v>14</v>
      </c>
      <c r="K985" s="104" t="s">
        <v>131</v>
      </c>
      <c r="L985" s="110">
        <v>50</v>
      </c>
      <c r="M985" s="98" t="s">
        <v>1754</v>
      </c>
      <c r="N985" s="99" t="s">
        <v>6161</v>
      </c>
      <c r="O985" s="116" t="s">
        <v>1671</v>
      </c>
      <c r="P985" s="117"/>
    </row>
    <row r="986" spans="2:16" x14ac:dyDescent="0.35">
      <c r="B986" s="126"/>
      <c r="C986" s="264">
        <v>-3.871445109130792</v>
      </c>
      <c r="D986" s="345">
        <v>20</v>
      </c>
      <c r="E986" s="106">
        <v>76.647535154435204</v>
      </c>
      <c r="F986" s="113" t="s">
        <v>350</v>
      </c>
      <c r="G986" s="107">
        <v>46</v>
      </c>
      <c r="H986" s="108" t="s">
        <v>77</v>
      </c>
      <c r="I986" s="107">
        <v>21</v>
      </c>
      <c r="J986" s="109">
        <v>14</v>
      </c>
      <c r="K986" s="104" t="s">
        <v>73</v>
      </c>
      <c r="L986" s="110">
        <v>33</v>
      </c>
      <c r="M986" s="98" t="s">
        <v>1737</v>
      </c>
      <c r="N986" s="99" t="s">
        <v>6164</v>
      </c>
      <c r="O986" s="116" t="s">
        <v>1671</v>
      </c>
      <c r="P986" s="117"/>
    </row>
    <row r="987" spans="2:16" x14ac:dyDescent="0.35">
      <c r="B987" s="126"/>
      <c r="C987" s="264">
        <v>6.1933372238601647</v>
      </c>
      <c r="D987" s="345">
        <v>8</v>
      </c>
      <c r="E987" s="106">
        <v>80.060386608408351</v>
      </c>
      <c r="F987" s="113" t="s">
        <v>351</v>
      </c>
      <c r="G987" s="107">
        <v>15</v>
      </c>
      <c r="H987" s="108" t="s">
        <v>82</v>
      </c>
      <c r="I987" s="107">
        <v>28</v>
      </c>
      <c r="J987" s="109">
        <v>19</v>
      </c>
      <c r="K987" s="104" t="s">
        <v>86</v>
      </c>
      <c r="L987" s="110">
        <v>44</v>
      </c>
      <c r="M987" s="98" t="s">
        <v>1690</v>
      </c>
      <c r="N987" s="99" t="s">
        <v>6167</v>
      </c>
      <c r="O987" s="116" t="s">
        <v>1671</v>
      </c>
      <c r="P987" s="117"/>
    </row>
    <row r="988" spans="2:16" x14ac:dyDescent="0.35">
      <c r="B988" s="126"/>
      <c r="C988" s="264">
        <v>3.694967701251469</v>
      </c>
      <c r="D988" s="345">
        <v>8</v>
      </c>
      <c r="E988" s="106">
        <v>81.109844622043468</v>
      </c>
      <c r="F988" s="113" t="s">
        <v>351</v>
      </c>
      <c r="G988" s="107">
        <v>25</v>
      </c>
      <c r="H988" s="108" t="s">
        <v>140</v>
      </c>
      <c r="I988" s="107">
        <v>16</v>
      </c>
      <c r="J988" s="109">
        <v>9</v>
      </c>
      <c r="K988" s="104" t="s">
        <v>136</v>
      </c>
      <c r="L988" s="110">
        <v>36</v>
      </c>
      <c r="M988" s="98" t="s">
        <v>1883</v>
      </c>
      <c r="N988" s="99" t="s">
        <v>6170</v>
      </c>
      <c r="O988" s="116" t="s">
        <v>1671</v>
      </c>
      <c r="P988" s="117"/>
    </row>
    <row r="989" spans="2:16" x14ac:dyDescent="0.35">
      <c r="B989" s="126"/>
      <c r="C989" s="264">
        <v>10.154997002812031</v>
      </c>
      <c r="D989" s="345">
        <v>4</v>
      </c>
      <c r="E989" s="106">
        <v>85.690440099230457</v>
      </c>
      <c r="F989" s="113" t="s">
        <v>351</v>
      </c>
      <c r="G989" s="107">
        <v>1</v>
      </c>
      <c r="H989" s="108" t="s">
        <v>12</v>
      </c>
      <c r="I989" s="107">
        <v>25</v>
      </c>
      <c r="J989" s="109">
        <v>16</v>
      </c>
      <c r="K989" s="104" t="s">
        <v>85</v>
      </c>
      <c r="L989" s="110">
        <v>34</v>
      </c>
      <c r="M989" s="98" t="s">
        <v>1754</v>
      </c>
      <c r="N989" s="99" t="s">
        <v>6173</v>
      </c>
      <c r="O989" s="116" t="s">
        <v>1671</v>
      </c>
      <c r="P989" s="117"/>
    </row>
    <row r="990" spans="2:16" x14ac:dyDescent="0.35">
      <c r="B990" s="126"/>
      <c r="C990" s="264">
        <v>8.2781580204517411</v>
      </c>
      <c r="D990" s="345">
        <v>7</v>
      </c>
      <c r="E990" s="106">
        <v>85.020886647936535</v>
      </c>
      <c r="F990" s="113" t="s">
        <v>350</v>
      </c>
      <c r="G990" s="107">
        <v>3</v>
      </c>
      <c r="H990" s="108" t="s">
        <v>11</v>
      </c>
      <c r="I990" s="107">
        <v>22</v>
      </c>
      <c r="J990" s="109">
        <v>13</v>
      </c>
      <c r="K990" s="104" t="s">
        <v>139</v>
      </c>
      <c r="L990" s="110">
        <v>40</v>
      </c>
      <c r="M990" s="98" t="s">
        <v>1883</v>
      </c>
      <c r="N990" s="99" t="s">
        <v>6176</v>
      </c>
      <c r="O990" s="116" t="s">
        <v>1671</v>
      </c>
      <c r="P990" s="117"/>
    </row>
    <row r="991" spans="2:16" x14ac:dyDescent="0.35">
      <c r="B991" s="126"/>
      <c r="C991" s="264">
        <v>5.2331354417205063</v>
      </c>
      <c r="D991" s="345">
        <v>8</v>
      </c>
      <c r="E991" s="106">
        <v>90.621926615615251</v>
      </c>
      <c r="F991" s="113" t="s">
        <v>351</v>
      </c>
      <c r="G991" s="107">
        <v>7</v>
      </c>
      <c r="H991" s="108" t="s">
        <v>342</v>
      </c>
      <c r="I991" s="107">
        <v>17</v>
      </c>
      <c r="J991" s="109">
        <v>13</v>
      </c>
      <c r="K991" s="104" t="s">
        <v>341</v>
      </c>
      <c r="L991" s="110">
        <v>31</v>
      </c>
      <c r="M991" s="98" t="s">
        <v>2226</v>
      </c>
      <c r="N991" s="99" t="s">
        <v>6179</v>
      </c>
      <c r="O991" s="116" t="s">
        <v>1671</v>
      </c>
      <c r="P991" s="117"/>
    </row>
    <row r="992" spans="2:16" x14ac:dyDescent="0.35">
      <c r="B992" s="126"/>
      <c r="C992" s="264">
        <v>3.9918854941294675</v>
      </c>
      <c r="D992" s="345">
        <v>10</v>
      </c>
      <c r="E992" s="106">
        <v>91.809138578551639</v>
      </c>
      <c r="F992" s="113" t="s">
        <v>351</v>
      </c>
      <c r="G992" s="107">
        <v>11</v>
      </c>
      <c r="H992" s="108" t="s">
        <v>50</v>
      </c>
      <c r="I992" s="107">
        <v>19</v>
      </c>
      <c r="J992" s="109">
        <v>17</v>
      </c>
      <c r="K992" s="104" t="s">
        <v>53</v>
      </c>
      <c r="L992" s="110">
        <v>26</v>
      </c>
      <c r="M992" s="98" t="s">
        <v>1669</v>
      </c>
      <c r="N992" s="99" t="s">
        <v>6183</v>
      </c>
      <c r="O992" s="116" t="s">
        <v>1735</v>
      </c>
      <c r="P992" s="117" t="s">
        <v>6182</v>
      </c>
    </row>
    <row r="993" spans="1:16" x14ac:dyDescent="0.35">
      <c r="B993" s="334"/>
      <c r="C993" s="352">
        <v>2.170902430129908</v>
      </c>
      <c r="D993" s="347">
        <v>9</v>
      </c>
      <c r="E993" s="335">
        <v>99.284937801412127</v>
      </c>
      <c r="F993" s="336" t="s">
        <v>351</v>
      </c>
      <c r="G993" s="321">
        <v>9</v>
      </c>
      <c r="H993" s="337" t="s">
        <v>334</v>
      </c>
      <c r="I993" s="321">
        <v>18</v>
      </c>
      <c r="J993" s="333">
        <v>16</v>
      </c>
      <c r="K993" s="338" t="s">
        <v>331</v>
      </c>
      <c r="L993" s="320">
        <v>8</v>
      </c>
      <c r="M993" s="339" t="s">
        <v>2174</v>
      </c>
      <c r="N993" s="355" t="s">
        <v>6186</v>
      </c>
      <c r="O993" s="340" t="s">
        <v>1671</v>
      </c>
      <c r="P993" s="341"/>
    </row>
    <row r="994" spans="1:16" x14ac:dyDescent="0.35">
      <c r="A994" t="s">
        <v>6201</v>
      </c>
      <c r="B994" s="105" t="s">
        <v>6192</v>
      </c>
      <c r="C994" s="264">
        <v>0.65432280242314489</v>
      </c>
      <c r="D994" s="345">
        <v>30</v>
      </c>
      <c r="E994" s="106">
        <v>89.680048437940442</v>
      </c>
      <c r="F994" s="113" t="s">
        <v>351</v>
      </c>
      <c r="G994" s="107">
        <v>23</v>
      </c>
      <c r="H994" s="108" t="s">
        <v>100</v>
      </c>
      <c r="I994" s="107">
        <v>21</v>
      </c>
      <c r="J994" s="109">
        <v>7</v>
      </c>
      <c r="K994" s="104" t="s">
        <v>129</v>
      </c>
      <c r="L994" s="110">
        <v>18</v>
      </c>
      <c r="M994" s="98" t="s">
        <v>2496</v>
      </c>
      <c r="N994" s="356" t="s">
        <v>6200</v>
      </c>
      <c r="O994" s="108" t="s">
        <v>1736</v>
      </c>
      <c r="P994" s="117"/>
    </row>
    <row r="995" spans="1:16" x14ac:dyDescent="0.35">
      <c r="B995" s="120"/>
      <c r="C995" s="264">
        <v>0.22032257518422302</v>
      </c>
      <c r="D995" s="345">
        <v>14</v>
      </c>
      <c r="E995" s="106">
        <v>79.911983835565437</v>
      </c>
      <c r="F995" s="113" t="s">
        <v>351</v>
      </c>
      <c r="G995" s="107">
        <v>40</v>
      </c>
      <c r="H995" s="108" t="s">
        <v>71</v>
      </c>
      <c r="I995" s="107">
        <v>11</v>
      </c>
      <c r="J995" s="109">
        <v>8</v>
      </c>
      <c r="K995" s="104" t="s">
        <v>103</v>
      </c>
      <c r="L995" s="110">
        <v>29</v>
      </c>
      <c r="M995" s="98" t="s">
        <v>2486</v>
      </c>
      <c r="N995" s="99" t="s">
        <v>6204</v>
      </c>
      <c r="O995" s="116" t="s">
        <v>1671</v>
      </c>
      <c r="P995" s="117"/>
    </row>
    <row r="996" spans="1:16" x14ac:dyDescent="0.35">
      <c r="B996" s="120"/>
      <c r="C996" s="264">
        <v>10.222931309970061</v>
      </c>
      <c r="D996" s="345">
        <v>13</v>
      </c>
      <c r="E996" s="106">
        <v>81.424503881429729</v>
      </c>
      <c r="F996" s="113" t="s">
        <v>351</v>
      </c>
      <c r="G996" s="107">
        <v>6</v>
      </c>
      <c r="H996" s="108" t="s">
        <v>342</v>
      </c>
      <c r="I996" s="107">
        <v>23</v>
      </c>
      <c r="J996" s="109">
        <v>19</v>
      </c>
      <c r="K996" s="104" t="s">
        <v>85</v>
      </c>
      <c r="L996" s="110">
        <v>38</v>
      </c>
      <c r="M996" s="98" t="s">
        <v>2633</v>
      </c>
      <c r="N996" s="99" t="s">
        <v>6207</v>
      </c>
      <c r="O996" s="116" t="s">
        <v>1671</v>
      </c>
      <c r="P996" s="117"/>
    </row>
    <row r="997" spans="1:16" x14ac:dyDescent="0.35">
      <c r="B997" s="120"/>
      <c r="C997" s="264">
        <v>-3.9395590730419445</v>
      </c>
      <c r="D997" s="345">
        <v>22</v>
      </c>
      <c r="E997" s="106">
        <v>88.487774556997124</v>
      </c>
      <c r="F997" s="113" t="s">
        <v>351</v>
      </c>
      <c r="G997" s="107">
        <v>35</v>
      </c>
      <c r="H997" s="108" t="s">
        <v>45</v>
      </c>
      <c r="I997" s="107">
        <v>28</v>
      </c>
      <c r="J997" s="109">
        <v>19</v>
      </c>
      <c r="K997" s="104" t="s">
        <v>82</v>
      </c>
      <c r="L997" s="110">
        <v>14</v>
      </c>
      <c r="M997" s="98" t="s">
        <v>1746</v>
      </c>
      <c r="N997" s="99" t="s">
        <v>6210</v>
      </c>
      <c r="O997" s="116" t="s">
        <v>1671</v>
      </c>
      <c r="P997" s="117"/>
    </row>
    <row r="998" spans="1:16" x14ac:dyDescent="0.35">
      <c r="B998" s="120"/>
      <c r="C998" s="264">
        <v>0.47317839591484218</v>
      </c>
      <c r="D998" s="345">
        <v>21</v>
      </c>
      <c r="E998" s="106">
        <v>85.285309236298133</v>
      </c>
      <c r="F998" s="113" t="s">
        <v>351</v>
      </c>
      <c r="G998" s="107">
        <v>30</v>
      </c>
      <c r="H998" s="108" t="s">
        <v>59</v>
      </c>
      <c r="I998" s="107">
        <v>19</v>
      </c>
      <c r="J998" s="109">
        <v>17</v>
      </c>
      <c r="K998" s="104" t="s">
        <v>53</v>
      </c>
      <c r="L998" s="110">
        <v>28</v>
      </c>
      <c r="M998" s="98" t="s">
        <v>2342</v>
      </c>
      <c r="N998" s="99" t="s">
        <v>6213</v>
      </c>
      <c r="O998" s="116" t="s">
        <v>1671</v>
      </c>
      <c r="P998" s="117"/>
    </row>
    <row r="999" spans="1:16" x14ac:dyDescent="0.35">
      <c r="B999" s="120"/>
      <c r="C999" s="264">
        <v>-3.3653449517112315</v>
      </c>
      <c r="D999" s="345">
        <v>31</v>
      </c>
      <c r="E999" s="106">
        <v>92.379487516554377</v>
      </c>
      <c r="F999" s="113" t="s">
        <v>350</v>
      </c>
      <c r="G999" s="107">
        <v>24</v>
      </c>
      <c r="H999" s="108" t="s">
        <v>114</v>
      </c>
      <c r="I999" s="107">
        <v>21</v>
      </c>
      <c r="J999" s="109">
        <v>9</v>
      </c>
      <c r="K999" s="104" t="s">
        <v>331</v>
      </c>
      <c r="L999" s="110">
        <v>16</v>
      </c>
      <c r="M999" s="98" t="s">
        <v>3196</v>
      </c>
      <c r="N999" s="356" t="s">
        <v>6216</v>
      </c>
      <c r="O999" s="108" t="s">
        <v>1736</v>
      </c>
      <c r="P999" s="117"/>
    </row>
    <row r="1000" spans="1:16" x14ac:dyDescent="0.35">
      <c r="B1000" s="120"/>
      <c r="C1000" s="264">
        <v>-2.9625536875652938</v>
      </c>
      <c r="D1000" s="345">
        <v>27</v>
      </c>
      <c r="E1000" s="106">
        <v>77.865148515337054</v>
      </c>
      <c r="F1000" s="113" t="s">
        <v>350</v>
      </c>
      <c r="G1000" s="107">
        <v>41</v>
      </c>
      <c r="H1000" s="108" t="s">
        <v>338</v>
      </c>
      <c r="I1000" s="107">
        <v>15</v>
      </c>
      <c r="J1000" s="109">
        <v>14</v>
      </c>
      <c r="K1000" s="104" t="s">
        <v>138</v>
      </c>
      <c r="L1000" s="110">
        <v>32</v>
      </c>
      <c r="M1000" s="98" t="s">
        <v>1683</v>
      </c>
      <c r="N1000" s="99" t="s">
        <v>6219</v>
      </c>
      <c r="O1000" s="116" t="s">
        <v>1671</v>
      </c>
      <c r="P1000" s="117"/>
    </row>
    <row r="1001" spans="1:16" x14ac:dyDescent="0.35">
      <c r="B1001" s="120"/>
      <c r="C1001" s="264">
        <v>13.625866509220881</v>
      </c>
      <c r="D1001" s="345">
        <v>13</v>
      </c>
      <c r="E1001" s="106">
        <v>66.342290207355475</v>
      </c>
      <c r="F1001" s="113" t="s">
        <v>350</v>
      </c>
      <c r="G1001" s="107">
        <v>5</v>
      </c>
      <c r="H1001" s="108" t="s">
        <v>104</v>
      </c>
      <c r="I1001" s="107">
        <v>35</v>
      </c>
      <c r="J1001" s="109">
        <v>18</v>
      </c>
      <c r="K1001" s="104" t="s">
        <v>57</v>
      </c>
      <c r="L1001" s="110">
        <v>82</v>
      </c>
      <c r="M1001" s="98" t="s">
        <v>1700</v>
      </c>
      <c r="N1001" s="99" t="s">
        <v>6222</v>
      </c>
      <c r="O1001" s="116" t="s">
        <v>1671</v>
      </c>
      <c r="P1001" s="117"/>
    </row>
    <row r="1002" spans="1:16" x14ac:dyDescent="0.35">
      <c r="B1002" s="105" t="s">
        <v>6193</v>
      </c>
      <c r="C1002" s="264">
        <v>12.25850429328599</v>
      </c>
      <c r="D1002" s="345">
        <v>6</v>
      </c>
      <c r="E1002" s="106">
        <v>73.98299144875881</v>
      </c>
      <c r="F1002" s="113" t="s">
        <v>350</v>
      </c>
      <c r="G1002" s="107">
        <v>1</v>
      </c>
      <c r="H1002" s="108" t="s">
        <v>12</v>
      </c>
      <c r="I1002" s="107">
        <v>28</v>
      </c>
      <c r="J1002" s="109">
        <v>23</v>
      </c>
      <c r="K1002" s="104" t="s">
        <v>333</v>
      </c>
      <c r="L1002" s="110">
        <v>68</v>
      </c>
      <c r="M1002" s="98" t="s">
        <v>2827</v>
      </c>
      <c r="N1002" s="99" t="s">
        <v>6225</v>
      </c>
      <c r="O1002" s="116" t="s">
        <v>1671</v>
      </c>
      <c r="P1002" s="117"/>
    </row>
    <row r="1003" spans="1:16" x14ac:dyDescent="0.35">
      <c r="B1003" s="120"/>
      <c r="C1003" s="264">
        <v>-6.3063208978657874</v>
      </c>
      <c r="D1003" s="345">
        <v>31</v>
      </c>
      <c r="E1003" s="106">
        <v>98.974740184392687</v>
      </c>
      <c r="F1003" s="113" t="s">
        <v>350</v>
      </c>
      <c r="G1003" s="107">
        <v>19</v>
      </c>
      <c r="H1003" s="108" t="s">
        <v>135</v>
      </c>
      <c r="I1003" s="107">
        <v>16</v>
      </c>
      <c r="J1003" s="109">
        <v>14</v>
      </c>
      <c r="K1003" s="104" t="s">
        <v>11</v>
      </c>
      <c r="L1003" s="110">
        <v>3</v>
      </c>
      <c r="M1003" s="98" t="s">
        <v>1676</v>
      </c>
      <c r="N1003" s="99" t="s">
        <v>6228</v>
      </c>
      <c r="O1003" s="116" t="s">
        <v>1671</v>
      </c>
      <c r="P1003" s="117"/>
    </row>
    <row r="1004" spans="1:16" x14ac:dyDescent="0.35">
      <c r="B1004" s="120"/>
      <c r="C1004" s="264">
        <v>2.3172408352768525</v>
      </c>
      <c r="D1004" s="345">
        <v>17</v>
      </c>
      <c r="E1004" s="106">
        <v>93.868027899177974</v>
      </c>
      <c r="F1004" s="113" t="s">
        <v>351</v>
      </c>
      <c r="G1004" s="107">
        <v>12</v>
      </c>
      <c r="H1004" s="108" t="s">
        <v>96</v>
      </c>
      <c r="I1004" s="107">
        <v>34</v>
      </c>
      <c r="J1004" s="109">
        <v>12</v>
      </c>
      <c r="K1004" s="104" t="s">
        <v>127</v>
      </c>
      <c r="L1004" s="110">
        <v>10</v>
      </c>
      <c r="M1004" s="98" t="s">
        <v>1681</v>
      </c>
      <c r="N1004" s="356" t="s">
        <v>6231</v>
      </c>
      <c r="O1004" s="108" t="s">
        <v>1736</v>
      </c>
      <c r="P1004" s="117"/>
    </row>
    <row r="1005" spans="1:16" x14ac:dyDescent="0.35">
      <c r="B1005" s="120"/>
      <c r="C1005" s="264">
        <v>3.936396667494487</v>
      </c>
      <c r="D1005" s="345">
        <v>15</v>
      </c>
      <c r="E1005" s="106">
        <v>92.909194039580882</v>
      </c>
      <c r="F1005" s="113" t="s">
        <v>350</v>
      </c>
      <c r="G1005" s="107">
        <v>2</v>
      </c>
      <c r="H1005" s="108" t="s">
        <v>110</v>
      </c>
      <c r="I1005" s="107">
        <v>18</v>
      </c>
      <c r="J1005" s="109">
        <v>14</v>
      </c>
      <c r="K1005" s="104" t="s">
        <v>150</v>
      </c>
      <c r="L1005" s="110">
        <v>20</v>
      </c>
      <c r="M1005" s="98" t="s">
        <v>2226</v>
      </c>
      <c r="N1005" s="99" t="s">
        <v>6234</v>
      </c>
      <c r="O1005" s="116" t="s">
        <v>1671</v>
      </c>
      <c r="P1005" s="124"/>
    </row>
    <row r="1006" spans="1:16" x14ac:dyDescent="0.35">
      <c r="B1006" s="120"/>
      <c r="C1006" s="264">
        <v>3.1490135231147045</v>
      </c>
      <c r="D1006" s="345">
        <v>19</v>
      </c>
      <c r="E1006" s="106">
        <v>92.562269162333848</v>
      </c>
      <c r="F1006" s="113" t="s">
        <v>350</v>
      </c>
      <c r="G1006" s="107">
        <v>4</v>
      </c>
      <c r="H1006" s="108" t="s">
        <v>94</v>
      </c>
      <c r="I1006" s="107">
        <v>19</v>
      </c>
      <c r="J1006" s="109">
        <v>14</v>
      </c>
      <c r="K1006" s="104" t="s">
        <v>147</v>
      </c>
      <c r="L1006" s="110">
        <v>21</v>
      </c>
      <c r="M1006" s="98" t="s">
        <v>2629</v>
      </c>
      <c r="N1006" s="99" t="s">
        <v>6237</v>
      </c>
      <c r="O1006" s="116" t="s">
        <v>1671</v>
      </c>
      <c r="P1006" s="117"/>
    </row>
    <row r="1007" spans="1:16" x14ac:dyDescent="0.35">
      <c r="B1007" s="120"/>
      <c r="C1007" s="264">
        <v>1.9176983831840129</v>
      </c>
      <c r="D1007" s="345">
        <v>19</v>
      </c>
      <c r="E1007" s="106">
        <v>93.550126554004422</v>
      </c>
      <c r="F1007" s="113" t="s">
        <v>351</v>
      </c>
      <c r="G1007" s="107">
        <v>15</v>
      </c>
      <c r="H1007" s="108" t="s">
        <v>46</v>
      </c>
      <c r="I1007" s="107">
        <v>26</v>
      </c>
      <c r="J1007" s="109">
        <v>9</v>
      </c>
      <c r="K1007" s="104" t="s">
        <v>334</v>
      </c>
      <c r="L1007" s="110">
        <v>9</v>
      </c>
      <c r="M1007" s="98" t="s">
        <v>2286</v>
      </c>
      <c r="N1007" s="356" t="s">
        <v>6240</v>
      </c>
      <c r="O1007" s="108" t="s">
        <v>1736</v>
      </c>
      <c r="P1007" s="117"/>
    </row>
    <row r="1008" spans="1:16" x14ac:dyDescent="0.35">
      <c r="B1008" s="120"/>
      <c r="C1008" s="264">
        <v>2.1243606683740368</v>
      </c>
      <c r="D1008" s="345">
        <v>23</v>
      </c>
      <c r="E1008" s="106">
        <v>90.57902661322548</v>
      </c>
      <c r="F1008" s="113" t="s">
        <v>350</v>
      </c>
      <c r="G1008" s="107">
        <v>8</v>
      </c>
      <c r="H1008" s="108" t="s">
        <v>44</v>
      </c>
      <c r="I1008" s="107">
        <v>23</v>
      </c>
      <c r="J1008" s="109">
        <v>19</v>
      </c>
      <c r="K1008" s="104" t="s">
        <v>120</v>
      </c>
      <c r="L1008" s="110">
        <v>27</v>
      </c>
      <c r="M1008" s="98" t="s">
        <v>2878</v>
      </c>
      <c r="N1008" s="99" t="s">
        <v>6244</v>
      </c>
      <c r="O1008" s="116" t="s">
        <v>1671</v>
      </c>
      <c r="P1008" s="117" t="s">
        <v>6243</v>
      </c>
    </row>
    <row r="1009" spans="1:17" x14ac:dyDescent="0.35">
      <c r="B1009" s="334"/>
      <c r="C1009" s="352">
        <v>8.8897441022712478</v>
      </c>
      <c r="D1009" s="347">
        <v>12</v>
      </c>
      <c r="E1009" s="335">
        <v>76.872837382432891</v>
      </c>
      <c r="F1009" s="336" t="s">
        <v>350</v>
      </c>
      <c r="G1009" s="321">
        <v>7</v>
      </c>
      <c r="H1009" s="337" t="s">
        <v>66</v>
      </c>
      <c r="I1009" s="321">
        <v>30</v>
      </c>
      <c r="J1009" s="333">
        <v>13</v>
      </c>
      <c r="K1009" s="338" t="s">
        <v>143</v>
      </c>
      <c r="L1009" s="320">
        <v>59</v>
      </c>
      <c r="M1009" s="339" t="s">
        <v>2342</v>
      </c>
      <c r="N1009" s="375" t="s">
        <v>6247</v>
      </c>
      <c r="O1009" s="337" t="s">
        <v>1736</v>
      </c>
      <c r="P1009" s="341"/>
    </row>
    <row r="1010" spans="1:17" x14ac:dyDescent="0.35">
      <c r="B1010" s="105" t="s">
        <v>6194</v>
      </c>
      <c r="C1010" s="264">
        <v>6.5847935719315354</v>
      </c>
      <c r="D1010" s="345">
        <v>11</v>
      </c>
      <c r="E1010" s="106">
        <v>89.786686871268927</v>
      </c>
      <c r="F1010" s="113" t="s">
        <v>350</v>
      </c>
      <c r="G1010" s="107">
        <v>2</v>
      </c>
      <c r="H1010" s="108" t="s">
        <v>110</v>
      </c>
      <c r="I1010" s="107">
        <v>25</v>
      </c>
      <c r="J1010" s="109">
        <v>19</v>
      </c>
      <c r="K1010" s="104" t="s">
        <v>120</v>
      </c>
      <c r="L1010" s="110">
        <v>27</v>
      </c>
      <c r="M1010" s="98" t="s">
        <v>1823</v>
      </c>
      <c r="N1010" s="99" t="s">
        <v>6250</v>
      </c>
      <c r="O1010" s="116" t="s">
        <v>1735</v>
      </c>
      <c r="P1010" s="117"/>
    </row>
    <row r="1011" spans="1:17" x14ac:dyDescent="0.35">
      <c r="B1011" s="120"/>
      <c r="C1011" s="264">
        <v>2.9250004033510915</v>
      </c>
      <c r="D1011" s="345">
        <v>14</v>
      </c>
      <c r="E1011" s="106">
        <v>97.474897799904923</v>
      </c>
      <c r="F1011" s="113" t="s">
        <v>350</v>
      </c>
      <c r="G1011" s="107">
        <v>1</v>
      </c>
      <c r="H1011" s="108" t="s">
        <v>12</v>
      </c>
      <c r="I1011" s="107">
        <v>19</v>
      </c>
      <c r="J1011" s="109">
        <v>15</v>
      </c>
      <c r="K1011" s="104" t="s">
        <v>342</v>
      </c>
      <c r="L1011" s="110">
        <v>6</v>
      </c>
      <c r="M1011" s="98" t="s">
        <v>2629</v>
      </c>
      <c r="N1011" s="99" t="s">
        <v>6253</v>
      </c>
      <c r="O1011" s="116" t="s">
        <v>1671</v>
      </c>
      <c r="P1011" s="117"/>
    </row>
    <row r="1012" spans="1:17" x14ac:dyDescent="0.35">
      <c r="B1012" s="120"/>
      <c r="C1012" s="264">
        <v>9.8413626927291116</v>
      </c>
      <c r="D1012" s="345">
        <v>16</v>
      </c>
      <c r="E1012" s="106">
        <v>76.725455005496642</v>
      </c>
      <c r="F1012" s="113" t="s">
        <v>350</v>
      </c>
      <c r="G1012" s="107">
        <v>5</v>
      </c>
      <c r="H1012" s="108" t="s">
        <v>104</v>
      </c>
      <c r="I1012" s="107">
        <v>28</v>
      </c>
      <c r="J1012" s="109">
        <v>13</v>
      </c>
      <c r="K1012" s="104" t="s">
        <v>143</v>
      </c>
      <c r="L1012" s="110">
        <v>59</v>
      </c>
      <c r="M1012" s="98" t="s">
        <v>1692</v>
      </c>
      <c r="N1012" s="99" t="s">
        <v>6256</v>
      </c>
      <c r="O1012" s="116" t="s">
        <v>1671</v>
      </c>
      <c r="P1012" s="117"/>
    </row>
    <row r="1013" spans="1:17" x14ac:dyDescent="0.35">
      <c r="B1013" s="120"/>
      <c r="C1013" s="264">
        <v>-1.1129709860254298</v>
      </c>
      <c r="D1013" s="345">
        <v>27</v>
      </c>
      <c r="E1013" s="106">
        <v>97.229757907324824</v>
      </c>
      <c r="F1013" s="113" t="s">
        <v>350</v>
      </c>
      <c r="G1013" s="107">
        <v>10</v>
      </c>
      <c r="H1013" s="108" t="s">
        <v>127</v>
      </c>
      <c r="I1013" s="107">
        <v>24</v>
      </c>
      <c r="J1013" s="109">
        <v>17</v>
      </c>
      <c r="K1013" s="104" t="s">
        <v>50</v>
      </c>
      <c r="L1013" s="110">
        <v>11</v>
      </c>
      <c r="M1013" s="98" t="s">
        <v>2208</v>
      </c>
      <c r="N1013" s="99" t="s">
        <v>6259</v>
      </c>
      <c r="O1013" s="116" t="s">
        <v>1671</v>
      </c>
      <c r="P1013" s="117"/>
    </row>
    <row r="1014" spans="1:17" x14ac:dyDescent="0.35">
      <c r="B1014" s="120"/>
      <c r="C1014" s="264">
        <v>4.7527236823483943</v>
      </c>
      <c r="D1014" s="345">
        <v>21</v>
      </c>
      <c r="E1014" s="106">
        <v>94.029800439824967</v>
      </c>
      <c r="F1014" s="113" t="s">
        <v>350</v>
      </c>
      <c r="G1014" s="107">
        <v>3</v>
      </c>
      <c r="H1014" s="108" t="s">
        <v>11</v>
      </c>
      <c r="I1014" s="107">
        <v>19</v>
      </c>
      <c r="J1014" s="109">
        <v>7</v>
      </c>
      <c r="K1014" s="104" t="s">
        <v>133</v>
      </c>
      <c r="L1014" s="110">
        <v>17</v>
      </c>
      <c r="M1014" s="98" t="s">
        <v>1694</v>
      </c>
      <c r="N1014" s="356" t="s">
        <v>6262</v>
      </c>
      <c r="O1014" s="108" t="s">
        <v>1736</v>
      </c>
      <c r="P1014" s="117"/>
    </row>
    <row r="1015" spans="1:17" x14ac:dyDescent="0.35">
      <c r="B1015" s="120"/>
      <c r="C1015" s="264">
        <v>0.16001332640997545</v>
      </c>
      <c r="D1015" s="345">
        <v>20</v>
      </c>
      <c r="E1015" s="106">
        <v>94.582176122156113</v>
      </c>
      <c r="F1015" s="113" t="s">
        <v>350</v>
      </c>
      <c r="G1015" s="107">
        <v>12</v>
      </c>
      <c r="H1015" s="108" t="s">
        <v>96</v>
      </c>
      <c r="I1015" s="107">
        <v>21</v>
      </c>
      <c r="J1015" s="109">
        <v>18</v>
      </c>
      <c r="K1015" s="104" t="s">
        <v>150</v>
      </c>
      <c r="L1015" s="110">
        <v>20</v>
      </c>
      <c r="M1015" s="98" t="s">
        <v>2208</v>
      </c>
      <c r="N1015" s="99" t="s">
        <v>6265</v>
      </c>
      <c r="O1015" s="116" t="s">
        <v>1671</v>
      </c>
      <c r="P1015" s="117"/>
    </row>
    <row r="1016" spans="1:17" x14ac:dyDescent="0.35">
      <c r="B1016" s="120"/>
      <c r="C1016" s="264">
        <v>-4.8847197735803212</v>
      </c>
      <c r="D1016" s="345">
        <v>31</v>
      </c>
      <c r="E1016" s="106">
        <v>82.277202332120297</v>
      </c>
      <c r="F1016" s="113" t="s">
        <v>350</v>
      </c>
      <c r="G1016" s="107">
        <v>49</v>
      </c>
      <c r="H1016" s="108" t="s">
        <v>139</v>
      </c>
      <c r="I1016" s="107">
        <v>22</v>
      </c>
      <c r="J1016" s="109">
        <v>18</v>
      </c>
      <c r="K1016" s="104" t="s">
        <v>53</v>
      </c>
      <c r="L1016" s="110">
        <v>28</v>
      </c>
      <c r="M1016" s="98" t="s">
        <v>1672</v>
      </c>
      <c r="N1016" s="99" t="s">
        <v>6268</v>
      </c>
      <c r="O1016" s="116" t="s">
        <v>1671</v>
      </c>
      <c r="P1016" s="117"/>
    </row>
    <row r="1017" spans="1:17" x14ac:dyDescent="0.35">
      <c r="B1017" s="334"/>
      <c r="C1017" s="352">
        <v>0.1940114374251305</v>
      </c>
      <c r="D1017" s="347">
        <v>30</v>
      </c>
      <c r="E1017" s="335">
        <v>94.137151097973089</v>
      </c>
      <c r="F1017" s="336" t="s">
        <v>350</v>
      </c>
      <c r="G1017" s="321">
        <v>9</v>
      </c>
      <c r="H1017" s="337" t="s">
        <v>334</v>
      </c>
      <c r="I1017" s="321">
        <v>22</v>
      </c>
      <c r="J1017" s="333">
        <v>10</v>
      </c>
      <c r="K1017" s="338" t="s">
        <v>147</v>
      </c>
      <c r="L1017" s="320">
        <v>21</v>
      </c>
      <c r="M1017" s="339" t="s">
        <v>2190</v>
      </c>
      <c r="N1017" s="375" t="s">
        <v>4236</v>
      </c>
      <c r="O1017" s="337" t="s">
        <v>1736</v>
      </c>
      <c r="P1017" s="361"/>
    </row>
    <row r="1018" spans="1:17" x14ac:dyDescent="0.35">
      <c r="A1018" t="s">
        <v>6276</v>
      </c>
      <c r="B1018" s="105" t="s">
        <v>6195</v>
      </c>
      <c r="C1018" s="264">
        <v>18.043295496654217</v>
      </c>
      <c r="D1018" s="345">
        <v>2</v>
      </c>
      <c r="E1018" s="106">
        <v>42.975335578830268</v>
      </c>
      <c r="F1018" s="113" t="s">
        <v>351</v>
      </c>
      <c r="G1018" s="107">
        <v>3</v>
      </c>
      <c r="H1018" s="108" t="s">
        <v>94</v>
      </c>
      <c r="I1018" s="107">
        <v>31</v>
      </c>
      <c r="J1018" s="109">
        <v>15</v>
      </c>
      <c r="K1018" s="104" t="s">
        <v>102</v>
      </c>
      <c r="L1018" s="110">
        <v>128</v>
      </c>
      <c r="M1018" s="98" t="s">
        <v>2476</v>
      </c>
      <c r="N1018" s="99" t="s">
        <v>6275</v>
      </c>
      <c r="O1018" s="116" t="s">
        <v>1671</v>
      </c>
      <c r="P1018" s="124" t="s">
        <v>6277</v>
      </c>
      <c r="Q1018" s="43"/>
    </row>
    <row r="1019" spans="1:17" x14ac:dyDescent="0.35">
      <c r="B1019" s="120"/>
      <c r="C1019" s="264">
        <v>15.836637375870328</v>
      </c>
      <c r="D1019" s="345">
        <v>2</v>
      </c>
      <c r="E1019" s="106">
        <v>43.108974496937194</v>
      </c>
      <c r="F1019" s="113" t="s">
        <v>351</v>
      </c>
      <c r="G1019" s="107">
        <v>8</v>
      </c>
      <c r="H1019" s="108" t="s">
        <v>44</v>
      </c>
      <c r="I1019" s="107">
        <v>26</v>
      </c>
      <c r="J1019" s="109">
        <v>17</v>
      </c>
      <c r="K1019" s="104" t="s">
        <v>52</v>
      </c>
      <c r="L1019" s="110">
        <v>127</v>
      </c>
      <c r="M1019" s="98" t="s">
        <v>4590</v>
      </c>
      <c r="N1019" s="99" t="s">
        <v>6280</v>
      </c>
      <c r="O1019" s="116" t="s">
        <v>1735</v>
      </c>
      <c r="P1019" s="124" t="s">
        <v>6281</v>
      </c>
    </row>
    <row r="1020" spans="1:17" x14ac:dyDescent="0.35">
      <c r="B1020" s="120"/>
      <c r="C1020" s="264">
        <v>10.614162597030361</v>
      </c>
      <c r="D1020" s="345">
        <v>4</v>
      </c>
      <c r="E1020" s="106">
        <v>28.662424853920371</v>
      </c>
      <c r="F1020" s="113" t="s">
        <v>351</v>
      </c>
      <c r="G1020" s="107">
        <v>43</v>
      </c>
      <c r="H1020" s="108" t="s">
        <v>64</v>
      </c>
      <c r="I1020" s="107">
        <v>30</v>
      </c>
      <c r="J1020" s="109">
        <v>14</v>
      </c>
      <c r="K1020" s="104" t="s">
        <v>69</v>
      </c>
      <c r="L1020" s="110">
        <v>126</v>
      </c>
      <c r="M1020" s="98" t="s">
        <v>2174</v>
      </c>
      <c r="N1020" s="99" t="s">
        <v>6284</v>
      </c>
      <c r="O1020" s="116" t="s">
        <v>1671</v>
      </c>
      <c r="P1020" s="117"/>
    </row>
    <row r="1021" spans="1:17" x14ac:dyDescent="0.35">
      <c r="B1021" s="120"/>
      <c r="C1021" s="264">
        <v>8.8355038779227719</v>
      </c>
      <c r="D1021" s="345">
        <v>5</v>
      </c>
      <c r="E1021" s="106">
        <v>12.878040825609933</v>
      </c>
      <c r="F1021" s="113" t="s">
        <v>351</v>
      </c>
      <c r="G1021" s="107">
        <v>69</v>
      </c>
      <c r="H1021" s="108" t="s">
        <v>109</v>
      </c>
      <c r="I1021" s="107">
        <v>22</v>
      </c>
      <c r="J1021" s="109">
        <v>20</v>
      </c>
      <c r="K1021" s="104" t="s">
        <v>119</v>
      </c>
      <c r="L1021" s="110">
        <v>125</v>
      </c>
      <c r="M1021" s="98" t="s">
        <v>3285</v>
      </c>
      <c r="N1021" s="99" t="s">
        <v>6287</v>
      </c>
      <c r="O1021" s="116" t="s">
        <v>1735</v>
      </c>
      <c r="P1021" s="117"/>
    </row>
    <row r="1022" spans="1:17" x14ac:dyDescent="0.35">
      <c r="B1022" s="120"/>
      <c r="C1022" s="264">
        <v>2.6714361547928296</v>
      </c>
      <c r="D1022" s="345">
        <v>15</v>
      </c>
      <c r="E1022" s="121">
        <v>-2.1536716211313345</v>
      </c>
      <c r="F1022" s="113" t="s">
        <v>351</v>
      </c>
      <c r="G1022" s="107">
        <v>117</v>
      </c>
      <c r="H1022" s="108" t="s">
        <v>343</v>
      </c>
      <c r="I1022" s="107">
        <v>25</v>
      </c>
      <c r="J1022" s="109">
        <v>11</v>
      </c>
      <c r="K1022" s="104" t="s">
        <v>337</v>
      </c>
      <c r="L1022" s="110">
        <v>124</v>
      </c>
      <c r="M1022" s="98" t="s">
        <v>1692</v>
      </c>
      <c r="N1022" s="99" t="s">
        <v>6290</v>
      </c>
      <c r="O1022" s="116" t="s">
        <v>1671</v>
      </c>
      <c r="P1022" s="124" t="s">
        <v>6291</v>
      </c>
    </row>
    <row r="1023" spans="1:17" x14ac:dyDescent="0.35">
      <c r="B1023" s="120"/>
      <c r="C1023" s="264">
        <v>14.534674183686521</v>
      </c>
      <c r="D1023" s="345">
        <v>4</v>
      </c>
      <c r="E1023" s="106">
        <v>46.037346199991475</v>
      </c>
      <c r="F1023" s="113" t="s">
        <v>351</v>
      </c>
      <c r="G1023" s="107">
        <v>7</v>
      </c>
      <c r="H1023" s="108" t="s">
        <v>342</v>
      </c>
      <c r="I1023" s="107">
        <v>29</v>
      </c>
      <c r="J1023" s="109">
        <v>15</v>
      </c>
      <c r="K1023" s="104" t="s">
        <v>335</v>
      </c>
      <c r="L1023" s="110">
        <v>123</v>
      </c>
      <c r="M1023" s="98" t="s">
        <v>2476</v>
      </c>
      <c r="N1023" s="99" t="s">
        <v>6294</v>
      </c>
      <c r="O1023" s="116" t="s">
        <v>1671</v>
      </c>
      <c r="P1023" s="124" t="s">
        <v>5242</v>
      </c>
    </row>
    <row r="1024" spans="1:17" x14ac:dyDescent="0.35">
      <c r="B1024" s="120"/>
      <c r="C1024" s="264">
        <v>9.5438201557048377</v>
      </c>
      <c r="D1024" s="345">
        <v>9</v>
      </c>
      <c r="E1024" s="106">
        <v>10.914704164939501</v>
      </c>
      <c r="F1024" s="113" t="s">
        <v>351</v>
      </c>
      <c r="G1024" s="107">
        <v>76</v>
      </c>
      <c r="H1024" s="108" t="s">
        <v>48</v>
      </c>
      <c r="I1024" s="107">
        <v>28</v>
      </c>
      <c r="J1024" s="109">
        <v>18</v>
      </c>
      <c r="K1024" s="104" t="s">
        <v>54</v>
      </c>
      <c r="L1024" s="110">
        <v>122</v>
      </c>
      <c r="M1024" s="98" t="s">
        <v>2608</v>
      </c>
      <c r="N1024" s="99" t="s">
        <v>6297</v>
      </c>
      <c r="O1024" s="116" t="s">
        <v>1671</v>
      </c>
      <c r="P1024" s="117"/>
    </row>
    <row r="1025" spans="2:16" x14ac:dyDescent="0.35">
      <c r="B1025" s="120"/>
      <c r="C1025" s="264">
        <v>-5.2028718668785618</v>
      </c>
      <c r="D1025" s="345">
        <v>16</v>
      </c>
      <c r="E1025" s="106">
        <v>14.015876286360658</v>
      </c>
      <c r="F1025" s="113" t="s">
        <v>350</v>
      </c>
      <c r="G1025" s="107">
        <v>121</v>
      </c>
      <c r="H1025" s="108" t="s">
        <v>130</v>
      </c>
      <c r="I1025" s="107">
        <v>22</v>
      </c>
      <c r="J1025" s="109">
        <v>21</v>
      </c>
      <c r="K1025" s="104" t="s">
        <v>123</v>
      </c>
      <c r="L1025" s="110">
        <v>93</v>
      </c>
      <c r="M1025" s="98" t="s">
        <v>2334</v>
      </c>
      <c r="N1025" s="99" t="s">
        <v>6300</v>
      </c>
      <c r="O1025" s="116" t="s">
        <v>1671</v>
      </c>
      <c r="P1025" s="117"/>
    </row>
    <row r="1026" spans="2:16" x14ac:dyDescent="0.35">
      <c r="B1026" s="120"/>
      <c r="C1026" s="264">
        <v>-6.070270440982986</v>
      </c>
      <c r="D1026" s="345">
        <v>19</v>
      </c>
      <c r="E1026" s="106">
        <v>16.545192275959259</v>
      </c>
      <c r="F1026" s="113" t="s">
        <v>350</v>
      </c>
      <c r="G1026" s="107">
        <v>120</v>
      </c>
      <c r="H1026" s="108" t="s">
        <v>83</v>
      </c>
      <c r="I1026" s="107">
        <v>24</v>
      </c>
      <c r="J1026" s="109">
        <v>16</v>
      </c>
      <c r="K1026" s="104" t="s">
        <v>75</v>
      </c>
      <c r="L1026" s="110">
        <v>90</v>
      </c>
      <c r="M1026" s="98" t="s">
        <v>4204</v>
      </c>
      <c r="N1026" s="99" t="s">
        <v>6303</v>
      </c>
      <c r="O1026" s="116" t="s">
        <v>1671</v>
      </c>
      <c r="P1026" s="117"/>
    </row>
    <row r="1027" spans="2:16" x14ac:dyDescent="0.35">
      <c r="B1027" s="120"/>
      <c r="C1027" s="264">
        <v>-6.6617427157185674</v>
      </c>
      <c r="D1027" s="345">
        <v>20</v>
      </c>
      <c r="E1027" s="106">
        <v>20.896750192374249</v>
      </c>
      <c r="F1027" s="113" t="s">
        <v>350</v>
      </c>
      <c r="G1027" s="107">
        <v>119</v>
      </c>
      <c r="H1027" s="108" t="s">
        <v>51</v>
      </c>
      <c r="I1027" s="107">
        <v>29</v>
      </c>
      <c r="J1027" s="109">
        <v>19</v>
      </c>
      <c r="K1027" s="104" t="s">
        <v>41</v>
      </c>
      <c r="L1027" s="110">
        <v>81</v>
      </c>
      <c r="M1027" s="98" t="s">
        <v>1681</v>
      </c>
      <c r="N1027" s="99" t="s">
        <v>6306</v>
      </c>
      <c r="O1027" s="116" t="s">
        <v>1671</v>
      </c>
      <c r="P1027" s="117"/>
    </row>
    <row r="1028" spans="2:16" x14ac:dyDescent="0.35">
      <c r="B1028" s="120"/>
      <c r="C1028" s="264">
        <v>-2.7912728511826872</v>
      </c>
      <c r="D1028" s="345">
        <v>18</v>
      </c>
      <c r="E1028" s="106">
        <v>9.2672400817805762</v>
      </c>
      <c r="F1028" s="113" t="s">
        <v>350</v>
      </c>
      <c r="G1028" s="107">
        <v>118</v>
      </c>
      <c r="H1028" s="108" t="s">
        <v>132</v>
      </c>
      <c r="I1028" s="107">
        <v>14</v>
      </c>
      <c r="J1028" s="109">
        <v>7</v>
      </c>
      <c r="K1028" s="104" t="s">
        <v>126</v>
      </c>
      <c r="L1028" s="110">
        <v>104</v>
      </c>
      <c r="M1028" s="98" t="s">
        <v>4491</v>
      </c>
      <c r="N1028" s="99" t="s">
        <v>6309</v>
      </c>
      <c r="O1028" s="116" t="s">
        <v>1671</v>
      </c>
      <c r="P1028" s="117"/>
    </row>
    <row r="1029" spans="2:16" x14ac:dyDescent="0.35">
      <c r="B1029" s="120"/>
      <c r="C1029" s="264">
        <v>5.6607895568981688</v>
      </c>
      <c r="D1029" s="345">
        <v>10</v>
      </c>
      <c r="E1029" s="106">
        <v>32.893878892447205</v>
      </c>
      <c r="F1029" s="113" t="s">
        <v>350</v>
      </c>
      <c r="G1029" s="107">
        <v>52</v>
      </c>
      <c r="H1029" s="108" t="s">
        <v>67</v>
      </c>
      <c r="I1029" s="107">
        <v>16</v>
      </c>
      <c r="J1029" s="109">
        <v>6</v>
      </c>
      <c r="K1029" s="104" t="s">
        <v>58</v>
      </c>
      <c r="L1029" s="110">
        <v>116</v>
      </c>
      <c r="M1029" s="98" t="s">
        <v>3771</v>
      </c>
      <c r="N1029" s="99" t="s">
        <v>6312</v>
      </c>
      <c r="O1029" s="116" t="s">
        <v>1671</v>
      </c>
      <c r="P1029" s="117"/>
    </row>
    <row r="1030" spans="2:16" x14ac:dyDescent="0.35">
      <c r="B1030" s="120"/>
      <c r="C1030" s="264">
        <v>9.097323667415111</v>
      </c>
      <c r="D1030" s="345">
        <v>5</v>
      </c>
      <c r="E1030" s="106">
        <v>26.542016379506023</v>
      </c>
      <c r="F1030" s="113" t="s">
        <v>351</v>
      </c>
      <c r="G1030" s="107">
        <v>64</v>
      </c>
      <c r="H1030" s="108" t="s">
        <v>105</v>
      </c>
      <c r="I1030" s="107">
        <v>20</v>
      </c>
      <c r="J1030" s="109">
        <v>19</v>
      </c>
      <c r="K1030" s="104" t="s">
        <v>115</v>
      </c>
      <c r="L1030" s="110">
        <v>115</v>
      </c>
      <c r="M1030" s="98" t="s">
        <v>3285</v>
      </c>
      <c r="N1030" s="99" t="s">
        <v>6315</v>
      </c>
      <c r="O1030" s="116" t="s">
        <v>1735</v>
      </c>
      <c r="P1030" s="124"/>
    </row>
    <row r="1031" spans="2:16" x14ac:dyDescent="0.35">
      <c r="B1031" s="120"/>
      <c r="C1031" s="264">
        <v>9.9191225809921839</v>
      </c>
      <c r="D1031" s="345">
        <v>17</v>
      </c>
      <c r="E1031" s="106">
        <v>50.053918279338539</v>
      </c>
      <c r="F1031" s="113" t="s">
        <v>350</v>
      </c>
      <c r="G1031" s="107">
        <v>16</v>
      </c>
      <c r="H1031" s="108" t="s">
        <v>331</v>
      </c>
      <c r="I1031" s="107">
        <v>38</v>
      </c>
      <c r="J1031" s="109">
        <v>3</v>
      </c>
      <c r="K1031" s="104" t="s">
        <v>340</v>
      </c>
      <c r="L1031" s="110">
        <v>114</v>
      </c>
      <c r="M1031" s="98" t="s">
        <v>2414</v>
      </c>
      <c r="N1031" s="356" t="s">
        <v>6318</v>
      </c>
      <c r="O1031" s="108" t="s">
        <v>1736</v>
      </c>
      <c r="P1031" s="117"/>
    </row>
    <row r="1032" spans="2:16" x14ac:dyDescent="0.35">
      <c r="B1032" s="120"/>
      <c r="C1032" s="264">
        <v>11.265775853356624</v>
      </c>
      <c r="D1032" s="345">
        <v>5</v>
      </c>
      <c r="E1032" s="106">
        <v>49.984587936784614</v>
      </c>
      <c r="F1032" s="113" t="s">
        <v>350</v>
      </c>
      <c r="G1032" s="107">
        <v>13</v>
      </c>
      <c r="H1032" s="108" t="s">
        <v>50</v>
      </c>
      <c r="I1032" s="107">
        <v>31</v>
      </c>
      <c r="J1032" s="109">
        <v>25</v>
      </c>
      <c r="K1032" s="104" t="s">
        <v>43</v>
      </c>
      <c r="L1032" s="110">
        <v>113</v>
      </c>
      <c r="M1032" s="98" t="s">
        <v>2250</v>
      </c>
      <c r="N1032" s="99" t="s">
        <v>6321</v>
      </c>
      <c r="O1032" s="116" t="s">
        <v>1735</v>
      </c>
      <c r="P1032" s="117"/>
    </row>
    <row r="1033" spans="2:16" x14ac:dyDescent="0.35">
      <c r="B1033" s="120"/>
      <c r="C1033" s="264">
        <v>2.6595747740096298</v>
      </c>
      <c r="D1033" s="345">
        <v>21</v>
      </c>
      <c r="E1033" s="106">
        <v>13.643616817326921</v>
      </c>
      <c r="F1033" s="113" t="s">
        <v>350</v>
      </c>
      <c r="G1033" s="107">
        <v>91</v>
      </c>
      <c r="H1033" s="108" t="s">
        <v>55</v>
      </c>
      <c r="I1033" s="107">
        <v>27</v>
      </c>
      <c r="J1033" s="109">
        <v>14</v>
      </c>
      <c r="K1033" s="104" t="s">
        <v>47</v>
      </c>
      <c r="L1033" s="110">
        <v>112</v>
      </c>
      <c r="M1033" s="98" t="s">
        <v>2273</v>
      </c>
      <c r="N1033" s="99" t="s">
        <v>6324</v>
      </c>
      <c r="O1033" s="116" t="s">
        <v>1671</v>
      </c>
      <c r="P1033" s="117"/>
    </row>
    <row r="1034" spans="2:16" x14ac:dyDescent="0.35">
      <c r="B1034" s="120"/>
      <c r="C1034" s="264">
        <v>4.879670952661443</v>
      </c>
      <c r="D1034" s="345">
        <v>8</v>
      </c>
      <c r="E1034" s="106">
        <v>48.367048842955889</v>
      </c>
      <c r="F1034" s="113" t="s">
        <v>351</v>
      </c>
      <c r="G1034" s="107">
        <v>49</v>
      </c>
      <c r="H1034" s="108" t="s">
        <v>122</v>
      </c>
      <c r="I1034" s="107">
        <v>22</v>
      </c>
      <c r="J1034" s="109">
        <v>10</v>
      </c>
      <c r="K1034" s="104" t="s">
        <v>128</v>
      </c>
      <c r="L1034" s="110">
        <v>80</v>
      </c>
      <c r="M1034" s="98" t="s">
        <v>1754</v>
      </c>
      <c r="N1034" s="99" t="s">
        <v>6327</v>
      </c>
      <c r="O1034" s="116" t="s">
        <v>1671</v>
      </c>
      <c r="P1034" s="117" t="s">
        <v>2195</v>
      </c>
    </row>
    <row r="1035" spans="2:16" x14ac:dyDescent="0.35">
      <c r="B1035" s="120"/>
      <c r="C1035" s="264">
        <v>1.9427049145196085</v>
      </c>
      <c r="D1035" s="345">
        <v>13</v>
      </c>
      <c r="E1035" s="106">
        <v>37.867742903981231</v>
      </c>
      <c r="F1035" s="113" t="s">
        <v>351</v>
      </c>
      <c r="G1035" s="107">
        <v>67</v>
      </c>
      <c r="H1035" s="108" t="s">
        <v>78</v>
      </c>
      <c r="I1035" s="107">
        <v>17</v>
      </c>
      <c r="J1035" s="109">
        <v>9</v>
      </c>
      <c r="K1035" s="104" t="s">
        <v>87</v>
      </c>
      <c r="L1035" s="110">
        <v>79</v>
      </c>
      <c r="M1035" s="98" t="s">
        <v>1692</v>
      </c>
      <c r="N1035" s="99" t="s">
        <v>6330</v>
      </c>
      <c r="O1035" s="116" t="s">
        <v>1671</v>
      </c>
      <c r="P1035" s="117"/>
    </row>
    <row r="1036" spans="2:16" x14ac:dyDescent="0.35">
      <c r="B1036" s="120"/>
      <c r="C1036" s="264">
        <v>-1.2512072965658345</v>
      </c>
      <c r="D1036" s="345">
        <v>13</v>
      </c>
      <c r="E1036" s="106">
        <v>50.579079783890791</v>
      </c>
      <c r="F1036" s="113" t="s">
        <v>351</v>
      </c>
      <c r="G1036" s="107">
        <v>78</v>
      </c>
      <c r="H1036" s="108" t="s">
        <v>62</v>
      </c>
      <c r="I1036" s="107">
        <v>17</v>
      </c>
      <c r="J1036" s="109">
        <v>12</v>
      </c>
      <c r="K1036" s="104" t="s">
        <v>70</v>
      </c>
      <c r="L1036" s="110">
        <v>56</v>
      </c>
      <c r="M1036" s="98" t="s">
        <v>1685</v>
      </c>
      <c r="N1036" s="99" t="s">
        <v>6333</v>
      </c>
      <c r="O1036" s="116" t="s">
        <v>1671</v>
      </c>
      <c r="P1036" s="117"/>
    </row>
    <row r="1037" spans="2:16" x14ac:dyDescent="0.35">
      <c r="B1037" s="120"/>
      <c r="C1037" s="264">
        <v>1.5491611847480833</v>
      </c>
      <c r="D1037" s="345">
        <v>16</v>
      </c>
      <c r="E1037" s="106">
        <v>55.643148135602956</v>
      </c>
      <c r="F1037" s="113" t="s">
        <v>350</v>
      </c>
      <c r="G1037" s="107">
        <v>40</v>
      </c>
      <c r="H1037" s="108" t="s">
        <v>71</v>
      </c>
      <c r="I1037" s="107">
        <v>32</v>
      </c>
      <c r="J1037" s="109">
        <v>16</v>
      </c>
      <c r="K1037" s="104" t="s">
        <v>63</v>
      </c>
      <c r="L1037" s="110">
        <v>77</v>
      </c>
      <c r="M1037" s="98" t="s">
        <v>5383</v>
      </c>
      <c r="N1037" s="356" t="s">
        <v>6336</v>
      </c>
      <c r="O1037" s="108" t="s">
        <v>1736</v>
      </c>
      <c r="P1037" s="117"/>
    </row>
    <row r="1038" spans="2:16" x14ac:dyDescent="0.35">
      <c r="B1038" s="120"/>
      <c r="C1038" s="264">
        <v>0.60457321036394851</v>
      </c>
      <c r="D1038" s="345">
        <v>13</v>
      </c>
      <c r="E1038" s="106">
        <v>40.405751314782989</v>
      </c>
      <c r="F1038" s="113" t="s">
        <v>351</v>
      </c>
      <c r="G1038" s="107">
        <v>75</v>
      </c>
      <c r="H1038" s="108" t="s">
        <v>339</v>
      </c>
      <c r="I1038" s="107">
        <v>16</v>
      </c>
      <c r="J1038" s="109">
        <v>11</v>
      </c>
      <c r="K1038" s="104" t="s">
        <v>333</v>
      </c>
      <c r="L1038" s="110">
        <v>68</v>
      </c>
      <c r="M1038" s="98" t="s">
        <v>2245</v>
      </c>
      <c r="N1038" s="99" t="s">
        <v>6339</v>
      </c>
      <c r="O1038" s="116" t="s">
        <v>1671</v>
      </c>
      <c r="P1038" s="117"/>
    </row>
    <row r="1039" spans="2:16" x14ac:dyDescent="0.35">
      <c r="B1039" s="120"/>
      <c r="C1039" s="264">
        <v>-2.9201459299597636</v>
      </c>
      <c r="D1039" s="345">
        <v>12</v>
      </c>
      <c r="E1039" s="106">
        <v>31.517485247725183</v>
      </c>
      <c r="F1039" s="113" t="s">
        <v>350</v>
      </c>
      <c r="G1039" s="107">
        <v>95</v>
      </c>
      <c r="H1039" s="108" t="s">
        <v>117</v>
      </c>
      <c r="I1039" s="107">
        <v>18</v>
      </c>
      <c r="J1039" s="109">
        <v>13</v>
      </c>
      <c r="K1039" s="104" t="s">
        <v>111</v>
      </c>
      <c r="L1039" s="110">
        <v>74</v>
      </c>
      <c r="M1039" s="98" t="s">
        <v>1674</v>
      </c>
      <c r="N1039" s="99" t="s">
        <v>6342</v>
      </c>
      <c r="O1039" s="116" t="s">
        <v>1671</v>
      </c>
      <c r="P1039" s="117"/>
    </row>
    <row r="1040" spans="2:16" x14ac:dyDescent="0.35">
      <c r="B1040" s="120"/>
      <c r="C1040" s="264">
        <v>-0.30469648645998193</v>
      </c>
      <c r="D1040" s="345">
        <v>19</v>
      </c>
      <c r="E1040" s="106">
        <v>34.772549738576934</v>
      </c>
      <c r="F1040" s="113" t="s">
        <v>350</v>
      </c>
      <c r="G1040" s="107">
        <v>73</v>
      </c>
      <c r="H1040" s="108" t="s">
        <v>97</v>
      </c>
      <c r="I1040" s="107">
        <v>18</v>
      </c>
      <c r="J1040" s="109">
        <v>12</v>
      </c>
      <c r="K1040" s="104" t="s">
        <v>91</v>
      </c>
      <c r="L1040" s="110">
        <v>84</v>
      </c>
      <c r="M1040" s="98" t="s">
        <v>1696</v>
      </c>
      <c r="N1040" s="99" t="s">
        <v>6345</v>
      </c>
      <c r="O1040" s="116" t="s">
        <v>1671</v>
      </c>
      <c r="P1040" s="117"/>
    </row>
    <row r="1041" spans="2:16" x14ac:dyDescent="0.35">
      <c r="B1041" s="120"/>
      <c r="C1041" s="264">
        <v>12.041906164231339</v>
      </c>
      <c r="D1041" s="345">
        <v>7</v>
      </c>
      <c r="E1041" s="106">
        <v>65.591503808322699</v>
      </c>
      <c r="F1041" s="113" t="s">
        <v>351</v>
      </c>
      <c r="G1041" s="107">
        <v>14</v>
      </c>
      <c r="H1041" s="108" t="s">
        <v>76</v>
      </c>
      <c r="I1041" s="107">
        <v>25</v>
      </c>
      <c r="J1041" s="109">
        <v>24</v>
      </c>
      <c r="K1041" s="104" t="s">
        <v>81</v>
      </c>
      <c r="L1041" s="110">
        <v>72</v>
      </c>
      <c r="M1041" s="98" t="s">
        <v>4484</v>
      </c>
      <c r="N1041" s="99" t="s">
        <v>6349</v>
      </c>
      <c r="O1041" s="116" t="s">
        <v>1735</v>
      </c>
      <c r="P1041" s="117" t="s">
        <v>6348</v>
      </c>
    </row>
    <row r="1042" spans="2:16" x14ac:dyDescent="0.35">
      <c r="C1042" s="264">
        <v>-3.8052105332332675</v>
      </c>
      <c r="D1042" s="345">
        <v>13</v>
      </c>
      <c r="E1042" s="106">
        <v>27.095732229168906</v>
      </c>
      <c r="F1042" s="113" t="s">
        <v>351</v>
      </c>
      <c r="G1042" s="107">
        <v>110</v>
      </c>
      <c r="H1042" s="108" t="s">
        <v>344</v>
      </c>
      <c r="I1042" s="107">
        <v>20</v>
      </c>
      <c r="J1042" s="109">
        <v>18</v>
      </c>
      <c r="K1042" s="104" t="s">
        <v>336</v>
      </c>
      <c r="L1042" s="110">
        <v>71</v>
      </c>
      <c r="M1042" s="98" t="s">
        <v>1672</v>
      </c>
      <c r="N1042" s="99" t="s">
        <v>6352</v>
      </c>
      <c r="O1042" s="116" t="s">
        <v>1671</v>
      </c>
      <c r="P1042" s="124"/>
    </row>
    <row r="1043" spans="2:16" x14ac:dyDescent="0.35">
      <c r="B1043" s="120"/>
      <c r="C1043" s="264">
        <v>12.329237831935187</v>
      </c>
      <c r="D1043" s="345">
        <v>2</v>
      </c>
      <c r="E1043" s="106">
        <v>70.843923355404499</v>
      </c>
      <c r="F1043" s="113" t="s">
        <v>351</v>
      </c>
      <c r="G1043" s="107">
        <v>2</v>
      </c>
      <c r="H1043" s="108" t="s">
        <v>110</v>
      </c>
      <c r="I1043" s="107">
        <v>28</v>
      </c>
      <c r="J1043" s="109">
        <v>19</v>
      </c>
      <c r="K1043" s="104" t="s">
        <v>116</v>
      </c>
      <c r="L1043" s="110">
        <v>70</v>
      </c>
      <c r="M1043" s="98" t="s">
        <v>1696</v>
      </c>
      <c r="N1043" s="99" t="s">
        <v>6356</v>
      </c>
      <c r="O1043" s="116" t="s">
        <v>1735</v>
      </c>
      <c r="P1043" s="117" t="s">
        <v>6355</v>
      </c>
    </row>
    <row r="1044" spans="2:16" x14ac:dyDescent="0.35">
      <c r="B1044" s="120"/>
      <c r="C1044" s="264">
        <v>-2.6823500729360714</v>
      </c>
      <c r="D1044" s="345">
        <v>18</v>
      </c>
      <c r="E1044" s="106">
        <v>58.235773971913623</v>
      </c>
      <c r="F1044" s="113" t="s">
        <v>350</v>
      </c>
      <c r="G1044" s="107">
        <v>66</v>
      </c>
      <c r="H1044" s="108" t="s">
        <v>68</v>
      </c>
      <c r="I1044" s="107">
        <v>23</v>
      </c>
      <c r="J1044" s="109">
        <v>14</v>
      </c>
      <c r="K1044" s="104" t="s">
        <v>60</v>
      </c>
      <c r="L1044" s="110">
        <v>50</v>
      </c>
      <c r="M1044" s="98" t="s">
        <v>1754</v>
      </c>
      <c r="N1044" s="99" t="s">
        <v>6359</v>
      </c>
      <c r="O1044" s="116" t="s">
        <v>1671</v>
      </c>
      <c r="P1044" s="124"/>
    </row>
    <row r="1045" spans="2:16" x14ac:dyDescent="0.35">
      <c r="B1045" s="120"/>
      <c r="C1045" s="264">
        <v>4.971800373979308</v>
      </c>
      <c r="D1045" s="345">
        <v>8</v>
      </c>
      <c r="E1045" s="106">
        <v>68.245789193472845</v>
      </c>
      <c r="F1045" s="113" t="s">
        <v>350</v>
      </c>
      <c r="G1045" s="107">
        <v>18</v>
      </c>
      <c r="H1045" s="108" t="s">
        <v>100</v>
      </c>
      <c r="I1045" s="107">
        <v>21</v>
      </c>
      <c r="J1045" s="109">
        <v>15</v>
      </c>
      <c r="K1045" s="104" t="s">
        <v>92</v>
      </c>
      <c r="L1045" s="110">
        <v>65</v>
      </c>
      <c r="M1045" s="98" t="s">
        <v>1936</v>
      </c>
      <c r="N1045" s="99" t="s">
        <v>6362</v>
      </c>
      <c r="O1045" s="116" t="s">
        <v>1671</v>
      </c>
      <c r="P1045" s="117"/>
    </row>
    <row r="1046" spans="2:16" x14ac:dyDescent="0.35">
      <c r="B1046" s="120"/>
      <c r="C1046" s="264">
        <v>0.77944534545517719</v>
      </c>
      <c r="D1046" s="349">
        <v>17</v>
      </c>
      <c r="E1046" s="121">
        <v>54.581497023669883</v>
      </c>
      <c r="F1046" s="113" t="s">
        <v>351</v>
      </c>
      <c r="G1046" s="107">
        <v>63</v>
      </c>
      <c r="H1046" s="108" t="s">
        <v>121</v>
      </c>
      <c r="I1046" s="107">
        <v>23</v>
      </c>
      <c r="J1046" s="109">
        <v>5</v>
      </c>
      <c r="K1046" s="104" t="s">
        <v>131</v>
      </c>
      <c r="L1046" s="110">
        <v>58</v>
      </c>
      <c r="M1046" s="98" t="s">
        <v>2840</v>
      </c>
      <c r="N1046" s="356" t="s">
        <v>6365</v>
      </c>
      <c r="O1046" s="108" t="s">
        <v>1736</v>
      </c>
      <c r="P1046" s="124"/>
    </row>
    <row r="1047" spans="2:16" x14ac:dyDescent="0.35">
      <c r="B1047" s="120"/>
      <c r="C1047" s="264">
        <v>1.6411397117257875</v>
      </c>
      <c r="D1047" s="345">
        <v>17</v>
      </c>
      <c r="E1047" s="106">
        <v>71.315476466536794</v>
      </c>
      <c r="F1047" s="113" t="s">
        <v>350</v>
      </c>
      <c r="G1047" s="107">
        <v>29</v>
      </c>
      <c r="H1047" s="108" t="s">
        <v>103</v>
      </c>
      <c r="I1047" s="107">
        <v>22</v>
      </c>
      <c r="J1047" s="109">
        <v>11</v>
      </c>
      <c r="K1047" s="104" t="s">
        <v>95</v>
      </c>
      <c r="L1047" s="110">
        <v>62</v>
      </c>
      <c r="M1047" s="98" t="s">
        <v>2622</v>
      </c>
      <c r="N1047" s="99" t="s">
        <v>6368</v>
      </c>
      <c r="O1047" s="116" t="s">
        <v>1671</v>
      </c>
      <c r="P1047" s="125"/>
    </row>
    <row r="1048" spans="2:16" x14ac:dyDescent="0.35">
      <c r="B1048" s="120"/>
      <c r="C1048" s="264">
        <v>7.5291740865736267</v>
      </c>
      <c r="D1048" s="345">
        <v>8</v>
      </c>
      <c r="E1048" s="106">
        <v>67.247377180642772</v>
      </c>
      <c r="F1048" s="113" t="s">
        <v>351</v>
      </c>
      <c r="G1048" s="107">
        <v>26</v>
      </c>
      <c r="H1048" s="108" t="s">
        <v>140</v>
      </c>
      <c r="I1048" s="107">
        <v>18</v>
      </c>
      <c r="J1048" s="109">
        <v>14</v>
      </c>
      <c r="K1048" s="104" t="s">
        <v>143</v>
      </c>
      <c r="L1048" s="110">
        <v>61</v>
      </c>
      <c r="M1048" s="98" t="s">
        <v>1750</v>
      </c>
      <c r="N1048" s="99" t="s">
        <v>6371</v>
      </c>
      <c r="O1048" s="116" t="s">
        <v>1671</v>
      </c>
      <c r="P1048" s="125"/>
    </row>
    <row r="1049" spans="2:16" x14ac:dyDescent="0.35">
      <c r="B1049" s="120"/>
      <c r="C1049" s="264">
        <v>-8.3303202037701229</v>
      </c>
      <c r="D1049" s="345">
        <v>17</v>
      </c>
      <c r="E1049" s="106">
        <v>82.042355341280626</v>
      </c>
      <c r="F1049" s="113" t="s">
        <v>350</v>
      </c>
      <c r="G1049" s="107">
        <v>60</v>
      </c>
      <c r="H1049" s="108" t="s">
        <v>101</v>
      </c>
      <c r="I1049" s="107">
        <v>12</v>
      </c>
      <c r="J1049" s="109">
        <v>9</v>
      </c>
      <c r="K1049" s="104" t="s">
        <v>93</v>
      </c>
      <c r="L1049" s="110">
        <v>20</v>
      </c>
      <c r="M1049" s="98" t="s">
        <v>4990</v>
      </c>
      <c r="N1049" s="99" t="s">
        <v>6374</v>
      </c>
      <c r="O1049" s="116" t="s">
        <v>1671</v>
      </c>
      <c r="P1049" s="124" t="s">
        <v>5623</v>
      </c>
    </row>
    <row r="1050" spans="2:16" x14ac:dyDescent="0.35">
      <c r="B1050" s="105" t="s">
        <v>6196</v>
      </c>
      <c r="C1050" s="264">
        <v>2.8044245488024693</v>
      </c>
      <c r="D1050" s="345">
        <v>18</v>
      </c>
      <c r="E1050" s="106">
        <v>16.126309551933787</v>
      </c>
      <c r="F1050" s="113" t="s">
        <v>350</v>
      </c>
      <c r="G1050" s="107">
        <v>85</v>
      </c>
      <c r="H1050" s="108" t="s">
        <v>113</v>
      </c>
      <c r="I1050" s="107">
        <v>24</v>
      </c>
      <c r="J1050" s="109">
        <v>12</v>
      </c>
      <c r="K1050" s="104" t="s">
        <v>107</v>
      </c>
      <c r="L1050" s="110">
        <v>111</v>
      </c>
      <c r="M1050" s="98" t="s">
        <v>2174</v>
      </c>
      <c r="N1050" s="99" t="s">
        <v>6377</v>
      </c>
      <c r="O1050" s="116" t="s">
        <v>1671</v>
      </c>
      <c r="P1050" s="117" t="s">
        <v>2196</v>
      </c>
    </row>
    <row r="1051" spans="2:16" x14ac:dyDescent="0.35">
      <c r="B1051" s="120"/>
      <c r="C1051" s="264">
        <v>0.40113293024487934</v>
      </c>
      <c r="D1051" s="345">
        <v>16</v>
      </c>
      <c r="E1051" s="106">
        <v>11.981883592018375</v>
      </c>
      <c r="F1051" s="113" t="s">
        <v>351</v>
      </c>
      <c r="G1051" s="107">
        <v>109</v>
      </c>
      <c r="H1051" s="108" t="s">
        <v>142</v>
      </c>
      <c r="I1051" s="107">
        <v>20</v>
      </c>
      <c r="J1051" s="109">
        <v>10</v>
      </c>
      <c r="K1051" s="104" t="s">
        <v>145</v>
      </c>
      <c r="L1051" s="110">
        <v>101</v>
      </c>
      <c r="M1051" s="98" t="s">
        <v>1737</v>
      </c>
      <c r="N1051" s="356" t="s">
        <v>6380</v>
      </c>
      <c r="O1051" s="108" t="s">
        <v>1736</v>
      </c>
      <c r="P1051" s="117"/>
    </row>
    <row r="1052" spans="2:16" x14ac:dyDescent="0.35">
      <c r="B1052" s="120"/>
      <c r="C1052" s="264">
        <v>7.7196651354434795</v>
      </c>
      <c r="D1052" s="345">
        <v>9</v>
      </c>
      <c r="E1052" s="106">
        <v>31.568064537894866</v>
      </c>
      <c r="F1052" s="113" t="s">
        <v>351</v>
      </c>
      <c r="G1052" s="107">
        <v>59</v>
      </c>
      <c r="H1052" s="108" t="s">
        <v>89</v>
      </c>
      <c r="I1052" s="107">
        <v>18</v>
      </c>
      <c r="J1052" s="109">
        <v>9</v>
      </c>
      <c r="K1052" s="104" t="s">
        <v>98</v>
      </c>
      <c r="L1052" s="110">
        <v>108</v>
      </c>
      <c r="M1052" s="98" t="s">
        <v>1683</v>
      </c>
      <c r="N1052" s="99" t="s">
        <v>6383</v>
      </c>
      <c r="O1052" s="116" t="s">
        <v>1671</v>
      </c>
      <c r="P1052" s="117"/>
    </row>
    <row r="1053" spans="2:16" x14ac:dyDescent="0.35">
      <c r="B1053" s="120"/>
      <c r="C1053" s="264">
        <v>9.6113138028232026</v>
      </c>
      <c r="D1053" s="345">
        <v>7</v>
      </c>
      <c r="E1053" s="106">
        <v>51.18812564150123</v>
      </c>
      <c r="F1053" s="113" t="s">
        <v>350</v>
      </c>
      <c r="G1053" s="107">
        <v>17</v>
      </c>
      <c r="H1053" s="108" t="s">
        <v>135</v>
      </c>
      <c r="I1053" s="107">
        <v>28</v>
      </c>
      <c r="J1053" s="109">
        <v>12</v>
      </c>
      <c r="K1053" s="104" t="s">
        <v>125</v>
      </c>
      <c r="L1053" s="110">
        <v>107</v>
      </c>
      <c r="M1053" s="98" t="s">
        <v>2514</v>
      </c>
      <c r="N1053" s="99" t="s">
        <v>6386</v>
      </c>
      <c r="O1053" s="116" t="s">
        <v>1671</v>
      </c>
      <c r="P1053" s="117"/>
    </row>
    <row r="1054" spans="2:16" x14ac:dyDescent="0.35">
      <c r="B1054" s="120"/>
      <c r="C1054" s="264">
        <v>-1.9609031303999271</v>
      </c>
      <c r="D1054" s="349">
        <v>17</v>
      </c>
      <c r="E1054" s="106">
        <v>14.488398387637515</v>
      </c>
      <c r="F1054" s="113" t="s">
        <v>350</v>
      </c>
      <c r="G1054" s="107">
        <v>106</v>
      </c>
      <c r="H1054" s="108" t="s">
        <v>84</v>
      </c>
      <c r="I1054" s="107">
        <v>27</v>
      </c>
      <c r="J1054" s="109">
        <v>17</v>
      </c>
      <c r="K1054" s="104" t="s">
        <v>79</v>
      </c>
      <c r="L1054" s="110">
        <v>102</v>
      </c>
      <c r="M1054" s="98" t="s">
        <v>1892</v>
      </c>
      <c r="N1054" s="99" t="s">
        <v>6389</v>
      </c>
      <c r="O1054" s="116" t="s">
        <v>1671</v>
      </c>
      <c r="P1054" s="117"/>
    </row>
    <row r="1055" spans="2:16" x14ac:dyDescent="0.35">
      <c r="B1055" s="120"/>
      <c r="C1055" s="264">
        <v>6.0844053809643945</v>
      </c>
      <c r="D1055" s="345">
        <v>5</v>
      </c>
      <c r="E1055" s="106">
        <v>37.054464731584076</v>
      </c>
      <c r="F1055" s="113" t="s">
        <v>351</v>
      </c>
      <c r="G1055" s="107">
        <v>51</v>
      </c>
      <c r="H1055" s="108" t="s">
        <v>108</v>
      </c>
      <c r="I1055" s="107">
        <v>21</v>
      </c>
      <c r="J1055" s="109">
        <v>17</v>
      </c>
      <c r="K1055" s="104" t="s">
        <v>118</v>
      </c>
      <c r="L1055" s="110">
        <v>105</v>
      </c>
      <c r="M1055" s="98" t="s">
        <v>1669</v>
      </c>
      <c r="N1055" s="99" t="s">
        <v>6392</v>
      </c>
      <c r="O1055" s="116" t="s">
        <v>1671</v>
      </c>
      <c r="P1055" s="117"/>
    </row>
    <row r="1056" spans="2:16" x14ac:dyDescent="0.35">
      <c r="B1056" s="120"/>
      <c r="C1056" s="264">
        <v>3.5880829072195772</v>
      </c>
      <c r="D1056" s="345">
        <v>10</v>
      </c>
      <c r="E1056" s="106">
        <v>40.966551550628878</v>
      </c>
      <c r="F1056" s="113" t="s">
        <v>350</v>
      </c>
      <c r="G1056" s="107">
        <v>48</v>
      </c>
      <c r="H1056" s="108" t="s">
        <v>148</v>
      </c>
      <c r="I1056" s="107">
        <v>23</v>
      </c>
      <c r="J1056" s="109">
        <v>11</v>
      </c>
      <c r="K1056" s="104" t="s">
        <v>137</v>
      </c>
      <c r="L1056" s="110">
        <v>103</v>
      </c>
      <c r="M1056" s="98" t="s">
        <v>1758</v>
      </c>
      <c r="N1056" s="99" t="s">
        <v>6395</v>
      </c>
      <c r="O1056" s="116" t="s">
        <v>1671</v>
      </c>
      <c r="P1056" s="117"/>
    </row>
    <row r="1057" spans="2:16" x14ac:dyDescent="0.35">
      <c r="B1057" s="120"/>
      <c r="C1057" s="264">
        <v>6.1885567225489568</v>
      </c>
      <c r="D1057" s="345">
        <v>5</v>
      </c>
      <c r="E1057" s="106">
        <v>48.542335590098062</v>
      </c>
      <c r="F1057" s="113" t="s">
        <v>351</v>
      </c>
      <c r="G1057" s="107">
        <v>35</v>
      </c>
      <c r="H1057" s="108" t="s">
        <v>45</v>
      </c>
      <c r="I1057" s="107">
        <v>32</v>
      </c>
      <c r="J1057" s="109">
        <v>27</v>
      </c>
      <c r="K1057" s="104" t="s">
        <v>56</v>
      </c>
      <c r="L1057" s="110">
        <v>100</v>
      </c>
      <c r="M1057" s="98" t="s">
        <v>5383</v>
      </c>
      <c r="N1057" s="99" t="s">
        <v>6398</v>
      </c>
      <c r="O1057" s="116" t="s">
        <v>1671</v>
      </c>
      <c r="P1057" s="117" t="s">
        <v>6439</v>
      </c>
    </row>
    <row r="1058" spans="2:16" x14ac:dyDescent="0.35">
      <c r="B1058" s="120"/>
      <c r="C1058" s="264">
        <v>8.2976189525170359</v>
      </c>
      <c r="D1058" s="345">
        <v>6</v>
      </c>
      <c r="E1058" s="106">
        <v>45.329741741953882</v>
      </c>
      <c r="F1058" s="113" t="s">
        <v>351</v>
      </c>
      <c r="G1058" s="107">
        <v>32</v>
      </c>
      <c r="H1058" s="108" t="s">
        <v>341</v>
      </c>
      <c r="I1058" s="107">
        <v>14</v>
      </c>
      <c r="J1058" s="109">
        <v>10</v>
      </c>
      <c r="K1058" s="104" t="s">
        <v>330</v>
      </c>
      <c r="L1058" s="110">
        <v>99</v>
      </c>
      <c r="M1058" s="98" t="s">
        <v>3188</v>
      </c>
      <c r="N1058" s="99" t="s">
        <v>6401</v>
      </c>
      <c r="O1058" s="116" t="s">
        <v>1671</v>
      </c>
      <c r="P1058" s="117"/>
    </row>
    <row r="1059" spans="2:16" x14ac:dyDescent="0.35">
      <c r="B1059" s="120"/>
      <c r="C1059" s="264">
        <v>8.3282026338719213</v>
      </c>
      <c r="D1059" s="345">
        <v>15</v>
      </c>
      <c r="E1059" s="106">
        <v>55.99125398687741</v>
      </c>
      <c r="F1059" s="113" t="s">
        <v>350</v>
      </c>
      <c r="G1059" s="107">
        <v>19</v>
      </c>
      <c r="H1059" s="108" t="s">
        <v>133</v>
      </c>
      <c r="I1059" s="107">
        <v>37</v>
      </c>
      <c r="J1059" s="109">
        <v>12</v>
      </c>
      <c r="K1059" s="104" t="s">
        <v>124</v>
      </c>
      <c r="L1059" s="110">
        <v>98</v>
      </c>
      <c r="M1059" s="98" t="s">
        <v>1681</v>
      </c>
      <c r="N1059" s="356" t="s">
        <v>6404</v>
      </c>
      <c r="O1059" s="108" t="s">
        <v>1736</v>
      </c>
      <c r="P1059" s="117"/>
    </row>
    <row r="1060" spans="2:16" x14ac:dyDescent="0.35">
      <c r="B1060" s="120"/>
      <c r="C1060" s="264">
        <v>3.0142855214489055</v>
      </c>
      <c r="D1060" s="345">
        <v>16</v>
      </c>
      <c r="E1060" s="106">
        <v>40.978261157090998</v>
      </c>
      <c r="F1060" s="113" t="s">
        <v>350</v>
      </c>
      <c r="G1060" s="107">
        <v>55</v>
      </c>
      <c r="H1060" s="108" t="s">
        <v>86</v>
      </c>
      <c r="I1060" s="107">
        <v>31</v>
      </c>
      <c r="J1060" s="109">
        <v>19</v>
      </c>
      <c r="K1060" s="104" t="s">
        <v>80</v>
      </c>
      <c r="L1060" s="110">
        <v>97</v>
      </c>
      <c r="M1060" s="98" t="s">
        <v>2219</v>
      </c>
      <c r="N1060" s="99" t="s">
        <v>6407</v>
      </c>
      <c r="O1060" s="116" t="s">
        <v>1671</v>
      </c>
      <c r="P1060" s="117"/>
    </row>
    <row r="1061" spans="2:16" x14ac:dyDescent="0.35">
      <c r="B1061" s="120"/>
      <c r="C1061" s="264">
        <v>11.812136393322882</v>
      </c>
      <c r="D1061" s="345">
        <v>5</v>
      </c>
      <c r="E1061" s="106">
        <v>57.348469780015037</v>
      </c>
      <c r="F1061" s="113" t="s">
        <v>350</v>
      </c>
      <c r="G1061" s="107">
        <v>10</v>
      </c>
      <c r="H1061" s="108" t="s">
        <v>96</v>
      </c>
      <c r="I1061" s="107">
        <v>37</v>
      </c>
      <c r="J1061" s="109">
        <v>15</v>
      </c>
      <c r="K1061" s="104" t="s">
        <v>88</v>
      </c>
      <c r="L1061" s="110">
        <v>96</v>
      </c>
      <c r="M1061" s="98" t="s">
        <v>2208</v>
      </c>
      <c r="N1061" s="356" t="s">
        <v>6410</v>
      </c>
      <c r="O1061" s="108" t="s">
        <v>1736</v>
      </c>
      <c r="P1061" s="117"/>
    </row>
    <row r="1062" spans="2:16" x14ac:dyDescent="0.35">
      <c r="B1062" s="120"/>
      <c r="C1062" s="264">
        <v>-0.27152347543565997</v>
      </c>
      <c r="D1062" s="345">
        <v>12</v>
      </c>
      <c r="E1062" s="106">
        <v>25.342057805498467</v>
      </c>
      <c r="F1062" s="113" t="s">
        <v>350</v>
      </c>
      <c r="G1062" s="107">
        <v>83</v>
      </c>
      <c r="H1062" s="108" t="s">
        <v>146</v>
      </c>
      <c r="I1062" s="107">
        <v>18</v>
      </c>
      <c r="J1062" s="109">
        <v>17</v>
      </c>
      <c r="K1062" s="104" t="s">
        <v>141</v>
      </c>
      <c r="L1062" s="110">
        <v>94</v>
      </c>
      <c r="M1062" s="98" t="s">
        <v>2215</v>
      </c>
      <c r="N1062" s="99" t="s">
        <v>6414</v>
      </c>
      <c r="O1062" s="116" t="s">
        <v>1735</v>
      </c>
      <c r="P1062" s="117" t="s">
        <v>6413</v>
      </c>
    </row>
    <row r="1063" spans="2:16" x14ac:dyDescent="0.35">
      <c r="B1063" s="120"/>
      <c r="C1063" s="264">
        <v>-4.3738410452531422</v>
      </c>
      <c r="D1063" s="345">
        <v>23</v>
      </c>
      <c r="E1063" s="106">
        <v>61.259585553448971</v>
      </c>
      <c r="F1063" s="113" t="s">
        <v>351</v>
      </c>
      <c r="G1063" s="107">
        <v>92</v>
      </c>
      <c r="H1063" s="108" t="s">
        <v>106</v>
      </c>
      <c r="I1063" s="107">
        <v>29</v>
      </c>
      <c r="J1063" s="109">
        <v>15</v>
      </c>
      <c r="K1063" s="104" t="s">
        <v>112</v>
      </c>
      <c r="L1063" s="110">
        <v>31</v>
      </c>
      <c r="M1063" s="98" t="s">
        <v>2237</v>
      </c>
      <c r="N1063" s="356" t="s">
        <v>6417</v>
      </c>
      <c r="O1063" s="108" t="s">
        <v>1736</v>
      </c>
      <c r="P1063" s="117"/>
    </row>
    <row r="1064" spans="2:16" x14ac:dyDescent="0.35">
      <c r="B1064" s="120"/>
      <c r="C1064" s="264">
        <v>11.136962656914378</v>
      </c>
      <c r="D1064" s="345">
        <v>3</v>
      </c>
      <c r="E1064" s="106">
        <v>58.614059431499271</v>
      </c>
      <c r="F1064" s="113" t="s">
        <v>351</v>
      </c>
      <c r="G1064" s="107">
        <v>11</v>
      </c>
      <c r="H1064" s="108" t="s">
        <v>127</v>
      </c>
      <c r="I1064" s="107">
        <v>21</v>
      </c>
      <c r="J1064" s="109">
        <v>19</v>
      </c>
      <c r="K1064" s="104" t="s">
        <v>134</v>
      </c>
      <c r="L1064" s="110">
        <v>89</v>
      </c>
      <c r="M1064" s="98" t="s">
        <v>1750</v>
      </c>
      <c r="N1064" s="99" t="s">
        <v>6420</v>
      </c>
      <c r="O1064" s="116" t="s">
        <v>1735</v>
      </c>
      <c r="P1064" s="117"/>
    </row>
    <row r="1065" spans="2:16" x14ac:dyDescent="0.35">
      <c r="C1065" s="264">
        <v>-6.4299302890828836</v>
      </c>
      <c r="D1065" s="349">
        <v>21</v>
      </c>
      <c r="E1065" s="106">
        <v>55.995234966747532</v>
      </c>
      <c r="F1065" s="113" t="s">
        <v>350</v>
      </c>
      <c r="G1065" s="107">
        <v>88</v>
      </c>
      <c r="H1065" s="108" t="s">
        <v>99</v>
      </c>
      <c r="I1065" s="107">
        <v>23</v>
      </c>
      <c r="J1065" s="109">
        <v>14</v>
      </c>
      <c r="K1065" s="104" t="s">
        <v>90</v>
      </c>
      <c r="L1065" s="110">
        <v>36</v>
      </c>
      <c r="M1065" s="98" t="s">
        <v>3307</v>
      </c>
      <c r="N1065" s="99" t="s">
        <v>6423</v>
      </c>
      <c r="O1065" s="116" t="s">
        <v>1671</v>
      </c>
      <c r="P1065" s="117"/>
    </row>
    <row r="1066" spans="2:16" x14ac:dyDescent="0.35">
      <c r="B1066" s="126"/>
      <c r="C1066" s="264">
        <v>6.6262883781722399</v>
      </c>
      <c r="D1066" s="345">
        <v>8</v>
      </c>
      <c r="E1066" s="106">
        <v>55.376701884777738</v>
      </c>
      <c r="F1066" s="113" t="s">
        <v>351</v>
      </c>
      <c r="G1066" s="107">
        <v>30</v>
      </c>
      <c r="H1066" s="108" t="s">
        <v>59</v>
      </c>
      <c r="I1066" s="107">
        <v>23</v>
      </c>
      <c r="J1066" s="109">
        <v>17</v>
      </c>
      <c r="K1066" s="104" t="s">
        <v>65</v>
      </c>
      <c r="L1066" s="110">
        <v>87</v>
      </c>
      <c r="M1066" s="98" t="s">
        <v>1685</v>
      </c>
      <c r="N1066" s="99" t="s">
        <v>6426</v>
      </c>
      <c r="O1066" s="116" t="s">
        <v>1671</v>
      </c>
      <c r="P1066" s="117"/>
    </row>
    <row r="1067" spans="2:16" x14ac:dyDescent="0.35">
      <c r="B1067" s="126"/>
      <c r="C1067" s="264">
        <v>5.7611983924076675</v>
      </c>
      <c r="D1067" s="345">
        <v>9</v>
      </c>
      <c r="E1067" s="106">
        <v>46.626259675771593</v>
      </c>
      <c r="F1067" s="113" t="s">
        <v>351</v>
      </c>
      <c r="G1067" s="107">
        <v>46</v>
      </c>
      <c r="H1067" s="108" t="s">
        <v>136</v>
      </c>
      <c r="I1067" s="107">
        <v>19</v>
      </c>
      <c r="J1067" s="109">
        <v>14</v>
      </c>
      <c r="K1067" s="104" t="s">
        <v>149</v>
      </c>
      <c r="L1067" s="110">
        <v>86</v>
      </c>
      <c r="M1067" s="98" t="s">
        <v>2740</v>
      </c>
      <c r="N1067" s="99" t="s">
        <v>6429</v>
      </c>
      <c r="O1067" s="116" t="s">
        <v>1671</v>
      </c>
      <c r="P1067" s="117"/>
    </row>
    <row r="1068" spans="2:16" x14ac:dyDescent="0.35">
      <c r="B1068" s="126"/>
      <c r="C1068" s="264">
        <v>11.031881351119262</v>
      </c>
      <c r="D1068" s="345">
        <v>5</v>
      </c>
      <c r="E1068" s="106">
        <v>62.615139732529236</v>
      </c>
      <c r="F1068" s="113" t="s">
        <v>350</v>
      </c>
      <c r="G1068" s="107">
        <v>6</v>
      </c>
      <c r="H1068" s="108" t="s">
        <v>66</v>
      </c>
      <c r="I1068" s="107">
        <v>27</v>
      </c>
      <c r="J1068" s="109">
        <v>9</v>
      </c>
      <c r="K1068" s="104" t="s">
        <v>57</v>
      </c>
      <c r="L1068" s="110">
        <v>82</v>
      </c>
      <c r="M1068" s="98" t="s">
        <v>1676</v>
      </c>
      <c r="N1068" s="99" t="s">
        <v>6432</v>
      </c>
      <c r="O1068" s="116" t="s">
        <v>1671</v>
      </c>
      <c r="P1068" s="117"/>
    </row>
    <row r="1069" spans="2:16" x14ac:dyDescent="0.35">
      <c r="B1069" s="126"/>
      <c r="C1069" s="264">
        <v>2.3412636713148984</v>
      </c>
      <c r="D1069" s="349">
        <v>8</v>
      </c>
      <c r="E1069" s="106">
        <v>58.17250910501388</v>
      </c>
      <c r="F1069" s="113" t="s">
        <v>351</v>
      </c>
      <c r="G1069" s="107">
        <v>47</v>
      </c>
      <c r="H1069" s="108" t="s">
        <v>139</v>
      </c>
      <c r="I1069" s="107">
        <v>18</v>
      </c>
      <c r="J1069" s="109">
        <v>16</v>
      </c>
      <c r="K1069" s="104" t="s">
        <v>144</v>
      </c>
      <c r="L1069" s="110">
        <v>57</v>
      </c>
      <c r="M1069" s="98" t="s">
        <v>2476</v>
      </c>
      <c r="N1069" s="99" t="s">
        <v>6436</v>
      </c>
      <c r="O1069" s="116" t="s">
        <v>1735</v>
      </c>
      <c r="P1069" s="117" t="s">
        <v>6435</v>
      </c>
    </row>
    <row r="1070" spans="2:16" x14ac:dyDescent="0.35">
      <c r="B1070" s="126"/>
      <c r="C1070" s="264">
        <v>4.1211597297708122</v>
      </c>
      <c r="D1070" s="345">
        <v>10</v>
      </c>
      <c r="E1070" s="106">
        <v>75.573011247545281</v>
      </c>
      <c r="F1070" s="113" t="s">
        <v>350</v>
      </c>
      <c r="G1070" s="107">
        <v>25</v>
      </c>
      <c r="H1070" s="108" t="s">
        <v>49</v>
      </c>
      <c r="I1070" s="107">
        <v>27</v>
      </c>
      <c r="J1070" s="109">
        <v>24</v>
      </c>
      <c r="K1070" s="104" t="s">
        <v>42</v>
      </c>
      <c r="L1070" s="110">
        <v>54</v>
      </c>
      <c r="M1070" s="98" t="s">
        <v>4854</v>
      </c>
      <c r="N1070" s="99" t="s">
        <v>6441</v>
      </c>
      <c r="O1070" s="116" t="s">
        <v>1735</v>
      </c>
      <c r="P1070" s="117" t="s">
        <v>6440</v>
      </c>
    </row>
    <row r="1071" spans="2:16" x14ac:dyDescent="0.35">
      <c r="B1071" s="126"/>
      <c r="C1071" s="264">
        <v>1.3442433272497147E-2</v>
      </c>
      <c r="D1071" s="345">
        <v>11</v>
      </c>
      <c r="E1071" s="106">
        <v>66.849661038433737</v>
      </c>
      <c r="F1071" s="113" t="s">
        <v>351</v>
      </c>
      <c r="G1071" s="107">
        <v>53</v>
      </c>
      <c r="H1071" s="108" t="s">
        <v>61</v>
      </c>
      <c r="I1071" s="107">
        <v>21</v>
      </c>
      <c r="J1071" s="109">
        <v>13</v>
      </c>
      <c r="K1071" s="104" t="s">
        <v>72</v>
      </c>
      <c r="L1071" s="110">
        <v>37</v>
      </c>
      <c r="M1071" s="98" t="s">
        <v>1737</v>
      </c>
      <c r="N1071" s="356" t="s">
        <v>6444</v>
      </c>
      <c r="O1071" s="108" t="s">
        <v>1736</v>
      </c>
      <c r="P1071" s="117"/>
    </row>
    <row r="1072" spans="2:16" x14ac:dyDescent="0.35">
      <c r="B1072" s="126"/>
      <c r="C1072" s="264">
        <v>3.6904321698291263</v>
      </c>
      <c r="D1072" s="345">
        <v>10</v>
      </c>
      <c r="E1072" s="106">
        <v>81.098053922066384</v>
      </c>
      <c r="F1072" s="113" t="s">
        <v>350</v>
      </c>
      <c r="G1072" s="107">
        <v>9</v>
      </c>
      <c r="H1072" s="108" t="s">
        <v>334</v>
      </c>
      <c r="I1072" s="107">
        <v>14</v>
      </c>
      <c r="J1072" s="109">
        <v>8</v>
      </c>
      <c r="K1072" s="104" t="s">
        <v>345</v>
      </c>
      <c r="L1072" s="110">
        <v>45</v>
      </c>
      <c r="M1072" s="98" t="s">
        <v>1883</v>
      </c>
      <c r="N1072" s="99" t="s">
        <v>6447</v>
      </c>
      <c r="O1072" s="116" t="s">
        <v>1671</v>
      </c>
      <c r="P1072" s="117"/>
    </row>
    <row r="1073" spans="1:16" x14ac:dyDescent="0.35">
      <c r="B1073" s="126"/>
      <c r="C1073" s="264">
        <v>8.3629416102321521</v>
      </c>
      <c r="D1073" s="345">
        <v>4</v>
      </c>
      <c r="E1073" s="106">
        <v>80.980794425160127</v>
      </c>
      <c r="F1073" s="113" t="s">
        <v>350</v>
      </c>
      <c r="G1073" s="107">
        <v>1</v>
      </c>
      <c r="H1073" s="108" t="s">
        <v>12</v>
      </c>
      <c r="I1073" s="107">
        <v>20</v>
      </c>
      <c r="J1073" s="109">
        <v>13</v>
      </c>
      <c r="K1073" s="104" t="s">
        <v>73</v>
      </c>
      <c r="L1073" s="110">
        <v>44</v>
      </c>
      <c r="M1073" s="98" t="s">
        <v>2241</v>
      </c>
      <c r="N1073" s="99" t="s">
        <v>6450</v>
      </c>
      <c r="O1073" s="116" t="s">
        <v>1671</v>
      </c>
      <c r="P1073" s="117"/>
    </row>
    <row r="1074" spans="1:16" x14ac:dyDescent="0.35">
      <c r="B1074" s="126"/>
      <c r="C1074" s="264">
        <v>2.8218708033817124</v>
      </c>
      <c r="D1074" s="345">
        <v>9</v>
      </c>
      <c r="E1074" s="106">
        <v>81.45971845552522</v>
      </c>
      <c r="F1074" s="113" t="s">
        <v>350</v>
      </c>
      <c r="G1074" s="107">
        <v>15</v>
      </c>
      <c r="H1074" s="108" t="s">
        <v>82</v>
      </c>
      <c r="I1074" s="107">
        <v>13</v>
      </c>
      <c r="J1074" s="109">
        <v>8</v>
      </c>
      <c r="K1074" s="104" t="s">
        <v>74</v>
      </c>
      <c r="L1074" s="110">
        <v>42</v>
      </c>
      <c r="M1074" s="98" t="s">
        <v>1883</v>
      </c>
      <c r="N1074" s="99" t="s">
        <v>6453</v>
      </c>
      <c r="O1074" s="116" t="s">
        <v>1671</v>
      </c>
      <c r="P1074" s="117"/>
    </row>
    <row r="1075" spans="1:16" x14ac:dyDescent="0.35">
      <c r="B1075" s="126"/>
      <c r="C1075" s="264">
        <v>-0.15514322115045839</v>
      </c>
      <c r="D1075" s="345">
        <v>15</v>
      </c>
      <c r="E1075" s="106">
        <v>69.60195907336815</v>
      </c>
      <c r="F1075" s="113" t="s">
        <v>350</v>
      </c>
      <c r="G1075" s="107">
        <v>38</v>
      </c>
      <c r="H1075" s="108" t="s">
        <v>85</v>
      </c>
      <c r="I1075" s="107">
        <v>34</v>
      </c>
      <c r="J1075" s="109">
        <v>14</v>
      </c>
      <c r="K1075" s="104" t="s">
        <v>77</v>
      </c>
      <c r="L1075" s="110">
        <v>41</v>
      </c>
      <c r="M1075" s="98" t="s">
        <v>5738</v>
      </c>
      <c r="N1075" s="356" t="s">
        <v>6456</v>
      </c>
      <c r="O1075" s="108" t="s">
        <v>1736</v>
      </c>
      <c r="P1075" s="117" t="s">
        <v>6457</v>
      </c>
    </row>
    <row r="1076" spans="1:16" x14ac:dyDescent="0.35">
      <c r="B1076" s="126"/>
      <c r="C1076" s="264">
        <v>0.62045812305849024</v>
      </c>
      <c r="D1076" s="345">
        <v>10</v>
      </c>
      <c r="E1076" s="106">
        <v>72.830645885385437</v>
      </c>
      <c r="F1076" s="113" t="s">
        <v>351</v>
      </c>
      <c r="G1076" s="107">
        <v>39</v>
      </c>
      <c r="H1076" s="108" t="s">
        <v>338</v>
      </c>
      <c r="I1076" s="107">
        <v>18</v>
      </c>
      <c r="J1076" s="109">
        <v>15</v>
      </c>
      <c r="K1076" s="104" t="s">
        <v>332</v>
      </c>
      <c r="L1076" s="110">
        <v>34</v>
      </c>
      <c r="M1076" s="98" t="s">
        <v>1754</v>
      </c>
      <c r="N1076" s="99" t="s">
        <v>6460</v>
      </c>
      <c r="O1076" s="116" t="s">
        <v>1671</v>
      </c>
    </row>
    <row r="1077" spans="1:16" x14ac:dyDescent="0.35">
      <c r="B1077" s="126"/>
      <c r="C1077" s="264">
        <v>2.6296119208613238</v>
      </c>
      <c r="D1077" s="345">
        <v>13</v>
      </c>
      <c r="E1077" s="106">
        <v>80.935123018203569</v>
      </c>
      <c r="F1077" s="113" t="s">
        <v>350</v>
      </c>
      <c r="G1077" s="107">
        <v>21</v>
      </c>
      <c r="H1077" s="108" t="s">
        <v>150</v>
      </c>
      <c r="I1077" s="107">
        <v>19</v>
      </c>
      <c r="J1077" s="109">
        <v>9</v>
      </c>
      <c r="K1077" s="104" t="s">
        <v>138</v>
      </c>
      <c r="L1077" s="110">
        <v>33</v>
      </c>
      <c r="M1077" s="98" t="s">
        <v>1758</v>
      </c>
      <c r="N1077" s="99" t="s">
        <v>6463</v>
      </c>
      <c r="O1077" s="116" t="s">
        <v>1671</v>
      </c>
      <c r="P1077" s="117"/>
    </row>
    <row r="1078" spans="1:16" x14ac:dyDescent="0.35">
      <c r="B1078" s="126"/>
      <c r="C1078" s="264">
        <v>6.744610550663773</v>
      </c>
      <c r="D1078" s="345">
        <v>8</v>
      </c>
      <c r="E1078" s="106">
        <v>86.266185076013457</v>
      </c>
      <c r="F1078" s="113" t="s">
        <v>351</v>
      </c>
      <c r="G1078" s="107">
        <v>12</v>
      </c>
      <c r="H1078" s="108" t="s">
        <v>46</v>
      </c>
      <c r="I1078" s="107">
        <v>24</v>
      </c>
      <c r="J1078" s="109">
        <v>16</v>
      </c>
      <c r="K1078" s="104" t="s">
        <v>53</v>
      </c>
      <c r="L1078" s="110">
        <v>28</v>
      </c>
      <c r="M1078" s="98" t="s">
        <v>1696</v>
      </c>
      <c r="N1078" s="99" t="s">
        <v>6466</v>
      </c>
      <c r="O1078" s="116"/>
      <c r="P1078"/>
    </row>
    <row r="1079" spans="1:16" x14ac:dyDescent="0.35">
      <c r="B1079" s="126"/>
      <c r="C1079" s="264">
        <v>0.9506120477062826</v>
      </c>
      <c r="D1079" s="345">
        <v>14</v>
      </c>
      <c r="E1079" s="106">
        <v>88.442184616664875</v>
      </c>
      <c r="F1079" s="113" t="s">
        <v>350</v>
      </c>
      <c r="G1079" s="107">
        <v>22</v>
      </c>
      <c r="H1079" s="108" t="s">
        <v>129</v>
      </c>
      <c r="I1079" s="107">
        <v>20</v>
      </c>
      <c r="J1079" s="109">
        <v>9</v>
      </c>
      <c r="K1079" s="104" t="s">
        <v>120</v>
      </c>
      <c r="L1079" s="110">
        <v>27</v>
      </c>
      <c r="M1079" s="98" t="s">
        <v>2245</v>
      </c>
      <c r="N1079" s="356" t="s">
        <v>6469</v>
      </c>
      <c r="O1079" s="108" t="s">
        <v>1736</v>
      </c>
      <c r="P1079"/>
    </row>
    <row r="1080" spans="1:16" x14ac:dyDescent="0.35">
      <c r="B1080" s="126"/>
      <c r="C1080" s="264">
        <v>4.8730590604068222</v>
      </c>
      <c r="D1080" s="345">
        <v>8</v>
      </c>
      <c r="E1080" s="106">
        <v>91.787949179830676</v>
      </c>
      <c r="F1080" s="113" t="s">
        <v>351</v>
      </c>
      <c r="G1080" s="107">
        <v>5</v>
      </c>
      <c r="H1080" s="108" t="s">
        <v>104</v>
      </c>
      <c r="I1080" s="107">
        <v>29</v>
      </c>
      <c r="J1080" s="109">
        <v>12</v>
      </c>
      <c r="K1080" s="104" t="s">
        <v>114</v>
      </c>
      <c r="L1080" s="110">
        <v>24</v>
      </c>
      <c r="M1080" s="98" t="s">
        <v>1853</v>
      </c>
      <c r="N1080" s="356" t="s">
        <v>6472</v>
      </c>
      <c r="O1080" s="108" t="s">
        <v>1736</v>
      </c>
      <c r="P1080"/>
    </row>
    <row r="1081" spans="1:16" x14ac:dyDescent="0.35">
      <c r="B1081" s="334"/>
      <c r="C1081" s="352">
        <v>5.9584988444830218</v>
      </c>
      <c r="D1081" s="347">
        <v>7</v>
      </c>
      <c r="E1081" s="335">
        <v>89.771855632494336</v>
      </c>
      <c r="F1081" s="336" t="s">
        <v>351</v>
      </c>
      <c r="G1081" s="321">
        <v>4</v>
      </c>
      <c r="H1081" s="337" t="s">
        <v>11</v>
      </c>
      <c r="I1081" s="321">
        <v>25</v>
      </c>
      <c r="J1081" s="333">
        <v>13</v>
      </c>
      <c r="K1081" s="338" t="s">
        <v>147</v>
      </c>
      <c r="L1081" s="320">
        <v>23</v>
      </c>
      <c r="M1081" s="339" t="s">
        <v>1685</v>
      </c>
      <c r="N1081" s="375" t="s">
        <v>6475</v>
      </c>
      <c r="O1081" s="337" t="s">
        <v>1736</v>
      </c>
      <c r="P1081" s="360"/>
    </row>
    <row r="1082" spans="1:16" x14ac:dyDescent="0.35">
      <c r="A1082" t="s">
        <v>6486</v>
      </c>
      <c r="B1082" s="105" t="s">
        <v>6197</v>
      </c>
      <c r="C1082" s="264">
        <v>18.503627729293409</v>
      </c>
      <c r="D1082" s="345">
        <v>6</v>
      </c>
      <c r="E1082" s="106">
        <v>60.94777150848595</v>
      </c>
      <c r="F1082" s="113" t="s">
        <v>351</v>
      </c>
      <c r="G1082" s="107">
        <v>4</v>
      </c>
      <c r="H1082" s="108" t="s">
        <v>104</v>
      </c>
      <c r="I1082" s="107">
        <v>34</v>
      </c>
      <c r="J1082" s="109">
        <v>6</v>
      </c>
      <c r="K1082" s="104" t="s">
        <v>57</v>
      </c>
      <c r="L1082" s="110">
        <v>85</v>
      </c>
      <c r="M1082" s="98" t="s">
        <v>2528</v>
      </c>
      <c r="N1082" s="356" t="s">
        <v>6483</v>
      </c>
      <c r="O1082" s="108" t="s">
        <v>1736</v>
      </c>
      <c r="P1082" s="117" t="s">
        <v>6485</v>
      </c>
    </row>
    <row r="1083" spans="1:16" x14ac:dyDescent="0.35">
      <c r="B1083" s="120"/>
      <c r="C1083" s="264">
        <v>2.7609702179452356</v>
      </c>
      <c r="D1083" s="345">
        <v>16</v>
      </c>
      <c r="E1083" s="106">
        <v>72.954117506966696</v>
      </c>
      <c r="F1083" s="113" t="s">
        <v>351</v>
      </c>
      <c r="G1083" s="107">
        <v>35</v>
      </c>
      <c r="H1083" s="108" t="s">
        <v>338</v>
      </c>
      <c r="I1083" s="107">
        <v>20</v>
      </c>
      <c r="J1083" s="109">
        <v>17</v>
      </c>
      <c r="K1083" s="104" t="s">
        <v>138</v>
      </c>
      <c r="L1083" s="110">
        <v>38</v>
      </c>
      <c r="M1083" s="98" t="s">
        <v>1700</v>
      </c>
      <c r="N1083" s="99" t="s">
        <v>6488</v>
      </c>
      <c r="O1083" s="116" t="s">
        <v>1671</v>
      </c>
      <c r="P1083" s="117" t="s">
        <v>6489</v>
      </c>
    </row>
    <row r="1084" spans="1:16" x14ac:dyDescent="0.35">
      <c r="B1084" s="120"/>
      <c r="C1084" s="264">
        <v>0.47753640802167596</v>
      </c>
      <c r="D1084" s="345">
        <v>28</v>
      </c>
      <c r="E1084" s="106">
        <v>88.823145678004082</v>
      </c>
      <c r="F1084" s="113" t="s">
        <v>350</v>
      </c>
      <c r="G1084" s="107">
        <v>12</v>
      </c>
      <c r="H1084" s="108" t="s">
        <v>331</v>
      </c>
      <c r="I1084" s="107">
        <v>15</v>
      </c>
      <c r="J1084" s="109">
        <v>7</v>
      </c>
      <c r="K1084" s="104" t="s">
        <v>114</v>
      </c>
      <c r="L1084" s="110">
        <v>26</v>
      </c>
      <c r="M1084" s="98" t="s">
        <v>2629</v>
      </c>
      <c r="N1084" s="356" t="s">
        <v>2834</v>
      </c>
      <c r="O1084" s="108" t="s">
        <v>1736</v>
      </c>
      <c r="P1084" s="117" t="s">
        <v>6492</v>
      </c>
    </row>
    <row r="1085" spans="1:16" x14ac:dyDescent="0.35">
      <c r="B1085" s="120"/>
      <c r="C1085" s="264">
        <v>-0.94228760634074005</v>
      </c>
      <c r="D1085" s="345">
        <v>27</v>
      </c>
      <c r="E1085" s="106">
        <v>84.469900763653641</v>
      </c>
      <c r="F1085" s="113" t="s">
        <v>350</v>
      </c>
      <c r="G1085" s="107">
        <v>28</v>
      </c>
      <c r="H1085" s="108" t="s">
        <v>59</v>
      </c>
      <c r="I1085" s="107">
        <v>18</v>
      </c>
      <c r="J1085" s="109">
        <v>12</v>
      </c>
      <c r="K1085" s="104" t="s">
        <v>53</v>
      </c>
      <c r="L1085" s="110">
        <v>30</v>
      </c>
      <c r="M1085" s="98" t="s">
        <v>2622</v>
      </c>
      <c r="N1085" s="99" t="s">
        <v>6495</v>
      </c>
      <c r="O1085" s="116" t="s">
        <v>1671</v>
      </c>
      <c r="P1085" s="117" t="s">
        <v>6496</v>
      </c>
    </row>
    <row r="1086" spans="1:16" x14ac:dyDescent="0.35">
      <c r="B1086" s="120"/>
      <c r="C1086" s="264">
        <v>-7.13326122810569</v>
      </c>
      <c r="D1086" s="345">
        <v>27</v>
      </c>
      <c r="E1086" s="106">
        <v>89.844004754168679</v>
      </c>
      <c r="F1086" s="113" t="s">
        <v>350</v>
      </c>
      <c r="G1086" s="107">
        <v>33</v>
      </c>
      <c r="H1086" s="108" t="s">
        <v>45</v>
      </c>
      <c r="I1086" s="107">
        <v>21</v>
      </c>
      <c r="J1086" s="109">
        <v>15</v>
      </c>
      <c r="K1086" s="104" t="s">
        <v>82</v>
      </c>
      <c r="L1086" s="110">
        <v>15</v>
      </c>
      <c r="M1086" s="98" t="s">
        <v>2622</v>
      </c>
      <c r="N1086" s="99" t="s">
        <v>6499</v>
      </c>
      <c r="O1086" s="116" t="s">
        <v>1671</v>
      </c>
      <c r="P1086" s="117" t="s">
        <v>6500</v>
      </c>
    </row>
    <row r="1087" spans="1:16" x14ac:dyDescent="0.35">
      <c r="B1087" s="120"/>
      <c r="C1087" s="264">
        <v>3.502470958788467</v>
      </c>
      <c r="D1087" s="345">
        <v>26</v>
      </c>
      <c r="E1087" s="106">
        <v>87.009464537579447</v>
      </c>
      <c r="F1087" s="113" t="s">
        <v>350</v>
      </c>
      <c r="G1087" s="107">
        <v>7</v>
      </c>
      <c r="H1087" s="108" t="s">
        <v>342</v>
      </c>
      <c r="I1087" s="107">
        <v>27</v>
      </c>
      <c r="J1087" s="109">
        <v>13</v>
      </c>
      <c r="K1087" s="104" t="s">
        <v>85</v>
      </c>
      <c r="L1087" s="110">
        <v>31</v>
      </c>
      <c r="M1087" s="98" t="s">
        <v>1672</v>
      </c>
      <c r="N1087" s="99" t="s">
        <v>6503</v>
      </c>
      <c r="O1087" s="116" t="s">
        <v>1671</v>
      </c>
      <c r="P1087" s="117" t="s">
        <v>6504</v>
      </c>
    </row>
    <row r="1088" spans="1:16" x14ac:dyDescent="0.35">
      <c r="B1088" s="120"/>
      <c r="C1088" s="264">
        <v>2.8229659083381993</v>
      </c>
      <c r="D1088" s="345">
        <v>19</v>
      </c>
      <c r="E1088" s="106">
        <v>83.974217966815104</v>
      </c>
      <c r="F1088" s="113" t="s">
        <v>351</v>
      </c>
      <c r="G1088" s="107">
        <v>27</v>
      </c>
      <c r="H1088" s="108" t="s">
        <v>103</v>
      </c>
      <c r="I1088" s="107">
        <v>18</v>
      </c>
      <c r="J1088" s="109">
        <v>15</v>
      </c>
      <c r="K1088" s="104" t="s">
        <v>71</v>
      </c>
      <c r="L1088" s="110">
        <v>34</v>
      </c>
      <c r="M1088" s="98" t="s">
        <v>2174</v>
      </c>
      <c r="N1088" s="99" t="s">
        <v>6507</v>
      </c>
      <c r="O1088" s="116" t="s">
        <v>1671</v>
      </c>
      <c r="P1088" s="124" t="s">
        <v>6508</v>
      </c>
    </row>
    <row r="1089" spans="2:16" x14ac:dyDescent="0.35">
      <c r="B1089" s="120"/>
      <c r="C1089" s="264">
        <v>2.8717722319406702</v>
      </c>
      <c r="D1089" s="345">
        <v>15</v>
      </c>
      <c r="E1089" s="106">
        <v>88.004220886171268</v>
      </c>
      <c r="F1089" s="113" t="s">
        <v>351</v>
      </c>
      <c r="G1089" s="107">
        <v>20</v>
      </c>
      <c r="H1089" s="108" t="s">
        <v>129</v>
      </c>
      <c r="I1089" s="107">
        <v>30</v>
      </c>
      <c r="J1089" s="109">
        <v>15</v>
      </c>
      <c r="K1089" s="104" t="s">
        <v>100</v>
      </c>
      <c r="L1089" s="110">
        <v>19</v>
      </c>
      <c r="M1089" s="98" t="s">
        <v>1818</v>
      </c>
      <c r="N1089" s="356" t="s">
        <v>6511</v>
      </c>
      <c r="O1089" s="108" t="s">
        <v>1736</v>
      </c>
      <c r="P1089" s="117" t="s">
        <v>6545</v>
      </c>
    </row>
    <row r="1090" spans="2:16" x14ac:dyDescent="0.35">
      <c r="B1090" s="105" t="s">
        <v>6198</v>
      </c>
      <c r="C1090" s="264">
        <v>13.710784870110595</v>
      </c>
      <c r="D1090" s="345">
        <v>3</v>
      </c>
      <c r="E1090" s="106">
        <v>66.326831870472375</v>
      </c>
      <c r="F1090" s="113" t="s">
        <v>351</v>
      </c>
      <c r="G1090" s="107">
        <v>6</v>
      </c>
      <c r="H1090" s="108" t="s">
        <v>66</v>
      </c>
      <c r="I1090" s="107">
        <v>24</v>
      </c>
      <c r="J1090" s="109">
        <v>22</v>
      </c>
      <c r="K1090" s="104" t="s">
        <v>143</v>
      </c>
      <c r="L1090" s="110">
        <v>64</v>
      </c>
      <c r="M1090" s="98" t="s">
        <v>6514</v>
      </c>
      <c r="N1090" s="99" t="s">
        <v>6515</v>
      </c>
      <c r="O1090" s="116" t="s">
        <v>1735</v>
      </c>
      <c r="P1090" s="117" t="s">
        <v>6516</v>
      </c>
    </row>
    <row r="1091" spans="2:16" x14ac:dyDescent="0.35">
      <c r="B1091" s="120"/>
      <c r="C1091" s="264">
        <v>-6.6904201148228521</v>
      </c>
      <c r="D1091" s="345">
        <v>28</v>
      </c>
      <c r="E1091" s="106">
        <v>88.161998550865022</v>
      </c>
      <c r="F1091" s="113" t="s">
        <v>350</v>
      </c>
      <c r="G1091" s="107">
        <v>29</v>
      </c>
      <c r="H1091" s="108" t="s">
        <v>120</v>
      </c>
      <c r="I1091" s="107">
        <v>26</v>
      </c>
      <c r="J1091" s="109">
        <v>25</v>
      </c>
      <c r="K1091" s="104" t="s">
        <v>44</v>
      </c>
      <c r="L1091" s="110">
        <v>10</v>
      </c>
      <c r="M1091" s="98" t="s">
        <v>2215</v>
      </c>
      <c r="N1091" s="99" t="s">
        <v>6519</v>
      </c>
      <c r="O1091" s="116" t="s">
        <v>1671</v>
      </c>
      <c r="P1091" s="117" t="s">
        <v>6520</v>
      </c>
    </row>
    <row r="1092" spans="2:16" x14ac:dyDescent="0.35">
      <c r="B1092" s="120"/>
      <c r="C1092" s="264">
        <v>1.432385014720436</v>
      </c>
      <c r="D1092" s="345">
        <v>19</v>
      </c>
      <c r="E1092" s="106">
        <v>87.317367132231951</v>
      </c>
      <c r="F1092" s="113" t="s">
        <v>351</v>
      </c>
      <c r="G1092" s="107">
        <v>9</v>
      </c>
      <c r="H1092" s="108" t="s">
        <v>334</v>
      </c>
      <c r="I1092" s="107">
        <v>19</v>
      </c>
      <c r="J1092" s="109">
        <v>14</v>
      </c>
      <c r="K1092" s="104" t="s">
        <v>46</v>
      </c>
      <c r="L1092" s="110">
        <v>11</v>
      </c>
      <c r="M1092" s="98" t="s">
        <v>1766</v>
      </c>
      <c r="N1092" s="99" t="s">
        <v>6523</v>
      </c>
      <c r="O1092" s="116" t="s">
        <v>1671</v>
      </c>
      <c r="P1092" s="117" t="s">
        <v>6524</v>
      </c>
    </row>
    <row r="1093" spans="2:16" x14ac:dyDescent="0.35">
      <c r="B1093" s="120"/>
      <c r="C1093" s="264">
        <v>7.8960533181799608</v>
      </c>
      <c r="D1093" s="345">
        <v>9</v>
      </c>
      <c r="E1093" s="106">
        <v>82.297303894711263</v>
      </c>
      <c r="F1093" s="113" t="s">
        <v>351</v>
      </c>
      <c r="G1093" s="107">
        <v>5</v>
      </c>
      <c r="H1093" s="108" t="s">
        <v>94</v>
      </c>
      <c r="I1093" s="107">
        <v>25</v>
      </c>
      <c r="J1093" s="109">
        <v>14</v>
      </c>
      <c r="K1093" s="104" t="s">
        <v>147</v>
      </c>
      <c r="L1093" s="110">
        <v>25</v>
      </c>
      <c r="M1093" s="98" t="s">
        <v>1766</v>
      </c>
      <c r="N1093" s="99" t="s">
        <v>6527</v>
      </c>
      <c r="O1093" s="116" t="s">
        <v>1671</v>
      </c>
      <c r="P1093" s="117" t="s">
        <v>6528</v>
      </c>
    </row>
    <row r="1094" spans="2:16" x14ac:dyDescent="0.35">
      <c r="B1094" s="120"/>
      <c r="C1094" s="264">
        <v>-7.2874855715620175</v>
      </c>
      <c r="D1094" s="345">
        <v>36</v>
      </c>
      <c r="E1094" s="121">
        <v>100.26713443506651</v>
      </c>
      <c r="F1094" s="113" t="s">
        <v>350</v>
      </c>
      <c r="G1094" s="107">
        <v>21</v>
      </c>
      <c r="H1094" s="108" t="s">
        <v>150</v>
      </c>
      <c r="I1094" s="107">
        <v>29</v>
      </c>
      <c r="J1094" s="109">
        <v>23</v>
      </c>
      <c r="K1094" s="104" t="s">
        <v>110</v>
      </c>
      <c r="L1094" s="110">
        <v>2</v>
      </c>
      <c r="M1094" s="98" t="s">
        <v>5095</v>
      </c>
      <c r="N1094" s="356" t="s">
        <v>6531</v>
      </c>
      <c r="O1094" s="108" t="s">
        <v>1736</v>
      </c>
      <c r="P1094" s="117" t="s">
        <v>6544</v>
      </c>
    </row>
    <row r="1095" spans="2:16" x14ac:dyDescent="0.35">
      <c r="B1095" s="120"/>
      <c r="C1095" s="264">
        <v>-6.9433991643013766E-3</v>
      </c>
      <c r="D1095" s="345">
        <v>20</v>
      </c>
      <c r="E1095" s="106">
        <v>93.537743761152498</v>
      </c>
      <c r="F1095" s="113" t="s">
        <v>350</v>
      </c>
      <c r="G1095" s="107">
        <v>8</v>
      </c>
      <c r="H1095" s="108" t="s">
        <v>96</v>
      </c>
      <c r="I1095" s="107">
        <v>16</v>
      </c>
      <c r="J1095" s="109">
        <v>8</v>
      </c>
      <c r="K1095" s="104" t="s">
        <v>127</v>
      </c>
      <c r="L1095" s="110">
        <v>13</v>
      </c>
      <c r="M1095" s="98" t="s">
        <v>1676</v>
      </c>
      <c r="N1095" s="99" t="s">
        <v>6534</v>
      </c>
      <c r="O1095" s="116" t="s">
        <v>1671</v>
      </c>
      <c r="P1095" s="117" t="s">
        <v>6535</v>
      </c>
    </row>
    <row r="1096" spans="2:16" x14ac:dyDescent="0.35">
      <c r="B1096" s="120"/>
      <c r="C1096" s="264">
        <v>-1.8651251836324609</v>
      </c>
      <c r="D1096" s="345">
        <v>22</v>
      </c>
      <c r="E1096" s="106">
        <v>96.589708993576835</v>
      </c>
      <c r="F1096" s="113" t="s">
        <v>351</v>
      </c>
      <c r="G1096" s="107">
        <v>18</v>
      </c>
      <c r="H1096" s="108" t="s">
        <v>135</v>
      </c>
      <c r="I1096" s="107">
        <v>15</v>
      </c>
      <c r="J1096" s="109">
        <v>13</v>
      </c>
      <c r="K1096" s="104" t="s">
        <v>11</v>
      </c>
      <c r="L1096" s="110">
        <v>3</v>
      </c>
      <c r="M1096" s="98" t="s">
        <v>2629</v>
      </c>
      <c r="N1096" s="99" t="s">
        <v>6538</v>
      </c>
      <c r="O1096" s="116" t="s">
        <v>1671</v>
      </c>
      <c r="P1096" s="117" t="s">
        <v>6543</v>
      </c>
    </row>
    <row r="1097" spans="2:16" x14ac:dyDescent="0.35">
      <c r="B1097" s="334"/>
      <c r="C1097" s="352">
        <v>15.209381506812154</v>
      </c>
      <c r="D1097" s="347">
        <v>3</v>
      </c>
      <c r="E1097" s="335">
        <v>70.291361292283696</v>
      </c>
      <c r="F1097" s="336" t="s">
        <v>351</v>
      </c>
      <c r="G1097" s="321">
        <v>1</v>
      </c>
      <c r="H1097" s="337" t="s">
        <v>12</v>
      </c>
      <c r="I1097" s="321">
        <v>38</v>
      </c>
      <c r="J1097" s="333">
        <v>21</v>
      </c>
      <c r="K1097" s="338" t="s">
        <v>333</v>
      </c>
      <c r="L1097" s="320">
        <v>72</v>
      </c>
      <c r="M1097" s="339" t="s">
        <v>4565</v>
      </c>
      <c r="N1097" s="355" t="s">
        <v>6541</v>
      </c>
      <c r="O1097" s="340" t="s">
        <v>1671</v>
      </c>
      <c r="P1097" s="341" t="s">
        <v>6542</v>
      </c>
    </row>
    <row r="1098" spans="2:16" x14ac:dyDescent="0.35">
      <c r="B1098" s="105" t="s">
        <v>6199</v>
      </c>
      <c r="C1098" s="264">
        <v>6.3344944763109208</v>
      </c>
      <c r="D1098" s="345">
        <v>10</v>
      </c>
      <c r="E1098" s="106">
        <v>92.420137393875081</v>
      </c>
      <c r="F1098" s="113" t="s">
        <v>351</v>
      </c>
      <c r="G1098" s="107">
        <v>9</v>
      </c>
      <c r="H1098" s="108" t="s">
        <v>334</v>
      </c>
      <c r="I1098" s="107">
        <v>19</v>
      </c>
      <c r="J1098" s="109">
        <v>16</v>
      </c>
      <c r="K1098" s="104" t="s">
        <v>147</v>
      </c>
      <c r="L1098" s="110">
        <v>25</v>
      </c>
      <c r="M1098" s="98" t="s">
        <v>1690</v>
      </c>
      <c r="N1098" s="99" t="s">
        <v>6548</v>
      </c>
      <c r="O1098" s="116" t="s">
        <v>1735</v>
      </c>
      <c r="P1098" s="117" t="s">
        <v>6549</v>
      </c>
    </row>
    <row r="1099" spans="2:16" x14ac:dyDescent="0.35">
      <c r="B1099" s="120"/>
      <c r="C1099" s="264">
        <v>-1.4729942766458939</v>
      </c>
      <c r="D1099" s="345">
        <v>25</v>
      </c>
      <c r="E1099" s="106">
        <v>80.95843917576525</v>
      </c>
      <c r="F1099" s="113" t="s">
        <v>350</v>
      </c>
      <c r="G1099" s="107">
        <v>30</v>
      </c>
      <c r="H1099" s="108" t="s">
        <v>53</v>
      </c>
      <c r="I1099" s="107">
        <v>17</v>
      </c>
      <c r="J1099" s="109">
        <v>16</v>
      </c>
      <c r="K1099" s="104" t="s">
        <v>139</v>
      </c>
      <c r="L1099" s="110">
        <v>42</v>
      </c>
      <c r="M1099" s="98" t="s">
        <v>1690</v>
      </c>
      <c r="N1099" s="99" t="s">
        <v>6550</v>
      </c>
      <c r="O1099" s="116" t="s">
        <v>1671</v>
      </c>
      <c r="P1099" s="117" t="s">
        <v>6551</v>
      </c>
    </row>
    <row r="1100" spans="2:16" x14ac:dyDescent="0.35">
      <c r="B1100" s="120"/>
      <c r="C1100" s="264">
        <v>4.4853183645408423</v>
      </c>
      <c r="D1100" s="345">
        <v>12</v>
      </c>
      <c r="E1100" s="106">
        <v>90.091683754271727</v>
      </c>
      <c r="F1100" s="113" t="s">
        <v>351</v>
      </c>
      <c r="G1100" s="107">
        <v>8</v>
      </c>
      <c r="H1100" s="108" t="s">
        <v>96</v>
      </c>
      <c r="I1100" s="107">
        <v>22</v>
      </c>
      <c r="J1100" s="109">
        <v>9</v>
      </c>
      <c r="K1100" s="104" t="s">
        <v>150</v>
      </c>
      <c r="L1100" s="110">
        <v>21</v>
      </c>
      <c r="M1100" s="98" t="s">
        <v>2514</v>
      </c>
      <c r="N1100" s="356" t="s">
        <v>6554</v>
      </c>
      <c r="O1100" s="108" t="s">
        <v>1736</v>
      </c>
      <c r="P1100" s="117" t="s">
        <v>6555</v>
      </c>
    </row>
    <row r="1101" spans="2:16" x14ac:dyDescent="0.35">
      <c r="B1101" s="120"/>
      <c r="C1101" s="264">
        <v>9.6715037708766491</v>
      </c>
      <c r="D1101" s="345">
        <v>10</v>
      </c>
      <c r="E1101" s="106">
        <v>90.279058213708211</v>
      </c>
      <c r="F1101" s="113" t="s">
        <v>351</v>
      </c>
      <c r="G1101" s="107">
        <v>3</v>
      </c>
      <c r="H1101" s="108" t="s">
        <v>11</v>
      </c>
      <c r="I1101" s="107">
        <v>28</v>
      </c>
      <c r="J1101" s="109">
        <v>11</v>
      </c>
      <c r="K1101" s="104" t="s">
        <v>133</v>
      </c>
      <c r="L1101" s="110">
        <v>17</v>
      </c>
      <c r="M1101" s="98" t="s">
        <v>2629</v>
      </c>
      <c r="N1101" s="356" t="s">
        <v>6558</v>
      </c>
      <c r="O1101" s="108" t="s">
        <v>1736</v>
      </c>
      <c r="P1101" s="117" t="s">
        <v>6559</v>
      </c>
    </row>
    <row r="1102" spans="2:16" x14ac:dyDescent="0.35">
      <c r="B1102" s="120"/>
      <c r="C1102" s="264">
        <v>-3.0118998654119835</v>
      </c>
      <c r="D1102" s="345">
        <v>28</v>
      </c>
      <c r="E1102" s="106">
        <v>95.809671127389109</v>
      </c>
      <c r="F1102" s="113" t="s">
        <v>350</v>
      </c>
      <c r="G1102" s="107">
        <v>14</v>
      </c>
      <c r="H1102" s="108" t="s">
        <v>50</v>
      </c>
      <c r="I1102" s="107">
        <v>16</v>
      </c>
      <c r="J1102" s="109">
        <v>13</v>
      </c>
      <c r="K1102" s="104" t="s">
        <v>127</v>
      </c>
      <c r="L1102" s="110">
        <v>13</v>
      </c>
      <c r="M1102" s="98" t="s">
        <v>1754</v>
      </c>
      <c r="N1102" s="99" t="s">
        <v>6562</v>
      </c>
      <c r="O1102" s="116" t="s">
        <v>1671</v>
      </c>
      <c r="P1102" s="117" t="s">
        <v>6565</v>
      </c>
    </row>
    <row r="1103" spans="2:16" x14ac:dyDescent="0.35">
      <c r="B1103" s="120"/>
      <c r="C1103" s="264">
        <v>15.751541687843922</v>
      </c>
      <c r="D1103" s="345">
        <v>7</v>
      </c>
      <c r="E1103" s="106">
        <v>70.662674260894292</v>
      </c>
      <c r="F1103" s="113" t="s">
        <v>351</v>
      </c>
      <c r="G1103" s="107">
        <v>4</v>
      </c>
      <c r="H1103" s="108" t="s">
        <v>104</v>
      </c>
      <c r="I1103" s="107">
        <v>48</v>
      </c>
      <c r="J1103" s="109">
        <v>10</v>
      </c>
      <c r="K1103" s="104" t="s">
        <v>143</v>
      </c>
      <c r="L1103" s="110">
        <v>64</v>
      </c>
      <c r="M1103" s="98" t="s">
        <v>3253</v>
      </c>
      <c r="N1103" s="356" t="s">
        <v>6566</v>
      </c>
      <c r="O1103" s="108" t="s">
        <v>1736</v>
      </c>
      <c r="P1103" s="117" t="s">
        <v>6567</v>
      </c>
    </row>
    <row r="1104" spans="2:16" x14ac:dyDescent="0.35">
      <c r="B1104" s="120"/>
      <c r="C1104" s="264">
        <v>7.2125651172095369</v>
      </c>
      <c r="D1104" s="345">
        <v>6</v>
      </c>
      <c r="E1104" s="106">
        <v>93.747001307669834</v>
      </c>
      <c r="F1104" s="113" t="s">
        <v>351</v>
      </c>
      <c r="G1104" s="107">
        <v>1</v>
      </c>
      <c r="H1104" s="108" t="s">
        <v>12</v>
      </c>
      <c r="I1104" s="107">
        <v>26</v>
      </c>
      <c r="J1104" s="109">
        <v>21</v>
      </c>
      <c r="K1104" s="104" t="s">
        <v>342</v>
      </c>
      <c r="L1104" s="110">
        <v>7</v>
      </c>
      <c r="M1104" s="98" t="s">
        <v>1700</v>
      </c>
      <c r="N1104" s="99" t="s">
        <v>6570</v>
      </c>
      <c r="O1104" s="116" t="s">
        <v>1671</v>
      </c>
      <c r="P1104" s="117" t="s">
        <v>6571</v>
      </c>
    </row>
    <row r="1105" spans="1:16" x14ac:dyDescent="0.35">
      <c r="B1105" s="334"/>
      <c r="C1105" s="352">
        <v>12.276506806570087</v>
      </c>
      <c r="D1105" s="347">
        <v>7</v>
      </c>
      <c r="E1105" s="335">
        <v>84.216564301320574</v>
      </c>
      <c r="F1105" s="336" t="s">
        <v>351</v>
      </c>
      <c r="G1105" s="321">
        <v>2</v>
      </c>
      <c r="H1105" s="337" t="s">
        <v>110</v>
      </c>
      <c r="I1105" s="321">
        <v>36</v>
      </c>
      <c r="J1105" s="333">
        <v>18</v>
      </c>
      <c r="K1105" s="338" t="s">
        <v>120</v>
      </c>
      <c r="L1105" s="320">
        <v>29</v>
      </c>
      <c r="M1105" s="339" t="s">
        <v>1892</v>
      </c>
      <c r="N1105" s="375" t="s">
        <v>6574</v>
      </c>
      <c r="O1105" s="337" t="s">
        <v>1736</v>
      </c>
      <c r="P1105" s="341" t="s">
        <v>6575</v>
      </c>
    </row>
    <row r="1106" spans="1:16" x14ac:dyDescent="0.35">
      <c r="A1106" t="s">
        <v>6589</v>
      </c>
      <c r="B1106" s="105" t="s">
        <v>6480</v>
      </c>
      <c r="C1106" s="264">
        <v>10.36565326273784</v>
      </c>
      <c r="D1106" s="345">
        <v>6</v>
      </c>
      <c r="E1106" s="106">
        <v>25.185627556762871</v>
      </c>
      <c r="F1106" s="113" t="s">
        <v>351</v>
      </c>
      <c r="G1106" s="107">
        <v>51</v>
      </c>
      <c r="H1106" s="108" t="s">
        <v>101</v>
      </c>
      <c r="I1106" s="107">
        <v>24</v>
      </c>
      <c r="J1106" s="109">
        <v>11</v>
      </c>
      <c r="K1106" s="104" t="s">
        <v>102</v>
      </c>
      <c r="L1106" s="110">
        <v>128</v>
      </c>
      <c r="M1106" s="98" t="s">
        <v>2226</v>
      </c>
      <c r="N1106" s="99" t="s">
        <v>6582</v>
      </c>
      <c r="O1106" s="116" t="s">
        <v>1671</v>
      </c>
      <c r="P1106" s="124" t="s">
        <v>6585</v>
      </c>
    </row>
    <row r="1107" spans="1:16" x14ac:dyDescent="0.35">
      <c r="B1107" s="105" t="s">
        <v>6481</v>
      </c>
      <c r="C1107" s="264">
        <v>6.2727660048954199</v>
      </c>
      <c r="D1107" s="345">
        <v>6</v>
      </c>
      <c r="E1107" s="121">
        <v>-4.0563886831657152</v>
      </c>
      <c r="F1107" s="113" t="s">
        <v>351</v>
      </c>
      <c r="G1107" s="107">
        <v>113</v>
      </c>
      <c r="H1107" s="108" t="s">
        <v>51</v>
      </c>
      <c r="I1107" s="107">
        <v>26</v>
      </c>
      <c r="J1107" s="109">
        <v>24</v>
      </c>
      <c r="K1107" s="104" t="s">
        <v>52</v>
      </c>
      <c r="L1107" s="110">
        <v>127</v>
      </c>
      <c r="M1107" s="98" t="s">
        <v>3238</v>
      </c>
      <c r="N1107" s="99" t="s">
        <v>6586</v>
      </c>
      <c r="O1107" s="116" t="s">
        <v>1735</v>
      </c>
      <c r="P1107" s="124" t="s">
        <v>6590</v>
      </c>
    </row>
    <row r="1108" spans="1:16" x14ac:dyDescent="0.35">
      <c r="B1108" s="120"/>
      <c r="C1108" s="264">
        <v>6.7839932822182814</v>
      </c>
      <c r="D1108" s="345">
        <v>7</v>
      </c>
      <c r="E1108" s="106">
        <v>34.41301767749885</v>
      </c>
      <c r="F1108" s="113" t="s">
        <v>350</v>
      </c>
      <c r="G1108" s="107">
        <v>34</v>
      </c>
      <c r="H1108" s="108" t="s">
        <v>71</v>
      </c>
      <c r="I1108" s="107">
        <v>29</v>
      </c>
      <c r="J1108" s="109">
        <v>11</v>
      </c>
      <c r="K1108" s="104" t="s">
        <v>69</v>
      </c>
      <c r="L1108" s="110">
        <v>126</v>
      </c>
      <c r="M1108" s="98" t="s">
        <v>1737</v>
      </c>
      <c r="N1108" s="99" t="s">
        <v>6591</v>
      </c>
      <c r="O1108" s="116" t="s">
        <v>1671</v>
      </c>
      <c r="P1108" s="117"/>
    </row>
    <row r="1109" spans="1:16" x14ac:dyDescent="0.35">
      <c r="B1109" s="120"/>
      <c r="C1109" s="264">
        <v>5.3872216960585861</v>
      </c>
      <c r="D1109" s="345">
        <v>10</v>
      </c>
      <c r="E1109" s="106">
        <v>11.874596636548784</v>
      </c>
      <c r="F1109" s="113" t="s">
        <v>350</v>
      </c>
      <c r="G1109" s="107">
        <v>77</v>
      </c>
      <c r="H1109" s="108" t="s">
        <v>336</v>
      </c>
      <c r="I1109" s="107">
        <v>17</v>
      </c>
      <c r="J1109" s="109">
        <v>15</v>
      </c>
      <c r="K1109" s="104" t="s">
        <v>337</v>
      </c>
      <c r="L1109" s="110">
        <v>125</v>
      </c>
      <c r="M1109" s="98" t="s">
        <v>2476</v>
      </c>
      <c r="N1109" s="99" t="s">
        <v>6594</v>
      </c>
      <c r="O1109" s="116" t="s">
        <v>1671</v>
      </c>
      <c r="P1109" s="117"/>
    </row>
    <row r="1110" spans="1:16" x14ac:dyDescent="0.35">
      <c r="B1110" s="120"/>
      <c r="C1110" s="264">
        <v>1.7325665306326568</v>
      </c>
      <c r="D1110" s="345">
        <v>13</v>
      </c>
      <c r="E1110" s="106">
        <v>2.9513898666533347</v>
      </c>
      <c r="F1110" s="113" t="s">
        <v>350</v>
      </c>
      <c r="G1110" s="107">
        <v>106</v>
      </c>
      <c r="H1110" s="108" t="s">
        <v>118</v>
      </c>
      <c r="I1110" s="107">
        <v>22</v>
      </c>
      <c r="J1110" s="109">
        <v>13</v>
      </c>
      <c r="K1110" s="104" t="s">
        <v>119</v>
      </c>
      <c r="L1110" s="110">
        <v>124</v>
      </c>
      <c r="M1110" s="98" t="s">
        <v>2174</v>
      </c>
      <c r="N1110" s="99" t="s">
        <v>6597</v>
      </c>
      <c r="O1110" s="116" t="s">
        <v>1671</v>
      </c>
      <c r="P1110" s="117"/>
    </row>
    <row r="1111" spans="1:16" x14ac:dyDescent="0.35">
      <c r="B1111" s="120"/>
      <c r="C1111" s="264">
        <v>9.8404739831552757</v>
      </c>
      <c r="D1111" s="345">
        <v>4</v>
      </c>
      <c r="E1111" s="106">
        <v>34.608390331005218</v>
      </c>
      <c r="F1111" s="113" t="s">
        <v>351</v>
      </c>
      <c r="G1111" s="107">
        <v>32</v>
      </c>
      <c r="H1111" s="108" t="s">
        <v>53</v>
      </c>
      <c r="I1111" s="107">
        <v>19</v>
      </c>
      <c r="J1111" s="109">
        <v>18</v>
      </c>
      <c r="K1111" s="104" t="s">
        <v>54</v>
      </c>
      <c r="L1111" s="110">
        <v>123</v>
      </c>
      <c r="M1111" s="98" t="s">
        <v>2532</v>
      </c>
      <c r="N1111" s="99" t="s">
        <v>6600</v>
      </c>
      <c r="O1111" s="116" t="s">
        <v>1735</v>
      </c>
      <c r="P1111" s="124" t="s">
        <v>6603</v>
      </c>
    </row>
    <row r="1112" spans="1:16" x14ac:dyDescent="0.35">
      <c r="B1112" s="120"/>
      <c r="C1112" s="264">
        <v>11.163571714778787</v>
      </c>
      <c r="D1112" s="345">
        <v>5</v>
      </c>
      <c r="E1112" s="106">
        <v>47.913133146344521</v>
      </c>
      <c r="F1112" s="113" t="s">
        <v>350</v>
      </c>
      <c r="G1112" s="107">
        <v>9</v>
      </c>
      <c r="H1112" s="108" t="s">
        <v>334</v>
      </c>
      <c r="I1112" s="107">
        <v>27</v>
      </c>
      <c r="J1112" s="109">
        <v>15</v>
      </c>
      <c r="K1112" s="104" t="s">
        <v>335</v>
      </c>
      <c r="L1112" s="110">
        <v>122</v>
      </c>
      <c r="M1112" s="98" t="s">
        <v>2241</v>
      </c>
      <c r="N1112" s="99" t="s">
        <v>6604</v>
      </c>
      <c r="O1112" s="116" t="s">
        <v>1671</v>
      </c>
      <c r="P1112" s="117"/>
    </row>
    <row r="1113" spans="1:16" x14ac:dyDescent="0.35">
      <c r="B1113" s="120"/>
      <c r="C1113" s="264">
        <v>11.407649452569919</v>
      </c>
      <c r="D1113" s="345">
        <v>6</v>
      </c>
      <c r="E1113" s="106">
        <v>40.893669024320985</v>
      </c>
      <c r="F1113" s="113" t="s">
        <v>351</v>
      </c>
      <c r="G1113" s="107">
        <v>31</v>
      </c>
      <c r="H1113" s="108" t="s">
        <v>341</v>
      </c>
      <c r="I1113" s="107">
        <v>32</v>
      </c>
      <c r="J1113" s="109">
        <v>20</v>
      </c>
      <c r="K1113" s="104" t="s">
        <v>340</v>
      </c>
      <c r="L1113" s="110">
        <v>121</v>
      </c>
      <c r="M1113" s="98" t="s">
        <v>2633</v>
      </c>
      <c r="N1113" s="99" t="s">
        <v>6606</v>
      </c>
      <c r="O1113" s="116" t="s">
        <v>1671</v>
      </c>
      <c r="P1113" s="117"/>
    </row>
    <row r="1114" spans="1:16" x14ac:dyDescent="0.35">
      <c r="B1114" s="120"/>
      <c r="C1114" s="264">
        <v>-10.15235967565266</v>
      </c>
      <c r="D1114" s="345">
        <v>22</v>
      </c>
      <c r="E1114" s="106">
        <v>56.20055738593075</v>
      </c>
      <c r="F1114" s="113" t="s">
        <v>350</v>
      </c>
      <c r="G1114" s="107">
        <v>120</v>
      </c>
      <c r="H1114" s="108" t="s">
        <v>47</v>
      </c>
      <c r="I1114" s="107">
        <v>26</v>
      </c>
      <c r="J1114" s="109">
        <v>20</v>
      </c>
      <c r="K1114" s="104" t="s">
        <v>45</v>
      </c>
      <c r="L1114" s="110">
        <v>30</v>
      </c>
      <c r="M1114" s="98" t="s">
        <v>2755</v>
      </c>
      <c r="N1114" s="99" t="s">
        <v>6609</v>
      </c>
      <c r="O1114" s="116" t="s">
        <v>1671</v>
      </c>
      <c r="P1114" s="124" t="s">
        <v>5893</v>
      </c>
    </row>
    <row r="1115" spans="1:16" x14ac:dyDescent="0.35">
      <c r="B1115" s="120"/>
      <c r="C1115" s="264">
        <v>9.0386757507178537</v>
      </c>
      <c r="D1115" s="345">
        <v>8</v>
      </c>
      <c r="E1115" s="106">
        <v>26.580724004526211</v>
      </c>
      <c r="F1115" s="113" t="s">
        <v>351</v>
      </c>
      <c r="G1115" s="107">
        <v>60</v>
      </c>
      <c r="H1115" s="108" t="s">
        <v>60</v>
      </c>
      <c r="I1115" s="107">
        <v>22</v>
      </c>
      <c r="J1115" s="109">
        <v>14</v>
      </c>
      <c r="K1115" s="104" t="s">
        <v>58</v>
      </c>
      <c r="L1115" s="110">
        <v>119</v>
      </c>
      <c r="M1115" s="98" t="s">
        <v>2241</v>
      </c>
      <c r="N1115" s="99" t="s">
        <v>6612</v>
      </c>
      <c r="O1115" s="116" t="s">
        <v>1671</v>
      </c>
      <c r="P1115" s="117"/>
    </row>
    <row r="1116" spans="1:16" x14ac:dyDescent="0.35">
      <c r="B1116" s="120"/>
      <c r="C1116" s="264">
        <v>10.017956826517908</v>
      </c>
      <c r="D1116" s="345">
        <v>5</v>
      </c>
      <c r="E1116" s="106">
        <v>34.844398494498186</v>
      </c>
      <c r="F1116" s="113" t="s">
        <v>351</v>
      </c>
      <c r="G1116" s="107">
        <v>37</v>
      </c>
      <c r="H1116" s="108" t="s">
        <v>112</v>
      </c>
      <c r="I1116" s="107">
        <v>21</v>
      </c>
      <c r="J1116" s="109">
        <v>14</v>
      </c>
      <c r="K1116" s="104" t="s">
        <v>115</v>
      </c>
      <c r="L1116" s="110">
        <v>118</v>
      </c>
      <c r="M1116" s="98" t="s">
        <v>2241</v>
      </c>
      <c r="N1116" s="99" t="s">
        <v>6615</v>
      </c>
      <c r="O1116" s="116" t="s">
        <v>1671</v>
      </c>
      <c r="P1116" s="117"/>
    </row>
    <row r="1117" spans="1:16" x14ac:dyDescent="0.35">
      <c r="B1117" s="120"/>
      <c r="C1117" s="264">
        <v>16.842696092792028</v>
      </c>
      <c r="D1117" s="345">
        <v>2</v>
      </c>
      <c r="E1117" s="106">
        <v>51.244773401907558</v>
      </c>
      <c r="F1117" s="113" t="s">
        <v>351</v>
      </c>
      <c r="G1117" s="107">
        <v>3</v>
      </c>
      <c r="H1117" s="108" t="s">
        <v>104</v>
      </c>
      <c r="I1117" s="107">
        <v>31</v>
      </c>
      <c r="J1117" s="109">
        <v>25</v>
      </c>
      <c r="K1117" s="104" t="s">
        <v>107</v>
      </c>
      <c r="L1117" s="110">
        <v>117</v>
      </c>
      <c r="M1117" s="98" t="s">
        <v>6618</v>
      </c>
      <c r="N1117" s="99" t="s">
        <v>6619</v>
      </c>
      <c r="O1117" s="116" t="s">
        <v>1735</v>
      </c>
      <c r="P1117" s="117" t="s">
        <v>6620</v>
      </c>
    </row>
    <row r="1118" spans="1:16" x14ac:dyDescent="0.35">
      <c r="B1118" s="120"/>
      <c r="C1118" s="264">
        <v>6.1551787476071915</v>
      </c>
      <c r="D1118" s="345">
        <v>13</v>
      </c>
      <c r="E1118" s="106">
        <v>29.114220126515441</v>
      </c>
      <c r="F1118" s="113" t="s">
        <v>350</v>
      </c>
      <c r="G1118" s="107">
        <v>58</v>
      </c>
      <c r="H1118" s="108" t="s">
        <v>42</v>
      </c>
      <c r="I1118" s="107">
        <v>38</v>
      </c>
      <c r="J1118" s="109">
        <v>26</v>
      </c>
      <c r="K1118" s="104" t="s">
        <v>43</v>
      </c>
      <c r="L1118" s="110">
        <v>116</v>
      </c>
      <c r="M1118" s="98" t="s">
        <v>2219</v>
      </c>
      <c r="N1118" s="99" t="s">
        <v>6623</v>
      </c>
      <c r="O1118" s="116" t="s">
        <v>1671</v>
      </c>
      <c r="P1118" s="117"/>
    </row>
    <row r="1119" spans="1:16" x14ac:dyDescent="0.35">
      <c r="B1119" s="120"/>
      <c r="C1119" s="264">
        <v>3.9658750091413943</v>
      </c>
      <c r="D1119" s="345">
        <v>12</v>
      </c>
      <c r="E1119" s="106">
        <v>19.260400827421897</v>
      </c>
      <c r="F1119" s="113" t="s">
        <v>350</v>
      </c>
      <c r="G1119" s="107">
        <v>71</v>
      </c>
      <c r="H1119" s="108" t="s">
        <v>131</v>
      </c>
      <c r="I1119" s="107">
        <v>25</v>
      </c>
      <c r="J1119" s="109">
        <v>11</v>
      </c>
      <c r="K1119" s="104" t="s">
        <v>130</v>
      </c>
      <c r="L1119" s="110">
        <v>115</v>
      </c>
      <c r="M1119" s="98" t="s">
        <v>1758</v>
      </c>
      <c r="N1119" s="99" t="s">
        <v>6626</v>
      </c>
      <c r="O1119" s="116" t="s">
        <v>1671</v>
      </c>
      <c r="P1119" s="117"/>
    </row>
    <row r="1120" spans="1:16" x14ac:dyDescent="0.35">
      <c r="B1120" s="120"/>
      <c r="C1120" s="264">
        <v>8.944511983877053</v>
      </c>
      <c r="D1120" s="345">
        <v>8</v>
      </c>
      <c r="E1120" s="106">
        <v>48.035512330318682</v>
      </c>
      <c r="F1120" s="113" t="s">
        <v>350</v>
      </c>
      <c r="G1120" s="107">
        <v>18</v>
      </c>
      <c r="H1120" s="108" t="s">
        <v>82</v>
      </c>
      <c r="I1120" s="107">
        <v>26</v>
      </c>
      <c r="J1120" s="109">
        <v>15</v>
      </c>
      <c r="K1120" s="104" t="s">
        <v>83</v>
      </c>
      <c r="L1120" s="110">
        <v>114</v>
      </c>
      <c r="M1120" s="98" t="s">
        <v>1754</v>
      </c>
      <c r="N1120" s="99" t="s">
        <v>6629</v>
      </c>
      <c r="O1120" s="116" t="s">
        <v>1671</v>
      </c>
      <c r="P1120" s="117"/>
    </row>
    <row r="1121" spans="2:16" x14ac:dyDescent="0.35">
      <c r="B1121" s="120"/>
      <c r="C1121" s="264">
        <v>-0.78406570539899245</v>
      </c>
      <c r="D1121" s="345">
        <v>14</v>
      </c>
      <c r="E1121" s="106">
        <v>8.6789229275273474</v>
      </c>
      <c r="F1121" s="113" t="s">
        <v>350</v>
      </c>
      <c r="G1121" s="107">
        <v>108</v>
      </c>
      <c r="H1121" s="108" t="s">
        <v>126</v>
      </c>
      <c r="I1121" s="107">
        <v>17</v>
      </c>
      <c r="J1121" s="109">
        <v>14</v>
      </c>
      <c r="K1121" s="104" t="s">
        <v>125</v>
      </c>
      <c r="L1121" s="110">
        <v>112</v>
      </c>
      <c r="M1121" s="98" t="s">
        <v>1766</v>
      </c>
      <c r="N1121" s="99" t="s">
        <v>6632</v>
      </c>
      <c r="O1121" s="116" t="s">
        <v>1671</v>
      </c>
      <c r="P1121" s="117"/>
    </row>
    <row r="1122" spans="2:16" x14ac:dyDescent="0.35">
      <c r="B1122" s="120"/>
      <c r="C1122" s="264">
        <v>-1.9573308972334802</v>
      </c>
      <c r="D1122" s="345">
        <v>16</v>
      </c>
      <c r="E1122" s="106">
        <v>39.217631776095836</v>
      </c>
      <c r="F1122" s="113" t="s">
        <v>350</v>
      </c>
      <c r="G1122" s="107">
        <v>80</v>
      </c>
      <c r="H1122" s="108" t="s">
        <v>146</v>
      </c>
      <c r="I1122" s="107">
        <v>19</v>
      </c>
      <c r="J1122" s="109">
        <v>16</v>
      </c>
      <c r="K1122" s="104" t="s">
        <v>143</v>
      </c>
      <c r="L1122" s="110">
        <v>69</v>
      </c>
      <c r="M1122" s="98" t="s">
        <v>1672</v>
      </c>
      <c r="N1122" s="99" t="s">
        <v>6636</v>
      </c>
      <c r="O1122" s="116" t="s">
        <v>1671</v>
      </c>
      <c r="P1122" s="117" t="s">
        <v>2195</v>
      </c>
    </row>
    <row r="1123" spans="2:16" x14ac:dyDescent="0.35">
      <c r="B1123" s="120"/>
      <c r="C1123" s="264">
        <v>2.9304012215189683</v>
      </c>
      <c r="D1123" s="345">
        <v>9</v>
      </c>
      <c r="E1123" s="106">
        <v>45.081825913960358</v>
      </c>
      <c r="F1123" s="113" t="s">
        <v>351</v>
      </c>
      <c r="G1123" s="107">
        <v>61</v>
      </c>
      <c r="H1123" s="108" t="s">
        <v>105</v>
      </c>
      <c r="I1123" s="107">
        <v>20</v>
      </c>
      <c r="J1123" s="109">
        <v>16</v>
      </c>
      <c r="K1123" s="104" t="s">
        <v>106</v>
      </c>
      <c r="L1123" s="110">
        <v>79</v>
      </c>
      <c r="M1123" s="98" t="s">
        <v>1672</v>
      </c>
      <c r="N1123" s="99" t="s">
        <v>6639</v>
      </c>
      <c r="O1123" s="116" t="s">
        <v>1671</v>
      </c>
      <c r="P1123" s="117"/>
    </row>
    <row r="1124" spans="2:16" x14ac:dyDescent="0.35">
      <c r="B1124" s="120"/>
      <c r="C1124" s="264">
        <v>4.1331861883043848</v>
      </c>
      <c r="D1124" s="345">
        <v>11</v>
      </c>
      <c r="E1124" s="106">
        <v>62.269514873877547</v>
      </c>
      <c r="F1124" s="113" t="s">
        <v>350</v>
      </c>
      <c r="G1124" s="107">
        <v>25</v>
      </c>
      <c r="H1124" s="108" t="s">
        <v>114</v>
      </c>
      <c r="I1124" s="107">
        <v>23</v>
      </c>
      <c r="J1124" s="109">
        <v>16</v>
      </c>
      <c r="K1124" s="104" t="s">
        <v>113</v>
      </c>
      <c r="L1124" s="110">
        <v>78</v>
      </c>
      <c r="M1124" s="98" t="s">
        <v>1737</v>
      </c>
      <c r="N1124" s="99" t="s">
        <v>6642</v>
      </c>
      <c r="O1124" s="116" t="s">
        <v>1671</v>
      </c>
      <c r="P1124" s="117"/>
    </row>
    <row r="1125" spans="2:16" x14ac:dyDescent="0.35">
      <c r="B1125" s="120"/>
      <c r="C1125" s="264">
        <v>5.8284228882737104</v>
      </c>
      <c r="D1125" s="345">
        <v>12</v>
      </c>
      <c r="E1125" s="106">
        <v>18.012101350124453</v>
      </c>
      <c r="F1125" s="113" t="s">
        <v>351</v>
      </c>
      <c r="G1125" s="107">
        <v>76</v>
      </c>
      <c r="H1125" s="108" t="s">
        <v>99</v>
      </c>
      <c r="I1125" s="107">
        <v>26</v>
      </c>
      <c r="J1125" s="109">
        <v>17</v>
      </c>
      <c r="K1125" s="104" t="s">
        <v>98</v>
      </c>
      <c r="L1125" s="110">
        <v>111</v>
      </c>
      <c r="M1125" s="98" t="s">
        <v>1737</v>
      </c>
      <c r="N1125" s="99" t="s">
        <v>6645</v>
      </c>
      <c r="O1125" s="116" t="s">
        <v>1671</v>
      </c>
      <c r="P1125" s="117"/>
    </row>
    <row r="1126" spans="2:16" x14ac:dyDescent="0.35">
      <c r="B1126" s="120"/>
      <c r="C1126" s="264">
        <v>14.383331591863366</v>
      </c>
      <c r="D1126" s="345">
        <v>2</v>
      </c>
      <c r="E1126" s="106">
        <v>65.715541172357575</v>
      </c>
      <c r="F1126" s="113" t="s">
        <v>351</v>
      </c>
      <c r="G1126" s="107">
        <v>1</v>
      </c>
      <c r="H1126" s="108" t="s">
        <v>12</v>
      </c>
      <c r="I1126" s="107">
        <v>31</v>
      </c>
      <c r="J1126" s="109">
        <v>13</v>
      </c>
      <c r="K1126" s="104" t="s">
        <v>81</v>
      </c>
      <c r="L1126" s="110">
        <v>75</v>
      </c>
      <c r="M1126" s="98" t="s">
        <v>1696</v>
      </c>
      <c r="N1126" s="99" t="s">
        <v>6648</v>
      </c>
      <c r="O1126" s="116" t="s">
        <v>1671</v>
      </c>
      <c r="P1126" s="117"/>
    </row>
    <row r="1127" spans="2:16" x14ac:dyDescent="0.35">
      <c r="B1127" s="120"/>
      <c r="C1127" s="264">
        <v>-1.8910521762673727</v>
      </c>
      <c r="D1127" s="345">
        <v>11</v>
      </c>
      <c r="E1127" s="106">
        <v>59.462781325063183</v>
      </c>
      <c r="F1127" s="113" t="s">
        <v>351</v>
      </c>
      <c r="G1127" s="107">
        <v>74</v>
      </c>
      <c r="H1127" s="108" t="s">
        <v>333</v>
      </c>
      <c r="I1127" s="107">
        <v>15</v>
      </c>
      <c r="J1127" s="109">
        <v>13</v>
      </c>
      <c r="K1127" s="104" t="s">
        <v>332</v>
      </c>
      <c r="L1127" s="110">
        <v>39</v>
      </c>
      <c r="M1127" s="98" t="s">
        <v>1936</v>
      </c>
      <c r="N1127" s="99" t="s">
        <v>6651</v>
      </c>
      <c r="O1127" s="116" t="s">
        <v>1671</v>
      </c>
      <c r="P1127" s="117"/>
    </row>
    <row r="1128" spans="2:16" x14ac:dyDescent="0.35">
      <c r="B1128" s="120"/>
      <c r="C1128" s="264">
        <v>0.33334832117988505</v>
      </c>
      <c r="D1128" s="345">
        <v>15</v>
      </c>
      <c r="E1128" s="106">
        <v>33.856339910181703</v>
      </c>
      <c r="F1128" s="113" t="s">
        <v>350</v>
      </c>
      <c r="G1128" s="107">
        <v>73</v>
      </c>
      <c r="H1128" s="108" t="s">
        <v>116</v>
      </c>
      <c r="I1128" s="107">
        <v>20</v>
      </c>
      <c r="J1128" s="109">
        <v>14</v>
      </c>
      <c r="K1128" s="104" t="s">
        <v>117</v>
      </c>
      <c r="L1128" s="110">
        <v>86</v>
      </c>
      <c r="M1128" s="98" t="s">
        <v>1672</v>
      </c>
      <c r="N1128" s="99" t="s">
        <v>6654</v>
      </c>
      <c r="O1128" s="116" t="s">
        <v>1671</v>
      </c>
      <c r="P1128" s="117"/>
    </row>
    <row r="1129" spans="2:16" x14ac:dyDescent="0.35">
      <c r="B1129" s="120"/>
      <c r="C1129" s="264">
        <v>-1.7438186747085942</v>
      </c>
      <c r="D1129" s="345">
        <v>11</v>
      </c>
      <c r="E1129" s="106">
        <v>58.227638731813826</v>
      </c>
      <c r="F1129" s="113" t="s">
        <v>351</v>
      </c>
      <c r="G1129" s="107">
        <v>72</v>
      </c>
      <c r="H1129" s="108" t="s">
        <v>62</v>
      </c>
      <c r="I1129" s="107">
        <v>16</v>
      </c>
      <c r="J1129" s="109">
        <v>15</v>
      </c>
      <c r="K1129" s="104" t="s">
        <v>61</v>
      </c>
      <c r="L1129" s="110">
        <v>44</v>
      </c>
      <c r="M1129" s="98" t="s">
        <v>1766</v>
      </c>
      <c r="N1129" s="99" t="s">
        <v>6657</v>
      </c>
      <c r="O1129" s="116" t="s">
        <v>1671</v>
      </c>
      <c r="P1129" s="117"/>
    </row>
    <row r="1130" spans="2:16" x14ac:dyDescent="0.35">
      <c r="C1130" s="264">
        <v>6.5637984231212707</v>
      </c>
      <c r="D1130" s="345">
        <v>12</v>
      </c>
      <c r="E1130" s="106">
        <v>70.339525082790061</v>
      </c>
      <c r="F1130" s="113" t="s">
        <v>350</v>
      </c>
      <c r="G1130" s="107">
        <v>12</v>
      </c>
      <c r="H1130" s="108" t="s">
        <v>46</v>
      </c>
      <c r="I1130" s="107">
        <v>29</v>
      </c>
      <c r="J1130" s="109">
        <v>4</v>
      </c>
      <c r="K1130" s="104" t="s">
        <v>48</v>
      </c>
      <c r="L1130" s="110">
        <v>70</v>
      </c>
      <c r="M1130" s="98" t="s">
        <v>2528</v>
      </c>
      <c r="N1130" s="356" t="s">
        <v>6660</v>
      </c>
      <c r="O1130" s="108" t="s">
        <v>1736</v>
      </c>
      <c r="P1130" s="117"/>
    </row>
    <row r="1131" spans="2:16" x14ac:dyDescent="0.35">
      <c r="B1131" s="120"/>
      <c r="C1131" s="264">
        <v>4.5861202863623349</v>
      </c>
      <c r="D1131" s="345">
        <v>9</v>
      </c>
      <c r="E1131" s="106">
        <v>59.466442929330888</v>
      </c>
      <c r="F1131" s="113" t="s">
        <v>351</v>
      </c>
      <c r="G1131" s="107">
        <v>35</v>
      </c>
      <c r="H1131" s="108" t="s">
        <v>338</v>
      </c>
      <c r="I1131" s="107">
        <v>22</v>
      </c>
      <c r="J1131" s="109">
        <v>14</v>
      </c>
      <c r="K1131" s="104" t="s">
        <v>339</v>
      </c>
      <c r="L1131" s="110">
        <v>68</v>
      </c>
      <c r="M1131" s="98" t="s">
        <v>1863</v>
      </c>
      <c r="N1131" s="99" t="s">
        <v>6663</v>
      </c>
      <c r="O1131" s="116" t="s">
        <v>1671</v>
      </c>
      <c r="P1131" s="117"/>
    </row>
    <row r="1132" spans="2:16" x14ac:dyDescent="0.35">
      <c r="B1132" s="120"/>
      <c r="C1132" s="264">
        <v>-1.4636557510820678</v>
      </c>
      <c r="D1132" s="345">
        <v>16</v>
      </c>
      <c r="E1132" s="106">
        <v>46.456618179585597</v>
      </c>
      <c r="F1132" s="113" t="s">
        <v>350</v>
      </c>
      <c r="G1132" s="107">
        <v>66</v>
      </c>
      <c r="H1132" s="108" t="s">
        <v>92</v>
      </c>
      <c r="I1132" s="107">
        <v>18</v>
      </c>
      <c r="J1132" s="109">
        <v>15</v>
      </c>
      <c r="K1132" s="104" t="s">
        <v>95</v>
      </c>
      <c r="L1132" s="110">
        <v>67</v>
      </c>
      <c r="M1132" s="98" t="s">
        <v>2273</v>
      </c>
      <c r="N1132" s="99" t="s">
        <v>6666</v>
      </c>
      <c r="O1132" s="116" t="s">
        <v>1671</v>
      </c>
      <c r="P1132" s="117"/>
    </row>
    <row r="1133" spans="2:16" x14ac:dyDescent="0.35">
      <c r="B1133" s="120"/>
      <c r="C1133" s="264">
        <v>6.3107575374757658</v>
      </c>
      <c r="D1133" s="345">
        <v>4</v>
      </c>
      <c r="E1133" s="106">
        <v>73.603279824266636</v>
      </c>
      <c r="F1133" s="113" t="s">
        <v>350</v>
      </c>
      <c r="G1133" s="107">
        <v>8</v>
      </c>
      <c r="H1133" s="108" t="s">
        <v>96</v>
      </c>
      <c r="I1133" s="107">
        <v>22</v>
      </c>
      <c r="J1133" s="109">
        <v>11</v>
      </c>
      <c r="K1133" s="104" t="s">
        <v>97</v>
      </c>
      <c r="L1133" s="110">
        <v>65</v>
      </c>
      <c r="M1133" s="98" t="s">
        <v>1758</v>
      </c>
      <c r="N1133" s="99" t="s">
        <v>6669</v>
      </c>
      <c r="O1133" s="116" t="s">
        <v>1671</v>
      </c>
      <c r="P1133" s="117"/>
    </row>
    <row r="1134" spans="2:16" x14ac:dyDescent="0.35">
      <c r="B1134" s="120"/>
      <c r="C1134" s="264">
        <v>2.6490340873288551</v>
      </c>
      <c r="D1134" s="345">
        <v>14</v>
      </c>
      <c r="E1134" s="106">
        <v>59.653336366118666</v>
      </c>
      <c r="F1134" s="113" t="s">
        <v>351</v>
      </c>
      <c r="G1134" s="107">
        <v>45</v>
      </c>
      <c r="H1134" s="108" t="s">
        <v>72</v>
      </c>
      <c r="I1134" s="107">
        <v>23</v>
      </c>
      <c r="J1134" s="109">
        <v>13</v>
      </c>
      <c r="K1134" s="104" t="s">
        <v>70</v>
      </c>
      <c r="L1134" s="110">
        <v>64</v>
      </c>
      <c r="M1134" s="98" t="s">
        <v>1672</v>
      </c>
      <c r="N1134" s="99" t="s">
        <v>6672</v>
      </c>
      <c r="O1134" s="116" t="s">
        <v>1671</v>
      </c>
      <c r="P1134" s="117"/>
    </row>
    <row r="1135" spans="2:16" x14ac:dyDescent="0.35">
      <c r="B1135" s="120"/>
      <c r="C1135" s="264">
        <v>-4.1438229069311214</v>
      </c>
      <c r="D1135" s="345">
        <v>17</v>
      </c>
      <c r="E1135" s="106">
        <v>41.74305054880557</v>
      </c>
      <c r="F1135" s="113" t="s">
        <v>351</v>
      </c>
      <c r="G1135" s="107">
        <v>104</v>
      </c>
      <c r="H1135" s="108" t="s">
        <v>145</v>
      </c>
      <c r="I1135" s="107">
        <v>25</v>
      </c>
      <c r="J1135" s="109">
        <v>17</v>
      </c>
      <c r="K1135" s="104" t="s">
        <v>144</v>
      </c>
      <c r="L1135" s="110">
        <v>63</v>
      </c>
      <c r="M1135" s="98" t="s">
        <v>2183</v>
      </c>
      <c r="N1135" s="99" t="s">
        <v>6675</v>
      </c>
      <c r="O1135" s="116" t="s">
        <v>1671</v>
      </c>
      <c r="P1135" s="117"/>
    </row>
    <row r="1136" spans="2:16" x14ac:dyDescent="0.35">
      <c r="B1136" s="120"/>
      <c r="C1136" s="264">
        <v>2.0625965659079073</v>
      </c>
      <c r="D1136" s="345">
        <v>8</v>
      </c>
      <c r="E1136" s="106">
        <v>59.279933047637186</v>
      </c>
      <c r="F1136" s="113" t="s">
        <v>351</v>
      </c>
      <c r="G1136" s="107">
        <v>49</v>
      </c>
      <c r="H1136" s="108" t="s">
        <v>108</v>
      </c>
      <c r="I1136" s="107">
        <v>19</v>
      </c>
      <c r="J1136" s="109">
        <v>15</v>
      </c>
      <c r="K1136" s="104" t="s">
        <v>109</v>
      </c>
      <c r="L1136" s="110">
        <v>62</v>
      </c>
      <c r="M1136" s="98" t="s">
        <v>2476</v>
      </c>
      <c r="N1136" s="99" t="s">
        <v>6678</v>
      </c>
      <c r="O1136" s="116" t="s">
        <v>1671</v>
      </c>
      <c r="P1136" s="117"/>
    </row>
    <row r="1137" spans="2:16" x14ac:dyDescent="0.35">
      <c r="B1137" s="120"/>
      <c r="C1137" s="264">
        <v>7.0733217628760503</v>
      </c>
      <c r="D1137" s="345">
        <v>9</v>
      </c>
      <c r="E1137" s="106">
        <v>37.796705151738117</v>
      </c>
      <c r="F1137" s="113" t="s">
        <v>351</v>
      </c>
      <c r="G1137" s="107">
        <v>59</v>
      </c>
      <c r="H1137" s="108" t="s">
        <v>78</v>
      </c>
      <c r="I1137" s="107">
        <v>28</v>
      </c>
      <c r="J1137" s="109">
        <v>24</v>
      </c>
      <c r="K1137" s="104" t="s">
        <v>80</v>
      </c>
      <c r="L1137" s="110">
        <v>101</v>
      </c>
      <c r="M1137" s="98" t="s">
        <v>4565</v>
      </c>
      <c r="N1137" s="99" t="s">
        <v>6681</v>
      </c>
      <c r="O1137" s="116" t="s">
        <v>1671</v>
      </c>
      <c r="P1137" s="117"/>
    </row>
    <row r="1138" spans="2:16" x14ac:dyDescent="0.35">
      <c r="B1138" s="105" t="s">
        <v>6482</v>
      </c>
      <c r="C1138" s="264">
        <v>8.9597937909669945</v>
      </c>
      <c r="D1138" s="345">
        <v>6</v>
      </c>
      <c r="E1138" s="106">
        <v>51.475320015478175</v>
      </c>
      <c r="F1138" s="113" t="s">
        <v>350</v>
      </c>
      <c r="G1138" s="107">
        <v>16</v>
      </c>
      <c r="H1138" s="108" t="s">
        <v>135</v>
      </c>
      <c r="I1138" s="107">
        <v>31</v>
      </c>
      <c r="J1138" s="109">
        <v>16</v>
      </c>
      <c r="K1138" s="104" t="s">
        <v>132</v>
      </c>
      <c r="L1138" s="110">
        <v>110</v>
      </c>
      <c r="M1138" s="98" t="s">
        <v>2608</v>
      </c>
      <c r="N1138" s="99" t="s">
        <v>6684</v>
      </c>
      <c r="O1138" s="116" t="s">
        <v>1671</v>
      </c>
      <c r="P1138" s="117" t="s">
        <v>2196</v>
      </c>
    </row>
    <row r="1139" spans="2:16" x14ac:dyDescent="0.35">
      <c r="B1139" s="120"/>
      <c r="C1139" s="264">
        <v>1.4874610697376172</v>
      </c>
      <c r="D1139" s="345">
        <v>11</v>
      </c>
      <c r="E1139" s="106">
        <v>10.561870678401078</v>
      </c>
      <c r="F1139" s="113" t="s">
        <v>351</v>
      </c>
      <c r="G1139" s="107">
        <v>103</v>
      </c>
      <c r="H1139" s="108" t="s">
        <v>344</v>
      </c>
      <c r="I1139" s="107">
        <v>16</v>
      </c>
      <c r="J1139" s="109">
        <v>11</v>
      </c>
      <c r="K1139" s="104" t="s">
        <v>343</v>
      </c>
      <c r="L1139" s="110">
        <v>109</v>
      </c>
      <c r="M1139" s="98" t="s">
        <v>1692</v>
      </c>
      <c r="N1139" s="99" t="s">
        <v>6687</v>
      </c>
      <c r="O1139" s="116" t="s">
        <v>1671</v>
      </c>
      <c r="P1139" s="117"/>
    </row>
    <row r="1140" spans="2:16" x14ac:dyDescent="0.35">
      <c r="B1140" s="120"/>
      <c r="C1140" s="264">
        <v>5.9773074799342041</v>
      </c>
      <c r="D1140" s="345">
        <v>8</v>
      </c>
      <c r="E1140" s="106">
        <v>34.520292986235397</v>
      </c>
      <c r="F1140" s="113" t="s">
        <v>351</v>
      </c>
      <c r="G1140" s="107">
        <v>56</v>
      </c>
      <c r="H1140" s="108" t="s">
        <v>77</v>
      </c>
      <c r="I1140" s="107">
        <v>18</v>
      </c>
      <c r="J1140" s="109">
        <v>10</v>
      </c>
      <c r="K1140" s="104" t="s">
        <v>79</v>
      </c>
      <c r="L1140" s="110">
        <v>107</v>
      </c>
      <c r="M1140" s="98" t="s">
        <v>1683</v>
      </c>
      <c r="N1140" s="99" t="s">
        <v>6690</v>
      </c>
      <c r="O1140" s="116" t="s">
        <v>1671</v>
      </c>
      <c r="P1140" s="117"/>
    </row>
    <row r="1141" spans="2:16" x14ac:dyDescent="0.35">
      <c r="B1141" s="120"/>
      <c r="C1141" s="264">
        <v>8.6674466207859115</v>
      </c>
      <c r="D1141" s="345">
        <v>8</v>
      </c>
      <c r="E1141" s="106">
        <v>40.16637720892961</v>
      </c>
      <c r="F1141" s="113" t="s">
        <v>351</v>
      </c>
      <c r="G1141" s="107">
        <v>38</v>
      </c>
      <c r="H1141" s="108" t="s">
        <v>136</v>
      </c>
      <c r="I1141" s="107">
        <v>30</v>
      </c>
      <c r="J1141" s="109">
        <v>12</v>
      </c>
      <c r="K1141" s="104" t="s">
        <v>137</v>
      </c>
      <c r="L1141" s="110">
        <v>105</v>
      </c>
      <c r="M1141" s="98" t="s">
        <v>2273</v>
      </c>
      <c r="N1141" s="99" t="s">
        <v>6693</v>
      </c>
      <c r="O1141" s="116" t="s">
        <v>1671</v>
      </c>
      <c r="P1141" s="117"/>
    </row>
    <row r="1142" spans="2:16" x14ac:dyDescent="0.35">
      <c r="B1142" s="120"/>
      <c r="C1142" s="264">
        <v>10.35590783977713</v>
      </c>
      <c r="D1142" s="345">
        <v>4</v>
      </c>
      <c r="E1142" s="106">
        <v>54.407623015572526</v>
      </c>
      <c r="F1142" s="113" t="s">
        <v>351</v>
      </c>
      <c r="G1142" s="107">
        <v>14</v>
      </c>
      <c r="H1142" s="108" t="s">
        <v>127</v>
      </c>
      <c r="I1142" s="107">
        <v>23</v>
      </c>
      <c r="J1142" s="109">
        <v>20</v>
      </c>
      <c r="K1142" s="104" t="s">
        <v>124</v>
      </c>
      <c r="L1142" s="110">
        <v>102</v>
      </c>
      <c r="M1142" s="98" t="s">
        <v>1690</v>
      </c>
      <c r="N1142" s="99" t="s">
        <v>6696</v>
      </c>
      <c r="O1142" s="116" t="s">
        <v>1735</v>
      </c>
      <c r="P1142" s="117"/>
    </row>
    <row r="1143" spans="2:16" x14ac:dyDescent="0.35">
      <c r="B1143" s="120"/>
      <c r="C1143" s="264">
        <v>4.9060957053128149</v>
      </c>
      <c r="D1143" s="345">
        <v>6</v>
      </c>
      <c r="E1143" s="106">
        <v>43.087027821979532</v>
      </c>
      <c r="F1143" s="113" t="s">
        <v>351</v>
      </c>
      <c r="G1143" s="107">
        <v>43</v>
      </c>
      <c r="H1143" s="108" t="s">
        <v>139</v>
      </c>
      <c r="I1143" s="107">
        <v>18</v>
      </c>
      <c r="J1143" s="109">
        <v>14</v>
      </c>
      <c r="K1143" s="104" t="s">
        <v>142</v>
      </c>
      <c r="L1143" s="110">
        <v>100</v>
      </c>
      <c r="M1143" s="98" t="s">
        <v>1669</v>
      </c>
      <c r="N1143" s="99" t="s">
        <v>6699</v>
      </c>
      <c r="O1143" s="116" t="s">
        <v>1671</v>
      </c>
      <c r="P1143" s="117"/>
    </row>
    <row r="1144" spans="2:16" x14ac:dyDescent="0.35">
      <c r="B1144" s="120"/>
      <c r="C1144" s="264">
        <v>-3.7579417625963898</v>
      </c>
      <c r="D1144" s="345">
        <v>18</v>
      </c>
      <c r="E1144" s="106">
        <v>27.077792390594237</v>
      </c>
      <c r="F1144" s="113" t="s">
        <v>350</v>
      </c>
      <c r="G1144" s="107">
        <v>99</v>
      </c>
      <c r="H1144" s="108" t="s">
        <v>56</v>
      </c>
      <c r="I1144" s="107">
        <v>22</v>
      </c>
      <c r="J1144" s="109">
        <v>13</v>
      </c>
      <c r="K1144" s="104" t="s">
        <v>55</v>
      </c>
      <c r="L1144" s="110">
        <v>82</v>
      </c>
      <c r="M1144" s="98" t="s">
        <v>2286</v>
      </c>
      <c r="N1144" s="356" t="s">
        <v>6702</v>
      </c>
      <c r="O1144" s="108" t="s">
        <v>1736</v>
      </c>
      <c r="P1144" s="117"/>
    </row>
    <row r="1145" spans="2:16" x14ac:dyDescent="0.35">
      <c r="B1145" s="120"/>
      <c r="C1145" s="264">
        <v>-4.9395052681611586</v>
      </c>
      <c r="D1145" s="345">
        <v>15</v>
      </c>
      <c r="E1145" s="106">
        <v>55.697395673809638</v>
      </c>
      <c r="F1145" s="113" t="s">
        <v>351</v>
      </c>
      <c r="G1145" s="107">
        <v>98</v>
      </c>
      <c r="H1145" s="108" t="s">
        <v>84</v>
      </c>
      <c r="I1145" s="107">
        <v>20</v>
      </c>
      <c r="J1145" s="109">
        <v>19</v>
      </c>
      <c r="K1145" s="104" t="s">
        <v>85</v>
      </c>
      <c r="L1145" s="110">
        <v>33</v>
      </c>
      <c r="M1145" s="98" t="s">
        <v>2208</v>
      </c>
      <c r="N1145" s="99" t="s">
        <v>6705</v>
      </c>
      <c r="O1145" s="116" t="s">
        <v>1671</v>
      </c>
      <c r="P1145" s="117" t="s">
        <v>4751</v>
      </c>
    </row>
    <row r="1146" spans="2:16" x14ac:dyDescent="0.35">
      <c r="B1146" s="120"/>
      <c r="C1146" s="264">
        <v>10.575886426624807</v>
      </c>
      <c r="D1146" s="345">
        <v>10</v>
      </c>
      <c r="E1146" s="106">
        <v>56.357362992444259</v>
      </c>
      <c r="F1146" s="113" t="s">
        <v>351</v>
      </c>
      <c r="G1146" s="107">
        <v>11</v>
      </c>
      <c r="H1146" s="108" t="s">
        <v>331</v>
      </c>
      <c r="I1146" s="107">
        <v>38</v>
      </c>
      <c r="J1146" s="109">
        <v>7</v>
      </c>
      <c r="K1146" s="104" t="s">
        <v>330</v>
      </c>
      <c r="L1146" s="110">
        <v>97</v>
      </c>
      <c r="M1146" s="98" t="s">
        <v>2622</v>
      </c>
      <c r="N1146" s="356" t="s">
        <v>6708</v>
      </c>
      <c r="O1146" s="108" t="s">
        <v>1736</v>
      </c>
      <c r="P1146" s="117"/>
    </row>
    <row r="1147" spans="2:16" x14ac:dyDescent="0.35">
      <c r="B1147" s="120"/>
      <c r="C1147" s="264">
        <v>0.21589987365278623</v>
      </c>
      <c r="D1147" s="345">
        <v>17</v>
      </c>
      <c r="E1147" s="106">
        <v>20.864309956854665</v>
      </c>
      <c r="F1147" s="113" t="s">
        <v>350</v>
      </c>
      <c r="G1147" s="107">
        <v>92</v>
      </c>
      <c r="H1147" s="108" t="s">
        <v>91</v>
      </c>
      <c r="I1147" s="107">
        <v>22</v>
      </c>
      <c r="J1147" s="109">
        <v>6</v>
      </c>
      <c r="K1147" s="104" t="s">
        <v>88</v>
      </c>
      <c r="L1147" s="110">
        <v>96</v>
      </c>
      <c r="M1147" s="98" t="s">
        <v>2514</v>
      </c>
      <c r="N1147" s="356" t="s">
        <v>6711</v>
      </c>
      <c r="O1147" s="108" t="s">
        <v>1736</v>
      </c>
      <c r="P1147" s="117"/>
    </row>
    <row r="1148" spans="2:16" x14ac:dyDescent="0.35">
      <c r="B1148" s="120"/>
      <c r="C1148" s="264">
        <v>5.5124512084905453</v>
      </c>
      <c r="D1148" s="345">
        <v>8</v>
      </c>
      <c r="E1148" s="106">
        <v>40.355679061050836</v>
      </c>
      <c r="F1148" s="113" t="s">
        <v>351</v>
      </c>
      <c r="G1148" s="107">
        <v>52</v>
      </c>
      <c r="H1148" s="108" t="s">
        <v>121</v>
      </c>
      <c r="I1148" s="107">
        <v>21</v>
      </c>
      <c r="J1148" s="109">
        <v>18</v>
      </c>
      <c r="K1148" s="104" t="s">
        <v>123</v>
      </c>
      <c r="L1148" s="110">
        <v>95</v>
      </c>
      <c r="M1148" s="98" t="s">
        <v>3727</v>
      </c>
      <c r="N1148" s="99" t="s">
        <v>6714</v>
      </c>
      <c r="O1148" s="116" t="s">
        <v>1671</v>
      </c>
      <c r="P1148" s="117"/>
    </row>
    <row r="1149" spans="2:16" x14ac:dyDescent="0.35">
      <c r="B1149" s="120"/>
      <c r="C1149" s="264">
        <v>7.599745475926917</v>
      </c>
      <c r="D1149" s="345">
        <v>8</v>
      </c>
      <c r="E1149" s="106">
        <v>54.787201805237807</v>
      </c>
      <c r="F1149" s="113" t="s">
        <v>350</v>
      </c>
      <c r="G1149" s="107">
        <v>23</v>
      </c>
      <c r="H1149" s="108" t="s">
        <v>140</v>
      </c>
      <c r="I1149" s="107">
        <v>28</v>
      </c>
      <c r="J1149" s="109">
        <v>22</v>
      </c>
      <c r="K1149" s="104" t="s">
        <v>141</v>
      </c>
      <c r="L1149" s="110">
        <v>94</v>
      </c>
      <c r="M1149" s="98" t="s">
        <v>4565</v>
      </c>
      <c r="N1149" s="99" t="s">
        <v>6717</v>
      </c>
      <c r="O1149" s="116" t="s">
        <v>1671</v>
      </c>
      <c r="P1149" s="117"/>
    </row>
    <row r="1150" spans="2:16" x14ac:dyDescent="0.35">
      <c r="B1150" s="120"/>
      <c r="C1150" s="264">
        <v>6.5663483946683874</v>
      </c>
      <c r="D1150" s="345">
        <v>11</v>
      </c>
      <c r="E1150" s="106">
        <v>43.166359260709243</v>
      </c>
      <c r="F1150" s="113" t="s">
        <v>351</v>
      </c>
      <c r="G1150" s="107">
        <v>48</v>
      </c>
      <c r="H1150" s="108" t="s">
        <v>74</v>
      </c>
      <c r="I1150" s="107">
        <v>22</v>
      </c>
      <c r="J1150" s="109">
        <v>13</v>
      </c>
      <c r="K1150" s="104" t="s">
        <v>75</v>
      </c>
      <c r="L1150" s="110">
        <v>93</v>
      </c>
      <c r="M1150" s="98" t="s">
        <v>1936</v>
      </c>
      <c r="N1150" s="99" t="s">
        <v>6720</v>
      </c>
      <c r="O1150" s="116" t="s">
        <v>1671</v>
      </c>
      <c r="P1150" s="117"/>
    </row>
    <row r="1151" spans="2:16" x14ac:dyDescent="0.35">
      <c r="B1151" s="120"/>
      <c r="C1151" s="264">
        <v>8.4509050564235437</v>
      </c>
      <c r="D1151" s="345">
        <v>6</v>
      </c>
      <c r="E1151" s="106">
        <v>61.294250716015675</v>
      </c>
      <c r="F1151" s="113" t="s">
        <v>351</v>
      </c>
      <c r="G1151" s="107">
        <v>10</v>
      </c>
      <c r="H1151" s="108" t="s">
        <v>44</v>
      </c>
      <c r="I1151" s="107">
        <v>34</v>
      </c>
      <c r="J1151" s="109">
        <v>6</v>
      </c>
      <c r="K1151" s="104" t="s">
        <v>41</v>
      </c>
      <c r="L1151" s="110">
        <v>91</v>
      </c>
      <c r="M1151" s="98" t="s">
        <v>3136</v>
      </c>
      <c r="N1151" s="356" t="s">
        <v>6723</v>
      </c>
      <c r="O1151" s="108" t="s">
        <v>1736</v>
      </c>
      <c r="P1151" s="117"/>
    </row>
    <row r="1152" spans="2:16" x14ac:dyDescent="0.35">
      <c r="B1152" s="120"/>
      <c r="C1152" s="264">
        <v>4.670122851693522</v>
      </c>
      <c r="D1152" s="345">
        <v>7</v>
      </c>
      <c r="E1152" s="106">
        <v>49.099316460848399</v>
      </c>
      <c r="F1152" s="113" t="s">
        <v>351</v>
      </c>
      <c r="G1152" s="107">
        <v>40</v>
      </c>
      <c r="H1152" s="108" t="s">
        <v>148</v>
      </c>
      <c r="I1152" s="107">
        <v>20</v>
      </c>
      <c r="J1152" s="109">
        <v>17</v>
      </c>
      <c r="K1152" s="104" t="s">
        <v>149</v>
      </c>
      <c r="L1152" s="110">
        <v>90</v>
      </c>
      <c r="M1152" s="98" t="s">
        <v>4190</v>
      </c>
      <c r="N1152" s="99" t="s">
        <v>6726</v>
      </c>
      <c r="O1152" s="116" t="s">
        <v>1671</v>
      </c>
      <c r="P1152" s="117"/>
    </row>
    <row r="1153" spans="2:16" x14ac:dyDescent="0.35">
      <c r="C1153" s="264">
        <v>-10.155763920786196</v>
      </c>
      <c r="D1153" s="345">
        <v>28</v>
      </c>
      <c r="E1153" s="106">
        <v>75.83986027147327</v>
      </c>
      <c r="F1153" s="113" t="s">
        <v>351</v>
      </c>
      <c r="G1153" s="107">
        <v>89</v>
      </c>
      <c r="H1153" s="108" t="s">
        <v>65</v>
      </c>
      <c r="I1153" s="107">
        <v>33</v>
      </c>
      <c r="J1153" s="109">
        <v>22</v>
      </c>
      <c r="K1153" s="104" t="s">
        <v>66</v>
      </c>
      <c r="L1153" s="110">
        <v>6</v>
      </c>
      <c r="M1153" s="98" t="s">
        <v>6729</v>
      </c>
      <c r="N1153" s="356" t="s">
        <v>6730</v>
      </c>
      <c r="O1153" s="108" t="s">
        <v>1736</v>
      </c>
      <c r="P1153" s="117" t="s">
        <v>6731</v>
      </c>
    </row>
    <row r="1154" spans="2:16" x14ac:dyDescent="0.35">
      <c r="B1154" s="126"/>
      <c r="C1154" s="264">
        <v>10.780999747164071</v>
      </c>
      <c r="D1154" s="345">
        <v>7</v>
      </c>
      <c r="E1154" s="106">
        <v>58.871809373647714</v>
      </c>
      <c r="F1154" s="113" t="s">
        <v>351</v>
      </c>
      <c r="G1154" s="107">
        <v>19</v>
      </c>
      <c r="H1154" s="108" t="s">
        <v>133</v>
      </c>
      <c r="I1154" s="107">
        <v>25</v>
      </c>
      <c r="J1154" s="109">
        <v>14</v>
      </c>
      <c r="K1154" s="104" t="s">
        <v>134</v>
      </c>
      <c r="L1154" s="110">
        <v>88</v>
      </c>
      <c r="M1154" s="98" t="s">
        <v>2532</v>
      </c>
      <c r="N1154" s="99" t="s">
        <v>6734</v>
      </c>
      <c r="O1154" s="116" t="s">
        <v>1671</v>
      </c>
      <c r="P1154" s="117"/>
    </row>
    <row r="1155" spans="2:16" x14ac:dyDescent="0.35">
      <c r="B1155" s="126"/>
      <c r="C1155" s="264">
        <v>5.5912733820903648</v>
      </c>
      <c r="D1155" s="345">
        <v>15</v>
      </c>
      <c r="E1155" s="106">
        <v>59.688913441180347</v>
      </c>
      <c r="F1155" s="113" t="s">
        <v>350</v>
      </c>
      <c r="G1155" s="107">
        <v>28</v>
      </c>
      <c r="H1155" s="108" t="s">
        <v>59</v>
      </c>
      <c r="I1155" s="107">
        <v>22</v>
      </c>
      <c r="J1155" s="109">
        <v>6</v>
      </c>
      <c r="K1155" s="104" t="s">
        <v>57</v>
      </c>
      <c r="L1155" s="110">
        <v>87</v>
      </c>
      <c r="M1155" s="98" t="s">
        <v>2514</v>
      </c>
      <c r="N1155" s="356" t="s">
        <v>6737</v>
      </c>
      <c r="O1155" s="108" t="s">
        <v>1736</v>
      </c>
      <c r="P1155" s="117"/>
    </row>
    <row r="1156" spans="2:16" x14ac:dyDescent="0.35">
      <c r="B1156" s="126"/>
      <c r="C1156" s="264">
        <v>-7.434887166064998</v>
      </c>
      <c r="D1156" s="345">
        <v>21</v>
      </c>
      <c r="E1156" s="106">
        <v>72.368485700596906</v>
      </c>
      <c r="F1156" s="113" t="s">
        <v>351</v>
      </c>
      <c r="G1156" s="107">
        <v>85</v>
      </c>
      <c r="H1156" s="108" t="s">
        <v>128</v>
      </c>
      <c r="I1156" s="107">
        <v>23</v>
      </c>
      <c r="J1156" s="109">
        <v>19</v>
      </c>
      <c r="K1156" s="104" t="s">
        <v>129</v>
      </c>
      <c r="L1156" s="110">
        <v>17</v>
      </c>
      <c r="M1156" s="98" t="s">
        <v>1758</v>
      </c>
      <c r="N1156" s="99" t="s">
        <v>6741</v>
      </c>
      <c r="O1156" s="116" t="s">
        <v>1671</v>
      </c>
      <c r="P1156" s="117" t="s">
        <v>6740</v>
      </c>
    </row>
    <row r="1157" spans="2:16" x14ac:dyDescent="0.35">
      <c r="B1157" s="126"/>
      <c r="C1157" s="264">
        <v>-2.2963415566029202</v>
      </c>
      <c r="D1157" s="345">
        <v>14</v>
      </c>
      <c r="E1157" s="106">
        <v>58.238127381074897</v>
      </c>
      <c r="F1157" s="113" t="s">
        <v>351</v>
      </c>
      <c r="G1157" s="107">
        <v>84</v>
      </c>
      <c r="H1157" s="108" t="s">
        <v>63</v>
      </c>
      <c r="I1157" s="107">
        <v>18</v>
      </c>
      <c r="J1157" s="109">
        <v>14</v>
      </c>
      <c r="K1157" s="104" t="s">
        <v>64</v>
      </c>
      <c r="L1157" s="110">
        <v>36</v>
      </c>
      <c r="M1157" s="98" t="s">
        <v>2174</v>
      </c>
      <c r="N1157" s="99" t="s">
        <v>6744</v>
      </c>
      <c r="O1157" s="116" t="s">
        <v>1671</v>
      </c>
      <c r="P1157" s="117"/>
    </row>
    <row r="1158" spans="2:16" x14ac:dyDescent="0.35">
      <c r="B1158" s="126"/>
      <c r="C1158" s="264">
        <v>2.9559288286013925</v>
      </c>
      <c r="D1158" s="345">
        <v>10</v>
      </c>
      <c r="E1158" s="106">
        <v>50.099817764482076</v>
      </c>
      <c r="F1158" s="113" t="s">
        <v>351</v>
      </c>
      <c r="G1158" s="107">
        <v>50</v>
      </c>
      <c r="H1158" s="108" t="s">
        <v>86</v>
      </c>
      <c r="I1158" s="107">
        <v>22</v>
      </c>
      <c r="J1158" s="109">
        <v>13</v>
      </c>
      <c r="K1158" s="104" t="s">
        <v>87</v>
      </c>
      <c r="L1158" s="110">
        <v>83</v>
      </c>
      <c r="M1158" s="98" t="s">
        <v>1754</v>
      </c>
      <c r="N1158" s="99" t="s">
        <v>6747</v>
      </c>
      <c r="O1158" s="116" t="s">
        <v>1671</v>
      </c>
      <c r="P1158" s="117"/>
    </row>
    <row r="1159" spans="2:16" x14ac:dyDescent="0.35">
      <c r="B1159" s="126"/>
      <c r="C1159" s="264">
        <v>10.93193787864873</v>
      </c>
      <c r="D1159" s="345">
        <v>2</v>
      </c>
      <c r="E1159" s="106">
        <v>66.996475808495546</v>
      </c>
      <c r="F1159" s="113" t="s">
        <v>351</v>
      </c>
      <c r="G1159" s="107">
        <v>2</v>
      </c>
      <c r="H1159" s="108" t="s">
        <v>110</v>
      </c>
      <c r="I1159" s="107">
        <v>31</v>
      </c>
      <c r="J1159" s="109">
        <v>15</v>
      </c>
      <c r="K1159" s="104" t="s">
        <v>111</v>
      </c>
      <c r="L1159" s="110">
        <v>81</v>
      </c>
      <c r="M1159" s="98" t="s">
        <v>2342</v>
      </c>
      <c r="N1159" s="99" t="s">
        <v>6750</v>
      </c>
      <c r="O1159" s="116" t="s">
        <v>1671</v>
      </c>
      <c r="P1159" s="124" t="s">
        <v>6751</v>
      </c>
    </row>
    <row r="1160" spans="2:16" x14ac:dyDescent="0.35">
      <c r="B1160" s="126"/>
      <c r="C1160" s="264">
        <v>-2.0274519865431762</v>
      </c>
      <c r="D1160" s="345">
        <v>16</v>
      </c>
      <c r="E1160" s="106">
        <v>65.260790697866355</v>
      </c>
      <c r="F1160" s="113" t="s">
        <v>350</v>
      </c>
      <c r="G1160" s="107">
        <v>57</v>
      </c>
      <c r="H1160" s="108" t="s">
        <v>68</v>
      </c>
      <c r="I1160" s="107">
        <v>19</v>
      </c>
      <c r="J1160" s="109">
        <v>15</v>
      </c>
      <c r="K1160" s="104" t="s">
        <v>67</v>
      </c>
      <c r="L1160" s="110">
        <v>46</v>
      </c>
      <c r="M1160" s="98" t="s">
        <v>1672</v>
      </c>
      <c r="N1160" s="99" t="s">
        <v>6754</v>
      </c>
      <c r="O1160" s="116" t="s">
        <v>1671</v>
      </c>
      <c r="P1160" s="117"/>
    </row>
    <row r="1161" spans="2:16" x14ac:dyDescent="0.35">
      <c r="B1161" s="126"/>
      <c r="C1161" s="264">
        <v>7.8349073418882886</v>
      </c>
      <c r="D1161" s="345">
        <v>12</v>
      </c>
      <c r="E1161" s="106">
        <v>74.329708267666277</v>
      </c>
      <c r="F1161" s="113" t="s">
        <v>351</v>
      </c>
      <c r="G1161" s="107">
        <v>15</v>
      </c>
      <c r="H1161" s="108" t="s">
        <v>76</v>
      </c>
      <c r="I1161" s="107">
        <v>27</v>
      </c>
      <c r="J1161" s="109">
        <v>15</v>
      </c>
      <c r="K1161" s="104" t="s">
        <v>73</v>
      </c>
      <c r="L1161" s="110">
        <v>55</v>
      </c>
      <c r="M1161" s="98" t="s">
        <v>1766</v>
      </c>
      <c r="N1161" s="99" t="s">
        <v>6757</v>
      </c>
      <c r="O1161" s="116" t="s">
        <v>1671</v>
      </c>
      <c r="P1161" s="117"/>
    </row>
    <row r="1162" spans="2:16" x14ac:dyDescent="0.35">
      <c r="B1162" s="126"/>
      <c r="C1162" s="264">
        <v>-0.29110935894842332</v>
      </c>
      <c r="D1162" s="345">
        <v>15</v>
      </c>
      <c r="E1162" s="106">
        <v>65.472417995007476</v>
      </c>
      <c r="F1162" s="113" t="s">
        <v>350</v>
      </c>
      <c r="G1162" s="107">
        <v>47</v>
      </c>
      <c r="H1162" s="108" t="s">
        <v>90</v>
      </c>
      <c r="I1162" s="107">
        <v>18</v>
      </c>
      <c r="J1162" s="109">
        <v>13</v>
      </c>
      <c r="K1162" s="104" t="s">
        <v>89</v>
      </c>
      <c r="L1162" s="110">
        <v>54</v>
      </c>
      <c r="M1162" s="98" t="s">
        <v>2342</v>
      </c>
      <c r="N1162" s="99" t="s">
        <v>6760</v>
      </c>
      <c r="O1162" s="116" t="s">
        <v>1671</v>
      </c>
      <c r="P1162" s="117"/>
    </row>
    <row r="1163" spans="2:16" x14ac:dyDescent="0.35">
      <c r="B1163" s="126"/>
      <c r="C1163" s="264">
        <v>5.0591992778784078</v>
      </c>
      <c r="D1163" s="345">
        <v>11</v>
      </c>
      <c r="E1163" s="106">
        <v>80.504536825773968</v>
      </c>
      <c r="F1163" s="113" t="s">
        <v>350</v>
      </c>
      <c r="G1163" s="107">
        <v>7</v>
      </c>
      <c r="H1163" s="108" t="s">
        <v>342</v>
      </c>
      <c r="I1163" s="107">
        <v>29</v>
      </c>
      <c r="J1163" s="109">
        <v>15</v>
      </c>
      <c r="K1163" s="104" t="s">
        <v>345</v>
      </c>
      <c r="L1163" s="110">
        <v>53</v>
      </c>
      <c r="M1163" s="98" t="s">
        <v>1853</v>
      </c>
      <c r="N1163" s="356" t="s">
        <v>6763</v>
      </c>
      <c r="O1163" s="108" t="s">
        <v>1736</v>
      </c>
      <c r="P1163" s="117"/>
    </row>
    <row r="1164" spans="2:16" x14ac:dyDescent="0.35">
      <c r="B1164" s="126"/>
      <c r="C1164" s="264">
        <v>2.2032345727090714</v>
      </c>
      <c r="D1164" s="345">
        <v>7</v>
      </c>
      <c r="E1164" s="106">
        <v>78.652654505274569</v>
      </c>
      <c r="F1164" s="113" t="s">
        <v>351</v>
      </c>
      <c r="G1164" s="107">
        <v>29</v>
      </c>
      <c r="H1164" s="108" t="s">
        <v>120</v>
      </c>
      <c r="I1164" s="107">
        <v>9</v>
      </c>
      <c r="J1164" s="109">
        <v>8</v>
      </c>
      <c r="K1164" s="104" t="s">
        <v>122</v>
      </c>
      <c r="L1164" s="110">
        <v>42</v>
      </c>
      <c r="M1164" s="98" t="s">
        <v>2463</v>
      </c>
      <c r="N1164" s="99" t="s">
        <v>6766</v>
      </c>
      <c r="O1164" s="116" t="s">
        <v>1735</v>
      </c>
      <c r="P1164" s="124"/>
    </row>
    <row r="1165" spans="2:16" x14ac:dyDescent="0.35">
      <c r="B1165" s="126"/>
      <c r="C1165" s="264">
        <v>8.1243110492392763</v>
      </c>
      <c r="D1165" s="345">
        <v>7</v>
      </c>
      <c r="E1165" s="106">
        <v>83.61073254111281</v>
      </c>
      <c r="F1165" s="113" t="s">
        <v>350</v>
      </c>
      <c r="G1165" s="107">
        <v>4</v>
      </c>
      <c r="H1165" s="108" t="s">
        <v>11</v>
      </c>
      <c r="I1165" s="107">
        <v>20</v>
      </c>
      <c r="J1165" s="109">
        <v>15</v>
      </c>
      <c r="K1165" s="104" t="s">
        <v>138</v>
      </c>
      <c r="L1165" s="110">
        <v>41</v>
      </c>
      <c r="M1165" s="98" t="s">
        <v>3727</v>
      </c>
      <c r="N1165" s="99" t="s">
        <v>6769</v>
      </c>
      <c r="O1165" s="116" t="s">
        <v>1671</v>
      </c>
      <c r="P1165" s="117"/>
    </row>
    <row r="1166" spans="2:16" x14ac:dyDescent="0.35">
      <c r="B1166" s="126"/>
      <c r="C1166" s="264">
        <v>-2.766507207788933</v>
      </c>
      <c r="D1166" s="345">
        <v>20</v>
      </c>
      <c r="E1166" s="106">
        <v>93.185273897348338</v>
      </c>
      <c r="F1166" s="113" t="s">
        <v>350</v>
      </c>
      <c r="G1166" s="107">
        <v>27</v>
      </c>
      <c r="H1166" s="108" t="s">
        <v>103</v>
      </c>
      <c r="I1166" s="107">
        <v>26</v>
      </c>
      <c r="J1166" s="109">
        <v>16</v>
      </c>
      <c r="K1166" s="104" t="s">
        <v>100</v>
      </c>
      <c r="L1166" s="110">
        <v>21</v>
      </c>
      <c r="M1166" s="98" t="s">
        <v>1892</v>
      </c>
      <c r="N1166" s="356" t="s">
        <v>6772</v>
      </c>
      <c r="O1166" s="108" t="s">
        <v>1736</v>
      </c>
      <c r="P1166" s="117"/>
    </row>
    <row r="1167" spans="2:16" x14ac:dyDescent="0.35">
      <c r="B1167" s="126"/>
      <c r="C1167" s="264">
        <v>-1.4666230126403541</v>
      </c>
      <c r="D1167" s="345">
        <v>18</v>
      </c>
      <c r="E1167" s="106">
        <v>92.884795794539258</v>
      </c>
      <c r="F1167" s="113" t="s">
        <v>351</v>
      </c>
      <c r="G1167" s="107">
        <v>26</v>
      </c>
      <c r="H1167" s="108" t="s">
        <v>147</v>
      </c>
      <c r="I1167" s="107">
        <v>24</v>
      </c>
      <c r="J1167" s="109">
        <v>16</v>
      </c>
      <c r="K1167" s="104" t="s">
        <v>150</v>
      </c>
      <c r="L1167" s="110">
        <v>20</v>
      </c>
      <c r="M1167" s="98" t="s">
        <v>2215</v>
      </c>
      <c r="N1167" s="99" t="s">
        <v>6775</v>
      </c>
      <c r="O1167" s="116" t="s">
        <v>1671</v>
      </c>
      <c r="P1167" s="117"/>
    </row>
    <row r="1168" spans="2:16" x14ac:dyDescent="0.35">
      <c r="B1168" s="126"/>
      <c r="C1168" s="264">
        <v>-5.3253546929194409</v>
      </c>
      <c r="D1168" s="345">
        <v>25</v>
      </c>
      <c r="E1168" s="121">
        <v>100.87349083883264</v>
      </c>
      <c r="F1168" s="113" t="s">
        <v>350</v>
      </c>
      <c r="G1168" s="107">
        <v>24</v>
      </c>
      <c r="H1168" s="108" t="s">
        <v>93</v>
      </c>
      <c r="I1168" s="107">
        <v>24</v>
      </c>
      <c r="J1168" s="109">
        <v>14</v>
      </c>
      <c r="K1168" s="104" t="s">
        <v>94</v>
      </c>
      <c r="L1168" s="110">
        <v>5</v>
      </c>
      <c r="M1168" s="98" t="s">
        <v>1853</v>
      </c>
      <c r="N1168" s="99" t="s">
        <v>6777</v>
      </c>
      <c r="O1168" s="116" t="s">
        <v>1671</v>
      </c>
      <c r="P1168" s="117" t="s">
        <v>3309</v>
      </c>
    </row>
    <row r="1169" spans="1:16" x14ac:dyDescent="0.35">
      <c r="B1169" s="334"/>
      <c r="C1169" s="352">
        <v>0.12872632453453284</v>
      </c>
      <c r="D1169" s="347">
        <v>15</v>
      </c>
      <c r="E1169" s="335">
        <v>98.966363333020752</v>
      </c>
      <c r="F1169" s="336" t="s">
        <v>351</v>
      </c>
      <c r="G1169" s="321">
        <v>22</v>
      </c>
      <c r="H1169" s="337" t="s">
        <v>49</v>
      </c>
      <c r="I1169" s="321">
        <v>20</v>
      </c>
      <c r="J1169" s="333">
        <v>16</v>
      </c>
      <c r="K1169" s="338" t="s">
        <v>50</v>
      </c>
      <c r="L1169" s="320">
        <v>13</v>
      </c>
      <c r="M1169" s="339" t="s">
        <v>2878</v>
      </c>
      <c r="N1169" s="355" t="s">
        <v>6780</v>
      </c>
      <c r="O1169" s="340" t="s">
        <v>1671</v>
      </c>
      <c r="P1169" s="341" t="s">
        <v>6781</v>
      </c>
    </row>
    <row r="1170" spans="1:16" x14ac:dyDescent="0.35">
      <c r="A1170" t="s">
        <v>6914</v>
      </c>
      <c r="B1170" s="105" t="s">
        <v>6882</v>
      </c>
      <c r="C1170" s="264">
        <v>-8.8562310154850638E-3</v>
      </c>
      <c r="D1170" s="345">
        <v>23</v>
      </c>
      <c r="E1170" s="106">
        <v>88.491891187752231</v>
      </c>
      <c r="F1170" s="113" t="s">
        <v>351</v>
      </c>
      <c r="G1170" s="107">
        <v>26</v>
      </c>
      <c r="H1170" s="108" t="s">
        <v>103</v>
      </c>
      <c r="I1170" s="107">
        <v>15</v>
      </c>
      <c r="J1170" s="109">
        <v>14</v>
      </c>
      <c r="K1170" s="104" t="s">
        <v>129</v>
      </c>
      <c r="L1170" s="110">
        <v>21</v>
      </c>
      <c r="M1170" s="98" t="s">
        <v>1750</v>
      </c>
      <c r="N1170" s="99" t="s">
        <v>6915</v>
      </c>
      <c r="O1170" s="116" t="s">
        <v>1671</v>
      </c>
      <c r="P1170" s="117"/>
    </row>
    <row r="1171" spans="1:16" x14ac:dyDescent="0.35">
      <c r="B1171" s="120" t="s">
        <v>6916</v>
      </c>
      <c r="C1171" s="264">
        <v>-4.1549949786317404</v>
      </c>
      <c r="D1171" s="345">
        <v>24</v>
      </c>
      <c r="E1171" s="106">
        <v>91.343631158858528</v>
      </c>
      <c r="F1171" s="113" t="s">
        <v>351</v>
      </c>
      <c r="G1171" s="107">
        <v>35</v>
      </c>
      <c r="H1171" s="108" t="s">
        <v>45</v>
      </c>
      <c r="I1171" s="107">
        <v>24</v>
      </c>
      <c r="J1171" s="109">
        <v>19</v>
      </c>
      <c r="K1171" s="104" t="s">
        <v>342</v>
      </c>
      <c r="L1171" s="110">
        <v>5</v>
      </c>
      <c r="M1171" s="98" t="s">
        <v>2455</v>
      </c>
      <c r="N1171" s="99" t="s">
        <v>6920</v>
      </c>
      <c r="O1171" s="116" t="s">
        <v>1671</v>
      </c>
      <c r="P1171" s="117"/>
    </row>
    <row r="1172" spans="1:16" x14ac:dyDescent="0.35">
      <c r="B1172" s="120"/>
      <c r="C1172" s="264">
        <v>-1.61482828786699</v>
      </c>
      <c r="D1172" s="345">
        <v>31</v>
      </c>
      <c r="E1172" s="106">
        <v>87.344792104263774</v>
      </c>
      <c r="F1172" s="113" t="s">
        <v>350</v>
      </c>
      <c r="G1172" s="107">
        <v>27</v>
      </c>
      <c r="H1172" s="108" t="s">
        <v>114</v>
      </c>
      <c r="I1172" s="107">
        <v>18</v>
      </c>
      <c r="J1172" s="109">
        <v>5</v>
      </c>
      <c r="K1172" s="104" t="s">
        <v>59</v>
      </c>
      <c r="L1172" s="110">
        <v>28</v>
      </c>
      <c r="M1172" s="98" t="s">
        <v>6142</v>
      </c>
      <c r="N1172" s="356" t="s">
        <v>6923</v>
      </c>
      <c r="O1172" s="108" t="s">
        <v>1736</v>
      </c>
      <c r="P1172" s="117"/>
    </row>
    <row r="1173" spans="1:16" x14ac:dyDescent="0.35">
      <c r="B1173" s="120"/>
      <c r="C1173" s="264">
        <v>4.1559388394561259</v>
      </c>
      <c r="D1173" s="345">
        <v>15</v>
      </c>
      <c r="E1173" s="106">
        <v>87.218657201271782</v>
      </c>
      <c r="F1173" s="113" t="s">
        <v>350</v>
      </c>
      <c r="G1173" s="107">
        <v>4</v>
      </c>
      <c r="H1173" s="108" t="s">
        <v>104</v>
      </c>
      <c r="I1173" s="107">
        <v>28</v>
      </c>
      <c r="J1173" s="109">
        <v>13</v>
      </c>
      <c r="K1173" s="104" t="s">
        <v>338</v>
      </c>
      <c r="L1173" s="110">
        <v>33</v>
      </c>
      <c r="M1173" s="98" t="s">
        <v>1737</v>
      </c>
      <c r="N1173" s="99" t="s">
        <v>6926</v>
      </c>
      <c r="O1173" s="116" t="s">
        <v>1671</v>
      </c>
      <c r="P1173" s="117"/>
    </row>
    <row r="1174" spans="1:16" x14ac:dyDescent="0.35">
      <c r="B1174" s="105" t="s">
        <v>6883</v>
      </c>
      <c r="C1174" s="264">
        <v>-2.2404149577354189</v>
      </c>
      <c r="D1174" s="345">
        <v>33</v>
      </c>
      <c r="E1174" s="106">
        <v>99.335692809288702</v>
      </c>
      <c r="F1174" s="113" t="s">
        <v>351</v>
      </c>
      <c r="G1174" s="107">
        <v>14</v>
      </c>
      <c r="H1174" s="108" t="s">
        <v>135</v>
      </c>
      <c r="I1174" s="107">
        <v>22</v>
      </c>
      <c r="J1174" s="109">
        <v>13</v>
      </c>
      <c r="K1174" s="104" t="s">
        <v>12</v>
      </c>
      <c r="L1174" s="110">
        <v>1</v>
      </c>
      <c r="M1174" s="98" t="s">
        <v>1679</v>
      </c>
      <c r="N1174" s="99" t="s">
        <v>6929</v>
      </c>
      <c r="O1174" s="116" t="s">
        <v>1671</v>
      </c>
      <c r="P1174" s="117"/>
    </row>
    <row r="1175" spans="1:16" x14ac:dyDescent="0.35">
      <c r="B1175" s="120"/>
      <c r="C1175" s="264">
        <v>1.5855554919208847</v>
      </c>
      <c r="D1175" s="345">
        <v>18</v>
      </c>
      <c r="E1175" s="106">
        <v>93.647297081012098</v>
      </c>
      <c r="F1175" s="113" t="s">
        <v>350</v>
      </c>
      <c r="G1175" s="107">
        <v>6</v>
      </c>
      <c r="H1175" s="108" t="s">
        <v>96</v>
      </c>
      <c r="I1175" s="107">
        <v>19</v>
      </c>
      <c r="J1175" s="109">
        <v>11</v>
      </c>
      <c r="K1175" s="104" t="s">
        <v>150</v>
      </c>
      <c r="L1175" s="110">
        <v>22</v>
      </c>
      <c r="M1175" s="98" t="s">
        <v>2342</v>
      </c>
      <c r="N1175" s="99" t="s">
        <v>6932</v>
      </c>
      <c r="O1175" s="116" t="s">
        <v>1671</v>
      </c>
      <c r="P1175" s="117"/>
    </row>
    <row r="1176" spans="1:16" x14ac:dyDescent="0.35">
      <c r="B1176" s="120"/>
      <c r="C1176" s="264">
        <v>1.6269222038444693</v>
      </c>
      <c r="D1176" s="345">
        <v>18</v>
      </c>
      <c r="E1176" s="121">
        <v>102.20798569492209</v>
      </c>
      <c r="F1176" s="113" t="s">
        <v>351</v>
      </c>
      <c r="G1176" s="107">
        <v>11</v>
      </c>
      <c r="H1176" s="108" t="s">
        <v>46</v>
      </c>
      <c r="I1176" s="107">
        <v>27</v>
      </c>
      <c r="J1176" s="109">
        <v>24</v>
      </c>
      <c r="K1176" s="104" t="s">
        <v>94</v>
      </c>
      <c r="L1176" s="110">
        <v>7</v>
      </c>
      <c r="M1176" s="98" t="s">
        <v>1941</v>
      </c>
      <c r="N1176" s="99" t="s">
        <v>6935</v>
      </c>
      <c r="O1176" s="116" t="s">
        <v>1671</v>
      </c>
      <c r="P1176" s="117" t="s">
        <v>6936</v>
      </c>
    </row>
    <row r="1177" spans="1:16" x14ac:dyDescent="0.35">
      <c r="B1177" s="334"/>
      <c r="C1177" s="352">
        <v>-2.0351635979684199</v>
      </c>
      <c r="D1177" s="347">
        <v>18</v>
      </c>
      <c r="E1177" s="335">
        <v>97.904993393575651</v>
      </c>
      <c r="F1177" s="336" t="s">
        <v>350</v>
      </c>
      <c r="G1177" s="321">
        <v>12</v>
      </c>
      <c r="H1177" s="337" t="s">
        <v>66</v>
      </c>
      <c r="I1177" s="321">
        <v>22</v>
      </c>
      <c r="J1177" s="333">
        <v>16</v>
      </c>
      <c r="K1177" s="338" t="s">
        <v>44</v>
      </c>
      <c r="L1177" s="320">
        <v>8</v>
      </c>
      <c r="M1177" s="339" t="s">
        <v>3253</v>
      </c>
      <c r="N1177" s="355" t="s">
        <v>6939</v>
      </c>
      <c r="O1177" s="340" t="s">
        <v>1671</v>
      </c>
      <c r="P1177" s="341"/>
    </row>
    <row r="1178" spans="1:16" x14ac:dyDescent="0.35">
      <c r="B1178" s="105" t="s">
        <v>6884</v>
      </c>
      <c r="C1178" s="264">
        <v>1.1746800135078648</v>
      </c>
      <c r="D1178" s="345">
        <v>18</v>
      </c>
      <c r="E1178" s="106">
        <v>97.417142806694017</v>
      </c>
      <c r="F1178" s="113" t="s">
        <v>350</v>
      </c>
      <c r="G1178" s="107">
        <v>2</v>
      </c>
      <c r="H1178" s="108" t="s">
        <v>110</v>
      </c>
      <c r="I1178" s="107">
        <v>23</v>
      </c>
      <c r="J1178" s="109">
        <v>15</v>
      </c>
      <c r="K1178" s="104" t="s">
        <v>334</v>
      </c>
      <c r="L1178" s="110">
        <v>9</v>
      </c>
      <c r="M1178" s="98" t="s">
        <v>1696</v>
      </c>
      <c r="N1178" s="99" t="s">
        <v>6942</v>
      </c>
      <c r="O1178" s="116" t="s">
        <v>1671</v>
      </c>
      <c r="P1178" s="117"/>
    </row>
    <row r="1179" spans="1:16" x14ac:dyDescent="0.35">
      <c r="B1179" s="120"/>
      <c r="C1179" s="264">
        <v>9.1892625641798293</v>
      </c>
      <c r="D1179" s="345">
        <v>12</v>
      </c>
      <c r="E1179" s="106">
        <v>91.948646060897076</v>
      </c>
      <c r="F1179" s="113" t="s">
        <v>351</v>
      </c>
      <c r="G1179" s="107">
        <v>3</v>
      </c>
      <c r="H1179" s="108" t="s">
        <v>11</v>
      </c>
      <c r="I1179" s="107">
        <v>26</v>
      </c>
      <c r="J1179" s="109">
        <v>9</v>
      </c>
      <c r="K1179" s="104" t="s">
        <v>127</v>
      </c>
      <c r="L1179" s="110">
        <v>15</v>
      </c>
      <c r="M1179" s="98" t="s">
        <v>1676</v>
      </c>
      <c r="N1179" s="356" t="s">
        <v>6945</v>
      </c>
      <c r="O1179" s="108" t="s">
        <v>1736</v>
      </c>
      <c r="P1179" s="117"/>
    </row>
    <row r="1180" spans="1:16" x14ac:dyDescent="0.35">
      <c r="B1180" s="120"/>
      <c r="C1180" s="264">
        <v>2.4799360479595332</v>
      </c>
      <c r="D1180" s="345">
        <v>14</v>
      </c>
      <c r="E1180" s="106">
        <v>97.914377529820598</v>
      </c>
      <c r="F1180" s="113" t="s">
        <v>351</v>
      </c>
      <c r="G1180" s="107">
        <v>6</v>
      </c>
      <c r="H1180" s="108" t="s">
        <v>96</v>
      </c>
      <c r="I1180" s="107">
        <v>20</v>
      </c>
      <c r="J1180" s="109">
        <v>11</v>
      </c>
      <c r="K1180" s="104" t="s">
        <v>104</v>
      </c>
      <c r="L1180" s="110">
        <v>4</v>
      </c>
      <c r="M1180" s="98" t="s">
        <v>1692</v>
      </c>
      <c r="N1180" s="99" t="s">
        <v>6948</v>
      </c>
      <c r="O1180" s="116" t="s">
        <v>1671</v>
      </c>
      <c r="P1180" s="124"/>
    </row>
    <row r="1181" spans="1:16" x14ac:dyDescent="0.35">
      <c r="B1181" s="334"/>
      <c r="C1181" s="352">
        <v>6.4614680132440165</v>
      </c>
      <c r="D1181" s="347">
        <v>8</v>
      </c>
      <c r="E1181" s="335">
        <v>87.634841585909996</v>
      </c>
      <c r="F1181" s="336" t="s">
        <v>350</v>
      </c>
      <c r="G1181" s="321">
        <v>1</v>
      </c>
      <c r="H1181" s="337" t="s">
        <v>12</v>
      </c>
      <c r="I1181" s="321">
        <v>27</v>
      </c>
      <c r="J1181" s="333">
        <v>19</v>
      </c>
      <c r="K1181" s="338" t="s">
        <v>139</v>
      </c>
      <c r="L1181" s="320">
        <v>38</v>
      </c>
      <c r="M1181" s="339" t="s">
        <v>2183</v>
      </c>
      <c r="N1181" s="355" t="s">
        <v>6951</v>
      </c>
      <c r="O1181" s="340" t="s">
        <v>1671</v>
      </c>
      <c r="P1181" s="341"/>
    </row>
    <row r="1182" spans="1:16" x14ac:dyDescent="0.35">
      <c r="B1182" s="105" t="s">
        <v>6893</v>
      </c>
      <c r="C1182" s="264">
        <v>0.89090970481907472</v>
      </c>
      <c r="D1182" s="345">
        <v>14</v>
      </c>
      <c r="E1182" s="106">
        <v>83.25276445624479</v>
      </c>
      <c r="F1182" s="113" t="s">
        <v>350</v>
      </c>
      <c r="G1182" s="107">
        <v>24</v>
      </c>
      <c r="H1182" s="108" t="s">
        <v>150</v>
      </c>
      <c r="I1182" s="107">
        <v>19</v>
      </c>
      <c r="J1182" s="109">
        <v>15</v>
      </c>
      <c r="K1182" s="104" t="s">
        <v>136</v>
      </c>
      <c r="L1182" s="110">
        <v>34</v>
      </c>
      <c r="M1182" s="98" t="s">
        <v>2174</v>
      </c>
      <c r="N1182" s="99" t="s">
        <v>6954</v>
      </c>
      <c r="O1182" s="116" t="s">
        <v>1671</v>
      </c>
    </row>
    <row r="1183" spans="1:16" x14ac:dyDescent="0.35">
      <c r="B1183" s="105" t="s">
        <v>6894</v>
      </c>
      <c r="C1183" s="264">
        <v>0.91989854723945441</v>
      </c>
      <c r="D1183" s="345">
        <v>27</v>
      </c>
      <c r="E1183" s="106">
        <v>81.276728327864546</v>
      </c>
      <c r="F1183" s="113" t="s">
        <v>350</v>
      </c>
      <c r="G1183" s="107">
        <v>27</v>
      </c>
      <c r="H1183" s="108" t="s">
        <v>147</v>
      </c>
      <c r="I1183" s="107">
        <v>24</v>
      </c>
      <c r="J1183" s="109">
        <v>9</v>
      </c>
      <c r="K1183" s="104" t="s">
        <v>148</v>
      </c>
      <c r="L1183" s="110">
        <v>38</v>
      </c>
      <c r="M1183" s="98" t="s">
        <v>1674</v>
      </c>
      <c r="N1183" s="356" t="s">
        <v>6959</v>
      </c>
      <c r="O1183" s="108" t="s">
        <v>1736</v>
      </c>
      <c r="P1183" s="100" t="s">
        <v>6963</v>
      </c>
    </row>
    <row r="1184" spans="1:16" x14ac:dyDescent="0.35">
      <c r="B1184" s="120" t="s">
        <v>6917</v>
      </c>
      <c r="C1184" s="264">
        <v>1.8632831705558677</v>
      </c>
      <c r="D1184" s="345">
        <v>16</v>
      </c>
      <c r="E1184" s="106">
        <v>80.71572703873359</v>
      </c>
      <c r="F1184" s="113" t="s">
        <v>350</v>
      </c>
      <c r="G1184" s="107">
        <v>21</v>
      </c>
      <c r="H1184" s="108" t="s">
        <v>129</v>
      </c>
      <c r="I1184" s="107">
        <v>12</v>
      </c>
      <c r="J1184" s="109">
        <v>10</v>
      </c>
      <c r="K1184" s="104" t="s">
        <v>122</v>
      </c>
      <c r="L1184" s="110">
        <v>47</v>
      </c>
      <c r="M1184" s="98" t="s">
        <v>3188</v>
      </c>
      <c r="N1184" s="99" t="s">
        <v>6962</v>
      </c>
      <c r="O1184" s="116" t="s">
        <v>1671</v>
      </c>
    </row>
    <row r="1185" spans="1:16" x14ac:dyDescent="0.35">
      <c r="B1185" s="120"/>
      <c r="C1185" s="264">
        <v>10.73151489916963</v>
      </c>
      <c r="D1185" s="345">
        <v>7</v>
      </c>
      <c r="E1185" s="106">
        <v>77.113855173029663</v>
      </c>
      <c r="F1185" s="113" t="s">
        <v>351</v>
      </c>
      <c r="G1185" s="107">
        <v>14</v>
      </c>
      <c r="H1185" s="108" t="s">
        <v>135</v>
      </c>
      <c r="I1185" s="107">
        <v>29</v>
      </c>
      <c r="J1185" s="109">
        <v>23</v>
      </c>
      <c r="K1185" s="104" t="s">
        <v>121</v>
      </c>
      <c r="L1185" s="110">
        <v>49</v>
      </c>
      <c r="M1185" s="98" t="s">
        <v>5811</v>
      </c>
      <c r="N1185" s="99" t="s">
        <v>6966</v>
      </c>
      <c r="O1185" s="116" t="s">
        <v>1671</v>
      </c>
      <c r="P1185" s="124" t="s">
        <v>6967</v>
      </c>
    </row>
    <row r="1186" spans="1:16" x14ac:dyDescent="0.35">
      <c r="B1186" s="120"/>
      <c r="C1186" s="264">
        <v>-3.2838694539463016</v>
      </c>
      <c r="D1186" s="345">
        <v>27</v>
      </c>
      <c r="E1186" s="106">
        <v>77.850446232094129</v>
      </c>
      <c r="F1186" s="113" t="s">
        <v>350</v>
      </c>
      <c r="G1186" s="107">
        <v>44</v>
      </c>
      <c r="H1186" s="108" t="s">
        <v>108</v>
      </c>
      <c r="I1186" s="107">
        <v>25</v>
      </c>
      <c r="J1186" s="109">
        <v>15</v>
      </c>
      <c r="K1186" s="104" t="s">
        <v>112</v>
      </c>
      <c r="L1186" s="110">
        <v>37</v>
      </c>
      <c r="M1186" s="98" t="s">
        <v>1679</v>
      </c>
      <c r="N1186" s="99" t="s">
        <v>6970</v>
      </c>
      <c r="O1186" s="116" t="s">
        <v>1671</v>
      </c>
    </row>
    <row r="1187" spans="1:16" x14ac:dyDescent="0.35">
      <c r="B1187" s="120"/>
      <c r="C1187" s="264">
        <v>2.202527809072385</v>
      </c>
      <c r="D1187" s="345">
        <v>18</v>
      </c>
      <c r="E1187" s="106">
        <v>77.037116115457863</v>
      </c>
      <c r="F1187" s="113" t="s">
        <v>350</v>
      </c>
      <c r="G1187" s="107">
        <v>26</v>
      </c>
      <c r="H1187" s="108" t="s">
        <v>114</v>
      </c>
      <c r="I1187" s="107">
        <v>21</v>
      </c>
      <c r="J1187" s="109">
        <v>15</v>
      </c>
      <c r="K1187" s="104" t="s">
        <v>105</v>
      </c>
      <c r="L1187" s="110">
        <v>57</v>
      </c>
      <c r="M1187" s="98" t="s">
        <v>2174</v>
      </c>
      <c r="N1187" s="99" t="s">
        <v>6973</v>
      </c>
      <c r="O1187" s="116" t="s">
        <v>1671</v>
      </c>
      <c r="P1187" s="124" t="s">
        <v>6999</v>
      </c>
    </row>
    <row r="1188" spans="1:16" x14ac:dyDescent="0.35">
      <c r="B1188" s="120"/>
      <c r="C1188" s="264">
        <v>8.1158375578676356</v>
      </c>
      <c r="D1188" s="345">
        <v>6</v>
      </c>
      <c r="E1188" s="106">
        <v>89.463363251076544</v>
      </c>
      <c r="F1188" s="113" t="s">
        <v>351</v>
      </c>
      <c r="G1188" s="107">
        <v>5</v>
      </c>
      <c r="H1188" s="108" t="s">
        <v>96</v>
      </c>
      <c r="I1188" s="107">
        <v>31</v>
      </c>
      <c r="J1188" s="109">
        <v>14</v>
      </c>
      <c r="K1188" s="104" t="s">
        <v>100</v>
      </c>
      <c r="L1188" s="110">
        <v>23</v>
      </c>
      <c r="M1188" s="98" t="s">
        <v>2237</v>
      </c>
      <c r="N1188" s="356" t="s">
        <v>6976</v>
      </c>
      <c r="O1188" s="108" t="s">
        <v>1736</v>
      </c>
    </row>
    <row r="1189" spans="1:16" x14ac:dyDescent="0.35">
      <c r="B1189" s="120"/>
      <c r="C1189" s="264">
        <v>1.5759331228390474</v>
      </c>
      <c r="D1189" s="345">
        <v>17</v>
      </c>
      <c r="E1189" s="106">
        <v>86.974815540239035</v>
      </c>
      <c r="F1189" s="113" t="s">
        <v>350</v>
      </c>
      <c r="G1189" s="107">
        <v>20</v>
      </c>
      <c r="H1189" s="108" t="s">
        <v>93</v>
      </c>
      <c r="I1189" s="107">
        <v>20</v>
      </c>
      <c r="J1189" s="109">
        <v>19</v>
      </c>
      <c r="K1189" s="104" t="s">
        <v>90</v>
      </c>
      <c r="L1189" s="110">
        <v>39</v>
      </c>
      <c r="M1189" s="98" t="s">
        <v>3238</v>
      </c>
      <c r="N1189" s="99" t="s">
        <v>6979</v>
      </c>
      <c r="O1189" s="116" t="s">
        <v>1735</v>
      </c>
      <c r="P1189" s="117" t="s">
        <v>6998</v>
      </c>
    </row>
    <row r="1190" spans="1:16" x14ac:dyDescent="0.35">
      <c r="B1190" s="120"/>
      <c r="C1190" s="264">
        <v>-2.1726869618200397</v>
      </c>
      <c r="D1190" s="345">
        <v>22</v>
      </c>
      <c r="E1190" s="106">
        <v>71.739125605994687</v>
      </c>
      <c r="F1190" s="113" t="s">
        <v>350</v>
      </c>
      <c r="G1190" s="107">
        <v>43</v>
      </c>
      <c r="H1190" s="108" t="s">
        <v>86</v>
      </c>
      <c r="I1190" s="107">
        <v>15</v>
      </c>
      <c r="J1190" s="109">
        <v>14</v>
      </c>
      <c r="K1190" s="104" t="s">
        <v>77</v>
      </c>
      <c r="L1190" s="110">
        <v>48</v>
      </c>
      <c r="M1190" s="98" t="s">
        <v>1672</v>
      </c>
      <c r="N1190" s="99" t="s">
        <v>6982</v>
      </c>
      <c r="O1190" s="116" t="s">
        <v>1671</v>
      </c>
    </row>
    <row r="1191" spans="1:16" x14ac:dyDescent="0.35">
      <c r="B1191" s="120"/>
      <c r="C1191" s="264">
        <v>8.3676918105805207</v>
      </c>
      <c r="D1191" s="345">
        <v>8</v>
      </c>
      <c r="E1191" s="106">
        <v>75.577909056384016</v>
      </c>
      <c r="F1191" s="113" t="s">
        <v>351</v>
      </c>
      <c r="G1191" s="107">
        <v>17</v>
      </c>
      <c r="H1191" s="108" t="s">
        <v>82</v>
      </c>
      <c r="I1191" s="107">
        <v>27</v>
      </c>
      <c r="J1191" s="109">
        <v>25</v>
      </c>
      <c r="K1191" s="104" t="s">
        <v>78</v>
      </c>
      <c r="L1191" s="110">
        <v>56</v>
      </c>
      <c r="M1191" s="98" t="s">
        <v>6985</v>
      </c>
      <c r="N1191" s="99" t="s">
        <v>6986</v>
      </c>
      <c r="O1191" s="116" t="s">
        <v>1735</v>
      </c>
      <c r="P1191" s="124" t="s">
        <v>7000</v>
      </c>
    </row>
    <row r="1192" spans="1:16" x14ac:dyDescent="0.35">
      <c r="B1192" s="120"/>
      <c r="C1192" s="264">
        <v>-3.5303329469220031</v>
      </c>
      <c r="D1192" s="345">
        <v>31</v>
      </c>
      <c r="E1192" s="106">
        <v>78.945871162471079</v>
      </c>
      <c r="F1192" s="113" t="s">
        <v>350</v>
      </c>
      <c r="G1192" s="107">
        <v>51</v>
      </c>
      <c r="H1192" s="108" t="s">
        <v>68</v>
      </c>
      <c r="I1192" s="107">
        <v>22</v>
      </c>
      <c r="J1192" s="109">
        <v>19</v>
      </c>
      <c r="K1192" s="104" t="s">
        <v>71</v>
      </c>
      <c r="L1192" s="110">
        <v>31</v>
      </c>
      <c r="M1192" s="98" t="s">
        <v>1754</v>
      </c>
      <c r="N1192" s="99" t="s">
        <v>6989</v>
      </c>
      <c r="O1192" s="116" t="s">
        <v>1671</v>
      </c>
      <c r="P1192" s="124" t="s">
        <v>6992</v>
      </c>
    </row>
    <row r="1193" spans="1:16" x14ac:dyDescent="0.35">
      <c r="B1193" s="120"/>
      <c r="C1193" s="264">
        <v>-5.3243685397105507</v>
      </c>
      <c r="D1193" s="345">
        <v>36</v>
      </c>
      <c r="E1193" s="106">
        <v>79.669878900493885</v>
      </c>
      <c r="F1193" s="113" t="s">
        <v>350</v>
      </c>
      <c r="G1193" s="107">
        <v>55</v>
      </c>
      <c r="H1193" s="108" t="s">
        <v>67</v>
      </c>
      <c r="I1193" s="107">
        <v>28</v>
      </c>
      <c r="J1193" s="109">
        <v>15</v>
      </c>
      <c r="K1193" s="104" t="s">
        <v>59</v>
      </c>
      <c r="L1193" s="110">
        <v>28</v>
      </c>
      <c r="M1193" s="98" t="s">
        <v>2622</v>
      </c>
      <c r="N1193" s="356" t="s">
        <v>4977</v>
      </c>
      <c r="O1193" s="108" t="s">
        <v>1736</v>
      </c>
    </row>
    <row r="1194" spans="1:16" x14ac:dyDescent="0.35">
      <c r="B1194" s="120"/>
      <c r="C1194" s="264">
        <v>10.135257170424296</v>
      </c>
      <c r="D1194" s="345">
        <v>12</v>
      </c>
      <c r="E1194" s="106">
        <v>84.702026223944898</v>
      </c>
      <c r="F1194" s="113" t="s">
        <v>351</v>
      </c>
      <c r="G1194" s="107">
        <v>11</v>
      </c>
      <c r="H1194" s="108" t="s">
        <v>46</v>
      </c>
      <c r="I1194" s="107">
        <v>34</v>
      </c>
      <c r="J1194" s="109">
        <v>14</v>
      </c>
      <c r="K1194" s="104" t="s">
        <v>45</v>
      </c>
      <c r="L1194" s="110">
        <v>35</v>
      </c>
      <c r="M1194" s="98" t="s">
        <v>2174</v>
      </c>
      <c r="N1194" s="356" t="s">
        <v>6995</v>
      </c>
      <c r="O1194" s="108" t="s">
        <v>1736</v>
      </c>
      <c r="P1194" s="100" t="s">
        <v>7001</v>
      </c>
    </row>
    <row r="1195" spans="1:16" x14ac:dyDescent="0.35">
      <c r="B1195" s="120"/>
      <c r="C1195" s="264">
        <v>6.6281719324680486</v>
      </c>
      <c r="D1195" s="345">
        <v>5</v>
      </c>
      <c r="E1195" s="106">
        <v>78.669907139865302</v>
      </c>
      <c r="F1195" s="113" t="s">
        <v>351</v>
      </c>
      <c r="G1195" s="107">
        <v>18</v>
      </c>
      <c r="H1195" s="108" t="s">
        <v>50</v>
      </c>
      <c r="I1195" s="107">
        <v>21</v>
      </c>
      <c r="J1195" s="109">
        <v>20</v>
      </c>
      <c r="K1195" s="104" t="s">
        <v>42</v>
      </c>
      <c r="L1195" s="110">
        <v>53</v>
      </c>
      <c r="M1195" s="98" t="s">
        <v>4190</v>
      </c>
      <c r="N1195" s="99" t="s">
        <v>7002</v>
      </c>
      <c r="O1195" s="116" t="s">
        <v>1735</v>
      </c>
      <c r="P1195" s="124" t="s">
        <v>7007</v>
      </c>
    </row>
    <row r="1196" spans="1:16" x14ac:dyDescent="0.35">
      <c r="B1196" s="120"/>
      <c r="C1196" s="264">
        <v>3.540090939228981</v>
      </c>
      <c r="D1196" s="345">
        <v>17</v>
      </c>
      <c r="E1196" s="106">
        <v>82.491550016253171</v>
      </c>
      <c r="F1196" s="113" t="s">
        <v>351</v>
      </c>
      <c r="G1196" s="107">
        <v>29</v>
      </c>
      <c r="H1196" s="108" t="s">
        <v>341</v>
      </c>
      <c r="I1196" s="107">
        <v>23</v>
      </c>
      <c r="J1196" s="109">
        <v>10</v>
      </c>
      <c r="K1196" s="104" t="s">
        <v>338</v>
      </c>
      <c r="L1196" s="110">
        <v>32</v>
      </c>
      <c r="M1196" s="98" t="s">
        <v>2514</v>
      </c>
      <c r="N1196" s="356" t="s">
        <v>7006</v>
      </c>
      <c r="O1196" s="108" t="s">
        <v>1736</v>
      </c>
    </row>
    <row r="1197" spans="1:16" x14ac:dyDescent="0.35">
      <c r="B1197" s="334"/>
      <c r="C1197" s="352">
        <v>7.9887113333930042</v>
      </c>
      <c r="D1197" s="347">
        <v>11</v>
      </c>
      <c r="E1197" s="335">
        <v>81.344908774237595</v>
      </c>
      <c r="F1197" s="336" t="s">
        <v>351</v>
      </c>
      <c r="G1197" s="321">
        <v>9</v>
      </c>
      <c r="H1197" s="337" t="s">
        <v>331</v>
      </c>
      <c r="I1197" s="321">
        <v>31</v>
      </c>
      <c r="J1197" s="333">
        <v>19</v>
      </c>
      <c r="K1197" s="338" t="s">
        <v>332</v>
      </c>
      <c r="L1197" s="320">
        <v>50</v>
      </c>
      <c r="M1197" s="339" t="s">
        <v>2878</v>
      </c>
      <c r="N1197" s="355" t="s">
        <v>7010</v>
      </c>
      <c r="O1197" s="340" t="s">
        <v>1671</v>
      </c>
      <c r="P1197" s="341" t="s">
        <v>7011</v>
      </c>
    </row>
    <row r="1198" spans="1:16" x14ac:dyDescent="0.35">
      <c r="A1198" t="s">
        <v>7022</v>
      </c>
      <c r="B1198" s="105" t="s">
        <v>6890</v>
      </c>
      <c r="C1198" s="264">
        <v>12.40250249370494</v>
      </c>
      <c r="D1198" s="345">
        <v>6</v>
      </c>
      <c r="E1198" s="106">
        <v>82.224208389712544</v>
      </c>
      <c r="F1198" s="113" t="s">
        <v>351</v>
      </c>
      <c r="G1198" s="107">
        <v>4</v>
      </c>
      <c r="H1198" s="108" t="s">
        <v>104</v>
      </c>
      <c r="I1198" s="107">
        <v>24</v>
      </c>
      <c r="J1198" s="109">
        <v>12</v>
      </c>
      <c r="K1198" s="104" t="s">
        <v>338</v>
      </c>
      <c r="L1198" s="110">
        <v>33</v>
      </c>
      <c r="M1198" s="98" t="s">
        <v>2740</v>
      </c>
      <c r="N1198" s="99" t="s">
        <v>7021</v>
      </c>
      <c r="O1198" s="116" t="s">
        <v>1671</v>
      </c>
      <c r="P1198" s="117" t="s">
        <v>7023</v>
      </c>
    </row>
    <row r="1199" spans="1:16" x14ac:dyDescent="0.35">
      <c r="B1199" s="120" t="s">
        <v>6916</v>
      </c>
      <c r="C1199" s="264">
        <v>5.557269858311038</v>
      </c>
      <c r="D1199" s="345">
        <v>14</v>
      </c>
      <c r="E1199" s="106">
        <v>83.531017583012499</v>
      </c>
      <c r="F1199" s="113" t="s">
        <v>351</v>
      </c>
      <c r="G1199" s="107">
        <v>25</v>
      </c>
      <c r="H1199" s="108" t="s">
        <v>114</v>
      </c>
      <c r="I1199" s="107">
        <v>26</v>
      </c>
      <c r="J1199" s="109">
        <v>12</v>
      </c>
      <c r="K1199" s="104" t="s">
        <v>59</v>
      </c>
      <c r="L1199" s="110">
        <v>28</v>
      </c>
      <c r="M1199" s="98" t="s">
        <v>2237</v>
      </c>
      <c r="N1199" s="356" t="s">
        <v>7026</v>
      </c>
      <c r="O1199" s="108" t="s">
        <v>1736</v>
      </c>
      <c r="P1199" s="117" t="s">
        <v>7027</v>
      </c>
    </row>
    <row r="1200" spans="1:16" x14ac:dyDescent="0.35">
      <c r="B1200" s="120"/>
      <c r="C1200" s="264">
        <v>13.107325264273586</v>
      </c>
      <c r="D1200" s="345">
        <v>13</v>
      </c>
      <c r="E1200" s="106">
        <v>79.98041952694534</v>
      </c>
      <c r="F1200" s="113" t="s">
        <v>351</v>
      </c>
      <c r="G1200" s="107">
        <v>6</v>
      </c>
      <c r="H1200" s="108" t="s">
        <v>342</v>
      </c>
      <c r="I1200" s="107">
        <v>24</v>
      </c>
      <c r="J1200" s="109">
        <v>14</v>
      </c>
      <c r="K1200" s="104" t="s">
        <v>45</v>
      </c>
      <c r="L1200" s="110">
        <v>37</v>
      </c>
      <c r="M1200" s="98" t="s">
        <v>1936</v>
      </c>
      <c r="N1200" s="99" t="s">
        <v>7030</v>
      </c>
      <c r="O1200" s="116" t="s">
        <v>1671</v>
      </c>
      <c r="P1200" s="117" t="s">
        <v>7031</v>
      </c>
    </row>
    <row r="1201" spans="2:16" x14ac:dyDescent="0.35">
      <c r="B1201" s="120"/>
      <c r="C1201" s="264">
        <v>-3.5220950068088346</v>
      </c>
      <c r="D1201" s="345">
        <v>36</v>
      </c>
      <c r="E1201" s="106">
        <v>90.619649119923693</v>
      </c>
      <c r="F1201" s="113" t="s">
        <v>350</v>
      </c>
      <c r="G1201" s="107">
        <v>26</v>
      </c>
      <c r="H1201" s="108" t="s">
        <v>103</v>
      </c>
      <c r="I1201" s="107">
        <v>23</v>
      </c>
      <c r="J1201" s="109">
        <v>12</v>
      </c>
      <c r="K1201" s="104" t="s">
        <v>129</v>
      </c>
      <c r="L1201" s="110">
        <v>21</v>
      </c>
      <c r="M1201" s="98" t="s">
        <v>1758</v>
      </c>
      <c r="N1201" s="99" t="s">
        <v>7034</v>
      </c>
      <c r="O1201" s="116" t="s">
        <v>1671</v>
      </c>
      <c r="P1201" s="117" t="s">
        <v>7035</v>
      </c>
    </row>
    <row r="1202" spans="2:16" x14ac:dyDescent="0.35">
      <c r="B1202" s="105" t="s">
        <v>6891</v>
      </c>
      <c r="C1202" s="264">
        <v>2.413269661098655</v>
      </c>
      <c r="D1202" s="345">
        <v>8</v>
      </c>
      <c r="E1202" s="106">
        <v>94.721949396026162</v>
      </c>
      <c r="F1202" s="113" t="s">
        <v>351</v>
      </c>
      <c r="G1202" s="107">
        <v>12</v>
      </c>
      <c r="H1202" s="108" t="s">
        <v>66</v>
      </c>
      <c r="I1202" s="107">
        <v>20</v>
      </c>
      <c r="J1202" s="109">
        <v>19</v>
      </c>
      <c r="K1202" s="104" t="s">
        <v>44</v>
      </c>
      <c r="L1202" s="110">
        <v>10</v>
      </c>
      <c r="M1202" s="98" t="s">
        <v>2342</v>
      </c>
      <c r="N1202" s="99" t="s">
        <v>7038</v>
      </c>
      <c r="O1202" s="116" t="s">
        <v>1671</v>
      </c>
      <c r="P1202" s="117" t="s">
        <v>7039</v>
      </c>
    </row>
    <row r="1203" spans="2:16" x14ac:dyDescent="0.35">
      <c r="B1203" s="120"/>
      <c r="C1203" s="264">
        <v>-1.9816750280158153</v>
      </c>
      <c r="D1203" s="345">
        <v>23</v>
      </c>
      <c r="E1203" s="106">
        <v>99.180984270618168</v>
      </c>
      <c r="F1203" s="113" t="s">
        <v>350</v>
      </c>
      <c r="G1203" s="107">
        <v>8</v>
      </c>
      <c r="H1203" s="108" t="s">
        <v>46</v>
      </c>
      <c r="I1203" s="107">
        <v>16</v>
      </c>
      <c r="J1203" s="109">
        <v>14</v>
      </c>
      <c r="K1203" s="104" t="s">
        <v>94</v>
      </c>
      <c r="L1203" s="110">
        <v>7</v>
      </c>
      <c r="M1203" s="98" t="s">
        <v>2629</v>
      </c>
      <c r="N1203" s="99" t="s">
        <v>7042</v>
      </c>
      <c r="O1203" s="116" t="s">
        <v>1735</v>
      </c>
      <c r="P1203" s="117" t="s">
        <v>7043</v>
      </c>
    </row>
    <row r="1204" spans="2:16" x14ac:dyDescent="0.35">
      <c r="B1204" s="120"/>
      <c r="C1204" s="264">
        <v>6.9925046618539914</v>
      </c>
      <c r="D1204" s="345">
        <v>8</v>
      </c>
      <c r="E1204" s="106">
        <v>90.152721692534541</v>
      </c>
      <c r="F1204" s="113" t="s">
        <v>351</v>
      </c>
      <c r="G1204" s="107">
        <v>5</v>
      </c>
      <c r="H1204" s="108" t="s">
        <v>96</v>
      </c>
      <c r="I1204" s="107">
        <v>24</v>
      </c>
      <c r="J1204" s="109">
        <v>16</v>
      </c>
      <c r="K1204" s="104" t="s">
        <v>150</v>
      </c>
      <c r="L1204" s="110">
        <v>24</v>
      </c>
      <c r="M1204" s="98" t="s">
        <v>1696</v>
      </c>
      <c r="N1204" s="99" t="s">
        <v>7046</v>
      </c>
      <c r="O1204" s="116" t="s">
        <v>1671</v>
      </c>
      <c r="P1204" s="117" t="s">
        <v>6555</v>
      </c>
    </row>
    <row r="1205" spans="2:16" x14ac:dyDescent="0.35">
      <c r="B1205" s="334"/>
      <c r="C1205" s="352">
        <v>7.4391769100717102</v>
      </c>
      <c r="D1205" s="347">
        <v>9</v>
      </c>
      <c r="E1205" s="335">
        <v>93.547967990709552</v>
      </c>
      <c r="F1205" s="336" t="s">
        <v>351</v>
      </c>
      <c r="G1205" s="321">
        <v>1</v>
      </c>
      <c r="H1205" s="337" t="s">
        <v>12</v>
      </c>
      <c r="I1205" s="321">
        <v>21</v>
      </c>
      <c r="J1205" s="333">
        <v>13</v>
      </c>
      <c r="K1205" s="338" t="s">
        <v>135</v>
      </c>
      <c r="L1205" s="320">
        <v>14</v>
      </c>
      <c r="M1205" s="339" t="s">
        <v>2476</v>
      </c>
      <c r="N1205" s="355" t="s">
        <v>7049</v>
      </c>
      <c r="O1205" s="340" t="s">
        <v>1671</v>
      </c>
      <c r="P1205" s="341" t="s">
        <v>7050</v>
      </c>
    </row>
    <row r="1206" spans="2:16" x14ac:dyDescent="0.35">
      <c r="B1206" s="105" t="s">
        <v>6892</v>
      </c>
      <c r="C1206" s="264">
        <v>17.021143384369385</v>
      </c>
      <c r="D1206" s="345">
        <v>4</v>
      </c>
      <c r="E1206" s="106">
        <v>78.826162379919737</v>
      </c>
      <c r="F1206" s="113" t="s">
        <v>351</v>
      </c>
      <c r="G1206" s="107">
        <v>1</v>
      </c>
      <c r="H1206" s="108" t="s">
        <v>12</v>
      </c>
      <c r="I1206" s="107">
        <v>38</v>
      </c>
      <c r="J1206" s="109">
        <v>6</v>
      </c>
      <c r="K1206" s="104" t="s">
        <v>139</v>
      </c>
      <c r="L1206" s="110">
        <v>44</v>
      </c>
      <c r="M1206" s="98" t="s">
        <v>3136</v>
      </c>
      <c r="N1206" s="356" t="s">
        <v>7053</v>
      </c>
      <c r="O1206" s="108" t="s">
        <v>1736</v>
      </c>
      <c r="P1206" s="117" t="s">
        <v>7056</v>
      </c>
    </row>
    <row r="1207" spans="2:16" x14ac:dyDescent="0.35">
      <c r="B1207" s="120"/>
      <c r="C1207" s="264">
        <v>3.5564029841227676</v>
      </c>
      <c r="D1207" s="345">
        <v>22</v>
      </c>
      <c r="E1207" s="121">
        <v>101.54100273838699</v>
      </c>
      <c r="F1207" s="113" t="s">
        <v>351</v>
      </c>
      <c r="G1207" s="107">
        <v>4</v>
      </c>
      <c r="H1207" s="108" t="s">
        <v>104</v>
      </c>
      <c r="I1207" s="107">
        <v>21</v>
      </c>
      <c r="J1207" s="109">
        <v>12</v>
      </c>
      <c r="K1207" s="104" t="s">
        <v>96</v>
      </c>
      <c r="L1207" s="110">
        <v>5</v>
      </c>
      <c r="M1207" s="98" t="s">
        <v>1758</v>
      </c>
      <c r="N1207" s="99" t="s">
        <v>7057</v>
      </c>
      <c r="O1207" s="116" t="s">
        <v>1671</v>
      </c>
      <c r="P1207" s="117" t="s">
        <v>7100</v>
      </c>
    </row>
    <row r="1208" spans="2:16" x14ac:dyDescent="0.35">
      <c r="B1208" s="120"/>
      <c r="C1208" s="264">
        <v>1.8747492072948673</v>
      </c>
      <c r="D1208" s="345">
        <v>20</v>
      </c>
      <c r="E1208" s="106">
        <v>95.967169215210376</v>
      </c>
      <c r="F1208" s="113" t="s">
        <v>350</v>
      </c>
      <c r="G1208" s="107">
        <v>3</v>
      </c>
      <c r="H1208" s="108" t="s">
        <v>11</v>
      </c>
      <c r="I1208" s="107">
        <v>25</v>
      </c>
      <c r="J1208" s="109">
        <v>16</v>
      </c>
      <c r="K1208" s="104" t="s">
        <v>127</v>
      </c>
      <c r="L1208" s="110">
        <v>16</v>
      </c>
      <c r="M1208" s="98" t="s">
        <v>2208</v>
      </c>
      <c r="N1208" s="99" t="s">
        <v>7060</v>
      </c>
      <c r="O1208" s="116" t="s">
        <v>1671</v>
      </c>
      <c r="P1208" s="117" t="s">
        <v>7061</v>
      </c>
    </row>
    <row r="1209" spans="2:16" x14ac:dyDescent="0.35">
      <c r="B1209" s="334"/>
      <c r="C1209" s="352">
        <v>-7.8008582670088709</v>
      </c>
      <c r="D1209" s="347">
        <v>36</v>
      </c>
      <c r="E1209" s="446">
        <v>103.15492258755499</v>
      </c>
      <c r="F1209" s="336" t="s">
        <v>350</v>
      </c>
      <c r="G1209" s="321">
        <v>11</v>
      </c>
      <c r="H1209" s="337" t="s">
        <v>334</v>
      </c>
      <c r="I1209" s="321">
        <v>24</v>
      </c>
      <c r="J1209" s="333">
        <v>19</v>
      </c>
      <c r="K1209" s="338" t="s">
        <v>110</v>
      </c>
      <c r="L1209" s="320">
        <v>2</v>
      </c>
      <c r="M1209" s="339" t="s">
        <v>1853</v>
      </c>
      <c r="N1209" s="355" t="s">
        <v>7064</v>
      </c>
      <c r="O1209" s="340" t="s">
        <v>1671</v>
      </c>
      <c r="P1209" s="341" t="s">
        <v>7065</v>
      </c>
    </row>
    <row r="1210" spans="2:16" x14ac:dyDescent="0.35">
      <c r="B1210" s="105" t="s">
        <v>6893</v>
      </c>
      <c r="C1210" s="264">
        <v>0.23902066679785333</v>
      </c>
      <c r="D1210" s="345">
        <v>18</v>
      </c>
      <c r="E1210" s="106">
        <v>82.711640893009275</v>
      </c>
      <c r="F1210" s="113" t="s">
        <v>351</v>
      </c>
      <c r="G1210" s="107">
        <v>33</v>
      </c>
      <c r="H1210" s="108" t="s">
        <v>338</v>
      </c>
      <c r="I1210" s="107">
        <v>18</v>
      </c>
      <c r="J1210" s="109">
        <v>13</v>
      </c>
      <c r="K1210" s="104" t="s">
        <v>341</v>
      </c>
      <c r="L1210" s="110">
        <v>28</v>
      </c>
      <c r="M1210" s="98" t="s">
        <v>2174</v>
      </c>
      <c r="N1210" s="99" t="s">
        <v>7071</v>
      </c>
      <c r="O1210" s="116" t="s">
        <v>1671</v>
      </c>
      <c r="P1210" s="124" t="s">
        <v>7072</v>
      </c>
    </row>
    <row r="1211" spans="2:16" x14ac:dyDescent="0.35">
      <c r="B1211" s="105" t="s">
        <v>6895</v>
      </c>
      <c r="C1211" s="264">
        <v>-3.6844482509540839</v>
      </c>
      <c r="D1211" s="345">
        <v>25</v>
      </c>
      <c r="E1211" s="106">
        <v>79.87851816110431</v>
      </c>
      <c r="F1211" s="113" t="s">
        <v>350</v>
      </c>
      <c r="G1211" s="107">
        <v>47</v>
      </c>
      <c r="H1211" s="108" t="s">
        <v>67</v>
      </c>
      <c r="I1211" s="107">
        <v>13</v>
      </c>
      <c r="J1211" s="109">
        <v>9</v>
      </c>
      <c r="K1211" s="104" t="s">
        <v>59</v>
      </c>
      <c r="L1211" s="110">
        <v>29</v>
      </c>
      <c r="M1211" s="98" t="s">
        <v>2302</v>
      </c>
      <c r="N1211" s="99" t="s">
        <v>7077</v>
      </c>
      <c r="O1211" s="116" t="s">
        <v>1671</v>
      </c>
      <c r="P1211" s="124" t="s">
        <v>7078</v>
      </c>
    </row>
    <row r="1212" spans="2:16" x14ac:dyDescent="0.35">
      <c r="B1212" s="120">
        <v>1.2</v>
      </c>
      <c r="C1212" s="264">
        <v>1.3087711873175885</v>
      </c>
      <c r="D1212" s="345">
        <v>22</v>
      </c>
      <c r="E1212" s="106">
        <v>80.583793943901171</v>
      </c>
      <c r="F1212" s="113" t="s">
        <v>351</v>
      </c>
      <c r="G1212" s="107">
        <v>44</v>
      </c>
      <c r="H1212" s="108" t="s">
        <v>68</v>
      </c>
      <c r="I1212" s="107">
        <v>24</v>
      </c>
      <c r="J1212" s="109">
        <v>10</v>
      </c>
      <c r="K1212" s="104" t="s">
        <v>71</v>
      </c>
      <c r="L1212" s="110">
        <v>31</v>
      </c>
      <c r="M1212" s="98" t="s">
        <v>2755</v>
      </c>
      <c r="N1212" s="356" t="s">
        <v>7083</v>
      </c>
      <c r="O1212" s="108" t="s">
        <v>1736</v>
      </c>
      <c r="P1212" s="124" t="s">
        <v>7084</v>
      </c>
    </row>
    <row r="1213" spans="2:16" x14ac:dyDescent="0.35">
      <c r="B1213" s="120"/>
      <c r="C1213" s="264">
        <v>4.1321137497022074</v>
      </c>
      <c r="D1213" s="345">
        <v>12</v>
      </c>
      <c r="E1213" s="106">
        <v>72.549190091216914</v>
      </c>
      <c r="F1213" s="113" t="s">
        <v>351</v>
      </c>
      <c r="G1213" s="107">
        <v>42</v>
      </c>
      <c r="H1213" s="108" t="s">
        <v>86</v>
      </c>
      <c r="I1213" s="107">
        <v>22</v>
      </c>
      <c r="J1213" s="109">
        <v>14</v>
      </c>
      <c r="K1213" s="104" t="s">
        <v>77</v>
      </c>
      <c r="L1213" s="110">
        <v>51</v>
      </c>
      <c r="M1213" s="98" t="s">
        <v>1698</v>
      </c>
      <c r="N1213" s="99" t="s">
        <v>7091</v>
      </c>
      <c r="O1213" s="116" t="s">
        <v>1671</v>
      </c>
      <c r="P1213" s="124" t="s">
        <v>7092</v>
      </c>
    </row>
    <row r="1214" spans="2:16" x14ac:dyDescent="0.35">
      <c r="B1214" s="120"/>
      <c r="C1214" s="264">
        <v>2.2159662670977038</v>
      </c>
      <c r="D1214" s="345">
        <v>12</v>
      </c>
      <c r="E1214" s="106">
        <v>94.564367637578002</v>
      </c>
      <c r="F1214" s="113" t="s">
        <v>350</v>
      </c>
      <c r="G1214" s="107">
        <v>5</v>
      </c>
      <c r="H1214" s="108" t="s">
        <v>96</v>
      </c>
      <c r="I1214" s="107">
        <v>20</v>
      </c>
      <c r="J1214" s="109">
        <v>13</v>
      </c>
      <c r="K1214" s="104" t="s">
        <v>100</v>
      </c>
      <c r="L1214" s="110">
        <v>27</v>
      </c>
      <c r="M1214" s="98" t="s">
        <v>1766</v>
      </c>
      <c r="N1214" s="99" t="s">
        <v>7095</v>
      </c>
      <c r="O1214" s="116" t="s">
        <v>1671</v>
      </c>
      <c r="P1214" s="124" t="s">
        <v>7096</v>
      </c>
    </row>
    <row r="1215" spans="2:16" x14ac:dyDescent="0.35">
      <c r="B1215" s="120"/>
      <c r="C1215" s="264">
        <v>3.2103348624278341</v>
      </c>
      <c r="D1215" s="345">
        <v>11</v>
      </c>
      <c r="E1215" s="106">
        <v>80.989447816946239</v>
      </c>
      <c r="F1215" s="113" t="s">
        <v>351</v>
      </c>
      <c r="G1215" s="107">
        <v>36</v>
      </c>
      <c r="H1215" s="108" t="s">
        <v>108</v>
      </c>
      <c r="I1215" s="107">
        <v>29</v>
      </c>
      <c r="J1215" s="109">
        <v>20</v>
      </c>
      <c r="K1215" s="104" t="s">
        <v>112</v>
      </c>
      <c r="L1215" s="110">
        <v>39</v>
      </c>
      <c r="M1215" s="98" t="s">
        <v>5888</v>
      </c>
      <c r="N1215" s="99" t="s">
        <v>7101</v>
      </c>
      <c r="O1215" s="116" t="s">
        <v>1671</v>
      </c>
      <c r="P1215" s="117" t="s">
        <v>7102</v>
      </c>
    </row>
    <row r="1216" spans="2:16" x14ac:dyDescent="0.35">
      <c r="B1216" s="120"/>
      <c r="C1216" s="264">
        <v>5.4806506385633575</v>
      </c>
      <c r="D1216" s="345">
        <v>7</v>
      </c>
      <c r="E1216" s="106">
        <v>77.325533231484215</v>
      </c>
      <c r="F1216" s="113" t="s">
        <v>351</v>
      </c>
      <c r="G1216" s="107">
        <v>25</v>
      </c>
      <c r="H1216" s="108" t="s">
        <v>129</v>
      </c>
      <c r="I1216" s="107">
        <v>14</v>
      </c>
      <c r="J1216" s="109">
        <v>13</v>
      </c>
      <c r="K1216" s="104" t="s">
        <v>122</v>
      </c>
      <c r="L1216" s="110">
        <v>50</v>
      </c>
      <c r="M1216" s="98" t="s">
        <v>2782</v>
      </c>
      <c r="N1216" s="99" t="s">
        <v>7107</v>
      </c>
      <c r="O1216" s="116" t="s">
        <v>1735</v>
      </c>
      <c r="P1216" s="124" t="s">
        <v>7108</v>
      </c>
    </row>
    <row r="1217" spans="1:16" x14ac:dyDescent="0.35">
      <c r="B1217" s="334"/>
      <c r="C1217" s="352">
        <v>4.5560545876630654</v>
      </c>
      <c r="D1217" s="347">
        <v>7</v>
      </c>
      <c r="E1217" s="335">
        <v>80.418922191249436</v>
      </c>
      <c r="F1217" s="336" t="s">
        <v>351</v>
      </c>
      <c r="G1217" s="321">
        <v>26</v>
      </c>
      <c r="H1217" s="337" t="s">
        <v>150</v>
      </c>
      <c r="I1217" s="321">
        <v>23</v>
      </c>
      <c r="J1217" s="333">
        <v>9</v>
      </c>
      <c r="K1217" s="338" t="s">
        <v>136</v>
      </c>
      <c r="L1217" s="320">
        <v>34</v>
      </c>
      <c r="M1217" s="339" t="s">
        <v>1863</v>
      </c>
      <c r="N1217" s="375" t="s">
        <v>7112</v>
      </c>
      <c r="O1217" s="337" t="s">
        <v>1736</v>
      </c>
      <c r="P1217" s="361" t="s">
        <v>7113</v>
      </c>
    </row>
    <row r="1218" spans="1:16" x14ac:dyDescent="0.35">
      <c r="A1218" t="s">
        <v>7125</v>
      </c>
      <c r="B1218" s="105" t="s">
        <v>6896</v>
      </c>
      <c r="C1218" s="264">
        <v>9.0690422956423422</v>
      </c>
      <c r="D1218" s="345">
        <v>19</v>
      </c>
      <c r="E1218" s="106">
        <v>86.885734046826514</v>
      </c>
      <c r="F1218" s="113" t="s">
        <v>351</v>
      </c>
      <c r="G1218" s="107">
        <v>6</v>
      </c>
      <c r="H1218" s="108" t="s">
        <v>342</v>
      </c>
      <c r="I1218" s="107">
        <v>43</v>
      </c>
      <c r="J1218" s="109">
        <v>15</v>
      </c>
      <c r="K1218" s="104" t="s">
        <v>103</v>
      </c>
      <c r="L1218" s="110">
        <v>23</v>
      </c>
      <c r="M1218" s="98" t="s">
        <v>5095</v>
      </c>
      <c r="N1218" s="356" t="s">
        <v>7126</v>
      </c>
      <c r="O1218" s="108" t="s">
        <v>1736</v>
      </c>
      <c r="P1218" s="117"/>
    </row>
    <row r="1219" spans="1:16" x14ac:dyDescent="0.35">
      <c r="B1219" s="120">
        <v>1.6</v>
      </c>
      <c r="C1219" s="264">
        <v>2.1625171813213502</v>
      </c>
      <c r="D1219" s="345">
        <v>16</v>
      </c>
      <c r="E1219" s="106">
        <v>91.81372671336149</v>
      </c>
      <c r="F1219" s="113" t="s">
        <v>350</v>
      </c>
      <c r="G1219" s="107">
        <v>4</v>
      </c>
      <c r="H1219" s="108" t="s">
        <v>104</v>
      </c>
      <c r="I1219" s="107">
        <v>28</v>
      </c>
      <c r="J1219" s="109">
        <v>17</v>
      </c>
      <c r="K1219" s="104" t="s">
        <v>114</v>
      </c>
      <c r="L1219" s="110">
        <v>22</v>
      </c>
      <c r="M1219" s="98" t="s">
        <v>2215</v>
      </c>
      <c r="N1219" s="99" t="s">
        <v>7129</v>
      </c>
      <c r="O1219" s="116" t="s">
        <v>1671</v>
      </c>
      <c r="P1219" s="124"/>
    </row>
    <row r="1220" spans="1:16" x14ac:dyDescent="0.35">
      <c r="B1220" s="105" t="s">
        <v>6897</v>
      </c>
      <c r="C1220" s="264">
        <v>5.0774903562299416</v>
      </c>
      <c r="D1220" s="345">
        <v>10</v>
      </c>
      <c r="E1220" s="106">
        <v>92.97457699824281</v>
      </c>
      <c r="F1220" s="113" t="s">
        <v>351</v>
      </c>
      <c r="G1220" s="107">
        <v>5</v>
      </c>
      <c r="H1220" s="108" t="s">
        <v>96</v>
      </c>
      <c r="I1220" s="107">
        <v>26</v>
      </c>
      <c r="J1220" s="109">
        <v>15</v>
      </c>
      <c r="K1220" s="104" t="s">
        <v>135</v>
      </c>
      <c r="L1220" s="110">
        <v>14</v>
      </c>
      <c r="M1220" s="98" t="s">
        <v>2208</v>
      </c>
      <c r="N1220" s="99" t="s">
        <v>7132</v>
      </c>
      <c r="O1220" s="116" t="s">
        <v>1671</v>
      </c>
      <c r="P1220" s="117"/>
    </row>
    <row r="1221" spans="1:16" x14ac:dyDescent="0.35">
      <c r="B1221" s="334"/>
      <c r="C1221" s="352">
        <v>4.2446788942656521</v>
      </c>
      <c r="D1221" s="347">
        <v>24</v>
      </c>
      <c r="E1221" s="335">
        <v>94.411677652299147</v>
      </c>
      <c r="F1221" s="336" t="s">
        <v>351</v>
      </c>
      <c r="G1221" s="321">
        <v>7</v>
      </c>
      <c r="H1221" s="337" t="s">
        <v>46</v>
      </c>
      <c r="I1221" s="321">
        <v>20</v>
      </c>
      <c r="J1221" s="333">
        <v>10</v>
      </c>
      <c r="K1221" s="338" t="s">
        <v>66</v>
      </c>
      <c r="L1221" s="320">
        <v>12</v>
      </c>
      <c r="M1221" s="339" t="s">
        <v>2245</v>
      </c>
      <c r="N1221" s="355" t="s">
        <v>7135</v>
      </c>
      <c r="O1221" s="340" t="s">
        <v>1671</v>
      </c>
      <c r="P1221" s="341"/>
    </row>
    <row r="1222" spans="1:16" x14ac:dyDescent="0.35">
      <c r="B1222" s="105" t="s">
        <v>6898</v>
      </c>
      <c r="C1222" s="264">
        <v>-2.6912883390968467</v>
      </c>
      <c r="D1222" s="350">
        <v>22</v>
      </c>
      <c r="E1222" s="118">
        <v>105.29825603678135</v>
      </c>
      <c r="F1222" s="107" t="s">
        <v>350</v>
      </c>
      <c r="G1222" s="107">
        <v>2</v>
      </c>
      <c r="H1222" s="108" t="s">
        <v>110</v>
      </c>
      <c r="I1222" s="107">
        <v>22</v>
      </c>
      <c r="J1222" s="109">
        <v>20</v>
      </c>
      <c r="K1222" s="104" t="s">
        <v>11</v>
      </c>
      <c r="L1222" s="110">
        <v>3</v>
      </c>
      <c r="M1222" s="98" t="s">
        <v>2215</v>
      </c>
      <c r="N1222" s="99" t="s">
        <v>7140</v>
      </c>
      <c r="O1222" s="116" t="s">
        <v>1671</v>
      </c>
      <c r="P1222" s="124" t="s">
        <v>7141</v>
      </c>
    </row>
    <row r="1223" spans="1:16" x14ac:dyDescent="0.35">
      <c r="B1223" s="334"/>
      <c r="C1223" s="352">
        <v>7.413897350951264</v>
      </c>
      <c r="D1223" s="347">
        <v>15</v>
      </c>
      <c r="E1223" s="335">
        <v>96.053857336748678</v>
      </c>
      <c r="F1223" s="336" t="s">
        <v>351</v>
      </c>
      <c r="G1223" s="321">
        <v>1</v>
      </c>
      <c r="H1223" s="337" t="s">
        <v>12</v>
      </c>
      <c r="I1223" s="321">
        <v>23</v>
      </c>
      <c r="J1223" s="333">
        <v>11</v>
      </c>
      <c r="K1223" s="338" t="s">
        <v>96</v>
      </c>
      <c r="L1223" s="320">
        <v>5</v>
      </c>
      <c r="M1223" s="339" t="s">
        <v>2629</v>
      </c>
      <c r="N1223" s="375" t="s">
        <v>7142</v>
      </c>
      <c r="O1223" s="337" t="s">
        <v>1736</v>
      </c>
      <c r="P1223" s="341"/>
    </row>
    <row r="1224" spans="1:16" x14ac:dyDescent="0.35">
      <c r="B1224" s="105" t="s">
        <v>6893</v>
      </c>
      <c r="C1224" s="264">
        <v>10.278194850575071</v>
      </c>
      <c r="D1224" s="345">
        <v>10</v>
      </c>
      <c r="E1224" s="106">
        <v>86.570417402739309</v>
      </c>
      <c r="F1224" s="113" t="s">
        <v>351</v>
      </c>
      <c r="G1224" s="107">
        <v>3</v>
      </c>
      <c r="H1224" s="108" t="s">
        <v>11</v>
      </c>
      <c r="I1224" s="107">
        <v>24</v>
      </c>
      <c r="J1224" s="109">
        <v>18</v>
      </c>
      <c r="K1224" s="104" t="s">
        <v>150</v>
      </c>
      <c r="L1224" s="110">
        <v>21</v>
      </c>
      <c r="M1224" s="98" t="s">
        <v>4190</v>
      </c>
      <c r="N1224" s="99" t="s">
        <v>7145</v>
      </c>
      <c r="O1224" s="116" t="s">
        <v>1671</v>
      </c>
      <c r="P1224" s="124" t="s">
        <v>7154</v>
      </c>
    </row>
    <row r="1225" spans="1:16" x14ac:dyDescent="0.35">
      <c r="B1225" s="105" t="s">
        <v>6899</v>
      </c>
      <c r="C1225" s="264">
        <v>-1.7537380832781422</v>
      </c>
      <c r="D1225" s="349">
        <v>27</v>
      </c>
      <c r="E1225" s="106">
        <v>88.069526974704075</v>
      </c>
      <c r="F1225" s="113" t="s">
        <v>350</v>
      </c>
      <c r="G1225" s="107">
        <v>24</v>
      </c>
      <c r="H1225" s="108" t="s">
        <v>140</v>
      </c>
      <c r="I1225" s="107">
        <v>18</v>
      </c>
      <c r="J1225" s="109">
        <v>13</v>
      </c>
      <c r="K1225" s="104" t="s">
        <v>147</v>
      </c>
      <c r="L1225" s="110">
        <v>25</v>
      </c>
      <c r="M1225" s="98" t="s">
        <v>1685</v>
      </c>
      <c r="N1225" s="99" t="s">
        <v>7148</v>
      </c>
      <c r="O1225" s="116" t="s">
        <v>1671</v>
      </c>
      <c r="P1225" s="124" t="s">
        <v>7155</v>
      </c>
    </row>
    <row r="1226" spans="1:16" x14ac:dyDescent="0.35">
      <c r="B1226" s="120">
        <v>1.4</v>
      </c>
      <c r="C1226" s="264">
        <v>-3.696428687367153</v>
      </c>
      <c r="D1226" s="345">
        <v>23</v>
      </c>
      <c r="E1226" s="106">
        <v>93.365700066224122</v>
      </c>
      <c r="F1226" s="113" t="s">
        <v>350</v>
      </c>
      <c r="G1226" s="107">
        <v>26</v>
      </c>
      <c r="H1226" s="108" t="s">
        <v>129</v>
      </c>
      <c r="I1226" s="107">
        <v>19</v>
      </c>
      <c r="J1226" s="109">
        <v>17</v>
      </c>
      <c r="K1226" s="104" t="s">
        <v>127</v>
      </c>
      <c r="L1226" s="110">
        <v>17</v>
      </c>
      <c r="M1226" s="98" t="s">
        <v>2215</v>
      </c>
      <c r="N1226" s="99" t="s">
        <v>7151</v>
      </c>
      <c r="O1226" s="116" t="s">
        <v>1671</v>
      </c>
      <c r="P1226" s="117"/>
    </row>
    <row r="1227" spans="1:16" x14ac:dyDescent="0.35">
      <c r="B1227" s="120"/>
      <c r="C1227" s="264">
        <v>3.7537195746515972</v>
      </c>
      <c r="D1227" s="345">
        <v>10</v>
      </c>
      <c r="E1227" s="106">
        <v>92.608775378959024</v>
      </c>
      <c r="F1227" s="113" t="s">
        <v>351</v>
      </c>
      <c r="G1227" s="107">
        <v>14</v>
      </c>
      <c r="H1227" s="108" t="s">
        <v>135</v>
      </c>
      <c r="I1227" s="107">
        <v>19</v>
      </c>
      <c r="J1227" s="109">
        <v>11</v>
      </c>
      <c r="K1227" s="104" t="s">
        <v>133</v>
      </c>
      <c r="L1227" s="110">
        <v>15</v>
      </c>
      <c r="M1227" s="98" t="s">
        <v>1685</v>
      </c>
      <c r="N1227" s="99" t="s">
        <v>7156</v>
      </c>
      <c r="O1227" s="116" t="s">
        <v>1671</v>
      </c>
      <c r="P1227" s="117"/>
    </row>
    <row r="1228" spans="1:16" x14ac:dyDescent="0.35">
      <c r="B1228" s="120"/>
      <c r="C1228" s="264">
        <v>13.903898048680835</v>
      </c>
      <c r="D1228" s="345">
        <v>4</v>
      </c>
      <c r="E1228" s="106">
        <v>84.597831605520881</v>
      </c>
      <c r="F1228" s="113" t="s">
        <v>351</v>
      </c>
      <c r="G1228" s="107">
        <v>2</v>
      </c>
      <c r="H1228" s="108" t="s">
        <v>110</v>
      </c>
      <c r="I1228" s="107">
        <v>13</v>
      </c>
      <c r="J1228" s="109">
        <v>12</v>
      </c>
      <c r="K1228" s="104" t="s">
        <v>108</v>
      </c>
      <c r="L1228" s="110">
        <v>34</v>
      </c>
      <c r="M1228" s="98" t="s">
        <v>7159</v>
      </c>
      <c r="N1228" s="99" t="s">
        <v>7160</v>
      </c>
      <c r="O1228" s="116" t="s">
        <v>1735</v>
      </c>
      <c r="P1228" s="124" t="s">
        <v>7163</v>
      </c>
    </row>
    <row r="1229" spans="1:16" x14ac:dyDescent="0.35">
      <c r="B1229" s="120"/>
      <c r="C1229" s="264">
        <v>-2.3551030382037283</v>
      </c>
      <c r="D1229" s="349">
        <v>31</v>
      </c>
      <c r="E1229" s="106">
        <v>97.797323432435917</v>
      </c>
      <c r="F1229" s="113" t="s">
        <v>351</v>
      </c>
      <c r="G1229" s="107">
        <v>22</v>
      </c>
      <c r="H1229" s="108" t="s">
        <v>114</v>
      </c>
      <c r="I1229" s="107">
        <v>23</v>
      </c>
      <c r="J1229" s="109">
        <v>14</v>
      </c>
      <c r="K1229" s="104" t="s">
        <v>104</v>
      </c>
      <c r="L1229" s="110">
        <v>4</v>
      </c>
      <c r="M1229" s="98" t="s">
        <v>1737</v>
      </c>
      <c r="N1229" s="356" t="s">
        <v>7164</v>
      </c>
      <c r="O1229" s="108" t="s">
        <v>1736</v>
      </c>
      <c r="P1229" s="124" t="s">
        <v>7165</v>
      </c>
    </row>
    <row r="1230" spans="1:16" x14ac:dyDescent="0.35">
      <c r="B1230" s="120"/>
      <c r="C1230" s="264">
        <v>-3.5374006129265343</v>
      </c>
      <c r="D1230" s="345">
        <v>31</v>
      </c>
      <c r="E1230" s="121">
        <v>102.74778211696841</v>
      </c>
      <c r="F1230" s="113" t="s">
        <v>350</v>
      </c>
      <c r="G1230" s="107">
        <v>8</v>
      </c>
      <c r="H1230" s="108" t="s">
        <v>94</v>
      </c>
      <c r="I1230" s="107">
        <v>22</v>
      </c>
      <c r="J1230" s="109">
        <v>21</v>
      </c>
      <c r="K1230" s="104" t="s">
        <v>96</v>
      </c>
      <c r="L1230" s="110">
        <v>5</v>
      </c>
      <c r="M1230" s="98" t="s">
        <v>2273</v>
      </c>
      <c r="N1230" s="99" t="s">
        <v>7166</v>
      </c>
      <c r="O1230" s="116" t="s">
        <v>1671</v>
      </c>
      <c r="P1230" s="124" t="s">
        <v>7167</v>
      </c>
    </row>
    <row r="1231" spans="1:16" x14ac:dyDescent="0.35">
      <c r="B1231" s="120"/>
      <c r="C1231" s="264">
        <v>4.3116295435052034</v>
      </c>
      <c r="D1231" s="345">
        <v>13</v>
      </c>
      <c r="E1231" s="106">
        <v>90.532506953862566</v>
      </c>
      <c r="F1231" s="113" t="s">
        <v>351</v>
      </c>
      <c r="G1231" s="107">
        <v>20</v>
      </c>
      <c r="H1231" s="108" t="s">
        <v>93</v>
      </c>
      <c r="I1231" s="107">
        <v>16</v>
      </c>
      <c r="J1231" s="109">
        <v>14</v>
      </c>
      <c r="K1231" s="104" t="s">
        <v>103</v>
      </c>
      <c r="L1231" s="110">
        <v>23</v>
      </c>
      <c r="M1231" s="98" t="s">
        <v>2226</v>
      </c>
      <c r="N1231" s="99" t="s">
        <v>7172</v>
      </c>
      <c r="O1231" s="116" t="s">
        <v>1671</v>
      </c>
      <c r="P1231" s="117"/>
    </row>
    <row r="1232" spans="1:16" x14ac:dyDescent="0.35">
      <c r="B1232" s="120"/>
      <c r="C1232" s="264">
        <v>12.788941478063242</v>
      </c>
      <c r="D1232" s="345">
        <v>12</v>
      </c>
      <c r="E1232" s="106">
        <v>80.930650194007583</v>
      </c>
      <c r="F1232" s="113" t="s">
        <v>351</v>
      </c>
      <c r="G1232" s="107">
        <v>13</v>
      </c>
      <c r="H1232" s="108" t="s">
        <v>76</v>
      </c>
      <c r="I1232" s="107">
        <v>34</v>
      </c>
      <c r="J1232" s="109">
        <v>25</v>
      </c>
      <c r="K1232" s="104" t="s">
        <v>86</v>
      </c>
      <c r="L1232" s="110">
        <v>38</v>
      </c>
      <c r="M1232" s="98" t="s">
        <v>1690</v>
      </c>
      <c r="N1232" s="99" t="s">
        <v>7175</v>
      </c>
      <c r="O1232" s="116" t="s">
        <v>1671</v>
      </c>
      <c r="P1232" s="124" t="s">
        <v>7176</v>
      </c>
    </row>
    <row r="1233" spans="1:16" x14ac:dyDescent="0.35">
      <c r="B1233" s="120"/>
      <c r="C1233" s="264">
        <v>-2.559785330803694</v>
      </c>
      <c r="D1233" s="345">
        <v>31</v>
      </c>
      <c r="E1233" s="121">
        <v>100.20598787476465</v>
      </c>
      <c r="F1233" s="113" t="s">
        <v>351</v>
      </c>
      <c r="G1233" s="107">
        <v>16</v>
      </c>
      <c r="H1233" s="108" t="s">
        <v>82</v>
      </c>
      <c r="I1233" s="107">
        <v>22</v>
      </c>
      <c r="J1233" s="109">
        <v>20</v>
      </c>
      <c r="K1233" s="104" t="s">
        <v>12</v>
      </c>
      <c r="L1233" s="110">
        <v>1</v>
      </c>
      <c r="M1233" s="98" t="s">
        <v>2174</v>
      </c>
      <c r="N1233" s="99" t="s">
        <v>7179</v>
      </c>
      <c r="O1233" s="116" t="s">
        <v>1671</v>
      </c>
      <c r="P1233" s="124" t="s">
        <v>7180</v>
      </c>
    </row>
    <row r="1234" spans="1:16" x14ac:dyDescent="0.35">
      <c r="B1234" s="120"/>
      <c r="C1234" s="264">
        <v>8.0234707845411481</v>
      </c>
      <c r="D1234" s="345">
        <v>5</v>
      </c>
      <c r="E1234" s="106">
        <v>85.382357357627498</v>
      </c>
      <c r="F1234" s="113" t="s">
        <v>351</v>
      </c>
      <c r="G1234" s="107">
        <v>12</v>
      </c>
      <c r="H1234" s="108" t="s">
        <v>66</v>
      </c>
      <c r="I1234" s="107">
        <v>24</v>
      </c>
      <c r="J1234" s="109">
        <v>12</v>
      </c>
      <c r="K1234" s="104" t="s">
        <v>68</v>
      </c>
      <c r="L1234" s="110">
        <v>36</v>
      </c>
      <c r="M1234" s="98" t="s">
        <v>1685</v>
      </c>
      <c r="N1234" s="356" t="s">
        <v>7183</v>
      </c>
      <c r="O1234" s="108" t="s">
        <v>1736</v>
      </c>
      <c r="P1234" s="124" t="s">
        <v>7189</v>
      </c>
    </row>
    <row r="1235" spans="1:16" x14ac:dyDescent="0.35">
      <c r="B1235" s="120"/>
      <c r="C1235" s="264">
        <v>3.2422476066943395</v>
      </c>
      <c r="D1235" s="345">
        <v>24</v>
      </c>
      <c r="E1235" s="106">
        <v>75.932908730397315</v>
      </c>
      <c r="F1235" s="113" t="s">
        <v>351</v>
      </c>
      <c r="G1235" s="107">
        <v>35</v>
      </c>
      <c r="H1235" s="108" t="s">
        <v>72</v>
      </c>
      <c r="I1235" s="107">
        <v>22</v>
      </c>
      <c r="J1235" s="109">
        <v>11</v>
      </c>
      <c r="K1235" s="104" t="s">
        <v>67</v>
      </c>
      <c r="L1235" s="110">
        <v>45</v>
      </c>
      <c r="M1235" s="98" t="s">
        <v>1694</v>
      </c>
      <c r="N1235" s="99" t="s">
        <v>7186</v>
      </c>
      <c r="O1235" s="116" t="s">
        <v>1671</v>
      </c>
      <c r="P1235" s="124" t="s">
        <v>7190</v>
      </c>
    </row>
    <row r="1236" spans="1:16" x14ac:dyDescent="0.35">
      <c r="B1236" s="120"/>
      <c r="C1236" s="264">
        <v>5.113973458686071</v>
      </c>
      <c r="D1236" s="345">
        <v>11</v>
      </c>
      <c r="E1236" s="106">
        <v>98.392300504322577</v>
      </c>
      <c r="F1236" s="113" t="s">
        <v>351</v>
      </c>
      <c r="G1236" s="107">
        <v>7</v>
      </c>
      <c r="H1236" s="108" t="s">
        <v>46</v>
      </c>
      <c r="I1236" s="107">
        <v>30</v>
      </c>
      <c r="J1236" s="109">
        <v>17</v>
      </c>
      <c r="K1236" s="104" t="s">
        <v>44</v>
      </c>
      <c r="L1236" s="110">
        <v>11</v>
      </c>
      <c r="M1236" s="98" t="s">
        <v>2633</v>
      </c>
      <c r="N1236" s="356" t="s">
        <v>7191</v>
      </c>
      <c r="O1236" s="108" t="s">
        <v>1736</v>
      </c>
      <c r="P1236" s="117"/>
    </row>
    <row r="1237" spans="1:16" x14ac:dyDescent="0.35">
      <c r="B1237" s="120"/>
      <c r="C1237" s="264">
        <v>-1.2833673314523948</v>
      </c>
      <c r="D1237" s="349">
        <v>40</v>
      </c>
      <c r="E1237" s="106">
        <v>96.291362202317387</v>
      </c>
      <c r="F1237" s="113" t="s">
        <v>350</v>
      </c>
      <c r="G1237" s="107">
        <v>19</v>
      </c>
      <c r="H1237" s="108" t="s">
        <v>49</v>
      </c>
      <c r="I1237" s="107">
        <v>26</v>
      </c>
      <c r="J1237" s="109">
        <v>10</v>
      </c>
      <c r="K1237" s="104" t="s">
        <v>50</v>
      </c>
      <c r="L1237" s="110">
        <v>18</v>
      </c>
      <c r="M1237" s="98" t="s">
        <v>1674</v>
      </c>
      <c r="N1237" s="356" t="s">
        <v>7194</v>
      </c>
      <c r="O1237" s="108" t="s">
        <v>1736</v>
      </c>
      <c r="P1237" s="117"/>
    </row>
    <row r="1238" spans="1:16" x14ac:dyDescent="0.35">
      <c r="B1238" s="120"/>
      <c r="C1238" s="264">
        <v>6.6673694472064771</v>
      </c>
      <c r="D1238" s="345">
        <v>9</v>
      </c>
      <c r="E1238" s="106">
        <v>92.903151699772167</v>
      </c>
      <c r="F1238" s="113" t="s">
        <v>351</v>
      </c>
      <c r="G1238" s="107">
        <v>10</v>
      </c>
      <c r="H1238" s="108" t="s">
        <v>334</v>
      </c>
      <c r="I1238" s="107">
        <v>29</v>
      </c>
      <c r="J1238" s="109">
        <v>19</v>
      </c>
      <c r="K1238" s="104" t="s">
        <v>341</v>
      </c>
      <c r="L1238" s="110">
        <v>29</v>
      </c>
      <c r="M1238" s="98" t="s">
        <v>2334</v>
      </c>
      <c r="N1238" s="99" t="s">
        <v>7197</v>
      </c>
      <c r="O1238" s="116" t="s">
        <v>1671</v>
      </c>
      <c r="P1238" s="124" t="s">
        <v>7200</v>
      </c>
    </row>
    <row r="1239" spans="1:16" x14ac:dyDescent="0.35">
      <c r="B1239" s="334"/>
      <c r="C1239" s="352">
        <v>-1.0494551426801084</v>
      </c>
      <c r="D1239" s="347">
        <v>26</v>
      </c>
      <c r="E1239" s="446">
        <v>100.74888699402686</v>
      </c>
      <c r="F1239" s="336" t="s">
        <v>350</v>
      </c>
      <c r="G1239" s="321">
        <v>6</v>
      </c>
      <c r="H1239" s="337" t="s">
        <v>342</v>
      </c>
      <c r="I1239" s="321">
        <v>29</v>
      </c>
      <c r="J1239" s="333">
        <v>17</v>
      </c>
      <c r="K1239" s="338" t="s">
        <v>331</v>
      </c>
      <c r="L1239" s="320">
        <v>9</v>
      </c>
      <c r="M1239" s="339" t="s">
        <v>2215</v>
      </c>
      <c r="N1239" s="355" t="s">
        <v>7201</v>
      </c>
      <c r="O1239" s="340" t="s">
        <v>1671</v>
      </c>
      <c r="P1239" s="341"/>
    </row>
    <row r="1240" spans="1:16" x14ac:dyDescent="0.35">
      <c r="A1240" t="s">
        <v>7207</v>
      </c>
      <c r="B1240" s="105" t="s">
        <v>6900</v>
      </c>
      <c r="C1240" s="264">
        <v>-1.9045681231359315</v>
      </c>
      <c r="D1240" s="345">
        <v>23</v>
      </c>
      <c r="E1240" s="106">
        <v>93.879490138096045</v>
      </c>
      <c r="F1240" s="113" t="s">
        <v>351</v>
      </c>
      <c r="G1240" s="107">
        <v>25</v>
      </c>
      <c r="H1240" s="108" t="s">
        <v>103</v>
      </c>
      <c r="I1240" s="107">
        <v>18</v>
      </c>
      <c r="J1240" s="109">
        <v>17</v>
      </c>
      <c r="K1240" s="104" t="s">
        <v>342</v>
      </c>
      <c r="L1240" s="110">
        <v>6</v>
      </c>
      <c r="M1240" s="98" t="s">
        <v>1672</v>
      </c>
      <c r="N1240" s="99" t="s">
        <v>7208</v>
      </c>
      <c r="O1240" s="116" t="s">
        <v>1671</v>
      </c>
      <c r="P1240" s="117" t="s">
        <v>7209</v>
      </c>
    </row>
    <row r="1241" spans="1:16" x14ac:dyDescent="0.35">
      <c r="B1241" s="120">
        <v>1.6</v>
      </c>
      <c r="C1241" s="264">
        <v>9.0604712145662969</v>
      </c>
      <c r="D1241" s="345">
        <v>9</v>
      </c>
      <c r="E1241" s="106">
        <v>89.093396213610063</v>
      </c>
      <c r="F1241" s="113" t="s">
        <v>351</v>
      </c>
      <c r="G1241" s="107">
        <v>4</v>
      </c>
      <c r="H1241" s="108" t="s">
        <v>104</v>
      </c>
      <c r="I1241" s="107">
        <v>25</v>
      </c>
      <c r="J1241" s="109">
        <v>20</v>
      </c>
      <c r="K1241" s="104" t="s">
        <v>114</v>
      </c>
      <c r="L1241" s="110">
        <v>20</v>
      </c>
      <c r="M1241" s="98" t="s">
        <v>1823</v>
      </c>
      <c r="N1241" s="99" t="s">
        <v>7212</v>
      </c>
      <c r="O1241" s="116" t="s">
        <v>1671</v>
      </c>
      <c r="P1241" s="117" t="s">
        <v>7213</v>
      </c>
    </row>
    <row r="1242" spans="1:16" x14ac:dyDescent="0.35">
      <c r="B1242" s="105" t="s">
        <v>6901</v>
      </c>
      <c r="C1242" s="264">
        <v>0.49295253732121652</v>
      </c>
      <c r="D1242" s="345">
        <v>19</v>
      </c>
      <c r="E1242" s="106">
        <v>96.654949894057836</v>
      </c>
      <c r="F1242" s="113" t="s">
        <v>350</v>
      </c>
      <c r="G1242" s="107">
        <v>5</v>
      </c>
      <c r="H1242" s="108" t="s">
        <v>96</v>
      </c>
      <c r="I1242" s="107">
        <v>20</v>
      </c>
      <c r="J1242" s="109">
        <v>13</v>
      </c>
      <c r="K1242" s="104" t="s">
        <v>135</v>
      </c>
      <c r="L1242" s="110">
        <v>14</v>
      </c>
      <c r="M1242" s="98" t="s">
        <v>1766</v>
      </c>
      <c r="N1242" s="99" t="s">
        <v>7216</v>
      </c>
      <c r="O1242" s="116" t="s">
        <v>1671</v>
      </c>
      <c r="P1242" s="117" t="s">
        <v>7217</v>
      </c>
    </row>
    <row r="1243" spans="1:16" x14ac:dyDescent="0.35">
      <c r="B1243" s="334"/>
      <c r="C1243" s="352">
        <v>1.2304732379042007</v>
      </c>
      <c r="D1243" s="347">
        <v>14</v>
      </c>
      <c r="E1243" s="335">
        <v>96.737152983211132</v>
      </c>
      <c r="F1243" s="336" t="s">
        <v>351</v>
      </c>
      <c r="G1243" s="321">
        <v>10</v>
      </c>
      <c r="H1243" s="337" t="s">
        <v>66</v>
      </c>
      <c r="I1243" s="321">
        <v>15</v>
      </c>
      <c r="J1243" s="333">
        <v>14</v>
      </c>
      <c r="K1243" s="338" t="s">
        <v>46</v>
      </c>
      <c r="L1243" s="320">
        <v>7</v>
      </c>
      <c r="M1243" s="339" t="s">
        <v>1683</v>
      </c>
      <c r="N1243" s="355" t="s">
        <v>7221</v>
      </c>
      <c r="O1243" s="340" t="s">
        <v>1671</v>
      </c>
      <c r="P1243" s="341" t="s">
        <v>7222</v>
      </c>
    </row>
    <row r="1244" spans="1:16" x14ac:dyDescent="0.35">
      <c r="B1244" s="105" t="s">
        <v>6902</v>
      </c>
      <c r="C1244" s="264">
        <v>-9.3432128904447964E-2</v>
      </c>
      <c r="D1244" s="345">
        <v>22</v>
      </c>
      <c r="E1244" s="121">
        <v>100.4407002547802</v>
      </c>
      <c r="F1244" s="113" t="s">
        <v>350</v>
      </c>
      <c r="G1244" s="107">
        <v>1</v>
      </c>
      <c r="H1244" s="108" t="s">
        <v>12</v>
      </c>
      <c r="I1244" s="107">
        <v>20</v>
      </c>
      <c r="J1244" s="109">
        <v>19</v>
      </c>
      <c r="K1244" s="104" t="s">
        <v>96</v>
      </c>
      <c r="L1244" s="110">
        <v>5</v>
      </c>
      <c r="M1244" s="98" t="s">
        <v>2878</v>
      </c>
      <c r="N1244" s="99" t="s">
        <v>7225</v>
      </c>
      <c r="O1244" s="116" t="s">
        <v>1671</v>
      </c>
      <c r="P1244" s="117" t="s">
        <v>7226</v>
      </c>
    </row>
    <row r="1245" spans="1:16" x14ac:dyDescent="0.35">
      <c r="B1245" s="334"/>
      <c r="C1245" s="352">
        <v>-4.0392339564611976</v>
      </c>
      <c r="D1245" s="347">
        <v>34</v>
      </c>
      <c r="E1245" s="446">
        <v>103.00204468909715</v>
      </c>
      <c r="F1245" s="336" t="s">
        <v>350</v>
      </c>
      <c r="G1245" s="321">
        <v>3</v>
      </c>
      <c r="H1245" s="337" t="s">
        <v>11</v>
      </c>
      <c r="I1245" s="321">
        <v>21</v>
      </c>
      <c r="J1245" s="333">
        <v>13</v>
      </c>
      <c r="K1245" s="338" t="s">
        <v>110</v>
      </c>
      <c r="L1245" s="320">
        <v>2</v>
      </c>
      <c r="M1245" s="339" t="s">
        <v>2755</v>
      </c>
      <c r="N1245" s="355" t="s">
        <v>7227</v>
      </c>
      <c r="O1245" s="340" t="s">
        <v>1671</v>
      </c>
      <c r="P1245" s="341" t="s">
        <v>7232</v>
      </c>
    </row>
    <row r="1246" spans="1:16" x14ac:dyDescent="0.35">
      <c r="B1246" s="105" t="s">
        <v>6893</v>
      </c>
      <c r="C1246" s="264">
        <v>4.9148703910637552</v>
      </c>
      <c r="D1246" s="345">
        <v>11</v>
      </c>
      <c r="E1246" s="106">
        <v>94.013499306814353</v>
      </c>
      <c r="F1246" s="113" t="s">
        <v>351</v>
      </c>
      <c r="G1246" s="107">
        <v>6</v>
      </c>
      <c r="H1246" s="108" t="s">
        <v>342</v>
      </c>
      <c r="I1246" s="107">
        <v>23</v>
      </c>
      <c r="J1246" s="109">
        <v>11</v>
      </c>
      <c r="K1246" s="104" t="s">
        <v>331</v>
      </c>
      <c r="L1246" s="110">
        <v>11</v>
      </c>
      <c r="M1246" s="98" t="s">
        <v>1672</v>
      </c>
      <c r="N1246" s="356" t="s">
        <v>7233</v>
      </c>
      <c r="O1246" s="108" t="s">
        <v>1736</v>
      </c>
      <c r="P1246" s="117" t="s">
        <v>7234</v>
      </c>
    </row>
    <row r="1247" spans="1:16" x14ac:dyDescent="0.35">
      <c r="B1247" s="105" t="s">
        <v>6903</v>
      </c>
      <c r="C1247" s="264">
        <v>5.703922700492158</v>
      </c>
      <c r="D1247" s="345">
        <v>19</v>
      </c>
      <c r="E1247" s="106">
        <v>88.370761320601645</v>
      </c>
      <c r="F1247" s="113" t="s">
        <v>351</v>
      </c>
      <c r="G1247" s="107">
        <v>16</v>
      </c>
      <c r="H1247" s="108" t="s">
        <v>49</v>
      </c>
      <c r="I1247" s="107">
        <v>23</v>
      </c>
      <c r="J1247" s="109">
        <v>11</v>
      </c>
      <c r="K1247" s="104" t="s">
        <v>50</v>
      </c>
      <c r="L1247" s="110">
        <v>22</v>
      </c>
      <c r="M1247" s="98" t="s">
        <v>1692</v>
      </c>
      <c r="N1247" s="99" t="s">
        <v>5002</v>
      </c>
      <c r="O1247" s="116" t="s">
        <v>1671</v>
      </c>
      <c r="P1247" s="117" t="s">
        <v>7237</v>
      </c>
    </row>
    <row r="1248" spans="1:16" x14ac:dyDescent="0.35">
      <c r="B1248" s="120">
        <v>1.4</v>
      </c>
      <c r="C1248" s="264">
        <v>0.16698947264631847</v>
      </c>
      <c r="D1248" s="345">
        <v>17</v>
      </c>
      <c r="E1248" s="106">
        <v>97.156515613224428</v>
      </c>
      <c r="F1248" s="113" t="s">
        <v>350</v>
      </c>
      <c r="G1248" s="107">
        <v>7</v>
      </c>
      <c r="H1248" s="108" t="s">
        <v>46</v>
      </c>
      <c r="I1248" s="107">
        <v>16</v>
      </c>
      <c r="J1248" s="109">
        <v>14</v>
      </c>
      <c r="K1248" s="104" t="s">
        <v>44</v>
      </c>
      <c r="L1248" s="110">
        <v>12</v>
      </c>
      <c r="M1248" s="98" t="s">
        <v>1692</v>
      </c>
      <c r="N1248" s="99" t="s">
        <v>7240</v>
      </c>
      <c r="O1248" s="116" t="s">
        <v>1671</v>
      </c>
      <c r="P1248" s="117" t="s">
        <v>7241</v>
      </c>
    </row>
    <row r="1249" spans="1:16" x14ac:dyDescent="0.35">
      <c r="B1249" s="120"/>
      <c r="C1249" s="264">
        <v>8.7468204346280167</v>
      </c>
      <c r="D1249" s="345">
        <v>4</v>
      </c>
      <c r="E1249" s="106">
        <v>93.005416167740464</v>
      </c>
      <c r="F1249" s="113" t="s">
        <v>351</v>
      </c>
      <c r="G1249" s="107">
        <v>1</v>
      </c>
      <c r="H1249" s="108" t="s">
        <v>12</v>
      </c>
      <c r="I1249" s="107">
        <v>24</v>
      </c>
      <c r="J1249" s="109">
        <v>16</v>
      </c>
      <c r="K1249" s="104" t="s">
        <v>82</v>
      </c>
      <c r="L1249" s="110">
        <v>15</v>
      </c>
      <c r="M1249" s="98" t="s">
        <v>1692</v>
      </c>
      <c r="N1249" s="99" t="s">
        <v>7244</v>
      </c>
      <c r="O1249" s="116" t="s">
        <v>1671</v>
      </c>
      <c r="P1249" s="117" t="s">
        <v>7245</v>
      </c>
    </row>
    <row r="1250" spans="1:16" x14ac:dyDescent="0.35">
      <c r="B1250" s="120"/>
      <c r="C1250" s="264">
        <v>1.3350944750481526</v>
      </c>
      <c r="D1250" s="345">
        <v>16</v>
      </c>
      <c r="E1250" s="106">
        <v>91.12651750679224</v>
      </c>
      <c r="F1250" s="113" t="s">
        <v>351</v>
      </c>
      <c r="G1250" s="107">
        <v>25</v>
      </c>
      <c r="H1250" s="108" t="s">
        <v>103</v>
      </c>
      <c r="I1250" s="107">
        <v>16</v>
      </c>
      <c r="J1250" s="109">
        <v>12</v>
      </c>
      <c r="K1250" s="104" t="s">
        <v>93</v>
      </c>
      <c r="L1250" s="110">
        <v>19</v>
      </c>
      <c r="M1250" s="98" t="s">
        <v>1863</v>
      </c>
      <c r="N1250" s="99" t="s">
        <v>7248</v>
      </c>
      <c r="O1250" s="116" t="s">
        <v>1671</v>
      </c>
      <c r="P1250" s="117" t="s">
        <v>7249</v>
      </c>
    </row>
    <row r="1251" spans="1:16" x14ac:dyDescent="0.35">
      <c r="B1251" s="120"/>
      <c r="C1251" s="264">
        <v>-8.3580673153632432</v>
      </c>
      <c r="D1251" s="345">
        <v>31</v>
      </c>
      <c r="E1251" s="121">
        <v>104.85042389205157</v>
      </c>
      <c r="F1251" s="113" t="s">
        <v>350</v>
      </c>
      <c r="G1251" s="107">
        <v>20</v>
      </c>
      <c r="H1251" s="108" t="s">
        <v>114</v>
      </c>
      <c r="I1251" s="107">
        <v>26</v>
      </c>
      <c r="J1251" s="109">
        <v>25</v>
      </c>
      <c r="K1251" s="104" t="s">
        <v>104</v>
      </c>
      <c r="L1251" s="110">
        <v>4</v>
      </c>
      <c r="M1251" s="98" t="s">
        <v>1818</v>
      </c>
      <c r="N1251" s="99" t="s">
        <v>7252</v>
      </c>
      <c r="O1251" s="116" t="s">
        <v>1671</v>
      </c>
      <c r="P1251" s="117" t="s">
        <v>7253</v>
      </c>
    </row>
    <row r="1252" spans="1:16" x14ac:dyDescent="0.35">
      <c r="B1252" s="120"/>
      <c r="C1252" s="264">
        <v>-1.2925958665804373</v>
      </c>
      <c r="D1252" s="345">
        <v>20</v>
      </c>
      <c r="E1252" s="106">
        <v>94.916927676042519</v>
      </c>
      <c r="F1252" s="113" t="s">
        <v>350</v>
      </c>
      <c r="G1252" s="107">
        <v>14</v>
      </c>
      <c r="H1252" s="108" t="s">
        <v>135</v>
      </c>
      <c r="I1252" s="107">
        <v>13</v>
      </c>
      <c r="J1252" s="109">
        <v>9</v>
      </c>
      <c r="K1252" s="104" t="s">
        <v>133</v>
      </c>
      <c r="L1252" s="110">
        <v>17</v>
      </c>
      <c r="M1252" s="98" t="s">
        <v>1936</v>
      </c>
      <c r="N1252" s="99" t="s">
        <v>7256</v>
      </c>
      <c r="O1252" s="116" t="s">
        <v>1671</v>
      </c>
      <c r="P1252" s="117" t="s">
        <v>7257</v>
      </c>
    </row>
    <row r="1253" spans="1:16" x14ac:dyDescent="0.35">
      <c r="B1253" s="334"/>
      <c r="C1253" s="352">
        <v>3.0017484124422533</v>
      </c>
      <c r="D1253" s="347">
        <v>18</v>
      </c>
      <c r="E1253" s="335">
        <v>88.803676272855824</v>
      </c>
      <c r="F1253" s="336" t="s">
        <v>351</v>
      </c>
      <c r="G1253" s="321">
        <v>18</v>
      </c>
      <c r="H1253" s="337" t="s">
        <v>127</v>
      </c>
      <c r="I1253" s="321">
        <v>20</v>
      </c>
      <c r="J1253" s="333">
        <v>19</v>
      </c>
      <c r="K1253" s="338" t="s">
        <v>129</v>
      </c>
      <c r="L1253" s="320">
        <v>24</v>
      </c>
      <c r="M1253" s="360" t="s">
        <v>2633</v>
      </c>
      <c r="N1253" s="340" t="s">
        <v>7260</v>
      </c>
      <c r="O1253" s="340" t="s">
        <v>1671</v>
      </c>
      <c r="P1253" s="341" t="s">
        <v>7262</v>
      </c>
    </row>
    <row r="1254" spans="1:16" x14ac:dyDescent="0.35">
      <c r="A1254">
        <v>1.8</v>
      </c>
      <c r="B1254" s="105" t="s">
        <v>6904</v>
      </c>
      <c r="C1254" s="264">
        <v>3.7738591312982734</v>
      </c>
      <c r="D1254" s="345">
        <v>15</v>
      </c>
      <c r="E1254" s="106">
        <v>96.269692455720516</v>
      </c>
      <c r="F1254" s="113" t="s">
        <v>351</v>
      </c>
      <c r="G1254" s="107">
        <v>5</v>
      </c>
      <c r="H1254" s="108" t="s">
        <v>104</v>
      </c>
      <c r="I1254" s="107">
        <v>22</v>
      </c>
      <c r="J1254" s="109">
        <v>12</v>
      </c>
      <c r="K1254" s="104" t="s">
        <v>342</v>
      </c>
      <c r="L1254" s="110">
        <v>4</v>
      </c>
      <c r="M1254" s="98" t="s">
        <v>2342</v>
      </c>
      <c r="N1254" s="99" t="s">
        <v>7268</v>
      </c>
      <c r="O1254" s="116" t="s">
        <v>1671</v>
      </c>
      <c r="P1254" s="117"/>
    </row>
    <row r="1255" spans="1:16" x14ac:dyDescent="0.35">
      <c r="B1255" s="507" t="s">
        <v>6905</v>
      </c>
      <c r="C1255" s="352">
        <v>2.8633998152869378</v>
      </c>
      <c r="D1255" s="347">
        <v>19</v>
      </c>
      <c r="E1255" s="335">
        <v>96.807154772845607</v>
      </c>
      <c r="F1255" s="336" t="s">
        <v>351</v>
      </c>
      <c r="G1255" s="321">
        <v>7</v>
      </c>
      <c r="H1255" s="337" t="s">
        <v>46</v>
      </c>
      <c r="I1255" s="321">
        <v>16</v>
      </c>
      <c r="J1255" s="333">
        <v>10</v>
      </c>
      <c r="K1255" s="338" t="s">
        <v>96</v>
      </c>
      <c r="L1255" s="320">
        <v>6</v>
      </c>
      <c r="M1255" s="339" t="s">
        <v>1883</v>
      </c>
      <c r="N1255" s="355" t="s">
        <v>7271</v>
      </c>
      <c r="O1255" s="340" t="s">
        <v>1671</v>
      </c>
      <c r="P1255" s="341"/>
    </row>
    <row r="1256" spans="1:16" x14ac:dyDescent="0.35">
      <c r="B1256" s="508" t="s">
        <v>6906</v>
      </c>
      <c r="C1256" s="514">
        <v>5.4894613422430449</v>
      </c>
      <c r="D1256" s="515">
        <v>10</v>
      </c>
      <c r="E1256" s="516">
        <v>97.689683506658568</v>
      </c>
      <c r="F1256" s="517" t="s">
        <v>351</v>
      </c>
      <c r="G1256" s="518">
        <v>1</v>
      </c>
      <c r="H1256" s="519" t="s">
        <v>12</v>
      </c>
      <c r="I1256" s="518">
        <v>15</v>
      </c>
      <c r="J1256" s="520">
        <v>11</v>
      </c>
      <c r="K1256" s="521" t="s">
        <v>11</v>
      </c>
      <c r="L1256" s="522">
        <v>3</v>
      </c>
      <c r="M1256" s="523" t="s">
        <v>2585</v>
      </c>
      <c r="N1256" s="524" t="s">
        <v>7274</v>
      </c>
      <c r="O1256" s="525" t="s">
        <v>1671</v>
      </c>
      <c r="P1256" s="526"/>
    </row>
    <row r="1257" spans="1:16" x14ac:dyDescent="0.35">
      <c r="A1257">
        <v>1.6</v>
      </c>
      <c r="B1257" s="105" t="s">
        <v>7277</v>
      </c>
      <c r="C1257" s="264">
        <v>-1.0994970608597863</v>
      </c>
      <c r="D1257" s="345">
        <v>20</v>
      </c>
      <c r="E1257" s="106">
        <v>93.447420218881035</v>
      </c>
      <c r="F1257" s="113" t="s">
        <v>350</v>
      </c>
      <c r="G1257" s="107">
        <v>14</v>
      </c>
      <c r="H1257" s="108" t="s">
        <v>135</v>
      </c>
      <c r="I1257" s="107">
        <v>17</v>
      </c>
      <c r="J1257" s="109">
        <v>14</v>
      </c>
      <c r="K1257" s="104" t="s">
        <v>127</v>
      </c>
      <c r="L1257" s="110">
        <v>17</v>
      </c>
      <c r="M1257" s="98" t="s">
        <v>1692</v>
      </c>
      <c r="N1257" s="99" t="s">
        <v>7285</v>
      </c>
      <c r="O1257" s="116" t="s">
        <v>1671</v>
      </c>
      <c r="P1257" s="117"/>
    </row>
    <row r="1258" spans="1:16" x14ac:dyDescent="0.35">
      <c r="B1258" s="105" t="s">
        <v>7278</v>
      </c>
      <c r="C1258" s="264">
        <v>7.4806150506083</v>
      </c>
      <c r="D1258" s="345">
        <v>4</v>
      </c>
      <c r="E1258" s="106">
        <v>84.569863589027719</v>
      </c>
      <c r="F1258" s="113" t="s">
        <v>351</v>
      </c>
      <c r="G1258" s="107">
        <v>10</v>
      </c>
      <c r="H1258" s="108" t="s">
        <v>66</v>
      </c>
      <c r="I1258" s="107">
        <v>22</v>
      </c>
      <c r="J1258" s="109">
        <v>9</v>
      </c>
      <c r="K1258" s="104" t="s">
        <v>72</v>
      </c>
      <c r="L1258" s="110">
        <v>32</v>
      </c>
      <c r="M1258" s="98" t="s">
        <v>1754</v>
      </c>
      <c r="N1258" s="99" t="s">
        <v>7288</v>
      </c>
      <c r="O1258" s="116" t="s">
        <v>1671</v>
      </c>
      <c r="P1258" s="124"/>
    </row>
    <row r="1259" spans="1:16" x14ac:dyDescent="0.35">
      <c r="B1259" s="105" t="s">
        <v>7279</v>
      </c>
      <c r="C1259" s="264">
        <v>10.496124384863613</v>
      </c>
      <c r="D1259" s="345">
        <v>11</v>
      </c>
      <c r="E1259" s="106">
        <v>90.835520130154293</v>
      </c>
      <c r="F1259" s="113" t="s">
        <v>351</v>
      </c>
      <c r="G1259" s="107">
        <v>2</v>
      </c>
      <c r="H1259" s="108" t="s">
        <v>110</v>
      </c>
      <c r="I1259" s="107">
        <v>31</v>
      </c>
      <c r="J1259" s="109">
        <v>4</v>
      </c>
      <c r="K1259" s="104" t="s">
        <v>114</v>
      </c>
      <c r="L1259" s="110">
        <v>19</v>
      </c>
      <c r="M1259" s="98" t="s">
        <v>3136</v>
      </c>
      <c r="N1259" s="356" t="s">
        <v>7291</v>
      </c>
      <c r="O1259" s="108" t="s">
        <v>1736</v>
      </c>
      <c r="P1259" s="117"/>
    </row>
    <row r="1260" spans="1:16" x14ac:dyDescent="0.35">
      <c r="B1260" s="105" t="s">
        <v>7280</v>
      </c>
      <c r="C1260" s="264">
        <v>9.1975072130527007</v>
      </c>
      <c r="D1260" s="345">
        <v>13</v>
      </c>
      <c r="E1260" s="106">
        <v>90.07075549905511</v>
      </c>
      <c r="F1260" s="113" t="s">
        <v>351</v>
      </c>
      <c r="G1260" s="107">
        <v>8</v>
      </c>
      <c r="H1260" s="108" t="s">
        <v>94</v>
      </c>
      <c r="I1260" s="107">
        <v>23</v>
      </c>
      <c r="J1260" s="109">
        <v>6</v>
      </c>
      <c r="K1260" s="104" t="s">
        <v>103</v>
      </c>
      <c r="L1260" s="110">
        <v>22</v>
      </c>
      <c r="M1260" s="98" t="s">
        <v>1694</v>
      </c>
      <c r="N1260" s="356" t="s">
        <v>7294</v>
      </c>
      <c r="O1260" s="108" t="s">
        <v>1736</v>
      </c>
      <c r="P1260" s="117" t="s">
        <v>7295</v>
      </c>
    </row>
    <row r="1261" spans="1:16" x14ac:dyDescent="0.35">
      <c r="B1261" s="105" t="s">
        <v>7281</v>
      </c>
      <c r="C1261" s="264">
        <v>-0.14555145070553077</v>
      </c>
      <c r="D1261" s="345">
        <v>27</v>
      </c>
      <c r="E1261" s="106">
        <v>96.890135762710102</v>
      </c>
      <c r="F1261" s="113" t="s">
        <v>351</v>
      </c>
      <c r="G1261" s="107">
        <v>16</v>
      </c>
      <c r="H1261" s="108" t="s">
        <v>49</v>
      </c>
      <c r="I1261" s="107">
        <v>21</v>
      </c>
      <c r="J1261" s="109">
        <v>17</v>
      </c>
      <c r="K1261" s="104" t="s">
        <v>46</v>
      </c>
      <c r="L1261" s="110">
        <v>7</v>
      </c>
      <c r="M1261" s="98" t="s">
        <v>1754</v>
      </c>
      <c r="N1261" s="99" t="s">
        <v>7298</v>
      </c>
      <c r="O1261" s="116" t="s">
        <v>1671</v>
      </c>
      <c r="P1261" s="124"/>
    </row>
    <row r="1262" spans="1:16" x14ac:dyDescent="0.35">
      <c r="B1262" s="105" t="s">
        <v>7282</v>
      </c>
      <c r="C1262" s="264">
        <v>0.95119697553035343</v>
      </c>
      <c r="D1262" s="345">
        <v>16</v>
      </c>
      <c r="E1262" s="121">
        <v>99.895859799994938</v>
      </c>
      <c r="F1262" s="113" t="s">
        <v>351</v>
      </c>
      <c r="G1262" s="107">
        <v>9</v>
      </c>
      <c r="H1262" s="108" t="s">
        <v>334</v>
      </c>
      <c r="I1262" s="107">
        <v>19</v>
      </c>
      <c r="J1262" s="109">
        <v>8</v>
      </c>
      <c r="K1262" s="104" t="s">
        <v>342</v>
      </c>
      <c r="L1262" s="110">
        <v>4</v>
      </c>
      <c r="M1262" s="98" t="s">
        <v>2245</v>
      </c>
      <c r="N1262" s="356" t="s">
        <v>7301</v>
      </c>
      <c r="O1262" s="108" t="s">
        <v>1736</v>
      </c>
      <c r="P1262" s="124" t="s">
        <v>7302</v>
      </c>
    </row>
    <row r="1263" spans="1:16" x14ac:dyDescent="0.35">
      <c r="B1263" s="105" t="s">
        <v>7283</v>
      </c>
      <c r="C1263" s="264">
        <v>1.3154680654889741</v>
      </c>
      <c r="D1263" s="345">
        <v>8</v>
      </c>
      <c r="E1263" s="121">
        <v>100.92139155023838</v>
      </c>
      <c r="F1263" s="113" t="s">
        <v>350</v>
      </c>
      <c r="G1263" s="107">
        <v>1</v>
      </c>
      <c r="H1263" s="108" t="s">
        <v>12</v>
      </c>
      <c r="I1263" s="107">
        <v>19</v>
      </c>
      <c r="J1263" s="109">
        <v>18</v>
      </c>
      <c r="K1263" s="104" t="s">
        <v>76</v>
      </c>
      <c r="L1263" s="110">
        <v>11</v>
      </c>
      <c r="M1263" s="98" t="s">
        <v>2334</v>
      </c>
      <c r="N1263" s="99" t="s">
        <v>7305</v>
      </c>
      <c r="O1263" s="116" t="s">
        <v>1735</v>
      </c>
      <c r="P1263" s="124" t="s">
        <v>7306</v>
      </c>
    </row>
    <row r="1264" spans="1:16" x14ac:dyDescent="0.35">
      <c r="B1264" s="507" t="s">
        <v>7284</v>
      </c>
      <c r="C1264" s="352">
        <v>9.1450815287974887</v>
      </c>
      <c r="D1264" s="347">
        <v>6</v>
      </c>
      <c r="E1264" s="335">
        <v>93.576298508550977</v>
      </c>
      <c r="F1264" s="336" t="s">
        <v>351</v>
      </c>
      <c r="G1264" s="321">
        <v>3</v>
      </c>
      <c r="H1264" s="337" t="s">
        <v>11</v>
      </c>
      <c r="I1264" s="321">
        <v>19</v>
      </c>
      <c r="J1264" s="333">
        <v>18</v>
      </c>
      <c r="K1264" s="338" t="s">
        <v>140</v>
      </c>
      <c r="L1264" s="320">
        <v>21</v>
      </c>
      <c r="M1264" s="339" t="s">
        <v>4590</v>
      </c>
      <c r="N1264" s="355" t="s">
        <v>7309</v>
      </c>
      <c r="O1264" s="340" t="s">
        <v>1735</v>
      </c>
      <c r="P1264" s="341" t="s">
        <v>7310</v>
      </c>
    </row>
    <row r="1265" spans="1:16" x14ac:dyDescent="0.35">
      <c r="A1265">
        <v>1.8</v>
      </c>
      <c r="B1265" s="105" t="s">
        <v>6907</v>
      </c>
      <c r="C1265" s="264">
        <v>-1.7432328666935613</v>
      </c>
      <c r="D1265" s="345">
        <v>18</v>
      </c>
      <c r="E1265" s="106">
        <v>99.346096553384285</v>
      </c>
      <c r="F1265" s="113" t="s">
        <v>350</v>
      </c>
      <c r="G1265" s="107">
        <v>4</v>
      </c>
      <c r="H1265" s="108" t="s">
        <v>104</v>
      </c>
      <c r="I1265" s="107">
        <v>21</v>
      </c>
      <c r="J1265" s="109">
        <v>17</v>
      </c>
      <c r="K1265" s="104" t="s">
        <v>342</v>
      </c>
      <c r="L1265" s="110">
        <v>6</v>
      </c>
      <c r="M1265" s="98" t="s">
        <v>1674</v>
      </c>
      <c r="N1265" s="99" t="s">
        <v>7315</v>
      </c>
      <c r="O1265" s="116" t="s">
        <v>1671</v>
      </c>
      <c r="P1265" s="124" t="s">
        <v>7316</v>
      </c>
    </row>
    <row r="1266" spans="1:16" x14ac:dyDescent="0.35">
      <c r="B1266" s="507" t="s">
        <v>6908</v>
      </c>
      <c r="C1266" s="352">
        <v>3.0339588632883125</v>
      </c>
      <c r="D1266" s="347">
        <v>16</v>
      </c>
      <c r="E1266" s="335">
        <v>96.966766954234771</v>
      </c>
      <c r="F1266" s="336" t="s">
        <v>351</v>
      </c>
      <c r="G1266" s="321">
        <v>5</v>
      </c>
      <c r="H1266" s="337" t="s">
        <v>96</v>
      </c>
      <c r="I1266" s="321">
        <v>20</v>
      </c>
      <c r="J1266" s="333">
        <v>13</v>
      </c>
      <c r="K1266" s="338" t="s">
        <v>46</v>
      </c>
      <c r="L1266" s="320">
        <v>7</v>
      </c>
      <c r="M1266" s="339" t="s">
        <v>1883</v>
      </c>
      <c r="N1266" s="355" t="s">
        <v>7319</v>
      </c>
      <c r="O1266" s="340" t="s">
        <v>1671</v>
      </c>
      <c r="P1266" s="361" t="s">
        <v>7320</v>
      </c>
    </row>
    <row r="1267" spans="1:16" x14ac:dyDescent="0.35">
      <c r="B1267" s="508" t="s">
        <v>6909</v>
      </c>
      <c r="C1267" s="514">
        <v>-0.80205325992156107</v>
      </c>
      <c r="D1267" s="515">
        <v>18</v>
      </c>
      <c r="E1267" s="528">
        <v>103.43477095711589</v>
      </c>
      <c r="F1267" s="517" t="s">
        <v>350</v>
      </c>
      <c r="G1267" s="518">
        <v>1</v>
      </c>
      <c r="H1267" s="519" t="s">
        <v>12</v>
      </c>
      <c r="I1267" s="518">
        <v>20</v>
      </c>
      <c r="J1267" s="520">
        <v>19</v>
      </c>
      <c r="K1267" s="521" t="s">
        <v>11</v>
      </c>
      <c r="L1267" s="522">
        <v>3</v>
      </c>
      <c r="M1267" s="523" t="s">
        <v>2183</v>
      </c>
      <c r="N1267" s="524" t="s">
        <v>7323</v>
      </c>
      <c r="O1267" s="525" t="s">
        <v>1671</v>
      </c>
      <c r="P1267" s="527" t="s">
        <v>7337</v>
      </c>
    </row>
    <row r="1268" spans="1:16" x14ac:dyDescent="0.35">
      <c r="A1268" t="s">
        <v>7367</v>
      </c>
      <c r="B1268" s="105" t="s">
        <v>7353</v>
      </c>
      <c r="C1268" s="264">
        <v>2.3914836187690667</v>
      </c>
      <c r="D1268" s="345">
        <v>12</v>
      </c>
      <c r="E1268" s="106">
        <v>94.598244988075137</v>
      </c>
      <c r="F1268" s="113" t="s">
        <v>350</v>
      </c>
      <c r="G1268" s="107">
        <v>1</v>
      </c>
      <c r="H1268" s="108" t="s">
        <v>12</v>
      </c>
      <c r="I1268" s="107">
        <v>30</v>
      </c>
      <c r="J1268" s="109">
        <v>15</v>
      </c>
      <c r="K1268" s="104" t="s">
        <v>82</v>
      </c>
      <c r="L1268" s="110">
        <v>16</v>
      </c>
      <c r="M1268" s="98" t="s">
        <v>1863</v>
      </c>
      <c r="N1268" s="356" t="s">
        <v>7368</v>
      </c>
      <c r="O1268" s="108" t="s">
        <v>1736</v>
      </c>
      <c r="P1268" s="117"/>
    </row>
    <row r="1269" spans="1:16" x14ac:dyDescent="0.35">
      <c r="B1269" s="105" t="s">
        <v>6910</v>
      </c>
      <c r="C1269" s="264">
        <v>2.0043331980276484</v>
      </c>
      <c r="D1269" s="345">
        <v>22</v>
      </c>
      <c r="E1269" s="106">
        <v>94.107839346990431</v>
      </c>
      <c r="F1269" s="113" t="s">
        <v>351</v>
      </c>
      <c r="G1269" s="107">
        <v>9</v>
      </c>
      <c r="H1269" s="108" t="s">
        <v>334</v>
      </c>
      <c r="I1269" s="107">
        <v>23</v>
      </c>
      <c r="J1269" s="109">
        <v>12</v>
      </c>
      <c r="K1269" s="104" t="s">
        <v>46</v>
      </c>
      <c r="L1269" s="110">
        <v>7</v>
      </c>
      <c r="M1269" s="98" t="s">
        <v>1692</v>
      </c>
      <c r="N1269" s="356" t="s">
        <v>7371</v>
      </c>
      <c r="O1269" s="108" t="s">
        <v>1736</v>
      </c>
      <c r="P1269" s="117"/>
    </row>
    <row r="1270" spans="1:16" x14ac:dyDescent="0.35">
      <c r="B1270" s="120">
        <v>1.4</v>
      </c>
      <c r="C1270" s="264">
        <v>-0.1926338383040464</v>
      </c>
      <c r="D1270" s="345">
        <v>29</v>
      </c>
      <c r="E1270" s="106">
        <v>97.487740529430297</v>
      </c>
      <c r="F1270" s="113" t="s">
        <v>351</v>
      </c>
      <c r="G1270" s="107">
        <v>15</v>
      </c>
      <c r="H1270" s="108" t="s">
        <v>49</v>
      </c>
      <c r="I1270" s="107">
        <v>19</v>
      </c>
      <c r="J1270" s="109">
        <v>18</v>
      </c>
      <c r="K1270" s="104" t="s">
        <v>104</v>
      </c>
      <c r="L1270" s="110">
        <v>4</v>
      </c>
      <c r="M1270" s="98" t="s">
        <v>1700</v>
      </c>
      <c r="N1270" s="99" t="s">
        <v>7375</v>
      </c>
      <c r="O1270" s="116" t="s">
        <v>1671</v>
      </c>
      <c r="P1270" s="117" t="s">
        <v>7374</v>
      </c>
    </row>
    <row r="1271" spans="1:16" x14ac:dyDescent="0.35">
      <c r="B1271" s="120"/>
      <c r="C1271" s="264">
        <v>-0.11500756775087576</v>
      </c>
      <c r="D1271" s="345">
        <v>24</v>
      </c>
      <c r="E1271" s="106">
        <v>95.480496655382339</v>
      </c>
      <c r="F1271" s="113" t="s">
        <v>350</v>
      </c>
      <c r="G1271" s="107">
        <v>8</v>
      </c>
      <c r="H1271" s="108" t="s">
        <v>94</v>
      </c>
      <c r="I1271" s="107">
        <v>20</v>
      </c>
      <c r="J1271" s="109">
        <v>10</v>
      </c>
      <c r="K1271" s="104" t="s">
        <v>76</v>
      </c>
      <c r="L1271" s="110">
        <v>11</v>
      </c>
      <c r="M1271" s="98" t="s">
        <v>1931</v>
      </c>
      <c r="N1271" s="99" t="s">
        <v>7378</v>
      </c>
      <c r="O1271" s="116" t="s">
        <v>1671</v>
      </c>
      <c r="P1271" s="117"/>
    </row>
    <row r="1272" spans="1:16" x14ac:dyDescent="0.35">
      <c r="B1272" s="120"/>
      <c r="C1272" s="264">
        <v>-1.1908217318892416</v>
      </c>
      <c r="D1272" s="345">
        <v>40</v>
      </c>
      <c r="E1272" s="106">
        <v>96.016361697051607</v>
      </c>
      <c r="F1272" s="113" t="s">
        <v>351</v>
      </c>
      <c r="G1272" s="107">
        <v>12</v>
      </c>
      <c r="H1272" s="108" t="s">
        <v>44</v>
      </c>
      <c r="I1272" s="107">
        <v>23</v>
      </c>
      <c r="J1272" s="109">
        <v>3</v>
      </c>
      <c r="K1272" s="104" t="s">
        <v>11</v>
      </c>
      <c r="L1272" s="110">
        <v>3</v>
      </c>
      <c r="M1272" s="98" t="s">
        <v>6142</v>
      </c>
      <c r="N1272" s="356" t="s">
        <v>7381</v>
      </c>
      <c r="O1272" s="108" t="s">
        <v>1736</v>
      </c>
      <c r="P1272" s="117"/>
    </row>
    <row r="1273" spans="1:16" x14ac:dyDescent="0.35">
      <c r="B1273" s="120"/>
      <c r="C1273" s="264">
        <v>0.28546823202896865</v>
      </c>
      <c r="D1273" s="345">
        <v>26</v>
      </c>
      <c r="E1273" s="106">
        <v>94.271683368261122</v>
      </c>
      <c r="F1273" s="113" t="s">
        <v>350</v>
      </c>
      <c r="G1273" s="107">
        <v>5</v>
      </c>
      <c r="H1273" s="108" t="s">
        <v>96</v>
      </c>
      <c r="I1273" s="107">
        <v>20</v>
      </c>
      <c r="J1273" s="109">
        <v>14</v>
      </c>
      <c r="K1273" s="104" t="s">
        <v>135</v>
      </c>
      <c r="L1273" s="110">
        <v>14</v>
      </c>
      <c r="M1273" s="98" t="s">
        <v>1766</v>
      </c>
      <c r="N1273" s="99" t="s">
        <v>7384</v>
      </c>
      <c r="O1273" s="116" t="s">
        <v>1671</v>
      </c>
      <c r="P1273" s="117"/>
    </row>
    <row r="1274" spans="1:16" x14ac:dyDescent="0.35">
      <c r="B1274" s="120"/>
      <c r="C1274" s="264">
        <v>2.1713824916517175</v>
      </c>
      <c r="D1274" s="345">
        <v>9</v>
      </c>
      <c r="E1274" s="106">
        <v>96.810048073931355</v>
      </c>
      <c r="F1274" s="113" t="s">
        <v>351</v>
      </c>
      <c r="G1274" s="107">
        <v>10</v>
      </c>
      <c r="H1274" s="108" t="s">
        <v>66</v>
      </c>
      <c r="I1274" s="107">
        <v>16</v>
      </c>
      <c r="J1274" s="109">
        <v>15</v>
      </c>
      <c r="K1274" s="104" t="s">
        <v>342</v>
      </c>
      <c r="L1274" s="110">
        <v>6</v>
      </c>
      <c r="M1274" s="98" t="s">
        <v>2226</v>
      </c>
      <c r="N1274" s="99" t="s">
        <v>7387</v>
      </c>
      <c r="O1274" s="116" t="s">
        <v>1735</v>
      </c>
      <c r="P1274" s="124" t="s">
        <v>7388</v>
      </c>
    </row>
    <row r="1275" spans="1:16" x14ac:dyDescent="0.35">
      <c r="B1275" s="334"/>
      <c r="C1275" s="539">
        <v>-1.5740935449056459</v>
      </c>
      <c r="D1275" s="347">
        <v>42</v>
      </c>
      <c r="E1275" s="540">
        <v>98.149239695491787</v>
      </c>
      <c r="F1275" s="336" t="s">
        <v>351</v>
      </c>
      <c r="G1275" s="321">
        <v>13</v>
      </c>
      <c r="H1275" s="447" t="s">
        <v>331</v>
      </c>
      <c r="I1275" s="321">
        <v>22</v>
      </c>
      <c r="J1275" s="333">
        <v>10</v>
      </c>
      <c r="K1275" s="338" t="s">
        <v>110</v>
      </c>
      <c r="L1275" s="333">
        <v>2</v>
      </c>
      <c r="M1275" s="541" t="s">
        <v>1931</v>
      </c>
      <c r="N1275" s="447" t="s">
        <v>7391</v>
      </c>
      <c r="O1275" s="447" t="s">
        <v>1736</v>
      </c>
      <c r="P1275" s="341"/>
    </row>
    <row r="1276" spans="1:16" x14ac:dyDescent="0.35">
      <c r="B1276" s="105" t="s">
        <v>7354</v>
      </c>
      <c r="C1276" s="264">
        <v>-7.5544803187040648</v>
      </c>
      <c r="D1276" s="345">
        <v>44</v>
      </c>
      <c r="E1276" s="121">
        <v>99.753478458634461</v>
      </c>
      <c r="F1276" s="113" t="s">
        <v>350</v>
      </c>
      <c r="G1276" s="107">
        <v>13</v>
      </c>
      <c r="H1276" s="108" t="s">
        <v>331</v>
      </c>
      <c r="I1276" s="107">
        <v>22</v>
      </c>
      <c r="J1276" s="109">
        <v>19</v>
      </c>
      <c r="K1276" s="104" t="s">
        <v>12</v>
      </c>
      <c r="L1276" s="110">
        <v>1</v>
      </c>
      <c r="M1276" s="98" t="s">
        <v>1931</v>
      </c>
      <c r="N1276" s="99" t="s">
        <v>7394</v>
      </c>
      <c r="O1276" s="116" t="s">
        <v>1671</v>
      </c>
      <c r="P1276" s="117" t="s">
        <v>7395</v>
      </c>
    </row>
    <row r="1277" spans="1:16" x14ac:dyDescent="0.35">
      <c r="B1277" s="105" t="s">
        <v>6910</v>
      </c>
      <c r="C1277" s="264">
        <v>6.7333847323942599</v>
      </c>
      <c r="D1277" s="345">
        <v>12</v>
      </c>
      <c r="E1277" s="106">
        <v>91.075539366225627</v>
      </c>
      <c r="F1277" s="113" t="s">
        <v>351</v>
      </c>
      <c r="G1277" s="107">
        <v>4</v>
      </c>
      <c r="H1277" s="108" t="s">
        <v>104</v>
      </c>
      <c r="I1277" s="107">
        <v>22</v>
      </c>
      <c r="J1277" s="109">
        <v>20</v>
      </c>
      <c r="K1277" s="104" t="s">
        <v>135</v>
      </c>
      <c r="L1277" s="110">
        <v>14</v>
      </c>
      <c r="M1277" s="98" t="s">
        <v>2747</v>
      </c>
      <c r="N1277" s="99" t="s">
        <v>7398</v>
      </c>
      <c r="O1277" s="116" t="s">
        <v>1735</v>
      </c>
      <c r="P1277" s="117"/>
    </row>
    <row r="1278" spans="1:16" x14ac:dyDescent="0.35">
      <c r="B1278" s="120"/>
      <c r="C1278" s="264">
        <v>-2.8930229214837015</v>
      </c>
      <c r="D1278" s="345">
        <v>24</v>
      </c>
      <c r="E1278" s="106">
        <v>97.954821589398918</v>
      </c>
      <c r="F1278" s="113" t="s">
        <v>350</v>
      </c>
      <c r="G1278" s="107">
        <v>9</v>
      </c>
      <c r="H1278" s="108" t="s">
        <v>334</v>
      </c>
      <c r="I1278" s="107">
        <v>16</v>
      </c>
      <c r="J1278" s="109">
        <v>13</v>
      </c>
      <c r="K1278" s="104" t="s">
        <v>342</v>
      </c>
      <c r="L1278" s="110">
        <v>6</v>
      </c>
      <c r="M1278" s="98" t="s">
        <v>1676</v>
      </c>
      <c r="N1278" s="99" t="s">
        <v>7401</v>
      </c>
      <c r="O1278" s="116" t="s">
        <v>1671</v>
      </c>
      <c r="P1278" s="117"/>
    </row>
    <row r="1279" spans="1:16" x14ac:dyDescent="0.35">
      <c r="B1279" s="120"/>
      <c r="C1279" s="264">
        <v>5.4692506563337986</v>
      </c>
      <c r="D1279" s="345">
        <v>8</v>
      </c>
      <c r="E1279" s="106">
        <v>94.560588366521173</v>
      </c>
      <c r="F1279" s="113" t="s">
        <v>351</v>
      </c>
      <c r="G1279" s="107">
        <v>3</v>
      </c>
      <c r="H1279" s="108" t="s">
        <v>11</v>
      </c>
      <c r="I1279" s="107">
        <v>22</v>
      </c>
      <c r="J1279" s="109">
        <v>18</v>
      </c>
      <c r="K1279" s="104" t="s">
        <v>76</v>
      </c>
      <c r="L1279" s="110">
        <v>11</v>
      </c>
      <c r="M1279" s="98" t="s">
        <v>1823</v>
      </c>
      <c r="N1279" s="99" t="s">
        <v>7404</v>
      </c>
      <c r="O1279" s="116" t="s">
        <v>1671</v>
      </c>
      <c r="P1279" s="117"/>
    </row>
    <row r="1280" spans="1:16" x14ac:dyDescent="0.35">
      <c r="B1280" s="120"/>
      <c r="C1280" s="264">
        <v>5.6134548750044893</v>
      </c>
      <c r="D1280" s="345">
        <v>12</v>
      </c>
      <c r="E1280" s="106">
        <v>92.084027304931055</v>
      </c>
      <c r="F1280" s="113" t="s">
        <v>351</v>
      </c>
      <c r="G1280" s="107">
        <v>8</v>
      </c>
      <c r="H1280" s="108" t="s">
        <v>94</v>
      </c>
      <c r="I1280" s="107">
        <v>19</v>
      </c>
      <c r="J1280" s="109">
        <v>14</v>
      </c>
      <c r="K1280" s="104" t="s">
        <v>44</v>
      </c>
      <c r="L1280" s="110">
        <v>12</v>
      </c>
      <c r="M1280" s="98" t="s">
        <v>2782</v>
      </c>
      <c r="N1280" s="99" t="s">
        <v>7407</v>
      </c>
      <c r="O1280" s="116" t="s">
        <v>1671</v>
      </c>
      <c r="P1280" s="117"/>
    </row>
    <row r="1281" spans="2:16" x14ac:dyDescent="0.35">
      <c r="B1281" s="120"/>
      <c r="C1281" s="264">
        <v>3.3630710755508053</v>
      </c>
      <c r="D1281" s="345">
        <v>23</v>
      </c>
      <c r="E1281" s="106">
        <v>94.980187277465319</v>
      </c>
      <c r="F1281" s="113" t="s">
        <v>351</v>
      </c>
      <c r="G1281" s="107">
        <v>7</v>
      </c>
      <c r="H1281" s="108" t="s">
        <v>46</v>
      </c>
      <c r="I1281" s="107">
        <v>15</v>
      </c>
      <c r="J1281" s="109">
        <v>13</v>
      </c>
      <c r="K1281" s="104" t="s">
        <v>66</v>
      </c>
      <c r="L1281" s="110">
        <v>10</v>
      </c>
      <c r="M1281" s="98" t="s">
        <v>2810</v>
      </c>
      <c r="N1281" s="99" t="s">
        <v>7410</v>
      </c>
      <c r="O1281" s="116" t="s">
        <v>1735</v>
      </c>
      <c r="P1281" s="117"/>
    </row>
    <row r="1282" spans="2:16" x14ac:dyDescent="0.35">
      <c r="B1282" s="120"/>
      <c r="C1282" s="264">
        <v>2.2766667275039296</v>
      </c>
      <c r="D1282" s="345">
        <v>7</v>
      </c>
      <c r="E1282" s="106">
        <v>95.776352961659299</v>
      </c>
      <c r="F1282" s="113" t="s">
        <v>351</v>
      </c>
      <c r="G1282" s="107">
        <v>5</v>
      </c>
      <c r="H1282" s="108" t="s">
        <v>96</v>
      </c>
      <c r="I1282" s="107">
        <v>14</v>
      </c>
      <c r="J1282" s="109">
        <v>13</v>
      </c>
      <c r="K1282" s="104" t="s">
        <v>49</v>
      </c>
      <c r="L1282" s="110">
        <v>15</v>
      </c>
      <c r="M1282" s="98" t="s">
        <v>1683</v>
      </c>
      <c r="N1282" s="99" t="s">
        <v>7413</v>
      </c>
      <c r="O1282" s="116" t="s">
        <v>1735</v>
      </c>
      <c r="P1282" s="124" t="s">
        <v>7414</v>
      </c>
    </row>
    <row r="1283" spans="2:16" x14ac:dyDescent="0.35">
      <c r="B1283" s="334"/>
      <c r="C1283" s="352">
        <v>8.5442770215773312</v>
      </c>
      <c r="D1283" s="347">
        <v>7</v>
      </c>
      <c r="E1283" s="335">
        <v>92.771791829919266</v>
      </c>
      <c r="F1283" s="336" t="s">
        <v>351</v>
      </c>
      <c r="G1283" s="321">
        <v>2</v>
      </c>
      <c r="H1283" s="337" t="s">
        <v>110</v>
      </c>
      <c r="I1283" s="321">
        <v>21</v>
      </c>
      <c r="J1283" s="333">
        <v>16</v>
      </c>
      <c r="K1283" s="338" t="s">
        <v>82</v>
      </c>
      <c r="L1283" s="320">
        <v>16</v>
      </c>
      <c r="M1283" s="339" t="s">
        <v>2476</v>
      </c>
      <c r="N1283" s="355" t="s">
        <v>7417</v>
      </c>
      <c r="O1283" s="340" t="s">
        <v>1671</v>
      </c>
      <c r="P1283" s="341"/>
    </row>
    <row r="1284" spans="2:16" x14ac:dyDescent="0.35">
      <c r="B1284" s="105" t="s">
        <v>7353</v>
      </c>
      <c r="C1284" s="264">
        <v>6.5825519900332985</v>
      </c>
      <c r="D1284" s="345">
        <v>10</v>
      </c>
      <c r="E1284" s="106">
        <v>93.283042341623926</v>
      </c>
      <c r="F1284" s="113" t="s">
        <v>351</v>
      </c>
      <c r="G1284" s="107">
        <v>2</v>
      </c>
      <c r="H1284" s="108" t="s">
        <v>110</v>
      </c>
      <c r="I1284" s="107">
        <v>20</v>
      </c>
      <c r="J1284" s="109">
        <v>14</v>
      </c>
      <c r="K1284" s="104" t="s">
        <v>331</v>
      </c>
      <c r="L1284" s="110">
        <v>11</v>
      </c>
      <c r="M1284" s="98" t="s">
        <v>1750</v>
      </c>
      <c r="N1284" s="99" t="s">
        <v>7423</v>
      </c>
      <c r="O1284" s="116" t="s">
        <v>1671</v>
      </c>
      <c r="P1284" s="117" t="s">
        <v>7424</v>
      </c>
    </row>
    <row r="1285" spans="2:16" x14ac:dyDescent="0.35">
      <c r="B1285" s="105" t="s">
        <v>6911</v>
      </c>
      <c r="C1285" s="264">
        <v>2.6531772855582565</v>
      </c>
      <c r="D1285" s="345">
        <v>31</v>
      </c>
      <c r="E1285" s="106">
        <v>94.47431470758643</v>
      </c>
      <c r="F1285" s="113" t="s">
        <v>351</v>
      </c>
      <c r="G1285" s="107">
        <v>7</v>
      </c>
      <c r="H1285" s="108" t="s">
        <v>342</v>
      </c>
      <c r="I1285" s="107">
        <v>24</v>
      </c>
      <c r="J1285" s="109">
        <v>19</v>
      </c>
      <c r="K1285" s="104" t="s">
        <v>66</v>
      </c>
      <c r="L1285" s="110">
        <v>10</v>
      </c>
      <c r="M1285" s="98" t="s">
        <v>2608</v>
      </c>
      <c r="N1285" s="99" t="s">
        <v>7427</v>
      </c>
      <c r="O1285" s="116" t="s">
        <v>1671</v>
      </c>
      <c r="P1285" s="117" t="s">
        <v>7428</v>
      </c>
    </row>
    <row r="1286" spans="2:16" x14ac:dyDescent="0.35">
      <c r="B1286" s="120"/>
      <c r="C1286" s="264">
        <v>3.8409427713304711</v>
      </c>
      <c r="D1286" s="345">
        <v>11</v>
      </c>
      <c r="E1286" s="106">
        <v>94.029497407599067</v>
      </c>
      <c r="F1286" s="113" t="s">
        <v>351</v>
      </c>
      <c r="G1286" s="107">
        <v>5</v>
      </c>
      <c r="H1286" s="108" t="s">
        <v>96</v>
      </c>
      <c r="I1286" s="107">
        <v>25</v>
      </c>
      <c r="J1286" s="109">
        <v>12</v>
      </c>
      <c r="K1286" s="104" t="s">
        <v>135</v>
      </c>
      <c r="L1286" s="110">
        <v>15</v>
      </c>
      <c r="M1286" s="98" t="s">
        <v>1674</v>
      </c>
      <c r="N1286" s="356" t="s">
        <v>7431</v>
      </c>
      <c r="O1286" s="108" t="s">
        <v>1736</v>
      </c>
      <c r="P1286" s="117" t="s">
        <v>7432</v>
      </c>
    </row>
    <row r="1287" spans="2:16" x14ac:dyDescent="0.35">
      <c r="B1287" s="120"/>
      <c r="C1287" s="264">
        <v>-6.9227418883524301</v>
      </c>
      <c r="D1287" s="345">
        <v>36</v>
      </c>
      <c r="E1287" s="121">
        <v>101.17886216817587</v>
      </c>
      <c r="F1287" s="113" t="s">
        <v>350</v>
      </c>
      <c r="G1287" s="107">
        <v>12</v>
      </c>
      <c r="H1287" s="108" t="s">
        <v>44</v>
      </c>
      <c r="I1287" s="107">
        <v>19</v>
      </c>
      <c r="J1287" s="109">
        <v>18</v>
      </c>
      <c r="K1287" s="104" t="s">
        <v>11</v>
      </c>
      <c r="L1287" s="110">
        <v>3</v>
      </c>
      <c r="M1287" s="98" t="s">
        <v>1685</v>
      </c>
      <c r="N1287" s="99" t="s">
        <v>7435</v>
      </c>
      <c r="O1287" s="116" t="s">
        <v>1671</v>
      </c>
      <c r="P1287" s="117" t="s">
        <v>7436</v>
      </c>
    </row>
    <row r="1288" spans="2:16" x14ac:dyDescent="0.35">
      <c r="B1288" s="120"/>
      <c r="C1288" s="264">
        <v>4.5964419385153708</v>
      </c>
      <c r="D1288" s="345">
        <v>7</v>
      </c>
      <c r="E1288" s="106">
        <v>94.530212791561738</v>
      </c>
      <c r="F1288" s="113" t="s">
        <v>351</v>
      </c>
      <c r="G1288" s="107">
        <v>6</v>
      </c>
      <c r="H1288" s="108" t="s">
        <v>94</v>
      </c>
      <c r="I1288" s="107">
        <v>23</v>
      </c>
      <c r="J1288" s="109">
        <v>20</v>
      </c>
      <c r="K1288" s="104" t="s">
        <v>76</v>
      </c>
      <c r="L1288" s="110">
        <v>14</v>
      </c>
      <c r="M1288" s="98" t="s">
        <v>2174</v>
      </c>
      <c r="N1288" s="99" t="s">
        <v>7439</v>
      </c>
      <c r="O1288" s="116" t="s">
        <v>1735</v>
      </c>
      <c r="P1288" s="117" t="s">
        <v>7440</v>
      </c>
    </row>
    <row r="1289" spans="2:16" x14ac:dyDescent="0.35">
      <c r="B1289" s="120"/>
      <c r="C1289" s="264">
        <v>-4.0254391599163668</v>
      </c>
      <c r="D1289" s="345">
        <v>41</v>
      </c>
      <c r="E1289" s="121">
        <v>100.06799445354714</v>
      </c>
      <c r="F1289" s="113" t="s">
        <v>350</v>
      </c>
      <c r="G1289" s="107">
        <v>13</v>
      </c>
      <c r="H1289" s="108" t="s">
        <v>49</v>
      </c>
      <c r="I1289" s="107">
        <v>19</v>
      </c>
      <c r="J1289" s="109">
        <v>13</v>
      </c>
      <c r="K1289" s="104" t="s">
        <v>104</v>
      </c>
      <c r="L1289" s="110">
        <v>4</v>
      </c>
      <c r="M1289" s="98" t="s">
        <v>2528</v>
      </c>
      <c r="N1289" s="99" t="s">
        <v>7443</v>
      </c>
      <c r="O1289" s="116" t="s">
        <v>1671</v>
      </c>
      <c r="P1289" s="117" t="s">
        <v>7444</v>
      </c>
    </row>
    <row r="1290" spans="2:16" x14ac:dyDescent="0.35">
      <c r="B1290" s="120"/>
      <c r="C1290" s="264">
        <v>-2.7503781161510132</v>
      </c>
      <c r="D1290" s="345">
        <v>30</v>
      </c>
      <c r="E1290" s="121">
        <v>103.37849207835777</v>
      </c>
      <c r="F1290" s="113" t="s">
        <v>350</v>
      </c>
      <c r="G1290" s="107">
        <v>9</v>
      </c>
      <c r="H1290" s="108" t="s">
        <v>334</v>
      </c>
      <c r="I1290" s="107">
        <v>20</v>
      </c>
      <c r="J1290" s="110">
        <v>16</v>
      </c>
      <c r="K1290" s="120" t="s">
        <v>46</v>
      </c>
      <c r="L1290" s="110">
        <v>8</v>
      </c>
      <c r="M1290" s="99" t="s">
        <v>1853</v>
      </c>
      <c r="N1290" s="99" t="s">
        <v>7447</v>
      </c>
      <c r="O1290" s="116" t="s">
        <v>1671</v>
      </c>
      <c r="P1290" s="117" t="s">
        <v>7448</v>
      </c>
    </row>
    <row r="1291" spans="2:16" x14ac:dyDescent="0.35">
      <c r="B1291" s="334"/>
      <c r="C1291" s="352">
        <v>8.5692458159380394</v>
      </c>
      <c r="D1291" s="347">
        <v>4</v>
      </c>
      <c r="E1291" s="335">
        <v>93.950635130990918</v>
      </c>
      <c r="F1291" s="336" t="s">
        <v>351</v>
      </c>
      <c r="G1291" s="321">
        <v>1</v>
      </c>
      <c r="H1291" s="337" t="s">
        <v>12</v>
      </c>
      <c r="I1291" s="321">
        <v>24</v>
      </c>
      <c r="J1291" s="333">
        <v>18</v>
      </c>
      <c r="K1291" s="338" t="s">
        <v>82</v>
      </c>
      <c r="L1291" s="320">
        <v>16</v>
      </c>
      <c r="M1291" s="339" t="s">
        <v>2633</v>
      </c>
      <c r="N1291" s="355" t="s">
        <v>7451</v>
      </c>
      <c r="O1291" s="340" t="s">
        <v>1671</v>
      </c>
      <c r="P1291" s="341" t="s">
        <v>7452</v>
      </c>
    </row>
    <row r="1292" spans="2:16" x14ac:dyDescent="0.35">
      <c r="B1292" s="105" t="s">
        <v>7354</v>
      </c>
      <c r="C1292" s="264">
        <v>2.1028203536270573</v>
      </c>
      <c r="D1292" s="345">
        <v>16</v>
      </c>
      <c r="E1292" s="106">
        <v>95.452716423635209</v>
      </c>
      <c r="F1292" s="113" t="s">
        <v>350</v>
      </c>
      <c r="G1292" s="107">
        <v>2</v>
      </c>
      <c r="H1292" s="108" t="s">
        <v>110</v>
      </c>
      <c r="I1292" s="107">
        <v>21</v>
      </c>
      <c r="J1292" s="109">
        <v>12</v>
      </c>
      <c r="K1292" s="104" t="s">
        <v>82</v>
      </c>
      <c r="L1292" s="110">
        <v>16</v>
      </c>
      <c r="M1292" s="98" t="s">
        <v>1674</v>
      </c>
      <c r="N1292" s="99" t="s">
        <v>7455</v>
      </c>
      <c r="O1292" s="116" t="s">
        <v>1671</v>
      </c>
      <c r="P1292" s="117" t="s">
        <v>7456</v>
      </c>
    </row>
    <row r="1293" spans="2:16" x14ac:dyDescent="0.35">
      <c r="B1293" s="105" t="s">
        <v>6911</v>
      </c>
      <c r="C1293" s="264">
        <v>-0.45379984680969448</v>
      </c>
      <c r="D1293" s="345">
        <v>20</v>
      </c>
      <c r="E1293" s="106">
        <v>97.852152600701629</v>
      </c>
      <c r="F1293" s="113" t="s">
        <v>350</v>
      </c>
      <c r="G1293" s="107">
        <v>5</v>
      </c>
      <c r="H1293" s="108" t="s">
        <v>96</v>
      </c>
      <c r="I1293" s="107">
        <v>20</v>
      </c>
      <c r="J1293" s="109">
        <v>13</v>
      </c>
      <c r="K1293" s="104" t="s">
        <v>49</v>
      </c>
      <c r="L1293" s="110">
        <v>13</v>
      </c>
      <c r="M1293" s="98" t="s">
        <v>1754</v>
      </c>
      <c r="N1293" s="99" t="s">
        <v>7459</v>
      </c>
      <c r="O1293" s="116" t="s">
        <v>1671</v>
      </c>
      <c r="P1293" s="117" t="s">
        <v>7460</v>
      </c>
    </row>
    <row r="1294" spans="2:16" x14ac:dyDescent="0.35">
      <c r="B1294" s="120"/>
      <c r="C1294" s="264">
        <v>2.5305599018396459</v>
      </c>
      <c r="D1294" s="345">
        <v>15</v>
      </c>
      <c r="E1294" s="106">
        <v>98.121816994708894</v>
      </c>
      <c r="F1294" s="113" t="s">
        <v>351</v>
      </c>
      <c r="G1294" s="107">
        <v>10</v>
      </c>
      <c r="H1294" s="108" t="s">
        <v>66</v>
      </c>
      <c r="I1294" s="107">
        <v>19</v>
      </c>
      <c r="J1294" s="109">
        <v>15</v>
      </c>
      <c r="K1294" s="104" t="s">
        <v>46</v>
      </c>
      <c r="L1294" s="110">
        <v>8</v>
      </c>
      <c r="M1294" s="98" t="s">
        <v>1754</v>
      </c>
      <c r="N1294" s="99" t="s">
        <v>7463</v>
      </c>
      <c r="O1294" s="116" t="s">
        <v>1671</v>
      </c>
      <c r="P1294" s="117" t="s">
        <v>7464</v>
      </c>
    </row>
    <row r="1295" spans="2:16" x14ac:dyDescent="0.35">
      <c r="B1295" s="120"/>
      <c r="C1295" s="264">
        <v>3.9238578294445652E-2</v>
      </c>
      <c r="D1295" s="345">
        <v>29</v>
      </c>
      <c r="E1295" s="121">
        <v>99.538760980117885</v>
      </c>
      <c r="F1295" s="113" t="s">
        <v>351</v>
      </c>
      <c r="G1295" s="107">
        <v>12</v>
      </c>
      <c r="H1295" s="108" t="s">
        <v>44</v>
      </c>
      <c r="I1295" s="107">
        <v>25</v>
      </c>
      <c r="J1295" s="109">
        <v>13</v>
      </c>
      <c r="K1295" s="104" t="s">
        <v>94</v>
      </c>
      <c r="L1295" s="110">
        <v>6</v>
      </c>
      <c r="M1295" s="98" t="s">
        <v>1737</v>
      </c>
      <c r="N1295" s="356" t="s">
        <v>7467</v>
      </c>
      <c r="O1295" s="108" t="s">
        <v>1736</v>
      </c>
      <c r="P1295" s="117" t="s">
        <v>7468</v>
      </c>
    </row>
    <row r="1296" spans="2:16" x14ac:dyDescent="0.35">
      <c r="B1296" s="120"/>
      <c r="C1296" s="264">
        <v>-0.58239926137389797</v>
      </c>
      <c r="D1296" s="345">
        <v>35</v>
      </c>
      <c r="E1296" s="121">
        <v>103.14538217704609</v>
      </c>
      <c r="F1296" s="113" t="s">
        <v>351</v>
      </c>
      <c r="G1296" s="107">
        <v>14</v>
      </c>
      <c r="H1296" s="108" t="s">
        <v>76</v>
      </c>
      <c r="I1296" s="107">
        <v>29</v>
      </c>
      <c r="J1296" s="109">
        <v>18</v>
      </c>
      <c r="K1296" s="104" t="s">
        <v>11</v>
      </c>
      <c r="L1296" s="110">
        <v>3</v>
      </c>
      <c r="M1296" s="98" t="s">
        <v>2219</v>
      </c>
      <c r="N1296" s="99" t="s">
        <v>7471</v>
      </c>
      <c r="O1296" s="116" t="s">
        <v>1671</v>
      </c>
      <c r="P1296" s="117" t="s">
        <v>7475</v>
      </c>
    </row>
    <row r="1297" spans="2:16" x14ac:dyDescent="0.35">
      <c r="B1297" s="120"/>
      <c r="C1297" s="264">
        <v>-3.3178331372547984</v>
      </c>
      <c r="D1297" s="345">
        <v>42</v>
      </c>
      <c r="E1297" s="121">
        <v>102.94522847005328</v>
      </c>
      <c r="F1297" s="113" t="s">
        <v>350</v>
      </c>
      <c r="G1297" s="107">
        <v>7</v>
      </c>
      <c r="H1297" s="108" t="s">
        <v>342</v>
      </c>
      <c r="I1297" s="107">
        <v>19</v>
      </c>
      <c r="J1297" s="109">
        <v>12</v>
      </c>
      <c r="K1297" s="104" t="s">
        <v>334</v>
      </c>
      <c r="L1297" s="110">
        <v>9</v>
      </c>
      <c r="M1297" s="98" t="s">
        <v>1931</v>
      </c>
      <c r="N1297" s="99" t="s">
        <v>7474</v>
      </c>
      <c r="O1297" s="116" t="s">
        <v>1671</v>
      </c>
      <c r="P1297" s="117" t="s">
        <v>7476</v>
      </c>
    </row>
    <row r="1298" spans="2:16" x14ac:dyDescent="0.35">
      <c r="B1298" s="120"/>
      <c r="C1298" s="264">
        <v>0.19714918943715157</v>
      </c>
      <c r="D1298" s="345">
        <v>26</v>
      </c>
      <c r="E1298" s="106">
        <v>99.122315988519659</v>
      </c>
      <c r="F1298" s="113" t="s">
        <v>350</v>
      </c>
      <c r="G1298" s="107">
        <v>4</v>
      </c>
      <c r="H1298" s="108" t="s">
        <v>104</v>
      </c>
      <c r="I1298" s="107">
        <v>12</v>
      </c>
      <c r="J1298" s="109">
        <v>7</v>
      </c>
      <c r="K1298" s="104" t="s">
        <v>135</v>
      </c>
      <c r="L1298" s="110">
        <v>15</v>
      </c>
      <c r="M1298" s="98" t="s">
        <v>2585</v>
      </c>
      <c r="N1298" s="99" t="s">
        <v>7479</v>
      </c>
      <c r="O1298" s="116" t="s">
        <v>1671</v>
      </c>
      <c r="P1298" s="117" t="s">
        <v>7480</v>
      </c>
    </row>
    <row r="1299" spans="2:16" x14ac:dyDescent="0.35">
      <c r="B1299" s="334"/>
      <c r="C1299" s="352">
        <v>-1.465314200059066</v>
      </c>
      <c r="D1299" s="347">
        <v>40</v>
      </c>
      <c r="E1299" s="446">
        <v>101.80754065455363</v>
      </c>
      <c r="F1299" s="336" t="s">
        <v>351</v>
      </c>
      <c r="G1299" s="321">
        <v>11</v>
      </c>
      <c r="H1299" s="337" t="s">
        <v>331</v>
      </c>
      <c r="I1299" s="321">
        <v>22</v>
      </c>
      <c r="J1299" s="333">
        <v>12</v>
      </c>
      <c r="K1299" s="338" t="s">
        <v>12</v>
      </c>
      <c r="L1299" s="320">
        <v>1</v>
      </c>
      <c r="M1299" s="339" t="s">
        <v>1737</v>
      </c>
      <c r="N1299" s="355" t="s">
        <v>7483</v>
      </c>
      <c r="O1299" s="340" t="s">
        <v>1671</v>
      </c>
      <c r="P1299" s="341" t="s">
        <v>7484</v>
      </c>
    </row>
    <row r="1300" spans="2:16" x14ac:dyDescent="0.35">
      <c r="B1300" s="105" t="s">
        <v>7353</v>
      </c>
      <c r="C1300" s="264">
        <v>-0.70421872304669519</v>
      </c>
      <c r="D1300" s="345">
        <v>24</v>
      </c>
      <c r="E1300" s="106">
        <v>99.155858147210338</v>
      </c>
      <c r="F1300" s="113" t="s">
        <v>351</v>
      </c>
      <c r="G1300" s="107">
        <v>8</v>
      </c>
      <c r="H1300" s="108" t="s">
        <v>334</v>
      </c>
      <c r="I1300" s="107">
        <v>25</v>
      </c>
      <c r="J1300" s="109">
        <v>24</v>
      </c>
      <c r="K1300" s="104" t="s">
        <v>12</v>
      </c>
      <c r="L1300" s="110">
        <v>1</v>
      </c>
      <c r="M1300" s="98" t="s">
        <v>2608</v>
      </c>
      <c r="N1300" s="99" t="s">
        <v>7489</v>
      </c>
      <c r="O1300" s="116" t="s">
        <v>1671</v>
      </c>
      <c r="P1300" s="124"/>
    </row>
    <row r="1301" spans="2:16" x14ac:dyDescent="0.35">
      <c r="B1301" s="105" t="s">
        <v>6894</v>
      </c>
      <c r="C1301" s="264">
        <v>2.0152675793988961</v>
      </c>
      <c r="D1301" s="345">
        <v>26</v>
      </c>
      <c r="E1301" s="106">
        <v>94.999667934927274</v>
      </c>
      <c r="F1301" s="113" t="s">
        <v>351</v>
      </c>
      <c r="G1301" s="107">
        <v>13</v>
      </c>
      <c r="H1301" s="108" t="s">
        <v>49</v>
      </c>
      <c r="I1301" s="107">
        <v>24</v>
      </c>
      <c r="J1301" s="109">
        <v>15</v>
      </c>
      <c r="K1301" s="104" t="s">
        <v>94</v>
      </c>
      <c r="L1301" s="110">
        <v>7</v>
      </c>
      <c r="M1301" s="98" t="s">
        <v>2342</v>
      </c>
      <c r="N1301" s="99" t="s">
        <v>7492</v>
      </c>
      <c r="O1301" s="116" t="s">
        <v>1671</v>
      </c>
      <c r="P1301" s="117"/>
    </row>
    <row r="1302" spans="2:16" x14ac:dyDescent="0.35">
      <c r="B1302" s="120">
        <v>1.6</v>
      </c>
      <c r="C1302" s="264">
        <v>0.41557233780534131</v>
      </c>
      <c r="D1302" s="350">
        <v>18</v>
      </c>
      <c r="E1302" s="122">
        <v>98.03207860807548</v>
      </c>
      <c r="F1302" s="107" t="s">
        <v>350</v>
      </c>
      <c r="G1302" s="107">
        <v>3</v>
      </c>
      <c r="H1302" s="108" t="s">
        <v>96</v>
      </c>
      <c r="I1302" s="107">
        <v>15</v>
      </c>
      <c r="J1302" s="109">
        <v>14</v>
      </c>
      <c r="K1302" s="104" t="s">
        <v>44</v>
      </c>
      <c r="L1302" s="110">
        <v>12</v>
      </c>
      <c r="M1302" s="111" t="s">
        <v>2241</v>
      </c>
      <c r="N1302" s="116" t="s">
        <v>7495</v>
      </c>
      <c r="O1302" s="116" t="s">
        <v>1671</v>
      </c>
      <c r="P1302" s="124"/>
    </row>
    <row r="1303" spans="2:16" x14ac:dyDescent="0.35">
      <c r="B1303" s="334"/>
      <c r="C1303" s="352">
        <v>1.1645339995108916</v>
      </c>
      <c r="D1303" s="544">
        <v>18</v>
      </c>
      <c r="E1303" s="545">
        <v>97.127267798075167</v>
      </c>
      <c r="F1303" s="321" t="s">
        <v>351</v>
      </c>
      <c r="G1303" s="321">
        <v>11</v>
      </c>
      <c r="H1303" s="337" t="s">
        <v>331</v>
      </c>
      <c r="I1303" s="321">
        <v>18</v>
      </c>
      <c r="J1303" s="333">
        <v>15</v>
      </c>
      <c r="K1303" s="338" t="s">
        <v>342</v>
      </c>
      <c r="L1303" s="320">
        <v>6</v>
      </c>
      <c r="M1303" s="360" t="s">
        <v>2334</v>
      </c>
      <c r="N1303" s="340" t="s">
        <v>7498</v>
      </c>
      <c r="O1303" s="340" t="s">
        <v>1671</v>
      </c>
      <c r="P1303" s="341"/>
    </row>
    <row r="1304" spans="2:16" x14ac:dyDescent="0.35">
      <c r="B1304" s="105" t="s">
        <v>7354</v>
      </c>
      <c r="C1304" s="353">
        <v>6.0597702381309277</v>
      </c>
      <c r="D1304" s="351">
        <v>18</v>
      </c>
      <c r="E1304" s="103">
        <v>93.974963963824763</v>
      </c>
      <c r="F1304" s="35" t="s">
        <v>351</v>
      </c>
      <c r="G1304" s="35">
        <v>4</v>
      </c>
      <c r="H1304" s="26" t="s">
        <v>104</v>
      </c>
      <c r="I1304" s="35">
        <v>31</v>
      </c>
      <c r="J1304" s="28">
        <v>11</v>
      </c>
      <c r="K1304" s="48" t="s">
        <v>331</v>
      </c>
      <c r="L1304" s="94">
        <v>11</v>
      </c>
      <c r="M1304" t="s">
        <v>1818</v>
      </c>
      <c r="N1304" s="26" t="s">
        <v>7502</v>
      </c>
      <c r="O1304" s="26" t="s">
        <v>1736</v>
      </c>
    </row>
    <row r="1305" spans="2:16" x14ac:dyDescent="0.35">
      <c r="B1305" s="105" t="s">
        <v>6894</v>
      </c>
      <c r="C1305" s="353">
        <v>-4.7725586873869226</v>
      </c>
      <c r="D1305" s="351">
        <v>42</v>
      </c>
      <c r="E1305" s="103">
        <v>98.74522667067977</v>
      </c>
      <c r="F1305" s="35" t="s">
        <v>350</v>
      </c>
      <c r="G1305" s="35">
        <v>14</v>
      </c>
      <c r="H1305" s="26" t="s">
        <v>76</v>
      </c>
      <c r="I1305" s="35">
        <v>28</v>
      </c>
      <c r="J1305" s="28">
        <v>18</v>
      </c>
      <c r="K1305" s="48" t="s">
        <v>342</v>
      </c>
      <c r="L1305" s="94">
        <v>6</v>
      </c>
      <c r="M1305" t="s">
        <v>1853</v>
      </c>
      <c r="N1305" s="26" t="s">
        <v>7505</v>
      </c>
      <c r="O1305" s="26" t="s">
        <v>1736</v>
      </c>
    </row>
    <row r="1306" spans="2:16" x14ac:dyDescent="0.35">
      <c r="B1306" s="120"/>
      <c r="C1306" s="353">
        <v>4.1113625729236096</v>
      </c>
      <c r="D1306" s="351">
        <v>11</v>
      </c>
      <c r="E1306" s="103">
        <v>94.266611598569696</v>
      </c>
      <c r="F1306" s="35" t="s">
        <v>351</v>
      </c>
      <c r="G1306" s="35">
        <v>10</v>
      </c>
      <c r="H1306" s="26" t="s">
        <v>66</v>
      </c>
      <c r="I1306" s="35">
        <v>14</v>
      </c>
      <c r="J1306" s="28">
        <v>11</v>
      </c>
      <c r="K1306" s="48" t="s">
        <v>44</v>
      </c>
      <c r="L1306" s="94">
        <v>12</v>
      </c>
      <c r="M1306" t="s">
        <v>2486</v>
      </c>
      <c r="N1306" s="97" t="s">
        <v>7508</v>
      </c>
      <c r="O1306" s="97" t="s">
        <v>1671</v>
      </c>
    </row>
    <row r="1307" spans="2:16" x14ac:dyDescent="0.35">
      <c r="B1307" s="334"/>
      <c r="C1307" s="352">
        <v>5.546749725905336</v>
      </c>
      <c r="D1307" s="544">
        <v>23</v>
      </c>
      <c r="E1307" s="545">
        <v>97.610764798048663</v>
      </c>
      <c r="F1307" s="321" t="s">
        <v>351</v>
      </c>
      <c r="G1307" s="321">
        <v>2</v>
      </c>
      <c r="H1307" s="337" t="s">
        <v>110</v>
      </c>
      <c r="I1307" s="321">
        <v>24</v>
      </c>
      <c r="J1307" s="333">
        <v>17</v>
      </c>
      <c r="K1307" s="338" t="s">
        <v>96</v>
      </c>
      <c r="L1307" s="320">
        <v>3</v>
      </c>
      <c r="M1307" s="360" t="s">
        <v>2334</v>
      </c>
      <c r="N1307" s="340" t="s">
        <v>7511</v>
      </c>
      <c r="O1307" s="340" t="s">
        <v>1671</v>
      </c>
      <c r="P1307" s="341"/>
    </row>
    <row r="1308" spans="2:16" x14ac:dyDescent="0.35">
      <c r="B1308" s="105" t="s">
        <v>7353</v>
      </c>
      <c r="C1308" s="353">
        <v>3.9559089553032574</v>
      </c>
      <c r="D1308" s="351">
        <v>26</v>
      </c>
      <c r="E1308" s="103">
        <v>95.618903685591576</v>
      </c>
      <c r="F1308" s="35" t="s">
        <v>351</v>
      </c>
      <c r="G1308" s="35">
        <v>6</v>
      </c>
      <c r="H1308" s="26" t="s">
        <v>342</v>
      </c>
      <c r="I1308" s="35">
        <v>26</v>
      </c>
      <c r="J1308" s="28">
        <v>10</v>
      </c>
      <c r="K1308" s="48" t="s">
        <v>331</v>
      </c>
      <c r="L1308" s="94">
        <v>11</v>
      </c>
      <c r="M1308" t="s">
        <v>1692</v>
      </c>
      <c r="N1308" s="26" t="s">
        <v>7514</v>
      </c>
      <c r="O1308" s="26" t="s">
        <v>1736</v>
      </c>
      <c r="P1308" s="117" t="s">
        <v>7515</v>
      </c>
    </row>
    <row r="1309" spans="2:16" x14ac:dyDescent="0.35">
      <c r="B1309" s="105" t="s">
        <v>6895</v>
      </c>
      <c r="C1309" s="353">
        <v>-5.1723398045085185</v>
      </c>
      <c r="D1309" s="351">
        <v>47</v>
      </c>
      <c r="E1309" s="546">
        <v>101.19507466126602</v>
      </c>
      <c r="F1309" s="35" t="s">
        <v>350</v>
      </c>
      <c r="G1309" s="35">
        <v>12</v>
      </c>
      <c r="H1309" s="26" t="s">
        <v>44</v>
      </c>
      <c r="I1309" s="35">
        <v>31</v>
      </c>
      <c r="J1309" s="28">
        <v>20</v>
      </c>
      <c r="K1309" s="48" t="s">
        <v>96</v>
      </c>
      <c r="L1309" s="94">
        <v>3</v>
      </c>
      <c r="M1309" t="s">
        <v>1746</v>
      </c>
      <c r="N1309" s="97" t="s">
        <v>7518</v>
      </c>
      <c r="O1309" s="97" t="s">
        <v>1671</v>
      </c>
      <c r="P1309" s="117" t="s">
        <v>7519</v>
      </c>
    </row>
    <row r="1310" spans="2:16" x14ac:dyDescent="0.35">
      <c r="B1310" s="120"/>
      <c r="C1310" s="353">
        <v>3.3640280160802947</v>
      </c>
      <c r="D1310" s="351">
        <v>17</v>
      </c>
      <c r="E1310" s="546">
        <v>100.14164355920499</v>
      </c>
      <c r="F1310" s="35" t="s">
        <v>351</v>
      </c>
      <c r="G1310" s="35">
        <v>7</v>
      </c>
      <c r="H1310" s="26" t="s">
        <v>94</v>
      </c>
      <c r="I1310" s="35">
        <v>19</v>
      </c>
      <c r="J1310" s="28">
        <v>10</v>
      </c>
      <c r="K1310" s="48" t="s">
        <v>49</v>
      </c>
      <c r="L1310" s="94">
        <v>13</v>
      </c>
      <c r="M1310" t="s">
        <v>3018</v>
      </c>
      <c r="N1310" s="97" t="s">
        <v>7522</v>
      </c>
      <c r="O1310" s="97" t="s">
        <v>1671</v>
      </c>
      <c r="P1310" s="117" t="s">
        <v>7525</v>
      </c>
    </row>
    <row r="1311" spans="2:16" x14ac:dyDescent="0.35">
      <c r="B1311" s="334"/>
      <c r="C1311" s="352">
        <v>6.3813714893942057</v>
      </c>
      <c r="D1311" s="544">
        <v>15</v>
      </c>
      <c r="E1311" s="545">
        <v>97.152043819937461</v>
      </c>
      <c r="F1311" s="321" t="s">
        <v>351</v>
      </c>
      <c r="G1311" s="321">
        <v>1</v>
      </c>
      <c r="H1311" s="337" t="s">
        <v>12</v>
      </c>
      <c r="I1311" s="321">
        <v>19</v>
      </c>
      <c r="J1311" s="333">
        <v>10</v>
      </c>
      <c r="K1311" s="338" t="s">
        <v>334</v>
      </c>
      <c r="L1311" s="320">
        <v>8</v>
      </c>
      <c r="M1311" s="360" t="s">
        <v>1936</v>
      </c>
      <c r="N1311" s="340" t="s">
        <v>7526</v>
      </c>
      <c r="O1311" s="340" t="s">
        <v>1671</v>
      </c>
      <c r="P1311" s="341" t="s">
        <v>7527</v>
      </c>
    </row>
    <row r="1312" spans="2:16" x14ac:dyDescent="0.35">
      <c r="B1312" s="105" t="s">
        <v>7354</v>
      </c>
      <c r="C1312" s="353">
        <v>-0.69738597257066059</v>
      </c>
      <c r="D1312" s="351">
        <v>32</v>
      </c>
      <c r="E1312" s="546">
        <v>100.03601835922038</v>
      </c>
      <c r="F1312" s="35" t="s">
        <v>350</v>
      </c>
      <c r="G1312" s="35">
        <v>2</v>
      </c>
      <c r="H1312" s="26" t="s">
        <v>110</v>
      </c>
      <c r="I1312" s="35">
        <v>19</v>
      </c>
      <c r="J1312" s="28">
        <v>9</v>
      </c>
      <c r="K1312" s="48" t="s">
        <v>96</v>
      </c>
      <c r="L1312" s="94">
        <v>3</v>
      </c>
      <c r="M1312" t="s">
        <v>3136</v>
      </c>
      <c r="N1312" s="26" t="s">
        <v>7530</v>
      </c>
      <c r="O1312" s="26" t="s">
        <v>1736</v>
      </c>
      <c r="P1312" s="117" t="s">
        <v>7542</v>
      </c>
    </row>
    <row r="1313" spans="1:16" x14ac:dyDescent="0.35">
      <c r="B1313" s="105" t="s">
        <v>6895</v>
      </c>
      <c r="C1313" s="353">
        <v>1.6729205180802744</v>
      </c>
      <c r="D1313" s="351">
        <v>25</v>
      </c>
      <c r="E1313" s="103">
        <v>94.628436388504326</v>
      </c>
      <c r="F1313" s="35" t="s">
        <v>351</v>
      </c>
      <c r="G1313" s="35">
        <v>12</v>
      </c>
      <c r="H1313" s="26" t="s">
        <v>44</v>
      </c>
      <c r="I1313" s="35">
        <v>20</v>
      </c>
      <c r="J1313" s="28">
        <v>13</v>
      </c>
      <c r="K1313" s="48" t="s">
        <v>66</v>
      </c>
      <c r="L1313" s="94">
        <v>10</v>
      </c>
      <c r="M1313" t="s">
        <v>1737</v>
      </c>
      <c r="N1313" s="97" t="s">
        <v>7540</v>
      </c>
      <c r="O1313" s="97" t="s">
        <v>1671</v>
      </c>
      <c r="P1313" s="117" t="s">
        <v>7541</v>
      </c>
    </row>
    <row r="1314" spans="1:16" x14ac:dyDescent="0.35">
      <c r="B1314" s="120"/>
      <c r="C1314" s="353">
        <v>-0.46300939492516247</v>
      </c>
      <c r="D1314" s="351">
        <v>29</v>
      </c>
      <c r="E1314" s="103">
        <v>99.248854180151582</v>
      </c>
      <c r="F1314" s="35" t="s">
        <v>350</v>
      </c>
      <c r="G1314" s="35">
        <v>6</v>
      </c>
      <c r="H1314" s="26" t="s">
        <v>342</v>
      </c>
      <c r="I1314" s="35">
        <v>14</v>
      </c>
      <c r="J1314" s="28">
        <v>8</v>
      </c>
      <c r="K1314" s="48" t="s">
        <v>76</v>
      </c>
      <c r="L1314" s="94">
        <v>14</v>
      </c>
      <c r="M1314" t="s">
        <v>1754</v>
      </c>
      <c r="N1314" s="97" t="s">
        <v>7546</v>
      </c>
      <c r="O1314" s="97" t="s">
        <v>1671</v>
      </c>
      <c r="P1314" s="117" t="s">
        <v>7547</v>
      </c>
    </row>
    <row r="1315" spans="1:16" x14ac:dyDescent="0.35">
      <c r="B1315" s="334"/>
      <c r="C1315" s="352">
        <v>4.6122772771140449E-2</v>
      </c>
      <c r="D1315" s="544">
        <v>26</v>
      </c>
      <c r="E1315" s="547">
        <v>101.22515688738312</v>
      </c>
      <c r="F1315" s="321" t="s">
        <v>350</v>
      </c>
      <c r="G1315" s="321">
        <v>4</v>
      </c>
      <c r="H1315" s="337" t="s">
        <v>104</v>
      </c>
      <c r="I1315" s="321">
        <v>26</v>
      </c>
      <c r="J1315" s="333">
        <v>14</v>
      </c>
      <c r="K1315" s="338" t="s">
        <v>331</v>
      </c>
      <c r="L1315" s="320">
        <v>11</v>
      </c>
      <c r="M1315" s="360" t="s">
        <v>1892</v>
      </c>
      <c r="N1315" s="337" t="s">
        <v>7550</v>
      </c>
      <c r="O1315" s="337" t="s">
        <v>1736</v>
      </c>
      <c r="P1315" s="341" t="s">
        <v>7551</v>
      </c>
    </row>
    <row r="1316" spans="1:16" x14ac:dyDescent="0.35">
      <c r="A1316" t="s">
        <v>7594</v>
      </c>
      <c r="B1316" s="105" t="s">
        <v>7353</v>
      </c>
      <c r="C1316" s="353">
        <v>0.66562172773044304</v>
      </c>
      <c r="D1316" s="351">
        <v>19</v>
      </c>
      <c r="E1316" s="103">
        <v>98.38027775651976</v>
      </c>
      <c r="F1316" s="35" t="s">
        <v>350</v>
      </c>
      <c r="G1316" s="35">
        <v>1</v>
      </c>
      <c r="H1316" s="26" t="s">
        <v>12</v>
      </c>
      <c r="I1316" s="35">
        <v>22</v>
      </c>
      <c r="J1316" s="28">
        <v>11</v>
      </c>
      <c r="K1316" s="48" t="s">
        <v>49</v>
      </c>
      <c r="L1316" s="94">
        <v>12</v>
      </c>
      <c r="M1316" t="s">
        <v>2622</v>
      </c>
      <c r="N1316" s="26" t="s">
        <v>7558</v>
      </c>
      <c r="O1316" s="26" t="s">
        <v>1736</v>
      </c>
    </row>
    <row r="1317" spans="1:16" x14ac:dyDescent="0.35">
      <c r="A1317">
        <v>1.8</v>
      </c>
      <c r="B1317" s="507" t="s">
        <v>6899</v>
      </c>
      <c r="C1317" s="352">
        <v>-1.321066632271223</v>
      </c>
      <c r="D1317" s="544">
        <v>35</v>
      </c>
      <c r="E1317" s="545">
        <v>98.512151674347265</v>
      </c>
      <c r="F1317" s="321" t="s">
        <v>350</v>
      </c>
      <c r="G1317" s="321">
        <v>6</v>
      </c>
      <c r="H1317" s="337" t="s">
        <v>342</v>
      </c>
      <c r="I1317" s="321">
        <v>24</v>
      </c>
      <c r="J1317" s="333">
        <v>18</v>
      </c>
      <c r="K1317" s="338" t="s">
        <v>44</v>
      </c>
      <c r="L1317" s="320">
        <v>11</v>
      </c>
      <c r="M1317" s="360" t="s">
        <v>2273</v>
      </c>
      <c r="N1317" s="340" t="s">
        <v>7561</v>
      </c>
      <c r="O1317" s="340" t="s">
        <v>1671</v>
      </c>
      <c r="P1317" s="341"/>
    </row>
    <row r="1318" spans="1:16" x14ac:dyDescent="0.35">
      <c r="B1318" s="105" t="s">
        <v>7354</v>
      </c>
      <c r="C1318" s="353">
        <v>6.6852383407967171</v>
      </c>
      <c r="D1318" s="351">
        <v>8</v>
      </c>
      <c r="E1318" s="103">
        <v>94.051337445406133</v>
      </c>
      <c r="F1318" s="35" t="s">
        <v>351</v>
      </c>
      <c r="G1318" s="35">
        <v>3</v>
      </c>
      <c r="H1318" s="26" t="s">
        <v>104</v>
      </c>
      <c r="I1318" s="35">
        <v>24</v>
      </c>
      <c r="J1318" s="28">
        <v>11</v>
      </c>
      <c r="K1318" s="48" t="s">
        <v>76</v>
      </c>
      <c r="L1318" s="94">
        <v>14</v>
      </c>
      <c r="M1318" t="s">
        <v>1931</v>
      </c>
      <c r="N1318" s="26" t="s">
        <v>7564</v>
      </c>
      <c r="O1318" s="26" t="s">
        <v>1736</v>
      </c>
    </row>
    <row r="1319" spans="1:16" x14ac:dyDescent="0.35">
      <c r="B1319" s="507" t="s">
        <v>6899</v>
      </c>
      <c r="C1319" s="352">
        <v>-11.808697995006128</v>
      </c>
      <c r="D1319" s="544">
        <v>44</v>
      </c>
      <c r="E1319" s="547">
        <v>105.33050299809226</v>
      </c>
      <c r="F1319" s="321" t="s">
        <v>350</v>
      </c>
      <c r="G1319" s="321">
        <v>11</v>
      </c>
      <c r="H1319" s="337" t="s">
        <v>44</v>
      </c>
      <c r="I1319" s="321">
        <v>15</v>
      </c>
      <c r="J1319" s="333">
        <v>7</v>
      </c>
      <c r="K1319" s="338" t="s">
        <v>110</v>
      </c>
      <c r="L1319" s="320">
        <v>2</v>
      </c>
      <c r="M1319" s="360" t="s">
        <v>5707</v>
      </c>
      <c r="N1319" s="340" t="s">
        <v>7567</v>
      </c>
      <c r="O1319" s="340" t="s">
        <v>1671</v>
      </c>
      <c r="P1319" s="341" t="s">
        <v>7568</v>
      </c>
    </row>
    <row r="1320" spans="1:16" x14ac:dyDescent="0.35">
      <c r="B1320" s="105" t="s">
        <v>7353</v>
      </c>
      <c r="C1320" s="353">
        <v>6.3784180716697332</v>
      </c>
      <c r="D1320" s="351">
        <v>21</v>
      </c>
      <c r="E1320" s="103">
        <v>95.183738145196841</v>
      </c>
      <c r="F1320" s="35" t="s">
        <v>351</v>
      </c>
      <c r="G1320" s="35">
        <v>6</v>
      </c>
      <c r="H1320" s="26" t="s">
        <v>342</v>
      </c>
      <c r="I1320" s="35">
        <v>23</v>
      </c>
      <c r="J1320" s="28">
        <v>15</v>
      </c>
      <c r="K1320" s="48" t="s">
        <v>44</v>
      </c>
      <c r="L1320" s="94">
        <v>11</v>
      </c>
      <c r="M1320" t="s">
        <v>1700</v>
      </c>
      <c r="N1320" s="97" t="s">
        <v>7571</v>
      </c>
      <c r="O1320" s="97" t="s">
        <v>1671</v>
      </c>
      <c r="P1320" s="117" t="s">
        <v>7572</v>
      </c>
    </row>
    <row r="1321" spans="1:16" x14ac:dyDescent="0.35">
      <c r="B1321" s="507" t="s">
        <v>6903</v>
      </c>
      <c r="C1321" s="352">
        <v>6.9801592047718337</v>
      </c>
      <c r="D1321" s="544">
        <v>7</v>
      </c>
      <c r="E1321" s="545">
        <v>95.830033351912604</v>
      </c>
      <c r="F1321" s="321" t="s">
        <v>351</v>
      </c>
      <c r="G1321" s="321">
        <v>1</v>
      </c>
      <c r="H1321" s="337" t="s">
        <v>12</v>
      </c>
      <c r="I1321" s="321">
        <v>24</v>
      </c>
      <c r="J1321" s="333">
        <v>16</v>
      </c>
      <c r="K1321" s="338" t="s">
        <v>49</v>
      </c>
      <c r="L1321" s="320">
        <v>12</v>
      </c>
      <c r="M1321" s="360" t="s">
        <v>3285</v>
      </c>
      <c r="N1321" s="340" t="s">
        <v>7575</v>
      </c>
      <c r="O1321" s="340" t="s">
        <v>1671</v>
      </c>
      <c r="P1321" s="341" t="s">
        <v>7576</v>
      </c>
    </row>
    <row r="1322" spans="1:16" x14ac:dyDescent="0.35">
      <c r="B1322" s="105" t="s">
        <v>7354</v>
      </c>
      <c r="C1322" s="353">
        <v>-1.1969841887890706</v>
      </c>
      <c r="D1322" s="351">
        <v>30</v>
      </c>
      <c r="E1322" s="546">
        <v>103.47593191901555</v>
      </c>
      <c r="F1322" s="35" t="s">
        <v>351</v>
      </c>
      <c r="G1322" s="35">
        <v>11</v>
      </c>
      <c r="H1322" s="26" t="s">
        <v>44</v>
      </c>
      <c r="I1322" s="35">
        <v>23</v>
      </c>
      <c r="J1322" s="28">
        <v>12</v>
      </c>
      <c r="K1322" s="48" t="s">
        <v>110</v>
      </c>
      <c r="L1322" s="94">
        <v>2</v>
      </c>
      <c r="M1322" t="s">
        <v>1931</v>
      </c>
      <c r="N1322" s="26" t="s">
        <v>7580</v>
      </c>
      <c r="O1322" s="26" t="s">
        <v>1736</v>
      </c>
      <c r="P1322" s="117" t="s">
        <v>7581</v>
      </c>
    </row>
    <row r="1323" spans="1:16" x14ac:dyDescent="0.35">
      <c r="B1323" s="507" t="s">
        <v>6903</v>
      </c>
      <c r="C1323" s="352">
        <v>-0.52388873986414763</v>
      </c>
      <c r="D1323" s="544">
        <v>36</v>
      </c>
      <c r="E1323" s="547">
        <v>102.07076917580217</v>
      </c>
      <c r="F1323" s="321" t="s">
        <v>351</v>
      </c>
      <c r="G1323" s="321">
        <v>14</v>
      </c>
      <c r="H1323" s="337" t="s">
        <v>76</v>
      </c>
      <c r="I1323" s="321">
        <v>19</v>
      </c>
      <c r="J1323" s="333">
        <v>13</v>
      </c>
      <c r="K1323" s="338" t="s">
        <v>104</v>
      </c>
      <c r="L1323" s="320">
        <v>3</v>
      </c>
      <c r="M1323" s="360" t="s">
        <v>1672</v>
      </c>
      <c r="N1323" s="340" t="s">
        <v>7585</v>
      </c>
      <c r="O1323" s="340" t="s">
        <v>1671</v>
      </c>
      <c r="P1323" s="341" t="s">
        <v>7586</v>
      </c>
    </row>
    <row r="1324" spans="1:16" x14ac:dyDescent="0.35">
      <c r="A1324">
        <v>2</v>
      </c>
      <c r="B1324" s="56" t="s">
        <v>7355</v>
      </c>
      <c r="C1324" s="353">
        <v>0.24463524346608131</v>
      </c>
      <c r="D1324" s="351">
        <v>21</v>
      </c>
      <c r="E1324" s="546">
        <v>100.07738770872314</v>
      </c>
      <c r="F1324" s="35" t="s">
        <v>350</v>
      </c>
      <c r="G1324" s="35">
        <v>1</v>
      </c>
      <c r="H1324" s="26" t="s">
        <v>12</v>
      </c>
      <c r="I1324" s="35">
        <v>15</v>
      </c>
      <c r="J1324" s="28">
        <v>12</v>
      </c>
      <c r="K1324" s="48" t="s">
        <v>342</v>
      </c>
      <c r="L1324" s="94">
        <v>6</v>
      </c>
      <c r="M1324" t="s">
        <v>1936</v>
      </c>
      <c r="N1324" s="97" t="s">
        <v>7593</v>
      </c>
      <c r="O1324" s="97" t="s">
        <v>1671</v>
      </c>
      <c r="P1324" s="124" t="s">
        <v>3309</v>
      </c>
    </row>
    <row r="1325" spans="1:16" x14ac:dyDescent="0.35">
      <c r="B1325" s="507" t="s">
        <v>7357</v>
      </c>
      <c r="C1325" s="352">
        <v>10.464754707586179</v>
      </c>
      <c r="D1325" s="544">
        <v>15</v>
      </c>
      <c r="E1325" s="545">
        <v>92.676808027775394</v>
      </c>
      <c r="F1325" s="321" t="s">
        <v>351</v>
      </c>
      <c r="G1325" s="321">
        <v>3</v>
      </c>
      <c r="H1325" s="337" t="s">
        <v>104</v>
      </c>
      <c r="I1325" s="321">
        <v>23</v>
      </c>
      <c r="J1325" s="333">
        <v>22</v>
      </c>
      <c r="K1325" s="338" t="s">
        <v>44</v>
      </c>
      <c r="L1325" s="320">
        <v>11</v>
      </c>
      <c r="M1325" s="360" t="s">
        <v>2633</v>
      </c>
      <c r="N1325" s="340" t="s">
        <v>7597</v>
      </c>
      <c r="O1325" s="340" t="s">
        <v>1735</v>
      </c>
      <c r="P1325" s="361" t="s">
        <v>7598</v>
      </c>
    </row>
    <row r="1326" spans="1:16" x14ac:dyDescent="0.35">
      <c r="B1326" s="56" t="s">
        <v>7356</v>
      </c>
      <c r="C1326" s="353">
        <v>8.8730962566505678</v>
      </c>
      <c r="D1326" s="351">
        <v>10</v>
      </c>
      <c r="E1326" s="103">
        <v>96.242073518136749</v>
      </c>
      <c r="F1326" s="35" t="s">
        <v>351</v>
      </c>
      <c r="G1326" s="35">
        <v>1</v>
      </c>
      <c r="H1326" s="26" t="s">
        <v>12</v>
      </c>
      <c r="I1326" s="35">
        <v>33</v>
      </c>
      <c r="J1326" s="28">
        <v>14</v>
      </c>
      <c r="K1326" s="48" t="s">
        <v>342</v>
      </c>
      <c r="L1326" s="94">
        <v>6</v>
      </c>
      <c r="M1326" s="98" t="s">
        <v>1818</v>
      </c>
      <c r="N1326" s="356" t="s">
        <v>7601</v>
      </c>
      <c r="O1326" s="26" t="s">
        <v>1736</v>
      </c>
      <c r="P1326" s="117" t="s">
        <v>7602</v>
      </c>
    </row>
    <row r="1327" spans="1:16" x14ac:dyDescent="0.35">
      <c r="B1327" s="507" t="s">
        <v>7358</v>
      </c>
      <c r="C1327" s="352">
        <v>0.16090112635715237</v>
      </c>
      <c r="D1327" s="544">
        <v>21</v>
      </c>
      <c r="E1327" s="547">
        <v>102.43478079322099</v>
      </c>
      <c r="F1327" s="321" t="s">
        <v>351</v>
      </c>
      <c r="G1327" s="321">
        <v>11</v>
      </c>
      <c r="H1327" s="337" t="s">
        <v>44</v>
      </c>
      <c r="I1327" s="321">
        <v>13</v>
      </c>
      <c r="J1327" s="333">
        <v>11</v>
      </c>
      <c r="K1327" s="338" t="s">
        <v>104</v>
      </c>
      <c r="L1327" s="320">
        <v>3</v>
      </c>
      <c r="M1327" s="339" t="s">
        <v>1875</v>
      </c>
      <c r="N1327" s="355" t="s">
        <v>7606</v>
      </c>
      <c r="O1327" s="340" t="s">
        <v>1671</v>
      </c>
      <c r="P1327" s="341" t="s">
        <v>7613</v>
      </c>
    </row>
    <row r="1328" spans="1:16" x14ac:dyDescent="0.35">
      <c r="A1328">
        <v>2.2000000000000002</v>
      </c>
      <c r="B1328" s="508" t="s">
        <v>6912</v>
      </c>
      <c r="C1328" s="514">
        <v>1.2298646476262973</v>
      </c>
      <c r="D1328" s="548">
        <v>19</v>
      </c>
      <c r="E1328" s="549">
        <v>98.553419999956134</v>
      </c>
      <c r="F1328" s="518" t="s">
        <v>350</v>
      </c>
      <c r="G1328" s="518">
        <v>1</v>
      </c>
      <c r="H1328" s="519" t="s">
        <v>12</v>
      </c>
      <c r="I1328" s="518">
        <v>21</v>
      </c>
      <c r="J1328" s="520">
        <v>20</v>
      </c>
      <c r="K1328" s="521" t="s">
        <v>44</v>
      </c>
      <c r="L1328" s="522">
        <v>10</v>
      </c>
      <c r="M1328" s="523" t="s">
        <v>1834</v>
      </c>
      <c r="N1328" s="524" t="s">
        <v>7614</v>
      </c>
      <c r="O1328" s="525" t="s">
        <v>1671</v>
      </c>
      <c r="P1328" s="526" t="s">
        <v>7615</v>
      </c>
    </row>
    <row r="1329" spans="2:16" x14ac:dyDescent="0.35">
      <c r="B1329" s="508" t="s">
        <v>6913</v>
      </c>
      <c r="C1329" s="514">
        <v>16.056536239067178</v>
      </c>
      <c r="D1329" s="548">
        <v>9</v>
      </c>
      <c r="E1329" s="549">
        <v>91.195477639460805</v>
      </c>
      <c r="F1329" s="518" t="s">
        <v>351</v>
      </c>
      <c r="G1329" s="518">
        <v>1</v>
      </c>
      <c r="H1329" s="519" t="s">
        <v>12</v>
      </c>
      <c r="I1329" s="518">
        <v>36</v>
      </c>
      <c r="J1329" s="520">
        <v>21</v>
      </c>
      <c r="K1329" s="521" t="s">
        <v>44</v>
      </c>
      <c r="L1329" s="522">
        <v>10</v>
      </c>
      <c r="M1329" s="523" t="s">
        <v>2878</v>
      </c>
      <c r="N1329" s="524" t="s">
        <v>7618</v>
      </c>
      <c r="O1329" s="525" t="s">
        <v>1671</v>
      </c>
      <c r="P1329" s="526" t="s">
        <v>7636</v>
      </c>
    </row>
    <row r="1330" spans="2:16" x14ac:dyDescent="0.35">
      <c r="M1330" s="98"/>
      <c r="N1330" s="99"/>
      <c r="P1330" s="550" t="s">
        <v>7619</v>
      </c>
    </row>
    <row r="1331" spans="2:16" x14ac:dyDescent="0.35">
      <c r="M1331" s="98"/>
      <c r="N1331" s="99"/>
      <c r="P1331" s="124"/>
    </row>
    <row r="1332" spans="2:16" x14ac:dyDescent="0.35">
      <c r="M1332" s="98"/>
      <c r="N1332" s="99"/>
    </row>
    <row r="1333" spans="2:16" x14ac:dyDescent="0.35">
      <c r="M1333" s="98"/>
      <c r="N1333" s="99"/>
    </row>
    <row r="1334" spans="2:16" x14ac:dyDescent="0.35">
      <c r="M1334" s="98"/>
      <c r="N1334" s="99"/>
    </row>
    <row r="1335" spans="2:16" x14ac:dyDescent="0.35">
      <c r="M1335" s="98"/>
      <c r="N1335" s="99"/>
    </row>
    <row r="1336" spans="2:16" x14ac:dyDescent="0.35">
      <c r="M1336" s="98"/>
      <c r="N1336" s="99"/>
    </row>
    <row r="1337" spans="2:16" x14ac:dyDescent="0.35">
      <c r="M1337" s="98"/>
      <c r="N1337" s="99"/>
    </row>
    <row r="1338" spans="2:16" x14ac:dyDescent="0.35">
      <c r="M1338" s="98"/>
      <c r="N1338" s="99"/>
    </row>
    <row r="1339" spans="2:16" x14ac:dyDescent="0.35">
      <c r="M1339" s="98"/>
      <c r="N1339" s="99"/>
    </row>
    <row r="1340" spans="2:16" x14ac:dyDescent="0.35">
      <c r="M1340" s="98"/>
      <c r="N1340" s="99"/>
    </row>
    <row r="1341" spans="2:16" x14ac:dyDescent="0.35">
      <c r="M1341" s="98"/>
      <c r="N1341" s="99"/>
    </row>
    <row r="1342" spans="2:16" x14ac:dyDescent="0.35">
      <c r="M1342" s="98"/>
      <c r="N1342" s="99"/>
    </row>
    <row r="1343" spans="2:16" x14ac:dyDescent="0.35">
      <c r="M1343" s="98"/>
      <c r="N1343" s="99"/>
    </row>
    <row r="1344" spans="2:16" x14ac:dyDescent="0.35">
      <c r="M1344" s="98"/>
      <c r="N1344" s="99"/>
    </row>
    <row r="1345" spans="13:14" x14ac:dyDescent="0.35">
      <c r="M1345" s="98"/>
      <c r="N1345" s="99"/>
    </row>
    <row r="1346" spans="13:14" x14ac:dyDescent="0.35">
      <c r="M1346" s="98"/>
      <c r="N1346" s="99"/>
    </row>
    <row r="1347" spans="13:14" x14ac:dyDescent="0.35">
      <c r="M1347" s="98"/>
      <c r="N1347" s="99"/>
    </row>
    <row r="1348" spans="13:14" x14ac:dyDescent="0.35">
      <c r="M1348" s="98"/>
      <c r="N1348" s="99"/>
    </row>
    <row r="1349" spans="13:14" x14ac:dyDescent="0.35">
      <c r="M1349" s="98"/>
      <c r="N1349" s="99"/>
    </row>
    <row r="1350" spans="13:14" x14ac:dyDescent="0.35">
      <c r="M1350" s="98"/>
      <c r="N1350" s="99"/>
    </row>
    <row r="1351" spans="13:14" x14ac:dyDescent="0.35">
      <c r="M1351" s="98"/>
      <c r="N1351" s="99"/>
    </row>
    <row r="1352" spans="13:14" x14ac:dyDescent="0.35">
      <c r="M1352" s="98"/>
      <c r="N1352" s="99"/>
    </row>
    <row r="1353" spans="13:14" x14ac:dyDescent="0.35">
      <c r="M1353" s="98"/>
      <c r="N1353" s="99"/>
    </row>
    <row r="1354" spans="13:14" x14ac:dyDescent="0.35">
      <c r="M1354" s="98"/>
      <c r="N1354" s="99"/>
    </row>
    <row r="1355" spans="13:14" x14ac:dyDescent="0.35">
      <c r="M1355" s="98"/>
      <c r="N1355" s="99"/>
    </row>
    <row r="1356" spans="13:14" x14ac:dyDescent="0.35">
      <c r="M1356" s="98"/>
      <c r="N1356" s="99"/>
    </row>
    <row r="1357" spans="13:14" x14ac:dyDescent="0.35">
      <c r="M1357" s="98"/>
      <c r="N1357" s="99"/>
    </row>
    <row r="1358" spans="13:14" x14ac:dyDescent="0.35">
      <c r="M1358" s="98"/>
      <c r="N1358" s="99"/>
    </row>
    <row r="1359" spans="13:14" x14ac:dyDescent="0.35">
      <c r="M1359" s="98"/>
      <c r="N1359" s="99"/>
    </row>
    <row r="1360" spans="13:14" x14ac:dyDescent="0.35">
      <c r="M1360" s="98"/>
      <c r="N1360" s="99"/>
    </row>
    <row r="1361" spans="13:14" x14ac:dyDescent="0.35">
      <c r="M1361" s="98"/>
      <c r="N1361" s="99"/>
    </row>
    <row r="1362" spans="13:14" x14ac:dyDescent="0.35">
      <c r="M1362" s="98"/>
      <c r="N1362" s="99"/>
    </row>
    <row r="1363" spans="13:14" x14ac:dyDescent="0.35">
      <c r="M1363" s="98"/>
      <c r="N1363" s="99"/>
    </row>
    <row r="1364" spans="13:14" x14ac:dyDescent="0.35">
      <c r="M1364" s="98"/>
      <c r="N1364" s="99"/>
    </row>
    <row r="1365" spans="13:14" x14ac:dyDescent="0.35">
      <c r="M1365" s="98"/>
      <c r="N1365" s="99"/>
    </row>
    <row r="1366" spans="13:14" x14ac:dyDescent="0.35">
      <c r="M1366" s="98"/>
      <c r="N1366" s="99"/>
    </row>
    <row r="1367" spans="13:14" x14ac:dyDescent="0.35">
      <c r="M1367" s="98"/>
      <c r="N1367" s="99"/>
    </row>
    <row r="1368" spans="13:14" x14ac:dyDescent="0.35">
      <c r="M1368" s="98"/>
      <c r="N1368" s="99"/>
    </row>
    <row r="1369" spans="13:14" x14ac:dyDescent="0.35">
      <c r="M1369" s="98"/>
      <c r="N1369" s="99"/>
    </row>
    <row r="1370" spans="13:14" x14ac:dyDescent="0.35">
      <c r="M1370" s="98"/>
      <c r="N1370" s="99"/>
    </row>
    <row r="1371" spans="13:14" x14ac:dyDescent="0.35">
      <c r="M1371" s="98"/>
      <c r="N1371" s="99"/>
    </row>
    <row r="1372" spans="13:14" x14ac:dyDescent="0.35">
      <c r="M1372" s="98"/>
      <c r="N1372" s="99"/>
    </row>
    <row r="1373" spans="13:14" x14ac:dyDescent="0.35">
      <c r="M1373" s="98"/>
      <c r="N1373" s="99"/>
    </row>
    <row r="1374" spans="13:14" x14ac:dyDescent="0.35">
      <c r="M1374" s="98"/>
      <c r="N1374" s="99"/>
    </row>
    <row r="1375" spans="13:14" x14ac:dyDescent="0.35">
      <c r="M1375" s="98"/>
      <c r="N1375" s="99"/>
    </row>
    <row r="1376" spans="13:14" x14ac:dyDescent="0.35">
      <c r="M1376" s="98"/>
      <c r="N1376" s="99"/>
    </row>
    <row r="1377" spans="13:14" x14ac:dyDescent="0.35">
      <c r="M1377" s="98"/>
      <c r="N1377" s="99"/>
    </row>
    <row r="1378" spans="13:14" x14ac:dyDescent="0.35">
      <c r="M1378" s="98"/>
      <c r="N1378" s="99"/>
    </row>
    <row r="1379" spans="13:14" x14ac:dyDescent="0.35">
      <c r="M1379" s="98"/>
      <c r="N1379" s="99"/>
    </row>
    <row r="1380" spans="13:14" x14ac:dyDescent="0.35">
      <c r="M1380" s="98"/>
      <c r="N1380" s="99"/>
    </row>
    <row r="1381" spans="13:14" x14ac:dyDescent="0.35">
      <c r="M1381" s="98"/>
      <c r="N1381" s="99"/>
    </row>
    <row r="1382" spans="13:14" x14ac:dyDescent="0.35">
      <c r="M1382" s="98"/>
      <c r="N1382" s="99"/>
    </row>
    <row r="1383" spans="13:14" x14ac:dyDescent="0.35">
      <c r="M1383" s="98"/>
      <c r="N1383" s="99"/>
    </row>
    <row r="1384" spans="13:14" x14ac:dyDescent="0.35">
      <c r="M1384" s="98"/>
      <c r="N1384" s="99"/>
    </row>
    <row r="1385" spans="13:14" x14ac:dyDescent="0.35">
      <c r="M1385" s="98"/>
      <c r="N1385" s="99"/>
    </row>
    <row r="1386" spans="13:14" x14ac:dyDescent="0.35">
      <c r="M1386" s="98"/>
      <c r="N1386" s="99"/>
    </row>
    <row r="1387" spans="13:14" x14ac:dyDescent="0.35">
      <c r="M1387" s="98"/>
      <c r="N1387" s="99"/>
    </row>
    <row r="1388" spans="13:14" x14ac:dyDescent="0.35">
      <c r="M1388" s="98"/>
      <c r="N1388" s="99"/>
    </row>
    <row r="1389" spans="13:14" x14ac:dyDescent="0.35">
      <c r="M1389" s="98"/>
      <c r="N1389" s="99"/>
    </row>
    <row r="1390" spans="13:14" x14ac:dyDescent="0.35">
      <c r="M1390" s="98"/>
      <c r="N1390" s="99"/>
    </row>
    <row r="1391" spans="13:14" x14ac:dyDescent="0.35">
      <c r="M1391" s="98"/>
      <c r="N1391" s="99"/>
    </row>
    <row r="1392" spans="13:14" x14ac:dyDescent="0.35">
      <c r="M1392" s="98"/>
      <c r="N1392" s="99"/>
    </row>
    <row r="1393" spans="13:14" x14ac:dyDescent="0.35">
      <c r="M1393" s="98"/>
      <c r="N1393" s="99"/>
    </row>
    <row r="1394" spans="13:14" x14ac:dyDescent="0.35">
      <c r="M1394" s="98"/>
      <c r="N1394" s="99"/>
    </row>
    <row r="1395" spans="13:14" x14ac:dyDescent="0.35">
      <c r="M1395" s="98"/>
      <c r="N1395" s="99"/>
    </row>
    <row r="1396" spans="13:14" x14ac:dyDescent="0.35">
      <c r="M1396" s="98"/>
      <c r="N1396" s="99"/>
    </row>
    <row r="1397" spans="13:14" x14ac:dyDescent="0.35">
      <c r="M1397" s="98"/>
      <c r="N1397" s="99"/>
    </row>
    <row r="1398" spans="13:14" x14ac:dyDescent="0.35">
      <c r="M1398" s="98"/>
      <c r="N1398" s="99"/>
    </row>
    <row r="1399" spans="13:14" x14ac:dyDescent="0.35">
      <c r="M1399" s="98"/>
      <c r="N1399" s="99"/>
    </row>
    <row r="1400" spans="13:14" x14ac:dyDescent="0.35">
      <c r="M1400" s="98"/>
      <c r="N1400" s="99"/>
    </row>
    <row r="1401" spans="13:14" x14ac:dyDescent="0.35">
      <c r="M1401" s="98"/>
      <c r="N1401" s="99"/>
    </row>
    <row r="1402" spans="13:14" x14ac:dyDescent="0.35">
      <c r="M1402" s="98"/>
      <c r="N1402" s="99"/>
    </row>
    <row r="1403" spans="13:14" x14ac:dyDescent="0.35">
      <c r="M1403" s="98"/>
      <c r="N1403" s="99"/>
    </row>
    <row r="1404" spans="13:14" x14ac:dyDescent="0.35">
      <c r="M1404" s="98"/>
      <c r="N1404" s="99"/>
    </row>
    <row r="1405" spans="13:14" x14ac:dyDescent="0.35">
      <c r="M1405" s="98"/>
      <c r="N1405" s="99"/>
    </row>
    <row r="1406" spans="13:14" x14ac:dyDescent="0.35">
      <c r="M1406" s="98"/>
      <c r="N1406" s="99"/>
    </row>
    <row r="1407" spans="13:14" x14ac:dyDescent="0.35">
      <c r="M1407" s="98"/>
      <c r="N1407" s="99"/>
    </row>
    <row r="1408" spans="13:14" x14ac:dyDescent="0.35">
      <c r="M1408" s="98"/>
      <c r="N1408" s="99"/>
    </row>
    <row r="1409" spans="13:14" x14ac:dyDescent="0.35">
      <c r="M1409" s="98"/>
      <c r="N1409" s="99"/>
    </row>
    <row r="1410" spans="13:14" x14ac:dyDescent="0.35">
      <c r="M1410" s="98"/>
      <c r="N1410" s="99"/>
    </row>
    <row r="1411" spans="13:14" x14ac:dyDescent="0.35">
      <c r="M1411" s="98"/>
      <c r="N1411" s="99"/>
    </row>
    <row r="1412" spans="13:14" x14ac:dyDescent="0.35">
      <c r="M1412" s="98"/>
      <c r="N1412" s="99"/>
    </row>
    <row r="1413" spans="13:14" x14ac:dyDescent="0.35">
      <c r="M1413" s="98"/>
      <c r="N1413" s="99"/>
    </row>
    <row r="1414" spans="13:14" x14ac:dyDescent="0.35">
      <c r="M1414" s="98"/>
      <c r="N1414" s="99"/>
    </row>
    <row r="1415" spans="13:14" x14ac:dyDescent="0.35">
      <c r="M1415" s="98"/>
      <c r="N1415" s="99"/>
    </row>
    <row r="1416" spans="13:14" x14ac:dyDescent="0.35">
      <c r="M1416" s="98"/>
      <c r="N1416" s="99"/>
    </row>
    <row r="1417" spans="13:14" x14ac:dyDescent="0.35">
      <c r="M1417" s="98"/>
      <c r="N1417" s="99"/>
    </row>
    <row r="1418" spans="13:14" x14ac:dyDescent="0.35">
      <c r="M1418" s="98"/>
      <c r="N1418" s="99"/>
    </row>
    <row r="1419" spans="13:14" x14ac:dyDescent="0.35">
      <c r="M1419" s="98"/>
      <c r="N1419" s="99"/>
    </row>
    <row r="1420" spans="13:14" x14ac:dyDescent="0.35">
      <c r="M1420" s="98"/>
      <c r="N1420" s="99"/>
    </row>
    <row r="1421" spans="13:14" x14ac:dyDescent="0.35">
      <c r="M1421" s="98"/>
      <c r="N1421" s="99"/>
    </row>
  </sheetData>
  <sortState xmlns:xlrd2="http://schemas.microsoft.com/office/spreadsheetml/2017/richdata2" ref="Q52:Q65">
    <sortCondition ref="Q52"/>
  </sortState>
  <conditionalFormatting sqref="G1 L1">
    <cfRule type="cellIs" dxfId="190" priority="15" operator="lessThan">
      <formula>26</formula>
    </cfRule>
  </conditionalFormatting>
  <conditionalFormatting sqref="G1:G1048576 L1:L1048576">
    <cfRule type="cellIs" dxfId="189" priority="14" operator="between">
      <formula>1</formula>
      <formula>32</formula>
    </cfRule>
  </conditionalFormatting>
  <conditionalFormatting sqref="E1:E1048576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:D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DN133"/>
  <sheetViews>
    <sheetView topLeftCell="AT1" zoomScale="92" zoomScaleNormal="92" workbookViewId="0">
      <pane ySplit="1" topLeftCell="A90" activePane="bottomLeft" state="frozen"/>
      <selection pane="bottomLeft" activeCell="BM2" sqref="BM2:BM129"/>
    </sheetView>
  </sheetViews>
  <sheetFormatPr defaultRowHeight="14.5" x14ac:dyDescent="0.35"/>
  <cols>
    <col min="1" max="1" width="3.90625" customWidth="1"/>
    <col min="2" max="2" width="9.453125" style="91" customWidth="1"/>
    <col min="3" max="3" width="17.81640625" style="48" customWidth="1"/>
    <col min="4" max="4" width="6.81640625" customWidth="1"/>
    <col min="5" max="5" width="2.90625" customWidth="1"/>
    <col min="6" max="7" width="4.453125" style="28" customWidth="1"/>
    <col min="8" max="8" width="2.6328125" style="28" customWidth="1"/>
    <col min="9" max="10" width="4.36328125" style="28" customWidth="1"/>
    <col min="11" max="11" width="2.6328125" style="28" customWidth="1"/>
    <col min="12" max="13" width="4.6328125" style="28" customWidth="1"/>
    <col min="14" max="14" width="2.54296875" customWidth="1"/>
    <col min="15" max="18" width="5.1796875" customWidth="1"/>
    <col min="19" max="19" width="5.6328125" customWidth="1"/>
    <col min="20" max="20" width="6.08984375" customWidth="1"/>
    <col min="21" max="22" width="5.1796875" customWidth="1"/>
    <col min="23" max="23" width="1.90625" customWidth="1"/>
    <col min="24" max="24" width="4.6328125" customWidth="1"/>
    <col min="25" max="25" width="6.08984375" hidden="1" customWidth="1"/>
    <col min="26" max="26" width="6.81640625" hidden="1" customWidth="1"/>
    <col min="27" max="29" width="6.08984375" hidden="1" customWidth="1"/>
    <col min="30" max="30" width="4.90625" hidden="1" customWidth="1"/>
    <col min="31" max="31" width="6.08984375" customWidth="1"/>
    <col min="32" max="32" width="1.6328125" customWidth="1"/>
    <col min="33" max="35" width="4.36328125" style="94" customWidth="1"/>
    <col min="36" max="36" width="4.36328125" style="35" customWidth="1"/>
    <col min="37" max="37" width="5.6328125" style="28" hidden="1" customWidth="1"/>
    <col min="38" max="38" width="4.36328125" style="28" customWidth="1"/>
    <col min="39" max="39" width="2.6328125" customWidth="1"/>
    <col min="40" max="40" width="5.08984375" customWidth="1"/>
    <col min="41" max="41" width="4.1796875" customWidth="1"/>
    <col min="42" max="42" width="5.08984375" customWidth="1"/>
    <col min="43" max="43" width="7.6328125" customWidth="1"/>
    <col min="44" max="54" width="5.08984375" customWidth="1"/>
    <col min="55" max="55" width="4.54296875" customWidth="1"/>
    <col min="56" max="56" width="1.54296875" customWidth="1"/>
    <col min="57" max="57" width="4.54296875" customWidth="1"/>
    <col min="58" max="58" width="7.36328125" customWidth="1"/>
    <col min="59" max="61" width="5.6328125" customWidth="1"/>
    <col min="62" max="62" width="5.81640625" customWidth="1"/>
    <col min="63" max="63" width="7.453125" style="183" customWidth="1"/>
    <col min="64" max="64" width="7.453125" customWidth="1"/>
    <col min="65" max="65" width="8.1796875" customWidth="1"/>
    <col min="66" max="66" width="5.453125" customWidth="1"/>
    <col min="67" max="67" width="6" customWidth="1"/>
    <col min="68" max="68" width="7.1796875" customWidth="1"/>
    <col min="69" max="69" width="4" customWidth="1"/>
    <col min="74" max="74" width="8.90625" style="91"/>
    <col min="75" max="76" width="15.36328125" customWidth="1"/>
    <col min="77" max="77" width="6.54296875" customWidth="1"/>
    <col min="78" max="78" width="9.453125" customWidth="1"/>
    <col min="79" max="79" width="18.90625" customWidth="1"/>
    <col min="80" max="119" width="6.6328125" customWidth="1"/>
  </cols>
  <sheetData>
    <row r="1" spans="1:118" s="26" customFormat="1" x14ac:dyDescent="0.35">
      <c r="A1" s="26" t="s">
        <v>190</v>
      </c>
      <c r="B1" s="82" t="str">
        <f>Archive!B1</f>
        <v>HW!109+36-19^10(17.03)[90]{99.5}2312</v>
      </c>
      <c r="C1" s="265" t="str">
        <f>Archive!Q1</f>
        <v>AL!72+19-36^10(-17.03)[90]{19.3}2073</v>
      </c>
      <c r="D1" s="26" t="s">
        <v>189</v>
      </c>
      <c r="E1" s="25">
        <f>ROUNDDOWN((128-COUNTIF(D:D, "-"))/2, 0)</f>
        <v>0</v>
      </c>
      <c r="F1" s="35" t="s">
        <v>188</v>
      </c>
      <c r="G1" s="35" t="s">
        <v>187</v>
      </c>
      <c r="H1" s="35"/>
      <c r="I1" s="35" t="s">
        <v>166</v>
      </c>
      <c r="J1" s="35" t="s">
        <v>186</v>
      </c>
      <c r="K1" s="35"/>
      <c r="L1" s="78" t="s">
        <v>185</v>
      </c>
      <c r="M1" s="78" t="s">
        <v>184</v>
      </c>
      <c r="O1" s="26" t="s">
        <v>158</v>
      </c>
      <c r="P1" s="26" t="s">
        <v>157</v>
      </c>
      <c r="Q1" s="26" t="s">
        <v>319</v>
      </c>
      <c r="R1" s="26" t="s">
        <v>182</v>
      </c>
      <c r="S1" s="26" t="s">
        <v>164</v>
      </c>
      <c r="T1" s="26" t="s">
        <v>183</v>
      </c>
      <c r="U1" s="26" t="s">
        <v>180</v>
      </c>
      <c r="V1" s="26" t="s">
        <v>161</v>
      </c>
      <c r="X1" s="76" t="s">
        <v>179</v>
      </c>
      <c r="Y1" s="76" t="s">
        <v>321</v>
      </c>
      <c r="Z1" s="76" t="s">
        <v>320</v>
      </c>
      <c r="AA1" s="76" t="s">
        <v>181</v>
      </c>
      <c r="AB1" s="76" t="s">
        <v>178</v>
      </c>
      <c r="AC1" s="76" t="s">
        <v>177</v>
      </c>
      <c r="AD1" s="76" t="s">
        <v>180</v>
      </c>
      <c r="AE1" s="76" t="s">
        <v>176</v>
      </c>
      <c r="AG1" s="94" t="s">
        <v>175</v>
      </c>
      <c r="AH1" s="94" t="s">
        <v>27</v>
      </c>
      <c r="AI1" s="94" t="s">
        <v>174</v>
      </c>
      <c r="AJ1" s="35" t="s">
        <v>173</v>
      </c>
      <c r="AK1" s="35" t="s">
        <v>172</v>
      </c>
      <c r="AL1" s="35" t="s">
        <v>171</v>
      </c>
      <c r="AN1" s="26" t="s">
        <v>170</v>
      </c>
      <c r="AO1" s="35" t="s">
        <v>328</v>
      </c>
      <c r="AP1" s="108" t="s">
        <v>169</v>
      </c>
      <c r="AQ1" s="26" t="s">
        <v>168</v>
      </c>
      <c r="AR1" s="26" t="s">
        <v>167</v>
      </c>
      <c r="AS1" s="26" t="s">
        <v>166</v>
      </c>
      <c r="AT1" s="26" t="s">
        <v>158</v>
      </c>
      <c r="AU1" s="26" t="s">
        <v>157</v>
      </c>
      <c r="AV1" s="26" t="s">
        <v>165</v>
      </c>
      <c r="AW1" s="26" t="s">
        <v>164</v>
      </c>
      <c r="AX1" s="26" t="s">
        <v>163</v>
      </c>
      <c r="AY1" s="26" t="s">
        <v>162</v>
      </c>
      <c r="AZ1" s="26" t="s">
        <v>161</v>
      </c>
      <c r="BA1" s="26" t="s">
        <v>1771</v>
      </c>
      <c r="BB1" s="26" t="s">
        <v>160</v>
      </c>
      <c r="BC1" s="26" t="s">
        <v>159</v>
      </c>
      <c r="BE1" s="26" t="s">
        <v>155</v>
      </c>
      <c r="BF1" s="26" t="s">
        <v>29</v>
      </c>
      <c r="BG1" s="26" t="s">
        <v>156</v>
      </c>
      <c r="BH1" s="26" t="s">
        <v>158</v>
      </c>
      <c r="BI1" s="26" t="s">
        <v>157</v>
      </c>
      <c r="BJ1" s="328">
        <f>AVERAGE(BJ2:BJ129)</f>
        <v>6.5011206117111273</v>
      </c>
      <c r="BK1" s="329">
        <f>AVERAGE(BK2:BK129)</f>
        <v>0.51705232403036716</v>
      </c>
      <c r="BL1" s="26" t="s">
        <v>1771</v>
      </c>
      <c r="BN1" s="26" t="s">
        <v>154</v>
      </c>
      <c r="BO1" s="26" t="s">
        <v>153</v>
      </c>
      <c r="BP1" s="26" t="s">
        <v>1974</v>
      </c>
      <c r="BR1" s="26" t="s">
        <v>322</v>
      </c>
      <c r="BS1" s="26" t="s">
        <v>312</v>
      </c>
      <c r="BT1" s="26" t="s">
        <v>313</v>
      </c>
      <c r="BU1" s="26" t="s">
        <v>323</v>
      </c>
      <c r="BV1" s="82" t="s">
        <v>314</v>
      </c>
      <c r="BW1" s="26" t="s">
        <v>325</v>
      </c>
      <c r="BX1" s="26" t="s">
        <v>325</v>
      </c>
      <c r="CA1" s="26" t="s">
        <v>151</v>
      </c>
      <c r="CB1" s="26" t="s">
        <v>7622</v>
      </c>
      <c r="CC1" s="26" t="s">
        <v>7610</v>
      </c>
      <c r="CD1" s="26" t="s">
        <v>7591</v>
      </c>
      <c r="CE1" s="26" t="s">
        <v>7555</v>
      </c>
      <c r="CF1" s="26" t="s">
        <v>7487</v>
      </c>
      <c r="CG1" s="26" t="s">
        <v>7420</v>
      </c>
      <c r="CH1" s="26" t="s">
        <v>7336</v>
      </c>
      <c r="CI1" s="26" t="s">
        <v>7313</v>
      </c>
      <c r="CJ1" s="26" t="s">
        <v>7266</v>
      </c>
      <c r="CK1" s="26" t="s">
        <v>7205</v>
      </c>
      <c r="CL1" s="26" t="s">
        <v>7118</v>
      </c>
      <c r="CM1" s="26" t="s">
        <v>1435</v>
      </c>
      <c r="CN1" s="26" t="s">
        <v>7018</v>
      </c>
      <c r="CO1" s="26" t="s">
        <v>1434</v>
      </c>
      <c r="CP1" s="26" t="s">
        <v>6880</v>
      </c>
      <c r="CQ1" s="26" t="s">
        <v>1429</v>
      </c>
      <c r="CR1" s="26" t="s">
        <v>6479</v>
      </c>
      <c r="CS1" s="26" t="s">
        <v>1421</v>
      </c>
      <c r="CT1" s="26" t="s">
        <v>6189</v>
      </c>
      <c r="CU1" s="26" t="s">
        <v>1414</v>
      </c>
      <c r="CV1" s="26" t="s">
        <v>5824</v>
      </c>
      <c r="CW1" s="26" t="s">
        <v>1413</v>
      </c>
      <c r="CX1" s="26" t="s">
        <v>5486</v>
      </c>
      <c r="CY1" s="26" t="s">
        <v>1410</v>
      </c>
      <c r="CZ1" s="26" t="s">
        <v>5157</v>
      </c>
      <c r="DA1" s="26" t="s">
        <v>1408</v>
      </c>
      <c r="DB1" s="26" t="s">
        <v>1924</v>
      </c>
      <c r="DC1" s="26" t="s">
        <v>1923</v>
      </c>
      <c r="DD1" s="26" t="s">
        <v>1404</v>
      </c>
      <c r="DE1" s="26" t="s">
        <v>1916</v>
      </c>
      <c r="DF1" s="26" t="s">
        <v>1401</v>
      </c>
      <c r="DG1" s="26" t="s">
        <v>1915</v>
      </c>
      <c r="DH1" s="26" t="s">
        <v>1401</v>
      </c>
      <c r="DI1" s="26" t="s">
        <v>1914</v>
      </c>
      <c r="DJ1" s="26" t="s">
        <v>1399</v>
      </c>
      <c r="DK1" s="26" t="s">
        <v>1913</v>
      </c>
      <c r="DL1" s="26" t="s">
        <v>1912</v>
      </c>
      <c r="DM1" s="26" t="s">
        <v>1911</v>
      </c>
      <c r="DN1" s="26" t="s">
        <v>3824</v>
      </c>
    </row>
    <row r="2" spans="1:118" x14ac:dyDescent="0.35">
      <c r="A2">
        <v>72</v>
      </c>
      <c r="B2" s="87" t="s">
        <v>2</v>
      </c>
      <c r="C2" s="53" t="s">
        <v>12</v>
      </c>
      <c r="D2" t="s">
        <v>24</v>
      </c>
      <c r="E2">
        <v>1</v>
      </c>
      <c r="F2" s="28">
        <f>VLOOKUP($A2, Calcs!$A$3:'Calcs'!$ALW$130, 95, FALSE)+VLOOKUP($A2, Calcs!$A$3:'Calcs'!$ALW$130, 97, FALSE)</f>
        <v>11</v>
      </c>
      <c r="G2" s="28">
        <f>VLOOKUP($A2, Calcs!$A$3:'Calcs'!$ALW$130, 96, FALSE)+VLOOKUP($A2, Calcs!$A$3:'Calcs'!$ALW$130, 98, FALSE)</f>
        <v>1</v>
      </c>
      <c r="H2" s="28" t="s">
        <v>33</v>
      </c>
      <c r="I2" s="28">
        <f>VLOOKUP($A2, Calcs!$A$3:'Calcs'!$ALW$130, 99, FALSE)+VLOOKUP($A2, Calcs!$A$3:'Calcs'!$ALW$130, 101, FALSE)</f>
        <v>8</v>
      </c>
      <c r="J2" s="28">
        <f>VLOOKUP($A2, Calcs!$A$3:'Calcs'!$ALW$130, 100, FALSE)+VLOOKUP($A2, Calcs!$A$3:'Calcs'!$ALW$130, 102, FALSE)</f>
        <v>1</v>
      </c>
      <c r="L2" s="28">
        <f>VLOOKUP($A2, Calcs!$A$3:'Calcs'!$ALW$130, 119, FALSE)</f>
        <v>32</v>
      </c>
      <c r="M2" s="28">
        <f>VLOOKUP($A2, Calcs!$A$3:'Calcs'!$ALW$130, 120, FALSE)</f>
        <v>5</v>
      </c>
      <c r="N2" t="s">
        <v>1949</v>
      </c>
      <c r="O2" s="202">
        <f>VLOOKUP($A2, Calcs!$A$3:'Calcs'!$ALW$130, 302, FALSE)/X2</f>
        <v>20.677777777777774</v>
      </c>
      <c r="P2" s="202">
        <f>VLOOKUP($A2, Calcs!$A$3:'Calcs'!$ALW$130, 394, FALSE)/X2</f>
        <v>11.844444444444443</v>
      </c>
      <c r="Q2" s="202">
        <f t="shared" ref="Q2:Q33" si="0">O2-P2</f>
        <v>8.8333333333333304</v>
      </c>
      <c r="R2" s="202">
        <f>O2/(VLOOKUP($A2,Calcs!$A$3:'Calcs'!$ALW$130,485,FALSE)/X2)</f>
        <v>2.9010132501948549</v>
      </c>
      <c r="S2" s="187">
        <f>VLOOKUP($A2, Calcs!$A$3:'Calcs'!$ALW$130, 210, FALSE)/X2</f>
        <v>0.66473541449238427</v>
      </c>
      <c r="T2" s="43">
        <f>VLOOKUP($A2, Calcs!$A$3:'Calcs'!$ALW$130, 576, FALSE)/X2</f>
        <v>6.8290555555555557</v>
      </c>
      <c r="U2">
        <f>VLOOKUP($A2, Calcs!$A$3:'Calcs'!$ALW$130, 667, FALSE)/X2</f>
        <v>65.25</v>
      </c>
      <c r="V2">
        <f>VLOOKUP($A2, Calcs!$A$3:'Calcs'!$ALW$130, 758, FALSE)/X2</f>
        <v>56.672222222222224</v>
      </c>
      <c r="X2" s="202">
        <f>VLOOKUP($A2, Calcs!$A$3:'Calcs'!$ALW$130, 9, FALSE)</f>
        <v>30</v>
      </c>
      <c r="Y2" s="43">
        <f t="shared" ref="Y2:Y33" si="1">-(T2-MAX(T:T))*S2</f>
        <v>0.67319135431913624</v>
      </c>
      <c r="Z2" s="43">
        <f t="shared" ref="Z2:Z33" si="2">(S2)*(BG2)</f>
        <v>0.67910287479328812</v>
      </c>
      <c r="AA2" s="43">
        <f t="shared" ref="AA2:AA33" si="3">Q2-T2</f>
        <v>2.0042777777777747</v>
      </c>
      <c r="AB2">
        <f t="shared" ref="AB2:AB33" si="4">U2</f>
        <v>65.25</v>
      </c>
      <c r="AC2">
        <f t="shared" ref="AC2:AC33" si="5">V2</f>
        <v>56.672222222222224</v>
      </c>
      <c r="AD2">
        <f t="shared" ref="AD2:AD33" si="6">IFERROR((AVERAGE((Q2-MIN(Q:Q))*AB2, SQRT((Q2-MIN(Q:Q))*AB2))/100)*BG2, 0)</f>
        <v>8.9414523242624657</v>
      </c>
      <c r="AE2" s="43">
        <f t="shared" ref="AE2:AE33" si="7">IFERROR(IF(SQRT(AC2)&gt;10, 10, SQRT(AC2)), 0)</f>
        <v>7.5280955242492924</v>
      </c>
      <c r="AG2" s="94">
        <v>48</v>
      </c>
      <c r="AH2" s="94">
        <v>80</v>
      </c>
      <c r="AI2" s="94">
        <v>55</v>
      </c>
      <c r="AJ2" s="35">
        <v>150</v>
      </c>
      <c r="AL2" s="28">
        <f t="shared" ref="AL2:AL33" si="8">SUM(AG2:AJ2)</f>
        <v>333</v>
      </c>
      <c r="AN2" s="44">
        <v>1</v>
      </c>
      <c r="AO2" s="77">
        <f t="shared" ref="AO2:AO33" si="9">_xlfn.RANK.EQ(AQ2,AQ:AQ, 0)</f>
        <v>1</v>
      </c>
      <c r="AP2" s="45">
        <f t="shared" ref="AP2:AP33" si="10">AN2-AO2</f>
        <v>0</v>
      </c>
      <c r="AQ2" s="46">
        <f t="shared" ref="AQ2:AQ33" si="11">((AR2*2.4)+(AS2*1.6)+(AT2*1)+(AU2*1)+(AV2*0.75)+(AW2*1)+(AX2*1)+(AY2*0.75)+(AZ2*1)+(BA2*0.75)+(BB2*0.75)+(BC2/LARGE(BC:BC,1))*(0/12))/(11+(20/24))</f>
        <v>0.99743601048637509</v>
      </c>
      <c r="AR2" s="43">
        <f t="shared" ref="AR2:AR33" si="12">IFERROR(IF((F2+G2)=1, IF(F2=0, 0.333, IF(F2=1, 0.666, 0)), IF((F2+G2)=2, IF(F2=0, 0.166, IF(F2=1, 0.5, IF(F2=2, 0.833, 0))),  (F2+(L2/6))/(F2+G2))), 0)</f>
        <v>1.3611111111111109</v>
      </c>
      <c r="AS2" s="43">
        <f t="shared" ref="AS2:AS33" si="13">IFERROR(IF((I2+J2)=1, IF(I2=0, 0.333, IF(I2=1, 0.666, 0)), IF((I2+J2)=2, IF(I2=0, 0.166, IF(I2=1, 0.5, IF(I2=2, 0.833, 0))), (I2/(I2+J2)))), 0)</f>
        <v>0.88888888888888884</v>
      </c>
      <c r="AT2" s="43">
        <f t="shared" ref="AT2:AT33" si="14">(O2-(SMALL(O:O, 1)))/((LARGE(O:O, 1))-(SMALL(O:O, 1)))</f>
        <v>0.85883385007330437</v>
      </c>
      <c r="AU2" s="43">
        <f t="shared" ref="AU2:AU33" si="15">1-(P2-(SMALL(P:P, 1)))/((LARGE(P:P, 1))-(SMALL(P:P, 1)))</f>
        <v>0.9527959331880903</v>
      </c>
      <c r="AV2" s="43">
        <f t="shared" ref="AV2:AV33" si="16">(R2-(SMALL(R:R, 1)))/((LARGE(R:R, 1))-(SMALL(R:R, 1)))</f>
        <v>0.90873631536375921</v>
      </c>
      <c r="AW2" s="43">
        <f t="shared" ref="AW2:AW33" si="17">(Z2-(SMALL(Z:Z, 1)))/((LARGE(Z:Z, 1))-(SMALL(Z:Z, 1)))</f>
        <v>0.91495722269611524</v>
      </c>
      <c r="AX2" s="43">
        <f t="shared" ref="AX2:AX33" si="18">(AA2+ABS(MIN(AA:AA)))/(MAX(AA:AA)+ABS(MIN(AA:AA)))</f>
        <v>0.77322968671579861</v>
      </c>
      <c r="AY2" s="43">
        <f t="shared" ref="AY2:AY33" si="19">AVERAGE(AD2/MAX(AD:AD), SQRT(AD2/MAX(AD:AD)))</f>
        <v>0.90335215756406506</v>
      </c>
      <c r="AZ2" s="43">
        <f t="shared" ref="AZ2:AZ33" si="20">AVERAGE(AE2/MAX(AE:AE), (AE2-SMALL(AE:AE,1))/(LARGE(AE:AE,1)-SMALL(AE:AE,1)))</f>
        <v>0.75522085449737608</v>
      </c>
      <c r="BA2" s="43">
        <f t="shared" ref="BA2:BA33" si="21">(BL2-MIN($BL$2:$BL$129))/(MAX($BL$2:$BL$129)-MIN($BL$2:$BL$129))</f>
        <v>1</v>
      </c>
      <c r="BB2" s="43">
        <f t="shared" ref="BB2:BB33" si="22">IFERROR(AL2/MAX(AL:AL), 0)</f>
        <v>1</v>
      </c>
      <c r="BC2">
        <v>370</v>
      </c>
      <c r="BE2">
        <f>VLOOKUP($A2, Calcs!$A$3:'Calcs'!$ALW$130, 845, FALSE)</f>
        <v>115</v>
      </c>
      <c r="BF2" s="43">
        <v>0.33333333333333331</v>
      </c>
      <c r="BG2">
        <f>IF(A2&lt;17, SoC!P$3, IF(A2&lt;33, SoC!P$4, IF(A2&lt;49, SoC!P$5, IF(A2&lt;65, SoC!P$6, IF(A2&lt;81, SoC!P$7, IF(A2&lt;97, SoC!P$8, SoC!P$9))))))</f>
        <v>1.0216138030074347</v>
      </c>
      <c r="BH2" s="43">
        <v>0.85883385007330437</v>
      </c>
      <c r="BI2" s="43">
        <v>0.9527959331880903</v>
      </c>
      <c r="BJ2" s="43">
        <v>7.5280955242492924</v>
      </c>
      <c r="BK2" s="183">
        <v>0.99722768391660677</v>
      </c>
      <c r="BL2">
        <f>VLOOKUP($A2, Calcs!$A$3:'Calcs'!$BAA$130, 1025, FALSE)</f>
        <v>2303</v>
      </c>
      <c r="BM2" s="554">
        <v>11.5</v>
      </c>
      <c r="BN2" s="43">
        <f t="shared" ref="BN2:BN33" si="23">SQRT(BK2)</f>
        <v>0.99861287990722747</v>
      </c>
      <c r="BO2" s="43" t="str">
        <f t="shared" ref="BO2:BO33" si="24">IF(BN2&lt;(15/30), "F", IF(BN2&lt;(18/30), "F+", IF(BN2&lt;(19/30), "D-", IF(BN2&lt;(20/30), "D", IF(BN2&lt;(21/30), "D+", IF(BN2&lt;(22/30), "C-", IF(BN2&lt;(23/30), "C", IF(BN2&lt;(24/30), "C+", IF(BN2&lt;(25/30), "B-", IF(BN2&lt;(26/30), "B", IF(BN2&lt;(27/30), "B+", IF(BN2&lt;(28/30), "A-", IF(BN2&lt;(29/30), "A", "A+")))))))))))))</f>
        <v>A+</v>
      </c>
      <c r="BP2" s="187">
        <f t="shared" ref="BP2:BP33" si="25">(((BK2-$BK$1)/0.15)*3)+((BJ2-$BJ$1)/2)</f>
        <v>10.116994653993876</v>
      </c>
      <c r="BQ2" s="48" t="s">
        <v>496</v>
      </c>
      <c r="BR2" t="s">
        <v>1959</v>
      </c>
      <c r="BS2" t="str">
        <f t="shared" ref="BS2:BS33" si="26">IF(BQ2="A","Platinum",IF(BQ2="B","Prism",IF(BQ2="C","Hakuna",IF(BQ2="D","Wild",IF(BQ2="E","Crystal",IF(BQ2="F","Gray",IF(BQ2="G","Emerald",IF(BQ2="H","Mystery"))))))))</f>
        <v>Prism</v>
      </c>
      <c r="BT2" t="s">
        <v>553</v>
      </c>
      <c r="BU2" t="s">
        <v>350</v>
      </c>
      <c r="BV2" s="91">
        <f>IF(BT2="MRL", VLOOKUP(C2, Master!BL:BP, 5, FALSE), IF(BT2="UTL", VLOOKUP(C2, Ultra!BL:BP, 5, FALSE), ""))</f>
        <v>1</v>
      </c>
      <c r="BW2" t="s">
        <v>7342</v>
      </c>
      <c r="BX2" t="s">
        <v>7350</v>
      </c>
      <c r="BY2">
        <f>MATCH(A2, Standings!$X$3:$X$18, 0)</f>
        <v>2</v>
      </c>
      <c r="BZ2" s="183">
        <v>0.95589641699323113</v>
      </c>
      <c r="CA2" s="21" t="s">
        <v>12</v>
      </c>
      <c r="CB2">
        <v>1</v>
      </c>
      <c r="CC2">
        <v>1</v>
      </c>
      <c r="CD2">
        <v>1</v>
      </c>
      <c r="CE2">
        <v>1</v>
      </c>
      <c r="CF2">
        <v>1</v>
      </c>
      <c r="CG2">
        <v>1</v>
      </c>
      <c r="CH2">
        <v>1</v>
      </c>
      <c r="CI2">
        <v>1</v>
      </c>
      <c r="CJ2">
        <v>1</v>
      </c>
      <c r="CK2">
        <v>1</v>
      </c>
      <c r="CL2">
        <v>1</v>
      </c>
      <c r="CM2">
        <v>1</v>
      </c>
      <c r="CN2">
        <v>1</v>
      </c>
      <c r="CO2">
        <v>1</v>
      </c>
      <c r="CP2">
        <v>1</v>
      </c>
      <c r="CQ2">
        <v>1</v>
      </c>
      <c r="CR2">
        <v>1</v>
      </c>
      <c r="CS2">
        <v>1</v>
      </c>
      <c r="CT2">
        <v>1</v>
      </c>
      <c r="CU2">
        <v>1</v>
      </c>
      <c r="CV2">
        <v>1</v>
      </c>
      <c r="CW2">
        <v>1</v>
      </c>
      <c r="CX2">
        <v>2</v>
      </c>
      <c r="CY2">
        <v>2</v>
      </c>
      <c r="CZ2">
        <v>2</v>
      </c>
      <c r="DA2">
        <v>3</v>
      </c>
      <c r="DB2">
        <v>3</v>
      </c>
      <c r="DC2">
        <v>3</v>
      </c>
      <c r="DD2">
        <v>3</v>
      </c>
      <c r="DE2">
        <v>3</v>
      </c>
      <c r="DF2">
        <v>4</v>
      </c>
      <c r="DG2">
        <v>4</v>
      </c>
      <c r="DH2">
        <v>6</v>
      </c>
      <c r="DI2">
        <v>6</v>
      </c>
      <c r="DJ2">
        <v>10</v>
      </c>
      <c r="DK2">
        <v>10</v>
      </c>
      <c r="DL2">
        <v>12</v>
      </c>
      <c r="DM2">
        <v>2</v>
      </c>
      <c r="DN2">
        <v>2</v>
      </c>
    </row>
    <row r="3" spans="1:118" x14ac:dyDescent="0.35">
      <c r="A3">
        <v>42</v>
      </c>
      <c r="B3" s="85" t="s">
        <v>4</v>
      </c>
      <c r="C3" s="51" t="s">
        <v>110</v>
      </c>
      <c r="D3" t="s">
        <v>24</v>
      </c>
      <c r="E3">
        <v>2</v>
      </c>
      <c r="F3" s="28">
        <f>VLOOKUP($A3, Calcs!$A$3:'Calcs'!$ALW$130, 95, FALSE)+VLOOKUP($A3, Calcs!$A$3:'Calcs'!$ALW$130, 97, FALSE)</f>
        <v>12</v>
      </c>
      <c r="G3" s="28">
        <f>VLOOKUP($A3, Calcs!$A$3:'Calcs'!$ALW$130, 96, FALSE)+VLOOKUP($A3, Calcs!$A$3:'Calcs'!$ALW$130, 98, FALSE)</f>
        <v>0</v>
      </c>
      <c r="H3" s="28" t="s">
        <v>33</v>
      </c>
      <c r="I3" s="28">
        <f>VLOOKUP($A3, Calcs!$A$3:'Calcs'!$ALW$130, 99, FALSE)+VLOOKUP($A3, Calcs!$A$3:'Calcs'!$ALW$130, 101, FALSE)</f>
        <v>9</v>
      </c>
      <c r="J3" s="28">
        <f>VLOOKUP($A3, Calcs!$A$3:'Calcs'!$ALW$130, 100, FALSE)+VLOOKUP($A3, Calcs!$A$3:'Calcs'!$ALW$130, 102, FALSE)</f>
        <v>0</v>
      </c>
      <c r="L3" s="28">
        <f>VLOOKUP($A3, Calcs!$A$3:'Calcs'!$ALW$130, 119, FALSE)</f>
        <v>20</v>
      </c>
      <c r="M3" s="28">
        <f>VLOOKUP($A3, Calcs!$A$3:'Calcs'!$ALW$130, 120, FALSE)</f>
        <v>8</v>
      </c>
      <c r="N3" t="s">
        <v>1949</v>
      </c>
      <c r="O3" s="202">
        <f>VLOOKUP($A3, Calcs!$A$3:'Calcs'!$ALW$130, 302, FALSE)/X3</f>
        <v>21.513157894736839</v>
      </c>
      <c r="P3" s="202">
        <f>VLOOKUP($A3, Calcs!$A$3:'Calcs'!$ALW$130, 394, FALSE)/X3</f>
        <v>12.710526315789473</v>
      </c>
      <c r="Q3" s="202">
        <f t="shared" si="0"/>
        <v>8.8026315789473664</v>
      </c>
      <c r="R3" s="202">
        <f>O3/(VLOOKUP($A3,Calcs!$A$3:'Calcs'!$ALW$130,485,FALSE)/X3)</f>
        <v>2.9118432769367768</v>
      </c>
      <c r="S3" s="187">
        <f>VLOOKUP($A3, Calcs!$A$3:'Calcs'!$ALW$130, 210, FALSE)/X3</f>
        <v>0.654388471932282</v>
      </c>
      <c r="T3" s="43">
        <f>VLOOKUP($A3, Calcs!$A$3:'Calcs'!$ALW$130, 576, FALSE)/X3</f>
        <v>7.841776315789474</v>
      </c>
      <c r="U3">
        <f>VLOOKUP($A3, Calcs!$A$3:'Calcs'!$ALW$130, 667, FALSE)/X3</f>
        <v>68.18421052631578</v>
      </c>
      <c r="V3">
        <f>VLOOKUP($A3, Calcs!$A$3:'Calcs'!$ALW$130, 758, FALSE)/X3</f>
        <v>59.393421052631581</v>
      </c>
      <c r="X3" s="202">
        <f>VLOOKUP($A3, Calcs!$A$3:'Calcs'!$ALW$130, 9, FALSE)</f>
        <v>25.333333333333336</v>
      </c>
      <c r="Y3" s="43">
        <f t="shared" si="1"/>
        <v>0</v>
      </c>
      <c r="Z3" s="43">
        <f t="shared" si="2"/>
        <v>0.63706474168911209</v>
      </c>
      <c r="AA3" s="43">
        <f t="shared" si="3"/>
        <v>0.96085526315789238</v>
      </c>
      <c r="AB3">
        <f t="shared" si="4"/>
        <v>68.18421052631578</v>
      </c>
      <c r="AC3">
        <f t="shared" si="5"/>
        <v>59.393421052631581</v>
      </c>
      <c r="AD3">
        <f t="shared" si="6"/>
        <v>8.8888567375582923</v>
      </c>
      <c r="AE3" s="43">
        <f t="shared" si="7"/>
        <v>7.7067127267487781</v>
      </c>
      <c r="AG3" s="94">
        <v>36</v>
      </c>
      <c r="AH3" s="94">
        <v>60</v>
      </c>
      <c r="AI3" s="94">
        <v>60</v>
      </c>
      <c r="AJ3" s="35">
        <v>80</v>
      </c>
      <c r="AL3" s="28">
        <f t="shared" si="8"/>
        <v>236</v>
      </c>
      <c r="AN3" s="44">
        <v>2</v>
      </c>
      <c r="AO3" s="77">
        <f t="shared" si="9"/>
        <v>2</v>
      </c>
      <c r="AP3" s="45">
        <f t="shared" si="10"/>
        <v>0</v>
      </c>
      <c r="AQ3" s="46">
        <f t="shared" si="11"/>
        <v>0.95125387936972872</v>
      </c>
      <c r="AR3" s="43">
        <f t="shared" si="12"/>
        <v>1.2777777777777779</v>
      </c>
      <c r="AS3" s="43">
        <f t="shared" si="13"/>
        <v>1</v>
      </c>
      <c r="AT3" s="43">
        <f t="shared" si="14"/>
        <v>0.92478966722451761</v>
      </c>
      <c r="AU3" s="43">
        <f t="shared" si="15"/>
        <v>0.90133533477186745</v>
      </c>
      <c r="AV3" s="43">
        <f t="shared" si="16"/>
        <v>0.9165929874619223</v>
      </c>
      <c r="AW3" s="43">
        <f t="shared" si="17"/>
        <v>0.77787686552107638</v>
      </c>
      <c r="AX3" s="43">
        <f t="shared" si="18"/>
        <v>0.69571097624300837</v>
      </c>
      <c r="AY3" s="43">
        <f t="shared" si="19"/>
        <v>0.89941009258863236</v>
      </c>
      <c r="AZ3" s="43">
        <f t="shared" si="20"/>
        <v>0.78034253846682677</v>
      </c>
      <c r="BA3" s="43">
        <f t="shared" si="21"/>
        <v>0.82166446499339496</v>
      </c>
      <c r="BB3" s="43">
        <f t="shared" si="22"/>
        <v>0.70870870870870872</v>
      </c>
      <c r="BC3">
        <v>356</v>
      </c>
      <c r="BE3">
        <f>VLOOKUP($A3, Calcs!$A$3:'Calcs'!$ALW$130, 845, FALSE)</f>
        <v>100.375</v>
      </c>
      <c r="BF3" s="43">
        <v>0.66666666666666663</v>
      </c>
      <c r="BG3">
        <f>IF(A3&lt;17, SoC!P$3, IF(A3&lt;33, SoC!P$4, IF(A3&lt;49, SoC!P$5, IF(A3&lt;65, SoC!P$6, IF(A3&lt;81, SoC!P$7, IF(A3&lt;97, SoC!P$8, SoC!P$9))))))</f>
        <v>0.9735268407280826</v>
      </c>
      <c r="BH3" s="43">
        <v>0.92478966722451761</v>
      </c>
      <c r="BI3" s="43">
        <v>0.90133533477186745</v>
      </c>
      <c r="BJ3" s="43">
        <v>7.7067127267487781</v>
      </c>
      <c r="BK3" s="183">
        <v>0.95123166606348908</v>
      </c>
      <c r="BL3">
        <f>VLOOKUP($A3, Calcs!$A$3:'Calcs'!$BAA$130, 1025, FALSE)</f>
        <v>2168</v>
      </c>
      <c r="BM3" s="554">
        <v>10</v>
      </c>
      <c r="BN3" s="43">
        <f t="shared" si="23"/>
        <v>0.97531106118175914</v>
      </c>
      <c r="BO3" s="43" t="str">
        <f t="shared" si="24"/>
        <v>A+</v>
      </c>
      <c r="BP3" s="187">
        <f t="shared" si="25"/>
        <v>9.2863828981812642</v>
      </c>
      <c r="BQ3" s="48" t="s">
        <v>350</v>
      </c>
      <c r="BR3" t="s">
        <v>1959</v>
      </c>
      <c r="BS3" t="str">
        <f t="shared" si="26"/>
        <v>Platinum</v>
      </c>
      <c r="BT3" t="s">
        <v>553</v>
      </c>
      <c r="BU3" t="s">
        <v>459</v>
      </c>
      <c r="BV3" s="91">
        <f>IF(BT3="MRL", VLOOKUP(C3, Master!BL:BP, 5, FALSE), IF(BT3="UTL", VLOOKUP(C3, Ultra!BL:BP, 5, FALSE), ""))</f>
        <v>1</v>
      </c>
      <c r="BW3" t="s">
        <v>7343</v>
      </c>
      <c r="BX3" t="s">
        <v>326</v>
      </c>
      <c r="BY3">
        <f>MATCH(A3, Standings!$N$3:$N$18, 0)</f>
        <v>1</v>
      </c>
      <c r="BZ3" s="183">
        <v>0.94989295732327617</v>
      </c>
      <c r="CA3" s="23" t="s">
        <v>110</v>
      </c>
      <c r="CB3">
        <v>2</v>
      </c>
      <c r="CC3">
        <v>2</v>
      </c>
      <c r="CD3">
        <v>2</v>
      </c>
      <c r="CE3">
        <v>2</v>
      </c>
      <c r="CF3">
        <v>2</v>
      </c>
      <c r="CG3">
        <v>2</v>
      </c>
      <c r="CH3">
        <v>2</v>
      </c>
      <c r="CI3">
        <v>2</v>
      </c>
      <c r="CJ3">
        <v>2</v>
      </c>
      <c r="CK3">
        <v>2</v>
      </c>
      <c r="CL3">
        <v>2</v>
      </c>
      <c r="CM3">
        <v>2</v>
      </c>
      <c r="CN3">
        <v>2</v>
      </c>
      <c r="CO3">
        <v>2</v>
      </c>
      <c r="CP3">
        <v>2</v>
      </c>
      <c r="CQ3">
        <v>2</v>
      </c>
      <c r="CR3">
        <v>2</v>
      </c>
      <c r="CS3">
        <v>2</v>
      </c>
      <c r="CT3">
        <v>2</v>
      </c>
      <c r="CU3">
        <v>2</v>
      </c>
      <c r="CV3">
        <v>2</v>
      </c>
      <c r="CW3">
        <v>2</v>
      </c>
      <c r="CX3">
        <v>1</v>
      </c>
      <c r="CY3">
        <v>1</v>
      </c>
      <c r="CZ3">
        <v>1</v>
      </c>
      <c r="DA3">
        <v>1</v>
      </c>
      <c r="DB3">
        <v>2</v>
      </c>
      <c r="DC3">
        <v>1</v>
      </c>
      <c r="DD3">
        <v>1</v>
      </c>
      <c r="DE3">
        <v>1</v>
      </c>
      <c r="DF3">
        <v>2</v>
      </c>
      <c r="DG3">
        <v>2</v>
      </c>
      <c r="DH3">
        <v>4</v>
      </c>
      <c r="DI3">
        <v>5</v>
      </c>
      <c r="DJ3">
        <v>4</v>
      </c>
      <c r="DK3">
        <v>5</v>
      </c>
      <c r="DL3">
        <v>1</v>
      </c>
      <c r="DM3">
        <v>3</v>
      </c>
      <c r="DN3">
        <v>3</v>
      </c>
    </row>
    <row r="4" spans="1:118" x14ac:dyDescent="0.35">
      <c r="A4">
        <v>48</v>
      </c>
      <c r="B4" s="85" t="s">
        <v>4</v>
      </c>
      <c r="C4" s="51" t="s">
        <v>104</v>
      </c>
      <c r="D4" t="s">
        <v>24</v>
      </c>
      <c r="E4">
        <v>5</v>
      </c>
      <c r="F4" s="28">
        <f>VLOOKUP($A4, Calcs!$A$3:'Calcs'!$ALW$130, 95, FALSE)+VLOOKUP($A4, Calcs!$A$3:'Calcs'!$ALW$130, 97, FALSE)</f>
        <v>11</v>
      </c>
      <c r="G4" s="28">
        <f>VLOOKUP($A4, Calcs!$A$3:'Calcs'!$ALW$130, 96, FALSE)+VLOOKUP($A4, Calcs!$A$3:'Calcs'!$ALW$130, 98, FALSE)</f>
        <v>1</v>
      </c>
      <c r="I4" s="28">
        <f>VLOOKUP($A4, Calcs!$A$3:'Calcs'!$ALW$130, 99, FALSE)+VLOOKUP($A4, Calcs!$A$3:'Calcs'!$ALW$130, 101, FALSE)</f>
        <v>8</v>
      </c>
      <c r="J4" s="28">
        <f>VLOOKUP($A4, Calcs!$A$3:'Calcs'!$ALW$130, 100, FALSE)+VLOOKUP($A4, Calcs!$A$3:'Calcs'!$ALW$130, 102, FALSE)</f>
        <v>1</v>
      </c>
      <c r="L4" s="28">
        <f>VLOOKUP($A4, Calcs!$A$3:'Calcs'!$ALW$130, 119, FALSE)</f>
        <v>26</v>
      </c>
      <c r="M4" s="28">
        <f>VLOOKUP($A4, Calcs!$A$3:'Calcs'!$ALW$130, 120, FALSE)</f>
        <v>8</v>
      </c>
      <c r="N4" t="s">
        <v>1949</v>
      </c>
      <c r="O4" s="202">
        <f>VLOOKUP($A4, Calcs!$A$3:'Calcs'!$ALW$130, 302, FALSE)/X4</f>
        <v>20.591463414634148</v>
      </c>
      <c r="P4" s="202">
        <f>VLOOKUP($A4, Calcs!$A$3:'Calcs'!$ALW$130, 394, FALSE)/X4</f>
        <v>12.810975609756099</v>
      </c>
      <c r="Q4" s="202">
        <f t="shared" si="0"/>
        <v>7.7804878048780495</v>
      </c>
      <c r="R4" s="202">
        <f>O4/(VLOOKUP($A4,Calcs!$A$3:'Calcs'!$ALW$130,485,FALSE)/X4)</f>
        <v>2.6507064364207222</v>
      </c>
      <c r="S4" s="187">
        <f>VLOOKUP($A4, Calcs!$A$3:'Calcs'!$ALW$130, 210, FALSE)/X4</f>
        <v>0.61851939833752489</v>
      </c>
      <c r="T4" s="43">
        <f>VLOOKUP($A4, Calcs!$A$3:'Calcs'!$ALW$130, 576, FALSE)/X4</f>
        <v>5.1310365853658535</v>
      </c>
      <c r="U4">
        <f>VLOOKUP($A4, Calcs!$A$3:'Calcs'!$ALW$130, 667, FALSE)/X4</f>
        <v>63.262195121951223</v>
      </c>
      <c r="V4">
        <f>VLOOKUP($A4, Calcs!$A$3:'Calcs'!$ALW$130, 758, FALSE)/X4</f>
        <v>58.256707317073172</v>
      </c>
      <c r="X4" s="202">
        <f>VLOOKUP($A4, Calcs!$A$3:'Calcs'!$ALW$130, 9, FALSE)</f>
        <v>27.333333333333332</v>
      </c>
      <c r="Y4" s="43">
        <f t="shared" si="1"/>
        <v>1.6766451071112423</v>
      </c>
      <c r="Z4" s="43">
        <f t="shared" si="2"/>
        <v>0.60214523579256507</v>
      </c>
      <c r="AA4" s="43">
        <f t="shared" si="3"/>
        <v>2.649451219512196</v>
      </c>
      <c r="AB4">
        <f t="shared" si="4"/>
        <v>63.262195121951223</v>
      </c>
      <c r="AC4">
        <f t="shared" si="5"/>
        <v>58.256707317073172</v>
      </c>
      <c r="AD4">
        <f t="shared" si="6"/>
        <v>7.9358150076498326</v>
      </c>
      <c r="AE4" s="43">
        <f t="shared" si="7"/>
        <v>7.6326081595397763</v>
      </c>
      <c r="AG4" s="94">
        <v>50</v>
      </c>
      <c r="AH4" s="94">
        <v>50</v>
      </c>
      <c r="AI4" s="94">
        <v>45</v>
      </c>
      <c r="AJ4" s="35">
        <v>105</v>
      </c>
      <c r="AL4" s="28">
        <f t="shared" si="8"/>
        <v>250</v>
      </c>
      <c r="AN4" s="44">
        <v>3</v>
      </c>
      <c r="AO4" s="77">
        <f t="shared" si="9"/>
        <v>3</v>
      </c>
      <c r="AP4" s="45">
        <f t="shared" si="10"/>
        <v>0</v>
      </c>
      <c r="AQ4" s="46">
        <f t="shared" si="11"/>
        <v>0.91257611456025489</v>
      </c>
      <c r="AR4" s="43">
        <f t="shared" si="12"/>
        <v>1.2777777777777777</v>
      </c>
      <c r="AS4" s="43">
        <f t="shared" si="13"/>
        <v>0.88888888888888884</v>
      </c>
      <c r="AT4" s="43">
        <f t="shared" si="14"/>
        <v>0.85201906691357621</v>
      </c>
      <c r="AU4" s="43">
        <f t="shared" si="15"/>
        <v>0.8953668681071838</v>
      </c>
      <c r="AV4" s="43">
        <f t="shared" si="16"/>
        <v>0.72715056247296328</v>
      </c>
      <c r="AW4" s="43">
        <f t="shared" si="17"/>
        <v>0.66400933651325222</v>
      </c>
      <c r="AX4" s="43">
        <f t="shared" si="18"/>
        <v>0.82116138507747705</v>
      </c>
      <c r="AY4" s="43">
        <f t="shared" si="19"/>
        <v>0.82723468775315334</v>
      </c>
      <c r="AZ4" s="43">
        <f t="shared" si="20"/>
        <v>0.76992007359744874</v>
      </c>
      <c r="BA4" s="43">
        <f t="shared" si="21"/>
        <v>0.7714663143989432</v>
      </c>
      <c r="BB4" s="43">
        <f t="shared" si="22"/>
        <v>0.75075075075075071</v>
      </c>
      <c r="BC4">
        <v>167</v>
      </c>
      <c r="BE4">
        <f>VLOOKUP($A4, Calcs!$A$3:'Calcs'!$ALW$130, 845, FALSE)</f>
        <v>112</v>
      </c>
      <c r="BF4" s="43">
        <v>-1</v>
      </c>
      <c r="BG4">
        <f>IF(A4&lt;17, SoC!P$3, IF(A4&lt;33, SoC!P$4, IF(A4&lt;49, SoC!P$5, IF(A4&lt;65, SoC!P$6, IF(A4&lt;81, SoC!P$7, IF(A4&lt;97, SoC!P$8, SoC!P$9))))))</f>
        <v>0.9735268407280826</v>
      </c>
      <c r="BH4" s="43">
        <v>0.85201906691357621</v>
      </c>
      <c r="BI4" s="43">
        <v>0.8953668681071838</v>
      </c>
      <c r="BJ4" s="43">
        <v>7.6326081595397763</v>
      </c>
      <c r="BK4" s="183">
        <v>0.91255548584178892</v>
      </c>
      <c r="BL4">
        <f>VLOOKUP($A4, Calcs!$A$3:'Calcs'!$BAA$130, 1025, FALSE)</f>
        <v>2130</v>
      </c>
      <c r="BM4" s="554">
        <v>11.2</v>
      </c>
      <c r="BN4" s="43">
        <f t="shared" si="23"/>
        <v>0.95527770090261654</v>
      </c>
      <c r="BO4" s="43" t="str">
        <f t="shared" si="24"/>
        <v>A</v>
      </c>
      <c r="BP4" s="187">
        <f t="shared" si="25"/>
        <v>8.4758070101427592</v>
      </c>
      <c r="BQ4" s="48" t="s">
        <v>459</v>
      </c>
      <c r="BR4" t="s">
        <v>1950</v>
      </c>
      <c r="BS4" t="str">
        <f t="shared" si="26"/>
        <v>Hakuna</v>
      </c>
      <c r="BT4" t="s">
        <v>497</v>
      </c>
      <c r="BU4" t="s">
        <v>459</v>
      </c>
      <c r="BV4" s="91">
        <f>IF(BT4="MRL", VLOOKUP(C4, Master!BL:BP, 5, FALSE), IF(BT4="UTL", VLOOKUP(C4, Ultra!BL:BP, 5, FALSE), ""))</f>
        <v>1</v>
      </c>
      <c r="BW4" t="s">
        <v>24</v>
      </c>
      <c r="BX4" t="s">
        <v>7352</v>
      </c>
      <c r="BY4">
        <f>MATCH(A4, Standings!$N$3:$N$18, 0)</f>
        <v>2</v>
      </c>
      <c r="BZ4" s="183">
        <v>0.67770430483282196</v>
      </c>
      <c r="CA4" s="23" t="s">
        <v>104</v>
      </c>
      <c r="CB4">
        <v>3</v>
      </c>
      <c r="CC4">
        <v>3</v>
      </c>
      <c r="CD4">
        <v>3</v>
      </c>
      <c r="CE4">
        <v>3</v>
      </c>
      <c r="CF4">
        <v>4</v>
      </c>
      <c r="CG4">
        <v>4</v>
      </c>
      <c r="CH4">
        <v>4</v>
      </c>
      <c r="CI4">
        <v>4</v>
      </c>
      <c r="CJ4">
        <v>5</v>
      </c>
      <c r="CK4">
        <v>4</v>
      </c>
      <c r="CL4">
        <v>4</v>
      </c>
      <c r="CM4">
        <v>4</v>
      </c>
      <c r="CN4">
        <v>4</v>
      </c>
      <c r="CO4">
        <v>4</v>
      </c>
      <c r="CP4">
        <v>4</v>
      </c>
      <c r="CQ4">
        <v>3</v>
      </c>
      <c r="CR4">
        <v>4</v>
      </c>
      <c r="CS4">
        <v>5</v>
      </c>
      <c r="CT4">
        <v>5</v>
      </c>
      <c r="CU4">
        <v>6</v>
      </c>
      <c r="CV4">
        <v>6</v>
      </c>
      <c r="CW4">
        <v>7</v>
      </c>
      <c r="CX4">
        <v>8</v>
      </c>
      <c r="CY4">
        <v>11</v>
      </c>
      <c r="CZ4">
        <v>10</v>
      </c>
      <c r="DA4">
        <v>10</v>
      </c>
      <c r="DB4">
        <v>11</v>
      </c>
      <c r="DC4">
        <v>12</v>
      </c>
      <c r="DD4">
        <v>23</v>
      </c>
      <c r="DE4">
        <v>20</v>
      </c>
      <c r="DF4">
        <v>20</v>
      </c>
      <c r="DG4">
        <v>19</v>
      </c>
      <c r="DH4">
        <v>20</v>
      </c>
      <c r="DI4">
        <v>21</v>
      </c>
      <c r="DJ4">
        <v>21</v>
      </c>
      <c r="DK4">
        <v>25</v>
      </c>
      <c r="DL4">
        <v>24</v>
      </c>
      <c r="DM4">
        <v>37</v>
      </c>
      <c r="DN4">
        <v>33</v>
      </c>
    </row>
    <row r="5" spans="1:118" x14ac:dyDescent="0.35">
      <c r="A5">
        <v>13</v>
      </c>
      <c r="B5" s="83" t="s">
        <v>6</v>
      </c>
      <c r="C5" s="49" t="s">
        <v>11</v>
      </c>
      <c r="D5" t="s">
        <v>24</v>
      </c>
      <c r="E5">
        <v>3</v>
      </c>
      <c r="F5" s="28">
        <f>VLOOKUP($A5, Calcs!$A$3:'Calcs'!$ALW$130, 95, FALSE)+VLOOKUP($A5, Calcs!$A$3:'Calcs'!$ALW$130, 97, FALSE)</f>
        <v>10</v>
      </c>
      <c r="G5" s="28">
        <f>VLOOKUP($A5, Calcs!$A$3:'Calcs'!$ALW$130, 96, FALSE)+VLOOKUP($A5, Calcs!$A$3:'Calcs'!$ALW$130, 98, FALSE)</f>
        <v>2</v>
      </c>
      <c r="H5" s="28" t="s">
        <v>33</v>
      </c>
      <c r="I5" s="28">
        <f>VLOOKUP($A5, Calcs!$A$3:'Calcs'!$ALW$130, 99, FALSE)+VLOOKUP($A5, Calcs!$A$3:'Calcs'!$ALW$130, 101, FALSE)</f>
        <v>8</v>
      </c>
      <c r="J5" s="28">
        <f>VLOOKUP($A5, Calcs!$A$3:'Calcs'!$ALW$130, 100, FALSE)+VLOOKUP($A5, Calcs!$A$3:'Calcs'!$ALW$130, 102, FALSE)</f>
        <v>1</v>
      </c>
      <c r="L5" s="28">
        <f>VLOOKUP($A5, Calcs!$A$3:'Calcs'!$ALW$130, 119, FALSE)</f>
        <v>15</v>
      </c>
      <c r="M5" s="28">
        <f>VLOOKUP($A5, Calcs!$A$3:'Calcs'!$ALW$130, 120, FALSE)</f>
        <v>11</v>
      </c>
      <c r="N5" t="s">
        <v>1949</v>
      </c>
      <c r="O5" s="202">
        <f>VLOOKUP($A5, Calcs!$A$3:'Calcs'!$ALW$130, 302, FALSE)/X5</f>
        <v>22.089041095890408</v>
      </c>
      <c r="P5" s="202">
        <f>VLOOKUP($A5, Calcs!$A$3:'Calcs'!$ALW$130, 394, FALSE)/X5</f>
        <v>13.917808219178079</v>
      </c>
      <c r="Q5" s="202">
        <f t="shared" si="0"/>
        <v>8.1712328767123292</v>
      </c>
      <c r="R5" s="202">
        <f>O5/(VLOOKUP($A5,Calcs!$A$3:'Calcs'!$ALW$130,485,FALSE)/X5)</f>
        <v>2.9833487511563366</v>
      </c>
      <c r="S5" s="187">
        <f>VLOOKUP($A5, Calcs!$A$3:'Calcs'!$ALW$130, 210, FALSE)/X5</f>
        <v>0.65494912013798445</v>
      </c>
      <c r="T5" s="43">
        <f>VLOOKUP($A5, Calcs!$A$3:'Calcs'!$ALW$130, 576, FALSE)/X5</f>
        <v>5.9035616438356149</v>
      </c>
      <c r="U5">
        <f>VLOOKUP($A5, Calcs!$A$3:'Calcs'!$ALW$130, 667, FALSE)/X5</f>
        <v>77.609589041095887</v>
      </c>
      <c r="V5">
        <f>VLOOKUP($A5, Calcs!$A$3:'Calcs'!$ALW$130, 758, FALSE)/X5</f>
        <v>64.516438356164386</v>
      </c>
      <c r="X5" s="202">
        <f>VLOOKUP($A5, Calcs!$A$3:'Calcs'!$ALW$130, 9, FALSE)</f>
        <v>24.333333333333336</v>
      </c>
      <c r="Y5" s="43">
        <f t="shared" si="1"/>
        <v>1.2694319940347123</v>
      </c>
      <c r="Z5" s="43">
        <f t="shared" si="2"/>
        <v>0.66252659932512437</v>
      </c>
      <c r="AA5" s="43">
        <f t="shared" si="3"/>
        <v>2.2676712328767143</v>
      </c>
      <c r="AB5">
        <f t="shared" si="4"/>
        <v>77.609589041095887</v>
      </c>
      <c r="AC5">
        <f t="shared" si="5"/>
        <v>64.516438356164386</v>
      </c>
      <c r="AD5">
        <f t="shared" si="6"/>
        <v>10.247109605859066</v>
      </c>
      <c r="AE5" s="43">
        <f t="shared" si="7"/>
        <v>8.032212544259794</v>
      </c>
      <c r="AG5" s="94">
        <v>36</v>
      </c>
      <c r="AH5" s="94">
        <v>70</v>
      </c>
      <c r="AI5" s="94">
        <v>60</v>
      </c>
      <c r="AJ5" s="35">
        <v>50</v>
      </c>
      <c r="AL5" s="28">
        <f t="shared" si="8"/>
        <v>216</v>
      </c>
      <c r="AN5" s="44">
        <v>4</v>
      </c>
      <c r="AO5" s="77">
        <f t="shared" si="9"/>
        <v>4</v>
      </c>
      <c r="AP5" s="45">
        <f t="shared" si="10"/>
        <v>0</v>
      </c>
      <c r="AQ5" s="46">
        <f t="shared" si="11"/>
        <v>0.89976669208830151</v>
      </c>
      <c r="AR5" s="43">
        <f t="shared" si="12"/>
        <v>1.0416666666666667</v>
      </c>
      <c r="AS5" s="43">
        <f t="shared" si="13"/>
        <v>0.88888888888888884</v>
      </c>
      <c r="AT5" s="43">
        <f t="shared" si="14"/>
        <v>0.97025740860912768</v>
      </c>
      <c r="AU5" s="43">
        <f t="shared" si="15"/>
        <v>0.82960141300189683</v>
      </c>
      <c r="AV5" s="43">
        <f t="shared" si="16"/>
        <v>0.96846682651645466</v>
      </c>
      <c r="AW5" s="43">
        <f t="shared" si="17"/>
        <v>0.86090435226591056</v>
      </c>
      <c r="AX5" s="43">
        <f t="shared" si="18"/>
        <v>0.79279790639685543</v>
      </c>
      <c r="AY5" s="43">
        <f t="shared" si="19"/>
        <v>1</v>
      </c>
      <c r="AZ5" s="43">
        <f t="shared" si="20"/>
        <v>0.82612258335163635</v>
      </c>
      <c r="BA5" s="43">
        <f t="shared" si="21"/>
        <v>0.64332892998678992</v>
      </c>
      <c r="BB5" s="43">
        <f t="shared" si="22"/>
        <v>0.64864864864864868</v>
      </c>
      <c r="BC5">
        <v>380</v>
      </c>
      <c r="BE5">
        <f>VLOOKUP($A5, Calcs!$A$3:'Calcs'!$ALW$130, 845, FALSE)</f>
        <v>85.375</v>
      </c>
      <c r="BF5" s="43">
        <v>1.6666666666666665</v>
      </c>
      <c r="BG5">
        <f>IF(A5&lt;17, SoC!P$3, IF(A5&lt;33, SoC!P$4, IF(A5&lt;49, SoC!P$5, IF(A5&lt;65, SoC!P$6, IF(A5&lt;81, SoC!P$7, IF(A5&lt;97, SoC!P$8, SoC!P$9))))))</f>
        <v>1.0115695692293525</v>
      </c>
      <c r="BH5" s="43">
        <v>0.97025740860912768</v>
      </c>
      <c r="BI5" s="43">
        <v>0.82960141300189683</v>
      </c>
      <c r="BJ5" s="43">
        <v>8.032212544259794</v>
      </c>
      <c r="BK5" s="183">
        <v>0.89976634284048129</v>
      </c>
      <c r="BL5">
        <f>VLOOKUP($A5, Calcs!$A$3:'Calcs'!$BAA$130, 1025, FALSE)</f>
        <v>2033</v>
      </c>
      <c r="BM5" s="554">
        <v>8.5</v>
      </c>
      <c r="BN5" s="43">
        <f t="shared" si="23"/>
        <v>0.94856014192062765</v>
      </c>
      <c r="BO5" s="43" t="str">
        <f t="shared" si="24"/>
        <v>A</v>
      </c>
      <c r="BP5" s="187">
        <f t="shared" si="25"/>
        <v>8.4198263424766164</v>
      </c>
      <c r="BQ5" s="48" t="s">
        <v>498</v>
      </c>
      <c r="BR5" t="s">
        <v>1959</v>
      </c>
      <c r="BS5" t="str">
        <f t="shared" si="26"/>
        <v>Crystal</v>
      </c>
      <c r="BT5" t="s">
        <v>553</v>
      </c>
      <c r="BU5" t="s">
        <v>459</v>
      </c>
      <c r="BV5" s="91">
        <f>IF(BT5="MRL", VLOOKUP(C5, Master!BL:BP, 5, FALSE), IF(BT5="UTL", VLOOKUP(C5, Ultra!BL:BP, 5, FALSE), ""))</f>
        <v>2</v>
      </c>
      <c r="BW5" t="s">
        <v>7344</v>
      </c>
      <c r="BX5" t="s">
        <v>24</v>
      </c>
      <c r="BY5">
        <f>MATCH(A5, Standings!$D$3:$D$18, 0)</f>
        <v>1</v>
      </c>
      <c r="BZ5" s="183">
        <v>0.99815418573712111</v>
      </c>
      <c r="CA5" s="25" t="s">
        <v>11</v>
      </c>
      <c r="CB5">
        <v>4</v>
      </c>
      <c r="CC5">
        <v>4</v>
      </c>
      <c r="CD5">
        <v>4</v>
      </c>
      <c r="CE5">
        <v>4</v>
      </c>
      <c r="CF5">
        <v>5</v>
      </c>
      <c r="CG5">
        <v>3</v>
      </c>
      <c r="CH5">
        <v>3</v>
      </c>
      <c r="CI5">
        <v>3</v>
      </c>
      <c r="CJ5">
        <v>3</v>
      </c>
      <c r="CK5">
        <v>3</v>
      </c>
      <c r="CL5">
        <v>3</v>
      </c>
      <c r="CM5">
        <v>3</v>
      </c>
      <c r="CN5">
        <v>3</v>
      </c>
      <c r="CO5">
        <v>3</v>
      </c>
      <c r="CP5">
        <v>3</v>
      </c>
      <c r="CQ5">
        <v>4</v>
      </c>
      <c r="CR5">
        <v>3</v>
      </c>
      <c r="CS5">
        <v>4</v>
      </c>
      <c r="CT5">
        <v>3</v>
      </c>
      <c r="CU5">
        <v>3</v>
      </c>
      <c r="CV5">
        <v>4</v>
      </c>
      <c r="CW5">
        <v>6</v>
      </c>
      <c r="CX5">
        <v>6</v>
      </c>
      <c r="CY5">
        <v>4</v>
      </c>
      <c r="CZ5">
        <v>7</v>
      </c>
      <c r="DA5">
        <v>4</v>
      </c>
      <c r="DB5">
        <v>4</v>
      </c>
      <c r="DC5">
        <v>7</v>
      </c>
      <c r="DD5">
        <v>10</v>
      </c>
      <c r="DE5">
        <v>9</v>
      </c>
      <c r="DF5">
        <v>12</v>
      </c>
      <c r="DG5">
        <v>8</v>
      </c>
      <c r="DH5">
        <v>11</v>
      </c>
      <c r="DI5">
        <v>9</v>
      </c>
      <c r="DJ5">
        <v>16</v>
      </c>
      <c r="DK5">
        <v>13</v>
      </c>
      <c r="DL5">
        <v>7</v>
      </c>
      <c r="DM5">
        <v>1</v>
      </c>
      <c r="DN5">
        <v>1</v>
      </c>
    </row>
    <row r="6" spans="1:118" x14ac:dyDescent="0.35">
      <c r="A6">
        <v>56</v>
      </c>
      <c r="B6" s="86" t="s">
        <v>3</v>
      </c>
      <c r="C6" s="52" t="s">
        <v>96</v>
      </c>
      <c r="D6" t="s">
        <v>24</v>
      </c>
      <c r="E6">
        <v>6</v>
      </c>
      <c r="F6" s="28">
        <f>VLOOKUP($A6, Calcs!$A$3:'Calcs'!$ALW$130, 95, FALSE)+VLOOKUP($A6, Calcs!$A$3:'Calcs'!$ALW$130, 97, FALSE)</f>
        <v>10</v>
      </c>
      <c r="G6" s="28">
        <f>VLOOKUP($A6, Calcs!$A$3:'Calcs'!$ALW$130, 96, FALSE)+VLOOKUP($A6, Calcs!$A$3:'Calcs'!$ALW$130, 98, FALSE)</f>
        <v>2</v>
      </c>
      <c r="I6" s="28">
        <f>VLOOKUP($A6, Calcs!$A$3:'Calcs'!$ALW$130, 99, FALSE)+VLOOKUP($A6, Calcs!$A$3:'Calcs'!$ALW$130, 101, FALSE)</f>
        <v>7</v>
      </c>
      <c r="J6" s="28">
        <f>VLOOKUP($A6, Calcs!$A$3:'Calcs'!$ALW$130, 100, FALSE)+VLOOKUP($A6, Calcs!$A$3:'Calcs'!$ALW$130, 102, FALSE)</f>
        <v>2</v>
      </c>
      <c r="L6" s="28">
        <f>VLOOKUP($A6, Calcs!$A$3:'Calcs'!$ALW$130, 119, FALSE)</f>
        <v>24</v>
      </c>
      <c r="M6" s="28">
        <f>VLOOKUP($A6, Calcs!$A$3:'Calcs'!$ALW$130, 120, FALSE)</f>
        <v>11</v>
      </c>
      <c r="N6" t="s">
        <v>1949</v>
      </c>
      <c r="O6" s="202">
        <f>VLOOKUP($A6, Calcs!$A$3:'Calcs'!$ALW$130, 302, FALSE)/X6</f>
        <v>19.935294117647057</v>
      </c>
      <c r="P6" s="202">
        <f>VLOOKUP($A6, Calcs!$A$3:'Calcs'!$ALW$130, 394, FALSE)/X6</f>
        <v>12.376470588235295</v>
      </c>
      <c r="Q6" s="202">
        <f t="shared" si="0"/>
        <v>7.5588235294117627</v>
      </c>
      <c r="R6" s="202">
        <f>O6/(VLOOKUP($A6,Calcs!$A$3:'Calcs'!$ALW$130,485,FALSE)/X6)</f>
        <v>2.6643081761006289</v>
      </c>
      <c r="S6" s="187">
        <f>VLOOKUP($A6, Calcs!$A$3:'Calcs'!$ALW$130, 210, FALSE)/X6</f>
        <v>0.62287076425218701</v>
      </c>
      <c r="T6" s="43">
        <f>VLOOKUP($A6, Calcs!$A$3:'Calcs'!$ALW$130, 576, FALSE)/X6</f>
        <v>5.0307058823529411</v>
      </c>
      <c r="U6">
        <f>VLOOKUP($A6, Calcs!$A$3:'Calcs'!$ALW$130, 667, FALSE)/X6</f>
        <v>68.705882352941188</v>
      </c>
      <c r="V6">
        <f>VLOOKUP($A6, Calcs!$A$3:'Calcs'!$ALW$130, 758, FALSE)/X6</f>
        <v>61.031176470588235</v>
      </c>
      <c r="X6" s="202">
        <f>VLOOKUP($A6, Calcs!$A$3:'Calcs'!$ALW$130, 9, FALSE)</f>
        <v>28.333333333333332</v>
      </c>
      <c r="Y6" s="43">
        <f t="shared" si="1"/>
        <v>1.7509335892413398</v>
      </c>
      <c r="Z6" s="43">
        <f t="shared" si="2"/>
        <v>0.66841690231663142</v>
      </c>
      <c r="AA6" s="43">
        <f t="shared" si="3"/>
        <v>2.5281176470588216</v>
      </c>
      <c r="AB6">
        <f t="shared" si="4"/>
        <v>68.705882352941188</v>
      </c>
      <c r="AC6">
        <f t="shared" si="5"/>
        <v>61.031176470588235</v>
      </c>
      <c r="AD6">
        <f t="shared" si="6"/>
        <v>9.4083205342349956</v>
      </c>
      <c r="AE6" s="43">
        <f t="shared" si="7"/>
        <v>7.8122452899655057</v>
      </c>
      <c r="AG6" s="94">
        <v>60</v>
      </c>
      <c r="AH6" s="94">
        <v>60</v>
      </c>
      <c r="AI6" s="94">
        <v>35</v>
      </c>
      <c r="AJ6" s="35">
        <v>70</v>
      </c>
      <c r="AL6" s="28">
        <f t="shared" si="8"/>
        <v>225</v>
      </c>
      <c r="AN6" s="44">
        <v>5</v>
      </c>
      <c r="AO6" s="77">
        <f t="shared" si="9"/>
        <v>5</v>
      </c>
      <c r="AP6" s="45">
        <f t="shared" si="10"/>
        <v>0</v>
      </c>
      <c r="AQ6" s="46">
        <f t="shared" si="11"/>
        <v>0.89619220196628402</v>
      </c>
      <c r="AR6" s="43">
        <f t="shared" si="12"/>
        <v>1.1666666666666667</v>
      </c>
      <c r="AS6" s="43">
        <f t="shared" si="13"/>
        <v>0.77777777777777779</v>
      </c>
      <c r="AT6" s="43">
        <f t="shared" si="14"/>
        <v>0.80021249252458893</v>
      </c>
      <c r="AU6" s="43">
        <f t="shared" si="15"/>
        <v>0.92118415993848535</v>
      </c>
      <c r="AV6" s="43">
        <f t="shared" si="16"/>
        <v>0.73701798119464934</v>
      </c>
      <c r="AW6" s="43">
        <f t="shared" si="17"/>
        <v>0.88011179033039433</v>
      </c>
      <c r="AX6" s="43">
        <f t="shared" si="18"/>
        <v>0.81214718235340699</v>
      </c>
      <c r="AY6" s="43">
        <f t="shared" si="19"/>
        <v>0.93817103082601827</v>
      </c>
      <c r="AZ6" s="43">
        <f t="shared" si="20"/>
        <v>0.79518520571565632</v>
      </c>
      <c r="BA6" s="43">
        <f t="shared" si="21"/>
        <v>0.78467635402906211</v>
      </c>
      <c r="BB6" s="43">
        <f t="shared" si="22"/>
        <v>0.67567567567567566</v>
      </c>
      <c r="BC6">
        <v>318</v>
      </c>
      <c r="BE6">
        <f>VLOOKUP($A6, Calcs!$A$3:'Calcs'!$ALW$130, 845, FALSE)</f>
        <v>184.5</v>
      </c>
      <c r="BF6" s="43">
        <v>1.3333333333333333</v>
      </c>
      <c r="BG6">
        <f>IF(A6&lt;17, SoC!P$3, IF(A6&lt;33, SoC!P$4, IF(A6&lt;49, SoC!P$5, IF(A6&lt;65, SoC!P$6, IF(A6&lt;81, SoC!P$7, IF(A6&lt;97, SoC!P$8, SoC!P$9))))))</f>
        <v>1.0731229344487323</v>
      </c>
      <c r="BH6" s="43">
        <v>0.80021249252458893</v>
      </c>
      <c r="BI6" s="43">
        <v>0.92118415993848535</v>
      </c>
      <c r="BJ6" s="43">
        <v>7.8122452899655057</v>
      </c>
      <c r="BK6" s="183">
        <v>0.89620059051123913</v>
      </c>
      <c r="BL6">
        <f>VLOOKUP($A6, Calcs!$A$3:'Calcs'!$BAA$130, 1025, FALSE)</f>
        <v>2140</v>
      </c>
      <c r="BM6" s="554">
        <v>18.5</v>
      </c>
      <c r="BN6" s="43">
        <f t="shared" si="23"/>
        <v>0.94667871556893002</v>
      </c>
      <c r="BO6" s="43" t="str">
        <f t="shared" si="24"/>
        <v>A</v>
      </c>
      <c r="BP6" s="187">
        <f t="shared" si="25"/>
        <v>8.2385276687446272</v>
      </c>
      <c r="BQ6" s="48" t="s">
        <v>501</v>
      </c>
      <c r="BR6" t="s">
        <v>1959</v>
      </c>
      <c r="BS6" t="str">
        <f t="shared" si="26"/>
        <v>Gray</v>
      </c>
      <c r="BT6" t="s">
        <v>553</v>
      </c>
      <c r="BU6" t="s">
        <v>501</v>
      </c>
      <c r="BV6" s="91">
        <f>IF(BT6="MRL", VLOOKUP(C6, Master!BL:BP, 5, FALSE), IF(BT6="UTL", VLOOKUP(C6, Ultra!BL:BP, 5, FALSE), ""))</f>
        <v>2</v>
      </c>
      <c r="BW6" t="s">
        <v>24</v>
      </c>
      <c r="BX6" t="s">
        <v>7351</v>
      </c>
      <c r="BY6">
        <f>MATCH(A6, Standings!$N$21:$N$36, 0)</f>
        <v>5</v>
      </c>
      <c r="BZ6" s="183">
        <v>0.84842567381754563</v>
      </c>
      <c r="CA6" s="22" t="s">
        <v>96</v>
      </c>
      <c r="CB6">
        <v>5</v>
      </c>
      <c r="CC6">
        <v>5</v>
      </c>
      <c r="CD6">
        <v>5</v>
      </c>
      <c r="CE6">
        <v>5</v>
      </c>
      <c r="CF6">
        <v>3</v>
      </c>
      <c r="CG6">
        <v>5</v>
      </c>
      <c r="CH6">
        <v>5</v>
      </c>
      <c r="CI6">
        <v>5</v>
      </c>
      <c r="CJ6">
        <v>6</v>
      </c>
      <c r="CK6">
        <v>5</v>
      </c>
      <c r="CL6">
        <v>5</v>
      </c>
      <c r="CM6">
        <v>5</v>
      </c>
      <c r="CN6">
        <v>5</v>
      </c>
      <c r="CO6">
        <v>5</v>
      </c>
      <c r="CP6">
        <v>6</v>
      </c>
      <c r="CQ6">
        <v>8</v>
      </c>
      <c r="CR6">
        <v>8</v>
      </c>
      <c r="CS6">
        <v>10</v>
      </c>
      <c r="CT6">
        <v>12</v>
      </c>
      <c r="CU6">
        <v>13</v>
      </c>
      <c r="CV6">
        <v>16</v>
      </c>
      <c r="CW6">
        <v>16</v>
      </c>
      <c r="CX6">
        <v>16</v>
      </c>
      <c r="CY6">
        <v>16</v>
      </c>
      <c r="CZ6">
        <v>17</v>
      </c>
      <c r="DA6">
        <v>21</v>
      </c>
      <c r="DB6">
        <v>22</v>
      </c>
      <c r="DC6">
        <v>22</v>
      </c>
      <c r="DD6">
        <v>12</v>
      </c>
      <c r="DE6">
        <v>12</v>
      </c>
      <c r="DF6">
        <v>10</v>
      </c>
      <c r="DG6">
        <v>9</v>
      </c>
      <c r="DH6">
        <v>13</v>
      </c>
      <c r="DI6">
        <v>14</v>
      </c>
      <c r="DJ6">
        <v>20</v>
      </c>
      <c r="DK6">
        <v>17</v>
      </c>
      <c r="DL6">
        <v>3</v>
      </c>
      <c r="DM6">
        <v>6</v>
      </c>
      <c r="DN6">
        <v>6</v>
      </c>
    </row>
    <row r="7" spans="1:118" x14ac:dyDescent="0.35">
      <c r="A7">
        <v>125</v>
      </c>
      <c r="B7" s="90" t="s">
        <v>10</v>
      </c>
      <c r="C7" s="81" t="s">
        <v>342</v>
      </c>
      <c r="D7" t="s">
        <v>24</v>
      </c>
      <c r="E7">
        <v>7</v>
      </c>
      <c r="F7" s="28">
        <f>VLOOKUP($A7, Calcs!$A$3:'Calcs'!$ALW$130, 95, FALSE)+VLOOKUP($A7, Calcs!$A$3:'Calcs'!$ALW$130, 97, FALSE)</f>
        <v>11</v>
      </c>
      <c r="G7" s="28">
        <f>VLOOKUP($A7, Calcs!$A$3:'Calcs'!$ALW$130, 96, FALSE)+VLOOKUP($A7, Calcs!$A$3:'Calcs'!$ALW$130, 98, FALSE)</f>
        <v>1</v>
      </c>
      <c r="I7" s="28">
        <f>VLOOKUP($A7, Calcs!$A$3:'Calcs'!$ALW$130, 99, FALSE)+VLOOKUP($A7, Calcs!$A$3:'Calcs'!$ALW$130, 101, FALSE)</f>
        <v>8</v>
      </c>
      <c r="J7" s="28">
        <f>VLOOKUP($A7, Calcs!$A$3:'Calcs'!$ALW$130, 100, FALSE)+VLOOKUP($A7, Calcs!$A$3:'Calcs'!$ALW$130, 102, FALSE)</f>
        <v>1</v>
      </c>
      <c r="L7" s="28">
        <f>VLOOKUP($A7, Calcs!$A$3:'Calcs'!$ALW$130, 119, FALSE)</f>
        <v>20</v>
      </c>
      <c r="M7" s="28">
        <f>VLOOKUP($A7, Calcs!$A$3:'Calcs'!$ALW$130, 120, FALSE)</f>
        <v>16</v>
      </c>
      <c r="N7" t="s">
        <v>1949</v>
      </c>
      <c r="O7" s="202">
        <f>VLOOKUP($A7, Calcs!$A$3:'Calcs'!$ALW$130, 302, FALSE)/X7</f>
        <v>18.531791907514449</v>
      </c>
      <c r="P7" s="202">
        <f>VLOOKUP($A7, Calcs!$A$3:'Calcs'!$ALW$130, 394, FALSE)/X7</f>
        <v>11.809248554913296</v>
      </c>
      <c r="Q7" s="202">
        <f t="shared" si="0"/>
        <v>6.7225433526011535</v>
      </c>
      <c r="R7" s="202">
        <f>O7/(VLOOKUP($A7,Calcs!$A$3:'Calcs'!$ALW$130,485,FALSE)/X7)</f>
        <v>2.6343467543138863</v>
      </c>
      <c r="S7" s="187">
        <f>VLOOKUP($A7, Calcs!$A$3:'Calcs'!$ALW$130, 210, FALSE)/X7</f>
        <v>0.66211148601946868</v>
      </c>
      <c r="T7" s="43">
        <f>VLOOKUP($A7, Calcs!$A$3:'Calcs'!$ALW$130, 576, FALSE)/X7</f>
        <v>3.5275144508670526</v>
      </c>
      <c r="U7">
        <f>VLOOKUP($A7, Calcs!$A$3:'Calcs'!$ALW$130, 667, FALSE)/X7</f>
        <v>62.445086705202314</v>
      </c>
      <c r="V7">
        <f>VLOOKUP($A7, Calcs!$A$3:'Calcs'!$ALW$130, 758, FALSE)/X7</f>
        <v>58.939884393063579</v>
      </c>
      <c r="X7" s="202">
        <f>VLOOKUP($A7, Calcs!$A$3:'Calcs'!$ALW$130, 9, FALSE)</f>
        <v>28.833333333333332</v>
      </c>
      <c r="Y7" s="43">
        <f t="shared" si="1"/>
        <v>2.8565223344609088</v>
      </c>
      <c r="Z7" s="43">
        <f t="shared" si="2"/>
        <v>0.63855167394215939</v>
      </c>
      <c r="AA7" s="43">
        <f t="shared" si="3"/>
        <v>3.1950289017341009</v>
      </c>
      <c r="AB7">
        <f t="shared" si="4"/>
        <v>62.445086705202314</v>
      </c>
      <c r="AC7">
        <f t="shared" si="5"/>
        <v>58.939884393063579</v>
      </c>
      <c r="AD7">
        <f t="shared" si="6"/>
        <v>7.4386258721629979</v>
      </c>
      <c r="AE7" s="43">
        <f t="shared" si="7"/>
        <v>7.6772315578640438</v>
      </c>
      <c r="AG7" s="94">
        <v>45</v>
      </c>
      <c r="AH7" s="94">
        <v>40</v>
      </c>
      <c r="AI7" s="94">
        <v>50</v>
      </c>
      <c r="AJ7" s="35">
        <v>105</v>
      </c>
      <c r="AL7" s="28">
        <f t="shared" si="8"/>
        <v>240</v>
      </c>
      <c r="AN7" s="44">
        <v>6</v>
      </c>
      <c r="AO7" s="77">
        <f t="shared" si="9"/>
        <v>6</v>
      </c>
      <c r="AP7" s="45">
        <f t="shared" si="10"/>
        <v>0</v>
      </c>
      <c r="AQ7" s="46">
        <f t="shared" si="11"/>
        <v>0.89034352893174029</v>
      </c>
      <c r="AR7" s="43">
        <f t="shared" si="12"/>
        <v>1.1944444444444444</v>
      </c>
      <c r="AS7" s="43">
        <f t="shared" si="13"/>
        <v>0.88888888888888884</v>
      </c>
      <c r="AT7" s="43">
        <f t="shared" si="14"/>
        <v>0.68940169721885636</v>
      </c>
      <c r="AU7" s="43">
        <f t="shared" si="15"/>
        <v>0.95488719222143237</v>
      </c>
      <c r="AV7" s="43">
        <f t="shared" si="16"/>
        <v>0.71528238698212543</v>
      </c>
      <c r="AW7" s="43">
        <f t="shared" si="17"/>
        <v>0.78272553955323887</v>
      </c>
      <c r="AX7" s="43">
        <f t="shared" si="18"/>
        <v>0.86169384225182022</v>
      </c>
      <c r="AY7" s="43">
        <f t="shared" si="19"/>
        <v>0.78896810688005847</v>
      </c>
      <c r="AZ7" s="43">
        <f t="shared" si="20"/>
        <v>0.77619614832406081</v>
      </c>
      <c r="BA7" s="43">
        <f t="shared" si="21"/>
        <v>0.68428005284015847</v>
      </c>
      <c r="BB7" s="43">
        <f t="shared" si="22"/>
        <v>0.72072072072072069</v>
      </c>
      <c r="BC7">
        <v>105</v>
      </c>
      <c r="BE7">
        <f>VLOOKUP($A7, Calcs!$A$3:'Calcs'!$ALW$130, 845, FALSE)</f>
        <v>106</v>
      </c>
      <c r="BF7" s="43">
        <v>1.3333333333333333</v>
      </c>
      <c r="BG7">
        <f>IF(A7&lt;17, SoC!P$3, IF(A7&lt;33, SoC!P$4, IF(A7&lt;49, SoC!P$5, IF(A7&lt;65, SoC!P$6, IF(A7&lt;81, SoC!P$7, IF(A7&lt;97, SoC!P$8, SoC!P$9))))))</f>
        <v>0.96441715243614345</v>
      </c>
      <c r="BH7" s="43">
        <v>0.68940169721885636</v>
      </c>
      <c r="BI7" s="43">
        <v>0.95488719222143237</v>
      </c>
      <c r="BJ7" s="43">
        <v>7.6772315578640438</v>
      </c>
      <c r="BK7" s="183">
        <v>0.89022469558383477</v>
      </c>
      <c r="BL7">
        <f>VLOOKUP($A7, Calcs!$A$3:'Calcs'!$BAA$130, 1025, FALSE)</f>
        <v>2064</v>
      </c>
      <c r="BM7" s="554">
        <v>10.6</v>
      </c>
      <c r="BN7" s="43">
        <f t="shared" si="23"/>
        <v>0.94351719411139234</v>
      </c>
      <c r="BO7" s="43" t="str">
        <f t="shared" si="24"/>
        <v>A</v>
      </c>
      <c r="BP7" s="187">
        <f t="shared" si="25"/>
        <v>8.0515029041458099</v>
      </c>
      <c r="BQ7" s="48" t="s">
        <v>496</v>
      </c>
      <c r="BR7" t="s">
        <v>1965</v>
      </c>
      <c r="BS7" t="str">
        <f t="shared" si="26"/>
        <v>Prism</v>
      </c>
      <c r="BT7" t="s">
        <v>497</v>
      </c>
      <c r="BU7" t="s">
        <v>498</v>
      </c>
      <c r="BV7" s="91">
        <f>IF(BT7="MRL", VLOOKUP(C7, Master!BL:BP, 5, FALSE), IF(BT7="UTL", VLOOKUP(C7, Ultra!BL:BP, 5, FALSE), ""))</f>
        <v>2</v>
      </c>
      <c r="BW7" t="s">
        <v>24</v>
      </c>
      <c r="BX7" t="s">
        <v>24</v>
      </c>
      <c r="BY7">
        <f>MATCH(A7, Standings!$AH$21:$AH$36, 0)</f>
        <v>2</v>
      </c>
      <c r="BZ7" s="183">
        <v>0.76078884597520524</v>
      </c>
      <c r="CA7" s="90" t="s">
        <v>342</v>
      </c>
      <c r="CB7">
        <v>6</v>
      </c>
      <c r="CC7">
        <v>6</v>
      </c>
      <c r="CD7">
        <v>6</v>
      </c>
      <c r="CE7">
        <v>6</v>
      </c>
      <c r="CF7">
        <v>6</v>
      </c>
      <c r="CG7">
        <v>7</v>
      </c>
      <c r="CH7">
        <v>6</v>
      </c>
      <c r="CI7">
        <v>6</v>
      </c>
      <c r="CJ7">
        <v>4</v>
      </c>
      <c r="CK7">
        <v>6</v>
      </c>
      <c r="CL7">
        <v>6</v>
      </c>
      <c r="CM7">
        <v>6</v>
      </c>
      <c r="CN7">
        <v>6</v>
      </c>
      <c r="CO7">
        <v>6</v>
      </c>
      <c r="CP7">
        <v>5</v>
      </c>
      <c r="CQ7">
        <v>7</v>
      </c>
      <c r="CR7">
        <v>7</v>
      </c>
      <c r="CS7">
        <v>7</v>
      </c>
      <c r="CT7">
        <v>6</v>
      </c>
      <c r="CU7">
        <v>7</v>
      </c>
      <c r="CV7">
        <v>7</v>
      </c>
      <c r="CW7">
        <v>8</v>
      </c>
      <c r="CX7">
        <v>7</v>
      </c>
      <c r="CY7">
        <v>10</v>
      </c>
      <c r="CZ7">
        <v>11</v>
      </c>
      <c r="DA7">
        <v>14</v>
      </c>
      <c r="DB7">
        <v>16</v>
      </c>
      <c r="DC7">
        <v>17</v>
      </c>
      <c r="DD7">
        <v>19</v>
      </c>
      <c r="DE7">
        <v>17</v>
      </c>
      <c r="DF7">
        <v>24</v>
      </c>
      <c r="DG7">
        <v>27</v>
      </c>
      <c r="DH7">
        <v>26</v>
      </c>
      <c r="DI7">
        <v>24</v>
      </c>
      <c r="DJ7">
        <v>23</v>
      </c>
      <c r="DK7">
        <v>26</v>
      </c>
      <c r="DL7">
        <v>23</v>
      </c>
      <c r="DM7">
        <v>16</v>
      </c>
      <c r="DN7">
        <v>17</v>
      </c>
    </row>
    <row r="8" spans="1:118" x14ac:dyDescent="0.35">
      <c r="A8">
        <v>58</v>
      </c>
      <c r="B8" s="86" t="s">
        <v>3</v>
      </c>
      <c r="C8" s="52" t="s">
        <v>94</v>
      </c>
      <c r="D8" t="s">
        <v>24</v>
      </c>
      <c r="E8">
        <v>4</v>
      </c>
      <c r="F8" s="28">
        <f>VLOOKUP($A8, Calcs!$A$3:'Calcs'!$ALW$130, 95, FALSE)+VLOOKUP($A8, Calcs!$A$3:'Calcs'!$ALW$130, 97, FALSE)</f>
        <v>10</v>
      </c>
      <c r="G8" s="28">
        <f>VLOOKUP($A8, Calcs!$A$3:'Calcs'!$ALW$130, 96, FALSE)+VLOOKUP($A8, Calcs!$A$3:'Calcs'!$ALW$130, 98, FALSE)</f>
        <v>2</v>
      </c>
      <c r="H8" s="28" t="s">
        <v>33</v>
      </c>
      <c r="I8" s="28">
        <f>VLOOKUP($A8, Calcs!$A$3:'Calcs'!$ALW$130, 99, FALSE)+VLOOKUP($A8, Calcs!$A$3:'Calcs'!$ALW$130, 101, FALSE)</f>
        <v>8</v>
      </c>
      <c r="J8" s="28">
        <f>VLOOKUP($A8, Calcs!$A$3:'Calcs'!$ALW$130, 100, FALSE)+VLOOKUP($A8, Calcs!$A$3:'Calcs'!$ALW$130, 102, FALSE)</f>
        <v>1</v>
      </c>
      <c r="L8" s="28">
        <f>VLOOKUP($A8, Calcs!$A$3:'Calcs'!$ALW$130, 119, FALSE)</f>
        <v>15</v>
      </c>
      <c r="M8" s="28">
        <f>VLOOKUP($A8, Calcs!$A$3:'Calcs'!$ALW$130, 120, FALSE)</f>
        <v>6</v>
      </c>
      <c r="N8" t="s">
        <v>1949</v>
      </c>
      <c r="O8" s="202">
        <f>VLOOKUP($A8, Calcs!$A$3:'Calcs'!$ALW$130, 302, FALSE)/X8</f>
        <v>21</v>
      </c>
      <c r="P8" s="202">
        <f>VLOOKUP($A8, Calcs!$A$3:'Calcs'!$ALW$130, 394, FALSE)/X8</f>
        <v>12.992248062015504</v>
      </c>
      <c r="Q8" s="202">
        <f t="shared" si="0"/>
        <v>8.0077519379844961</v>
      </c>
      <c r="R8" s="202">
        <f>O8/(VLOOKUP($A8,Calcs!$A$3:'Calcs'!$ALW$130,485,FALSE)/X8)</f>
        <v>3.0268156424581005</v>
      </c>
      <c r="S8" s="187">
        <f>VLOOKUP($A8, Calcs!$A$3:'Calcs'!$ALW$130, 210, FALSE)/X8</f>
        <v>0.58961011978625333</v>
      </c>
      <c r="T8" s="43">
        <f>VLOOKUP($A8, Calcs!$A$3:'Calcs'!$ALW$130, 576, FALSE)/X8</f>
        <v>7.261162790697675</v>
      </c>
      <c r="U8">
        <f>VLOOKUP($A8, Calcs!$A$3:'Calcs'!$ALW$130, 667, FALSE)/X8</f>
        <v>66.95348837209302</v>
      </c>
      <c r="V8">
        <f>VLOOKUP($A8, Calcs!$A$3:'Calcs'!$ALW$130, 758, FALSE)/X8</f>
        <v>60.841860465116277</v>
      </c>
      <c r="X8" s="202">
        <f>VLOOKUP($A8, Calcs!$A$3:'Calcs'!$ALW$130, 9, FALSE)</f>
        <v>21.5</v>
      </c>
      <c r="Y8" s="43">
        <f t="shared" si="1"/>
        <v>0.3423356100788944</v>
      </c>
      <c r="Z8" s="43">
        <f t="shared" si="2"/>
        <v>0.63272414192569271</v>
      </c>
      <c r="AA8" s="43">
        <f t="shared" si="3"/>
        <v>0.74658914728682113</v>
      </c>
      <c r="AB8">
        <f t="shared" si="4"/>
        <v>66.95348837209302</v>
      </c>
      <c r="AC8">
        <f t="shared" si="5"/>
        <v>60.841860465116277</v>
      </c>
      <c r="AD8">
        <f t="shared" si="6"/>
        <v>9.3344088297145973</v>
      </c>
      <c r="AE8" s="43">
        <f t="shared" si="7"/>
        <v>7.8001192596726545</v>
      </c>
      <c r="AG8" s="94">
        <v>45</v>
      </c>
      <c r="AH8" s="94">
        <v>20</v>
      </c>
      <c r="AI8" s="94">
        <v>60</v>
      </c>
      <c r="AJ8" s="35">
        <v>60</v>
      </c>
      <c r="AL8" s="28">
        <f t="shared" si="8"/>
        <v>185</v>
      </c>
      <c r="AN8" s="44">
        <v>7</v>
      </c>
      <c r="AO8" s="77">
        <f t="shared" si="9"/>
        <v>7</v>
      </c>
      <c r="AP8" s="45">
        <f t="shared" si="10"/>
        <v>0</v>
      </c>
      <c r="AQ8" s="46">
        <f t="shared" si="11"/>
        <v>0.87222626422349858</v>
      </c>
      <c r="AR8" s="43">
        <f t="shared" si="12"/>
        <v>1.0416666666666667</v>
      </c>
      <c r="AS8" s="43">
        <f t="shared" si="13"/>
        <v>0.88888888888888884</v>
      </c>
      <c r="AT8" s="43">
        <f t="shared" si="14"/>
        <v>0.88427428077006243</v>
      </c>
      <c r="AU8" s="43">
        <f t="shared" si="15"/>
        <v>0.88459607474655366</v>
      </c>
      <c r="AV8" s="43">
        <f t="shared" si="16"/>
        <v>1</v>
      </c>
      <c r="AW8" s="43">
        <f t="shared" si="17"/>
        <v>0.7637227886868625</v>
      </c>
      <c r="AX8" s="43">
        <f t="shared" si="18"/>
        <v>0.67979256086705708</v>
      </c>
      <c r="AY8" s="43">
        <f t="shared" si="19"/>
        <v>0.93267895445671178</v>
      </c>
      <c r="AZ8" s="43">
        <f t="shared" si="20"/>
        <v>0.79347973560103024</v>
      </c>
      <c r="BA8" s="43">
        <f t="shared" si="21"/>
        <v>0.70277410832232501</v>
      </c>
      <c r="BB8" s="43">
        <f t="shared" si="22"/>
        <v>0.55555555555555558</v>
      </c>
      <c r="BC8">
        <v>311</v>
      </c>
      <c r="BE8">
        <f>VLOOKUP($A8, Calcs!$A$3:'Calcs'!$ALW$130, 845, FALSE)</f>
        <v>71.84375</v>
      </c>
      <c r="BF8" s="43">
        <v>0.66666666666666663</v>
      </c>
      <c r="BG8">
        <f>IF(A8&lt;17, SoC!P$3, IF(A8&lt;33, SoC!P$4, IF(A8&lt;49, SoC!P$5, IF(A8&lt;65, SoC!P$6, IF(A8&lt;81, SoC!P$7, IF(A8&lt;97, SoC!P$8, SoC!P$9))))))</f>
        <v>1.0731229344487323</v>
      </c>
      <c r="BH8" s="43">
        <v>0.88427428077006243</v>
      </c>
      <c r="BI8" s="43">
        <v>0.88459607474655366</v>
      </c>
      <c r="BJ8" s="43">
        <v>7.8001192596726545</v>
      </c>
      <c r="BK8" s="183">
        <v>0.87224282570657508</v>
      </c>
      <c r="BL8">
        <f>VLOOKUP($A8, Calcs!$A$3:'Calcs'!$BAA$130, 1025, FALSE)</f>
        <v>2078</v>
      </c>
      <c r="BM8" s="554">
        <v>7.2</v>
      </c>
      <c r="BN8" s="43">
        <f t="shared" si="23"/>
        <v>0.93393941222467691</v>
      </c>
      <c r="BO8" s="43" t="str">
        <f t="shared" si="24"/>
        <v>A</v>
      </c>
      <c r="BP8" s="187">
        <f t="shared" si="25"/>
        <v>7.7533093575049223</v>
      </c>
      <c r="BQ8" s="48" t="s">
        <v>498</v>
      </c>
      <c r="BR8" t="s">
        <v>1950</v>
      </c>
      <c r="BS8" t="str">
        <f t="shared" si="26"/>
        <v>Crystal</v>
      </c>
      <c r="BT8" t="s">
        <v>553</v>
      </c>
      <c r="BU8" t="s">
        <v>498</v>
      </c>
      <c r="BV8" s="91">
        <f>IF(BT8="MRL", VLOOKUP(C8, Master!BL:BP, 5, FALSE), IF(BT8="UTL", VLOOKUP(C8, Ultra!BL:BP, 5, FALSE), ""))</f>
        <v>1</v>
      </c>
      <c r="BW8" t="s">
        <v>7345</v>
      </c>
      <c r="BX8" t="s">
        <v>24</v>
      </c>
      <c r="BY8">
        <f>MATCH(A8, Standings!$N$21:$N$36, 0)</f>
        <v>1</v>
      </c>
      <c r="BZ8" s="183">
        <v>0.83142702819137626</v>
      </c>
      <c r="CA8" s="22" t="s">
        <v>94</v>
      </c>
      <c r="CB8">
        <v>7</v>
      </c>
      <c r="CC8">
        <v>7</v>
      </c>
      <c r="CD8">
        <v>7</v>
      </c>
      <c r="CE8">
        <v>7</v>
      </c>
      <c r="CF8">
        <v>7</v>
      </c>
      <c r="CG8">
        <v>6</v>
      </c>
      <c r="CH8">
        <v>8</v>
      </c>
      <c r="CI8">
        <v>8</v>
      </c>
      <c r="CJ8">
        <v>8</v>
      </c>
      <c r="CK8">
        <v>8</v>
      </c>
      <c r="CL8">
        <v>8</v>
      </c>
      <c r="CM8">
        <v>8</v>
      </c>
      <c r="CN8">
        <v>7</v>
      </c>
      <c r="CO8">
        <v>7</v>
      </c>
      <c r="CP8">
        <v>7</v>
      </c>
      <c r="CQ8">
        <v>5</v>
      </c>
      <c r="CR8">
        <v>5</v>
      </c>
      <c r="CS8">
        <v>3</v>
      </c>
      <c r="CT8">
        <v>4</v>
      </c>
      <c r="CU8">
        <v>4</v>
      </c>
      <c r="CV8">
        <v>3</v>
      </c>
      <c r="CW8">
        <v>3</v>
      </c>
      <c r="CX8">
        <v>3</v>
      </c>
      <c r="CY8">
        <v>3</v>
      </c>
      <c r="CZ8">
        <v>3</v>
      </c>
      <c r="DA8">
        <v>2</v>
      </c>
      <c r="DB8">
        <v>1</v>
      </c>
      <c r="DC8">
        <v>2</v>
      </c>
      <c r="DD8">
        <v>2</v>
      </c>
      <c r="DE8">
        <v>2</v>
      </c>
      <c r="DF8">
        <v>1</v>
      </c>
      <c r="DG8">
        <v>1</v>
      </c>
      <c r="DH8">
        <v>2</v>
      </c>
      <c r="DI8">
        <v>4</v>
      </c>
      <c r="DJ8">
        <v>5</v>
      </c>
      <c r="DK8">
        <v>3</v>
      </c>
      <c r="DL8">
        <v>6</v>
      </c>
      <c r="DM8">
        <v>8</v>
      </c>
      <c r="DN8">
        <v>9</v>
      </c>
    </row>
    <row r="9" spans="1:118" x14ac:dyDescent="0.35">
      <c r="A9">
        <v>117</v>
      </c>
      <c r="B9" s="90" t="s">
        <v>10</v>
      </c>
      <c r="C9" s="81" t="s">
        <v>334</v>
      </c>
      <c r="D9" t="s">
        <v>24</v>
      </c>
      <c r="E9">
        <v>9</v>
      </c>
      <c r="F9" s="28">
        <f>VLOOKUP($A9, Calcs!$A$3:'Calcs'!$ALW$130, 95, FALSE)+VLOOKUP($A9, Calcs!$A$3:'Calcs'!$ALW$130, 97, FALSE)</f>
        <v>11</v>
      </c>
      <c r="G9" s="28">
        <f>VLOOKUP($A9, Calcs!$A$3:'Calcs'!$ALW$130, 96, FALSE)+VLOOKUP($A9, Calcs!$A$3:'Calcs'!$ALW$130, 98, FALSE)</f>
        <v>1</v>
      </c>
      <c r="H9" s="28" t="s">
        <v>33</v>
      </c>
      <c r="I9" s="28">
        <f>VLOOKUP($A9, Calcs!$A$3:'Calcs'!$ALW$130, 99, FALSE)+VLOOKUP($A9, Calcs!$A$3:'Calcs'!$ALW$130, 101, FALSE)</f>
        <v>9</v>
      </c>
      <c r="J9" s="28">
        <f>VLOOKUP($A9, Calcs!$A$3:'Calcs'!$ALW$130, 100, FALSE)+VLOOKUP($A9, Calcs!$A$3:'Calcs'!$ALW$130, 102, FALSE)</f>
        <v>0</v>
      </c>
      <c r="L9" s="28">
        <f>VLOOKUP($A9, Calcs!$A$3:'Calcs'!$ALW$130, 119, FALSE)</f>
        <v>18</v>
      </c>
      <c r="M9" s="28">
        <f>VLOOKUP($A9, Calcs!$A$3:'Calcs'!$ALW$130, 120, FALSE)</f>
        <v>6</v>
      </c>
      <c r="N9" t="s">
        <v>1949</v>
      </c>
      <c r="O9" s="202">
        <f>VLOOKUP($A9, Calcs!$A$3:'Calcs'!$ALW$130, 302, FALSE)/X9</f>
        <v>19.228571428571428</v>
      </c>
      <c r="P9" s="202">
        <f>VLOOKUP($A9, Calcs!$A$3:'Calcs'!$ALW$130, 394, FALSE)/X9</f>
        <v>13.807142857142853</v>
      </c>
      <c r="Q9" s="202">
        <f t="shared" si="0"/>
        <v>5.4214285714285744</v>
      </c>
      <c r="R9" s="202">
        <f>O9/(VLOOKUP($A9,Calcs!$A$3:'Calcs'!$ALW$130,485,FALSE)/X9)</f>
        <v>2.7109768378650556</v>
      </c>
      <c r="S9" s="187">
        <f>VLOOKUP($A9, Calcs!$A$3:'Calcs'!$ALW$130, 210, FALSE)/X9</f>
        <v>0.6364351479135818</v>
      </c>
      <c r="T9" s="43">
        <f>VLOOKUP($A9, Calcs!$A$3:'Calcs'!$ALW$130, 576, FALSE)/X9</f>
        <v>4.6870714285714277</v>
      </c>
      <c r="U9">
        <f>VLOOKUP($A9, Calcs!$A$3:'Calcs'!$ALW$130, 667, FALSE)/X9</f>
        <v>68.692857142857136</v>
      </c>
      <c r="V9">
        <f>VLOOKUP($A9, Calcs!$A$3:'Calcs'!$ALW$130, 758, FALSE)/X9</f>
        <v>51.951428571428558</v>
      </c>
      <c r="X9" s="202">
        <f>VLOOKUP($A9, Calcs!$A$3:'Calcs'!$ALW$130, 9, FALSE)</f>
        <v>23.333333333333336</v>
      </c>
      <c r="Y9" s="43">
        <f t="shared" si="1"/>
        <v>2.0077650715203168</v>
      </c>
      <c r="Z9" s="43">
        <f t="shared" si="2"/>
        <v>0.61378897306109237</v>
      </c>
      <c r="AA9" s="43">
        <f t="shared" si="3"/>
        <v>0.73435714285714671</v>
      </c>
      <c r="AB9">
        <f t="shared" si="4"/>
        <v>68.692857142857136</v>
      </c>
      <c r="AC9">
        <f t="shared" si="5"/>
        <v>51.951428571428558</v>
      </c>
      <c r="AD9">
        <f t="shared" si="6"/>
        <v>7.7369426039253071</v>
      </c>
      <c r="AE9" s="43">
        <f t="shared" si="7"/>
        <v>7.207733941498434</v>
      </c>
      <c r="AG9" s="94">
        <v>36</v>
      </c>
      <c r="AH9" s="94">
        <v>50</v>
      </c>
      <c r="AI9" s="94">
        <v>60</v>
      </c>
      <c r="AJ9" s="35">
        <v>60</v>
      </c>
      <c r="AL9" s="28">
        <f t="shared" si="8"/>
        <v>206</v>
      </c>
      <c r="AN9" s="44">
        <v>8</v>
      </c>
      <c r="AO9" s="77">
        <f t="shared" si="9"/>
        <v>8</v>
      </c>
      <c r="AP9" s="45">
        <f t="shared" si="10"/>
        <v>0</v>
      </c>
      <c r="AQ9" s="46">
        <f t="shared" si="11"/>
        <v>0.86994822913544467</v>
      </c>
      <c r="AR9" s="43">
        <f t="shared" si="12"/>
        <v>1.1666666666666667</v>
      </c>
      <c r="AS9" s="43">
        <f t="shared" si="13"/>
        <v>1</v>
      </c>
      <c r="AT9" s="43">
        <f t="shared" si="14"/>
        <v>0.74441457309724635</v>
      </c>
      <c r="AU9" s="43">
        <f t="shared" si="15"/>
        <v>0.8361768950004248</v>
      </c>
      <c r="AV9" s="43">
        <f t="shared" si="16"/>
        <v>0.77087388769244958</v>
      </c>
      <c r="AW9" s="43">
        <f t="shared" si="17"/>
        <v>0.70197790328253806</v>
      </c>
      <c r="AX9" s="43">
        <f t="shared" si="18"/>
        <v>0.67888381182570512</v>
      </c>
      <c r="AY9" s="43">
        <f t="shared" si="19"/>
        <v>0.81198249544973389</v>
      </c>
      <c r="AZ9" s="43">
        <f t="shared" si="20"/>
        <v>0.71016347858285167</v>
      </c>
      <c r="BA9" s="43">
        <f t="shared" si="21"/>
        <v>0.76221928665785998</v>
      </c>
      <c r="BB9" s="43">
        <f t="shared" si="22"/>
        <v>0.61861861861861867</v>
      </c>
      <c r="BC9">
        <v>121</v>
      </c>
      <c r="BE9">
        <f>VLOOKUP($A9, Calcs!$A$3:'Calcs'!$ALW$130, 845, FALSE)</f>
        <v>79.15625</v>
      </c>
      <c r="BF9" s="43">
        <v>0.33333333333333331</v>
      </c>
      <c r="BG9">
        <f>IF(A9&lt;17, SoC!P$3, IF(A9&lt;33, SoC!P$4, IF(A9&lt;49, SoC!P$5, IF(A9&lt;65, SoC!P$6, IF(A9&lt;81, SoC!P$7, IF(A9&lt;97, SoC!P$8, SoC!P$9))))))</f>
        <v>0.96441715243614345</v>
      </c>
      <c r="BH9" s="43">
        <v>0.74441457309724635</v>
      </c>
      <c r="BI9" s="43">
        <v>0.8361768950004248</v>
      </c>
      <c r="BJ9" s="43">
        <v>7.207733941498434</v>
      </c>
      <c r="BK9" s="183">
        <v>0.86985627952015798</v>
      </c>
      <c r="BL9">
        <f>VLOOKUP($A9, Calcs!$A$3:'Calcs'!$BAA$130, 1025, FALSE)</f>
        <v>2123</v>
      </c>
      <c r="BM9" s="554">
        <v>7.9</v>
      </c>
      <c r="BN9" s="43">
        <f t="shared" si="23"/>
        <v>0.93266085986287528</v>
      </c>
      <c r="BO9" s="43" t="str">
        <f t="shared" si="24"/>
        <v>A-</v>
      </c>
      <c r="BP9" s="187">
        <f t="shared" si="25"/>
        <v>7.4093857746894702</v>
      </c>
      <c r="BQ9" s="48" t="s">
        <v>351</v>
      </c>
      <c r="BR9" t="s">
        <v>1959</v>
      </c>
      <c r="BS9" t="str">
        <f t="shared" si="26"/>
        <v>Mystery</v>
      </c>
      <c r="BT9" t="s">
        <v>553</v>
      </c>
      <c r="BU9" t="s">
        <v>496</v>
      </c>
      <c r="BV9" s="91">
        <f>IF(BT9="MRL", VLOOKUP(C9, Master!BL:BP, 5, FALSE), IF(BT9="UTL", VLOOKUP(C9, Ultra!BL:BP, 5, FALSE), ""))</f>
        <v>1</v>
      </c>
      <c r="BW9" t="s">
        <v>7346</v>
      </c>
      <c r="BX9" t="s">
        <v>24</v>
      </c>
      <c r="BY9">
        <f>MATCH(A9, Standings!$AH$21:$AH$36, 0)</f>
        <v>1</v>
      </c>
      <c r="BZ9" s="183">
        <v>0.79344127894008198</v>
      </c>
      <c r="CA9" s="90" t="s">
        <v>334</v>
      </c>
      <c r="CB9">
        <v>8</v>
      </c>
      <c r="CC9">
        <v>8</v>
      </c>
      <c r="CD9">
        <v>8</v>
      </c>
      <c r="CE9">
        <v>8</v>
      </c>
      <c r="CF9">
        <v>8</v>
      </c>
      <c r="CG9">
        <v>9</v>
      </c>
      <c r="CH9">
        <v>9</v>
      </c>
      <c r="CI9">
        <v>9</v>
      </c>
      <c r="CJ9">
        <v>9</v>
      </c>
      <c r="CK9">
        <v>9</v>
      </c>
      <c r="CL9">
        <v>10</v>
      </c>
      <c r="CM9">
        <v>10</v>
      </c>
      <c r="CN9">
        <v>11</v>
      </c>
      <c r="CO9">
        <v>10</v>
      </c>
      <c r="CP9">
        <v>9</v>
      </c>
      <c r="CQ9">
        <v>9</v>
      </c>
      <c r="CR9">
        <v>9</v>
      </c>
      <c r="CS9">
        <v>9</v>
      </c>
      <c r="CT9">
        <v>9</v>
      </c>
      <c r="CU9">
        <v>9</v>
      </c>
      <c r="CV9">
        <v>10</v>
      </c>
      <c r="CW9">
        <v>11</v>
      </c>
      <c r="CX9">
        <v>11</v>
      </c>
      <c r="CY9">
        <v>12</v>
      </c>
      <c r="CZ9">
        <v>14</v>
      </c>
      <c r="DA9">
        <v>13</v>
      </c>
      <c r="DB9">
        <v>12</v>
      </c>
      <c r="DC9">
        <v>13</v>
      </c>
      <c r="DD9">
        <v>16</v>
      </c>
      <c r="DE9">
        <v>18</v>
      </c>
      <c r="DF9">
        <v>17</v>
      </c>
      <c r="DG9">
        <v>18</v>
      </c>
      <c r="DH9">
        <v>21</v>
      </c>
      <c r="DI9">
        <v>23</v>
      </c>
      <c r="DJ9">
        <v>8</v>
      </c>
      <c r="DK9">
        <v>7</v>
      </c>
      <c r="DL9">
        <v>9</v>
      </c>
      <c r="DM9">
        <v>10</v>
      </c>
      <c r="DN9">
        <v>12</v>
      </c>
    </row>
    <row r="10" spans="1:118" x14ac:dyDescent="0.35">
      <c r="A10">
        <v>107</v>
      </c>
      <c r="B10" s="89" t="s">
        <v>0</v>
      </c>
      <c r="C10" s="55" t="s">
        <v>46</v>
      </c>
      <c r="D10" t="s">
        <v>24</v>
      </c>
      <c r="E10">
        <v>8</v>
      </c>
      <c r="F10" s="28">
        <f>VLOOKUP($A10, Calcs!$A$3:'Calcs'!$ALW$130, 95, FALSE)+VLOOKUP($A10, Calcs!$A$3:'Calcs'!$ALW$130, 97, FALSE)</f>
        <v>10</v>
      </c>
      <c r="G10" s="28">
        <f>VLOOKUP($A10, Calcs!$A$3:'Calcs'!$ALW$130, 96, FALSE)+VLOOKUP($A10, Calcs!$A$3:'Calcs'!$ALW$130, 98, FALSE)</f>
        <v>2</v>
      </c>
      <c r="I10" s="28">
        <f>VLOOKUP($A10, Calcs!$A$3:'Calcs'!$ALW$130, 99, FALSE)+VLOOKUP($A10, Calcs!$A$3:'Calcs'!$ALW$130, 101, FALSE)</f>
        <v>8</v>
      </c>
      <c r="J10" s="28">
        <f>VLOOKUP($A10, Calcs!$A$3:'Calcs'!$ALW$130, 100, FALSE)+VLOOKUP($A10, Calcs!$A$3:'Calcs'!$ALW$130, 102, FALSE)</f>
        <v>1</v>
      </c>
      <c r="L10" s="28">
        <f>VLOOKUP($A10, Calcs!$A$3:'Calcs'!$ALW$130, 119, FALSE)</f>
        <v>15</v>
      </c>
      <c r="M10" s="28">
        <f>VLOOKUP($A10, Calcs!$A$3:'Calcs'!$ALW$130, 120, FALSE)</f>
        <v>11</v>
      </c>
      <c r="N10" t="s">
        <v>354</v>
      </c>
      <c r="O10" s="202">
        <f>VLOOKUP($A10, Calcs!$A$3:'Calcs'!$ALW$130, 302, FALSE)/X10</f>
        <v>22.465753424657539</v>
      </c>
      <c r="P10" s="202">
        <f>VLOOKUP($A10, Calcs!$A$3:'Calcs'!$ALW$130, 394, FALSE)/X10</f>
        <v>13.69178082191781</v>
      </c>
      <c r="Q10" s="202">
        <f t="shared" si="0"/>
        <v>8.7739726027397289</v>
      </c>
      <c r="R10" s="202">
        <f>O10/(VLOOKUP($A10,Calcs!$A$3:'Calcs'!$ALW$130,485,FALSE)/X10)</f>
        <v>2.973708068902992</v>
      </c>
      <c r="S10" s="187">
        <f>VLOOKUP($A10, Calcs!$A$3:'Calcs'!$ALW$130, 210, FALSE)/X10</f>
        <v>0.59466155512410213</v>
      </c>
      <c r="T10" s="43">
        <f>VLOOKUP($A10, Calcs!$A$3:'Calcs'!$ALW$130, 576, FALSE)/X10</f>
        <v>6.9688356164383558</v>
      </c>
      <c r="U10">
        <f>VLOOKUP($A10, Calcs!$A$3:'Calcs'!$ALW$130, 667, FALSE)/X10</f>
        <v>71.678082191780831</v>
      </c>
      <c r="V10">
        <f>VLOOKUP($A10, Calcs!$A$3:'Calcs'!$ALW$130, 758, FALSE)/X10</f>
        <v>67.653424657534245</v>
      </c>
      <c r="X10" s="202">
        <f>VLOOKUP($A10, Calcs!$A$3:'Calcs'!$ALW$130, 9, FALSE)</f>
        <v>24.333333333333332</v>
      </c>
      <c r="Y10" s="43">
        <f t="shared" si="1"/>
        <v>0.51910427380725721</v>
      </c>
      <c r="Z10" s="43">
        <f t="shared" si="2"/>
        <v>0.57350180365603531</v>
      </c>
      <c r="AA10" s="43">
        <f t="shared" si="3"/>
        <v>1.8051369863013731</v>
      </c>
      <c r="AB10">
        <f t="shared" si="4"/>
        <v>71.678082191780831</v>
      </c>
      <c r="AC10">
        <f t="shared" si="5"/>
        <v>67.653424657534245</v>
      </c>
      <c r="AD10">
        <f t="shared" si="6"/>
        <v>9.2415943827694402</v>
      </c>
      <c r="AE10" s="43">
        <f t="shared" si="7"/>
        <v>8.2251701901865992</v>
      </c>
      <c r="AG10" s="94">
        <v>54</v>
      </c>
      <c r="AH10" s="94">
        <v>30</v>
      </c>
      <c r="AI10" s="94">
        <v>45</v>
      </c>
      <c r="AJ10" s="35">
        <v>50</v>
      </c>
      <c r="AL10" s="28">
        <f t="shared" si="8"/>
        <v>179</v>
      </c>
      <c r="AN10" s="44">
        <v>9</v>
      </c>
      <c r="AO10" s="77">
        <f t="shared" si="9"/>
        <v>9</v>
      </c>
      <c r="AP10" s="45">
        <f t="shared" si="10"/>
        <v>0</v>
      </c>
      <c r="AQ10" s="46">
        <f t="shared" si="11"/>
        <v>0.86834287465290771</v>
      </c>
      <c r="AR10" s="43">
        <f t="shared" si="12"/>
        <v>1.0416666666666667</v>
      </c>
      <c r="AS10" s="43">
        <f t="shared" si="13"/>
        <v>0.88888888888888884</v>
      </c>
      <c r="AT10" s="43">
        <f t="shared" si="14"/>
        <v>1</v>
      </c>
      <c r="AU10" s="43">
        <f t="shared" si="15"/>
        <v>0.84303144254796147</v>
      </c>
      <c r="AV10" s="43">
        <f t="shared" si="16"/>
        <v>0.96147296758405587</v>
      </c>
      <c r="AW10" s="43">
        <f t="shared" si="17"/>
        <v>0.57060718903291052</v>
      </c>
      <c r="AX10" s="43">
        <f t="shared" si="18"/>
        <v>0.75843497302936347</v>
      </c>
      <c r="AY10" s="43">
        <f t="shared" si="19"/>
        <v>0.9257716874264883</v>
      </c>
      <c r="AZ10" s="43">
        <f t="shared" si="20"/>
        <v>0.85326118440814058</v>
      </c>
      <c r="BA10" s="43">
        <f t="shared" si="21"/>
        <v>0.67899603698811095</v>
      </c>
      <c r="BB10" s="43">
        <f t="shared" si="22"/>
        <v>0.53753753753753752</v>
      </c>
      <c r="BC10">
        <v>283</v>
      </c>
      <c r="BE10">
        <f>VLOOKUP($A10, Calcs!$A$3:'Calcs'!$ALW$130, 845, FALSE)</f>
        <v>120</v>
      </c>
      <c r="BF10" s="43">
        <v>-0.33333333333333331</v>
      </c>
      <c r="BG10">
        <f>IF(A10&lt;17, SoC!P$3, IF(A10&lt;33, SoC!P$4, IF(A10&lt;49, SoC!P$5, IF(A10&lt;65, SoC!P$6, IF(A10&lt;81, SoC!P$7, IF(A10&lt;97, SoC!P$8, SoC!P$9))))))</f>
        <v>0.96441715243614345</v>
      </c>
      <c r="BH10" s="43">
        <v>1</v>
      </c>
      <c r="BI10" s="43">
        <v>0.84303144254796147</v>
      </c>
      <c r="BJ10" s="43">
        <v>8.2251701901865992</v>
      </c>
      <c r="BK10" s="183">
        <v>0.86828752036026902</v>
      </c>
      <c r="BL10">
        <f>VLOOKUP($A10, Calcs!$A$3:'Calcs'!$BAA$130, 1025, FALSE)</f>
        <v>2060</v>
      </c>
      <c r="BM10" s="554">
        <v>12</v>
      </c>
      <c r="BN10" s="43">
        <f t="shared" si="23"/>
        <v>0.93181946768688462</v>
      </c>
      <c r="BO10" s="43" t="str">
        <f t="shared" si="24"/>
        <v>A-</v>
      </c>
      <c r="BP10" s="187">
        <f t="shared" si="25"/>
        <v>7.8867287158357726</v>
      </c>
      <c r="BQ10" s="48" t="s">
        <v>486</v>
      </c>
      <c r="BR10" t="s">
        <v>1959</v>
      </c>
      <c r="BS10" t="str">
        <f t="shared" si="26"/>
        <v>Wild</v>
      </c>
      <c r="BT10" t="s">
        <v>553</v>
      </c>
      <c r="BU10" t="s">
        <v>498</v>
      </c>
      <c r="BV10" s="91">
        <f>IF(BT10="MRL", VLOOKUP(C10, Master!BL:BP, 5, FALSE), IF(BT10="UTL", VLOOKUP(C10, Ultra!BL:BP, 5, FALSE), ""))</f>
        <v>2</v>
      </c>
      <c r="BW10" t="s">
        <v>24</v>
      </c>
      <c r="BX10" t="s">
        <v>24</v>
      </c>
      <c r="BY10">
        <f>MATCH(A10, Standings!$AH$3:$AH$18, 0)</f>
        <v>4</v>
      </c>
      <c r="BZ10" s="183">
        <v>0.89541494119186815</v>
      </c>
      <c r="CA10" s="19" t="s">
        <v>46</v>
      </c>
      <c r="CB10">
        <v>9</v>
      </c>
      <c r="CC10">
        <v>9</v>
      </c>
      <c r="CD10">
        <v>9</v>
      </c>
      <c r="CE10">
        <v>9</v>
      </c>
      <c r="CF10">
        <v>9</v>
      </c>
      <c r="CG10">
        <v>8</v>
      </c>
      <c r="CH10">
        <v>7</v>
      </c>
      <c r="CI10">
        <v>7</v>
      </c>
      <c r="CJ10">
        <v>7</v>
      </c>
      <c r="CK10">
        <v>7</v>
      </c>
      <c r="CL10">
        <v>7</v>
      </c>
      <c r="CM10">
        <v>7</v>
      </c>
      <c r="CN10">
        <v>8</v>
      </c>
      <c r="CO10">
        <v>11</v>
      </c>
      <c r="CP10">
        <v>11</v>
      </c>
      <c r="CQ10">
        <v>12</v>
      </c>
      <c r="CR10">
        <v>11</v>
      </c>
      <c r="CS10">
        <v>12</v>
      </c>
      <c r="CT10">
        <v>15</v>
      </c>
      <c r="CU10">
        <v>16</v>
      </c>
      <c r="CV10">
        <v>15</v>
      </c>
      <c r="CW10">
        <v>15</v>
      </c>
      <c r="CX10">
        <v>13</v>
      </c>
      <c r="CY10">
        <v>8</v>
      </c>
      <c r="CZ10">
        <v>6</v>
      </c>
      <c r="DA10">
        <v>8</v>
      </c>
      <c r="DB10">
        <v>9</v>
      </c>
      <c r="DC10">
        <v>9</v>
      </c>
      <c r="DD10">
        <v>14</v>
      </c>
      <c r="DE10">
        <v>13</v>
      </c>
      <c r="DF10">
        <v>3</v>
      </c>
      <c r="DG10">
        <v>3</v>
      </c>
      <c r="DH10">
        <v>1</v>
      </c>
      <c r="DI10">
        <v>2</v>
      </c>
      <c r="DJ10">
        <v>1</v>
      </c>
      <c r="DK10">
        <v>2</v>
      </c>
      <c r="DL10">
        <v>2</v>
      </c>
      <c r="DM10">
        <v>4</v>
      </c>
      <c r="DN10">
        <v>5</v>
      </c>
    </row>
    <row r="11" spans="1:118" x14ac:dyDescent="0.35">
      <c r="A11">
        <v>109</v>
      </c>
      <c r="B11" s="89" t="s">
        <v>0</v>
      </c>
      <c r="C11" s="55" t="s">
        <v>44</v>
      </c>
      <c r="D11" t="s">
        <v>24</v>
      </c>
      <c r="E11">
        <v>14</v>
      </c>
      <c r="F11" s="28">
        <f>VLOOKUP($A11, Calcs!$A$3:'Calcs'!$ALW$130, 95, FALSE)+VLOOKUP($A11, Calcs!$A$3:'Calcs'!$ALW$130, 97, FALSE)</f>
        <v>11</v>
      </c>
      <c r="G11" s="28">
        <f>VLOOKUP($A11, Calcs!$A$3:'Calcs'!$ALW$130, 96, FALSE)+VLOOKUP($A11, Calcs!$A$3:'Calcs'!$ALW$130, 98, FALSE)</f>
        <v>1</v>
      </c>
      <c r="I11" s="28">
        <f>VLOOKUP($A11, Calcs!$A$3:'Calcs'!$ALW$130, 99, FALSE)+VLOOKUP($A11, Calcs!$A$3:'Calcs'!$ALW$130, 101, FALSE)</f>
        <v>9</v>
      </c>
      <c r="J11" s="28">
        <f>VLOOKUP($A11, Calcs!$A$3:'Calcs'!$ALW$130, 100, FALSE)+VLOOKUP($A11, Calcs!$A$3:'Calcs'!$ALW$130, 102, FALSE)</f>
        <v>0</v>
      </c>
      <c r="L11" s="28">
        <f>VLOOKUP($A11, Calcs!$A$3:'Calcs'!$ALW$130, 119, FALSE)</f>
        <v>16</v>
      </c>
      <c r="M11" s="28">
        <f>VLOOKUP($A11, Calcs!$A$3:'Calcs'!$ALW$130, 120, FALSE)</f>
        <v>15</v>
      </c>
      <c r="N11" t="s">
        <v>1949</v>
      </c>
      <c r="O11" s="202">
        <f>VLOOKUP($A11, Calcs!$A$3:'Calcs'!$ALW$130, 302, FALSE)/X11</f>
        <v>16.55</v>
      </c>
      <c r="P11" s="202">
        <f>VLOOKUP($A11, Calcs!$A$3:'Calcs'!$ALW$130, 394, FALSE)/X11</f>
        <v>11.050000000000002</v>
      </c>
      <c r="Q11" s="202">
        <f t="shared" si="0"/>
        <v>5.4999999999999982</v>
      </c>
      <c r="R11" s="202">
        <f>O11/(VLOOKUP($A11,Calcs!$A$3:'Calcs'!$ALW$130,485,FALSE)/X11)</f>
        <v>2.6801619433198383</v>
      </c>
      <c r="S11" s="187">
        <f>VLOOKUP($A11, Calcs!$A$3:'Calcs'!$ALW$130, 210, FALSE)/X11</f>
        <v>0.62834133204277742</v>
      </c>
      <c r="T11" s="43">
        <f>VLOOKUP($A11, Calcs!$A$3:'Calcs'!$ALW$130, 576, FALSE)/X11</f>
        <v>4.127062500000001</v>
      </c>
      <c r="U11">
        <f>VLOOKUP($A11, Calcs!$A$3:'Calcs'!$ALW$130, 667, FALSE)/X11</f>
        <v>50.225000000000001</v>
      </c>
      <c r="V11">
        <f>VLOOKUP($A11, Calcs!$A$3:'Calcs'!$ALW$130, 758, FALSE)/X11</f>
        <v>43.536249999999995</v>
      </c>
      <c r="X11" s="202">
        <f>VLOOKUP($A11, Calcs!$A$3:'Calcs'!$ALW$130, 9, FALSE)</f>
        <v>26.666666666666664</v>
      </c>
      <c r="Y11" s="43">
        <f t="shared" si="1"/>
        <v>2.3341082271708662</v>
      </c>
      <c r="Z11" s="43">
        <f t="shared" si="2"/>
        <v>0.60598315820662874</v>
      </c>
      <c r="AA11" s="43">
        <f t="shared" si="3"/>
        <v>1.3729374999999973</v>
      </c>
      <c r="AB11">
        <f t="shared" si="4"/>
        <v>50.225000000000001</v>
      </c>
      <c r="AC11">
        <f t="shared" si="5"/>
        <v>43.536249999999995</v>
      </c>
      <c r="AD11">
        <f t="shared" si="6"/>
        <v>5.6998392621861464</v>
      </c>
      <c r="AE11" s="43">
        <f t="shared" si="7"/>
        <v>6.5982005122608998</v>
      </c>
      <c r="AG11" s="94">
        <v>42</v>
      </c>
      <c r="AH11" s="94">
        <v>30</v>
      </c>
      <c r="AI11" s="94">
        <v>50</v>
      </c>
      <c r="AJ11" s="35">
        <v>135</v>
      </c>
      <c r="AL11" s="28">
        <f t="shared" si="8"/>
        <v>257</v>
      </c>
      <c r="AN11" s="44">
        <v>10</v>
      </c>
      <c r="AO11" s="77">
        <f t="shared" si="9"/>
        <v>10</v>
      </c>
      <c r="AP11" s="45">
        <f t="shared" si="10"/>
        <v>0</v>
      </c>
      <c r="AQ11" s="46">
        <f t="shared" si="11"/>
        <v>0.84955634897487498</v>
      </c>
      <c r="AR11" s="43">
        <f t="shared" si="12"/>
        <v>1.1388888888888888</v>
      </c>
      <c r="AS11" s="43">
        <f t="shared" si="13"/>
        <v>1</v>
      </c>
      <c r="AT11" s="43">
        <f t="shared" si="14"/>
        <v>0.53293316028552873</v>
      </c>
      <c r="AU11" s="43">
        <f t="shared" si="15"/>
        <v>1</v>
      </c>
      <c r="AV11" s="43">
        <f t="shared" si="16"/>
        <v>0.74851913936628944</v>
      </c>
      <c r="AW11" s="43">
        <f t="shared" si="17"/>
        <v>0.6765242541958757</v>
      </c>
      <c r="AX11" s="43">
        <f t="shared" si="18"/>
        <v>0.72632569191298813</v>
      </c>
      <c r="AY11" s="43">
        <f t="shared" si="19"/>
        <v>0.65102643687433415</v>
      </c>
      <c r="AZ11" s="43">
        <f t="shared" si="20"/>
        <v>0.62443541900155286</v>
      </c>
      <c r="BA11" s="43">
        <f t="shared" si="21"/>
        <v>0.70805812417437253</v>
      </c>
      <c r="BB11" s="43">
        <f t="shared" si="22"/>
        <v>0.77177177177177181</v>
      </c>
      <c r="BC11">
        <v>179</v>
      </c>
      <c r="BE11">
        <f>VLOOKUP($A11, Calcs!$A$3:'Calcs'!$ALW$130, 845, FALSE)</f>
        <v>161.84375</v>
      </c>
      <c r="BF11" s="43">
        <v>1</v>
      </c>
      <c r="BG11">
        <f>IF(A11&lt;17, SoC!P$3, IF(A11&lt;33, SoC!P$4, IF(A11&lt;49, SoC!P$5, IF(A11&lt;65, SoC!P$6, IF(A11&lt;81, SoC!P$7, IF(A11&lt;97, SoC!P$8, SoC!P$9))))))</f>
        <v>0.96441715243614345</v>
      </c>
      <c r="BH11" s="43">
        <v>0.53293316028552873</v>
      </c>
      <c r="BI11" s="43">
        <v>1</v>
      </c>
      <c r="BJ11" s="43">
        <v>6.5982005122608998</v>
      </c>
      <c r="BK11" s="183">
        <v>0.84947087869920124</v>
      </c>
      <c r="BL11">
        <f>VLOOKUP($A11, Calcs!$A$3:'Calcs'!$BAA$130, 1025, FALSE)</f>
        <v>2082</v>
      </c>
      <c r="BM11" s="554">
        <v>16.2</v>
      </c>
      <c r="BN11" s="43">
        <f t="shared" si="23"/>
        <v>0.92166744474305984</v>
      </c>
      <c r="BO11" s="43" t="str">
        <f t="shared" si="24"/>
        <v>A-</v>
      </c>
      <c r="BP11" s="187">
        <f t="shared" si="25"/>
        <v>6.6969110436515678</v>
      </c>
      <c r="BQ11" s="48" t="s">
        <v>501</v>
      </c>
      <c r="BR11" t="s">
        <v>1953</v>
      </c>
      <c r="BS11" t="str">
        <f t="shared" si="26"/>
        <v>Gray</v>
      </c>
      <c r="BT11" t="s">
        <v>553</v>
      </c>
      <c r="BU11" t="s">
        <v>486</v>
      </c>
      <c r="BV11" s="91">
        <f>IF(BT11="MRL", VLOOKUP(C11, Master!BL:BP, 5, FALSE), IF(BT11="UTL", VLOOKUP(C11, Ultra!BL:BP, 5, FALSE), ""))</f>
        <v>2</v>
      </c>
      <c r="BW11" t="s">
        <v>24</v>
      </c>
      <c r="BX11" t="s">
        <v>24</v>
      </c>
      <c r="BY11">
        <f>MATCH(A11, Standings!$AH$3:$AH$18, 0)</f>
        <v>1</v>
      </c>
      <c r="BZ11" s="183">
        <v>0.71554018713408607</v>
      </c>
      <c r="CA11" s="19" t="s">
        <v>44</v>
      </c>
      <c r="CB11">
        <v>10</v>
      </c>
      <c r="CC11">
        <v>10</v>
      </c>
      <c r="CD11">
        <v>11</v>
      </c>
      <c r="CE11">
        <v>11</v>
      </c>
      <c r="CF11">
        <v>12</v>
      </c>
      <c r="CG11">
        <v>12</v>
      </c>
      <c r="CH11">
        <v>12</v>
      </c>
      <c r="CI11">
        <v>12</v>
      </c>
      <c r="CJ11">
        <v>12</v>
      </c>
      <c r="CK11">
        <v>12</v>
      </c>
      <c r="CL11">
        <v>11</v>
      </c>
      <c r="CM11">
        <v>11</v>
      </c>
      <c r="CN11">
        <v>10</v>
      </c>
      <c r="CO11">
        <v>8</v>
      </c>
      <c r="CP11">
        <v>8</v>
      </c>
      <c r="CQ11">
        <v>10</v>
      </c>
      <c r="CR11">
        <v>10</v>
      </c>
      <c r="CS11">
        <v>8</v>
      </c>
      <c r="CT11">
        <v>8</v>
      </c>
      <c r="CU11">
        <v>10</v>
      </c>
      <c r="CV11">
        <v>8</v>
      </c>
      <c r="CW11">
        <v>9</v>
      </c>
      <c r="CX11">
        <v>9</v>
      </c>
      <c r="CY11">
        <v>9</v>
      </c>
      <c r="CZ11">
        <v>12</v>
      </c>
      <c r="DA11">
        <v>15</v>
      </c>
      <c r="DB11">
        <v>13</v>
      </c>
      <c r="DC11">
        <v>18</v>
      </c>
      <c r="DD11">
        <v>21</v>
      </c>
      <c r="DE11">
        <v>22</v>
      </c>
      <c r="DF11">
        <v>25</v>
      </c>
      <c r="DG11">
        <v>24</v>
      </c>
      <c r="DH11">
        <v>23</v>
      </c>
      <c r="DI11">
        <v>19</v>
      </c>
      <c r="DJ11">
        <v>12</v>
      </c>
      <c r="DK11">
        <v>8</v>
      </c>
      <c r="DL11">
        <v>14</v>
      </c>
      <c r="DM11">
        <v>19</v>
      </c>
      <c r="DN11">
        <v>24</v>
      </c>
    </row>
    <row r="12" spans="1:118" x14ac:dyDescent="0.35">
      <c r="A12">
        <v>87</v>
      </c>
      <c r="B12" s="88" t="s">
        <v>1</v>
      </c>
      <c r="C12" s="54" t="s">
        <v>66</v>
      </c>
      <c r="D12" t="s">
        <v>24</v>
      </c>
      <c r="E12">
        <v>10</v>
      </c>
      <c r="F12" s="28">
        <f>VLOOKUP($A12, Calcs!$A$3:'Calcs'!$ALW$130, 95, FALSE)+VLOOKUP($A12, Calcs!$A$3:'Calcs'!$ALW$130, 97, FALSE)</f>
        <v>10</v>
      </c>
      <c r="G12" s="28">
        <f>VLOOKUP($A12, Calcs!$A$3:'Calcs'!$ALW$130, 96, FALSE)+VLOOKUP($A12, Calcs!$A$3:'Calcs'!$ALW$130, 98, FALSE)</f>
        <v>2</v>
      </c>
      <c r="H12" s="28" t="s">
        <v>33</v>
      </c>
      <c r="I12" s="28">
        <f>VLOOKUP($A12, Calcs!$A$3:'Calcs'!$ALW$130, 99, FALSE)+VLOOKUP($A12, Calcs!$A$3:'Calcs'!$ALW$130, 101, FALSE)</f>
        <v>8</v>
      </c>
      <c r="J12" s="28">
        <f>VLOOKUP($A12, Calcs!$A$3:'Calcs'!$ALW$130, 100, FALSE)+VLOOKUP($A12, Calcs!$A$3:'Calcs'!$ALW$130, 102, FALSE)</f>
        <v>1</v>
      </c>
      <c r="L12" s="28">
        <f>VLOOKUP($A12, Calcs!$A$3:'Calcs'!$ALW$130, 119, FALSE)</f>
        <v>17</v>
      </c>
      <c r="M12" s="28">
        <f>VLOOKUP($A12, Calcs!$A$3:'Calcs'!$ALW$130, 120, FALSE)</f>
        <v>6</v>
      </c>
      <c r="N12" t="s">
        <v>1949</v>
      </c>
      <c r="O12" s="202">
        <f>VLOOKUP($A12, Calcs!$A$3:'Calcs'!$ALW$130, 302, FALSE)/X12</f>
        <v>20.684210526315788</v>
      </c>
      <c r="P12" s="202">
        <f>VLOOKUP($A12, Calcs!$A$3:'Calcs'!$ALW$130, 394, FALSE)/X12</f>
        <v>13.909774436090224</v>
      </c>
      <c r="Q12" s="202">
        <f t="shared" si="0"/>
        <v>6.7744360902255636</v>
      </c>
      <c r="R12" s="202">
        <f>O12/(VLOOKUP($A12,Calcs!$A$3:'Calcs'!$ALW$130,485,FALSE)/X12)</f>
        <v>2.8897058823529411</v>
      </c>
      <c r="S12" s="187">
        <f>VLOOKUP($A12, Calcs!$A$3:'Calcs'!$ALW$130, 210, FALSE)/X12</f>
        <v>0.60573920431693684</v>
      </c>
      <c r="T12" s="43">
        <f>VLOOKUP($A12, Calcs!$A$3:'Calcs'!$ALW$130, 576, FALSE)/X12</f>
        <v>7.1287218045112795</v>
      </c>
      <c r="U12">
        <f>VLOOKUP($A12, Calcs!$A$3:'Calcs'!$ALW$130, 667, FALSE)/X12</f>
        <v>67.46616541353383</v>
      </c>
      <c r="V12">
        <f>VLOOKUP($A12, Calcs!$A$3:'Calcs'!$ALW$130, 758, FALSE)/X12</f>
        <v>52.573684210526316</v>
      </c>
      <c r="X12" s="202">
        <f>VLOOKUP($A12, Calcs!$A$3:'Calcs'!$ALW$130, 9, FALSE)</f>
        <v>22.166666666666668</v>
      </c>
      <c r="Y12" s="43">
        <f t="shared" si="1"/>
        <v>0.43192507229625582</v>
      </c>
      <c r="Z12" s="43">
        <f t="shared" si="2"/>
        <v>0.61577001740894854</v>
      </c>
      <c r="AA12" s="43">
        <f t="shared" si="3"/>
        <v>-0.35428571428571587</v>
      </c>
      <c r="AB12">
        <f t="shared" si="4"/>
        <v>67.46616541353383</v>
      </c>
      <c r="AC12">
        <f t="shared" si="5"/>
        <v>52.573684210526316</v>
      </c>
      <c r="AD12">
        <f t="shared" si="6"/>
        <v>8.4812054007518096</v>
      </c>
      <c r="AE12" s="43">
        <f t="shared" si="7"/>
        <v>7.2507712838377625</v>
      </c>
      <c r="AG12" s="94">
        <v>51</v>
      </c>
      <c r="AH12" s="94">
        <v>20</v>
      </c>
      <c r="AI12" s="94">
        <v>60</v>
      </c>
      <c r="AJ12" s="35">
        <v>60</v>
      </c>
      <c r="AL12" s="28">
        <f t="shared" si="8"/>
        <v>191</v>
      </c>
      <c r="AN12" s="44">
        <v>11</v>
      </c>
      <c r="AO12" s="77">
        <f t="shared" si="9"/>
        <v>11</v>
      </c>
      <c r="AP12" s="45">
        <f t="shared" si="10"/>
        <v>0</v>
      </c>
      <c r="AQ12" s="46">
        <f t="shared" si="11"/>
        <v>0.84766826734442569</v>
      </c>
      <c r="AR12" s="43">
        <f t="shared" si="12"/>
        <v>1.0694444444444444</v>
      </c>
      <c r="AS12" s="43">
        <f t="shared" si="13"/>
        <v>0.88888888888888884</v>
      </c>
      <c r="AT12" s="43">
        <f t="shared" si="14"/>
        <v>0.8593417352596282</v>
      </c>
      <c r="AU12" s="43">
        <f t="shared" si="15"/>
        <v>0.83007876196730712</v>
      </c>
      <c r="AV12" s="43">
        <f t="shared" si="16"/>
        <v>0.90053335487767405</v>
      </c>
      <c r="AW12" s="43">
        <f t="shared" si="17"/>
        <v>0.70843780639266785</v>
      </c>
      <c r="AX12" s="43">
        <f t="shared" si="18"/>
        <v>0.59800555851154136</v>
      </c>
      <c r="AY12" s="43">
        <f t="shared" si="19"/>
        <v>0.86871535518094178</v>
      </c>
      <c r="AZ12" s="43">
        <f t="shared" si="20"/>
        <v>0.71621648186587406</v>
      </c>
      <c r="BA12" s="43">
        <f t="shared" si="21"/>
        <v>0.76354029062087181</v>
      </c>
      <c r="BB12" s="43">
        <f t="shared" si="22"/>
        <v>0.57357357357357353</v>
      </c>
      <c r="BC12">
        <v>381</v>
      </c>
      <c r="BE12">
        <f>VLOOKUP($A12, Calcs!$A$3:'Calcs'!$ALW$130, 845, FALSE)</f>
        <v>122.4375</v>
      </c>
      <c r="BF12" s="43">
        <v>1.6666666666666665</v>
      </c>
      <c r="BG12">
        <f>IF(A12&lt;17, SoC!P$3, IF(A12&lt;33, SoC!P$4, IF(A12&lt;49, SoC!P$5, IF(A12&lt;65, SoC!P$6, IF(A12&lt;81, SoC!P$7, IF(A12&lt;97, SoC!P$8, SoC!P$9))))))</f>
        <v>1.0165596233833387</v>
      </c>
      <c r="BH12" s="43">
        <v>0.8593417352596282</v>
      </c>
      <c r="BI12" s="43">
        <v>0.83007876196730712</v>
      </c>
      <c r="BJ12" s="43">
        <v>7.2507712838377625</v>
      </c>
      <c r="BK12" s="183">
        <v>0.84785933157695315</v>
      </c>
      <c r="BL12">
        <f>VLOOKUP($A12, Calcs!$A$3:'Calcs'!$BAA$130, 1025, FALSE)</f>
        <v>2124</v>
      </c>
      <c r="BM12" s="554">
        <v>12.2</v>
      </c>
      <c r="BN12" s="43">
        <f t="shared" si="23"/>
        <v>0.92079277341699051</v>
      </c>
      <c r="BO12" s="43" t="str">
        <f t="shared" si="24"/>
        <v>A-</v>
      </c>
      <c r="BP12" s="187">
        <f t="shared" si="25"/>
        <v>6.9909654869950373</v>
      </c>
      <c r="BQ12" s="48" t="s">
        <v>459</v>
      </c>
      <c r="BR12" t="s">
        <v>1959</v>
      </c>
      <c r="BS12" t="str">
        <f t="shared" si="26"/>
        <v>Hakuna</v>
      </c>
      <c r="BT12" t="s">
        <v>553</v>
      </c>
      <c r="BU12" t="s">
        <v>501</v>
      </c>
      <c r="BV12" s="91">
        <f>IF(BT12="MRL", VLOOKUP(C12, Master!BL:BP, 5, FALSE), IF(BT12="UTL", VLOOKUP(C12, Ultra!BL:BP, 5, FALSE), ""))</f>
        <v>1</v>
      </c>
      <c r="BW12" t="s">
        <v>7347</v>
      </c>
      <c r="BX12" t="s">
        <v>2593</v>
      </c>
      <c r="BY12">
        <f>MATCH(A12, Standings!$X$21:$X$36, 0)</f>
        <v>1</v>
      </c>
      <c r="BZ12" s="183">
        <v>0.9130338693004576</v>
      </c>
      <c r="CA12" s="20" t="s">
        <v>66</v>
      </c>
      <c r="CB12">
        <v>11</v>
      </c>
      <c r="CC12">
        <v>11</v>
      </c>
      <c r="CD12">
        <v>10</v>
      </c>
      <c r="CE12">
        <v>10</v>
      </c>
      <c r="CF12">
        <v>10</v>
      </c>
      <c r="CG12">
        <v>10</v>
      </c>
      <c r="CH12">
        <v>10</v>
      </c>
      <c r="CI12">
        <v>10</v>
      </c>
      <c r="CJ12">
        <v>10</v>
      </c>
      <c r="CK12">
        <v>10</v>
      </c>
      <c r="CL12">
        <v>12</v>
      </c>
      <c r="CM12">
        <v>12</v>
      </c>
      <c r="CN12">
        <v>12</v>
      </c>
      <c r="CO12">
        <v>12</v>
      </c>
      <c r="CP12">
        <v>12</v>
      </c>
      <c r="CQ12">
        <v>6</v>
      </c>
      <c r="CR12">
        <v>6</v>
      </c>
      <c r="CS12">
        <v>6</v>
      </c>
      <c r="CT12">
        <v>7</v>
      </c>
      <c r="CU12">
        <v>5</v>
      </c>
      <c r="CV12">
        <v>5</v>
      </c>
      <c r="CW12">
        <v>5</v>
      </c>
      <c r="CX12">
        <v>5</v>
      </c>
      <c r="CY12">
        <v>5</v>
      </c>
      <c r="CZ12">
        <v>5</v>
      </c>
      <c r="DA12">
        <v>6</v>
      </c>
      <c r="DB12">
        <v>5</v>
      </c>
      <c r="DC12">
        <v>6</v>
      </c>
      <c r="DD12">
        <v>5</v>
      </c>
      <c r="DE12">
        <v>5</v>
      </c>
      <c r="DF12">
        <v>6</v>
      </c>
      <c r="DG12">
        <v>5</v>
      </c>
      <c r="DH12">
        <v>3</v>
      </c>
      <c r="DI12">
        <v>3</v>
      </c>
      <c r="DJ12">
        <v>3</v>
      </c>
      <c r="DK12">
        <v>4</v>
      </c>
      <c r="DL12">
        <v>4</v>
      </c>
      <c r="DM12">
        <v>5</v>
      </c>
      <c r="DN12">
        <v>4</v>
      </c>
    </row>
    <row r="13" spans="1:118" x14ac:dyDescent="0.35">
      <c r="A13">
        <v>114</v>
      </c>
      <c r="B13" s="90" t="s">
        <v>10</v>
      </c>
      <c r="C13" s="81" t="s">
        <v>331</v>
      </c>
      <c r="D13" t="s">
        <v>24</v>
      </c>
      <c r="E13">
        <v>15</v>
      </c>
      <c r="F13" s="28">
        <f>VLOOKUP($A13, Calcs!$A$3:'Calcs'!$ALW$130, 95, FALSE)+VLOOKUP($A13, Calcs!$A$3:'Calcs'!$ALW$130, 97, FALSE)</f>
        <v>10</v>
      </c>
      <c r="G13" s="28">
        <f>VLOOKUP($A13, Calcs!$A$3:'Calcs'!$ALW$130, 96, FALSE)+VLOOKUP($A13, Calcs!$A$3:'Calcs'!$ALW$130, 98, FALSE)</f>
        <v>2</v>
      </c>
      <c r="I13" s="28">
        <f>VLOOKUP($A13, Calcs!$A$3:'Calcs'!$ALW$130, 99, FALSE)+VLOOKUP($A13, Calcs!$A$3:'Calcs'!$ALW$130, 101, FALSE)</f>
        <v>8</v>
      </c>
      <c r="J13" s="28">
        <f>VLOOKUP($A13, Calcs!$A$3:'Calcs'!$ALW$130, 100, FALSE)+VLOOKUP($A13, Calcs!$A$3:'Calcs'!$ALW$130, 102, FALSE)</f>
        <v>1</v>
      </c>
      <c r="L13" s="28">
        <f>VLOOKUP($A13, Calcs!$A$3:'Calcs'!$ALW$130, 119, FALSE)</f>
        <v>13</v>
      </c>
      <c r="M13" s="28">
        <f>VLOOKUP($A13, Calcs!$A$3:'Calcs'!$ALW$130, 120, FALSE)</f>
        <v>11</v>
      </c>
      <c r="N13" t="s">
        <v>1949</v>
      </c>
      <c r="O13" s="202">
        <f>VLOOKUP($A13, Calcs!$A$3:'Calcs'!$ALW$130, 302, FALSE)/X13</f>
        <v>19.3006993006993</v>
      </c>
      <c r="P13" s="202">
        <f>VLOOKUP($A13, Calcs!$A$3:'Calcs'!$ALW$130, 394, FALSE)/X13</f>
        <v>12.006993006993005</v>
      </c>
      <c r="Q13" s="202">
        <f t="shared" si="0"/>
        <v>7.2937062937062951</v>
      </c>
      <c r="R13" s="202">
        <f>O13/(VLOOKUP($A13,Calcs!$A$3:'Calcs'!$ALW$130,485,FALSE)/X13)</f>
        <v>2.848297213622291</v>
      </c>
      <c r="S13" s="187">
        <f>VLOOKUP($A13, Calcs!$A$3:'Calcs'!$ALW$130, 210, FALSE)/X13</f>
        <v>0.61495512391755236</v>
      </c>
      <c r="T13" s="43">
        <f>VLOOKUP($A13, Calcs!$A$3:'Calcs'!$ALW$130, 576, FALSE)/X13</f>
        <v>4.9419580419580411</v>
      </c>
      <c r="U13">
        <f>VLOOKUP($A13, Calcs!$A$3:'Calcs'!$ALW$130, 667, FALSE)/X13</f>
        <v>61.944055944055933</v>
      </c>
      <c r="V13">
        <f>VLOOKUP($A13, Calcs!$A$3:'Calcs'!$ALW$130, 758, FALSE)/X13</f>
        <v>61.193006993006989</v>
      </c>
      <c r="X13" s="202">
        <f>VLOOKUP($A13, Calcs!$A$3:'Calcs'!$ALW$130, 9, FALSE)</f>
        <v>23.833333333333336</v>
      </c>
      <c r="Y13" s="43">
        <f t="shared" si="1"/>
        <v>1.7832581059223915</v>
      </c>
      <c r="Z13" s="43">
        <f t="shared" si="2"/>
        <v>0.59307326948458161</v>
      </c>
      <c r="AA13" s="43">
        <f t="shared" si="3"/>
        <v>2.351748251748254</v>
      </c>
      <c r="AB13">
        <f t="shared" si="4"/>
        <v>61.944055944055933</v>
      </c>
      <c r="AC13">
        <f t="shared" si="5"/>
        <v>61.193006993006989</v>
      </c>
      <c r="AD13">
        <f t="shared" si="6"/>
        <v>7.5524921799303568</v>
      </c>
      <c r="AE13" s="43">
        <f t="shared" si="7"/>
        <v>7.8225959241806038</v>
      </c>
      <c r="AG13" s="94">
        <v>27</v>
      </c>
      <c r="AH13" s="94">
        <v>30</v>
      </c>
      <c r="AI13" s="94">
        <v>40</v>
      </c>
      <c r="AJ13" s="35">
        <v>70</v>
      </c>
      <c r="AL13" s="28">
        <f t="shared" si="8"/>
        <v>167</v>
      </c>
      <c r="AN13" s="44">
        <v>12</v>
      </c>
      <c r="AO13" s="77">
        <f t="shared" si="9"/>
        <v>12</v>
      </c>
      <c r="AP13" s="45">
        <f t="shared" si="10"/>
        <v>0</v>
      </c>
      <c r="AQ13" s="46">
        <f t="shared" si="11"/>
        <v>0.83131415698822364</v>
      </c>
      <c r="AR13" s="43">
        <f t="shared" si="12"/>
        <v>1.0138888888888888</v>
      </c>
      <c r="AS13" s="43">
        <f t="shared" si="13"/>
        <v>0.88888888888888884</v>
      </c>
      <c r="AT13" s="43">
        <f t="shared" si="14"/>
        <v>0.75010928936950971</v>
      </c>
      <c r="AU13" s="43">
        <f t="shared" si="15"/>
        <v>0.94313767041039798</v>
      </c>
      <c r="AV13" s="43">
        <f t="shared" si="16"/>
        <v>0.87049332450740324</v>
      </c>
      <c r="AW13" s="43">
        <f t="shared" si="17"/>
        <v>0.63442694809708455</v>
      </c>
      <c r="AX13" s="43">
        <f t="shared" si="18"/>
        <v>0.79904421792645908</v>
      </c>
      <c r="AY13" s="43">
        <f t="shared" si="19"/>
        <v>0.7977722746460949</v>
      </c>
      <c r="AZ13" s="43">
        <f t="shared" si="20"/>
        <v>0.79664097457776162</v>
      </c>
      <c r="BA13" s="43">
        <f t="shared" si="21"/>
        <v>0.57463672391017173</v>
      </c>
      <c r="BB13" s="43">
        <f t="shared" si="22"/>
        <v>0.50150150150150152</v>
      </c>
      <c r="BC13">
        <v>81</v>
      </c>
      <c r="BE13">
        <f>VLOOKUP($A13, Calcs!$A$3:'Calcs'!$ALW$130, 845, FALSE)</f>
        <v>98.28125</v>
      </c>
      <c r="BF13" s="43">
        <v>1.3333333333333333</v>
      </c>
      <c r="BG13">
        <f>IF(A13&lt;17, SoC!P$3, IF(A13&lt;33, SoC!P$4, IF(A13&lt;49, SoC!P$5, IF(A13&lt;65, SoC!P$6, IF(A13&lt;81, SoC!P$7, IF(A13&lt;97, SoC!P$8, SoC!P$9))))))</f>
        <v>0.96441715243614345</v>
      </c>
      <c r="BH13" s="43">
        <v>0.75010928936950971</v>
      </c>
      <c r="BI13" s="43">
        <v>0.94313767041039798</v>
      </c>
      <c r="BJ13" s="43">
        <v>7.8225959241806038</v>
      </c>
      <c r="BK13" s="183">
        <v>0.83122380927033801</v>
      </c>
      <c r="BL13">
        <f>VLOOKUP($A13, Calcs!$A$3:'Calcs'!$BAA$130, 1025, FALSE)</f>
        <v>1981</v>
      </c>
      <c r="BM13" s="554">
        <v>9.8000000000000007</v>
      </c>
      <c r="BN13" s="43">
        <f t="shared" si="23"/>
        <v>0.91171476310869182</v>
      </c>
      <c r="BO13" s="43" t="str">
        <f t="shared" si="24"/>
        <v>A-</v>
      </c>
      <c r="BP13" s="187">
        <f t="shared" si="25"/>
        <v>6.9441673610341557</v>
      </c>
      <c r="BQ13" s="48" t="s">
        <v>498</v>
      </c>
      <c r="BR13" t="s">
        <v>1965</v>
      </c>
      <c r="BS13" t="str">
        <f t="shared" si="26"/>
        <v>Crystal</v>
      </c>
      <c r="BT13" t="s">
        <v>497</v>
      </c>
      <c r="BU13" t="s">
        <v>501</v>
      </c>
      <c r="BV13" s="91">
        <f>IF(BT13="MRL", VLOOKUP(C13, Master!BL:BP, 5, FALSE), IF(BT13="UTL", VLOOKUP(C13, Ultra!BL:BP, 5, FALSE), ""))</f>
        <v>2</v>
      </c>
      <c r="BW13" t="s">
        <v>24</v>
      </c>
      <c r="BX13" t="s">
        <v>24</v>
      </c>
      <c r="BY13">
        <f>MATCH(A13, Standings!$AH$21:$AH$36, 0)</f>
        <v>3</v>
      </c>
      <c r="BZ13" s="183">
        <v>0.65540991839778118</v>
      </c>
      <c r="CA13" s="90" t="s">
        <v>331</v>
      </c>
      <c r="CB13">
        <v>12</v>
      </c>
      <c r="CC13">
        <v>12</v>
      </c>
      <c r="CD13">
        <v>12</v>
      </c>
      <c r="CE13">
        <v>13</v>
      </c>
      <c r="CF13">
        <v>11</v>
      </c>
      <c r="CG13">
        <v>11</v>
      </c>
      <c r="CH13">
        <v>13</v>
      </c>
      <c r="CI13">
        <v>13</v>
      </c>
      <c r="CJ13">
        <v>13</v>
      </c>
      <c r="CK13">
        <v>11</v>
      </c>
      <c r="CL13">
        <v>9</v>
      </c>
      <c r="CM13">
        <v>9</v>
      </c>
      <c r="CN13">
        <v>9</v>
      </c>
      <c r="CO13">
        <v>9</v>
      </c>
      <c r="CP13">
        <v>10</v>
      </c>
      <c r="CQ13">
        <v>11</v>
      </c>
      <c r="CR13">
        <v>12</v>
      </c>
      <c r="CS13">
        <v>16</v>
      </c>
      <c r="CT13">
        <v>16</v>
      </c>
      <c r="CU13">
        <v>8</v>
      </c>
      <c r="CV13">
        <v>9</v>
      </c>
      <c r="CW13">
        <v>13</v>
      </c>
      <c r="CX13">
        <v>10</v>
      </c>
      <c r="CY13">
        <v>7</v>
      </c>
      <c r="CZ13">
        <v>9</v>
      </c>
      <c r="DA13">
        <v>9</v>
      </c>
      <c r="DB13">
        <v>8</v>
      </c>
      <c r="DC13">
        <v>8</v>
      </c>
      <c r="DD13">
        <v>7</v>
      </c>
      <c r="DE13">
        <v>8</v>
      </c>
      <c r="DF13">
        <v>13</v>
      </c>
      <c r="DG13">
        <v>13</v>
      </c>
      <c r="DH13">
        <v>12</v>
      </c>
      <c r="DI13">
        <v>11</v>
      </c>
      <c r="DJ13">
        <v>7</v>
      </c>
      <c r="DK13">
        <v>9</v>
      </c>
      <c r="DL13">
        <v>18</v>
      </c>
      <c r="DM13">
        <v>23</v>
      </c>
      <c r="DN13">
        <v>38</v>
      </c>
    </row>
    <row r="14" spans="1:118" x14ac:dyDescent="0.35">
      <c r="A14">
        <v>77</v>
      </c>
      <c r="B14" s="87" t="s">
        <v>2</v>
      </c>
      <c r="C14" s="53" t="s">
        <v>76</v>
      </c>
      <c r="D14" t="s">
        <v>24</v>
      </c>
      <c r="E14">
        <v>13</v>
      </c>
      <c r="F14" s="28">
        <f>VLOOKUP($A14, Calcs!$A$3:'Calcs'!$ALW$130, 95, FALSE)+VLOOKUP($A14, Calcs!$A$3:'Calcs'!$ALW$130, 97, FALSE)</f>
        <v>11</v>
      </c>
      <c r="G14" s="28">
        <f>VLOOKUP($A14, Calcs!$A$3:'Calcs'!$ALW$130, 96, FALSE)+VLOOKUP($A14, Calcs!$A$3:'Calcs'!$ALW$130, 98, FALSE)</f>
        <v>1</v>
      </c>
      <c r="I14" s="28">
        <f>VLOOKUP($A14, Calcs!$A$3:'Calcs'!$ALW$130, 99, FALSE)+VLOOKUP($A14, Calcs!$A$3:'Calcs'!$ALW$130, 101, FALSE)</f>
        <v>8</v>
      </c>
      <c r="J14" s="28">
        <f>VLOOKUP($A14, Calcs!$A$3:'Calcs'!$ALW$130, 100, FALSE)+VLOOKUP($A14, Calcs!$A$3:'Calcs'!$ALW$130, 102, FALSE)</f>
        <v>1</v>
      </c>
      <c r="L14" s="28">
        <f>VLOOKUP($A14, Calcs!$A$3:'Calcs'!$ALW$130, 119, FALSE)</f>
        <v>7</v>
      </c>
      <c r="M14" s="28">
        <f>VLOOKUP($A14, Calcs!$A$3:'Calcs'!$ALW$130, 120, FALSE)</f>
        <v>7</v>
      </c>
      <c r="N14" t="s">
        <v>1949</v>
      </c>
      <c r="O14" s="202">
        <f>VLOOKUP($A14, Calcs!$A$3:'Calcs'!$ALW$130, 302, FALSE)/X14</f>
        <v>18.149999999999999</v>
      </c>
      <c r="P14" s="202">
        <f>VLOOKUP($A14, Calcs!$A$3:'Calcs'!$ALW$130, 394, FALSE)/X14</f>
        <v>11.55</v>
      </c>
      <c r="Q14" s="202">
        <f t="shared" si="0"/>
        <v>6.5999999999999979</v>
      </c>
      <c r="R14" s="202">
        <f>O14/(VLOOKUP($A14,Calcs!$A$3:'Calcs'!$ALW$130,485,FALSE)/X14)</f>
        <v>2.8470588235294114</v>
      </c>
      <c r="S14" s="187">
        <f>VLOOKUP($A14, Calcs!$A$3:'Calcs'!$ALW$130, 210, FALSE)/X14</f>
        <v>0.64445839287722118</v>
      </c>
      <c r="T14" s="43">
        <f>VLOOKUP($A14, Calcs!$A$3:'Calcs'!$ALW$130, 576, FALSE)/X14</f>
        <v>5.1352499999999992</v>
      </c>
      <c r="U14">
        <f>VLOOKUP($A14, Calcs!$A$3:'Calcs'!$ALW$130, 667, FALSE)/X14</f>
        <v>57.3</v>
      </c>
      <c r="V14">
        <f>VLOOKUP($A14, Calcs!$A$3:'Calcs'!$ALW$130, 758, FALSE)/X14</f>
        <v>55.370000000000005</v>
      </c>
      <c r="X14" s="202">
        <f>VLOOKUP($A14, Calcs!$A$3:'Calcs'!$ALW$130, 9, FALSE)</f>
        <v>20</v>
      </c>
      <c r="Y14" s="43">
        <f t="shared" si="1"/>
        <v>1.7442435997535912</v>
      </c>
      <c r="Z14" s="43">
        <f t="shared" si="2"/>
        <v>0.65838758962735733</v>
      </c>
      <c r="AA14" s="43">
        <f t="shared" si="3"/>
        <v>1.4647499999999987</v>
      </c>
      <c r="AB14">
        <f t="shared" si="4"/>
        <v>57.3</v>
      </c>
      <c r="AC14">
        <f t="shared" si="5"/>
        <v>55.370000000000005</v>
      </c>
      <c r="AD14">
        <f t="shared" si="6"/>
        <v>7.2021769378759659</v>
      </c>
      <c r="AE14" s="43">
        <f t="shared" si="7"/>
        <v>7.4411020689142546</v>
      </c>
      <c r="AH14" s="94">
        <v>30</v>
      </c>
      <c r="AI14" s="94">
        <v>55</v>
      </c>
      <c r="AJ14" s="35">
        <v>80</v>
      </c>
      <c r="AL14" s="28">
        <f t="shared" si="8"/>
        <v>165</v>
      </c>
      <c r="AN14" s="44">
        <v>13</v>
      </c>
      <c r="AO14" s="77">
        <f t="shared" si="9"/>
        <v>13</v>
      </c>
      <c r="AP14" s="45">
        <f t="shared" si="10"/>
        <v>0</v>
      </c>
      <c r="AQ14" s="46">
        <f t="shared" si="11"/>
        <v>0.82982514800331242</v>
      </c>
      <c r="AR14" s="43">
        <f t="shared" si="12"/>
        <v>1.0138888888888888</v>
      </c>
      <c r="AS14" s="43">
        <f t="shared" si="13"/>
        <v>0.88888888888888884</v>
      </c>
      <c r="AT14" s="43">
        <f t="shared" si="14"/>
        <v>0.65925805753839462</v>
      </c>
      <c r="AU14" s="43">
        <f t="shared" si="15"/>
        <v>0.97029114676173511</v>
      </c>
      <c r="AV14" s="43">
        <f t="shared" si="16"/>
        <v>0.8695949310757688</v>
      </c>
      <c r="AW14" s="43">
        <f t="shared" si="17"/>
        <v>0.84740763188789525</v>
      </c>
      <c r="AX14" s="43">
        <f t="shared" si="18"/>
        <v>0.73314669347808847</v>
      </c>
      <c r="AY14" s="43">
        <f t="shared" si="19"/>
        <v>0.77060543323703867</v>
      </c>
      <c r="AZ14" s="43">
        <f t="shared" si="20"/>
        <v>0.74298562708503524</v>
      </c>
      <c r="BA14" s="43">
        <f t="shared" si="21"/>
        <v>0.54557463672391016</v>
      </c>
      <c r="BB14" s="43">
        <f t="shared" si="22"/>
        <v>0.49549549549549549</v>
      </c>
      <c r="BC14">
        <v>52</v>
      </c>
      <c r="BE14">
        <f>VLOOKUP($A14, Calcs!$A$3:'Calcs'!$ALW$130, 845, FALSE)</f>
        <v>51.5625</v>
      </c>
      <c r="BF14" s="43">
        <v>0.33333333333333331</v>
      </c>
      <c r="BG14">
        <f>IF(A14&lt;17, SoC!P$3, IF(A14&lt;33, SoC!P$4, IF(A14&lt;49, SoC!P$5, IF(A14&lt;65, SoC!P$6, IF(A14&lt;81, SoC!P$7, IF(A14&lt;97, SoC!P$8, SoC!P$9))))))</f>
        <v>1.0216138030074347</v>
      </c>
      <c r="BH14" s="43">
        <v>0.65925805753839462</v>
      </c>
      <c r="BI14" s="43">
        <v>0.97029114676173511</v>
      </c>
      <c r="BJ14" s="43">
        <v>7.4411020689142546</v>
      </c>
      <c r="BK14" s="183">
        <v>0.82959342066499908</v>
      </c>
      <c r="BL14">
        <f>VLOOKUP($A14, Calcs!$A$3:'Calcs'!$BAA$130, 1025, FALSE)</f>
        <v>1959</v>
      </c>
      <c r="BM14" s="554">
        <v>5.2</v>
      </c>
      <c r="BN14" s="43">
        <f t="shared" si="23"/>
        <v>0.910820191182101</v>
      </c>
      <c r="BO14" s="43" t="str">
        <f t="shared" si="24"/>
        <v>A-</v>
      </c>
      <c r="BP14" s="187">
        <f t="shared" si="25"/>
        <v>6.7208126612942021</v>
      </c>
      <c r="BQ14" s="48" t="s">
        <v>496</v>
      </c>
      <c r="BR14" t="s">
        <v>1954</v>
      </c>
      <c r="BS14" t="str">
        <f t="shared" si="26"/>
        <v>Prism</v>
      </c>
      <c r="BT14" t="s">
        <v>1671</v>
      </c>
      <c r="BU14" t="s">
        <v>1671</v>
      </c>
      <c r="BW14" t="s">
        <v>24</v>
      </c>
      <c r="BX14" t="s">
        <v>24</v>
      </c>
      <c r="BY14">
        <f>MATCH(A14, Standings!$X$3:$X$18, 0)</f>
        <v>1</v>
      </c>
      <c r="BZ14" s="183">
        <v>0.4516854375920204</v>
      </c>
      <c r="CA14" s="21" t="s">
        <v>76</v>
      </c>
      <c r="CB14">
        <v>13</v>
      </c>
      <c r="CC14">
        <v>13</v>
      </c>
      <c r="CD14">
        <v>13</v>
      </c>
      <c r="CE14">
        <v>14</v>
      </c>
      <c r="CF14">
        <v>14</v>
      </c>
      <c r="CG14">
        <v>14</v>
      </c>
      <c r="CH14">
        <v>11</v>
      </c>
      <c r="CI14">
        <v>11</v>
      </c>
      <c r="CJ14">
        <v>11</v>
      </c>
      <c r="CK14">
        <v>13</v>
      </c>
      <c r="CL14">
        <v>13</v>
      </c>
      <c r="CM14">
        <v>13</v>
      </c>
      <c r="CN14">
        <v>13</v>
      </c>
      <c r="CO14">
        <v>13</v>
      </c>
      <c r="CP14">
        <v>13</v>
      </c>
      <c r="CQ14">
        <v>15</v>
      </c>
      <c r="CR14">
        <v>16</v>
      </c>
      <c r="CS14">
        <v>14</v>
      </c>
      <c r="CT14">
        <v>13</v>
      </c>
      <c r="CU14">
        <v>14</v>
      </c>
      <c r="CV14">
        <v>13</v>
      </c>
      <c r="CW14">
        <v>4</v>
      </c>
      <c r="CX14">
        <v>4</v>
      </c>
      <c r="CY14">
        <v>6</v>
      </c>
      <c r="CZ14">
        <v>4</v>
      </c>
      <c r="DA14">
        <v>7</v>
      </c>
      <c r="DB14">
        <v>7</v>
      </c>
      <c r="DC14">
        <v>5</v>
      </c>
      <c r="DD14">
        <v>4</v>
      </c>
      <c r="DE14">
        <v>4</v>
      </c>
      <c r="DF14">
        <v>8</v>
      </c>
      <c r="DG14">
        <v>11</v>
      </c>
      <c r="DH14">
        <v>8</v>
      </c>
      <c r="DI14">
        <v>8</v>
      </c>
      <c r="DJ14">
        <v>9</v>
      </c>
      <c r="DK14">
        <v>12</v>
      </c>
      <c r="DL14">
        <v>31</v>
      </c>
      <c r="DM14">
        <v>69</v>
      </c>
      <c r="DN14">
        <v>81</v>
      </c>
    </row>
    <row r="15" spans="1:118" x14ac:dyDescent="0.35">
      <c r="A15">
        <v>104</v>
      </c>
      <c r="B15" s="89" t="s">
        <v>0</v>
      </c>
      <c r="C15" s="55" t="s">
        <v>49</v>
      </c>
      <c r="D15" t="s">
        <v>24</v>
      </c>
      <c r="E15">
        <v>12</v>
      </c>
      <c r="F15" s="28">
        <f>VLOOKUP($A15, Calcs!$A$3:'Calcs'!$ALW$130, 95, FALSE)+VLOOKUP($A15, Calcs!$A$3:'Calcs'!$ALW$130, 97, FALSE)</f>
        <v>10</v>
      </c>
      <c r="G15" s="28">
        <f>VLOOKUP($A15, Calcs!$A$3:'Calcs'!$ALW$130, 96, FALSE)+VLOOKUP($A15, Calcs!$A$3:'Calcs'!$ALW$130, 98, FALSE)</f>
        <v>2</v>
      </c>
      <c r="H15" s="28" t="s">
        <v>33</v>
      </c>
      <c r="I15" s="28">
        <f>VLOOKUP($A15, Calcs!$A$3:'Calcs'!$ALW$130, 99, FALSE)+VLOOKUP($A15, Calcs!$A$3:'Calcs'!$ALW$130, 101, FALSE)</f>
        <v>8</v>
      </c>
      <c r="J15" s="28">
        <f>VLOOKUP($A15, Calcs!$A$3:'Calcs'!$ALW$130, 100, FALSE)+VLOOKUP($A15, Calcs!$A$3:'Calcs'!$ALW$130, 102, FALSE)</f>
        <v>1</v>
      </c>
      <c r="L15" s="28">
        <f>VLOOKUP($A15, Calcs!$A$3:'Calcs'!$ALW$130, 119, FALSE)</f>
        <v>7</v>
      </c>
      <c r="M15" s="28">
        <f>VLOOKUP($A15, Calcs!$A$3:'Calcs'!$ALW$130, 120, FALSE)</f>
        <v>6</v>
      </c>
      <c r="N15" t="s">
        <v>1949</v>
      </c>
      <c r="O15" s="202">
        <f>VLOOKUP($A15, Calcs!$A$3:'Calcs'!$ALW$130, 302, FALSE)/X15</f>
        <v>21.2</v>
      </c>
      <c r="P15" s="202">
        <f>VLOOKUP($A15, Calcs!$A$3:'Calcs'!$ALW$130, 394, FALSE)/X15</f>
        <v>13.225</v>
      </c>
      <c r="Q15" s="202">
        <f t="shared" si="0"/>
        <v>7.9749999999999996</v>
      </c>
      <c r="R15" s="202">
        <f>O15/(VLOOKUP($A15,Calcs!$A$3:'Calcs'!$ALW$130,485,FALSE)/X15)</f>
        <v>2.7006369426751591</v>
      </c>
      <c r="S15" s="187">
        <f>VLOOKUP($A15, Calcs!$A$3:'Calcs'!$ALW$130, 210, FALSE)/X15</f>
        <v>0.59106238292366853</v>
      </c>
      <c r="T15" s="43">
        <f>VLOOKUP($A15, Calcs!$A$3:'Calcs'!$ALW$130, 576, FALSE)/X15</f>
        <v>3.2217500000000001</v>
      </c>
      <c r="U15">
        <f>VLOOKUP($A15, Calcs!$A$3:'Calcs'!$ALW$130, 667, FALSE)/X15</f>
        <v>46.924999999999997</v>
      </c>
      <c r="V15">
        <f>VLOOKUP($A15, Calcs!$A$3:'Calcs'!$ALW$130, 758, FALSE)/X15</f>
        <v>85.905000000000001</v>
      </c>
      <c r="X15" s="202">
        <f>VLOOKUP($A15, Calcs!$A$3:'Calcs'!$ALW$130, 9, FALSE)</f>
        <v>20</v>
      </c>
      <c r="Y15" s="43">
        <f t="shared" si="1"/>
        <v>2.7307237633805834</v>
      </c>
      <c r="Z15" s="43">
        <f t="shared" si="2"/>
        <v>0.57003070025136582</v>
      </c>
      <c r="AA15" s="43">
        <f t="shared" si="3"/>
        <v>4.7532499999999995</v>
      </c>
      <c r="AB15">
        <f t="shared" si="4"/>
        <v>46.924999999999997</v>
      </c>
      <c r="AC15">
        <f t="shared" si="5"/>
        <v>85.905000000000001</v>
      </c>
      <c r="AD15">
        <f t="shared" si="6"/>
        <v>5.8989756773924205</v>
      </c>
      <c r="AE15" s="43">
        <f t="shared" si="7"/>
        <v>9.2684950234652437</v>
      </c>
      <c r="AH15" s="94">
        <v>10</v>
      </c>
      <c r="AI15" s="94">
        <v>55</v>
      </c>
      <c r="AJ15" s="35">
        <v>80</v>
      </c>
      <c r="AL15" s="28">
        <f t="shared" si="8"/>
        <v>145</v>
      </c>
      <c r="AN15" s="44">
        <v>14</v>
      </c>
      <c r="AO15" s="77">
        <f t="shared" si="9"/>
        <v>14</v>
      </c>
      <c r="AP15" s="45">
        <f t="shared" si="10"/>
        <v>0</v>
      </c>
      <c r="AQ15" s="46">
        <f t="shared" si="11"/>
        <v>0.82737855113457626</v>
      </c>
      <c r="AR15" s="43">
        <f t="shared" si="12"/>
        <v>0.93055555555555547</v>
      </c>
      <c r="AS15" s="43">
        <f t="shared" si="13"/>
        <v>0.88888888888888884</v>
      </c>
      <c r="AT15" s="43">
        <f t="shared" si="14"/>
        <v>0.90006489292667058</v>
      </c>
      <c r="AU15" s="43">
        <f t="shared" si="15"/>
        <v>0.87076648841354742</v>
      </c>
      <c r="AV15" s="43">
        <f t="shared" si="16"/>
        <v>0.76337278285011978</v>
      </c>
      <c r="AW15" s="43">
        <f t="shared" si="17"/>
        <v>0.55928841582943734</v>
      </c>
      <c r="AX15" s="43">
        <f t="shared" si="18"/>
        <v>0.97745834654093022</v>
      </c>
      <c r="AY15" s="43">
        <f t="shared" si="19"/>
        <v>0.66720138857288203</v>
      </c>
      <c r="AZ15" s="43">
        <f t="shared" si="20"/>
        <v>1</v>
      </c>
      <c r="BA15" s="43">
        <f t="shared" si="21"/>
        <v>0.57067371202113604</v>
      </c>
      <c r="BB15" s="43">
        <f t="shared" si="22"/>
        <v>0.43543543543543545</v>
      </c>
      <c r="BC15">
        <v>96</v>
      </c>
      <c r="BE15">
        <f>VLOOKUP($A15, Calcs!$A$3:'Calcs'!$ALW$130, 845, FALSE)</f>
        <v>64.21875</v>
      </c>
      <c r="BF15" s="43">
        <v>0.33333333333333331</v>
      </c>
      <c r="BG15">
        <f>IF(A15&lt;17, SoC!P$3, IF(A15&lt;33, SoC!P$4, IF(A15&lt;49, SoC!P$5, IF(A15&lt;65, SoC!P$6, IF(A15&lt;81, SoC!P$7, IF(A15&lt;97, SoC!P$8, SoC!P$9))))))</f>
        <v>0.96441715243614345</v>
      </c>
      <c r="BH15" s="43">
        <v>0.90006489292667058</v>
      </c>
      <c r="BI15" s="43">
        <v>0.87076648841354742</v>
      </c>
      <c r="BJ15" s="43">
        <v>9.2684950234652437</v>
      </c>
      <c r="BK15" s="183">
        <v>0.82730725178749975</v>
      </c>
      <c r="BL15">
        <f>VLOOKUP($A15, Calcs!$A$3:'Calcs'!$BAA$130, 1025, FALSE)</f>
        <v>1978</v>
      </c>
      <c r="BM15" s="554">
        <v>6.4</v>
      </c>
      <c r="BN15" s="43">
        <f t="shared" si="23"/>
        <v>0.90956431976386354</v>
      </c>
      <c r="BO15" s="43" t="str">
        <f t="shared" si="24"/>
        <v>A-</v>
      </c>
      <c r="BP15" s="187">
        <f t="shared" si="25"/>
        <v>7.5887857610197109</v>
      </c>
      <c r="BQ15" s="48" t="s">
        <v>351</v>
      </c>
      <c r="BR15" t="s">
        <v>1954</v>
      </c>
      <c r="BS15" t="str">
        <f t="shared" si="26"/>
        <v>Mystery</v>
      </c>
      <c r="BT15" t="s">
        <v>1671</v>
      </c>
      <c r="BU15" t="s">
        <v>1671</v>
      </c>
      <c r="BW15" t="s">
        <v>7349</v>
      </c>
      <c r="BX15" t="s">
        <v>24</v>
      </c>
      <c r="BY15">
        <f>MATCH(A15, Standings!$AH$3:$AH$18, 0)</f>
        <v>2</v>
      </c>
      <c r="BZ15" s="183">
        <v>0.43959030182509584</v>
      </c>
      <c r="CA15" s="19" t="s">
        <v>49</v>
      </c>
      <c r="CB15">
        <v>14</v>
      </c>
      <c r="CC15">
        <v>14</v>
      </c>
      <c r="CD15">
        <v>14</v>
      </c>
      <c r="CE15">
        <v>12</v>
      </c>
      <c r="CF15">
        <v>13</v>
      </c>
      <c r="CG15">
        <v>13</v>
      </c>
      <c r="CH15">
        <v>15</v>
      </c>
      <c r="CI15">
        <v>15</v>
      </c>
      <c r="CJ15">
        <v>16</v>
      </c>
      <c r="CK15">
        <v>16</v>
      </c>
      <c r="CL15">
        <v>19</v>
      </c>
      <c r="CM15">
        <v>19</v>
      </c>
      <c r="CN15">
        <v>19</v>
      </c>
      <c r="CO15">
        <v>19</v>
      </c>
      <c r="CP15">
        <v>19</v>
      </c>
      <c r="CQ15">
        <v>22</v>
      </c>
      <c r="CR15">
        <v>23</v>
      </c>
      <c r="CS15">
        <v>25</v>
      </c>
      <c r="CT15">
        <v>25</v>
      </c>
      <c r="CU15">
        <v>27</v>
      </c>
      <c r="CV15">
        <v>26</v>
      </c>
      <c r="CW15">
        <v>28</v>
      </c>
      <c r="CX15">
        <v>28</v>
      </c>
      <c r="CY15">
        <v>28</v>
      </c>
      <c r="CZ15">
        <v>27</v>
      </c>
      <c r="DA15">
        <v>32</v>
      </c>
      <c r="DB15">
        <v>30</v>
      </c>
      <c r="DC15">
        <v>30</v>
      </c>
      <c r="DD15">
        <v>53</v>
      </c>
      <c r="DE15">
        <v>46</v>
      </c>
      <c r="DF15">
        <v>69</v>
      </c>
      <c r="DG15">
        <v>68</v>
      </c>
      <c r="DH15">
        <v>67</v>
      </c>
      <c r="DI15">
        <v>72</v>
      </c>
      <c r="DJ15">
        <v>59</v>
      </c>
      <c r="DK15">
        <v>58</v>
      </c>
      <c r="DL15">
        <v>50</v>
      </c>
      <c r="DM15">
        <v>75</v>
      </c>
      <c r="DN15">
        <v>83</v>
      </c>
    </row>
    <row r="16" spans="1:118" x14ac:dyDescent="0.35">
      <c r="A16">
        <v>70</v>
      </c>
      <c r="B16" s="87" t="s">
        <v>2</v>
      </c>
      <c r="C16" s="53" t="s">
        <v>82</v>
      </c>
      <c r="D16" t="s">
        <v>24</v>
      </c>
      <c r="E16">
        <v>16</v>
      </c>
      <c r="F16" s="28">
        <f>VLOOKUP($A16, Calcs!$A$3:'Calcs'!$ALW$130, 95, FALSE)+VLOOKUP($A16, Calcs!$A$3:'Calcs'!$ALW$130, 97, FALSE)</f>
        <v>11</v>
      </c>
      <c r="G16" s="28">
        <f>VLOOKUP($A16, Calcs!$A$3:'Calcs'!$ALW$130, 96, FALSE)+VLOOKUP($A16, Calcs!$A$3:'Calcs'!$ALW$130, 98, FALSE)</f>
        <v>1</v>
      </c>
      <c r="I16" s="28">
        <f>VLOOKUP($A16, Calcs!$A$3:'Calcs'!$ALW$130, 99, FALSE)+VLOOKUP($A16, Calcs!$A$3:'Calcs'!$ALW$130, 101, FALSE)</f>
        <v>8</v>
      </c>
      <c r="J16" s="28">
        <f>VLOOKUP($A16, Calcs!$A$3:'Calcs'!$ALW$130, 100, FALSE)+VLOOKUP($A16, Calcs!$A$3:'Calcs'!$ALW$130, 102, FALSE)</f>
        <v>1</v>
      </c>
      <c r="L16" s="28">
        <f>VLOOKUP($A16, Calcs!$A$3:'Calcs'!$ALW$130, 119, FALSE)</f>
        <v>9</v>
      </c>
      <c r="M16" s="28">
        <f>VLOOKUP($A16, Calcs!$A$3:'Calcs'!$ALW$130, 120, FALSE)</f>
        <v>10</v>
      </c>
      <c r="N16" t="s">
        <v>1949</v>
      </c>
      <c r="O16" s="202">
        <f>VLOOKUP($A16, Calcs!$A$3:'Calcs'!$ALW$130, 302, FALSE)/X16</f>
        <v>20.640624999999996</v>
      </c>
      <c r="P16" s="202">
        <f>VLOOKUP($A16, Calcs!$A$3:'Calcs'!$ALW$130, 394, FALSE)/X16</f>
        <v>15.773437499999998</v>
      </c>
      <c r="Q16" s="202">
        <f t="shared" si="0"/>
        <v>4.8671874999999982</v>
      </c>
      <c r="R16" s="202">
        <f>O16/(VLOOKUP($A16,Calcs!$A$3:'Calcs'!$ALW$130,485,FALSE)/X16)</f>
        <v>2.6959183673469385</v>
      </c>
      <c r="S16" s="187">
        <f>VLOOKUP($A16, Calcs!$A$3:'Calcs'!$ALW$130, 210, FALSE)/X16</f>
        <v>0.60605086421358245</v>
      </c>
      <c r="T16" s="43">
        <f>VLOOKUP($A16, Calcs!$A$3:'Calcs'!$ALW$130, 576, FALSE)/X16</f>
        <v>3.3704687499999997</v>
      </c>
      <c r="U16">
        <f>VLOOKUP($A16, Calcs!$A$3:'Calcs'!$ALW$130, 667, FALSE)/X16</f>
        <v>65.65625</v>
      </c>
      <c r="V16">
        <f>VLOOKUP($A16, Calcs!$A$3:'Calcs'!$ALW$130, 758, FALSE)/X16</f>
        <v>53.739062499999989</v>
      </c>
      <c r="X16" s="202">
        <f>VLOOKUP($A16, Calcs!$A$3:'Calcs'!$ALW$130, 9, FALSE)</f>
        <v>21.333333333333336</v>
      </c>
      <c r="Y16" s="43">
        <f t="shared" si="1"/>
        <v>2.7098398144114406</v>
      </c>
      <c r="Z16" s="43">
        <f t="shared" si="2"/>
        <v>0.61914992820518033</v>
      </c>
      <c r="AA16" s="43">
        <f t="shared" si="3"/>
        <v>1.4967187499999985</v>
      </c>
      <c r="AB16">
        <f t="shared" si="4"/>
        <v>65.65625</v>
      </c>
      <c r="AC16">
        <f t="shared" si="5"/>
        <v>53.739062499999989</v>
      </c>
      <c r="AD16">
        <f t="shared" si="6"/>
        <v>7.6496156654615906</v>
      </c>
      <c r="AE16" s="43">
        <f t="shared" si="7"/>
        <v>7.3306931800478452</v>
      </c>
      <c r="AG16" s="94">
        <v>27</v>
      </c>
      <c r="AH16" s="94">
        <v>20</v>
      </c>
      <c r="AI16" s="94">
        <v>40</v>
      </c>
      <c r="AJ16" s="35">
        <v>50</v>
      </c>
      <c r="AL16" s="28">
        <f t="shared" si="8"/>
        <v>137</v>
      </c>
      <c r="AN16" s="44">
        <v>15</v>
      </c>
      <c r="AO16" s="77">
        <f t="shared" si="9"/>
        <v>15</v>
      </c>
      <c r="AP16" s="45">
        <f t="shared" si="10"/>
        <v>0</v>
      </c>
      <c r="AQ16" s="46">
        <f t="shared" si="11"/>
        <v>0.80417506239404202</v>
      </c>
      <c r="AR16" s="43">
        <f t="shared" si="12"/>
        <v>1.0416666666666667</v>
      </c>
      <c r="AS16" s="43">
        <f t="shared" si="13"/>
        <v>0.88888888888888884</v>
      </c>
      <c r="AT16" s="43">
        <f t="shared" si="14"/>
        <v>0.85590052455115662</v>
      </c>
      <c r="AU16" s="43">
        <f t="shared" si="15"/>
        <v>0.7193441770647655</v>
      </c>
      <c r="AV16" s="43">
        <f t="shared" si="16"/>
        <v>0.75994967965677229</v>
      </c>
      <c r="AW16" s="43">
        <f t="shared" si="17"/>
        <v>0.71945921350461206</v>
      </c>
      <c r="AX16" s="43">
        <f t="shared" si="18"/>
        <v>0.73552173929194065</v>
      </c>
      <c r="AY16" s="43">
        <f t="shared" si="19"/>
        <v>0.80526258461171585</v>
      </c>
      <c r="AZ16" s="43">
        <f t="shared" si="20"/>
        <v>0.72745712717177469</v>
      </c>
      <c r="BA16" s="43">
        <f t="shared" si="21"/>
        <v>0.47159841479524439</v>
      </c>
      <c r="BB16" s="43">
        <f t="shared" si="22"/>
        <v>0.41141141141141141</v>
      </c>
      <c r="BC16">
        <v>67</v>
      </c>
      <c r="BE16">
        <f>VLOOKUP($A16, Calcs!$A$3:'Calcs'!$ALW$130, 845, FALSE)</f>
        <v>79.1875</v>
      </c>
      <c r="BF16" s="43">
        <v>1</v>
      </c>
      <c r="BG16">
        <f>IF(A16&lt;17, SoC!P$3, IF(A16&lt;33, SoC!P$4, IF(A16&lt;49, SoC!P$5, IF(A16&lt;65, SoC!P$6, IF(A16&lt;81, SoC!P$7, IF(A16&lt;97, SoC!P$8, SoC!P$9))))))</f>
        <v>1.0216138030074347</v>
      </c>
      <c r="BH16" s="43">
        <v>0.85590052455115662</v>
      </c>
      <c r="BI16" s="43">
        <v>0.7193441770647655</v>
      </c>
      <c r="BJ16" s="43">
        <v>7.3306931800478452</v>
      </c>
      <c r="BK16" s="183">
        <v>0.80391752131048844</v>
      </c>
      <c r="BL16">
        <f>VLOOKUP($A16, Calcs!$A$3:'Calcs'!$BAA$130, 1025, FALSE)</f>
        <v>1903</v>
      </c>
      <c r="BM16" s="554">
        <v>7.9</v>
      </c>
      <c r="BN16" s="43">
        <f t="shared" si="23"/>
        <v>0.89661447752670631</v>
      </c>
      <c r="BO16" s="43" t="str">
        <f t="shared" si="24"/>
        <v>B+</v>
      </c>
      <c r="BP16" s="187">
        <f t="shared" si="25"/>
        <v>6.1520902297707849</v>
      </c>
      <c r="BQ16" s="48" t="s">
        <v>486</v>
      </c>
      <c r="BR16" t="s">
        <v>1961</v>
      </c>
      <c r="BS16" t="str">
        <f t="shared" si="26"/>
        <v>Wild</v>
      </c>
      <c r="BT16" t="s">
        <v>497</v>
      </c>
      <c r="BU16" t="s">
        <v>486</v>
      </c>
      <c r="BV16" s="91">
        <f>IF(BT16="MRL", VLOOKUP(C16, Master!BL:BP, 5, FALSE), IF(BT16="UTL", VLOOKUP(C16, Ultra!BL:BP, 5, FALSE), ""))</f>
        <v>1</v>
      </c>
      <c r="BW16" t="s">
        <v>24</v>
      </c>
      <c r="BX16" t="s">
        <v>24</v>
      </c>
      <c r="BY16">
        <f>MATCH(A16, Standings!$X$3:$X$18, 0)</f>
        <v>3</v>
      </c>
      <c r="BZ16" s="183">
        <v>0.5673336124052526</v>
      </c>
      <c r="CA16" s="21" t="s">
        <v>82</v>
      </c>
      <c r="CB16">
        <v>15</v>
      </c>
      <c r="CC16">
        <v>15</v>
      </c>
      <c r="CD16">
        <v>15</v>
      </c>
      <c r="CE16">
        <v>16</v>
      </c>
      <c r="CF16">
        <v>16</v>
      </c>
      <c r="CG16">
        <v>16</v>
      </c>
      <c r="CH16">
        <v>16</v>
      </c>
      <c r="CI16">
        <v>16</v>
      </c>
      <c r="CJ16">
        <v>15</v>
      </c>
      <c r="CK16">
        <v>15</v>
      </c>
      <c r="CL16">
        <v>16</v>
      </c>
      <c r="CM16">
        <v>16</v>
      </c>
      <c r="CN16">
        <v>17</v>
      </c>
      <c r="CO16">
        <v>17</v>
      </c>
      <c r="CP16">
        <v>17</v>
      </c>
      <c r="CQ16">
        <v>18</v>
      </c>
      <c r="CR16">
        <v>15</v>
      </c>
      <c r="CS16">
        <v>15</v>
      </c>
      <c r="CT16">
        <v>14</v>
      </c>
      <c r="CU16">
        <v>15</v>
      </c>
      <c r="CV16">
        <v>14</v>
      </c>
      <c r="CW16">
        <v>14</v>
      </c>
      <c r="CX16">
        <v>15</v>
      </c>
      <c r="CY16">
        <v>20</v>
      </c>
      <c r="CZ16">
        <v>15</v>
      </c>
      <c r="DA16">
        <v>19</v>
      </c>
      <c r="DB16">
        <v>20</v>
      </c>
      <c r="DC16">
        <v>19</v>
      </c>
      <c r="DD16">
        <v>22</v>
      </c>
      <c r="DE16">
        <v>24</v>
      </c>
      <c r="DF16">
        <v>11</v>
      </c>
      <c r="DG16">
        <v>15</v>
      </c>
      <c r="DH16">
        <v>19</v>
      </c>
      <c r="DI16">
        <v>17</v>
      </c>
      <c r="DJ16">
        <v>22</v>
      </c>
      <c r="DK16">
        <v>19</v>
      </c>
      <c r="DL16">
        <v>33</v>
      </c>
      <c r="DM16">
        <v>48</v>
      </c>
      <c r="DN16">
        <v>54</v>
      </c>
    </row>
    <row r="17" spans="1:118" x14ac:dyDescent="0.35">
      <c r="A17">
        <v>17</v>
      </c>
      <c r="B17" s="84" t="s">
        <v>5</v>
      </c>
      <c r="C17" s="50" t="s">
        <v>135</v>
      </c>
      <c r="D17" t="s">
        <v>24</v>
      </c>
      <c r="E17">
        <v>11</v>
      </c>
      <c r="F17" s="28">
        <f>VLOOKUP($A17, Calcs!$A$3:'Calcs'!$ALW$130, 95, FALSE)+VLOOKUP($A17, Calcs!$A$3:'Calcs'!$ALW$130, 97, FALSE)</f>
        <v>9</v>
      </c>
      <c r="G17" s="28">
        <f>VLOOKUP($A17, Calcs!$A$3:'Calcs'!$ALW$130, 96, FALSE)+VLOOKUP($A17, Calcs!$A$3:'Calcs'!$ALW$130, 98, FALSE)</f>
        <v>3</v>
      </c>
      <c r="H17" s="28" t="s">
        <v>33</v>
      </c>
      <c r="I17" s="28">
        <f>VLOOKUP($A17, Calcs!$A$3:'Calcs'!$ALW$130, 99, FALSE)+VLOOKUP($A17, Calcs!$A$3:'Calcs'!$ALW$130, 101, FALSE)</f>
        <v>8</v>
      </c>
      <c r="J17" s="28">
        <f>VLOOKUP($A17, Calcs!$A$3:'Calcs'!$ALW$130, 100, FALSE)+VLOOKUP($A17, Calcs!$A$3:'Calcs'!$ALW$130, 102, FALSE)</f>
        <v>1</v>
      </c>
      <c r="L17" s="28">
        <f>VLOOKUP($A17, Calcs!$A$3:'Calcs'!$ALW$130, 119, FALSE)</f>
        <v>12</v>
      </c>
      <c r="M17" s="28">
        <f>VLOOKUP($A17, Calcs!$A$3:'Calcs'!$ALW$130, 120, FALSE)</f>
        <v>11</v>
      </c>
      <c r="N17" t="s">
        <v>1949</v>
      </c>
      <c r="O17" s="202">
        <f>VLOOKUP($A17, Calcs!$A$3:'Calcs'!$ALW$130, 302, FALSE)/X17</f>
        <v>20.330935251798561</v>
      </c>
      <c r="P17" s="202">
        <f>VLOOKUP($A17, Calcs!$A$3:'Calcs'!$ALW$130, 394, FALSE)/X17</f>
        <v>13.992805755395684</v>
      </c>
      <c r="Q17" s="202">
        <f t="shared" si="0"/>
        <v>6.3381294964028765</v>
      </c>
      <c r="R17" s="202">
        <f>O17/(VLOOKUP($A17,Calcs!$A$3:'Calcs'!$ALW$130,485,FALSE)/X17)</f>
        <v>2.6022099447513813</v>
      </c>
      <c r="S17" s="187">
        <f>VLOOKUP($A17, Calcs!$A$3:'Calcs'!$ALW$130, 210, FALSE)/X17</f>
        <v>0.62896986550545808</v>
      </c>
      <c r="T17" s="43">
        <f>VLOOKUP($A17, Calcs!$A$3:'Calcs'!$ALW$130, 576, FALSE)/X17</f>
        <v>4.527122302158272</v>
      </c>
      <c r="U17">
        <f>VLOOKUP($A17, Calcs!$A$3:'Calcs'!$ALW$130, 667, FALSE)/X17</f>
        <v>73.798561151079141</v>
      </c>
      <c r="V17">
        <f>VLOOKUP($A17, Calcs!$A$3:'Calcs'!$ALW$130, 758, FALSE)/X17</f>
        <v>56.870503597122301</v>
      </c>
      <c r="X17" s="202">
        <f>VLOOKUP($A17, Calcs!$A$3:'Calcs'!$ALW$130, 9, FALSE)</f>
        <v>23.166666666666668</v>
      </c>
      <c r="Y17" s="43">
        <f t="shared" si="1"/>
        <v>2.0848174891507441</v>
      </c>
      <c r="Z17" s="43">
        <f t="shared" si="2"/>
        <v>0.5992117600304977</v>
      </c>
      <c r="AA17" s="43">
        <f t="shared" si="3"/>
        <v>1.8110071942446044</v>
      </c>
      <c r="AB17">
        <f t="shared" si="4"/>
        <v>73.798561151079141</v>
      </c>
      <c r="AC17">
        <f t="shared" si="5"/>
        <v>56.870503597122301</v>
      </c>
      <c r="AD17">
        <f t="shared" si="6"/>
        <v>8.5299240138913586</v>
      </c>
      <c r="AE17" s="43">
        <f t="shared" si="7"/>
        <v>7.541253449999032</v>
      </c>
      <c r="AG17" s="94">
        <v>48</v>
      </c>
      <c r="AH17" s="94">
        <v>20</v>
      </c>
      <c r="AI17" s="94">
        <v>50</v>
      </c>
      <c r="AJ17" s="35">
        <v>50</v>
      </c>
      <c r="AL17" s="28">
        <f t="shared" si="8"/>
        <v>168</v>
      </c>
      <c r="AN17" s="44">
        <v>16</v>
      </c>
      <c r="AO17" s="77">
        <f t="shared" si="9"/>
        <v>16</v>
      </c>
      <c r="AP17" s="45">
        <f t="shared" si="10"/>
        <v>0</v>
      </c>
      <c r="AQ17" s="46">
        <f t="shared" si="11"/>
        <v>0.79772616017912312</v>
      </c>
      <c r="AR17" s="43">
        <f t="shared" si="12"/>
        <v>0.91666666666666663</v>
      </c>
      <c r="AS17" s="43">
        <f t="shared" si="13"/>
        <v>0.88888888888888884</v>
      </c>
      <c r="AT17" s="43">
        <f t="shared" si="14"/>
        <v>0.83144957103752393</v>
      </c>
      <c r="AU17" s="43">
        <f t="shared" si="15"/>
        <v>0.82514523140845619</v>
      </c>
      <c r="AV17" s="43">
        <f t="shared" si="16"/>
        <v>0.69196865184273204</v>
      </c>
      <c r="AW17" s="43">
        <f t="shared" si="17"/>
        <v>0.65444369038353456</v>
      </c>
      <c r="AX17" s="43">
        <f t="shared" si="18"/>
        <v>0.75887108682180171</v>
      </c>
      <c r="AY17" s="43">
        <f t="shared" si="19"/>
        <v>0.87239716044843707</v>
      </c>
      <c r="AZ17" s="43">
        <f t="shared" si="20"/>
        <v>0.7570714559386309</v>
      </c>
      <c r="BA17" s="43">
        <f t="shared" si="21"/>
        <v>0.58520475561426688</v>
      </c>
      <c r="BB17" s="43">
        <f t="shared" si="22"/>
        <v>0.50450450450450446</v>
      </c>
      <c r="BC17">
        <v>235</v>
      </c>
      <c r="BE17">
        <f>VLOOKUP($A17, Calcs!$A$3:'Calcs'!$ALW$130, 845, FALSE)</f>
        <v>91.375</v>
      </c>
      <c r="BF17" s="43">
        <v>1.6666666666666665</v>
      </c>
      <c r="BG17">
        <f>IF(A17&lt;17, SoC!P$3, IF(A17&lt;33, SoC!P$4, IF(A17&lt;49, SoC!P$5, IF(A17&lt;65, SoC!P$6, IF(A17&lt;81, SoC!P$7, IF(A17&lt;97, SoC!P$8, SoC!P$9))))))</f>
        <v>0.95268754974287051</v>
      </c>
      <c r="BH17" s="43">
        <v>0.83144957103752393</v>
      </c>
      <c r="BI17" s="43">
        <v>0.82514523140845619</v>
      </c>
      <c r="BJ17" s="43">
        <v>7.541253449999032</v>
      </c>
      <c r="BK17" s="183">
        <v>0.79780442836869991</v>
      </c>
      <c r="BL17">
        <f>VLOOKUP($A17, Calcs!$A$3:'Calcs'!$BAA$130, 1025, FALSE)</f>
        <v>1989</v>
      </c>
      <c r="BM17" s="554">
        <v>9.1</v>
      </c>
      <c r="BN17" s="43">
        <f t="shared" si="23"/>
        <v>0.89319898587531987</v>
      </c>
      <c r="BO17" s="43" t="str">
        <f t="shared" si="24"/>
        <v>B+</v>
      </c>
      <c r="BP17" s="187">
        <f t="shared" si="25"/>
        <v>6.1351085059106074</v>
      </c>
      <c r="BQ17" s="48" t="s">
        <v>496</v>
      </c>
      <c r="BR17" t="s">
        <v>1950</v>
      </c>
      <c r="BS17" t="str">
        <f t="shared" si="26"/>
        <v>Prism</v>
      </c>
      <c r="BT17" t="s">
        <v>553</v>
      </c>
      <c r="BU17" t="s">
        <v>496</v>
      </c>
      <c r="BV17" s="91">
        <f>IF(BT17="MRL", VLOOKUP(C17, Master!BL:BP, 5, FALSE), IF(BT17="UTL", VLOOKUP(C17, Ultra!BL:BP, 5, FALSE), ""))</f>
        <v>2</v>
      </c>
      <c r="BW17" t="s">
        <v>7348</v>
      </c>
      <c r="BX17" t="s">
        <v>24</v>
      </c>
      <c r="BY17">
        <f>MATCH(A17, Standings!$D$21:$D$36, 0)</f>
        <v>3</v>
      </c>
      <c r="BZ17" s="183">
        <v>0.76555796084976657</v>
      </c>
      <c r="CA17" s="24" t="s">
        <v>135</v>
      </c>
      <c r="CB17">
        <v>16</v>
      </c>
      <c r="CC17">
        <v>16</v>
      </c>
      <c r="CD17">
        <v>16</v>
      </c>
      <c r="CE17">
        <v>15</v>
      </c>
      <c r="CF17">
        <v>15</v>
      </c>
      <c r="CG17">
        <v>15</v>
      </c>
      <c r="CH17">
        <v>14</v>
      </c>
      <c r="CI17">
        <v>14</v>
      </c>
      <c r="CJ17">
        <v>14</v>
      </c>
      <c r="CK17">
        <v>14</v>
      </c>
      <c r="CL17">
        <v>14</v>
      </c>
      <c r="CM17">
        <v>14</v>
      </c>
      <c r="CN17">
        <v>14</v>
      </c>
      <c r="CO17">
        <v>14</v>
      </c>
      <c r="CP17">
        <v>14</v>
      </c>
      <c r="CQ17">
        <v>16</v>
      </c>
      <c r="CR17">
        <v>18</v>
      </c>
      <c r="CS17">
        <v>17</v>
      </c>
      <c r="CT17">
        <v>19</v>
      </c>
      <c r="CU17">
        <v>23</v>
      </c>
      <c r="CV17">
        <v>19</v>
      </c>
      <c r="CW17">
        <v>19</v>
      </c>
      <c r="CX17">
        <v>20</v>
      </c>
      <c r="CY17">
        <v>18</v>
      </c>
      <c r="CZ17">
        <v>19</v>
      </c>
      <c r="DA17">
        <v>12</v>
      </c>
      <c r="DB17">
        <v>10</v>
      </c>
      <c r="DC17">
        <v>10</v>
      </c>
      <c r="DD17">
        <v>13</v>
      </c>
      <c r="DE17">
        <v>14</v>
      </c>
      <c r="DF17">
        <v>5</v>
      </c>
      <c r="DG17">
        <v>6</v>
      </c>
      <c r="DH17">
        <v>5</v>
      </c>
      <c r="DI17">
        <v>1</v>
      </c>
      <c r="DJ17">
        <v>2</v>
      </c>
      <c r="DK17">
        <v>1</v>
      </c>
      <c r="DL17">
        <v>5</v>
      </c>
      <c r="DM17">
        <v>13</v>
      </c>
      <c r="DN17">
        <v>15</v>
      </c>
    </row>
    <row r="18" spans="1:118" x14ac:dyDescent="0.35">
      <c r="A18">
        <v>19</v>
      </c>
      <c r="B18" s="84" t="s">
        <v>5</v>
      </c>
      <c r="C18" s="50" t="s">
        <v>133</v>
      </c>
      <c r="D18" t="s">
        <v>24</v>
      </c>
      <c r="F18" s="28">
        <f>VLOOKUP($A18, Calcs!$A$3:'Calcs'!$ALW$130, 95, FALSE)+VLOOKUP($A18, Calcs!$A$3:'Calcs'!$ALW$130, 97, FALSE)</f>
        <v>10</v>
      </c>
      <c r="G18" s="28">
        <f>VLOOKUP($A18, Calcs!$A$3:'Calcs'!$ALW$130, 96, FALSE)+VLOOKUP($A18, Calcs!$A$3:'Calcs'!$ALW$130, 98, FALSE)</f>
        <v>2</v>
      </c>
      <c r="I18" s="28">
        <f>VLOOKUP($A18, Calcs!$A$3:'Calcs'!$ALW$130, 99, FALSE)+VLOOKUP($A18, Calcs!$A$3:'Calcs'!$ALW$130, 101, FALSE)</f>
        <v>8</v>
      </c>
      <c r="J18" s="28">
        <f>VLOOKUP($A18, Calcs!$A$3:'Calcs'!$ALW$130, 100, FALSE)+VLOOKUP($A18, Calcs!$A$3:'Calcs'!$ALW$130, 102, FALSE)</f>
        <v>1</v>
      </c>
      <c r="L18" s="28">
        <f>VLOOKUP($A18, Calcs!$A$3:'Calcs'!$ALW$130, 119, FALSE)</f>
        <v>4</v>
      </c>
      <c r="M18" s="28">
        <f>VLOOKUP($A18, Calcs!$A$3:'Calcs'!$ALW$130, 120, FALSE)</f>
        <v>4</v>
      </c>
      <c r="N18" t="s">
        <v>354</v>
      </c>
      <c r="O18" s="202">
        <f>VLOOKUP($A18, Calcs!$A$3:'Calcs'!$ALW$130, 302, FALSE)/X18</f>
        <v>19.705882352941178</v>
      </c>
      <c r="P18" s="202">
        <f>VLOOKUP($A18, Calcs!$A$3:'Calcs'!$ALW$130, 394, FALSE)/X18</f>
        <v>14.441176470588236</v>
      </c>
      <c r="Q18" s="202">
        <f t="shared" si="0"/>
        <v>5.264705882352942</v>
      </c>
      <c r="R18" s="202">
        <f>O18/(VLOOKUP($A18,Calcs!$A$3:'Calcs'!$ALW$130,485,FALSE)/X18)</f>
        <v>2.3263888888888888</v>
      </c>
      <c r="S18" s="187">
        <f>VLOOKUP($A18, Calcs!$A$3:'Calcs'!$ALW$130, 210, FALSE)/X18</f>
        <v>0.5970097472431789</v>
      </c>
      <c r="T18" s="43">
        <f>VLOOKUP($A18, Calcs!$A$3:'Calcs'!$ALW$130, 576, FALSE)/X18</f>
        <v>0.7955882352941176</v>
      </c>
      <c r="U18">
        <f>VLOOKUP($A18, Calcs!$A$3:'Calcs'!$ALW$130, 667, FALSE)/X18</f>
        <v>71.970588235294116</v>
      </c>
      <c r="V18">
        <f>VLOOKUP($A18, Calcs!$A$3:'Calcs'!$ALW$130, 758, FALSE)/X18</f>
        <v>61.449999999999989</v>
      </c>
      <c r="X18" s="202">
        <f>VLOOKUP($A18, Calcs!$A$3:'Calcs'!$ALW$130, 9, FALSE)</f>
        <v>17</v>
      </c>
      <c r="Y18" s="43">
        <f t="shared" si="1"/>
        <v>4.2066429649644324</v>
      </c>
      <c r="Z18" s="43">
        <f t="shared" si="2"/>
        <v>0.56876375327371453</v>
      </c>
      <c r="AA18" s="43">
        <f t="shared" si="3"/>
        <v>4.4691176470588241</v>
      </c>
      <c r="AB18">
        <f t="shared" si="4"/>
        <v>71.970588235294116</v>
      </c>
      <c r="AC18">
        <f t="shared" si="5"/>
        <v>61.449999999999989</v>
      </c>
      <c r="AD18">
        <f t="shared" si="6"/>
        <v>7.9485854538992466</v>
      </c>
      <c r="AE18" s="43">
        <f t="shared" si="7"/>
        <v>7.8390050389064037</v>
      </c>
      <c r="AH18" s="94">
        <v>40</v>
      </c>
      <c r="AI18" s="94">
        <v>45</v>
      </c>
      <c r="AL18" s="28">
        <f t="shared" si="8"/>
        <v>85</v>
      </c>
      <c r="AN18" s="44">
        <v>17</v>
      </c>
      <c r="AO18" s="77">
        <f t="shared" si="9"/>
        <v>17</v>
      </c>
      <c r="AP18" s="45">
        <f t="shared" si="10"/>
        <v>0</v>
      </c>
      <c r="AQ18" s="46">
        <f t="shared" si="11"/>
        <v>0.7576873341627739</v>
      </c>
      <c r="AR18" s="43">
        <f t="shared" si="12"/>
        <v>0.88888888888888884</v>
      </c>
      <c r="AS18" s="43">
        <f t="shared" si="13"/>
        <v>0.88888888888888884</v>
      </c>
      <c r="AT18" s="43">
        <f t="shared" si="14"/>
        <v>0.78209973152142087</v>
      </c>
      <c r="AU18" s="43">
        <f t="shared" si="15"/>
        <v>0.79850407186047334</v>
      </c>
      <c r="AV18" s="43">
        <f t="shared" si="16"/>
        <v>0.49187352324139905</v>
      </c>
      <c r="AW18" s="43">
        <f t="shared" si="17"/>
        <v>0.5551570824091856</v>
      </c>
      <c r="AX18" s="43">
        <f t="shared" si="18"/>
        <v>0.95634937745603021</v>
      </c>
      <c r="AY18" s="43">
        <f t="shared" si="19"/>
        <v>0.82821170754100448</v>
      </c>
      <c r="AZ18" s="43">
        <f t="shared" si="20"/>
        <v>0.79894884072162409</v>
      </c>
      <c r="BA18" s="43">
        <f t="shared" si="21"/>
        <v>0.45046235138705415</v>
      </c>
      <c r="BB18" s="43">
        <f t="shared" si="22"/>
        <v>0.25525525525525528</v>
      </c>
      <c r="BC18">
        <v>87</v>
      </c>
      <c r="BE18">
        <f>VLOOKUP($A18, Calcs!$A$3:'Calcs'!$ALW$130, 845, FALSE)</f>
        <v>53.125</v>
      </c>
      <c r="BF18" s="43">
        <v>0.33333333333333331</v>
      </c>
      <c r="BG18">
        <f>IF(A18&lt;17, SoC!P$3, IF(A18&lt;33, SoC!P$4, IF(A18&lt;49, SoC!P$5, IF(A18&lt;65, SoC!P$6, IF(A18&lt;81, SoC!P$7, IF(A18&lt;97, SoC!P$8, SoC!P$9))))))</f>
        <v>0.95268754974287051</v>
      </c>
      <c r="BH18" s="43">
        <v>0.78209973152142087</v>
      </c>
      <c r="BI18" s="43">
        <v>0.79850407186047334</v>
      </c>
      <c r="BJ18" s="43">
        <v>7.8390050389064037</v>
      </c>
      <c r="BK18" s="183">
        <v>0.7577692959070047</v>
      </c>
      <c r="BL18">
        <f>VLOOKUP($A18, Calcs!$A$3:'Calcs'!$BAA$130, 1025, FALSE)</f>
        <v>1887</v>
      </c>
      <c r="BM18" s="554">
        <v>5.3</v>
      </c>
      <c r="BN18" s="43">
        <f t="shared" si="23"/>
        <v>0.87049945198547063</v>
      </c>
      <c r="BO18" s="43" t="str">
        <f t="shared" si="24"/>
        <v>B+</v>
      </c>
      <c r="BP18" s="187">
        <f t="shared" si="25"/>
        <v>5.4832816511303886</v>
      </c>
      <c r="BQ18" s="48" t="s">
        <v>498</v>
      </c>
      <c r="BR18" t="s">
        <v>1954</v>
      </c>
      <c r="BS18" t="str">
        <f t="shared" si="26"/>
        <v>Crystal</v>
      </c>
      <c r="BT18" t="s">
        <v>1671</v>
      </c>
      <c r="BU18" t="s">
        <v>1671</v>
      </c>
      <c r="BW18" t="s">
        <v>24</v>
      </c>
      <c r="BX18" t="s">
        <v>24</v>
      </c>
      <c r="BY18">
        <f>MATCH(A18, Standings!$D$21:$D$36, 0)</f>
        <v>2</v>
      </c>
      <c r="BZ18" s="183">
        <v>0.4674066408932116</v>
      </c>
      <c r="CA18" s="24" t="s">
        <v>133</v>
      </c>
      <c r="CB18">
        <v>17</v>
      </c>
      <c r="CC18">
        <v>17</v>
      </c>
      <c r="CD18">
        <v>17</v>
      </c>
      <c r="CE18">
        <v>17</v>
      </c>
      <c r="CF18">
        <v>17</v>
      </c>
      <c r="CG18">
        <v>17</v>
      </c>
      <c r="CH18">
        <v>18</v>
      </c>
      <c r="CI18">
        <v>18</v>
      </c>
      <c r="CJ18">
        <v>18</v>
      </c>
      <c r="CK18">
        <v>17</v>
      </c>
      <c r="CL18">
        <v>15</v>
      </c>
      <c r="CM18">
        <v>15</v>
      </c>
      <c r="CN18">
        <v>15</v>
      </c>
      <c r="CO18">
        <v>15</v>
      </c>
      <c r="CP18">
        <v>16</v>
      </c>
      <c r="CQ18">
        <v>19</v>
      </c>
      <c r="CR18">
        <v>17</v>
      </c>
      <c r="CS18">
        <v>19</v>
      </c>
      <c r="CT18">
        <v>17</v>
      </c>
      <c r="CU18">
        <v>21</v>
      </c>
      <c r="CV18">
        <v>22</v>
      </c>
      <c r="CW18">
        <v>23</v>
      </c>
      <c r="CX18">
        <v>22</v>
      </c>
      <c r="CY18">
        <v>27</v>
      </c>
      <c r="CZ18">
        <v>26</v>
      </c>
      <c r="DA18">
        <v>17</v>
      </c>
      <c r="DB18">
        <v>17</v>
      </c>
      <c r="DC18">
        <v>14</v>
      </c>
      <c r="DD18">
        <v>25</v>
      </c>
      <c r="DE18">
        <v>26</v>
      </c>
      <c r="DF18">
        <v>33</v>
      </c>
      <c r="DG18">
        <v>32</v>
      </c>
      <c r="DH18">
        <v>37</v>
      </c>
      <c r="DI18">
        <v>47</v>
      </c>
      <c r="DJ18">
        <v>43</v>
      </c>
      <c r="DK18">
        <v>39</v>
      </c>
      <c r="DL18">
        <v>75</v>
      </c>
      <c r="DM18">
        <v>73</v>
      </c>
      <c r="DN18">
        <v>78</v>
      </c>
    </row>
    <row r="19" spans="1:118" x14ac:dyDescent="0.35">
      <c r="A19">
        <v>25</v>
      </c>
      <c r="B19" s="84" t="s">
        <v>5</v>
      </c>
      <c r="C19" s="50" t="s">
        <v>127</v>
      </c>
      <c r="D19" t="s">
        <v>24</v>
      </c>
      <c r="F19" s="28">
        <f>VLOOKUP($A19, Calcs!$A$3:'Calcs'!$ALW$130, 95, FALSE)+VLOOKUP($A19, Calcs!$A$3:'Calcs'!$ALW$130, 97, FALSE)</f>
        <v>10</v>
      </c>
      <c r="G19" s="28">
        <f>VLOOKUP($A19, Calcs!$A$3:'Calcs'!$ALW$130, 96, FALSE)+VLOOKUP($A19, Calcs!$A$3:'Calcs'!$ALW$130, 98, FALSE)</f>
        <v>2</v>
      </c>
      <c r="I19" s="28">
        <f>VLOOKUP($A19, Calcs!$A$3:'Calcs'!$ALW$130, 99, FALSE)+VLOOKUP($A19, Calcs!$A$3:'Calcs'!$ALW$130, 101, FALSE)</f>
        <v>9</v>
      </c>
      <c r="J19" s="28">
        <f>VLOOKUP($A19, Calcs!$A$3:'Calcs'!$ALW$130, 100, FALSE)+VLOOKUP($A19, Calcs!$A$3:'Calcs'!$ALW$130, 102, FALSE)</f>
        <v>0</v>
      </c>
      <c r="L19" s="28">
        <f>VLOOKUP($A19, Calcs!$A$3:'Calcs'!$ALW$130, 119, FALSE)</f>
        <v>10</v>
      </c>
      <c r="M19" s="28">
        <f>VLOOKUP($A19, Calcs!$A$3:'Calcs'!$ALW$130, 120, FALSE)</f>
        <v>9</v>
      </c>
      <c r="N19" t="s">
        <v>1949</v>
      </c>
      <c r="O19" s="202">
        <f>VLOOKUP($A19, Calcs!$A$3:'Calcs'!$ALW$130, 302, FALSE)/X19</f>
        <v>20.007812499999996</v>
      </c>
      <c r="P19" s="202">
        <f>VLOOKUP($A19, Calcs!$A$3:'Calcs'!$ALW$130, 394, FALSE)/X19</f>
        <v>16.601562499999996</v>
      </c>
      <c r="Q19" s="202">
        <f t="shared" si="0"/>
        <v>3.40625</v>
      </c>
      <c r="R19" s="202">
        <f>O19/(VLOOKUP($A19,Calcs!$A$3:'Calcs'!$ALW$130,485,FALSE)/X19)</f>
        <v>2.63477366255144</v>
      </c>
      <c r="S19" s="187">
        <f>VLOOKUP($A19, Calcs!$A$3:'Calcs'!$ALW$130, 210, FALSE)/X19</f>
        <v>0.57545452450273205</v>
      </c>
      <c r="T19" s="43">
        <f>VLOOKUP($A19, Calcs!$A$3:'Calcs'!$ALW$130, 576, FALSE)/X19</f>
        <v>6.2080468749999991</v>
      </c>
      <c r="U19">
        <f>VLOOKUP($A19, Calcs!$A$3:'Calcs'!$ALW$130, 667, FALSE)/X19</f>
        <v>77.859374999999986</v>
      </c>
      <c r="V19">
        <f>VLOOKUP($A19, Calcs!$A$3:'Calcs'!$ALW$130, 758, FALSE)/X19</f>
        <v>56.792968749999979</v>
      </c>
      <c r="X19" s="202">
        <f>VLOOKUP($A19, Calcs!$A$3:'Calcs'!$ALW$130, 9, FALSE)</f>
        <v>21.333333333333336</v>
      </c>
      <c r="Y19" s="43">
        <f t="shared" si="1"/>
        <v>0.9401369985156216</v>
      </c>
      <c r="Z19" s="43">
        <f t="shared" si="2"/>
        <v>0.54822836093695648</v>
      </c>
      <c r="AA19" s="43">
        <f t="shared" si="3"/>
        <v>-2.8017968749999991</v>
      </c>
      <c r="AB19">
        <f t="shared" si="4"/>
        <v>77.859374999999986</v>
      </c>
      <c r="AC19">
        <f t="shared" si="5"/>
        <v>56.792968749999979</v>
      </c>
      <c r="AD19">
        <f t="shared" si="6"/>
        <v>7.8932892241729622</v>
      </c>
      <c r="AE19" s="43">
        <f t="shared" si="7"/>
        <v>7.5361109831265081</v>
      </c>
      <c r="AG19" s="94">
        <v>36</v>
      </c>
      <c r="AH19" s="94">
        <v>50</v>
      </c>
      <c r="AI19" s="94">
        <v>55</v>
      </c>
      <c r="AL19" s="28">
        <f t="shared" si="8"/>
        <v>141</v>
      </c>
      <c r="AN19" s="44">
        <v>18</v>
      </c>
      <c r="AO19" s="77">
        <f t="shared" si="9"/>
        <v>18</v>
      </c>
      <c r="AP19" s="45">
        <f t="shared" si="10"/>
        <v>0</v>
      </c>
      <c r="AQ19" s="46">
        <f t="shared" si="11"/>
        <v>0.75337140187158547</v>
      </c>
      <c r="AR19" s="43">
        <f t="shared" si="12"/>
        <v>0.97222222222222221</v>
      </c>
      <c r="AS19" s="43">
        <f t="shared" si="13"/>
        <v>1</v>
      </c>
      <c r="AT19" s="43">
        <f t="shared" si="14"/>
        <v>0.80593804077438835</v>
      </c>
      <c r="AU19" s="43">
        <f t="shared" si="15"/>
        <v>0.67013888888888928</v>
      </c>
      <c r="AV19" s="43">
        <f t="shared" si="16"/>
        <v>0.71559208871402236</v>
      </c>
      <c r="AW19" s="43">
        <f t="shared" si="17"/>
        <v>0.48819409646315387</v>
      </c>
      <c r="AX19" s="43">
        <f t="shared" si="18"/>
        <v>0.41617326489321665</v>
      </c>
      <c r="AY19" s="43">
        <f t="shared" si="19"/>
        <v>0.82397913917383259</v>
      </c>
      <c r="AZ19" s="43">
        <f t="shared" si="20"/>
        <v>0.75634819174130197</v>
      </c>
      <c r="BA19" s="43">
        <f t="shared" si="21"/>
        <v>0.49669749009247027</v>
      </c>
      <c r="BB19" s="43">
        <f t="shared" si="22"/>
        <v>0.42342342342342343</v>
      </c>
      <c r="BC19">
        <v>244</v>
      </c>
      <c r="BE19">
        <f>VLOOKUP($A19, Calcs!$A$3:'Calcs'!$ALW$130, 845, FALSE)</f>
        <v>75.375</v>
      </c>
      <c r="BF19" s="43">
        <v>0.33333333333333331</v>
      </c>
      <c r="BG19">
        <f>IF(A19&lt;17, SoC!P$3, IF(A19&lt;33, SoC!P$4, IF(A19&lt;49, SoC!P$5, IF(A19&lt;65, SoC!P$6, IF(A19&lt;81, SoC!P$7, IF(A19&lt;97, SoC!P$8, SoC!P$9))))))</f>
        <v>0.95268754974287051</v>
      </c>
      <c r="BH19" s="43">
        <v>0.80593804077438835</v>
      </c>
      <c r="BI19" s="43">
        <v>0.67013888888888928</v>
      </c>
      <c r="BJ19" s="43">
        <v>7.5361109831265081</v>
      </c>
      <c r="BK19" s="183">
        <v>0.75344353640165429</v>
      </c>
      <c r="BL19">
        <f>VLOOKUP($A19, Calcs!$A$3:'Calcs'!$BAA$130, 1025, FALSE)</f>
        <v>1922</v>
      </c>
      <c r="BM19" s="554">
        <v>7.5</v>
      </c>
      <c r="BN19" s="43">
        <f t="shared" si="23"/>
        <v>0.86801125361463738</v>
      </c>
      <c r="BO19" s="43" t="str">
        <f t="shared" si="24"/>
        <v>B+</v>
      </c>
      <c r="BP19" s="187">
        <f t="shared" si="25"/>
        <v>5.2453194331334334</v>
      </c>
      <c r="BQ19" s="48" t="s">
        <v>486</v>
      </c>
      <c r="BR19" t="s">
        <v>1953</v>
      </c>
      <c r="BS19" t="str">
        <f t="shared" si="26"/>
        <v>Wild</v>
      </c>
      <c r="BT19" t="s">
        <v>553</v>
      </c>
      <c r="BU19" t="s">
        <v>486</v>
      </c>
      <c r="BV19" s="91">
        <f>IF(BT19="MRL", VLOOKUP(C19, Master!BL:BP, 5, FALSE), IF(BT19="UTL", VLOOKUP(C19, Ultra!BL:BP, 5, FALSE), ""))</f>
        <v>1</v>
      </c>
      <c r="BW19" t="s">
        <v>24</v>
      </c>
      <c r="BX19" t="s">
        <v>24</v>
      </c>
      <c r="BY19">
        <f>MATCH(A19, Standings!$D$21:$D$36, 0)</f>
        <v>1</v>
      </c>
      <c r="BZ19" s="183">
        <v>0.79043743499788444</v>
      </c>
      <c r="CA19" s="24" t="s">
        <v>127</v>
      </c>
      <c r="CB19">
        <v>18</v>
      </c>
      <c r="CC19">
        <v>18</v>
      </c>
      <c r="CD19">
        <v>18</v>
      </c>
      <c r="CE19">
        <v>18</v>
      </c>
      <c r="CF19">
        <v>18</v>
      </c>
      <c r="CG19">
        <v>18</v>
      </c>
      <c r="CH19">
        <v>17</v>
      </c>
      <c r="CI19">
        <v>17</v>
      </c>
      <c r="CJ19">
        <v>17</v>
      </c>
      <c r="CK19">
        <v>18</v>
      </c>
      <c r="CL19">
        <v>17</v>
      </c>
      <c r="CM19">
        <v>17</v>
      </c>
      <c r="CN19">
        <v>16</v>
      </c>
      <c r="CO19">
        <v>16</v>
      </c>
      <c r="CP19">
        <v>15</v>
      </c>
      <c r="CQ19">
        <v>14</v>
      </c>
      <c r="CR19">
        <v>13</v>
      </c>
      <c r="CS19">
        <v>11</v>
      </c>
      <c r="CT19">
        <v>10</v>
      </c>
      <c r="CU19">
        <v>12</v>
      </c>
      <c r="CV19">
        <v>11</v>
      </c>
      <c r="CW19">
        <v>10</v>
      </c>
      <c r="CX19">
        <v>14</v>
      </c>
      <c r="CY19">
        <v>13</v>
      </c>
      <c r="CZ19">
        <v>8</v>
      </c>
      <c r="DA19">
        <v>5</v>
      </c>
      <c r="DB19">
        <v>6</v>
      </c>
      <c r="DC19">
        <v>4</v>
      </c>
      <c r="DD19">
        <v>6</v>
      </c>
      <c r="DE19">
        <v>6</v>
      </c>
      <c r="DF19">
        <v>7</v>
      </c>
      <c r="DG19">
        <v>7</v>
      </c>
      <c r="DH19">
        <v>10</v>
      </c>
      <c r="DI19">
        <v>13</v>
      </c>
      <c r="DJ19">
        <v>6</v>
      </c>
      <c r="DK19">
        <v>6</v>
      </c>
      <c r="DL19">
        <v>10</v>
      </c>
      <c r="DM19">
        <v>11</v>
      </c>
      <c r="DN19">
        <v>13</v>
      </c>
    </row>
    <row r="20" spans="1:118" x14ac:dyDescent="0.35">
      <c r="A20">
        <v>11</v>
      </c>
      <c r="B20" s="83" t="s">
        <v>6</v>
      </c>
      <c r="C20" s="49" t="s">
        <v>140</v>
      </c>
      <c r="D20" t="s">
        <v>24</v>
      </c>
      <c r="F20" s="28">
        <f>VLOOKUP($A20, Calcs!$A$3:'Calcs'!$ALW$130, 95, FALSE)+VLOOKUP($A20, Calcs!$A$3:'Calcs'!$ALW$130, 97, FALSE)</f>
        <v>11</v>
      </c>
      <c r="G20" s="28">
        <f>VLOOKUP($A20, Calcs!$A$3:'Calcs'!$ALW$130, 96, FALSE)+VLOOKUP($A20, Calcs!$A$3:'Calcs'!$ALW$130, 98, FALSE)</f>
        <v>1</v>
      </c>
      <c r="I20" s="28">
        <f>VLOOKUP($A20, Calcs!$A$3:'Calcs'!$ALW$130, 99, FALSE)+VLOOKUP($A20, Calcs!$A$3:'Calcs'!$ALW$130, 101, FALSE)</f>
        <v>8</v>
      </c>
      <c r="J20" s="28">
        <f>VLOOKUP($A20, Calcs!$A$3:'Calcs'!$ALW$130, 100, FALSE)+VLOOKUP($A20, Calcs!$A$3:'Calcs'!$ALW$130, 102, FALSE)</f>
        <v>1</v>
      </c>
      <c r="L20" s="28">
        <f>VLOOKUP($A20, Calcs!$A$3:'Calcs'!$ALW$130, 119, FALSE)</f>
        <v>2</v>
      </c>
      <c r="M20" s="28">
        <f>VLOOKUP($A20, Calcs!$A$3:'Calcs'!$ALW$130, 120, FALSE)</f>
        <v>2</v>
      </c>
      <c r="N20" t="s">
        <v>1949</v>
      </c>
      <c r="O20" s="202">
        <f>VLOOKUP($A20, Calcs!$A$3:'Calcs'!$ALW$130, 302, FALSE)/X20</f>
        <v>21.966666666666665</v>
      </c>
      <c r="P20" s="202">
        <f>VLOOKUP($A20, Calcs!$A$3:'Calcs'!$ALW$130, 394, FALSE)/X20</f>
        <v>16.633333333333333</v>
      </c>
      <c r="Q20" s="202">
        <f t="shared" si="0"/>
        <v>5.3333333333333321</v>
      </c>
      <c r="R20" s="202">
        <f>O20/(VLOOKUP($A20,Calcs!$A$3:'Calcs'!$ALW$130,485,FALSE)/X20)</f>
        <v>2.4317343173431731</v>
      </c>
      <c r="S20" s="187">
        <f>VLOOKUP($A20, Calcs!$A$3:'Calcs'!$ALW$130, 210, FALSE)/X20</f>
        <v>0.52814106605381228</v>
      </c>
      <c r="T20" s="43">
        <f>VLOOKUP($A20, Calcs!$A$3:'Calcs'!$ALW$130, 576, FALSE)/X20</f>
        <v>3.1566666666666672</v>
      </c>
      <c r="U20">
        <f>VLOOKUP($A20, Calcs!$A$3:'Calcs'!$ALW$130, 667, FALSE)/X20</f>
        <v>67.3</v>
      </c>
      <c r="V20">
        <f>VLOOKUP($A20, Calcs!$A$3:'Calcs'!$ALW$130, 758, FALSE)/X20</f>
        <v>54.28</v>
      </c>
      <c r="X20" s="202">
        <f>VLOOKUP($A20, Calcs!$A$3:'Calcs'!$ALW$130, 9, FALSE)</f>
        <v>15</v>
      </c>
      <c r="Y20" s="43">
        <f t="shared" si="1"/>
        <v>2.4743988046667216</v>
      </c>
      <c r="Z20" s="43">
        <f t="shared" si="2"/>
        <v>0.53425143068038583</v>
      </c>
      <c r="AA20" s="43">
        <f t="shared" si="3"/>
        <v>2.176666666666665</v>
      </c>
      <c r="AB20">
        <f t="shared" si="4"/>
        <v>67.3</v>
      </c>
      <c r="AC20">
        <f t="shared" si="5"/>
        <v>54.28</v>
      </c>
      <c r="AD20">
        <f t="shared" si="6"/>
        <v>7.9223171054861128</v>
      </c>
      <c r="AE20" s="43">
        <f t="shared" si="7"/>
        <v>7.3674961825575451</v>
      </c>
      <c r="AH20" s="94">
        <v>20</v>
      </c>
      <c r="AI20" s="94">
        <v>50</v>
      </c>
      <c r="AL20" s="28">
        <f t="shared" si="8"/>
        <v>70</v>
      </c>
      <c r="AN20" s="44">
        <v>19</v>
      </c>
      <c r="AO20" s="77">
        <f t="shared" si="9"/>
        <v>19</v>
      </c>
      <c r="AP20" s="45">
        <f t="shared" si="10"/>
        <v>0</v>
      </c>
      <c r="AQ20" s="46">
        <f t="shared" si="11"/>
        <v>0.7503258387704469</v>
      </c>
      <c r="AR20" s="43">
        <f t="shared" si="12"/>
        <v>0.94444444444444453</v>
      </c>
      <c r="AS20" s="43">
        <f t="shared" si="13"/>
        <v>0.88888888888888884</v>
      </c>
      <c r="AT20" s="43">
        <f t="shared" si="14"/>
        <v>0.96059557286033548</v>
      </c>
      <c r="AU20" s="43">
        <f t="shared" si="15"/>
        <v>0.66825113883937426</v>
      </c>
      <c r="AV20" s="43">
        <f t="shared" si="16"/>
        <v>0.56829664832954063</v>
      </c>
      <c r="AW20" s="43">
        <f t="shared" si="17"/>
        <v>0.44261732008649357</v>
      </c>
      <c r="AX20" s="43">
        <f t="shared" si="18"/>
        <v>0.78603692844123929</v>
      </c>
      <c r="AY20" s="43">
        <f t="shared" si="19"/>
        <v>0.82620170331501619</v>
      </c>
      <c r="AZ20" s="43">
        <f t="shared" si="20"/>
        <v>0.73263329937264776</v>
      </c>
      <c r="BA20" s="43">
        <f t="shared" si="21"/>
        <v>0.52840158520475566</v>
      </c>
      <c r="BB20" s="43">
        <f t="shared" si="22"/>
        <v>0.21021021021021022</v>
      </c>
      <c r="BC20">
        <v>77</v>
      </c>
      <c r="BE20">
        <f>VLOOKUP($A20, Calcs!$A$3:'Calcs'!$ALW$130, 845, FALSE)</f>
        <v>18.125</v>
      </c>
      <c r="BF20" s="43">
        <v>0</v>
      </c>
      <c r="BG20">
        <f>IF(A20&lt;17, SoC!P$3, IF(A20&lt;33, SoC!P$4, IF(A20&lt;49, SoC!P$5, IF(A20&lt;65, SoC!P$6, IF(A20&lt;81, SoC!P$7, IF(A20&lt;97, SoC!P$8, SoC!P$9))))))</f>
        <v>1.0115695692293525</v>
      </c>
      <c r="BH20" s="43">
        <v>0.96059557286033548</v>
      </c>
      <c r="BI20" s="43">
        <v>0.66825113883937426</v>
      </c>
      <c r="BJ20" s="43">
        <v>7.3674961825575451</v>
      </c>
      <c r="BK20" s="183">
        <v>0.75033377919569333</v>
      </c>
      <c r="BL20">
        <f>VLOOKUP($A20, Calcs!$A$3:'Calcs'!$BAA$130, 1025, FALSE)</f>
        <v>1946</v>
      </c>
      <c r="BM20" s="554">
        <v>1.8</v>
      </c>
      <c r="BN20" s="43">
        <f t="shared" si="23"/>
        <v>0.86621808985710602</v>
      </c>
      <c r="BO20" s="43" t="str">
        <f t="shared" si="24"/>
        <v>B</v>
      </c>
      <c r="BP20" s="187">
        <f t="shared" si="25"/>
        <v>5.0988168887297327</v>
      </c>
      <c r="BQ20" s="48" t="s">
        <v>498</v>
      </c>
      <c r="BR20" t="s">
        <v>1958</v>
      </c>
      <c r="BS20" t="str">
        <f t="shared" si="26"/>
        <v>Crystal</v>
      </c>
      <c r="BT20" t="s">
        <v>1671</v>
      </c>
      <c r="BU20" t="s">
        <v>1671</v>
      </c>
      <c r="BW20" t="s">
        <v>24</v>
      </c>
      <c r="BX20" t="s">
        <v>327</v>
      </c>
      <c r="BY20">
        <f>MATCH(A20, Standings!$D$3:$D$18, 0)</f>
        <v>2</v>
      </c>
      <c r="BZ20" s="183">
        <v>0.46971808031624623</v>
      </c>
      <c r="CA20" s="25" t="s">
        <v>140</v>
      </c>
      <c r="CB20">
        <v>19</v>
      </c>
      <c r="CC20">
        <v>19</v>
      </c>
      <c r="CD20">
        <v>19</v>
      </c>
      <c r="CE20">
        <v>20</v>
      </c>
      <c r="CF20">
        <v>20</v>
      </c>
      <c r="CG20">
        <v>19</v>
      </c>
      <c r="CH20">
        <v>19</v>
      </c>
      <c r="CI20">
        <v>19</v>
      </c>
      <c r="CJ20">
        <v>21</v>
      </c>
      <c r="CK20">
        <v>21</v>
      </c>
      <c r="CL20">
        <v>24</v>
      </c>
      <c r="CM20">
        <v>23</v>
      </c>
      <c r="CN20">
        <v>22</v>
      </c>
      <c r="CO20">
        <v>22</v>
      </c>
      <c r="CP20">
        <v>24</v>
      </c>
      <c r="CQ20">
        <v>23</v>
      </c>
      <c r="CR20">
        <v>22</v>
      </c>
      <c r="CS20">
        <v>26</v>
      </c>
      <c r="CT20">
        <v>26</v>
      </c>
      <c r="CU20">
        <v>25</v>
      </c>
      <c r="CV20">
        <v>25</v>
      </c>
      <c r="CW20">
        <v>25</v>
      </c>
      <c r="CX20">
        <v>26</v>
      </c>
      <c r="CY20">
        <v>25</v>
      </c>
      <c r="CZ20">
        <v>24</v>
      </c>
      <c r="DA20">
        <v>26</v>
      </c>
      <c r="DB20">
        <v>26</v>
      </c>
      <c r="DC20">
        <v>24</v>
      </c>
      <c r="DD20">
        <v>27</v>
      </c>
      <c r="DE20">
        <v>32</v>
      </c>
      <c r="DF20">
        <v>23</v>
      </c>
      <c r="DG20">
        <v>21</v>
      </c>
      <c r="DH20">
        <v>22</v>
      </c>
      <c r="DI20">
        <v>20</v>
      </c>
      <c r="DJ20">
        <v>25</v>
      </c>
      <c r="DK20">
        <v>23</v>
      </c>
      <c r="DL20">
        <v>42</v>
      </c>
      <c r="DM20">
        <v>71</v>
      </c>
      <c r="DN20">
        <v>76</v>
      </c>
    </row>
    <row r="21" spans="1:118" x14ac:dyDescent="0.35">
      <c r="A21">
        <v>59</v>
      </c>
      <c r="B21" s="86" t="s">
        <v>3</v>
      </c>
      <c r="C21" s="52" t="s">
        <v>93</v>
      </c>
      <c r="D21" t="s">
        <v>24</v>
      </c>
      <c r="F21" s="28">
        <f>VLOOKUP($A21, Calcs!$A$3:'Calcs'!$ALW$130, 95, FALSE)+VLOOKUP($A21, Calcs!$A$3:'Calcs'!$ALW$130, 97, FALSE)</f>
        <v>10</v>
      </c>
      <c r="G21" s="28">
        <f>VLOOKUP($A21, Calcs!$A$3:'Calcs'!$ALW$130, 96, FALSE)+VLOOKUP($A21, Calcs!$A$3:'Calcs'!$ALW$130, 98, FALSE)</f>
        <v>2</v>
      </c>
      <c r="I21" s="28">
        <f>VLOOKUP($A21, Calcs!$A$3:'Calcs'!$ALW$130, 99, FALSE)+VLOOKUP($A21, Calcs!$A$3:'Calcs'!$ALW$130, 101, FALSE)</f>
        <v>7</v>
      </c>
      <c r="J21" s="28">
        <f>VLOOKUP($A21, Calcs!$A$3:'Calcs'!$ALW$130, 100, FALSE)+VLOOKUP($A21, Calcs!$A$3:'Calcs'!$ALW$130, 102, FALSE)</f>
        <v>2</v>
      </c>
      <c r="L21" s="28">
        <f>VLOOKUP($A21, Calcs!$A$3:'Calcs'!$ALW$130, 119, FALSE)</f>
        <v>5</v>
      </c>
      <c r="M21" s="28">
        <f>VLOOKUP($A21, Calcs!$A$3:'Calcs'!$ALW$130, 120, FALSE)</f>
        <v>2</v>
      </c>
      <c r="N21" t="s">
        <v>1949</v>
      </c>
      <c r="O21" s="202">
        <f>VLOOKUP($A21, Calcs!$A$3:'Calcs'!$ALW$130, 302, FALSE)/X21</f>
        <v>20.647058823529413</v>
      </c>
      <c r="P21" s="202">
        <f>VLOOKUP($A21, Calcs!$A$3:'Calcs'!$ALW$130, 394, FALSE)/X21</f>
        <v>13.794117647058824</v>
      </c>
      <c r="Q21" s="202">
        <f t="shared" si="0"/>
        <v>6.8529411764705888</v>
      </c>
      <c r="R21" s="202">
        <f>O21/(VLOOKUP($A21,Calcs!$A$3:'Calcs'!$ALW$130,485,FALSE)/X21)</f>
        <v>2.5808823529411766</v>
      </c>
      <c r="S21" s="187">
        <f>VLOOKUP($A21, Calcs!$A$3:'Calcs'!$ALW$130, 210, FALSE)/X21</f>
        <v>0.50825308274593484</v>
      </c>
      <c r="T21" s="43">
        <f>VLOOKUP($A21, Calcs!$A$3:'Calcs'!$ALW$130, 576, FALSE)/X21</f>
        <v>5.1008823529411771</v>
      </c>
      <c r="U21">
        <f>VLOOKUP($A21, Calcs!$A$3:'Calcs'!$ALW$130, 667, FALSE)/X21</f>
        <v>72.147058823529406</v>
      </c>
      <c r="V21">
        <f>VLOOKUP($A21, Calcs!$A$3:'Calcs'!$ALW$130, 758, FALSE)/X21</f>
        <v>57.723529411764709</v>
      </c>
      <c r="X21" s="202">
        <f>VLOOKUP($A21, Calcs!$A$3:'Calcs'!$ALW$130, 9, FALSE)</f>
        <v>17</v>
      </c>
      <c r="Y21" s="43">
        <f t="shared" si="1"/>
        <v>1.3930678060973687</v>
      </c>
      <c r="Z21" s="43">
        <f t="shared" si="2"/>
        <v>0.54541803959893198</v>
      </c>
      <c r="AA21" s="43">
        <f t="shared" si="3"/>
        <v>1.7520588235294117</v>
      </c>
      <c r="AB21">
        <f t="shared" si="4"/>
        <v>72.147058823529406</v>
      </c>
      <c r="AC21">
        <f t="shared" si="5"/>
        <v>57.723529411764709</v>
      </c>
      <c r="AD21">
        <f t="shared" si="6"/>
        <v>9.5974123708097174</v>
      </c>
      <c r="AE21" s="43">
        <f t="shared" si="7"/>
        <v>7.5976002403235663</v>
      </c>
      <c r="AH21" s="94">
        <v>30</v>
      </c>
      <c r="AI21" s="94">
        <v>40</v>
      </c>
      <c r="AL21" s="28">
        <f t="shared" si="8"/>
        <v>70</v>
      </c>
      <c r="AN21" s="44">
        <v>20</v>
      </c>
      <c r="AO21" s="77">
        <f t="shared" si="9"/>
        <v>20</v>
      </c>
      <c r="AP21" s="45">
        <f t="shared" si="10"/>
        <v>0</v>
      </c>
      <c r="AQ21" s="46">
        <f t="shared" si="11"/>
        <v>0.74962266371589703</v>
      </c>
      <c r="AR21" s="43">
        <f t="shared" si="12"/>
        <v>0.90277777777777779</v>
      </c>
      <c r="AS21" s="43">
        <f t="shared" si="13"/>
        <v>0.77777777777777779</v>
      </c>
      <c r="AT21" s="43">
        <f t="shared" si="14"/>
        <v>0.85640849461134205</v>
      </c>
      <c r="AU21" s="43">
        <f t="shared" si="15"/>
        <v>0.83695082310999269</v>
      </c>
      <c r="AV21" s="43">
        <f t="shared" si="16"/>
        <v>0.67649649286387881</v>
      </c>
      <c r="AW21" s="43">
        <f t="shared" si="17"/>
        <v>0.47903003934771643</v>
      </c>
      <c r="AX21" s="43">
        <f t="shared" si="18"/>
        <v>0.75449165124485473</v>
      </c>
      <c r="AY21" s="43">
        <f t="shared" si="19"/>
        <v>0.95218822740050046</v>
      </c>
      <c r="AZ21" s="43">
        <f t="shared" si="20"/>
        <v>0.76499637156499634</v>
      </c>
      <c r="BA21" s="43">
        <f t="shared" si="21"/>
        <v>0.51783355350066052</v>
      </c>
      <c r="BB21" s="43">
        <f t="shared" si="22"/>
        <v>0.21021021021021022</v>
      </c>
      <c r="BC21">
        <v>87</v>
      </c>
      <c r="BE21">
        <f>VLOOKUP($A21, Calcs!$A$3:'Calcs'!$ALW$130, 845, FALSE)</f>
        <v>33.46875</v>
      </c>
      <c r="BF21" s="43">
        <v>0.33333333333333331</v>
      </c>
      <c r="BG21">
        <f>IF(A21&lt;17, SoC!P$3, IF(A21&lt;33, SoC!P$4, IF(A21&lt;49, SoC!P$5, IF(A21&lt;65, SoC!P$6, IF(A21&lt;81, SoC!P$7, IF(A21&lt;97, SoC!P$8, SoC!P$9))))))</f>
        <v>1.0731229344487323</v>
      </c>
      <c r="BH21" s="43">
        <v>0.85640849461134205</v>
      </c>
      <c r="BI21" s="43">
        <v>0.83695082310999269</v>
      </c>
      <c r="BJ21" s="43">
        <v>7.5976002403235663</v>
      </c>
      <c r="BK21" s="183">
        <v>0.74960199886355039</v>
      </c>
      <c r="BL21">
        <f>VLOOKUP($A21, Calcs!$A$3:'Calcs'!$BAA$130, 1025, FALSE)</f>
        <v>1938</v>
      </c>
      <c r="BM21" s="554">
        <v>3.3</v>
      </c>
      <c r="BN21" s="43">
        <f t="shared" si="23"/>
        <v>0.86579558722804217</v>
      </c>
      <c r="BO21" s="43" t="str">
        <f t="shared" si="24"/>
        <v>B</v>
      </c>
      <c r="BP21" s="187">
        <f t="shared" si="25"/>
        <v>5.1992333109698841</v>
      </c>
      <c r="BQ21" s="48" t="s">
        <v>351</v>
      </c>
      <c r="BR21" t="s">
        <v>1955</v>
      </c>
      <c r="BS21" t="str">
        <f t="shared" si="26"/>
        <v>Mystery</v>
      </c>
      <c r="BT21" t="s">
        <v>1671</v>
      </c>
      <c r="BU21" t="s">
        <v>1671</v>
      </c>
      <c r="BW21" t="s">
        <v>24</v>
      </c>
      <c r="BX21" t="s">
        <v>24</v>
      </c>
      <c r="BY21">
        <f>MATCH(A21, Standings!$N$21:$N$36, 0)</f>
        <v>3</v>
      </c>
      <c r="BZ21" s="183">
        <v>0.54639755470511009</v>
      </c>
      <c r="CA21" s="22" t="s">
        <v>93</v>
      </c>
      <c r="CB21">
        <v>20</v>
      </c>
      <c r="CC21">
        <v>20</v>
      </c>
      <c r="CD21">
        <v>20</v>
      </c>
      <c r="CE21">
        <v>19</v>
      </c>
      <c r="CF21">
        <v>19</v>
      </c>
      <c r="CG21">
        <v>20</v>
      </c>
      <c r="CH21">
        <v>20</v>
      </c>
      <c r="CI21">
        <v>20</v>
      </c>
      <c r="CJ21">
        <v>20</v>
      </c>
      <c r="CK21">
        <v>19</v>
      </c>
      <c r="CL21">
        <v>20</v>
      </c>
      <c r="CM21">
        <v>20</v>
      </c>
      <c r="CN21">
        <v>20</v>
      </c>
      <c r="CO21">
        <v>20</v>
      </c>
      <c r="CP21">
        <v>20</v>
      </c>
      <c r="CQ21">
        <v>24</v>
      </c>
      <c r="CR21">
        <v>24</v>
      </c>
      <c r="CS21">
        <v>20</v>
      </c>
      <c r="CT21">
        <v>22</v>
      </c>
      <c r="CU21">
        <v>20</v>
      </c>
      <c r="CV21">
        <v>17</v>
      </c>
      <c r="CW21">
        <v>18</v>
      </c>
      <c r="CX21">
        <v>17</v>
      </c>
      <c r="CY21">
        <v>17</v>
      </c>
      <c r="CZ21">
        <v>21</v>
      </c>
      <c r="DA21">
        <v>22</v>
      </c>
      <c r="DB21">
        <v>23</v>
      </c>
      <c r="DC21">
        <v>21</v>
      </c>
      <c r="DD21">
        <v>9</v>
      </c>
      <c r="DE21">
        <v>11</v>
      </c>
      <c r="DF21">
        <v>14</v>
      </c>
      <c r="DG21">
        <v>14</v>
      </c>
      <c r="DH21">
        <v>18</v>
      </c>
      <c r="DI21">
        <v>26</v>
      </c>
      <c r="DJ21">
        <v>24</v>
      </c>
      <c r="DK21">
        <v>21</v>
      </c>
      <c r="DL21">
        <v>25</v>
      </c>
      <c r="DM21">
        <v>49</v>
      </c>
      <c r="DN21">
        <v>59</v>
      </c>
    </row>
    <row r="22" spans="1:118" x14ac:dyDescent="0.35">
      <c r="A22">
        <v>38</v>
      </c>
      <c r="B22" s="85" t="s">
        <v>4</v>
      </c>
      <c r="C22" s="51" t="s">
        <v>114</v>
      </c>
      <c r="D22" t="s">
        <v>24</v>
      </c>
      <c r="F22" s="28">
        <f>VLOOKUP($A22, Calcs!$A$3:'Calcs'!$ALW$130, 95, FALSE)+VLOOKUP($A22, Calcs!$A$3:'Calcs'!$ALW$130, 97, FALSE)</f>
        <v>9</v>
      </c>
      <c r="G22" s="28">
        <f>VLOOKUP($A22, Calcs!$A$3:'Calcs'!$ALW$130, 96, FALSE)+VLOOKUP($A22, Calcs!$A$3:'Calcs'!$ALW$130, 98, FALSE)</f>
        <v>3</v>
      </c>
      <c r="I22" s="28">
        <f>VLOOKUP($A22, Calcs!$A$3:'Calcs'!$ALW$130, 99, FALSE)+VLOOKUP($A22, Calcs!$A$3:'Calcs'!$ALW$130, 101, FALSE)</f>
        <v>7</v>
      </c>
      <c r="J22" s="28">
        <f>VLOOKUP($A22, Calcs!$A$3:'Calcs'!$ALW$130, 100, FALSE)+VLOOKUP($A22, Calcs!$A$3:'Calcs'!$ALW$130, 102, FALSE)</f>
        <v>2</v>
      </c>
      <c r="L22" s="28">
        <f>VLOOKUP($A22, Calcs!$A$3:'Calcs'!$ALW$130, 119, FALSE)</f>
        <v>11</v>
      </c>
      <c r="M22" s="28">
        <f>VLOOKUP($A22, Calcs!$A$3:'Calcs'!$ALW$130, 120, FALSE)</f>
        <v>8</v>
      </c>
      <c r="N22" t="s">
        <v>1949</v>
      </c>
      <c r="O22" s="202">
        <f>VLOOKUP($A22, Calcs!$A$3:'Calcs'!$ALW$130, 302, FALSE)/X22</f>
        <v>20.047244094488185</v>
      </c>
      <c r="P22" s="202">
        <f>VLOOKUP($A22, Calcs!$A$3:'Calcs'!$ALW$130, 394, FALSE)/X22</f>
        <v>16.496062992125985</v>
      </c>
      <c r="Q22" s="202">
        <f t="shared" si="0"/>
        <v>3.5511811023622002</v>
      </c>
      <c r="R22" s="202">
        <f>O22/(VLOOKUP($A22,Calcs!$A$3:'Calcs'!$ALW$130,485,FALSE)/X22)</f>
        <v>2.2139130434782603</v>
      </c>
      <c r="S22" s="187">
        <f>VLOOKUP($A22, Calcs!$A$3:'Calcs'!$ALW$130, 210, FALSE)/X22</f>
        <v>0.63020106025880618</v>
      </c>
      <c r="T22" s="43">
        <f>VLOOKUP($A22, Calcs!$A$3:'Calcs'!$ALW$130, 576, FALSE)/X22</f>
        <v>1.1649606299212598</v>
      </c>
      <c r="U22">
        <f>VLOOKUP($A22, Calcs!$A$3:'Calcs'!$ALW$130, 667, FALSE)/X22</f>
        <v>80.362204724409438</v>
      </c>
      <c r="V22">
        <f>VLOOKUP($A22, Calcs!$A$3:'Calcs'!$ALW$130, 758, FALSE)/X22</f>
        <v>61.464566929133852</v>
      </c>
      <c r="X22" s="202">
        <f>VLOOKUP($A22, Calcs!$A$3:'Calcs'!$ALW$130, 9, FALSE)</f>
        <v>21.166666666666668</v>
      </c>
      <c r="Y22" s="43">
        <f t="shared" si="1"/>
        <v>4.2077363243867767</v>
      </c>
      <c r="Z22" s="43">
        <f t="shared" si="2"/>
        <v>0.61351764721724356</v>
      </c>
      <c r="AA22" s="43">
        <f t="shared" si="3"/>
        <v>2.3862204724409404</v>
      </c>
      <c r="AB22">
        <f t="shared" si="4"/>
        <v>80.362204724409438</v>
      </c>
      <c r="AC22">
        <f t="shared" si="5"/>
        <v>61.464566929133852</v>
      </c>
      <c r="AD22">
        <f t="shared" si="6"/>
        <v>8.3794479733770153</v>
      </c>
      <c r="AE22" s="43">
        <f t="shared" si="7"/>
        <v>7.8399341151015962</v>
      </c>
      <c r="AG22" s="94">
        <v>40</v>
      </c>
      <c r="AH22" s="94">
        <v>10</v>
      </c>
      <c r="AI22" s="94">
        <v>40</v>
      </c>
      <c r="AL22" s="28">
        <f t="shared" si="8"/>
        <v>90</v>
      </c>
      <c r="AN22" s="44">
        <v>21</v>
      </c>
      <c r="AO22" s="77">
        <f t="shared" si="9"/>
        <v>21</v>
      </c>
      <c r="AP22" s="45">
        <f t="shared" si="10"/>
        <v>0</v>
      </c>
      <c r="AQ22" s="46">
        <f t="shared" si="11"/>
        <v>0.74310608912843545</v>
      </c>
      <c r="AR22" s="43">
        <f t="shared" si="12"/>
        <v>0.90277777777777779</v>
      </c>
      <c r="AS22" s="43">
        <f t="shared" si="13"/>
        <v>0.77777777777777779</v>
      </c>
      <c r="AT22" s="43">
        <f t="shared" si="14"/>
        <v>0.80905128585078656</v>
      </c>
      <c r="AU22" s="43">
        <f t="shared" si="15"/>
        <v>0.67640742768116557</v>
      </c>
      <c r="AV22" s="43">
        <f t="shared" si="16"/>
        <v>0.41027761794835499</v>
      </c>
      <c r="AW22" s="43">
        <f t="shared" si="17"/>
        <v>0.70109314839836079</v>
      </c>
      <c r="AX22" s="43">
        <f t="shared" si="18"/>
        <v>0.80160525342050715</v>
      </c>
      <c r="AY22" s="43">
        <f t="shared" si="19"/>
        <v>0.86101311247408607</v>
      </c>
      <c r="AZ22" s="43">
        <f t="shared" si="20"/>
        <v>0.79907951099432206</v>
      </c>
      <c r="BA22" s="43">
        <f t="shared" si="21"/>
        <v>0.58520475561426688</v>
      </c>
      <c r="BB22" s="43">
        <f t="shared" si="22"/>
        <v>0.27027027027027029</v>
      </c>
      <c r="BC22">
        <v>120</v>
      </c>
      <c r="BE22">
        <f>VLOOKUP($A22, Calcs!$A$3:'Calcs'!$ALW$130, 845, FALSE)</f>
        <v>69.75</v>
      </c>
      <c r="BF22" s="43">
        <v>-0.33333333333333331</v>
      </c>
      <c r="BG22">
        <f>IF(A22&lt;17, SoC!P$3, IF(A22&lt;33, SoC!P$4, IF(A22&lt;49, SoC!P$5, IF(A22&lt;65, SoC!P$6, IF(A22&lt;81, SoC!P$7, IF(A22&lt;97, SoC!P$8, SoC!P$9))))))</f>
        <v>0.9735268407280826</v>
      </c>
      <c r="BH22" s="43">
        <v>0.80905128585078656</v>
      </c>
      <c r="BI22" s="43">
        <v>0.67640742768116557</v>
      </c>
      <c r="BJ22" s="43">
        <v>7.8399341151015962</v>
      </c>
      <c r="BK22" s="183">
        <v>0.74306473398290973</v>
      </c>
      <c r="BL22">
        <f>VLOOKUP($A22, Calcs!$A$3:'Calcs'!$BAA$130, 1025, FALSE)</f>
        <v>1989</v>
      </c>
      <c r="BM22" s="554">
        <v>7</v>
      </c>
      <c r="BN22" s="43">
        <f t="shared" si="23"/>
        <v>0.86201202658832421</v>
      </c>
      <c r="BO22" s="43" t="str">
        <f t="shared" si="24"/>
        <v>B</v>
      </c>
      <c r="BP22" s="187">
        <f t="shared" si="25"/>
        <v>5.1896549507460863</v>
      </c>
      <c r="BQ22" s="48" t="s">
        <v>498</v>
      </c>
      <c r="BR22" t="s">
        <v>1961</v>
      </c>
      <c r="BS22" t="str">
        <f t="shared" si="26"/>
        <v>Crystal</v>
      </c>
      <c r="BT22" t="s">
        <v>497</v>
      </c>
      <c r="BU22" t="s">
        <v>496</v>
      </c>
      <c r="BV22" s="91">
        <f>IF(BT22="MRL", VLOOKUP(C22, Master!BL:BP, 5, FALSE), IF(BT22="UTL", VLOOKUP(C22, Ultra!BL:BP, 5, FALSE), ""))</f>
        <v>1</v>
      </c>
      <c r="BW22" t="s">
        <v>24</v>
      </c>
      <c r="BX22" t="s">
        <v>24</v>
      </c>
      <c r="BY22">
        <f>MATCH(A22, Standings!$N$3:$N$18, 0)</f>
        <v>3</v>
      </c>
      <c r="BZ22" s="183">
        <v>0.66225275484624224</v>
      </c>
      <c r="CA22" s="23" t="s">
        <v>114</v>
      </c>
      <c r="CB22">
        <v>21</v>
      </c>
      <c r="CC22">
        <v>21</v>
      </c>
      <c r="CD22">
        <v>21</v>
      </c>
      <c r="CE22">
        <v>21</v>
      </c>
      <c r="CF22">
        <v>21</v>
      </c>
      <c r="CG22">
        <v>21</v>
      </c>
      <c r="CH22">
        <v>21</v>
      </c>
      <c r="CI22">
        <v>21</v>
      </c>
      <c r="CJ22">
        <v>19</v>
      </c>
      <c r="CK22">
        <v>20</v>
      </c>
      <c r="CL22">
        <v>22</v>
      </c>
      <c r="CM22">
        <v>21</v>
      </c>
      <c r="CN22">
        <v>25</v>
      </c>
      <c r="CO22">
        <v>26</v>
      </c>
      <c r="CP22">
        <v>27</v>
      </c>
      <c r="CQ22">
        <v>25</v>
      </c>
      <c r="CR22">
        <v>26</v>
      </c>
      <c r="CS22">
        <v>24</v>
      </c>
      <c r="CT22">
        <v>24</v>
      </c>
      <c r="CU22">
        <v>24</v>
      </c>
      <c r="CV22">
        <v>24</v>
      </c>
      <c r="CW22">
        <v>26</v>
      </c>
      <c r="CX22">
        <v>23</v>
      </c>
      <c r="CY22">
        <v>22</v>
      </c>
      <c r="CZ22">
        <v>23</v>
      </c>
      <c r="DA22">
        <v>18</v>
      </c>
      <c r="DB22">
        <v>15</v>
      </c>
      <c r="DC22">
        <v>16</v>
      </c>
      <c r="DD22">
        <v>11</v>
      </c>
      <c r="DE22">
        <v>10</v>
      </c>
      <c r="DF22">
        <v>15</v>
      </c>
      <c r="DG22">
        <v>16</v>
      </c>
      <c r="DH22">
        <v>14</v>
      </c>
      <c r="DI22">
        <v>12</v>
      </c>
      <c r="DJ22">
        <v>13</v>
      </c>
      <c r="DK22">
        <v>16</v>
      </c>
      <c r="DL22">
        <v>19</v>
      </c>
      <c r="DM22">
        <v>28</v>
      </c>
      <c r="DN22">
        <v>36</v>
      </c>
    </row>
    <row r="23" spans="1:118" x14ac:dyDescent="0.35">
      <c r="A23">
        <v>103</v>
      </c>
      <c r="B23" s="89" t="s">
        <v>0</v>
      </c>
      <c r="C23" s="55" t="s">
        <v>50</v>
      </c>
      <c r="D23" t="s">
        <v>24</v>
      </c>
      <c r="F23" s="28">
        <f>VLOOKUP($A23, Calcs!$A$3:'Calcs'!$ALW$130, 95, FALSE)+VLOOKUP($A23, Calcs!$A$3:'Calcs'!$ALW$130, 97, FALSE)</f>
        <v>11</v>
      </c>
      <c r="G23" s="28">
        <f>VLOOKUP($A23, Calcs!$A$3:'Calcs'!$ALW$130, 96, FALSE)+VLOOKUP($A23, Calcs!$A$3:'Calcs'!$ALW$130, 98, FALSE)</f>
        <v>1</v>
      </c>
      <c r="I23" s="28">
        <f>VLOOKUP($A23, Calcs!$A$3:'Calcs'!$ALW$130, 99, FALSE)+VLOOKUP($A23, Calcs!$A$3:'Calcs'!$ALW$130, 101, FALSE)</f>
        <v>8</v>
      </c>
      <c r="J23" s="28">
        <f>VLOOKUP($A23, Calcs!$A$3:'Calcs'!$ALW$130, 100, FALSE)+VLOOKUP($A23, Calcs!$A$3:'Calcs'!$ALW$130, 102, FALSE)</f>
        <v>1</v>
      </c>
      <c r="L23" s="28">
        <f>VLOOKUP($A23, Calcs!$A$3:'Calcs'!$ALW$130, 119, FALSE)</f>
        <v>8</v>
      </c>
      <c r="M23" s="28">
        <f>VLOOKUP($A23, Calcs!$A$3:'Calcs'!$ALW$130, 120, FALSE)</f>
        <v>8</v>
      </c>
      <c r="N23" t="s">
        <v>354</v>
      </c>
      <c r="O23" s="202">
        <f>VLOOKUP($A23, Calcs!$A$3:'Calcs'!$ALW$130, 302, FALSE)/X23</f>
        <v>20.008264462809919</v>
      </c>
      <c r="P23" s="202">
        <f>VLOOKUP($A23, Calcs!$A$3:'Calcs'!$ALW$130, 394, FALSE)/X23</f>
        <v>16.90909090909091</v>
      </c>
      <c r="Q23" s="202">
        <f t="shared" si="0"/>
        <v>3.0991735537190088</v>
      </c>
      <c r="R23" s="202">
        <f>O23/(VLOOKUP($A23,Calcs!$A$3:'Calcs'!$ALW$130,485,FALSE)/X23)</f>
        <v>2.4553752535496955</v>
      </c>
      <c r="S23" s="187">
        <f>VLOOKUP($A23, Calcs!$A$3:'Calcs'!$ALW$130, 210, FALSE)/X23</f>
        <v>0.57376238445209093</v>
      </c>
      <c r="T23" s="43">
        <f>VLOOKUP($A23, Calcs!$A$3:'Calcs'!$ALW$130, 576, FALSE)/X23</f>
        <v>3.8814876033057852</v>
      </c>
      <c r="U23">
        <f>VLOOKUP($A23, Calcs!$A$3:'Calcs'!$ALW$130, 667, FALSE)/X23</f>
        <v>75.776859504132247</v>
      </c>
      <c r="V23">
        <f>VLOOKUP($A23, Calcs!$A$3:'Calcs'!$ALW$130, 758, FALSE)/X23</f>
        <v>49.425619834710751</v>
      </c>
      <c r="X23" s="202">
        <f>VLOOKUP($A23, Calcs!$A$3:'Calcs'!$ALW$130, 9, FALSE)</f>
        <v>20.166666666666664</v>
      </c>
      <c r="Y23" s="43">
        <f t="shared" si="1"/>
        <v>2.2722646947933423</v>
      </c>
      <c r="Z23" s="43">
        <f t="shared" si="2"/>
        <v>0.55334628498825733</v>
      </c>
      <c r="AA23" s="43">
        <f t="shared" si="3"/>
        <v>-0.78231404958677642</v>
      </c>
      <c r="AB23">
        <f t="shared" si="4"/>
        <v>75.776859504132247</v>
      </c>
      <c r="AC23">
        <f t="shared" si="5"/>
        <v>49.425619834710751</v>
      </c>
      <c r="AD23">
        <f t="shared" si="6"/>
        <v>7.6656995100244032</v>
      </c>
      <c r="AE23" s="43">
        <f t="shared" si="7"/>
        <v>7.0303356843546778</v>
      </c>
      <c r="AG23" s="94">
        <v>18</v>
      </c>
      <c r="AH23" s="94">
        <v>40</v>
      </c>
      <c r="AI23" s="94">
        <v>40</v>
      </c>
      <c r="AL23" s="28">
        <f t="shared" si="8"/>
        <v>98</v>
      </c>
      <c r="AN23" s="44">
        <v>22</v>
      </c>
      <c r="AO23" s="77">
        <f t="shared" si="9"/>
        <v>22</v>
      </c>
      <c r="AP23" s="45">
        <f t="shared" si="10"/>
        <v>0</v>
      </c>
      <c r="AQ23" s="46">
        <f t="shared" si="11"/>
        <v>0.73718818080415982</v>
      </c>
      <c r="AR23" s="43">
        <f t="shared" si="12"/>
        <v>1.0277777777777779</v>
      </c>
      <c r="AS23" s="43">
        <f t="shared" si="13"/>
        <v>0.88888888888888884</v>
      </c>
      <c r="AT23" s="43">
        <f t="shared" si="14"/>
        <v>0.80597372462159178</v>
      </c>
      <c r="AU23" s="43">
        <f t="shared" si="15"/>
        <v>0.65186625614433114</v>
      </c>
      <c r="AV23" s="43">
        <f t="shared" si="16"/>
        <v>0.58544702923758229</v>
      </c>
      <c r="AW23" s="43">
        <f t="shared" si="17"/>
        <v>0.50488291694926979</v>
      </c>
      <c r="AX23" s="43">
        <f t="shared" si="18"/>
        <v>0.56620616360348652</v>
      </c>
      <c r="AY23" s="43">
        <f t="shared" si="19"/>
        <v>0.80650130574404366</v>
      </c>
      <c r="AZ23" s="43">
        <f t="shared" si="20"/>
        <v>0.68521323364376396</v>
      </c>
      <c r="BA23" s="43">
        <f t="shared" si="21"/>
        <v>0.47424042272126815</v>
      </c>
      <c r="BB23" s="43">
        <f t="shared" si="22"/>
        <v>0.29429429429429427</v>
      </c>
      <c r="BC23">
        <v>112</v>
      </c>
      <c r="BE23">
        <f>VLOOKUP($A23, Calcs!$A$3:'Calcs'!$ALW$130, 845, FALSE)</f>
        <v>54.28125</v>
      </c>
      <c r="BF23" s="43">
        <v>0.33333333333333331</v>
      </c>
      <c r="BG23">
        <f>IF(A23&lt;17, SoC!P$3, IF(A23&lt;33, SoC!P$4, IF(A23&lt;49, SoC!P$5, IF(A23&lt;65, SoC!P$6, IF(A23&lt;81, SoC!P$7, IF(A23&lt;97, SoC!P$8, SoC!P$9))))))</f>
        <v>0.96441715243614345</v>
      </c>
      <c r="BH23" s="43">
        <v>0.80597372462159178</v>
      </c>
      <c r="BI23" s="43">
        <v>0.65186625614433114</v>
      </c>
      <c r="BJ23" s="43">
        <v>7.0303356843546778</v>
      </c>
      <c r="BK23" s="183">
        <v>0.73712975570398365</v>
      </c>
      <c r="BL23">
        <f>VLOOKUP($A23, Calcs!$A$3:'Calcs'!$BAA$130, 1025, FALSE)</f>
        <v>1905</v>
      </c>
      <c r="BM23" s="554">
        <v>5.4</v>
      </c>
      <c r="BN23" s="43">
        <f t="shared" si="23"/>
        <v>0.85856261024108405</v>
      </c>
      <c r="BO23" s="43" t="str">
        <f t="shared" si="24"/>
        <v>B</v>
      </c>
      <c r="BP23" s="187">
        <f t="shared" si="25"/>
        <v>4.6661561697941059</v>
      </c>
      <c r="BQ23" s="48" t="s">
        <v>486</v>
      </c>
      <c r="BR23" t="s">
        <v>1958</v>
      </c>
      <c r="BS23" t="str">
        <f t="shared" si="26"/>
        <v>Wild</v>
      </c>
      <c r="BT23" t="s">
        <v>497</v>
      </c>
      <c r="BU23" t="s">
        <v>498</v>
      </c>
      <c r="BV23" s="91">
        <f>IF(BT23="MRL", VLOOKUP(C23, Master!BL:BP, 5, FALSE), IF(BT23="UTL", VLOOKUP(C23, Ultra!BL:BP, 5, FALSE), ""))</f>
        <v>3</v>
      </c>
      <c r="BW23" t="s">
        <v>24</v>
      </c>
      <c r="BX23" t="s">
        <v>24</v>
      </c>
      <c r="BY23">
        <f>MATCH(A23, Standings!$AH$3:$AH$18, 0)</f>
        <v>3</v>
      </c>
      <c r="BZ23" s="183">
        <v>0.6495314910256329</v>
      </c>
      <c r="CA23" s="19" t="s">
        <v>50</v>
      </c>
      <c r="CB23">
        <v>22</v>
      </c>
      <c r="CC23">
        <v>22</v>
      </c>
      <c r="CD23">
        <v>22</v>
      </c>
      <c r="CE23">
        <v>22</v>
      </c>
      <c r="CF23">
        <v>22</v>
      </c>
      <c r="CG23">
        <v>22</v>
      </c>
      <c r="CH23">
        <v>22</v>
      </c>
      <c r="CI23">
        <v>22</v>
      </c>
      <c r="CJ23">
        <v>23</v>
      </c>
      <c r="CK23">
        <v>22</v>
      </c>
      <c r="CL23">
        <v>18</v>
      </c>
      <c r="CM23">
        <v>18</v>
      </c>
      <c r="CN23">
        <v>18</v>
      </c>
      <c r="CO23">
        <v>18</v>
      </c>
      <c r="CP23">
        <v>18</v>
      </c>
      <c r="CQ23">
        <v>13</v>
      </c>
      <c r="CR23">
        <v>14</v>
      </c>
      <c r="CS23">
        <v>13</v>
      </c>
      <c r="CT23">
        <v>11</v>
      </c>
      <c r="CU23">
        <v>11</v>
      </c>
      <c r="CV23">
        <v>12</v>
      </c>
      <c r="CW23">
        <v>12</v>
      </c>
      <c r="CX23">
        <v>12</v>
      </c>
      <c r="CY23">
        <v>14</v>
      </c>
      <c r="CZ23">
        <v>13</v>
      </c>
      <c r="DA23">
        <v>11</v>
      </c>
      <c r="DB23">
        <v>19</v>
      </c>
      <c r="DC23">
        <v>20</v>
      </c>
      <c r="DD23">
        <v>20</v>
      </c>
      <c r="DE23">
        <v>19</v>
      </c>
      <c r="DF23">
        <v>28</v>
      </c>
      <c r="DG23">
        <v>28</v>
      </c>
      <c r="DH23">
        <v>29</v>
      </c>
      <c r="DI23">
        <v>27</v>
      </c>
      <c r="DJ23">
        <v>26</v>
      </c>
      <c r="DK23">
        <v>24</v>
      </c>
      <c r="DL23">
        <v>26</v>
      </c>
      <c r="DM23">
        <v>30</v>
      </c>
      <c r="DN23">
        <v>39</v>
      </c>
    </row>
    <row r="24" spans="1:118" x14ac:dyDescent="0.35">
      <c r="A24">
        <v>49</v>
      </c>
      <c r="B24" s="86" t="s">
        <v>3</v>
      </c>
      <c r="C24" s="52" t="s">
        <v>103</v>
      </c>
      <c r="D24" t="s">
        <v>24</v>
      </c>
      <c r="F24" s="28">
        <f>VLOOKUP($A24, Calcs!$A$3:'Calcs'!$ALW$130, 95, FALSE)+VLOOKUP($A24, Calcs!$A$3:'Calcs'!$ALW$130, 97, FALSE)</f>
        <v>9</v>
      </c>
      <c r="G24" s="28">
        <f>VLOOKUP($A24, Calcs!$A$3:'Calcs'!$ALW$130, 96, FALSE)+VLOOKUP($A24, Calcs!$A$3:'Calcs'!$ALW$130, 98, FALSE)</f>
        <v>3</v>
      </c>
      <c r="I24" s="28">
        <f>VLOOKUP($A24, Calcs!$A$3:'Calcs'!$ALW$130, 99, FALSE)+VLOOKUP($A24, Calcs!$A$3:'Calcs'!$ALW$130, 101, FALSE)</f>
        <v>8</v>
      </c>
      <c r="J24" s="28">
        <f>VLOOKUP($A24, Calcs!$A$3:'Calcs'!$ALW$130, 100, FALSE)+VLOOKUP($A24, Calcs!$A$3:'Calcs'!$ALW$130, 102, FALSE)</f>
        <v>1</v>
      </c>
      <c r="L24" s="28">
        <f>VLOOKUP($A24, Calcs!$A$3:'Calcs'!$ALW$130, 119, FALSE)</f>
        <v>8</v>
      </c>
      <c r="M24" s="28">
        <f>VLOOKUP($A24, Calcs!$A$3:'Calcs'!$ALW$130, 120, FALSE)</f>
        <v>10</v>
      </c>
      <c r="N24" t="s">
        <v>1949</v>
      </c>
      <c r="O24" s="202">
        <f>VLOOKUP($A24, Calcs!$A$3:'Calcs'!$ALW$130, 302, FALSE)/X24</f>
        <v>18.900826446280991</v>
      </c>
      <c r="P24" s="202">
        <f>VLOOKUP($A24, Calcs!$A$3:'Calcs'!$ALW$130, 394, FALSE)/X24</f>
        <v>16.669421487603305</v>
      </c>
      <c r="Q24" s="202">
        <f t="shared" si="0"/>
        <v>2.2314049586776861</v>
      </c>
      <c r="R24" s="202">
        <f>O24/(VLOOKUP($A24,Calcs!$A$3:'Calcs'!$ALW$130,485,FALSE)/X24)</f>
        <v>2.1801715919923739</v>
      </c>
      <c r="S24" s="187">
        <f>VLOOKUP($A24, Calcs!$A$3:'Calcs'!$ALW$130, 210, FALSE)/X24</f>
        <v>0.58060901756535233</v>
      </c>
      <c r="T24" s="43">
        <f>VLOOKUP($A24, Calcs!$A$3:'Calcs'!$ALW$130, 576, FALSE)/X24</f>
        <v>1.211322314049587</v>
      </c>
      <c r="U24">
        <f>VLOOKUP($A24, Calcs!$A$3:'Calcs'!$ALW$130, 667, FALSE)/X24</f>
        <v>74.611570247933884</v>
      </c>
      <c r="V24">
        <f>VLOOKUP($A24, Calcs!$A$3:'Calcs'!$ALW$130, 758, FALSE)/X24</f>
        <v>51.156198347107441</v>
      </c>
      <c r="X24" s="202">
        <f>VLOOKUP($A24, Calcs!$A$3:'Calcs'!$ALW$130, 9, FALSE)</f>
        <v>20.166666666666668</v>
      </c>
      <c r="Y24" s="43">
        <f t="shared" si="1"/>
        <v>3.8497013839624543</v>
      </c>
      <c r="Z24" s="43">
        <f t="shared" si="2"/>
        <v>0.62306485269712641</v>
      </c>
      <c r="AA24" s="43">
        <f t="shared" si="3"/>
        <v>1.0200826446280991</v>
      </c>
      <c r="AB24">
        <f t="shared" si="4"/>
        <v>74.611570247933884</v>
      </c>
      <c r="AC24">
        <f t="shared" si="5"/>
        <v>51.156198347107441</v>
      </c>
      <c r="AD24">
        <f t="shared" si="6"/>
        <v>8.0483054006926729</v>
      </c>
      <c r="AE24" s="43">
        <f t="shared" si="7"/>
        <v>7.1523561395604069</v>
      </c>
      <c r="AG24" s="94">
        <v>40</v>
      </c>
      <c r="AH24" s="94">
        <v>20</v>
      </c>
      <c r="AI24" s="94">
        <v>50</v>
      </c>
      <c r="AL24" s="28">
        <f t="shared" si="8"/>
        <v>110</v>
      </c>
      <c r="AN24" s="44">
        <v>23</v>
      </c>
      <c r="AO24" s="77">
        <f t="shared" si="9"/>
        <v>23</v>
      </c>
      <c r="AP24" s="45">
        <f t="shared" si="10"/>
        <v>0</v>
      </c>
      <c r="AQ24" s="46">
        <f t="shared" si="11"/>
        <v>0.72334651815137785</v>
      </c>
      <c r="AR24" s="43">
        <f t="shared" si="12"/>
        <v>0.86111111111111116</v>
      </c>
      <c r="AS24" s="43">
        <f t="shared" si="13"/>
        <v>0.88888888888888884</v>
      </c>
      <c r="AT24" s="43">
        <f t="shared" si="14"/>
        <v>0.71853810358913273</v>
      </c>
      <c r="AU24" s="43">
        <f t="shared" si="15"/>
        <v>0.66610686348168135</v>
      </c>
      <c r="AV24" s="43">
        <f t="shared" si="16"/>
        <v>0.38579979099945816</v>
      </c>
      <c r="AW24" s="43">
        <f t="shared" si="17"/>
        <v>0.73222522398227441</v>
      </c>
      <c r="AX24" s="43">
        <f t="shared" si="18"/>
        <v>0.70011114029153199</v>
      </c>
      <c r="AY24" s="43">
        <f t="shared" si="19"/>
        <v>0.83583119295039721</v>
      </c>
      <c r="AZ24" s="43">
        <f t="shared" si="20"/>
        <v>0.70237484669441996</v>
      </c>
      <c r="BA24" s="43">
        <f t="shared" si="21"/>
        <v>0.51651254953764858</v>
      </c>
      <c r="BB24" s="43">
        <f t="shared" si="22"/>
        <v>0.33033033033033032</v>
      </c>
      <c r="BC24">
        <v>120</v>
      </c>
      <c r="BE24">
        <f>VLOOKUP($A24, Calcs!$A$3:'Calcs'!$ALW$130, 845, FALSE)</f>
        <v>65.25</v>
      </c>
      <c r="BF24" s="43">
        <v>-1</v>
      </c>
      <c r="BG24">
        <f>IF(A24&lt;17, SoC!P$3, IF(A24&lt;33, SoC!P$4, IF(A24&lt;49, SoC!P$5, IF(A24&lt;65, SoC!P$6, IF(A24&lt;81, SoC!P$7, IF(A24&lt;97, SoC!P$8, SoC!P$9))))))</f>
        <v>1.0731229344487323</v>
      </c>
      <c r="BH24" s="43">
        <v>0.71853810358913273</v>
      </c>
      <c r="BI24" s="43">
        <v>0.66610686348168135</v>
      </c>
      <c r="BJ24" s="43">
        <v>7.1523561395604069</v>
      </c>
      <c r="BK24" s="183">
        <v>0.72332718541365992</v>
      </c>
      <c r="BL24">
        <f>VLOOKUP($A24, Calcs!$A$3:'Calcs'!$BAA$130, 1025, FALSE)</f>
        <v>1937</v>
      </c>
      <c r="BM24" s="554">
        <v>6.5</v>
      </c>
      <c r="BN24" s="43">
        <f t="shared" si="23"/>
        <v>0.85048644046431443</v>
      </c>
      <c r="BO24" s="43" t="str">
        <f t="shared" si="24"/>
        <v>B</v>
      </c>
      <c r="BP24" s="187">
        <f t="shared" si="25"/>
        <v>4.4511149915904955</v>
      </c>
      <c r="BQ24" s="48" t="s">
        <v>350</v>
      </c>
      <c r="BR24" t="s">
        <v>1957</v>
      </c>
      <c r="BS24" t="str">
        <f t="shared" si="26"/>
        <v>Platinum</v>
      </c>
      <c r="BT24" t="s">
        <v>553</v>
      </c>
      <c r="BU24" t="s">
        <v>496</v>
      </c>
      <c r="BV24" s="91">
        <f>IF(BT24="MRL", VLOOKUP(C24, Master!BL:BP, 5, FALSE), IF(BT24="UTL", VLOOKUP(C24, Ultra!BL:BP, 5, FALSE), ""))</f>
        <v>3</v>
      </c>
      <c r="BW24" t="s">
        <v>24</v>
      </c>
      <c r="BX24" t="s">
        <v>24</v>
      </c>
      <c r="BY24">
        <f>MATCH(A24, Standings!$N$21:$N$36, 0)</f>
        <v>2</v>
      </c>
      <c r="BZ24" s="183">
        <v>0.60348557785774903</v>
      </c>
      <c r="CA24" s="22" t="s">
        <v>103</v>
      </c>
      <c r="CB24">
        <v>23</v>
      </c>
      <c r="CC24">
        <v>23</v>
      </c>
      <c r="CD24">
        <v>23</v>
      </c>
      <c r="CE24">
        <v>23</v>
      </c>
      <c r="CF24">
        <v>23</v>
      </c>
      <c r="CG24">
        <v>24</v>
      </c>
      <c r="CH24">
        <v>24</v>
      </c>
      <c r="CI24">
        <v>24</v>
      </c>
      <c r="CJ24">
        <v>22</v>
      </c>
      <c r="CK24">
        <v>25</v>
      </c>
      <c r="CL24">
        <v>23</v>
      </c>
      <c r="CM24">
        <v>22</v>
      </c>
      <c r="CN24">
        <v>26</v>
      </c>
      <c r="CO24">
        <v>25</v>
      </c>
      <c r="CP24">
        <v>26</v>
      </c>
      <c r="CQ24">
        <v>27</v>
      </c>
      <c r="CR24">
        <v>27</v>
      </c>
      <c r="CS24">
        <v>29</v>
      </c>
      <c r="CT24">
        <v>29</v>
      </c>
      <c r="CU24">
        <v>30</v>
      </c>
      <c r="CV24">
        <v>30</v>
      </c>
      <c r="CW24">
        <v>32</v>
      </c>
      <c r="CX24">
        <v>31</v>
      </c>
      <c r="CY24">
        <v>29</v>
      </c>
      <c r="CZ24">
        <v>30</v>
      </c>
      <c r="DA24">
        <v>30</v>
      </c>
      <c r="DB24">
        <v>29</v>
      </c>
      <c r="DC24">
        <v>29</v>
      </c>
      <c r="DD24">
        <v>31</v>
      </c>
      <c r="DE24">
        <v>27</v>
      </c>
      <c r="DF24">
        <v>38</v>
      </c>
      <c r="DG24">
        <v>34</v>
      </c>
      <c r="DH24">
        <v>32</v>
      </c>
      <c r="DI24">
        <v>31</v>
      </c>
      <c r="DJ24">
        <v>33</v>
      </c>
      <c r="DK24">
        <v>34</v>
      </c>
      <c r="DL24">
        <v>22</v>
      </c>
      <c r="DM24">
        <v>36</v>
      </c>
      <c r="DN24">
        <v>45</v>
      </c>
    </row>
    <row r="25" spans="1:118" x14ac:dyDescent="0.35">
      <c r="A25">
        <v>1</v>
      </c>
      <c r="B25" s="83" t="s">
        <v>6</v>
      </c>
      <c r="C25" s="49" t="s">
        <v>150</v>
      </c>
      <c r="D25" t="s">
        <v>24</v>
      </c>
      <c r="F25" s="28">
        <f>VLOOKUP($A25, Calcs!$A$3:'Calcs'!$ALW$130, 95, FALSE)+VLOOKUP($A25, Calcs!$A$3:'Calcs'!$ALW$130, 97, FALSE)</f>
        <v>8</v>
      </c>
      <c r="G25" s="28">
        <f>VLOOKUP($A25, Calcs!$A$3:'Calcs'!$ALW$130, 96, FALSE)+VLOOKUP($A25, Calcs!$A$3:'Calcs'!$ALW$130, 98, FALSE)</f>
        <v>4</v>
      </c>
      <c r="I25" s="28">
        <f>VLOOKUP($A25, Calcs!$A$3:'Calcs'!$ALW$130, 99, FALSE)+VLOOKUP($A25, Calcs!$A$3:'Calcs'!$ALW$130, 101, FALSE)</f>
        <v>6</v>
      </c>
      <c r="J25" s="28">
        <f>VLOOKUP($A25, Calcs!$A$3:'Calcs'!$ALW$130, 100, FALSE)+VLOOKUP($A25, Calcs!$A$3:'Calcs'!$ALW$130, 102, FALSE)</f>
        <v>3</v>
      </c>
      <c r="L25" s="28">
        <f>VLOOKUP($A25, Calcs!$A$3:'Calcs'!$ALW$130, 119, FALSE)</f>
        <v>10</v>
      </c>
      <c r="M25" s="28">
        <f>VLOOKUP($A25, Calcs!$A$3:'Calcs'!$ALW$130, 120, FALSE)</f>
        <v>9</v>
      </c>
      <c r="N25" t="s">
        <v>1949</v>
      </c>
      <c r="O25" s="202">
        <f>VLOOKUP($A25, Calcs!$A$3:'Calcs'!$ALW$130, 302, FALSE)/X25</f>
        <v>19.61904761904762</v>
      </c>
      <c r="P25" s="202">
        <f>VLOOKUP($A25, Calcs!$A$3:'Calcs'!$ALW$130, 394, FALSE)/X25</f>
        <v>15.650793650793652</v>
      </c>
      <c r="Q25" s="202">
        <f t="shared" si="0"/>
        <v>3.9682539682539684</v>
      </c>
      <c r="R25" s="202">
        <f>O25/(VLOOKUP($A25,Calcs!$A$3:'Calcs'!$ALW$130,485,FALSE)/X25)</f>
        <v>2.3276836158192094</v>
      </c>
      <c r="S25" s="187">
        <f>VLOOKUP($A25, Calcs!$A$3:'Calcs'!$ALW$130, 210, FALSE)/X25</f>
        <v>0.63430226706362536</v>
      </c>
      <c r="T25" s="43">
        <f>VLOOKUP($A25, Calcs!$A$3:'Calcs'!$ALW$130, 576, FALSE)/X25</f>
        <v>2.6223809523809529</v>
      </c>
      <c r="U25">
        <f>VLOOKUP($A25, Calcs!$A$3:'Calcs'!$ALW$130, 667, FALSE)/X25</f>
        <v>77.611111111111114</v>
      </c>
      <c r="V25">
        <f>VLOOKUP($A25, Calcs!$A$3:'Calcs'!$ALW$130, 758, FALSE)/X25</f>
        <v>57.803968253968257</v>
      </c>
      <c r="X25" s="202">
        <f>VLOOKUP($A25, Calcs!$A$3:'Calcs'!$ALW$130, 9, FALSE)</f>
        <v>21</v>
      </c>
      <c r="Y25" s="43">
        <f t="shared" si="1"/>
        <v>3.3106743117113999</v>
      </c>
      <c r="Z25" s="43">
        <f t="shared" si="2"/>
        <v>0.6416408710547532</v>
      </c>
      <c r="AA25" s="43">
        <f t="shared" si="3"/>
        <v>1.3458730158730154</v>
      </c>
      <c r="AB25">
        <f t="shared" si="4"/>
        <v>77.611111111111114</v>
      </c>
      <c r="AC25">
        <f t="shared" si="5"/>
        <v>57.803968253968257</v>
      </c>
      <c r="AD25">
        <f t="shared" si="6"/>
        <v>8.5780845736304592</v>
      </c>
      <c r="AE25" s="43">
        <f t="shared" si="7"/>
        <v>7.6028920980090371</v>
      </c>
      <c r="AG25" s="94">
        <v>42</v>
      </c>
      <c r="AH25" s="94">
        <v>40</v>
      </c>
      <c r="AI25" s="94">
        <v>40</v>
      </c>
      <c r="AL25" s="28">
        <f t="shared" si="8"/>
        <v>122</v>
      </c>
      <c r="AN25" s="44">
        <v>24</v>
      </c>
      <c r="AO25" s="77">
        <f t="shared" si="9"/>
        <v>24</v>
      </c>
      <c r="AP25" s="45">
        <f t="shared" si="10"/>
        <v>0</v>
      </c>
      <c r="AQ25" s="46">
        <f t="shared" si="11"/>
        <v>0.721095944650337</v>
      </c>
      <c r="AR25" s="43">
        <f t="shared" si="12"/>
        <v>0.80555555555555547</v>
      </c>
      <c r="AS25" s="43">
        <f t="shared" si="13"/>
        <v>0.66666666666666663</v>
      </c>
      <c r="AT25" s="43">
        <f t="shared" si="14"/>
        <v>0.77524386349824359</v>
      </c>
      <c r="AU25" s="43">
        <f t="shared" si="15"/>
        <v>0.72663139329806004</v>
      </c>
      <c r="AV25" s="43">
        <f t="shared" si="16"/>
        <v>0.49281278638364168</v>
      </c>
      <c r="AW25" s="43">
        <f t="shared" si="17"/>
        <v>0.79279897080026995</v>
      </c>
      <c r="AX25" s="43">
        <f t="shared" si="18"/>
        <v>0.72431499741508454</v>
      </c>
      <c r="AY25" s="43">
        <f t="shared" si="19"/>
        <v>0.87603313521293202</v>
      </c>
      <c r="AZ25" s="43">
        <f t="shared" si="20"/>
        <v>0.76574064688968735</v>
      </c>
      <c r="BA25" s="43">
        <f t="shared" si="21"/>
        <v>0.59577278731836192</v>
      </c>
      <c r="BB25" s="43">
        <f t="shared" si="22"/>
        <v>0.36636636636636638</v>
      </c>
      <c r="BC25" s="47">
        <v>219</v>
      </c>
      <c r="BE25">
        <f>VLOOKUP($A25, Calcs!$A$3:'Calcs'!$ALW$130, 845, FALSE)</f>
        <v>82.75</v>
      </c>
      <c r="BF25" s="43">
        <v>1.6666666666666665</v>
      </c>
      <c r="BG25">
        <f>IF(A25&lt;17, SoC!P$3, IF(A25&lt;33, SoC!P$4, IF(A25&lt;49, SoC!P$5, IF(A25&lt;65, SoC!P$6, IF(A25&lt;81, SoC!P$7, IF(A25&lt;97, SoC!P$8, SoC!P$9))))))</f>
        <v>1.0115695692293525</v>
      </c>
      <c r="BH25" s="43">
        <v>0.77524386349824359</v>
      </c>
      <c r="BI25" s="43">
        <v>0.72663139329806004</v>
      </c>
      <c r="BJ25" s="43">
        <v>7.6028920980090371</v>
      </c>
      <c r="BK25" s="183">
        <v>0.72111303852145381</v>
      </c>
      <c r="BL25">
        <f>VLOOKUP($A25, Calcs!$A$3:'Calcs'!$BAA$130, 1025, FALSE)</f>
        <v>1997</v>
      </c>
      <c r="BM25" s="554">
        <v>8.3000000000000007</v>
      </c>
      <c r="BN25" s="43">
        <f t="shared" si="23"/>
        <v>0.84918374838514998</v>
      </c>
      <c r="BO25" s="43" t="str">
        <f t="shared" si="24"/>
        <v>B</v>
      </c>
      <c r="BP25" s="187">
        <f t="shared" si="25"/>
        <v>4.6321000329706887</v>
      </c>
      <c r="BQ25" s="48" t="s">
        <v>501</v>
      </c>
      <c r="BR25" t="s">
        <v>1950</v>
      </c>
      <c r="BS25" t="str">
        <f t="shared" si="26"/>
        <v>Gray</v>
      </c>
      <c r="BT25" t="s">
        <v>553</v>
      </c>
      <c r="BU25" t="s">
        <v>501</v>
      </c>
      <c r="BV25" s="91">
        <f>IF(BT25="MRL", VLOOKUP(C25, Master!BL:BP, 5, FALSE), IF(BT25="UTL", VLOOKUP(C25, Ultra!BL:BP, 5, FALSE), ""))</f>
        <v>3</v>
      </c>
      <c r="BW25" t="s">
        <v>24</v>
      </c>
      <c r="BX25" t="s">
        <v>24</v>
      </c>
      <c r="BY25">
        <f>MATCH(A25, Standings!$D$3:$D$18, 0)</f>
        <v>4</v>
      </c>
      <c r="BZ25" s="183">
        <v>0.76468114163757961</v>
      </c>
      <c r="CA25" s="25" t="s">
        <v>150</v>
      </c>
      <c r="CB25">
        <v>24</v>
      </c>
      <c r="CC25">
        <v>24</v>
      </c>
      <c r="CD25">
        <v>24</v>
      </c>
      <c r="CE25">
        <v>24</v>
      </c>
      <c r="CF25">
        <v>24</v>
      </c>
      <c r="CG25">
        <v>23</v>
      </c>
      <c r="CH25">
        <v>23</v>
      </c>
      <c r="CI25">
        <v>23</v>
      </c>
      <c r="CJ25">
        <v>24</v>
      </c>
      <c r="CK25">
        <v>23</v>
      </c>
      <c r="CL25">
        <v>21</v>
      </c>
      <c r="CM25">
        <v>26</v>
      </c>
      <c r="CN25">
        <v>24</v>
      </c>
      <c r="CO25">
        <v>24</v>
      </c>
      <c r="CP25">
        <v>22</v>
      </c>
      <c r="CQ25">
        <v>20</v>
      </c>
      <c r="CR25">
        <v>21</v>
      </c>
      <c r="CS25">
        <v>21</v>
      </c>
      <c r="CT25">
        <v>20</v>
      </c>
      <c r="CU25">
        <v>18</v>
      </c>
      <c r="CV25">
        <v>23</v>
      </c>
      <c r="CW25">
        <v>24</v>
      </c>
      <c r="CX25">
        <v>25</v>
      </c>
      <c r="CY25">
        <v>24</v>
      </c>
      <c r="CZ25">
        <v>28</v>
      </c>
      <c r="DA25">
        <v>27</v>
      </c>
      <c r="DB25">
        <v>24</v>
      </c>
      <c r="DC25">
        <v>25</v>
      </c>
      <c r="DD25">
        <v>30</v>
      </c>
      <c r="DE25">
        <v>30</v>
      </c>
      <c r="DF25">
        <v>19</v>
      </c>
      <c r="DG25">
        <v>22</v>
      </c>
      <c r="DH25">
        <v>24</v>
      </c>
      <c r="DI25">
        <v>25</v>
      </c>
      <c r="DJ25">
        <v>29</v>
      </c>
      <c r="DK25">
        <v>29</v>
      </c>
      <c r="DL25">
        <v>16</v>
      </c>
      <c r="DM25">
        <v>17</v>
      </c>
      <c r="DN25">
        <v>16</v>
      </c>
    </row>
    <row r="26" spans="1:118" x14ac:dyDescent="0.35">
      <c r="A26">
        <v>23</v>
      </c>
      <c r="B26" s="84" t="s">
        <v>5</v>
      </c>
      <c r="C26" s="50" t="s">
        <v>129</v>
      </c>
      <c r="D26" t="s">
        <v>24</v>
      </c>
      <c r="F26" s="28">
        <f>VLOOKUP($A26, Calcs!$A$3:'Calcs'!$ALW$130, 95, FALSE)+VLOOKUP($A26, Calcs!$A$3:'Calcs'!$ALW$130, 97, FALSE)</f>
        <v>9</v>
      </c>
      <c r="G26" s="28">
        <f>VLOOKUP($A26, Calcs!$A$3:'Calcs'!$ALW$130, 96, FALSE)+VLOOKUP($A26, Calcs!$A$3:'Calcs'!$ALW$130, 98, FALSE)</f>
        <v>3</v>
      </c>
      <c r="I26" s="28">
        <f>VLOOKUP($A26, Calcs!$A$3:'Calcs'!$ALW$130, 99, FALSE)+VLOOKUP($A26, Calcs!$A$3:'Calcs'!$ALW$130, 101, FALSE)</f>
        <v>6</v>
      </c>
      <c r="J26" s="28">
        <f>VLOOKUP($A26, Calcs!$A$3:'Calcs'!$ALW$130, 100, FALSE)+VLOOKUP($A26, Calcs!$A$3:'Calcs'!$ALW$130, 102, FALSE)</f>
        <v>3</v>
      </c>
      <c r="L26" s="28">
        <f>VLOOKUP($A26, Calcs!$A$3:'Calcs'!$ALW$130, 119, FALSE)</f>
        <v>12</v>
      </c>
      <c r="M26" s="28">
        <f>VLOOKUP($A26, Calcs!$A$3:'Calcs'!$ALW$130, 120, FALSE)</f>
        <v>5</v>
      </c>
      <c r="N26" t="s">
        <v>1947</v>
      </c>
      <c r="O26" s="202">
        <f>VLOOKUP($A26, Calcs!$A$3:'Calcs'!$ALW$130, 302, FALSE)/X26</f>
        <v>19.487804878048781</v>
      </c>
      <c r="P26" s="202">
        <f>VLOOKUP($A26, Calcs!$A$3:'Calcs'!$ALW$130, 394, FALSE)/X26</f>
        <v>14.902439024390244</v>
      </c>
      <c r="Q26" s="202">
        <f t="shared" si="0"/>
        <v>4.5853658536585371</v>
      </c>
      <c r="R26" s="202">
        <f>O26/(VLOOKUP($A26,Calcs!$A$3:'Calcs'!$ALW$130,485,FALSE)/X26)</f>
        <v>2.3898305084745766</v>
      </c>
      <c r="S26" s="187">
        <f>VLOOKUP($A26, Calcs!$A$3:'Calcs'!$ALW$130, 210, FALSE)/X26</f>
        <v>0.57677093817649172</v>
      </c>
      <c r="T26" s="43">
        <f>VLOOKUP($A26, Calcs!$A$3:'Calcs'!$ALW$130, 576, FALSE)/X26</f>
        <v>3.3217886178861789</v>
      </c>
      <c r="U26">
        <f>VLOOKUP($A26, Calcs!$A$3:'Calcs'!$ALW$130, 667, FALSE)/X26</f>
        <v>77.699186991869908</v>
      </c>
      <c r="V26">
        <f>VLOOKUP($A26, Calcs!$A$3:'Calcs'!$ALW$130, 758, FALSE)/X26</f>
        <v>57.551219512195132</v>
      </c>
      <c r="X26" s="202">
        <f>VLOOKUP($A26, Calcs!$A$3:'Calcs'!$ALW$130, 9, FALSE)</f>
        <v>20.5</v>
      </c>
      <c r="Y26" s="43">
        <f t="shared" si="1"/>
        <v>2.6069975450658842</v>
      </c>
      <c r="Z26" s="43">
        <f t="shared" si="2"/>
        <v>0.54948249185425857</v>
      </c>
      <c r="AA26" s="43">
        <f t="shared" si="3"/>
        <v>1.2635772357723583</v>
      </c>
      <c r="AB26">
        <f t="shared" si="4"/>
        <v>77.699186991869908</v>
      </c>
      <c r="AC26">
        <f t="shared" si="5"/>
        <v>57.551219512195132</v>
      </c>
      <c r="AD26">
        <f t="shared" si="6"/>
        <v>8.3190124482788264</v>
      </c>
      <c r="AE26" s="43">
        <f t="shared" si="7"/>
        <v>7.5862520069000565</v>
      </c>
      <c r="AG26" s="94">
        <v>38</v>
      </c>
      <c r="AH26" s="94">
        <v>20</v>
      </c>
      <c r="AI26" s="94">
        <v>40</v>
      </c>
      <c r="AL26" s="28">
        <f t="shared" si="8"/>
        <v>98</v>
      </c>
      <c r="AN26" s="44">
        <v>25</v>
      </c>
      <c r="AO26" s="77">
        <f t="shared" si="9"/>
        <v>25</v>
      </c>
      <c r="AP26" s="45">
        <f t="shared" si="10"/>
        <v>0</v>
      </c>
      <c r="AQ26" s="46">
        <f t="shared" si="11"/>
        <v>0.71736642715903765</v>
      </c>
      <c r="AR26" s="43">
        <f t="shared" si="12"/>
        <v>0.91666666666666663</v>
      </c>
      <c r="AS26" s="43">
        <f t="shared" si="13"/>
        <v>0.66666666666666663</v>
      </c>
      <c r="AT26" s="43">
        <f t="shared" si="14"/>
        <v>0.76488184739082932</v>
      </c>
      <c r="AU26" s="43">
        <f t="shared" si="15"/>
        <v>0.771096908830051</v>
      </c>
      <c r="AV26" s="43">
        <f t="shared" si="16"/>
        <v>0.5378974172112766</v>
      </c>
      <c r="AW26" s="43">
        <f t="shared" si="17"/>
        <v>0.49228363853825025</v>
      </c>
      <c r="AX26" s="43">
        <f t="shared" si="18"/>
        <v>0.71820101898221611</v>
      </c>
      <c r="AY26" s="43">
        <f t="shared" si="19"/>
        <v>0.85643074423530674</v>
      </c>
      <c r="AZ26" s="43">
        <f t="shared" si="20"/>
        <v>0.76340029498509465</v>
      </c>
      <c r="BA26" s="43">
        <f t="shared" si="21"/>
        <v>0.59445178335535009</v>
      </c>
      <c r="BB26" s="43">
        <f t="shared" si="22"/>
        <v>0.29429429429429427</v>
      </c>
      <c r="BC26">
        <v>177</v>
      </c>
      <c r="BE26">
        <f>VLOOKUP($A26, Calcs!$A$3:'Calcs'!$ALW$130, 845, FALSE)</f>
        <v>76.25</v>
      </c>
      <c r="BF26" s="43">
        <v>0</v>
      </c>
      <c r="BG26">
        <f>IF(A26&lt;17, SoC!P$3, IF(A26&lt;33, SoC!P$4, IF(A26&lt;49, SoC!P$5, IF(A26&lt;65, SoC!P$6, IF(A26&lt;81, SoC!P$7, IF(A26&lt;97, SoC!P$8, SoC!P$9))))))</f>
        <v>0.95268754974287051</v>
      </c>
      <c r="BH26" s="43">
        <v>0.76488184739082932</v>
      </c>
      <c r="BI26" s="43">
        <v>0.771096908830051</v>
      </c>
      <c r="BJ26" s="43">
        <v>7.5862520069000565</v>
      </c>
      <c r="BK26" s="183">
        <v>0.71744721195333239</v>
      </c>
      <c r="BL26">
        <f>VLOOKUP($A26, Calcs!$A$3:'Calcs'!$BAA$130, 1025, FALSE)</f>
        <v>1996</v>
      </c>
      <c r="BM26" s="554">
        <v>7.6</v>
      </c>
      <c r="BN26" s="43">
        <f t="shared" si="23"/>
        <v>0.84702255693300899</v>
      </c>
      <c r="BO26" s="43" t="str">
        <f t="shared" si="24"/>
        <v>B</v>
      </c>
      <c r="BP26" s="187">
        <f t="shared" si="25"/>
        <v>4.5504634560537687</v>
      </c>
      <c r="BQ26" s="48" t="s">
        <v>504</v>
      </c>
      <c r="BR26" t="s">
        <v>1959</v>
      </c>
      <c r="BS26" t="str">
        <f t="shared" si="26"/>
        <v>Emerald</v>
      </c>
      <c r="BT26" t="s">
        <v>497</v>
      </c>
      <c r="BU26" t="s">
        <v>498</v>
      </c>
      <c r="BV26" s="91">
        <f>IF(BT26="MRL", VLOOKUP(C26, Master!BL:BP, 5, FALSE), IF(BT26="UTL", VLOOKUP(C26, Ultra!BL:BP, 5, FALSE), ""))</f>
        <v>1</v>
      </c>
      <c r="BW26" t="s">
        <v>24</v>
      </c>
      <c r="BX26" t="s">
        <v>2665</v>
      </c>
      <c r="BY26">
        <f>MATCH(A26, Standings!$D$21:$D$36, 0)</f>
        <v>4</v>
      </c>
      <c r="BZ26" s="183">
        <v>0.69601783397460404</v>
      </c>
      <c r="CA26" s="24" t="s">
        <v>129</v>
      </c>
      <c r="CB26">
        <v>25</v>
      </c>
      <c r="CC26">
        <v>25</v>
      </c>
      <c r="CD26">
        <v>25</v>
      </c>
      <c r="CE26">
        <v>25</v>
      </c>
      <c r="CF26">
        <v>25</v>
      </c>
      <c r="CG26">
        <v>25</v>
      </c>
      <c r="CH26">
        <v>25</v>
      </c>
      <c r="CI26">
        <v>25</v>
      </c>
      <c r="CJ26">
        <v>25</v>
      </c>
      <c r="CK26">
        <v>24</v>
      </c>
      <c r="CL26">
        <v>26</v>
      </c>
      <c r="CM26">
        <v>25</v>
      </c>
      <c r="CN26">
        <v>21</v>
      </c>
      <c r="CO26">
        <v>21</v>
      </c>
      <c r="CP26">
        <v>21</v>
      </c>
      <c r="CQ26">
        <v>17</v>
      </c>
      <c r="CR26">
        <v>20</v>
      </c>
      <c r="CS26">
        <v>22</v>
      </c>
      <c r="CT26">
        <v>18</v>
      </c>
      <c r="CU26">
        <v>22</v>
      </c>
      <c r="CV26">
        <v>20</v>
      </c>
      <c r="CW26">
        <v>21</v>
      </c>
      <c r="CX26">
        <v>21</v>
      </c>
      <c r="CY26">
        <v>21</v>
      </c>
      <c r="CZ26">
        <v>20</v>
      </c>
      <c r="DA26">
        <v>23</v>
      </c>
      <c r="DB26">
        <v>25</v>
      </c>
      <c r="DC26">
        <v>26</v>
      </c>
      <c r="DD26">
        <v>15</v>
      </c>
      <c r="DE26">
        <v>15</v>
      </c>
      <c r="DF26">
        <v>18</v>
      </c>
      <c r="DG26">
        <v>20</v>
      </c>
      <c r="DH26">
        <v>27</v>
      </c>
      <c r="DI26">
        <v>29</v>
      </c>
      <c r="DJ26">
        <v>28</v>
      </c>
      <c r="DK26">
        <v>27</v>
      </c>
      <c r="DL26">
        <v>28</v>
      </c>
      <c r="DM26">
        <v>34</v>
      </c>
      <c r="DN26">
        <v>30</v>
      </c>
    </row>
    <row r="27" spans="1:118" x14ac:dyDescent="0.35">
      <c r="A27">
        <v>52</v>
      </c>
      <c r="B27" s="86" t="s">
        <v>3</v>
      </c>
      <c r="C27" s="52" t="s">
        <v>100</v>
      </c>
      <c r="D27" t="s">
        <v>24</v>
      </c>
      <c r="F27" s="28">
        <f>VLOOKUP($A27, Calcs!$A$3:'Calcs'!$ALW$130, 95, FALSE)+VLOOKUP($A27, Calcs!$A$3:'Calcs'!$ALW$130, 97, FALSE)</f>
        <v>10</v>
      </c>
      <c r="G27" s="28">
        <f>VLOOKUP($A27, Calcs!$A$3:'Calcs'!$ALW$130, 96, FALSE)+VLOOKUP($A27, Calcs!$A$3:'Calcs'!$ALW$130, 98, FALSE)</f>
        <v>2</v>
      </c>
      <c r="I27" s="28">
        <f>VLOOKUP($A27, Calcs!$A$3:'Calcs'!$ALW$130, 99, FALSE)+VLOOKUP($A27, Calcs!$A$3:'Calcs'!$ALW$130, 101, FALSE)</f>
        <v>7</v>
      </c>
      <c r="J27" s="28">
        <f>VLOOKUP($A27, Calcs!$A$3:'Calcs'!$ALW$130, 100, FALSE)+VLOOKUP($A27, Calcs!$A$3:'Calcs'!$ALW$130, 102, FALSE)</f>
        <v>2</v>
      </c>
      <c r="L27" s="28">
        <f>VLOOKUP($A27, Calcs!$A$3:'Calcs'!$ALW$130, 119, FALSE)</f>
        <v>7</v>
      </c>
      <c r="M27" s="28">
        <f>VLOOKUP($A27, Calcs!$A$3:'Calcs'!$ALW$130, 120, FALSE)</f>
        <v>8</v>
      </c>
      <c r="N27" t="s">
        <v>1947</v>
      </c>
      <c r="O27" s="202">
        <f>VLOOKUP($A27, Calcs!$A$3:'Calcs'!$ALW$130, 302, FALSE)/X27</f>
        <v>19.548672566371678</v>
      </c>
      <c r="P27" s="202">
        <f>VLOOKUP($A27, Calcs!$A$3:'Calcs'!$ALW$130, 394, FALSE)/X27</f>
        <v>16.168141592920353</v>
      </c>
      <c r="Q27" s="202">
        <f t="shared" si="0"/>
        <v>3.3805309734513251</v>
      </c>
      <c r="R27" s="202">
        <f>O27/(VLOOKUP($A27,Calcs!$A$3:'Calcs'!$ALW$130,485,FALSE)/X27)</f>
        <v>2.2245720040281971</v>
      </c>
      <c r="S27" s="187">
        <f>VLOOKUP($A27, Calcs!$A$3:'Calcs'!$ALW$130, 210, FALSE)/X27</f>
        <v>0.53576487362740155</v>
      </c>
      <c r="T27" s="43">
        <f>VLOOKUP($A27, Calcs!$A$3:'Calcs'!$ALW$130, 576, FALSE)/X27</f>
        <v>2.0108849557522115</v>
      </c>
      <c r="U27">
        <f>VLOOKUP($A27, Calcs!$A$3:'Calcs'!$ALW$130, 667, FALSE)/X27</f>
        <v>67.38938053097344</v>
      </c>
      <c r="V27">
        <f>VLOOKUP($A27, Calcs!$A$3:'Calcs'!$ALW$130, 758, FALSE)/X27</f>
        <v>56.779646017699129</v>
      </c>
      <c r="X27" s="202">
        <f>VLOOKUP($A27, Calcs!$A$3:'Calcs'!$ALW$130, 9, FALSE)</f>
        <v>18.833333333333336</v>
      </c>
      <c r="Y27" s="43">
        <f t="shared" si="1"/>
        <v>3.1239867726454715</v>
      </c>
      <c r="Z27" s="43">
        <f t="shared" si="2"/>
        <v>0.57494157336159135</v>
      </c>
      <c r="AA27" s="43">
        <f t="shared" si="3"/>
        <v>1.3696460176991136</v>
      </c>
      <c r="AB27">
        <f t="shared" si="4"/>
        <v>67.38938053097344</v>
      </c>
      <c r="AC27">
        <f t="shared" si="5"/>
        <v>56.779646017699129</v>
      </c>
      <c r="AD27">
        <f t="shared" si="6"/>
        <v>7.7000715331279146</v>
      </c>
      <c r="AE27" s="43">
        <f t="shared" si="7"/>
        <v>7.5352270050542689</v>
      </c>
      <c r="AG27" s="94">
        <v>27</v>
      </c>
      <c r="AH27" s="94">
        <v>20</v>
      </c>
      <c r="AI27" s="94">
        <v>35</v>
      </c>
      <c r="AL27" s="28">
        <f t="shared" si="8"/>
        <v>82</v>
      </c>
      <c r="AN27" s="44">
        <v>26</v>
      </c>
      <c r="AO27" s="77">
        <f t="shared" si="9"/>
        <v>26</v>
      </c>
      <c r="AP27" s="45">
        <f t="shared" si="10"/>
        <v>0</v>
      </c>
      <c r="AQ27" s="46">
        <f t="shared" si="11"/>
        <v>0.71431945664180263</v>
      </c>
      <c r="AR27" s="43">
        <f t="shared" si="12"/>
        <v>0.93055555555555547</v>
      </c>
      <c r="AS27" s="43">
        <f t="shared" si="13"/>
        <v>0.77777777777777779</v>
      </c>
      <c r="AT27" s="43">
        <f t="shared" si="14"/>
        <v>0.76968753768671017</v>
      </c>
      <c r="AU27" s="43">
        <f t="shared" si="15"/>
        <v>0.69589176512653883</v>
      </c>
      <c r="AV27" s="43">
        <f t="shared" si="16"/>
        <v>0.4180101896163404</v>
      </c>
      <c r="AW27" s="43">
        <f t="shared" si="17"/>
        <v>0.57530207272335243</v>
      </c>
      <c r="AX27" s="43">
        <f t="shared" si="18"/>
        <v>0.72608115869664147</v>
      </c>
      <c r="AY27" s="43">
        <f t="shared" si="19"/>
        <v>0.80914692455768256</v>
      </c>
      <c r="AZ27" s="43">
        <f t="shared" si="20"/>
        <v>0.75622386431115562</v>
      </c>
      <c r="BA27" s="43">
        <f t="shared" si="21"/>
        <v>0.46235138705416118</v>
      </c>
      <c r="BB27" s="43">
        <f t="shared" si="22"/>
        <v>0.24624624624624625</v>
      </c>
      <c r="BC27">
        <v>55</v>
      </c>
      <c r="BE27">
        <f>VLOOKUP($A27, Calcs!$A$3:'Calcs'!$ALW$130, 845, FALSE)</f>
        <v>100</v>
      </c>
      <c r="BF27" s="43">
        <v>-1.3333333333333333</v>
      </c>
      <c r="BG27">
        <f>IF(A27&lt;17, SoC!P$3, IF(A27&lt;33, SoC!P$4, IF(A27&lt;49, SoC!P$5, IF(A27&lt;65, SoC!P$6, IF(A27&lt;81, SoC!P$7, IF(A27&lt;97, SoC!P$8, SoC!P$9))))))</f>
        <v>1.0731229344487323</v>
      </c>
      <c r="BH27" s="43">
        <v>0.76968753768671017</v>
      </c>
      <c r="BI27" s="43">
        <v>0.69589176512653883</v>
      </c>
      <c r="BJ27" s="43">
        <v>7.5352270050542689</v>
      </c>
      <c r="BK27" s="183">
        <v>0.71430015405323466</v>
      </c>
      <c r="BL27">
        <f>VLOOKUP($A27, Calcs!$A$3:'Calcs'!$BAA$130, 1025, FALSE)</f>
        <v>1896</v>
      </c>
      <c r="BM27" s="554">
        <v>10</v>
      </c>
      <c r="BN27" s="43">
        <f t="shared" si="23"/>
        <v>0.84516279736701294</v>
      </c>
      <c r="BO27" s="43" t="str">
        <f t="shared" si="24"/>
        <v>B</v>
      </c>
      <c r="BP27" s="187">
        <f t="shared" si="25"/>
        <v>4.4620097971289212</v>
      </c>
      <c r="BQ27" s="48" t="s">
        <v>496</v>
      </c>
      <c r="BR27" t="s">
        <v>1952</v>
      </c>
      <c r="BS27" t="str">
        <f t="shared" si="26"/>
        <v>Prism</v>
      </c>
      <c r="BT27" t="s">
        <v>497</v>
      </c>
      <c r="BU27" t="s">
        <v>496</v>
      </c>
      <c r="BV27" s="91">
        <f>IF(BT27="MRL", VLOOKUP(C27, Master!BL:BP, 5, FALSE), IF(BT27="UTL", VLOOKUP(C27, Ultra!BL:BP, 5, FALSE), ""))</f>
        <v>3</v>
      </c>
      <c r="BW27" t="s">
        <v>24</v>
      </c>
      <c r="BX27" t="s">
        <v>24</v>
      </c>
      <c r="BY27">
        <f>MATCH(A27, Standings!$N$21:$N$36, 0)</f>
        <v>4</v>
      </c>
      <c r="BZ27" s="183">
        <v>0.51202076433978194</v>
      </c>
      <c r="CA27" s="22" t="s">
        <v>100</v>
      </c>
      <c r="CB27">
        <v>26</v>
      </c>
      <c r="CC27">
        <v>26</v>
      </c>
      <c r="CD27">
        <v>26</v>
      </c>
      <c r="CE27">
        <v>26</v>
      </c>
      <c r="CF27">
        <v>26</v>
      </c>
      <c r="CG27">
        <v>26</v>
      </c>
      <c r="CH27">
        <v>27</v>
      </c>
      <c r="CI27">
        <v>27</v>
      </c>
      <c r="CJ27">
        <v>27</v>
      </c>
      <c r="CK27">
        <v>27</v>
      </c>
      <c r="CL27">
        <v>27</v>
      </c>
      <c r="CM27">
        <v>27</v>
      </c>
      <c r="CN27">
        <v>27</v>
      </c>
      <c r="CO27">
        <v>23</v>
      </c>
      <c r="CP27">
        <v>23</v>
      </c>
      <c r="CQ27">
        <v>21</v>
      </c>
      <c r="CR27">
        <v>19</v>
      </c>
      <c r="CS27">
        <v>18</v>
      </c>
      <c r="CT27">
        <v>23</v>
      </c>
      <c r="CU27">
        <v>19</v>
      </c>
      <c r="CV27">
        <v>18</v>
      </c>
      <c r="CW27">
        <v>17</v>
      </c>
      <c r="CX27">
        <v>18</v>
      </c>
      <c r="CY27">
        <v>19</v>
      </c>
      <c r="CZ27">
        <v>18</v>
      </c>
      <c r="DA27">
        <v>24</v>
      </c>
      <c r="DB27">
        <v>21</v>
      </c>
      <c r="DC27">
        <v>23</v>
      </c>
      <c r="DD27">
        <v>26</v>
      </c>
      <c r="DE27">
        <v>25</v>
      </c>
      <c r="DF27">
        <v>32</v>
      </c>
      <c r="DG27">
        <v>39</v>
      </c>
      <c r="DH27">
        <v>41</v>
      </c>
      <c r="DI27">
        <v>44</v>
      </c>
      <c r="DJ27">
        <v>55</v>
      </c>
      <c r="DK27">
        <v>61</v>
      </c>
      <c r="DL27">
        <v>85</v>
      </c>
      <c r="DM27">
        <v>63</v>
      </c>
      <c r="DN27">
        <v>67</v>
      </c>
    </row>
    <row r="28" spans="1:118" x14ac:dyDescent="0.35">
      <c r="A28">
        <v>4</v>
      </c>
      <c r="B28" s="83" t="s">
        <v>6</v>
      </c>
      <c r="C28" s="49" t="s">
        <v>147</v>
      </c>
      <c r="D28" t="s">
        <v>24</v>
      </c>
      <c r="F28" s="28">
        <f>VLOOKUP($A28, Calcs!$A$3:'Calcs'!$ALW$130, 95, FALSE)+VLOOKUP($A28, Calcs!$A$3:'Calcs'!$ALW$130, 97, FALSE)</f>
        <v>9</v>
      </c>
      <c r="G28" s="28">
        <f>VLOOKUP($A28, Calcs!$A$3:'Calcs'!$ALW$130, 96, FALSE)+VLOOKUP($A28, Calcs!$A$3:'Calcs'!$ALW$130, 98, FALSE)</f>
        <v>3</v>
      </c>
      <c r="I28" s="28">
        <f>VLOOKUP($A28, Calcs!$A$3:'Calcs'!$ALW$130, 99, FALSE)+VLOOKUP($A28, Calcs!$A$3:'Calcs'!$ALW$130, 101, FALSE)</f>
        <v>7</v>
      </c>
      <c r="J28" s="28">
        <f>VLOOKUP($A28, Calcs!$A$3:'Calcs'!$ALW$130, 100, FALSE)+VLOOKUP($A28, Calcs!$A$3:'Calcs'!$ALW$130, 102, FALSE)</f>
        <v>2</v>
      </c>
      <c r="L28" s="28">
        <f>VLOOKUP($A28, Calcs!$A$3:'Calcs'!$ALW$130, 119, FALSE)</f>
        <v>7</v>
      </c>
      <c r="M28" s="28">
        <f>VLOOKUP($A28, Calcs!$A$3:'Calcs'!$ALW$130, 120, FALSE)</f>
        <v>9</v>
      </c>
      <c r="N28" t="s">
        <v>1949</v>
      </c>
      <c r="O28" s="202">
        <f>VLOOKUP($A28, Calcs!$A$3:'Calcs'!$ALW$130, 302, FALSE)/X28</f>
        <v>17.586206896551722</v>
      </c>
      <c r="P28" s="202">
        <f>VLOOKUP($A28, Calcs!$A$3:'Calcs'!$ALW$130, 394, FALSE)/X28</f>
        <v>15.594827586206895</v>
      </c>
      <c r="Q28" s="202">
        <f t="shared" si="0"/>
        <v>1.9913793103448274</v>
      </c>
      <c r="R28" s="202">
        <f>O28/(VLOOKUP($A28,Calcs!$A$3:'Calcs'!$ALW$130,485,FALSE)/X28)</f>
        <v>2.4431137724550895</v>
      </c>
      <c r="S28" s="187">
        <f>VLOOKUP($A28, Calcs!$A$3:'Calcs'!$ALW$130, 210, FALSE)/X28</f>
        <v>0.6223307955267855</v>
      </c>
      <c r="T28" s="43">
        <f>VLOOKUP($A28, Calcs!$A$3:'Calcs'!$ALW$130, 576, FALSE)/X28</f>
        <v>2.5820689655172417</v>
      </c>
      <c r="U28">
        <f>VLOOKUP($A28, Calcs!$A$3:'Calcs'!$ALW$130, 667, FALSE)/X28</f>
        <v>81.655172413793096</v>
      </c>
      <c r="V28">
        <f>VLOOKUP($A28, Calcs!$A$3:'Calcs'!$ALW$130, 758, FALSE)/X28</f>
        <v>50.093103448275855</v>
      </c>
      <c r="X28" s="202">
        <f>VLOOKUP($A28, Calcs!$A$3:'Calcs'!$ALW$130, 9, FALSE)</f>
        <v>19.333333333333336</v>
      </c>
      <c r="Y28" s="43">
        <f t="shared" si="1"/>
        <v>3.2732778595329992</v>
      </c>
      <c r="Z28" s="43">
        <f t="shared" si="2"/>
        <v>0.62953089474919066</v>
      </c>
      <c r="AA28" s="43">
        <f t="shared" si="3"/>
        <v>-0.59068965517241434</v>
      </c>
      <c r="AB28">
        <f t="shared" si="4"/>
        <v>81.655172413793096</v>
      </c>
      <c r="AC28">
        <f t="shared" si="5"/>
        <v>50.093103448275855</v>
      </c>
      <c r="AD28">
        <f t="shared" si="6"/>
        <v>8.1931631741928843</v>
      </c>
      <c r="AE28" s="43">
        <f t="shared" si="7"/>
        <v>7.0776481579883477</v>
      </c>
      <c r="AG28" s="94">
        <v>36</v>
      </c>
      <c r="AH28" s="94">
        <v>40</v>
      </c>
      <c r="AI28" s="94">
        <v>40</v>
      </c>
      <c r="AL28" s="28">
        <f t="shared" si="8"/>
        <v>116</v>
      </c>
      <c r="AN28" s="44">
        <v>27</v>
      </c>
      <c r="AO28" s="77">
        <f t="shared" si="9"/>
        <v>27</v>
      </c>
      <c r="AP28" s="45">
        <f t="shared" si="10"/>
        <v>0</v>
      </c>
      <c r="AQ28" s="46">
        <f t="shared" si="11"/>
        <v>0.70366161889713752</v>
      </c>
      <c r="AR28" s="43">
        <f t="shared" si="12"/>
        <v>0.84722222222222221</v>
      </c>
      <c r="AS28" s="43">
        <f t="shared" si="13"/>
        <v>0.77777777777777779</v>
      </c>
      <c r="AT28" s="43">
        <f t="shared" si="14"/>
        <v>0.61474486637278336</v>
      </c>
      <c r="AU28" s="43">
        <f t="shared" si="15"/>
        <v>0.72995676849632241</v>
      </c>
      <c r="AV28" s="43">
        <f t="shared" si="16"/>
        <v>0.57655190471999962</v>
      </c>
      <c r="AW28" s="43">
        <f t="shared" si="17"/>
        <v>0.75331006501955955</v>
      </c>
      <c r="AX28" s="43">
        <f t="shared" si="18"/>
        <v>0.58044246360851581</v>
      </c>
      <c r="AY28" s="43">
        <f t="shared" si="19"/>
        <v>0.84686939415378681</v>
      </c>
      <c r="AZ28" s="43">
        <f t="shared" si="20"/>
        <v>0.69186751438383687</v>
      </c>
      <c r="BA28" s="43">
        <f t="shared" si="21"/>
        <v>0.46631439894319682</v>
      </c>
      <c r="BB28" s="43">
        <f t="shared" si="22"/>
        <v>0.34834834834834832</v>
      </c>
      <c r="BC28">
        <v>255</v>
      </c>
      <c r="BE28">
        <f>VLOOKUP($A28, Calcs!$A$3:'Calcs'!$ALW$130, 845, FALSE)</f>
        <v>68.53125</v>
      </c>
      <c r="BF28" s="43">
        <v>0.66666666666666663</v>
      </c>
      <c r="BG28">
        <f>IF(A28&lt;17, SoC!P$3, IF(A28&lt;33, SoC!P$4, IF(A28&lt;49, SoC!P$5, IF(A28&lt;65, SoC!P$6, IF(A28&lt;81, SoC!P$7, IF(A28&lt;97, SoC!P$8, SoC!P$9))))))</f>
        <v>1.0115695692293525</v>
      </c>
      <c r="BH28" s="43">
        <v>0.61474486637278336</v>
      </c>
      <c r="BI28" s="43">
        <v>0.72995676849632241</v>
      </c>
      <c r="BJ28" s="43">
        <v>7.0776481579883477</v>
      </c>
      <c r="BK28" s="183">
        <v>0.70365381097598467</v>
      </c>
      <c r="BL28">
        <f>VLOOKUP($A28, Calcs!$A$3:'Calcs'!$BAA$130, 1025, FALSE)</f>
        <v>1899</v>
      </c>
      <c r="BM28" s="554">
        <v>6.9</v>
      </c>
      <c r="BN28" s="43">
        <f t="shared" si="23"/>
        <v>0.83884075424122351</v>
      </c>
      <c r="BO28" s="43" t="str">
        <f t="shared" si="24"/>
        <v>B</v>
      </c>
      <c r="BP28" s="187">
        <f t="shared" si="25"/>
        <v>4.0202935120509604</v>
      </c>
      <c r="BQ28" s="48" t="s">
        <v>351</v>
      </c>
      <c r="BR28" t="s">
        <v>1953</v>
      </c>
      <c r="BS28" t="str">
        <f t="shared" si="26"/>
        <v>Mystery</v>
      </c>
      <c r="BT28" t="s">
        <v>553</v>
      </c>
      <c r="BU28" t="s">
        <v>350</v>
      </c>
      <c r="BV28" s="91">
        <f>IF(BT28="MRL", VLOOKUP(C28, Master!BL:BP, 5, FALSE), IF(BT28="UTL", VLOOKUP(C28, Ultra!BL:BP, 5, FALSE), ""))</f>
        <v>3</v>
      </c>
      <c r="BW28" t="s">
        <v>24</v>
      </c>
      <c r="BX28" t="s">
        <v>24</v>
      </c>
      <c r="BY28">
        <f>MATCH(A28, Standings!$D$3:$D$18, 0)</f>
        <v>3</v>
      </c>
      <c r="BZ28" s="183">
        <v>0.78630395951125576</v>
      </c>
      <c r="CA28" s="25" t="s">
        <v>147</v>
      </c>
      <c r="CB28">
        <v>27</v>
      </c>
      <c r="CC28">
        <v>27</v>
      </c>
      <c r="CD28">
        <v>27</v>
      </c>
      <c r="CE28">
        <v>27</v>
      </c>
      <c r="CF28">
        <v>27</v>
      </c>
      <c r="CG28">
        <v>27</v>
      </c>
      <c r="CH28">
        <v>26</v>
      </c>
      <c r="CI28">
        <v>26</v>
      </c>
      <c r="CJ28">
        <v>26</v>
      </c>
      <c r="CK28">
        <v>26</v>
      </c>
      <c r="CL28">
        <v>25</v>
      </c>
      <c r="CM28">
        <v>24</v>
      </c>
      <c r="CN28">
        <v>23</v>
      </c>
      <c r="CO28">
        <v>27</v>
      </c>
      <c r="CP28">
        <v>25</v>
      </c>
      <c r="CQ28">
        <v>26</v>
      </c>
      <c r="CR28">
        <v>25</v>
      </c>
      <c r="CS28">
        <v>23</v>
      </c>
      <c r="CT28">
        <v>21</v>
      </c>
      <c r="CU28">
        <v>17</v>
      </c>
      <c r="CV28">
        <v>21</v>
      </c>
      <c r="CW28">
        <v>20</v>
      </c>
      <c r="CX28">
        <v>19</v>
      </c>
      <c r="CY28">
        <v>15</v>
      </c>
      <c r="CZ28">
        <v>16</v>
      </c>
      <c r="DA28">
        <v>20</v>
      </c>
      <c r="DB28">
        <v>14</v>
      </c>
      <c r="DC28">
        <v>11</v>
      </c>
      <c r="DD28">
        <v>8</v>
      </c>
      <c r="DE28">
        <v>7</v>
      </c>
      <c r="DF28">
        <v>9</v>
      </c>
      <c r="DG28">
        <v>10</v>
      </c>
      <c r="DH28">
        <v>9</v>
      </c>
      <c r="DI28">
        <v>10</v>
      </c>
      <c r="DJ28">
        <v>14</v>
      </c>
      <c r="DK28">
        <v>11</v>
      </c>
      <c r="DL28">
        <v>15</v>
      </c>
      <c r="DM28">
        <v>14</v>
      </c>
      <c r="DN28">
        <v>14</v>
      </c>
    </row>
    <row r="29" spans="1:118" x14ac:dyDescent="0.35">
      <c r="A29">
        <v>94</v>
      </c>
      <c r="B29" s="88" t="s">
        <v>1</v>
      </c>
      <c r="C29" s="54" t="s">
        <v>59</v>
      </c>
      <c r="D29" t="s">
        <v>24</v>
      </c>
      <c r="F29" s="28">
        <f>VLOOKUP($A29, Calcs!$A$3:'Calcs'!$ALW$130, 95, FALSE)+VLOOKUP($A29, Calcs!$A$3:'Calcs'!$ALW$130, 97, FALSE)</f>
        <v>8</v>
      </c>
      <c r="G29" s="28">
        <f>VLOOKUP($A29, Calcs!$A$3:'Calcs'!$ALW$130, 96, FALSE)+VLOOKUP($A29, Calcs!$A$3:'Calcs'!$ALW$130, 98, FALSE)</f>
        <v>4</v>
      </c>
      <c r="I29" s="28">
        <f>VLOOKUP($A29, Calcs!$A$3:'Calcs'!$ALW$130, 99, FALSE)+VLOOKUP($A29, Calcs!$A$3:'Calcs'!$ALW$130, 101, FALSE)</f>
        <v>7</v>
      </c>
      <c r="J29" s="28">
        <f>VLOOKUP($A29, Calcs!$A$3:'Calcs'!$ALW$130, 100, FALSE)+VLOOKUP($A29, Calcs!$A$3:'Calcs'!$ALW$130, 102, FALSE)</f>
        <v>2</v>
      </c>
      <c r="L29" s="28">
        <f>VLOOKUP($A29, Calcs!$A$3:'Calcs'!$ALW$130, 119, FALSE)</f>
        <v>8</v>
      </c>
      <c r="M29" s="28">
        <f>VLOOKUP($A29, Calcs!$A$3:'Calcs'!$ALW$130, 120, FALSE)</f>
        <v>8</v>
      </c>
      <c r="N29" t="s">
        <v>1947</v>
      </c>
      <c r="O29" s="202">
        <f>VLOOKUP($A29, Calcs!$A$3:'Calcs'!$ALW$130, 302, FALSE)/X29</f>
        <v>19.05263157894737</v>
      </c>
      <c r="P29" s="202">
        <f>VLOOKUP($A29, Calcs!$A$3:'Calcs'!$ALW$130, 394, FALSE)/X29</f>
        <v>16.938596491228068</v>
      </c>
      <c r="Q29" s="202">
        <f t="shared" si="0"/>
        <v>2.1140350877193015</v>
      </c>
      <c r="R29" s="202">
        <f>O29/(VLOOKUP($A29,Calcs!$A$3:'Calcs'!$ALW$130,485,FALSE)/X29)</f>
        <v>2.2391752577319588</v>
      </c>
      <c r="S29" s="187">
        <f>VLOOKUP($A29, Calcs!$A$3:'Calcs'!$ALW$130, 210, FALSE)/X29</f>
        <v>0.55182675801384984</v>
      </c>
      <c r="T29" s="43">
        <f>VLOOKUP($A29, Calcs!$A$3:'Calcs'!$ALW$130, 576, FALSE)/X29</f>
        <v>1.4292105263157893</v>
      </c>
      <c r="U29">
        <f>VLOOKUP($A29, Calcs!$A$3:'Calcs'!$ALW$130, 667, FALSE)/X29</f>
        <v>69.228070175438589</v>
      </c>
      <c r="V29">
        <f>VLOOKUP($A29, Calcs!$A$3:'Calcs'!$ALW$130, 758, FALSE)/X29</f>
        <v>54.423684210526325</v>
      </c>
      <c r="X29" s="202">
        <f>VLOOKUP($A29, Calcs!$A$3:'Calcs'!$ALW$130, 9, FALSE)</f>
        <v>19</v>
      </c>
      <c r="Y29" s="43">
        <f t="shared" si="1"/>
        <v>3.5386253901557869</v>
      </c>
      <c r="Z29" s="43">
        <f t="shared" si="2"/>
        <v>0.56096480129940796</v>
      </c>
      <c r="AA29" s="43">
        <f t="shared" si="3"/>
        <v>0.68482456140351222</v>
      </c>
      <c r="AB29">
        <f t="shared" si="4"/>
        <v>69.228070175438589</v>
      </c>
      <c r="AC29">
        <f t="shared" si="5"/>
        <v>54.423684210526325</v>
      </c>
      <c r="AD29">
        <f t="shared" si="6"/>
        <v>7.0389995223476198</v>
      </c>
      <c r="AE29" s="43">
        <f t="shared" si="7"/>
        <v>7.3772409619400614</v>
      </c>
      <c r="AG29" s="94">
        <v>35</v>
      </c>
      <c r="AH29" s="94">
        <v>10</v>
      </c>
      <c r="AI29" s="94">
        <v>35</v>
      </c>
      <c r="AL29" s="28">
        <f t="shared" si="8"/>
        <v>80</v>
      </c>
      <c r="AN29" s="44">
        <v>28</v>
      </c>
      <c r="AO29" s="77">
        <f t="shared" si="9"/>
        <v>28</v>
      </c>
      <c r="AP29" s="45">
        <f t="shared" si="10"/>
        <v>0</v>
      </c>
      <c r="AQ29" s="46">
        <f t="shared" si="11"/>
        <v>0.65563192017820826</v>
      </c>
      <c r="AR29" s="43">
        <f t="shared" si="12"/>
        <v>0.77777777777777779</v>
      </c>
      <c r="AS29" s="43">
        <f t="shared" si="13"/>
        <v>0.77777777777777779</v>
      </c>
      <c r="AT29" s="43">
        <f t="shared" si="14"/>
        <v>0.73052358345571899</v>
      </c>
      <c r="AU29" s="43">
        <f t="shared" si="15"/>
        <v>0.65011310212548623</v>
      </c>
      <c r="AV29" s="43">
        <f t="shared" si="16"/>
        <v>0.42860415938675861</v>
      </c>
      <c r="AW29" s="43">
        <f t="shared" si="17"/>
        <v>0.52972581219602954</v>
      </c>
      <c r="AX29" s="43">
        <f t="shared" si="18"/>
        <v>0.67520390096804761</v>
      </c>
      <c r="AY29" s="43">
        <f t="shared" si="19"/>
        <v>0.75786748736717358</v>
      </c>
      <c r="AZ29" s="43">
        <f t="shared" si="20"/>
        <v>0.73400385755278896</v>
      </c>
      <c r="BA29" s="43">
        <f t="shared" si="21"/>
        <v>0.34346103038309117</v>
      </c>
      <c r="BB29" s="43">
        <f t="shared" si="22"/>
        <v>0.24024024024024024</v>
      </c>
      <c r="BC29">
        <v>87</v>
      </c>
      <c r="BE29">
        <f>VLOOKUP($A29, Calcs!$A$3:'Calcs'!$ALW$130, 845, FALSE)</f>
        <v>100.75</v>
      </c>
      <c r="BF29" s="43">
        <v>0.33333333333333331</v>
      </c>
      <c r="BG29">
        <f>IF(A29&lt;17, SoC!P$3, IF(A29&lt;33, SoC!P$4, IF(A29&lt;49, SoC!P$5, IF(A29&lt;65, SoC!P$6, IF(A29&lt;81, SoC!P$7, IF(A29&lt;97, SoC!P$8, SoC!P$9))))))</f>
        <v>1.0165596233833387</v>
      </c>
      <c r="BH29" s="43">
        <v>0.73052358345571899</v>
      </c>
      <c r="BI29" s="43">
        <v>0.65011310212548623</v>
      </c>
      <c r="BJ29" s="43">
        <v>7.3772409619400614</v>
      </c>
      <c r="BK29" s="183">
        <v>0.65575840813392627</v>
      </c>
      <c r="BL29">
        <f>VLOOKUP($A29, Calcs!$A$3:'Calcs'!$BAA$130, 1025, FALSE)</f>
        <v>1806</v>
      </c>
      <c r="BM29" s="554">
        <v>10.1</v>
      </c>
      <c r="BN29" s="43">
        <f t="shared" si="23"/>
        <v>0.80978911337083703</v>
      </c>
      <c r="BO29" s="43" t="str">
        <f t="shared" si="24"/>
        <v>B-</v>
      </c>
      <c r="BP29" s="187">
        <f t="shared" si="25"/>
        <v>3.2121818571856493</v>
      </c>
      <c r="BQ29" s="48" t="s">
        <v>351</v>
      </c>
      <c r="BR29" t="s">
        <v>1952</v>
      </c>
      <c r="BS29" t="str">
        <f t="shared" si="26"/>
        <v>Mystery</v>
      </c>
      <c r="BT29" t="s">
        <v>497</v>
      </c>
      <c r="BU29" t="s">
        <v>496</v>
      </c>
      <c r="BV29" s="91">
        <f>IF(BT29="MRL", VLOOKUP(C29, Master!BL:BP, 5, FALSE), IF(BT29="UTL", VLOOKUP(C29, Ultra!BL:BP, 5, FALSE), ""))</f>
        <v>2</v>
      </c>
      <c r="BW29" t="s">
        <v>24</v>
      </c>
      <c r="BX29" t="s">
        <v>24</v>
      </c>
      <c r="BY29">
        <f>MATCH(A29, Standings!$X$21:$X$36, 0)</f>
        <v>3</v>
      </c>
      <c r="BZ29" s="183">
        <v>0.52673812638066142</v>
      </c>
      <c r="CA29" s="20" t="s">
        <v>59</v>
      </c>
      <c r="CB29">
        <v>28</v>
      </c>
      <c r="CC29">
        <v>29</v>
      </c>
      <c r="CD29">
        <v>29</v>
      </c>
      <c r="CE29">
        <v>29</v>
      </c>
      <c r="CF29">
        <v>28</v>
      </c>
      <c r="CG29">
        <v>28</v>
      </c>
      <c r="CH29">
        <v>28</v>
      </c>
      <c r="CI29">
        <v>28</v>
      </c>
      <c r="CJ29">
        <v>28</v>
      </c>
      <c r="CK29">
        <v>28</v>
      </c>
      <c r="CL29">
        <v>28</v>
      </c>
      <c r="CM29">
        <v>29</v>
      </c>
      <c r="CN29">
        <v>28</v>
      </c>
      <c r="CO29">
        <v>28</v>
      </c>
      <c r="CP29">
        <v>28</v>
      </c>
      <c r="CQ29">
        <v>28</v>
      </c>
      <c r="CR29">
        <v>28</v>
      </c>
      <c r="CS29">
        <v>30</v>
      </c>
      <c r="CT29">
        <v>30</v>
      </c>
      <c r="CU29">
        <v>32</v>
      </c>
      <c r="CV29">
        <v>34</v>
      </c>
      <c r="CW29">
        <v>44</v>
      </c>
      <c r="CX29">
        <v>39</v>
      </c>
      <c r="CY29">
        <v>37</v>
      </c>
      <c r="CZ29">
        <v>38</v>
      </c>
      <c r="DA29">
        <v>33</v>
      </c>
      <c r="DB29">
        <v>33</v>
      </c>
      <c r="DC29">
        <v>31</v>
      </c>
      <c r="DD29">
        <v>24</v>
      </c>
      <c r="DE29">
        <v>23</v>
      </c>
      <c r="DF29">
        <v>27</v>
      </c>
      <c r="DG29">
        <v>26</v>
      </c>
      <c r="DH29">
        <v>28</v>
      </c>
      <c r="DI29">
        <v>32</v>
      </c>
      <c r="DJ29">
        <v>41</v>
      </c>
      <c r="DK29">
        <v>40</v>
      </c>
      <c r="DL29">
        <v>54</v>
      </c>
      <c r="DM29">
        <v>51</v>
      </c>
      <c r="DN29">
        <v>63</v>
      </c>
    </row>
    <row r="30" spans="1:118" x14ac:dyDescent="0.35">
      <c r="A30">
        <v>124</v>
      </c>
      <c r="B30" s="90" t="s">
        <v>10</v>
      </c>
      <c r="C30" s="81" t="s">
        <v>341</v>
      </c>
      <c r="D30" t="s">
        <v>24</v>
      </c>
      <c r="F30" s="28">
        <f>VLOOKUP($A30, Calcs!$A$3:'Calcs'!$ALW$130, 95, FALSE)+VLOOKUP($A30, Calcs!$A$3:'Calcs'!$ALW$130, 97, FALSE)</f>
        <v>9</v>
      </c>
      <c r="G30" s="28">
        <f>VLOOKUP($A30, Calcs!$A$3:'Calcs'!$ALW$130, 96, FALSE)+VLOOKUP($A30, Calcs!$A$3:'Calcs'!$ALW$130, 98, FALSE)</f>
        <v>3</v>
      </c>
      <c r="I30" s="28">
        <f>VLOOKUP($A30, Calcs!$A$3:'Calcs'!$ALW$130, 99, FALSE)+VLOOKUP($A30, Calcs!$A$3:'Calcs'!$ALW$130, 101, FALSE)</f>
        <v>6</v>
      </c>
      <c r="J30" s="28">
        <f>VLOOKUP($A30, Calcs!$A$3:'Calcs'!$ALW$130, 100, FALSE)+VLOOKUP($A30, Calcs!$A$3:'Calcs'!$ALW$130, 102, FALSE)</f>
        <v>3</v>
      </c>
      <c r="L30" s="28">
        <f>VLOOKUP($A30, Calcs!$A$3:'Calcs'!$ALW$130, 119, FALSE)</f>
        <v>3</v>
      </c>
      <c r="M30" s="28">
        <f>VLOOKUP($A30, Calcs!$A$3:'Calcs'!$ALW$130, 120, FALSE)</f>
        <v>3</v>
      </c>
      <c r="N30" t="s">
        <v>1947</v>
      </c>
      <c r="O30" s="202">
        <f>VLOOKUP($A30, Calcs!$A$3:'Calcs'!$ALW$130, 302, FALSE)/X30</f>
        <v>18.181818181818183</v>
      </c>
      <c r="P30" s="202">
        <f>VLOOKUP($A30, Calcs!$A$3:'Calcs'!$ALW$130, 394, FALSE)/X30</f>
        <v>14.727272727272727</v>
      </c>
      <c r="Q30" s="202">
        <f t="shared" si="0"/>
        <v>3.4545454545454568</v>
      </c>
      <c r="R30" s="202">
        <f>O30/(VLOOKUP($A30,Calcs!$A$3:'Calcs'!$ALW$130,485,FALSE)/X30)</f>
        <v>2.298850574712644</v>
      </c>
      <c r="S30" s="187">
        <f>VLOOKUP($A30, Calcs!$A$3:'Calcs'!$ALW$130, 210, FALSE)/X30</f>
        <v>0.55050286684748817</v>
      </c>
      <c r="T30" s="43">
        <f>VLOOKUP($A30, Calcs!$A$3:'Calcs'!$ALW$130, 576, FALSE)/X30</f>
        <v>1.2184848484848485</v>
      </c>
      <c r="U30">
        <f>VLOOKUP($A30, Calcs!$A$3:'Calcs'!$ALW$130, 667, FALSE)/X30</f>
        <v>65.333333333333329</v>
      </c>
      <c r="V30">
        <f>VLOOKUP($A30, Calcs!$A$3:'Calcs'!$ALW$130, 758, FALSE)/X30</f>
        <v>54.512121212121208</v>
      </c>
      <c r="X30" s="202">
        <f>VLOOKUP($A30, Calcs!$A$3:'Calcs'!$ALW$130, 9, FALSE)</f>
        <v>16.5</v>
      </c>
      <c r="Y30" s="43">
        <f t="shared" si="1"/>
        <v>3.6461409407177028</v>
      </c>
      <c r="Z30" s="43">
        <f t="shared" si="2"/>
        <v>0.530914407252988</v>
      </c>
      <c r="AA30" s="43">
        <f t="shared" si="3"/>
        <v>2.2360606060606081</v>
      </c>
      <c r="AB30">
        <f t="shared" si="4"/>
        <v>65.333333333333329</v>
      </c>
      <c r="AC30">
        <f t="shared" si="5"/>
        <v>54.512121212121208</v>
      </c>
      <c r="AD30">
        <f t="shared" si="6"/>
        <v>6.7352976495248589</v>
      </c>
      <c r="AE30" s="43">
        <f t="shared" si="7"/>
        <v>7.3832324365498074</v>
      </c>
      <c r="AH30" s="94">
        <v>30</v>
      </c>
      <c r="AI30" s="94">
        <v>35</v>
      </c>
      <c r="AL30" s="28">
        <f t="shared" si="8"/>
        <v>65</v>
      </c>
      <c r="AN30" s="44">
        <v>29</v>
      </c>
      <c r="AO30" s="77">
        <f t="shared" si="9"/>
        <v>29</v>
      </c>
      <c r="AP30" s="45">
        <f t="shared" si="10"/>
        <v>0</v>
      </c>
      <c r="AQ30" s="46">
        <f t="shared" si="11"/>
        <v>0.65498808611339021</v>
      </c>
      <c r="AR30" s="43">
        <f t="shared" si="12"/>
        <v>0.79166666666666663</v>
      </c>
      <c r="AS30" s="43">
        <f t="shared" si="13"/>
        <v>0.66666666666666663</v>
      </c>
      <c r="AT30" s="43">
        <f t="shared" si="14"/>
        <v>0.66177020038149159</v>
      </c>
      <c r="AU30" s="43">
        <f t="shared" si="15"/>
        <v>0.78150488845676025</v>
      </c>
      <c r="AV30" s="43">
        <f t="shared" si="16"/>
        <v>0.47189577897771701</v>
      </c>
      <c r="AW30" s="43">
        <f t="shared" si="17"/>
        <v>0.43173576256833335</v>
      </c>
      <c r="AX30" s="43">
        <f t="shared" si="18"/>
        <v>0.79044946653314996</v>
      </c>
      <c r="AY30" s="43">
        <f t="shared" si="19"/>
        <v>0.73401014354990268</v>
      </c>
      <c r="AZ30" s="43">
        <f t="shared" si="20"/>
        <v>0.73484653076427575</v>
      </c>
      <c r="BA30" s="43">
        <f t="shared" si="21"/>
        <v>0.4438573315719947</v>
      </c>
      <c r="BB30" s="43">
        <f t="shared" si="22"/>
        <v>0.19519519519519518</v>
      </c>
      <c r="BC30">
        <v>57</v>
      </c>
      <c r="BE30">
        <f>VLOOKUP($A30, Calcs!$A$3:'Calcs'!$ALW$130, 845, FALSE)</f>
        <v>19.03125</v>
      </c>
      <c r="BF30" s="43">
        <v>0.33333333333333331</v>
      </c>
      <c r="BG30">
        <f>IF(A30&lt;17, SoC!P$3, IF(A30&lt;33, SoC!P$4, IF(A30&lt;49, SoC!P$5, IF(A30&lt;65, SoC!P$6, IF(A30&lt;81, SoC!P$7, IF(A30&lt;97, SoC!P$8, SoC!P$9))))))</f>
        <v>0.96441715243614345</v>
      </c>
      <c r="BH30" s="43">
        <v>0.66177020038149159</v>
      </c>
      <c r="BI30" s="43">
        <v>0.78150488845676025</v>
      </c>
      <c r="BJ30" s="43">
        <v>7.3832324365498074</v>
      </c>
      <c r="BK30" s="183">
        <v>0.65493783275404538</v>
      </c>
      <c r="BL30">
        <f>VLOOKUP($A30, Calcs!$A$3:'Calcs'!$BAA$130, 1025, FALSE)</f>
        <v>1882</v>
      </c>
      <c r="BM30" s="554">
        <v>1.9</v>
      </c>
      <c r="BN30" s="43">
        <f t="shared" si="23"/>
        <v>0.80928229484775294</v>
      </c>
      <c r="BO30" s="43" t="str">
        <f t="shared" si="24"/>
        <v>B-</v>
      </c>
      <c r="BP30" s="187">
        <f t="shared" si="25"/>
        <v>3.1987660868929044</v>
      </c>
      <c r="BQ30" s="48" t="s">
        <v>504</v>
      </c>
      <c r="BR30" t="s">
        <v>1964</v>
      </c>
      <c r="BS30" t="str">
        <f t="shared" si="26"/>
        <v>Emerald</v>
      </c>
      <c r="BT30" t="s">
        <v>1671</v>
      </c>
      <c r="BU30" t="s">
        <v>1671</v>
      </c>
      <c r="BW30" t="s">
        <v>24</v>
      </c>
      <c r="BX30" t="s">
        <v>24</v>
      </c>
      <c r="BY30">
        <f>MATCH(A30, Standings!$AH$21:$AH$36, 0)</f>
        <v>5</v>
      </c>
      <c r="BZ30" s="183">
        <v>0.50590100231112567</v>
      </c>
      <c r="CA30" s="90" t="s">
        <v>341</v>
      </c>
      <c r="CB30">
        <v>29</v>
      </c>
      <c r="CC30">
        <v>28</v>
      </c>
      <c r="CD30">
        <v>28</v>
      </c>
      <c r="CE30">
        <v>28</v>
      </c>
      <c r="CF30">
        <v>29</v>
      </c>
      <c r="CG30">
        <v>29</v>
      </c>
      <c r="CH30">
        <v>29</v>
      </c>
      <c r="CI30">
        <v>29</v>
      </c>
      <c r="CJ30">
        <v>29</v>
      </c>
      <c r="CK30">
        <v>29</v>
      </c>
      <c r="CL30">
        <v>29</v>
      </c>
      <c r="CM30">
        <v>28</v>
      </c>
      <c r="CN30">
        <v>29</v>
      </c>
      <c r="CO30">
        <v>29</v>
      </c>
      <c r="CP30">
        <v>30</v>
      </c>
      <c r="CQ30">
        <v>31</v>
      </c>
      <c r="CR30">
        <v>32</v>
      </c>
      <c r="CS30">
        <v>32</v>
      </c>
      <c r="CT30">
        <v>33</v>
      </c>
      <c r="CU30">
        <v>31</v>
      </c>
      <c r="CV30">
        <v>31</v>
      </c>
      <c r="CW30">
        <v>31</v>
      </c>
      <c r="CX30">
        <v>32</v>
      </c>
      <c r="CY30">
        <v>33</v>
      </c>
      <c r="CZ30">
        <v>35</v>
      </c>
      <c r="DA30">
        <v>42</v>
      </c>
      <c r="DB30">
        <v>43</v>
      </c>
      <c r="DC30">
        <v>43</v>
      </c>
      <c r="DD30">
        <v>33</v>
      </c>
      <c r="DE30">
        <v>34</v>
      </c>
      <c r="DF30">
        <v>42</v>
      </c>
      <c r="DG30">
        <v>38</v>
      </c>
      <c r="DH30">
        <v>46</v>
      </c>
      <c r="DI30">
        <v>43</v>
      </c>
      <c r="DJ30">
        <v>44</v>
      </c>
      <c r="DK30">
        <v>43</v>
      </c>
      <c r="DL30">
        <v>72</v>
      </c>
      <c r="DM30">
        <v>64</v>
      </c>
      <c r="DN30">
        <v>68</v>
      </c>
    </row>
    <row r="31" spans="1:118" x14ac:dyDescent="0.35">
      <c r="A31">
        <v>32</v>
      </c>
      <c r="B31" s="84" t="s">
        <v>5</v>
      </c>
      <c r="C31" s="50" t="s">
        <v>120</v>
      </c>
      <c r="D31" t="s">
        <v>24</v>
      </c>
      <c r="F31" s="28">
        <f>VLOOKUP($A31, Calcs!$A$3:'Calcs'!$ALW$130, 95, FALSE)+VLOOKUP($A31, Calcs!$A$3:'Calcs'!$ALW$130, 97, FALSE)</f>
        <v>7</v>
      </c>
      <c r="G31" s="28">
        <f>VLOOKUP($A31, Calcs!$A$3:'Calcs'!$ALW$130, 96, FALSE)+VLOOKUP($A31, Calcs!$A$3:'Calcs'!$ALW$130, 98, FALSE)</f>
        <v>5</v>
      </c>
      <c r="I31" s="28">
        <f>VLOOKUP($A31, Calcs!$A$3:'Calcs'!$ALW$130, 99, FALSE)+VLOOKUP($A31, Calcs!$A$3:'Calcs'!$ALW$130, 101, FALSE)</f>
        <v>6</v>
      </c>
      <c r="J31" s="28">
        <f>VLOOKUP($A31, Calcs!$A$3:'Calcs'!$ALW$130, 100, FALSE)+VLOOKUP($A31, Calcs!$A$3:'Calcs'!$ALW$130, 102, FALSE)</f>
        <v>3</v>
      </c>
      <c r="L31" s="28">
        <f>VLOOKUP($A31, Calcs!$A$3:'Calcs'!$ALW$130, 119, FALSE)</f>
        <v>8</v>
      </c>
      <c r="M31" s="28">
        <f>VLOOKUP($A31, Calcs!$A$3:'Calcs'!$ALW$130, 120, FALSE)</f>
        <v>6</v>
      </c>
      <c r="N31" t="s">
        <v>7633</v>
      </c>
      <c r="O31" s="202">
        <f>VLOOKUP($A31, Calcs!$A$3:'Calcs'!$ALW$130, 302, FALSE)/X31</f>
        <v>21.038461538461537</v>
      </c>
      <c r="P31" s="202">
        <f>VLOOKUP($A31, Calcs!$A$3:'Calcs'!$ALW$130, 394, FALSE)/X31</f>
        <v>17.519230769230763</v>
      </c>
      <c r="Q31" s="202">
        <f t="shared" si="0"/>
        <v>3.5192307692307736</v>
      </c>
      <c r="R31" s="202">
        <f>O31/(VLOOKUP($A31,Calcs!$A$3:'Calcs'!$ALW$130,485,FALSE)/X31)</f>
        <v>2.7661188369152976</v>
      </c>
      <c r="S31" s="187">
        <f>VLOOKUP($A31, Calcs!$A$3:'Calcs'!$ALW$130, 210, FALSE)/X31</f>
        <v>0.53822433774884015</v>
      </c>
      <c r="T31" s="43">
        <f>VLOOKUP($A31, Calcs!$A$3:'Calcs'!$ALW$130, 576, FALSE)/X31</f>
        <v>5.4754807692307681</v>
      </c>
      <c r="U31">
        <f>VLOOKUP($A31, Calcs!$A$3:'Calcs'!$ALW$130, 667, FALSE)/X31</f>
        <v>70.403846153846146</v>
      </c>
      <c r="V31">
        <f>VLOOKUP($A31, Calcs!$A$3:'Calcs'!$ALW$130, 758, FALSE)/X31</f>
        <v>43.900961538461537</v>
      </c>
      <c r="X31" s="202">
        <f>VLOOKUP($A31, Calcs!$A$3:'Calcs'!$ALW$130, 9, FALSE)</f>
        <v>17.333333333333336</v>
      </c>
      <c r="Y31" s="43">
        <f t="shared" si="1"/>
        <v>1.2735978534645893</v>
      </c>
      <c r="Z31" s="43">
        <f t="shared" si="2"/>
        <v>0.51275962554192167</v>
      </c>
      <c r="AA31" s="43">
        <f t="shared" si="3"/>
        <v>-1.9562499999999945</v>
      </c>
      <c r="AB31">
        <f t="shared" si="4"/>
        <v>70.403846153846146</v>
      </c>
      <c r="AC31">
        <f t="shared" si="5"/>
        <v>43.900961538461537</v>
      </c>
      <c r="AD31">
        <f t="shared" si="6"/>
        <v>7.1847810178870581</v>
      </c>
      <c r="AE31" s="43">
        <f t="shared" si="7"/>
        <v>6.6257800701850602</v>
      </c>
      <c r="AG31" s="94">
        <v>36</v>
      </c>
      <c r="AH31" s="94">
        <v>40</v>
      </c>
      <c r="AI31" s="94">
        <v>20</v>
      </c>
      <c r="AL31" s="28">
        <f t="shared" si="8"/>
        <v>96</v>
      </c>
      <c r="AN31" s="44">
        <v>30</v>
      </c>
      <c r="AO31" s="77">
        <f t="shared" si="9"/>
        <v>30</v>
      </c>
      <c r="AP31" s="45">
        <f t="shared" si="10"/>
        <v>0</v>
      </c>
      <c r="AQ31" s="46">
        <f t="shared" si="11"/>
        <v>0.63471033214572858</v>
      </c>
      <c r="AR31" s="43">
        <f t="shared" si="12"/>
        <v>0.69444444444444453</v>
      </c>
      <c r="AS31" s="43">
        <f t="shared" si="13"/>
        <v>0.66666666666666663</v>
      </c>
      <c r="AT31" s="43">
        <f t="shared" si="14"/>
        <v>0.88731093695402541</v>
      </c>
      <c r="AU31" s="43">
        <f t="shared" si="15"/>
        <v>0.61561314502491027</v>
      </c>
      <c r="AV31" s="43">
        <f t="shared" si="16"/>
        <v>0.81087679956874026</v>
      </c>
      <c r="AW31" s="43">
        <f t="shared" si="17"/>
        <v>0.37253560838402178</v>
      </c>
      <c r="AX31" s="43">
        <f t="shared" si="18"/>
        <v>0.47899125326888065</v>
      </c>
      <c r="AY31" s="43">
        <f t="shared" si="19"/>
        <v>0.76925006825933351</v>
      </c>
      <c r="AZ31" s="43">
        <f t="shared" si="20"/>
        <v>0.62831435635188959</v>
      </c>
      <c r="BA31" s="43">
        <f t="shared" si="21"/>
        <v>0.52443857331571997</v>
      </c>
      <c r="BB31" s="43">
        <f t="shared" si="22"/>
        <v>0.28828828828828829</v>
      </c>
      <c r="BC31">
        <v>215</v>
      </c>
      <c r="BE31">
        <f>VLOOKUP($A31, Calcs!$A$3:'Calcs'!$ALW$130, 845, FALSE)</f>
        <v>64.75</v>
      </c>
      <c r="BF31" s="43">
        <v>2</v>
      </c>
      <c r="BG31">
        <f>IF(A31&lt;17, SoC!P$3, IF(A31&lt;33, SoC!P$4, IF(A31&lt;49, SoC!P$5, IF(A31&lt;65, SoC!P$6, IF(A31&lt;81, SoC!P$7, IF(A31&lt;97, SoC!P$8, SoC!P$9))))))</f>
        <v>0.95268754974287051</v>
      </c>
      <c r="BH31" s="43">
        <v>0.88731093695402541</v>
      </c>
      <c r="BI31" s="43">
        <v>0.61561314502491027</v>
      </c>
      <c r="BJ31" s="43">
        <v>6.6257800701850602</v>
      </c>
      <c r="BK31" s="183">
        <v>0.63476701070308261</v>
      </c>
      <c r="BL31">
        <f>VLOOKUP($A31, Calcs!$A$3:'Calcs'!$BAA$130, 1025, FALSE)</f>
        <v>1943</v>
      </c>
      <c r="BM31" s="554">
        <v>6.5</v>
      </c>
      <c r="BN31" s="43">
        <f t="shared" si="23"/>
        <v>0.79672266862634367</v>
      </c>
      <c r="BO31" s="43" t="str">
        <f t="shared" si="24"/>
        <v>C+</v>
      </c>
      <c r="BP31" s="187">
        <f t="shared" si="25"/>
        <v>2.4166234626912755</v>
      </c>
      <c r="BQ31" s="48" t="s">
        <v>350</v>
      </c>
      <c r="BR31" t="s">
        <v>1953</v>
      </c>
      <c r="BS31" t="str">
        <f t="shared" si="26"/>
        <v>Platinum</v>
      </c>
      <c r="BT31" t="s">
        <v>553</v>
      </c>
      <c r="BU31" t="s">
        <v>350</v>
      </c>
      <c r="BV31" s="91">
        <f>IF(BT31="MRL", VLOOKUP(C31, Master!BL:BP, 5, FALSE), IF(BT31="UTL", VLOOKUP(C31, Ultra!BL:BP, 5, FALSE), ""))</f>
        <v>2</v>
      </c>
      <c r="BW31" t="s">
        <v>24</v>
      </c>
      <c r="BX31" t="s">
        <v>24</v>
      </c>
      <c r="BY31">
        <f>MATCH(A31, Standings!$D$21:$D$36, 0)</f>
        <v>7</v>
      </c>
      <c r="BZ31" s="183">
        <v>0.80994281320424599</v>
      </c>
      <c r="CA31" s="24" t="s">
        <v>120</v>
      </c>
      <c r="CB31">
        <v>30</v>
      </c>
      <c r="CC31">
        <v>30</v>
      </c>
      <c r="CD31">
        <v>30</v>
      </c>
      <c r="CE31">
        <v>30</v>
      </c>
      <c r="CF31">
        <v>30</v>
      </c>
      <c r="CG31">
        <v>30</v>
      </c>
      <c r="CH31">
        <v>30</v>
      </c>
      <c r="CI31">
        <v>30</v>
      </c>
      <c r="CJ31">
        <v>30</v>
      </c>
      <c r="CK31">
        <v>30</v>
      </c>
      <c r="CL31">
        <v>30</v>
      </c>
      <c r="CM31">
        <v>30</v>
      </c>
      <c r="CN31">
        <v>30</v>
      </c>
      <c r="CO31">
        <v>30</v>
      </c>
      <c r="CP31">
        <v>29</v>
      </c>
      <c r="CQ31">
        <v>29</v>
      </c>
      <c r="CR31">
        <v>29</v>
      </c>
      <c r="CS31">
        <v>27</v>
      </c>
      <c r="CT31">
        <v>27</v>
      </c>
      <c r="CU31">
        <v>29</v>
      </c>
      <c r="CV31">
        <v>29</v>
      </c>
      <c r="CW31">
        <v>22</v>
      </c>
      <c r="CX31">
        <v>24</v>
      </c>
      <c r="CY31">
        <v>23</v>
      </c>
      <c r="CZ31">
        <v>22</v>
      </c>
      <c r="DA31">
        <v>16</v>
      </c>
      <c r="DB31">
        <v>18</v>
      </c>
      <c r="DC31">
        <v>15</v>
      </c>
      <c r="DD31">
        <v>18</v>
      </c>
      <c r="DE31">
        <v>21</v>
      </c>
      <c r="DF31">
        <v>26</v>
      </c>
      <c r="DG31">
        <v>25</v>
      </c>
      <c r="DH31">
        <v>17</v>
      </c>
      <c r="DI31">
        <v>16</v>
      </c>
      <c r="DJ31">
        <v>18</v>
      </c>
      <c r="DK31">
        <v>20</v>
      </c>
      <c r="DL31">
        <v>8</v>
      </c>
      <c r="DM31">
        <v>7</v>
      </c>
      <c r="DN31">
        <v>10</v>
      </c>
    </row>
    <row r="32" spans="1:118" x14ac:dyDescent="0.35">
      <c r="A32">
        <v>100</v>
      </c>
      <c r="B32" s="89" t="s">
        <v>0</v>
      </c>
      <c r="C32" s="55" t="s">
        <v>53</v>
      </c>
      <c r="D32" t="s">
        <v>24</v>
      </c>
      <c r="F32" s="28">
        <f>VLOOKUP($A32, Calcs!$A$3:'Calcs'!$ALW$130, 95, FALSE)+VLOOKUP($A32, Calcs!$A$3:'Calcs'!$ALW$130, 97, FALSE)</f>
        <v>7</v>
      </c>
      <c r="G32" s="28">
        <f>VLOOKUP($A32, Calcs!$A$3:'Calcs'!$ALW$130, 96, FALSE)+VLOOKUP($A32, Calcs!$A$3:'Calcs'!$ALW$130, 98, FALSE)</f>
        <v>5</v>
      </c>
      <c r="I32" s="28">
        <f>VLOOKUP($A32, Calcs!$A$3:'Calcs'!$ALW$130, 99, FALSE)+VLOOKUP($A32, Calcs!$A$3:'Calcs'!$ALW$130, 101, FALSE)</f>
        <v>5</v>
      </c>
      <c r="J32" s="28">
        <f>VLOOKUP($A32, Calcs!$A$3:'Calcs'!$ALW$130, 100, FALSE)+VLOOKUP($A32, Calcs!$A$3:'Calcs'!$ALW$130, 102, FALSE)</f>
        <v>4</v>
      </c>
      <c r="L32" s="28">
        <f>VLOOKUP($A32, Calcs!$A$3:'Calcs'!$ALW$130, 119, FALSE)</f>
        <v>11</v>
      </c>
      <c r="M32" s="28">
        <f>VLOOKUP($A32, Calcs!$A$3:'Calcs'!$ALW$130, 120, FALSE)</f>
        <v>4</v>
      </c>
      <c r="N32" t="s">
        <v>7633</v>
      </c>
      <c r="O32" s="202">
        <f>VLOOKUP($A32, Calcs!$A$3:'Calcs'!$ALW$130, 302, FALSE)/X32</f>
        <v>19.98130841121495</v>
      </c>
      <c r="P32" s="202">
        <f>VLOOKUP($A32, Calcs!$A$3:'Calcs'!$ALW$130, 394, FALSE)/X32</f>
        <v>16.831775700934578</v>
      </c>
      <c r="Q32" s="202">
        <f t="shared" si="0"/>
        <v>3.1495327102803721</v>
      </c>
      <c r="R32" s="202">
        <f>O32/(VLOOKUP($A32,Calcs!$A$3:'Calcs'!$ALW$130,485,FALSE)/X32)</f>
        <v>2.241090146750524</v>
      </c>
      <c r="S32" s="187">
        <f>VLOOKUP($A32, Calcs!$A$3:'Calcs'!$ALW$130, 210, FALSE)/X32</f>
        <v>0.55486799565886502</v>
      </c>
      <c r="T32" s="43">
        <f>VLOOKUP($A32, Calcs!$A$3:'Calcs'!$ALW$130, 576, FALSE)/X32</f>
        <v>1.4348598130841119</v>
      </c>
      <c r="U32">
        <f>VLOOKUP($A32, Calcs!$A$3:'Calcs'!$ALW$130, 667, FALSE)/X32</f>
        <v>64.289719626168221</v>
      </c>
      <c r="V32">
        <f>VLOOKUP($A32, Calcs!$A$3:'Calcs'!$ALW$130, 758, FALSE)/X32</f>
        <v>50.860747663551393</v>
      </c>
      <c r="X32" s="202">
        <f>VLOOKUP($A32, Calcs!$A$3:'Calcs'!$ALW$130, 9, FALSE)</f>
        <v>17.833333333333336</v>
      </c>
      <c r="Y32" s="43">
        <f t="shared" si="1"/>
        <v>3.5549929182098299</v>
      </c>
      <c r="Z32" s="43">
        <f t="shared" si="2"/>
        <v>0.53512421235127305</v>
      </c>
      <c r="AA32" s="43">
        <f t="shared" si="3"/>
        <v>1.7146728971962601</v>
      </c>
      <c r="AB32">
        <f t="shared" si="4"/>
        <v>64.289719626168221</v>
      </c>
      <c r="AC32">
        <f t="shared" si="5"/>
        <v>50.860747663551393</v>
      </c>
      <c r="AD32">
        <f t="shared" si="6"/>
        <v>6.5332703097058147</v>
      </c>
      <c r="AE32" s="43">
        <f t="shared" si="7"/>
        <v>7.1316721505935332</v>
      </c>
      <c r="AG32" s="94">
        <v>30</v>
      </c>
      <c r="AH32" s="94">
        <v>40</v>
      </c>
      <c r="AI32" s="94">
        <v>20</v>
      </c>
      <c r="AL32" s="28">
        <f t="shared" si="8"/>
        <v>90</v>
      </c>
      <c r="AN32" s="44">
        <v>31</v>
      </c>
      <c r="AO32" s="77">
        <f t="shared" si="9"/>
        <v>31</v>
      </c>
      <c r="AP32" s="45">
        <f t="shared" si="10"/>
        <v>0</v>
      </c>
      <c r="AQ32" s="46">
        <f t="shared" si="11"/>
        <v>0.62704337496125095</v>
      </c>
      <c r="AR32" s="43">
        <f t="shared" si="12"/>
        <v>0.73611111111111116</v>
      </c>
      <c r="AS32" s="43">
        <f t="shared" si="13"/>
        <v>0.55555555555555558</v>
      </c>
      <c r="AT32" s="43">
        <f t="shared" si="14"/>
        <v>0.80384546184154348</v>
      </c>
      <c r="AU32" s="43">
        <f t="shared" si="15"/>
        <v>0.6564601484887358</v>
      </c>
      <c r="AV32" s="43">
        <f t="shared" si="16"/>
        <v>0.42999332078790309</v>
      </c>
      <c r="AW32" s="43">
        <f t="shared" si="17"/>
        <v>0.44546333665160986</v>
      </c>
      <c r="AX32" s="43">
        <f t="shared" si="18"/>
        <v>0.75171414859509411</v>
      </c>
      <c r="AY32" s="43">
        <f t="shared" si="19"/>
        <v>0.71802654043723846</v>
      </c>
      <c r="AZ32" s="43">
        <f t="shared" si="20"/>
        <v>0.69946573924686106</v>
      </c>
      <c r="BA32" s="43">
        <f t="shared" si="21"/>
        <v>0.45838837516512548</v>
      </c>
      <c r="BB32" s="43">
        <f t="shared" si="22"/>
        <v>0.27027027027027029</v>
      </c>
      <c r="BC32">
        <v>121</v>
      </c>
      <c r="BE32">
        <f>VLOOKUP($A32, Calcs!$A$3:'Calcs'!$ALW$130, 845, FALSE)</f>
        <v>117.25</v>
      </c>
      <c r="BF32" s="43">
        <v>1</v>
      </c>
      <c r="BG32">
        <f>IF(A32&lt;17, SoC!P$3, IF(A32&lt;33, SoC!P$4, IF(A32&lt;49, SoC!P$5, IF(A32&lt;65, SoC!P$6, IF(A32&lt;81, SoC!P$7, IF(A32&lt;97, SoC!P$8, SoC!P$9))))))</f>
        <v>0.96441715243614345</v>
      </c>
      <c r="BH32" s="43">
        <v>0.80384546184154348</v>
      </c>
      <c r="BI32" s="43">
        <v>0.6564601484887358</v>
      </c>
      <c r="BJ32" s="43">
        <v>7.1316721505935332</v>
      </c>
      <c r="BK32" s="183">
        <v>0.62696833856605805</v>
      </c>
      <c r="BL32">
        <f>VLOOKUP($A32, Calcs!$A$3:'Calcs'!$BAA$130, 1025, FALSE)</f>
        <v>1893</v>
      </c>
      <c r="BM32" s="554">
        <v>11.7</v>
      </c>
      <c r="BN32" s="43">
        <f t="shared" si="23"/>
        <v>0.79181332305415153</v>
      </c>
      <c r="BO32" s="43" t="str">
        <f t="shared" si="24"/>
        <v>C+</v>
      </c>
      <c r="BP32" s="187">
        <f t="shared" si="25"/>
        <v>2.5135960601550207</v>
      </c>
      <c r="BQ32" s="48" t="s">
        <v>504</v>
      </c>
      <c r="BR32" t="s">
        <v>1958</v>
      </c>
      <c r="BS32" t="str">
        <f t="shared" si="26"/>
        <v>Emerald</v>
      </c>
      <c r="BT32" t="s">
        <v>497</v>
      </c>
      <c r="BU32" t="s">
        <v>501</v>
      </c>
      <c r="BV32" s="91">
        <f>IF(BT32="MRL", VLOOKUP(C32, Master!BL:BP, 5, FALSE), IF(BT32="UTL", VLOOKUP(C32, Ultra!BL:BP, 5, FALSE), ""))</f>
        <v>1</v>
      </c>
      <c r="BW32" t="s">
        <v>24</v>
      </c>
      <c r="BX32" t="s">
        <v>24</v>
      </c>
      <c r="BY32">
        <f>MATCH(A32, Standings!$AH$3:$AH$18, 0)</f>
        <v>7</v>
      </c>
      <c r="BZ32" s="183">
        <v>0.61836803082913705</v>
      </c>
      <c r="CA32" s="19" t="s">
        <v>53</v>
      </c>
      <c r="CB32">
        <v>31</v>
      </c>
      <c r="CC32">
        <v>31</v>
      </c>
      <c r="CD32">
        <v>31</v>
      </c>
      <c r="CE32">
        <v>31</v>
      </c>
      <c r="CF32">
        <v>31</v>
      </c>
      <c r="CG32">
        <v>32</v>
      </c>
      <c r="CH32">
        <v>32</v>
      </c>
      <c r="CI32">
        <v>32</v>
      </c>
      <c r="CJ32">
        <v>33</v>
      </c>
      <c r="CK32">
        <v>32</v>
      </c>
      <c r="CL32">
        <v>32</v>
      </c>
      <c r="CM32">
        <v>32</v>
      </c>
      <c r="CN32">
        <v>32</v>
      </c>
      <c r="CO32">
        <v>33</v>
      </c>
      <c r="CP32">
        <v>32</v>
      </c>
      <c r="CQ32">
        <v>32</v>
      </c>
      <c r="CR32">
        <v>30</v>
      </c>
      <c r="CS32">
        <v>28</v>
      </c>
      <c r="CT32">
        <v>28</v>
      </c>
      <c r="CU32">
        <v>26</v>
      </c>
      <c r="CV32">
        <v>28</v>
      </c>
      <c r="CW32">
        <v>29</v>
      </c>
      <c r="CX32">
        <v>29</v>
      </c>
      <c r="CY32">
        <v>32</v>
      </c>
      <c r="CZ32">
        <v>32</v>
      </c>
      <c r="DA32">
        <v>31</v>
      </c>
      <c r="DB32">
        <v>34</v>
      </c>
      <c r="DC32">
        <v>35</v>
      </c>
      <c r="DD32">
        <v>45</v>
      </c>
      <c r="DE32">
        <v>51</v>
      </c>
      <c r="DF32">
        <v>67</v>
      </c>
      <c r="DG32">
        <v>67</v>
      </c>
      <c r="DH32">
        <v>60</v>
      </c>
      <c r="DI32">
        <v>61</v>
      </c>
      <c r="DJ32">
        <v>61</v>
      </c>
      <c r="DK32">
        <v>65</v>
      </c>
      <c r="DL32">
        <v>40</v>
      </c>
      <c r="DM32">
        <v>52</v>
      </c>
      <c r="DN32">
        <v>44</v>
      </c>
    </row>
    <row r="33" spans="1:118" x14ac:dyDescent="0.35">
      <c r="A33">
        <v>121</v>
      </c>
      <c r="B33" s="90" t="s">
        <v>10</v>
      </c>
      <c r="C33" s="81" t="s">
        <v>338</v>
      </c>
      <c r="D33" t="s">
        <v>24</v>
      </c>
      <c r="F33" s="28">
        <f>VLOOKUP($A33, Calcs!$A$3:'Calcs'!$ALW$130, 95, FALSE)+VLOOKUP($A33, Calcs!$A$3:'Calcs'!$ALW$130, 97, FALSE)</f>
        <v>8</v>
      </c>
      <c r="G33" s="28">
        <f>VLOOKUP($A33, Calcs!$A$3:'Calcs'!$ALW$130, 96, FALSE)+VLOOKUP($A33, Calcs!$A$3:'Calcs'!$ALW$130, 98, FALSE)</f>
        <v>4</v>
      </c>
      <c r="I33" s="28">
        <f>VLOOKUP($A33, Calcs!$A$3:'Calcs'!$ALW$130, 99, FALSE)+VLOOKUP($A33, Calcs!$A$3:'Calcs'!$ALW$130, 101, FALSE)</f>
        <v>7</v>
      </c>
      <c r="J33" s="28">
        <f>VLOOKUP($A33, Calcs!$A$3:'Calcs'!$ALW$130, 100, FALSE)+VLOOKUP($A33, Calcs!$A$3:'Calcs'!$ALW$130, 102, FALSE)</f>
        <v>2</v>
      </c>
      <c r="L33" s="28">
        <f>VLOOKUP($A33, Calcs!$A$3:'Calcs'!$ALW$130, 119, FALSE)</f>
        <v>7</v>
      </c>
      <c r="M33" s="28">
        <f>VLOOKUP($A33, Calcs!$A$3:'Calcs'!$ALW$130, 120, FALSE)</f>
        <v>8</v>
      </c>
      <c r="N33" t="s">
        <v>1947</v>
      </c>
      <c r="O33" s="202">
        <f>VLOOKUP($A33, Calcs!$A$3:'Calcs'!$ALW$130, 302, FALSE)/X33</f>
        <v>18.009009009009009</v>
      </c>
      <c r="P33" s="202">
        <f>VLOOKUP($A33, Calcs!$A$3:'Calcs'!$ALW$130, 394, FALSE)/X33</f>
        <v>17.531531531531531</v>
      </c>
      <c r="Q33" s="202">
        <f t="shared" si="0"/>
        <v>0.47747747747747837</v>
      </c>
      <c r="R33" s="202">
        <f>O33/(VLOOKUP($A33,Calcs!$A$3:'Calcs'!$ALW$130,485,FALSE)/X33)</f>
        <v>2.2536640360766627</v>
      </c>
      <c r="S33" s="187">
        <f>VLOOKUP($A33, Calcs!$A$3:'Calcs'!$ALW$130, 210, FALSE)/X33</f>
        <v>0.57029967056136677</v>
      </c>
      <c r="T33" s="43">
        <f>VLOOKUP($A33, Calcs!$A$3:'Calcs'!$ALW$130, 576, FALSE)/X33</f>
        <v>2.0850450450450451</v>
      </c>
      <c r="U33">
        <f>VLOOKUP($A33, Calcs!$A$3:'Calcs'!$ALW$130, 667, FALSE)/X33</f>
        <v>73.432432432432435</v>
      </c>
      <c r="V33">
        <f>VLOOKUP($A33, Calcs!$A$3:'Calcs'!$ALW$130, 758, FALSE)/X33</f>
        <v>51.928828828828834</v>
      </c>
      <c r="X33" s="202">
        <f>VLOOKUP($A33, Calcs!$A$3:'Calcs'!$ALW$130, 9, FALSE)</f>
        <v>18.5</v>
      </c>
      <c r="Y33" s="43">
        <f t="shared" si="1"/>
        <v>3.2830619472158662</v>
      </c>
      <c r="Z33" s="43">
        <f t="shared" si="2"/>
        <v>0.55000678431806405</v>
      </c>
      <c r="AA33" s="43">
        <f t="shared" si="3"/>
        <v>-1.6075675675675667</v>
      </c>
      <c r="AB33">
        <f t="shared" si="4"/>
        <v>73.432432432432435</v>
      </c>
      <c r="AC33">
        <f t="shared" si="5"/>
        <v>51.928828828828834</v>
      </c>
      <c r="AD33">
        <f t="shared" si="6"/>
        <v>6.4907261091765633</v>
      </c>
      <c r="AE33" s="43">
        <f t="shared" si="7"/>
        <v>7.2061660283974049</v>
      </c>
      <c r="AG33" s="94">
        <v>35</v>
      </c>
      <c r="AH33" s="94">
        <v>10</v>
      </c>
      <c r="AI33" s="94">
        <v>35</v>
      </c>
      <c r="AL33" s="28">
        <f t="shared" si="8"/>
        <v>80</v>
      </c>
      <c r="AN33" s="44">
        <v>32</v>
      </c>
      <c r="AO33" s="77">
        <f t="shared" si="9"/>
        <v>32</v>
      </c>
      <c r="AP33" s="45">
        <f t="shared" si="10"/>
        <v>0</v>
      </c>
      <c r="AQ33" s="46">
        <f t="shared" si="11"/>
        <v>0.62671482173815052</v>
      </c>
      <c r="AR33" s="43">
        <f t="shared" si="12"/>
        <v>0.76388888888888884</v>
      </c>
      <c r="AS33" s="43">
        <f t="shared" si="13"/>
        <v>0.77777777777777779</v>
      </c>
      <c r="AT33" s="43">
        <f t="shared" si="14"/>
        <v>0.64812638725682181</v>
      </c>
      <c r="AU33" s="43">
        <f t="shared" si="15"/>
        <v>0.61488226194108564</v>
      </c>
      <c r="AV33" s="43">
        <f t="shared" si="16"/>
        <v>0.4391150826993177</v>
      </c>
      <c r="AW33" s="43">
        <f t="shared" si="17"/>
        <v>0.4939932814956226</v>
      </c>
      <c r="AX33" s="43">
        <f t="shared" si="18"/>
        <v>0.50489582418618006</v>
      </c>
      <c r="AY33" s="43">
        <f t="shared" si="19"/>
        <v>0.71464859178938822</v>
      </c>
      <c r="AZ33" s="43">
        <f t="shared" si="20"/>
        <v>0.70994295885202829</v>
      </c>
      <c r="BA33" s="43">
        <f t="shared" si="21"/>
        <v>0.42800528401585203</v>
      </c>
      <c r="BB33" s="43">
        <f t="shared" si="22"/>
        <v>0.24024024024024024</v>
      </c>
      <c r="BC33">
        <v>113</v>
      </c>
      <c r="BE33">
        <f>VLOOKUP($A33, Calcs!$A$3:'Calcs'!$ALW$130, 845, FALSE)</f>
        <v>66</v>
      </c>
      <c r="BF33" s="43">
        <v>0</v>
      </c>
      <c r="BG33">
        <f>IF(A33&lt;17, SoC!P$3, IF(A33&lt;33, SoC!P$4, IF(A33&lt;49, SoC!P$5, IF(A33&lt;65, SoC!P$6, IF(A33&lt;81, SoC!P$7, IF(A33&lt;97, SoC!P$8, SoC!P$9))))))</f>
        <v>0.96441715243614345</v>
      </c>
      <c r="BH33" s="43">
        <v>0.64812638725682181</v>
      </c>
      <c r="BI33" s="43">
        <v>0.61488226194108564</v>
      </c>
      <c r="BJ33" s="43">
        <v>7.2061660283974049</v>
      </c>
      <c r="BK33" s="183">
        <v>0.62662319449602411</v>
      </c>
      <c r="BL33">
        <f>VLOOKUP($A33, Calcs!$A$3:'Calcs'!$BAA$130, 1025, FALSE)</f>
        <v>1870</v>
      </c>
      <c r="BM33" s="554">
        <v>6.6</v>
      </c>
      <c r="BN33" s="43">
        <f t="shared" si="23"/>
        <v>0.79159534769730933</v>
      </c>
      <c r="BO33" s="43" t="str">
        <f t="shared" si="24"/>
        <v>C+</v>
      </c>
      <c r="BP33" s="187">
        <f t="shared" si="25"/>
        <v>2.5439401176562777</v>
      </c>
      <c r="BQ33" s="48" t="s">
        <v>496</v>
      </c>
      <c r="BR33" t="s">
        <v>1961</v>
      </c>
      <c r="BS33" t="str">
        <f t="shared" si="26"/>
        <v>Prism</v>
      </c>
      <c r="BT33" t="s">
        <v>553</v>
      </c>
      <c r="BU33" t="s">
        <v>459</v>
      </c>
      <c r="BV33" s="91">
        <f>IF(BT33="MRL", VLOOKUP(C33, Master!BL:BP, 5, FALSE), IF(BT33="UTL", VLOOKUP(C33, Ultra!BL:BP, 5, FALSE), ""))</f>
        <v>3</v>
      </c>
      <c r="BW33" t="s">
        <v>24</v>
      </c>
      <c r="BX33" t="s">
        <v>24</v>
      </c>
      <c r="BY33">
        <f>MATCH(A33, Standings!$AH$21:$AH$36, 0)</f>
        <v>4</v>
      </c>
      <c r="BZ33" s="183">
        <v>0.79373577891504876</v>
      </c>
      <c r="CA33" s="90" t="s">
        <v>338</v>
      </c>
      <c r="CB33">
        <v>32</v>
      </c>
      <c r="CC33">
        <v>32</v>
      </c>
      <c r="CD33">
        <v>32</v>
      </c>
      <c r="CE33">
        <v>32</v>
      </c>
      <c r="CF33">
        <v>32</v>
      </c>
      <c r="CG33">
        <v>31</v>
      </c>
      <c r="CH33">
        <v>31</v>
      </c>
      <c r="CI33">
        <v>31</v>
      </c>
      <c r="CJ33">
        <v>31</v>
      </c>
      <c r="CK33">
        <v>31</v>
      </c>
      <c r="CL33">
        <v>31</v>
      </c>
      <c r="CM33">
        <v>33</v>
      </c>
      <c r="CN33">
        <v>33</v>
      </c>
      <c r="CO33">
        <v>32</v>
      </c>
      <c r="CP33">
        <v>33</v>
      </c>
      <c r="CQ33">
        <v>35</v>
      </c>
      <c r="CR33">
        <v>35</v>
      </c>
      <c r="CS33">
        <v>39</v>
      </c>
      <c r="CT33">
        <v>41</v>
      </c>
      <c r="CU33">
        <v>48</v>
      </c>
      <c r="CV33">
        <v>45</v>
      </c>
      <c r="CW33">
        <v>34</v>
      </c>
      <c r="CX33">
        <v>37</v>
      </c>
      <c r="CY33">
        <v>34</v>
      </c>
      <c r="CZ33">
        <v>33</v>
      </c>
      <c r="DA33">
        <v>28</v>
      </c>
      <c r="DB33">
        <v>27</v>
      </c>
      <c r="DC33">
        <v>27</v>
      </c>
      <c r="DD33">
        <v>17</v>
      </c>
      <c r="DE33">
        <v>16</v>
      </c>
      <c r="DF33">
        <v>16</v>
      </c>
      <c r="DG33">
        <v>12</v>
      </c>
      <c r="DH33">
        <v>16</v>
      </c>
      <c r="DI33">
        <v>18</v>
      </c>
      <c r="DJ33">
        <v>17</v>
      </c>
      <c r="DK33">
        <v>18</v>
      </c>
      <c r="DL33">
        <v>17</v>
      </c>
      <c r="DM33">
        <v>15</v>
      </c>
      <c r="DN33">
        <v>11</v>
      </c>
    </row>
    <row r="34" spans="1:118" x14ac:dyDescent="0.35">
      <c r="A34">
        <v>82</v>
      </c>
      <c r="B34" s="88" t="s">
        <v>1</v>
      </c>
      <c r="C34" s="54" t="s">
        <v>71</v>
      </c>
      <c r="D34" t="s">
        <v>24</v>
      </c>
      <c r="F34" s="28">
        <f>VLOOKUP($A34, Calcs!$A$3:'Calcs'!$ALW$130, 95, FALSE)+VLOOKUP($A34, Calcs!$A$3:'Calcs'!$ALW$130, 97, FALSE)</f>
        <v>7</v>
      </c>
      <c r="G34" s="28">
        <f>VLOOKUP($A34, Calcs!$A$3:'Calcs'!$ALW$130, 96, FALSE)+VLOOKUP($A34, Calcs!$A$3:'Calcs'!$ALW$130, 98, FALSE)</f>
        <v>5</v>
      </c>
      <c r="I34" s="28">
        <f>VLOOKUP($A34, Calcs!$A$3:'Calcs'!$ALW$130, 99, FALSE)+VLOOKUP($A34, Calcs!$A$3:'Calcs'!$ALW$130, 101, FALSE)</f>
        <v>6</v>
      </c>
      <c r="J34" s="28">
        <f>VLOOKUP($A34, Calcs!$A$3:'Calcs'!$ALW$130, 100, FALSE)+VLOOKUP($A34, Calcs!$A$3:'Calcs'!$ALW$130, 102, FALSE)</f>
        <v>3</v>
      </c>
      <c r="L34" s="28">
        <f>VLOOKUP($A34, Calcs!$A$3:'Calcs'!$ALW$130, 119, FALSE)</f>
        <v>8</v>
      </c>
      <c r="M34" s="28">
        <f>VLOOKUP($A34, Calcs!$A$3:'Calcs'!$ALW$130, 120, FALSE)</f>
        <v>6</v>
      </c>
      <c r="N34" t="s">
        <v>1947</v>
      </c>
      <c r="O34" s="202">
        <f>VLOOKUP($A34, Calcs!$A$3:'Calcs'!$ALW$130, 302, FALSE)/X34</f>
        <v>19.745454545454542</v>
      </c>
      <c r="P34" s="202">
        <f>VLOOKUP($A34, Calcs!$A$3:'Calcs'!$ALW$130, 394, FALSE)/X34</f>
        <v>17.990909090909089</v>
      </c>
      <c r="Q34" s="202">
        <f t="shared" ref="Q34:Q65" si="27">O34-P34</f>
        <v>1.754545454545454</v>
      </c>
      <c r="R34" s="202">
        <f>O34/(VLOOKUP($A34,Calcs!$A$3:'Calcs'!$ALW$130,485,FALSE)/X34)</f>
        <v>2.1335952848722988</v>
      </c>
      <c r="S34" s="187">
        <f>VLOOKUP($A34, Calcs!$A$3:'Calcs'!$ALW$130, 210, FALSE)/X34</f>
        <v>0.53675120012011579</v>
      </c>
      <c r="T34" s="43">
        <f>VLOOKUP($A34, Calcs!$A$3:'Calcs'!$ALW$130, 576, FALSE)/X34</f>
        <v>-0.61772727272727279</v>
      </c>
      <c r="U34">
        <f>VLOOKUP($A34, Calcs!$A$3:'Calcs'!$ALW$130, 667, FALSE)/X34</f>
        <v>55.172727272727265</v>
      </c>
      <c r="V34">
        <f>VLOOKUP($A34, Calcs!$A$3:'Calcs'!$ALW$130, 758, FALSE)/X34</f>
        <v>54.455454545454543</v>
      </c>
      <c r="X34" s="202">
        <f>VLOOKUP($A34, Calcs!$A$3:'Calcs'!$ALW$130, 9, FALSE)</f>
        <v>18.333333333333336</v>
      </c>
      <c r="Y34" s="43">
        <f t="shared" ref="Y34:Y65" si="28">-(T34-MAX(T:T))*S34</f>
        <v>4.5406487035567897</v>
      </c>
      <c r="Z34" s="43">
        <f t="shared" ref="Z34:Z65" si="29">(S34)*(BG34)</f>
        <v>0.54563959784465998</v>
      </c>
      <c r="AA34" s="43">
        <f t="shared" ref="AA34:AA65" si="30">Q34-T34</f>
        <v>2.3722727272727266</v>
      </c>
      <c r="AB34">
        <f t="shared" ref="AB34:AB65" si="31">U34</f>
        <v>55.172727272727265</v>
      </c>
      <c r="AC34">
        <f t="shared" ref="AC34:AC65" si="32">V34</f>
        <v>54.455454545454543</v>
      </c>
      <c r="AD34">
        <f t="shared" ref="AD34:AD65" si="33">IFERROR((AVERAGE((Q34-MIN(Q:Q))*AB34, SQRT((Q34-MIN(Q:Q))*AB34))/100)*BG34, 0)</f>
        <v>5.5253890323482029</v>
      </c>
      <c r="AE34" s="43">
        <f t="shared" ref="AE34:AE65" si="34">IFERROR(IF(SQRT(AC34)&gt;10, 10, SQRT(AC34)), 0)</f>
        <v>7.3793939145064309</v>
      </c>
      <c r="AG34" s="94">
        <v>27</v>
      </c>
      <c r="AH34" s="94">
        <v>20</v>
      </c>
      <c r="AI34" s="94">
        <v>30</v>
      </c>
      <c r="AL34" s="28">
        <f t="shared" ref="AL34:AL65" si="35">SUM(AG34:AJ34)</f>
        <v>77</v>
      </c>
      <c r="AN34" s="44">
        <v>33</v>
      </c>
      <c r="AO34" s="77">
        <f t="shared" ref="AO34:AO65" si="36">_xlfn.RANK.EQ(AQ34,AQ:AQ, 0)</f>
        <v>33</v>
      </c>
      <c r="AP34" s="45">
        <f t="shared" ref="AP34:AP65" si="37">AN34-AO34</f>
        <v>0</v>
      </c>
      <c r="AQ34" s="46">
        <f t="shared" ref="AQ34:AQ65" si="38">((AR34*2.4)+(AS34*1.6)+(AT34*1)+(AU34*1)+(AV34*0.75)+(AW34*1)+(AX34*1)+(AY34*0.75)+(AZ34*1)+(BA34*0.75)+(BB34*0.75)+(BC34/LARGE(BC:BC,1))*(0/12))/(11+(20/24))</f>
        <v>0.61910428706244147</v>
      </c>
      <c r="AR34" s="43">
        <f t="shared" ref="AR34:AR65" si="39">IFERROR(IF((F34+G34)=1, IF(F34=0, 0.333, IF(F34=1, 0.666, 0)), IF((F34+G34)=2, IF(F34=0, 0.166, IF(F34=1, 0.5, IF(F34=2, 0.833, 0))),  (F34+(L34/6))/(F34+G34))), 0)</f>
        <v>0.69444444444444453</v>
      </c>
      <c r="AS34" s="43">
        <f t="shared" ref="AS34:AS65" si="40">IFERROR(IF((I34+J34)=1, IF(I34=0, 0.333, IF(I34=1, 0.666, 0)), IF((I34+J34)=2, IF(I34=0, 0.166, IF(I34=1, 0.5, IF(I34=2, 0.833, 0))), (I34/(I34+J34)))), 0)</f>
        <v>0.66666666666666663</v>
      </c>
      <c r="AT34" s="43">
        <f t="shared" ref="AT34:AT65" si="41">(O34-(SMALL(O:O, 1)))/((LARGE(O:O, 1))-(SMALL(O:O, 1)))</f>
        <v>0.78522407724224674</v>
      </c>
      <c r="AU34" s="43">
        <f t="shared" ref="AU34:AU65" si="42">1-(P34-(SMALL(P:P, 1)))/((LARGE(P:P, 1))-(SMALL(P:P, 1)))</f>
        <v>0.58758710095608513</v>
      </c>
      <c r="AV34" s="43">
        <f t="shared" ref="AV34:AV65" si="43">(R34-(SMALL(R:R, 1)))/((LARGE(R:R, 1))-(SMALL(R:R, 1)))</f>
        <v>0.35201088342739506</v>
      </c>
      <c r="AW34" s="43">
        <f t="shared" ref="AW34:AW65" si="44">(Z34-(SMALL(Z:Z, 1)))/((LARGE(Z:Z, 1))-(SMALL(Z:Z, 1)))</f>
        <v>0.47975250919156526</v>
      </c>
      <c r="AX34" s="43">
        <f t="shared" ref="AX34:AX65" si="45">(AA34+ABS(MIN(AA:AA)))/(MAX(AA:AA)+ABS(MIN(AA:AA)))</f>
        <v>0.80056903731026074</v>
      </c>
      <c r="AY34" s="43">
        <f t="shared" ref="AY34:AY65" si="46">AVERAGE(AD34/MAX(AD:AD), SQRT(AD34/MAX(AD:AD)))</f>
        <v>0.63676329550113842</v>
      </c>
      <c r="AZ34" s="43">
        <f t="shared" ref="AZ34:AZ65" si="47">AVERAGE(AE34/MAX(AE:AE), (AE34-SMALL(AE:AE,1))/(LARGE(AE:AE,1)-SMALL(AE:AE,1)))</f>
        <v>0.73430666038038162</v>
      </c>
      <c r="BA34" s="43">
        <f t="shared" ref="BA34:BA65" si="48">(BL34-MIN($BL$2:$BL$129))/(MAX($BL$2:$BL$129)-MIN($BL$2:$BL$129))</f>
        <v>0.38705416116248348</v>
      </c>
      <c r="BB34" s="43">
        <f t="shared" ref="BB34:BB65" si="49">IFERROR(AL34/MAX(AL:AL), 0)</f>
        <v>0.23123123123123124</v>
      </c>
      <c r="BC34">
        <v>87</v>
      </c>
      <c r="BE34">
        <f>VLOOKUP($A34, Calcs!$A$3:'Calcs'!$ALW$130, 845, FALSE)</f>
        <v>100.25</v>
      </c>
      <c r="BF34" s="43">
        <v>-0.66666666666666663</v>
      </c>
      <c r="BG34">
        <f>IF(A34&lt;17, SoC!P$3, IF(A34&lt;33, SoC!P$4, IF(A34&lt;49, SoC!P$5, IF(A34&lt;65, SoC!P$6, IF(A34&lt;81, SoC!P$7, IF(A34&lt;97, SoC!P$8, SoC!P$9))))))</f>
        <v>1.0165596233833387</v>
      </c>
      <c r="BH34" s="43">
        <v>0.78522407724224674</v>
      </c>
      <c r="BI34" s="43">
        <v>0.58758710095608513</v>
      </c>
      <c r="BJ34" s="43">
        <v>7.3793939145064309</v>
      </c>
      <c r="BK34" s="183">
        <v>0.61921091340033552</v>
      </c>
      <c r="BL34">
        <f>VLOOKUP($A34, Calcs!$A$3:'Calcs'!$BAA$130, 1025, FALSE)</f>
        <v>1839</v>
      </c>
      <c r="BM34" s="554">
        <v>10</v>
      </c>
      <c r="BN34" s="43">
        <f t="shared" ref="BN34:BN65" si="50">SQRT(BK34)</f>
        <v>0.7868995573771379</v>
      </c>
      <c r="BO34" s="43" t="str">
        <f t="shared" ref="BO34:BO65" si="51">IF(BN34&lt;(15/30), "F", IF(BN34&lt;(18/30), "F+", IF(BN34&lt;(19/30), "D-", IF(BN34&lt;(20/30), "D", IF(BN34&lt;(21/30), "D+", IF(BN34&lt;(22/30), "C-", IF(BN34&lt;(23/30), "C", IF(BN34&lt;(24/30), "C+", IF(BN34&lt;(25/30), "B-", IF(BN34&lt;(26/30), "B", IF(BN34&lt;(27/30), "B+", IF(BN34&lt;(28/30), "A-", IF(BN34&lt;(29/30), "A", "A+")))))))))))))</f>
        <v>C+</v>
      </c>
      <c r="BP34" s="187">
        <f t="shared" ref="BP34:BP65" si="52">(((BK34-$BK$1)/0.15)*3)+((BJ34-$BJ$1)/2)</f>
        <v>2.4823084387970189</v>
      </c>
      <c r="BQ34" s="48" t="s">
        <v>350</v>
      </c>
      <c r="BR34" t="s">
        <v>1964</v>
      </c>
      <c r="BS34" t="str">
        <f t="shared" ref="BS34:BS65" si="53">IF(BQ34="A","Platinum",IF(BQ34="B","Prism",IF(BQ34="C","Hakuna",IF(BQ34="D","Wild",IF(BQ34="E","Crystal",IF(BQ34="F","Gray",IF(BQ34="G","Emerald",IF(BQ34="H","Mystery"))))))))</f>
        <v>Platinum</v>
      </c>
      <c r="BT34" t="s">
        <v>497</v>
      </c>
      <c r="BU34" t="s">
        <v>486</v>
      </c>
      <c r="BV34" s="91">
        <f>IF(BT34="MRL", VLOOKUP(C34, Master!BL:BP, 5, FALSE), IF(BT34="UTL", VLOOKUP(C34, Ultra!BL:BP, 5, FALSE), ""))</f>
        <v>2</v>
      </c>
      <c r="BW34" t="s">
        <v>24</v>
      </c>
      <c r="BX34" t="s">
        <v>24</v>
      </c>
      <c r="BY34">
        <f>MATCH(A34, Standings!$X$21:$X$36, 0)</f>
        <v>5</v>
      </c>
      <c r="BZ34" s="183">
        <v>0.53693308874741963</v>
      </c>
      <c r="CA34" s="20" t="s">
        <v>71</v>
      </c>
      <c r="CB34">
        <v>33</v>
      </c>
      <c r="CC34">
        <v>33</v>
      </c>
      <c r="CD34">
        <v>33</v>
      </c>
      <c r="CE34">
        <v>33</v>
      </c>
      <c r="CF34">
        <v>33</v>
      </c>
      <c r="CG34">
        <v>34</v>
      </c>
      <c r="CH34">
        <v>34</v>
      </c>
      <c r="CI34">
        <v>33</v>
      </c>
      <c r="CJ34">
        <v>34</v>
      </c>
      <c r="CK34">
        <v>34</v>
      </c>
      <c r="CL34">
        <v>33</v>
      </c>
      <c r="CM34">
        <v>31</v>
      </c>
      <c r="CN34">
        <v>31</v>
      </c>
      <c r="CO34">
        <v>31</v>
      </c>
      <c r="CP34">
        <v>31</v>
      </c>
      <c r="CQ34">
        <v>34</v>
      </c>
      <c r="CR34">
        <v>34</v>
      </c>
      <c r="CS34">
        <v>40</v>
      </c>
      <c r="CT34">
        <v>40</v>
      </c>
      <c r="CU34">
        <v>51</v>
      </c>
      <c r="CV34">
        <v>53</v>
      </c>
      <c r="CW34">
        <v>61</v>
      </c>
      <c r="CX34">
        <v>58</v>
      </c>
      <c r="CY34">
        <v>53</v>
      </c>
      <c r="CZ34">
        <v>54</v>
      </c>
      <c r="DA34">
        <v>55</v>
      </c>
      <c r="DB34">
        <v>57</v>
      </c>
      <c r="DC34">
        <v>60</v>
      </c>
      <c r="DD34">
        <v>78</v>
      </c>
      <c r="DE34">
        <v>75</v>
      </c>
      <c r="DF34">
        <v>63</v>
      </c>
      <c r="DG34">
        <v>65</v>
      </c>
      <c r="DH34">
        <v>76</v>
      </c>
      <c r="DI34">
        <v>77</v>
      </c>
      <c r="DJ34">
        <v>68</v>
      </c>
      <c r="DK34">
        <v>71</v>
      </c>
      <c r="DL34">
        <v>92</v>
      </c>
      <c r="DM34">
        <v>60</v>
      </c>
      <c r="DN34">
        <v>62</v>
      </c>
    </row>
    <row r="35" spans="1:118" x14ac:dyDescent="0.35">
      <c r="A35">
        <v>81</v>
      </c>
      <c r="B35" s="88" t="s">
        <v>1</v>
      </c>
      <c r="C35" s="54" t="s">
        <v>72</v>
      </c>
      <c r="D35" t="s">
        <v>24</v>
      </c>
      <c r="F35" s="28">
        <f>VLOOKUP($A35, Calcs!$A$3:'Calcs'!$ALW$130, 95, FALSE)+VLOOKUP($A35, Calcs!$A$3:'Calcs'!$ALW$130, 97, FALSE)</f>
        <v>8</v>
      </c>
      <c r="G35" s="28">
        <f>VLOOKUP($A35, Calcs!$A$3:'Calcs'!$ALW$130, 96, FALSE)+VLOOKUP($A35, Calcs!$A$3:'Calcs'!$ALW$130, 98, FALSE)</f>
        <v>4</v>
      </c>
      <c r="I35" s="28">
        <f>VLOOKUP($A35, Calcs!$A$3:'Calcs'!$ALW$130, 99, FALSE)+VLOOKUP($A35, Calcs!$A$3:'Calcs'!$ALW$130, 101, FALSE)</f>
        <v>7</v>
      </c>
      <c r="J35" s="28">
        <f>VLOOKUP($A35, Calcs!$A$3:'Calcs'!$ALW$130, 100, FALSE)+VLOOKUP($A35, Calcs!$A$3:'Calcs'!$ALW$130, 102, FALSE)</f>
        <v>2</v>
      </c>
      <c r="L35" s="28">
        <f>VLOOKUP($A35, Calcs!$A$3:'Calcs'!$ALW$130, 119, FALSE)</f>
        <v>2</v>
      </c>
      <c r="M35" s="28">
        <f>VLOOKUP($A35, Calcs!$A$3:'Calcs'!$ALW$130, 120, FALSE)</f>
        <v>2</v>
      </c>
      <c r="N35" t="s">
        <v>1949</v>
      </c>
      <c r="O35" s="202">
        <f>VLOOKUP($A35, Calcs!$A$3:'Calcs'!$ALW$130, 302, FALSE)/X35</f>
        <v>18.233333333333334</v>
      </c>
      <c r="P35" s="202">
        <f>VLOOKUP($A35, Calcs!$A$3:'Calcs'!$ALW$130, 394, FALSE)/X35</f>
        <v>17.166666666666668</v>
      </c>
      <c r="Q35" s="202">
        <f t="shared" si="27"/>
        <v>1.0666666666666664</v>
      </c>
      <c r="R35" s="202">
        <f>O35/(VLOOKUP($A35,Calcs!$A$3:'Calcs'!$ALW$130,485,FALSE)/X35)</f>
        <v>2.2697095435684647</v>
      </c>
      <c r="S35" s="187">
        <f>VLOOKUP($A35, Calcs!$A$3:'Calcs'!$ALW$130, 210, FALSE)/X35</f>
        <v>0.55345708834793972</v>
      </c>
      <c r="T35" s="43">
        <f>VLOOKUP($A35, Calcs!$A$3:'Calcs'!$ALW$130, 576, FALSE)/X35</f>
        <v>0.502</v>
      </c>
      <c r="U35">
        <f>VLOOKUP($A35, Calcs!$A$3:'Calcs'!$ALW$130, 667, FALSE)/X35</f>
        <v>57.266666666666666</v>
      </c>
      <c r="V35">
        <f>VLOOKUP($A35, Calcs!$A$3:'Calcs'!$ALW$130, 758, FALSE)/X35</f>
        <v>50.343333333333334</v>
      </c>
      <c r="X35" s="202">
        <f>VLOOKUP($A35, Calcs!$A$3:'Calcs'!$ALW$130, 9, FALSE)</f>
        <v>15</v>
      </c>
      <c r="Y35" s="43">
        <f t="shared" si="28"/>
        <v>4.062251228862011</v>
      </c>
      <c r="Z35" s="43">
        <f t="shared" si="29"/>
        <v>0.5626221292898208</v>
      </c>
      <c r="AA35" s="43">
        <f t="shared" si="30"/>
        <v>0.56466666666666643</v>
      </c>
      <c r="AB35">
        <f t="shared" si="31"/>
        <v>57.266666666666666</v>
      </c>
      <c r="AC35">
        <f t="shared" si="32"/>
        <v>50.343333333333334</v>
      </c>
      <c r="AD35">
        <f t="shared" si="33"/>
        <v>5.5286517128513726</v>
      </c>
      <c r="AE35" s="43">
        <f t="shared" si="34"/>
        <v>7.0953036110749572</v>
      </c>
      <c r="AH35" s="94">
        <v>10</v>
      </c>
      <c r="AI35" s="94">
        <v>50</v>
      </c>
      <c r="AL35" s="28">
        <f t="shared" si="35"/>
        <v>60</v>
      </c>
      <c r="AN35" s="44">
        <v>34</v>
      </c>
      <c r="AO35" s="77">
        <f t="shared" si="36"/>
        <v>34</v>
      </c>
      <c r="AP35" s="45">
        <f t="shared" si="37"/>
        <v>0</v>
      </c>
      <c r="AQ35" s="46">
        <f t="shared" si="38"/>
        <v>0.61748792222609983</v>
      </c>
      <c r="AR35" s="43">
        <f t="shared" si="39"/>
        <v>0.69444444444444453</v>
      </c>
      <c r="AS35" s="43">
        <f t="shared" si="40"/>
        <v>0.77777777777777779</v>
      </c>
      <c r="AT35" s="43">
        <f t="shared" si="41"/>
        <v>0.66583747927031489</v>
      </c>
      <c r="AU35" s="43">
        <f t="shared" si="42"/>
        <v>0.63656169538522489</v>
      </c>
      <c r="AV35" s="43">
        <f t="shared" si="43"/>
        <v>0.45075533936865042</v>
      </c>
      <c r="AW35" s="43">
        <f t="shared" si="44"/>
        <v>0.53513012242833657</v>
      </c>
      <c r="AX35" s="43">
        <f t="shared" si="45"/>
        <v>0.66627704255487741</v>
      </c>
      <c r="AY35" s="43">
        <f t="shared" si="46"/>
        <v>0.63703088032969712</v>
      </c>
      <c r="AZ35" s="43">
        <f t="shared" si="47"/>
        <v>0.6943506722576176</v>
      </c>
      <c r="BA35" s="43">
        <f t="shared" si="48"/>
        <v>0.32892998678996038</v>
      </c>
      <c r="BB35" s="43">
        <f t="shared" si="49"/>
        <v>0.18018018018018017</v>
      </c>
      <c r="BC35">
        <v>45</v>
      </c>
      <c r="BE35">
        <f>VLOOKUP($A35, Calcs!$A$3:'Calcs'!$ALW$130, 845, FALSE)</f>
        <v>13.375</v>
      </c>
      <c r="BF35" s="43">
        <v>1.6666666666666665</v>
      </c>
      <c r="BG35">
        <f>IF(A35&lt;17, SoC!P$3, IF(A35&lt;33, SoC!P$4, IF(A35&lt;49, SoC!P$5, IF(A35&lt;65, SoC!P$6, IF(A35&lt;81, SoC!P$7, IF(A35&lt;97, SoC!P$8, SoC!P$9))))))</f>
        <v>1.0165596233833387</v>
      </c>
      <c r="BH35" s="43">
        <v>0.66583747927031489</v>
      </c>
      <c r="BI35" s="43">
        <v>0.63656169538522489</v>
      </c>
      <c r="BJ35" s="43">
        <v>7.0953036110749572</v>
      </c>
      <c r="BK35" s="183">
        <v>0.61763310758540235</v>
      </c>
      <c r="BL35">
        <f>VLOOKUP($A35, Calcs!$A$3:'Calcs'!$BAA$130, 1025, FALSE)</f>
        <v>1795</v>
      </c>
      <c r="BM35" s="554">
        <v>1.3</v>
      </c>
      <c r="BN35" s="43">
        <f t="shared" si="50"/>
        <v>0.78589637203985252</v>
      </c>
      <c r="BO35" s="43" t="str">
        <f t="shared" si="51"/>
        <v>C+</v>
      </c>
      <c r="BP35" s="187">
        <f t="shared" si="52"/>
        <v>2.3087071707826188</v>
      </c>
      <c r="BQ35" s="48" t="s">
        <v>459</v>
      </c>
      <c r="BR35" t="s">
        <v>1960</v>
      </c>
      <c r="BS35" t="str">
        <f t="shared" si="53"/>
        <v>Hakuna</v>
      </c>
      <c r="BT35" t="s">
        <v>1671</v>
      </c>
      <c r="BU35" t="s">
        <v>1671</v>
      </c>
      <c r="BW35" t="s">
        <v>24</v>
      </c>
      <c r="BX35" t="s">
        <v>24</v>
      </c>
      <c r="BY35">
        <f>MATCH(A35, Standings!$X$21:$X$36, 0)</f>
        <v>2</v>
      </c>
      <c r="BZ35" s="183">
        <v>0.3600493617098231</v>
      </c>
      <c r="CA35" s="20" t="s">
        <v>72</v>
      </c>
      <c r="CB35">
        <v>34</v>
      </c>
      <c r="CC35">
        <v>34</v>
      </c>
      <c r="CD35">
        <v>35</v>
      </c>
      <c r="CE35">
        <v>35</v>
      </c>
      <c r="CF35">
        <v>34</v>
      </c>
      <c r="CG35">
        <v>33</v>
      </c>
      <c r="CH35">
        <v>33</v>
      </c>
      <c r="CI35">
        <v>34</v>
      </c>
      <c r="CJ35">
        <v>32</v>
      </c>
      <c r="CK35">
        <v>33</v>
      </c>
      <c r="CL35">
        <v>35</v>
      </c>
      <c r="CM35">
        <v>35</v>
      </c>
      <c r="CN35">
        <v>35</v>
      </c>
      <c r="CO35">
        <v>36</v>
      </c>
      <c r="CP35">
        <v>40</v>
      </c>
      <c r="CQ35">
        <v>45</v>
      </c>
      <c r="CR35">
        <v>45</v>
      </c>
      <c r="CS35">
        <v>37</v>
      </c>
      <c r="CT35">
        <v>36</v>
      </c>
      <c r="CU35">
        <v>37</v>
      </c>
      <c r="CV35">
        <v>37</v>
      </c>
      <c r="CW35">
        <v>42</v>
      </c>
      <c r="CX35">
        <v>43</v>
      </c>
      <c r="CY35">
        <v>49</v>
      </c>
      <c r="CZ35">
        <v>48</v>
      </c>
      <c r="DA35">
        <v>36</v>
      </c>
      <c r="DB35">
        <v>36</v>
      </c>
      <c r="DC35">
        <v>37</v>
      </c>
      <c r="DD35">
        <v>48</v>
      </c>
      <c r="DE35">
        <v>47</v>
      </c>
      <c r="DF35">
        <v>55</v>
      </c>
      <c r="DG35">
        <v>53</v>
      </c>
      <c r="DH35">
        <v>55</v>
      </c>
      <c r="DI35">
        <v>54</v>
      </c>
      <c r="DJ35">
        <v>37</v>
      </c>
      <c r="DK35">
        <v>51</v>
      </c>
      <c r="DL35">
        <v>91</v>
      </c>
      <c r="DM35">
        <v>87</v>
      </c>
      <c r="DN35">
        <v>104</v>
      </c>
    </row>
    <row r="36" spans="1:118" x14ac:dyDescent="0.35">
      <c r="A36">
        <v>44</v>
      </c>
      <c r="B36" s="85" t="s">
        <v>4</v>
      </c>
      <c r="C36" s="51" t="s">
        <v>108</v>
      </c>
      <c r="D36" t="s">
        <v>24</v>
      </c>
      <c r="F36" s="28">
        <f>VLOOKUP($A36, Calcs!$A$3:'Calcs'!$ALW$130, 95, FALSE)+VLOOKUP($A36, Calcs!$A$3:'Calcs'!$ALW$130, 97, FALSE)</f>
        <v>8</v>
      </c>
      <c r="G36" s="28">
        <f>VLOOKUP($A36, Calcs!$A$3:'Calcs'!$ALW$130, 96, FALSE)+VLOOKUP($A36, Calcs!$A$3:'Calcs'!$ALW$130, 98, FALSE)</f>
        <v>4</v>
      </c>
      <c r="I36" s="28">
        <f>VLOOKUP($A36, Calcs!$A$3:'Calcs'!$ALW$130, 99, FALSE)+VLOOKUP($A36, Calcs!$A$3:'Calcs'!$ALW$130, 101, FALSE)</f>
        <v>6</v>
      </c>
      <c r="J36" s="28">
        <f>VLOOKUP($A36, Calcs!$A$3:'Calcs'!$ALW$130, 100, FALSE)+VLOOKUP($A36, Calcs!$A$3:'Calcs'!$ALW$130, 102, FALSE)</f>
        <v>3</v>
      </c>
      <c r="L36" s="28">
        <f>VLOOKUP($A36, Calcs!$A$3:'Calcs'!$ALW$130, 119, FALSE)</f>
        <v>3</v>
      </c>
      <c r="M36" s="28">
        <f>VLOOKUP($A36, Calcs!$A$3:'Calcs'!$ALW$130, 120, FALSE)</f>
        <v>9</v>
      </c>
      <c r="N36" t="s">
        <v>1949</v>
      </c>
      <c r="O36" s="202">
        <f>VLOOKUP($A36, Calcs!$A$3:'Calcs'!$ALW$130, 302, FALSE)/X36</f>
        <v>19.376146788990827</v>
      </c>
      <c r="P36" s="202">
        <f>VLOOKUP($A36, Calcs!$A$3:'Calcs'!$ALW$130, 394, FALSE)/X36</f>
        <v>18.577981651376149</v>
      </c>
      <c r="Q36" s="202">
        <f t="shared" si="27"/>
        <v>0.79816513761467789</v>
      </c>
      <c r="R36" s="202">
        <f>O36/(VLOOKUP($A36,Calcs!$A$3:'Calcs'!$ALW$130,485,FALSE)/X36)</f>
        <v>2.3545150501672238</v>
      </c>
      <c r="S36" s="187">
        <f>VLOOKUP($A36, Calcs!$A$3:'Calcs'!$ALW$130, 210, FALSE)/X36</f>
        <v>0.57927204504769969</v>
      </c>
      <c r="T36" s="43">
        <f>VLOOKUP($A36, Calcs!$A$3:'Calcs'!$ALW$130, 576, FALSE)/X36</f>
        <v>0.92449541284403736</v>
      </c>
      <c r="U36">
        <f>VLOOKUP($A36, Calcs!$A$3:'Calcs'!$ALW$130, 667, FALSE)/X36</f>
        <v>66.9816513761468</v>
      </c>
      <c r="V36">
        <f>VLOOKUP($A36, Calcs!$A$3:'Calcs'!$ALW$130, 758, FALSE)/X36</f>
        <v>43.111926605504593</v>
      </c>
      <c r="X36" s="202">
        <f>VLOOKUP($A36, Calcs!$A$3:'Calcs'!$ALW$130, 9, FALSE)</f>
        <v>18.166666666666664</v>
      </c>
      <c r="Y36" s="43">
        <f t="shared" si="28"/>
        <v>4.006987454818602</v>
      </c>
      <c r="Z36" s="43">
        <f t="shared" si="29"/>
        <v>0.56393688393738262</v>
      </c>
      <c r="AA36" s="43">
        <f t="shared" si="30"/>
        <v>-0.12633027522935947</v>
      </c>
      <c r="AB36">
        <f t="shared" si="31"/>
        <v>66.9816513761468</v>
      </c>
      <c r="AC36">
        <f t="shared" si="32"/>
        <v>43.111926605504593</v>
      </c>
      <c r="AD36">
        <f t="shared" si="33"/>
        <v>6.0900863179748406</v>
      </c>
      <c r="AE36" s="43">
        <f t="shared" si="34"/>
        <v>6.5659673015866131</v>
      </c>
      <c r="AG36" s="94">
        <v>21</v>
      </c>
      <c r="AH36" s="94">
        <v>20</v>
      </c>
      <c r="AI36" s="94">
        <v>40</v>
      </c>
      <c r="AL36" s="28">
        <f t="shared" si="35"/>
        <v>81</v>
      </c>
      <c r="AN36" s="44">
        <v>35</v>
      </c>
      <c r="AO36" s="77">
        <f t="shared" si="36"/>
        <v>35</v>
      </c>
      <c r="AP36" s="45">
        <f t="shared" si="37"/>
        <v>0</v>
      </c>
      <c r="AQ36" s="46">
        <f t="shared" si="38"/>
        <v>0.61646907234845549</v>
      </c>
      <c r="AR36" s="43">
        <f t="shared" si="39"/>
        <v>0.70833333333333337</v>
      </c>
      <c r="AS36" s="43">
        <f t="shared" si="40"/>
        <v>0.66666666666666663</v>
      </c>
      <c r="AT36" s="43">
        <f t="shared" si="41"/>
        <v>0.75606609949851833</v>
      </c>
      <c r="AU36" s="43">
        <f t="shared" si="42"/>
        <v>0.5527045958778285</v>
      </c>
      <c r="AV36" s="43">
        <f t="shared" si="43"/>
        <v>0.51227772277015438</v>
      </c>
      <c r="AW36" s="43">
        <f t="shared" si="44"/>
        <v>0.53941734984251999</v>
      </c>
      <c r="AX36" s="43">
        <f t="shared" si="45"/>
        <v>0.6149409911223136</v>
      </c>
      <c r="AY36" s="43">
        <f t="shared" si="46"/>
        <v>0.68262270484725462</v>
      </c>
      <c r="AZ36" s="43">
        <f t="shared" si="47"/>
        <v>0.6199019669009217</v>
      </c>
      <c r="BA36" s="43">
        <f t="shared" si="48"/>
        <v>0.48877146631439894</v>
      </c>
      <c r="BB36" s="43">
        <f t="shared" si="49"/>
        <v>0.24324324324324326</v>
      </c>
      <c r="BC36">
        <v>287</v>
      </c>
      <c r="BE36">
        <f>VLOOKUP($A36, Calcs!$A$3:'Calcs'!$ALW$130, 845, FALSE)</f>
        <v>50.25</v>
      </c>
      <c r="BF36" s="43">
        <v>-0.33333333333333331</v>
      </c>
      <c r="BG36">
        <f>IF(A36&lt;17, SoC!P$3, IF(A36&lt;33, SoC!P$4, IF(A36&lt;49, SoC!P$5, IF(A36&lt;65, SoC!P$6, IF(A36&lt;81, SoC!P$7, IF(A36&lt;97, SoC!P$8, SoC!P$9))))))</f>
        <v>0.9735268407280826</v>
      </c>
      <c r="BH36" s="43">
        <v>0.75606609949851833</v>
      </c>
      <c r="BI36" s="43">
        <v>0.5527045958778285</v>
      </c>
      <c r="BJ36" s="43">
        <v>6.5659673015866131</v>
      </c>
      <c r="BK36" s="183">
        <v>0.61642495585460211</v>
      </c>
      <c r="BL36">
        <f>VLOOKUP($A36, Calcs!$A$3:'Calcs'!$BAA$130, 1025, FALSE)</f>
        <v>1916</v>
      </c>
      <c r="BM36" s="554">
        <v>5</v>
      </c>
      <c r="BN36" s="43">
        <f t="shared" si="50"/>
        <v>0.78512735008697931</v>
      </c>
      <c r="BO36" s="43" t="str">
        <f t="shared" si="51"/>
        <v>C+</v>
      </c>
      <c r="BP36" s="187">
        <f t="shared" si="52"/>
        <v>2.0198759814224418</v>
      </c>
      <c r="BQ36" s="48" t="s">
        <v>351</v>
      </c>
      <c r="BR36" t="s">
        <v>1950</v>
      </c>
      <c r="BS36" t="str">
        <f t="shared" si="53"/>
        <v>Mystery</v>
      </c>
      <c r="BT36" t="s">
        <v>553</v>
      </c>
      <c r="BU36" t="s">
        <v>501</v>
      </c>
      <c r="BV36" s="91">
        <f>IF(BT36="MRL", VLOOKUP(C36, Master!BL:BP, 5, FALSE), IF(BT36="UTL", VLOOKUP(C36, Ultra!BL:BP, 5, FALSE), ""))</f>
        <v>5</v>
      </c>
      <c r="BW36" t="s">
        <v>24</v>
      </c>
      <c r="BX36" t="s">
        <v>24</v>
      </c>
      <c r="BY36">
        <f>MATCH(A36, Standings!$N$3:$N$18, 0)</f>
        <v>4</v>
      </c>
      <c r="BZ36" s="183">
        <v>0.83368875582956181</v>
      </c>
      <c r="CA36" s="23" t="s">
        <v>108</v>
      </c>
      <c r="CB36">
        <v>35</v>
      </c>
      <c r="CC36">
        <v>35</v>
      </c>
      <c r="CD36">
        <v>34</v>
      </c>
      <c r="CE36">
        <v>34</v>
      </c>
      <c r="CF36">
        <v>35</v>
      </c>
      <c r="CG36">
        <v>35</v>
      </c>
      <c r="CH36">
        <v>35</v>
      </c>
      <c r="CI36">
        <v>35</v>
      </c>
      <c r="CJ36">
        <v>35</v>
      </c>
      <c r="CK36">
        <v>35</v>
      </c>
      <c r="CL36">
        <v>34</v>
      </c>
      <c r="CM36">
        <v>36</v>
      </c>
      <c r="CN36">
        <v>36</v>
      </c>
      <c r="CO36">
        <v>44</v>
      </c>
      <c r="CP36">
        <v>46</v>
      </c>
      <c r="CQ36">
        <v>49</v>
      </c>
      <c r="CR36">
        <v>49</v>
      </c>
      <c r="CS36">
        <v>51</v>
      </c>
      <c r="CT36">
        <v>51</v>
      </c>
      <c r="CU36">
        <v>62</v>
      </c>
      <c r="CV36">
        <v>62</v>
      </c>
      <c r="CW36">
        <v>52</v>
      </c>
      <c r="CX36">
        <v>52</v>
      </c>
      <c r="CY36">
        <v>57</v>
      </c>
      <c r="CZ36">
        <v>52</v>
      </c>
      <c r="DA36">
        <v>43</v>
      </c>
      <c r="DB36">
        <v>41</v>
      </c>
      <c r="DC36">
        <v>39</v>
      </c>
      <c r="DD36">
        <v>44</v>
      </c>
      <c r="DE36">
        <v>42</v>
      </c>
      <c r="DF36">
        <v>30</v>
      </c>
      <c r="DG36">
        <v>29</v>
      </c>
      <c r="DH36">
        <v>30</v>
      </c>
      <c r="DI36">
        <v>28</v>
      </c>
      <c r="DJ36">
        <v>30</v>
      </c>
      <c r="DK36">
        <v>30</v>
      </c>
      <c r="DL36">
        <v>11</v>
      </c>
      <c r="DM36">
        <v>9</v>
      </c>
      <c r="DN36">
        <v>7</v>
      </c>
    </row>
    <row r="37" spans="1:118" x14ac:dyDescent="0.35">
      <c r="A37">
        <v>79</v>
      </c>
      <c r="B37" s="87" t="s">
        <v>2</v>
      </c>
      <c r="C37" s="53" t="s">
        <v>74</v>
      </c>
      <c r="D37" t="s">
        <v>24</v>
      </c>
      <c r="F37" s="28">
        <f>VLOOKUP($A37, Calcs!$A$3:'Calcs'!$ALW$130, 95, FALSE)+VLOOKUP($A37, Calcs!$A$3:'Calcs'!$ALW$130, 97, FALSE)</f>
        <v>7</v>
      </c>
      <c r="G37" s="28">
        <f>VLOOKUP($A37, Calcs!$A$3:'Calcs'!$ALW$130, 96, FALSE)+VLOOKUP($A37, Calcs!$A$3:'Calcs'!$ALW$130, 98, FALSE)</f>
        <v>5</v>
      </c>
      <c r="I37" s="28">
        <f>VLOOKUP($A37, Calcs!$A$3:'Calcs'!$ALW$130, 99, FALSE)+VLOOKUP($A37, Calcs!$A$3:'Calcs'!$ALW$130, 101, FALSE)</f>
        <v>5</v>
      </c>
      <c r="J37" s="28">
        <f>VLOOKUP($A37, Calcs!$A$3:'Calcs'!$ALW$130, 100, FALSE)+VLOOKUP($A37, Calcs!$A$3:'Calcs'!$ALW$130, 102, FALSE)</f>
        <v>4</v>
      </c>
      <c r="L37" s="28">
        <f>VLOOKUP($A37, Calcs!$A$3:'Calcs'!$ALW$130, 119, FALSE)</f>
        <v>0</v>
      </c>
      <c r="M37" s="28">
        <f>VLOOKUP($A37, Calcs!$A$3:'Calcs'!$ALW$130, 120, FALSE)</f>
        <v>1</v>
      </c>
      <c r="N37" t="s">
        <v>7633</v>
      </c>
      <c r="O37" s="202">
        <f>VLOOKUP($A37, Calcs!$A$3:'Calcs'!$ALW$130, 302, FALSE)/X37</f>
        <v>20.12</v>
      </c>
      <c r="P37" s="202">
        <f>VLOOKUP($A37, Calcs!$A$3:'Calcs'!$ALW$130, 394, FALSE)/X37</f>
        <v>16.8</v>
      </c>
      <c r="Q37" s="202">
        <f t="shared" si="27"/>
        <v>3.3200000000000003</v>
      </c>
      <c r="R37" s="202">
        <f>O37/(VLOOKUP($A37,Calcs!$A$3:'Calcs'!$ALW$130,485,FALSE)/X37)</f>
        <v>2.2158590308370045</v>
      </c>
      <c r="S37" s="187">
        <f>VLOOKUP($A37, Calcs!$A$3:'Calcs'!$ALW$130, 210, FALSE)/X37</f>
        <v>0.54743972145191444</v>
      </c>
      <c r="T37" s="43">
        <f>VLOOKUP($A37, Calcs!$A$3:'Calcs'!$ALW$130, 576, FALSE)/X37</f>
        <v>-1.6212</v>
      </c>
      <c r="U37">
        <f>VLOOKUP($A37, Calcs!$A$3:'Calcs'!$ALW$130, 667, FALSE)/X37</f>
        <v>47.32</v>
      </c>
      <c r="V37">
        <f>VLOOKUP($A37, Calcs!$A$3:'Calcs'!$ALW$130, 758, FALSE)/X37</f>
        <v>69.492000000000004</v>
      </c>
      <c r="X37" s="202">
        <f>VLOOKUP($A37, Calcs!$A$3:'Calcs'!$ALW$130, 9, FALSE)</f>
        <v>12.5</v>
      </c>
      <c r="Y37" s="43">
        <f t="shared" si="28"/>
        <v>5.1804091184218528</v>
      </c>
      <c r="Z37" s="43">
        <f t="shared" si="29"/>
        <v>0.55927197574982102</v>
      </c>
      <c r="AA37" s="43">
        <f t="shared" si="30"/>
        <v>4.9412000000000003</v>
      </c>
      <c r="AB37">
        <f t="shared" si="31"/>
        <v>47.32</v>
      </c>
      <c r="AC37">
        <f t="shared" si="32"/>
        <v>69.492000000000004</v>
      </c>
      <c r="AD37">
        <f t="shared" si="33"/>
        <v>5.1584336815357483</v>
      </c>
      <c r="AE37" s="43">
        <f t="shared" si="34"/>
        <v>8.3361861783431888</v>
      </c>
      <c r="AH37" s="94">
        <v>0</v>
      </c>
      <c r="AI37" s="94">
        <v>20</v>
      </c>
      <c r="AL37" s="28">
        <f t="shared" si="35"/>
        <v>20</v>
      </c>
      <c r="AN37" s="44">
        <v>36</v>
      </c>
      <c r="AO37" s="77">
        <f t="shared" si="36"/>
        <v>36</v>
      </c>
      <c r="AP37" s="45">
        <f t="shared" si="37"/>
        <v>0</v>
      </c>
      <c r="AQ37" s="46">
        <f t="shared" si="38"/>
        <v>0.60559606254252762</v>
      </c>
      <c r="AR37" s="43">
        <f t="shared" si="39"/>
        <v>0.58333333333333337</v>
      </c>
      <c r="AS37" s="43">
        <f t="shared" si="40"/>
        <v>0.55555555555555558</v>
      </c>
      <c r="AT37" s="43">
        <f t="shared" si="41"/>
        <v>0.81479558728098611</v>
      </c>
      <c r="AU37" s="43">
        <f t="shared" si="42"/>
        <v>0.65834818775995252</v>
      </c>
      <c r="AV37" s="43">
        <f t="shared" si="43"/>
        <v>0.41168933972422478</v>
      </c>
      <c r="AW37" s="43">
        <f t="shared" si="44"/>
        <v>0.52420574948541032</v>
      </c>
      <c r="AX37" s="43">
        <f t="shared" si="45"/>
        <v>0.99142166574213475</v>
      </c>
      <c r="AY37" s="43">
        <f t="shared" si="46"/>
        <v>0.6064566550701338</v>
      </c>
      <c r="AZ37" s="43">
        <f t="shared" si="47"/>
        <v>0.86887507003057451</v>
      </c>
      <c r="BA37" s="43">
        <f t="shared" si="48"/>
        <v>0.28137384412153238</v>
      </c>
      <c r="BB37" s="43">
        <f t="shared" si="49"/>
        <v>6.006006006006006E-2</v>
      </c>
      <c r="BC37">
        <v>68</v>
      </c>
      <c r="BE37">
        <f>VLOOKUP($A37, Calcs!$A$3:'Calcs'!$ALW$130, 845, FALSE)</f>
        <v>22.0625</v>
      </c>
      <c r="BF37" s="43">
        <v>0</v>
      </c>
      <c r="BG37">
        <f>IF(A37&lt;17, SoC!P$3, IF(A37&lt;33, SoC!P$4, IF(A37&lt;49, SoC!P$5, IF(A37&lt;65, SoC!P$6, IF(A37&lt;81, SoC!P$7, IF(A37&lt;97, SoC!P$8, SoC!P$9))))))</f>
        <v>1.0216138030074347</v>
      </c>
      <c r="BH37" s="43">
        <v>0.81479558728098611</v>
      </c>
      <c r="BI37" s="43">
        <v>0.65834818775995252</v>
      </c>
      <c r="BJ37" s="43">
        <v>8.3361861783431888</v>
      </c>
      <c r="BK37" s="183">
        <v>0.60530174914633528</v>
      </c>
      <c r="BL37">
        <f>VLOOKUP($A37, Calcs!$A$3:'Calcs'!$BAA$130, 1025, FALSE)</f>
        <v>1759</v>
      </c>
      <c r="BM37" s="554">
        <v>2.2000000000000002</v>
      </c>
      <c r="BN37" s="43">
        <f t="shared" si="50"/>
        <v>0.77801140682276326</v>
      </c>
      <c r="BO37" s="43" t="str">
        <f t="shared" si="51"/>
        <v>C+</v>
      </c>
      <c r="BP37" s="187">
        <f t="shared" si="52"/>
        <v>2.682521285635393</v>
      </c>
      <c r="BQ37" s="48" t="s">
        <v>351</v>
      </c>
      <c r="BR37" t="s">
        <v>1963</v>
      </c>
      <c r="BS37" t="str">
        <f t="shared" si="53"/>
        <v>Mystery</v>
      </c>
      <c r="BW37" t="s">
        <v>24</v>
      </c>
      <c r="BX37" t="s">
        <v>24</v>
      </c>
      <c r="BY37">
        <f>MATCH(A37, Standings!$X$3:$X$18, 0)</f>
        <v>8</v>
      </c>
      <c r="BZ37" s="183">
        <v>0.26794288710900899</v>
      </c>
      <c r="CA37" s="21" t="s">
        <v>74</v>
      </c>
      <c r="CB37">
        <v>36</v>
      </c>
      <c r="CC37">
        <v>36</v>
      </c>
      <c r="CD37">
        <v>36</v>
      </c>
      <c r="CE37">
        <v>38</v>
      </c>
      <c r="CF37">
        <v>39</v>
      </c>
      <c r="CG37">
        <v>39</v>
      </c>
      <c r="CH37">
        <v>41</v>
      </c>
      <c r="CI37">
        <v>41</v>
      </c>
      <c r="CJ37">
        <v>41</v>
      </c>
      <c r="CK37">
        <v>42</v>
      </c>
      <c r="CL37">
        <v>42</v>
      </c>
      <c r="CM37">
        <v>41</v>
      </c>
      <c r="CN37">
        <v>42</v>
      </c>
      <c r="CO37">
        <v>41</v>
      </c>
      <c r="CP37">
        <v>42</v>
      </c>
      <c r="CQ37">
        <v>48</v>
      </c>
      <c r="CR37">
        <v>47</v>
      </c>
      <c r="CS37">
        <v>42</v>
      </c>
      <c r="CT37">
        <v>42</v>
      </c>
      <c r="CU37">
        <v>52</v>
      </c>
      <c r="CV37">
        <v>50</v>
      </c>
      <c r="CW37">
        <v>65</v>
      </c>
      <c r="CX37">
        <v>67</v>
      </c>
      <c r="CY37">
        <v>68</v>
      </c>
      <c r="CZ37">
        <v>68</v>
      </c>
      <c r="DA37">
        <v>74</v>
      </c>
      <c r="DB37">
        <v>74</v>
      </c>
      <c r="DC37">
        <v>73</v>
      </c>
      <c r="DD37">
        <v>58</v>
      </c>
      <c r="DE37">
        <v>55</v>
      </c>
      <c r="DF37">
        <v>70</v>
      </c>
      <c r="DG37">
        <v>70</v>
      </c>
      <c r="DH37">
        <v>86</v>
      </c>
      <c r="DI37">
        <v>81</v>
      </c>
      <c r="DJ37">
        <v>76</v>
      </c>
      <c r="DK37">
        <v>74</v>
      </c>
      <c r="DL37">
        <v>87</v>
      </c>
      <c r="DM37">
        <v>123</v>
      </c>
      <c r="DN37">
        <v>123</v>
      </c>
    </row>
    <row r="38" spans="1:118" x14ac:dyDescent="0.35">
      <c r="A38">
        <v>62</v>
      </c>
      <c r="B38" s="86" t="s">
        <v>3</v>
      </c>
      <c r="C38" s="52" t="s">
        <v>90</v>
      </c>
      <c r="D38" t="s">
        <v>24</v>
      </c>
      <c r="F38" s="28">
        <f>VLOOKUP($A38, Calcs!$A$3:'Calcs'!$ALW$130, 95, FALSE)+VLOOKUP($A38, Calcs!$A$3:'Calcs'!$ALW$130, 97, FALSE)</f>
        <v>8</v>
      </c>
      <c r="G38" s="28">
        <f>VLOOKUP($A38, Calcs!$A$3:'Calcs'!$ALW$130, 96, FALSE)+VLOOKUP($A38, Calcs!$A$3:'Calcs'!$ALW$130, 98, FALSE)</f>
        <v>4</v>
      </c>
      <c r="I38" s="28">
        <f>VLOOKUP($A38, Calcs!$A$3:'Calcs'!$ALW$130, 99, FALSE)+VLOOKUP($A38, Calcs!$A$3:'Calcs'!$ALW$130, 101, FALSE)</f>
        <v>6</v>
      </c>
      <c r="J38" s="28">
        <f>VLOOKUP($A38, Calcs!$A$3:'Calcs'!$ALW$130, 100, FALSE)+VLOOKUP($A38, Calcs!$A$3:'Calcs'!$ALW$130, 102, FALSE)</f>
        <v>3</v>
      </c>
      <c r="L38" s="28">
        <f>VLOOKUP($A38, Calcs!$A$3:'Calcs'!$ALW$130, 119, FALSE)</f>
        <v>0</v>
      </c>
      <c r="M38" s="28">
        <f>VLOOKUP($A38, Calcs!$A$3:'Calcs'!$ALW$130, 120, FALSE)</f>
        <v>2</v>
      </c>
      <c r="N38" t="s">
        <v>1947</v>
      </c>
      <c r="O38" s="202">
        <f>VLOOKUP($A38, Calcs!$A$3:'Calcs'!$ALW$130, 302, FALSE)/X38</f>
        <v>18.925925925925927</v>
      </c>
      <c r="P38" s="202">
        <f>VLOOKUP($A38, Calcs!$A$3:'Calcs'!$ALW$130, 394, FALSE)/X38</f>
        <v>15.888888888888889</v>
      </c>
      <c r="Q38" s="202">
        <f t="shared" si="27"/>
        <v>3.0370370370370381</v>
      </c>
      <c r="R38" s="202">
        <f>O38/(VLOOKUP($A38,Calcs!$A$3:'Calcs'!$ALW$130,485,FALSE)/X38)</f>
        <v>2.1115702479338845</v>
      </c>
      <c r="S38" s="187">
        <f>VLOOKUP($A38, Calcs!$A$3:'Calcs'!$ALW$130, 210, FALSE)/X38</f>
        <v>0.4592377773064783</v>
      </c>
      <c r="T38" s="43">
        <f>VLOOKUP($A38, Calcs!$A$3:'Calcs'!$ALW$130, 576, FALSE)/X38</f>
        <v>-0.98888888888888871</v>
      </c>
      <c r="U38">
        <f>VLOOKUP($A38, Calcs!$A$3:'Calcs'!$ALW$130, 667, FALSE)/X38</f>
        <v>47.481481481481481</v>
      </c>
      <c r="V38">
        <f>VLOOKUP($A38, Calcs!$A$3:'Calcs'!$ALW$130, 758, FALSE)/X38</f>
        <v>60.307407407407418</v>
      </c>
      <c r="X38" s="202">
        <f>VLOOKUP($A38, Calcs!$A$3:'Calcs'!$ALW$130, 9, FALSE)</f>
        <v>13.5</v>
      </c>
      <c r="Y38" s="43">
        <f t="shared" si="28"/>
        <v>4.055375060734149</v>
      </c>
      <c r="Z38" s="43">
        <f t="shared" si="29"/>
        <v>0.49281859119284144</v>
      </c>
      <c r="AA38" s="43">
        <f t="shared" si="30"/>
        <v>4.025925925925927</v>
      </c>
      <c r="AB38">
        <f t="shared" si="31"/>
        <v>47.481481481481481</v>
      </c>
      <c r="AC38">
        <f t="shared" si="32"/>
        <v>60.307407407407418</v>
      </c>
      <c r="AD38">
        <f t="shared" si="33"/>
        <v>5.3634790092098328</v>
      </c>
      <c r="AE38" s="43">
        <f t="shared" si="34"/>
        <v>7.7657844038710868</v>
      </c>
      <c r="AH38" s="94">
        <v>0</v>
      </c>
      <c r="AI38" s="94">
        <v>30</v>
      </c>
      <c r="AL38" s="28">
        <f t="shared" si="35"/>
        <v>30</v>
      </c>
      <c r="AN38" s="44">
        <v>37</v>
      </c>
      <c r="AO38" s="77">
        <f t="shared" si="36"/>
        <v>37</v>
      </c>
      <c r="AP38" s="45">
        <f t="shared" si="37"/>
        <v>0</v>
      </c>
      <c r="AQ38" s="46">
        <f t="shared" si="38"/>
        <v>0.60231282663071684</v>
      </c>
      <c r="AR38" s="43">
        <f t="shared" si="39"/>
        <v>0.66666666666666663</v>
      </c>
      <c r="AS38" s="43">
        <f t="shared" si="40"/>
        <v>0.66666666666666663</v>
      </c>
      <c r="AT38" s="43">
        <f t="shared" si="41"/>
        <v>0.72051978433116204</v>
      </c>
      <c r="AU38" s="43">
        <f t="shared" si="42"/>
        <v>0.71248432032745768</v>
      </c>
      <c r="AV38" s="43">
        <f t="shared" si="43"/>
        <v>0.33603276099993895</v>
      </c>
      <c r="AW38" s="43">
        <f t="shared" si="44"/>
        <v>0.30751073907696663</v>
      </c>
      <c r="AX38" s="43">
        <f t="shared" si="45"/>
        <v>0.92342345317026353</v>
      </c>
      <c r="AY38" s="43">
        <f t="shared" si="46"/>
        <v>0.62344364924364526</v>
      </c>
      <c r="AZ38" s="43">
        <f t="shared" si="47"/>
        <v>0.78865069682697309</v>
      </c>
      <c r="BA38" s="43">
        <f t="shared" si="48"/>
        <v>0.29458388375165123</v>
      </c>
      <c r="BB38" s="43">
        <f t="shared" si="49"/>
        <v>9.0090090090090086E-2</v>
      </c>
      <c r="BC38">
        <v>44</v>
      </c>
      <c r="BE38">
        <f>VLOOKUP($A38, Calcs!$A$3:'Calcs'!$ALW$130, 845, FALSE)</f>
        <v>17.78125</v>
      </c>
      <c r="BF38" s="43">
        <v>-0.33333333333333331</v>
      </c>
      <c r="BG38">
        <f>IF(A38&lt;17, SoC!P$3, IF(A38&lt;33, SoC!P$4, IF(A38&lt;49, SoC!P$5, IF(A38&lt;65, SoC!P$6, IF(A38&lt;81, SoC!P$7, IF(A38&lt;97, SoC!P$8, SoC!P$9))))))</f>
        <v>1.0731229344487323</v>
      </c>
      <c r="BH38" s="43">
        <v>0.72051978433116204</v>
      </c>
      <c r="BI38" s="43">
        <v>0.71248432032745768</v>
      </c>
      <c r="BJ38" s="43">
        <v>7.7657844038710868</v>
      </c>
      <c r="BK38" s="183">
        <v>0.60227703843849056</v>
      </c>
      <c r="BL38">
        <f>VLOOKUP($A38, Calcs!$A$3:'Calcs'!$BAA$130, 1025, FALSE)</f>
        <v>1769</v>
      </c>
      <c r="BM38" s="554">
        <v>1.8</v>
      </c>
      <c r="BN38" s="43">
        <f t="shared" si="50"/>
        <v>0.77606509935603374</v>
      </c>
      <c r="BO38" s="43" t="str">
        <f t="shared" si="51"/>
        <v>C+</v>
      </c>
      <c r="BP38" s="187">
        <f t="shared" si="52"/>
        <v>2.3368261842424478</v>
      </c>
      <c r="BQ38" s="48" t="s">
        <v>459</v>
      </c>
      <c r="BR38" t="s">
        <v>1956</v>
      </c>
      <c r="BS38" t="str">
        <f t="shared" si="53"/>
        <v>Hakuna</v>
      </c>
      <c r="BT38" t="s">
        <v>1671</v>
      </c>
      <c r="BU38" t="s">
        <v>1671</v>
      </c>
      <c r="BW38" t="s">
        <v>24</v>
      </c>
      <c r="BX38" t="s">
        <v>24</v>
      </c>
      <c r="BY38">
        <f>MATCH(A38, Standings!$N$21:$N$36, 0)</f>
        <v>6</v>
      </c>
      <c r="BZ38" s="183">
        <v>0.40963450463332135</v>
      </c>
      <c r="CA38" s="22" t="s">
        <v>90</v>
      </c>
      <c r="CB38">
        <v>37</v>
      </c>
      <c r="CC38">
        <v>37</v>
      </c>
      <c r="CD38">
        <v>37</v>
      </c>
      <c r="CE38">
        <v>36</v>
      </c>
      <c r="CF38">
        <v>36</v>
      </c>
      <c r="CG38">
        <v>38</v>
      </c>
      <c r="CH38">
        <v>39</v>
      </c>
      <c r="CI38">
        <v>39</v>
      </c>
      <c r="CJ38">
        <v>39</v>
      </c>
      <c r="CK38">
        <v>40</v>
      </c>
      <c r="CL38">
        <v>39</v>
      </c>
      <c r="CM38">
        <v>37</v>
      </c>
      <c r="CN38">
        <v>38</v>
      </c>
      <c r="CO38">
        <v>39</v>
      </c>
      <c r="CP38">
        <v>41</v>
      </c>
      <c r="CQ38">
        <v>47</v>
      </c>
      <c r="CR38">
        <v>48</v>
      </c>
      <c r="CS38">
        <v>36</v>
      </c>
      <c r="CT38">
        <v>37</v>
      </c>
      <c r="CU38">
        <v>42</v>
      </c>
      <c r="CV38">
        <v>39</v>
      </c>
      <c r="CW38">
        <v>53</v>
      </c>
      <c r="CX38">
        <v>53</v>
      </c>
      <c r="CY38">
        <v>60</v>
      </c>
      <c r="CZ38">
        <v>60</v>
      </c>
      <c r="DA38">
        <v>59</v>
      </c>
      <c r="DB38">
        <v>60</v>
      </c>
      <c r="DC38">
        <v>59</v>
      </c>
      <c r="DD38">
        <v>69</v>
      </c>
      <c r="DE38">
        <v>69</v>
      </c>
      <c r="DF38">
        <v>84</v>
      </c>
      <c r="DG38">
        <v>84</v>
      </c>
      <c r="DH38">
        <v>81</v>
      </c>
      <c r="DI38">
        <v>79</v>
      </c>
      <c r="DJ38">
        <v>101</v>
      </c>
      <c r="DK38">
        <v>98</v>
      </c>
      <c r="DL38">
        <v>110</v>
      </c>
      <c r="DM38">
        <v>100</v>
      </c>
      <c r="DN38">
        <v>87</v>
      </c>
    </row>
    <row r="39" spans="1:118" x14ac:dyDescent="0.35">
      <c r="A39">
        <v>85</v>
      </c>
      <c r="B39" s="88" t="s">
        <v>1</v>
      </c>
      <c r="C39" s="54" t="s">
        <v>68</v>
      </c>
      <c r="D39" t="s">
        <v>24</v>
      </c>
      <c r="F39" s="28">
        <f>VLOOKUP($A39, Calcs!$A$3:'Calcs'!$ALW$130, 95, FALSE)+VLOOKUP($A39, Calcs!$A$3:'Calcs'!$ALW$130, 97, FALSE)</f>
        <v>8</v>
      </c>
      <c r="G39" s="28">
        <f>VLOOKUP($A39, Calcs!$A$3:'Calcs'!$ALW$130, 96, FALSE)+VLOOKUP($A39, Calcs!$A$3:'Calcs'!$ALW$130, 98, FALSE)</f>
        <v>4</v>
      </c>
      <c r="I39" s="28">
        <f>VLOOKUP($A39, Calcs!$A$3:'Calcs'!$ALW$130, 99, FALSE)+VLOOKUP($A39, Calcs!$A$3:'Calcs'!$ALW$130, 101, FALSE)</f>
        <v>6</v>
      </c>
      <c r="J39" s="28">
        <f>VLOOKUP($A39, Calcs!$A$3:'Calcs'!$ALW$130, 100, FALSE)+VLOOKUP($A39, Calcs!$A$3:'Calcs'!$ALW$130, 102, FALSE)</f>
        <v>3</v>
      </c>
      <c r="L39" s="28">
        <f>VLOOKUP($A39, Calcs!$A$3:'Calcs'!$ALW$130, 119, FALSE)</f>
        <v>3</v>
      </c>
      <c r="M39" s="28">
        <f>VLOOKUP($A39, Calcs!$A$3:'Calcs'!$ALW$130, 120, FALSE)</f>
        <v>2</v>
      </c>
      <c r="N39" t="s">
        <v>1949</v>
      </c>
      <c r="O39" s="202">
        <f>VLOOKUP($A39, Calcs!$A$3:'Calcs'!$ALW$130, 302, FALSE)/X39</f>
        <v>19.21875</v>
      </c>
      <c r="P39" s="202">
        <f>VLOOKUP($A39, Calcs!$A$3:'Calcs'!$ALW$130, 394, FALSE)/X39</f>
        <v>18.3125</v>
      </c>
      <c r="Q39" s="202">
        <f t="shared" si="27"/>
        <v>0.90625</v>
      </c>
      <c r="R39" s="202">
        <f>O39/(VLOOKUP($A39,Calcs!$A$3:'Calcs'!$ALW$130,485,FALSE)/X39)</f>
        <v>2.098976109215017</v>
      </c>
      <c r="S39" s="187">
        <f>VLOOKUP($A39, Calcs!$A$3:'Calcs'!$ALW$130, 210, FALSE)/X39</f>
        <v>0.52872279133150768</v>
      </c>
      <c r="T39" s="43">
        <f>VLOOKUP($A39, Calcs!$A$3:'Calcs'!$ALW$130, 576, FALSE)/X39</f>
        <v>-1.2128125000000001</v>
      </c>
      <c r="U39">
        <f>VLOOKUP($A39, Calcs!$A$3:'Calcs'!$ALW$130, 667, FALSE)/X39</f>
        <v>52.28125</v>
      </c>
      <c r="V39">
        <f>VLOOKUP($A39, Calcs!$A$3:'Calcs'!$ALW$130, 758, FALSE)/X39</f>
        <v>52.834375000000009</v>
      </c>
      <c r="X39" s="202">
        <f>VLOOKUP($A39, Calcs!$A$3:'Calcs'!$ALW$130, 9, FALSE)</f>
        <v>16</v>
      </c>
      <c r="Y39" s="43">
        <f t="shared" si="28"/>
        <v>4.7873674730432612</v>
      </c>
      <c r="Z39" s="43">
        <f t="shared" si="29"/>
        <v>0.53747824163014501</v>
      </c>
      <c r="AA39" s="43">
        <f t="shared" si="30"/>
        <v>2.1190625000000001</v>
      </c>
      <c r="AB39">
        <f t="shared" si="31"/>
        <v>52.28125</v>
      </c>
      <c r="AC39">
        <f t="shared" si="32"/>
        <v>52.834375000000009</v>
      </c>
      <c r="AD39">
        <f t="shared" si="33"/>
        <v>5.0110552960045904</v>
      </c>
      <c r="AE39" s="43">
        <f t="shared" si="34"/>
        <v>7.2687258168127382</v>
      </c>
      <c r="AH39" s="94">
        <v>10</v>
      </c>
      <c r="AI39" s="94">
        <v>40</v>
      </c>
      <c r="AL39" s="28">
        <f t="shared" si="35"/>
        <v>50</v>
      </c>
      <c r="AN39" s="44">
        <v>38</v>
      </c>
      <c r="AO39" s="77">
        <f t="shared" si="36"/>
        <v>38</v>
      </c>
      <c r="AP39" s="45">
        <f t="shared" si="37"/>
        <v>0</v>
      </c>
      <c r="AQ39" s="46">
        <f t="shared" si="38"/>
        <v>0.60120257139016287</v>
      </c>
      <c r="AR39" s="43">
        <f t="shared" si="39"/>
        <v>0.70833333333333337</v>
      </c>
      <c r="AS39" s="43">
        <f t="shared" si="40"/>
        <v>0.66666666666666663</v>
      </c>
      <c r="AT39" s="43">
        <f t="shared" si="41"/>
        <v>0.74363914125027009</v>
      </c>
      <c r="AU39" s="43">
        <f t="shared" si="42"/>
        <v>0.56847890671420087</v>
      </c>
      <c r="AV39" s="43">
        <f t="shared" si="43"/>
        <v>0.32689630911197598</v>
      </c>
      <c r="AW39" s="43">
        <f t="shared" si="44"/>
        <v>0.45313949043200247</v>
      </c>
      <c r="AX39" s="43">
        <f t="shared" si="45"/>
        <v>0.78175735745700914</v>
      </c>
      <c r="AY39" s="43">
        <f t="shared" si="46"/>
        <v>0.59416097600241513</v>
      </c>
      <c r="AZ39" s="43">
        <f t="shared" si="47"/>
        <v>0.71874170394361725</v>
      </c>
      <c r="BA39" s="43">
        <f t="shared" si="48"/>
        <v>0.37120211360634081</v>
      </c>
      <c r="BB39" s="43">
        <f t="shared" si="49"/>
        <v>0.15015015015015015</v>
      </c>
      <c r="BC39">
        <v>35</v>
      </c>
      <c r="BE39">
        <f>VLOOKUP($A39, Calcs!$A$3:'Calcs'!$ALW$130, 845, FALSE)</f>
        <v>31.9375</v>
      </c>
      <c r="BF39" s="43">
        <v>1.3333333333333333</v>
      </c>
      <c r="BG39">
        <f>IF(A39&lt;17, SoC!P$3, IF(A39&lt;33, SoC!P$4, IF(A39&lt;49, SoC!P$5, IF(A39&lt;65, SoC!P$6, IF(A39&lt;81, SoC!P$7, IF(A39&lt;97, SoC!P$8, SoC!P$9))))))</f>
        <v>1.0165596233833387</v>
      </c>
      <c r="BH39" s="43">
        <v>0.74363914125027009</v>
      </c>
      <c r="BI39" s="43">
        <v>0.56847890671420087</v>
      </c>
      <c r="BJ39" s="43">
        <v>7.2687258168127382</v>
      </c>
      <c r="BK39" s="183">
        <v>0.60133708266044195</v>
      </c>
      <c r="BL39">
        <f>VLOOKUP($A39, Calcs!$A$3:'Calcs'!$BAA$130, 1025, FALSE)</f>
        <v>1827</v>
      </c>
      <c r="BM39" s="554">
        <v>3.2</v>
      </c>
      <c r="BN39" s="43">
        <f t="shared" si="50"/>
        <v>0.77545927208360976</v>
      </c>
      <c r="BO39" s="43" t="str">
        <f t="shared" si="51"/>
        <v>C+</v>
      </c>
      <c r="BP39" s="187">
        <f t="shared" si="52"/>
        <v>2.0694977751523016</v>
      </c>
      <c r="BQ39" s="48" t="s">
        <v>504</v>
      </c>
      <c r="BR39" t="s">
        <v>1963</v>
      </c>
      <c r="BS39" t="str">
        <f t="shared" si="53"/>
        <v>Emerald</v>
      </c>
      <c r="BT39" t="s">
        <v>1671</v>
      </c>
      <c r="BU39" t="s">
        <v>1671</v>
      </c>
      <c r="BW39" t="s">
        <v>24</v>
      </c>
      <c r="BX39" t="s">
        <v>24</v>
      </c>
      <c r="BY39">
        <f>MATCH(A39, Standings!$X$21:$X$36, 0)</f>
        <v>4</v>
      </c>
      <c r="BZ39" s="183">
        <v>0.28653223987577614</v>
      </c>
      <c r="CA39" s="20" t="s">
        <v>68</v>
      </c>
      <c r="CB39">
        <v>38</v>
      </c>
      <c r="CC39">
        <v>38</v>
      </c>
      <c r="CD39">
        <v>38</v>
      </c>
      <c r="CE39">
        <v>37</v>
      </c>
      <c r="CF39">
        <v>37</v>
      </c>
      <c r="CG39">
        <v>37</v>
      </c>
      <c r="CH39">
        <v>37</v>
      </c>
      <c r="CI39">
        <v>37</v>
      </c>
      <c r="CJ39">
        <v>37</v>
      </c>
      <c r="CK39">
        <v>37</v>
      </c>
      <c r="CL39">
        <v>36</v>
      </c>
      <c r="CM39">
        <v>44</v>
      </c>
      <c r="CN39">
        <v>45</v>
      </c>
      <c r="CO39">
        <v>51</v>
      </c>
      <c r="CP39">
        <v>52</v>
      </c>
      <c r="CQ39">
        <v>57</v>
      </c>
      <c r="CR39">
        <v>57</v>
      </c>
      <c r="CS39">
        <v>66</v>
      </c>
      <c r="CT39">
        <v>65</v>
      </c>
      <c r="CU39">
        <v>61</v>
      </c>
      <c r="CV39">
        <v>60</v>
      </c>
      <c r="CW39">
        <v>43</v>
      </c>
      <c r="CX39">
        <v>45</v>
      </c>
      <c r="CY39">
        <v>45</v>
      </c>
      <c r="CZ39">
        <v>45</v>
      </c>
      <c r="DA39">
        <v>49</v>
      </c>
      <c r="DB39">
        <v>51</v>
      </c>
      <c r="DC39">
        <v>50</v>
      </c>
      <c r="DD39">
        <v>55</v>
      </c>
      <c r="DE39">
        <v>52</v>
      </c>
      <c r="DF39">
        <v>62</v>
      </c>
      <c r="DG39">
        <v>61</v>
      </c>
      <c r="DH39">
        <v>72</v>
      </c>
      <c r="DI39">
        <v>76</v>
      </c>
      <c r="DJ39">
        <v>63</v>
      </c>
      <c r="DK39">
        <v>64</v>
      </c>
      <c r="DL39">
        <v>104</v>
      </c>
      <c r="DM39">
        <v>125</v>
      </c>
      <c r="DN39">
        <v>120</v>
      </c>
    </row>
    <row r="40" spans="1:118" x14ac:dyDescent="0.35">
      <c r="A40">
        <v>16</v>
      </c>
      <c r="B40" s="83" t="s">
        <v>6</v>
      </c>
      <c r="C40" s="49" t="s">
        <v>136</v>
      </c>
      <c r="D40" t="s">
        <v>24</v>
      </c>
      <c r="F40" s="28">
        <f>VLOOKUP($A40, Calcs!$A$3:'Calcs'!$ALW$130, 95, FALSE)+VLOOKUP($A40, Calcs!$A$3:'Calcs'!$ALW$130, 97, FALSE)</f>
        <v>8</v>
      </c>
      <c r="G40" s="28">
        <f>VLOOKUP($A40, Calcs!$A$3:'Calcs'!$ALW$130, 96, FALSE)+VLOOKUP($A40, Calcs!$A$3:'Calcs'!$ALW$130, 98, FALSE)</f>
        <v>4</v>
      </c>
      <c r="I40" s="28">
        <f>VLOOKUP($A40, Calcs!$A$3:'Calcs'!$ALW$130, 99, FALSE)+VLOOKUP($A40, Calcs!$A$3:'Calcs'!$ALW$130, 101, FALSE)</f>
        <v>6</v>
      </c>
      <c r="J40" s="28">
        <f>VLOOKUP($A40, Calcs!$A$3:'Calcs'!$ALW$130, 100, FALSE)+VLOOKUP($A40, Calcs!$A$3:'Calcs'!$ALW$130, 102, FALSE)</f>
        <v>3</v>
      </c>
      <c r="L40" s="28">
        <f>VLOOKUP($A40, Calcs!$A$3:'Calcs'!$ALW$130, 119, FALSE)</f>
        <v>0</v>
      </c>
      <c r="M40" s="28">
        <f>VLOOKUP($A40, Calcs!$A$3:'Calcs'!$ALW$130, 120, FALSE)</f>
        <v>3</v>
      </c>
      <c r="N40" t="s">
        <v>1949</v>
      </c>
      <c r="O40" s="202">
        <f>VLOOKUP($A40, Calcs!$A$3:'Calcs'!$ALW$130, 302, FALSE)/X40</f>
        <v>18.172413793103448</v>
      </c>
      <c r="P40" s="202">
        <f>VLOOKUP($A40, Calcs!$A$3:'Calcs'!$ALW$130, 394, FALSE)/X40</f>
        <v>16.344827586206897</v>
      </c>
      <c r="Q40" s="202">
        <f t="shared" si="27"/>
        <v>1.8275862068965516</v>
      </c>
      <c r="R40" s="202">
        <f>O40/(VLOOKUP($A40,Calcs!$A$3:'Calcs'!$ALW$130,485,FALSE)/X40)</f>
        <v>2.0269230769230773</v>
      </c>
      <c r="S40" s="187">
        <f>VLOOKUP($A40, Calcs!$A$3:'Calcs'!$ALW$130, 210, FALSE)/X40</f>
        <v>0.57430772478993786</v>
      </c>
      <c r="T40" s="43">
        <f>VLOOKUP($A40, Calcs!$A$3:'Calcs'!$ALW$130, 576, FALSE)/X40</f>
        <v>-0.12103448275862053</v>
      </c>
      <c r="U40">
        <f>VLOOKUP($A40, Calcs!$A$3:'Calcs'!$ALW$130, 667, FALSE)/X40</f>
        <v>65.896551724137936</v>
      </c>
      <c r="V40">
        <f>VLOOKUP($A40, Calcs!$A$3:'Calcs'!$ALW$130, 758, FALSE)/X40</f>
        <v>49.606896551724141</v>
      </c>
      <c r="X40" s="202">
        <f>VLOOKUP($A40, Calcs!$A$3:'Calcs'!$ALW$130, 9, FALSE)</f>
        <v>14.5</v>
      </c>
      <c r="Y40" s="43">
        <f t="shared" si="28"/>
        <v>4.5731037526469045</v>
      </c>
      <c r="Z40" s="43">
        <f t="shared" si="29"/>
        <v>0.58095221777084693</v>
      </c>
      <c r="AA40" s="43">
        <f t="shared" si="30"/>
        <v>1.9486206896551721</v>
      </c>
      <c r="AB40">
        <f t="shared" si="31"/>
        <v>65.896551724137936</v>
      </c>
      <c r="AC40">
        <f t="shared" si="32"/>
        <v>49.606896551724141</v>
      </c>
      <c r="AD40">
        <f t="shared" si="33"/>
        <v>6.5749700957844093</v>
      </c>
      <c r="AE40" s="43">
        <f t="shared" si="34"/>
        <v>7.0432163499160056</v>
      </c>
      <c r="AH40" s="94">
        <v>0</v>
      </c>
      <c r="AI40" s="94">
        <v>30</v>
      </c>
      <c r="AL40" s="28">
        <f t="shared" si="35"/>
        <v>30</v>
      </c>
      <c r="AN40" s="44">
        <v>39</v>
      </c>
      <c r="AO40" s="77">
        <f t="shared" si="36"/>
        <v>39</v>
      </c>
      <c r="AP40" s="45">
        <f t="shared" si="37"/>
        <v>0</v>
      </c>
      <c r="AQ40" s="46">
        <f t="shared" si="38"/>
        <v>0.59912757222775148</v>
      </c>
      <c r="AR40" s="43">
        <f t="shared" si="39"/>
        <v>0.66666666666666663</v>
      </c>
      <c r="AS40" s="43">
        <f t="shared" si="40"/>
        <v>0.66666666666666663</v>
      </c>
      <c r="AT40" s="43">
        <f t="shared" si="41"/>
        <v>0.66102769510766979</v>
      </c>
      <c r="AU40" s="43">
        <f t="shared" si="42"/>
        <v>0.6853934886389248</v>
      </c>
      <c r="AV40" s="43">
        <f t="shared" si="43"/>
        <v>0.27462524257759457</v>
      </c>
      <c r="AW40" s="43">
        <f t="shared" si="44"/>
        <v>0.5949019269897412</v>
      </c>
      <c r="AX40" s="43">
        <f t="shared" si="45"/>
        <v>0.76909476951832334</v>
      </c>
      <c r="AY40" s="43">
        <f t="shared" si="46"/>
        <v>0.72133333616997797</v>
      </c>
      <c r="AZ40" s="43">
        <f t="shared" si="47"/>
        <v>0.68702483972100503</v>
      </c>
      <c r="BA40" s="43">
        <f t="shared" si="48"/>
        <v>0.28137384412153238</v>
      </c>
      <c r="BB40" s="43">
        <f t="shared" si="49"/>
        <v>9.0090090090090086E-2</v>
      </c>
      <c r="BC40">
        <v>91</v>
      </c>
      <c r="BE40">
        <f>VLOOKUP($A40, Calcs!$A$3:'Calcs'!$ALW$130, 845, FALSE)</f>
        <v>15.0625</v>
      </c>
      <c r="BF40" s="43">
        <v>0.33333333333333331</v>
      </c>
      <c r="BG40">
        <f>IF(A40&lt;17, SoC!P$3, IF(A40&lt;33, SoC!P$4, IF(A40&lt;49, SoC!P$5, IF(A40&lt;65, SoC!P$6, IF(A40&lt;81, SoC!P$7, IF(A40&lt;97, SoC!P$8, SoC!P$9))))))</f>
        <v>1.0115695692293525</v>
      </c>
      <c r="BH40" s="43">
        <v>0.66102769510766979</v>
      </c>
      <c r="BI40" s="43">
        <v>0.6853934886389248</v>
      </c>
      <c r="BJ40" s="43">
        <v>7.0432163499160056</v>
      </c>
      <c r="BK40" s="183">
        <v>0.59914189416860686</v>
      </c>
      <c r="BL40">
        <f>VLOOKUP($A40, Calcs!$A$3:'Calcs'!$BAA$130, 1025, FALSE)</f>
        <v>1759</v>
      </c>
      <c r="BM40" s="554">
        <v>1.5</v>
      </c>
      <c r="BN40" s="43">
        <f t="shared" si="50"/>
        <v>0.77404256612192002</v>
      </c>
      <c r="BO40" s="43" t="str">
        <f t="shared" si="51"/>
        <v>C+</v>
      </c>
      <c r="BP40" s="187">
        <f t="shared" si="52"/>
        <v>1.9128392718672331</v>
      </c>
      <c r="BQ40" s="48" t="s">
        <v>501</v>
      </c>
      <c r="BR40" t="s">
        <v>1960</v>
      </c>
      <c r="BS40" t="str">
        <f t="shared" si="53"/>
        <v>Gray</v>
      </c>
      <c r="BT40" t="s">
        <v>1671</v>
      </c>
      <c r="BU40" t="s">
        <v>1671</v>
      </c>
      <c r="BW40" t="s">
        <v>24</v>
      </c>
      <c r="BX40" t="s">
        <v>24</v>
      </c>
      <c r="BY40">
        <f>MATCH(A40, Standings!$D$3:$D$18, 0)</f>
        <v>5</v>
      </c>
      <c r="BZ40" s="183">
        <v>0.30188794477545711</v>
      </c>
      <c r="CA40" s="25" t="s">
        <v>136</v>
      </c>
      <c r="CB40">
        <v>39</v>
      </c>
      <c r="CC40">
        <v>39</v>
      </c>
      <c r="CD40">
        <v>40</v>
      </c>
      <c r="CE40">
        <v>39</v>
      </c>
      <c r="CF40">
        <v>38</v>
      </c>
      <c r="CG40">
        <v>36</v>
      </c>
      <c r="CH40">
        <v>36</v>
      </c>
      <c r="CI40">
        <v>36</v>
      </c>
      <c r="CJ40">
        <v>36</v>
      </c>
      <c r="CK40">
        <v>36</v>
      </c>
      <c r="CL40">
        <v>37</v>
      </c>
      <c r="CM40">
        <v>34</v>
      </c>
      <c r="CN40">
        <v>34</v>
      </c>
      <c r="CO40">
        <v>34</v>
      </c>
      <c r="CP40">
        <v>34</v>
      </c>
      <c r="CQ40">
        <v>38</v>
      </c>
      <c r="CR40">
        <v>40</v>
      </c>
      <c r="CS40">
        <v>46</v>
      </c>
      <c r="CT40">
        <v>46</v>
      </c>
      <c r="CU40">
        <v>36</v>
      </c>
      <c r="CV40">
        <v>36</v>
      </c>
      <c r="CW40">
        <v>30</v>
      </c>
      <c r="CX40">
        <v>30</v>
      </c>
      <c r="CY40">
        <v>31</v>
      </c>
      <c r="CZ40">
        <v>31</v>
      </c>
      <c r="DA40">
        <v>34</v>
      </c>
      <c r="DB40">
        <v>31</v>
      </c>
      <c r="DC40">
        <v>32</v>
      </c>
      <c r="DD40">
        <v>40</v>
      </c>
      <c r="DE40">
        <v>39</v>
      </c>
      <c r="DF40">
        <v>31</v>
      </c>
      <c r="DG40">
        <v>30</v>
      </c>
      <c r="DH40">
        <v>25</v>
      </c>
      <c r="DI40">
        <v>22</v>
      </c>
      <c r="DJ40">
        <v>27</v>
      </c>
      <c r="DK40">
        <v>28</v>
      </c>
      <c r="DL40">
        <v>63</v>
      </c>
      <c r="DM40">
        <v>102</v>
      </c>
      <c r="DN40">
        <v>119</v>
      </c>
    </row>
    <row r="41" spans="1:118" x14ac:dyDescent="0.35">
      <c r="A41">
        <v>66</v>
      </c>
      <c r="B41" s="87" t="s">
        <v>2</v>
      </c>
      <c r="C41" s="53" t="s">
        <v>86</v>
      </c>
      <c r="D41" t="s">
        <v>24</v>
      </c>
      <c r="F41" s="28">
        <f>VLOOKUP($A41, Calcs!$A$3:'Calcs'!$ALW$130, 95, FALSE)+VLOOKUP($A41, Calcs!$A$3:'Calcs'!$ALW$130, 97, FALSE)</f>
        <v>7</v>
      </c>
      <c r="G41" s="28">
        <f>VLOOKUP($A41, Calcs!$A$3:'Calcs'!$ALW$130, 96, FALSE)+VLOOKUP($A41, Calcs!$A$3:'Calcs'!$ALW$130, 98, FALSE)</f>
        <v>5</v>
      </c>
      <c r="I41" s="28">
        <f>VLOOKUP($A41, Calcs!$A$3:'Calcs'!$ALW$130, 99, FALSE)+VLOOKUP($A41, Calcs!$A$3:'Calcs'!$ALW$130, 101, FALSE)</f>
        <v>6</v>
      </c>
      <c r="J41" s="28">
        <f>VLOOKUP($A41, Calcs!$A$3:'Calcs'!$ALW$130, 100, FALSE)+VLOOKUP($A41, Calcs!$A$3:'Calcs'!$ALW$130, 102, FALSE)</f>
        <v>3</v>
      </c>
      <c r="L41" s="28">
        <f>VLOOKUP($A41, Calcs!$A$3:'Calcs'!$ALW$130, 119, FALSE)</f>
        <v>5</v>
      </c>
      <c r="M41" s="28">
        <f>VLOOKUP($A41, Calcs!$A$3:'Calcs'!$ALW$130, 120, FALSE)</f>
        <v>7</v>
      </c>
      <c r="N41" t="s">
        <v>1949</v>
      </c>
      <c r="O41" s="202">
        <f>VLOOKUP($A41, Calcs!$A$3:'Calcs'!$ALW$130, 302, FALSE)/X41</f>
        <v>18.926605504587158</v>
      </c>
      <c r="P41" s="202">
        <f>VLOOKUP($A41, Calcs!$A$3:'Calcs'!$ALW$130, 394, FALSE)/X41</f>
        <v>17.98165137614679</v>
      </c>
      <c r="Q41" s="202">
        <f t="shared" si="27"/>
        <v>0.94495412844036863</v>
      </c>
      <c r="R41" s="202">
        <f>O41/(VLOOKUP($A41,Calcs!$A$3:'Calcs'!$ALW$130,485,FALSE)/X41)</f>
        <v>2.1534446764091855</v>
      </c>
      <c r="S41" s="187">
        <f>VLOOKUP($A41, Calcs!$A$3:'Calcs'!$ALW$130, 210, FALSE)/X41</f>
        <v>0.56711265595342419</v>
      </c>
      <c r="T41" s="43">
        <f>VLOOKUP($A41, Calcs!$A$3:'Calcs'!$ALW$130, 576, FALSE)/X41</f>
        <v>0.15972477064220209</v>
      </c>
      <c r="U41">
        <f>VLOOKUP($A41, Calcs!$A$3:'Calcs'!$ALW$130, 667, FALSE)/X41</f>
        <v>62.146788990825698</v>
      </c>
      <c r="V41">
        <f>VLOOKUP($A41, Calcs!$A$3:'Calcs'!$ALW$130, 758, FALSE)/X41</f>
        <v>46.581651376146795</v>
      </c>
      <c r="X41" s="202">
        <f>VLOOKUP($A41, Calcs!$A$3:'Calcs'!$ALW$130, 9, FALSE)</f>
        <v>18.166666666666664</v>
      </c>
      <c r="Y41" s="43">
        <f t="shared" si="28"/>
        <v>4.3565886549395758</v>
      </c>
      <c r="Z41" s="43">
        <f t="shared" si="29"/>
        <v>0.57937011718222453</v>
      </c>
      <c r="AA41" s="43">
        <f t="shared" si="30"/>
        <v>0.78522935779816661</v>
      </c>
      <c r="AB41">
        <f t="shared" si="31"/>
        <v>62.146788990825698</v>
      </c>
      <c r="AC41">
        <f t="shared" si="32"/>
        <v>46.581651376146795</v>
      </c>
      <c r="AD41">
        <f t="shared" si="33"/>
        <v>5.9831954585335279</v>
      </c>
      <c r="AE41" s="43">
        <f t="shared" si="34"/>
        <v>6.8250751919775059</v>
      </c>
      <c r="AG41" s="94">
        <v>18</v>
      </c>
      <c r="AH41" s="94">
        <v>10</v>
      </c>
      <c r="AI41" s="94">
        <v>40</v>
      </c>
      <c r="AL41" s="28">
        <f t="shared" si="35"/>
        <v>68</v>
      </c>
      <c r="AN41" s="44">
        <v>40</v>
      </c>
      <c r="AO41" s="77">
        <f t="shared" si="36"/>
        <v>40</v>
      </c>
      <c r="AP41" s="45">
        <f t="shared" si="37"/>
        <v>0</v>
      </c>
      <c r="AQ41" s="46">
        <f t="shared" si="38"/>
        <v>0.59853499925103693</v>
      </c>
      <c r="AR41" s="43">
        <f t="shared" si="39"/>
        <v>0.65277777777777779</v>
      </c>
      <c r="AS41" s="43">
        <f t="shared" si="40"/>
        <v>0.66666666666666663</v>
      </c>
      <c r="AT41" s="43">
        <f t="shared" si="41"/>
        <v>0.72057343914650906</v>
      </c>
      <c r="AU41" s="43">
        <f t="shared" si="42"/>
        <v>0.58813717313447489</v>
      </c>
      <c r="AV41" s="43">
        <f t="shared" si="43"/>
        <v>0.3664106780326758</v>
      </c>
      <c r="AW41" s="43">
        <f t="shared" si="44"/>
        <v>0.58974292258681604</v>
      </c>
      <c r="AX41" s="43">
        <f t="shared" si="45"/>
        <v>0.68266324771660047</v>
      </c>
      <c r="AY41" s="43">
        <f t="shared" si="46"/>
        <v>0.67400933454196088</v>
      </c>
      <c r="AZ41" s="43">
        <f t="shared" si="47"/>
        <v>0.65634429409731698</v>
      </c>
      <c r="BA41" s="43">
        <f t="shared" si="48"/>
        <v>0.37120211360634081</v>
      </c>
      <c r="BB41" s="43">
        <f t="shared" si="49"/>
        <v>0.20420420420420421</v>
      </c>
      <c r="BC41">
        <v>96</v>
      </c>
      <c r="BE41">
        <f>VLOOKUP($A41, Calcs!$A$3:'Calcs'!$ALW$130, 845, FALSE)</f>
        <v>64.25</v>
      </c>
      <c r="BF41" s="43">
        <v>0.66666666666666663</v>
      </c>
      <c r="BG41">
        <f>IF(A41&lt;17, SoC!P$3, IF(A41&lt;33, SoC!P$4, IF(A41&lt;49, SoC!P$5, IF(A41&lt;65, SoC!P$6, IF(A41&lt;81, SoC!P$7, IF(A41&lt;97, SoC!P$8, SoC!P$9))))))</f>
        <v>1.0216138030074347</v>
      </c>
      <c r="BH41" s="43">
        <v>0.72057343914650906</v>
      </c>
      <c r="BI41" s="43">
        <v>0.58813717313447489</v>
      </c>
      <c r="BJ41" s="43">
        <v>6.8250751919775059</v>
      </c>
      <c r="BK41" s="183">
        <v>0.59825948781106209</v>
      </c>
      <c r="BL41">
        <f>VLOOKUP($A41, Calcs!$A$3:'Calcs'!$BAA$130, 1025, FALSE)</f>
        <v>1827</v>
      </c>
      <c r="BM41" s="554">
        <v>6.4</v>
      </c>
      <c r="BN41" s="43">
        <f t="shared" si="50"/>
        <v>0.77347235749641507</v>
      </c>
      <c r="BO41" s="43" t="str">
        <f t="shared" si="51"/>
        <v>C+</v>
      </c>
      <c r="BP41" s="187">
        <f t="shared" si="52"/>
        <v>1.786120565747088</v>
      </c>
      <c r="BQ41" s="48" t="s">
        <v>501</v>
      </c>
      <c r="BR41" t="s">
        <v>1958</v>
      </c>
      <c r="BS41" t="str">
        <f t="shared" si="53"/>
        <v>Gray</v>
      </c>
      <c r="BT41" t="s">
        <v>497</v>
      </c>
      <c r="BU41" t="s">
        <v>459</v>
      </c>
      <c r="BV41" s="91">
        <f>IF(BT41="MRL", VLOOKUP(C41, Master!BL:BP, 5, FALSE), IF(BT41="UTL", VLOOKUP(C41, Ultra!BL:BP, 5, FALSE), ""))</f>
        <v>3</v>
      </c>
      <c r="BW41" t="s">
        <v>24</v>
      </c>
      <c r="BX41" t="s">
        <v>24</v>
      </c>
      <c r="BY41">
        <f>MATCH(A41, Standings!$X$3:$X$18, 0)</f>
        <v>4</v>
      </c>
      <c r="BZ41" s="183">
        <v>0.58825347599137057</v>
      </c>
      <c r="CA41" s="21" t="s">
        <v>86</v>
      </c>
      <c r="CB41">
        <v>40</v>
      </c>
      <c r="CC41">
        <v>41</v>
      </c>
      <c r="CD41">
        <v>41</v>
      </c>
      <c r="CE41">
        <v>41</v>
      </c>
      <c r="CF41">
        <v>41</v>
      </c>
      <c r="CG41">
        <v>40</v>
      </c>
      <c r="CH41">
        <v>38</v>
      </c>
      <c r="CI41">
        <v>38</v>
      </c>
      <c r="CJ41">
        <v>38</v>
      </c>
      <c r="CK41">
        <v>38</v>
      </c>
      <c r="CL41">
        <v>38</v>
      </c>
      <c r="CM41">
        <v>42</v>
      </c>
      <c r="CN41">
        <v>41</v>
      </c>
      <c r="CO41">
        <v>43</v>
      </c>
      <c r="CP41">
        <v>43</v>
      </c>
      <c r="CQ41">
        <v>50</v>
      </c>
      <c r="CR41">
        <v>50</v>
      </c>
      <c r="CS41">
        <v>55</v>
      </c>
      <c r="CT41">
        <v>55</v>
      </c>
      <c r="CU41">
        <v>44</v>
      </c>
      <c r="CV41">
        <v>43</v>
      </c>
      <c r="CW41">
        <v>48</v>
      </c>
      <c r="CX41">
        <v>50</v>
      </c>
      <c r="CY41">
        <v>46</v>
      </c>
      <c r="CZ41">
        <v>44</v>
      </c>
      <c r="DA41">
        <v>40</v>
      </c>
      <c r="DB41">
        <v>38</v>
      </c>
      <c r="DC41">
        <v>36</v>
      </c>
      <c r="DD41">
        <v>41</v>
      </c>
      <c r="DE41">
        <v>36</v>
      </c>
      <c r="DF41">
        <v>51</v>
      </c>
      <c r="DG41">
        <v>54</v>
      </c>
      <c r="DH41">
        <v>56</v>
      </c>
      <c r="DI41">
        <v>59</v>
      </c>
      <c r="DJ41">
        <v>78</v>
      </c>
      <c r="DK41">
        <v>73</v>
      </c>
      <c r="DL41">
        <v>46</v>
      </c>
      <c r="DM41">
        <v>40</v>
      </c>
      <c r="DN41">
        <v>49</v>
      </c>
    </row>
    <row r="42" spans="1:118" x14ac:dyDescent="0.35">
      <c r="A42">
        <v>108</v>
      </c>
      <c r="B42" s="89" t="s">
        <v>0</v>
      </c>
      <c r="C42" s="55" t="s">
        <v>45</v>
      </c>
      <c r="D42" t="s">
        <v>24</v>
      </c>
      <c r="F42" s="28">
        <f>VLOOKUP($A42, Calcs!$A$3:'Calcs'!$ALW$130, 95, FALSE)+VLOOKUP($A42, Calcs!$A$3:'Calcs'!$ALW$130, 97, FALSE)</f>
        <v>6</v>
      </c>
      <c r="G42" s="28">
        <f>VLOOKUP($A42, Calcs!$A$3:'Calcs'!$ALW$130, 96, FALSE)+VLOOKUP($A42, Calcs!$A$3:'Calcs'!$ALW$130, 98, FALSE)</f>
        <v>6</v>
      </c>
      <c r="I42" s="28">
        <f>VLOOKUP($A42, Calcs!$A$3:'Calcs'!$ALW$130, 99, FALSE)+VLOOKUP($A42, Calcs!$A$3:'Calcs'!$ALW$130, 101, FALSE)</f>
        <v>5</v>
      </c>
      <c r="J42" s="28">
        <f>VLOOKUP($A42, Calcs!$A$3:'Calcs'!$ALW$130, 100, FALSE)+VLOOKUP($A42, Calcs!$A$3:'Calcs'!$ALW$130, 102, FALSE)</f>
        <v>4</v>
      </c>
      <c r="L42" s="28">
        <f>VLOOKUP($A42, Calcs!$A$3:'Calcs'!$ALW$130, 119, FALSE)</f>
        <v>9</v>
      </c>
      <c r="M42" s="28">
        <f>VLOOKUP($A42, Calcs!$A$3:'Calcs'!$ALW$130, 120, FALSE)</f>
        <v>6</v>
      </c>
      <c r="N42" t="s">
        <v>1947</v>
      </c>
      <c r="O42" s="202">
        <f>VLOOKUP($A42, Calcs!$A$3:'Calcs'!$ALW$130, 302, FALSE)/X42</f>
        <v>20.435185185185183</v>
      </c>
      <c r="P42" s="202">
        <f>VLOOKUP($A42, Calcs!$A$3:'Calcs'!$ALW$130, 394, FALSE)/X42</f>
        <v>19.953703703703706</v>
      </c>
      <c r="Q42" s="202">
        <f t="shared" si="27"/>
        <v>0.4814814814814774</v>
      </c>
      <c r="R42" s="202">
        <f>O42/(VLOOKUP($A42,Calcs!$A$3:'Calcs'!$ALW$130,485,FALSE)/X42)</f>
        <v>2.3305174234424495</v>
      </c>
      <c r="S42" s="187">
        <f>VLOOKUP($A42, Calcs!$A$3:'Calcs'!$ALW$130, 210, FALSE)/X42</f>
        <v>0.60540047401040298</v>
      </c>
      <c r="T42" s="43">
        <f>VLOOKUP($A42, Calcs!$A$3:'Calcs'!$ALW$130, 576, FALSE)/X42</f>
        <v>0.3100925925925927</v>
      </c>
      <c r="U42">
        <f>VLOOKUP($A42, Calcs!$A$3:'Calcs'!$ALW$130, 667, FALSE)/X42</f>
        <v>67.731481481481481</v>
      </c>
      <c r="V42">
        <f>VLOOKUP($A42, Calcs!$A$3:'Calcs'!$ALW$130, 758, FALSE)/X42</f>
        <v>48.691666666666663</v>
      </c>
      <c r="X42" s="202">
        <f>VLOOKUP($A42, Calcs!$A$3:'Calcs'!$ALW$130, 9, FALSE)</f>
        <v>18</v>
      </c>
      <c r="Y42" s="43">
        <f t="shared" si="28"/>
        <v>4.5596848961198289</v>
      </c>
      <c r="Z42" s="43">
        <f t="shared" si="29"/>
        <v>0.58385860122860433</v>
      </c>
      <c r="AA42" s="43">
        <f t="shared" si="30"/>
        <v>0.17138888888888471</v>
      </c>
      <c r="AB42">
        <f t="shared" si="31"/>
        <v>67.731481481481481</v>
      </c>
      <c r="AC42">
        <f t="shared" si="32"/>
        <v>48.691666666666663</v>
      </c>
      <c r="AD42">
        <f t="shared" si="33"/>
        <v>5.9947806221697473</v>
      </c>
      <c r="AE42" s="43">
        <f t="shared" si="34"/>
        <v>6.9779414347403819</v>
      </c>
      <c r="AG42" s="94">
        <v>35</v>
      </c>
      <c r="AH42" s="94">
        <v>30</v>
      </c>
      <c r="AI42" s="94">
        <v>30</v>
      </c>
      <c r="AL42" s="28">
        <f t="shared" si="35"/>
        <v>95</v>
      </c>
      <c r="AN42" s="44">
        <v>41</v>
      </c>
      <c r="AO42" s="77">
        <f t="shared" si="36"/>
        <v>41</v>
      </c>
      <c r="AP42" s="45">
        <f t="shared" si="37"/>
        <v>0</v>
      </c>
      <c r="AQ42" s="46">
        <f t="shared" si="38"/>
        <v>0.59694396640243363</v>
      </c>
      <c r="AR42" s="43">
        <f t="shared" si="39"/>
        <v>0.625</v>
      </c>
      <c r="AS42" s="43">
        <f t="shared" si="40"/>
        <v>0.55555555555555558</v>
      </c>
      <c r="AT42" s="43">
        <f t="shared" si="41"/>
        <v>0.83968042236482598</v>
      </c>
      <c r="AU42" s="43">
        <f t="shared" si="42"/>
        <v>0.47096234677934024</v>
      </c>
      <c r="AV42" s="43">
        <f t="shared" si="43"/>
        <v>0.49486857976399323</v>
      </c>
      <c r="AW42" s="43">
        <f t="shared" si="44"/>
        <v>0.60437922897862117</v>
      </c>
      <c r="AX42" s="43">
        <f t="shared" si="45"/>
        <v>0.63705936154476017</v>
      </c>
      <c r="AY42" s="43">
        <f t="shared" si="46"/>
        <v>0.67494433696334166</v>
      </c>
      <c r="AZ42" s="43">
        <f t="shared" si="47"/>
        <v>0.67784422459979665</v>
      </c>
      <c r="BA42" s="43">
        <f t="shared" si="48"/>
        <v>0.47159841479524439</v>
      </c>
      <c r="BB42" s="43">
        <f t="shared" si="49"/>
        <v>0.28528528528528529</v>
      </c>
      <c r="BC42">
        <v>110</v>
      </c>
      <c r="BE42">
        <f>VLOOKUP($A42, Calcs!$A$3:'Calcs'!$ALW$130, 845, FALSE)</f>
        <v>85.25</v>
      </c>
      <c r="BF42" s="43">
        <v>0</v>
      </c>
      <c r="BG42">
        <f>IF(A42&lt;17, SoC!P$3, IF(A42&lt;33, SoC!P$4, IF(A42&lt;49, SoC!P$5, IF(A42&lt;65, SoC!P$6, IF(A42&lt;81, SoC!P$7, IF(A42&lt;97, SoC!P$8, SoC!P$9))))))</f>
        <v>0.96441715243614345</v>
      </c>
      <c r="BH42" s="43">
        <v>0.83968042236482598</v>
      </c>
      <c r="BI42" s="43">
        <v>0.47096234677934024</v>
      </c>
      <c r="BJ42" s="43">
        <v>6.9779414347403819</v>
      </c>
      <c r="BK42" s="183">
        <v>0.59685324237275783</v>
      </c>
      <c r="BL42">
        <f>VLOOKUP($A42, Calcs!$A$3:'Calcs'!$BAA$130, 1025, FALSE)</f>
        <v>1903</v>
      </c>
      <c r="BM42" s="554">
        <v>8.5</v>
      </c>
      <c r="BN42" s="43">
        <f t="shared" si="50"/>
        <v>0.77256277568412379</v>
      </c>
      <c r="BO42" s="43" t="str">
        <f t="shared" si="51"/>
        <v>C+</v>
      </c>
      <c r="BP42" s="187">
        <f t="shared" si="52"/>
        <v>1.8344287783624407</v>
      </c>
      <c r="BQ42" s="48" t="s">
        <v>496</v>
      </c>
      <c r="BR42" t="s">
        <v>1957</v>
      </c>
      <c r="BS42" t="str">
        <f t="shared" si="53"/>
        <v>Prism</v>
      </c>
      <c r="BT42" t="s">
        <v>497</v>
      </c>
      <c r="BU42" t="s">
        <v>350</v>
      </c>
      <c r="BV42" s="91">
        <f>IF(BT42="MRL", VLOOKUP(C42, Master!BL:BP, 5, FALSE), IF(BT42="UTL", VLOOKUP(C42, Ultra!BL:BP, 5, FALSE), ""))</f>
        <v>2</v>
      </c>
      <c r="BW42" t="s">
        <v>24</v>
      </c>
      <c r="BX42" t="s">
        <v>24</v>
      </c>
      <c r="BY42">
        <f>MATCH(A42, Standings!$AH$3:$AH$18, 0)</f>
        <v>5</v>
      </c>
      <c r="BZ42" s="183">
        <v>0.64907981641842638</v>
      </c>
      <c r="CA42" s="19" t="s">
        <v>45</v>
      </c>
      <c r="CB42">
        <v>41</v>
      </c>
      <c r="CC42">
        <v>40</v>
      </c>
      <c r="CD42">
        <v>39</v>
      </c>
      <c r="CE42">
        <v>40</v>
      </c>
      <c r="CF42">
        <v>40</v>
      </c>
      <c r="CG42">
        <v>41</v>
      </c>
      <c r="CH42">
        <v>40</v>
      </c>
      <c r="CI42">
        <v>40</v>
      </c>
      <c r="CJ42">
        <v>40</v>
      </c>
      <c r="CK42">
        <v>39</v>
      </c>
      <c r="CL42">
        <v>40</v>
      </c>
      <c r="CM42">
        <v>38</v>
      </c>
      <c r="CN42">
        <v>37</v>
      </c>
      <c r="CO42">
        <v>35</v>
      </c>
      <c r="CP42">
        <v>35</v>
      </c>
      <c r="CQ42">
        <v>30</v>
      </c>
      <c r="CR42">
        <v>33</v>
      </c>
      <c r="CS42">
        <v>35</v>
      </c>
      <c r="CT42">
        <v>35</v>
      </c>
      <c r="CU42">
        <v>43</v>
      </c>
      <c r="CV42">
        <v>47</v>
      </c>
      <c r="CW42">
        <v>35</v>
      </c>
      <c r="CX42">
        <v>33</v>
      </c>
      <c r="CY42">
        <v>30</v>
      </c>
      <c r="CZ42">
        <v>29</v>
      </c>
      <c r="DA42">
        <v>29</v>
      </c>
      <c r="DB42">
        <v>35</v>
      </c>
      <c r="DC42">
        <v>33</v>
      </c>
      <c r="DD42">
        <v>29</v>
      </c>
      <c r="DE42">
        <v>29</v>
      </c>
      <c r="DF42">
        <v>47</v>
      </c>
      <c r="DG42">
        <v>45</v>
      </c>
      <c r="DH42">
        <v>35</v>
      </c>
      <c r="DI42">
        <v>34</v>
      </c>
      <c r="DJ42">
        <v>34</v>
      </c>
      <c r="DK42">
        <v>33</v>
      </c>
      <c r="DL42">
        <v>41</v>
      </c>
      <c r="DM42">
        <v>47</v>
      </c>
      <c r="DN42">
        <v>40</v>
      </c>
    </row>
    <row r="43" spans="1:118" x14ac:dyDescent="0.35">
      <c r="A43">
        <v>67</v>
      </c>
      <c r="B43" s="87" t="s">
        <v>2</v>
      </c>
      <c r="C43" s="53" t="s">
        <v>85</v>
      </c>
      <c r="D43" t="s">
        <v>24</v>
      </c>
      <c r="F43" s="28">
        <f>VLOOKUP($A43, Calcs!$A$3:'Calcs'!$ALW$130, 95, FALSE)+VLOOKUP($A43, Calcs!$A$3:'Calcs'!$ALW$130, 97, FALSE)</f>
        <v>7</v>
      </c>
      <c r="G43" s="28">
        <f>VLOOKUP($A43, Calcs!$A$3:'Calcs'!$ALW$130, 96, FALSE)+VLOOKUP($A43, Calcs!$A$3:'Calcs'!$ALW$130, 98, FALSE)</f>
        <v>5</v>
      </c>
      <c r="I43" s="28">
        <f>VLOOKUP($A43, Calcs!$A$3:'Calcs'!$ALW$130, 99, FALSE)+VLOOKUP($A43, Calcs!$A$3:'Calcs'!$ALW$130, 101, FALSE)</f>
        <v>5</v>
      </c>
      <c r="J43" s="28">
        <f>VLOOKUP($A43, Calcs!$A$3:'Calcs'!$ALW$130, 100, FALSE)+VLOOKUP($A43, Calcs!$A$3:'Calcs'!$ALW$130, 102, FALSE)</f>
        <v>4</v>
      </c>
      <c r="L43" s="28">
        <f>VLOOKUP($A43, Calcs!$A$3:'Calcs'!$ALW$130, 119, FALSE)</f>
        <v>6</v>
      </c>
      <c r="M43" s="28">
        <f>VLOOKUP($A43, Calcs!$A$3:'Calcs'!$ALW$130, 120, FALSE)</f>
        <v>5</v>
      </c>
      <c r="N43" t="s">
        <v>7633</v>
      </c>
      <c r="O43" s="202">
        <f>VLOOKUP($A43, Calcs!$A$3:'Calcs'!$ALW$130, 302, FALSE)/X43</f>
        <v>18.673684210526318</v>
      </c>
      <c r="P43" s="202">
        <f>VLOOKUP($A43, Calcs!$A$3:'Calcs'!$ALW$130, 394, FALSE)/X43</f>
        <v>16.347368421052632</v>
      </c>
      <c r="Q43" s="202">
        <f t="shared" si="27"/>
        <v>2.3263157894736857</v>
      </c>
      <c r="R43" s="202">
        <f>O43/(VLOOKUP($A43,Calcs!$A$3:'Calcs'!$ALW$130,485,FALSE)/X43)</f>
        <v>2.0919811320754715</v>
      </c>
      <c r="S43" s="187">
        <f>VLOOKUP($A43, Calcs!$A$3:'Calcs'!$ALW$130, 210, FALSE)/X43</f>
        <v>0.51092190350764266</v>
      </c>
      <c r="T43" s="43">
        <f>VLOOKUP($A43, Calcs!$A$3:'Calcs'!$ALW$130, 576, FALSE)/X43</f>
        <v>1.1450526315789471</v>
      </c>
      <c r="U43">
        <f>VLOOKUP($A43, Calcs!$A$3:'Calcs'!$ALW$130, 667, FALSE)/X43</f>
        <v>62.263157894736842</v>
      </c>
      <c r="V43">
        <f>VLOOKUP($A43, Calcs!$A$3:'Calcs'!$ALW$130, 758, FALSE)/X43</f>
        <v>52.756842105263161</v>
      </c>
      <c r="X43" s="202">
        <f>VLOOKUP($A43, Calcs!$A$3:'Calcs'!$ALW$130, 9, FALSE)</f>
        <v>15.833333333333334</v>
      </c>
      <c r="Y43" s="43">
        <f t="shared" si="28"/>
        <v>3.421502812001556</v>
      </c>
      <c r="Z43" s="43">
        <f t="shared" si="29"/>
        <v>0.52196486888224036</v>
      </c>
      <c r="AA43" s="43">
        <f t="shared" si="30"/>
        <v>1.1812631578947386</v>
      </c>
      <c r="AB43">
        <f t="shared" si="31"/>
        <v>62.263157894736842</v>
      </c>
      <c r="AC43">
        <f t="shared" si="32"/>
        <v>52.756842105263161</v>
      </c>
      <c r="AD43">
        <f t="shared" si="33"/>
        <v>6.4399604492221112</v>
      </c>
      <c r="AE43" s="43">
        <f t="shared" si="34"/>
        <v>7.2633905378454742</v>
      </c>
      <c r="AG43" s="94">
        <v>27</v>
      </c>
      <c r="AH43" s="94">
        <v>20</v>
      </c>
      <c r="AI43" s="94">
        <v>20</v>
      </c>
      <c r="AL43" s="28">
        <f t="shared" si="35"/>
        <v>67</v>
      </c>
      <c r="AN43" s="44">
        <v>42</v>
      </c>
      <c r="AO43" s="77">
        <f t="shared" si="36"/>
        <v>42</v>
      </c>
      <c r="AP43" s="45">
        <f t="shared" si="37"/>
        <v>0</v>
      </c>
      <c r="AQ43" s="46">
        <f t="shared" si="38"/>
        <v>0.58938606363615942</v>
      </c>
      <c r="AR43" s="43">
        <f t="shared" si="39"/>
        <v>0.66666666666666663</v>
      </c>
      <c r="AS43" s="43">
        <f t="shared" si="40"/>
        <v>0.55555555555555558</v>
      </c>
      <c r="AT43" s="43">
        <f t="shared" si="41"/>
        <v>0.70060452884319813</v>
      </c>
      <c r="AU43" s="43">
        <f t="shared" si="42"/>
        <v>0.68524251805985559</v>
      </c>
      <c r="AV43" s="43">
        <f t="shared" si="43"/>
        <v>0.32182178408732187</v>
      </c>
      <c r="AW43" s="43">
        <f t="shared" si="44"/>
        <v>0.40255259419656925</v>
      </c>
      <c r="AX43" s="43">
        <f t="shared" si="45"/>
        <v>0.71208568115748605</v>
      </c>
      <c r="AY43" s="43">
        <f t="shared" si="46"/>
        <v>0.71061227449311581</v>
      </c>
      <c r="AZ43" s="43">
        <f t="shared" si="47"/>
        <v>0.7179913216163335</v>
      </c>
      <c r="BA43" s="43">
        <f t="shared" si="48"/>
        <v>0.45574636723910172</v>
      </c>
      <c r="BB43" s="43">
        <f t="shared" si="49"/>
        <v>0.20120120120120119</v>
      </c>
      <c r="BC43">
        <v>141</v>
      </c>
      <c r="BE43">
        <f>VLOOKUP($A43, Calcs!$A$3:'Calcs'!$ALW$130, 845, FALSE)</f>
        <v>65.75</v>
      </c>
      <c r="BF43" s="43">
        <v>0</v>
      </c>
      <c r="BG43">
        <f>IF(A43&lt;17, SoC!P$3, IF(A43&lt;33, SoC!P$4, IF(A43&lt;49, SoC!P$5, IF(A43&lt;65, SoC!P$6, IF(A43&lt;81, SoC!P$7, IF(A43&lt;97, SoC!P$8, SoC!P$9))))))</f>
        <v>1.0216138030074347</v>
      </c>
      <c r="BH43" s="43">
        <v>0.70060452884319813</v>
      </c>
      <c r="BI43" s="43">
        <v>0.68524251805985559</v>
      </c>
      <c r="BJ43" s="43">
        <v>7.2633905378454742</v>
      </c>
      <c r="BK43" s="183">
        <v>0.58916834362897619</v>
      </c>
      <c r="BL43">
        <f>VLOOKUP($A43, Calcs!$A$3:'Calcs'!$BAA$130, 1025, FALSE)</f>
        <v>1891</v>
      </c>
      <c r="BM43" s="554">
        <v>6.6</v>
      </c>
      <c r="BN43" s="43">
        <f t="shared" si="50"/>
        <v>0.76757302169173203</v>
      </c>
      <c r="BO43" s="43" t="str">
        <f t="shared" si="51"/>
        <v>C+</v>
      </c>
      <c r="BP43" s="187">
        <f t="shared" si="52"/>
        <v>1.823455355039354</v>
      </c>
      <c r="BQ43" s="48" t="s">
        <v>459</v>
      </c>
      <c r="BR43" t="s">
        <v>1953</v>
      </c>
      <c r="BS43" t="str">
        <f t="shared" si="53"/>
        <v>Hakuna</v>
      </c>
      <c r="BT43" t="s">
        <v>497</v>
      </c>
      <c r="BU43" t="s">
        <v>350</v>
      </c>
      <c r="BV43" s="91">
        <f>IF(BT43="MRL", VLOOKUP(C43, Master!BL:BP, 5, FALSE), IF(BT43="UTL", VLOOKUP(C43, Ultra!BL:BP, 5, FALSE), ""))</f>
        <v>1</v>
      </c>
      <c r="BW43" t="s">
        <v>24</v>
      </c>
      <c r="BX43" t="s">
        <v>1636</v>
      </c>
      <c r="BY43">
        <f>MATCH(A43, Standings!$X$3:$X$18, 0)</f>
        <v>7</v>
      </c>
      <c r="BZ43" s="183">
        <v>0.65894758556648447</v>
      </c>
      <c r="CA43" s="21" t="s">
        <v>85</v>
      </c>
      <c r="CB43">
        <v>42</v>
      </c>
      <c r="CC43">
        <v>42</v>
      </c>
      <c r="CD43">
        <v>42</v>
      </c>
      <c r="CE43">
        <v>42</v>
      </c>
      <c r="CF43">
        <v>42</v>
      </c>
      <c r="CG43">
        <v>42</v>
      </c>
      <c r="CH43">
        <v>42</v>
      </c>
      <c r="CI43">
        <v>42</v>
      </c>
      <c r="CJ43">
        <v>42</v>
      </c>
      <c r="CK43">
        <v>41</v>
      </c>
      <c r="CL43">
        <v>41</v>
      </c>
      <c r="CM43">
        <v>40</v>
      </c>
      <c r="CN43">
        <v>40</v>
      </c>
      <c r="CO43">
        <v>40</v>
      </c>
      <c r="CP43">
        <v>39</v>
      </c>
      <c r="CQ43">
        <v>33</v>
      </c>
      <c r="CR43">
        <v>31</v>
      </c>
      <c r="CS43">
        <v>38</v>
      </c>
      <c r="CT43">
        <v>38</v>
      </c>
      <c r="CU43">
        <v>34</v>
      </c>
      <c r="CV43">
        <v>33</v>
      </c>
      <c r="CW43">
        <v>36</v>
      </c>
      <c r="CX43">
        <v>38</v>
      </c>
      <c r="CY43">
        <v>43</v>
      </c>
      <c r="CZ43">
        <v>40</v>
      </c>
      <c r="DA43">
        <v>45</v>
      </c>
      <c r="DB43">
        <v>44</v>
      </c>
      <c r="DC43">
        <v>47</v>
      </c>
      <c r="DD43">
        <v>68</v>
      </c>
      <c r="DE43">
        <v>59</v>
      </c>
      <c r="DF43">
        <v>41</v>
      </c>
      <c r="DG43">
        <v>46</v>
      </c>
      <c r="DH43">
        <v>36</v>
      </c>
      <c r="DI43">
        <v>35</v>
      </c>
      <c r="DJ43">
        <v>36</v>
      </c>
      <c r="DK43">
        <v>38</v>
      </c>
      <c r="DL43">
        <v>45</v>
      </c>
      <c r="DM43">
        <v>27</v>
      </c>
      <c r="DN43">
        <v>37</v>
      </c>
    </row>
    <row r="44" spans="1:118" x14ac:dyDescent="0.35">
      <c r="A44">
        <v>40</v>
      </c>
      <c r="B44" s="85" t="s">
        <v>4</v>
      </c>
      <c r="C44" s="51" t="s">
        <v>112</v>
      </c>
      <c r="D44" t="s">
        <v>24</v>
      </c>
      <c r="F44" s="28">
        <f>VLOOKUP($A44, Calcs!$A$3:'Calcs'!$ALW$130, 95, FALSE)+VLOOKUP($A44, Calcs!$A$3:'Calcs'!$ALW$130, 97, FALSE)</f>
        <v>8</v>
      </c>
      <c r="G44" s="28">
        <f>VLOOKUP($A44, Calcs!$A$3:'Calcs'!$ALW$130, 96, FALSE)+VLOOKUP($A44, Calcs!$A$3:'Calcs'!$ALW$130, 98, FALSE)</f>
        <v>4</v>
      </c>
      <c r="I44" s="28">
        <f>VLOOKUP($A44, Calcs!$A$3:'Calcs'!$ALW$130, 99, FALSE)+VLOOKUP($A44, Calcs!$A$3:'Calcs'!$ALW$130, 101, FALSE)</f>
        <v>6</v>
      </c>
      <c r="J44" s="28">
        <f>VLOOKUP($A44, Calcs!$A$3:'Calcs'!$ALW$130, 100, FALSE)+VLOOKUP($A44, Calcs!$A$3:'Calcs'!$ALW$130, 102, FALSE)</f>
        <v>3</v>
      </c>
      <c r="L44" s="28">
        <f>VLOOKUP($A44, Calcs!$A$3:'Calcs'!$ALW$130, 119, FALSE)</f>
        <v>4</v>
      </c>
      <c r="M44" s="28">
        <f>VLOOKUP($A44, Calcs!$A$3:'Calcs'!$ALW$130, 120, FALSE)</f>
        <v>9</v>
      </c>
      <c r="N44" t="s">
        <v>1947</v>
      </c>
      <c r="O44" s="202">
        <f>VLOOKUP($A44, Calcs!$A$3:'Calcs'!$ALW$130, 302, FALSE)/X44</f>
        <v>19.091743119266056</v>
      </c>
      <c r="P44" s="202">
        <f>VLOOKUP($A44, Calcs!$A$3:'Calcs'!$ALW$130, 394, FALSE)/X44</f>
        <v>19.174311926605505</v>
      </c>
      <c r="Q44" s="202">
        <f t="shared" si="27"/>
        <v>-8.2568807339448824E-2</v>
      </c>
      <c r="R44" s="202">
        <f>O44/(VLOOKUP($A44,Calcs!$A$3:'Calcs'!$ALW$130,485,FALSE)/X44)</f>
        <v>2.3892078071182543</v>
      </c>
      <c r="S44" s="187">
        <f>VLOOKUP($A44, Calcs!$A$3:'Calcs'!$ALW$130, 210, FALSE)/X44</f>
        <v>0.56182300030550758</v>
      </c>
      <c r="T44" s="43">
        <f>VLOOKUP($A44, Calcs!$A$3:'Calcs'!$ALW$130, 576, FALSE)/X44</f>
        <v>3.0941284403669731</v>
      </c>
      <c r="U44">
        <f>VLOOKUP($A44, Calcs!$A$3:'Calcs'!$ALW$130, 667, FALSE)/X44</f>
        <v>72.935779816513772</v>
      </c>
      <c r="V44">
        <f>VLOOKUP($A44, Calcs!$A$3:'Calcs'!$ALW$130, 758, FALSE)/X44</f>
        <v>43.266055045871575</v>
      </c>
      <c r="X44" s="202">
        <f>VLOOKUP($A44, Calcs!$A$3:'Calcs'!$ALW$130, 9, FALSE)</f>
        <v>18.166666666666664</v>
      </c>
      <c r="Y44" s="43">
        <f t="shared" si="28"/>
        <v>2.6673377737639385</v>
      </c>
      <c r="Z44" s="43">
        <f t="shared" si="29"/>
        <v>0.54694977053579341</v>
      </c>
      <c r="AA44" s="43">
        <f t="shared" si="30"/>
        <v>-3.1766972477064219</v>
      </c>
      <c r="AB44">
        <f t="shared" si="31"/>
        <v>72.935779816513772</v>
      </c>
      <c r="AC44">
        <f t="shared" si="32"/>
        <v>43.266055045871575</v>
      </c>
      <c r="AD44">
        <f t="shared" si="33"/>
        <v>6.3067084382144412</v>
      </c>
      <c r="AE44" s="43">
        <f t="shared" si="34"/>
        <v>6.5776937482579392</v>
      </c>
      <c r="AG44" s="94">
        <v>24</v>
      </c>
      <c r="AH44" s="94">
        <v>30</v>
      </c>
      <c r="AI44" s="94">
        <v>30</v>
      </c>
      <c r="AL44" s="28">
        <f t="shared" si="35"/>
        <v>84</v>
      </c>
      <c r="AN44" s="44">
        <v>43</v>
      </c>
      <c r="AO44" s="77">
        <f t="shared" si="36"/>
        <v>43</v>
      </c>
      <c r="AP44" s="45">
        <f t="shared" si="37"/>
        <v>0</v>
      </c>
      <c r="AQ44" s="46">
        <f t="shared" si="38"/>
        <v>0.58433974793528609</v>
      </c>
      <c r="AR44" s="43">
        <f t="shared" si="39"/>
        <v>0.72222222222222221</v>
      </c>
      <c r="AS44" s="43">
        <f t="shared" si="40"/>
        <v>0.66666666666666663</v>
      </c>
      <c r="AT44" s="43">
        <f t="shared" si="41"/>
        <v>0.73361155927581856</v>
      </c>
      <c r="AU44" s="43">
        <f t="shared" si="42"/>
        <v>0.51727201862118222</v>
      </c>
      <c r="AV44" s="43">
        <f t="shared" si="43"/>
        <v>0.53744567683350197</v>
      </c>
      <c r="AW44" s="43">
        <f t="shared" si="44"/>
        <v>0.48402479549924882</v>
      </c>
      <c r="AX44" s="43">
        <f t="shared" si="45"/>
        <v>0.38832089153460891</v>
      </c>
      <c r="AY44" s="43">
        <f t="shared" si="46"/>
        <v>0.69998808018264103</v>
      </c>
      <c r="AZ44" s="43">
        <f t="shared" si="47"/>
        <v>0.62155123742604101</v>
      </c>
      <c r="BA44" s="43">
        <f t="shared" si="48"/>
        <v>0.33685601056803172</v>
      </c>
      <c r="BB44" s="43">
        <f t="shared" si="49"/>
        <v>0.25225225225225223</v>
      </c>
      <c r="BC44">
        <v>130</v>
      </c>
      <c r="BE44">
        <f>VLOOKUP($A44, Calcs!$A$3:'Calcs'!$ALW$130, 845, FALSE)</f>
        <v>48.5</v>
      </c>
      <c r="BF44" s="43">
        <v>-2</v>
      </c>
      <c r="BG44">
        <f>IF(A44&lt;17, SoC!P$3, IF(A44&lt;33, SoC!P$4, IF(A44&lt;49, SoC!P$5, IF(A44&lt;65, SoC!P$6, IF(A44&lt;81, SoC!P$7, IF(A44&lt;97, SoC!P$8, SoC!P$9))))))</f>
        <v>0.9735268407280826</v>
      </c>
      <c r="BH44" s="43">
        <v>0.73361155927581856</v>
      </c>
      <c r="BI44" s="43">
        <v>0.51727201862118222</v>
      </c>
      <c r="BJ44" s="43">
        <v>6.5776937482579392</v>
      </c>
      <c r="BK44" s="183">
        <v>0.58430143930999556</v>
      </c>
      <c r="BL44">
        <f>VLOOKUP($A44, Calcs!$A$3:'Calcs'!$BAA$130, 1025, FALSE)</f>
        <v>1801</v>
      </c>
      <c r="BM44" s="554">
        <v>4.9000000000000004</v>
      </c>
      <c r="BN44" s="43">
        <f t="shared" si="50"/>
        <v>0.76439612722069405</v>
      </c>
      <c r="BO44" s="43" t="str">
        <f t="shared" si="51"/>
        <v>C</v>
      </c>
      <c r="BP44" s="187">
        <f t="shared" si="52"/>
        <v>1.383268873865974</v>
      </c>
      <c r="BQ44" s="48" t="s">
        <v>350</v>
      </c>
      <c r="BR44" t="s">
        <v>1958</v>
      </c>
      <c r="BS44" t="str">
        <f t="shared" si="53"/>
        <v>Platinum</v>
      </c>
      <c r="BT44" t="s">
        <v>553</v>
      </c>
      <c r="BU44" t="s">
        <v>486</v>
      </c>
      <c r="BV44" s="91">
        <f>IF(BT44="MRL", VLOOKUP(C44, Master!BL:BP, 5, FALSE), IF(BT44="UTL", VLOOKUP(C44, Ultra!BL:BP, 5, FALSE), ""))</f>
        <v>4</v>
      </c>
      <c r="BW44" t="s">
        <v>24</v>
      </c>
      <c r="BX44" t="s">
        <v>24</v>
      </c>
      <c r="BY44">
        <f>MATCH(A44, Standings!$N$3:$N$18, 0)</f>
        <v>5</v>
      </c>
      <c r="BZ44" s="183">
        <v>0.70014330527397661</v>
      </c>
      <c r="CA44" s="23" t="s">
        <v>112</v>
      </c>
      <c r="CB44">
        <v>43</v>
      </c>
      <c r="CC44">
        <v>43</v>
      </c>
      <c r="CD44">
        <v>43</v>
      </c>
      <c r="CE44">
        <v>43</v>
      </c>
      <c r="CF44">
        <v>43</v>
      </c>
      <c r="CG44">
        <v>43</v>
      </c>
      <c r="CH44">
        <v>43</v>
      </c>
      <c r="CI44">
        <v>43</v>
      </c>
      <c r="CJ44">
        <v>43</v>
      </c>
      <c r="CK44">
        <v>43</v>
      </c>
      <c r="CL44">
        <v>43</v>
      </c>
      <c r="CM44">
        <v>39</v>
      </c>
      <c r="CN44">
        <v>39</v>
      </c>
      <c r="CO44">
        <v>37</v>
      </c>
      <c r="CP44">
        <v>36</v>
      </c>
      <c r="CQ44">
        <v>37</v>
      </c>
      <c r="CR44">
        <v>37</v>
      </c>
      <c r="CS44">
        <v>31</v>
      </c>
      <c r="CT44">
        <v>31</v>
      </c>
      <c r="CU44">
        <v>28</v>
      </c>
      <c r="CV44">
        <v>27</v>
      </c>
      <c r="CW44">
        <v>27</v>
      </c>
      <c r="CX44">
        <v>27</v>
      </c>
      <c r="CY44">
        <v>26</v>
      </c>
      <c r="CZ44">
        <v>25</v>
      </c>
      <c r="DA44">
        <v>25</v>
      </c>
      <c r="DB44">
        <v>28</v>
      </c>
      <c r="DC44">
        <v>28</v>
      </c>
      <c r="DD44">
        <v>32</v>
      </c>
      <c r="DE44">
        <v>33</v>
      </c>
      <c r="DF44">
        <v>21</v>
      </c>
      <c r="DG44">
        <v>23</v>
      </c>
      <c r="DH44">
        <v>15</v>
      </c>
      <c r="DI44">
        <v>15</v>
      </c>
      <c r="DJ44">
        <v>15</v>
      </c>
      <c r="DK44">
        <v>15</v>
      </c>
      <c r="DL44">
        <v>20</v>
      </c>
      <c r="DM44">
        <v>24</v>
      </c>
      <c r="DN44">
        <v>27</v>
      </c>
    </row>
    <row r="45" spans="1:118" x14ac:dyDescent="0.35">
      <c r="A45">
        <v>111</v>
      </c>
      <c r="B45" s="89" t="s">
        <v>0</v>
      </c>
      <c r="C45" s="55" t="s">
        <v>42</v>
      </c>
      <c r="D45" t="s">
        <v>24</v>
      </c>
      <c r="F45" s="28">
        <f>VLOOKUP($A45, Calcs!$A$3:'Calcs'!$ALW$130, 95, FALSE)+VLOOKUP($A45, Calcs!$A$3:'Calcs'!$ALW$130, 97, FALSE)</f>
        <v>7</v>
      </c>
      <c r="G45" s="28">
        <f>VLOOKUP($A45, Calcs!$A$3:'Calcs'!$ALW$130, 96, FALSE)+VLOOKUP($A45, Calcs!$A$3:'Calcs'!$ALW$130, 98, FALSE)</f>
        <v>5</v>
      </c>
      <c r="I45" s="28">
        <f>VLOOKUP($A45, Calcs!$A$3:'Calcs'!$ALW$130, 99, FALSE)+VLOOKUP($A45, Calcs!$A$3:'Calcs'!$ALW$130, 101, FALSE)</f>
        <v>5</v>
      </c>
      <c r="J45" s="28">
        <f>VLOOKUP($A45, Calcs!$A$3:'Calcs'!$ALW$130, 100, FALSE)+VLOOKUP($A45, Calcs!$A$3:'Calcs'!$ALW$130, 102, FALSE)</f>
        <v>4</v>
      </c>
      <c r="L45" s="28">
        <f>VLOOKUP($A45, Calcs!$A$3:'Calcs'!$ALW$130, 119, FALSE)</f>
        <v>0</v>
      </c>
      <c r="M45" s="28">
        <f>VLOOKUP($A45, Calcs!$A$3:'Calcs'!$ALW$130, 120, FALSE)</f>
        <v>2</v>
      </c>
      <c r="N45" t="s">
        <v>1947</v>
      </c>
      <c r="O45" s="202">
        <f>VLOOKUP($A45, Calcs!$A$3:'Calcs'!$ALW$130, 302, FALSE)/X45</f>
        <v>20.185185185185187</v>
      </c>
      <c r="P45" s="202">
        <f>VLOOKUP($A45, Calcs!$A$3:'Calcs'!$ALW$130, 394, FALSE)/X45</f>
        <v>19.888888888888889</v>
      </c>
      <c r="Q45" s="202">
        <f t="shared" si="27"/>
        <v>0.29629629629629761</v>
      </c>
      <c r="R45" s="202">
        <f>O45/(VLOOKUP($A45,Calcs!$A$3:'Calcs'!$ALW$130,485,FALSE)/X45)</f>
        <v>2.1289062500000004</v>
      </c>
      <c r="S45" s="187">
        <f>VLOOKUP($A45, Calcs!$A$3:'Calcs'!$ALW$130, 210, FALSE)/X45</f>
        <v>0.61446589684465514</v>
      </c>
      <c r="T45" s="43">
        <f>VLOOKUP($A45, Calcs!$A$3:'Calcs'!$ALW$130, 576, FALSE)/X45</f>
        <v>-4.7603703703703708</v>
      </c>
      <c r="U45">
        <f>VLOOKUP($A45, Calcs!$A$3:'Calcs'!$ALW$130, 667, FALSE)/X45</f>
        <v>52.629629629629626</v>
      </c>
      <c r="V45">
        <f>VLOOKUP($A45, Calcs!$A$3:'Calcs'!$ALW$130, 758, FALSE)/X45</f>
        <v>53.362962962962968</v>
      </c>
      <c r="X45" s="202">
        <f>VLOOKUP($A45, Calcs!$A$3:'Calcs'!$ALW$130, 9, FALSE)</f>
        <v>13.5</v>
      </c>
      <c r="Y45" s="43">
        <f t="shared" si="28"/>
        <v>7.7435893656791075</v>
      </c>
      <c r="Z45" s="43">
        <f t="shared" si="29"/>
        <v>0.59260145050404334</v>
      </c>
      <c r="AA45" s="43">
        <f t="shared" si="30"/>
        <v>5.0566666666666684</v>
      </c>
      <c r="AB45">
        <f t="shared" si="31"/>
        <v>52.629629629629626</v>
      </c>
      <c r="AC45">
        <f t="shared" si="32"/>
        <v>53.362962962962968</v>
      </c>
      <c r="AD45">
        <f t="shared" si="33"/>
        <v>4.6278899717863355</v>
      </c>
      <c r="AE45" s="43">
        <f t="shared" si="34"/>
        <v>7.3049957537949988</v>
      </c>
      <c r="AH45" s="94">
        <v>0</v>
      </c>
      <c r="AI45" s="94">
        <v>30</v>
      </c>
      <c r="AL45" s="28">
        <f t="shared" si="35"/>
        <v>30</v>
      </c>
      <c r="AN45" s="44">
        <v>44</v>
      </c>
      <c r="AO45" s="77">
        <f t="shared" si="36"/>
        <v>44</v>
      </c>
      <c r="AP45" s="45">
        <f t="shared" si="37"/>
        <v>0</v>
      </c>
      <c r="AQ45" s="46">
        <f t="shared" si="38"/>
        <v>0.58023692267357951</v>
      </c>
      <c r="AR45" s="43">
        <f t="shared" si="39"/>
        <v>0.58333333333333337</v>
      </c>
      <c r="AS45" s="43">
        <f t="shared" si="40"/>
        <v>0.55555555555555558</v>
      </c>
      <c r="AT45" s="43">
        <f t="shared" si="41"/>
        <v>0.81994215716906593</v>
      </c>
      <c r="AU45" s="43">
        <f t="shared" si="42"/>
        <v>0.47481349442133758</v>
      </c>
      <c r="AV45" s="43">
        <f t="shared" si="43"/>
        <v>0.34860921043743875</v>
      </c>
      <c r="AW45" s="43">
        <f t="shared" si="44"/>
        <v>0.63288841368562843</v>
      </c>
      <c r="AX45" s="43">
        <f t="shared" si="45"/>
        <v>1</v>
      </c>
      <c r="AY45" s="43">
        <f t="shared" si="46"/>
        <v>0.56183107961568424</v>
      </c>
      <c r="AZ45" s="43">
        <f t="shared" si="47"/>
        <v>0.72384290294186515</v>
      </c>
      <c r="BA45" s="43">
        <f t="shared" si="48"/>
        <v>0.23381770145310435</v>
      </c>
      <c r="BB45" s="43">
        <f t="shared" si="49"/>
        <v>9.0090090090090086E-2</v>
      </c>
      <c r="BC45">
        <v>19</v>
      </c>
      <c r="BE45">
        <f>VLOOKUP($A45, Calcs!$A$3:'Calcs'!$ALW$130, 845, FALSE)</f>
        <v>13.71875</v>
      </c>
      <c r="BF45" s="43">
        <v>0.66666666666666663</v>
      </c>
      <c r="BG45">
        <f>IF(A45&lt;17, SoC!P$3, IF(A45&lt;33, SoC!P$4, IF(A45&lt;49, SoC!P$5, IF(A45&lt;65, SoC!P$6, IF(A45&lt;81, SoC!P$7, IF(A45&lt;97, SoC!P$8, SoC!P$9))))))</f>
        <v>0.96441715243614345</v>
      </c>
      <c r="BH45" s="43">
        <v>0.81994215716906593</v>
      </c>
      <c r="BI45" s="43">
        <v>0.47481349442133758</v>
      </c>
      <c r="BJ45" s="43">
        <v>7.3049957537949988</v>
      </c>
      <c r="BK45" s="183">
        <v>0.58016529379212656</v>
      </c>
      <c r="BL45">
        <f>VLOOKUP($A45, Calcs!$A$3:'Calcs'!$BAA$130, 1025, FALSE)</f>
        <v>1723</v>
      </c>
      <c r="BM45" s="554">
        <v>1.4</v>
      </c>
      <c r="BN45" s="43">
        <f t="shared" si="50"/>
        <v>0.7616858235467735</v>
      </c>
      <c r="BO45" s="43" t="str">
        <f t="shared" si="51"/>
        <v>C</v>
      </c>
      <c r="BP45" s="187">
        <f t="shared" si="52"/>
        <v>1.6641969662771237</v>
      </c>
      <c r="BQ45" s="48" t="s">
        <v>351</v>
      </c>
      <c r="BR45" t="s">
        <v>1951</v>
      </c>
      <c r="BS45" t="str">
        <f t="shared" si="53"/>
        <v>Mystery</v>
      </c>
      <c r="BW45" t="s">
        <v>24</v>
      </c>
      <c r="BX45" t="s">
        <v>24</v>
      </c>
      <c r="BY45">
        <f>MATCH(A45, Standings!$AH$3:$AH$18, 0)</f>
        <v>6</v>
      </c>
      <c r="BZ45" s="183">
        <v>0.22989935890395857</v>
      </c>
      <c r="CA45" s="19" t="s">
        <v>42</v>
      </c>
      <c r="CB45">
        <v>44</v>
      </c>
      <c r="CC45">
        <v>44</v>
      </c>
      <c r="CD45">
        <v>44</v>
      </c>
      <c r="CE45">
        <v>44</v>
      </c>
      <c r="CF45">
        <v>46</v>
      </c>
      <c r="CG45">
        <v>49</v>
      </c>
      <c r="CH45">
        <v>50</v>
      </c>
      <c r="CI45">
        <v>51</v>
      </c>
      <c r="CJ45">
        <v>51</v>
      </c>
      <c r="CK45">
        <v>52</v>
      </c>
      <c r="CL45">
        <v>52</v>
      </c>
      <c r="CM45">
        <v>52</v>
      </c>
      <c r="CN45">
        <v>53</v>
      </c>
      <c r="CO45">
        <v>53</v>
      </c>
      <c r="CP45">
        <v>53</v>
      </c>
      <c r="CQ45">
        <v>58</v>
      </c>
      <c r="CR45">
        <v>59</v>
      </c>
      <c r="CS45">
        <v>54</v>
      </c>
      <c r="CT45">
        <v>54</v>
      </c>
      <c r="CU45">
        <v>63</v>
      </c>
      <c r="CV45">
        <v>64</v>
      </c>
      <c r="CW45">
        <v>72</v>
      </c>
      <c r="CX45">
        <v>71</v>
      </c>
      <c r="CY45">
        <v>63</v>
      </c>
      <c r="CZ45">
        <v>64</v>
      </c>
      <c r="DA45">
        <v>61</v>
      </c>
      <c r="DB45">
        <v>64</v>
      </c>
      <c r="DC45">
        <v>65</v>
      </c>
      <c r="DD45">
        <v>71</v>
      </c>
      <c r="DE45">
        <v>70</v>
      </c>
      <c r="DF45">
        <v>58</v>
      </c>
      <c r="DG45">
        <v>58</v>
      </c>
      <c r="DH45">
        <v>69</v>
      </c>
      <c r="DI45">
        <v>66</v>
      </c>
      <c r="DJ45">
        <v>95</v>
      </c>
      <c r="DK45">
        <v>95</v>
      </c>
      <c r="DL45">
        <v>117</v>
      </c>
      <c r="DM45">
        <v>126</v>
      </c>
      <c r="DN45">
        <v>127</v>
      </c>
    </row>
    <row r="46" spans="1:118" x14ac:dyDescent="0.35">
      <c r="A46">
        <v>3</v>
      </c>
      <c r="B46" s="83" t="s">
        <v>6</v>
      </c>
      <c r="C46" s="49" t="s">
        <v>148</v>
      </c>
      <c r="D46" t="s">
        <v>24</v>
      </c>
      <c r="F46" s="28">
        <f>VLOOKUP($A46, Calcs!$A$3:'Calcs'!$ALW$130, 95, FALSE)+VLOOKUP($A46, Calcs!$A$3:'Calcs'!$ALW$130, 97, FALSE)</f>
        <v>7</v>
      </c>
      <c r="G46" s="28">
        <f>VLOOKUP($A46, Calcs!$A$3:'Calcs'!$ALW$130, 96, FALSE)+VLOOKUP($A46, Calcs!$A$3:'Calcs'!$ALW$130, 98, FALSE)</f>
        <v>5</v>
      </c>
      <c r="I46" s="28">
        <f>VLOOKUP($A46, Calcs!$A$3:'Calcs'!$ALW$130, 99, FALSE)+VLOOKUP($A46, Calcs!$A$3:'Calcs'!$ALW$130, 101, FALSE)</f>
        <v>6</v>
      </c>
      <c r="J46" s="28">
        <f>VLOOKUP($A46, Calcs!$A$3:'Calcs'!$ALW$130, 100, FALSE)+VLOOKUP($A46, Calcs!$A$3:'Calcs'!$ALW$130, 102, FALSE)</f>
        <v>3</v>
      </c>
      <c r="L46" s="28">
        <f>VLOOKUP($A46, Calcs!$A$3:'Calcs'!$ALW$130, 119, FALSE)</f>
        <v>5</v>
      </c>
      <c r="M46" s="28">
        <f>VLOOKUP($A46, Calcs!$A$3:'Calcs'!$ALW$130, 120, FALSE)</f>
        <v>7</v>
      </c>
      <c r="N46" t="s">
        <v>1947</v>
      </c>
      <c r="O46" s="202">
        <f>VLOOKUP($A46, Calcs!$A$3:'Calcs'!$ALW$130, 302, FALSE)/X46</f>
        <v>17.66990291262136</v>
      </c>
      <c r="P46" s="202">
        <f>VLOOKUP($A46, Calcs!$A$3:'Calcs'!$ALW$130, 394, FALSE)/X46</f>
        <v>16.805825242718448</v>
      </c>
      <c r="Q46" s="202">
        <f t="shared" si="27"/>
        <v>0.86407766990291179</v>
      </c>
      <c r="R46" s="202">
        <f>O46/(VLOOKUP($A46,Calcs!$A$3:'Calcs'!$ALW$130,485,FALSE)/X46)</f>
        <v>2.0658342792281497</v>
      </c>
      <c r="S46" s="187">
        <f>VLOOKUP($A46, Calcs!$A$3:'Calcs'!$ALW$130, 210, FALSE)/X46</f>
        <v>0.52610992252039368</v>
      </c>
      <c r="T46" s="43">
        <f>VLOOKUP($A46, Calcs!$A$3:'Calcs'!$ALW$130, 576, FALSE)/X46</f>
        <v>-0.60126213592233035</v>
      </c>
      <c r="U46">
        <f>VLOOKUP($A46, Calcs!$A$3:'Calcs'!$ALW$130, 667, FALSE)/X46</f>
        <v>54.514563106796125</v>
      </c>
      <c r="V46">
        <f>VLOOKUP($A46, Calcs!$A$3:'Calcs'!$ALW$130, 758, FALSE)/X46</f>
        <v>44.176699029126219</v>
      </c>
      <c r="X46" s="202">
        <f>VLOOKUP($A46, Calcs!$A$3:'Calcs'!$ALW$130, 9, FALSE)</f>
        <v>17.166666666666664</v>
      </c>
      <c r="Y46" s="43">
        <f t="shared" si="28"/>
        <v>4.441966305666802</v>
      </c>
      <c r="Z46" s="43">
        <f t="shared" si="29"/>
        <v>0.53219678769124268</v>
      </c>
      <c r="AA46" s="43">
        <f t="shared" si="30"/>
        <v>1.4653398058252423</v>
      </c>
      <c r="AB46">
        <f t="shared" si="31"/>
        <v>54.514563106796125</v>
      </c>
      <c r="AC46">
        <f t="shared" si="32"/>
        <v>44.176699029126219</v>
      </c>
      <c r="AD46">
        <f t="shared" si="33"/>
        <v>5.184279437264018</v>
      </c>
      <c r="AE46" s="43">
        <f t="shared" si="34"/>
        <v>6.6465554258673132</v>
      </c>
      <c r="AG46" s="94">
        <v>18</v>
      </c>
      <c r="AH46" s="94">
        <v>20</v>
      </c>
      <c r="AI46" s="94">
        <v>30</v>
      </c>
      <c r="AL46" s="28">
        <f t="shared" si="35"/>
        <v>68</v>
      </c>
      <c r="AN46" s="44">
        <v>45</v>
      </c>
      <c r="AO46" s="77">
        <f t="shared" si="36"/>
        <v>45</v>
      </c>
      <c r="AP46" s="45">
        <f t="shared" si="37"/>
        <v>0</v>
      </c>
      <c r="AQ46" s="46">
        <f t="shared" si="38"/>
        <v>0.5737641211564487</v>
      </c>
      <c r="AR46" s="43">
        <f t="shared" si="39"/>
        <v>0.65277777777777779</v>
      </c>
      <c r="AS46" s="43">
        <f t="shared" si="40"/>
        <v>0.66666666666666663</v>
      </c>
      <c r="AT46" s="43">
        <f t="shared" si="41"/>
        <v>0.62135292301682787</v>
      </c>
      <c r="AU46" s="43">
        <f t="shared" si="42"/>
        <v>0.65800206519795323</v>
      </c>
      <c r="AV46" s="43">
        <f t="shared" si="43"/>
        <v>0.30285347919614897</v>
      </c>
      <c r="AW46" s="43">
        <f t="shared" si="44"/>
        <v>0.43591742230271324</v>
      </c>
      <c r="AX46" s="43">
        <f t="shared" si="45"/>
        <v>0.73319051176489125</v>
      </c>
      <c r="AY46" s="43">
        <f t="shared" si="46"/>
        <v>0.60860539839065986</v>
      </c>
      <c r="AZ46" s="43">
        <f t="shared" si="47"/>
        <v>0.63123631410567305</v>
      </c>
      <c r="BA46" s="43">
        <f t="shared" si="48"/>
        <v>0.31968295904887717</v>
      </c>
      <c r="BB46" s="43">
        <f t="shared" si="49"/>
        <v>0.20420420420420421</v>
      </c>
      <c r="BC46">
        <v>115</v>
      </c>
      <c r="BE46">
        <f>VLOOKUP($A46, Calcs!$A$3:'Calcs'!$ALW$130, 845, FALSE)</f>
        <v>74.25</v>
      </c>
      <c r="BF46" s="43">
        <v>0.33333333333333331</v>
      </c>
      <c r="BG46">
        <f>IF(A46&lt;17, SoC!P$3, IF(A46&lt;33, SoC!P$4, IF(A46&lt;49, SoC!P$5, IF(A46&lt;65, SoC!P$6, IF(A46&lt;81, SoC!P$7, IF(A46&lt;97, SoC!P$8, SoC!P$9))))))</f>
        <v>1.0115695692293525</v>
      </c>
      <c r="BH46" s="43">
        <v>0.62135292301682787</v>
      </c>
      <c r="BI46" s="43">
        <v>0.65800206519795323</v>
      </c>
      <c r="BJ46" s="43">
        <v>6.6465554258673132</v>
      </c>
      <c r="BK46" s="183">
        <v>0.57377818445367612</v>
      </c>
      <c r="BL46">
        <f>VLOOKUP($A46, Calcs!$A$3:'Calcs'!$BAA$130, 1025, FALSE)</f>
        <v>1788</v>
      </c>
      <c r="BM46" s="554">
        <v>7.4</v>
      </c>
      <c r="BN46" s="43">
        <f t="shared" si="50"/>
        <v>0.75748147466038807</v>
      </c>
      <c r="BO46" s="43" t="str">
        <f t="shared" si="51"/>
        <v>C</v>
      </c>
      <c r="BP46" s="187">
        <f t="shared" si="52"/>
        <v>1.2072346155442721</v>
      </c>
      <c r="BQ46" s="48" t="s">
        <v>486</v>
      </c>
      <c r="BR46" t="s">
        <v>1952</v>
      </c>
      <c r="BS46" t="str">
        <f t="shared" si="53"/>
        <v>Wild</v>
      </c>
      <c r="BT46" t="s">
        <v>497</v>
      </c>
      <c r="BU46" t="s">
        <v>498</v>
      </c>
      <c r="BV46" s="91">
        <f>IF(BT46="MRL", VLOOKUP(C46, Master!BL:BP, 5, FALSE), IF(BT46="UTL", VLOOKUP(C46, Ultra!BL:BP, 5, FALSE), ""))</f>
        <v>4</v>
      </c>
      <c r="BW46" t="s">
        <v>24</v>
      </c>
      <c r="BX46" t="s">
        <v>24</v>
      </c>
      <c r="BY46">
        <f>MATCH(A46, Standings!$D$3:$D$18, 0)</f>
        <v>6</v>
      </c>
      <c r="BZ46" s="183">
        <v>0.57191122612651257</v>
      </c>
      <c r="CA46" s="25" t="s">
        <v>148</v>
      </c>
      <c r="CB46">
        <v>45</v>
      </c>
      <c r="CC46">
        <v>45</v>
      </c>
      <c r="CD46">
        <v>45</v>
      </c>
      <c r="CE46">
        <v>45</v>
      </c>
      <c r="CF46">
        <v>44</v>
      </c>
      <c r="CG46">
        <v>44</v>
      </c>
      <c r="CH46">
        <v>44</v>
      </c>
      <c r="CI46">
        <v>44</v>
      </c>
      <c r="CJ46">
        <v>44</v>
      </c>
      <c r="CK46">
        <v>44</v>
      </c>
      <c r="CL46">
        <v>44</v>
      </c>
      <c r="CM46">
        <v>43</v>
      </c>
      <c r="CN46">
        <v>43</v>
      </c>
      <c r="CO46">
        <v>38</v>
      </c>
      <c r="CP46">
        <v>37</v>
      </c>
      <c r="CQ46">
        <v>40</v>
      </c>
      <c r="CR46">
        <v>39</v>
      </c>
      <c r="CS46">
        <v>48</v>
      </c>
      <c r="CT46">
        <v>47</v>
      </c>
      <c r="CU46">
        <v>57</v>
      </c>
      <c r="CV46">
        <v>56</v>
      </c>
      <c r="CW46">
        <v>45</v>
      </c>
      <c r="CX46">
        <v>44</v>
      </c>
      <c r="CY46">
        <v>52</v>
      </c>
      <c r="CZ46">
        <v>50</v>
      </c>
      <c r="DA46">
        <v>53</v>
      </c>
      <c r="DB46">
        <v>48</v>
      </c>
      <c r="DC46">
        <v>45</v>
      </c>
      <c r="DD46">
        <v>56</v>
      </c>
      <c r="DE46">
        <v>64</v>
      </c>
      <c r="DF46">
        <v>72</v>
      </c>
      <c r="DG46">
        <v>77</v>
      </c>
      <c r="DH46">
        <v>73</v>
      </c>
      <c r="DI46">
        <v>74</v>
      </c>
      <c r="DJ46">
        <v>66</v>
      </c>
      <c r="DK46">
        <v>80</v>
      </c>
      <c r="DL46">
        <v>93</v>
      </c>
      <c r="DM46">
        <v>57</v>
      </c>
      <c r="DN46">
        <v>52</v>
      </c>
    </row>
    <row r="47" spans="1:118" x14ac:dyDescent="0.35">
      <c r="A47">
        <v>51</v>
      </c>
      <c r="B47" s="86" t="s">
        <v>3</v>
      </c>
      <c r="C47" s="52" t="s">
        <v>101</v>
      </c>
      <c r="D47" t="s">
        <v>24</v>
      </c>
      <c r="F47" s="28">
        <f>VLOOKUP($A47, Calcs!$A$3:'Calcs'!$ALW$130, 95, FALSE)+VLOOKUP($A47, Calcs!$A$3:'Calcs'!$ALW$130, 97, FALSE)</f>
        <v>7</v>
      </c>
      <c r="G47" s="28">
        <f>VLOOKUP($A47, Calcs!$A$3:'Calcs'!$ALW$130, 96, FALSE)+VLOOKUP($A47, Calcs!$A$3:'Calcs'!$ALW$130, 98, FALSE)</f>
        <v>5</v>
      </c>
      <c r="I47" s="28">
        <f>VLOOKUP($A47, Calcs!$A$3:'Calcs'!$ALW$130, 99, FALSE)+VLOOKUP($A47, Calcs!$A$3:'Calcs'!$ALW$130, 101, FALSE)</f>
        <v>4</v>
      </c>
      <c r="J47" s="28">
        <f>VLOOKUP($A47, Calcs!$A$3:'Calcs'!$ALW$130, 100, FALSE)+VLOOKUP($A47, Calcs!$A$3:'Calcs'!$ALW$130, 102, FALSE)</f>
        <v>5</v>
      </c>
      <c r="L47" s="28">
        <f>VLOOKUP($A47, Calcs!$A$3:'Calcs'!$ALW$130, 119, FALSE)</f>
        <v>5</v>
      </c>
      <c r="M47" s="28">
        <f>VLOOKUP($A47, Calcs!$A$3:'Calcs'!$ALW$130, 120, FALSE)</f>
        <v>5</v>
      </c>
      <c r="N47" t="s">
        <v>7633</v>
      </c>
      <c r="O47" s="202">
        <f>VLOOKUP($A47, Calcs!$A$3:'Calcs'!$ALW$130, 302, FALSE)/X47</f>
        <v>17.872340425531917</v>
      </c>
      <c r="P47" s="202">
        <f>VLOOKUP($A47, Calcs!$A$3:'Calcs'!$ALW$130, 394, FALSE)/X47</f>
        <v>17.670212765957451</v>
      </c>
      <c r="Q47" s="202">
        <f t="shared" si="27"/>
        <v>0.20212765957446521</v>
      </c>
      <c r="R47" s="202">
        <f>O47/(VLOOKUP($A47,Calcs!$A$3:'Calcs'!$ALW$130,485,FALSE)/X47)</f>
        <v>2.1733505821474779</v>
      </c>
      <c r="S47" s="187">
        <f>VLOOKUP($A47, Calcs!$A$3:'Calcs'!$ALW$130, 210, FALSE)/X47</f>
        <v>0.60335686925131282</v>
      </c>
      <c r="T47" s="43">
        <f>VLOOKUP($A47, Calcs!$A$3:'Calcs'!$ALW$130, 576, FALSE)/X47</f>
        <v>-8.904255319148939E-2</v>
      </c>
      <c r="U47">
        <f>VLOOKUP($A47, Calcs!$A$3:'Calcs'!$ALW$130, 667, FALSE)/X47</f>
        <v>61.404255319148938</v>
      </c>
      <c r="V47">
        <f>VLOOKUP($A47, Calcs!$A$3:'Calcs'!$ALW$130, 758, FALSE)/X47</f>
        <v>42.362765957446804</v>
      </c>
      <c r="X47" s="202">
        <f>VLOOKUP($A47, Calcs!$A$3:'Calcs'!$ALW$130, 9, FALSE)</f>
        <v>15.666666666666666</v>
      </c>
      <c r="Y47" s="43">
        <f t="shared" si="28"/>
        <v>4.7851140433875914</v>
      </c>
      <c r="Z47" s="43">
        <f t="shared" si="29"/>
        <v>0.64747609405076889</v>
      </c>
      <c r="AA47" s="43">
        <f t="shared" si="30"/>
        <v>0.29117021276595462</v>
      </c>
      <c r="AB47">
        <f t="shared" si="31"/>
        <v>61.404255319148938</v>
      </c>
      <c r="AC47">
        <f t="shared" si="32"/>
        <v>42.362765957446804</v>
      </c>
      <c r="AD47">
        <f t="shared" si="33"/>
        <v>5.9624223884294034</v>
      </c>
      <c r="AE47" s="43">
        <f t="shared" si="34"/>
        <v>6.5086685241642783</v>
      </c>
      <c r="AG47" s="94">
        <v>21</v>
      </c>
      <c r="AH47" s="94">
        <v>20</v>
      </c>
      <c r="AI47" s="94">
        <v>15</v>
      </c>
      <c r="AL47" s="28">
        <f t="shared" si="35"/>
        <v>56</v>
      </c>
      <c r="AN47" s="44">
        <v>46</v>
      </c>
      <c r="AO47" s="77">
        <f t="shared" si="36"/>
        <v>46</v>
      </c>
      <c r="AP47" s="45">
        <f t="shared" si="37"/>
        <v>0</v>
      </c>
      <c r="AQ47" s="46">
        <f t="shared" si="38"/>
        <v>0.57302920448764993</v>
      </c>
      <c r="AR47" s="43">
        <f t="shared" si="39"/>
        <v>0.65277777777777779</v>
      </c>
      <c r="AS47" s="43">
        <f t="shared" si="40"/>
        <v>0.44444444444444442</v>
      </c>
      <c r="AT47" s="43">
        <f t="shared" si="41"/>
        <v>0.63733598427842275</v>
      </c>
      <c r="AU47" s="43">
        <f t="shared" si="42"/>
        <v>0.60664214106016345</v>
      </c>
      <c r="AV47" s="43">
        <f t="shared" si="43"/>
        <v>0.38085147101773115</v>
      </c>
      <c r="AW47" s="43">
        <f t="shared" si="44"/>
        <v>0.81182680085417813</v>
      </c>
      <c r="AX47" s="43">
        <f t="shared" si="45"/>
        <v>0.64595824347952158</v>
      </c>
      <c r="AY47" s="43">
        <f t="shared" si="46"/>
        <v>0.67233190741992266</v>
      </c>
      <c r="AZ47" s="43">
        <f t="shared" si="47"/>
        <v>0.61184315868929984</v>
      </c>
      <c r="BA47" s="43">
        <f t="shared" si="48"/>
        <v>0.36459709379128136</v>
      </c>
      <c r="BB47" s="43">
        <f t="shared" si="49"/>
        <v>0.16816816816816818</v>
      </c>
      <c r="BC47">
        <v>74</v>
      </c>
      <c r="BE47">
        <f>VLOOKUP($A47, Calcs!$A$3:'Calcs'!$ALW$130, 845, FALSE)</f>
        <v>55.25</v>
      </c>
      <c r="BF47" s="43">
        <v>0</v>
      </c>
      <c r="BG47">
        <f>IF(A47&lt;17, SoC!P$3, IF(A47&lt;33, SoC!P$4, IF(A47&lt;49, SoC!P$5, IF(A47&lt;65, SoC!P$6, IF(A47&lt;81, SoC!P$7, IF(A47&lt;97, SoC!P$8, SoC!P$9))))))</f>
        <v>1.0731229344487323</v>
      </c>
      <c r="BH47" s="43">
        <v>0.63733598427842275</v>
      </c>
      <c r="BI47" s="43">
        <v>0.60664214106016345</v>
      </c>
      <c r="BJ47" s="43">
        <v>6.5086685241642783</v>
      </c>
      <c r="BK47" s="183">
        <v>0.57303453247194758</v>
      </c>
      <c r="BL47">
        <f>VLOOKUP($A47, Calcs!$A$3:'Calcs'!$BAA$130, 1025, FALSE)</f>
        <v>1822</v>
      </c>
      <c r="BM47" s="554">
        <v>5.5</v>
      </c>
      <c r="BN47" s="43">
        <f t="shared" si="50"/>
        <v>0.75699044410874006</v>
      </c>
      <c r="BO47" s="43" t="str">
        <f t="shared" si="51"/>
        <v>C</v>
      </c>
      <c r="BP47" s="187">
        <f t="shared" si="52"/>
        <v>1.1234181250581838</v>
      </c>
      <c r="BQ47" s="48" t="s">
        <v>351</v>
      </c>
      <c r="BR47" t="s">
        <v>1964</v>
      </c>
      <c r="BS47" t="str">
        <f t="shared" si="53"/>
        <v>Mystery</v>
      </c>
      <c r="BT47" t="s">
        <v>497</v>
      </c>
      <c r="BU47" t="s">
        <v>501</v>
      </c>
      <c r="BV47" s="91">
        <f>IF(BT47="MRL", VLOOKUP(C47, Master!BL:BP, 5, FALSE), IF(BT47="UTL", VLOOKUP(C47, Ultra!BL:BP, 5, FALSE), ""))</f>
        <v>3</v>
      </c>
      <c r="BW47" t="s">
        <v>24</v>
      </c>
      <c r="BX47" t="s">
        <v>24</v>
      </c>
      <c r="BY47">
        <f>MATCH(A47, Standings!$N$21:$N$36, 0)</f>
        <v>11</v>
      </c>
      <c r="BZ47" s="183">
        <v>0.59716969427740418</v>
      </c>
      <c r="CA47" s="22" t="s">
        <v>101</v>
      </c>
      <c r="CB47">
        <v>46</v>
      </c>
      <c r="CC47">
        <v>46</v>
      </c>
      <c r="CD47">
        <v>46</v>
      </c>
      <c r="CE47">
        <v>46</v>
      </c>
      <c r="CF47">
        <v>45</v>
      </c>
      <c r="CG47">
        <v>45</v>
      </c>
      <c r="CH47">
        <v>47</v>
      </c>
      <c r="CI47">
        <v>48</v>
      </c>
      <c r="CJ47">
        <v>48</v>
      </c>
      <c r="CK47">
        <v>47</v>
      </c>
      <c r="CL47">
        <v>47</v>
      </c>
      <c r="CM47">
        <v>46</v>
      </c>
      <c r="CN47">
        <v>46</v>
      </c>
      <c r="CO47">
        <v>45</v>
      </c>
      <c r="CP47">
        <v>44</v>
      </c>
      <c r="CQ47">
        <v>51</v>
      </c>
      <c r="CR47">
        <v>51</v>
      </c>
      <c r="CS47">
        <v>60</v>
      </c>
      <c r="CT47">
        <v>61</v>
      </c>
      <c r="CU47">
        <v>56</v>
      </c>
      <c r="CV47">
        <v>55</v>
      </c>
      <c r="CW47">
        <v>46</v>
      </c>
      <c r="CX47">
        <v>46</v>
      </c>
      <c r="CY47">
        <v>51</v>
      </c>
      <c r="CZ47">
        <v>49</v>
      </c>
      <c r="DA47">
        <v>56</v>
      </c>
      <c r="DB47">
        <v>54</v>
      </c>
      <c r="DC47">
        <v>53</v>
      </c>
      <c r="DD47">
        <v>38</v>
      </c>
      <c r="DE47">
        <v>49</v>
      </c>
      <c r="DF47">
        <v>34</v>
      </c>
      <c r="DG47">
        <v>33</v>
      </c>
      <c r="DH47">
        <v>38</v>
      </c>
      <c r="DI47">
        <v>40</v>
      </c>
      <c r="DJ47">
        <v>42</v>
      </c>
      <c r="DK47">
        <v>37</v>
      </c>
      <c r="DL47">
        <v>49</v>
      </c>
      <c r="DM47">
        <v>41</v>
      </c>
      <c r="DN47">
        <v>46</v>
      </c>
    </row>
    <row r="48" spans="1:118" x14ac:dyDescent="0.35">
      <c r="A48">
        <v>89</v>
      </c>
      <c r="B48" s="88" t="s">
        <v>1</v>
      </c>
      <c r="C48" s="54" t="s">
        <v>64</v>
      </c>
      <c r="D48" t="s">
        <v>24</v>
      </c>
      <c r="F48" s="28">
        <f>VLOOKUP($A48, Calcs!$A$3:'Calcs'!$ALW$130, 95, FALSE)+VLOOKUP($A48, Calcs!$A$3:'Calcs'!$ALW$130, 97, FALSE)</f>
        <v>7</v>
      </c>
      <c r="G48" s="28">
        <f>VLOOKUP($A48, Calcs!$A$3:'Calcs'!$ALW$130, 96, FALSE)+VLOOKUP($A48, Calcs!$A$3:'Calcs'!$ALW$130, 98, FALSE)</f>
        <v>5</v>
      </c>
      <c r="I48" s="28">
        <f>VLOOKUP($A48, Calcs!$A$3:'Calcs'!$ALW$130, 99, FALSE)+VLOOKUP($A48, Calcs!$A$3:'Calcs'!$ALW$130, 101, FALSE)</f>
        <v>5</v>
      </c>
      <c r="J48" s="28">
        <f>VLOOKUP($A48, Calcs!$A$3:'Calcs'!$ALW$130, 100, FALSE)+VLOOKUP($A48, Calcs!$A$3:'Calcs'!$ALW$130, 102, FALSE)</f>
        <v>4</v>
      </c>
      <c r="L48" s="28">
        <f>VLOOKUP($A48, Calcs!$A$3:'Calcs'!$ALW$130, 119, FALSE)</f>
        <v>3</v>
      </c>
      <c r="M48" s="28">
        <f>VLOOKUP($A48, Calcs!$A$3:'Calcs'!$ALW$130, 120, FALSE)</f>
        <v>6</v>
      </c>
      <c r="N48" t="s">
        <v>7633</v>
      </c>
      <c r="O48" s="202">
        <f>VLOOKUP($A48, Calcs!$A$3:'Calcs'!$ALW$130, 302, FALSE)/X48</f>
        <v>18.901098901098901</v>
      </c>
      <c r="P48" s="202">
        <f>VLOOKUP($A48, Calcs!$A$3:'Calcs'!$ALW$130, 394, FALSE)/X48</f>
        <v>17.450549450549453</v>
      </c>
      <c r="Q48" s="202">
        <f t="shared" si="27"/>
        <v>1.4505494505494489</v>
      </c>
      <c r="R48" s="202">
        <f>O48/(VLOOKUP($A48,Calcs!$A$3:'Calcs'!$ALW$130,485,FALSE)/X48)</f>
        <v>2.2994652406417111</v>
      </c>
      <c r="S48" s="187">
        <f>VLOOKUP($A48, Calcs!$A$3:'Calcs'!$ALW$130, 210, FALSE)/X48</f>
        <v>0.52732959239172261</v>
      </c>
      <c r="T48" s="43">
        <f>VLOOKUP($A48, Calcs!$A$3:'Calcs'!$ALW$130, 576, FALSE)/X48</f>
        <v>1.2626373626373624</v>
      </c>
      <c r="U48">
        <f>VLOOKUP($A48, Calcs!$A$3:'Calcs'!$ALW$130, 667, FALSE)/X48</f>
        <v>58.80219780219781</v>
      </c>
      <c r="V48">
        <f>VLOOKUP($A48, Calcs!$A$3:'Calcs'!$ALW$130, 758, FALSE)/X48</f>
        <v>42.940659340659344</v>
      </c>
      <c r="X48" s="202">
        <f>VLOOKUP($A48, Calcs!$A$3:'Calcs'!$ALW$130, 9, FALSE)</f>
        <v>15.166666666666666</v>
      </c>
      <c r="Y48" s="43">
        <f t="shared" si="28"/>
        <v>3.4693746624542077</v>
      </c>
      <c r="Z48" s="43">
        <f t="shared" si="29"/>
        <v>0.5360619718406191</v>
      </c>
      <c r="AA48" s="43">
        <f t="shared" si="30"/>
        <v>0.18791208791208658</v>
      </c>
      <c r="AB48">
        <f t="shared" si="31"/>
        <v>58.80219780219781</v>
      </c>
      <c r="AC48">
        <f t="shared" si="32"/>
        <v>42.940659340659344</v>
      </c>
      <c r="AD48">
        <f t="shared" si="33"/>
        <v>5.7911356227103239</v>
      </c>
      <c r="AE48" s="43">
        <f t="shared" si="34"/>
        <v>6.5529122793349934</v>
      </c>
      <c r="AG48" s="94">
        <v>27</v>
      </c>
      <c r="AH48" s="94">
        <v>20</v>
      </c>
      <c r="AI48" s="94">
        <v>15</v>
      </c>
      <c r="AL48" s="28">
        <f t="shared" si="35"/>
        <v>62</v>
      </c>
      <c r="AN48" s="44">
        <v>47</v>
      </c>
      <c r="AO48" s="77">
        <f t="shared" si="36"/>
        <v>47</v>
      </c>
      <c r="AP48" s="45">
        <f t="shared" si="37"/>
        <v>0</v>
      </c>
      <c r="AQ48" s="46">
        <f t="shared" si="38"/>
        <v>0.56930663962898509</v>
      </c>
      <c r="AR48" s="43">
        <f t="shared" si="39"/>
        <v>0.625</v>
      </c>
      <c r="AS48" s="43">
        <f t="shared" si="40"/>
        <v>0.55555555555555558</v>
      </c>
      <c r="AT48" s="43">
        <f t="shared" si="41"/>
        <v>0.71855961473093177</v>
      </c>
      <c r="AU48" s="43">
        <f t="shared" si="42"/>
        <v>0.61969403145873736</v>
      </c>
      <c r="AV48" s="43">
        <f t="shared" si="43"/>
        <v>0.47234169003312559</v>
      </c>
      <c r="AW48" s="43">
        <f t="shared" si="44"/>
        <v>0.44852123661651266</v>
      </c>
      <c r="AX48" s="43">
        <f t="shared" si="45"/>
        <v>0.63828691516107305</v>
      </c>
      <c r="AY48" s="43">
        <f t="shared" si="46"/>
        <v>0.65845580280681937</v>
      </c>
      <c r="AZ48" s="43">
        <f t="shared" si="47"/>
        <v>0.61806583836106133</v>
      </c>
      <c r="BA48" s="43">
        <f t="shared" si="48"/>
        <v>0.42272126816380451</v>
      </c>
      <c r="BB48" s="43">
        <f t="shared" si="49"/>
        <v>0.18618618618618618</v>
      </c>
      <c r="BC48">
        <v>147</v>
      </c>
      <c r="BE48">
        <f>VLOOKUP($A48, Calcs!$A$3:'Calcs'!$ALW$130, 845, FALSE)</f>
        <v>38.5625</v>
      </c>
      <c r="BF48" s="43">
        <v>0.33333333333333331</v>
      </c>
      <c r="BG48">
        <f>IF(A48&lt;17, SoC!P$3, IF(A48&lt;33, SoC!P$4, IF(A48&lt;49, SoC!P$5, IF(A48&lt;65, SoC!P$6, IF(A48&lt;81, SoC!P$7, IF(A48&lt;97, SoC!P$8, SoC!P$9))))))</f>
        <v>1.0165596233833387</v>
      </c>
      <c r="BH48" s="43">
        <v>0.71855961473093177</v>
      </c>
      <c r="BI48" s="43">
        <v>0.61969403145873736</v>
      </c>
      <c r="BJ48" s="43">
        <v>6.5529122793349934</v>
      </c>
      <c r="BK48" s="183">
        <v>0.56944935107390082</v>
      </c>
      <c r="BL48">
        <f>VLOOKUP($A48, Calcs!$A$3:'Calcs'!$BAA$130, 1025, FALSE)</f>
        <v>1866</v>
      </c>
      <c r="BM48" s="554">
        <v>3.9</v>
      </c>
      <c r="BN48" s="43">
        <f t="shared" si="50"/>
        <v>0.75461867925058734</v>
      </c>
      <c r="BO48" s="43" t="str">
        <f t="shared" si="51"/>
        <v>C</v>
      </c>
      <c r="BP48" s="187">
        <f t="shared" si="52"/>
        <v>1.0738363746826063</v>
      </c>
      <c r="BQ48" s="48" t="s">
        <v>498</v>
      </c>
      <c r="BR48" t="s">
        <v>1953</v>
      </c>
      <c r="BS48" t="str">
        <f t="shared" si="53"/>
        <v>Crystal</v>
      </c>
      <c r="BT48" t="s">
        <v>553</v>
      </c>
      <c r="BU48" t="s">
        <v>459</v>
      </c>
      <c r="BV48" s="91">
        <f>IF(BT48="MRL", VLOOKUP(C48, Master!BL:BP, 5, FALSE), IF(BT48="UTL", VLOOKUP(C48, Ultra!BL:BP, 5, FALSE), ""))</f>
        <v>4</v>
      </c>
      <c r="BW48" t="s">
        <v>24</v>
      </c>
      <c r="BX48" t="s">
        <v>24</v>
      </c>
      <c r="BY48">
        <f>MATCH(A48, Standings!$X$21:$X$36, 0)</f>
        <v>9</v>
      </c>
      <c r="BZ48" s="183">
        <v>0.72898829140009713</v>
      </c>
      <c r="CA48" s="20" t="s">
        <v>64</v>
      </c>
      <c r="CB48">
        <v>47</v>
      </c>
      <c r="CC48">
        <v>47</v>
      </c>
      <c r="CD48">
        <v>47</v>
      </c>
      <c r="CE48">
        <v>47</v>
      </c>
      <c r="CF48">
        <v>48</v>
      </c>
      <c r="CG48">
        <v>47</v>
      </c>
      <c r="CH48">
        <v>48</v>
      </c>
      <c r="CI48">
        <v>47</v>
      </c>
      <c r="CJ48">
        <v>47</v>
      </c>
      <c r="CK48">
        <v>48</v>
      </c>
      <c r="CL48">
        <v>48</v>
      </c>
      <c r="CM48">
        <v>48</v>
      </c>
      <c r="CN48">
        <v>48</v>
      </c>
      <c r="CO48">
        <v>46</v>
      </c>
      <c r="CP48">
        <v>45</v>
      </c>
      <c r="CQ48">
        <v>36</v>
      </c>
      <c r="CR48">
        <v>36</v>
      </c>
      <c r="CS48">
        <v>43</v>
      </c>
      <c r="CT48">
        <v>44</v>
      </c>
      <c r="CU48">
        <v>47</v>
      </c>
      <c r="CV48">
        <v>48</v>
      </c>
      <c r="CW48">
        <v>55</v>
      </c>
      <c r="CX48">
        <v>57</v>
      </c>
      <c r="CY48">
        <v>48</v>
      </c>
      <c r="CZ48">
        <v>47</v>
      </c>
      <c r="DA48">
        <v>50</v>
      </c>
      <c r="DB48">
        <v>50</v>
      </c>
      <c r="DC48">
        <v>54</v>
      </c>
      <c r="DD48">
        <v>36</v>
      </c>
      <c r="DE48">
        <v>40</v>
      </c>
      <c r="DF48">
        <v>61</v>
      </c>
      <c r="DG48">
        <v>62</v>
      </c>
      <c r="DH48">
        <v>75</v>
      </c>
      <c r="DI48">
        <v>71</v>
      </c>
      <c r="DJ48">
        <v>73</v>
      </c>
      <c r="DK48">
        <v>69</v>
      </c>
      <c r="DL48">
        <v>36</v>
      </c>
      <c r="DM48">
        <v>32</v>
      </c>
      <c r="DN48">
        <v>21</v>
      </c>
    </row>
    <row r="49" spans="1:118" x14ac:dyDescent="0.35">
      <c r="A49">
        <v>86</v>
      </c>
      <c r="B49" s="88" t="s">
        <v>1</v>
      </c>
      <c r="C49" s="54" t="s">
        <v>67</v>
      </c>
      <c r="D49" t="s">
        <v>24</v>
      </c>
      <c r="F49" s="28">
        <f>VLOOKUP($A49, Calcs!$A$3:'Calcs'!$ALW$130, 95, FALSE)+VLOOKUP($A49, Calcs!$A$3:'Calcs'!$ALW$130, 97, FALSE)</f>
        <v>6</v>
      </c>
      <c r="G49" s="28">
        <f>VLOOKUP($A49, Calcs!$A$3:'Calcs'!$ALW$130, 96, FALSE)+VLOOKUP($A49, Calcs!$A$3:'Calcs'!$ALW$130, 98, FALSE)</f>
        <v>6</v>
      </c>
      <c r="I49" s="28">
        <f>VLOOKUP($A49, Calcs!$A$3:'Calcs'!$ALW$130, 99, FALSE)+VLOOKUP($A49, Calcs!$A$3:'Calcs'!$ALW$130, 101, FALSE)</f>
        <v>5</v>
      </c>
      <c r="J49" s="28">
        <f>VLOOKUP($A49, Calcs!$A$3:'Calcs'!$ALW$130, 100, FALSE)+VLOOKUP($A49, Calcs!$A$3:'Calcs'!$ALW$130, 102, FALSE)</f>
        <v>4</v>
      </c>
      <c r="L49" s="28">
        <f>VLOOKUP($A49, Calcs!$A$3:'Calcs'!$ALW$130, 119, FALSE)</f>
        <v>6</v>
      </c>
      <c r="M49" s="28">
        <f>VLOOKUP($A49, Calcs!$A$3:'Calcs'!$ALW$130, 120, FALSE)</f>
        <v>7</v>
      </c>
      <c r="N49" t="s">
        <v>1947</v>
      </c>
      <c r="O49" s="202">
        <f>VLOOKUP($A49, Calcs!$A$3:'Calcs'!$ALW$130, 302, FALSE)/X49</f>
        <v>17.160714285714288</v>
      </c>
      <c r="P49" s="202">
        <f>VLOOKUP($A49, Calcs!$A$3:'Calcs'!$ALW$130, 394, FALSE)/X49</f>
        <v>16.5625</v>
      </c>
      <c r="Q49" s="202">
        <f t="shared" si="27"/>
        <v>0.59821428571428825</v>
      </c>
      <c r="R49" s="202">
        <f>O49/(VLOOKUP($A49,Calcs!$A$3:'Calcs'!$ALW$130,485,FALSE)/X49)</f>
        <v>2.0868621064060804</v>
      </c>
      <c r="S49" s="187">
        <f>VLOOKUP($A49, Calcs!$A$3:'Calcs'!$ALW$130, 210, FALSE)/X49</f>
        <v>0.57425149574886247</v>
      </c>
      <c r="T49" s="43">
        <f>VLOOKUP($A49, Calcs!$A$3:'Calcs'!$ALW$130, 576, FALSE)/X49</f>
        <v>-0.580982142857143</v>
      </c>
      <c r="U49">
        <f>VLOOKUP($A49, Calcs!$A$3:'Calcs'!$ALW$130, 667, FALSE)/X49</f>
        <v>62.392857142857146</v>
      </c>
      <c r="V49">
        <f>VLOOKUP($A49, Calcs!$A$3:'Calcs'!$ALW$130, 758, FALSE)/X49</f>
        <v>47.628571428571433</v>
      </c>
      <c r="X49" s="202">
        <f>VLOOKUP($A49, Calcs!$A$3:'Calcs'!$ALW$130, 9, FALSE)</f>
        <v>18.666666666666664</v>
      </c>
      <c r="Y49" s="43">
        <f t="shared" si="28"/>
        <v>4.8367816432092035</v>
      </c>
      <c r="Z49" s="43">
        <f t="shared" si="29"/>
        <v>0.58376088424578254</v>
      </c>
      <c r="AA49" s="43">
        <f t="shared" si="30"/>
        <v>1.1791964285714314</v>
      </c>
      <c r="AB49">
        <f t="shared" si="31"/>
        <v>62.392857142857146</v>
      </c>
      <c r="AC49">
        <f t="shared" si="32"/>
        <v>47.628571428571433</v>
      </c>
      <c r="AD49">
        <f t="shared" si="33"/>
        <v>5.8652320412525398</v>
      </c>
      <c r="AE49" s="43">
        <f t="shared" si="34"/>
        <v>6.9013456244830564</v>
      </c>
      <c r="AG49" s="94">
        <v>18</v>
      </c>
      <c r="AH49" s="94">
        <v>20</v>
      </c>
      <c r="AI49" s="94">
        <v>35</v>
      </c>
      <c r="AL49" s="28">
        <f t="shared" si="35"/>
        <v>73</v>
      </c>
      <c r="AN49" s="44">
        <v>48</v>
      </c>
      <c r="AO49" s="77">
        <f t="shared" si="36"/>
        <v>48</v>
      </c>
      <c r="AP49" s="45">
        <f t="shared" si="37"/>
        <v>0</v>
      </c>
      <c r="AQ49" s="46">
        <f t="shared" si="38"/>
        <v>0.56815315938785593</v>
      </c>
      <c r="AR49" s="43">
        <f t="shared" si="39"/>
        <v>0.58333333333333337</v>
      </c>
      <c r="AS49" s="43">
        <f t="shared" si="40"/>
        <v>0.55555555555555558</v>
      </c>
      <c r="AT49" s="43">
        <f t="shared" si="41"/>
        <v>0.58115092240660049</v>
      </c>
      <c r="AU49" s="43">
        <f t="shared" si="42"/>
        <v>0.67245989304812848</v>
      </c>
      <c r="AV49" s="43">
        <f t="shared" si="43"/>
        <v>0.3181081731143402</v>
      </c>
      <c r="AW49" s="43">
        <f t="shared" si="44"/>
        <v>0.60406058783263872</v>
      </c>
      <c r="AX49" s="43">
        <f t="shared" si="45"/>
        <v>0.71193213818731405</v>
      </c>
      <c r="AY49" s="43">
        <f t="shared" si="46"/>
        <v>0.66446830425826686</v>
      </c>
      <c r="AZ49" s="43">
        <f t="shared" si="47"/>
        <v>0.66707137791010518</v>
      </c>
      <c r="BA49" s="43">
        <f t="shared" si="48"/>
        <v>0.39498018494055481</v>
      </c>
      <c r="BB49" s="43">
        <f t="shared" si="49"/>
        <v>0.21921921921921922</v>
      </c>
      <c r="BC49">
        <v>98</v>
      </c>
      <c r="BE49">
        <f>VLOOKUP($A49, Calcs!$A$3:'Calcs'!$ALW$130, 845, FALSE)</f>
        <v>52.25</v>
      </c>
      <c r="BF49" s="43">
        <v>0.33333333333333331</v>
      </c>
      <c r="BG49">
        <f>IF(A49&lt;17, SoC!P$3, IF(A49&lt;33, SoC!P$4, IF(A49&lt;49, SoC!P$5, IF(A49&lt;65, SoC!P$6, IF(A49&lt;81, SoC!P$7, IF(A49&lt;97, SoC!P$8, SoC!P$9))))))</f>
        <v>1.0165596233833387</v>
      </c>
      <c r="BH49" s="43">
        <v>0.58115092240660049</v>
      </c>
      <c r="BI49" s="43">
        <v>0.67245989304812848</v>
      </c>
      <c r="BJ49" s="43">
        <v>6.9013456244830564</v>
      </c>
      <c r="BK49" s="183">
        <v>0.56827343106735106</v>
      </c>
      <c r="BL49">
        <f>VLOOKUP($A49, Calcs!$A$3:'Calcs'!$BAA$130, 1025, FALSE)</f>
        <v>1845</v>
      </c>
      <c r="BM49" s="554">
        <v>5.2</v>
      </c>
      <c r="BN49" s="43">
        <f t="shared" si="50"/>
        <v>0.75383912810847853</v>
      </c>
      <c r="BO49" s="43" t="str">
        <f t="shared" si="51"/>
        <v>C</v>
      </c>
      <c r="BP49" s="187">
        <f t="shared" si="52"/>
        <v>1.2245346471256426</v>
      </c>
      <c r="BQ49" s="48" t="s">
        <v>351</v>
      </c>
      <c r="BR49" t="s">
        <v>1961</v>
      </c>
      <c r="BS49" t="str">
        <f t="shared" si="53"/>
        <v>Mystery</v>
      </c>
      <c r="BT49" t="s">
        <v>497</v>
      </c>
      <c r="BU49" t="s">
        <v>459</v>
      </c>
      <c r="BV49" s="91">
        <f>IF(BT49="MRL", VLOOKUP(C49, Master!BL:BP, 5, FALSE), IF(BT49="UTL", VLOOKUP(C49, Ultra!BL:BP, 5, FALSE), ""))</f>
        <v>4</v>
      </c>
      <c r="BW49" t="s">
        <v>24</v>
      </c>
      <c r="BX49" t="s">
        <v>24</v>
      </c>
      <c r="BY49">
        <f>MATCH(A49, Standings!$X$21:$X$36, 0)</f>
        <v>6</v>
      </c>
      <c r="BZ49" s="183">
        <v>0.6462765598976361</v>
      </c>
      <c r="CA49" s="20" t="s">
        <v>67</v>
      </c>
      <c r="CB49">
        <v>48</v>
      </c>
      <c r="CC49">
        <v>48</v>
      </c>
      <c r="CD49">
        <v>48</v>
      </c>
      <c r="CE49">
        <v>48</v>
      </c>
      <c r="CF49">
        <v>47</v>
      </c>
      <c r="CG49">
        <v>46</v>
      </c>
      <c r="CH49">
        <v>45</v>
      </c>
      <c r="CI49">
        <v>45</v>
      </c>
      <c r="CJ49">
        <v>45</v>
      </c>
      <c r="CK49">
        <v>45</v>
      </c>
      <c r="CL49">
        <v>45</v>
      </c>
      <c r="CM49">
        <v>47</v>
      </c>
      <c r="CN49">
        <v>47</v>
      </c>
      <c r="CO49">
        <v>55</v>
      </c>
      <c r="CP49">
        <v>55</v>
      </c>
      <c r="CQ49">
        <v>46</v>
      </c>
      <c r="CR49">
        <v>46</v>
      </c>
      <c r="CS49">
        <v>52</v>
      </c>
      <c r="CT49">
        <v>52</v>
      </c>
      <c r="CU49">
        <v>39</v>
      </c>
      <c r="CV49">
        <v>41</v>
      </c>
      <c r="CW49">
        <v>50</v>
      </c>
      <c r="CX49">
        <v>48</v>
      </c>
      <c r="CY49">
        <v>50</v>
      </c>
      <c r="CZ49">
        <v>51</v>
      </c>
      <c r="DA49">
        <v>44</v>
      </c>
      <c r="DB49">
        <v>46</v>
      </c>
      <c r="DC49">
        <v>46</v>
      </c>
      <c r="DD49">
        <v>57</v>
      </c>
      <c r="DE49">
        <v>67</v>
      </c>
      <c r="DF49">
        <v>53</v>
      </c>
      <c r="DG49">
        <v>52</v>
      </c>
      <c r="DH49">
        <v>43</v>
      </c>
      <c r="DI49">
        <v>39</v>
      </c>
      <c r="DJ49">
        <v>47</v>
      </c>
      <c r="DK49">
        <v>42</v>
      </c>
      <c r="DL49">
        <v>55</v>
      </c>
      <c r="DM49">
        <v>54</v>
      </c>
      <c r="DN49">
        <v>42</v>
      </c>
    </row>
    <row r="50" spans="1:118" x14ac:dyDescent="0.35">
      <c r="A50">
        <v>115</v>
      </c>
      <c r="B50" s="90" t="s">
        <v>10</v>
      </c>
      <c r="C50" s="81" t="s">
        <v>332</v>
      </c>
      <c r="D50" t="s">
        <v>24</v>
      </c>
      <c r="F50" s="28">
        <f>VLOOKUP($A50, Calcs!$A$3:'Calcs'!$ALW$130, 95, FALSE)+VLOOKUP($A50, Calcs!$A$3:'Calcs'!$ALW$130, 97, FALSE)</f>
        <v>8</v>
      </c>
      <c r="G50" s="28">
        <f>VLOOKUP($A50, Calcs!$A$3:'Calcs'!$ALW$130, 96, FALSE)+VLOOKUP($A50, Calcs!$A$3:'Calcs'!$ALW$130, 98, FALSE)</f>
        <v>4</v>
      </c>
      <c r="I50" s="28">
        <f>VLOOKUP($A50, Calcs!$A$3:'Calcs'!$ALW$130, 99, FALSE)+VLOOKUP($A50, Calcs!$A$3:'Calcs'!$ALW$130, 101, FALSE)</f>
        <v>5</v>
      </c>
      <c r="J50" s="28">
        <f>VLOOKUP($A50, Calcs!$A$3:'Calcs'!$ALW$130, 100, FALSE)+VLOOKUP($A50, Calcs!$A$3:'Calcs'!$ALW$130, 102, FALSE)</f>
        <v>4</v>
      </c>
      <c r="L50" s="28">
        <f>VLOOKUP($A50, Calcs!$A$3:'Calcs'!$ALW$130, 119, FALSE)</f>
        <v>0</v>
      </c>
      <c r="M50" s="28">
        <f>VLOOKUP($A50, Calcs!$A$3:'Calcs'!$ALW$130, 120, FALSE)</f>
        <v>2</v>
      </c>
      <c r="N50" t="s">
        <v>1947</v>
      </c>
      <c r="O50" s="202">
        <f>VLOOKUP($A50, Calcs!$A$3:'Calcs'!$ALW$130, 302, FALSE)/X50</f>
        <v>17.666666666666668</v>
      </c>
      <c r="P50" s="202">
        <f>VLOOKUP($A50, Calcs!$A$3:'Calcs'!$ALW$130, 394, FALSE)/X50</f>
        <v>17.518518518518519</v>
      </c>
      <c r="Q50" s="202">
        <f t="shared" si="27"/>
        <v>0.14814814814814881</v>
      </c>
      <c r="R50" s="202">
        <f>O50/(VLOOKUP($A50,Calcs!$A$3:'Calcs'!$ALW$130,485,FALSE)/X50)</f>
        <v>2.0649350649350651</v>
      </c>
      <c r="S50" s="187">
        <f>VLOOKUP($A50, Calcs!$A$3:'Calcs'!$ALW$130, 210, FALSE)/X50</f>
        <v>0.56899432640923009</v>
      </c>
      <c r="T50" s="43">
        <f>VLOOKUP($A50, Calcs!$A$3:'Calcs'!$ALW$130, 576, FALSE)/X50</f>
        <v>-0.78074074074074096</v>
      </c>
      <c r="U50">
        <f>VLOOKUP($A50, Calcs!$A$3:'Calcs'!$ALW$130, 667, FALSE)/X50</f>
        <v>65</v>
      </c>
      <c r="V50">
        <f>VLOOKUP($A50, Calcs!$A$3:'Calcs'!$ALW$130, 758, FALSE)/X50</f>
        <v>52.485185185185181</v>
      </c>
      <c r="X50" s="202">
        <f>VLOOKUP($A50, Calcs!$A$3:'Calcs'!$ALW$130, 9, FALSE)</f>
        <v>13.5</v>
      </c>
      <c r="Y50" s="43">
        <f t="shared" si="28"/>
        <v>4.9061632845325072</v>
      </c>
      <c r="Z50" s="43">
        <f t="shared" si="29"/>
        <v>0.54874788802791119</v>
      </c>
      <c r="AA50" s="43">
        <f t="shared" si="30"/>
        <v>0.92888888888888976</v>
      </c>
      <c r="AB50">
        <f t="shared" si="31"/>
        <v>65</v>
      </c>
      <c r="AC50">
        <f t="shared" si="32"/>
        <v>52.485185185185181</v>
      </c>
      <c r="AD50">
        <f t="shared" si="33"/>
        <v>5.6503480652047351</v>
      </c>
      <c r="AE50" s="43">
        <f t="shared" si="34"/>
        <v>7.2446659816160732</v>
      </c>
      <c r="AH50" s="94">
        <v>10</v>
      </c>
      <c r="AI50" s="94">
        <v>30</v>
      </c>
      <c r="AL50" s="28">
        <f t="shared" si="35"/>
        <v>40</v>
      </c>
      <c r="AN50" s="44">
        <v>49</v>
      </c>
      <c r="AO50" s="77">
        <f t="shared" si="36"/>
        <v>49</v>
      </c>
      <c r="AP50" s="45">
        <f t="shared" si="37"/>
        <v>0</v>
      </c>
      <c r="AQ50" s="46">
        <f t="shared" si="38"/>
        <v>0.56574935244714941</v>
      </c>
      <c r="AR50" s="43">
        <f t="shared" si="39"/>
        <v>0.66666666666666663</v>
      </c>
      <c r="AS50" s="43">
        <f t="shared" si="40"/>
        <v>0.55555555555555558</v>
      </c>
      <c r="AT50" s="43">
        <f t="shared" si="41"/>
        <v>0.62109741149325814</v>
      </c>
      <c r="AU50" s="43">
        <f t="shared" si="42"/>
        <v>0.61565546532866799</v>
      </c>
      <c r="AV50" s="43">
        <f t="shared" si="43"/>
        <v>0.3022011417629088</v>
      </c>
      <c r="AW50" s="43">
        <f t="shared" si="44"/>
        <v>0.48988820021922924</v>
      </c>
      <c r="AX50" s="43">
        <f t="shared" si="45"/>
        <v>0.6933361069287054</v>
      </c>
      <c r="AY50" s="43">
        <f t="shared" si="46"/>
        <v>0.64698906205938755</v>
      </c>
      <c r="AZ50" s="43">
        <f t="shared" si="47"/>
        <v>0.71535779932687449</v>
      </c>
      <c r="BA50" s="43">
        <f t="shared" si="48"/>
        <v>0.3579920739762219</v>
      </c>
      <c r="BB50" s="43">
        <f t="shared" si="49"/>
        <v>0.12012012012012012</v>
      </c>
      <c r="BC50">
        <v>33</v>
      </c>
      <c r="BE50">
        <f>VLOOKUP($A50, Calcs!$A$3:'Calcs'!$ALW$130, 845, FALSE)</f>
        <v>12.25</v>
      </c>
      <c r="BF50" s="43">
        <v>1.6666666666666667</v>
      </c>
      <c r="BG50">
        <f>IF(A50&lt;17, SoC!P$3, IF(A50&lt;33, SoC!P$4, IF(A50&lt;49, SoC!P$5, IF(A50&lt;65, SoC!P$6, IF(A50&lt;81, SoC!P$7, IF(A50&lt;97, SoC!P$8, SoC!P$9))))))</f>
        <v>0.96441715243614345</v>
      </c>
      <c r="BH50" s="43">
        <v>0.62109741149325814</v>
      </c>
      <c r="BI50" s="43">
        <v>0.61565546532866799</v>
      </c>
      <c r="BJ50" s="43">
        <v>7.2446659816160732</v>
      </c>
      <c r="BK50" s="183">
        <v>0.56570080353045826</v>
      </c>
      <c r="BL50">
        <f>VLOOKUP($A50, Calcs!$A$3:'Calcs'!$BAA$130, 1025, FALSE)</f>
        <v>1817</v>
      </c>
      <c r="BM50" s="554">
        <v>1.2</v>
      </c>
      <c r="BN50" s="43">
        <f t="shared" si="50"/>
        <v>0.75213084202847202</v>
      </c>
      <c r="BO50" s="43" t="str">
        <f t="shared" si="51"/>
        <v>C</v>
      </c>
      <c r="BP50" s="187">
        <f t="shared" si="52"/>
        <v>1.344742274954295</v>
      </c>
      <c r="BQ50" s="48" t="s">
        <v>496</v>
      </c>
      <c r="BR50" t="s">
        <v>1964</v>
      </c>
      <c r="BS50" t="str">
        <f t="shared" si="53"/>
        <v>Prism</v>
      </c>
      <c r="BT50" t="s">
        <v>1671</v>
      </c>
      <c r="BU50" t="s">
        <v>1671</v>
      </c>
      <c r="BW50" t="s">
        <v>24</v>
      </c>
      <c r="BX50" t="s">
        <v>24</v>
      </c>
      <c r="BY50">
        <f>MATCH(A50, Standings!$AH$21:$AH$36, 0)</f>
        <v>6</v>
      </c>
      <c r="BZ50" s="183">
        <v>0.4204152854958686</v>
      </c>
      <c r="CA50" s="90" t="s">
        <v>332</v>
      </c>
      <c r="CB50">
        <v>49</v>
      </c>
      <c r="CC50">
        <v>49</v>
      </c>
      <c r="CD50">
        <v>49</v>
      </c>
      <c r="CE50">
        <v>49</v>
      </c>
      <c r="CF50">
        <v>50</v>
      </c>
      <c r="CG50">
        <v>51</v>
      </c>
      <c r="CH50">
        <v>52</v>
      </c>
      <c r="CI50">
        <v>53</v>
      </c>
      <c r="CJ50">
        <v>53</v>
      </c>
      <c r="CK50">
        <v>53</v>
      </c>
      <c r="CL50">
        <v>53</v>
      </c>
      <c r="CM50">
        <v>54</v>
      </c>
      <c r="CN50">
        <v>54</v>
      </c>
      <c r="CO50">
        <v>50</v>
      </c>
      <c r="CP50">
        <v>51</v>
      </c>
      <c r="CQ50">
        <v>39</v>
      </c>
      <c r="CR50">
        <v>41</v>
      </c>
      <c r="CS50">
        <v>34</v>
      </c>
      <c r="CT50">
        <v>34</v>
      </c>
      <c r="CU50">
        <v>38</v>
      </c>
      <c r="CV50">
        <v>38</v>
      </c>
      <c r="CW50">
        <v>40</v>
      </c>
      <c r="CX50">
        <v>41</v>
      </c>
      <c r="CY50">
        <v>41</v>
      </c>
      <c r="CZ50">
        <v>43</v>
      </c>
      <c r="DA50">
        <v>51</v>
      </c>
      <c r="DB50">
        <v>53</v>
      </c>
      <c r="DC50">
        <v>52</v>
      </c>
      <c r="DD50">
        <v>67</v>
      </c>
      <c r="DE50">
        <v>65</v>
      </c>
      <c r="DF50">
        <v>44</v>
      </c>
      <c r="DG50">
        <v>35</v>
      </c>
      <c r="DH50">
        <v>45</v>
      </c>
      <c r="DI50">
        <v>41</v>
      </c>
      <c r="DJ50">
        <v>54</v>
      </c>
      <c r="DK50">
        <v>53</v>
      </c>
      <c r="DL50">
        <v>38</v>
      </c>
      <c r="DM50">
        <v>80</v>
      </c>
      <c r="DN50">
        <v>86</v>
      </c>
    </row>
    <row r="51" spans="1:118" x14ac:dyDescent="0.35">
      <c r="A51">
        <v>12</v>
      </c>
      <c r="B51" s="83" t="s">
        <v>6</v>
      </c>
      <c r="C51" s="49" t="s">
        <v>139</v>
      </c>
      <c r="D51" t="s">
        <v>24</v>
      </c>
      <c r="F51" s="28">
        <f>VLOOKUP($A51, Calcs!$A$3:'Calcs'!$ALW$130, 95, FALSE)+VLOOKUP($A51, Calcs!$A$3:'Calcs'!$ALW$130, 97, FALSE)</f>
        <v>7</v>
      </c>
      <c r="G51" s="28">
        <f>VLOOKUP($A51, Calcs!$A$3:'Calcs'!$ALW$130, 96, FALSE)+VLOOKUP($A51, Calcs!$A$3:'Calcs'!$ALW$130, 98, FALSE)</f>
        <v>5</v>
      </c>
      <c r="I51" s="28">
        <f>VLOOKUP($A51, Calcs!$A$3:'Calcs'!$ALW$130, 99, FALSE)+VLOOKUP($A51, Calcs!$A$3:'Calcs'!$ALW$130, 101, FALSE)</f>
        <v>5</v>
      </c>
      <c r="J51" s="28">
        <f>VLOOKUP($A51, Calcs!$A$3:'Calcs'!$ALW$130, 100, FALSE)+VLOOKUP($A51, Calcs!$A$3:'Calcs'!$ALW$130, 102, FALSE)</f>
        <v>4</v>
      </c>
      <c r="L51" s="28">
        <f>VLOOKUP($A51, Calcs!$A$3:'Calcs'!$ALW$130, 119, FALSE)</f>
        <v>4</v>
      </c>
      <c r="M51" s="28">
        <f>VLOOKUP($A51, Calcs!$A$3:'Calcs'!$ALW$130, 120, FALSE)</f>
        <v>10</v>
      </c>
      <c r="O51" s="202">
        <f>VLOOKUP($A51, Calcs!$A$3:'Calcs'!$ALW$130, 302, FALSE)/X51</f>
        <v>17.518867924528305</v>
      </c>
      <c r="P51" s="202">
        <f>VLOOKUP($A51, Calcs!$A$3:'Calcs'!$ALW$130, 394, FALSE)/X51</f>
        <v>18.264150943396231</v>
      </c>
      <c r="Q51" s="202">
        <f t="shared" si="27"/>
        <v>-0.74528301886792647</v>
      </c>
      <c r="R51" s="202">
        <f>O51/(VLOOKUP($A51,Calcs!$A$3:'Calcs'!$ALW$130,485,FALSE)/X51)</f>
        <v>2.1443418013856816</v>
      </c>
      <c r="S51" s="187">
        <f>VLOOKUP($A51, Calcs!$A$3:'Calcs'!$ALW$130, 210, FALSE)/X51</f>
        <v>0.56466815453627817</v>
      </c>
      <c r="T51" s="43">
        <f>VLOOKUP($A51, Calcs!$A$3:'Calcs'!$ALW$130, 576, FALSE)/X51</f>
        <v>-0.28707547169811298</v>
      </c>
      <c r="U51">
        <f>VLOOKUP($A51, Calcs!$A$3:'Calcs'!$ALW$130, 667, FALSE)/X51</f>
        <v>63.52830188679247</v>
      </c>
      <c r="V51">
        <f>VLOOKUP($A51, Calcs!$A$3:'Calcs'!$ALW$130, 758, FALSE)/X51</f>
        <v>45.125471698113216</v>
      </c>
      <c r="X51" s="202">
        <f>VLOOKUP($A51, Calcs!$A$3:'Calcs'!$ALW$130, 9, FALSE)</f>
        <v>17.666666666666664</v>
      </c>
      <c r="Y51" s="43">
        <f t="shared" si="28"/>
        <v>4.5901037373395415</v>
      </c>
      <c r="Z51" s="43">
        <f t="shared" si="29"/>
        <v>0.57120112184179639</v>
      </c>
      <c r="AA51" s="43">
        <f t="shared" si="30"/>
        <v>-0.45820754716981349</v>
      </c>
      <c r="AB51">
        <f t="shared" si="31"/>
        <v>63.52830188679247</v>
      </c>
      <c r="AC51">
        <f t="shared" si="32"/>
        <v>45.125471698113216</v>
      </c>
      <c r="AD51">
        <f t="shared" si="33"/>
        <v>5.5029045125196747</v>
      </c>
      <c r="AE51" s="43">
        <f t="shared" si="34"/>
        <v>6.7175495307525059</v>
      </c>
      <c r="AG51" s="94">
        <v>21</v>
      </c>
      <c r="AH51" s="94">
        <v>50</v>
      </c>
      <c r="AI51" s="94">
        <v>20</v>
      </c>
      <c r="AL51" s="28">
        <f t="shared" si="35"/>
        <v>91</v>
      </c>
      <c r="AN51" s="44">
        <v>50</v>
      </c>
      <c r="AO51" s="77">
        <f t="shared" si="36"/>
        <v>50</v>
      </c>
      <c r="AP51" s="45">
        <f t="shared" si="37"/>
        <v>0</v>
      </c>
      <c r="AQ51" s="46">
        <f t="shared" si="38"/>
        <v>0.56145268283347249</v>
      </c>
      <c r="AR51" s="43">
        <f t="shared" si="39"/>
        <v>0.63888888888888895</v>
      </c>
      <c r="AS51" s="43">
        <f t="shared" si="40"/>
        <v>0.55555555555555558</v>
      </c>
      <c r="AT51" s="43">
        <f t="shared" si="41"/>
        <v>0.60942824842155097</v>
      </c>
      <c r="AU51" s="43">
        <f t="shared" si="42"/>
        <v>0.57135169676790087</v>
      </c>
      <c r="AV51" s="43">
        <f t="shared" si="43"/>
        <v>0.35980697280511725</v>
      </c>
      <c r="AW51" s="43">
        <f t="shared" si="44"/>
        <v>0.56310499372703338</v>
      </c>
      <c r="AX51" s="43">
        <f t="shared" si="45"/>
        <v>0.59028492150949352</v>
      </c>
      <c r="AY51" s="43">
        <f t="shared" si="46"/>
        <v>0.63491838279594426</v>
      </c>
      <c r="AZ51" s="43">
        <f t="shared" si="47"/>
        <v>0.64122130682564904</v>
      </c>
      <c r="BA51" s="43">
        <f t="shared" si="48"/>
        <v>0.39365918097754293</v>
      </c>
      <c r="BB51" s="43">
        <f t="shared" si="49"/>
        <v>0.27327327327327328</v>
      </c>
      <c r="BC51">
        <v>146</v>
      </c>
      <c r="BE51">
        <f>VLOOKUP($A51, Calcs!$A$3:'Calcs'!$ALW$130, 845, FALSE)</f>
        <v>79.5</v>
      </c>
      <c r="BF51" s="43">
        <v>1</v>
      </c>
      <c r="BG51">
        <f>IF(A51&lt;17, SoC!P$3, IF(A51&lt;33, SoC!P$4, IF(A51&lt;49, SoC!P$5, IF(A51&lt;65, SoC!P$6, IF(A51&lt;81, SoC!P$7, IF(A51&lt;97, SoC!P$8, SoC!P$9))))))</f>
        <v>1.0115695692293525</v>
      </c>
      <c r="BH51" s="43">
        <v>0.60942824842155097</v>
      </c>
      <c r="BI51" s="43">
        <v>0.57135169676790087</v>
      </c>
      <c r="BJ51" s="43">
        <v>6.7175495307525059</v>
      </c>
      <c r="BK51" s="183">
        <v>0.5614516636093988</v>
      </c>
      <c r="BL51">
        <f>VLOOKUP($A51, Calcs!$A$3:'Calcs'!$BAA$130, 1025, FALSE)</f>
        <v>1844</v>
      </c>
      <c r="BM51" s="554">
        <v>8</v>
      </c>
      <c r="BN51" s="43">
        <f t="shared" si="50"/>
        <v>0.74930078313678461</v>
      </c>
      <c r="BO51" s="43" t="str">
        <f t="shared" si="51"/>
        <v>C</v>
      </c>
      <c r="BP51" s="187">
        <f t="shared" si="52"/>
        <v>0.99620125110132218</v>
      </c>
      <c r="BQ51" s="48" t="s">
        <v>504</v>
      </c>
      <c r="BR51" t="s">
        <v>1953</v>
      </c>
      <c r="BS51" t="str">
        <f t="shared" si="53"/>
        <v>Emerald</v>
      </c>
      <c r="BT51" t="s">
        <v>553</v>
      </c>
      <c r="BU51" t="s">
        <v>498</v>
      </c>
      <c r="BV51" s="91">
        <f>IF(BT51="MRL", VLOOKUP(C51, Master!BL:BP, 5, FALSE), IF(BT51="UTL", VLOOKUP(C51, Ultra!BL:BP, 5, FALSE), ""))</f>
        <v>5</v>
      </c>
      <c r="BW51" t="s">
        <v>24</v>
      </c>
      <c r="BX51" t="s">
        <v>24</v>
      </c>
      <c r="BY51">
        <f>MATCH(A51, Standings!$D$3:$D$18, 0)</f>
        <v>8</v>
      </c>
      <c r="BZ51" s="183">
        <v>0.73636681226654122</v>
      </c>
      <c r="CA51" s="25" t="s">
        <v>139</v>
      </c>
      <c r="CB51">
        <v>50</v>
      </c>
      <c r="CC51">
        <v>50</v>
      </c>
      <c r="CD51">
        <v>50</v>
      </c>
      <c r="CE51">
        <v>50</v>
      </c>
      <c r="CF51">
        <v>49</v>
      </c>
      <c r="CG51">
        <v>48</v>
      </c>
      <c r="CH51">
        <v>46</v>
      </c>
      <c r="CI51">
        <v>46</v>
      </c>
      <c r="CJ51">
        <v>46</v>
      </c>
      <c r="CK51">
        <v>46</v>
      </c>
      <c r="CL51">
        <v>46</v>
      </c>
      <c r="CM51">
        <v>45</v>
      </c>
      <c r="CN51">
        <v>44</v>
      </c>
      <c r="CO51">
        <v>42</v>
      </c>
      <c r="CP51">
        <v>38</v>
      </c>
      <c r="CQ51">
        <v>43</v>
      </c>
      <c r="CR51">
        <v>42</v>
      </c>
      <c r="CS51">
        <v>47</v>
      </c>
      <c r="CT51">
        <v>49</v>
      </c>
      <c r="CU51">
        <v>40</v>
      </c>
      <c r="CV51">
        <v>46</v>
      </c>
      <c r="CW51">
        <v>54</v>
      </c>
      <c r="CX51">
        <v>56</v>
      </c>
      <c r="CY51">
        <v>47</v>
      </c>
      <c r="CZ51">
        <v>57</v>
      </c>
      <c r="DA51">
        <v>64</v>
      </c>
      <c r="DB51">
        <v>59</v>
      </c>
      <c r="DC51">
        <v>57</v>
      </c>
      <c r="DD51">
        <v>39</v>
      </c>
      <c r="DE51">
        <v>38</v>
      </c>
      <c r="DF51">
        <v>54</v>
      </c>
      <c r="DG51">
        <v>55</v>
      </c>
      <c r="DH51">
        <v>53</v>
      </c>
      <c r="DI51">
        <v>50</v>
      </c>
      <c r="DJ51">
        <v>70</v>
      </c>
      <c r="DK51">
        <v>67</v>
      </c>
      <c r="DL51">
        <v>35</v>
      </c>
      <c r="DM51">
        <v>29</v>
      </c>
      <c r="DN51">
        <v>19</v>
      </c>
    </row>
    <row r="52" spans="1:118" x14ac:dyDescent="0.35">
      <c r="A52">
        <v>76</v>
      </c>
      <c r="B52" s="87" t="s">
        <v>2</v>
      </c>
      <c r="C52" s="53" t="s">
        <v>77</v>
      </c>
      <c r="D52" t="s">
        <v>24</v>
      </c>
      <c r="F52" s="28">
        <f>VLOOKUP($A52, Calcs!$A$3:'Calcs'!$ALW$130, 95, FALSE)+VLOOKUP($A52, Calcs!$A$3:'Calcs'!$ALW$130, 97, FALSE)</f>
        <v>8</v>
      </c>
      <c r="G52" s="28">
        <f>VLOOKUP($A52, Calcs!$A$3:'Calcs'!$ALW$130, 96, FALSE)+VLOOKUP($A52, Calcs!$A$3:'Calcs'!$ALW$130, 98, FALSE)</f>
        <v>4</v>
      </c>
      <c r="I52" s="28">
        <f>VLOOKUP($A52, Calcs!$A$3:'Calcs'!$ALW$130, 99, FALSE)+VLOOKUP($A52, Calcs!$A$3:'Calcs'!$ALW$130, 101, FALSE)</f>
        <v>6</v>
      </c>
      <c r="J52" s="28">
        <f>VLOOKUP($A52, Calcs!$A$3:'Calcs'!$ALW$130, 100, FALSE)+VLOOKUP($A52, Calcs!$A$3:'Calcs'!$ALW$130, 102, FALSE)</f>
        <v>3</v>
      </c>
      <c r="L52" s="28">
        <f>VLOOKUP($A52, Calcs!$A$3:'Calcs'!$ALW$130, 119, FALSE)</f>
        <v>2</v>
      </c>
      <c r="M52" s="28">
        <f>VLOOKUP($A52, Calcs!$A$3:'Calcs'!$ALW$130, 120, FALSE)</f>
        <v>10</v>
      </c>
      <c r="N52" t="s">
        <v>1947</v>
      </c>
      <c r="O52" s="202">
        <f>VLOOKUP($A52, Calcs!$A$3:'Calcs'!$ALW$130, 302, FALSE)/X52</f>
        <v>18.179245283018872</v>
      </c>
      <c r="P52" s="202">
        <f>VLOOKUP($A52, Calcs!$A$3:'Calcs'!$ALW$130, 394, FALSE)/X52</f>
        <v>18.622641509433965</v>
      </c>
      <c r="Q52" s="202">
        <f t="shared" si="27"/>
        <v>-0.4433962264150928</v>
      </c>
      <c r="R52" s="202">
        <f>O52/(VLOOKUP($A52,Calcs!$A$3:'Calcs'!$ALW$130,485,FALSE)/X52)</f>
        <v>2.1411111111111114</v>
      </c>
      <c r="S52" s="187">
        <f>VLOOKUP($A52, Calcs!$A$3:'Calcs'!$ALW$130, 210, FALSE)/X52</f>
        <v>0.53694055072792368</v>
      </c>
      <c r="T52" s="43">
        <f>VLOOKUP($A52, Calcs!$A$3:'Calcs'!$ALW$130, 576, FALSE)/X52</f>
        <v>0.1631132075471701</v>
      </c>
      <c r="U52">
        <f>VLOOKUP($A52, Calcs!$A$3:'Calcs'!$ALW$130, 667, FALSE)/X52</f>
        <v>54.132075471698123</v>
      </c>
      <c r="V52">
        <f>VLOOKUP($A52, Calcs!$A$3:'Calcs'!$ALW$130, 758, FALSE)/X52</f>
        <v>41.753773584905666</v>
      </c>
      <c r="X52" s="202">
        <f>VLOOKUP($A52, Calcs!$A$3:'Calcs'!$ALW$130, 9, FALSE)</f>
        <v>17.666666666666664</v>
      </c>
      <c r="Y52" s="43">
        <f t="shared" si="28"/>
        <v>4.1229855981938135</v>
      </c>
      <c r="Z52" s="43">
        <f t="shared" si="29"/>
        <v>0.54854587801806054</v>
      </c>
      <c r="AA52" s="43">
        <f t="shared" si="30"/>
        <v>-0.60650943396226287</v>
      </c>
      <c r="AB52">
        <f t="shared" si="31"/>
        <v>54.132075471698123</v>
      </c>
      <c r="AC52">
        <f t="shared" si="32"/>
        <v>41.753773584905666</v>
      </c>
      <c r="AD52">
        <f t="shared" si="33"/>
        <v>4.832192003045372</v>
      </c>
      <c r="AE52" s="43">
        <f t="shared" si="34"/>
        <v>6.4617159938290127</v>
      </c>
      <c r="AG52" s="94">
        <v>12</v>
      </c>
      <c r="AH52" s="94">
        <v>10</v>
      </c>
      <c r="AI52" s="94">
        <v>30</v>
      </c>
      <c r="AL52" s="28">
        <f t="shared" si="35"/>
        <v>52</v>
      </c>
      <c r="AN52" s="44">
        <v>51</v>
      </c>
      <c r="AO52" s="77">
        <f t="shared" si="36"/>
        <v>51</v>
      </c>
      <c r="AP52" s="45">
        <f t="shared" si="37"/>
        <v>0</v>
      </c>
      <c r="AQ52" s="46">
        <f t="shared" si="38"/>
        <v>0.55906473417859959</v>
      </c>
      <c r="AR52" s="43">
        <f t="shared" si="39"/>
        <v>0.69444444444444453</v>
      </c>
      <c r="AS52" s="43">
        <f t="shared" si="40"/>
        <v>0.66666666666666663</v>
      </c>
      <c r="AT52" s="43">
        <f t="shared" si="41"/>
        <v>0.66156706214620098</v>
      </c>
      <c r="AU52" s="43">
        <f t="shared" si="42"/>
        <v>0.5500510095404656</v>
      </c>
      <c r="AV52" s="43">
        <f t="shared" si="43"/>
        <v>0.35746325983534499</v>
      </c>
      <c r="AW52" s="43">
        <f t="shared" si="44"/>
        <v>0.48922947438488651</v>
      </c>
      <c r="AX52" s="43">
        <f t="shared" si="45"/>
        <v>0.57926716900391306</v>
      </c>
      <c r="AY52" s="43">
        <f t="shared" si="46"/>
        <v>0.57913661293265029</v>
      </c>
      <c r="AZ52" s="43">
        <f t="shared" si="47"/>
        <v>0.60523950231050283</v>
      </c>
      <c r="BA52" s="43">
        <f t="shared" si="48"/>
        <v>0.23645970937912814</v>
      </c>
      <c r="BB52" s="43">
        <f t="shared" si="49"/>
        <v>0.15615615615615616</v>
      </c>
      <c r="BC52">
        <v>61</v>
      </c>
      <c r="BE52">
        <f>VLOOKUP($A52, Calcs!$A$3:'Calcs'!$ALW$130, 845, FALSE)</f>
        <v>58.25</v>
      </c>
      <c r="BF52" s="43">
        <v>-1.6666666666666665</v>
      </c>
      <c r="BG52">
        <f>IF(A52&lt;17, SoC!P$3, IF(A52&lt;33, SoC!P$4, IF(A52&lt;49, SoC!P$5, IF(A52&lt;65, SoC!P$6, IF(A52&lt;81, SoC!P$7, IF(A52&lt;97, SoC!P$8, SoC!P$9))))))</f>
        <v>1.0216138030074347</v>
      </c>
      <c r="BH52" s="43">
        <v>0.66156706214620098</v>
      </c>
      <c r="BI52" s="43">
        <v>0.5500510095404656</v>
      </c>
      <c r="BJ52" s="43">
        <v>6.4617159938290127</v>
      </c>
      <c r="BK52" s="183">
        <v>0.55881753299749948</v>
      </c>
      <c r="BL52">
        <f>VLOOKUP($A52, Calcs!$A$3:'Calcs'!$BAA$130, 1025, FALSE)</f>
        <v>1725</v>
      </c>
      <c r="BM52" s="554">
        <v>5.8</v>
      </c>
      <c r="BN52" s="43">
        <f t="shared" si="50"/>
        <v>0.74754099084765879</v>
      </c>
      <c r="BO52" s="43" t="str">
        <f t="shared" si="51"/>
        <v>C</v>
      </c>
      <c r="BP52" s="187">
        <f t="shared" si="52"/>
        <v>0.81560187040158905</v>
      </c>
      <c r="BQ52" s="48" t="s">
        <v>501</v>
      </c>
      <c r="BR52" t="s">
        <v>1954</v>
      </c>
      <c r="BS52" t="str">
        <f t="shared" si="53"/>
        <v>Gray</v>
      </c>
      <c r="BT52" t="s">
        <v>497</v>
      </c>
      <c r="BU52" t="s">
        <v>498</v>
      </c>
      <c r="BV52" s="91">
        <f>IF(BT52="MRL", VLOOKUP(C52, Master!BL:BP, 5, FALSE), IF(BT52="UTL", VLOOKUP(C52, Ultra!BL:BP, 5, FALSE), ""))</f>
        <v>5</v>
      </c>
      <c r="BW52" t="s">
        <v>24</v>
      </c>
      <c r="BX52" t="s">
        <v>24</v>
      </c>
      <c r="BY52">
        <f>MATCH(A52, Standings!$X$3:$X$18, 0)</f>
        <v>5</v>
      </c>
      <c r="BZ52" s="183">
        <v>0.50109513793654736</v>
      </c>
      <c r="CA52" s="21" t="s">
        <v>77</v>
      </c>
      <c r="CB52">
        <v>51</v>
      </c>
      <c r="CC52">
        <v>52</v>
      </c>
      <c r="CD52">
        <v>53</v>
      </c>
      <c r="CE52">
        <v>54</v>
      </c>
      <c r="CF52">
        <v>55</v>
      </c>
      <c r="CG52">
        <v>54</v>
      </c>
      <c r="CH52">
        <v>54</v>
      </c>
      <c r="CI52">
        <v>54</v>
      </c>
      <c r="CJ52">
        <v>54</v>
      </c>
      <c r="CK52">
        <v>54</v>
      </c>
      <c r="CL52">
        <v>54</v>
      </c>
      <c r="CM52">
        <v>51</v>
      </c>
      <c r="CN52">
        <v>52</v>
      </c>
      <c r="CO52">
        <v>48</v>
      </c>
      <c r="CP52">
        <v>50</v>
      </c>
      <c r="CQ52">
        <v>56</v>
      </c>
      <c r="CR52">
        <v>55</v>
      </c>
      <c r="CS52">
        <v>41</v>
      </c>
      <c r="CT52">
        <v>39</v>
      </c>
      <c r="CU52">
        <v>46</v>
      </c>
      <c r="CV52">
        <v>42</v>
      </c>
      <c r="CW52">
        <v>49</v>
      </c>
      <c r="CX52">
        <v>49</v>
      </c>
      <c r="CY52">
        <v>55</v>
      </c>
      <c r="CZ52">
        <v>53</v>
      </c>
      <c r="DA52">
        <v>58</v>
      </c>
      <c r="DB52">
        <v>58</v>
      </c>
      <c r="DC52">
        <v>61</v>
      </c>
      <c r="DD52">
        <v>50</v>
      </c>
      <c r="DE52">
        <v>43</v>
      </c>
      <c r="DF52">
        <v>57</v>
      </c>
      <c r="DG52">
        <v>57</v>
      </c>
      <c r="DH52">
        <v>61</v>
      </c>
      <c r="DI52">
        <v>69</v>
      </c>
      <c r="DJ52">
        <v>53</v>
      </c>
      <c r="DK52">
        <v>47</v>
      </c>
      <c r="DL52">
        <v>73</v>
      </c>
      <c r="DM52">
        <v>86</v>
      </c>
      <c r="DN52">
        <v>71</v>
      </c>
    </row>
    <row r="53" spans="1:118" x14ac:dyDescent="0.35">
      <c r="A53">
        <v>92</v>
      </c>
      <c r="B53" s="88" t="s">
        <v>1</v>
      </c>
      <c r="C53" s="54" t="s">
        <v>61</v>
      </c>
      <c r="D53" t="s">
        <v>24</v>
      </c>
      <c r="F53" s="28">
        <f>VLOOKUP($A53, Calcs!$A$3:'Calcs'!$ALW$130, 95, FALSE)+VLOOKUP($A53, Calcs!$A$3:'Calcs'!$ALW$130, 97, FALSE)</f>
        <v>7</v>
      </c>
      <c r="G53" s="28">
        <f>VLOOKUP($A53, Calcs!$A$3:'Calcs'!$ALW$130, 96, FALSE)+VLOOKUP($A53, Calcs!$A$3:'Calcs'!$ALW$130, 98, FALSE)</f>
        <v>5</v>
      </c>
      <c r="I53" s="28">
        <f>VLOOKUP($A53, Calcs!$A$3:'Calcs'!$ALW$130, 99, FALSE)+VLOOKUP($A53, Calcs!$A$3:'Calcs'!$ALW$130, 101, FALSE)</f>
        <v>5</v>
      </c>
      <c r="J53" s="28">
        <f>VLOOKUP($A53, Calcs!$A$3:'Calcs'!$ALW$130, 100, FALSE)+VLOOKUP($A53, Calcs!$A$3:'Calcs'!$ALW$130, 102, FALSE)</f>
        <v>4</v>
      </c>
      <c r="L53" s="28">
        <f>VLOOKUP($A53, Calcs!$A$3:'Calcs'!$ALW$130, 119, FALSE)</f>
        <v>1</v>
      </c>
      <c r="M53" s="28">
        <f>VLOOKUP($A53, Calcs!$A$3:'Calcs'!$ALW$130, 120, FALSE)</f>
        <v>1</v>
      </c>
      <c r="O53" s="202">
        <f>VLOOKUP($A53, Calcs!$A$3:'Calcs'!$ALW$130, 302, FALSE)/X53</f>
        <v>19.73076923076923</v>
      </c>
      <c r="P53" s="202">
        <f>VLOOKUP($A53, Calcs!$A$3:'Calcs'!$ALW$130, 394, FALSE)/X53</f>
        <v>17.846153846153847</v>
      </c>
      <c r="Q53" s="202">
        <f t="shared" si="27"/>
        <v>1.8846153846153832</v>
      </c>
      <c r="R53" s="202">
        <f>O53/(VLOOKUP($A53,Calcs!$A$3:'Calcs'!$ALW$130,485,FALSE)/X53)</f>
        <v>2.1286307053941904</v>
      </c>
      <c r="S53" s="187">
        <f>VLOOKUP($A53, Calcs!$A$3:'Calcs'!$ALW$130, 210, FALSE)/X53</f>
        <v>0.5260112402000201</v>
      </c>
      <c r="T53" s="43">
        <f>VLOOKUP($A53, Calcs!$A$3:'Calcs'!$ALW$130, 576, FALSE)/X53</f>
        <v>1.2680769230769231</v>
      </c>
      <c r="U53">
        <f>VLOOKUP($A53, Calcs!$A$3:'Calcs'!$ALW$130, 667, FALSE)/X53</f>
        <v>58.92307692307692</v>
      </c>
      <c r="V53">
        <f>VLOOKUP($A53, Calcs!$A$3:'Calcs'!$ALW$130, 758, FALSE)/X53</f>
        <v>51.280769230769231</v>
      </c>
      <c r="X53" s="202">
        <f>VLOOKUP($A53, Calcs!$A$3:'Calcs'!$ALW$130, 9, FALSE)</f>
        <v>13</v>
      </c>
      <c r="Y53" s="43">
        <f t="shared" si="28"/>
        <v>3.4578397702628481</v>
      </c>
      <c r="Z53" s="43">
        <f t="shared" si="29"/>
        <v>0.53472178823313532</v>
      </c>
      <c r="AA53" s="43">
        <f t="shared" si="30"/>
        <v>0.61653846153846015</v>
      </c>
      <c r="AB53">
        <f t="shared" si="31"/>
        <v>58.92307692307692</v>
      </c>
      <c r="AC53">
        <f t="shared" si="32"/>
        <v>51.280769230769231</v>
      </c>
      <c r="AD53">
        <f t="shared" si="33"/>
        <v>5.9348080256408133</v>
      </c>
      <c r="AE53" s="43">
        <f t="shared" si="34"/>
        <v>7.1610592254756025</v>
      </c>
      <c r="AH53" s="94">
        <v>10</v>
      </c>
      <c r="AI53" s="94">
        <v>20</v>
      </c>
      <c r="AL53" s="28">
        <f t="shared" si="35"/>
        <v>30</v>
      </c>
      <c r="AN53" s="44">
        <v>52</v>
      </c>
      <c r="AO53" s="77">
        <f t="shared" si="36"/>
        <v>52</v>
      </c>
      <c r="AP53" s="45">
        <f t="shared" si="37"/>
        <v>0</v>
      </c>
      <c r="AQ53" s="46">
        <f t="shared" si="38"/>
        <v>0.55820604537961904</v>
      </c>
      <c r="AR53" s="43">
        <f t="shared" si="39"/>
        <v>0.59722222222222221</v>
      </c>
      <c r="AS53" s="43">
        <f t="shared" si="40"/>
        <v>0.55555555555555558</v>
      </c>
      <c r="AT53" s="43">
        <f t="shared" si="41"/>
        <v>0.78406462669927912</v>
      </c>
      <c r="AU53" s="43">
        <f t="shared" si="42"/>
        <v>0.59618812559989043</v>
      </c>
      <c r="AV53" s="43">
        <f t="shared" si="43"/>
        <v>0.34840931586027335</v>
      </c>
      <c r="AW53" s="43">
        <f t="shared" si="44"/>
        <v>0.44415108899033845</v>
      </c>
      <c r="AX53" s="43">
        <f t="shared" si="45"/>
        <v>0.67013073997086192</v>
      </c>
      <c r="AY53" s="43">
        <f t="shared" si="46"/>
        <v>0.67010025241617077</v>
      </c>
      <c r="AZ53" s="43">
        <f t="shared" si="47"/>
        <v>0.7035988955030511</v>
      </c>
      <c r="BA53" s="43">
        <f t="shared" si="48"/>
        <v>0.3381770145310436</v>
      </c>
      <c r="BB53" s="43">
        <f t="shared" si="49"/>
        <v>9.0090090090090086E-2</v>
      </c>
      <c r="BC53">
        <v>55</v>
      </c>
      <c r="BE53">
        <f>VLOOKUP($A53, Calcs!$A$3:'Calcs'!$ALW$130, 845, FALSE)</f>
        <v>11.8125</v>
      </c>
      <c r="BF53" s="43">
        <v>0</v>
      </c>
      <c r="BG53">
        <f>IF(A53&lt;17, SoC!P$3, IF(A53&lt;33, SoC!P$4, IF(A53&lt;49, SoC!P$5, IF(A53&lt;65, SoC!P$6, IF(A53&lt;81, SoC!P$7, IF(A53&lt;97, SoC!P$8, SoC!P$9))))))</f>
        <v>1.0165596233833387</v>
      </c>
      <c r="BH53" s="43">
        <v>0.78406462669927912</v>
      </c>
      <c r="BI53" s="43">
        <v>0.59618812559989043</v>
      </c>
      <c r="BJ53" s="43">
        <v>7.1610592254756025</v>
      </c>
      <c r="BK53" s="183">
        <v>0.55834743493300543</v>
      </c>
      <c r="BL53">
        <f>VLOOKUP($A53, Calcs!$A$3:'Calcs'!$BAA$130, 1025, FALSE)</f>
        <v>1802</v>
      </c>
      <c r="BM53" s="554">
        <v>1.2</v>
      </c>
      <c r="BN53" s="43">
        <f t="shared" si="50"/>
        <v>0.74722649506893524</v>
      </c>
      <c r="BO53" s="43" t="str">
        <f t="shared" si="51"/>
        <v>C</v>
      </c>
      <c r="BP53" s="187">
        <f t="shared" si="52"/>
        <v>1.1558715249350029</v>
      </c>
      <c r="BQ53" s="48" t="s">
        <v>459</v>
      </c>
      <c r="BR53" t="s">
        <v>1955</v>
      </c>
      <c r="BS53" t="str">
        <f t="shared" si="53"/>
        <v>Hakuna</v>
      </c>
      <c r="BT53" t="s">
        <v>1671</v>
      </c>
      <c r="BU53" t="s">
        <v>1671</v>
      </c>
      <c r="BW53" t="s">
        <v>24</v>
      </c>
      <c r="BX53" t="s">
        <v>24</v>
      </c>
      <c r="BY53">
        <f>MATCH(A53, Standings!$X$21:$X$36, 0)</f>
        <v>8</v>
      </c>
      <c r="BZ53" s="183">
        <v>0.47981404962459628</v>
      </c>
      <c r="CA53" s="20" t="s">
        <v>61</v>
      </c>
      <c r="CB53">
        <v>52</v>
      </c>
      <c r="CC53">
        <v>51</v>
      </c>
      <c r="CD53">
        <v>52</v>
      </c>
      <c r="CE53">
        <v>52</v>
      </c>
      <c r="CF53">
        <v>53</v>
      </c>
      <c r="CG53">
        <v>55</v>
      </c>
      <c r="CH53">
        <v>56</v>
      </c>
      <c r="CI53">
        <v>56</v>
      </c>
      <c r="CJ53">
        <v>56</v>
      </c>
      <c r="CK53">
        <v>56</v>
      </c>
      <c r="CL53">
        <v>56</v>
      </c>
      <c r="CM53">
        <v>56</v>
      </c>
      <c r="CN53">
        <v>56</v>
      </c>
      <c r="CO53">
        <v>54</v>
      </c>
      <c r="CP53">
        <v>54</v>
      </c>
      <c r="CQ53">
        <v>44</v>
      </c>
      <c r="CR53">
        <v>44</v>
      </c>
      <c r="CS53">
        <v>53</v>
      </c>
      <c r="CT53">
        <v>53</v>
      </c>
      <c r="CU53">
        <v>41</v>
      </c>
      <c r="CV53">
        <v>40</v>
      </c>
      <c r="CW53">
        <v>33</v>
      </c>
      <c r="CX53">
        <v>34</v>
      </c>
      <c r="CY53">
        <v>35</v>
      </c>
      <c r="CZ53">
        <v>34</v>
      </c>
      <c r="DA53">
        <v>39</v>
      </c>
      <c r="DB53">
        <v>39</v>
      </c>
      <c r="DC53">
        <v>41</v>
      </c>
      <c r="DD53">
        <v>42</v>
      </c>
      <c r="DE53">
        <v>41</v>
      </c>
      <c r="DF53">
        <v>52</v>
      </c>
      <c r="DG53">
        <v>51</v>
      </c>
      <c r="DH53">
        <v>40</v>
      </c>
      <c r="DI53">
        <v>36</v>
      </c>
      <c r="DJ53">
        <v>40</v>
      </c>
      <c r="DK53">
        <v>56</v>
      </c>
      <c r="DL53">
        <v>39</v>
      </c>
      <c r="DM53">
        <v>67</v>
      </c>
      <c r="DN53">
        <v>74</v>
      </c>
    </row>
    <row r="54" spans="1:118" x14ac:dyDescent="0.35">
      <c r="A54">
        <v>30</v>
      </c>
      <c r="B54" s="84" t="s">
        <v>5</v>
      </c>
      <c r="C54" s="50" t="s">
        <v>122</v>
      </c>
      <c r="D54" t="s">
        <v>24</v>
      </c>
      <c r="F54" s="28">
        <f>VLOOKUP($A54, Calcs!$A$3:'Calcs'!$ALW$130, 95, FALSE)+VLOOKUP($A54, Calcs!$A$3:'Calcs'!$ALW$130, 97, FALSE)</f>
        <v>7</v>
      </c>
      <c r="G54" s="28">
        <f>VLOOKUP($A54, Calcs!$A$3:'Calcs'!$ALW$130, 96, FALSE)+VLOOKUP($A54, Calcs!$A$3:'Calcs'!$ALW$130, 98, FALSE)</f>
        <v>5</v>
      </c>
      <c r="I54" s="28">
        <f>VLOOKUP($A54, Calcs!$A$3:'Calcs'!$ALW$130, 99, FALSE)+VLOOKUP($A54, Calcs!$A$3:'Calcs'!$ALW$130, 101, FALSE)</f>
        <v>6</v>
      </c>
      <c r="J54" s="28">
        <f>VLOOKUP($A54, Calcs!$A$3:'Calcs'!$ALW$130, 100, FALSE)+VLOOKUP($A54, Calcs!$A$3:'Calcs'!$ALW$130, 102, FALSE)</f>
        <v>3</v>
      </c>
      <c r="L54" s="28">
        <f>VLOOKUP($A54, Calcs!$A$3:'Calcs'!$ALW$130, 119, FALSE)</f>
        <v>2</v>
      </c>
      <c r="M54" s="28">
        <f>VLOOKUP($A54, Calcs!$A$3:'Calcs'!$ALW$130, 120, FALSE)</f>
        <v>3</v>
      </c>
      <c r="N54" t="s">
        <v>1947</v>
      </c>
      <c r="O54" s="202">
        <f>VLOOKUP($A54, Calcs!$A$3:'Calcs'!$ALW$130, 302, FALSE)/X54</f>
        <v>16.741935483870968</v>
      </c>
      <c r="P54" s="202">
        <f>VLOOKUP($A54, Calcs!$A$3:'Calcs'!$ALW$130, 394, FALSE)/X54</f>
        <v>16.612903225806452</v>
      </c>
      <c r="Q54" s="202">
        <f t="shared" si="27"/>
        <v>0.12903225806451601</v>
      </c>
      <c r="R54" s="202">
        <f>O54/(VLOOKUP($A54,Calcs!$A$3:'Calcs'!$ALW$130,485,FALSE)/X54)</f>
        <v>2.2370689655172415</v>
      </c>
      <c r="S54" s="187">
        <f>VLOOKUP($A54, Calcs!$A$3:'Calcs'!$ALW$130, 210, FALSE)/X54</f>
        <v>0.54683835025464544</v>
      </c>
      <c r="T54" s="43">
        <f>VLOOKUP($A54, Calcs!$A$3:'Calcs'!$ALW$130, 576, FALSE)/X54</f>
        <v>0.83096774193548384</v>
      </c>
      <c r="U54">
        <f>VLOOKUP($A54, Calcs!$A$3:'Calcs'!$ALW$130, 667, FALSE)/X54</f>
        <v>63.193548387096776</v>
      </c>
      <c r="V54">
        <f>VLOOKUP($A54, Calcs!$A$3:'Calcs'!$ALW$130, 758, FALSE)/X54</f>
        <v>47.832258064516125</v>
      </c>
      <c r="X54" s="202">
        <f>VLOOKUP($A54, Calcs!$A$3:'Calcs'!$ALW$130, 9, FALSE)</f>
        <v>15.5</v>
      </c>
      <c r="Y54" s="43">
        <f t="shared" si="28"/>
        <v>3.8337789944774396</v>
      </c>
      <c r="Z54" s="43">
        <f t="shared" si="29"/>
        <v>0.52096608800953181</v>
      </c>
      <c r="AA54" s="43">
        <f t="shared" si="30"/>
        <v>-0.70193548387096782</v>
      </c>
      <c r="AB54">
        <f t="shared" si="31"/>
        <v>63.193548387096776</v>
      </c>
      <c r="AC54">
        <f t="shared" si="32"/>
        <v>47.832258064516125</v>
      </c>
      <c r="AD54">
        <f t="shared" si="33"/>
        <v>5.4228807564933827</v>
      </c>
      <c r="AE54" s="43">
        <f t="shared" si="34"/>
        <v>6.9160869040604256</v>
      </c>
      <c r="AH54" s="94">
        <v>30</v>
      </c>
      <c r="AI54" s="94">
        <v>30</v>
      </c>
      <c r="AL54" s="28">
        <f t="shared" si="35"/>
        <v>60</v>
      </c>
      <c r="AN54" s="44">
        <v>53</v>
      </c>
      <c r="AO54" s="77">
        <f t="shared" si="36"/>
        <v>54</v>
      </c>
      <c r="AP54" s="45">
        <f t="shared" si="37"/>
        <v>-1</v>
      </c>
      <c r="AQ54" s="46">
        <f t="shared" si="38"/>
        <v>0.556956984782919</v>
      </c>
      <c r="AR54" s="43">
        <f t="shared" si="39"/>
        <v>0.61111111111111105</v>
      </c>
      <c r="AS54" s="43">
        <f t="shared" si="40"/>
        <v>0.66666666666666663</v>
      </c>
      <c r="AT54" s="43">
        <f t="shared" si="41"/>
        <v>0.54808705421001569</v>
      </c>
      <c r="AU54" s="43">
        <f t="shared" si="42"/>
        <v>0.66946504897169046</v>
      </c>
      <c r="AV54" s="43">
        <f t="shared" si="43"/>
        <v>0.42707614402093408</v>
      </c>
      <c r="AW54" s="43">
        <f t="shared" si="44"/>
        <v>0.39929571220251886</v>
      </c>
      <c r="AX54" s="43">
        <f t="shared" si="45"/>
        <v>0.57217770693961223</v>
      </c>
      <c r="AY54" s="43">
        <f t="shared" si="46"/>
        <v>0.62833975511509244</v>
      </c>
      <c r="AZ54" s="43">
        <f t="shared" si="47"/>
        <v>0.6691446707490134</v>
      </c>
      <c r="BA54" s="43">
        <f t="shared" si="48"/>
        <v>0.36327608982826948</v>
      </c>
      <c r="BB54" s="43">
        <f t="shared" si="49"/>
        <v>0.18018018018018017</v>
      </c>
      <c r="BC54">
        <v>124</v>
      </c>
      <c r="BE54">
        <f>VLOOKUP($A54, Calcs!$A$3:'Calcs'!$ALW$130, 845, FALSE)</f>
        <v>17.78125</v>
      </c>
      <c r="BF54" s="43">
        <v>0.33333333333333331</v>
      </c>
      <c r="BG54">
        <f>IF(A54&lt;17, SoC!P$3, IF(A54&lt;33, SoC!P$4, IF(A54&lt;49, SoC!P$5, IF(A54&lt;65, SoC!P$6, IF(A54&lt;81, SoC!P$7, IF(A54&lt;97, SoC!P$8, SoC!P$9))))))</f>
        <v>0.95268754974287051</v>
      </c>
      <c r="BH54" s="43">
        <v>0.54808705421001569</v>
      </c>
      <c r="BI54" s="43">
        <v>0.66946504897169046</v>
      </c>
      <c r="BJ54" s="43">
        <v>6.9160869040604256</v>
      </c>
      <c r="BK54" s="183">
        <v>0.55701309868628646</v>
      </c>
      <c r="BL54">
        <f>VLOOKUP($A54, Calcs!$A$3:'Calcs'!$BAA$130, 1025, FALSE)</f>
        <v>1821</v>
      </c>
      <c r="BM54" s="554">
        <v>1.8</v>
      </c>
      <c r="BN54" s="43">
        <f t="shared" si="50"/>
        <v>0.74633310169540679</v>
      </c>
      <c r="BO54" s="43" t="str">
        <f t="shared" si="51"/>
        <v>C</v>
      </c>
      <c r="BP54" s="187">
        <f t="shared" si="52"/>
        <v>1.006698639293035</v>
      </c>
      <c r="BQ54" s="48" t="s">
        <v>459</v>
      </c>
      <c r="BR54" t="s">
        <v>1961</v>
      </c>
      <c r="BS54" t="str">
        <f t="shared" si="53"/>
        <v>Hakuna</v>
      </c>
      <c r="BT54" t="s">
        <v>1671</v>
      </c>
      <c r="BU54" t="s">
        <v>1671</v>
      </c>
      <c r="BW54" t="s">
        <v>24</v>
      </c>
      <c r="BX54" t="s">
        <v>24</v>
      </c>
      <c r="BY54">
        <f>MATCH(A54, Standings!$D$21:$D$36, 0)</f>
        <v>5</v>
      </c>
      <c r="BZ54" s="183">
        <v>0.55417190518338499</v>
      </c>
      <c r="CA54" s="24" t="s">
        <v>122</v>
      </c>
      <c r="CB54">
        <v>53</v>
      </c>
      <c r="CC54">
        <v>53</v>
      </c>
      <c r="CD54">
        <v>51</v>
      </c>
      <c r="CE54">
        <v>51</v>
      </c>
      <c r="CF54">
        <v>51</v>
      </c>
      <c r="CG54">
        <v>50</v>
      </c>
      <c r="CH54">
        <v>49</v>
      </c>
      <c r="CI54">
        <v>49</v>
      </c>
      <c r="CJ54">
        <v>49</v>
      </c>
      <c r="CK54">
        <v>49</v>
      </c>
      <c r="CL54">
        <v>49</v>
      </c>
      <c r="CM54">
        <v>50</v>
      </c>
      <c r="CN54">
        <v>50</v>
      </c>
      <c r="CO54">
        <v>47</v>
      </c>
      <c r="CP54">
        <v>48</v>
      </c>
      <c r="CQ54">
        <v>42</v>
      </c>
      <c r="CR54">
        <v>43</v>
      </c>
      <c r="CS54">
        <v>49</v>
      </c>
      <c r="CT54">
        <v>48</v>
      </c>
      <c r="CU54">
        <v>58</v>
      </c>
      <c r="CV54">
        <v>58</v>
      </c>
      <c r="CW54">
        <v>64</v>
      </c>
      <c r="CX54">
        <v>62</v>
      </c>
      <c r="CY54">
        <v>44</v>
      </c>
      <c r="CZ54">
        <v>41</v>
      </c>
      <c r="DA54">
        <v>37</v>
      </c>
      <c r="DB54">
        <v>45</v>
      </c>
      <c r="DC54">
        <v>44</v>
      </c>
      <c r="DD54">
        <v>28</v>
      </c>
      <c r="DE54">
        <v>28</v>
      </c>
      <c r="DF54">
        <v>37</v>
      </c>
      <c r="DG54">
        <v>42</v>
      </c>
      <c r="DH54">
        <v>52</v>
      </c>
      <c r="DI54">
        <v>51</v>
      </c>
      <c r="DJ54">
        <v>51</v>
      </c>
      <c r="DK54">
        <v>46</v>
      </c>
      <c r="DL54">
        <v>58</v>
      </c>
      <c r="DM54">
        <v>46</v>
      </c>
      <c r="DN54">
        <v>56</v>
      </c>
    </row>
    <row r="55" spans="1:118" x14ac:dyDescent="0.35">
      <c r="A55">
        <v>75</v>
      </c>
      <c r="B55" s="87" t="s">
        <v>2</v>
      </c>
      <c r="C55" s="53" t="s">
        <v>78</v>
      </c>
      <c r="D55" t="s">
        <v>24</v>
      </c>
      <c r="F55" s="28">
        <f>VLOOKUP($A55, Calcs!$A$3:'Calcs'!$ALW$130, 95, FALSE)+VLOOKUP($A55, Calcs!$A$3:'Calcs'!$ALW$130, 97, FALSE)</f>
        <v>8</v>
      </c>
      <c r="G55" s="28">
        <f>VLOOKUP($A55, Calcs!$A$3:'Calcs'!$ALW$130, 96, FALSE)+VLOOKUP($A55, Calcs!$A$3:'Calcs'!$ALW$130, 98, FALSE)</f>
        <v>4</v>
      </c>
      <c r="I55" s="28">
        <f>VLOOKUP($A55, Calcs!$A$3:'Calcs'!$ALW$130, 99, FALSE)+VLOOKUP($A55, Calcs!$A$3:'Calcs'!$ALW$130, 101, FALSE)</f>
        <v>6</v>
      </c>
      <c r="J55" s="28">
        <f>VLOOKUP($A55, Calcs!$A$3:'Calcs'!$ALW$130, 100, FALSE)+VLOOKUP($A55, Calcs!$A$3:'Calcs'!$ALW$130, 102, FALSE)</f>
        <v>3</v>
      </c>
      <c r="L55" s="28">
        <f>VLOOKUP($A55, Calcs!$A$3:'Calcs'!$ALW$130, 119, FALSE)</f>
        <v>1</v>
      </c>
      <c r="M55" s="28">
        <f>VLOOKUP($A55, Calcs!$A$3:'Calcs'!$ALW$130, 120, FALSE)</f>
        <v>2</v>
      </c>
      <c r="N55" t="s">
        <v>1947</v>
      </c>
      <c r="O55" s="202">
        <f>VLOOKUP($A55, Calcs!$A$3:'Calcs'!$ALW$130, 302, FALSE)/X55</f>
        <v>17.928571428571427</v>
      </c>
      <c r="P55" s="202">
        <f>VLOOKUP($A55, Calcs!$A$3:'Calcs'!$ALW$130, 394, FALSE)/X55</f>
        <v>18.285714285714285</v>
      </c>
      <c r="Q55" s="202">
        <f t="shared" si="27"/>
        <v>-0.35714285714285765</v>
      </c>
      <c r="R55" s="202">
        <f>O55/(VLOOKUP($A55,Calcs!$A$3:'Calcs'!$ALW$130,485,FALSE)/X55)</f>
        <v>2.0079999999999996</v>
      </c>
      <c r="S55" s="187">
        <f>VLOOKUP($A55, Calcs!$A$3:'Calcs'!$ALW$130, 210, FALSE)/X55</f>
        <v>0.53275076662101872</v>
      </c>
      <c r="T55" s="43">
        <f>VLOOKUP($A55, Calcs!$A$3:'Calcs'!$ALW$130, 576, FALSE)/X55</f>
        <v>-1.3432142857142857</v>
      </c>
      <c r="U55">
        <f>VLOOKUP($A55, Calcs!$A$3:'Calcs'!$ALW$130, 667, FALSE)/X55</f>
        <v>45.857142857142854</v>
      </c>
      <c r="V55">
        <f>VLOOKUP($A55, Calcs!$A$3:'Calcs'!$ALW$130, 758, FALSE)/X55</f>
        <v>44.553571428571438</v>
      </c>
      <c r="X55" s="202">
        <f>VLOOKUP($A55, Calcs!$A$3:'Calcs'!$ALW$130, 9, FALSE)</f>
        <v>14</v>
      </c>
      <c r="Y55" s="43">
        <f t="shared" si="28"/>
        <v>4.8933107843579799</v>
      </c>
      <c r="Z55" s="43">
        <f t="shared" si="29"/>
        <v>0.54426553674282518</v>
      </c>
      <c r="AA55" s="43">
        <f t="shared" si="30"/>
        <v>0.98607142857142804</v>
      </c>
      <c r="AB55">
        <f t="shared" si="31"/>
        <v>45.857142857142854</v>
      </c>
      <c r="AC55">
        <f t="shared" si="32"/>
        <v>44.553571428571438</v>
      </c>
      <c r="AD55">
        <f t="shared" si="33"/>
        <v>4.1254073109834302</v>
      </c>
      <c r="AE55" s="43">
        <f t="shared" si="34"/>
        <v>6.6748461726523285</v>
      </c>
      <c r="AH55" s="94">
        <v>10</v>
      </c>
      <c r="AI55" s="94">
        <v>30</v>
      </c>
      <c r="AL55" s="28">
        <f t="shared" si="35"/>
        <v>40</v>
      </c>
      <c r="AN55" s="44">
        <v>54</v>
      </c>
      <c r="AO55" s="77">
        <f t="shared" si="36"/>
        <v>53</v>
      </c>
      <c r="AP55" s="45">
        <f t="shared" si="37"/>
        <v>1</v>
      </c>
      <c r="AQ55" s="46">
        <f t="shared" si="38"/>
        <v>0.55696563742603633</v>
      </c>
      <c r="AR55" s="43">
        <f t="shared" si="39"/>
        <v>0.68055555555555547</v>
      </c>
      <c r="AS55" s="43">
        <f t="shared" si="40"/>
        <v>0.66666666666666663</v>
      </c>
      <c r="AT55" s="43">
        <f t="shared" si="41"/>
        <v>0.64177559407929263</v>
      </c>
      <c r="AU55" s="43">
        <f t="shared" si="42"/>
        <v>0.57007045242339371</v>
      </c>
      <c r="AV55" s="43">
        <f t="shared" si="43"/>
        <v>0.26089744540628718</v>
      </c>
      <c r="AW55" s="43">
        <f t="shared" si="44"/>
        <v>0.4752718918874364</v>
      </c>
      <c r="AX55" s="43">
        <f t="shared" si="45"/>
        <v>0.69758435409190211</v>
      </c>
      <c r="AY55" s="43">
        <f t="shared" si="46"/>
        <v>0.51854694781129007</v>
      </c>
      <c r="AZ55" s="43">
        <f t="shared" si="47"/>
        <v>0.63521527688220047</v>
      </c>
      <c r="BA55" s="43">
        <f t="shared" si="48"/>
        <v>0.26155878467635402</v>
      </c>
      <c r="BB55" s="43">
        <f t="shared" si="49"/>
        <v>0.12012012012012012</v>
      </c>
      <c r="BC55">
        <v>31</v>
      </c>
      <c r="BE55">
        <f>VLOOKUP($A55, Calcs!$A$3:'Calcs'!$ALW$130, 845, FALSE)</f>
        <v>20.875</v>
      </c>
      <c r="BF55" s="43">
        <v>-1</v>
      </c>
      <c r="BG55">
        <f>IF(A55&lt;17, SoC!P$3, IF(A55&lt;33, SoC!P$4, IF(A55&lt;49, SoC!P$5, IF(A55&lt;65, SoC!P$6, IF(A55&lt;81, SoC!P$7, IF(A55&lt;97, SoC!P$8, SoC!P$9))))))</f>
        <v>1.0216138030074347</v>
      </c>
      <c r="BH55" s="43">
        <v>0.64177559407929263</v>
      </c>
      <c r="BI55" s="43">
        <v>0.57007045242339371</v>
      </c>
      <c r="BJ55" s="43">
        <v>6.6748461726523285</v>
      </c>
      <c r="BK55" s="183">
        <v>0.55670508415366138</v>
      </c>
      <c r="BL55">
        <f>VLOOKUP($A55, Calcs!$A$3:'Calcs'!$BAA$130, 1025, FALSE)</f>
        <v>1744</v>
      </c>
      <c r="BM55" s="554">
        <v>2.1</v>
      </c>
      <c r="BN55" s="43">
        <f t="shared" si="50"/>
        <v>0.7461267212435575</v>
      </c>
      <c r="BO55" s="43" t="str">
        <f t="shared" si="51"/>
        <v>C</v>
      </c>
      <c r="BP55" s="187">
        <f t="shared" si="52"/>
        <v>0.87991798293648493</v>
      </c>
      <c r="BQ55" s="48" t="s">
        <v>504</v>
      </c>
      <c r="BR55" t="s">
        <v>1951</v>
      </c>
      <c r="BS55" t="str">
        <f t="shared" si="53"/>
        <v>Emerald</v>
      </c>
      <c r="BW55" t="s">
        <v>24</v>
      </c>
      <c r="BX55" t="s">
        <v>24</v>
      </c>
      <c r="BY55">
        <f>MATCH(A55, Standings!$X$3:$X$18, 0)</f>
        <v>6</v>
      </c>
      <c r="BZ55" s="183">
        <v>0.25625811340701898</v>
      </c>
      <c r="CA55" s="21" t="s">
        <v>78</v>
      </c>
      <c r="CB55">
        <v>54</v>
      </c>
      <c r="CC55">
        <v>54</v>
      </c>
      <c r="CD55">
        <v>55</v>
      </c>
      <c r="CE55">
        <v>56</v>
      </c>
      <c r="CF55">
        <v>56</v>
      </c>
      <c r="CG55">
        <v>56</v>
      </c>
      <c r="CH55">
        <v>55</v>
      </c>
      <c r="CI55">
        <v>55</v>
      </c>
      <c r="CJ55">
        <v>55</v>
      </c>
      <c r="CK55">
        <v>55</v>
      </c>
      <c r="CL55">
        <v>55</v>
      </c>
      <c r="CM55">
        <v>55</v>
      </c>
      <c r="CN55">
        <v>55</v>
      </c>
      <c r="CO55">
        <v>56</v>
      </c>
      <c r="CP55">
        <v>56</v>
      </c>
      <c r="CQ55">
        <v>59</v>
      </c>
      <c r="CR55">
        <v>58</v>
      </c>
      <c r="CS55">
        <v>67</v>
      </c>
      <c r="CT55">
        <v>67</v>
      </c>
      <c r="CU55">
        <v>71</v>
      </c>
      <c r="CV55">
        <v>71</v>
      </c>
      <c r="CW55">
        <v>63</v>
      </c>
      <c r="CX55">
        <v>64</v>
      </c>
      <c r="CY55">
        <v>70</v>
      </c>
      <c r="CZ55">
        <v>69</v>
      </c>
      <c r="DA55">
        <v>75</v>
      </c>
      <c r="DB55">
        <v>72</v>
      </c>
      <c r="DC55">
        <v>71</v>
      </c>
      <c r="DD55">
        <v>60</v>
      </c>
      <c r="DE55">
        <v>56</v>
      </c>
      <c r="DF55">
        <v>64</v>
      </c>
      <c r="DG55">
        <v>64</v>
      </c>
      <c r="DH55">
        <v>48</v>
      </c>
      <c r="DI55">
        <v>60</v>
      </c>
      <c r="DJ55">
        <v>64</v>
      </c>
      <c r="DK55">
        <v>63</v>
      </c>
      <c r="DL55">
        <v>68</v>
      </c>
      <c r="DM55">
        <v>110</v>
      </c>
      <c r="DN55">
        <v>125</v>
      </c>
    </row>
    <row r="56" spans="1:118" x14ac:dyDescent="0.35">
      <c r="A56">
        <v>31</v>
      </c>
      <c r="B56" s="84" t="s">
        <v>5</v>
      </c>
      <c r="C56" s="50" t="s">
        <v>121</v>
      </c>
      <c r="D56" t="s">
        <v>24</v>
      </c>
      <c r="F56" s="28">
        <f>VLOOKUP($A56, Calcs!$A$3:'Calcs'!$ALW$130, 95, FALSE)+VLOOKUP($A56, Calcs!$A$3:'Calcs'!$ALW$130, 97, FALSE)</f>
        <v>8</v>
      </c>
      <c r="G56" s="28">
        <f>VLOOKUP($A56, Calcs!$A$3:'Calcs'!$ALW$130, 96, FALSE)+VLOOKUP($A56, Calcs!$A$3:'Calcs'!$ALW$130, 98, FALSE)</f>
        <v>4</v>
      </c>
      <c r="I56" s="28">
        <f>VLOOKUP($A56, Calcs!$A$3:'Calcs'!$ALW$130, 99, FALSE)+VLOOKUP($A56, Calcs!$A$3:'Calcs'!$ALW$130, 101, FALSE)</f>
        <v>6</v>
      </c>
      <c r="J56" s="28">
        <f>VLOOKUP($A56, Calcs!$A$3:'Calcs'!$ALW$130, 100, FALSE)+VLOOKUP($A56, Calcs!$A$3:'Calcs'!$ALW$130, 102, FALSE)</f>
        <v>3</v>
      </c>
      <c r="L56" s="28">
        <f>VLOOKUP($A56, Calcs!$A$3:'Calcs'!$ALW$130, 119, FALSE)</f>
        <v>4</v>
      </c>
      <c r="M56" s="28">
        <f>VLOOKUP($A56, Calcs!$A$3:'Calcs'!$ALW$130, 120, FALSE)</f>
        <v>7</v>
      </c>
      <c r="N56" t="s">
        <v>1947</v>
      </c>
      <c r="O56" s="202">
        <f>VLOOKUP($A56, Calcs!$A$3:'Calcs'!$ALW$130, 302, FALSE)/X56</f>
        <v>17.060000000000006</v>
      </c>
      <c r="P56" s="202">
        <f>VLOOKUP($A56, Calcs!$A$3:'Calcs'!$ALW$130, 394, FALSE)/X56</f>
        <v>17.900000000000006</v>
      </c>
      <c r="Q56" s="202">
        <f t="shared" si="27"/>
        <v>-0.83999999999999986</v>
      </c>
      <c r="R56" s="202">
        <f>O56/(VLOOKUP($A56,Calcs!$A$3:'Calcs'!$ALW$130,485,FALSE)/X56)</f>
        <v>2.007058823529412</v>
      </c>
      <c r="S56" s="187">
        <f>VLOOKUP($A56, Calcs!$A$3:'Calcs'!$ALW$130, 210, FALSE)/X56</f>
        <v>0.50942070540026141</v>
      </c>
      <c r="T56" s="43">
        <f>VLOOKUP($A56, Calcs!$A$3:'Calcs'!$ALW$130, 576, FALSE)/X56</f>
        <v>-0.75810000000000022</v>
      </c>
      <c r="U56">
        <f>VLOOKUP($A56, Calcs!$A$3:'Calcs'!$ALW$130, 667, FALSE)/X56</f>
        <v>53.980000000000004</v>
      </c>
      <c r="V56">
        <f>VLOOKUP($A56, Calcs!$A$3:'Calcs'!$ALW$130, 758, FALSE)/X56</f>
        <v>43.805000000000007</v>
      </c>
      <c r="X56" s="202">
        <f>VLOOKUP($A56, Calcs!$A$3:'Calcs'!$ALW$130, 9, FALSE)</f>
        <v>16.666666666666664</v>
      </c>
      <c r="Y56" s="43">
        <f t="shared" si="28"/>
        <v>4.3809550591444752</v>
      </c>
      <c r="Z56" s="43">
        <f t="shared" si="29"/>
        <v>0.48531876361605975</v>
      </c>
      <c r="AA56" s="43">
        <f t="shared" si="30"/>
        <v>-8.189999999999964E-2</v>
      </c>
      <c r="AB56">
        <f t="shared" si="31"/>
        <v>53.980000000000004</v>
      </c>
      <c r="AC56">
        <f t="shared" si="32"/>
        <v>43.805000000000007</v>
      </c>
      <c r="AD56">
        <f t="shared" si="33"/>
        <v>4.3900403270108557</v>
      </c>
      <c r="AE56" s="43">
        <f t="shared" si="34"/>
        <v>6.6185345810080953</v>
      </c>
      <c r="AG56" s="94">
        <v>18</v>
      </c>
      <c r="AH56" s="94">
        <v>20</v>
      </c>
      <c r="AI56" s="94">
        <v>30</v>
      </c>
      <c r="AL56" s="28">
        <f t="shared" si="35"/>
        <v>68</v>
      </c>
      <c r="AN56" s="44">
        <v>55</v>
      </c>
      <c r="AO56" s="77">
        <f t="shared" si="36"/>
        <v>55</v>
      </c>
      <c r="AP56" s="45">
        <f t="shared" si="37"/>
        <v>0</v>
      </c>
      <c r="AQ56" s="46">
        <f t="shared" si="38"/>
        <v>0.55254942445999078</v>
      </c>
      <c r="AR56" s="43">
        <f t="shared" si="39"/>
        <v>0.72222222222222221</v>
      </c>
      <c r="AS56" s="43">
        <f t="shared" si="40"/>
        <v>0.66666666666666663</v>
      </c>
      <c r="AT56" s="43">
        <f t="shared" si="41"/>
        <v>0.57319922128488021</v>
      </c>
      <c r="AU56" s="43">
        <f t="shared" si="42"/>
        <v>0.59298871063576919</v>
      </c>
      <c r="AV56" s="43">
        <f t="shared" si="43"/>
        <v>0.26021466639824559</v>
      </c>
      <c r="AW56" s="43">
        <f t="shared" si="44"/>
        <v>0.28305487086729314</v>
      </c>
      <c r="AX56" s="43">
        <f t="shared" si="45"/>
        <v>0.61824183770504793</v>
      </c>
      <c r="AY56" s="43">
        <f t="shared" si="46"/>
        <v>0.54147673285946107</v>
      </c>
      <c r="AZ56" s="43">
        <f t="shared" si="47"/>
        <v>0.62729531178753239</v>
      </c>
      <c r="BA56" s="43">
        <f t="shared" si="48"/>
        <v>0.3857331571994716</v>
      </c>
      <c r="BB56" s="43">
        <f t="shared" si="49"/>
        <v>0.20420420420420421</v>
      </c>
      <c r="BC56">
        <v>95</v>
      </c>
      <c r="BE56">
        <f>VLOOKUP($A56, Calcs!$A$3:'Calcs'!$ALW$130, 845, FALSE)</f>
        <v>59.75</v>
      </c>
      <c r="BF56" s="43">
        <v>0</v>
      </c>
      <c r="BG56">
        <f>IF(A56&lt;17, SoC!P$3, IF(A56&lt;33, SoC!P$4, IF(A56&lt;49, SoC!P$5, IF(A56&lt;65, SoC!P$6, IF(A56&lt;81, SoC!P$7, IF(A56&lt;97, SoC!P$8, SoC!P$9))))))</f>
        <v>0.95268754974287051</v>
      </c>
      <c r="BH56" s="43">
        <v>0.57319922128488021</v>
      </c>
      <c r="BI56" s="43">
        <v>0.59298871063576919</v>
      </c>
      <c r="BJ56" s="43">
        <v>6.6185345810080953</v>
      </c>
      <c r="BK56" s="183">
        <v>0.55259277607709756</v>
      </c>
      <c r="BL56">
        <f>VLOOKUP($A56, Calcs!$A$3:'Calcs'!$BAA$130, 1025, FALSE)</f>
        <v>1838</v>
      </c>
      <c r="BM56" s="554">
        <v>6</v>
      </c>
      <c r="BN56" s="43">
        <f t="shared" si="50"/>
        <v>0.74336584268924921</v>
      </c>
      <c r="BO56" s="43" t="str">
        <f t="shared" si="51"/>
        <v>C</v>
      </c>
      <c r="BP56" s="187">
        <f t="shared" si="52"/>
        <v>0.76951602558309196</v>
      </c>
      <c r="BQ56" s="48" t="s">
        <v>496</v>
      </c>
      <c r="BR56" t="s">
        <v>1958</v>
      </c>
      <c r="BS56" t="str">
        <f t="shared" si="53"/>
        <v>Prism</v>
      </c>
      <c r="BT56" t="s">
        <v>497</v>
      </c>
      <c r="BU56" t="s">
        <v>350</v>
      </c>
      <c r="BV56" s="91">
        <f>IF(BT56="MRL", VLOOKUP(C56, Master!BL:BP, 5, FALSE), IF(BT56="UTL", VLOOKUP(C56, Ultra!BL:BP, 5, FALSE), ""))</f>
        <v>4</v>
      </c>
      <c r="BW56" t="s">
        <v>24</v>
      </c>
      <c r="BX56" t="s">
        <v>24</v>
      </c>
      <c r="BY56">
        <f>MATCH(A56, Standings!$D$21:$D$36, 0)</f>
        <v>6</v>
      </c>
      <c r="BZ56" s="183">
        <v>0.5954301843415043</v>
      </c>
      <c r="CA56" s="24" t="s">
        <v>121</v>
      </c>
      <c r="CB56">
        <v>55</v>
      </c>
      <c r="CC56">
        <v>55</v>
      </c>
      <c r="CD56">
        <v>54</v>
      </c>
      <c r="CE56">
        <v>53</v>
      </c>
      <c r="CF56">
        <v>52</v>
      </c>
      <c r="CG56">
        <v>52</v>
      </c>
      <c r="CH56">
        <v>51</v>
      </c>
      <c r="CI56">
        <v>50</v>
      </c>
      <c r="CJ56">
        <v>50</v>
      </c>
      <c r="CK56">
        <v>50</v>
      </c>
      <c r="CL56">
        <v>50</v>
      </c>
      <c r="CM56">
        <v>49</v>
      </c>
      <c r="CN56">
        <v>49</v>
      </c>
      <c r="CO56">
        <v>49</v>
      </c>
      <c r="CP56">
        <v>49</v>
      </c>
      <c r="CQ56">
        <v>52</v>
      </c>
      <c r="CR56">
        <v>52</v>
      </c>
      <c r="CS56">
        <v>63</v>
      </c>
      <c r="CT56">
        <v>62</v>
      </c>
      <c r="CU56">
        <v>66</v>
      </c>
      <c r="CV56">
        <v>69</v>
      </c>
      <c r="CW56">
        <v>82</v>
      </c>
      <c r="CX56">
        <v>80</v>
      </c>
      <c r="CY56">
        <v>80</v>
      </c>
      <c r="CZ56">
        <v>76</v>
      </c>
      <c r="DA56">
        <v>69</v>
      </c>
      <c r="DB56">
        <v>63</v>
      </c>
      <c r="DC56">
        <v>58</v>
      </c>
      <c r="DD56">
        <v>47</v>
      </c>
      <c r="DE56">
        <v>44</v>
      </c>
      <c r="DF56">
        <v>35</v>
      </c>
      <c r="DG56">
        <v>44</v>
      </c>
      <c r="DH56">
        <v>51</v>
      </c>
      <c r="DI56">
        <v>58</v>
      </c>
      <c r="DJ56">
        <v>57</v>
      </c>
      <c r="DK56">
        <v>54</v>
      </c>
      <c r="DL56">
        <v>61</v>
      </c>
      <c r="DM56">
        <v>66</v>
      </c>
      <c r="DN56">
        <v>47</v>
      </c>
    </row>
    <row r="57" spans="1:118" x14ac:dyDescent="0.35">
      <c r="A57">
        <v>14</v>
      </c>
      <c r="B57" s="83" t="s">
        <v>6</v>
      </c>
      <c r="C57" s="49" t="s">
        <v>138</v>
      </c>
      <c r="D57" t="s">
        <v>24</v>
      </c>
      <c r="F57" s="28">
        <f>VLOOKUP($A57, Calcs!$A$3:'Calcs'!$ALW$130, 95, FALSE)+VLOOKUP($A57, Calcs!$A$3:'Calcs'!$ALW$130, 97, FALSE)</f>
        <v>6</v>
      </c>
      <c r="G57" s="28">
        <f>VLOOKUP($A57, Calcs!$A$3:'Calcs'!$ALW$130, 96, FALSE)+VLOOKUP($A57, Calcs!$A$3:'Calcs'!$ALW$130, 98, FALSE)</f>
        <v>6</v>
      </c>
      <c r="I57" s="28">
        <f>VLOOKUP($A57, Calcs!$A$3:'Calcs'!$ALW$130, 99, FALSE)+VLOOKUP($A57, Calcs!$A$3:'Calcs'!$ALW$130, 101, FALSE)</f>
        <v>5</v>
      </c>
      <c r="J57" s="28">
        <f>VLOOKUP($A57, Calcs!$A$3:'Calcs'!$ALW$130, 100, FALSE)+VLOOKUP($A57, Calcs!$A$3:'Calcs'!$ALW$130, 102, FALSE)</f>
        <v>4</v>
      </c>
      <c r="L57" s="28">
        <f>VLOOKUP($A57, Calcs!$A$3:'Calcs'!$ALW$130, 119, FALSE)</f>
        <v>6</v>
      </c>
      <c r="M57" s="28">
        <f>VLOOKUP($A57, Calcs!$A$3:'Calcs'!$ALW$130, 120, FALSE)</f>
        <v>5</v>
      </c>
      <c r="N57" t="s">
        <v>1947</v>
      </c>
      <c r="O57" s="202">
        <f>VLOOKUP($A57, Calcs!$A$3:'Calcs'!$ALW$130, 302, FALSE)/X57</f>
        <v>18.347368421052632</v>
      </c>
      <c r="P57" s="202">
        <f>VLOOKUP($A57, Calcs!$A$3:'Calcs'!$ALW$130, 394, FALSE)/X57</f>
        <v>17.578947368421051</v>
      </c>
      <c r="Q57" s="202">
        <f t="shared" si="27"/>
        <v>0.76842105263158089</v>
      </c>
      <c r="R57" s="202">
        <f>O57/(VLOOKUP($A57,Calcs!$A$3:'Calcs'!$ALW$130,485,FALSE)/X57)</f>
        <v>2.181476846057572</v>
      </c>
      <c r="S57" s="187">
        <f>VLOOKUP($A57, Calcs!$A$3:'Calcs'!$ALW$130, 210, FALSE)/X57</f>
        <v>0.5501664448282515</v>
      </c>
      <c r="T57" s="43">
        <f>VLOOKUP($A57, Calcs!$A$3:'Calcs'!$ALW$130, 576, FALSE)/X57</f>
        <v>1.747157894736842</v>
      </c>
      <c r="U57">
        <f>VLOOKUP($A57, Calcs!$A$3:'Calcs'!$ALW$130, 667, FALSE)/X57</f>
        <v>69.757894736842104</v>
      </c>
      <c r="V57">
        <f>VLOOKUP($A57, Calcs!$A$3:'Calcs'!$ALW$130, 758, FALSE)/X57</f>
        <v>42.626315789473679</v>
      </c>
      <c r="X57" s="202">
        <f>VLOOKUP($A57, Calcs!$A$3:'Calcs'!$ALW$130, 9, FALSE)</f>
        <v>15.833333333333334</v>
      </c>
      <c r="Y57" s="43">
        <f t="shared" si="28"/>
        <v>3.3530545492952979</v>
      </c>
      <c r="Z57" s="43">
        <f t="shared" si="29"/>
        <v>0.55653163359935864</v>
      </c>
      <c r="AA57" s="43">
        <f t="shared" si="30"/>
        <v>-0.97873684210526113</v>
      </c>
      <c r="AB57">
        <f t="shared" si="31"/>
        <v>69.757894736842104</v>
      </c>
      <c r="AC57">
        <f t="shared" si="32"/>
        <v>42.626315789473679</v>
      </c>
      <c r="AD57">
        <f t="shared" si="33"/>
        <v>6.5760201006051053</v>
      </c>
      <c r="AE57" s="43">
        <f t="shared" si="34"/>
        <v>6.5288831961885858</v>
      </c>
      <c r="AG57" s="94">
        <v>27</v>
      </c>
      <c r="AH57" s="94">
        <v>20</v>
      </c>
      <c r="AI57" s="94">
        <v>20</v>
      </c>
      <c r="AL57" s="28">
        <f t="shared" si="35"/>
        <v>67</v>
      </c>
      <c r="AN57" s="44">
        <v>56</v>
      </c>
      <c r="AO57" s="77">
        <f t="shared" si="36"/>
        <v>56</v>
      </c>
      <c r="AP57" s="45">
        <f t="shared" si="37"/>
        <v>0</v>
      </c>
      <c r="AQ57" s="46">
        <f t="shared" si="38"/>
        <v>0.55230614365727437</v>
      </c>
      <c r="AR57" s="43">
        <f t="shared" si="39"/>
        <v>0.58333333333333337</v>
      </c>
      <c r="AS57" s="43">
        <f t="shared" si="40"/>
        <v>0.55555555555555558</v>
      </c>
      <c r="AT57" s="43">
        <f t="shared" si="41"/>
        <v>0.67484089848241613</v>
      </c>
      <c r="AU57" s="43">
        <f t="shared" si="42"/>
        <v>0.61206492166244508</v>
      </c>
      <c r="AV57" s="43">
        <f t="shared" si="43"/>
        <v>0.38674669108007942</v>
      </c>
      <c r="AW57" s="43">
        <f t="shared" si="44"/>
        <v>0.5152698845211815</v>
      </c>
      <c r="AX57" s="43">
        <f t="shared" si="45"/>
        <v>0.55161337748841566</v>
      </c>
      <c r="AY57" s="43">
        <f t="shared" si="46"/>
        <v>0.72141654947551737</v>
      </c>
      <c r="AZ57" s="43">
        <f t="shared" si="47"/>
        <v>0.61468625887805239</v>
      </c>
      <c r="BA57" s="43">
        <f t="shared" si="48"/>
        <v>0.39498018494055481</v>
      </c>
      <c r="BB57" s="43">
        <f t="shared" si="49"/>
        <v>0.20120120120120119</v>
      </c>
      <c r="BC57">
        <v>122</v>
      </c>
      <c r="BE57">
        <f>VLOOKUP($A57, Calcs!$A$3:'Calcs'!$ALW$130, 845, FALSE)</f>
        <v>61.25</v>
      </c>
      <c r="BF57" s="43">
        <v>1</v>
      </c>
      <c r="BG57">
        <f>IF(A57&lt;17, SoC!P$3, IF(A57&lt;33, SoC!P$4, IF(A57&lt;49, SoC!P$5, IF(A57&lt;65, SoC!P$6, IF(A57&lt;81, SoC!P$7, IF(A57&lt;97, SoC!P$8, SoC!P$9))))))</f>
        <v>1.0115695692293525</v>
      </c>
      <c r="BH57" s="43">
        <v>0.67484089848241613</v>
      </c>
      <c r="BI57" s="43">
        <v>0.61206492166244508</v>
      </c>
      <c r="BJ57" s="43">
        <v>6.5288831961885858</v>
      </c>
      <c r="BK57" s="183">
        <v>0.55232234570989558</v>
      </c>
      <c r="BL57">
        <f>VLOOKUP($A57, Calcs!$A$3:'Calcs'!$BAA$130, 1025, FALSE)</f>
        <v>1845</v>
      </c>
      <c r="BM57" s="554">
        <v>6.1</v>
      </c>
      <c r="BN57" s="43">
        <f t="shared" si="50"/>
        <v>0.74318392455023918</v>
      </c>
      <c r="BO57" s="43" t="str">
        <f t="shared" si="51"/>
        <v>C</v>
      </c>
      <c r="BP57" s="187">
        <f t="shared" si="52"/>
        <v>0.71928172582929761</v>
      </c>
      <c r="BQ57" s="48" t="s">
        <v>486</v>
      </c>
      <c r="BR57" t="s">
        <v>1957</v>
      </c>
      <c r="BS57" t="str">
        <f t="shared" si="53"/>
        <v>Wild</v>
      </c>
      <c r="BT57" t="s">
        <v>497</v>
      </c>
      <c r="BU57" t="s">
        <v>459</v>
      </c>
      <c r="BV57" s="91">
        <f>IF(BT57="MRL", VLOOKUP(C57, Master!BL:BP, 5, FALSE), IF(BT57="UTL", VLOOKUP(C57, Ultra!BL:BP, 5, FALSE), ""))</f>
        <v>2</v>
      </c>
      <c r="BW57" t="s">
        <v>24</v>
      </c>
      <c r="BX57" t="s">
        <v>24</v>
      </c>
      <c r="BY57">
        <f>MATCH(A57, Standings!$D$3:$D$18, 0)</f>
        <v>7</v>
      </c>
      <c r="BZ57" s="183">
        <v>0.67139385289565034</v>
      </c>
      <c r="CA57" s="25" t="s">
        <v>138</v>
      </c>
      <c r="CB57">
        <v>56</v>
      </c>
      <c r="CC57">
        <v>56</v>
      </c>
      <c r="CD57">
        <v>56</v>
      </c>
      <c r="CE57">
        <v>55</v>
      </c>
      <c r="CF57">
        <v>54</v>
      </c>
      <c r="CG57">
        <v>53</v>
      </c>
      <c r="CH57">
        <v>53</v>
      </c>
      <c r="CI57">
        <v>52</v>
      </c>
      <c r="CJ57">
        <v>52</v>
      </c>
      <c r="CK57">
        <v>51</v>
      </c>
      <c r="CL57">
        <v>51</v>
      </c>
      <c r="CM57">
        <v>53</v>
      </c>
      <c r="CN57">
        <v>51</v>
      </c>
      <c r="CO57">
        <v>52</v>
      </c>
      <c r="CP57">
        <v>47</v>
      </c>
      <c r="CQ57">
        <v>41</v>
      </c>
      <c r="CR57">
        <v>38</v>
      </c>
      <c r="CS57">
        <v>33</v>
      </c>
      <c r="CT57">
        <v>32</v>
      </c>
      <c r="CU57">
        <v>35</v>
      </c>
      <c r="CV57">
        <v>35</v>
      </c>
      <c r="CW57">
        <v>38</v>
      </c>
      <c r="CX57">
        <v>35</v>
      </c>
      <c r="CY57">
        <v>38</v>
      </c>
      <c r="CZ57">
        <v>39</v>
      </c>
      <c r="DA57">
        <v>38</v>
      </c>
      <c r="DB57">
        <v>37</v>
      </c>
      <c r="DC57">
        <v>42</v>
      </c>
      <c r="DD57">
        <v>46</v>
      </c>
      <c r="DE57">
        <v>50</v>
      </c>
      <c r="DF57">
        <v>39</v>
      </c>
      <c r="DG57">
        <v>41</v>
      </c>
      <c r="DH57">
        <v>31</v>
      </c>
      <c r="DI57">
        <v>30</v>
      </c>
      <c r="DJ57">
        <v>19</v>
      </c>
      <c r="DK57">
        <v>22</v>
      </c>
      <c r="DL57">
        <v>30</v>
      </c>
      <c r="DM57">
        <v>22</v>
      </c>
      <c r="DN57">
        <v>35</v>
      </c>
    </row>
    <row r="58" spans="1:118" x14ac:dyDescent="0.35">
      <c r="A58">
        <v>93</v>
      </c>
      <c r="B58" s="88" t="s">
        <v>1</v>
      </c>
      <c r="C58" s="54" t="s">
        <v>60</v>
      </c>
      <c r="D58" t="s">
        <v>24</v>
      </c>
      <c r="F58" s="28">
        <f>VLOOKUP($A58, Calcs!$A$3:'Calcs'!$ALW$130, 95, FALSE)+VLOOKUP($A58, Calcs!$A$3:'Calcs'!$ALW$130, 97, FALSE)</f>
        <v>7</v>
      </c>
      <c r="G58" s="28">
        <f>VLOOKUP($A58, Calcs!$A$3:'Calcs'!$ALW$130, 96, FALSE)+VLOOKUP($A58, Calcs!$A$3:'Calcs'!$ALW$130, 98, FALSE)</f>
        <v>5</v>
      </c>
      <c r="I58" s="28">
        <f>VLOOKUP($A58, Calcs!$A$3:'Calcs'!$ALW$130, 99, FALSE)+VLOOKUP($A58, Calcs!$A$3:'Calcs'!$ALW$130, 101, FALSE)</f>
        <v>5</v>
      </c>
      <c r="J58" s="28">
        <f>VLOOKUP($A58, Calcs!$A$3:'Calcs'!$ALW$130, 100, FALSE)+VLOOKUP($A58, Calcs!$A$3:'Calcs'!$ALW$130, 102, FALSE)</f>
        <v>4</v>
      </c>
      <c r="L58" s="28">
        <f>VLOOKUP($A58, Calcs!$A$3:'Calcs'!$ALW$130, 119, FALSE)</f>
        <v>1</v>
      </c>
      <c r="M58" s="28">
        <f>VLOOKUP($A58, Calcs!$A$3:'Calcs'!$ALW$130, 120, FALSE)</f>
        <v>1</v>
      </c>
      <c r="O58" s="202">
        <f>VLOOKUP($A58, Calcs!$A$3:'Calcs'!$ALW$130, 302, FALSE)/X58</f>
        <v>19</v>
      </c>
      <c r="P58" s="202">
        <f>VLOOKUP($A58, Calcs!$A$3:'Calcs'!$ALW$130, 394, FALSE)/X58</f>
        <v>16.653846153846153</v>
      </c>
      <c r="Q58" s="202">
        <f t="shared" si="27"/>
        <v>2.3461538461538467</v>
      </c>
      <c r="R58" s="202">
        <f>O58/(VLOOKUP($A58,Calcs!$A$3:'Calcs'!$ALW$130,485,FALSE)/X58)</f>
        <v>2.1858407079646018</v>
      </c>
      <c r="S58" s="187">
        <f>VLOOKUP($A58, Calcs!$A$3:'Calcs'!$ALW$130, 210, FALSE)/X58</f>
        <v>0.4888613245999972</v>
      </c>
      <c r="T58" s="43">
        <f>VLOOKUP($A58, Calcs!$A$3:'Calcs'!$ALW$130, 576, FALSE)/X58</f>
        <v>1.1853846153846155</v>
      </c>
      <c r="U58">
        <f>VLOOKUP($A58, Calcs!$A$3:'Calcs'!$ALW$130, 667, FALSE)/X58</f>
        <v>46.307692307692307</v>
      </c>
      <c r="V58">
        <f>VLOOKUP($A58, Calcs!$A$3:'Calcs'!$ALW$130, 758, FALSE)/X58</f>
        <v>51.900000000000006</v>
      </c>
      <c r="X58" s="202">
        <f>VLOOKUP($A58, Calcs!$A$3:'Calcs'!$ALW$130, 9, FALSE)</f>
        <v>13</v>
      </c>
      <c r="Y58" s="43">
        <f t="shared" si="28"/>
        <v>3.2540524637163468</v>
      </c>
      <c r="Z58" s="43">
        <f t="shared" si="29"/>
        <v>0.49695668402205323</v>
      </c>
      <c r="AA58" s="43">
        <f t="shared" si="30"/>
        <v>1.1607692307692312</v>
      </c>
      <c r="AB58">
        <f t="shared" si="31"/>
        <v>46.307692307692307</v>
      </c>
      <c r="AC58">
        <f t="shared" si="32"/>
        <v>51.900000000000006</v>
      </c>
      <c r="AD58">
        <f t="shared" si="33"/>
        <v>4.7918327980072881</v>
      </c>
      <c r="AE58" s="43">
        <f t="shared" si="34"/>
        <v>7.2041654617311508</v>
      </c>
      <c r="AH58" s="94">
        <v>10</v>
      </c>
      <c r="AI58" s="94">
        <v>15</v>
      </c>
      <c r="AL58" s="28">
        <f t="shared" si="35"/>
        <v>25</v>
      </c>
      <c r="AN58" s="44">
        <v>57</v>
      </c>
      <c r="AO58" s="77">
        <f t="shared" si="36"/>
        <v>57</v>
      </c>
      <c r="AP58" s="45">
        <f t="shared" si="37"/>
        <v>0</v>
      </c>
      <c r="AQ58" s="46">
        <f t="shared" si="38"/>
        <v>0.54569049551635018</v>
      </c>
      <c r="AR58" s="43">
        <f t="shared" si="39"/>
        <v>0.59722222222222221</v>
      </c>
      <c r="AS58" s="43">
        <f t="shared" si="40"/>
        <v>0.55555555555555558</v>
      </c>
      <c r="AT58" s="43">
        <f t="shared" si="41"/>
        <v>0.72636815920397979</v>
      </c>
      <c r="AU58" s="43">
        <f t="shared" si="42"/>
        <v>0.66703231409113783</v>
      </c>
      <c r="AV58" s="43">
        <f t="shared" si="43"/>
        <v>0.38991246646570082</v>
      </c>
      <c r="AW58" s="43">
        <f t="shared" si="44"/>
        <v>0.321004469677374</v>
      </c>
      <c r="AX58" s="43">
        <f t="shared" si="45"/>
        <v>0.71056313129773785</v>
      </c>
      <c r="AY58" s="43">
        <f t="shared" si="46"/>
        <v>0.57573043918711142</v>
      </c>
      <c r="AZ58" s="43">
        <f t="shared" si="47"/>
        <v>0.70966158839696469</v>
      </c>
      <c r="BA58" s="43">
        <f t="shared" si="48"/>
        <v>0.29326287978863935</v>
      </c>
      <c r="BB58" s="43">
        <f t="shared" si="49"/>
        <v>7.5075075075075076E-2</v>
      </c>
      <c r="BC58">
        <v>30</v>
      </c>
      <c r="BE58">
        <f>VLOOKUP($A58, Calcs!$A$3:'Calcs'!$ALW$130, 845, FALSE)</f>
        <v>17.03125</v>
      </c>
      <c r="BF58" s="43">
        <v>2</v>
      </c>
      <c r="BG58">
        <f>IF(A58&lt;17, SoC!P$3, IF(A58&lt;33, SoC!P$4, IF(A58&lt;49, SoC!P$5, IF(A58&lt;65, SoC!P$6, IF(A58&lt;81, SoC!P$7, IF(A58&lt;97, SoC!P$8, SoC!P$9))))))</f>
        <v>1.0165596233833387</v>
      </c>
      <c r="BH58" s="43">
        <v>0.72636815920397979</v>
      </c>
      <c r="BI58" s="43">
        <v>0.66703231409113783</v>
      </c>
      <c r="BJ58" s="43">
        <v>7.2041654617311508</v>
      </c>
      <c r="BK58" s="183">
        <v>0.54581257305231079</v>
      </c>
      <c r="BL58">
        <f>VLOOKUP($A58, Calcs!$A$3:'Calcs'!$BAA$130, 1025, FALSE)</f>
        <v>1768</v>
      </c>
      <c r="BM58" s="554">
        <v>1.7</v>
      </c>
      <c r="BN58" s="43">
        <f t="shared" si="50"/>
        <v>0.73879129194401771</v>
      </c>
      <c r="BO58" s="43" t="str">
        <f t="shared" si="51"/>
        <v>C</v>
      </c>
      <c r="BP58" s="187">
        <f t="shared" si="52"/>
        <v>0.92672740544888432</v>
      </c>
      <c r="BQ58" s="48" t="s">
        <v>459</v>
      </c>
      <c r="BR58" t="s">
        <v>1962</v>
      </c>
      <c r="BS58" t="str">
        <f t="shared" si="53"/>
        <v>Hakuna</v>
      </c>
      <c r="BT58" t="s">
        <v>1671</v>
      </c>
      <c r="BU58" t="s">
        <v>1671</v>
      </c>
      <c r="BW58" t="s">
        <v>24</v>
      </c>
      <c r="BX58" t="s">
        <v>24</v>
      </c>
      <c r="BY58">
        <f>MATCH(A58, Standings!$X$21:$X$36, 0)</f>
        <v>10</v>
      </c>
      <c r="BZ58" s="183">
        <v>0.37806572026558405</v>
      </c>
      <c r="CA58" s="20" t="s">
        <v>60</v>
      </c>
      <c r="CB58">
        <v>57</v>
      </c>
      <c r="CC58">
        <v>57</v>
      </c>
      <c r="CD58">
        <v>57</v>
      </c>
      <c r="CE58">
        <v>57</v>
      </c>
      <c r="CF58">
        <v>57</v>
      </c>
      <c r="CG58">
        <v>57</v>
      </c>
      <c r="CH58">
        <v>57</v>
      </c>
      <c r="CI58">
        <v>57</v>
      </c>
      <c r="CJ58">
        <v>57</v>
      </c>
      <c r="CK58">
        <v>57</v>
      </c>
      <c r="CL58">
        <v>57</v>
      </c>
      <c r="CM58">
        <v>57</v>
      </c>
      <c r="CN58">
        <v>57</v>
      </c>
      <c r="CO58">
        <v>58</v>
      </c>
      <c r="CP58">
        <v>57</v>
      </c>
      <c r="CQ58">
        <v>60</v>
      </c>
      <c r="CR58">
        <v>60</v>
      </c>
      <c r="CS58">
        <v>50</v>
      </c>
      <c r="CT58">
        <v>50</v>
      </c>
      <c r="CU58">
        <v>59</v>
      </c>
      <c r="CV58">
        <v>59</v>
      </c>
      <c r="CW58">
        <v>68</v>
      </c>
      <c r="CX58">
        <v>66</v>
      </c>
      <c r="CY58">
        <v>71</v>
      </c>
      <c r="CZ58">
        <v>71</v>
      </c>
      <c r="DA58">
        <v>76</v>
      </c>
      <c r="DB58">
        <v>76</v>
      </c>
      <c r="DC58">
        <v>75</v>
      </c>
      <c r="DD58">
        <v>62</v>
      </c>
      <c r="DE58">
        <v>58</v>
      </c>
      <c r="DF58">
        <v>45</v>
      </c>
      <c r="DG58">
        <v>37</v>
      </c>
      <c r="DH58">
        <v>42</v>
      </c>
      <c r="DI58">
        <v>38</v>
      </c>
      <c r="DJ58">
        <v>32</v>
      </c>
      <c r="DK58">
        <v>35</v>
      </c>
      <c r="DL58">
        <v>90</v>
      </c>
      <c r="DM58">
        <v>89</v>
      </c>
      <c r="DN58">
        <v>100</v>
      </c>
    </row>
    <row r="59" spans="1:118" x14ac:dyDescent="0.35">
      <c r="A59">
        <v>47</v>
      </c>
      <c r="B59" s="85" t="s">
        <v>4</v>
      </c>
      <c r="C59" s="51" t="s">
        <v>105</v>
      </c>
      <c r="D59" t="s">
        <v>24</v>
      </c>
      <c r="F59" s="28">
        <f>VLOOKUP($A59, Calcs!$A$3:'Calcs'!$ALW$130, 95, FALSE)+VLOOKUP($A59, Calcs!$A$3:'Calcs'!$ALW$130, 97, FALSE)</f>
        <v>8</v>
      </c>
      <c r="G59" s="28">
        <f>VLOOKUP($A59, Calcs!$A$3:'Calcs'!$ALW$130, 96, FALSE)+VLOOKUP($A59, Calcs!$A$3:'Calcs'!$ALW$130, 98, FALSE)</f>
        <v>4</v>
      </c>
      <c r="I59" s="28">
        <f>VLOOKUP($A59, Calcs!$A$3:'Calcs'!$ALW$130, 99, FALSE)+VLOOKUP($A59, Calcs!$A$3:'Calcs'!$ALW$130, 101, FALSE)</f>
        <v>6</v>
      </c>
      <c r="J59" s="28">
        <f>VLOOKUP($A59, Calcs!$A$3:'Calcs'!$ALW$130, 100, FALSE)+VLOOKUP($A59, Calcs!$A$3:'Calcs'!$ALW$130, 102, FALSE)</f>
        <v>3</v>
      </c>
      <c r="L59" s="28">
        <f>VLOOKUP($A59, Calcs!$A$3:'Calcs'!$ALW$130, 119, FALSE)</f>
        <v>1</v>
      </c>
      <c r="M59" s="28">
        <f>VLOOKUP($A59, Calcs!$A$3:'Calcs'!$ALW$130, 120, FALSE)</f>
        <v>2</v>
      </c>
      <c r="N59" t="s">
        <v>1947</v>
      </c>
      <c r="O59" s="202">
        <f>VLOOKUP($A59, Calcs!$A$3:'Calcs'!$ALW$130, 302, FALSE)/X59</f>
        <v>17.678571428571427</v>
      </c>
      <c r="P59" s="202">
        <f>VLOOKUP($A59, Calcs!$A$3:'Calcs'!$ALW$130, 394, FALSE)/X59</f>
        <v>18.357142857142858</v>
      </c>
      <c r="Q59" s="202">
        <f t="shared" si="27"/>
        <v>-0.6785714285714306</v>
      </c>
      <c r="R59" s="202">
        <f>O59/(VLOOKUP($A59,Calcs!$A$3:'Calcs'!$ALW$130,485,FALSE)/X59)</f>
        <v>1.93359375</v>
      </c>
      <c r="S59" s="187">
        <f>VLOOKUP($A59, Calcs!$A$3:'Calcs'!$ALW$130, 210, FALSE)/X59</f>
        <v>0.50447956506504643</v>
      </c>
      <c r="T59" s="43">
        <f>VLOOKUP($A59, Calcs!$A$3:'Calcs'!$ALW$130, 576, FALSE)/X59</f>
        <v>-2.1389285714285715</v>
      </c>
      <c r="U59">
        <f>VLOOKUP($A59, Calcs!$A$3:'Calcs'!$ALW$130, 667, FALSE)/X59</f>
        <v>42.464285714285715</v>
      </c>
      <c r="V59">
        <f>VLOOKUP($A59, Calcs!$A$3:'Calcs'!$ALW$130, 758, FALSE)/X59</f>
        <v>46.789285714285711</v>
      </c>
      <c r="X59" s="202">
        <f>VLOOKUP($A59, Calcs!$A$3:'Calcs'!$ALW$130, 9, FALSE)</f>
        <v>14</v>
      </c>
      <c r="Y59" s="43">
        <f t="shared" si="28"/>
        <v>5.0350616605463427</v>
      </c>
      <c r="Z59" s="43">
        <f t="shared" si="29"/>
        <v>0.49112439718965184</v>
      </c>
      <c r="AA59" s="43">
        <f t="shared" si="30"/>
        <v>1.4603571428571409</v>
      </c>
      <c r="AB59">
        <f t="shared" si="31"/>
        <v>42.464285714285715</v>
      </c>
      <c r="AC59">
        <f t="shared" si="32"/>
        <v>46.789285714285711</v>
      </c>
      <c r="AD59">
        <f t="shared" si="33"/>
        <v>3.57761415351793</v>
      </c>
      <c r="AE59" s="43">
        <f t="shared" si="34"/>
        <v>6.8402694182528885</v>
      </c>
      <c r="AH59" s="94">
        <v>10</v>
      </c>
      <c r="AI59" s="94">
        <v>30</v>
      </c>
      <c r="AL59" s="28">
        <f t="shared" si="35"/>
        <v>40</v>
      </c>
      <c r="AN59" s="44">
        <v>58</v>
      </c>
      <c r="AO59" s="77">
        <f t="shared" si="36"/>
        <v>58</v>
      </c>
      <c r="AP59" s="45">
        <f t="shared" si="37"/>
        <v>0</v>
      </c>
      <c r="AQ59" s="46">
        <f t="shared" si="38"/>
        <v>0.54008076712467024</v>
      </c>
      <c r="AR59" s="43">
        <f t="shared" si="39"/>
        <v>0.68055555555555547</v>
      </c>
      <c r="AS59" s="43">
        <f t="shared" si="40"/>
        <v>0.66666666666666663</v>
      </c>
      <c r="AT59" s="43">
        <f t="shared" si="41"/>
        <v>0.62203732888353225</v>
      </c>
      <c r="AU59" s="43">
        <f t="shared" si="42"/>
        <v>0.56582633053221298</v>
      </c>
      <c r="AV59" s="43">
        <f t="shared" si="43"/>
        <v>0.20691923074121368</v>
      </c>
      <c r="AW59" s="43">
        <f t="shared" si="44"/>
        <v>0.30198621403429843</v>
      </c>
      <c r="AX59" s="43">
        <f t="shared" si="45"/>
        <v>0.73282033611447572</v>
      </c>
      <c r="AY59" s="43">
        <f t="shared" si="46"/>
        <v>0.4700047916518304</v>
      </c>
      <c r="AZ59" s="43">
        <f t="shared" si="47"/>
        <v>0.65848129179579784</v>
      </c>
      <c r="BA59" s="43">
        <f t="shared" si="48"/>
        <v>0.28269484808454426</v>
      </c>
      <c r="BB59" s="43">
        <f t="shared" si="49"/>
        <v>0.12012012012012012</v>
      </c>
      <c r="BC59">
        <v>36</v>
      </c>
      <c r="BE59">
        <f>VLOOKUP($A59, Calcs!$A$3:'Calcs'!$ALW$130, 845, FALSE)</f>
        <v>28.3125</v>
      </c>
      <c r="BF59" s="43">
        <v>0.33333333333333331</v>
      </c>
      <c r="BG59">
        <f>IF(A59&lt;17, SoC!P$3, IF(A59&lt;33, SoC!P$4, IF(A59&lt;49, SoC!P$5, IF(A59&lt;65, SoC!P$6, IF(A59&lt;81, SoC!P$7, IF(A59&lt;97, SoC!P$8, SoC!P$9))))))</f>
        <v>0.9735268407280826</v>
      </c>
      <c r="BH59" s="43">
        <v>0.62203732888353225</v>
      </c>
      <c r="BI59" s="43">
        <v>0.56582633053221298</v>
      </c>
      <c r="BJ59" s="43">
        <v>6.8402694182528885</v>
      </c>
      <c r="BK59" s="183">
        <v>0.54003685840701343</v>
      </c>
      <c r="BL59">
        <f>VLOOKUP($A59, Calcs!$A$3:'Calcs'!$BAA$130, 1025, FALSE)</f>
        <v>1760</v>
      </c>
      <c r="BM59" s="554">
        <v>2.8</v>
      </c>
      <c r="BN59" s="43">
        <f t="shared" si="50"/>
        <v>0.73487200137643927</v>
      </c>
      <c r="BO59" s="43" t="str">
        <f t="shared" si="51"/>
        <v>C</v>
      </c>
      <c r="BP59" s="187">
        <f t="shared" si="52"/>
        <v>0.62926509080380599</v>
      </c>
      <c r="BQ59" s="48" t="s">
        <v>486</v>
      </c>
      <c r="BR59" t="s">
        <v>1963</v>
      </c>
      <c r="BS59" t="str">
        <f t="shared" si="53"/>
        <v>Wild</v>
      </c>
      <c r="BT59" t="s">
        <v>1671</v>
      </c>
      <c r="BU59" t="s">
        <v>1671</v>
      </c>
      <c r="BW59" t="s">
        <v>24</v>
      </c>
      <c r="BX59" t="s">
        <v>24</v>
      </c>
      <c r="BY59">
        <f>MATCH(A59, Standings!$N$3:$N$18, 0)</f>
        <v>6</v>
      </c>
      <c r="BZ59" s="183">
        <v>0.31275558534200243</v>
      </c>
      <c r="CA59" s="23" t="s">
        <v>105</v>
      </c>
      <c r="CB59">
        <v>58</v>
      </c>
      <c r="CC59">
        <v>58</v>
      </c>
      <c r="CD59">
        <v>58</v>
      </c>
      <c r="CE59">
        <v>58</v>
      </c>
      <c r="CF59">
        <v>58</v>
      </c>
      <c r="CG59">
        <v>58</v>
      </c>
      <c r="CH59">
        <v>58</v>
      </c>
      <c r="CI59">
        <v>58</v>
      </c>
      <c r="CJ59">
        <v>58</v>
      </c>
      <c r="CK59">
        <v>58</v>
      </c>
      <c r="CL59">
        <v>58</v>
      </c>
      <c r="CM59">
        <v>58</v>
      </c>
      <c r="CN59">
        <v>58</v>
      </c>
      <c r="CO59">
        <v>57</v>
      </c>
      <c r="CP59">
        <v>58</v>
      </c>
      <c r="CQ59">
        <v>61</v>
      </c>
      <c r="CR59">
        <v>61</v>
      </c>
      <c r="CS59">
        <v>64</v>
      </c>
      <c r="CT59">
        <v>64</v>
      </c>
      <c r="CU59">
        <v>69</v>
      </c>
      <c r="CV59">
        <v>67</v>
      </c>
      <c r="CW59">
        <v>59</v>
      </c>
      <c r="CX59">
        <v>60</v>
      </c>
      <c r="CY59">
        <v>59</v>
      </c>
      <c r="CZ59">
        <v>58</v>
      </c>
      <c r="DA59">
        <v>63</v>
      </c>
      <c r="DB59">
        <v>62</v>
      </c>
      <c r="DC59">
        <v>63</v>
      </c>
      <c r="DD59">
        <v>73</v>
      </c>
      <c r="DE59">
        <v>73</v>
      </c>
      <c r="DF59">
        <v>75</v>
      </c>
      <c r="DG59">
        <v>73</v>
      </c>
      <c r="DH59">
        <v>91</v>
      </c>
      <c r="DI59">
        <v>90</v>
      </c>
      <c r="DJ59">
        <v>83</v>
      </c>
      <c r="DK59">
        <v>97</v>
      </c>
      <c r="DL59">
        <v>108</v>
      </c>
      <c r="DM59">
        <v>118</v>
      </c>
      <c r="DN59">
        <v>117</v>
      </c>
    </row>
    <row r="60" spans="1:118" x14ac:dyDescent="0.35">
      <c r="A60">
        <v>63</v>
      </c>
      <c r="B60" s="86" t="s">
        <v>3</v>
      </c>
      <c r="C60" s="52" t="s">
        <v>89</v>
      </c>
      <c r="D60" t="s">
        <v>24</v>
      </c>
      <c r="F60" s="28">
        <f>VLOOKUP($A60, Calcs!$A$3:'Calcs'!$ALW$130, 95, FALSE)+VLOOKUP($A60, Calcs!$A$3:'Calcs'!$ALW$130, 97, FALSE)</f>
        <v>7</v>
      </c>
      <c r="G60" s="28">
        <f>VLOOKUP($A60, Calcs!$A$3:'Calcs'!$ALW$130, 96, FALSE)+VLOOKUP($A60, Calcs!$A$3:'Calcs'!$ALW$130, 98, FALSE)</f>
        <v>5</v>
      </c>
      <c r="I60" s="28">
        <f>VLOOKUP($A60, Calcs!$A$3:'Calcs'!$ALW$130, 99, FALSE)+VLOOKUP($A60, Calcs!$A$3:'Calcs'!$ALW$130, 101, FALSE)</f>
        <v>5</v>
      </c>
      <c r="J60" s="28">
        <f>VLOOKUP($A60, Calcs!$A$3:'Calcs'!$ALW$130, 100, FALSE)+VLOOKUP($A60, Calcs!$A$3:'Calcs'!$ALW$130, 102, FALSE)</f>
        <v>4</v>
      </c>
      <c r="L60" s="28">
        <f>VLOOKUP($A60, Calcs!$A$3:'Calcs'!$ALW$130, 119, FALSE)</f>
        <v>0</v>
      </c>
      <c r="M60" s="28">
        <f>VLOOKUP($A60, Calcs!$A$3:'Calcs'!$ALW$130, 120, FALSE)</f>
        <v>1</v>
      </c>
      <c r="O60" s="202">
        <f>VLOOKUP($A60, Calcs!$A$3:'Calcs'!$ALW$130, 302, FALSE)/X60</f>
        <v>17.8</v>
      </c>
      <c r="P60" s="202">
        <f>VLOOKUP($A60, Calcs!$A$3:'Calcs'!$ALW$130, 394, FALSE)/X60</f>
        <v>16.84</v>
      </c>
      <c r="Q60" s="202">
        <f t="shared" si="27"/>
        <v>0.96000000000000085</v>
      </c>
      <c r="R60" s="202">
        <f>O60/(VLOOKUP($A60,Calcs!$A$3:'Calcs'!$ALW$130,485,FALSE)/X60)</f>
        <v>1.9955156950672646</v>
      </c>
      <c r="S60" s="187">
        <f>VLOOKUP($A60, Calcs!$A$3:'Calcs'!$ALW$130, 210, FALSE)/X60</f>
        <v>0.5027266039957643</v>
      </c>
      <c r="T60" s="43">
        <f>VLOOKUP($A60, Calcs!$A$3:'Calcs'!$ALW$130, 576, FALSE)/X60</f>
        <v>-0.93200000000000005</v>
      </c>
      <c r="U60">
        <f>VLOOKUP($A60, Calcs!$A$3:'Calcs'!$ALW$130, 667, FALSE)/X60</f>
        <v>47.52</v>
      </c>
      <c r="V60">
        <f>VLOOKUP($A60, Calcs!$A$3:'Calcs'!$ALW$130, 758, FALSE)/X60</f>
        <v>48.003999999999998</v>
      </c>
      <c r="X60" s="202">
        <f>VLOOKUP($A60, Calcs!$A$3:'Calcs'!$ALW$130, 9, FALSE)</f>
        <v>12.5</v>
      </c>
      <c r="Y60" s="43">
        <f t="shared" si="28"/>
        <v>4.4108107714553109</v>
      </c>
      <c r="Z60" s="43">
        <f t="shared" si="29"/>
        <v>0.53948744850538033</v>
      </c>
      <c r="AA60" s="43">
        <f t="shared" si="30"/>
        <v>1.8920000000000008</v>
      </c>
      <c r="AB60">
        <f t="shared" si="31"/>
        <v>47.52</v>
      </c>
      <c r="AC60">
        <f t="shared" si="32"/>
        <v>48.003999999999998</v>
      </c>
      <c r="AD60">
        <f t="shared" si="33"/>
        <v>4.8294382534640805</v>
      </c>
      <c r="AE60" s="43">
        <f t="shared" si="34"/>
        <v>6.9284918993962892</v>
      </c>
      <c r="AH60" s="94">
        <v>0</v>
      </c>
      <c r="AI60" s="94">
        <v>20</v>
      </c>
      <c r="AL60" s="28">
        <f t="shared" si="35"/>
        <v>20</v>
      </c>
      <c r="AN60" s="44">
        <v>59</v>
      </c>
      <c r="AO60" s="77">
        <f t="shared" si="36"/>
        <v>59</v>
      </c>
      <c r="AP60" s="45">
        <f t="shared" si="37"/>
        <v>0</v>
      </c>
      <c r="AQ60" s="46">
        <f t="shared" si="38"/>
        <v>0.53780009081578561</v>
      </c>
      <c r="AR60" s="43">
        <f t="shared" si="39"/>
        <v>0.58333333333333337</v>
      </c>
      <c r="AS60" s="43">
        <f t="shared" si="40"/>
        <v>0.55555555555555558</v>
      </c>
      <c r="AT60" s="43">
        <f t="shared" si="41"/>
        <v>0.63162448626433032</v>
      </c>
      <c r="AU60" s="43">
        <f t="shared" si="42"/>
        <v>0.65597147950089141</v>
      </c>
      <c r="AV60" s="43">
        <f t="shared" si="43"/>
        <v>0.25184067273459076</v>
      </c>
      <c r="AW60" s="43">
        <f t="shared" si="44"/>
        <v>0.45969122752777847</v>
      </c>
      <c r="AX60" s="43">
        <f t="shared" si="45"/>
        <v>0.76488826372929708</v>
      </c>
      <c r="AY60" s="43">
        <f t="shared" si="46"/>
        <v>0.57890439743315447</v>
      </c>
      <c r="AZ60" s="43">
        <f t="shared" si="47"/>
        <v>0.67088937600757304</v>
      </c>
      <c r="BA60" s="43">
        <f t="shared" si="48"/>
        <v>0.29854689564068693</v>
      </c>
      <c r="BB60" s="43">
        <f t="shared" si="49"/>
        <v>6.006006006006006E-2</v>
      </c>
      <c r="BC60">
        <v>57</v>
      </c>
      <c r="BE60">
        <f>VLOOKUP($A60, Calcs!$A$3:'Calcs'!$ALW$130, 845, FALSE)</f>
        <v>6.0625</v>
      </c>
      <c r="BF60" s="43">
        <v>-0.33333333333333331</v>
      </c>
      <c r="BG60">
        <f>IF(A60&lt;17, SoC!P$3, IF(A60&lt;33, SoC!P$4, IF(A60&lt;49, SoC!P$5, IF(A60&lt;65, SoC!P$6, IF(A60&lt;81, SoC!P$7, IF(A60&lt;97, SoC!P$8, SoC!P$9))))))</f>
        <v>1.0731229344487323</v>
      </c>
      <c r="BH60" s="43">
        <v>0.63162448626433032</v>
      </c>
      <c r="BI60" s="43">
        <v>0.65597147950089141</v>
      </c>
      <c r="BJ60" s="43">
        <v>6.9284918993962892</v>
      </c>
      <c r="BK60" s="183">
        <v>0.53778794947223119</v>
      </c>
      <c r="BL60">
        <f>VLOOKUP($A60, Calcs!$A$3:'Calcs'!$BAA$130, 1025, FALSE)</f>
        <v>1772</v>
      </c>
      <c r="BM60" s="554">
        <v>0.6</v>
      </c>
      <c r="BN60" s="43">
        <f t="shared" si="50"/>
        <v>0.73334026854675805</v>
      </c>
      <c r="BO60" s="43" t="str">
        <f t="shared" si="51"/>
        <v>C</v>
      </c>
      <c r="BP60" s="187">
        <f t="shared" si="52"/>
        <v>0.62839815267986143</v>
      </c>
      <c r="BQ60" s="48" t="s">
        <v>486</v>
      </c>
      <c r="BR60" t="s">
        <v>1954</v>
      </c>
      <c r="BS60" t="str">
        <f t="shared" si="53"/>
        <v>Wild</v>
      </c>
      <c r="BT60" t="s">
        <v>1671</v>
      </c>
      <c r="BU60" t="s">
        <v>1671</v>
      </c>
      <c r="BW60" t="s">
        <v>24</v>
      </c>
      <c r="BX60" t="s">
        <v>24</v>
      </c>
      <c r="BY60">
        <f>MATCH(A60, Standings!$N$21:$N$36, 0)</f>
        <v>8</v>
      </c>
      <c r="BZ60" s="183">
        <v>0.4690653704908912</v>
      </c>
      <c r="CA60" s="22" t="s">
        <v>89</v>
      </c>
      <c r="CB60">
        <v>59</v>
      </c>
      <c r="CC60">
        <v>59</v>
      </c>
      <c r="CD60">
        <v>59</v>
      </c>
      <c r="CE60">
        <v>59</v>
      </c>
      <c r="CF60">
        <v>59</v>
      </c>
      <c r="CG60">
        <v>59</v>
      </c>
      <c r="CH60">
        <v>59</v>
      </c>
      <c r="CI60">
        <v>59</v>
      </c>
      <c r="CJ60">
        <v>59</v>
      </c>
      <c r="CK60">
        <v>59</v>
      </c>
      <c r="CL60">
        <v>59</v>
      </c>
      <c r="CM60">
        <v>59</v>
      </c>
      <c r="CN60">
        <v>59</v>
      </c>
      <c r="CO60">
        <v>59</v>
      </c>
      <c r="CP60">
        <v>60</v>
      </c>
      <c r="CQ60">
        <v>54</v>
      </c>
      <c r="CR60">
        <v>56</v>
      </c>
      <c r="CS60">
        <v>59</v>
      </c>
      <c r="CT60">
        <v>60</v>
      </c>
      <c r="CU60">
        <v>45</v>
      </c>
      <c r="CV60">
        <v>44</v>
      </c>
      <c r="CW60">
        <v>56</v>
      </c>
      <c r="CX60">
        <v>55</v>
      </c>
      <c r="CY60">
        <v>58</v>
      </c>
      <c r="CZ60">
        <v>56</v>
      </c>
      <c r="DA60">
        <v>67</v>
      </c>
      <c r="DB60">
        <v>68</v>
      </c>
      <c r="DC60">
        <v>68</v>
      </c>
      <c r="DD60">
        <v>77</v>
      </c>
      <c r="DE60">
        <v>77</v>
      </c>
      <c r="DF60">
        <v>90</v>
      </c>
      <c r="DG60">
        <v>91</v>
      </c>
      <c r="DH60">
        <v>85</v>
      </c>
      <c r="DI60">
        <v>86</v>
      </c>
      <c r="DJ60">
        <v>102</v>
      </c>
      <c r="DK60">
        <v>101</v>
      </c>
      <c r="DL60">
        <v>86</v>
      </c>
      <c r="DM60">
        <v>93</v>
      </c>
      <c r="DN60">
        <v>77</v>
      </c>
    </row>
    <row r="61" spans="1:118" x14ac:dyDescent="0.35">
      <c r="A61">
        <v>128</v>
      </c>
      <c r="B61" s="90" t="s">
        <v>10</v>
      </c>
      <c r="C61" s="81" t="s">
        <v>345</v>
      </c>
      <c r="D61" t="s">
        <v>24</v>
      </c>
      <c r="F61" s="28">
        <f>VLOOKUP($A61, Calcs!$A$3:'Calcs'!$ALW$130, 95, FALSE)+VLOOKUP($A61, Calcs!$A$3:'Calcs'!$ALW$130, 97, FALSE)</f>
        <v>7</v>
      </c>
      <c r="G61" s="28">
        <f>VLOOKUP($A61, Calcs!$A$3:'Calcs'!$ALW$130, 96, FALSE)+VLOOKUP($A61, Calcs!$A$3:'Calcs'!$ALW$130, 98, FALSE)</f>
        <v>5</v>
      </c>
      <c r="I61" s="28">
        <f>VLOOKUP($A61, Calcs!$A$3:'Calcs'!$ALW$130, 99, FALSE)+VLOOKUP($A61, Calcs!$A$3:'Calcs'!$ALW$130, 101, FALSE)</f>
        <v>5</v>
      </c>
      <c r="J61" s="28">
        <f>VLOOKUP($A61, Calcs!$A$3:'Calcs'!$ALW$130, 100, FALSE)+VLOOKUP($A61, Calcs!$A$3:'Calcs'!$ALW$130, 102, FALSE)</f>
        <v>4</v>
      </c>
      <c r="L61" s="28">
        <f>VLOOKUP($A61, Calcs!$A$3:'Calcs'!$ALW$130, 119, FALSE)</f>
        <v>0</v>
      </c>
      <c r="M61" s="28">
        <f>VLOOKUP($A61, Calcs!$A$3:'Calcs'!$ALW$130, 120, FALSE)</f>
        <v>1</v>
      </c>
      <c r="O61" s="202">
        <f>VLOOKUP($A61, Calcs!$A$3:'Calcs'!$ALW$130, 302, FALSE)/X61</f>
        <v>18.239999999999998</v>
      </c>
      <c r="P61" s="202">
        <f>VLOOKUP($A61, Calcs!$A$3:'Calcs'!$ALW$130, 394, FALSE)/X61</f>
        <v>15.12</v>
      </c>
      <c r="Q61" s="202">
        <f t="shared" si="27"/>
        <v>3.1199999999999992</v>
      </c>
      <c r="R61" s="202">
        <f>O61/(VLOOKUP($A61,Calcs!$A$3:'Calcs'!$ALW$130,485,FALSE)/X61)</f>
        <v>2.1818181818181817</v>
      </c>
      <c r="S61" s="187">
        <f>VLOOKUP($A61, Calcs!$A$3:'Calcs'!$ALW$130, 210, FALSE)/X61</f>
        <v>0.46607496512987368</v>
      </c>
      <c r="T61" s="43">
        <f>VLOOKUP($A61, Calcs!$A$3:'Calcs'!$ALW$130, 576, FALSE)/X61</f>
        <v>1.5892000000000002</v>
      </c>
      <c r="U61">
        <f>VLOOKUP($A61, Calcs!$A$3:'Calcs'!$ALW$130, 667, FALSE)/X61</f>
        <v>42.96</v>
      </c>
      <c r="V61">
        <f>VLOOKUP($A61, Calcs!$A$3:'Calcs'!$ALW$130, 758, FALSE)/X61</f>
        <v>48.935999999999993</v>
      </c>
      <c r="X61" s="202">
        <f>VLOOKUP($A61, Calcs!$A$3:'Calcs'!$ALW$130, 9, FALSE)</f>
        <v>12.5</v>
      </c>
      <c r="Y61" s="43">
        <f t="shared" si="28"/>
        <v>2.9141692883534529</v>
      </c>
      <c r="Z61" s="43">
        <f t="shared" si="29"/>
        <v>0.44949069069232761</v>
      </c>
      <c r="AA61" s="43">
        <f t="shared" si="30"/>
        <v>1.5307999999999991</v>
      </c>
      <c r="AB61">
        <f t="shared" si="31"/>
        <v>42.96</v>
      </c>
      <c r="AC61">
        <f t="shared" si="32"/>
        <v>48.935999999999993</v>
      </c>
      <c r="AD61">
        <f t="shared" si="33"/>
        <v>4.3856029680433997</v>
      </c>
      <c r="AE61" s="43">
        <f t="shared" si="34"/>
        <v>6.9954270777415726</v>
      </c>
      <c r="AH61" s="94">
        <v>10</v>
      </c>
      <c r="AI61" s="94">
        <v>20</v>
      </c>
      <c r="AL61" s="28">
        <f t="shared" si="35"/>
        <v>30</v>
      </c>
      <c r="AN61" s="44">
        <v>60</v>
      </c>
      <c r="AO61" s="77">
        <f t="shared" si="36"/>
        <v>60</v>
      </c>
      <c r="AP61" s="45">
        <f t="shared" si="37"/>
        <v>0</v>
      </c>
      <c r="AQ61" s="46">
        <f t="shared" si="38"/>
        <v>0.53460591104059541</v>
      </c>
      <c r="AR61" s="43">
        <f t="shared" si="39"/>
        <v>0.58333333333333337</v>
      </c>
      <c r="AS61" s="43">
        <f t="shared" si="40"/>
        <v>0.55555555555555558</v>
      </c>
      <c r="AT61" s="43">
        <f t="shared" si="41"/>
        <v>0.66636383300886837</v>
      </c>
      <c r="AU61" s="43">
        <f t="shared" si="42"/>
        <v>0.75816993464052307</v>
      </c>
      <c r="AV61" s="43">
        <f t="shared" si="43"/>
        <v>0.38699431402787016</v>
      </c>
      <c r="AW61" s="43">
        <f t="shared" si="44"/>
        <v>0.16622463435066129</v>
      </c>
      <c r="AX61" s="43">
        <f t="shared" si="45"/>
        <v>0.73805372850463569</v>
      </c>
      <c r="AY61" s="43">
        <f t="shared" si="46"/>
        <v>0.54109477569148667</v>
      </c>
      <c r="AZ61" s="43">
        <f t="shared" si="47"/>
        <v>0.68030349946991908</v>
      </c>
      <c r="BA61" s="43">
        <f t="shared" si="48"/>
        <v>0.35270805812417438</v>
      </c>
      <c r="BB61" s="43">
        <f t="shared" si="49"/>
        <v>9.0090090090090086E-2</v>
      </c>
      <c r="BC61">
        <v>41</v>
      </c>
      <c r="BE61">
        <f>VLOOKUP($A61, Calcs!$A$3:'Calcs'!$ALW$130, 845, FALSE)</f>
        <v>9.125</v>
      </c>
      <c r="BF61" s="43">
        <v>-1</v>
      </c>
      <c r="BG61">
        <f>IF(A61&lt;17, SoC!P$3, IF(A61&lt;33, SoC!P$4, IF(A61&lt;49, SoC!P$5, IF(A61&lt;65, SoC!P$6, IF(A61&lt;81, SoC!P$7, IF(A61&lt;97, SoC!P$8, SoC!P$9))))))</f>
        <v>0.96441715243614345</v>
      </c>
      <c r="BH61" s="43">
        <v>0.66636383300886837</v>
      </c>
      <c r="BI61" s="43">
        <v>0.75816993464052307</v>
      </c>
      <c r="BJ61" s="43">
        <v>6.9954270777415726</v>
      </c>
      <c r="BK61" s="183">
        <v>0.53458100916090412</v>
      </c>
      <c r="BL61">
        <f>VLOOKUP($A61, Calcs!$A$3:'Calcs'!$BAA$130, 1025, FALSE)</f>
        <v>1813</v>
      </c>
      <c r="BM61" s="554">
        <v>0.9</v>
      </c>
      <c r="BN61" s="43">
        <f t="shared" si="50"/>
        <v>0.73115046957579399</v>
      </c>
      <c r="BO61" s="43" t="str">
        <f t="shared" si="51"/>
        <v>C-</v>
      </c>
      <c r="BP61" s="187">
        <f t="shared" si="52"/>
        <v>0.5977269356259618</v>
      </c>
      <c r="BQ61" s="48" t="s">
        <v>486</v>
      </c>
      <c r="BR61" t="s">
        <v>1964</v>
      </c>
      <c r="BS61" t="str">
        <f t="shared" si="53"/>
        <v>Wild</v>
      </c>
      <c r="BT61" t="s">
        <v>1671</v>
      </c>
      <c r="BU61" t="s">
        <v>1671</v>
      </c>
      <c r="BW61" t="s">
        <v>24</v>
      </c>
      <c r="BX61" t="s">
        <v>24</v>
      </c>
      <c r="BY61">
        <f>MATCH(A61, Standings!$AH$21:$AH$36, 0)</f>
        <v>7</v>
      </c>
      <c r="BZ61" s="183">
        <v>0.46257001327522662</v>
      </c>
      <c r="CA61" s="90" t="s">
        <v>345</v>
      </c>
      <c r="CB61">
        <v>60</v>
      </c>
      <c r="CC61">
        <v>60</v>
      </c>
      <c r="CD61">
        <v>60</v>
      </c>
      <c r="CE61">
        <v>60</v>
      </c>
      <c r="CF61">
        <v>60</v>
      </c>
      <c r="CG61">
        <v>60</v>
      </c>
      <c r="CH61">
        <v>60</v>
      </c>
      <c r="CI61">
        <v>60</v>
      </c>
      <c r="CJ61">
        <v>60</v>
      </c>
      <c r="CK61">
        <v>60</v>
      </c>
      <c r="CL61">
        <v>60</v>
      </c>
      <c r="CM61">
        <v>60</v>
      </c>
      <c r="CN61">
        <v>60</v>
      </c>
      <c r="CO61">
        <v>60</v>
      </c>
      <c r="CP61">
        <v>61</v>
      </c>
      <c r="CQ61">
        <v>53</v>
      </c>
      <c r="CR61">
        <v>54</v>
      </c>
      <c r="CS61">
        <v>45</v>
      </c>
      <c r="CT61">
        <v>45</v>
      </c>
      <c r="CU61">
        <v>55</v>
      </c>
      <c r="CV61">
        <v>54</v>
      </c>
      <c r="CW61">
        <v>66</v>
      </c>
      <c r="CX61">
        <v>65</v>
      </c>
      <c r="CY61">
        <v>69</v>
      </c>
      <c r="CZ61">
        <v>70</v>
      </c>
      <c r="DA61">
        <v>71</v>
      </c>
      <c r="DB61">
        <v>71</v>
      </c>
      <c r="DC61">
        <v>72</v>
      </c>
      <c r="DD61">
        <v>54</v>
      </c>
      <c r="DE61">
        <v>54</v>
      </c>
      <c r="DF61">
        <v>65</v>
      </c>
      <c r="DG61">
        <v>63</v>
      </c>
      <c r="DH61">
        <v>63</v>
      </c>
      <c r="DI61">
        <v>62</v>
      </c>
      <c r="DJ61">
        <v>46</v>
      </c>
      <c r="DK61">
        <v>44</v>
      </c>
      <c r="DL61">
        <v>78</v>
      </c>
      <c r="DM61">
        <v>91</v>
      </c>
      <c r="DN61">
        <v>80</v>
      </c>
    </row>
    <row r="62" spans="1:118" x14ac:dyDescent="0.35">
      <c r="A62">
        <v>80</v>
      </c>
      <c r="B62" s="87" t="s">
        <v>2</v>
      </c>
      <c r="C62" s="53" t="s">
        <v>73</v>
      </c>
      <c r="D62" t="s">
        <v>24</v>
      </c>
      <c r="F62" s="28">
        <f>VLOOKUP($A62, Calcs!$A$3:'Calcs'!$ALW$130, 95, FALSE)+VLOOKUP($A62, Calcs!$A$3:'Calcs'!$ALW$130, 97, FALSE)</f>
        <v>6</v>
      </c>
      <c r="G62" s="28">
        <f>VLOOKUP($A62, Calcs!$A$3:'Calcs'!$ALW$130, 96, FALSE)+VLOOKUP($A62, Calcs!$A$3:'Calcs'!$ALW$130, 98, FALSE)</f>
        <v>6</v>
      </c>
      <c r="I62" s="28">
        <f>VLOOKUP($A62, Calcs!$A$3:'Calcs'!$ALW$130, 99, FALSE)+VLOOKUP($A62, Calcs!$A$3:'Calcs'!$ALW$130, 101, FALSE)</f>
        <v>4</v>
      </c>
      <c r="J62" s="28">
        <f>VLOOKUP($A62, Calcs!$A$3:'Calcs'!$ALW$130, 100, FALSE)+VLOOKUP($A62, Calcs!$A$3:'Calcs'!$ALW$130, 102, FALSE)</f>
        <v>5</v>
      </c>
      <c r="L62" s="28">
        <f>VLOOKUP($A62, Calcs!$A$3:'Calcs'!$ALW$130, 119, FALSE)</f>
        <v>4</v>
      </c>
      <c r="M62" s="28">
        <f>VLOOKUP($A62, Calcs!$A$3:'Calcs'!$ALW$130, 120, FALSE)</f>
        <v>6</v>
      </c>
      <c r="O62" s="202">
        <f>VLOOKUP($A62, Calcs!$A$3:'Calcs'!$ALW$130, 302, FALSE)/X62</f>
        <v>18.170212765957448</v>
      </c>
      <c r="P62" s="202">
        <f>VLOOKUP($A62, Calcs!$A$3:'Calcs'!$ALW$130, 394, FALSE)/X62</f>
        <v>18.680851063829788</v>
      </c>
      <c r="Q62" s="202">
        <f t="shared" si="27"/>
        <v>-0.51063829787234027</v>
      </c>
      <c r="R62" s="202">
        <f>O62/(VLOOKUP($A62,Calcs!$A$3:'Calcs'!$ALW$130,485,FALSE)/X62)</f>
        <v>2.4295874822190613</v>
      </c>
      <c r="S62" s="187">
        <f>VLOOKUP($A62, Calcs!$A$3:'Calcs'!$ALW$130, 210, FALSE)/X62</f>
        <v>0.55261639497796722</v>
      </c>
      <c r="T62" s="43">
        <f>VLOOKUP($A62, Calcs!$A$3:'Calcs'!$ALW$130, 576, FALSE)/X62</f>
        <v>3.1509574468085115</v>
      </c>
      <c r="U62">
        <f>VLOOKUP($A62, Calcs!$A$3:'Calcs'!$ALW$130, 667, FALSE)/X62</f>
        <v>70.351063829787236</v>
      </c>
      <c r="V62">
        <f>VLOOKUP($A62, Calcs!$A$3:'Calcs'!$ALW$130, 758, FALSE)/X62</f>
        <v>43.360638297872342</v>
      </c>
      <c r="X62" s="202">
        <f>VLOOKUP($A62, Calcs!$A$3:'Calcs'!$ALW$130, 9, FALSE)</f>
        <v>15.666666666666666</v>
      </c>
      <c r="Y62" s="43">
        <f t="shared" si="28"/>
        <v>2.5922234128708848</v>
      </c>
      <c r="Z62" s="43">
        <f t="shared" si="29"/>
        <v>0.56456053687769969</v>
      </c>
      <c r="AA62" s="43">
        <f t="shared" si="30"/>
        <v>-3.6615957446808518</v>
      </c>
      <c r="AB62">
        <f t="shared" si="31"/>
        <v>70.351063829787236</v>
      </c>
      <c r="AC62">
        <f t="shared" si="32"/>
        <v>43.360638297872342</v>
      </c>
      <c r="AD62">
        <f t="shared" si="33"/>
        <v>6.2308212098532305</v>
      </c>
      <c r="AE62" s="43">
        <f t="shared" si="34"/>
        <v>6.5848795203763855</v>
      </c>
      <c r="AG62" s="94">
        <v>27</v>
      </c>
      <c r="AH62" s="94">
        <v>30</v>
      </c>
      <c r="AI62" s="94">
        <v>15</v>
      </c>
      <c r="AL62" s="28">
        <f t="shared" si="35"/>
        <v>72</v>
      </c>
      <c r="AN62" s="44">
        <v>61</v>
      </c>
      <c r="AO62" s="77">
        <f t="shared" si="36"/>
        <v>61</v>
      </c>
      <c r="AP62" s="45">
        <f t="shared" si="37"/>
        <v>0</v>
      </c>
      <c r="AQ62" s="46">
        <f t="shared" si="38"/>
        <v>0.52091529288521454</v>
      </c>
      <c r="AR62" s="43">
        <f t="shared" si="39"/>
        <v>0.55555555555555558</v>
      </c>
      <c r="AS62" s="43">
        <f t="shared" si="40"/>
        <v>0.44444444444444442</v>
      </c>
      <c r="AT62" s="43">
        <f t="shared" si="41"/>
        <v>0.66085391727762655</v>
      </c>
      <c r="AU62" s="43">
        <f t="shared" si="42"/>
        <v>0.54659233132324503</v>
      </c>
      <c r="AV62" s="43">
        <f t="shared" si="43"/>
        <v>0.56673922100079022</v>
      </c>
      <c r="AW62" s="43">
        <f t="shared" si="44"/>
        <v>0.54145099314442569</v>
      </c>
      <c r="AX62" s="43">
        <f t="shared" si="45"/>
        <v>0.35229645687944378</v>
      </c>
      <c r="AY62" s="43">
        <f t="shared" si="46"/>
        <v>0.6939181068937248</v>
      </c>
      <c r="AZ62" s="43">
        <f t="shared" si="47"/>
        <v>0.62256188306212756</v>
      </c>
      <c r="BA62" s="43">
        <f t="shared" si="48"/>
        <v>0.38441215323645972</v>
      </c>
      <c r="BB62" s="43">
        <f t="shared" si="49"/>
        <v>0.21621621621621623</v>
      </c>
      <c r="BC62">
        <v>289</v>
      </c>
      <c r="BE62">
        <f>VLOOKUP($A62, Calcs!$A$3:'Calcs'!$ALW$130, 845, FALSE)</f>
        <v>38.75</v>
      </c>
      <c r="BF62" s="43">
        <v>0.33333333333333331</v>
      </c>
      <c r="BG62">
        <f>IF(A62&lt;17, SoC!P$3, IF(A62&lt;33, SoC!P$4, IF(A62&lt;49, SoC!P$5, IF(A62&lt;65, SoC!P$6, IF(A62&lt;81, SoC!P$7, IF(A62&lt;97, SoC!P$8, SoC!P$9))))))</f>
        <v>1.0216138030074347</v>
      </c>
      <c r="BH62" s="43">
        <v>0.66085391727762655</v>
      </c>
      <c r="BI62" s="43">
        <v>0.54659233132324503</v>
      </c>
      <c r="BJ62" s="43">
        <v>6.5848795203763855</v>
      </c>
      <c r="BK62" s="183">
        <v>0.52069036350182252</v>
      </c>
      <c r="BL62">
        <f>VLOOKUP($A62, Calcs!$A$3:'Calcs'!$BAA$130, 1025, FALSE)</f>
        <v>1837</v>
      </c>
      <c r="BM62" s="554">
        <v>3.9</v>
      </c>
      <c r="BN62" s="43">
        <f t="shared" si="50"/>
        <v>0.72158877728372584</v>
      </c>
      <c r="BO62" s="43" t="str">
        <f t="shared" si="51"/>
        <v>C-</v>
      </c>
      <c r="BP62" s="187">
        <f t="shared" si="52"/>
        <v>0.1146402437617362</v>
      </c>
      <c r="BQ62" s="48" t="s">
        <v>504</v>
      </c>
      <c r="BR62" t="s">
        <v>1950</v>
      </c>
      <c r="BS62" t="str">
        <f t="shared" si="53"/>
        <v>Emerald</v>
      </c>
      <c r="BT62" t="s">
        <v>553</v>
      </c>
      <c r="BU62" t="s">
        <v>496</v>
      </c>
      <c r="BV62" s="91">
        <f>IF(BT62="MRL", VLOOKUP(C62, Master!BL:BP, 5, FALSE), IF(BT62="UTL", VLOOKUP(C62, Ultra!BL:BP, 5, FALSE), ""))</f>
        <v>4</v>
      </c>
      <c r="BW62" t="s">
        <v>24</v>
      </c>
      <c r="BX62" t="s">
        <v>24</v>
      </c>
      <c r="BY62">
        <f>MATCH(A62, Standings!$X$3:$X$18, 0)</f>
        <v>9</v>
      </c>
      <c r="BZ62" s="183">
        <v>0.83294794504193614</v>
      </c>
      <c r="CA62" s="21" t="s">
        <v>73</v>
      </c>
      <c r="CB62">
        <v>61</v>
      </c>
      <c r="CC62">
        <v>61</v>
      </c>
      <c r="CD62">
        <v>61</v>
      </c>
      <c r="CE62">
        <v>61</v>
      </c>
      <c r="CF62">
        <v>61</v>
      </c>
      <c r="CG62">
        <v>61</v>
      </c>
      <c r="CH62">
        <v>61</v>
      </c>
      <c r="CI62">
        <v>61</v>
      </c>
      <c r="CJ62">
        <v>61</v>
      </c>
      <c r="CK62">
        <v>61</v>
      </c>
      <c r="CL62">
        <v>61</v>
      </c>
      <c r="CM62">
        <v>61</v>
      </c>
      <c r="CN62">
        <v>61</v>
      </c>
      <c r="CO62">
        <v>61</v>
      </c>
      <c r="CP62">
        <v>59</v>
      </c>
      <c r="CQ62">
        <v>55</v>
      </c>
      <c r="CR62">
        <v>53</v>
      </c>
      <c r="CS62">
        <v>44</v>
      </c>
      <c r="CT62">
        <v>43</v>
      </c>
      <c r="CU62">
        <v>33</v>
      </c>
      <c r="CV62">
        <v>32</v>
      </c>
      <c r="CW62">
        <v>37</v>
      </c>
      <c r="CX62">
        <v>36</v>
      </c>
      <c r="CY62">
        <v>40</v>
      </c>
      <c r="CZ62">
        <v>46</v>
      </c>
      <c r="DA62">
        <v>46</v>
      </c>
      <c r="DB62">
        <v>42</v>
      </c>
      <c r="DC62">
        <v>38</v>
      </c>
      <c r="DD62">
        <v>34</v>
      </c>
      <c r="DE62">
        <v>31</v>
      </c>
      <c r="DF62">
        <v>22</v>
      </c>
      <c r="DG62">
        <v>17</v>
      </c>
      <c r="DH62">
        <v>7</v>
      </c>
      <c r="DI62">
        <v>7</v>
      </c>
      <c r="DJ62">
        <v>11</v>
      </c>
      <c r="DK62">
        <v>14</v>
      </c>
      <c r="DL62">
        <v>13</v>
      </c>
      <c r="DM62">
        <v>12</v>
      </c>
      <c r="DN62">
        <v>8</v>
      </c>
    </row>
    <row r="63" spans="1:118" x14ac:dyDescent="0.35">
      <c r="A63">
        <v>60</v>
      </c>
      <c r="B63" s="86" t="s">
        <v>3</v>
      </c>
      <c r="C63" s="52" t="s">
        <v>92</v>
      </c>
      <c r="D63" t="s">
        <v>24</v>
      </c>
      <c r="F63" s="28">
        <f>VLOOKUP($A63, Calcs!$A$3:'Calcs'!$ALW$130, 95, FALSE)+VLOOKUP($A63, Calcs!$A$3:'Calcs'!$ALW$130, 97, FALSE)</f>
        <v>5</v>
      </c>
      <c r="G63" s="28">
        <f>VLOOKUP($A63, Calcs!$A$3:'Calcs'!$ALW$130, 96, FALSE)+VLOOKUP($A63, Calcs!$A$3:'Calcs'!$ALW$130, 98, FALSE)</f>
        <v>7</v>
      </c>
      <c r="I63" s="28">
        <f>VLOOKUP($A63, Calcs!$A$3:'Calcs'!$ALW$130, 99, FALSE)+VLOOKUP($A63, Calcs!$A$3:'Calcs'!$ALW$130, 101, FALSE)</f>
        <v>4</v>
      </c>
      <c r="J63" s="28">
        <f>VLOOKUP($A63, Calcs!$A$3:'Calcs'!$ALW$130, 100, FALSE)+VLOOKUP($A63, Calcs!$A$3:'Calcs'!$ALW$130, 102, FALSE)</f>
        <v>5</v>
      </c>
      <c r="L63" s="28">
        <f>VLOOKUP($A63, Calcs!$A$3:'Calcs'!$ALW$130, 119, FALSE)</f>
        <v>2</v>
      </c>
      <c r="M63" s="28">
        <f>VLOOKUP($A63, Calcs!$A$3:'Calcs'!$ALW$130, 120, FALSE)</f>
        <v>8</v>
      </c>
      <c r="O63" s="202">
        <f>VLOOKUP($A63, Calcs!$A$3:'Calcs'!$ALW$130, 302, FALSE)/X63</f>
        <v>17.542553191489365</v>
      </c>
      <c r="P63" s="202">
        <f>VLOOKUP($A63, Calcs!$A$3:'Calcs'!$ALW$130, 394, FALSE)/X63</f>
        <v>18.468085106382979</v>
      </c>
      <c r="Q63" s="202">
        <f t="shared" si="27"/>
        <v>-0.92553191489361453</v>
      </c>
      <c r="R63" s="202">
        <f>O63/(VLOOKUP($A63,Calcs!$A$3:'Calcs'!$ALW$130,485,FALSE)/X63)</f>
        <v>1.9219114219114222</v>
      </c>
      <c r="S63" s="187">
        <f>VLOOKUP($A63, Calcs!$A$3:'Calcs'!$ALW$130, 210, FALSE)/X63</f>
        <v>0.62990941340457829</v>
      </c>
      <c r="T63" s="43">
        <f>VLOOKUP($A63, Calcs!$A$3:'Calcs'!$ALW$130, 576, FALSE)/X63</f>
        <v>-1.9803191489361702</v>
      </c>
      <c r="U63">
        <f>VLOOKUP($A63, Calcs!$A$3:'Calcs'!$ALW$130, 667, FALSE)/X63</f>
        <v>60.340425531914896</v>
      </c>
      <c r="V63">
        <f>VLOOKUP($A63, Calcs!$A$3:'Calcs'!$ALW$130, 758, FALSE)/X63</f>
        <v>44.788297872340422</v>
      </c>
      <c r="X63" s="202">
        <f>VLOOKUP($A63, Calcs!$A$3:'Calcs'!$ALW$130, 9, FALSE)</f>
        <v>15.666666666666666</v>
      </c>
      <c r="Y63" s="43">
        <f t="shared" si="28"/>
        <v>6.187030392589099</v>
      </c>
      <c r="Z63" s="43">
        <f t="shared" si="29"/>
        <v>0.67597023814960067</v>
      </c>
      <c r="AA63" s="43">
        <f t="shared" si="30"/>
        <v>1.0547872340425557</v>
      </c>
      <c r="AB63">
        <f t="shared" si="31"/>
        <v>60.340425531914896</v>
      </c>
      <c r="AC63">
        <f t="shared" si="32"/>
        <v>44.788297872340422</v>
      </c>
      <c r="AD63">
        <f t="shared" si="33"/>
        <v>5.4898473006060486</v>
      </c>
      <c r="AE63" s="43">
        <f t="shared" si="34"/>
        <v>6.6924059853195113</v>
      </c>
      <c r="AG63" s="94">
        <v>12</v>
      </c>
      <c r="AH63" s="94">
        <v>20</v>
      </c>
      <c r="AI63" s="94">
        <v>15</v>
      </c>
      <c r="AL63" s="28">
        <f t="shared" si="35"/>
        <v>47</v>
      </c>
      <c r="AN63" s="44">
        <v>62</v>
      </c>
      <c r="AO63" s="77">
        <f t="shared" si="36"/>
        <v>62</v>
      </c>
      <c r="AP63" s="45">
        <f t="shared" si="37"/>
        <v>0</v>
      </c>
      <c r="AQ63" s="46">
        <f t="shared" si="38"/>
        <v>0.51690402378478961</v>
      </c>
      <c r="AR63" s="43">
        <f t="shared" si="39"/>
        <v>0.44444444444444442</v>
      </c>
      <c r="AS63" s="43">
        <f t="shared" si="40"/>
        <v>0.44444444444444442</v>
      </c>
      <c r="AT63" s="43">
        <f t="shared" si="41"/>
        <v>0.61129827274359005</v>
      </c>
      <c r="AU63" s="43">
        <f t="shared" si="42"/>
        <v>0.55923439653101736</v>
      </c>
      <c r="AV63" s="43">
        <f t="shared" si="43"/>
        <v>0.1984442543332765</v>
      </c>
      <c r="AW63" s="43">
        <f t="shared" si="44"/>
        <v>0.90474214133291275</v>
      </c>
      <c r="AX63" s="43">
        <f t="shared" si="45"/>
        <v>0.70268943909302595</v>
      </c>
      <c r="AY63" s="43">
        <f t="shared" si="46"/>
        <v>0.6338463036520201</v>
      </c>
      <c r="AZ63" s="43">
        <f t="shared" si="47"/>
        <v>0.63768498337303514</v>
      </c>
      <c r="BA63" s="43">
        <f t="shared" si="48"/>
        <v>0.25759577278731838</v>
      </c>
      <c r="BB63" s="43">
        <f t="shared" si="49"/>
        <v>0.14114114114114115</v>
      </c>
      <c r="BC63">
        <v>115</v>
      </c>
      <c r="BE63">
        <f>VLOOKUP($A63, Calcs!$A$3:'Calcs'!$ALW$130, 845, FALSE)</f>
        <v>57.0625</v>
      </c>
      <c r="BF63" s="43">
        <v>0.33333333333333331</v>
      </c>
      <c r="BG63">
        <f>IF(A63&lt;17, SoC!P$3, IF(A63&lt;33, SoC!P$4, IF(A63&lt;49, SoC!P$5, IF(A63&lt;65, SoC!P$6, IF(A63&lt;81, SoC!P$7, IF(A63&lt;97, SoC!P$8, SoC!P$9))))))</f>
        <v>1.0731229344487323</v>
      </c>
      <c r="BH63" s="43">
        <v>0.61129827274359005</v>
      </c>
      <c r="BI63" s="43">
        <v>0.55923439653101736</v>
      </c>
      <c r="BJ63" s="43">
        <v>6.6924059853195113</v>
      </c>
      <c r="BK63" s="183">
        <v>0.51686301006525148</v>
      </c>
      <c r="BL63">
        <f>VLOOKUP($A63, Calcs!$A$3:'Calcs'!$BAA$130, 1025, FALSE)</f>
        <v>1741</v>
      </c>
      <c r="BM63" s="554">
        <v>5.7</v>
      </c>
      <c r="BN63" s="43">
        <f t="shared" si="50"/>
        <v>0.71893185356141476</v>
      </c>
      <c r="BO63" s="43" t="str">
        <f t="shared" si="51"/>
        <v>C-</v>
      </c>
      <c r="BP63" s="187">
        <f t="shared" si="52"/>
        <v>9.1856407501878401E-2</v>
      </c>
      <c r="BQ63" s="48" t="s">
        <v>504</v>
      </c>
      <c r="BR63" t="s">
        <v>1965</v>
      </c>
      <c r="BS63" t="str">
        <f t="shared" si="53"/>
        <v>Emerald</v>
      </c>
      <c r="BT63" t="s">
        <v>497</v>
      </c>
      <c r="BU63" t="s">
        <v>459</v>
      </c>
      <c r="BV63" s="91">
        <f>IF(BT63="MRL", VLOOKUP(C63, Master!BL:BP, 5, FALSE), IF(BT63="UTL", VLOOKUP(C63, Ultra!BL:BP, 5, FALSE), ""))</f>
        <v>5</v>
      </c>
      <c r="BW63" t="s">
        <v>24</v>
      </c>
      <c r="BX63" t="s">
        <v>24</v>
      </c>
      <c r="BY63">
        <f>MATCH(A63, Standings!$N$21:$N$36, 0)</f>
        <v>9</v>
      </c>
      <c r="BZ63" s="183">
        <v>0.5548569954642103</v>
      </c>
      <c r="CA63" s="22" t="s">
        <v>92</v>
      </c>
      <c r="CB63">
        <v>62</v>
      </c>
      <c r="CC63">
        <v>62</v>
      </c>
      <c r="CD63">
        <v>62</v>
      </c>
      <c r="CE63">
        <v>62</v>
      </c>
      <c r="CF63">
        <v>62</v>
      </c>
      <c r="CG63">
        <v>62</v>
      </c>
      <c r="CH63">
        <v>62</v>
      </c>
      <c r="CI63">
        <v>62</v>
      </c>
      <c r="CJ63">
        <v>62</v>
      </c>
      <c r="CK63">
        <v>62</v>
      </c>
      <c r="CL63">
        <v>62</v>
      </c>
      <c r="CM63">
        <v>62</v>
      </c>
      <c r="CN63">
        <v>62</v>
      </c>
      <c r="CO63">
        <v>62</v>
      </c>
      <c r="CP63">
        <v>62</v>
      </c>
      <c r="CQ63">
        <v>66</v>
      </c>
      <c r="CR63">
        <v>67</v>
      </c>
      <c r="CS63">
        <v>65</v>
      </c>
      <c r="CT63">
        <v>66</v>
      </c>
      <c r="CU63">
        <v>74</v>
      </c>
      <c r="CV63">
        <v>73</v>
      </c>
      <c r="CW63">
        <v>67</v>
      </c>
      <c r="CX63">
        <v>63</v>
      </c>
      <c r="CY63">
        <v>73</v>
      </c>
      <c r="CZ63">
        <v>73</v>
      </c>
      <c r="DA63">
        <v>70</v>
      </c>
      <c r="DB63">
        <v>69</v>
      </c>
      <c r="DC63">
        <v>66</v>
      </c>
      <c r="DD63">
        <v>52</v>
      </c>
      <c r="DE63">
        <v>66</v>
      </c>
      <c r="DF63">
        <v>50</v>
      </c>
      <c r="DG63">
        <v>48</v>
      </c>
      <c r="DH63">
        <v>34</v>
      </c>
      <c r="DI63">
        <v>37</v>
      </c>
      <c r="DJ63">
        <v>39</v>
      </c>
      <c r="DK63">
        <v>32</v>
      </c>
      <c r="DL63">
        <v>48</v>
      </c>
      <c r="DM63">
        <v>43</v>
      </c>
      <c r="DN63">
        <v>55</v>
      </c>
    </row>
    <row r="64" spans="1:118" x14ac:dyDescent="0.35">
      <c r="A64">
        <v>36</v>
      </c>
      <c r="B64" s="85" t="s">
        <v>4</v>
      </c>
      <c r="C64" s="51" t="s">
        <v>116</v>
      </c>
      <c r="D64" t="s">
        <v>24</v>
      </c>
      <c r="F64" s="28">
        <f>VLOOKUP($A64, Calcs!$A$3:'Calcs'!$ALW$130, 95, FALSE)+VLOOKUP($A64, Calcs!$A$3:'Calcs'!$ALW$130, 97, FALSE)</f>
        <v>7</v>
      </c>
      <c r="G64" s="28">
        <f>VLOOKUP($A64, Calcs!$A$3:'Calcs'!$ALW$130, 96, FALSE)+VLOOKUP($A64, Calcs!$A$3:'Calcs'!$ALW$130, 98, FALSE)</f>
        <v>5</v>
      </c>
      <c r="I64" s="28">
        <f>VLOOKUP($A64, Calcs!$A$3:'Calcs'!$ALW$130, 99, FALSE)+VLOOKUP($A64, Calcs!$A$3:'Calcs'!$ALW$130, 101, FALSE)</f>
        <v>5</v>
      </c>
      <c r="J64" s="28">
        <f>VLOOKUP($A64, Calcs!$A$3:'Calcs'!$ALW$130, 100, FALSE)+VLOOKUP($A64, Calcs!$A$3:'Calcs'!$ALW$130, 102, FALSE)</f>
        <v>4</v>
      </c>
      <c r="L64" s="28">
        <f>VLOOKUP($A64, Calcs!$A$3:'Calcs'!$ALW$130, 119, FALSE)</f>
        <v>3</v>
      </c>
      <c r="M64" s="28">
        <f>VLOOKUP($A64, Calcs!$A$3:'Calcs'!$ALW$130, 120, FALSE)</f>
        <v>6</v>
      </c>
      <c r="O64" s="202">
        <f>VLOOKUP($A64, Calcs!$A$3:'Calcs'!$ALW$130, 302, FALSE)/X64</f>
        <v>18.417582417582416</v>
      </c>
      <c r="P64" s="202">
        <f>VLOOKUP($A64, Calcs!$A$3:'Calcs'!$ALW$130, 394, FALSE)/X64</f>
        <v>20.582417582417584</v>
      </c>
      <c r="Q64" s="202">
        <f t="shared" si="27"/>
        <v>-2.1648351648351678</v>
      </c>
      <c r="R64" s="202">
        <f>O64/(VLOOKUP($A64,Calcs!$A$3:'Calcs'!$ALW$130,485,FALSE)/X64)</f>
        <v>1.9331026528258362</v>
      </c>
      <c r="S64" s="187">
        <f>VLOOKUP($A64, Calcs!$A$3:'Calcs'!$ALW$130, 210, FALSE)/X64</f>
        <v>0.51647802583222224</v>
      </c>
      <c r="T64" s="43">
        <f>VLOOKUP($A64, Calcs!$A$3:'Calcs'!$ALW$130, 576, FALSE)/X64</f>
        <v>-2.9024175824175829</v>
      </c>
      <c r="U64">
        <f>VLOOKUP($A64, Calcs!$A$3:'Calcs'!$ALW$130, 667, FALSE)/X64</f>
        <v>45.956043956043956</v>
      </c>
      <c r="V64">
        <f>VLOOKUP($A64, Calcs!$A$3:'Calcs'!$ALW$130, 758, FALSE)/X64</f>
        <v>43.62967032967034</v>
      </c>
      <c r="X64" s="202">
        <f>VLOOKUP($A64, Calcs!$A$3:'Calcs'!$ALW$130, 9, FALSE)</f>
        <v>15.166666666666666</v>
      </c>
      <c r="Y64" s="43">
        <f t="shared" si="28"/>
        <v>5.5491400537045887</v>
      </c>
      <c r="Z64" s="43">
        <f t="shared" si="29"/>
        <v>0.50280522079392032</v>
      </c>
      <c r="AA64" s="43">
        <f t="shared" si="30"/>
        <v>0.73758241758241505</v>
      </c>
      <c r="AB64">
        <f t="shared" si="31"/>
        <v>45.956043956043956</v>
      </c>
      <c r="AC64">
        <f t="shared" si="32"/>
        <v>43.62967032967034</v>
      </c>
      <c r="AD64">
        <f t="shared" si="33"/>
        <v>3.5277459090540355</v>
      </c>
      <c r="AE64" s="43">
        <f t="shared" si="34"/>
        <v>6.6052759465195958</v>
      </c>
      <c r="AG64" s="94">
        <v>18</v>
      </c>
      <c r="AH64" s="94">
        <v>0</v>
      </c>
      <c r="AI64" s="94">
        <v>20</v>
      </c>
      <c r="AL64" s="28">
        <f t="shared" si="35"/>
        <v>38</v>
      </c>
      <c r="AN64" s="44">
        <v>63</v>
      </c>
      <c r="AO64" s="77">
        <f t="shared" si="36"/>
        <v>63</v>
      </c>
      <c r="AP64" s="45">
        <f t="shared" si="37"/>
        <v>0</v>
      </c>
      <c r="AQ64" s="46">
        <f t="shared" si="38"/>
        <v>0.50542568941715849</v>
      </c>
      <c r="AR64" s="43">
        <f t="shared" si="39"/>
        <v>0.625</v>
      </c>
      <c r="AS64" s="43">
        <f t="shared" si="40"/>
        <v>0.55555555555555558</v>
      </c>
      <c r="AT64" s="43">
        <f t="shared" si="41"/>
        <v>0.68038450841825238</v>
      </c>
      <c r="AU64" s="43">
        <f t="shared" si="42"/>
        <v>0.43360561007619836</v>
      </c>
      <c r="AV64" s="43">
        <f t="shared" si="43"/>
        <v>0.20656296297219659</v>
      </c>
      <c r="AW64" s="43">
        <f t="shared" si="44"/>
        <v>0.34007571405571313</v>
      </c>
      <c r="AX64" s="43">
        <f t="shared" si="45"/>
        <v>0.6791234263003022</v>
      </c>
      <c r="AY64" s="43">
        <f t="shared" si="46"/>
        <v>0.46550523366082452</v>
      </c>
      <c r="AZ64" s="43">
        <f t="shared" si="47"/>
        <v>0.62543054612764304</v>
      </c>
      <c r="BA64" s="43">
        <f t="shared" si="48"/>
        <v>0.32496697490092469</v>
      </c>
      <c r="BB64" s="43">
        <f t="shared" si="49"/>
        <v>0.11411411411411411</v>
      </c>
      <c r="BC64">
        <v>116</v>
      </c>
      <c r="BE64">
        <f>VLOOKUP($A64, Calcs!$A$3:'Calcs'!$ALW$130, 845, FALSE)</f>
        <v>44.75</v>
      </c>
      <c r="BF64" s="43">
        <v>0.33333333333333331</v>
      </c>
      <c r="BG64">
        <f>IF(A64&lt;17, SoC!P$3, IF(A64&lt;33, SoC!P$4, IF(A64&lt;49, SoC!P$5, IF(A64&lt;65, SoC!P$6, IF(A64&lt;81, SoC!P$7, IF(A64&lt;97, SoC!P$8, SoC!P$9))))))</f>
        <v>0.9735268407280826</v>
      </c>
      <c r="BH64" s="43">
        <v>0.68038450841825238</v>
      </c>
      <c r="BI64" s="43">
        <v>0.43360561007619836</v>
      </c>
      <c r="BJ64" s="43">
        <v>6.6052759465195958</v>
      </c>
      <c r="BK64" s="183">
        <v>0.50538157943897521</v>
      </c>
      <c r="BL64">
        <f>VLOOKUP($A64, Calcs!$A$3:'Calcs'!$BAA$130, 1025, FALSE)</f>
        <v>1792</v>
      </c>
      <c r="BM64" s="554">
        <v>4.5</v>
      </c>
      <c r="BN64" s="43">
        <f t="shared" si="50"/>
        <v>0.71090194783737592</v>
      </c>
      <c r="BO64" s="43" t="str">
        <f t="shared" si="51"/>
        <v>C-</v>
      </c>
      <c r="BP64" s="187">
        <f t="shared" si="52"/>
        <v>-0.18133722442360467</v>
      </c>
      <c r="BQ64" s="48" t="s">
        <v>501</v>
      </c>
      <c r="BR64" t="s">
        <v>1955</v>
      </c>
      <c r="BS64" t="str">
        <f t="shared" si="53"/>
        <v>Gray</v>
      </c>
      <c r="BT64" t="s">
        <v>497</v>
      </c>
      <c r="BU64" t="s">
        <v>501</v>
      </c>
      <c r="BV64" s="91">
        <f>IF(BT64="MRL", VLOOKUP(C64, Master!BL:BP, 5, FALSE), IF(BT64="UTL", VLOOKUP(C64, Ultra!BL:BP, 5, FALSE), ""))</f>
        <v>4</v>
      </c>
      <c r="BW64" t="s">
        <v>24</v>
      </c>
      <c r="BX64" t="s">
        <v>24</v>
      </c>
      <c r="BY64">
        <f>MATCH(A64, Standings!$N$3:$N$18, 0)</f>
        <v>7</v>
      </c>
      <c r="BZ64" s="183">
        <v>0.57924147911036106</v>
      </c>
      <c r="CA64" s="23" t="s">
        <v>116</v>
      </c>
      <c r="CB64">
        <v>63</v>
      </c>
      <c r="CC64">
        <v>63</v>
      </c>
      <c r="CD64">
        <v>63</v>
      </c>
      <c r="CE64">
        <v>63</v>
      </c>
      <c r="CF64">
        <v>63</v>
      </c>
      <c r="CG64">
        <v>63</v>
      </c>
      <c r="CH64">
        <v>65</v>
      </c>
      <c r="CI64">
        <v>65</v>
      </c>
      <c r="CJ64">
        <v>65</v>
      </c>
      <c r="CK64">
        <v>65</v>
      </c>
      <c r="CL64">
        <v>64</v>
      </c>
      <c r="CM64">
        <v>64</v>
      </c>
      <c r="CN64">
        <v>64</v>
      </c>
      <c r="CO64">
        <v>64</v>
      </c>
      <c r="CP64">
        <v>65</v>
      </c>
      <c r="CQ64">
        <v>73</v>
      </c>
      <c r="CR64">
        <v>74</v>
      </c>
      <c r="CS64">
        <v>70</v>
      </c>
      <c r="CT64">
        <v>70</v>
      </c>
      <c r="CU64">
        <v>76</v>
      </c>
      <c r="CV64">
        <v>77</v>
      </c>
      <c r="CW64">
        <v>86</v>
      </c>
      <c r="CX64">
        <v>87</v>
      </c>
      <c r="CY64">
        <v>89</v>
      </c>
      <c r="CZ64">
        <v>86</v>
      </c>
      <c r="DA64">
        <v>94</v>
      </c>
      <c r="DB64">
        <v>99</v>
      </c>
      <c r="DC64">
        <v>99</v>
      </c>
      <c r="DD64">
        <v>84</v>
      </c>
      <c r="DE64">
        <v>87</v>
      </c>
      <c r="DF64">
        <v>98</v>
      </c>
      <c r="DG64">
        <v>97</v>
      </c>
      <c r="DH64">
        <v>102</v>
      </c>
      <c r="DI64">
        <v>99</v>
      </c>
      <c r="DJ64">
        <v>97</v>
      </c>
      <c r="DK64">
        <v>96</v>
      </c>
      <c r="DL64">
        <v>62</v>
      </c>
      <c r="DM64">
        <v>44</v>
      </c>
      <c r="DN64">
        <v>51</v>
      </c>
    </row>
    <row r="65" spans="1:118" x14ac:dyDescent="0.35">
      <c r="A65">
        <v>53</v>
      </c>
      <c r="B65" s="86" t="s">
        <v>3</v>
      </c>
      <c r="C65" s="52" t="s">
        <v>99</v>
      </c>
      <c r="D65" t="s">
        <v>24</v>
      </c>
      <c r="F65" s="28">
        <f>VLOOKUP($A65, Calcs!$A$3:'Calcs'!$ALW$130, 95, FALSE)+VLOOKUP($A65, Calcs!$A$3:'Calcs'!$ALW$130, 97, FALSE)</f>
        <v>5</v>
      </c>
      <c r="G65" s="28">
        <f>VLOOKUP($A65, Calcs!$A$3:'Calcs'!$ALW$130, 96, FALSE)+VLOOKUP($A65, Calcs!$A$3:'Calcs'!$ALW$130, 98, FALSE)</f>
        <v>7</v>
      </c>
      <c r="I65" s="28">
        <f>VLOOKUP($A65, Calcs!$A$3:'Calcs'!$ALW$130, 99, FALSE)+VLOOKUP($A65, Calcs!$A$3:'Calcs'!$ALW$130, 101, FALSE)</f>
        <v>4</v>
      </c>
      <c r="J65" s="28">
        <f>VLOOKUP($A65, Calcs!$A$3:'Calcs'!$ALW$130, 100, FALSE)+VLOOKUP($A65, Calcs!$A$3:'Calcs'!$ALW$130, 102, FALSE)</f>
        <v>5</v>
      </c>
      <c r="L65" s="28">
        <f>VLOOKUP($A65, Calcs!$A$3:'Calcs'!$ALW$130, 119, FALSE)</f>
        <v>0</v>
      </c>
      <c r="M65" s="28">
        <f>VLOOKUP($A65, Calcs!$A$3:'Calcs'!$ALW$130, 120, FALSE)</f>
        <v>1</v>
      </c>
      <c r="O65" s="202">
        <f>VLOOKUP($A65, Calcs!$A$3:'Calcs'!$ALW$130, 302, FALSE)/X65</f>
        <v>16.559999999999999</v>
      </c>
      <c r="P65" s="202">
        <f>VLOOKUP($A65, Calcs!$A$3:'Calcs'!$ALW$130, 394, FALSE)/X65</f>
        <v>18.48</v>
      </c>
      <c r="Q65" s="202">
        <f t="shared" si="27"/>
        <v>-1.9200000000000017</v>
      </c>
      <c r="R65" s="202">
        <f>O65/(VLOOKUP($A65,Calcs!$A$3:'Calcs'!$ALW$130,485,FALSE)/X65)</f>
        <v>2.0195121951219512</v>
      </c>
      <c r="S65" s="187">
        <f>VLOOKUP($A65, Calcs!$A$3:'Calcs'!$ALW$130, 210, FALSE)/X65</f>
        <v>0.62064488916519267</v>
      </c>
      <c r="T65" s="43">
        <f>VLOOKUP($A65, Calcs!$A$3:'Calcs'!$ALW$130, 576, FALSE)/X65</f>
        <v>-5.9548000000000005</v>
      </c>
      <c r="U65">
        <f>VLOOKUP($A65, Calcs!$A$3:'Calcs'!$ALW$130, 667, FALSE)/X65</f>
        <v>38.56</v>
      </c>
      <c r="V65">
        <f>VLOOKUP($A65, Calcs!$A$3:'Calcs'!$ALW$130, 758, FALSE)/X65</f>
        <v>43.796000000000006</v>
      </c>
      <c r="X65" s="202">
        <f>VLOOKUP($A65, Calcs!$A$3:'Calcs'!$ALW$130, 9, FALSE)</f>
        <v>12.5</v>
      </c>
      <c r="Y65" s="43">
        <f t="shared" si="28"/>
        <v>8.5627745783722808</v>
      </c>
      <c r="Z65" s="43">
        <f t="shared" si="29"/>
        <v>0.66602826471155974</v>
      </c>
      <c r="AA65" s="43">
        <f t="shared" si="30"/>
        <v>4.0347999999999988</v>
      </c>
      <c r="AB65">
        <f t="shared" si="31"/>
        <v>38.56</v>
      </c>
      <c r="AC65">
        <f t="shared" si="32"/>
        <v>43.796000000000006</v>
      </c>
      <c r="AD65">
        <f t="shared" si="33"/>
        <v>3.325428392888913</v>
      </c>
      <c r="AE65" s="43">
        <f t="shared" si="34"/>
        <v>6.6178546372672775</v>
      </c>
      <c r="AH65" s="94">
        <v>0</v>
      </c>
      <c r="AI65" s="94">
        <v>15</v>
      </c>
      <c r="AL65" s="28">
        <f t="shared" si="35"/>
        <v>15</v>
      </c>
      <c r="AN65" s="44">
        <v>64</v>
      </c>
      <c r="AO65" s="77">
        <f t="shared" si="36"/>
        <v>64</v>
      </c>
      <c r="AP65" s="45">
        <f t="shared" si="37"/>
        <v>0</v>
      </c>
      <c r="AQ65" s="46">
        <f t="shared" si="38"/>
        <v>0.50403844523888475</v>
      </c>
      <c r="AR65" s="43">
        <f t="shared" si="39"/>
        <v>0.41666666666666669</v>
      </c>
      <c r="AS65" s="43">
        <f t="shared" si="40"/>
        <v>0.44444444444444442</v>
      </c>
      <c r="AT65" s="43">
        <f t="shared" si="41"/>
        <v>0.533722690893359</v>
      </c>
      <c r="AU65" s="43">
        <f t="shared" si="42"/>
        <v>0.55852644087938219</v>
      </c>
      <c r="AV65" s="43">
        <f t="shared" si="43"/>
        <v>0.2692489983948993</v>
      </c>
      <c r="AW65" s="43">
        <f t="shared" si="44"/>
        <v>0.87232278373360927</v>
      </c>
      <c r="AX65" s="43">
        <f t="shared" si="45"/>
        <v>0.92408273238766914</v>
      </c>
      <c r="AY65" s="43">
        <f t="shared" si="46"/>
        <v>0.44709661807887208</v>
      </c>
      <c r="AZ65" s="43">
        <f t="shared" si="47"/>
        <v>0.6271996808430611</v>
      </c>
      <c r="BA65" s="43">
        <f t="shared" si="48"/>
        <v>0.22192866578599735</v>
      </c>
      <c r="BB65" s="43">
        <f t="shared" si="49"/>
        <v>4.5045045045045043E-2</v>
      </c>
      <c r="BC65">
        <v>35</v>
      </c>
      <c r="BE65">
        <f>VLOOKUP($A65, Calcs!$A$3:'Calcs'!$ALW$130, 845, FALSE)</f>
        <v>8.3125</v>
      </c>
      <c r="BF65" s="43">
        <v>-0.33333333333333331</v>
      </c>
      <c r="BG65">
        <f>IF(A65&lt;17, SoC!P$3, IF(A65&lt;33, SoC!P$4, IF(A65&lt;49, SoC!P$5, IF(A65&lt;65, SoC!P$6, IF(A65&lt;81, SoC!P$7, IF(A65&lt;97, SoC!P$8, SoC!P$9))))))</f>
        <v>1.0731229344487323</v>
      </c>
      <c r="BH65" s="43">
        <v>0.533722690893359</v>
      </c>
      <c r="BI65" s="43">
        <v>0.55852644087938219</v>
      </c>
      <c r="BJ65" s="43">
        <v>6.6178546372672775</v>
      </c>
      <c r="BK65" s="183">
        <v>0.50404309863542862</v>
      </c>
      <c r="BL65">
        <f>VLOOKUP($A65, Calcs!$A$3:'Calcs'!$BAA$130, 1025, FALSE)</f>
        <v>1714</v>
      </c>
      <c r="BM65" s="554">
        <v>0.8</v>
      </c>
      <c r="BN65" s="43">
        <f t="shared" si="50"/>
        <v>0.7099599274856494</v>
      </c>
      <c r="BO65" s="43" t="str">
        <f t="shared" si="51"/>
        <v>C-</v>
      </c>
      <c r="BP65" s="187">
        <f t="shared" si="52"/>
        <v>-0.20181749512069569</v>
      </c>
      <c r="BQ65" s="48" t="s">
        <v>498</v>
      </c>
      <c r="BR65" t="s">
        <v>1960</v>
      </c>
      <c r="BS65" t="str">
        <f t="shared" si="53"/>
        <v>Crystal</v>
      </c>
      <c r="BT65" t="s">
        <v>1671</v>
      </c>
      <c r="BU65" t="s">
        <v>1671</v>
      </c>
      <c r="BW65" t="s">
        <v>24</v>
      </c>
      <c r="BX65" t="s">
        <v>24</v>
      </c>
      <c r="BY65">
        <f>MATCH(A65, Standings!$N$21:$N$36, 0)</f>
        <v>10</v>
      </c>
      <c r="BZ65" s="183">
        <v>0.39855187517957419</v>
      </c>
      <c r="CA65" s="22" t="s">
        <v>99</v>
      </c>
      <c r="CB65">
        <v>64</v>
      </c>
      <c r="CC65">
        <v>64</v>
      </c>
      <c r="CD65">
        <v>64</v>
      </c>
      <c r="CE65">
        <v>64</v>
      </c>
      <c r="CF65">
        <v>64</v>
      </c>
      <c r="CG65">
        <v>65</v>
      </c>
      <c r="CH65">
        <v>66</v>
      </c>
      <c r="CI65">
        <v>66</v>
      </c>
      <c r="CJ65">
        <v>66</v>
      </c>
      <c r="CK65">
        <v>66</v>
      </c>
      <c r="CL65">
        <v>66</v>
      </c>
      <c r="CM65">
        <v>66</v>
      </c>
      <c r="CN65">
        <v>66</v>
      </c>
      <c r="CO65">
        <v>66</v>
      </c>
      <c r="CP65">
        <v>67</v>
      </c>
      <c r="CQ65">
        <v>76</v>
      </c>
      <c r="CR65">
        <v>77</v>
      </c>
      <c r="CS65">
        <v>88</v>
      </c>
      <c r="CT65">
        <v>88</v>
      </c>
      <c r="CU65">
        <v>86</v>
      </c>
      <c r="CV65">
        <v>87</v>
      </c>
      <c r="CW65">
        <v>95</v>
      </c>
      <c r="CX65">
        <v>95</v>
      </c>
      <c r="CY65">
        <v>93</v>
      </c>
      <c r="CZ65">
        <v>94</v>
      </c>
      <c r="DA65">
        <v>105</v>
      </c>
      <c r="DB65">
        <v>105</v>
      </c>
      <c r="DC65">
        <v>105</v>
      </c>
      <c r="DD65">
        <v>118</v>
      </c>
      <c r="DE65">
        <v>118</v>
      </c>
      <c r="DF65">
        <v>119</v>
      </c>
      <c r="DG65">
        <v>119</v>
      </c>
      <c r="DH65">
        <v>116</v>
      </c>
      <c r="DI65">
        <v>116</v>
      </c>
      <c r="DJ65">
        <v>115</v>
      </c>
      <c r="DK65">
        <v>115</v>
      </c>
      <c r="DL65">
        <v>107</v>
      </c>
      <c r="DM65">
        <v>98</v>
      </c>
      <c r="DN65">
        <v>89</v>
      </c>
    </row>
    <row r="66" spans="1:118" x14ac:dyDescent="0.35">
      <c r="A66">
        <v>91</v>
      </c>
      <c r="B66" s="88" t="s">
        <v>1</v>
      </c>
      <c r="C66" s="54" t="s">
        <v>62</v>
      </c>
      <c r="D66" t="s">
        <v>24</v>
      </c>
      <c r="F66" s="28">
        <f>VLOOKUP($A66, Calcs!$A$3:'Calcs'!$ALW$130, 95, FALSE)+VLOOKUP($A66, Calcs!$A$3:'Calcs'!$ALW$130, 97, FALSE)</f>
        <v>7</v>
      </c>
      <c r="G66" s="28">
        <f>VLOOKUP($A66, Calcs!$A$3:'Calcs'!$ALW$130, 96, FALSE)+VLOOKUP($A66, Calcs!$A$3:'Calcs'!$ALW$130, 98, FALSE)</f>
        <v>5</v>
      </c>
      <c r="I66" s="28">
        <f>VLOOKUP($A66, Calcs!$A$3:'Calcs'!$ALW$130, 99, FALSE)+VLOOKUP($A66, Calcs!$A$3:'Calcs'!$ALW$130, 101, FALSE)</f>
        <v>5</v>
      </c>
      <c r="J66" s="28">
        <f>VLOOKUP($A66, Calcs!$A$3:'Calcs'!$ALW$130, 100, FALSE)+VLOOKUP($A66, Calcs!$A$3:'Calcs'!$ALW$130, 102, FALSE)</f>
        <v>4</v>
      </c>
      <c r="L66" s="28">
        <f>VLOOKUP($A66, Calcs!$A$3:'Calcs'!$ALW$130, 119, FALSE)</f>
        <v>2</v>
      </c>
      <c r="M66" s="28">
        <f>VLOOKUP($A66, Calcs!$A$3:'Calcs'!$ALW$130, 120, FALSE)</f>
        <v>1</v>
      </c>
      <c r="O66" s="202">
        <f>VLOOKUP($A66, Calcs!$A$3:'Calcs'!$ALW$130, 302, FALSE)/X66</f>
        <v>17.37037037037037</v>
      </c>
      <c r="P66" s="202">
        <f>VLOOKUP($A66, Calcs!$A$3:'Calcs'!$ALW$130, 394, FALSE)/X66</f>
        <v>19.666666666666668</v>
      </c>
      <c r="Q66" s="202">
        <f t="shared" ref="Q66:Q97" si="54">O66-P66</f>
        <v>-2.2962962962962976</v>
      </c>
      <c r="R66" s="202">
        <f>O66/(VLOOKUP($A66,Calcs!$A$3:'Calcs'!$ALW$130,485,FALSE)/X66)</f>
        <v>1.9872881355932204</v>
      </c>
      <c r="S66" s="187">
        <f>VLOOKUP($A66, Calcs!$A$3:'Calcs'!$ALW$130, 210, FALSE)/X66</f>
        <v>0.52206491813963418</v>
      </c>
      <c r="T66" s="43">
        <f>VLOOKUP($A66, Calcs!$A$3:'Calcs'!$ALW$130, 576, FALSE)/X66</f>
        <v>-2.7837037037037038</v>
      </c>
      <c r="U66">
        <f>VLOOKUP($A66, Calcs!$A$3:'Calcs'!$ALW$130, 667, FALSE)/X66</f>
        <v>42.74074074074074</v>
      </c>
      <c r="V66">
        <f>VLOOKUP($A66, Calcs!$A$3:'Calcs'!$ALW$130, 758, FALSE)/X66</f>
        <v>37.877777777777773</v>
      </c>
      <c r="X66" s="202">
        <f>VLOOKUP($A66, Calcs!$A$3:'Calcs'!$ALW$130, 9, FALSE)</f>
        <v>13.5</v>
      </c>
      <c r="Y66" s="43">
        <f t="shared" ref="Y66:Y97" si="55">-(T66-MAX(T:T))*S66</f>
        <v>5.5471903565710248</v>
      </c>
      <c r="Z66" s="43">
        <f t="shared" ref="Z66:Z97" si="56">(S66)*(BG66)</f>
        <v>0.53071011656568012</v>
      </c>
      <c r="AA66" s="43">
        <f t="shared" ref="AA66:AA97" si="57">Q66-T66</f>
        <v>0.48740740740740618</v>
      </c>
      <c r="AB66">
        <f t="shared" ref="AB66:AB97" si="58">U66</f>
        <v>42.74074074074074</v>
      </c>
      <c r="AC66">
        <f t="shared" ref="AC66:AC97" si="59">V66</f>
        <v>37.877777777777773</v>
      </c>
      <c r="AD66">
        <f t="shared" ref="AD66:AD97" si="60">IFERROR((AVERAGE((Q66-MIN(Q:Q))*AB66, SQRT((Q66-MIN(Q:Q))*AB66))/100)*BG66, 0)</f>
        <v>3.401447820072157</v>
      </c>
      <c r="AE66" s="43">
        <f t="shared" ref="AE66:AE97" si="61">IFERROR(IF(SQRT(AC66)&gt;10, 10, SQRT(AC66)), 0)</f>
        <v>6.1544924874255695</v>
      </c>
      <c r="AH66" s="94">
        <v>20</v>
      </c>
      <c r="AI66" s="94">
        <v>20</v>
      </c>
      <c r="AL66" s="28">
        <f t="shared" ref="AL66:AL97" si="62">SUM(AG66:AJ66)</f>
        <v>40</v>
      </c>
      <c r="AN66" s="44">
        <v>65</v>
      </c>
      <c r="AO66" s="77">
        <f t="shared" ref="AO66:AO97" si="63">_xlfn.RANK.EQ(AQ66,AQ:AQ, 0)</f>
        <v>65</v>
      </c>
      <c r="AP66" s="45">
        <f t="shared" ref="AP66:AP97" si="64">AN66-AO66</f>
        <v>0</v>
      </c>
      <c r="AQ66" s="46">
        <f t="shared" ref="AQ66:AQ97" si="65">((AR66*2.4)+(AS66*1.6)+(AT66*1)+(AU66*1)+(AV66*0.75)+(AW66*1)+(AX66*1)+(AY66*0.75)+(AZ66*1)+(BA66*0.75)+(BB66*0.75)+(BC66/LARGE(BC:BC,1))*(0/12))/(11+(20/24))</f>
        <v>0.50044743174808259</v>
      </c>
      <c r="AR66" s="43">
        <f t="shared" ref="AR66:AR97" si="66">IFERROR(IF((F66+G66)=1, IF(F66=0, 0.333, IF(F66=1, 0.666, 0)), IF((F66+G66)=2, IF(F66=0, 0.166, IF(F66=1, 0.5, IF(F66=2, 0.833, 0))),  (F66+(L66/6))/(F66+G66))), 0)</f>
        <v>0.61111111111111105</v>
      </c>
      <c r="AS66" s="43">
        <f t="shared" ref="AS66:AS97" si="67">IFERROR(IF((I66+J66)=1, IF(I66=0, 0.333, IF(I66=1, 0.666, 0)), IF((I66+J66)=2, IF(I66=0, 0.166, IF(I66=1, 0.5, IF(I66=2, 0.833, 0))), (I66/(I66+J66)))), 0)</f>
        <v>0.55555555555555558</v>
      </c>
      <c r="AT66" s="43">
        <f t="shared" ref="AT66:AT97" si="68">(O66-(SMALL(O:O, 1)))/((LARGE(O:O, 1))-(SMALL(O:O, 1)))</f>
        <v>0.59770391200198658</v>
      </c>
      <c r="AU66" s="43">
        <f t="shared" ref="AU66:AU97" si="69">1-(P66-(SMALL(P:P, 1)))/((LARGE(P:P, 1))-(SMALL(P:P, 1)))</f>
        <v>0.48801742919389979</v>
      </c>
      <c r="AV66" s="43">
        <f t="shared" ref="AV66:AV97" si="70">(R66-(SMALL(R:R, 1)))/((LARGE(R:R, 1))-(SMALL(R:R, 1)))</f>
        <v>0.24587196753227752</v>
      </c>
      <c r="AW66" s="43">
        <f t="shared" ref="AW66:AW97" si="71">(Z66-(SMALL(Z:Z, 1)))/((LARGE(Z:Z, 1))-(SMALL(Z:Z, 1)))</f>
        <v>0.43106959977004022</v>
      </c>
      <c r="AX66" s="43">
        <f t="shared" ref="AX66:AX97" si="72">(AA66+ABS(MIN(AA:AA)))/(MAX(AA:AA)+ABS(MIN(AA:AA)))</f>
        <v>0.66053724102103517</v>
      </c>
      <c r="AY66" s="43">
        <f t="shared" ref="AY66:AY97" si="73">AVERAGE(AD66/MAX(AD:AD), SQRT(AD66/MAX(AD:AD)))</f>
        <v>0.45404320030650891</v>
      </c>
      <c r="AZ66" s="43">
        <f t="shared" ref="AZ66:AZ97" si="74">AVERAGE(AE66/MAX(AE:AE), (AE66-SMALL(AE:AE,1))/(LARGE(AE:AE,1)-SMALL(AE:AE,1)))</f>
        <v>0.56202993611053953</v>
      </c>
      <c r="BA66" s="43">
        <f t="shared" ref="BA66:BA97" si="75">(BL66-MIN($BL$2:$BL$129))/(MAX($BL$2:$BL$129)-MIN($BL$2:$BL$129))</f>
        <v>0.28269484808454426</v>
      </c>
      <c r="BB66" s="43">
        <f t="shared" ref="BB66:BB97" si="76">IFERROR(AL66/MAX(AL:AL), 0)</f>
        <v>0.12012012012012012</v>
      </c>
      <c r="BC66">
        <v>61</v>
      </c>
      <c r="BE66">
        <f>VLOOKUP($A66, Calcs!$A$3:'Calcs'!$ALW$130, 845, FALSE)</f>
        <v>26.78125</v>
      </c>
      <c r="BF66" s="43">
        <v>-0.66666666666666663</v>
      </c>
      <c r="BG66">
        <f>IF(A66&lt;17, SoC!P$3, IF(A66&lt;33, SoC!P$4, IF(A66&lt;49, SoC!P$5, IF(A66&lt;65, SoC!P$6, IF(A66&lt;81, SoC!P$7, IF(A66&lt;97, SoC!P$8, SoC!P$9))))))</f>
        <v>1.0165596233833387</v>
      </c>
      <c r="BH66" s="43">
        <v>0.59770391200198658</v>
      </c>
      <c r="BI66" s="43">
        <v>0.48801742919389979</v>
      </c>
      <c r="BJ66" s="43">
        <v>6.1544924874255695</v>
      </c>
      <c r="BK66" s="183">
        <v>0.50056713001211739</v>
      </c>
      <c r="BL66">
        <f>VLOOKUP($A66, Calcs!$A$3:'Calcs'!$BAA$130, 1025, FALSE)</f>
        <v>1760</v>
      </c>
      <c r="BM66" s="554">
        <v>2.7</v>
      </c>
      <c r="BN66" s="43">
        <f t="shared" ref="BN66:BN97" si="77">SQRT(BK66)</f>
        <v>0.70750768901271832</v>
      </c>
      <c r="BO66" s="43" t="str">
        <f t="shared" ref="BO66:BO97" si="78">IF(BN66&lt;(15/30), "F", IF(BN66&lt;(18/30), "F+", IF(BN66&lt;(19/30), "D-", IF(BN66&lt;(20/30), "D", IF(BN66&lt;(21/30), "D+", IF(BN66&lt;(22/30), "C-", IF(BN66&lt;(23/30), "C", IF(BN66&lt;(24/30), "C+", IF(BN66&lt;(25/30), "B-", IF(BN66&lt;(26/30), "B", IF(BN66&lt;(27/30), "B+", IF(BN66&lt;(28/30), "A-", IF(BN66&lt;(29/30), "A", "A+")))))))))))))</f>
        <v>C-</v>
      </c>
      <c r="BP66" s="187">
        <f t="shared" ref="BP66:BP97" si="79">(((BK66-$BK$1)/0.15)*3)+((BJ66-$BJ$1)/2)</f>
        <v>-0.50301794250777432</v>
      </c>
      <c r="BQ66" s="48" t="s">
        <v>501</v>
      </c>
      <c r="BR66" t="s">
        <v>1963</v>
      </c>
      <c r="BS66" t="str">
        <f t="shared" ref="BS66:BS97" si="80">IF(BQ66="A","Platinum",IF(BQ66="B","Prism",IF(BQ66="C","Hakuna",IF(BQ66="D","Wild",IF(BQ66="E","Crystal",IF(BQ66="F","Gray",IF(BQ66="G","Emerald",IF(BQ66="H","Mystery"))))))))</f>
        <v>Gray</v>
      </c>
      <c r="BT66" t="s">
        <v>1671</v>
      </c>
      <c r="BU66" t="s">
        <v>1671</v>
      </c>
      <c r="BW66" t="s">
        <v>24</v>
      </c>
      <c r="BX66" t="s">
        <v>24</v>
      </c>
      <c r="BY66">
        <f>MATCH(A66, Standings!$X$21:$X$36, 0)</f>
        <v>7</v>
      </c>
      <c r="BZ66" s="183">
        <v>0.36669542438981945</v>
      </c>
      <c r="CA66" s="20" t="s">
        <v>62</v>
      </c>
      <c r="CB66">
        <v>65</v>
      </c>
      <c r="CC66">
        <v>65</v>
      </c>
      <c r="CD66">
        <v>65</v>
      </c>
      <c r="CE66">
        <v>65</v>
      </c>
      <c r="CF66">
        <v>65</v>
      </c>
      <c r="CG66">
        <v>64</v>
      </c>
      <c r="CH66">
        <v>64</v>
      </c>
      <c r="CI66">
        <v>64</v>
      </c>
      <c r="CJ66">
        <v>64</v>
      </c>
      <c r="CK66">
        <v>64</v>
      </c>
      <c r="CL66">
        <v>65</v>
      </c>
      <c r="CM66">
        <v>65</v>
      </c>
      <c r="CN66">
        <v>65</v>
      </c>
      <c r="CO66">
        <v>65</v>
      </c>
      <c r="CP66">
        <v>66</v>
      </c>
      <c r="CQ66">
        <v>72</v>
      </c>
      <c r="CR66">
        <v>73</v>
      </c>
      <c r="CS66">
        <v>78</v>
      </c>
      <c r="CT66">
        <v>78</v>
      </c>
      <c r="CU66">
        <v>84</v>
      </c>
      <c r="CV66">
        <v>84</v>
      </c>
      <c r="CW66">
        <v>77</v>
      </c>
      <c r="CX66">
        <v>77</v>
      </c>
      <c r="CY66">
        <v>84</v>
      </c>
      <c r="CZ66">
        <v>79</v>
      </c>
      <c r="DA66">
        <v>80</v>
      </c>
      <c r="DB66">
        <v>80</v>
      </c>
      <c r="DC66">
        <v>79</v>
      </c>
      <c r="DD66">
        <v>75</v>
      </c>
      <c r="DE66">
        <v>78</v>
      </c>
      <c r="DF66">
        <v>59</v>
      </c>
      <c r="DG66">
        <v>59</v>
      </c>
      <c r="DH66">
        <v>65</v>
      </c>
      <c r="DI66">
        <v>70</v>
      </c>
      <c r="DJ66">
        <v>62</v>
      </c>
      <c r="DK66">
        <v>60</v>
      </c>
      <c r="DL66">
        <v>100</v>
      </c>
      <c r="DM66">
        <v>109</v>
      </c>
      <c r="DN66">
        <v>101</v>
      </c>
    </row>
    <row r="67" spans="1:118" x14ac:dyDescent="0.35">
      <c r="A67">
        <v>21</v>
      </c>
      <c r="B67" s="84" t="s">
        <v>5</v>
      </c>
      <c r="C67" s="50" t="s">
        <v>131</v>
      </c>
      <c r="D67" t="s">
        <v>24</v>
      </c>
      <c r="F67" s="28">
        <f>VLOOKUP($A67, Calcs!$A$3:'Calcs'!$ALW$130, 95, FALSE)+VLOOKUP($A67, Calcs!$A$3:'Calcs'!$ALW$130, 97, FALSE)</f>
        <v>6</v>
      </c>
      <c r="G67" s="28">
        <f>VLOOKUP($A67, Calcs!$A$3:'Calcs'!$ALW$130, 96, FALSE)+VLOOKUP($A67, Calcs!$A$3:'Calcs'!$ALW$130, 98, FALSE)</f>
        <v>6</v>
      </c>
      <c r="I67" s="28">
        <f>VLOOKUP($A67, Calcs!$A$3:'Calcs'!$ALW$130, 99, FALSE)+VLOOKUP($A67, Calcs!$A$3:'Calcs'!$ALW$130, 101, FALSE)</f>
        <v>4</v>
      </c>
      <c r="J67" s="28">
        <f>VLOOKUP($A67, Calcs!$A$3:'Calcs'!$ALW$130, 100, FALSE)+VLOOKUP($A67, Calcs!$A$3:'Calcs'!$ALW$130, 102, FALSE)</f>
        <v>5</v>
      </c>
      <c r="L67" s="28">
        <f>VLOOKUP($A67, Calcs!$A$3:'Calcs'!$ALW$130, 119, FALSE)</f>
        <v>4</v>
      </c>
      <c r="M67" s="28">
        <f>VLOOKUP($A67, Calcs!$A$3:'Calcs'!$ALW$130, 120, FALSE)</f>
        <v>6</v>
      </c>
      <c r="O67" s="202">
        <f>VLOOKUP($A67, Calcs!$A$3:'Calcs'!$ALW$130, 302, FALSE)/X67</f>
        <v>18.819148936170212</v>
      </c>
      <c r="P67" s="202">
        <f>VLOOKUP($A67, Calcs!$A$3:'Calcs'!$ALW$130, 394, FALSE)/X67</f>
        <v>19.765957446808514</v>
      </c>
      <c r="Q67" s="202">
        <f t="shared" si="54"/>
        <v>-0.94680851063830218</v>
      </c>
      <c r="R67" s="202">
        <f>O67/(VLOOKUP($A67,Calcs!$A$3:'Calcs'!$ALW$130,485,FALSE)/X67)</f>
        <v>2.4569444444444444</v>
      </c>
      <c r="S67" s="187">
        <f>VLOOKUP($A67, Calcs!$A$3:'Calcs'!$ALW$130, 210, FALSE)/X67</f>
        <v>0.50460156547630763</v>
      </c>
      <c r="T67" s="43">
        <f>VLOOKUP($A67, Calcs!$A$3:'Calcs'!$ALW$130, 576, FALSE)/X67</f>
        <v>1.5731914893617021</v>
      </c>
      <c r="U67">
        <f>VLOOKUP($A67, Calcs!$A$3:'Calcs'!$ALW$130, 667, FALSE)/X67</f>
        <v>63.638297872340431</v>
      </c>
      <c r="V67">
        <f>VLOOKUP($A67, Calcs!$A$3:'Calcs'!$ALW$130, 758, FALSE)/X67</f>
        <v>44.886170212765947</v>
      </c>
      <c r="X67" s="202">
        <f>VLOOKUP($A67, Calcs!$A$3:'Calcs'!$ALW$130, 9, FALSE)</f>
        <v>15.666666666666666</v>
      </c>
      <c r="Y67" s="43">
        <f t="shared" si="55"/>
        <v>3.163137716736482</v>
      </c>
      <c r="Z67" s="43">
        <f t="shared" si="56"/>
        <v>0.48072762901004018</v>
      </c>
      <c r="AA67" s="43">
        <f t="shared" si="57"/>
        <v>-2.520000000000004</v>
      </c>
      <c r="AB67">
        <f t="shared" si="58"/>
        <v>63.638297872340431</v>
      </c>
      <c r="AC67">
        <f t="shared" si="59"/>
        <v>44.886170212765947</v>
      </c>
      <c r="AD67">
        <f t="shared" si="60"/>
        <v>5.1293955766742831</v>
      </c>
      <c r="AE67" s="43">
        <f t="shared" si="61"/>
        <v>6.6997141888864142</v>
      </c>
      <c r="AG67" s="94">
        <v>27</v>
      </c>
      <c r="AH67" s="94">
        <v>20</v>
      </c>
      <c r="AI67" s="94">
        <v>15</v>
      </c>
      <c r="AL67" s="28">
        <f t="shared" si="62"/>
        <v>62</v>
      </c>
      <c r="AN67" s="44">
        <v>66</v>
      </c>
      <c r="AO67" s="77">
        <f t="shared" si="63"/>
        <v>66</v>
      </c>
      <c r="AP67" s="45">
        <f t="shared" si="64"/>
        <v>0</v>
      </c>
      <c r="AQ67" s="46">
        <f t="shared" si="65"/>
        <v>0.49737813031689149</v>
      </c>
      <c r="AR67" s="43">
        <f t="shared" si="66"/>
        <v>0.55555555555555558</v>
      </c>
      <c r="AS67" s="43">
        <f t="shared" si="67"/>
        <v>0.44444444444444442</v>
      </c>
      <c r="AT67" s="43">
        <f t="shared" si="68"/>
        <v>0.71208941416874882</v>
      </c>
      <c r="AU67" s="43">
        <f t="shared" si="69"/>
        <v>0.48211779876360594</v>
      </c>
      <c r="AV67" s="43">
        <f t="shared" si="70"/>
        <v>0.58658540300278661</v>
      </c>
      <c r="AW67" s="43">
        <f t="shared" si="71"/>
        <v>0.26808383563905835</v>
      </c>
      <c r="AX67" s="43">
        <f t="shared" si="72"/>
        <v>0.43710872493858438</v>
      </c>
      <c r="AY67" s="43">
        <f t="shared" si="73"/>
        <v>0.60403985206740396</v>
      </c>
      <c r="AZ67" s="43">
        <f t="shared" si="74"/>
        <v>0.63871284842647347</v>
      </c>
      <c r="BA67" s="43">
        <f t="shared" si="75"/>
        <v>0.36063408190224572</v>
      </c>
      <c r="BB67" s="43">
        <f t="shared" si="76"/>
        <v>0.18618618618618618</v>
      </c>
      <c r="BC67">
        <v>175</v>
      </c>
      <c r="BE67">
        <f>VLOOKUP($A67, Calcs!$A$3:'Calcs'!$ALW$130, 845, FALSE)</f>
        <v>50.5</v>
      </c>
      <c r="BF67" s="43">
        <v>-1.6666666666666665</v>
      </c>
      <c r="BG67">
        <f>IF(A67&lt;17, SoC!P$3, IF(A67&lt;33, SoC!P$4, IF(A67&lt;49, SoC!P$5, IF(A67&lt;65, SoC!P$6, IF(A67&lt;81, SoC!P$7, IF(A67&lt;97, SoC!P$8, SoC!P$9))))))</f>
        <v>0.95268754974287051</v>
      </c>
      <c r="BH67" s="43">
        <v>0.71208941416874882</v>
      </c>
      <c r="BI67" s="43">
        <v>0.48211779876360594</v>
      </c>
      <c r="BJ67" s="43">
        <v>6.6997141888864142</v>
      </c>
      <c r="BK67" s="183">
        <v>0.49746150550076101</v>
      </c>
      <c r="BL67">
        <f>VLOOKUP($A67, Calcs!$A$3:'Calcs'!$BAA$130, 1025, FALSE)</f>
        <v>1819</v>
      </c>
      <c r="BM67" s="554">
        <v>5.0999999999999996</v>
      </c>
      <c r="BN67" s="43">
        <f t="shared" si="77"/>
        <v>0.70530951042840828</v>
      </c>
      <c r="BO67" s="43" t="str">
        <f t="shared" si="78"/>
        <v>C-</v>
      </c>
      <c r="BP67" s="187">
        <f t="shared" si="79"/>
        <v>-0.29251958200447947</v>
      </c>
      <c r="BQ67" s="48" t="s">
        <v>459</v>
      </c>
      <c r="BR67" t="s">
        <v>1958</v>
      </c>
      <c r="BS67" t="str">
        <f t="shared" si="80"/>
        <v>Hakuna</v>
      </c>
      <c r="BT67" t="s">
        <v>553</v>
      </c>
      <c r="BU67" t="s">
        <v>498</v>
      </c>
      <c r="BV67" s="91">
        <f>IF(BT67="MRL", VLOOKUP(C67, Master!BL:BP, 5, FALSE), IF(BT67="UTL", VLOOKUP(C67, Ultra!BL:BP, 5, FALSE), ""))</f>
        <v>4</v>
      </c>
      <c r="BW67" t="s">
        <v>24</v>
      </c>
      <c r="BX67" t="s">
        <v>24</v>
      </c>
      <c r="BY67">
        <f>MATCH(A67, Standings!$D$21:$D$36, 0)</f>
        <v>9</v>
      </c>
      <c r="BZ67" s="183">
        <v>0.71016637264996019</v>
      </c>
      <c r="CA67" s="24" t="s">
        <v>131</v>
      </c>
      <c r="CB67">
        <v>66</v>
      </c>
      <c r="CC67">
        <v>66</v>
      </c>
      <c r="CD67">
        <v>66</v>
      </c>
      <c r="CE67">
        <v>66</v>
      </c>
      <c r="CF67">
        <v>66</v>
      </c>
      <c r="CG67">
        <v>66</v>
      </c>
      <c r="CH67">
        <v>63</v>
      </c>
      <c r="CI67">
        <v>63</v>
      </c>
      <c r="CJ67">
        <v>63</v>
      </c>
      <c r="CK67">
        <v>63</v>
      </c>
      <c r="CL67">
        <v>63</v>
      </c>
      <c r="CM67">
        <v>63</v>
      </c>
      <c r="CN67">
        <v>63</v>
      </c>
      <c r="CO67">
        <v>63</v>
      </c>
      <c r="CP67">
        <v>63</v>
      </c>
      <c r="CQ67">
        <v>71</v>
      </c>
      <c r="CR67">
        <v>70</v>
      </c>
      <c r="CS67">
        <v>58</v>
      </c>
      <c r="CT67">
        <v>58</v>
      </c>
      <c r="CU67">
        <v>50</v>
      </c>
      <c r="CV67">
        <v>57</v>
      </c>
      <c r="CW67">
        <v>39</v>
      </c>
      <c r="CX67">
        <v>40</v>
      </c>
      <c r="CY67">
        <v>36</v>
      </c>
      <c r="CZ67">
        <v>36</v>
      </c>
      <c r="DA67">
        <v>35</v>
      </c>
      <c r="DB67">
        <v>32</v>
      </c>
      <c r="DC67">
        <v>34</v>
      </c>
      <c r="DD67">
        <v>37</v>
      </c>
      <c r="DE67">
        <v>37</v>
      </c>
      <c r="DF67">
        <v>29</v>
      </c>
      <c r="DG67">
        <v>31</v>
      </c>
      <c r="DH67">
        <v>33</v>
      </c>
      <c r="DI67">
        <v>33</v>
      </c>
      <c r="DJ67">
        <v>35</v>
      </c>
      <c r="DK67">
        <v>36</v>
      </c>
      <c r="DL67">
        <v>34</v>
      </c>
      <c r="DM67">
        <v>20</v>
      </c>
      <c r="DN67">
        <v>25</v>
      </c>
    </row>
    <row r="68" spans="1:118" x14ac:dyDescent="0.35">
      <c r="A68">
        <v>116</v>
      </c>
      <c r="B68" s="90" t="s">
        <v>10</v>
      </c>
      <c r="C68" s="81" t="s">
        <v>333</v>
      </c>
      <c r="D68" t="s">
        <v>24</v>
      </c>
      <c r="F68" s="28">
        <f>VLOOKUP($A68, Calcs!$A$3:'Calcs'!$ALW$130, 95, FALSE)+VLOOKUP($A68, Calcs!$A$3:'Calcs'!$ALW$130, 97, FALSE)</f>
        <v>5</v>
      </c>
      <c r="G68" s="28">
        <f>VLOOKUP($A68, Calcs!$A$3:'Calcs'!$ALW$130, 96, FALSE)+VLOOKUP($A68, Calcs!$A$3:'Calcs'!$ALW$130, 98, FALSE)</f>
        <v>7</v>
      </c>
      <c r="I68" s="28">
        <f>VLOOKUP($A68, Calcs!$A$3:'Calcs'!$ALW$130, 99, FALSE)+VLOOKUP($A68, Calcs!$A$3:'Calcs'!$ALW$130, 101, FALSE)</f>
        <v>3</v>
      </c>
      <c r="J68" s="28">
        <f>VLOOKUP($A68, Calcs!$A$3:'Calcs'!$ALW$130, 100, FALSE)+VLOOKUP($A68, Calcs!$A$3:'Calcs'!$ALW$130, 102, FALSE)</f>
        <v>6</v>
      </c>
      <c r="L68" s="28">
        <f>VLOOKUP($A68, Calcs!$A$3:'Calcs'!$ALW$130, 119, FALSE)</f>
        <v>5</v>
      </c>
      <c r="M68" s="28">
        <f>VLOOKUP($A68, Calcs!$A$3:'Calcs'!$ALW$130, 120, FALSE)</f>
        <v>7</v>
      </c>
      <c r="O68" s="202">
        <f>VLOOKUP($A68, Calcs!$A$3:'Calcs'!$ALW$130, 302, FALSE)/X68</f>
        <v>18.510204081632651</v>
      </c>
      <c r="P68" s="202">
        <f>VLOOKUP($A68, Calcs!$A$3:'Calcs'!$ALW$130, 394, FALSE)/X68</f>
        <v>20.3469387755102</v>
      </c>
      <c r="Q68" s="202">
        <f t="shared" si="54"/>
        <v>-1.8367346938775491</v>
      </c>
      <c r="R68" s="202">
        <f>O68/(VLOOKUP($A68,Calcs!$A$3:'Calcs'!$ALW$130,485,FALSE)/X68)</f>
        <v>2.2068126520681264</v>
      </c>
      <c r="S68" s="187">
        <f>VLOOKUP($A68, Calcs!$A$3:'Calcs'!$ALW$130, 210, FALSE)/X68</f>
        <v>0.60540156474483076</v>
      </c>
      <c r="T68" s="43">
        <f>VLOOKUP($A68, Calcs!$A$3:'Calcs'!$ALW$130, 576, FALSE)/X68</f>
        <v>-1.9547959183673465</v>
      </c>
      <c r="U68">
        <f>VLOOKUP($A68, Calcs!$A$3:'Calcs'!$ALW$130, 667, FALSE)/X68</f>
        <v>64.867346938775498</v>
      </c>
      <c r="V68">
        <f>VLOOKUP($A68, Calcs!$A$3:'Calcs'!$ALW$130, 758, FALSE)/X68</f>
        <v>42.298979591836726</v>
      </c>
      <c r="X68" s="202">
        <f>VLOOKUP($A68, Calcs!$A$3:'Calcs'!$ALW$130, 9, FALSE)</f>
        <v>16.333333333333336</v>
      </c>
      <c r="Y68" s="43">
        <f t="shared" si="55"/>
        <v>5.9308601596943014</v>
      </c>
      <c r="Z68" s="43">
        <f t="shared" si="56"/>
        <v>0.58385965315159516</v>
      </c>
      <c r="AA68" s="43">
        <f t="shared" si="57"/>
        <v>0.11806122448979739</v>
      </c>
      <c r="AB68">
        <f t="shared" si="58"/>
        <v>64.867346938775498</v>
      </c>
      <c r="AC68">
        <f t="shared" si="59"/>
        <v>42.298979591836726</v>
      </c>
      <c r="AD68">
        <f t="shared" si="60"/>
        <v>5.0086308481109283</v>
      </c>
      <c r="AE68" s="43">
        <f t="shared" si="61"/>
        <v>6.5037665695992448</v>
      </c>
      <c r="AG68" s="94">
        <v>36</v>
      </c>
      <c r="AH68" s="94">
        <v>20</v>
      </c>
      <c r="AI68" s="94">
        <v>15</v>
      </c>
      <c r="AL68" s="28">
        <f t="shared" si="62"/>
        <v>71</v>
      </c>
      <c r="AN68" s="44">
        <v>67</v>
      </c>
      <c r="AO68" s="77">
        <f t="shared" si="63"/>
        <v>67</v>
      </c>
      <c r="AP68" s="45">
        <f t="shared" si="64"/>
        <v>0</v>
      </c>
      <c r="AQ68" s="46">
        <f t="shared" si="65"/>
        <v>0.49560153198376306</v>
      </c>
      <c r="AR68" s="43">
        <f t="shared" si="66"/>
        <v>0.4861111111111111</v>
      </c>
      <c r="AS68" s="43">
        <f t="shared" si="67"/>
        <v>0.33333333333333331</v>
      </c>
      <c r="AT68" s="43">
        <f t="shared" si="68"/>
        <v>0.68769727228983701</v>
      </c>
      <c r="AU68" s="43">
        <f t="shared" si="69"/>
        <v>0.44759722070646479</v>
      </c>
      <c r="AV68" s="43">
        <f t="shared" si="70"/>
        <v>0.40512661985690085</v>
      </c>
      <c r="AW68" s="43">
        <f t="shared" si="71"/>
        <v>0.60438265914948408</v>
      </c>
      <c r="AX68" s="43">
        <f t="shared" si="72"/>
        <v>0.63309750360243944</v>
      </c>
      <c r="AY68" s="43">
        <f t="shared" si="73"/>
        <v>0.59395808278452722</v>
      </c>
      <c r="AZ68" s="43">
        <f t="shared" si="74"/>
        <v>0.61115372143638047</v>
      </c>
      <c r="BA68" s="43">
        <f t="shared" si="75"/>
        <v>0.3619550858652576</v>
      </c>
      <c r="BB68" s="43">
        <f t="shared" si="76"/>
        <v>0.21321321321321321</v>
      </c>
      <c r="BC68">
        <v>89</v>
      </c>
      <c r="BE68">
        <f>VLOOKUP($A68, Calcs!$A$3:'Calcs'!$ALW$130, 845, FALSE)</f>
        <v>52</v>
      </c>
      <c r="BF68" s="43">
        <v>-0.66666666666666663</v>
      </c>
      <c r="BG68">
        <f>IF(A68&lt;17, SoC!P$3, IF(A68&lt;33, SoC!P$4, IF(A68&lt;49, SoC!P$5, IF(A68&lt;65, SoC!P$6, IF(A68&lt;81, SoC!P$7, IF(A68&lt;97, SoC!P$8, SoC!P$9))))))</f>
        <v>0.96441715243614345</v>
      </c>
      <c r="BH68" s="43">
        <v>0.68769727228983701</v>
      </c>
      <c r="BI68" s="43">
        <v>0.44759722070646479</v>
      </c>
      <c r="BJ68" s="43">
        <v>6.5037665695992448</v>
      </c>
      <c r="BK68" s="183">
        <v>0.49551347653817529</v>
      </c>
      <c r="BL68">
        <f>VLOOKUP($A68, Calcs!$A$3:'Calcs'!$BAA$130, 1025, FALSE)</f>
        <v>1820</v>
      </c>
      <c r="BM68" s="554">
        <v>5.2</v>
      </c>
      <c r="BN68" s="43">
        <f t="shared" si="77"/>
        <v>0.70392718127529019</v>
      </c>
      <c r="BO68" s="43" t="str">
        <f t="shared" si="78"/>
        <v>C-</v>
      </c>
      <c r="BP68" s="187">
        <f t="shared" si="79"/>
        <v>-0.42945397089977866</v>
      </c>
      <c r="BQ68" s="48" t="s">
        <v>486</v>
      </c>
      <c r="BR68" t="s">
        <v>1965</v>
      </c>
      <c r="BS68" t="str">
        <f t="shared" si="80"/>
        <v>Wild</v>
      </c>
      <c r="BT68" t="s">
        <v>553</v>
      </c>
      <c r="BU68" t="s">
        <v>498</v>
      </c>
      <c r="BV68" s="91">
        <f>IF(BT68="MRL", VLOOKUP(C68, Master!BL:BP, 5, FALSE), IF(BT68="UTL", VLOOKUP(C68, Ultra!BL:BP, 5, FALSE), ""))</f>
        <v>3</v>
      </c>
      <c r="BW68" t="s">
        <v>24</v>
      </c>
      <c r="BX68" t="s">
        <v>24</v>
      </c>
      <c r="BY68">
        <f>MATCH(A68, Standings!$AH$21:$AH$36, 0)</f>
        <v>12</v>
      </c>
      <c r="BZ68" s="183">
        <v>0.70140214813896118</v>
      </c>
      <c r="CA68" s="90" t="s">
        <v>333</v>
      </c>
      <c r="CB68">
        <v>67</v>
      </c>
      <c r="CC68">
        <v>67</v>
      </c>
      <c r="CD68">
        <v>67</v>
      </c>
      <c r="CE68">
        <v>67</v>
      </c>
      <c r="CF68">
        <v>67</v>
      </c>
      <c r="CG68">
        <v>69</v>
      </c>
      <c r="CH68">
        <v>68</v>
      </c>
      <c r="CI68">
        <v>67</v>
      </c>
      <c r="CJ68">
        <v>67</v>
      </c>
      <c r="CK68">
        <v>67</v>
      </c>
      <c r="CL68">
        <v>67</v>
      </c>
      <c r="CM68">
        <v>67</v>
      </c>
      <c r="CN68">
        <v>67</v>
      </c>
      <c r="CO68">
        <v>67</v>
      </c>
      <c r="CP68">
        <v>64</v>
      </c>
      <c r="CQ68">
        <v>74</v>
      </c>
      <c r="CR68">
        <v>72</v>
      </c>
      <c r="CS68">
        <v>68</v>
      </c>
      <c r="CT68">
        <v>68</v>
      </c>
      <c r="CU68">
        <v>80</v>
      </c>
      <c r="CV68">
        <v>80</v>
      </c>
      <c r="CW68">
        <v>75</v>
      </c>
      <c r="CX68">
        <v>72</v>
      </c>
      <c r="CY68">
        <v>61</v>
      </c>
      <c r="CZ68">
        <v>61</v>
      </c>
      <c r="DA68">
        <v>57</v>
      </c>
      <c r="DB68">
        <v>56</v>
      </c>
      <c r="DC68">
        <v>56</v>
      </c>
      <c r="DD68">
        <v>49</v>
      </c>
      <c r="DE68">
        <v>48</v>
      </c>
      <c r="DF68">
        <v>40</v>
      </c>
      <c r="DG68">
        <v>50</v>
      </c>
      <c r="DH68">
        <v>58</v>
      </c>
      <c r="DI68">
        <v>56</v>
      </c>
      <c r="DJ68">
        <v>67</v>
      </c>
      <c r="DK68">
        <v>62</v>
      </c>
      <c r="DL68">
        <v>27</v>
      </c>
      <c r="DM68">
        <v>18</v>
      </c>
      <c r="DN68">
        <v>26</v>
      </c>
    </row>
    <row r="69" spans="1:118" x14ac:dyDescent="0.35">
      <c r="A69">
        <v>43</v>
      </c>
      <c r="B69" s="85" t="s">
        <v>4</v>
      </c>
      <c r="C69" s="51" t="s">
        <v>109</v>
      </c>
      <c r="D69" t="s">
        <v>24</v>
      </c>
      <c r="F69" s="28">
        <f>VLOOKUP($A69, Calcs!$A$3:'Calcs'!$ALW$130, 95, FALSE)+VLOOKUP($A69, Calcs!$A$3:'Calcs'!$ALW$130, 97, FALSE)</f>
        <v>6</v>
      </c>
      <c r="G69" s="28">
        <f>VLOOKUP($A69, Calcs!$A$3:'Calcs'!$ALW$130, 96, FALSE)+VLOOKUP($A69, Calcs!$A$3:'Calcs'!$ALW$130, 98, FALSE)</f>
        <v>6</v>
      </c>
      <c r="I69" s="28">
        <f>VLOOKUP($A69, Calcs!$A$3:'Calcs'!$ALW$130, 99, FALSE)+VLOOKUP($A69, Calcs!$A$3:'Calcs'!$ALW$130, 101, FALSE)</f>
        <v>4</v>
      </c>
      <c r="J69" s="28">
        <f>VLOOKUP($A69, Calcs!$A$3:'Calcs'!$ALW$130, 100, FALSE)+VLOOKUP($A69, Calcs!$A$3:'Calcs'!$ALW$130, 102, FALSE)</f>
        <v>5</v>
      </c>
      <c r="L69" s="28">
        <f>VLOOKUP($A69, Calcs!$A$3:'Calcs'!$ALW$130, 119, FALSE)</f>
        <v>1</v>
      </c>
      <c r="M69" s="28">
        <f>VLOOKUP($A69, Calcs!$A$3:'Calcs'!$ALW$130, 120, FALSE)</f>
        <v>1</v>
      </c>
      <c r="O69" s="202">
        <f>VLOOKUP($A69, Calcs!$A$3:'Calcs'!$ALW$130, 302, FALSE)/X69</f>
        <v>16.153846153846153</v>
      </c>
      <c r="P69" s="202">
        <f>VLOOKUP($A69, Calcs!$A$3:'Calcs'!$ALW$130, 394, FALSE)/X69</f>
        <v>15.73076923076923</v>
      </c>
      <c r="Q69" s="202">
        <f t="shared" si="54"/>
        <v>0.42307692307692335</v>
      </c>
      <c r="R69" s="202">
        <f>O69/(VLOOKUP($A69,Calcs!$A$3:'Calcs'!$ALW$130,485,FALSE)/X69)</f>
        <v>2</v>
      </c>
      <c r="S69" s="187">
        <f>VLOOKUP($A69, Calcs!$A$3:'Calcs'!$ALW$130, 210, FALSE)/X69</f>
        <v>0.49643181229916777</v>
      </c>
      <c r="T69" s="43">
        <f>VLOOKUP($A69, Calcs!$A$3:'Calcs'!$ALW$130, 576, FALSE)/X69</f>
        <v>-1.940769230769231</v>
      </c>
      <c r="U69">
        <f>VLOOKUP($A69, Calcs!$A$3:'Calcs'!$ALW$130, 667, FALSE)/X69</f>
        <v>53.153846153846153</v>
      </c>
      <c r="V69">
        <f>VLOOKUP($A69, Calcs!$A$3:'Calcs'!$ALW$130, 758, FALSE)/X69</f>
        <v>49.423076923076913</v>
      </c>
      <c r="X69" s="202">
        <f>VLOOKUP($A69, Calcs!$A$3:'Calcs'!$ALW$130, 9, FALSE)</f>
        <v>13</v>
      </c>
      <c r="Y69" s="43">
        <f t="shared" si="55"/>
        <v>4.8563668145772905</v>
      </c>
      <c r="Z69" s="43">
        <f t="shared" si="56"/>
        <v>0.4832896938645253</v>
      </c>
      <c r="AA69" s="43">
        <f t="shared" si="57"/>
        <v>2.3638461538461542</v>
      </c>
      <c r="AB69">
        <f t="shared" si="58"/>
        <v>53.153846153846153</v>
      </c>
      <c r="AC69">
        <f t="shared" si="59"/>
        <v>49.423076923076913</v>
      </c>
      <c r="AD69">
        <f t="shared" si="60"/>
        <v>4.750731510058225</v>
      </c>
      <c r="AE69" s="43">
        <f t="shared" si="61"/>
        <v>7.0301548292393186</v>
      </c>
      <c r="AH69" s="94">
        <v>10</v>
      </c>
      <c r="AI69" s="94">
        <v>15</v>
      </c>
      <c r="AL69" s="28">
        <f t="shared" si="62"/>
        <v>25</v>
      </c>
      <c r="AN69" s="44">
        <v>68</v>
      </c>
      <c r="AO69" s="77">
        <f t="shared" si="63"/>
        <v>68</v>
      </c>
      <c r="AP69" s="45">
        <f t="shared" si="64"/>
        <v>0</v>
      </c>
      <c r="AQ69" s="46">
        <f t="shared" si="65"/>
        <v>0.49219711434164182</v>
      </c>
      <c r="AR69" s="43">
        <f t="shared" si="66"/>
        <v>0.51388888888888895</v>
      </c>
      <c r="AS69" s="43">
        <f t="shared" si="67"/>
        <v>0.44444444444444442</v>
      </c>
      <c r="AT69" s="43">
        <f t="shared" si="68"/>
        <v>0.50165560159070843</v>
      </c>
      <c r="AU69" s="43">
        <f t="shared" si="69"/>
        <v>0.72187942776178082</v>
      </c>
      <c r="AV69" s="43">
        <f t="shared" si="70"/>
        <v>0.25509382383793011</v>
      </c>
      <c r="AW69" s="43">
        <f t="shared" si="71"/>
        <v>0.27643836376446518</v>
      </c>
      <c r="AX69" s="43">
        <f t="shared" si="72"/>
        <v>0.79994300413905761</v>
      </c>
      <c r="AY69" s="43">
        <f t="shared" si="73"/>
        <v>0.57225540362608163</v>
      </c>
      <c r="AZ69" s="43">
        <f t="shared" si="74"/>
        <v>0.6851877972076944</v>
      </c>
      <c r="BA69" s="43">
        <f t="shared" si="75"/>
        <v>0.29062087186261559</v>
      </c>
      <c r="BB69" s="43">
        <f t="shared" si="76"/>
        <v>7.5075075075075076E-2</v>
      </c>
      <c r="BC69">
        <v>34</v>
      </c>
      <c r="BE69">
        <f>VLOOKUP($A69, Calcs!$A$3:'Calcs'!$ALW$130, 845, FALSE)</f>
        <v>21.53125</v>
      </c>
      <c r="BF69" s="43">
        <v>1</v>
      </c>
      <c r="BG69">
        <f>IF(A69&lt;17, SoC!P$3, IF(A69&lt;33, SoC!P$4, IF(A69&lt;49, SoC!P$5, IF(A69&lt;65, SoC!P$6, IF(A69&lt;81, SoC!P$7, IF(A69&lt;97, SoC!P$8, SoC!P$9))))))</f>
        <v>0.9735268407280826</v>
      </c>
      <c r="BH69" s="43">
        <v>0.50165560159070843</v>
      </c>
      <c r="BI69" s="43">
        <v>0.72187942776178082</v>
      </c>
      <c r="BJ69" s="43">
        <v>7.0301548292393186</v>
      </c>
      <c r="BK69" s="183">
        <v>0.49215488075826513</v>
      </c>
      <c r="BL69">
        <f>VLOOKUP($A69, Calcs!$A$3:'Calcs'!$BAA$130, 1025, FALSE)</f>
        <v>1766</v>
      </c>
      <c r="BM69" s="554">
        <v>2.2000000000000002</v>
      </c>
      <c r="BN69" s="43">
        <f t="shared" si="77"/>
        <v>0.70153751201077275</v>
      </c>
      <c r="BO69" s="43" t="str">
        <f t="shared" si="78"/>
        <v>C-</v>
      </c>
      <c r="BP69" s="187">
        <f t="shared" si="79"/>
        <v>-0.23343175667794491</v>
      </c>
      <c r="BQ69" s="48" t="s">
        <v>486</v>
      </c>
      <c r="BR69" t="s">
        <v>1960</v>
      </c>
      <c r="BS69" t="str">
        <f t="shared" si="80"/>
        <v>Wild</v>
      </c>
      <c r="BT69" t="s">
        <v>1671</v>
      </c>
      <c r="BU69" t="s">
        <v>1671</v>
      </c>
      <c r="BW69" t="s">
        <v>24</v>
      </c>
      <c r="BX69" t="s">
        <v>24</v>
      </c>
      <c r="BY69">
        <f>MATCH(A69, Standings!$N$3:$N$18, 0)</f>
        <v>10</v>
      </c>
      <c r="BZ69" s="183">
        <v>0.39608346479125217</v>
      </c>
      <c r="CA69" s="23" t="s">
        <v>109</v>
      </c>
      <c r="CB69">
        <v>68</v>
      </c>
      <c r="CC69">
        <v>68</v>
      </c>
      <c r="CD69">
        <v>68</v>
      </c>
      <c r="CE69">
        <v>68</v>
      </c>
      <c r="CF69">
        <v>68</v>
      </c>
      <c r="CG69">
        <v>67</v>
      </c>
      <c r="CH69">
        <v>67</v>
      </c>
      <c r="CI69">
        <v>68</v>
      </c>
      <c r="CJ69">
        <v>68</v>
      </c>
      <c r="CK69">
        <v>68</v>
      </c>
      <c r="CL69">
        <v>68</v>
      </c>
      <c r="CM69">
        <v>68</v>
      </c>
      <c r="CN69">
        <v>68</v>
      </c>
      <c r="CO69">
        <v>68</v>
      </c>
      <c r="CP69">
        <v>68</v>
      </c>
      <c r="CQ69">
        <v>62</v>
      </c>
      <c r="CR69">
        <v>63</v>
      </c>
      <c r="CS69">
        <v>69</v>
      </c>
      <c r="CT69">
        <v>69</v>
      </c>
      <c r="CU69">
        <v>64</v>
      </c>
      <c r="CV69">
        <v>63</v>
      </c>
      <c r="CW69">
        <v>69</v>
      </c>
      <c r="CX69">
        <v>70</v>
      </c>
      <c r="CY69">
        <v>78</v>
      </c>
      <c r="CZ69">
        <v>77</v>
      </c>
      <c r="DA69">
        <v>72</v>
      </c>
      <c r="DB69">
        <v>73</v>
      </c>
      <c r="DC69">
        <v>74</v>
      </c>
      <c r="DD69">
        <v>64</v>
      </c>
      <c r="DE69">
        <v>61</v>
      </c>
      <c r="DF69">
        <v>43</v>
      </c>
      <c r="DG69">
        <v>40</v>
      </c>
      <c r="DH69">
        <v>50</v>
      </c>
      <c r="DI69">
        <v>48</v>
      </c>
      <c r="DJ69">
        <v>45</v>
      </c>
      <c r="DK69">
        <v>55</v>
      </c>
      <c r="DL69">
        <v>89</v>
      </c>
      <c r="DM69">
        <v>79</v>
      </c>
      <c r="DN69">
        <v>91</v>
      </c>
    </row>
    <row r="70" spans="1:118" x14ac:dyDescent="0.35">
      <c r="A70">
        <v>55</v>
      </c>
      <c r="B70" s="86" t="s">
        <v>3</v>
      </c>
      <c r="C70" s="52" t="s">
        <v>97</v>
      </c>
      <c r="D70" t="s">
        <v>24</v>
      </c>
      <c r="F70" s="28">
        <f>VLOOKUP($A70, Calcs!$A$3:'Calcs'!$ALW$130, 95, FALSE)+VLOOKUP($A70, Calcs!$A$3:'Calcs'!$ALW$130, 97, FALSE)</f>
        <v>6</v>
      </c>
      <c r="G70" s="28">
        <f>VLOOKUP($A70, Calcs!$A$3:'Calcs'!$ALW$130, 96, FALSE)+VLOOKUP($A70, Calcs!$A$3:'Calcs'!$ALW$130, 98, FALSE)</f>
        <v>6</v>
      </c>
      <c r="I70" s="28">
        <f>VLOOKUP($A70, Calcs!$A$3:'Calcs'!$ALW$130, 99, FALSE)+VLOOKUP($A70, Calcs!$A$3:'Calcs'!$ALW$130, 101, FALSE)</f>
        <v>5</v>
      </c>
      <c r="J70" s="28">
        <f>VLOOKUP($A70, Calcs!$A$3:'Calcs'!$ALW$130, 100, FALSE)+VLOOKUP($A70, Calcs!$A$3:'Calcs'!$ALW$130, 102, FALSE)</f>
        <v>4</v>
      </c>
      <c r="L70" s="28">
        <f>VLOOKUP($A70, Calcs!$A$3:'Calcs'!$ALW$130, 119, FALSE)</f>
        <v>0</v>
      </c>
      <c r="M70" s="28">
        <f>VLOOKUP($A70, Calcs!$A$3:'Calcs'!$ALW$130, 120, FALSE)</f>
        <v>1</v>
      </c>
      <c r="O70" s="202">
        <f>VLOOKUP($A70, Calcs!$A$3:'Calcs'!$ALW$130, 302, FALSE)/X70</f>
        <v>16.32</v>
      </c>
      <c r="P70" s="202">
        <f>VLOOKUP($A70, Calcs!$A$3:'Calcs'!$ALW$130, 394, FALSE)/X70</f>
        <v>16.36</v>
      </c>
      <c r="Q70" s="202">
        <f t="shared" si="54"/>
        <v>-3.9999999999999147E-2</v>
      </c>
      <c r="R70" s="202">
        <f>O70/(VLOOKUP($A70,Calcs!$A$3:'Calcs'!$ALW$130,485,FALSE)/X70)</f>
        <v>2.1361256544502618</v>
      </c>
      <c r="S70" s="187">
        <f>VLOOKUP($A70, Calcs!$A$3:'Calcs'!$ALW$130, 210, FALSE)/X70</f>
        <v>0.47001479046615313</v>
      </c>
      <c r="T70" s="43">
        <f>VLOOKUP($A70, Calcs!$A$3:'Calcs'!$ALW$130, 576, FALSE)/X70</f>
        <v>-1.3428</v>
      </c>
      <c r="U70">
        <f>VLOOKUP($A70, Calcs!$A$3:'Calcs'!$ALW$130, 667, FALSE)/X70</f>
        <v>40.56</v>
      </c>
      <c r="V70">
        <f>VLOOKUP($A70, Calcs!$A$3:'Calcs'!$ALW$130, 758, FALSE)/X70</f>
        <v>38.82</v>
      </c>
      <c r="X70" s="202">
        <f>VLOOKUP($A70, Calcs!$A$3:'Calcs'!$ALW$130, 9, FALSE)</f>
        <v>12.5</v>
      </c>
      <c r="Y70" s="43">
        <f t="shared" si="55"/>
        <v>4.3168867125861823</v>
      </c>
      <c r="Z70" s="43">
        <f t="shared" si="56"/>
        <v>0.50438365117934425</v>
      </c>
      <c r="AA70" s="43">
        <f t="shared" si="57"/>
        <v>1.3028000000000008</v>
      </c>
      <c r="AB70">
        <f t="shared" si="58"/>
        <v>40.56</v>
      </c>
      <c r="AC70">
        <f t="shared" si="59"/>
        <v>38.82</v>
      </c>
      <c r="AD70">
        <f t="shared" si="60"/>
        <v>3.9115540298489062</v>
      </c>
      <c r="AE70" s="43">
        <f t="shared" si="61"/>
        <v>6.2305697973780854</v>
      </c>
      <c r="AH70" s="94">
        <v>0</v>
      </c>
      <c r="AI70" s="94">
        <v>20</v>
      </c>
      <c r="AL70" s="28">
        <f t="shared" si="62"/>
        <v>20</v>
      </c>
      <c r="AN70" s="44">
        <v>69</v>
      </c>
      <c r="AO70" s="77">
        <f t="shared" si="63"/>
        <v>69</v>
      </c>
      <c r="AP70" s="45">
        <f t="shared" si="64"/>
        <v>0</v>
      </c>
      <c r="AQ70" s="46">
        <f t="shared" si="65"/>
        <v>0.49011883894314318</v>
      </c>
      <c r="AR70" s="43">
        <f t="shared" si="66"/>
        <v>0.5</v>
      </c>
      <c r="AS70" s="43">
        <f t="shared" si="67"/>
        <v>0.55555555555555558</v>
      </c>
      <c r="AT70" s="43">
        <f t="shared" si="68"/>
        <v>0.51477395630542921</v>
      </c>
      <c r="AU70" s="43">
        <f t="shared" si="69"/>
        <v>0.68449197860962574</v>
      </c>
      <c r="AV70" s="43">
        <f t="shared" si="70"/>
        <v>0.35384654685971778</v>
      </c>
      <c r="AW70" s="43">
        <f t="shared" si="71"/>
        <v>0.34522275044939998</v>
      </c>
      <c r="AX70" s="43">
        <f t="shared" si="72"/>
        <v>0.7211149853395673</v>
      </c>
      <c r="AY70" s="43">
        <f t="shared" si="73"/>
        <v>0.4997798793226651</v>
      </c>
      <c r="AZ70" s="43">
        <f t="shared" si="74"/>
        <v>0.5727298581288488</v>
      </c>
      <c r="BA70" s="43">
        <f t="shared" si="75"/>
        <v>0.24966974900924702</v>
      </c>
      <c r="BB70" s="43">
        <f t="shared" si="76"/>
        <v>6.006006006006006E-2</v>
      </c>
      <c r="BC70">
        <v>80</v>
      </c>
      <c r="BE70">
        <f>VLOOKUP($A70, Calcs!$A$3:'Calcs'!$ALW$130, 845, FALSE)</f>
        <v>24.375</v>
      </c>
      <c r="BF70" s="43">
        <v>0</v>
      </c>
      <c r="BG70">
        <f>IF(A70&lt;17, SoC!P$3, IF(A70&lt;33, SoC!P$4, IF(A70&lt;49, SoC!P$5, IF(A70&lt;65, SoC!P$6, IF(A70&lt;81, SoC!P$7, IF(A70&lt;97, SoC!P$8, SoC!P$9))))))</f>
        <v>1.0731229344487323</v>
      </c>
      <c r="BH70" s="43">
        <v>0.51477395630542921</v>
      </c>
      <c r="BI70" s="43">
        <v>0.68449197860962574</v>
      </c>
      <c r="BJ70" s="43">
        <v>6.2305697973780854</v>
      </c>
      <c r="BK70" s="183">
        <v>0.49011682896979852</v>
      </c>
      <c r="BL70">
        <f>VLOOKUP($A70, Calcs!$A$3:'Calcs'!$BAA$130, 1025, FALSE)</f>
        <v>1735</v>
      </c>
      <c r="BM70" s="554">
        <v>2.4</v>
      </c>
      <c r="BN70" s="43">
        <f t="shared" si="77"/>
        <v>0.70008344429060632</v>
      </c>
      <c r="BO70" s="43" t="str">
        <f t="shared" si="78"/>
        <v>C-</v>
      </c>
      <c r="BP70" s="187">
        <f t="shared" si="79"/>
        <v>-0.67398530837789372</v>
      </c>
      <c r="BQ70" s="48" t="s">
        <v>501</v>
      </c>
      <c r="BR70" t="s">
        <v>1962</v>
      </c>
      <c r="BS70" t="str">
        <f t="shared" si="80"/>
        <v>Gray</v>
      </c>
      <c r="BT70" t="s">
        <v>1671</v>
      </c>
      <c r="BU70" t="s">
        <v>1671</v>
      </c>
      <c r="BW70" t="s">
        <v>24</v>
      </c>
      <c r="BX70" t="s">
        <v>24</v>
      </c>
      <c r="BY70">
        <f>MATCH(A70, Standings!$N$21:$N$36, 0)</f>
        <v>7</v>
      </c>
      <c r="BZ70" s="183">
        <v>0.50479146996535806</v>
      </c>
      <c r="CA70" s="22" t="s">
        <v>97</v>
      </c>
      <c r="CB70">
        <v>69</v>
      </c>
      <c r="CC70">
        <v>69</v>
      </c>
      <c r="CD70">
        <v>69</v>
      </c>
      <c r="CE70">
        <v>69</v>
      </c>
      <c r="CF70">
        <v>69</v>
      </c>
      <c r="CG70">
        <v>68</v>
      </c>
      <c r="CH70">
        <v>69</v>
      </c>
      <c r="CI70">
        <v>69</v>
      </c>
      <c r="CJ70">
        <v>69</v>
      </c>
      <c r="CK70">
        <v>69</v>
      </c>
      <c r="CL70">
        <v>69</v>
      </c>
      <c r="CM70">
        <v>69</v>
      </c>
      <c r="CN70">
        <v>69</v>
      </c>
      <c r="CO70">
        <v>69</v>
      </c>
      <c r="CP70">
        <v>69</v>
      </c>
      <c r="CQ70">
        <v>65</v>
      </c>
      <c r="CR70">
        <v>66</v>
      </c>
      <c r="CS70">
        <v>73</v>
      </c>
      <c r="CT70">
        <v>73</v>
      </c>
      <c r="CU70">
        <v>83</v>
      </c>
      <c r="CV70">
        <v>81</v>
      </c>
      <c r="CW70">
        <v>74</v>
      </c>
      <c r="CX70">
        <v>75</v>
      </c>
      <c r="CY70">
        <v>67</v>
      </c>
      <c r="CZ70">
        <v>67</v>
      </c>
      <c r="DA70">
        <v>68</v>
      </c>
      <c r="DB70">
        <v>70</v>
      </c>
      <c r="DC70">
        <v>69</v>
      </c>
      <c r="DD70">
        <v>76</v>
      </c>
      <c r="DE70">
        <v>76</v>
      </c>
      <c r="DF70">
        <v>88</v>
      </c>
      <c r="DG70">
        <v>88</v>
      </c>
      <c r="DH70">
        <v>93</v>
      </c>
      <c r="DI70">
        <v>93</v>
      </c>
      <c r="DJ70">
        <v>85</v>
      </c>
      <c r="DK70">
        <v>85</v>
      </c>
      <c r="DL70">
        <v>105</v>
      </c>
      <c r="DM70">
        <v>82</v>
      </c>
      <c r="DN70">
        <v>69</v>
      </c>
    </row>
    <row r="71" spans="1:118" x14ac:dyDescent="0.35">
      <c r="A71">
        <v>83</v>
      </c>
      <c r="B71" s="88" t="s">
        <v>1</v>
      </c>
      <c r="C71" s="54" t="s">
        <v>70</v>
      </c>
      <c r="D71" t="s">
        <v>24</v>
      </c>
      <c r="F71" s="28">
        <f>VLOOKUP($A71, Calcs!$A$3:'Calcs'!$ALW$130, 95, FALSE)+VLOOKUP($A71, Calcs!$A$3:'Calcs'!$ALW$130, 97, FALSE)</f>
        <v>5</v>
      </c>
      <c r="G71" s="28">
        <f>VLOOKUP($A71, Calcs!$A$3:'Calcs'!$ALW$130, 96, FALSE)+VLOOKUP($A71, Calcs!$A$3:'Calcs'!$ALW$130, 98, FALSE)</f>
        <v>7</v>
      </c>
      <c r="I71" s="28">
        <f>VLOOKUP($A71, Calcs!$A$3:'Calcs'!$ALW$130, 99, FALSE)+VLOOKUP($A71, Calcs!$A$3:'Calcs'!$ALW$130, 101, FALSE)</f>
        <v>4</v>
      </c>
      <c r="J71" s="28">
        <f>VLOOKUP($A71, Calcs!$A$3:'Calcs'!$ALW$130, 100, FALSE)+VLOOKUP($A71, Calcs!$A$3:'Calcs'!$ALW$130, 102, FALSE)</f>
        <v>5</v>
      </c>
      <c r="L71" s="28">
        <f>VLOOKUP($A71, Calcs!$A$3:'Calcs'!$ALW$130, 119, FALSE)</f>
        <v>2</v>
      </c>
      <c r="M71" s="28">
        <f>VLOOKUP($A71, Calcs!$A$3:'Calcs'!$ALW$130, 120, FALSE)</f>
        <v>1</v>
      </c>
      <c r="O71" s="202">
        <f>VLOOKUP($A71, Calcs!$A$3:'Calcs'!$ALW$130, 302, FALSE)/X71</f>
        <v>18.703703703703702</v>
      </c>
      <c r="P71" s="202">
        <f>VLOOKUP($A71, Calcs!$A$3:'Calcs'!$ALW$130, 394, FALSE)/X71</f>
        <v>18.111111111111111</v>
      </c>
      <c r="Q71" s="202">
        <f t="shared" si="54"/>
        <v>0.59259259259259167</v>
      </c>
      <c r="R71" s="202">
        <f>O71/(VLOOKUP($A71,Calcs!$A$3:'Calcs'!$ALW$130,485,FALSE)/X71)</f>
        <v>2.095435684647303</v>
      </c>
      <c r="S71" s="187">
        <f>VLOOKUP($A71, Calcs!$A$3:'Calcs'!$ALW$130, 210, FALSE)/X71</f>
        <v>0.50950913274970133</v>
      </c>
      <c r="T71" s="43">
        <f>VLOOKUP($A71, Calcs!$A$3:'Calcs'!$ALW$130, 576, FALSE)/X71</f>
        <v>0.48259259259259263</v>
      </c>
      <c r="U71">
        <f>VLOOKUP($A71, Calcs!$A$3:'Calcs'!$ALW$130, 667, FALSE)/X71</f>
        <v>47.518518518518519</v>
      </c>
      <c r="V71">
        <f>VLOOKUP($A71, Calcs!$A$3:'Calcs'!$ALW$130, 758, FALSE)/X71</f>
        <v>46.114814814814821</v>
      </c>
      <c r="X71" s="202">
        <f>VLOOKUP($A71, Calcs!$A$3:'Calcs'!$ALW$130, 9, FALSE)</f>
        <v>13.5</v>
      </c>
      <c r="Y71" s="43">
        <f t="shared" si="55"/>
        <v>3.7495713165517612</v>
      </c>
      <c r="Z71" s="43">
        <f t="shared" si="56"/>
        <v>0.51794641209840797</v>
      </c>
      <c r="AA71" s="43">
        <f t="shared" si="57"/>
        <v>0.10999999999999904</v>
      </c>
      <c r="AB71">
        <f t="shared" si="58"/>
        <v>47.518518518518519</v>
      </c>
      <c r="AC71">
        <f t="shared" si="59"/>
        <v>46.114814814814821</v>
      </c>
      <c r="AD71">
        <f t="shared" si="60"/>
        <v>4.4844925330325545</v>
      </c>
      <c r="AE71" s="43">
        <f t="shared" si="61"/>
        <v>6.7907889685083589</v>
      </c>
      <c r="AH71" s="94">
        <v>20</v>
      </c>
      <c r="AI71" s="94">
        <v>15</v>
      </c>
      <c r="AL71" s="28">
        <f t="shared" si="62"/>
        <v>35</v>
      </c>
      <c r="AN71" s="44">
        <v>70</v>
      </c>
      <c r="AO71" s="77">
        <f t="shared" si="63"/>
        <v>70</v>
      </c>
      <c r="AP71" s="45">
        <f t="shared" si="64"/>
        <v>0</v>
      </c>
      <c r="AQ71" s="46">
        <f t="shared" si="65"/>
        <v>0.47999685027154099</v>
      </c>
      <c r="AR71" s="43">
        <f t="shared" si="66"/>
        <v>0.44444444444444442</v>
      </c>
      <c r="AS71" s="43">
        <f t="shared" si="67"/>
        <v>0.44444444444444442</v>
      </c>
      <c r="AT71" s="43">
        <f t="shared" si="68"/>
        <v>0.70297465971270823</v>
      </c>
      <c r="AU71" s="43">
        <f t="shared" si="69"/>
        <v>0.58044497260183547</v>
      </c>
      <c r="AV71" s="43">
        <f t="shared" si="70"/>
        <v>0.32432789856418509</v>
      </c>
      <c r="AW71" s="43">
        <f t="shared" si="71"/>
        <v>0.38944897967936126</v>
      </c>
      <c r="AX71" s="43">
        <f t="shared" si="72"/>
        <v>0.63249861320231382</v>
      </c>
      <c r="AY71" s="43">
        <f t="shared" si="73"/>
        <v>0.54958732554677925</v>
      </c>
      <c r="AZ71" s="43">
        <f t="shared" si="74"/>
        <v>0.65152209523603788</v>
      </c>
      <c r="BA71" s="43">
        <f t="shared" si="75"/>
        <v>0.28137384412153238</v>
      </c>
      <c r="BB71" s="43">
        <f t="shared" si="76"/>
        <v>0.10510510510510511</v>
      </c>
      <c r="BC71">
        <v>79</v>
      </c>
      <c r="BE71">
        <f>VLOOKUP($A71, Calcs!$A$3:'Calcs'!$ALW$130, 845, FALSE)</f>
        <v>15.375</v>
      </c>
      <c r="BF71" s="43">
        <v>1.3333333333333333</v>
      </c>
      <c r="BG71">
        <f>IF(A71&lt;17, SoC!P$3, IF(A71&lt;33, SoC!P$4, IF(A71&lt;49, SoC!P$5, IF(A71&lt;65, SoC!P$6, IF(A71&lt;81, SoC!P$7, IF(A71&lt;97, SoC!P$8, SoC!P$9))))))</f>
        <v>1.0165596233833387</v>
      </c>
      <c r="BH71" s="43">
        <v>0.70297465971270823</v>
      </c>
      <c r="BI71" s="43">
        <v>0.58044497260183547</v>
      </c>
      <c r="BJ71" s="43">
        <v>6.7907889685083589</v>
      </c>
      <c r="BK71" s="183">
        <v>0.48010786707198716</v>
      </c>
      <c r="BL71">
        <f>VLOOKUP($A71, Calcs!$A$3:'Calcs'!$BAA$130, 1025, FALSE)</f>
        <v>1759</v>
      </c>
      <c r="BM71" s="554">
        <v>1.5</v>
      </c>
      <c r="BN71" s="43">
        <f t="shared" si="77"/>
        <v>0.69289816500838497</v>
      </c>
      <c r="BO71" s="43" t="str">
        <f t="shared" si="78"/>
        <v>D+</v>
      </c>
      <c r="BP71" s="187">
        <f t="shared" si="79"/>
        <v>-0.59405496076898423</v>
      </c>
      <c r="BQ71" s="48" t="s">
        <v>350</v>
      </c>
      <c r="BR71" t="s">
        <v>1954</v>
      </c>
      <c r="BS71" t="str">
        <f t="shared" si="80"/>
        <v>Platinum</v>
      </c>
      <c r="BT71" t="s">
        <v>1671</v>
      </c>
      <c r="BU71" t="s">
        <v>1671</v>
      </c>
      <c r="BW71" t="s">
        <v>24</v>
      </c>
      <c r="BX71" t="s">
        <v>24</v>
      </c>
      <c r="BY71">
        <f>MATCH(A71, Standings!$X$21:$X$36, 0)</f>
        <v>12</v>
      </c>
      <c r="BZ71" s="183">
        <v>0.40253676561002433</v>
      </c>
      <c r="CA71" s="20" t="s">
        <v>70</v>
      </c>
      <c r="CB71">
        <v>70</v>
      </c>
      <c r="CC71">
        <v>71</v>
      </c>
      <c r="CD71">
        <v>71</v>
      </c>
      <c r="CE71">
        <v>71</v>
      </c>
      <c r="CF71">
        <v>71</v>
      </c>
      <c r="CG71">
        <v>71</v>
      </c>
      <c r="CH71">
        <v>71</v>
      </c>
      <c r="CI71">
        <v>71</v>
      </c>
      <c r="CJ71">
        <v>71</v>
      </c>
      <c r="CK71">
        <v>71</v>
      </c>
      <c r="CL71">
        <v>71</v>
      </c>
      <c r="CM71">
        <v>71</v>
      </c>
      <c r="CN71">
        <v>71</v>
      </c>
      <c r="CO71">
        <v>72</v>
      </c>
      <c r="CP71">
        <v>72</v>
      </c>
      <c r="CQ71">
        <v>64</v>
      </c>
      <c r="CR71">
        <v>65</v>
      </c>
      <c r="CS71">
        <v>56</v>
      </c>
      <c r="CT71">
        <v>56</v>
      </c>
      <c r="CU71">
        <v>65</v>
      </c>
      <c r="CV71">
        <v>65</v>
      </c>
      <c r="CW71">
        <v>51</v>
      </c>
      <c r="CX71">
        <v>51</v>
      </c>
      <c r="CY71">
        <v>42</v>
      </c>
      <c r="CZ71">
        <v>42</v>
      </c>
      <c r="DA71">
        <v>54</v>
      </c>
      <c r="DB71">
        <v>55</v>
      </c>
      <c r="DC71">
        <v>55</v>
      </c>
      <c r="DD71">
        <v>65</v>
      </c>
      <c r="DE71">
        <v>62</v>
      </c>
      <c r="DF71">
        <v>68</v>
      </c>
      <c r="DG71">
        <v>75</v>
      </c>
      <c r="DH71">
        <v>70</v>
      </c>
      <c r="DI71">
        <v>68</v>
      </c>
      <c r="DJ71">
        <v>69</v>
      </c>
      <c r="DK71">
        <v>78</v>
      </c>
      <c r="DL71">
        <v>79</v>
      </c>
      <c r="DM71">
        <v>76</v>
      </c>
      <c r="DN71">
        <v>88</v>
      </c>
    </row>
    <row r="72" spans="1:118" x14ac:dyDescent="0.35">
      <c r="A72">
        <v>119</v>
      </c>
      <c r="B72" s="90" t="s">
        <v>10</v>
      </c>
      <c r="C72" s="81" t="s">
        <v>336</v>
      </c>
      <c r="D72" t="s">
        <v>24</v>
      </c>
      <c r="F72" s="28">
        <f>VLOOKUP($A72, Calcs!$A$3:'Calcs'!$ALW$130, 95, FALSE)+VLOOKUP($A72, Calcs!$A$3:'Calcs'!$ALW$130, 97, FALSE)</f>
        <v>7</v>
      </c>
      <c r="G72" s="28">
        <f>VLOOKUP($A72, Calcs!$A$3:'Calcs'!$ALW$130, 96, FALSE)+VLOOKUP($A72, Calcs!$A$3:'Calcs'!$ALW$130, 98, FALSE)</f>
        <v>5</v>
      </c>
      <c r="I72" s="28">
        <f>VLOOKUP($A72, Calcs!$A$3:'Calcs'!$ALW$130, 99, FALSE)+VLOOKUP($A72, Calcs!$A$3:'Calcs'!$ALW$130, 101, FALSE)</f>
        <v>5</v>
      </c>
      <c r="J72" s="28">
        <f>VLOOKUP($A72, Calcs!$A$3:'Calcs'!$ALW$130, 100, FALSE)+VLOOKUP($A72, Calcs!$A$3:'Calcs'!$ALW$130, 102, FALSE)</f>
        <v>4</v>
      </c>
      <c r="L72" s="28">
        <f>VLOOKUP($A72, Calcs!$A$3:'Calcs'!$ALW$130, 119, FALSE)</f>
        <v>0</v>
      </c>
      <c r="M72" s="28">
        <f>VLOOKUP($A72, Calcs!$A$3:'Calcs'!$ALW$130, 120, FALSE)</f>
        <v>1</v>
      </c>
      <c r="O72" s="202">
        <f>VLOOKUP($A72, Calcs!$A$3:'Calcs'!$ALW$130, 302, FALSE)/X72</f>
        <v>17.48</v>
      </c>
      <c r="P72" s="202">
        <f>VLOOKUP($A72, Calcs!$A$3:'Calcs'!$ALW$130, 394, FALSE)/X72</f>
        <v>16.559999999999999</v>
      </c>
      <c r="Q72" s="202">
        <f t="shared" si="54"/>
        <v>0.92000000000000171</v>
      </c>
      <c r="R72" s="202">
        <f>O72/(VLOOKUP($A72,Calcs!$A$3:'Calcs'!$ALW$130,485,FALSE)/X72)</f>
        <v>2.1633663366336635</v>
      </c>
      <c r="S72" s="187">
        <f>VLOOKUP($A72, Calcs!$A$3:'Calcs'!$ALW$130, 210, FALSE)/X72</f>
        <v>0.45542509115992613</v>
      </c>
      <c r="T72" s="43">
        <f>VLOOKUP($A72, Calcs!$A$3:'Calcs'!$ALW$130, 576, FALSE)/X72</f>
        <v>3.0347999999999988</v>
      </c>
      <c r="U72">
        <f>VLOOKUP($A72, Calcs!$A$3:'Calcs'!$ALW$130, 667, FALSE)/X72</f>
        <v>47.12</v>
      </c>
      <c r="V72">
        <f>VLOOKUP($A72, Calcs!$A$3:'Calcs'!$ALW$130, 758, FALSE)/X72</f>
        <v>34.375999999999998</v>
      </c>
      <c r="X72" s="202">
        <f>VLOOKUP($A72, Calcs!$A$3:'Calcs'!$ALW$130, 9, FALSE)</f>
        <v>12.5</v>
      </c>
      <c r="Y72" s="43">
        <f t="shared" si="55"/>
        <v>2.1892176268220278</v>
      </c>
      <c r="Z72" s="43">
        <f t="shared" si="56"/>
        <v>0.43921976956442699</v>
      </c>
      <c r="AA72" s="43">
        <f t="shared" si="57"/>
        <v>-2.1147999999999971</v>
      </c>
      <c r="AB72">
        <f t="shared" si="58"/>
        <v>47.12</v>
      </c>
      <c r="AC72">
        <f t="shared" si="59"/>
        <v>34.375999999999998</v>
      </c>
      <c r="AD72">
        <f t="shared" si="60"/>
        <v>4.2950434877748842</v>
      </c>
      <c r="AE72" s="43">
        <f t="shared" si="61"/>
        <v>5.8631049794456178</v>
      </c>
      <c r="AH72" s="94">
        <v>10</v>
      </c>
      <c r="AI72" s="94">
        <v>20</v>
      </c>
      <c r="AL72" s="28">
        <f t="shared" si="62"/>
        <v>30</v>
      </c>
      <c r="AN72" s="44">
        <v>71</v>
      </c>
      <c r="AO72" s="77">
        <f t="shared" si="63"/>
        <v>71</v>
      </c>
      <c r="AP72" s="45">
        <f t="shared" si="64"/>
        <v>0</v>
      </c>
      <c r="AQ72" s="46">
        <f t="shared" si="65"/>
        <v>0.47994240226394891</v>
      </c>
      <c r="AR72" s="43">
        <f t="shared" si="66"/>
        <v>0.58333333333333337</v>
      </c>
      <c r="AS72" s="43">
        <f t="shared" si="67"/>
        <v>0.55555555555555558</v>
      </c>
      <c r="AT72" s="43">
        <f t="shared" si="68"/>
        <v>0.60635950681375705</v>
      </c>
      <c r="AU72" s="43">
        <f t="shared" si="69"/>
        <v>0.67260843731431985</v>
      </c>
      <c r="AV72" s="43">
        <f t="shared" si="70"/>
        <v>0.3736083731917626</v>
      </c>
      <c r="AW72" s="43">
        <f t="shared" si="71"/>
        <v>0.13273262524454316</v>
      </c>
      <c r="AX72" s="43">
        <f t="shared" si="72"/>
        <v>0.46721214042317161</v>
      </c>
      <c r="AY72" s="43">
        <f t="shared" si="73"/>
        <v>0.5332811633934873</v>
      </c>
      <c r="AZ72" s="43">
        <f t="shared" si="74"/>
        <v>0.5210476298954414</v>
      </c>
      <c r="BA72" s="43">
        <f t="shared" si="75"/>
        <v>0.32364597093791281</v>
      </c>
      <c r="BB72" s="43">
        <f t="shared" si="76"/>
        <v>9.0090090090090086E-2</v>
      </c>
      <c r="BC72">
        <v>73</v>
      </c>
      <c r="BE72">
        <f>VLOOKUP($A72, Calcs!$A$3:'Calcs'!$ALW$130, 845, FALSE)</f>
        <v>6.0625</v>
      </c>
      <c r="BF72" s="43">
        <v>1.3333333333333333</v>
      </c>
      <c r="BG72">
        <f>IF(A72&lt;17, SoC!P$3, IF(A72&lt;33, SoC!P$4, IF(A72&lt;49, SoC!P$5, IF(A72&lt;65, SoC!P$6, IF(A72&lt;81, SoC!P$7, IF(A72&lt;97, SoC!P$8, SoC!P$9))))))</f>
        <v>0.96441715243614345</v>
      </c>
      <c r="BH72" s="43">
        <v>0.60635950681375705</v>
      </c>
      <c r="BI72" s="43">
        <v>0.67260843731431985</v>
      </c>
      <c r="BJ72" s="43">
        <v>5.8631049794456178</v>
      </c>
      <c r="BK72" s="183">
        <v>0.47992031109822575</v>
      </c>
      <c r="BL72">
        <f>VLOOKUP($A72, Calcs!$A$3:'Calcs'!$BAA$130, 1025, FALSE)</f>
        <v>1791</v>
      </c>
      <c r="BM72" s="554">
        <v>0.6</v>
      </c>
      <c r="BN72" s="43">
        <f t="shared" si="77"/>
        <v>0.69276281012928642</v>
      </c>
      <c r="BO72" s="43" t="str">
        <f t="shared" si="78"/>
        <v>D+</v>
      </c>
      <c r="BP72" s="187">
        <f t="shared" si="79"/>
        <v>-1.061648074775583</v>
      </c>
      <c r="BQ72" s="48" t="s">
        <v>501</v>
      </c>
      <c r="BR72" t="s">
        <v>1965</v>
      </c>
      <c r="BS72" t="str">
        <f t="shared" si="80"/>
        <v>Gray</v>
      </c>
      <c r="BT72" t="s">
        <v>1671</v>
      </c>
      <c r="BU72" t="s">
        <v>1671</v>
      </c>
      <c r="BW72" t="s">
        <v>24</v>
      </c>
      <c r="BX72" t="s">
        <v>24</v>
      </c>
      <c r="BY72">
        <f>MATCH(A72, Standings!$AH$21:$AH$36, 0)</f>
        <v>8</v>
      </c>
      <c r="BZ72" s="183">
        <v>0.64854801052359068</v>
      </c>
      <c r="CA72" s="90" t="s">
        <v>336</v>
      </c>
      <c r="CB72">
        <v>71</v>
      </c>
      <c r="CC72">
        <v>70</v>
      </c>
      <c r="CD72">
        <v>70</v>
      </c>
      <c r="CE72">
        <v>70</v>
      </c>
      <c r="CF72">
        <v>70</v>
      </c>
      <c r="CG72">
        <v>70</v>
      </c>
      <c r="CH72">
        <v>70</v>
      </c>
      <c r="CI72">
        <v>70</v>
      </c>
      <c r="CJ72">
        <v>70</v>
      </c>
      <c r="CK72">
        <v>70</v>
      </c>
      <c r="CL72">
        <v>70</v>
      </c>
      <c r="CM72">
        <v>70</v>
      </c>
      <c r="CN72">
        <v>70</v>
      </c>
      <c r="CO72">
        <v>70</v>
      </c>
      <c r="CP72">
        <v>73</v>
      </c>
      <c r="CQ72">
        <v>77</v>
      </c>
      <c r="CR72">
        <v>76</v>
      </c>
      <c r="CS72">
        <v>71</v>
      </c>
      <c r="CT72">
        <v>71</v>
      </c>
      <c r="CU72">
        <v>60</v>
      </c>
      <c r="CV72">
        <v>61</v>
      </c>
      <c r="CW72">
        <v>47</v>
      </c>
      <c r="CX72">
        <v>47</v>
      </c>
      <c r="CY72">
        <v>56</v>
      </c>
      <c r="CZ72">
        <v>55</v>
      </c>
      <c r="DA72">
        <v>47</v>
      </c>
      <c r="DB72">
        <v>47</v>
      </c>
      <c r="DC72">
        <v>48</v>
      </c>
      <c r="DD72">
        <v>59</v>
      </c>
      <c r="DE72">
        <v>53</v>
      </c>
      <c r="DF72">
        <v>56</v>
      </c>
      <c r="DG72">
        <v>56</v>
      </c>
      <c r="DH72">
        <v>57</v>
      </c>
      <c r="DI72">
        <v>55</v>
      </c>
      <c r="DJ72">
        <v>58</v>
      </c>
      <c r="DK72">
        <v>57</v>
      </c>
      <c r="DL72">
        <v>57</v>
      </c>
      <c r="DM72">
        <v>50</v>
      </c>
      <c r="DN72">
        <v>41</v>
      </c>
    </row>
    <row r="73" spans="1:118" x14ac:dyDescent="0.35">
      <c r="A73">
        <v>57</v>
      </c>
      <c r="B73" s="86" t="s">
        <v>3</v>
      </c>
      <c r="C73" s="52" t="s">
        <v>95</v>
      </c>
      <c r="D73" t="s">
        <v>24</v>
      </c>
      <c r="F73" s="28">
        <f>VLOOKUP($A73, Calcs!$A$3:'Calcs'!$ALW$130, 95, FALSE)+VLOOKUP($A73, Calcs!$A$3:'Calcs'!$ALW$130, 97, FALSE)</f>
        <v>5</v>
      </c>
      <c r="G73" s="28">
        <f>VLOOKUP($A73, Calcs!$A$3:'Calcs'!$ALW$130, 96, FALSE)+VLOOKUP($A73, Calcs!$A$3:'Calcs'!$ALW$130, 98, FALSE)</f>
        <v>7</v>
      </c>
      <c r="I73" s="28">
        <f>VLOOKUP($A73, Calcs!$A$3:'Calcs'!$ALW$130, 99, FALSE)+VLOOKUP($A73, Calcs!$A$3:'Calcs'!$ALW$130, 101, FALSE)</f>
        <v>3</v>
      </c>
      <c r="J73" s="28">
        <f>VLOOKUP($A73, Calcs!$A$3:'Calcs'!$ALW$130, 100, FALSE)+VLOOKUP($A73, Calcs!$A$3:'Calcs'!$ALW$130, 102, FALSE)</f>
        <v>6</v>
      </c>
      <c r="L73" s="28">
        <f>VLOOKUP($A73, Calcs!$A$3:'Calcs'!$ALW$130, 119, FALSE)</f>
        <v>1</v>
      </c>
      <c r="M73" s="28">
        <f>VLOOKUP($A73, Calcs!$A$3:'Calcs'!$ALW$130, 120, FALSE)</f>
        <v>1</v>
      </c>
      <c r="O73" s="202">
        <f>VLOOKUP($A73, Calcs!$A$3:'Calcs'!$ALW$130, 302, FALSE)/X73</f>
        <v>16.5</v>
      </c>
      <c r="P73" s="202">
        <f>VLOOKUP($A73, Calcs!$A$3:'Calcs'!$ALW$130, 394, FALSE)/X73</f>
        <v>19.03846153846154</v>
      </c>
      <c r="Q73" s="202">
        <f t="shared" si="54"/>
        <v>-2.5384615384615401</v>
      </c>
      <c r="R73" s="202">
        <f>O73/(VLOOKUP($A73,Calcs!$A$3:'Calcs'!$ALW$130,485,FALSE)/X73)</f>
        <v>2.0926829268292684</v>
      </c>
      <c r="S73" s="187">
        <f>VLOOKUP($A73, Calcs!$A$3:'Calcs'!$ALW$130, 210, FALSE)/X73</f>
        <v>0.64396489389768186</v>
      </c>
      <c r="T73" s="43">
        <f>VLOOKUP($A73, Calcs!$A$3:'Calcs'!$ALW$130, 576, FALSE)/X73</f>
        <v>-0.53615384615384631</v>
      </c>
      <c r="U73">
        <f>VLOOKUP($A73, Calcs!$A$3:'Calcs'!$ALW$130, 667, FALSE)/X73</f>
        <v>63.653846153846153</v>
      </c>
      <c r="V73">
        <f>VLOOKUP($A73, Calcs!$A$3:'Calcs'!$ALW$130, 758, FALSE)/X73</f>
        <v>42.334615384615375</v>
      </c>
      <c r="X73" s="202">
        <f>VLOOKUP($A73, Calcs!$A$3:'Calcs'!$ALW$130, 9, FALSE)</f>
        <v>13</v>
      </c>
      <c r="Y73" s="43">
        <f t="shared" si="55"/>
        <v>5.395092907818019</v>
      </c>
      <c r="Z73" s="43">
        <f t="shared" si="56"/>
        <v>0.69105349662144688</v>
      </c>
      <c r="AA73" s="43">
        <f t="shared" si="57"/>
        <v>-2.0023076923076939</v>
      </c>
      <c r="AB73">
        <f t="shared" si="58"/>
        <v>63.653846153846153</v>
      </c>
      <c r="AC73">
        <f t="shared" si="59"/>
        <v>42.334615384615375</v>
      </c>
      <c r="AD73">
        <f t="shared" si="60"/>
        <v>5.2269861108524571</v>
      </c>
      <c r="AE73" s="43">
        <f t="shared" si="61"/>
        <v>6.5065056201170979</v>
      </c>
      <c r="AH73" s="94">
        <v>20</v>
      </c>
      <c r="AI73" s="94">
        <v>15</v>
      </c>
      <c r="AL73" s="28">
        <f t="shared" si="62"/>
        <v>35</v>
      </c>
      <c r="AN73" s="44">
        <v>72</v>
      </c>
      <c r="AO73" s="77">
        <f t="shared" si="63"/>
        <v>72</v>
      </c>
      <c r="AP73" s="45">
        <f t="shared" si="64"/>
        <v>0</v>
      </c>
      <c r="AQ73" s="46">
        <f t="shared" si="65"/>
        <v>0.47861831357586143</v>
      </c>
      <c r="AR73" s="43">
        <f t="shared" si="66"/>
        <v>0.43055555555555558</v>
      </c>
      <c r="AS73" s="43">
        <f t="shared" si="67"/>
        <v>0.33333333333333331</v>
      </c>
      <c r="AT73" s="43">
        <f t="shared" si="68"/>
        <v>0.52898550724637661</v>
      </c>
      <c r="AU73" s="43">
        <f t="shared" si="69"/>
        <v>0.52534393710864302</v>
      </c>
      <c r="AV73" s="43">
        <f t="shared" si="70"/>
        <v>0.32233090298353378</v>
      </c>
      <c r="AW73" s="43">
        <f t="shared" si="71"/>
        <v>0.95392649625086967</v>
      </c>
      <c r="AX73" s="43">
        <f t="shared" si="72"/>
        <v>0.4755695014233724</v>
      </c>
      <c r="AY73" s="43">
        <f t="shared" si="73"/>
        <v>0.61215107626759369</v>
      </c>
      <c r="AZ73" s="43">
        <f t="shared" si="74"/>
        <v>0.61153895623192644</v>
      </c>
      <c r="BA73" s="43">
        <f t="shared" si="75"/>
        <v>0.29590488771466317</v>
      </c>
      <c r="BB73" s="43">
        <f t="shared" si="76"/>
        <v>0.10510510510510511</v>
      </c>
      <c r="BC73">
        <v>63</v>
      </c>
      <c r="BE73">
        <f>VLOOKUP($A73, Calcs!$A$3:'Calcs'!$ALW$130, 845, FALSE)</f>
        <v>19.78125</v>
      </c>
      <c r="BF73" s="43">
        <v>0.33333333333333331</v>
      </c>
      <c r="BG73">
        <f>IF(A73&lt;17, SoC!P$3, IF(A73&lt;33, SoC!P$4, IF(A73&lt;49, SoC!P$5, IF(A73&lt;65, SoC!P$6, IF(A73&lt;81, SoC!P$7, IF(A73&lt;97, SoC!P$8, SoC!P$9))))))</f>
        <v>1.0731229344487323</v>
      </c>
      <c r="BH73" s="43">
        <v>0.52898550724637661</v>
      </c>
      <c r="BI73" s="43">
        <v>0.52534393710864302</v>
      </c>
      <c r="BJ73" s="43">
        <v>6.5065056201170979</v>
      </c>
      <c r="BK73" s="183">
        <v>0.47859817275585803</v>
      </c>
      <c r="BL73">
        <f>VLOOKUP($A73, Calcs!$A$3:'Calcs'!$BAA$130, 1025, FALSE)</f>
        <v>1770</v>
      </c>
      <c r="BM73" s="554">
        <v>2</v>
      </c>
      <c r="BN73" s="43">
        <f t="shared" si="77"/>
        <v>0.69180790162866601</v>
      </c>
      <c r="BO73" s="43" t="str">
        <f t="shared" si="78"/>
        <v>D+</v>
      </c>
      <c r="BP73" s="187">
        <f t="shared" si="79"/>
        <v>-0.76639052128719731</v>
      </c>
      <c r="BQ73" s="48" t="s">
        <v>498</v>
      </c>
      <c r="BR73" t="s">
        <v>1964</v>
      </c>
      <c r="BS73" t="str">
        <f t="shared" si="80"/>
        <v>Crystal</v>
      </c>
      <c r="BT73" t="s">
        <v>1671</v>
      </c>
      <c r="BU73" t="s">
        <v>1671</v>
      </c>
      <c r="BW73" t="s">
        <v>24</v>
      </c>
      <c r="BX73" t="s">
        <v>24</v>
      </c>
      <c r="BY73">
        <f>MATCH(A73, Standings!$N$21:$N$36, 0)</f>
        <v>12</v>
      </c>
      <c r="BZ73" s="183">
        <v>0.54037365865046461</v>
      </c>
      <c r="CA73" s="22" t="s">
        <v>95</v>
      </c>
      <c r="CB73">
        <v>72</v>
      </c>
      <c r="CC73">
        <v>72</v>
      </c>
      <c r="CD73">
        <v>72</v>
      </c>
      <c r="CE73">
        <v>72</v>
      </c>
      <c r="CF73">
        <v>72</v>
      </c>
      <c r="CG73">
        <v>72</v>
      </c>
      <c r="CH73">
        <v>72</v>
      </c>
      <c r="CI73">
        <v>72</v>
      </c>
      <c r="CJ73">
        <v>72</v>
      </c>
      <c r="CK73">
        <v>72</v>
      </c>
      <c r="CL73">
        <v>72</v>
      </c>
      <c r="CM73">
        <v>72</v>
      </c>
      <c r="CN73">
        <v>72</v>
      </c>
      <c r="CO73">
        <v>71</v>
      </c>
      <c r="CP73">
        <v>71</v>
      </c>
      <c r="CQ73">
        <v>67</v>
      </c>
      <c r="CR73">
        <v>68</v>
      </c>
      <c r="CS73">
        <v>62</v>
      </c>
      <c r="CT73">
        <v>63</v>
      </c>
      <c r="CU73">
        <v>53</v>
      </c>
      <c r="CV73">
        <v>52</v>
      </c>
      <c r="CW73">
        <v>41</v>
      </c>
      <c r="CX73">
        <v>42</v>
      </c>
      <c r="CY73">
        <v>39</v>
      </c>
      <c r="CZ73">
        <v>37</v>
      </c>
      <c r="DA73">
        <v>41</v>
      </c>
      <c r="DB73">
        <v>40</v>
      </c>
      <c r="DC73">
        <v>40</v>
      </c>
      <c r="DD73">
        <v>61</v>
      </c>
      <c r="DE73">
        <v>68</v>
      </c>
      <c r="DF73">
        <v>48</v>
      </c>
      <c r="DG73">
        <v>49</v>
      </c>
      <c r="DH73">
        <v>49</v>
      </c>
      <c r="DI73">
        <v>49</v>
      </c>
      <c r="DJ73">
        <v>52</v>
      </c>
      <c r="DK73">
        <v>48</v>
      </c>
      <c r="DL73">
        <v>29</v>
      </c>
      <c r="DM73">
        <v>53</v>
      </c>
      <c r="DN73">
        <v>61</v>
      </c>
    </row>
    <row r="74" spans="1:118" x14ac:dyDescent="0.35">
      <c r="A74">
        <v>122</v>
      </c>
      <c r="B74" s="90" t="s">
        <v>10</v>
      </c>
      <c r="C74" s="81" t="s">
        <v>339</v>
      </c>
      <c r="D74" t="s">
        <v>24</v>
      </c>
      <c r="F74" s="28">
        <f>VLOOKUP($A74, Calcs!$A$3:'Calcs'!$ALW$130, 95, FALSE)+VLOOKUP($A74, Calcs!$A$3:'Calcs'!$ALW$130, 97, FALSE)</f>
        <v>5</v>
      </c>
      <c r="G74" s="28">
        <f>VLOOKUP($A74, Calcs!$A$3:'Calcs'!$ALW$130, 96, FALSE)+VLOOKUP($A74, Calcs!$A$3:'Calcs'!$ALW$130, 98, FALSE)</f>
        <v>7</v>
      </c>
      <c r="I74" s="28">
        <f>VLOOKUP($A74, Calcs!$A$3:'Calcs'!$ALW$130, 99, FALSE)+VLOOKUP($A74, Calcs!$A$3:'Calcs'!$ALW$130, 101, FALSE)</f>
        <v>3</v>
      </c>
      <c r="J74" s="28">
        <f>VLOOKUP($A74, Calcs!$A$3:'Calcs'!$ALW$130, 100, FALSE)+VLOOKUP($A74, Calcs!$A$3:'Calcs'!$ALW$130, 102, FALSE)</f>
        <v>6</v>
      </c>
      <c r="L74" s="28">
        <f>VLOOKUP($A74, Calcs!$A$3:'Calcs'!$ALW$130, 119, FALSE)</f>
        <v>4</v>
      </c>
      <c r="M74" s="28">
        <f>VLOOKUP($A74, Calcs!$A$3:'Calcs'!$ALW$130, 120, FALSE)</f>
        <v>6</v>
      </c>
      <c r="O74" s="202">
        <f>VLOOKUP($A74, Calcs!$A$3:'Calcs'!$ALW$130, 302, FALSE)/X74</f>
        <v>19.74468085106383</v>
      </c>
      <c r="P74" s="202">
        <f>VLOOKUP($A74, Calcs!$A$3:'Calcs'!$ALW$130, 394, FALSE)/X74</f>
        <v>18.914893617021278</v>
      </c>
      <c r="Q74" s="202">
        <f t="shared" si="54"/>
        <v>0.82978723404255206</v>
      </c>
      <c r="R74" s="202">
        <f>O74/(VLOOKUP($A74,Calcs!$A$3:'Calcs'!$ALW$130,485,FALSE)/X74)</f>
        <v>2.0995475113122168</v>
      </c>
      <c r="S74" s="187">
        <f>VLOOKUP($A74, Calcs!$A$3:'Calcs'!$ALW$130, 210, FALSE)/X74</f>
        <v>0.47432341641206943</v>
      </c>
      <c r="T74" s="43">
        <f>VLOOKUP($A74, Calcs!$A$3:'Calcs'!$ALW$130, 576, FALSE)/X74</f>
        <v>-0.90478723404255323</v>
      </c>
      <c r="U74">
        <f>VLOOKUP($A74, Calcs!$A$3:'Calcs'!$ALW$130, 667, FALSE)/X74</f>
        <v>42.223404255319153</v>
      </c>
      <c r="V74">
        <f>VLOOKUP($A74, Calcs!$A$3:'Calcs'!$ALW$130, 758, FALSE)/X74</f>
        <v>50.779787234042551</v>
      </c>
      <c r="X74" s="202">
        <f>VLOOKUP($A74, Calcs!$A$3:'Calcs'!$ALW$130, 9, FALSE)</f>
        <v>15.666666666666666</v>
      </c>
      <c r="Y74" s="43">
        <f t="shared" si="55"/>
        <v>4.1486999048216049</v>
      </c>
      <c r="Z74" s="43">
        <f t="shared" si="56"/>
        <v>0.45744563858991111</v>
      </c>
      <c r="AA74" s="43">
        <f t="shared" si="57"/>
        <v>1.7345744680851052</v>
      </c>
      <c r="AB74">
        <f t="shared" si="58"/>
        <v>42.223404255319153</v>
      </c>
      <c r="AC74">
        <f t="shared" si="59"/>
        <v>50.779787234042551</v>
      </c>
      <c r="AD74">
        <f t="shared" si="60"/>
        <v>3.8371659661453861</v>
      </c>
      <c r="AE74" s="43">
        <f t="shared" si="61"/>
        <v>7.125993771681431</v>
      </c>
      <c r="AG74" s="94">
        <v>18</v>
      </c>
      <c r="AH74" s="94">
        <v>20</v>
      </c>
      <c r="AI74" s="94">
        <v>15</v>
      </c>
      <c r="AL74" s="28">
        <f t="shared" si="62"/>
        <v>53</v>
      </c>
      <c r="AN74" s="44">
        <v>73</v>
      </c>
      <c r="AO74" s="77">
        <f t="shared" si="63"/>
        <v>73</v>
      </c>
      <c r="AP74" s="45">
        <f t="shared" si="64"/>
        <v>0</v>
      </c>
      <c r="AQ74" s="46">
        <f t="shared" si="65"/>
        <v>0.47324632635028863</v>
      </c>
      <c r="AR74" s="43">
        <f t="shared" si="66"/>
        <v>0.47222222222222227</v>
      </c>
      <c r="AS74" s="43">
        <f t="shared" si="67"/>
        <v>0.33333333333333331</v>
      </c>
      <c r="AT74" s="43">
        <f t="shared" si="68"/>
        <v>0.78516299170198933</v>
      </c>
      <c r="AU74" s="43">
        <f t="shared" si="69"/>
        <v>0.53268605959469539</v>
      </c>
      <c r="AV74" s="43">
        <f t="shared" si="70"/>
        <v>0.32731083430391517</v>
      </c>
      <c r="AW74" s="43">
        <f t="shared" si="71"/>
        <v>0.19216458502371447</v>
      </c>
      <c r="AX74" s="43">
        <f t="shared" si="72"/>
        <v>0.75319269069100447</v>
      </c>
      <c r="AY74" s="43">
        <f t="shared" si="73"/>
        <v>0.49319863711337025</v>
      </c>
      <c r="AZ74" s="43">
        <f t="shared" si="74"/>
        <v>0.69866710149813116</v>
      </c>
      <c r="BA74" s="43">
        <f t="shared" si="75"/>
        <v>0.31571994715984147</v>
      </c>
      <c r="BB74" s="43">
        <f t="shared" si="76"/>
        <v>0.15915915915915915</v>
      </c>
      <c r="BC74">
        <v>97</v>
      </c>
      <c r="BE74">
        <f>VLOOKUP($A74, Calcs!$A$3:'Calcs'!$ALW$130, 845, FALSE)</f>
        <v>61.625</v>
      </c>
      <c r="BF74" s="43">
        <v>1</v>
      </c>
      <c r="BG74">
        <f>IF(A74&lt;17, SoC!P$3, IF(A74&lt;33, SoC!P$4, IF(A74&lt;49, SoC!P$5, IF(A74&lt;65, SoC!P$6, IF(A74&lt;81, SoC!P$7, IF(A74&lt;97, SoC!P$8, SoC!P$9))))))</f>
        <v>0.96441715243614345</v>
      </c>
      <c r="BH74" s="43">
        <v>0.78516299170198933</v>
      </c>
      <c r="BI74" s="43">
        <v>0.53268605959469539</v>
      </c>
      <c r="BJ74" s="43">
        <v>7.125993771681431</v>
      </c>
      <c r="BK74" s="183">
        <v>0.47316682689969669</v>
      </c>
      <c r="BL74">
        <f>VLOOKUP($A74, Calcs!$A$3:'Calcs'!$BAA$130, 1025, FALSE)</f>
        <v>1785</v>
      </c>
      <c r="BM74" s="554">
        <v>6.2</v>
      </c>
      <c r="BN74" s="43">
        <f t="shared" si="77"/>
        <v>0.68787122842847315</v>
      </c>
      <c r="BO74" s="43" t="str">
        <f t="shared" si="78"/>
        <v>D+</v>
      </c>
      <c r="BP74" s="187">
        <f t="shared" si="79"/>
        <v>-0.56527336262825767</v>
      </c>
      <c r="BQ74" s="48" t="s">
        <v>459</v>
      </c>
      <c r="BR74" t="s">
        <v>1965</v>
      </c>
      <c r="BS74" t="str">
        <f t="shared" si="80"/>
        <v>Hakuna</v>
      </c>
      <c r="BT74" t="s">
        <v>497</v>
      </c>
      <c r="BU74" t="s">
        <v>486</v>
      </c>
      <c r="BV74" s="91">
        <f>IF(BT74="MRL", VLOOKUP(C74, Master!BL:BP, 5, FALSE), IF(BT74="UTL", VLOOKUP(C74, Ultra!BL:BP, 5, FALSE), ""))</f>
        <v>4</v>
      </c>
      <c r="BW74" t="s">
        <v>24</v>
      </c>
      <c r="BX74" t="s">
        <v>24</v>
      </c>
      <c r="BY74">
        <f>MATCH(A74, Standings!$AH$21:$AH$36, 0)</f>
        <v>11</v>
      </c>
      <c r="BZ74" s="183">
        <v>0.72864278196115984</v>
      </c>
      <c r="CA74" s="90" t="s">
        <v>339</v>
      </c>
      <c r="CB74">
        <v>73</v>
      </c>
      <c r="CC74">
        <v>73</v>
      </c>
      <c r="CD74">
        <v>73</v>
      </c>
      <c r="CE74">
        <v>73</v>
      </c>
      <c r="CF74">
        <v>73</v>
      </c>
      <c r="CG74">
        <v>74</v>
      </c>
      <c r="CH74">
        <v>75</v>
      </c>
      <c r="CI74">
        <v>75</v>
      </c>
      <c r="CJ74">
        <v>75</v>
      </c>
      <c r="CK74">
        <v>75</v>
      </c>
      <c r="CL74">
        <v>75</v>
      </c>
      <c r="CM74">
        <v>75</v>
      </c>
      <c r="CN74">
        <v>75</v>
      </c>
      <c r="CO74">
        <v>75</v>
      </c>
      <c r="CP74">
        <v>76</v>
      </c>
      <c r="CQ74">
        <v>68</v>
      </c>
      <c r="CR74">
        <v>69</v>
      </c>
      <c r="CS74">
        <v>75</v>
      </c>
      <c r="CT74">
        <v>75</v>
      </c>
      <c r="CU74">
        <v>68</v>
      </c>
      <c r="CV74">
        <v>70</v>
      </c>
      <c r="CW74">
        <v>85</v>
      </c>
      <c r="CX74">
        <v>85</v>
      </c>
      <c r="CY74">
        <v>82</v>
      </c>
      <c r="CZ74">
        <v>81</v>
      </c>
      <c r="DA74">
        <v>78</v>
      </c>
      <c r="DB74">
        <v>77</v>
      </c>
      <c r="DC74">
        <v>77</v>
      </c>
      <c r="DD74">
        <v>87</v>
      </c>
      <c r="DE74">
        <v>88</v>
      </c>
      <c r="DF74">
        <v>78</v>
      </c>
      <c r="DG74">
        <v>82</v>
      </c>
      <c r="DH74">
        <v>105</v>
      </c>
      <c r="DI74">
        <v>103</v>
      </c>
      <c r="DJ74">
        <v>113</v>
      </c>
      <c r="DK74">
        <v>111</v>
      </c>
      <c r="DL74">
        <v>83</v>
      </c>
      <c r="DM74">
        <v>31</v>
      </c>
      <c r="DN74">
        <v>22</v>
      </c>
    </row>
    <row r="75" spans="1:118" x14ac:dyDescent="0.35">
      <c r="A75">
        <v>5</v>
      </c>
      <c r="B75" s="83" t="s">
        <v>6</v>
      </c>
      <c r="C75" s="49" t="s">
        <v>146</v>
      </c>
      <c r="D75" t="s">
        <v>24</v>
      </c>
      <c r="F75" s="28">
        <f>VLOOKUP($A75, Calcs!$A$3:'Calcs'!$ALW$130, 95, FALSE)+VLOOKUP($A75, Calcs!$A$3:'Calcs'!$ALW$130, 97, FALSE)</f>
        <v>5</v>
      </c>
      <c r="G75" s="28">
        <f>VLOOKUP($A75, Calcs!$A$3:'Calcs'!$ALW$130, 96, FALSE)+VLOOKUP($A75, Calcs!$A$3:'Calcs'!$ALW$130, 98, FALSE)</f>
        <v>7</v>
      </c>
      <c r="I75" s="28">
        <f>VLOOKUP($A75, Calcs!$A$3:'Calcs'!$ALW$130, 99, FALSE)+VLOOKUP($A75, Calcs!$A$3:'Calcs'!$ALW$130, 101, FALSE)</f>
        <v>4</v>
      </c>
      <c r="J75" s="28">
        <f>VLOOKUP($A75, Calcs!$A$3:'Calcs'!$ALW$130, 100, FALSE)+VLOOKUP($A75, Calcs!$A$3:'Calcs'!$ALW$130, 102, FALSE)</f>
        <v>5</v>
      </c>
      <c r="L75" s="28">
        <f>VLOOKUP($A75, Calcs!$A$3:'Calcs'!$ALW$130, 119, FALSE)</f>
        <v>4</v>
      </c>
      <c r="M75" s="28">
        <f>VLOOKUP($A75, Calcs!$A$3:'Calcs'!$ALW$130, 120, FALSE)</f>
        <v>5</v>
      </c>
      <c r="N75" t="s">
        <v>1947</v>
      </c>
      <c r="O75" s="202">
        <f>VLOOKUP($A75, Calcs!$A$3:'Calcs'!$ALW$130, 302, FALSE)/X75</f>
        <v>17.64835164835165</v>
      </c>
      <c r="P75" s="202">
        <f>VLOOKUP($A75, Calcs!$A$3:'Calcs'!$ALW$130, 394, FALSE)/X75</f>
        <v>18.857142857142858</v>
      </c>
      <c r="Q75" s="202">
        <f t="shared" si="54"/>
        <v>-1.208791208791208</v>
      </c>
      <c r="R75" s="202">
        <f>O75/(VLOOKUP($A75,Calcs!$A$3:'Calcs'!$ALW$130,485,FALSE)/X75)</f>
        <v>1.9851668726823239</v>
      </c>
      <c r="S75" s="187">
        <f>VLOOKUP($A75, Calcs!$A$3:'Calcs'!$ALW$130, 210, FALSE)/X75</f>
        <v>0.53686585062265513</v>
      </c>
      <c r="T75" s="43">
        <f>VLOOKUP($A75, Calcs!$A$3:'Calcs'!$ALW$130, 576, FALSE)/X75</f>
        <v>-1.4132967032967028</v>
      </c>
      <c r="U75">
        <f>VLOOKUP($A75, Calcs!$A$3:'Calcs'!$ALW$130, 667, FALSE)/X75</f>
        <v>42.802197802197803</v>
      </c>
      <c r="V75">
        <f>VLOOKUP($A75, Calcs!$A$3:'Calcs'!$ALW$130, 758, FALSE)/X75</f>
        <v>38.241758241758241</v>
      </c>
      <c r="X75" s="202">
        <f>VLOOKUP($A75, Calcs!$A$3:'Calcs'!$ALW$130, 9, FALSE)</f>
        <v>15.166666666666666</v>
      </c>
      <c r="Y75" s="43">
        <f t="shared" si="55"/>
        <v>4.9687326489664851</v>
      </c>
      <c r="Z75" s="43">
        <f t="shared" si="56"/>
        <v>0.54307715724830918</v>
      </c>
      <c r="AA75" s="43">
        <f t="shared" si="57"/>
        <v>0.20450549450549471</v>
      </c>
      <c r="AB75">
        <f t="shared" si="58"/>
        <v>42.802197802197803</v>
      </c>
      <c r="AC75">
        <f t="shared" si="59"/>
        <v>38.241758241758241</v>
      </c>
      <c r="AD75">
        <f t="shared" si="60"/>
        <v>3.6295113892592092</v>
      </c>
      <c r="AE75" s="43">
        <f t="shared" si="61"/>
        <v>6.1839920958680272</v>
      </c>
      <c r="AG75" s="94">
        <v>21</v>
      </c>
      <c r="AH75" s="94">
        <v>0</v>
      </c>
      <c r="AI75" s="94">
        <v>15</v>
      </c>
      <c r="AL75" s="28">
        <f t="shared" si="62"/>
        <v>36</v>
      </c>
      <c r="AN75" s="44">
        <v>74</v>
      </c>
      <c r="AO75" s="77">
        <f t="shared" si="63"/>
        <v>74</v>
      </c>
      <c r="AP75" s="45">
        <f t="shared" si="64"/>
        <v>0</v>
      </c>
      <c r="AQ75" s="46">
        <f t="shared" si="65"/>
        <v>0.4648519493387171</v>
      </c>
      <c r="AR75" s="43">
        <f t="shared" si="66"/>
        <v>0.47222222222222227</v>
      </c>
      <c r="AS75" s="43">
        <f t="shared" si="67"/>
        <v>0.44444444444444442</v>
      </c>
      <c r="AT75" s="43">
        <f t="shared" si="68"/>
        <v>0.61965138473899006</v>
      </c>
      <c r="AU75" s="43">
        <f t="shared" si="69"/>
        <v>0.53611747729394787</v>
      </c>
      <c r="AV75" s="43">
        <f t="shared" si="70"/>
        <v>0.24433309163454814</v>
      </c>
      <c r="AW75" s="43">
        <f t="shared" si="71"/>
        <v>0.47139675582551738</v>
      </c>
      <c r="AX75" s="43">
        <f t="shared" si="72"/>
        <v>0.63951968468966647</v>
      </c>
      <c r="AY75" s="43">
        <f t="shared" si="73"/>
        <v>0.47467218849374743</v>
      </c>
      <c r="AZ75" s="43">
        <f t="shared" si="74"/>
        <v>0.56617891969187228</v>
      </c>
      <c r="BA75" s="43">
        <f t="shared" si="75"/>
        <v>0.27080581241743723</v>
      </c>
      <c r="BB75" s="43">
        <f t="shared" si="76"/>
        <v>0.10810810810810811</v>
      </c>
      <c r="BC75">
        <v>65</v>
      </c>
      <c r="BE75">
        <f>VLOOKUP($A75, Calcs!$A$3:'Calcs'!$ALW$130, 845, FALSE)</f>
        <v>42.75</v>
      </c>
      <c r="BF75" s="43">
        <v>0</v>
      </c>
      <c r="BG75">
        <f>IF(A75&lt;17, SoC!P$3, IF(A75&lt;33, SoC!P$4, IF(A75&lt;49, SoC!P$5, IF(A75&lt;65, SoC!P$6, IF(A75&lt;81, SoC!P$7, IF(A75&lt;97, SoC!P$8, SoC!P$9))))))</f>
        <v>1.0115695692293525</v>
      </c>
      <c r="BH75" s="43">
        <v>0.61965138473899006</v>
      </c>
      <c r="BI75" s="43">
        <v>0.53611747729394787</v>
      </c>
      <c r="BJ75" s="43">
        <v>6.1839920958680272</v>
      </c>
      <c r="BK75" s="183">
        <v>0.46483583917633242</v>
      </c>
      <c r="BL75">
        <f>VLOOKUP($A75, Calcs!$A$3:'Calcs'!$BAA$130, 1025, FALSE)</f>
        <v>1751</v>
      </c>
      <c r="BM75" s="554">
        <v>4.3</v>
      </c>
      <c r="BN75" s="43">
        <f t="shared" si="77"/>
        <v>0.68178870566791616</v>
      </c>
      <c r="BO75" s="43" t="str">
        <f t="shared" si="78"/>
        <v>D+</v>
      </c>
      <c r="BP75" s="187">
        <f t="shared" si="79"/>
        <v>-1.2028939550022448</v>
      </c>
      <c r="BQ75" s="48" t="s">
        <v>459</v>
      </c>
      <c r="BR75" t="s">
        <v>1954</v>
      </c>
      <c r="BS75" t="str">
        <f t="shared" si="80"/>
        <v>Hakuna</v>
      </c>
      <c r="BT75" t="s">
        <v>497</v>
      </c>
      <c r="BU75" t="s">
        <v>496</v>
      </c>
      <c r="BV75" s="91">
        <f>IF(BT75="MRL", VLOOKUP(C75, Master!BL:BP, 5, FALSE), IF(BT75="UTL", VLOOKUP(C75, Ultra!BL:BP, 5, FALSE), ""))</f>
        <v>4</v>
      </c>
      <c r="BW75" t="s">
        <v>24</v>
      </c>
      <c r="BX75" t="s">
        <v>24</v>
      </c>
      <c r="BY75">
        <f>MATCH(A75, Standings!$D$3:$D$18, 0)</f>
        <v>9</v>
      </c>
      <c r="BZ75" s="183">
        <v>0.39208454343547422</v>
      </c>
      <c r="CA75" s="25" t="s">
        <v>146</v>
      </c>
      <c r="CB75">
        <v>74</v>
      </c>
      <c r="CC75">
        <v>74</v>
      </c>
      <c r="CD75">
        <v>75</v>
      </c>
      <c r="CE75">
        <v>75</v>
      </c>
      <c r="CF75">
        <v>75</v>
      </c>
      <c r="CG75">
        <v>75</v>
      </c>
      <c r="CH75">
        <v>74</v>
      </c>
      <c r="CI75">
        <v>74</v>
      </c>
      <c r="CJ75">
        <v>74</v>
      </c>
      <c r="CK75">
        <v>74</v>
      </c>
      <c r="CL75">
        <v>74</v>
      </c>
      <c r="CM75">
        <v>74</v>
      </c>
      <c r="CN75">
        <v>74</v>
      </c>
      <c r="CO75">
        <v>74</v>
      </c>
      <c r="CP75">
        <v>74</v>
      </c>
      <c r="CQ75">
        <v>80</v>
      </c>
      <c r="CR75">
        <v>78</v>
      </c>
      <c r="CS75">
        <v>83</v>
      </c>
      <c r="CT75">
        <v>83</v>
      </c>
      <c r="CU75">
        <v>77</v>
      </c>
      <c r="CV75">
        <v>76</v>
      </c>
      <c r="CW75">
        <v>71</v>
      </c>
      <c r="CX75">
        <v>76</v>
      </c>
      <c r="CY75">
        <v>79</v>
      </c>
      <c r="CZ75">
        <v>82</v>
      </c>
      <c r="DA75">
        <v>77</v>
      </c>
      <c r="DB75">
        <v>75</v>
      </c>
      <c r="DC75">
        <v>76</v>
      </c>
      <c r="DD75">
        <v>70</v>
      </c>
      <c r="DE75">
        <v>74</v>
      </c>
      <c r="DF75">
        <v>86</v>
      </c>
      <c r="DG75">
        <v>80</v>
      </c>
      <c r="DH75">
        <v>79</v>
      </c>
      <c r="DI75">
        <v>78</v>
      </c>
      <c r="DJ75">
        <v>74</v>
      </c>
      <c r="DK75">
        <v>72</v>
      </c>
      <c r="DL75">
        <v>77</v>
      </c>
      <c r="DM75">
        <v>77</v>
      </c>
      <c r="DN75">
        <v>94</v>
      </c>
    </row>
    <row r="76" spans="1:118" x14ac:dyDescent="0.35">
      <c r="A76">
        <v>7</v>
      </c>
      <c r="B76" s="83" t="s">
        <v>6</v>
      </c>
      <c r="C76" s="49" t="s">
        <v>144</v>
      </c>
      <c r="D76" t="s">
        <v>24</v>
      </c>
      <c r="F76" s="28">
        <f>VLOOKUP($A76, Calcs!$A$3:'Calcs'!$ALW$130, 95, FALSE)+VLOOKUP($A76, Calcs!$A$3:'Calcs'!$ALW$130, 97, FALSE)</f>
        <v>5</v>
      </c>
      <c r="G76" s="28">
        <f>VLOOKUP($A76, Calcs!$A$3:'Calcs'!$ALW$130, 96, FALSE)+VLOOKUP($A76, Calcs!$A$3:'Calcs'!$ALW$130, 98, FALSE)</f>
        <v>7</v>
      </c>
      <c r="I76" s="28">
        <f>VLOOKUP($A76, Calcs!$A$3:'Calcs'!$ALW$130, 99, FALSE)+VLOOKUP($A76, Calcs!$A$3:'Calcs'!$ALW$130, 101, FALSE)</f>
        <v>3</v>
      </c>
      <c r="J76" s="28">
        <f>VLOOKUP($A76, Calcs!$A$3:'Calcs'!$ALW$130, 100, FALSE)+VLOOKUP($A76, Calcs!$A$3:'Calcs'!$ALW$130, 102, FALSE)</f>
        <v>6</v>
      </c>
      <c r="L76" s="28">
        <f>VLOOKUP($A76, Calcs!$A$3:'Calcs'!$ALW$130, 119, FALSE)</f>
        <v>3</v>
      </c>
      <c r="M76" s="28">
        <f>VLOOKUP($A76, Calcs!$A$3:'Calcs'!$ALW$130, 120, FALSE)</f>
        <v>1</v>
      </c>
      <c r="O76" s="202">
        <f>VLOOKUP($A76, Calcs!$A$3:'Calcs'!$ALW$130, 302, FALSE)/X76</f>
        <v>17.035714285714285</v>
      </c>
      <c r="P76" s="202">
        <f>VLOOKUP($A76, Calcs!$A$3:'Calcs'!$ALW$130, 394, FALSE)/X76</f>
        <v>16</v>
      </c>
      <c r="Q76" s="202">
        <f t="shared" si="54"/>
        <v>1.0357142857142847</v>
      </c>
      <c r="R76" s="202">
        <f>O76/(VLOOKUP($A76,Calcs!$A$3:'Calcs'!$ALW$130,485,FALSE)/X76)</f>
        <v>2.168181818181818</v>
      </c>
      <c r="S76" s="187">
        <f>VLOOKUP($A76, Calcs!$A$3:'Calcs'!$ALW$130, 210, FALSE)/X76</f>
        <v>0.47670519411737783</v>
      </c>
      <c r="T76" s="43">
        <f>VLOOKUP($A76, Calcs!$A$3:'Calcs'!$ALW$130, 576, FALSE)/X76</f>
        <v>0.76857142857142846</v>
      </c>
      <c r="U76">
        <f>VLOOKUP($A76, Calcs!$A$3:'Calcs'!$ALW$130, 667, FALSE)/X76</f>
        <v>50.678571428571431</v>
      </c>
      <c r="V76">
        <f>VLOOKUP($A76, Calcs!$A$3:'Calcs'!$ALW$130, 758, FALSE)/X76</f>
        <v>42.732142857142854</v>
      </c>
      <c r="X76" s="202">
        <f>VLOOKUP($A76, Calcs!$A$3:'Calcs'!$ALW$130, 9, FALSE)</f>
        <v>14</v>
      </c>
      <c r="Y76" s="43">
        <f t="shared" si="55"/>
        <v>3.371833508793264</v>
      </c>
      <c r="Z76" s="43">
        <f t="shared" si="56"/>
        <v>0.48222046786271072</v>
      </c>
      <c r="AA76" s="43">
        <f t="shared" si="57"/>
        <v>0.26714285714285624</v>
      </c>
      <c r="AB76">
        <f t="shared" si="58"/>
        <v>50.678571428571431</v>
      </c>
      <c r="AC76">
        <f t="shared" si="59"/>
        <v>42.732142857142854</v>
      </c>
      <c r="AD76">
        <f t="shared" si="60"/>
        <v>4.8697039632982939</v>
      </c>
      <c r="AE76" s="43">
        <f t="shared" si="61"/>
        <v>6.5369827028333836</v>
      </c>
      <c r="AH76" s="94">
        <v>30</v>
      </c>
      <c r="AI76" s="94">
        <v>15</v>
      </c>
      <c r="AL76" s="28">
        <f t="shared" si="62"/>
        <v>45</v>
      </c>
      <c r="AN76" s="44">
        <v>75</v>
      </c>
      <c r="AO76" s="77">
        <f t="shared" si="63"/>
        <v>75</v>
      </c>
      <c r="AP76" s="45">
        <f t="shared" si="64"/>
        <v>0</v>
      </c>
      <c r="AQ76" s="46">
        <f t="shared" si="65"/>
        <v>0.46413139907190187</v>
      </c>
      <c r="AR76" s="43">
        <f t="shared" si="66"/>
        <v>0.45833333333333331</v>
      </c>
      <c r="AS76" s="43">
        <f t="shared" si="67"/>
        <v>0.33333333333333331</v>
      </c>
      <c r="AT76" s="43">
        <f t="shared" si="68"/>
        <v>0.57128178980872002</v>
      </c>
      <c r="AU76" s="43">
        <f t="shared" si="69"/>
        <v>0.70588235294117663</v>
      </c>
      <c r="AV76" s="43">
        <f t="shared" si="70"/>
        <v>0.37710177726362459</v>
      </c>
      <c r="AW76" s="43">
        <f t="shared" si="71"/>
        <v>0.27295177025027745</v>
      </c>
      <c r="AX76" s="43">
        <f t="shared" si="72"/>
        <v>0.64417318555919068</v>
      </c>
      <c r="AY76" s="43">
        <f t="shared" si="73"/>
        <v>0.58229711842777232</v>
      </c>
      <c r="AZ76" s="43">
        <f t="shared" si="74"/>
        <v>0.61582541705202321</v>
      </c>
      <c r="BA76" s="43">
        <f t="shared" si="75"/>
        <v>0.3038309114927345</v>
      </c>
      <c r="BB76" s="43">
        <f t="shared" si="76"/>
        <v>0.13513513513513514</v>
      </c>
      <c r="BC76">
        <v>87</v>
      </c>
      <c r="BE76">
        <f>VLOOKUP($A76, Calcs!$A$3:'Calcs'!$ALW$130, 845, FALSE)</f>
        <v>28</v>
      </c>
      <c r="BF76" s="43">
        <v>-1.6666666666666665</v>
      </c>
      <c r="BG76">
        <f>IF(A76&lt;17, SoC!P$3, IF(A76&lt;33, SoC!P$4, IF(A76&lt;49, SoC!P$5, IF(A76&lt;65, SoC!P$6, IF(A76&lt;81, SoC!P$7, IF(A76&lt;97, SoC!P$8, SoC!P$9))))))</f>
        <v>1.0115695692293525</v>
      </c>
      <c r="BH76" s="43">
        <v>0.57128178980872002</v>
      </c>
      <c r="BI76" s="43">
        <v>0.70588235294117663</v>
      </c>
      <c r="BJ76" s="43">
        <v>6.5369827028333836</v>
      </c>
      <c r="BK76" s="183">
        <v>0.46413771846081514</v>
      </c>
      <c r="BL76">
        <f>VLOOKUP($A76, Calcs!$A$3:'Calcs'!$BAA$130, 1025, FALSE)</f>
        <v>1776</v>
      </c>
      <c r="BM76" s="554">
        <v>2.8</v>
      </c>
      <c r="BN76" s="43">
        <f t="shared" si="77"/>
        <v>0.68127653596818905</v>
      </c>
      <c r="BO76" s="43" t="str">
        <f t="shared" si="78"/>
        <v>D+</v>
      </c>
      <c r="BP76" s="187">
        <f t="shared" si="79"/>
        <v>-1.0403610658299123</v>
      </c>
      <c r="BQ76" s="48" t="s">
        <v>351</v>
      </c>
      <c r="BR76" t="s">
        <v>1956</v>
      </c>
      <c r="BS76" t="str">
        <f t="shared" si="80"/>
        <v>Mystery</v>
      </c>
      <c r="BT76" t="s">
        <v>1671</v>
      </c>
      <c r="BU76" t="s">
        <v>1671</v>
      </c>
      <c r="BW76" t="s">
        <v>24</v>
      </c>
      <c r="BX76" t="s">
        <v>24</v>
      </c>
      <c r="BY76">
        <f>MATCH(A76, Standings!$D$3:$D$18, 0)</f>
        <v>12</v>
      </c>
      <c r="BZ76" s="183">
        <v>0.480688964487266</v>
      </c>
      <c r="CA76" s="25" t="s">
        <v>144</v>
      </c>
      <c r="CB76">
        <v>75</v>
      </c>
      <c r="CC76">
        <v>75</v>
      </c>
      <c r="CD76">
        <v>74</v>
      </c>
      <c r="CE76">
        <v>74</v>
      </c>
      <c r="CF76">
        <v>74</v>
      </c>
      <c r="CG76">
        <v>73</v>
      </c>
      <c r="CH76">
        <v>73</v>
      </c>
      <c r="CI76">
        <v>73</v>
      </c>
      <c r="CJ76">
        <v>73</v>
      </c>
      <c r="CK76">
        <v>73</v>
      </c>
      <c r="CL76">
        <v>73</v>
      </c>
      <c r="CM76">
        <v>73</v>
      </c>
      <c r="CN76">
        <v>73</v>
      </c>
      <c r="CO76">
        <v>73</v>
      </c>
      <c r="CP76">
        <v>70</v>
      </c>
      <c r="CQ76">
        <v>63</v>
      </c>
      <c r="CR76">
        <v>62</v>
      </c>
      <c r="CS76">
        <v>57</v>
      </c>
      <c r="CT76">
        <v>57</v>
      </c>
      <c r="CU76">
        <v>54</v>
      </c>
      <c r="CV76">
        <v>51</v>
      </c>
      <c r="CW76">
        <v>57</v>
      </c>
      <c r="CX76">
        <v>54</v>
      </c>
      <c r="CY76">
        <v>54</v>
      </c>
      <c r="CZ76">
        <v>59</v>
      </c>
      <c r="DA76">
        <v>65</v>
      </c>
      <c r="DB76">
        <v>61</v>
      </c>
      <c r="DC76">
        <v>62</v>
      </c>
      <c r="DD76">
        <v>43</v>
      </c>
      <c r="DE76">
        <v>57</v>
      </c>
      <c r="DF76">
        <v>46</v>
      </c>
      <c r="DG76">
        <v>43</v>
      </c>
      <c r="DH76">
        <v>39</v>
      </c>
      <c r="DI76">
        <v>46</v>
      </c>
      <c r="DJ76">
        <v>50</v>
      </c>
      <c r="DK76">
        <v>50</v>
      </c>
      <c r="DL76">
        <v>65</v>
      </c>
      <c r="DM76">
        <v>83</v>
      </c>
      <c r="DN76">
        <v>73</v>
      </c>
    </row>
    <row r="77" spans="1:118" x14ac:dyDescent="0.35">
      <c r="A77">
        <v>90</v>
      </c>
      <c r="B77" s="88" t="s">
        <v>1</v>
      </c>
      <c r="C77" s="54" t="s">
        <v>63</v>
      </c>
      <c r="D77" t="s">
        <v>24</v>
      </c>
      <c r="F77" s="28">
        <f>VLOOKUP($A77, Calcs!$A$3:'Calcs'!$ALW$130, 95, FALSE)+VLOOKUP($A77, Calcs!$A$3:'Calcs'!$ALW$130, 97, FALSE)</f>
        <v>5</v>
      </c>
      <c r="G77" s="28">
        <f>VLOOKUP($A77, Calcs!$A$3:'Calcs'!$ALW$130, 96, FALSE)+VLOOKUP($A77, Calcs!$A$3:'Calcs'!$ALW$130, 98, FALSE)</f>
        <v>7</v>
      </c>
      <c r="I77" s="28">
        <f>VLOOKUP($A77, Calcs!$A$3:'Calcs'!$ALW$130, 99, FALSE)+VLOOKUP($A77, Calcs!$A$3:'Calcs'!$ALW$130, 101, FALSE)</f>
        <v>4</v>
      </c>
      <c r="J77" s="28">
        <f>VLOOKUP($A77, Calcs!$A$3:'Calcs'!$ALW$130, 100, FALSE)+VLOOKUP($A77, Calcs!$A$3:'Calcs'!$ALW$130, 102, FALSE)</f>
        <v>5</v>
      </c>
      <c r="L77" s="28">
        <f>VLOOKUP($A77, Calcs!$A$3:'Calcs'!$ALW$130, 119, FALSE)</f>
        <v>0</v>
      </c>
      <c r="M77" s="28">
        <f>VLOOKUP($A77, Calcs!$A$3:'Calcs'!$ALW$130, 120, FALSE)</f>
        <v>1</v>
      </c>
      <c r="O77" s="202">
        <f>VLOOKUP($A77, Calcs!$A$3:'Calcs'!$ALW$130, 302, FALSE)/X77</f>
        <v>19.88</v>
      </c>
      <c r="P77" s="202">
        <f>VLOOKUP($A77, Calcs!$A$3:'Calcs'!$ALW$130, 394, FALSE)/X77</f>
        <v>20.04</v>
      </c>
      <c r="Q77" s="202">
        <f t="shared" si="54"/>
        <v>-0.16000000000000014</v>
      </c>
      <c r="R77" s="202">
        <f>O77/(VLOOKUP($A77,Calcs!$A$3:'Calcs'!$ALW$130,485,FALSE)/X77)</f>
        <v>2.0882352941176472</v>
      </c>
      <c r="S77" s="187">
        <f>VLOOKUP($A77, Calcs!$A$3:'Calcs'!$ALW$130, 210, FALSE)/X77</f>
        <v>0.49981736470033972</v>
      </c>
      <c r="T77" s="43">
        <f>VLOOKUP($A77, Calcs!$A$3:'Calcs'!$ALW$130, 576, FALSE)/X77</f>
        <v>0.75680000000000003</v>
      </c>
      <c r="U77">
        <f>VLOOKUP($A77, Calcs!$A$3:'Calcs'!$ALW$130, 667, FALSE)/X77</f>
        <v>48.16</v>
      </c>
      <c r="V77">
        <f>VLOOKUP($A77, Calcs!$A$3:'Calcs'!$ALW$130, 758, FALSE)/X77</f>
        <v>43.591999999999992</v>
      </c>
      <c r="X77" s="202">
        <f>VLOOKUP($A77, Calcs!$A$3:'Calcs'!$ALW$130, 9, FALSE)</f>
        <v>12.5</v>
      </c>
      <c r="Y77" s="43">
        <f t="shared" si="55"/>
        <v>3.5411941911222167</v>
      </c>
      <c r="Z77" s="43">
        <f t="shared" si="56"/>
        <v>0.50809415202023023</v>
      </c>
      <c r="AA77" s="43">
        <f t="shared" si="57"/>
        <v>-0.91680000000000017</v>
      </c>
      <c r="AB77">
        <f t="shared" si="58"/>
        <v>48.16</v>
      </c>
      <c r="AC77">
        <f t="shared" si="59"/>
        <v>43.591999999999992</v>
      </c>
      <c r="AD77">
        <f t="shared" si="60"/>
        <v>4.3566345315975967</v>
      </c>
      <c r="AE77" s="43">
        <f t="shared" si="61"/>
        <v>6.602423797364116</v>
      </c>
      <c r="AH77" s="94">
        <v>20</v>
      </c>
      <c r="AI77" s="94">
        <v>15</v>
      </c>
      <c r="AL77" s="28">
        <f t="shared" si="62"/>
        <v>35</v>
      </c>
      <c r="AN77" s="44">
        <v>76</v>
      </c>
      <c r="AO77" s="77">
        <f t="shared" si="63"/>
        <v>76</v>
      </c>
      <c r="AP77" s="45">
        <f t="shared" si="64"/>
        <v>0</v>
      </c>
      <c r="AQ77" s="46">
        <f t="shared" si="65"/>
        <v>0.46327983065853995</v>
      </c>
      <c r="AR77" s="43">
        <f t="shared" si="66"/>
        <v>0.41666666666666669</v>
      </c>
      <c r="AS77" s="43">
        <f t="shared" si="67"/>
        <v>0.44444444444444442</v>
      </c>
      <c r="AT77" s="43">
        <f t="shared" si="68"/>
        <v>0.79584685269305611</v>
      </c>
      <c r="AU77" s="43">
        <f t="shared" si="69"/>
        <v>0.46583481877599542</v>
      </c>
      <c r="AV77" s="43">
        <f t="shared" si="70"/>
        <v>0.31910435584187175</v>
      </c>
      <c r="AW77" s="43">
        <f t="shared" si="71"/>
        <v>0.35732216455293458</v>
      </c>
      <c r="AX77" s="43">
        <f t="shared" si="72"/>
        <v>0.5562148347729613</v>
      </c>
      <c r="AY77" s="43">
        <f t="shared" si="73"/>
        <v>0.53859917947732061</v>
      </c>
      <c r="AZ77" s="43">
        <f t="shared" si="74"/>
        <v>0.62502940453145273</v>
      </c>
      <c r="BA77" s="43">
        <f t="shared" si="75"/>
        <v>0.33157199471598414</v>
      </c>
      <c r="BB77" s="43">
        <f t="shared" si="76"/>
        <v>0.10510510510510511</v>
      </c>
      <c r="BC77">
        <v>109</v>
      </c>
      <c r="BE77">
        <f>VLOOKUP($A77, Calcs!$A$3:'Calcs'!$ALW$130, 845, FALSE)</f>
        <v>8.90625</v>
      </c>
      <c r="BF77" s="43">
        <v>-2</v>
      </c>
      <c r="BG77">
        <f>IF(A77&lt;17, SoC!P$3, IF(A77&lt;33, SoC!P$4, IF(A77&lt;49, SoC!P$5, IF(A77&lt;65, SoC!P$6, IF(A77&lt;81, SoC!P$7, IF(A77&lt;97, SoC!P$8, SoC!P$9))))))</f>
        <v>1.0165596233833387</v>
      </c>
      <c r="BH77" s="43">
        <v>0.79584685269305611</v>
      </c>
      <c r="BI77" s="43">
        <v>0.46583481877599542</v>
      </c>
      <c r="BJ77" s="43">
        <v>6.602423797364116</v>
      </c>
      <c r="BK77" s="183">
        <v>0.46338138623394648</v>
      </c>
      <c r="BL77">
        <f>VLOOKUP($A77, Calcs!$A$3:'Calcs'!$BAA$130, 1025, FALSE)</f>
        <v>1797</v>
      </c>
      <c r="BM77" s="554">
        <v>0.9</v>
      </c>
      <c r="BN77" s="43">
        <f t="shared" si="77"/>
        <v>0.68072122505027455</v>
      </c>
      <c r="BO77" s="43" t="str">
        <f t="shared" si="78"/>
        <v>D+</v>
      </c>
      <c r="BP77" s="187">
        <f t="shared" si="79"/>
        <v>-1.0227671631019195</v>
      </c>
      <c r="BQ77" s="48" t="s">
        <v>504</v>
      </c>
      <c r="BR77" t="s">
        <v>1957</v>
      </c>
      <c r="BS77" t="str">
        <f t="shared" si="80"/>
        <v>Emerald</v>
      </c>
      <c r="BT77" t="s">
        <v>1671</v>
      </c>
      <c r="BU77" t="s">
        <v>1671</v>
      </c>
      <c r="BW77" t="s">
        <v>24</v>
      </c>
      <c r="BX77" t="s">
        <v>24</v>
      </c>
      <c r="BY77">
        <f>MATCH(A77, Standings!$X$21:$X$36, 0)</f>
        <v>11</v>
      </c>
      <c r="BZ77" s="183">
        <v>0.51288486953437484</v>
      </c>
      <c r="CA77" s="20" t="s">
        <v>63</v>
      </c>
      <c r="CB77">
        <v>76</v>
      </c>
      <c r="CC77">
        <v>76</v>
      </c>
      <c r="CD77">
        <v>76</v>
      </c>
      <c r="CE77">
        <v>76</v>
      </c>
      <c r="CF77">
        <v>76</v>
      </c>
      <c r="CG77">
        <v>77</v>
      </c>
      <c r="CH77">
        <v>77</v>
      </c>
      <c r="CI77">
        <v>77</v>
      </c>
      <c r="CJ77">
        <v>77</v>
      </c>
      <c r="CK77">
        <v>77</v>
      </c>
      <c r="CL77">
        <v>77</v>
      </c>
      <c r="CM77">
        <v>78</v>
      </c>
      <c r="CN77">
        <v>78</v>
      </c>
      <c r="CO77">
        <v>78</v>
      </c>
      <c r="CP77">
        <v>78</v>
      </c>
      <c r="CQ77">
        <v>84</v>
      </c>
      <c r="CR77">
        <v>84</v>
      </c>
      <c r="CS77">
        <v>77</v>
      </c>
      <c r="CT77">
        <v>77</v>
      </c>
      <c r="CU77">
        <v>72</v>
      </c>
      <c r="CV77">
        <v>72</v>
      </c>
      <c r="CW77">
        <v>83</v>
      </c>
      <c r="CX77">
        <v>83</v>
      </c>
      <c r="CY77">
        <v>81</v>
      </c>
      <c r="CZ77">
        <v>80</v>
      </c>
      <c r="DA77">
        <v>87</v>
      </c>
      <c r="DB77">
        <v>87</v>
      </c>
      <c r="DC77">
        <v>87</v>
      </c>
      <c r="DD77">
        <v>83</v>
      </c>
      <c r="DE77">
        <v>80</v>
      </c>
      <c r="DF77">
        <v>74</v>
      </c>
      <c r="DG77">
        <v>72</v>
      </c>
      <c r="DH77">
        <v>66</v>
      </c>
      <c r="DI77">
        <v>63</v>
      </c>
      <c r="DJ77">
        <v>48</v>
      </c>
      <c r="DK77">
        <v>45</v>
      </c>
      <c r="DL77">
        <v>32</v>
      </c>
      <c r="DM77">
        <v>55</v>
      </c>
      <c r="DN77">
        <v>66</v>
      </c>
    </row>
    <row r="78" spans="1:118" x14ac:dyDescent="0.35">
      <c r="A78">
        <v>24</v>
      </c>
      <c r="B78" s="84" t="s">
        <v>5</v>
      </c>
      <c r="C78" s="50" t="s">
        <v>128</v>
      </c>
      <c r="D78" t="s">
        <v>24</v>
      </c>
      <c r="F78" s="28">
        <f>VLOOKUP($A78, Calcs!$A$3:'Calcs'!$ALW$130, 95, FALSE)+VLOOKUP($A78, Calcs!$A$3:'Calcs'!$ALW$130, 97, FALSE)</f>
        <v>6</v>
      </c>
      <c r="G78" s="28">
        <f>VLOOKUP($A78, Calcs!$A$3:'Calcs'!$ALW$130, 96, FALSE)+VLOOKUP($A78, Calcs!$A$3:'Calcs'!$ALW$130, 98, FALSE)</f>
        <v>6</v>
      </c>
      <c r="I78" s="28">
        <f>VLOOKUP($A78, Calcs!$A$3:'Calcs'!$ALW$130, 99, FALSE)+VLOOKUP($A78, Calcs!$A$3:'Calcs'!$ALW$130, 101, FALSE)</f>
        <v>5</v>
      </c>
      <c r="J78" s="28">
        <f>VLOOKUP($A78, Calcs!$A$3:'Calcs'!$ALW$130, 100, FALSE)+VLOOKUP($A78, Calcs!$A$3:'Calcs'!$ALW$130, 102, FALSE)</f>
        <v>4</v>
      </c>
      <c r="L78" s="28">
        <f>VLOOKUP($A78, Calcs!$A$3:'Calcs'!$ALW$130, 119, FALSE)</f>
        <v>0</v>
      </c>
      <c r="M78" s="28">
        <f>VLOOKUP($A78, Calcs!$A$3:'Calcs'!$ALW$130, 120, FALSE)</f>
        <v>1</v>
      </c>
      <c r="O78" s="202">
        <f>VLOOKUP($A78, Calcs!$A$3:'Calcs'!$ALW$130, 302, FALSE)/X78</f>
        <v>16.12</v>
      </c>
      <c r="P78" s="202">
        <f>VLOOKUP($A78, Calcs!$A$3:'Calcs'!$ALW$130, 394, FALSE)/X78</f>
        <v>20.04</v>
      </c>
      <c r="Q78" s="202">
        <f t="shared" si="54"/>
        <v>-3.9199999999999982</v>
      </c>
      <c r="R78" s="202">
        <f>O78/(VLOOKUP($A78,Calcs!$A$3:'Calcs'!$ALW$130,485,FALSE)/X78)</f>
        <v>1.8920187793427232</v>
      </c>
      <c r="S78" s="187">
        <f>VLOOKUP($A78, Calcs!$A$3:'Calcs'!$ALW$130, 210, FALSE)/X78</f>
        <v>0.56913352545226215</v>
      </c>
      <c r="T78" s="43">
        <f>VLOOKUP($A78, Calcs!$A$3:'Calcs'!$ALW$130, 576, FALSE)/X78</f>
        <v>-5.2315999999999994</v>
      </c>
      <c r="U78">
        <f>VLOOKUP($A78, Calcs!$A$3:'Calcs'!$ALW$130, 667, FALSE)/X78</f>
        <v>45.88</v>
      </c>
      <c r="V78">
        <f>VLOOKUP($A78, Calcs!$A$3:'Calcs'!$ALW$130, 758, FALSE)/X78</f>
        <v>36.535999999999994</v>
      </c>
      <c r="X78" s="202">
        <f>VLOOKUP($A78, Calcs!$A$3:'Calcs'!$ALW$130, 9, FALSE)</f>
        <v>12.5</v>
      </c>
      <c r="Y78" s="43">
        <f t="shared" si="55"/>
        <v>7.4404967521693699</v>
      </c>
      <c r="Z78" s="43">
        <f t="shared" si="56"/>
        <v>0.54220642383963724</v>
      </c>
      <c r="AA78" s="43">
        <f t="shared" si="57"/>
        <v>1.3116000000000012</v>
      </c>
      <c r="AB78">
        <f t="shared" si="58"/>
        <v>45.88</v>
      </c>
      <c r="AC78">
        <f t="shared" si="59"/>
        <v>36.535999999999994</v>
      </c>
      <c r="AD78">
        <f t="shared" si="60"/>
        <v>3.0555508693248585</v>
      </c>
      <c r="AE78" s="43">
        <f t="shared" si="61"/>
        <v>6.0445016337163811</v>
      </c>
      <c r="AH78" s="94">
        <v>0</v>
      </c>
      <c r="AI78" s="94">
        <v>20</v>
      </c>
      <c r="AL78" s="28">
        <f t="shared" si="62"/>
        <v>20</v>
      </c>
      <c r="AN78" s="44">
        <v>77</v>
      </c>
      <c r="AO78" s="77">
        <f t="shared" si="63"/>
        <v>77</v>
      </c>
      <c r="AP78" s="45">
        <f t="shared" si="64"/>
        <v>0</v>
      </c>
      <c r="AQ78" s="46">
        <f t="shared" si="65"/>
        <v>0.45991532721569839</v>
      </c>
      <c r="AR78" s="43">
        <f t="shared" si="66"/>
        <v>0.5</v>
      </c>
      <c r="AS78" s="43">
        <f t="shared" si="67"/>
        <v>0.55555555555555558</v>
      </c>
      <c r="AT78" s="43">
        <f t="shared" si="68"/>
        <v>0.49898334414882101</v>
      </c>
      <c r="AU78" s="43">
        <f t="shared" si="69"/>
        <v>0.46583481877599542</v>
      </c>
      <c r="AV78" s="43">
        <f t="shared" si="70"/>
        <v>0.17675855618991415</v>
      </c>
      <c r="AW78" s="43">
        <f t="shared" si="71"/>
        <v>0.46855741835139125</v>
      </c>
      <c r="AX78" s="43">
        <f t="shared" si="72"/>
        <v>0.72176876139155255</v>
      </c>
      <c r="AY78" s="43">
        <f t="shared" si="73"/>
        <v>0.42212563307884599</v>
      </c>
      <c r="AZ78" s="43">
        <f t="shared" si="74"/>
        <v>0.54656023090999895</v>
      </c>
      <c r="BA78" s="43">
        <f t="shared" si="75"/>
        <v>0.21003963011889035</v>
      </c>
      <c r="BB78" s="43">
        <f t="shared" si="76"/>
        <v>6.006006006006006E-2</v>
      </c>
      <c r="BC78">
        <v>60</v>
      </c>
      <c r="BE78">
        <f>VLOOKUP($A78, Calcs!$A$3:'Calcs'!$ALW$130, 845, FALSE)</f>
        <v>20.0625</v>
      </c>
      <c r="BF78" s="43">
        <v>-0.33333333333333331</v>
      </c>
      <c r="BG78">
        <f>IF(A78&lt;17, SoC!P$3, IF(A78&lt;33, SoC!P$4, IF(A78&lt;49, SoC!P$5, IF(A78&lt;65, SoC!P$6, IF(A78&lt;81, SoC!P$7, IF(A78&lt;97, SoC!P$8, SoC!P$9))))))</f>
        <v>0.95268754974287051</v>
      </c>
      <c r="BH78" s="43">
        <v>0.49898334414882101</v>
      </c>
      <c r="BI78" s="43">
        <v>0.46583481877599542</v>
      </c>
      <c r="BJ78" s="43">
        <v>6.0445016337163811</v>
      </c>
      <c r="BK78" s="183">
        <v>0.45999195434508988</v>
      </c>
      <c r="BL78">
        <f>VLOOKUP($A78, Calcs!$A$3:'Calcs'!$BAA$130, 1025, FALSE)</f>
        <v>1705</v>
      </c>
      <c r="BM78" s="554">
        <v>2</v>
      </c>
      <c r="BN78" s="43">
        <f t="shared" si="77"/>
        <v>0.67822706695109858</v>
      </c>
      <c r="BO78" s="43" t="str">
        <f t="shared" si="78"/>
        <v>D+</v>
      </c>
      <c r="BP78" s="187">
        <f t="shared" si="79"/>
        <v>-1.3695168827029187</v>
      </c>
      <c r="BQ78" s="48" t="s">
        <v>501</v>
      </c>
      <c r="BR78" t="s">
        <v>1951</v>
      </c>
      <c r="BS78" t="str">
        <f t="shared" si="80"/>
        <v>Gray</v>
      </c>
      <c r="BT78" t="s">
        <v>1671</v>
      </c>
      <c r="BU78" t="s">
        <v>1671</v>
      </c>
      <c r="BW78" t="s">
        <v>24</v>
      </c>
      <c r="BX78" t="s">
        <v>24</v>
      </c>
      <c r="BY78">
        <f>MATCH(A78, Standings!$D$21:$D$36, 0)</f>
        <v>8</v>
      </c>
      <c r="BZ78" s="183">
        <v>0.31787693400456279</v>
      </c>
      <c r="CA78" s="24" t="s">
        <v>128</v>
      </c>
      <c r="CB78">
        <v>77</v>
      </c>
      <c r="CC78">
        <v>77</v>
      </c>
      <c r="CD78">
        <v>77</v>
      </c>
      <c r="CE78">
        <v>77</v>
      </c>
      <c r="CF78">
        <v>77</v>
      </c>
      <c r="CG78">
        <v>76</v>
      </c>
      <c r="CH78">
        <v>76</v>
      </c>
      <c r="CI78">
        <v>76</v>
      </c>
      <c r="CJ78">
        <v>76</v>
      </c>
      <c r="CK78">
        <v>76</v>
      </c>
      <c r="CL78">
        <v>76</v>
      </c>
      <c r="CM78">
        <v>76</v>
      </c>
      <c r="CN78">
        <v>76</v>
      </c>
      <c r="CO78">
        <v>76</v>
      </c>
      <c r="CP78">
        <v>77</v>
      </c>
      <c r="CQ78">
        <v>85</v>
      </c>
      <c r="CR78">
        <v>86</v>
      </c>
      <c r="CS78">
        <v>80</v>
      </c>
      <c r="CT78">
        <v>80</v>
      </c>
      <c r="CU78">
        <v>75</v>
      </c>
      <c r="CV78">
        <v>75</v>
      </c>
      <c r="CW78">
        <v>79</v>
      </c>
      <c r="CX78">
        <v>82</v>
      </c>
      <c r="CY78">
        <v>77</v>
      </c>
      <c r="CZ78">
        <v>75</v>
      </c>
      <c r="DA78">
        <v>66</v>
      </c>
      <c r="DB78">
        <v>66</v>
      </c>
      <c r="DC78">
        <v>67</v>
      </c>
      <c r="DD78">
        <v>72</v>
      </c>
      <c r="DE78">
        <v>72</v>
      </c>
      <c r="DF78">
        <v>89</v>
      </c>
      <c r="DG78">
        <v>89</v>
      </c>
      <c r="DH78">
        <v>106</v>
      </c>
      <c r="DI78">
        <v>105</v>
      </c>
      <c r="DJ78">
        <v>88</v>
      </c>
      <c r="DK78">
        <v>89</v>
      </c>
      <c r="DL78">
        <v>98</v>
      </c>
      <c r="DM78">
        <v>104</v>
      </c>
      <c r="DN78">
        <v>115</v>
      </c>
    </row>
    <row r="79" spans="1:118" x14ac:dyDescent="0.35">
      <c r="A79">
        <v>46</v>
      </c>
      <c r="B79" s="85" t="s">
        <v>4</v>
      </c>
      <c r="C79" s="51" t="s">
        <v>106</v>
      </c>
      <c r="D79" t="s">
        <v>24</v>
      </c>
      <c r="F79" s="28">
        <f>VLOOKUP($A79, Calcs!$A$3:'Calcs'!$ALW$130, 95, FALSE)+VLOOKUP($A79, Calcs!$A$3:'Calcs'!$ALW$130, 97, FALSE)</f>
        <v>5</v>
      </c>
      <c r="G79" s="28">
        <f>VLOOKUP($A79, Calcs!$A$3:'Calcs'!$ALW$130, 96, FALSE)+VLOOKUP($A79, Calcs!$A$3:'Calcs'!$ALW$130, 98, FALSE)</f>
        <v>7</v>
      </c>
      <c r="I79" s="28">
        <f>VLOOKUP($A79, Calcs!$A$3:'Calcs'!$ALW$130, 99, FALSE)+VLOOKUP($A79, Calcs!$A$3:'Calcs'!$ALW$130, 101, FALSE)</f>
        <v>4</v>
      </c>
      <c r="J79" s="28">
        <f>VLOOKUP($A79, Calcs!$A$3:'Calcs'!$ALW$130, 100, FALSE)+VLOOKUP($A79, Calcs!$A$3:'Calcs'!$ALW$130, 102, FALSE)</f>
        <v>5</v>
      </c>
      <c r="L79" s="28">
        <f>VLOOKUP($A79, Calcs!$A$3:'Calcs'!$ALW$130, 119, FALSE)</f>
        <v>0</v>
      </c>
      <c r="M79" s="28">
        <f>VLOOKUP($A79, Calcs!$A$3:'Calcs'!$ALW$130, 120, FALSE)</f>
        <v>1</v>
      </c>
      <c r="O79" s="202">
        <f>VLOOKUP($A79, Calcs!$A$3:'Calcs'!$ALW$130, 302, FALSE)/X79</f>
        <v>18.920000000000002</v>
      </c>
      <c r="P79" s="202">
        <f>VLOOKUP($A79, Calcs!$A$3:'Calcs'!$ALW$130, 394, FALSE)/X79</f>
        <v>21.12</v>
      </c>
      <c r="Q79" s="202">
        <f t="shared" si="54"/>
        <v>-2.1999999999999993</v>
      </c>
      <c r="R79" s="202">
        <f>O79/(VLOOKUP($A79,Calcs!$A$3:'Calcs'!$ALW$130,485,FALSE)/X79)</f>
        <v>2.0929203539823011</v>
      </c>
      <c r="S79" s="187">
        <f>VLOOKUP($A79, Calcs!$A$3:'Calcs'!$ALW$130, 210, FALSE)/X79</f>
        <v>0.5302915855590542</v>
      </c>
      <c r="T79" s="43">
        <f>VLOOKUP($A79, Calcs!$A$3:'Calcs'!$ALW$130, 576, FALSE)/X79</f>
        <v>-3.8451999999999997</v>
      </c>
      <c r="U79">
        <f>VLOOKUP($A79, Calcs!$A$3:'Calcs'!$ALW$130, 667, FALSE)/X79</f>
        <v>36.04</v>
      </c>
      <c r="V79">
        <f>VLOOKUP($A79, Calcs!$A$3:'Calcs'!$ALW$130, 758, FALSE)/X79</f>
        <v>46.423999999999999</v>
      </c>
      <c r="X79" s="202">
        <f>VLOOKUP($A79, Calcs!$A$3:'Calcs'!$ALW$130, 9, FALSE)</f>
        <v>12.5</v>
      </c>
      <c r="Y79" s="43">
        <f t="shared" si="55"/>
        <v>6.197505200891114</v>
      </c>
      <c r="Z79" s="43">
        <f t="shared" si="56"/>
        <v>0.51625309195399172</v>
      </c>
      <c r="AA79" s="43">
        <f t="shared" si="57"/>
        <v>1.6452000000000004</v>
      </c>
      <c r="AB79">
        <f t="shared" si="58"/>
        <v>36.04</v>
      </c>
      <c r="AC79">
        <f t="shared" si="59"/>
        <v>46.423999999999999</v>
      </c>
      <c r="AD79">
        <f t="shared" si="60"/>
        <v>2.7732902035224742</v>
      </c>
      <c r="AE79" s="43">
        <f t="shared" si="61"/>
        <v>6.8135159792870521</v>
      </c>
      <c r="AH79" s="94">
        <v>0</v>
      </c>
      <c r="AI79" s="94">
        <v>15</v>
      </c>
      <c r="AL79" s="28">
        <f t="shared" si="62"/>
        <v>15</v>
      </c>
      <c r="AN79" s="44">
        <v>78</v>
      </c>
      <c r="AO79" s="77">
        <f t="shared" si="63"/>
        <v>78</v>
      </c>
      <c r="AP79" s="45">
        <f t="shared" si="64"/>
        <v>0</v>
      </c>
      <c r="AQ79" s="46">
        <f t="shared" si="65"/>
        <v>0.4515913228454223</v>
      </c>
      <c r="AR79" s="43">
        <f t="shared" si="66"/>
        <v>0.41666666666666669</v>
      </c>
      <c r="AS79" s="43">
        <f t="shared" si="67"/>
        <v>0.44444444444444442</v>
      </c>
      <c r="AT79" s="43">
        <f t="shared" si="68"/>
        <v>0.72005191434133664</v>
      </c>
      <c r="AU79" s="43">
        <f t="shared" si="69"/>
        <v>0.40166369578134287</v>
      </c>
      <c r="AV79" s="43">
        <f t="shared" si="70"/>
        <v>0.32250314515181566</v>
      </c>
      <c r="AW79" s="43">
        <f t="shared" si="71"/>
        <v>0.38392730416553572</v>
      </c>
      <c r="AX79" s="43">
        <f t="shared" si="72"/>
        <v>0.7465528171804422</v>
      </c>
      <c r="AY79" s="43">
        <f t="shared" si="73"/>
        <v>0.39543655131283528</v>
      </c>
      <c r="AZ79" s="43">
        <f t="shared" si="74"/>
        <v>0.65471854425865805</v>
      </c>
      <c r="BA79" s="43">
        <f t="shared" si="75"/>
        <v>0.2047556142668428</v>
      </c>
      <c r="BB79" s="43">
        <f t="shared" si="76"/>
        <v>4.5045045045045043E-2</v>
      </c>
      <c r="BC79">
        <v>24</v>
      </c>
      <c r="BE79">
        <f>VLOOKUP($A79, Calcs!$A$3:'Calcs'!$ALW$130, 845, FALSE)</f>
        <v>20.09375</v>
      </c>
      <c r="BF79" s="43">
        <v>-0.66666666666666663</v>
      </c>
      <c r="BG79">
        <f>IF(A79&lt;17, SoC!P$3, IF(A79&lt;33, SoC!P$4, IF(A79&lt;49, SoC!P$5, IF(A79&lt;65, SoC!P$6, IF(A79&lt;81, SoC!P$7, IF(A79&lt;97, SoC!P$8, SoC!P$9))))))</f>
        <v>0.9735268407280826</v>
      </c>
      <c r="BH79" s="43">
        <v>0.72005191434133664</v>
      </c>
      <c r="BI79" s="43">
        <v>0.40166369578134287</v>
      </c>
      <c r="BJ79" s="43">
        <v>6.8135159792870521</v>
      </c>
      <c r="BK79" s="183">
        <v>0.45152993003332942</v>
      </c>
      <c r="BL79">
        <f>VLOOKUP($A79, Calcs!$A$3:'Calcs'!$BAA$130, 1025, FALSE)</f>
        <v>1701</v>
      </c>
      <c r="BM79" s="554">
        <v>2</v>
      </c>
      <c r="BN79" s="43">
        <f t="shared" si="77"/>
        <v>0.67195976816572089</v>
      </c>
      <c r="BO79" s="43" t="str">
        <f t="shared" si="78"/>
        <v>D+</v>
      </c>
      <c r="BP79" s="187">
        <f t="shared" si="79"/>
        <v>-1.1542501961527925</v>
      </c>
      <c r="BQ79" s="48" t="s">
        <v>496</v>
      </c>
      <c r="BR79" t="s">
        <v>1963</v>
      </c>
      <c r="BS79" t="str">
        <f t="shared" si="80"/>
        <v>Prism</v>
      </c>
      <c r="BT79" t="s">
        <v>1671</v>
      </c>
      <c r="BU79" t="s">
        <v>1671</v>
      </c>
      <c r="BW79" t="s">
        <v>24</v>
      </c>
      <c r="BX79" t="s">
        <v>24</v>
      </c>
      <c r="BY79">
        <f>MATCH(A79, Standings!$N$3:$N$18, 0)</f>
        <v>11</v>
      </c>
      <c r="BZ79" s="183">
        <v>0.32849530500459767</v>
      </c>
      <c r="CA79" s="23" t="s">
        <v>106</v>
      </c>
      <c r="CB79">
        <v>78</v>
      </c>
      <c r="CC79">
        <v>79</v>
      </c>
      <c r="CD79">
        <v>80</v>
      </c>
      <c r="CE79">
        <v>80</v>
      </c>
      <c r="CF79">
        <v>80</v>
      </c>
      <c r="CG79">
        <v>81</v>
      </c>
      <c r="CH79">
        <v>82</v>
      </c>
      <c r="CI79">
        <v>82</v>
      </c>
      <c r="CJ79">
        <v>83</v>
      </c>
      <c r="CK79">
        <v>83</v>
      </c>
      <c r="CL79">
        <v>83</v>
      </c>
      <c r="CM79">
        <v>83</v>
      </c>
      <c r="CN79">
        <v>83</v>
      </c>
      <c r="CO79">
        <v>83</v>
      </c>
      <c r="CP79">
        <v>84</v>
      </c>
      <c r="CQ79">
        <v>79</v>
      </c>
      <c r="CR79">
        <v>80</v>
      </c>
      <c r="CS79">
        <v>92</v>
      </c>
      <c r="CT79">
        <v>93</v>
      </c>
      <c r="CU79">
        <v>87</v>
      </c>
      <c r="CV79">
        <v>86</v>
      </c>
      <c r="CW79">
        <v>94</v>
      </c>
      <c r="CX79">
        <v>94</v>
      </c>
      <c r="CY79">
        <v>91</v>
      </c>
      <c r="CZ79">
        <v>91</v>
      </c>
      <c r="DA79">
        <v>81</v>
      </c>
      <c r="DB79">
        <v>82</v>
      </c>
      <c r="DC79">
        <v>80</v>
      </c>
      <c r="DD79">
        <v>94</v>
      </c>
      <c r="DE79">
        <v>92</v>
      </c>
      <c r="DF79">
        <v>92</v>
      </c>
      <c r="DG79">
        <v>90</v>
      </c>
      <c r="DH79">
        <v>89</v>
      </c>
      <c r="DI79">
        <v>88</v>
      </c>
      <c r="DJ79">
        <v>105</v>
      </c>
      <c r="DK79">
        <v>104</v>
      </c>
      <c r="DL79">
        <v>116</v>
      </c>
      <c r="DM79">
        <v>117</v>
      </c>
      <c r="DN79">
        <v>113</v>
      </c>
    </row>
    <row r="80" spans="1:118" x14ac:dyDescent="0.35">
      <c r="A80">
        <v>88</v>
      </c>
      <c r="B80" s="88" t="s">
        <v>1</v>
      </c>
      <c r="C80" s="54" t="s">
        <v>65</v>
      </c>
      <c r="D80" t="s">
        <v>24</v>
      </c>
      <c r="F80" s="28">
        <f>VLOOKUP($A80, Calcs!$A$3:'Calcs'!$ALW$130, 95, FALSE)+VLOOKUP($A80, Calcs!$A$3:'Calcs'!$ALW$130, 97, FALSE)</f>
        <v>5</v>
      </c>
      <c r="G80" s="28">
        <f>VLOOKUP($A80, Calcs!$A$3:'Calcs'!$ALW$130, 96, FALSE)+VLOOKUP($A80, Calcs!$A$3:'Calcs'!$ALW$130, 98, FALSE)</f>
        <v>7</v>
      </c>
      <c r="I80" s="28">
        <f>VLOOKUP($A80, Calcs!$A$3:'Calcs'!$ALW$130, 99, FALSE)+VLOOKUP($A80, Calcs!$A$3:'Calcs'!$ALW$130, 101, FALSE)</f>
        <v>3</v>
      </c>
      <c r="J80" s="28">
        <f>VLOOKUP($A80, Calcs!$A$3:'Calcs'!$ALW$130, 100, FALSE)+VLOOKUP($A80, Calcs!$A$3:'Calcs'!$ALW$130, 102, FALSE)</f>
        <v>6</v>
      </c>
      <c r="L80" s="28">
        <f>VLOOKUP($A80, Calcs!$A$3:'Calcs'!$ALW$130, 119, FALSE)</f>
        <v>3</v>
      </c>
      <c r="M80" s="28">
        <f>VLOOKUP($A80, Calcs!$A$3:'Calcs'!$ALW$130, 120, FALSE)</f>
        <v>6</v>
      </c>
      <c r="O80" s="202">
        <f>VLOOKUP($A80, Calcs!$A$3:'Calcs'!$ALW$130, 302, FALSE)/X80</f>
        <v>19.076923076923077</v>
      </c>
      <c r="P80" s="202">
        <f>VLOOKUP($A80, Calcs!$A$3:'Calcs'!$ALW$130, 394, FALSE)/X80</f>
        <v>21.164835164835164</v>
      </c>
      <c r="Q80" s="202">
        <f t="shared" si="54"/>
        <v>-2.0879120879120876</v>
      </c>
      <c r="R80" s="202">
        <f>O80/(VLOOKUP($A80,Calcs!$A$3:'Calcs'!$ALW$130,485,FALSE)/X80)</f>
        <v>2.251621271076524</v>
      </c>
      <c r="S80" s="187">
        <f>VLOOKUP($A80, Calcs!$A$3:'Calcs'!$ALW$130, 210, FALSE)/X80</f>
        <v>0.52099039463530128</v>
      </c>
      <c r="T80" s="43">
        <f>VLOOKUP($A80, Calcs!$A$3:'Calcs'!$ALW$130, 576, FALSE)/X80</f>
        <v>-0.41615384615384632</v>
      </c>
      <c r="U80">
        <f>VLOOKUP($A80, Calcs!$A$3:'Calcs'!$ALW$130, 667, FALSE)/X80</f>
        <v>50.021978021978022</v>
      </c>
      <c r="V80">
        <f>VLOOKUP($A80, Calcs!$A$3:'Calcs'!$ALW$130, 758, FALSE)/X80</f>
        <v>40.997802197802194</v>
      </c>
      <c r="X80" s="202">
        <f>VLOOKUP($A80, Calcs!$A$3:'Calcs'!$ALW$130, 9, FALSE)</f>
        <v>15.166666666666666</v>
      </c>
      <c r="Y80" s="43">
        <f t="shared" si="55"/>
        <v>4.302302293941608</v>
      </c>
      <c r="Z80" s="43">
        <f t="shared" si="56"/>
        <v>0.52961779935679887</v>
      </c>
      <c r="AA80" s="43">
        <f t="shared" si="57"/>
        <v>-1.6717582417582413</v>
      </c>
      <c r="AB80">
        <f t="shared" si="58"/>
        <v>50.021978021978022</v>
      </c>
      <c r="AC80">
        <f t="shared" si="59"/>
        <v>40.997802197802194</v>
      </c>
      <c r="AD80">
        <f t="shared" si="60"/>
        <v>4.0234388492081905</v>
      </c>
      <c r="AE80" s="43">
        <f t="shared" si="61"/>
        <v>6.4029526156143151</v>
      </c>
      <c r="AG80" s="94">
        <v>27</v>
      </c>
      <c r="AH80" s="94">
        <v>10</v>
      </c>
      <c r="AI80" s="94">
        <v>10</v>
      </c>
      <c r="AL80" s="28">
        <f t="shared" si="62"/>
        <v>47</v>
      </c>
      <c r="AN80" s="44">
        <v>79</v>
      </c>
      <c r="AO80" s="77">
        <f t="shared" si="63"/>
        <v>79</v>
      </c>
      <c r="AP80" s="45">
        <f t="shared" si="64"/>
        <v>0</v>
      </c>
      <c r="AQ80" s="46">
        <f t="shared" si="65"/>
        <v>0.45072315769041577</v>
      </c>
      <c r="AR80" s="43">
        <f t="shared" si="66"/>
        <v>0.45833333333333331</v>
      </c>
      <c r="AS80" s="43">
        <f t="shared" si="67"/>
        <v>0.33333333333333331</v>
      </c>
      <c r="AT80" s="43">
        <f t="shared" si="68"/>
        <v>0.73244147157190609</v>
      </c>
      <c r="AU80" s="43">
        <f t="shared" si="69"/>
        <v>0.39899969311734029</v>
      </c>
      <c r="AV80" s="43">
        <f t="shared" si="70"/>
        <v>0.4376331533225814</v>
      </c>
      <c r="AW80" s="43">
        <f t="shared" si="71"/>
        <v>0.42750770912254593</v>
      </c>
      <c r="AX80" s="43">
        <f t="shared" si="72"/>
        <v>0.50012692355587984</v>
      </c>
      <c r="AY80" s="43">
        <f t="shared" si="73"/>
        <v>0.50962616809085215</v>
      </c>
      <c r="AZ80" s="43">
        <f t="shared" si="74"/>
        <v>0.59697470476676584</v>
      </c>
      <c r="BA80" s="43">
        <f t="shared" si="75"/>
        <v>0.3038309114927345</v>
      </c>
      <c r="BB80" s="43">
        <f t="shared" si="76"/>
        <v>0.14114114114114115</v>
      </c>
      <c r="BC80">
        <v>102</v>
      </c>
      <c r="BE80">
        <f>VLOOKUP($A80, Calcs!$A$3:'Calcs'!$ALW$130, 845, FALSE)</f>
        <v>45.75</v>
      </c>
      <c r="BF80" s="43">
        <v>-0.33333333333333331</v>
      </c>
      <c r="BG80">
        <f>IF(A80&lt;17, SoC!P$3, IF(A80&lt;33, SoC!P$4, IF(A80&lt;49, SoC!P$5, IF(A80&lt;65, SoC!P$6, IF(A80&lt;81, SoC!P$7, IF(A80&lt;97, SoC!P$8, SoC!P$9))))))</f>
        <v>1.0165596233833387</v>
      </c>
      <c r="BH80" s="43">
        <v>0.73244147157190609</v>
      </c>
      <c r="BI80" s="43">
        <v>0.39899969311734029</v>
      </c>
      <c r="BJ80" s="43">
        <v>6.4029526156143151</v>
      </c>
      <c r="BK80" s="183">
        <v>0.45081930301180934</v>
      </c>
      <c r="BL80">
        <f>VLOOKUP($A80, Calcs!$A$3:'Calcs'!$BAA$130, 1025, FALSE)</f>
        <v>1776</v>
      </c>
      <c r="BM80" s="554">
        <v>4.5999999999999996</v>
      </c>
      <c r="BN80" s="43">
        <f t="shared" si="77"/>
        <v>0.67143078795346389</v>
      </c>
      <c r="BO80" s="43" t="str">
        <f t="shared" si="78"/>
        <v>D+</v>
      </c>
      <c r="BP80" s="187">
        <f t="shared" si="79"/>
        <v>-1.3737444184195629</v>
      </c>
      <c r="BQ80" s="48" t="s">
        <v>351</v>
      </c>
      <c r="BR80" t="s">
        <v>1958</v>
      </c>
      <c r="BS80" t="str">
        <f t="shared" si="80"/>
        <v>Mystery</v>
      </c>
      <c r="BT80" t="s">
        <v>553</v>
      </c>
      <c r="BU80" t="s">
        <v>496</v>
      </c>
      <c r="BV80" s="91">
        <f>IF(BT80="MRL", VLOOKUP(C80, Master!BL:BP, 5, FALSE), IF(BT80="UTL", VLOOKUP(C80, Ultra!BL:BP, 5, FALSE), ""))</f>
        <v>5</v>
      </c>
      <c r="BW80" t="s">
        <v>24</v>
      </c>
      <c r="BX80" t="s">
        <v>24</v>
      </c>
      <c r="BY80">
        <f>MATCH(A80, Standings!$X$21:$X$36, 0)</f>
        <v>13</v>
      </c>
      <c r="BZ80" s="183">
        <v>0.67631751102060256</v>
      </c>
      <c r="CA80" s="20" t="s">
        <v>65</v>
      </c>
      <c r="CB80">
        <v>79</v>
      </c>
      <c r="CC80">
        <v>80</v>
      </c>
      <c r="CD80">
        <v>79</v>
      </c>
      <c r="CE80">
        <v>79</v>
      </c>
      <c r="CF80">
        <v>79</v>
      </c>
      <c r="CG80">
        <v>79</v>
      </c>
      <c r="CH80">
        <v>80</v>
      </c>
      <c r="CI80">
        <v>80</v>
      </c>
      <c r="CJ80">
        <v>80</v>
      </c>
      <c r="CK80">
        <v>80</v>
      </c>
      <c r="CL80">
        <v>80</v>
      </c>
      <c r="CM80">
        <v>80</v>
      </c>
      <c r="CN80">
        <v>80</v>
      </c>
      <c r="CO80">
        <v>81</v>
      </c>
      <c r="CP80">
        <v>81</v>
      </c>
      <c r="CQ80">
        <v>89</v>
      </c>
      <c r="CR80">
        <v>89</v>
      </c>
      <c r="CS80">
        <v>87</v>
      </c>
      <c r="CT80">
        <v>87</v>
      </c>
      <c r="CU80">
        <v>81</v>
      </c>
      <c r="CV80">
        <v>83</v>
      </c>
      <c r="CW80">
        <v>81</v>
      </c>
      <c r="CX80">
        <v>78</v>
      </c>
      <c r="CY80">
        <v>83</v>
      </c>
      <c r="CZ80">
        <v>83</v>
      </c>
      <c r="DA80">
        <v>92</v>
      </c>
      <c r="DB80">
        <v>95</v>
      </c>
      <c r="DC80">
        <v>102</v>
      </c>
      <c r="DD80">
        <v>93</v>
      </c>
      <c r="DE80">
        <v>86</v>
      </c>
      <c r="DF80">
        <v>77</v>
      </c>
      <c r="DG80">
        <v>74</v>
      </c>
      <c r="DH80">
        <v>59</v>
      </c>
      <c r="DI80">
        <v>53</v>
      </c>
      <c r="DJ80">
        <v>49</v>
      </c>
      <c r="DK80">
        <v>41</v>
      </c>
      <c r="DL80">
        <v>21</v>
      </c>
      <c r="DM80">
        <v>25</v>
      </c>
      <c r="DN80">
        <v>34</v>
      </c>
    </row>
    <row r="81" spans="1:118" x14ac:dyDescent="0.35">
      <c r="A81">
        <v>105</v>
      </c>
      <c r="B81" s="89" t="s">
        <v>0</v>
      </c>
      <c r="C81" s="55" t="s">
        <v>48</v>
      </c>
      <c r="D81" t="s">
        <v>24</v>
      </c>
      <c r="F81" s="28">
        <f>VLOOKUP($A81, Calcs!$A$3:'Calcs'!$ALW$130, 95, FALSE)+VLOOKUP($A81, Calcs!$A$3:'Calcs'!$ALW$130, 97, FALSE)</f>
        <v>6</v>
      </c>
      <c r="G81" s="28">
        <f>VLOOKUP($A81, Calcs!$A$3:'Calcs'!$ALW$130, 96, FALSE)+VLOOKUP($A81, Calcs!$A$3:'Calcs'!$ALW$130, 98, FALSE)</f>
        <v>6</v>
      </c>
      <c r="I81" s="28">
        <f>VLOOKUP($A81, Calcs!$A$3:'Calcs'!$ALW$130, 99, FALSE)+VLOOKUP($A81, Calcs!$A$3:'Calcs'!$ALW$130, 101, FALSE)</f>
        <v>5</v>
      </c>
      <c r="J81" s="28">
        <f>VLOOKUP($A81, Calcs!$A$3:'Calcs'!$ALW$130, 100, FALSE)+VLOOKUP($A81, Calcs!$A$3:'Calcs'!$ALW$130, 102, FALSE)</f>
        <v>4</v>
      </c>
      <c r="L81" s="28">
        <f>VLOOKUP($A81, Calcs!$A$3:'Calcs'!$ALW$130, 119, FALSE)</f>
        <v>3</v>
      </c>
      <c r="M81" s="28">
        <f>VLOOKUP($A81, Calcs!$A$3:'Calcs'!$ALW$130, 120, FALSE)</f>
        <v>1</v>
      </c>
      <c r="O81" s="202">
        <f>VLOOKUP($A81, Calcs!$A$3:'Calcs'!$ALW$130, 302, FALSE)/X81</f>
        <v>16.464285714285715</v>
      </c>
      <c r="P81" s="202">
        <f>VLOOKUP($A81, Calcs!$A$3:'Calcs'!$ALW$130, 394, FALSE)/X81</f>
        <v>18.642857142857142</v>
      </c>
      <c r="Q81" s="202">
        <f t="shared" si="54"/>
        <v>-2.178571428571427</v>
      </c>
      <c r="R81" s="202">
        <f>O81/(VLOOKUP($A81,Calcs!$A$3:'Calcs'!$ALW$130,485,FALSE)/X81)</f>
        <v>2.1244239631336406</v>
      </c>
      <c r="S81" s="187">
        <f>VLOOKUP($A81, Calcs!$A$3:'Calcs'!$ALW$130, 210, FALSE)/X81</f>
        <v>0.46791481493319381</v>
      </c>
      <c r="T81" s="43">
        <f>VLOOKUP($A81, Calcs!$A$3:'Calcs'!$ALW$130, 576, FALSE)/X81</f>
        <v>6.0357142857142651E-2</v>
      </c>
      <c r="U81">
        <f>VLOOKUP($A81, Calcs!$A$3:'Calcs'!$ALW$130, 667, FALSE)/X81</f>
        <v>33.142857142857146</v>
      </c>
      <c r="V81">
        <f>VLOOKUP($A81, Calcs!$A$3:'Calcs'!$ALW$130, 758, FALSE)/X81</f>
        <v>36.800000000000004</v>
      </c>
      <c r="X81" s="202">
        <f>VLOOKUP($A81, Calcs!$A$3:'Calcs'!$ALW$130, 9, FALSE)</f>
        <v>14</v>
      </c>
      <c r="Y81" s="43">
        <f t="shared" si="55"/>
        <v>3.6410413122202376</v>
      </c>
      <c r="Z81" s="43">
        <f t="shared" si="56"/>
        <v>0.45126507340055583</v>
      </c>
      <c r="AA81" s="43">
        <f t="shared" si="57"/>
        <v>-2.2389285714285698</v>
      </c>
      <c r="AB81">
        <f t="shared" si="58"/>
        <v>33.142857142857146</v>
      </c>
      <c r="AC81">
        <f t="shared" si="59"/>
        <v>36.800000000000004</v>
      </c>
      <c r="AD81">
        <f t="shared" si="60"/>
        <v>2.5344258576830865</v>
      </c>
      <c r="AE81" s="43">
        <f t="shared" si="61"/>
        <v>6.0663003552412409</v>
      </c>
      <c r="AH81" s="94">
        <v>30</v>
      </c>
      <c r="AI81" s="94">
        <v>20</v>
      </c>
      <c r="AL81" s="28">
        <f t="shared" si="62"/>
        <v>50</v>
      </c>
      <c r="AN81" s="44">
        <v>80</v>
      </c>
      <c r="AO81" s="77">
        <f t="shared" si="63"/>
        <v>80</v>
      </c>
      <c r="AP81" s="45">
        <f t="shared" si="64"/>
        <v>0</v>
      </c>
      <c r="AQ81" s="46">
        <f t="shared" si="65"/>
        <v>0.45035629577387398</v>
      </c>
      <c r="AR81" s="43">
        <f t="shared" si="66"/>
        <v>0.54166666666666663</v>
      </c>
      <c r="AS81" s="43">
        <f t="shared" si="67"/>
        <v>0.55555555555555558</v>
      </c>
      <c r="AT81" s="43">
        <f t="shared" si="68"/>
        <v>0.52616575507555374</v>
      </c>
      <c r="AU81" s="43">
        <f t="shared" si="69"/>
        <v>0.54884984296749018</v>
      </c>
      <c r="AV81" s="43">
        <f t="shared" si="70"/>
        <v>0.34535752334579239</v>
      </c>
      <c r="AW81" s="43">
        <f t="shared" si="71"/>
        <v>0.17201064332509347</v>
      </c>
      <c r="AX81" s="43">
        <f t="shared" si="72"/>
        <v>0.45799028958599852</v>
      </c>
      <c r="AY81" s="43">
        <f t="shared" si="73"/>
        <v>0.37232722257010348</v>
      </c>
      <c r="AZ81" s="43">
        <f t="shared" si="74"/>
        <v>0.54962612033958602</v>
      </c>
      <c r="BA81" s="43">
        <f t="shared" si="75"/>
        <v>0.31307793923381771</v>
      </c>
      <c r="BB81" s="43">
        <f t="shared" si="76"/>
        <v>0.15015015015015015</v>
      </c>
      <c r="BC81">
        <v>40</v>
      </c>
      <c r="BE81">
        <f>VLOOKUP($A81, Calcs!$A$3:'Calcs'!$ALW$130, 845, FALSE)</f>
        <v>30.78125</v>
      </c>
      <c r="BF81" s="43">
        <v>-1.3333333333333333</v>
      </c>
      <c r="BG81">
        <f>IF(A81&lt;17, SoC!P$3, IF(A81&lt;33, SoC!P$4, IF(A81&lt;49, SoC!P$5, IF(A81&lt;65, SoC!P$6, IF(A81&lt;81, SoC!P$7, IF(A81&lt;97, SoC!P$8, SoC!P$9))))))</f>
        <v>0.96441715243614345</v>
      </c>
      <c r="BH81" s="43">
        <v>0.52616575507555374</v>
      </c>
      <c r="BI81" s="43">
        <v>0.54884984296749018</v>
      </c>
      <c r="BJ81" s="43">
        <v>6.0663003552412409</v>
      </c>
      <c r="BK81" s="183">
        <v>0.45031307536905057</v>
      </c>
      <c r="BL81">
        <f>VLOOKUP($A81, Calcs!$A$3:'Calcs'!$BAA$130, 1025, FALSE)</f>
        <v>1783</v>
      </c>
      <c r="BM81" s="554">
        <v>3.1</v>
      </c>
      <c r="BN81" s="43">
        <f t="shared" si="77"/>
        <v>0.67105370527927988</v>
      </c>
      <c r="BO81" s="43" t="str">
        <f t="shared" si="78"/>
        <v>D+</v>
      </c>
      <c r="BP81" s="187">
        <f t="shared" si="79"/>
        <v>-1.5521951014612752</v>
      </c>
      <c r="BQ81" s="48" t="s">
        <v>501</v>
      </c>
      <c r="BR81" t="s">
        <v>1956</v>
      </c>
      <c r="BS81" t="str">
        <f t="shared" si="80"/>
        <v>Gray</v>
      </c>
      <c r="BT81" t="s">
        <v>1671</v>
      </c>
      <c r="BU81" t="s">
        <v>1671</v>
      </c>
      <c r="BW81" t="s">
        <v>24</v>
      </c>
      <c r="BX81" t="s">
        <v>24</v>
      </c>
      <c r="BY81">
        <f>MATCH(A81, Standings!$AH$3:$AH$18, 0)</f>
        <v>8</v>
      </c>
      <c r="BZ81" s="183">
        <v>0.39468378004406374</v>
      </c>
      <c r="CA81" s="19" t="s">
        <v>48</v>
      </c>
      <c r="CB81">
        <v>80</v>
      </c>
      <c r="CC81">
        <v>78</v>
      </c>
      <c r="CD81">
        <v>78</v>
      </c>
      <c r="CE81">
        <v>78</v>
      </c>
      <c r="CF81">
        <v>78</v>
      </c>
      <c r="CG81">
        <v>78</v>
      </c>
      <c r="CH81">
        <v>78</v>
      </c>
      <c r="CI81">
        <v>79</v>
      </c>
      <c r="CJ81">
        <v>79</v>
      </c>
      <c r="CK81">
        <v>79</v>
      </c>
      <c r="CL81">
        <v>79</v>
      </c>
      <c r="CM81">
        <v>79</v>
      </c>
      <c r="CN81">
        <v>79</v>
      </c>
      <c r="CO81">
        <v>79</v>
      </c>
      <c r="CP81">
        <v>79</v>
      </c>
      <c r="CQ81">
        <v>70</v>
      </c>
      <c r="CR81">
        <v>71</v>
      </c>
      <c r="CS81">
        <v>76</v>
      </c>
      <c r="CT81">
        <v>76</v>
      </c>
      <c r="CU81">
        <v>67</v>
      </c>
      <c r="CV81">
        <v>66</v>
      </c>
      <c r="CW81">
        <v>80</v>
      </c>
      <c r="CX81">
        <v>79</v>
      </c>
      <c r="CY81">
        <v>76</v>
      </c>
      <c r="CZ81">
        <v>84</v>
      </c>
      <c r="DA81">
        <v>84</v>
      </c>
      <c r="DB81">
        <v>84</v>
      </c>
      <c r="DC81">
        <v>84</v>
      </c>
      <c r="DD81">
        <v>97</v>
      </c>
      <c r="DE81">
        <v>106</v>
      </c>
      <c r="DF81">
        <v>97</v>
      </c>
      <c r="DG81">
        <v>96</v>
      </c>
      <c r="DH81">
        <v>80</v>
      </c>
      <c r="DI81">
        <v>85</v>
      </c>
      <c r="DJ81">
        <v>71</v>
      </c>
      <c r="DK81">
        <v>68</v>
      </c>
      <c r="DL81">
        <v>101</v>
      </c>
      <c r="DM81">
        <v>90</v>
      </c>
      <c r="DN81">
        <v>92</v>
      </c>
    </row>
    <row r="82" spans="1:118" x14ac:dyDescent="0.35">
      <c r="A82">
        <v>39</v>
      </c>
      <c r="B82" s="85" t="s">
        <v>4</v>
      </c>
      <c r="C82" s="51" t="s">
        <v>113</v>
      </c>
      <c r="D82" t="s">
        <v>24</v>
      </c>
      <c r="F82" s="28">
        <f>VLOOKUP($A82, Calcs!$A$3:'Calcs'!$ALW$130, 95, FALSE)+VLOOKUP($A82, Calcs!$A$3:'Calcs'!$ALW$130, 97, FALSE)</f>
        <v>5</v>
      </c>
      <c r="G82" s="28">
        <f>VLOOKUP($A82, Calcs!$A$3:'Calcs'!$ALW$130, 96, FALSE)+VLOOKUP($A82, Calcs!$A$3:'Calcs'!$ALW$130, 98, FALSE)</f>
        <v>7</v>
      </c>
      <c r="I82" s="28">
        <f>VLOOKUP($A82, Calcs!$A$3:'Calcs'!$ALW$130, 99, FALSE)+VLOOKUP($A82, Calcs!$A$3:'Calcs'!$ALW$130, 101, FALSE)</f>
        <v>4</v>
      </c>
      <c r="J82" s="28">
        <f>VLOOKUP($A82, Calcs!$A$3:'Calcs'!$ALW$130, 100, FALSE)+VLOOKUP($A82, Calcs!$A$3:'Calcs'!$ALW$130, 102, FALSE)</f>
        <v>5</v>
      </c>
      <c r="L82" s="28">
        <f>VLOOKUP($A82, Calcs!$A$3:'Calcs'!$ALW$130, 119, FALSE)</f>
        <v>0</v>
      </c>
      <c r="M82" s="28">
        <f>VLOOKUP($A82, Calcs!$A$3:'Calcs'!$ALW$130, 120, FALSE)</f>
        <v>1</v>
      </c>
      <c r="O82" s="202">
        <f>VLOOKUP($A82, Calcs!$A$3:'Calcs'!$ALW$130, 302, FALSE)/X82</f>
        <v>17.600000000000001</v>
      </c>
      <c r="P82" s="202">
        <f>VLOOKUP($A82, Calcs!$A$3:'Calcs'!$ALW$130, 394, FALSE)/X82</f>
        <v>18.12</v>
      </c>
      <c r="Q82" s="202">
        <f t="shared" si="54"/>
        <v>-0.51999999999999957</v>
      </c>
      <c r="R82" s="202">
        <f>O82/(VLOOKUP($A82,Calcs!$A$3:'Calcs'!$ALW$130,485,FALSE)/X82)</f>
        <v>2.1463414634146347</v>
      </c>
      <c r="S82" s="187">
        <f>VLOOKUP($A82, Calcs!$A$3:'Calcs'!$ALW$130, 210, FALSE)/X82</f>
        <v>0.49091718305103788</v>
      </c>
      <c r="T82" s="43">
        <f>VLOOKUP($A82, Calcs!$A$3:'Calcs'!$ALW$130, 576, FALSE)/X82</f>
        <v>-6.4799999999999927E-2</v>
      </c>
      <c r="U82">
        <f>VLOOKUP($A82, Calcs!$A$3:'Calcs'!$ALW$130, 667, FALSE)/X82</f>
        <v>39</v>
      </c>
      <c r="V82">
        <f>VLOOKUP($A82, Calcs!$A$3:'Calcs'!$ALW$130, 758, FALSE)/X82</f>
        <v>40.052</v>
      </c>
      <c r="X82" s="202">
        <f>VLOOKUP($A82, Calcs!$A$3:'Calcs'!$ALW$130, 9, FALSE)</f>
        <v>12.5</v>
      </c>
      <c r="Y82" s="43">
        <f t="shared" si="55"/>
        <v>3.8814741725254218</v>
      </c>
      <c r="Z82" s="43">
        <f t="shared" si="56"/>
        <v>0.47792105427480674</v>
      </c>
      <c r="AA82" s="43">
        <f t="shared" si="57"/>
        <v>-0.45519999999999966</v>
      </c>
      <c r="AB82">
        <f t="shared" si="58"/>
        <v>39</v>
      </c>
      <c r="AC82">
        <f t="shared" si="59"/>
        <v>40.052</v>
      </c>
      <c r="AD82">
        <f t="shared" si="60"/>
        <v>3.3216119035619176</v>
      </c>
      <c r="AE82" s="43">
        <f t="shared" si="61"/>
        <v>6.3286649461004014</v>
      </c>
      <c r="AH82" s="94">
        <v>10</v>
      </c>
      <c r="AI82" s="94">
        <v>15</v>
      </c>
      <c r="AL82" s="28">
        <f t="shared" si="62"/>
        <v>25</v>
      </c>
      <c r="AN82" s="44">
        <v>81</v>
      </c>
      <c r="AO82" s="77">
        <f t="shared" si="63"/>
        <v>81</v>
      </c>
      <c r="AP82" s="45">
        <f t="shared" si="64"/>
        <v>0</v>
      </c>
      <c r="AQ82" s="46">
        <f t="shared" si="65"/>
        <v>0.44080299155481051</v>
      </c>
      <c r="AR82" s="43">
        <f t="shared" si="66"/>
        <v>0.41666666666666669</v>
      </c>
      <c r="AS82" s="43">
        <f t="shared" si="67"/>
        <v>0.44444444444444442</v>
      </c>
      <c r="AT82" s="43">
        <f t="shared" si="68"/>
        <v>0.61583387410772217</v>
      </c>
      <c r="AU82" s="43">
        <f t="shared" si="69"/>
        <v>0.57991681521093286</v>
      </c>
      <c r="AV82" s="43">
        <f t="shared" si="70"/>
        <v>0.36125763301519942</v>
      </c>
      <c r="AW82" s="43">
        <f t="shared" si="71"/>
        <v>0.25893199566103564</v>
      </c>
      <c r="AX82" s="43">
        <f t="shared" si="72"/>
        <v>0.5905083604089072</v>
      </c>
      <c r="AY82" s="43">
        <f t="shared" si="73"/>
        <v>0.44674690044737697</v>
      </c>
      <c r="AZ82" s="43">
        <f t="shared" si="74"/>
        <v>0.58652648740449409</v>
      </c>
      <c r="BA82" s="43">
        <f t="shared" si="75"/>
        <v>0.28137384412153238</v>
      </c>
      <c r="BB82" s="43">
        <f t="shared" si="76"/>
        <v>7.5075075075075076E-2</v>
      </c>
      <c r="BC82">
        <v>132</v>
      </c>
      <c r="BE82">
        <f>VLOOKUP($A82, Calcs!$A$3:'Calcs'!$ALW$130, 845, FALSE)</f>
        <v>6.59375</v>
      </c>
      <c r="BF82" s="43">
        <v>-0.66666666666666663</v>
      </c>
      <c r="BG82">
        <f>IF(A82&lt;17, SoC!P$3, IF(A82&lt;33, SoC!P$4, IF(A82&lt;49, SoC!P$5, IF(A82&lt;65, SoC!P$6, IF(A82&lt;81, SoC!P$7, IF(A82&lt;97, SoC!P$8, SoC!P$9))))))</f>
        <v>0.9735268407280826</v>
      </c>
      <c r="BH82" s="43">
        <v>0.61583387410772217</v>
      </c>
      <c r="BI82" s="43">
        <v>0.57991681521093286</v>
      </c>
      <c r="BJ82" s="43">
        <v>6.3286649461004014</v>
      </c>
      <c r="BK82" s="183">
        <v>0.44074302529024001</v>
      </c>
      <c r="BL82">
        <f>VLOOKUP($A82, Calcs!$A$3:'Calcs'!$BAA$130, 1025, FALSE)</f>
        <v>1759</v>
      </c>
      <c r="BM82" s="554">
        <v>0.7</v>
      </c>
      <c r="BN82" s="43">
        <f t="shared" si="77"/>
        <v>0.66388479820691781</v>
      </c>
      <c r="BO82" s="43" t="str">
        <f t="shared" si="78"/>
        <v>D</v>
      </c>
      <c r="BP82" s="187">
        <f t="shared" si="79"/>
        <v>-1.612413807607906</v>
      </c>
      <c r="BQ82" s="48" t="s">
        <v>350</v>
      </c>
      <c r="BR82" t="s">
        <v>1961</v>
      </c>
      <c r="BS82" t="str">
        <f t="shared" si="80"/>
        <v>Platinum</v>
      </c>
      <c r="BT82" t="s">
        <v>1671</v>
      </c>
      <c r="BU82" t="s">
        <v>1671</v>
      </c>
      <c r="BW82" t="s">
        <v>24</v>
      </c>
      <c r="BX82" t="s">
        <v>24</v>
      </c>
      <c r="BY82">
        <f>MATCH(A82, Standings!$N$3:$N$18, 0)</f>
        <v>9</v>
      </c>
      <c r="BZ82" s="183">
        <v>0.52510745374936874</v>
      </c>
      <c r="CA82" s="23" t="s">
        <v>113</v>
      </c>
      <c r="CB82">
        <v>81</v>
      </c>
      <c r="CC82">
        <v>81</v>
      </c>
      <c r="CD82">
        <v>82</v>
      </c>
      <c r="CE82">
        <v>82</v>
      </c>
      <c r="CF82">
        <v>82</v>
      </c>
      <c r="CG82">
        <v>82</v>
      </c>
      <c r="CH82">
        <v>83</v>
      </c>
      <c r="CI82">
        <v>84</v>
      </c>
      <c r="CJ82">
        <v>84</v>
      </c>
      <c r="CK82">
        <v>84</v>
      </c>
      <c r="CL82">
        <v>84</v>
      </c>
      <c r="CM82">
        <v>84</v>
      </c>
      <c r="CN82">
        <v>84</v>
      </c>
      <c r="CO82">
        <v>84</v>
      </c>
      <c r="CP82">
        <v>83</v>
      </c>
      <c r="CQ82">
        <v>78</v>
      </c>
      <c r="CR82">
        <v>79</v>
      </c>
      <c r="CS82">
        <v>85</v>
      </c>
      <c r="CT82">
        <v>86</v>
      </c>
      <c r="CU82">
        <v>91</v>
      </c>
      <c r="CV82">
        <v>92</v>
      </c>
      <c r="CW82">
        <v>91</v>
      </c>
      <c r="CX82">
        <v>91</v>
      </c>
      <c r="CY82">
        <v>85</v>
      </c>
      <c r="CZ82">
        <v>85</v>
      </c>
      <c r="DA82">
        <v>96</v>
      </c>
      <c r="DB82">
        <v>93</v>
      </c>
      <c r="DC82">
        <v>93</v>
      </c>
      <c r="DD82">
        <v>80</v>
      </c>
      <c r="DE82">
        <v>79</v>
      </c>
      <c r="DF82">
        <v>93</v>
      </c>
      <c r="DG82">
        <v>92</v>
      </c>
      <c r="DH82">
        <v>78</v>
      </c>
      <c r="DI82">
        <v>75</v>
      </c>
      <c r="DJ82">
        <v>80</v>
      </c>
      <c r="DK82">
        <v>77</v>
      </c>
      <c r="DL82">
        <v>66</v>
      </c>
      <c r="DM82">
        <v>56</v>
      </c>
      <c r="DN82">
        <v>64</v>
      </c>
    </row>
    <row r="83" spans="1:118" x14ac:dyDescent="0.35">
      <c r="A83">
        <v>71</v>
      </c>
      <c r="B83" s="87" t="s">
        <v>2</v>
      </c>
      <c r="C83" s="53" t="s">
        <v>81</v>
      </c>
      <c r="D83" t="s">
        <v>24</v>
      </c>
      <c r="F83" s="28">
        <f>VLOOKUP($A83, Calcs!$A$3:'Calcs'!$ALW$130, 95, FALSE)+VLOOKUP($A83, Calcs!$A$3:'Calcs'!$ALW$130, 97, FALSE)</f>
        <v>4</v>
      </c>
      <c r="G83" s="28">
        <f>VLOOKUP($A83, Calcs!$A$3:'Calcs'!$ALW$130, 96, FALSE)+VLOOKUP($A83, Calcs!$A$3:'Calcs'!$ALW$130, 98, FALSE)</f>
        <v>8</v>
      </c>
      <c r="I83" s="28">
        <f>VLOOKUP($A83, Calcs!$A$3:'Calcs'!$ALW$130, 99, FALSE)+VLOOKUP($A83, Calcs!$A$3:'Calcs'!$ALW$130, 101, FALSE)</f>
        <v>3</v>
      </c>
      <c r="J83" s="28">
        <f>VLOOKUP($A83, Calcs!$A$3:'Calcs'!$ALW$130, 100, FALSE)+VLOOKUP($A83, Calcs!$A$3:'Calcs'!$ALW$130, 102, FALSE)</f>
        <v>6</v>
      </c>
      <c r="L83" s="28">
        <f>VLOOKUP($A83, Calcs!$A$3:'Calcs'!$ALW$130, 119, FALSE)</f>
        <v>3</v>
      </c>
      <c r="M83" s="28">
        <f>VLOOKUP($A83, Calcs!$A$3:'Calcs'!$ALW$130, 120, FALSE)</f>
        <v>7</v>
      </c>
      <c r="O83" s="202">
        <f>VLOOKUP($A83, Calcs!$A$3:'Calcs'!$ALW$130, 302, FALSE)/X83</f>
        <v>16.468085106382979</v>
      </c>
      <c r="P83" s="202">
        <f>VLOOKUP($A83, Calcs!$A$3:'Calcs'!$ALW$130, 394, FALSE)/X83</f>
        <v>20.436170212765958</v>
      </c>
      <c r="Q83" s="202">
        <f t="shared" si="54"/>
        <v>-3.9680851063829792</v>
      </c>
      <c r="R83" s="202">
        <f>O83/(VLOOKUP($A83,Calcs!$A$3:'Calcs'!$ALW$130,485,FALSE)/X83)</f>
        <v>2.0025873221216046</v>
      </c>
      <c r="S83" s="187">
        <f>VLOOKUP($A83, Calcs!$A$3:'Calcs'!$ALW$130, 210, FALSE)/X83</f>
        <v>0.58714498407770099</v>
      </c>
      <c r="T83" s="43">
        <f>VLOOKUP($A83, Calcs!$A$3:'Calcs'!$ALW$130, 576, FALSE)/X83</f>
        <v>-4.5248936170212772</v>
      </c>
      <c r="U83">
        <f>VLOOKUP($A83, Calcs!$A$3:'Calcs'!$ALW$130, 667, FALSE)/X83</f>
        <v>46.968085106382986</v>
      </c>
      <c r="V83">
        <f>VLOOKUP($A83, Calcs!$A$3:'Calcs'!$ALW$130, 758, FALSE)/X83</f>
        <v>38.225531914893622</v>
      </c>
      <c r="X83" s="202">
        <f>VLOOKUP($A83, Calcs!$A$3:'Calcs'!$ALW$130, 9, FALSE)</f>
        <v>15.666666666666666</v>
      </c>
      <c r="Y83" s="43">
        <f t="shared" si="55"/>
        <v>7.2610282207943522</v>
      </c>
      <c r="Z83" s="43">
        <f t="shared" si="56"/>
        <v>0.59983542010035973</v>
      </c>
      <c r="AA83" s="43">
        <f t="shared" si="57"/>
        <v>0.55680851063829806</v>
      </c>
      <c r="AB83">
        <f t="shared" si="58"/>
        <v>46.968085106382986</v>
      </c>
      <c r="AC83">
        <f t="shared" si="59"/>
        <v>38.225531914893622</v>
      </c>
      <c r="AD83">
        <f t="shared" si="60"/>
        <v>3.3410465682882351</v>
      </c>
      <c r="AE83" s="43">
        <f t="shared" si="61"/>
        <v>6.1826799945406865</v>
      </c>
      <c r="AG83" s="94">
        <v>24</v>
      </c>
      <c r="AH83" s="94">
        <v>30</v>
      </c>
      <c r="AI83" s="94">
        <v>15</v>
      </c>
      <c r="AL83" s="28">
        <f t="shared" si="62"/>
        <v>69</v>
      </c>
      <c r="AN83" s="44">
        <v>82</v>
      </c>
      <c r="AO83" s="77">
        <f t="shared" si="63"/>
        <v>82</v>
      </c>
      <c r="AP83" s="45">
        <f t="shared" si="64"/>
        <v>0</v>
      </c>
      <c r="AQ83" s="46">
        <f t="shared" si="65"/>
        <v>0.44058248409688944</v>
      </c>
      <c r="AR83" s="43">
        <f t="shared" si="66"/>
        <v>0.375</v>
      </c>
      <c r="AS83" s="43">
        <f t="shared" si="67"/>
        <v>0.33333333333333331</v>
      </c>
      <c r="AT83" s="43">
        <f t="shared" si="68"/>
        <v>0.5264657287107477</v>
      </c>
      <c r="AU83" s="43">
        <f t="shared" si="69"/>
        <v>0.44229529335912321</v>
      </c>
      <c r="AV83" s="43">
        <f t="shared" si="70"/>
        <v>0.2569708036465842</v>
      </c>
      <c r="AW83" s="43">
        <f t="shared" si="71"/>
        <v>0.65647735693386966</v>
      </c>
      <c r="AX83" s="43">
        <f t="shared" si="72"/>
        <v>0.66569323866577412</v>
      </c>
      <c r="AY83" s="43">
        <f t="shared" si="73"/>
        <v>0.44852678797902429</v>
      </c>
      <c r="AZ83" s="43">
        <f t="shared" si="74"/>
        <v>0.56599437870466562</v>
      </c>
      <c r="BA83" s="43">
        <f t="shared" si="75"/>
        <v>0.31836195508586523</v>
      </c>
      <c r="BB83" s="43">
        <f t="shared" si="76"/>
        <v>0.2072072072072072</v>
      </c>
      <c r="BC83">
        <v>147</v>
      </c>
      <c r="BE83">
        <f>VLOOKUP($A83, Calcs!$A$3:'Calcs'!$ALW$130, 845, FALSE)</f>
        <v>69</v>
      </c>
      <c r="BF83" s="43">
        <v>-0.33333333333333331</v>
      </c>
      <c r="BG83">
        <f>IF(A83&lt;17, SoC!P$3, IF(A83&lt;33, SoC!P$4, IF(A83&lt;49, SoC!P$5, IF(A83&lt;65, SoC!P$6, IF(A83&lt;81, SoC!P$7, IF(A83&lt;97, SoC!P$8, SoC!P$9))))))</f>
        <v>1.0216138030074347</v>
      </c>
      <c r="BH83" s="43">
        <v>0.5264657287107477</v>
      </c>
      <c r="BI83" s="43">
        <v>0.44229529335912321</v>
      </c>
      <c r="BJ83" s="43">
        <v>6.1826799945406865</v>
      </c>
      <c r="BK83" s="183">
        <v>0.44033064198466065</v>
      </c>
      <c r="BL83">
        <f>VLOOKUP($A83, Calcs!$A$3:'Calcs'!$BAA$130, 1025, FALSE)</f>
        <v>1787</v>
      </c>
      <c r="BM83" s="554">
        <v>6.9</v>
      </c>
      <c r="BN83" s="43">
        <f t="shared" si="77"/>
        <v>0.66357414204040577</v>
      </c>
      <c r="BO83" s="43" t="str">
        <f t="shared" si="78"/>
        <v>D</v>
      </c>
      <c r="BP83" s="187">
        <f t="shared" si="79"/>
        <v>-1.6936539494993506</v>
      </c>
      <c r="BQ83" s="48" t="s">
        <v>498</v>
      </c>
      <c r="BR83" t="s">
        <v>1957</v>
      </c>
      <c r="BS83" t="str">
        <f t="shared" si="80"/>
        <v>Crystal</v>
      </c>
      <c r="BT83" t="s">
        <v>553</v>
      </c>
      <c r="BU83" t="s">
        <v>486</v>
      </c>
      <c r="BV83" s="91">
        <f>IF(BT83="MRL", VLOOKUP(C83, Master!BL:BP, 5, FALSE), IF(BT83="UTL", VLOOKUP(C83, Ultra!BL:BP, 5, FALSE), ""))</f>
        <v>5</v>
      </c>
      <c r="BW83" t="s">
        <v>24</v>
      </c>
      <c r="BX83" t="s">
        <v>24</v>
      </c>
      <c r="BY83">
        <f>MATCH(A83, Standings!$X$3:$X$18, 0)</f>
        <v>11</v>
      </c>
      <c r="BZ83" s="183">
        <v>0.68575819199370569</v>
      </c>
      <c r="CA83" s="21" t="s">
        <v>81</v>
      </c>
      <c r="CB83">
        <v>82</v>
      </c>
      <c r="CC83">
        <v>83</v>
      </c>
      <c r="CD83">
        <v>83</v>
      </c>
      <c r="CE83">
        <v>83</v>
      </c>
      <c r="CF83">
        <v>83</v>
      </c>
      <c r="CG83">
        <v>83</v>
      </c>
      <c r="CH83">
        <v>81</v>
      </c>
      <c r="CI83">
        <v>81</v>
      </c>
      <c r="CJ83">
        <v>81</v>
      </c>
      <c r="CK83">
        <v>81</v>
      </c>
      <c r="CL83">
        <v>81</v>
      </c>
      <c r="CM83">
        <v>81</v>
      </c>
      <c r="CN83">
        <v>81</v>
      </c>
      <c r="CO83">
        <v>80</v>
      </c>
      <c r="CP83">
        <v>80</v>
      </c>
      <c r="CQ83">
        <v>75</v>
      </c>
      <c r="CR83">
        <v>75</v>
      </c>
      <c r="CS83">
        <v>72</v>
      </c>
      <c r="CT83">
        <v>72</v>
      </c>
      <c r="CU83">
        <v>78</v>
      </c>
      <c r="CV83">
        <v>79</v>
      </c>
      <c r="CW83">
        <v>73</v>
      </c>
      <c r="CX83">
        <v>74</v>
      </c>
      <c r="CY83">
        <v>75</v>
      </c>
      <c r="CZ83">
        <v>78</v>
      </c>
      <c r="DA83">
        <v>86</v>
      </c>
      <c r="DB83">
        <v>86</v>
      </c>
      <c r="DC83">
        <v>81</v>
      </c>
      <c r="DD83">
        <v>96</v>
      </c>
      <c r="DE83">
        <v>97</v>
      </c>
      <c r="DF83">
        <v>111</v>
      </c>
      <c r="DG83">
        <v>111</v>
      </c>
      <c r="DH83">
        <v>110</v>
      </c>
      <c r="DI83">
        <v>110</v>
      </c>
      <c r="DJ83">
        <v>108</v>
      </c>
      <c r="DK83">
        <v>106</v>
      </c>
      <c r="DL83">
        <v>70</v>
      </c>
      <c r="DM83">
        <v>35</v>
      </c>
      <c r="DN83">
        <v>32</v>
      </c>
    </row>
    <row r="84" spans="1:118" x14ac:dyDescent="0.35">
      <c r="A84">
        <v>8</v>
      </c>
      <c r="B84" s="83" t="s">
        <v>6</v>
      </c>
      <c r="C84" s="49" t="s">
        <v>143</v>
      </c>
      <c r="D84" t="s">
        <v>24</v>
      </c>
      <c r="F84" s="28">
        <f>VLOOKUP($A84, Calcs!$A$3:'Calcs'!$ALW$130, 95, FALSE)+VLOOKUP($A84, Calcs!$A$3:'Calcs'!$ALW$130, 97, FALSE)</f>
        <v>4</v>
      </c>
      <c r="G84" s="28">
        <f>VLOOKUP($A84, Calcs!$A$3:'Calcs'!$ALW$130, 96, FALSE)+VLOOKUP($A84, Calcs!$A$3:'Calcs'!$ALW$130, 98, FALSE)</f>
        <v>8</v>
      </c>
      <c r="I84" s="28">
        <f>VLOOKUP($A84, Calcs!$A$3:'Calcs'!$ALW$130, 99, FALSE)+VLOOKUP($A84, Calcs!$A$3:'Calcs'!$ALW$130, 101, FALSE)</f>
        <v>3</v>
      </c>
      <c r="J84" s="28">
        <f>VLOOKUP($A84, Calcs!$A$3:'Calcs'!$ALW$130, 100, FALSE)+VLOOKUP($A84, Calcs!$A$3:'Calcs'!$ALW$130, 102, FALSE)</f>
        <v>6</v>
      </c>
      <c r="L84" s="28">
        <f>VLOOKUP($A84, Calcs!$A$3:'Calcs'!$ALW$130, 119, FALSE)</f>
        <v>6</v>
      </c>
      <c r="M84" s="28">
        <f>VLOOKUP($A84, Calcs!$A$3:'Calcs'!$ALW$130, 120, FALSE)</f>
        <v>9</v>
      </c>
      <c r="O84" s="202">
        <f>VLOOKUP($A84, Calcs!$A$3:'Calcs'!$ALW$130, 302, FALSE)/X84</f>
        <v>16.188679245283019</v>
      </c>
      <c r="P84" s="202">
        <f>VLOOKUP($A84, Calcs!$A$3:'Calcs'!$ALW$130, 394, FALSE)/X84</f>
        <v>20.509433962264154</v>
      </c>
      <c r="Q84" s="202">
        <f t="shared" si="54"/>
        <v>-4.3207547169811349</v>
      </c>
      <c r="R84" s="202">
        <f>O84/(VLOOKUP($A84,Calcs!$A$3:'Calcs'!$ALW$130,485,FALSE)/X84)</f>
        <v>2.0380047505938239</v>
      </c>
      <c r="S84" s="187">
        <f>VLOOKUP($A84, Calcs!$A$3:'Calcs'!$ALW$130, 210, FALSE)/X84</f>
        <v>0.59385469482772002</v>
      </c>
      <c r="T84" s="43">
        <f>VLOOKUP($A84, Calcs!$A$3:'Calcs'!$ALW$130, 576, FALSE)/X84</f>
        <v>-2.5835849056603775</v>
      </c>
      <c r="U84">
        <f>VLOOKUP($A84, Calcs!$A$3:'Calcs'!$ALW$130, 667, FALSE)/X84</f>
        <v>61.113207547169814</v>
      </c>
      <c r="V84">
        <f>VLOOKUP($A84, Calcs!$A$3:'Calcs'!$ALW$130, 758, FALSE)/X84</f>
        <v>34.518867924528308</v>
      </c>
      <c r="X84" s="202">
        <f>VLOOKUP($A84, Calcs!$A$3:'Calcs'!$ALW$130, 9, FALSE)</f>
        <v>17.666666666666664</v>
      </c>
      <c r="Y84" s="43">
        <f t="shared" si="55"/>
        <v>6.1911497066328476</v>
      </c>
      <c r="Z84" s="43">
        <f t="shared" si="56"/>
        <v>0.60072533783170534</v>
      </c>
      <c r="AA84" s="43">
        <f t="shared" si="57"/>
        <v>-1.7371698113207574</v>
      </c>
      <c r="AB84">
        <f t="shared" si="58"/>
        <v>61.113207547169814</v>
      </c>
      <c r="AC84">
        <f t="shared" si="59"/>
        <v>34.518867924528308</v>
      </c>
      <c r="AD84">
        <f t="shared" si="60"/>
        <v>4.1732251544020729</v>
      </c>
      <c r="AE84" s="43">
        <f t="shared" si="61"/>
        <v>5.8752759870944198</v>
      </c>
      <c r="AG84" s="94">
        <v>36</v>
      </c>
      <c r="AH84" s="94">
        <v>40</v>
      </c>
      <c r="AI84" s="94">
        <v>15</v>
      </c>
      <c r="AL84" s="28">
        <f t="shared" si="62"/>
        <v>91</v>
      </c>
      <c r="AN84" s="44">
        <v>83</v>
      </c>
      <c r="AO84" s="77">
        <f t="shared" si="63"/>
        <v>83</v>
      </c>
      <c r="AP84" s="45">
        <f t="shared" si="64"/>
        <v>0</v>
      </c>
      <c r="AQ84" s="46">
        <f t="shared" si="65"/>
        <v>0.43942448494761366</v>
      </c>
      <c r="AR84" s="43">
        <f t="shared" si="66"/>
        <v>0.41666666666666669</v>
      </c>
      <c r="AS84" s="43">
        <f t="shared" si="67"/>
        <v>0.33333333333333331</v>
      </c>
      <c r="AT84" s="43">
        <f t="shared" si="68"/>
        <v>0.50440578077618448</v>
      </c>
      <c r="AU84" s="43">
        <f t="shared" si="69"/>
        <v>0.43794212939606936</v>
      </c>
      <c r="AV84" s="43">
        <f t="shared" si="70"/>
        <v>0.28266447261872496</v>
      </c>
      <c r="AW84" s="43">
        <f t="shared" si="71"/>
        <v>0.65937925174844081</v>
      </c>
      <c r="AX84" s="43">
        <f t="shared" si="72"/>
        <v>0.49526731927147866</v>
      </c>
      <c r="AY84" s="43">
        <f t="shared" si="73"/>
        <v>0.52271352274597971</v>
      </c>
      <c r="AZ84" s="43">
        <f t="shared" si="74"/>
        <v>0.52275942586729829</v>
      </c>
      <c r="BA84" s="43">
        <f t="shared" si="75"/>
        <v>0.31704095112285335</v>
      </c>
      <c r="BB84" s="43">
        <f t="shared" si="76"/>
        <v>0.27327327327327328</v>
      </c>
      <c r="BC84">
        <v>112</v>
      </c>
      <c r="BE84">
        <f>VLOOKUP($A84, Calcs!$A$3:'Calcs'!$ALW$130, 845, FALSE)</f>
        <v>61.75</v>
      </c>
      <c r="BF84" s="43">
        <v>0</v>
      </c>
      <c r="BG84">
        <f>IF(A84&lt;17, SoC!P$3, IF(A84&lt;33, SoC!P$4, IF(A84&lt;49, SoC!P$5, IF(A84&lt;65, SoC!P$6, IF(A84&lt;81, SoC!P$7, IF(A84&lt;97, SoC!P$8, SoC!P$9))))))</f>
        <v>1.0115695692293525</v>
      </c>
      <c r="BH84" s="43">
        <v>0.50440578077618448</v>
      </c>
      <c r="BI84" s="43">
        <v>0.43794212939606936</v>
      </c>
      <c r="BJ84" s="43">
        <v>5.8752759870944198</v>
      </c>
      <c r="BK84" s="183">
        <v>0.43942470350498913</v>
      </c>
      <c r="BL84">
        <f>VLOOKUP($A84, Calcs!$A$3:'Calcs'!$BAA$130, 1025, FALSE)</f>
        <v>1786</v>
      </c>
      <c r="BM84" s="554">
        <v>6.2</v>
      </c>
      <c r="BN84" s="43">
        <f t="shared" si="77"/>
        <v>0.66289117018179478</v>
      </c>
      <c r="BO84" s="43" t="str">
        <f t="shared" si="78"/>
        <v>D</v>
      </c>
      <c r="BP84" s="187">
        <f t="shared" si="79"/>
        <v>-1.8654747228159145</v>
      </c>
      <c r="BQ84" s="48" t="s">
        <v>459</v>
      </c>
      <c r="BR84" t="s">
        <v>1957</v>
      </c>
      <c r="BS84" t="str">
        <f t="shared" si="80"/>
        <v>Hakuna</v>
      </c>
      <c r="BT84" t="s">
        <v>553</v>
      </c>
      <c r="BU84" t="s">
        <v>486</v>
      </c>
      <c r="BV84" s="91">
        <f>IF(BT84="MRL", VLOOKUP(C84, Master!BL:BP, 5, FALSE), IF(BT84="UTL", VLOOKUP(C84, Ultra!BL:BP, 5, FALSE), ""))</f>
        <v>3</v>
      </c>
      <c r="BW84" t="s">
        <v>24</v>
      </c>
      <c r="BX84" t="s">
        <v>24</v>
      </c>
      <c r="BY84">
        <f>MATCH(A84, Standings!$D$3:$D$18, 0)</f>
        <v>11</v>
      </c>
      <c r="BZ84" s="183">
        <v>0.73693287510831862</v>
      </c>
      <c r="CA84" s="25" t="s">
        <v>143</v>
      </c>
      <c r="CB84">
        <v>83</v>
      </c>
      <c r="CC84">
        <v>82</v>
      </c>
      <c r="CD84">
        <v>81</v>
      </c>
      <c r="CE84">
        <v>81</v>
      </c>
      <c r="CF84">
        <v>81</v>
      </c>
      <c r="CG84">
        <v>80</v>
      </c>
      <c r="CH84">
        <v>79</v>
      </c>
      <c r="CI84">
        <v>78</v>
      </c>
      <c r="CJ84">
        <v>78</v>
      </c>
      <c r="CK84">
        <v>78</v>
      </c>
      <c r="CL84">
        <v>78</v>
      </c>
      <c r="CM84">
        <v>77</v>
      </c>
      <c r="CN84">
        <v>77</v>
      </c>
      <c r="CO84">
        <v>77</v>
      </c>
      <c r="CP84">
        <v>75</v>
      </c>
      <c r="CQ84">
        <v>69</v>
      </c>
      <c r="CR84">
        <v>64</v>
      </c>
      <c r="CS84">
        <v>61</v>
      </c>
      <c r="CT84">
        <v>59</v>
      </c>
      <c r="CU84">
        <v>49</v>
      </c>
      <c r="CV84">
        <v>49</v>
      </c>
      <c r="CW84">
        <v>60</v>
      </c>
      <c r="CX84">
        <v>68</v>
      </c>
      <c r="CY84">
        <v>65</v>
      </c>
      <c r="CZ84">
        <v>66</v>
      </c>
      <c r="DA84">
        <v>60</v>
      </c>
      <c r="DB84">
        <v>67</v>
      </c>
      <c r="DC84">
        <v>70</v>
      </c>
      <c r="DD84">
        <v>66</v>
      </c>
      <c r="DE84">
        <v>63</v>
      </c>
      <c r="DF84">
        <v>71</v>
      </c>
      <c r="DG84">
        <v>69</v>
      </c>
      <c r="DH84">
        <v>68</v>
      </c>
      <c r="DI84">
        <v>64</v>
      </c>
      <c r="DJ84">
        <v>81</v>
      </c>
      <c r="DK84">
        <v>91</v>
      </c>
      <c r="DL84">
        <v>44</v>
      </c>
      <c r="DM84">
        <v>21</v>
      </c>
      <c r="DN84">
        <v>18</v>
      </c>
    </row>
    <row r="85" spans="1:118" x14ac:dyDescent="0.35">
      <c r="A85">
        <v>41</v>
      </c>
      <c r="B85" s="85" t="s">
        <v>4</v>
      </c>
      <c r="C85" s="51" t="s">
        <v>111</v>
      </c>
      <c r="D85" t="s">
        <v>24</v>
      </c>
      <c r="F85" s="28">
        <f>VLOOKUP($A85, Calcs!$A$3:'Calcs'!$ALW$130, 95, FALSE)+VLOOKUP($A85, Calcs!$A$3:'Calcs'!$ALW$130, 97, FALSE)</f>
        <v>5</v>
      </c>
      <c r="G85" s="28">
        <f>VLOOKUP($A85, Calcs!$A$3:'Calcs'!$ALW$130, 96, FALSE)+VLOOKUP($A85, Calcs!$A$3:'Calcs'!$ALW$130, 98, FALSE)</f>
        <v>7</v>
      </c>
      <c r="I85" s="28">
        <f>VLOOKUP($A85, Calcs!$A$3:'Calcs'!$ALW$130, 99, FALSE)+VLOOKUP($A85, Calcs!$A$3:'Calcs'!$ALW$130, 101, FALSE)</f>
        <v>4</v>
      </c>
      <c r="J85" s="28">
        <f>VLOOKUP($A85, Calcs!$A$3:'Calcs'!$ALW$130, 100, FALSE)+VLOOKUP($A85, Calcs!$A$3:'Calcs'!$ALW$130, 102, FALSE)</f>
        <v>5</v>
      </c>
      <c r="L85" s="28">
        <f>VLOOKUP($A85, Calcs!$A$3:'Calcs'!$ALW$130, 119, FALSE)</f>
        <v>0</v>
      </c>
      <c r="M85" s="28">
        <f>VLOOKUP($A85, Calcs!$A$3:'Calcs'!$ALW$130, 120, FALSE)</f>
        <v>1</v>
      </c>
      <c r="O85" s="202">
        <f>VLOOKUP($A85, Calcs!$A$3:'Calcs'!$ALW$130, 302, FALSE)/X85</f>
        <v>17.600000000000001</v>
      </c>
      <c r="P85" s="202">
        <f>VLOOKUP($A85, Calcs!$A$3:'Calcs'!$ALW$130, 394, FALSE)/X85</f>
        <v>19.079999999999998</v>
      </c>
      <c r="Q85" s="202">
        <f t="shared" si="54"/>
        <v>-1.4799999999999969</v>
      </c>
      <c r="R85" s="202">
        <f>O85/(VLOOKUP($A85,Calcs!$A$3:'Calcs'!$ALW$130,485,FALSE)/X85)</f>
        <v>2.1256038647343001</v>
      </c>
      <c r="S85" s="187">
        <f>VLOOKUP($A85, Calcs!$A$3:'Calcs'!$ALW$130, 210, FALSE)/X85</f>
        <v>0.5129063354201302</v>
      </c>
      <c r="T85" s="43">
        <f>VLOOKUP($A85, Calcs!$A$3:'Calcs'!$ALW$130, 576, FALSE)/X85</f>
        <v>-1.1020000000000001</v>
      </c>
      <c r="U85">
        <f>VLOOKUP($A85, Calcs!$A$3:'Calcs'!$ALW$130, 667, FALSE)/X85</f>
        <v>48.52</v>
      </c>
      <c r="V85">
        <f>VLOOKUP($A85, Calcs!$A$3:'Calcs'!$ALW$130, 758, FALSE)/X85</f>
        <v>39.927999999999997</v>
      </c>
      <c r="X85" s="202">
        <f>VLOOKUP($A85, Calcs!$A$3:'Calcs'!$ALW$130, 9, FALSE)</f>
        <v>12.5</v>
      </c>
      <c r="Y85" s="43">
        <f t="shared" si="55"/>
        <v>4.5873195349489322</v>
      </c>
      <c r="Z85" s="43">
        <f t="shared" si="56"/>
        <v>0.49932808431097758</v>
      </c>
      <c r="AA85" s="43">
        <f t="shared" si="57"/>
        <v>-0.37799999999999678</v>
      </c>
      <c r="AB85">
        <f t="shared" si="58"/>
        <v>48.52</v>
      </c>
      <c r="AC85">
        <f t="shared" si="59"/>
        <v>39.927999999999997</v>
      </c>
      <c r="AD85">
        <f t="shared" si="60"/>
        <v>3.8856154758430956</v>
      </c>
      <c r="AE85" s="43">
        <f t="shared" si="61"/>
        <v>6.3188606567956533</v>
      </c>
      <c r="AH85" s="94">
        <v>0</v>
      </c>
      <c r="AI85" s="94">
        <v>20</v>
      </c>
      <c r="AL85" s="28">
        <f t="shared" si="62"/>
        <v>20</v>
      </c>
      <c r="AN85" s="44">
        <v>84</v>
      </c>
      <c r="AO85" s="77">
        <f t="shared" si="63"/>
        <v>84</v>
      </c>
      <c r="AP85" s="45">
        <f t="shared" si="64"/>
        <v>0</v>
      </c>
      <c r="AQ85" s="46">
        <f t="shared" si="65"/>
        <v>0.43703006171917874</v>
      </c>
      <c r="AR85" s="43">
        <f t="shared" si="66"/>
        <v>0.41666666666666669</v>
      </c>
      <c r="AS85" s="43">
        <f t="shared" si="67"/>
        <v>0.44444444444444442</v>
      </c>
      <c r="AT85" s="43">
        <f t="shared" si="68"/>
        <v>0.61583387410772217</v>
      </c>
      <c r="AU85" s="43">
        <f t="shared" si="69"/>
        <v>0.52287581699346419</v>
      </c>
      <c r="AV85" s="43">
        <f t="shared" si="70"/>
        <v>0.34621348614305825</v>
      </c>
      <c r="AW85" s="43">
        <f t="shared" si="71"/>
        <v>0.32873726784434226</v>
      </c>
      <c r="AX85" s="43">
        <f t="shared" si="72"/>
        <v>0.59624375941041308</v>
      </c>
      <c r="AY85" s="43">
        <f t="shared" si="73"/>
        <v>0.49748826294278992</v>
      </c>
      <c r="AZ85" s="43">
        <f t="shared" si="74"/>
        <v>0.58514755942884378</v>
      </c>
      <c r="BA85" s="43">
        <f t="shared" si="75"/>
        <v>0.17833553500660501</v>
      </c>
      <c r="BB85" s="43">
        <f t="shared" si="76"/>
        <v>6.006006006006006E-2</v>
      </c>
      <c r="BC85">
        <v>20</v>
      </c>
      <c r="BE85">
        <f>VLOOKUP($A85, Calcs!$A$3:'Calcs'!$ALW$130, 845, FALSE)</f>
        <v>15.5</v>
      </c>
      <c r="BF85" s="43">
        <v>0.33333333333333331</v>
      </c>
      <c r="BG85">
        <f>IF(A85&lt;17, SoC!P$3, IF(A85&lt;33, SoC!P$4, IF(A85&lt;49, SoC!P$5, IF(A85&lt;65, SoC!P$6, IF(A85&lt;81, SoC!P$7, IF(A85&lt;97, SoC!P$8, SoC!P$9))))))</f>
        <v>0.9735268407280826</v>
      </c>
      <c r="BH85" s="43">
        <v>0.61583387410772217</v>
      </c>
      <c r="BI85" s="43">
        <v>0.52287581699346419</v>
      </c>
      <c r="BJ85" s="43">
        <v>6.3188606567956533</v>
      </c>
      <c r="BK85" s="183">
        <v>0.43696687962893166</v>
      </c>
      <c r="BL85">
        <f>VLOOKUP($A85, Calcs!$A$3:'Calcs'!$BAA$130, 1025, FALSE)</f>
        <v>1681</v>
      </c>
      <c r="BM85" s="554">
        <v>1.6</v>
      </c>
      <c r="BN85" s="43">
        <f t="shared" si="77"/>
        <v>0.6610347038007397</v>
      </c>
      <c r="BO85" s="43" t="str">
        <f t="shared" si="78"/>
        <v>D</v>
      </c>
      <c r="BP85" s="187">
        <f t="shared" si="79"/>
        <v>-1.692838865486447</v>
      </c>
      <c r="BQ85" s="48" t="s">
        <v>498</v>
      </c>
      <c r="BR85" t="s">
        <v>1963</v>
      </c>
      <c r="BS85" t="str">
        <f t="shared" si="80"/>
        <v>Crystal</v>
      </c>
      <c r="BT85" t="s">
        <v>1671</v>
      </c>
      <c r="BU85" t="s">
        <v>1671</v>
      </c>
      <c r="BW85" t="s">
        <v>24</v>
      </c>
      <c r="BX85" t="s">
        <v>24</v>
      </c>
      <c r="BY85">
        <f>MATCH(A85, Standings!$N$3:$N$18, 0)</f>
        <v>8</v>
      </c>
      <c r="BZ85" s="183">
        <v>0.3524067050866142</v>
      </c>
      <c r="CA85" s="23" t="s">
        <v>111</v>
      </c>
      <c r="CB85">
        <v>84</v>
      </c>
      <c r="CC85">
        <v>84</v>
      </c>
      <c r="CD85">
        <v>85</v>
      </c>
      <c r="CE85">
        <v>85</v>
      </c>
      <c r="CF85">
        <v>85</v>
      </c>
      <c r="CG85">
        <v>85</v>
      </c>
      <c r="CH85">
        <v>85</v>
      </c>
      <c r="CI85">
        <v>85</v>
      </c>
      <c r="CJ85">
        <v>85</v>
      </c>
      <c r="CK85">
        <v>85</v>
      </c>
      <c r="CL85">
        <v>85</v>
      </c>
      <c r="CM85">
        <v>85</v>
      </c>
      <c r="CN85">
        <v>85</v>
      </c>
      <c r="CO85">
        <v>85</v>
      </c>
      <c r="CP85">
        <v>85</v>
      </c>
      <c r="CQ85">
        <v>81</v>
      </c>
      <c r="CR85">
        <v>81</v>
      </c>
      <c r="CS85">
        <v>74</v>
      </c>
      <c r="CT85">
        <v>74</v>
      </c>
      <c r="CU85">
        <v>70</v>
      </c>
      <c r="CV85">
        <v>68</v>
      </c>
      <c r="CW85">
        <v>58</v>
      </c>
      <c r="CX85">
        <v>59</v>
      </c>
      <c r="CY85">
        <v>64</v>
      </c>
      <c r="CZ85">
        <v>62</v>
      </c>
      <c r="DA85">
        <v>48</v>
      </c>
      <c r="DB85">
        <v>49</v>
      </c>
      <c r="DC85">
        <v>49</v>
      </c>
      <c r="DD85">
        <v>63</v>
      </c>
      <c r="DE85">
        <v>60</v>
      </c>
      <c r="DF85">
        <v>73</v>
      </c>
      <c r="DG85">
        <v>71</v>
      </c>
      <c r="DH85">
        <v>62</v>
      </c>
      <c r="DI85">
        <v>57</v>
      </c>
      <c r="DJ85">
        <v>60</v>
      </c>
      <c r="DK85">
        <v>59</v>
      </c>
      <c r="DL85">
        <v>56</v>
      </c>
      <c r="DM85">
        <v>96</v>
      </c>
      <c r="DN85">
        <v>107</v>
      </c>
    </row>
    <row r="86" spans="1:118" x14ac:dyDescent="0.35">
      <c r="A86">
        <v>61</v>
      </c>
      <c r="B86" s="86" t="s">
        <v>3</v>
      </c>
      <c r="C86" s="52" t="s">
        <v>91</v>
      </c>
      <c r="D86" t="s">
        <v>24</v>
      </c>
      <c r="F86" s="28">
        <f>VLOOKUP($A86, Calcs!$A$3:'Calcs'!$ALW$130, 95, FALSE)+VLOOKUP($A86, Calcs!$A$3:'Calcs'!$ALW$130, 97, FALSE)</f>
        <v>4</v>
      </c>
      <c r="G86" s="28">
        <f>VLOOKUP($A86, Calcs!$A$3:'Calcs'!$ALW$130, 96, FALSE)+VLOOKUP($A86, Calcs!$A$3:'Calcs'!$ALW$130, 98, FALSE)</f>
        <v>8</v>
      </c>
      <c r="I86" s="28">
        <f>VLOOKUP($A86, Calcs!$A$3:'Calcs'!$ALW$130, 99, FALSE)+VLOOKUP($A86, Calcs!$A$3:'Calcs'!$ALW$130, 101, FALSE)</f>
        <v>2</v>
      </c>
      <c r="J86" s="28">
        <f>VLOOKUP($A86, Calcs!$A$3:'Calcs'!$ALW$130, 100, FALSE)+VLOOKUP($A86, Calcs!$A$3:'Calcs'!$ALW$130, 102, FALSE)</f>
        <v>7</v>
      </c>
      <c r="L86" s="28">
        <f>VLOOKUP($A86, Calcs!$A$3:'Calcs'!$ALW$130, 119, FALSE)</f>
        <v>3</v>
      </c>
      <c r="M86" s="28">
        <f>VLOOKUP($A86, Calcs!$A$3:'Calcs'!$ALW$130, 120, FALSE)</f>
        <v>7</v>
      </c>
      <c r="O86" s="202">
        <f>VLOOKUP($A86, Calcs!$A$3:'Calcs'!$ALW$130, 302, FALSE)/X86</f>
        <v>16.617021276595747</v>
      </c>
      <c r="P86" s="202">
        <f>VLOOKUP($A86, Calcs!$A$3:'Calcs'!$ALW$130, 394, FALSE)/X86</f>
        <v>21.744680851063833</v>
      </c>
      <c r="Q86" s="202">
        <f t="shared" si="54"/>
        <v>-5.1276595744680868</v>
      </c>
      <c r="R86" s="202">
        <f>O86/(VLOOKUP($A86,Calcs!$A$3:'Calcs'!$ALW$130,485,FALSE)/X86)</f>
        <v>2.1574585635359118</v>
      </c>
      <c r="S86" s="187">
        <f>VLOOKUP($A86, Calcs!$A$3:'Calcs'!$ALW$130, 210, FALSE)/X86</f>
        <v>0.65713138219004741</v>
      </c>
      <c r="T86" s="43">
        <f>VLOOKUP($A86, Calcs!$A$3:'Calcs'!$ALW$130, 576, FALSE)/X86</f>
        <v>-1.9453191489361703</v>
      </c>
      <c r="U86">
        <f>VLOOKUP($A86, Calcs!$A$3:'Calcs'!$ALW$130, 667, FALSE)/X86</f>
        <v>61.287234042553195</v>
      </c>
      <c r="V86">
        <f>VLOOKUP($A86, Calcs!$A$3:'Calcs'!$ALW$130, 758, FALSE)/X86</f>
        <v>35.796808510638293</v>
      </c>
      <c r="X86" s="202">
        <f>VLOOKUP($A86, Calcs!$A$3:'Calcs'!$ALW$130, 9, FALSE)</f>
        <v>15.666666666666666</v>
      </c>
      <c r="Y86" s="43">
        <f t="shared" si="55"/>
        <v>6.4314075703611069</v>
      </c>
      <c r="Z86" s="43">
        <f t="shared" si="56"/>
        <v>0.70518275717413514</v>
      </c>
      <c r="AA86" s="43">
        <f t="shared" si="57"/>
        <v>-3.1823404255319163</v>
      </c>
      <c r="AB86">
        <f t="shared" si="58"/>
        <v>61.287234042553195</v>
      </c>
      <c r="AC86">
        <f t="shared" si="59"/>
        <v>35.796808510638293</v>
      </c>
      <c r="AD86">
        <f t="shared" si="60"/>
        <v>4.1694405440530646</v>
      </c>
      <c r="AE86" s="43">
        <f t="shared" si="61"/>
        <v>5.9830434154064349</v>
      </c>
      <c r="AG86" s="94">
        <v>24</v>
      </c>
      <c r="AH86" s="94">
        <v>30</v>
      </c>
      <c r="AI86" s="94">
        <v>10</v>
      </c>
      <c r="AL86" s="28">
        <f t="shared" si="62"/>
        <v>64</v>
      </c>
      <c r="AN86" s="44">
        <v>85</v>
      </c>
      <c r="AO86" s="77">
        <f t="shared" si="63"/>
        <v>85</v>
      </c>
      <c r="AP86" s="45">
        <f t="shared" si="64"/>
        <v>0</v>
      </c>
      <c r="AQ86" s="46">
        <f t="shared" si="65"/>
        <v>0.43602410800166924</v>
      </c>
      <c r="AR86" s="43">
        <f t="shared" si="66"/>
        <v>0.375</v>
      </c>
      <c r="AS86" s="43">
        <f t="shared" si="67"/>
        <v>0.22222222222222221</v>
      </c>
      <c r="AT86" s="43">
        <f t="shared" si="68"/>
        <v>0.53822469521034966</v>
      </c>
      <c r="AU86" s="43">
        <f t="shared" si="69"/>
        <v>0.36454659233132314</v>
      </c>
      <c r="AV86" s="43">
        <f t="shared" si="70"/>
        <v>0.36932256327037843</v>
      </c>
      <c r="AW86" s="43">
        <f t="shared" si="71"/>
        <v>1</v>
      </c>
      <c r="AX86" s="43">
        <f t="shared" si="72"/>
        <v>0.38790164443013142</v>
      </c>
      <c r="AY86" s="43">
        <f t="shared" si="73"/>
        <v>0.52238413735715938</v>
      </c>
      <c r="AZ86" s="43">
        <f t="shared" si="74"/>
        <v>0.53791641656231637</v>
      </c>
      <c r="BA86" s="43">
        <f t="shared" si="75"/>
        <v>0.35006605019815057</v>
      </c>
      <c r="BB86" s="43">
        <f t="shared" si="76"/>
        <v>0.19219219219219219</v>
      </c>
      <c r="BC86">
        <v>195</v>
      </c>
      <c r="BE86">
        <f>VLOOKUP($A86, Calcs!$A$3:'Calcs'!$ALW$130, 845, FALSE)</f>
        <v>48.5</v>
      </c>
      <c r="BF86" s="43">
        <v>1.6666666666666665</v>
      </c>
      <c r="BG86">
        <f>IF(A86&lt;17, SoC!P$3, IF(A86&lt;33, SoC!P$4, IF(A86&lt;49, SoC!P$5, IF(A86&lt;65, SoC!P$6, IF(A86&lt;81, SoC!P$7, IF(A86&lt;97, SoC!P$8, SoC!P$9))))))</f>
        <v>1.0731229344487323</v>
      </c>
      <c r="BH86" s="43">
        <v>0.53822469521034966</v>
      </c>
      <c r="BI86" s="43">
        <v>0.36454659233132314</v>
      </c>
      <c r="BJ86" s="43">
        <v>5.9830434154064349</v>
      </c>
      <c r="BK86" s="183">
        <v>0.43602395100170349</v>
      </c>
      <c r="BL86">
        <f>VLOOKUP($A86, Calcs!$A$3:'Calcs'!$BAA$130, 1025, FALSE)</f>
        <v>1811</v>
      </c>
      <c r="BM86" s="554">
        <v>4.9000000000000004</v>
      </c>
      <c r="BN86" s="43">
        <f t="shared" si="77"/>
        <v>0.66032109689279461</v>
      </c>
      <c r="BO86" s="43" t="str">
        <f t="shared" si="78"/>
        <v>D</v>
      </c>
      <c r="BP86" s="187">
        <f t="shared" si="79"/>
        <v>-1.8796060587256198</v>
      </c>
      <c r="BQ86" s="48" t="s">
        <v>486</v>
      </c>
      <c r="BR86" t="s">
        <v>1950</v>
      </c>
      <c r="BS86" t="str">
        <f t="shared" si="80"/>
        <v>Wild</v>
      </c>
      <c r="BT86" t="s">
        <v>553</v>
      </c>
      <c r="BU86" t="s">
        <v>459</v>
      </c>
      <c r="BV86" s="91">
        <f>IF(BT86="MRL", VLOOKUP(C86, Master!BL:BP, 5, FALSE), IF(BT86="UTL", VLOOKUP(C86, Ultra!BL:BP, 5, FALSE), ""))</f>
        <v>5</v>
      </c>
      <c r="BW86" t="s">
        <v>24</v>
      </c>
      <c r="BX86" t="s">
        <v>24</v>
      </c>
      <c r="BY86">
        <f>MATCH(A86, Standings!$N$21:$N$36, 0)</f>
        <v>13</v>
      </c>
      <c r="BZ86" s="183">
        <v>0.73115550478501035</v>
      </c>
      <c r="CA86" s="22" t="s">
        <v>91</v>
      </c>
      <c r="CB86">
        <v>85</v>
      </c>
      <c r="CC86">
        <v>85</v>
      </c>
      <c r="CD86">
        <v>84</v>
      </c>
      <c r="CE86">
        <v>84</v>
      </c>
      <c r="CF86">
        <v>84</v>
      </c>
      <c r="CG86">
        <v>84</v>
      </c>
      <c r="CH86">
        <v>84</v>
      </c>
      <c r="CI86">
        <v>83</v>
      </c>
      <c r="CJ86">
        <v>82</v>
      </c>
      <c r="CK86">
        <v>82</v>
      </c>
      <c r="CL86">
        <v>82</v>
      </c>
      <c r="CM86">
        <v>82</v>
      </c>
      <c r="CN86">
        <v>82</v>
      </c>
      <c r="CO86">
        <v>82</v>
      </c>
      <c r="CP86">
        <v>82</v>
      </c>
      <c r="CQ86">
        <v>92</v>
      </c>
      <c r="CR86">
        <v>91</v>
      </c>
      <c r="CS86">
        <v>84</v>
      </c>
      <c r="CT86">
        <v>84</v>
      </c>
      <c r="CU86">
        <v>82</v>
      </c>
      <c r="CV86">
        <v>82</v>
      </c>
      <c r="CW86">
        <v>76</v>
      </c>
      <c r="CX86">
        <v>73</v>
      </c>
      <c r="CY86">
        <v>72</v>
      </c>
      <c r="CZ86">
        <v>72</v>
      </c>
      <c r="DA86">
        <v>62</v>
      </c>
      <c r="DB86">
        <v>65</v>
      </c>
      <c r="DC86">
        <v>64</v>
      </c>
      <c r="DD86">
        <v>51</v>
      </c>
      <c r="DE86">
        <v>45</v>
      </c>
      <c r="DF86">
        <v>36</v>
      </c>
      <c r="DG86">
        <v>36</v>
      </c>
      <c r="DH86">
        <v>44</v>
      </c>
      <c r="DI86">
        <v>45</v>
      </c>
      <c r="DJ86">
        <v>56</v>
      </c>
      <c r="DK86">
        <v>52</v>
      </c>
      <c r="DL86">
        <v>53</v>
      </c>
      <c r="DM86">
        <v>26</v>
      </c>
      <c r="DN86">
        <v>20</v>
      </c>
    </row>
    <row r="87" spans="1:118" x14ac:dyDescent="0.35">
      <c r="A87">
        <v>98</v>
      </c>
      <c r="B87" s="89" t="s">
        <v>0</v>
      </c>
      <c r="C87" s="55" t="s">
        <v>55</v>
      </c>
      <c r="D87" t="s">
        <v>24</v>
      </c>
      <c r="F87" s="28">
        <f>VLOOKUP($A87, Calcs!$A$3:'Calcs'!$ALW$130, 95, FALSE)+VLOOKUP($A87, Calcs!$A$3:'Calcs'!$ALW$130, 97, FALSE)</f>
        <v>5</v>
      </c>
      <c r="G87" s="28">
        <f>VLOOKUP($A87, Calcs!$A$3:'Calcs'!$ALW$130, 96, FALSE)+VLOOKUP($A87, Calcs!$A$3:'Calcs'!$ALW$130, 98, FALSE)</f>
        <v>7</v>
      </c>
      <c r="I87" s="28">
        <f>VLOOKUP($A87, Calcs!$A$3:'Calcs'!$ALW$130, 99, FALSE)+VLOOKUP($A87, Calcs!$A$3:'Calcs'!$ALW$130, 101, FALSE)</f>
        <v>4</v>
      </c>
      <c r="J87" s="28">
        <f>VLOOKUP($A87, Calcs!$A$3:'Calcs'!$ALW$130, 100, FALSE)+VLOOKUP($A87, Calcs!$A$3:'Calcs'!$ALW$130, 102, FALSE)</f>
        <v>5</v>
      </c>
      <c r="L87" s="28">
        <f>VLOOKUP($A87, Calcs!$A$3:'Calcs'!$ALW$130, 119, FALSE)</f>
        <v>0</v>
      </c>
      <c r="M87" s="28">
        <f>VLOOKUP($A87, Calcs!$A$3:'Calcs'!$ALW$130, 120, FALSE)</f>
        <v>1</v>
      </c>
      <c r="O87" s="202">
        <f>VLOOKUP($A87, Calcs!$A$3:'Calcs'!$ALW$130, 302, FALSE)/X87</f>
        <v>17.88</v>
      </c>
      <c r="P87" s="202">
        <f>VLOOKUP($A87, Calcs!$A$3:'Calcs'!$ALW$130, 394, FALSE)/X87</f>
        <v>18.04</v>
      </c>
      <c r="Q87" s="202">
        <f t="shared" si="54"/>
        <v>-0.16000000000000014</v>
      </c>
      <c r="R87" s="202">
        <f>O87/(VLOOKUP($A87,Calcs!$A$3:'Calcs'!$ALW$130,485,FALSE)/X87)</f>
        <v>2.201970443349754</v>
      </c>
      <c r="S87" s="187">
        <f>VLOOKUP($A87, Calcs!$A$3:'Calcs'!$ALW$130, 210, FALSE)/X87</f>
        <v>0.41321843445934503</v>
      </c>
      <c r="T87" s="43">
        <f>VLOOKUP($A87, Calcs!$A$3:'Calcs'!$ALW$130, 576, FALSE)/X87</f>
        <v>-1.2107999999999999</v>
      </c>
      <c r="U87">
        <f>VLOOKUP($A87, Calcs!$A$3:'Calcs'!$ALW$130, 667, FALSE)/X87</f>
        <v>25.92</v>
      </c>
      <c r="V87">
        <f>VLOOKUP($A87, Calcs!$A$3:'Calcs'!$ALW$130, 758, FALSE)/X87</f>
        <v>44.704000000000008</v>
      </c>
      <c r="X87" s="202">
        <f>VLOOKUP($A87, Calcs!$A$3:'Calcs'!$ALW$130, 9, FALSE)</f>
        <v>12.5</v>
      </c>
      <c r="Y87" s="43">
        <f t="shared" si="55"/>
        <v>3.7406914130342712</v>
      </c>
      <c r="Z87" s="43">
        <f t="shared" si="56"/>
        <v>0.39851494589540271</v>
      </c>
      <c r="AA87" s="43">
        <f t="shared" si="57"/>
        <v>1.0507999999999997</v>
      </c>
      <c r="AB87">
        <f t="shared" si="58"/>
        <v>25.92</v>
      </c>
      <c r="AC87">
        <f t="shared" si="59"/>
        <v>44.704000000000008</v>
      </c>
      <c r="AD87">
        <f t="shared" si="60"/>
        <v>2.251617708452387</v>
      </c>
      <c r="AE87" s="43">
        <f t="shared" si="61"/>
        <v>6.6861049946886126</v>
      </c>
      <c r="AH87" s="94">
        <v>0</v>
      </c>
      <c r="AI87" s="94">
        <v>15</v>
      </c>
      <c r="AL87" s="28">
        <f t="shared" si="62"/>
        <v>15</v>
      </c>
      <c r="AN87" s="44">
        <v>86</v>
      </c>
      <c r="AO87" s="77">
        <f t="shared" si="63"/>
        <v>86</v>
      </c>
      <c r="AP87" s="45">
        <f t="shared" si="64"/>
        <v>0</v>
      </c>
      <c r="AQ87" s="46">
        <f t="shared" si="65"/>
        <v>0.42260565109853021</v>
      </c>
      <c r="AR87" s="43">
        <f t="shared" si="66"/>
        <v>0.41666666666666669</v>
      </c>
      <c r="AS87" s="43">
        <f t="shared" si="67"/>
        <v>0.44444444444444442</v>
      </c>
      <c r="AT87" s="43">
        <f t="shared" si="68"/>
        <v>0.63794073112697347</v>
      </c>
      <c r="AU87" s="43">
        <f t="shared" si="69"/>
        <v>0.58467023172905541</v>
      </c>
      <c r="AV87" s="43">
        <f t="shared" si="70"/>
        <v>0.40161382648734661</v>
      </c>
      <c r="AW87" s="43">
        <f t="shared" si="71"/>
        <v>0</v>
      </c>
      <c r="AX87" s="43">
        <f t="shared" si="72"/>
        <v>0.70239321657817566</v>
      </c>
      <c r="AY87" s="43">
        <f t="shared" si="73"/>
        <v>0.34424388188494304</v>
      </c>
      <c r="AZ87" s="43">
        <f t="shared" si="74"/>
        <v>0.63679877816374486</v>
      </c>
      <c r="BA87" s="43">
        <f t="shared" si="75"/>
        <v>0.17965653896961692</v>
      </c>
      <c r="BB87" s="43">
        <f t="shared" si="76"/>
        <v>4.5045045045045043E-2</v>
      </c>
      <c r="BC87">
        <v>63</v>
      </c>
      <c r="BE87">
        <f>VLOOKUP($A87, Calcs!$A$3:'Calcs'!$ALW$130, 845, FALSE)</f>
        <v>16.5</v>
      </c>
      <c r="BF87" s="43">
        <v>0.66666666666666663</v>
      </c>
      <c r="BG87">
        <f>IF(A87&lt;17, SoC!P$3, IF(A87&lt;33, SoC!P$4, IF(A87&lt;49, SoC!P$5, IF(A87&lt;65, SoC!P$6, IF(A87&lt;81, SoC!P$7, IF(A87&lt;97, SoC!P$8, SoC!P$9))))))</f>
        <v>0.96441715243614345</v>
      </c>
      <c r="BH87" s="43">
        <v>0.63794073112697347</v>
      </c>
      <c r="BI87" s="43">
        <v>0.58467023172905541</v>
      </c>
      <c r="BJ87" s="43">
        <v>6.6861049946886126</v>
      </c>
      <c r="BK87" s="183">
        <v>0.42259502862758508</v>
      </c>
      <c r="BL87">
        <f>VLOOKUP($A87, Calcs!$A$3:'Calcs'!$BAA$130, 1025, FALSE)</f>
        <v>1682</v>
      </c>
      <c r="BM87" s="554">
        <v>1.7</v>
      </c>
      <c r="BN87" s="43">
        <f t="shared" si="77"/>
        <v>0.65007309483440789</v>
      </c>
      <c r="BO87" s="43" t="str">
        <f t="shared" si="78"/>
        <v>D</v>
      </c>
      <c r="BP87" s="187">
        <f t="shared" si="79"/>
        <v>-1.7966537165668992</v>
      </c>
      <c r="BQ87" s="48" t="s">
        <v>496</v>
      </c>
      <c r="BR87" t="s">
        <v>1960</v>
      </c>
      <c r="BS87" t="str">
        <f t="shared" si="80"/>
        <v>Prism</v>
      </c>
      <c r="BT87" t="s">
        <v>1671</v>
      </c>
      <c r="BU87" t="s">
        <v>1671</v>
      </c>
      <c r="BW87" t="s">
        <v>24</v>
      </c>
      <c r="BX87" t="s">
        <v>24</v>
      </c>
      <c r="BY87">
        <f>MATCH(A87, Standings!$AH$3:$AH$18, 0)</f>
        <v>11</v>
      </c>
      <c r="BZ87" s="183">
        <v>0.34939103505705549</v>
      </c>
      <c r="CA87" s="19" t="s">
        <v>55</v>
      </c>
      <c r="CB87">
        <v>86</v>
      </c>
      <c r="CC87">
        <v>86</v>
      </c>
      <c r="CD87">
        <v>86</v>
      </c>
      <c r="CE87">
        <v>86</v>
      </c>
      <c r="CF87">
        <v>86</v>
      </c>
      <c r="CG87">
        <v>86</v>
      </c>
      <c r="CH87">
        <v>86</v>
      </c>
      <c r="CI87">
        <v>86</v>
      </c>
      <c r="CJ87">
        <v>86</v>
      </c>
      <c r="CK87">
        <v>86</v>
      </c>
      <c r="CL87">
        <v>86</v>
      </c>
      <c r="CM87">
        <v>86</v>
      </c>
      <c r="CN87">
        <v>86</v>
      </c>
      <c r="CO87">
        <v>86</v>
      </c>
      <c r="CP87">
        <v>86</v>
      </c>
      <c r="CQ87">
        <v>82</v>
      </c>
      <c r="CR87">
        <v>82</v>
      </c>
      <c r="CS87">
        <v>91</v>
      </c>
      <c r="CT87">
        <v>91</v>
      </c>
      <c r="CU87">
        <v>99</v>
      </c>
      <c r="CV87">
        <v>99</v>
      </c>
      <c r="CW87">
        <v>98</v>
      </c>
      <c r="CX87">
        <v>98</v>
      </c>
      <c r="CY87">
        <v>103</v>
      </c>
      <c r="CZ87">
        <v>103</v>
      </c>
      <c r="DA87">
        <v>104</v>
      </c>
      <c r="DB87">
        <v>103</v>
      </c>
      <c r="DC87">
        <v>103</v>
      </c>
      <c r="DD87">
        <v>95</v>
      </c>
      <c r="DE87">
        <v>93</v>
      </c>
      <c r="DF87">
        <v>109</v>
      </c>
      <c r="DG87">
        <v>109</v>
      </c>
      <c r="DH87">
        <v>108</v>
      </c>
      <c r="DI87">
        <v>107</v>
      </c>
      <c r="DJ87">
        <v>104</v>
      </c>
      <c r="DK87">
        <v>102</v>
      </c>
      <c r="DL87">
        <v>96</v>
      </c>
      <c r="DM87">
        <v>95</v>
      </c>
      <c r="DN87">
        <v>109</v>
      </c>
    </row>
    <row r="88" spans="1:118" x14ac:dyDescent="0.35">
      <c r="A88">
        <v>65</v>
      </c>
      <c r="B88" s="87" t="s">
        <v>2</v>
      </c>
      <c r="C88" s="53" t="s">
        <v>87</v>
      </c>
      <c r="D88" t="s">
        <v>24</v>
      </c>
      <c r="F88" s="28">
        <f>VLOOKUP($A88, Calcs!$A$3:'Calcs'!$ALW$130, 95, FALSE)+VLOOKUP($A88, Calcs!$A$3:'Calcs'!$ALW$130, 97, FALSE)</f>
        <v>4</v>
      </c>
      <c r="G88" s="28">
        <f>VLOOKUP($A88, Calcs!$A$3:'Calcs'!$ALW$130, 96, FALSE)+VLOOKUP($A88, Calcs!$A$3:'Calcs'!$ALW$130, 98, FALSE)</f>
        <v>8</v>
      </c>
      <c r="I88" s="28">
        <f>VLOOKUP($A88, Calcs!$A$3:'Calcs'!$ALW$130, 99, FALSE)+VLOOKUP($A88, Calcs!$A$3:'Calcs'!$ALW$130, 101, FALSE)</f>
        <v>2</v>
      </c>
      <c r="J88" s="28">
        <f>VLOOKUP($A88, Calcs!$A$3:'Calcs'!$ALW$130, 100, FALSE)+VLOOKUP($A88, Calcs!$A$3:'Calcs'!$ALW$130, 102, FALSE)</f>
        <v>7</v>
      </c>
      <c r="L88" s="28">
        <f>VLOOKUP($A88, Calcs!$A$3:'Calcs'!$ALW$130, 119, FALSE)</f>
        <v>0</v>
      </c>
      <c r="M88" s="28">
        <f>VLOOKUP($A88, Calcs!$A$3:'Calcs'!$ALW$130, 120, FALSE)</f>
        <v>1</v>
      </c>
      <c r="O88" s="202">
        <f>VLOOKUP($A88, Calcs!$A$3:'Calcs'!$ALW$130, 302, FALSE)/X88</f>
        <v>16.440000000000001</v>
      </c>
      <c r="P88" s="202">
        <f>VLOOKUP($A88, Calcs!$A$3:'Calcs'!$ALW$130, 394, FALSE)/X88</f>
        <v>15.92</v>
      </c>
      <c r="Q88" s="202">
        <f t="shared" si="54"/>
        <v>0.52000000000000135</v>
      </c>
      <c r="R88" s="202">
        <f>O88/(VLOOKUP($A88,Calcs!$A$3:'Calcs'!$ALW$130,485,FALSE)/X88)</f>
        <v>2.0048780487804883</v>
      </c>
      <c r="S88" s="187">
        <f>VLOOKUP($A88, Calcs!$A$3:'Calcs'!$ALW$130, 210, FALSE)/X88</f>
        <v>0.50350853887045166</v>
      </c>
      <c r="T88" s="43">
        <f>VLOOKUP($A88, Calcs!$A$3:'Calcs'!$ALW$130, 576, FALSE)/X88</f>
        <v>-0.93399999999999961</v>
      </c>
      <c r="U88">
        <f>VLOOKUP($A88, Calcs!$A$3:'Calcs'!$ALW$130, 667, FALSE)/X88</f>
        <v>42.56</v>
      </c>
      <c r="V88">
        <f>VLOOKUP($A88, Calcs!$A$3:'Calcs'!$ALW$130, 758, FALSE)/X88</f>
        <v>45.696000000000005</v>
      </c>
      <c r="X88" s="202">
        <f>VLOOKUP($A88, Calcs!$A$3:'Calcs'!$ALW$130, 9, FALSE)</f>
        <v>12.5</v>
      </c>
      <c r="Y88" s="43">
        <f t="shared" si="55"/>
        <v>4.4186783102170732</v>
      </c>
      <c r="Z88" s="43">
        <f t="shared" si="56"/>
        <v>0.51439127324215883</v>
      </c>
      <c r="AA88" s="43">
        <f t="shared" si="57"/>
        <v>1.4540000000000011</v>
      </c>
      <c r="AB88">
        <f t="shared" si="58"/>
        <v>42.56</v>
      </c>
      <c r="AC88">
        <f t="shared" si="59"/>
        <v>45.696000000000005</v>
      </c>
      <c r="AD88">
        <f t="shared" si="60"/>
        <v>4.0280114214458527</v>
      </c>
      <c r="AE88" s="43">
        <f t="shared" si="61"/>
        <v>6.7598816557688348</v>
      </c>
      <c r="AH88" s="94">
        <v>0</v>
      </c>
      <c r="AI88" s="94">
        <v>10</v>
      </c>
      <c r="AL88" s="28">
        <f t="shared" si="62"/>
        <v>10</v>
      </c>
      <c r="AN88" s="44">
        <v>87</v>
      </c>
      <c r="AO88" s="77">
        <f t="shared" si="63"/>
        <v>87</v>
      </c>
      <c r="AP88" s="45">
        <f t="shared" si="64"/>
        <v>0</v>
      </c>
      <c r="AQ88" s="46">
        <f t="shared" si="65"/>
        <v>0.4157093620516914</v>
      </c>
      <c r="AR88" s="43">
        <f t="shared" si="66"/>
        <v>0.33333333333333331</v>
      </c>
      <c r="AS88" s="43">
        <f t="shared" si="67"/>
        <v>0.22222222222222221</v>
      </c>
      <c r="AT88" s="43">
        <f t="shared" si="68"/>
        <v>0.52424832359939422</v>
      </c>
      <c r="AU88" s="43">
        <f t="shared" si="69"/>
        <v>0.71063576945929907</v>
      </c>
      <c r="AV88" s="43">
        <f t="shared" si="70"/>
        <v>0.2586326174771727</v>
      </c>
      <c r="AW88" s="43">
        <f t="shared" si="71"/>
        <v>0.37785617885222178</v>
      </c>
      <c r="AX88" s="43">
        <f t="shared" si="72"/>
        <v>0.73234804659640218</v>
      </c>
      <c r="AY88" s="43">
        <f t="shared" si="73"/>
        <v>0.5100272660360109</v>
      </c>
      <c r="AZ88" s="43">
        <f t="shared" si="74"/>
        <v>0.64717512455167991</v>
      </c>
      <c r="BA88" s="43">
        <f t="shared" si="75"/>
        <v>0.22985468956406868</v>
      </c>
      <c r="BB88" s="43">
        <f t="shared" si="76"/>
        <v>3.003003003003003E-2</v>
      </c>
      <c r="BC88">
        <v>58</v>
      </c>
      <c r="BE88">
        <f>VLOOKUP($A88, Calcs!$A$3:'Calcs'!$ALW$130, 845, FALSE)</f>
        <v>6.0625</v>
      </c>
      <c r="BF88" s="43">
        <v>0.66666666666666663</v>
      </c>
      <c r="BG88">
        <f>IF(A88&lt;17, SoC!P$3, IF(A88&lt;33, SoC!P$4, IF(A88&lt;49, SoC!P$5, IF(A88&lt;65, SoC!P$6, IF(A88&lt;81, SoC!P$7, IF(A88&lt;97, SoC!P$8, SoC!P$9))))))</f>
        <v>1.0216138030074347</v>
      </c>
      <c r="BH88" s="43">
        <v>0.52424832359939422</v>
      </c>
      <c r="BI88" s="43">
        <v>0.71063576945929907</v>
      </c>
      <c r="BJ88" s="43">
        <v>6.7598816557688348</v>
      </c>
      <c r="BK88" s="183">
        <v>0.41542995804937638</v>
      </c>
      <c r="BL88">
        <f>VLOOKUP($A88, Calcs!$A$3:'Calcs'!$BAA$130, 1025, FALSE)</f>
        <v>1720</v>
      </c>
      <c r="BM88" s="554">
        <v>0.6</v>
      </c>
      <c r="BN88" s="43">
        <f t="shared" si="77"/>
        <v>0.64453856211197824</v>
      </c>
      <c r="BO88" s="43" t="str">
        <f t="shared" si="78"/>
        <v>D</v>
      </c>
      <c r="BP88" s="187">
        <f t="shared" si="79"/>
        <v>-1.9030667975909621</v>
      </c>
      <c r="BQ88" s="48" t="s">
        <v>486</v>
      </c>
      <c r="BR88" t="s">
        <v>1955</v>
      </c>
      <c r="BS88" t="str">
        <f t="shared" si="80"/>
        <v>Wild</v>
      </c>
      <c r="BT88" t="s">
        <v>1671</v>
      </c>
      <c r="BU88" t="s">
        <v>1671</v>
      </c>
      <c r="BW88" t="s">
        <v>24</v>
      </c>
      <c r="BX88" t="s">
        <v>24</v>
      </c>
      <c r="BY88">
        <f>MATCH(A88, Standings!$X$3:$X$18, 0)</f>
        <v>13</v>
      </c>
      <c r="BZ88" s="183">
        <v>0.52116087070863815</v>
      </c>
      <c r="CA88" s="21" t="s">
        <v>87</v>
      </c>
      <c r="CB88">
        <v>87</v>
      </c>
      <c r="CC88">
        <v>87</v>
      </c>
      <c r="CD88">
        <v>87</v>
      </c>
      <c r="CE88">
        <v>87</v>
      </c>
      <c r="CF88">
        <v>87</v>
      </c>
      <c r="CG88">
        <v>87</v>
      </c>
      <c r="CH88">
        <v>87</v>
      </c>
      <c r="CI88">
        <v>87</v>
      </c>
      <c r="CJ88">
        <v>87</v>
      </c>
      <c r="CK88">
        <v>87</v>
      </c>
      <c r="CL88">
        <v>87</v>
      </c>
      <c r="CM88">
        <v>87</v>
      </c>
      <c r="CN88">
        <v>87</v>
      </c>
      <c r="CO88">
        <v>87</v>
      </c>
      <c r="CP88">
        <v>87</v>
      </c>
      <c r="CQ88">
        <v>83</v>
      </c>
      <c r="CR88">
        <v>83</v>
      </c>
      <c r="CS88">
        <v>79</v>
      </c>
      <c r="CT88">
        <v>79</v>
      </c>
      <c r="CU88">
        <v>89</v>
      </c>
      <c r="CV88">
        <v>89</v>
      </c>
      <c r="CW88">
        <v>87</v>
      </c>
      <c r="CX88">
        <v>86</v>
      </c>
      <c r="CY88">
        <v>95</v>
      </c>
      <c r="CZ88">
        <v>95</v>
      </c>
      <c r="DA88">
        <v>85</v>
      </c>
      <c r="DB88">
        <v>85</v>
      </c>
      <c r="DC88">
        <v>85</v>
      </c>
      <c r="DD88">
        <v>82</v>
      </c>
      <c r="DE88">
        <v>81</v>
      </c>
      <c r="DF88">
        <v>60</v>
      </c>
      <c r="DG88">
        <v>60</v>
      </c>
      <c r="DH88">
        <v>64</v>
      </c>
      <c r="DI88">
        <v>65</v>
      </c>
      <c r="DJ88">
        <v>89</v>
      </c>
      <c r="DK88">
        <v>76</v>
      </c>
      <c r="DL88">
        <v>67</v>
      </c>
      <c r="DM88">
        <v>78</v>
      </c>
      <c r="DN88">
        <v>65</v>
      </c>
    </row>
    <row r="89" spans="1:118" x14ac:dyDescent="0.35">
      <c r="A89">
        <v>35</v>
      </c>
      <c r="B89" s="85" t="s">
        <v>4</v>
      </c>
      <c r="C89" s="51" t="s">
        <v>117</v>
      </c>
      <c r="D89" t="s">
        <v>24</v>
      </c>
      <c r="F89" s="28">
        <f>VLOOKUP($A89, Calcs!$A$3:'Calcs'!$ALW$130, 95, FALSE)+VLOOKUP($A89, Calcs!$A$3:'Calcs'!$ALW$130, 97, FALSE)</f>
        <v>6</v>
      </c>
      <c r="G89" s="28">
        <f>VLOOKUP($A89, Calcs!$A$3:'Calcs'!$ALW$130, 96, FALSE)+VLOOKUP($A89, Calcs!$A$3:'Calcs'!$ALW$130, 98, FALSE)</f>
        <v>6</v>
      </c>
      <c r="I89" s="28">
        <f>VLOOKUP($A89, Calcs!$A$3:'Calcs'!$ALW$130, 99, FALSE)+VLOOKUP($A89, Calcs!$A$3:'Calcs'!$ALW$130, 101, FALSE)</f>
        <v>3</v>
      </c>
      <c r="J89" s="28">
        <f>VLOOKUP($A89, Calcs!$A$3:'Calcs'!$ALW$130, 100, FALSE)+VLOOKUP($A89, Calcs!$A$3:'Calcs'!$ALW$130, 102, FALSE)</f>
        <v>6</v>
      </c>
      <c r="L89" s="28">
        <f>VLOOKUP($A89, Calcs!$A$3:'Calcs'!$ALW$130, 119, FALSE)</f>
        <v>1</v>
      </c>
      <c r="M89" s="28">
        <f>VLOOKUP($A89, Calcs!$A$3:'Calcs'!$ALW$130, 120, FALSE)</f>
        <v>1</v>
      </c>
      <c r="O89" s="202">
        <f>VLOOKUP($A89, Calcs!$A$3:'Calcs'!$ALW$130, 302, FALSE)/X89</f>
        <v>16</v>
      </c>
      <c r="P89" s="202">
        <f>VLOOKUP($A89, Calcs!$A$3:'Calcs'!$ALW$130, 394, FALSE)/X89</f>
        <v>18.653846153846153</v>
      </c>
      <c r="Q89" s="202">
        <f t="shared" si="54"/>
        <v>-2.6538461538461533</v>
      </c>
      <c r="R89" s="202">
        <f>O89/(VLOOKUP($A89,Calcs!$A$3:'Calcs'!$ALW$130,485,FALSE)/X89)</f>
        <v>1.8738738738738738</v>
      </c>
      <c r="S89" s="187">
        <f>VLOOKUP($A89, Calcs!$A$3:'Calcs'!$ALW$130, 210, FALSE)/X89</f>
        <v>0.4746580424261112</v>
      </c>
      <c r="T89" s="43">
        <f>VLOOKUP($A89, Calcs!$A$3:'Calcs'!$ALW$130, 576, FALSE)/X89</f>
        <v>-0.8492307692307689</v>
      </c>
      <c r="U89">
        <f>VLOOKUP($A89, Calcs!$A$3:'Calcs'!$ALW$130, 667, FALSE)/X89</f>
        <v>31.76923076923077</v>
      </c>
      <c r="V89">
        <f>VLOOKUP($A89, Calcs!$A$3:'Calcs'!$ALW$130, 758, FALSE)/X89</f>
        <v>32.992307692307691</v>
      </c>
      <c r="X89" s="202">
        <f>VLOOKUP($A89, Calcs!$A$3:'Calcs'!$ALW$130, 9, FALSE)</f>
        <v>13</v>
      </c>
      <c r="Y89" s="43">
        <f t="shared" si="55"/>
        <v>4.1252564096871716</v>
      </c>
      <c r="Z89" s="43">
        <f t="shared" si="56"/>
        <v>0.46209234446926822</v>
      </c>
      <c r="AA89" s="43">
        <f t="shared" si="57"/>
        <v>-1.8046153846153845</v>
      </c>
      <c r="AB89">
        <f t="shared" si="58"/>
        <v>31.76923076923077</v>
      </c>
      <c r="AC89">
        <f t="shared" si="59"/>
        <v>32.992307692307691</v>
      </c>
      <c r="AD89">
        <f t="shared" si="60"/>
        <v>2.3793876002977652</v>
      </c>
      <c r="AE89" s="43">
        <f t="shared" si="61"/>
        <v>5.7438930780706299</v>
      </c>
      <c r="AH89" s="94">
        <v>10</v>
      </c>
      <c r="AI89" s="94">
        <v>10</v>
      </c>
      <c r="AL89" s="28">
        <f t="shared" si="62"/>
        <v>20</v>
      </c>
      <c r="AN89" s="44">
        <v>88</v>
      </c>
      <c r="AO89" s="77">
        <f t="shared" si="63"/>
        <v>88</v>
      </c>
      <c r="AP89" s="45">
        <f t="shared" si="64"/>
        <v>0</v>
      </c>
      <c r="AQ89" s="46">
        <f t="shared" si="65"/>
        <v>0.3936109919882077</v>
      </c>
      <c r="AR89" s="43">
        <f t="shared" si="66"/>
        <v>0.51388888888888895</v>
      </c>
      <c r="AS89" s="43">
        <f t="shared" si="67"/>
        <v>0.33333333333333331</v>
      </c>
      <c r="AT89" s="43">
        <f t="shared" si="68"/>
        <v>0.48950897685485595</v>
      </c>
      <c r="AU89" s="43">
        <f t="shared" si="69"/>
        <v>0.54819690113807773</v>
      </c>
      <c r="AV89" s="43">
        <f t="shared" si="70"/>
        <v>0.16359528559806166</v>
      </c>
      <c r="AW89" s="43">
        <f t="shared" si="71"/>
        <v>0.20731683024952233</v>
      </c>
      <c r="AX89" s="43">
        <f t="shared" si="72"/>
        <v>0.49025660329052034</v>
      </c>
      <c r="AY89" s="43">
        <f t="shared" si="73"/>
        <v>0.35703654600630963</v>
      </c>
      <c r="AZ89" s="43">
        <f t="shared" si="74"/>
        <v>0.50428102696004729</v>
      </c>
      <c r="BA89" s="43">
        <f t="shared" si="75"/>
        <v>0.28797886393659183</v>
      </c>
      <c r="BB89" s="43">
        <f t="shared" si="76"/>
        <v>6.006006006006006E-2</v>
      </c>
      <c r="BC89">
        <v>97</v>
      </c>
      <c r="BE89">
        <f>VLOOKUP($A89, Calcs!$A$3:'Calcs'!$ALW$130, 845, FALSE)</f>
        <v>18.09375</v>
      </c>
      <c r="BF89" s="43">
        <v>1</v>
      </c>
      <c r="BG89">
        <f>IF(A89&lt;17, SoC!P$3, IF(A89&lt;33, SoC!P$4, IF(A89&lt;49, SoC!P$5, IF(A89&lt;65, SoC!P$6, IF(A89&lt;81, SoC!P$7, IF(A89&lt;97, SoC!P$8, SoC!P$9))))))</f>
        <v>0.9735268407280826</v>
      </c>
      <c r="BH89" s="43">
        <v>0.48950897685485595</v>
      </c>
      <c r="BI89" s="43">
        <v>0.54819690113807773</v>
      </c>
      <c r="BJ89" s="43">
        <v>5.7438930780706299</v>
      </c>
      <c r="BK89" s="183">
        <v>0.39358351976112266</v>
      </c>
      <c r="BL89">
        <f>VLOOKUP($A89, Calcs!$A$3:'Calcs'!$BAA$130, 1025, FALSE)</f>
        <v>1764</v>
      </c>
      <c r="BM89" s="554">
        <v>1.8</v>
      </c>
      <c r="BN89" s="43">
        <f t="shared" si="77"/>
        <v>0.6273623512461699</v>
      </c>
      <c r="BO89" s="43" t="str">
        <f t="shared" si="78"/>
        <v>D-</v>
      </c>
      <c r="BP89" s="187">
        <f t="shared" si="79"/>
        <v>-2.847989852205139</v>
      </c>
      <c r="BQ89" s="48" t="s">
        <v>501</v>
      </c>
      <c r="BR89" t="s">
        <v>1952</v>
      </c>
      <c r="BS89" t="str">
        <f t="shared" si="80"/>
        <v>Gray</v>
      </c>
      <c r="BT89" t="s">
        <v>1671</v>
      </c>
      <c r="BU89" t="s">
        <v>1671</v>
      </c>
      <c r="BW89" t="s">
        <v>24</v>
      </c>
      <c r="BX89" t="s">
        <v>24</v>
      </c>
      <c r="BY89">
        <f>MATCH(A89, Standings!$N$3:$N$18, 0)</f>
        <v>13</v>
      </c>
      <c r="BZ89" s="183">
        <v>0.50371090636952831</v>
      </c>
      <c r="CA89" s="23" t="s">
        <v>117</v>
      </c>
      <c r="CB89">
        <v>88</v>
      </c>
      <c r="CC89">
        <v>88</v>
      </c>
      <c r="CD89">
        <v>88</v>
      </c>
      <c r="CE89">
        <v>88</v>
      </c>
      <c r="CF89">
        <v>88</v>
      </c>
      <c r="CG89">
        <v>88</v>
      </c>
      <c r="CH89">
        <v>88</v>
      </c>
      <c r="CI89">
        <v>88</v>
      </c>
      <c r="CJ89">
        <v>88</v>
      </c>
      <c r="CK89">
        <v>88</v>
      </c>
      <c r="CL89">
        <v>88</v>
      </c>
      <c r="CM89">
        <v>88</v>
      </c>
      <c r="CN89">
        <v>89</v>
      </c>
      <c r="CO89">
        <v>89</v>
      </c>
      <c r="CP89">
        <v>90</v>
      </c>
      <c r="CQ89">
        <v>86</v>
      </c>
      <c r="CR89">
        <v>87</v>
      </c>
      <c r="CS89">
        <v>95</v>
      </c>
      <c r="CT89">
        <v>95</v>
      </c>
      <c r="CU89">
        <v>98</v>
      </c>
      <c r="CV89">
        <v>98</v>
      </c>
      <c r="CW89">
        <v>90</v>
      </c>
      <c r="CX89">
        <v>90</v>
      </c>
      <c r="CY89">
        <v>94</v>
      </c>
      <c r="CZ89">
        <v>93</v>
      </c>
      <c r="DA89">
        <v>88</v>
      </c>
      <c r="DB89">
        <v>90</v>
      </c>
      <c r="DC89">
        <v>88</v>
      </c>
      <c r="DD89">
        <v>104</v>
      </c>
      <c r="DE89">
        <v>98</v>
      </c>
      <c r="DF89">
        <v>87</v>
      </c>
      <c r="DG89">
        <v>87</v>
      </c>
      <c r="DH89">
        <v>92</v>
      </c>
      <c r="DI89">
        <v>102</v>
      </c>
      <c r="DJ89">
        <v>112</v>
      </c>
      <c r="DK89">
        <v>112</v>
      </c>
      <c r="DL89">
        <v>97</v>
      </c>
      <c r="DM89">
        <v>74</v>
      </c>
      <c r="DN89">
        <v>70</v>
      </c>
    </row>
    <row r="90" spans="1:118" x14ac:dyDescent="0.35">
      <c r="A90">
        <v>97</v>
      </c>
      <c r="B90" s="89" t="s">
        <v>0</v>
      </c>
      <c r="C90" s="55" t="s">
        <v>56</v>
      </c>
      <c r="D90" t="s">
        <v>24</v>
      </c>
      <c r="F90" s="28">
        <f>VLOOKUP($A90, Calcs!$A$3:'Calcs'!$ALW$130, 95, FALSE)+VLOOKUP($A90, Calcs!$A$3:'Calcs'!$ALW$130, 97, FALSE)</f>
        <v>4</v>
      </c>
      <c r="G90" s="28">
        <f>VLOOKUP($A90, Calcs!$A$3:'Calcs'!$ALW$130, 96, FALSE)+VLOOKUP($A90, Calcs!$A$3:'Calcs'!$ALW$130, 98, FALSE)</f>
        <v>8</v>
      </c>
      <c r="I90" s="28">
        <f>VLOOKUP($A90, Calcs!$A$3:'Calcs'!$ALW$130, 99, FALSE)+VLOOKUP($A90, Calcs!$A$3:'Calcs'!$ALW$130, 101, FALSE)</f>
        <v>4</v>
      </c>
      <c r="J90" s="28">
        <f>VLOOKUP($A90, Calcs!$A$3:'Calcs'!$ALW$130, 100, FALSE)+VLOOKUP($A90, Calcs!$A$3:'Calcs'!$ALW$130, 102, FALSE)</f>
        <v>5</v>
      </c>
      <c r="L90" s="28">
        <f>VLOOKUP($A90, Calcs!$A$3:'Calcs'!$ALW$130, 119, FALSE)</f>
        <v>1</v>
      </c>
      <c r="M90" s="28">
        <f>VLOOKUP($A90, Calcs!$A$3:'Calcs'!$ALW$130, 120, FALSE)</f>
        <v>1</v>
      </c>
      <c r="O90" s="202">
        <f>VLOOKUP($A90, Calcs!$A$3:'Calcs'!$ALW$130, 302, FALSE)/X90</f>
        <v>18.076923076923077</v>
      </c>
      <c r="P90" s="202">
        <f>VLOOKUP($A90, Calcs!$A$3:'Calcs'!$ALW$130, 394, FALSE)/X90</f>
        <v>20.26923076923077</v>
      </c>
      <c r="Q90" s="202">
        <f t="shared" si="54"/>
        <v>-2.1923076923076934</v>
      </c>
      <c r="R90" s="202">
        <f>O90/(VLOOKUP($A90,Calcs!$A$3:'Calcs'!$ALW$130,485,FALSE)/X90)</f>
        <v>2.216981132075472</v>
      </c>
      <c r="S90" s="187">
        <f>VLOOKUP($A90, Calcs!$A$3:'Calcs'!$ALW$130, 210, FALSE)/X90</f>
        <v>0.44378910626398371</v>
      </c>
      <c r="T90" s="43">
        <f>VLOOKUP($A90, Calcs!$A$3:'Calcs'!$ALW$130, 576, FALSE)/X90</f>
        <v>0.69807692307692315</v>
      </c>
      <c r="U90">
        <f>VLOOKUP($A90, Calcs!$A$3:'Calcs'!$ALW$130, 667, FALSE)/X90</f>
        <v>37.730769230769234</v>
      </c>
      <c r="V90">
        <f>VLOOKUP($A90, Calcs!$A$3:'Calcs'!$ALW$130, 758, FALSE)/X90</f>
        <v>43.657692307692301</v>
      </c>
      <c r="X90" s="202">
        <f>VLOOKUP($A90, Calcs!$A$3:'Calcs'!$ALW$130, 9, FALSE)</f>
        <v>13</v>
      </c>
      <c r="Y90" s="43">
        <f t="shared" si="55"/>
        <v>3.1702959689104664</v>
      </c>
      <c r="Z90" s="43">
        <f t="shared" si="56"/>
        <v>0.42799782614529225</v>
      </c>
      <c r="AA90" s="43">
        <f t="shared" si="57"/>
        <v>-2.8903846153846167</v>
      </c>
      <c r="AB90">
        <f t="shared" si="58"/>
        <v>37.730769230769234</v>
      </c>
      <c r="AC90">
        <f t="shared" si="59"/>
        <v>43.657692307692301</v>
      </c>
      <c r="AD90">
        <f t="shared" si="60"/>
        <v>2.8749818015246746</v>
      </c>
      <c r="AE90" s="43">
        <f t="shared" si="61"/>
        <v>6.6073967875171764</v>
      </c>
      <c r="AH90" s="94">
        <v>10</v>
      </c>
      <c r="AI90" s="94">
        <v>15</v>
      </c>
      <c r="AL90" s="28">
        <f t="shared" si="62"/>
        <v>25</v>
      </c>
      <c r="AN90" s="44">
        <v>89</v>
      </c>
      <c r="AO90" s="77">
        <f t="shared" si="63"/>
        <v>89</v>
      </c>
      <c r="AP90" s="45">
        <f t="shared" si="64"/>
        <v>0</v>
      </c>
      <c r="AQ90" s="46">
        <f t="shared" si="65"/>
        <v>0.38887852106327631</v>
      </c>
      <c r="AR90" s="43">
        <f t="shared" si="66"/>
        <v>0.34722222222222227</v>
      </c>
      <c r="AS90" s="43">
        <f t="shared" si="67"/>
        <v>0.44444444444444442</v>
      </c>
      <c r="AT90" s="43">
        <f t="shared" si="68"/>
        <v>0.65348841078886477</v>
      </c>
      <c r="AU90" s="43">
        <f t="shared" si="69"/>
        <v>0.45221445221445222</v>
      </c>
      <c r="AV90" s="43">
        <f t="shared" si="70"/>
        <v>0.41250337109290608</v>
      </c>
      <c r="AW90" s="43">
        <f t="shared" si="71"/>
        <v>9.6139468067916511E-2</v>
      </c>
      <c r="AX90" s="43">
        <f t="shared" si="72"/>
        <v>0.40959183953379202</v>
      </c>
      <c r="AY90" s="43">
        <f t="shared" si="73"/>
        <v>0.40512457579349404</v>
      </c>
      <c r="AZ90" s="43">
        <f t="shared" si="74"/>
        <v>0.62572883261150414</v>
      </c>
      <c r="BA90" s="43">
        <f t="shared" si="75"/>
        <v>0.20079260237780713</v>
      </c>
      <c r="BB90" s="43">
        <f t="shared" si="76"/>
        <v>7.5075075075075076E-2</v>
      </c>
      <c r="BC90">
        <v>31</v>
      </c>
      <c r="BE90">
        <f>VLOOKUP($A90, Calcs!$A$3:'Calcs'!$ALW$130, 845, FALSE)</f>
        <v>28.3125</v>
      </c>
      <c r="BF90" s="43">
        <v>0.33333333333333331</v>
      </c>
      <c r="BG90">
        <f>IF(A90&lt;17, SoC!P$3, IF(A90&lt;33, SoC!P$4, IF(A90&lt;49, SoC!P$5, IF(A90&lt;65, SoC!P$6, IF(A90&lt;81, SoC!P$7, IF(A90&lt;97, SoC!P$8, SoC!P$9))))))</f>
        <v>0.96441715243614345</v>
      </c>
      <c r="BH90" s="43">
        <v>0.65348841078886477</v>
      </c>
      <c r="BI90" s="43">
        <v>0.45221445221445222</v>
      </c>
      <c r="BJ90" s="43">
        <v>6.6073967875171764</v>
      </c>
      <c r="BK90" s="183">
        <v>0.38885721546978058</v>
      </c>
      <c r="BL90">
        <f>VLOOKUP($A90, Calcs!$A$3:'Calcs'!$BAA$130, 1025, FALSE)</f>
        <v>1698</v>
      </c>
      <c r="BM90" s="554">
        <v>2.8</v>
      </c>
      <c r="BN90" s="43">
        <f t="shared" si="77"/>
        <v>0.62358416871323841</v>
      </c>
      <c r="BO90" s="43" t="str">
        <f t="shared" si="78"/>
        <v>D-</v>
      </c>
      <c r="BP90" s="187">
        <f t="shared" si="79"/>
        <v>-2.510764083308707</v>
      </c>
      <c r="BQ90" s="48" t="s">
        <v>350</v>
      </c>
      <c r="BR90" t="s">
        <v>1962</v>
      </c>
      <c r="BS90" t="str">
        <f t="shared" si="80"/>
        <v>Platinum</v>
      </c>
      <c r="BT90" t="s">
        <v>1671</v>
      </c>
      <c r="BU90" t="s">
        <v>1671</v>
      </c>
      <c r="BW90" t="s">
        <v>24</v>
      </c>
      <c r="BX90" t="s">
        <v>24</v>
      </c>
      <c r="BY90">
        <f>MATCH(A90, Standings!$AH$3:$AH$18, 0)</f>
        <v>10</v>
      </c>
      <c r="BZ90" s="183">
        <v>0.38554161843004908</v>
      </c>
      <c r="CA90" s="19" t="s">
        <v>56</v>
      </c>
      <c r="CB90">
        <v>89</v>
      </c>
      <c r="CC90">
        <v>89</v>
      </c>
      <c r="CD90">
        <v>89</v>
      </c>
      <c r="CE90">
        <v>89</v>
      </c>
      <c r="CF90">
        <v>89</v>
      </c>
      <c r="CG90">
        <v>91</v>
      </c>
      <c r="CH90">
        <v>92</v>
      </c>
      <c r="CI90">
        <v>92</v>
      </c>
      <c r="CJ90">
        <v>92</v>
      </c>
      <c r="CK90">
        <v>92</v>
      </c>
      <c r="CL90">
        <v>92</v>
      </c>
      <c r="CM90">
        <v>92</v>
      </c>
      <c r="CN90">
        <v>92</v>
      </c>
      <c r="CO90">
        <v>92</v>
      </c>
      <c r="CP90">
        <v>92</v>
      </c>
      <c r="CQ90">
        <v>99</v>
      </c>
      <c r="CR90">
        <v>100</v>
      </c>
      <c r="CS90">
        <v>100</v>
      </c>
      <c r="CT90">
        <v>100</v>
      </c>
      <c r="CU90">
        <v>95</v>
      </c>
      <c r="CV90">
        <v>95</v>
      </c>
      <c r="CW90">
        <v>103</v>
      </c>
      <c r="CX90">
        <v>102</v>
      </c>
      <c r="CY90">
        <v>105</v>
      </c>
      <c r="CZ90">
        <v>106</v>
      </c>
      <c r="DA90">
        <v>98</v>
      </c>
      <c r="DB90">
        <v>97</v>
      </c>
      <c r="DC90">
        <v>95</v>
      </c>
      <c r="DD90">
        <v>85</v>
      </c>
      <c r="DE90">
        <v>83</v>
      </c>
      <c r="DF90">
        <v>66</v>
      </c>
      <c r="DG90">
        <v>66</v>
      </c>
      <c r="DH90">
        <v>54</v>
      </c>
      <c r="DI90">
        <v>52</v>
      </c>
      <c r="DJ90">
        <v>38</v>
      </c>
      <c r="DK90">
        <v>49</v>
      </c>
      <c r="DL90">
        <v>43</v>
      </c>
      <c r="DM90">
        <v>84</v>
      </c>
      <c r="DN90">
        <v>97</v>
      </c>
    </row>
    <row r="91" spans="1:118" x14ac:dyDescent="0.35">
      <c r="A91">
        <v>112</v>
      </c>
      <c r="B91" s="89" t="s">
        <v>0</v>
      </c>
      <c r="C91" s="55" t="s">
        <v>41</v>
      </c>
      <c r="D91" t="s">
        <v>24</v>
      </c>
      <c r="F91" s="28">
        <f>VLOOKUP($A91, Calcs!$A$3:'Calcs'!$ALW$130, 95, FALSE)+VLOOKUP($A91, Calcs!$A$3:'Calcs'!$ALW$130, 97, FALSE)</f>
        <v>5</v>
      </c>
      <c r="G91" s="28">
        <f>VLOOKUP($A91, Calcs!$A$3:'Calcs'!$ALW$130, 96, FALSE)+VLOOKUP($A91, Calcs!$A$3:'Calcs'!$ALW$130, 98, FALSE)</f>
        <v>7</v>
      </c>
      <c r="I91" s="28">
        <f>VLOOKUP($A91, Calcs!$A$3:'Calcs'!$ALW$130, 99, FALSE)+VLOOKUP($A91, Calcs!$A$3:'Calcs'!$ALW$130, 101, FALSE)</f>
        <v>4</v>
      </c>
      <c r="J91" s="28">
        <f>VLOOKUP($A91, Calcs!$A$3:'Calcs'!$ALW$130, 100, FALSE)+VLOOKUP($A91, Calcs!$A$3:'Calcs'!$ALW$130, 102, FALSE)</f>
        <v>5</v>
      </c>
      <c r="L91" s="28">
        <f>VLOOKUP($A91, Calcs!$A$3:'Calcs'!$ALW$130, 119, FALSE)</f>
        <v>0</v>
      </c>
      <c r="M91" s="28">
        <f>VLOOKUP($A91, Calcs!$A$3:'Calcs'!$ALW$130, 120, FALSE)</f>
        <v>1</v>
      </c>
      <c r="O91" s="202">
        <f>VLOOKUP($A91, Calcs!$A$3:'Calcs'!$ALW$130, 302, FALSE)/X91</f>
        <v>17.32</v>
      </c>
      <c r="P91" s="202">
        <f>VLOOKUP($A91, Calcs!$A$3:'Calcs'!$ALW$130, 394, FALSE)/X91</f>
        <v>20.52</v>
      </c>
      <c r="Q91" s="202">
        <f t="shared" si="54"/>
        <v>-3.1999999999999993</v>
      </c>
      <c r="R91" s="202">
        <f>O91/(VLOOKUP($A91,Calcs!$A$3:'Calcs'!$ALW$130,485,FALSE)/X91)</f>
        <v>2.1542288557213931</v>
      </c>
      <c r="S91" s="187">
        <f>VLOOKUP($A91, Calcs!$A$3:'Calcs'!$ALW$130, 210, FALSE)/X91</f>
        <v>0.45240065234281784</v>
      </c>
      <c r="T91" s="43">
        <f>VLOOKUP($A91, Calcs!$A$3:'Calcs'!$ALW$130, 576, FALSE)/X91</f>
        <v>1.0399999999999956E-2</v>
      </c>
      <c r="U91">
        <f>VLOOKUP($A91, Calcs!$A$3:'Calcs'!$ALW$130, 667, FALSE)/X91</f>
        <v>49.84</v>
      </c>
      <c r="V91">
        <f>VLOOKUP($A91, Calcs!$A$3:'Calcs'!$ALW$130, 758, FALSE)/X91</f>
        <v>32.235999999999997</v>
      </c>
      <c r="X91" s="202">
        <f>VLOOKUP($A91, Calcs!$A$3:'Calcs'!$ALW$130, 9, FALSE)</f>
        <v>12.5</v>
      </c>
      <c r="Y91" s="43">
        <f t="shared" si="55"/>
        <v>3.5429197540052515</v>
      </c>
      <c r="Z91" s="43">
        <f t="shared" si="56"/>
        <v>0.43630294889271409</v>
      </c>
      <c r="AA91" s="43">
        <f t="shared" si="57"/>
        <v>-3.210399999999999</v>
      </c>
      <c r="AB91">
        <f t="shared" si="58"/>
        <v>49.84</v>
      </c>
      <c r="AC91">
        <f t="shared" si="59"/>
        <v>32.235999999999997</v>
      </c>
      <c r="AD91">
        <f t="shared" si="60"/>
        <v>3.5312137028413106</v>
      </c>
      <c r="AE91" s="43">
        <f t="shared" si="61"/>
        <v>5.6776755807284376</v>
      </c>
      <c r="AH91" s="94">
        <v>0</v>
      </c>
      <c r="AI91" s="94">
        <v>15</v>
      </c>
      <c r="AL91" s="28">
        <f t="shared" si="62"/>
        <v>15</v>
      </c>
      <c r="AN91" s="44">
        <v>90</v>
      </c>
      <c r="AO91" s="77">
        <f t="shared" si="63"/>
        <v>90</v>
      </c>
      <c r="AP91" s="45">
        <f t="shared" si="64"/>
        <v>0</v>
      </c>
      <c r="AQ91" s="46">
        <f t="shared" si="65"/>
        <v>0.38410376861400286</v>
      </c>
      <c r="AR91" s="43">
        <f t="shared" si="66"/>
        <v>0.41666666666666669</v>
      </c>
      <c r="AS91" s="43">
        <f t="shared" si="67"/>
        <v>0.44444444444444442</v>
      </c>
      <c r="AT91" s="43">
        <f t="shared" si="68"/>
        <v>0.59372701708847053</v>
      </c>
      <c r="AU91" s="43">
        <f t="shared" si="69"/>
        <v>0.43731431966726098</v>
      </c>
      <c r="AV91" s="43">
        <f t="shared" si="70"/>
        <v>0.36697956302889928</v>
      </c>
      <c r="AW91" s="43">
        <f t="shared" si="71"/>
        <v>0.12322128898936059</v>
      </c>
      <c r="AX91" s="43">
        <f t="shared" si="72"/>
        <v>0.3858170219510263</v>
      </c>
      <c r="AY91" s="43">
        <f t="shared" si="73"/>
        <v>0.46581859954918564</v>
      </c>
      <c r="AZ91" s="43">
        <f t="shared" si="74"/>
        <v>0.49496784201369093</v>
      </c>
      <c r="BA91" s="43">
        <f t="shared" si="75"/>
        <v>0.18758256274768825</v>
      </c>
      <c r="BB91" s="43">
        <f t="shared" si="76"/>
        <v>4.5045045045045043E-2</v>
      </c>
      <c r="BC91">
        <v>29</v>
      </c>
      <c r="BE91">
        <f>VLOOKUP($A91, Calcs!$A$3:'Calcs'!$ALW$130, 845, FALSE)</f>
        <v>15.625</v>
      </c>
      <c r="BF91" s="43">
        <v>1</v>
      </c>
      <c r="BG91">
        <f>IF(A91&lt;17, SoC!P$3, IF(A91&lt;33, SoC!P$4, IF(A91&lt;49, SoC!P$5, IF(A91&lt;65, SoC!P$6, IF(A91&lt;81, SoC!P$7, IF(A91&lt;97, SoC!P$8, SoC!P$9))))))</f>
        <v>0.96441715243614345</v>
      </c>
      <c r="BH91" s="43">
        <v>0.59372701708847053</v>
      </c>
      <c r="BI91" s="43">
        <v>0.43731431966726098</v>
      </c>
      <c r="BJ91" s="43">
        <v>5.6776755807284376</v>
      </c>
      <c r="BK91" s="183">
        <v>0.38408974874687429</v>
      </c>
      <c r="BL91">
        <f>VLOOKUP($A91, Calcs!$A$3:'Calcs'!$BAA$130, 1025, FALSE)</f>
        <v>1688</v>
      </c>
      <c r="BM91" s="554">
        <v>1.6</v>
      </c>
      <c r="BN91" s="43">
        <f t="shared" si="77"/>
        <v>0.61974974687116602</v>
      </c>
      <c r="BO91" s="43" t="str">
        <f t="shared" si="78"/>
        <v>D-</v>
      </c>
      <c r="BP91" s="187">
        <f t="shared" si="79"/>
        <v>-3.0709740211612022</v>
      </c>
      <c r="BQ91" s="48" t="s">
        <v>504</v>
      </c>
      <c r="BR91" t="s">
        <v>1960</v>
      </c>
      <c r="BS91" t="str">
        <f t="shared" si="80"/>
        <v>Emerald</v>
      </c>
      <c r="BT91" t="s">
        <v>1671</v>
      </c>
      <c r="BU91" t="s">
        <v>1671</v>
      </c>
      <c r="BW91" t="s">
        <v>24</v>
      </c>
      <c r="BX91" t="s">
        <v>24</v>
      </c>
      <c r="BY91">
        <f>MATCH(A91, Standings!$AH$3:$AH$18, 0)</f>
        <v>9</v>
      </c>
      <c r="BZ91" s="183">
        <v>0.36295148044144598</v>
      </c>
      <c r="CA91" s="19" t="s">
        <v>41</v>
      </c>
      <c r="CB91">
        <v>90</v>
      </c>
      <c r="CC91">
        <v>90</v>
      </c>
      <c r="CD91">
        <v>91</v>
      </c>
      <c r="CE91">
        <v>92</v>
      </c>
      <c r="CF91">
        <v>92</v>
      </c>
      <c r="CG91">
        <v>93</v>
      </c>
      <c r="CH91">
        <v>94</v>
      </c>
      <c r="CI91">
        <v>94</v>
      </c>
      <c r="CJ91">
        <v>94</v>
      </c>
      <c r="CK91">
        <v>94</v>
      </c>
      <c r="CL91">
        <v>94</v>
      </c>
      <c r="CM91">
        <v>94</v>
      </c>
      <c r="CN91">
        <v>94</v>
      </c>
      <c r="CO91">
        <v>94</v>
      </c>
      <c r="CP91">
        <v>94</v>
      </c>
      <c r="CQ91">
        <v>91</v>
      </c>
      <c r="CR91">
        <v>92</v>
      </c>
      <c r="CS91">
        <v>81</v>
      </c>
      <c r="CT91">
        <v>81</v>
      </c>
      <c r="CU91">
        <v>73</v>
      </c>
      <c r="CV91">
        <v>74</v>
      </c>
      <c r="CW91">
        <v>62</v>
      </c>
      <c r="CX91">
        <v>61</v>
      </c>
      <c r="CY91">
        <v>62</v>
      </c>
      <c r="CZ91">
        <v>63</v>
      </c>
      <c r="DA91">
        <v>52</v>
      </c>
      <c r="DB91">
        <v>52</v>
      </c>
      <c r="DC91">
        <v>51</v>
      </c>
      <c r="DD91">
        <v>35</v>
      </c>
      <c r="DE91">
        <v>35</v>
      </c>
      <c r="DF91">
        <v>49</v>
      </c>
      <c r="DG91">
        <v>47</v>
      </c>
      <c r="DH91">
        <v>47</v>
      </c>
      <c r="DI91">
        <v>42</v>
      </c>
      <c r="DJ91">
        <v>31</v>
      </c>
      <c r="DK91">
        <v>31</v>
      </c>
      <c r="DL91">
        <v>51</v>
      </c>
      <c r="DM91">
        <v>85</v>
      </c>
      <c r="DN91">
        <v>103</v>
      </c>
    </row>
    <row r="92" spans="1:118" x14ac:dyDescent="0.35">
      <c r="A92">
        <v>18</v>
      </c>
      <c r="B92" s="84" t="s">
        <v>5</v>
      </c>
      <c r="C92" s="50" t="s">
        <v>134</v>
      </c>
      <c r="D92" t="s">
        <v>24</v>
      </c>
      <c r="F92" s="28">
        <f>VLOOKUP($A92, Calcs!$A$3:'Calcs'!$ALW$130, 95, FALSE)+VLOOKUP($A92, Calcs!$A$3:'Calcs'!$ALW$130, 97, FALSE)</f>
        <v>4</v>
      </c>
      <c r="G92" s="28">
        <f>VLOOKUP($A92, Calcs!$A$3:'Calcs'!$ALW$130, 96, FALSE)+VLOOKUP($A92, Calcs!$A$3:'Calcs'!$ALW$130, 98, FALSE)</f>
        <v>8</v>
      </c>
      <c r="I92" s="28">
        <f>VLOOKUP($A92, Calcs!$A$3:'Calcs'!$ALW$130, 99, FALSE)+VLOOKUP($A92, Calcs!$A$3:'Calcs'!$ALW$130, 101, FALSE)</f>
        <v>2</v>
      </c>
      <c r="J92" s="28">
        <f>VLOOKUP($A92, Calcs!$A$3:'Calcs'!$ALW$130, 100, FALSE)+VLOOKUP($A92, Calcs!$A$3:'Calcs'!$ALW$130, 102, FALSE)</f>
        <v>7</v>
      </c>
      <c r="L92" s="28">
        <f>VLOOKUP($A92, Calcs!$A$3:'Calcs'!$ALW$130, 119, FALSE)</f>
        <v>2</v>
      </c>
      <c r="M92" s="28">
        <f>VLOOKUP($A92, Calcs!$A$3:'Calcs'!$ALW$130, 120, FALSE)</f>
        <v>8</v>
      </c>
      <c r="O92" s="202">
        <f>VLOOKUP($A92, Calcs!$A$3:'Calcs'!$ALW$130, 302, FALSE)/X92</f>
        <v>16.106382978723406</v>
      </c>
      <c r="P92" s="202">
        <f>VLOOKUP($A92, Calcs!$A$3:'Calcs'!$ALW$130, 394, FALSE)/X92</f>
        <v>19.829787234042556</v>
      </c>
      <c r="Q92" s="202">
        <f t="shared" si="54"/>
        <v>-3.7234042553191493</v>
      </c>
      <c r="R92" s="202">
        <f>O92/(VLOOKUP($A92,Calcs!$A$3:'Calcs'!$ALW$130,485,FALSE)/X92)</f>
        <v>1.953548387096774</v>
      </c>
      <c r="S92" s="187">
        <f>VLOOKUP($A92, Calcs!$A$3:'Calcs'!$ALW$130, 210, FALSE)/X92</f>
        <v>0.56943698679198185</v>
      </c>
      <c r="T92" s="43">
        <f>VLOOKUP($A92, Calcs!$A$3:'Calcs'!$ALW$130, 576, FALSE)/X92</f>
        <v>-3.5643617021276599</v>
      </c>
      <c r="U92">
        <f>VLOOKUP($A92, Calcs!$A$3:'Calcs'!$ALW$130, 667, FALSE)/X92</f>
        <v>48.755319148936174</v>
      </c>
      <c r="V92">
        <f>VLOOKUP($A92, Calcs!$A$3:'Calcs'!$ALW$130, 758, FALSE)/X92</f>
        <v>31.85</v>
      </c>
      <c r="X92" s="202">
        <f>VLOOKUP($A92, Calcs!$A$3:'Calcs'!$ALW$130, 9, FALSE)</f>
        <v>15.666666666666666</v>
      </c>
      <c r="Y92" s="43">
        <f t="shared" si="55"/>
        <v>6.4950768638562009</v>
      </c>
      <c r="Z92" s="43">
        <f t="shared" si="56"/>
        <v>0.54249552767981646</v>
      </c>
      <c r="AA92" s="43">
        <f t="shared" si="57"/>
        <v>-0.15904255319148941</v>
      </c>
      <c r="AB92">
        <f t="shared" si="58"/>
        <v>48.755319148936174</v>
      </c>
      <c r="AC92">
        <f t="shared" si="59"/>
        <v>31.85</v>
      </c>
      <c r="AD92">
        <f t="shared" si="60"/>
        <v>3.2898272706328302</v>
      </c>
      <c r="AE92" s="43">
        <f t="shared" si="61"/>
        <v>5.6435804238089853</v>
      </c>
      <c r="AG92" s="94">
        <v>12</v>
      </c>
      <c r="AH92" s="94">
        <v>20</v>
      </c>
      <c r="AI92" s="94">
        <v>15</v>
      </c>
      <c r="AL92" s="28">
        <f t="shared" si="62"/>
        <v>47</v>
      </c>
      <c r="AN92" s="44">
        <v>91</v>
      </c>
      <c r="AO92" s="77">
        <f t="shared" si="63"/>
        <v>91</v>
      </c>
      <c r="AP92" s="45">
        <f t="shared" si="64"/>
        <v>0</v>
      </c>
      <c r="AQ92" s="46">
        <f t="shared" si="65"/>
        <v>0.38331687923601082</v>
      </c>
      <c r="AR92" s="43">
        <f t="shared" si="66"/>
        <v>0.3611111111111111</v>
      </c>
      <c r="AS92" s="43">
        <f t="shared" si="67"/>
        <v>0.22222222222222221</v>
      </c>
      <c r="AT92" s="43">
        <f t="shared" si="68"/>
        <v>0.49790823864028605</v>
      </c>
      <c r="AU92" s="43">
        <f t="shared" si="69"/>
        <v>0.47832517920127426</v>
      </c>
      <c r="AV92" s="43">
        <f t="shared" si="70"/>
        <v>0.2213953760216614</v>
      </c>
      <c r="AW92" s="43">
        <f t="shared" si="71"/>
        <v>0.46950014474635826</v>
      </c>
      <c r="AX92" s="43">
        <f t="shared" si="72"/>
        <v>0.6125107065839589</v>
      </c>
      <c r="AY92" s="43">
        <f t="shared" si="73"/>
        <v>0.44383070365483379</v>
      </c>
      <c r="AZ92" s="43">
        <f t="shared" si="74"/>
        <v>0.49017251577952392</v>
      </c>
      <c r="BA92" s="43">
        <f t="shared" si="75"/>
        <v>0.21400264200792601</v>
      </c>
      <c r="BB92" s="43">
        <f t="shared" si="76"/>
        <v>0.14114114114114115</v>
      </c>
      <c r="BC92">
        <v>99</v>
      </c>
      <c r="BE92">
        <f>VLOOKUP($A92, Calcs!$A$3:'Calcs'!$ALW$130, 845, FALSE)</f>
        <v>48.875</v>
      </c>
      <c r="BF92" s="43">
        <v>0.33333333333333331</v>
      </c>
      <c r="BG92">
        <f>IF(A92&lt;17, SoC!P$3, IF(A92&lt;33, SoC!P$4, IF(A92&lt;49, SoC!P$5, IF(A92&lt;65, SoC!P$6, IF(A92&lt;81, SoC!P$7, IF(A92&lt;97, SoC!P$8, SoC!P$9))))))</f>
        <v>0.95268754974287051</v>
      </c>
      <c r="BH92" s="43">
        <v>0.49790823864028605</v>
      </c>
      <c r="BI92" s="43">
        <v>0.47832517920127426</v>
      </c>
      <c r="BJ92" s="43">
        <v>5.6435804238089853</v>
      </c>
      <c r="BK92" s="183">
        <v>0.38337179356132184</v>
      </c>
      <c r="BL92">
        <f>VLOOKUP($A92, Calcs!$A$3:'Calcs'!$BAA$130, 1025, FALSE)</f>
        <v>1708</v>
      </c>
      <c r="BM92" s="554">
        <v>4.9000000000000004</v>
      </c>
      <c r="BN92" s="43">
        <f t="shared" si="77"/>
        <v>0.61917024602392012</v>
      </c>
      <c r="BO92" s="43" t="str">
        <f t="shared" si="78"/>
        <v>D-</v>
      </c>
      <c r="BP92" s="187">
        <f t="shared" si="79"/>
        <v>-3.1023807033319777</v>
      </c>
      <c r="BQ92" s="48" t="s">
        <v>501</v>
      </c>
      <c r="BR92" t="s">
        <v>1961</v>
      </c>
      <c r="BS92" t="str">
        <f t="shared" si="80"/>
        <v>Gray</v>
      </c>
      <c r="BT92" t="s">
        <v>497</v>
      </c>
      <c r="BU92" t="s">
        <v>501</v>
      </c>
      <c r="BV92" s="91">
        <f>IF(BT92="MRL", VLOOKUP(C92, Master!BL:BP, 5, FALSE), IF(BT92="UTL", VLOOKUP(C92, Ultra!BL:BP, 5, FALSE), ""))</f>
        <v>5</v>
      </c>
      <c r="BW92" t="s">
        <v>24</v>
      </c>
      <c r="BX92" t="s">
        <v>24</v>
      </c>
      <c r="BY92">
        <f>MATCH(A92, Standings!$D$21:$D$36, 0)</f>
        <v>10</v>
      </c>
      <c r="BZ92" s="183">
        <v>0.69497469361360509</v>
      </c>
      <c r="CA92" s="24" t="s">
        <v>134</v>
      </c>
      <c r="CB92">
        <v>91</v>
      </c>
      <c r="CC92">
        <v>91</v>
      </c>
      <c r="CD92">
        <v>90</v>
      </c>
      <c r="CE92">
        <v>90</v>
      </c>
      <c r="CF92">
        <v>90</v>
      </c>
      <c r="CG92">
        <v>89</v>
      </c>
      <c r="CH92">
        <v>89</v>
      </c>
      <c r="CI92">
        <v>89</v>
      </c>
      <c r="CJ92">
        <v>89</v>
      </c>
      <c r="CK92">
        <v>89</v>
      </c>
      <c r="CL92">
        <v>89</v>
      </c>
      <c r="CM92">
        <v>89</v>
      </c>
      <c r="CN92">
        <v>88</v>
      </c>
      <c r="CO92">
        <v>88</v>
      </c>
      <c r="CP92">
        <v>88</v>
      </c>
      <c r="CQ92">
        <v>88</v>
      </c>
      <c r="CR92">
        <v>88</v>
      </c>
      <c r="CS92">
        <v>89</v>
      </c>
      <c r="CT92">
        <v>89</v>
      </c>
      <c r="CU92">
        <v>94</v>
      </c>
      <c r="CV92">
        <v>94</v>
      </c>
      <c r="CW92">
        <v>93</v>
      </c>
      <c r="CX92">
        <v>92</v>
      </c>
      <c r="CY92">
        <v>90</v>
      </c>
      <c r="CZ92">
        <v>90</v>
      </c>
      <c r="DA92">
        <v>91</v>
      </c>
      <c r="DB92">
        <v>88</v>
      </c>
      <c r="DC92">
        <v>94</v>
      </c>
      <c r="DD92">
        <v>88</v>
      </c>
      <c r="DE92">
        <v>96</v>
      </c>
      <c r="DF92">
        <v>81</v>
      </c>
      <c r="DG92">
        <v>79</v>
      </c>
      <c r="DH92">
        <v>82</v>
      </c>
      <c r="DI92">
        <v>80</v>
      </c>
      <c r="DJ92">
        <v>87</v>
      </c>
      <c r="DK92">
        <v>79</v>
      </c>
      <c r="DL92">
        <v>47</v>
      </c>
      <c r="DM92">
        <v>39</v>
      </c>
      <c r="DN92">
        <v>31</v>
      </c>
    </row>
    <row r="93" spans="1:118" x14ac:dyDescent="0.35">
      <c r="A93">
        <v>2</v>
      </c>
      <c r="B93" s="83" t="s">
        <v>6</v>
      </c>
      <c r="C93" s="49" t="s">
        <v>149</v>
      </c>
      <c r="D93" t="s">
        <v>24</v>
      </c>
      <c r="F93" s="28">
        <f>VLOOKUP($A93, Calcs!$A$3:'Calcs'!$ALW$130, 95, FALSE)+VLOOKUP($A93, Calcs!$A$3:'Calcs'!$ALW$130, 97, FALSE)</f>
        <v>4</v>
      </c>
      <c r="G93" s="28">
        <f>VLOOKUP($A93, Calcs!$A$3:'Calcs'!$ALW$130, 96, FALSE)+VLOOKUP($A93, Calcs!$A$3:'Calcs'!$ALW$130, 98, FALSE)</f>
        <v>8</v>
      </c>
      <c r="I93" s="28">
        <f>VLOOKUP($A93, Calcs!$A$3:'Calcs'!$ALW$130, 99, FALSE)+VLOOKUP($A93, Calcs!$A$3:'Calcs'!$ALW$130, 101, FALSE)</f>
        <v>3</v>
      </c>
      <c r="J93" s="28">
        <f>VLOOKUP($A93, Calcs!$A$3:'Calcs'!$ALW$130, 100, FALSE)+VLOOKUP($A93, Calcs!$A$3:'Calcs'!$ALW$130, 102, FALSE)</f>
        <v>6</v>
      </c>
      <c r="L93" s="28">
        <f>VLOOKUP($A93, Calcs!$A$3:'Calcs'!$ALW$130, 119, FALSE)</f>
        <v>1</v>
      </c>
      <c r="M93" s="28">
        <f>VLOOKUP($A93, Calcs!$A$3:'Calcs'!$ALW$130, 120, FALSE)</f>
        <v>1</v>
      </c>
      <c r="O93" s="202">
        <f>VLOOKUP($A93, Calcs!$A$3:'Calcs'!$ALW$130, 302, FALSE)/X93</f>
        <v>16.46153846153846</v>
      </c>
      <c r="P93" s="202">
        <f>VLOOKUP($A93, Calcs!$A$3:'Calcs'!$ALW$130, 394, FALSE)/X93</f>
        <v>19.23076923076923</v>
      </c>
      <c r="Q93" s="202">
        <f t="shared" si="54"/>
        <v>-2.7692307692307701</v>
      </c>
      <c r="R93" s="202">
        <f>O93/(VLOOKUP($A93,Calcs!$A$3:'Calcs'!$ALW$130,485,FALSE)/X93)</f>
        <v>1.8528138528138525</v>
      </c>
      <c r="S93" s="187">
        <f>VLOOKUP($A93, Calcs!$A$3:'Calcs'!$ALW$130, 210, FALSE)/X93</f>
        <v>0.47370133580943274</v>
      </c>
      <c r="T93" s="43">
        <f>VLOOKUP($A93, Calcs!$A$3:'Calcs'!$ALW$130, 576, FALSE)/X93</f>
        <v>-4.3738461538461531</v>
      </c>
      <c r="U93">
        <f>VLOOKUP($A93, Calcs!$A$3:'Calcs'!$ALW$130, 667, FALSE)/X93</f>
        <v>29.692307692307693</v>
      </c>
      <c r="V93">
        <f>VLOOKUP($A93, Calcs!$A$3:'Calcs'!$ALW$130, 758, FALSE)/X93</f>
        <v>37.653846153846153</v>
      </c>
      <c r="X93" s="202">
        <f>VLOOKUP($A93, Calcs!$A$3:'Calcs'!$ALW$130, 9, FALSE)</f>
        <v>13</v>
      </c>
      <c r="Y93" s="43">
        <f t="shared" si="55"/>
        <v>5.7865566816101177</v>
      </c>
      <c r="Z93" s="43">
        <f t="shared" si="56"/>
        <v>0.47918185620811671</v>
      </c>
      <c r="AA93" s="43">
        <f t="shared" si="57"/>
        <v>1.604615384615383</v>
      </c>
      <c r="AB93">
        <f t="shared" si="58"/>
        <v>29.692307692307693</v>
      </c>
      <c r="AC93">
        <f t="shared" si="59"/>
        <v>37.653846153846153</v>
      </c>
      <c r="AD93">
        <f t="shared" si="60"/>
        <v>2.2965050617329772</v>
      </c>
      <c r="AE93" s="43">
        <f t="shared" si="61"/>
        <v>6.1362729856034068</v>
      </c>
      <c r="AH93" s="94">
        <v>10</v>
      </c>
      <c r="AI93" s="94">
        <v>15</v>
      </c>
      <c r="AL93" s="28">
        <f t="shared" si="62"/>
        <v>25</v>
      </c>
      <c r="AN93" s="44">
        <v>92</v>
      </c>
      <c r="AO93" s="77">
        <f t="shared" si="63"/>
        <v>92</v>
      </c>
      <c r="AP93" s="45">
        <f t="shared" si="64"/>
        <v>0</v>
      </c>
      <c r="AQ93" s="46">
        <f t="shared" si="65"/>
        <v>0.38285853200594072</v>
      </c>
      <c r="AR93" s="43">
        <f t="shared" si="66"/>
        <v>0.34722222222222227</v>
      </c>
      <c r="AS93" s="43">
        <f t="shared" si="67"/>
        <v>0.33333333333333331</v>
      </c>
      <c r="AT93" s="43">
        <f t="shared" si="68"/>
        <v>0.52594885106241329</v>
      </c>
      <c r="AU93" s="43">
        <f t="shared" si="69"/>
        <v>0.51391745509392583</v>
      </c>
      <c r="AV93" s="43">
        <f t="shared" si="70"/>
        <v>0.14831723654131163</v>
      </c>
      <c r="AW93" s="43">
        <f t="shared" si="71"/>
        <v>0.26304329096800871</v>
      </c>
      <c r="AX93" s="43">
        <f t="shared" si="72"/>
        <v>0.7435376751784547</v>
      </c>
      <c r="AY93" s="43">
        <f t="shared" si="73"/>
        <v>0.34875882969657385</v>
      </c>
      <c r="AZ93" s="43">
        <f t="shared" si="74"/>
        <v>0.55946744738911569</v>
      </c>
      <c r="BA93" s="43">
        <f t="shared" si="75"/>
        <v>0.17173051519154559</v>
      </c>
      <c r="BB93" s="43">
        <f t="shared" si="76"/>
        <v>7.5075075075075076E-2</v>
      </c>
      <c r="BC93" s="47">
        <v>14</v>
      </c>
      <c r="BE93">
        <f>VLOOKUP($A93, Calcs!$A$3:'Calcs'!$ALW$130, 845, FALSE)</f>
        <v>23.25</v>
      </c>
      <c r="BF93" s="43">
        <v>-1</v>
      </c>
      <c r="BG93">
        <f>IF(A93&lt;17, SoC!P$3, IF(A93&lt;33, SoC!P$4, IF(A93&lt;49, SoC!P$5, IF(A93&lt;65, SoC!P$6, IF(A93&lt;81, SoC!P$7, IF(A93&lt;97, SoC!P$8, SoC!P$9))))))</f>
        <v>1.0115695692293525</v>
      </c>
      <c r="BH93" s="43">
        <v>0.52594885106241329</v>
      </c>
      <c r="BI93" s="43">
        <v>0.51391745509392583</v>
      </c>
      <c r="BJ93" s="43">
        <v>6.1362729856034068</v>
      </c>
      <c r="BK93" s="183">
        <v>0.38286663355819689</v>
      </c>
      <c r="BL93">
        <f>VLOOKUP($A93, Calcs!$A$3:'Calcs'!$BAA$130, 1025, FALSE)</f>
        <v>1676</v>
      </c>
      <c r="BM93" s="554">
        <v>2.2999999999999998</v>
      </c>
      <c r="BN93" s="43">
        <f t="shared" si="77"/>
        <v>0.61876217851303494</v>
      </c>
      <c r="BO93" s="43" t="str">
        <f t="shared" si="78"/>
        <v>D-</v>
      </c>
      <c r="BP93" s="187">
        <f t="shared" si="79"/>
        <v>-2.8661376224972659</v>
      </c>
      <c r="BQ93" s="48" t="s">
        <v>459</v>
      </c>
      <c r="BR93" t="s">
        <v>1951</v>
      </c>
      <c r="BS93" t="str">
        <f t="shared" si="80"/>
        <v>Hakuna</v>
      </c>
      <c r="BT93" t="s">
        <v>1671</v>
      </c>
      <c r="BU93" t="s">
        <v>1671</v>
      </c>
      <c r="BW93" t="s">
        <v>24</v>
      </c>
      <c r="BX93" t="s">
        <v>24</v>
      </c>
      <c r="BY93">
        <f>MATCH(A93, Standings!$D$3:$D$18, 0)</f>
        <v>10</v>
      </c>
      <c r="BZ93" s="183">
        <v>0.27824122165593779</v>
      </c>
      <c r="CA93" s="25" t="s">
        <v>149</v>
      </c>
      <c r="CB93">
        <v>92</v>
      </c>
      <c r="CC93">
        <v>92</v>
      </c>
      <c r="CD93">
        <v>92</v>
      </c>
      <c r="CE93">
        <v>91</v>
      </c>
      <c r="CF93">
        <v>91</v>
      </c>
      <c r="CG93">
        <v>90</v>
      </c>
      <c r="CH93">
        <v>90</v>
      </c>
      <c r="CI93">
        <v>90</v>
      </c>
      <c r="CJ93">
        <v>90</v>
      </c>
      <c r="CK93">
        <v>90</v>
      </c>
      <c r="CL93">
        <v>90</v>
      </c>
      <c r="CM93">
        <v>90</v>
      </c>
      <c r="CN93">
        <v>90</v>
      </c>
      <c r="CO93">
        <v>90</v>
      </c>
      <c r="CP93">
        <v>91</v>
      </c>
      <c r="CQ93">
        <v>90</v>
      </c>
      <c r="CR93">
        <v>90</v>
      </c>
      <c r="CS93">
        <v>86</v>
      </c>
      <c r="CT93">
        <v>85</v>
      </c>
      <c r="CU93">
        <v>96</v>
      </c>
      <c r="CV93">
        <v>96</v>
      </c>
      <c r="CW93">
        <v>92</v>
      </c>
      <c r="CX93">
        <v>93</v>
      </c>
      <c r="CY93">
        <v>92</v>
      </c>
      <c r="CZ93">
        <v>92</v>
      </c>
      <c r="DA93">
        <v>99</v>
      </c>
      <c r="DB93">
        <v>96</v>
      </c>
      <c r="DC93">
        <v>96</v>
      </c>
      <c r="DD93">
        <v>113</v>
      </c>
      <c r="DE93">
        <v>113</v>
      </c>
      <c r="DF93">
        <v>113</v>
      </c>
      <c r="DG93">
        <v>113</v>
      </c>
      <c r="DH93">
        <v>104</v>
      </c>
      <c r="DI93">
        <v>104</v>
      </c>
      <c r="DJ93">
        <v>100</v>
      </c>
      <c r="DK93">
        <v>110</v>
      </c>
      <c r="DL93">
        <v>127</v>
      </c>
      <c r="DM93">
        <v>122</v>
      </c>
      <c r="DN93">
        <v>121</v>
      </c>
    </row>
    <row r="94" spans="1:118" x14ac:dyDescent="0.35">
      <c r="A94">
        <v>68</v>
      </c>
      <c r="B94" s="87" t="s">
        <v>2</v>
      </c>
      <c r="C94" s="53" t="s">
        <v>84</v>
      </c>
      <c r="D94" t="s">
        <v>24</v>
      </c>
      <c r="F94" s="28">
        <f>VLOOKUP($A94, Calcs!$A$3:'Calcs'!$ALW$130, 95, FALSE)+VLOOKUP($A94, Calcs!$A$3:'Calcs'!$ALW$130, 97, FALSE)</f>
        <v>5</v>
      </c>
      <c r="G94" s="28">
        <f>VLOOKUP($A94, Calcs!$A$3:'Calcs'!$ALW$130, 96, FALSE)+VLOOKUP($A94, Calcs!$A$3:'Calcs'!$ALW$130, 98, FALSE)</f>
        <v>7</v>
      </c>
      <c r="I94" s="28">
        <f>VLOOKUP($A94, Calcs!$A$3:'Calcs'!$ALW$130, 99, FALSE)+VLOOKUP($A94, Calcs!$A$3:'Calcs'!$ALW$130, 101, FALSE)</f>
        <v>4</v>
      </c>
      <c r="J94" s="28">
        <f>VLOOKUP($A94, Calcs!$A$3:'Calcs'!$ALW$130, 100, FALSE)+VLOOKUP($A94, Calcs!$A$3:'Calcs'!$ALW$130, 102, FALSE)</f>
        <v>5</v>
      </c>
      <c r="L94" s="28">
        <f>VLOOKUP($A94, Calcs!$A$3:'Calcs'!$ALW$130, 119, FALSE)</f>
        <v>0</v>
      </c>
      <c r="M94" s="28">
        <f>VLOOKUP($A94, Calcs!$A$3:'Calcs'!$ALW$130, 120, FALSE)</f>
        <v>1</v>
      </c>
      <c r="O94" s="202">
        <f>VLOOKUP($A94, Calcs!$A$3:'Calcs'!$ALW$130, 302, FALSE)/X94</f>
        <v>14.16</v>
      </c>
      <c r="P94" s="202">
        <f>VLOOKUP($A94, Calcs!$A$3:'Calcs'!$ALW$130, 394, FALSE)/X94</f>
        <v>19.760000000000002</v>
      </c>
      <c r="Q94" s="202">
        <f t="shared" si="54"/>
        <v>-5.6000000000000014</v>
      </c>
      <c r="R94" s="202">
        <f>O94/(VLOOKUP($A94,Calcs!$A$3:'Calcs'!$ALW$130,485,FALSE)/X94)</f>
        <v>1.7524752475247525</v>
      </c>
      <c r="S94" s="187">
        <f>VLOOKUP($A94, Calcs!$A$3:'Calcs'!$ALW$130, 210, FALSE)/X94</f>
        <v>0.51154081077908786</v>
      </c>
      <c r="T94" s="43">
        <f>VLOOKUP($A94, Calcs!$A$3:'Calcs'!$ALW$130, 576, FALSE)/X94</f>
        <v>-4.5500000000000007</v>
      </c>
      <c r="U94">
        <f>VLOOKUP($A94, Calcs!$A$3:'Calcs'!$ALW$130, 667, FALSE)/X94</f>
        <v>31.16</v>
      </c>
      <c r="V94">
        <f>VLOOKUP($A94, Calcs!$A$3:'Calcs'!$ALW$130, 758, FALSE)/X94</f>
        <v>32.231999999999999</v>
      </c>
      <c r="X94" s="202">
        <f>VLOOKUP($A94, Calcs!$A$3:'Calcs'!$ALW$130, 9, FALSE)</f>
        <v>12.5</v>
      </c>
      <c r="Y94" s="43">
        <f t="shared" si="55"/>
        <v>6.3388993035720462</v>
      </c>
      <c r="Z94" s="43">
        <f t="shared" si="56"/>
        <v>0.5225971530935305</v>
      </c>
      <c r="AA94" s="43">
        <f t="shared" si="57"/>
        <v>-1.0500000000000007</v>
      </c>
      <c r="AB94">
        <f t="shared" si="58"/>
        <v>31.16</v>
      </c>
      <c r="AC94">
        <f t="shared" si="59"/>
        <v>32.231999999999999</v>
      </c>
      <c r="AD94">
        <f t="shared" si="60"/>
        <v>1.9695910336233744</v>
      </c>
      <c r="AE94" s="43">
        <f t="shared" si="61"/>
        <v>5.6773233129706471</v>
      </c>
      <c r="AH94" s="94">
        <v>0</v>
      </c>
      <c r="AI94" s="94">
        <v>15</v>
      </c>
      <c r="AL94" s="28">
        <f t="shared" si="62"/>
        <v>15</v>
      </c>
      <c r="AN94" s="44">
        <v>93</v>
      </c>
      <c r="AO94" s="77">
        <f t="shared" si="63"/>
        <v>93</v>
      </c>
      <c r="AP94" s="45">
        <f t="shared" si="64"/>
        <v>0</v>
      </c>
      <c r="AQ94" s="46">
        <f t="shared" si="65"/>
        <v>0.37817310145522548</v>
      </c>
      <c r="AR94" s="43">
        <f t="shared" si="66"/>
        <v>0.41666666666666669</v>
      </c>
      <c r="AS94" s="43">
        <f t="shared" si="67"/>
        <v>0.44444444444444442</v>
      </c>
      <c r="AT94" s="43">
        <f t="shared" si="68"/>
        <v>0.34423534501406</v>
      </c>
      <c r="AU94" s="43">
        <f t="shared" si="69"/>
        <v>0.48247177658942364</v>
      </c>
      <c r="AV94" s="43">
        <f t="shared" si="70"/>
        <v>7.5526324816971954E-2</v>
      </c>
      <c r="AW94" s="43">
        <f t="shared" si="71"/>
        <v>0.4046143828422496</v>
      </c>
      <c r="AX94" s="43">
        <f t="shared" si="72"/>
        <v>0.54631904271336862</v>
      </c>
      <c r="AY94" s="43">
        <f t="shared" si="73"/>
        <v>0.31531318796898011</v>
      </c>
      <c r="AZ94" s="43">
        <f t="shared" si="74"/>
        <v>0.49491829718172631</v>
      </c>
      <c r="BA94" s="43">
        <f t="shared" si="75"/>
        <v>0.21928665785997359</v>
      </c>
      <c r="BB94" s="43">
        <f t="shared" si="76"/>
        <v>4.5045045045045043E-2</v>
      </c>
      <c r="BC94">
        <v>31</v>
      </c>
      <c r="BE94">
        <f>VLOOKUP($A94, Calcs!$A$3:'Calcs'!$ALW$130, 845, FALSE)</f>
        <v>11.375</v>
      </c>
      <c r="BF94" s="43">
        <v>0.66666666666666663</v>
      </c>
      <c r="BG94">
        <f>IF(A94&lt;17, SoC!P$3, IF(A94&lt;33, SoC!P$4, IF(A94&lt;49, SoC!P$5, IF(A94&lt;65, SoC!P$6, IF(A94&lt;81, SoC!P$7, IF(A94&lt;97, SoC!P$8, SoC!P$9))))))</f>
        <v>1.0216138030074347</v>
      </c>
      <c r="BH94" s="43">
        <v>0.34423534501406</v>
      </c>
      <c r="BI94" s="43">
        <v>0.48247177658942364</v>
      </c>
      <c r="BJ94" s="43">
        <v>5.6773233129706471</v>
      </c>
      <c r="BK94" s="183">
        <v>0.37792062575640611</v>
      </c>
      <c r="BL94">
        <f>VLOOKUP($A94, Calcs!$A$3:'Calcs'!$BAA$130, 1025, FALSE)</f>
        <v>1712</v>
      </c>
      <c r="BM94" s="554">
        <v>1.1000000000000001</v>
      </c>
      <c r="BN94" s="43">
        <f t="shared" si="77"/>
        <v>0.61475249146010469</v>
      </c>
      <c r="BO94" s="43" t="str">
        <f t="shared" si="78"/>
        <v>D-</v>
      </c>
      <c r="BP94" s="187">
        <f t="shared" si="79"/>
        <v>-3.1945326148494613</v>
      </c>
      <c r="BQ94" s="48" t="s">
        <v>504</v>
      </c>
      <c r="BR94" t="s">
        <v>1956</v>
      </c>
      <c r="BS94" t="str">
        <f t="shared" si="80"/>
        <v>Emerald</v>
      </c>
      <c r="BT94" t="s">
        <v>1671</v>
      </c>
      <c r="BU94" t="s">
        <v>1671</v>
      </c>
      <c r="BW94" t="s">
        <v>24</v>
      </c>
      <c r="BX94" t="s">
        <v>24</v>
      </c>
      <c r="BY94">
        <f>MATCH(A94, Standings!$X$3:$X$18, 0)</f>
        <v>10</v>
      </c>
      <c r="BZ94" s="183">
        <v>0.3842016199299389</v>
      </c>
      <c r="CA94" s="21" t="s">
        <v>84</v>
      </c>
      <c r="CB94">
        <v>93</v>
      </c>
      <c r="CC94">
        <v>93</v>
      </c>
      <c r="CD94">
        <v>94</v>
      </c>
      <c r="CE94">
        <v>94</v>
      </c>
      <c r="CF94">
        <v>94</v>
      </c>
      <c r="CG94">
        <v>94</v>
      </c>
      <c r="CH94">
        <v>93</v>
      </c>
      <c r="CI94">
        <v>93</v>
      </c>
      <c r="CJ94">
        <v>93</v>
      </c>
      <c r="CK94">
        <v>93</v>
      </c>
      <c r="CL94">
        <v>93</v>
      </c>
      <c r="CM94">
        <v>93</v>
      </c>
      <c r="CN94">
        <v>93</v>
      </c>
      <c r="CO94">
        <v>93</v>
      </c>
      <c r="CP94">
        <v>93</v>
      </c>
      <c r="CQ94">
        <v>98</v>
      </c>
      <c r="CR94">
        <v>99</v>
      </c>
      <c r="CS94">
        <v>106</v>
      </c>
      <c r="CT94">
        <v>106</v>
      </c>
      <c r="CU94">
        <v>107</v>
      </c>
      <c r="CV94">
        <v>106</v>
      </c>
      <c r="CW94">
        <v>107</v>
      </c>
      <c r="CX94">
        <v>108</v>
      </c>
      <c r="CY94">
        <v>108</v>
      </c>
      <c r="CZ94">
        <v>108</v>
      </c>
      <c r="DA94">
        <v>109</v>
      </c>
      <c r="DB94">
        <v>110</v>
      </c>
      <c r="DC94">
        <v>109</v>
      </c>
      <c r="DD94">
        <v>92</v>
      </c>
      <c r="DE94">
        <v>91</v>
      </c>
      <c r="DF94">
        <v>103</v>
      </c>
      <c r="DG94">
        <v>104</v>
      </c>
      <c r="DH94">
        <v>111</v>
      </c>
      <c r="DI94">
        <v>111</v>
      </c>
      <c r="DJ94">
        <v>107</v>
      </c>
      <c r="DK94">
        <v>108</v>
      </c>
      <c r="DL94">
        <v>120</v>
      </c>
      <c r="DM94">
        <v>105</v>
      </c>
      <c r="DN94">
        <v>98</v>
      </c>
    </row>
    <row r="95" spans="1:118" x14ac:dyDescent="0.35">
      <c r="A95">
        <v>96</v>
      </c>
      <c r="B95" s="88" t="s">
        <v>1</v>
      </c>
      <c r="C95" s="54" t="s">
        <v>57</v>
      </c>
      <c r="D95" t="s">
        <v>24</v>
      </c>
      <c r="F95" s="28">
        <f>VLOOKUP($A95, Calcs!$A$3:'Calcs'!$ALW$130, 95, FALSE)+VLOOKUP($A95, Calcs!$A$3:'Calcs'!$ALW$130, 97, FALSE)</f>
        <v>3</v>
      </c>
      <c r="G95" s="28">
        <f>VLOOKUP($A95, Calcs!$A$3:'Calcs'!$ALW$130, 96, FALSE)+VLOOKUP($A95, Calcs!$A$3:'Calcs'!$ALW$130, 98, FALSE)</f>
        <v>9</v>
      </c>
      <c r="I95" s="28">
        <f>VLOOKUP($A95, Calcs!$A$3:'Calcs'!$ALW$130, 99, FALSE)+VLOOKUP($A95, Calcs!$A$3:'Calcs'!$ALW$130, 101, FALSE)</f>
        <v>1</v>
      </c>
      <c r="J95" s="28">
        <f>VLOOKUP($A95, Calcs!$A$3:'Calcs'!$ALW$130, 100, FALSE)+VLOOKUP($A95, Calcs!$A$3:'Calcs'!$ALW$130, 102, FALSE)</f>
        <v>8</v>
      </c>
      <c r="L95" s="28">
        <f>VLOOKUP($A95, Calcs!$A$3:'Calcs'!$ALW$130, 119, FALSE)</f>
        <v>6</v>
      </c>
      <c r="M95" s="28">
        <f>VLOOKUP($A95, Calcs!$A$3:'Calcs'!$ALW$130, 120, FALSE)</f>
        <v>7</v>
      </c>
      <c r="O95" s="202">
        <f>VLOOKUP($A95, Calcs!$A$3:'Calcs'!$ALW$130, 302, FALSE)/X95</f>
        <v>15.66336633663366</v>
      </c>
      <c r="P95" s="202">
        <f>VLOOKUP($A95, Calcs!$A$3:'Calcs'!$ALW$130, 394, FALSE)/X95</f>
        <v>19.257425742574256</v>
      </c>
      <c r="Q95" s="202">
        <f t="shared" si="54"/>
        <v>-3.5940594059405964</v>
      </c>
      <c r="R95" s="202">
        <f>O95/(VLOOKUP($A95,Calcs!$A$3:'Calcs'!$ALW$130,485,FALSE)/X95)</f>
        <v>1.972568578553616</v>
      </c>
      <c r="S95" s="187">
        <f>VLOOKUP($A95, Calcs!$A$3:'Calcs'!$ALW$130, 210, FALSE)/X95</f>
        <v>0.53768133131519746</v>
      </c>
      <c r="T95" s="43">
        <f>VLOOKUP($A95, Calcs!$A$3:'Calcs'!$ALW$130, 576, FALSE)/X95</f>
        <v>-3.4570297029702961</v>
      </c>
      <c r="U95">
        <f>VLOOKUP($A95, Calcs!$A$3:'Calcs'!$ALW$130, 667, FALSE)/X95</f>
        <v>44.554455445544548</v>
      </c>
      <c r="V95">
        <f>VLOOKUP($A95, Calcs!$A$3:'Calcs'!$ALW$130, 758, FALSE)/X95</f>
        <v>34.299999999999997</v>
      </c>
      <c r="X95" s="202">
        <f>VLOOKUP($A95, Calcs!$A$3:'Calcs'!$ALW$130, 9, FALSE)</f>
        <v>16.833333333333336</v>
      </c>
      <c r="Y95" s="43">
        <f t="shared" si="55"/>
        <v>6.0751570624389188</v>
      </c>
      <c r="Z95" s="43">
        <f t="shared" si="56"/>
        <v>0.54658513166202927</v>
      </c>
      <c r="AA95" s="43">
        <f t="shared" si="57"/>
        <v>-0.13702970297030026</v>
      </c>
      <c r="AB95">
        <f t="shared" si="58"/>
        <v>44.554455445544548</v>
      </c>
      <c r="AC95">
        <f t="shared" si="59"/>
        <v>34.299999999999997</v>
      </c>
      <c r="AD95">
        <f t="shared" si="60"/>
        <v>3.2433312803639791</v>
      </c>
      <c r="AE95" s="43">
        <f t="shared" si="61"/>
        <v>5.8566201857385289</v>
      </c>
      <c r="AG95" s="94">
        <v>27</v>
      </c>
      <c r="AH95" s="94">
        <v>30</v>
      </c>
      <c r="AI95" s="94">
        <v>10</v>
      </c>
      <c r="AL95" s="28">
        <f t="shared" si="62"/>
        <v>67</v>
      </c>
      <c r="AN95" s="44">
        <v>94</v>
      </c>
      <c r="AO95" s="77">
        <f t="shared" si="63"/>
        <v>94</v>
      </c>
      <c r="AP95" s="45">
        <f t="shared" si="64"/>
        <v>0</v>
      </c>
      <c r="AQ95" s="46">
        <f t="shared" si="65"/>
        <v>0.37505498352101219</v>
      </c>
      <c r="AR95" s="43">
        <f t="shared" si="66"/>
        <v>0.33333333333333331</v>
      </c>
      <c r="AS95" s="43">
        <f t="shared" si="67"/>
        <v>0.1111111111111111</v>
      </c>
      <c r="AT95" s="43">
        <f t="shared" si="68"/>
        <v>0.46293071876947539</v>
      </c>
      <c r="AU95" s="43">
        <f t="shared" si="69"/>
        <v>0.51233358629980663</v>
      </c>
      <c r="AV95" s="43">
        <f t="shared" si="70"/>
        <v>0.23519362519331322</v>
      </c>
      <c r="AW95" s="43">
        <f t="shared" si="71"/>
        <v>0.48283576013148827</v>
      </c>
      <c r="AX95" s="43">
        <f t="shared" si="72"/>
        <v>0.61414610139197578</v>
      </c>
      <c r="AY95" s="43">
        <f t="shared" si="73"/>
        <v>0.43955282325520495</v>
      </c>
      <c r="AZ95" s="43">
        <f t="shared" si="74"/>
        <v>0.52013557363301599</v>
      </c>
      <c r="BA95" s="43">
        <f t="shared" si="75"/>
        <v>0.28137384412153238</v>
      </c>
      <c r="BB95" s="43">
        <f t="shared" si="76"/>
        <v>0.20120120120120119</v>
      </c>
      <c r="BC95">
        <v>130</v>
      </c>
      <c r="BE95">
        <f>VLOOKUP($A95, Calcs!$A$3:'Calcs'!$ALW$130, 845, FALSE)</f>
        <v>79.3125</v>
      </c>
      <c r="BF95" s="43">
        <v>0</v>
      </c>
      <c r="BG95">
        <f>IF(A95&lt;17, SoC!P$3, IF(A95&lt;33, SoC!P$4, IF(A95&lt;49, SoC!P$5, IF(A95&lt;65, SoC!P$6, IF(A95&lt;81, SoC!P$7, IF(A95&lt;97, SoC!P$8, SoC!P$9))))))</f>
        <v>1.0165596233833387</v>
      </c>
      <c r="BH95" s="43">
        <v>0.46293071876947539</v>
      </c>
      <c r="BI95" s="43">
        <v>0.51233358629980663</v>
      </c>
      <c r="BJ95" s="43">
        <v>5.8566201857385289</v>
      </c>
      <c r="BK95" s="183">
        <v>0.37517193274790295</v>
      </c>
      <c r="BL95">
        <f>VLOOKUP($A95, Calcs!$A$3:'Calcs'!$BAA$130, 1025, FALSE)</f>
        <v>1759</v>
      </c>
      <c r="BM95" s="554">
        <v>7.9</v>
      </c>
      <c r="BN95" s="43">
        <f t="shared" si="77"/>
        <v>0.61251280210939507</v>
      </c>
      <c r="BO95" s="43" t="str">
        <f t="shared" si="78"/>
        <v>D-</v>
      </c>
      <c r="BP95" s="187">
        <f t="shared" si="79"/>
        <v>-3.1598580386355835</v>
      </c>
      <c r="BQ95" s="48" t="s">
        <v>350</v>
      </c>
      <c r="BR95" t="s">
        <v>1965</v>
      </c>
      <c r="BS95" t="str">
        <f t="shared" si="80"/>
        <v>Platinum</v>
      </c>
      <c r="BT95" t="s">
        <v>497</v>
      </c>
      <c r="BU95" t="s">
        <v>350</v>
      </c>
      <c r="BV95" s="91">
        <f>IF(BT95="MRL", VLOOKUP(C95, Master!BL:BP, 5, FALSE), IF(BT95="UTL", VLOOKUP(C95, Ultra!BL:BP, 5, FALSE), ""))</f>
        <v>3</v>
      </c>
      <c r="BW95" t="s">
        <v>24</v>
      </c>
      <c r="BX95" t="s">
        <v>24</v>
      </c>
      <c r="BY95">
        <f>MATCH(A95, Standings!$X$21:$X$36, 0)</f>
        <v>14</v>
      </c>
      <c r="BZ95" s="183">
        <v>0.58566817024009854</v>
      </c>
      <c r="CA95" s="20" t="s">
        <v>57</v>
      </c>
      <c r="CB95">
        <v>94</v>
      </c>
      <c r="CC95">
        <v>94</v>
      </c>
      <c r="CD95">
        <v>93</v>
      </c>
      <c r="CE95">
        <v>93</v>
      </c>
      <c r="CF95">
        <v>93</v>
      </c>
      <c r="CG95">
        <v>92</v>
      </c>
      <c r="CH95">
        <v>91</v>
      </c>
      <c r="CI95">
        <v>91</v>
      </c>
      <c r="CJ95">
        <v>91</v>
      </c>
      <c r="CK95">
        <v>91</v>
      </c>
      <c r="CL95">
        <v>91</v>
      </c>
      <c r="CM95">
        <v>91</v>
      </c>
      <c r="CN95">
        <v>91</v>
      </c>
      <c r="CO95">
        <v>91</v>
      </c>
      <c r="CP95">
        <v>89</v>
      </c>
      <c r="CQ95">
        <v>87</v>
      </c>
      <c r="CR95">
        <v>85</v>
      </c>
      <c r="CS95">
        <v>82</v>
      </c>
      <c r="CT95">
        <v>82</v>
      </c>
      <c r="CU95">
        <v>79</v>
      </c>
      <c r="CV95">
        <v>78</v>
      </c>
      <c r="CW95">
        <v>70</v>
      </c>
      <c r="CX95">
        <v>69</v>
      </c>
      <c r="CY95">
        <v>66</v>
      </c>
      <c r="CZ95">
        <v>65</v>
      </c>
      <c r="DA95">
        <v>73</v>
      </c>
      <c r="DB95">
        <v>78</v>
      </c>
      <c r="DC95">
        <v>86</v>
      </c>
      <c r="DD95">
        <v>79</v>
      </c>
      <c r="DE95">
        <v>84</v>
      </c>
      <c r="DF95">
        <v>99</v>
      </c>
      <c r="DG95">
        <v>108</v>
      </c>
      <c r="DH95">
        <v>115</v>
      </c>
      <c r="DI95">
        <v>114</v>
      </c>
      <c r="DJ95">
        <v>111</v>
      </c>
      <c r="DK95">
        <v>113</v>
      </c>
      <c r="DL95">
        <v>94</v>
      </c>
      <c r="DM95">
        <v>65</v>
      </c>
      <c r="DN95">
        <v>50</v>
      </c>
    </row>
    <row r="96" spans="1:118" x14ac:dyDescent="0.35">
      <c r="A96">
        <v>78</v>
      </c>
      <c r="B96" s="87" t="s">
        <v>2</v>
      </c>
      <c r="C96" s="53" t="s">
        <v>75</v>
      </c>
      <c r="D96" t="s">
        <v>24</v>
      </c>
      <c r="F96" s="28">
        <f>VLOOKUP($A96, Calcs!$A$3:'Calcs'!$ALW$130, 95, FALSE)+VLOOKUP($A96, Calcs!$A$3:'Calcs'!$ALW$130, 97, FALSE)</f>
        <v>3</v>
      </c>
      <c r="G96" s="28">
        <f>VLOOKUP($A96, Calcs!$A$3:'Calcs'!$ALW$130, 96, FALSE)+VLOOKUP($A96, Calcs!$A$3:'Calcs'!$ALW$130, 98, FALSE)</f>
        <v>9</v>
      </c>
      <c r="I96" s="28">
        <f>VLOOKUP($A96, Calcs!$A$3:'Calcs'!$ALW$130, 99, FALSE)+VLOOKUP($A96, Calcs!$A$3:'Calcs'!$ALW$130, 101, FALSE)</f>
        <v>2</v>
      </c>
      <c r="J96" s="28">
        <f>VLOOKUP($A96, Calcs!$A$3:'Calcs'!$ALW$130, 100, FALSE)+VLOOKUP($A96, Calcs!$A$3:'Calcs'!$ALW$130, 102, FALSE)</f>
        <v>7</v>
      </c>
      <c r="L96" s="28">
        <f>VLOOKUP($A96, Calcs!$A$3:'Calcs'!$ALW$130, 119, FALSE)</f>
        <v>1</v>
      </c>
      <c r="M96" s="28">
        <f>VLOOKUP($A96, Calcs!$A$3:'Calcs'!$ALW$130, 120, FALSE)</f>
        <v>1</v>
      </c>
      <c r="O96" s="202">
        <f>VLOOKUP($A96, Calcs!$A$3:'Calcs'!$ALW$130, 302, FALSE)/X96</f>
        <v>16.653846153846153</v>
      </c>
      <c r="P96" s="202">
        <f>VLOOKUP($A96, Calcs!$A$3:'Calcs'!$ALW$130, 394, FALSE)/X96</f>
        <v>19.653846153846153</v>
      </c>
      <c r="Q96" s="202">
        <f t="shared" si="54"/>
        <v>-3</v>
      </c>
      <c r="R96" s="202">
        <f>O96/(VLOOKUP($A96,Calcs!$A$3:'Calcs'!$ALW$130,485,FALSE)/X96)</f>
        <v>2.1019417475728153</v>
      </c>
      <c r="S96" s="187">
        <f>VLOOKUP($A96, Calcs!$A$3:'Calcs'!$ALW$130, 210, FALSE)/X96</f>
        <v>0.5320638160695903</v>
      </c>
      <c r="T96" s="43">
        <f>VLOOKUP($A96, Calcs!$A$3:'Calcs'!$ALW$130, 576, FALSE)/X96</f>
        <v>-2.046153846153846</v>
      </c>
      <c r="U96">
        <f>VLOOKUP($A96, Calcs!$A$3:'Calcs'!$ALW$130, 667, FALSE)/X96</f>
        <v>39.730769230769234</v>
      </c>
      <c r="V96">
        <f>VLOOKUP($A96, Calcs!$A$3:'Calcs'!$ALW$130, 758, FALSE)/X96</f>
        <v>39.67307692307692</v>
      </c>
      <c r="X96" s="202">
        <f>VLOOKUP($A96, Calcs!$A$3:'Calcs'!$ALW$130, 9, FALSE)</f>
        <v>13</v>
      </c>
      <c r="Y96" s="43">
        <f t="shared" si="55"/>
        <v>5.2610098549931648</v>
      </c>
      <c r="Z96" s="43">
        <f t="shared" si="56"/>
        <v>0.5435637385775024</v>
      </c>
      <c r="AA96" s="43">
        <f t="shared" si="57"/>
        <v>-0.95384615384615401</v>
      </c>
      <c r="AB96">
        <f t="shared" si="58"/>
        <v>39.730769230769234</v>
      </c>
      <c r="AC96">
        <f t="shared" si="59"/>
        <v>39.67307692307692</v>
      </c>
      <c r="AD96">
        <f t="shared" si="60"/>
        <v>3.0363368335547585</v>
      </c>
      <c r="AE96" s="43">
        <f t="shared" si="61"/>
        <v>6.2986567554580173</v>
      </c>
      <c r="AH96" s="94">
        <v>10</v>
      </c>
      <c r="AI96" s="94">
        <v>15</v>
      </c>
      <c r="AL96" s="28">
        <f t="shared" si="62"/>
        <v>25</v>
      </c>
      <c r="AN96" s="44">
        <v>95</v>
      </c>
      <c r="AO96" s="77">
        <f t="shared" si="63"/>
        <v>95</v>
      </c>
      <c r="AP96" s="45">
        <f t="shared" si="64"/>
        <v>0</v>
      </c>
      <c r="AQ96" s="46">
        <f t="shared" si="65"/>
        <v>0.37036178345002824</v>
      </c>
      <c r="AR96" s="43">
        <f t="shared" si="66"/>
        <v>0.2638888888888889</v>
      </c>
      <c r="AS96" s="43">
        <f t="shared" si="67"/>
        <v>0.22222222222222221</v>
      </c>
      <c r="AT96" s="43">
        <f t="shared" si="68"/>
        <v>0.54113213198222909</v>
      </c>
      <c r="AU96" s="43">
        <f t="shared" si="69"/>
        <v>0.48877919466154773</v>
      </c>
      <c r="AV96" s="43">
        <f t="shared" si="70"/>
        <v>0.32904773945413424</v>
      </c>
      <c r="AW96" s="43">
        <f t="shared" si="71"/>
        <v>0.47298342815074212</v>
      </c>
      <c r="AX96" s="43">
        <f t="shared" si="72"/>
        <v>0.55346257474991922</v>
      </c>
      <c r="AY96" s="43">
        <f t="shared" si="73"/>
        <v>0.4203282985368606</v>
      </c>
      <c r="AZ96" s="43">
        <f t="shared" si="74"/>
        <v>0.58230597408738982</v>
      </c>
      <c r="BA96" s="43">
        <f t="shared" si="75"/>
        <v>0.18229854689564068</v>
      </c>
      <c r="BB96" s="43">
        <f t="shared" si="76"/>
        <v>7.5075075075075076E-2</v>
      </c>
      <c r="BC96">
        <v>43</v>
      </c>
      <c r="BE96">
        <f>VLOOKUP($A96, Calcs!$A$3:'Calcs'!$ALW$130, 845, FALSE)</f>
        <v>15.53125</v>
      </c>
      <c r="BF96" s="43">
        <v>-2</v>
      </c>
      <c r="BG96">
        <f>IF(A96&lt;17, SoC!P$3, IF(A96&lt;33, SoC!P$4, IF(A96&lt;49, SoC!P$5, IF(A96&lt;65, SoC!P$6, IF(A96&lt;81, SoC!P$7, IF(A96&lt;97, SoC!P$8, SoC!P$9))))))</f>
        <v>1.0216138030074347</v>
      </c>
      <c r="BH96" s="43">
        <v>0.54113213198222909</v>
      </c>
      <c r="BI96" s="43">
        <v>0.48877919466154773</v>
      </c>
      <c r="BJ96" s="43">
        <v>6.2986567554580173</v>
      </c>
      <c r="BK96" s="183">
        <v>0.37008958491215449</v>
      </c>
      <c r="BL96">
        <f>VLOOKUP($A96, Calcs!$A$3:'Calcs'!$BAA$130, 1025, FALSE)</f>
        <v>1684</v>
      </c>
      <c r="BM96" s="554">
        <v>1.6</v>
      </c>
      <c r="BN96" s="43">
        <f t="shared" si="77"/>
        <v>0.60834988691718728</v>
      </c>
      <c r="BO96" s="43" t="str">
        <f t="shared" si="78"/>
        <v>D-</v>
      </c>
      <c r="BP96" s="187">
        <f t="shared" si="79"/>
        <v>-3.0404867104908084</v>
      </c>
      <c r="BQ96" s="48" t="s">
        <v>486</v>
      </c>
      <c r="BR96" t="s">
        <v>1956</v>
      </c>
      <c r="BS96" t="str">
        <f t="shared" si="80"/>
        <v>Wild</v>
      </c>
      <c r="BT96" t="s">
        <v>1671</v>
      </c>
      <c r="BU96" t="s">
        <v>1671</v>
      </c>
      <c r="BW96" t="s">
        <v>24</v>
      </c>
      <c r="BX96" t="s">
        <v>24</v>
      </c>
      <c r="BY96">
        <f>MATCH(A96, Standings!$X$3:$X$18, 0)</f>
        <v>12</v>
      </c>
      <c r="BZ96" s="183">
        <v>0.36477949713062136</v>
      </c>
      <c r="CA96" s="21" t="s">
        <v>75</v>
      </c>
      <c r="CB96">
        <v>95</v>
      </c>
      <c r="CC96">
        <v>95</v>
      </c>
      <c r="CD96">
        <v>95</v>
      </c>
      <c r="CE96">
        <v>96</v>
      </c>
      <c r="CF96">
        <v>96</v>
      </c>
      <c r="CG96">
        <v>96</v>
      </c>
      <c r="CH96">
        <v>96</v>
      </c>
      <c r="CI96">
        <v>96</v>
      </c>
      <c r="CJ96">
        <v>96</v>
      </c>
      <c r="CK96">
        <v>96</v>
      </c>
      <c r="CL96">
        <v>96</v>
      </c>
      <c r="CM96">
        <v>96</v>
      </c>
      <c r="CN96">
        <v>96</v>
      </c>
      <c r="CO96">
        <v>96</v>
      </c>
      <c r="CP96">
        <v>97</v>
      </c>
      <c r="CQ96">
        <v>93</v>
      </c>
      <c r="CR96">
        <v>93</v>
      </c>
      <c r="CS96">
        <v>90</v>
      </c>
      <c r="CT96">
        <v>90</v>
      </c>
      <c r="CU96">
        <v>85</v>
      </c>
      <c r="CV96">
        <v>85</v>
      </c>
      <c r="CW96">
        <v>78</v>
      </c>
      <c r="CX96">
        <v>81</v>
      </c>
      <c r="CY96">
        <v>74</v>
      </c>
      <c r="CZ96">
        <v>74</v>
      </c>
      <c r="DA96">
        <v>79</v>
      </c>
      <c r="DB96">
        <v>79</v>
      </c>
      <c r="DC96">
        <v>78</v>
      </c>
      <c r="DD96">
        <v>101</v>
      </c>
      <c r="DE96">
        <v>100</v>
      </c>
      <c r="DF96">
        <v>82</v>
      </c>
      <c r="DG96">
        <v>83</v>
      </c>
      <c r="DH96">
        <v>83</v>
      </c>
      <c r="DI96">
        <v>84</v>
      </c>
      <c r="DJ96">
        <v>82</v>
      </c>
      <c r="DK96">
        <v>88</v>
      </c>
      <c r="DL96">
        <v>88</v>
      </c>
      <c r="DM96">
        <v>92</v>
      </c>
      <c r="DN96">
        <v>102</v>
      </c>
    </row>
    <row r="97" spans="1:118" x14ac:dyDescent="0.35">
      <c r="A97">
        <v>10</v>
      </c>
      <c r="B97" s="83" t="s">
        <v>6</v>
      </c>
      <c r="C97" s="49" t="s">
        <v>141</v>
      </c>
      <c r="D97" t="s">
        <v>24</v>
      </c>
      <c r="F97" s="28">
        <f>VLOOKUP($A97, Calcs!$A$3:'Calcs'!$ALW$130, 95, FALSE)+VLOOKUP($A97, Calcs!$A$3:'Calcs'!$ALW$130, 97, FALSE)</f>
        <v>3</v>
      </c>
      <c r="G97" s="28">
        <f>VLOOKUP($A97, Calcs!$A$3:'Calcs'!$ALW$130, 96, FALSE)+VLOOKUP($A97, Calcs!$A$3:'Calcs'!$ALW$130, 98, FALSE)</f>
        <v>9</v>
      </c>
      <c r="I97" s="28">
        <f>VLOOKUP($A97, Calcs!$A$3:'Calcs'!$ALW$130, 99, FALSE)+VLOOKUP($A97, Calcs!$A$3:'Calcs'!$ALW$130, 101, FALSE)</f>
        <v>2</v>
      </c>
      <c r="J97" s="28">
        <f>VLOOKUP($A97, Calcs!$A$3:'Calcs'!$ALW$130, 100, FALSE)+VLOOKUP($A97, Calcs!$A$3:'Calcs'!$ALW$130, 102, FALSE)</f>
        <v>7</v>
      </c>
      <c r="L97" s="28">
        <f>VLOOKUP($A97, Calcs!$A$3:'Calcs'!$ALW$130, 119, FALSE)</f>
        <v>1</v>
      </c>
      <c r="M97" s="28">
        <f>VLOOKUP($A97, Calcs!$A$3:'Calcs'!$ALW$130, 120, FALSE)</f>
        <v>1</v>
      </c>
      <c r="O97" s="202">
        <f>VLOOKUP($A97, Calcs!$A$3:'Calcs'!$ALW$130, 302, FALSE)/X97</f>
        <v>18.115384615384617</v>
      </c>
      <c r="P97" s="202">
        <f>VLOOKUP($A97, Calcs!$A$3:'Calcs'!$ALW$130, 394, FALSE)/X97</f>
        <v>20.46153846153846</v>
      </c>
      <c r="Q97" s="202">
        <f t="shared" si="54"/>
        <v>-2.3461538461538431</v>
      </c>
      <c r="R97" s="202">
        <f>O97/(VLOOKUP($A97,Calcs!$A$3:'Calcs'!$ALW$130,485,FALSE)/X97)</f>
        <v>2.1216216216216219</v>
      </c>
      <c r="S97" s="187">
        <f>VLOOKUP($A97, Calcs!$A$3:'Calcs'!$ALW$130, 210, FALSE)/X97</f>
        <v>0.50239227685003673</v>
      </c>
      <c r="T97" s="43">
        <f>VLOOKUP($A97, Calcs!$A$3:'Calcs'!$ALW$130, 576, FALSE)/X97</f>
        <v>-1.9376923076923076</v>
      </c>
      <c r="U97">
        <f>VLOOKUP($A97, Calcs!$A$3:'Calcs'!$ALW$130, 667, FALSE)/X97</f>
        <v>35.653846153846153</v>
      </c>
      <c r="V97">
        <f>VLOOKUP($A97, Calcs!$A$3:'Calcs'!$ALW$130, 758, FALSE)/X97</f>
        <v>38.557692307692307</v>
      </c>
      <c r="X97" s="202">
        <f>VLOOKUP($A97, Calcs!$A$3:'Calcs'!$ALW$130, 9, FALSE)</f>
        <v>13</v>
      </c>
      <c r="Y97" s="43">
        <f t="shared" si="55"/>
        <v>4.9131295081345066</v>
      </c>
      <c r="Z97" s="43">
        <f t="shared" si="56"/>
        <v>0.5082047390773452</v>
      </c>
      <c r="AA97" s="43">
        <f t="shared" si="57"/>
        <v>-0.40846153846153554</v>
      </c>
      <c r="AB97">
        <f t="shared" si="58"/>
        <v>35.653846153846153</v>
      </c>
      <c r="AC97">
        <f t="shared" si="59"/>
        <v>38.557692307692307</v>
      </c>
      <c r="AD97">
        <f t="shared" si="60"/>
        <v>2.8244941397589844</v>
      </c>
      <c r="AE97" s="43">
        <f t="shared" si="61"/>
        <v>6.2094840613123656</v>
      </c>
      <c r="AH97" s="94">
        <v>10</v>
      </c>
      <c r="AI97" s="94">
        <v>10</v>
      </c>
      <c r="AL97" s="28">
        <f t="shared" si="62"/>
        <v>20</v>
      </c>
      <c r="AN97" s="44">
        <v>96</v>
      </c>
      <c r="AO97" s="77">
        <f t="shared" si="63"/>
        <v>96</v>
      </c>
      <c r="AP97" s="45">
        <f t="shared" si="64"/>
        <v>0</v>
      </c>
      <c r="AQ97" s="46">
        <f t="shared" si="65"/>
        <v>0.36794968454251609</v>
      </c>
      <c r="AR97" s="43">
        <f t="shared" si="66"/>
        <v>0.2638888888888889</v>
      </c>
      <c r="AS97" s="43">
        <f t="shared" si="67"/>
        <v>0.22222222222222221</v>
      </c>
      <c r="AT97" s="43">
        <f t="shared" si="68"/>
        <v>0.65652506697282798</v>
      </c>
      <c r="AU97" s="43">
        <f t="shared" si="69"/>
        <v>0.44078797019973515</v>
      </c>
      <c r="AV97" s="43">
        <f t="shared" si="70"/>
        <v>0.34332455714066057</v>
      </c>
      <c r="AW97" s="43">
        <f t="shared" si="71"/>
        <v>0.35768277317584107</v>
      </c>
      <c r="AX97" s="43">
        <f t="shared" si="72"/>
        <v>0.59398068846123386</v>
      </c>
      <c r="AY97" s="43">
        <f t="shared" si="73"/>
        <v>0.40032531826817697</v>
      </c>
      <c r="AZ97" s="43">
        <f t="shared" si="74"/>
        <v>0.56976424680869731</v>
      </c>
      <c r="BA97" s="43">
        <f t="shared" si="75"/>
        <v>0.19154557463672392</v>
      </c>
      <c r="BB97" s="43">
        <f t="shared" si="76"/>
        <v>6.006006006006006E-2</v>
      </c>
      <c r="BC97">
        <v>59</v>
      </c>
      <c r="BE97">
        <f>VLOOKUP($A97, Calcs!$A$3:'Calcs'!$ALW$130, 845, FALSE)</f>
        <v>7.78125</v>
      </c>
      <c r="BF97" s="43">
        <v>-0.66666666666666663</v>
      </c>
      <c r="BG97">
        <f>IF(A97&lt;17, SoC!P$3, IF(A97&lt;33, SoC!P$4, IF(A97&lt;49, SoC!P$5, IF(A97&lt;65, SoC!P$6, IF(A97&lt;81, SoC!P$7, IF(A97&lt;97, SoC!P$8, SoC!P$9))))))</f>
        <v>1.0115695692293525</v>
      </c>
      <c r="BH97" s="43">
        <v>0.65652506697282798</v>
      </c>
      <c r="BI97" s="43">
        <v>0.44078797019973515</v>
      </c>
      <c r="BJ97" s="43">
        <v>6.2094840613123656</v>
      </c>
      <c r="BK97" s="183">
        <v>0.36796042640207999</v>
      </c>
      <c r="BL97">
        <f>VLOOKUP($A97, Calcs!$A$3:'Calcs'!$BAA$130, 1025, FALSE)</f>
        <v>1691</v>
      </c>
      <c r="BM97" s="554">
        <v>0.8</v>
      </c>
      <c r="BN97" s="43">
        <f t="shared" si="77"/>
        <v>0.60659741707501524</v>
      </c>
      <c r="BO97" s="43" t="str">
        <f t="shared" si="78"/>
        <v>D-</v>
      </c>
      <c r="BP97" s="187">
        <f t="shared" si="79"/>
        <v>-3.1276562277651241</v>
      </c>
      <c r="BQ97" s="48" t="s">
        <v>496</v>
      </c>
      <c r="BR97" t="s">
        <v>1956</v>
      </c>
      <c r="BS97" t="str">
        <f t="shared" si="80"/>
        <v>Prism</v>
      </c>
      <c r="BT97" t="s">
        <v>1671</v>
      </c>
      <c r="BU97" t="s">
        <v>1671</v>
      </c>
      <c r="BW97" t="s">
        <v>24</v>
      </c>
      <c r="BX97" t="s">
        <v>24</v>
      </c>
      <c r="BY97">
        <f>MATCH(A97, Standings!$D$3:$D$18, 0)</f>
        <v>14</v>
      </c>
      <c r="BZ97" s="183">
        <v>0.43053883512372021</v>
      </c>
      <c r="CA97" s="25" t="s">
        <v>141</v>
      </c>
      <c r="CB97">
        <v>96</v>
      </c>
      <c r="CC97">
        <v>96</v>
      </c>
      <c r="CD97">
        <v>96</v>
      </c>
      <c r="CE97">
        <v>95</v>
      </c>
      <c r="CF97">
        <v>95</v>
      </c>
      <c r="CG97">
        <v>95</v>
      </c>
      <c r="CH97">
        <v>95</v>
      </c>
      <c r="CI97">
        <v>95</v>
      </c>
      <c r="CJ97">
        <v>95</v>
      </c>
      <c r="CK97">
        <v>95</v>
      </c>
      <c r="CL97">
        <v>95</v>
      </c>
      <c r="CM97">
        <v>95</v>
      </c>
      <c r="CN97">
        <v>95</v>
      </c>
      <c r="CO97">
        <v>95</v>
      </c>
      <c r="CP97">
        <v>95</v>
      </c>
      <c r="CQ97">
        <v>94</v>
      </c>
      <c r="CR97">
        <v>94</v>
      </c>
      <c r="CS97">
        <v>94</v>
      </c>
      <c r="CT97">
        <v>94</v>
      </c>
      <c r="CU97">
        <v>101</v>
      </c>
      <c r="CV97">
        <v>102</v>
      </c>
      <c r="CW97">
        <v>100</v>
      </c>
      <c r="CX97">
        <v>100</v>
      </c>
      <c r="CY97">
        <v>98</v>
      </c>
      <c r="CZ97">
        <v>100</v>
      </c>
      <c r="DA97">
        <v>108</v>
      </c>
      <c r="DB97">
        <v>107</v>
      </c>
      <c r="DC97">
        <v>107</v>
      </c>
      <c r="DD97">
        <v>99</v>
      </c>
      <c r="DE97">
        <v>99</v>
      </c>
      <c r="DF97">
        <v>85</v>
      </c>
      <c r="DG97">
        <v>81</v>
      </c>
      <c r="DH97">
        <v>71</v>
      </c>
      <c r="DI97">
        <v>67</v>
      </c>
      <c r="DJ97">
        <v>75</v>
      </c>
      <c r="DK97">
        <v>84</v>
      </c>
      <c r="DL97">
        <v>80</v>
      </c>
      <c r="DM97">
        <v>94</v>
      </c>
      <c r="DN97">
        <v>84</v>
      </c>
    </row>
    <row r="98" spans="1:118" x14ac:dyDescent="0.35">
      <c r="A98">
        <v>127</v>
      </c>
      <c r="B98" s="90" t="s">
        <v>10</v>
      </c>
      <c r="C98" s="81" t="s">
        <v>344</v>
      </c>
      <c r="D98" t="s">
        <v>24</v>
      </c>
      <c r="F98" s="28">
        <f>VLOOKUP($A98, Calcs!$A$3:'Calcs'!$ALW$130, 95, FALSE)+VLOOKUP($A98, Calcs!$A$3:'Calcs'!$ALW$130, 97, FALSE)</f>
        <v>4</v>
      </c>
      <c r="G98" s="28">
        <f>VLOOKUP($A98, Calcs!$A$3:'Calcs'!$ALW$130, 96, FALSE)+VLOOKUP($A98, Calcs!$A$3:'Calcs'!$ALW$130, 98, FALSE)</f>
        <v>8</v>
      </c>
      <c r="I98" s="28">
        <f>VLOOKUP($A98, Calcs!$A$3:'Calcs'!$ALW$130, 99, FALSE)+VLOOKUP($A98, Calcs!$A$3:'Calcs'!$ALW$130, 101, FALSE)</f>
        <v>4</v>
      </c>
      <c r="J98" s="28">
        <f>VLOOKUP($A98, Calcs!$A$3:'Calcs'!$ALW$130, 100, FALSE)+VLOOKUP($A98, Calcs!$A$3:'Calcs'!$ALW$130, 102, FALSE)</f>
        <v>5</v>
      </c>
      <c r="L98" s="28">
        <f>VLOOKUP($A98, Calcs!$A$3:'Calcs'!$ALW$130, 119, FALSE)</f>
        <v>0</v>
      </c>
      <c r="M98" s="28">
        <f>VLOOKUP($A98, Calcs!$A$3:'Calcs'!$ALW$130, 120, FALSE)</f>
        <v>1</v>
      </c>
      <c r="O98" s="202">
        <f>VLOOKUP($A98, Calcs!$A$3:'Calcs'!$ALW$130, 302, FALSE)/X98</f>
        <v>16.64</v>
      </c>
      <c r="P98" s="202">
        <f>VLOOKUP($A98, Calcs!$A$3:'Calcs'!$ALW$130, 394, FALSE)/X98</f>
        <v>21.48</v>
      </c>
      <c r="Q98" s="202">
        <f t="shared" ref="Q98:Q129" si="81">O98-P98</f>
        <v>-4.84</v>
      </c>
      <c r="R98" s="202">
        <f>O98/(VLOOKUP($A98,Calcs!$A$3:'Calcs'!$ALW$130,485,FALSE)/X98)</f>
        <v>1.9082568807339448</v>
      </c>
      <c r="S98" s="187">
        <f>VLOOKUP($A98, Calcs!$A$3:'Calcs'!$ALW$130, 210, FALSE)/X98</f>
        <v>0.48308313585230656</v>
      </c>
      <c r="T98" s="43">
        <f>VLOOKUP($A98, Calcs!$A$3:'Calcs'!$ALW$130, 576, FALSE)/X98</f>
        <v>-2.5836000000000001</v>
      </c>
      <c r="U98">
        <f>VLOOKUP($A98, Calcs!$A$3:'Calcs'!$ALW$130, 667, FALSE)/X98</f>
        <v>29.52</v>
      </c>
      <c r="V98">
        <f>VLOOKUP($A98, Calcs!$A$3:'Calcs'!$ALW$130, 758, FALSE)/X98</f>
        <v>33.515999999999998</v>
      </c>
      <c r="X98" s="202">
        <f>VLOOKUP($A98, Calcs!$A$3:'Calcs'!$ALW$130, 9, FALSE)</f>
        <v>12.5</v>
      </c>
      <c r="Y98" s="43">
        <f t="shared" ref="Y98:Y129" si="82">-(T98-MAX(T:T))*S98</f>
        <v>5.0363234830719463</v>
      </c>
      <c r="Z98" s="43">
        <f t="shared" ref="Z98:Z129" si="83">(S98)*(BG98)</f>
        <v>0.46589366226860413</v>
      </c>
      <c r="AA98" s="43">
        <f t="shared" ref="AA98:AA129" si="84">Q98-T98</f>
        <v>-2.2563999999999997</v>
      </c>
      <c r="AB98">
        <f t="shared" ref="AB98:AB129" si="85">U98</f>
        <v>29.52</v>
      </c>
      <c r="AC98">
        <f t="shared" ref="AC98:AC129" si="86">V98</f>
        <v>33.515999999999998</v>
      </c>
      <c r="AD98">
        <f t="shared" ref="AD98:AD129" si="87">IFERROR((AVERAGE((Q98-MIN(Q:Q))*AB98, SQRT((Q98-MIN(Q:Q))*AB98))/100)*BG98, 0)</f>
        <v>1.8748999221115306</v>
      </c>
      <c r="AE98" s="43">
        <f t="shared" ref="AE98:AE129" si="88">IFERROR(IF(SQRT(AC98)&gt;10, 10, SQRT(AC98)), 0)</f>
        <v>5.7893004758778934</v>
      </c>
      <c r="AH98" s="94">
        <v>10</v>
      </c>
      <c r="AI98" s="94">
        <v>15</v>
      </c>
      <c r="AL98" s="28">
        <f t="shared" ref="AL98:AL129" si="89">SUM(AG98:AJ98)</f>
        <v>25</v>
      </c>
      <c r="AN98" s="44">
        <v>97</v>
      </c>
      <c r="AO98" s="77">
        <f t="shared" ref="AO98:AO129" si="90">_xlfn.RANK.EQ(AQ98,AQ:AQ, 0)</f>
        <v>97</v>
      </c>
      <c r="AP98" s="45">
        <f t="shared" ref="AP98:AP129" si="91">AN98-AO98</f>
        <v>0</v>
      </c>
      <c r="AQ98" s="46">
        <f t="shared" ref="AQ98:AQ129" si="92">((AR98*2.4)+(AS98*1.6)+(AT98*1)+(AU98*1)+(AV98*0.75)+(AW98*1)+(AX98*1)+(AY98*0.75)+(AZ98*1)+(BA98*0.75)+(BB98*0.75)+(BC98/LARGE(BC:BC,1))*(0/12))/(11+(20/24))</f>
        <v>0.3559158589725841</v>
      </c>
      <c r="AR98" s="43">
        <f t="shared" ref="AR98:AR129" si="93">IFERROR(IF((F98+G98)=1, IF(F98=0, 0.333, IF(F98=1, 0.666, 0)), IF((F98+G98)=2, IF(F98=0, 0.166, IF(F98=1, 0.5, IF(F98=2, 0.833, 0))),  (F98+(L98/6))/(F98+G98))), 0)</f>
        <v>0.33333333333333331</v>
      </c>
      <c r="AS98" s="43">
        <f t="shared" ref="AS98:AS129" si="94">IFERROR(IF((I98+J98)=1, IF(I98=0, 0.333, IF(I98=1, 0.666, 0)), IF((I98+J98)=2, IF(I98=0, 0.166, IF(I98=1, 0.5, IF(I98=2, 0.833, 0))), (I98/(I98+J98)))), 0)</f>
        <v>0.44444444444444442</v>
      </c>
      <c r="AT98" s="43">
        <f t="shared" ref="AT98:AT129" si="95">(O98-(SMALL(O:O, 1)))/((LARGE(O:O, 1))-(SMALL(O:O, 1)))</f>
        <v>0.54003893575600237</v>
      </c>
      <c r="AU98" s="43">
        <f t="shared" ref="AU98:AU129" si="96">1-(P98-(SMALL(P:P, 1)))/((LARGE(P:P, 1))-(SMALL(P:P, 1)))</f>
        <v>0.38027332144979209</v>
      </c>
      <c r="AV98" s="43">
        <f t="shared" ref="AV98:AV129" si="97">(R98-(SMALL(R:R, 1)))/((LARGE(R:R, 1))-(SMALL(R:R, 1)))</f>
        <v>0.18853853062282258</v>
      </c>
      <c r="AW98" s="43">
        <f t="shared" ref="AW98:AW129" si="98">(Z98-(SMALL(Z:Z, 1)))/((LARGE(Z:Z, 1))-(SMALL(Z:Z, 1)))</f>
        <v>0.21971238550354558</v>
      </c>
      <c r="AX98" s="43">
        <f t="shared" ref="AX98:AX129" si="99">(AA98+ABS(MIN(AA:AA)))/(MAX(AA:AA)+ABS(MIN(AA:AA)))</f>
        <v>0.45669228940486573</v>
      </c>
      <c r="AY98" s="43">
        <f t="shared" ref="AY98:AY129" si="100">AVERAGE(AD98/MAX(AD:AD), SQRT(AD98/MAX(AD:AD)))</f>
        <v>0.30535851121824042</v>
      </c>
      <c r="AZ98" s="43">
        <f t="shared" ref="AZ98:AZ129" si="101">AVERAGE(AE98/MAX(AE:AE), (AE98-SMALL(AE:AE,1))/(LARGE(AE:AE,1)-SMALL(AE:AE,1)))</f>
        <v>0.51066736759032605</v>
      </c>
      <c r="BA98" s="43">
        <f t="shared" ref="BA98:BA129" si="102">(BL98-MIN($BL$2:$BL$129))/(MAX($BL$2:$BL$129)-MIN($BL$2:$BL$129))</f>
        <v>0.22192866578599735</v>
      </c>
      <c r="BB98" s="43">
        <f t="shared" ref="BB98:BB129" si="103">IFERROR(AL98/MAX(AL:AL), 0)</f>
        <v>7.5075075075075076E-2</v>
      </c>
      <c r="BC98">
        <v>65</v>
      </c>
      <c r="BE98">
        <f>VLOOKUP($A98, Calcs!$A$3:'Calcs'!$ALW$130, 845, FALSE)</f>
        <v>6.0625</v>
      </c>
      <c r="BF98" s="43">
        <v>0.33333333333333331</v>
      </c>
      <c r="BG98">
        <f>IF(A98&lt;17, SoC!P$3, IF(A98&lt;33, SoC!P$4, IF(A98&lt;49, SoC!P$5, IF(A98&lt;65, SoC!P$6, IF(A98&lt;81, SoC!P$7, IF(A98&lt;97, SoC!P$8, SoC!P$9))))))</f>
        <v>0.96441715243614345</v>
      </c>
      <c r="BH98" s="43">
        <v>0.54003893575600237</v>
      </c>
      <c r="BI98" s="43">
        <v>0.38027332144979209</v>
      </c>
      <c r="BJ98" s="43">
        <v>5.7893004758778934</v>
      </c>
      <c r="BK98" s="183">
        <v>0.3558716781686258</v>
      </c>
      <c r="BL98">
        <f>VLOOKUP($A98, Calcs!$A$3:'Calcs'!$BAA$130, 1025, FALSE)</f>
        <v>1714</v>
      </c>
      <c r="BM98" s="554">
        <v>0.6</v>
      </c>
      <c r="BN98" s="43">
        <f t="shared" ref="BN98:BN129" si="104">SQRT(BK98)</f>
        <v>0.59654981197602086</v>
      </c>
      <c r="BO98" s="43" t="str">
        <f t="shared" ref="BO98:BO129" si="105">IF(BN98&lt;(15/30), "F", IF(BN98&lt;(18/30), "F+", IF(BN98&lt;(19/30), "D-", IF(BN98&lt;(20/30), "D", IF(BN98&lt;(21/30), "D+", IF(BN98&lt;(22/30), "C-", IF(BN98&lt;(23/30), "C", IF(BN98&lt;(24/30), "C+", IF(BN98&lt;(25/30), "B-", IF(BN98&lt;(26/30), "B", IF(BN98&lt;(27/30), "B+", IF(BN98&lt;(28/30), "A-", IF(BN98&lt;(29/30), "A", "A+")))))))))))))</f>
        <v>F+</v>
      </c>
      <c r="BP98" s="187">
        <f t="shared" ref="BP98:BP129" si="106">(((BK98-$BK$1)/0.15)*3)+((BJ98-$BJ$1)/2)</f>
        <v>-3.5795229851514438</v>
      </c>
      <c r="BQ98" s="48" t="s">
        <v>351</v>
      </c>
      <c r="BR98" t="s">
        <v>1965</v>
      </c>
      <c r="BS98" t="str">
        <f t="shared" ref="BS98:BS129" si="107">IF(BQ98="A","Platinum",IF(BQ98="B","Prism",IF(BQ98="C","Hakuna",IF(BQ98="D","Wild",IF(BQ98="E","Crystal",IF(BQ98="F","Gray",IF(BQ98="G","Emerald",IF(BQ98="H","Mystery"))))))))</f>
        <v>Mystery</v>
      </c>
      <c r="BT98" t="s">
        <v>1671</v>
      </c>
      <c r="BU98" t="s">
        <v>1671</v>
      </c>
      <c r="BW98" t="s">
        <v>24</v>
      </c>
      <c r="BX98" t="s">
        <v>24</v>
      </c>
      <c r="BY98">
        <f>MATCH(A98, Standings!$AH$21:$AH$36, 0)</f>
        <v>10</v>
      </c>
      <c r="BZ98" s="183">
        <v>0.5408824787450095</v>
      </c>
      <c r="CA98" s="90" t="s">
        <v>344</v>
      </c>
      <c r="CB98">
        <v>97</v>
      </c>
      <c r="CC98">
        <v>97</v>
      </c>
      <c r="CD98">
        <v>97</v>
      </c>
      <c r="CE98">
        <v>97</v>
      </c>
      <c r="CF98">
        <v>97</v>
      </c>
      <c r="CG98">
        <v>97</v>
      </c>
      <c r="CH98">
        <v>99</v>
      </c>
      <c r="CI98">
        <v>99</v>
      </c>
      <c r="CJ98">
        <v>99</v>
      </c>
      <c r="CK98">
        <v>99</v>
      </c>
      <c r="CL98">
        <v>99</v>
      </c>
      <c r="CM98">
        <v>99</v>
      </c>
      <c r="CN98">
        <v>99</v>
      </c>
      <c r="CO98">
        <v>99</v>
      </c>
      <c r="CP98">
        <v>99</v>
      </c>
      <c r="CQ98">
        <v>103</v>
      </c>
      <c r="CR98">
        <v>103</v>
      </c>
      <c r="CS98">
        <v>110</v>
      </c>
      <c r="CT98">
        <v>110</v>
      </c>
      <c r="CU98">
        <v>121</v>
      </c>
      <c r="CV98">
        <v>120</v>
      </c>
      <c r="CW98">
        <v>119</v>
      </c>
      <c r="CX98">
        <v>119</v>
      </c>
      <c r="CY98">
        <v>118</v>
      </c>
      <c r="CZ98">
        <v>118</v>
      </c>
      <c r="DA98">
        <v>118</v>
      </c>
      <c r="DB98">
        <v>118</v>
      </c>
      <c r="DC98">
        <v>116</v>
      </c>
      <c r="DD98">
        <v>114</v>
      </c>
      <c r="DE98">
        <v>114</v>
      </c>
      <c r="DF98">
        <v>107</v>
      </c>
      <c r="DG98">
        <v>107</v>
      </c>
      <c r="DH98">
        <v>97</v>
      </c>
      <c r="DI98">
        <v>98</v>
      </c>
      <c r="DJ98">
        <v>94</v>
      </c>
      <c r="DK98">
        <v>92</v>
      </c>
      <c r="DL98">
        <v>60</v>
      </c>
      <c r="DM98">
        <v>72</v>
      </c>
      <c r="DN98">
        <v>60</v>
      </c>
    </row>
    <row r="99" spans="1:118" x14ac:dyDescent="0.35">
      <c r="A99">
        <v>34</v>
      </c>
      <c r="B99" s="85" t="s">
        <v>4</v>
      </c>
      <c r="C99" s="51" t="s">
        <v>118</v>
      </c>
      <c r="D99" t="s">
        <v>24</v>
      </c>
      <c r="F99" s="28">
        <f>VLOOKUP($A99, Calcs!$A$3:'Calcs'!$ALW$130, 95, FALSE)+VLOOKUP($A99, Calcs!$A$3:'Calcs'!$ALW$130, 97, FALSE)</f>
        <v>3</v>
      </c>
      <c r="G99" s="28">
        <f>VLOOKUP($A99, Calcs!$A$3:'Calcs'!$ALW$130, 96, FALSE)+VLOOKUP($A99, Calcs!$A$3:'Calcs'!$ALW$130, 98, FALSE)</f>
        <v>9</v>
      </c>
      <c r="I99" s="28">
        <f>VLOOKUP($A99, Calcs!$A$3:'Calcs'!$ALW$130, 99, FALSE)+VLOOKUP($A99, Calcs!$A$3:'Calcs'!$ALW$130, 101, FALSE)</f>
        <v>3</v>
      </c>
      <c r="J99" s="28">
        <f>VLOOKUP($A99, Calcs!$A$3:'Calcs'!$ALW$130, 100, FALSE)+VLOOKUP($A99, Calcs!$A$3:'Calcs'!$ALW$130, 102, FALSE)</f>
        <v>6</v>
      </c>
      <c r="L99" s="28">
        <f>VLOOKUP($A99, Calcs!$A$3:'Calcs'!$ALW$130, 119, FALSE)</f>
        <v>0</v>
      </c>
      <c r="M99" s="28">
        <f>VLOOKUP($A99, Calcs!$A$3:'Calcs'!$ALW$130, 120, FALSE)</f>
        <v>1</v>
      </c>
      <c r="O99" s="202">
        <f>VLOOKUP($A99, Calcs!$A$3:'Calcs'!$ALW$130, 302, FALSE)/X99</f>
        <v>14.92</v>
      </c>
      <c r="P99" s="202">
        <f>VLOOKUP($A99, Calcs!$A$3:'Calcs'!$ALW$130, 394, FALSE)/X99</f>
        <v>17.48</v>
      </c>
      <c r="Q99" s="202">
        <f t="shared" si="81"/>
        <v>-2.5600000000000005</v>
      </c>
      <c r="R99" s="202">
        <f>O99/(VLOOKUP($A99,Calcs!$A$3:'Calcs'!$ALW$130,485,FALSE)/X99)</f>
        <v>1.9128205128205129</v>
      </c>
      <c r="S99" s="187">
        <f>VLOOKUP($A99, Calcs!$A$3:'Calcs'!$ALW$130, 210, FALSE)/X99</f>
        <v>0.52032585136677156</v>
      </c>
      <c r="T99" s="43">
        <f>VLOOKUP($A99, Calcs!$A$3:'Calcs'!$ALW$130, 576, FALSE)/X99</f>
        <v>-1.8984000000000003</v>
      </c>
      <c r="U99">
        <f>VLOOKUP($A99, Calcs!$A$3:'Calcs'!$ALW$130, 667, FALSE)/X99</f>
        <v>31.48</v>
      </c>
      <c r="V99">
        <f>VLOOKUP($A99, Calcs!$A$3:'Calcs'!$ALW$130, 758, FALSE)/X99</f>
        <v>30.747999999999998</v>
      </c>
      <c r="X99" s="202">
        <f>VLOOKUP($A99, Calcs!$A$3:'Calcs'!$ALW$130, 9, FALSE)</f>
        <v>12.5</v>
      </c>
      <c r="Y99" s="43">
        <f t="shared" si="82"/>
        <v>5.0680655339756226</v>
      </c>
      <c r="Z99" s="43">
        <f t="shared" si="83"/>
        <v>0.50655118223024298</v>
      </c>
      <c r="AA99" s="43">
        <f t="shared" si="84"/>
        <v>-0.66160000000000019</v>
      </c>
      <c r="AB99">
        <f t="shared" si="85"/>
        <v>31.48</v>
      </c>
      <c r="AC99">
        <f t="shared" si="86"/>
        <v>30.747999999999998</v>
      </c>
      <c r="AD99">
        <f t="shared" si="87"/>
        <v>2.3729172028843308</v>
      </c>
      <c r="AE99" s="43">
        <f t="shared" si="88"/>
        <v>5.5450879163454205</v>
      </c>
      <c r="AH99" s="94">
        <v>0</v>
      </c>
      <c r="AI99" s="94">
        <v>15</v>
      </c>
      <c r="AL99" s="28">
        <f t="shared" si="89"/>
        <v>15</v>
      </c>
      <c r="AN99" s="44">
        <v>98</v>
      </c>
      <c r="AO99" s="77">
        <f t="shared" si="90"/>
        <v>98</v>
      </c>
      <c r="AP99" s="45">
        <f t="shared" si="91"/>
        <v>0</v>
      </c>
      <c r="AQ99" s="46">
        <f t="shared" si="92"/>
        <v>0.35011040548022043</v>
      </c>
      <c r="AR99" s="43">
        <f t="shared" si="93"/>
        <v>0.25</v>
      </c>
      <c r="AS99" s="43">
        <f t="shared" si="94"/>
        <v>0.33333333333333331</v>
      </c>
      <c r="AT99" s="43">
        <f t="shared" si="95"/>
        <v>0.40423967120917137</v>
      </c>
      <c r="AU99" s="43">
        <f t="shared" si="96"/>
        <v>0.61794414735591219</v>
      </c>
      <c r="AV99" s="43">
        <f t="shared" si="97"/>
        <v>0.19184922982377936</v>
      </c>
      <c r="AW99" s="43">
        <f t="shared" si="98"/>
        <v>0.3522907601040835</v>
      </c>
      <c r="AX99" s="43">
        <f t="shared" si="99"/>
        <v>0.57517434028052927</v>
      </c>
      <c r="AY99" s="43">
        <f t="shared" si="100"/>
        <v>0.35639300950872754</v>
      </c>
      <c r="AZ99" s="43">
        <f t="shared" si="101"/>
        <v>0.47631999983349932</v>
      </c>
      <c r="BA99" s="43">
        <f t="shared" si="102"/>
        <v>0.18494055482166447</v>
      </c>
      <c r="BB99" s="43">
        <f t="shared" si="103"/>
        <v>4.5045045045045043E-2</v>
      </c>
      <c r="BC99">
        <v>47</v>
      </c>
      <c r="BE99">
        <f>VLOOKUP($A99, Calcs!$A$3:'Calcs'!$ALW$130, 845, FALSE)</f>
        <v>11.59375</v>
      </c>
      <c r="BF99" s="43">
        <v>0</v>
      </c>
      <c r="BG99">
        <f>IF(A99&lt;17, SoC!P$3, IF(A99&lt;33, SoC!P$4, IF(A99&lt;49, SoC!P$5, IF(A99&lt;65, SoC!P$6, IF(A99&lt;81, SoC!P$7, IF(A99&lt;97, SoC!P$8, SoC!P$9))))))</f>
        <v>0.9735268407280826</v>
      </c>
      <c r="BH99" s="43">
        <v>0.40423967120917137</v>
      </c>
      <c r="BI99" s="43">
        <v>0.61794414735591219</v>
      </c>
      <c r="BJ99" s="43">
        <v>5.5450879163454205</v>
      </c>
      <c r="BK99" s="183">
        <v>0.35003100525051917</v>
      </c>
      <c r="BL99">
        <f>VLOOKUP($A99, Calcs!$A$3:'Calcs'!$BAA$130, 1025, FALSE)</f>
        <v>1686</v>
      </c>
      <c r="BM99" s="554">
        <v>1.2</v>
      </c>
      <c r="BN99" s="43">
        <f t="shared" si="104"/>
        <v>0.59163418194904793</v>
      </c>
      <c r="BO99" s="43" t="str">
        <f t="shared" si="105"/>
        <v>F+</v>
      </c>
      <c r="BP99" s="187">
        <f t="shared" si="106"/>
        <v>-3.8184427232798139</v>
      </c>
      <c r="BQ99" s="48" t="s">
        <v>504</v>
      </c>
      <c r="BR99" t="s">
        <v>1952</v>
      </c>
      <c r="BS99" t="str">
        <f t="shared" si="107"/>
        <v>Emerald</v>
      </c>
      <c r="BT99" t="s">
        <v>1671</v>
      </c>
      <c r="BU99" t="s">
        <v>1671</v>
      </c>
      <c r="BW99" t="s">
        <v>24</v>
      </c>
      <c r="BX99" t="s">
        <v>24</v>
      </c>
      <c r="BY99">
        <f>MATCH(A99, Standings!$N$3:$N$18, 0)</f>
        <v>12</v>
      </c>
      <c r="BZ99" s="183">
        <v>0.50029358694625026</v>
      </c>
      <c r="CA99" s="23" t="s">
        <v>118</v>
      </c>
      <c r="CB99">
        <v>98</v>
      </c>
      <c r="CC99">
        <v>98</v>
      </c>
      <c r="CD99">
        <v>99</v>
      </c>
      <c r="CE99">
        <v>98</v>
      </c>
      <c r="CF99">
        <v>99</v>
      </c>
      <c r="CG99">
        <v>100</v>
      </c>
      <c r="CH99">
        <v>100</v>
      </c>
      <c r="CI99">
        <v>100</v>
      </c>
      <c r="CJ99">
        <v>100</v>
      </c>
      <c r="CK99">
        <v>100</v>
      </c>
      <c r="CL99">
        <v>100</v>
      </c>
      <c r="CM99">
        <v>100</v>
      </c>
      <c r="CN99">
        <v>100</v>
      </c>
      <c r="CO99">
        <v>100</v>
      </c>
      <c r="CP99">
        <v>100</v>
      </c>
      <c r="CQ99">
        <v>106</v>
      </c>
      <c r="CR99">
        <v>107</v>
      </c>
      <c r="CS99">
        <v>105</v>
      </c>
      <c r="CT99">
        <v>105</v>
      </c>
      <c r="CU99">
        <v>104</v>
      </c>
      <c r="CV99">
        <v>104</v>
      </c>
      <c r="CW99">
        <v>101</v>
      </c>
      <c r="CX99">
        <v>101</v>
      </c>
      <c r="CY99">
        <v>102</v>
      </c>
      <c r="CZ99">
        <v>101</v>
      </c>
      <c r="DA99">
        <v>103</v>
      </c>
      <c r="DB99">
        <v>102</v>
      </c>
      <c r="DC99">
        <v>101</v>
      </c>
      <c r="DD99">
        <v>89</v>
      </c>
      <c r="DE99">
        <v>90</v>
      </c>
      <c r="DF99">
        <v>104</v>
      </c>
      <c r="DG99">
        <v>103</v>
      </c>
      <c r="DH99">
        <v>101</v>
      </c>
      <c r="DI99">
        <v>94</v>
      </c>
      <c r="DJ99">
        <v>93</v>
      </c>
      <c r="DK99">
        <v>93</v>
      </c>
      <c r="DL99">
        <v>71</v>
      </c>
      <c r="DM99">
        <v>81</v>
      </c>
      <c r="DN99">
        <v>72</v>
      </c>
    </row>
    <row r="100" spans="1:118" x14ac:dyDescent="0.35">
      <c r="A100">
        <v>29</v>
      </c>
      <c r="B100" s="84" t="s">
        <v>5</v>
      </c>
      <c r="C100" s="50" t="s">
        <v>123</v>
      </c>
      <c r="D100" t="s">
        <v>24</v>
      </c>
      <c r="F100" s="28">
        <f>VLOOKUP($A100, Calcs!$A$3:'Calcs'!$ALW$130, 95, FALSE)+VLOOKUP($A100, Calcs!$A$3:'Calcs'!$ALW$130, 97, FALSE)</f>
        <v>3</v>
      </c>
      <c r="G100" s="28">
        <f>VLOOKUP($A100, Calcs!$A$3:'Calcs'!$ALW$130, 96, FALSE)+VLOOKUP($A100, Calcs!$A$3:'Calcs'!$ALW$130, 98, FALSE)</f>
        <v>9</v>
      </c>
      <c r="I100" s="28">
        <f>VLOOKUP($A100, Calcs!$A$3:'Calcs'!$ALW$130, 99, FALSE)+VLOOKUP($A100, Calcs!$A$3:'Calcs'!$ALW$130, 101, FALSE)</f>
        <v>2</v>
      </c>
      <c r="J100" s="28">
        <f>VLOOKUP($A100, Calcs!$A$3:'Calcs'!$ALW$130, 100, FALSE)+VLOOKUP($A100, Calcs!$A$3:'Calcs'!$ALW$130, 102, FALSE)</f>
        <v>7</v>
      </c>
      <c r="L100" s="28">
        <f>VLOOKUP($A100, Calcs!$A$3:'Calcs'!$ALW$130, 119, FALSE)</f>
        <v>4</v>
      </c>
      <c r="M100" s="28">
        <f>VLOOKUP($A100, Calcs!$A$3:'Calcs'!$ALW$130, 120, FALSE)</f>
        <v>5</v>
      </c>
      <c r="O100" s="202">
        <f>VLOOKUP($A100, Calcs!$A$3:'Calcs'!$ALW$130, 302, FALSE)/X100</f>
        <v>17.230769230769234</v>
      </c>
      <c r="P100" s="202">
        <f>VLOOKUP($A100, Calcs!$A$3:'Calcs'!$ALW$130, 394, FALSE)/X100</f>
        <v>21.626373626373628</v>
      </c>
      <c r="Q100" s="202">
        <f t="shared" si="81"/>
        <v>-4.3956043956043942</v>
      </c>
      <c r="R100" s="202">
        <f>O100/(VLOOKUP($A100,Calcs!$A$3:'Calcs'!$ALW$130,485,FALSE)/X100)</f>
        <v>2.0795755968169765</v>
      </c>
      <c r="S100" s="187">
        <f>VLOOKUP($A100, Calcs!$A$3:'Calcs'!$ALW$130, 210, FALSE)/X100</f>
        <v>0.51205860400781833</v>
      </c>
      <c r="T100" s="43">
        <f>VLOOKUP($A100, Calcs!$A$3:'Calcs'!$ALW$130, 576, FALSE)/X100</f>
        <v>-1.8984615384615391</v>
      </c>
      <c r="U100">
        <f>VLOOKUP($A100, Calcs!$A$3:'Calcs'!$ALW$130, 667, FALSE)/X100</f>
        <v>44.142857142857146</v>
      </c>
      <c r="V100">
        <f>VLOOKUP($A100, Calcs!$A$3:'Calcs'!$ALW$130, 758, FALSE)/X100</f>
        <v>32.123076923076923</v>
      </c>
      <c r="X100" s="202">
        <f>VLOOKUP($A100, Calcs!$A$3:'Calcs'!$ALW$130, 9, FALSE)</f>
        <v>15.166666666666666</v>
      </c>
      <c r="Y100" s="43">
        <f t="shared" si="82"/>
        <v>4.9875725983518819</v>
      </c>
      <c r="Z100" s="43">
        <f t="shared" si="83"/>
        <v>0.48783185677696328</v>
      </c>
      <c r="AA100" s="43">
        <f t="shared" si="84"/>
        <v>-2.4971428571428551</v>
      </c>
      <c r="AB100">
        <f t="shared" si="85"/>
        <v>44.142857142857146</v>
      </c>
      <c r="AC100">
        <f t="shared" si="86"/>
        <v>32.123076923076923</v>
      </c>
      <c r="AD100">
        <f t="shared" si="87"/>
        <v>2.8399994634791872</v>
      </c>
      <c r="AE100" s="43">
        <f t="shared" si="88"/>
        <v>5.6677223752647699</v>
      </c>
      <c r="AG100" s="94">
        <v>21</v>
      </c>
      <c r="AH100" s="94">
        <v>20</v>
      </c>
      <c r="AI100" s="94">
        <v>15</v>
      </c>
      <c r="AL100" s="28">
        <f t="shared" si="89"/>
        <v>56</v>
      </c>
      <c r="AN100" s="44">
        <v>99</v>
      </c>
      <c r="AO100" s="77">
        <f t="shared" si="90"/>
        <v>99</v>
      </c>
      <c r="AP100" s="45">
        <f t="shared" si="91"/>
        <v>0</v>
      </c>
      <c r="AQ100" s="46">
        <f t="shared" si="92"/>
        <v>0.34843013309380344</v>
      </c>
      <c r="AR100" s="43">
        <f t="shared" si="93"/>
        <v>0.30555555555555552</v>
      </c>
      <c r="AS100" s="43">
        <f t="shared" si="94"/>
        <v>0.22222222222222221</v>
      </c>
      <c r="AT100" s="43">
        <f t="shared" si="95"/>
        <v>0.58668197474167627</v>
      </c>
      <c r="AU100" s="43">
        <f t="shared" si="96"/>
        <v>0.37157613628201869</v>
      </c>
      <c r="AV100" s="43">
        <f t="shared" si="97"/>
        <v>0.31282215508816941</v>
      </c>
      <c r="AW100" s="43">
        <f t="shared" si="98"/>
        <v>0.29124970928357341</v>
      </c>
      <c r="AX100" s="43">
        <f t="shared" si="99"/>
        <v>0.43880684455413055</v>
      </c>
      <c r="AY100" s="43">
        <f t="shared" si="100"/>
        <v>0.40180142898913146</v>
      </c>
      <c r="AZ100" s="43">
        <f t="shared" si="101"/>
        <v>0.49356796966857353</v>
      </c>
      <c r="BA100" s="43">
        <f t="shared" si="102"/>
        <v>0.25363276089828268</v>
      </c>
      <c r="BB100" s="43">
        <f t="shared" si="103"/>
        <v>0.16816816816816818</v>
      </c>
      <c r="BC100">
        <v>142</v>
      </c>
      <c r="BE100">
        <f>VLOOKUP($A100, Calcs!$A$3:'Calcs'!$ALW$130, 845, FALSE)</f>
        <v>37.25</v>
      </c>
      <c r="BF100" s="43">
        <v>-1.6666666666666665</v>
      </c>
      <c r="BG100">
        <f>IF(A100&lt;17, SoC!P$3, IF(A100&lt;33, SoC!P$4, IF(A100&lt;49, SoC!P$5, IF(A100&lt;65, SoC!P$6, IF(A100&lt;81, SoC!P$7, IF(A100&lt;97, SoC!P$8, SoC!P$9))))))</f>
        <v>0.95268754974287051</v>
      </c>
      <c r="BH100" s="43">
        <v>0.58668197474167627</v>
      </c>
      <c r="BI100" s="43">
        <v>0.37157613628201869</v>
      </c>
      <c r="BJ100" s="43">
        <v>5.6677223752647699</v>
      </c>
      <c r="BK100" s="183">
        <v>0.34847699079011563</v>
      </c>
      <c r="BL100">
        <f>VLOOKUP($A100, Calcs!$A$3:'Calcs'!$BAA$130, 1025, FALSE)</f>
        <v>1738</v>
      </c>
      <c r="BM100" s="554">
        <v>3.7</v>
      </c>
      <c r="BN100" s="43">
        <f t="shared" si="104"/>
        <v>0.59031939726737392</v>
      </c>
      <c r="BO100" s="43" t="str">
        <f t="shared" si="105"/>
        <v>F+</v>
      </c>
      <c r="BP100" s="187">
        <f t="shared" si="106"/>
        <v>-3.7882057830282094</v>
      </c>
      <c r="BQ100" s="48" t="s">
        <v>501</v>
      </c>
      <c r="BR100" t="s">
        <v>1957</v>
      </c>
      <c r="BS100" t="str">
        <f t="shared" si="107"/>
        <v>Gray</v>
      </c>
      <c r="BT100" t="s">
        <v>497</v>
      </c>
      <c r="BU100" t="s">
        <v>486</v>
      </c>
      <c r="BV100" s="91">
        <f>IF(BT100="MRL", VLOOKUP(C100, Master!BL:BP, 5, FALSE), IF(BT100="UTL", VLOOKUP(C100, Ultra!BL:BP, 5, FALSE), ""))</f>
        <v>3</v>
      </c>
      <c r="BW100" t="s">
        <v>24</v>
      </c>
      <c r="BX100" t="s">
        <v>24</v>
      </c>
      <c r="BY100">
        <f>MATCH(A100, Standings!$D$21:$D$36, 0)</f>
        <v>11</v>
      </c>
      <c r="BZ100" s="183">
        <v>0.69749316023812946</v>
      </c>
      <c r="CA100" s="24" t="s">
        <v>123</v>
      </c>
      <c r="CB100">
        <v>99</v>
      </c>
      <c r="CC100">
        <v>99</v>
      </c>
      <c r="CD100">
        <v>98</v>
      </c>
      <c r="CE100">
        <v>99</v>
      </c>
      <c r="CF100">
        <v>98</v>
      </c>
      <c r="CG100">
        <v>98</v>
      </c>
      <c r="CH100">
        <v>97</v>
      </c>
      <c r="CI100">
        <v>97</v>
      </c>
      <c r="CJ100">
        <v>97</v>
      </c>
      <c r="CK100">
        <v>97</v>
      </c>
      <c r="CL100">
        <v>97</v>
      </c>
      <c r="CM100">
        <v>97</v>
      </c>
      <c r="CN100">
        <v>97</v>
      </c>
      <c r="CO100">
        <v>97</v>
      </c>
      <c r="CP100">
        <v>96</v>
      </c>
      <c r="CQ100">
        <v>95</v>
      </c>
      <c r="CR100">
        <v>95</v>
      </c>
      <c r="CS100">
        <v>93</v>
      </c>
      <c r="CT100">
        <v>92</v>
      </c>
      <c r="CU100">
        <v>88</v>
      </c>
      <c r="CV100">
        <v>88</v>
      </c>
      <c r="CW100">
        <v>84</v>
      </c>
      <c r="CX100">
        <v>84</v>
      </c>
      <c r="CY100">
        <v>87</v>
      </c>
      <c r="CZ100">
        <v>87</v>
      </c>
      <c r="DA100">
        <v>82</v>
      </c>
      <c r="DB100">
        <v>81</v>
      </c>
      <c r="DC100">
        <v>83</v>
      </c>
      <c r="DD100">
        <v>100</v>
      </c>
      <c r="DE100">
        <v>102</v>
      </c>
      <c r="DF100">
        <v>96</v>
      </c>
      <c r="DG100">
        <v>99</v>
      </c>
      <c r="DH100">
        <v>96</v>
      </c>
      <c r="DI100">
        <v>96</v>
      </c>
      <c r="DJ100">
        <v>84</v>
      </c>
      <c r="DK100">
        <v>75</v>
      </c>
      <c r="DL100">
        <v>37</v>
      </c>
      <c r="DM100">
        <v>42</v>
      </c>
      <c r="DN100">
        <v>28</v>
      </c>
    </row>
    <row r="101" spans="1:118" x14ac:dyDescent="0.35">
      <c r="A101">
        <v>6</v>
      </c>
      <c r="B101" s="83" t="s">
        <v>6</v>
      </c>
      <c r="C101" s="49" t="s">
        <v>145</v>
      </c>
      <c r="D101" t="s">
        <v>24</v>
      </c>
      <c r="F101" s="28">
        <f>VLOOKUP($A101, Calcs!$A$3:'Calcs'!$ALW$130, 95, FALSE)+VLOOKUP($A101, Calcs!$A$3:'Calcs'!$ALW$130, 97, FALSE)</f>
        <v>3</v>
      </c>
      <c r="G101" s="28">
        <f>VLOOKUP($A101, Calcs!$A$3:'Calcs'!$ALW$130, 96, FALSE)+VLOOKUP($A101, Calcs!$A$3:'Calcs'!$ALW$130, 98, FALSE)</f>
        <v>9</v>
      </c>
      <c r="I101" s="28">
        <f>VLOOKUP($A101, Calcs!$A$3:'Calcs'!$ALW$130, 99, FALSE)+VLOOKUP($A101, Calcs!$A$3:'Calcs'!$ALW$130, 101, FALSE)</f>
        <v>2</v>
      </c>
      <c r="J101" s="28">
        <f>VLOOKUP($A101, Calcs!$A$3:'Calcs'!$ALW$130, 100, FALSE)+VLOOKUP($A101, Calcs!$A$3:'Calcs'!$ALW$130, 102, FALSE)</f>
        <v>7</v>
      </c>
      <c r="L101" s="28">
        <f>VLOOKUP($A101, Calcs!$A$3:'Calcs'!$ALW$130, 119, FALSE)</f>
        <v>1</v>
      </c>
      <c r="M101" s="28">
        <f>VLOOKUP($A101, Calcs!$A$3:'Calcs'!$ALW$130, 120, FALSE)</f>
        <v>1</v>
      </c>
      <c r="O101" s="202">
        <f>VLOOKUP($A101, Calcs!$A$3:'Calcs'!$ALW$130, 302, FALSE)/X101</f>
        <v>14.076923076923077</v>
      </c>
      <c r="P101" s="202">
        <f>VLOOKUP($A101, Calcs!$A$3:'Calcs'!$ALW$130, 394, FALSE)/X101</f>
        <v>17.307692307692307</v>
      </c>
      <c r="Q101" s="202">
        <f t="shared" si="81"/>
        <v>-3.2307692307692299</v>
      </c>
      <c r="R101" s="202">
        <f>O101/(VLOOKUP($A101,Calcs!$A$3:'Calcs'!$ALW$130,485,FALSE)/X101)</f>
        <v>1.7941176470588236</v>
      </c>
      <c r="S101" s="187">
        <f>VLOOKUP($A101, Calcs!$A$3:'Calcs'!$ALW$130, 210, FALSE)/X101</f>
        <v>0.5213154864966516</v>
      </c>
      <c r="T101" s="43">
        <f>VLOOKUP($A101, Calcs!$A$3:'Calcs'!$ALW$130, 576, FALSE)/X101</f>
        <v>-3.6942307692307699</v>
      </c>
      <c r="U101">
        <f>VLOOKUP($A101, Calcs!$A$3:'Calcs'!$ALW$130, 667, FALSE)/X101</f>
        <v>39</v>
      </c>
      <c r="V101">
        <f>VLOOKUP($A101, Calcs!$A$3:'Calcs'!$ALW$130, 758, FALSE)/X101</f>
        <v>28.053846153846159</v>
      </c>
      <c r="X101" s="202">
        <f>VLOOKUP($A101, Calcs!$A$3:'Calcs'!$ALW$130, 9, FALSE)</f>
        <v>13</v>
      </c>
      <c r="Y101" s="43">
        <f t="shared" si="82"/>
        <v>6.0138991457561488</v>
      </c>
      <c r="Z101" s="43">
        <f t="shared" si="83"/>
        <v>0.52734688210800817</v>
      </c>
      <c r="AA101" s="43">
        <f t="shared" si="84"/>
        <v>0.46346153846153992</v>
      </c>
      <c r="AB101">
        <f t="shared" si="85"/>
        <v>39</v>
      </c>
      <c r="AC101">
        <f t="shared" si="86"/>
        <v>28.053846153846159</v>
      </c>
      <c r="AD101">
        <f t="shared" si="87"/>
        <v>2.9058056174431344</v>
      </c>
      <c r="AE101" s="43">
        <f t="shared" si="88"/>
        <v>5.2965881616231174</v>
      </c>
      <c r="AH101" s="94">
        <v>10</v>
      </c>
      <c r="AI101" s="94">
        <v>10</v>
      </c>
      <c r="AL101" s="28">
        <f t="shared" si="89"/>
        <v>20</v>
      </c>
      <c r="AN101" s="44">
        <v>100</v>
      </c>
      <c r="AO101" s="77">
        <f t="shared" si="90"/>
        <v>100</v>
      </c>
      <c r="AP101" s="45">
        <f t="shared" si="91"/>
        <v>0</v>
      </c>
      <c r="AQ101" s="46">
        <f t="shared" si="92"/>
        <v>0.34376126897850956</v>
      </c>
      <c r="AR101" s="43">
        <f t="shared" si="93"/>
        <v>0.2638888888888889</v>
      </c>
      <c r="AS101" s="43">
        <f t="shared" si="94"/>
        <v>0.22222222222222221</v>
      </c>
      <c r="AT101" s="43">
        <f t="shared" si="95"/>
        <v>0.33767616765669961</v>
      </c>
      <c r="AU101" s="43">
        <f t="shared" si="96"/>
        <v>0.62818227524109893</v>
      </c>
      <c r="AV101" s="43">
        <f t="shared" si="97"/>
        <v>0.10573591582873319</v>
      </c>
      <c r="AW101" s="43">
        <f t="shared" si="98"/>
        <v>0.4201025718199986</v>
      </c>
      <c r="AX101" s="43">
        <f t="shared" si="99"/>
        <v>0.65875823696867375</v>
      </c>
      <c r="AY101" s="43">
        <f t="shared" si="100"/>
        <v>0.40804455344195523</v>
      </c>
      <c r="AZ101" s="43">
        <f t="shared" si="101"/>
        <v>0.44136965788848054</v>
      </c>
      <c r="BA101" s="43">
        <f t="shared" si="102"/>
        <v>0.2166446499339498</v>
      </c>
      <c r="BB101" s="43">
        <f t="shared" si="103"/>
        <v>6.006006006006006E-2</v>
      </c>
      <c r="BC101">
        <v>65</v>
      </c>
      <c r="BE101">
        <f>VLOOKUP($A101, Calcs!$A$3:'Calcs'!$ALW$130, 845, FALSE)</f>
        <v>17.59375</v>
      </c>
      <c r="BF101" s="43">
        <v>-1.6666666666666665</v>
      </c>
      <c r="BG101">
        <f>IF(A101&lt;17, SoC!P$3, IF(A101&lt;33, SoC!P$4, IF(A101&lt;49, SoC!P$5, IF(A101&lt;65, SoC!P$6, IF(A101&lt;81, SoC!P$7, IF(A101&lt;97, SoC!P$8, SoC!P$9))))))</f>
        <v>1.0115695692293525</v>
      </c>
      <c r="BH101" s="43">
        <v>0.33767616765669961</v>
      </c>
      <c r="BI101" s="43">
        <v>0.62818227524109893</v>
      </c>
      <c r="BJ101" s="43">
        <v>5.2965881616231174</v>
      </c>
      <c r="BK101" s="183">
        <v>0.34376997880440241</v>
      </c>
      <c r="BL101">
        <f>VLOOKUP($A101, Calcs!$A$3:'Calcs'!$BAA$130, 1025, FALSE)</f>
        <v>1710</v>
      </c>
      <c r="BM101" s="554">
        <v>1.8</v>
      </c>
      <c r="BN101" s="43">
        <f t="shared" si="104"/>
        <v>0.58631900771201539</v>
      </c>
      <c r="BO101" s="43" t="str">
        <f t="shared" si="105"/>
        <v>F+</v>
      </c>
      <c r="BP101" s="187">
        <f t="shared" si="106"/>
        <v>-4.0679131295633004</v>
      </c>
      <c r="BQ101" s="48" t="s">
        <v>498</v>
      </c>
      <c r="BR101" t="s">
        <v>1955</v>
      </c>
      <c r="BS101" t="str">
        <f t="shared" si="107"/>
        <v>Crystal</v>
      </c>
      <c r="BT101" t="s">
        <v>1671</v>
      </c>
      <c r="BU101" t="s">
        <v>1671</v>
      </c>
      <c r="BW101" t="s">
        <v>24</v>
      </c>
      <c r="BX101" t="s">
        <v>24</v>
      </c>
      <c r="BY101">
        <f>MATCH(A101, Standings!$D$3:$D$18, 0)</f>
        <v>16</v>
      </c>
      <c r="BZ101" s="183">
        <v>0.54798734928728643</v>
      </c>
      <c r="CA101" s="25" t="s">
        <v>145</v>
      </c>
      <c r="CB101">
        <v>100</v>
      </c>
      <c r="CC101">
        <v>100</v>
      </c>
      <c r="CD101">
        <v>100</v>
      </c>
      <c r="CE101">
        <v>100</v>
      </c>
      <c r="CF101">
        <v>100</v>
      </c>
      <c r="CG101">
        <v>99</v>
      </c>
      <c r="CH101">
        <v>98</v>
      </c>
      <c r="CI101">
        <v>98</v>
      </c>
      <c r="CJ101">
        <v>98</v>
      </c>
      <c r="CK101">
        <v>98</v>
      </c>
      <c r="CL101">
        <v>98</v>
      </c>
      <c r="CM101">
        <v>98</v>
      </c>
      <c r="CN101">
        <v>98</v>
      </c>
      <c r="CO101">
        <v>98</v>
      </c>
      <c r="CP101">
        <v>98</v>
      </c>
      <c r="CQ101">
        <v>104</v>
      </c>
      <c r="CR101">
        <v>104</v>
      </c>
      <c r="CS101">
        <v>101</v>
      </c>
      <c r="CT101">
        <v>101</v>
      </c>
      <c r="CU101">
        <v>100</v>
      </c>
      <c r="CV101">
        <v>100</v>
      </c>
      <c r="CW101">
        <v>99</v>
      </c>
      <c r="CX101">
        <v>99</v>
      </c>
      <c r="CY101">
        <v>97</v>
      </c>
      <c r="CZ101">
        <v>98</v>
      </c>
      <c r="DA101">
        <v>97</v>
      </c>
      <c r="DB101">
        <v>92</v>
      </c>
      <c r="DC101">
        <v>92</v>
      </c>
      <c r="DD101">
        <v>110</v>
      </c>
      <c r="DE101">
        <v>109</v>
      </c>
      <c r="DF101">
        <v>102</v>
      </c>
      <c r="DG101">
        <v>102</v>
      </c>
      <c r="DH101">
        <v>112</v>
      </c>
      <c r="DI101">
        <v>115</v>
      </c>
      <c r="DJ101">
        <v>114</v>
      </c>
      <c r="DK101">
        <v>114</v>
      </c>
      <c r="DL101">
        <v>103</v>
      </c>
      <c r="DM101">
        <v>68</v>
      </c>
      <c r="DN101">
        <v>58</v>
      </c>
    </row>
    <row r="102" spans="1:118" x14ac:dyDescent="0.35">
      <c r="A102">
        <v>28</v>
      </c>
      <c r="B102" s="84" t="s">
        <v>5</v>
      </c>
      <c r="C102" s="50" t="s">
        <v>124</v>
      </c>
      <c r="D102" t="s">
        <v>24</v>
      </c>
      <c r="F102" s="28">
        <f>VLOOKUP($A102, Calcs!$A$3:'Calcs'!$ALW$130, 95, FALSE)+VLOOKUP($A102, Calcs!$A$3:'Calcs'!$ALW$130, 97, FALSE)</f>
        <v>3</v>
      </c>
      <c r="G102" s="28">
        <f>VLOOKUP($A102, Calcs!$A$3:'Calcs'!$ALW$130, 96, FALSE)+VLOOKUP($A102, Calcs!$A$3:'Calcs'!$ALW$130, 98, FALSE)</f>
        <v>9</v>
      </c>
      <c r="I102" s="28">
        <f>VLOOKUP($A102, Calcs!$A$3:'Calcs'!$ALW$130, 99, FALSE)+VLOOKUP($A102, Calcs!$A$3:'Calcs'!$ALW$130, 101, FALSE)</f>
        <v>2</v>
      </c>
      <c r="J102" s="28">
        <f>VLOOKUP($A102, Calcs!$A$3:'Calcs'!$ALW$130, 100, FALSE)+VLOOKUP($A102, Calcs!$A$3:'Calcs'!$ALW$130, 102, FALSE)</f>
        <v>7</v>
      </c>
      <c r="L102" s="28">
        <f>VLOOKUP($A102, Calcs!$A$3:'Calcs'!$ALW$130, 119, FALSE)</f>
        <v>1</v>
      </c>
      <c r="M102" s="28">
        <f>VLOOKUP($A102, Calcs!$A$3:'Calcs'!$ALW$130, 120, FALSE)</f>
        <v>1</v>
      </c>
      <c r="O102" s="202">
        <f>VLOOKUP($A102, Calcs!$A$3:'Calcs'!$ALW$130, 302, FALSE)/X102</f>
        <v>15.346153846153847</v>
      </c>
      <c r="P102" s="202">
        <f>VLOOKUP($A102, Calcs!$A$3:'Calcs'!$ALW$130, 394, FALSE)/X102</f>
        <v>18.923076923076923</v>
      </c>
      <c r="Q102" s="202">
        <f t="shared" si="81"/>
        <v>-3.5769230769230766</v>
      </c>
      <c r="R102" s="202">
        <f>O102/(VLOOKUP($A102,Calcs!$A$3:'Calcs'!$ALW$130,485,FALSE)/X102)</f>
        <v>1.9950000000000001</v>
      </c>
      <c r="S102" s="187">
        <f>VLOOKUP($A102, Calcs!$A$3:'Calcs'!$ALW$130, 210, FALSE)/X102</f>
        <v>0.47319722430121619</v>
      </c>
      <c r="T102" s="43">
        <f>VLOOKUP($A102, Calcs!$A$3:'Calcs'!$ALW$130, 576, FALSE)/X102</f>
        <v>-3.0426923076923078</v>
      </c>
      <c r="U102">
        <f>VLOOKUP($A102, Calcs!$A$3:'Calcs'!$ALW$130, 667, FALSE)/X102</f>
        <v>44.730769230769234</v>
      </c>
      <c r="V102">
        <f>VLOOKUP($A102, Calcs!$A$3:'Calcs'!$ALW$130, 758, FALSE)/X102</f>
        <v>35.199999999999996</v>
      </c>
      <c r="X102" s="202">
        <f>VLOOKUP($A102, Calcs!$A$3:'Calcs'!$ALW$130, 9, FALSE)</f>
        <v>13</v>
      </c>
      <c r="Y102" s="43">
        <f t="shared" si="82"/>
        <v>5.1505003406252587</v>
      </c>
      <c r="Z102" s="43">
        <f t="shared" si="83"/>
        <v>0.45080910416465314</v>
      </c>
      <c r="AA102" s="43">
        <f t="shared" si="84"/>
        <v>-0.53423076923076884</v>
      </c>
      <c r="AB102">
        <f t="shared" si="85"/>
        <v>44.730769230769234</v>
      </c>
      <c r="AC102">
        <f t="shared" si="86"/>
        <v>35.199999999999996</v>
      </c>
      <c r="AD102">
        <f t="shared" si="87"/>
        <v>3.0550670385876271</v>
      </c>
      <c r="AE102" s="43">
        <f t="shared" si="88"/>
        <v>5.9329587896765297</v>
      </c>
      <c r="AH102" s="94">
        <v>10</v>
      </c>
      <c r="AI102" s="94">
        <v>10</v>
      </c>
      <c r="AL102" s="28">
        <f t="shared" si="89"/>
        <v>20</v>
      </c>
      <c r="AN102" s="44">
        <v>101</v>
      </c>
      <c r="AO102" s="77">
        <f t="shared" si="90"/>
        <v>101</v>
      </c>
      <c r="AP102" s="45">
        <f t="shared" si="91"/>
        <v>0</v>
      </c>
      <c r="AQ102" s="46">
        <f t="shared" si="92"/>
        <v>0.33361595089201534</v>
      </c>
      <c r="AR102" s="43">
        <f t="shared" si="93"/>
        <v>0.2638888888888889</v>
      </c>
      <c r="AS102" s="43">
        <f t="shared" si="94"/>
        <v>0.22222222222222221</v>
      </c>
      <c r="AT102" s="43">
        <f t="shared" si="95"/>
        <v>0.43788582172748286</v>
      </c>
      <c r="AU102" s="43">
        <f t="shared" si="96"/>
        <v>0.53219982631747342</v>
      </c>
      <c r="AV102" s="43">
        <f t="shared" si="97"/>
        <v>0.25146656035770681</v>
      </c>
      <c r="AW102" s="43">
        <f t="shared" si="98"/>
        <v>0.17052379267062992</v>
      </c>
      <c r="AX102" s="43">
        <f t="shared" si="99"/>
        <v>0.58463694855742554</v>
      </c>
      <c r="AY102" s="43">
        <f t="shared" si="100"/>
        <v>0.42208040743518793</v>
      </c>
      <c r="AZ102" s="43">
        <f t="shared" si="101"/>
        <v>0.53087224544269251</v>
      </c>
      <c r="BA102" s="43">
        <f t="shared" si="102"/>
        <v>0.20343461030383092</v>
      </c>
      <c r="BB102" s="43">
        <f t="shared" si="103"/>
        <v>6.006006006006006E-2</v>
      </c>
      <c r="BC102">
        <v>46</v>
      </c>
      <c r="BE102">
        <f>VLOOKUP($A102, Calcs!$A$3:'Calcs'!$ALW$130, 845, FALSE)</f>
        <v>32.9375</v>
      </c>
      <c r="BF102" s="43">
        <v>1</v>
      </c>
      <c r="BG102">
        <f>IF(A102&lt;17, SoC!P$3, IF(A102&lt;33, SoC!P$4, IF(A102&lt;49, SoC!P$5, IF(A102&lt;65, SoC!P$6, IF(A102&lt;81, SoC!P$7, IF(A102&lt;97, SoC!P$8, SoC!P$9))))))</f>
        <v>0.95268754974287051</v>
      </c>
      <c r="BH102" s="43">
        <v>0.43788582172748286</v>
      </c>
      <c r="BI102" s="43">
        <v>0.53219982631747342</v>
      </c>
      <c r="BJ102" s="43">
        <v>5.9329587896765297</v>
      </c>
      <c r="BK102" s="183">
        <v>0.33365094160577863</v>
      </c>
      <c r="BL102">
        <f>VLOOKUP($A102, Calcs!$A$3:'Calcs'!$BAA$130, 1025, FALSE)</f>
        <v>1700</v>
      </c>
      <c r="BM102" s="554">
        <v>3.3</v>
      </c>
      <c r="BN102" s="43">
        <f t="shared" si="104"/>
        <v>0.57762526053296759</v>
      </c>
      <c r="BO102" s="43" t="str">
        <f t="shared" si="105"/>
        <v>F+</v>
      </c>
      <c r="BP102" s="187">
        <f t="shared" si="106"/>
        <v>-3.9521085595090697</v>
      </c>
      <c r="BQ102" s="48" t="s">
        <v>504</v>
      </c>
      <c r="BR102" t="s">
        <v>1954</v>
      </c>
      <c r="BS102" t="str">
        <f t="shared" si="107"/>
        <v>Emerald</v>
      </c>
      <c r="BT102" t="s">
        <v>1671</v>
      </c>
      <c r="BU102" t="s">
        <v>1671</v>
      </c>
      <c r="BW102" t="s">
        <v>24</v>
      </c>
      <c r="BX102" t="s">
        <v>24</v>
      </c>
      <c r="BY102">
        <f>MATCH(A102, Standings!$D$21:$D$36, 0)</f>
        <v>13</v>
      </c>
      <c r="BZ102" s="183">
        <v>0.44803636431625543</v>
      </c>
      <c r="CA102" s="24" t="s">
        <v>124</v>
      </c>
      <c r="CB102">
        <v>101</v>
      </c>
      <c r="CC102">
        <v>101</v>
      </c>
      <c r="CD102">
        <v>101</v>
      </c>
      <c r="CE102">
        <v>101</v>
      </c>
      <c r="CF102">
        <v>101</v>
      </c>
      <c r="CG102">
        <v>101</v>
      </c>
      <c r="CH102">
        <v>101</v>
      </c>
      <c r="CI102">
        <v>101</v>
      </c>
      <c r="CJ102">
        <v>101</v>
      </c>
      <c r="CK102">
        <v>101</v>
      </c>
      <c r="CL102">
        <v>101</v>
      </c>
      <c r="CM102">
        <v>101</v>
      </c>
      <c r="CN102">
        <v>101</v>
      </c>
      <c r="CO102">
        <v>101</v>
      </c>
      <c r="CP102">
        <v>101</v>
      </c>
      <c r="CQ102">
        <v>102</v>
      </c>
      <c r="CR102">
        <v>102</v>
      </c>
      <c r="CS102">
        <v>98</v>
      </c>
      <c r="CT102">
        <v>98</v>
      </c>
      <c r="CU102">
        <v>93</v>
      </c>
      <c r="CV102">
        <v>93</v>
      </c>
      <c r="CW102">
        <v>89</v>
      </c>
      <c r="CX102">
        <v>89</v>
      </c>
      <c r="CY102">
        <v>88</v>
      </c>
      <c r="CZ102">
        <v>88</v>
      </c>
      <c r="DA102">
        <v>83</v>
      </c>
      <c r="DB102">
        <v>83</v>
      </c>
      <c r="DC102">
        <v>82</v>
      </c>
      <c r="DD102">
        <v>74</v>
      </c>
      <c r="DE102">
        <v>71</v>
      </c>
      <c r="DF102">
        <v>80</v>
      </c>
      <c r="DG102">
        <v>78</v>
      </c>
      <c r="DH102">
        <v>88</v>
      </c>
      <c r="DI102">
        <v>95</v>
      </c>
      <c r="DJ102">
        <v>91</v>
      </c>
      <c r="DK102">
        <v>86</v>
      </c>
      <c r="DL102">
        <v>69</v>
      </c>
      <c r="DM102">
        <v>70</v>
      </c>
      <c r="DN102">
        <v>82</v>
      </c>
    </row>
    <row r="103" spans="1:118" x14ac:dyDescent="0.35">
      <c r="A103">
        <v>26</v>
      </c>
      <c r="B103" s="84" t="s">
        <v>5</v>
      </c>
      <c r="C103" s="50" t="s">
        <v>126</v>
      </c>
      <c r="D103" t="s">
        <v>24</v>
      </c>
      <c r="F103" s="28">
        <f>VLOOKUP($A103, Calcs!$A$3:'Calcs'!$ALW$130, 95, FALSE)+VLOOKUP($A103, Calcs!$A$3:'Calcs'!$ALW$130, 97, FALSE)</f>
        <v>4</v>
      </c>
      <c r="G103" s="28">
        <f>VLOOKUP($A103, Calcs!$A$3:'Calcs'!$ALW$130, 96, FALSE)+VLOOKUP($A103, Calcs!$A$3:'Calcs'!$ALW$130, 98, FALSE)</f>
        <v>8</v>
      </c>
      <c r="I103" s="28">
        <f>VLOOKUP($A103, Calcs!$A$3:'Calcs'!$ALW$130, 99, FALSE)+VLOOKUP($A103, Calcs!$A$3:'Calcs'!$ALW$130, 101, FALSE)</f>
        <v>2</v>
      </c>
      <c r="J103" s="28">
        <f>VLOOKUP($A103, Calcs!$A$3:'Calcs'!$ALW$130, 100, FALSE)+VLOOKUP($A103, Calcs!$A$3:'Calcs'!$ALW$130, 102, FALSE)</f>
        <v>7</v>
      </c>
      <c r="L103" s="28">
        <f>VLOOKUP($A103, Calcs!$A$3:'Calcs'!$ALW$130, 119, FALSE)</f>
        <v>0</v>
      </c>
      <c r="M103" s="28">
        <f>VLOOKUP($A103, Calcs!$A$3:'Calcs'!$ALW$130, 120, FALSE)</f>
        <v>1</v>
      </c>
      <c r="O103" s="202">
        <f>VLOOKUP($A103, Calcs!$A$3:'Calcs'!$ALW$130, 302, FALSE)/X103</f>
        <v>15.96</v>
      </c>
      <c r="P103" s="202">
        <f>VLOOKUP($A103, Calcs!$A$3:'Calcs'!$ALW$130, 394, FALSE)/X103</f>
        <v>21.88</v>
      </c>
      <c r="Q103" s="202">
        <f t="shared" si="81"/>
        <v>-5.9199999999999982</v>
      </c>
      <c r="R103" s="202">
        <f>O103/(VLOOKUP($A103,Calcs!$A$3:'Calcs'!$ALW$130,485,FALSE)/X103)</f>
        <v>1.8732394366197185</v>
      </c>
      <c r="S103" s="187">
        <f>VLOOKUP($A103, Calcs!$A$3:'Calcs'!$ALW$130, 210, FALSE)/X103</f>
        <v>0.51352025437104021</v>
      </c>
      <c r="T103" s="43">
        <f>VLOOKUP($A103, Calcs!$A$3:'Calcs'!$ALW$130, 576, FALSE)/X103</f>
        <v>-6.5575999999999999</v>
      </c>
      <c r="U103">
        <f>VLOOKUP($A103, Calcs!$A$3:'Calcs'!$ALW$130, 667, FALSE)/X103</f>
        <v>31.12</v>
      </c>
      <c r="V103">
        <f>VLOOKUP($A103, Calcs!$A$3:'Calcs'!$ALW$130, 758, FALSE)/X103</f>
        <v>30.395999999999994</v>
      </c>
      <c r="X103" s="202">
        <f>VLOOKUP($A103, Calcs!$A$3:'Calcs'!$ALW$130, 9, FALSE)</f>
        <v>12.5</v>
      </c>
      <c r="Y103" s="43">
        <f t="shared" si="82"/>
        <v>7.3943713884685431</v>
      </c>
      <c r="Z103" s="43">
        <f t="shared" si="83"/>
        <v>0.48922435288008187</v>
      </c>
      <c r="AA103" s="43">
        <f t="shared" si="84"/>
        <v>0.63760000000000172</v>
      </c>
      <c r="AB103">
        <f t="shared" si="85"/>
        <v>31.12</v>
      </c>
      <c r="AC103">
        <f t="shared" si="86"/>
        <v>30.395999999999994</v>
      </c>
      <c r="AD103">
        <f t="shared" si="87"/>
        <v>1.7857227899760175</v>
      </c>
      <c r="AE103" s="43">
        <f t="shared" si="88"/>
        <v>5.5132567507780728</v>
      </c>
      <c r="AH103" s="94">
        <v>0</v>
      </c>
      <c r="AI103" s="94">
        <v>10</v>
      </c>
      <c r="AL103" s="28">
        <f t="shared" si="89"/>
        <v>10</v>
      </c>
      <c r="AN103" s="44">
        <v>102</v>
      </c>
      <c r="AO103" s="77">
        <f t="shared" si="90"/>
        <v>102</v>
      </c>
      <c r="AP103" s="45">
        <f t="shared" si="91"/>
        <v>0</v>
      </c>
      <c r="AQ103" s="46">
        <f t="shared" si="92"/>
        <v>0.33255963397824767</v>
      </c>
      <c r="AR103" s="43">
        <f t="shared" si="93"/>
        <v>0.33333333333333331</v>
      </c>
      <c r="AS103" s="43">
        <f t="shared" si="94"/>
        <v>0.22222222222222221</v>
      </c>
      <c r="AT103" s="43">
        <f t="shared" si="95"/>
        <v>0.48635085442353437</v>
      </c>
      <c r="AU103" s="43">
        <f t="shared" si="96"/>
        <v>0.3565062388591802</v>
      </c>
      <c r="AV103" s="43">
        <f t="shared" si="97"/>
        <v>0.16313503138156349</v>
      </c>
      <c r="AW103" s="43">
        <f t="shared" si="98"/>
        <v>0.29579044049795228</v>
      </c>
      <c r="AX103" s="43">
        <f t="shared" si="99"/>
        <v>0.67169545922814811</v>
      </c>
      <c r="AY103" s="43">
        <f t="shared" si="100"/>
        <v>0.29585889546102229</v>
      </c>
      <c r="AZ103" s="43">
        <f t="shared" si="101"/>
        <v>0.47184309351892151</v>
      </c>
      <c r="BA103" s="43">
        <f t="shared" si="102"/>
        <v>0.17437252311756934</v>
      </c>
      <c r="BB103" s="43">
        <f t="shared" si="103"/>
        <v>3.003003003003003E-2</v>
      </c>
      <c r="BC103">
        <v>31</v>
      </c>
      <c r="BE103">
        <f>VLOOKUP($A103, Calcs!$A$3:'Calcs'!$ALW$130, 845, FALSE)</f>
        <v>16.875</v>
      </c>
      <c r="BF103" s="43">
        <v>0.33333333333333331</v>
      </c>
      <c r="BG103">
        <f>IF(A103&lt;17, SoC!P$3, IF(A103&lt;33, SoC!P$4, IF(A103&lt;49, SoC!P$5, IF(A103&lt;65, SoC!P$6, IF(A103&lt;81, SoC!P$7, IF(A103&lt;97, SoC!P$8, SoC!P$9))))))</f>
        <v>0.95268754974287051</v>
      </c>
      <c r="BH103" s="43">
        <v>0.48635085442353437</v>
      </c>
      <c r="BI103" s="43">
        <v>0.3565062388591802</v>
      </c>
      <c r="BJ103" s="43">
        <v>5.5132567507780728</v>
      </c>
      <c r="BK103" s="183">
        <v>0.33262682534038235</v>
      </c>
      <c r="BL103">
        <f>VLOOKUP($A103, Calcs!$A$3:'Calcs'!$BAA$130, 1025, FALSE)</f>
        <v>1678</v>
      </c>
      <c r="BM103" s="554">
        <v>1.7</v>
      </c>
      <c r="BN103" s="43">
        <f t="shared" si="104"/>
        <v>0.57673809076597526</v>
      </c>
      <c r="BO103" s="43" t="str">
        <f t="shared" si="105"/>
        <v>F+</v>
      </c>
      <c r="BP103" s="187">
        <f t="shared" si="106"/>
        <v>-4.1824419042662235</v>
      </c>
      <c r="BQ103" s="48" t="s">
        <v>351</v>
      </c>
      <c r="BR103" t="s">
        <v>1960</v>
      </c>
      <c r="BS103" t="str">
        <f t="shared" si="107"/>
        <v>Mystery</v>
      </c>
      <c r="BT103" t="s">
        <v>1671</v>
      </c>
      <c r="BU103" t="s">
        <v>1671</v>
      </c>
      <c r="BW103" t="s">
        <v>24</v>
      </c>
      <c r="BX103" t="s">
        <v>24</v>
      </c>
      <c r="BY103">
        <f>MATCH(A103, Standings!$D$21:$D$36, 0)</f>
        <v>14</v>
      </c>
      <c r="BZ103" s="183">
        <v>0.33781627417816246</v>
      </c>
      <c r="CA103" s="24" t="s">
        <v>126</v>
      </c>
      <c r="CB103">
        <v>102</v>
      </c>
      <c r="CC103">
        <v>102</v>
      </c>
      <c r="CD103">
        <v>102</v>
      </c>
      <c r="CE103">
        <v>102</v>
      </c>
      <c r="CF103">
        <v>102</v>
      </c>
      <c r="CG103">
        <v>103</v>
      </c>
      <c r="CH103">
        <v>103</v>
      </c>
      <c r="CI103">
        <v>103</v>
      </c>
      <c r="CJ103">
        <v>103</v>
      </c>
      <c r="CK103">
        <v>104</v>
      </c>
      <c r="CL103">
        <v>103</v>
      </c>
      <c r="CM103">
        <v>103</v>
      </c>
      <c r="CN103">
        <v>102</v>
      </c>
      <c r="CO103">
        <v>102</v>
      </c>
      <c r="CP103">
        <v>105</v>
      </c>
      <c r="CQ103">
        <v>108</v>
      </c>
      <c r="CR103">
        <v>108</v>
      </c>
      <c r="CS103">
        <v>104</v>
      </c>
      <c r="CT103">
        <v>104</v>
      </c>
      <c r="CU103">
        <v>103</v>
      </c>
      <c r="CV103">
        <v>103</v>
      </c>
      <c r="CW103">
        <v>115</v>
      </c>
      <c r="CX103">
        <v>115</v>
      </c>
      <c r="CY103">
        <v>120</v>
      </c>
      <c r="CZ103">
        <v>120</v>
      </c>
      <c r="DA103">
        <v>120</v>
      </c>
      <c r="DB103">
        <v>120</v>
      </c>
      <c r="DC103">
        <v>120</v>
      </c>
      <c r="DD103">
        <v>116</v>
      </c>
      <c r="DE103">
        <v>117</v>
      </c>
      <c r="DF103">
        <v>114</v>
      </c>
      <c r="DG103">
        <v>114</v>
      </c>
      <c r="DH103">
        <v>118</v>
      </c>
      <c r="DI103">
        <v>117</v>
      </c>
      <c r="DJ103">
        <v>117</v>
      </c>
      <c r="DK103">
        <v>117</v>
      </c>
      <c r="DL103">
        <v>122</v>
      </c>
      <c r="DM103">
        <v>112</v>
      </c>
      <c r="DN103">
        <v>111</v>
      </c>
    </row>
    <row r="104" spans="1:118" x14ac:dyDescent="0.35">
      <c r="A104">
        <v>9</v>
      </c>
      <c r="B104" s="83" t="s">
        <v>6</v>
      </c>
      <c r="C104" s="49" t="s">
        <v>142</v>
      </c>
      <c r="D104" t="s">
        <v>24</v>
      </c>
      <c r="F104" s="28">
        <f>VLOOKUP($A104, Calcs!$A$3:'Calcs'!$ALW$130, 95, FALSE)+VLOOKUP($A104, Calcs!$A$3:'Calcs'!$ALW$130, 97, FALSE)</f>
        <v>3</v>
      </c>
      <c r="G104" s="28">
        <f>VLOOKUP($A104, Calcs!$A$3:'Calcs'!$ALW$130, 96, FALSE)+VLOOKUP($A104, Calcs!$A$3:'Calcs'!$ALW$130, 98, FALSE)</f>
        <v>9</v>
      </c>
      <c r="I104" s="28">
        <f>VLOOKUP($A104, Calcs!$A$3:'Calcs'!$ALW$130, 99, FALSE)+VLOOKUP($A104, Calcs!$A$3:'Calcs'!$ALW$130, 101, FALSE)</f>
        <v>2</v>
      </c>
      <c r="J104" s="28">
        <f>VLOOKUP($A104, Calcs!$A$3:'Calcs'!$ALW$130, 100, FALSE)+VLOOKUP($A104, Calcs!$A$3:'Calcs'!$ALW$130, 102, FALSE)</f>
        <v>7</v>
      </c>
      <c r="L104" s="28">
        <f>VLOOKUP($A104, Calcs!$A$3:'Calcs'!$ALW$130, 119, FALSE)</f>
        <v>0</v>
      </c>
      <c r="M104" s="28">
        <f>VLOOKUP($A104, Calcs!$A$3:'Calcs'!$ALW$130, 120, FALSE)</f>
        <v>1</v>
      </c>
      <c r="O104" s="202">
        <f>VLOOKUP($A104, Calcs!$A$3:'Calcs'!$ALW$130, 302, FALSE)/X104</f>
        <v>15.28</v>
      </c>
      <c r="P104" s="202">
        <f>VLOOKUP($A104, Calcs!$A$3:'Calcs'!$ALW$130, 394, FALSE)/X104</f>
        <v>20.239999999999998</v>
      </c>
      <c r="Q104" s="202">
        <f t="shared" si="81"/>
        <v>-4.9599999999999991</v>
      </c>
      <c r="R104" s="202">
        <f>O104/(VLOOKUP($A104,Calcs!$A$3:'Calcs'!$ALW$130,485,FALSE)/X104)</f>
        <v>1.7767441860465116</v>
      </c>
      <c r="S104" s="187">
        <f>VLOOKUP($A104, Calcs!$A$3:'Calcs'!$ALW$130, 210, FALSE)/X104</f>
        <v>0.52973880030322107</v>
      </c>
      <c r="T104" s="43">
        <f>VLOOKUP($A104, Calcs!$A$3:'Calcs'!$ALW$130, 576, FALSE)/X104</f>
        <v>-5.2780000000000005</v>
      </c>
      <c r="U104">
        <f>VLOOKUP($A104, Calcs!$A$3:'Calcs'!$ALW$130, 667, FALSE)/X104</f>
        <v>29.68</v>
      </c>
      <c r="V104">
        <f>VLOOKUP($A104, Calcs!$A$3:'Calcs'!$ALW$130, 758, FALSE)/X104</f>
        <v>36.68</v>
      </c>
      <c r="X104" s="202">
        <f>VLOOKUP($A104, Calcs!$A$3:'Calcs'!$ALW$130, 9, FALSE)</f>
        <v>12.5</v>
      </c>
      <c r="Y104" s="43">
        <f t="shared" si="82"/>
        <v>6.9500545657729296</v>
      </c>
      <c r="Z104" s="43">
        <f t="shared" si="83"/>
        <v>0.53586765002680337</v>
      </c>
      <c r="AA104" s="43">
        <f t="shared" si="84"/>
        <v>0.31800000000000139</v>
      </c>
      <c r="AB104">
        <f t="shared" si="85"/>
        <v>29.68</v>
      </c>
      <c r="AC104">
        <f t="shared" si="86"/>
        <v>36.68</v>
      </c>
      <c r="AD104">
        <f t="shared" si="87"/>
        <v>1.9584804215207818</v>
      </c>
      <c r="AE104" s="43">
        <f t="shared" si="88"/>
        <v>6.0564015718906878</v>
      </c>
      <c r="AH104" s="94">
        <v>0</v>
      </c>
      <c r="AI104" s="94">
        <v>10</v>
      </c>
      <c r="AL104" s="28">
        <f t="shared" si="89"/>
        <v>10</v>
      </c>
      <c r="AN104" s="44">
        <v>103</v>
      </c>
      <c r="AO104" s="77">
        <f t="shared" si="90"/>
        <v>103</v>
      </c>
      <c r="AP104" s="45">
        <f t="shared" si="91"/>
        <v>0</v>
      </c>
      <c r="AQ104" s="46">
        <f t="shared" si="92"/>
        <v>0.33220876929342547</v>
      </c>
      <c r="AR104" s="43">
        <f t="shared" si="93"/>
        <v>0.25</v>
      </c>
      <c r="AS104" s="43">
        <f t="shared" si="94"/>
        <v>0.22222222222222221</v>
      </c>
      <c r="AT104" s="43">
        <f t="shared" si="95"/>
        <v>0.43266277309106616</v>
      </c>
      <c r="AU104" s="43">
        <f t="shared" si="96"/>
        <v>0.45395127748068942</v>
      </c>
      <c r="AV104" s="43">
        <f t="shared" si="97"/>
        <v>9.3132291697724495E-2</v>
      </c>
      <c r="AW104" s="43">
        <f t="shared" si="98"/>
        <v>0.44788758089305913</v>
      </c>
      <c r="AX104" s="43">
        <f t="shared" si="99"/>
        <v>0.64795150170378002</v>
      </c>
      <c r="AY104" s="43">
        <f t="shared" si="100"/>
        <v>0.31415189379449959</v>
      </c>
      <c r="AZ104" s="43">
        <f t="shared" si="101"/>
        <v>0.54823390221314117</v>
      </c>
      <c r="BA104" s="43">
        <f t="shared" si="102"/>
        <v>0.15587846763540292</v>
      </c>
      <c r="BB104" s="43">
        <f t="shared" si="103"/>
        <v>3.003003003003003E-2</v>
      </c>
      <c r="BC104">
        <v>34</v>
      </c>
      <c r="BE104">
        <f>VLOOKUP($A104, Calcs!$A$3:'Calcs'!$ALW$130, 845, FALSE)</f>
        <v>6.28125</v>
      </c>
      <c r="BF104" s="43">
        <v>0</v>
      </c>
      <c r="BG104">
        <f>IF(A104&lt;17, SoC!P$3, IF(A104&lt;33, SoC!P$4, IF(A104&lt;49, SoC!P$5, IF(A104&lt;65, SoC!P$6, IF(A104&lt;81, SoC!P$7, IF(A104&lt;97, SoC!P$8, SoC!P$9))))))</f>
        <v>1.0115695692293525</v>
      </c>
      <c r="BH104" s="43">
        <v>0.43266277309106616</v>
      </c>
      <c r="BI104" s="43">
        <v>0.45395127748068942</v>
      </c>
      <c r="BJ104" s="43">
        <v>6.0564015718906878</v>
      </c>
      <c r="BK104" s="183">
        <v>0.3322252028838652</v>
      </c>
      <c r="BL104">
        <f>VLOOKUP($A104, Calcs!$A$3:'Calcs'!$BAA$130, 1025, FALSE)</f>
        <v>1664</v>
      </c>
      <c r="BM104" s="554">
        <v>0.6</v>
      </c>
      <c r="BN104" s="43">
        <f t="shared" si="104"/>
        <v>0.57638980116225613</v>
      </c>
      <c r="BO104" s="43" t="str">
        <f t="shared" si="105"/>
        <v>F+</v>
      </c>
      <c r="BP104" s="187">
        <f t="shared" si="106"/>
        <v>-3.9189019428402592</v>
      </c>
      <c r="BQ104" s="48" t="s">
        <v>350</v>
      </c>
      <c r="BR104" t="s">
        <v>1956</v>
      </c>
      <c r="BS104" t="str">
        <f t="shared" si="107"/>
        <v>Platinum</v>
      </c>
      <c r="BT104" t="s">
        <v>1671</v>
      </c>
      <c r="BU104" t="s">
        <v>1671</v>
      </c>
      <c r="BW104" t="s">
        <v>24</v>
      </c>
      <c r="BX104" t="s">
        <v>24</v>
      </c>
      <c r="BY104">
        <f>MATCH(A104, Standings!$D$3:$D$18, 0)</f>
        <v>15</v>
      </c>
      <c r="BZ104" s="183">
        <v>0.39305074213969027</v>
      </c>
      <c r="CA104" s="25" t="s">
        <v>142</v>
      </c>
      <c r="CB104">
        <v>103</v>
      </c>
      <c r="CC104">
        <v>103</v>
      </c>
      <c r="CD104">
        <v>103</v>
      </c>
      <c r="CE104">
        <v>103</v>
      </c>
      <c r="CF104">
        <v>103</v>
      </c>
      <c r="CG104">
        <v>102</v>
      </c>
      <c r="CH104">
        <v>102</v>
      </c>
      <c r="CI104">
        <v>102</v>
      </c>
      <c r="CJ104">
        <v>102</v>
      </c>
      <c r="CK104">
        <v>102</v>
      </c>
      <c r="CL104">
        <v>102</v>
      </c>
      <c r="CM104">
        <v>102</v>
      </c>
      <c r="CN104">
        <v>103</v>
      </c>
      <c r="CO104">
        <v>103</v>
      </c>
      <c r="CP104">
        <v>103</v>
      </c>
      <c r="CQ104">
        <v>100</v>
      </c>
      <c r="CR104">
        <v>101</v>
      </c>
      <c r="CS104">
        <v>109</v>
      </c>
      <c r="CT104">
        <v>109</v>
      </c>
      <c r="CU104">
        <v>109</v>
      </c>
      <c r="CV104">
        <v>109</v>
      </c>
      <c r="CW104">
        <v>112</v>
      </c>
      <c r="CX104">
        <v>112</v>
      </c>
      <c r="CY104">
        <v>110</v>
      </c>
      <c r="CZ104">
        <v>110</v>
      </c>
      <c r="DA104">
        <v>113</v>
      </c>
      <c r="DB104">
        <v>112</v>
      </c>
      <c r="DC104">
        <v>112</v>
      </c>
      <c r="DD104">
        <v>111</v>
      </c>
      <c r="DE104">
        <v>110</v>
      </c>
      <c r="DF104">
        <v>117</v>
      </c>
      <c r="DG104">
        <v>117</v>
      </c>
      <c r="DH104">
        <v>114</v>
      </c>
      <c r="DI104">
        <v>113</v>
      </c>
      <c r="DJ104">
        <v>123</v>
      </c>
      <c r="DK104">
        <v>122</v>
      </c>
      <c r="DL104">
        <v>111</v>
      </c>
      <c r="DM104">
        <v>101</v>
      </c>
      <c r="DN104">
        <v>93</v>
      </c>
    </row>
    <row r="105" spans="1:118" x14ac:dyDescent="0.35">
      <c r="A105">
        <v>73</v>
      </c>
      <c r="B105" s="87" t="s">
        <v>2</v>
      </c>
      <c r="C105" s="53" t="s">
        <v>80</v>
      </c>
      <c r="D105" t="s">
        <v>24</v>
      </c>
      <c r="F105" s="28">
        <f>VLOOKUP($A105, Calcs!$A$3:'Calcs'!$ALW$130, 95, FALSE)+VLOOKUP($A105, Calcs!$A$3:'Calcs'!$ALW$130, 97, FALSE)</f>
        <v>3</v>
      </c>
      <c r="G105" s="28">
        <f>VLOOKUP($A105, Calcs!$A$3:'Calcs'!$ALW$130, 96, FALSE)+VLOOKUP($A105, Calcs!$A$3:'Calcs'!$ALW$130, 98, FALSE)</f>
        <v>9</v>
      </c>
      <c r="I105" s="28">
        <f>VLOOKUP($A105, Calcs!$A$3:'Calcs'!$ALW$130, 99, FALSE)+VLOOKUP($A105, Calcs!$A$3:'Calcs'!$ALW$130, 101, FALSE)</f>
        <v>2</v>
      </c>
      <c r="J105" s="28">
        <f>VLOOKUP($A105, Calcs!$A$3:'Calcs'!$ALW$130, 100, FALSE)+VLOOKUP($A105, Calcs!$A$3:'Calcs'!$ALW$130, 102, FALSE)</f>
        <v>7</v>
      </c>
      <c r="L105" s="28">
        <f>VLOOKUP($A105, Calcs!$A$3:'Calcs'!$ALW$130, 119, FALSE)</f>
        <v>3</v>
      </c>
      <c r="M105" s="28">
        <f>VLOOKUP($A105, Calcs!$A$3:'Calcs'!$ALW$130, 120, FALSE)</f>
        <v>7</v>
      </c>
      <c r="O105" s="202">
        <f>VLOOKUP($A105, Calcs!$A$3:'Calcs'!$ALW$130, 302, FALSE)/X105</f>
        <v>16.223404255319149</v>
      </c>
      <c r="P105" s="202">
        <f>VLOOKUP($A105, Calcs!$A$3:'Calcs'!$ALW$130, 394, FALSE)/X105</f>
        <v>23.648936170212767</v>
      </c>
      <c r="Q105" s="202">
        <f t="shared" si="81"/>
        <v>-7.4255319148936181</v>
      </c>
      <c r="R105" s="202">
        <f>O105/(VLOOKUP($A105,Calcs!$A$3:'Calcs'!$ALW$130,485,FALSE)/X105)</f>
        <v>1.9986893840104849</v>
      </c>
      <c r="S105" s="187">
        <f>VLOOKUP($A105, Calcs!$A$3:'Calcs'!$ALW$130, 210, FALSE)/X105</f>
        <v>0.55474709888016971</v>
      </c>
      <c r="T105" s="43">
        <f>VLOOKUP($A105, Calcs!$A$3:'Calcs'!$ALW$130, 576, FALSE)/X105</f>
        <v>-4.3499999999999996</v>
      </c>
      <c r="U105">
        <f>VLOOKUP($A105, Calcs!$A$3:'Calcs'!$ALW$130, 667, FALSE)/X105</f>
        <v>43.212765957446813</v>
      </c>
      <c r="V105">
        <f>VLOOKUP($A105, Calcs!$A$3:'Calcs'!$ALW$130, 758, FALSE)/X105</f>
        <v>30.340425531914889</v>
      </c>
      <c r="X105" s="202">
        <f>VLOOKUP($A105, Calcs!$A$3:'Calcs'!$ALW$130, 9, FALSE)</f>
        <v>15.666666666666666</v>
      </c>
      <c r="Y105" s="43">
        <f t="shared" si="82"/>
        <v>6.7633525413801747</v>
      </c>
      <c r="Z105" s="43">
        <f t="shared" si="83"/>
        <v>0.56673729339431156</v>
      </c>
      <c r="AA105" s="43">
        <f t="shared" si="84"/>
        <v>-3.0755319148936184</v>
      </c>
      <c r="AB105">
        <f t="shared" si="85"/>
        <v>43.212765957446813</v>
      </c>
      <c r="AC105">
        <f t="shared" si="86"/>
        <v>30.340425531914889</v>
      </c>
      <c r="AD105">
        <f t="shared" si="87"/>
        <v>2.2987092100584658</v>
      </c>
      <c r="AE105" s="43">
        <f t="shared" si="88"/>
        <v>5.5082143687328369</v>
      </c>
      <c r="AG105" s="94">
        <v>15</v>
      </c>
      <c r="AH105" s="94">
        <v>20</v>
      </c>
      <c r="AI105" s="94">
        <v>10</v>
      </c>
      <c r="AL105" s="28">
        <f t="shared" si="89"/>
        <v>45</v>
      </c>
      <c r="AN105" s="44">
        <v>104</v>
      </c>
      <c r="AO105" s="77">
        <f t="shared" si="90"/>
        <v>104</v>
      </c>
      <c r="AP105" s="45">
        <f t="shared" si="91"/>
        <v>0</v>
      </c>
      <c r="AQ105" s="46">
        <f t="shared" si="92"/>
        <v>0.33118728717584767</v>
      </c>
      <c r="AR105" s="43">
        <f t="shared" si="93"/>
        <v>0.29166666666666669</v>
      </c>
      <c r="AS105" s="43">
        <f t="shared" si="94"/>
        <v>0.22222222222222221</v>
      </c>
      <c r="AT105" s="43">
        <f t="shared" si="95"/>
        <v>0.50714742660425882</v>
      </c>
      <c r="AU105" s="43">
        <f t="shared" si="96"/>
        <v>0.25140010872176077</v>
      </c>
      <c r="AV105" s="43">
        <f t="shared" si="97"/>
        <v>0.2541430339348571</v>
      </c>
      <c r="AW105" s="43">
        <f t="shared" si="98"/>
        <v>0.54854908572719563</v>
      </c>
      <c r="AX105" s="43">
        <f t="shared" si="99"/>
        <v>0.39583674061234903</v>
      </c>
      <c r="AY105" s="43">
        <f t="shared" si="100"/>
        <v>0.34897994386819875</v>
      </c>
      <c r="AZ105" s="43">
        <f t="shared" si="101"/>
        <v>0.47113390578996239</v>
      </c>
      <c r="BA105" s="43">
        <f t="shared" si="102"/>
        <v>0.1809775429326288</v>
      </c>
      <c r="BB105" s="43">
        <f t="shared" si="103"/>
        <v>0.13513513513513514</v>
      </c>
      <c r="BC105">
        <v>103</v>
      </c>
      <c r="BE105">
        <f>VLOOKUP($A105, Calcs!$A$3:'Calcs'!$ALW$130, 845, FALSE)</f>
        <v>67</v>
      </c>
      <c r="BF105" s="43">
        <v>-1</v>
      </c>
      <c r="BG105">
        <f>IF(A105&lt;17, SoC!P$3, IF(A105&lt;33, SoC!P$4, IF(A105&lt;49, SoC!P$5, IF(A105&lt;65, SoC!P$6, IF(A105&lt;81, SoC!P$7, IF(A105&lt;97, SoC!P$8, SoC!P$9))))))</f>
        <v>1.0216138030074347</v>
      </c>
      <c r="BH105" s="43">
        <v>0.50714742660425882</v>
      </c>
      <c r="BI105" s="43">
        <v>0.25140010872176077</v>
      </c>
      <c r="BJ105" s="43">
        <v>5.5082143687328369</v>
      </c>
      <c r="BK105" s="183">
        <v>0.33094823042334121</v>
      </c>
      <c r="BL105">
        <f>VLOOKUP($A105, Calcs!$A$3:'Calcs'!$BAA$130, 1025, FALSE)</f>
        <v>1683</v>
      </c>
      <c r="BM105" s="554">
        <v>6.7</v>
      </c>
      <c r="BN105" s="43">
        <f t="shared" si="104"/>
        <v>0.57528100127097992</v>
      </c>
      <c r="BO105" s="43" t="str">
        <f t="shared" si="105"/>
        <v>F+</v>
      </c>
      <c r="BP105" s="187">
        <f t="shared" si="106"/>
        <v>-4.2185349936296648</v>
      </c>
      <c r="BQ105" s="48" t="s">
        <v>504</v>
      </c>
      <c r="BR105" t="s">
        <v>1961</v>
      </c>
      <c r="BS105" t="str">
        <f t="shared" si="107"/>
        <v>Emerald</v>
      </c>
      <c r="BT105" t="s">
        <v>497</v>
      </c>
      <c r="BU105" t="s">
        <v>496</v>
      </c>
      <c r="BV105" s="91">
        <f>IF(BT105="MRL", VLOOKUP(C105, Master!BL:BP, 5, FALSE), IF(BT105="UTL", VLOOKUP(C105, Ultra!BL:BP, 5, FALSE), ""))</f>
        <v>5</v>
      </c>
      <c r="BW105" t="s">
        <v>24</v>
      </c>
      <c r="BX105" t="s">
        <v>24</v>
      </c>
      <c r="BY105">
        <f>MATCH(A105, Standings!$X$3:$X$18, 0)</f>
        <v>14</v>
      </c>
      <c r="BZ105" s="183">
        <v>0.57139540168383074</v>
      </c>
      <c r="CA105" s="21" t="s">
        <v>80</v>
      </c>
      <c r="CB105">
        <v>104</v>
      </c>
      <c r="CC105">
        <v>104</v>
      </c>
      <c r="CD105">
        <v>104</v>
      </c>
      <c r="CE105">
        <v>104</v>
      </c>
      <c r="CF105">
        <v>105</v>
      </c>
      <c r="CG105">
        <v>105</v>
      </c>
      <c r="CH105">
        <v>105</v>
      </c>
      <c r="CI105">
        <v>105</v>
      </c>
      <c r="CJ105">
        <v>105</v>
      </c>
      <c r="CK105">
        <v>105</v>
      </c>
      <c r="CL105">
        <v>105</v>
      </c>
      <c r="CM105">
        <v>105</v>
      </c>
      <c r="CN105">
        <v>105</v>
      </c>
      <c r="CO105">
        <v>105</v>
      </c>
      <c r="CP105">
        <v>104</v>
      </c>
      <c r="CQ105">
        <v>101</v>
      </c>
      <c r="CR105">
        <v>97</v>
      </c>
      <c r="CS105">
        <v>97</v>
      </c>
      <c r="CT105">
        <v>97</v>
      </c>
      <c r="CU105">
        <v>90</v>
      </c>
      <c r="CV105">
        <v>91</v>
      </c>
      <c r="CW105">
        <v>104</v>
      </c>
      <c r="CX105">
        <v>104</v>
      </c>
      <c r="CY105">
        <v>100</v>
      </c>
      <c r="CZ105">
        <v>97</v>
      </c>
      <c r="DA105">
        <v>89</v>
      </c>
      <c r="DB105">
        <v>94</v>
      </c>
      <c r="DC105">
        <v>90</v>
      </c>
      <c r="DD105">
        <v>91</v>
      </c>
      <c r="DE105">
        <v>95</v>
      </c>
      <c r="DF105">
        <v>83</v>
      </c>
      <c r="DG105">
        <v>85</v>
      </c>
      <c r="DH105">
        <v>94</v>
      </c>
      <c r="DI105">
        <v>91</v>
      </c>
      <c r="DJ105">
        <v>96</v>
      </c>
      <c r="DK105">
        <v>90</v>
      </c>
      <c r="DL105">
        <v>99</v>
      </c>
      <c r="DM105">
        <v>61</v>
      </c>
      <c r="DN105">
        <v>53</v>
      </c>
    </row>
    <row r="106" spans="1:118" x14ac:dyDescent="0.35">
      <c r="A106">
        <v>64</v>
      </c>
      <c r="B106" s="86" t="s">
        <v>3</v>
      </c>
      <c r="C106" s="52" t="s">
        <v>88</v>
      </c>
      <c r="D106" t="s">
        <v>24</v>
      </c>
      <c r="F106" s="28">
        <f>VLOOKUP($A106, Calcs!$A$3:'Calcs'!$ALW$130, 95, FALSE)+VLOOKUP($A106, Calcs!$A$3:'Calcs'!$ALW$130, 97, FALSE)</f>
        <v>2</v>
      </c>
      <c r="G106" s="28">
        <f>VLOOKUP($A106, Calcs!$A$3:'Calcs'!$ALW$130, 96, FALSE)+VLOOKUP($A106, Calcs!$A$3:'Calcs'!$ALW$130, 98, FALSE)</f>
        <v>10</v>
      </c>
      <c r="I106" s="28">
        <f>VLOOKUP($A106, Calcs!$A$3:'Calcs'!$ALW$130, 99, FALSE)+VLOOKUP($A106, Calcs!$A$3:'Calcs'!$ALW$130, 101, FALSE)</f>
        <v>1</v>
      </c>
      <c r="J106" s="28">
        <f>VLOOKUP($A106, Calcs!$A$3:'Calcs'!$ALW$130, 100, FALSE)+VLOOKUP($A106, Calcs!$A$3:'Calcs'!$ALW$130, 102, FALSE)</f>
        <v>8</v>
      </c>
      <c r="L106" s="28">
        <f>VLOOKUP($A106, Calcs!$A$3:'Calcs'!$ALW$130, 119, FALSE)</f>
        <v>4</v>
      </c>
      <c r="M106" s="28">
        <f>VLOOKUP($A106, Calcs!$A$3:'Calcs'!$ALW$130, 120, FALSE)</f>
        <v>7</v>
      </c>
      <c r="O106" s="202">
        <f>VLOOKUP($A106, Calcs!$A$3:'Calcs'!$ALW$130, 302, FALSE)/X106</f>
        <v>13.979381443298971</v>
      </c>
      <c r="P106" s="202">
        <f>VLOOKUP($A106, Calcs!$A$3:'Calcs'!$ALW$130, 394, FALSE)/X106</f>
        <v>21.257731958762889</v>
      </c>
      <c r="Q106" s="202">
        <f t="shared" si="81"/>
        <v>-7.2783505154639183</v>
      </c>
      <c r="R106" s="202">
        <f>O106/(VLOOKUP($A106,Calcs!$A$3:'Calcs'!$ALW$130,485,FALSE)/X106)</f>
        <v>1.9152542372881356</v>
      </c>
      <c r="S106" s="187">
        <f>VLOOKUP($A106, Calcs!$A$3:'Calcs'!$ALW$130, 210, FALSE)/X106</f>
        <v>0.61304234783768097</v>
      </c>
      <c r="T106" s="43">
        <f>VLOOKUP($A106, Calcs!$A$3:'Calcs'!$ALW$130, 576, FALSE)/X106</f>
        <v>-4.6898969072164949</v>
      </c>
      <c r="U106">
        <f>VLOOKUP($A106, Calcs!$A$3:'Calcs'!$ALW$130, 667, FALSE)/X106</f>
        <v>44.948453608247426</v>
      </c>
      <c r="V106">
        <f>VLOOKUP($A106, Calcs!$A$3:'Calcs'!$ALW$130, 758, FALSE)/X106</f>
        <v>27.717525773195877</v>
      </c>
      <c r="X106" s="202">
        <f>VLOOKUP($A106, Calcs!$A$3:'Calcs'!$ALW$130, 9, FALSE)</f>
        <v>16.166666666666664</v>
      </c>
      <c r="Y106" s="43">
        <f t="shared" si="82"/>
        <v>7.6824463749661778</v>
      </c>
      <c r="Z106" s="43">
        <f t="shared" si="83"/>
        <v>0.65786980325291267</v>
      </c>
      <c r="AA106" s="43">
        <f t="shared" si="84"/>
        <v>-2.5884536082474234</v>
      </c>
      <c r="AB106">
        <f t="shared" si="85"/>
        <v>44.948453608247426</v>
      </c>
      <c r="AC106">
        <f t="shared" si="86"/>
        <v>27.717525773195877</v>
      </c>
      <c r="AD106">
        <f t="shared" si="87"/>
        <v>2.5456728559280788</v>
      </c>
      <c r="AE106" s="43">
        <f t="shared" si="88"/>
        <v>5.2647436569310644</v>
      </c>
      <c r="AG106" s="94">
        <v>15</v>
      </c>
      <c r="AH106" s="94">
        <v>30</v>
      </c>
      <c r="AI106" s="94">
        <v>10</v>
      </c>
      <c r="AL106" s="28">
        <f t="shared" si="89"/>
        <v>55</v>
      </c>
      <c r="AN106" s="44">
        <v>105</v>
      </c>
      <c r="AO106" s="77">
        <f t="shared" si="90"/>
        <v>105</v>
      </c>
      <c r="AP106" s="45">
        <f t="shared" si="91"/>
        <v>0</v>
      </c>
      <c r="AQ106" s="46">
        <f t="shared" si="92"/>
        <v>0.32476094343356637</v>
      </c>
      <c r="AR106" s="43">
        <f t="shared" si="93"/>
        <v>0.22222222222222221</v>
      </c>
      <c r="AS106" s="43">
        <f t="shared" si="94"/>
        <v>0.1111111111111111</v>
      </c>
      <c r="AT106" s="43">
        <f t="shared" si="95"/>
        <v>0.32997495712829844</v>
      </c>
      <c r="AU106" s="43">
        <f t="shared" si="96"/>
        <v>0.393479978683132</v>
      </c>
      <c r="AV106" s="43">
        <f t="shared" si="97"/>
        <v>0.19361478180024613</v>
      </c>
      <c r="AW106" s="43">
        <f t="shared" si="98"/>
        <v>0.84571920436012304</v>
      </c>
      <c r="AX106" s="43">
        <f t="shared" si="99"/>
        <v>0.43202311928584203</v>
      </c>
      <c r="AY106" s="43">
        <f t="shared" si="100"/>
        <v>0.37342714275622613</v>
      </c>
      <c r="AZ106" s="43">
        <f t="shared" si="101"/>
        <v>0.43689087548766592</v>
      </c>
      <c r="BA106" s="43">
        <f t="shared" si="102"/>
        <v>0.1928665785997358</v>
      </c>
      <c r="BB106" s="43">
        <f t="shared" si="103"/>
        <v>0.16516516516516516</v>
      </c>
      <c r="BC106">
        <v>114</v>
      </c>
      <c r="BE106">
        <f>VLOOKUP($A106, Calcs!$A$3:'Calcs'!$ALW$130, 845, FALSE)</f>
        <v>69.25</v>
      </c>
      <c r="BF106" s="43">
        <v>1</v>
      </c>
      <c r="BG106">
        <f>IF(A106&lt;17, SoC!P$3, IF(A106&lt;33, SoC!P$4, IF(A106&lt;49, SoC!P$5, IF(A106&lt;65, SoC!P$6, IF(A106&lt;81, SoC!P$7, IF(A106&lt;97, SoC!P$8, SoC!P$9))))))</f>
        <v>1.0731229344487323</v>
      </c>
      <c r="BH106" s="43">
        <v>0.32997495712829844</v>
      </c>
      <c r="BI106" s="43">
        <v>0.393479978683132</v>
      </c>
      <c r="BJ106" s="43">
        <v>5.2647436569310644</v>
      </c>
      <c r="BK106" s="183">
        <v>0.32475203016907939</v>
      </c>
      <c r="BL106">
        <f>VLOOKUP($A106, Calcs!$A$3:'Calcs'!$BAA$130, 1025, FALSE)</f>
        <v>1692</v>
      </c>
      <c r="BM106" s="554">
        <v>6.9</v>
      </c>
      <c r="BN106" s="43">
        <f t="shared" si="104"/>
        <v>0.56987018712078574</v>
      </c>
      <c r="BO106" s="43" t="str">
        <f t="shared" si="105"/>
        <v>F+</v>
      </c>
      <c r="BP106" s="187">
        <f t="shared" si="106"/>
        <v>-4.4641943546157865</v>
      </c>
      <c r="BQ106" s="48" t="s">
        <v>459</v>
      </c>
      <c r="BR106" t="s">
        <v>1964</v>
      </c>
      <c r="BS106" t="str">
        <f t="shared" si="107"/>
        <v>Hakuna</v>
      </c>
      <c r="BT106" t="s">
        <v>497</v>
      </c>
      <c r="BU106" t="s">
        <v>350</v>
      </c>
      <c r="BV106" s="91">
        <f>IF(BT106="MRL", VLOOKUP(C106, Master!BL:BP, 5, FALSE), IF(BT106="UTL", VLOOKUP(C106, Ultra!BL:BP, 5, FALSE), ""))</f>
        <v>5</v>
      </c>
      <c r="BW106" t="s">
        <v>24</v>
      </c>
      <c r="BX106" t="s">
        <v>24</v>
      </c>
      <c r="BY106">
        <f>MATCH(A106, Standings!$N$21:$N$36, 0)</f>
        <v>15</v>
      </c>
      <c r="BZ106" s="183">
        <v>0.55244421385230702</v>
      </c>
      <c r="CA106" s="22" t="s">
        <v>88</v>
      </c>
      <c r="CB106">
        <v>105</v>
      </c>
      <c r="CC106">
        <v>105</v>
      </c>
      <c r="CD106">
        <v>105</v>
      </c>
      <c r="CE106">
        <v>105</v>
      </c>
      <c r="CF106">
        <v>104</v>
      </c>
      <c r="CG106">
        <v>104</v>
      </c>
      <c r="CH106">
        <v>104</v>
      </c>
      <c r="CI106">
        <v>104</v>
      </c>
      <c r="CJ106">
        <v>104</v>
      </c>
      <c r="CK106">
        <v>103</v>
      </c>
      <c r="CL106">
        <v>104</v>
      </c>
      <c r="CM106">
        <v>104</v>
      </c>
      <c r="CN106">
        <v>104</v>
      </c>
      <c r="CO106">
        <v>104</v>
      </c>
      <c r="CP106">
        <v>102</v>
      </c>
      <c r="CQ106">
        <v>96</v>
      </c>
      <c r="CR106">
        <v>96</v>
      </c>
      <c r="CS106">
        <v>96</v>
      </c>
      <c r="CT106">
        <v>96</v>
      </c>
      <c r="CU106">
        <v>92</v>
      </c>
      <c r="CV106">
        <v>90</v>
      </c>
      <c r="CW106">
        <v>88</v>
      </c>
      <c r="CX106">
        <v>88</v>
      </c>
      <c r="CY106">
        <v>86</v>
      </c>
      <c r="CZ106">
        <v>89</v>
      </c>
      <c r="DA106">
        <v>93</v>
      </c>
      <c r="DB106">
        <v>101</v>
      </c>
      <c r="DC106">
        <v>97</v>
      </c>
      <c r="DD106">
        <v>98</v>
      </c>
      <c r="DE106">
        <v>94</v>
      </c>
      <c r="DF106">
        <v>79</v>
      </c>
      <c r="DG106">
        <v>86</v>
      </c>
      <c r="DH106">
        <v>84</v>
      </c>
      <c r="DI106">
        <v>83</v>
      </c>
      <c r="DJ106">
        <v>86</v>
      </c>
      <c r="DK106">
        <v>82</v>
      </c>
      <c r="DL106">
        <v>59</v>
      </c>
      <c r="DM106">
        <v>62</v>
      </c>
      <c r="DN106">
        <v>57</v>
      </c>
    </row>
    <row r="107" spans="1:118" x14ac:dyDescent="0.35">
      <c r="A107">
        <v>102</v>
      </c>
      <c r="B107" s="89" t="s">
        <v>0</v>
      </c>
      <c r="C107" s="55" t="s">
        <v>51</v>
      </c>
      <c r="D107" t="s">
        <v>24</v>
      </c>
      <c r="F107" s="28">
        <f>VLOOKUP($A107, Calcs!$A$3:'Calcs'!$ALW$130, 95, FALSE)+VLOOKUP($A107, Calcs!$A$3:'Calcs'!$ALW$130, 97, FALSE)</f>
        <v>4</v>
      </c>
      <c r="G107" s="28">
        <f>VLOOKUP($A107, Calcs!$A$3:'Calcs'!$ALW$130, 96, FALSE)+VLOOKUP($A107, Calcs!$A$3:'Calcs'!$ALW$130, 98, FALSE)</f>
        <v>8</v>
      </c>
      <c r="I107" s="28">
        <f>VLOOKUP($A107, Calcs!$A$3:'Calcs'!$ALW$130, 99, FALSE)+VLOOKUP($A107, Calcs!$A$3:'Calcs'!$ALW$130, 101, FALSE)</f>
        <v>3</v>
      </c>
      <c r="J107" s="28">
        <f>VLOOKUP($A107, Calcs!$A$3:'Calcs'!$ALW$130, 100, FALSE)+VLOOKUP($A107, Calcs!$A$3:'Calcs'!$ALW$130, 102, FALSE)</f>
        <v>6</v>
      </c>
      <c r="L107" s="28">
        <f>VLOOKUP($A107, Calcs!$A$3:'Calcs'!$ALW$130, 119, FALSE)</f>
        <v>1</v>
      </c>
      <c r="M107" s="28">
        <f>VLOOKUP($A107, Calcs!$A$3:'Calcs'!$ALW$130, 120, FALSE)</f>
        <v>1</v>
      </c>
      <c r="O107" s="202">
        <f>VLOOKUP($A107, Calcs!$A$3:'Calcs'!$ALW$130, 302, FALSE)/X107</f>
        <v>16.23076923076923</v>
      </c>
      <c r="P107" s="202">
        <f>VLOOKUP($A107, Calcs!$A$3:'Calcs'!$ALW$130, 394, FALSE)/X107</f>
        <v>24.96153846153846</v>
      </c>
      <c r="Q107" s="202">
        <f t="shared" si="81"/>
        <v>-8.7307692307692299</v>
      </c>
      <c r="R107" s="202">
        <f>O107/(VLOOKUP($A107,Calcs!$A$3:'Calcs'!$ALW$130,485,FALSE)/X107)</f>
        <v>2.0095238095238095</v>
      </c>
      <c r="S107" s="187">
        <f>VLOOKUP($A107, Calcs!$A$3:'Calcs'!$ALW$130, 210, FALSE)/X107</f>
        <v>0.52648107114954812</v>
      </c>
      <c r="T107" s="43">
        <f>VLOOKUP($A107, Calcs!$A$3:'Calcs'!$ALW$130, 576, FALSE)/X107</f>
        <v>-5.8476923076923075</v>
      </c>
      <c r="U107">
        <f>VLOOKUP($A107, Calcs!$A$3:'Calcs'!$ALW$130, 667, FALSE)/X107</f>
        <v>23.73076923076923</v>
      </c>
      <c r="V107">
        <f>VLOOKUP($A107, Calcs!$A$3:'Calcs'!$ALW$130, 758, FALSE)/X107</f>
        <v>30.157692307692308</v>
      </c>
      <c r="X107" s="202">
        <f>VLOOKUP($A107, Calcs!$A$3:'Calcs'!$ALW$130, 9, FALSE)</f>
        <v>13</v>
      </c>
      <c r="Y107" s="43">
        <f t="shared" si="82"/>
        <v>7.2072461043588181</v>
      </c>
      <c r="Z107" s="43">
        <f t="shared" si="83"/>
        <v>0.50774737544957782</v>
      </c>
      <c r="AA107" s="43">
        <f t="shared" si="84"/>
        <v>-2.8830769230769224</v>
      </c>
      <c r="AB107">
        <f t="shared" si="85"/>
        <v>23.73076923076923</v>
      </c>
      <c r="AC107">
        <f t="shared" si="86"/>
        <v>30.157692307692308</v>
      </c>
      <c r="AD107">
        <f t="shared" si="87"/>
        <v>1.0564628630288231</v>
      </c>
      <c r="AE107" s="43">
        <f t="shared" si="88"/>
        <v>5.4916019800867133</v>
      </c>
      <c r="AH107" s="94">
        <v>10</v>
      </c>
      <c r="AI107" s="94">
        <v>15</v>
      </c>
      <c r="AL107" s="28">
        <f t="shared" si="89"/>
        <v>25</v>
      </c>
      <c r="AN107" s="44">
        <v>106</v>
      </c>
      <c r="AO107" s="77">
        <f t="shared" si="90"/>
        <v>106</v>
      </c>
      <c r="AP107" s="45">
        <f t="shared" si="91"/>
        <v>0</v>
      </c>
      <c r="AQ107" s="46">
        <f t="shared" si="92"/>
        <v>0.32395875847785599</v>
      </c>
      <c r="AR107" s="43">
        <f t="shared" si="93"/>
        <v>0.34722222222222227</v>
      </c>
      <c r="AS107" s="43">
        <f t="shared" si="94"/>
        <v>0.33333333333333331</v>
      </c>
      <c r="AT107" s="43">
        <f t="shared" si="95"/>
        <v>0.50772891395863462</v>
      </c>
      <c r="AU107" s="43">
        <f t="shared" si="96"/>
        <v>0.17340829105535005</v>
      </c>
      <c r="AV107" s="43">
        <f t="shared" si="97"/>
        <v>0.26200289713359359</v>
      </c>
      <c r="AW107" s="43">
        <f t="shared" si="98"/>
        <v>0.35619137560835501</v>
      </c>
      <c r="AX107" s="43">
        <f t="shared" si="99"/>
        <v>0.41013474796857002</v>
      </c>
      <c r="AY107" s="43">
        <f t="shared" si="100"/>
        <v>0.21209417957631913</v>
      </c>
      <c r="AZ107" s="43">
        <f t="shared" si="101"/>
        <v>0.46879745010873086</v>
      </c>
      <c r="BA107" s="43">
        <f t="shared" si="102"/>
        <v>0.18494055482166447</v>
      </c>
      <c r="BB107" s="43">
        <f t="shared" si="103"/>
        <v>7.5075075075075076E-2</v>
      </c>
      <c r="BC107">
        <v>38</v>
      </c>
      <c r="BE107">
        <f>VLOOKUP($A107, Calcs!$A$3:'Calcs'!$ALW$130, 845, FALSE)</f>
        <v>19.40625</v>
      </c>
      <c r="BF107" s="43">
        <v>-1</v>
      </c>
      <c r="BG107">
        <f>IF(A107&lt;17, SoC!P$3, IF(A107&lt;33, SoC!P$4, IF(A107&lt;49, SoC!P$5, IF(A107&lt;65, SoC!P$6, IF(A107&lt;81, SoC!P$7, IF(A107&lt;97, SoC!P$8, SoC!P$9))))))</f>
        <v>0.96441715243614345</v>
      </c>
      <c r="BH107" s="43">
        <v>0.50772891395863462</v>
      </c>
      <c r="BI107" s="43">
        <v>0.17340829105535005</v>
      </c>
      <c r="BJ107" s="43">
        <v>5.4916019800867133</v>
      </c>
      <c r="BK107" s="183">
        <v>0.3239042986229444</v>
      </c>
      <c r="BL107">
        <f>VLOOKUP($A107, Calcs!$A$3:'Calcs'!$BAA$130, 1025, FALSE)</f>
        <v>1686</v>
      </c>
      <c r="BM107" s="554">
        <v>1.9</v>
      </c>
      <c r="BN107" s="43">
        <f t="shared" si="104"/>
        <v>0.56912590753096493</v>
      </c>
      <c r="BO107" s="43" t="str">
        <f t="shared" si="105"/>
        <v>F+</v>
      </c>
      <c r="BP107" s="187">
        <f t="shared" si="106"/>
        <v>-4.3677198239606625</v>
      </c>
      <c r="BQ107" s="48" t="s">
        <v>498</v>
      </c>
      <c r="BR107" t="s">
        <v>1956</v>
      </c>
      <c r="BS107" t="str">
        <f t="shared" si="107"/>
        <v>Crystal</v>
      </c>
      <c r="BT107" t="s">
        <v>1671</v>
      </c>
      <c r="BU107" t="s">
        <v>1671</v>
      </c>
      <c r="BW107" t="s">
        <v>24</v>
      </c>
      <c r="BX107" t="s">
        <v>24</v>
      </c>
      <c r="BY107">
        <f>MATCH(A107, Standings!$AH$3:$AH$18, 0)</f>
        <v>12</v>
      </c>
      <c r="BZ107" s="183">
        <v>0.42471573169992277</v>
      </c>
      <c r="CA107" s="19" t="s">
        <v>51</v>
      </c>
      <c r="CB107">
        <v>106</v>
      </c>
      <c r="CC107">
        <v>106</v>
      </c>
      <c r="CD107">
        <v>106</v>
      </c>
      <c r="CE107">
        <v>106</v>
      </c>
      <c r="CF107">
        <v>106</v>
      </c>
      <c r="CG107">
        <v>107</v>
      </c>
      <c r="CH107">
        <v>107</v>
      </c>
      <c r="CI107">
        <v>107</v>
      </c>
      <c r="CJ107">
        <v>107</v>
      </c>
      <c r="CK107">
        <v>107</v>
      </c>
      <c r="CL107">
        <v>107</v>
      </c>
      <c r="CM107">
        <v>107</v>
      </c>
      <c r="CN107">
        <v>107</v>
      </c>
      <c r="CO107">
        <v>107</v>
      </c>
      <c r="CP107">
        <v>107</v>
      </c>
      <c r="CQ107">
        <v>113</v>
      </c>
      <c r="CR107">
        <v>113</v>
      </c>
      <c r="CS107">
        <v>119</v>
      </c>
      <c r="CT107">
        <v>119</v>
      </c>
      <c r="CU107">
        <v>125</v>
      </c>
      <c r="CV107">
        <v>125</v>
      </c>
      <c r="CW107">
        <v>123</v>
      </c>
      <c r="CX107">
        <v>123</v>
      </c>
      <c r="CY107">
        <v>121</v>
      </c>
      <c r="CZ107">
        <v>121</v>
      </c>
      <c r="DA107">
        <v>123</v>
      </c>
      <c r="DB107">
        <v>123</v>
      </c>
      <c r="DC107">
        <v>123</v>
      </c>
      <c r="DD107">
        <v>124</v>
      </c>
      <c r="DE107">
        <v>121</v>
      </c>
      <c r="DF107">
        <v>120</v>
      </c>
      <c r="DG107">
        <v>120</v>
      </c>
      <c r="DH107">
        <v>117</v>
      </c>
      <c r="DI107">
        <v>120</v>
      </c>
      <c r="DJ107">
        <v>122</v>
      </c>
      <c r="DK107">
        <v>121</v>
      </c>
      <c r="DL107">
        <v>112</v>
      </c>
      <c r="DM107">
        <v>99</v>
      </c>
      <c r="DN107">
        <v>85</v>
      </c>
    </row>
    <row r="108" spans="1:118" x14ac:dyDescent="0.35">
      <c r="A108">
        <v>113</v>
      </c>
      <c r="B108" s="90" t="s">
        <v>10</v>
      </c>
      <c r="C108" s="81" t="s">
        <v>330</v>
      </c>
      <c r="D108" t="s">
        <v>24</v>
      </c>
      <c r="F108" s="28">
        <f>VLOOKUP($A108, Calcs!$A$3:'Calcs'!$ALW$130, 95, FALSE)+VLOOKUP($A108, Calcs!$A$3:'Calcs'!$ALW$130, 97, FALSE)</f>
        <v>4</v>
      </c>
      <c r="G108" s="28">
        <f>VLOOKUP($A108, Calcs!$A$3:'Calcs'!$ALW$130, 96, FALSE)+VLOOKUP($A108, Calcs!$A$3:'Calcs'!$ALW$130, 98, FALSE)</f>
        <v>8</v>
      </c>
      <c r="I108" s="28">
        <f>VLOOKUP($A108, Calcs!$A$3:'Calcs'!$ALW$130, 99, FALSE)+VLOOKUP($A108, Calcs!$A$3:'Calcs'!$ALW$130, 101, FALSE)</f>
        <v>4</v>
      </c>
      <c r="J108" s="28">
        <f>VLOOKUP($A108, Calcs!$A$3:'Calcs'!$ALW$130, 100, FALSE)+VLOOKUP($A108, Calcs!$A$3:'Calcs'!$ALW$130, 102, FALSE)</f>
        <v>5</v>
      </c>
      <c r="L108" s="28">
        <f>VLOOKUP($A108, Calcs!$A$3:'Calcs'!$ALW$130, 119, FALSE)</f>
        <v>0</v>
      </c>
      <c r="M108" s="28">
        <f>VLOOKUP($A108, Calcs!$A$3:'Calcs'!$ALW$130, 120, FALSE)</f>
        <v>1</v>
      </c>
      <c r="O108" s="202">
        <f>VLOOKUP($A108, Calcs!$A$3:'Calcs'!$ALW$130, 302, FALSE)/X108</f>
        <v>13.8</v>
      </c>
      <c r="P108" s="202">
        <f>VLOOKUP($A108, Calcs!$A$3:'Calcs'!$ALW$130, 394, FALSE)/X108</f>
        <v>21.16</v>
      </c>
      <c r="Q108" s="202">
        <f t="shared" si="81"/>
        <v>-7.3599999999999994</v>
      </c>
      <c r="R108" s="202">
        <f>O108/(VLOOKUP($A108,Calcs!$A$3:'Calcs'!$ALW$130,485,FALSE)/X108)</f>
        <v>1.8062827225130891</v>
      </c>
      <c r="S108" s="187">
        <f>VLOOKUP($A108, Calcs!$A$3:'Calcs'!$ALW$130, 210, FALSE)/X108</f>
        <v>0.49287306954996446</v>
      </c>
      <c r="T108" s="43">
        <f>VLOOKUP($A108, Calcs!$A$3:'Calcs'!$ALW$130, 576, FALSE)/X108</f>
        <v>-4.4036</v>
      </c>
      <c r="U108">
        <f>VLOOKUP($A108, Calcs!$A$3:'Calcs'!$ALW$130, 667, FALSE)/X108</f>
        <v>31.08</v>
      </c>
      <c r="V108">
        <f>VLOOKUP($A108, Calcs!$A$3:'Calcs'!$ALW$130, 758, FALSE)/X108</f>
        <v>25.295999999999996</v>
      </c>
      <c r="X108" s="202">
        <f>VLOOKUP($A108, Calcs!$A$3:'Calcs'!$ALW$130, 9, FALSE)</f>
        <v>12.5</v>
      </c>
      <c r="Y108" s="43">
        <f t="shared" si="82"/>
        <v>6.0354162125575934</v>
      </c>
      <c r="Z108" s="43">
        <f t="shared" si="83"/>
        <v>0.47533524224783802</v>
      </c>
      <c r="AA108" s="43">
        <f t="shared" si="84"/>
        <v>-2.9563999999999995</v>
      </c>
      <c r="AB108">
        <f t="shared" si="85"/>
        <v>31.08</v>
      </c>
      <c r="AC108">
        <f t="shared" si="86"/>
        <v>25.295999999999996</v>
      </c>
      <c r="AD108">
        <f t="shared" si="87"/>
        <v>1.5837153156320267</v>
      </c>
      <c r="AE108" s="43">
        <f t="shared" si="88"/>
        <v>5.02951289887997</v>
      </c>
      <c r="AH108" s="94">
        <v>0</v>
      </c>
      <c r="AI108" s="94">
        <v>15</v>
      </c>
      <c r="AL108" s="28">
        <f t="shared" si="89"/>
        <v>15</v>
      </c>
      <c r="AN108" s="44">
        <v>107</v>
      </c>
      <c r="AO108" s="77">
        <f t="shared" si="90"/>
        <v>107</v>
      </c>
      <c r="AP108" s="45">
        <f t="shared" si="91"/>
        <v>0</v>
      </c>
      <c r="AQ108" s="46">
        <f t="shared" si="92"/>
        <v>0.31865852673961292</v>
      </c>
      <c r="AR108" s="43">
        <f t="shared" si="93"/>
        <v>0.33333333333333331</v>
      </c>
      <c r="AS108" s="43">
        <f t="shared" si="94"/>
        <v>0.44444444444444442</v>
      </c>
      <c r="AT108" s="43">
        <f t="shared" si="95"/>
        <v>0.31581224313216516</v>
      </c>
      <c r="AU108" s="43">
        <f t="shared" si="96"/>
        <v>0.39928698752228176</v>
      </c>
      <c r="AV108" s="43">
        <f t="shared" si="97"/>
        <v>0.11456110261461694</v>
      </c>
      <c r="AW108" s="43">
        <f t="shared" si="98"/>
        <v>0.2505000313926421</v>
      </c>
      <c r="AX108" s="43">
        <f t="shared" si="99"/>
        <v>0.40468737617877804</v>
      </c>
      <c r="AY108" s="43">
        <f t="shared" si="100"/>
        <v>0.27384195764725749</v>
      </c>
      <c r="AZ108" s="43">
        <f t="shared" si="101"/>
        <v>0.40380675659564086</v>
      </c>
      <c r="BA108" s="43">
        <f t="shared" si="102"/>
        <v>0.21400264200792601</v>
      </c>
      <c r="BB108" s="43">
        <f t="shared" si="103"/>
        <v>4.5045045045045043E-2</v>
      </c>
      <c r="BC108">
        <v>17</v>
      </c>
      <c r="BE108">
        <f>VLOOKUP($A108, Calcs!$A$3:'Calcs'!$ALW$130, 845, FALSE)</f>
        <v>7.28125</v>
      </c>
      <c r="BF108" s="43">
        <v>-0.66666666666666663</v>
      </c>
      <c r="BG108">
        <f>IF(A108&lt;17, SoC!P$3, IF(A108&lt;33, SoC!P$4, IF(A108&lt;49, SoC!P$5, IF(A108&lt;65, SoC!P$6, IF(A108&lt;81, SoC!P$7, IF(A108&lt;97, SoC!P$8, SoC!P$9))))))</f>
        <v>0.96441715243614345</v>
      </c>
      <c r="BH108" s="43">
        <v>0.31581224313216516</v>
      </c>
      <c r="BI108" s="43">
        <v>0.39928698752228176</v>
      </c>
      <c r="BJ108" s="43">
        <v>5.02951289887997</v>
      </c>
      <c r="BK108" s="183">
        <v>0.31862965393166287</v>
      </c>
      <c r="BL108">
        <f>VLOOKUP($A108, Calcs!$A$3:'Calcs'!$BAA$130, 1025, FALSE)</f>
        <v>1708</v>
      </c>
      <c r="BM108" s="554">
        <v>0.7</v>
      </c>
      <c r="BN108" s="43">
        <f t="shared" si="104"/>
        <v>0.5644728992003627</v>
      </c>
      <c r="BO108" s="43" t="str">
        <f t="shared" si="105"/>
        <v>F+</v>
      </c>
      <c r="BP108" s="187">
        <f t="shared" si="106"/>
        <v>-4.7042572583896654</v>
      </c>
      <c r="BQ108" s="48" t="s">
        <v>459</v>
      </c>
      <c r="BR108" t="s">
        <v>1952</v>
      </c>
      <c r="BS108" t="str">
        <f t="shared" si="107"/>
        <v>Hakuna</v>
      </c>
      <c r="BT108" t="s">
        <v>1671</v>
      </c>
      <c r="BU108" t="s">
        <v>1671</v>
      </c>
      <c r="BW108" t="s">
        <v>24</v>
      </c>
      <c r="BX108" t="s">
        <v>24</v>
      </c>
      <c r="BY108">
        <f>MATCH(A108, Standings!$AH$21:$AH$36, 0)</f>
        <v>9</v>
      </c>
      <c r="BZ108" s="183">
        <v>0.35616284330433512</v>
      </c>
      <c r="CA108" s="90" t="s">
        <v>330</v>
      </c>
      <c r="CB108">
        <v>107</v>
      </c>
      <c r="CC108">
        <v>107</v>
      </c>
      <c r="CD108">
        <v>107</v>
      </c>
      <c r="CE108">
        <v>107</v>
      </c>
      <c r="CF108">
        <v>107</v>
      </c>
      <c r="CG108">
        <v>106</v>
      </c>
      <c r="CH108">
        <v>106</v>
      </c>
      <c r="CI108">
        <v>106</v>
      </c>
      <c r="CJ108">
        <v>106</v>
      </c>
      <c r="CK108">
        <v>106</v>
      </c>
      <c r="CL108">
        <v>106</v>
      </c>
      <c r="CM108">
        <v>106</v>
      </c>
      <c r="CN108">
        <v>106</v>
      </c>
      <c r="CO108">
        <v>106</v>
      </c>
      <c r="CP108">
        <v>106</v>
      </c>
      <c r="CQ108">
        <v>97</v>
      </c>
      <c r="CR108">
        <v>98</v>
      </c>
      <c r="CS108">
        <v>99</v>
      </c>
      <c r="CT108">
        <v>99</v>
      </c>
      <c r="CU108">
        <v>105</v>
      </c>
      <c r="CV108">
        <v>105</v>
      </c>
      <c r="CW108">
        <v>102</v>
      </c>
      <c r="CX108">
        <v>103</v>
      </c>
      <c r="CY108">
        <v>101</v>
      </c>
      <c r="CZ108">
        <v>102</v>
      </c>
      <c r="DA108">
        <v>101</v>
      </c>
      <c r="DB108">
        <v>100</v>
      </c>
      <c r="DC108">
        <v>100</v>
      </c>
      <c r="DD108">
        <v>109</v>
      </c>
      <c r="DE108">
        <v>108</v>
      </c>
      <c r="DF108">
        <v>116</v>
      </c>
      <c r="DG108">
        <v>115</v>
      </c>
      <c r="DH108">
        <v>113</v>
      </c>
      <c r="DI108">
        <v>112</v>
      </c>
      <c r="DJ108">
        <v>109</v>
      </c>
      <c r="DK108">
        <v>107</v>
      </c>
      <c r="DL108">
        <v>121</v>
      </c>
      <c r="DM108">
        <v>120</v>
      </c>
      <c r="DN108">
        <v>106</v>
      </c>
    </row>
    <row r="109" spans="1:118" x14ac:dyDescent="0.35">
      <c r="A109">
        <v>74</v>
      </c>
      <c r="B109" s="87" t="s">
        <v>2</v>
      </c>
      <c r="C109" s="53" t="s">
        <v>79</v>
      </c>
      <c r="D109" t="s">
        <v>24</v>
      </c>
      <c r="F109" s="28">
        <f>VLOOKUP($A109, Calcs!$A$3:'Calcs'!$ALW$130, 95, FALSE)+VLOOKUP($A109, Calcs!$A$3:'Calcs'!$ALW$130, 97, FALSE)</f>
        <v>3</v>
      </c>
      <c r="G109" s="28">
        <f>VLOOKUP($A109, Calcs!$A$3:'Calcs'!$ALW$130, 96, FALSE)+VLOOKUP($A109, Calcs!$A$3:'Calcs'!$ALW$130, 98, FALSE)</f>
        <v>9</v>
      </c>
      <c r="I109" s="28">
        <f>VLOOKUP($A109, Calcs!$A$3:'Calcs'!$ALW$130, 99, FALSE)+VLOOKUP($A109, Calcs!$A$3:'Calcs'!$ALW$130, 101, FALSE)</f>
        <v>2</v>
      </c>
      <c r="J109" s="28">
        <f>VLOOKUP($A109, Calcs!$A$3:'Calcs'!$ALW$130, 100, FALSE)+VLOOKUP($A109, Calcs!$A$3:'Calcs'!$ALW$130, 102, FALSE)</f>
        <v>7</v>
      </c>
      <c r="L109" s="28">
        <f>VLOOKUP($A109, Calcs!$A$3:'Calcs'!$ALW$130, 119, FALSE)</f>
        <v>0</v>
      </c>
      <c r="M109" s="28">
        <f>VLOOKUP($A109, Calcs!$A$3:'Calcs'!$ALW$130, 120, FALSE)</f>
        <v>1</v>
      </c>
      <c r="O109" s="202">
        <f>VLOOKUP($A109, Calcs!$A$3:'Calcs'!$ALW$130, 302, FALSE)/X109</f>
        <v>15.68</v>
      </c>
      <c r="P109" s="202">
        <f>VLOOKUP($A109, Calcs!$A$3:'Calcs'!$ALW$130, 394, FALSE)/X109</f>
        <v>22.2</v>
      </c>
      <c r="Q109" s="202">
        <f t="shared" si="81"/>
        <v>-6.52</v>
      </c>
      <c r="R109" s="202">
        <f>O109/(VLOOKUP($A109,Calcs!$A$3:'Calcs'!$ALW$130,485,FALSE)/X109)</f>
        <v>1.9405940594059405</v>
      </c>
      <c r="S109" s="187">
        <f>VLOOKUP($A109, Calcs!$A$3:'Calcs'!$ALW$130, 210, FALSE)/X109</f>
        <v>0.54515876691478915</v>
      </c>
      <c r="T109" s="43">
        <f>VLOOKUP($A109, Calcs!$A$3:'Calcs'!$ALW$130, 576, FALSE)/X109</f>
        <v>-4.1268000000000002</v>
      </c>
      <c r="U109">
        <f>VLOOKUP($A109, Calcs!$A$3:'Calcs'!$ALW$130, 667, FALSE)/X109</f>
        <v>39.08</v>
      </c>
      <c r="V109">
        <f>VLOOKUP($A109, Calcs!$A$3:'Calcs'!$ALW$130, 758, FALSE)/X109</f>
        <v>26.416000000000004</v>
      </c>
      <c r="X109" s="202">
        <f>VLOOKUP($A109, Calcs!$A$3:'Calcs'!$ALW$130, 9, FALSE)</f>
        <v>12.5</v>
      </c>
      <c r="Y109" s="43">
        <f t="shared" si="82"/>
        <v>6.5247743060413397</v>
      </c>
      <c r="Z109" s="43">
        <f t="shared" si="83"/>
        <v>0.55694172111066143</v>
      </c>
      <c r="AA109" s="43">
        <f t="shared" si="84"/>
        <v>-2.3931999999999993</v>
      </c>
      <c r="AB109">
        <f t="shared" si="85"/>
        <v>39.08</v>
      </c>
      <c r="AC109">
        <f t="shared" si="86"/>
        <v>26.416000000000004</v>
      </c>
      <c r="AD109">
        <f t="shared" si="87"/>
        <v>2.269052302501847</v>
      </c>
      <c r="AE109" s="43">
        <f t="shared" si="88"/>
        <v>5.1396497935170649</v>
      </c>
      <c r="AH109" s="94">
        <v>0</v>
      </c>
      <c r="AI109" s="94">
        <v>10</v>
      </c>
      <c r="AL109" s="28">
        <f t="shared" si="89"/>
        <v>10</v>
      </c>
      <c r="AN109" s="44">
        <v>108</v>
      </c>
      <c r="AO109" s="77">
        <f t="shared" si="90"/>
        <v>108</v>
      </c>
      <c r="AP109" s="45">
        <f t="shared" si="91"/>
        <v>0</v>
      </c>
      <c r="AQ109" s="46">
        <f t="shared" si="92"/>
        <v>0.30963122286830241</v>
      </c>
      <c r="AR109" s="43">
        <f t="shared" si="93"/>
        <v>0.25</v>
      </c>
      <c r="AS109" s="43">
        <f t="shared" si="94"/>
        <v>0.22222222222222221</v>
      </c>
      <c r="AT109" s="43">
        <f t="shared" si="95"/>
        <v>0.46424399740428274</v>
      </c>
      <c r="AU109" s="43">
        <f t="shared" si="96"/>
        <v>0.33749257278669054</v>
      </c>
      <c r="AV109" s="43">
        <f t="shared" si="97"/>
        <v>0.2119976240729001</v>
      </c>
      <c r="AW109" s="43">
        <f t="shared" si="98"/>
        <v>0.51660712141472054</v>
      </c>
      <c r="AX109" s="43">
        <f t="shared" si="99"/>
        <v>0.44652904350582456</v>
      </c>
      <c r="AY109" s="43">
        <f t="shared" si="100"/>
        <v>0.34600025055537226</v>
      </c>
      <c r="AZ109" s="43">
        <f t="shared" si="101"/>
        <v>0.41929700177769574</v>
      </c>
      <c r="BA109" s="43">
        <f t="shared" si="102"/>
        <v>0.11096433289299867</v>
      </c>
      <c r="BB109" s="43">
        <f t="shared" si="103"/>
        <v>3.003003003003003E-2</v>
      </c>
      <c r="BC109">
        <v>25</v>
      </c>
      <c r="BE109">
        <f>VLOOKUP($A109, Calcs!$A$3:'Calcs'!$ALW$130, 845, FALSE)</f>
        <v>17.3125</v>
      </c>
      <c r="BF109" s="43">
        <v>-1</v>
      </c>
      <c r="BG109">
        <f>IF(A109&lt;17, SoC!P$3, IF(A109&lt;33, SoC!P$4, IF(A109&lt;49, SoC!P$5, IF(A109&lt;65, SoC!P$6, IF(A109&lt;81, SoC!P$7, IF(A109&lt;97, SoC!P$8, SoC!P$9))))))</f>
        <v>1.0216138030074347</v>
      </c>
      <c r="BH109" s="43">
        <v>0.46424399740428274</v>
      </c>
      <c r="BI109" s="43">
        <v>0.33749257278669054</v>
      </c>
      <c r="BJ109" s="43">
        <v>5.1396497935170649</v>
      </c>
      <c r="BK109" s="183">
        <v>0.30935108502098208</v>
      </c>
      <c r="BL109">
        <f>VLOOKUP($A109, Calcs!$A$3:'Calcs'!$BAA$130, 1025, FALSE)</f>
        <v>1630</v>
      </c>
      <c r="BM109" s="554">
        <v>1.7</v>
      </c>
      <c r="BN109" s="43">
        <f t="shared" si="104"/>
        <v>0.55619338814928576</v>
      </c>
      <c r="BO109" s="43" t="str">
        <f t="shared" si="105"/>
        <v>F+</v>
      </c>
      <c r="BP109" s="187">
        <f t="shared" si="106"/>
        <v>-4.8347601892847329</v>
      </c>
      <c r="BQ109" s="48" t="s">
        <v>350</v>
      </c>
      <c r="BR109" t="s">
        <v>1960</v>
      </c>
      <c r="BS109" t="str">
        <f t="shared" si="107"/>
        <v>Platinum</v>
      </c>
      <c r="BT109" t="s">
        <v>1671</v>
      </c>
      <c r="BU109" t="s">
        <v>1671</v>
      </c>
      <c r="BW109" t="s">
        <v>24</v>
      </c>
      <c r="BX109" t="s">
        <v>24</v>
      </c>
      <c r="BY109">
        <f>MATCH(A109, Standings!$X$3:$X$18, 0)</f>
        <v>15</v>
      </c>
      <c r="BZ109" s="183">
        <v>0.39021566529523011</v>
      </c>
      <c r="CA109" s="21" t="s">
        <v>79</v>
      </c>
      <c r="CB109">
        <v>108</v>
      </c>
      <c r="CC109">
        <v>108</v>
      </c>
      <c r="CD109">
        <v>108</v>
      </c>
      <c r="CE109">
        <v>108</v>
      </c>
      <c r="CF109">
        <v>108</v>
      </c>
      <c r="CG109">
        <v>108</v>
      </c>
      <c r="CH109">
        <v>108</v>
      </c>
      <c r="CI109">
        <v>108</v>
      </c>
      <c r="CJ109">
        <v>108</v>
      </c>
      <c r="CK109">
        <v>108</v>
      </c>
      <c r="CL109">
        <v>108</v>
      </c>
      <c r="CM109">
        <v>108</v>
      </c>
      <c r="CN109">
        <v>108</v>
      </c>
      <c r="CO109">
        <v>108</v>
      </c>
      <c r="CP109">
        <v>108</v>
      </c>
      <c r="CQ109">
        <v>107</v>
      </c>
      <c r="CR109">
        <v>106</v>
      </c>
      <c r="CS109">
        <v>102</v>
      </c>
      <c r="CT109">
        <v>102</v>
      </c>
      <c r="CU109">
        <v>102</v>
      </c>
      <c r="CV109">
        <v>101</v>
      </c>
      <c r="CW109">
        <v>97</v>
      </c>
      <c r="CX109">
        <v>97</v>
      </c>
      <c r="CY109">
        <v>99</v>
      </c>
      <c r="CZ109">
        <v>99</v>
      </c>
      <c r="DA109">
        <v>95</v>
      </c>
      <c r="DB109">
        <v>91</v>
      </c>
      <c r="DC109">
        <v>91</v>
      </c>
      <c r="DD109">
        <v>105</v>
      </c>
      <c r="DE109">
        <v>104</v>
      </c>
      <c r="DF109">
        <v>91</v>
      </c>
      <c r="DG109">
        <v>93</v>
      </c>
      <c r="DH109">
        <v>74</v>
      </c>
      <c r="DI109">
        <v>73</v>
      </c>
      <c r="DJ109">
        <v>92</v>
      </c>
      <c r="DK109">
        <v>83</v>
      </c>
      <c r="DL109">
        <v>76</v>
      </c>
      <c r="DM109">
        <v>97</v>
      </c>
      <c r="DN109">
        <v>96</v>
      </c>
    </row>
    <row r="110" spans="1:118" x14ac:dyDescent="0.35">
      <c r="A110">
        <v>15</v>
      </c>
      <c r="B110" s="83" t="s">
        <v>6</v>
      </c>
      <c r="C110" s="49" t="s">
        <v>137</v>
      </c>
      <c r="D110" t="s">
        <v>24</v>
      </c>
      <c r="F110" s="28">
        <f>VLOOKUP($A110, Calcs!$A$3:'Calcs'!$ALW$130, 95, FALSE)+VLOOKUP($A110, Calcs!$A$3:'Calcs'!$ALW$130, 97, FALSE)</f>
        <v>2</v>
      </c>
      <c r="G110" s="28">
        <f>VLOOKUP($A110, Calcs!$A$3:'Calcs'!$ALW$130, 96, FALSE)+VLOOKUP($A110, Calcs!$A$3:'Calcs'!$ALW$130, 98, FALSE)</f>
        <v>10</v>
      </c>
      <c r="I110" s="28">
        <f>VLOOKUP($A110, Calcs!$A$3:'Calcs'!$ALW$130, 99, FALSE)+VLOOKUP($A110, Calcs!$A$3:'Calcs'!$ALW$130, 101, FALSE)</f>
        <v>2</v>
      </c>
      <c r="J110" s="28">
        <f>VLOOKUP($A110, Calcs!$A$3:'Calcs'!$ALW$130, 100, FALSE)+VLOOKUP($A110, Calcs!$A$3:'Calcs'!$ALW$130, 102, FALSE)</f>
        <v>7</v>
      </c>
      <c r="L110" s="28">
        <f>VLOOKUP($A110, Calcs!$A$3:'Calcs'!$ALW$130, 119, FALSE)</f>
        <v>0</v>
      </c>
      <c r="M110" s="28">
        <f>VLOOKUP($A110, Calcs!$A$3:'Calcs'!$ALW$130, 120, FALSE)</f>
        <v>1</v>
      </c>
      <c r="O110" s="202">
        <f>VLOOKUP($A110, Calcs!$A$3:'Calcs'!$ALW$130, 302, FALSE)/X110</f>
        <v>15.8</v>
      </c>
      <c r="P110" s="202">
        <f>VLOOKUP($A110, Calcs!$A$3:'Calcs'!$ALW$130, 394, FALSE)/X110</f>
        <v>23.08</v>
      </c>
      <c r="Q110" s="202">
        <f t="shared" si="81"/>
        <v>-7.2799999999999976</v>
      </c>
      <c r="R110" s="202">
        <f>O110/(VLOOKUP($A110,Calcs!$A$3:'Calcs'!$ALW$130,485,FALSE)/X110)</f>
        <v>1.9458128078817736</v>
      </c>
      <c r="S110" s="187">
        <f>VLOOKUP($A110, Calcs!$A$3:'Calcs'!$ALW$130, 210, FALSE)/X110</f>
        <v>0.57963098355194309</v>
      </c>
      <c r="T110" s="43">
        <f>VLOOKUP($A110, Calcs!$A$3:'Calcs'!$ALW$130, 576, FALSE)/X110</f>
        <v>-4.7991999999999999</v>
      </c>
      <c r="U110">
        <f>VLOOKUP($A110, Calcs!$A$3:'Calcs'!$ALW$130, 667, FALSE)/X110</f>
        <v>35.840000000000003</v>
      </c>
      <c r="V110">
        <f>VLOOKUP($A110, Calcs!$A$3:'Calcs'!$ALW$130, 758, FALSE)/X110</f>
        <v>30.144000000000002</v>
      </c>
      <c r="X110" s="202">
        <f>VLOOKUP($A110, Calcs!$A$3:'Calcs'!$ALW$130, 9, FALSE)</f>
        <v>12.5</v>
      </c>
      <c r="Y110" s="43">
        <f t="shared" si="82"/>
        <v>7.3271015349778699</v>
      </c>
      <c r="Z110" s="43">
        <f t="shared" si="83"/>
        <v>0.58633706434362498</v>
      </c>
      <c r="AA110" s="43">
        <f t="shared" si="84"/>
        <v>-2.4807999999999977</v>
      </c>
      <c r="AB110">
        <f t="shared" si="85"/>
        <v>35.840000000000003</v>
      </c>
      <c r="AC110">
        <f t="shared" si="86"/>
        <v>30.144000000000002</v>
      </c>
      <c r="AD110">
        <f t="shared" si="87"/>
        <v>1.9233691965581898</v>
      </c>
      <c r="AE110" s="43">
        <f t="shared" si="88"/>
        <v>5.4903551797675165</v>
      </c>
      <c r="AH110" s="94">
        <v>0</v>
      </c>
      <c r="AI110" s="94">
        <v>10</v>
      </c>
      <c r="AL110" s="28">
        <f t="shared" si="89"/>
        <v>10</v>
      </c>
      <c r="AN110" s="44">
        <v>109</v>
      </c>
      <c r="AO110" s="77">
        <f t="shared" si="90"/>
        <v>109</v>
      </c>
      <c r="AP110" s="45">
        <f t="shared" si="91"/>
        <v>0</v>
      </c>
      <c r="AQ110" s="46">
        <f t="shared" si="92"/>
        <v>0.2942136327716619</v>
      </c>
      <c r="AR110" s="43">
        <f t="shared" si="93"/>
        <v>0.16666666666666666</v>
      </c>
      <c r="AS110" s="43">
        <f t="shared" si="94"/>
        <v>0.22222222222222221</v>
      </c>
      <c r="AT110" s="43">
        <f t="shared" si="95"/>
        <v>0.47371836469824774</v>
      </c>
      <c r="AU110" s="43">
        <f t="shared" si="96"/>
        <v>0.28520499108734421</v>
      </c>
      <c r="AV110" s="43">
        <f t="shared" si="97"/>
        <v>0.2157835792246722</v>
      </c>
      <c r="AW110" s="43">
        <f t="shared" si="98"/>
        <v>0.61246114375371952</v>
      </c>
      <c r="AX110" s="43">
        <f t="shared" si="99"/>
        <v>0.44002100007924572</v>
      </c>
      <c r="AY110" s="43">
        <f t="shared" si="100"/>
        <v>0.31047039477446858</v>
      </c>
      <c r="AZ110" s="43">
        <f t="shared" si="101"/>
        <v>0.46862209340650079</v>
      </c>
      <c r="BA110" s="43">
        <f t="shared" si="102"/>
        <v>3.8309114927344783E-2</v>
      </c>
      <c r="BB110" s="43">
        <f t="shared" si="103"/>
        <v>3.003003003003003E-2</v>
      </c>
      <c r="BC110">
        <v>24</v>
      </c>
      <c r="BE110">
        <f>VLOOKUP($A110, Calcs!$A$3:'Calcs'!$ALW$130, 845, FALSE)</f>
        <v>11.28125</v>
      </c>
      <c r="BF110" s="43">
        <v>-0.66666666666666663</v>
      </c>
      <c r="BG110">
        <f>IF(A110&lt;17, SoC!P$3, IF(A110&lt;33, SoC!P$4, IF(A110&lt;49, SoC!P$5, IF(A110&lt;65, SoC!P$6, IF(A110&lt;81, SoC!P$7, IF(A110&lt;97, SoC!P$8, SoC!P$9))))))</f>
        <v>1.0115695692293525</v>
      </c>
      <c r="BH110" s="43">
        <v>0.47371836469824774</v>
      </c>
      <c r="BI110" s="43">
        <v>0.28520499108734421</v>
      </c>
      <c r="BJ110" s="43">
        <v>5.4903551797675165</v>
      </c>
      <c r="BK110" s="183">
        <v>0.29423695626415058</v>
      </c>
      <c r="BL110">
        <f>VLOOKUP($A110, Calcs!$A$3:'Calcs'!$BAA$130, 1025, FALSE)</f>
        <v>1575</v>
      </c>
      <c r="BM110" s="554">
        <v>1.1000000000000001</v>
      </c>
      <c r="BN110" s="43">
        <f t="shared" si="104"/>
        <v>0.54243613104599753</v>
      </c>
      <c r="BO110" s="43" t="str">
        <f t="shared" si="105"/>
        <v>F+</v>
      </c>
      <c r="BP110" s="187">
        <f t="shared" si="106"/>
        <v>-4.9616900712961369</v>
      </c>
      <c r="BQ110" s="48" t="s">
        <v>496</v>
      </c>
      <c r="BR110" t="s">
        <v>1951</v>
      </c>
      <c r="BS110" t="str">
        <f t="shared" si="107"/>
        <v>Prism</v>
      </c>
      <c r="BT110" t="s">
        <v>1671</v>
      </c>
      <c r="BU110" t="s">
        <v>1671</v>
      </c>
      <c r="BW110" t="s">
        <v>24</v>
      </c>
      <c r="BX110" t="s">
        <v>24</v>
      </c>
      <c r="BY110">
        <f>MATCH(A110, Standings!$D$3:$D$18, 0)</f>
        <v>13</v>
      </c>
      <c r="BZ110" s="183">
        <v>0.32478033074263302</v>
      </c>
      <c r="CA110" s="25" t="s">
        <v>137</v>
      </c>
      <c r="CB110">
        <v>109</v>
      </c>
      <c r="CC110">
        <v>109</v>
      </c>
      <c r="CD110">
        <v>110</v>
      </c>
      <c r="CE110">
        <v>110</v>
      </c>
      <c r="CF110">
        <v>111</v>
      </c>
      <c r="CG110">
        <v>109</v>
      </c>
      <c r="CH110">
        <v>109</v>
      </c>
      <c r="CI110">
        <v>109</v>
      </c>
      <c r="CJ110">
        <v>109</v>
      </c>
      <c r="CK110">
        <v>110</v>
      </c>
      <c r="CL110">
        <v>110</v>
      </c>
      <c r="CM110">
        <v>109</v>
      </c>
      <c r="CN110">
        <v>110</v>
      </c>
      <c r="CO110">
        <v>109</v>
      </c>
      <c r="CP110">
        <v>110</v>
      </c>
      <c r="CQ110">
        <v>105</v>
      </c>
      <c r="CR110">
        <v>105</v>
      </c>
      <c r="CS110">
        <v>103</v>
      </c>
      <c r="CT110">
        <v>103</v>
      </c>
      <c r="CU110">
        <v>97</v>
      </c>
      <c r="CV110">
        <v>97</v>
      </c>
      <c r="CW110">
        <v>96</v>
      </c>
      <c r="CX110">
        <v>96</v>
      </c>
      <c r="CY110">
        <v>96</v>
      </c>
      <c r="CZ110">
        <v>96</v>
      </c>
      <c r="DA110">
        <v>90</v>
      </c>
      <c r="DB110">
        <v>89</v>
      </c>
      <c r="DC110">
        <v>89</v>
      </c>
      <c r="DD110">
        <v>81</v>
      </c>
      <c r="DE110">
        <v>82</v>
      </c>
      <c r="DF110">
        <v>101</v>
      </c>
      <c r="DG110">
        <v>101</v>
      </c>
      <c r="DH110">
        <v>100</v>
      </c>
      <c r="DI110">
        <v>101</v>
      </c>
      <c r="DJ110">
        <v>103</v>
      </c>
      <c r="DK110">
        <v>100</v>
      </c>
      <c r="DL110">
        <v>102</v>
      </c>
      <c r="DM110">
        <v>111</v>
      </c>
      <c r="DN110">
        <v>114</v>
      </c>
    </row>
    <row r="111" spans="1:118" x14ac:dyDescent="0.35">
      <c r="A111">
        <v>106</v>
      </c>
      <c r="B111" s="89" t="s">
        <v>0</v>
      </c>
      <c r="C111" s="55" t="s">
        <v>47</v>
      </c>
      <c r="D111" t="s">
        <v>24</v>
      </c>
      <c r="F111" s="28">
        <f>VLOOKUP($A111, Calcs!$A$3:'Calcs'!$ALW$130, 95, FALSE)+VLOOKUP($A111, Calcs!$A$3:'Calcs'!$ALW$130, 97, FALSE)</f>
        <v>3</v>
      </c>
      <c r="G111" s="28">
        <f>VLOOKUP($A111, Calcs!$A$3:'Calcs'!$ALW$130, 96, FALSE)+VLOOKUP($A111, Calcs!$A$3:'Calcs'!$ALW$130, 98, FALSE)</f>
        <v>9</v>
      </c>
      <c r="I111" s="28">
        <f>VLOOKUP($A111, Calcs!$A$3:'Calcs'!$ALW$130, 99, FALSE)+VLOOKUP($A111, Calcs!$A$3:'Calcs'!$ALW$130, 101, FALSE)</f>
        <v>2</v>
      </c>
      <c r="J111" s="28">
        <f>VLOOKUP($A111, Calcs!$A$3:'Calcs'!$ALW$130, 100, FALSE)+VLOOKUP($A111, Calcs!$A$3:'Calcs'!$ALW$130, 102, FALSE)</f>
        <v>7</v>
      </c>
      <c r="L111" s="28">
        <f>VLOOKUP($A111, Calcs!$A$3:'Calcs'!$ALW$130, 119, FALSE)</f>
        <v>1</v>
      </c>
      <c r="M111" s="28">
        <f>VLOOKUP($A111, Calcs!$A$3:'Calcs'!$ALW$130, 120, FALSE)</f>
        <v>8</v>
      </c>
      <c r="O111" s="202">
        <f>VLOOKUP($A111, Calcs!$A$3:'Calcs'!$ALW$130, 302, FALSE)/X111</f>
        <v>15.340659340659341</v>
      </c>
      <c r="P111" s="202">
        <f>VLOOKUP($A111, Calcs!$A$3:'Calcs'!$ALW$130, 394, FALSE)/X111</f>
        <v>25.351648351648354</v>
      </c>
      <c r="Q111" s="202">
        <f t="shared" si="81"/>
        <v>-10.010989010989013</v>
      </c>
      <c r="R111" s="202">
        <f>O111/(VLOOKUP($A111,Calcs!$A$3:'Calcs'!$ALW$130,485,FALSE)/X111)</f>
        <v>2.0028694404591105</v>
      </c>
      <c r="S111" s="187">
        <f>VLOOKUP($A111, Calcs!$A$3:'Calcs'!$ALW$130, 210, FALSE)/X111</f>
        <v>0.59084995897955994</v>
      </c>
      <c r="T111" s="43">
        <f>VLOOKUP($A111, Calcs!$A$3:'Calcs'!$ALW$130, 576, FALSE)/X111</f>
        <v>-5.1991208791208798</v>
      </c>
      <c r="U111">
        <f>VLOOKUP($A111, Calcs!$A$3:'Calcs'!$ALW$130, 667, FALSE)/X111</f>
        <v>42.241758241758241</v>
      </c>
      <c r="V111">
        <f>VLOOKUP($A111, Calcs!$A$3:'Calcs'!$ALW$130, 758, FALSE)/X111</f>
        <v>23.542857142857148</v>
      </c>
      <c r="X111" s="202">
        <f>VLOOKUP($A111, Calcs!$A$3:'Calcs'!$ALW$130, 9, FALSE)</f>
        <v>15.166666666666666</v>
      </c>
      <c r="Y111" s="43">
        <f t="shared" si="82"/>
        <v>7.7052135726694413</v>
      </c>
      <c r="Z111" s="43">
        <f t="shared" si="83"/>
        <v>0.56982583495607941</v>
      </c>
      <c r="AA111" s="43">
        <f t="shared" si="84"/>
        <v>-4.8118681318681329</v>
      </c>
      <c r="AB111">
        <f t="shared" si="85"/>
        <v>42.241758241758241</v>
      </c>
      <c r="AC111">
        <f t="shared" si="86"/>
        <v>23.542857142857148</v>
      </c>
      <c r="AD111">
        <f t="shared" si="87"/>
        <v>1.5819060432435237</v>
      </c>
      <c r="AE111" s="43">
        <f t="shared" si="88"/>
        <v>4.8520982206522927</v>
      </c>
      <c r="AG111" s="94">
        <v>21</v>
      </c>
      <c r="AH111" s="94">
        <v>20</v>
      </c>
      <c r="AI111" s="94">
        <v>10</v>
      </c>
      <c r="AL111" s="28">
        <f t="shared" si="89"/>
        <v>51</v>
      </c>
      <c r="AN111" s="44">
        <v>110</v>
      </c>
      <c r="AO111" s="77">
        <f t="shared" si="90"/>
        <v>110</v>
      </c>
      <c r="AP111" s="45">
        <f t="shared" si="91"/>
        <v>0</v>
      </c>
      <c r="AQ111" s="46">
        <f t="shared" si="92"/>
        <v>0.29283901428589937</v>
      </c>
      <c r="AR111" s="43">
        <f t="shared" si="93"/>
        <v>0.2638888888888889</v>
      </c>
      <c r="AS111" s="43">
        <f t="shared" si="94"/>
        <v>0.22222222222222221</v>
      </c>
      <c r="AT111" s="43">
        <f t="shared" si="95"/>
        <v>0.4374520137012024</v>
      </c>
      <c r="AU111" s="43">
        <f t="shared" si="96"/>
        <v>0.15022885611120895</v>
      </c>
      <c r="AV111" s="43">
        <f t="shared" si="97"/>
        <v>0.25717546715513151</v>
      </c>
      <c r="AW111" s="43">
        <f t="shared" si="98"/>
        <v>0.55862037931646857</v>
      </c>
      <c r="AX111" s="43">
        <f t="shared" si="99"/>
        <v>0.26683957733367347</v>
      </c>
      <c r="AY111" s="43">
        <f t="shared" si="100"/>
        <v>0.27364136287915142</v>
      </c>
      <c r="AZ111" s="43">
        <f t="shared" si="101"/>
        <v>0.37885420210699738</v>
      </c>
      <c r="BA111" s="43">
        <f t="shared" si="102"/>
        <v>0.2285336856010568</v>
      </c>
      <c r="BB111" s="43">
        <f t="shared" si="103"/>
        <v>0.15315315315315314</v>
      </c>
      <c r="BC111">
        <v>176</v>
      </c>
      <c r="BE111">
        <f>VLOOKUP($A111, Calcs!$A$3:'Calcs'!$ALW$130, 845, FALSE)</f>
        <v>54</v>
      </c>
      <c r="BF111" s="43">
        <v>0</v>
      </c>
      <c r="BG111">
        <f>IF(A111&lt;17, SoC!P$3, IF(A111&lt;33, SoC!P$4, IF(A111&lt;49, SoC!P$5, IF(A111&lt;65, SoC!P$6, IF(A111&lt;81, SoC!P$7, IF(A111&lt;97, SoC!P$8, SoC!P$9))))))</f>
        <v>0.96441715243614345</v>
      </c>
      <c r="BH111" s="43">
        <v>0.4374520137012024</v>
      </c>
      <c r="BI111" s="43">
        <v>0.15022885611120895</v>
      </c>
      <c r="BJ111" s="43">
        <v>4.8520982206522927</v>
      </c>
      <c r="BK111" s="183">
        <v>0.29274247393212427</v>
      </c>
      <c r="BL111">
        <f>VLOOKUP($A111, Calcs!$A$3:'Calcs'!$BAA$130, 1025, FALSE)</f>
        <v>1719</v>
      </c>
      <c r="BM111" s="554">
        <v>5.4</v>
      </c>
      <c r="BN111" s="43">
        <f t="shared" si="104"/>
        <v>0.54105681211137546</v>
      </c>
      <c r="BO111" s="43" t="str">
        <f t="shared" si="105"/>
        <v>F+</v>
      </c>
      <c r="BP111" s="187">
        <f t="shared" si="106"/>
        <v>-5.3107081974942751</v>
      </c>
      <c r="BQ111" s="48" t="s">
        <v>350</v>
      </c>
      <c r="BR111" t="s">
        <v>1950</v>
      </c>
      <c r="BS111" t="str">
        <f t="shared" si="107"/>
        <v>Platinum</v>
      </c>
      <c r="BT111" t="s">
        <v>553</v>
      </c>
      <c r="BU111" t="s">
        <v>350</v>
      </c>
      <c r="BV111" s="91">
        <f>IF(BT111="MRL", VLOOKUP(C111, Master!BL:BP, 5, FALSE), IF(BT111="UTL", VLOOKUP(C111, Ultra!BL:BP, 5, FALSE), ""))</f>
        <v>5</v>
      </c>
      <c r="BW111" t="s">
        <v>24</v>
      </c>
      <c r="BX111" t="s">
        <v>24</v>
      </c>
      <c r="BY111">
        <f>MATCH(A111, Standings!$AH$3:$AH$18, 0)</f>
        <v>13</v>
      </c>
      <c r="BZ111" s="183">
        <v>0.72033639667955618</v>
      </c>
      <c r="CA111" s="19" t="s">
        <v>47</v>
      </c>
      <c r="CB111">
        <v>110</v>
      </c>
      <c r="CC111">
        <v>110</v>
      </c>
      <c r="CD111">
        <v>109</v>
      </c>
      <c r="CE111">
        <v>109</v>
      </c>
      <c r="CF111">
        <v>110</v>
      </c>
      <c r="CG111">
        <v>111</v>
      </c>
      <c r="CH111">
        <v>111</v>
      </c>
      <c r="CI111">
        <v>111</v>
      </c>
      <c r="CJ111">
        <v>111</v>
      </c>
      <c r="CK111">
        <v>109</v>
      </c>
      <c r="CL111">
        <v>109</v>
      </c>
      <c r="CM111">
        <v>110</v>
      </c>
      <c r="CN111">
        <v>109</v>
      </c>
      <c r="CO111">
        <v>110</v>
      </c>
      <c r="CP111">
        <v>109</v>
      </c>
      <c r="CQ111">
        <v>120</v>
      </c>
      <c r="CR111">
        <v>119</v>
      </c>
      <c r="CS111">
        <v>112</v>
      </c>
      <c r="CT111">
        <v>112</v>
      </c>
      <c r="CU111">
        <v>111</v>
      </c>
      <c r="CV111">
        <v>112</v>
      </c>
      <c r="CW111">
        <v>113</v>
      </c>
      <c r="CX111">
        <v>113</v>
      </c>
      <c r="CY111">
        <v>107</v>
      </c>
      <c r="CZ111">
        <v>107</v>
      </c>
      <c r="DA111">
        <v>110</v>
      </c>
      <c r="DB111">
        <v>108</v>
      </c>
      <c r="DC111">
        <v>104</v>
      </c>
      <c r="DD111">
        <v>90</v>
      </c>
      <c r="DE111">
        <v>89</v>
      </c>
      <c r="DF111">
        <v>108</v>
      </c>
      <c r="DG111">
        <v>106</v>
      </c>
      <c r="DH111">
        <v>98</v>
      </c>
      <c r="DI111">
        <v>97</v>
      </c>
      <c r="DJ111">
        <v>110</v>
      </c>
      <c r="DK111">
        <v>109</v>
      </c>
      <c r="DL111">
        <v>84</v>
      </c>
      <c r="DM111">
        <v>33</v>
      </c>
      <c r="DN111">
        <v>23</v>
      </c>
    </row>
    <row r="112" spans="1:118" x14ac:dyDescent="0.35">
      <c r="A112">
        <v>54</v>
      </c>
      <c r="B112" s="86" t="s">
        <v>3</v>
      </c>
      <c r="C112" s="52" t="s">
        <v>98</v>
      </c>
      <c r="D112" t="s">
        <v>24</v>
      </c>
      <c r="F112" s="28">
        <f>VLOOKUP($A112, Calcs!$A$3:'Calcs'!$ALW$130, 95, FALSE)+VLOOKUP($A112, Calcs!$A$3:'Calcs'!$ALW$130, 97, FALSE)</f>
        <v>1</v>
      </c>
      <c r="G112" s="28">
        <f>VLOOKUP($A112, Calcs!$A$3:'Calcs'!$ALW$130, 96, FALSE)+VLOOKUP($A112, Calcs!$A$3:'Calcs'!$ALW$130, 98, FALSE)</f>
        <v>11</v>
      </c>
      <c r="I112" s="28">
        <f>VLOOKUP($A112, Calcs!$A$3:'Calcs'!$ALW$130, 99, FALSE)+VLOOKUP($A112, Calcs!$A$3:'Calcs'!$ALW$130, 101, FALSE)</f>
        <v>1</v>
      </c>
      <c r="J112" s="28">
        <f>VLOOKUP($A112, Calcs!$A$3:'Calcs'!$ALW$130, 100, FALSE)+VLOOKUP($A112, Calcs!$A$3:'Calcs'!$ALW$130, 102, FALSE)</f>
        <v>8</v>
      </c>
      <c r="L112" s="28">
        <f>VLOOKUP($A112, Calcs!$A$3:'Calcs'!$ALW$130, 119, FALSE)</f>
        <v>1</v>
      </c>
      <c r="M112" s="28">
        <f>VLOOKUP($A112, Calcs!$A$3:'Calcs'!$ALW$130, 120, FALSE)</f>
        <v>1</v>
      </c>
      <c r="O112" s="202">
        <f>VLOOKUP($A112, Calcs!$A$3:'Calcs'!$ALW$130, 302, FALSE)/X112</f>
        <v>13.5</v>
      </c>
      <c r="P112" s="202">
        <f>VLOOKUP($A112, Calcs!$A$3:'Calcs'!$ALW$130, 394, FALSE)/X112</f>
        <v>20.73076923076923</v>
      </c>
      <c r="Q112" s="202">
        <f t="shared" si="81"/>
        <v>-7.2307692307692299</v>
      </c>
      <c r="R112" s="202">
        <f>O112/(VLOOKUP($A112,Calcs!$A$3:'Calcs'!$ALW$130,485,FALSE)/X112)</f>
        <v>2.0172413793103448</v>
      </c>
      <c r="S112" s="187">
        <f>VLOOKUP($A112, Calcs!$A$3:'Calcs'!$ALW$130, 210, FALSE)/X112</f>
        <v>0.63418717465897445</v>
      </c>
      <c r="T112" s="43">
        <f>VLOOKUP($A112, Calcs!$A$3:'Calcs'!$ALW$130, 576, FALSE)/X112</f>
        <v>-4.6846153846153848</v>
      </c>
      <c r="U112">
        <f>VLOOKUP($A112, Calcs!$A$3:'Calcs'!$ALW$130, 667, FALSE)/X112</f>
        <v>38.730769230769234</v>
      </c>
      <c r="V112">
        <f>VLOOKUP($A112, Calcs!$A$3:'Calcs'!$ALW$130, 758, FALSE)/X112</f>
        <v>21.557692307692303</v>
      </c>
      <c r="X112" s="202">
        <f>VLOOKUP($A112, Calcs!$A$3:'Calcs'!$ALW$130, 9, FALSE)</f>
        <v>13</v>
      </c>
      <c r="Y112" s="43">
        <f t="shared" si="82"/>
        <v>7.9440769611513833</v>
      </c>
      <c r="Z112" s="43">
        <f t="shared" si="83"/>
        <v>0.6805608018597894</v>
      </c>
      <c r="AA112" s="43">
        <f t="shared" si="84"/>
        <v>-2.5461538461538451</v>
      </c>
      <c r="AB112">
        <f t="shared" si="85"/>
        <v>38.730769230769234</v>
      </c>
      <c r="AC112">
        <f t="shared" si="86"/>
        <v>21.557692307692303</v>
      </c>
      <c r="AD112">
        <f t="shared" si="87"/>
        <v>2.2112759898459986</v>
      </c>
      <c r="AE112" s="43">
        <f t="shared" si="88"/>
        <v>4.6430262014867312</v>
      </c>
      <c r="AH112" s="94">
        <v>10</v>
      </c>
      <c r="AI112" s="94">
        <v>10</v>
      </c>
      <c r="AL112" s="28">
        <f t="shared" si="89"/>
        <v>20</v>
      </c>
      <c r="AN112" s="44">
        <v>111</v>
      </c>
      <c r="AO112" s="77">
        <f t="shared" si="90"/>
        <v>111</v>
      </c>
      <c r="AP112" s="45">
        <f t="shared" si="91"/>
        <v>0</v>
      </c>
      <c r="AQ112" s="46">
        <f t="shared" si="92"/>
        <v>0.29139319914407691</v>
      </c>
      <c r="AR112" s="43">
        <f t="shared" si="93"/>
        <v>9.7222222222222224E-2</v>
      </c>
      <c r="AS112" s="43">
        <f t="shared" si="94"/>
        <v>0.1111111111111111</v>
      </c>
      <c r="AT112" s="43">
        <f t="shared" si="95"/>
        <v>0.29212632489725271</v>
      </c>
      <c r="AU112" s="43">
        <f t="shared" si="96"/>
        <v>0.42479089537913084</v>
      </c>
      <c r="AV112" s="43">
        <f t="shared" si="97"/>
        <v>0.26760162894214851</v>
      </c>
      <c r="AW112" s="43">
        <f t="shared" si="98"/>
        <v>0.91971131495125624</v>
      </c>
      <c r="AX112" s="43">
        <f t="shared" si="99"/>
        <v>0.43516568422464297</v>
      </c>
      <c r="AY112" s="43">
        <f t="shared" si="100"/>
        <v>0.3401663006755471</v>
      </c>
      <c r="AZ112" s="43">
        <f t="shared" si="101"/>
        <v>0.34944918893449922</v>
      </c>
      <c r="BA112" s="43">
        <f t="shared" si="102"/>
        <v>0.15323645970937913</v>
      </c>
      <c r="BB112" s="43">
        <f t="shared" si="103"/>
        <v>6.006006006006006E-2</v>
      </c>
      <c r="BC112">
        <v>36</v>
      </c>
      <c r="BE112">
        <f>VLOOKUP($A112, Calcs!$A$3:'Calcs'!$ALW$130, 845, FALSE)</f>
        <v>11</v>
      </c>
      <c r="BF112" s="43">
        <v>-1.3333333333333333</v>
      </c>
      <c r="BG112">
        <f>IF(A112&lt;17, SoC!P$3, IF(A112&lt;33, SoC!P$4, IF(A112&lt;49, SoC!P$5, IF(A112&lt;65, SoC!P$6, IF(A112&lt;81, SoC!P$7, IF(A112&lt;97, SoC!P$8, SoC!P$9))))))</f>
        <v>1.0731229344487323</v>
      </c>
      <c r="BH112" s="43">
        <v>0.29212632489725271</v>
      </c>
      <c r="BI112" s="43">
        <v>0.42479089537913084</v>
      </c>
      <c r="BJ112" s="43">
        <v>4.6430262014867312</v>
      </c>
      <c r="BK112" s="183">
        <v>0.29136888732306987</v>
      </c>
      <c r="BL112">
        <f>VLOOKUP($A112, Calcs!$A$3:'Calcs'!$BAA$130, 1025, FALSE)</f>
        <v>1662</v>
      </c>
      <c r="BM112" s="554">
        <v>1.1000000000000001</v>
      </c>
      <c r="BN112" s="43">
        <f t="shared" si="104"/>
        <v>0.53978596436279247</v>
      </c>
      <c r="BO112" s="43" t="str">
        <f t="shared" si="105"/>
        <v>F+</v>
      </c>
      <c r="BP112" s="187">
        <f t="shared" si="106"/>
        <v>-5.4427159392581439</v>
      </c>
      <c r="BQ112" s="48" t="s">
        <v>496</v>
      </c>
      <c r="BR112" t="s">
        <v>1955</v>
      </c>
      <c r="BS112" t="str">
        <f t="shared" si="107"/>
        <v>Prism</v>
      </c>
      <c r="BT112" t="s">
        <v>1671</v>
      </c>
      <c r="BU112" t="s">
        <v>1671</v>
      </c>
      <c r="BW112" t="s">
        <v>24</v>
      </c>
      <c r="BX112" t="s">
        <v>24</v>
      </c>
      <c r="BY112">
        <f>MATCH(A112, Standings!$N$21:$N$36, 0)</f>
        <v>14</v>
      </c>
      <c r="BZ112" s="183">
        <v>0.46713842693092217</v>
      </c>
      <c r="CA112" s="22" t="s">
        <v>98</v>
      </c>
      <c r="CB112">
        <v>111</v>
      </c>
      <c r="CC112">
        <v>112</v>
      </c>
      <c r="CD112">
        <v>112</v>
      </c>
      <c r="CE112">
        <v>111</v>
      </c>
      <c r="CF112">
        <v>109</v>
      </c>
      <c r="CG112">
        <v>110</v>
      </c>
      <c r="CH112">
        <v>110</v>
      </c>
      <c r="CI112">
        <v>110</v>
      </c>
      <c r="CJ112">
        <v>110</v>
      </c>
      <c r="CK112">
        <v>111</v>
      </c>
      <c r="CL112">
        <v>111</v>
      </c>
      <c r="CM112">
        <v>111</v>
      </c>
      <c r="CN112">
        <v>112</v>
      </c>
      <c r="CO112">
        <v>112</v>
      </c>
      <c r="CP112">
        <v>111</v>
      </c>
      <c r="CQ112">
        <v>111</v>
      </c>
      <c r="CR112">
        <v>111</v>
      </c>
      <c r="CS112">
        <v>108</v>
      </c>
      <c r="CT112">
        <v>108</v>
      </c>
      <c r="CU112">
        <v>110</v>
      </c>
      <c r="CV112">
        <v>110</v>
      </c>
      <c r="CW112">
        <v>109</v>
      </c>
      <c r="CX112">
        <v>109</v>
      </c>
      <c r="CY112">
        <v>109</v>
      </c>
      <c r="CZ112">
        <v>109</v>
      </c>
      <c r="DA112">
        <v>111</v>
      </c>
      <c r="DB112">
        <v>111</v>
      </c>
      <c r="DC112">
        <v>111</v>
      </c>
      <c r="DD112">
        <v>106</v>
      </c>
      <c r="DE112">
        <v>105</v>
      </c>
      <c r="DF112">
        <v>94</v>
      </c>
      <c r="DG112">
        <v>94</v>
      </c>
      <c r="DH112">
        <v>87</v>
      </c>
      <c r="DI112">
        <v>87</v>
      </c>
      <c r="DJ112">
        <v>77</v>
      </c>
      <c r="DK112">
        <v>81</v>
      </c>
      <c r="DL112">
        <v>74</v>
      </c>
      <c r="DM112">
        <v>88</v>
      </c>
      <c r="DN112">
        <v>79</v>
      </c>
    </row>
    <row r="113" spans="1:118" x14ac:dyDescent="0.35">
      <c r="A113">
        <v>126</v>
      </c>
      <c r="B113" s="90" t="s">
        <v>10</v>
      </c>
      <c r="C113" s="81" t="s">
        <v>343</v>
      </c>
      <c r="D113" t="s">
        <v>24</v>
      </c>
      <c r="F113" s="28">
        <f>VLOOKUP($A113, Calcs!$A$3:'Calcs'!$ALW$130, 95, FALSE)+VLOOKUP($A113, Calcs!$A$3:'Calcs'!$ALW$130, 97, FALSE)</f>
        <v>2</v>
      </c>
      <c r="G113" s="28">
        <f>VLOOKUP($A113, Calcs!$A$3:'Calcs'!$ALW$130, 96, FALSE)+VLOOKUP($A113, Calcs!$A$3:'Calcs'!$ALW$130, 98, FALSE)</f>
        <v>10</v>
      </c>
      <c r="I113" s="28">
        <f>VLOOKUP($A113, Calcs!$A$3:'Calcs'!$ALW$130, 99, FALSE)+VLOOKUP($A113, Calcs!$A$3:'Calcs'!$ALW$130, 101, FALSE)</f>
        <v>2</v>
      </c>
      <c r="J113" s="28">
        <f>VLOOKUP($A113, Calcs!$A$3:'Calcs'!$ALW$130, 100, FALSE)+VLOOKUP($A113, Calcs!$A$3:'Calcs'!$ALW$130, 102, FALSE)</f>
        <v>7</v>
      </c>
      <c r="L113" s="28">
        <f>VLOOKUP($A113, Calcs!$A$3:'Calcs'!$ALW$130, 119, FALSE)</f>
        <v>1</v>
      </c>
      <c r="M113" s="28">
        <f>VLOOKUP($A113, Calcs!$A$3:'Calcs'!$ALW$130, 120, FALSE)</f>
        <v>1</v>
      </c>
      <c r="O113" s="202">
        <f>VLOOKUP($A113, Calcs!$A$3:'Calcs'!$ALW$130, 302, FALSE)/X113</f>
        <v>15.423076923076923</v>
      </c>
      <c r="P113" s="202">
        <f>VLOOKUP($A113, Calcs!$A$3:'Calcs'!$ALW$130, 394, FALSE)/X113</f>
        <v>21.76923076923077</v>
      </c>
      <c r="Q113" s="202">
        <f t="shared" si="81"/>
        <v>-6.3461538461538467</v>
      </c>
      <c r="R113" s="202">
        <f>O113/(VLOOKUP($A113,Calcs!$A$3:'Calcs'!$ALW$130,485,FALSE)/X113)</f>
        <v>1.9560975609756097</v>
      </c>
      <c r="S113" s="187">
        <f>VLOOKUP($A113, Calcs!$A$3:'Calcs'!$ALW$130, 210, FALSE)/X113</f>
        <v>0.52985823113206798</v>
      </c>
      <c r="T113" s="43">
        <f>VLOOKUP($A113, Calcs!$A$3:'Calcs'!$ALW$130, 576, FALSE)/X113</f>
        <v>-3.2188461538461537</v>
      </c>
      <c r="U113">
        <f>VLOOKUP($A113, Calcs!$A$3:'Calcs'!$ALW$130, 667, FALSE)/X113</f>
        <v>34.57692307692308</v>
      </c>
      <c r="V113">
        <f>VLOOKUP($A113, Calcs!$A$3:'Calcs'!$ALW$130, 758, FALSE)/X113</f>
        <v>30.469230769230769</v>
      </c>
      <c r="X113" s="202">
        <f>VLOOKUP($A113, Calcs!$A$3:'Calcs'!$ALW$130, 9, FALSE)</f>
        <v>13</v>
      </c>
      <c r="Y113" s="43">
        <f t="shared" si="82"/>
        <v>5.8605618569807394</v>
      </c>
      <c r="Z113" s="43">
        <f t="shared" si="83"/>
        <v>0.51100436646324099</v>
      </c>
      <c r="AA113" s="43">
        <f t="shared" si="84"/>
        <v>-3.127307692307693</v>
      </c>
      <c r="AB113">
        <f t="shared" si="85"/>
        <v>34.57692307692308</v>
      </c>
      <c r="AC113">
        <f t="shared" si="86"/>
        <v>30.469230769230769</v>
      </c>
      <c r="AD113">
        <f t="shared" si="87"/>
        <v>1.9304721117809893</v>
      </c>
      <c r="AE113" s="43">
        <f t="shared" si="88"/>
        <v>5.5198940903998119</v>
      </c>
      <c r="AH113" s="94">
        <v>20</v>
      </c>
      <c r="AI113" s="94">
        <v>10</v>
      </c>
      <c r="AL113" s="28">
        <f t="shared" si="89"/>
        <v>30</v>
      </c>
      <c r="AN113" s="44">
        <v>112</v>
      </c>
      <c r="AO113" s="77">
        <f t="shared" si="90"/>
        <v>112</v>
      </c>
      <c r="AP113" s="45">
        <f t="shared" si="91"/>
        <v>0</v>
      </c>
      <c r="AQ113" s="46">
        <f t="shared" si="92"/>
        <v>0.29133915919244591</v>
      </c>
      <c r="AR113" s="43">
        <f t="shared" si="93"/>
        <v>0.18055555555555555</v>
      </c>
      <c r="AS113" s="43">
        <f t="shared" si="94"/>
        <v>0.22222222222222221</v>
      </c>
      <c r="AT113" s="43">
        <f t="shared" si="95"/>
        <v>0.44395913409540905</v>
      </c>
      <c r="AU113" s="43">
        <f t="shared" si="96"/>
        <v>0.36308789249965723</v>
      </c>
      <c r="AV113" s="43">
        <f t="shared" si="97"/>
        <v>0.2232446810847494</v>
      </c>
      <c r="AW113" s="43">
        <f t="shared" si="98"/>
        <v>0.36681195883840539</v>
      </c>
      <c r="AX113" s="43">
        <f t="shared" si="99"/>
        <v>0.39199017659573165</v>
      </c>
      <c r="AY113" s="43">
        <f t="shared" si="100"/>
        <v>0.31121659341767971</v>
      </c>
      <c r="AZ113" s="43">
        <f t="shared" si="101"/>
        <v>0.47277660465918098</v>
      </c>
      <c r="BA113" s="43">
        <f t="shared" si="102"/>
        <v>0.20211360634081901</v>
      </c>
      <c r="BB113" s="43">
        <f t="shared" si="103"/>
        <v>9.0090090090090086E-2</v>
      </c>
      <c r="BC113">
        <v>49</v>
      </c>
      <c r="BE113">
        <f>VLOOKUP($A113, Calcs!$A$3:'Calcs'!$ALW$130, 845, FALSE)</f>
        <v>9.65625</v>
      </c>
      <c r="BF113" s="43">
        <v>0.33333333333333331</v>
      </c>
      <c r="BG113">
        <f>IF(A113&lt;17, SoC!P$3, IF(A113&lt;33, SoC!P$4, IF(A113&lt;49, SoC!P$5, IF(A113&lt;65, SoC!P$6, IF(A113&lt;81, SoC!P$7, IF(A113&lt;97, SoC!P$8, SoC!P$9))))))</f>
        <v>0.96441715243614345</v>
      </c>
      <c r="BH113" s="43">
        <v>0.44395913409540905</v>
      </c>
      <c r="BI113" s="43">
        <v>0.36308789249965723</v>
      </c>
      <c r="BJ113" s="43">
        <v>5.5198940903998119</v>
      </c>
      <c r="BK113" s="183">
        <v>0.29127396251073551</v>
      </c>
      <c r="BL113">
        <f>VLOOKUP($A113, Calcs!$A$3:'Calcs'!$BAA$130, 1025, FALSE)</f>
        <v>1699</v>
      </c>
      <c r="BM113" s="554">
        <v>1</v>
      </c>
      <c r="BN113" s="43">
        <f t="shared" si="104"/>
        <v>0.53969802900393804</v>
      </c>
      <c r="BO113" s="43" t="str">
        <f t="shared" si="105"/>
        <v>F+</v>
      </c>
      <c r="BP113" s="187">
        <f t="shared" si="106"/>
        <v>-5.0061804910482914</v>
      </c>
      <c r="BQ113" s="48" t="s">
        <v>501</v>
      </c>
      <c r="BR113" t="s">
        <v>1964</v>
      </c>
      <c r="BS113" t="str">
        <f t="shared" si="107"/>
        <v>Gray</v>
      </c>
      <c r="BT113" t="s">
        <v>1671</v>
      </c>
      <c r="BU113" t="s">
        <v>1671</v>
      </c>
      <c r="BW113" t="s">
        <v>24</v>
      </c>
      <c r="BX113" t="s">
        <v>24</v>
      </c>
      <c r="BY113">
        <f>MATCH(A113, Standings!$AH$21:$AH$36, 0)</f>
        <v>13</v>
      </c>
      <c r="BZ113" s="183">
        <v>0.47905102586689119</v>
      </c>
      <c r="CA113" s="90" t="s">
        <v>343</v>
      </c>
      <c r="CB113">
        <v>112</v>
      </c>
      <c r="CC113">
        <v>111</v>
      </c>
      <c r="CD113">
        <v>111</v>
      </c>
      <c r="CE113">
        <v>112</v>
      </c>
      <c r="CF113">
        <v>112</v>
      </c>
      <c r="CG113">
        <v>112</v>
      </c>
      <c r="CH113">
        <v>112</v>
      </c>
      <c r="CI113">
        <v>112</v>
      </c>
      <c r="CJ113">
        <v>112</v>
      </c>
      <c r="CK113">
        <v>112</v>
      </c>
      <c r="CL113">
        <v>113</v>
      </c>
      <c r="CM113">
        <v>113</v>
      </c>
      <c r="CN113">
        <v>113</v>
      </c>
      <c r="CO113">
        <v>113</v>
      </c>
      <c r="CP113">
        <v>112</v>
      </c>
      <c r="CQ113">
        <v>109</v>
      </c>
      <c r="CR113">
        <v>109</v>
      </c>
      <c r="CS113">
        <v>117</v>
      </c>
      <c r="CT113">
        <v>117</v>
      </c>
      <c r="CU113">
        <v>114</v>
      </c>
      <c r="CV113">
        <v>114</v>
      </c>
      <c r="CW113">
        <v>114</v>
      </c>
      <c r="CX113">
        <v>114</v>
      </c>
      <c r="CY113">
        <v>113</v>
      </c>
      <c r="CZ113">
        <v>112</v>
      </c>
      <c r="DA113">
        <v>107</v>
      </c>
      <c r="DB113">
        <v>109</v>
      </c>
      <c r="DC113">
        <v>108</v>
      </c>
      <c r="DD113">
        <v>107</v>
      </c>
      <c r="DE113">
        <v>112</v>
      </c>
      <c r="DF113">
        <v>106</v>
      </c>
      <c r="DG113">
        <v>105</v>
      </c>
      <c r="DH113">
        <v>109</v>
      </c>
      <c r="DI113">
        <v>108</v>
      </c>
      <c r="DJ113">
        <v>90</v>
      </c>
      <c r="DK113">
        <v>87</v>
      </c>
      <c r="DL113">
        <v>64</v>
      </c>
      <c r="DM113">
        <v>59</v>
      </c>
      <c r="DN113">
        <v>75</v>
      </c>
    </row>
    <row r="114" spans="1:118" x14ac:dyDescent="0.35">
      <c r="A114">
        <v>69</v>
      </c>
      <c r="B114" s="87" t="s">
        <v>2</v>
      </c>
      <c r="C114" s="53" t="s">
        <v>83</v>
      </c>
      <c r="D114" t="s">
        <v>24</v>
      </c>
      <c r="F114" s="28">
        <f>VLOOKUP($A114, Calcs!$A$3:'Calcs'!$ALW$130, 95, FALSE)+VLOOKUP($A114, Calcs!$A$3:'Calcs'!$ALW$130, 97, FALSE)</f>
        <v>3</v>
      </c>
      <c r="G114" s="28">
        <f>VLOOKUP($A114, Calcs!$A$3:'Calcs'!$ALW$130, 96, FALSE)+VLOOKUP($A114, Calcs!$A$3:'Calcs'!$ALW$130, 98, FALSE)</f>
        <v>9</v>
      </c>
      <c r="I114" s="28">
        <f>VLOOKUP($A114, Calcs!$A$3:'Calcs'!$ALW$130, 99, FALSE)+VLOOKUP($A114, Calcs!$A$3:'Calcs'!$ALW$130, 101, FALSE)</f>
        <v>1</v>
      </c>
      <c r="J114" s="28">
        <f>VLOOKUP($A114, Calcs!$A$3:'Calcs'!$ALW$130, 100, FALSE)+VLOOKUP($A114, Calcs!$A$3:'Calcs'!$ALW$130, 102, FALSE)</f>
        <v>8</v>
      </c>
      <c r="L114" s="28">
        <f>VLOOKUP($A114, Calcs!$A$3:'Calcs'!$ALW$130, 119, FALSE)</f>
        <v>0</v>
      </c>
      <c r="M114" s="28">
        <f>VLOOKUP($A114, Calcs!$A$3:'Calcs'!$ALW$130, 120, FALSE)</f>
        <v>1</v>
      </c>
      <c r="O114" s="202">
        <f>VLOOKUP($A114, Calcs!$A$3:'Calcs'!$ALW$130, 302, FALSE)/X114</f>
        <v>15.84</v>
      </c>
      <c r="P114" s="202">
        <f>VLOOKUP($A114, Calcs!$A$3:'Calcs'!$ALW$130, 394, FALSE)/X114</f>
        <v>25.2</v>
      </c>
      <c r="Q114" s="202">
        <f t="shared" si="81"/>
        <v>-9.36</v>
      </c>
      <c r="R114" s="202">
        <f>O114/(VLOOKUP($A114,Calcs!$A$3:'Calcs'!$ALW$130,485,FALSE)/X114)</f>
        <v>1.9701492537313434</v>
      </c>
      <c r="S114" s="187">
        <f>VLOOKUP($A114, Calcs!$A$3:'Calcs'!$ALW$130, 210, FALSE)/X114</f>
        <v>0.56321118871294817</v>
      </c>
      <c r="T114" s="43">
        <f>VLOOKUP($A114, Calcs!$A$3:'Calcs'!$ALW$130, 576, FALSE)/X114</f>
        <v>-7.0372000000000003</v>
      </c>
      <c r="U114">
        <f>VLOOKUP($A114, Calcs!$A$3:'Calcs'!$ALW$130, 667, FALSE)/X114</f>
        <v>25.68</v>
      </c>
      <c r="V114">
        <f>VLOOKUP($A114, Calcs!$A$3:'Calcs'!$ALW$130, 758, FALSE)/X114</f>
        <v>34.72</v>
      </c>
      <c r="X114" s="202">
        <f>VLOOKUP($A114, Calcs!$A$3:'Calcs'!$ALW$130, 9, FALSE)</f>
        <v>12.5</v>
      </c>
      <c r="Y114" s="43">
        <f t="shared" si="82"/>
        <v>8.3800059376475922</v>
      </c>
      <c r="Z114" s="43">
        <f t="shared" si="83"/>
        <v>0.57538432439737297</v>
      </c>
      <c r="AA114" s="43">
        <f t="shared" si="84"/>
        <v>-2.3227999999999991</v>
      </c>
      <c r="AB114">
        <f t="shared" si="85"/>
        <v>25.68</v>
      </c>
      <c r="AC114">
        <f t="shared" si="86"/>
        <v>34.72</v>
      </c>
      <c r="AD114">
        <f t="shared" si="87"/>
        <v>1.1226165623784687</v>
      </c>
      <c r="AE114" s="43">
        <f t="shared" si="88"/>
        <v>5.8923679450624942</v>
      </c>
      <c r="AH114" s="94">
        <v>0</v>
      </c>
      <c r="AI114" s="94">
        <v>10</v>
      </c>
      <c r="AL114" s="28">
        <f t="shared" si="89"/>
        <v>10</v>
      </c>
      <c r="AN114" s="44">
        <v>113</v>
      </c>
      <c r="AO114" s="77">
        <f t="shared" si="90"/>
        <v>113</v>
      </c>
      <c r="AP114" s="45">
        <f t="shared" si="91"/>
        <v>0</v>
      </c>
      <c r="AQ114" s="46">
        <f t="shared" si="92"/>
        <v>0.2907330702879124</v>
      </c>
      <c r="AR114" s="43">
        <f t="shared" si="93"/>
        <v>0.25</v>
      </c>
      <c r="AS114" s="43">
        <f t="shared" si="94"/>
        <v>0.1111111111111111</v>
      </c>
      <c r="AT114" s="43">
        <f t="shared" si="95"/>
        <v>0.47687648712956932</v>
      </c>
      <c r="AU114" s="43">
        <f t="shared" si="96"/>
        <v>0.15923945335710055</v>
      </c>
      <c r="AV114" s="43">
        <f t="shared" si="97"/>
        <v>0.23343851947838778</v>
      </c>
      <c r="AW114" s="43">
        <f t="shared" si="98"/>
        <v>0.57674582071221192</v>
      </c>
      <c r="AX114" s="43">
        <f t="shared" si="99"/>
        <v>0.45175925192170541</v>
      </c>
      <c r="AY114" s="43">
        <f t="shared" si="100"/>
        <v>0.2202722907103567</v>
      </c>
      <c r="AZ114" s="43">
        <f t="shared" si="101"/>
        <v>0.52516333075711052</v>
      </c>
      <c r="BA114" s="43">
        <f t="shared" si="102"/>
        <v>0.14663143989431968</v>
      </c>
      <c r="BB114" s="43">
        <f t="shared" si="103"/>
        <v>3.003003003003003E-2</v>
      </c>
      <c r="BC114">
        <v>41</v>
      </c>
      <c r="BE114">
        <f>VLOOKUP($A114, Calcs!$A$3:'Calcs'!$ALW$130, 845, FALSE)</f>
        <v>16.53125</v>
      </c>
      <c r="BF114" s="43">
        <v>0.33333333333333331</v>
      </c>
      <c r="BG114">
        <f>IF(A114&lt;17, SoC!P$3, IF(A114&lt;33, SoC!P$4, IF(A114&lt;49, SoC!P$5, IF(A114&lt;65, SoC!P$6, IF(A114&lt;81, SoC!P$7, IF(A114&lt;97, SoC!P$8, SoC!P$9))))))</f>
        <v>1.0216138030074347</v>
      </c>
      <c r="BH114" s="43">
        <v>0.47687648712956932</v>
      </c>
      <c r="BI114" s="43">
        <v>0.15923945335710055</v>
      </c>
      <c r="BJ114" s="43">
        <v>5.8923679450624942</v>
      </c>
      <c r="BK114" s="183">
        <v>0.29045954332099588</v>
      </c>
      <c r="BL114">
        <f>VLOOKUP($A114, Calcs!$A$3:'Calcs'!$BAA$130, 1025, FALSE)</f>
        <v>1657</v>
      </c>
      <c r="BM114" s="554">
        <v>1.7</v>
      </c>
      <c r="BN114" s="43">
        <f t="shared" si="104"/>
        <v>0.53894298707840693</v>
      </c>
      <c r="BO114" s="43" t="str">
        <f t="shared" si="105"/>
        <v>F+</v>
      </c>
      <c r="BP114" s="187">
        <f t="shared" si="106"/>
        <v>-4.8362319475117417</v>
      </c>
      <c r="BQ114" s="48" t="s">
        <v>496</v>
      </c>
      <c r="BR114" t="s">
        <v>1962</v>
      </c>
      <c r="BS114" t="str">
        <f t="shared" si="107"/>
        <v>Prism</v>
      </c>
      <c r="BT114" t="s">
        <v>1671</v>
      </c>
      <c r="BU114" t="s">
        <v>1671</v>
      </c>
      <c r="BW114" t="s">
        <v>24</v>
      </c>
      <c r="BX114" t="s">
        <v>24</v>
      </c>
      <c r="BY114">
        <f>MATCH(A114, Standings!$X$3:$X$18, 0)</f>
        <v>16</v>
      </c>
      <c r="BZ114" s="183">
        <v>0.35818082804422063</v>
      </c>
      <c r="CA114" s="21" t="s">
        <v>83</v>
      </c>
      <c r="CB114">
        <v>113</v>
      </c>
      <c r="CC114">
        <v>113</v>
      </c>
      <c r="CD114">
        <v>113</v>
      </c>
      <c r="CE114">
        <v>113</v>
      </c>
      <c r="CF114">
        <v>114</v>
      </c>
      <c r="CG114">
        <v>114</v>
      </c>
      <c r="CH114">
        <v>114</v>
      </c>
      <c r="CI114">
        <v>114</v>
      </c>
      <c r="CJ114">
        <v>114</v>
      </c>
      <c r="CK114">
        <v>114</v>
      </c>
      <c r="CL114">
        <v>114</v>
      </c>
      <c r="CM114">
        <v>114</v>
      </c>
      <c r="CN114">
        <v>115</v>
      </c>
      <c r="CO114">
        <v>114</v>
      </c>
      <c r="CP114">
        <v>115</v>
      </c>
      <c r="CQ114">
        <v>114</v>
      </c>
      <c r="CR114">
        <v>114</v>
      </c>
      <c r="CS114">
        <v>120</v>
      </c>
      <c r="CT114">
        <v>120</v>
      </c>
      <c r="CU114">
        <v>116</v>
      </c>
      <c r="CV114">
        <v>116</v>
      </c>
      <c r="CW114">
        <v>116</v>
      </c>
      <c r="CX114">
        <v>117</v>
      </c>
      <c r="CY114">
        <v>123</v>
      </c>
      <c r="CZ114">
        <v>123</v>
      </c>
      <c r="DA114">
        <v>122</v>
      </c>
      <c r="DB114">
        <v>122</v>
      </c>
      <c r="DC114">
        <v>122</v>
      </c>
      <c r="DD114">
        <v>119</v>
      </c>
      <c r="DE114">
        <v>119</v>
      </c>
      <c r="DF114">
        <v>118</v>
      </c>
      <c r="DG114">
        <v>118</v>
      </c>
      <c r="DH114">
        <v>128</v>
      </c>
      <c r="DI114">
        <v>128</v>
      </c>
      <c r="DJ114">
        <v>128</v>
      </c>
      <c r="DK114">
        <v>128</v>
      </c>
      <c r="DL114">
        <v>128</v>
      </c>
      <c r="DM114">
        <v>108</v>
      </c>
      <c r="DN114">
        <v>105</v>
      </c>
    </row>
    <row r="115" spans="1:118" x14ac:dyDescent="0.35">
      <c r="A115">
        <v>20</v>
      </c>
      <c r="B115" s="84" t="s">
        <v>5</v>
      </c>
      <c r="C115" s="50" t="s">
        <v>132</v>
      </c>
      <c r="D115" t="s">
        <v>24</v>
      </c>
      <c r="F115" s="28">
        <f>VLOOKUP($A115, Calcs!$A$3:'Calcs'!$ALW$130, 95, FALSE)+VLOOKUP($A115, Calcs!$A$3:'Calcs'!$ALW$130, 97, FALSE)</f>
        <v>3</v>
      </c>
      <c r="G115" s="28">
        <f>VLOOKUP($A115, Calcs!$A$3:'Calcs'!$ALW$130, 96, FALSE)+VLOOKUP($A115, Calcs!$A$3:'Calcs'!$ALW$130, 98, FALSE)</f>
        <v>9</v>
      </c>
      <c r="I115" s="28">
        <f>VLOOKUP($A115, Calcs!$A$3:'Calcs'!$ALW$130, 99, FALSE)+VLOOKUP($A115, Calcs!$A$3:'Calcs'!$ALW$130, 101, FALSE)</f>
        <v>2</v>
      </c>
      <c r="J115" s="28">
        <f>VLOOKUP($A115, Calcs!$A$3:'Calcs'!$ALW$130, 100, FALSE)+VLOOKUP($A115, Calcs!$A$3:'Calcs'!$ALW$130, 102, FALSE)</f>
        <v>7</v>
      </c>
      <c r="L115" s="28">
        <f>VLOOKUP($A115, Calcs!$A$3:'Calcs'!$ALW$130, 119, FALSE)</f>
        <v>0</v>
      </c>
      <c r="M115" s="28">
        <f>VLOOKUP($A115, Calcs!$A$3:'Calcs'!$ALW$130, 120, FALSE)</f>
        <v>1</v>
      </c>
      <c r="O115" s="202">
        <f>VLOOKUP($A115, Calcs!$A$3:'Calcs'!$ALW$130, 302, FALSE)/X115</f>
        <v>13.84</v>
      </c>
      <c r="P115" s="202">
        <f>VLOOKUP($A115, Calcs!$A$3:'Calcs'!$ALW$130, 394, FALSE)/X115</f>
        <v>20.68</v>
      </c>
      <c r="Q115" s="202">
        <f t="shared" si="81"/>
        <v>-6.84</v>
      </c>
      <c r="R115" s="202">
        <f>O115/(VLOOKUP($A115,Calcs!$A$3:'Calcs'!$ALW$130,485,FALSE)/X115)</f>
        <v>1.8210526315789475</v>
      </c>
      <c r="S115" s="187">
        <f>VLOOKUP($A115, Calcs!$A$3:'Calcs'!$ALW$130, 210, FALSE)/X115</f>
        <v>0.50485876430409748</v>
      </c>
      <c r="T115" s="43">
        <f>VLOOKUP($A115, Calcs!$A$3:'Calcs'!$ALW$130, 576, FALSE)/X115</f>
        <v>-4.6835999999999993</v>
      </c>
      <c r="U115">
        <f>VLOOKUP($A115, Calcs!$A$3:'Calcs'!$ALW$130, 667, FALSE)/X115</f>
        <v>23.24</v>
      </c>
      <c r="V115">
        <f>VLOOKUP($A115, Calcs!$A$3:'Calcs'!$ALW$130, 758, FALSE)/X115</f>
        <v>32.275999999999996</v>
      </c>
      <c r="X115" s="202">
        <f>VLOOKUP($A115, Calcs!$A$3:'Calcs'!$ALW$130, 9, FALSE)</f>
        <v>12.5</v>
      </c>
      <c r="Y115" s="43">
        <f t="shared" si="82"/>
        <v>6.323546009233282</v>
      </c>
      <c r="Z115" s="43">
        <f t="shared" si="83"/>
        <v>0.480972659131084</v>
      </c>
      <c r="AA115" s="43">
        <f t="shared" si="84"/>
        <v>-2.1564000000000005</v>
      </c>
      <c r="AB115">
        <f t="shared" si="85"/>
        <v>23.24</v>
      </c>
      <c r="AC115">
        <f t="shared" si="86"/>
        <v>32.275999999999996</v>
      </c>
      <c r="AD115">
        <f t="shared" si="87"/>
        <v>1.2390692842518847</v>
      </c>
      <c r="AE115" s="43">
        <f t="shared" si="88"/>
        <v>5.6811970569590349</v>
      </c>
      <c r="AH115" s="94">
        <v>0</v>
      </c>
      <c r="AI115" s="94">
        <v>15</v>
      </c>
      <c r="AL115" s="28">
        <f t="shared" si="89"/>
        <v>15</v>
      </c>
      <c r="AN115" s="44">
        <v>114</v>
      </c>
      <c r="AO115" s="77">
        <f t="shared" si="90"/>
        <v>114</v>
      </c>
      <c r="AP115" s="45">
        <f t="shared" si="91"/>
        <v>0</v>
      </c>
      <c r="AQ115" s="46">
        <f t="shared" si="92"/>
        <v>0.28211117625614357</v>
      </c>
      <c r="AR115" s="43">
        <f t="shared" si="93"/>
        <v>0.25</v>
      </c>
      <c r="AS115" s="43">
        <f t="shared" si="94"/>
        <v>0.22222222222222221</v>
      </c>
      <c r="AT115" s="43">
        <f t="shared" si="95"/>
        <v>0.31897036556348674</v>
      </c>
      <c r="AU115" s="43">
        <f t="shared" si="96"/>
        <v>0.4278074866310162</v>
      </c>
      <c r="AV115" s="43">
        <f t="shared" si="97"/>
        <v>0.12527597296677853</v>
      </c>
      <c r="AW115" s="43">
        <f t="shared" si="98"/>
        <v>0.26888284392108869</v>
      </c>
      <c r="AX115" s="43">
        <f t="shared" si="99"/>
        <v>0.46412156272287813</v>
      </c>
      <c r="AY115" s="43">
        <f t="shared" si="100"/>
        <v>0.23432643245097121</v>
      </c>
      <c r="AZ115" s="43">
        <f t="shared" si="101"/>
        <v>0.49546312136939163</v>
      </c>
      <c r="BA115" s="43">
        <f t="shared" si="102"/>
        <v>0.13870541611624834</v>
      </c>
      <c r="BB115" s="43">
        <f t="shared" si="103"/>
        <v>4.5045045045045043E-2</v>
      </c>
      <c r="BC115">
        <v>23</v>
      </c>
      <c r="BE115">
        <f>VLOOKUP($A115, Calcs!$A$3:'Calcs'!$ALW$130, 845, FALSE)</f>
        <v>7.8125</v>
      </c>
      <c r="BF115" s="43">
        <v>0.33333333333333331</v>
      </c>
      <c r="BG115">
        <f>IF(A115&lt;17, SoC!P$3, IF(A115&lt;33, SoC!P$4, IF(A115&lt;49, SoC!P$5, IF(A115&lt;65, SoC!P$6, IF(A115&lt;81, SoC!P$7, IF(A115&lt;97, SoC!P$8, SoC!P$9))))))</f>
        <v>0.95268754974287051</v>
      </c>
      <c r="BH115" s="43">
        <v>0.31897036556348674</v>
      </c>
      <c r="BI115" s="43">
        <v>0.4278074866310162</v>
      </c>
      <c r="BJ115" s="43">
        <v>5.6811970569590349</v>
      </c>
      <c r="BK115" s="183">
        <v>0.28217564650947347</v>
      </c>
      <c r="BL115">
        <f>VLOOKUP($A115, Calcs!$A$3:'Calcs'!$BAA$130, 1025, FALSE)</f>
        <v>1651</v>
      </c>
      <c r="BM115" s="554">
        <v>0.8</v>
      </c>
      <c r="BN115" s="43">
        <f t="shared" si="104"/>
        <v>0.53120207690621224</v>
      </c>
      <c r="BO115" s="43" t="str">
        <f t="shared" si="105"/>
        <v>F+</v>
      </c>
      <c r="BP115" s="187">
        <f t="shared" si="106"/>
        <v>-5.1074953277939201</v>
      </c>
      <c r="BQ115" s="48" t="s">
        <v>351</v>
      </c>
      <c r="BR115" t="s">
        <v>1962</v>
      </c>
      <c r="BS115" t="str">
        <f t="shared" si="107"/>
        <v>Mystery</v>
      </c>
      <c r="BT115" t="s">
        <v>1671</v>
      </c>
      <c r="BU115" t="s">
        <v>1671</v>
      </c>
      <c r="BW115" t="s">
        <v>24</v>
      </c>
      <c r="BX115" t="s">
        <v>24</v>
      </c>
      <c r="BY115">
        <f>MATCH(A115, Standings!$D$21:$D$36, 0)</f>
        <v>12</v>
      </c>
      <c r="BZ115" s="183">
        <v>0.3129284336313497</v>
      </c>
      <c r="CA115" s="24" t="s">
        <v>132</v>
      </c>
      <c r="CB115">
        <v>114</v>
      </c>
      <c r="CC115">
        <v>114</v>
      </c>
      <c r="CD115">
        <v>114</v>
      </c>
      <c r="CE115">
        <v>114</v>
      </c>
      <c r="CF115">
        <v>113</v>
      </c>
      <c r="CG115">
        <v>113</v>
      </c>
      <c r="CH115">
        <v>113</v>
      </c>
      <c r="CI115">
        <v>113</v>
      </c>
      <c r="CJ115">
        <v>113</v>
      </c>
      <c r="CK115">
        <v>113</v>
      </c>
      <c r="CL115">
        <v>112</v>
      </c>
      <c r="CM115">
        <v>112</v>
      </c>
      <c r="CN115">
        <v>111</v>
      </c>
      <c r="CO115">
        <v>111</v>
      </c>
      <c r="CP115">
        <v>113</v>
      </c>
      <c r="CQ115">
        <v>110</v>
      </c>
      <c r="CR115">
        <v>110</v>
      </c>
      <c r="CS115">
        <v>118</v>
      </c>
      <c r="CT115">
        <v>118</v>
      </c>
      <c r="CU115">
        <v>118</v>
      </c>
      <c r="CV115">
        <v>118</v>
      </c>
      <c r="CW115">
        <v>118</v>
      </c>
      <c r="CX115">
        <v>118</v>
      </c>
      <c r="CY115">
        <v>114</v>
      </c>
      <c r="CZ115">
        <v>114</v>
      </c>
      <c r="DA115">
        <v>114</v>
      </c>
      <c r="DB115">
        <v>114</v>
      </c>
      <c r="DC115">
        <v>114</v>
      </c>
      <c r="DD115">
        <v>108</v>
      </c>
      <c r="DE115">
        <v>107</v>
      </c>
      <c r="DF115">
        <v>115</v>
      </c>
      <c r="DG115">
        <v>116</v>
      </c>
      <c r="DH115">
        <v>121</v>
      </c>
      <c r="DI115">
        <v>121</v>
      </c>
      <c r="DJ115">
        <v>121</v>
      </c>
      <c r="DK115">
        <v>120</v>
      </c>
      <c r="DL115">
        <v>123</v>
      </c>
      <c r="DM115">
        <v>119</v>
      </c>
      <c r="DN115">
        <v>116</v>
      </c>
    </row>
    <row r="116" spans="1:118" x14ac:dyDescent="0.35">
      <c r="A116">
        <v>110</v>
      </c>
      <c r="B116" s="89" t="s">
        <v>0</v>
      </c>
      <c r="C116" s="55" t="s">
        <v>43</v>
      </c>
      <c r="D116" t="s">
        <v>24</v>
      </c>
      <c r="F116" s="28">
        <f>VLOOKUP($A116, Calcs!$A$3:'Calcs'!$ALW$130, 95, FALSE)+VLOOKUP($A116, Calcs!$A$3:'Calcs'!$ALW$130, 97, FALSE)</f>
        <v>3</v>
      </c>
      <c r="G116" s="28">
        <f>VLOOKUP($A116, Calcs!$A$3:'Calcs'!$ALW$130, 96, FALSE)+VLOOKUP($A116, Calcs!$A$3:'Calcs'!$ALW$130, 98, FALSE)</f>
        <v>9</v>
      </c>
      <c r="I116" s="28">
        <f>VLOOKUP($A116, Calcs!$A$3:'Calcs'!$ALW$130, 99, FALSE)+VLOOKUP($A116, Calcs!$A$3:'Calcs'!$ALW$130, 101, FALSE)</f>
        <v>2</v>
      </c>
      <c r="J116" s="28">
        <f>VLOOKUP($A116, Calcs!$A$3:'Calcs'!$ALW$130, 100, FALSE)+VLOOKUP($A116, Calcs!$A$3:'Calcs'!$ALW$130, 102, FALSE)</f>
        <v>7</v>
      </c>
      <c r="L116" s="28">
        <f>VLOOKUP($A116, Calcs!$A$3:'Calcs'!$ALW$130, 119, FALSE)</f>
        <v>0</v>
      </c>
      <c r="M116" s="28">
        <f>VLOOKUP($A116, Calcs!$A$3:'Calcs'!$ALW$130, 120, FALSE)</f>
        <v>1</v>
      </c>
      <c r="O116" s="202">
        <f>VLOOKUP($A116, Calcs!$A$3:'Calcs'!$ALW$130, 302, FALSE)/X116</f>
        <v>16.12</v>
      </c>
      <c r="P116" s="202">
        <f>VLOOKUP($A116, Calcs!$A$3:'Calcs'!$ALW$130, 394, FALSE)/X116</f>
        <v>25.68</v>
      </c>
      <c r="Q116" s="202">
        <f t="shared" si="81"/>
        <v>-9.5599999999999987</v>
      </c>
      <c r="R116" s="202">
        <f>O116/(VLOOKUP($A116,Calcs!$A$3:'Calcs'!$ALW$130,485,FALSE)/X116)</f>
        <v>1.9563106796116505</v>
      </c>
      <c r="S116" s="187">
        <f>VLOOKUP($A116, Calcs!$A$3:'Calcs'!$ALW$130, 210, FALSE)/X116</f>
        <v>0.55479972817622136</v>
      </c>
      <c r="T116" s="43">
        <f>VLOOKUP($A116, Calcs!$A$3:'Calcs'!$ALW$130, 576, FALSE)/X116</f>
        <v>-5.9344000000000001</v>
      </c>
      <c r="U116">
        <f>VLOOKUP($A116, Calcs!$A$3:'Calcs'!$ALW$130, 667, FALSE)/X116</f>
        <v>25.76</v>
      </c>
      <c r="V116">
        <f>VLOOKUP($A116, Calcs!$A$3:'Calcs'!$ALW$130, 758, FALSE)/X116</f>
        <v>27.468000000000004</v>
      </c>
      <c r="X116" s="202">
        <f>VLOOKUP($A116, Calcs!$A$3:'Calcs'!$ALW$130, 9, FALSE)</f>
        <v>12.5</v>
      </c>
      <c r="Y116" s="43">
        <f t="shared" si="82"/>
        <v>7.6430188753076989</v>
      </c>
      <c r="Z116" s="43">
        <f t="shared" si="83"/>
        <v>0.53505837402005785</v>
      </c>
      <c r="AA116" s="43">
        <f t="shared" si="84"/>
        <v>-3.6255999999999986</v>
      </c>
      <c r="AB116">
        <f t="shared" si="85"/>
        <v>25.76</v>
      </c>
      <c r="AC116">
        <f t="shared" si="86"/>
        <v>27.468000000000004</v>
      </c>
      <c r="AD116">
        <f t="shared" si="87"/>
        <v>1.0372446672114781</v>
      </c>
      <c r="AE116" s="43">
        <f t="shared" si="88"/>
        <v>5.2409922724613898</v>
      </c>
      <c r="AH116" s="94">
        <v>0</v>
      </c>
      <c r="AI116" s="94">
        <v>10</v>
      </c>
      <c r="AL116" s="28">
        <f t="shared" si="89"/>
        <v>10</v>
      </c>
      <c r="AN116" s="44">
        <v>115</v>
      </c>
      <c r="AO116" s="77">
        <f t="shared" si="90"/>
        <v>115</v>
      </c>
      <c r="AP116" s="45">
        <f t="shared" si="91"/>
        <v>0</v>
      </c>
      <c r="AQ116" s="46">
        <f t="shared" si="92"/>
        <v>0.2705944016666339</v>
      </c>
      <c r="AR116" s="43">
        <f t="shared" si="93"/>
        <v>0.25</v>
      </c>
      <c r="AS116" s="43">
        <f t="shared" si="94"/>
        <v>0.22222222222222221</v>
      </c>
      <c r="AT116" s="43">
        <f t="shared" si="95"/>
        <v>0.49898334414882101</v>
      </c>
      <c r="AU116" s="43">
        <f t="shared" si="96"/>
        <v>0.1307189542483661</v>
      </c>
      <c r="AV116" s="43">
        <f t="shared" si="97"/>
        <v>0.22339928857384256</v>
      </c>
      <c r="AW116" s="43">
        <f t="shared" si="98"/>
        <v>0.44524864724243884</v>
      </c>
      <c r="AX116" s="43">
        <f t="shared" si="99"/>
        <v>0.35497067913463837</v>
      </c>
      <c r="AY116" s="43">
        <f t="shared" si="100"/>
        <v>0.20968949830812791</v>
      </c>
      <c r="AZ116" s="43">
        <f t="shared" si="101"/>
        <v>0.43355035304002654</v>
      </c>
      <c r="BA116" s="43">
        <f t="shared" si="102"/>
        <v>4.7556142668428003E-2</v>
      </c>
      <c r="BB116" s="43">
        <f t="shared" si="103"/>
        <v>3.003003003003003E-2</v>
      </c>
      <c r="BC116">
        <v>60</v>
      </c>
      <c r="BE116">
        <f>VLOOKUP($A116, Calcs!$A$3:'Calcs'!$ALW$130, 845, FALSE)</f>
        <v>13</v>
      </c>
      <c r="BF116" s="43">
        <v>0.66666666666666663</v>
      </c>
      <c r="BG116">
        <f>IF(A116&lt;17, SoC!P$3, IF(A116&lt;33, SoC!P$4, IF(A116&lt;49, SoC!P$5, IF(A116&lt;65, SoC!P$6, IF(A116&lt;81, SoC!P$7, IF(A116&lt;97, SoC!P$8, SoC!P$9))))))</f>
        <v>0.96441715243614345</v>
      </c>
      <c r="BH116" s="43">
        <v>0.49898334414882101</v>
      </c>
      <c r="BI116" s="43">
        <v>0.1307189542483661</v>
      </c>
      <c r="BJ116" s="43">
        <v>5.2409922724613898</v>
      </c>
      <c r="BK116" s="183">
        <v>0.27055526979863026</v>
      </c>
      <c r="BL116">
        <f>VLOOKUP($A116, Calcs!$A$3:'Calcs'!$BAA$130, 1025, FALSE)</f>
        <v>1582</v>
      </c>
      <c r="BM116" s="554">
        <v>1.3</v>
      </c>
      <c r="BN116" s="43">
        <f t="shared" si="104"/>
        <v>0.52014927645689391</v>
      </c>
      <c r="BO116" s="43" t="str">
        <f t="shared" si="105"/>
        <v>F+</v>
      </c>
      <c r="BP116" s="187">
        <f t="shared" si="106"/>
        <v>-5.5600052542596066</v>
      </c>
      <c r="BQ116" s="48" t="s">
        <v>350</v>
      </c>
      <c r="BR116" t="s">
        <v>1951</v>
      </c>
      <c r="BS116" t="str">
        <f t="shared" si="107"/>
        <v>Platinum</v>
      </c>
      <c r="BW116" t="s">
        <v>24</v>
      </c>
      <c r="BX116" t="s">
        <v>24</v>
      </c>
      <c r="BY116">
        <f>MATCH(A116, Standings!$AH$3:$AH$18, 0)</f>
        <v>14</v>
      </c>
      <c r="BZ116" s="183">
        <v>0.25928709208540607</v>
      </c>
      <c r="CA116" s="19" t="s">
        <v>43</v>
      </c>
      <c r="CB116">
        <v>115</v>
      </c>
      <c r="CC116">
        <v>115</v>
      </c>
      <c r="CD116">
        <v>115</v>
      </c>
      <c r="CE116">
        <v>116</v>
      </c>
      <c r="CF116">
        <v>117</v>
      </c>
      <c r="CG116">
        <v>117</v>
      </c>
      <c r="CH116">
        <v>117</v>
      </c>
      <c r="CI116">
        <v>117</v>
      </c>
      <c r="CJ116">
        <v>117</v>
      </c>
      <c r="CK116">
        <v>117</v>
      </c>
      <c r="CL116">
        <v>117</v>
      </c>
      <c r="CM116">
        <v>117</v>
      </c>
      <c r="CN116">
        <v>117</v>
      </c>
      <c r="CO116">
        <v>117</v>
      </c>
      <c r="CP116">
        <v>117</v>
      </c>
      <c r="CQ116">
        <v>116</v>
      </c>
      <c r="CR116">
        <v>117</v>
      </c>
      <c r="CS116">
        <v>113</v>
      </c>
      <c r="CT116">
        <v>113</v>
      </c>
      <c r="CU116">
        <v>112</v>
      </c>
      <c r="CV116">
        <v>111</v>
      </c>
      <c r="CW116">
        <v>106</v>
      </c>
      <c r="CX116">
        <v>107</v>
      </c>
      <c r="CY116">
        <v>112</v>
      </c>
      <c r="CZ116">
        <v>113</v>
      </c>
      <c r="DA116">
        <v>106</v>
      </c>
      <c r="DB116">
        <v>106</v>
      </c>
      <c r="DC116">
        <v>106</v>
      </c>
      <c r="DD116">
        <v>117</v>
      </c>
      <c r="DE116">
        <v>116</v>
      </c>
      <c r="DF116">
        <v>112</v>
      </c>
      <c r="DG116">
        <v>112</v>
      </c>
      <c r="DH116">
        <v>107</v>
      </c>
      <c r="DI116">
        <v>106</v>
      </c>
      <c r="DJ116">
        <v>99</v>
      </c>
      <c r="DK116">
        <v>99</v>
      </c>
      <c r="DL116">
        <v>118</v>
      </c>
      <c r="DM116">
        <v>124</v>
      </c>
      <c r="DN116">
        <v>124</v>
      </c>
    </row>
    <row r="117" spans="1:118" x14ac:dyDescent="0.35">
      <c r="A117">
        <v>27</v>
      </c>
      <c r="B117" s="84" t="s">
        <v>5</v>
      </c>
      <c r="C117" s="50" t="s">
        <v>125</v>
      </c>
      <c r="D117" t="s">
        <v>24</v>
      </c>
      <c r="F117" s="28">
        <f>VLOOKUP($A117, Calcs!$A$3:'Calcs'!$ALW$130, 95, FALSE)+VLOOKUP($A117, Calcs!$A$3:'Calcs'!$ALW$130, 97, FALSE)</f>
        <v>2</v>
      </c>
      <c r="G117" s="28">
        <f>VLOOKUP($A117, Calcs!$A$3:'Calcs'!$ALW$130, 96, FALSE)+VLOOKUP($A117, Calcs!$A$3:'Calcs'!$ALW$130, 98, FALSE)</f>
        <v>10</v>
      </c>
      <c r="I117" s="28">
        <f>VLOOKUP($A117, Calcs!$A$3:'Calcs'!$ALW$130, 99, FALSE)+VLOOKUP($A117, Calcs!$A$3:'Calcs'!$ALW$130, 101, FALSE)</f>
        <v>2</v>
      </c>
      <c r="J117" s="28">
        <f>VLOOKUP($A117, Calcs!$A$3:'Calcs'!$ALW$130, 100, FALSE)+VLOOKUP($A117, Calcs!$A$3:'Calcs'!$ALW$130, 102, FALSE)</f>
        <v>7</v>
      </c>
      <c r="L117" s="28">
        <f>VLOOKUP($A117, Calcs!$A$3:'Calcs'!$ALW$130, 119, FALSE)</f>
        <v>1</v>
      </c>
      <c r="M117" s="28">
        <f>VLOOKUP($A117, Calcs!$A$3:'Calcs'!$ALW$130, 120, FALSE)</f>
        <v>1</v>
      </c>
      <c r="O117" s="202">
        <f>VLOOKUP($A117, Calcs!$A$3:'Calcs'!$ALW$130, 302, FALSE)/X117</f>
        <v>13.307692307692308</v>
      </c>
      <c r="P117" s="202">
        <f>VLOOKUP($A117, Calcs!$A$3:'Calcs'!$ALW$130, 394, FALSE)/X117</f>
        <v>19.615384615384617</v>
      </c>
      <c r="Q117" s="202">
        <f t="shared" si="81"/>
        <v>-6.3076923076923084</v>
      </c>
      <c r="R117" s="202">
        <f>O117/(VLOOKUP($A117,Calcs!$A$3:'Calcs'!$ALW$130,485,FALSE)/X117)</f>
        <v>1.9659090909090911</v>
      </c>
      <c r="S117" s="187">
        <f>VLOOKUP($A117, Calcs!$A$3:'Calcs'!$ALW$130, 210, FALSE)/X117</f>
        <v>0.48625427796910803</v>
      </c>
      <c r="T117" s="43">
        <f>VLOOKUP($A117, Calcs!$A$3:'Calcs'!$ALW$130, 576, FALSE)/X117</f>
        <v>-3.585</v>
      </c>
      <c r="U117">
        <f>VLOOKUP($A117, Calcs!$A$3:'Calcs'!$ALW$130, 667, FALSE)/X117</f>
        <v>32.730769230769234</v>
      </c>
      <c r="V117">
        <f>VLOOKUP($A117, Calcs!$A$3:'Calcs'!$ALW$130, 758, FALSE)/X117</f>
        <v>27.280769230769231</v>
      </c>
      <c r="X117" s="202">
        <f>VLOOKUP($A117, Calcs!$A$3:'Calcs'!$ALW$130, 9, FALSE)</f>
        <v>13</v>
      </c>
      <c r="Y117" s="43">
        <f t="shared" si="82"/>
        <v>5.5563188669487156</v>
      </c>
      <c r="Z117" s="43">
        <f t="shared" si="83"/>
        <v>0.4632483966303782</v>
      </c>
      <c r="AA117" s="43">
        <f t="shared" si="84"/>
        <v>-2.7226923076923084</v>
      </c>
      <c r="AB117">
        <f t="shared" si="85"/>
        <v>32.730769230769234</v>
      </c>
      <c r="AC117">
        <f t="shared" si="86"/>
        <v>27.280769230769231</v>
      </c>
      <c r="AD117">
        <f t="shared" si="87"/>
        <v>1.8137754926908565</v>
      </c>
      <c r="AE117" s="43">
        <f t="shared" si="88"/>
        <v>5.223099580782395</v>
      </c>
      <c r="AH117" s="94">
        <v>10</v>
      </c>
      <c r="AI117" s="94">
        <v>10</v>
      </c>
      <c r="AL117" s="28">
        <f t="shared" si="89"/>
        <v>20</v>
      </c>
      <c r="AN117" s="44">
        <v>116</v>
      </c>
      <c r="AO117" s="77">
        <f t="shared" si="90"/>
        <v>116</v>
      </c>
      <c r="AP117" s="45">
        <f t="shared" si="91"/>
        <v>0</v>
      </c>
      <c r="AQ117" s="46">
        <f t="shared" si="92"/>
        <v>0.267638749222878</v>
      </c>
      <c r="AR117" s="43">
        <f t="shared" si="93"/>
        <v>0.18055555555555555</v>
      </c>
      <c r="AS117" s="43">
        <f t="shared" si="94"/>
        <v>0.22222222222222221</v>
      </c>
      <c r="AT117" s="43">
        <f t="shared" si="95"/>
        <v>0.27694304397743713</v>
      </c>
      <c r="AU117" s="43">
        <f t="shared" si="96"/>
        <v>0.49106449106449113</v>
      </c>
      <c r="AV117" s="43">
        <f t="shared" si="97"/>
        <v>0.23036248192731643</v>
      </c>
      <c r="AW117" s="43">
        <f t="shared" si="98"/>
        <v>0.21108655148726654</v>
      </c>
      <c r="AX117" s="43">
        <f t="shared" si="99"/>
        <v>0.42205015940553614</v>
      </c>
      <c r="AY117" s="43">
        <f t="shared" si="100"/>
        <v>0.29886080055286646</v>
      </c>
      <c r="AZ117" s="43">
        <f t="shared" si="101"/>
        <v>0.43103382865473489</v>
      </c>
      <c r="BA117" s="43">
        <f t="shared" si="102"/>
        <v>0.13870541611624834</v>
      </c>
      <c r="BB117" s="43">
        <f t="shared" si="103"/>
        <v>6.006006006006006E-2</v>
      </c>
      <c r="BC117">
        <v>35</v>
      </c>
      <c r="BE117">
        <f>VLOOKUP($A117, Calcs!$A$3:'Calcs'!$ALW$130, 845, FALSE)</f>
        <v>20.28125</v>
      </c>
      <c r="BF117" s="43">
        <v>1.3333333333333333</v>
      </c>
      <c r="BG117">
        <f>IF(A117&lt;17, SoC!P$3, IF(A117&lt;33, SoC!P$4, IF(A117&lt;49, SoC!P$5, IF(A117&lt;65, SoC!P$6, IF(A117&lt;81, SoC!P$7, IF(A117&lt;97, SoC!P$8, SoC!P$9))))))</f>
        <v>0.95268754974287051</v>
      </c>
      <c r="BH117" s="43">
        <v>0.27694304397743713</v>
      </c>
      <c r="BI117" s="43">
        <v>0.49106449106449113</v>
      </c>
      <c r="BJ117" s="43">
        <v>5.223099580782395</v>
      </c>
      <c r="BK117" s="183">
        <v>0.2676701877514836</v>
      </c>
      <c r="BL117">
        <f>VLOOKUP($A117, Calcs!$A$3:'Calcs'!$BAA$130, 1025, FALSE)</f>
        <v>1651</v>
      </c>
      <c r="BM117" s="554">
        <v>2</v>
      </c>
      <c r="BN117" s="43">
        <f t="shared" si="104"/>
        <v>0.51736852218847218</v>
      </c>
      <c r="BO117" s="43" t="str">
        <f t="shared" si="105"/>
        <v>F+</v>
      </c>
      <c r="BP117" s="187">
        <f t="shared" si="106"/>
        <v>-5.626653241042038</v>
      </c>
      <c r="BQ117" s="48" t="s">
        <v>504</v>
      </c>
      <c r="BR117" t="s">
        <v>1962</v>
      </c>
      <c r="BS117" t="str">
        <f t="shared" si="107"/>
        <v>Emerald</v>
      </c>
      <c r="BT117" t="s">
        <v>1671</v>
      </c>
      <c r="BU117" t="s">
        <v>1671</v>
      </c>
      <c r="BW117" t="s">
        <v>24</v>
      </c>
      <c r="BX117" t="s">
        <v>24</v>
      </c>
      <c r="BY117">
        <f>MATCH(A117, Standings!$D$21:$D$36, 0)</f>
        <v>15</v>
      </c>
      <c r="BZ117" s="183">
        <v>0.39634547100842576</v>
      </c>
      <c r="CA117" s="24" t="s">
        <v>125</v>
      </c>
      <c r="CB117">
        <v>116</v>
      </c>
      <c r="CC117">
        <v>116</v>
      </c>
      <c r="CD117">
        <v>116</v>
      </c>
      <c r="CE117">
        <v>115</v>
      </c>
      <c r="CF117">
        <v>115</v>
      </c>
      <c r="CG117">
        <v>115</v>
      </c>
      <c r="CH117">
        <v>115</v>
      </c>
      <c r="CI117">
        <v>115</v>
      </c>
      <c r="CJ117">
        <v>115</v>
      </c>
      <c r="CK117">
        <v>115</v>
      </c>
      <c r="CL117">
        <v>115</v>
      </c>
      <c r="CM117">
        <v>115</v>
      </c>
      <c r="CN117">
        <v>114</v>
      </c>
      <c r="CO117">
        <v>115</v>
      </c>
      <c r="CP117">
        <v>114</v>
      </c>
      <c r="CQ117">
        <v>112</v>
      </c>
      <c r="CR117">
        <v>112</v>
      </c>
      <c r="CS117">
        <v>107</v>
      </c>
      <c r="CT117">
        <v>107</v>
      </c>
      <c r="CU117">
        <v>106</v>
      </c>
      <c r="CV117">
        <v>107</v>
      </c>
      <c r="CW117">
        <v>105</v>
      </c>
      <c r="CX117">
        <v>106</v>
      </c>
      <c r="CY117">
        <v>104</v>
      </c>
      <c r="CZ117">
        <v>104</v>
      </c>
      <c r="DA117">
        <v>100</v>
      </c>
      <c r="DB117">
        <v>98</v>
      </c>
      <c r="DC117">
        <v>98</v>
      </c>
      <c r="DD117">
        <v>86</v>
      </c>
      <c r="DE117">
        <v>85</v>
      </c>
      <c r="DF117">
        <v>76</v>
      </c>
      <c r="DG117">
        <v>76</v>
      </c>
      <c r="DH117">
        <v>77</v>
      </c>
      <c r="DI117">
        <v>82</v>
      </c>
      <c r="DJ117">
        <v>65</v>
      </c>
      <c r="DK117">
        <v>66</v>
      </c>
      <c r="DL117">
        <v>95</v>
      </c>
      <c r="DM117">
        <v>106</v>
      </c>
      <c r="DN117">
        <v>90</v>
      </c>
    </row>
    <row r="118" spans="1:118" x14ac:dyDescent="0.35">
      <c r="A118">
        <v>45</v>
      </c>
      <c r="B118" s="85" t="s">
        <v>4</v>
      </c>
      <c r="C118" s="51" t="s">
        <v>107</v>
      </c>
      <c r="D118" t="s">
        <v>24</v>
      </c>
      <c r="F118" s="28">
        <f>VLOOKUP($A118, Calcs!$A$3:'Calcs'!$ALW$130, 95, FALSE)+VLOOKUP($A118, Calcs!$A$3:'Calcs'!$ALW$130, 97, FALSE)</f>
        <v>1</v>
      </c>
      <c r="G118" s="28">
        <f>VLOOKUP($A118, Calcs!$A$3:'Calcs'!$ALW$130, 96, FALSE)+VLOOKUP($A118, Calcs!$A$3:'Calcs'!$ALW$130, 98, FALSE)</f>
        <v>11</v>
      </c>
      <c r="I118" s="28">
        <f>VLOOKUP($A118, Calcs!$A$3:'Calcs'!$ALW$130, 99, FALSE)+VLOOKUP($A118, Calcs!$A$3:'Calcs'!$ALW$130, 101, FALSE)</f>
        <v>1</v>
      </c>
      <c r="J118" s="28">
        <f>VLOOKUP($A118, Calcs!$A$3:'Calcs'!$ALW$130, 100, FALSE)+VLOOKUP($A118, Calcs!$A$3:'Calcs'!$ALW$130, 102, FALSE)</f>
        <v>8</v>
      </c>
      <c r="L118" s="28">
        <f>VLOOKUP($A118, Calcs!$A$3:'Calcs'!$ALW$130, 119, FALSE)</f>
        <v>2</v>
      </c>
      <c r="M118" s="28">
        <f>VLOOKUP($A118, Calcs!$A$3:'Calcs'!$ALW$130, 120, FALSE)</f>
        <v>7</v>
      </c>
      <c r="O118" s="202">
        <f>VLOOKUP($A118, Calcs!$A$3:'Calcs'!$ALW$130, 302, FALSE)/X118</f>
        <v>13.857142857142858</v>
      </c>
      <c r="P118" s="202">
        <f>VLOOKUP($A118, Calcs!$A$3:'Calcs'!$ALW$130, 394, FALSE)/X118</f>
        <v>20.41758241758242</v>
      </c>
      <c r="Q118" s="202">
        <f t="shared" si="81"/>
        <v>-6.560439560439562</v>
      </c>
      <c r="R118" s="202">
        <f>O118/(VLOOKUP($A118,Calcs!$A$3:'Calcs'!$ALW$130,485,FALSE)/X118)</f>
        <v>1.6483660130718953</v>
      </c>
      <c r="S118" s="187">
        <f>VLOOKUP($A118, Calcs!$A$3:'Calcs'!$ALW$130, 210, FALSE)/X118</f>
        <v>0.57875082203964345</v>
      </c>
      <c r="T118" s="43">
        <f>VLOOKUP($A118, Calcs!$A$3:'Calcs'!$ALW$130, 576, FALSE)/X118</f>
        <v>-3.6852747252747258</v>
      </c>
      <c r="U118">
        <f>VLOOKUP($A118, Calcs!$A$3:'Calcs'!$ALW$130, 667, FALSE)/X118</f>
        <v>39.747252747252752</v>
      </c>
      <c r="V118">
        <f>VLOOKUP($A118, Calcs!$A$3:'Calcs'!$ALW$130, 758, FALSE)/X118</f>
        <v>27.714285714285715</v>
      </c>
      <c r="X118" s="202">
        <f>VLOOKUP($A118, Calcs!$A$3:'Calcs'!$ALW$130, 9, FALSE)</f>
        <v>15.166666666666666</v>
      </c>
      <c r="Y118" s="43">
        <f t="shared" si="82"/>
        <v>6.6712902657088335</v>
      </c>
      <c r="Z118" s="43">
        <f t="shared" si="83"/>
        <v>0.56342945934903488</v>
      </c>
      <c r="AA118" s="43">
        <f t="shared" si="84"/>
        <v>-2.8751648351648362</v>
      </c>
      <c r="AB118">
        <f t="shared" si="85"/>
        <v>39.747252747252752</v>
      </c>
      <c r="AC118">
        <f t="shared" si="86"/>
        <v>27.714285714285715</v>
      </c>
      <c r="AD118">
        <f t="shared" si="87"/>
        <v>2.190295577055243</v>
      </c>
      <c r="AE118" s="43">
        <f t="shared" si="88"/>
        <v>5.2644359350537941</v>
      </c>
      <c r="AG118" s="94">
        <v>24</v>
      </c>
      <c r="AH118" s="94">
        <v>20</v>
      </c>
      <c r="AI118" s="94">
        <v>10</v>
      </c>
      <c r="AL118" s="28">
        <f t="shared" si="89"/>
        <v>54</v>
      </c>
      <c r="AN118" s="44">
        <v>117</v>
      </c>
      <c r="AO118" s="77">
        <f t="shared" si="90"/>
        <v>117</v>
      </c>
      <c r="AP118" s="45">
        <f t="shared" si="91"/>
        <v>0</v>
      </c>
      <c r="AQ118" s="46">
        <f t="shared" si="92"/>
        <v>0.26410056699965961</v>
      </c>
      <c r="AR118" s="43">
        <f t="shared" si="93"/>
        <v>0.1111111111111111</v>
      </c>
      <c r="AS118" s="43">
        <f t="shared" si="94"/>
        <v>0.1111111111111111</v>
      </c>
      <c r="AT118" s="43">
        <f t="shared" si="95"/>
        <v>0.3203238466054818</v>
      </c>
      <c r="AU118" s="43">
        <f t="shared" si="96"/>
        <v>0.4433997375173846</v>
      </c>
      <c r="AV118" s="43">
        <f t="shared" si="97"/>
        <v>0</v>
      </c>
      <c r="AW118" s="43">
        <f t="shared" si="98"/>
        <v>0.53776271062156</v>
      </c>
      <c r="AX118" s="43">
        <f t="shared" si="99"/>
        <v>0.41072255860472029</v>
      </c>
      <c r="AY118" s="43">
        <f t="shared" si="100"/>
        <v>0.33803807729236968</v>
      </c>
      <c r="AZ118" s="43">
        <f t="shared" si="101"/>
        <v>0.43684759582790694</v>
      </c>
      <c r="BA118" s="43">
        <f t="shared" si="102"/>
        <v>0.20871862615587847</v>
      </c>
      <c r="BB118" s="43">
        <f t="shared" si="103"/>
        <v>0.16216216216216217</v>
      </c>
      <c r="BC118">
        <v>147</v>
      </c>
      <c r="BE118">
        <f>VLOOKUP($A118, Calcs!$A$3:'Calcs'!$ALW$130, 845, FALSE)</f>
        <v>43.625</v>
      </c>
      <c r="BF118" s="43">
        <v>-1.3333333333333333</v>
      </c>
      <c r="BG118">
        <f>IF(A118&lt;17, SoC!P$3, IF(A118&lt;33, SoC!P$4, IF(A118&lt;49, SoC!P$5, IF(A118&lt;65, SoC!P$6, IF(A118&lt;81, SoC!P$7, IF(A118&lt;97, SoC!P$8, SoC!P$9))))))</f>
        <v>0.9735268407280826</v>
      </c>
      <c r="BH118" s="43">
        <v>0.3203238466054818</v>
      </c>
      <c r="BI118" s="43">
        <v>0.4433997375173846</v>
      </c>
      <c r="BJ118" s="43">
        <v>5.2644359350537941</v>
      </c>
      <c r="BK118" s="183">
        <v>0.26403708703780177</v>
      </c>
      <c r="BL118">
        <f>VLOOKUP($A118, Calcs!$A$3:'Calcs'!$BAA$130, 1025, FALSE)</f>
        <v>1704</v>
      </c>
      <c r="BM118" s="554">
        <v>4.4000000000000004</v>
      </c>
      <c r="BN118" s="43">
        <f t="shared" si="104"/>
        <v>0.51384539215390634</v>
      </c>
      <c r="BO118" s="43" t="str">
        <f t="shared" si="105"/>
        <v>F+</v>
      </c>
      <c r="BP118" s="187">
        <f t="shared" si="106"/>
        <v>-5.6786470781799752</v>
      </c>
      <c r="BQ118" s="48" t="s">
        <v>496</v>
      </c>
      <c r="BR118" t="s">
        <v>1953</v>
      </c>
      <c r="BS118" t="str">
        <f t="shared" si="107"/>
        <v>Prism</v>
      </c>
      <c r="BT118" t="s">
        <v>553</v>
      </c>
      <c r="BU118" t="s">
        <v>350</v>
      </c>
      <c r="BV118" s="91">
        <f>IF(BT118="MRL", VLOOKUP(C118, Master!BL:BP, 5, FALSE), IF(BT118="UTL", VLOOKUP(C118, Ultra!BL:BP, 5, FALSE), ""))</f>
        <v>4</v>
      </c>
      <c r="BW118" t="s">
        <v>24</v>
      </c>
      <c r="BX118" t="s">
        <v>24</v>
      </c>
      <c r="BY118">
        <f>MATCH(A118, Standings!$N$3:$N$18, 0)</f>
        <v>14</v>
      </c>
      <c r="BZ118" s="183">
        <v>0.69721773657694242</v>
      </c>
      <c r="CA118" s="23" t="s">
        <v>107</v>
      </c>
      <c r="CB118">
        <v>117</v>
      </c>
      <c r="CC118">
        <v>117</v>
      </c>
      <c r="CD118">
        <v>117</v>
      </c>
      <c r="CE118">
        <v>117</v>
      </c>
      <c r="CF118">
        <v>116</v>
      </c>
      <c r="CG118">
        <v>116</v>
      </c>
      <c r="CH118">
        <v>116</v>
      </c>
      <c r="CI118">
        <v>116</v>
      </c>
      <c r="CJ118">
        <v>116</v>
      </c>
      <c r="CK118">
        <v>116</v>
      </c>
      <c r="CL118">
        <v>116</v>
      </c>
      <c r="CM118">
        <v>116</v>
      </c>
      <c r="CN118">
        <v>116</v>
      </c>
      <c r="CO118">
        <v>116</v>
      </c>
      <c r="CP118">
        <v>116</v>
      </c>
      <c r="CQ118">
        <v>117</v>
      </c>
      <c r="CR118">
        <v>115</v>
      </c>
      <c r="CS118">
        <v>111</v>
      </c>
      <c r="CT118">
        <v>111</v>
      </c>
      <c r="CU118">
        <v>108</v>
      </c>
      <c r="CV118">
        <v>108</v>
      </c>
      <c r="CW118">
        <v>108</v>
      </c>
      <c r="CX118">
        <v>105</v>
      </c>
      <c r="CY118">
        <v>106</v>
      </c>
      <c r="CZ118">
        <v>105</v>
      </c>
      <c r="DA118">
        <v>102</v>
      </c>
      <c r="DB118">
        <v>104</v>
      </c>
      <c r="DC118">
        <v>110</v>
      </c>
      <c r="DD118">
        <v>102</v>
      </c>
      <c r="DE118">
        <v>103</v>
      </c>
      <c r="DF118">
        <v>95</v>
      </c>
      <c r="DG118">
        <v>95</v>
      </c>
      <c r="DH118">
        <v>90</v>
      </c>
      <c r="DI118">
        <v>89</v>
      </c>
      <c r="DJ118">
        <v>79</v>
      </c>
      <c r="DK118">
        <v>70</v>
      </c>
      <c r="DL118">
        <v>81</v>
      </c>
      <c r="DM118">
        <v>38</v>
      </c>
      <c r="DN118">
        <v>29</v>
      </c>
    </row>
    <row r="119" spans="1:118" x14ac:dyDescent="0.35">
      <c r="A119">
        <v>37</v>
      </c>
      <c r="B119" s="85" t="s">
        <v>4</v>
      </c>
      <c r="C119" s="51" t="s">
        <v>115</v>
      </c>
      <c r="D119" t="s">
        <v>24</v>
      </c>
      <c r="F119" s="28">
        <f>VLOOKUP($A119, Calcs!$A$3:'Calcs'!$ALW$130, 95, FALSE)+VLOOKUP($A119, Calcs!$A$3:'Calcs'!$ALW$130, 97, FALSE)</f>
        <v>1</v>
      </c>
      <c r="G119" s="28">
        <f>VLOOKUP($A119, Calcs!$A$3:'Calcs'!$ALW$130, 96, FALSE)+VLOOKUP($A119, Calcs!$A$3:'Calcs'!$ALW$130, 98, FALSE)</f>
        <v>11</v>
      </c>
      <c r="I119" s="28">
        <f>VLOOKUP($A119, Calcs!$A$3:'Calcs'!$ALW$130, 99, FALSE)+VLOOKUP($A119, Calcs!$A$3:'Calcs'!$ALW$130, 101, FALSE)</f>
        <v>1</v>
      </c>
      <c r="J119" s="28">
        <f>VLOOKUP($A119, Calcs!$A$3:'Calcs'!$ALW$130, 100, FALSE)+VLOOKUP($A119, Calcs!$A$3:'Calcs'!$ALW$130, 102, FALSE)</f>
        <v>8</v>
      </c>
      <c r="L119" s="28">
        <f>VLOOKUP($A119, Calcs!$A$3:'Calcs'!$ALW$130, 119, FALSE)</f>
        <v>2</v>
      </c>
      <c r="M119" s="28">
        <f>VLOOKUP($A119, Calcs!$A$3:'Calcs'!$ALW$130, 120, FALSE)</f>
        <v>8</v>
      </c>
      <c r="O119" s="202">
        <f>VLOOKUP($A119, Calcs!$A$3:'Calcs'!$ALW$130, 302, FALSE)/X119</f>
        <v>15.382978723404255</v>
      </c>
      <c r="P119" s="202">
        <f>VLOOKUP($A119, Calcs!$A$3:'Calcs'!$ALW$130, 394, FALSE)/X119</f>
        <v>21.148936170212764</v>
      </c>
      <c r="Q119" s="202">
        <f t="shared" si="81"/>
        <v>-5.7659574468085086</v>
      </c>
      <c r="R119" s="202">
        <f>O119/(VLOOKUP($A119,Calcs!$A$3:'Calcs'!$ALW$130,485,FALSE)/X119)</f>
        <v>1.9409395973154362</v>
      </c>
      <c r="S119" s="187">
        <f>VLOOKUP($A119, Calcs!$A$3:'Calcs'!$ALW$130, 210, FALSE)/X119</f>
        <v>0.5197226845120464</v>
      </c>
      <c r="T119" s="43">
        <f>VLOOKUP($A119, Calcs!$A$3:'Calcs'!$ALW$130, 576, FALSE)/X119</f>
        <v>-3.145</v>
      </c>
      <c r="U119">
        <f>VLOOKUP($A119, Calcs!$A$3:'Calcs'!$ALW$130, 667, FALSE)/X119</f>
        <v>30.170212765957448</v>
      </c>
      <c r="V119">
        <f>VLOOKUP($A119, Calcs!$A$3:'Calcs'!$ALW$130, 758, FALSE)/X119</f>
        <v>28.036170212765956</v>
      </c>
      <c r="X119" s="202">
        <f>VLOOKUP($A119, Calcs!$A$3:'Calcs'!$ALW$130, 9, FALSE)</f>
        <v>15.666666666666666</v>
      </c>
      <c r="Y119" s="43">
        <f t="shared" si="82"/>
        <v>5.7100768809754756</v>
      </c>
      <c r="Z119" s="43">
        <f t="shared" si="83"/>
        <v>0.5059639831077305</v>
      </c>
      <c r="AA119" s="43">
        <f t="shared" si="84"/>
        <v>-2.6209574468085086</v>
      </c>
      <c r="AB119">
        <f t="shared" si="85"/>
        <v>30.170212765957448</v>
      </c>
      <c r="AC119">
        <f t="shared" si="86"/>
        <v>28.036170212765956</v>
      </c>
      <c r="AD119">
        <f t="shared" si="87"/>
        <v>1.7937111845014049</v>
      </c>
      <c r="AE119" s="43">
        <f t="shared" si="88"/>
        <v>5.2949192829320788</v>
      </c>
      <c r="AG119" s="94">
        <v>12</v>
      </c>
      <c r="AH119" s="94">
        <v>10</v>
      </c>
      <c r="AI119" s="94">
        <v>10</v>
      </c>
      <c r="AL119" s="28">
        <f t="shared" si="89"/>
        <v>32</v>
      </c>
      <c r="AN119" s="44">
        <v>118</v>
      </c>
      <c r="AO119" s="77">
        <f t="shared" si="90"/>
        <v>118</v>
      </c>
      <c r="AP119" s="45">
        <f t="shared" si="91"/>
        <v>0</v>
      </c>
      <c r="AQ119" s="46">
        <f t="shared" si="92"/>
        <v>0.25433522843986872</v>
      </c>
      <c r="AR119" s="43">
        <f t="shared" si="93"/>
        <v>0.1111111111111111</v>
      </c>
      <c r="AS119" s="43">
        <f t="shared" si="94"/>
        <v>0.1111111111111111</v>
      </c>
      <c r="AT119" s="43">
        <f t="shared" si="95"/>
        <v>0.44079325849936241</v>
      </c>
      <c r="AU119" s="43">
        <f t="shared" si="96"/>
        <v>0.39994437491308599</v>
      </c>
      <c r="AV119" s="43">
        <f t="shared" si="97"/>
        <v>0.21224829548092936</v>
      </c>
      <c r="AW119" s="43">
        <f t="shared" si="98"/>
        <v>0.35037598750351612</v>
      </c>
      <c r="AX119" s="43">
        <f t="shared" si="99"/>
        <v>0.42960832028029339</v>
      </c>
      <c r="AY119" s="43">
        <f t="shared" si="100"/>
        <v>0.29671502771726399</v>
      </c>
      <c r="AZ119" s="43">
        <f t="shared" si="101"/>
        <v>0.44113493781408153</v>
      </c>
      <c r="BA119" s="43">
        <f t="shared" si="102"/>
        <v>6.6050198150594458E-2</v>
      </c>
      <c r="BB119" s="43">
        <f t="shared" si="103"/>
        <v>9.6096096096096095E-2</v>
      </c>
      <c r="BC119">
        <v>72</v>
      </c>
      <c r="BE119">
        <f>VLOOKUP($A119, Calcs!$A$3:'Calcs'!$ALW$130, 845, FALSE)</f>
        <v>49</v>
      </c>
      <c r="BF119" s="43">
        <v>-1</v>
      </c>
      <c r="BG119">
        <f>IF(A119&lt;17, SoC!P$3, IF(A119&lt;33, SoC!P$4, IF(A119&lt;49, SoC!P$5, IF(A119&lt;65, SoC!P$6, IF(A119&lt;81, SoC!P$7, IF(A119&lt;97, SoC!P$8, SoC!P$9))))))</f>
        <v>0.9735268407280826</v>
      </c>
      <c r="BH119" s="43">
        <v>0.44079325849936241</v>
      </c>
      <c r="BI119" s="43">
        <v>0.39994437491308599</v>
      </c>
      <c r="BJ119" s="43">
        <v>5.2949192829320788</v>
      </c>
      <c r="BK119" s="183">
        <v>0.25428454476336043</v>
      </c>
      <c r="BL119">
        <f>VLOOKUP($A119, Calcs!$A$3:'Calcs'!$BAA$130, 1025, FALSE)</f>
        <v>1596</v>
      </c>
      <c r="BM119" s="554">
        <v>4.9000000000000004</v>
      </c>
      <c r="BN119" s="43">
        <f t="shared" si="104"/>
        <v>0.50426634308008345</v>
      </c>
      <c r="BO119" s="43" t="str">
        <f t="shared" si="105"/>
        <v>F+</v>
      </c>
      <c r="BP119" s="187">
        <f t="shared" si="106"/>
        <v>-5.8584562497296595</v>
      </c>
      <c r="BQ119" s="48" t="s">
        <v>350</v>
      </c>
      <c r="BR119" t="s">
        <v>1955</v>
      </c>
      <c r="BS119" t="str">
        <f t="shared" si="107"/>
        <v>Platinum</v>
      </c>
      <c r="BT119" t="s">
        <v>497</v>
      </c>
      <c r="BU119" t="s">
        <v>486</v>
      </c>
      <c r="BV119" s="91">
        <f>IF(BT119="MRL", VLOOKUP(C119, Master!BL:BP, 5, FALSE), IF(BT119="UTL", VLOOKUP(C119, Ultra!BL:BP, 5, FALSE), ""))</f>
        <v>5</v>
      </c>
      <c r="BW119" t="s">
        <v>24</v>
      </c>
      <c r="BX119" t="s">
        <v>24</v>
      </c>
      <c r="BY119">
        <f>MATCH(A119, Standings!$N$3:$N$18, 0)</f>
        <v>15</v>
      </c>
      <c r="BZ119" s="183">
        <v>0.59173717025370376</v>
      </c>
      <c r="CA119" s="23" t="s">
        <v>115</v>
      </c>
      <c r="CB119">
        <v>118</v>
      </c>
      <c r="CC119">
        <v>118</v>
      </c>
      <c r="CD119">
        <v>118</v>
      </c>
      <c r="CE119">
        <v>118</v>
      </c>
      <c r="CF119">
        <v>118</v>
      </c>
      <c r="CG119">
        <v>118</v>
      </c>
      <c r="CH119">
        <v>118</v>
      </c>
      <c r="CI119">
        <v>118</v>
      </c>
      <c r="CJ119">
        <v>118</v>
      </c>
      <c r="CK119">
        <v>118</v>
      </c>
      <c r="CL119">
        <v>118</v>
      </c>
      <c r="CM119">
        <v>118</v>
      </c>
      <c r="CN119">
        <v>119</v>
      </c>
      <c r="CO119">
        <v>119</v>
      </c>
      <c r="CP119">
        <v>118</v>
      </c>
      <c r="CQ119">
        <v>118</v>
      </c>
      <c r="CR119">
        <v>118</v>
      </c>
      <c r="CS119">
        <v>115</v>
      </c>
      <c r="CT119">
        <v>115</v>
      </c>
      <c r="CU119">
        <v>115</v>
      </c>
      <c r="CV119">
        <v>115</v>
      </c>
      <c r="CW119">
        <v>117</v>
      </c>
      <c r="CX119">
        <v>116</v>
      </c>
      <c r="CY119">
        <v>116</v>
      </c>
      <c r="CZ119">
        <v>115</v>
      </c>
      <c r="DA119">
        <v>115</v>
      </c>
      <c r="DB119">
        <v>115</v>
      </c>
      <c r="DC119">
        <v>115</v>
      </c>
      <c r="DD119">
        <v>112</v>
      </c>
      <c r="DE119">
        <v>111</v>
      </c>
      <c r="DF119">
        <v>105</v>
      </c>
      <c r="DG119">
        <v>100</v>
      </c>
      <c r="DH119">
        <v>95</v>
      </c>
      <c r="DI119">
        <v>92</v>
      </c>
      <c r="DJ119">
        <v>72</v>
      </c>
      <c r="DK119">
        <v>94</v>
      </c>
      <c r="DL119">
        <v>52</v>
      </c>
      <c r="DM119">
        <v>58</v>
      </c>
      <c r="DN119">
        <v>48</v>
      </c>
    </row>
    <row r="120" spans="1:118" x14ac:dyDescent="0.35">
      <c r="A120">
        <v>95</v>
      </c>
      <c r="B120" s="88" t="s">
        <v>1</v>
      </c>
      <c r="C120" s="54" t="s">
        <v>58</v>
      </c>
      <c r="D120" t="s">
        <v>24</v>
      </c>
      <c r="F120" s="28">
        <f>VLOOKUP($A120, Calcs!$A$3:'Calcs'!$ALW$130, 95, FALSE)+VLOOKUP($A120, Calcs!$A$3:'Calcs'!$ALW$130, 97, FALSE)</f>
        <v>2</v>
      </c>
      <c r="G120" s="28">
        <f>VLOOKUP($A120, Calcs!$A$3:'Calcs'!$ALW$130, 96, FALSE)+VLOOKUP($A120, Calcs!$A$3:'Calcs'!$ALW$130, 98, FALSE)</f>
        <v>10</v>
      </c>
      <c r="I120" s="28">
        <f>VLOOKUP($A120, Calcs!$A$3:'Calcs'!$ALW$130, 99, FALSE)+VLOOKUP($A120, Calcs!$A$3:'Calcs'!$ALW$130, 101, FALSE)</f>
        <v>1</v>
      </c>
      <c r="J120" s="28">
        <f>VLOOKUP($A120, Calcs!$A$3:'Calcs'!$ALW$130, 100, FALSE)+VLOOKUP($A120, Calcs!$A$3:'Calcs'!$ALW$130, 102, FALSE)</f>
        <v>8</v>
      </c>
      <c r="L120" s="28">
        <f>VLOOKUP($A120, Calcs!$A$3:'Calcs'!$ALW$130, 119, FALSE)</f>
        <v>0</v>
      </c>
      <c r="M120" s="28">
        <f>VLOOKUP($A120, Calcs!$A$3:'Calcs'!$ALW$130, 120, FALSE)</f>
        <v>1</v>
      </c>
      <c r="O120" s="202">
        <f>VLOOKUP($A120, Calcs!$A$3:'Calcs'!$ALW$130, 302, FALSE)/X120</f>
        <v>15.36</v>
      </c>
      <c r="P120" s="202">
        <f>VLOOKUP($A120, Calcs!$A$3:'Calcs'!$ALW$130, 394, FALSE)/X120</f>
        <v>22.56</v>
      </c>
      <c r="Q120" s="202">
        <f t="shared" si="81"/>
        <v>-7.1999999999999993</v>
      </c>
      <c r="R120" s="202">
        <f>O120/(VLOOKUP($A120,Calcs!$A$3:'Calcs'!$ALW$130,485,FALSE)/X120)</f>
        <v>1.8028169014084507</v>
      </c>
      <c r="S120" s="187">
        <f>VLOOKUP($A120, Calcs!$A$3:'Calcs'!$ALW$130, 210, FALSE)/X120</f>
        <v>0.51224169846159928</v>
      </c>
      <c r="T120" s="43">
        <f>VLOOKUP($A120, Calcs!$A$3:'Calcs'!$ALW$130, 576, FALSE)/X120</f>
        <v>-4.82</v>
      </c>
      <c r="U120">
        <f>VLOOKUP($A120, Calcs!$A$3:'Calcs'!$ALW$130, 667, FALSE)/X120</f>
        <v>17.239999999999998</v>
      </c>
      <c r="V120">
        <f>VLOOKUP($A120, Calcs!$A$3:'Calcs'!$ALW$130, 758, FALSE)/X120</f>
        <v>31.04</v>
      </c>
      <c r="X120" s="202">
        <f>VLOOKUP($A120, Calcs!$A$3:'Calcs'!$ALW$130, 9, FALSE)</f>
        <v>12.5</v>
      </c>
      <c r="Y120" s="43">
        <f t="shared" si="82"/>
        <v>6.4858898055408511</v>
      </c>
      <c r="Z120" s="43">
        <f t="shared" si="83"/>
        <v>0.52072422806936514</v>
      </c>
      <c r="AA120" s="43">
        <f t="shared" si="84"/>
        <v>-2.379999999999999</v>
      </c>
      <c r="AB120">
        <f t="shared" si="85"/>
        <v>17.239999999999998</v>
      </c>
      <c r="AC120">
        <f t="shared" si="86"/>
        <v>31.04</v>
      </c>
      <c r="AD120">
        <f t="shared" si="87"/>
        <v>0.95756430820286298</v>
      </c>
      <c r="AE120" s="43">
        <f t="shared" si="88"/>
        <v>5.5713553108736473</v>
      </c>
      <c r="AH120" s="94">
        <v>0</v>
      </c>
      <c r="AI120" s="94">
        <v>10</v>
      </c>
      <c r="AL120" s="28">
        <f t="shared" si="89"/>
        <v>10</v>
      </c>
      <c r="AN120" s="44">
        <v>119</v>
      </c>
      <c r="AO120" s="77">
        <f t="shared" si="90"/>
        <v>119</v>
      </c>
      <c r="AP120" s="45">
        <f t="shared" si="91"/>
        <v>0</v>
      </c>
      <c r="AQ120" s="46">
        <f t="shared" si="92"/>
        <v>0.25271171856622293</v>
      </c>
      <c r="AR120" s="43">
        <f t="shared" si="93"/>
        <v>0.16666666666666666</v>
      </c>
      <c r="AS120" s="43">
        <f t="shared" si="94"/>
        <v>0.1111111111111111</v>
      </c>
      <c r="AT120" s="43">
        <f t="shared" si="95"/>
        <v>0.43897901795370947</v>
      </c>
      <c r="AU120" s="43">
        <f t="shared" si="96"/>
        <v>0.31610219845513976</v>
      </c>
      <c r="AV120" s="43">
        <f t="shared" si="97"/>
        <v>0.11204681335024853</v>
      </c>
      <c r="AW120" s="43">
        <f t="shared" si="98"/>
        <v>0.398507041428243</v>
      </c>
      <c r="AX120" s="43">
        <f t="shared" si="99"/>
        <v>0.44750970758380226</v>
      </c>
      <c r="AY120" s="43">
        <f t="shared" si="100"/>
        <v>0.19956935192147995</v>
      </c>
      <c r="AZ120" s="43">
        <f t="shared" si="101"/>
        <v>0.48001438746696867</v>
      </c>
      <c r="BA120" s="43">
        <f t="shared" si="102"/>
        <v>0.10039630118890357</v>
      </c>
      <c r="BB120" s="43">
        <f t="shared" si="103"/>
        <v>3.003003003003003E-2</v>
      </c>
      <c r="BC120">
        <v>33</v>
      </c>
      <c r="BE120">
        <f>VLOOKUP($A120, Calcs!$A$3:'Calcs'!$ALW$130, 845, FALSE)</f>
        <v>28.75</v>
      </c>
      <c r="BF120" s="43">
        <v>1</v>
      </c>
      <c r="BG120">
        <f>IF(A120&lt;17, SoC!P$3, IF(A120&lt;33, SoC!P$4, IF(A120&lt;49, SoC!P$5, IF(A120&lt;65, SoC!P$6, IF(A120&lt;81, SoC!P$7, IF(A120&lt;97, SoC!P$8, SoC!P$9))))))</f>
        <v>1.0165596233833387</v>
      </c>
      <c r="BH120" s="43">
        <v>0.43897901795370947</v>
      </c>
      <c r="BI120" s="43">
        <v>0.31610219845513976</v>
      </c>
      <c r="BJ120" s="43">
        <v>5.5713553108736473</v>
      </c>
      <c r="BK120" s="183">
        <v>0.25283408970337745</v>
      </c>
      <c r="BL120">
        <f>VLOOKUP($A120, Calcs!$A$3:'Calcs'!$BAA$130, 1025, FALSE)</f>
        <v>1622</v>
      </c>
      <c r="BM120" s="554">
        <v>2.9</v>
      </c>
      <c r="BN120" s="43">
        <f t="shared" si="104"/>
        <v>0.50282610284608087</v>
      </c>
      <c r="BO120" s="43" t="str">
        <f t="shared" si="105"/>
        <v>F+</v>
      </c>
      <c r="BP120" s="187">
        <f t="shared" si="106"/>
        <v>-5.7492473369585344</v>
      </c>
      <c r="BQ120" s="48" t="s">
        <v>498</v>
      </c>
      <c r="BR120" t="s">
        <v>1962</v>
      </c>
      <c r="BS120" t="str">
        <f t="shared" si="107"/>
        <v>Crystal</v>
      </c>
      <c r="BT120" t="s">
        <v>1671</v>
      </c>
      <c r="BU120" t="s">
        <v>1671</v>
      </c>
      <c r="BW120" t="s">
        <v>24</v>
      </c>
      <c r="BX120" t="s">
        <v>24</v>
      </c>
      <c r="BY120">
        <f>MATCH(A120, Standings!$X$21:$X$36, 0)</f>
        <v>15</v>
      </c>
      <c r="BZ120" s="183">
        <v>0.33787039714301537</v>
      </c>
      <c r="CA120" s="20" t="s">
        <v>58</v>
      </c>
      <c r="CB120">
        <v>119</v>
      </c>
      <c r="CC120">
        <v>119</v>
      </c>
      <c r="CD120">
        <v>119</v>
      </c>
      <c r="CE120">
        <v>119</v>
      </c>
      <c r="CF120">
        <v>119</v>
      </c>
      <c r="CG120">
        <v>119</v>
      </c>
      <c r="CH120">
        <v>120</v>
      </c>
      <c r="CI120">
        <v>120</v>
      </c>
      <c r="CJ120">
        <v>120</v>
      </c>
      <c r="CK120">
        <v>120</v>
      </c>
      <c r="CL120">
        <v>120</v>
      </c>
      <c r="CM120">
        <v>120</v>
      </c>
      <c r="CN120">
        <v>120</v>
      </c>
      <c r="CO120">
        <v>120</v>
      </c>
      <c r="CP120">
        <v>120</v>
      </c>
      <c r="CQ120">
        <v>119</v>
      </c>
      <c r="CR120">
        <v>120</v>
      </c>
      <c r="CS120">
        <v>116</v>
      </c>
      <c r="CT120">
        <v>116</v>
      </c>
      <c r="CU120">
        <v>117</v>
      </c>
      <c r="CV120">
        <v>117</v>
      </c>
      <c r="CW120">
        <v>111</v>
      </c>
      <c r="CX120">
        <v>111</v>
      </c>
      <c r="CY120">
        <v>111</v>
      </c>
      <c r="CZ120">
        <v>111</v>
      </c>
      <c r="DA120">
        <v>119</v>
      </c>
      <c r="DB120">
        <v>119</v>
      </c>
      <c r="DC120">
        <v>119</v>
      </c>
      <c r="DD120">
        <v>121</v>
      </c>
      <c r="DE120">
        <v>122</v>
      </c>
      <c r="DF120">
        <v>121</v>
      </c>
      <c r="DG120">
        <v>121</v>
      </c>
      <c r="DH120">
        <v>123</v>
      </c>
      <c r="DI120">
        <v>125</v>
      </c>
      <c r="DJ120">
        <v>126</v>
      </c>
      <c r="DK120">
        <v>127</v>
      </c>
      <c r="DL120">
        <v>125</v>
      </c>
      <c r="DM120">
        <v>113</v>
      </c>
      <c r="DN120">
        <v>110</v>
      </c>
    </row>
    <row r="121" spans="1:118" x14ac:dyDescent="0.35">
      <c r="A121">
        <v>22</v>
      </c>
      <c r="B121" s="84" t="s">
        <v>5</v>
      </c>
      <c r="C121" s="50" t="s">
        <v>130</v>
      </c>
      <c r="D121" t="s">
        <v>24</v>
      </c>
      <c r="F121" s="28">
        <f>VLOOKUP($A121, Calcs!$A$3:'Calcs'!$ALW$130, 95, FALSE)+VLOOKUP($A121, Calcs!$A$3:'Calcs'!$ALW$130, 97, FALSE)</f>
        <v>3</v>
      </c>
      <c r="G121" s="28">
        <f>VLOOKUP($A121, Calcs!$A$3:'Calcs'!$ALW$130, 96, FALSE)+VLOOKUP($A121, Calcs!$A$3:'Calcs'!$ALW$130, 98, FALSE)</f>
        <v>9</v>
      </c>
      <c r="I121" s="28">
        <f>VLOOKUP($A121, Calcs!$A$3:'Calcs'!$ALW$130, 99, FALSE)+VLOOKUP($A121, Calcs!$A$3:'Calcs'!$ALW$130, 101, FALSE)</f>
        <v>2</v>
      </c>
      <c r="J121" s="28">
        <f>VLOOKUP($A121, Calcs!$A$3:'Calcs'!$ALW$130, 100, FALSE)+VLOOKUP($A121, Calcs!$A$3:'Calcs'!$ALW$130, 102, FALSE)</f>
        <v>7</v>
      </c>
      <c r="L121" s="28">
        <f>VLOOKUP($A121, Calcs!$A$3:'Calcs'!$ALW$130, 119, FALSE)</f>
        <v>0</v>
      </c>
      <c r="M121" s="28">
        <f>VLOOKUP($A121, Calcs!$A$3:'Calcs'!$ALW$130, 120, FALSE)</f>
        <v>1</v>
      </c>
      <c r="O121" s="202">
        <f>VLOOKUP($A121, Calcs!$A$3:'Calcs'!$ALW$130, 302, FALSE)/X121</f>
        <v>12.28</v>
      </c>
      <c r="P121" s="202">
        <f>VLOOKUP($A121, Calcs!$A$3:'Calcs'!$ALW$130, 394, FALSE)/X121</f>
        <v>19.88</v>
      </c>
      <c r="Q121" s="202">
        <f t="shared" si="81"/>
        <v>-7.6</v>
      </c>
      <c r="R121" s="202">
        <f>O121/(VLOOKUP($A121,Calcs!$A$3:'Calcs'!$ALW$130,485,FALSE)/X121)</f>
        <v>1.8383233532934131</v>
      </c>
      <c r="S121" s="187">
        <f>VLOOKUP($A121, Calcs!$A$3:'Calcs'!$ALW$130, 210, FALSE)/X121</f>
        <v>0.4475155090302731</v>
      </c>
      <c r="T121" s="43">
        <f>VLOOKUP($A121, Calcs!$A$3:'Calcs'!$ALW$130, 576, FALSE)/X121</f>
        <v>-5.1696</v>
      </c>
      <c r="U121">
        <f>VLOOKUP($A121, Calcs!$A$3:'Calcs'!$ALW$130, 667, FALSE)/X121</f>
        <v>14.12</v>
      </c>
      <c r="V121">
        <f>VLOOKUP($A121, Calcs!$A$3:'Calcs'!$ALW$130, 758, FALSE)/X121</f>
        <v>23.52</v>
      </c>
      <c r="X121" s="202">
        <f>VLOOKUP($A121, Calcs!$A$3:'Calcs'!$ALW$130, 9, FALSE)</f>
        <v>12.5</v>
      </c>
      <c r="Y121" s="43">
        <f t="shared" si="82"/>
        <v>5.8227926951449653</v>
      </c>
      <c r="Z121" s="43">
        <f t="shared" si="83"/>
        <v>0.42634245376998431</v>
      </c>
      <c r="AA121" s="43">
        <f t="shared" si="84"/>
        <v>-2.4303999999999997</v>
      </c>
      <c r="AB121">
        <f t="shared" si="85"/>
        <v>14.12</v>
      </c>
      <c r="AC121">
        <f t="shared" si="86"/>
        <v>23.52</v>
      </c>
      <c r="AD121">
        <f t="shared" si="87"/>
        <v>0.71237450424352433</v>
      </c>
      <c r="AE121" s="43">
        <f t="shared" si="88"/>
        <v>4.8497422611928567</v>
      </c>
      <c r="AH121" s="94">
        <v>0</v>
      </c>
      <c r="AI121" s="94">
        <v>10</v>
      </c>
      <c r="AL121" s="28">
        <f t="shared" si="89"/>
        <v>10</v>
      </c>
      <c r="AN121" s="44">
        <v>120</v>
      </c>
      <c r="AO121" s="77">
        <f t="shared" si="90"/>
        <v>120</v>
      </c>
      <c r="AP121" s="45">
        <f t="shared" si="91"/>
        <v>0</v>
      </c>
      <c r="AQ121" s="46">
        <f t="shared" si="92"/>
        <v>0.24201693068462701</v>
      </c>
      <c r="AR121" s="43">
        <f t="shared" si="93"/>
        <v>0.25</v>
      </c>
      <c r="AS121" s="43">
        <f t="shared" si="94"/>
        <v>0.22222222222222221</v>
      </c>
      <c r="AT121" s="43">
        <f t="shared" si="95"/>
        <v>0.19580359074194228</v>
      </c>
      <c r="AU121" s="43">
        <f t="shared" si="96"/>
        <v>0.4753416518122402</v>
      </c>
      <c r="AV121" s="43">
        <f t="shared" si="97"/>
        <v>0.13780506459717487</v>
      </c>
      <c r="AW121" s="43">
        <f t="shared" si="98"/>
        <v>9.0741534817584735E-2</v>
      </c>
      <c r="AX121" s="43">
        <f t="shared" si="99"/>
        <v>0.44376535383152388</v>
      </c>
      <c r="AY121" s="43">
        <f t="shared" si="100"/>
        <v>0.16659258416909956</v>
      </c>
      <c r="AZ121" s="43">
        <f t="shared" si="101"/>
        <v>0.37852284729818519</v>
      </c>
      <c r="BA121" s="43">
        <f t="shared" si="102"/>
        <v>9.7754293262879793E-2</v>
      </c>
      <c r="BB121" s="43">
        <f t="shared" si="103"/>
        <v>3.003003003003003E-2</v>
      </c>
      <c r="BC121">
        <v>18</v>
      </c>
      <c r="BE121">
        <f>VLOOKUP($A121, Calcs!$A$3:'Calcs'!$ALW$130, 845, FALSE)</f>
        <v>9.5625</v>
      </c>
      <c r="BF121" s="43">
        <v>-0.33333333333333331</v>
      </c>
      <c r="BG121">
        <f>IF(A121&lt;17, SoC!P$3, IF(A121&lt;33, SoC!P$4, IF(A121&lt;49, SoC!P$5, IF(A121&lt;65, SoC!P$6, IF(A121&lt;81, SoC!P$7, IF(A121&lt;97, SoC!P$8, SoC!P$9))))))</f>
        <v>0.95268754974287051</v>
      </c>
      <c r="BH121" s="43">
        <v>0.19580359074194228</v>
      </c>
      <c r="BI121" s="43">
        <v>0.4753416518122402</v>
      </c>
      <c r="BJ121" s="43">
        <v>4.8497422611928567</v>
      </c>
      <c r="BK121" s="183">
        <v>0.24207078116458031</v>
      </c>
      <c r="BL121">
        <f>VLOOKUP($A121, Calcs!$A$3:'Calcs'!$BAA$130, 1025, FALSE)</f>
        <v>1620</v>
      </c>
      <c r="BM121" s="554">
        <v>1</v>
      </c>
      <c r="BN121" s="43">
        <f t="shared" si="104"/>
        <v>0.49200689137915571</v>
      </c>
      <c r="BO121" s="43" t="str">
        <f t="shared" si="105"/>
        <v>F</v>
      </c>
      <c r="BP121" s="187">
        <f t="shared" si="106"/>
        <v>-6.3253200325748722</v>
      </c>
      <c r="BQ121" s="48" t="s">
        <v>350</v>
      </c>
      <c r="BR121" t="s">
        <v>1963</v>
      </c>
      <c r="BS121" t="str">
        <f t="shared" si="107"/>
        <v>Platinum</v>
      </c>
      <c r="BT121" t="s">
        <v>1671</v>
      </c>
      <c r="BU121" t="s">
        <v>1671</v>
      </c>
      <c r="BW121" t="s">
        <v>24</v>
      </c>
      <c r="BX121" t="s">
        <v>24</v>
      </c>
      <c r="BY121">
        <f>MATCH(A121, Standings!$D$21:$D$36, 0)</f>
        <v>16</v>
      </c>
      <c r="BZ121" s="183">
        <v>0.32957119466446161</v>
      </c>
      <c r="CA121" s="24" t="s">
        <v>130</v>
      </c>
      <c r="CB121">
        <v>120</v>
      </c>
      <c r="CC121">
        <v>120</v>
      </c>
      <c r="CD121">
        <v>120</v>
      </c>
      <c r="CE121">
        <v>120</v>
      </c>
      <c r="CF121">
        <v>120</v>
      </c>
      <c r="CG121">
        <v>120</v>
      </c>
      <c r="CH121">
        <v>119</v>
      </c>
      <c r="CI121">
        <v>119</v>
      </c>
      <c r="CJ121">
        <v>119</v>
      </c>
      <c r="CK121">
        <v>119</v>
      </c>
      <c r="CL121">
        <v>119</v>
      </c>
      <c r="CM121">
        <v>119</v>
      </c>
      <c r="CN121">
        <v>118</v>
      </c>
      <c r="CO121">
        <v>118</v>
      </c>
      <c r="CP121">
        <v>119</v>
      </c>
      <c r="CQ121">
        <v>115</v>
      </c>
      <c r="CR121">
        <v>116</v>
      </c>
      <c r="CS121">
        <v>121</v>
      </c>
      <c r="CT121">
        <v>121</v>
      </c>
      <c r="CU121">
        <v>119</v>
      </c>
      <c r="CV121">
        <v>119</v>
      </c>
      <c r="CW121">
        <v>121</v>
      </c>
      <c r="CX121">
        <v>122</v>
      </c>
      <c r="CY121">
        <v>122</v>
      </c>
      <c r="CZ121">
        <v>122</v>
      </c>
      <c r="DA121">
        <v>121</v>
      </c>
      <c r="DB121">
        <v>121</v>
      </c>
      <c r="DC121">
        <v>121</v>
      </c>
      <c r="DD121">
        <v>125</v>
      </c>
      <c r="DE121">
        <v>125</v>
      </c>
      <c r="DF121">
        <v>124</v>
      </c>
      <c r="DG121">
        <v>124</v>
      </c>
      <c r="DH121">
        <v>125</v>
      </c>
      <c r="DI121">
        <v>124</v>
      </c>
      <c r="DJ121">
        <v>119</v>
      </c>
      <c r="DK121">
        <v>118</v>
      </c>
      <c r="DL121">
        <v>114</v>
      </c>
      <c r="DM121">
        <v>115</v>
      </c>
      <c r="DN121">
        <v>112</v>
      </c>
    </row>
    <row r="122" spans="1:118" x14ac:dyDescent="0.35">
      <c r="A122">
        <v>118</v>
      </c>
      <c r="B122" s="90" t="s">
        <v>10</v>
      </c>
      <c r="C122" s="81" t="s">
        <v>335</v>
      </c>
      <c r="D122" t="s">
        <v>24</v>
      </c>
      <c r="F122" s="28">
        <f>VLOOKUP($A122, Calcs!$A$3:'Calcs'!$ALW$130, 95, FALSE)+VLOOKUP($A122, Calcs!$A$3:'Calcs'!$ALW$130, 97, FALSE)</f>
        <v>1</v>
      </c>
      <c r="G122" s="28">
        <f>VLOOKUP($A122, Calcs!$A$3:'Calcs'!$ALW$130, 96, FALSE)+VLOOKUP($A122, Calcs!$A$3:'Calcs'!$ALW$130, 98, FALSE)</f>
        <v>11</v>
      </c>
      <c r="I122" s="28">
        <f>VLOOKUP($A122, Calcs!$A$3:'Calcs'!$ALW$130, 99, FALSE)+VLOOKUP($A122, Calcs!$A$3:'Calcs'!$ALW$130, 101, FALSE)</f>
        <v>1</v>
      </c>
      <c r="J122" s="28">
        <f>VLOOKUP($A122, Calcs!$A$3:'Calcs'!$ALW$130, 100, FALSE)+VLOOKUP($A122, Calcs!$A$3:'Calcs'!$ALW$130, 102, FALSE)</f>
        <v>8</v>
      </c>
      <c r="L122" s="28">
        <f>VLOOKUP($A122, Calcs!$A$3:'Calcs'!$ALW$130, 119, FALSE)</f>
        <v>0</v>
      </c>
      <c r="M122" s="28">
        <f>VLOOKUP($A122, Calcs!$A$3:'Calcs'!$ALW$130, 120, FALSE)</f>
        <v>1</v>
      </c>
      <c r="O122" s="202">
        <f>VLOOKUP($A122, Calcs!$A$3:'Calcs'!$ALW$130, 302, FALSE)/X122</f>
        <v>16.64</v>
      </c>
      <c r="P122" s="202">
        <f>VLOOKUP($A122, Calcs!$A$3:'Calcs'!$ALW$130, 394, FALSE)/X122</f>
        <v>26.68</v>
      </c>
      <c r="Q122" s="202">
        <f t="shared" si="81"/>
        <v>-10.039999999999999</v>
      </c>
      <c r="R122" s="202">
        <f>O122/(VLOOKUP($A122,Calcs!$A$3:'Calcs'!$ALW$130,485,FALSE)/X122)</f>
        <v>1.9170506912442398</v>
      </c>
      <c r="S122" s="187">
        <f>VLOOKUP($A122, Calcs!$A$3:'Calcs'!$ALW$130, 210, FALSE)/X122</f>
        <v>0.5778248229636731</v>
      </c>
      <c r="T122" s="43">
        <f>VLOOKUP($A122, Calcs!$A$3:'Calcs'!$ALW$130, 576, FALSE)/X122</f>
        <v>-7.4295999999999989</v>
      </c>
      <c r="U122">
        <f>VLOOKUP($A122, Calcs!$A$3:'Calcs'!$ALW$130, 667, FALSE)/X122</f>
        <v>22.68</v>
      </c>
      <c r="V122">
        <f>VLOOKUP($A122, Calcs!$A$3:'Calcs'!$ALW$130, 758, FALSE)/X122</f>
        <v>28.796000000000003</v>
      </c>
      <c r="X122" s="202">
        <f>VLOOKUP($A122, Calcs!$A$3:'Calcs'!$ALW$130, 9, FALSE)</f>
        <v>12.5</v>
      </c>
      <c r="Y122" s="43">
        <f t="shared" si="82"/>
        <v>8.8241803160826819</v>
      </c>
      <c r="Z122" s="43">
        <f t="shared" si="83"/>
        <v>0.55726417036954434</v>
      </c>
      <c r="AA122" s="43">
        <f t="shared" si="84"/>
        <v>-2.6104000000000003</v>
      </c>
      <c r="AB122">
        <f t="shared" si="85"/>
        <v>22.68</v>
      </c>
      <c r="AC122">
        <f t="shared" si="86"/>
        <v>28.796000000000003</v>
      </c>
      <c r="AD122">
        <f t="shared" si="87"/>
        <v>0.86268262771746262</v>
      </c>
      <c r="AE122" s="43">
        <f t="shared" si="88"/>
        <v>5.3661904550621387</v>
      </c>
      <c r="AH122" s="94">
        <v>0</v>
      </c>
      <c r="AI122" s="94">
        <v>10</v>
      </c>
      <c r="AL122" s="28">
        <f t="shared" si="89"/>
        <v>10</v>
      </c>
      <c r="AN122" s="44">
        <v>121</v>
      </c>
      <c r="AO122" s="77">
        <f t="shared" si="90"/>
        <v>121</v>
      </c>
      <c r="AP122" s="45">
        <f t="shared" si="91"/>
        <v>0</v>
      </c>
      <c r="AQ122" s="46">
        <f t="shared" si="92"/>
        <v>0.23707677443369868</v>
      </c>
      <c r="AR122" s="43">
        <f t="shared" si="93"/>
        <v>8.3333333333333329E-2</v>
      </c>
      <c r="AS122" s="43">
        <f t="shared" si="94"/>
        <v>0.1111111111111111</v>
      </c>
      <c r="AT122" s="43">
        <f t="shared" si="95"/>
        <v>0.54003893575600237</v>
      </c>
      <c r="AU122" s="43">
        <f t="shared" si="96"/>
        <v>7.1301247771836107E-2</v>
      </c>
      <c r="AV122" s="43">
        <f t="shared" si="97"/>
        <v>0.194918024166022</v>
      </c>
      <c r="AW122" s="43">
        <f t="shared" si="98"/>
        <v>0.51765858246483321</v>
      </c>
      <c r="AX122" s="43">
        <f t="shared" si="99"/>
        <v>0.4303926618591013</v>
      </c>
      <c r="AY122" s="43">
        <f t="shared" si="100"/>
        <v>0.18716970460155882</v>
      </c>
      <c r="AZ122" s="43">
        <f t="shared" si="101"/>
        <v>0.45115889876145349</v>
      </c>
      <c r="BA122" s="43">
        <f t="shared" si="102"/>
        <v>0.14398943196829592</v>
      </c>
      <c r="BB122" s="43">
        <f t="shared" si="103"/>
        <v>3.003003003003003E-2</v>
      </c>
      <c r="BC122">
        <v>1</v>
      </c>
      <c r="BE122">
        <f>VLOOKUP($A122, Calcs!$A$3:'Calcs'!$ALW$130, 845, FALSE)</f>
        <v>17.5</v>
      </c>
      <c r="BF122" s="43">
        <v>-0.33333333333333331</v>
      </c>
      <c r="BG122">
        <f>IF(A122&lt;17, SoC!P$3, IF(A122&lt;33, SoC!P$4, IF(A122&lt;49, SoC!P$5, IF(A122&lt;65, SoC!P$6, IF(A122&lt;81, SoC!P$7, IF(A122&lt;97, SoC!P$8, SoC!P$9))))))</f>
        <v>0.96441715243614345</v>
      </c>
      <c r="BH122" s="43">
        <v>0.54003893575600237</v>
      </c>
      <c r="BI122" s="43">
        <v>7.1301247771836107E-2</v>
      </c>
      <c r="BJ122" s="43">
        <v>5.3661904550621387</v>
      </c>
      <c r="BK122" s="183">
        <v>0.23701991505050748</v>
      </c>
      <c r="BL122">
        <f>VLOOKUP($A122, Calcs!$A$3:'Calcs'!$BAA$130, 1025, FALSE)</f>
        <v>1655</v>
      </c>
      <c r="BM122" s="554">
        <v>1.8</v>
      </c>
      <c r="BN122" s="43">
        <f t="shared" si="104"/>
        <v>0.48684691130837782</v>
      </c>
      <c r="BO122" s="43" t="str">
        <f t="shared" si="105"/>
        <v>F</v>
      </c>
      <c r="BP122" s="187">
        <f t="shared" si="106"/>
        <v>-6.1681132579216893</v>
      </c>
      <c r="BQ122" s="48" t="s">
        <v>504</v>
      </c>
      <c r="BR122" t="s">
        <v>1955</v>
      </c>
      <c r="BS122" t="str">
        <f t="shared" si="107"/>
        <v>Emerald</v>
      </c>
      <c r="BW122" t="s">
        <v>24</v>
      </c>
      <c r="BX122" t="s">
        <v>24</v>
      </c>
      <c r="BY122">
        <f>MATCH(A122, Standings!$AH$21:$AH$36, 0)</f>
        <v>14</v>
      </c>
      <c r="BZ122" s="183">
        <v>0.23099219423085313</v>
      </c>
      <c r="CA122" s="90" t="s">
        <v>335</v>
      </c>
      <c r="CB122">
        <v>121</v>
      </c>
      <c r="CC122">
        <v>121</v>
      </c>
      <c r="CD122">
        <v>121</v>
      </c>
      <c r="CE122">
        <v>122</v>
      </c>
      <c r="CF122">
        <v>122</v>
      </c>
      <c r="CG122">
        <v>122</v>
      </c>
      <c r="CH122">
        <v>122</v>
      </c>
      <c r="CI122">
        <v>122</v>
      </c>
      <c r="CJ122">
        <v>122</v>
      </c>
      <c r="CK122">
        <v>122</v>
      </c>
      <c r="CL122">
        <v>122</v>
      </c>
      <c r="CM122">
        <v>122</v>
      </c>
      <c r="CN122">
        <v>122</v>
      </c>
      <c r="CO122">
        <v>122</v>
      </c>
      <c r="CP122">
        <v>123</v>
      </c>
      <c r="CQ122">
        <v>122</v>
      </c>
      <c r="CR122">
        <v>122</v>
      </c>
      <c r="CS122">
        <v>123</v>
      </c>
      <c r="CT122">
        <v>123</v>
      </c>
      <c r="CU122">
        <v>123</v>
      </c>
      <c r="CV122">
        <v>123</v>
      </c>
      <c r="CW122">
        <v>124</v>
      </c>
      <c r="CX122">
        <v>124</v>
      </c>
      <c r="CY122">
        <v>124</v>
      </c>
      <c r="CZ122">
        <v>124</v>
      </c>
      <c r="DA122">
        <v>124</v>
      </c>
      <c r="DB122">
        <v>124</v>
      </c>
      <c r="DC122">
        <v>125</v>
      </c>
      <c r="DD122">
        <v>122</v>
      </c>
      <c r="DE122">
        <v>123</v>
      </c>
      <c r="DF122">
        <v>125</v>
      </c>
      <c r="DG122">
        <v>125</v>
      </c>
      <c r="DH122">
        <v>120</v>
      </c>
      <c r="DI122">
        <v>118</v>
      </c>
      <c r="DJ122">
        <v>116</v>
      </c>
      <c r="DK122">
        <v>116</v>
      </c>
      <c r="DL122">
        <v>126</v>
      </c>
      <c r="DM122">
        <v>127</v>
      </c>
      <c r="DN122">
        <v>126</v>
      </c>
    </row>
    <row r="123" spans="1:118" x14ac:dyDescent="0.35">
      <c r="A123">
        <v>123</v>
      </c>
      <c r="B123" s="90" t="s">
        <v>10</v>
      </c>
      <c r="C123" s="81" t="s">
        <v>340</v>
      </c>
      <c r="D123" t="s">
        <v>24</v>
      </c>
      <c r="F123" s="28">
        <f>VLOOKUP($A123, Calcs!$A$3:'Calcs'!$ALW$130, 95, FALSE)+VLOOKUP($A123, Calcs!$A$3:'Calcs'!$ALW$130, 97, FALSE)</f>
        <v>2</v>
      </c>
      <c r="G123" s="28">
        <f>VLOOKUP($A123, Calcs!$A$3:'Calcs'!$ALW$130, 96, FALSE)+VLOOKUP($A123, Calcs!$A$3:'Calcs'!$ALW$130, 98, FALSE)</f>
        <v>10</v>
      </c>
      <c r="I123" s="28">
        <f>VLOOKUP($A123, Calcs!$A$3:'Calcs'!$ALW$130, 99, FALSE)+VLOOKUP($A123, Calcs!$A$3:'Calcs'!$ALW$130, 101, FALSE)</f>
        <v>1</v>
      </c>
      <c r="J123" s="28">
        <f>VLOOKUP($A123, Calcs!$A$3:'Calcs'!$ALW$130, 100, FALSE)+VLOOKUP($A123, Calcs!$A$3:'Calcs'!$ALW$130, 102, FALSE)</f>
        <v>8</v>
      </c>
      <c r="L123" s="28">
        <f>VLOOKUP($A123, Calcs!$A$3:'Calcs'!$ALW$130, 119, FALSE)</f>
        <v>1</v>
      </c>
      <c r="M123" s="28">
        <f>VLOOKUP($A123, Calcs!$A$3:'Calcs'!$ALW$130, 120, FALSE)</f>
        <v>1</v>
      </c>
      <c r="O123" s="202">
        <f>VLOOKUP($A123, Calcs!$A$3:'Calcs'!$ALW$130, 302, FALSE)/X123</f>
        <v>15.076923076923077</v>
      </c>
      <c r="P123" s="202">
        <f>VLOOKUP($A123, Calcs!$A$3:'Calcs'!$ALW$130, 394, FALSE)/X123</f>
        <v>24.923076923076923</v>
      </c>
      <c r="Q123" s="202">
        <f t="shared" si="81"/>
        <v>-9.8461538461538467</v>
      </c>
      <c r="R123" s="202">
        <f>O123/(VLOOKUP($A123,Calcs!$A$3:'Calcs'!$ALW$130,485,FALSE)/X123)</f>
        <v>2.0631578947368423</v>
      </c>
      <c r="S123" s="187">
        <f>VLOOKUP($A123, Calcs!$A$3:'Calcs'!$ALW$130, 210, FALSE)/X123</f>
        <v>0.5192901033529701</v>
      </c>
      <c r="T123" s="43">
        <f>VLOOKUP($A123, Calcs!$A$3:'Calcs'!$ALW$130, 576, FALSE)/X123</f>
        <v>-5.1930769230769247</v>
      </c>
      <c r="U123">
        <f>VLOOKUP($A123, Calcs!$A$3:'Calcs'!$ALW$130, 667, FALSE)/X123</f>
        <v>27.423076923076923</v>
      </c>
      <c r="V123">
        <f>VLOOKUP($A123, Calcs!$A$3:'Calcs'!$ALW$130, 758, FALSE)/X123</f>
        <v>25.969230769230769</v>
      </c>
      <c r="X123" s="202">
        <f>VLOOKUP($A123, Calcs!$A$3:'Calcs'!$ALW$130, 9, FALSE)</f>
        <v>13</v>
      </c>
      <c r="Y123" s="43">
        <f t="shared" si="82"/>
        <v>6.7688702856017295</v>
      </c>
      <c r="Z123" s="43">
        <f t="shared" si="83"/>
        <v>0.50081228276394207</v>
      </c>
      <c r="AA123" s="43">
        <f t="shared" si="84"/>
        <v>-4.653076923076922</v>
      </c>
      <c r="AB123">
        <f t="shared" si="85"/>
        <v>27.423076923076923</v>
      </c>
      <c r="AC123">
        <f t="shared" si="86"/>
        <v>25.969230769230769</v>
      </c>
      <c r="AD123">
        <f t="shared" si="87"/>
        <v>1.062822998481904</v>
      </c>
      <c r="AE123" s="43">
        <f t="shared" si="88"/>
        <v>5.096001449100144</v>
      </c>
      <c r="AH123" s="94">
        <v>10</v>
      </c>
      <c r="AI123" s="94">
        <v>10</v>
      </c>
      <c r="AL123" s="28">
        <f t="shared" si="89"/>
        <v>20</v>
      </c>
      <c r="AN123" s="44">
        <v>122</v>
      </c>
      <c r="AO123" s="77">
        <f t="shared" si="90"/>
        <v>122</v>
      </c>
      <c r="AP123" s="45">
        <f t="shared" si="91"/>
        <v>0</v>
      </c>
      <c r="AQ123" s="46">
        <f t="shared" si="92"/>
        <v>0.2353542680333908</v>
      </c>
      <c r="AR123" s="43">
        <f t="shared" si="93"/>
        <v>0.18055555555555555</v>
      </c>
      <c r="AS123" s="43">
        <f t="shared" si="94"/>
        <v>0.1111111111111111</v>
      </c>
      <c r="AT123" s="43">
        <f t="shared" si="95"/>
        <v>0.41662922843974087</v>
      </c>
      <c r="AU123" s="43">
        <f t="shared" si="96"/>
        <v>0.17569358745829344</v>
      </c>
      <c r="AV123" s="43">
        <f t="shared" si="97"/>
        <v>0.3009118888512779</v>
      </c>
      <c r="AW123" s="43">
        <f t="shared" si="98"/>
        <v>0.33357702734429023</v>
      </c>
      <c r="AX123" s="43">
        <f t="shared" si="99"/>
        <v>0.27863661023974845</v>
      </c>
      <c r="AY123" s="43">
        <f t="shared" si="100"/>
        <v>0.21288704990897622</v>
      </c>
      <c r="AZ123" s="43">
        <f t="shared" si="101"/>
        <v>0.41315806387648896</v>
      </c>
      <c r="BA123" s="43">
        <f t="shared" si="102"/>
        <v>0.16776750330250992</v>
      </c>
      <c r="BB123" s="43">
        <f t="shared" si="103"/>
        <v>6.006006006006006E-2</v>
      </c>
      <c r="BC123">
        <v>9</v>
      </c>
      <c r="BE123">
        <f>VLOOKUP($A123, Calcs!$A$3:'Calcs'!$ALW$130, 845, FALSE)</f>
        <v>14.3125</v>
      </c>
      <c r="BF123" s="43">
        <v>0.33333333333333331</v>
      </c>
      <c r="BG123">
        <f>IF(A123&lt;17, SoC!P$3, IF(A123&lt;33, SoC!P$4, IF(A123&lt;49, SoC!P$5, IF(A123&lt;65, SoC!P$6, IF(A123&lt;81, SoC!P$7, IF(A123&lt;97, SoC!P$8, SoC!P$9))))))</f>
        <v>0.96441715243614345</v>
      </c>
      <c r="BH123" s="43">
        <v>0.41662922843974087</v>
      </c>
      <c r="BI123" s="43">
        <v>0.17569358745829344</v>
      </c>
      <c r="BJ123" s="43">
        <v>5.096001449100144</v>
      </c>
      <c r="BK123" s="183">
        <v>0.23532414935285967</v>
      </c>
      <c r="BL123">
        <f>VLOOKUP($A123, Calcs!$A$3:'Calcs'!$BAA$130, 1025, FALSE)</f>
        <v>1673</v>
      </c>
      <c r="BM123" s="554">
        <v>1.4</v>
      </c>
      <c r="BN123" s="43">
        <f t="shared" si="104"/>
        <v>0.48510220505874807</v>
      </c>
      <c r="BO123" s="43" t="str">
        <f t="shared" si="105"/>
        <v>F</v>
      </c>
      <c r="BP123" s="187">
        <f t="shared" si="106"/>
        <v>-6.3371230748556417</v>
      </c>
      <c r="BQ123" s="48" t="s">
        <v>498</v>
      </c>
      <c r="BR123" t="s">
        <v>1952</v>
      </c>
      <c r="BS123" t="str">
        <f t="shared" si="107"/>
        <v>Crystal</v>
      </c>
      <c r="BW123" t="s">
        <v>24</v>
      </c>
      <c r="BX123" t="s">
        <v>24</v>
      </c>
      <c r="BY123">
        <f>MATCH(A123, Standings!$AH$21:$AH$36, 0)</f>
        <v>15</v>
      </c>
      <c r="BZ123" s="183">
        <v>0.26850568935588087</v>
      </c>
      <c r="CA123" s="90" t="s">
        <v>340</v>
      </c>
      <c r="CB123">
        <v>122</v>
      </c>
      <c r="CC123">
        <v>122</v>
      </c>
      <c r="CD123">
        <v>122</v>
      </c>
      <c r="CE123">
        <v>121</v>
      </c>
      <c r="CF123">
        <v>121</v>
      </c>
      <c r="CG123">
        <v>121</v>
      </c>
      <c r="CH123">
        <v>121</v>
      </c>
      <c r="CI123">
        <v>121</v>
      </c>
      <c r="CJ123">
        <v>121</v>
      </c>
      <c r="CK123">
        <v>121</v>
      </c>
      <c r="CL123">
        <v>121</v>
      </c>
      <c r="CM123">
        <v>121</v>
      </c>
      <c r="CN123">
        <v>121</v>
      </c>
      <c r="CO123">
        <v>121</v>
      </c>
      <c r="CP123">
        <v>121</v>
      </c>
      <c r="CQ123">
        <v>121</v>
      </c>
      <c r="CR123">
        <v>121</v>
      </c>
      <c r="CS123">
        <v>114</v>
      </c>
      <c r="CT123">
        <v>114</v>
      </c>
      <c r="CU123">
        <v>113</v>
      </c>
      <c r="CV123">
        <v>113</v>
      </c>
      <c r="CW123">
        <v>110</v>
      </c>
      <c r="CX123">
        <v>110</v>
      </c>
      <c r="CY123">
        <v>115</v>
      </c>
      <c r="CZ123">
        <v>116</v>
      </c>
      <c r="DA123">
        <v>112</v>
      </c>
      <c r="DB123">
        <v>113</v>
      </c>
      <c r="DC123">
        <v>113</v>
      </c>
      <c r="DD123">
        <v>103</v>
      </c>
      <c r="DE123">
        <v>101</v>
      </c>
      <c r="DF123">
        <v>100</v>
      </c>
      <c r="DG123">
        <v>98</v>
      </c>
      <c r="DH123">
        <v>103</v>
      </c>
      <c r="DI123">
        <v>109</v>
      </c>
      <c r="DJ123">
        <v>106</v>
      </c>
      <c r="DK123">
        <v>105</v>
      </c>
      <c r="DL123">
        <v>106</v>
      </c>
      <c r="DM123">
        <v>121</v>
      </c>
      <c r="DN123">
        <v>122</v>
      </c>
    </row>
    <row r="124" spans="1:118" x14ac:dyDescent="0.35">
      <c r="A124">
        <v>99</v>
      </c>
      <c r="B124" s="89" t="s">
        <v>0</v>
      </c>
      <c r="C124" s="55" t="s">
        <v>54</v>
      </c>
      <c r="D124" t="s">
        <v>24</v>
      </c>
      <c r="F124" s="28">
        <f>VLOOKUP($A124, Calcs!$A$3:'Calcs'!$ALW$130, 95, FALSE)+VLOOKUP($A124, Calcs!$A$3:'Calcs'!$ALW$130, 97, FALSE)</f>
        <v>0</v>
      </c>
      <c r="G124" s="28">
        <f>VLOOKUP($A124, Calcs!$A$3:'Calcs'!$ALW$130, 96, FALSE)+VLOOKUP($A124, Calcs!$A$3:'Calcs'!$ALW$130, 98, FALSE)</f>
        <v>12</v>
      </c>
      <c r="I124" s="28">
        <f>VLOOKUP($A124, Calcs!$A$3:'Calcs'!$ALW$130, 99, FALSE)+VLOOKUP($A124, Calcs!$A$3:'Calcs'!$ALW$130, 101, FALSE)</f>
        <v>0</v>
      </c>
      <c r="J124" s="28">
        <f>VLOOKUP($A124, Calcs!$A$3:'Calcs'!$ALW$130, 100, FALSE)+VLOOKUP($A124, Calcs!$A$3:'Calcs'!$ALW$130, 102, FALSE)</f>
        <v>9</v>
      </c>
      <c r="L124" s="28">
        <f>VLOOKUP($A124, Calcs!$A$3:'Calcs'!$ALW$130, 119, FALSE)</f>
        <v>2</v>
      </c>
      <c r="M124" s="28">
        <f>VLOOKUP($A124, Calcs!$A$3:'Calcs'!$ALW$130, 120, FALSE)</f>
        <v>7</v>
      </c>
      <c r="O124" s="202">
        <f>VLOOKUP($A124, Calcs!$A$3:'Calcs'!$ALW$130, 302, FALSE)/X124</f>
        <v>14.285714285714286</v>
      </c>
      <c r="P124" s="202">
        <f>VLOOKUP($A124, Calcs!$A$3:'Calcs'!$ALW$130, 394, FALSE)/X124</f>
        <v>24.07692307692308</v>
      </c>
      <c r="Q124" s="202">
        <f t="shared" si="81"/>
        <v>-9.7912087912087937</v>
      </c>
      <c r="R124" s="202">
        <f>O124/(VLOOKUP($A124,Calcs!$A$3:'Calcs'!$ALW$130,485,FALSE)/X124)</f>
        <v>1.8156424581005588</v>
      </c>
      <c r="S124" s="187">
        <f>VLOOKUP($A124, Calcs!$A$3:'Calcs'!$ALW$130, 210, FALSE)/X124</f>
        <v>0.60879367964298381</v>
      </c>
      <c r="T124" s="43">
        <f>VLOOKUP($A124, Calcs!$A$3:'Calcs'!$ALW$130, 576, FALSE)/X124</f>
        <v>-6.2069230769230774</v>
      </c>
      <c r="U124">
        <f>VLOOKUP($A124, Calcs!$A$3:'Calcs'!$ALW$130, 667, FALSE)/X124</f>
        <v>37.340659340659343</v>
      </c>
      <c r="V124">
        <f>VLOOKUP($A124, Calcs!$A$3:'Calcs'!$ALW$130, 758, FALSE)/X124</f>
        <v>24.203296703296708</v>
      </c>
      <c r="X124" s="202">
        <f>VLOOKUP($A124, Calcs!$A$3:'Calcs'!$ALW$130, 9, FALSE)</f>
        <v>15.166666666666666</v>
      </c>
      <c r="Y124" s="43">
        <f t="shared" si="82"/>
        <v>8.5527593974876268</v>
      </c>
      <c r="Z124" s="43">
        <f t="shared" si="83"/>
        <v>0.58713106694240824</v>
      </c>
      <c r="AA124" s="43">
        <f t="shared" si="84"/>
        <v>-3.5842857142857163</v>
      </c>
      <c r="AB124">
        <f t="shared" si="85"/>
        <v>37.340659340659343</v>
      </c>
      <c r="AC124">
        <f t="shared" si="86"/>
        <v>24.203296703296708</v>
      </c>
      <c r="AD124">
        <f t="shared" si="87"/>
        <v>1.4439015807459572</v>
      </c>
      <c r="AE124" s="43">
        <f t="shared" si="88"/>
        <v>4.9196846142102144</v>
      </c>
      <c r="AG124" s="94">
        <v>24</v>
      </c>
      <c r="AH124" s="94">
        <v>20</v>
      </c>
      <c r="AI124" s="94">
        <v>10</v>
      </c>
      <c r="AL124" s="28">
        <f t="shared" si="89"/>
        <v>54</v>
      </c>
      <c r="AN124" s="44">
        <v>123</v>
      </c>
      <c r="AO124" s="77">
        <f t="shared" si="90"/>
        <v>123</v>
      </c>
      <c r="AP124" s="45">
        <f t="shared" si="91"/>
        <v>0</v>
      </c>
      <c r="AQ124" s="46">
        <f t="shared" si="92"/>
        <v>0.21475828036957717</v>
      </c>
      <c r="AR124" s="43">
        <f t="shared" si="93"/>
        <v>2.7777777777777776E-2</v>
      </c>
      <c r="AS124" s="43">
        <f t="shared" si="94"/>
        <v>0</v>
      </c>
      <c r="AT124" s="43">
        <f t="shared" si="95"/>
        <v>0.35416087265535667</v>
      </c>
      <c r="AU124" s="43">
        <f t="shared" si="96"/>
        <v>0.22597010832304942</v>
      </c>
      <c r="AV124" s="43">
        <f t="shared" si="97"/>
        <v>0.12135114803081209</v>
      </c>
      <c r="AW124" s="43">
        <f t="shared" si="98"/>
        <v>0.61505027299905002</v>
      </c>
      <c r="AX124" s="43">
        <f t="shared" si="99"/>
        <v>0.35804003033973697</v>
      </c>
      <c r="AY124" s="43">
        <f t="shared" si="100"/>
        <v>0.2581427835330975</v>
      </c>
      <c r="AZ124" s="43">
        <f t="shared" si="101"/>
        <v>0.38835991597910846</v>
      </c>
      <c r="BA124" s="43">
        <f t="shared" si="102"/>
        <v>0.1690885072655218</v>
      </c>
      <c r="BB124" s="43">
        <f t="shared" si="103"/>
        <v>0.16216216216216217</v>
      </c>
      <c r="BC124">
        <v>100</v>
      </c>
      <c r="BE124">
        <f>VLOOKUP($A124, Calcs!$A$3:'Calcs'!$ALW$130, 845, FALSE)</f>
        <v>73.0625</v>
      </c>
      <c r="BF124" s="43">
        <v>1</v>
      </c>
      <c r="BG124">
        <f>IF(A124&lt;17, SoC!P$3, IF(A124&lt;33, SoC!P$4, IF(A124&lt;49, SoC!P$5, IF(A124&lt;65, SoC!P$6, IF(A124&lt;81, SoC!P$7, IF(A124&lt;97, SoC!P$8, SoC!P$9))))))</f>
        <v>0.96441715243614345</v>
      </c>
      <c r="BH124" s="43">
        <v>0.35416087265535667</v>
      </c>
      <c r="BI124" s="43">
        <v>0.22597010832304942</v>
      </c>
      <c r="BJ124" s="43">
        <v>4.9196846142102144</v>
      </c>
      <c r="BK124" s="183">
        <v>0.2146882130122317</v>
      </c>
      <c r="BL124">
        <f>VLOOKUP($A124, Calcs!$A$3:'Calcs'!$BAA$130, 1025, FALSE)</f>
        <v>1674</v>
      </c>
      <c r="BM124" s="554">
        <v>7.3</v>
      </c>
      <c r="BN124" s="43">
        <f t="shared" si="104"/>
        <v>0.46334459424086488</v>
      </c>
      <c r="BO124" s="43" t="str">
        <f t="shared" si="105"/>
        <v>F</v>
      </c>
      <c r="BP124" s="187">
        <f t="shared" si="106"/>
        <v>-6.838000219113165</v>
      </c>
      <c r="BQ124" s="48" t="s">
        <v>351</v>
      </c>
      <c r="BR124" t="s">
        <v>1957</v>
      </c>
      <c r="BS124" t="str">
        <f t="shared" si="107"/>
        <v>Mystery</v>
      </c>
      <c r="BT124" t="s">
        <v>553</v>
      </c>
      <c r="BU124" t="s">
        <v>501</v>
      </c>
      <c r="BV124" s="91">
        <f>IF(BT124="MRL", VLOOKUP(C124, Master!BL:BP, 5, FALSE), IF(BT124="UTL", VLOOKUP(C124, Ultra!BL:BP, 5, FALSE), ""))</f>
        <v>4</v>
      </c>
      <c r="BW124" t="s">
        <v>24</v>
      </c>
      <c r="BX124" t="s">
        <v>24</v>
      </c>
      <c r="BY124">
        <f>MATCH(A124, Standings!$AH$3:$AH$18, 0)</f>
        <v>15</v>
      </c>
      <c r="BZ124" s="183">
        <v>0.64327405271646154</v>
      </c>
      <c r="CA124" s="19" t="s">
        <v>54</v>
      </c>
      <c r="CB124">
        <v>123</v>
      </c>
      <c r="CC124">
        <v>123</v>
      </c>
      <c r="CD124">
        <v>123</v>
      </c>
      <c r="CE124">
        <v>123</v>
      </c>
      <c r="CF124">
        <v>123</v>
      </c>
      <c r="CG124">
        <v>123</v>
      </c>
      <c r="CH124">
        <v>123</v>
      </c>
      <c r="CI124">
        <v>123</v>
      </c>
      <c r="CJ124">
        <v>123</v>
      </c>
      <c r="CK124">
        <v>123</v>
      </c>
      <c r="CL124">
        <v>123</v>
      </c>
      <c r="CM124">
        <v>123</v>
      </c>
      <c r="CN124">
        <v>123</v>
      </c>
      <c r="CO124">
        <v>123</v>
      </c>
      <c r="CP124">
        <v>122</v>
      </c>
      <c r="CQ124">
        <v>123</v>
      </c>
      <c r="CR124">
        <v>123</v>
      </c>
      <c r="CS124">
        <v>122</v>
      </c>
      <c r="CT124">
        <v>122</v>
      </c>
      <c r="CU124">
        <v>120</v>
      </c>
      <c r="CV124">
        <v>121</v>
      </c>
      <c r="CW124">
        <v>122</v>
      </c>
      <c r="CX124">
        <v>121</v>
      </c>
      <c r="CY124">
        <v>117</v>
      </c>
      <c r="CZ124">
        <v>117</v>
      </c>
      <c r="DA124">
        <v>116</v>
      </c>
      <c r="DB124">
        <v>116</v>
      </c>
      <c r="DC124">
        <v>118</v>
      </c>
      <c r="DD124">
        <v>115</v>
      </c>
      <c r="DE124">
        <v>115</v>
      </c>
      <c r="DF124">
        <v>110</v>
      </c>
      <c r="DG124">
        <v>110</v>
      </c>
      <c r="DH124">
        <v>99</v>
      </c>
      <c r="DI124">
        <v>100</v>
      </c>
      <c r="DJ124">
        <v>98</v>
      </c>
      <c r="DK124">
        <v>103</v>
      </c>
      <c r="DL124">
        <v>82</v>
      </c>
      <c r="DM124">
        <v>45</v>
      </c>
      <c r="DN124">
        <v>43</v>
      </c>
    </row>
    <row r="125" spans="1:118" x14ac:dyDescent="0.35">
      <c r="A125">
        <v>33</v>
      </c>
      <c r="B125" s="85" t="s">
        <v>4</v>
      </c>
      <c r="C125" s="51" t="s">
        <v>119</v>
      </c>
      <c r="D125" t="s">
        <v>24</v>
      </c>
      <c r="F125" s="28">
        <f>VLOOKUP($A125, Calcs!$A$3:'Calcs'!$ALW$130, 95, FALSE)+VLOOKUP($A125, Calcs!$A$3:'Calcs'!$ALW$130, 97, FALSE)</f>
        <v>1</v>
      </c>
      <c r="G125" s="28">
        <f>VLOOKUP($A125, Calcs!$A$3:'Calcs'!$ALW$130, 96, FALSE)+VLOOKUP($A125, Calcs!$A$3:'Calcs'!$ALW$130, 98, FALSE)</f>
        <v>11</v>
      </c>
      <c r="I125" s="28">
        <f>VLOOKUP($A125, Calcs!$A$3:'Calcs'!$ALW$130, 99, FALSE)+VLOOKUP($A125, Calcs!$A$3:'Calcs'!$ALW$130, 101, FALSE)</f>
        <v>1</v>
      </c>
      <c r="J125" s="28">
        <f>VLOOKUP($A125, Calcs!$A$3:'Calcs'!$ALW$130, 100, FALSE)+VLOOKUP($A125, Calcs!$A$3:'Calcs'!$ALW$130, 102, FALSE)</f>
        <v>8</v>
      </c>
      <c r="L125" s="28">
        <f>VLOOKUP($A125, Calcs!$A$3:'Calcs'!$ALW$130, 119, FALSE)</f>
        <v>0</v>
      </c>
      <c r="M125" s="28">
        <f>VLOOKUP($A125, Calcs!$A$3:'Calcs'!$ALW$130, 120, FALSE)</f>
        <v>1</v>
      </c>
      <c r="O125" s="202">
        <f>VLOOKUP($A125, Calcs!$A$3:'Calcs'!$ALW$130, 302, FALSE)/X125</f>
        <v>13.88</v>
      </c>
      <c r="P125" s="202">
        <f>VLOOKUP($A125, Calcs!$A$3:'Calcs'!$ALW$130, 394, FALSE)/X125</f>
        <v>24.6</v>
      </c>
      <c r="Q125" s="202">
        <f t="shared" si="81"/>
        <v>-10.72</v>
      </c>
      <c r="R125" s="202">
        <f>O125/(VLOOKUP($A125,Calcs!$A$3:'Calcs'!$ALW$130,485,FALSE)/X125)</f>
        <v>1.9385474860335197</v>
      </c>
      <c r="S125" s="187">
        <f>VLOOKUP($A125, Calcs!$A$3:'Calcs'!$ALW$130, 210, FALSE)/X125</f>
        <v>0.50044680257856278</v>
      </c>
      <c r="T125" s="43">
        <f>VLOOKUP($A125, Calcs!$A$3:'Calcs'!$ALW$130, 576, FALSE)/X125</f>
        <v>-7.5296000000000003</v>
      </c>
      <c r="U125">
        <f>VLOOKUP($A125, Calcs!$A$3:'Calcs'!$ALW$130, 667, FALSE)/X125</f>
        <v>16.72</v>
      </c>
      <c r="V125">
        <f>VLOOKUP($A125, Calcs!$A$3:'Calcs'!$ALW$130, 758, FALSE)/X125</f>
        <v>28.991999999999997</v>
      </c>
      <c r="X125" s="202">
        <f>VLOOKUP($A125, Calcs!$A$3:'Calcs'!$ALW$130, 9, FALSE)</f>
        <v>12.5</v>
      </c>
      <c r="Y125" s="43">
        <f t="shared" si="82"/>
        <v>7.6925561284686905</v>
      </c>
      <c r="Z125" s="43">
        <f t="shared" si="83"/>
        <v>0.48719839466677867</v>
      </c>
      <c r="AA125" s="43">
        <f t="shared" si="84"/>
        <v>-3.1904000000000003</v>
      </c>
      <c r="AB125">
        <f t="shared" si="85"/>
        <v>16.72</v>
      </c>
      <c r="AC125">
        <f t="shared" si="86"/>
        <v>28.991999999999997</v>
      </c>
      <c r="AD125">
        <f t="shared" si="87"/>
        <v>0.5916971566956255</v>
      </c>
      <c r="AE125" s="43">
        <f t="shared" si="88"/>
        <v>5.3844219745484283</v>
      </c>
      <c r="AH125" s="94">
        <v>0</v>
      </c>
      <c r="AI125" s="94">
        <v>10</v>
      </c>
      <c r="AL125" s="28">
        <f t="shared" si="89"/>
        <v>10</v>
      </c>
      <c r="AN125" s="44">
        <v>124</v>
      </c>
      <c r="AO125" s="77">
        <f t="shared" si="90"/>
        <v>124</v>
      </c>
      <c r="AP125" s="45">
        <f t="shared" si="91"/>
        <v>0</v>
      </c>
      <c r="AQ125" s="46">
        <f t="shared" si="92"/>
        <v>0.19648772162025785</v>
      </c>
      <c r="AR125" s="43">
        <f t="shared" si="93"/>
        <v>8.3333333333333329E-2</v>
      </c>
      <c r="AS125" s="43">
        <f t="shared" si="94"/>
        <v>0.1111111111111111</v>
      </c>
      <c r="AT125" s="43">
        <f t="shared" si="95"/>
        <v>0.32212848799480848</v>
      </c>
      <c r="AU125" s="43">
        <f t="shared" si="96"/>
        <v>0.19489007724301843</v>
      </c>
      <c r="AV125" s="43">
        <f t="shared" si="97"/>
        <v>0.21051293190222414</v>
      </c>
      <c r="AW125" s="43">
        <f t="shared" si="98"/>
        <v>0.28918407967757326</v>
      </c>
      <c r="AX125" s="43">
        <f t="shared" si="99"/>
        <v>0.3873028766146287</v>
      </c>
      <c r="AY125" s="43">
        <f t="shared" si="100"/>
        <v>0.14902011145714347</v>
      </c>
      <c r="AZ125" s="43">
        <f t="shared" si="101"/>
        <v>0.45372307771179154</v>
      </c>
      <c r="BA125" s="43">
        <f t="shared" si="102"/>
        <v>1.0568031704095112E-2</v>
      </c>
      <c r="BB125" s="43">
        <f t="shared" si="103"/>
        <v>3.003003003003003E-2</v>
      </c>
      <c r="BC125">
        <v>19</v>
      </c>
      <c r="BE125">
        <f>VLOOKUP($A125, Calcs!$A$3:'Calcs'!$ALW$130, 845, FALSE)</f>
        <v>11.125</v>
      </c>
      <c r="BF125" s="43">
        <v>0.66666666666666663</v>
      </c>
      <c r="BG125">
        <f>IF(A125&lt;17, SoC!P$3, IF(A125&lt;33, SoC!P$4, IF(A125&lt;49, SoC!P$5, IF(A125&lt;65, SoC!P$6, IF(A125&lt;81, SoC!P$7, IF(A125&lt;97, SoC!P$8, SoC!P$9))))))</f>
        <v>0.9735268407280826</v>
      </c>
      <c r="BH125" s="43">
        <v>0.32212848799480848</v>
      </c>
      <c r="BI125" s="43">
        <v>0.19489007724301843</v>
      </c>
      <c r="BJ125" s="43">
        <v>5.3844219745484283</v>
      </c>
      <c r="BK125" s="183">
        <v>0.19644442049117397</v>
      </c>
      <c r="BL125">
        <f>VLOOKUP($A125, Calcs!$A$3:'Calcs'!$BAA$130, 1025, FALSE)</f>
        <v>1554</v>
      </c>
      <c r="BM125" s="554">
        <v>1.1000000000000001</v>
      </c>
      <c r="BN125" s="43">
        <f t="shared" si="104"/>
        <v>0.44322051000734836</v>
      </c>
      <c r="BO125" s="43" t="str">
        <f t="shared" si="105"/>
        <v>F</v>
      </c>
      <c r="BP125" s="187">
        <f t="shared" si="106"/>
        <v>-6.9705073893652143</v>
      </c>
      <c r="BQ125" s="48" t="s">
        <v>486</v>
      </c>
      <c r="BR125" t="s">
        <v>1951</v>
      </c>
      <c r="BS125" t="str">
        <f t="shared" si="107"/>
        <v>Wild</v>
      </c>
      <c r="BW125" t="s">
        <v>24</v>
      </c>
      <c r="BX125" t="s">
        <v>24</v>
      </c>
      <c r="BY125">
        <f>MATCH(A125, Standings!$N$3:$N$18, 0)</f>
        <v>16</v>
      </c>
      <c r="BZ125" s="183">
        <v>0.16929758584057075</v>
      </c>
      <c r="CA125" s="23" t="s">
        <v>119</v>
      </c>
      <c r="CB125">
        <v>124</v>
      </c>
      <c r="CC125">
        <v>125</v>
      </c>
      <c r="CD125">
        <v>125</v>
      </c>
      <c r="CE125">
        <v>125</v>
      </c>
      <c r="CF125">
        <v>125</v>
      </c>
      <c r="CG125">
        <v>125</v>
      </c>
      <c r="CH125">
        <v>125</v>
      </c>
      <c r="CI125">
        <v>125</v>
      </c>
      <c r="CJ125">
        <v>125</v>
      </c>
      <c r="CK125">
        <v>125</v>
      </c>
      <c r="CL125">
        <v>125</v>
      </c>
      <c r="CM125">
        <v>125</v>
      </c>
      <c r="CN125">
        <v>125</v>
      </c>
      <c r="CO125">
        <v>125</v>
      </c>
      <c r="CP125">
        <v>125</v>
      </c>
      <c r="CQ125">
        <v>124</v>
      </c>
      <c r="CR125">
        <v>124</v>
      </c>
      <c r="CS125">
        <v>125</v>
      </c>
      <c r="CT125">
        <v>125</v>
      </c>
      <c r="CU125">
        <v>124</v>
      </c>
      <c r="CV125">
        <v>124</v>
      </c>
      <c r="CW125">
        <v>126</v>
      </c>
      <c r="CX125">
        <v>126</v>
      </c>
      <c r="CY125">
        <v>125</v>
      </c>
      <c r="CZ125">
        <v>125</v>
      </c>
      <c r="DA125">
        <v>125</v>
      </c>
      <c r="DB125">
        <v>125</v>
      </c>
      <c r="DC125">
        <v>124</v>
      </c>
      <c r="DD125">
        <v>123</v>
      </c>
      <c r="DE125">
        <v>124</v>
      </c>
      <c r="DF125">
        <v>122</v>
      </c>
      <c r="DG125">
        <v>122</v>
      </c>
      <c r="DH125">
        <v>119</v>
      </c>
      <c r="DI125">
        <v>119</v>
      </c>
      <c r="DJ125">
        <v>118</v>
      </c>
      <c r="DK125">
        <v>119</v>
      </c>
      <c r="DL125">
        <v>124</v>
      </c>
      <c r="DM125">
        <v>128</v>
      </c>
      <c r="DN125">
        <v>128</v>
      </c>
    </row>
    <row r="126" spans="1:118" x14ac:dyDescent="0.35">
      <c r="A126">
        <v>120</v>
      </c>
      <c r="B126" s="90" t="s">
        <v>10</v>
      </c>
      <c r="C126" s="81" t="s">
        <v>337</v>
      </c>
      <c r="D126" t="s">
        <v>24</v>
      </c>
      <c r="F126" s="28">
        <f>VLOOKUP($A126, Calcs!$A$3:'Calcs'!$ALW$130, 95, FALSE)+VLOOKUP($A126, Calcs!$A$3:'Calcs'!$ALW$130, 97, FALSE)</f>
        <v>1</v>
      </c>
      <c r="G126" s="28">
        <f>VLOOKUP($A126, Calcs!$A$3:'Calcs'!$ALW$130, 96, FALSE)+VLOOKUP($A126, Calcs!$A$3:'Calcs'!$ALW$130, 98, FALSE)</f>
        <v>11</v>
      </c>
      <c r="I126" s="28">
        <f>VLOOKUP($A126, Calcs!$A$3:'Calcs'!$ALW$130, 99, FALSE)+VLOOKUP($A126, Calcs!$A$3:'Calcs'!$ALW$130, 101, FALSE)</f>
        <v>1</v>
      </c>
      <c r="J126" s="28">
        <f>VLOOKUP($A126, Calcs!$A$3:'Calcs'!$ALW$130, 100, FALSE)+VLOOKUP($A126, Calcs!$A$3:'Calcs'!$ALW$130, 102, FALSE)</f>
        <v>8</v>
      </c>
      <c r="L126" s="28">
        <f>VLOOKUP($A126, Calcs!$A$3:'Calcs'!$ALW$130, 119, FALSE)</f>
        <v>1</v>
      </c>
      <c r="M126" s="28">
        <f>VLOOKUP($A126, Calcs!$A$3:'Calcs'!$ALW$130, 120, FALSE)</f>
        <v>1</v>
      </c>
      <c r="O126" s="202">
        <f>VLOOKUP($A126, Calcs!$A$3:'Calcs'!$ALW$130, 302, FALSE)/X126</f>
        <v>13.615384615384615</v>
      </c>
      <c r="P126" s="202">
        <f>VLOOKUP($A126, Calcs!$A$3:'Calcs'!$ALW$130, 394, FALSE)/X126</f>
        <v>23.576923076923077</v>
      </c>
      <c r="Q126" s="202">
        <f t="shared" si="81"/>
        <v>-9.9615384615384617</v>
      </c>
      <c r="R126" s="202">
        <f>O126/(VLOOKUP($A126,Calcs!$A$3:'Calcs'!$ALW$130,485,FALSE)/X126)</f>
        <v>1.7699999999999998</v>
      </c>
      <c r="S126" s="187">
        <f>VLOOKUP($A126, Calcs!$A$3:'Calcs'!$ALW$130, 210, FALSE)/X126</f>
        <v>0.49057992138035189</v>
      </c>
      <c r="T126" s="43">
        <f>VLOOKUP($A126, Calcs!$A$3:'Calcs'!$ALW$130, 576, FALSE)/X126</f>
        <v>-6.2796153846153846</v>
      </c>
      <c r="U126">
        <f>VLOOKUP($A126, Calcs!$A$3:'Calcs'!$ALW$130, 667, FALSE)/X126</f>
        <v>22.692307692307693</v>
      </c>
      <c r="V126">
        <f>VLOOKUP($A126, Calcs!$A$3:'Calcs'!$ALW$130, 758, FALSE)/X126</f>
        <v>24.246153846153845</v>
      </c>
      <c r="X126" s="202">
        <f>VLOOKUP($A126, Calcs!$A$3:'Calcs'!$ALW$130, 9, FALSE)</f>
        <v>13</v>
      </c>
      <c r="Y126" s="43">
        <f t="shared" si="82"/>
        <v>6.9276712301657692</v>
      </c>
      <c r="Z126" s="43">
        <f t="shared" si="83"/>
        <v>0.47312369081998612</v>
      </c>
      <c r="AA126" s="43">
        <f t="shared" si="84"/>
        <v>-3.6819230769230771</v>
      </c>
      <c r="AB126">
        <f t="shared" si="85"/>
        <v>22.692307692307693</v>
      </c>
      <c r="AC126">
        <f t="shared" si="86"/>
        <v>24.246153846153845</v>
      </c>
      <c r="AD126">
        <f t="shared" si="87"/>
        <v>0.87205170183120229</v>
      </c>
      <c r="AE126" s="43">
        <f t="shared" si="88"/>
        <v>4.9240383676565562</v>
      </c>
      <c r="AH126" s="94">
        <v>10</v>
      </c>
      <c r="AI126" s="94">
        <v>10</v>
      </c>
      <c r="AL126" s="28">
        <f t="shared" si="89"/>
        <v>20</v>
      </c>
      <c r="AN126" s="44">
        <v>125</v>
      </c>
      <c r="AO126" s="77">
        <f t="shared" si="90"/>
        <v>125</v>
      </c>
      <c r="AP126" s="45">
        <f t="shared" si="91"/>
        <v>0</v>
      </c>
      <c r="AQ126" s="46">
        <f t="shared" si="92"/>
        <v>0.19593253009972442</v>
      </c>
      <c r="AR126" s="43">
        <f t="shared" si="93"/>
        <v>9.7222222222222224E-2</v>
      </c>
      <c r="AS126" s="43">
        <f t="shared" si="94"/>
        <v>0.1111111111111111</v>
      </c>
      <c r="AT126" s="43">
        <f t="shared" si="95"/>
        <v>0.30123629344914205</v>
      </c>
      <c r="AU126" s="43">
        <f t="shared" si="96"/>
        <v>0.25567896156131464</v>
      </c>
      <c r="AV126" s="43">
        <f t="shared" si="97"/>
        <v>8.8239703747655635E-2</v>
      </c>
      <c r="AW126" s="43">
        <f t="shared" si="98"/>
        <v>0.24328847756627128</v>
      </c>
      <c r="AX126" s="43">
        <f t="shared" si="99"/>
        <v>0.35078628380890842</v>
      </c>
      <c r="AY126" s="43">
        <f t="shared" si="100"/>
        <v>0.1884125241338509</v>
      </c>
      <c r="AZ126" s="43">
        <f t="shared" si="101"/>
        <v>0.38897225127844903</v>
      </c>
      <c r="BA126" s="43">
        <f t="shared" si="102"/>
        <v>0.15323645970937913</v>
      </c>
      <c r="BB126" s="43">
        <f t="shared" si="103"/>
        <v>6.006006006006006E-2</v>
      </c>
      <c r="BC126">
        <v>25</v>
      </c>
      <c r="BE126">
        <f>VLOOKUP($A126, Calcs!$A$3:'Calcs'!$ALW$130, 845, FALSE)</f>
        <v>20.75</v>
      </c>
      <c r="BF126" s="43">
        <v>-2</v>
      </c>
      <c r="BG126">
        <f>IF(A126&lt;17, SoC!P$3, IF(A126&lt;33, SoC!P$4, IF(A126&lt;49, SoC!P$5, IF(A126&lt;65, SoC!P$6, IF(A126&lt;81, SoC!P$7, IF(A126&lt;97, SoC!P$8, SoC!P$9))))))</f>
        <v>0.96441715243614345</v>
      </c>
      <c r="BH126" s="43">
        <v>0.30123629344914205</v>
      </c>
      <c r="BI126" s="43">
        <v>0.25567896156131464</v>
      </c>
      <c r="BJ126" s="43">
        <v>4.9240383676565562</v>
      </c>
      <c r="BK126" s="183">
        <v>0.1959176067011843</v>
      </c>
      <c r="BL126">
        <f>VLOOKUP($A126, Calcs!$A$3:'Calcs'!$BAA$130, 1025, FALSE)</f>
        <v>1662</v>
      </c>
      <c r="BM126" s="554">
        <v>2.1</v>
      </c>
      <c r="BN126" s="43">
        <f t="shared" si="104"/>
        <v>0.44262580889639086</v>
      </c>
      <c r="BO126" s="43" t="str">
        <f t="shared" si="105"/>
        <v>F</v>
      </c>
      <c r="BP126" s="187">
        <f t="shared" si="106"/>
        <v>-7.2112354686109432</v>
      </c>
      <c r="BQ126" s="48" t="s">
        <v>350</v>
      </c>
      <c r="BR126" t="s">
        <v>1952</v>
      </c>
      <c r="BS126" t="str">
        <f t="shared" si="107"/>
        <v>Platinum</v>
      </c>
      <c r="BT126" t="s">
        <v>1671</v>
      </c>
      <c r="BU126" t="s">
        <v>1671</v>
      </c>
      <c r="BW126" t="s">
        <v>24</v>
      </c>
      <c r="BX126" t="s">
        <v>24</v>
      </c>
      <c r="BY126">
        <f>MATCH(A126, Standings!$AH$21:$AH$36, 0)</f>
        <v>16</v>
      </c>
      <c r="BZ126" s="183">
        <v>0.37822730538322935</v>
      </c>
      <c r="CA126" s="90" t="s">
        <v>337</v>
      </c>
      <c r="CB126">
        <v>125</v>
      </c>
      <c r="CC126">
        <v>124</v>
      </c>
      <c r="CD126">
        <v>124</v>
      </c>
      <c r="CE126">
        <v>124</v>
      </c>
      <c r="CF126">
        <v>124</v>
      </c>
      <c r="CG126">
        <v>124</v>
      </c>
      <c r="CH126">
        <v>124</v>
      </c>
      <c r="CI126">
        <v>124</v>
      </c>
      <c r="CJ126">
        <v>124</v>
      </c>
      <c r="CK126">
        <v>124</v>
      </c>
      <c r="CL126">
        <v>124</v>
      </c>
      <c r="CM126">
        <v>124</v>
      </c>
      <c r="CN126">
        <v>124</v>
      </c>
      <c r="CO126">
        <v>124</v>
      </c>
      <c r="CP126">
        <v>124</v>
      </c>
      <c r="CQ126">
        <v>125</v>
      </c>
      <c r="CR126">
        <v>125</v>
      </c>
      <c r="CS126">
        <v>124</v>
      </c>
      <c r="CT126">
        <v>124</v>
      </c>
      <c r="CU126">
        <v>122</v>
      </c>
      <c r="CV126">
        <v>122</v>
      </c>
      <c r="CW126">
        <v>120</v>
      </c>
      <c r="CX126">
        <v>120</v>
      </c>
      <c r="CY126">
        <v>119</v>
      </c>
      <c r="CZ126">
        <v>119</v>
      </c>
      <c r="DA126">
        <v>117</v>
      </c>
      <c r="DB126">
        <v>117</v>
      </c>
      <c r="DC126">
        <v>117</v>
      </c>
      <c r="DD126">
        <v>120</v>
      </c>
      <c r="DE126">
        <v>120</v>
      </c>
      <c r="DF126">
        <v>123</v>
      </c>
      <c r="DG126">
        <v>123</v>
      </c>
      <c r="DH126">
        <v>122</v>
      </c>
      <c r="DI126">
        <v>122</v>
      </c>
      <c r="DJ126">
        <v>120</v>
      </c>
      <c r="DK126">
        <v>125</v>
      </c>
      <c r="DL126">
        <v>115</v>
      </c>
      <c r="DM126">
        <v>107</v>
      </c>
      <c r="DN126">
        <v>99</v>
      </c>
    </row>
    <row r="127" spans="1:118" x14ac:dyDescent="0.35">
      <c r="A127">
        <v>84</v>
      </c>
      <c r="B127" s="88" t="s">
        <v>1</v>
      </c>
      <c r="C127" s="54" t="s">
        <v>69</v>
      </c>
      <c r="D127" t="s">
        <v>24</v>
      </c>
      <c r="F127" s="28">
        <f>VLOOKUP($A127, Calcs!$A$3:'Calcs'!$ALW$130, 95, FALSE)+VLOOKUP($A127, Calcs!$A$3:'Calcs'!$ALW$130, 97, FALSE)</f>
        <v>1</v>
      </c>
      <c r="G127" s="28">
        <f>VLOOKUP($A127, Calcs!$A$3:'Calcs'!$ALW$130, 96, FALSE)+VLOOKUP($A127, Calcs!$A$3:'Calcs'!$ALW$130, 98, FALSE)</f>
        <v>11</v>
      </c>
      <c r="I127" s="28">
        <f>VLOOKUP($A127, Calcs!$A$3:'Calcs'!$ALW$130, 99, FALSE)+VLOOKUP($A127, Calcs!$A$3:'Calcs'!$ALW$130, 101, FALSE)</f>
        <v>0</v>
      </c>
      <c r="J127" s="28">
        <f>VLOOKUP($A127, Calcs!$A$3:'Calcs'!$ALW$130, 100, FALSE)+VLOOKUP($A127, Calcs!$A$3:'Calcs'!$ALW$130, 102, FALSE)</f>
        <v>9</v>
      </c>
      <c r="L127" s="28">
        <f>VLOOKUP($A127, Calcs!$A$3:'Calcs'!$ALW$130, 119, FALSE)</f>
        <v>0</v>
      </c>
      <c r="M127" s="28">
        <f>VLOOKUP($A127, Calcs!$A$3:'Calcs'!$ALW$130, 120, FALSE)</f>
        <v>1</v>
      </c>
      <c r="O127" s="202">
        <f>VLOOKUP($A127, Calcs!$A$3:'Calcs'!$ALW$130, 302, FALSE)/X127</f>
        <v>14.12</v>
      </c>
      <c r="P127" s="202">
        <f>VLOOKUP($A127, Calcs!$A$3:'Calcs'!$ALW$130, 394, FALSE)/X127</f>
        <v>27.44</v>
      </c>
      <c r="Q127" s="202">
        <f t="shared" si="81"/>
        <v>-13.320000000000002</v>
      </c>
      <c r="R127" s="202">
        <f>O127/(VLOOKUP($A127,Calcs!$A$3:'Calcs'!$ALW$130,485,FALSE)/X127)</f>
        <v>1.7738693467336684</v>
      </c>
      <c r="S127" s="187">
        <f>VLOOKUP($A127, Calcs!$A$3:'Calcs'!$ALW$130, 210, FALSE)/X127</f>
        <v>0.50727306387801774</v>
      </c>
      <c r="T127" s="43">
        <f>VLOOKUP($A127, Calcs!$A$3:'Calcs'!$ALW$130, 576, FALSE)/X127</f>
        <v>-8.5975999999999999</v>
      </c>
      <c r="U127">
        <f>VLOOKUP($A127, Calcs!$A$3:'Calcs'!$ALW$130, 667, FALSE)/X127</f>
        <v>21.92</v>
      </c>
      <c r="V127">
        <f>VLOOKUP($A127, Calcs!$A$3:'Calcs'!$ALW$130, 758, FALSE)/X127</f>
        <v>19.988</v>
      </c>
      <c r="X127" s="202">
        <f>VLOOKUP($A127, Calcs!$A$3:'Calcs'!$ALW$130, 9, FALSE)</f>
        <v>12.5</v>
      </c>
      <c r="Y127" s="43">
        <f t="shared" si="82"/>
        <v>8.3392527919542463</v>
      </c>
      <c r="Z127" s="43">
        <f t="shared" si="83"/>
        <v>0.51567331476834999</v>
      </c>
      <c r="AA127" s="43">
        <f t="shared" si="84"/>
        <v>-4.7224000000000022</v>
      </c>
      <c r="AB127">
        <f t="shared" si="85"/>
        <v>21.92</v>
      </c>
      <c r="AC127">
        <f t="shared" si="86"/>
        <v>19.988</v>
      </c>
      <c r="AD127">
        <f t="shared" si="87"/>
        <v>0.49794781614895611</v>
      </c>
      <c r="AE127" s="43">
        <f t="shared" si="88"/>
        <v>4.4707941129065647</v>
      </c>
      <c r="AH127" s="94">
        <v>0</v>
      </c>
      <c r="AI127" s="94">
        <v>10</v>
      </c>
      <c r="AL127" s="28">
        <f t="shared" si="89"/>
        <v>10</v>
      </c>
      <c r="AN127" s="44">
        <v>126</v>
      </c>
      <c r="AO127" s="77">
        <f t="shared" si="90"/>
        <v>126</v>
      </c>
      <c r="AP127" s="45">
        <f t="shared" si="91"/>
        <v>0</v>
      </c>
      <c r="AQ127" s="46">
        <f t="shared" si="92"/>
        <v>0.14701395782670995</v>
      </c>
      <c r="AR127" s="43">
        <f t="shared" si="93"/>
        <v>8.3333333333333329E-2</v>
      </c>
      <c r="AS127" s="43">
        <f t="shared" si="94"/>
        <v>0</v>
      </c>
      <c r="AT127" s="43">
        <f t="shared" si="95"/>
        <v>0.34107722258273826</v>
      </c>
      <c r="AU127" s="43">
        <f t="shared" si="96"/>
        <v>2.614379084967311E-2</v>
      </c>
      <c r="AV127" s="43">
        <f t="shared" si="97"/>
        <v>9.1046731767527145E-2</v>
      </c>
      <c r="AW127" s="43">
        <f t="shared" si="98"/>
        <v>0.38203673344269329</v>
      </c>
      <c r="AX127" s="43">
        <f t="shared" si="99"/>
        <v>0.27348640938267677</v>
      </c>
      <c r="AY127" s="43">
        <f t="shared" si="100"/>
        <v>0.13451719771210435</v>
      </c>
      <c r="AZ127" s="43">
        <f t="shared" si="101"/>
        <v>0.32522554172604046</v>
      </c>
      <c r="BA127" s="43">
        <f t="shared" si="102"/>
        <v>0</v>
      </c>
      <c r="BB127" s="43">
        <f t="shared" si="103"/>
        <v>3.003003003003003E-2</v>
      </c>
      <c r="BC127">
        <v>21</v>
      </c>
      <c r="BE127">
        <f>VLOOKUP($A127, Calcs!$A$3:'Calcs'!$ALW$130, 845, FALSE)</f>
        <v>12.25</v>
      </c>
      <c r="BF127" s="43">
        <v>0.33333333333333331</v>
      </c>
      <c r="BG127">
        <f>IF(A127&lt;17, SoC!P$3, IF(A127&lt;33, SoC!P$4, IF(A127&lt;49, SoC!P$5, IF(A127&lt;65, SoC!P$6, IF(A127&lt;81, SoC!P$7, IF(A127&lt;97, SoC!P$8, SoC!P$9))))))</f>
        <v>1.0165596233833387</v>
      </c>
      <c r="BH127" s="43">
        <v>0.34107722258273826</v>
      </c>
      <c r="BI127" s="43">
        <v>2.614379084967311E-2</v>
      </c>
      <c r="BJ127" s="43">
        <v>4.4707941129065647</v>
      </c>
      <c r="BK127" s="183">
        <v>0.14710990012248429</v>
      </c>
      <c r="BL127">
        <f>VLOOKUP($A127, Calcs!$A$3:'Calcs'!$BAA$130, 1025, FALSE)</f>
        <v>1546</v>
      </c>
      <c r="BM127" s="554">
        <v>1.2</v>
      </c>
      <c r="BN127" s="43">
        <f t="shared" si="104"/>
        <v>0.3835490843718497</v>
      </c>
      <c r="BO127" s="43" t="str">
        <f t="shared" si="105"/>
        <v>F</v>
      </c>
      <c r="BP127" s="187">
        <f t="shared" si="106"/>
        <v>-8.4140117275599398</v>
      </c>
      <c r="BQ127" s="48" t="s">
        <v>498</v>
      </c>
      <c r="BR127" t="s">
        <v>1951</v>
      </c>
      <c r="BS127" t="str">
        <f t="shared" si="107"/>
        <v>Crystal</v>
      </c>
      <c r="BT127" t="s">
        <v>1671</v>
      </c>
      <c r="BU127" t="s">
        <v>1671</v>
      </c>
      <c r="BW127" t="s">
        <v>24</v>
      </c>
      <c r="BX127" t="s">
        <v>24</v>
      </c>
      <c r="BY127">
        <f>MATCH(A127, Standings!$X$21:$X$36, 0)</f>
        <v>16</v>
      </c>
      <c r="BZ127" s="183">
        <v>0.30842274444399193</v>
      </c>
      <c r="CA127" s="20" t="s">
        <v>69</v>
      </c>
      <c r="CB127">
        <v>126</v>
      </c>
      <c r="CC127">
        <v>126</v>
      </c>
      <c r="CD127">
        <v>126</v>
      </c>
      <c r="CE127">
        <v>126</v>
      </c>
      <c r="CF127">
        <v>126</v>
      </c>
      <c r="CG127">
        <v>126</v>
      </c>
      <c r="CH127">
        <v>126</v>
      </c>
      <c r="CI127">
        <v>126</v>
      </c>
      <c r="CJ127">
        <v>126</v>
      </c>
      <c r="CK127">
        <v>126</v>
      </c>
      <c r="CL127">
        <v>126</v>
      </c>
      <c r="CM127">
        <v>126</v>
      </c>
      <c r="CN127">
        <v>126</v>
      </c>
      <c r="CO127">
        <v>126</v>
      </c>
      <c r="CP127">
        <v>126</v>
      </c>
      <c r="CQ127">
        <v>126</v>
      </c>
      <c r="CR127">
        <v>126</v>
      </c>
      <c r="CS127">
        <v>126</v>
      </c>
      <c r="CT127">
        <v>126</v>
      </c>
      <c r="CU127">
        <v>126</v>
      </c>
      <c r="CV127">
        <v>126</v>
      </c>
      <c r="CW127">
        <v>125</v>
      </c>
      <c r="CX127">
        <v>125</v>
      </c>
      <c r="CY127">
        <v>126</v>
      </c>
      <c r="CZ127">
        <v>126</v>
      </c>
      <c r="DA127">
        <v>127</v>
      </c>
      <c r="DB127">
        <v>126</v>
      </c>
      <c r="DC127">
        <v>128</v>
      </c>
      <c r="DD127">
        <v>126</v>
      </c>
      <c r="DE127">
        <v>126</v>
      </c>
      <c r="DF127">
        <v>126</v>
      </c>
      <c r="DG127">
        <v>126</v>
      </c>
      <c r="DH127">
        <v>126</v>
      </c>
      <c r="DI127">
        <v>126</v>
      </c>
      <c r="DJ127">
        <v>125</v>
      </c>
      <c r="DK127">
        <v>124</v>
      </c>
      <c r="DL127">
        <v>109</v>
      </c>
      <c r="DM127">
        <v>116</v>
      </c>
      <c r="DN127">
        <v>118</v>
      </c>
    </row>
    <row r="128" spans="1:118" x14ac:dyDescent="0.35">
      <c r="A128">
        <v>101</v>
      </c>
      <c r="B128" s="89" t="s">
        <v>0</v>
      </c>
      <c r="C128" s="55" t="s">
        <v>52</v>
      </c>
      <c r="D128" t="s">
        <v>24</v>
      </c>
      <c r="F128" s="28">
        <f>VLOOKUP($A128, Calcs!$A$3:'Calcs'!$ALW$130, 95, FALSE)+VLOOKUP($A128, Calcs!$A$3:'Calcs'!$ALW$130, 97, FALSE)</f>
        <v>0</v>
      </c>
      <c r="G128" s="28">
        <f>VLOOKUP($A128, Calcs!$A$3:'Calcs'!$ALW$130, 96, FALSE)+VLOOKUP($A128, Calcs!$A$3:'Calcs'!$ALW$130, 98, FALSE)</f>
        <v>12</v>
      </c>
      <c r="I128" s="28">
        <f>VLOOKUP($A128, Calcs!$A$3:'Calcs'!$ALW$130, 99, FALSE)+VLOOKUP($A128, Calcs!$A$3:'Calcs'!$ALW$130, 101, FALSE)</f>
        <v>0</v>
      </c>
      <c r="J128" s="28">
        <f>VLOOKUP($A128, Calcs!$A$3:'Calcs'!$ALW$130, 100, FALSE)+VLOOKUP($A128, Calcs!$A$3:'Calcs'!$ALW$130, 102, FALSE)</f>
        <v>9</v>
      </c>
      <c r="L128" s="28">
        <f>VLOOKUP($A128, Calcs!$A$3:'Calcs'!$ALW$130, 119, FALSE)</f>
        <v>0</v>
      </c>
      <c r="M128" s="28">
        <f>VLOOKUP($A128, Calcs!$A$3:'Calcs'!$ALW$130, 120, FALSE)</f>
        <v>1</v>
      </c>
      <c r="O128" s="202">
        <f>VLOOKUP($A128, Calcs!$A$3:'Calcs'!$ALW$130, 302, FALSE)/X128</f>
        <v>14.44</v>
      </c>
      <c r="P128" s="202">
        <f>VLOOKUP($A128, Calcs!$A$3:'Calcs'!$ALW$130, 394, FALSE)/X128</f>
        <v>27.88</v>
      </c>
      <c r="Q128" s="202">
        <f t="shared" si="81"/>
        <v>-13.44</v>
      </c>
      <c r="R128" s="202">
        <f>O128/(VLOOKUP($A128,Calcs!$A$3:'Calcs'!$ALW$130,485,FALSE)/X128)</f>
        <v>1.7960199004975126</v>
      </c>
      <c r="S128" s="187">
        <f>VLOOKUP($A128, Calcs!$A$3:'Calcs'!$ALW$130, 210, FALSE)/X128</f>
        <v>0.53682247245102721</v>
      </c>
      <c r="T128" s="43">
        <f>VLOOKUP($A128, Calcs!$A$3:'Calcs'!$ALW$130, 576, FALSE)/X128</f>
        <v>-8.9516000000000009</v>
      </c>
      <c r="U128">
        <f>VLOOKUP($A128, Calcs!$A$3:'Calcs'!$ALW$130, 667, FALSE)/X128</f>
        <v>17.559999999999999</v>
      </c>
      <c r="V128">
        <f>VLOOKUP($A128, Calcs!$A$3:'Calcs'!$ALW$130, 758, FALSE)/X128</f>
        <v>21.268000000000001</v>
      </c>
      <c r="X128" s="202">
        <f>VLOOKUP($A128, Calcs!$A$3:'Calcs'!$ALW$130, 9, FALSE)</f>
        <v>12.5</v>
      </c>
      <c r="Y128" s="43">
        <f t="shared" si="82"/>
        <v>9.0150617946426266</v>
      </c>
      <c r="Z128" s="43">
        <f t="shared" si="83"/>
        <v>0.51772080024494971</v>
      </c>
      <c r="AA128" s="43">
        <f t="shared" si="84"/>
        <v>-4.4883999999999986</v>
      </c>
      <c r="AB128">
        <f t="shared" si="85"/>
        <v>17.559999999999999</v>
      </c>
      <c r="AC128">
        <f t="shared" si="86"/>
        <v>21.268000000000001</v>
      </c>
      <c r="AD128">
        <f t="shared" si="87"/>
        <v>0.3719366278232305</v>
      </c>
      <c r="AE128" s="43">
        <f t="shared" si="88"/>
        <v>4.6117241894978935</v>
      </c>
      <c r="AH128" s="94">
        <v>0</v>
      </c>
      <c r="AI128" s="94">
        <v>10</v>
      </c>
      <c r="AL128" s="28">
        <f t="shared" si="89"/>
        <v>10</v>
      </c>
      <c r="AN128" s="44">
        <v>127</v>
      </c>
      <c r="AO128" s="77">
        <f t="shared" si="90"/>
        <v>127</v>
      </c>
      <c r="AP128" s="45">
        <f t="shared" si="91"/>
        <v>0</v>
      </c>
      <c r="AQ128" s="46">
        <f t="shared" si="92"/>
        <v>0.13384575951766864</v>
      </c>
      <c r="AR128" s="43">
        <f t="shared" si="93"/>
        <v>0</v>
      </c>
      <c r="AS128" s="43">
        <f t="shared" si="94"/>
        <v>0</v>
      </c>
      <c r="AT128" s="43">
        <f t="shared" si="95"/>
        <v>0.36634220203331147</v>
      </c>
      <c r="AU128" s="43">
        <f t="shared" si="96"/>
        <v>0</v>
      </c>
      <c r="AV128" s="43">
        <f t="shared" si="97"/>
        <v>0.10711591071439036</v>
      </c>
      <c r="AW128" s="43">
        <f t="shared" si="98"/>
        <v>0.38871329159877166</v>
      </c>
      <c r="AX128" s="43">
        <f t="shared" si="99"/>
        <v>0.29087090894682632</v>
      </c>
      <c r="AY128" s="43">
        <f t="shared" si="100"/>
        <v>0.11340687866962114</v>
      </c>
      <c r="AZ128" s="43">
        <f t="shared" si="101"/>
        <v>0.34504670562501055</v>
      </c>
      <c r="BA128" s="43">
        <f t="shared" si="102"/>
        <v>6.6050198150594455E-3</v>
      </c>
      <c r="BB128" s="43">
        <f t="shared" si="103"/>
        <v>3.003003003003003E-2</v>
      </c>
      <c r="BC128">
        <v>70</v>
      </c>
      <c r="BE128">
        <f>VLOOKUP($A128, Calcs!$A$3:'Calcs'!$ALW$130, 845, FALSE)</f>
        <v>24.28125</v>
      </c>
      <c r="BF128" s="43">
        <v>-2</v>
      </c>
      <c r="BG128">
        <f>IF(A128&lt;17, SoC!P$3, IF(A128&lt;33, SoC!P$4, IF(A128&lt;49, SoC!P$5, IF(A128&lt;65, SoC!P$6, IF(A128&lt;81, SoC!P$7, IF(A128&lt;97, SoC!P$8, SoC!P$9))))))</f>
        <v>0.96441715243614345</v>
      </c>
      <c r="BH128" s="43">
        <v>0.36634220203331147</v>
      </c>
      <c r="BI128" s="43">
        <v>0</v>
      </c>
      <c r="BJ128" s="43">
        <v>4.6117241894978935</v>
      </c>
      <c r="BK128" s="183">
        <v>0.13381089047003955</v>
      </c>
      <c r="BL128">
        <f>VLOOKUP($A128, Calcs!$A$3:'Calcs'!$BAA$130, 1025, FALSE)</f>
        <v>1551</v>
      </c>
      <c r="BM128" s="554">
        <v>2.4</v>
      </c>
      <c r="BN128" s="43">
        <f t="shared" si="104"/>
        <v>0.36580170922241406</v>
      </c>
      <c r="BO128" s="43" t="str">
        <f t="shared" si="105"/>
        <v>F</v>
      </c>
      <c r="BP128" s="187">
        <f t="shared" si="106"/>
        <v>-8.609526882313169</v>
      </c>
      <c r="BQ128" s="48" t="s">
        <v>459</v>
      </c>
      <c r="BR128" t="s">
        <v>1963</v>
      </c>
      <c r="BS128" t="str">
        <f t="shared" si="107"/>
        <v>Hakuna</v>
      </c>
      <c r="BT128" t="s">
        <v>1671</v>
      </c>
      <c r="BU128" t="s">
        <v>1671</v>
      </c>
      <c r="BW128" t="s">
        <v>24</v>
      </c>
      <c r="BX128" t="s">
        <v>24</v>
      </c>
      <c r="BY128">
        <f>MATCH(A128, Standings!$AH$3:$AH$18, 0)</f>
        <v>16</v>
      </c>
      <c r="BZ128" s="183">
        <v>0.35044980818947352</v>
      </c>
      <c r="CA128" s="19" t="s">
        <v>52</v>
      </c>
      <c r="CB128">
        <v>127</v>
      </c>
      <c r="CC128">
        <v>127</v>
      </c>
      <c r="CD128">
        <v>127</v>
      </c>
      <c r="CE128">
        <v>127</v>
      </c>
      <c r="CF128">
        <v>127</v>
      </c>
      <c r="CG128">
        <v>127</v>
      </c>
      <c r="CH128">
        <v>127</v>
      </c>
      <c r="CI128">
        <v>127</v>
      </c>
      <c r="CJ128">
        <v>127</v>
      </c>
      <c r="CK128">
        <v>127</v>
      </c>
      <c r="CL128">
        <v>127</v>
      </c>
      <c r="CM128">
        <v>127</v>
      </c>
      <c r="CN128">
        <v>127</v>
      </c>
      <c r="CO128">
        <v>127</v>
      </c>
      <c r="CP128">
        <v>127</v>
      </c>
      <c r="CQ128">
        <v>127</v>
      </c>
      <c r="CR128">
        <v>127</v>
      </c>
      <c r="CS128">
        <v>127</v>
      </c>
      <c r="CT128">
        <v>127</v>
      </c>
      <c r="CU128">
        <v>127</v>
      </c>
      <c r="CV128">
        <v>127</v>
      </c>
      <c r="CW128">
        <v>127</v>
      </c>
      <c r="CX128">
        <v>127</v>
      </c>
      <c r="CY128">
        <v>127</v>
      </c>
      <c r="CZ128">
        <v>127</v>
      </c>
      <c r="DA128">
        <v>126</v>
      </c>
      <c r="DB128">
        <v>128</v>
      </c>
      <c r="DC128">
        <v>127</v>
      </c>
      <c r="DD128">
        <v>128</v>
      </c>
      <c r="DE128">
        <v>128</v>
      </c>
      <c r="DF128">
        <v>128</v>
      </c>
      <c r="DG128">
        <v>128</v>
      </c>
      <c r="DH128">
        <v>124</v>
      </c>
      <c r="DI128">
        <v>123</v>
      </c>
      <c r="DJ128">
        <v>124</v>
      </c>
      <c r="DK128">
        <v>123</v>
      </c>
      <c r="DL128">
        <v>119</v>
      </c>
      <c r="DM128">
        <v>114</v>
      </c>
      <c r="DN128">
        <v>108</v>
      </c>
    </row>
    <row r="129" spans="1:118" x14ac:dyDescent="0.35">
      <c r="A129">
        <v>50</v>
      </c>
      <c r="B129" s="86" t="s">
        <v>3</v>
      </c>
      <c r="C129" s="52" t="s">
        <v>102</v>
      </c>
      <c r="D129" t="s">
        <v>24</v>
      </c>
      <c r="F129" s="28">
        <f>VLOOKUP($A129, Calcs!$A$3:'Calcs'!$ALW$130, 95, FALSE)+VLOOKUP($A129, Calcs!$A$3:'Calcs'!$ALW$130, 97, FALSE)</f>
        <v>0</v>
      </c>
      <c r="G129" s="28">
        <f>VLOOKUP($A129, Calcs!$A$3:'Calcs'!$ALW$130, 96, FALSE)+VLOOKUP($A129, Calcs!$A$3:'Calcs'!$ALW$130, 98, FALSE)</f>
        <v>12</v>
      </c>
      <c r="I129" s="28">
        <f>VLOOKUP($A129, Calcs!$A$3:'Calcs'!$ALW$130, 99, FALSE)+VLOOKUP($A129, Calcs!$A$3:'Calcs'!$ALW$130, 101, FALSE)</f>
        <v>0</v>
      </c>
      <c r="J129" s="28">
        <f>VLOOKUP($A129, Calcs!$A$3:'Calcs'!$ALW$130, 100, FALSE)+VLOOKUP($A129, Calcs!$A$3:'Calcs'!$ALW$130, 102, FALSE)</f>
        <v>9</v>
      </c>
      <c r="L129" s="28">
        <f>VLOOKUP($A129, Calcs!$A$3:'Calcs'!$ALW$130, 119, FALSE)</f>
        <v>0</v>
      </c>
      <c r="M129" s="28">
        <f>VLOOKUP($A129, Calcs!$A$3:'Calcs'!$ALW$130, 120, FALSE)</f>
        <v>1</v>
      </c>
      <c r="O129" s="202">
        <f>VLOOKUP($A129, Calcs!$A$3:'Calcs'!$ALW$130, 302, FALSE)/X129</f>
        <v>9.8000000000000007</v>
      </c>
      <c r="P129" s="202">
        <f>VLOOKUP($A129, Calcs!$A$3:'Calcs'!$ALW$130, 394, FALSE)/X129</f>
        <v>27.16</v>
      </c>
      <c r="Q129" s="202">
        <f t="shared" si="81"/>
        <v>-17.36</v>
      </c>
      <c r="R129" s="202">
        <f>O129/(VLOOKUP($A129,Calcs!$A$3:'Calcs'!$ALW$130,485,FALSE)/X129)</f>
        <v>1.6896551724137934</v>
      </c>
      <c r="S129" s="187">
        <f>VLOOKUP($A129, Calcs!$A$3:'Calcs'!$ALW$130, 210, FALSE)/X129</f>
        <v>0.61796238794527636</v>
      </c>
      <c r="T129" s="43">
        <f>VLOOKUP($A129, Calcs!$A$3:'Calcs'!$ALW$130, 576, FALSE)/X129</f>
        <v>-8.9563999999999986</v>
      </c>
      <c r="U129">
        <f>VLOOKUP($A129, Calcs!$A$3:'Calcs'!$ALW$130, 667, FALSE)/X129</f>
        <v>22.8</v>
      </c>
      <c r="V129">
        <f>VLOOKUP($A129, Calcs!$A$3:'Calcs'!$ALW$130, 758, FALSE)/X129</f>
        <v>12.26</v>
      </c>
      <c r="X129" s="202">
        <f>VLOOKUP($A129, Calcs!$A$3:'Calcs'!$ALW$130, 9, FALSE)</f>
        <v>12.5</v>
      </c>
      <c r="Y129" s="43">
        <f t="shared" si="82"/>
        <v>10.380641149231048</v>
      </c>
      <c r="Z129" s="43">
        <f t="shared" si="83"/>
        <v>0.66314961113078086</v>
      </c>
      <c r="AA129" s="43">
        <f t="shared" si="84"/>
        <v>-8.4036000000000008</v>
      </c>
      <c r="AB129">
        <f t="shared" si="85"/>
        <v>22.8</v>
      </c>
      <c r="AC129">
        <f t="shared" si="86"/>
        <v>12.26</v>
      </c>
      <c r="AD129">
        <f t="shared" si="87"/>
        <v>0</v>
      </c>
      <c r="AE129" s="43">
        <f t="shared" si="88"/>
        <v>3.5014282800023193</v>
      </c>
      <c r="AH129" s="94">
        <v>0</v>
      </c>
      <c r="AI129" s="94">
        <v>10</v>
      </c>
      <c r="AL129" s="28">
        <f t="shared" si="89"/>
        <v>10</v>
      </c>
      <c r="AN129" s="44">
        <v>128</v>
      </c>
      <c r="AO129" s="77">
        <f t="shared" si="90"/>
        <v>128</v>
      </c>
      <c r="AP129" s="45">
        <f t="shared" si="91"/>
        <v>0</v>
      </c>
      <c r="AQ129" s="46">
        <f t="shared" si="92"/>
        <v>9.8647941633850669E-2</v>
      </c>
      <c r="AR129" s="43">
        <f t="shared" si="93"/>
        <v>0</v>
      </c>
      <c r="AS129" s="43">
        <f t="shared" si="94"/>
        <v>0</v>
      </c>
      <c r="AT129" s="43">
        <f t="shared" si="95"/>
        <v>0</v>
      </c>
      <c r="AU129" s="43">
        <f t="shared" si="96"/>
        <v>4.2780748663101553E-2</v>
      </c>
      <c r="AV129" s="43">
        <f t="shared" si="97"/>
        <v>2.9953331961997936E-2</v>
      </c>
      <c r="AW129" s="43">
        <f t="shared" si="98"/>
        <v>0.86293590491911754</v>
      </c>
      <c r="AX129" s="43">
        <f t="shared" si="99"/>
        <v>0</v>
      </c>
      <c r="AY129" s="43">
        <f t="shared" si="100"/>
        <v>0</v>
      </c>
      <c r="AZ129" s="43">
        <f t="shared" si="101"/>
        <v>0.1888887177010766</v>
      </c>
      <c r="BA129" s="43">
        <f t="shared" si="102"/>
        <v>3.6988110964332896E-2</v>
      </c>
      <c r="BB129" s="43">
        <f t="shared" si="103"/>
        <v>3.003003003003003E-2</v>
      </c>
      <c r="BC129">
        <v>40</v>
      </c>
      <c r="BE129">
        <f>VLOOKUP($A129, Calcs!$A$3:'Calcs'!$ALW$130, 845, FALSE)</f>
        <v>12.78125</v>
      </c>
      <c r="BF129" s="43">
        <v>0.33333333333333331</v>
      </c>
      <c r="BG129">
        <f>IF(A129&lt;17, SoC!P$3, IF(A129&lt;33, SoC!P$4, IF(A129&lt;49, SoC!P$5, IF(A129&lt;65, SoC!P$6, IF(A129&lt;81, SoC!P$7, IF(A129&lt;97, SoC!P$8, SoC!P$9))))))</f>
        <v>1.0731229344487323</v>
      </c>
      <c r="BH129" s="43">
        <v>0</v>
      </c>
      <c r="BI129" s="43">
        <v>4.2780748663101553E-2</v>
      </c>
      <c r="BJ129" s="43">
        <v>3.5014282800023193</v>
      </c>
      <c r="BK129" s="183">
        <v>9.8626908040956057E-2</v>
      </c>
      <c r="BL129">
        <f>VLOOKUP($A129, Calcs!$A$3:'Calcs'!$BAA$130, 1025, FALSE)</f>
        <v>1574</v>
      </c>
      <c r="BM129" s="554">
        <v>1.3</v>
      </c>
      <c r="BN129" s="43">
        <f t="shared" si="104"/>
        <v>0.31404921276920289</v>
      </c>
      <c r="BO129" s="43" t="str">
        <f t="shared" si="105"/>
        <v>F</v>
      </c>
      <c r="BP129" s="187">
        <f t="shared" si="106"/>
        <v>-9.8683544856426266</v>
      </c>
      <c r="BQ129" s="48" t="s">
        <v>486</v>
      </c>
      <c r="BR129" t="s">
        <v>1962</v>
      </c>
      <c r="BS129" t="str">
        <f t="shared" si="107"/>
        <v>Wild</v>
      </c>
      <c r="BT129" t="s">
        <v>1671</v>
      </c>
      <c r="BU129" t="s">
        <v>1671</v>
      </c>
      <c r="BW129" t="s">
        <v>24</v>
      </c>
      <c r="BX129" t="s">
        <v>24</v>
      </c>
      <c r="BY129">
        <f>MATCH(A129, Standings!$N$21:$N$36, 0)</f>
        <v>16</v>
      </c>
      <c r="BZ129" s="183">
        <v>0.39055148671020939</v>
      </c>
      <c r="CA129" s="22" t="s">
        <v>102</v>
      </c>
      <c r="CB129">
        <v>128</v>
      </c>
      <c r="CC129">
        <v>128</v>
      </c>
      <c r="CD129">
        <v>128</v>
      </c>
      <c r="CE129">
        <v>128</v>
      </c>
      <c r="CF129">
        <v>128</v>
      </c>
      <c r="CG129">
        <v>128</v>
      </c>
      <c r="CH129">
        <v>128</v>
      </c>
      <c r="CI129">
        <v>128</v>
      </c>
      <c r="CJ129">
        <v>128</v>
      </c>
      <c r="CK129">
        <v>128</v>
      </c>
      <c r="CL129">
        <v>128</v>
      </c>
      <c r="CM129">
        <v>128</v>
      </c>
      <c r="CN129">
        <v>128</v>
      </c>
      <c r="CO129">
        <v>128</v>
      </c>
      <c r="CP129">
        <v>128</v>
      </c>
      <c r="CQ129">
        <v>128</v>
      </c>
      <c r="CR129">
        <v>128</v>
      </c>
      <c r="CS129">
        <v>128</v>
      </c>
      <c r="CT129">
        <v>128</v>
      </c>
      <c r="CU129">
        <v>128</v>
      </c>
      <c r="CV129">
        <v>128</v>
      </c>
      <c r="CW129">
        <v>128</v>
      </c>
      <c r="CX129">
        <v>128</v>
      </c>
      <c r="CY129">
        <v>128</v>
      </c>
      <c r="CZ129">
        <v>128</v>
      </c>
      <c r="DA129">
        <v>128</v>
      </c>
      <c r="DB129">
        <v>127</v>
      </c>
      <c r="DC129">
        <v>126</v>
      </c>
      <c r="DD129">
        <v>127</v>
      </c>
      <c r="DE129">
        <v>127</v>
      </c>
      <c r="DF129">
        <v>127</v>
      </c>
      <c r="DG129">
        <v>127</v>
      </c>
      <c r="DH129">
        <v>127</v>
      </c>
      <c r="DI129">
        <v>127</v>
      </c>
      <c r="DJ129">
        <v>127</v>
      </c>
      <c r="DK129">
        <v>126</v>
      </c>
      <c r="DL129">
        <v>113</v>
      </c>
      <c r="DM129">
        <v>103</v>
      </c>
      <c r="DN129">
        <v>95</v>
      </c>
    </row>
    <row r="130" spans="1:118" x14ac:dyDescent="0.35">
      <c r="CB130">
        <v>129</v>
      </c>
      <c r="CC130">
        <v>129</v>
      </c>
      <c r="CD130">
        <v>129</v>
      </c>
      <c r="CE130">
        <v>129</v>
      </c>
      <c r="CF130">
        <v>129</v>
      </c>
      <c r="CG130">
        <v>129</v>
      </c>
      <c r="CH130">
        <v>129</v>
      </c>
      <c r="CI130">
        <v>129</v>
      </c>
      <c r="CJ130">
        <v>129</v>
      </c>
      <c r="CK130">
        <v>129</v>
      </c>
      <c r="CL130">
        <v>129</v>
      </c>
      <c r="CM130">
        <v>129</v>
      </c>
      <c r="CN130">
        <v>129</v>
      </c>
      <c r="CO130">
        <v>129</v>
      </c>
      <c r="CP130">
        <v>129</v>
      </c>
      <c r="CQ130">
        <v>129</v>
      </c>
      <c r="CR130">
        <v>129</v>
      </c>
      <c r="CS130">
        <v>129</v>
      </c>
      <c r="CT130">
        <v>129</v>
      </c>
      <c r="CU130">
        <v>129</v>
      </c>
    </row>
    <row r="131" spans="1:118" x14ac:dyDescent="0.35">
      <c r="CB131">
        <v>130</v>
      </c>
      <c r="CC131">
        <v>130</v>
      </c>
      <c r="CD131">
        <v>130</v>
      </c>
      <c r="CE131">
        <v>130</v>
      </c>
      <c r="CF131">
        <v>130</v>
      </c>
      <c r="CG131">
        <v>130</v>
      </c>
      <c r="CH131">
        <v>130</v>
      </c>
      <c r="CI131">
        <v>130</v>
      </c>
      <c r="CJ131">
        <v>130</v>
      </c>
      <c r="CK131">
        <v>130</v>
      </c>
      <c r="CL131">
        <v>130</v>
      </c>
      <c r="CM131">
        <v>130</v>
      </c>
      <c r="CN131">
        <v>130</v>
      </c>
      <c r="CO131">
        <v>130</v>
      </c>
      <c r="CP131">
        <v>130</v>
      </c>
      <c r="CQ131">
        <v>130</v>
      </c>
      <c r="CR131">
        <v>130</v>
      </c>
      <c r="CS131">
        <v>130</v>
      </c>
      <c r="CT131">
        <v>130</v>
      </c>
      <c r="CU131">
        <v>130</v>
      </c>
    </row>
    <row r="132" spans="1:118" x14ac:dyDescent="0.35">
      <c r="CB132">
        <v>131</v>
      </c>
      <c r="CC132">
        <v>131</v>
      </c>
      <c r="CD132">
        <v>131</v>
      </c>
      <c r="CE132">
        <v>131</v>
      </c>
      <c r="CF132">
        <v>131</v>
      </c>
      <c r="CG132">
        <v>131</v>
      </c>
      <c r="CH132">
        <v>131</v>
      </c>
      <c r="CI132">
        <v>131</v>
      </c>
      <c r="CJ132">
        <v>131</v>
      </c>
      <c r="CK132">
        <v>131</v>
      </c>
      <c r="CL132">
        <v>131</v>
      </c>
      <c r="CM132">
        <v>131</v>
      </c>
      <c r="CN132">
        <v>131</v>
      </c>
      <c r="CO132">
        <v>131</v>
      </c>
      <c r="CP132">
        <v>131</v>
      </c>
      <c r="CQ132">
        <v>131</v>
      </c>
      <c r="CR132">
        <v>131</v>
      </c>
      <c r="CS132">
        <v>131</v>
      </c>
      <c r="CT132">
        <v>131</v>
      </c>
      <c r="CU132">
        <v>131</v>
      </c>
    </row>
    <row r="133" spans="1:118" x14ac:dyDescent="0.35">
      <c r="CB133">
        <v>132</v>
      </c>
      <c r="CC133">
        <v>132</v>
      </c>
      <c r="CD133">
        <v>132</v>
      </c>
      <c r="CE133">
        <v>132</v>
      </c>
      <c r="CF133">
        <v>132</v>
      </c>
      <c r="CG133">
        <v>132</v>
      </c>
      <c r="CH133">
        <v>132</v>
      </c>
      <c r="CI133">
        <v>132</v>
      </c>
      <c r="CJ133">
        <v>132</v>
      </c>
      <c r="CK133">
        <v>132</v>
      </c>
      <c r="CL133">
        <v>132</v>
      </c>
      <c r="CM133">
        <v>132</v>
      </c>
      <c r="CN133">
        <v>132</v>
      </c>
      <c r="CO133">
        <v>132</v>
      </c>
      <c r="CP133">
        <v>132</v>
      </c>
      <c r="CQ133">
        <v>132</v>
      </c>
      <c r="CR133">
        <v>132</v>
      </c>
      <c r="CS133">
        <v>132</v>
      </c>
      <c r="CT133">
        <v>132</v>
      </c>
      <c r="CU133">
        <v>132</v>
      </c>
    </row>
  </sheetData>
  <sortState xmlns:xlrd2="http://schemas.microsoft.com/office/spreadsheetml/2017/richdata2" ref="A2:DN134">
    <sortCondition descending="1" ref="BK2:BK134"/>
  </sortState>
  <conditionalFormatting sqref="AR2:AR3">
    <cfRule type="cellIs" dxfId="188" priority="38" operator="greaterThan">
      <formula>1</formula>
    </cfRule>
  </conditionalFormatting>
  <conditionalFormatting sqref="AT2:BA2 AR2:AR3 AT3:AZ3 BA2:BA129 AW2:AW129">
    <cfRule type="cellIs" dxfId="187" priority="41" operator="equal">
      <formula>1</formula>
    </cfRule>
  </conditionalFormatting>
  <conditionalFormatting sqref="BB2:BB12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86" priority="39" operator="equal">
      <formula>1</formula>
    </cfRule>
  </conditionalFormatting>
  <conditionalFormatting sqref="AS2:AS3">
    <cfRule type="cellIs" dxfId="185" priority="35" operator="greaterThan">
      <formula>1</formula>
    </cfRule>
  </conditionalFormatting>
  <conditionalFormatting sqref="AS2:AS3">
    <cfRule type="cellIs" dxfId="184" priority="36" operator="equal">
      <formula>1</formula>
    </cfRule>
  </conditionalFormatting>
  <conditionalFormatting sqref="AP2:AP129">
    <cfRule type="colorScale" priority="3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R4:AR129">
    <cfRule type="cellIs" dxfId="183" priority="22" operator="greaterThan">
      <formula>1</formula>
    </cfRule>
  </conditionalFormatting>
  <conditionalFormatting sqref="AT4:AZ129 AR4:AR129">
    <cfRule type="cellIs" dxfId="182" priority="25" operator="equal">
      <formula>1</formula>
    </cfRule>
  </conditionalFormatting>
  <conditionalFormatting sqref="BB4:BB129">
    <cfRule type="cellIs" dxfId="181" priority="23" operator="equal">
      <formula>1</formula>
    </cfRule>
  </conditionalFormatting>
  <conditionalFormatting sqref="AS4:AS129">
    <cfRule type="cellIs" dxfId="180" priority="19" operator="greaterThan">
      <formula>1</formula>
    </cfRule>
  </conditionalFormatting>
  <conditionalFormatting sqref="AS4:AS129">
    <cfRule type="cellIs" dxfId="179" priority="20" operator="equal">
      <formula>1</formula>
    </cfRule>
  </conditionalFormatting>
  <conditionalFormatting sqref="BA3:BA129">
    <cfRule type="cellIs" dxfId="178" priority="17" operator="equal">
      <formula>1</formula>
    </cfRule>
  </conditionalFormatting>
  <conditionalFormatting sqref="AR2:AR129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2:AS129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T2:AT129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U2:AU129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V2:AV129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2:AW129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X2:AX129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2:AY129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Z2:AZ129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A2:BA129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52" operator="equal" id="{ACB8D16E-873A-4885-A8A6-8D4D83CA68EE}">
            <xm:f>'[Dice Game.xlsx]Conf Standings'!#REF!</xm:f>
            <x14:dxf>
              <fill>
                <patternFill>
                  <bgColor theme="0" tint="-0.14996795556505021"/>
                </patternFill>
              </fill>
            </x14:dxf>
          </x14:cfRule>
          <x14:cfRule type="cellIs" priority="53" operator="equal" id="{C31EF136-45B9-4E08-8D38-44BC4141C9A0}">
            <xm:f>'[Dice Game.xlsx]Conf Standings'!#REF!</xm:f>
            <x14:dxf>
              <fill>
                <patternFill>
                  <bgColor theme="0" tint="-0.14996795556505021"/>
                </patternFill>
              </fill>
            </x14:dxf>
          </x14:cfRule>
          <xm:sqref>B18:B33</xm:sqref>
        </x14:conditionalFormatting>
        <x14:conditionalFormatting xmlns:xm="http://schemas.microsoft.com/office/excel/2006/main">
          <x14:cfRule type="cellIs" priority="50" operator="equal" id="{8739C3F8-9762-4A42-9848-9690A3365946}">
            <xm:f>'[Dice Game.xlsx]Conf Standings'!#REF!</xm:f>
            <x14:dxf>
              <fill>
                <patternFill>
                  <bgColor theme="0" tint="-0.14996795556505021"/>
                </patternFill>
              </fill>
            </x14:dxf>
          </x14:cfRule>
          <x14:cfRule type="cellIs" priority="51" operator="equal" id="{7F33E7F4-FC71-4F07-B96B-CE6A8DB9C7AD}">
            <xm:f>'[Dice Game.xlsx]Conf Standings'!#REF!</xm:f>
            <x14:dxf>
              <fill>
                <patternFill>
                  <bgColor theme="0" tint="-0.14996795556505021"/>
                </patternFill>
              </fill>
            </x14:dxf>
          </x14:cfRule>
          <xm:sqref>CA18:CA33</xm:sqref>
        </x14:conditionalFormatting>
        <x14:conditionalFormatting xmlns:xm="http://schemas.microsoft.com/office/excel/2006/main">
          <x14:cfRule type="cellIs" priority="14" operator="equal" id="{154C7E8C-3F63-4AFE-B1E4-E581D67B9F35}">
            <xm:f>Standings!$V$47</xm:f>
            <x14:dxf>
              <fill>
                <patternFill>
                  <bgColor theme="5" tint="0.79998168889431442"/>
                </patternFill>
              </fill>
            </x14:dxf>
          </x14:cfRule>
          <x14:cfRule type="cellIs" priority="15" operator="equal" id="{1D137C2B-37E7-41F2-8666-F39B3B07192B}">
            <xm:f>Standings!$V$46</xm:f>
            <x14:dxf>
              <fill>
                <patternFill>
                  <bgColor theme="9" tint="0.79998168889431442"/>
                </patternFill>
              </fill>
            </x14:dxf>
          </x14:cfRule>
          <xm:sqref>C2:C129</xm:sqref>
        </x14:conditionalFormatting>
        <x14:conditionalFormatting xmlns:xm="http://schemas.microsoft.com/office/excel/2006/main">
          <x14:cfRule type="cellIs" priority="12" operator="equal" id="{4D263766-FC66-4B1F-A6D5-8855B668BC42}">
            <xm:f>Standings!$W$47</xm:f>
            <x14:dxf>
              <fill>
                <patternFill>
                  <bgColor theme="5" tint="0.79998168889431442"/>
                </patternFill>
              </fill>
            </x14:dxf>
          </x14:cfRule>
          <x14:cfRule type="cellIs" priority="13" operator="equal" id="{B6472953-4B49-49EA-9874-AFC832D5D571}">
            <xm:f>Standings!$W$46</xm:f>
            <x14:dxf>
              <fill>
                <patternFill>
                  <bgColor theme="9" tint="0.79998168889431442"/>
                </patternFill>
              </fill>
            </x14:dxf>
          </x14:cfRule>
          <xm:sqref>AN2:AN129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530E9-3BDD-4456-B3AF-2E90E3C67514}">
  <dimension ref="B1:P128"/>
  <sheetViews>
    <sheetView topLeftCell="A91" workbookViewId="0">
      <selection activeCell="H1" sqref="H1:H128"/>
    </sheetView>
  </sheetViews>
  <sheetFormatPr defaultRowHeight="14.5" x14ac:dyDescent="0.35"/>
  <cols>
    <col min="4" max="4" width="17.26953125" customWidth="1"/>
  </cols>
  <sheetData>
    <row r="1" spans="2:16" x14ac:dyDescent="0.35">
      <c r="B1">
        <v>1</v>
      </c>
      <c r="C1">
        <v>72</v>
      </c>
      <c r="D1" s="21" t="s">
        <v>12</v>
      </c>
      <c r="E1" s="183">
        <v>0.99722768391660677</v>
      </c>
      <c r="F1">
        <v>160</v>
      </c>
      <c r="G1">
        <v>333</v>
      </c>
      <c r="H1">
        <f t="shared" ref="H1:H32" si="0">G1+F1</f>
        <v>493</v>
      </c>
    </row>
    <row r="2" spans="2:16" x14ac:dyDescent="0.35">
      <c r="B2">
        <v>2</v>
      </c>
      <c r="C2">
        <v>42</v>
      </c>
      <c r="D2" s="23" t="s">
        <v>110</v>
      </c>
      <c r="E2" s="183">
        <v>0.95123166606348908</v>
      </c>
      <c r="F2">
        <v>153</v>
      </c>
      <c r="G2">
        <v>236</v>
      </c>
      <c r="H2">
        <f t="shared" si="0"/>
        <v>389</v>
      </c>
    </row>
    <row r="3" spans="2:16" x14ac:dyDescent="0.35">
      <c r="B3">
        <v>3</v>
      </c>
      <c r="C3">
        <v>48</v>
      </c>
      <c r="D3" s="23" t="s">
        <v>104</v>
      </c>
      <c r="E3" s="183">
        <v>0.91255548584178892</v>
      </c>
      <c r="F3">
        <v>147</v>
      </c>
      <c r="G3">
        <v>250</v>
      </c>
      <c r="H3">
        <f t="shared" si="0"/>
        <v>397</v>
      </c>
    </row>
    <row r="4" spans="2:16" x14ac:dyDescent="0.35">
      <c r="B4">
        <v>4</v>
      </c>
      <c r="C4">
        <v>13</v>
      </c>
      <c r="D4" s="25" t="s">
        <v>11</v>
      </c>
      <c r="E4" s="183">
        <v>0.89976634284048129</v>
      </c>
      <c r="F4">
        <v>144</v>
      </c>
      <c r="G4">
        <v>216</v>
      </c>
      <c r="H4">
        <f t="shared" si="0"/>
        <v>360</v>
      </c>
    </row>
    <row r="5" spans="2:16" x14ac:dyDescent="0.35">
      <c r="B5">
        <v>5</v>
      </c>
      <c r="C5">
        <v>56</v>
      </c>
      <c r="D5" s="22" t="s">
        <v>96</v>
      </c>
      <c r="E5" s="183">
        <v>0.89620059051123913</v>
      </c>
      <c r="F5">
        <v>144</v>
      </c>
      <c r="G5">
        <v>225</v>
      </c>
      <c r="H5">
        <f t="shared" si="0"/>
        <v>369</v>
      </c>
    </row>
    <row r="6" spans="2:16" x14ac:dyDescent="0.35">
      <c r="B6">
        <v>6</v>
      </c>
      <c r="C6">
        <v>125</v>
      </c>
      <c r="D6" s="90" t="s">
        <v>342</v>
      </c>
      <c r="E6" s="183">
        <v>0.89022469558383477</v>
      </c>
      <c r="F6">
        <v>143</v>
      </c>
      <c r="G6">
        <v>240</v>
      </c>
      <c r="H6">
        <f t="shared" si="0"/>
        <v>383</v>
      </c>
      <c r="O6">
        <v>205</v>
      </c>
      <c r="P6">
        <v>1830</v>
      </c>
    </row>
    <row r="7" spans="2:16" x14ac:dyDescent="0.35">
      <c r="B7">
        <v>7</v>
      </c>
      <c r="C7">
        <v>58</v>
      </c>
      <c r="D7" s="22" t="s">
        <v>94</v>
      </c>
      <c r="E7" s="183">
        <v>0.87224282570657508</v>
      </c>
      <c r="F7">
        <v>140</v>
      </c>
      <c r="G7">
        <v>185</v>
      </c>
      <c r="H7">
        <f t="shared" si="0"/>
        <v>325</v>
      </c>
      <c r="O7">
        <v>195</v>
      </c>
      <c r="P7">
        <v>1826</v>
      </c>
    </row>
    <row r="8" spans="2:16" x14ac:dyDescent="0.35">
      <c r="B8">
        <v>8</v>
      </c>
      <c r="C8">
        <v>117</v>
      </c>
      <c r="D8" s="90" t="s">
        <v>334</v>
      </c>
      <c r="E8" s="183">
        <v>0.86985627952015798</v>
      </c>
      <c r="F8">
        <v>140</v>
      </c>
      <c r="G8">
        <v>206</v>
      </c>
      <c r="H8">
        <f t="shared" si="0"/>
        <v>346</v>
      </c>
      <c r="O8">
        <v>185</v>
      </c>
      <c r="P8">
        <v>1822</v>
      </c>
    </row>
    <row r="9" spans="2:16" x14ac:dyDescent="0.35">
      <c r="B9">
        <v>9</v>
      </c>
      <c r="C9">
        <v>107</v>
      </c>
      <c r="D9" s="19" t="s">
        <v>46</v>
      </c>
      <c r="E9" s="183">
        <v>0.86828752036026902</v>
      </c>
      <c r="F9">
        <v>139</v>
      </c>
      <c r="G9">
        <v>179</v>
      </c>
      <c r="H9">
        <f t="shared" si="0"/>
        <v>318</v>
      </c>
      <c r="O9">
        <v>175</v>
      </c>
      <c r="P9">
        <v>1818</v>
      </c>
    </row>
    <row r="10" spans="2:16" x14ac:dyDescent="0.35">
      <c r="B10">
        <v>10</v>
      </c>
      <c r="C10">
        <v>109</v>
      </c>
      <c r="D10" s="19" t="s">
        <v>44</v>
      </c>
      <c r="E10" s="183">
        <v>0.84947087869920124</v>
      </c>
      <c r="F10">
        <v>136</v>
      </c>
      <c r="G10">
        <v>257</v>
      </c>
      <c r="H10">
        <f t="shared" si="0"/>
        <v>393</v>
      </c>
      <c r="O10">
        <v>165</v>
      </c>
      <c r="P10">
        <v>1814</v>
      </c>
    </row>
    <row r="11" spans="2:16" x14ac:dyDescent="0.35">
      <c r="B11">
        <v>11</v>
      </c>
      <c r="C11">
        <v>87</v>
      </c>
      <c r="D11" s="20" t="s">
        <v>66</v>
      </c>
      <c r="E11" s="183">
        <v>0.84785933157695315</v>
      </c>
      <c r="F11">
        <v>136</v>
      </c>
      <c r="G11">
        <v>191</v>
      </c>
      <c r="H11">
        <f t="shared" si="0"/>
        <v>327</v>
      </c>
      <c r="O11">
        <v>155</v>
      </c>
      <c r="P11">
        <v>1810</v>
      </c>
    </row>
    <row r="12" spans="2:16" x14ac:dyDescent="0.35">
      <c r="B12">
        <v>12</v>
      </c>
      <c r="C12">
        <v>114</v>
      </c>
      <c r="D12" s="90" t="s">
        <v>331</v>
      </c>
      <c r="E12" s="183">
        <v>0.83122380927033801</v>
      </c>
      <c r="F12">
        <v>133</v>
      </c>
      <c r="G12">
        <v>167</v>
      </c>
      <c r="H12">
        <f t="shared" si="0"/>
        <v>300</v>
      </c>
      <c r="O12">
        <v>145</v>
      </c>
      <c r="P12">
        <v>1806</v>
      </c>
    </row>
    <row r="13" spans="2:16" x14ac:dyDescent="0.35">
      <c r="B13">
        <v>13</v>
      </c>
      <c r="C13">
        <v>77</v>
      </c>
      <c r="D13" s="21" t="s">
        <v>76</v>
      </c>
      <c r="E13" s="183">
        <v>0.82959342066499908</v>
      </c>
      <c r="F13">
        <v>133</v>
      </c>
      <c r="G13">
        <v>165</v>
      </c>
      <c r="H13">
        <f t="shared" si="0"/>
        <v>298</v>
      </c>
      <c r="O13">
        <v>135</v>
      </c>
      <c r="P13">
        <v>1802</v>
      </c>
    </row>
    <row r="14" spans="2:16" x14ac:dyDescent="0.35">
      <c r="B14">
        <v>14</v>
      </c>
      <c r="C14">
        <v>104</v>
      </c>
      <c r="D14" s="19" t="s">
        <v>49</v>
      </c>
      <c r="E14" s="183">
        <v>0.82730725178749975</v>
      </c>
      <c r="F14">
        <v>133</v>
      </c>
      <c r="G14">
        <v>145</v>
      </c>
      <c r="H14">
        <f t="shared" si="0"/>
        <v>278</v>
      </c>
      <c r="O14">
        <v>125</v>
      </c>
      <c r="P14">
        <v>1798</v>
      </c>
    </row>
    <row r="15" spans="2:16" x14ac:dyDescent="0.35">
      <c r="B15">
        <v>15</v>
      </c>
      <c r="C15">
        <v>70</v>
      </c>
      <c r="D15" s="21" t="s">
        <v>82</v>
      </c>
      <c r="E15" s="183">
        <v>0.80391752131048844</v>
      </c>
      <c r="F15">
        <v>129</v>
      </c>
      <c r="G15">
        <v>137</v>
      </c>
      <c r="H15">
        <f t="shared" si="0"/>
        <v>266</v>
      </c>
      <c r="O15">
        <v>115</v>
      </c>
      <c r="P15">
        <v>1794</v>
      </c>
    </row>
    <row r="16" spans="2:16" x14ac:dyDescent="0.35">
      <c r="B16">
        <v>16</v>
      </c>
      <c r="C16">
        <v>17</v>
      </c>
      <c r="D16" s="24" t="s">
        <v>135</v>
      </c>
      <c r="E16" s="183">
        <v>0.79780442836869991</v>
      </c>
      <c r="F16">
        <v>128</v>
      </c>
      <c r="G16">
        <v>168</v>
      </c>
      <c r="H16">
        <f t="shared" si="0"/>
        <v>296</v>
      </c>
      <c r="O16">
        <v>105</v>
      </c>
      <c r="P16">
        <v>1790</v>
      </c>
    </row>
    <row r="17" spans="2:16" x14ac:dyDescent="0.35">
      <c r="B17">
        <v>17</v>
      </c>
      <c r="C17">
        <v>19</v>
      </c>
      <c r="D17" s="24" t="s">
        <v>133</v>
      </c>
      <c r="E17" s="183">
        <v>0.7577692959070047</v>
      </c>
      <c r="F17">
        <v>122</v>
      </c>
      <c r="G17">
        <v>85</v>
      </c>
      <c r="H17">
        <f t="shared" si="0"/>
        <v>207</v>
      </c>
      <c r="O17">
        <v>95</v>
      </c>
      <c r="P17">
        <v>1786</v>
      </c>
    </row>
    <row r="18" spans="2:16" x14ac:dyDescent="0.35">
      <c r="B18">
        <v>18</v>
      </c>
      <c r="C18">
        <v>25</v>
      </c>
      <c r="D18" s="24" t="s">
        <v>127</v>
      </c>
      <c r="E18" s="183">
        <v>0.75344353640165429</v>
      </c>
      <c r="F18">
        <v>121</v>
      </c>
      <c r="G18">
        <v>141</v>
      </c>
      <c r="H18">
        <f t="shared" si="0"/>
        <v>262</v>
      </c>
      <c r="O18">
        <v>85</v>
      </c>
      <c r="P18">
        <v>1782</v>
      </c>
    </row>
    <row r="19" spans="2:16" x14ac:dyDescent="0.35">
      <c r="B19">
        <v>19</v>
      </c>
      <c r="C19">
        <v>11</v>
      </c>
      <c r="D19" s="25" t="s">
        <v>140</v>
      </c>
      <c r="E19" s="183">
        <v>0.75033377919569333</v>
      </c>
      <c r="F19">
        <v>121</v>
      </c>
      <c r="G19">
        <v>70</v>
      </c>
      <c r="H19">
        <f t="shared" si="0"/>
        <v>191</v>
      </c>
      <c r="O19">
        <v>75</v>
      </c>
      <c r="P19">
        <v>1778</v>
      </c>
    </row>
    <row r="20" spans="2:16" x14ac:dyDescent="0.35">
      <c r="B20">
        <v>20</v>
      </c>
      <c r="C20">
        <v>59</v>
      </c>
      <c r="D20" s="22" t="s">
        <v>93</v>
      </c>
      <c r="E20" s="183">
        <v>0.74960199886355039</v>
      </c>
      <c r="F20">
        <v>120</v>
      </c>
      <c r="G20">
        <v>70</v>
      </c>
      <c r="H20">
        <f t="shared" si="0"/>
        <v>190</v>
      </c>
      <c r="O20">
        <v>65</v>
      </c>
      <c r="P20">
        <v>1774</v>
      </c>
    </row>
    <row r="21" spans="2:16" x14ac:dyDescent="0.35">
      <c r="B21">
        <v>21</v>
      </c>
      <c r="C21">
        <v>38</v>
      </c>
      <c r="D21" s="23" t="s">
        <v>114</v>
      </c>
      <c r="E21" s="183">
        <v>0.74306473398290973</v>
      </c>
      <c r="F21">
        <v>119</v>
      </c>
      <c r="G21">
        <v>90</v>
      </c>
      <c r="H21">
        <f t="shared" si="0"/>
        <v>209</v>
      </c>
      <c r="O21">
        <v>55</v>
      </c>
      <c r="P21">
        <v>1770</v>
      </c>
    </row>
    <row r="22" spans="2:16" x14ac:dyDescent="0.35">
      <c r="B22">
        <v>22</v>
      </c>
      <c r="C22">
        <v>103</v>
      </c>
      <c r="D22" s="19" t="s">
        <v>50</v>
      </c>
      <c r="E22" s="183">
        <v>0.73712975570398365</v>
      </c>
      <c r="F22">
        <v>118</v>
      </c>
      <c r="G22">
        <v>98</v>
      </c>
      <c r="H22">
        <f t="shared" si="0"/>
        <v>216</v>
      </c>
    </row>
    <row r="23" spans="2:16" x14ac:dyDescent="0.35">
      <c r="B23">
        <v>23</v>
      </c>
      <c r="C23">
        <v>49</v>
      </c>
      <c r="D23" s="22" t="s">
        <v>103</v>
      </c>
      <c r="E23" s="183">
        <v>0.72332718541365992</v>
      </c>
      <c r="F23">
        <v>116</v>
      </c>
      <c r="G23">
        <v>110</v>
      </c>
      <c r="H23">
        <f t="shared" si="0"/>
        <v>226</v>
      </c>
    </row>
    <row r="24" spans="2:16" x14ac:dyDescent="0.35">
      <c r="B24">
        <v>24</v>
      </c>
      <c r="C24">
        <v>1</v>
      </c>
      <c r="D24" s="25" t="s">
        <v>150</v>
      </c>
      <c r="E24" s="183">
        <v>0.72111303852145381</v>
      </c>
      <c r="F24">
        <v>116</v>
      </c>
      <c r="G24">
        <v>122</v>
      </c>
      <c r="H24">
        <f t="shared" si="0"/>
        <v>238</v>
      </c>
    </row>
    <row r="25" spans="2:16" x14ac:dyDescent="0.35">
      <c r="B25">
        <v>25</v>
      </c>
      <c r="C25">
        <v>23</v>
      </c>
      <c r="D25" s="24" t="s">
        <v>129</v>
      </c>
      <c r="E25" s="183">
        <v>0.71744721195333239</v>
      </c>
      <c r="F25">
        <v>115</v>
      </c>
      <c r="G25">
        <v>98</v>
      </c>
      <c r="H25">
        <f t="shared" si="0"/>
        <v>213</v>
      </c>
    </row>
    <row r="26" spans="2:16" x14ac:dyDescent="0.35">
      <c r="B26">
        <v>26</v>
      </c>
      <c r="C26">
        <v>52</v>
      </c>
      <c r="D26" s="22" t="s">
        <v>100</v>
      </c>
      <c r="E26" s="183">
        <v>0.71430015405323466</v>
      </c>
      <c r="F26">
        <v>115</v>
      </c>
      <c r="G26">
        <v>82</v>
      </c>
      <c r="H26">
        <f t="shared" si="0"/>
        <v>197</v>
      </c>
    </row>
    <row r="27" spans="2:16" x14ac:dyDescent="0.35">
      <c r="B27">
        <v>27</v>
      </c>
      <c r="C27">
        <v>4</v>
      </c>
      <c r="D27" s="25" t="s">
        <v>147</v>
      </c>
      <c r="E27" s="183">
        <v>0.70365381097598467</v>
      </c>
      <c r="F27">
        <v>113</v>
      </c>
      <c r="G27">
        <v>116</v>
      </c>
      <c r="H27">
        <f t="shared" si="0"/>
        <v>229</v>
      </c>
    </row>
    <row r="28" spans="2:16" x14ac:dyDescent="0.35">
      <c r="B28">
        <v>28</v>
      </c>
      <c r="C28">
        <v>94</v>
      </c>
      <c r="D28" s="20" t="s">
        <v>59</v>
      </c>
      <c r="E28" s="183">
        <v>0.65575840813392627</v>
      </c>
      <c r="F28">
        <v>105</v>
      </c>
      <c r="G28">
        <v>80</v>
      </c>
      <c r="H28">
        <f t="shared" si="0"/>
        <v>185</v>
      </c>
    </row>
    <row r="29" spans="2:16" x14ac:dyDescent="0.35">
      <c r="B29">
        <v>29</v>
      </c>
      <c r="C29">
        <v>124</v>
      </c>
      <c r="D29" s="90" t="s">
        <v>341</v>
      </c>
      <c r="E29" s="183">
        <v>0.65493783275404538</v>
      </c>
      <c r="F29">
        <v>105</v>
      </c>
      <c r="G29">
        <v>65</v>
      </c>
      <c r="H29">
        <f t="shared" si="0"/>
        <v>170</v>
      </c>
    </row>
    <row r="30" spans="2:16" x14ac:dyDescent="0.35">
      <c r="B30">
        <v>30</v>
      </c>
      <c r="C30">
        <v>32</v>
      </c>
      <c r="D30" s="24" t="s">
        <v>120</v>
      </c>
      <c r="E30" s="183">
        <v>0.63476701070308261</v>
      </c>
      <c r="F30">
        <v>102</v>
      </c>
      <c r="G30">
        <v>96</v>
      </c>
      <c r="H30">
        <f t="shared" si="0"/>
        <v>198</v>
      </c>
    </row>
    <row r="31" spans="2:16" x14ac:dyDescent="0.35">
      <c r="B31">
        <v>31</v>
      </c>
      <c r="C31">
        <v>100</v>
      </c>
      <c r="D31" s="19" t="s">
        <v>53</v>
      </c>
      <c r="E31" s="183">
        <v>0.62696833856605805</v>
      </c>
      <c r="F31">
        <v>101</v>
      </c>
      <c r="G31">
        <v>90</v>
      </c>
      <c r="H31">
        <f t="shared" si="0"/>
        <v>191</v>
      </c>
    </row>
    <row r="32" spans="2:16" x14ac:dyDescent="0.35">
      <c r="B32">
        <v>32</v>
      </c>
      <c r="C32">
        <v>121</v>
      </c>
      <c r="D32" s="90" t="s">
        <v>338</v>
      </c>
      <c r="E32" s="183">
        <v>0.62662319449602411</v>
      </c>
      <c r="F32">
        <v>101</v>
      </c>
      <c r="G32">
        <v>80</v>
      </c>
      <c r="H32">
        <f t="shared" si="0"/>
        <v>181</v>
      </c>
    </row>
    <row r="33" spans="2:8" x14ac:dyDescent="0.35">
      <c r="B33">
        <v>33</v>
      </c>
      <c r="C33">
        <v>82</v>
      </c>
      <c r="D33" s="20" t="s">
        <v>71</v>
      </c>
      <c r="E33" s="183">
        <v>0.61921091340033552</v>
      </c>
      <c r="F33">
        <v>100</v>
      </c>
      <c r="G33">
        <v>77</v>
      </c>
      <c r="H33">
        <f t="shared" ref="H33:H64" si="1">G33+F33</f>
        <v>177</v>
      </c>
    </row>
    <row r="34" spans="2:8" x14ac:dyDescent="0.35">
      <c r="B34">
        <v>34</v>
      </c>
      <c r="C34">
        <v>81</v>
      </c>
      <c r="D34" s="20" t="s">
        <v>72</v>
      </c>
      <c r="E34" s="183">
        <v>0.61763310758540235</v>
      </c>
      <c r="F34">
        <v>99</v>
      </c>
      <c r="G34">
        <v>60</v>
      </c>
      <c r="H34">
        <f t="shared" si="1"/>
        <v>159</v>
      </c>
    </row>
    <row r="35" spans="2:8" x14ac:dyDescent="0.35">
      <c r="B35">
        <v>35</v>
      </c>
      <c r="C35">
        <v>44</v>
      </c>
      <c r="D35" s="23" t="s">
        <v>108</v>
      </c>
      <c r="E35" s="183">
        <v>0.61642495585460211</v>
      </c>
      <c r="F35">
        <v>99</v>
      </c>
      <c r="G35">
        <v>81</v>
      </c>
      <c r="H35">
        <f t="shared" si="1"/>
        <v>180</v>
      </c>
    </row>
    <row r="36" spans="2:8" x14ac:dyDescent="0.35">
      <c r="B36">
        <v>36</v>
      </c>
      <c r="C36">
        <v>79</v>
      </c>
      <c r="D36" s="21" t="s">
        <v>74</v>
      </c>
      <c r="E36" s="183">
        <v>0.60530174914633528</v>
      </c>
      <c r="F36">
        <v>97</v>
      </c>
      <c r="G36">
        <v>20</v>
      </c>
      <c r="H36">
        <f t="shared" si="1"/>
        <v>117</v>
      </c>
    </row>
    <row r="37" spans="2:8" x14ac:dyDescent="0.35">
      <c r="B37">
        <v>37</v>
      </c>
      <c r="C37">
        <v>62</v>
      </c>
      <c r="D37" s="22" t="s">
        <v>90</v>
      </c>
      <c r="E37" s="183">
        <v>0.60227703843849056</v>
      </c>
      <c r="F37">
        <v>97</v>
      </c>
      <c r="G37">
        <v>30</v>
      </c>
      <c r="H37">
        <f t="shared" si="1"/>
        <v>127</v>
      </c>
    </row>
    <row r="38" spans="2:8" x14ac:dyDescent="0.35">
      <c r="B38">
        <v>38</v>
      </c>
      <c r="C38">
        <v>85</v>
      </c>
      <c r="D38" s="20" t="s">
        <v>68</v>
      </c>
      <c r="E38" s="183">
        <v>0.60133708266044195</v>
      </c>
      <c r="F38">
        <v>97</v>
      </c>
      <c r="G38">
        <v>50</v>
      </c>
      <c r="H38">
        <f t="shared" si="1"/>
        <v>147</v>
      </c>
    </row>
    <row r="39" spans="2:8" x14ac:dyDescent="0.35">
      <c r="B39">
        <v>39</v>
      </c>
      <c r="C39">
        <v>16</v>
      </c>
      <c r="D39" s="25" t="s">
        <v>136</v>
      </c>
      <c r="E39" s="183">
        <v>0.59914189416860686</v>
      </c>
      <c r="F39">
        <v>96</v>
      </c>
      <c r="G39">
        <v>30</v>
      </c>
      <c r="H39">
        <f t="shared" si="1"/>
        <v>126</v>
      </c>
    </row>
    <row r="40" spans="2:8" x14ac:dyDescent="0.35">
      <c r="B40">
        <v>40</v>
      </c>
      <c r="C40">
        <v>66</v>
      </c>
      <c r="D40" s="21" t="s">
        <v>86</v>
      </c>
      <c r="E40" s="183">
        <v>0.59825948781106209</v>
      </c>
      <c r="F40">
        <v>96</v>
      </c>
      <c r="G40">
        <v>68</v>
      </c>
      <c r="H40">
        <f t="shared" si="1"/>
        <v>164</v>
      </c>
    </row>
    <row r="41" spans="2:8" x14ac:dyDescent="0.35">
      <c r="B41">
        <v>41</v>
      </c>
      <c r="C41">
        <v>108</v>
      </c>
      <c r="D41" s="19" t="s">
        <v>45</v>
      </c>
      <c r="E41" s="183">
        <v>0.59685324237275783</v>
      </c>
      <c r="F41">
        <v>96</v>
      </c>
      <c r="G41">
        <v>95</v>
      </c>
      <c r="H41">
        <f t="shared" si="1"/>
        <v>191</v>
      </c>
    </row>
    <row r="42" spans="2:8" x14ac:dyDescent="0.35">
      <c r="B42">
        <v>42</v>
      </c>
      <c r="C42">
        <v>67</v>
      </c>
      <c r="D42" s="21" t="s">
        <v>85</v>
      </c>
      <c r="E42" s="183">
        <v>0.58916834362897619</v>
      </c>
      <c r="F42">
        <v>95</v>
      </c>
      <c r="G42">
        <v>67</v>
      </c>
      <c r="H42">
        <f t="shared" si="1"/>
        <v>162</v>
      </c>
    </row>
    <row r="43" spans="2:8" x14ac:dyDescent="0.35">
      <c r="B43">
        <v>43</v>
      </c>
      <c r="C43">
        <v>40</v>
      </c>
      <c r="D43" s="23" t="s">
        <v>112</v>
      </c>
      <c r="E43" s="183">
        <v>0.58430143930999556</v>
      </c>
      <c r="F43">
        <v>94</v>
      </c>
      <c r="G43">
        <v>84</v>
      </c>
      <c r="H43">
        <f t="shared" si="1"/>
        <v>178</v>
      </c>
    </row>
    <row r="44" spans="2:8" x14ac:dyDescent="0.35">
      <c r="B44">
        <v>44</v>
      </c>
      <c r="C44">
        <v>111</v>
      </c>
      <c r="D44" s="19" t="s">
        <v>42</v>
      </c>
      <c r="E44" s="183">
        <v>0.58016529379212656</v>
      </c>
      <c r="F44">
        <v>93</v>
      </c>
      <c r="G44">
        <v>30</v>
      </c>
      <c r="H44">
        <f t="shared" si="1"/>
        <v>123</v>
      </c>
    </row>
    <row r="45" spans="2:8" x14ac:dyDescent="0.35">
      <c r="B45">
        <v>45</v>
      </c>
      <c r="C45">
        <v>3</v>
      </c>
      <c r="D45" s="25" t="s">
        <v>148</v>
      </c>
      <c r="E45" s="183">
        <v>0.57377818445367612</v>
      </c>
      <c r="F45">
        <v>92</v>
      </c>
      <c r="G45">
        <v>68</v>
      </c>
      <c r="H45">
        <f t="shared" si="1"/>
        <v>160</v>
      </c>
    </row>
    <row r="46" spans="2:8" x14ac:dyDescent="0.35">
      <c r="B46">
        <v>46</v>
      </c>
      <c r="C46">
        <v>51</v>
      </c>
      <c r="D46" s="22" t="s">
        <v>101</v>
      </c>
      <c r="E46" s="183">
        <v>0.57303453247194758</v>
      </c>
      <c r="F46">
        <v>92</v>
      </c>
      <c r="G46">
        <v>56</v>
      </c>
      <c r="H46">
        <f t="shared" si="1"/>
        <v>148</v>
      </c>
    </row>
    <row r="47" spans="2:8" x14ac:dyDescent="0.35">
      <c r="B47">
        <v>47</v>
      </c>
      <c r="C47">
        <v>89</v>
      </c>
      <c r="D47" s="20" t="s">
        <v>64</v>
      </c>
      <c r="E47" s="183">
        <v>0.56944935107390082</v>
      </c>
      <c r="F47">
        <v>92</v>
      </c>
      <c r="G47">
        <v>62</v>
      </c>
      <c r="H47">
        <f t="shared" si="1"/>
        <v>154</v>
      </c>
    </row>
    <row r="48" spans="2:8" x14ac:dyDescent="0.35">
      <c r="B48">
        <v>48</v>
      </c>
      <c r="C48">
        <v>86</v>
      </c>
      <c r="D48" s="20" t="s">
        <v>67</v>
      </c>
      <c r="E48" s="183">
        <v>0.56827343106735106</v>
      </c>
      <c r="F48">
        <v>91</v>
      </c>
      <c r="G48">
        <v>73</v>
      </c>
      <c r="H48">
        <f t="shared" si="1"/>
        <v>164</v>
      </c>
    </row>
    <row r="49" spans="2:8" x14ac:dyDescent="0.35">
      <c r="B49">
        <v>49</v>
      </c>
      <c r="C49">
        <v>115</v>
      </c>
      <c r="D49" s="90" t="s">
        <v>332</v>
      </c>
      <c r="E49" s="183">
        <v>0.56570080353045826</v>
      </c>
      <c r="F49">
        <v>91</v>
      </c>
      <c r="G49">
        <v>40</v>
      </c>
      <c r="H49">
        <f t="shared" si="1"/>
        <v>131</v>
      </c>
    </row>
    <row r="50" spans="2:8" x14ac:dyDescent="0.35">
      <c r="B50">
        <v>50</v>
      </c>
      <c r="C50">
        <v>12</v>
      </c>
      <c r="D50" s="25" t="s">
        <v>139</v>
      </c>
      <c r="E50" s="183">
        <v>0.5614516636093988</v>
      </c>
      <c r="F50">
        <v>90</v>
      </c>
      <c r="G50">
        <v>91</v>
      </c>
      <c r="H50">
        <f t="shared" si="1"/>
        <v>181</v>
      </c>
    </row>
    <row r="51" spans="2:8" x14ac:dyDescent="0.35">
      <c r="B51">
        <v>51</v>
      </c>
      <c r="C51">
        <v>76</v>
      </c>
      <c r="D51" s="21" t="s">
        <v>77</v>
      </c>
      <c r="E51" s="183">
        <v>0.55881753299749948</v>
      </c>
      <c r="F51">
        <v>90</v>
      </c>
      <c r="G51">
        <v>52</v>
      </c>
      <c r="H51">
        <f t="shared" si="1"/>
        <v>142</v>
      </c>
    </row>
    <row r="52" spans="2:8" x14ac:dyDescent="0.35">
      <c r="B52">
        <v>52</v>
      </c>
      <c r="C52">
        <v>92</v>
      </c>
      <c r="D52" s="20" t="s">
        <v>61</v>
      </c>
      <c r="E52" s="183">
        <v>0.55834743493300543</v>
      </c>
      <c r="F52">
        <v>90</v>
      </c>
      <c r="G52">
        <v>30</v>
      </c>
      <c r="H52">
        <f t="shared" si="1"/>
        <v>120</v>
      </c>
    </row>
    <row r="53" spans="2:8" x14ac:dyDescent="0.35">
      <c r="B53">
        <v>53</v>
      </c>
      <c r="C53">
        <v>30</v>
      </c>
      <c r="D53" s="24" t="s">
        <v>122</v>
      </c>
      <c r="E53" s="183">
        <v>0.55701309868628646</v>
      </c>
      <c r="F53">
        <v>90</v>
      </c>
      <c r="G53">
        <v>60</v>
      </c>
      <c r="H53">
        <f t="shared" si="1"/>
        <v>150</v>
      </c>
    </row>
    <row r="54" spans="2:8" x14ac:dyDescent="0.35">
      <c r="B54">
        <v>54</v>
      </c>
      <c r="C54">
        <v>75</v>
      </c>
      <c r="D54" s="21" t="s">
        <v>78</v>
      </c>
      <c r="E54" s="183">
        <v>0.55670508415366138</v>
      </c>
      <c r="F54">
        <v>90</v>
      </c>
      <c r="G54">
        <v>40</v>
      </c>
      <c r="H54">
        <f t="shared" si="1"/>
        <v>130</v>
      </c>
    </row>
    <row r="55" spans="2:8" x14ac:dyDescent="0.35">
      <c r="B55">
        <v>55</v>
      </c>
      <c r="C55">
        <v>31</v>
      </c>
      <c r="D55" s="24" t="s">
        <v>121</v>
      </c>
      <c r="E55" s="183">
        <v>0.55259277607709756</v>
      </c>
      <c r="F55">
        <v>89</v>
      </c>
      <c r="G55">
        <v>68</v>
      </c>
      <c r="H55">
        <f t="shared" si="1"/>
        <v>157</v>
      </c>
    </row>
    <row r="56" spans="2:8" x14ac:dyDescent="0.35">
      <c r="B56">
        <v>56</v>
      </c>
      <c r="C56">
        <v>14</v>
      </c>
      <c r="D56" s="25" t="s">
        <v>138</v>
      </c>
      <c r="E56" s="183">
        <v>0.55232234570989558</v>
      </c>
      <c r="F56">
        <v>89</v>
      </c>
      <c r="G56">
        <v>67</v>
      </c>
      <c r="H56">
        <f t="shared" si="1"/>
        <v>156</v>
      </c>
    </row>
    <row r="57" spans="2:8" x14ac:dyDescent="0.35">
      <c r="B57">
        <v>57</v>
      </c>
      <c r="C57">
        <v>93</v>
      </c>
      <c r="D57" s="20" t="s">
        <v>60</v>
      </c>
      <c r="E57" s="183">
        <v>0.54581257305231079</v>
      </c>
      <c r="F57">
        <v>88</v>
      </c>
      <c r="G57">
        <v>25</v>
      </c>
      <c r="H57">
        <f t="shared" si="1"/>
        <v>113</v>
      </c>
    </row>
    <row r="58" spans="2:8" x14ac:dyDescent="0.35">
      <c r="B58">
        <v>58</v>
      </c>
      <c r="C58">
        <v>47</v>
      </c>
      <c r="D58" s="23" t="s">
        <v>105</v>
      </c>
      <c r="E58" s="183">
        <v>0.54003685840701343</v>
      </c>
      <c r="F58">
        <v>87</v>
      </c>
      <c r="G58">
        <v>40</v>
      </c>
      <c r="H58">
        <f t="shared" si="1"/>
        <v>127</v>
      </c>
    </row>
    <row r="59" spans="2:8" x14ac:dyDescent="0.35">
      <c r="B59">
        <v>59</v>
      </c>
      <c r="C59">
        <v>63</v>
      </c>
      <c r="D59" s="22" t="s">
        <v>89</v>
      </c>
      <c r="E59" s="183">
        <v>0.53778794947223119</v>
      </c>
      <c r="F59">
        <v>87</v>
      </c>
      <c r="G59">
        <v>20</v>
      </c>
      <c r="H59">
        <f t="shared" si="1"/>
        <v>107</v>
      </c>
    </row>
    <row r="60" spans="2:8" x14ac:dyDescent="0.35">
      <c r="B60">
        <v>60</v>
      </c>
      <c r="C60">
        <v>128</v>
      </c>
      <c r="D60" s="90" t="s">
        <v>345</v>
      </c>
      <c r="E60" s="183">
        <v>0.53458100916090412</v>
      </c>
      <c r="F60">
        <v>86</v>
      </c>
      <c r="G60">
        <v>30</v>
      </c>
      <c r="H60">
        <f t="shared" si="1"/>
        <v>116</v>
      </c>
    </row>
    <row r="61" spans="2:8" x14ac:dyDescent="0.35">
      <c r="B61">
        <v>61</v>
      </c>
      <c r="C61">
        <v>80</v>
      </c>
      <c r="D61" s="21" t="s">
        <v>73</v>
      </c>
      <c r="E61" s="183">
        <v>0.52069036350182252</v>
      </c>
      <c r="F61">
        <v>84</v>
      </c>
      <c r="G61">
        <v>72</v>
      </c>
      <c r="H61">
        <f t="shared" si="1"/>
        <v>156</v>
      </c>
    </row>
    <row r="62" spans="2:8" x14ac:dyDescent="0.35">
      <c r="B62">
        <v>62</v>
      </c>
      <c r="C62">
        <v>60</v>
      </c>
      <c r="D62" s="22" t="s">
        <v>92</v>
      </c>
      <c r="E62" s="183">
        <v>0.51686301006525148</v>
      </c>
      <c r="F62">
        <v>83</v>
      </c>
      <c r="G62">
        <v>47</v>
      </c>
      <c r="H62">
        <f t="shared" si="1"/>
        <v>130</v>
      </c>
    </row>
    <row r="63" spans="2:8" x14ac:dyDescent="0.35">
      <c r="B63">
        <v>63</v>
      </c>
      <c r="C63">
        <v>36</v>
      </c>
      <c r="D63" s="23" t="s">
        <v>116</v>
      </c>
      <c r="E63" s="183">
        <v>0.50538157943897521</v>
      </c>
      <c r="F63">
        <v>81</v>
      </c>
      <c r="G63">
        <v>38</v>
      </c>
      <c r="H63">
        <f t="shared" si="1"/>
        <v>119</v>
      </c>
    </row>
    <row r="64" spans="2:8" x14ac:dyDescent="0.35">
      <c r="B64">
        <v>64</v>
      </c>
      <c r="C64">
        <v>53</v>
      </c>
      <c r="D64" s="22" t="s">
        <v>99</v>
      </c>
      <c r="E64" s="183">
        <v>0.50404309863542862</v>
      </c>
      <c r="F64">
        <v>81</v>
      </c>
      <c r="G64">
        <v>15</v>
      </c>
      <c r="H64">
        <f t="shared" si="1"/>
        <v>96</v>
      </c>
    </row>
    <row r="65" spans="2:8" x14ac:dyDescent="0.35">
      <c r="B65">
        <v>65</v>
      </c>
      <c r="C65">
        <v>91</v>
      </c>
      <c r="D65" s="20" t="s">
        <v>62</v>
      </c>
      <c r="E65" s="183">
        <v>0.50056713001211739</v>
      </c>
      <c r="F65">
        <v>81</v>
      </c>
      <c r="G65">
        <v>40</v>
      </c>
      <c r="H65">
        <f t="shared" ref="H65:H96" si="2">G65+F65</f>
        <v>121</v>
      </c>
    </row>
    <row r="66" spans="2:8" x14ac:dyDescent="0.35">
      <c r="B66">
        <v>66</v>
      </c>
      <c r="C66">
        <v>21</v>
      </c>
      <c r="D66" s="24" t="s">
        <v>131</v>
      </c>
      <c r="E66" s="183">
        <v>0.49746150550076101</v>
      </c>
      <c r="F66">
        <v>80</v>
      </c>
      <c r="G66">
        <v>62</v>
      </c>
      <c r="H66">
        <f t="shared" si="2"/>
        <v>142</v>
      </c>
    </row>
    <row r="67" spans="2:8" x14ac:dyDescent="0.35">
      <c r="B67">
        <v>67</v>
      </c>
      <c r="C67">
        <v>116</v>
      </c>
      <c r="D67" s="90" t="s">
        <v>333</v>
      </c>
      <c r="E67" s="183">
        <v>0.49551347653817529</v>
      </c>
      <c r="F67">
        <v>80</v>
      </c>
      <c r="G67">
        <v>71</v>
      </c>
      <c r="H67">
        <f t="shared" si="2"/>
        <v>151</v>
      </c>
    </row>
    <row r="68" spans="2:8" x14ac:dyDescent="0.35">
      <c r="B68">
        <v>68</v>
      </c>
      <c r="C68">
        <v>43</v>
      </c>
      <c r="D68" s="23" t="s">
        <v>109</v>
      </c>
      <c r="E68" s="183">
        <v>0.49215488075826513</v>
      </c>
      <c r="F68">
        <v>79</v>
      </c>
      <c r="G68">
        <v>25</v>
      </c>
      <c r="H68">
        <f t="shared" si="2"/>
        <v>104</v>
      </c>
    </row>
    <row r="69" spans="2:8" x14ac:dyDescent="0.35">
      <c r="B69">
        <v>69</v>
      </c>
      <c r="C69">
        <v>55</v>
      </c>
      <c r="D69" s="22" t="s">
        <v>97</v>
      </c>
      <c r="E69" s="183">
        <v>0.49011682896979852</v>
      </c>
      <c r="F69">
        <v>79</v>
      </c>
      <c r="G69">
        <v>20</v>
      </c>
      <c r="H69">
        <f t="shared" si="2"/>
        <v>99</v>
      </c>
    </row>
    <row r="70" spans="2:8" x14ac:dyDescent="0.35">
      <c r="B70">
        <v>70</v>
      </c>
      <c r="C70">
        <v>83</v>
      </c>
      <c r="D70" s="20" t="s">
        <v>70</v>
      </c>
      <c r="E70" s="183">
        <v>0.48010786707198716</v>
      </c>
      <c r="F70">
        <v>77</v>
      </c>
      <c r="G70">
        <v>35</v>
      </c>
      <c r="H70">
        <f t="shared" si="2"/>
        <v>112</v>
      </c>
    </row>
    <row r="71" spans="2:8" x14ac:dyDescent="0.35">
      <c r="B71">
        <v>71</v>
      </c>
      <c r="C71">
        <v>119</v>
      </c>
      <c r="D71" s="90" t="s">
        <v>336</v>
      </c>
      <c r="E71" s="183">
        <v>0.47992031109822575</v>
      </c>
      <c r="F71">
        <v>77</v>
      </c>
      <c r="G71">
        <v>30</v>
      </c>
      <c r="H71">
        <f t="shared" si="2"/>
        <v>107</v>
      </c>
    </row>
    <row r="72" spans="2:8" x14ac:dyDescent="0.35">
      <c r="B72">
        <v>72</v>
      </c>
      <c r="C72">
        <v>57</v>
      </c>
      <c r="D72" s="22" t="s">
        <v>95</v>
      </c>
      <c r="E72" s="183">
        <v>0.47859817275585803</v>
      </c>
      <c r="F72">
        <v>77</v>
      </c>
      <c r="G72">
        <v>35</v>
      </c>
      <c r="H72">
        <f t="shared" si="2"/>
        <v>112</v>
      </c>
    </row>
    <row r="73" spans="2:8" x14ac:dyDescent="0.35">
      <c r="B73">
        <v>73</v>
      </c>
      <c r="C73">
        <v>122</v>
      </c>
      <c r="D73" s="90" t="s">
        <v>339</v>
      </c>
      <c r="E73" s="183">
        <v>0.47316682689969669</v>
      </c>
      <c r="F73">
        <v>76</v>
      </c>
      <c r="G73">
        <v>53</v>
      </c>
      <c r="H73">
        <f t="shared" si="2"/>
        <v>129</v>
      </c>
    </row>
    <row r="74" spans="2:8" x14ac:dyDescent="0.35">
      <c r="B74">
        <v>74</v>
      </c>
      <c r="C74">
        <v>5</v>
      </c>
      <c r="D74" s="25" t="s">
        <v>146</v>
      </c>
      <c r="E74" s="183">
        <v>0.46483583917633242</v>
      </c>
      <c r="F74">
        <v>75</v>
      </c>
      <c r="G74">
        <v>36</v>
      </c>
      <c r="H74">
        <f t="shared" si="2"/>
        <v>111</v>
      </c>
    </row>
    <row r="75" spans="2:8" x14ac:dyDescent="0.35">
      <c r="B75">
        <v>75</v>
      </c>
      <c r="C75">
        <v>7</v>
      </c>
      <c r="D75" s="25" t="s">
        <v>144</v>
      </c>
      <c r="E75" s="183">
        <v>0.46413771846081514</v>
      </c>
      <c r="F75">
        <v>75</v>
      </c>
      <c r="G75">
        <v>45</v>
      </c>
      <c r="H75">
        <f t="shared" si="2"/>
        <v>120</v>
      </c>
    </row>
    <row r="76" spans="2:8" x14ac:dyDescent="0.35">
      <c r="B76">
        <v>76</v>
      </c>
      <c r="C76">
        <v>90</v>
      </c>
      <c r="D76" s="20" t="s">
        <v>63</v>
      </c>
      <c r="E76" s="183">
        <v>0.46338138623394648</v>
      </c>
      <c r="F76">
        <v>75</v>
      </c>
      <c r="G76">
        <v>35</v>
      </c>
      <c r="H76">
        <f t="shared" si="2"/>
        <v>110</v>
      </c>
    </row>
    <row r="77" spans="2:8" x14ac:dyDescent="0.35">
      <c r="B77">
        <v>77</v>
      </c>
      <c r="C77">
        <v>24</v>
      </c>
      <c r="D77" s="24" t="s">
        <v>128</v>
      </c>
      <c r="E77" s="183">
        <v>0.45999195434508988</v>
      </c>
      <c r="F77">
        <v>74</v>
      </c>
      <c r="G77">
        <v>20</v>
      </c>
      <c r="H77">
        <f t="shared" si="2"/>
        <v>94</v>
      </c>
    </row>
    <row r="78" spans="2:8" x14ac:dyDescent="0.35">
      <c r="B78">
        <v>78</v>
      </c>
      <c r="C78">
        <v>46</v>
      </c>
      <c r="D78" s="23" t="s">
        <v>106</v>
      </c>
      <c r="E78" s="183">
        <v>0.45152993003332942</v>
      </c>
      <c r="F78">
        <v>73</v>
      </c>
      <c r="G78">
        <v>15</v>
      </c>
      <c r="H78">
        <f t="shared" si="2"/>
        <v>88</v>
      </c>
    </row>
    <row r="79" spans="2:8" x14ac:dyDescent="0.35">
      <c r="B79">
        <v>79</v>
      </c>
      <c r="C79">
        <v>88</v>
      </c>
      <c r="D79" s="20" t="s">
        <v>65</v>
      </c>
      <c r="E79" s="183">
        <v>0.45081930301180934</v>
      </c>
      <c r="F79">
        <v>73</v>
      </c>
      <c r="G79">
        <v>47</v>
      </c>
      <c r="H79">
        <f t="shared" si="2"/>
        <v>120</v>
      </c>
    </row>
    <row r="80" spans="2:8" x14ac:dyDescent="0.35">
      <c r="B80">
        <v>80</v>
      </c>
      <c r="C80">
        <v>105</v>
      </c>
      <c r="D80" s="19" t="s">
        <v>48</v>
      </c>
      <c r="E80" s="183">
        <v>0.45031307536905057</v>
      </c>
      <c r="F80">
        <v>73</v>
      </c>
      <c r="G80">
        <v>50</v>
      </c>
      <c r="H80">
        <f t="shared" si="2"/>
        <v>123</v>
      </c>
    </row>
    <row r="81" spans="2:8" x14ac:dyDescent="0.35">
      <c r="B81">
        <v>81</v>
      </c>
      <c r="C81">
        <v>39</v>
      </c>
      <c r="D81" s="23" t="s">
        <v>113</v>
      </c>
      <c r="E81" s="183">
        <v>0.44074302529024001</v>
      </c>
      <c r="F81">
        <v>71</v>
      </c>
      <c r="G81">
        <v>25</v>
      </c>
      <c r="H81">
        <f t="shared" si="2"/>
        <v>96</v>
      </c>
    </row>
    <row r="82" spans="2:8" x14ac:dyDescent="0.35">
      <c r="B82">
        <v>82</v>
      </c>
      <c r="C82">
        <v>71</v>
      </c>
      <c r="D82" s="21" t="s">
        <v>81</v>
      </c>
      <c r="E82" s="183">
        <v>0.44033064198466065</v>
      </c>
      <c r="F82">
        <v>71</v>
      </c>
      <c r="G82">
        <v>69</v>
      </c>
      <c r="H82">
        <f t="shared" si="2"/>
        <v>140</v>
      </c>
    </row>
    <row r="83" spans="2:8" x14ac:dyDescent="0.35">
      <c r="B83">
        <v>83</v>
      </c>
      <c r="C83">
        <v>8</v>
      </c>
      <c r="D83" s="25" t="s">
        <v>143</v>
      </c>
      <c r="E83" s="183">
        <v>0.43942470350498913</v>
      </c>
      <c r="F83">
        <v>71</v>
      </c>
      <c r="G83">
        <v>91</v>
      </c>
      <c r="H83">
        <f t="shared" si="2"/>
        <v>162</v>
      </c>
    </row>
    <row r="84" spans="2:8" x14ac:dyDescent="0.35">
      <c r="B84">
        <v>84</v>
      </c>
      <c r="C84">
        <v>41</v>
      </c>
      <c r="D84" s="23" t="s">
        <v>111</v>
      </c>
      <c r="E84" s="183">
        <v>0.43696687962893166</v>
      </c>
      <c r="F84">
        <v>70</v>
      </c>
      <c r="G84">
        <v>20</v>
      </c>
      <c r="H84">
        <f t="shared" si="2"/>
        <v>90</v>
      </c>
    </row>
    <row r="85" spans="2:8" x14ac:dyDescent="0.35">
      <c r="B85">
        <v>85</v>
      </c>
      <c r="C85">
        <v>61</v>
      </c>
      <c r="D85" s="22" t="s">
        <v>91</v>
      </c>
      <c r="E85" s="183">
        <v>0.43602395100170349</v>
      </c>
      <c r="F85">
        <v>70</v>
      </c>
      <c r="G85">
        <v>64</v>
      </c>
      <c r="H85">
        <f t="shared" si="2"/>
        <v>134</v>
      </c>
    </row>
    <row r="86" spans="2:8" x14ac:dyDescent="0.35">
      <c r="B86">
        <v>86</v>
      </c>
      <c r="C86">
        <v>98</v>
      </c>
      <c r="D86" s="19" t="s">
        <v>55</v>
      </c>
      <c r="E86" s="183">
        <v>0.42259502862758508</v>
      </c>
      <c r="F86">
        <v>68</v>
      </c>
      <c r="G86">
        <v>15</v>
      </c>
      <c r="H86">
        <f t="shared" si="2"/>
        <v>83</v>
      </c>
    </row>
    <row r="87" spans="2:8" x14ac:dyDescent="0.35">
      <c r="B87">
        <v>87</v>
      </c>
      <c r="C87">
        <v>65</v>
      </c>
      <c r="D87" s="21" t="s">
        <v>87</v>
      </c>
      <c r="E87" s="183">
        <v>0.41542995804937638</v>
      </c>
      <c r="F87">
        <v>67</v>
      </c>
      <c r="G87">
        <v>10</v>
      </c>
      <c r="H87">
        <f t="shared" si="2"/>
        <v>77</v>
      </c>
    </row>
    <row r="88" spans="2:8" x14ac:dyDescent="0.35">
      <c r="B88">
        <v>88</v>
      </c>
      <c r="C88">
        <v>35</v>
      </c>
      <c r="D88" s="23" t="s">
        <v>117</v>
      </c>
      <c r="E88" s="183">
        <v>0.39358351976112266</v>
      </c>
      <c r="F88">
        <v>63</v>
      </c>
      <c r="G88">
        <v>20</v>
      </c>
      <c r="H88">
        <f t="shared" si="2"/>
        <v>83</v>
      </c>
    </row>
    <row r="89" spans="2:8" x14ac:dyDescent="0.35">
      <c r="B89">
        <v>89</v>
      </c>
      <c r="C89">
        <v>97</v>
      </c>
      <c r="D89" s="19" t="s">
        <v>56</v>
      </c>
      <c r="E89" s="183">
        <v>0.38885721546978058</v>
      </c>
      <c r="F89">
        <v>63</v>
      </c>
      <c r="G89">
        <v>25</v>
      </c>
      <c r="H89">
        <f t="shared" si="2"/>
        <v>88</v>
      </c>
    </row>
    <row r="90" spans="2:8" x14ac:dyDescent="0.35">
      <c r="B90">
        <v>90</v>
      </c>
      <c r="C90">
        <v>112</v>
      </c>
      <c r="D90" s="19" t="s">
        <v>41</v>
      </c>
      <c r="E90" s="183">
        <v>0.38408974874687429</v>
      </c>
      <c r="F90">
        <v>62</v>
      </c>
      <c r="G90">
        <v>15</v>
      </c>
      <c r="H90">
        <f t="shared" si="2"/>
        <v>77</v>
      </c>
    </row>
    <row r="91" spans="2:8" x14ac:dyDescent="0.35">
      <c r="B91">
        <v>91</v>
      </c>
      <c r="C91">
        <v>18</v>
      </c>
      <c r="D91" s="24" t="s">
        <v>134</v>
      </c>
      <c r="E91" s="183">
        <v>0.38337179356132184</v>
      </c>
      <c r="F91">
        <v>62</v>
      </c>
      <c r="G91">
        <v>47</v>
      </c>
      <c r="H91">
        <f t="shared" si="2"/>
        <v>109</v>
      </c>
    </row>
    <row r="92" spans="2:8" x14ac:dyDescent="0.35">
      <c r="B92">
        <v>92</v>
      </c>
      <c r="C92">
        <v>2</v>
      </c>
      <c r="D92" s="25" t="s">
        <v>149</v>
      </c>
      <c r="E92" s="183">
        <v>0.38286663355819689</v>
      </c>
      <c r="F92">
        <v>62</v>
      </c>
      <c r="G92">
        <v>25</v>
      </c>
      <c r="H92">
        <f t="shared" si="2"/>
        <v>87</v>
      </c>
    </row>
    <row r="93" spans="2:8" x14ac:dyDescent="0.35">
      <c r="B93">
        <v>93</v>
      </c>
      <c r="C93">
        <v>68</v>
      </c>
      <c r="D93" s="21" t="s">
        <v>84</v>
      </c>
      <c r="E93" s="183">
        <v>0.37792062575640611</v>
      </c>
      <c r="F93">
        <v>61</v>
      </c>
      <c r="G93">
        <v>15</v>
      </c>
      <c r="H93">
        <f t="shared" si="2"/>
        <v>76</v>
      </c>
    </row>
    <row r="94" spans="2:8" x14ac:dyDescent="0.35">
      <c r="B94">
        <v>94</v>
      </c>
      <c r="C94">
        <v>96</v>
      </c>
      <c r="D94" s="20" t="s">
        <v>57</v>
      </c>
      <c r="E94" s="183">
        <v>0.37517193274790295</v>
      </c>
      <c r="F94">
        <v>61</v>
      </c>
      <c r="G94">
        <v>67</v>
      </c>
      <c r="H94">
        <f t="shared" si="2"/>
        <v>128</v>
      </c>
    </row>
    <row r="95" spans="2:8" x14ac:dyDescent="0.35">
      <c r="B95">
        <v>95</v>
      </c>
      <c r="C95">
        <v>78</v>
      </c>
      <c r="D95" s="21" t="s">
        <v>75</v>
      </c>
      <c r="E95" s="183">
        <v>0.37008958491215449</v>
      </c>
      <c r="F95">
        <v>60</v>
      </c>
      <c r="G95">
        <v>25</v>
      </c>
      <c r="H95">
        <f t="shared" si="2"/>
        <v>85</v>
      </c>
    </row>
    <row r="96" spans="2:8" x14ac:dyDescent="0.35">
      <c r="B96">
        <v>96</v>
      </c>
      <c r="C96">
        <v>10</v>
      </c>
      <c r="D96" s="25" t="s">
        <v>141</v>
      </c>
      <c r="E96" s="183">
        <v>0.36796042640207999</v>
      </c>
      <c r="F96">
        <v>59</v>
      </c>
      <c r="G96">
        <v>20</v>
      </c>
      <c r="H96">
        <f t="shared" si="2"/>
        <v>79</v>
      </c>
    </row>
    <row r="97" spans="2:8" x14ac:dyDescent="0.35">
      <c r="B97">
        <v>97</v>
      </c>
      <c r="C97">
        <v>127</v>
      </c>
      <c r="D97" s="90" t="s">
        <v>344</v>
      </c>
      <c r="E97" s="183">
        <v>0.3558716781686258</v>
      </c>
      <c r="F97">
        <v>57</v>
      </c>
      <c r="G97">
        <v>25</v>
      </c>
      <c r="H97">
        <f t="shared" ref="H97:H128" si="3">G97+F97</f>
        <v>82</v>
      </c>
    </row>
    <row r="98" spans="2:8" x14ac:dyDescent="0.35">
      <c r="B98">
        <v>98</v>
      </c>
      <c r="C98">
        <v>34</v>
      </c>
      <c r="D98" s="23" t="s">
        <v>118</v>
      </c>
      <c r="E98" s="183">
        <v>0.35003100525051917</v>
      </c>
      <c r="F98">
        <v>57</v>
      </c>
      <c r="G98">
        <v>15</v>
      </c>
      <c r="H98">
        <f t="shared" si="3"/>
        <v>72</v>
      </c>
    </row>
    <row r="99" spans="2:8" x14ac:dyDescent="0.35">
      <c r="B99">
        <v>99</v>
      </c>
      <c r="C99">
        <v>29</v>
      </c>
      <c r="D99" s="24" t="s">
        <v>123</v>
      </c>
      <c r="E99" s="183">
        <v>0.34847699079011563</v>
      </c>
      <c r="F99">
        <v>56</v>
      </c>
      <c r="G99">
        <v>56</v>
      </c>
      <c r="H99">
        <f t="shared" si="3"/>
        <v>112</v>
      </c>
    </row>
    <row r="100" spans="2:8" x14ac:dyDescent="0.35">
      <c r="B100">
        <v>100</v>
      </c>
      <c r="C100">
        <v>6</v>
      </c>
      <c r="D100" s="25" t="s">
        <v>145</v>
      </c>
      <c r="E100" s="183">
        <v>0.34376997880440241</v>
      </c>
      <c r="F100">
        <v>56</v>
      </c>
      <c r="G100">
        <v>20</v>
      </c>
      <c r="H100">
        <f t="shared" si="3"/>
        <v>76</v>
      </c>
    </row>
    <row r="101" spans="2:8" x14ac:dyDescent="0.35">
      <c r="B101">
        <v>101</v>
      </c>
      <c r="C101">
        <v>28</v>
      </c>
      <c r="D101" s="24" t="s">
        <v>124</v>
      </c>
      <c r="E101" s="183">
        <v>0.33365094160577863</v>
      </c>
      <c r="F101">
        <v>54</v>
      </c>
      <c r="G101">
        <v>20</v>
      </c>
      <c r="H101">
        <f t="shared" si="3"/>
        <v>74</v>
      </c>
    </row>
    <row r="102" spans="2:8" x14ac:dyDescent="0.35">
      <c r="B102">
        <v>102</v>
      </c>
      <c r="C102">
        <v>26</v>
      </c>
      <c r="D102" s="24" t="s">
        <v>126</v>
      </c>
      <c r="E102" s="183">
        <v>0.33262682534038235</v>
      </c>
      <c r="F102">
        <v>54</v>
      </c>
      <c r="G102">
        <v>10</v>
      </c>
      <c r="H102">
        <f t="shared" si="3"/>
        <v>64</v>
      </c>
    </row>
    <row r="103" spans="2:8" x14ac:dyDescent="0.35">
      <c r="B103">
        <v>103</v>
      </c>
      <c r="C103">
        <v>9</v>
      </c>
      <c r="D103" s="25" t="s">
        <v>142</v>
      </c>
      <c r="E103" s="183">
        <v>0.3322252028838652</v>
      </c>
      <c r="F103">
        <v>54</v>
      </c>
      <c r="G103">
        <v>10</v>
      </c>
      <c r="H103">
        <f t="shared" si="3"/>
        <v>64</v>
      </c>
    </row>
    <row r="104" spans="2:8" x14ac:dyDescent="0.35">
      <c r="B104">
        <v>104</v>
      </c>
      <c r="C104">
        <v>73</v>
      </c>
      <c r="D104" s="21" t="s">
        <v>80</v>
      </c>
      <c r="E104" s="183">
        <v>0.33094823042334121</v>
      </c>
      <c r="F104">
        <v>53</v>
      </c>
      <c r="G104">
        <v>45</v>
      </c>
      <c r="H104">
        <f t="shared" si="3"/>
        <v>98</v>
      </c>
    </row>
    <row r="105" spans="2:8" x14ac:dyDescent="0.35">
      <c r="B105">
        <v>105</v>
      </c>
      <c r="C105">
        <v>64</v>
      </c>
      <c r="D105" s="22" t="s">
        <v>88</v>
      </c>
      <c r="E105" s="183">
        <v>0.32475203016907939</v>
      </c>
      <c r="F105">
        <v>52</v>
      </c>
      <c r="G105">
        <v>55</v>
      </c>
      <c r="H105">
        <f t="shared" si="3"/>
        <v>107</v>
      </c>
    </row>
    <row r="106" spans="2:8" x14ac:dyDescent="0.35">
      <c r="B106">
        <v>106</v>
      </c>
      <c r="C106">
        <v>102</v>
      </c>
      <c r="D106" s="19" t="s">
        <v>51</v>
      </c>
      <c r="E106" s="183">
        <v>0.3239042986229444</v>
      </c>
      <c r="F106">
        <v>52</v>
      </c>
      <c r="G106">
        <v>25</v>
      </c>
      <c r="H106">
        <f t="shared" si="3"/>
        <v>77</v>
      </c>
    </row>
    <row r="107" spans="2:8" x14ac:dyDescent="0.35">
      <c r="B107">
        <v>107</v>
      </c>
      <c r="C107">
        <v>113</v>
      </c>
      <c r="D107" s="90" t="s">
        <v>330</v>
      </c>
      <c r="E107" s="183">
        <v>0.31862965393166287</v>
      </c>
      <c r="F107">
        <v>51</v>
      </c>
      <c r="G107">
        <v>15</v>
      </c>
      <c r="H107">
        <f t="shared" si="3"/>
        <v>66</v>
      </c>
    </row>
    <row r="108" spans="2:8" x14ac:dyDescent="0.35">
      <c r="B108">
        <v>108</v>
      </c>
      <c r="C108">
        <v>74</v>
      </c>
      <c r="D108" s="21" t="s">
        <v>79</v>
      </c>
      <c r="E108" s="183">
        <v>0.30935108502098208</v>
      </c>
      <c r="F108">
        <v>50</v>
      </c>
      <c r="G108">
        <v>10</v>
      </c>
      <c r="H108">
        <f t="shared" si="3"/>
        <v>60</v>
      </c>
    </row>
    <row r="109" spans="2:8" x14ac:dyDescent="0.35">
      <c r="B109">
        <v>109</v>
      </c>
      <c r="C109">
        <v>15</v>
      </c>
      <c r="D109" s="25" t="s">
        <v>137</v>
      </c>
      <c r="E109" s="183">
        <v>0.29423695626415058</v>
      </c>
      <c r="F109">
        <v>48</v>
      </c>
      <c r="G109">
        <v>10</v>
      </c>
      <c r="H109">
        <f t="shared" si="3"/>
        <v>58</v>
      </c>
    </row>
    <row r="110" spans="2:8" x14ac:dyDescent="0.35">
      <c r="B110">
        <v>110</v>
      </c>
      <c r="C110">
        <v>106</v>
      </c>
      <c r="D110" s="19" t="s">
        <v>47</v>
      </c>
      <c r="E110" s="183">
        <v>0.29274247393212427</v>
      </c>
      <c r="F110">
        <v>47</v>
      </c>
      <c r="G110">
        <v>51</v>
      </c>
      <c r="H110">
        <f t="shared" si="3"/>
        <v>98</v>
      </c>
    </row>
    <row r="111" spans="2:8" x14ac:dyDescent="0.35">
      <c r="B111">
        <v>111</v>
      </c>
      <c r="C111">
        <v>54</v>
      </c>
      <c r="D111" s="22" t="s">
        <v>98</v>
      </c>
      <c r="E111" s="183">
        <v>0.29136888732306987</v>
      </c>
      <c r="F111">
        <v>47</v>
      </c>
      <c r="G111">
        <v>20</v>
      </c>
      <c r="H111">
        <f t="shared" si="3"/>
        <v>67</v>
      </c>
    </row>
    <row r="112" spans="2:8" x14ac:dyDescent="0.35">
      <c r="B112">
        <v>112</v>
      </c>
      <c r="C112">
        <v>126</v>
      </c>
      <c r="D112" s="90" t="s">
        <v>343</v>
      </c>
      <c r="E112" s="183">
        <v>0.29127396251073551</v>
      </c>
      <c r="F112">
        <v>47</v>
      </c>
      <c r="G112">
        <v>30</v>
      </c>
      <c r="H112">
        <f t="shared" si="3"/>
        <v>77</v>
      </c>
    </row>
    <row r="113" spans="2:8" x14ac:dyDescent="0.35">
      <c r="B113">
        <v>113</v>
      </c>
      <c r="C113">
        <v>69</v>
      </c>
      <c r="D113" s="21" t="s">
        <v>83</v>
      </c>
      <c r="E113" s="183">
        <v>0.29045954332099588</v>
      </c>
      <c r="F113">
        <v>47</v>
      </c>
      <c r="G113">
        <v>10</v>
      </c>
      <c r="H113">
        <f t="shared" si="3"/>
        <v>57</v>
      </c>
    </row>
    <row r="114" spans="2:8" x14ac:dyDescent="0.35">
      <c r="B114">
        <v>114</v>
      </c>
      <c r="C114">
        <v>20</v>
      </c>
      <c r="D114" s="24" t="s">
        <v>132</v>
      </c>
      <c r="E114" s="183">
        <v>0.28217564650947347</v>
      </c>
      <c r="F114">
        <v>46</v>
      </c>
      <c r="G114">
        <v>15</v>
      </c>
      <c r="H114">
        <f t="shared" si="3"/>
        <v>61</v>
      </c>
    </row>
    <row r="115" spans="2:8" x14ac:dyDescent="0.35">
      <c r="B115">
        <v>115</v>
      </c>
      <c r="C115">
        <v>110</v>
      </c>
      <c r="D115" s="19" t="s">
        <v>43</v>
      </c>
      <c r="E115" s="183">
        <v>0.27055526979863026</v>
      </c>
      <c r="F115">
        <v>44</v>
      </c>
      <c r="G115">
        <v>10</v>
      </c>
      <c r="H115">
        <f t="shared" si="3"/>
        <v>54</v>
      </c>
    </row>
    <row r="116" spans="2:8" x14ac:dyDescent="0.35">
      <c r="B116">
        <v>116</v>
      </c>
      <c r="C116">
        <v>27</v>
      </c>
      <c r="D116" s="24" t="s">
        <v>125</v>
      </c>
      <c r="E116" s="183">
        <v>0.2676701877514836</v>
      </c>
      <c r="F116">
        <v>43</v>
      </c>
      <c r="G116">
        <v>20</v>
      </c>
      <c r="H116">
        <f t="shared" si="3"/>
        <v>63</v>
      </c>
    </row>
    <row r="117" spans="2:8" x14ac:dyDescent="0.35">
      <c r="B117">
        <v>117</v>
      </c>
      <c r="C117">
        <v>45</v>
      </c>
      <c r="D117" s="23" t="s">
        <v>107</v>
      </c>
      <c r="E117" s="183">
        <v>0.26403708703780177</v>
      </c>
      <c r="F117">
        <v>43</v>
      </c>
      <c r="G117">
        <v>54</v>
      </c>
      <c r="H117">
        <f t="shared" si="3"/>
        <v>97</v>
      </c>
    </row>
    <row r="118" spans="2:8" x14ac:dyDescent="0.35">
      <c r="B118">
        <v>118</v>
      </c>
      <c r="C118">
        <v>37</v>
      </c>
      <c r="D118" s="23" t="s">
        <v>115</v>
      </c>
      <c r="E118" s="183">
        <v>0.25428454476336043</v>
      </c>
      <c r="F118">
        <v>41</v>
      </c>
      <c r="G118">
        <v>32</v>
      </c>
      <c r="H118">
        <f t="shared" si="3"/>
        <v>73</v>
      </c>
    </row>
    <row r="119" spans="2:8" x14ac:dyDescent="0.35">
      <c r="B119">
        <v>119</v>
      </c>
      <c r="C119">
        <v>95</v>
      </c>
      <c r="D119" s="20" t="s">
        <v>58</v>
      </c>
      <c r="E119" s="183">
        <v>0.25283408970337745</v>
      </c>
      <c r="F119">
        <v>41</v>
      </c>
      <c r="G119">
        <v>10</v>
      </c>
      <c r="H119">
        <f t="shared" si="3"/>
        <v>51</v>
      </c>
    </row>
    <row r="120" spans="2:8" x14ac:dyDescent="0.35">
      <c r="B120">
        <v>120</v>
      </c>
      <c r="C120">
        <v>22</v>
      </c>
      <c r="D120" s="24" t="s">
        <v>130</v>
      </c>
      <c r="E120" s="183">
        <v>0.24207078116458031</v>
      </c>
      <c r="F120">
        <v>39</v>
      </c>
      <c r="G120">
        <v>10</v>
      </c>
      <c r="H120">
        <f t="shared" si="3"/>
        <v>49</v>
      </c>
    </row>
    <row r="121" spans="2:8" x14ac:dyDescent="0.35">
      <c r="B121">
        <v>121</v>
      </c>
      <c r="C121">
        <v>118</v>
      </c>
      <c r="D121" s="90" t="s">
        <v>335</v>
      </c>
      <c r="E121" s="183">
        <v>0.23701991505050748</v>
      </c>
      <c r="F121">
        <v>38</v>
      </c>
      <c r="G121">
        <v>10</v>
      </c>
      <c r="H121">
        <f t="shared" si="3"/>
        <v>48</v>
      </c>
    </row>
    <row r="122" spans="2:8" x14ac:dyDescent="0.35">
      <c r="B122">
        <v>122</v>
      </c>
      <c r="C122">
        <v>123</v>
      </c>
      <c r="D122" s="90" t="s">
        <v>340</v>
      </c>
      <c r="E122" s="183">
        <v>0.23532414935285967</v>
      </c>
      <c r="F122">
        <v>38</v>
      </c>
      <c r="G122">
        <v>20</v>
      </c>
      <c r="H122">
        <f t="shared" si="3"/>
        <v>58</v>
      </c>
    </row>
    <row r="123" spans="2:8" x14ac:dyDescent="0.35">
      <c r="B123">
        <v>123</v>
      </c>
      <c r="C123">
        <v>99</v>
      </c>
      <c r="D123" s="19" t="s">
        <v>54</v>
      </c>
      <c r="E123" s="183">
        <v>0.2146882130122317</v>
      </c>
      <c r="F123">
        <v>35</v>
      </c>
      <c r="G123">
        <v>54</v>
      </c>
      <c r="H123">
        <f t="shared" si="3"/>
        <v>89</v>
      </c>
    </row>
    <row r="124" spans="2:8" x14ac:dyDescent="0.35">
      <c r="B124">
        <v>124</v>
      </c>
      <c r="C124">
        <v>33</v>
      </c>
      <c r="D124" s="23" t="s">
        <v>119</v>
      </c>
      <c r="E124" s="183">
        <v>0.19644442049117397</v>
      </c>
      <c r="F124">
        <v>32</v>
      </c>
      <c r="G124">
        <v>10</v>
      </c>
      <c r="H124">
        <f t="shared" si="3"/>
        <v>42</v>
      </c>
    </row>
    <row r="125" spans="2:8" x14ac:dyDescent="0.35">
      <c r="B125">
        <v>125</v>
      </c>
      <c r="C125">
        <v>120</v>
      </c>
      <c r="D125" s="90" t="s">
        <v>337</v>
      </c>
      <c r="E125" s="183">
        <v>0.1959176067011843</v>
      </c>
      <c r="F125">
        <v>32</v>
      </c>
      <c r="G125">
        <v>20</v>
      </c>
      <c r="H125">
        <f t="shared" si="3"/>
        <v>52</v>
      </c>
    </row>
    <row r="126" spans="2:8" x14ac:dyDescent="0.35">
      <c r="B126">
        <v>126</v>
      </c>
      <c r="C126">
        <v>84</v>
      </c>
      <c r="D126" s="20" t="s">
        <v>69</v>
      </c>
      <c r="E126" s="183">
        <v>0.14710990012248429</v>
      </c>
      <c r="F126">
        <v>24</v>
      </c>
      <c r="G126">
        <v>10</v>
      </c>
      <c r="H126">
        <f t="shared" si="3"/>
        <v>34</v>
      </c>
    </row>
    <row r="127" spans="2:8" x14ac:dyDescent="0.35">
      <c r="B127">
        <v>127</v>
      </c>
      <c r="C127">
        <v>101</v>
      </c>
      <c r="D127" s="19" t="s">
        <v>52</v>
      </c>
      <c r="E127" s="183">
        <v>0.13381089047003955</v>
      </c>
      <c r="F127">
        <v>22</v>
      </c>
      <c r="G127">
        <v>10</v>
      </c>
      <c r="H127">
        <f t="shared" si="3"/>
        <v>32</v>
      </c>
    </row>
    <row r="128" spans="2:8" x14ac:dyDescent="0.35">
      <c r="B128">
        <v>128</v>
      </c>
      <c r="C128">
        <v>50</v>
      </c>
      <c r="D128" s="22" t="s">
        <v>102</v>
      </c>
      <c r="E128" s="183">
        <v>9.8626908040956057E-2</v>
      </c>
      <c r="F128">
        <v>16</v>
      </c>
      <c r="G128">
        <v>10</v>
      </c>
      <c r="H128">
        <f t="shared" si="3"/>
        <v>26</v>
      </c>
    </row>
  </sheetData>
  <sortState xmlns:xlrd2="http://schemas.microsoft.com/office/spreadsheetml/2017/richdata2" ref="B1:H128">
    <sortCondition ref="B1:B128"/>
    <sortCondition ref="C1:C128"/>
    <sortCondition descending="1" ref="H1:H128"/>
  </sortState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" operator="equal" id="{9EC1AB5B-8D0C-4AC4-A7C6-CB3C4CFA1BB6}">
            <xm:f>'[Dice Game.xlsx]Conf Standings'!#REF!</xm:f>
            <x14:dxf>
              <fill>
                <patternFill>
                  <bgColor theme="0" tint="-0.14996795556505021"/>
                </patternFill>
              </fill>
            </x14:dxf>
          </x14:cfRule>
          <x14:cfRule type="cellIs" priority="2" operator="equal" id="{1E254405-C27D-44B2-AB2E-2BEEBE11F622}">
            <xm:f>'[Dice Game.xlsx]Conf Standings'!#REF!</xm:f>
            <x14:dxf>
              <fill>
                <patternFill>
                  <bgColor theme="0" tint="-0.14996795556505021"/>
                </patternFill>
              </fill>
            </x14:dxf>
          </x14:cfRule>
          <xm:sqref>D17:D32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2B040-DB6A-4A20-82B0-B5D192BD1D63}">
  <dimension ref="A1:W39"/>
  <sheetViews>
    <sheetView workbookViewId="0">
      <selection activeCell="L22" sqref="L22:L37"/>
    </sheetView>
  </sheetViews>
  <sheetFormatPr defaultRowHeight="14.5" x14ac:dyDescent="0.35"/>
  <cols>
    <col min="1" max="2" width="8.7265625" style="35"/>
    <col min="3" max="3" width="3.7265625" style="35" customWidth="1"/>
    <col min="4" max="4" width="17.36328125" style="35" customWidth="1"/>
    <col min="5" max="5" width="3.7265625" style="35" customWidth="1"/>
    <col min="6" max="6" width="17.36328125" style="35" customWidth="1"/>
    <col min="7" max="7" width="3.7265625" style="35" customWidth="1"/>
    <col min="8" max="8" width="17.36328125" style="35" customWidth="1"/>
    <col min="9" max="9" width="3.7265625" style="35" customWidth="1"/>
    <col min="10" max="10" width="17.36328125" style="35" customWidth="1"/>
    <col min="11" max="11" width="3.7265625" style="35" customWidth="1"/>
    <col min="12" max="12" width="17.36328125" style="35" customWidth="1"/>
    <col min="13" max="13" width="3.7265625" style="35" customWidth="1"/>
    <col min="14" max="14" width="17.36328125" style="35" customWidth="1"/>
    <col min="15" max="15" width="3.7265625" style="35" customWidth="1"/>
    <col min="16" max="16" width="17.36328125" style="35" customWidth="1"/>
    <col min="17" max="17" width="3.7265625" style="35" customWidth="1"/>
    <col min="18" max="18" width="17.36328125" style="35" customWidth="1"/>
    <col min="19" max="19" width="3.7265625" style="35" customWidth="1"/>
    <col min="20" max="20" width="17.36328125" style="35" customWidth="1"/>
    <col min="21" max="21" width="3.7265625" style="35" customWidth="1"/>
    <col min="22" max="16384" width="8.7265625" style="35"/>
  </cols>
  <sheetData>
    <row r="1" spans="1:23" x14ac:dyDescent="0.35">
      <c r="A1" s="308"/>
      <c r="B1" s="512" t="s">
        <v>7339</v>
      </c>
      <c r="C1" s="639" t="s">
        <v>5955</v>
      </c>
      <c r="D1" s="639"/>
      <c r="E1" s="639" t="s">
        <v>5956</v>
      </c>
      <c r="F1" s="639"/>
      <c r="G1" s="639" t="s">
        <v>2789</v>
      </c>
      <c r="H1" s="639"/>
      <c r="I1" s="639" t="s">
        <v>1403</v>
      </c>
      <c r="J1" s="639"/>
      <c r="K1" s="639" t="s">
        <v>2790</v>
      </c>
      <c r="L1" s="639"/>
      <c r="M1" s="639"/>
      <c r="N1" s="639" t="s">
        <v>1403</v>
      </c>
      <c r="O1" s="639"/>
      <c r="P1" s="639" t="s">
        <v>2789</v>
      </c>
      <c r="Q1" s="639"/>
      <c r="R1" s="639" t="s">
        <v>5956</v>
      </c>
      <c r="S1" s="639"/>
      <c r="T1" s="639" t="s">
        <v>5955</v>
      </c>
      <c r="U1" s="639"/>
      <c r="V1" s="512" t="s">
        <v>7340</v>
      </c>
      <c r="W1" s="308"/>
    </row>
    <row r="2" spans="1:23" x14ac:dyDescent="0.35">
      <c r="A2" s="308"/>
      <c r="B2" s="512"/>
      <c r="C2" s="639">
        <v>1.4</v>
      </c>
      <c r="D2" s="639"/>
      <c r="E2" s="639">
        <v>1.6</v>
      </c>
      <c r="F2" s="639"/>
      <c r="G2" s="639">
        <v>1.8</v>
      </c>
      <c r="H2" s="639"/>
      <c r="I2" s="639">
        <v>2</v>
      </c>
      <c r="J2" s="639"/>
      <c r="K2" s="639">
        <v>2.2000000000000002</v>
      </c>
      <c r="L2" s="639"/>
      <c r="M2" s="639"/>
      <c r="N2" s="639">
        <v>2</v>
      </c>
      <c r="O2" s="639"/>
      <c r="P2" s="639">
        <v>1.8</v>
      </c>
      <c r="Q2" s="639"/>
      <c r="R2" s="639">
        <v>1.6</v>
      </c>
      <c r="S2" s="639"/>
      <c r="T2" s="639">
        <v>1.4</v>
      </c>
      <c r="U2" s="639"/>
      <c r="V2" s="512"/>
      <c r="W2" s="308"/>
    </row>
    <row r="3" spans="1:23" x14ac:dyDescent="0.35">
      <c r="A3" s="308"/>
      <c r="B3" s="308"/>
      <c r="C3" s="308"/>
      <c r="D3" s="308"/>
      <c r="E3" s="308"/>
      <c r="F3" s="308"/>
      <c r="G3" s="308"/>
      <c r="H3" s="308"/>
      <c r="I3" s="308"/>
      <c r="J3" s="308"/>
      <c r="K3" s="308"/>
      <c r="L3" s="308"/>
      <c r="M3" s="308"/>
      <c r="N3" s="308"/>
      <c r="O3" s="308"/>
      <c r="P3" s="308"/>
      <c r="Q3" s="308"/>
      <c r="R3" s="308"/>
      <c r="S3" s="308"/>
      <c r="T3" s="308"/>
      <c r="U3" s="308"/>
      <c r="V3" s="308"/>
      <c r="W3" s="308"/>
    </row>
    <row r="4" spans="1:23" x14ac:dyDescent="0.35">
      <c r="A4" s="308"/>
      <c r="B4" s="308"/>
      <c r="C4" s="78">
        <v>1</v>
      </c>
      <c r="D4" s="529" t="s">
        <v>12</v>
      </c>
      <c r="E4" s="308"/>
      <c r="F4" s="308"/>
      <c r="G4" s="308"/>
      <c r="H4" s="308"/>
      <c r="I4" s="308"/>
      <c r="J4" s="308"/>
      <c r="K4" s="308"/>
      <c r="L4" s="308"/>
      <c r="M4" s="308"/>
      <c r="N4" s="308"/>
      <c r="O4" s="308"/>
      <c r="P4" s="308"/>
      <c r="Q4" s="308"/>
      <c r="R4" s="308"/>
      <c r="S4" s="308"/>
      <c r="T4" s="529" t="s">
        <v>12</v>
      </c>
      <c r="U4" s="535">
        <v>1</v>
      </c>
      <c r="V4" s="308"/>
      <c r="W4" s="308"/>
    </row>
    <row r="5" spans="1:23" x14ac:dyDescent="0.35">
      <c r="A5" s="308"/>
      <c r="B5" s="308"/>
      <c r="C5" s="78">
        <v>16</v>
      </c>
      <c r="D5" s="529" t="s">
        <v>82</v>
      </c>
      <c r="E5" s="308"/>
      <c r="F5" s="308"/>
      <c r="G5" s="308"/>
      <c r="H5" s="495"/>
      <c r="I5" s="308"/>
      <c r="J5" s="308"/>
      <c r="K5" s="308"/>
      <c r="L5" s="308"/>
      <c r="M5" s="308"/>
      <c r="N5" s="308"/>
      <c r="O5" s="308"/>
      <c r="P5" s="308"/>
      <c r="Q5" s="308"/>
      <c r="R5" s="308"/>
      <c r="S5" s="308"/>
      <c r="T5" s="530" t="s">
        <v>331</v>
      </c>
      <c r="U5" s="535">
        <v>15</v>
      </c>
      <c r="V5" s="308"/>
      <c r="W5" s="308"/>
    </row>
    <row r="6" spans="1:23" x14ac:dyDescent="0.35">
      <c r="A6" s="308"/>
      <c r="B6" s="308"/>
      <c r="C6" s="78"/>
      <c r="G6" s="308"/>
      <c r="H6" s="495"/>
      <c r="I6" s="308"/>
      <c r="J6" s="308"/>
      <c r="K6" s="308"/>
      <c r="L6" s="529" t="s">
        <v>12</v>
      </c>
      <c r="M6" s="308"/>
      <c r="N6" s="308"/>
      <c r="O6" s="308"/>
      <c r="P6" s="308"/>
      <c r="Q6" s="308"/>
      <c r="U6" s="535"/>
      <c r="V6" s="308"/>
      <c r="W6" s="308"/>
    </row>
    <row r="7" spans="1:23" x14ac:dyDescent="0.35">
      <c r="A7" s="308"/>
      <c r="B7" s="308"/>
      <c r="C7" s="78">
        <v>8</v>
      </c>
      <c r="D7" s="160" t="s">
        <v>46</v>
      </c>
      <c r="E7" s="78">
        <v>1</v>
      </c>
      <c r="F7" s="529" t="s">
        <v>12</v>
      </c>
      <c r="G7" s="308"/>
      <c r="H7" s="308"/>
      <c r="I7" s="308"/>
      <c r="J7" s="308"/>
      <c r="K7" s="308"/>
      <c r="L7" s="35" t="s">
        <v>7625</v>
      </c>
      <c r="M7" s="308"/>
      <c r="N7" s="308"/>
      <c r="O7" s="308"/>
      <c r="P7" s="308"/>
      <c r="Q7" s="308"/>
      <c r="R7" s="157" t="s">
        <v>104</v>
      </c>
      <c r="S7" s="535">
        <v>5</v>
      </c>
      <c r="T7" s="157" t="s">
        <v>104</v>
      </c>
      <c r="U7" s="535">
        <v>5</v>
      </c>
      <c r="V7" s="308"/>
      <c r="W7" s="308"/>
    </row>
    <row r="8" spans="1:23" x14ac:dyDescent="0.35">
      <c r="A8" s="308"/>
      <c r="B8" s="308"/>
      <c r="C8" s="78">
        <v>9</v>
      </c>
      <c r="D8" s="530" t="s">
        <v>334</v>
      </c>
      <c r="E8" s="78">
        <v>9</v>
      </c>
      <c r="F8" s="530" t="s">
        <v>334</v>
      </c>
      <c r="G8" s="308"/>
      <c r="H8" s="308"/>
      <c r="I8" s="308"/>
      <c r="J8" s="308"/>
      <c r="K8" s="308"/>
      <c r="L8" s="308"/>
      <c r="M8" s="308"/>
      <c r="N8" s="308"/>
      <c r="O8" s="308"/>
      <c r="P8" s="308"/>
      <c r="Q8" s="308"/>
      <c r="R8" s="530" t="s">
        <v>331</v>
      </c>
      <c r="S8" s="535">
        <v>15</v>
      </c>
      <c r="T8" s="531" t="s">
        <v>135</v>
      </c>
      <c r="U8" s="535">
        <v>11</v>
      </c>
      <c r="V8" s="308"/>
      <c r="W8" s="308"/>
    </row>
    <row r="9" spans="1:23" x14ac:dyDescent="0.35">
      <c r="A9" s="308"/>
      <c r="B9" s="308"/>
      <c r="C9" s="78"/>
      <c r="I9" s="308"/>
      <c r="J9" s="308"/>
      <c r="N9" s="308"/>
      <c r="O9" s="308"/>
      <c r="U9" s="535"/>
      <c r="V9" s="308"/>
      <c r="W9" s="308"/>
    </row>
    <row r="10" spans="1:23" x14ac:dyDescent="0.35">
      <c r="A10" s="308"/>
      <c r="B10" s="308"/>
      <c r="C10" s="78">
        <v>5</v>
      </c>
      <c r="D10" s="157" t="s">
        <v>104</v>
      </c>
      <c r="E10" s="78">
        <v>4</v>
      </c>
      <c r="F10" s="158" t="s">
        <v>94</v>
      </c>
      <c r="I10" s="308"/>
      <c r="J10" s="308"/>
      <c r="K10" s="78">
        <v>1</v>
      </c>
      <c r="L10" s="529" t="s">
        <v>12</v>
      </c>
      <c r="N10" s="308"/>
      <c r="O10" s="308"/>
      <c r="R10" s="530" t="s">
        <v>342</v>
      </c>
      <c r="S10" s="535">
        <v>7</v>
      </c>
      <c r="T10" s="530" t="s">
        <v>342</v>
      </c>
      <c r="U10" s="535">
        <v>7</v>
      </c>
      <c r="V10" s="308"/>
      <c r="W10" s="308"/>
    </row>
    <row r="11" spans="1:23" x14ac:dyDescent="0.35">
      <c r="A11" s="308"/>
      <c r="B11" s="308"/>
      <c r="C11" s="78">
        <v>12</v>
      </c>
      <c r="D11" s="160" t="s">
        <v>49</v>
      </c>
      <c r="E11" s="78">
        <v>12</v>
      </c>
      <c r="F11" s="160" t="s">
        <v>49</v>
      </c>
      <c r="I11" s="308"/>
      <c r="J11" s="308"/>
      <c r="L11" s="160" t="s">
        <v>44</v>
      </c>
      <c r="M11" s="535">
        <v>14</v>
      </c>
      <c r="N11" s="308"/>
      <c r="O11" s="308"/>
      <c r="R11" s="529" t="s">
        <v>76</v>
      </c>
      <c r="S11" s="535">
        <v>13</v>
      </c>
      <c r="T11" s="530" t="s">
        <v>334</v>
      </c>
      <c r="U11" s="535">
        <v>9</v>
      </c>
      <c r="V11" s="308"/>
      <c r="W11" s="308"/>
    </row>
    <row r="12" spans="1:23" x14ac:dyDescent="0.35">
      <c r="A12" s="308"/>
      <c r="B12" s="308"/>
      <c r="C12" s="78"/>
      <c r="G12" s="78">
        <v>1</v>
      </c>
      <c r="H12" s="529" t="s">
        <v>12</v>
      </c>
      <c r="P12" s="157" t="s">
        <v>104</v>
      </c>
      <c r="Q12" s="535">
        <v>5</v>
      </c>
      <c r="U12" s="535"/>
      <c r="V12" s="308"/>
      <c r="W12" s="308"/>
    </row>
    <row r="13" spans="1:23" x14ac:dyDescent="0.35">
      <c r="A13" s="308"/>
      <c r="B13" s="308"/>
      <c r="C13" s="78">
        <v>4</v>
      </c>
      <c r="D13" s="158" t="s">
        <v>94</v>
      </c>
      <c r="E13" s="533"/>
      <c r="F13" s="533"/>
      <c r="G13" s="78">
        <v>12</v>
      </c>
      <c r="H13" s="160" t="s">
        <v>49</v>
      </c>
      <c r="P13" s="529" t="s">
        <v>76</v>
      </c>
      <c r="Q13" s="535">
        <v>13</v>
      </c>
      <c r="R13" s="534"/>
      <c r="S13" s="534"/>
      <c r="T13" s="78" t="s">
        <v>11</v>
      </c>
      <c r="U13" s="535">
        <v>3</v>
      </c>
      <c r="V13" s="308"/>
      <c r="W13" s="308"/>
    </row>
    <row r="14" spans="1:23" x14ac:dyDescent="0.35">
      <c r="A14" s="308"/>
      <c r="B14" s="308"/>
      <c r="C14" s="78">
        <v>13</v>
      </c>
      <c r="D14" s="529" t="s">
        <v>76</v>
      </c>
      <c r="E14" s="533"/>
      <c r="F14" s="533"/>
      <c r="I14" s="78">
        <v>1</v>
      </c>
      <c r="J14" s="529" t="s">
        <v>12</v>
      </c>
      <c r="N14" s="157" t="s">
        <v>104</v>
      </c>
      <c r="O14" s="535">
        <v>5</v>
      </c>
      <c r="R14" s="534"/>
      <c r="S14" s="534"/>
      <c r="T14" s="529" t="s">
        <v>76</v>
      </c>
      <c r="U14" s="535">
        <v>13</v>
      </c>
      <c r="V14" s="308"/>
      <c r="W14" s="308"/>
    </row>
    <row r="15" spans="1:23" x14ac:dyDescent="0.35">
      <c r="A15" s="308"/>
      <c r="B15" s="308"/>
      <c r="C15" s="78"/>
      <c r="E15" s="533"/>
      <c r="F15" s="533"/>
      <c r="R15" s="534"/>
      <c r="S15" s="534"/>
      <c r="U15" s="535"/>
      <c r="V15" s="308"/>
      <c r="W15" s="308"/>
    </row>
    <row r="16" spans="1:23" x14ac:dyDescent="0.35">
      <c r="A16" s="308"/>
      <c r="B16" s="308"/>
      <c r="C16" s="78">
        <v>3</v>
      </c>
      <c r="D16" s="78" t="s">
        <v>11</v>
      </c>
      <c r="E16" s="533"/>
      <c r="F16" s="533"/>
      <c r="I16" s="78">
        <v>7</v>
      </c>
      <c r="J16" s="530" t="s">
        <v>342</v>
      </c>
      <c r="N16" s="160" t="s">
        <v>44</v>
      </c>
      <c r="O16" s="535">
        <v>14</v>
      </c>
      <c r="R16" s="534"/>
      <c r="S16" s="534"/>
      <c r="T16" s="158" t="s">
        <v>94</v>
      </c>
      <c r="U16" s="535">
        <v>4</v>
      </c>
      <c r="V16" s="308"/>
      <c r="W16" s="308"/>
    </row>
    <row r="17" spans="1:23" x14ac:dyDescent="0.35">
      <c r="A17" s="308"/>
      <c r="B17" s="308"/>
      <c r="C17" s="78">
        <v>14</v>
      </c>
      <c r="D17" s="160" t="s">
        <v>44</v>
      </c>
      <c r="E17" s="533"/>
      <c r="F17" s="533"/>
      <c r="G17" s="78">
        <v>7</v>
      </c>
      <c r="H17" s="530" t="s">
        <v>342</v>
      </c>
      <c r="L17" s="529"/>
      <c r="P17" s="157" t="s">
        <v>110</v>
      </c>
      <c r="Q17" s="535">
        <v>2</v>
      </c>
      <c r="R17" s="534"/>
      <c r="S17" s="534"/>
      <c r="T17" s="160" t="s">
        <v>44</v>
      </c>
      <c r="U17" s="535">
        <v>14</v>
      </c>
      <c r="V17" s="308"/>
      <c r="W17" s="308"/>
    </row>
    <row r="18" spans="1:23" x14ac:dyDescent="0.35">
      <c r="A18" s="308"/>
      <c r="B18" s="308"/>
      <c r="C18" s="78"/>
      <c r="G18" s="78">
        <v>14</v>
      </c>
      <c r="H18" s="160" t="s">
        <v>44</v>
      </c>
      <c r="P18" s="160" t="s">
        <v>44</v>
      </c>
      <c r="Q18" s="535">
        <v>14</v>
      </c>
      <c r="U18" s="535"/>
      <c r="V18" s="308"/>
      <c r="W18" s="308"/>
    </row>
    <row r="19" spans="1:23" x14ac:dyDescent="0.35">
      <c r="A19" s="308"/>
      <c r="B19" s="308"/>
      <c r="C19" s="78">
        <v>6</v>
      </c>
      <c r="D19" s="158" t="s">
        <v>96</v>
      </c>
      <c r="E19" s="78">
        <v>6</v>
      </c>
      <c r="F19" s="158" t="s">
        <v>96</v>
      </c>
      <c r="I19" s="308"/>
      <c r="J19" s="308"/>
      <c r="K19" s="308"/>
      <c r="L19" s="308"/>
      <c r="M19" s="308"/>
      <c r="N19" s="308"/>
      <c r="O19" s="308"/>
      <c r="R19" s="159" t="s">
        <v>66</v>
      </c>
      <c r="S19" s="535">
        <v>10</v>
      </c>
      <c r="T19" s="160" t="s">
        <v>46</v>
      </c>
      <c r="U19" s="535">
        <v>8</v>
      </c>
      <c r="V19" s="308"/>
      <c r="W19" s="308"/>
    </row>
    <row r="20" spans="1:23" x14ac:dyDescent="0.35">
      <c r="A20" s="308"/>
      <c r="B20" s="308"/>
      <c r="C20" s="78">
        <v>11</v>
      </c>
      <c r="D20" s="531" t="s">
        <v>135</v>
      </c>
      <c r="E20" s="78">
        <v>14</v>
      </c>
      <c r="F20" s="160" t="s">
        <v>44</v>
      </c>
      <c r="I20" s="308"/>
      <c r="J20" s="308"/>
      <c r="K20" s="308"/>
      <c r="L20" s="308"/>
      <c r="M20" s="308"/>
      <c r="N20" s="308"/>
      <c r="O20" s="308"/>
      <c r="R20" s="160" t="s">
        <v>44</v>
      </c>
      <c r="S20" s="535">
        <v>14</v>
      </c>
      <c r="T20" s="159" t="s">
        <v>66</v>
      </c>
      <c r="U20" s="535">
        <v>10</v>
      </c>
      <c r="V20" s="308"/>
      <c r="W20" s="308"/>
    </row>
    <row r="21" spans="1:23" x14ac:dyDescent="0.35">
      <c r="A21" s="308"/>
      <c r="B21" s="308"/>
      <c r="C21" s="78"/>
      <c r="I21" s="308"/>
      <c r="J21" s="308"/>
      <c r="K21" s="512" t="s">
        <v>7338</v>
      </c>
      <c r="L21" s="308"/>
      <c r="M21" s="512" t="s">
        <v>353</v>
      </c>
      <c r="N21" s="308"/>
      <c r="O21" s="308"/>
      <c r="U21" s="535"/>
      <c r="V21" s="308"/>
      <c r="W21" s="308"/>
    </row>
    <row r="22" spans="1:23" x14ac:dyDescent="0.35">
      <c r="A22" s="308"/>
      <c r="B22" s="308"/>
      <c r="C22" s="78">
        <v>7</v>
      </c>
      <c r="D22" s="530" t="s">
        <v>342</v>
      </c>
      <c r="E22" s="78">
        <v>7</v>
      </c>
      <c r="F22" s="530" t="s">
        <v>342</v>
      </c>
      <c r="G22" s="308"/>
      <c r="H22" s="308"/>
      <c r="I22" s="308"/>
      <c r="J22" s="438" t="s">
        <v>7623</v>
      </c>
      <c r="K22" s="512">
        <v>1</v>
      </c>
      <c r="L22" s="529" t="s">
        <v>12</v>
      </c>
      <c r="M22" s="512">
        <f>VLOOKUP(L22, Rankings!C:AN, 38, FALSE)</f>
        <v>1</v>
      </c>
      <c r="N22" s="543" t="s">
        <v>1948</v>
      </c>
      <c r="O22" s="308"/>
      <c r="P22" s="308"/>
      <c r="Q22" s="308"/>
      <c r="R22" s="157" t="s">
        <v>110</v>
      </c>
      <c r="S22" s="535">
        <v>2</v>
      </c>
      <c r="T22" s="158" t="s">
        <v>96</v>
      </c>
      <c r="U22" s="535">
        <v>6</v>
      </c>
      <c r="V22" s="308"/>
      <c r="W22" s="308"/>
    </row>
    <row r="23" spans="1:23" x14ac:dyDescent="0.35">
      <c r="A23" s="308"/>
      <c r="B23" s="308"/>
      <c r="C23" s="78">
        <v>10</v>
      </c>
      <c r="D23" s="159" t="s">
        <v>66</v>
      </c>
      <c r="E23" s="78">
        <v>15</v>
      </c>
      <c r="F23" s="530" t="s">
        <v>331</v>
      </c>
      <c r="G23" s="308"/>
      <c r="H23" s="308"/>
      <c r="I23" s="308"/>
      <c r="J23" s="438" t="s">
        <v>7624</v>
      </c>
      <c r="K23" s="512">
        <v>14</v>
      </c>
      <c r="L23" s="160" t="s">
        <v>44</v>
      </c>
      <c r="M23" s="512">
        <f>VLOOKUP(L23, Rankings!C:AN, 38, FALSE)</f>
        <v>10</v>
      </c>
      <c r="N23" s="542" t="s">
        <v>496</v>
      </c>
      <c r="O23" s="308"/>
      <c r="P23" s="308"/>
      <c r="Q23" s="308"/>
      <c r="R23" s="158" t="s">
        <v>96</v>
      </c>
      <c r="S23" s="535">
        <v>6</v>
      </c>
      <c r="T23" s="160" t="s">
        <v>49</v>
      </c>
      <c r="U23" s="535">
        <v>12</v>
      </c>
      <c r="V23" s="308"/>
      <c r="W23" s="308"/>
    </row>
    <row r="24" spans="1:23" x14ac:dyDescent="0.35">
      <c r="A24" s="308"/>
      <c r="B24" s="308"/>
      <c r="C24" s="78"/>
      <c r="G24" s="308"/>
      <c r="H24" s="308"/>
      <c r="I24" s="308"/>
      <c r="J24" s="438" t="s">
        <v>7605</v>
      </c>
      <c r="K24" s="512">
        <v>5</v>
      </c>
      <c r="L24" s="157" t="s">
        <v>104</v>
      </c>
      <c r="M24" s="512">
        <f>VLOOKUP(L24, Rankings!C:AN, 38, FALSE)</f>
        <v>3</v>
      </c>
      <c r="N24" s="542"/>
      <c r="O24" s="308"/>
      <c r="P24" s="308"/>
      <c r="Q24" s="308"/>
      <c r="U24" s="535"/>
      <c r="V24" s="308"/>
      <c r="W24" s="308"/>
    </row>
    <row r="25" spans="1:23" x14ac:dyDescent="0.35">
      <c r="A25" s="308"/>
      <c r="B25" s="308"/>
      <c r="C25" s="78">
        <v>2</v>
      </c>
      <c r="D25" s="157" t="s">
        <v>110</v>
      </c>
      <c r="E25" s="308"/>
      <c r="F25" s="308"/>
      <c r="G25" s="308"/>
      <c r="H25" s="308"/>
      <c r="I25" s="308"/>
      <c r="J25" s="438" t="s">
        <v>7609</v>
      </c>
      <c r="K25" s="512">
        <v>7</v>
      </c>
      <c r="L25" s="530" t="s">
        <v>342</v>
      </c>
      <c r="M25" s="512">
        <f>VLOOKUP(L25, Rankings!C:AN, 38, FALSE)</f>
        <v>6</v>
      </c>
      <c r="N25" s="543"/>
      <c r="O25" s="308"/>
      <c r="P25" s="308"/>
      <c r="Q25" s="308"/>
      <c r="R25" s="308"/>
      <c r="S25" s="308"/>
      <c r="T25" s="157" t="s">
        <v>110</v>
      </c>
      <c r="U25" s="535">
        <v>2</v>
      </c>
      <c r="V25" s="308"/>
      <c r="W25" s="308"/>
    </row>
    <row r="26" spans="1:23" x14ac:dyDescent="0.35">
      <c r="A26" s="308"/>
      <c r="B26" s="308"/>
      <c r="C26" s="78">
        <v>15</v>
      </c>
      <c r="D26" s="530" t="s">
        <v>331</v>
      </c>
      <c r="E26" s="308"/>
      <c r="F26" s="308"/>
      <c r="G26" s="532"/>
      <c r="H26" s="308"/>
      <c r="I26" s="308"/>
      <c r="J26" s="438" t="s">
        <v>7589</v>
      </c>
      <c r="K26" s="512">
        <v>2</v>
      </c>
      <c r="L26" s="157" t="s">
        <v>110</v>
      </c>
      <c r="M26" s="512">
        <f>VLOOKUP(L26, Rankings!C:AN, 38, FALSE)</f>
        <v>2</v>
      </c>
      <c r="N26" s="542"/>
      <c r="O26" s="308"/>
      <c r="P26" s="308"/>
      <c r="Q26" s="308"/>
      <c r="R26" s="308"/>
      <c r="S26" s="308"/>
      <c r="T26" s="529" t="s">
        <v>82</v>
      </c>
      <c r="U26" s="535">
        <v>16</v>
      </c>
      <c r="V26" s="308"/>
      <c r="W26" s="308"/>
    </row>
    <row r="27" spans="1:23" x14ac:dyDescent="0.35">
      <c r="A27" s="308"/>
      <c r="B27" s="308"/>
      <c r="C27" s="308"/>
      <c r="D27" s="308"/>
      <c r="E27" s="308"/>
      <c r="F27" s="308"/>
      <c r="G27" s="532"/>
      <c r="H27" s="538" t="s">
        <v>6</v>
      </c>
      <c r="I27" s="538">
        <v>1</v>
      </c>
      <c r="J27" s="438" t="s">
        <v>7584</v>
      </c>
      <c r="K27" s="512">
        <v>12</v>
      </c>
      <c r="L27" s="160" t="s">
        <v>49</v>
      </c>
      <c r="M27" s="512">
        <f>VLOOKUP(L27, Rankings!C:AN, 38, FALSE)</f>
        <v>14</v>
      </c>
      <c r="N27" s="543"/>
      <c r="O27" s="308"/>
      <c r="P27" s="308"/>
      <c r="Q27" s="308"/>
      <c r="R27" s="308"/>
      <c r="S27" s="308"/>
      <c r="T27" s="308"/>
      <c r="U27" s="308"/>
      <c r="V27" s="308"/>
      <c r="W27" s="308"/>
    </row>
    <row r="28" spans="1:23" x14ac:dyDescent="0.35">
      <c r="A28" s="308"/>
      <c r="B28" s="308"/>
      <c r="C28" s="308"/>
      <c r="D28" s="308"/>
      <c r="E28" s="308"/>
      <c r="F28" s="308"/>
      <c r="G28" s="532"/>
      <c r="H28" s="538" t="s">
        <v>5</v>
      </c>
      <c r="I28" s="538">
        <v>1</v>
      </c>
      <c r="J28" s="438" t="s">
        <v>7579</v>
      </c>
      <c r="K28" s="512">
        <v>13</v>
      </c>
      <c r="L28" s="529" t="s">
        <v>76</v>
      </c>
      <c r="M28" s="512">
        <f>VLOOKUP(L28, Rankings!C:AN, 38, FALSE)</f>
        <v>13</v>
      </c>
      <c r="N28" s="542"/>
      <c r="O28" s="308"/>
      <c r="P28" s="308"/>
      <c r="Q28" s="308"/>
      <c r="R28" s="308"/>
      <c r="S28" s="308"/>
      <c r="T28" s="308"/>
      <c r="U28" s="308"/>
      <c r="V28" s="308"/>
      <c r="W28" s="308"/>
    </row>
    <row r="29" spans="1:23" x14ac:dyDescent="0.35">
      <c r="A29" s="308"/>
      <c r="B29" s="308"/>
      <c r="C29" s="308"/>
      <c r="D29" s="308"/>
      <c r="E29" s="308"/>
      <c r="F29" s="308"/>
      <c r="G29" s="532"/>
      <c r="H29" s="538" t="s">
        <v>4</v>
      </c>
      <c r="I29" s="538">
        <v>2</v>
      </c>
      <c r="J29" s="438" t="s">
        <v>7554</v>
      </c>
      <c r="K29" s="512">
        <v>4</v>
      </c>
      <c r="L29" s="158" t="s">
        <v>94</v>
      </c>
      <c r="M29" s="512">
        <f>VLOOKUP(L29, Rankings!C:AN, 38, FALSE)</f>
        <v>7</v>
      </c>
      <c r="N29" s="543"/>
      <c r="O29" s="308"/>
      <c r="P29" s="308"/>
      <c r="Q29" s="308"/>
      <c r="R29" s="308"/>
      <c r="S29" s="308"/>
      <c r="T29" s="308"/>
      <c r="U29" s="308"/>
      <c r="V29" s="308"/>
      <c r="W29" s="308"/>
    </row>
    <row r="30" spans="1:23" x14ac:dyDescent="0.35">
      <c r="A30" s="308"/>
      <c r="B30" s="308"/>
      <c r="C30" s="308"/>
      <c r="D30" s="308"/>
      <c r="E30" s="308"/>
      <c r="F30" s="308"/>
      <c r="G30" s="532"/>
      <c r="H30" s="538" t="s">
        <v>3</v>
      </c>
      <c r="I30" s="538">
        <v>2</v>
      </c>
      <c r="J30" s="438" t="s">
        <v>7545</v>
      </c>
      <c r="K30" s="512">
        <v>6</v>
      </c>
      <c r="L30" s="158" t="s">
        <v>96</v>
      </c>
      <c r="M30" s="512">
        <f>VLOOKUP(L30, Rankings!C:AN, 38, FALSE)</f>
        <v>5</v>
      </c>
      <c r="N30" s="542"/>
      <c r="O30" s="308"/>
      <c r="P30" s="308"/>
      <c r="Q30" s="308"/>
      <c r="R30" s="308"/>
      <c r="S30" s="308"/>
      <c r="T30" s="308"/>
      <c r="U30" s="308"/>
      <c r="V30" s="308"/>
      <c r="W30" s="308"/>
    </row>
    <row r="31" spans="1:23" x14ac:dyDescent="0.35">
      <c r="A31" s="308"/>
      <c r="B31" s="308"/>
      <c r="C31" s="308"/>
      <c r="D31" s="308"/>
      <c r="E31" s="308"/>
      <c r="F31" s="308"/>
      <c r="G31" s="532"/>
      <c r="H31" s="538" t="s">
        <v>2</v>
      </c>
      <c r="I31" s="538">
        <v>3</v>
      </c>
      <c r="J31" s="438" t="s">
        <v>7537</v>
      </c>
      <c r="K31" s="512">
        <v>9</v>
      </c>
      <c r="L31" s="530" t="s">
        <v>334</v>
      </c>
      <c r="M31" s="512">
        <f>VLOOKUP(L31, Rankings!C:AN, 38, FALSE)</f>
        <v>8</v>
      </c>
      <c r="N31" s="543"/>
      <c r="O31" s="308"/>
      <c r="P31" s="308"/>
      <c r="Q31" s="308"/>
      <c r="R31" s="308"/>
      <c r="S31" s="308"/>
      <c r="T31" s="308"/>
      <c r="U31" s="308"/>
      <c r="V31" s="308"/>
      <c r="W31" s="308"/>
    </row>
    <row r="32" spans="1:23" x14ac:dyDescent="0.35">
      <c r="A32" s="308"/>
      <c r="B32" s="308"/>
      <c r="C32" s="308"/>
      <c r="D32" s="308"/>
      <c r="E32" s="308"/>
      <c r="F32" s="308"/>
      <c r="G32" s="532"/>
      <c r="H32" s="538" t="s">
        <v>1</v>
      </c>
      <c r="I32" s="538">
        <v>1</v>
      </c>
      <c r="J32" s="438" t="s">
        <v>7538</v>
      </c>
      <c r="K32" s="512">
        <v>10</v>
      </c>
      <c r="L32" s="159" t="s">
        <v>66</v>
      </c>
      <c r="M32" s="512">
        <f>VLOOKUP(L32, Rankings!C:AN, 38, FALSE)</f>
        <v>11</v>
      </c>
      <c r="N32" s="542"/>
      <c r="O32" s="308"/>
      <c r="P32" s="308"/>
      <c r="Q32" s="308"/>
      <c r="R32" s="308"/>
      <c r="S32" s="308"/>
      <c r="T32" s="308"/>
      <c r="U32" s="308"/>
      <c r="V32" s="308"/>
      <c r="W32" s="308"/>
    </row>
    <row r="33" spans="1:23" x14ac:dyDescent="0.35">
      <c r="A33" s="308"/>
      <c r="B33" s="308"/>
      <c r="C33" s="308"/>
      <c r="D33" s="308"/>
      <c r="E33" s="308"/>
      <c r="F33" s="308"/>
      <c r="G33" s="532"/>
      <c r="H33" s="538" t="s">
        <v>0</v>
      </c>
      <c r="I33" s="538">
        <v>3</v>
      </c>
      <c r="J33" s="438" t="s">
        <v>7539</v>
      </c>
      <c r="K33" s="512">
        <v>15</v>
      </c>
      <c r="L33" s="530" t="s">
        <v>331</v>
      </c>
      <c r="M33" s="512">
        <f>VLOOKUP(L33, Rankings!C:AN, 38, FALSE)</f>
        <v>12</v>
      </c>
      <c r="N33" s="542"/>
      <c r="O33" s="308"/>
      <c r="P33" s="308"/>
      <c r="Q33" s="308"/>
      <c r="R33" s="308"/>
      <c r="S33" s="308"/>
      <c r="T33" s="308"/>
      <c r="U33" s="308"/>
      <c r="V33" s="308"/>
      <c r="W33" s="308"/>
    </row>
    <row r="34" spans="1:23" x14ac:dyDescent="0.35">
      <c r="A34" s="308"/>
      <c r="B34" s="308"/>
      <c r="C34" s="308"/>
      <c r="D34" s="308"/>
      <c r="E34" s="308"/>
      <c r="F34" s="308"/>
      <c r="G34" s="308"/>
      <c r="H34" s="538" t="s">
        <v>10</v>
      </c>
      <c r="I34" s="538">
        <v>3</v>
      </c>
      <c r="J34" s="438" t="s">
        <v>7533</v>
      </c>
      <c r="K34" s="512">
        <v>3</v>
      </c>
      <c r="L34" s="78" t="s">
        <v>11</v>
      </c>
      <c r="M34" s="512">
        <f>VLOOKUP(L34, Rankings!C:AN, 38, FALSE)</f>
        <v>4</v>
      </c>
      <c r="N34" s="542"/>
      <c r="O34" s="308"/>
      <c r="P34" s="308"/>
      <c r="Q34" s="308"/>
      <c r="R34" s="308"/>
      <c r="S34" s="308"/>
      <c r="T34" s="308"/>
      <c r="U34" s="308"/>
      <c r="V34" s="308"/>
      <c r="W34" s="308"/>
    </row>
    <row r="35" spans="1:23" x14ac:dyDescent="0.35">
      <c r="A35" s="308"/>
      <c r="B35" s="308"/>
      <c r="C35" s="308"/>
      <c r="D35" s="308"/>
      <c r="E35" s="308"/>
      <c r="F35" s="308"/>
      <c r="G35" s="308"/>
      <c r="H35" s="308"/>
      <c r="I35" s="308"/>
      <c r="J35" s="438" t="s">
        <v>7534</v>
      </c>
      <c r="K35" s="512">
        <v>8</v>
      </c>
      <c r="L35" s="160" t="s">
        <v>46</v>
      </c>
      <c r="M35" s="512">
        <f>VLOOKUP(L35, Rankings!C:AN, 38, FALSE)</f>
        <v>9</v>
      </c>
      <c r="N35" s="542"/>
      <c r="O35" s="308"/>
      <c r="P35" s="308"/>
      <c r="Q35" s="308"/>
      <c r="R35" s="308"/>
      <c r="S35" s="308"/>
      <c r="T35" s="308"/>
      <c r="U35" s="308"/>
      <c r="V35" s="308"/>
      <c r="W35" s="308"/>
    </row>
    <row r="36" spans="1:23" x14ac:dyDescent="0.35">
      <c r="A36" s="308"/>
      <c r="B36" s="308"/>
      <c r="C36" s="308"/>
      <c r="D36" s="308"/>
      <c r="E36" s="308"/>
      <c r="F36" s="308"/>
      <c r="G36" s="308"/>
      <c r="H36" s="308"/>
      <c r="I36" s="308"/>
      <c r="J36" s="438" t="s">
        <v>7535</v>
      </c>
      <c r="K36" s="512">
        <v>11</v>
      </c>
      <c r="L36" s="531" t="s">
        <v>135</v>
      </c>
      <c r="M36" s="512">
        <f>VLOOKUP(L36, Rankings!C:AN, 38, FALSE)</f>
        <v>16</v>
      </c>
      <c r="N36" s="542"/>
      <c r="O36" s="308"/>
      <c r="P36" s="308"/>
      <c r="Q36" s="308"/>
      <c r="R36" s="308"/>
      <c r="S36" s="308"/>
      <c r="T36" s="308"/>
      <c r="U36" s="308"/>
      <c r="V36" s="308"/>
      <c r="W36" s="308"/>
    </row>
    <row r="37" spans="1:23" x14ac:dyDescent="0.35">
      <c r="A37" s="308"/>
      <c r="B37" s="308"/>
      <c r="C37" s="308"/>
      <c r="D37" s="308"/>
      <c r="E37" s="308"/>
      <c r="F37" s="308"/>
      <c r="G37" s="308"/>
      <c r="H37" s="308"/>
      <c r="I37" s="308"/>
      <c r="J37" s="438" t="s">
        <v>7536</v>
      </c>
      <c r="K37" s="512">
        <v>16</v>
      </c>
      <c r="L37" s="529" t="s">
        <v>82</v>
      </c>
      <c r="M37" s="512">
        <f>VLOOKUP(L37, Rankings!C:AN, 38, FALSE)</f>
        <v>15</v>
      </c>
      <c r="N37" s="542"/>
      <c r="O37" s="308"/>
      <c r="P37" s="308"/>
      <c r="Q37" s="308"/>
      <c r="R37" s="308"/>
      <c r="S37" s="308"/>
      <c r="T37" s="308"/>
      <c r="U37" s="308"/>
      <c r="V37" s="308"/>
      <c r="W37" s="308"/>
    </row>
    <row r="38" spans="1:23" x14ac:dyDescent="0.35">
      <c r="A38" s="308"/>
      <c r="B38" s="308"/>
      <c r="C38" s="308"/>
      <c r="D38" s="308"/>
      <c r="E38" s="308"/>
      <c r="F38" s="308"/>
      <c r="G38" s="308"/>
      <c r="H38" s="308"/>
      <c r="I38" s="308"/>
      <c r="J38" s="308"/>
      <c r="K38" s="308"/>
      <c r="L38" s="308"/>
      <c r="M38" s="308"/>
      <c r="N38" s="308"/>
      <c r="O38" s="308"/>
      <c r="P38" s="308"/>
      <c r="Q38" s="308"/>
      <c r="R38" s="308"/>
      <c r="S38" s="308"/>
      <c r="T38" s="308"/>
      <c r="U38" s="308"/>
      <c r="V38" s="308"/>
      <c r="W38" s="308"/>
    </row>
    <row r="39" spans="1:23" x14ac:dyDescent="0.35">
      <c r="A39" s="308"/>
      <c r="B39" s="308"/>
      <c r="C39" s="308"/>
      <c r="D39" s="308"/>
      <c r="E39" s="308"/>
      <c r="F39" s="308"/>
      <c r="G39" s="308"/>
      <c r="H39" s="308"/>
      <c r="I39" s="308"/>
      <c r="J39" s="308"/>
      <c r="K39" s="308"/>
      <c r="L39" s="308"/>
      <c r="M39" s="308"/>
      <c r="N39" s="308"/>
      <c r="O39" s="308"/>
      <c r="P39" s="308"/>
      <c r="Q39" s="308"/>
      <c r="R39" s="308"/>
      <c r="S39" s="308"/>
      <c r="T39" s="308"/>
      <c r="U39" s="308"/>
      <c r="V39" s="308"/>
      <c r="W39" s="308"/>
    </row>
  </sheetData>
  <sortState xmlns:xlrd2="http://schemas.microsoft.com/office/spreadsheetml/2017/richdata2" ref="K22:K37">
    <sortCondition ref="K22:K37"/>
  </sortState>
  <mergeCells count="18">
    <mergeCell ref="R2:S2"/>
    <mergeCell ref="T2:U2"/>
    <mergeCell ref="P1:Q1"/>
    <mergeCell ref="R1:S1"/>
    <mergeCell ref="T1:U1"/>
    <mergeCell ref="N2:O2"/>
    <mergeCell ref="P2:Q2"/>
    <mergeCell ref="C1:D1"/>
    <mergeCell ref="E1:F1"/>
    <mergeCell ref="G1:H1"/>
    <mergeCell ref="I1:J1"/>
    <mergeCell ref="K1:M1"/>
    <mergeCell ref="N1:O1"/>
    <mergeCell ref="C2:D2"/>
    <mergeCell ref="E2:F2"/>
    <mergeCell ref="G2:H2"/>
    <mergeCell ref="I2:J2"/>
    <mergeCell ref="K2:M2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6"/>
  <dimension ref="A1:AU47"/>
  <sheetViews>
    <sheetView zoomScale="90" zoomScaleNormal="90" workbookViewId="0">
      <selection activeCell="AQ35" sqref="AQ35:AQ40"/>
    </sheetView>
  </sheetViews>
  <sheetFormatPr defaultColWidth="8.90625" defaultRowHeight="14.5" x14ac:dyDescent="0.35"/>
  <cols>
    <col min="1" max="1" width="1.7265625" style="26" customWidth="1"/>
    <col min="2" max="2" width="27.90625" style="26" customWidth="1"/>
    <col min="3" max="3" width="3.81640625" style="35" customWidth="1"/>
    <col min="4" max="4" width="4.453125" style="26" hidden="1" customWidth="1"/>
    <col min="5" max="6" width="3" style="35" customWidth="1"/>
    <col min="7" max="7" width="1.36328125" style="35" customWidth="1"/>
    <col min="8" max="9" width="3" style="35" customWidth="1"/>
    <col min="10" max="10" width="4.54296875" style="35" customWidth="1"/>
    <col min="11" max="11" width="3.81640625" style="26" customWidth="1"/>
    <col min="12" max="12" width="27.90625" style="26" customWidth="1"/>
    <col min="13" max="13" width="3.81640625" style="35" customWidth="1"/>
    <col min="14" max="14" width="4.453125" style="26" hidden="1" customWidth="1"/>
    <col min="15" max="16" width="3" style="35" customWidth="1"/>
    <col min="17" max="17" width="1.36328125" style="35" customWidth="1"/>
    <col min="18" max="19" width="3" style="35" customWidth="1"/>
    <col min="20" max="20" width="4.54296875" style="35" customWidth="1"/>
    <col min="21" max="21" width="3.81640625" style="26" customWidth="1"/>
    <col min="22" max="22" width="27.90625" style="26" customWidth="1"/>
    <col min="23" max="23" width="3.81640625" style="35" customWidth="1"/>
    <col min="24" max="24" width="4.453125" style="26" hidden="1" customWidth="1"/>
    <col min="25" max="26" width="3" style="35" customWidth="1"/>
    <col min="27" max="27" width="1.36328125" style="35" customWidth="1"/>
    <col min="28" max="29" width="3" style="35" customWidth="1"/>
    <col min="30" max="30" width="4.54296875" style="35" customWidth="1"/>
    <col min="31" max="31" width="3.81640625" style="26" customWidth="1"/>
    <col min="32" max="32" width="27.90625" style="26" customWidth="1"/>
    <col min="33" max="33" width="3.81640625" style="35" customWidth="1"/>
    <col min="34" max="34" width="4.453125" style="26" hidden="1" customWidth="1"/>
    <col min="35" max="36" width="3" style="35" customWidth="1"/>
    <col min="37" max="37" width="1.36328125" style="35" customWidth="1"/>
    <col min="38" max="39" width="3" style="35" customWidth="1"/>
    <col min="40" max="40" width="4.54296875" style="35" customWidth="1"/>
    <col min="41" max="41" width="3" style="35" customWidth="1"/>
    <col min="42" max="42" width="5.26953125" style="26" customWidth="1"/>
    <col min="43" max="47" width="6.08984375" style="26" customWidth="1"/>
    <col min="48" max="48" width="5.54296875" style="26" customWidth="1"/>
    <col min="49" max="16384" width="8.90625" style="26"/>
  </cols>
  <sheetData>
    <row r="1" spans="1:47" ht="3.65" customHeight="1" thickBot="1" x14ac:dyDescent="0.4"/>
    <row r="2" spans="1:47" s="139" customFormat="1" ht="18.5" x14ac:dyDescent="0.45">
      <c r="B2" s="135" t="s">
        <v>352</v>
      </c>
      <c r="C2" s="141" t="s">
        <v>353</v>
      </c>
      <c r="D2" s="136"/>
      <c r="E2" s="137" t="s">
        <v>354</v>
      </c>
      <c r="F2" s="137" t="s">
        <v>355</v>
      </c>
      <c r="G2" s="137"/>
      <c r="H2" s="137" t="s">
        <v>354</v>
      </c>
      <c r="I2" s="137" t="s">
        <v>355</v>
      </c>
      <c r="J2" s="138" t="s">
        <v>400</v>
      </c>
      <c r="L2" s="140" t="s">
        <v>356</v>
      </c>
      <c r="M2" s="141" t="s">
        <v>353</v>
      </c>
      <c r="N2" s="136"/>
      <c r="O2" s="141" t="s">
        <v>354</v>
      </c>
      <c r="P2" s="141" t="s">
        <v>355</v>
      </c>
      <c r="Q2" s="141"/>
      <c r="R2" s="141" t="s">
        <v>354</v>
      </c>
      <c r="S2" s="141" t="s">
        <v>355</v>
      </c>
      <c r="T2" s="138" t="s">
        <v>400</v>
      </c>
      <c r="V2" s="163" t="s">
        <v>357</v>
      </c>
      <c r="W2" s="141" t="s">
        <v>353</v>
      </c>
      <c r="X2" s="136"/>
      <c r="Y2" s="141" t="s">
        <v>354</v>
      </c>
      <c r="Z2" s="141" t="s">
        <v>355</v>
      </c>
      <c r="AA2" s="141"/>
      <c r="AB2" s="141" t="s">
        <v>354</v>
      </c>
      <c r="AC2" s="141" t="s">
        <v>355</v>
      </c>
      <c r="AD2" s="138" t="s">
        <v>400</v>
      </c>
      <c r="AF2" s="142" t="s">
        <v>358</v>
      </c>
      <c r="AG2" s="141" t="s">
        <v>353</v>
      </c>
      <c r="AH2" s="136"/>
      <c r="AI2" s="141" t="s">
        <v>354</v>
      </c>
      <c r="AJ2" s="141" t="s">
        <v>355</v>
      </c>
      <c r="AK2" s="141"/>
      <c r="AL2" s="141" t="s">
        <v>354</v>
      </c>
      <c r="AM2" s="141" t="s">
        <v>355</v>
      </c>
      <c r="AN2" s="138" t="s">
        <v>400</v>
      </c>
      <c r="AO2" s="143"/>
    </row>
    <row r="3" spans="1:47" x14ac:dyDescent="0.35">
      <c r="A3" s="26">
        <v>1</v>
      </c>
      <c r="B3" s="147" t="str">
        <f>CONCATENATE(VLOOKUP($D3, Calcs!$A$3:$D$130, 4, FALSE), " - ", VLOOKUP($D3, Calcs!$A$3:$D$130, 2, FALSE))</f>
        <v>Outer Kanto - Cinnabar Island</v>
      </c>
      <c r="C3" s="144">
        <f>VLOOKUP(D3, Rankings!$A$2:$AN$129, 40, FALSE)</f>
        <v>4</v>
      </c>
      <c r="D3" s="145">
        <v>13</v>
      </c>
      <c r="E3" s="146">
        <f>VLOOKUP(D3, Rankings!$A$2:$J$129, 6, FALSE)</f>
        <v>10</v>
      </c>
      <c r="F3" s="146">
        <f>VLOOKUP(D3, Rankings!$A$2:$J$129, 7, FALSE)</f>
        <v>2</v>
      </c>
      <c r="G3" s="146"/>
      <c r="H3" s="146">
        <f>VLOOKUP(D3, Rankings!$A$2:$J$129, 9, FALSE)</f>
        <v>8</v>
      </c>
      <c r="I3" s="146">
        <f>VLOOKUP(D3, Rankings!$A$2:$J$129, 10, FALSE)</f>
        <v>1</v>
      </c>
      <c r="J3" s="466">
        <f>VLOOKUP(D3, Calcs!$A$3:$AMH$130, 211, FALSE)*100</f>
        <v>51.871171720163069</v>
      </c>
      <c r="K3" s="26">
        <v>1</v>
      </c>
      <c r="L3" s="147" t="str">
        <f>CONCATENATE(VLOOKUP($N3, Calcs!$A$3:$D$130, 4, FALSE), " - ", VLOOKUP($N3, Calcs!$A$3:$D$130, 2, FALSE))</f>
        <v>Valour - Resort Area</v>
      </c>
      <c r="M3" s="144">
        <f>VLOOKUP(N3, Rankings!$A$2:$AN$129, 40, FALSE)</f>
        <v>2</v>
      </c>
      <c r="N3" s="145">
        <v>42</v>
      </c>
      <c r="O3" s="146">
        <f>VLOOKUP(N3, Rankings!$A$2:$J$129, 6, FALSE)</f>
        <v>12</v>
      </c>
      <c r="P3" s="146">
        <f>VLOOKUP(N3, Rankings!$A$2:$J$129, 7, FALSE)</f>
        <v>0</v>
      </c>
      <c r="Q3" s="146"/>
      <c r="R3" s="146">
        <f>VLOOKUP(N3, Rankings!$A$2:$J$129, 9, FALSE)</f>
        <v>9</v>
      </c>
      <c r="S3" s="146">
        <f>VLOOKUP(N3, Rankings!$A$2:$J$129, 10, FALSE)</f>
        <v>0</v>
      </c>
      <c r="T3" s="466">
        <f>VLOOKUP(N3, Calcs!$A$3:$AMH$130, 211, FALSE)*100</f>
        <v>51.332070701726536</v>
      </c>
      <c r="U3" s="26">
        <v>1</v>
      </c>
      <c r="V3" s="147" t="str">
        <f>CONCATENATE(VLOOKUP($X3, Calcs!$A$3:$D$130, 4, FALSE), " - ", VLOOKUP($X3, Calcs!$A$3:$D$130, 2, FALSE))</f>
        <v>South - Aquacorde Town</v>
      </c>
      <c r="W3" s="144">
        <f>VLOOKUP(X3, Rankings!$A$2:$AN$129, 40, FALSE)</f>
        <v>13</v>
      </c>
      <c r="X3" s="145">
        <v>77</v>
      </c>
      <c r="Y3" s="146">
        <f>VLOOKUP(X3, Rankings!$A$2:$J$129, 6, FALSE)</f>
        <v>11</v>
      </c>
      <c r="Z3" s="146">
        <f>VLOOKUP(X3, Rankings!$A$2:$J$129, 7, FALSE)</f>
        <v>1</v>
      </c>
      <c r="AA3" s="146"/>
      <c r="AB3" s="146">
        <f>VLOOKUP(X3, Rankings!$A$2:$J$129, 9, FALSE)</f>
        <v>8</v>
      </c>
      <c r="AC3" s="146">
        <f>VLOOKUP(X3, Rankings!$A$2:$J$129, 10, FALSE)</f>
        <v>1</v>
      </c>
      <c r="AD3" s="466">
        <f>VLOOKUP(X3, Calcs!$A$3:$AMH$130, 211, FALSE)*100</f>
        <v>53.505534303783321</v>
      </c>
      <c r="AE3" s="26">
        <v>1</v>
      </c>
      <c r="AF3" s="147" t="str">
        <f>CONCATENATE(VLOOKUP($AH3, Calcs!$A$3:$D$130, 4, FALSE), " - ", VLOOKUP($AH3, Calcs!$A$3:$D$130, 2, FALSE))</f>
        <v>South Wild - Hulbury</v>
      </c>
      <c r="AG3" s="144">
        <f>VLOOKUP(AH3, Rankings!$A$2:$AN$129, 40, FALSE)</f>
        <v>10</v>
      </c>
      <c r="AH3" s="145">
        <v>109</v>
      </c>
      <c r="AI3" s="146">
        <f>VLOOKUP(AH3, Rankings!$A$2:$J$129, 6, FALSE)</f>
        <v>11</v>
      </c>
      <c r="AJ3" s="146">
        <f>VLOOKUP(AH3, Rankings!$A$2:$J$129, 7, FALSE)</f>
        <v>1</v>
      </c>
      <c r="AK3" s="146"/>
      <c r="AL3" s="146">
        <f>VLOOKUP(AH3, Rankings!$A$2:$J$129, 9, FALSE)</f>
        <v>9</v>
      </c>
      <c r="AM3" s="146">
        <f>VLOOKUP(AH3, Rankings!$A$2:$J$129, 10, FALSE)</f>
        <v>0</v>
      </c>
      <c r="AN3" s="466">
        <f>VLOOKUP(AH3, Calcs!$A$3:$AMH$130, 211, FALSE)*100</f>
        <v>38.041975214597635</v>
      </c>
      <c r="AO3" s="110"/>
      <c r="AP3" s="48"/>
      <c r="AQ3" s="28" t="s">
        <v>4741</v>
      </c>
      <c r="AR3" s="28" t="s">
        <v>1976</v>
      </c>
      <c r="AS3" s="28" t="s">
        <v>1977</v>
      </c>
      <c r="AT3" s="28" t="s">
        <v>27</v>
      </c>
      <c r="AU3" s="28" t="s">
        <v>1985</v>
      </c>
    </row>
    <row r="4" spans="1:47" x14ac:dyDescent="0.35">
      <c r="A4" s="26">
        <v>2</v>
      </c>
      <c r="B4" s="147" t="str">
        <f>CONCATENATE(VLOOKUP($D4, Calcs!$A$3:$D$130, 4, FALSE), " - ", VLOOKUP($D4, Calcs!$A$3:$D$130, 2, FALSE))</f>
        <v>Central Kanto - Saffron City</v>
      </c>
      <c r="C4" s="144">
        <f>VLOOKUP(D4, Rankings!$A$2:$AN$129, 40, FALSE)</f>
        <v>19</v>
      </c>
      <c r="D4" s="145">
        <v>11</v>
      </c>
      <c r="E4" s="146">
        <f>VLOOKUP(D4, Rankings!$A$2:$J$129, 6, FALSE)</f>
        <v>11</v>
      </c>
      <c r="F4" s="146">
        <f>VLOOKUP(D4, Rankings!$A$2:$J$129, 7, FALSE)</f>
        <v>1</v>
      </c>
      <c r="G4" s="146"/>
      <c r="H4" s="146">
        <f>VLOOKUP(D4, Rankings!$A$2:$J$129, 9, FALSE)</f>
        <v>8</v>
      </c>
      <c r="I4" s="146">
        <f>VLOOKUP(D4, Rankings!$A$2:$J$129, 10, FALSE)</f>
        <v>1</v>
      </c>
      <c r="J4" s="466">
        <f>VLOOKUP(D4, Calcs!$A$3:$AMH$130, 211, FALSE)*100</f>
        <v>49.822705950076241</v>
      </c>
      <c r="K4" s="26">
        <v>2</v>
      </c>
      <c r="L4" s="147" t="str">
        <f>CONCATENATE(VLOOKUP($N4, Calcs!$A$3:$D$130, 4, FALSE), " - ", VLOOKUP($N4, Calcs!$A$3:$D$130, 2, FALSE))</f>
        <v>Marsh - Solaceon Town</v>
      </c>
      <c r="M4" s="144">
        <f>VLOOKUP(N4, Rankings!$A$2:$AN$129, 40, FALSE)</f>
        <v>3</v>
      </c>
      <c r="N4" s="145">
        <v>48</v>
      </c>
      <c r="O4" s="146">
        <f>VLOOKUP(N4, Rankings!$A$2:$J$129, 6, FALSE)</f>
        <v>11</v>
      </c>
      <c r="P4" s="146">
        <f>VLOOKUP(N4, Rankings!$A$2:$J$129, 7, FALSE)</f>
        <v>1</v>
      </c>
      <c r="Q4" s="146"/>
      <c r="R4" s="146">
        <f>VLOOKUP(N4, Rankings!$A$2:$J$129, 9, FALSE)</f>
        <v>8</v>
      </c>
      <c r="S4" s="146">
        <f>VLOOKUP(N4, Rankings!$A$2:$J$129, 10, FALSE)</f>
        <v>1</v>
      </c>
      <c r="T4" s="466">
        <f>VLOOKUP(N4, Calcs!$A$3:$AMH$130, 211, FALSE)*100</f>
        <v>49.410628561825099</v>
      </c>
      <c r="U4" s="26">
        <v>2</v>
      </c>
      <c r="V4" s="147" t="str">
        <f>CONCATENATE(VLOOKUP($X4, Calcs!$A$3:$D$130, 4, FALSE), " - ", VLOOKUP($X4, Calcs!$A$3:$D$130, 2, FALSE))</f>
        <v>Central - Lumiose City</v>
      </c>
      <c r="W4" s="144">
        <f>VLOOKUP(X4, Rankings!$A$2:$AN$129, 40, FALSE)</f>
        <v>1</v>
      </c>
      <c r="X4" s="145">
        <v>72</v>
      </c>
      <c r="Y4" s="146">
        <f>VLOOKUP(X4, Rankings!$A$2:$J$129, 6, FALSE)</f>
        <v>11</v>
      </c>
      <c r="Z4" s="146">
        <f>VLOOKUP(X4, Rankings!$A$2:$J$129, 7, FALSE)</f>
        <v>1</v>
      </c>
      <c r="AA4" s="146"/>
      <c r="AB4" s="146">
        <f>VLOOKUP(X4, Rankings!$A$2:$J$129, 9, FALSE)</f>
        <v>8</v>
      </c>
      <c r="AC4" s="146">
        <f>VLOOKUP(X4, Rankings!$A$2:$J$129, 10, FALSE)</f>
        <v>1</v>
      </c>
      <c r="AD4" s="466">
        <f>VLOOKUP(X4, Calcs!$A$3:$AMH$130, 211, FALSE)*100</f>
        <v>52.663708608281667</v>
      </c>
      <c r="AE4" s="26">
        <v>2</v>
      </c>
      <c r="AF4" s="147" t="str">
        <f>CONCATENATE(VLOOKUP($AH4, Calcs!$A$3:$D$130, 4, FALSE), " - ", VLOOKUP($AH4, Calcs!$A$3:$D$130, 2, FALSE))</f>
        <v>North Wild - Spikemuth</v>
      </c>
      <c r="AG4" s="144">
        <f>VLOOKUP(AH4, Rankings!$A$2:$AN$129, 40, FALSE)</f>
        <v>14</v>
      </c>
      <c r="AH4" s="145">
        <v>104</v>
      </c>
      <c r="AI4" s="146">
        <f>VLOOKUP(AH4, Rankings!$A$2:$J$129, 6, FALSE)</f>
        <v>10</v>
      </c>
      <c r="AJ4" s="146">
        <f>VLOOKUP(AH4, Rankings!$A$2:$J$129, 7, FALSE)</f>
        <v>2</v>
      </c>
      <c r="AK4" s="146"/>
      <c r="AL4" s="146">
        <f>VLOOKUP(AH4, Rankings!$A$2:$J$129, 9, FALSE)</f>
        <v>8</v>
      </c>
      <c r="AM4" s="146">
        <f>VLOOKUP(AH4, Rankings!$A$2:$J$129, 10, FALSE)</f>
        <v>1</v>
      </c>
      <c r="AN4" s="466">
        <f>VLOOKUP(AH4, Calcs!$A$3:$AMH$130, 211, FALSE)*100</f>
        <v>41.964641958565515</v>
      </c>
      <c r="AO4" s="110"/>
      <c r="AP4" s="48">
        <v>1</v>
      </c>
      <c r="AQ4" s="37" t="s">
        <v>4737</v>
      </c>
      <c r="AR4" s="37" t="s">
        <v>4746</v>
      </c>
      <c r="AS4" s="450" t="s">
        <v>4750</v>
      </c>
      <c r="AT4" s="37">
        <v>80</v>
      </c>
      <c r="AU4" s="37">
        <v>120</v>
      </c>
    </row>
    <row r="5" spans="1:47" x14ac:dyDescent="0.35">
      <c r="A5" s="26">
        <v>3</v>
      </c>
      <c r="B5" s="147" t="str">
        <f>CONCATENATE(VLOOKUP($D5, Calcs!$A$3:$D$130, 4, FALSE), " - ", VLOOKUP($D5, Calcs!$A$3:$D$130, 2, FALSE))</f>
        <v>West Johto - Olivine City</v>
      </c>
      <c r="C5" s="144">
        <f>VLOOKUP(D5, Rankings!$A$2:$AN$129, 40, FALSE)</f>
        <v>27</v>
      </c>
      <c r="D5" s="145">
        <v>4</v>
      </c>
      <c r="E5" s="146">
        <f>VLOOKUP(D5, Rankings!$A$2:$J$129, 6, FALSE)</f>
        <v>9</v>
      </c>
      <c r="F5" s="146">
        <f>VLOOKUP(D5, Rankings!$A$2:$J$129, 7, FALSE)</f>
        <v>3</v>
      </c>
      <c r="G5" s="146"/>
      <c r="H5" s="146">
        <f>VLOOKUP(D5, Rankings!$A$2:$J$129, 9, FALSE)</f>
        <v>7</v>
      </c>
      <c r="I5" s="146">
        <f>VLOOKUP(D5, Rankings!$A$2:$J$129, 10, FALSE)</f>
        <v>2</v>
      </c>
      <c r="J5" s="466">
        <f>VLOOKUP(D5, Calcs!$A$3:$AMH$130, 211, FALSE)*100</f>
        <v>56.178316088296597</v>
      </c>
      <c r="K5" s="26">
        <v>3</v>
      </c>
      <c r="L5" s="147" t="str">
        <f>CONCATENATE(VLOOKUP($N5, Calcs!$A$3:$D$130, 4, FALSE), " - ", VLOOKUP($N5, Calcs!$A$3:$D$130, 2, FALSE))</f>
        <v>Coronet - Floaroma City</v>
      </c>
      <c r="M5" s="144">
        <f>VLOOKUP(N5, Rankings!$A$2:$AN$129, 40, FALSE)</f>
        <v>21</v>
      </c>
      <c r="N5" s="145">
        <v>38</v>
      </c>
      <c r="O5" s="146">
        <f>VLOOKUP(N5, Rankings!$A$2:$J$129, 6, FALSE)</f>
        <v>9</v>
      </c>
      <c r="P5" s="146">
        <f>VLOOKUP(N5, Rankings!$A$2:$J$129, 7, FALSE)</f>
        <v>3</v>
      </c>
      <c r="Q5" s="146"/>
      <c r="R5" s="146">
        <f>VLOOKUP(N5, Rankings!$A$2:$J$129, 9, FALSE)</f>
        <v>7</v>
      </c>
      <c r="S5" s="146">
        <f>VLOOKUP(N5, Rankings!$A$2:$J$129, 10, FALSE)</f>
        <v>2</v>
      </c>
      <c r="T5" s="466">
        <f>VLOOKUP(N5, Calcs!$A$3:$AMH$130, 211, FALSE)*100</f>
        <v>48.784395040858897</v>
      </c>
      <c r="U5" s="26">
        <v>3</v>
      </c>
      <c r="V5" s="147" t="str">
        <f>CONCATENATE(VLOOKUP($X5, Calcs!$A$3:$D$130, 4, FALSE), " - ", VLOOKUP($X5, Calcs!$A$3:$D$130, 2, FALSE))</f>
        <v>Central - Coumarine City</v>
      </c>
      <c r="W5" s="144">
        <f>VLOOKUP(X5, Rankings!$A$2:$AN$129, 40, FALSE)</f>
        <v>15</v>
      </c>
      <c r="X5" s="145">
        <v>70</v>
      </c>
      <c r="Y5" s="146">
        <f>VLOOKUP(X5, Rankings!$A$2:$J$129, 6, FALSE)</f>
        <v>11</v>
      </c>
      <c r="Z5" s="146">
        <f>VLOOKUP(X5, Rankings!$A$2:$J$129, 7, FALSE)</f>
        <v>1</v>
      </c>
      <c r="AA5" s="146"/>
      <c r="AB5" s="146">
        <f>VLOOKUP(X5, Rankings!$A$2:$J$129, 9, FALSE)</f>
        <v>8</v>
      </c>
      <c r="AC5" s="146">
        <f>VLOOKUP(X5, Rankings!$A$2:$J$129, 10, FALSE)</f>
        <v>1</v>
      </c>
      <c r="AD5" s="466">
        <f>VLOOKUP(X5, Calcs!$A$3:$AMH$130, 211, FALSE)*100</f>
        <v>50.947414079551912</v>
      </c>
      <c r="AE5" s="26">
        <v>3</v>
      </c>
      <c r="AF5" s="147" t="str">
        <f>CONCATENATE(VLOOKUP($AH5, Calcs!$A$3:$D$130, 4, FALSE), " - ", VLOOKUP($AH5, Calcs!$A$3:$D$130, 2, FALSE))</f>
        <v>North Wild - Hammerlocke</v>
      </c>
      <c r="AG5" s="144">
        <f>VLOOKUP(AH5, Rankings!$A$2:$AN$129, 40, FALSE)</f>
        <v>22</v>
      </c>
      <c r="AH5" s="145">
        <v>103</v>
      </c>
      <c r="AI5" s="146">
        <f>VLOOKUP(AH5, Rankings!$A$2:$J$129, 6, FALSE)</f>
        <v>11</v>
      </c>
      <c r="AJ5" s="146">
        <f>VLOOKUP(AH5, Rankings!$A$2:$J$129, 7, FALSE)</f>
        <v>1</v>
      </c>
      <c r="AK5" s="146"/>
      <c r="AL5" s="146">
        <f>VLOOKUP(AH5, Rankings!$A$2:$J$129, 9, FALSE)</f>
        <v>8</v>
      </c>
      <c r="AM5" s="146">
        <f>VLOOKUP(AH5, Rankings!$A$2:$J$129, 10, FALSE)</f>
        <v>1</v>
      </c>
      <c r="AN5" s="466">
        <f>VLOOKUP(AH5, Calcs!$A$3:$AMH$130, 211, FALSE)*100</f>
        <v>42.96661413727125</v>
      </c>
      <c r="AO5" s="110"/>
      <c r="AP5" s="48">
        <v>2</v>
      </c>
      <c r="AQ5" s="37" t="s">
        <v>4738</v>
      </c>
      <c r="AR5" s="37" t="s">
        <v>4745</v>
      </c>
      <c r="AS5" s="37" t="s">
        <v>4749</v>
      </c>
      <c r="AT5" s="37">
        <v>70</v>
      </c>
      <c r="AU5" s="37">
        <v>110</v>
      </c>
    </row>
    <row r="6" spans="1:47" x14ac:dyDescent="0.35">
      <c r="A6" s="26">
        <v>4</v>
      </c>
      <c r="B6" s="147" t="str">
        <f>CONCATENATE(VLOOKUP($D6, Calcs!$A$3:$D$130, 4, FALSE), " - ", VLOOKUP($D6, Calcs!$A$3:$D$130, 2, FALSE))</f>
        <v>West Johto - Cianwood City</v>
      </c>
      <c r="C6" s="144">
        <f>VLOOKUP(D6, Rankings!$A$2:$AN$129, 40, FALSE)</f>
        <v>24</v>
      </c>
      <c r="D6" s="145">
        <v>1</v>
      </c>
      <c r="E6" s="146">
        <f>VLOOKUP(D6, Rankings!$A$2:$J$129, 6, FALSE)</f>
        <v>8</v>
      </c>
      <c r="F6" s="146">
        <f>VLOOKUP(D6, Rankings!$A$2:$J$129, 7, FALSE)</f>
        <v>4</v>
      </c>
      <c r="G6" s="146"/>
      <c r="H6" s="146">
        <f>VLOOKUP(D6, Rankings!$A$2:$J$129, 9, FALSE)</f>
        <v>6</v>
      </c>
      <c r="I6" s="146">
        <f>VLOOKUP(D6, Rankings!$A$2:$J$129, 10, FALSE)</f>
        <v>3</v>
      </c>
      <c r="J6" s="466">
        <f>VLOOKUP(D6, Calcs!$A$3:$AMH$130, 211, FALSE)*100</f>
        <v>55.984324671124718</v>
      </c>
      <c r="K6" s="56">
        <v>4</v>
      </c>
      <c r="L6" s="147" t="str">
        <f>CONCATENATE(VLOOKUP($N6, Calcs!$A$3:$D$130, 4, FALSE), " - ", VLOOKUP($N6, Calcs!$A$3:$D$130, 2, FALSE))</f>
        <v>Valour - Veilstone City</v>
      </c>
      <c r="M6" s="144">
        <f>VLOOKUP(N6, Rankings!$A$2:$AN$129, 40, FALSE)</f>
        <v>35</v>
      </c>
      <c r="N6" s="145">
        <v>44</v>
      </c>
      <c r="O6" s="146">
        <f>VLOOKUP(N6, Rankings!$A$2:$J$129, 6, FALSE)</f>
        <v>8</v>
      </c>
      <c r="P6" s="146">
        <f>VLOOKUP(N6, Rankings!$A$2:$J$129, 7, FALSE)</f>
        <v>4</v>
      </c>
      <c r="Q6" s="146"/>
      <c r="R6" s="146">
        <f>VLOOKUP(N6, Rankings!$A$2:$J$129, 9, FALSE)</f>
        <v>6</v>
      </c>
      <c r="S6" s="146">
        <f>VLOOKUP(N6, Rankings!$A$2:$J$129, 10, FALSE)</f>
        <v>3</v>
      </c>
      <c r="T6" s="466">
        <f>VLOOKUP(N6, Calcs!$A$3:$AMH$130, 211, FALSE)*100</f>
        <v>49.355637879392511</v>
      </c>
      <c r="U6" s="56">
        <v>4</v>
      </c>
      <c r="V6" s="147" t="str">
        <f>CONCATENATE(VLOOKUP($X6, Calcs!$A$3:$D$130, 4, FALSE), " - ", VLOOKUP($X6, Calcs!$A$3:$D$130, 2, FALSE))</f>
        <v>Coastal - Cyllage City</v>
      </c>
      <c r="W6" s="144">
        <f>VLOOKUP(X6, Rankings!$A$2:$AN$129, 40, FALSE)</f>
        <v>40</v>
      </c>
      <c r="X6" s="145">
        <v>66</v>
      </c>
      <c r="Y6" s="146">
        <f>VLOOKUP(X6, Rankings!$A$2:$J$129, 6, FALSE)</f>
        <v>7</v>
      </c>
      <c r="Z6" s="146">
        <f>VLOOKUP(X6, Rankings!$A$2:$J$129, 7, FALSE)</f>
        <v>5</v>
      </c>
      <c r="AA6" s="146"/>
      <c r="AB6" s="146">
        <f>VLOOKUP(X6, Rankings!$A$2:$J$129, 9, FALSE)</f>
        <v>6</v>
      </c>
      <c r="AC6" s="146">
        <f>VLOOKUP(X6, Rankings!$A$2:$J$129, 10, FALSE)</f>
        <v>3</v>
      </c>
      <c r="AD6" s="466">
        <f>VLOOKUP(X6, Calcs!$A$3:$AMH$130, 211, FALSE)*100</f>
        <v>52.387034342334069</v>
      </c>
      <c r="AE6" s="56">
        <v>4</v>
      </c>
      <c r="AF6" s="147" t="str">
        <f>CONCATENATE(VLOOKUP($AH6, Calcs!$A$3:$D$130, 4, FALSE), " - ", VLOOKUP($AH6, Calcs!$A$3:$D$130, 2, FALSE))</f>
        <v>Scotland - South Lakes</v>
      </c>
      <c r="AG6" s="144">
        <f>VLOOKUP(AH6, Rankings!$A$2:$AN$129, 40, FALSE)</f>
        <v>9</v>
      </c>
      <c r="AH6" s="145">
        <v>107</v>
      </c>
      <c r="AI6" s="146">
        <f>VLOOKUP(AH6, Rankings!$A$2:$J$129, 6, FALSE)</f>
        <v>10</v>
      </c>
      <c r="AJ6" s="146">
        <f>VLOOKUP(AH6, Rankings!$A$2:$J$129, 7, FALSE)</f>
        <v>2</v>
      </c>
      <c r="AK6" s="146"/>
      <c r="AL6" s="146">
        <f>VLOOKUP(AH6, Rankings!$A$2:$J$129, 9, FALSE)</f>
        <v>8</v>
      </c>
      <c r="AM6" s="146">
        <f>VLOOKUP(AH6, Rankings!$A$2:$J$129, 10, FALSE)</f>
        <v>1</v>
      </c>
      <c r="AN6" s="466">
        <f>VLOOKUP(AH6, Calcs!$A$3:$AMH$130, 211, FALSE)*100</f>
        <v>38.777789954844039</v>
      </c>
      <c r="AO6" s="110"/>
      <c r="AP6" s="48">
        <v>3</v>
      </c>
      <c r="AQ6" s="640" t="s">
        <v>4739</v>
      </c>
      <c r="AR6" s="640" t="s">
        <v>4744</v>
      </c>
      <c r="AS6" s="640" t="s">
        <v>4748</v>
      </c>
      <c r="AT6" s="640">
        <v>60</v>
      </c>
      <c r="AU6" s="37">
        <v>100</v>
      </c>
    </row>
    <row r="7" spans="1:47" x14ac:dyDescent="0.35">
      <c r="A7" s="26">
        <v>5</v>
      </c>
      <c r="B7" s="147" t="str">
        <f>CONCATENATE(VLOOKUP($D7, Calcs!$A$3:$D$130, 4, FALSE), " - ", VLOOKUP($D7, Calcs!$A$3:$D$130, 2, FALSE))</f>
        <v>Outer Kanto - Viridian City</v>
      </c>
      <c r="C7" s="144">
        <f>VLOOKUP(D7, Rankings!$A$2:$AN$129, 40, FALSE)</f>
        <v>39</v>
      </c>
      <c r="D7" s="145">
        <v>16</v>
      </c>
      <c r="E7" s="146">
        <f>VLOOKUP(D7, Rankings!$A$2:$J$129, 6, FALSE)</f>
        <v>8</v>
      </c>
      <c r="F7" s="146">
        <f>VLOOKUP(D7, Rankings!$A$2:$J$129, 7, FALSE)</f>
        <v>4</v>
      </c>
      <c r="G7" s="146"/>
      <c r="H7" s="146">
        <f>VLOOKUP(D7, Rankings!$A$2:$J$129, 9, FALSE)</f>
        <v>6</v>
      </c>
      <c r="I7" s="146">
        <f>VLOOKUP(D7, Rankings!$A$2:$J$129, 10, FALSE)</f>
        <v>3</v>
      </c>
      <c r="J7" s="466">
        <f>VLOOKUP(D7, Calcs!$A$3:$AMH$130, 211, FALSE)*100</f>
        <v>51.435248507659892</v>
      </c>
      <c r="K7" s="56">
        <v>5</v>
      </c>
      <c r="L7" s="147" t="str">
        <f>CONCATENATE(VLOOKUP($N7, Calcs!$A$3:$D$130, 4, FALSE), " - ", VLOOKUP($N7, Calcs!$A$3:$D$130, 2, FALSE))</f>
        <v>Coronet - Snowpoint City</v>
      </c>
      <c r="M7" s="144">
        <f>VLOOKUP(N7, Rankings!$A$2:$AN$129, 40, FALSE)</f>
        <v>43</v>
      </c>
      <c r="N7" s="145">
        <v>40</v>
      </c>
      <c r="O7" s="146">
        <f>VLOOKUP(N7, Rankings!$A$2:$J$129, 6, FALSE)</f>
        <v>8</v>
      </c>
      <c r="P7" s="146">
        <f>VLOOKUP(N7, Rankings!$A$2:$J$129, 7, FALSE)</f>
        <v>4</v>
      </c>
      <c r="Q7" s="146"/>
      <c r="R7" s="146">
        <f>VLOOKUP(N7, Rankings!$A$2:$J$129, 9, FALSE)</f>
        <v>6</v>
      </c>
      <c r="S7" s="146">
        <f>VLOOKUP(N7, Rankings!$A$2:$J$129, 10, FALSE)</f>
        <v>3</v>
      </c>
      <c r="T7" s="466">
        <f>VLOOKUP(N7, Calcs!$A$3:$AMH$130, 211, FALSE)*100</f>
        <v>49.302266980997992</v>
      </c>
      <c r="U7" s="56">
        <v>5</v>
      </c>
      <c r="V7" s="147" t="str">
        <f>CONCATENATE(VLOOKUP($X7, Calcs!$A$3:$D$130, 4, FALSE), " - ", VLOOKUP($X7, Calcs!$A$3:$D$130, 2, FALSE))</f>
        <v>Mountain - Snowbelle City</v>
      </c>
      <c r="W7" s="144">
        <f>VLOOKUP(X7, Rankings!$A$2:$AN$129, 40, FALSE)</f>
        <v>51</v>
      </c>
      <c r="X7" s="145">
        <v>76</v>
      </c>
      <c r="Y7" s="146">
        <f>VLOOKUP(X7, Rankings!$A$2:$J$129, 6, FALSE)</f>
        <v>8</v>
      </c>
      <c r="Z7" s="146">
        <f>VLOOKUP(X7, Rankings!$A$2:$J$129, 7, FALSE)</f>
        <v>4</v>
      </c>
      <c r="AA7" s="146"/>
      <c r="AB7" s="146">
        <f>VLOOKUP(X7, Rankings!$A$2:$J$129, 9, FALSE)</f>
        <v>6</v>
      </c>
      <c r="AC7" s="146">
        <f>VLOOKUP(X7, Rankings!$A$2:$J$129, 10, FALSE)</f>
        <v>3</v>
      </c>
      <c r="AD7" s="466">
        <f>VLOOKUP(X7, Calcs!$A$3:$AMH$130, 211, FALSE)*100</f>
        <v>51.208380197574122</v>
      </c>
      <c r="AE7" s="56">
        <v>5</v>
      </c>
      <c r="AF7" s="147" t="str">
        <f>CONCATENATE(VLOOKUP($AH7, Calcs!$A$3:$D$130, 4, FALSE), " - ", VLOOKUP($AH7, Calcs!$A$3:$D$130, 2, FALSE))</f>
        <v>Scotland - Wedgehurst</v>
      </c>
      <c r="AG7" s="144">
        <f>VLOOKUP(AH7, Rankings!$A$2:$AN$129, 40, FALSE)</f>
        <v>41</v>
      </c>
      <c r="AH7" s="145">
        <v>108</v>
      </c>
      <c r="AI7" s="146">
        <f>VLOOKUP(AH7, Rankings!$A$2:$J$129, 6, FALSE)</f>
        <v>6</v>
      </c>
      <c r="AJ7" s="146">
        <f>VLOOKUP(AH7, Rankings!$A$2:$J$129, 7, FALSE)</f>
        <v>6</v>
      </c>
      <c r="AK7" s="146"/>
      <c r="AL7" s="146">
        <f>VLOOKUP(AH7, Rankings!$A$2:$J$129, 9, FALSE)</f>
        <v>5</v>
      </c>
      <c r="AM7" s="146">
        <f>VLOOKUP(AH7, Rankings!$A$2:$J$129, 10, FALSE)</f>
        <v>4</v>
      </c>
      <c r="AN7" s="466">
        <f>VLOOKUP(AH7, Calcs!$A$3:$AMH$130, 211, FALSE)*100</f>
        <v>58.00881054107078</v>
      </c>
      <c r="AO7" s="110"/>
      <c r="AP7" s="48">
        <v>4</v>
      </c>
      <c r="AQ7" s="640"/>
      <c r="AR7" s="640"/>
      <c r="AS7" s="640"/>
      <c r="AT7" s="640"/>
      <c r="AU7" s="37">
        <v>90</v>
      </c>
    </row>
    <row r="8" spans="1:47" x14ac:dyDescent="0.35">
      <c r="A8" s="26">
        <v>6</v>
      </c>
      <c r="B8" s="147" t="str">
        <f>CONCATENATE(VLOOKUP($D8, Calcs!$A$3:$D$130, 4, FALSE), " - ", VLOOKUP($D8, Calcs!$A$3:$D$130, 2, FALSE))</f>
        <v>West Johto - Goldenrod City</v>
      </c>
      <c r="C8" s="144">
        <f>VLOOKUP(D8, Rankings!$A$2:$AN$129, 40, FALSE)</f>
        <v>45</v>
      </c>
      <c r="D8" s="145">
        <v>3</v>
      </c>
      <c r="E8" s="146">
        <f>VLOOKUP(D8, Rankings!$A$2:$J$129, 6, FALSE)</f>
        <v>7</v>
      </c>
      <c r="F8" s="146">
        <f>VLOOKUP(D8, Rankings!$A$2:$J$129, 7, FALSE)</f>
        <v>5</v>
      </c>
      <c r="G8" s="146"/>
      <c r="H8" s="146">
        <f>VLOOKUP(D8, Rankings!$A$2:$J$129, 9, FALSE)</f>
        <v>6</v>
      </c>
      <c r="I8" s="146">
        <f>VLOOKUP(D8, Rankings!$A$2:$J$129, 10, FALSE)</f>
        <v>3</v>
      </c>
      <c r="J8" s="466">
        <f>VLOOKUP(D8, Calcs!$A$3:$AMH$130, 211, FALSE)*100</f>
        <v>49.988330474033098</v>
      </c>
      <c r="K8" s="56">
        <v>6</v>
      </c>
      <c r="L8" s="147" t="str">
        <f>CONCATENATE(VLOOKUP($N8, Calcs!$A$3:$D$130, 4, FALSE), " - ", VLOOKUP($N8, Calcs!$A$3:$D$130, 2, FALSE))</f>
        <v>Marsh - Pastoria City</v>
      </c>
      <c r="M8" s="144">
        <f>VLOOKUP(N8, Rankings!$A$2:$AN$129, 40, FALSE)</f>
        <v>58</v>
      </c>
      <c r="N8" s="145">
        <v>47</v>
      </c>
      <c r="O8" s="146">
        <f>VLOOKUP(N8, Rankings!$A$2:$J$129, 6, FALSE)</f>
        <v>8</v>
      </c>
      <c r="P8" s="146">
        <f>VLOOKUP(N8, Rankings!$A$2:$J$129, 7, FALSE)</f>
        <v>4</v>
      </c>
      <c r="Q8" s="146"/>
      <c r="R8" s="146">
        <f>VLOOKUP(N8, Rankings!$A$2:$J$129, 9, FALSE)</f>
        <v>6</v>
      </c>
      <c r="S8" s="146">
        <f>VLOOKUP(N8, Rankings!$A$2:$J$129, 10, FALSE)</f>
        <v>3</v>
      </c>
      <c r="T8" s="466">
        <f>VLOOKUP(N8, Calcs!$A$3:$AMH$130, 211, FALSE)*100</f>
        <v>48.904249538004343</v>
      </c>
      <c r="U8" s="56">
        <v>6</v>
      </c>
      <c r="V8" s="147" t="str">
        <f>CONCATENATE(VLOOKUP($X8, Calcs!$A$3:$D$130, 4, FALSE), " - ", VLOOKUP($X8, Calcs!$A$3:$D$130, 2, FALSE))</f>
        <v>Mountain - Dendemille Town</v>
      </c>
      <c r="W8" s="144">
        <f>VLOOKUP(X8, Rankings!$A$2:$AN$129, 40, FALSE)</f>
        <v>54</v>
      </c>
      <c r="X8" s="145">
        <v>75</v>
      </c>
      <c r="Y8" s="146">
        <f>VLOOKUP(X8, Rankings!$A$2:$J$129, 6, FALSE)</f>
        <v>8</v>
      </c>
      <c r="Z8" s="146">
        <f>VLOOKUP(X8, Rankings!$A$2:$J$129, 7, FALSE)</f>
        <v>4</v>
      </c>
      <c r="AA8" s="146"/>
      <c r="AB8" s="146">
        <f>VLOOKUP(X8, Rankings!$A$2:$J$129, 9, FALSE)</f>
        <v>6</v>
      </c>
      <c r="AC8" s="146">
        <f>VLOOKUP(X8, Rankings!$A$2:$J$129, 10, FALSE)</f>
        <v>3</v>
      </c>
      <c r="AD8" s="466">
        <f>VLOOKUP(X8, Calcs!$A$3:$AMH$130, 211, FALSE)*100</f>
        <v>51.397288380689098</v>
      </c>
      <c r="AE8" s="56">
        <v>6</v>
      </c>
      <c r="AF8" s="147" t="str">
        <f>CONCATENATE(VLOOKUP($AH8, Calcs!$A$3:$D$130, 4, FALSE), " - ", VLOOKUP($AH8, Calcs!$A$3:$D$130, 2, FALSE))</f>
        <v>South Wild - Motostoke</v>
      </c>
      <c r="AG8" s="144">
        <f>VLOOKUP(AH8, Rankings!$A$2:$AN$129, 40, FALSE)</f>
        <v>44</v>
      </c>
      <c r="AH8" s="145">
        <v>111</v>
      </c>
      <c r="AI8" s="146">
        <f>VLOOKUP(AH8, Rankings!$A$2:$J$129, 6, FALSE)</f>
        <v>7</v>
      </c>
      <c r="AJ8" s="146">
        <f>VLOOKUP(AH8, Rankings!$A$2:$J$129, 7, FALSE)</f>
        <v>5</v>
      </c>
      <c r="AK8" s="146"/>
      <c r="AL8" s="146">
        <f>VLOOKUP(AH8, Rankings!$A$2:$J$129, 9, FALSE)</f>
        <v>5</v>
      </c>
      <c r="AM8" s="146">
        <f>VLOOKUP(AH8, Rankings!$A$2:$J$129, 10, FALSE)</f>
        <v>4</v>
      </c>
      <c r="AN8" s="466">
        <f>VLOOKUP(AH8, Calcs!$A$3:$AMH$130, 211, FALSE)*100</f>
        <v>57.762286050698606</v>
      </c>
      <c r="AO8" s="110"/>
      <c r="AP8" s="330" t="s">
        <v>1978</v>
      </c>
      <c r="AQ8" s="449" t="s">
        <v>4740</v>
      </c>
      <c r="AR8" s="640" t="s">
        <v>4743</v>
      </c>
      <c r="AS8" s="640" t="s">
        <v>4747</v>
      </c>
      <c r="AT8" s="640">
        <v>50</v>
      </c>
      <c r="AU8" s="37">
        <v>80</v>
      </c>
    </row>
    <row r="9" spans="1:47" x14ac:dyDescent="0.35">
      <c r="B9" s="147" t="str">
        <f>CONCATENATE(VLOOKUP($D9, Calcs!$A$3:$D$130, 4, FALSE), " - ", VLOOKUP($D9, Calcs!$A$3:$D$130, 2, FALSE))</f>
        <v>Outer Kanto - Fuchsia City</v>
      </c>
      <c r="C9" s="144">
        <f>VLOOKUP(D9, Rankings!$A$2:$AN$129, 40, FALSE)</f>
        <v>56</v>
      </c>
      <c r="D9" s="145">
        <v>14</v>
      </c>
      <c r="E9" s="146">
        <f>VLOOKUP(D9, Rankings!$A$2:$J$129, 6, FALSE)</f>
        <v>6</v>
      </c>
      <c r="F9" s="146">
        <f>VLOOKUP(D9, Rankings!$A$2:$J$129, 7, FALSE)</f>
        <v>6</v>
      </c>
      <c r="G9" s="146"/>
      <c r="H9" s="146">
        <f>VLOOKUP(D9, Rankings!$A$2:$J$129, 9, FALSE)</f>
        <v>5</v>
      </c>
      <c r="I9" s="146">
        <f>VLOOKUP(D9, Rankings!$A$2:$J$129, 10, FALSE)</f>
        <v>4</v>
      </c>
      <c r="J9" s="466">
        <f>VLOOKUP(D9, Calcs!$A$3:$AMH$130, 211, FALSE)*100</f>
        <v>55.731660577169585</v>
      </c>
      <c r="L9" s="147" t="str">
        <f>CONCATENATE(VLOOKUP($N9, Calcs!$A$3:$D$130, 4, FALSE), " - ", VLOOKUP($N9, Calcs!$A$3:$D$130, 2, FALSE))</f>
        <v>Verity - Twinleaf Town</v>
      </c>
      <c r="M9" s="144">
        <f>VLOOKUP(N9, Rankings!$A$2:$AN$129, 40, FALSE)</f>
        <v>63</v>
      </c>
      <c r="N9" s="145">
        <v>36</v>
      </c>
      <c r="O9" s="146">
        <f>VLOOKUP(N9, Rankings!$A$2:$J$129, 6, FALSE)</f>
        <v>7</v>
      </c>
      <c r="P9" s="146">
        <f>VLOOKUP(N9, Rankings!$A$2:$J$129, 7, FALSE)</f>
        <v>5</v>
      </c>
      <c r="Q9" s="146"/>
      <c r="R9" s="146">
        <f>VLOOKUP(N9, Rankings!$A$2:$J$129, 9, FALSE)</f>
        <v>5</v>
      </c>
      <c r="S9" s="146">
        <f>VLOOKUP(N9, Rankings!$A$2:$J$129, 10, FALSE)</f>
        <v>4</v>
      </c>
      <c r="T9" s="466">
        <f>VLOOKUP(N9, Calcs!$A$3:$AMH$130, 211, FALSE)*100</f>
        <v>48.260400534979809</v>
      </c>
      <c r="V9" s="147" t="str">
        <f>CONCATENATE(VLOOKUP($X9, Calcs!$A$3:$D$130, 4, FALSE), " - ", VLOOKUP($X9, Calcs!$A$3:$D$130, 2, FALSE))</f>
        <v>Coastal - Geosenge Town</v>
      </c>
      <c r="W9" s="144">
        <f>VLOOKUP(X9, Rankings!$A$2:$AN$129, 40, FALSE)</f>
        <v>42</v>
      </c>
      <c r="X9" s="145">
        <v>67</v>
      </c>
      <c r="Y9" s="146">
        <f>VLOOKUP(X9, Rankings!$A$2:$J$129, 6, FALSE)</f>
        <v>7</v>
      </c>
      <c r="Z9" s="146">
        <f>VLOOKUP(X9, Rankings!$A$2:$J$129, 7, FALSE)</f>
        <v>5</v>
      </c>
      <c r="AA9" s="146"/>
      <c r="AB9" s="146">
        <f>VLOOKUP(X9, Rankings!$A$2:$J$129, 9, FALSE)</f>
        <v>5</v>
      </c>
      <c r="AC9" s="146">
        <f>VLOOKUP(X9, Rankings!$A$2:$J$129, 10, FALSE)</f>
        <v>4</v>
      </c>
      <c r="AD9" s="466">
        <f>VLOOKUP(X9, Calcs!$A$3:$AMH$130, 211, FALSE)*100</f>
        <v>51.91920388438983</v>
      </c>
      <c r="AF9" s="147" t="str">
        <f>CONCATENATE(VLOOKUP($AH9, Calcs!$A$3:$D$130, 4, FALSE), " - ", VLOOKUP($AH9, Calcs!$A$3:$D$130, 2, FALSE))</f>
        <v>London - Wyndon South</v>
      </c>
      <c r="AG9" s="144">
        <f>VLOOKUP(AH9, Rankings!$A$2:$AN$129, 40, FALSE)</f>
        <v>31</v>
      </c>
      <c r="AH9" s="145">
        <v>100</v>
      </c>
      <c r="AI9" s="146">
        <f>VLOOKUP(AH9, Rankings!$A$2:$J$129, 6, FALSE)</f>
        <v>7</v>
      </c>
      <c r="AJ9" s="146">
        <f>VLOOKUP(AH9, Rankings!$A$2:$J$129, 7, FALSE)</f>
        <v>5</v>
      </c>
      <c r="AK9" s="146"/>
      <c r="AL9" s="146">
        <f>VLOOKUP(AH9, Rankings!$A$2:$J$129, 9, FALSE)</f>
        <v>5</v>
      </c>
      <c r="AM9" s="146">
        <f>VLOOKUP(AH9, Rankings!$A$2:$J$129, 10, FALSE)</f>
        <v>4</v>
      </c>
      <c r="AN9" s="466">
        <f>VLOOKUP(AH9, Calcs!$A$3:$AMH$130, 211, FALSE)*100</f>
        <v>57.141540975294177</v>
      </c>
      <c r="AO9" s="110"/>
      <c r="AP9" s="330" t="s">
        <v>1979</v>
      </c>
      <c r="AQ9" s="449">
        <v>20</v>
      </c>
      <c r="AR9" s="640"/>
      <c r="AS9" s="640"/>
      <c r="AT9" s="640"/>
      <c r="AU9" s="37">
        <v>70</v>
      </c>
    </row>
    <row r="10" spans="1:47" x14ac:dyDescent="0.35">
      <c r="B10" s="147" t="str">
        <f>CONCATENATE(VLOOKUP($D10, Calcs!$A$3:$D$130, 4, FALSE), " - ", VLOOKUP($D10, Calcs!$A$3:$D$130, 2, FALSE))</f>
        <v>Central Kanto - Vermilion City</v>
      </c>
      <c r="C10" s="144">
        <f>VLOOKUP(D10, Rankings!$A$2:$AN$129, 40, FALSE)</f>
        <v>50</v>
      </c>
      <c r="D10" s="145">
        <v>12</v>
      </c>
      <c r="E10" s="146">
        <f>VLOOKUP(D10, Rankings!$A$2:$J$129, 6, FALSE)</f>
        <v>7</v>
      </c>
      <c r="F10" s="146">
        <f>VLOOKUP(D10, Rankings!$A$2:$J$129, 7, FALSE)</f>
        <v>5</v>
      </c>
      <c r="G10" s="146"/>
      <c r="H10" s="146">
        <f>VLOOKUP(D10, Rankings!$A$2:$J$129, 9, FALSE)</f>
        <v>5</v>
      </c>
      <c r="I10" s="146">
        <f>VLOOKUP(D10, Rankings!$A$2:$J$129, 10, FALSE)</f>
        <v>4</v>
      </c>
      <c r="J10" s="466">
        <f>VLOOKUP(D10, Calcs!$A$3:$AMH$130, 211, FALSE)*100</f>
        <v>51.857340136767846</v>
      </c>
      <c r="L10" s="147" t="str">
        <f>CONCATENATE(VLOOKUP($N10, Calcs!$A$3:$D$130, 4, FALSE), " - ", VLOOKUP($N10, Calcs!$A$3:$D$130, 2, FALSE))</f>
        <v>Valour - Fight Area</v>
      </c>
      <c r="M10" s="144">
        <f>VLOOKUP(N10, Rankings!$A$2:$AN$129, 40, FALSE)</f>
        <v>84</v>
      </c>
      <c r="N10" s="145">
        <v>41</v>
      </c>
      <c r="O10" s="146">
        <f>VLOOKUP(N10, Rankings!$A$2:$J$129, 6, FALSE)</f>
        <v>5</v>
      </c>
      <c r="P10" s="146">
        <f>VLOOKUP(N10, Rankings!$A$2:$J$129, 7, FALSE)</f>
        <v>7</v>
      </c>
      <c r="Q10" s="146"/>
      <c r="R10" s="146">
        <f>VLOOKUP(N10, Rankings!$A$2:$J$129, 9, FALSE)</f>
        <v>4</v>
      </c>
      <c r="S10" s="146">
        <f>VLOOKUP(N10, Rankings!$A$2:$J$129, 10, FALSE)</f>
        <v>5</v>
      </c>
      <c r="T10" s="466">
        <f>VLOOKUP(N10, Calcs!$A$3:$AMH$130, 211, FALSE)*100</f>
        <v>57.046123884332758</v>
      </c>
      <c r="V10" s="147" t="str">
        <f>CONCATENATE(VLOOKUP($X10, Calcs!$A$3:$D$130, 4, FALSE), " - ", VLOOKUP($X10, Calcs!$A$3:$D$130, 2, FALSE))</f>
        <v>South - Santalune City</v>
      </c>
      <c r="W10" s="144">
        <f>VLOOKUP(X10, Rankings!$A$2:$AN$129, 40, FALSE)</f>
        <v>36</v>
      </c>
      <c r="X10" s="145">
        <v>79</v>
      </c>
      <c r="Y10" s="146">
        <f>VLOOKUP(X10, Rankings!$A$2:$J$129, 6, FALSE)</f>
        <v>7</v>
      </c>
      <c r="Z10" s="146">
        <f>VLOOKUP(X10, Rankings!$A$2:$J$129, 7, FALSE)</f>
        <v>5</v>
      </c>
      <c r="AA10" s="146"/>
      <c r="AB10" s="146">
        <f>VLOOKUP(X10, Rankings!$A$2:$J$129, 9, FALSE)</f>
        <v>5</v>
      </c>
      <c r="AC10" s="146">
        <f>VLOOKUP(X10, Rankings!$A$2:$J$129, 10, FALSE)</f>
        <v>4</v>
      </c>
      <c r="AD10" s="466">
        <f>VLOOKUP(X10, Calcs!$A$3:$AMH$130, 211, FALSE)*100</f>
        <v>51.883252418587176</v>
      </c>
      <c r="AF10" s="147" t="str">
        <f>CONCATENATE(VLOOKUP($AH10, Calcs!$A$3:$D$130, 4, FALSE), " - ", VLOOKUP($AH10, Calcs!$A$3:$D$130, 2, FALSE))</f>
        <v>Scotland - Crown Tundra</v>
      </c>
      <c r="AG10" s="144">
        <f>VLOOKUP(AH10, Rankings!$A$2:$AN$129, 40, FALSE)</f>
        <v>80</v>
      </c>
      <c r="AH10" s="145">
        <v>105</v>
      </c>
      <c r="AI10" s="146">
        <f>VLOOKUP(AH10, Rankings!$A$2:$J$129, 6, FALSE)</f>
        <v>6</v>
      </c>
      <c r="AJ10" s="146">
        <f>VLOOKUP(AH10, Rankings!$A$2:$J$129, 7, FALSE)</f>
        <v>6</v>
      </c>
      <c r="AK10" s="146"/>
      <c r="AL10" s="146">
        <f>VLOOKUP(AH10, Rankings!$A$2:$J$129, 9, FALSE)</f>
        <v>5</v>
      </c>
      <c r="AM10" s="146">
        <f>VLOOKUP(AH10, Rankings!$A$2:$J$129, 10, FALSE)</f>
        <v>4</v>
      </c>
      <c r="AN10" s="466">
        <f>VLOOKUP(AH10, Calcs!$A$3:$AMH$130, 211, FALSE)*100</f>
        <v>43.421950454746458</v>
      </c>
      <c r="AO10" s="110"/>
      <c r="AP10" s="330" t="s">
        <v>1980</v>
      </c>
      <c r="AQ10" s="640">
        <v>15</v>
      </c>
      <c r="AR10" s="640">
        <v>27</v>
      </c>
      <c r="AS10" s="640">
        <v>36</v>
      </c>
      <c r="AT10" s="640">
        <v>40</v>
      </c>
      <c r="AU10" s="37">
        <v>65</v>
      </c>
    </row>
    <row r="11" spans="1:47" x14ac:dyDescent="0.35">
      <c r="B11" s="147" t="str">
        <f>CONCATENATE(VLOOKUP($D11, Calcs!$A$3:$D$130, 4, FALSE), " - ", VLOOKUP($D11, Calcs!$A$3:$D$130, 2, FALSE))</f>
        <v>East Johto - Azalea Town</v>
      </c>
      <c r="C11" s="144">
        <f>VLOOKUP(D11, Rankings!$A$2:$AN$129, 40, FALSE)</f>
        <v>74</v>
      </c>
      <c r="D11" s="145">
        <v>5</v>
      </c>
      <c r="E11" s="146">
        <f>VLOOKUP(D11, Rankings!$A$2:$J$129, 6, FALSE)</f>
        <v>5</v>
      </c>
      <c r="F11" s="146">
        <f>VLOOKUP(D11, Rankings!$A$2:$J$129, 7, FALSE)</f>
        <v>7</v>
      </c>
      <c r="G11" s="146"/>
      <c r="H11" s="146">
        <f>VLOOKUP(D11, Rankings!$A$2:$J$129, 9, FALSE)</f>
        <v>4</v>
      </c>
      <c r="I11" s="146">
        <f>VLOOKUP(D11, Rankings!$A$2:$J$129, 10, FALSE)</f>
        <v>5</v>
      </c>
      <c r="J11" s="466">
        <f>VLOOKUP(D11, Calcs!$A$3:$AMH$130, 211, FALSE)*100</f>
        <v>53.048445699224779</v>
      </c>
      <c r="L11" s="147" t="str">
        <f>CONCATENATE(VLOOKUP($N11, Calcs!$A$3:$D$130, 4, FALSE), " - ", VLOOKUP($N11, Calcs!$A$3:$D$130, 2, FALSE))</f>
        <v>Coronet - Oreburgh City</v>
      </c>
      <c r="M11" s="144">
        <f>VLOOKUP(N11, Rankings!$A$2:$AN$129, 40, FALSE)</f>
        <v>81</v>
      </c>
      <c r="N11" s="145">
        <v>39</v>
      </c>
      <c r="O11" s="146">
        <f>VLOOKUP(N11, Rankings!$A$2:$J$129, 6, FALSE)</f>
        <v>5</v>
      </c>
      <c r="P11" s="146">
        <f>VLOOKUP(N11, Rankings!$A$2:$J$129, 7, FALSE)</f>
        <v>7</v>
      </c>
      <c r="Q11" s="146"/>
      <c r="R11" s="146">
        <f>VLOOKUP(N11, Rankings!$A$2:$J$129, 9, FALSE)</f>
        <v>4</v>
      </c>
      <c r="S11" s="146">
        <f>VLOOKUP(N11, Rankings!$A$2:$J$129, 10, FALSE)</f>
        <v>5</v>
      </c>
      <c r="T11" s="466">
        <f>VLOOKUP(N11, Calcs!$A$3:$AMH$130, 211, FALSE)*100</f>
        <v>52.143525137444115</v>
      </c>
      <c r="V11" s="147" t="str">
        <f>CONCATENATE(VLOOKUP($X11, Calcs!$A$3:$D$130, 4, FALSE), " - ", VLOOKUP($X11, Calcs!$A$3:$D$130, 2, FALSE))</f>
        <v>South - Vaniville Town</v>
      </c>
      <c r="W11" s="144">
        <f>VLOOKUP(X11, Rankings!$A$2:$AN$129, 40, FALSE)</f>
        <v>61</v>
      </c>
      <c r="X11" s="145">
        <v>80</v>
      </c>
      <c r="Y11" s="146">
        <f>VLOOKUP(X11, Rankings!$A$2:$J$129, 6, FALSE)</f>
        <v>6</v>
      </c>
      <c r="Z11" s="146">
        <f>VLOOKUP(X11, Rankings!$A$2:$J$129, 7, FALSE)</f>
        <v>6</v>
      </c>
      <c r="AA11" s="146"/>
      <c r="AB11" s="146">
        <f>VLOOKUP(X11, Rankings!$A$2:$J$129, 9, FALSE)</f>
        <v>4</v>
      </c>
      <c r="AC11" s="146">
        <f>VLOOKUP(X11, Rankings!$A$2:$J$129, 10, FALSE)</f>
        <v>5</v>
      </c>
      <c r="AD11" s="466">
        <f>VLOOKUP(X11, Calcs!$A$3:$AMH$130, 211, FALSE)*100</f>
        <v>56.937790494485284</v>
      </c>
      <c r="AF11" s="147" t="str">
        <f>CONCATENATE(VLOOKUP($AH11, Calcs!$A$3:$D$130, 4, FALSE), " - ", VLOOKUP($AH11, Calcs!$A$3:$D$130, 2, FALSE))</f>
        <v>South Wild - Turffield</v>
      </c>
      <c r="AG11" s="144">
        <f>VLOOKUP(AH11, Rankings!$A$2:$AN$129, 40, FALSE)</f>
        <v>90</v>
      </c>
      <c r="AH11" s="145">
        <v>112</v>
      </c>
      <c r="AI11" s="146">
        <f>VLOOKUP(AH11, Rankings!$A$2:$J$129, 6, FALSE)</f>
        <v>5</v>
      </c>
      <c r="AJ11" s="146">
        <f>VLOOKUP(AH11, Rankings!$A$2:$J$129, 7, FALSE)</f>
        <v>7</v>
      </c>
      <c r="AK11" s="146"/>
      <c r="AL11" s="146">
        <f>VLOOKUP(AH11, Rankings!$A$2:$J$129, 9, FALSE)</f>
        <v>4</v>
      </c>
      <c r="AM11" s="146">
        <f>VLOOKUP(AH11, Rankings!$A$2:$J$129, 10, FALSE)</f>
        <v>5</v>
      </c>
      <c r="AN11" s="466">
        <f>VLOOKUP(AH11, Calcs!$A$3:$AMH$130, 211, FALSE)*100</f>
        <v>43.212876658512386</v>
      </c>
      <c r="AO11" s="110"/>
      <c r="AP11" s="330" t="s">
        <v>1981</v>
      </c>
      <c r="AQ11" s="640"/>
      <c r="AR11" s="640"/>
      <c r="AS11" s="640"/>
      <c r="AT11" s="640"/>
      <c r="AU11" s="37">
        <v>60</v>
      </c>
    </row>
    <row r="12" spans="1:47" x14ac:dyDescent="0.35">
      <c r="B12" s="147" t="str">
        <f>CONCATENATE(VLOOKUP($D12, Calcs!$A$3:$D$130, 4, FALSE), " - ", VLOOKUP($D12, Calcs!$A$3:$D$130, 2, FALSE))</f>
        <v>West Johto - Ecruteak City</v>
      </c>
      <c r="C12" s="144">
        <f>VLOOKUP(D12, Rankings!$A$2:$AN$129, 40, FALSE)</f>
        <v>92</v>
      </c>
      <c r="D12" s="145">
        <v>2</v>
      </c>
      <c r="E12" s="146">
        <f>VLOOKUP(D12, Rankings!$A$2:$J$129, 6, FALSE)</f>
        <v>4</v>
      </c>
      <c r="F12" s="146">
        <f>VLOOKUP(D12, Rankings!$A$2:$J$129, 7, FALSE)</f>
        <v>8</v>
      </c>
      <c r="G12" s="146"/>
      <c r="H12" s="146">
        <f>VLOOKUP(D12, Rankings!$A$2:$J$129, 9, FALSE)</f>
        <v>3</v>
      </c>
      <c r="I12" s="146">
        <f>VLOOKUP(D12, Rankings!$A$2:$J$129, 10, FALSE)</f>
        <v>6</v>
      </c>
      <c r="J12" s="466">
        <f>VLOOKUP(D12, Calcs!$A$3:$AMH$130, 211, FALSE)*100</f>
        <v>52.109569928427312</v>
      </c>
      <c r="L12" s="147" t="str">
        <f>CONCATENATE(VLOOKUP($N12, Calcs!$A$3:$D$130, 4, FALSE), " - ", VLOOKUP($N12, Calcs!$A$3:$D$130, 2, FALSE))</f>
        <v>Valour - Sunyshore City</v>
      </c>
      <c r="M12" s="144">
        <f>VLOOKUP(N12, Rankings!$A$2:$AN$129, 40, FALSE)</f>
        <v>68</v>
      </c>
      <c r="N12" s="145">
        <v>43</v>
      </c>
      <c r="O12" s="146">
        <f>VLOOKUP(N12, Rankings!$A$2:$J$129, 6, FALSE)</f>
        <v>6</v>
      </c>
      <c r="P12" s="146">
        <f>VLOOKUP(N12, Rankings!$A$2:$J$129, 7, FALSE)</f>
        <v>6</v>
      </c>
      <c r="Q12" s="146"/>
      <c r="R12" s="146">
        <f>VLOOKUP(N12, Rankings!$A$2:$J$129, 9, FALSE)</f>
        <v>4</v>
      </c>
      <c r="S12" s="146">
        <f>VLOOKUP(N12, Rankings!$A$2:$J$129, 10, FALSE)</f>
        <v>5</v>
      </c>
      <c r="T12" s="466">
        <f>VLOOKUP(N12, Calcs!$A$3:$AMH$130, 211, FALSE)*100</f>
        <v>50.736416491574033</v>
      </c>
      <c r="V12" s="147" t="str">
        <f>CONCATENATE(VLOOKUP($X12, Calcs!$A$3:$D$130, 4, FALSE), " - ", VLOOKUP($X12, Calcs!$A$3:$D$130, 2, FALSE))</f>
        <v>Coastal - Shalour City</v>
      </c>
      <c r="W12" s="144">
        <f>VLOOKUP(X12, Rankings!$A$2:$AN$129, 40, FALSE)</f>
        <v>93</v>
      </c>
      <c r="X12" s="145">
        <v>68</v>
      </c>
      <c r="Y12" s="146">
        <f>VLOOKUP(X12, Rankings!$A$2:$J$129, 6, FALSE)</f>
        <v>5</v>
      </c>
      <c r="Z12" s="146">
        <f>VLOOKUP(X12, Rankings!$A$2:$J$129, 7, FALSE)</f>
        <v>7</v>
      </c>
      <c r="AA12" s="146"/>
      <c r="AB12" s="146">
        <f>VLOOKUP(X12, Rankings!$A$2:$J$129, 9, FALSE)</f>
        <v>4</v>
      </c>
      <c r="AC12" s="146">
        <f>VLOOKUP(X12, Rankings!$A$2:$J$129, 10, FALSE)</f>
        <v>5</v>
      </c>
      <c r="AD12" s="466">
        <f>VLOOKUP(X12, Calcs!$A$3:$AMH$130, 211, FALSE)*100</f>
        <v>54.266400749640589</v>
      </c>
      <c r="AF12" s="147" t="str">
        <f>CONCATENATE(VLOOKUP($AH12, Calcs!$A$3:$D$130, 4, FALSE), " - ", VLOOKUP($AH12, Calcs!$A$3:$D$130, 2, FALSE))</f>
        <v>London - Ballonlea</v>
      </c>
      <c r="AG12" s="144">
        <f>VLOOKUP(AH12, Rankings!$A$2:$AN$129, 40, FALSE)</f>
        <v>89</v>
      </c>
      <c r="AH12" s="145">
        <v>97</v>
      </c>
      <c r="AI12" s="146">
        <f>VLOOKUP(AH12, Rankings!$A$2:$J$129, 6, FALSE)</f>
        <v>4</v>
      </c>
      <c r="AJ12" s="146">
        <f>VLOOKUP(AH12, Rankings!$A$2:$J$129, 7, FALSE)</f>
        <v>8</v>
      </c>
      <c r="AK12" s="146"/>
      <c r="AL12" s="146">
        <f>VLOOKUP(AH12, Rankings!$A$2:$J$129, 9, FALSE)</f>
        <v>4</v>
      </c>
      <c r="AM12" s="146">
        <f>VLOOKUP(AH12, Rankings!$A$2:$J$129, 10, FALSE)</f>
        <v>5</v>
      </c>
      <c r="AN12" s="466">
        <f>VLOOKUP(AH12, Calcs!$A$3:$AMH$130, 211, FALSE)*100</f>
        <v>38.46981165771664</v>
      </c>
      <c r="AO12" s="110"/>
      <c r="AP12" s="330" t="s">
        <v>1982</v>
      </c>
      <c r="AQ12" s="640">
        <v>10</v>
      </c>
      <c r="AR12" s="640"/>
      <c r="AS12" s="640"/>
      <c r="AT12" s="640"/>
      <c r="AU12" s="37">
        <v>55</v>
      </c>
    </row>
    <row r="13" spans="1:47" x14ac:dyDescent="0.35">
      <c r="B13" s="147" t="str">
        <f>CONCATENATE(VLOOKUP($D13, Calcs!$A$3:$D$130, 4, FALSE), " - ", VLOOKUP($D13, Calcs!$A$3:$D$130, 2, FALSE))</f>
        <v>East Johto - Violet City</v>
      </c>
      <c r="C13" s="144">
        <f>VLOOKUP(D13, Rankings!$A$2:$AN$129, 40, FALSE)</f>
        <v>83</v>
      </c>
      <c r="D13" s="145">
        <v>8</v>
      </c>
      <c r="E13" s="146">
        <f>VLOOKUP(D13, Rankings!$A$2:$J$129, 6, FALSE)</f>
        <v>4</v>
      </c>
      <c r="F13" s="146">
        <f>VLOOKUP(D13, Rankings!$A$2:$J$129, 7, FALSE)</f>
        <v>8</v>
      </c>
      <c r="G13" s="146"/>
      <c r="H13" s="146">
        <f>VLOOKUP(D13, Rankings!$A$2:$J$129, 9, FALSE)</f>
        <v>3</v>
      </c>
      <c r="I13" s="146">
        <f>VLOOKUP(D13, Rankings!$A$2:$J$129, 10, FALSE)</f>
        <v>6</v>
      </c>
      <c r="J13" s="466">
        <f>VLOOKUP(D13, Calcs!$A$3:$AMH$130, 211, FALSE)*100</f>
        <v>53.330791651128607</v>
      </c>
      <c r="L13" s="147" t="str">
        <f>CONCATENATE(VLOOKUP($N13, Calcs!$A$3:$D$130, 4, FALSE), " - ", VLOOKUP($N13, Calcs!$A$3:$D$130, 2, FALSE))</f>
        <v>Marsh - Hearthome City</v>
      </c>
      <c r="M13" s="144">
        <f>VLOOKUP(N13, Rankings!$A$2:$AN$129, 40, FALSE)</f>
        <v>78</v>
      </c>
      <c r="N13" s="145">
        <v>46</v>
      </c>
      <c r="O13" s="146">
        <f>VLOOKUP(N13, Rankings!$A$2:$J$129, 6, FALSE)</f>
        <v>5</v>
      </c>
      <c r="P13" s="146">
        <f>VLOOKUP(N13, Rankings!$A$2:$J$129, 7, FALSE)</f>
        <v>7</v>
      </c>
      <c r="Q13" s="146"/>
      <c r="R13" s="146">
        <f>VLOOKUP(N13, Rankings!$A$2:$J$129, 9, FALSE)</f>
        <v>4</v>
      </c>
      <c r="S13" s="146">
        <f>VLOOKUP(N13, Rankings!$A$2:$J$129, 10, FALSE)</f>
        <v>5</v>
      </c>
      <c r="T13" s="466">
        <f>VLOOKUP(N13, Calcs!$A$3:$AMH$130, 211, FALSE)*100</f>
        <v>49.887659853267486</v>
      </c>
      <c r="V13" s="147" t="str">
        <f>CONCATENATE(VLOOKUP($X13, Calcs!$A$3:$D$130, 4, FALSE), " - ", VLOOKUP($X13, Calcs!$A$3:$D$130, 2, FALSE))</f>
        <v>Central - Laverre City</v>
      </c>
      <c r="W13" s="144">
        <f>VLOOKUP(X13, Rankings!$A$2:$AN$129, 40, FALSE)</f>
        <v>82</v>
      </c>
      <c r="X13" s="145">
        <v>71</v>
      </c>
      <c r="Y13" s="146">
        <f>VLOOKUP(X13, Rankings!$A$2:$J$129, 6, FALSE)</f>
        <v>4</v>
      </c>
      <c r="Z13" s="146">
        <f>VLOOKUP(X13, Rankings!$A$2:$J$129, 7, FALSE)</f>
        <v>8</v>
      </c>
      <c r="AA13" s="146"/>
      <c r="AB13" s="146">
        <f>VLOOKUP(X13, Rankings!$A$2:$J$129, 9, FALSE)</f>
        <v>3</v>
      </c>
      <c r="AC13" s="146">
        <f>VLOOKUP(X13, Rankings!$A$2:$J$129, 10, FALSE)</f>
        <v>6</v>
      </c>
      <c r="AD13" s="466">
        <f>VLOOKUP(X13, Calcs!$A$3:$AMH$130, 211, FALSE)*100</f>
        <v>58.851453518636646</v>
      </c>
      <c r="AF13" s="147" t="str">
        <f>CONCATENATE(VLOOKUP($AH13, Calcs!$A$3:$D$130, 4, FALSE), " - ", VLOOKUP($AH13, Calcs!$A$3:$D$130, 2, FALSE))</f>
        <v>London - Stow-on-Side</v>
      </c>
      <c r="AG13" s="144">
        <f>VLOOKUP(AH13, Rankings!$A$2:$AN$129, 40, FALSE)</f>
        <v>86</v>
      </c>
      <c r="AH13" s="145">
        <v>98</v>
      </c>
      <c r="AI13" s="146">
        <f>VLOOKUP(AH13, Rankings!$A$2:$J$129, 6, FALSE)</f>
        <v>5</v>
      </c>
      <c r="AJ13" s="146">
        <f>VLOOKUP(AH13, Rankings!$A$2:$J$129, 7, FALSE)</f>
        <v>7</v>
      </c>
      <c r="AK13" s="146"/>
      <c r="AL13" s="146">
        <f>VLOOKUP(AH13, Rankings!$A$2:$J$129, 9, FALSE)</f>
        <v>4</v>
      </c>
      <c r="AM13" s="146">
        <f>VLOOKUP(AH13, Rankings!$A$2:$J$129, 10, FALSE)</f>
        <v>5</v>
      </c>
      <c r="AN13" s="466">
        <f>VLOOKUP(AH13, Calcs!$A$3:$AMH$130, 211, FALSE)*100</f>
        <v>38.094947067074372</v>
      </c>
      <c r="AO13" s="110"/>
      <c r="AP13" s="330" t="s">
        <v>1983</v>
      </c>
      <c r="AQ13" s="640"/>
      <c r="AR13" s="640"/>
      <c r="AS13" s="640"/>
      <c r="AT13" s="640"/>
      <c r="AU13" s="37" t="s">
        <v>1984</v>
      </c>
    </row>
    <row r="14" spans="1:47" x14ac:dyDescent="0.35">
      <c r="B14" s="147" t="str">
        <f>CONCATENATE(VLOOKUP($D14, Calcs!$A$3:$D$130, 4, FALSE), " - ", VLOOKUP($D14, Calcs!$A$3:$D$130, 2, FALSE))</f>
        <v>East Johto - Mahogany Town</v>
      </c>
      <c r="C14" s="144">
        <f>VLOOKUP(D14, Rankings!$A$2:$AN$129, 40, FALSE)</f>
        <v>75</v>
      </c>
      <c r="D14" s="145">
        <v>7</v>
      </c>
      <c r="E14" s="146">
        <f>VLOOKUP(D14, Rankings!$A$2:$J$129, 6, FALSE)</f>
        <v>5</v>
      </c>
      <c r="F14" s="146">
        <f>VLOOKUP(D14, Rankings!$A$2:$J$129, 7, FALSE)</f>
        <v>7</v>
      </c>
      <c r="G14" s="146"/>
      <c r="H14" s="146">
        <f>VLOOKUP(D14, Rankings!$A$2:$J$129, 9, FALSE)</f>
        <v>3</v>
      </c>
      <c r="I14" s="146">
        <f>VLOOKUP(D14, Rankings!$A$2:$J$129, 10, FALSE)</f>
        <v>6</v>
      </c>
      <c r="J14" s="466">
        <f>VLOOKUP(D14, Calcs!$A$3:$AMH$130, 211, FALSE)*100</f>
        <v>49.553923198990951</v>
      </c>
      <c r="L14" s="147" t="str">
        <f>CONCATENATE(VLOOKUP($N14, Calcs!$A$3:$D$130, 4, FALSE), " - ", VLOOKUP($N14, Calcs!$A$3:$D$130, 2, FALSE))</f>
        <v>Verity - Jubilife City</v>
      </c>
      <c r="M14" s="144">
        <f>VLOOKUP(N14, Rankings!$A$2:$AN$129, 40, FALSE)</f>
        <v>98</v>
      </c>
      <c r="N14" s="145">
        <v>34</v>
      </c>
      <c r="O14" s="146">
        <f>VLOOKUP(N14, Rankings!$A$2:$J$129, 6, FALSE)</f>
        <v>3</v>
      </c>
      <c r="P14" s="146">
        <f>VLOOKUP(N14, Rankings!$A$2:$J$129, 7, FALSE)</f>
        <v>9</v>
      </c>
      <c r="Q14" s="146"/>
      <c r="R14" s="146">
        <f>VLOOKUP(N14, Rankings!$A$2:$J$129, 9, FALSE)</f>
        <v>3</v>
      </c>
      <c r="S14" s="146">
        <f>VLOOKUP(N14, Rankings!$A$2:$J$129, 10, FALSE)</f>
        <v>6</v>
      </c>
      <c r="T14" s="466">
        <f>VLOOKUP(N14, Calcs!$A$3:$AMH$130, 211, FALSE)*100</f>
        <v>48.659598933529246</v>
      </c>
      <c r="V14" s="147" t="str">
        <f>CONCATENATE(VLOOKUP($X14, Calcs!$A$3:$D$130, 4, FALSE), " - ", VLOOKUP($X14, Calcs!$A$3:$D$130, 2, FALSE))</f>
        <v>South - Kiloude City</v>
      </c>
      <c r="W14" s="144">
        <f>VLOOKUP(X14, Rankings!$A$2:$AN$129, 40, FALSE)</f>
        <v>95</v>
      </c>
      <c r="X14" s="145">
        <v>78</v>
      </c>
      <c r="Y14" s="146">
        <f>VLOOKUP(X14, Rankings!$A$2:$J$129, 6, FALSE)</f>
        <v>3</v>
      </c>
      <c r="Z14" s="146">
        <f>VLOOKUP(X14, Rankings!$A$2:$J$129, 7, FALSE)</f>
        <v>9</v>
      </c>
      <c r="AA14" s="146"/>
      <c r="AB14" s="146">
        <f>VLOOKUP(X14, Rankings!$A$2:$J$129, 9, FALSE)</f>
        <v>2</v>
      </c>
      <c r="AC14" s="146">
        <f>VLOOKUP(X14, Rankings!$A$2:$J$129, 10, FALSE)</f>
        <v>7</v>
      </c>
      <c r="AD14" s="466">
        <f>VLOOKUP(X14, Calcs!$A$3:$AMH$130, 211, FALSE)*100</f>
        <v>54.496720910078054</v>
      </c>
      <c r="AF14" s="147" t="str">
        <f>CONCATENATE(VLOOKUP($AH14, Calcs!$A$3:$D$130, 4, FALSE), " - ", VLOOKUP($AH14, Calcs!$A$3:$D$130, 2, FALSE))</f>
        <v>North Wild - Circhester Bay</v>
      </c>
      <c r="AG14" s="144">
        <f>VLOOKUP(AH14, Rankings!$A$2:$AN$129, 40, FALSE)</f>
        <v>106</v>
      </c>
      <c r="AH14" s="145">
        <v>102</v>
      </c>
      <c r="AI14" s="146">
        <f>VLOOKUP(AH14, Rankings!$A$2:$J$129, 6, FALSE)</f>
        <v>4</v>
      </c>
      <c r="AJ14" s="146">
        <f>VLOOKUP(AH14, Rankings!$A$2:$J$129, 7, FALSE)</f>
        <v>8</v>
      </c>
      <c r="AK14" s="146"/>
      <c r="AL14" s="146">
        <f>VLOOKUP(AH14, Rankings!$A$2:$J$129, 9, FALSE)</f>
        <v>3</v>
      </c>
      <c r="AM14" s="146">
        <f>VLOOKUP(AH14, Rankings!$A$2:$J$129, 10, FALSE)</f>
        <v>6</v>
      </c>
      <c r="AN14" s="466">
        <f>VLOOKUP(AH14, Calcs!$A$3:$AMH$130, 211, FALSE)*100</f>
        <v>56.242904058158715</v>
      </c>
      <c r="AO14" s="110"/>
    </row>
    <row r="15" spans="1:47" x14ac:dyDescent="0.35">
      <c r="B15" s="147" t="str">
        <f>CONCATENATE(VLOOKUP($D15, Calcs!$A$3:$D$130, 4, FALSE), " - ", VLOOKUP($D15, Calcs!$A$3:$D$130, 2, FALSE))</f>
        <v>Outer Kanto - Pewter City</v>
      </c>
      <c r="C15" s="144">
        <f>VLOOKUP(D15, Rankings!$A$2:$AN$129, 40, FALSE)</f>
        <v>109</v>
      </c>
      <c r="D15" s="145">
        <v>15</v>
      </c>
      <c r="E15" s="146">
        <f>VLOOKUP(D15, Rankings!$A$2:$J$129, 6, FALSE)</f>
        <v>2</v>
      </c>
      <c r="F15" s="146">
        <f>VLOOKUP(D15, Rankings!$A$2:$J$129, 7, FALSE)</f>
        <v>10</v>
      </c>
      <c r="G15" s="146"/>
      <c r="H15" s="146">
        <f>VLOOKUP(D15, Rankings!$A$2:$J$129, 9, FALSE)</f>
        <v>2</v>
      </c>
      <c r="I15" s="146">
        <f>VLOOKUP(D15, Rankings!$A$2:$J$129, 10, FALSE)</f>
        <v>7</v>
      </c>
      <c r="J15" s="466">
        <f>VLOOKUP(D15, Calcs!$A$3:$AMH$130, 211, FALSE)*100</f>
        <v>54.82308115104275</v>
      </c>
      <c r="L15" s="147" t="str">
        <f>CONCATENATE(VLOOKUP($N15, Calcs!$A$3:$D$130, 4, FALSE), " - ", VLOOKUP($N15, Calcs!$A$3:$D$130, 2, FALSE))</f>
        <v>Verity - Sandgem Town</v>
      </c>
      <c r="M15" s="144">
        <f>VLOOKUP(N15, Rankings!$A$2:$AN$129, 40, FALSE)</f>
        <v>88</v>
      </c>
      <c r="N15" s="145">
        <v>35</v>
      </c>
      <c r="O15" s="146">
        <f>VLOOKUP(N15, Rankings!$A$2:$J$129, 6, FALSE)</f>
        <v>6</v>
      </c>
      <c r="P15" s="146">
        <f>VLOOKUP(N15, Rankings!$A$2:$J$129, 7, FALSE)</f>
        <v>6</v>
      </c>
      <c r="Q15" s="146"/>
      <c r="R15" s="146">
        <f>VLOOKUP(N15, Rankings!$A$2:$J$129, 9, FALSE)</f>
        <v>3</v>
      </c>
      <c r="S15" s="146">
        <f>VLOOKUP(N15, Rankings!$A$2:$J$129, 10, FALSE)</f>
        <v>6</v>
      </c>
      <c r="T15" s="466">
        <f>VLOOKUP(N15, Calcs!$A$3:$AMH$130, 211, FALSE)*100</f>
        <v>49.502601198067062</v>
      </c>
      <c r="V15" s="147" t="str">
        <f>CONCATENATE(VLOOKUP($X15, Calcs!$A$3:$D$130, 4, FALSE), " - ", VLOOKUP($X15, Calcs!$A$3:$D$130, 2, FALSE))</f>
        <v>Coastal - Ambrette Town</v>
      </c>
      <c r="W15" s="144">
        <f>VLOOKUP(X15, Rankings!$A$2:$AN$129, 40, FALSE)</f>
        <v>87</v>
      </c>
      <c r="X15" s="145">
        <v>65</v>
      </c>
      <c r="Y15" s="146">
        <f>VLOOKUP(X15, Rankings!$A$2:$J$129, 6, FALSE)</f>
        <v>4</v>
      </c>
      <c r="Z15" s="146">
        <f>VLOOKUP(X15, Rankings!$A$2:$J$129, 7, FALSE)</f>
        <v>8</v>
      </c>
      <c r="AA15" s="146"/>
      <c r="AB15" s="146">
        <f>VLOOKUP(X15, Rankings!$A$2:$J$129, 9, FALSE)</f>
        <v>2</v>
      </c>
      <c r="AC15" s="146">
        <f>VLOOKUP(X15, Rankings!$A$2:$J$129, 10, FALSE)</f>
        <v>7</v>
      </c>
      <c r="AD15" s="466">
        <f>VLOOKUP(X15, Calcs!$A$3:$AMH$130, 211, FALSE)*100</f>
        <v>54.418473561908364</v>
      </c>
      <c r="AF15" s="147" t="str">
        <f>CONCATENATE(VLOOKUP($AH15, Calcs!$A$3:$D$130, 4, FALSE), " - ", VLOOKUP($AH15, Calcs!$A$3:$D$130, 2, FALSE))</f>
        <v>Scotland - Postwick</v>
      </c>
      <c r="AG15" s="144">
        <f>VLOOKUP(AH15, Rankings!$A$2:$AN$129, 40, FALSE)</f>
        <v>110</v>
      </c>
      <c r="AH15" s="145">
        <v>106</v>
      </c>
      <c r="AI15" s="146">
        <f>VLOOKUP(AH15, Rankings!$A$2:$J$129, 6, FALSE)</f>
        <v>3</v>
      </c>
      <c r="AJ15" s="146">
        <f>VLOOKUP(AH15, Rankings!$A$2:$J$129, 7, FALSE)</f>
        <v>9</v>
      </c>
      <c r="AK15" s="146"/>
      <c r="AL15" s="146">
        <f>VLOOKUP(AH15, Rankings!$A$2:$J$129, 9, FALSE)</f>
        <v>2</v>
      </c>
      <c r="AM15" s="146">
        <f>VLOOKUP(AH15, Rankings!$A$2:$J$129, 10, FALSE)</f>
        <v>7</v>
      </c>
      <c r="AN15" s="466">
        <f>VLOOKUP(AH15, Calcs!$A$3:$AMH$130, 211, FALSE)*100</f>
        <v>61.387819079300023</v>
      </c>
      <c r="AO15" s="110"/>
      <c r="AP15">
        <v>50</v>
      </c>
      <c r="AQ15" s="26" t="s">
        <v>33</v>
      </c>
      <c r="AR15"/>
      <c r="AS15" t="s">
        <v>553</v>
      </c>
      <c r="AT15" s="26" t="s">
        <v>27</v>
      </c>
    </row>
    <row r="16" spans="1:47" x14ac:dyDescent="0.35">
      <c r="B16" s="147" t="str">
        <f>CONCATENATE(VLOOKUP($D16, Calcs!$A$3:$D$130, 4, FALSE), " - ", VLOOKUP($D16, Calcs!$A$3:$D$130, 2, FALSE))</f>
        <v>Central Kanto - Cerulean City</v>
      </c>
      <c r="C16" s="144">
        <f>VLOOKUP(D16, Rankings!$A$2:$AN$129, 40, FALSE)</f>
        <v>96</v>
      </c>
      <c r="D16" s="145">
        <v>10</v>
      </c>
      <c r="E16" s="146">
        <f>VLOOKUP(D16, Rankings!$A$2:$J$129, 6, FALSE)</f>
        <v>3</v>
      </c>
      <c r="F16" s="146">
        <f>VLOOKUP(D16, Rankings!$A$2:$J$129, 7, FALSE)</f>
        <v>9</v>
      </c>
      <c r="G16" s="146"/>
      <c r="H16" s="146">
        <f>VLOOKUP(D16, Rankings!$A$2:$J$129, 9, FALSE)</f>
        <v>2</v>
      </c>
      <c r="I16" s="146">
        <f>VLOOKUP(D16, Rankings!$A$2:$J$129, 10, FALSE)</f>
        <v>7</v>
      </c>
      <c r="J16" s="466">
        <f>VLOOKUP(D16, Calcs!$A$3:$AMH$130, 211, FALSE)*100</f>
        <v>54.071298758894173</v>
      </c>
      <c r="L16" s="147" t="str">
        <f>CONCATENATE(VLOOKUP($N16, Calcs!$A$3:$D$130, 4, FALSE), " - ", VLOOKUP($N16, Calcs!$A$3:$D$130, 2, FALSE))</f>
        <v>Marsh - Celestic Town</v>
      </c>
      <c r="M16" s="144">
        <f>VLOOKUP(N16, Rankings!$A$2:$AN$129, 40, FALSE)</f>
        <v>117</v>
      </c>
      <c r="N16" s="145">
        <v>45</v>
      </c>
      <c r="O16" s="146">
        <f>VLOOKUP(N16, Rankings!$A$2:$J$129, 6, FALSE)</f>
        <v>1</v>
      </c>
      <c r="P16" s="146">
        <f>VLOOKUP(N16, Rankings!$A$2:$J$129, 7, FALSE)</f>
        <v>11</v>
      </c>
      <c r="Q16" s="146"/>
      <c r="R16" s="146">
        <f>VLOOKUP(N16, Rankings!$A$2:$J$129, 9, FALSE)</f>
        <v>1</v>
      </c>
      <c r="S16" s="146">
        <f>VLOOKUP(N16, Rankings!$A$2:$J$129, 10, FALSE)</f>
        <v>8</v>
      </c>
      <c r="T16" s="466">
        <f>VLOOKUP(N16, Calcs!$A$3:$AMH$130, 211, FALSE)*100</f>
        <v>56.616388548536065</v>
      </c>
      <c r="V16" s="147" t="str">
        <f>CONCATENATE(VLOOKUP($X16, Calcs!$A$3:$D$130, 4, FALSE), " - ", VLOOKUP($X16, Calcs!$A$3:$D$130, 2, FALSE))</f>
        <v>Mountain - Anistar City</v>
      </c>
      <c r="W16" s="144">
        <f>VLOOKUP(X16, Rankings!$A$2:$AN$129, 40, FALSE)</f>
        <v>104</v>
      </c>
      <c r="X16" s="145">
        <v>73</v>
      </c>
      <c r="Y16" s="146">
        <f>VLOOKUP(X16, Rankings!$A$2:$J$129, 6, FALSE)</f>
        <v>3</v>
      </c>
      <c r="Z16" s="146">
        <f>VLOOKUP(X16, Rankings!$A$2:$J$129, 7, FALSE)</f>
        <v>9</v>
      </c>
      <c r="AA16" s="146"/>
      <c r="AB16" s="146">
        <f>VLOOKUP(X16, Rankings!$A$2:$J$129, 9, FALSE)</f>
        <v>2</v>
      </c>
      <c r="AC16" s="146">
        <f>VLOOKUP(X16, Rankings!$A$2:$J$129, 10, FALSE)</f>
        <v>7</v>
      </c>
      <c r="AD16" s="466">
        <f>VLOOKUP(X16, Calcs!$A$3:$AMH$130, 211, FALSE)*100</f>
        <v>53.905697866581548</v>
      </c>
      <c r="AF16" s="147" t="str">
        <f>CONCATENATE(VLOOKUP($AH16, Calcs!$A$3:$D$130, 4, FALSE), " - ", VLOOKUP($AH16, Calcs!$A$3:$D$130, 2, FALSE))</f>
        <v>South Wild - Isle of Armor</v>
      </c>
      <c r="AG16" s="144">
        <f>VLOOKUP(AH16, Rankings!$A$2:$AN$129, 40, FALSE)</f>
        <v>115</v>
      </c>
      <c r="AH16" s="145">
        <v>110</v>
      </c>
      <c r="AI16" s="146">
        <f>VLOOKUP(AH16, Rankings!$A$2:$J$129, 6, FALSE)</f>
        <v>3</v>
      </c>
      <c r="AJ16" s="146">
        <f>VLOOKUP(AH16, Rankings!$A$2:$J$129, 7, FALSE)</f>
        <v>9</v>
      </c>
      <c r="AK16" s="146"/>
      <c r="AL16" s="146">
        <f>VLOOKUP(AH16, Rankings!$A$2:$J$129, 9, FALSE)</f>
        <v>2</v>
      </c>
      <c r="AM16" s="146">
        <f>VLOOKUP(AH16, Rankings!$A$2:$J$129, 10, FALSE)</f>
        <v>7</v>
      </c>
      <c r="AN16" s="466">
        <f>VLOOKUP(AH16, Calcs!$A$3:$AMH$130, 211, FALSE)*100</f>
        <v>61.202397428404112</v>
      </c>
      <c r="AO16" s="110"/>
      <c r="AP16">
        <v>45</v>
      </c>
      <c r="AQ16"/>
      <c r="AR16" s="35">
        <v>42</v>
      </c>
      <c r="AS16" t="s">
        <v>1986</v>
      </c>
      <c r="AT16" s="26">
        <v>30</v>
      </c>
      <c r="AU16" s="26" t="s">
        <v>1991</v>
      </c>
    </row>
    <row r="17" spans="1:47" x14ac:dyDescent="0.35">
      <c r="B17" s="147" t="str">
        <f>CONCATENATE(VLOOKUP($D17, Calcs!$A$3:$D$130, 4, FALSE), " - ", VLOOKUP($D17, Calcs!$A$3:$D$130, 2, FALSE))</f>
        <v>Central Kanto - Celadon City</v>
      </c>
      <c r="C17" s="144">
        <f>VLOOKUP(D17, Rankings!$A$2:$AN$129, 40, FALSE)</f>
        <v>103</v>
      </c>
      <c r="D17" s="145">
        <v>9</v>
      </c>
      <c r="E17" s="146">
        <f>VLOOKUP(D17, Rankings!$A$2:$J$129, 6, FALSE)</f>
        <v>3</v>
      </c>
      <c r="F17" s="146">
        <f>VLOOKUP(D17, Rankings!$A$2:$J$129, 7, FALSE)</f>
        <v>9</v>
      </c>
      <c r="G17" s="146"/>
      <c r="H17" s="146">
        <f>VLOOKUP(D17, Rankings!$A$2:$J$129, 9, FALSE)</f>
        <v>2</v>
      </c>
      <c r="I17" s="146">
        <f>VLOOKUP(D17, Rankings!$A$2:$J$129, 10, FALSE)</f>
        <v>7</v>
      </c>
      <c r="J17" s="466">
        <f>VLOOKUP(D17, Calcs!$A$3:$AMH$130, 211, FALSE)*100</f>
        <v>54.404300811496007</v>
      </c>
      <c r="L17" s="147" t="str">
        <f>CONCATENATE(VLOOKUP($N17, Calcs!$A$3:$D$130, 4, FALSE), " - ", VLOOKUP($N17, Calcs!$A$3:$D$130, 2, FALSE))</f>
        <v>Coronet - Eterna City</v>
      </c>
      <c r="M17" s="144">
        <f>VLOOKUP(N17, Rankings!$A$2:$AN$129, 40, FALSE)</f>
        <v>118</v>
      </c>
      <c r="N17" s="145">
        <v>37</v>
      </c>
      <c r="O17" s="146">
        <f>VLOOKUP(N17, Rankings!$A$2:$J$129, 6, FALSE)</f>
        <v>1</v>
      </c>
      <c r="P17" s="146">
        <f>VLOOKUP(N17, Rankings!$A$2:$J$129, 7, FALSE)</f>
        <v>11</v>
      </c>
      <c r="Q17" s="146"/>
      <c r="R17" s="146">
        <f>VLOOKUP(N17, Rankings!$A$2:$J$129, 9, FALSE)</f>
        <v>1</v>
      </c>
      <c r="S17" s="146">
        <f>VLOOKUP(N17, Rankings!$A$2:$J$129, 10, FALSE)</f>
        <v>8</v>
      </c>
      <c r="T17" s="466">
        <f>VLOOKUP(N17, Calcs!$A$3:$AMH$130, 211, FALSE)*100</f>
        <v>52.969121364849478</v>
      </c>
      <c r="V17" s="147" t="str">
        <f>CONCATENATE(VLOOKUP($X17, Calcs!$A$3:$D$130, 4, FALSE), " - ", VLOOKUP($X17, Calcs!$A$3:$D$130, 2, FALSE))</f>
        <v>Mountain - Couriway Town</v>
      </c>
      <c r="W17" s="144">
        <f>VLOOKUP(X17, Rankings!$A$2:$AN$129, 40, FALSE)</f>
        <v>108</v>
      </c>
      <c r="X17" s="145">
        <v>74</v>
      </c>
      <c r="Y17" s="146">
        <f>VLOOKUP(X17, Rankings!$A$2:$J$129, 6, FALSE)</f>
        <v>3</v>
      </c>
      <c r="Z17" s="146">
        <f>VLOOKUP(X17, Rankings!$A$2:$J$129, 7, FALSE)</f>
        <v>9</v>
      </c>
      <c r="AA17" s="146"/>
      <c r="AB17" s="146">
        <f>VLOOKUP(X17, Rankings!$A$2:$J$129, 9, FALSE)</f>
        <v>2</v>
      </c>
      <c r="AC17" s="146">
        <f>VLOOKUP(X17, Rankings!$A$2:$J$129, 10, FALSE)</f>
        <v>7</v>
      </c>
      <c r="AD17" s="466">
        <f>VLOOKUP(X17, Calcs!$A$3:$AMH$130, 211, FALSE)*100</f>
        <v>53.98022961953545</v>
      </c>
      <c r="AF17" s="147" t="str">
        <f>CONCATENATE(VLOOKUP($AH17, Calcs!$A$3:$D$130, 4, FALSE), " - ", VLOOKUP($AH17, Calcs!$A$3:$D$130, 2, FALSE))</f>
        <v>London - Wyndon North</v>
      </c>
      <c r="AG17" s="144">
        <f>VLOOKUP(AH17, Rankings!$A$2:$AN$129, 40, FALSE)</f>
        <v>123</v>
      </c>
      <c r="AH17" s="145">
        <v>99</v>
      </c>
      <c r="AI17" s="146">
        <f>VLOOKUP(AH17, Rankings!$A$2:$J$129, 6, FALSE)</f>
        <v>0</v>
      </c>
      <c r="AJ17" s="146">
        <f>VLOOKUP(AH17, Rankings!$A$2:$J$129, 7, FALSE)</f>
        <v>12</v>
      </c>
      <c r="AK17" s="146"/>
      <c r="AL17" s="146">
        <f>VLOOKUP(AH17, Rankings!$A$2:$J$129, 9, FALSE)</f>
        <v>0</v>
      </c>
      <c r="AM17" s="146">
        <f>VLOOKUP(AH17, Rankings!$A$2:$J$129, 10, FALSE)</f>
        <v>9</v>
      </c>
      <c r="AN17" s="466">
        <f>VLOOKUP(AH17, Calcs!$A$3:$AMH$130, 211, FALSE)*100</f>
        <v>61.722431259225587</v>
      </c>
      <c r="AO17" s="110"/>
      <c r="AP17">
        <v>41</v>
      </c>
      <c r="AQ17"/>
      <c r="AR17" s="35">
        <v>39</v>
      </c>
      <c r="AS17" t="s">
        <v>1987</v>
      </c>
      <c r="AT17" s="26">
        <v>20</v>
      </c>
      <c r="AU17" s="26" t="s">
        <v>1990</v>
      </c>
    </row>
    <row r="18" spans="1:47" ht="15" thickBot="1" x14ac:dyDescent="0.4">
      <c r="B18" s="149" t="str">
        <f>CONCATENATE(VLOOKUP($D18, Calcs!$A$3:$D$130, 4, FALSE), " - ", VLOOKUP($D18, Calcs!$A$3:$D$130, 2, FALSE))</f>
        <v>East Johto - Blackthorn City</v>
      </c>
      <c r="C18" s="150">
        <f>VLOOKUP(D18, Rankings!$A$2:$AN$129, 40, FALSE)</f>
        <v>100</v>
      </c>
      <c r="D18" s="151">
        <v>6</v>
      </c>
      <c r="E18" s="152">
        <f>VLOOKUP(D18, Rankings!$A$2:$J$129, 6, FALSE)</f>
        <v>3</v>
      </c>
      <c r="F18" s="152">
        <f>VLOOKUP(D18, Rankings!$A$2:$J$129, 7, FALSE)</f>
        <v>9</v>
      </c>
      <c r="G18" s="152"/>
      <c r="H18" s="152">
        <f>VLOOKUP(D18, Rankings!$A$2:$J$129, 9, FALSE)</f>
        <v>2</v>
      </c>
      <c r="I18" s="152">
        <f>VLOOKUP(D18, Rankings!$A$2:$J$129, 10, FALSE)</f>
        <v>7</v>
      </c>
      <c r="J18" s="467">
        <f>VLOOKUP(D18, Calcs!$A$3:$AMH$130, 211, FALSE)*100</f>
        <v>50.89134252850662</v>
      </c>
      <c r="L18" s="149" t="str">
        <f>CONCATENATE(VLOOKUP($N18, Calcs!$A$3:$D$130, 4, FALSE), " - ", VLOOKUP($N18, Calcs!$A$3:$D$130, 2, FALSE))</f>
        <v>Verity - Canalave City</v>
      </c>
      <c r="M18" s="150">
        <f>VLOOKUP(N18, Rankings!$A$2:$AN$129, 40, FALSE)</f>
        <v>124</v>
      </c>
      <c r="N18" s="151">
        <v>33</v>
      </c>
      <c r="O18" s="152">
        <f>VLOOKUP(N18, Rankings!$A$2:$J$129, 6, FALSE)</f>
        <v>1</v>
      </c>
      <c r="P18" s="152">
        <f>VLOOKUP(N18, Rankings!$A$2:$J$129, 7, FALSE)</f>
        <v>11</v>
      </c>
      <c r="Q18" s="152"/>
      <c r="R18" s="152">
        <f>VLOOKUP(N18, Rankings!$A$2:$J$129, 9, FALSE)</f>
        <v>1</v>
      </c>
      <c r="S18" s="152">
        <f>VLOOKUP(N18, Rankings!$A$2:$J$129, 10, FALSE)</f>
        <v>8</v>
      </c>
      <c r="T18" s="467">
        <f>VLOOKUP(N18, Calcs!$A$3:$AMH$130, 211, FALSE)*100</f>
        <v>50.36611654196642</v>
      </c>
      <c r="V18" s="149" t="str">
        <f>CONCATENATE(VLOOKUP($X18, Calcs!$A$3:$D$130, 4, FALSE), " - ", VLOOKUP($X18, Calcs!$A$3:$D$130, 2, FALSE))</f>
        <v>Central - Camphrier Town</v>
      </c>
      <c r="W18" s="150">
        <f>VLOOKUP(X18, Rankings!$A$2:$AN$129, 40, FALSE)</f>
        <v>113</v>
      </c>
      <c r="X18" s="151">
        <v>69</v>
      </c>
      <c r="Y18" s="152">
        <f>VLOOKUP(X18, Rankings!$A$2:$J$129, 6, FALSE)</f>
        <v>3</v>
      </c>
      <c r="Z18" s="152">
        <f>VLOOKUP(X18, Rankings!$A$2:$J$129, 7, FALSE)</f>
        <v>9</v>
      </c>
      <c r="AA18" s="152"/>
      <c r="AB18" s="152">
        <f>VLOOKUP(X18, Rankings!$A$2:$J$129, 9, FALSE)</f>
        <v>1</v>
      </c>
      <c r="AC18" s="152">
        <f>VLOOKUP(X18, Rankings!$A$2:$J$129, 10, FALSE)</f>
        <v>8</v>
      </c>
      <c r="AD18" s="467">
        <f>VLOOKUP(X18, Calcs!$A$3:$AMH$130, 211, FALSE)*100</f>
        <v>56.652502723879614</v>
      </c>
      <c r="AF18" s="149" t="str">
        <f>CONCATENATE(VLOOKUP($AH18, Calcs!$A$3:$D$130, 4, FALSE), " - ", VLOOKUP($AH18, Calcs!$A$3:$D$130, 2, FALSE))</f>
        <v>North Wild - City of Circhester</v>
      </c>
      <c r="AG18" s="150">
        <f>VLOOKUP(AH18, Rankings!$A$2:$AN$129, 40, FALSE)</f>
        <v>127</v>
      </c>
      <c r="AH18" s="151">
        <v>101</v>
      </c>
      <c r="AI18" s="152">
        <f>VLOOKUP(AH18, Rankings!$A$2:$J$129, 6, FALSE)</f>
        <v>0</v>
      </c>
      <c r="AJ18" s="152">
        <f>VLOOKUP(AH18, Rankings!$A$2:$J$129, 7, FALSE)</f>
        <v>12</v>
      </c>
      <c r="AK18" s="152"/>
      <c r="AL18" s="152">
        <f>VLOOKUP(AH18, Rankings!$A$2:$J$129, 9, FALSE)</f>
        <v>0</v>
      </c>
      <c r="AM18" s="152">
        <f>VLOOKUP(AH18, Rankings!$A$2:$J$129, 10, FALSE)</f>
        <v>9</v>
      </c>
      <c r="AN18" s="467">
        <f>VLOOKUP(AH18, Calcs!$A$3:$AMH$130, 211, FALSE)*100</f>
        <v>58.355053037635429</v>
      </c>
      <c r="AO18" s="110"/>
      <c r="AP18">
        <v>37</v>
      </c>
      <c r="AQ18" t="s">
        <v>497</v>
      </c>
      <c r="AR18" s="35">
        <v>36</v>
      </c>
      <c r="AS18" t="s">
        <v>1427</v>
      </c>
      <c r="AT18" s="26">
        <v>10</v>
      </c>
      <c r="AU18" s="26" t="s">
        <v>1989</v>
      </c>
    </row>
    <row r="19" spans="1:47" ht="15" thickBot="1" x14ac:dyDescent="0.4">
      <c r="AP19">
        <v>33</v>
      </c>
      <c r="AQ19" t="s">
        <v>1986</v>
      </c>
      <c r="AR19" s="35">
        <v>33</v>
      </c>
      <c r="AS19" t="s">
        <v>1428</v>
      </c>
      <c r="AT19" s="26">
        <v>0</v>
      </c>
      <c r="AU19" s="26" t="s">
        <v>1988</v>
      </c>
    </row>
    <row r="20" spans="1:47" s="139" customFormat="1" ht="18.5" x14ac:dyDescent="0.45">
      <c r="B20" s="162" t="s">
        <v>359</v>
      </c>
      <c r="C20" s="141" t="s">
        <v>353</v>
      </c>
      <c r="D20" s="136"/>
      <c r="E20" s="141" t="s">
        <v>354</v>
      </c>
      <c r="F20" s="141" t="s">
        <v>355</v>
      </c>
      <c r="G20" s="141"/>
      <c r="H20" s="141" t="s">
        <v>354</v>
      </c>
      <c r="I20" s="141" t="s">
        <v>355</v>
      </c>
      <c r="J20" s="138" t="s">
        <v>400</v>
      </c>
      <c r="L20" s="153" t="s">
        <v>360</v>
      </c>
      <c r="M20" s="141" t="s">
        <v>353</v>
      </c>
      <c r="N20" s="136"/>
      <c r="O20" s="141" t="s">
        <v>354</v>
      </c>
      <c r="P20" s="141" t="s">
        <v>355</v>
      </c>
      <c r="Q20" s="141"/>
      <c r="R20" s="141" t="s">
        <v>354</v>
      </c>
      <c r="S20" s="141" t="s">
        <v>355</v>
      </c>
      <c r="T20" s="138" t="s">
        <v>400</v>
      </c>
      <c r="V20" s="154" t="s">
        <v>361</v>
      </c>
      <c r="W20" s="141" t="s">
        <v>353</v>
      </c>
      <c r="X20" s="136"/>
      <c r="Y20" s="141" t="s">
        <v>354</v>
      </c>
      <c r="Z20" s="141" t="s">
        <v>355</v>
      </c>
      <c r="AA20" s="141"/>
      <c r="AB20" s="141" t="s">
        <v>354</v>
      </c>
      <c r="AC20" s="141" t="s">
        <v>355</v>
      </c>
      <c r="AD20" s="138" t="s">
        <v>400</v>
      </c>
      <c r="AF20" s="161" t="s">
        <v>401</v>
      </c>
      <c r="AG20" s="141" t="s">
        <v>353</v>
      </c>
      <c r="AH20" s="136"/>
      <c r="AI20" s="141" t="s">
        <v>354</v>
      </c>
      <c r="AJ20" s="141" t="s">
        <v>355</v>
      </c>
      <c r="AK20" s="141"/>
      <c r="AL20" s="141" t="s">
        <v>354</v>
      </c>
      <c r="AM20" s="141" t="s">
        <v>355</v>
      </c>
      <c r="AN20" s="138" t="s">
        <v>400</v>
      </c>
      <c r="AO20" s="155"/>
      <c r="AP20"/>
      <c r="AQ20" t="s">
        <v>1987</v>
      </c>
      <c r="AR20" s="35">
        <v>30</v>
      </c>
      <c r="AS20" t="s">
        <v>984</v>
      </c>
    </row>
    <row r="21" spans="1:47" x14ac:dyDescent="0.35">
      <c r="A21" s="26">
        <v>1</v>
      </c>
      <c r="B21" s="147" t="str">
        <f>CONCATENATE(VLOOKUP($D21, Calcs!$A$3:$D$130, 4, FALSE), " - ", VLOOKUP($D21, Calcs!$A$3:$D$130, 2, FALSE))</f>
        <v>Islands - Ever Grande City</v>
      </c>
      <c r="C21" s="144">
        <f>VLOOKUP(D21, Rankings!$A$2:$AN$129, 40, FALSE)</f>
        <v>18</v>
      </c>
      <c r="D21" s="145">
        <v>25</v>
      </c>
      <c r="E21" s="146">
        <f>VLOOKUP(D21, Rankings!$A$2:$J$129, 6, FALSE)</f>
        <v>10</v>
      </c>
      <c r="F21" s="146">
        <f>VLOOKUP(D21, Rankings!$A$2:$J$129, 7, FALSE)</f>
        <v>2</v>
      </c>
      <c r="G21" s="146"/>
      <c r="H21" s="146">
        <f>VLOOKUP(D21, Rankings!$A$2:$J$129, 9, FALSE)</f>
        <v>9</v>
      </c>
      <c r="I21" s="146">
        <f>VLOOKUP(D21, Rankings!$A$2:$J$129, 10, FALSE)</f>
        <v>0</v>
      </c>
      <c r="J21" s="466">
        <f>VLOOKUP(D21, Calcs!$A$3:$AMH$130, 211, FALSE)*100</f>
        <v>46.151088637017843</v>
      </c>
      <c r="K21" s="26">
        <v>1</v>
      </c>
      <c r="L21" s="147" t="str">
        <f>CONCATENATE(VLOOKUP($N21, Calcs!$A$3:$D$130, 4, FALSE), " - ", VLOOKUP($N21, Calcs!$A$3:$D$130, 2, FALSE))</f>
        <v>Southeast - Castelia City</v>
      </c>
      <c r="M21" s="144">
        <f>VLOOKUP(N21, Rankings!$A$2:$AN$129, 40, FALSE)</f>
        <v>7</v>
      </c>
      <c r="N21" s="145">
        <v>58</v>
      </c>
      <c r="O21" s="146">
        <f>VLOOKUP(N21, Rankings!$A$2:$J$129, 6, FALSE)</f>
        <v>10</v>
      </c>
      <c r="P21" s="146">
        <f>VLOOKUP(N21, Rankings!$A$2:$J$129, 7, FALSE)</f>
        <v>2</v>
      </c>
      <c r="Q21" s="146"/>
      <c r="R21" s="146">
        <f>VLOOKUP(N21, Rankings!$A$2:$J$129, 9, FALSE)</f>
        <v>8</v>
      </c>
      <c r="S21" s="146">
        <f>VLOOKUP(N21, Rankings!$A$2:$J$129, 10, FALSE)</f>
        <v>1</v>
      </c>
      <c r="T21" s="466">
        <f>VLOOKUP(N21, Calcs!$A$3:$AMH$130, 211, FALSE)*100</f>
        <v>44.143473214742713</v>
      </c>
      <c r="U21" s="26">
        <v>1</v>
      </c>
      <c r="V21" s="147" t="str">
        <f>CONCATENATE(VLOOKUP($X21, Calcs!$A$3:$D$130, 4, FALSE), " - ", VLOOKUP($X21, Calcs!$A$3:$D$130, 2, FALSE))</f>
        <v>Melemele - Kala'e Bay</v>
      </c>
      <c r="W21" s="144">
        <f>VLOOKUP(X21, Rankings!$A$2:$AN$129, 40, FALSE)</f>
        <v>11</v>
      </c>
      <c r="X21" s="145">
        <v>87</v>
      </c>
      <c r="Y21" s="146">
        <f>VLOOKUP(X21, Rankings!$A$2:$J$129, 6, FALSE)</f>
        <v>10</v>
      </c>
      <c r="Z21" s="146">
        <f>VLOOKUP(X21, Rankings!$A$2:$J$129, 7, FALSE)</f>
        <v>2</v>
      </c>
      <c r="AA21" s="146"/>
      <c r="AB21" s="146">
        <f>VLOOKUP(X21, Rankings!$A$2:$J$129, 9, FALSE)</f>
        <v>8</v>
      </c>
      <c r="AC21" s="146">
        <f>VLOOKUP(X21, Rankings!$A$2:$J$129, 10, FALSE)</f>
        <v>1</v>
      </c>
      <c r="AD21" s="466">
        <f>VLOOKUP(X21, Calcs!$A$3:$AMH$130, 211, FALSE)*100</f>
        <v>49.73995040099306</v>
      </c>
      <c r="AE21" s="26">
        <v>1</v>
      </c>
      <c r="AF21" s="147" t="str">
        <f>CONCATENATE(VLOOKUP($AH21, Calcs!$A$3:$D$130, 4, FALSE), " - ", VLOOKUP($AH21, Calcs!$A$3:$D$130, 2, FALSE))</f>
        <v>Fiore - Fall City</v>
      </c>
      <c r="AG21" s="144">
        <f>VLOOKUP(AH21, Rankings!$A$2:$AN$129, 40, FALSE)</f>
        <v>8</v>
      </c>
      <c r="AH21" s="145">
        <v>117</v>
      </c>
      <c r="AI21" s="146">
        <f>VLOOKUP(AH21, Rankings!$A$2:$J$129, 6, FALSE)</f>
        <v>11</v>
      </c>
      <c r="AJ21" s="146">
        <f>VLOOKUP(AH21, Rankings!$A$2:$J$129, 7, FALSE)</f>
        <v>1</v>
      </c>
      <c r="AK21" s="146"/>
      <c r="AL21" s="146">
        <f>VLOOKUP(AH21, Rankings!$A$2:$J$129, 9, FALSE)</f>
        <v>9</v>
      </c>
      <c r="AM21" s="146">
        <f>VLOOKUP(AH21, Rankings!$A$2:$J$129, 10, FALSE)</f>
        <v>0</v>
      </c>
      <c r="AN21" s="466">
        <f>VLOOKUP(AH21, Calcs!$A$3:$AMH$130, 211, FALSE)*100</f>
        <v>50.970078024359765</v>
      </c>
      <c r="AO21" s="26"/>
      <c r="AP21"/>
      <c r="AQ21" t="s">
        <v>1427</v>
      </c>
      <c r="AR21" s="35">
        <v>27</v>
      </c>
      <c r="AS21" t="s">
        <v>993</v>
      </c>
    </row>
    <row r="22" spans="1:47" x14ac:dyDescent="0.35">
      <c r="A22" s="26">
        <v>2</v>
      </c>
      <c r="B22" s="147" t="str">
        <f>CONCATENATE(VLOOKUP($D22, Calcs!$A$3:$D$130, 4, FALSE), " - ", VLOOKUP($D22, Calcs!$A$3:$D$130, 2, FALSE))</f>
        <v>Southwest - Oldale Town</v>
      </c>
      <c r="C22" s="144">
        <f>VLOOKUP(D22, Rankings!$A$2:$AN$129, 40, FALSE)</f>
        <v>17</v>
      </c>
      <c r="D22" s="145">
        <v>19</v>
      </c>
      <c r="E22" s="146">
        <f>VLOOKUP(D22, Rankings!$A$2:$J$129, 6, FALSE)</f>
        <v>10</v>
      </c>
      <c r="F22" s="146">
        <f>VLOOKUP(D22, Rankings!$A$2:$J$129, 7, FALSE)</f>
        <v>2</v>
      </c>
      <c r="G22" s="146"/>
      <c r="H22" s="146">
        <f>VLOOKUP(D22, Rankings!$A$2:$J$129, 9, FALSE)</f>
        <v>8</v>
      </c>
      <c r="I22" s="146">
        <f>VLOOKUP(D22, Rankings!$A$2:$J$129, 10, FALSE)</f>
        <v>1</v>
      </c>
      <c r="J22" s="466">
        <f>VLOOKUP(D22, Calcs!$A$3:$AMH$130, 211, FALSE)*100</f>
        <v>49.797319361129311</v>
      </c>
      <c r="K22" s="26">
        <v>2</v>
      </c>
      <c r="L22" s="147" t="str">
        <f>CONCATENATE(VLOOKUP($N22, Calcs!$A$3:$D$130, 4, FALSE), " - ", VLOOKUP($N22, Calcs!$A$3:$D$130, 2, FALSE))</f>
        <v>West - Anville Town</v>
      </c>
      <c r="M22" s="144">
        <f>VLOOKUP(N22, Rankings!$A$2:$AN$129, 40, FALSE)</f>
        <v>23</v>
      </c>
      <c r="N22" s="145">
        <v>49</v>
      </c>
      <c r="O22" s="146">
        <f>VLOOKUP(N22, Rankings!$A$2:$J$129, 6, FALSE)</f>
        <v>9</v>
      </c>
      <c r="P22" s="146">
        <f>VLOOKUP(N22, Rankings!$A$2:$J$129, 7, FALSE)</f>
        <v>3</v>
      </c>
      <c r="Q22" s="146"/>
      <c r="R22" s="146">
        <f>VLOOKUP(N22, Rankings!$A$2:$J$129, 9, FALSE)</f>
        <v>8</v>
      </c>
      <c r="S22" s="146">
        <f>VLOOKUP(N22, Rankings!$A$2:$J$129, 10, FALSE)</f>
        <v>1</v>
      </c>
      <c r="T22" s="466">
        <f>VLOOKUP(N22, Calcs!$A$3:$AMH$130, 211, FALSE)*100</f>
        <v>43.751230494628118</v>
      </c>
      <c r="U22" s="26">
        <v>2</v>
      </c>
      <c r="V22" s="147" t="str">
        <f>CONCATENATE(VLOOKUP($X22, Calcs!$A$3:$D$130, 4, FALSE), " - ", VLOOKUP($X22, Calcs!$A$3:$D$130, 2, FALSE))</f>
        <v>Poni - Exeggutor Island</v>
      </c>
      <c r="W22" s="144">
        <f>VLOOKUP(X22, Rankings!$A$2:$AN$129, 40, FALSE)</f>
        <v>34</v>
      </c>
      <c r="X22" s="145">
        <v>81</v>
      </c>
      <c r="Y22" s="146">
        <f>VLOOKUP(X22, Rankings!$A$2:$J$129, 6, FALSE)</f>
        <v>8</v>
      </c>
      <c r="Z22" s="146">
        <f>VLOOKUP(X22, Rankings!$A$2:$J$129, 7, FALSE)</f>
        <v>4</v>
      </c>
      <c r="AA22" s="146"/>
      <c r="AB22" s="146">
        <f>VLOOKUP(X22, Rankings!$A$2:$J$129, 9, FALSE)</f>
        <v>7</v>
      </c>
      <c r="AC22" s="146">
        <f>VLOOKUP(X22, Rankings!$A$2:$J$129, 10, FALSE)</f>
        <v>2</v>
      </c>
      <c r="AD22" s="466">
        <f>VLOOKUP(X22, Calcs!$A$3:$AMH$130, 211, FALSE)*100</f>
        <v>50.065378890550583</v>
      </c>
      <c r="AE22" s="26">
        <v>2</v>
      </c>
      <c r="AF22" s="147" t="str">
        <f>CONCATENATE(VLOOKUP($AH22, Calcs!$A$3:$D$130, 4, FALSE), " - ", VLOOKUP($AH22, Calcs!$A$3:$D$130, 2, FALSE))</f>
        <v>Oblivia - Aqua Resort</v>
      </c>
      <c r="AG22" s="144">
        <f>VLOOKUP(AH22, Rankings!$A$2:$AN$129, 40, FALSE)</f>
        <v>6</v>
      </c>
      <c r="AH22" s="145">
        <v>125</v>
      </c>
      <c r="AI22" s="146">
        <f>VLOOKUP(AH22, Rankings!$A$2:$J$129, 6, FALSE)</f>
        <v>11</v>
      </c>
      <c r="AJ22" s="146">
        <f>VLOOKUP(AH22, Rankings!$A$2:$J$129, 7, FALSE)</f>
        <v>1</v>
      </c>
      <c r="AK22" s="146"/>
      <c r="AL22" s="146">
        <f>VLOOKUP(AH22, Rankings!$A$2:$J$129, 9, FALSE)</f>
        <v>8</v>
      </c>
      <c r="AM22" s="146">
        <f>VLOOKUP(AH22, Rankings!$A$2:$J$129, 10, FALSE)</f>
        <v>1</v>
      </c>
      <c r="AN22" s="466">
        <f>VLOOKUP(AH22, Calcs!$A$3:$AMH$130, 211, FALSE)*100</f>
        <v>47.111990073183001</v>
      </c>
      <c r="AO22" s="26"/>
      <c r="AP22"/>
      <c r="AQ22" t="s">
        <v>1428</v>
      </c>
      <c r="AR22" s="35">
        <v>24</v>
      </c>
      <c r="AS22" t="s">
        <v>1000</v>
      </c>
    </row>
    <row r="23" spans="1:47" x14ac:dyDescent="0.35">
      <c r="A23" s="26">
        <v>3</v>
      </c>
      <c r="B23" s="147" t="str">
        <f>CONCATENATE(VLOOKUP($D23, Calcs!$A$3:$D$130, 4, FALSE), " - ", VLOOKUP($D23, Calcs!$A$3:$D$130, 2, FALSE))</f>
        <v>Southwest - Dewford Town</v>
      </c>
      <c r="C23" s="144">
        <f>VLOOKUP(D23, Rankings!$A$2:$AN$129, 40, FALSE)</f>
        <v>16</v>
      </c>
      <c r="D23" s="145">
        <v>17</v>
      </c>
      <c r="E23" s="146">
        <f>VLOOKUP(D23, Rankings!$A$2:$J$129, 6, FALSE)</f>
        <v>9</v>
      </c>
      <c r="F23" s="146">
        <f>VLOOKUP(D23, Rankings!$A$2:$J$129, 7, FALSE)</f>
        <v>3</v>
      </c>
      <c r="G23" s="146"/>
      <c r="H23" s="146">
        <f>VLOOKUP(D23, Rankings!$A$2:$J$129, 9, FALSE)</f>
        <v>8</v>
      </c>
      <c r="I23" s="146">
        <f>VLOOKUP(D23, Rankings!$A$2:$J$129, 10, FALSE)</f>
        <v>1</v>
      </c>
      <c r="J23" s="466">
        <f>VLOOKUP(D23, Calcs!$A$3:$AMH$130, 211, FALSE)*100</f>
        <v>45.57914091372556</v>
      </c>
      <c r="K23" s="26">
        <v>3</v>
      </c>
      <c r="L23" s="147" t="str">
        <f>CONCATENATE(VLOOKUP($N23, Calcs!$A$3:$D$130, 4, FALSE), " - ", VLOOKUP($N23, Calcs!$A$3:$D$130, 2, FALSE))</f>
        <v>Southeast - Nacrene City</v>
      </c>
      <c r="M23" s="144">
        <f>VLOOKUP(N23, Rankings!$A$2:$AN$129, 40, FALSE)</f>
        <v>20</v>
      </c>
      <c r="N23" s="145">
        <v>59</v>
      </c>
      <c r="O23" s="146">
        <f>VLOOKUP(N23, Rankings!$A$2:$J$129, 6, FALSE)</f>
        <v>10</v>
      </c>
      <c r="P23" s="146">
        <f>VLOOKUP(N23, Rankings!$A$2:$J$129, 7, FALSE)</f>
        <v>2</v>
      </c>
      <c r="Q23" s="146"/>
      <c r="R23" s="146">
        <f>VLOOKUP(N23, Rankings!$A$2:$J$129, 9, FALSE)</f>
        <v>7</v>
      </c>
      <c r="S23" s="146">
        <f>VLOOKUP(N23, Rankings!$A$2:$J$129, 10, FALSE)</f>
        <v>2</v>
      </c>
      <c r="T23" s="466">
        <f>VLOOKUP(N23, Calcs!$A$3:$AMH$130, 211, FALSE)*100</f>
        <v>45.506149068554109</v>
      </c>
      <c r="U23" s="26">
        <v>3</v>
      </c>
      <c r="V23" s="147" t="str">
        <f>CONCATENATE(VLOOKUP($X23, Calcs!$A$3:$D$130, 4, FALSE), " - ", VLOOKUP($X23, Calcs!$A$3:$D$130, 2, FALSE))</f>
        <v>Akala - Heahea City</v>
      </c>
      <c r="W23" s="144">
        <f>VLOOKUP(X23, Rankings!$A$2:$AN$129, 40, FALSE)</f>
        <v>28</v>
      </c>
      <c r="X23" s="145">
        <v>94</v>
      </c>
      <c r="Y23" s="146">
        <f>VLOOKUP(X23, Rankings!$A$2:$J$129, 6, FALSE)</f>
        <v>8</v>
      </c>
      <c r="Z23" s="146">
        <f>VLOOKUP(X23, Rankings!$A$2:$J$129, 7, FALSE)</f>
        <v>4</v>
      </c>
      <c r="AA23" s="146"/>
      <c r="AB23" s="146">
        <f>VLOOKUP(X23, Rankings!$A$2:$J$129, 9, FALSE)</f>
        <v>7</v>
      </c>
      <c r="AC23" s="146">
        <f>VLOOKUP(X23, Rankings!$A$2:$J$129, 10, FALSE)</f>
        <v>2</v>
      </c>
      <c r="AD23" s="466">
        <f>VLOOKUP(X23, Calcs!$A$3:$AMH$130, 211, FALSE)*100</f>
        <v>51.145210467306555</v>
      </c>
      <c r="AE23" s="26">
        <v>3</v>
      </c>
      <c r="AF23" s="147" t="str">
        <f>CONCATENATE(VLOOKUP($AH23, Calcs!$A$3:$D$130, 4, FALSE), " - ", VLOOKUP($AH23, Calcs!$A$3:$D$130, 2, FALSE))</f>
        <v>Orre - Gateon Port</v>
      </c>
      <c r="AG23" s="144">
        <f>VLOOKUP(AH23, Rankings!$A$2:$AN$129, 40, FALSE)</f>
        <v>12</v>
      </c>
      <c r="AH23" s="145">
        <v>114</v>
      </c>
      <c r="AI23" s="146">
        <f>VLOOKUP(AH23, Rankings!$A$2:$J$129, 6, FALSE)</f>
        <v>10</v>
      </c>
      <c r="AJ23" s="146">
        <f>VLOOKUP(AH23, Rankings!$A$2:$J$129, 7, FALSE)</f>
        <v>2</v>
      </c>
      <c r="AK23" s="146"/>
      <c r="AL23" s="146">
        <f>VLOOKUP(AH23, Rankings!$A$2:$J$129, 9, FALSE)</f>
        <v>8</v>
      </c>
      <c r="AM23" s="146">
        <f>VLOOKUP(AH23, Rankings!$A$2:$J$129, 10, FALSE)</f>
        <v>1</v>
      </c>
      <c r="AN23" s="466">
        <f>VLOOKUP(AH23, Calcs!$A$3:$AMH$130, 211, FALSE)*100</f>
        <v>44.712530570635877</v>
      </c>
      <c r="AO23" s="26"/>
      <c r="AP23"/>
      <c r="AQ23" t="s">
        <v>984</v>
      </c>
      <c r="AR23" s="35">
        <v>21</v>
      </c>
      <c r="AS23" t="s">
        <v>1007</v>
      </c>
    </row>
    <row r="24" spans="1:47" x14ac:dyDescent="0.35">
      <c r="A24" s="26">
        <v>4</v>
      </c>
      <c r="B24" s="147" t="str">
        <f>CONCATENATE(VLOOKUP($D24, Calcs!$A$3:$D$130, 4, FALSE), " - ", VLOOKUP($D24, Calcs!$A$3:$D$130, 2, FALSE))</f>
        <v>Northwest - Rustboro City</v>
      </c>
      <c r="C24" s="144">
        <f>VLOOKUP(D24, Rankings!$A$2:$AN$129, 40, FALSE)</f>
        <v>25</v>
      </c>
      <c r="D24" s="145">
        <v>23</v>
      </c>
      <c r="E24" s="146">
        <f>VLOOKUP(D24, Rankings!$A$2:$J$129, 6, FALSE)</f>
        <v>9</v>
      </c>
      <c r="F24" s="146">
        <f>VLOOKUP(D24, Rankings!$A$2:$J$129, 7, FALSE)</f>
        <v>3</v>
      </c>
      <c r="G24" s="146"/>
      <c r="H24" s="146">
        <f>VLOOKUP(D24, Rankings!$A$2:$J$129, 9, FALSE)</f>
        <v>6</v>
      </c>
      <c r="I24" s="146">
        <f>VLOOKUP(D24, Rankings!$A$2:$J$129, 10, FALSE)</f>
        <v>3</v>
      </c>
      <c r="J24" s="466">
        <f>VLOOKUP(D24, Calcs!$A$3:$AMH$130, 211, FALSE)*100</f>
        <v>50.648654480948949</v>
      </c>
      <c r="K24" s="56">
        <v>4</v>
      </c>
      <c r="L24" s="147" t="str">
        <f>CONCATENATE(VLOOKUP($N24, Calcs!$A$3:$D$130, 4, FALSE), " - ", VLOOKUP($N24, Calcs!$A$3:$D$130, 2, FALSE))</f>
        <v>West - Mistralton City</v>
      </c>
      <c r="M24" s="144">
        <f>VLOOKUP(N24, Rankings!$A$2:$AN$129, 40, FALSE)</f>
        <v>26</v>
      </c>
      <c r="N24" s="145">
        <v>52</v>
      </c>
      <c r="O24" s="146">
        <f>VLOOKUP(N24, Rankings!$A$2:$J$129, 6, FALSE)</f>
        <v>10</v>
      </c>
      <c r="P24" s="146">
        <f>VLOOKUP(N24, Rankings!$A$2:$J$129, 7, FALSE)</f>
        <v>2</v>
      </c>
      <c r="Q24" s="146"/>
      <c r="R24" s="146">
        <f>VLOOKUP(N24, Rankings!$A$2:$J$129, 9, FALSE)</f>
        <v>7</v>
      </c>
      <c r="S24" s="146">
        <f>VLOOKUP(N24, Rankings!$A$2:$J$129, 10, FALSE)</f>
        <v>2</v>
      </c>
      <c r="T24" s="466">
        <f>VLOOKUP(N24, Calcs!$A$3:$AMH$130, 211, FALSE)*100</f>
        <v>43.851530843077271</v>
      </c>
      <c r="U24" s="56">
        <v>4</v>
      </c>
      <c r="V24" s="147" t="str">
        <f>CONCATENATE(VLOOKUP($X24, Calcs!$A$3:$D$130, 4, FALSE), " - ", VLOOKUP($X24, Calcs!$A$3:$D$130, 2, FALSE))</f>
        <v>Melemele - Hau'oli City</v>
      </c>
      <c r="W24" s="144">
        <f>VLOOKUP(X24, Rankings!$A$2:$AN$129, 40, FALSE)</f>
        <v>38</v>
      </c>
      <c r="X24" s="145">
        <v>85</v>
      </c>
      <c r="Y24" s="146">
        <f>VLOOKUP(X24, Rankings!$A$2:$J$129, 6, FALSE)</f>
        <v>8</v>
      </c>
      <c r="Z24" s="146">
        <f>VLOOKUP(X24, Rankings!$A$2:$J$129, 7, FALSE)</f>
        <v>4</v>
      </c>
      <c r="AA24" s="146"/>
      <c r="AB24" s="146">
        <f>VLOOKUP(X24, Rankings!$A$2:$J$129, 9, FALSE)</f>
        <v>6</v>
      </c>
      <c r="AC24" s="146">
        <f>VLOOKUP(X24, Rankings!$A$2:$J$129, 10, FALSE)</f>
        <v>3</v>
      </c>
      <c r="AD24" s="466">
        <f>VLOOKUP(X24, Calcs!$A$3:$AMH$130, 211, FALSE)*100</f>
        <v>53.290782670855997</v>
      </c>
      <c r="AE24" s="56">
        <v>4</v>
      </c>
      <c r="AF24" s="147" t="str">
        <f>CONCATENATE(VLOOKUP($AH24, Calcs!$A$3:$D$130, 4, FALSE), " - ", VLOOKUP($AH24, Calcs!$A$3:$D$130, 2, FALSE))</f>
        <v>Almia - Boyleland</v>
      </c>
      <c r="AG24" s="144">
        <f>VLOOKUP(AH24, Rankings!$A$2:$AN$129, 40, FALSE)</f>
        <v>32</v>
      </c>
      <c r="AH24" s="145">
        <v>121</v>
      </c>
      <c r="AI24" s="146">
        <f>VLOOKUP(AH24, Rankings!$A$2:$J$129, 6, FALSE)</f>
        <v>8</v>
      </c>
      <c r="AJ24" s="146">
        <f>VLOOKUP(AH24, Rankings!$A$2:$J$129, 7, FALSE)</f>
        <v>4</v>
      </c>
      <c r="AK24" s="146"/>
      <c r="AL24" s="146">
        <f>VLOOKUP(AH24, Rankings!$A$2:$J$129, 9, FALSE)</f>
        <v>7</v>
      </c>
      <c r="AM24" s="146">
        <f>VLOOKUP(AH24, Rankings!$A$2:$J$129, 10, FALSE)</f>
        <v>2</v>
      </c>
      <c r="AN24" s="466">
        <f>VLOOKUP(AH24, Calcs!$A$3:$AMH$130, 211, FALSE)*100</f>
        <v>46.429610270280698</v>
      </c>
      <c r="AO24" s="26"/>
      <c r="AP24"/>
      <c r="AQ24" t="s">
        <v>993</v>
      </c>
      <c r="AR24" s="35">
        <v>18</v>
      </c>
      <c r="AS24" t="s">
        <v>1017</v>
      </c>
    </row>
    <row r="25" spans="1:47" x14ac:dyDescent="0.35">
      <c r="A25" s="26">
        <v>5</v>
      </c>
      <c r="B25" s="147" t="str">
        <f>CONCATENATE(VLOOKUP($D25, Calcs!$A$3:$D$130, 4, FALSE), " - ", VLOOKUP($D25, Calcs!$A$3:$D$130, 2, FALSE))</f>
        <v>Seaside - Lilycove City</v>
      </c>
      <c r="C25" s="144">
        <f>VLOOKUP(D25, Rankings!$A$2:$AN$129, 40, FALSE)</f>
        <v>53</v>
      </c>
      <c r="D25" s="145">
        <v>30</v>
      </c>
      <c r="E25" s="146">
        <f>VLOOKUP(D25, Rankings!$A$2:$J$129, 6, FALSE)</f>
        <v>7</v>
      </c>
      <c r="F25" s="146">
        <f>VLOOKUP(D25, Rankings!$A$2:$J$129, 7, FALSE)</f>
        <v>5</v>
      </c>
      <c r="G25" s="146"/>
      <c r="H25" s="146">
        <f>VLOOKUP(D25, Rankings!$A$2:$J$129, 9, FALSE)</f>
        <v>6</v>
      </c>
      <c r="I25" s="146">
        <f>VLOOKUP(D25, Rankings!$A$2:$J$129, 10, FALSE)</f>
        <v>3</v>
      </c>
      <c r="J25" s="466">
        <f>VLOOKUP(D25, Calcs!$A$3:$AMH$130, 211, FALSE)*100</f>
        <v>49.496822738099006</v>
      </c>
      <c r="K25" s="56">
        <v>5</v>
      </c>
      <c r="L25" s="147" t="str">
        <f>CONCATENATE(VLOOKUP($N25, Calcs!$A$3:$D$130, 4, FALSE), " - ", VLOOKUP($N25, Calcs!$A$3:$D$130, 2, FALSE))</f>
        <v>Midwest - Virbank City</v>
      </c>
      <c r="M25" s="144">
        <f>VLOOKUP(N25, Rankings!$A$2:$AN$129, 40, FALSE)</f>
        <v>5</v>
      </c>
      <c r="N25" s="145">
        <v>56</v>
      </c>
      <c r="O25" s="146">
        <f>VLOOKUP(N25, Rankings!$A$2:$J$129, 6, FALSE)</f>
        <v>10</v>
      </c>
      <c r="P25" s="146">
        <f>VLOOKUP(N25, Rankings!$A$2:$J$129, 7, FALSE)</f>
        <v>2</v>
      </c>
      <c r="Q25" s="146"/>
      <c r="R25" s="146">
        <f>VLOOKUP(N25, Rankings!$A$2:$J$129, 9, FALSE)</f>
        <v>7</v>
      </c>
      <c r="S25" s="146">
        <f>VLOOKUP(N25, Rankings!$A$2:$J$129, 10, FALSE)</f>
        <v>2</v>
      </c>
      <c r="T25" s="466">
        <f>VLOOKUP(N25, Calcs!$A$3:$AMH$130, 211, FALSE)*100</f>
        <v>41.260304660367709</v>
      </c>
      <c r="U25" s="56">
        <v>5</v>
      </c>
      <c r="V25" s="147" t="str">
        <f>CONCATENATE(VLOOKUP($X25, Calcs!$A$3:$D$130, 4, FALSE), " - ", VLOOKUP($X25, Calcs!$A$3:$D$130, 2, FALSE))</f>
        <v>Poni - Poni Meadow</v>
      </c>
      <c r="W25" s="144">
        <f>VLOOKUP(X25, Rankings!$A$2:$AN$129, 40, FALSE)</f>
        <v>33</v>
      </c>
      <c r="X25" s="145">
        <v>82</v>
      </c>
      <c r="Y25" s="146">
        <f>VLOOKUP(X25, Rankings!$A$2:$J$129, 6, FALSE)</f>
        <v>7</v>
      </c>
      <c r="Z25" s="146">
        <f>VLOOKUP(X25, Rankings!$A$2:$J$129, 7, FALSE)</f>
        <v>5</v>
      </c>
      <c r="AA25" s="146"/>
      <c r="AB25" s="146">
        <f>VLOOKUP(X25, Rankings!$A$2:$J$129, 9, FALSE)</f>
        <v>6</v>
      </c>
      <c r="AC25" s="146">
        <f>VLOOKUP(X25, Rankings!$A$2:$J$129, 10, FALSE)</f>
        <v>3</v>
      </c>
      <c r="AD25" s="466">
        <f>VLOOKUP(X25, Calcs!$A$3:$AMH$130, 211, FALSE)*100</f>
        <v>48.611187882579685</v>
      </c>
      <c r="AE25" s="56">
        <v>5</v>
      </c>
      <c r="AF25" s="147" t="str">
        <f>CONCATENATE(VLOOKUP($AH25, Calcs!$A$3:$D$130, 4, FALSE), " - ", VLOOKUP($AH25, Calcs!$A$3:$D$130, 2, FALSE))</f>
        <v>Almia - Vientown</v>
      </c>
      <c r="AG25" s="144">
        <f>VLOOKUP(AH25, Rankings!$A$2:$AN$129, 40, FALSE)</f>
        <v>29</v>
      </c>
      <c r="AH25" s="145">
        <v>124</v>
      </c>
      <c r="AI25" s="146">
        <f>VLOOKUP(AH25, Rankings!$A$2:$J$129, 6, FALSE)</f>
        <v>9</v>
      </c>
      <c r="AJ25" s="146">
        <f>VLOOKUP(AH25, Rankings!$A$2:$J$129, 7, FALSE)</f>
        <v>3</v>
      </c>
      <c r="AK25" s="146"/>
      <c r="AL25" s="146">
        <f>VLOOKUP(AH25, Rankings!$A$2:$J$129, 9, FALSE)</f>
        <v>6</v>
      </c>
      <c r="AM25" s="146">
        <f>VLOOKUP(AH25, Rankings!$A$2:$J$129, 10, FALSE)</f>
        <v>3</v>
      </c>
      <c r="AN25" s="466">
        <f>VLOOKUP(AH25, Calcs!$A$3:$AMH$130, 211, FALSE)*100</f>
        <v>50.951236183274787</v>
      </c>
      <c r="AO25" s="26"/>
      <c r="AP25"/>
      <c r="AQ25" t="s">
        <v>1000</v>
      </c>
      <c r="AR25" s="35">
        <v>15</v>
      </c>
      <c r="AS25">
        <v>80</v>
      </c>
      <c r="AT25" s="26">
        <v>100</v>
      </c>
    </row>
    <row r="26" spans="1:47" x14ac:dyDescent="0.35">
      <c r="A26" s="26">
        <v>6</v>
      </c>
      <c r="B26" s="147" t="str">
        <f>CONCATENATE(VLOOKUP($D26, Calcs!$A$3:$D$130, 4, FALSE), " - ", VLOOKUP($D26, Calcs!$A$3:$D$130, 2, FALSE))</f>
        <v>Seaside - Mauville City</v>
      </c>
      <c r="C26" s="144">
        <f>VLOOKUP(D26, Rankings!$A$2:$AN$129, 40, FALSE)</f>
        <v>55</v>
      </c>
      <c r="D26" s="145">
        <v>31</v>
      </c>
      <c r="E26" s="146">
        <f>VLOOKUP(D26, Rankings!$A$2:$J$129, 6, FALSE)</f>
        <v>8</v>
      </c>
      <c r="F26" s="146">
        <f>VLOOKUP(D26, Rankings!$A$2:$J$129, 7, FALSE)</f>
        <v>4</v>
      </c>
      <c r="G26" s="146"/>
      <c r="H26" s="146">
        <f>VLOOKUP(D26, Rankings!$A$2:$J$129, 9, FALSE)</f>
        <v>6</v>
      </c>
      <c r="I26" s="146">
        <f>VLOOKUP(D26, Rankings!$A$2:$J$129, 10, FALSE)</f>
        <v>3</v>
      </c>
      <c r="J26" s="466">
        <f>VLOOKUP(D26, Calcs!$A$3:$AMH$130, 211, FALSE)*100</f>
        <v>49.409599330338139</v>
      </c>
      <c r="K26" s="56">
        <v>6</v>
      </c>
      <c r="L26" s="147" t="str">
        <f>CONCATENATE(VLOOKUP($N26, Calcs!$A$3:$D$130, 4, FALSE), " - ", VLOOKUP($N26, Calcs!$A$3:$D$130, 2, FALSE))</f>
        <v>Northeast - Lacunosa Town</v>
      </c>
      <c r="M26" s="144">
        <f>VLOOKUP(N26, Rankings!$A$2:$AN$129, 40, FALSE)</f>
        <v>37</v>
      </c>
      <c r="N26" s="145">
        <v>62</v>
      </c>
      <c r="O26" s="146">
        <f>VLOOKUP(N26, Rankings!$A$2:$J$129, 6, FALSE)</f>
        <v>8</v>
      </c>
      <c r="P26" s="146">
        <f>VLOOKUP(N26, Rankings!$A$2:$J$129, 7, FALSE)</f>
        <v>4</v>
      </c>
      <c r="Q26" s="146"/>
      <c r="R26" s="146">
        <f>VLOOKUP(N26, Rankings!$A$2:$J$129, 9, FALSE)</f>
        <v>6</v>
      </c>
      <c r="S26" s="146">
        <f>VLOOKUP(N26, Rankings!$A$2:$J$129, 10, FALSE)</f>
        <v>3</v>
      </c>
      <c r="T26" s="466">
        <f>VLOOKUP(N26, Calcs!$A$3:$AMH$130, 211, FALSE)*100</f>
        <v>41.789983777061408</v>
      </c>
      <c r="U26" s="56">
        <v>6</v>
      </c>
      <c r="V26" s="147" t="str">
        <f>CONCATENATE(VLOOKUP($X26, Calcs!$A$3:$D$130, 4, FALSE), " - ", VLOOKUP($X26, Calcs!$A$3:$D$130, 2, FALSE))</f>
        <v>Melemele - Iki Town</v>
      </c>
      <c r="W26" s="144">
        <f>VLOOKUP(X26, Rankings!$A$2:$AN$129, 40, FALSE)</f>
        <v>48</v>
      </c>
      <c r="X26" s="145">
        <v>86</v>
      </c>
      <c r="Y26" s="146">
        <f>VLOOKUP(X26, Rankings!$A$2:$J$129, 6, FALSE)</f>
        <v>6</v>
      </c>
      <c r="Z26" s="146">
        <f>VLOOKUP(X26, Rankings!$A$2:$J$129, 7, FALSE)</f>
        <v>6</v>
      </c>
      <c r="AA26" s="146"/>
      <c r="AB26" s="146">
        <f>VLOOKUP(X26, Rankings!$A$2:$J$129, 9, FALSE)</f>
        <v>5</v>
      </c>
      <c r="AC26" s="146">
        <f>VLOOKUP(X26, Rankings!$A$2:$J$129, 10, FALSE)</f>
        <v>4</v>
      </c>
      <c r="AD26" s="466">
        <f>VLOOKUP(X26, Calcs!$A$3:$AMH$130, 211, FALSE)*100</f>
        <v>53.65815657744588</v>
      </c>
      <c r="AE26" s="56">
        <v>6</v>
      </c>
      <c r="AF26" s="147" t="str">
        <f>CONCATENATE(VLOOKUP($AH26, Calcs!$A$3:$D$130, 4, FALSE), " - ", VLOOKUP($AH26, Calcs!$A$3:$D$130, 2, FALSE))</f>
        <v>Orre - Phenac City</v>
      </c>
      <c r="AG26" s="144">
        <f>VLOOKUP(AH26, Rankings!$A$2:$AN$129, 40, FALSE)</f>
        <v>49</v>
      </c>
      <c r="AH26" s="145">
        <v>115</v>
      </c>
      <c r="AI26" s="146">
        <f>VLOOKUP(AH26, Rankings!$A$2:$J$129, 6, FALSE)</f>
        <v>8</v>
      </c>
      <c r="AJ26" s="146">
        <f>VLOOKUP(AH26, Rankings!$A$2:$J$129, 7, FALSE)</f>
        <v>4</v>
      </c>
      <c r="AK26" s="146"/>
      <c r="AL26" s="146">
        <f>VLOOKUP(AH26, Rankings!$A$2:$J$129, 9, FALSE)</f>
        <v>5</v>
      </c>
      <c r="AM26" s="146">
        <f>VLOOKUP(AH26, Rankings!$A$2:$J$129, 10, FALSE)</f>
        <v>4</v>
      </c>
      <c r="AN26" s="466">
        <f>VLOOKUP(AH26, Calcs!$A$3:$AMH$130, 211, FALSE)*100</f>
        <v>53.84222870755606</v>
      </c>
      <c r="AO26" s="26"/>
      <c r="AP26"/>
      <c r="AQ26" t="s">
        <v>1007</v>
      </c>
      <c r="AR26" s="35">
        <v>12</v>
      </c>
      <c r="AS26" s="26">
        <v>70</v>
      </c>
      <c r="AT26" s="26">
        <v>85</v>
      </c>
    </row>
    <row r="27" spans="1:47" x14ac:dyDescent="0.35">
      <c r="B27" s="147" t="str">
        <f>CONCATENATE(VLOOKUP($D27, Calcs!$A$3:$D$130, 4, FALSE), " - ", VLOOKUP($D27, Calcs!$A$3:$D$130, 2, FALSE))</f>
        <v>Seaside - Slateport City</v>
      </c>
      <c r="C27" s="144">
        <f>VLOOKUP(D27, Rankings!$A$2:$AN$129, 40, FALSE)</f>
        <v>30</v>
      </c>
      <c r="D27" s="145">
        <v>32</v>
      </c>
      <c r="E27" s="146">
        <f>VLOOKUP(D27, Rankings!$A$2:$J$129, 6, FALSE)</f>
        <v>7</v>
      </c>
      <c r="F27" s="146">
        <f>VLOOKUP(D27, Rankings!$A$2:$J$129, 7, FALSE)</f>
        <v>5</v>
      </c>
      <c r="G27" s="146"/>
      <c r="H27" s="146">
        <f>VLOOKUP(D27, Rankings!$A$2:$J$129, 9, FALSE)</f>
        <v>6</v>
      </c>
      <c r="I27" s="146">
        <f>VLOOKUP(D27, Rankings!$A$2:$J$129, 10, FALSE)</f>
        <v>3</v>
      </c>
      <c r="J27" s="466">
        <f>VLOOKUP(D27, Calcs!$A$3:$AMH$130, 211, FALSE)*100</f>
        <v>48.632890382356806</v>
      </c>
      <c r="L27" s="147" t="str">
        <f>CONCATENATE(VLOOKUP($N27, Calcs!$A$3:$D$130, 4, FALSE), " - ", VLOOKUP($N27, Calcs!$A$3:$D$130, 2, FALSE))</f>
        <v>Midwest - Nimbasa City</v>
      </c>
      <c r="M27" s="144">
        <f>VLOOKUP(N27, Rankings!$A$2:$AN$129, 40, FALSE)</f>
        <v>69</v>
      </c>
      <c r="N27" s="145">
        <v>55</v>
      </c>
      <c r="O27" s="146">
        <f>VLOOKUP(N27, Rankings!$A$2:$J$129, 6, FALSE)</f>
        <v>6</v>
      </c>
      <c r="P27" s="146">
        <f>VLOOKUP(N27, Rankings!$A$2:$J$129, 7, FALSE)</f>
        <v>6</v>
      </c>
      <c r="Q27" s="146"/>
      <c r="R27" s="146">
        <f>VLOOKUP(N27, Rankings!$A$2:$J$129, 9, FALSE)</f>
        <v>5</v>
      </c>
      <c r="S27" s="146">
        <f>VLOOKUP(N27, Rankings!$A$2:$J$129, 10, FALSE)</f>
        <v>4</v>
      </c>
      <c r="T27" s="466">
        <f>VLOOKUP(N27, Calcs!$A$3:$AMH$130, 211, FALSE)*100</f>
        <v>45.772346455272597</v>
      </c>
      <c r="V27" s="147" t="str">
        <f>CONCATENATE(VLOOKUP($X27, Calcs!$A$3:$D$130, 4, FALSE), " - ", VLOOKUP($X27, Calcs!$A$3:$D$130, 2, FALSE))</f>
        <v>Ula'ula - Po Town</v>
      </c>
      <c r="W27" s="144">
        <f>VLOOKUP(X27, Rankings!$A$2:$AN$129, 40, FALSE)</f>
        <v>65</v>
      </c>
      <c r="X27" s="145">
        <v>91</v>
      </c>
      <c r="Y27" s="146">
        <f>VLOOKUP(X27, Rankings!$A$2:$J$129, 6, FALSE)</f>
        <v>7</v>
      </c>
      <c r="Z27" s="146">
        <f>VLOOKUP(X27, Rankings!$A$2:$J$129, 7, FALSE)</f>
        <v>5</v>
      </c>
      <c r="AA27" s="146"/>
      <c r="AB27" s="146">
        <f>VLOOKUP(X27, Rankings!$A$2:$J$129, 9, FALSE)</f>
        <v>5</v>
      </c>
      <c r="AC27" s="146">
        <f>VLOOKUP(X27, Rankings!$A$2:$J$129, 10, FALSE)</f>
        <v>4</v>
      </c>
      <c r="AD27" s="466">
        <f>VLOOKUP(X27, Calcs!$A$3:$AMH$130, 211, FALSE)*100</f>
        <v>53.180493824918798</v>
      </c>
      <c r="AF27" s="147" t="str">
        <f>CONCATENATE(VLOOKUP($AH27, Calcs!$A$3:$D$130, 4, FALSE), " - ", VLOOKUP($AH27, Calcs!$A$3:$D$130, 2, FALSE))</f>
        <v>Oblivia - Tilt Village</v>
      </c>
      <c r="AG27" s="144">
        <f>VLOOKUP(AH27, Rankings!$A$2:$AN$129, 40, FALSE)</f>
        <v>60</v>
      </c>
      <c r="AH27" s="145">
        <v>128</v>
      </c>
      <c r="AI27" s="146">
        <f>VLOOKUP(AH27, Rankings!$A$2:$J$129, 6, FALSE)</f>
        <v>7</v>
      </c>
      <c r="AJ27" s="146">
        <f>VLOOKUP(AH27, Rankings!$A$2:$J$129, 7, FALSE)</f>
        <v>5</v>
      </c>
      <c r="AK27" s="146"/>
      <c r="AL27" s="146">
        <f>VLOOKUP(AH27, Rankings!$A$2:$J$129, 9, FALSE)</f>
        <v>5</v>
      </c>
      <c r="AM27" s="146">
        <f>VLOOKUP(AH27, Rankings!$A$2:$J$129, 10, FALSE)</f>
        <v>4</v>
      </c>
      <c r="AN27" s="466">
        <f>VLOOKUP(AH27, Calcs!$A$3:$AMH$130, 211, FALSE)*100</f>
        <v>51.063586588993324</v>
      </c>
      <c r="AO27" s="26"/>
      <c r="AP27"/>
      <c r="AQ27" t="s">
        <v>1017</v>
      </c>
      <c r="AR27" s="35">
        <v>9</v>
      </c>
      <c r="AS27" s="26">
        <v>60</v>
      </c>
      <c r="AT27" s="26">
        <v>70</v>
      </c>
    </row>
    <row r="28" spans="1:47" x14ac:dyDescent="0.35">
      <c r="B28" s="147" t="str">
        <f>CONCATENATE(VLOOKUP($D28, Calcs!$A$3:$D$130, 4, FALSE), " - ", VLOOKUP($D28, Calcs!$A$3:$D$130, 2, FALSE))</f>
        <v>Northwest - Verdanturf Town</v>
      </c>
      <c r="C28" s="144">
        <f>VLOOKUP(D28, Rankings!$A$2:$AN$129, 40, FALSE)</f>
        <v>77</v>
      </c>
      <c r="D28" s="145">
        <v>24</v>
      </c>
      <c r="E28" s="146">
        <f>VLOOKUP(D28, Rankings!$A$2:$J$129, 6, FALSE)</f>
        <v>6</v>
      </c>
      <c r="F28" s="146">
        <f>VLOOKUP(D28, Rankings!$A$2:$J$129, 7, FALSE)</f>
        <v>6</v>
      </c>
      <c r="G28" s="146"/>
      <c r="H28" s="146">
        <f>VLOOKUP(D28, Rankings!$A$2:$J$129, 9, FALSE)</f>
        <v>5</v>
      </c>
      <c r="I28" s="146">
        <f>VLOOKUP(D28, Rankings!$A$2:$J$129, 10, FALSE)</f>
        <v>4</v>
      </c>
      <c r="J28" s="466">
        <f>VLOOKUP(D28, Calcs!$A$3:$AMH$130, 211, FALSE)*100</f>
        <v>53.509268454373867</v>
      </c>
      <c r="L28" s="147" t="str">
        <f>CONCATENATE(VLOOKUP($N28, Calcs!$A$3:$D$130, 4, FALSE), " - ", VLOOKUP($N28, Calcs!$A$3:$D$130, 2, FALSE))</f>
        <v>Northeast - Opelucid City</v>
      </c>
      <c r="M28" s="144">
        <f>VLOOKUP(N28, Rankings!$A$2:$AN$129, 40, FALSE)</f>
        <v>59</v>
      </c>
      <c r="N28" s="145">
        <v>63</v>
      </c>
      <c r="O28" s="146">
        <f>VLOOKUP(N28, Rankings!$A$2:$J$129, 6, FALSE)</f>
        <v>7</v>
      </c>
      <c r="P28" s="146">
        <f>VLOOKUP(N28, Rankings!$A$2:$J$129, 7, FALSE)</f>
        <v>5</v>
      </c>
      <c r="Q28" s="146"/>
      <c r="R28" s="146">
        <f>VLOOKUP(N28, Rankings!$A$2:$J$129, 9, FALSE)</f>
        <v>5</v>
      </c>
      <c r="S28" s="146">
        <f>VLOOKUP(N28, Rankings!$A$2:$J$129, 10, FALSE)</f>
        <v>4</v>
      </c>
      <c r="T28" s="466">
        <f>VLOOKUP(N28, Calcs!$A$3:$AMH$130, 211, FALSE)*100</f>
        <v>42.506529210019849</v>
      </c>
      <c r="V28" s="147" t="str">
        <f>CONCATENATE(VLOOKUP($X28, Calcs!$A$3:$D$130, 4, FALSE), " - ", VLOOKUP($X28, Calcs!$A$3:$D$130, 2, FALSE))</f>
        <v>Ula'ula - Tapu Village</v>
      </c>
      <c r="W28" s="144">
        <f>VLOOKUP(X28, Rankings!$A$2:$AN$129, 40, FALSE)</f>
        <v>52</v>
      </c>
      <c r="X28" s="145">
        <v>92</v>
      </c>
      <c r="Y28" s="146">
        <f>VLOOKUP(X28, Rankings!$A$2:$J$129, 6, FALSE)</f>
        <v>7</v>
      </c>
      <c r="Z28" s="146">
        <f>VLOOKUP(X28, Rankings!$A$2:$J$129, 7, FALSE)</f>
        <v>5</v>
      </c>
      <c r="AA28" s="146"/>
      <c r="AB28" s="146">
        <f>VLOOKUP(X28, Rankings!$A$2:$J$129, 9, FALSE)</f>
        <v>5</v>
      </c>
      <c r="AC28" s="146">
        <f>VLOOKUP(X28, Rankings!$A$2:$J$129, 10, FALSE)</f>
        <v>4</v>
      </c>
      <c r="AD28" s="466">
        <f>VLOOKUP(X28, Calcs!$A$3:$AMH$130, 211, FALSE)*100</f>
        <v>52.538490436908958</v>
      </c>
      <c r="AF28" s="147" t="str">
        <f>CONCATENATE(VLOOKUP($AH28, Calcs!$A$3:$D$130, 4, FALSE), " - ", VLOOKUP($AH28, Calcs!$A$3:$D$130, 2, FALSE))</f>
        <v>Fiore - Summerland</v>
      </c>
      <c r="AG28" s="144">
        <f>VLOOKUP(AH28, Rankings!$A$2:$AN$129, 40, FALSE)</f>
        <v>71</v>
      </c>
      <c r="AH28" s="145">
        <v>119</v>
      </c>
      <c r="AI28" s="146">
        <f>VLOOKUP(AH28, Rankings!$A$2:$J$129, 6, FALSE)</f>
        <v>7</v>
      </c>
      <c r="AJ28" s="146">
        <f>VLOOKUP(AH28, Rankings!$A$2:$J$129, 7, FALSE)</f>
        <v>5</v>
      </c>
      <c r="AK28" s="146"/>
      <c r="AL28" s="146">
        <f>VLOOKUP(AH28, Rankings!$A$2:$J$129, 9, FALSE)</f>
        <v>5</v>
      </c>
      <c r="AM28" s="146">
        <f>VLOOKUP(AH28, Rankings!$A$2:$J$129, 10, FALSE)</f>
        <v>4</v>
      </c>
      <c r="AN28" s="466">
        <f>VLOOKUP(AH28, Calcs!$A$3:$AMH$130, 211, FALSE)*100</f>
        <v>43.349063379186099</v>
      </c>
      <c r="AO28" s="26"/>
      <c r="AS28" s="26">
        <v>50</v>
      </c>
      <c r="AT28" s="26">
        <v>60</v>
      </c>
    </row>
    <row r="29" spans="1:47" x14ac:dyDescent="0.35">
      <c r="B29" s="147" t="str">
        <f>CONCATENATE(VLOOKUP($D29, Calcs!$A$3:$D$130, 4, FALSE), " - ", VLOOKUP($D29, Calcs!$A$3:$D$130, 2, FALSE))</f>
        <v>Northwest - Fallarbor Town</v>
      </c>
      <c r="C29" s="144">
        <f>VLOOKUP(D29, Rankings!$A$2:$AN$129, 40, FALSE)</f>
        <v>66</v>
      </c>
      <c r="D29" s="145">
        <v>21</v>
      </c>
      <c r="E29" s="146">
        <f>VLOOKUP(D29, Rankings!$A$2:$J$129, 6, FALSE)</f>
        <v>6</v>
      </c>
      <c r="F29" s="146">
        <f>VLOOKUP(D29, Rankings!$A$2:$J$129, 7, FALSE)</f>
        <v>6</v>
      </c>
      <c r="G29" s="146"/>
      <c r="H29" s="146">
        <f>VLOOKUP(D29, Rankings!$A$2:$J$129, 9, FALSE)</f>
        <v>4</v>
      </c>
      <c r="I29" s="146">
        <f>VLOOKUP(D29, Rankings!$A$2:$J$129, 10, FALSE)</f>
        <v>5</v>
      </c>
      <c r="J29" s="466">
        <f>VLOOKUP(D29, Calcs!$A$3:$AMH$130, 211, FALSE)*100</f>
        <v>45.133531298782295</v>
      </c>
      <c r="L29" s="147" t="str">
        <f>CONCATENATE(VLOOKUP($N29, Calcs!$A$3:$D$130, 4, FALSE), " - ", VLOOKUP($N29, Calcs!$A$3:$D$130, 2, FALSE))</f>
        <v>Southeast - Striaton City</v>
      </c>
      <c r="M29" s="144">
        <f>VLOOKUP(N29, Rankings!$A$2:$AN$129, 40, FALSE)</f>
        <v>62</v>
      </c>
      <c r="N29" s="145">
        <v>60</v>
      </c>
      <c r="O29" s="146">
        <f>VLOOKUP(N29, Rankings!$A$2:$J$129, 6, FALSE)</f>
        <v>5</v>
      </c>
      <c r="P29" s="146">
        <f>VLOOKUP(N29, Rankings!$A$2:$J$129, 7, FALSE)</f>
        <v>7</v>
      </c>
      <c r="Q29" s="146"/>
      <c r="R29" s="146">
        <f>VLOOKUP(N29, Rankings!$A$2:$J$129, 9, FALSE)</f>
        <v>4</v>
      </c>
      <c r="S29" s="146">
        <f>VLOOKUP(N29, Rankings!$A$2:$J$129, 10, FALSE)</f>
        <v>5</v>
      </c>
      <c r="T29" s="466">
        <f>VLOOKUP(N29, Calcs!$A$3:$AMH$130, 211, FALSE)*100</f>
        <v>67.382808268718193</v>
      </c>
      <c r="V29" s="147" t="str">
        <f>CONCATENATE(VLOOKUP($X29, Calcs!$A$3:$D$130, 4, FALSE), " - ", VLOOKUP($X29, Calcs!$A$3:$D$130, 2, FALSE))</f>
        <v>Ula'ula - Malie City</v>
      </c>
      <c r="W29" s="144">
        <f>VLOOKUP(X29, Rankings!$A$2:$AN$129, 40, FALSE)</f>
        <v>47</v>
      </c>
      <c r="X29" s="145">
        <v>89</v>
      </c>
      <c r="Y29" s="146">
        <f>VLOOKUP(X29, Rankings!$A$2:$J$129, 6, FALSE)</f>
        <v>7</v>
      </c>
      <c r="Z29" s="146">
        <f>VLOOKUP(X29, Rankings!$A$2:$J$129, 7, FALSE)</f>
        <v>5</v>
      </c>
      <c r="AA29" s="146"/>
      <c r="AB29" s="146">
        <f>VLOOKUP(X29, Rankings!$A$2:$J$129, 9, FALSE)</f>
        <v>5</v>
      </c>
      <c r="AC29" s="146">
        <f>VLOOKUP(X29, Rankings!$A$2:$J$129, 10, FALSE)</f>
        <v>4</v>
      </c>
      <c r="AD29" s="466">
        <f>VLOOKUP(X29, Calcs!$A$3:$AMH$130, 211, FALSE)*100</f>
        <v>49.879529103461238</v>
      </c>
      <c r="AF29" s="147" t="str">
        <f>CONCATENATE(VLOOKUP($AH29, Calcs!$A$3:$D$130, 4, FALSE), " - ", VLOOKUP($AH29, Calcs!$A$3:$D$130, 2, FALSE))</f>
        <v>Orre - Agate Village</v>
      </c>
      <c r="AG29" s="144">
        <f>VLOOKUP(AH29, Rankings!$A$2:$AN$129, 40, FALSE)</f>
        <v>107</v>
      </c>
      <c r="AH29" s="145">
        <v>113</v>
      </c>
      <c r="AI29" s="146">
        <f>VLOOKUP(AH29, Rankings!$A$2:$J$129, 6, FALSE)</f>
        <v>4</v>
      </c>
      <c r="AJ29" s="146">
        <f>VLOOKUP(AH29, Rankings!$A$2:$J$129, 7, FALSE)</f>
        <v>8</v>
      </c>
      <c r="AK29" s="146"/>
      <c r="AL29" s="146">
        <f>VLOOKUP(AH29, Rankings!$A$2:$J$129, 9, FALSE)</f>
        <v>4</v>
      </c>
      <c r="AM29" s="146">
        <f>VLOOKUP(AH29, Rankings!$A$2:$J$129, 10, FALSE)</f>
        <v>5</v>
      </c>
      <c r="AN29" s="466">
        <f>VLOOKUP(AH29, Calcs!$A$3:$AMH$130, 211, FALSE)*100</f>
        <v>50.408021185510044</v>
      </c>
      <c r="AO29" s="26"/>
      <c r="AS29" s="26">
        <v>40</v>
      </c>
      <c r="AT29" s="26">
        <v>50</v>
      </c>
    </row>
    <row r="30" spans="1:47" x14ac:dyDescent="0.35">
      <c r="B30" s="147" t="str">
        <f>CONCATENATE(VLOOKUP($D30, Calcs!$A$3:$D$130, 4, FALSE), " - ", VLOOKUP($D30, Calcs!$A$3:$D$130, 2, FALSE))</f>
        <v>Southwest - Littleroot Town</v>
      </c>
      <c r="C30" s="144">
        <f>VLOOKUP(D30, Rankings!$A$2:$AN$129, 40, FALSE)</f>
        <v>91</v>
      </c>
      <c r="D30" s="145">
        <v>18</v>
      </c>
      <c r="E30" s="146">
        <f>VLOOKUP(D30, Rankings!$A$2:$J$129, 6, FALSE)</f>
        <v>4</v>
      </c>
      <c r="F30" s="146">
        <f>VLOOKUP(D30, Rankings!$A$2:$J$129, 7, FALSE)</f>
        <v>8</v>
      </c>
      <c r="G30" s="146"/>
      <c r="H30" s="146">
        <f>VLOOKUP(D30, Rankings!$A$2:$J$129, 9, FALSE)</f>
        <v>2</v>
      </c>
      <c r="I30" s="146">
        <f>VLOOKUP(D30, Rankings!$A$2:$J$129, 10, FALSE)</f>
        <v>7</v>
      </c>
      <c r="J30" s="466">
        <f>VLOOKUP(D30, Calcs!$A$3:$AMH$130, 211, FALSE)*100</f>
        <v>53.957291609414668</v>
      </c>
      <c r="L30" s="147" t="str">
        <f>CONCATENATE(VLOOKUP($N30, Calcs!$A$3:$D$130, 4, FALSE), " - ", VLOOKUP($N30, Calcs!$A$3:$D$130, 2, FALSE))</f>
        <v>Midwest - Driftveil City</v>
      </c>
      <c r="M30" s="144">
        <f>VLOOKUP(N30, Rankings!$A$2:$AN$129, 40, FALSE)</f>
        <v>64</v>
      </c>
      <c r="N30" s="145">
        <v>53</v>
      </c>
      <c r="O30" s="146">
        <f>VLOOKUP(N30, Rankings!$A$2:$J$129, 6, FALSE)</f>
        <v>5</v>
      </c>
      <c r="P30" s="146">
        <f>VLOOKUP(N30, Rankings!$A$2:$J$129, 7, FALSE)</f>
        <v>7</v>
      </c>
      <c r="Q30" s="146"/>
      <c r="R30" s="146">
        <f>VLOOKUP(N30, Rankings!$A$2:$J$129, 9, FALSE)</f>
        <v>4</v>
      </c>
      <c r="S30" s="146">
        <f>VLOOKUP(N30, Rankings!$A$2:$J$129, 10, FALSE)</f>
        <v>5</v>
      </c>
      <c r="T30" s="466">
        <f>VLOOKUP(N30, Calcs!$A$3:$AMH$130, 211, FALSE)*100</f>
        <v>65.302482875020544</v>
      </c>
      <c r="V30" s="147" t="str">
        <f>CONCATENATE(VLOOKUP($X30, Calcs!$A$3:$D$130, 4, FALSE), " - ", VLOOKUP($X30, Calcs!$A$3:$D$130, 2, FALSE))</f>
        <v>Akala - Aether Paradise</v>
      </c>
      <c r="W30" s="144">
        <f>VLOOKUP(X30, Rankings!$A$2:$AN$129, 40, FALSE)</f>
        <v>57</v>
      </c>
      <c r="X30" s="145">
        <v>93</v>
      </c>
      <c r="Y30" s="146">
        <f>VLOOKUP(X30, Rankings!$A$2:$J$129, 6, FALSE)</f>
        <v>7</v>
      </c>
      <c r="Z30" s="146">
        <f>VLOOKUP(X30, Rankings!$A$2:$J$129, 7, FALSE)</f>
        <v>5</v>
      </c>
      <c r="AA30" s="146"/>
      <c r="AB30" s="146">
        <f>VLOOKUP(X30, Rankings!$A$2:$J$129, 9, FALSE)</f>
        <v>5</v>
      </c>
      <c r="AC30" s="146">
        <f>VLOOKUP(X30, Rankings!$A$2:$J$129, 10, FALSE)</f>
        <v>4</v>
      </c>
      <c r="AD30" s="466">
        <f>VLOOKUP(X30, Calcs!$A$3:$AMH$130, 211, FALSE)*100</f>
        <v>47.540114697566018</v>
      </c>
      <c r="AF30" s="147" t="str">
        <f>CONCATENATE(VLOOKUP($AH30, Calcs!$A$3:$D$130, 4, FALSE), " - ", VLOOKUP($AH30, Calcs!$A$3:$D$130, 2, FALSE))</f>
        <v>Oblivia - Dolce Island</v>
      </c>
      <c r="AG30" s="144">
        <f>VLOOKUP(AH30, Rankings!$A$2:$AN$129, 40, FALSE)</f>
        <v>97</v>
      </c>
      <c r="AH30" s="145">
        <v>127</v>
      </c>
      <c r="AI30" s="146">
        <f>VLOOKUP(AH30, Rankings!$A$2:$J$129, 6, FALSE)</f>
        <v>4</v>
      </c>
      <c r="AJ30" s="146">
        <f>VLOOKUP(AH30, Rankings!$A$2:$J$129, 7, FALSE)</f>
        <v>8</v>
      </c>
      <c r="AK30" s="146"/>
      <c r="AL30" s="146">
        <f>VLOOKUP(AH30, Rankings!$A$2:$J$129, 9, FALSE)</f>
        <v>4</v>
      </c>
      <c r="AM30" s="146">
        <f>VLOOKUP(AH30, Rankings!$A$2:$J$129, 10, FALSE)</f>
        <v>5</v>
      </c>
      <c r="AN30" s="466">
        <f>VLOOKUP(AH30, Calcs!$A$3:$AMH$130, 211, FALSE)*100</f>
        <v>51.572900773917873</v>
      </c>
      <c r="AO30" s="26"/>
      <c r="AP30" s="26" t="s">
        <v>6580</v>
      </c>
    </row>
    <row r="31" spans="1:47" x14ac:dyDescent="0.35">
      <c r="B31" s="147" t="str">
        <f>CONCATENATE(VLOOKUP($D31, Calcs!$A$3:$D$130, 4, FALSE), " - ", VLOOKUP($D31, Calcs!$A$3:$D$130, 2, FALSE))</f>
        <v>Seaside - Fortree City</v>
      </c>
      <c r="C31" s="144">
        <f>VLOOKUP(D31, Rankings!$A$2:$AN$129, 40, FALSE)</f>
        <v>99</v>
      </c>
      <c r="D31" s="145">
        <v>29</v>
      </c>
      <c r="E31" s="146">
        <f>VLOOKUP(D31, Rankings!$A$2:$J$129, 6, FALSE)</f>
        <v>3</v>
      </c>
      <c r="F31" s="146">
        <f>VLOOKUP(D31, Rankings!$A$2:$J$129, 7, FALSE)</f>
        <v>9</v>
      </c>
      <c r="G31" s="146"/>
      <c r="H31" s="146">
        <f>VLOOKUP(D31, Rankings!$A$2:$J$129, 9, FALSE)</f>
        <v>2</v>
      </c>
      <c r="I31" s="146">
        <f>VLOOKUP(D31, Rankings!$A$2:$J$129, 10, FALSE)</f>
        <v>7</v>
      </c>
      <c r="J31" s="466">
        <f>VLOOKUP(D31, Calcs!$A$3:$AMH$130, 211, FALSE)*100</f>
        <v>51.677552500193478</v>
      </c>
      <c r="L31" s="147" t="str">
        <f>CONCATENATE(VLOOKUP($N31, Calcs!$A$3:$D$130, 4, FALSE), " - ", VLOOKUP($N31, Calcs!$A$3:$D$130, 2, FALSE))</f>
        <v>West - Floccesy Town</v>
      </c>
      <c r="M31" s="144">
        <f>VLOOKUP(N31, Rankings!$A$2:$AN$129, 40, FALSE)</f>
        <v>46</v>
      </c>
      <c r="N31" s="145">
        <v>51</v>
      </c>
      <c r="O31" s="146">
        <f>VLOOKUP(N31, Rankings!$A$2:$J$129, 6, FALSE)</f>
        <v>7</v>
      </c>
      <c r="P31" s="146">
        <f>VLOOKUP(N31, Rankings!$A$2:$J$129, 7, FALSE)</f>
        <v>5</v>
      </c>
      <c r="Q31" s="146"/>
      <c r="R31" s="146">
        <f>VLOOKUP(N31, Rankings!$A$2:$J$129, 9, FALSE)</f>
        <v>4</v>
      </c>
      <c r="S31" s="146">
        <f>VLOOKUP(N31, Rankings!$A$2:$J$129, 10, FALSE)</f>
        <v>5</v>
      </c>
      <c r="T31" s="466">
        <f>VLOOKUP(N31, Calcs!$A$3:$AMH$130, 211, FALSE)*100</f>
        <v>63.160905327441498</v>
      </c>
      <c r="V31" s="147" t="str">
        <f>CONCATENATE(VLOOKUP($X31, Calcs!$A$3:$D$130, 4, FALSE), " - ", VLOOKUP($X31, Calcs!$A$3:$D$130, 2, FALSE))</f>
        <v>Ula'ula - Mount Hokulani</v>
      </c>
      <c r="W31" s="144">
        <f>VLOOKUP(X31, Rankings!$A$2:$AN$129, 40, FALSE)</f>
        <v>76</v>
      </c>
      <c r="X31" s="145">
        <v>90</v>
      </c>
      <c r="Y31" s="146">
        <f>VLOOKUP(X31, Rankings!$A$2:$J$129, 6, FALSE)</f>
        <v>5</v>
      </c>
      <c r="Z31" s="146">
        <f>VLOOKUP(X31, Rankings!$A$2:$J$129, 7, FALSE)</f>
        <v>7</v>
      </c>
      <c r="AA31" s="146"/>
      <c r="AB31" s="146">
        <f>VLOOKUP(X31, Rankings!$A$2:$J$129, 9, FALSE)</f>
        <v>4</v>
      </c>
      <c r="AC31" s="146">
        <f>VLOOKUP(X31, Rankings!$A$2:$J$129, 10, FALSE)</f>
        <v>5</v>
      </c>
      <c r="AD31" s="466">
        <f>VLOOKUP(X31, Calcs!$A$3:$AMH$130, 211, FALSE)*100</f>
        <v>51.058062046127404</v>
      </c>
      <c r="AF31" s="147" t="str">
        <f>CONCATENATE(VLOOKUP($AH31, Calcs!$A$3:$D$130, 4, FALSE), " - ", VLOOKUP($AH31, Calcs!$A$3:$D$130, 2, FALSE))</f>
        <v>Almia - Haruba Village</v>
      </c>
      <c r="AG31" s="144">
        <f>VLOOKUP(AH31, Rankings!$A$2:$AN$129, 40, FALSE)</f>
        <v>73</v>
      </c>
      <c r="AH31" s="145">
        <v>122</v>
      </c>
      <c r="AI31" s="146">
        <f>VLOOKUP(AH31, Rankings!$A$2:$J$129, 6, FALSE)</f>
        <v>5</v>
      </c>
      <c r="AJ31" s="146">
        <f>VLOOKUP(AH31, Rankings!$A$2:$J$129, 7, FALSE)</f>
        <v>7</v>
      </c>
      <c r="AK31" s="146"/>
      <c r="AL31" s="146">
        <f>VLOOKUP(AH31, Rankings!$A$2:$J$129, 9, FALSE)</f>
        <v>3</v>
      </c>
      <c r="AM31" s="146">
        <f>VLOOKUP(AH31, Rankings!$A$2:$J$129, 10, FALSE)</f>
        <v>6</v>
      </c>
      <c r="AN31" s="466">
        <f>VLOOKUP(AH31, Calcs!$A$3:$AMH$130, 211, FALSE)*100</f>
        <v>48.134681021351</v>
      </c>
      <c r="AO31" s="26"/>
      <c r="AP31" s="26" t="s">
        <v>6581</v>
      </c>
    </row>
    <row r="32" spans="1:47" x14ac:dyDescent="0.35">
      <c r="B32" s="147" t="str">
        <f>CONCATENATE(VLOOKUP($D32, Calcs!$A$3:$D$130, 4, FALSE), " - ", VLOOKUP($D32, Calcs!$A$3:$D$130, 2, FALSE))</f>
        <v>Southwest - Petalburg City</v>
      </c>
      <c r="C32" s="144">
        <f>VLOOKUP(D32, Rankings!$A$2:$AN$129, 40, FALSE)</f>
        <v>114</v>
      </c>
      <c r="D32" s="145">
        <v>20</v>
      </c>
      <c r="E32" s="146">
        <f>VLOOKUP(D32, Rankings!$A$2:$J$129, 6, FALSE)</f>
        <v>3</v>
      </c>
      <c r="F32" s="146">
        <f>VLOOKUP(D32, Rankings!$A$2:$J$129, 7, FALSE)</f>
        <v>9</v>
      </c>
      <c r="G32" s="146"/>
      <c r="H32" s="146">
        <f>VLOOKUP(D32, Rankings!$A$2:$J$129, 9, FALSE)</f>
        <v>2</v>
      </c>
      <c r="I32" s="146">
        <f>VLOOKUP(D32, Rankings!$A$2:$J$129, 10, FALSE)</f>
        <v>7</v>
      </c>
      <c r="J32" s="466">
        <f>VLOOKUP(D32, Calcs!$A$3:$AMH$130, 211, FALSE)*100</f>
        <v>51.308349601050296</v>
      </c>
      <c r="L32" s="147" t="str">
        <f>CONCATENATE(VLOOKUP($N32, Calcs!$A$3:$D$130, 4, FALSE), " - ", VLOOKUP($N32, Calcs!$A$3:$D$130, 2, FALSE))</f>
        <v>Southeast - Accumula Town</v>
      </c>
      <c r="M32" s="144">
        <f>VLOOKUP(N32, Rankings!$A$2:$AN$129, 40, FALSE)</f>
        <v>72</v>
      </c>
      <c r="N32" s="145">
        <v>57</v>
      </c>
      <c r="O32" s="146">
        <f>VLOOKUP(N32, Rankings!$A$2:$J$129, 6, FALSE)</f>
        <v>5</v>
      </c>
      <c r="P32" s="146">
        <f>VLOOKUP(N32, Rankings!$A$2:$J$129, 7, FALSE)</f>
        <v>7</v>
      </c>
      <c r="Q32" s="146"/>
      <c r="R32" s="146">
        <f>VLOOKUP(N32, Rankings!$A$2:$J$129, 9, FALSE)</f>
        <v>3</v>
      </c>
      <c r="S32" s="146">
        <f>VLOOKUP(N32, Rankings!$A$2:$J$129, 10, FALSE)</f>
        <v>6</v>
      </c>
      <c r="T32" s="466">
        <f>VLOOKUP(N32, Calcs!$A$3:$AMH$130, 211, FALSE)*100</f>
        <v>67.807973127711449</v>
      </c>
      <c r="V32" s="147" t="str">
        <f>CONCATENATE(VLOOKUP($X32, Calcs!$A$3:$D$130, 4, FALSE), " - ", VLOOKUP($X32, Calcs!$A$3:$D$130, 2, FALSE))</f>
        <v>Poni - Seafolk Village</v>
      </c>
      <c r="W32" s="144">
        <f>VLOOKUP(X32, Rankings!$A$2:$AN$129, 40, FALSE)</f>
        <v>70</v>
      </c>
      <c r="X32" s="145">
        <v>83</v>
      </c>
      <c r="Y32" s="146">
        <f>VLOOKUP(X32, Rankings!$A$2:$J$129, 6, FALSE)</f>
        <v>5</v>
      </c>
      <c r="Z32" s="146">
        <f>VLOOKUP(X32, Rankings!$A$2:$J$129, 7, FALSE)</f>
        <v>7</v>
      </c>
      <c r="AA32" s="146"/>
      <c r="AB32" s="146">
        <f>VLOOKUP(X32, Rankings!$A$2:$J$129, 9, FALSE)</f>
        <v>4</v>
      </c>
      <c r="AC32" s="146">
        <f>VLOOKUP(X32, Rankings!$A$2:$J$129, 10, FALSE)</f>
        <v>5</v>
      </c>
      <c r="AD32" s="466">
        <f>VLOOKUP(X32, Calcs!$A$3:$AMH$130, 211, FALSE)*100</f>
        <v>51.593437118477425</v>
      </c>
      <c r="AF32" s="147" t="str">
        <f>CONCATENATE(VLOOKUP($AH32, Calcs!$A$3:$D$130, 4, FALSE), " - ", VLOOKUP($AH32, Calcs!$A$3:$D$130, 2, FALSE))</f>
        <v>Orre - Pyrite Town</v>
      </c>
      <c r="AG32" s="144">
        <f>VLOOKUP(AH32, Rankings!$A$2:$AN$129, 40, FALSE)</f>
        <v>67</v>
      </c>
      <c r="AH32" s="145">
        <v>116</v>
      </c>
      <c r="AI32" s="146">
        <f>VLOOKUP(AH32, Rankings!$A$2:$J$129, 6, FALSE)</f>
        <v>5</v>
      </c>
      <c r="AJ32" s="146">
        <f>VLOOKUP(AH32, Rankings!$A$2:$J$129, 7, FALSE)</f>
        <v>7</v>
      </c>
      <c r="AK32" s="146"/>
      <c r="AL32" s="146">
        <f>VLOOKUP(AH32, Rankings!$A$2:$J$129, 9, FALSE)</f>
        <v>3</v>
      </c>
      <c r="AM32" s="146">
        <f>VLOOKUP(AH32, Rankings!$A$2:$J$129, 10, FALSE)</f>
        <v>6</v>
      </c>
      <c r="AN32" s="466">
        <f>VLOOKUP(AH32, Calcs!$A$3:$AMH$130, 211, FALSE)*100</f>
        <v>54.622087896359204</v>
      </c>
      <c r="AO32" s="26"/>
      <c r="AP32" s="26" t="s">
        <v>6854</v>
      </c>
    </row>
    <row r="33" spans="2:43" x14ac:dyDescent="0.35">
      <c r="B33" s="147" t="str">
        <f>CONCATENATE(VLOOKUP($D33, Calcs!$A$3:$D$130, 4, FALSE), " - ", VLOOKUP($D33, Calcs!$A$3:$D$130, 2, FALSE))</f>
        <v>Islands - Sootopolis City</v>
      </c>
      <c r="C33" s="144">
        <f>VLOOKUP(D33, Rankings!$A$2:$AN$129, 40, FALSE)</f>
        <v>101</v>
      </c>
      <c r="D33" s="145">
        <v>28</v>
      </c>
      <c r="E33" s="146">
        <f>VLOOKUP(D33, Rankings!$A$2:$J$129, 6, FALSE)</f>
        <v>3</v>
      </c>
      <c r="F33" s="146">
        <f>VLOOKUP(D33, Rankings!$A$2:$J$129, 7, FALSE)</f>
        <v>9</v>
      </c>
      <c r="G33" s="146"/>
      <c r="H33" s="146">
        <f>VLOOKUP(D33, Rankings!$A$2:$J$129, 9, FALSE)</f>
        <v>2</v>
      </c>
      <c r="I33" s="146">
        <f>VLOOKUP(D33, Rankings!$A$2:$J$129, 10, FALSE)</f>
        <v>7</v>
      </c>
      <c r="J33" s="466">
        <f>VLOOKUP(D33, Calcs!$A$3:$AMH$130, 211, FALSE)*100</f>
        <v>50.815450801416475</v>
      </c>
      <c r="L33" s="147" t="str">
        <f>CONCATENATE(VLOOKUP($N33, Calcs!$A$3:$D$130, 4, FALSE), " - ", VLOOKUP($N33, Calcs!$A$3:$D$130, 2, FALSE))</f>
        <v>Northeast - Humilau City</v>
      </c>
      <c r="M33" s="144">
        <f>VLOOKUP(N33, Rankings!$A$2:$AN$129, 40, FALSE)</f>
        <v>85</v>
      </c>
      <c r="N33" s="145">
        <v>61</v>
      </c>
      <c r="O33" s="146">
        <f>VLOOKUP(N33, Rankings!$A$2:$J$129, 6, FALSE)</f>
        <v>4</v>
      </c>
      <c r="P33" s="146">
        <f>VLOOKUP(N33, Rankings!$A$2:$J$129, 7, FALSE)</f>
        <v>8</v>
      </c>
      <c r="Q33" s="146"/>
      <c r="R33" s="146">
        <f>VLOOKUP(N33, Rankings!$A$2:$J$129, 9, FALSE)</f>
        <v>2</v>
      </c>
      <c r="S33" s="146">
        <f>VLOOKUP(N33, Rankings!$A$2:$J$129, 10, FALSE)</f>
        <v>7</v>
      </c>
      <c r="T33" s="466">
        <f>VLOOKUP(N33, Calcs!$A$3:$AMH$130, 211, FALSE)*100</f>
        <v>65.673406684420641</v>
      </c>
      <c r="V33" s="147" t="str">
        <f>CONCATENATE(VLOOKUP($X33, Calcs!$A$3:$D$130, 4, FALSE), " - ", VLOOKUP($X33, Calcs!$A$3:$D$130, 2, FALSE))</f>
        <v>Melemele - Ultra Megalopolis</v>
      </c>
      <c r="W33" s="144">
        <f>VLOOKUP(X33, Rankings!$A$2:$AN$129, 40, FALSE)</f>
        <v>79</v>
      </c>
      <c r="X33" s="145">
        <v>88</v>
      </c>
      <c r="Y33" s="146">
        <f>VLOOKUP(X33, Rankings!$A$2:$J$129, 6, FALSE)</f>
        <v>5</v>
      </c>
      <c r="Z33" s="146">
        <f>VLOOKUP(X33, Rankings!$A$2:$J$129, 7, FALSE)</f>
        <v>7</v>
      </c>
      <c r="AA33" s="146"/>
      <c r="AB33" s="146">
        <f>VLOOKUP(X33, Rankings!$A$2:$J$129, 9, FALSE)</f>
        <v>3</v>
      </c>
      <c r="AC33" s="146">
        <f>VLOOKUP(X33, Rankings!$A$2:$J$129, 10, FALSE)</f>
        <v>6</v>
      </c>
      <c r="AD33" s="466">
        <f>VLOOKUP(X33, Calcs!$A$3:$AMH$130, 211, FALSE)*100</f>
        <v>54.151506273939098</v>
      </c>
      <c r="AF33" s="147" t="str">
        <f>CONCATENATE(VLOOKUP($AH33, Calcs!$A$3:$D$130, 4, FALSE), " - ", VLOOKUP($AH33, Calcs!$A$3:$D$130, 2, FALSE))</f>
        <v>Oblivia - Cocona Village</v>
      </c>
      <c r="AG33" s="144">
        <f>VLOOKUP(AH33, Rankings!$A$2:$AN$129, 40, FALSE)</f>
        <v>112</v>
      </c>
      <c r="AH33" s="145">
        <v>126</v>
      </c>
      <c r="AI33" s="146">
        <f>VLOOKUP(AH33, Rankings!$A$2:$J$129, 6, FALSE)</f>
        <v>2</v>
      </c>
      <c r="AJ33" s="146">
        <f>VLOOKUP(AH33, Rankings!$A$2:$J$129, 7, FALSE)</f>
        <v>10</v>
      </c>
      <c r="AK33" s="146"/>
      <c r="AL33" s="146">
        <f>VLOOKUP(AH33, Rankings!$A$2:$J$129, 9, FALSE)</f>
        <v>2</v>
      </c>
      <c r="AM33" s="146">
        <f>VLOOKUP(AH33, Rankings!$A$2:$J$129, 10, FALSE)</f>
        <v>7</v>
      </c>
      <c r="AN33" s="466">
        <f>VLOOKUP(AH33, Calcs!$A$3:$AMH$130, 211, FALSE)*100</f>
        <v>52.290653170116606</v>
      </c>
      <c r="AO33" s="26"/>
      <c r="AP33" s="26" t="s">
        <v>6855</v>
      </c>
    </row>
    <row r="34" spans="2:43" x14ac:dyDescent="0.35">
      <c r="B34" s="147" t="str">
        <f>CONCATENATE(VLOOKUP($D34, Calcs!$A$3:$D$130, 4, FALSE), " - ", VLOOKUP($D34, Calcs!$A$3:$D$130, 2, FALSE))</f>
        <v>Islands - Mossdeep City</v>
      </c>
      <c r="C34" s="144">
        <f>VLOOKUP(D34, Rankings!$A$2:$AN$129, 40, FALSE)</f>
        <v>102</v>
      </c>
      <c r="D34" s="145">
        <v>26</v>
      </c>
      <c r="E34" s="146">
        <f>VLOOKUP(D34, Rankings!$A$2:$J$129, 6, FALSE)</f>
        <v>4</v>
      </c>
      <c r="F34" s="146">
        <f>VLOOKUP(D34, Rankings!$A$2:$J$129, 7, FALSE)</f>
        <v>8</v>
      </c>
      <c r="G34" s="146"/>
      <c r="H34" s="146">
        <f>VLOOKUP(D34, Rankings!$A$2:$J$129, 9, FALSE)</f>
        <v>2</v>
      </c>
      <c r="I34" s="146">
        <f>VLOOKUP(D34, Rankings!$A$2:$J$129, 10, FALSE)</f>
        <v>7</v>
      </c>
      <c r="J34" s="466">
        <f>VLOOKUP(D34, Calcs!$A$3:$AMH$130, 211, FALSE)*100</f>
        <v>48.511745963242234</v>
      </c>
      <c r="L34" s="147" t="str">
        <f>CONCATENATE(VLOOKUP($N34, Calcs!$A$3:$D$130, 4, FALSE), " - ", VLOOKUP($N34, Calcs!$A$3:$D$130, 2, FALSE))</f>
        <v>Midwest - Icirrus City</v>
      </c>
      <c r="M34" s="144">
        <f>VLOOKUP(N34, Rankings!$A$2:$AN$129, 40, FALSE)</f>
        <v>111</v>
      </c>
      <c r="N34" s="145">
        <v>54</v>
      </c>
      <c r="O34" s="146">
        <f>VLOOKUP(N34, Rankings!$A$2:$J$129, 6, FALSE)</f>
        <v>1</v>
      </c>
      <c r="P34" s="146">
        <f>VLOOKUP(N34, Rankings!$A$2:$J$129, 7, FALSE)</f>
        <v>11</v>
      </c>
      <c r="Q34" s="146"/>
      <c r="R34" s="146">
        <f>VLOOKUP(N34, Rankings!$A$2:$J$129, 9, FALSE)</f>
        <v>1</v>
      </c>
      <c r="S34" s="146">
        <f>VLOOKUP(N34, Rankings!$A$2:$J$129, 10, FALSE)</f>
        <v>8</v>
      </c>
      <c r="T34" s="466">
        <f>VLOOKUP(N34, Calcs!$A$3:$AMH$130, 211, FALSE)*100</f>
        <v>67.665529667380099</v>
      </c>
      <c r="V34" s="147" t="str">
        <f>CONCATENATE(VLOOKUP($X34, Calcs!$A$3:$D$130, 4, FALSE), " - ", VLOOKUP($X34, Calcs!$A$3:$D$130, 2, FALSE))</f>
        <v>Akala - Paniola Town</v>
      </c>
      <c r="W34" s="144">
        <f>VLOOKUP(X34, Rankings!$A$2:$AN$129, 40, FALSE)</f>
        <v>94</v>
      </c>
      <c r="X34" s="145">
        <v>96</v>
      </c>
      <c r="Y34" s="146">
        <f>VLOOKUP(X34, Rankings!$A$2:$J$129, 6, FALSE)</f>
        <v>3</v>
      </c>
      <c r="Z34" s="146">
        <f>VLOOKUP(X34, Rankings!$A$2:$J$129, 7, FALSE)</f>
        <v>9</v>
      </c>
      <c r="AA34" s="146"/>
      <c r="AB34" s="146">
        <f>VLOOKUP(X34, Rankings!$A$2:$J$129, 9, FALSE)</f>
        <v>1</v>
      </c>
      <c r="AC34" s="146">
        <f>VLOOKUP(X34, Rankings!$A$2:$J$129, 10, FALSE)</f>
        <v>8</v>
      </c>
      <c r="AD34" s="466">
        <f>VLOOKUP(X34, Calcs!$A$3:$AMH$130, 211, FALSE)*100</f>
        <v>54.262837971595737</v>
      </c>
      <c r="AF34" s="147" t="str">
        <f>CONCATENATE(VLOOKUP($AH34, Calcs!$A$3:$D$130, 4, FALSE), " - ", VLOOKUP($AH34, Calcs!$A$3:$D$130, 2, FALSE))</f>
        <v>Fiore - Ringtown</v>
      </c>
      <c r="AG34" s="144">
        <f>VLOOKUP(AH34, Rankings!$A$2:$AN$129, 40, FALSE)</f>
        <v>121</v>
      </c>
      <c r="AH34" s="145">
        <v>118</v>
      </c>
      <c r="AI34" s="146">
        <f>VLOOKUP(AH34, Rankings!$A$2:$J$129, 6, FALSE)</f>
        <v>1</v>
      </c>
      <c r="AJ34" s="146">
        <f>VLOOKUP(AH34, Rankings!$A$2:$J$129, 7, FALSE)</f>
        <v>11</v>
      </c>
      <c r="AK34" s="146"/>
      <c r="AL34" s="146">
        <f>VLOOKUP(AH34, Rankings!$A$2:$J$129, 9, FALSE)</f>
        <v>1</v>
      </c>
      <c r="AM34" s="146">
        <f>VLOOKUP(AH34, Rankings!$A$2:$J$129, 10, FALSE)</f>
        <v>8</v>
      </c>
      <c r="AN34" s="466">
        <f>VLOOKUP(AH34, Calcs!$A$3:$AMH$130, 211, FALSE)*100</f>
        <v>58.00159318513365</v>
      </c>
      <c r="AO34" s="26"/>
    </row>
    <row r="35" spans="2:43" x14ac:dyDescent="0.35">
      <c r="B35" s="147" t="str">
        <f>CONCATENATE(VLOOKUP($D35, Calcs!$A$3:$D$130, 4, FALSE), " - ", VLOOKUP($D35, Calcs!$A$3:$D$130, 2, FALSE))</f>
        <v>Islands - Pacifidlog Town</v>
      </c>
      <c r="C35" s="144">
        <f>VLOOKUP(D35, Rankings!$A$2:$AN$129, 40, FALSE)</f>
        <v>116</v>
      </c>
      <c r="D35" s="145">
        <v>27</v>
      </c>
      <c r="E35" s="146">
        <f>VLOOKUP(D35, Rankings!$A$2:$J$129, 6, FALSE)</f>
        <v>2</v>
      </c>
      <c r="F35" s="146">
        <f>VLOOKUP(D35, Rankings!$A$2:$J$129, 7, FALSE)</f>
        <v>10</v>
      </c>
      <c r="G35" s="146"/>
      <c r="H35" s="146">
        <f>VLOOKUP(D35, Rankings!$A$2:$J$129, 9, FALSE)</f>
        <v>2</v>
      </c>
      <c r="I35" s="146">
        <f>VLOOKUP(D35, Rankings!$A$2:$J$129, 10, FALSE)</f>
        <v>7</v>
      </c>
      <c r="J35" s="466">
        <f>VLOOKUP(D35, Calcs!$A$3:$AMH$130, 211, FALSE)*100</f>
        <v>49.233486380896643</v>
      </c>
      <c r="L35" s="147" t="str">
        <f>CONCATENATE(VLOOKUP($N35, Calcs!$A$3:$D$130, 4, FALSE), " - ", VLOOKUP($N35, Calcs!$A$3:$D$130, 2, FALSE))</f>
        <v>Northeast - Undella Town</v>
      </c>
      <c r="M35" s="144">
        <f>VLOOKUP(N35, Rankings!$A$2:$AN$129, 40, FALSE)</f>
        <v>105</v>
      </c>
      <c r="N35" s="145">
        <v>64</v>
      </c>
      <c r="O35" s="146">
        <f>VLOOKUP(N35, Rankings!$A$2:$J$129, 6, FALSE)</f>
        <v>2</v>
      </c>
      <c r="P35" s="146">
        <f>VLOOKUP(N35, Rankings!$A$2:$J$129, 7, FALSE)</f>
        <v>10</v>
      </c>
      <c r="Q35" s="146"/>
      <c r="R35" s="146">
        <f>VLOOKUP(N35, Rankings!$A$2:$J$129, 9, FALSE)</f>
        <v>1</v>
      </c>
      <c r="S35" s="146">
        <f>VLOOKUP(N35, Rankings!$A$2:$J$129, 10, FALSE)</f>
        <v>8</v>
      </c>
      <c r="T35" s="466">
        <f>VLOOKUP(N35, Calcs!$A$3:$AMH$130, 211, FALSE)*100</f>
        <v>66.909761360338706</v>
      </c>
      <c r="V35" s="147" t="str">
        <f>CONCATENATE(VLOOKUP($X35, Calcs!$A$3:$D$130, 4, FALSE), " - ", VLOOKUP($X35, Calcs!$A$3:$D$130, 2, FALSE))</f>
        <v>Akala - Konikoni City</v>
      </c>
      <c r="W35" s="144">
        <f>VLOOKUP(X35, Rankings!$A$2:$AN$129, 40, FALSE)</f>
        <v>119</v>
      </c>
      <c r="X35" s="145">
        <v>95</v>
      </c>
      <c r="Y35" s="146">
        <f>VLOOKUP(X35, Rankings!$A$2:$J$129, 6, FALSE)</f>
        <v>2</v>
      </c>
      <c r="Z35" s="146">
        <f>VLOOKUP(X35, Rankings!$A$2:$J$129, 7, FALSE)</f>
        <v>10</v>
      </c>
      <c r="AA35" s="146"/>
      <c r="AB35" s="146">
        <f>VLOOKUP(X35, Rankings!$A$2:$J$129, 9, FALSE)</f>
        <v>1</v>
      </c>
      <c r="AC35" s="146">
        <f>VLOOKUP(X35, Rankings!$A$2:$J$129, 10, FALSE)</f>
        <v>8</v>
      </c>
      <c r="AD35" s="466">
        <f>VLOOKUP(X35, Calcs!$A$3:$AMH$130, 211, FALSE)*100</f>
        <v>50.795431179220841</v>
      </c>
      <c r="AF35" s="147" t="str">
        <f>CONCATENATE(VLOOKUP($AH35, Calcs!$A$3:$D$130, 4, FALSE), " - ", VLOOKUP($AH35, Calcs!$A$3:$D$130, 2, FALSE))</f>
        <v>Almia - Pueltown</v>
      </c>
      <c r="AG35" s="144">
        <f>VLOOKUP(AH35, Rankings!$A$2:$AN$129, 40, FALSE)</f>
        <v>122</v>
      </c>
      <c r="AH35" s="145">
        <v>123</v>
      </c>
      <c r="AI35" s="146">
        <f>VLOOKUP(AH35, Rankings!$A$2:$J$129, 6, FALSE)</f>
        <v>2</v>
      </c>
      <c r="AJ35" s="146">
        <f>VLOOKUP(AH35, Rankings!$A$2:$J$129, 7, FALSE)</f>
        <v>10</v>
      </c>
      <c r="AK35" s="146"/>
      <c r="AL35" s="146">
        <f>VLOOKUP(AH35, Rankings!$A$2:$J$129, 9, FALSE)</f>
        <v>1</v>
      </c>
      <c r="AM35" s="146">
        <f>VLOOKUP(AH35, Rankings!$A$2:$J$129, 10, FALSE)</f>
        <v>8</v>
      </c>
      <c r="AN35" s="466">
        <f>VLOOKUP(AH35, Calcs!$A$3:$AMH$130, 211, FALSE)*100</f>
        <v>55.613610443287968</v>
      </c>
      <c r="AO35" s="26"/>
      <c r="AQ35" s="83" t="s">
        <v>2612</v>
      </c>
    </row>
    <row r="36" spans="2:43" ht="15" thickBot="1" x14ac:dyDescent="0.4">
      <c r="B36" s="149" t="str">
        <f>CONCATENATE(VLOOKUP($D36, Calcs!$A$3:$D$130, 4, FALSE), " - ", VLOOKUP($D36, Calcs!$A$3:$D$130, 2, FALSE))</f>
        <v>Northwest - Lavaridge Town</v>
      </c>
      <c r="C36" s="150">
        <f>VLOOKUP(D36, Rankings!$A$2:$AN$129, 40, FALSE)</f>
        <v>120</v>
      </c>
      <c r="D36" s="151">
        <v>22</v>
      </c>
      <c r="E36" s="152">
        <f>VLOOKUP(D36, Rankings!$A$2:$J$129, 6, FALSE)</f>
        <v>3</v>
      </c>
      <c r="F36" s="152">
        <f>VLOOKUP(D36, Rankings!$A$2:$J$129, 7, FALSE)</f>
        <v>9</v>
      </c>
      <c r="G36" s="152"/>
      <c r="H36" s="152">
        <f>VLOOKUP(D36, Rankings!$A$2:$J$129, 9, FALSE)</f>
        <v>2</v>
      </c>
      <c r="I36" s="152">
        <f>VLOOKUP(D36, Rankings!$A$2:$J$129, 10, FALSE)</f>
        <v>7</v>
      </c>
      <c r="J36" s="467">
        <f>VLOOKUP(D36, Calcs!$A$3:$AMH$130, 211, FALSE)*100</f>
        <v>47.971206013628759</v>
      </c>
      <c r="L36" s="149" t="str">
        <f>CONCATENATE(VLOOKUP($N36, Calcs!$A$3:$D$130, 4, FALSE), " - ", VLOOKUP($N36, Calcs!$A$3:$D$130, 2, FALSE))</f>
        <v>West - Aspertia City</v>
      </c>
      <c r="M36" s="150">
        <f>VLOOKUP(N36, Rankings!$A$2:$AN$129, 40, FALSE)</f>
        <v>128</v>
      </c>
      <c r="N36" s="151">
        <v>50</v>
      </c>
      <c r="O36" s="152">
        <f>VLOOKUP(N36, Rankings!$A$2:$J$129, 6, FALSE)</f>
        <v>0</v>
      </c>
      <c r="P36" s="152">
        <f>VLOOKUP(N36, Rankings!$A$2:$J$129, 7, FALSE)</f>
        <v>12</v>
      </c>
      <c r="Q36" s="152"/>
      <c r="R36" s="152">
        <f>VLOOKUP(N36, Rankings!$A$2:$J$129, 9, FALSE)</f>
        <v>0</v>
      </c>
      <c r="S36" s="152">
        <f>VLOOKUP(N36, Rankings!$A$2:$J$129, 10, FALSE)</f>
        <v>9</v>
      </c>
      <c r="T36" s="467">
        <f>VLOOKUP(N36, Calcs!$A$3:$AMH$130, 211, FALSE)*100</f>
        <v>68.432101154452525</v>
      </c>
      <c r="V36" s="149" t="str">
        <f>CONCATENATE(VLOOKUP($X36, Calcs!$A$3:$D$130, 4, FALSE), " - ", VLOOKUP($X36, Calcs!$A$3:$D$130, 2, FALSE))</f>
        <v>Poni - Vast Poni Canyon</v>
      </c>
      <c r="W36" s="150">
        <f>VLOOKUP(X36, Rankings!$A$2:$AN$129, 40, FALSE)</f>
        <v>126</v>
      </c>
      <c r="X36" s="151">
        <v>84</v>
      </c>
      <c r="Y36" s="152">
        <f>VLOOKUP(X36, Rankings!$A$2:$J$129, 6, FALSE)</f>
        <v>1</v>
      </c>
      <c r="Z36" s="152">
        <f>VLOOKUP(X36, Rankings!$A$2:$J$129, 7, FALSE)</f>
        <v>11</v>
      </c>
      <c r="AA36" s="152"/>
      <c r="AB36" s="152">
        <f>VLOOKUP(X36, Rankings!$A$2:$J$129, 9, FALSE)</f>
        <v>0</v>
      </c>
      <c r="AC36" s="152">
        <f>VLOOKUP(X36, Rankings!$A$2:$J$129, 10, FALSE)</f>
        <v>9</v>
      </c>
      <c r="AD36" s="467">
        <f>VLOOKUP(X36, Calcs!$A$3:$AMH$130, 211, FALSE)*100</f>
        <v>53.85675469677804</v>
      </c>
      <c r="AF36" s="149" t="str">
        <f>CONCATENATE(VLOOKUP($AH36, Calcs!$A$3:$D$130, 4, FALSE), " - ", VLOOKUP($AH36, Calcs!$A$3:$D$130, 2, FALSE))</f>
        <v>Fiore - Wintown</v>
      </c>
      <c r="AG36" s="150">
        <f>VLOOKUP(AH36, Rankings!$A$2:$AN$129, 40, FALSE)</f>
        <v>125</v>
      </c>
      <c r="AH36" s="151">
        <v>120</v>
      </c>
      <c r="AI36" s="152">
        <f>VLOOKUP(AH36, Rankings!$A$2:$J$129, 6, FALSE)</f>
        <v>1</v>
      </c>
      <c r="AJ36" s="152">
        <f>VLOOKUP(AH36, Rankings!$A$2:$J$129, 7, FALSE)</f>
        <v>11</v>
      </c>
      <c r="AK36" s="152"/>
      <c r="AL36" s="152">
        <f>VLOOKUP(AH36, Rankings!$A$2:$J$129, 9, FALSE)</f>
        <v>1</v>
      </c>
      <c r="AM36" s="152">
        <f>VLOOKUP(AH36, Rankings!$A$2:$J$129, 10, FALSE)</f>
        <v>8</v>
      </c>
      <c r="AN36" s="467">
        <f>VLOOKUP(AH36, Calcs!$A$3:$AMH$130, 211, FALSE)*100</f>
        <v>46.504648983597669</v>
      </c>
      <c r="AO36" s="26"/>
      <c r="AQ36" s="237" t="s">
        <v>2613</v>
      </c>
    </row>
    <row r="37" spans="2:43" x14ac:dyDescent="0.35">
      <c r="AG37" s="26"/>
      <c r="AI37" s="26"/>
      <c r="AJ37" s="26"/>
      <c r="AK37" s="26"/>
      <c r="AL37" s="26"/>
      <c r="AM37" s="26"/>
      <c r="AN37" s="26"/>
      <c r="AO37" s="26"/>
      <c r="AQ37" s="85" t="s">
        <v>2614</v>
      </c>
    </row>
    <row r="38" spans="2:43" x14ac:dyDescent="0.35">
      <c r="B38" s="83" t="str">
        <f>CONCATENATE(RIGHT(B4,LEN(B4)-SEARCH("-",B4)-1)," at ",RIGHT(B3,LEN(B3)-SEARCH("-",B3)-1))</f>
        <v>Saffron City at Cinnabar Island</v>
      </c>
      <c r="E38" s="144">
        <f>C4</f>
        <v>19</v>
      </c>
      <c r="F38" s="144">
        <f>C3</f>
        <v>4</v>
      </c>
      <c r="J38" s="488"/>
      <c r="L38" s="85" t="str">
        <f>CONCATENATE(RIGHT(L4,LEN(L4)-SEARCH("-",L4)-1)," at ",RIGHT(L3,LEN(L3)-SEARCH("-",L3)-1))</f>
        <v>Solaceon Town at Resort Area</v>
      </c>
      <c r="O38" s="144">
        <f>M4</f>
        <v>3</v>
      </c>
      <c r="P38" s="144">
        <f>M3</f>
        <v>2</v>
      </c>
      <c r="T38" s="488"/>
      <c r="V38" s="87" t="str">
        <f>CONCATENATE(RIGHT(V4,LEN(V4)-SEARCH("-",V4)-1)," at ",RIGHT(V3,LEN(V3)-SEARCH("-",V3)-1))</f>
        <v>Lumiose City at Aquacorde Town</v>
      </c>
      <c r="Y38" s="144">
        <f>W4</f>
        <v>1</v>
      </c>
      <c r="Z38" s="144">
        <f>W3</f>
        <v>13</v>
      </c>
      <c r="AD38" s="488"/>
      <c r="AF38" s="89" t="str">
        <f>CONCATENATE(RIGHT(AF4,LEN(AF4)-SEARCH("-",AF4)-1)," at ",RIGHT(AF3,LEN(AF3)-SEARCH("-",AF3)-1))</f>
        <v>Spikemuth at Hulbury</v>
      </c>
      <c r="AG38" s="26"/>
      <c r="AI38" s="144">
        <f>AG4</f>
        <v>14</v>
      </c>
      <c r="AJ38" s="144">
        <f>AG3</f>
        <v>10</v>
      </c>
      <c r="AK38" s="26"/>
      <c r="AL38" s="26"/>
      <c r="AM38" s="26"/>
      <c r="AN38" s="488"/>
      <c r="AO38" s="26"/>
      <c r="AQ38" s="86" t="s">
        <v>2615</v>
      </c>
    </row>
    <row r="39" spans="2:43" x14ac:dyDescent="0.35">
      <c r="B39" s="26" t="s">
        <v>7359</v>
      </c>
      <c r="C39" s="26"/>
      <c r="E39" s="26"/>
      <c r="F39" s="26"/>
      <c r="G39" s="26"/>
      <c r="H39" s="26"/>
      <c r="I39" s="26"/>
      <c r="J39" s="489"/>
      <c r="L39" s="26" t="s">
        <v>7361</v>
      </c>
      <c r="M39" s="26"/>
      <c r="O39" s="26"/>
      <c r="P39" s="26"/>
      <c r="Q39" s="26"/>
      <c r="R39" s="26"/>
      <c r="S39" s="26"/>
      <c r="T39" s="26"/>
      <c r="V39" s="26" t="s">
        <v>7363</v>
      </c>
      <c r="W39" s="26"/>
      <c r="Y39" s="26"/>
      <c r="Z39" s="26"/>
      <c r="AA39" s="26"/>
      <c r="AB39" s="26"/>
      <c r="AC39" s="26"/>
      <c r="AD39" s="26"/>
      <c r="AF39" s="26" t="s">
        <v>7365</v>
      </c>
      <c r="AG39" s="26"/>
      <c r="AI39" s="26"/>
      <c r="AJ39" s="26"/>
      <c r="AK39" s="26"/>
      <c r="AL39" s="26"/>
      <c r="AM39" s="26"/>
      <c r="AN39" s="26"/>
      <c r="AO39" s="26"/>
      <c r="AQ39" s="87" t="s">
        <v>2616</v>
      </c>
    </row>
    <row r="40" spans="2:43" x14ac:dyDescent="0.35">
      <c r="AK40" s="26"/>
      <c r="AL40" s="26"/>
      <c r="AM40" s="26"/>
      <c r="AN40" s="26"/>
      <c r="AO40" s="26"/>
      <c r="AQ40" s="88" t="s">
        <v>2617</v>
      </c>
    </row>
    <row r="41" spans="2:43" x14ac:dyDescent="0.35">
      <c r="B41" s="237" t="str">
        <f>CONCATENATE(RIGHT(B22,LEN(B22)-SEARCH("-",B22)-1)," at ",RIGHT(B21,LEN(B21)-SEARCH("-",B21)-1))</f>
        <v>Oldale Town at Ever Grande City</v>
      </c>
      <c r="E41" s="144">
        <f>C22</f>
        <v>17</v>
      </c>
      <c r="F41" s="144">
        <f>C21</f>
        <v>18</v>
      </c>
      <c r="L41" s="86" t="str">
        <f>CONCATENATE(RIGHT(L22,LEN(L22)-SEARCH("-",L22)-1)," at ",RIGHT(L21,LEN(L21)-SEARCH("-",L21)-1))</f>
        <v>Anville Town at Castelia City</v>
      </c>
      <c r="O41" s="144">
        <f>M22</f>
        <v>23</v>
      </c>
      <c r="P41" s="144">
        <f>M21</f>
        <v>7</v>
      </c>
      <c r="V41" s="88" t="str">
        <f>CONCATENATE(RIGHT(V22,LEN(V22)-SEARCH("-",V22)-1)," at ",RIGHT(V21,LEN(V21)-SEARCH("-",V21)-1))</f>
        <v>Exeggutor Island at Kala'e Bay</v>
      </c>
      <c r="Y41" s="144">
        <f>W22</f>
        <v>34</v>
      </c>
      <c r="Z41" s="144">
        <f>W21</f>
        <v>11</v>
      </c>
      <c r="AF41" s="236" t="str">
        <f>CONCATENATE(RIGHT(AF22,LEN(AF22)-SEARCH("-",AF22)-1)," at ",RIGHT(AF21,LEN(AF21)-SEARCH("-",AF21)-1))</f>
        <v>Aqua Resort at Fall City</v>
      </c>
      <c r="AG41" s="26"/>
      <c r="AI41" s="144">
        <f>AG22</f>
        <v>6</v>
      </c>
      <c r="AJ41" s="144">
        <f>AG21</f>
        <v>8</v>
      </c>
      <c r="AK41" s="26"/>
      <c r="AL41" s="26"/>
      <c r="AM41" s="26"/>
      <c r="AN41" s="26"/>
      <c r="AO41" s="26"/>
      <c r="AQ41" s="89" t="s">
        <v>2618</v>
      </c>
    </row>
    <row r="42" spans="2:43" x14ac:dyDescent="0.35">
      <c r="B42" s="26" t="s">
        <v>7360</v>
      </c>
      <c r="C42" s="26"/>
      <c r="E42" s="26"/>
      <c r="F42" s="26"/>
      <c r="G42" s="26"/>
      <c r="H42" s="26"/>
      <c r="I42" s="26"/>
      <c r="J42" s="26"/>
      <c r="L42" s="26" t="s">
        <v>7362</v>
      </c>
      <c r="M42" s="26"/>
      <c r="O42" s="26"/>
      <c r="P42" s="26"/>
      <c r="Q42" s="26"/>
      <c r="R42" s="26"/>
      <c r="S42" s="26"/>
      <c r="T42" s="26"/>
      <c r="V42" s="26" t="s">
        <v>7364</v>
      </c>
      <c r="W42" s="26"/>
      <c r="Y42" s="26"/>
      <c r="Z42" s="26"/>
      <c r="AA42" s="26"/>
      <c r="AB42" s="26"/>
      <c r="AC42" s="26"/>
      <c r="AD42" s="26"/>
      <c r="AF42" s="26" t="s">
        <v>7366</v>
      </c>
      <c r="AG42" s="26"/>
      <c r="AI42" s="26"/>
      <c r="AJ42" s="26"/>
      <c r="AK42" s="26"/>
      <c r="AL42" s="26"/>
      <c r="AM42" s="26"/>
      <c r="AN42" s="26"/>
      <c r="AO42" s="26"/>
    </row>
    <row r="43" spans="2:43" x14ac:dyDescent="0.35">
      <c r="AG43" s="26"/>
      <c r="AI43" s="26"/>
      <c r="AJ43" s="26"/>
      <c r="AK43" s="26"/>
      <c r="AL43" s="26"/>
      <c r="AM43" s="26"/>
      <c r="AN43" s="26"/>
      <c r="AO43" s="26"/>
    </row>
    <row r="44" spans="2:43" x14ac:dyDescent="0.35">
      <c r="AG44" s="26"/>
      <c r="AI44" s="26"/>
      <c r="AJ44" s="26"/>
      <c r="AK44" s="26"/>
      <c r="AL44" s="26"/>
      <c r="AM44" s="26"/>
      <c r="AN44" s="26"/>
      <c r="AO44" s="26"/>
    </row>
    <row r="45" spans="2:43" x14ac:dyDescent="0.35">
      <c r="AG45" s="26"/>
      <c r="AI45" s="26"/>
      <c r="AJ45" s="26"/>
      <c r="AK45" s="26"/>
      <c r="AL45" s="26"/>
      <c r="AM45" s="26"/>
      <c r="AN45" s="26"/>
      <c r="AO45" s="26"/>
    </row>
    <row r="46" spans="2:43" x14ac:dyDescent="0.35">
      <c r="V46" s="26" t="str">
        <f>Archive!H1</f>
        <v>Lumiose City</v>
      </c>
      <c r="W46" s="35">
        <f>Archive!G1</f>
        <v>1</v>
      </c>
    </row>
    <row r="47" spans="2:43" x14ac:dyDescent="0.35">
      <c r="V47" s="26" t="str">
        <f>Archive!K1</f>
        <v>Hulbury</v>
      </c>
      <c r="W47" s="35">
        <f>Archive!L1</f>
        <v>10</v>
      </c>
    </row>
  </sheetData>
  <sortState xmlns:xlrd2="http://schemas.microsoft.com/office/spreadsheetml/2017/richdata2" ref="AF31:AN32">
    <sortCondition ref="AN31:AN32"/>
  </sortState>
  <mergeCells count="12">
    <mergeCell ref="AQ10:AQ11"/>
    <mergeCell ref="AR10:AR13"/>
    <mergeCell ref="AS10:AS13"/>
    <mergeCell ref="AT10:AT13"/>
    <mergeCell ref="AQ12:AQ13"/>
    <mergeCell ref="AQ6:AQ7"/>
    <mergeCell ref="AR6:AR7"/>
    <mergeCell ref="AS6:AS7"/>
    <mergeCell ref="AT6:AT7"/>
    <mergeCell ref="AR8:AR9"/>
    <mergeCell ref="AS8:AS9"/>
    <mergeCell ref="AT8:AT9"/>
  </mergeCells>
  <conditionalFormatting sqref="C3:C18 E38:F38 E41:F41 O38:P38 O41:P41 Y38:Z38 Y41:Z41 AI38:AJ38 AI41:AJ41">
    <cfRule type="cellIs" dxfId="167" priority="47" operator="greaterThan">
      <formula>32</formula>
    </cfRule>
    <cfRule type="cellIs" dxfId="166" priority="48" operator="lessThan">
      <formula>33</formula>
    </cfRule>
  </conditionalFormatting>
  <conditionalFormatting sqref="M21:M36">
    <cfRule type="cellIs" dxfId="165" priority="19" operator="greaterThan">
      <formula>32</formula>
    </cfRule>
    <cfRule type="cellIs" dxfId="164" priority="20" operator="lessThan">
      <formula>33</formula>
    </cfRule>
  </conditionalFormatting>
  <conditionalFormatting sqref="M3:M18">
    <cfRule type="cellIs" dxfId="163" priority="21" operator="greaterThan">
      <formula>32</formula>
    </cfRule>
    <cfRule type="cellIs" dxfId="162" priority="22" operator="lessThan">
      <formula>33</formula>
    </cfRule>
  </conditionalFormatting>
  <conditionalFormatting sqref="C21:C36">
    <cfRule type="cellIs" dxfId="161" priority="23" operator="greaterThan">
      <formula>32</formula>
    </cfRule>
    <cfRule type="cellIs" dxfId="160" priority="24" operator="lessThan">
      <formula>33</formula>
    </cfRule>
  </conditionalFormatting>
  <conditionalFormatting sqref="W3:W18">
    <cfRule type="cellIs" dxfId="159" priority="17" operator="greaterThan">
      <formula>32</formula>
    </cfRule>
    <cfRule type="cellIs" dxfId="158" priority="18" operator="lessThan">
      <formula>33</formula>
    </cfRule>
  </conditionalFormatting>
  <conditionalFormatting sqref="W21:W36">
    <cfRule type="cellIs" dxfId="157" priority="15" operator="greaterThan">
      <formula>32</formula>
    </cfRule>
    <cfRule type="cellIs" dxfId="156" priority="16" operator="lessThan">
      <formula>33</formula>
    </cfRule>
  </conditionalFormatting>
  <conditionalFormatting sqref="AG3:AG18">
    <cfRule type="cellIs" dxfId="155" priority="13" operator="greaterThan">
      <formula>32</formula>
    </cfRule>
    <cfRule type="cellIs" dxfId="154" priority="14" operator="lessThan">
      <formula>33</formula>
    </cfRule>
  </conditionalFormatting>
  <conditionalFormatting sqref="AG21:AG36">
    <cfRule type="cellIs" dxfId="153" priority="11" operator="greaterThan">
      <formula>32</formula>
    </cfRule>
    <cfRule type="cellIs" dxfId="152" priority="12" operator="lessThan">
      <formula>33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D148856D-BC94-45F8-AF58-EFDBF6309B0D}">
            <xm:f>NOT(ISERROR(SEARCH($V$47,B3)))</xm:f>
            <xm:f>$V$47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2" operator="containsText" id="{7E395A67-4A5E-4D12-9616-85D5DD0DBEBC}">
            <xm:f>NOT(ISERROR(SEARCH($V$46,B3)))</xm:f>
            <xm:f>$V$46</xm:f>
            <x14:dxf>
              <fill>
                <patternFill>
                  <bgColor theme="9" tint="0.79998168889431442"/>
                </patternFill>
              </fill>
            </x14:dxf>
          </x14:cfRule>
          <xm:sqref>B3:B18 B21:B36 L21:L36 L3:L18 V3:V18 V21:V36 AF3:AF18 AF21:AF36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7">
    <tabColor rgb="FFDA9694"/>
  </sheetPr>
  <dimension ref="A1:AQ95"/>
  <sheetViews>
    <sheetView zoomScale="90" zoomScaleNormal="90" workbookViewId="0">
      <selection activeCell="AO33" sqref="AO33"/>
    </sheetView>
  </sheetViews>
  <sheetFormatPr defaultRowHeight="14.5" x14ac:dyDescent="0.35"/>
  <cols>
    <col min="1" max="1" width="3.36328125" customWidth="1"/>
    <col min="2" max="2" width="17.36328125" customWidth="1"/>
    <col min="3" max="3" width="3" hidden="1" customWidth="1"/>
    <col min="4" max="5" width="3.81640625" customWidth="1"/>
    <col min="6" max="6" width="17.36328125" customWidth="1"/>
    <col min="7" max="7" width="3" hidden="1" customWidth="1"/>
    <col min="8" max="9" width="3.81640625" customWidth="1"/>
    <col min="10" max="10" width="2.6328125" customWidth="1"/>
    <col min="11" max="11" width="17.36328125" customWidth="1"/>
    <col min="12" max="12" width="3" hidden="1" customWidth="1"/>
    <col min="13" max="14" width="3.81640625" customWidth="1"/>
    <col min="15" max="15" width="17.36328125" customWidth="1"/>
    <col min="16" max="16" width="3" hidden="1" customWidth="1"/>
    <col min="17" max="18" width="3.81640625" customWidth="1"/>
    <col min="19" max="19" width="2.6328125" customWidth="1"/>
    <col min="20" max="20" width="17.36328125" customWidth="1"/>
    <col min="21" max="21" width="3" hidden="1" customWidth="1"/>
    <col min="22" max="23" width="3.81640625" customWidth="1"/>
    <col min="24" max="24" width="17.36328125" customWidth="1"/>
    <col min="25" max="25" width="3" hidden="1" customWidth="1"/>
    <col min="26" max="27" width="3.81640625" customWidth="1"/>
    <col min="28" max="28" width="2.6328125" customWidth="1"/>
    <col min="29" max="29" width="17.36328125" customWidth="1"/>
    <col min="30" max="30" width="3.81640625" hidden="1" customWidth="1"/>
    <col min="31" max="32" width="3.81640625" customWidth="1"/>
    <col min="33" max="33" width="17.36328125" customWidth="1"/>
    <col min="34" max="34" width="3.81640625" hidden="1" customWidth="1"/>
    <col min="35" max="36" width="3.81640625" customWidth="1"/>
    <col min="37" max="37" width="2" customWidth="1"/>
    <col min="38" max="39" width="2.81640625" customWidth="1"/>
    <col min="40" max="41" width="9.1796875" customWidth="1"/>
    <col min="42" max="42" width="12.90625" customWidth="1"/>
    <col min="43" max="43" width="2.6328125" customWidth="1"/>
    <col min="44" max="44" width="8.90625" customWidth="1"/>
    <col min="45" max="45" width="4.54296875" customWidth="1"/>
  </cols>
  <sheetData>
    <row r="1" spans="2:43" ht="15" thickBot="1" x14ac:dyDescent="0.4">
      <c r="H1" s="641">
        <f>AVERAGE(D4:D12,H4:H12)</f>
        <v>62.25</v>
      </c>
      <c r="I1" s="641"/>
      <c r="J1" s="91">
        <f>AO43</f>
        <v>4</v>
      </c>
      <c r="Q1" s="641">
        <f>AVERAGE(M4:M12,Q4:Q12)</f>
        <v>67.5625</v>
      </c>
      <c r="R1" s="641"/>
      <c r="S1" s="91">
        <f>AO45</f>
        <v>5</v>
      </c>
      <c r="Z1" s="641">
        <f>AVERAGE(V4:V12,Z4:Z12)</f>
        <v>62.1875</v>
      </c>
      <c r="AA1" s="641"/>
      <c r="AB1" s="91">
        <f>AO47</f>
        <v>3</v>
      </c>
      <c r="AI1" s="641">
        <f>AVERAGE(AE4:AE12,AI4:AI12)</f>
        <v>68.5625</v>
      </c>
      <c r="AJ1" s="641"/>
      <c r="AK1" s="91">
        <f>AO49</f>
        <v>7</v>
      </c>
      <c r="AL1" t="s">
        <v>1906</v>
      </c>
      <c r="AM1" t="s">
        <v>1907</v>
      </c>
    </row>
    <row r="2" spans="2:43" x14ac:dyDescent="0.35">
      <c r="B2" s="165" t="s">
        <v>352</v>
      </c>
      <c r="C2" s="166"/>
      <c r="D2" s="166"/>
      <c r="E2" s="166"/>
      <c r="F2" s="167"/>
      <c r="G2" s="166"/>
      <c r="H2" s="166"/>
      <c r="I2" s="168"/>
      <c r="J2" s="26"/>
      <c r="K2" s="169" t="s">
        <v>356</v>
      </c>
      <c r="L2" s="166"/>
      <c r="M2" s="166"/>
      <c r="N2" s="166"/>
      <c r="O2" s="167"/>
      <c r="P2" s="166"/>
      <c r="Q2" s="166"/>
      <c r="R2" s="168"/>
      <c r="S2" s="26"/>
      <c r="T2" s="190" t="s">
        <v>357</v>
      </c>
      <c r="U2" s="166"/>
      <c r="V2" s="166"/>
      <c r="W2" s="166"/>
      <c r="X2" s="167"/>
      <c r="Y2" s="166"/>
      <c r="Z2" s="166"/>
      <c r="AA2" s="168"/>
      <c r="AB2" s="26"/>
      <c r="AC2" s="170" t="s">
        <v>358</v>
      </c>
      <c r="AD2" s="166"/>
      <c r="AE2" s="166"/>
      <c r="AF2" s="166"/>
      <c r="AG2" s="167"/>
      <c r="AH2" s="166"/>
      <c r="AI2" s="166"/>
      <c r="AJ2" s="168"/>
      <c r="AK2" s="26"/>
      <c r="AL2" s="186">
        <v>12</v>
      </c>
      <c r="AM2" s="186">
        <v>1</v>
      </c>
      <c r="AP2" s="134" t="s">
        <v>1639</v>
      </c>
      <c r="AQ2" s="171"/>
    </row>
    <row r="3" spans="2:43" x14ac:dyDescent="0.35">
      <c r="B3" s="172" t="s">
        <v>403</v>
      </c>
      <c r="C3" s="173"/>
      <c r="D3" s="173"/>
      <c r="E3" s="173"/>
      <c r="F3" s="173" t="s">
        <v>404</v>
      </c>
      <c r="G3" s="173"/>
      <c r="H3" s="173"/>
      <c r="I3" s="174"/>
      <c r="J3" s="171"/>
      <c r="K3" s="172" t="s">
        <v>405</v>
      </c>
      <c r="L3" s="173"/>
      <c r="M3" s="173"/>
      <c r="N3" s="173"/>
      <c r="O3" s="173" t="s">
        <v>406</v>
      </c>
      <c r="P3" s="173"/>
      <c r="Q3" s="173"/>
      <c r="R3" s="174"/>
      <c r="S3" s="171"/>
      <c r="T3" s="172" t="s">
        <v>407</v>
      </c>
      <c r="U3" s="173"/>
      <c r="V3" s="173"/>
      <c r="W3" s="173"/>
      <c r="X3" s="173" t="s">
        <v>408</v>
      </c>
      <c r="Y3" s="173"/>
      <c r="Z3" s="173"/>
      <c r="AA3" s="174"/>
      <c r="AB3" s="171"/>
      <c r="AC3" s="172" t="s">
        <v>409</v>
      </c>
      <c r="AD3" s="173"/>
      <c r="AE3" s="173"/>
      <c r="AF3" s="173"/>
      <c r="AG3" s="173" t="s">
        <v>410</v>
      </c>
      <c r="AH3" s="173"/>
      <c r="AI3" s="173"/>
      <c r="AJ3" s="174"/>
      <c r="AL3" s="186">
        <v>11</v>
      </c>
      <c r="AM3" s="186">
        <v>2</v>
      </c>
      <c r="AP3" s="134" t="s">
        <v>1639</v>
      </c>
    </row>
    <row r="4" spans="2:43" x14ac:dyDescent="0.35">
      <c r="B4" s="480" t="s">
        <v>150</v>
      </c>
      <c r="C4" s="116">
        <v>1</v>
      </c>
      <c r="D4" s="110">
        <f>VLOOKUP(C4,Rankings!$A$2:$AN$129, 40, FALSE)</f>
        <v>24</v>
      </c>
      <c r="E4" s="110">
        <f>MATCH(C4, Standings!$D$3:$D$18, 0)</f>
        <v>4</v>
      </c>
      <c r="F4" s="116" t="s">
        <v>137</v>
      </c>
      <c r="G4" s="116">
        <v>15</v>
      </c>
      <c r="H4" s="110">
        <f>VLOOKUP(G4,Rankings!$A$2:$AN$129, 40, FALSE)</f>
        <v>109</v>
      </c>
      <c r="I4" s="483">
        <f>MATCH(G4, Standings!$D$3:$D$18, 0)</f>
        <v>13</v>
      </c>
      <c r="J4" s="97"/>
      <c r="K4" s="480" t="s">
        <v>116</v>
      </c>
      <c r="L4" s="116">
        <v>36</v>
      </c>
      <c r="M4" s="110">
        <f>VLOOKUP(L4,Rankings!$A$2:$AN$129, 40, FALSE)</f>
        <v>63</v>
      </c>
      <c r="N4" s="110">
        <f>MATCH(L4, Standings!$N$3:$N$18, 0)</f>
        <v>7</v>
      </c>
      <c r="O4" s="116" t="s">
        <v>109</v>
      </c>
      <c r="P4" s="116">
        <v>43</v>
      </c>
      <c r="Q4" s="110">
        <f>VLOOKUP(P4,Rankings!$A$2:$AN$129, 40, FALSE)</f>
        <v>68</v>
      </c>
      <c r="R4" s="483">
        <f>MATCH(P4, Standings!$N$3:$N$18, 0)</f>
        <v>10</v>
      </c>
      <c r="S4" s="97"/>
      <c r="T4" s="480" t="s">
        <v>87</v>
      </c>
      <c r="U4" s="116">
        <v>65</v>
      </c>
      <c r="V4" s="110">
        <f>VLOOKUP(U4,Rankings!$A$2:$AN$129, 40, FALSE)</f>
        <v>87</v>
      </c>
      <c r="W4" s="110">
        <f>MATCH(U4, Standings!$X$3:$X$18, 0)</f>
        <v>13</v>
      </c>
      <c r="X4" s="116" t="s">
        <v>79</v>
      </c>
      <c r="Y4" s="116">
        <v>74</v>
      </c>
      <c r="Z4" s="110">
        <f>VLOOKUP(Y4,Rankings!$A$2:$AN$129, 40, FALSE)</f>
        <v>108</v>
      </c>
      <c r="AA4" s="483">
        <f>MATCH(Y4, Standings!$X$3:$X$18, 0)</f>
        <v>15</v>
      </c>
      <c r="AB4" s="97"/>
      <c r="AC4" s="480" t="s">
        <v>54</v>
      </c>
      <c r="AD4" s="116">
        <v>99</v>
      </c>
      <c r="AE4" s="110">
        <f>VLOOKUP(AD4,Rankings!$A$2:$AN$129, 40, FALSE)</f>
        <v>123</v>
      </c>
      <c r="AF4" s="110">
        <f>MATCH(AD4, Standings!$AH$3:$AH$18, 0)</f>
        <v>15</v>
      </c>
      <c r="AG4" s="116" t="s">
        <v>47</v>
      </c>
      <c r="AH4" s="116">
        <v>106</v>
      </c>
      <c r="AI4" s="110">
        <f>VLOOKUP(AH4,Rankings!$A$2:$AN$129, 40, FALSE)</f>
        <v>110</v>
      </c>
      <c r="AJ4" s="483">
        <f>MATCH(AH4, Standings!$AH$3:$AH$18, 0)</f>
        <v>13</v>
      </c>
      <c r="AL4" s="186">
        <v>10</v>
      </c>
      <c r="AM4" s="186">
        <v>3</v>
      </c>
      <c r="AP4" s="134" t="s">
        <v>1639</v>
      </c>
    </row>
    <row r="5" spans="2:43" x14ac:dyDescent="0.35">
      <c r="B5" s="480" t="s">
        <v>147</v>
      </c>
      <c r="C5" s="116">
        <v>4</v>
      </c>
      <c r="D5" s="110">
        <f>VLOOKUP(C5,Rankings!$A$2:$AN$129, 40, FALSE)</f>
        <v>27</v>
      </c>
      <c r="E5" s="110">
        <f>MATCH(C5, Standings!$D$3:$D$18, 0)</f>
        <v>3</v>
      </c>
      <c r="F5" s="116" t="s">
        <v>136</v>
      </c>
      <c r="G5" s="116">
        <v>16</v>
      </c>
      <c r="H5" s="110">
        <f>VLOOKUP(G5,Rankings!$A$2:$AN$129, 40, FALSE)</f>
        <v>39</v>
      </c>
      <c r="I5" s="483">
        <f>MATCH(G5, Standings!$D$3:$D$18, 0)</f>
        <v>5</v>
      </c>
      <c r="J5" s="97"/>
      <c r="K5" s="480" t="s">
        <v>117</v>
      </c>
      <c r="L5" s="116">
        <v>35</v>
      </c>
      <c r="M5" s="110">
        <f>VLOOKUP(L5,Rankings!$A$2:$AN$129, 40, FALSE)</f>
        <v>88</v>
      </c>
      <c r="N5" s="110">
        <f>MATCH(L5, Standings!$N$3:$N$18, 0)</f>
        <v>13</v>
      </c>
      <c r="O5" s="116" t="s">
        <v>108</v>
      </c>
      <c r="P5" s="116">
        <v>44</v>
      </c>
      <c r="Q5" s="110">
        <f>VLOOKUP(P5,Rankings!$A$2:$AN$129, 40, FALSE)</f>
        <v>35</v>
      </c>
      <c r="R5" s="483">
        <f>MATCH(P5, Standings!$N$3:$N$18, 0)</f>
        <v>4</v>
      </c>
      <c r="S5" s="97"/>
      <c r="T5" s="480" t="s">
        <v>86</v>
      </c>
      <c r="U5" s="116">
        <v>66</v>
      </c>
      <c r="V5" s="110">
        <f>VLOOKUP(U5,Rankings!$A$2:$AN$129, 40, FALSE)</f>
        <v>40</v>
      </c>
      <c r="W5" s="110">
        <f>MATCH(U5, Standings!$X$3:$X$18, 0)</f>
        <v>4</v>
      </c>
      <c r="X5" s="116" t="s">
        <v>77</v>
      </c>
      <c r="Y5" s="116">
        <v>76</v>
      </c>
      <c r="Z5" s="110">
        <f>VLOOKUP(Y5,Rankings!$A$2:$AN$129, 40, FALSE)</f>
        <v>51</v>
      </c>
      <c r="AA5" s="483">
        <f>MATCH(Y5, Standings!$X$3:$X$18, 0)</f>
        <v>5</v>
      </c>
      <c r="AB5" s="97"/>
      <c r="AC5" s="480" t="s">
        <v>53</v>
      </c>
      <c r="AD5" s="116">
        <v>100</v>
      </c>
      <c r="AE5" s="110">
        <f>VLOOKUP(AD5,Rankings!$A$2:$AN$129, 40, FALSE)</f>
        <v>31</v>
      </c>
      <c r="AF5" s="110">
        <f>MATCH(AD5, Standings!$AH$3:$AH$18, 0)</f>
        <v>7</v>
      </c>
      <c r="AG5" s="116" t="s">
        <v>45</v>
      </c>
      <c r="AH5" s="116">
        <v>108</v>
      </c>
      <c r="AI5" s="110">
        <f>VLOOKUP(AH5,Rankings!$A$2:$AN$129, 40, FALSE)</f>
        <v>41</v>
      </c>
      <c r="AJ5" s="483">
        <f>MATCH(AH5, Standings!$AH$3:$AH$18, 0)</f>
        <v>5</v>
      </c>
      <c r="AL5" s="186">
        <v>9</v>
      </c>
      <c r="AM5" s="186">
        <v>4</v>
      </c>
      <c r="AN5" s="203" t="s">
        <v>1641</v>
      </c>
      <c r="AO5" s="262" t="s">
        <v>1642</v>
      </c>
      <c r="AP5" s="260" t="s">
        <v>1664</v>
      </c>
      <c r="AQ5" s="171"/>
    </row>
    <row r="6" spans="2:43" x14ac:dyDescent="0.35">
      <c r="B6" s="480" t="s">
        <v>149</v>
      </c>
      <c r="C6" s="116">
        <v>2</v>
      </c>
      <c r="D6" s="110">
        <f>VLOOKUP(C6,Rankings!$A$2:$AN$129, 40, FALSE)</f>
        <v>92</v>
      </c>
      <c r="E6" s="110">
        <f>MATCH(C6, Standings!$D$3:$D$18, 0)</f>
        <v>10</v>
      </c>
      <c r="F6" s="116" t="s">
        <v>11</v>
      </c>
      <c r="G6" s="116">
        <v>13</v>
      </c>
      <c r="H6" s="110">
        <f>VLOOKUP(G6,Rankings!$A$2:$AN$129, 40, FALSE)</f>
        <v>4</v>
      </c>
      <c r="I6" s="483">
        <f>MATCH(G6, Standings!$D$3:$D$18, 0)</f>
        <v>1</v>
      </c>
      <c r="J6" s="97"/>
      <c r="K6" s="480" t="s">
        <v>118</v>
      </c>
      <c r="L6" s="116">
        <v>34</v>
      </c>
      <c r="M6" s="110">
        <f>VLOOKUP(L6,Rankings!$A$2:$AN$129, 40, FALSE)</f>
        <v>98</v>
      </c>
      <c r="N6" s="110">
        <f>MATCH(L6, Standings!$N$3:$N$18, 0)</f>
        <v>12</v>
      </c>
      <c r="O6" s="116" t="s">
        <v>111</v>
      </c>
      <c r="P6" s="116">
        <v>41</v>
      </c>
      <c r="Q6" s="110">
        <f>VLOOKUP(P6,Rankings!$A$2:$AN$129, 40, FALSE)</f>
        <v>84</v>
      </c>
      <c r="R6" s="483">
        <f>MATCH(P6, Standings!$N$3:$N$18, 0)</f>
        <v>8</v>
      </c>
      <c r="S6" s="97"/>
      <c r="T6" s="480" t="s">
        <v>85</v>
      </c>
      <c r="U6" s="116">
        <v>67</v>
      </c>
      <c r="V6" s="110">
        <f>VLOOKUP(U6,Rankings!$A$2:$AN$129, 40, FALSE)</f>
        <v>42</v>
      </c>
      <c r="W6" s="110">
        <f>MATCH(U6, Standings!$X$3:$X$18, 0)</f>
        <v>7</v>
      </c>
      <c r="X6" s="116" t="s">
        <v>80</v>
      </c>
      <c r="Y6" s="116">
        <v>73</v>
      </c>
      <c r="Z6" s="110">
        <f>VLOOKUP(Y6,Rankings!$A$2:$AN$129, 40, FALSE)</f>
        <v>104</v>
      </c>
      <c r="AA6" s="483">
        <f>MATCH(Y6, Standings!$X$3:$X$18, 0)</f>
        <v>14</v>
      </c>
      <c r="AB6" s="97"/>
      <c r="AC6" s="480" t="s">
        <v>56</v>
      </c>
      <c r="AD6" s="116">
        <v>97</v>
      </c>
      <c r="AE6" s="110">
        <f>VLOOKUP(AD6,Rankings!$A$2:$AN$129, 40, FALSE)</f>
        <v>89</v>
      </c>
      <c r="AF6" s="110">
        <f>MATCH(AD6, Standings!$AH$3:$AH$18, 0)</f>
        <v>10</v>
      </c>
      <c r="AG6" s="116" t="s">
        <v>46</v>
      </c>
      <c r="AH6" s="116">
        <v>107</v>
      </c>
      <c r="AI6" s="110">
        <f>VLOOKUP(AH6,Rankings!$A$2:$AN$129, 40, FALSE)</f>
        <v>9</v>
      </c>
      <c r="AJ6" s="483">
        <f>MATCH(AH6, Standings!$AH$3:$AH$18, 0)</f>
        <v>4</v>
      </c>
      <c r="AL6" s="186">
        <v>8</v>
      </c>
      <c r="AM6" s="186">
        <v>5</v>
      </c>
      <c r="AN6" s="440" t="s">
        <v>1643</v>
      </c>
      <c r="AO6" s="262" t="s">
        <v>1644</v>
      </c>
      <c r="AP6" s="260" t="s">
        <v>1665</v>
      </c>
    </row>
    <row r="7" spans="2:43" x14ac:dyDescent="0.35">
      <c r="B7" s="480" t="s">
        <v>148</v>
      </c>
      <c r="C7" s="116">
        <v>3</v>
      </c>
      <c r="D7" s="110">
        <f>VLOOKUP(C7,Rankings!$A$2:$AN$129, 40, FALSE)</f>
        <v>45</v>
      </c>
      <c r="E7" s="110">
        <f>MATCH(C7, Standings!$D$3:$D$18, 0)</f>
        <v>6</v>
      </c>
      <c r="F7" s="116" t="s">
        <v>138</v>
      </c>
      <c r="G7" s="116">
        <v>14</v>
      </c>
      <c r="H7" s="110">
        <f>VLOOKUP(G7,Rankings!$A$2:$AN$129, 40, FALSE)</f>
        <v>56</v>
      </c>
      <c r="I7" s="483">
        <f>MATCH(G7, Standings!$D$3:$D$18, 0)</f>
        <v>7</v>
      </c>
      <c r="J7" s="97"/>
      <c r="K7" s="480" t="s">
        <v>119</v>
      </c>
      <c r="L7" s="116">
        <v>33</v>
      </c>
      <c r="M7" s="110">
        <f>VLOOKUP(L7,Rankings!$A$2:$AN$129, 40, FALSE)</f>
        <v>124</v>
      </c>
      <c r="N7" s="110">
        <f>MATCH(L7, Standings!$N$3:$N$18, 0)</f>
        <v>16</v>
      </c>
      <c r="O7" s="116" t="s">
        <v>110</v>
      </c>
      <c r="P7" s="116">
        <v>42</v>
      </c>
      <c r="Q7" s="110">
        <f>VLOOKUP(P7,Rankings!$A$2:$AN$129, 40, FALSE)</f>
        <v>2</v>
      </c>
      <c r="R7" s="483">
        <f>MATCH(P7, Standings!$N$3:$N$18, 0)</f>
        <v>1</v>
      </c>
      <c r="S7" s="97"/>
      <c r="T7" s="480" t="s">
        <v>84</v>
      </c>
      <c r="U7" s="116">
        <v>68</v>
      </c>
      <c r="V7" s="110">
        <f>VLOOKUP(U7,Rankings!$A$2:$AN$129, 40, FALSE)</f>
        <v>93</v>
      </c>
      <c r="W7" s="110">
        <f>MATCH(U7, Standings!$X$3:$X$18, 0)</f>
        <v>10</v>
      </c>
      <c r="X7" s="116" t="s">
        <v>78</v>
      </c>
      <c r="Y7" s="116">
        <v>75</v>
      </c>
      <c r="Z7" s="110">
        <f>VLOOKUP(Y7,Rankings!$A$2:$AN$129, 40, FALSE)</f>
        <v>54</v>
      </c>
      <c r="AA7" s="483">
        <f>MATCH(Y7, Standings!$X$3:$X$18, 0)</f>
        <v>6</v>
      </c>
      <c r="AB7" s="97"/>
      <c r="AC7" s="480" t="s">
        <v>55</v>
      </c>
      <c r="AD7" s="116">
        <v>98</v>
      </c>
      <c r="AE7" s="110">
        <f>VLOOKUP(AD7,Rankings!$A$2:$AN$129, 40, FALSE)</f>
        <v>86</v>
      </c>
      <c r="AF7" s="110">
        <f>MATCH(AD7, Standings!$AH$3:$AH$18, 0)</f>
        <v>11</v>
      </c>
      <c r="AG7" s="116" t="s">
        <v>48</v>
      </c>
      <c r="AH7" s="116">
        <v>105</v>
      </c>
      <c r="AI7" s="110">
        <f>VLOOKUP(AH7,Rankings!$A$2:$AN$129, 40, FALSE)</f>
        <v>80</v>
      </c>
      <c r="AJ7" s="483">
        <f>MATCH(AH7, Standings!$AH$3:$AH$18, 0)</f>
        <v>8</v>
      </c>
      <c r="AL7" s="186">
        <v>7</v>
      </c>
      <c r="AM7" s="186">
        <v>6</v>
      </c>
      <c r="AN7" s="440" t="s">
        <v>1645</v>
      </c>
      <c r="AO7" s="445" t="s">
        <v>1646</v>
      </c>
      <c r="AP7" s="134" t="s">
        <v>1639</v>
      </c>
      <c r="AQ7" s="171"/>
    </row>
    <row r="8" spans="2:43" x14ac:dyDescent="0.35">
      <c r="B8" s="381" t="s">
        <v>422</v>
      </c>
      <c r="C8" s="108"/>
      <c r="D8" s="108"/>
      <c r="E8" s="107"/>
      <c r="F8" s="108" t="s">
        <v>423</v>
      </c>
      <c r="G8" s="108"/>
      <c r="H8" s="108"/>
      <c r="I8" s="484"/>
      <c r="J8" s="26"/>
      <c r="K8" s="381" t="s">
        <v>424</v>
      </c>
      <c r="L8" s="108"/>
      <c r="M8" s="108"/>
      <c r="N8" s="107"/>
      <c r="O8" s="108" t="s">
        <v>425</v>
      </c>
      <c r="P8" s="108"/>
      <c r="Q8" s="108"/>
      <c r="R8" s="484"/>
      <c r="S8" s="26"/>
      <c r="T8" s="381" t="s">
        <v>426</v>
      </c>
      <c r="U8" s="108"/>
      <c r="V8" s="108"/>
      <c r="W8" s="110"/>
      <c r="X8" s="108" t="s">
        <v>427</v>
      </c>
      <c r="Y8" s="108"/>
      <c r="Z8" s="108"/>
      <c r="AA8" s="483"/>
      <c r="AB8" s="26"/>
      <c r="AC8" s="381" t="s">
        <v>428</v>
      </c>
      <c r="AD8" s="108"/>
      <c r="AE8" s="108"/>
      <c r="AF8" s="110"/>
      <c r="AG8" s="108" t="s">
        <v>429</v>
      </c>
      <c r="AH8" s="116"/>
      <c r="AI8" s="108"/>
      <c r="AJ8" s="483"/>
      <c r="AL8" s="186">
        <v>6</v>
      </c>
      <c r="AM8" s="186">
        <v>7</v>
      </c>
      <c r="AN8" s="440" t="s">
        <v>1647</v>
      </c>
      <c r="AO8" s="262" t="s">
        <v>1648</v>
      </c>
      <c r="AP8" s="261" t="s">
        <v>1640</v>
      </c>
    </row>
    <row r="9" spans="2:43" x14ac:dyDescent="0.35">
      <c r="B9" s="480" t="s">
        <v>146</v>
      </c>
      <c r="C9" s="116">
        <v>5</v>
      </c>
      <c r="D9" s="110">
        <f>VLOOKUP(C9,Rankings!$A$2:$AN$129, 40, FALSE)</f>
        <v>74</v>
      </c>
      <c r="E9" s="110">
        <f>MATCH(C9, Standings!$D$3:$D$18, 0)</f>
        <v>9</v>
      </c>
      <c r="F9" s="116" t="s">
        <v>142</v>
      </c>
      <c r="G9" s="116">
        <v>9</v>
      </c>
      <c r="H9" s="110">
        <f>VLOOKUP(G9,Rankings!$A$2:$AN$129, 40, FALSE)</f>
        <v>103</v>
      </c>
      <c r="I9" s="483">
        <f>MATCH(G9, Standings!$D$3:$D$18, 0)</f>
        <v>15</v>
      </c>
      <c r="J9" s="97"/>
      <c r="K9" s="480" t="s">
        <v>114</v>
      </c>
      <c r="L9" s="116">
        <v>38</v>
      </c>
      <c r="M9" s="110">
        <f>VLOOKUP(L9,Rankings!$A$2:$AN$129, 40, FALSE)</f>
        <v>21</v>
      </c>
      <c r="N9" s="110">
        <f>MATCH(L9, Standings!$N$3:$N$18, 0)</f>
        <v>3</v>
      </c>
      <c r="O9" s="116" t="s">
        <v>106</v>
      </c>
      <c r="P9" s="116">
        <v>46</v>
      </c>
      <c r="Q9" s="110">
        <f>VLOOKUP(P9,Rankings!$A$2:$AN$129, 40, FALSE)</f>
        <v>78</v>
      </c>
      <c r="R9" s="483">
        <f>MATCH(P9, Standings!$N$3:$N$18, 0)</f>
        <v>11</v>
      </c>
      <c r="S9" s="97"/>
      <c r="T9" s="480" t="s">
        <v>81</v>
      </c>
      <c r="U9" s="116">
        <v>71</v>
      </c>
      <c r="V9" s="110">
        <f>VLOOKUP(U9,Rankings!$A$2:$AN$129, 40, FALSE)</f>
        <v>82</v>
      </c>
      <c r="W9" s="110">
        <f>MATCH(U9, Standings!$X$3:$X$18, 0)</f>
        <v>11</v>
      </c>
      <c r="X9" s="116" t="s">
        <v>75</v>
      </c>
      <c r="Y9" s="116">
        <v>78</v>
      </c>
      <c r="Z9" s="110">
        <f>VLOOKUP(Y9,Rankings!$A$2:$AN$129, 40, FALSE)</f>
        <v>95</v>
      </c>
      <c r="AA9" s="483">
        <f>MATCH(Y9, Standings!$X$3:$X$18, 0)</f>
        <v>12</v>
      </c>
      <c r="AB9" s="97"/>
      <c r="AC9" s="480" t="s">
        <v>52</v>
      </c>
      <c r="AD9" s="116">
        <v>101</v>
      </c>
      <c r="AE9" s="110">
        <f>VLOOKUP(AD9,Rankings!$A$2:$AN$129, 40, FALSE)</f>
        <v>127</v>
      </c>
      <c r="AF9" s="110">
        <f>MATCH(AD9, Standings!$AH$3:$AH$18, 0)</f>
        <v>16</v>
      </c>
      <c r="AG9" s="116" t="s">
        <v>42</v>
      </c>
      <c r="AH9" s="116">
        <v>111</v>
      </c>
      <c r="AI9" s="110">
        <f>VLOOKUP(AH9,Rankings!$A$2:$AN$129, 40, FALSE)</f>
        <v>44</v>
      </c>
      <c r="AJ9" s="483">
        <f>MATCH(AH9, Standings!$AH$3:$AH$18, 0)</f>
        <v>6</v>
      </c>
      <c r="AL9" s="186">
        <v>5</v>
      </c>
      <c r="AM9" s="186">
        <v>8</v>
      </c>
      <c r="AN9" s="440" t="s">
        <v>1649</v>
      </c>
      <c r="AO9" s="440" t="s">
        <v>1650</v>
      </c>
      <c r="AQ9" s="171"/>
    </row>
    <row r="10" spans="2:43" x14ac:dyDescent="0.35">
      <c r="B10" s="480" t="s">
        <v>143</v>
      </c>
      <c r="C10" s="116">
        <v>8</v>
      </c>
      <c r="D10" s="110">
        <f>VLOOKUP(C10,Rankings!$A$2:$AN$129, 40, FALSE)</f>
        <v>83</v>
      </c>
      <c r="E10" s="110">
        <f>MATCH(C10, Standings!$D$3:$D$18, 0)</f>
        <v>11</v>
      </c>
      <c r="F10" s="116" t="s">
        <v>139</v>
      </c>
      <c r="G10" s="116">
        <v>12</v>
      </c>
      <c r="H10" s="110">
        <f>VLOOKUP(G10,Rankings!$A$2:$AN$129, 40, FALSE)</f>
        <v>50</v>
      </c>
      <c r="I10" s="483">
        <f>MATCH(G10, Standings!$D$3:$D$18, 0)</f>
        <v>8</v>
      </c>
      <c r="J10" s="97"/>
      <c r="K10" s="480" t="s">
        <v>113</v>
      </c>
      <c r="L10" s="116">
        <v>39</v>
      </c>
      <c r="M10" s="110">
        <f>VLOOKUP(L10,Rankings!$A$2:$AN$129, 40, FALSE)</f>
        <v>81</v>
      </c>
      <c r="N10" s="110">
        <f>MATCH(L10, Standings!$N$3:$N$18, 0)</f>
        <v>9</v>
      </c>
      <c r="O10" s="116" t="s">
        <v>105</v>
      </c>
      <c r="P10" s="116">
        <v>47</v>
      </c>
      <c r="Q10" s="110">
        <f>VLOOKUP(P10,Rankings!$A$2:$AN$129, 40, FALSE)</f>
        <v>58</v>
      </c>
      <c r="R10" s="483">
        <f>MATCH(P10, Standings!$N$3:$N$18, 0)</f>
        <v>6</v>
      </c>
      <c r="S10" s="97"/>
      <c r="T10" s="480" t="s">
        <v>12</v>
      </c>
      <c r="U10" s="116">
        <v>72</v>
      </c>
      <c r="V10" s="110">
        <f>VLOOKUP(U10,Rankings!$A$2:$AN$129, 40, FALSE)</f>
        <v>1</v>
      </c>
      <c r="W10" s="110">
        <f>MATCH(U10, Standings!$X$3:$X$18, 0)</f>
        <v>2</v>
      </c>
      <c r="X10" s="116" t="s">
        <v>74</v>
      </c>
      <c r="Y10" s="116">
        <v>79</v>
      </c>
      <c r="Z10" s="110">
        <f>VLOOKUP(Y10,Rankings!$A$2:$AN$129, 40, FALSE)</f>
        <v>36</v>
      </c>
      <c r="AA10" s="483">
        <f>MATCH(Y10, Standings!$X$3:$X$18, 0)</f>
        <v>8</v>
      </c>
      <c r="AB10" s="97"/>
      <c r="AC10" s="480" t="s">
        <v>51</v>
      </c>
      <c r="AD10" s="116">
        <v>102</v>
      </c>
      <c r="AE10" s="110">
        <f>VLOOKUP(AD10,Rankings!$A$2:$AN$129, 40, FALSE)</f>
        <v>106</v>
      </c>
      <c r="AF10" s="110">
        <f>MATCH(AD10, Standings!$AH$3:$AH$18, 0)</f>
        <v>12</v>
      </c>
      <c r="AG10" s="116" t="s">
        <v>43</v>
      </c>
      <c r="AH10" s="116">
        <v>110</v>
      </c>
      <c r="AI10" s="110">
        <f>VLOOKUP(AH10,Rankings!$A$2:$AN$129, 40, FALSE)</f>
        <v>115</v>
      </c>
      <c r="AJ10" s="483">
        <f>MATCH(AH10, Standings!$AH$3:$AH$18, 0)</f>
        <v>14</v>
      </c>
      <c r="AL10" s="186">
        <v>5</v>
      </c>
      <c r="AM10" s="186">
        <v>9</v>
      </c>
      <c r="AN10" s="440" t="s">
        <v>1651</v>
      </c>
      <c r="AO10" s="445" t="s">
        <v>1652</v>
      </c>
      <c r="AP10" s="260" t="s">
        <v>1666</v>
      </c>
    </row>
    <row r="11" spans="2:43" x14ac:dyDescent="0.35">
      <c r="B11" s="480" t="s">
        <v>144</v>
      </c>
      <c r="C11" s="116">
        <v>7</v>
      </c>
      <c r="D11" s="110">
        <f>VLOOKUP(C11,Rankings!$A$2:$AN$129, 40, FALSE)</f>
        <v>75</v>
      </c>
      <c r="E11" s="110">
        <f>MATCH(C11, Standings!$D$3:$D$18, 0)</f>
        <v>12</v>
      </c>
      <c r="F11" s="116" t="s">
        <v>140</v>
      </c>
      <c r="G11" s="116">
        <v>11</v>
      </c>
      <c r="H11" s="110">
        <f>VLOOKUP(G11,Rankings!$A$2:$AN$129, 40, FALSE)</f>
        <v>19</v>
      </c>
      <c r="I11" s="483">
        <f>MATCH(G11, Standings!$D$3:$D$18, 0)</f>
        <v>2</v>
      </c>
      <c r="J11" s="97"/>
      <c r="K11" s="480" t="s">
        <v>115</v>
      </c>
      <c r="L11" s="116">
        <v>37</v>
      </c>
      <c r="M11" s="110">
        <f>VLOOKUP(L11,Rankings!$A$2:$AN$129, 40, FALSE)</f>
        <v>118</v>
      </c>
      <c r="N11" s="110">
        <f>MATCH(L11, Standings!$N$3:$N$18, 0)</f>
        <v>15</v>
      </c>
      <c r="O11" s="116" t="s">
        <v>107</v>
      </c>
      <c r="P11" s="116">
        <v>45</v>
      </c>
      <c r="Q11" s="110">
        <f>VLOOKUP(P11,Rankings!$A$2:$AN$129, 40, FALSE)</f>
        <v>117</v>
      </c>
      <c r="R11" s="483">
        <f>MATCH(P11, Standings!$N$3:$N$18, 0)</f>
        <v>14</v>
      </c>
      <c r="S11" s="97"/>
      <c r="T11" s="480" t="s">
        <v>82</v>
      </c>
      <c r="U11" s="116">
        <v>70</v>
      </c>
      <c r="V11" s="110">
        <f>VLOOKUP(U11,Rankings!$A$2:$AN$129, 40, FALSE)</f>
        <v>15</v>
      </c>
      <c r="W11" s="110">
        <f>MATCH(U11, Standings!$X$3:$X$18, 0)</f>
        <v>3</v>
      </c>
      <c r="X11" s="116" t="s">
        <v>73</v>
      </c>
      <c r="Y11" s="116">
        <v>80</v>
      </c>
      <c r="Z11" s="110">
        <f>VLOOKUP(Y11,Rankings!$A$2:$AN$129, 40, FALSE)</f>
        <v>61</v>
      </c>
      <c r="AA11" s="483">
        <f>MATCH(Y11, Standings!$X$3:$X$18, 0)</f>
        <v>9</v>
      </c>
      <c r="AB11" s="97"/>
      <c r="AC11" s="480" t="s">
        <v>50</v>
      </c>
      <c r="AD11" s="116">
        <v>103</v>
      </c>
      <c r="AE11" s="110">
        <f>VLOOKUP(AD11,Rankings!$A$2:$AN$129, 40, FALSE)</f>
        <v>22</v>
      </c>
      <c r="AF11" s="110">
        <f>MATCH(AD11, Standings!$AH$3:$AH$18, 0)</f>
        <v>3</v>
      </c>
      <c r="AG11" s="116" t="s">
        <v>41</v>
      </c>
      <c r="AH11" s="116">
        <v>112</v>
      </c>
      <c r="AI11" s="110">
        <f>VLOOKUP(AH11,Rankings!$A$2:$AN$129, 40, FALSE)</f>
        <v>90</v>
      </c>
      <c r="AJ11" s="483">
        <f>MATCH(AH11, Standings!$AH$3:$AH$18, 0)</f>
        <v>9</v>
      </c>
      <c r="AL11" s="186">
        <v>4</v>
      </c>
      <c r="AM11" s="186">
        <v>10</v>
      </c>
      <c r="AN11" s="440" t="s">
        <v>1653</v>
      </c>
      <c r="AO11" s="262" t="s">
        <v>1654</v>
      </c>
      <c r="AP11" s="260" t="s">
        <v>1667</v>
      </c>
      <c r="AQ11" s="171"/>
    </row>
    <row r="12" spans="2:43" ht="15" thickBot="1" x14ac:dyDescent="0.4">
      <c r="B12" s="481" t="s">
        <v>145</v>
      </c>
      <c r="C12" s="482">
        <v>6</v>
      </c>
      <c r="D12" s="485">
        <f>VLOOKUP(C12,Rankings!$A$2:$AN$129, 40, FALSE)</f>
        <v>100</v>
      </c>
      <c r="E12" s="485">
        <f>MATCH(C12, Standings!$D$3:$D$18, 0)</f>
        <v>16</v>
      </c>
      <c r="F12" s="482" t="s">
        <v>141</v>
      </c>
      <c r="G12" s="482">
        <v>10</v>
      </c>
      <c r="H12" s="485">
        <f>VLOOKUP(G12,Rankings!$A$2:$AN$129, 40, FALSE)</f>
        <v>96</v>
      </c>
      <c r="I12" s="486">
        <f>MATCH(G12, Standings!$D$3:$D$18, 0)</f>
        <v>14</v>
      </c>
      <c r="J12" s="97"/>
      <c r="K12" s="481" t="s">
        <v>112</v>
      </c>
      <c r="L12" s="482">
        <v>40</v>
      </c>
      <c r="M12" s="485">
        <f>VLOOKUP(L12,Rankings!$A$2:$AN$129, 40, FALSE)</f>
        <v>43</v>
      </c>
      <c r="N12" s="485">
        <f>MATCH(L12, Standings!$N$3:$N$18, 0)</f>
        <v>5</v>
      </c>
      <c r="O12" s="482" t="s">
        <v>104</v>
      </c>
      <c r="P12" s="482">
        <v>48</v>
      </c>
      <c r="Q12" s="485">
        <f>VLOOKUP(P12,Rankings!$A$2:$AN$129, 40, FALSE)</f>
        <v>3</v>
      </c>
      <c r="R12" s="486">
        <f>MATCH(P12, Standings!$N$3:$N$18, 0)</f>
        <v>2</v>
      </c>
      <c r="S12" s="97"/>
      <c r="T12" s="481" t="s">
        <v>83</v>
      </c>
      <c r="U12" s="482">
        <v>69</v>
      </c>
      <c r="V12" s="485">
        <f>VLOOKUP(U12,Rankings!$A$2:$AN$129, 40, FALSE)</f>
        <v>113</v>
      </c>
      <c r="W12" s="485">
        <f>MATCH(U12, Standings!$X$3:$X$18, 0)</f>
        <v>16</v>
      </c>
      <c r="X12" s="482" t="s">
        <v>76</v>
      </c>
      <c r="Y12" s="482">
        <v>77</v>
      </c>
      <c r="Z12" s="485">
        <f>VLOOKUP(Y12,Rankings!$A$2:$AN$129, 40, FALSE)</f>
        <v>13</v>
      </c>
      <c r="AA12" s="486">
        <f>MATCH(Y12, Standings!$X$3:$X$18, 0)</f>
        <v>1</v>
      </c>
      <c r="AB12" s="97"/>
      <c r="AC12" s="481" t="s">
        <v>49</v>
      </c>
      <c r="AD12" s="482">
        <v>104</v>
      </c>
      <c r="AE12" s="485">
        <f>VLOOKUP(AD12,Rankings!$A$2:$AN$129, 40, FALSE)</f>
        <v>14</v>
      </c>
      <c r="AF12" s="485">
        <f>MATCH(AD12, Standings!$AH$3:$AH$18, 0)</f>
        <v>2</v>
      </c>
      <c r="AG12" s="482" t="s">
        <v>44</v>
      </c>
      <c r="AH12" s="482">
        <v>109</v>
      </c>
      <c r="AI12" s="485">
        <f>VLOOKUP(AH12,Rankings!$A$2:$AN$129, 40, FALSE)</f>
        <v>10</v>
      </c>
      <c r="AJ12" s="486">
        <f>MATCH(AH12, Standings!$AH$3:$AH$18, 0)</f>
        <v>1</v>
      </c>
      <c r="AL12" s="186">
        <v>3</v>
      </c>
      <c r="AM12" s="186">
        <v>11</v>
      </c>
      <c r="AN12" s="440" t="s">
        <v>1655</v>
      </c>
      <c r="AO12" s="262" t="s">
        <v>5313</v>
      </c>
      <c r="AP12" s="261" t="s">
        <v>1640</v>
      </c>
      <c r="AQ12" s="97"/>
    </row>
    <row r="13" spans="2:43" ht="15" thickBot="1" x14ac:dyDescent="0.4">
      <c r="H13" s="641">
        <f>AVERAGE(D16:D24,H16:H24)</f>
        <v>68.75</v>
      </c>
      <c r="I13" s="641"/>
      <c r="J13" s="91">
        <f>AO44</f>
        <v>8</v>
      </c>
      <c r="N13" s="28"/>
      <c r="Q13" s="642">
        <f>AVERAGE(M16:M24,Q16:Q24)</f>
        <v>57.4375</v>
      </c>
      <c r="R13" s="642"/>
      <c r="S13" s="91">
        <f>AO46</f>
        <v>1</v>
      </c>
      <c r="W13" s="28"/>
      <c r="X13" s="134"/>
      <c r="Z13" s="642">
        <f>AVERAGE(V16:V24,Z16:Z24)</f>
        <v>61.0625</v>
      </c>
      <c r="AA13" s="642"/>
      <c r="AB13" s="91">
        <f>AO48</f>
        <v>2</v>
      </c>
      <c r="AI13" s="642">
        <f>AVERAGE(AE16:AE24,AI16:AI24)</f>
        <v>68.1875</v>
      </c>
      <c r="AJ13" s="642"/>
      <c r="AK13">
        <f>AO50</f>
        <v>6</v>
      </c>
      <c r="AL13" s="186">
        <v>2</v>
      </c>
      <c r="AM13" s="186">
        <v>12</v>
      </c>
      <c r="AN13" s="440" t="s">
        <v>1656</v>
      </c>
      <c r="AO13" s="445" t="s">
        <v>5314</v>
      </c>
      <c r="AP13" s="261" t="s">
        <v>1640</v>
      </c>
      <c r="AQ13" s="171"/>
    </row>
    <row r="14" spans="2:43" x14ac:dyDescent="0.35">
      <c r="B14" s="189" t="s">
        <v>359</v>
      </c>
      <c r="C14" s="178"/>
      <c r="D14" s="178"/>
      <c r="E14" s="178"/>
      <c r="F14" s="167"/>
      <c r="G14" s="178"/>
      <c r="H14" s="178"/>
      <c r="I14" s="179"/>
      <c r="K14" s="180" t="s">
        <v>360</v>
      </c>
      <c r="L14" s="178"/>
      <c r="M14" s="178"/>
      <c r="N14" s="181"/>
      <c r="O14" s="167"/>
      <c r="P14" s="178"/>
      <c r="Q14" s="178"/>
      <c r="R14" s="179"/>
      <c r="T14" s="182" t="s">
        <v>361</v>
      </c>
      <c r="U14" s="178"/>
      <c r="V14" s="178"/>
      <c r="W14" s="181"/>
      <c r="X14" s="167"/>
      <c r="Y14" s="178"/>
      <c r="Z14" s="178"/>
      <c r="AA14" s="179"/>
      <c r="AC14" s="188" t="s">
        <v>401</v>
      </c>
      <c r="AD14" s="178"/>
      <c r="AE14" s="178"/>
      <c r="AF14" s="181"/>
      <c r="AG14" s="167"/>
      <c r="AH14" s="178"/>
      <c r="AI14" s="178"/>
      <c r="AJ14" s="179"/>
      <c r="AL14" s="186">
        <v>1</v>
      </c>
      <c r="AM14" s="186">
        <v>13</v>
      </c>
      <c r="AN14" s="440" t="s">
        <v>1657</v>
      </c>
      <c r="AO14" s="445" t="s">
        <v>1658</v>
      </c>
      <c r="AP14" s="261" t="s">
        <v>1640</v>
      </c>
      <c r="AQ14" s="171"/>
    </row>
    <row r="15" spans="2:43" x14ac:dyDescent="0.35">
      <c r="B15" s="172" t="s">
        <v>433</v>
      </c>
      <c r="C15" s="173"/>
      <c r="D15" s="173"/>
      <c r="E15" s="173"/>
      <c r="F15" s="173" t="s">
        <v>434</v>
      </c>
      <c r="G15" s="173"/>
      <c r="H15" s="173"/>
      <c r="I15" s="177"/>
      <c r="J15" s="171"/>
      <c r="K15" s="172" t="s">
        <v>435</v>
      </c>
      <c r="L15" s="173"/>
      <c r="M15" s="173"/>
      <c r="N15" s="175"/>
      <c r="O15" s="173" t="s">
        <v>436</v>
      </c>
      <c r="P15" s="173"/>
      <c r="Q15" s="173"/>
      <c r="R15" s="177"/>
      <c r="S15" s="171"/>
      <c r="T15" s="172" t="s">
        <v>437</v>
      </c>
      <c r="U15" s="173"/>
      <c r="V15" s="173"/>
      <c r="W15" s="175"/>
      <c r="X15" s="173" t="s">
        <v>438</v>
      </c>
      <c r="Y15" s="173"/>
      <c r="Z15" s="173"/>
      <c r="AA15" s="177"/>
      <c r="AC15" s="172" t="s">
        <v>482</v>
      </c>
      <c r="AD15" s="173"/>
      <c r="AE15" s="173"/>
      <c r="AF15" s="175"/>
      <c r="AG15" s="173" t="s">
        <v>484</v>
      </c>
      <c r="AH15" s="173"/>
      <c r="AI15" s="173"/>
      <c r="AJ15" s="177"/>
      <c r="AL15" s="186">
        <v>0</v>
      </c>
      <c r="AM15" s="186">
        <v>14</v>
      </c>
      <c r="AN15" s="440" t="s">
        <v>1657</v>
      </c>
      <c r="AO15" s="445" t="s">
        <v>1658</v>
      </c>
      <c r="AP15" s="97" t="s">
        <v>455</v>
      </c>
      <c r="AQ15" s="171"/>
    </row>
    <row r="16" spans="2:43" x14ac:dyDescent="0.35">
      <c r="B16" s="480" t="s">
        <v>134</v>
      </c>
      <c r="C16" s="116">
        <v>18</v>
      </c>
      <c r="D16" s="110">
        <f>VLOOKUP(C16,Rankings!$A$2:$AN$129, 40, FALSE)</f>
        <v>91</v>
      </c>
      <c r="E16" s="110">
        <f>MATCH(C16, Standings!$D$21:$D$36, 0)</f>
        <v>10</v>
      </c>
      <c r="F16" s="116" t="s">
        <v>126</v>
      </c>
      <c r="G16" s="116">
        <v>26</v>
      </c>
      <c r="H16" s="110">
        <f>VLOOKUP(G16,Rankings!$A$2:$AN$129, 40, FALSE)</f>
        <v>102</v>
      </c>
      <c r="I16" s="483">
        <f>MATCH(G16, Standings!$D$21:$D$36, 0)</f>
        <v>14</v>
      </c>
      <c r="J16" s="97"/>
      <c r="K16" s="480" t="s">
        <v>102</v>
      </c>
      <c r="L16" s="116">
        <v>50</v>
      </c>
      <c r="M16" s="110">
        <f>VLOOKUP(L16,Rankings!$A$2:$AN$129, 40, FALSE)</f>
        <v>128</v>
      </c>
      <c r="N16" s="110">
        <f>MATCH(L16, Standings!$N$21:$N$36, 0)</f>
        <v>16</v>
      </c>
      <c r="O16" s="116" t="s">
        <v>92</v>
      </c>
      <c r="P16" s="116">
        <v>60</v>
      </c>
      <c r="Q16" s="110">
        <f>VLOOKUP(P16,Rankings!$A$2:$AN$129, 40, FALSE)</f>
        <v>62</v>
      </c>
      <c r="R16" s="483">
        <f>MATCH(P16, Standings!$N$21:$N$36, 0)</f>
        <v>9</v>
      </c>
      <c r="S16" s="97"/>
      <c r="T16" s="480" t="s">
        <v>71</v>
      </c>
      <c r="U16" s="116">
        <v>82</v>
      </c>
      <c r="V16" s="110">
        <f>VLOOKUP(U16,Rankings!$A$2:$AN$129, 40, FALSE)</f>
        <v>33</v>
      </c>
      <c r="W16" s="110">
        <f>MATCH(U16, Standings!$X$21:$X$36, 0)</f>
        <v>5</v>
      </c>
      <c r="X16" s="116" t="s">
        <v>61</v>
      </c>
      <c r="Y16" s="116">
        <v>92</v>
      </c>
      <c r="Z16" s="110">
        <f>VLOOKUP(Y16,Rankings!$A$2:$AN$129, 40, FALSE)</f>
        <v>52</v>
      </c>
      <c r="AA16" s="483">
        <f>MATCH(Y16, Standings!$X$21:$X$36, 0)</f>
        <v>8</v>
      </c>
      <c r="AB16" s="97"/>
      <c r="AC16" s="480" t="s">
        <v>332</v>
      </c>
      <c r="AD16" s="116">
        <v>115</v>
      </c>
      <c r="AE16" s="110">
        <f>VLOOKUP(AD16,Rankings!$A$2:$AN$129, 40, FALSE)</f>
        <v>49</v>
      </c>
      <c r="AF16" s="110">
        <f>MATCH(AD16, Standings!$AH$21:$AH$36, 0)</f>
        <v>6</v>
      </c>
      <c r="AG16" s="116" t="s">
        <v>340</v>
      </c>
      <c r="AH16" s="116">
        <v>123</v>
      </c>
      <c r="AI16" s="110">
        <f>VLOOKUP(AH16,Rankings!$A$2:$AN$129, 40, FALSE)</f>
        <v>122</v>
      </c>
      <c r="AJ16" s="483">
        <f>MATCH(AH16, Standings!$AH$21:$AH$36, 0)</f>
        <v>15</v>
      </c>
      <c r="AL16" s="186">
        <v>0</v>
      </c>
      <c r="AM16" s="186">
        <v>15</v>
      </c>
      <c r="AN16" s="440" t="s">
        <v>1659</v>
      </c>
      <c r="AO16" s="445" t="s">
        <v>1660</v>
      </c>
      <c r="AP16" s="511" t="s">
        <v>6885</v>
      </c>
      <c r="AQ16" s="171"/>
    </row>
    <row r="17" spans="2:43" x14ac:dyDescent="0.35">
      <c r="B17" s="480" t="s">
        <v>133</v>
      </c>
      <c r="C17" s="116">
        <v>19</v>
      </c>
      <c r="D17" s="110">
        <f>VLOOKUP(C17,Rankings!$A$2:$AN$129, 40, FALSE)</f>
        <v>17</v>
      </c>
      <c r="E17" s="110">
        <f>MATCH(C17, Standings!$D$21:$D$36, 0)</f>
        <v>2</v>
      </c>
      <c r="F17" s="116" t="s">
        <v>125</v>
      </c>
      <c r="G17" s="116">
        <v>27</v>
      </c>
      <c r="H17" s="110">
        <f>VLOOKUP(G17,Rankings!$A$2:$AN$129, 40, FALSE)</f>
        <v>116</v>
      </c>
      <c r="I17" s="483">
        <f>MATCH(G17, Standings!$D$21:$D$36, 0)</f>
        <v>15</v>
      </c>
      <c r="J17" s="97"/>
      <c r="K17" s="480" t="s">
        <v>101</v>
      </c>
      <c r="L17" s="116">
        <v>51</v>
      </c>
      <c r="M17" s="110">
        <f>VLOOKUP(L17,Rankings!$A$2:$AN$129, 40, FALSE)</f>
        <v>46</v>
      </c>
      <c r="N17" s="110">
        <f>MATCH(L17, Standings!$N$21:$N$36, 0)</f>
        <v>11</v>
      </c>
      <c r="O17" s="116" t="s">
        <v>95</v>
      </c>
      <c r="P17" s="116">
        <v>57</v>
      </c>
      <c r="Q17" s="110">
        <f>VLOOKUP(P17,Rankings!$A$2:$AN$129, 40, FALSE)</f>
        <v>72</v>
      </c>
      <c r="R17" s="483">
        <f>MATCH(P17, Standings!$N$21:$N$36, 0)</f>
        <v>12</v>
      </c>
      <c r="S17" s="97"/>
      <c r="T17" s="480" t="s">
        <v>69</v>
      </c>
      <c r="U17" s="116">
        <v>84</v>
      </c>
      <c r="V17" s="110">
        <f>VLOOKUP(U17,Rankings!$A$2:$AN$129, 40, FALSE)</f>
        <v>126</v>
      </c>
      <c r="W17" s="110">
        <f>MATCH(U17, Standings!$X$21:$X$36, 0)</f>
        <v>16</v>
      </c>
      <c r="X17" s="116" t="s">
        <v>62</v>
      </c>
      <c r="Y17" s="116">
        <v>91</v>
      </c>
      <c r="Z17" s="110">
        <f>VLOOKUP(Y17,Rankings!$A$2:$AN$129, 40, FALSE)</f>
        <v>65</v>
      </c>
      <c r="AA17" s="483">
        <f>MATCH(Y17, Standings!$X$21:$X$36, 0)</f>
        <v>7</v>
      </c>
      <c r="AB17" s="97"/>
      <c r="AC17" s="480" t="s">
        <v>333</v>
      </c>
      <c r="AD17" s="116">
        <v>116</v>
      </c>
      <c r="AE17" s="110">
        <f>VLOOKUP(AD17,Rankings!$A$2:$AN$129, 40, FALSE)</f>
        <v>67</v>
      </c>
      <c r="AF17" s="110">
        <f>MATCH(AD17, Standings!$AH$21:$AH$36, 0)</f>
        <v>12</v>
      </c>
      <c r="AG17" s="116" t="s">
        <v>341</v>
      </c>
      <c r="AH17" s="116">
        <v>124</v>
      </c>
      <c r="AI17" s="110">
        <f>VLOOKUP(AH17,Rankings!$A$2:$AN$129, 40, FALSE)</f>
        <v>29</v>
      </c>
      <c r="AJ17" s="483">
        <f>MATCH(AH17, Standings!$AH$21:$AH$36, 0)</f>
        <v>5</v>
      </c>
      <c r="AL17" s="26">
        <v>0</v>
      </c>
      <c r="AM17" s="26">
        <v>16</v>
      </c>
      <c r="AN17" s="440" t="s">
        <v>1659</v>
      </c>
      <c r="AO17" s="445" t="s">
        <v>1660</v>
      </c>
      <c r="AP17" s="511" t="s">
        <v>6886</v>
      </c>
      <c r="AQ17" s="171"/>
    </row>
    <row r="18" spans="2:43" x14ac:dyDescent="0.35">
      <c r="B18" s="480" t="s">
        <v>135</v>
      </c>
      <c r="C18" s="116">
        <v>17</v>
      </c>
      <c r="D18" s="110">
        <f>VLOOKUP(C18,Rankings!$A$2:$AN$129, 40, FALSE)</f>
        <v>16</v>
      </c>
      <c r="E18" s="110">
        <f>MATCH(C18, Standings!$D$21:$D$36, 0)</f>
        <v>3</v>
      </c>
      <c r="F18" s="116" t="s">
        <v>124</v>
      </c>
      <c r="G18" s="116">
        <v>28</v>
      </c>
      <c r="H18" s="110">
        <f>VLOOKUP(G18,Rankings!$A$2:$AN$129, 40, FALSE)</f>
        <v>101</v>
      </c>
      <c r="I18" s="483">
        <f>MATCH(G18, Standings!$D$21:$D$36, 0)</f>
        <v>13</v>
      </c>
      <c r="J18" s="97"/>
      <c r="K18" s="480" t="s">
        <v>103</v>
      </c>
      <c r="L18" s="116">
        <v>49</v>
      </c>
      <c r="M18" s="110">
        <f>VLOOKUP(L18,Rankings!$A$2:$AN$129, 40, FALSE)</f>
        <v>23</v>
      </c>
      <c r="N18" s="110">
        <f>MATCH(L18, Standings!$N$21:$N$36, 0)</f>
        <v>2</v>
      </c>
      <c r="O18" s="116" t="s">
        <v>93</v>
      </c>
      <c r="P18" s="116">
        <v>59</v>
      </c>
      <c r="Q18" s="110">
        <f>VLOOKUP(P18,Rankings!$A$2:$AN$129, 40, FALSE)</f>
        <v>20</v>
      </c>
      <c r="R18" s="483">
        <f>MATCH(P18, Standings!$N$21:$N$36, 0)</f>
        <v>3</v>
      </c>
      <c r="S18" s="97"/>
      <c r="T18" s="480" t="s">
        <v>70</v>
      </c>
      <c r="U18" s="116">
        <v>83</v>
      </c>
      <c r="V18" s="110">
        <f>VLOOKUP(U18,Rankings!$A$2:$AN$129, 40, FALSE)</f>
        <v>70</v>
      </c>
      <c r="W18" s="110">
        <f>MATCH(U18, Standings!$X$21:$X$36, 0)</f>
        <v>12</v>
      </c>
      <c r="X18" s="116" t="s">
        <v>64</v>
      </c>
      <c r="Y18" s="116">
        <v>89</v>
      </c>
      <c r="Z18" s="110">
        <f>VLOOKUP(Y18,Rankings!$A$2:$AN$129, 40, FALSE)</f>
        <v>47</v>
      </c>
      <c r="AA18" s="483">
        <f>MATCH(Y18, Standings!$X$21:$X$36, 0)</f>
        <v>9</v>
      </c>
      <c r="AB18" s="97"/>
      <c r="AC18" s="480" t="s">
        <v>330</v>
      </c>
      <c r="AD18" s="116">
        <v>113</v>
      </c>
      <c r="AE18" s="110">
        <f>VLOOKUP(AD18,Rankings!$A$2:$AN$129, 40, FALSE)</f>
        <v>107</v>
      </c>
      <c r="AF18" s="110">
        <f>MATCH(AD18, Standings!$AH$21:$AH$36, 0)</f>
        <v>9</v>
      </c>
      <c r="AG18" s="116" t="s">
        <v>339</v>
      </c>
      <c r="AH18" s="116">
        <v>122</v>
      </c>
      <c r="AI18" s="110">
        <f>VLOOKUP(AH18,Rankings!$A$2:$AN$129, 40, FALSE)</f>
        <v>73</v>
      </c>
      <c r="AJ18" s="483">
        <f>MATCH(AH18, Standings!$AH$21:$AH$36, 0)</f>
        <v>11</v>
      </c>
      <c r="AL18" s="26">
        <v>0</v>
      </c>
      <c r="AM18" s="26">
        <v>17</v>
      </c>
      <c r="AN18" s="440" t="s">
        <v>1661</v>
      </c>
      <c r="AO18" s="445" t="s">
        <v>1662</v>
      </c>
      <c r="AP18" s="511" t="s">
        <v>6887</v>
      </c>
    </row>
    <row r="19" spans="2:43" x14ac:dyDescent="0.35">
      <c r="B19" s="480" t="s">
        <v>132</v>
      </c>
      <c r="C19" s="116">
        <v>20</v>
      </c>
      <c r="D19" s="110">
        <f>VLOOKUP(C19,Rankings!$A$2:$AN$129, 40, FALSE)</f>
        <v>114</v>
      </c>
      <c r="E19" s="110">
        <f>MATCH(C19, Standings!$D$21:$D$36, 0)</f>
        <v>12</v>
      </c>
      <c r="F19" s="116" t="s">
        <v>127</v>
      </c>
      <c r="G19" s="116">
        <v>25</v>
      </c>
      <c r="H19" s="110">
        <f>VLOOKUP(G19,Rankings!$A$2:$AN$129, 40, FALSE)</f>
        <v>18</v>
      </c>
      <c r="I19" s="483">
        <f>MATCH(G19, Standings!$D$21:$D$36, 0)</f>
        <v>1</v>
      </c>
      <c r="J19" s="97"/>
      <c r="K19" s="480" t="s">
        <v>100</v>
      </c>
      <c r="L19" s="116">
        <v>52</v>
      </c>
      <c r="M19" s="110">
        <f>VLOOKUP(L19,Rankings!$A$2:$AN$129, 40, FALSE)</f>
        <v>26</v>
      </c>
      <c r="N19" s="110">
        <f>MATCH(L19, Standings!$N$21:$N$36, 0)</f>
        <v>4</v>
      </c>
      <c r="O19" s="116" t="s">
        <v>94</v>
      </c>
      <c r="P19" s="116">
        <v>58</v>
      </c>
      <c r="Q19" s="110">
        <f>VLOOKUP(P19,Rankings!$A$2:$AN$129, 40, FALSE)</f>
        <v>7</v>
      </c>
      <c r="R19" s="483">
        <f>MATCH(P19, Standings!$N$21:$N$36, 0)</f>
        <v>1</v>
      </c>
      <c r="S19" s="97"/>
      <c r="T19" s="480" t="s">
        <v>72</v>
      </c>
      <c r="U19" s="116">
        <v>81</v>
      </c>
      <c r="V19" s="110">
        <f>VLOOKUP(U19,Rankings!$A$2:$AN$129, 40, FALSE)</f>
        <v>34</v>
      </c>
      <c r="W19" s="110">
        <f>MATCH(U19, Standings!$X$21:$X$36, 0)</f>
        <v>2</v>
      </c>
      <c r="X19" s="116" t="s">
        <v>63</v>
      </c>
      <c r="Y19" s="116">
        <v>90</v>
      </c>
      <c r="Z19" s="110">
        <f>VLOOKUP(Y19,Rankings!$A$2:$AN$129, 40, FALSE)</f>
        <v>76</v>
      </c>
      <c r="AA19" s="483">
        <f>MATCH(Y19, Standings!$X$21:$X$36, 0)</f>
        <v>11</v>
      </c>
      <c r="AB19" s="97"/>
      <c r="AC19" s="480" t="s">
        <v>331</v>
      </c>
      <c r="AD19" s="116">
        <v>114</v>
      </c>
      <c r="AE19" s="110">
        <f>VLOOKUP(AD19,Rankings!$A$2:$AN$129, 40, FALSE)</f>
        <v>12</v>
      </c>
      <c r="AF19" s="110">
        <f>MATCH(AD19, Standings!$AH$21:$AH$36, 0)</f>
        <v>3</v>
      </c>
      <c r="AG19" s="116" t="s">
        <v>338</v>
      </c>
      <c r="AH19" s="116">
        <v>121</v>
      </c>
      <c r="AI19" s="110">
        <f>VLOOKUP(AH19,Rankings!$A$2:$AN$129, 40, FALSE)</f>
        <v>32</v>
      </c>
      <c r="AJ19" s="483">
        <f>MATCH(AH19, Standings!$AH$21:$AH$36, 0)</f>
        <v>4</v>
      </c>
      <c r="AL19" s="26">
        <v>0</v>
      </c>
      <c r="AM19" s="26">
        <v>18</v>
      </c>
      <c r="AN19" s="440" t="s">
        <v>1661</v>
      </c>
      <c r="AO19" s="445" t="s">
        <v>1662</v>
      </c>
      <c r="AP19" s="511" t="s">
        <v>6888</v>
      </c>
    </row>
    <row r="20" spans="2:43" x14ac:dyDescent="0.35">
      <c r="B20" s="381" t="s">
        <v>439</v>
      </c>
      <c r="C20" s="108"/>
      <c r="D20" s="108"/>
      <c r="E20" s="107"/>
      <c r="F20" s="108" t="s">
        <v>440</v>
      </c>
      <c r="G20" s="108"/>
      <c r="H20" s="108"/>
      <c r="I20" s="484"/>
      <c r="J20" s="26"/>
      <c r="K20" s="381" t="s">
        <v>441</v>
      </c>
      <c r="L20" s="108"/>
      <c r="M20" s="108"/>
      <c r="N20" s="110"/>
      <c r="O20" s="108" t="s">
        <v>442</v>
      </c>
      <c r="P20" s="108"/>
      <c r="Q20" s="108"/>
      <c r="R20" s="483"/>
      <c r="S20" s="26"/>
      <c r="T20" s="381" t="s">
        <v>443</v>
      </c>
      <c r="U20" s="108"/>
      <c r="V20" s="108"/>
      <c r="W20" s="110"/>
      <c r="X20" s="108" t="s">
        <v>444</v>
      </c>
      <c r="Y20" s="108"/>
      <c r="Z20" s="108"/>
      <c r="AA20" s="483"/>
      <c r="AB20" s="97"/>
      <c r="AC20" s="381" t="s">
        <v>483</v>
      </c>
      <c r="AD20" s="108"/>
      <c r="AE20" s="108"/>
      <c r="AF20" s="110"/>
      <c r="AG20" s="108" t="s">
        <v>485</v>
      </c>
      <c r="AH20" s="108"/>
      <c r="AI20" s="108"/>
      <c r="AJ20" s="483"/>
      <c r="AL20" s="26">
        <v>0</v>
      </c>
      <c r="AM20" s="26">
        <v>19</v>
      </c>
      <c r="AN20" s="203" t="s">
        <v>1663</v>
      </c>
      <c r="AO20" s="262" t="s">
        <v>1385</v>
      </c>
      <c r="AP20" s="263" t="s">
        <v>6889</v>
      </c>
    </row>
    <row r="21" spans="2:43" x14ac:dyDescent="0.35">
      <c r="B21" s="490" t="s">
        <v>129</v>
      </c>
      <c r="C21" s="491">
        <v>23</v>
      </c>
      <c r="D21" s="176">
        <f>VLOOKUP(C21,Rankings!$A$2:$AN$129, 40, FALSE)</f>
        <v>25</v>
      </c>
      <c r="E21" s="176">
        <f>MATCH(C21, Standings!$D$21:$D$36, 0)</f>
        <v>4</v>
      </c>
      <c r="F21" s="491" t="s">
        <v>123</v>
      </c>
      <c r="G21" s="116">
        <v>29</v>
      </c>
      <c r="H21" s="110">
        <f>VLOOKUP(G21,Rankings!$A$2:$AN$129, 40, FALSE)</f>
        <v>99</v>
      </c>
      <c r="I21" s="483">
        <f>MATCH(G21, Standings!$D$21:$D$36, 0)</f>
        <v>11</v>
      </c>
      <c r="J21" s="97"/>
      <c r="K21" s="480" t="s">
        <v>98</v>
      </c>
      <c r="L21" s="116">
        <v>54</v>
      </c>
      <c r="M21" s="110">
        <f>VLOOKUP(L21,Rankings!$A$2:$AN$129, 40, FALSE)</f>
        <v>111</v>
      </c>
      <c r="N21" s="110">
        <f>MATCH(L21, Standings!$N$21:$N$36, 0)</f>
        <v>14</v>
      </c>
      <c r="O21" s="116" t="s">
        <v>91</v>
      </c>
      <c r="P21" s="116">
        <v>61</v>
      </c>
      <c r="Q21" s="110">
        <f>VLOOKUP(P21,Rankings!$A$2:$AN$129, 40, FALSE)</f>
        <v>85</v>
      </c>
      <c r="R21" s="483">
        <f>MATCH(P21, Standings!$N$21:$N$36, 0)</f>
        <v>13</v>
      </c>
      <c r="S21" s="97"/>
      <c r="T21" s="480" t="s">
        <v>68</v>
      </c>
      <c r="U21" s="116">
        <v>85</v>
      </c>
      <c r="V21" s="110">
        <f>VLOOKUP(U21,Rankings!$A$2:$AN$129, 40, FALSE)</f>
        <v>38</v>
      </c>
      <c r="W21" s="110">
        <f>MATCH(U21, Standings!$X$21:$X$36, 0)</f>
        <v>4</v>
      </c>
      <c r="X21" s="116" t="s">
        <v>59</v>
      </c>
      <c r="Y21" s="116">
        <v>94</v>
      </c>
      <c r="Z21" s="110">
        <f>VLOOKUP(Y21,Rankings!$A$2:$AN$129, 40, FALSE)</f>
        <v>28</v>
      </c>
      <c r="AA21" s="483">
        <f>MATCH(Y21, Standings!$X$21:$X$36, 0)</f>
        <v>3</v>
      </c>
      <c r="AB21" s="97"/>
      <c r="AC21" s="480" t="s">
        <v>334</v>
      </c>
      <c r="AD21" s="116">
        <v>117</v>
      </c>
      <c r="AE21" s="110">
        <f>VLOOKUP(AD21,Rankings!$A$2:$AN$129, 40, FALSE)</f>
        <v>8</v>
      </c>
      <c r="AF21" s="110">
        <f>MATCH(AD21, Standings!$AH$21:$AH$36, 0)</f>
        <v>1</v>
      </c>
      <c r="AG21" s="116" t="s">
        <v>343</v>
      </c>
      <c r="AH21" s="116">
        <v>126</v>
      </c>
      <c r="AI21" s="110">
        <f>VLOOKUP(AH21,Rankings!$A$2:$AN$129, 40, FALSE)</f>
        <v>112</v>
      </c>
      <c r="AJ21" s="483">
        <f>MATCH(AH21, Standings!$AH$21:$AH$36, 0)</f>
        <v>13</v>
      </c>
      <c r="AL21" s="26">
        <v>0</v>
      </c>
      <c r="AM21" s="26">
        <v>20</v>
      </c>
      <c r="AN21" s="203" t="s">
        <v>1663</v>
      </c>
      <c r="AO21" s="262" t="s">
        <v>1385</v>
      </c>
      <c r="AP21" s="537" t="s">
        <v>25</v>
      </c>
    </row>
    <row r="22" spans="2:43" x14ac:dyDescent="0.35">
      <c r="B22" s="490" t="s">
        <v>128</v>
      </c>
      <c r="C22" s="491">
        <v>24</v>
      </c>
      <c r="D22" s="176">
        <f>VLOOKUP(C22,Rankings!$A$2:$AN$129, 40, FALSE)</f>
        <v>77</v>
      </c>
      <c r="E22" s="176">
        <f>MATCH(C22, Standings!$D$21:$D$36, 0)</f>
        <v>8</v>
      </c>
      <c r="F22" s="491" t="s">
        <v>121</v>
      </c>
      <c r="G22" s="116">
        <v>31</v>
      </c>
      <c r="H22" s="110">
        <f>VLOOKUP(G22,Rankings!$A$2:$AN$129, 40, FALSE)</f>
        <v>55</v>
      </c>
      <c r="I22" s="483">
        <f>MATCH(G22, Standings!$D$21:$D$36, 0)</f>
        <v>6</v>
      </c>
      <c r="J22" s="97"/>
      <c r="K22" s="480" t="s">
        <v>99</v>
      </c>
      <c r="L22" s="116">
        <v>53</v>
      </c>
      <c r="M22" s="110">
        <f>VLOOKUP(L22,Rankings!$A$2:$AN$129, 40, FALSE)</f>
        <v>64</v>
      </c>
      <c r="N22" s="110">
        <f>MATCH(L22, Standings!$N$21:$N$36, 0)</f>
        <v>10</v>
      </c>
      <c r="O22" s="116" t="s">
        <v>88</v>
      </c>
      <c r="P22" s="116">
        <v>64</v>
      </c>
      <c r="Q22" s="110">
        <f>VLOOKUP(P22,Rankings!$A$2:$AN$129, 40, FALSE)</f>
        <v>105</v>
      </c>
      <c r="R22" s="483">
        <f>MATCH(P22, Standings!$N$21:$N$36, 0)</f>
        <v>15</v>
      </c>
      <c r="S22" s="97"/>
      <c r="T22" s="480" t="s">
        <v>67</v>
      </c>
      <c r="U22" s="116">
        <v>86</v>
      </c>
      <c r="V22" s="110">
        <f>VLOOKUP(U22,Rankings!$A$2:$AN$129, 40, FALSE)</f>
        <v>48</v>
      </c>
      <c r="W22" s="110">
        <f>MATCH(U22, Standings!$X$21:$X$36, 0)</f>
        <v>6</v>
      </c>
      <c r="X22" s="116" t="s">
        <v>57</v>
      </c>
      <c r="Y22" s="116">
        <v>96</v>
      </c>
      <c r="Z22" s="110">
        <f>VLOOKUP(Y22,Rankings!$A$2:$AN$129, 40, FALSE)</f>
        <v>94</v>
      </c>
      <c r="AA22" s="483">
        <f>MATCH(Y22, Standings!$X$21:$X$36, 0)</f>
        <v>14</v>
      </c>
      <c r="AB22" s="97"/>
      <c r="AC22" s="480" t="s">
        <v>335</v>
      </c>
      <c r="AD22" s="116">
        <v>118</v>
      </c>
      <c r="AE22" s="110">
        <f>VLOOKUP(AD22,Rankings!$A$2:$AN$129, 40, FALSE)</f>
        <v>121</v>
      </c>
      <c r="AF22" s="110">
        <f>MATCH(AD22, Standings!$AH$21:$AH$36, 0)</f>
        <v>14</v>
      </c>
      <c r="AG22" s="116" t="s">
        <v>344</v>
      </c>
      <c r="AH22" s="116">
        <v>127</v>
      </c>
      <c r="AI22" s="110">
        <f>VLOOKUP(AH22,Rankings!$A$2:$AN$129, 40, FALSE)</f>
        <v>97</v>
      </c>
      <c r="AJ22" s="483">
        <f>MATCH(AH22, Standings!$AH$21:$AH$36, 0)</f>
        <v>10</v>
      </c>
    </row>
    <row r="23" spans="2:43" x14ac:dyDescent="0.35">
      <c r="B23" s="490" t="s">
        <v>131</v>
      </c>
      <c r="C23" s="491">
        <v>21</v>
      </c>
      <c r="D23" s="176">
        <f>VLOOKUP(C23,Rankings!$A$2:$AN$129, 40, FALSE)</f>
        <v>66</v>
      </c>
      <c r="E23" s="176">
        <f>MATCH(C23, Standings!$D$21:$D$36, 0)</f>
        <v>9</v>
      </c>
      <c r="F23" s="491" t="s">
        <v>122</v>
      </c>
      <c r="G23" s="116">
        <v>30</v>
      </c>
      <c r="H23" s="110">
        <f>VLOOKUP(G23,Rankings!$A$2:$AN$129, 40, FALSE)</f>
        <v>53</v>
      </c>
      <c r="I23" s="483">
        <f>MATCH(G23, Standings!$D$21:$D$36, 0)</f>
        <v>5</v>
      </c>
      <c r="J23" s="97"/>
      <c r="K23" s="480" t="s">
        <v>96</v>
      </c>
      <c r="L23" s="116">
        <v>56</v>
      </c>
      <c r="M23" s="110">
        <f>VLOOKUP(L23,Rankings!$A$2:$AN$129, 40, FALSE)</f>
        <v>5</v>
      </c>
      <c r="N23" s="110">
        <f>MATCH(L23, Standings!$N$21:$N$36, 0)</f>
        <v>5</v>
      </c>
      <c r="O23" s="116" t="s">
        <v>90</v>
      </c>
      <c r="P23" s="116">
        <v>62</v>
      </c>
      <c r="Q23" s="110">
        <f>VLOOKUP(P23,Rankings!$A$2:$AN$129, 40, FALSE)</f>
        <v>37</v>
      </c>
      <c r="R23" s="483">
        <f>MATCH(P23, Standings!$N$21:$N$36, 0)</f>
        <v>6</v>
      </c>
      <c r="S23" s="97"/>
      <c r="T23" s="480" t="s">
        <v>66</v>
      </c>
      <c r="U23" s="116">
        <v>87</v>
      </c>
      <c r="V23" s="110">
        <f>VLOOKUP(U23,Rankings!$A$2:$AN$129, 40, FALSE)</f>
        <v>11</v>
      </c>
      <c r="W23" s="110">
        <f>MATCH(U23, Standings!$X$21:$X$36, 0)</f>
        <v>1</v>
      </c>
      <c r="X23" s="116" t="s">
        <v>58</v>
      </c>
      <c r="Y23" s="116">
        <v>95</v>
      </c>
      <c r="Z23" s="110">
        <f>VLOOKUP(Y23,Rankings!$A$2:$AN$129, 40, FALSE)</f>
        <v>119</v>
      </c>
      <c r="AA23" s="483">
        <f>MATCH(Y23, Standings!$X$21:$X$36, 0)</f>
        <v>15</v>
      </c>
      <c r="AB23" s="97"/>
      <c r="AC23" s="480" t="s">
        <v>336</v>
      </c>
      <c r="AD23" s="116">
        <v>119</v>
      </c>
      <c r="AE23" s="110">
        <f>VLOOKUP(AD23,Rankings!$A$2:$AN$129, 40, FALSE)</f>
        <v>71</v>
      </c>
      <c r="AF23" s="110">
        <f>MATCH(AD23, Standings!$AH$21:$AH$36, 0)</f>
        <v>8</v>
      </c>
      <c r="AG23" s="116" t="s">
        <v>342</v>
      </c>
      <c r="AH23" s="116">
        <v>125</v>
      </c>
      <c r="AI23" s="110">
        <f>VLOOKUP(AH23,Rankings!$A$2:$AN$129, 40, FALSE)</f>
        <v>6</v>
      </c>
      <c r="AJ23" s="483">
        <f>MATCH(AH23, Standings!$AH$21:$AH$36, 0)</f>
        <v>2</v>
      </c>
    </row>
    <row r="24" spans="2:43" ht="15" thickBot="1" x14ac:dyDescent="0.4">
      <c r="B24" s="492" t="s">
        <v>130</v>
      </c>
      <c r="C24" s="493">
        <v>22</v>
      </c>
      <c r="D24" s="494">
        <f>VLOOKUP(C24,Rankings!$A$2:$AN$129, 40, FALSE)</f>
        <v>120</v>
      </c>
      <c r="E24" s="494">
        <f>MATCH(C24, Standings!$D$21:$D$36, 0)</f>
        <v>16</v>
      </c>
      <c r="F24" s="493" t="s">
        <v>120</v>
      </c>
      <c r="G24" s="482">
        <v>32</v>
      </c>
      <c r="H24" s="485">
        <f>VLOOKUP(G24,Rankings!$A$2:$AN$129, 40, FALSE)</f>
        <v>30</v>
      </c>
      <c r="I24" s="486">
        <f>MATCH(G24, Standings!$D$21:$D$36, 0)</f>
        <v>7</v>
      </c>
      <c r="J24" s="97"/>
      <c r="K24" s="481" t="s">
        <v>97</v>
      </c>
      <c r="L24" s="482">
        <v>55</v>
      </c>
      <c r="M24" s="485">
        <f>VLOOKUP(L24,Rankings!$A$2:$AN$129, 40, FALSE)</f>
        <v>69</v>
      </c>
      <c r="N24" s="485">
        <f>MATCH(L24, Standings!$N$21:$N$36, 0)</f>
        <v>7</v>
      </c>
      <c r="O24" s="482" t="s">
        <v>89</v>
      </c>
      <c r="P24" s="482">
        <v>63</v>
      </c>
      <c r="Q24" s="485">
        <f>VLOOKUP(P24,Rankings!$A$2:$AN$129, 40, FALSE)</f>
        <v>59</v>
      </c>
      <c r="R24" s="486">
        <f>MATCH(P24, Standings!$N$21:$N$36, 0)</f>
        <v>8</v>
      </c>
      <c r="S24" s="97"/>
      <c r="T24" s="481" t="s">
        <v>65</v>
      </c>
      <c r="U24" s="482">
        <v>88</v>
      </c>
      <c r="V24" s="485">
        <f>VLOOKUP(U24,Rankings!$A$2:$AN$129, 40, FALSE)</f>
        <v>79</v>
      </c>
      <c r="W24" s="485">
        <f>MATCH(U24, Standings!$X$21:$X$36, 0)</f>
        <v>13</v>
      </c>
      <c r="X24" s="482" t="s">
        <v>60</v>
      </c>
      <c r="Y24" s="482">
        <v>93</v>
      </c>
      <c r="Z24" s="485">
        <f>VLOOKUP(Y24,Rankings!$A$2:$AN$129, 40, FALSE)</f>
        <v>57</v>
      </c>
      <c r="AA24" s="486">
        <f>MATCH(Y24, Standings!$X$21:$X$36, 0)</f>
        <v>10</v>
      </c>
      <c r="AB24" s="97"/>
      <c r="AC24" s="481" t="s">
        <v>337</v>
      </c>
      <c r="AD24" s="482">
        <v>120</v>
      </c>
      <c r="AE24" s="485">
        <f>VLOOKUP(AD24,Rankings!$A$2:$AN$129, 40, FALSE)</f>
        <v>125</v>
      </c>
      <c r="AF24" s="485">
        <f>MATCH(AD24, Standings!$AH$21:$AH$36, 0)</f>
        <v>16</v>
      </c>
      <c r="AG24" s="482" t="s">
        <v>345</v>
      </c>
      <c r="AH24" s="482">
        <v>128</v>
      </c>
      <c r="AI24" s="485">
        <f>VLOOKUP(AH24,Rankings!$A$2:$AN$129, 40, FALSE)</f>
        <v>60</v>
      </c>
      <c r="AJ24" s="486">
        <f>MATCH(AH24, Standings!$AH$21:$AH$36, 0)</f>
        <v>7</v>
      </c>
    </row>
    <row r="26" spans="2:43" x14ac:dyDescent="0.35">
      <c r="K26" s="171"/>
      <c r="AQ26" s="97"/>
    </row>
    <row r="27" spans="2:43" x14ac:dyDescent="0.35">
      <c r="D27">
        <v>3</v>
      </c>
      <c r="E27">
        <v>2</v>
      </c>
      <c r="H27">
        <v>4</v>
      </c>
      <c r="I27">
        <v>4</v>
      </c>
      <c r="K27" s="101"/>
      <c r="O27" s="171" t="s">
        <v>450</v>
      </c>
      <c r="P27" s="97"/>
      <c r="Q27" s="97">
        <v>1</v>
      </c>
      <c r="R27" s="97"/>
      <c r="S27" s="97"/>
      <c r="T27" s="97" t="s">
        <v>610</v>
      </c>
      <c r="V27" t="s">
        <v>1947</v>
      </c>
      <c r="X27" s="99"/>
      <c r="AG27" s="117"/>
      <c r="AN27" s="26">
        <f>64+64+64+48+48+64+64+48+48+64+64+64+64</f>
        <v>768</v>
      </c>
      <c r="AO27" s="26">
        <v>768</v>
      </c>
      <c r="AP27" s="26" t="s">
        <v>1668</v>
      </c>
    </row>
    <row r="28" spans="2:43" x14ac:dyDescent="0.35">
      <c r="D28">
        <v>3</v>
      </c>
      <c r="E28">
        <v>2</v>
      </c>
      <c r="H28">
        <v>5</v>
      </c>
      <c r="I28">
        <v>1</v>
      </c>
      <c r="O28" s="171" t="s">
        <v>452</v>
      </c>
      <c r="P28" s="97"/>
      <c r="Q28" s="97">
        <v>2</v>
      </c>
      <c r="R28" s="97"/>
      <c r="S28" s="97"/>
      <c r="T28" s="97" t="s">
        <v>610</v>
      </c>
      <c r="V28" t="s">
        <v>355</v>
      </c>
      <c r="X28" s="99"/>
      <c r="AG28" s="124"/>
      <c r="AN28" s="26">
        <f>60+60+16+8+4+2</f>
        <v>150</v>
      </c>
      <c r="AO28" s="26">
        <v>150</v>
      </c>
      <c r="AP28" s="26" t="s">
        <v>497</v>
      </c>
      <c r="AQ28" s="97"/>
    </row>
    <row r="29" spans="2:43" x14ac:dyDescent="0.35">
      <c r="B29" s="101"/>
      <c r="D29">
        <v>5</v>
      </c>
      <c r="E29">
        <v>2</v>
      </c>
      <c r="H29">
        <v>4</v>
      </c>
      <c r="I29">
        <v>5</v>
      </c>
      <c r="O29" s="171" t="s">
        <v>456</v>
      </c>
      <c r="P29" s="97"/>
      <c r="Q29" s="97">
        <v>3</v>
      </c>
      <c r="R29" s="97"/>
      <c r="S29" s="97"/>
      <c r="T29" s="97" t="s">
        <v>610</v>
      </c>
      <c r="V29" t="s">
        <v>1948</v>
      </c>
      <c r="X29" s="99"/>
      <c r="AG29" s="117"/>
      <c r="AN29" s="26">
        <f>60+60+16+8+4+2</f>
        <v>150</v>
      </c>
      <c r="AO29" s="26">
        <v>150</v>
      </c>
      <c r="AP29" s="26" t="s">
        <v>553</v>
      </c>
      <c r="AQ29" s="97"/>
    </row>
    <row r="30" spans="2:43" x14ac:dyDescent="0.35">
      <c r="B30" s="101"/>
      <c r="D30">
        <v>4</v>
      </c>
      <c r="E30">
        <v>4</v>
      </c>
      <c r="H30">
        <v>5</v>
      </c>
      <c r="I30">
        <v>4</v>
      </c>
      <c r="O30" s="171" t="s">
        <v>575</v>
      </c>
      <c r="P30" s="97"/>
      <c r="Q30" s="97">
        <v>6</v>
      </c>
      <c r="R30" s="97"/>
      <c r="S30" s="97"/>
      <c r="T30" s="171" t="s">
        <v>576</v>
      </c>
      <c r="X30" s="99"/>
      <c r="AG30" s="117"/>
      <c r="AN30" s="26">
        <f>32+32+32+16+16+8+4+2</f>
        <v>142</v>
      </c>
      <c r="AO30" s="26">
        <v>142</v>
      </c>
      <c r="AP30" s="26" t="s">
        <v>27</v>
      </c>
    </row>
    <row r="31" spans="2:43" x14ac:dyDescent="0.35">
      <c r="B31" s="101"/>
      <c r="O31" s="171" t="s">
        <v>465</v>
      </c>
      <c r="P31" s="97"/>
      <c r="Q31" s="97">
        <v>7</v>
      </c>
      <c r="R31" s="97"/>
      <c r="S31" s="97"/>
      <c r="T31" s="97" t="s">
        <v>617</v>
      </c>
      <c r="U31" s="97"/>
      <c r="V31" s="97" t="s">
        <v>355</v>
      </c>
      <c r="AG31" s="124"/>
      <c r="AN31" s="26">
        <f>16+8+16+8+8</f>
        <v>56</v>
      </c>
      <c r="AO31" s="26">
        <f>72-8-8</f>
        <v>56</v>
      </c>
      <c r="AP31" s="26" t="s">
        <v>274</v>
      </c>
    </row>
    <row r="32" spans="2:43" x14ac:dyDescent="0.35">
      <c r="B32" s="101"/>
      <c r="D32">
        <v>4</v>
      </c>
      <c r="E32" s="48">
        <v>3</v>
      </c>
      <c r="H32">
        <v>4</v>
      </c>
      <c r="I32">
        <v>3</v>
      </c>
      <c r="O32" s="171" t="s">
        <v>581</v>
      </c>
      <c r="P32" s="97"/>
      <c r="Q32" s="97">
        <v>11</v>
      </c>
      <c r="R32" s="97"/>
      <c r="S32" s="97"/>
      <c r="T32" s="171" t="s">
        <v>582</v>
      </c>
      <c r="U32" s="26"/>
      <c r="V32" s="26"/>
      <c r="AG32" s="124"/>
      <c r="AN32" s="26">
        <f>16+16+8+8+4+4+2+2+2</f>
        <v>62</v>
      </c>
      <c r="AO32" s="26">
        <f>63-1</f>
        <v>62</v>
      </c>
      <c r="AP32" s="26" t="s">
        <v>25</v>
      </c>
    </row>
    <row r="33" spans="1:42" x14ac:dyDescent="0.35">
      <c r="B33" s="101"/>
      <c r="D33">
        <v>4</v>
      </c>
      <c r="E33">
        <v>3</v>
      </c>
      <c r="H33">
        <v>5</v>
      </c>
      <c r="I33">
        <v>2</v>
      </c>
      <c r="O33" s="171" t="s">
        <v>461</v>
      </c>
      <c r="P33" s="97"/>
      <c r="Q33" s="97">
        <v>12</v>
      </c>
      <c r="R33" s="97"/>
      <c r="S33" s="97"/>
      <c r="T33" s="97" t="s">
        <v>617</v>
      </c>
      <c r="U33" s="97"/>
      <c r="V33" s="97" t="s">
        <v>486</v>
      </c>
      <c r="AG33" s="124"/>
      <c r="AN33" s="26">
        <f>SUM(AN27:AN32)</f>
        <v>1328</v>
      </c>
      <c r="AO33" s="26">
        <f>SUM(AO27:AO32)</f>
        <v>1328</v>
      </c>
      <c r="AP33" s="26" t="s">
        <v>168</v>
      </c>
    </row>
    <row r="34" spans="1:42" x14ac:dyDescent="0.35">
      <c r="B34" s="101"/>
      <c r="D34">
        <v>5</v>
      </c>
      <c r="E34">
        <v>3</v>
      </c>
      <c r="H34">
        <v>4</v>
      </c>
      <c r="I34">
        <v>5</v>
      </c>
      <c r="O34" s="171" t="s">
        <v>463</v>
      </c>
      <c r="P34" s="97"/>
      <c r="Q34" s="97">
        <v>13</v>
      </c>
      <c r="R34" s="97"/>
      <c r="S34" s="97"/>
      <c r="T34" s="97" t="s">
        <v>617</v>
      </c>
      <c r="U34" s="97"/>
      <c r="V34" s="97" t="s">
        <v>1948</v>
      </c>
      <c r="AG34" s="117"/>
      <c r="AN34" s="358">
        <f>AN33/AO33</f>
        <v>1</v>
      </c>
    </row>
    <row r="35" spans="1:42" x14ac:dyDescent="0.35">
      <c r="B35" s="101"/>
      <c r="D35">
        <v>5</v>
      </c>
      <c r="E35">
        <v>4</v>
      </c>
      <c r="H35">
        <v>5</v>
      </c>
      <c r="I35">
        <v>4</v>
      </c>
      <c r="O35" s="171" t="s">
        <v>593</v>
      </c>
      <c r="P35" s="97"/>
      <c r="Q35" s="97">
        <v>14</v>
      </c>
      <c r="R35" s="97"/>
      <c r="S35" s="97"/>
      <c r="T35" s="171" t="s">
        <v>594</v>
      </c>
      <c r="U35" s="26"/>
      <c r="V35" s="26"/>
      <c r="AO35" s="221">
        <f ca="1">(AO33-AN33)/(DATE(2022, 8, 14)-TODAY())</f>
        <v>0</v>
      </c>
      <c r="AP35" s="26" t="s">
        <v>2258</v>
      </c>
    </row>
    <row r="36" spans="1:42" x14ac:dyDescent="0.35">
      <c r="B36" s="101"/>
      <c r="Q36" s="171"/>
    </row>
    <row r="37" spans="1:42" x14ac:dyDescent="0.35">
      <c r="B37" s="101"/>
      <c r="D37">
        <v>6</v>
      </c>
      <c r="E37">
        <v>4</v>
      </c>
      <c r="H37">
        <v>4</v>
      </c>
      <c r="I37">
        <v>3</v>
      </c>
    </row>
    <row r="38" spans="1:42" x14ac:dyDescent="0.35">
      <c r="B38" s="101"/>
      <c r="D38">
        <v>4</v>
      </c>
      <c r="E38">
        <v>1</v>
      </c>
      <c r="H38">
        <v>5</v>
      </c>
      <c r="I38">
        <v>2</v>
      </c>
      <c r="O38" t="s">
        <v>6830</v>
      </c>
      <c r="T38" t="s">
        <v>6787</v>
      </c>
      <c r="X38" t="s">
        <v>6795</v>
      </c>
      <c r="AC38" t="s">
        <v>6837</v>
      </c>
    </row>
    <row r="39" spans="1:42" x14ac:dyDescent="0.35">
      <c r="B39" s="101"/>
      <c r="D39">
        <v>5</v>
      </c>
      <c r="E39">
        <v>4</v>
      </c>
      <c r="H39">
        <v>4</v>
      </c>
      <c r="I39">
        <v>5</v>
      </c>
      <c r="X39" t="s">
        <v>6796</v>
      </c>
    </row>
    <row r="40" spans="1:42" x14ac:dyDescent="0.35">
      <c r="B40" s="101"/>
      <c r="D40">
        <v>4</v>
      </c>
      <c r="E40">
        <v>4</v>
      </c>
      <c r="H40">
        <v>5</v>
      </c>
      <c r="I40">
        <v>4</v>
      </c>
      <c r="O40" t="s">
        <v>6790</v>
      </c>
      <c r="T40" t="s">
        <v>6833</v>
      </c>
      <c r="AC40" t="s">
        <v>6805</v>
      </c>
    </row>
    <row r="41" spans="1:42" x14ac:dyDescent="0.35">
      <c r="B41" s="101"/>
      <c r="O41" t="s">
        <v>6784</v>
      </c>
      <c r="T41" t="s">
        <v>6789</v>
      </c>
      <c r="X41" t="s">
        <v>6797</v>
      </c>
      <c r="AC41" t="s">
        <v>6806</v>
      </c>
    </row>
    <row r="42" spans="1:42" x14ac:dyDescent="0.35">
      <c r="D42">
        <v>6</v>
      </c>
      <c r="E42">
        <v>4</v>
      </c>
      <c r="H42">
        <v>4</v>
      </c>
      <c r="I42">
        <v>4</v>
      </c>
      <c r="T42" t="s">
        <v>6788</v>
      </c>
      <c r="X42" t="s">
        <v>6798</v>
      </c>
      <c r="AC42" t="s">
        <v>6807</v>
      </c>
    </row>
    <row r="43" spans="1:42" x14ac:dyDescent="0.35">
      <c r="D43">
        <v>4</v>
      </c>
      <c r="E43">
        <v>2</v>
      </c>
      <c r="H43">
        <v>5</v>
      </c>
      <c r="I43">
        <v>2</v>
      </c>
      <c r="O43" t="s">
        <v>6791</v>
      </c>
      <c r="X43" t="s">
        <v>6799</v>
      </c>
      <c r="AG43" s="97"/>
      <c r="AN43" s="202">
        <f>H1</f>
        <v>62.25</v>
      </c>
      <c r="AO43">
        <f t="shared" ref="AO43:AO50" si="0">RANK(AN43, $AN$43:$AN$50, 1)</f>
        <v>4</v>
      </c>
    </row>
    <row r="44" spans="1:42" x14ac:dyDescent="0.35">
      <c r="D44">
        <v>5</v>
      </c>
      <c r="E44">
        <v>4</v>
      </c>
      <c r="H44">
        <v>3</v>
      </c>
      <c r="I44">
        <v>5</v>
      </c>
      <c r="T44" t="s">
        <v>6794</v>
      </c>
      <c r="AC44" t="s">
        <v>6808</v>
      </c>
      <c r="AN44" s="202">
        <f>H13</f>
        <v>68.75</v>
      </c>
      <c r="AO44">
        <f t="shared" si="0"/>
        <v>8</v>
      </c>
    </row>
    <row r="45" spans="1:42" x14ac:dyDescent="0.35">
      <c r="D45">
        <v>3</v>
      </c>
      <c r="E45">
        <v>4</v>
      </c>
      <c r="H45">
        <v>5</v>
      </c>
      <c r="I45">
        <v>4</v>
      </c>
      <c r="O45" t="s">
        <v>6785</v>
      </c>
      <c r="T45" t="s">
        <v>6792</v>
      </c>
      <c r="X45" t="s">
        <v>6801</v>
      </c>
      <c r="AN45" s="202">
        <f>Q1</f>
        <v>67.5625</v>
      </c>
      <c r="AO45">
        <f t="shared" si="0"/>
        <v>5</v>
      </c>
    </row>
    <row r="46" spans="1:42" x14ac:dyDescent="0.35">
      <c r="O46" t="s">
        <v>6831</v>
      </c>
      <c r="T46" t="s">
        <v>6834</v>
      </c>
      <c r="AC46" t="s">
        <v>6809</v>
      </c>
      <c r="AN46" s="202">
        <f>Q13</f>
        <v>57.4375</v>
      </c>
      <c r="AO46">
        <f t="shared" si="0"/>
        <v>1</v>
      </c>
    </row>
    <row r="47" spans="1:42" x14ac:dyDescent="0.35">
      <c r="D47">
        <v>6</v>
      </c>
      <c r="E47">
        <v>4</v>
      </c>
      <c r="H47">
        <v>4</v>
      </c>
      <c r="I47">
        <v>3</v>
      </c>
      <c r="T47" t="s">
        <v>6835</v>
      </c>
      <c r="X47" t="s">
        <v>6802</v>
      </c>
      <c r="AN47" s="202">
        <f>Z1</f>
        <v>62.1875</v>
      </c>
      <c r="AO47">
        <f t="shared" si="0"/>
        <v>3</v>
      </c>
    </row>
    <row r="48" spans="1:42" x14ac:dyDescent="0.35">
      <c r="A48" s="187"/>
      <c r="D48">
        <v>4</v>
      </c>
      <c r="E48">
        <v>2</v>
      </c>
      <c r="H48">
        <v>5</v>
      </c>
      <c r="I48">
        <v>3</v>
      </c>
      <c r="O48" t="s">
        <v>6800</v>
      </c>
      <c r="T48" t="s">
        <v>6793</v>
      </c>
      <c r="X48" t="s">
        <v>6803</v>
      </c>
      <c r="AN48" s="202">
        <f>Z13</f>
        <v>61.0625</v>
      </c>
      <c r="AO48">
        <f t="shared" si="0"/>
        <v>2</v>
      </c>
    </row>
    <row r="49" spans="4:41" x14ac:dyDescent="0.35">
      <c r="D49">
        <v>5</v>
      </c>
      <c r="E49">
        <v>4</v>
      </c>
      <c r="H49">
        <v>3</v>
      </c>
      <c r="I49">
        <v>5</v>
      </c>
      <c r="O49" t="s">
        <v>6786</v>
      </c>
      <c r="T49" t="s">
        <v>6836</v>
      </c>
      <c r="X49" t="s">
        <v>6804</v>
      </c>
      <c r="AN49" s="202">
        <f>AI1</f>
        <v>68.5625</v>
      </c>
      <c r="AO49">
        <f t="shared" si="0"/>
        <v>7</v>
      </c>
    </row>
    <row r="50" spans="4:41" x14ac:dyDescent="0.35">
      <c r="D50">
        <v>3</v>
      </c>
      <c r="E50">
        <v>4</v>
      </c>
      <c r="H50">
        <v>5</v>
      </c>
      <c r="I50">
        <v>4</v>
      </c>
      <c r="O50" t="s">
        <v>6832</v>
      </c>
      <c r="AN50" s="202">
        <f>AI13</f>
        <v>68.1875</v>
      </c>
      <c r="AO50">
        <f t="shared" si="0"/>
        <v>6</v>
      </c>
    </row>
    <row r="52" spans="4:41" x14ac:dyDescent="0.35">
      <c r="D52">
        <v>5</v>
      </c>
      <c r="E52">
        <v>4</v>
      </c>
      <c r="H52">
        <v>4</v>
      </c>
      <c r="I52">
        <v>3</v>
      </c>
    </row>
    <row r="53" spans="4:41" x14ac:dyDescent="0.35">
      <c r="D53">
        <v>6</v>
      </c>
      <c r="E53">
        <v>2</v>
      </c>
      <c r="H53">
        <v>5</v>
      </c>
      <c r="I53">
        <v>3</v>
      </c>
      <c r="O53" t="s">
        <v>6810</v>
      </c>
      <c r="T53" t="s">
        <v>6818</v>
      </c>
      <c r="X53" t="s">
        <v>6823</v>
      </c>
      <c r="AC53" t="s">
        <v>6848</v>
      </c>
    </row>
    <row r="54" spans="4:41" x14ac:dyDescent="0.35">
      <c r="D54">
        <v>5</v>
      </c>
      <c r="E54">
        <v>3</v>
      </c>
      <c r="H54">
        <v>3</v>
      </c>
      <c r="I54">
        <v>5</v>
      </c>
      <c r="O54" t="s">
        <v>6811</v>
      </c>
      <c r="X54" t="s">
        <v>6824</v>
      </c>
    </row>
    <row r="55" spans="4:41" x14ac:dyDescent="0.35">
      <c r="D55">
        <v>3</v>
      </c>
      <c r="E55">
        <v>4</v>
      </c>
      <c r="H55">
        <v>5</v>
      </c>
      <c r="I55">
        <v>4</v>
      </c>
      <c r="T55" t="s">
        <v>6819</v>
      </c>
      <c r="AC55" t="s">
        <v>6849</v>
      </c>
    </row>
    <row r="56" spans="4:41" x14ac:dyDescent="0.35">
      <c r="O56" t="s">
        <v>6812</v>
      </c>
      <c r="X56" t="s">
        <v>6841</v>
      </c>
      <c r="AC56" t="s">
        <v>6850</v>
      </c>
    </row>
    <row r="57" spans="4:41" x14ac:dyDescent="0.35">
      <c r="D57">
        <v>5</v>
      </c>
      <c r="E57">
        <v>4</v>
      </c>
      <c r="H57">
        <v>4</v>
      </c>
      <c r="I57">
        <v>3</v>
      </c>
      <c r="O57" t="s">
        <v>6813</v>
      </c>
      <c r="T57" t="s">
        <v>6839</v>
      </c>
      <c r="X57" t="s">
        <v>6842</v>
      </c>
    </row>
    <row r="58" spans="4:41" x14ac:dyDescent="0.35">
      <c r="D58">
        <v>5</v>
      </c>
      <c r="E58">
        <v>2</v>
      </c>
      <c r="H58">
        <v>5</v>
      </c>
      <c r="I58">
        <v>2</v>
      </c>
      <c r="T58" t="s">
        <v>6840</v>
      </c>
      <c r="X58" t="s">
        <v>6843</v>
      </c>
      <c r="AC58" t="s">
        <v>6851</v>
      </c>
    </row>
    <row r="59" spans="4:41" x14ac:dyDescent="0.35">
      <c r="D59">
        <v>5</v>
      </c>
      <c r="E59">
        <v>3</v>
      </c>
      <c r="H59">
        <v>3</v>
      </c>
      <c r="I59">
        <v>5</v>
      </c>
      <c r="O59" t="s">
        <v>6814</v>
      </c>
      <c r="T59" t="s">
        <v>6820</v>
      </c>
    </row>
    <row r="60" spans="4:41" x14ac:dyDescent="0.35">
      <c r="D60">
        <v>4</v>
      </c>
      <c r="E60">
        <v>4</v>
      </c>
      <c r="H60">
        <v>5</v>
      </c>
      <c r="I60">
        <v>5</v>
      </c>
      <c r="X60" t="s">
        <v>6844</v>
      </c>
      <c r="AC60" t="s">
        <v>6852</v>
      </c>
    </row>
    <row r="61" spans="4:41" x14ac:dyDescent="0.35">
      <c r="O61" t="s">
        <v>6838</v>
      </c>
      <c r="T61" t="s">
        <v>6821</v>
      </c>
      <c r="X61" t="s">
        <v>6845</v>
      </c>
    </row>
    <row r="62" spans="4:41" x14ac:dyDescent="0.35">
      <c r="D62">
        <v>4</v>
      </c>
      <c r="E62">
        <v>4</v>
      </c>
      <c r="H62">
        <v>4</v>
      </c>
      <c r="I62">
        <v>3</v>
      </c>
      <c r="AC62" t="s">
        <v>6853</v>
      </c>
    </row>
    <row r="63" spans="4:41" x14ac:dyDescent="0.35">
      <c r="D63">
        <v>6</v>
      </c>
      <c r="E63">
        <v>2</v>
      </c>
      <c r="H63">
        <v>5</v>
      </c>
      <c r="I63">
        <v>3</v>
      </c>
      <c r="O63" t="s">
        <v>6815</v>
      </c>
      <c r="T63" t="s">
        <v>6822</v>
      </c>
      <c r="X63" t="s">
        <v>6846</v>
      </c>
    </row>
    <row r="64" spans="4:41" x14ac:dyDescent="0.35">
      <c r="D64">
        <v>3</v>
      </c>
      <c r="E64">
        <v>4</v>
      </c>
      <c r="H64">
        <v>3</v>
      </c>
      <c r="I64">
        <v>4</v>
      </c>
      <c r="O64" t="s">
        <v>6816</v>
      </c>
      <c r="X64" t="s">
        <v>6847</v>
      </c>
    </row>
    <row r="65" spans="4:15" x14ac:dyDescent="0.35">
      <c r="D65">
        <v>5</v>
      </c>
      <c r="E65">
        <v>4</v>
      </c>
      <c r="H65">
        <v>5</v>
      </c>
      <c r="I65">
        <v>5</v>
      </c>
      <c r="O65" t="s">
        <v>6817</v>
      </c>
    </row>
    <row r="67" spans="4:15" x14ac:dyDescent="0.35">
      <c r="D67">
        <v>4</v>
      </c>
      <c r="E67">
        <v>3</v>
      </c>
      <c r="H67">
        <v>4</v>
      </c>
      <c r="I67">
        <v>3</v>
      </c>
    </row>
    <row r="68" spans="4:15" x14ac:dyDescent="0.35">
      <c r="D68">
        <v>6</v>
      </c>
      <c r="E68">
        <v>2</v>
      </c>
      <c r="H68">
        <v>5</v>
      </c>
      <c r="I68">
        <v>2</v>
      </c>
    </row>
    <row r="69" spans="4:15" x14ac:dyDescent="0.35">
      <c r="D69">
        <v>4</v>
      </c>
      <c r="E69">
        <v>4</v>
      </c>
      <c r="H69">
        <v>3</v>
      </c>
      <c r="I69">
        <v>5</v>
      </c>
    </row>
    <row r="70" spans="4:15" x14ac:dyDescent="0.35">
      <c r="D70">
        <v>5</v>
      </c>
      <c r="E70">
        <v>4</v>
      </c>
      <c r="H70">
        <v>5</v>
      </c>
      <c r="I70">
        <v>5</v>
      </c>
    </row>
    <row r="72" spans="4:15" x14ac:dyDescent="0.35">
      <c r="D72">
        <v>5</v>
      </c>
      <c r="E72">
        <v>3</v>
      </c>
    </row>
    <row r="73" spans="4:15" x14ac:dyDescent="0.35">
      <c r="D73">
        <v>5</v>
      </c>
      <c r="E73">
        <v>2</v>
      </c>
    </row>
    <row r="74" spans="4:15" x14ac:dyDescent="0.35">
      <c r="D74">
        <v>4</v>
      </c>
      <c r="E74">
        <v>4</v>
      </c>
    </row>
    <row r="75" spans="4:15" x14ac:dyDescent="0.35">
      <c r="D75">
        <v>5</v>
      </c>
      <c r="E75">
        <v>4</v>
      </c>
    </row>
    <row r="77" spans="4:15" x14ac:dyDescent="0.35">
      <c r="D77">
        <v>5</v>
      </c>
      <c r="E77">
        <v>3</v>
      </c>
    </row>
    <row r="78" spans="4:15" x14ac:dyDescent="0.35">
      <c r="D78">
        <v>6</v>
      </c>
      <c r="E78">
        <v>1</v>
      </c>
    </row>
    <row r="79" spans="4:15" x14ac:dyDescent="0.35">
      <c r="D79">
        <v>4</v>
      </c>
      <c r="E79">
        <v>4</v>
      </c>
    </row>
    <row r="80" spans="4:15" x14ac:dyDescent="0.35">
      <c r="D80">
        <v>5</v>
      </c>
      <c r="E80">
        <v>4</v>
      </c>
    </row>
    <row r="82" spans="4:5" x14ac:dyDescent="0.35">
      <c r="D82">
        <v>4</v>
      </c>
      <c r="E82">
        <v>3</v>
      </c>
    </row>
    <row r="83" spans="4:5" x14ac:dyDescent="0.35">
      <c r="D83">
        <v>5</v>
      </c>
      <c r="E83">
        <v>1</v>
      </c>
    </row>
    <row r="84" spans="4:5" x14ac:dyDescent="0.35">
      <c r="D84">
        <v>4</v>
      </c>
      <c r="E84">
        <v>6</v>
      </c>
    </row>
    <row r="85" spans="4:5" x14ac:dyDescent="0.35">
      <c r="D85">
        <v>5</v>
      </c>
      <c r="E85">
        <v>4</v>
      </c>
    </row>
    <row r="87" spans="4:5" x14ac:dyDescent="0.35">
      <c r="D87">
        <v>5</v>
      </c>
      <c r="E87">
        <v>3</v>
      </c>
    </row>
    <row r="88" spans="4:5" x14ac:dyDescent="0.35">
      <c r="D88">
        <v>5</v>
      </c>
      <c r="E88">
        <v>1</v>
      </c>
    </row>
    <row r="89" spans="4:5" x14ac:dyDescent="0.35">
      <c r="D89">
        <v>4</v>
      </c>
      <c r="E89">
        <v>6</v>
      </c>
    </row>
    <row r="90" spans="4:5" x14ac:dyDescent="0.35">
      <c r="D90">
        <v>5</v>
      </c>
      <c r="E90">
        <v>3</v>
      </c>
    </row>
    <row r="92" spans="4:5" x14ac:dyDescent="0.35">
      <c r="D92">
        <v>5</v>
      </c>
      <c r="E92">
        <v>3</v>
      </c>
    </row>
    <row r="93" spans="4:5" x14ac:dyDescent="0.35">
      <c r="D93">
        <v>5</v>
      </c>
      <c r="E93">
        <v>1</v>
      </c>
    </row>
    <row r="94" spans="4:5" x14ac:dyDescent="0.35">
      <c r="D94">
        <v>4</v>
      </c>
      <c r="E94">
        <v>5</v>
      </c>
    </row>
    <row r="95" spans="4:5" x14ac:dyDescent="0.35">
      <c r="D95">
        <v>5</v>
      </c>
      <c r="E95">
        <v>4</v>
      </c>
    </row>
  </sheetData>
  <mergeCells count="8">
    <mergeCell ref="H1:I1"/>
    <mergeCell ref="Q1:R1"/>
    <mergeCell ref="Z1:AA1"/>
    <mergeCell ref="AI1:AJ1"/>
    <mergeCell ref="H13:I13"/>
    <mergeCell ref="Q13:R13"/>
    <mergeCell ref="Z13:AA13"/>
    <mergeCell ref="AI13:AJ13"/>
  </mergeCells>
  <conditionalFormatting sqref="D9:D12">
    <cfRule type="cellIs" dxfId="149" priority="182" operator="greaterThan">
      <formula>32</formula>
    </cfRule>
    <cfRule type="cellIs" dxfId="148" priority="183" operator="lessThan">
      <formula>33</formula>
    </cfRule>
  </conditionalFormatting>
  <conditionalFormatting sqref="D4:D7">
    <cfRule type="cellIs" dxfId="147" priority="186" operator="greaterThan">
      <formula>32</formula>
    </cfRule>
    <cfRule type="cellIs" dxfId="146" priority="187" operator="lessThan">
      <formula>33</formula>
    </cfRule>
  </conditionalFormatting>
  <conditionalFormatting sqref="D21:D24">
    <cfRule type="cellIs" dxfId="145" priority="57" operator="greaterThan">
      <formula>32</formula>
    </cfRule>
    <cfRule type="cellIs" dxfId="144" priority="58" operator="lessThan">
      <formula>33</formula>
    </cfRule>
  </conditionalFormatting>
  <conditionalFormatting sqref="D16:D19">
    <cfRule type="cellIs" dxfId="143" priority="59" operator="greaterThan">
      <formula>32</formula>
    </cfRule>
    <cfRule type="cellIs" dxfId="142" priority="60" operator="lessThan">
      <formula>33</formula>
    </cfRule>
  </conditionalFormatting>
  <conditionalFormatting sqref="H9:H12">
    <cfRule type="cellIs" dxfId="141" priority="53" operator="greaterThan">
      <formula>32</formula>
    </cfRule>
    <cfRule type="cellIs" dxfId="140" priority="54" operator="lessThan">
      <formula>33</formula>
    </cfRule>
  </conditionalFormatting>
  <conditionalFormatting sqref="H4:H7">
    <cfRule type="cellIs" dxfId="139" priority="55" operator="greaterThan">
      <formula>32</formula>
    </cfRule>
    <cfRule type="cellIs" dxfId="138" priority="56" operator="lessThan">
      <formula>33</formula>
    </cfRule>
  </conditionalFormatting>
  <conditionalFormatting sqref="H21:H24">
    <cfRule type="cellIs" dxfId="137" priority="49" operator="greaterThan">
      <formula>32</formula>
    </cfRule>
    <cfRule type="cellIs" dxfId="136" priority="50" operator="lessThan">
      <formula>33</formula>
    </cfRule>
  </conditionalFormatting>
  <conditionalFormatting sqref="H16:H19">
    <cfRule type="cellIs" dxfId="135" priority="51" operator="greaterThan">
      <formula>32</formula>
    </cfRule>
    <cfRule type="cellIs" dxfId="134" priority="52" operator="lessThan">
      <formula>33</formula>
    </cfRule>
  </conditionalFormatting>
  <conditionalFormatting sqref="M9:M12">
    <cfRule type="cellIs" dxfId="133" priority="45" operator="greaterThan">
      <formula>32</formula>
    </cfRule>
    <cfRule type="cellIs" dxfId="132" priority="46" operator="lessThan">
      <formula>33</formula>
    </cfRule>
  </conditionalFormatting>
  <conditionalFormatting sqref="M4:M7">
    <cfRule type="cellIs" dxfId="131" priority="47" operator="greaterThan">
      <formula>32</formula>
    </cfRule>
    <cfRule type="cellIs" dxfId="130" priority="48" operator="lessThan">
      <formula>33</formula>
    </cfRule>
  </conditionalFormatting>
  <conditionalFormatting sqref="M21:M24">
    <cfRule type="cellIs" dxfId="129" priority="41" operator="greaterThan">
      <formula>32</formula>
    </cfRule>
    <cfRule type="cellIs" dxfId="128" priority="42" operator="lessThan">
      <formula>33</formula>
    </cfRule>
  </conditionalFormatting>
  <conditionalFormatting sqref="M16:M19">
    <cfRule type="cellIs" dxfId="127" priority="43" operator="greaterThan">
      <formula>32</formula>
    </cfRule>
    <cfRule type="cellIs" dxfId="126" priority="44" operator="lessThan">
      <formula>33</formula>
    </cfRule>
  </conditionalFormatting>
  <conditionalFormatting sqref="Q9:Q12">
    <cfRule type="cellIs" dxfId="125" priority="37" operator="greaterThan">
      <formula>32</formula>
    </cfRule>
    <cfRule type="cellIs" dxfId="124" priority="38" operator="lessThan">
      <formula>33</formula>
    </cfRule>
  </conditionalFormatting>
  <conditionalFormatting sqref="Q4:Q7">
    <cfRule type="cellIs" dxfId="123" priority="39" operator="greaterThan">
      <formula>32</formula>
    </cfRule>
    <cfRule type="cellIs" dxfId="122" priority="40" operator="lessThan">
      <formula>33</formula>
    </cfRule>
  </conditionalFormatting>
  <conditionalFormatting sqref="Q21:Q24">
    <cfRule type="cellIs" dxfId="121" priority="33" operator="greaterThan">
      <formula>32</formula>
    </cfRule>
    <cfRule type="cellIs" dxfId="120" priority="34" operator="lessThan">
      <formula>33</formula>
    </cfRule>
  </conditionalFormatting>
  <conditionalFormatting sqref="Q16:Q19">
    <cfRule type="cellIs" dxfId="119" priority="35" operator="greaterThan">
      <formula>32</formula>
    </cfRule>
    <cfRule type="cellIs" dxfId="118" priority="36" operator="lessThan">
      <formula>33</formula>
    </cfRule>
  </conditionalFormatting>
  <conditionalFormatting sqref="V9:V12">
    <cfRule type="cellIs" dxfId="117" priority="29" operator="greaterThan">
      <formula>32</formula>
    </cfRule>
    <cfRule type="cellIs" dxfId="116" priority="30" operator="lessThan">
      <formula>33</formula>
    </cfRule>
  </conditionalFormatting>
  <conditionalFormatting sqref="V4:V7">
    <cfRule type="cellIs" dxfId="115" priority="31" operator="greaterThan">
      <formula>32</formula>
    </cfRule>
    <cfRule type="cellIs" dxfId="114" priority="32" operator="lessThan">
      <formula>33</formula>
    </cfRule>
  </conditionalFormatting>
  <conditionalFormatting sqref="V21:V24">
    <cfRule type="cellIs" dxfId="113" priority="25" operator="greaterThan">
      <formula>32</formula>
    </cfRule>
    <cfRule type="cellIs" dxfId="112" priority="26" operator="lessThan">
      <formula>33</formula>
    </cfRule>
  </conditionalFormatting>
  <conditionalFormatting sqref="V16:V19">
    <cfRule type="cellIs" dxfId="111" priority="27" operator="greaterThan">
      <formula>32</formula>
    </cfRule>
    <cfRule type="cellIs" dxfId="110" priority="28" operator="lessThan">
      <formula>33</formula>
    </cfRule>
  </conditionalFormatting>
  <conditionalFormatting sqref="Z9:Z12">
    <cfRule type="cellIs" dxfId="109" priority="21" operator="greaterThan">
      <formula>32</formula>
    </cfRule>
    <cfRule type="cellIs" dxfId="108" priority="22" operator="lessThan">
      <formula>33</formula>
    </cfRule>
  </conditionalFormatting>
  <conditionalFormatting sqref="Z4:Z7">
    <cfRule type="cellIs" dxfId="107" priority="23" operator="greaterThan">
      <formula>32</formula>
    </cfRule>
    <cfRule type="cellIs" dxfId="106" priority="24" operator="lessThan">
      <formula>33</formula>
    </cfRule>
  </conditionalFormatting>
  <conditionalFormatting sqref="Z21:Z24">
    <cfRule type="cellIs" dxfId="105" priority="17" operator="greaterThan">
      <formula>32</formula>
    </cfRule>
    <cfRule type="cellIs" dxfId="104" priority="18" operator="lessThan">
      <formula>33</formula>
    </cfRule>
  </conditionalFormatting>
  <conditionalFormatting sqref="Z16:Z19">
    <cfRule type="cellIs" dxfId="103" priority="19" operator="greaterThan">
      <formula>32</formula>
    </cfRule>
    <cfRule type="cellIs" dxfId="102" priority="20" operator="lessThan">
      <formula>33</formula>
    </cfRule>
  </conditionalFormatting>
  <conditionalFormatting sqref="AE9:AE12">
    <cfRule type="cellIs" dxfId="101" priority="13" operator="greaterThan">
      <formula>32</formula>
    </cfRule>
    <cfRule type="cellIs" dxfId="100" priority="14" operator="lessThan">
      <formula>33</formula>
    </cfRule>
  </conditionalFormatting>
  <conditionalFormatting sqref="AE4:AE7">
    <cfRule type="cellIs" dxfId="99" priority="15" operator="greaterThan">
      <formula>32</formula>
    </cfRule>
    <cfRule type="cellIs" dxfId="98" priority="16" operator="lessThan">
      <formula>33</formula>
    </cfRule>
  </conditionalFormatting>
  <conditionalFormatting sqref="AE21:AE24">
    <cfRule type="cellIs" dxfId="97" priority="9" operator="greaterThan">
      <formula>32</formula>
    </cfRule>
    <cfRule type="cellIs" dxfId="96" priority="10" operator="lessThan">
      <formula>33</formula>
    </cfRule>
  </conditionalFormatting>
  <conditionalFormatting sqref="AE16:AE19">
    <cfRule type="cellIs" dxfId="95" priority="11" operator="greaterThan">
      <formula>32</formula>
    </cfRule>
    <cfRule type="cellIs" dxfId="94" priority="12" operator="lessThan">
      <formula>33</formula>
    </cfRule>
  </conditionalFormatting>
  <conditionalFormatting sqref="AI9:AI12">
    <cfRule type="cellIs" dxfId="93" priority="5" operator="greaterThan">
      <formula>32</formula>
    </cfRule>
    <cfRule type="cellIs" dxfId="92" priority="6" operator="lessThan">
      <formula>33</formula>
    </cfRule>
  </conditionalFormatting>
  <conditionalFormatting sqref="AI4:AI7">
    <cfRule type="cellIs" dxfId="91" priority="7" operator="greaterThan">
      <formula>32</formula>
    </cfRule>
    <cfRule type="cellIs" dxfId="90" priority="8" operator="lessThan">
      <formula>33</formula>
    </cfRule>
  </conditionalFormatting>
  <conditionalFormatting sqref="AI21:AI24">
    <cfRule type="cellIs" dxfId="89" priority="1" operator="greaterThan">
      <formula>32</formula>
    </cfRule>
    <cfRule type="cellIs" dxfId="88" priority="2" operator="lessThan">
      <formula>33</formula>
    </cfRule>
  </conditionalFormatting>
  <conditionalFormatting sqref="AI16:AI19">
    <cfRule type="cellIs" dxfId="87" priority="3" operator="greaterThan">
      <formula>32</formula>
    </cfRule>
    <cfRule type="cellIs" dxfId="86" priority="4" operator="lessThan">
      <formula>33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9" tint="0.59999389629810485"/>
  </sheetPr>
  <dimension ref="A1:AA211"/>
  <sheetViews>
    <sheetView zoomScale="90" zoomScaleNormal="90" workbookViewId="0">
      <pane ySplit="1" topLeftCell="A2" activePane="bottomLeft" state="frozen"/>
      <selection pane="bottomLeft" activeCell="D1" sqref="D1:Z1"/>
    </sheetView>
  </sheetViews>
  <sheetFormatPr defaultColWidth="8.90625" defaultRowHeight="14.5" x14ac:dyDescent="0.35"/>
  <cols>
    <col min="1" max="1" width="8.90625" style="35"/>
    <col min="2" max="3" width="4.6328125" style="35" customWidth="1"/>
    <col min="4" max="4" width="8.90625" style="35"/>
    <col min="5" max="6" width="5" style="35" customWidth="1"/>
    <col min="7" max="7" width="17.81640625" style="35" customWidth="1"/>
    <col min="8" max="8" width="8.90625" style="35"/>
    <col min="9" max="9" width="3.81640625" style="35" customWidth="1"/>
    <col min="10" max="10" width="4.6328125" style="35" customWidth="1"/>
    <col min="11" max="12" width="5" style="35" customWidth="1"/>
    <col min="13" max="13" width="17.81640625" style="35" customWidth="1"/>
    <col min="14" max="14" width="8.90625" style="35"/>
    <col min="15" max="15" width="3.81640625" style="35" customWidth="1"/>
    <col min="16" max="16" width="4.6328125" style="35" customWidth="1"/>
    <col min="17" max="18" width="5" style="35" customWidth="1"/>
    <col min="19" max="19" width="17.81640625" style="35" customWidth="1"/>
    <col min="20" max="20" width="8.90625" style="35"/>
    <col min="21" max="21" width="3.81640625" style="35" customWidth="1"/>
    <col min="22" max="22" width="4.6328125" style="35" customWidth="1"/>
    <col min="23" max="23" width="5.08984375" style="35" customWidth="1"/>
    <col min="24" max="24" width="17.81640625" style="35" customWidth="1"/>
    <col min="25" max="16384" width="8.90625" style="35"/>
  </cols>
  <sheetData>
    <row r="1" spans="1:26" x14ac:dyDescent="0.35">
      <c r="D1" s="437"/>
      <c r="E1" s="437"/>
      <c r="F1" s="437"/>
      <c r="G1" s="437"/>
      <c r="H1" s="438" t="str">
        <f>Archive!H1</f>
        <v>Lumiose City</v>
      </c>
      <c r="I1" s="437"/>
      <c r="J1" s="437">
        <f>Archive!I1</f>
        <v>36</v>
      </c>
      <c r="K1" s="437">
        <f>Archive!J1</f>
        <v>19</v>
      </c>
      <c r="L1" s="437"/>
      <c r="M1" s="439" t="str">
        <f>Archive!K1</f>
        <v>Hulbury</v>
      </c>
      <c r="N1" s="437"/>
      <c r="O1" s="437"/>
      <c r="P1" s="437"/>
      <c r="Q1" s="437"/>
      <c r="R1" s="437"/>
      <c r="S1" s="437"/>
      <c r="T1" s="437"/>
      <c r="U1" s="437"/>
      <c r="V1" s="437"/>
      <c r="W1" s="437"/>
      <c r="X1" s="437"/>
      <c r="Y1" s="437"/>
      <c r="Z1" s="437"/>
    </row>
    <row r="2" spans="1:26" x14ac:dyDescent="0.35">
      <c r="D2" s="308"/>
      <c r="E2" s="308"/>
      <c r="F2" s="308"/>
      <c r="G2" s="308"/>
      <c r="H2" s="308"/>
      <c r="I2" s="308"/>
      <c r="J2" s="308"/>
      <c r="K2" s="308"/>
      <c r="L2" s="308"/>
      <c r="M2" s="308"/>
      <c r="N2" s="308"/>
      <c r="O2" s="308"/>
      <c r="P2" s="308"/>
      <c r="Q2" s="308"/>
      <c r="R2" s="308"/>
      <c r="S2" s="308"/>
      <c r="T2" s="308"/>
      <c r="U2" s="308"/>
      <c r="V2" s="308"/>
      <c r="W2" s="308"/>
      <c r="X2" s="308"/>
      <c r="Y2" s="308"/>
      <c r="Z2" s="308"/>
    </row>
    <row r="3" spans="1:26" x14ac:dyDescent="0.35">
      <c r="D3" s="308"/>
      <c r="E3" s="310" t="s">
        <v>2650</v>
      </c>
      <c r="F3" s="639" t="s">
        <v>1930</v>
      </c>
      <c r="G3" s="639"/>
      <c r="H3" s="639"/>
      <c r="I3" s="310"/>
      <c r="J3" s="308"/>
      <c r="K3" s="315" t="s">
        <v>2651</v>
      </c>
      <c r="L3" s="308"/>
      <c r="M3" s="308"/>
      <c r="N3" s="308"/>
      <c r="O3" s="308"/>
      <c r="P3" s="308"/>
      <c r="Q3" s="315" t="s">
        <v>2650</v>
      </c>
      <c r="R3" s="308"/>
      <c r="S3" s="308"/>
      <c r="T3" s="308"/>
      <c r="U3" s="308"/>
      <c r="V3" s="308"/>
      <c r="W3" s="308"/>
      <c r="X3" s="308"/>
      <c r="Y3" s="308"/>
      <c r="Z3" s="308"/>
    </row>
    <row r="4" spans="1:26" x14ac:dyDescent="0.35">
      <c r="A4" s="35">
        <v>1</v>
      </c>
      <c r="D4" s="308"/>
      <c r="E4" s="316">
        <v>1</v>
      </c>
      <c r="F4" s="316">
        <f>VLOOKUP(VLOOKUP(E4, B5:C12, 2, FALSE), Rankings!$A$2:$AN$129, 40, FALSE)</f>
        <v>5</v>
      </c>
      <c r="G4" s="316" t="str">
        <f>VLOOKUP(VLOOKUP(E4, B5:C12, 2, FALSE), Rankings!$A$2:$AN$129, 3, FALSE)</f>
        <v>Virbank City</v>
      </c>
      <c r="H4" s="316" t="str">
        <f>VLOOKUP(VLOOKUP(E4, B5:C12, 2, FALSE), Rankings!$A$2:$AN$129, 2, FALSE)</f>
        <v>Vertress</v>
      </c>
      <c r="I4" s="316">
        <v>26</v>
      </c>
      <c r="J4" s="308"/>
      <c r="K4" s="317" t="s">
        <v>1911</v>
      </c>
      <c r="L4" s="317">
        <f>IF(I4&gt;I5, F4, IF(I5&gt;I4, F5, ""))</f>
        <v>5</v>
      </c>
      <c r="M4" s="317" t="str">
        <f>VLOOKUP(L4, $F:$H, 2, FALSE)</f>
        <v>Virbank City</v>
      </c>
      <c r="N4" s="317" t="str">
        <f>VLOOKUP(L4, $F:$H, 3, FALSE)</f>
        <v>Vertress</v>
      </c>
      <c r="O4" s="317">
        <v>28</v>
      </c>
      <c r="P4" s="308"/>
      <c r="Q4" s="319" t="s">
        <v>1915</v>
      </c>
      <c r="R4" s="319">
        <f>IF(O4&gt;O5, L4, IF(O5&gt;O4, L5, ""))</f>
        <v>5</v>
      </c>
      <c r="S4" s="319" t="str">
        <f>VLOOKUP(R4, $F:$H, 2, FALSE)</f>
        <v>Virbank City</v>
      </c>
      <c r="T4" s="319" t="str">
        <f>VLOOKUP(R4, $F:$H, 3, FALSE)</f>
        <v>Vertress</v>
      </c>
      <c r="U4" s="319">
        <v>22</v>
      </c>
      <c r="V4" s="308"/>
      <c r="Z4" s="308"/>
    </row>
    <row r="5" spans="1:26" x14ac:dyDescent="0.35">
      <c r="B5" s="35">
        <v>1</v>
      </c>
      <c r="C5" s="35">
        <v>56</v>
      </c>
      <c r="D5" s="308"/>
      <c r="E5" s="316">
        <v>8</v>
      </c>
      <c r="F5" s="316">
        <f>VLOOKUP(VLOOKUP(E5, B5:C12, 2, FALSE), Rankings!$A$2:$AN$129, 40, FALSE)</f>
        <v>77</v>
      </c>
      <c r="G5" s="316" t="str">
        <f>VLOOKUP(VLOOKUP(E5, B5:C12, 2, FALSE), Rankings!$A$2:$AN$129, 3, FALSE)</f>
        <v>Verdanturf Town</v>
      </c>
      <c r="H5" s="316" t="str">
        <f>VLOOKUP(VLOOKUP(E5, B5:C12, 2, FALSE), Rankings!$A$2:$AN$129, 2, FALSE)</f>
        <v>Delta</v>
      </c>
      <c r="I5" s="316">
        <v>4</v>
      </c>
      <c r="J5" s="308"/>
      <c r="K5" s="317" t="s">
        <v>1912</v>
      </c>
      <c r="L5" s="317">
        <f>IF(I7&gt;I8, F7, IF(I8&gt;I7, F8, ""))</f>
        <v>108</v>
      </c>
      <c r="M5" s="317" t="str">
        <f>VLOOKUP(L5, $F:$H, 2, FALSE)</f>
        <v>Couriway Town</v>
      </c>
      <c r="N5" s="317" t="str">
        <f>VLOOKUP(L5, $F:$H, 3, FALSE)</f>
        <v>Kalosite</v>
      </c>
      <c r="O5" s="317">
        <v>3</v>
      </c>
      <c r="P5" s="308"/>
      <c r="Q5" s="319" t="s">
        <v>1916</v>
      </c>
      <c r="R5" s="319">
        <f>IF(O7&gt;O8, L7, IF(O8&gt;O7, L8, ""))</f>
        <v>21</v>
      </c>
      <c r="S5" s="319" t="str">
        <f>VLOOKUP(R5, $F:$H, 2, FALSE)</f>
        <v>Floaroma City</v>
      </c>
      <c r="T5" s="319" t="str">
        <f>VLOOKUP(R5, $F:$H, 3, FALSE)</f>
        <v>Lily Valley</v>
      </c>
      <c r="U5" s="319">
        <v>12</v>
      </c>
      <c r="V5" s="308"/>
      <c r="W5" s="35">
        <v>1</v>
      </c>
      <c r="X5" s="35" t="str">
        <f>IF(U4&gt;U5, S4, IF(U5&gt;U4, S5, ""))</f>
        <v>Virbank City</v>
      </c>
      <c r="Y5" s="309" t="s">
        <v>993</v>
      </c>
      <c r="Z5" s="308"/>
    </row>
    <row r="6" spans="1:26" x14ac:dyDescent="0.35">
      <c r="B6" s="35">
        <v>2</v>
      </c>
      <c r="C6" s="35">
        <v>95</v>
      </c>
      <c r="D6" s="308"/>
      <c r="E6" s="316"/>
      <c r="F6" s="316"/>
      <c r="G6" s="316"/>
      <c r="H6" s="316"/>
      <c r="I6" s="316"/>
      <c r="J6" s="308"/>
      <c r="K6" s="317"/>
      <c r="L6" s="317"/>
      <c r="M6" s="317"/>
      <c r="N6" s="317"/>
      <c r="O6" s="317"/>
      <c r="P6" s="308"/>
      <c r="Q6" s="319"/>
      <c r="R6" s="319"/>
      <c r="S6" s="319"/>
      <c r="T6" s="319"/>
      <c r="U6" s="319"/>
      <c r="V6" s="308"/>
      <c r="W6" s="35">
        <v>2</v>
      </c>
      <c r="X6" s="35" t="str">
        <f>IF(U4&gt;U5, S5, IF(U5&gt;U4, S4, ""))</f>
        <v>Floaroma City</v>
      </c>
      <c r="Y6" s="309" t="s">
        <v>1000</v>
      </c>
      <c r="Z6" s="308"/>
    </row>
    <row r="7" spans="1:26" x14ac:dyDescent="0.35">
      <c r="B7" s="35">
        <v>3</v>
      </c>
      <c r="C7" s="35">
        <v>109</v>
      </c>
      <c r="D7" s="308"/>
      <c r="E7" s="316">
        <v>4</v>
      </c>
      <c r="F7" s="316">
        <f>VLOOKUP(VLOOKUP(E7, B5:C12, 2, FALSE), Rankings!$A$2:$AN$129, 40, FALSE)</f>
        <v>97</v>
      </c>
      <c r="G7" s="316" t="str">
        <f>VLOOKUP(VLOOKUP(E7, B5:C12, 2, FALSE), Rankings!$A$2:$AN$129, 3, FALSE)</f>
        <v>Dolce Island</v>
      </c>
      <c r="H7" s="316" t="str">
        <f>VLOOKUP(VLOOKUP(E7, B5:C12, 2, FALSE), Rankings!$A$2:$AN$129, 2, FALSE)</f>
        <v>Phoenix</v>
      </c>
      <c r="I7" s="316">
        <v>16</v>
      </c>
      <c r="J7" s="308"/>
      <c r="K7" s="317" t="s">
        <v>1913</v>
      </c>
      <c r="L7" s="317">
        <f>IF(I10&gt;I11, F10, IF(I11&gt;I10, F11, ""))</f>
        <v>21</v>
      </c>
      <c r="M7" s="317" t="str">
        <f>VLOOKUP(L7, $F:$H, 2, FALSE)</f>
        <v>Floaroma City</v>
      </c>
      <c r="N7" s="317" t="str">
        <f>VLOOKUP(L7, $F:$H, 3, FALSE)</f>
        <v>Lily Valley</v>
      </c>
      <c r="O7" s="317">
        <v>16</v>
      </c>
      <c r="P7" s="308"/>
      <c r="Q7" s="319" t="s">
        <v>1917</v>
      </c>
      <c r="R7" s="319">
        <f>IF(O5&gt;O4, L4, IF(O4&gt;O5, L5, ""))</f>
        <v>108</v>
      </c>
      <c r="S7" s="319" t="str">
        <f>VLOOKUP(R7, $F:$H, 2, FALSE)</f>
        <v>Couriway Town</v>
      </c>
      <c r="T7" s="319" t="str">
        <f>VLOOKUP(R7, $F:$H, 3, FALSE)</f>
        <v>Kalosite</v>
      </c>
      <c r="U7" s="319">
        <v>11</v>
      </c>
      <c r="V7" s="308"/>
      <c r="W7" s="35">
        <v>3</v>
      </c>
      <c r="X7" s="35" t="str">
        <f>IF(U7&gt;U8, S7, IF(U8&gt;U7, S8, ""))</f>
        <v>Mahogany Town</v>
      </c>
      <c r="Y7" s="309" t="s">
        <v>1000</v>
      </c>
      <c r="Z7" s="308"/>
    </row>
    <row r="8" spans="1:26" x14ac:dyDescent="0.35">
      <c r="B8" s="35">
        <v>4</v>
      </c>
      <c r="C8" s="35">
        <v>127</v>
      </c>
      <c r="D8" s="308"/>
      <c r="E8" s="316">
        <v>5</v>
      </c>
      <c r="F8" s="316">
        <f>VLOOKUP(VLOOKUP(E8, B5:C12, 2, FALSE), Rankings!$A$2:$AN$129, 40, FALSE)</f>
        <v>108</v>
      </c>
      <c r="G8" s="316" t="str">
        <f>VLOOKUP(VLOOKUP(E8, B5:C12, 2, FALSE), Rankings!$A$2:$AN$129, 3, FALSE)</f>
        <v>Couriway Town</v>
      </c>
      <c r="H8" s="316" t="str">
        <f>VLOOKUP(VLOOKUP(E8, B5:C12, 2, FALSE), Rankings!$A$2:$AN$129, 2, FALSE)</f>
        <v>Kalosite</v>
      </c>
      <c r="I8" s="316">
        <v>19</v>
      </c>
      <c r="J8" s="308"/>
      <c r="K8" s="317" t="s">
        <v>1914</v>
      </c>
      <c r="L8" s="317">
        <f>IF(I13&gt;I14, F13, IF(I14&gt;I13, F14, ""))</f>
        <v>75</v>
      </c>
      <c r="M8" s="317" t="str">
        <f>VLOOKUP(L8, $F:$H, 2, FALSE)</f>
        <v>Mahogany Town</v>
      </c>
      <c r="N8" s="317" t="str">
        <f>VLOOKUP(L8, $F:$H, 3, FALSE)</f>
        <v>Indigo</v>
      </c>
      <c r="O8" s="317">
        <v>13</v>
      </c>
      <c r="P8" s="308"/>
      <c r="Q8" s="319" t="s">
        <v>1918</v>
      </c>
      <c r="R8" s="319">
        <f>IF(O7&gt;O8, L8, IF(O8&gt;O7, L7, ""))</f>
        <v>75</v>
      </c>
      <c r="S8" s="319" t="str">
        <f>VLOOKUP(R8, $F:$H, 2, FALSE)</f>
        <v>Mahogany Town</v>
      </c>
      <c r="T8" s="319" t="str">
        <f>VLOOKUP(R8, $F:$H, 3, FALSE)</f>
        <v>Indigo</v>
      </c>
      <c r="U8" s="319">
        <v>16</v>
      </c>
      <c r="V8" s="308"/>
      <c r="W8" s="35">
        <v>4</v>
      </c>
      <c r="X8" s="35" t="str">
        <f>IF(U10&gt;U11, S10, IF(U11&gt;U10, S11, ""))</f>
        <v>Hulbury</v>
      </c>
      <c r="Y8" s="309" t="s">
        <v>1000</v>
      </c>
      <c r="Z8" s="308"/>
    </row>
    <row r="9" spans="1:26" x14ac:dyDescent="0.35">
      <c r="B9" s="35">
        <v>5</v>
      </c>
      <c r="C9" s="35">
        <v>74</v>
      </c>
      <c r="D9" s="308"/>
      <c r="E9" s="316"/>
      <c r="F9" s="316"/>
      <c r="G9" s="316"/>
      <c r="H9" s="316"/>
      <c r="I9" s="316"/>
      <c r="J9" s="308"/>
      <c r="K9" s="317"/>
      <c r="L9" s="317"/>
      <c r="M9" s="317"/>
      <c r="N9" s="317"/>
      <c r="O9" s="317"/>
      <c r="P9" s="308"/>
      <c r="Q9" s="319"/>
      <c r="R9" s="319"/>
      <c r="S9" s="319"/>
      <c r="T9" s="319"/>
      <c r="U9" s="319"/>
      <c r="V9" s="308"/>
      <c r="W9" s="35">
        <v>5</v>
      </c>
      <c r="X9" s="35" t="str">
        <f>IF(U7&gt;U8, S8, IF(U8&gt;U7, S7, ""))</f>
        <v>Couriway Town</v>
      </c>
      <c r="Y9" s="309" t="s">
        <v>1007</v>
      </c>
      <c r="Z9" s="308"/>
    </row>
    <row r="10" spans="1:26" x14ac:dyDescent="0.35">
      <c r="B10" s="35">
        <v>6</v>
      </c>
      <c r="C10" s="35">
        <v>38</v>
      </c>
      <c r="D10" s="308"/>
      <c r="E10" s="316">
        <v>3</v>
      </c>
      <c r="F10" s="316">
        <f>VLOOKUP(VLOOKUP(E10, B5:C12, 2, FALSE), Rankings!$A$2:$AN$129, 40, FALSE)</f>
        <v>10</v>
      </c>
      <c r="G10" s="316" t="str">
        <f>VLOOKUP(VLOOKUP(E10, B5:C12, 2, FALSE), Rankings!$A$2:$AN$129, 3, FALSE)</f>
        <v>Hulbury</v>
      </c>
      <c r="H10" s="316" t="str">
        <f>VLOOKUP(VLOOKUP(E10, B5:C12, 2, FALSE), Rankings!$A$2:$AN$129, 2, FALSE)</f>
        <v>Dynamax</v>
      </c>
      <c r="I10" s="316">
        <v>13</v>
      </c>
      <c r="J10" s="308"/>
      <c r="K10" s="317" t="s">
        <v>1919</v>
      </c>
      <c r="L10" s="317">
        <f>IF(I5&gt;I4, F4, IF(I4&gt;I5, F5, ""))</f>
        <v>77</v>
      </c>
      <c r="M10" s="317" t="str">
        <f>VLOOKUP(L10, $F:$H, 2, FALSE)</f>
        <v>Verdanturf Town</v>
      </c>
      <c r="N10" s="317" t="str">
        <f>VLOOKUP(L10, $F:$H, 3, FALSE)</f>
        <v>Delta</v>
      </c>
      <c r="O10" s="317">
        <v>22</v>
      </c>
      <c r="P10" s="308"/>
      <c r="Q10" s="319" t="s">
        <v>1923</v>
      </c>
      <c r="R10" s="319">
        <f>IF(O10&gt;O11, L10, IF(O11&gt;O10, L11, ""))</f>
        <v>77</v>
      </c>
      <c r="S10" s="319" t="str">
        <f>VLOOKUP(R10, $F:$H, 2, FALSE)</f>
        <v>Verdanturf Town</v>
      </c>
      <c r="T10" s="319" t="str">
        <f>VLOOKUP(R10, $F:$H, 3, FALSE)</f>
        <v>Delta</v>
      </c>
      <c r="U10" s="319">
        <v>15</v>
      </c>
      <c r="V10" s="308"/>
      <c r="W10" s="35">
        <v>6</v>
      </c>
      <c r="X10" s="35" t="str">
        <f>IF(U10&gt;U11, S11, IF(U11&gt;U10, S10, ""))</f>
        <v>Verdanturf Town</v>
      </c>
      <c r="Y10" s="309" t="s">
        <v>1007</v>
      </c>
      <c r="Z10" s="308"/>
    </row>
    <row r="11" spans="1:26" x14ac:dyDescent="0.35">
      <c r="B11" s="35">
        <v>7</v>
      </c>
      <c r="C11" s="35">
        <v>7</v>
      </c>
      <c r="D11" s="308"/>
      <c r="E11" s="316">
        <v>6</v>
      </c>
      <c r="F11" s="316">
        <f>VLOOKUP(VLOOKUP(E11, B5:C12, 2, FALSE), Rankings!$A$2:$AN$129, 40, FALSE)</f>
        <v>21</v>
      </c>
      <c r="G11" s="316" t="str">
        <f>VLOOKUP(VLOOKUP(E11, B5:C12, 2, FALSE), Rankings!$A$2:$AN$129, 3, FALSE)</f>
        <v>Floaroma City</v>
      </c>
      <c r="H11" s="316" t="str">
        <f>VLOOKUP(VLOOKUP(E11, B5:C12, 2, FALSE), Rankings!$A$2:$AN$129, 2, FALSE)</f>
        <v>Lily Valley</v>
      </c>
      <c r="I11" s="316">
        <v>15</v>
      </c>
      <c r="J11" s="308"/>
      <c r="K11" s="317" t="s">
        <v>1920</v>
      </c>
      <c r="L11" s="317">
        <f>IF(I7&gt;I8, F8, IF(I8&gt;I7, F7, ""))</f>
        <v>97</v>
      </c>
      <c r="M11" s="317" t="str">
        <f>VLOOKUP(L11, $F:$H, 2, FALSE)</f>
        <v>Dolce Island</v>
      </c>
      <c r="N11" s="317" t="str">
        <f>VLOOKUP(L11, $F:$H, 3, FALSE)</f>
        <v>Phoenix</v>
      </c>
      <c r="O11" s="317">
        <v>12</v>
      </c>
      <c r="P11" s="308"/>
      <c r="Q11" s="319" t="s">
        <v>1924</v>
      </c>
      <c r="R11" s="319">
        <f>IF(O13&gt;O14, L13, IF(O14&gt;O13, L14, ""))</f>
        <v>10</v>
      </c>
      <c r="S11" s="319" t="str">
        <f>VLOOKUP(R11, $F:$H, 2, FALSE)</f>
        <v>Hulbury</v>
      </c>
      <c r="T11" s="319" t="str">
        <f>VLOOKUP(R11, $F:$H, 3, FALSE)</f>
        <v>Dynamax</v>
      </c>
      <c r="U11" s="319">
        <v>37</v>
      </c>
      <c r="V11" s="308"/>
      <c r="W11" s="35">
        <v>7</v>
      </c>
      <c r="X11" s="35" t="str">
        <f>IF(U13&gt;U14, S13, IF(U14&gt;U13, S14, ""))</f>
        <v>Konikoni City</v>
      </c>
      <c r="Y11" s="309" t="s">
        <v>1007</v>
      </c>
      <c r="Z11" s="308"/>
    </row>
    <row r="12" spans="1:26" x14ac:dyDescent="0.35">
      <c r="B12" s="35">
        <v>8</v>
      </c>
      <c r="C12" s="35">
        <v>24</v>
      </c>
      <c r="D12" s="308"/>
      <c r="E12" s="316"/>
      <c r="F12" s="316"/>
      <c r="G12" s="316"/>
      <c r="H12" s="316"/>
      <c r="I12" s="316"/>
      <c r="J12" s="308"/>
      <c r="K12" s="317"/>
      <c r="L12" s="317"/>
      <c r="M12" s="317"/>
      <c r="N12" s="317"/>
      <c r="O12" s="317"/>
      <c r="P12" s="308"/>
      <c r="Q12" s="319"/>
      <c r="R12" s="319"/>
      <c r="S12" s="319"/>
      <c r="T12" s="319"/>
      <c r="U12" s="319"/>
      <c r="V12" s="308"/>
      <c r="W12" s="35">
        <v>8</v>
      </c>
      <c r="X12" s="35" t="str">
        <f>IF(U13&gt;U14, S14, IF(U14&gt;U13, S13, ""))</f>
        <v>Dolce Island</v>
      </c>
      <c r="Y12" s="309" t="s">
        <v>1017</v>
      </c>
      <c r="Z12" s="308"/>
    </row>
    <row r="13" spans="1:26" x14ac:dyDescent="0.35">
      <c r="D13" s="308"/>
      <c r="E13" s="316">
        <v>2</v>
      </c>
      <c r="F13" s="316">
        <f>VLOOKUP(VLOOKUP(E13, B5:C12, 2, FALSE), Rankings!$A$2:$AN$129, 40, FALSE)</f>
        <v>119</v>
      </c>
      <c r="G13" s="316" t="str">
        <f>VLOOKUP(VLOOKUP(E13, B5:C12, 2, FALSE), Rankings!$A$2:$AN$129, 3, FALSE)</f>
        <v>Konikoni City</v>
      </c>
      <c r="H13" s="316" t="str">
        <f>VLOOKUP(VLOOKUP(E13, B5:C12, 2, FALSE), Rankings!$A$2:$AN$129, 2, FALSE)</f>
        <v>Lanakila</v>
      </c>
      <c r="I13" s="316">
        <v>14</v>
      </c>
      <c r="J13" s="308"/>
      <c r="K13" s="317" t="s">
        <v>1921</v>
      </c>
      <c r="L13" s="317">
        <f>IF(I10&gt;I11, F11, IF(I11&gt;I10, F10, ""))</f>
        <v>10</v>
      </c>
      <c r="M13" s="317" t="str">
        <f>VLOOKUP(L13, $F:$H, 2, FALSE)</f>
        <v>Hulbury</v>
      </c>
      <c r="N13" s="317" t="str">
        <f>VLOOKUP(L13, $F:$H, 3, FALSE)</f>
        <v>Dynamax</v>
      </c>
      <c r="O13" s="317">
        <v>25</v>
      </c>
      <c r="P13" s="308"/>
      <c r="Q13" s="319" t="s">
        <v>1925</v>
      </c>
      <c r="R13" s="319">
        <f>IF(O10&gt;O11, L11, IF(O11&gt;O10, L10, ""))</f>
        <v>97</v>
      </c>
      <c r="S13" s="319" t="str">
        <f>VLOOKUP(R13, $F:$H, 2, FALSE)</f>
        <v>Dolce Island</v>
      </c>
      <c r="T13" s="319" t="str">
        <f>VLOOKUP(R13, $F:$H, 3, FALSE)</f>
        <v>Phoenix</v>
      </c>
      <c r="U13" s="319">
        <v>22</v>
      </c>
      <c r="V13" s="308"/>
      <c r="Z13" s="308"/>
    </row>
    <row r="14" spans="1:26" x14ac:dyDescent="0.35">
      <c r="D14" s="308"/>
      <c r="E14" s="316">
        <v>7</v>
      </c>
      <c r="F14" s="316">
        <f>VLOOKUP(VLOOKUP(E14, B5:C12, 2, FALSE), Rankings!$A$2:$AN$129, 40, FALSE)</f>
        <v>75</v>
      </c>
      <c r="G14" s="316" t="str">
        <f>VLOOKUP(VLOOKUP(E14, B5:C12, 2, FALSE), Rankings!$A$2:$AN$129, 3, FALSE)</f>
        <v>Mahogany Town</v>
      </c>
      <c r="H14" s="316" t="str">
        <f>VLOOKUP(VLOOKUP(E14, B5:C12, 2, FALSE), Rankings!$A$2:$AN$129, 2, FALSE)</f>
        <v>Indigo</v>
      </c>
      <c r="I14" s="316">
        <v>26</v>
      </c>
      <c r="J14" s="308"/>
      <c r="K14" s="317" t="s">
        <v>1922</v>
      </c>
      <c r="L14" s="317">
        <f>IF(I13&gt;I14, F14, IF(I14&gt;I13, F13, ""))</f>
        <v>119</v>
      </c>
      <c r="M14" s="317" t="str">
        <f>VLOOKUP(L14, $F:$H, 2, FALSE)</f>
        <v>Konikoni City</v>
      </c>
      <c r="N14" s="317" t="str">
        <f>VLOOKUP(L14, $F:$H, 3, FALSE)</f>
        <v>Lanakila</v>
      </c>
      <c r="O14" s="317">
        <v>18</v>
      </c>
      <c r="P14" s="308"/>
      <c r="Q14" s="319" t="s">
        <v>1926</v>
      </c>
      <c r="R14" s="319">
        <f>IF(O13&gt;O14, L14, IF(O14&gt;O13, L13, ""))</f>
        <v>119</v>
      </c>
      <c r="S14" s="319" t="str">
        <f>VLOOKUP(R14, $F:$H, 2, FALSE)</f>
        <v>Konikoni City</v>
      </c>
      <c r="T14" s="319" t="str">
        <f>VLOOKUP(R14, $F:$H, 3, FALSE)</f>
        <v>Lanakila</v>
      </c>
      <c r="U14" s="319">
        <v>28</v>
      </c>
      <c r="V14" s="308"/>
      <c r="Z14" s="308"/>
    </row>
    <row r="15" spans="1:26" x14ac:dyDescent="0.35">
      <c r="D15" s="308"/>
      <c r="E15" s="308"/>
      <c r="F15" s="308"/>
      <c r="G15" s="308"/>
      <c r="H15" s="308"/>
      <c r="I15" s="308"/>
      <c r="J15" s="308"/>
      <c r="K15" s="308"/>
      <c r="L15" s="308"/>
      <c r="M15" s="308"/>
      <c r="N15" s="308"/>
      <c r="O15" s="308"/>
      <c r="P15" s="308"/>
      <c r="Q15" s="308"/>
      <c r="R15" s="308"/>
      <c r="S15" s="308"/>
      <c r="T15" s="308"/>
      <c r="U15" s="308"/>
      <c r="V15" s="308"/>
      <c r="W15" s="308"/>
      <c r="X15" s="308"/>
      <c r="Y15" s="308"/>
      <c r="Z15" s="308"/>
    </row>
    <row r="16" spans="1:26" x14ac:dyDescent="0.35">
      <c r="D16" s="308"/>
      <c r="E16" s="308"/>
      <c r="F16" s="308"/>
      <c r="G16" s="308"/>
      <c r="H16" s="308"/>
      <c r="I16" s="308"/>
      <c r="J16" s="308"/>
      <c r="K16" s="308"/>
      <c r="L16" s="308"/>
      <c r="M16" s="308"/>
      <c r="N16" s="308"/>
      <c r="O16" s="308"/>
      <c r="P16" s="308"/>
      <c r="Q16" s="308"/>
      <c r="R16" s="308"/>
      <c r="S16" s="308"/>
      <c r="T16" s="308"/>
      <c r="U16" s="308"/>
      <c r="V16" s="308"/>
      <c r="W16" s="308"/>
      <c r="X16" s="308"/>
      <c r="Y16" s="308"/>
      <c r="Z16" s="308"/>
    </row>
    <row r="17" spans="1:27" x14ac:dyDescent="0.35">
      <c r="A17" s="35">
        <v>2</v>
      </c>
      <c r="D17" s="308"/>
      <c r="E17" s="316">
        <v>1</v>
      </c>
      <c r="F17" s="316">
        <f>VLOOKUP(VLOOKUP(E17, B18:C25, 2, FALSE), Rankings!$A$2:$AN$129, 40, FALSE)</f>
        <v>18</v>
      </c>
      <c r="G17" s="316" t="str">
        <f>VLOOKUP(VLOOKUP(E17, B18:C25, 2, FALSE), Rankings!$A$2:$AN$129, 3, FALSE)</f>
        <v>Ever Grande City</v>
      </c>
      <c r="H17" s="316" t="str">
        <f>VLOOKUP(VLOOKUP(E17, B18:C25, 2, FALSE), Rankings!$A$2:$AN$129, 2, FALSE)</f>
        <v>Delta</v>
      </c>
      <c r="I17" s="316">
        <v>16</v>
      </c>
      <c r="J17" s="308"/>
      <c r="K17" s="317" t="s">
        <v>1911</v>
      </c>
      <c r="L17" s="317">
        <f>IF(I17&gt;I18, F17, IF(I18&gt;I17, F18, ""))</f>
        <v>39</v>
      </c>
      <c r="M17" s="317" t="str">
        <f>VLOOKUP(L17, $F:$H, 2, FALSE)</f>
        <v>Viridian City</v>
      </c>
      <c r="N17" s="317" t="str">
        <f>VLOOKUP(L17, $F:$H, 3, FALSE)</f>
        <v>Indigo</v>
      </c>
      <c r="O17" s="317">
        <v>17</v>
      </c>
      <c r="P17" s="308"/>
      <c r="Q17" s="319" t="s">
        <v>1915</v>
      </c>
      <c r="R17" s="319">
        <f>IF(O17&gt;O18, L17, IF(O18&gt;O17, L18, ""))</f>
        <v>29</v>
      </c>
      <c r="S17" s="319" t="str">
        <f>VLOOKUP(R17, $F:$H, 2, FALSE)</f>
        <v>Vientown</v>
      </c>
      <c r="T17" s="319" t="str">
        <f>VLOOKUP(R17, $F:$H, 3, FALSE)</f>
        <v>Phoenix</v>
      </c>
      <c r="U17" s="319">
        <v>25</v>
      </c>
      <c r="V17" s="308"/>
      <c r="Z17" s="308"/>
    </row>
    <row r="18" spans="1:27" x14ac:dyDescent="0.35">
      <c r="B18" s="35">
        <v>1</v>
      </c>
      <c r="C18" s="35">
        <v>25</v>
      </c>
      <c r="D18" s="308"/>
      <c r="E18" s="316">
        <v>8</v>
      </c>
      <c r="F18" s="316">
        <f>VLOOKUP(VLOOKUP(E18, B18:C25, 2, FALSE), Rankings!$A$2:$AN$129, 40, FALSE)</f>
        <v>39</v>
      </c>
      <c r="G18" s="316" t="str">
        <f>VLOOKUP(VLOOKUP(E18, B18:C25, 2, FALSE), Rankings!$A$2:$AN$129, 3, FALSE)</f>
        <v>Viridian City</v>
      </c>
      <c r="H18" s="316" t="str">
        <f>VLOOKUP(VLOOKUP(E18, B18:C25, 2, FALSE), Rankings!$A$2:$AN$129, 2, FALSE)</f>
        <v>Indigo</v>
      </c>
      <c r="I18" s="316">
        <v>24</v>
      </c>
      <c r="J18" s="308"/>
      <c r="K18" s="317" t="s">
        <v>1912</v>
      </c>
      <c r="L18" s="317">
        <f>IF(I20&gt;I21, F20, IF(I21&gt;I20, F21, ""))</f>
        <v>29</v>
      </c>
      <c r="M18" s="317" t="str">
        <f>VLOOKUP(L18, $F:$H, 2, FALSE)</f>
        <v>Vientown</v>
      </c>
      <c r="N18" s="317" t="str">
        <f>VLOOKUP(L18, $F:$H, 3, FALSE)</f>
        <v>Phoenix</v>
      </c>
      <c r="O18" s="317">
        <v>21</v>
      </c>
      <c r="P18" s="308"/>
      <c r="Q18" s="319" t="s">
        <v>1916</v>
      </c>
      <c r="R18" s="319">
        <f>IF(O20&gt;O21, L20, IF(O21&gt;O20, L21, ""))</f>
        <v>85</v>
      </c>
      <c r="S18" s="319" t="str">
        <f>VLOOKUP(R18, $F:$H, 2, FALSE)</f>
        <v>Humilau City</v>
      </c>
      <c r="T18" s="319" t="str">
        <f>VLOOKUP(R18, $F:$H, 3, FALSE)</f>
        <v>Vertress</v>
      </c>
      <c r="U18" s="319">
        <v>4</v>
      </c>
      <c r="V18" s="308"/>
      <c r="W18" s="35">
        <v>1</v>
      </c>
      <c r="X18" s="35" t="str">
        <f>IF(U17&gt;U18, S17, IF(U18&gt;U17, S18, ""))</f>
        <v>Vientown</v>
      </c>
      <c r="Y18" s="309" t="s">
        <v>993</v>
      </c>
      <c r="Z18" s="308"/>
      <c r="AA18" s="35" t="s">
        <v>2503</v>
      </c>
    </row>
    <row r="19" spans="1:27" x14ac:dyDescent="0.35">
      <c r="B19" s="35">
        <v>2</v>
      </c>
      <c r="C19" s="35">
        <v>61</v>
      </c>
      <c r="D19" s="308"/>
      <c r="E19" s="316"/>
      <c r="F19" s="316"/>
      <c r="G19" s="316"/>
      <c r="H19" s="316"/>
      <c r="I19" s="316"/>
      <c r="J19" s="308"/>
      <c r="K19" s="317"/>
      <c r="L19" s="317"/>
      <c r="M19" s="317"/>
      <c r="N19" s="317"/>
      <c r="O19" s="317"/>
      <c r="P19" s="308"/>
      <c r="Q19" s="319"/>
      <c r="R19" s="319"/>
      <c r="S19" s="319"/>
      <c r="T19" s="319"/>
      <c r="U19" s="319"/>
      <c r="V19" s="308"/>
      <c r="W19" s="35">
        <v>2</v>
      </c>
      <c r="X19" s="35" t="str">
        <f>IF(U17&gt;U18, S18, IF(U18&gt;U17, S17, ""))</f>
        <v>Humilau City</v>
      </c>
      <c r="Y19" s="309" t="s">
        <v>1000</v>
      </c>
      <c r="Z19" s="308"/>
      <c r="AA19" s="35" t="s">
        <v>2504</v>
      </c>
    </row>
    <row r="20" spans="1:27" x14ac:dyDescent="0.35">
      <c r="B20" s="35">
        <v>3</v>
      </c>
      <c r="C20" s="35">
        <v>86</v>
      </c>
      <c r="D20" s="308"/>
      <c r="E20" s="316">
        <v>4</v>
      </c>
      <c r="F20" s="316">
        <f>VLOOKUP(VLOOKUP(E20, B18:C25, 2, FALSE), Rankings!$A$2:$AN$129, 40, FALSE)</f>
        <v>89</v>
      </c>
      <c r="G20" s="316" t="str">
        <f>VLOOKUP(VLOOKUP(E20, B18:C25, 2, FALSE), Rankings!$A$2:$AN$129, 3, FALSE)</f>
        <v>Ballonlea</v>
      </c>
      <c r="H20" s="316" t="str">
        <f>VLOOKUP(VLOOKUP(E20, B18:C25, 2, FALSE), Rankings!$A$2:$AN$129, 2, FALSE)</f>
        <v>Dynamax</v>
      </c>
      <c r="I20" s="316">
        <v>12</v>
      </c>
      <c r="J20" s="308"/>
      <c r="K20" s="317" t="s">
        <v>1913</v>
      </c>
      <c r="L20" s="317">
        <f>IF(I23&gt;I24, F23, IF(I24&gt;I23, F24, ""))</f>
        <v>48</v>
      </c>
      <c r="M20" s="317" t="str">
        <f>VLOOKUP(L20, $F:$H, 2, FALSE)</f>
        <v>Iki Town</v>
      </c>
      <c r="N20" s="317" t="str">
        <f>VLOOKUP(L20, $F:$H, 3, FALSE)</f>
        <v>Lanakila</v>
      </c>
      <c r="O20" s="317">
        <v>15</v>
      </c>
      <c r="P20" s="308"/>
      <c r="Q20" s="319" t="s">
        <v>1917</v>
      </c>
      <c r="R20" s="319">
        <f>IF(O18&gt;O17, L17, IF(O17&gt;O18, L18, ""))</f>
        <v>39</v>
      </c>
      <c r="S20" s="319" t="str">
        <f>VLOOKUP(R20, $F:$H, 2, FALSE)</f>
        <v>Viridian City</v>
      </c>
      <c r="T20" s="319" t="str">
        <f>VLOOKUP(R20, $F:$H, 3, FALSE)</f>
        <v>Indigo</v>
      </c>
      <c r="U20" s="319">
        <v>23</v>
      </c>
      <c r="V20" s="308"/>
      <c r="W20" s="35">
        <v>3</v>
      </c>
      <c r="X20" s="35" t="str">
        <f>IF(U20&gt;U21, S20, IF(U21&gt;U20, S21, ""))</f>
        <v>Viridian City</v>
      </c>
      <c r="Y20" s="309" t="s">
        <v>1000</v>
      </c>
      <c r="Z20" s="308"/>
      <c r="AA20" s="35" t="s">
        <v>2505</v>
      </c>
    </row>
    <row r="21" spans="1:27" x14ac:dyDescent="0.35">
      <c r="B21" s="35">
        <v>4</v>
      </c>
      <c r="C21" s="35">
        <v>97</v>
      </c>
      <c r="D21" s="308"/>
      <c r="E21" s="316">
        <v>5</v>
      </c>
      <c r="F21" s="316">
        <f>VLOOKUP(VLOOKUP(E21, B18:C25, 2, FALSE), Rankings!$A$2:$AN$129, 40, FALSE)</f>
        <v>29</v>
      </c>
      <c r="G21" s="316" t="str">
        <f>VLOOKUP(VLOOKUP(E21, B18:C25, 2, FALSE), Rankings!$A$2:$AN$129, 3, FALSE)</f>
        <v>Vientown</v>
      </c>
      <c r="H21" s="316" t="str">
        <f>VLOOKUP(VLOOKUP(E21, B18:C25, 2, FALSE), Rankings!$A$2:$AN$129, 2, FALSE)</f>
        <v>Phoenix</v>
      </c>
      <c r="I21" s="316">
        <v>15</v>
      </c>
      <c r="J21" s="308"/>
      <c r="K21" s="317" t="s">
        <v>1914</v>
      </c>
      <c r="L21" s="317">
        <f>IF(I26&gt;I27, F26, IF(I27&gt;I26, F27, ""))</f>
        <v>85</v>
      </c>
      <c r="M21" s="317" t="str">
        <f>VLOOKUP(L21, $F:$H, 2, FALSE)</f>
        <v>Humilau City</v>
      </c>
      <c r="N21" s="317" t="str">
        <f>VLOOKUP(L21, $F:$H, 3, FALSE)</f>
        <v>Vertress</v>
      </c>
      <c r="O21" s="317">
        <v>19</v>
      </c>
      <c r="P21" s="308"/>
      <c r="Q21" s="319" t="s">
        <v>1918</v>
      </c>
      <c r="R21" s="319">
        <f>IF(O20&gt;O21, L21, IF(O21&gt;O20, L20, ""))</f>
        <v>48</v>
      </c>
      <c r="S21" s="319" t="str">
        <f>VLOOKUP(R21, $F:$H, 2, FALSE)</f>
        <v>Iki Town</v>
      </c>
      <c r="T21" s="319" t="str">
        <f>VLOOKUP(R21, $F:$H, 3, FALSE)</f>
        <v>Lanakila</v>
      </c>
      <c r="U21" s="319">
        <v>12</v>
      </c>
      <c r="V21" s="308"/>
      <c r="W21" s="35">
        <v>4</v>
      </c>
      <c r="X21" s="35" t="str">
        <f>IF(U23&gt;U24, S23, IF(U24&gt;U23, S24, ""))</f>
        <v>Twinleaf Town</v>
      </c>
      <c r="Y21" s="309" t="s">
        <v>1000</v>
      </c>
      <c r="Z21" s="308"/>
      <c r="AA21" s="35" t="s">
        <v>2506</v>
      </c>
    </row>
    <row r="22" spans="1:27" x14ac:dyDescent="0.35">
      <c r="B22" s="35">
        <v>5</v>
      </c>
      <c r="C22" s="35">
        <v>124</v>
      </c>
      <c r="D22" s="308"/>
      <c r="E22" s="316"/>
      <c r="F22" s="316"/>
      <c r="G22" s="316"/>
      <c r="H22" s="316"/>
      <c r="I22" s="316"/>
      <c r="J22" s="308"/>
      <c r="K22" s="317"/>
      <c r="L22" s="317"/>
      <c r="M22" s="317"/>
      <c r="N22" s="317"/>
      <c r="O22" s="317"/>
      <c r="P22" s="308"/>
      <c r="Q22" s="319"/>
      <c r="R22" s="319"/>
      <c r="S22" s="319"/>
      <c r="T22" s="319"/>
      <c r="U22" s="319"/>
      <c r="V22" s="308"/>
      <c r="W22" s="35">
        <v>5</v>
      </c>
      <c r="X22" s="35" t="str">
        <f>IF(U20&gt;U21, S21, IF(U21&gt;U20, S20, ""))</f>
        <v>Iki Town</v>
      </c>
      <c r="Y22" s="309" t="s">
        <v>1007</v>
      </c>
      <c r="Z22" s="308"/>
      <c r="AA22" s="35" t="s">
        <v>2507</v>
      </c>
    </row>
    <row r="23" spans="1:27" x14ac:dyDescent="0.35">
      <c r="B23" s="35">
        <v>6</v>
      </c>
      <c r="C23" s="35">
        <v>71</v>
      </c>
      <c r="D23" s="308"/>
      <c r="E23" s="316">
        <v>3</v>
      </c>
      <c r="F23" s="316">
        <f>VLOOKUP(VLOOKUP(E23, B18:C25, 2, FALSE), Rankings!$A$2:$AN$129, 40, FALSE)</f>
        <v>48</v>
      </c>
      <c r="G23" s="316" t="str">
        <f>VLOOKUP(VLOOKUP(E23, B18:C25, 2, FALSE), Rankings!$A$2:$AN$129, 3, FALSE)</f>
        <v>Iki Town</v>
      </c>
      <c r="H23" s="316" t="str">
        <f>VLOOKUP(VLOOKUP(E23, B18:C25, 2, FALSE), Rankings!$A$2:$AN$129, 2, FALSE)</f>
        <v>Lanakila</v>
      </c>
      <c r="I23" s="316">
        <v>27</v>
      </c>
      <c r="J23" s="308"/>
      <c r="K23" s="317" t="s">
        <v>1919</v>
      </c>
      <c r="L23" s="317">
        <f>IF(I18&gt;I17, F17, IF(I17&gt;I18, F18, ""))</f>
        <v>18</v>
      </c>
      <c r="M23" s="317" t="str">
        <f>VLOOKUP(L23, $F:$H, 2, FALSE)</f>
        <v>Ever Grande City</v>
      </c>
      <c r="N23" s="317" t="str">
        <f>VLOOKUP(L23, $F:$H, 3, FALSE)</f>
        <v>Delta</v>
      </c>
      <c r="O23" s="317">
        <v>25</v>
      </c>
      <c r="P23" s="308"/>
      <c r="Q23" s="319" t="s">
        <v>1923</v>
      </c>
      <c r="R23" s="319">
        <f>IF(O23&gt;O24, L23, IF(O24&gt;O23, L24, ""))</f>
        <v>18</v>
      </c>
      <c r="S23" s="319" t="str">
        <f>VLOOKUP(R23, $F:$H, 2, FALSE)</f>
        <v>Ever Grande City</v>
      </c>
      <c r="T23" s="319" t="str">
        <f>VLOOKUP(R23, $F:$H, 3, FALSE)</f>
        <v>Delta</v>
      </c>
      <c r="U23" s="319">
        <v>18</v>
      </c>
      <c r="V23" s="308"/>
      <c r="W23" s="35">
        <v>6</v>
      </c>
      <c r="X23" s="35" t="str">
        <f>IF(U23&gt;U24, S24, IF(U24&gt;U23, S23, ""))</f>
        <v>Ever Grande City</v>
      </c>
      <c r="Y23" s="309" t="s">
        <v>1007</v>
      </c>
      <c r="Z23" s="308"/>
      <c r="AA23" s="35" t="s">
        <v>2508</v>
      </c>
    </row>
    <row r="24" spans="1:27" x14ac:dyDescent="0.35">
      <c r="B24" s="35">
        <v>7</v>
      </c>
      <c r="C24" s="35">
        <v>36</v>
      </c>
      <c r="D24" s="308"/>
      <c r="E24" s="316">
        <v>6</v>
      </c>
      <c r="F24" s="316">
        <f>VLOOKUP(VLOOKUP(E24, B18:C25, 2, FALSE), Rankings!$A$2:$AN$129, 40, FALSE)</f>
        <v>82</v>
      </c>
      <c r="G24" s="316" t="str">
        <f>VLOOKUP(VLOOKUP(E24, B18:C25, 2, FALSE), Rankings!$A$2:$AN$129, 3, FALSE)</f>
        <v>Laverre City</v>
      </c>
      <c r="H24" s="316" t="str">
        <f>VLOOKUP(VLOOKUP(E24, B18:C25, 2, FALSE), Rankings!$A$2:$AN$129, 2, FALSE)</f>
        <v>Kalosite</v>
      </c>
      <c r="I24" s="316">
        <v>14</v>
      </c>
      <c r="J24" s="308"/>
      <c r="K24" s="317" t="s">
        <v>1920</v>
      </c>
      <c r="L24" s="317">
        <f>IF(I20&gt;I21, F21, IF(I21&gt;I20, F20, ""))</f>
        <v>89</v>
      </c>
      <c r="M24" s="317" t="str">
        <f>VLOOKUP(L24, $F:$H, 2, FALSE)</f>
        <v>Ballonlea</v>
      </c>
      <c r="N24" s="317" t="str">
        <f>VLOOKUP(L24, $F:$H, 3, FALSE)</f>
        <v>Dynamax</v>
      </c>
      <c r="O24" s="317">
        <v>4</v>
      </c>
      <c r="P24" s="308"/>
      <c r="Q24" s="319" t="s">
        <v>1924</v>
      </c>
      <c r="R24" s="319">
        <f>IF(O26&gt;O27, L26, IF(O27&gt;O26, L27, ""))</f>
        <v>63</v>
      </c>
      <c r="S24" s="319" t="str">
        <f>VLOOKUP(R24, $F:$H, 2, FALSE)</f>
        <v>Twinleaf Town</v>
      </c>
      <c r="T24" s="319" t="str">
        <f>VLOOKUP(R24, $F:$H, 3, FALSE)</f>
        <v>Lily Valley</v>
      </c>
      <c r="U24" s="319">
        <v>24</v>
      </c>
      <c r="V24" s="308"/>
      <c r="W24" s="35">
        <v>7</v>
      </c>
      <c r="X24" s="35" t="str">
        <f>IF(U26&gt;U27, S26, IF(U27&gt;U26, S27, ""))</f>
        <v>Laverre City</v>
      </c>
      <c r="Y24" s="309" t="s">
        <v>1007</v>
      </c>
      <c r="Z24" s="308"/>
      <c r="AA24" s="35" t="s">
        <v>2510</v>
      </c>
    </row>
    <row r="25" spans="1:27" x14ac:dyDescent="0.35">
      <c r="B25" s="35">
        <v>8</v>
      </c>
      <c r="C25" s="35">
        <v>16</v>
      </c>
      <c r="D25" s="308"/>
      <c r="E25" s="316"/>
      <c r="F25" s="316"/>
      <c r="G25" s="316"/>
      <c r="H25" s="316"/>
      <c r="I25" s="316"/>
      <c r="J25" s="308"/>
      <c r="K25" s="317"/>
      <c r="L25" s="317"/>
      <c r="M25" s="317"/>
      <c r="N25" s="317"/>
      <c r="O25" s="317"/>
      <c r="P25" s="308"/>
      <c r="Q25" s="319"/>
      <c r="R25" s="319"/>
      <c r="S25" s="319"/>
      <c r="T25" s="319"/>
      <c r="U25" s="319"/>
      <c r="V25" s="308"/>
      <c r="W25" s="35">
        <v>8</v>
      </c>
      <c r="X25" s="35" t="str">
        <f>IF(U26&gt;U27, S27, IF(U27&gt;U26, S26, ""))</f>
        <v>Ballonlea</v>
      </c>
      <c r="Y25" s="309" t="s">
        <v>1017</v>
      </c>
      <c r="Z25" s="308"/>
      <c r="AA25" s="35" t="s">
        <v>2509</v>
      </c>
    </row>
    <row r="26" spans="1:27" x14ac:dyDescent="0.35">
      <c r="D26" s="308"/>
      <c r="E26" s="316">
        <v>2</v>
      </c>
      <c r="F26" s="316">
        <f>VLOOKUP(VLOOKUP(E26, B18:C25, 2, FALSE), Rankings!$A$2:$AN$129, 40, FALSE)</f>
        <v>85</v>
      </c>
      <c r="G26" s="316" t="str">
        <f>VLOOKUP(VLOOKUP(E26, B18:C25, 2, FALSE), Rankings!$A$2:$AN$129, 3, FALSE)</f>
        <v>Humilau City</v>
      </c>
      <c r="H26" s="316" t="str">
        <f>VLOOKUP(VLOOKUP(E26, B18:C25, 2, FALSE), Rankings!$A$2:$AN$129, 2, FALSE)</f>
        <v>Vertress</v>
      </c>
      <c r="I26" s="316">
        <v>28</v>
      </c>
      <c r="J26" s="308"/>
      <c r="K26" s="317" t="s">
        <v>1921</v>
      </c>
      <c r="L26" s="317">
        <f>IF(I23&gt;I24, F24, IF(I24&gt;I23, F23, ""))</f>
        <v>82</v>
      </c>
      <c r="M26" s="317" t="str">
        <f>VLOOKUP(L26, $F:$H, 2, FALSE)</f>
        <v>Laverre City</v>
      </c>
      <c r="N26" s="317" t="str">
        <f>VLOOKUP(L26, $F:$H, 3, FALSE)</f>
        <v>Kalosite</v>
      </c>
      <c r="O26" s="317">
        <v>17</v>
      </c>
      <c r="P26" s="308"/>
      <c r="Q26" s="319" t="s">
        <v>1925</v>
      </c>
      <c r="R26" s="319">
        <f>IF(O23&gt;O24, L24, IF(O24&gt;O23, L23, ""))</f>
        <v>89</v>
      </c>
      <c r="S26" s="319" t="str">
        <f>VLOOKUP(R26, $F:$H, 2, FALSE)</f>
        <v>Ballonlea</v>
      </c>
      <c r="T26" s="319" t="str">
        <f>VLOOKUP(R26, $F:$H, 3, FALSE)</f>
        <v>Dynamax</v>
      </c>
      <c r="U26" s="319">
        <v>9</v>
      </c>
      <c r="V26" s="308"/>
      <c r="Z26" s="308"/>
    </row>
    <row r="27" spans="1:27" x14ac:dyDescent="0.35">
      <c r="D27" s="308"/>
      <c r="E27" s="316">
        <v>7</v>
      </c>
      <c r="F27" s="316">
        <f>VLOOKUP(VLOOKUP(E27, B18:C25, 2, FALSE), Rankings!$A$2:$AN$129, 40, FALSE)</f>
        <v>63</v>
      </c>
      <c r="G27" s="316" t="str">
        <f>VLOOKUP(VLOOKUP(E27, B18:C25, 2, FALSE), Rankings!$A$2:$AN$129, 3, FALSE)</f>
        <v>Twinleaf Town</v>
      </c>
      <c r="H27" s="316" t="str">
        <f>VLOOKUP(VLOOKUP(E27, B18:C25, 2, FALSE), Rankings!$A$2:$AN$129, 2, FALSE)</f>
        <v>Lily Valley</v>
      </c>
      <c r="I27" s="316">
        <v>23</v>
      </c>
      <c r="J27" s="308"/>
      <c r="K27" s="317" t="s">
        <v>1922</v>
      </c>
      <c r="L27" s="317">
        <f>IF(I26&gt;I27, F27, IF(I27&gt;I26, F26, ""))</f>
        <v>63</v>
      </c>
      <c r="M27" s="317" t="str">
        <f>VLOOKUP(L27, $F:$H, 2, FALSE)</f>
        <v>Twinleaf Town</v>
      </c>
      <c r="N27" s="317" t="str">
        <f>VLOOKUP(L27, $F:$H, 3, FALSE)</f>
        <v>Lily Valley</v>
      </c>
      <c r="O27" s="317">
        <v>18</v>
      </c>
      <c r="P27" s="308"/>
      <c r="Q27" s="319" t="s">
        <v>1926</v>
      </c>
      <c r="R27" s="319">
        <f>IF(O26&gt;O27, L27, IF(O27&gt;O26, L26, ""))</f>
        <v>82</v>
      </c>
      <c r="S27" s="319" t="str">
        <f>VLOOKUP(R27, $F:$H, 2, FALSE)</f>
        <v>Laverre City</v>
      </c>
      <c r="T27" s="319" t="str">
        <f>VLOOKUP(R27, $F:$H, 3, FALSE)</f>
        <v>Kalosite</v>
      </c>
      <c r="U27" s="319">
        <v>23</v>
      </c>
      <c r="V27" s="308"/>
      <c r="Z27" s="308"/>
    </row>
    <row r="28" spans="1:27" x14ac:dyDescent="0.35">
      <c r="D28" s="308"/>
      <c r="E28" s="308"/>
      <c r="F28" s="308"/>
      <c r="G28" s="308"/>
      <c r="H28" s="308"/>
      <c r="I28" s="308"/>
      <c r="J28" s="308"/>
      <c r="K28" s="308"/>
      <c r="L28" s="308"/>
      <c r="M28" s="308"/>
      <c r="N28" s="308"/>
      <c r="O28" s="308"/>
      <c r="P28" s="308"/>
      <c r="Q28" s="308"/>
      <c r="R28" s="308"/>
      <c r="S28" s="308"/>
      <c r="T28" s="308"/>
      <c r="U28" s="308"/>
      <c r="V28" s="308"/>
      <c r="W28" s="308"/>
      <c r="X28" s="308"/>
      <c r="Y28" s="308"/>
      <c r="Z28" s="308"/>
    </row>
    <row r="29" spans="1:27" x14ac:dyDescent="0.35">
      <c r="D29" s="308"/>
      <c r="E29" s="308"/>
      <c r="F29" s="308"/>
      <c r="G29" s="308"/>
      <c r="H29" s="308"/>
      <c r="I29" s="308"/>
      <c r="J29" s="308"/>
      <c r="K29" s="308"/>
      <c r="L29" s="308"/>
      <c r="M29" s="308"/>
      <c r="N29" s="308"/>
      <c r="O29" s="308"/>
      <c r="P29" s="308"/>
      <c r="Q29" s="308"/>
      <c r="R29" s="308"/>
      <c r="S29" s="308"/>
      <c r="T29" s="308"/>
      <c r="U29" s="308"/>
      <c r="V29" s="308"/>
      <c r="W29" s="308"/>
      <c r="X29" s="308"/>
      <c r="Y29" s="308"/>
      <c r="Z29" s="308"/>
    </row>
    <row r="30" spans="1:27" x14ac:dyDescent="0.35">
      <c r="A30" s="35">
        <v>3</v>
      </c>
      <c r="D30" s="308"/>
      <c r="E30" s="316">
        <v>1</v>
      </c>
      <c r="F30" s="316">
        <f>VLOOKUP(VLOOKUP(E30, B31:C38, 2, FALSE), Rankings!$A$2:$AN$129, 40, FALSE)</f>
        <v>24</v>
      </c>
      <c r="G30" s="316" t="str">
        <f>VLOOKUP(VLOOKUP(E30, B31:C38, 2, FALSE), Rankings!$A$2:$AN$129, 3, FALSE)</f>
        <v>Cianwood City</v>
      </c>
      <c r="H30" s="316" t="str">
        <f>VLOOKUP(VLOOKUP(E30, B31:C38, 2, FALSE), Rankings!$A$2:$AN$129, 2, FALSE)</f>
        <v>Indigo</v>
      </c>
      <c r="I30" s="316">
        <v>28</v>
      </c>
      <c r="J30" s="308"/>
      <c r="K30" s="317" t="s">
        <v>1911</v>
      </c>
      <c r="L30" s="317">
        <f>IF(I30&gt;I31, F30, IF(I31&gt;I30, F31, ""))</f>
        <v>24</v>
      </c>
      <c r="M30" s="317" t="str">
        <f>VLOOKUP(L30, $F:$H, 2, FALSE)</f>
        <v>Cianwood City</v>
      </c>
      <c r="N30" s="317" t="str">
        <f>VLOOKUP(L30, $F:$H, 3, FALSE)</f>
        <v>Indigo</v>
      </c>
      <c r="O30" s="317">
        <v>19</v>
      </c>
      <c r="P30" s="308"/>
      <c r="Q30" s="319" t="s">
        <v>1915</v>
      </c>
      <c r="R30" s="319">
        <f>IF(O30&gt;O31, L30, IF(O31&gt;O30, L31, ""))</f>
        <v>24</v>
      </c>
      <c r="S30" s="319" t="str">
        <f>VLOOKUP(R30, $F:$H, 2, FALSE)</f>
        <v>Cianwood City</v>
      </c>
      <c r="T30" s="319" t="str">
        <f>VLOOKUP(R30, $F:$H, 3, FALSE)</f>
        <v>Indigo</v>
      </c>
      <c r="U30" s="319">
        <v>20</v>
      </c>
      <c r="V30" s="308"/>
      <c r="Z30" s="308"/>
    </row>
    <row r="31" spans="1:27" x14ac:dyDescent="0.35">
      <c r="B31" s="35">
        <v>1</v>
      </c>
      <c r="C31" s="35">
        <v>1</v>
      </c>
      <c r="D31" s="308"/>
      <c r="E31" s="316">
        <v>8</v>
      </c>
      <c r="F31" s="316">
        <f>VLOOKUP(VLOOKUP(E31, B31:C38, 2, FALSE), Rankings!$A$2:$AN$129, 40, FALSE)</f>
        <v>58</v>
      </c>
      <c r="G31" s="316" t="str">
        <f>VLOOKUP(VLOOKUP(E31, B31:C38, 2, FALSE), Rankings!$A$2:$AN$129, 3, FALSE)</f>
        <v>Pastoria City</v>
      </c>
      <c r="H31" s="316" t="str">
        <f>VLOOKUP(VLOOKUP(E31, B31:C38, 2, FALSE), Rankings!$A$2:$AN$129, 2, FALSE)</f>
        <v>Lily Valley</v>
      </c>
      <c r="I31" s="316">
        <v>13</v>
      </c>
      <c r="J31" s="308"/>
      <c r="K31" s="317" t="s">
        <v>1912</v>
      </c>
      <c r="L31" s="317">
        <f>IF(I33&gt;I34, F33, IF(I34&gt;I33, F34, ""))</f>
        <v>52</v>
      </c>
      <c r="M31" s="317" t="str">
        <f>VLOOKUP(L31, $F:$H, 2, FALSE)</f>
        <v>Tapu Village</v>
      </c>
      <c r="N31" s="317" t="str">
        <f>VLOOKUP(L31, $F:$H, 3, FALSE)</f>
        <v>Lanakila</v>
      </c>
      <c r="O31" s="317">
        <v>13</v>
      </c>
      <c r="P31" s="308"/>
      <c r="Q31" s="319" t="s">
        <v>1916</v>
      </c>
      <c r="R31" s="319">
        <f>IF(O33&gt;O34, L33, IF(O34&gt;O33, L34, ""))</f>
        <v>49</v>
      </c>
      <c r="S31" s="319" t="str">
        <f>VLOOKUP(R31, $F:$H, 2, FALSE)</f>
        <v>Phenac City</v>
      </c>
      <c r="T31" s="319" t="str">
        <f>VLOOKUP(R31, $F:$H, 3, FALSE)</f>
        <v>Phoenix</v>
      </c>
      <c r="U31" s="319">
        <v>22</v>
      </c>
      <c r="V31" s="308"/>
      <c r="W31" s="35">
        <v>1</v>
      </c>
      <c r="X31" s="35" t="str">
        <f>IF(U30&gt;U31, S30, IF(U31&gt;U30, S31, ""))</f>
        <v>Phenac City</v>
      </c>
      <c r="Y31" s="309" t="s">
        <v>993</v>
      </c>
      <c r="Z31" s="308"/>
    </row>
    <row r="32" spans="1:27" x14ac:dyDescent="0.35">
      <c r="B32" s="35">
        <v>2</v>
      </c>
      <c r="C32" s="35">
        <v>32</v>
      </c>
      <c r="D32" s="308"/>
      <c r="E32" s="316"/>
      <c r="F32" s="316"/>
      <c r="G32" s="316"/>
      <c r="H32" s="316"/>
      <c r="I32" s="316"/>
      <c r="J32" s="308"/>
      <c r="K32" s="317"/>
      <c r="L32" s="317"/>
      <c r="M32" s="317"/>
      <c r="N32" s="317"/>
      <c r="O32" s="317"/>
      <c r="P32" s="308"/>
      <c r="Q32" s="319"/>
      <c r="R32" s="319"/>
      <c r="S32" s="319"/>
      <c r="T32" s="319"/>
      <c r="U32" s="319"/>
      <c r="V32" s="308"/>
      <c r="W32" s="35">
        <v>2</v>
      </c>
      <c r="X32" s="35" t="str">
        <f>IF(U30&gt;U31, S31, IF(U31&gt;U30, S30, ""))</f>
        <v>Cianwood City</v>
      </c>
      <c r="Y32" s="309" t="s">
        <v>1000</v>
      </c>
      <c r="Z32" s="308"/>
    </row>
    <row r="33" spans="1:26" x14ac:dyDescent="0.35">
      <c r="B33" s="35">
        <v>3</v>
      </c>
      <c r="C33" s="35">
        <v>54</v>
      </c>
      <c r="D33" s="308"/>
      <c r="E33" s="316">
        <v>4</v>
      </c>
      <c r="F33" s="316">
        <f>VLOOKUP(VLOOKUP(E33, B31:C38, 2, FALSE), Rankings!$A$2:$AN$129, 40, FALSE)</f>
        <v>52</v>
      </c>
      <c r="G33" s="316" t="str">
        <f>VLOOKUP(VLOOKUP(E33, B31:C38, 2, FALSE), Rankings!$A$2:$AN$129, 3, FALSE)</f>
        <v>Tapu Village</v>
      </c>
      <c r="H33" s="316" t="str">
        <f>VLOOKUP(VLOOKUP(E33, B31:C38, 2, FALSE), Rankings!$A$2:$AN$129, 2, FALSE)</f>
        <v>Lanakila</v>
      </c>
      <c r="I33" s="316">
        <v>23</v>
      </c>
      <c r="J33" s="308"/>
      <c r="K33" s="317" t="s">
        <v>1913</v>
      </c>
      <c r="L33" s="317">
        <f>IF(I36&gt;I37, F36, IF(I37&gt;I36, F37, ""))</f>
        <v>49</v>
      </c>
      <c r="M33" s="317" t="str">
        <f>VLOOKUP(L33, $F:$H, 2, FALSE)</f>
        <v>Phenac City</v>
      </c>
      <c r="N33" s="317" t="str">
        <f>VLOOKUP(L33, $F:$H, 3, FALSE)</f>
        <v>Phoenix</v>
      </c>
      <c r="O33" s="317">
        <v>18</v>
      </c>
      <c r="P33" s="308"/>
      <c r="Q33" s="319" t="s">
        <v>1917</v>
      </c>
      <c r="R33" s="319">
        <f>IF(O31&gt;O30, L30, IF(O30&gt;O31, L31, ""))</f>
        <v>52</v>
      </c>
      <c r="S33" s="319" t="str">
        <f>VLOOKUP(R33, $F:$H, 2, FALSE)</f>
        <v>Tapu Village</v>
      </c>
      <c r="T33" s="319" t="str">
        <f>VLOOKUP(R33, $F:$H, 3, FALSE)</f>
        <v>Lanakila</v>
      </c>
      <c r="U33" s="319">
        <v>25</v>
      </c>
      <c r="V33" s="308"/>
      <c r="W33" s="35">
        <v>3</v>
      </c>
      <c r="X33" s="35" t="str">
        <f>IF(U33&gt;U34, S33, IF(U34&gt;U33, S34, ""))</f>
        <v>Tapu Village</v>
      </c>
      <c r="Y33" s="309" t="s">
        <v>1000</v>
      </c>
      <c r="Z33" s="308"/>
    </row>
    <row r="34" spans="1:26" x14ac:dyDescent="0.35">
      <c r="B34" s="35">
        <v>4</v>
      </c>
      <c r="C34" s="35">
        <v>92</v>
      </c>
      <c r="D34" s="308"/>
      <c r="E34" s="316">
        <v>5</v>
      </c>
      <c r="F34" s="316">
        <f>VLOOKUP(VLOOKUP(E34, B31:C38, 2, FALSE), Rankings!$A$2:$AN$129, 40, FALSE)</f>
        <v>80</v>
      </c>
      <c r="G34" s="316" t="str">
        <f>VLOOKUP(VLOOKUP(E34, B31:C38, 2, FALSE), Rankings!$A$2:$AN$129, 3, FALSE)</f>
        <v>Crown Tundra</v>
      </c>
      <c r="H34" s="316" t="str">
        <f>VLOOKUP(VLOOKUP(E34, B31:C38, 2, FALSE), Rankings!$A$2:$AN$129, 2, FALSE)</f>
        <v>Dynamax</v>
      </c>
      <c r="I34" s="316">
        <v>14</v>
      </c>
      <c r="J34" s="308"/>
      <c r="K34" s="317" t="s">
        <v>1914</v>
      </c>
      <c r="L34" s="317">
        <f>IF(I39&gt;I40, F39, IF(I40&gt;I39, F40, ""))</f>
        <v>30</v>
      </c>
      <c r="M34" s="317" t="str">
        <f>VLOOKUP(L34, $F:$H, 2, FALSE)</f>
        <v>Slateport City</v>
      </c>
      <c r="N34" s="317" t="str">
        <f>VLOOKUP(L34, $F:$H, 3, FALSE)</f>
        <v>Delta</v>
      </c>
      <c r="O34" s="317">
        <v>13</v>
      </c>
      <c r="P34" s="308"/>
      <c r="Q34" s="319" t="s">
        <v>1918</v>
      </c>
      <c r="R34" s="319">
        <f>IF(O33&gt;O34, L34, IF(O34&gt;O33, L33, ""))</f>
        <v>30</v>
      </c>
      <c r="S34" s="319" t="str">
        <f>VLOOKUP(R34, $F:$H, 2, FALSE)</f>
        <v>Slateport City</v>
      </c>
      <c r="T34" s="319" t="str">
        <f>VLOOKUP(R34, $F:$H, 3, FALSE)</f>
        <v>Delta</v>
      </c>
      <c r="U34" s="319">
        <v>20</v>
      </c>
      <c r="V34" s="308"/>
      <c r="W34" s="35">
        <v>4</v>
      </c>
      <c r="X34" s="35" t="str">
        <f>IF(U36&gt;U37, S36, IF(U37&gt;U36, S37, ""))</f>
        <v>Pastoria City</v>
      </c>
      <c r="Y34" s="309" t="s">
        <v>1000</v>
      </c>
      <c r="Z34" s="308"/>
    </row>
    <row r="35" spans="1:26" x14ac:dyDescent="0.35">
      <c r="B35" s="35">
        <v>5</v>
      </c>
      <c r="C35" s="35">
        <v>105</v>
      </c>
      <c r="D35" s="308"/>
      <c r="E35" s="316"/>
      <c r="F35" s="316"/>
      <c r="G35" s="316"/>
      <c r="H35" s="316"/>
      <c r="I35" s="316"/>
      <c r="J35" s="308"/>
      <c r="K35" s="317"/>
      <c r="L35" s="317"/>
      <c r="M35" s="317"/>
      <c r="N35" s="317"/>
      <c r="O35" s="317"/>
      <c r="P35" s="308"/>
      <c r="Q35" s="319"/>
      <c r="R35" s="319"/>
      <c r="S35" s="319"/>
      <c r="T35" s="319"/>
      <c r="U35" s="319"/>
      <c r="V35" s="308"/>
      <c r="W35" s="35">
        <v>5</v>
      </c>
      <c r="X35" s="35" t="str">
        <f>IF(U33&gt;U34, S34, IF(U34&gt;U33, S33, ""))</f>
        <v>Slateport City</v>
      </c>
      <c r="Y35" s="309" t="s">
        <v>1007</v>
      </c>
      <c r="Z35" s="308"/>
    </row>
    <row r="36" spans="1:26" x14ac:dyDescent="0.35">
      <c r="B36" s="35">
        <v>6</v>
      </c>
      <c r="C36" s="35">
        <v>115</v>
      </c>
      <c r="D36" s="308"/>
      <c r="E36" s="316">
        <v>3</v>
      </c>
      <c r="F36" s="316">
        <f>VLOOKUP(VLOOKUP(E36, B31:C38, 2, FALSE), Rankings!$A$2:$AN$129, 40, FALSE)</f>
        <v>111</v>
      </c>
      <c r="G36" s="316" t="str">
        <f>VLOOKUP(VLOOKUP(E36, B31:C38, 2, FALSE), Rankings!$A$2:$AN$129, 3, FALSE)</f>
        <v>Icirrus City</v>
      </c>
      <c r="H36" s="316" t="str">
        <f>VLOOKUP(VLOOKUP(E36, B31:C38, 2, FALSE), Rankings!$A$2:$AN$129, 2, FALSE)</f>
        <v>Vertress</v>
      </c>
      <c r="I36" s="316">
        <v>13</v>
      </c>
      <c r="J36" s="308"/>
      <c r="K36" s="317" t="s">
        <v>1919</v>
      </c>
      <c r="L36" s="317">
        <f>IF(I31&gt;I30, F30, IF(I30&gt;I31, F31, ""))</f>
        <v>58</v>
      </c>
      <c r="M36" s="317" t="str">
        <f>VLOOKUP(L36, $F:$H, 2, FALSE)</f>
        <v>Pastoria City</v>
      </c>
      <c r="N36" s="317" t="str">
        <f>VLOOKUP(L36, $F:$H, 3, FALSE)</f>
        <v>Lily Valley</v>
      </c>
      <c r="O36" s="317">
        <v>20</v>
      </c>
      <c r="P36" s="308"/>
      <c r="Q36" s="319" t="s">
        <v>1923</v>
      </c>
      <c r="R36" s="319">
        <f>IF(O36&gt;O37, L36, IF(O37&gt;O36, L37, ""))</f>
        <v>58</v>
      </c>
      <c r="S36" s="319" t="str">
        <f>VLOOKUP(R36, $F:$H, 2, FALSE)</f>
        <v>Pastoria City</v>
      </c>
      <c r="T36" s="319" t="str">
        <f>VLOOKUP(R36, $F:$H, 3, FALSE)</f>
        <v>Lily Valley</v>
      </c>
      <c r="U36" s="319">
        <v>18</v>
      </c>
      <c r="V36" s="308"/>
      <c r="W36" s="35">
        <v>6</v>
      </c>
      <c r="X36" s="35" t="str">
        <f>IF(U36&gt;U37, S37, IF(U37&gt;U36, S36, ""))</f>
        <v>Icirrus City</v>
      </c>
      <c r="Y36" s="309" t="s">
        <v>1007</v>
      </c>
      <c r="Z36" s="308"/>
    </row>
    <row r="37" spans="1:26" x14ac:dyDescent="0.35">
      <c r="B37" s="35">
        <v>7</v>
      </c>
      <c r="C37" s="35">
        <v>68</v>
      </c>
      <c r="D37" s="308"/>
      <c r="E37" s="316">
        <v>6</v>
      </c>
      <c r="F37" s="316">
        <f>VLOOKUP(VLOOKUP(E37, B31:C38, 2, FALSE), Rankings!$A$2:$AN$129, 40, FALSE)</f>
        <v>49</v>
      </c>
      <c r="G37" s="316" t="str">
        <f>VLOOKUP(VLOOKUP(E37, B31:C38, 2, FALSE), Rankings!$A$2:$AN$129, 3, FALSE)</f>
        <v>Phenac City</v>
      </c>
      <c r="H37" s="316" t="str">
        <f>VLOOKUP(VLOOKUP(E37, B31:C38, 2, FALSE), Rankings!$A$2:$AN$129, 2, FALSE)</f>
        <v>Phoenix</v>
      </c>
      <c r="I37" s="316">
        <v>23</v>
      </c>
      <c r="J37" s="308"/>
      <c r="K37" s="317" t="s">
        <v>1920</v>
      </c>
      <c r="L37" s="317">
        <f>IF(I33&gt;I34, F34, IF(I34&gt;I33, F33, ""))</f>
        <v>80</v>
      </c>
      <c r="M37" s="317" t="str">
        <f>VLOOKUP(L37, $F:$H, 2, FALSE)</f>
        <v>Crown Tundra</v>
      </c>
      <c r="N37" s="317" t="str">
        <f>VLOOKUP(L37, $F:$H, 3, FALSE)</f>
        <v>Dynamax</v>
      </c>
      <c r="O37" s="317">
        <v>6</v>
      </c>
      <c r="P37" s="308"/>
      <c r="Q37" s="319" t="s">
        <v>1924</v>
      </c>
      <c r="R37" s="319">
        <f>IF(O39&gt;O40, L39, IF(O40&gt;O39, L40, ""))</f>
        <v>111</v>
      </c>
      <c r="S37" s="319" t="str">
        <f>VLOOKUP(R37, $F:$H, 2, FALSE)</f>
        <v>Icirrus City</v>
      </c>
      <c r="T37" s="319" t="str">
        <f>VLOOKUP(R37, $F:$H, 3, FALSE)</f>
        <v>Vertress</v>
      </c>
      <c r="U37" s="319">
        <v>8</v>
      </c>
      <c r="V37" s="308"/>
      <c r="W37" s="35">
        <v>7</v>
      </c>
      <c r="X37" s="35" t="str">
        <f>IF(U39&gt;U40, S39, IF(U40&gt;U39, S40, ""))</f>
        <v>Crown Tundra</v>
      </c>
      <c r="Y37" s="309" t="s">
        <v>1007</v>
      </c>
      <c r="Z37" s="308"/>
    </row>
    <row r="38" spans="1:26" x14ac:dyDescent="0.35">
      <c r="B38" s="35">
        <v>8</v>
      </c>
      <c r="C38" s="35">
        <v>47</v>
      </c>
      <c r="D38" s="308"/>
      <c r="E38" s="316"/>
      <c r="F38" s="316"/>
      <c r="G38" s="316"/>
      <c r="H38" s="316"/>
      <c r="I38" s="316"/>
      <c r="J38" s="308"/>
      <c r="K38" s="317"/>
      <c r="L38" s="317"/>
      <c r="M38" s="317"/>
      <c r="N38" s="317"/>
      <c r="O38" s="317"/>
      <c r="P38" s="308"/>
      <c r="Q38" s="319"/>
      <c r="R38" s="319"/>
      <c r="S38" s="319"/>
      <c r="T38" s="319"/>
      <c r="U38" s="319"/>
      <c r="V38" s="308"/>
      <c r="W38" s="35">
        <v>8</v>
      </c>
      <c r="X38" s="35" t="str">
        <f>IF(U39&gt;U40, S40, IF(U40&gt;U39, S39, ""))</f>
        <v>Shalour City</v>
      </c>
      <c r="Y38" s="309" t="s">
        <v>1017</v>
      </c>
      <c r="Z38" s="308"/>
    </row>
    <row r="39" spans="1:26" x14ac:dyDescent="0.35">
      <c r="D39" s="308"/>
      <c r="E39" s="316">
        <v>2</v>
      </c>
      <c r="F39" s="316">
        <f>VLOOKUP(VLOOKUP(E39, B31:C38, 2, FALSE), Rankings!$A$2:$AN$129, 40, FALSE)</f>
        <v>30</v>
      </c>
      <c r="G39" s="316" t="str">
        <f>VLOOKUP(VLOOKUP(E39, B31:C38, 2, FALSE), Rankings!$A$2:$AN$129, 3, FALSE)</f>
        <v>Slateport City</v>
      </c>
      <c r="H39" s="316" t="str">
        <f>VLOOKUP(VLOOKUP(E39, B31:C38, 2, FALSE), Rankings!$A$2:$AN$129, 2, FALSE)</f>
        <v>Delta</v>
      </c>
      <c r="I39" s="316">
        <v>39</v>
      </c>
      <c r="J39" s="308"/>
      <c r="K39" s="317" t="s">
        <v>1921</v>
      </c>
      <c r="L39" s="317">
        <f>IF(I36&gt;I37, F37, IF(I37&gt;I36, F36, ""))</f>
        <v>111</v>
      </c>
      <c r="M39" s="317" t="str">
        <f>VLOOKUP(L39, $F:$H, 2, FALSE)</f>
        <v>Icirrus City</v>
      </c>
      <c r="N39" s="317" t="str">
        <f>VLOOKUP(L39, $F:$H, 3, FALSE)</f>
        <v>Vertress</v>
      </c>
      <c r="O39" s="317">
        <v>15</v>
      </c>
      <c r="P39" s="308"/>
      <c r="Q39" s="319" t="s">
        <v>1925</v>
      </c>
      <c r="R39" s="319">
        <f>IF(O36&gt;O37, L37, IF(O37&gt;O36, L36, ""))</f>
        <v>80</v>
      </c>
      <c r="S39" s="319" t="str">
        <f>VLOOKUP(R39, $F:$H, 2, FALSE)</f>
        <v>Crown Tundra</v>
      </c>
      <c r="T39" s="319" t="str">
        <f>VLOOKUP(R39, $F:$H, 3, FALSE)</f>
        <v>Dynamax</v>
      </c>
      <c r="U39" s="319">
        <v>16</v>
      </c>
      <c r="V39" s="308"/>
      <c r="Z39" s="308"/>
    </row>
    <row r="40" spans="1:26" x14ac:dyDescent="0.35">
      <c r="D40" s="308"/>
      <c r="E40" s="316">
        <v>7</v>
      </c>
      <c r="F40" s="316">
        <f>VLOOKUP(VLOOKUP(E40, B31:C38, 2, FALSE), Rankings!$A$2:$AN$129, 40, FALSE)</f>
        <v>93</v>
      </c>
      <c r="G40" s="316" t="str">
        <f>VLOOKUP(VLOOKUP(E40, B31:C38, 2, FALSE), Rankings!$A$2:$AN$129, 3, FALSE)</f>
        <v>Shalour City</v>
      </c>
      <c r="H40" s="316" t="str">
        <f>VLOOKUP(VLOOKUP(E40, B31:C38, 2, FALSE), Rankings!$A$2:$AN$129, 2, FALSE)</f>
        <v>Kalosite</v>
      </c>
      <c r="I40" s="316">
        <v>18</v>
      </c>
      <c r="J40" s="308"/>
      <c r="K40" s="317" t="s">
        <v>1922</v>
      </c>
      <c r="L40" s="317">
        <f>IF(I39&gt;I40, F40, IF(I40&gt;I39, F39, ""))</f>
        <v>93</v>
      </c>
      <c r="M40" s="317" t="str">
        <f>VLOOKUP(L40, $F:$H, 2, FALSE)</f>
        <v>Shalour City</v>
      </c>
      <c r="N40" s="317" t="str">
        <f>VLOOKUP(L40, $F:$H, 3, FALSE)</f>
        <v>Kalosite</v>
      </c>
      <c r="O40" s="317">
        <v>14</v>
      </c>
      <c r="P40" s="308"/>
      <c r="Q40" s="319" t="s">
        <v>1926</v>
      </c>
      <c r="R40" s="319">
        <f>IF(O39&gt;O40, L40, IF(O40&gt;O39, L39, ""))</f>
        <v>93</v>
      </c>
      <c r="S40" s="319" t="str">
        <f>VLOOKUP(R40, $F:$H, 2, FALSE)</f>
        <v>Shalour City</v>
      </c>
      <c r="T40" s="319" t="str">
        <f>VLOOKUP(R40, $F:$H, 3, FALSE)</f>
        <v>Kalosite</v>
      </c>
      <c r="U40" s="319">
        <v>11</v>
      </c>
      <c r="V40" s="308"/>
      <c r="Z40" s="308"/>
    </row>
    <row r="41" spans="1:26" x14ac:dyDescent="0.35">
      <c r="D41" s="308"/>
      <c r="E41" s="308"/>
      <c r="F41" s="308"/>
      <c r="G41" s="308"/>
      <c r="H41" s="308"/>
      <c r="I41" s="308"/>
      <c r="J41" s="308"/>
      <c r="K41" s="308"/>
      <c r="L41" s="308"/>
      <c r="M41" s="308"/>
      <c r="N41" s="308"/>
      <c r="O41" s="308"/>
      <c r="P41" s="308"/>
      <c r="Q41" s="308"/>
      <c r="R41" s="308"/>
      <c r="S41" s="308"/>
      <c r="T41" s="308"/>
      <c r="U41" s="308"/>
      <c r="V41" s="308"/>
      <c r="W41" s="308"/>
      <c r="X41" s="308"/>
      <c r="Y41" s="308"/>
      <c r="Z41" s="308"/>
    </row>
    <row r="42" spans="1:26" x14ac:dyDescent="0.35">
      <c r="D42" s="308"/>
      <c r="E42" s="308"/>
      <c r="F42" s="308"/>
      <c r="G42" s="308"/>
      <c r="H42" s="308"/>
      <c r="I42" s="308"/>
      <c r="J42" s="308"/>
      <c r="K42" s="308"/>
      <c r="L42" s="308"/>
      <c r="M42" s="308"/>
      <c r="N42" s="308"/>
      <c r="O42" s="308"/>
      <c r="P42" s="308"/>
      <c r="Q42" s="308"/>
      <c r="R42" s="308"/>
      <c r="S42" s="308"/>
      <c r="T42" s="308"/>
      <c r="U42" s="308"/>
      <c r="V42" s="308"/>
      <c r="W42" s="308"/>
      <c r="X42" s="308"/>
      <c r="Y42" s="308"/>
      <c r="Z42" s="308"/>
    </row>
    <row r="43" spans="1:26" x14ac:dyDescent="0.35">
      <c r="A43" s="35">
        <v>4</v>
      </c>
      <c r="D43" s="308"/>
      <c r="E43" s="316">
        <v>1</v>
      </c>
      <c r="F43" s="316">
        <f>VLOOKUP(VLOOKUP(E43, B44:C51, 2, FALSE), Rankings!$A$2:$AN$129, 40, FALSE)</f>
        <v>2</v>
      </c>
      <c r="G43" s="316" t="str">
        <f>VLOOKUP(VLOOKUP(E43, B44:C51, 2, FALSE), Rankings!$A$2:$AN$129, 3, FALSE)</f>
        <v>Resort Area</v>
      </c>
      <c r="H43" s="316" t="str">
        <f>VLOOKUP(VLOOKUP(E43, B44:C51, 2, FALSE), Rankings!$A$2:$AN$129, 2, FALSE)</f>
        <v>Lily Valley</v>
      </c>
      <c r="I43" s="316">
        <v>31</v>
      </c>
      <c r="J43" s="308"/>
      <c r="K43" s="317" t="s">
        <v>1911</v>
      </c>
      <c r="L43" s="317">
        <f>IF(I43&gt;I44, F43, IF(I44&gt;I43, F44, ""))</f>
        <v>2</v>
      </c>
      <c r="M43" s="317" t="str">
        <f>VLOOKUP(L43, $F:$H, 2, FALSE)</f>
        <v>Resort Area</v>
      </c>
      <c r="N43" s="317" t="str">
        <f>VLOOKUP(L43, $F:$H, 3, FALSE)</f>
        <v>Lily Valley</v>
      </c>
      <c r="O43" s="317">
        <v>26</v>
      </c>
      <c r="P43" s="308"/>
      <c r="Q43" s="319" t="s">
        <v>1915</v>
      </c>
      <c r="R43" s="319">
        <f>IF(O43&gt;O44, L43, IF(O44&gt;O43, L44, ""))</f>
        <v>2</v>
      </c>
      <c r="S43" s="319" t="str">
        <f>VLOOKUP(R43, $F:$H, 2, FALSE)</f>
        <v>Resort Area</v>
      </c>
      <c r="T43" s="319" t="str">
        <f>VLOOKUP(R43, $F:$H, 3, FALSE)</f>
        <v>Lily Valley</v>
      </c>
      <c r="U43" s="319">
        <v>25</v>
      </c>
      <c r="V43" s="308"/>
      <c r="Z43" s="308"/>
    </row>
    <row r="44" spans="1:26" x14ac:dyDescent="0.35">
      <c r="B44" s="35">
        <v>1</v>
      </c>
      <c r="C44" s="35">
        <v>42</v>
      </c>
      <c r="D44" s="308"/>
      <c r="E44" s="316">
        <v>8</v>
      </c>
      <c r="F44" s="316">
        <f>VLOOKUP(VLOOKUP(E44, B44:C51, 2, FALSE), Rankings!$A$2:$AN$129, 40, FALSE)</f>
        <v>36</v>
      </c>
      <c r="G44" s="316" t="str">
        <f>VLOOKUP(VLOOKUP(E44, B44:C51, 2, FALSE), Rankings!$A$2:$AN$129, 3, FALSE)</f>
        <v>Santalune City</v>
      </c>
      <c r="H44" s="316" t="str">
        <f>VLOOKUP(VLOOKUP(E44, B44:C51, 2, FALSE), Rankings!$A$2:$AN$129, 2, FALSE)</f>
        <v>Kalosite</v>
      </c>
      <c r="I44" s="316">
        <v>13</v>
      </c>
      <c r="J44" s="308"/>
      <c r="K44" s="317" t="s">
        <v>1912</v>
      </c>
      <c r="L44" s="317">
        <f>IF(I46&gt;I47, F46, IF(I47&gt;I46, F47, ""))</f>
        <v>59</v>
      </c>
      <c r="M44" s="317" t="str">
        <f>VLOOKUP(L44, $F:$H, 2, FALSE)</f>
        <v>Opelucid City</v>
      </c>
      <c r="N44" s="317" t="str">
        <f>VLOOKUP(L44, $F:$H, 3, FALSE)</f>
        <v>Vertress</v>
      </c>
      <c r="O44" s="317">
        <v>12</v>
      </c>
      <c r="P44" s="308"/>
      <c r="Q44" s="319" t="s">
        <v>1916</v>
      </c>
      <c r="R44" s="319">
        <f>IF(O46&gt;O47, L46, IF(O47&gt;O46, L47, ""))</f>
        <v>4</v>
      </c>
      <c r="S44" s="319" t="str">
        <f>VLOOKUP(R44, $F:$H, 2, FALSE)</f>
        <v>Cinnabar Island</v>
      </c>
      <c r="T44" s="319" t="str">
        <f>VLOOKUP(R44, $F:$H, 3, FALSE)</f>
        <v>Indigo</v>
      </c>
      <c r="U44" s="319">
        <v>17</v>
      </c>
      <c r="V44" s="308"/>
      <c r="W44" s="35">
        <v>1</v>
      </c>
      <c r="X44" s="35" t="str">
        <f>IF(U43&gt;U44, S43, IF(U44&gt;U43, S44, ""))</f>
        <v>Resort Area</v>
      </c>
      <c r="Y44" s="309" t="s">
        <v>993</v>
      </c>
      <c r="Z44" s="308"/>
    </row>
    <row r="45" spans="1:26" x14ac:dyDescent="0.35">
      <c r="B45" s="35">
        <v>2</v>
      </c>
      <c r="C45" s="35">
        <v>13</v>
      </c>
      <c r="D45" s="308"/>
      <c r="E45" s="316"/>
      <c r="F45" s="316"/>
      <c r="G45" s="316"/>
      <c r="H45" s="316"/>
      <c r="I45" s="316"/>
      <c r="J45" s="308"/>
      <c r="K45" s="317"/>
      <c r="L45" s="317"/>
      <c r="M45" s="317"/>
      <c r="N45" s="317"/>
      <c r="O45" s="317"/>
      <c r="P45" s="308"/>
      <c r="Q45" s="319"/>
      <c r="R45" s="319"/>
      <c r="S45" s="319"/>
      <c r="T45" s="319"/>
      <c r="U45" s="319"/>
      <c r="V45" s="308"/>
      <c r="W45" s="35">
        <v>2</v>
      </c>
      <c r="X45" s="35" t="str">
        <f>IF(U43&gt;U44, S44, IF(U44&gt;U43, S43, ""))</f>
        <v>Cinnabar Island</v>
      </c>
      <c r="Y45" s="309" t="s">
        <v>1000</v>
      </c>
      <c r="Z45" s="308"/>
    </row>
    <row r="46" spans="1:26" x14ac:dyDescent="0.35">
      <c r="B46" s="35">
        <v>3</v>
      </c>
      <c r="C46" s="35">
        <v>17</v>
      </c>
      <c r="D46" s="308"/>
      <c r="E46" s="316">
        <v>4</v>
      </c>
      <c r="F46" s="316">
        <f>VLOOKUP(VLOOKUP(E46, B44:C51, 2, FALSE), Rankings!$A$2:$AN$129, 40, FALSE)</f>
        <v>59</v>
      </c>
      <c r="G46" s="316" t="str">
        <f>VLOOKUP(VLOOKUP(E46, B44:C51, 2, FALSE), Rankings!$A$2:$AN$129, 3, FALSE)</f>
        <v>Opelucid City</v>
      </c>
      <c r="H46" s="316" t="str">
        <f>VLOOKUP(VLOOKUP(E46, B44:C51, 2, FALSE), Rankings!$A$2:$AN$129, 2, FALSE)</f>
        <v>Vertress</v>
      </c>
      <c r="I46" s="316">
        <v>23</v>
      </c>
      <c r="J46" s="308"/>
      <c r="K46" s="317" t="s">
        <v>1913</v>
      </c>
      <c r="L46" s="317">
        <f>IF(I49&gt;I50, F49, IF(I50&gt;I49, F50, ""))</f>
        <v>16</v>
      </c>
      <c r="M46" s="317" t="str">
        <f>VLOOKUP(L46, $F:$H, 2, FALSE)</f>
        <v>Dewford Town</v>
      </c>
      <c r="N46" s="317" t="str">
        <f>VLOOKUP(L46, $F:$H, 3, FALSE)</f>
        <v>Delta</v>
      </c>
      <c r="O46" s="317">
        <v>13</v>
      </c>
      <c r="P46" s="308"/>
      <c r="Q46" s="319" t="s">
        <v>1917</v>
      </c>
      <c r="R46" s="319">
        <f>IF(O44&gt;O43, L43, IF(O43&gt;O44, L44, ""))</f>
        <v>59</v>
      </c>
      <c r="S46" s="319" t="str">
        <f>VLOOKUP(R46, $F:$H, 2, FALSE)</f>
        <v>Opelucid City</v>
      </c>
      <c r="T46" s="319" t="str">
        <f>VLOOKUP(R46, $F:$H, 3, FALSE)</f>
        <v>Vertress</v>
      </c>
      <c r="U46" s="319">
        <v>18</v>
      </c>
      <c r="V46" s="308"/>
      <c r="W46" s="35">
        <v>3</v>
      </c>
      <c r="X46" s="35" t="str">
        <f>IF(U46&gt;U47, S46, IF(U47&gt;U46, S47, ""))</f>
        <v>Opelucid City</v>
      </c>
      <c r="Y46" s="309" t="s">
        <v>1000</v>
      </c>
      <c r="Z46" s="308"/>
    </row>
    <row r="47" spans="1:26" x14ac:dyDescent="0.35">
      <c r="B47" s="35">
        <v>4</v>
      </c>
      <c r="C47" s="35">
        <v>63</v>
      </c>
      <c r="D47" s="308"/>
      <c r="E47" s="316">
        <v>5</v>
      </c>
      <c r="F47" s="316">
        <f>VLOOKUP(VLOOKUP(E47, B44:C51, 2, FALSE), Rankings!$A$2:$AN$129, 40, FALSE)</f>
        <v>76</v>
      </c>
      <c r="G47" s="316" t="str">
        <f>VLOOKUP(VLOOKUP(E47, B44:C51, 2, FALSE), Rankings!$A$2:$AN$129, 3, FALSE)</f>
        <v>Mount Hokulani</v>
      </c>
      <c r="H47" s="316" t="str">
        <f>VLOOKUP(VLOOKUP(E47, B44:C51, 2, FALSE), Rankings!$A$2:$AN$129, 2, FALSE)</f>
        <v>Lanakila</v>
      </c>
      <c r="I47" s="316">
        <v>18</v>
      </c>
      <c r="J47" s="308"/>
      <c r="K47" s="317" t="s">
        <v>1914</v>
      </c>
      <c r="L47" s="317">
        <f>IF(I52&gt;I53, F52, IF(I53&gt;I52, F53, ""))</f>
        <v>4</v>
      </c>
      <c r="M47" s="317" t="str">
        <f>VLOOKUP(L47, $F:$H, 2, FALSE)</f>
        <v>Cinnabar Island</v>
      </c>
      <c r="N47" s="317" t="str">
        <f>VLOOKUP(L47, $F:$H, 3, FALSE)</f>
        <v>Indigo</v>
      </c>
      <c r="O47" s="317">
        <v>25</v>
      </c>
      <c r="P47" s="308"/>
      <c r="Q47" s="319" t="s">
        <v>1918</v>
      </c>
      <c r="R47" s="319">
        <f>IF(O46&gt;O47, L47, IF(O47&gt;O46, L46, ""))</f>
        <v>16</v>
      </c>
      <c r="S47" s="319" t="str">
        <f>VLOOKUP(R47, $F:$H, 2, FALSE)</f>
        <v>Dewford Town</v>
      </c>
      <c r="T47" s="319" t="str">
        <f>VLOOKUP(R47, $F:$H, 3, FALSE)</f>
        <v>Delta</v>
      </c>
      <c r="U47" s="319">
        <v>16</v>
      </c>
      <c r="V47" s="308"/>
      <c r="W47" s="35">
        <v>4</v>
      </c>
      <c r="X47" s="35" t="str">
        <f>IF(U49&gt;U50, S49, IF(U50&gt;U49, S50, ""))</f>
        <v>Santalune City</v>
      </c>
      <c r="Y47" s="309" t="s">
        <v>1000</v>
      </c>
      <c r="Z47" s="308"/>
    </row>
    <row r="48" spans="1:26" x14ac:dyDescent="0.35">
      <c r="B48" s="35">
        <v>5</v>
      </c>
      <c r="C48" s="35">
        <v>90</v>
      </c>
      <c r="D48" s="308"/>
      <c r="E48" s="316"/>
      <c r="F48" s="316"/>
      <c r="G48" s="316"/>
      <c r="H48" s="316"/>
      <c r="I48" s="316"/>
      <c r="J48" s="308"/>
      <c r="K48" s="317"/>
      <c r="L48" s="317"/>
      <c r="M48" s="317"/>
      <c r="N48" s="317"/>
      <c r="O48" s="317"/>
      <c r="P48" s="308"/>
      <c r="Q48" s="319"/>
      <c r="R48" s="319"/>
      <c r="S48" s="319"/>
      <c r="T48" s="319"/>
      <c r="U48" s="319"/>
      <c r="V48" s="308"/>
      <c r="W48" s="35">
        <v>5</v>
      </c>
      <c r="X48" s="35" t="str">
        <f>IF(U46&gt;U47, S47, IF(U47&gt;U46, S46, ""))</f>
        <v>Dewford Town</v>
      </c>
      <c r="Y48" s="309" t="s">
        <v>1007</v>
      </c>
      <c r="Z48" s="308"/>
    </row>
    <row r="49" spans="1:26" x14ac:dyDescent="0.35">
      <c r="B49" s="35">
        <v>6</v>
      </c>
      <c r="C49" s="35">
        <v>112</v>
      </c>
      <c r="D49" s="308"/>
      <c r="E49" s="316">
        <v>3</v>
      </c>
      <c r="F49" s="316">
        <f>VLOOKUP(VLOOKUP(E49, B44:C51, 2, FALSE), Rankings!$A$2:$AN$129, 40, FALSE)</f>
        <v>16</v>
      </c>
      <c r="G49" s="316" t="str">
        <f>VLOOKUP(VLOOKUP(E49, B44:C51, 2, FALSE), Rankings!$A$2:$AN$129, 3, FALSE)</f>
        <v>Dewford Town</v>
      </c>
      <c r="H49" s="316" t="str">
        <f>VLOOKUP(VLOOKUP(E49, B44:C51, 2, FALSE), Rankings!$A$2:$AN$129, 2, FALSE)</f>
        <v>Delta</v>
      </c>
      <c r="I49" s="316">
        <v>32</v>
      </c>
      <c r="J49" s="308"/>
      <c r="K49" s="317" t="s">
        <v>1919</v>
      </c>
      <c r="L49" s="317">
        <f>IF(I44&gt;I43, F43, IF(I43&gt;I44, F44, ""))</f>
        <v>36</v>
      </c>
      <c r="M49" s="317" t="str">
        <f>VLOOKUP(L49, $F:$H, 2, FALSE)</f>
        <v>Santalune City</v>
      </c>
      <c r="N49" s="317" t="str">
        <f>VLOOKUP(L49, $F:$H, 3, FALSE)</f>
        <v>Kalosite</v>
      </c>
      <c r="O49" s="317">
        <v>26</v>
      </c>
      <c r="P49" s="308"/>
      <c r="Q49" s="319" t="s">
        <v>1923</v>
      </c>
      <c r="R49" s="319">
        <f>IF(O49&gt;O50, L49, IF(O50&gt;O49, L50, ""))</f>
        <v>36</v>
      </c>
      <c r="S49" s="319" t="str">
        <f>VLOOKUP(R49, $F:$H, 2, FALSE)</f>
        <v>Santalune City</v>
      </c>
      <c r="T49" s="319" t="str">
        <f>VLOOKUP(R49, $F:$H, 3, FALSE)</f>
        <v>Kalosite</v>
      </c>
      <c r="U49" s="319">
        <v>16</v>
      </c>
      <c r="V49" s="308"/>
      <c r="W49" s="35">
        <v>6</v>
      </c>
      <c r="X49" s="35" t="str">
        <f>IF(U49&gt;U50, S50, IF(U50&gt;U49, S49, ""))</f>
        <v>Turffield</v>
      </c>
      <c r="Y49" s="309" t="s">
        <v>1007</v>
      </c>
      <c r="Z49" s="308"/>
    </row>
    <row r="50" spans="1:26" x14ac:dyDescent="0.35">
      <c r="B50" s="35">
        <v>7</v>
      </c>
      <c r="C50" s="35">
        <v>120</v>
      </c>
      <c r="D50" s="308"/>
      <c r="E50" s="316">
        <v>6</v>
      </c>
      <c r="F50" s="316">
        <f>VLOOKUP(VLOOKUP(E50, B44:C51, 2, FALSE), Rankings!$A$2:$AN$129, 40, FALSE)</f>
        <v>90</v>
      </c>
      <c r="G50" s="316" t="str">
        <f>VLOOKUP(VLOOKUP(E50, B44:C51, 2, FALSE), Rankings!$A$2:$AN$129, 3, FALSE)</f>
        <v>Turffield</v>
      </c>
      <c r="H50" s="316" t="str">
        <f>VLOOKUP(VLOOKUP(E50, B44:C51, 2, FALSE), Rankings!$A$2:$AN$129, 2, FALSE)</f>
        <v>Dynamax</v>
      </c>
      <c r="I50" s="316">
        <v>17</v>
      </c>
      <c r="J50" s="308"/>
      <c r="K50" s="317" t="s">
        <v>1920</v>
      </c>
      <c r="L50" s="317">
        <f>IF(I46&gt;I47, F47, IF(I47&gt;I46, F46, ""))</f>
        <v>76</v>
      </c>
      <c r="M50" s="317" t="str">
        <f>VLOOKUP(L50, $F:$H, 2, FALSE)</f>
        <v>Mount Hokulani</v>
      </c>
      <c r="N50" s="317" t="str">
        <f>VLOOKUP(L50, $F:$H, 3, FALSE)</f>
        <v>Lanakila</v>
      </c>
      <c r="O50" s="317">
        <v>19</v>
      </c>
      <c r="P50" s="308"/>
      <c r="Q50" s="319" t="s">
        <v>1924</v>
      </c>
      <c r="R50" s="319">
        <f>IF(O52&gt;O53, L52, IF(O53&gt;O52, L53, ""))</f>
        <v>90</v>
      </c>
      <c r="S50" s="319" t="str">
        <f>VLOOKUP(R50, $F:$H, 2, FALSE)</f>
        <v>Turffield</v>
      </c>
      <c r="T50" s="319" t="str">
        <f>VLOOKUP(R50, $F:$H, 3, FALSE)</f>
        <v>Dynamax</v>
      </c>
      <c r="U50" s="319">
        <v>12</v>
      </c>
      <c r="V50" s="308"/>
      <c r="W50" s="35">
        <v>7</v>
      </c>
      <c r="X50" s="35" t="str">
        <f>IF(U52&gt;U53, S52, IF(U53&gt;U52, S53, ""))</f>
        <v>Mount Hokulani</v>
      </c>
      <c r="Y50" s="309" t="s">
        <v>1007</v>
      </c>
      <c r="Z50" s="308"/>
    </row>
    <row r="51" spans="1:26" x14ac:dyDescent="0.35">
      <c r="B51" s="35">
        <v>8</v>
      </c>
      <c r="C51" s="35">
        <v>79</v>
      </c>
      <c r="D51" s="308"/>
      <c r="E51" s="316"/>
      <c r="F51" s="316"/>
      <c r="G51" s="316"/>
      <c r="H51" s="316"/>
      <c r="I51" s="316"/>
      <c r="J51" s="308"/>
      <c r="K51" s="317"/>
      <c r="L51" s="317"/>
      <c r="M51" s="317"/>
      <c r="N51" s="317"/>
      <c r="O51" s="317"/>
      <c r="P51" s="308"/>
      <c r="Q51" s="319"/>
      <c r="R51" s="319"/>
      <c r="S51" s="319"/>
      <c r="T51" s="319"/>
      <c r="U51" s="319"/>
      <c r="V51" s="308"/>
      <c r="W51" s="35">
        <v>8</v>
      </c>
      <c r="X51" s="35" t="str">
        <f>IF(U52&gt;U53, S53, IF(U53&gt;U52, S52, ""))</f>
        <v>Wintown</v>
      </c>
      <c r="Y51" s="309" t="s">
        <v>1017</v>
      </c>
      <c r="Z51" s="308"/>
    </row>
    <row r="52" spans="1:26" x14ac:dyDescent="0.35">
      <c r="D52" s="308"/>
      <c r="E52" s="316">
        <v>2</v>
      </c>
      <c r="F52" s="316">
        <f>VLOOKUP(VLOOKUP(E52, B44:C51, 2, FALSE), Rankings!$A$2:$AN$129, 40, FALSE)</f>
        <v>4</v>
      </c>
      <c r="G52" s="316" t="str">
        <f>VLOOKUP(VLOOKUP(E52, B44:C51, 2, FALSE), Rankings!$A$2:$AN$129, 3, FALSE)</f>
        <v>Cinnabar Island</v>
      </c>
      <c r="H52" s="316" t="str">
        <f>VLOOKUP(VLOOKUP(E52, B44:C51, 2, FALSE), Rankings!$A$2:$AN$129, 2, FALSE)</f>
        <v>Indigo</v>
      </c>
      <c r="I52" s="316">
        <v>39</v>
      </c>
      <c r="J52" s="308"/>
      <c r="K52" s="317" t="s">
        <v>1921</v>
      </c>
      <c r="L52" s="317">
        <f>IF(I49&gt;I50, F50, IF(I50&gt;I49, F49, ""))</f>
        <v>90</v>
      </c>
      <c r="M52" s="317" t="str">
        <f>VLOOKUP(L52, $F:$H, 2, FALSE)</f>
        <v>Turffield</v>
      </c>
      <c r="N52" s="317" t="str">
        <f>VLOOKUP(L52, $F:$H, 3, FALSE)</f>
        <v>Dynamax</v>
      </c>
      <c r="O52" s="317">
        <v>21</v>
      </c>
      <c r="P52" s="308"/>
      <c r="Q52" s="319" t="s">
        <v>1925</v>
      </c>
      <c r="R52" s="319">
        <f>IF(O49&gt;O50, L50, IF(O50&gt;O49, L49, ""))</f>
        <v>76</v>
      </c>
      <c r="S52" s="319" t="str">
        <f>VLOOKUP(R52, $F:$H, 2, FALSE)</f>
        <v>Mount Hokulani</v>
      </c>
      <c r="T52" s="319" t="str">
        <f>VLOOKUP(R52, $F:$H, 3, FALSE)</f>
        <v>Lanakila</v>
      </c>
      <c r="U52" s="319">
        <v>29</v>
      </c>
      <c r="V52" s="308"/>
      <c r="Z52" s="308"/>
    </row>
    <row r="53" spans="1:26" x14ac:dyDescent="0.35">
      <c r="D53" s="308"/>
      <c r="E53" s="316">
        <v>7</v>
      </c>
      <c r="F53" s="316">
        <f>VLOOKUP(VLOOKUP(E53, B44:C51, 2, FALSE), Rankings!$A$2:$AN$129, 40, FALSE)</f>
        <v>125</v>
      </c>
      <c r="G53" s="316" t="str">
        <f>VLOOKUP(VLOOKUP(E53, B44:C51, 2, FALSE), Rankings!$A$2:$AN$129, 3, FALSE)</f>
        <v>Wintown</v>
      </c>
      <c r="H53" s="316" t="str">
        <f>VLOOKUP(VLOOKUP(E53, B44:C51, 2, FALSE), Rankings!$A$2:$AN$129, 2, FALSE)</f>
        <v>Phoenix</v>
      </c>
      <c r="I53" s="316">
        <v>14</v>
      </c>
      <c r="J53" s="308"/>
      <c r="K53" s="317" t="s">
        <v>1922</v>
      </c>
      <c r="L53" s="317">
        <f>IF(I52&gt;I53, F53, IF(I53&gt;I52, F52, ""))</f>
        <v>125</v>
      </c>
      <c r="M53" s="317" t="str">
        <f>VLOOKUP(L53, $F:$H, 2, FALSE)</f>
        <v>Wintown</v>
      </c>
      <c r="N53" s="317" t="str">
        <f>VLOOKUP(L53, $F:$H, 3, FALSE)</f>
        <v>Phoenix</v>
      </c>
      <c r="O53" s="317">
        <v>11</v>
      </c>
      <c r="P53" s="308"/>
      <c r="Q53" s="319" t="s">
        <v>1926</v>
      </c>
      <c r="R53" s="319">
        <f>IF(O52&gt;O53, L53, IF(O53&gt;O52, L52, ""))</f>
        <v>125</v>
      </c>
      <c r="S53" s="319" t="str">
        <f>VLOOKUP(R53, $F:$H, 2, FALSE)</f>
        <v>Wintown</v>
      </c>
      <c r="T53" s="319" t="str">
        <f>VLOOKUP(R53, $F:$H, 3, FALSE)</f>
        <v>Phoenix</v>
      </c>
      <c r="U53" s="319">
        <v>11</v>
      </c>
      <c r="V53" s="308"/>
      <c r="Z53" s="308"/>
    </row>
    <row r="54" spans="1:26" x14ac:dyDescent="0.35">
      <c r="D54" s="308"/>
      <c r="E54" s="308"/>
      <c r="F54" s="308"/>
      <c r="G54" s="308"/>
      <c r="H54" s="308"/>
      <c r="I54" s="308"/>
      <c r="J54" s="308"/>
      <c r="K54" s="308"/>
      <c r="L54" s="308"/>
      <c r="M54" s="308"/>
      <c r="N54" s="308"/>
      <c r="O54" s="308"/>
      <c r="P54" s="308"/>
      <c r="Q54" s="308"/>
      <c r="R54" s="308"/>
      <c r="S54" s="308"/>
      <c r="T54" s="308"/>
      <c r="U54" s="308"/>
      <c r="V54" s="308"/>
      <c r="W54" s="308"/>
      <c r="X54" s="308"/>
      <c r="Y54" s="308"/>
      <c r="Z54" s="308"/>
    </row>
    <row r="55" spans="1:26" x14ac:dyDescent="0.35">
      <c r="D55" s="308"/>
      <c r="E55" s="308"/>
      <c r="F55" s="308"/>
      <c r="G55" s="308"/>
      <c r="H55" s="308"/>
      <c r="I55" s="308"/>
      <c r="J55" s="308"/>
      <c r="K55" s="308"/>
      <c r="L55" s="308"/>
      <c r="M55" s="308"/>
      <c r="N55" s="308"/>
      <c r="O55" s="308"/>
      <c r="P55" s="308"/>
      <c r="Q55" s="310"/>
      <c r="R55" s="639" t="s">
        <v>1929</v>
      </c>
      <c r="S55" s="639"/>
      <c r="T55" s="639"/>
      <c r="U55" s="310"/>
      <c r="V55" s="308"/>
      <c r="W55" s="308"/>
      <c r="X55" s="308"/>
      <c r="Y55" s="308"/>
      <c r="Z55" s="308"/>
    </row>
    <row r="56" spans="1:26" x14ac:dyDescent="0.35">
      <c r="A56" s="35">
        <v>5</v>
      </c>
      <c r="D56" s="308"/>
      <c r="E56" s="316">
        <v>1</v>
      </c>
      <c r="F56" s="316">
        <f>VLOOKUP(VLOOKUP(E56, B57:C64, 2, FALSE), Rankings!$A$2:$AN$129, 40, FALSE)</f>
        <v>1</v>
      </c>
      <c r="G56" s="316" t="str">
        <f>VLOOKUP(VLOOKUP(E56, B57:C64, 2, FALSE), Rankings!$A$2:$AN$129, 3, FALSE)</f>
        <v>Lumiose City</v>
      </c>
      <c r="H56" s="316" t="str">
        <f>VLOOKUP(VLOOKUP(E56, B57:C64, 2, FALSE), Rankings!$A$2:$AN$129, 2, FALSE)</f>
        <v>Kalosite</v>
      </c>
      <c r="I56" s="316">
        <v>53</v>
      </c>
      <c r="J56" s="308"/>
      <c r="K56" s="317" t="s">
        <v>1911</v>
      </c>
      <c r="L56" s="317">
        <f>IF(I56&gt;I57, F56, IF(I57&gt;I56, F57, ""))</f>
        <v>1</v>
      </c>
      <c r="M56" s="317" t="str">
        <f>VLOOKUP(L56, $F:$H, 2, FALSE)</f>
        <v>Lumiose City</v>
      </c>
      <c r="N56" s="317" t="str">
        <f>VLOOKUP(L56, $F:$H, 3, FALSE)</f>
        <v>Kalosite</v>
      </c>
      <c r="O56" s="317">
        <v>23</v>
      </c>
      <c r="P56" s="308"/>
      <c r="Q56" s="318" t="s">
        <v>1915</v>
      </c>
      <c r="R56" s="318">
        <f>IF(O56&gt;O57, L56, IF(O57&gt;O56, L57, ""))</f>
        <v>1</v>
      </c>
      <c r="S56" s="318" t="str">
        <f>VLOOKUP(R56, $F:$H, 2, FALSE)</f>
        <v>Lumiose City</v>
      </c>
      <c r="T56" s="318" t="str">
        <f>VLOOKUP(R56, $F:$H, 3, FALSE)</f>
        <v>Kalosite</v>
      </c>
      <c r="U56" s="318">
        <v>16</v>
      </c>
      <c r="V56" s="308"/>
      <c r="Z56" s="308"/>
    </row>
    <row r="57" spans="1:26" x14ac:dyDescent="0.35">
      <c r="B57" s="35">
        <v>1</v>
      </c>
      <c r="C57" s="35">
        <v>72</v>
      </c>
      <c r="D57" s="308"/>
      <c r="E57" s="316">
        <v>8</v>
      </c>
      <c r="F57" s="316">
        <f>VLOOKUP(VLOOKUP(E57, B57:C64, 2, FALSE), Rankings!$A$2:$AN$129, 40, FALSE)</f>
        <v>121</v>
      </c>
      <c r="G57" s="316" t="str">
        <f>VLOOKUP(VLOOKUP(E57, B57:C64, 2, FALSE), Rankings!$A$2:$AN$129, 3, FALSE)</f>
        <v>Ringtown</v>
      </c>
      <c r="H57" s="316" t="str">
        <f>VLOOKUP(VLOOKUP(E57, B57:C64, 2, FALSE), Rankings!$A$2:$AN$129, 2, FALSE)</f>
        <v>Phoenix</v>
      </c>
      <c r="I57" s="316">
        <v>20</v>
      </c>
      <c r="J57" s="308"/>
      <c r="K57" s="317" t="s">
        <v>1912</v>
      </c>
      <c r="L57" s="317">
        <f>IF(I59&gt;I60, F59, IF(I60&gt;I59, F60, ""))</f>
        <v>23</v>
      </c>
      <c r="M57" s="317" t="str">
        <f>VLOOKUP(L57, $F:$H, 2, FALSE)</f>
        <v>Anville Town</v>
      </c>
      <c r="N57" s="317" t="str">
        <f>VLOOKUP(L57, $F:$H, 3, FALSE)</f>
        <v>Vertress</v>
      </c>
      <c r="O57" s="317">
        <v>15</v>
      </c>
      <c r="P57" s="308"/>
      <c r="Q57" s="318" t="s">
        <v>1916</v>
      </c>
      <c r="R57" s="318">
        <f>IF(O59&gt;O60, L59, IF(O60&gt;O59, L60, ""))</f>
        <v>27</v>
      </c>
      <c r="S57" s="318" t="str">
        <f>VLOOKUP(R57, $F:$H, 2, FALSE)</f>
        <v>Olivine City</v>
      </c>
      <c r="T57" s="318" t="str">
        <f>VLOOKUP(R57, $F:$H, 3, FALSE)</f>
        <v>Indigo</v>
      </c>
      <c r="U57" s="318">
        <v>12</v>
      </c>
      <c r="V57" s="308"/>
      <c r="W57" s="35">
        <v>1</v>
      </c>
      <c r="X57" s="35" t="str">
        <f>IF(U56&gt;U57, S56, IF(U57&gt;U56, S57, ""))</f>
        <v>Lumiose City</v>
      </c>
      <c r="Y57" s="309" t="s">
        <v>993</v>
      </c>
      <c r="Z57" s="308"/>
    </row>
    <row r="58" spans="1:26" x14ac:dyDescent="0.35">
      <c r="B58" s="35">
        <v>2</v>
      </c>
      <c r="C58" s="35">
        <v>40</v>
      </c>
      <c r="D58" s="308"/>
      <c r="E58" s="316"/>
      <c r="F58" s="316"/>
      <c r="G58" s="316"/>
      <c r="H58" s="316"/>
      <c r="I58" s="316"/>
      <c r="J58" s="308"/>
      <c r="K58" s="317"/>
      <c r="L58" s="317"/>
      <c r="M58" s="317"/>
      <c r="N58" s="317"/>
      <c r="O58" s="317"/>
      <c r="P58" s="308"/>
      <c r="Q58" s="318"/>
      <c r="R58" s="318"/>
      <c r="S58" s="318"/>
      <c r="T58" s="318"/>
      <c r="U58" s="318"/>
      <c r="V58" s="308"/>
      <c r="W58" s="35">
        <v>2</v>
      </c>
      <c r="X58" s="35" t="str">
        <f>IF(U56&gt;U57, S57, IF(U57&gt;U56, S56, ""))</f>
        <v>Olivine City</v>
      </c>
      <c r="Y58" s="309" t="s">
        <v>1000</v>
      </c>
      <c r="Z58" s="308"/>
    </row>
    <row r="59" spans="1:26" x14ac:dyDescent="0.35">
      <c r="B59" s="35">
        <v>3</v>
      </c>
      <c r="C59" s="35">
        <v>4</v>
      </c>
      <c r="D59" s="308"/>
      <c r="E59" s="316">
        <v>4</v>
      </c>
      <c r="F59" s="316">
        <f>VLOOKUP(VLOOKUP(E59, B57:C64, 2, FALSE), Rankings!$A$2:$AN$129, 40, FALSE)</f>
        <v>114</v>
      </c>
      <c r="G59" s="316" t="str">
        <f>VLOOKUP(VLOOKUP(E59, B57:C64, 2, FALSE), Rankings!$A$2:$AN$129, 3, FALSE)</f>
        <v>Petalburg City</v>
      </c>
      <c r="H59" s="316" t="str">
        <f>VLOOKUP(VLOOKUP(E59, B57:C64, 2, FALSE), Rankings!$A$2:$AN$129, 2, FALSE)</f>
        <v>Delta</v>
      </c>
      <c r="I59" s="316">
        <v>14</v>
      </c>
      <c r="J59" s="308"/>
      <c r="K59" s="317" t="s">
        <v>1913</v>
      </c>
      <c r="L59" s="317">
        <f>IF(I62&gt;I63, F62, IF(I63&gt;I62, F63, ""))</f>
        <v>27</v>
      </c>
      <c r="M59" s="317" t="str">
        <f>VLOOKUP(L59, $F:$H, 2, FALSE)</f>
        <v>Olivine City</v>
      </c>
      <c r="N59" s="317" t="str">
        <f>VLOOKUP(L59, $F:$H, 3, FALSE)</f>
        <v>Indigo</v>
      </c>
      <c r="O59" s="317">
        <v>9</v>
      </c>
      <c r="P59" s="308"/>
      <c r="Q59" s="318" t="s">
        <v>1917</v>
      </c>
      <c r="R59" s="318">
        <f>IF(O57&gt;O56, L56, IF(O56&gt;O57, L57, ""))</f>
        <v>23</v>
      </c>
      <c r="S59" s="318" t="str">
        <f>VLOOKUP(R59, $F:$H, 2, FALSE)</f>
        <v>Anville Town</v>
      </c>
      <c r="T59" s="318" t="str">
        <f>VLOOKUP(R59, $F:$H, 3, FALSE)</f>
        <v>Vertress</v>
      </c>
      <c r="U59" s="318">
        <v>12</v>
      </c>
      <c r="V59" s="308"/>
      <c r="W59" s="35">
        <v>3</v>
      </c>
      <c r="X59" s="35" t="str">
        <f>IF(U59&gt;U60, S59, IF(U60&gt;U59, S60, ""))</f>
        <v>Snowpoint City</v>
      </c>
      <c r="Y59" s="309" t="s">
        <v>1000</v>
      </c>
      <c r="Z59" s="308"/>
    </row>
    <row r="60" spans="1:26" x14ac:dyDescent="0.35">
      <c r="B60" s="35">
        <v>4</v>
      </c>
      <c r="C60" s="35">
        <v>20</v>
      </c>
      <c r="D60" s="308"/>
      <c r="E60" s="316">
        <v>5</v>
      </c>
      <c r="F60" s="316">
        <f>VLOOKUP(VLOOKUP(E60, B57:C64, 2, FALSE), Rankings!$A$2:$AN$129, 40, FALSE)</f>
        <v>23</v>
      </c>
      <c r="G60" s="316" t="str">
        <f>VLOOKUP(VLOOKUP(E60, B57:C64, 2, FALSE), Rankings!$A$2:$AN$129, 3, FALSE)</f>
        <v>Anville Town</v>
      </c>
      <c r="H60" s="316" t="str">
        <f>VLOOKUP(VLOOKUP(E60, B57:C64, 2, FALSE), Rankings!$A$2:$AN$129, 2, FALSE)</f>
        <v>Vertress</v>
      </c>
      <c r="I60" s="316">
        <v>25</v>
      </c>
      <c r="J60" s="308"/>
      <c r="K60" s="317" t="s">
        <v>1914</v>
      </c>
      <c r="L60" s="317">
        <f>IF(I65&gt;I66, F65, IF(I66&gt;I65, F66, ""))</f>
        <v>43</v>
      </c>
      <c r="M60" s="317" t="str">
        <f>VLOOKUP(L60, $F:$H, 2, FALSE)</f>
        <v>Snowpoint City</v>
      </c>
      <c r="N60" s="317" t="str">
        <f>VLOOKUP(L60, $F:$H, 3, FALSE)</f>
        <v>Lily Valley</v>
      </c>
      <c r="O60" s="317">
        <v>7</v>
      </c>
      <c r="P60" s="308"/>
      <c r="Q60" s="318" t="s">
        <v>1918</v>
      </c>
      <c r="R60" s="318">
        <f>IF(O59&gt;O60, L60, IF(O60&gt;O59, L59, ""))</f>
        <v>43</v>
      </c>
      <c r="S60" s="318" t="str">
        <f>VLOOKUP(R60, $F:$H, 2, FALSE)</f>
        <v>Snowpoint City</v>
      </c>
      <c r="T60" s="318" t="str">
        <f>VLOOKUP(R60, $F:$H, 3, FALSE)</f>
        <v>Lily Valley</v>
      </c>
      <c r="U60" s="318">
        <v>14</v>
      </c>
      <c r="V60" s="308"/>
      <c r="W60" s="35">
        <v>4</v>
      </c>
      <c r="X60" s="35" t="str">
        <f>IF(U62&gt;U63, S62, IF(U63&gt;U62, S63, ""))</f>
        <v>Po Town</v>
      </c>
      <c r="Y60" s="309" t="s">
        <v>1000</v>
      </c>
      <c r="Z60" s="308"/>
    </row>
    <row r="61" spans="1:26" x14ac:dyDescent="0.35">
      <c r="B61" s="35">
        <v>5</v>
      </c>
      <c r="C61" s="35">
        <v>49</v>
      </c>
      <c r="D61" s="308"/>
      <c r="E61" s="316"/>
      <c r="F61" s="316"/>
      <c r="G61" s="316"/>
      <c r="H61" s="316"/>
      <c r="I61" s="316"/>
      <c r="J61" s="308"/>
      <c r="K61" s="317"/>
      <c r="L61" s="317"/>
      <c r="M61" s="317"/>
      <c r="N61" s="317"/>
      <c r="O61" s="317"/>
      <c r="P61" s="308"/>
      <c r="Q61" s="318"/>
      <c r="R61" s="318"/>
      <c r="S61" s="318"/>
      <c r="T61" s="318"/>
      <c r="U61" s="318"/>
      <c r="V61" s="308"/>
      <c r="W61" s="35">
        <v>5</v>
      </c>
      <c r="X61" s="35" t="str">
        <f>IF(U59&gt;U60, S60, IF(U60&gt;U59, S59, ""))</f>
        <v>Anville Town</v>
      </c>
      <c r="Y61" s="309" t="s">
        <v>1007</v>
      </c>
      <c r="Z61" s="308"/>
    </row>
    <row r="62" spans="1:26" x14ac:dyDescent="0.35">
      <c r="B62" s="35">
        <v>6</v>
      </c>
      <c r="C62" s="35">
        <v>91</v>
      </c>
      <c r="D62" s="308"/>
      <c r="E62" s="316">
        <v>3</v>
      </c>
      <c r="F62" s="316">
        <f>VLOOKUP(VLOOKUP(E62, B57:C64, 2, FALSE), Rankings!$A$2:$AN$129, 40, FALSE)</f>
        <v>27</v>
      </c>
      <c r="G62" s="316" t="str">
        <f>VLOOKUP(VLOOKUP(E62, B57:C64, 2, FALSE), Rankings!$A$2:$AN$129, 3, FALSE)</f>
        <v>Olivine City</v>
      </c>
      <c r="H62" s="316" t="str">
        <f>VLOOKUP(VLOOKUP(E62, B57:C64, 2, FALSE), Rankings!$A$2:$AN$129, 2, FALSE)</f>
        <v>Indigo</v>
      </c>
      <c r="I62" s="316">
        <v>24</v>
      </c>
      <c r="J62" s="308"/>
      <c r="K62" s="317" t="s">
        <v>1919</v>
      </c>
      <c r="L62" s="317">
        <f>IF(I57&gt;I56, F56, IF(I56&gt;I57, F57, ""))</f>
        <v>121</v>
      </c>
      <c r="M62" s="317" t="str">
        <f>VLOOKUP(L62, $F:$H, 2, FALSE)</f>
        <v>Ringtown</v>
      </c>
      <c r="N62" s="317" t="str">
        <f>VLOOKUP(L62, $F:$H, 3, FALSE)</f>
        <v>Phoenix</v>
      </c>
      <c r="O62" s="317">
        <v>10</v>
      </c>
      <c r="P62" s="308"/>
      <c r="Q62" s="318" t="s">
        <v>1923</v>
      </c>
      <c r="R62" s="318">
        <f>IF(O62&gt;O63, L62, IF(O63&gt;O62, L63, ""))</f>
        <v>114</v>
      </c>
      <c r="S62" s="318" t="str">
        <f>VLOOKUP(R62, $F:$H, 2, FALSE)</f>
        <v>Petalburg City</v>
      </c>
      <c r="T62" s="318" t="str">
        <f>VLOOKUP(R62, $F:$H, 3, FALSE)</f>
        <v>Delta</v>
      </c>
      <c r="U62" s="318">
        <v>12</v>
      </c>
      <c r="V62" s="308"/>
      <c r="W62" s="35">
        <v>6</v>
      </c>
      <c r="X62" s="35" t="str">
        <f>IF(U62&gt;U63, S63, IF(U63&gt;U62, S62, ""))</f>
        <v>Petalburg City</v>
      </c>
      <c r="Y62" s="309" t="s">
        <v>1007</v>
      </c>
      <c r="Z62" s="308"/>
    </row>
    <row r="63" spans="1:26" x14ac:dyDescent="0.35">
      <c r="B63" s="35">
        <v>7</v>
      </c>
      <c r="C63" s="35">
        <v>98</v>
      </c>
      <c r="D63" s="308"/>
      <c r="E63" s="316">
        <v>6</v>
      </c>
      <c r="F63" s="316">
        <f>VLOOKUP(VLOOKUP(E63, B57:C64, 2, FALSE), Rankings!$A$2:$AN$129, 40, FALSE)</f>
        <v>65</v>
      </c>
      <c r="G63" s="316" t="str">
        <f>VLOOKUP(VLOOKUP(E63, B57:C64, 2, FALSE), Rankings!$A$2:$AN$129, 3, FALSE)</f>
        <v>Po Town</v>
      </c>
      <c r="H63" s="316" t="str">
        <f>VLOOKUP(VLOOKUP(E63, B57:C64, 2, FALSE), Rankings!$A$2:$AN$129, 2, FALSE)</f>
        <v>Lanakila</v>
      </c>
      <c r="I63" s="316">
        <v>11</v>
      </c>
      <c r="J63" s="308"/>
      <c r="K63" s="317" t="s">
        <v>1920</v>
      </c>
      <c r="L63" s="317">
        <f>IF(I59&gt;I60, F60, IF(I60&gt;I59, F59, ""))</f>
        <v>114</v>
      </c>
      <c r="M63" s="317" t="str">
        <f>VLOOKUP(L63, $F:$H, 2, FALSE)</f>
        <v>Petalburg City</v>
      </c>
      <c r="N63" s="317" t="str">
        <f>VLOOKUP(L63, $F:$H, 3, FALSE)</f>
        <v>Delta</v>
      </c>
      <c r="O63" s="317">
        <v>22</v>
      </c>
      <c r="P63" s="308"/>
      <c r="Q63" s="318" t="s">
        <v>1924</v>
      </c>
      <c r="R63" s="318">
        <f>IF(O65&gt;O66, L65, IF(O66&gt;O65, L66, ""))</f>
        <v>65</v>
      </c>
      <c r="S63" s="318" t="str">
        <f>VLOOKUP(R63, $F:$H, 2, FALSE)</f>
        <v>Po Town</v>
      </c>
      <c r="T63" s="318" t="str">
        <f>VLOOKUP(R63, $F:$H, 3, FALSE)</f>
        <v>Lanakila</v>
      </c>
      <c r="U63" s="318">
        <v>22</v>
      </c>
      <c r="V63" s="308"/>
      <c r="W63" s="35">
        <v>7</v>
      </c>
      <c r="X63" s="35" t="str">
        <f>IF(U65&gt;U66, S65, IF(U66&gt;U65, S66, ""))</f>
        <v>Stow-on-Side</v>
      </c>
      <c r="Y63" s="309" t="s">
        <v>1007</v>
      </c>
      <c r="Z63" s="308"/>
    </row>
    <row r="64" spans="1:26" x14ac:dyDescent="0.35">
      <c r="B64" s="35">
        <v>8</v>
      </c>
      <c r="C64" s="35">
        <v>118</v>
      </c>
      <c r="D64" s="308"/>
      <c r="E64" s="316"/>
      <c r="F64" s="316"/>
      <c r="G64" s="316"/>
      <c r="H64" s="316"/>
      <c r="I64" s="316"/>
      <c r="J64" s="308"/>
      <c r="K64" s="317"/>
      <c r="L64" s="317"/>
      <c r="M64" s="317"/>
      <c r="N64" s="317"/>
      <c r="O64" s="317"/>
      <c r="P64" s="308"/>
      <c r="Q64" s="318"/>
      <c r="R64" s="318"/>
      <c r="S64" s="318"/>
      <c r="T64" s="318"/>
      <c r="U64" s="318"/>
      <c r="V64" s="308"/>
      <c r="W64" s="35">
        <v>8</v>
      </c>
      <c r="X64" s="35" t="str">
        <f>IF(U65&gt;U66, S66, IF(U66&gt;U65, S65, ""))</f>
        <v>Ringtown</v>
      </c>
      <c r="Y64" s="309" t="s">
        <v>1017</v>
      </c>
      <c r="Z64" s="308"/>
    </row>
    <row r="65" spans="1:26" x14ac:dyDescent="0.35">
      <c r="D65" s="308"/>
      <c r="E65" s="316">
        <v>2</v>
      </c>
      <c r="F65" s="316">
        <f>VLOOKUP(VLOOKUP(E65, B57:C64, 2, FALSE), Rankings!$A$2:$AN$129, 40, FALSE)</f>
        <v>43</v>
      </c>
      <c r="G65" s="316" t="str">
        <f>VLOOKUP(VLOOKUP(E65, B57:C64, 2, FALSE), Rankings!$A$2:$AN$129, 3, FALSE)</f>
        <v>Snowpoint City</v>
      </c>
      <c r="H65" s="316" t="str">
        <f>VLOOKUP(VLOOKUP(E65, B57:C64, 2, FALSE), Rankings!$A$2:$AN$129, 2, FALSE)</f>
        <v>Lily Valley</v>
      </c>
      <c r="I65" s="316">
        <v>21</v>
      </c>
      <c r="J65" s="308"/>
      <c r="K65" s="317" t="s">
        <v>1921</v>
      </c>
      <c r="L65" s="317">
        <f>IF(I62&gt;I63, F63, IF(I63&gt;I62, F62, ""))</f>
        <v>65</v>
      </c>
      <c r="M65" s="317" t="str">
        <f>VLOOKUP(L65, $F:$H, 2, FALSE)</f>
        <v>Po Town</v>
      </c>
      <c r="N65" s="317" t="str">
        <f>VLOOKUP(L65, $F:$H, 3, FALSE)</f>
        <v>Lanakila</v>
      </c>
      <c r="O65" s="317">
        <v>18</v>
      </c>
      <c r="P65" s="308"/>
      <c r="Q65" s="318" t="s">
        <v>1925</v>
      </c>
      <c r="R65" s="318">
        <f>IF(O62&gt;O63, L63, IF(O63&gt;O62, L62, ""))</f>
        <v>121</v>
      </c>
      <c r="S65" s="318" t="str">
        <f>VLOOKUP(R65, $F:$H, 2, FALSE)</f>
        <v>Ringtown</v>
      </c>
      <c r="T65" s="318" t="str">
        <f>VLOOKUP(R65, $F:$H, 3, FALSE)</f>
        <v>Phoenix</v>
      </c>
      <c r="U65" s="318">
        <v>20</v>
      </c>
      <c r="V65" s="308"/>
      <c r="Z65" s="308"/>
    </row>
    <row r="66" spans="1:26" x14ac:dyDescent="0.35">
      <c r="D66" s="308"/>
      <c r="E66" s="316">
        <v>7</v>
      </c>
      <c r="F66" s="316">
        <f>VLOOKUP(VLOOKUP(E66, B57:C64, 2, FALSE), Rankings!$A$2:$AN$129, 40, FALSE)</f>
        <v>86</v>
      </c>
      <c r="G66" s="316" t="str">
        <f>VLOOKUP(VLOOKUP(E66, B57:C64, 2, FALSE), Rankings!$A$2:$AN$129, 3, FALSE)</f>
        <v>Stow-on-Side</v>
      </c>
      <c r="H66" s="316" t="str">
        <f>VLOOKUP(VLOOKUP(E66, B57:C64, 2, FALSE), Rankings!$A$2:$AN$129, 2, FALSE)</f>
        <v>Dynamax</v>
      </c>
      <c r="I66" s="316">
        <v>15</v>
      </c>
      <c r="J66" s="308"/>
      <c r="K66" s="317" t="s">
        <v>1922</v>
      </c>
      <c r="L66" s="317">
        <f>IF(I65&gt;I66, F66, IF(I66&gt;I65, F65, ""))</f>
        <v>86</v>
      </c>
      <c r="M66" s="317" t="str">
        <f>VLOOKUP(L66, $F:$H, 2, FALSE)</f>
        <v>Stow-on-Side</v>
      </c>
      <c r="N66" s="317" t="str">
        <f>VLOOKUP(L66, $F:$H, 3, FALSE)</f>
        <v>Dynamax</v>
      </c>
      <c r="O66" s="317">
        <v>15</v>
      </c>
      <c r="P66" s="308"/>
      <c r="Q66" s="318" t="s">
        <v>1926</v>
      </c>
      <c r="R66" s="318">
        <f>IF(O65&gt;O66, L66, IF(O66&gt;O65, L65, ""))</f>
        <v>86</v>
      </c>
      <c r="S66" s="318" t="str">
        <f>VLOOKUP(R66, $F:$H, 2, FALSE)</f>
        <v>Stow-on-Side</v>
      </c>
      <c r="T66" s="318" t="str">
        <f>VLOOKUP(R66, $F:$H, 3, FALSE)</f>
        <v>Dynamax</v>
      </c>
      <c r="U66" s="318">
        <v>24</v>
      </c>
      <c r="V66" s="308"/>
      <c r="Z66" s="308"/>
    </row>
    <row r="67" spans="1:26" x14ac:dyDescent="0.35">
      <c r="D67" s="308"/>
      <c r="E67" s="308"/>
      <c r="F67" s="308"/>
      <c r="G67" s="308"/>
      <c r="H67" s="308"/>
      <c r="I67" s="308"/>
      <c r="J67" s="308"/>
      <c r="K67" s="308"/>
      <c r="L67" s="308"/>
      <c r="M67" s="308"/>
      <c r="N67" s="308"/>
      <c r="O67" s="308"/>
      <c r="P67" s="308"/>
      <c r="Q67" s="308"/>
      <c r="R67" s="308"/>
      <c r="S67" s="308"/>
      <c r="T67" s="308"/>
      <c r="U67" s="308"/>
      <c r="V67" s="308"/>
      <c r="W67" s="308"/>
      <c r="X67" s="308"/>
      <c r="Y67" s="308"/>
      <c r="Z67" s="308"/>
    </row>
    <row r="68" spans="1:26" x14ac:dyDescent="0.35">
      <c r="D68" s="308"/>
      <c r="E68" s="308"/>
      <c r="F68" s="308"/>
      <c r="G68" s="308"/>
      <c r="H68" s="308"/>
      <c r="I68" s="308"/>
      <c r="J68" s="308"/>
      <c r="K68" s="308"/>
      <c r="L68" s="308"/>
      <c r="M68" s="308"/>
      <c r="N68" s="308"/>
      <c r="O68" s="308"/>
      <c r="P68" s="308"/>
      <c r="Q68" s="308"/>
      <c r="R68" s="308"/>
      <c r="S68" s="308"/>
      <c r="T68" s="308"/>
      <c r="U68" s="308"/>
      <c r="V68" s="308"/>
      <c r="W68" s="308"/>
      <c r="X68" s="308"/>
      <c r="Y68" s="308"/>
      <c r="Z68" s="308"/>
    </row>
    <row r="69" spans="1:26" x14ac:dyDescent="0.35">
      <c r="A69" s="35">
        <v>6</v>
      </c>
      <c r="D69" s="308"/>
      <c r="E69" s="316">
        <v>1</v>
      </c>
      <c r="F69" s="316">
        <f>VLOOKUP(VLOOKUP(E69, B70:C77, 2, FALSE), Rankings!$A$2:$AN$129, 40, FALSE)</f>
        <v>8</v>
      </c>
      <c r="G69" s="316" t="str">
        <f>VLOOKUP(VLOOKUP(E69, B70:C77, 2, FALSE), Rankings!$A$2:$AN$129, 3, FALSE)</f>
        <v>Fall City</v>
      </c>
      <c r="H69" s="316" t="str">
        <f>VLOOKUP(VLOOKUP(E69, B70:C77, 2, FALSE), Rankings!$A$2:$AN$129, 2, FALSE)</f>
        <v>Phoenix</v>
      </c>
      <c r="I69" s="316">
        <v>19</v>
      </c>
      <c r="J69" s="308"/>
      <c r="K69" s="317" t="s">
        <v>1911</v>
      </c>
      <c r="L69" s="317">
        <f>IF(I69&gt;I70, F69, IF(I70&gt;I69, F70, ""))</f>
        <v>44</v>
      </c>
      <c r="M69" s="317" t="str">
        <f>VLOOKUP(L69, $F:$H, 2, FALSE)</f>
        <v>Motostoke</v>
      </c>
      <c r="N69" s="317" t="str">
        <f>VLOOKUP(L69, $F:$H, 3, FALSE)</f>
        <v>Dynamax</v>
      </c>
      <c r="O69" s="317">
        <v>19</v>
      </c>
      <c r="P69" s="308"/>
      <c r="Q69" s="318" t="s">
        <v>1915</v>
      </c>
      <c r="R69" s="318">
        <f>IF(O69&gt;O70, L69, IF(O70&gt;O69, L70, ""))</f>
        <v>44</v>
      </c>
      <c r="S69" s="318" t="str">
        <f>VLOOKUP(R69, $F:$H, 2, FALSE)</f>
        <v>Motostoke</v>
      </c>
      <c r="T69" s="318" t="str">
        <f>VLOOKUP(R69, $F:$H, 3, FALSE)</f>
        <v>Dynamax</v>
      </c>
      <c r="U69" s="318">
        <v>7</v>
      </c>
      <c r="V69" s="308"/>
      <c r="Z69" s="308"/>
    </row>
    <row r="70" spans="1:26" x14ac:dyDescent="0.35">
      <c r="B70" s="35">
        <v>1</v>
      </c>
      <c r="C70" s="35">
        <v>117</v>
      </c>
      <c r="D70" s="308"/>
      <c r="E70" s="316">
        <v>8</v>
      </c>
      <c r="F70" s="316">
        <f>VLOOKUP(VLOOKUP(E70, B70:C77, 2, FALSE), Rankings!$A$2:$AN$129, 40, FALSE)</f>
        <v>44</v>
      </c>
      <c r="G70" s="316" t="str">
        <f>VLOOKUP(VLOOKUP(E70, B70:C77, 2, FALSE), Rankings!$A$2:$AN$129, 3, FALSE)</f>
        <v>Motostoke</v>
      </c>
      <c r="H70" s="316" t="str">
        <f>VLOOKUP(VLOOKUP(E70, B70:C77, 2, FALSE), Rankings!$A$2:$AN$129, 2, FALSE)</f>
        <v>Dynamax</v>
      </c>
      <c r="I70" s="316">
        <v>28</v>
      </c>
      <c r="J70" s="308"/>
      <c r="K70" s="317" t="s">
        <v>1912</v>
      </c>
      <c r="L70" s="317">
        <f>IF(I72&gt;I73, F72, IF(I73&gt;I72, F73, ""))</f>
        <v>103</v>
      </c>
      <c r="M70" s="317" t="str">
        <f>VLOOKUP(L70, $F:$H, 2, FALSE)</f>
        <v>Celadon City</v>
      </c>
      <c r="N70" s="317" t="str">
        <f>VLOOKUP(L70, $F:$H, 3, FALSE)</f>
        <v>Indigo</v>
      </c>
      <c r="O70" s="317">
        <v>4</v>
      </c>
      <c r="P70" s="308"/>
      <c r="Q70" s="318" t="s">
        <v>1916</v>
      </c>
      <c r="R70" s="318">
        <f>IF(O72&gt;O73, L72, IF(O73&gt;O72, L73, ""))</f>
        <v>13</v>
      </c>
      <c r="S70" s="318" t="str">
        <f>VLOOKUP(R70, $F:$H, 2, FALSE)</f>
        <v>Aquacorde Town</v>
      </c>
      <c r="T70" s="318" t="str">
        <f>VLOOKUP(R70, $F:$H, 3, FALSE)</f>
        <v>Kalosite</v>
      </c>
      <c r="U70" s="318">
        <v>28</v>
      </c>
      <c r="V70" s="308"/>
      <c r="W70" s="35">
        <v>1</v>
      </c>
      <c r="X70" s="35" t="str">
        <f>IF(U69&gt;U70, S69, IF(U70&gt;U69, S70, ""))</f>
        <v>Aquacorde Town</v>
      </c>
      <c r="Y70" s="309" t="s">
        <v>993</v>
      </c>
      <c r="Z70" s="308"/>
    </row>
    <row r="71" spans="1:26" x14ac:dyDescent="0.35">
      <c r="B71" s="35">
        <v>2</v>
      </c>
      <c r="C71" s="35">
        <v>77</v>
      </c>
      <c r="D71" s="308"/>
      <c r="E71" s="316"/>
      <c r="F71" s="316"/>
      <c r="G71" s="316"/>
      <c r="H71" s="316"/>
      <c r="I71" s="316"/>
      <c r="J71" s="308"/>
      <c r="K71" s="317"/>
      <c r="L71" s="317"/>
      <c r="M71" s="317"/>
      <c r="N71" s="317"/>
      <c r="O71" s="317"/>
      <c r="P71" s="308"/>
      <c r="Q71" s="318"/>
      <c r="R71" s="318"/>
      <c r="S71" s="318"/>
      <c r="T71" s="318"/>
      <c r="U71" s="318"/>
      <c r="V71" s="308"/>
      <c r="W71" s="35">
        <v>2</v>
      </c>
      <c r="X71" s="35" t="str">
        <f>IF(U69&gt;U70, S70, IF(U70&gt;U69, S69, ""))</f>
        <v>Motostoke</v>
      </c>
      <c r="Y71" s="309" t="s">
        <v>1000</v>
      </c>
      <c r="Z71" s="308"/>
    </row>
    <row r="72" spans="1:26" x14ac:dyDescent="0.35">
      <c r="B72" s="35">
        <v>3</v>
      </c>
      <c r="C72" s="35">
        <v>37</v>
      </c>
      <c r="D72" s="308"/>
      <c r="E72" s="316">
        <v>4</v>
      </c>
      <c r="F72" s="316">
        <f>VLOOKUP(VLOOKUP(E72, B70:C77, 2, FALSE), Rankings!$A$2:$AN$129, 40, FALSE)</f>
        <v>103</v>
      </c>
      <c r="G72" s="316" t="str">
        <f>VLOOKUP(VLOOKUP(E72, B70:C77, 2, FALSE), Rankings!$A$2:$AN$129, 3, FALSE)</f>
        <v>Celadon City</v>
      </c>
      <c r="H72" s="316" t="str">
        <f>VLOOKUP(VLOOKUP(E72, B70:C77, 2, FALSE), Rankings!$A$2:$AN$129, 2, FALSE)</f>
        <v>Indigo</v>
      </c>
      <c r="I72" s="316">
        <v>23</v>
      </c>
      <c r="J72" s="308"/>
      <c r="K72" s="317" t="s">
        <v>1913</v>
      </c>
      <c r="L72" s="317">
        <f>IF(I75&gt;I76, F75, IF(I76&gt;I75, F76, ""))</f>
        <v>37</v>
      </c>
      <c r="M72" s="317" t="str">
        <f>VLOOKUP(L72, $F:$H, 2, FALSE)</f>
        <v>Lacunosa Town</v>
      </c>
      <c r="N72" s="317" t="str">
        <f>VLOOKUP(L72, $F:$H, 3, FALSE)</f>
        <v>Vertress</v>
      </c>
      <c r="O72" s="317">
        <v>14</v>
      </c>
      <c r="P72" s="308"/>
      <c r="Q72" s="318" t="s">
        <v>1917</v>
      </c>
      <c r="R72" s="318">
        <f>IF(O70&gt;O69, L69, IF(O69&gt;O70, L70, ""))</f>
        <v>103</v>
      </c>
      <c r="S72" s="318" t="str">
        <f>VLOOKUP(R72, $F:$H, 2, FALSE)</f>
        <v>Celadon City</v>
      </c>
      <c r="T72" s="318" t="str">
        <f>VLOOKUP(R72, $F:$H, 3, FALSE)</f>
        <v>Indigo</v>
      </c>
      <c r="U72" s="318">
        <v>14</v>
      </c>
      <c r="V72" s="308"/>
      <c r="W72" s="35">
        <v>3</v>
      </c>
      <c r="X72" s="35" t="str">
        <f>IF(U72&gt;U73, S72, IF(U73&gt;U72, S73, ""))</f>
        <v>Lacunosa Town</v>
      </c>
      <c r="Y72" s="309" t="s">
        <v>1000</v>
      </c>
      <c r="Z72" s="308"/>
    </row>
    <row r="73" spans="1:26" x14ac:dyDescent="0.35">
      <c r="B73" s="35">
        <v>4</v>
      </c>
      <c r="C73" s="35">
        <v>9</v>
      </c>
      <c r="D73" s="308"/>
      <c r="E73" s="316">
        <v>5</v>
      </c>
      <c r="F73" s="316">
        <f>VLOOKUP(VLOOKUP(E73, B70:C77, 2, FALSE), Rankings!$A$2:$AN$129, 40, FALSE)</f>
        <v>99</v>
      </c>
      <c r="G73" s="316" t="str">
        <f>VLOOKUP(VLOOKUP(E73, B70:C77, 2, FALSE), Rankings!$A$2:$AN$129, 3, FALSE)</f>
        <v>Fortree City</v>
      </c>
      <c r="H73" s="316" t="str">
        <f>VLOOKUP(VLOOKUP(E73, B70:C77, 2, FALSE), Rankings!$A$2:$AN$129, 2, FALSE)</f>
        <v>Delta</v>
      </c>
      <c r="I73" s="316">
        <v>13</v>
      </c>
      <c r="J73" s="308"/>
      <c r="K73" s="317" t="s">
        <v>1914</v>
      </c>
      <c r="L73" s="317">
        <f>IF(I78&gt;I79, F78, IF(I79&gt;I78, F79, ""))</f>
        <v>13</v>
      </c>
      <c r="M73" s="317" t="str">
        <f>VLOOKUP(L73, $F:$H, 2, FALSE)</f>
        <v>Aquacorde Town</v>
      </c>
      <c r="N73" s="317" t="str">
        <f>VLOOKUP(L73, $F:$H, 3, FALSE)</f>
        <v>Kalosite</v>
      </c>
      <c r="O73" s="317">
        <v>18</v>
      </c>
      <c r="P73" s="308"/>
      <c r="Q73" s="318" t="s">
        <v>1918</v>
      </c>
      <c r="R73" s="318">
        <f>IF(O72&gt;O73, L73, IF(O73&gt;O72, L72, ""))</f>
        <v>37</v>
      </c>
      <c r="S73" s="318" t="str">
        <f>VLOOKUP(R73, $F:$H, 2, FALSE)</f>
        <v>Lacunosa Town</v>
      </c>
      <c r="T73" s="318" t="str">
        <f>VLOOKUP(R73, $F:$H, 3, FALSE)</f>
        <v>Vertress</v>
      </c>
      <c r="U73" s="318">
        <v>21</v>
      </c>
      <c r="V73" s="308"/>
      <c r="W73" s="35">
        <v>4</v>
      </c>
      <c r="X73" s="35" t="str">
        <f>IF(U75&gt;U76, S75, IF(U76&gt;U75, S76, ""))</f>
        <v>Fall City</v>
      </c>
      <c r="Y73" s="309" t="s">
        <v>1000</v>
      </c>
      <c r="Z73" s="308"/>
    </row>
    <row r="74" spans="1:26" x14ac:dyDescent="0.35">
      <c r="B74" s="35">
        <v>5</v>
      </c>
      <c r="C74" s="35">
        <v>29</v>
      </c>
      <c r="D74" s="308"/>
      <c r="E74" s="316"/>
      <c r="F74" s="316"/>
      <c r="G74" s="316"/>
      <c r="H74" s="316"/>
      <c r="I74" s="316"/>
      <c r="J74" s="308"/>
      <c r="K74" s="317"/>
      <c r="L74" s="317"/>
      <c r="M74" s="317"/>
      <c r="N74" s="317"/>
      <c r="O74" s="317"/>
      <c r="P74" s="308"/>
      <c r="Q74" s="318"/>
      <c r="R74" s="318"/>
      <c r="S74" s="318"/>
      <c r="T74" s="318"/>
      <c r="U74" s="318"/>
      <c r="V74" s="308"/>
      <c r="W74" s="35">
        <v>5</v>
      </c>
      <c r="X74" s="35" t="str">
        <f>IF(U72&gt;U73, S73, IF(U73&gt;U72, S72, ""))</f>
        <v>Celadon City</v>
      </c>
      <c r="Y74" s="309" t="s">
        <v>1007</v>
      </c>
      <c r="Z74" s="308"/>
    </row>
    <row r="75" spans="1:26" x14ac:dyDescent="0.35">
      <c r="B75" s="35">
        <v>6</v>
      </c>
      <c r="C75" s="35">
        <v>62</v>
      </c>
      <c r="D75" s="308"/>
      <c r="E75" s="316">
        <v>3</v>
      </c>
      <c r="F75" s="316">
        <f>VLOOKUP(VLOOKUP(E75, B70:C77, 2, FALSE), Rankings!$A$2:$AN$129, 40, FALSE)</f>
        <v>118</v>
      </c>
      <c r="G75" s="316" t="str">
        <f>VLOOKUP(VLOOKUP(E75, B70:C77, 2, FALSE), Rankings!$A$2:$AN$129, 3, FALSE)</f>
        <v>Eterna City</v>
      </c>
      <c r="H75" s="316" t="str">
        <f>VLOOKUP(VLOOKUP(E75, B70:C77, 2, FALSE), Rankings!$A$2:$AN$129, 2, FALSE)</f>
        <v>Lily Valley</v>
      </c>
      <c r="I75" s="316">
        <v>9</v>
      </c>
      <c r="J75" s="308"/>
      <c r="K75" s="317" t="s">
        <v>1919</v>
      </c>
      <c r="L75" s="317">
        <f>IF(I70&gt;I69, F69, IF(I69&gt;I70, F70, ""))</f>
        <v>8</v>
      </c>
      <c r="M75" s="317" t="str">
        <f>VLOOKUP(L75, $F:$H, 2, FALSE)</f>
        <v>Fall City</v>
      </c>
      <c r="N75" s="317" t="str">
        <f>VLOOKUP(L75, $F:$H, 3, FALSE)</f>
        <v>Phoenix</v>
      </c>
      <c r="O75" s="317">
        <v>26</v>
      </c>
      <c r="P75" s="308"/>
      <c r="Q75" s="318" t="s">
        <v>1923</v>
      </c>
      <c r="R75" s="318">
        <f>IF(O75&gt;O76, L75, IF(O76&gt;O75, L76, ""))</f>
        <v>8</v>
      </c>
      <c r="S75" s="318" t="str">
        <f>VLOOKUP(R75, $F:$H, 2, FALSE)</f>
        <v>Fall City</v>
      </c>
      <c r="T75" s="318" t="str">
        <f>VLOOKUP(R75, $F:$H, 3, FALSE)</f>
        <v>Phoenix</v>
      </c>
      <c r="U75" s="318">
        <v>25</v>
      </c>
      <c r="V75" s="308"/>
      <c r="W75" s="35">
        <v>6</v>
      </c>
      <c r="X75" s="35" t="str">
        <f>IF(U75&gt;U76, S76, IF(U76&gt;U75, S75, ""))</f>
        <v>Poni Meadow</v>
      </c>
      <c r="Y75" s="309" t="s">
        <v>1007</v>
      </c>
      <c r="Z75" s="308"/>
    </row>
    <row r="76" spans="1:26" x14ac:dyDescent="0.35">
      <c r="B76" s="35">
        <v>7</v>
      </c>
      <c r="C76" s="35">
        <v>82</v>
      </c>
      <c r="D76" s="308"/>
      <c r="E76" s="316">
        <v>6</v>
      </c>
      <c r="F76" s="316">
        <f>VLOOKUP(VLOOKUP(E76, B70:C77, 2, FALSE), Rankings!$A$2:$AN$129, 40, FALSE)</f>
        <v>37</v>
      </c>
      <c r="G76" s="316" t="str">
        <f>VLOOKUP(VLOOKUP(E76, B70:C77, 2, FALSE), Rankings!$A$2:$AN$129, 3, FALSE)</f>
        <v>Lacunosa Town</v>
      </c>
      <c r="H76" s="316" t="str">
        <f>VLOOKUP(VLOOKUP(E76, B70:C77, 2, FALSE), Rankings!$A$2:$AN$129, 2, FALSE)</f>
        <v>Vertress</v>
      </c>
      <c r="I76" s="316">
        <v>28</v>
      </c>
      <c r="J76" s="308"/>
      <c r="K76" s="317" t="s">
        <v>1920</v>
      </c>
      <c r="L76" s="317">
        <f>IF(I72&gt;I73, F73, IF(I73&gt;I72, F72, ""))</f>
        <v>99</v>
      </c>
      <c r="M76" s="317" t="str">
        <f>VLOOKUP(L76, $F:$H, 2, FALSE)</f>
        <v>Fortree City</v>
      </c>
      <c r="N76" s="317" t="str">
        <f>VLOOKUP(L76, $F:$H, 3, FALSE)</f>
        <v>Delta</v>
      </c>
      <c r="O76" s="317">
        <v>17</v>
      </c>
      <c r="P76" s="308"/>
      <c r="Q76" s="318" t="s">
        <v>1924</v>
      </c>
      <c r="R76" s="318">
        <f>IF(O78&gt;O79, L78, IF(O79&gt;O78, L79, ""))</f>
        <v>33</v>
      </c>
      <c r="S76" s="318" t="str">
        <f>VLOOKUP(R76, $F:$H, 2, FALSE)</f>
        <v>Poni Meadow</v>
      </c>
      <c r="T76" s="318" t="str">
        <f>VLOOKUP(R76, $F:$H, 3, FALSE)</f>
        <v>Lanakila</v>
      </c>
      <c r="U76" s="318">
        <v>14</v>
      </c>
      <c r="V76" s="308"/>
      <c r="W76" s="35">
        <v>7</v>
      </c>
      <c r="X76" s="35" t="str">
        <f>IF(U78&gt;U79, S78, IF(U79&gt;U78, S79, ""))</f>
        <v>Fortree City</v>
      </c>
      <c r="Y76" s="309" t="s">
        <v>1007</v>
      </c>
      <c r="Z76" s="308"/>
    </row>
    <row r="77" spans="1:26" x14ac:dyDescent="0.35">
      <c r="B77" s="35">
        <v>8</v>
      </c>
      <c r="C77" s="35">
        <v>111</v>
      </c>
      <c r="D77" s="308"/>
      <c r="E77" s="316"/>
      <c r="F77" s="316"/>
      <c r="G77" s="316"/>
      <c r="H77" s="316"/>
      <c r="I77" s="316"/>
      <c r="J77" s="308"/>
      <c r="K77" s="317"/>
      <c r="L77" s="317"/>
      <c r="M77" s="317"/>
      <c r="N77" s="317"/>
      <c r="O77" s="317"/>
      <c r="P77" s="308"/>
      <c r="Q77" s="318"/>
      <c r="R77" s="318"/>
      <c r="S77" s="318"/>
      <c r="T77" s="318"/>
      <c r="U77" s="318"/>
      <c r="V77" s="308"/>
      <c r="W77" s="35">
        <v>8</v>
      </c>
      <c r="X77" s="35" t="str">
        <f>IF(U78&gt;U79, S79, IF(U79&gt;U78, S78, ""))</f>
        <v>Eterna City</v>
      </c>
      <c r="Y77" s="309" t="s">
        <v>1017</v>
      </c>
      <c r="Z77" s="308"/>
    </row>
    <row r="78" spans="1:26" x14ac:dyDescent="0.35">
      <c r="D78" s="308"/>
      <c r="E78" s="316">
        <v>2</v>
      </c>
      <c r="F78" s="316">
        <f>VLOOKUP(VLOOKUP(E78, B70:C77, 2, FALSE), Rankings!$A$2:$AN$129, 40, FALSE)</f>
        <v>13</v>
      </c>
      <c r="G78" s="316" t="str">
        <f>VLOOKUP(VLOOKUP(E78, B70:C77, 2, FALSE), Rankings!$A$2:$AN$129, 3, FALSE)</f>
        <v>Aquacorde Town</v>
      </c>
      <c r="H78" s="316" t="str">
        <f>VLOOKUP(VLOOKUP(E78, B70:C77, 2, FALSE), Rankings!$A$2:$AN$129, 2, FALSE)</f>
        <v>Kalosite</v>
      </c>
      <c r="I78" s="316">
        <v>25</v>
      </c>
      <c r="J78" s="308"/>
      <c r="K78" s="317" t="s">
        <v>1921</v>
      </c>
      <c r="L78" s="317">
        <f>IF(I75&gt;I76, F76, IF(I76&gt;I75, F75, ""))</f>
        <v>118</v>
      </c>
      <c r="M78" s="317" t="str">
        <f>VLOOKUP(L78, $F:$H, 2, FALSE)</f>
        <v>Eterna City</v>
      </c>
      <c r="N78" s="317" t="str">
        <f>VLOOKUP(L78, $F:$H, 3, FALSE)</f>
        <v>Lily Valley</v>
      </c>
      <c r="O78" s="317">
        <v>13</v>
      </c>
      <c r="P78" s="308"/>
      <c r="Q78" s="318" t="s">
        <v>1925</v>
      </c>
      <c r="R78" s="318">
        <f>IF(O75&gt;O76, L76, IF(O76&gt;O75, L75, ""))</f>
        <v>99</v>
      </c>
      <c r="S78" s="318" t="str">
        <f>VLOOKUP(R78, $F:$H, 2, FALSE)</f>
        <v>Fortree City</v>
      </c>
      <c r="T78" s="318" t="str">
        <f>VLOOKUP(R78, $F:$H, 3, FALSE)</f>
        <v>Delta</v>
      </c>
      <c r="U78" s="318">
        <v>26</v>
      </c>
      <c r="V78" s="308"/>
      <c r="Z78" s="308"/>
    </row>
    <row r="79" spans="1:26" x14ac:dyDescent="0.35">
      <c r="D79" s="308"/>
      <c r="E79" s="316">
        <v>7</v>
      </c>
      <c r="F79" s="316">
        <f>VLOOKUP(VLOOKUP(E79, B70:C77, 2, FALSE), Rankings!$A$2:$AN$129, 40, FALSE)</f>
        <v>33</v>
      </c>
      <c r="G79" s="316" t="str">
        <f>VLOOKUP(VLOOKUP(E79, B70:C77, 2, FALSE), Rankings!$A$2:$AN$129, 3, FALSE)</f>
        <v>Poni Meadow</v>
      </c>
      <c r="H79" s="316" t="str">
        <f>VLOOKUP(VLOOKUP(E79, B70:C77, 2, FALSE), Rankings!$A$2:$AN$129, 2, FALSE)</f>
        <v>Lanakila</v>
      </c>
      <c r="I79" s="316">
        <v>8</v>
      </c>
      <c r="J79" s="308"/>
      <c r="K79" s="317" t="s">
        <v>1922</v>
      </c>
      <c r="L79" s="317">
        <f>IF(I78&gt;I79, F79, IF(I79&gt;I78, F78, ""))</f>
        <v>33</v>
      </c>
      <c r="M79" s="317" t="str">
        <f>VLOOKUP(L79, $F:$H, 2, FALSE)</f>
        <v>Poni Meadow</v>
      </c>
      <c r="N79" s="317" t="str">
        <f>VLOOKUP(L79, $F:$H, 3, FALSE)</f>
        <v>Lanakila</v>
      </c>
      <c r="O79" s="317">
        <v>20</v>
      </c>
      <c r="P79" s="308"/>
      <c r="Q79" s="318" t="s">
        <v>1926</v>
      </c>
      <c r="R79" s="318">
        <f>IF(O78&gt;O79, L79, IF(O79&gt;O78, L78, ""))</f>
        <v>118</v>
      </c>
      <c r="S79" s="318" t="str">
        <f>VLOOKUP(R79, $F:$H, 2, FALSE)</f>
        <v>Eterna City</v>
      </c>
      <c r="T79" s="318" t="str">
        <f>VLOOKUP(R79, $F:$H, 3, FALSE)</f>
        <v>Lily Valley</v>
      </c>
      <c r="U79" s="318">
        <v>18</v>
      </c>
      <c r="V79" s="308"/>
      <c r="Z79" s="308"/>
    </row>
    <row r="80" spans="1:26" x14ac:dyDescent="0.35">
      <c r="D80" s="308"/>
      <c r="E80" s="308"/>
      <c r="F80" s="308"/>
      <c r="G80" s="308"/>
      <c r="H80" s="308"/>
      <c r="I80" s="308"/>
      <c r="J80" s="308"/>
      <c r="K80" s="308"/>
      <c r="L80" s="308"/>
      <c r="M80" s="308"/>
      <c r="N80" s="308"/>
      <c r="O80" s="308"/>
      <c r="P80" s="308"/>
      <c r="Q80" s="308"/>
      <c r="R80" s="308"/>
      <c r="S80" s="308"/>
      <c r="T80" s="308"/>
      <c r="U80" s="308"/>
      <c r="V80" s="308"/>
      <c r="W80" s="308"/>
      <c r="X80" s="308"/>
      <c r="Y80" s="308"/>
      <c r="Z80" s="308"/>
    </row>
    <row r="81" spans="1:26" x14ac:dyDescent="0.35">
      <c r="D81" s="308"/>
      <c r="E81" s="308"/>
      <c r="F81" s="308"/>
      <c r="G81" s="308"/>
      <c r="H81" s="308"/>
      <c r="I81" s="308"/>
      <c r="J81" s="308"/>
      <c r="K81" s="308"/>
      <c r="L81" s="308"/>
      <c r="M81" s="308"/>
      <c r="N81" s="308"/>
      <c r="O81" s="308"/>
      <c r="P81" s="308"/>
      <c r="Q81" s="308"/>
      <c r="R81" s="308"/>
      <c r="S81" s="308"/>
      <c r="T81" s="308"/>
      <c r="U81" s="308"/>
      <c r="V81" s="308"/>
      <c r="W81" s="308"/>
      <c r="X81" s="308"/>
      <c r="Y81" s="308"/>
      <c r="Z81" s="308"/>
    </row>
    <row r="82" spans="1:26" x14ac:dyDescent="0.35">
      <c r="A82" s="35">
        <v>7</v>
      </c>
      <c r="D82" s="308"/>
      <c r="E82" s="316">
        <v>1</v>
      </c>
      <c r="F82" s="316">
        <f>VLOOKUP(VLOOKUP(E82, B83:C90, 2, FALSE), Rankings!$A$2:$AN$129, 40, FALSE)</f>
        <v>110</v>
      </c>
      <c r="G82" s="316" t="str">
        <f>VLOOKUP(VLOOKUP(E82, B83:C90, 2, FALSE), Rankings!$A$2:$AN$129, 3, FALSE)</f>
        <v>Postwick</v>
      </c>
      <c r="H82" s="316" t="str">
        <f>VLOOKUP(VLOOKUP(E82, B83:C90, 2, FALSE), Rankings!$A$2:$AN$129, 2, FALSE)</f>
        <v>Dynamax</v>
      </c>
      <c r="I82" s="316">
        <v>26</v>
      </c>
      <c r="J82" s="308"/>
      <c r="K82" s="317" t="s">
        <v>1911</v>
      </c>
      <c r="L82" s="317">
        <f>IF(I82&gt;I83, F82, IF(I83&gt;I82, F83, ""))</f>
        <v>110</v>
      </c>
      <c r="M82" s="317" t="str">
        <f>VLOOKUP(L82, $F:$H, 2, FALSE)</f>
        <v>Postwick</v>
      </c>
      <c r="N82" s="317" t="str">
        <f>VLOOKUP(L82, $F:$H, 3, FALSE)</f>
        <v>Dynamax</v>
      </c>
      <c r="O82" s="317">
        <v>12</v>
      </c>
      <c r="P82" s="308"/>
      <c r="Q82" s="318" t="s">
        <v>1915</v>
      </c>
      <c r="R82" s="318">
        <f>IF(O82&gt;O83, L82, IF(O83&gt;O82, L83, ""))</f>
        <v>88</v>
      </c>
      <c r="S82" s="318" t="str">
        <f>VLOOKUP(R82, $F:$H, 2, FALSE)</f>
        <v>Sandgem Town</v>
      </c>
      <c r="T82" s="318" t="str">
        <f>VLOOKUP(R82, $F:$H, 3, FALSE)</f>
        <v>Lily Valley</v>
      </c>
      <c r="U82" s="318">
        <v>26</v>
      </c>
      <c r="V82" s="308"/>
      <c r="Z82" s="308"/>
    </row>
    <row r="83" spans="1:26" x14ac:dyDescent="0.35">
      <c r="B83" s="35">
        <v>1</v>
      </c>
      <c r="C83" s="35">
        <v>106</v>
      </c>
      <c r="D83" s="308"/>
      <c r="E83" s="316">
        <v>8</v>
      </c>
      <c r="F83" s="316">
        <f>VLOOKUP(VLOOKUP(E83, B83:C90, 2, FALSE), Rankings!$A$2:$AN$129, 40, FALSE)</f>
        <v>38</v>
      </c>
      <c r="G83" s="316" t="str">
        <f>VLOOKUP(VLOOKUP(E83, B83:C90, 2, FALSE), Rankings!$A$2:$AN$129, 3, FALSE)</f>
        <v>Hau'oli City</v>
      </c>
      <c r="H83" s="316" t="str">
        <f>VLOOKUP(VLOOKUP(E83, B83:C90, 2, FALSE), Rankings!$A$2:$AN$129, 2, FALSE)</f>
        <v>Lanakila</v>
      </c>
      <c r="I83" s="316">
        <v>20</v>
      </c>
      <c r="J83" s="308"/>
      <c r="K83" s="317" t="s">
        <v>1912</v>
      </c>
      <c r="L83" s="317">
        <f>IF(I85&gt;I86, F85, IF(I86&gt;I85, F86, ""))</f>
        <v>88</v>
      </c>
      <c r="M83" s="317" t="str">
        <f>VLOOKUP(L83, $F:$H, 2, FALSE)</f>
        <v>Sandgem Town</v>
      </c>
      <c r="N83" s="317" t="str">
        <f>VLOOKUP(L83, $F:$H, 3, FALSE)</f>
        <v>Lily Valley</v>
      </c>
      <c r="O83" s="317">
        <v>20</v>
      </c>
      <c r="P83" s="308"/>
      <c r="Q83" s="318" t="s">
        <v>1916</v>
      </c>
      <c r="R83" s="318">
        <f>IF(O85&gt;O86, L85, IF(O86&gt;O85, L86, ""))</f>
        <v>73</v>
      </c>
      <c r="S83" s="318" t="str">
        <f>VLOOKUP(R83, $F:$H, 2, FALSE)</f>
        <v>Haruba Village</v>
      </c>
      <c r="T83" s="318" t="str">
        <f>VLOOKUP(R83, $F:$H, 3, FALSE)</f>
        <v>Phoenix</v>
      </c>
      <c r="U83" s="318">
        <v>25</v>
      </c>
      <c r="V83" s="308"/>
      <c r="W83" s="35">
        <v>1</v>
      </c>
      <c r="X83" s="35" t="str">
        <f>IF(U82&gt;U83, S82, IF(U83&gt;U82, S83, ""))</f>
        <v>Sandgem Town</v>
      </c>
      <c r="Y83" s="309" t="s">
        <v>993</v>
      </c>
      <c r="Z83" s="308"/>
    </row>
    <row r="84" spans="1:26" x14ac:dyDescent="0.35">
      <c r="B84" s="35">
        <v>2</v>
      </c>
      <c r="C84" s="35">
        <v>122</v>
      </c>
      <c r="D84" s="308"/>
      <c r="E84" s="316"/>
      <c r="F84" s="316"/>
      <c r="G84" s="316"/>
      <c r="H84" s="316"/>
      <c r="I84" s="316"/>
      <c r="J84" s="308"/>
      <c r="K84" s="317"/>
      <c r="L84" s="317"/>
      <c r="M84" s="317"/>
      <c r="N84" s="317"/>
      <c r="O84" s="317"/>
      <c r="P84" s="308"/>
      <c r="Q84" s="318"/>
      <c r="R84" s="318"/>
      <c r="S84" s="318"/>
      <c r="T84" s="318"/>
      <c r="U84" s="318"/>
      <c r="V84" s="308"/>
      <c r="W84" s="35">
        <v>2</v>
      </c>
      <c r="X84" s="35" t="str">
        <f>IF(U82&gt;U83, S83, IF(U83&gt;U82, S82, ""))</f>
        <v>Haruba Village</v>
      </c>
      <c r="Y84" s="309" t="s">
        <v>1000</v>
      </c>
      <c r="Z84" s="308"/>
    </row>
    <row r="85" spans="1:26" x14ac:dyDescent="0.35">
      <c r="B85" s="35">
        <v>3</v>
      </c>
      <c r="C85" s="35">
        <v>80</v>
      </c>
      <c r="D85" s="308"/>
      <c r="E85" s="316">
        <v>4</v>
      </c>
      <c r="F85" s="316">
        <f>VLOOKUP(VLOOKUP(E85, B83:C90, 2, FALSE), Rankings!$A$2:$AN$129, 40, FALSE)</f>
        <v>88</v>
      </c>
      <c r="G85" s="316" t="str">
        <f>VLOOKUP(VLOOKUP(E85, B83:C90, 2, FALSE), Rankings!$A$2:$AN$129, 3, FALSE)</f>
        <v>Sandgem Town</v>
      </c>
      <c r="H85" s="316" t="str">
        <f>VLOOKUP(VLOOKUP(E85, B83:C90, 2, FALSE), Rankings!$A$2:$AN$129, 2, FALSE)</f>
        <v>Lily Valley</v>
      </c>
      <c r="I85" s="316">
        <v>21</v>
      </c>
      <c r="J85" s="308"/>
      <c r="K85" s="317" t="s">
        <v>1913</v>
      </c>
      <c r="L85" s="317">
        <f>IF(I88&gt;I89, F88, IF(I89&gt;I88, F89, ""))</f>
        <v>61</v>
      </c>
      <c r="M85" s="317" t="str">
        <f>VLOOKUP(L85, $F:$H, 2, FALSE)</f>
        <v>Vaniville Town</v>
      </c>
      <c r="N85" s="317" t="str">
        <f>VLOOKUP(L85, $F:$H, 3, FALSE)</f>
        <v>Kalosite</v>
      </c>
      <c r="O85" s="317">
        <v>8</v>
      </c>
      <c r="P85" s="308"/>
      <c r="Q85" s="318" t="s">
        <v>1917</v>
      </c>
      <c r="R85" s="318">
        <f>IF(O83&gt;O82, L82, IF(O82&gt;O83, L83, ""))</f>
        <v>110</v>
      </c>
      <c r="S85" s="318" t="str">
        <f>VLOOKUP(R85, $F:$H, 2, FALSE)</f>
        <v>Postwick</v>
      </c>
      <c r="T85" s="318" t="str">
        <f>VLOOKUP(R85, $F:$H, 3, FALSE)</f>
        <v>Dynamax</v>
      </c>
      <c r="U85" s="318">
        <v>12</v>
      </c>
      <c r="V85" s="308"/>
      <c r="W85" s="35">
        <v>3</v>
      </c>
      <c r="X85" s="35" t="str">
        <f>IF(U85&gt;U86, S85, IF(U86&gt;U85, S86, ""))</f>
        <v>Vaniville Town</v>
      </c>
      <c r="Y85" s="309" t="s">
        <v>1000</v>
      </c>
      <c r="Z85" s="308"/>
    </row>
    <row r="86" spans="1:26" x14ac:dyDescent="0.35">
      <c r="B86" s="35">
        <v>4</v>
      </c>
      <c r="C86" s="35">
        <v>35</v>
      </c>
      <c r="D86" s="308"/>
      <c r="E86" s="316">
        <v>5</v>
      </c>
      <c r="F86" s="316">
        <f>VLOOKUP(VLOOKUP(E86, B83:C90, 2, FALSE), Rankings!$A$2:$AN$129, 40, FALSE)</f>
        <v>45</v>
      </c>
      <c r="G86" s="316" t="str">
        <f>VLOOKUP(VLOOKUP(E86, B83:C90, 2, FALSE), Rankings!$A$2:$AN$129, 3, FALSE)</f>
        <v>Goldenrod City</v>
      </c>
      <c r="H86" s="316" t="str">
        <f>VLOOKUP(VLOOKUP(E86, B83:C90, 2, FALSE), Rankings!$A$2:$AN$129, 2, FALSE)</f>
        <v>Indigo</v>
      </c>
      <c r="I86" s="316">
        <v>16</v>
      </c>
      <c r="J86" s="308"/>
      <c r="K86" s="317" t="s">
        <v>1914</v>
      </c>
      <c r="L86" s="317">
        <f>IF(I91&gt;I92, F91, IF(I92&gt;I91, F92, ""))</f>
        <v>73</v>
      </c>
      <c r="M86" s="317" t="str">
        <f>VLOOKUP(L86, $F:$H, 2, FALSE)</f>
        <v>Haruba Village</v>
      </c>
      <c r="N86" s="317" t="str">
        <f>VLOOKUP(L86, $F:$H, 3, FALSE)</f>
        <v>Phoenix</v>
      </c>
      <c r="O86" s="317">
        <v>23</v>
      </c>
      <c r="P86" s="308"/>
      <c r="Q86" s="318" t="s">
        <v>1918</v>
      </c>
      <c r="R86" s="318">
        <f>IF(O85&gt;O86, L86, IF(O86&gt;O85, L85, ""))</f>
        <v>61</v>
      </c>
      <c r="S86" s="318" t="str">
        <f>VLOOKUP(R86, $F:$H, 2, FALSE)</f>
        <v>Vaniville Town</v>
      </c>
      <c r="T86" s="318" t="str">
        <f>VLOOKUP(R86, $F:$H, 3, FALSE)</f>
        <v>Kalosite</v>
      </c>
      <c r="U86" s="318">
        <v>31</v>
      </c>
      <c r="V86" s="308"/>
      <c r="W86" s="35">
        <v>4</v>
      </c>
      <c r="X86" s="35" t="str">
        <f>IF(U88&gt;U89, S88, IF(U89&gt;U88, S89, ""))</f>
        <v>Hau'oli City</v>
      </c>
      <c r="Y86" s="309" t="s">
        <v>1000</v>
      </c>
      <c r="Z86" s="308"/>
    </row>
    <row r="87" spans="1:26" x14ac:dyDescent="0.35">
      <c r="B87" s="35">
        <v>5</v>
      </c>
      <c r="C87" s="35">
        <v>3</v>
      </c>
      <c r="D87" s="308"/>
      <c r="E87" s="316"/>
      <c r="F87" s="316"/>
      <c r="G87" s="316"/>
      <c r="H87" s="316"/>
      <c r="I87" s="316"/>
      <c r="J87" s="308"/>
      <c r="K87" s="317"/>
      <c r="L87" s="317"/>
      <c r="M87" s="317"/>
      <c r="N87" s="317"/>
      <c r="O87" s="317"/>
      <c r="P87" s="308"/>
      <c r="Q87" s="318"/>
      <c r="R87" s="318"/>
      <c r="S87" s="318"/>
      <c r="T87" s="318"/>
      <c r="U87" s="318"/>
      <c r="V87" s="308"/>
      <c r="W87" s="35">
        <v>5</v>
      </c>
      <c r="X87" s="35" t="str">
        <f>IF(U85&gt;U86, S86, IF(U86&gt;U85, S85, ""))</f>
        <v>Postwick</v>
      </c>
      <c r="Y87" s="309" t="s">
        <v>1007</v>
      </c>
      <c r="Z87" s="308"/>
    </row>
    <row r="88" spans="1:26" x14ac:dyDescent="0.35">
      <c r="B88" s="35">
        <v>6</v>
      </c>
      <c r="C88" s="35">
        <v>28</v>
      </c>
      <c r="D88" s="308"/>
      <c r="E88" s="316">
        <v>3</v>
      </c>
      <c r="F88" s="316">
        <f>VLOOKUP(VLOOKUP(E88, B83:C90, 2, FALSE), Rankings!$A$2:$AN$129, 40, FALSE)</f>
        <v>61</v>
      </c>
      <c r="G88" s="316" t="str">
        <f>VLOOKUP(VLOOKUP(E88, B83:C90, 2, FALSE), Rankings!$A$2:$AN$129, 3, FALSE)</f>
        <v>Vaniville Town</v>
      </c>
      <c r="H88" s="316" t="str">
        <f>VLOOKUP(VLOOKUP(E88, B83:C90, 2, FALSE), Rankings!$A$2:$AN$129, 2, FALSE)</f>
        <v>Kalosite</v>
      </c>
      <c r="I88" s="316">
        <v>26</v>
      </c>
      <c r="J88" s="308"/>
      <c r="K88" s="317" t="s">
        <v>1919</v>
      </c>
      <c r="L88" s="317">
        <f>IF(I83&gt;I82, F82, IF(I82&gt;I83, F83, ""))</f>
        <v>38</v>
      </c>
      <c r="M88" s="317" t="str">
        <f>VLOOKUP(L88, $F:$H, 2, FALSE)</f>
        <v>Hau'oli City</v>
      </c>
      <c r="N88" s="317" t="str">
        <f>VLOOKUP(L88, $F:$H, 3, FALSE)</f>
        <v>Lanakila</v>
      </c>
      <c r="O88" s="317">
        <v>21</v>
      </c>
      <c r="P88" s="308"/>
      <c r="Q88" s="318" t="s">
        <v>1923</v>
      </c>
      <c r="R88" s="318">
        <f>IF(O88&gt;O89, L88, IF(O89&gt;O88, L89, ""))</f>
        <v>38</v>
      </c>
      <c r="S88" s="318" t="str">
        <f>VLOOKUP(R88, $F:$H, 2, FALSE)</f>
        <v>Hau'oli City</v>
      </c>
      <c r="T88" s="318" t="str">
        <f>VLOOKUP(R88, $F:$H, 3, FALSE)</f>
        <v>Lanakila</v>
      </c>
      <c r="U88" s="318">
        <v>23</v>
      </c>
      <c r="V88" s="308"/>
      <c r="W88" s="35">
        <v>6</v>
      </c>
      <c r="X88" s="35" t="str">
        <f>IF(U88&gt;U89, S89, IF(U89&gt;U88, S88, ""))</f>
        <v>Sootopolis City</v>
      </c>
      <c r="Y88" s="309" t="s">
        <v>1007</v>
      </c>
      <c r="Z88" s="308"/>
    </row>
    <row r="89" spans="1:26" x14ac:dyDescent="0.35">
      <c r="B89" s="35">
        <v>7</v>
      </c>
      <c r="C89" s="35">
        <v>50</v>
      </c>
      <c r="D89" s="308"/>
      <c r="E89" s="316">
        <v>6</v>
      </c>
      <c r="F89" s="316">
        <f>VLOOKUP(VLOOKUP(E89, B83:C90, 2, FALSE), Rankings!$A$2:$AN$129, 40, FALSE)</f>
        <v>101</v>
      </c>
      <c r="G89" s="316" t="str">
        <f>VLOOKUP(VLOOKUP(E89, B83:C90, 2, FALSE), Rankings!$A$2:$AN$129, 3, FALSE)</f>
        <v>Sootopolis City</v>
      </c>
      <c r="H89" s="316" t="str">
        <f>VLOOKUP(VLOOKUP(E89, B83:C90, 2, FALSE), Rankings!$A$2:$AN$129, 2, FALSE)</f>
        <v>Delta</v>
      </c>
      <c r="I89" s="316">
        <v>12</v>
      </c>
      <c r="J89" s="308"/>
      <c r="K89" s="317" t="s">
        <v>1920</v>
      </c>
      <c r="L89" s="317">
        <f>IF(I85&gt;I86, F86, IF(I86&gt;I85, F85, ""))</f>
        <v>45</v>
      </c>
      <c r="M89" s="317" t="str">
        <f>VLOOKUP(L89, $F:$H, 2, FALSE)</f>
        <v>Goldenrod City</v>
      </c>
      <c r="N89" s="317" t="str">
        <f>VLOOKUP(L89, $F:$H, 3, FALSE)</f>
        <v>Indigo</v>
      </c>
      <c r="O89" s="317">
        <v>20</v>
      </c>
      <c r="P89" s="308"/>
      <c r="Q89" s="318" t="s">
        <v>1924</v>
      </c>
      <c r="R89" s="318">
        <f>IF(O91&gt;O92, L91, IF(O92&gt;O91, L92, ""))</f>
        <v>101</v>
      </c>
      <c r="S89" s="318" t="str">
        <f>VLOOKUP(R89, $F:$H, 2, FALSE)</f>
        <v>Sootopolis City</v>
      </c>
      <c r="T89" s="318" t="str">
        <f>VLOOKUP(R89, $F:$H, 3, FALSE)</f>
        <v>Delta</v>
      </c>
      <c r="U89" s="318">
        <v>21</v>
      </c>
      <c r="V89" s="308"/>
      <c r="W89" s="35">
        <v>7</v>
      </c>
      <c r="X89" s="35" t="str">
        <f>IF(U91&gt;U92, S91, IF(U92&gt;U91, S92, ""))</f>
        <v>Goldenrod City</v>
      </c>
      <c r="Y89" s="309" t="s">
        <v>1007</v>
      </c>
      <c r="Z89" s="308"/>
    </row>
    <row r="90" spans="1:26" x14ac:dyDescent="0.35">
      <c r="B90" s="35">
        <v>8</v>
      </c>
      <c r="C90" s="35">
        <v>85</v>
      </c>
      <c r="D90" s="308"/>
      <c r="E90" s="316"/>
      <c r="F90" s="316"/>
      <c r="G90" s="316"/>
      <c r="H90" s="316"/>
      <c r="I90" s="316"/>
      <c r="J90" s="308"/>
      <c r="K90" s="317"/>
      <c r="L90" s="317"/>
      <c r="M90" s="317"/>
      <c r="N90" s="317"/>
      <c r="O90" s="317"/>
      <c r="P90" s="308"/>
      <c r="Q90" s="318"/>
      <c r="R90" s="318"/>
      <c r="S90" s="318"/>
      <c r="T90" s="318"/>
      <c r="U90" s="318"/>
      <c r="V90" s="308"/>
      <c r="W90" s="35">
        <v>8</v>
      </c>
      <c r="X90" s="35" t="str">
        <f>IF(U91&gt;U92, S92, IF(U92&gt;U91, S91, ""))</f>
        <v>Aspertia City</v>
      </c>
      <c r="Y90" s="309" t="s">
        <v>1017</v>
      </c>
      <c r="Z90" s="308"/>
    </row>
    <row r="91" spans="1:26" x14ac:dyDescent="0.35">
      <c r="D91" s="308"/>
      <c r="E91" s="316">
        <v>2</v>
      </c>
      <c r="F91" s="316">
        <f>VLOOKUP(VLOOKUP(E91, B83:C90, 2, FALSE), Rankings!$A$2:$AN$129, 40, FALSE)</f>
        <v>73</v>
      </c>
      <c r="G91" s="316" t="str">
        <f>VLOOKUP(VLOOKUP(E91, B83:C90, 2, FALSE), Rankings!$A$2:$AN$129, 3, FALSE)</f>
        <v>Haruba Village</v>
      </c>
      <c r="H91" s="316" t="str">
        <f>VLOOKUP(VLOOKUP(E91, B83:C90, 2, FALSE), Rankings!$A$2:$AN$129, 2, FALSE)</f>
        <v>Phoenix</v>
      </c>
      <c r="I91" s="316">
        <v>29</v>
      </c>
      <c r="J91" s="308"/>
      <c r="K91" s="317" t="s">
        <v>1921</v>
      </c>
      <c r="L91" s="317">
        <f>IF(I88&gt;I89, F89, IF(I89&gt;I88, F88, ""))</f>
        <v>101</v>
      </c>
      <c r="M91" s="317" t="str">
        <f>VLOOKUP(L91, $F:$H, 2, FALSE)</f>
        <v>Sootopolis City</v>
      </c>
      <c r="N91" s="317" t="str">
        <f>VLOOKUP(L91, $F:$H, 3, FALSE)</f>
        <v>Delta</v>
      </c>
      <c r="O91" s="317">
        <v>17</v>
      </c>
      <c r="P91" s="308"/>
      <c r="Q91" s="318" t="s">
        <v>1925</v>
      </c>
      <c r="R91" s="318">
        <f>IF(O88&gt;O89, L89, IF(O89&gt;O88, L88, ""))</f>
        <v>45</v>
      </c>
      <c r="S91" s="318" t="str">
        <f>VLOOKUP(R91, $F:$H, 2, FALSE)</f>
        <v>Goldenrod City</v>
      </c>
      <c r="T91" s="318" t="str">
        <f>VLOOKUP(R91, $F:$H, 3, FALSE)</f>
        <v>Indigo</v>
      </c>
      <c r="U91" s="318">
        <v>22</v>
      </c>
      <c r="V91" s="308"/>
      <c r="Z91" s="308"/>
    </row>
    <row r="92" spans="1:26" x14ac:dyDescent="0.35">
      <c r="D92" s="308"/>
      <c r="E92" s="316">
        <v>7</v>
      </c>
      <c r="F92" s="316">
        <f>VLOOKUP(VLOOKUP(E92, B83:C90, 2, FALSE), Rankings!$A$2:$AN$129, 40, FALSE)</f>
        <v>128</v>
      </c>
      <c r="G92" s="316" t="str">
        <f>VLOOKUP(VLOOKUP(E92, B83:C90, 2, FALSE), Rankings!$A$2:$AN$129, 3, FALSE)</f>
        <v>Aspertia City</v>
      </c>
      <c r="H92" s="316" t="str">
        <f>VLOOKUP(VLOOKUP(E92, B83:C90, 2, FALSE), Rankings!$A$2:$AN$129, 2, FALSE)</f>
        <v>Vertress</v>
      </c>
      <c r="I92" s="316">
        <v>9</v>
      </c>
      <c r="J92" s="308"/>
      <c r="K92" s="317" t="s">
        <v>1922</v>
      </c>
      <c r="L92" s="317">
        <f>IF(I91&gt;I92, F92, IF(I92&gt;I91, F91, ""))</f>
        <v>128</v>
      </c>
      <c r="M92" s="317" t="str">
        <f>VLOOKUP(L92, $F:$H, 2, FALSE)</f>
        <v>Aspertia City</v>
      </c>
      <c r="N92" s="317" t="str">
        <f>VLOOKUP(L92, $F:$H, 3, FALSE)</f>
        <v>Vertress</v>
      </c>
      <c r="O92" s="317">
        <v>7</v>
      </c>
      <c r="P92" s="308"/>
      <c r="Q92" s="318" t="s">
        <v>1926</v>
      </c>
      <c r="R92" s="318">
        <f>IF(O91&gt;O92, L92, IF(O92&gt;O91, L91, ""))</f>
        <v>128</v>
      </c>
      <c r="S92" s="318" t="str">
        <f>VLOOKUP(R92, $F:$H, 2, FALSE)</f>
        <v>Aspertia City</v>
      </c>
      <c r="T92" s="318" t="str">
        <f>VLOOKUP(R92, $F:$H, 3, FALSE)</f>
        <v>Vertress</v>
      </c>
      <c r="U92" s="318">
        <v>5</v>
      </c>
      <c r="V92" s="308"/>
      <c r="Z92" s="308"/>
    </row>
    <row r="93" spans="1:26" x14ac:dyDescent="0.35">
      <c r="D93" s="308"/>
      <c r="E93" s="308"/>
      <c r="F93" s="308"/>
      <c r="G93" s="308"/>
      <c r="H93" s="308"/>
      <c r="I93" s="308"/>
      <c r="J93" s="308"/>
      <c r="K93" s="308"/>
      <c r="L93" s="308"/>
      <c r="M93" s="308"/>
      <c r="N93" s="308"/>
      <c r="O93" s="308"/>
      <c r="P93" s="308"/>
      <c r="Q93" s="308"/>
      <c r="R93" s="308"/>
      <c r="S93" s="308"/>
      <c r="T93" s="308"/>
      <c r="U93" s="308"/>
      <c r="V93" s="308"/>
      <c r="W93" s="308"/>
      <c r="X93" s="308"/>
      <c r="Y93" s="308"/>
      <c r="Z93" s="308"/>
    </row>
    <row r="94" spans="1:26" x14ac:dyDescent="0.35">
      <c r="D94" s="308"/>
      <c r="E94" s="308"/>
      <c r="F94" s="308"/>
      <c r="G94" s="308"/>
      <c r="H94" s="308"/>
      <c r="I94" s="308"/>
      <c r="J94" s="308"/>
      <c r="K94" s="308"/>
      <c r="L94" s="308"/>
      <c r="M94" s="308"/>
      <c r="N94" s="308"/>
      <c r="O94" s="308"/>
      <c r="P94" s="308"/>
      <c r="Q94" s="308"/>
      <c r="R94" s="308"/>
      <c r="S94" s="308"/>
      <c r="T94" s="308"/>
      <c r="U94" s="308"/>
      <c r="V94" s="308"/>
      <c r="W94" s="308"/>
      <c r="X94" s="308"/>
      <c r="Y94" s="308"/>
      <c r="Z94" s="308"/>
    </row>
    <row r="95" spans="1:26" x14ac:dyDescent="0.35">
      <c r="A95" s="35">
        <v>8</v>
      </c>
      <c r="D95" s="308"/>
      <c r="E95" s="316">
        <v>1</v>
      </c>
      <c r="F95" s="316">
        <f>VLOOKUP(VLOOKUP(E95, B96:C103, 2, FALSE), Rankings!$A$2:$AN$129, 40, FALSE)</f>
        <v>11</v>
      </c>
      <c r="G95" s="316" t="str">
        <f>VLOOKUP(VLOOKUP(E95, B96:C103, 2, FALSE), Rankings!$A$2:$AN$129, 3, FALSE)</f>
        <v>Kala'e Bay</v>
      </c>
      <c r="H95" s="316" t="str">
        <f>VLOOKUP(VLOOKUP(E95, B96:C103, 2, FALSE), Rankings!$A$2:$AN$129, 2, FALSE)</f>
        <v>Lanakila</v>
      </c>
      <c r="I95" s="316">
        <v>29</v>
      </c>
      <c r="J95" s="308"/>
      <c r="K95" s="317" t="s">
        <v>1911</v>
      </c>
      <c r="L95" s="317">
        <f>IF(I95&gt;I96, F95, IF(I96&gt;I95, F96, ""))</f>
        <v>11</v>
      </c>
      <c r="M95" s="317" t="str">
        <f>VLOOKUP(L95, $F:$H, 2, FALSE)</f>
        <v>Kala'e Bay</v>
      </c>
      <c r="N95" s="317" t="str">
        <f>VLOOKUP(L95, $F:$H, 3, FALSE)</f>
        <v>Lanakila</v>
      </c>
      <c r="O95" s="317">
        <v>14</v>
      </c>
      <c r="P95" s="308"/>
      <c r="Q95" s="318" t="s">
        <v>1915</v>
      </c>
      <c r="R95" s="318">
        <f>IF(O95&gt;O96, L95, IF(O96&gt;O95, L96, ""))</f>
        <v>15</v>
      </c>
      <c r="S95" s="318" t="str">
        <f>VLOOKUP(R95, $F:$H, 2, FALSE)</f>
        <v>Coumarine City</v>
      </c>
      <c r="T95" s="318" t="str">
        <f>VLOOKUP(R95, $F:$H, 3, FALSE)</f>
        <v>Kalosite</v>
      </c>
      <c r="U95" s="318">
        <v>29</v>
      </c>
      <c r="V95" s="308"/>
      <c r="Z95" s="308"/>
    </row>
    <row r="96" spans="1:26" x14ac:dyDescent="0.35">
      <c r="B96" s="35">
        <v>1</v>
      </c>
      <c r="C96" s="35">
        <v>87</v>
      </c>
      <c r="D96" s="308"/>
      <c r="E96" s="316">
        <v>8</v>
      </c>
      <c r="F96" s="316">
        <f>VLOOKUP(VLOOKUP(E96, B96:C103, 2, FALSE), Rankings!$A$2:$AN$129, 40, FALSE)</f>
        <v>69</v>
      </c>
      <c r="G96" s="316" t="str">
        <f>VLOOKUP(VLOOKUP(E96, B96:C103, 2, FALSE), Rankings!$A$2:$AN$129, 3, FALSE)</f>
        <v>Nimbasa City</v>
      </c>
      <c r="H96" s="316" t="str">
        <f>VLOOKUP(VLOOKUP(E96, B96:C103, 2, FALSE), Rankings!$A$2:$AN$129, 2, FALSE)</f>
        <v>Vertress</v>
      </c>
      <c r="I96" s="316">
        <v>9</v>
      </c>
      <c r="J96" s="308"/>
      <c r="K96" s="317" t="s">
        <v>1912</v>
      </c>
      <c r="L96" s="317">
        <f>IF(I98&gt;I99, F98, IF(I99&gt;I98, F99, ""))</f>
        <v>15</v>
      </c>
      <c r="M96" s="317" t="str">
        <f>VLOOKUP(L96, $F:$H, 2, FALSE)</f>
        <v>Coumarine City</v>
      </c>
      <c r="N96" s="317" t="str">
        <f>VLOOKUP(L96, $F:$H, 3, FALSE)</f>
        <v>Kalosite</v>
      </c>
      <c r="O96" s="317">
        <v>17</v>
      </c>
      <c r="P96" s="308"/>
      <c r="Q96" s="318" t="s">
        <v>1916</v>
      </c>
      <c r="R96" s="318">
        <f>IF(O98&gt;O99, L98, IF(O99&gt;O98, L99, ""))</f>
        <v>67</v>
      </c>
      <c r="S96" s="318" t="str">
        <f>VLOOKUP(R96, $F:$H, 2, FALSE)</f>
        <v>Pyrite Town</v>
      </c>
      <c r="T96" s="318" t="str">
        <f>VLOOKUP(R96, $F:$H, 3, FALSE)</f>
        <v>Phoenix</v>
      </c>
      <c r="U96" s="318">
        <v>6</v>
      </c>
      <c r="V96" s="308"/>
      <c r="W96" s="35">
        <v>1</v>
      </c>
      <c r="X96" s="35" t="str">
        <f>IF(U95&gt;U96, S95, IF(U96&gt;U95, S96, ""))</f>
        <v>Coumarine City</v>
      </c>
      <c r="Y96" s="309" t="s">
        <v>993</v>
      </c>
      <c r="Z96" s="308"/>
    </row>
    <row r="97" spans="1:26" x14ac:dyDescent="0.35">
      <c r="B97" s="35">
        <v>2</v>
      </c>
      <c r="C97" s="35">
        <v>108</v>
      </c>
      <c r="D97" s="308"/>
      <c r="E97" s="316"/>
      <c r="F97" s="316"/>
      <c r="G97" s="316"/>
      <c r="H97" s="316"/>
      <c r="I97" s="316"/>
      <c r="J97" s="308"/>
      <c r="K97" s="317"/>
      <c r="L97" s="317"/>
      <c r="M97" s="317"/>
      <c r="N97" s="317"/>
      <c r="O97" s="317"/>
      <c r="P97" s="308"/>
      <c r="Q97" s="318"/>
      <c r="R97" s="318"/>
      <c r="S97" s="318"/>
      <c r="T97" s="318"/>
      <c r="U97" s="318"/>
      <c r="V97" s="308"/>
      <c r="W97" s="35">
        <v>2</v>
      </c>
      <c r="X97" s="35" t="str">
        <f>IF(U95&gt;U96, S96, IF(U96&gt;U95, S95, ""))</f>
        <v>Pyrite Town</v>
      </c>
      <c r="Y97" s="309" t="s">
        <v>1000</v>
      </c>
      <c r="Z97" s="308"/>
    </row>
    <row r="98" spans="1:26" x14ac:dyDescent="0.35">
      <c r="B98" s="35">
        <v>3</v>
      </c>
      <c r="C98" s="35">
        <v>116</v>
      </c>
      <c r="D98" s="308"/>
      <c r="E98" s="316">
        <v>4</v>
      </c>
      <c r="F98" s="316">
        <f>VLOOKUP(VLOOKUP(E98, B96:C103, 2, FALSE), Rankings!$A$2:$AN$129, 40, FALSE)</f>
        <v>15</v>
      </c>
      <c r="G98" s="316" t="str">
        <f>VLOOKUP(VLOOKUP(E98, B96:C103, 2, FALSE), Rankings!$A$2:$AN$129, 3, FALSE)</f>
        <v>Coumarine City</v>
      </c>
      <c r="H98" s="316" t="str">
        <f>VLOOKUP(VLOOKUP(E98, B96:C103, 2, FALSE), Rankings!$A$2:$AN$129, 2, FALSE)</f>
        <v>Kalosite</v>
      </c>
      <c r="I98" s="316">
        <v>23</v>
      </c>
      <c r="J98" s="308"/>
      <c r="K98" s="317" t="s">
        <v>1913</v>
      </c>
      <c r="L98" s="317">
        <f>IF(I101&gt;I102, F101, IF(I102&gt;I101, F102, ""))</f>
        <v>67</v>
      </c>
      <c r="M98" s="317" t="str">
        <f>VLOOKUP(L98, $F:$H, 2, FALSE)</f>
        <v>Pyrite Town</v>
      </c>
      <c r="N98" s="317" t="str">
        <f>VLOOKUP(L98, $F:$H, 3, FALSE)</f>
        <v>Phoenix</v>
      </c>
      <c r="O98" s="317">
        <v>25</v>
      </c>
      <c r="P98" s="308"/>
      <c r="Q98" s="318" t="s">
        <v>1917</v>
      </c>
      <c r="R98" s="318">
        <f>IF(O96&gt;O95, L95, IF(O95&gt;O96, L96, ""))</f>
        <v>11</v>
      </c>
      <c r="S98" s="318" t="str">
        <f>VLOOKUP(R98, $F:$H, 2, FALSE)</f>
        <v>Kala'e Bay</v>
      </c>
      <c r="T98" s="318" t="str">
        <f>VLOOKUP(R98, $F:$H, 3, FALSE)</f>
        <v>Lanakila</v>
      </c>
      <c r="U98" s="318">
        <v>27</v>
      </c>
      <c r="V98" s="308"/>
      <c r="W98" s="35">
        <v>3</v>
      </c>
      <c r="X98" s="35" t="str">
        <f>IF(U98&gt;U99, S98, IF(U99&gt;U98, S99, ""))</f>
        <v>Kala'e Bay</v>
      </c>
      <c r="Y98" s="309" t="s">
        <v>1000</v>
      </c>
      <c r="Z98" s="308"/>
    </row>
    <row r="99" spans="1:26" x14ac:dyDescent="0.35">
      <c r="B99" s="35">
        <v>4</v>
      </c>
      <c r="C99" s="35">
        <v>70</v>
      </c>
      <c r="D99" s="308"/>
      <c r="E99" s="316">
        <v>5</v>
      </c>
      <c r="F99" s="316">
        <f>VLOOKUP(VLOOKUP(E99, B96:C103, 2, FALSE), Rankings!$A$2:$AN$129, 40, FALSE)</f>
        <v>98</v>
      </c>
      <c r="G99" s="316" t="str">
        <f>VLOOKUP(VLOOKUP(E99, B96:C103, 2, FALSE), Rankings!$A$2:$AN$129, 3, FALSE)</f>
        <v>Jubilife City</v>
      </c>
      <c r="H99" s="316" t="str">
        <f>VLOOKUP(VLOOKUP(E99, B96:C103, 2, FALSE), Rankings!$A$2:$AN$129, 2, FALSE)</f>
        <v>Lily Valley</v>
      </c>
      <c r="I99" s="316">
        <v>12</v>
      </c>
      <c r="J99" s="308"/>
      <c r="K99" s="317" t="s">
        <v>1914</v>
      </c>
      <c r="L99" s="317">
        <f>IF(I104&gt;I105, F104, IF(I105&gt;I104, F105, ""))</f>
        <v>41</v>
      </c>
      <c r="M99" s="317" t="str">
        <f>VLOOKUP(L99, $F:$H, 2, FALSE)</f>
        <v>Wedgehurst</v>
      </c>
      <c r="N99" s="317" t="str">
        <f>VLOOKUP(L99, $F:$H, 3, FALSE)</f>
        <v>Dynamax</v>
      </c>
      <c r="O99" s="317">
        <v>15</v>
      </c>
      <c r="P99" s="308"/>
      <c r="Q99" s="318" t="s">
        <v>1918</v>
      </c>
      <c r="R99" s="318">
        <f>IF(O98&gt;O99, L99, IF(O99&gt;O98, L98, ""))</f>
        <v>41</v>
      </c>
      <c r="S99" s="318" t="str">
        <f>VLOOKUP(R99, $F:$H, 2, FALSE)</f>
        <v>Wedgehurst</v>
      </c>
      <c r="T99" s="318" t="str">
        <f>VLOOKUP(R99, $F:$H, 3, FALSE)</f>
        <v>Dynamax</v>
      </c>
      <c r="U99" s="318">
        <v>12</v>
      </c>
      <c r="V99" s="308"/>
      <c r="W99" s="35">
        <v>4</v>
      </c>
      <c r="X99" s="35" t="str">
        <f>IF(U101&gt;U102, S101, IF(U102&gt;U101, S102, ""))</f>
        <v>Mossdeep City</v>
      </c>
      <c r="Y99" s="309" t="s">
        <v>1000</v>
      </c>
      <c r="Z99" s="308"/>
    </row>
    <row r="100" spans="1:26" x14ac:dyDescent="0.35">
      <c r="B100" s="35">
        <v>5</v>
      </c>
      <c r="C100" s="35">
        <v>34</v>
      </c>
      <c r="D100" s="308"/>
      <c r="E100" s="316"/>
      <c r="F100" s="316"/>
      <c r="G100" s="316"/>
      <c r="H100" s="316"/>
      <c r="I100" s="316"/>
      <c r="J100" s="308"/>
      <c r="K100" s="317"/>
      <c r="L100" s="317"/>
      <c r="M100" s="317"/>
      <c r="N100" s="317"/>
      <c r="O100" s="317"/>
      <c r="P100" s="308"/>
      <c r="Q100" s="318"/>
      <c r="R100" s="318"/>
      <c r="S100" s="318"/>
      <c r="T100" s="318"/>
      <c r="U100" s="318"/>
      <c r="V100" s="308"/>
      <c r="W100" s="35">
        <v>5</v>
      </c>
      <c r="X100" s="35" t="str">
        <f>IF(U98&gt;U99, S99, IF(U99&gt;U98, S98, ""))</f>
        <v>Wedgehurst</v>
      </c>
      <c r="Y100" s="309" t="s">
        <v>1007</v>
      </c>
      <c r="Z100" s="308"/>
    </row>
    <row r="101" spans="1:26" x14ac:dyDescent="0.35">
      <c r="B101" s="35">
        <v>6</v>
      </c>
      <c r="C101" s="35">
        <v>14</v>
      </c>
      <c r="D101" s="308"/>
      <c r="E101" s="316">
        <v>3</v>
      </c>
      <c r="F101" s="316">
        <f>VLOOKUP(VLOOKUP(E101, B96:C103, 2, FALSE), Rankings!$A$2:$AN$129, 40, FALSE)</f>
        <v>67</v>
      </c>
      <c r="G101" s="316" t="str">
        <f>VLOOKUP(VLOOKUP(E101, B96:C103, 2, FALSE), Rankings!$A$2:$AN$129, 3, FALSE)</f>
        <v>Pyrite Town</v>
      </c>
      <c r="H101" s="316" t="str">
        <f>VLOOKUP(VLOOKUP(E101, B96:C103, 2, FALSE), Rankings!$A$2:$AN$129, 2, FALSE)</f>
        <v>Phoenix</v>
      </c>
      <c r="I101" s="316">
        <v>25</v>
      </c>
      <c r="J101" s="308"/>
      <c r="K101" s="317" t="s">
        <v>1919</v>
      </c>
      <c r="L101" s="317">
        <f>IF(I96&gt;I95, F95, IF(I95&gt;I96, F96, ""))</f>
        <v>69</v>
      </c>
      <c r="M101" s="317" t="str">
        <f>VLOOKUP(L101, $F:$H, 2, FALSE)</f>
        <v>Nimbasa City</v>
      </c>
      <c r="N101" s="317" t="str">
        <f>VLOOKUP(L101, $F:$H, 3, FALSE)</f>
        <v>Vertress</v>
      </c>
      <c r="O101" s="317">
        <v>16</v>
      </c>
      <c r="P101" s="308"/>
      <c r="Q101" s="318" t="s">
        <v>1923</v>
      </c>
      <c r="R101" s="318">
        <f>IF(O101&gt;O102, L101, IF(O102&gt;O101, L102, ""))</f>
        <v>69</v>
      </c>
      <c r="S101" s="318" t="str">
        <f>VLOOKUP(R101, $F:$H, 2, FALSE)</f>
        <v>Nimbasa City</v>
      </c>
      <c r="T101" s="318" t="str">
        <f>VLOOKUP(R101, $F:$H, 3, FALSE)</f>
        <v>Vertress</v>
      </c>
      <c r="U101" s="318">
        <v>16</v>
      </c>
      <c r="V101" s="308"/>
      <c r="W101" s="35">
        <v>6</v>
      </c>
      <c r="X101" s="35" t="str">
        <f>IF(U101&gt;U102, S102, IF(U102&gt;U101, S101, ""))</f>
        <v>Nimbasa City</v>
      </c>
      <c r="Y101" s="309" t="s">
        <v>1007</v>
      </c>
      <c r="Z101" s="308"/>
    </row>
    <row r="102" spans="1:26" x14ac:dyDescent="0.35">
      <c r="B102" s="35">
        <v>7</v>
      </c>
      <c r="C102" s="35">
        <v>26</v>
      </c>
      <c r="D102" s="308"/>
      <c r="E102" s="316">
        <v>6</v>
      </c>
      <c r="F102" s="316">
        <f>VLOOKUP(VLOOKUP(E102, B96:C103, 2, FALSE), Rankings!$A$2:$AN$129, 40, FALSE)</f>
        <v>56</v>
      </c>
      <c r="G102" s="316" t="str">
        <f>VLOOKUP(VLOOKUP(E102, B96:C103, 2, FALSE), Rankings!$A$2:$AN$129, 3, FALSE)</f>
        <v>Fuchsia City</v>
      </c>
      <c r="H102" s="316" t="str">
        <f>VLOOKUP(VLOOKUP(E102, B96:C103, 2, FALSE), Rankings!$A$2:$AN$129, 2, FALSE)</f>
        <v>Indigo</v>
      </c>
      <c r="I102" s="316">
        <v>18</v>
      </c>
      <c r="J102" s="308"/>
      <c r="K102" s="317" t="s">
        <v>1920</v>
      </c>
      <c r="L102" s="317">
        <f>IF(I98&gt;I99, F99, IF(I99&gt;I98, F98, ""))</f>
        <v>98</v>
      </c>
      <c r="M102" s="317" t="str">
        <f>VLOOKUP(L102, $F:$H, 2, FALSE)</f>
        <v>Jubilife City</v>
      </c>
      <c r="N102" s="317" t="str">
        <f>VLOOKUP(L102, $F:$H, 3, FALSE)</f>
        <v>Lily Valley</v>
      </c>
      <c r="O102" s="317">
        <v>15</v>
      </c>
      <c r="P102" s="308"/>
      <c r="Q102" s="318" t="s">
        <v>1924</v>
      </c>
      <c r="R102" s="318">
        <f>IF(O104&gt;O105, L104, IF(O105&gt;O104, L105, ""))</f>
        <v>102</v>
      </c>
      <c r="S102" s="318" t="str">
        <f>VLOOKUP(R102, $F:$H, 2, FALSE)</f>
        <v>Mossdeep City</v>
      </c>
      <c r="T102" s="318" t="str">
        <f>VLOOKUP(R102, $F:$H, 3, FALSE)</f>
        <v>Delta</v>
      </c>
      <c r="U102" s="318">
        <v>18</v>
      </c>
      <c r="V102" s="308"/>
      <c r="W102" s="35">
        <v>7</v>
      </c>
      <c r="X102" s="35" t="str">
        <f>IF(U104&gt;U105, S104, IF(U105&gt;U104, S105, ""))</f>
        <v>Fuchsia City</v>
      </c>
      <c r="Y102" s="309" t="s">
        <v>1007</v>
      </c>
      <c r="Z102" s="308"/>
    </row>
    <row r="103" spans="1:26" x14ac:dyDescent="0.35">
      <c r="B103" s="35">
        <v>8</v>
      </c>
      <c r="C103" s="35">
        <v>55</v>
      </c>
      <c r="D103" s="308"/>
      <c r="E103" s="316"/>
      <c r="F103" s="316"/>
      <c r="G103" s="316"/>
      <c r="H103" s="316"/>
      <c r="I103" s="316"/>
      <c r="J103" s="308"/>
      <c r="K103" s="317"/>
      <c r="L103" s="317"/>
      <c r="M103" s="317"/>
      <c r="N103" s="317"/>
      <c r="O103" s="317"/>
      <c r="P103" s="308"/>
      <c r="Q103" s="318"/>
      <c r="R103" s="318"/>
      <c r="S103" s="318"/>
      <c r="T103" s="318"/>
      <c r="U103" s="318"/>
      <c r="V103" s="308"/>
      <c r="W103" s="35">
        <v>8</v>
      </c>
      <c r="X103" s="35" t="str">
        <f>IF(U104&gt;U105, S105, IF(U105&gt;U104, S104, ""))</f>
        <v>Jubilife City</v>
      </c>
      <c r="Y103" s="309" t="s">
        <v>1017</v>
      </c>
      <c r="Z103" s="308"/>
    </row>
    <row r="104" spans="1:26" x14ac:dyDescent="0.35">
      <c r="D104" s="308"/>
      <c r="E104" s="316">
        <v>2</v>
      </c>
      <c r="F104" s="316">
        <f>VLOOKUP(VLOOKUP(E104, B96:C103, 2, FALSE), Rankings!$A$2:$AN$129, 40, FALSE)</f>
        <v>41</v>
      </c>
      <c r="G104" s="316" t="str">
        <f>VLOOKUP(VLOOKUP(E104, B96:C103, 2, FALSE), Rankings!$A$2:$AN$129, 3, FALSE)</f>
        <v>Wedgehurst</v>
      </c>
      <c r="H104" s="316" t="str">
        <f>VLOOKUP(VLOOKUP(E104, B96:C103, 2, FALSE), Rankings!$A$2:$AN$129, 2, FALSE)</f>
        <v>Dynamax</v>
      </c>
      <c r="I104" s="316">
        <v>30</v>
      </c>
      <c r="J104" s="308"/>
      <c r="K104" s="317" t="s">
        <v>1921</v>
      </c>
      <c r="L104" s="317">
        <f>IF(I101&gt;I102, F102, IF(I102&gt;I101, F101, ""))</f>
        <v>56</v>
      </c>
      <c r="M104" s="317" t="str">
        <f>VLOOKUP(L104, $F:$H, 2, FALSE)</f>
        <v>Fuchsia City</v>
      </c>
      <c r="N104" s="317" t="str">
        <f>VLOOKUP(L104, $F:$H, 3, FALSE)</f>
        <v>Indigo</v>
      </c>
      <c r="O104" s="317">
        <v>15</v>
      </c>
      <c r="P104" s="308"/>
      <c r="Q104" s="318" t="s">
        <v>1925</v>
      </c>
      <c r="R104" s="318">
        <f>IF(O101&gt;O102, L102, IF(O102&gt;O101, L101, ""))</f>
        <v>98</v>
      </c>
      <c r="S104" s="318" t="str">
        <f>VLOOKUP(R104, $F:$H, 2, FALSE)</f>
        <v>Jubilife City</v>
      </c>
      <c r="T104" s="318" t="str">
        <f>VLOOKUP(R104, $F:$H, 3, FALSE)</f>
        <v>Lily Valley</v>
      </c>
      <c r="U104" s="318">
        <v>17</v>
      </c>
      <c r="V104" s="308"/>
      <c r="Z104" s="308"/>
    </row>
    <row r="105" spans="1:26" x14ac:dyDescent="0.35">
      <c r="D105" s="308"/>
      <c r="E105" s="316">
        <v>7</v>
      </c>
      <c r="F105" s="316">
        <f>VLOOKUP(VLOOKUP(E105, B96:C103, 2, FALSE), Rankings!$A$2:$AN$129, 40, FALSE)</f>
        <v>102</v>
      </c>
      <c r="G105" s="316" t="str">
        <f>VLOOKUP(VLOOKUP(E105, B96:C103, 2, FALSE), Rankings!$A$2:$AN$129, 3, FALSE)</f>
        <v>Mossdeep City</v>
      </c>
      <c r="H105" s="316" t="str">
        <f>VLOOKUP(VLOOKUP(E105, B96:C103, 2, FALSE), Rankings!$A$2:$AN$129, 2, FALSE)</f>
        <v>Delta</v>
      </c>
      <c r="I105" s="316">
        <v>14</v>
      </c>
      <c r="J105" s="308"/>
      <c r="K105" s="317" t="s">
        <v>1922</v>
      </c>
      <c r="L105" s="317">
        <f>IF(I104&gt;I105, F105, IF(I105&gt;I104, F104, ""))</f>
        <v>102</v>
      </c>
      <c r="M105" s="317" t="str">
        <f>VLOOKUP(L105, $F:$H, 2, FALSE)</f>
        <v>Mossdeep City</v>
      </c>
      <c r="N105" s="317" t="str">
        <f>VLOOKUP(L105, $F:$H, 3, FALSE)</f>
        <v>Delta</v>
      </c>
      <c r="O105" s="317">
        <v>18</v>
      </c>
      <c r="P105" s="308"/>
      <c r="Q105" s="318" t="s">
        <v>1926</v>
      </c>
      <c r="R105" s="318">
        <f>IF(O104&gt;O105, L105, IF(O105&gt;O104, L104, ""))</f>
        <v>56</v>
      </c>
      <c r="S105" s="318" t="str">
        <f>VLOOKUP(R105, $F:$H, 2, FALSE)</f>
        <v>Fuchsia City</v>
      </c>
      <c r="T105" s="318" t="str">
        <f>VLOOKUP(R105, $F:$H, 3, FALSE)</f>
        <v>Indigo</v>
      </c>
      <c r="U105" s="318">
        <v>21</v>
      </c>
      <c r="V105" s="308"/>
      <c r="Z105" s="308"/>
    </row>
    <row r="106" spans="1:26" x14ac:dyDescent="0.35">
      <c r="D106" s="308"/>
      <c r="E106" s="308"/>
      <c r="F106" s="308"/>
      <c r="G106" s="308"/>
      <c r="H106" s="308"/>
      <c r="I106" s="308"/>
      <c r="J106" s="308"/>
      <c r="K106" s="308"/>
      <c r="L106" s="308"/>
      <c r="M106" s="308"/>
      <c r="N106" s="308"/>
      <c r="O106" s="308"/>
      <c r="P106" s="308"/>
      <c r="Q106" s="308"/>
      <c r="R106" s="308"/>
      <c r="S106" s="308"/>
      <c r="T106" s="308"/>
      <c r="U106" s="308"/>
      <c r="V106" s="308"/>
      <c r="W106" s="308"/>
      <c r="X106" s="308"/>
      <c r="Y106" s="308"/>
      <c r="Z106" s="308"/>
    </row>
    <row r="107" spans="1:26" x14ac:dyDescent="0.35">
      <c r="D107" s="308"/>
      <c r="E107" s="308"/>
      <c r="F107" s="308"/>
      <c r="G107" s="308"/>
      <c r="H107" s="308"/>
      <c r="I107" s="308"/>
      <c r="J107" s="308"/>
      <c r="K107" s="310"/>
      <c r="L107" s="639" t="s">
        <v>1927</v>
      </c>
      <c r="M107" s="639"/>
      <c r="N107" s="639"/>
      <c r="O107" s="310"/>
      <c r="P107" s="308"/>
      <c r="Q107" s="308"/>
      <c r="R107" s="308"/>
      <c r="S107" s="308"/>
      <c r="T107" s="308"/>
      <c r="U107" s="308"/>
      <c r="V107" s="308"/>
      <c r="W107" s="308"/>
      <c r="X107" s="308"/>
      <c r="Y107" s="308"/>
      <c r="Z107" s="308"/>
    </row>
    <row r="108" spans="1:26" x14ac:dyDescent="0.35">
      <c r="A108" s="35">
        <v>9</v>
      </c>
      <c r="D108" s="308"/>
      <c r="E108" s="316">
        <v>1</v>
      </c>
      <c r="F108" s="316">
        <f>VLOOKUP(VLOOKUP(E108, B109:C116, 2, FALSE), Rankings!$A$2:$AN$129, 40, FALSE)</f>
        <v>7</v>
      </c>
      <c r="G108" s="316" t="str">
        <f>VLOOKUP(VLOOKUP(E108, B109:C116, 2, FALSE), Rankings!$A$2:$AN$129, 3, FALSE)</f>
        <v>Castelia City</v>
      </c>
      <c r="H108" s="316" t="str">
        <f>VLOOKUP(VLOOKUP(E108, B109:C116, 2, FALSE), Rankings!$A$2:$AN$129, 2, FALSE)</f>
        <v>Vertress</v>
      </c>
      <c r="I108" s="316">
        <v>41</v>
      </c>
      <c r="J108" s="308"/>
      <c r="K108" s="319" t="s">
        <v>1911</v>
      </c>
      <c r="L108" s="319">
        <f>IF(I108&gt;I109, F108, IF(I109&gt;I108, F109, ""))</f>
        <v>7</v>
      </c>
      <c r="M108" s="319" t="str">
        <f>VLOOKUP(L108, $F:$H, 2, FALSE)</f>
        <v>Castelia City</v>
      </c>
      <c r="N108" s="319" t="str">
        <f>VLOOKUP(L108, $F:$H, 3, FALSE)</f>
        <v>Vertress</v>
      </c>
      <c r="O108" s="319">
        <v>16</v>
      </c>
      <c r="P108" s="308"/>
      <c r="Q108" s="318" t="s">
        <v>1915</v>
      </c>
      <c r="R108" s="318">
        <f>IF(O108&gt;O109, L108, IF(O109&gt;O108, L109, ""))</f>
        <v>3</v>
      </c>
      <c r="S108" s="318" t="str">
        <f>VLOOKUP(R108, $F:$H, 2, FALSE)</f>
        <v>Solaceon Town</v>
      </c>
      <c r="T108" s="318" t="str">
        <f>VLOOKUP(R108, $F:$H, 3, FALSE)</f>
        <v>Lily Valley</v>
      </c>
      <c r="U108" s="318">
        <v>26</v>
      </c>
      <c r="V108" s="308"/>
      <c r="Z108" s="308"/>
    </row>
    <row r="109" spans="1:26" x14ac:dyDescent="0.35">
      <c r="B109" s="35">
        <v>1</v>
      </c>
      <c r="C109" s="35">
        <v>58</v>
      </c>
      <c r="D109" s="308"/>
      <c r="E109" s="316">
        <v>8</v>
      </c>
      <c r="F109" s="316">
        <f>VLOOKUP(VLOOKUP(E109, B109:C116, 2, FALSE), Rankings!$A$2:$AN$129, 40, FALSE)</f>
        <v>126</v>
      </c>
      <c r="G109" s="316" t="str">
        <f>VLOOKUP(VLOOKUP(E109, B109:C116, 2, FALSE), Rankings!$A$2:$AN$129, 3, FALSE)</f>
        <v>Vast Poni Canyon</v>
      </c>
      <c r="H109" s="316" t="str">
        <f>VLOOKUP(VLOOKUP(E109, B109:C116, 2, FALSE), Rankings!$A$2:$AN$129, 2, FALSE)</f>
        <v>Lanakila</v>
      </c>
      <c r="I109" s="316">
        <v>10</v>
      </c>
      <c r="J109" s="308"/>
      <c r="K109" s="319" t="s">
        <v>1912</v>
      </c>
      <c r="L109" s="319">
        <f>IF(I111&gt;I112, F111, IF(I112&gt;I111, F112, ""))</f>
        <v>3</v>
      </c>
      <c r="M109" s="319" t="str">
        <f>VLOOKUP(L109, $F:$H, 2, FALSE)</f>
        <v>Solaceon Town</v>
      </c>
      <c r="N109" s="319" t="str">
        <f>VLOOKUP(L109, $F:$H, 3, FALSE)</f>
        <v>Lily Valley</v>
      </c>
      <c r="O109" s="319">
        <v>18</v>
      </c>
      <c r="P109" s="308"/>
      <c r="Q109" s="318" t="s">
        <v>1916</v>
      </c>
      <c r="R109" s="318">
        <f>IF(O111&gt;O112, L111, IF(O112&gt;O111, L112, ""))</f>
        <v>66</v>
      </c>
      <c r="S109" s="318" t="str">
        <f>VLOOKUP(R109, $F:$H, 2, FALSE)</f>
        <v>Fallarbor Town</v>
      </c>
      <c r="T109" s="318" t="str">
        <f>VLOOKUP(R109, $F:$H, 3, FALSE)</f>
        <v>Delta</v>
      </c>
      <c r="U109" s="318">
        <v>6</v>
      </c>
      <c r="V109" s="308"/>
      <c r="W109" s="35">
        <v>1</v>
      </c>
      <c r="X109" s="35" t="str">
        <f>IF(U108&gt;U109, S108, IF(U109&gt;U108, S109, ""))</f>
        <v>Solaceon Town</v>
      </c>
      <c r="Y109" s="309" t="s">
        <v>993</v>
      </c>
      <c r="Z109" s="308"/>
    </row>
    <row r="110" spans="1:26" x14ac:dyDescent="0.35">
      <c r="B110" s="35">
        <v>2</v>
      </c>
      <c r="C110" s="35">
        <v>21</v>
      </c>
      <c r="D110" s="308"/>
      <c r="E110" s="316"/>
      <c r="F110" s="316"/>
      <c r="G110" s="316"/>
      <c r="H110" s="316"/>
      <c r="I110" s="316"/>
      <c r="J110" s="308"/>
      <c r="K110" s="319"/>
      <c r="L110" s="319"/>
      <c r="M110" s="319"/>
      <c r="N110" s="319"/>
      <c r="O110" s="319"/>
      <c r="P110" s="308"/>
      <c r="Q110" s="318"/>
      <c r="R110" s="318"/>
      <c r="S110" s="318"/>
      <c r="T110" s="318"/>
      <c r="U110" s="318"/>
      <c r="V110" s="308"/>
      <c r="W110" s="35">
        <v>2</v>
      </c>
      <c r="X110" s="35" t="str">
        <f>IF(U108&gt;U109, S109, IF(U109&gt;U108, S108, ""))</f>
        <v>Fallarbor Town</v>
      </c>
      <c r="Y110" s="309" t="s">
        <v>1000</v>
      </c>
      <c r="Z110" s="308"/>
    </row>
    <row r="111" spans="1:26" x14ac:dyDescent="0.35">
      <c r="B111" s="35">
        <v>3</v>
      </c>
      <c r="C111" s="35">
        <v>8</v>
      </c>
      <c r="D111" s="308"/>
      <c r="E111" s="316">
        <v>4</v>
      </c>
      <c r="F111" s="316">
        <f>VLOOKUP(VLOOKUP(E111, B109:C116, 2, FALSE), Rankings!$A$2:$AN$129, 40, FALSE)</f>
        <v>3</v>
      </c>
      <c r="G111" s="316" t="str">
        <f>VLOOKUP(VLOOKUP(E111, B109:C116, 2, FALSE), Rankings!$A$2:$AN$129, 3, FALSE)</f>
        <v>Solaceon Town</v>
      </c>
      <c r="H111" s="316" t="str">
        <f>VLOOKUP(VLOOKUP(E111, B109:C116, 2, FALSE), Rankings!$A$2:$AN$129, 2, FALSE)</f>
        <v>Lily Valley</v>
      </c>
      <c r="I111" s="316">
        <v>30</v>
      </c>
      <c r="J111" s="308"/>
      <c r="K111" s="319" t="s">
        <v>1913</v>
      </c>
      <c r="L111" s="319">
        <f>IF(I114&gt;I115, F114, IF(I115&gt;I114, F115, ""))</f>
        <v>83</v>
      </c>
      <c r="M111" s="319" t="str">
        <f>VLOOKUP(L111, $F:$H, 2, FALSE)</f>
        <v>Violet City</v>
      </c>
      <c r="N111" s="319" t="str">
        <f>VLOOKUP(L111, $F:$H, 3, FALSE)</f>
        <v>Indigo</v>
      </c>
      <c r="O111" s="319">
        <v>22</v>
      </c>
      <c r="P111" s="308"/>
      <c r="Q111" s="318" t="s">
        <v>1917</v>
      </c>
      <c r="R111" s="318">
        <f>IF(O109&gt;O108, L108, IF(O108&gt;O109, L109, ""))</f>
        <v>7</v>
      </c>
      <c r="S111" s="318" t="str">
        <f>VLOOKUP(R111, $F:$H, 2, FALSE)</f>
        <v>Castelia City</v>
      </c>
      <c r="T111" s="318" t="str">
        <f>VLOOKUP(R111, $F:$H, 3, FALSE)</f>
        <v>Vertress</v>
      </c>
      <c r="U111" s="318">
        <v>23</v>
      </c>
      <c r="V111" s="308"/>
      <c r="W111" s="35">
        <v>3</v>
      </c>
      <c r="X111" s="35" t="str">
        <f>IF(U111&gt;U112, S111, IF(U112&gt;U111, S112, ""))</f>
        <v>Castelia City</v>
      </c>
      <c r="Y111" s="309" t="s">
        <v>1000</v>
      </c>
      <c r="Z111" s="308"/>
    </row>
    <row r="112" spans="1:26" x14ac:dyDescent="0.35">
      <c r="B112" s="35">
        <v>4</v>
      </c>
      <c r="C112" s="35">
        <v>48</v>
      </c>
      <c r="D112" s="308"/>
      <c r="E112" s="316">
        <v>5</v>
      </c>
      <c r="F112" s="316">
        <f>VLOOKUP(VLOOKUP(E112, B109:C116, 2, FALSE), Rankings!$A$2:$AN$129, 40, FALSE)</f>
        <v>95</v>
      </c>
      <c r="G112" s="316" t="str">
        <f>VLOOKUP(VLOOKUP(E112, B109:C116, 2, FALSE), Rankings!$A$2:$AN$129, 3, FALSE)</f>
        <v>Kiloude City</v>
      </c>
      <c r="H112" s="316" t="str">
        <f>VLOOKUP(VLOOKUP(E112, B109:C116, 2, FALSE), Rankings!$A$2:$AN$129, 2, FALSE)</f>
        <v>Kalosite</v>
      </c>
      <c r="I112" s="316">
        <v>24</v>
      </c>
      <c r="J112" s="308"/>
      <c r="K112" s="319" t="s">
        <v>1914</v>
      </c>
      <c r="L112" s="319">
        <f>IF(I117&gt;I118, F117, IF(I118&gt;I117, F118, ""))</f>
        <v>66</v>
      </c>
      <c r="M112" s="319" t="str">
        <f>VLOOKUP(L112, $F:$H, 2, FALSE)</f>
        <v>Fallarbor Town</v>
      </c>
      <c r="N112" s="319" t="str">
        <f>VLOOKUP(L112, $F:$H, 3, FALSE)</f>
        <v>Delta</v>
      </c>
      <c r="O112" s="319">
        <v>27</v>
      </c>
      <c r="P112" s="308"/>
      <c r="Q112" s="318" t="s">
        <v>1918</v>
      </c>
      <c r="R112" s="318">
        <f>IF(O111&gt;O112, L112, IF(O112&gt;O111, L111, ""))</f>
        <v>83</v>
      </c>
      <c r="S112" s="318" t="str">
        <f>VLOOKUP(R112, $F:$H, 2, FALSE)</f>
        <v>Violet City</v>
      </c>
      <c r="T112" s="318" t="str">
        <f>VLOOKUP(R112, $F:$H, 3, FALSE)</f>
        <v>Indigo</v>
      </c>
      <c r="U112" s="318">
        <v>9</v>
      </c>
      <c r="V112" s="308"/>
      <c r="W112" s="35">
        <v>4</v>
      </c>
      <c r="X112" s="35" t="str">
        <f>IF(U114&gt;U115, S114, IF(U115&gt;U114, S115, ""))</f>
        <v>Tilt Village</v>
      </c>
      <c r="Y112" s="309" t="s">
        <v>1000</v>
      </c>
      <c r="Z112" s="308"/>
    </row>
    <row r="113" spans="1:26" x14ac:dyDescent="0.35">
      <c r="B113" s="35">
        <v>5</v>
      </c>
      <c r="C113" s="35">
        <v>78</v>
      </c>
      <c r="D113" s="308"/>
      <c r="E113" s="316"/>
      <c r="F113" s="316"/>
      <c r="G113" s="316"/>
      <c r="H113" s="316"/>
      <c r="I113" s="316"/>
      <c r="J113" s="308"/>
      <c r="K113" s="319"/>
      <c r="L113" s="319"/>
      <c r="M113" s="319"/>
      <c r="N113" s="319"/>
      <c r="O113" s="319"/>
      <c r="P113" s="308"/>
      <c r="Q113" s="318"/>
      <c r="R113" s="318"/>
      <c r="S113" s="318"/>
      <c r="T113" s="318"/>
      <c r="U113" s="318"/>
      <c r="V113" s="308"/>
      <c r="W113" s="35">
        <v>5</v>
      </c>
      <c r="X113" s="35" t="str">
        <f>IF(U111&gt;U112, S112, IF(U112&gt;U111, S111, ""))</f>
        <v>Violet City</v>
      </c>
      <c r="Y113" s="309" t="s">
        <v>1007</v>
      </c>
      <c r="Z113" s="308"/>
    </row>
    <row r="114" spans="1:26" x14ac:dyDescent="0.35">
      <c r="B114" s="35">
        <v>6</v>
      </c>
      <c r="C114" s="35">
        <v>128</v>
      </c>
      <c r="D114" s="308"/>
      <c r="E114" s="316">
        <v>3</v>
      </c>
      <c r="F114" s="316">
        <f>VLOOKUP(VLOOKUP(E114, B109:C116, 2, FALSE), Rankings!$A$2:$AN$129, 40, FALSE)</f>
        <v>83</v>
      </c>
      <c r="G114" s="316" t="str">
        <f>VLOOKUP(VLOOKUP(E114, B109:C116, 2, FALSE), Rankings!$A$2:$AN$129, 3, FALSE)</f>
        <v>Violet City</v>
      </c>
      <c r="H114" s="316" t="str">
        <f>VLOOKUP(VLOOKUP(E114, B109:C116, 2, FALSE), Rankings!$A$2:$AN$129, 2, FALSE)</f>
        <v>Indigo</v>
      </c>
      <c r="I114" s="316">
        <v>15</v>
      </c>
      <c r="J114" s="308"/>
      <c r="K114" s="319" t="s">
        <v>1919</v>
      </c>
      <c r="L114" s="319">
        <f>IF(I109&gt;I108, F108, IF(I108&gt;I109, F109, ""))</f>
        <v>126</v>
      </c>
      <c r="M114" s="319" t="str">
        <f>VLOOKUP(L114, $F:$H, 2, FALSE)</f>
        <v>Vast Poni Canyon</v>
      </c>
      <c r="N114" s="319" t="str">
        <f>VLOOKUP(L114, $F:$H, 3, FALSE)</f>
        <v>Lanakila</v>
      </c>
      <c r="O114" s="319">
        <v>10</v>
      </c>
      <c r="P114" s="308"/>
      <c r="Q114" s="318" t="s">
        <v>1923</v>
      </c>
      <c r="R114" s="318">
        <f>IF(O114&gt;O115, L114, IF(O115&gt;O114, L115, ""))</f>
        <v>95</v>
      </c>
      <c r="S114" s="318" t="str">
        <f>VLOOKUP(R114, $F:$H, 2, FALSE)</f>
        <v>Kiloude City</v>
      </c>
      <c r="T114" s="318" t="str">
        <f>VLOOKUP(R114, $F:$H, 3, FALSE)</f>
        <v>Kalosite</v>
      </c>
      <c r="U114" s="318">
        <v>15</v>
      </c>
      <c r="V114" s="308"/>
      <c r="W114" s="35">
        <v>6</v>
      </c>
      <c r="X114" s="35" t="str">
        <f>IF(U114&gt;U115, S115, IF(U115&gt;U114, S114, ""))</f>
        <v>Kiloude City</v>
      </c>
      <c r="Y114" s="309" t="s">
        <v>1007</v>
      </c>
      <c r="Z114" s="308"/>
    </row>
    <row r="115" spans="1:26" x14ac:dyDescent="0.35">
      <c r="B115" s="35">
        <v>7</v>
      </c>
      <c r="C115" s="35">
        <v>101</v>
      </c>
      <c r="D115" s="308"/>
      <c r="E115" s="316">
        <v>6</v>
      </c>
      <c r="F115" s="316">
        <f>VLOOKUP(VLOOKUP(E115, B109:C116, 2, FALSE), Rankings!$A$2:$AN$129, 40, FALSE)</f>
        <v>60</v>
      </c>
      <c r="G115" s="316" t="str">
        <f>VLOOKUP(VLOOKUP(E115, B109:C116, 2, FALSE), Rankings!$A$2:$AN$129, 3, FALSE)</f>
        <v>Tilt Village</v>
      </c>
      <c r="H115" s="316" t="str">
        <f>VLOOKUP(VLOOKUP(E115, B109:C116, 2, FALSE), Rankings!$A$2:$AN$129, 2, FALSE)</f>
        <v>Phoenix</v>
      </c>
      <c r="I115" s="316">
        <v>12</v>
      </c>
      <c r="J115" s="308"/>
      <c r="K115" s="319" t="s">
        <v>1920</v>
      </c>
      <c r="L115" s="319">
        <f>IF(I111&gt;I112, F112, IF(I112&gt;I111, F111, ""))</f>
        <v>95</v>
      </c>
      <c r="M115" s="319" t="str">
        <f>VLOOKUP(L115, $F:$H, 2, FALSE)</f>
        <v>Kiloude City</v>
      </c>
      <c r="N115" s="319" t="str">
        <f>VLOOKUP(L115, $F:$H, 3, FALSE)</f>
        <v>Kalosite</v>
      </c>
      <c r="O115" s="319">
        <v>25</v>
      </c>
      <c r="P115" s="308"/>
      <c r="Q115" s="318" t="s">
        <v>1924</v>
      </c>
      <c r="R115" s="318">
        <f>IF(O117&gt;O118, L117, IF(O118&gt;O117, L118, ""))</f>
        <v>60</v>
      </c>
      <c r="S115" s="318" t="str">
        <f>VLOOKUP(R115, $F:$H, 2, FALSE)</f>
        <v>Tilt Village</v>
      </c>
      <c r="T115" s="318" t="str">
        <f>VLOOKUP(R115, $F:$H, 3, FALSE)</f>
        <v>Phoenix</v>
      </c>
      <c r="U115" s="318">
        <v>17</v>
      </c>
      <c r="V115" s="308"/>
      <c r="W115" s="35">
        <v>7</v>
      </c>
      <c r="X115" s="35" t="str">
        <f>IF(U117&gt;U118, S117, IF(U118&gt;U117, S118, ""))</f>
        <v>Vast Poni Canyon</v>
      </c>
      <c r="Y115" s="309" t="s">
        <v>1007</v>
      </c>
      <c r="Z115" s="308"/>
    </row>
    <row r="116" spans="1:26" x14ac:dyDescent="0.35">
      <c r="B116" s="35">
        <v>8</v>
      </c>
      <c r="C116" s="35">
        <v>84</v>
      </c>
      <c r="D116" s="308"/>
      <c r="E116" s="316"/>
      <c r="F116" s="316"/>
      <c r="G116" s="316"/>
      <c r="H116" s="316"/>
      <c r="I116" s="316"/>
      <c r="J116" s="308"/>
      <c r="K116" s="319"/>
      <c r="L116" s="319"/>
      <c r="M116" s="319"/>
      <c r="N116" s="319"/>
      <c r="O116" s="319"/>
      <c r="P116" s="308"/>
      <c r="Q116" s="318"/>
      <c r="R116" s="318"/>
      <c r="S116" s="318"/>
      <c r="T116" s="318"/>
      <c r="U116" s="318"/>
      <c r="V116" s="308"/>
      <c r="W116" s="35">
        <v>8</v>
      </c>
      <c r="X116" s="35" t="str">
        <f>IF(U117&gt;U118, S118, IF(U118&gt;U117, S117, ""))</f>
        <v>City of Circhester</v>
      </c>
      <c r="Y116" s="309" t="s">
        <v>1017</v>
      </c>
      <c r="Z116" s="308"/>
    </row>
    <row r="117" spans="1:26" x14ac:dyDescent="0.35">
      <c r="D117" s="308"/>
      <c r="E117" s="316">
        <v>2</v>
      </c>
      <c r="F117" s="316">
        <f>VLOOKUP(VLOOKUP(E117, B109:C116, 2, FALSE), Rankings!$A$2:$AN$129, 40, FALSE)</f>
        <v>66</v>
      </c>
      <c r="G117" s="316" t="str">
        <f>VLOOKUP(VLOOKUP(E117, B109:C116, 2, FALSE), Rankings!$A$2:$AN$129, 3, FALSE)</f>
        <v>Fallarbor Town</v>
      </c>
      <c r="H117" s="316" t="str">
        <f>VLOOKUP(VLOOKUP(E117, B109:C116, 2, FALSE), Rankings!$A$2:$AN$129, 2, FALSE)</f>
        <v>Delta</v>
      </c>
      <c r="I117" s="316">
        <v>37</v>
      </c>
      <c r="J117" s="308"/>
      <c r="K117" s="319" t="s">
        <v>1921</v>
      </c>
      <c r="L117" s="319">
        <f>IF(I114&gt;I115, F115, IF(I115&gt;I114, F114, ""))</f>
        <v>60</v>
      </c>
      <c r="M117" s="319" t="str">
        <f>VLOOKUP(L117, $F:$H, 2, FALSE)</f>
        <v>Tilt Village</v>
      </c>
      <c r="N117" s="319" t="str">
        <f>VLOOKUP(L117, $F:$H, 3, FALSE)</f>
        <v>Phoenix</v>
      </c>
      <c r="O117" s="319">
        <v>19</v>
      </c>
      <c r="P117" s="308"/>
      <c r="Q117" s="318" t="s">
        <v>1925</v>
      </c>
      <c r="R117" s="318">
        <f>IF(O114&gt;O115, L115, IF(O115&gt;O114, L114, ""))</f>
        <v>126</v>
      </c>
      <c r="S117" s="318" t="str">
        <f>VLOOKUP(R117, $F:$H, 2, FALSE)</f>
        <v>Vast Poni Canyon</v>
      </c>
      <c r="T117" s="318" t="str">
        <f>VLOOKUP(R117, $F:$H, 3, FALSE)</f>
        <v>Lanakila</v>
      </c>
      <c r="U117" s="318">
        <v>22</v>
      </c>
      <c r="V117" s="308"/>
      <c r="Z117" s="308"/>
    </row>
    <row r="118" spans="1:26" x14ac:dyDescent="0.35">
      <c r="D118" s="308"/>
      <c r="E118" s="316">
        <v>7</v>
      </c>
      <c r="F118" s="316">
        <f>VLOOKUP(VLOOKUP(E118, B109:C116, 2, FALSE), Rankings!$A$2:$AN$129, 40, FALSE)</f>
        <v>127</v>
      </c>
      <c r="G118" s="316" t="str">
        <f>VLOOKUP(VLOOKUP(E118, B109:C116, 2, FALSE), Rankings!$A$2:$AN$129, 3, FALSE)</f>
        <v>City of Circhester</v>
      </c>
      <c r="H118" s="316" t="str">
        <f>VLOOKUP(VLOOKUP(E118, B109:C116, 2, FALSE), Rankings!$A$2:$AN$129, 2, FALSE)</f>
        <v>Dynamax</v>
      </c>
      <c r="I118" s="316">
        <v>15</v>
      </c>
      <c r="J118" s="308"/>
      <c r="K118" s="319" t="s">
        <v>1922</v>
      </c>
      <c r="L118" s="319">
        <f>IF(I117&gt;I118, F118, IF(I118&gt;I117, F117, ""))</f>
        <v>127</v>
      </c>
      <c r="M118" s="319" t="str">
        <f>VLOOKUP(L118, $F:$H, 2, FALSE)</f>
        <v>City of Circhester</v>
      </c>
      <c r="N118" s="319" t="str">
        <f>VLOOKUP(L118, $F:$H, 3, FALSE)</f>
        <v>Dynamax</v>
      </c>
      <c r="O118" s="319">
        <v>9</v>
      </c>
      <c r="P118" s="308"/>
      <c r="Q118" s="318" t="s">
        <v>1926</v>
      </c>
      <c r="R118" s="318">
        <f>IF(O117&gt;O118, L118, IF(O118&gt;O117, L117, ""))</f>
        <v>127</v>
      </c>
      <c r="S118" s="318" t="str">
        <f>VLOOKUP(R118, $F:$H, 2, FALSE)</f>
        <v>City of Circhester</v>
      </c>
      <c r="T118" s="318" t="str">
        <f>VLOOKUP(R118, $F:$H, 3, FALSE)</f>
        <v>Dynamax</v>
      </c>
      <c r="U118" s="318">
        <v>19</v>
      </c>
      <c r="V118" s="308"/>
      <c r="Z118" s="308"/>
    </row>
    <row r="119" spans="1:26" x14ac:dyDescent="0.35">
      <c r="D119" s="308"/>
      <c r="E119" s="308"/>
      <c r="F119" s="308"/>
      <c r="G119" s="308"/>
      <c r="H119" s="308"/>
      <c r="I119" s="308"/>
      <c r="J119" s="308"/>
      <c r="K119" s="308"/>
      <c r="L119" s="308"/>
      <c r="M119" s="308"/>
      <c r="N119" s="308"/>
      <c r="O119" s="308"/>
      <c r="P119" s="308"/>
      <c r="Q119" s="308"/>
      <c r="R119" s="308"/>
      <c r="S119" s="308"/>
      <c r="T119" s="308"/>
      <c r="U119" s="308"/>
      <c r="V119" s="308"/>
      <c r="W119" s="308"/>
      <c r="X119" s="308"/>
      <c r="Y119" s="308"/>
      <c r="Z119" s="308"/>
    </row>
    <row r="120" spans="1:26" x14ac:dyDescent="0.35">
      <c r="D120" s="308"/>
      <c r="E120" s="308"/>
      <c r="F120" s="308"/>
      <c r="G120" s="308"/>
      <c r="H120" s="308"/>
      <c r="I120" s="308"/>
      <c r="J120" s="308"/>
      <c r="K120" s="308"/>
      <c r="L120" s="308"/>
      <c r="M120" s="308"/>
      <c r="N120" s="308"/>
      <c r="O120" s="308"/>
      <c r="P120" s="308"/>
      <c r="Q120" s="308"/>
      <c r="R120" s="308"/>
      <c r="S120" s="308"/>
      <c r="T120" s="308"/>
      <c r="U120" s="308"/>
      <c r="V120" s="308"/>
      <c r="W120" s="308"/>
      <c r="X120" s="308"/>
      <c r="Y120" s="308"/>
      <c r="Z120" s="308"/>
    </row>
    <row r="121" spans="1:26" x14ac:dyDescent="0.35">
      <c r="A121" s="35">
        <v>10</v>
      </c>
      <c r="D121" s="308"/>
      <c r="E121" s="316">
        <v>1</v>
      </c>
      <c r="F121" s="316">
        <f>VLOOKUP(VLOOKUP(E121, B122:C129, 2, FALSE), Rankings!$A$2:$AN$129, 40, FALSE)</f>
        <v>91</v>
      </c>
      <c r="G121" s="316" t="str">
        <f>VLOOKUP(VLOOKUP(E121, B122:C129, 2, FALSE), Rankings!$A$2:$AN$129, 3, FALSE)</f>
        <v>Littleroot Town</v>
      </c>
      <c r="H121" s="316" t="str">
        <f>VLOOKUP(VLOOKUP(E121, B122:C129, 2, FALSE), Rankings!$A$2:$AN$129, 2, FALSE)</f>
        <v>Delta</v>
      </c>
      <c r="I121" s="316">
        <v>18</v>
      </c>
      <c r="J121" s="308"/>
      <c r="K121" s="319" t="s">
        <v>1911</v>
      </c>
      <c r="L121" s="319">
        <f>IF(I121&gt;I122, F121, IF(I122&gt;I121, F122, ""))</f>
        <v>91</v>
      </c>
      <c r="M121" s="319" t="str">
        <f>VLOOKUP(L121, $F:$H, 2, FALSE)</f>
        <v>Littleroot Town</v>
      </c>
      <c r="N121" s="319" t="str">
        <f>VLOOKUP(L121, $F:$H, 3, FALSE)</f>
        <v>Delta</v>
      </c>
      <c r="O121" s="319">
        <v>22</v>
      </c>
      <c r="P121" s="308"/>
      <c r="Q121" s="318" t="s">
        <v>1915</v>
      </c>
      <c r="R121" s="318">
        <f>IF(O121&gt;O122, L121, IF(O122&gt;O121, L122, ""))</f>
        <v>91</v>
      </c>
      <c r="S121" s="318" t="str">
        <f>VLOOKUP(R121, $F:$H, 2, FALSE)</f>
        <v>Littleroot Town</v>
      </c>
      <c r="T121" s="318" t="str">
        <f>VLOOKUP(R121, $F:$H, 3, FALSE)</f>
        <v>Delta</v>
      </c>
      <c r="U121" s="318">
        <v>25</v>
      </c>
      <c r="V121" s="308"/>
      <c r="Z121" s="308"/>
    </row>
    <row r="122" spans="1:26" x14ac:dyDescent="0.35">
      <c r="B122" s="35">
        <v>1</v>
      </c>
      <c r="C122" s="35">
        <v>18</v>
      </c>
      <c r="D122" s="308"/>
      <c r="E122" s="316">
        <v>8</v>
      </c>
      <c r="F122" s="316">
        <f>VLOOKUP(VLOOKUP(E122, B122:C129, 2, FALSE), Rankings!$A$2:$AN$129, 40, FALSE)</f>
        <v>64</v>
      </c>
      <c r="G122" s="316" t="str">
        <f>VLOOKUP(VLOOKUP(E122, B122:C129, 2, FALSE), Rankings!$A$2:$AN$129, 3, FALSE)</f>
        <v>Driftveil City</v>
      </c>
      <c r="H122" s="316" t="str">
        <f>VLOOKUP(VLOOKUP(E122, B122:C129, 2, FALSE), Rankings!$A$2:$AN$129, 2, FALSE)</f>
        <v>Vertress</v>
      </c>
      <c r="I122" s="316">
        <v>14</v>
      </c>
      <c r="J122" s="308"/>
      <c r="K122" s="319" t="s">
        <v>1912</v>
      </c>
      <c r="L122" s="319">
        <f>IF(I124&gt;I125, F124, IF(I125&gt;I124, F125, ""))</f>
        <v>87</v>
      </c>
      <c r="M122" s="319" t="str">
        <f>VLOOKUP(L122, $F:$H, 2, FALSE)</f>
        <v>Ambrette Town</v>
      </c>
      <c r="N122" s="319" t="str">
        <f>VLOOKUP(L122, $F:$H, 3, FALSE)</f>
        <v>Kalosite</v>
      </c>
      <c r="O122" s="319">
        <v>16</v>
      </c>
      <c r="P122" s="308"/>
      <c r="Q122" s="318" t="s">
        <v>1916</v>
      </c>
      <c r="R122" s="318">
        <f>IF(O124&gt;O125, L124, IF(O125&gt;O124, L125, ""))</f>
        <v>19</v>
      </c>
      <c r="S122" s="318" t="str">
        <f>VLOOKUP(R122, $F:$H, 2, FALSE)</f>
        <v>Saffron City</v>
      </c>
      <c r="T122" s="318" t="str">
        <f>VLOOKUP(R122, $F:$H, 3, FALSE)</f>
        <v>Indigo</v>
      </c>
      <c r="U122" s="318">
        <v>35</v>
      </c>
      <c r="V122" s="308"/>
      <c r="W122" s="35">
        <v>1</v>
      </c>
      <c r="X122" s="35" t="str">
        <f>IF(U121&gt;U122, S121, IF(U122&gt;U121, S122, ""))</f>
        <v>Saffron City</v>
      </c>
      <c r="Y122" s="309" t="s">
        <v>993</v>
      </c>
      <c r="Z122" s="308"/>
    </row>
    <row r="123" spans="1:26" x14ac:dyDescent="0.35">
      <c r="B123" s="35">
        <v>2</v>
      </c>
      <c r="C123" s="35">
        <v>11</v>
      </c>
      <c r="D123" s="308"/>
      <c r="E123" s="316"/>
      <c r="F123" s="316"/>
      <c r="G123" s="316"/>
      <c r="H123" s="316"/>
      <c r="I123" s="316"/>
      <c r="J123" s="308"/>
      <c r="K123" s="319"/>
      <c r="L123" s="319"/>
      <c r="M123" s="319"/>
      <c r="N123" s="319"/>
      <c r="O123" s="319"/>
      <c r="P123" s="308"/>
      <c r="Q123" s="318"/>
      <c r="R123" s="318"/>
      <c r="S123" s="318"/>
      <c r="T123" s="318"/>
      <c r="U123" s="318"/>
      <c r="V123" s="308"/>
      <c r="W123" s="35">
        <v>2</v>
      </c>
      <c r="X123" s="35" t="str">
        <f>IF(U121&gt;U122, S122, IF(U122&gt;U121, S121, ""))</f>
        <v>Littleroot Town</v>
      </c>
      <c r="Y123" s="309" t="s">
        <v>1000</v>
      </c>
      <c r="Z123" s="308"/>
    </row>
    <row r="124" spans="1:26" x14ac:dyDescent="0.35">
      <c r="B124" s="35">
        <v>3</v>
      </c>
      <c r="C124" s="35">
        <v>46</v>
      </c>
      <c r="D124" s="308"/>
      <c r="E124" s="316">
        <v>4</v>
      </c>
      <c r="F124" s="316">
        <f>VLOOKUP(VLOOKUP(E124, B122:C129, 2, FALSE), Rankings!$A$2:$AN$129, 40, FALSE)</f>
        <v>87</v>
      </c>
      <c r="G124" s="316" t="str">
        <f>VLOOKUP(VLOOKUP(E124, B122:C129, 2, FALSE), Rankings!$A$2:$AN$129, 3, FALSE)</f>
        <v>Ambrette Town</v>
      </c>
      <c r="H124" s="316" t="str">
        <f>VLOOKUP(VLOOKUP(E124, B122:C129, 2, FALSE), Rankings!$A$2:$AN$129, 2, FALSE)</f>
        <v>Kalosite</v>
      </c>
      <c r="I124" s="316">
        <v>33</v>
      </c>
      <c r="J124" s="308"/>
      <c r="K124" s="319" t="s">
        <v>1913</v>
      </c>
      <c r="L124" s="319">
        <f>IF(I127&gt;I128, F127, IF(I128&gt;I127, F128, ""))</f>
        <v>78</v>
      </c>
      <c r="M124" s="319" t="str">
        <f>VLOOKUP(L124, $F:$H, 2, FALSE)</f>
        <v>Hearthome City</v>
      </c>
      <c r="N124" s="319" t="str">
        <f>VLOOKUP(L124, $F:$H, 3, FALSE)</f>
        <v>Lily Valley</v>
      </c>
      <c r="O124" s="319">
        <v>11</v>
      </c>
      <c r="P124" s="308"/>
      <c r="Q124" s="318" t="s">
        <v>1917</v>
      </c>
      <c r="R124" s="318">
        <f>IF(O122&gt;O121, L121, IF(O121&gt;O122, L122, ""))</f>
        <v>87</v>
      </c>
      <c r="S124" s="318" t="str">
        <f>VLOOKUP(R124, $F:$H, 2, FALSE)</f>
        <v>Ambrette Town</v>
      </c>
      <c r="T124" s="318" t="str">
        <f>VLOOKUP(R124, $F:$H, 3, FALSE)</f>
        <v>Kalosite</v>
      </c>
      <c r="U124" s="318">
        <v>23</v>
      </c>
      <c r="V124" s="308"/>
      <c r="W124" s="35">
        <v>3</v>
      </c>
      <c r="X124" s="35" t="str">
        <f>IF(U124&gt;U125, S124, IF(U125&gt;U124, S125, ""))</f>
        <v>Ambrette Town</v>
      </c>
      <c r="Y124" s="309" t="s">
        <v>1000</v>
      </c>
      <c r="Z124" s="308"/>
    </row>
    <row r="125" spans="1:26" x14ac:dyDescent="0.35">
      <c r="B125" s="35">
        <v>4</v>
      </c>
      <c r="C125" s="35">
        <v>65</v>
      </c>
      <c r="D125" s="308"/>
      <c r="E125" s="316">
        <v>5</v>
      </c>
      <c r="F125" s="316">
        <f>VLOOKUP(VLOOKUP(E125, B122:C129, 2, FALSE), Rankings!$A$2:$AN$129, 40, FALSE)</f>
        <v>112</v>
      </c>
      <c r="G125" s="316" t="str">
        <f>VLOOKUP(VLOOKUP(E125, B122:C129, 2, FALSE), Rankings!$A$2:$AN$129, 3, FALSE)</f>
        <v>Cocona Village</v>
      </c>
      <c r="H125" s="316" t="str">
        <f>VLOOKUP(VLOOKUP(E125, B122:C129, 2, FALSE), Rankings!$A$2:$AN$129, 2, FALSE)</f>
        <v>Phoenix</v>
      </c>
      <c r="I125" s="316">
        <v>15</v>
      </c>
      <c r="J125" s="308"/>
      <c r="K125" s="319" t="s">
        <v>1914</v>
      </c>
      <c r="L125" s="319">
        <f>IF(I130&gt;I131, F130, IF(I131&gt;I130, F131, ""))</f>
        <v>19</v>
      </c>
      <c r="M125" s="319" t="str">
        <f>VLOOKUP(L125, $F:$H, 2, FALSE)</f>
        <v>Saffron City</v>
      </c>
      <c r="N125" s="319" t="str">
        <f>VLOOKUP(L125, $F:$H, 3, FALSE)</f>
        <v>Indigo</v>
      </c>
      <c r="O125" s="319">
        <v>21</v>
      </c>
      <c r="P125" s="308"/>
      <c r="Q125" s="318" t="s">
        <v>1918</v>
      </c>
      <c r="R125" s="318">
        <f>IF(O124&gt;O125, L125, IF(O125&gt;O124, L124, ""))</f>
        <v>78</v>
      </c>
      <c r="S125" s="318" t="str">
        <f>VLOOKUP(R125, $F:$H, 2, FALSE)</f>
        <v>Hearthome City</v>
      </c>
      <c r="T125" s="318" t="str">
        <f>VLOOKUP(R125, $F:$H, 3, FALSE)</f>
        <v>Lily Valley</v>
      </c>
      <c r="U125" s="318">
        <v>14</v>
      </c>
      <c r="V125" s="308"/>
      <c r="W125" s="35">
        <v>4</v>
      </c>
      <c r="X125" s="35" t="str">
        <f>IF(U127&gt;U128, S127, IF(U128&gt;U127, S128, ""))</f>
        <v>Spikemuth</v>
      </c>
      <c r="Y125" s="309" t="s">
        <v>1000</v>
      </c>
      <c r="Z125" s="308"/>
    </row>
    <row r="126" spans="1:26" x14ac:dyDescent="0.35">
      <c r="B126" s="35">
        <v>5</v>
      </c>
      <c r="C126" s="35">
        <v>126</v>
      </c>
      <c r="D126" s="308"/>
      <c r="E126" s="316"/>
      <c r="F126" s="316"/>
      <c r="G126" s="316"/>
      <c r="H126" s="316"/>
      <c r="I126" s="316"/>
      <c r="J126" s="308"/>
      <c r="K126" s="319"/>
      <c r="L126" s="319"/>
      <c r="M126" s="319"/>
      <c r="N126" s="319"/>
      <c r="O126" s="319"/>
      <c r="P126" s="308"/>
      <c r="Q126" s="318"/>
      <c r="R126" s="318"/>
      <c r="S126" s="318"/>
      <c r="T126" s="318"/>
      <c r="U126" s="318"/>
      <c r="V126" s="308"/>
      <c r="W126" s="35">
        <v>5</v>
      </c>
      <c r="X126" s="35" t="str">
        <f>IF(U124&gt;U125, S125, IF(U125&gt;U124, S124, ""))</f>
        <v>Hearthome City</v>
      </c>
      <c r="Y126" s="309" t="s">
        <v>1007</v>
      </c>
      <c r="Z126" s="308"/>
    </row>
    <row r="127" spans="1:26" x14ac:dyDescent="0.35">
      <c r="B127" s="35">
        <v>6</v>
      </c>
      <c r="C127" s="35">
        <v>104</v>
      </c>
      <c r="D127" s="308"/>
      <c r="E127" s="316">
        <v>3</v>
      </c>
      <c r="F127" s="316">
        <f>VLOOKUP(VLOOKUP(E127, B122:C129, 2, FALSE), Rankings!$A$2:$AN$129, 40, FALSE)</f>
        <v>78</v>
      </c>
      <c r="G127" s="316" t="str">
        <f>VLOOKUP(VLOOKUP(E127, B122:C129, 2, FALSE), Rankings!$A$2:$AN$129, 3, FALSE)</f>
        <v>Hearthome City</v>
      </c>
      <c r="H127" s="316" t="str">
        <f>VLOOKUP(VLOOKUP(E127, B122:C129, 2, FALSE), Rankings!$A$2:$AN$129, 2, FALSE)</f>
        <v>Lily Valley</v>
      </c>
      <c r="I127" s="316">
        <v>25</v>
      </c>
      <c r="J127" s="308"/>
      <c r="K127" s="319" t="s">
        <v>1919</v>
      </c>
      <c r="L127" s="319">
        <f>IF(I122&gt;I121, F121, IF(I121&gt;I122, F122, ""))</f>
        <v>64</v>
      </c>
      <c r="M127" s="319" t="str">
        <f>VLOOKUP(L127, $F:$H, 2, FALSE)</f>
        <v>Driftveil City</v>
      </c>
      <c r="N127" s="319" t="str">
        <f>VLOOKUP(L127, $F:$H, 3, FALSE)</f>
        <v>Vertress</v>
      </c>
      <c r="O127" s="319">
        <v>22</v>
      </c>
      <c r="P127" s="308"/>
      <c r="Q127" s="318" t="s">
        <v>1923</v>
      </c>
      <c r="R127" s="318">
        <f>IF(O127&gt;O128, L127, IF(O128&gt;O127, L128, ""))</f>
        <v>64</v>
      </c>
      <c r="S127" s="318" t="str">
        <f>VLOOKUP(R127, $F:$H, 2, FALSE)</f>
        <v>Driftveil City</v>
      </c>
      <c r="T127" s="318" t="str">
        <f>VLOOKUP(R127, $F:$H, 3, FALSE)</f>
        <v>Vertress</v>
      </c>
      <c r="U127" s="318">
        <v>9</v>
      </c>
      <c r="V127" s="308"/>
      <c r="W127" s="35">
        <v>6</v>
      </c>
      <c r="X127" s="35" t="str">
        <f>IF(U127&gt;U128, S128, IF(U128&gt;U127, S127, ""))</f>
        <v>Driftveil City</v>
      </c>
      <c r="Y127" s="309" t="s">
        <v>1007</v>
      </c>
      <c r="Z127" s="308"/>
    </row>
    <row r="128" spans="1:26" x14ac:dyDescent="0.35">
      <c r="B128" s="35">
        <v>7</v>
      </c>
      <c r="C128" s="35">
        <v>81</v>
      </c>
      <c r="D128" s="308"/>
      <c r="E128" s="316">
        <v>6</v>
      </c>
      <c r="F128" s="316">
        <f>VLOOKUP(VLOOKUP(E128, B122:C129, 2, FALSE), Rankings!$A$2:$AN$129, 40, FALSE)</f>
        <v>14</v>
      </c>
      <c r="G128" s="316" t="str">
        <f>VLOOKUP(VLOOKUP(E128, B122:C129, 2, FALSE), Rankings!$A$2:$AN$129, 3, FALSE)</f>
        <v>Spikemuth</v>
      </c>
      <c r="H128" s="316" t="str">
        <f>VLOOKUP(VLOOKUP(E128, B122:C129, 2, FALSE), Rankings!$A$2:$AN$129, 2, FALSE)</f>
        <v>Dynamax</v>
      </c>
      <c r="I128" s="316">
        <v>15</v>
      </c>
      <c r="J128" s="308"/>
      <c r="K128" s="319" t="s">
        <v>1920</v>
      </c>
      <c r="L128" s="319">
        <f>IF(I124&gt;I125, F125, IF(I125&gt;I124, F124, ""))</f>
        <v>112</v>
      </c>
      <c r="M128" s="319" t="str">
        <f>VLOOKUP(L128, $F:$H, 2, FALSE)</f>
        <v>Cocona Village</v>
      </c>
      <c r="N128" s="319" t="str">
        <f>VLOOKUP(L128, $F:$H, 3, FALSE)</f>
        <v>Phoenix</v>
      </c>
      <c r="O128" s="319">
        <v>11</v>
      </c>
      <c r="P128" s="308"/>
      <c r="Q128" s="318" t="s">
        <v>1924</v>
      </c>
      <c r="R128" s="318">
        <f>IF(O130&gt;O131, L130, IF(O131&gt;O130, L131, ""))</f>
        <v>14</v>
      </c>
      <c r="S128" s="318" t="str">
        <f>VLOOKUP(R128, $F:$H, 2, FALSE)</f>
        <v>Spikemuth</v>
      </c>
      <c r="T128" s="318" t="str">
        <f>VLOOKUP(R128, $F:$H, 3, FALSE)</f>
        <v>Dynamax</v>
      </c>
      <c r="U128" s="318">
        <v>18</v>
      </c>
      <c r="V128" s="308"/>
      <c r="W128" s="35">
        <v>7</v>
      </c>
      <c r="X128" s="35" t="str">
        <f>IF(U130&gt;U131, S130, IF(U131&gt;U130, S131, ""))</f>
        <v>Exeggutor Island</v>
      </c>
      <c r="Y128" s="309" t="s">
        <v>1007</v>
      </c>
      <c r="Z128" s="308"/>
    </row>
    <row r="129" spans="1:26" x14ac:dyDescent="0.35">
      <c r="B129" s="35">
        <v>8</v>
      </c>
      <c r="C129" s="35">
        <v>53</v>
      </c>
      <c r="D129" s="308"/>
      <c r="E129" s="316"/>
      <c r="F129" s="316"/>
      <c r="G129" s="316"/>
      <c r="H129" s="316"/>
      <c r="I129" s="316"/>
      <c r="J129" s="308"/>
      <c r="K129" s="319"/>
      <c r="L129" s="319"/>
      <c r="M129" s="319"/>
      <c r="N129" s="319"/>
      <c r="O129" s="319"/>
      <c r="P129" s="308"/>
      <c r="Q129" s="318"/>
      <c r="R129" s="318"/>
      <c r="S129" s="318"/>
      <c r="T129" s="318"/>
      <c r="U129" s="318"/>
      <c r="V129" s="308"/>
      <c r="W129" s="35">
        <v>8</v>
      </c>
      <c r="X129" s="35" t="str">
        <f>IF(U130&gt;U131, S131, IF(U131&gt;U130, S130, ""))</f>
        <v>Cocona Village</v>
      </c>
      <c r="Y129" s="309" t="s">
        <v>1017</v>
      </c>
      <c r="Z129" s="308"/>
    </row>
    <row r="130" spans="1:26" x14ac:dyDescent="0.35">
      <c r="D130" s="308"/>
      <c r="E130" s="316">
        <v>2</v>
      </c>
      <c r="F130" s="316">
        <f>VLOOKUP(VLOOKUP(E130, B122:C129, 2, FALSE), Rankings!$A$2:$AN$129, 40, FALSE)</f>
        <v>19</v>
      </c>
      <c r="G130" s="316" t="str">
        <f>VLOOKUP(VLOOKUP(E130, B122:C129, 2, FALSE), Rankings!$A$2:$AN$129, 3, FALSE)</f>
        <v>Saffron City</v>
      </c>
      <c r="H130" s="316" t="str">
        <f>VLOOKUP(VLOOKUP(E130, B122:C129, 2, FALSE), Rankings!$A$2:$AN$129, 2, FALSE)</f>
        <v>Indigo</v>
      </c>
      <c r="I130" s="316">
        <v>23</v>
      </c>
      <c r="J130" s="308"/>
      <c r="K130" s="319" t="s">
        <v>1921</v>
      </c>
      <c r="L130" s="319">
        <f>IF(I127&gt;I128, F128, IF(I128&gt;I127, F127, ""))</f>
        <v>14</v>
      </c>
      <c r="M130" s="319" t="str">
        <f>VLOOKUP(L130, $F:$H, 2, FALSE)</f>
        <v>Spikemuth</v>
      </c>
      <c r="N130" s="319" t="str">
        <f>VLOOKUP(L130, $F:$H, 3, FALSE)</f>
        <v>Dynamax</v>
      </c>
      <c r="O130" s="319">
        <v>32</v>
      </c>
      <c r="P130" s="308"/>
      <c r="Q130" s="318" t="s">
        <v>1925</v>
      </c>
      <c r="R130" s="318">
        <f>IF(O127&gt;O128, L128, IF(O128&gt;O127, L127, ""))</f>
        <v>112</v>
      </c>
      <c r="S130" s="318" t="str">
        <f>VLOOKUP(R130, $F:$H, 2, FALSE)</f>
        <v>Cocona Village</v>
      </c>
      <c r="T130" s="318" t="str">
        <f>VLOOKUP(R130, $F:$H, 3, FALSE)</f>
        <v>Phoenix</v>
      </c>
      <c r="U130" s="318">
        <v>12</v>
      </c>
      <c r="V130" s="308"/>
      <c r="Z130" s="308"/>
    </row>
    <row r="131" spans="1:26" x14ac:dyDescent="0.35">
      <c r="D131" s="308"/>
      <c r="E131" s="316">
        <v>7</v>
      </c>
      <c r="F131" s="316">
        <f>VLOOKUP(VLOOKUP(E131, B122:C129, 2, FALSE), Rankings!$A$2:$AN$129, 40, FALSE)</f>
        <v>34</v>
      </c>
      <c r="G131" s="316" t="str">
        <f>VLOOKUP(VLOOKUP(E131, B122:C129, 2, FALSE), Rankings!$A$2:$AN$129, 3, FALSE)</f>
        <v>Exeggutor Island</v>
      </c>
      <c r="H131" s="316" t="str">
        <f>VLOOKUP(VLOOKUP(E131, B122:C129, 2, FALSE), Rankings!$A$2:$AN$129, 2, FALSE)</f>
        <v>Lanakila</v>
      </c>
      <c r="I131" s="316">
        <v>15</v>
      </c>
      <c r="J131" s="308"/>
      <c r="K131" s="319" t="s">
        <v>1922</v>
      </c>
      <c r="L131" s="319">
        <f>IF(I130&gt;I131, F131, IF(I131&gt;I130, F130, ""))</f>
        <v>34</v>
      </c>
      <c r="M131" s="319" t="str">
        <f>VLOOKUP(L131, $F:$H, 2, FALSE)</f>
        <v>Exeggutor Island</v>
      </c>
      <c r="N131" s="319" t="str">
        <f>VLOOKUP(L131, $F:$H, 3, FALSE)</f>
        <v>Lanakila</v>
      </c>
      <c r="O131" s="319">
        <v>11</v>
      </c>
      <c r="P131" s="308"/>
      <c r="Q131" s="318" t="s">
        <v>1926</v>
      </c>
      <c r="R131" s="318">
        <f>IF(O130&gt;O131, L131, IF(O131&gt;O130, L130, ""))</f>
        <v>34</v>
      </c>
      <c r="S131" s="318" t="str">
        <f>VLOOKUP(R131, $F:$H, 2, FALSE)</f>
        <v>Exeggutor Island</v>
      </c>
      <c r="T131" s="318" t="str">
        <f>VLOOKUP(R131, $F:$H, 3, FALSE)</f>
        <v>Lanakila</v>
      </c>
      <c r="U131" s="318">
        <v>20</v>
      </c>
      <c r="V131" s="308"/>
      <c r="Z131" s="308"/>
    </row>
    <row r="132" spans="1:26" x14ac:dyDescent="0.35">
      <c r="D132" s="308"/>
      <c r="E132" s="308"/>
      <c r="F132" s="308"/>
      <c r="G132" s="308"/>
      <c r="H132" s="308"/>
      <c r="I132" s="308"/>
      <c r="J132" s="308"/>
      <c r="K132" s="308"/>
      <c r="L132" s="308"/>
      <c r="M132" s="308"/>
      <c r="N132" s="308"/>
      <c r="O132" s="308"/>
      <c r="P132" s="308"/>
      <c r="Q132" s="308"/>
      <c r="R132" s="308"/>
      <c r="S132" s="308"/>
      <c r="T132" s="308"/>
      <c r="U132" s="308"/>
      <c r="V132" s="308"/>
      <c r="W132" s="308"/>
      <c r="X132" s="308"/>
      <c r="Y132" s="308"/>
      <c r="Z132" s="308"/>
    </row>
    <row r="133" spans="1:26" x14ac:dyDescent="0.35">
      <c r="D133" s="308"/>
      <c r="E133" s="308"/>
      <c r="F133" s="308"/>
      <c r="G133" s="308"/>
      <c r="H133" s="308"/>
      <c r="I133" s="308"/>
      <c r="J133" s="308"/>
      <c r="K133" s="308"/>
      <c r="L133" s="308"/>
      <c r="M133" s="308"/>
      <c r="N133" s="308"/>
      <c r="O133" s="308"/>
      <c r="P133" s="308"/>
      <c r="Q133" s="308"/>
      <c r="R133" s="308"/>
      <c r="S133" s="308"/>
      <c r="T133" s="308"/>
      <c r="U133" s="308"/>
      <c r="V133" s="308"/>
      <c r="W133" s="308"/>
      <c r="X133" s="308"/>
      <c r="Y133" s="308"/>
      <c r="Z133" s="308"/>
    </row>
    <row r="134" spans="1:26" x14ac:dyDescent="0.35">
      <c r="A134" s="35">
        <v>11</v>
      </c>
      <c r="D134" s="308"/>
      <c r="E134" s="316">
        <v>1</v>
      </c>
      <c r="F134" s="316">
        <f>VLOOKUP(VLOOKUP(E134, B135:C142, 2, FALSE), Rankings!$A$2:$AN$129, 40, FALSE)</f>
        <v>50</v>
      </c>
      <c r="G134" s="316" t="str">
        <f>VLOOKUP(VLOOKUP(E134, B135:C142, 2, FALSE), Rankings!$A$2:$AN$129, 3, FALSE)</f>
        <v>Vermilion City</v>
      </c>
      <c r="H134" s="316" t="str">
        <f>VLOOKUP(VLOOKUP(E134, B135:C142, 2, FALSE), Rankings!$A$2:$AN$129, 2, FALSE)</f>
        <v>Indigo</v>
      </c>
      <c r="I134" s="316">
        <v>29</v>
      </c>
      <c r="J134" s="308"/>
      <c r="K134" s="319" t="s">
        <v>1911</v>
      </c>
      <c r="L134" s="319">
        <f>IF(I134&gt;I135, F134, IF(I135&gt;I134, F135, ""))</f>
        <v>50</v>
      </c>
      <c r="M134" s="319" t="str">
        <f>VLOOKUP(L134, $F:$H, 2, FALSE)</f>
        <v>Vermilion City</v>
      </c>
      <c r="N134" s="319" t="str">
        <f>VLOOKUP(L134, $F:$H, 3, FALSE)</f>
        <v>Indigo</v>
      </c>
      <c r="O134" s="319">
        <v>23</v>
      </c>
      <c r="P134" s="308"/>
      <c r="Q134" s="318" t="s">
        <v>1915</v>
      </c>
      <c r="R134" s="318">
        <f>IF(O134&gt;O135, L134, IF(O135&gt;O134, L135, ""))</f>
        <v>50</v>
      </c>
      <c r="S134" s="318" t="str">
        <f>VLOOKUP(R134, $F:$H, 2, FALSE)</f>
        <v>Vermilion City</v>
      </c>
      <c r="T134" s="318" t="str">
        <f>VLOOKUP(R134, $F:$H, 3, FALSE)</f>
        <v>Indigo</v>
      </c>
      <c r="U134" s="318">
        <v>9</v>
      </c>
      <c r="V134" s="308"/>
      <c r="Z134" s="308"/>
    </row>
    <row r="135" spans="1:26" x14ac:dyDescent="0.35">
      <c r="B135" s="35">
        <v>1</v>
      </c>
      <c r="C135" s="35">
        <v>12</v>
      </c>
      <c r="D135" s="308"/>
      <c r="E135" s="316">
        <v>8</v>
      </c>
      <c r="F135" s="316">
        <f>VLOOKUP(VLOOKUP(E135, B135:C142, 2, FALSE), Rankings!$A$2:$AN$129, 40, FALSE)</f>
        <v>120</v>
      </c>
      <c r="G135" s="316" t="str">
        <f>VLOOKUP(VLOOKUP(E135, B135:C142, 2, FALSE), Rankings!$A$2:$AN$129, 3, FALSE)</f>
        <v>Lavaridge Town</v>
      </c>
      <c r="H135" s="316" t="str">
        <f>VLOOKUP(VLOOKUP(E135, B135:C142, 2, FALSE), Rankings!$A$2:$AN$129, 2, FALSE)</f>
        <v>Delta</v>
      </c>
      <c r="I135" s="316">
        <v>4</v>
      </c>
      <c r="J135" s="308"/>
      <c r="K135" s="319" t="s">
        <v>1912</v>
      </c>
      <c r="L135" s="319">
        <f>IF(I137&gt;I138, F137, IF(I138&gt;I137, F138, ""))</f>
        <v>71</v>
      </c>
      <c r="M135" s="319" t="str">
        <f>VLOOKUP(L135, $F:$H, 2, FALSE)</f>
        <v>Summerland</v>
      </c>
      <c r="N135" s="319" t="str">
        <f>VLOOKUP(L135, $F:$H, 3, FALSE)</f>
        <v>Phoenix</v>
      </c>
      <c r="O135" s="319">
        <v>20</v>
      </c>
      <c r="P135" s="308"/>
      <c r="Q135" s="318" t="s">
        <v>1916</v>
      </c>
      <c r="R135" s="318">
        <f>IF(O137&gt;O138, L137, IF(O138&gt;O137, L138, ""))</f>
        <v>26</v>
      </c>
      <c r="S135" s="318" t="str">
        <f>VLOOKUP(R135, $F:$H, 2, FALSE)</f>
        <v>Mistralton City</v>
      </c>
      <c r="T135" s="318" t="str">
        <f>VLOOKUP(R135, $F:$H, 3, FALSE)</f>
        <v>Vertress</v>
      </c>
      <c r="U135" s="318">
        <v>19</v>
      </c>
      <c r="V135" s="308"/>
      <c r="W135" s="35">
        <v>1</v>
      </c>
      <c r="X135" s="35" t="str">
        <f>IF(U134&gt;U135, S134, IF(U135&gt;U134, S135, ""))</f>
        <v>Mistralton City</v>
      </c>
      <c r="Y135" s="309" t="s">
        <v>993</v>
      </c>
      <c r="Z135" s="308"/>
    </row>
    <row r="136" spans="1:26" x14ac:dyDescent="0.35">
      <c r="B136" s="35">
        <v>2</v>
      </c>
      <c r="C136" s="35">
        <v>45</v>
      </c>
      <c r="D136" s="308"/>
      <c r="E136" s="316"/>
      <c r="F136" s="316"/>
      <c r="G136" s="316"/>
      <c r="H136" s="316"/>
      <c r="I136" s="316"/>
      <c r="J136" s="308"/>
      <c r="K136" s="319"/>
      <c r="L136" s="319"/>
      <c r="M136" s="319"/>
      <c r="N136" s="319"/>
      <c r="O136" s="319"/>
      <c r="P136" s="308"/>
      <c r="Q136" s="318"/>
      <c r="R136" s="318"/>
      <c r="S136" s="318"/>
      <c r="T136" s="318"/>
      <c r="U136" s="318"/>
      <c r="V136" s="308"/>
      <c r="W136" s="35">
        <v>2</v>
      </c>
      <c r="X136" s="35" t="str">
        <f>IF(U134&gt;U135, S135, IF(U135&gt;U134, S134, ""))</f>
        <v>Vermilion City</v>
      </c>
      <c r="Y136" s="309" t="s">
        <v>1000</v>
      </c>
      <c r="Z136" s="308"/>
    </row>
    <row r="137" spans="1:26" x14ac:dyDescent="0.35">
      <c r="B137" s="35">
        <v>3</v>
      </c>
      <c r="C137" s="35">
        <v>76</v>
      </c>
      <c r="D137" s="308"/>
      <c r="E137" s="316">
        <v>4</v>
      </c>
      <c r="F137" s="316">
        <f>VLOOKUP(VLOOKUP(E137, B135:C142, 2, FALSE), Rankings!$A$2:$AN$129, 40, FALSE)</f>
        <v>71</v>
      </c>
      <c r="G137" s="316" t="str">
        <f>VLOOKUP(VLOOKUP(E137, B135:C142, 2, FALSE), Rankings!$A$2:$AN$129, 3, FALSE)</f>
        <v>Summerland</v>
      </c>
      <c r="H137" s="316" t="str">
        <f>VLOOKUP(VLOOKUP(E137, B135:C142, 2, FALSE), Rankings!$A$2:$AN$129, 2, FALSE)</f>
        <v>Phoenix</v>
      </c>
      <c r="I137" s="316">
        <v>30</v>
      </c>
      <c r="J137" s="308"/>
      <c r="K137" s="319" t="s">
        <v>1913</v>
      </c>
      <c r="L137" s="319">
        <f>IF(I140&gt;I141, F140, IF(I141&gt;I140, F141, ""))</f>
        <v>28</v>
      </c>
      <c r="M137" s="319" t="str">
        <f>VLOOKUP(L137, $F:$H, 2, FALSE)</f>
        <v>Heahea City</v>
      </c>
      <c r="N137" s="319" t="str">
        <f>VLOOKUP(L137, $F:$H, 3, FALSE)</f>
        <v>Lanakila</v>
      </c>
      <c r="O137" s="319">
        <v>7</v>
      </c>
      <c r="P137" s="308"/>
      <c r="Q137" s="318" t="s">
        <v>1917</v>
      </c>
      <c r="R137" s="318">
        <f>IF(O135&gt;O134, L134, IF(O134&gt;O135, L135, ""))</f>
        <v>71</v>
      </c>
      <c r="S137" s="318" t="str">
        <f>VLOOKUP(R137, $F:$H, 2, FALSE)</f>
        <v>Summerland</v>
      </c>
      <c r="T137" s="318" t="str">
        <f>VLOOKUP(R137, $F:$H, 3, FALSE)</f>
        <v>Phoenix</v>
      </c>
      <c r="U137" s="318">
        <v>20</v>
      </c>
      <c r="V137" s="308"/>
      <c r="W137" s="35">
        <v>3</v>
      </c>
      <c r="X137" s="35" t="str">
        <f>IF(U137&gt;U138, S137, IF(U138&gt;U137, S138, ""))</f>
        <v>Summerland</v>
      </c>
      <c r="Y137" s="309" t="s">
        <v>1000</v>
      </c>
      <c r="Z137" s="308"/>
    </row>
    <row r="138" spans="1:26" x14ac:dyDescent="0.35">
      <c r="B138" s="35">
        <v>4</v>
      </c>
      <c r="C138" s="35">
        <v>119</v>
      </c>
      <c r="D138" s="308"/>
      <c r="E138" s="316">
        <v>5</v>
      </c>
      <c r="F138" s="316">
        <f>VLOOKUP(VLOOKUP(E138, B135:C142, 2, FALSE), Rankings!$A$2:$AN$129, 40, FALSE)</f>
        <v>106</v>
      </c>
      <c r="G138" s="316" t="str">
        <f>VLOOKUP(VLOOKUP(E138, B135:C142, 2, FALSE), Rankings!$A$2:$AN$129, 3, FALSE)</f>
        <v>Circhester Bay</v>
      </c>
      <c r="H138" s="316" t="str">
        <f>VLOOKUP(VLOOKUP(E138, B135:C142, 2, FALSE), Rankings!$A$2:$AN$129, 2, FALSE)</f>
        <v>Dynamax</v>
      </c>
      <c r="I138" s="316">
        <v>21</v>
      </c>
      <c r="J138" s="308"/>
      <c r="K138" s="319" t="s">
        <v>1914</v>
      </c>
      <c r="L138" s="319">
        <f>IF(I143&gt;I144, F143, IF(I144&gt;I143, F144, ""))</f>
        <v>26</v>
      </c>
      <c r="M138" s="319" t="str">
        <f>VLOOKUP(L138, $F:$H, 2, FALSE)</f>
        <v>Mistralton City</v>
      </c>
      <c r="N138" s="319" t="str">
        <f>VLOOKUP(L138, $F:$H, 3, FALSE)</f>
        <v>Vertress</v>
      </c>
      <c r="O138" s="319">
        <v>21</v>
      </c>
      <c r="P138" s="308"/>
      <c r="Q138" s="318" t="s">
        <v>1918</v>
      </c>
      <c r="R138" s="318">
        <f>IF(O137&gt;O138, L138, IF(O138&gt;O137, L137, ""))</f>
        <v>28</v>
      </c>
      <c r="S138" s="318" t="str">
        <f>VLOOKUP(R138, $F:$H, 2, FALSE)</f>
        <v>Heahea City</v>
      </c>
      <c r="T138" s="318" t="str">
        <f>VLOOKUP(R138, $F:$H, 3, FALSE)</f>
        <v>Lanakila</v>
      </c>
      <c r="U138" s="318">
        <v>12</v>
      </c>
      <c r="V138" s="308"/>
      <c r="W138" s="35">
        <v>4</v>
      </c>
      <c r="X138" s="35" t="str">
        <f>IF(U140&gt;U141, S140, IF(U141&gt;U140, S141, ""))</f>
        <v>Snowbelle City</v>
      </c>
      <c r="Y138" s="309" t="s">
        <v>1000</v>
      </c>
      <c r="Z138" s="308"/>
    </row>
    <row r="139" spans="1:26" x14ac:dyDescent="0.35">
      <c r="B139" s="35">
        <v>5</v>
      </c>
      <c r="C139" s="35">
        <v>102</v>
      </c>
      <c r="D139" s="308"/>
      <c r="E139" s="316"/>
      <c r="F139" s="316"/>
      <c r="G139" s="316"/>
      <c r="H139" s="316"/>
      <c r="I139" s="316"/>
      <c r="J139" s="308"/>
      <c r="K139" s="319"/>
      <c r="L139" s="319"/>
      <c r="M139" s="319"/>
      <c r="N139" s="319"/>
      <c r="O139" s="319"/>
      <c r="P139" s="308"/>
      <c r="Q139" s="318"/>
      <c r="R139" s="318"/>
      <c r="S139" s="318"/>
      <c r="T139" s="318"/>
      <c r="U139" s="318"/>
      <c r="V139" s="308"/>
      <c r="W139" s="35">
        <v>5</v>
      </c>
      <c r="X139" s="35" t="str">
        <f>IF(U137&gt;U138, S138, IF(U138&gt;U137, S137, ""))</f>
        <v>Heahea City</v>
      </c>
      <c r="Y139" s="309" t="s">
        <v>1007</v>
      </c>
      <c r="Z139" s="308"/>
    </row>
    <row r="140" spans="1:26" x14ac:dyDescent="0.35">
      <c r="B140" s="35">
        <v>6</v>
      </c>
      <c r="C140" s="35">
        <v>94</v>
      </c>
      <c r="D140" s="308"/>
      <c r="E140" s="316">
        <v>3</v>
      </c>
      <c r="F140" s="316">
        <f>VLOOKUP(VLOOKUP(E140, B135:C142, 2, FALSE), Rankings!$A$2:$AN$129, 40, FALSE)</f>
        <v>51</v>
      </c>
      <c r="G140" s="316" t="str">
        <f>VLOOKUP(VLOOKUP(E140, B135:C142, 2, FALSE), Rankings!$A$2:$AN$129, 3, FALSE)</f>
        <v>Snowbelle City</v>
      </c>
      <c r="H140" s="316" t="str">
        <f>VLOOKUP(VLOOKUP(E140, B135:C142, 2, FALSE), Rankings!$A$2:$AN$129, 2, FALSE)</f>
        <v>Kalosite</v>
      </c>
      <c r="I140" s="316">
        <v>8</v>
      </c>
      <c r="J140" s="308"/>
      <c r="K140" s="319" t="s">
        <v>1919</v>
      </c>
      <c r="L140" s="319">
        <f>IF(I135&gt;I134, F134, IF(I134&gt;I135, F135, ""))</f>
        <v>120</v>
      </c>
      <c r="M140" s="319" t="str">
        <f>VLOOKUP(L140, $F:$H, 2, FALSE)</f>
        <v>Lavaridge Town</v>
      </c>
      <c r="N140" s="319" t="str">
        <f>VLOOKUP(L140, $F:$H, 3, FALSE)</f>
        <v>Delta</v>
      </c>
      <c r="O140" s="319">
        <v>10</v>
      </c>
      <c r="P140" s="308"/>
      <c r="Q140" s="318" t="s">
        <v>1923</v>
      </c>
      <c r="R140" s="318">
        <f>IF(O140&gt;O141, L140, IF(O141&gt;O140, L141, ""))</f>
        <v>106</v>
      </c>
      <c r="S140" s="318" t="str">
        <f>VLOOKUP(R140, $F:$H, 2, FALSE)</f>
        <v>Circhester Bay</v>
      </c>
      <c r="T140" s="318" t="str">
        <f>VLOOKUP(R140, $F:$H, 3, FALSE)</f>
        <v>Dynamax</v>
      </c>
      <c r="U140" s="318">
        <v>15</v>
      </c>
      <c r="V140" s="308"/>
      <c r="W140" s="35">
        <v>6</v>
      </c>
      <c r="X140" s="35" t="str">
        <f>IF(U140&gt;U141, S141, IF(U141&gt;U140, S140, ""))</f>
        <v>Circhester Bay</v>
      </c>
      <c r="Y140" s="309" t="s">
        <v>1007</v>
      </c>
      <c r="Z140" s="308"/>
    </row>
    <row r="141" spans="1:26" x14ac:dyDescent="0.35">
      <c r="B141" s="35">
        <v>7</v>
      </c>
      <c r="C141" s="35">
        <v>52</v>
      </c>
      <c r="D141" s="308"/>
      <c r="E141" s="316">
        <v>6</v>
      </c>
      <c r="F141" s="316">
        <f>VLOOKUP(VLOOKUP(E141, B135:C142, 2, FALSE), Rankings!$A$2:$AN$129, 40, FALSE)</f>
        <v>28</v>
      </c>
      <c r="G141" s="316" t="str">
        <f>VLOOKUP(VLOOKUP(E141, B135:C142, 2, FALSE), Rankings!$A$2:$AN$129, 3, FALSE)</f>
        <v>Heahea City</v>
      </c>
      <c r="H141" s="316" t="str">
        <f>VLOOKUP(VLOOKUP(E141, B135:C142, 2, FALSE), Rankings!$A$2:$AN$129, 2, FALSE)</f>
        <v>Lanakila</v>
      </c>
      <c r="I141" s="316">
        <v>28</v>
      </c>
      <c r="J141" s="308"/>
      <c r="K141" s="319" t="s">
        <v>1920</v>
      </c>
      <c r="L141" s="319">
        <f>IF(I137&gt;I138, F138, IF(I138&gt;I137, F137, ""))</f>
        <v>106</v>
      </c>
      <c r="M141" s="319" t="str">
        <f>VLOOKUP(L141, $F:$H, 2, FALSE)</f>
        <v>Circhester Bay</v>
      </c>
      <c r="N141" s="319" t="str">
        <f>VLOOKUP(L141, $F:$H, 3, FALSE)</f>
        <v>Dynamax</v>
      </c>
      <c r="O141" s="319">
        <v>17</v>
      </c>
      <c r="P141" s="308"/>
      <c r="Q141" s="318" t="s">
        <v>1924</v>
      </c>
      <c r="R141" s="318">
        <f>IF(O143&gt;O144, L143, IF(O144&gt;O143, L144, ""))</f>
        <v>51</v>
      </c>
      <c r="S141" s="318" t="str">
        <f>VLOOKUP(R141, $F:$H, 2, FALSE)</f>
        <v>Snowbelle City</v>
      </c>
      <c r="T141" s="318" t="str">
        <f>VLOOKUP(R141, $F:$H, 3, FALSE)</f>
        <v>Kalosite</v>
      </c>
      <c r="U141" s="318">
        <v>28</v>
      </c>
      <c r="V141" s="308"/>
      <c r="W141" s="35">
        <v>7</v>
      </c>
      <c r="X141" s="35" t="str">
        <f>IF(U143&gt;U144, S143, IF(U144&gt;U143, S144, ""))</f>
        <v>Lavaridge Town</v>
      </c>
      <c r="Y141" s="309" t="s">
        <v>1007</v>
      </c>
      <c r="Z141" s="308"/>
    </row>
    <row r="142" spans="1:26" x14ac:dyDescent="0.35">
      <c r="B142" s="35">
        <v>8</v>
      </c>
      <c r="C142" s="35">
        <v>22</v>
      </c>
      <c r="D142" s="308"/>
      <c r="E142" s="316"/>
      <c r="F142" s="316"/>
      <c r="G142" s="316"/>
      <c r="H142" s="316"/>
      <c r="I142" s="316"/>
      <c r="J142" s="308"/>
      <c r="K142" s="319"/>
      <c r="L142" s="319"/>
      <c r="M142" s="319"/>
      <c r="N142" s="319"/>
      <c r="O142" s="319"/>
      <c r="P142" s="308"/>
      <c r="Q142" s="318"/>
      <c r="R142" s="318"/>
      <c r="S142" s="318"/>
      <c r="T142" s="318"/>
      <c r="U142" s="318"/>
      <c r="V142" s="308"/>
      <c r="W142" s="35">
        <v>8</v>
      </c>
      <c r="X142" s="35" t="str">
        <f>IF(U143&gt;U144, S144, IF(U144&gt;U143, S143, ""))</f>
        <v>Celestic Town</v>
      </c>
      <c r="Y142" s="309" t="s">
        <v>1017</v>
      </c>
      <c r="Z142" s="308"/>
    </row>
    <row r="143" spans="1:26" x14ac:dyDescent="0.35">
      <c r="D143" s="308"/>
      <c r="E143" s="316">
        <v>2</v>
      </c>
      <c r="F143" s="316">
        <f>VLOOKUP(VLOOKUP(E143, B135:C142, 2, FALSE), Rankings!$A$2:$AN$129, 40, FALSE)</f>
        <v>117</v>
      </c>
      <c r="G143" s="316" t="str">
        <f>VLOOKUP(VLOOKUP(E143, B135:C142, 2, FALSE), Rankings!$A$2:$AN$129, 3, FALSE)</f>
        <v>Celestic Town</v>
      </c>
      <c r="H143" s="316" t="str">
        <f>VLOOKUP(VLOOKUP(E143, B135:C142, 2, FALSE), Rankings!$A$2:$AN$129, 2, FALSE)</f>
        <v>Lily Valley</v>
      </c>
      <c r="I143" s="316">
        <v>11</v>
      </c>
      <c r="J143" s="308"/>
      <c r="K143" s="319" t="s">
        <v>1921</v>
      </c>
      <c r="L143" s="319">
        <f>IF(I140&gt;I141, F141, IF(I141&gt;I140, F140, ""))</f>
        <v>51</v>
      </c>
      <c r="M143" s="319" t="str">
        <f>VLOOKUP(L143, $F:$H, 2, FALSE)</f>
        <v>Snowbelle City</v>
      </c>
      <c r="N143" s="319" t="str">
        <f>VLOOKUP(L143, $F:$H, 3, FALSE)</f>
        <v>Kalosite</v>
      </c>
      <c r="O143" s="319">
        <v>24</v>
      </c>
      <c r="P143" s="308"/>
      <c r="Q143" s="318" t="s">
        <v>1925</v>
      </c>
      <c r="R143" s="318">
        <f>IF(O140&gt;O141, L141, IF(O141&gt;O140, L140, ""))</f>
        <v>120</v>
      </c>
      <c r="S143" s="318" t="str">
        <f>VLOOKUP(R143, $F:$H, 2, FALSE)</f>
        <v>Lavaridge Town</v>
      </c>
      <c r="T143" s="318" t="str">
        <f>VLOOKUP(R143, $F:$H, 3, FALSE)</f>
        <v>Delta</v>
      </c>
      <c r="U143" s="318">
        <v>15</v>
      </c>
      <c r="V143" s="308"/>
      <c r="Z143" s="308"/>
    </row>
    <row r="144" spans="1:26" x14ac:dyDescent="0.35">
      <c r="D144" s="308"/>
      <c r="E144" s="316">
        <v>7</v>
      </c>
      <c r="F144" s="316">
        <f>VLOOKUP(VLOOKUP(E144, B135:C142, 2, FALSE), Rankings!$A$2:$AN$129, 40, FALSE)</f>
        <v>26</v>
      </c>
      <c r="G144" s="316" t="str">
        <f>VLOOKUP(VLOOKUP(E144, B135:C142, 2, FALSE), Rankings!$A$2:$AN$129, 3, FALSE)</f>
        <v>Mistralton City</v>
      </c>
      <c r="H144" s="316" t="str">
        <f>VLOOKUP(VLOOKUP(E144, B135:C142, 2, FALSE), Rankings!$A$2:$AN$129, 2, FALSE)</f>
        <v>Vertress</v>
      </c>
      <c r="I144" s="316">
        <v>21</v>
      </c>
      <c r="J144" s="308"/>
      <c r="K144" s="319" t="s">
        <v>1922</v>
      </c>
      <c r="L144" s="319">
        <f>IF(I143&gt;I144, F144, IF(I144&gt;I143, F143, ""))</f>
        <v>117</v>
      </c>
      <c r="M144" s="319" t="str">
        <f>VLOOKUP(L144, $F:$H, 2, FALSE)</f>
        <v>Celestic Town</v>
      </c>
      <c r="N144" s="319" t="str">
        <f>VLOOKUP(L144, $F:$H, 3, FALSE)</f>
        <v>Lily Valley</v>
      </c>
      <c r="O144" s="319">
        <v>15</v>
      </c>
      <c r="P144" s="308"/>
      <c r="Q144" s="318" t="s">
        <v>1926</v>
      </c>
      <c r="R144" s="318">
        <f>IF(O143&gt;O144, L144, IF(O144&gt;O143, L143, ""))</f>
        <v>117</v>
      </c>
      <c r="S144" s="318" t="str">
        <f>VLOOKUP(R144, $F:$H, 2, FALSE)</f>
        <v>Celestic Town</v>
      </c>
      <c r="T144" s="318" t="str">
        <f>VLOOKUP(R144, $F:$H, 3, FALSE)</f>
        <v>Lily Valley</v>
      </c>
      <c r="U144" s="318">
        <v>12</v>
      </c>
      <c r="V144" s="308"/>
      <c r="Z144" s="308"/>
    </row>
    <row r="145" spans="1:26" x14ac:dyDescent="0.35">
      <c r="D145" s="308"/>
      <c r="E145" s="308"/>
      <c r="F145" s="308"/>
      <c r="G145" s="308"/>
      <c r="H145" s="308"/>
      <c r="I145" s="308"/>
      <c r="J145" s="308"/>
      <c r="K145" s="308"/>
      <c r="L145" s="308"/>
      <c r="M145" s="308"/>
      <c r="N145" s="308"/>
      <c r="O145" s="308"/>
      <c r="P145" s="308"/>
      <c r="Q145" s="308"/>
      <c r="R145" s="308"/>
      <c r="S145" s="308"/>
      <c r="T145" s="308"/>
      <c r="U145" s="308"/>
      <c r="V145" s="308"/>
      <c r="W145" s="308"/>
      <c r="X145" s="308"/>
      <c r="Y145" s="308"/>
      <c r="Z145" s="308"/>
    </row>
    <row r="146" spans="1:26" x14ac:dyDescent="0.35">
      <c r="D146" s="308"/>
      <c r="E146" s="308"/>
      <c r="F146" s="308"/>
      <c r="G146" s="308"/>
      <c r="H146" s="308"/>
      <c r="I146" s="308"/>
      <c r="J146" s="308"/>
      <c r="K146" s="308"/>
      <c r="L146" s="308"/>
      <c r="M146" s="308"/>
      <c r="N146" s="308"/>
      <c r="O146" s="308"/>
      <c r="P146" s="308"/>
      <c r="Q146" s="308"/>
      <c r="R146" s="308"/>
      <c r="S146" s="308"/>
      <c r="T146" s="308"/>
      <c r="U146" s="308"/>
      <c r="V146" s="308"/>
      <c r="W146" s="308"/>
      <c r="X146" s="308"/>
      <c r="Y146" s="308"/>
      <c r="Z146" s="308"/>
    </row>
    <row r="147" spans="1:26" x14ac:dyDescent="0.35">
      <c r="A147" s="35">
        <v>12</v>
      </c>
      <c r="D147" s="308"/>
      <c r="E147" s="316">
        <v>1</v>
      </c>
      <c r="F147" s="316">
        <f>VLOOKUP(VLOOKUP(E147, B148:C155, 2, FALSE), Rankings!$A$2:$AN$129, 40, FALSE)</f>
        <v>35</v>
      </c>
      <c r="G147" s="316" t="str">
        <f>VLOOKUP(VLOOKUP(E147, B148:C155, 2, FALSE), Rankings!$A$2:$AN$129, 3, FALSE)</f>
        <v>Veilstone City</v>
      </c>
      <c r="H147" s="316" t="str">
        <f>VLOOKUP(VLOOKUP(E147, B148:C155, 2, FALSE), Rankings!$A$2:$AN$129, 2, FALSE)</f>
        <v>Lily Valley</v>
      </c>
      <c r="I147" s="316">
        <v>20</v>
      </c>
      <c r="J147" s="308"/>
      <c r="K147" s="319" t="s">
        <v>1911</v>
      </c>
      <c r="L147" s="319">
        <f>IF(I147&gt;I148, F147, IF(I148&gt;I147, F148, ""))</f>
        <v>35</v>
      </c>
      <c r="M147" s="319" t="str">
        <f>VLOOKUP(L147, $F:$H, 2, FALSE)</f>
        <v>Veilstone City</v>
      </c>
      <c r="N147" s="319" t="str">
        <f>VLOOKUP(L147, $F:$H, 3, FALSE)</f>
        <v>Lily Valley</v>
      </c>
      <c r="O147" s="319">
        <v>12</v>
      </c>
      <c r="P147" s="308"/>
      <c r="Q147" s="318" t="s">
        <v>1915</v>
      </c>
      <c r="R147" s="318">
        <f>IF(O147&gt;O148, L147, IF(O148&gt;O147, L148, ""))</f>
        <v>22</v>
      </c>
      <c r="S147" s="318" t="str">
        <f>VLOOKUP(R147, $F:$H, 2, FALSE)</f>
        <v>Hammerlocke</v>
      </c>
      <c r="T147" s="318" t="str">
        <f>VLOOKUP(R147, $F:$H, 3, FALSE)</f>
        <v>Dynamax</v>
      </c>
      <c r="U147" s="318">
        <v>13</v>
      </c>
      <c r="V147" s="308"/>
      <c r="Z147" s="308"/>
    </row>
    <row r="148" spans="1:26" x14ac:dyDescent="0.35">
      <c r="B148" s="35">
        <v>1</v>
      </c>
      <c r="C148" s="35">
        <v>44</v>
      </c>
      <c r="D148" s="308"/>
      <c r="E148" s="316">
        <v>8</v>
      </c>
      <c r="F148" s="316">
        <f>VLOOKUP(VLOOKUP(E148, B148:C155, 2, FALSE), Rankings!$A$2:$AN$129, 40, FALSE)</f>
        <v>74</v>
      </c>
      <c r="G148" s="316" t="str">
        <f>VLOOKUP(VLOOKUP(E148, B148:C155, 2, FALSE), Rankings!$A$2:$AN$129, 3, FALSE)</f>
        <v>Azalea Town</v>
      </c>
      <c r="H148" s="316" t="str">
        <f>VLOOKUP(VLOOKUP(E148, B148:C155, 2, FALSE), Rankings!$A$2:$AN$129, 2, FALSE)</f>
        <v>Indigo</v>
      </c>
      <c r="I148" s="316">
        <v>11</v>
      </c>
      <c r="J148" s="308"/>
      <c r="K148" s="319" t="s">
        <v>1912</v>
      </c>
      <c r="L148" s="319">
        <f>IF(I150&gt;I151, F150, IF(I151&gt;I150, F151, ""))</f>
        <v>22</v>
      </c>
      <c r="M148" s="319" t="str">
        <f>VLOOKUP(L148, $F:$H, 2, FALSE)</f>
        <v>Hammerlocke</v>
      </c>
      <c r="N148" s="319" t="str">
        <f>VLOOKUP(L148, $F:$H, 3, FALSE)</f>
        <v>Dynamax</v>
      </c>
      <c r="O148" s="319">
        <v>28</v>
      </c>
      <c r="P148" s="308"/>
      <c r="Q148" s="318" t="s">
        <v>1916</v>
      </c>
      <c r="R148" s="318">
        <f>IF(O150&gt;O151, L150, IF(O151&gt;O150, L151, ""))</f>
        <v>12</v>
      </c>
      <c r="S148" s="318" t="str">
        <f>VLOOKUP(R148, $F:$H, 2, FALSE)</f>
        <v>Gateon Port</v>
      </c>
      <c r="T148" s="318" t="str">
        <f>VLOOKUP(R148, $F:$H, 3, FALSE)</f>
        <v>Phoenix</v>
      </c>
      <c r="U148" s="318">
        <v>6</v>
      </c>
      <c r="V148" s="308"/>
      <c r="W148" s="35">
        <v>1</v>
      </c>
      <c r="X148" s="35" t="str">
        <f>IF(U147&gt;U148, S147, IF(U148&gt;U147, S148, ""))</f>
        <v>Hammerlocke</v>
      </c>
      <c r="Y148" s="309" t="s">
        <v>993</v>
      </c>
      <c r="Z148" s="308"/>
    </row>
    <row r="149" spans="1:26" x14ac:dyDescent="0.35">
      <c r="B149" s="35">
        <v>2</v>
      </c>
      <c r="C149" s="35">
        <v>66</v>
      </c>
      <c r="D149" s="308"/>
      <c r="E149" s="316"/>
      <c r="F149" s="316"/>
      <c r="G149" s="316"/>
      <c r="H149" s="316"/>
      <c r="I149" s="316"/>
      <c r="J149" s="308"/>
      <c r="K149" s="319"/>
      <c r="L149" s="319"/>
      <c r="M149" s="319"/>
      <c r="N149" s="319"/>
      <c r="O149" s="319"/>
      <c r="P149" s="308"/>
      <c r="Q149" s="318"/>
      <c r="R149" s="318"/>
      <c r="S149" s="318"/>
      <c r="T149" s="318"/>
      <c r="U149" s="318"/>
      <c r="V149" s="308"/>
      <c r="W149" s="35">
        <v>2</v>
      </c>
      <c r="X149" s="35" t="str">
        <f>IF(U147&gt;U148, S148, IF(U148&gt;U147, S147, ""))</f>
        <v>Gateon Port</v>
      </c>
      <c r="Y149" s="309" t="s">
        <v>1000</v>
      </c>
      <c r="Z149" s="308"/>
    </row>
    <row r="150" spans="1:26" x14ac:dyDescent="0.35">
      <c r="B150" s="35">
        <v>3</v>
      </c>
      <c r="C150" s="35">
        <v>114</v>
      </c>
      <c r="D150" s="308"/>
      <c r="E150" s="316">
        <v>4</v>
      </c>
      <c r="F150" s="316">
        <f>VLOOKUP(VLOOKUP(E150, B148:C155, 2, FALSE), Rankings!$A$2:$AN$129, 40, FALSE)</f>
        <v>22</v>
      </c>
      <c r="G150" s="316" t="str">
        <f>VLOOKUP(VLOOKUP(E150, B148:C155, 2, FALSE), Rankings!$A$2:$AN$129, 3, FALSE)</f>
        <v>Hammerlocke</v>
      </c>
      <c r="H150" s="316" t="str">
        <f>VLOOKUP(VLOOKUP(E150, B148:C155, 2, FALSE), Rankings!$A$2:$AN$129, 2, FALSE)</f>
        <v>Dynamax</v>
      </c>
      <c r="I150" s="316">
        <v>23</v>
      </c>
      <c r="J150" s="308"/>
      <c r="K150" s="319" t="s">
        <v>1913</v>
      </c>
      <c r="L150" s="319">
        <f>IF(I153&gt;I154, F153, IF(I154&gt;I153, F154, ""))</f>
        <v>12</v>
      </c>
      <c r="M150" s="319" t="str">
        <f>VLOOKUP(L150, $F:$H, 2, FALSE)</f>
        <v>Gateon Port</v>
      </c>
      <c r="N150" s="319" t="str">
        <f>VLOOKUP(L150, $F:$H, 3, FALSE)</f>
        <v>Phoenix</v>
      </c>
      <c r="O150" s="319">
        <v>19</v>
      </c>
      <c r="P150" s="308"/>
      <c r="Q150" s="318" t="s">
        <v>1917</v>
      </c>
      <c r="R150" s="318">
        <f>IF(O148&gt;O147, L147, IF(O147&gt;O148, L148, ""))</f>
        <v>35</v>
      </c>
      <c r="S150" s="318" t="str">
        <f>VLOOKUP(R150, $F:$H, 2, FALSE)</f>
        <v>Veilstone City</v>
      </c>
      <c r="T150" s="318" t="str">
        <f>VLOOKUP(R150, $F:$H, 3, FALSE)</f>
        <v>Lily Valley</v>
      </c>
      <c r="U150" s="318">
        <v>13</v>
      </c>
      <c r="V150" s="308"/>
      <c r="W150" s="35">
        <v>3</v>
      </c>
      <c r="X150" s="35" t="str">
        <f>IF(U150&gt;U151, S150, IF(U151&gt;U150, S151, ""))</f>
        <v>Veilstone City</v>
      </c>
      <c r="Y150" s="309" t="s">
        <v>1000</v>
      </c>
      <c r="Z150" s="308"/>
    </row>
    <row r="151" spans="1:26" x14ac:dyDescent="0.35">
      <c r="B151" s="35">
        <v>4</v>
      </c>
      <c r="C151" s="35">
        <v>103</v>
      </c>
      <c r="D151" s="308"/>
      <c r="E151" s="316">
        <v>5</v>
      </c>
      <c r="F151" s="316">
        <f>VLOOKUP(VLOOKUP(E151, B148:C155, 2, FALSE), Rankings!$A$2:$AN$129, 40, FALSE)</f>
        <v>57</v>
      </c>
      <c r="G151" s="316" t="str">
        <f>VLOOKUP(VLOOKUP(E151, B148:C155, 2, FALSE), Rankings!$A$2:$AN$129, 3, FALSE)</f>
        <v>Aether Paradise</v>
      </c>
      <c r="H151" s="316" t="str">
        <f>VLOOKUP(VLOOKUP(E151, B148:C155, 2, FALSE), Rankings!$A$2:$AN$129, 2, FALSE)</f>
        <v>Lanakila</v>
      </c>
      <c r="I151" s="316">
        <v>21</v>
      </c>
      <c r="J151" s="308"/>
      <c r="K151" s="319" t="s">
        <v>1914</v>
      </c>
      <c r="L151" s="319">
        <f>IF(I156&gt;I157, F156, IF(I157&gt;I156, F157, ""))</f>
        <v>40</v>
      </c>
      <c r="M151" s="319" t="str">
        <f>VLOOKUP(L151, $F:$H, 2, FALSE)</f>
        <v>Cyllage City</v>
      </c>
      <c r="N151" s="319" t="str">
        <f>VLOOKUP(L151, $F:$H, 3, FALSE)</f>
        <v>Kalosite</v>
      </c>
      <c r="O151" s="319">
        <v>15</v>
      </c>
      <c r="P151" s="308"/>
      <c r="Q151" s="318" t="s">
        <v>1918</v>
      </c>
      <c r="R151" s="318">
        <f>IF(O150&gt;O151, L151, IF(O151&gt;O150, L150, ""))</f>
        <v>40</v>
      </c>
      <c r="S151" s="318" t="str">
        <f>VLOOKUP(R151, $F:$H, 2, FALSE)</f>
        <v>Cyllage City</v>
      </c>
      <c r="T151" s="318" t="str">
        <f>VLOOKUP(R151, $F:$H, 3, FALSE)</f>
        <v>Kalosite</v>
      </c>
      <c r="U151" s="318">
        <v>12</v>
      </c>
      <c r="V151" s="308"/>
      <c r="W151" s="35">
        <v>4</v>
      </c>
      <c r="X151" s="35" t="str">
        <f>IF(U153&gt;U154, S153, IF(U154&gt;U153, S154, ""))</f>
        <v>Aether Paradise</v>
      </c>
      <c r="Y151" s="309" t="s">
        <v>1000</v>
      </c>
      <c r="Z151" s="308"/>
    </row>
    <row r="152" spans="1:26" x14ac:dyDescent="0.35">
      <c r="B152" s="35">
        <v>5</v>
      </c>
      <c r="C152" s="35">
        <v>93</v>
      </c>
      <c r="D152" s="308"/>
      <c r="E152" s="316"/>
      <c r="F152" s="316"/>
      <c r="G152" s="316"/>
      <c r="H152" s="316"/>
      <c r="I152" s="316"/>
      <c r="J152" s="308"/>
      <c r="K152" s="319"/>
      <c r="L152" s="319"/>
      <c r="M152" s="319"/>
      <c r="N152" s="319"/>
      <c r="O152" s="319"/>
      <c r="P152" s="308"/>
      <c r="Q152" s="318"/>
      <c r="R152" s="318"/>
      <c r="S152" s="318"/>
      <c r="T152" s="318"/>
      <c r="U152" s="318"/>
      <c r="V152" s="308"/>
      <c r="W152" s="35">
        <v>5</v>
      </c>
      <c r="X152" s="35" t="str">
        <f>IF(U150&gt;U151, S151, IF(U151&gt;U150, S150, ""))</f>
        <v>Cyllage City</v>
      </c>
      <c r="Y152" s="309" t="s">
        <v>1007</v>
      </c>
      <c r="Z152" s="308"/>
    </row>
    <row r="153" spans="1:26" x14ac:dyDescent="0.35">
      <c r="B153" s="35">
        <v>6</v>
      </c>
      <c r="C153" s="35">
        <v>64</v>
      </c>
      <c r="D153" s="308"/>
      <c r="E153" s="316">
        <v>3</v>
      </c>
      <c r="F153" s="316">
        <f>VLOOKUP(VLOOKUP(E153, B148:C155, 2, FALSE), Rankings!$A$2:$AN$129, 40, FALSE)</f>
        <v>12</v>
      </c>
      <c r="G153" s="316" t="str">
        <f>VLOOKUP(VLOOKUP(E153, B148:C155, 2, FALSE), Rankings!$A$2:$AN$129, 3, FALSE)</f>
        <v>Gateon Port</v>
      </c>
      <c r="H153" s="316" t="str">
        <f>VLOOKUP(VLOOKUP(E153, B148:C155, 2, FALSE), Rankings!$A$2:$AN$129, 2, FALSE)</f>
        <v>Phoenix</v>
      </c>
      <c r="I153" s="316">
        <v>24</v>
      </c>
      <c r="J153" s="308"/>
      <c r="K153" s="319" t="s">
        <v>1919</v>
      </c>
      <c r="L153" s="319">
        <f>IF(I148&gt;I147, F147, IF(I147&gt;I148, F148, ""))</f>
        <v>74</v>
      </c>
      <c r="M153" s="319" t="str">
        <f>VLOOKUP(L153, $F:$H, 2, FALSE)</f>
        <v>Azalea Town</v>
      </c>
      <c r="N153" s="319" t="str">
        <f>VLOOKUP(L153, $F:$H, 3, FALSE)</f>
        <v>Indigo</v>
      </c>
      <c r="O153" s="319">
        <v>9</v>
      </c>
      <c r="P153" s="308"/>
      <c r="Q153" s="318" t="s">
        <v>1923</v>
      </c>
      <c r="R153" s="318">
        <f>IF(O153&gt;O154, L153, IF(O154&gt;O153, L154, ""))</f>
        <v>57</v>
      </c>
      <c r="S153" s="318" t="str">
        <f>VLOOKUP(R153, $F:$H, 2, FALSE)</f>
        <v>Aether Paradise</v>
      </c>
      <c r="T153" s="318" t="str">
        <f>VLOOKUP(R153, $F:$H, 3, FALSE)</f>
        <v>Lanakila</v>
      </c>
      <c r="U153" s="318">
        <v>21</v>
      </c>
      <c r="V153" s="308"/>
      <c r="W153" s="35">
        <v>6</v>
      </c>
      <c r="X153" s="35" t="str">
        <f>IF(U153&gt;U154, S154, IF(U154&gt;U153, S153, ""))</f>
        <v>Undella Town</v>
      </c>
      <c r="Y153" s="309" t="s">
        <v>1007</v>
      </c>
      <c r="Z153" s="308"/>
    </row>
    <row r="154" spans="1:26" x14ac:dyDescent="0.35">
      <c r="B154" s="35">
        <v>7</v>
      </c>
      <c r="C154" s="35">
        <v>27</v>
      </c>
      <c r="D154" s="308"/>
      <c r="E154" s="316">
        <v>6</v>
      </c>
      <c r="F154" s="316">
        <f>VLOOKUP(VLOOKUP(E154, B148:C155, 2, FALSE), Rankings!$A$2:$AN$129, 40, FALSE)</f>
        <v>105</v>
      </c>
      <c r="G154" s="316" t="str">
        <f>VLOOKUP(VLOOKUP(E154, B148:C155, 2, FALSE), Rankings!$A$2:$AN$129, 3, FALSE)</f>
        <v>Undella Town</v>
      </c>
      <c r="H154" s="316" t="str">
        <f>VLOOKUP(VLOOKUP(E154, B148:C155, 2, FALSE), Rankings!$A$2:$AN$129, 2, FALSE)</f>
        <v>Vertress</v>
      </c>
      <c r="I154" s="316">
        <v>17</v>
      </c>
      <c r="J154" s="308"/>
      <c r="K154" s="319" t="s">
        <v>1920</v>
      </c>
      <c r="L154" s="319">
        <f>IF(I150&gt;I151, F151, IF(I151&gt;I150, F150, ""))</f>
        <v>57</v>
      </c>
      <c r="M154" s="319" t="str">
        <f>VLOOKUP(L154, $F:$H, 2, FALSE)</f>
        <v>Aether Paradise</v>
      </c>
      <c r="N154" s="319" t="str">
        <f>VLOOKUP(L154, $F:$H, 3, FALSE)</f>
        <v>Lanakila</v>
      </c>
      <c r="O154" s="319">
        <v>11</v>
      </c>
      <c r="P154" s="308"/>
      <c r="Q154" s="318" t="s">
        <v>1924</v>
      </c>
      <c r="R154" s="318">
        <f>IF(O156&gt;O157, L156, IF(O157&gt;O156, L157, ""))</f>
        <v>105</v>
      </c>
      <c r="S154" s="318" t="str">
        <f>VLOOKUP(R154, $F:$H, 2, FALSE)</f>
        <v>Undella Town</v>
      </c>
      <c r="T154" s="318" t="str">
        <f>VLOOKUP(R154, $F:$H, 3, FALSE)</f>
        <v>Vertress</v>
      </c>
      <c r="U154" s="318">
        <v>13</v>
      </c>
      <c r="V154" s="308"/>
      <c r="W154" s="35">
        <v>7</v>
      </c>
      <c r="X154" s="35" t="str">
        <f>IF(U156&gt;U157, S156, IF(U157&gt;U156, S157, ""))</f>
        <v>Azalea Town</v>
      </c>
      <c r="Y154" s="309" t="s">
        <v>1007</v>
      </c>
      <c r="Z154" s="308"/>
    </row>
    <row r="155" spans="1:26" x14ac:dyDescent="0.35">
      <c r="B155" s="35">
        <v>8</v>
      </c>
      <c r="C155" s="35">
        <v>5</v>
      </c>
      <c r="D155" s="308"/>
      <c r="E155" s="316"/>
      <c r="F155" s="316"/>
      <c r="G155" s="316"/>
      <c r="H155" s="316"/>
      <c r="I155" s="316"/>
      <c r="J155" s="308"/>
      <c r="K155" s="319"/>
      <c r="L155" s="319"/>
      <c r="M155" s="319"/>
      <c r="N155" s="319"/>
      <c r="O155" s="319"/>
      <c r="P155" s="308"/>
      <c r="Q155" s="318"/>
      <c r="R155" s="318"/>
      <c r="S155" s="318"/>
      <c r="T155" s="318"/>
      <c r="U155" s="318"/>
      <c r="V155" s="308"/>
      <c r="W155" s="35">
        <v>8</v>
      </c>
      <c r="X155" s="35" t="str">
        <f>IF(U156&gt;U157, S157, IF(U157&gt;U156, S156, ""))</f>
        <v>Pacifidlog Town</v>
      </c>
      <c r="Y155" s="309" t="s">
        <v>1017</v>
      </c>
      <c r="Z155" s="308"/>
    </row>
    <row r="156" spans="1:26" x14ac:dyDescent="0.35">
      <c r="D156" s="308"/>
      <c r="E156" s="316">
        <v>2</v>
      </c>
      <c r="F156" s="316">
        <f>VLOOKUP(VLOOKUP(E156, B148:C155, 2, FALSE), Rankings!$A$2:$AN$129, 40, FALSE)</f>
        <v>40</v>
      </c>
      <c r="G156" s="316" t="str">
        <f>VLOOKUP(VLOOKUP(E156, B148:C155, 2, FALSE), Rankings!$A$2:$AN$129, 3, FALSE)</f>
        <v>Cyllage City</v>
      </c>
      <c r="H156" s="316" t="str">
        <f>VLOOKUP(VLOOKUP(E156, B148:C155, 2, FALSE), Rankings!$A$2:$AN$129, 2, FALSE)</f>
        <v>Kalosite</v>
      </c>
      <c r="I156" s="316">
        <v>19</v>
      </c>
      <c r="J156" s="308"/>
      <c r="K156" s="319" t="s">
        <v>1921</v>
      </c>
      <c r="L156" s="319">
        <f>IF(I153&gt;I154, F154, IF(I154&gt;I153, F153, ""))</f>
        <v>105</v>
      </c>
      <c r="M156" s="319" t="str">
        <f>VLOOKUP(L156, $F:$H, 2, FALSE)</f>
        <v>Undella Town</v>
      </c>
      <c r="N156" s="319" t="str">
        <f>VLOOKUP(L156, $F:$H, 3, FALSE)</f>
        <v>Vertress</v>
      </c>
      <c r="O156" s="319">
        <v>16</v>
      </c>
      <c r="P156" s="308"/>
      <c r="Q156" s="318" t="s">
        <v>1925</v>
      </c>
      <c r="R156" s="318">
        <f>IF(O153&gt;O154, L154, IF(O154&gt;O153, L153, ""))</f>
        <v>74</v>
      </c>
      <c r="S156" s="318" t="str">
        <f>VLOOKUP(R156, $F:$H, 2, FALSE)</f>
        <v>Azalea Town</v>
      </c>
      <c r="T156" s="318" t="str">
        <f>VLOOKUP(R156, $F:$H, 3, FALSE)</f>
        <v>Indigo</v>
      </c>
      <c r="U156" s="318">
        <v>21</v>
      </c>
      <c r="V156" s="308"/>
      <c r="Z156" s="308"/>
    </row>
    <row r="157" spans="1:26" x14ac:dyDescent="0.35">
      <c r="D157" s="308"/>
      <c r="E157" s="316">
        <v>7</v>
      </c>
      <c r="F157" s="316">
        <f>VLOOKUP(VLOOKUP(E157, B148:C155, 2, FALSE), Rankings!$A$2:$AN$129, 40, FALSE)</f>
        <v>116</v>
      </c>
      <c r="G157" s="316" t="str">
        <f>VLOOKUP(VLOOKUP(E157, B148:C155, 2, FALSE), Rankings!$A$2:$AN$129, 3, FALSE)</f>
        <v>Pacifidlog Town</v>
      </c>
      <c r="H157" s="316" t="str">
        <f>VLOOKUP(VLOOKUP(E157, B148:C155, 2, FALSE), Rankings!$A$2:$AN$129, 2, FALSE)</f>
        <v>Delta</v>
      </c>
      <c r="I157" s="316">
        <v>8</v>
      </c>
      <c r="J157" s="308"/>
      <c r="K157" s="319" t="s">
        <v>1922</v>
      </c>
      <c r="L157" s="319">
        <f>IF(I156&gt;I157, F157, IF(I157&gt;I156, F156, ""))</f>
        <v>116</v>
      </c>
      <c r="M157" s="319" t="str">
        <f>VLOOKUP(L157, $F:$H, 2, FALSE)</f>
        <v>Pacifidlog Town</v>
      </c>
      <c r="N157" s="319" t="str">
        <f>VLOOKUP(L157, $F:$H, 3, FALSE)</f>
        <v>Delta</v>
      </c>
      <c r="O157" s="319">
        <v>14</v>
      </c>
      <c r="P157" s="308"/>
      <c r="Q157" s="318" t="s">
        <v>1926</v>
      </c>
      <c r="R157" s="318">
        <f>IF(O156&gt;O157, L157, IF(O157&gt;O156, L156, ""))</f>
        <v>116</v>
      </c>
      <c r="S157" s="318" t="str">
        <f>VLOOKUP(R157, $F:$H, 2, FALSE)</f>
        <v>Pacifidlog Town</v>
      </c>
      <c r="T157" s="318" t="str">
        <f>VLOOKUP(R157, $F:$H, 3, FALSE)</f>
        <v>Delta</v>
      </c>
      <c r="U157" s="318">
        <v>12</v>
      </c>
      <c r="V157" s="308"/>
      <c r="Z157" s="308"/>
    </row>
    <row r="158" spans="1:26" x14ac:dyDescent="0.35">
      <c r="D158" s="308"/>
      <c r="E158" s="308"/>
      <c r="F158" s="308"/>
      <c r="G158" s="308"/>
      <c r="H158" s="308"/>
      <c r="I158" s="308"/>
      <c r="J158" s="308"/>
      <c r="K158" s="308"/>
      <c r="L158" s="308"/>
      <c r="M158" s="308"/>
      <c r="N158" s="308"/>
      <c r="O158" s="308"/>
      <c r="P158" s="308"/>
      <c r="Q158" s="308"/>
      <c r="R158" s="308"/>
      <c r="S158" s="308"/>
      <c r="T158" s="308"/>
      <c r="U158" s="308"/>
      <c r="V158" s="308"/>
      <c r="W158" s="308"/>
      <c r="X158" s="308"/>
      <c r="Y158" s="308"/>
      <c r="Z158" s="308"/>
    </row>
    <row r="159" spans="1:26" x14ac:dyDescent="0.35">
      <c r="D159" s="308"/>
      <c r="E159" s="310"/>
      <c r="F159" s="639" t="s">
        <v>1928</v>
      </c>
      <c r="G159" s="639"/>
      <c r="H159" s="639"/>
      <c r="I159" s="310"/>
      <c r="J159" s="308"/>
      <c r="K159" s="308"/>
      <c r="L159" s="308"/>
      <c r="M159" s="308"/>
      <c r="N159" s="308"/>
      <c r="O159" s="308"/>
      <c r="P159" s="308"/>
      <c r="Q159" s="308"/>
      <c r="R159" s="308"/>
      <c r="S159" s="308"/>
      <c r="T159" s="308"/>
      <c r="U159" s="308"/>
      <c r="V159" s="308"/>
      <c r="W159" s="308"/>
      <c r="X159" s="308"/>
      <c r="Y159" s="308"/>
      <c r="Z159" s="308"/>
    </row>
    <row r="160" spans="1:26" x14ac:dyDescent="0.35">
      <c r="A160" s="35">
        <v>13</v>
      </c>
      <c r="D160" s="308"/>
      <c r="E160" s="317">
        <v>1</v>
      </c>
      <c r="F160" s="317">
        <f>VLOOKUP(VLOOKUP(E160, B161:C168, 2, FALSE), Rankings!$A$2:$AN$129, 40, FALSE)</f>
        <v>104</v>
      </c>
      <c r="G160" s="317" t="str">
        <f>VLOOKUP(VLOOKUP(E160, B161:C168, 2, FALSE), Rankings!$A$2:$AN$129, 3, FALSE)</f>
        <v>Anistar City</v>
      </c>
      <c r="H160" s="317" t="str">
        <f>VLOOKUP(VLOOKUP(E160, B161:C168, 2, FALSE), Rankings!$A$2:$AN$129, 2, FALSE)</f>
        <v>Kalosite</v>
      </c>
      <c r="I160" s="317">
        <v>20</v>
      </c>
      <c r="J160" s="308"/>
      <c r="K160" s="319" t="s">
        <v>1911</v>
      </c>
      <c r="L160" s="319">
        <f>IF(I160&gt;I161, F160, IF(I161&gt;I160, F161, ""))</f>
        <v>104</v>
      </c>
      <c r="M160" s="319" t="str">
        <f>VLOOKUP(L160, $F:$H, 2, FALSE)</f>
        <v>Anistar City</v>
      </c>
      <c r="N160" s="319" t="str">
        <f>VLOOKUP(L160, $F:$H, 3, FALSE)</f>
        <v>Kalosite</v>
      </c>
      <c r="O160" s="319">
        <v>17</v>
      </c>
      <c r="P160" s="308"/>
      <c r="Q160" s="318" t="s">
        <v>1915</v>
      </c>
      <c r="R160" s="318">
        <f>IF(O160&gt;O161, L160, IF(O161&gt;O160, L161, ""))</f>
        <v>72</v>
      </c>
      <c r="S160" s="318" t="str">
        <f>VLOOKUP(R160, $F:$H, 2, FALSE)</f>
        <v>Accumula Town</v>
      </c>
      <c r="T160" s="318" t="str">
        <f>VLOOKUP(R160, $F:$H, 3, FALSE)</f>
        <v>Vertress</v>
      </c>
      <c r="U160" s="318">
        <v>9</v>
      </c>
      <c r="V160" s="308"/>
      <c r="Z160" s="308"/>
    </row>
    <row r="161" spans="1:26" x14ac:dyDescent="0.35">
      <c r="B161" s="35">
        <v>1</v>
      </c>
      <c r="C161" s="35">
        <v>73</v>
      </c>
      <c r="D161" s="308"/>
      <c r="E161" s="317">
        <v>8</v>
      </c>
      <c r="F161" s="317">
        <f>VLOOKUP(VLOOKUP(E161, B161:C168, 2, FALSE), Rankings!$A$2:$AN$129, 40, FALSE)</f>
        <v>84</v>
      </c>
      <c r="G161" s="317" t="str">
        <f>VLOOKUP(VLOOKUP(E161, B161:C168, 2, FALSE), Rankings!$A$2:$AN$129, 3, FALSE)</f>
        <v>Fight Area</v>
      </c>
      <c r="H161" s="317" t="str">
        <f>VLOOKUP(VLOOKUP(E161, B161:C168, 2, FALSE), Rankings!$A$2:$AN$129, 2, FALSE)</f>
        <v>Lily Valley</v>
      </c>
      <c r="I161" s="317">
        <v>17</v>
      </c>
      <c r="J161" s="308"/>
      <c r="K161" s="319" t="s">
        <v>1912</v>
      </c>
      <c r="L161" s="319">
        <f>IF(I163&gt;I164, F163, IF(I164&gt;I163, F164, ""))</f>
        <v>72</v>
      </c>
      <c r="M161" s="319" t="str">
        <f>VLOOKUP(L161, $F:$H, 2, FALSE)</f>
        <v>Accumula Town</v>
      </c>
      <c r="N161" s="319" t="str">
        <f>VLOOKUP(L161, $F:$H, 3, FALSE)</f>
        <v>Vertress</v>
      </c>
      <c r="O161" s="319">
        <v>28</v>
      </c>
      <c r="P161" s="308"/>
      <c r="Q161" s="318" t="s">
        <v>1916</v>
      </c>
      <c r="R161" s="318">
        <f>IF(O163&gt;O164, L163, IF(O164&gt;O163, L164, ""))</f>
        <v>6</v>
      </c>
      <c r="S161" s="318" t="str">
        <f>VLOOKUP(R161, $F:$H, 2, FALSE)</f>
        <v>Aqua Resort</v>
      </c>
      <c r="T161" s="318" t="str">
        <f>VLOOKUP(R161, $F:$H, 3, FALSE)</f>
        <v>Phoenix</v>
      </c>
      <c r="U161" s="318">
        <v>23</v>
      </c>
      <c r="V161" s="308"/>
      <c r="W161" s="35">
        <v>1</v>
      </c>
      <c r="X161" s="35" t="str">
        <f>IF(U160&gt;U161, S160, IF(U161&gt;U160, S161, ""))</f>
        <v>Aqua Resort</v>
      </c>
      <c r="Y161" s="309" t="s">
        <v>993</v>
      </c>
      <c r="Z161" s="308"/>
    </row>
    <row r="162" spans="1:26" x14ac:dyDescent="0.35">
      <c r="B162" s="35">
        <v>2</v>
      </c>
      <c r="C162" s="35">
        <v>125</v>
      </c>
      <c r="D162" s="308"/>
      <c r="E162" s="317"/>
      <c r="F162" s="317"/>
      <c r="G162" s="317"/>
      <c r="H162" s="317"/>
      <c r="I162" s="317"/>
      <c r="J162" s="308"/>
      <c r="K162" s="319"/>
      <c r="L162" s="319"/>
      <c r="M162" s="319"/>
      <c r="N162" s="319"/>
      <c r="O162" s="319"/>
      <c r="P162" s="308"/>
      <c r="Q162" s="318"/>
      <c r="R162" s="318"/>
      <c r="S162" s="318"/>
      <c r="T162" s="318"/>
      <c r="U162" s="318"/>
      <c r="V162" s="308"/>
      <c r="W162" s="35">
        <v>2</v>
      </c>
      <c r="X162" s="35" t="str">
        <f>IF(U160&gt;U161, S161, IF(U161&gt;U160, S160, ""))</f>
        <v>Accumula Town</v>
      </c>
      <c r="Y162" s="309" t="s">
        <v>1000</v>
      </c>
      <c r="Z162" s="308"/>
    </row>
    <row r="163" spans="1:26" x14ac:dyDescent="0.35">
      <c r="B163" s="35">
        <v>3</v>
      </c>
      <c r="C163" s="35">
        <v>100</v>
      </c>
      <c r="D163" s="308"/>
      <c r="E163" s="317">
        <v>4</v>
      </c>
      <c r="F163" s="317">
        <f>VLOOKUP(VLOOKUP(E163, B161:C168, 2, FALSE), Rankings!$A$2:$AN$129, 40, FALSE)</f>
        <v>70</v>
      </c>
      <c r="G163" s="317" t="str">
        <f>VLOOKUP(VLOOKUP(E163, B161:C168, 2, FALSE), Rankings!$A$2:$AN$129, 3, FALSE)</f>
        <v>Seafolk Village</v>
      </c>
      <c r="H163" s="317" t="str">
        <f>VLOOKUP(VLOOKUP(E163, B161:C168, 2, FALSE), Rankings!$A$2:$AN$129, 2, FALSE)</f>
        <v>Lanakila</v>
      </c>
      <c r="I163" s="317">
        <v>22</v>
      </c>
      <c r="J163" s="308"/>
      <c r="K163" s="319" t="s">
        <v>1913</v>
      </c>
      <c r="L163" s="319">
        <f>IF(I166&gt;I167, F166, IF(I167&gt;I166, F167, ""))</f>
        <v>17</v>
      </c>
      <c r="M163" s="319" t="str">
        <f>VLOOKUP(L163, $F:$H, 2, FALSE)</f>
        <v>Oldale Town</v>
      </c>
      <c r="N163" s="319" t="str">
        <f>VLOOKUP(L163, $F:$H, 3, FALSE)</f>
        <v>Delta</v>
      </c>
      <c r="O163" s="319">
        <v>4</v>
      </c>
      <c r="P163" s="308"/>
      <c r="Q163" s="318" t="s">
        <v>1917</v>
      </c>
      <c r="R163" s="318">
        <f>IF(O161&gt;O160, L160, IF(O160&gt;O161, L161, ""))</f>
        <v>104</v>
      </c>
      <c r="S163" s="318" t="str">
        <f>VLOOKUP(R163, $F:$H, 2, FALSE)</f>
        <v>Anistar City</v>
      </c>
      <c r="T163" s="318" t="str">
        <f>VLOOKUP(R163, $F:$H, 3, FALSE)</f>
        <v>Kalosite</v>
      </c>
      <c r="U163" s="318">
        <v>8</v>
      </c>
      <c r="V163" s="308"/>
      <c r="W163" s="35">
        <v>3</v>
      </c>
      <c r="X163" s="35" t="str">
        <f>IF(U163&gt;U164, S163, IF(U164&gt;U163, S164, ""))</f>
        <v>Oldale Town</v>
      </c>
      <c r="Y163" s="309" t="s">
        <v>1000</v>
      </c>
      <c r="Z163" s="308"/>
    </row>
    <row r="164" spans="1:26" x14ac:dyDescent="0.35">
      <c r="B164" s="35">
        <v>4</v>
      </c>
      <c r="C164" s="35">
        <v>83</v>
      </c>
      <c r="D164" s="308"/>
      <c r="E164" s="317">
        <v>5</v>
      </c>
      <c r="F164" s="317">
        <f>VLOOKUP(VLOOKUP(E164, B161:C168, 2, FALSE), Rankings!$A$2:$AN$129, 40, FALSE)</f>
        <v>72</v>
      </c>
      <c r="G164" s="317" t="str">
        <f>VLOOKUP(VLOOKUP(E164, B161:C168, 2, FALSE), Rankings!$A$2:$AN$129, 3, FALSE)</f>
        <v>Accumula Town</v>
      </c>
      <c r="H164" s="317" t="str">
        <f>VLOOKUP(VLOOKUP(E164, B161:C168, 2, FALSE), Rankings!$A$2:$AN$129, 2, FALSE)</f>
        <v>Vertress</v>
      </c>
      <c r="I164" s="317">
        <v>23</v>
      </c>
      <c r="J164" s="308"/>
      <c r="K164" s="319" t="s">
        <v>1914</v>
      </c>
      <c r="L164" s="319">
        <f>IF(I169&gt;I170, F169, IF(I170&gt;I169, F170, ""))</f>
        <v>6</v>
      </c>
      <c r="M164" s="319" t="str">
        <f>VLOOKUP(L164, $F:$H, 2, FALSE)</f>
        <v>Aqua Resort</v>
      </c>
      <c r="N164" s="319" t="str">
        <f>VLOOKUP(L164, $F:$H, 3, FALSE)</f>
        <v>Phoenix</v>
      </c>
      <c r="O164" s="319">
        <v>23</v>
      </c>
      <c r="P164" s="308"/>
      <c r="Q164" s="318" t="s">
        <v>1918</v>
      </c>
      <c r="R164" s="318">
        <f>IF(O163&gt;O164, L164, IF(O164&gt;O163, L163, ""))</f>
        <v>17</v>
      </c>
      <c r="S164" s="318" t="str">
        <f>VLOOKUP(R164, $F:$H, 2, FALSE)</f>
        <v>Oldale Town</v>
      </c>
      <c r="T164" s="318" t="str">
        <f>VLOOKUP(R164, $F:$H, 3, FALSE)</f>
        <v>Delta</v>
      </c>
      <c r="U164" s="318">
        <v>32</v>
      </c>
      <c r="V164" s="308"/>
      <c r="W164" s="35">
        <v>4</v>
      </c>
      <c r="X164" s="35" t="str">
        <f>IF(U166&gt;U167, S166, IF(U167&gt;U166, S167, ""))</f>
        <v>Wyndon South</v>
      </c>
      <c r="Y164" s="309" t="s">
        <v>1000</v>
      </c>
      <c r="Z164" s="308"/>
    </row>
    <row r="165" spans="1:26" x14ac:dyDescent="0.35">
      <c r="B165" s="35">
        <v>5</v>
      </c>
      <c r="C165" s="35">
        <v>57</v>
      </c>
      <c r="D165" s="308"/>
      <c r="E165" s="317"/>
      <c r="F165" s="317"/>
      <c r="G165" s="317"/>
      <c r="H165" s="317"/>
      <c r="I165" s="317"/>
      <c r="J165" s="308"/>
      <c r="K165" s="319"/>
      <c r="L165" s="319"/>
      <c r="M165" s="319"/>
      <c r="N165" s="319"/>
      <c r="O165" s="319"/>
      <c r="P165" s="308"/>
      <c r="Q165" s="318"/>
      <c r="R165" s="318"/>
      <c r="S165" s="318"/>
      <c r="T165" s="318"/>
      <c r="U165" s="318"/>
      <c r="V165" s="308"/>
      <c r="W165" s="35">
        <v>5</v>
      </c>
      <c r="X165" s="35" t="str">
        <f>IF(U163&gt;U164, S164, IF(U164&gt;U163, S163, ""))</f>
        <v>Anistar City</v>
      </c>
      <c r="Y165" s="309" t="s">
        <v>1007</v>
      </c>
      <c r="Z165" s="308"/>
    </row>
    <row r="166" spans="1:26" x14ac:dyDescent="0.35">
      <c r="B166" s="35">
        <v>6</v>
      </c>
      <c r="C166" s="35">
        <v>19</v>
      </c>
      <c r="D166" s="308"/>
      <c r="E166" s="317">
        <v>3</v>
      </c>
      <c r="F166" s="317">
        <f>VLOOKUP(VLOOKUP(E166, B161:C168, 2, FALSE), Rankings!$A$2:$AN$129, 40, FALSE)</f>
        <v>31</v>
      </c>
      <c r="G166" s="317" t="str">
        <f>VLOOKUP(VLOOKUP(E166, B161:C168, 2, FALSE), Rankings!$A$2:$AN$129, 3, FALSE)</f>
        <v>Wyndon South</v>
      </c>
      <c r="H166" s="317" t="str">
        <f>VLOOKUP(VLOOKUP(E166, B161:C168, 2, FALSE), Rankings!$A$2:$AN$129, 2, FALSE)</f>
        <v>Dynamax</v>
      </c>
      <c r="I166" s="317">
        <v>7</v>
      </c>
      <c r="J166" s="308"/>
      <c r="K166" s="319" t="s">
        <v>1919</v>
      </c>
      <c r="L166" s="319">
        <f>IF(I161&gt;I160, F160, IF(I160&gt;I161, F161, ""))</f>
        <v>84</v>
      </c>
      <c r="M166" s="319" t="str">
        <f>VLOOKUP(L166, $F:$H, 2, FALSE)</f>
        <v>Fight Area</v>
      </c>
      <c r="N166" s="319" t="str">
        <f>VLOOKUP(L166, $F:$H, 3, FALSE)</f>
        <v>Lily Valley</v>
      </c>
      <c r="O166" s="319">
        <v>12</v>
      </c>
      <c r="P166" s="308"/>
      <c r="Q166" s="318" t="s">
        <v>1923</v>
      </c>
      <c r="R166" s="318">
        <f>IF(O166&gt;O167, L166, IF(O167&gt;O166, L167, ""))</f>
        <v>70</v>
      </c>
      <c r="S166" s="318" t="str">
        <f>VLOOKUP(R166, $F:$H, 2, FALSE)</f>
        <v>Seafolk Village</v>
      </c>
      <c r="T166" s="318" t="str">
        <f>VLOOKUP(R166, $F:$H, 3, FALSE)</f>
        <v>Lanakila</v>
      </c>
      <c r="U166" s="318">
        <v>19</v>
      </c>
      <c r="V166" s="308"/>
      <c r="W166" s="35">
        <v>6</v>
      </c>
      <c r="X166" s="35" t="str">
        <f>IF(U166&gt;U167, S167, IF(U167&gt;U166, S166, ""))</f>
        <v>Seafolk Village</v>
      </c>
      <c r="Y166" s="309" t="s">
        <v>1007</v>
      </c>
      <c r="Z166" s="308"/>
    </row>
    <row r="167" spans="1:26" x14ac:dyDescent="0.35">
      <c r="B167" s="35">
        <v>7</v>
      </c>
      <c r="C167" s="35">
        <v>15</v>
      </c>
      <c r="D167" s="308"/>
      <c r="E167" s="317">
        <v>6</v>
      </c>
      <c r="F167" s="317">
        <f>VLOOKUP(VLOOKUP(E167, B161:C168, 2, FALSE), Rankings!$A$2:$AN$129, 40, FALSE)</f>
        <v>17</v>
      </c>
      <c r="G167" s="317" t="str">
        <f>VLOOKUP(VLOOKUP(E167, B161:C168, 2, FALSE), Rankings!$A$2:$AN$129, 3, FALSE)</f>
        <v>Oldale Town</v>
      </c>
      <c r="H167" s="317" t="str">
        <f>VLOOKUP(VLOOKUP(E167, B161:C168, 2, FALSE), Rankings!$A$2:$AN$129, 2, FALSE)</f>
        <v>Delta</v>
      </c>
      <c r="I167" s="317">
        <v>10</v>
      </c>
      <c r="J167" s="308"/>
      <c r="K167" s="319" t="s">
        <v>1920</v>
      </c>
      <c r="L167" s="319">
        <f>IF(I163&gt;I164, F164, IF(I164&gt;I163, F163, ""))</f>
        <v>70</v>
      </c>
      <c r="M167" s="319" t="str">
        <f>VLOOKUP(L167, $F:$H, 2, FALSE)</f>
        <v>Seafolk Village</v>
      </c>
      <c r="N167" s="319" t="str">
        <f>VLOOKUP(L167, $F:$H, 3, FALSE)</f>
        <v>Lanakila</v>
      </c>
      <c r="O167" s="319">
        <v>22</v>
      </c>
      <c r="P167" s="308"/>
      <c r="Q167" s="318" t="s">
        <v>1924</v>
      </c>
      <c r="R167" s="318">
        <f>IF(O169&gt;O170, L169, IF(O170&gt;O169, L170, ""))</f>
        <v>31</v>
      </c>
      <c r="S167" s="318" t="str">
        <f>VLOOKUP(R167, $F:$H, 2, FALSE)</f>
        <v>Wyndon South</v>
      </c>
      <c r="T167" s="318" t="str">
        <f>VLOOKUP(R167, $F:$H, 3, FALSE)</f>
        <v>Dynamax</v>
      </c>
      <c r="U167" s="318">
        <v>28</v>
      </c>
      <c r="V167" s="308"/>
      <c r="W167" s="35">
        <v>7</v>
      </c>
      <c r="X167" s="35" t="str">
        <f>IF(U169&gt;U170, S169, IF(U170&gt;U169, S170, ""))</f>
        <v>Fight Area</v>
      </c>
      <c r="Y167" s="309" t="s">
        <v>1007</v>
      </c>
      <c r="Z167" s="308"/>
    </row>
    <row r="168" spans="1:26" x14ac:dyDescent="0.35">
      <c r="B168" s="35">
        <v>8</v>
      </c>
      <c r="C168" s="35">
        <v>41</v>
      </c>
      <c r="D168" s="308"/>
      <c r="E168" s="317"/>
      <c r="F168" s="317"/>
      <c r="G168" s="317"/>
      <c r="H168" s="317"/>
      <c r="I168" s="317"/>
      <c r="J168" s="308"/>
      <c r="K168" s="319"/>
      <c r="L168" s="319"/>
      <c r="M168" s="319"/>
      <c r="N168" s="319"/>
      <c r="O168" s="319"/>
      <c r="P168" s="308"/>
      <c r="Q168" s="318"/>
      <c r="R168" s="318"/>
      <c r="S168" s="318"/>
      <c r="T168" s="318"/>
      <c r="U168" s="318"/>
      <c r="V168" s="308"/>
      <c r="W168" s="35">
        <v>8</v>
      </c>
      <c r="X168" s="35" t="str">
        <f>IF(U169&gt;U170, S170, IF(U170&gt;U169, S169, ""))</f>
        <v>Pewter City</v>
      </c>
      <c r="Y168" s="309" t="s">
        <v>1017</v>
      </c>
      <c r="Z168" s="308"/>
    </row>
    <row r="169" spans="1:26" x14ac:dyDescent="0.35">
      <c r="D169" s="308"/>
      <c r="E169" s="317">
        <v>2</v>
      </c>
      <c r="F169" s="317">
        <f>VLOOKUP(VLOOKUP(E169, B161:C168, 2, FALSE), Rankings!$A$2:$AN$129, 40, FALSE)</f>
        <v>6</v>
      </c>
      <c r="G169" s="317" t="str">
        <f>VLOOKUP(VLOOKUP(E169, B161:C168, 2, FALSE), Rankings!$A$2:$AN$129, 3, FALSE)</f>
        <v>Aqua Resort</v>
      </c>
      <c r="H169" s="317" t="str">
        <f>VLOOKUP(VLOOKUP(E169, B161:C168, 2, FALSE), Rankings!$A$2:$AN$129, 2, FALSE)</f>
        <v>Phoenix</v>
      </c>
      <c r="I169" s="317">
        <v>22</v>
      </c>
      <c r="J169" s="308"/>
      <c r="K169" s="319" t="s">
        <v>1921</v>
      </c>
      <c r="L169" s="319">
        <f>IF(I166&gt;I167, F167, IF(I167&gt;I166, F166, ""))</f>
        <v>31</v>
      </c>
      <c r="M169" s="319" t="str">
        <f>VLOOKUP(L169, $F:$H, 2, FALSE)</f>
        <v>Wyndon South</v>
      </c>
      <c r="N169" s="319" t="str">
        <f>VLOOKUP(L169, $F:$H, 3, FALSE)</f>
        <v>Dynamax</v>
      </c>
      <c r="O169" s="319">
        <v>23</v>
      </c>
      <c r="P169" s="308"/>
      <c r="Q169" s="318" t="s">
        <v>1925</v>
      </c>
      <c r="R169" s="318">
        <f>IF(O166&gt;O167, L167, IF(O167&gt;O166, L166, ""))</f>
        <v>84</v>
      </c>
      <c r="S169" s="318" t="str">
        <f>VLOOKUP(R169, $F:$H, 2, FALSE)</f>
        <v>Fight Area</v>
      </c>
      <c r="T169" s="318" t="str">
        <f>VLOOKUP(R169, $F:$H, 3, FALSE)</f>
        <v>Lily Valley</v>
      </c>
      <c r="U169" s="318">
        <v>23</v>
      </c>
      <c r="V169" s="308"/>
      <c r="Z169" s="308"/>
    </row>
    <row r="170" spans="1:26" x14ac:dyDescent="0.35">
      <c r="D170" s="308"/>
      <c r="E170" s="317">
        <v>7</v>
      </c>
      <c r="F170" s="317">
        <f>VLOOKUP(VLOOKUP(E170, B161:C168, 2, FALSE), Rankings!$A$2:$AN$129, 40, FALSE)</f>
        <v>109</v>
      </c>
      <c r="G170" s="317" t="str">
        <f>VLOOKUP(VLOOKUP(E170, B161:C168, 2, FALSE), Rankings!$A$2:$AN$129, 3, FALSE)</f>
        <v>Pewter City</v>
      </c>
      <c r="H170" s="317" t="str">
        <f>VLOOKUP(VLOOKUP(E170, B161:C168, 2, FALSE), Rankings!$A$2:$AN$129, 2, FALSE)</f>
        <v>Indigo</v>
      </c>
      <c r="I170" s="317">
        <v>16</v>
      </c>
      <c r="J170" s="308"/>
      <c r="K170" s="319" t="s">
        <v>1922</v>
      </c>
      <c r="L170" s="319">
        <f>IF(I169&gt;I170, F170, IF(I170&gt;I169, F169, ""))</f>
        <v>109</v>
      </c>
      <c r="M170" s="319" t="str">
        <f>VLOOKUP(L170, $F:$H, 2, FALSE)</f>
        <v>Pewter City</v>
      </c>
      <c r="N170" s="319" t="str">
        <f>VLOOKUP(L170, $F:$H, 3, FALSE)</f>
        <v>Indigo</v>
      </c>
      <c r="O170" s="319">
        <v>14</v>
      </c>
      <c r="P170" s="308"/>
      <c r="Q170" s="318" t="s">
        <v>1926</v>
      </c>
      <c r="R170" s="318">
        <f>IF(O169&gt;O170, L170, IF(O170&gt;O169, L169, ""))</f>
        <v>109</v>
      </c>
      <c r="S170" s="318" t="str">
        <f>VLOOKUP(R170, $F:$H, 2, FALSE)</f>
        <v>Pewter City</v>
      </c>
      <c r="T170" s="318" t="str">
        <f>VLOOKUP(R170, $F:$H, 3, FALSE)</f>
        <v>Indigo</v>
      </c>
      <c r="U170" s="318">
        <v>19</v>
      </c>
      <c r="V170" s="308"/>
      <c r="Z170" s="308"/>
    </row>
    <row r="171" spans="1:26" x14ac:dyDescent="0.35">
      <c r="D171" s="308"/>
      <c r="E171" s="308"/>
      <c r="F171" s="308"/>
      <c r="G171" s="308"/>
      <c r="H171" s="308"/>
      <c r="I171" s="308"/>
      <c r="J171" s="308"/>
      <c r="K171" s="308"/>
      <c r="L171" s="308"/>
      <c r="M171" s="308"/>
      <c r="N171" s="308"/>
      <c r="O171" s="308"/>
      <c r="P171" s="308"/>
      <c r="Q171" s="308"/>
      <c r="R171" s="308"/>
      <c r="S171" s="308"/>
      <c r="T171" s="308"/>
      <c r="U171" s="308"/>
      <c r="V171" s="308"/>
      <c r="W171" s="308"/>
      <c r="X171" s="308"/>
      <c r="Y171" s="308"/>
      <c r="Z171" s="308"/>
    </row>
    <row r="172" spans="1:26" x14ac:dyDescent="0.35">
      <c r="D172" s="308"/>
      <c r="E172" s="308"/>
      <c r="F172" s="308"/>
      <c r="G172" s="308"/>
      <c r="H172" s="308"/>
      <c r="I172" s="308"/>
      <c r="J172" s="308"/>
      <c r="K172" s="308"/>
      <c r="L172" s="308"/>
      <c r="M172" s="308"/>
      <c r="N172" s="308"/>
      <c r="O172" s="308"/>
      <c r="P172" s="308"/>
      <c r="Q172" s="308"/>
      <c r="R172" s="308"/>
      <c r="S172" s="308"/>
      <c r="T172" s="308"/>
      <c r="U172" s="308"/>
      <c r="V172" s="308"/>
      <c r="W172" s="308"/>
      <c r="X172" s="308"/>
      <c r="Y172" s="308"/>
      <c r="Z172" s="308"/>
    </row>
    <row r="173" spans="1:26" x14ac:dyDescent="0.35">
      <c r="A173" s="35">
        <v>14</v>
      </c>
      <c r="D173" s="308"/>
      <c r="E173" s="317">
        <v>1</v>
      </c>
      <c r="F173" s="317">
        <f>VLOOKUP(VLOOKUP(E173, B174:C181, 2, FALSE), Rankings!$A$2:$AN$129, 40, FALSE)</f>
        <v>32</v>
      </c>
      <c r="G173" s="317" t="str">
        <f>VLOOKUP(VLOOKUP(E173, B174:C181, 2, FALSE), Rankings!$A$2:$AN$129, 3, FALSE)</f>
        <v>Boyleland</v>
      </c>
      <c r="H173" s="317" t="str">
        <f>VLOOKUP(VLOOKUP(E173, B174:C181, 2, FALSE), Rankings!$A$2:$AN$129, 2, FALSE)</f>
        <v>Phoenix</v>
      </c>
      <c r="I173" s="317">
        <v>24</v>
      </c>
      <c r="J173" s="308"/>
      <c r="K173" s="319" t="s">
        <v>1911</v>
      </c>
      <c r="L173" s="319">
        <f>IF(I173&gt;I174, F173, IF(I174&gt;I173, F174, ""))</f>
        <v>32</v>
      </c>
      <c r="M173" s="319" t="str">
        <f>VLOOKUP(L173, $F:$H, 2, FALSE)</f>
        <v>Boyleland</v>
      </c>
      <c r="N173" s="319" t="str">
        <f>VLOOKUP(L173, $F:$H, 3, FALSE)</f>
        <v>Phoenix</v>
      </c>
      <c r="O173" s="319">
        <v>13</v>
      </c>
      <c r="P173" s="308"/>
      <c r="Q173" s="318" t="s">
        <v>1915</v>
      </c>
      <c r="R173" s="318">
        <f>IF(O173&gt;O174, L173, IF(O174&gt;O173, L174, ""))</f>
        <v>25</v>
      </c>
      <c r="S173" s="318" t="str">
        <f>VLOOKUP(R173, $F:$H, 2, FALSE)</f>
        <v>Rustboro City</v>
      </c>
      <c r="T173" s="318" t="str">
        <f>VLOOKUP(R173, $F:$H, 3, FALSE)</f>
        <v>Delta</v>
      </c>
      <c r="U173" s="318">
        <v>15</v>
      </c>
      <c r="V173" s="308"/>
      <c r="Z173" s="308"/>
    </row>
    <row r="174" spans="1:26" x14ac:dyDescent="0.35">
      <c r="B174" s="35">
        <v>1</v>
      </c>
      <c r="C174" s="35">
        <v>121</v>
      </c>
      <c r="D174" s="308"/>
      <c r="E174" s="317">
        <v>8</v>
      </c>
      <c r="F174" s="317">
        <f>VLOOKUP(VLOOKUP(E174, B174:C181, 2, FALSE), Rankings!$A$2:$AN$129, 40, FALSE)</f>
        <v>54</v>
      </c>
      <c r="G174" s="317" t="str">
        <f>VLOOKUP(VLOOKUP(E174, B174:C181, 2, FALSE), Rankings!$A$2:$AN$129, 3, FALSE)</f>
        <v>Dendemille Town</v>
      </c>
      <c r="H174" s="317" t="str">
        <f>VLOOKUP(VLOOKUP(E174, B174:C181, 2, FALSE), Rankings!$A$2:$AN$129, 2, FALSE)</f>
        <v>Kalosite</v>
      </c>
      <c r="I174" s="317">
        <v>3</v>
      </c>
      <c r="J174" s="308"/>
      <c r="K174" s="319" t="s">
        <v>1912</v>
      </c>
      <c r="L174" s="319">
        <f>IF(I176&gt;I177, F176, IF(I177&gt;I176, F177, ""))</f>
        <v>25</v>
      </c>
      <c r="M174" s="319" t="str">
        <f>VLOOKUP(L174, $F:$H, 2, FALSE)</f>
        <v>Rustboro City</v>
      </c>
      <c r="N174" s="319" t="str">
        <f>VLOOKUP(L174, $F:$H, 3, FALSE)</f>
        <v>Delta</v>
      </c>
      <c r="O174" s="319">
        <v>21</v>
      </c>
      <c r="P174" s="308"/>
      <c r="Q174" s="318" t="s">
        <v>1916</v>
      </c>
      <c r="R174" s="318">
        <f>IF(O176&gt;O177, L176, IF(O177&gt;O176, L177, ""))</f>
        <v>94</v>
      </c>
      <c r="S174" s="318" t="str">
        <f>VLOOKUP(R174, $F:$H, 2, FALSE)</f>
        <v>Paniola Town</v>
      </c>
      <c r="T174" s="318" t="str">
        <f>VLOOKUP(R174, $F:$H, 3, FALSE)</f>
        <v>Lanakila</v>
      </c>
      <c r="U174" s="318">
        <v>11</v>
      </c>
      <c r="V174" s="308"/>
      <c r="W174" s="35">
        <v>1</v>
      </c>
      <c r="X174" s="35" t="str">
        <f>IF(U173&gt;U174, S173, IF(U174&gt;U173, S174, ""))</f>
        <v>Rustboro City</v>
      </c>
      <c r="Y174" s="309" t="s">
        <v>993</v>
      </c>
      <c r="Z174" s="308"/>
    </row>
    <row r="175" spans="1:26" x14ac:dyDescent="0.35">
      <c r="B175" s="35">
        <v>2</v>
      </c>
      <c r="C175" s="35">
        <v>99</v>
      </c>
      <c r="D175" s="308"/>
      <c r="E175" s="317"/>
      <c r="F175" s="317"/>
      <c r="G175" s="317"/>
      <c r="H175" s="317"/>
      <c r="I175" s="317"/>
      <c r="J175" s="308"/>
      <c r="K175" s="319"/>
      <c r="L175" s="319"/>
      <c r="M175" s="319"/>
      <c r="N175" s="319"/>
      <c r="O175" s="319"/>
      <c r="P175" s="308"/>
      <c r="Q175" s="318"/>
      <c r="R175" s="318"/>
      <c r="S175" s="318"/>
      <c r="T175" s="318"/>
      <c r="U175" s="318"/>
      <c r="V175" s="308"/>
      <c r="W175" s="35">
        <v>2</v>
      </c>
      <c r="X175" s="35" t="str">
        <f>IF(U173&gt;U174, S174, IF(U174&gt;U173, S173, ""))</f>
        <v>Paniola Town</v>
      </c>
      <c r="Y175" s="309" t="s">
        <v>1000</v>
      </c>
      <c r="Z175" s="308"/>
    </row>
    <row r="176" spans="1:26" x14ac:dyDescent="0.35">
      <c r="B176" s="35">
        <v>3</v>
      </c>
      <c r="C176" s="35">
        <v>96</v>
      </c>
      <c r="D176" s="308"/>
      <c r="E176" s="317">
        <v>4</v>
      </c>
      <c r="F176" s="317">
        <f>VLOOKUP(VLOOKUP(E176, B174:C181, 2, FALSE), Rankings!$A$2:$AN$129, 40, FALSE)</f>
        <v>62</v>
      </c>
      <c r="G176" s="317" t="str">
        <f>VLOOKUP(VLOOKUP(E176, B174:C181, 2, FALSE), Rankings!$A$2:$AN$129, 3, FALSE)</f>
        <v>Striaton City</v>
      </c>
      <c r="H176" s="317" t="str">
        <f>VLOOKUP(VLOOKUP(E176, B174:C181, 2, FALSE), Rankings!$A$2:$AN$129, 2, FALSE)</f>
        <v>Vertress</v>
      </c>
      <c r="I176" s="317">
        <v>18</v>
      </c>
      <c r="J176" s="308"/>
      <c r="K176" s="319" t="s">
        <v>1913</v>
      </c>
      <c r="L176" s="319">
        <f>IF(I179&gt;I180, F179, IF(I180&gt;I179, F180, ""))</f>
        <v>94</v>
      </c>
      <c r="M176" s="319" t="str">
        <f>VLOOKUP(L176, $F:$H, 2, FALSE)</f>
        <v>Paniola Town</v>
      </c>
      <c r="N176" s="319" t="str">
        <f>VLOOKUP(L176, $F:$H, 3, FALSE)</f>
        <v>Lanakila</v>
      </c>
      <c r="O176" s="319">
        <v>17</v>
      </c>
      <c r="P176" s="308"/>
      <c r="Q176" s="318" t="s">
        <v>1917</v>
      </c>
      <c r="R176" s="318">
        <f>IF(O174&gt;O173, L173, IF(O173&gt;O174, L174, ""))</f>
        <v>32</v>
      </c>
      <c r="S176" s="318" t="str">
        <f>VLOOKUP(R176, $F:$H, 2, FALSE)</f>
        <v>Boyleland</v>
      </c>
      <c r="T176" s="318" t="str">
        <f>VLOOKUP(R176, $F:$H, 3, FALSE)</f>
        <v>Phoenix</v>
      </c>
      <c r="U176" s="318">
        <v>12</v>
      </c>
      <c r="V176" s="308"/>
      <c r="W176" s="35">
        <v>3</v>
      </c>
      <c r="X176" s="35" t="str">
        <f>IF(U176&gt;U177, S176, IF(U177&gt;U176, S177, ""))</f>
        <v>Sunyshore City</v>
      </c>
      <c r="Y176" s="309" t="s">
        <v>1000</v>
      </c>
      <c r="Z176" s="308"/>
    </row>
    <row r="177" spans="1:26" x14ac:dyDescent="0.35">
      <c r="B177" s="35">
        <v>4</v>
      </c>
      <c r="C177" s="35">
        <v>60</v>
      </c>
      <c r="D177" s="308"/>
      <c r="E177" s="317">
        <v>5</v>
      </c>
      <c r="F177" s="317">
        <f>VLOOKUP(VLOOKUP(E177, B174:C181, 2, FALSE), Rankings!$A$2:$AN$129, 40, FALSE)</f>
        <v>25</v>
      </c>
      <c r="G177" s="317" t="str">
        <f>VLOOKUP(VLOOKUP(E177, B174:C181, 2, FALSE), Rankings!$A$2:$AN$129, 3, FALSE)</f>
        <v>Rustboro City</v>
      </c>
      <c r="H177" s="317" t="str">
        <f>VLOOKUP(VLOOKUP(E177, B174:C181, 2, FALSE), Rankings!$A$2:$AN$129, 2, FALSE)</f>
        <v>Delta</v>
      </c>
      <c r="I177" s="317">
        <v>27</v>
      </c>
      <c r="J177" s="308"/>
      <c r="K177" s="319" t="s">
        <v>1914</v>
      </c>
      <c r="L177" s="319">
        <f>IF(I182&gt;I183, F182, IF(I183&gt;I182, F183, ""))</f>
        <v>68</v>
      </c>
      <c r="M177" s="319" t="str">
        <f>VLOOKUP(L177, $F:$H, 2, FALSE)</f>
        <v>Sunyshore City</v>
      </c>
      <c r="N177" s="319" t="str">
        <f>VLOOKUP(L177, $F:$H, 3, FALSE)</f>
        <v>Lily Valley</v>
      </c>
      <c r="O177" s="319">
        <v>16</v>
      </c>
      <c r="P177" s="308"/>
      <c r="Q177" s="318" t="s">
        <v>1918</v>
      </c>
      <c r="R177" s="318">
        <f>IF(O176&gt;O177, L177, IF(O177&gt;O176, L176, ""))</f>
        <v>68</v>
      </c>
      <c r="S177" s="318" t="str">
        <f>VLOOKUP(R177, $F:$H, 2, FALSE)</f>
        <v>Sunyshore City</v>
      </c>
      <c r="T177" s="318" t="str">
        <f>VLOOKUP(R177, $F:$H, 3, FALSE)</f>
        <v>Lily Valley</v>
      </c>
      <c r="U177" s="318">
        <v>23</v>
      </c>
      <c r="V177" s="308"/>
      <c r="W177" s="35">
        <v>4</v>
      </c>
      <c r="X177" s="35" t="str">
        <f>IF(U179&gt;U180, S179, IF(U180&gt;U179, S180, ""))</f>
        <v>Dendemille Town</v>
      </c>
      <c r="Y177" s="309" t="s">
        <v>1000</v>
      </c>
      <c r="Z177" s="308"/>
    </row>
    <row r="178" spans="1:26" x14ac:dyDescent="0.35">
      <c r="B178" s="35">
        <v>5</v>
      </c>
      <c r="C178" s="35">
        <v>23</v>
      </c>
      <c r="D178" s="308"/>
      <c r="E178" s="317"/>
      <c r="F178" s="317"/>
      <c r="G178" s="317"/>
      <c r="H178" s="317"/>
      <c r="I178" s="317"/>
      <c r="J178" s="308"/>
      <c r="K178" s="319"/>
      <c r="L178" s="319"/>
      <c r="M178" s="319"/>
      <c r="N178" s="319"/>
      <c r="O178" s="319"/>
      <c r="P178" s="308"/>
      <c r="Q178" s="318"/>
      <c r="R178" s="318"/>
      <c r="S178" s="318"/>
      <c r="T178" s="318"/>
      <c r="U178" s="318"/>
      <c r="V178" s="308"/>
      <c r="W178" s="35">
        <v>5</v>
      </c>
      <c r="X178" s="35" t="str">
        <f>IF(U176&gt;U177, S177, IF(U177&gt;U176, S176, ""))</f>
        <v>Boyleland</v>
      </c>
      <c r="Y178" s="309" t="s">
        <v>1007</v>
      </c>
      <c r="Z178" s="308"/>
    </row>
    <row r="179" spans="1:26" x14ac:dyDescent="0.35">
      <c r="B179" s="35">
        <v>6</v>
      </c>
      <c r="C179" s="35">
        <v>2</v>
      </c>
      <c r="D179" s="308"/>
      <c r="E179" s="317">
        <v>3</v>
      </c>
      <c r="F179" s="317">
        <f>VLOOKUP(VLOOKUP(E179, B174:C181, 2, FALSE), Rankings!$A$2:$AN$129, 40, FALSE)</f>
        <v>94</v>
      </c>
      <c r="G179" s="317" t="str">
        <f>VLOOKUP(VLOOKUP(E179, B174:C181, 2, FALSE), Rankings!$A$2:$AN$129, 3, FALSE)</f>
        <v>Paniola Town</v>
      </c>
      <c r="H179" s="317" t="str">
        <f>VLOOKUP(VLOOKUP(E179, B174:C181, 2, FALSE), Rankings!$A$2:$AN$129, 2, FALSE)</f>
        <v>Lanakila</v>
      </c>
      <c r="I179" s="317">
        <v>20</v>
      </c>
      <c r="J179" s="308"/>
      <c r="K179" s="319" t="s">
        <v>1919</v>
      </c>
      <c r="L179" s="319">
        <f>IF(I174&gt;I173, F173, IF(I173&gt;I174, F174, ""))</f>
        <v>54</v>
      </c>
      <c r="M179" s="319" t="str">
        <f>VLOOKUP(L179, $F:$H, 2, FALSE)</f>
        <v>Dendemille Town</v>
      </c>
      <c r="N179" s="319" t="str">
        <f>VLOOKUP(L179, $F:$H, 3, FALSE)</f>
        <v>Kalosite</v>
      </c>
      <c r="O179" s="319">
        <v>19</v>
      </c>
      <c r="P179" s="308"/>
      <c r="Q179" s="318" t="s">
        <v>1923</v>
      </c>
      <c r="R179" s="318">
        <f>IF(O179&gt;O180, L179, IF(O180&gt;O179, L180, ""))</f>
        <v>54</v>
      </c>
      <c r="S179" s="318" t="str">
        <f>VLOOKUP(R179, $F:$H, 2, FALSE)</f>
        <v>Dendemille Town</v>
      </c>
      <c r="T179" s="318" t="str">
        <f>VLOOKUP(R179, $F:$H, 3, FALSE)</f>
        <v>Kalosite</v>
      </c>
      <c r="U179" s="318">
        <v>15</v>
      </c>
      <c r="V179" s="308"/>
      <c r="W179" s="35">
        <v>6</v>
      </c>
      <c r="X179" s="35" t="str">
        <f>IF(U179&gt;U180, S180, IF(U180&gt;U179, S179, ""))</f>
        <v>Ecruteak City</v>
      </c>
      <c r="Y179" s="309" t="s">
        <v>1007</v>
      </c>
      <c r="Z179" s="308"/>
    </row>
    <row r="180" spans="1:26" x14ac:dyDescent="0.35">
      <c r="B180" s="35">
        <v>7</v>
      </c>
      <c r="C180" s="35">
        <v>43</v>
      </c>
      <c r="D180" s="308"/>
      <c r="E180" s="317">
        <v>6</v>
      </c>
      <c r="F180" s="317">
        <f>VLOOKUP(VLOOKUP(E180, B174:C181, 2, FALSE), Rankings!$A$2:$AN$129, 40, FALSE)</f>
        <v>92</v>
      </c>
      <c r="G180" s="317" t="str">
        <f>VLOOKUP(VLOOKUP(E180, B174:C181, 2, FALSE), Rankings!$A$2:$AN$129, 3, FALSE)</f>
        <v>Ecruteak City</v>
      </c>
      <c r="H180" s="317" t="str">
        <f>VLOOKUP(VLOOKUP(E180, B174:C181, 2, FALSE), Rankings!$A$2:$AN$129, 2, FALSE)</f>
        <v>Indigo</v>
      </c>
      <c r="I180" s="317">
        <v>13</v>
      </c>
      <c r="J180" s="308"/>
      <c r="K180" s="319" t="s">
        <v>1920</v>
      </c>
      <c r="L180" s="319">
        <f>IF(I176&gt;I177, F177, IF(I177&gt;I176, F176, ""))</f>
        <v>62</v>
      </c>
      <c r="M180" s="319" t="str">
        <f>VLOOKUP(L180, $F:$H, 2, FALSE)</f>
        <v>Striaton City</v>
      </c>
      <c r="N180" s="319" t="str">
        <f>VLOOKUP(L180, $F:$H, 3, FALSE)</f>
        <v>Vertress</v>
      </c>
      <c r="O180" s="319">
        <v>17</v>
      </c>
      <c r="P180" s="308"/>
      <c r="Q180" s="318" t="s">
        <v>1924</v>
      </c>
      <c r="R180" s="318">
        <f>IF(O182&gt;O183, L182, IF(O183&gt;O182, L183, ""))</f>
        <v>92</v>
      </c>
      <c r="S180" s="318" t="str">
        <f>VLOOKUP(R180, $F:$H, 2, FALSE)</f>
        <v>Ecruteak City</v>
      </c>
      <c r="T180" s="318" t="str">
        <f>VLOOKUP(R180, $F:$H, 3, FALSE)</f>
        <v>Indigo</v>
      </c>
      <c r="U180" s="318">
        <v>12</v>
      </c>
      <c r="V180" s="308"/>
      <c r="W180" s="35">
        <v>7</v>
      </c>
      <c r="X180" s="35" t="str">
        <f>IF(U182&gt;U183, S182, IF(U183&gt;U182, S183, ""))</f>
        <v>Striaton City</v>
      </c>
      <c r="Y180" s="309" t="s">
        <v>1007</v>
      </c>
      <c r="Z180" s="308"/>
    </row>
    <row r="181" spans="1:26" x14ac:dyDescent="0.35">
      <c r="B181" s="35">
        <v>8</v>
      </c>
      <c r="C181" s="35">
        <v>75</v>
      </c>
      <c r="D181" s="308"/>
      <c r="E181" s="317"/>
      <c r="F181" s="317"/>
      <c r="G181" s="317"/>
      <c r="H181" s="317"/>
      <c r="I181" s="317"/>
      <c r="J181" s="308"/>
      <c r="K181" s="319"/>
      <c r="L181" s="319"/>
      <c r="M181" s="319"/>
      <c r="N181" s="319"/>
      <c r="O181" s="319"/>
      <c r="P181" s="308"/>
      <c r="Q181" s="318"/>
      <c r="R181" s="318"/>
      <c r="S181" s="318"/>
      <c r="T181" s="318"/>
      <c r="U181" s="318"/>
      <c r="V181" s="308"/>
      <c r="W181" s="35">
        <v>8</v>
      </c>
      <c r="X181" s="35" t="str">
        <f>IF(U182&gt;U183, S183, IF(U183&gt;U182, S182, ""))</f>
        <v>Wyndon North</v>
      </c>
      <c r="Y181" s="309" t="s">
        <v>1017</v>
      </c>
      <c r="Z181" s="308"/>
    </row>
    <row r="182" spans="1:26" x14ac:dyDescent="0.35">
      <c r="D182" s="308"/>
      <c r="E182" s="317">
        <v>2</v>
      </c>
      <c r="F182" s="317">
        <f>VLOOKUP(VLOOKUP(E182, B174:C181, 2, FALSE), Rankings!$A$2:$AN$129, 40, FALSE)</f>
        <v>123</v>
      </c>
      <c r="G182" s="317" t="str">
        <f>VLOOKUP(VLOOKUP(E182, B174:C181, 2, FALSE), Rankings!$A$2:$AN$129, 3, FALSE)</f>
        <v>Wyndon North</v>
      </c>
      <c r="H182" s="317" t="str">
        <f>VLOOKUP(VLOOKUP(E182, B174:C181, 2, FALSE), Rankings!$A$2:$AN$129, 2, FALSE)</f>
        <v>Dynamax</v>
      </c>
      <c r="I182" s="317">
        <v>7</v>
      </c>
      <c r="J182" s="308"/>
      <c r="K182" s="319" t="s">
        <v>1921</v>
      </c>
      <c r="L182" s="319">
        <f>IF(I179&gt;I180, F180, IF(I180&gt;I179, F179, ""))</f>
        <v>92</v>
      </c>
      <c r="M182" s="319" t="str">
        <f>VLOOKUP(L182, $F:$H, 2, FALSE)</f>
        <v>Ecruteak City</v>
      </c>
      <c r="N182" s="319" t="str">
        <f>VLOOKUP(L182, $F:$H, 3, FALSE)</f>
        <v>Indigo</v>
      </c>
      <c r="O182" s="319">
        <v>20</v>
      </c>
      <c r="P182" s="308"/>
      <c r="Q182" s="318" t="s">
        <v>1925</v>
      </c>
      <c r="R182" s="318">
        <f>IF(O179&gt;O180, L180, IF(O180&gt;O179, L179, ""))</f>
        <v>62</v>
      </c>
      <c r="S182" s="318" t="str">
        <f>VLOOKUP(R182, $F:$H, 2, FALSE)</f>
        <v>Striaton City</v>
      </c>
      <c r="T182" s="318" t="str">
        <f>VLOOKUP(R182, $F:$H, 3, FALSE)</f>
        <v>Vertress</v>
      </c>
      <c r="U182" s="318">
        <v>26</v>
      </c>
      <c r="V182" s="308"/>
      <c r="Z182" s="308"/>
    </row>
    <row r="183" spans="1:26" x14ac:dyDescent="0.35">
      <c r="D183" s="308"/>
      <c r="E183" s="317">
        <v>7</v>
      </c>
      <c r="F183" s="317">
        <f>VLOOKUP(VLOOKUP(E183, B174:C181, 2, FALSE), Rankings!$A$2:$AN$129, 40, FALSE)</f>
        <v>68</v>
      </c>
      <c r="G183" s="317" t="str">
        <f>VLOOKUP(VLOOKUP(E183, B174:C181, 2, FALSE), Rankings!$A$2:$AN$129, 3, FALSE)</f>
        <v>Sunyshore City</v>
      </c>
      <c r="H183" s="317" t="str">
        <f>VLOOKUP(VLOOKUP(E183, B174:C181, 2, FALSE), Rankings!$A$2:$AN$129, 2, FALSE)</f>
        <v>Lily Valley</v>
      </c>
      <c r="I183" s="317">
        <v>23</v>
      </c>
      <c r="J183" s="308"/>
      <c r="K183" s="319" t="s">
        <v>1922</v>
      </c>
      <c r="L183" s="319">
        <f>IF(I182&gt;I183, F183, IF(I183&gt;I182, F182, ""))</f>
        <v>123</v>
      </c>
      <c r="M183" s="319" t="str">
        <f>VLOOKUP(L183, $F:$H, 2, FALSE)</f>
        <v>Wyndon North</v>
      </c>
      <c r="N183" s="319" t="str">
        <f>VLOOKUP(L183, $F:$H, 3, FALSE)</f>
        <v>Dynamax</v>
      </c>
      <c r="O183" s="319">
        <v>12</v>
      </c>
      <c r="P183" s="308"/>
      <c r="Q183" s="318" t="s">
        <v>1926</v>
      </c>
      <c r="R183" s="318">
        <f>IF(O182&gt;O183, L183, IF(O183&gt;O182, L182, ""))</f>
        <v>123</v>
      </c>
      <c r="S183" s="318" t="str">
        <f>VLOOKUP(R183, $F:$H, 2, FALSE)</f>
        <v>Wyndon North</v>
      </c>
      <c r="T183" s="318" t="str">
        <f>VLOOKUP(R183, $F:$H, 3, FALSE)</f>
        <v>Dynamax</v>
      </c>
      <c r="U183" s="318">
        <v>5</v>
      </c>
      <c r="V183" s="308"/>
      <c r="Z183" s="308"/>
    </row>
    <row r="184" spans="1:26" x14ac:dyDescent="0.35">
      <c r="D184" s="308"/>
      <c r="E184" s="308"/>
      <c r="F184" s="308"/>
      <c r="G184" s="308"/>
      <c r="H184" s="308"/>
      <c r="I184" s="308"/>
      <c r="J184" s="308"/>
      <c r="K184" s="308"/>
      <c r="L184" s="308"/>
      <c r="M184" s="308"/>
      <c r="N184" s="308"/>
      <c r="O184" s="308"/>
      <c r="P184" s="308"/>
      <c r="Q184" s="308"/>
      <c r="R184" s="308"/>
      <c r="S184" s="308"/>
      <c r="T184" s="308"/>
      <c r="U184" s="308"/>
      <c r="V184" s="308"/>
      <c r="W184" s="308"/>
      <c r="X184" s="308"/>
      <c r="Y184" s="308"/>
      <c r="Z184" s="308"/>
    </row>
    <row r="185" spans="1:26" x14ac:dyDescent="0.35">
      <c r="D185" s="308"/>
      <c r="E185" s="308"/>
      <c r="F185" s="308"/>
      <c r="G185" s="308"/>
      <c r="H185" s="308"/>
      <c r="I185" s="308"/>
      <c r="J185" s="308"/>
      <c r="K185" s="308"/>
      <c r="L185" s="308"/>
      <c r="M185" s="308"/>
      <c r="N185" s="308"/>
      <c r="O185" s="308"/>
      <c r="P185" s="308"/>
      <c r="Q185" s="308"/>
      <c r="R185" s="308"/>
      <c r="S185" s="308"/>
      <c r="T185" s="308"/>
      <c r="U185" s="308"/>
      <c r="V185" s="308"/>
      <c r="W185" s="308"/>
      <c r="X185" s="308"/>
      <c r="Y185" s="308"/>
      <c r="Z185" s="308"/>
    </row>
    <row r="186" spans="1:26" x14ac:dyDescent="0.35">
      <c r="A186" s="35">
        <v>15</v>
      </c>
      <c r="D186" s="308"/>
      <c r="E186" s="317">
        <v>1</v>
      </c>
      <c r="F186" s="317">
        <f>VLOOKUP(VLOOKUP(E186, B187:C194, 2, FALSE), Rankings!$A$2:$AN$129, 40, FALSE)</f>
        <v>9</v>
      </c>
      <c r="G186" s="317" t="str">
        <f>VLOOKUP(VLOOKUP(E186, B187:C194, 2, FALSE), Rankings!$A$2:$AN$129, 3, FALSE)</f>
        <v>South Lakes</v>
      </c>
      <c r="H186" s="317" t="str">
        <f>VLOOKUP(VLOOKUP(E186, B187:C194, 2, FALSE), Rankings!$A$2:$AN$129, 2, FALSE)</f>
        <v>Dynamax</v>
      </c>
      <c r="I186" s="317">
        <v>20</v>
      </c>
      <c r="J186" s="308"/>
      <c r="K186" s="319" t="s">
        <v>1911</v>
      </c>
      <c r="L186" s="319">
        <f>IF(I186&gt;I187, F186, IF(I187&gt;I186, F187, ""))</f>
        <v>9</v>
      </c>
      <c r="M186" s="319" t="str">
        <f>VLOOKUP(L186, $F:$H, 2, FALSE)</f>
        <v>South Lakes</v>
      </c>
      <c r="N186" s="319" t="str">
        <f>VLOOKUP(L186, $F:$H, 3, FALSE)</f>
        <v>Dynamax</v>
      </c>
      <c r="O186" s="319">
        <v>23</v>
      </c>
      <c r="P186" s="308"/>
      <c r="Q186" s="318" t="s">
        <v>1915</v>
      </c>
      <c r="R186" s="318">
        <f>IF(O186&gt;O187, L186, IF(O187&gt;O186, L187, ""))</f>
        <v>9</v>
      </c>
      <c r="S186" s="318" t="str">
        <f>VLOOKUP(R186, $F:$H, 2, FALSE)</f>
        <v>South Lakes</v>
      </c>
      <c r="T186" s="318" t="str">
        <f>VLOOKUP(R186, $F:$H, 3, FALSE)</f>
        <v>Dynamax</v>
      </c>
      <c r="U186" s="318">
        <v>15</v>
      </c>
      <c r="V186" s="308"/>
      <c r="Z186" s="308"/>
    </row>
    <row r="187" spans="1:26" x14ac:dyDescent="0.35">
      <c r="B187" s="35">
        <v>1</v>
      </c>
      <c r="C187" s="35">
        <v>107</v>
      </c>
      <c r="D187" s="308"/>
      <c r="E187" s="317">
        <v>8</v>
      </c>
      <c r="F187" s="317">
        <f>VLOOKUP(VLOOKUP(E187, B187:C194, 2, FALSE), Rankings!$A$2:$AN$129, 40, FALSE)</f>
        <v>122</v>
      </c>
      <c r="G187" s="317" t="str">
        <f>VLOOKUP(VLOOKUP(E187, B187:C194, 2, FALSE), Rankings!$A$2:$AN$129, 3, FALSE)</f>
        <v>Pueltown</v>
      </c>
      <c r="H187" s="317" t="str">
        <f>VLOOKUP(VLOOKUP(E187, B187:C194, 2, FALSE), Rankings!$A$2:$AN$129, 2, FALSE)</f>
        <v>Phoenix</v>
      </c>
      <c r="I187" s="317">
        <v>16</v>
      </c>
      <c r="J187" s="308"/>
      <c r="K187" s="319" t="s">
        <v>1912</v>
      </c>
      <c r="L187" s="319">
        <f>IF(I189&gt;I190, F189, IF(I190&gt;I189, F190, ""))</f>
        <v>53</v>
      </c>
      <c r="M187" s="319" t="str">
        <f>VLOOKUP(L187, $F:$H, 2, FALSE)</f>
        <v>Lilycove City</v>
      </c>
      <c r="N187" s="319" t="str">
        <f>VLOOKUP(L187, $F:$H, 3, FALSE)</f>
        <v>Delta</v>
      </c>
      <c r="O187" s="319">
        <v>17</v>
      </c>
      <c r="P187" s="308"/>
      <c r="Q187" s="318" t="s">
        <v>1916</v>
      </c>
      <c r="R187" s="318">
        <f>IF(O189&gt;O190, L189, IF(O190&gt;O189, L190, ""))</f>
        <v>20</v>
      </c>
      <c r="S187" s="318" t="str">
        <f>VLOOKUP(R187, $F:$H, 2, FALSE)</f>
        <v>Nacrene City</v>
      </c>
      <c r="T187" s="318" t="str">
        <f>VLOOKUP(R187, $F:$H, 3, FALSE)</f>
        <v>Vertress</v>
      </c>
      <c r="U187" s="318">
        <v>18</v>
      </c>
      <c r="V187" s="308"/>
      <c r="W187" s="35">
        <v>1</v>
      </c>
      <c r="X187" s="35" t="str">
        <f>IF(U186&gt;U187, S186, IF(U187&gt;U186, S187, ""))</f>
        <v>Nacrene City</v>
      </c>
      <c r="Y187" s="309" t="s">
        <v>993</v>
      </c>
      <c r="Z187" s="308"/>
    </row>
    <row r="188" spans="1:26" x14ac:dyDescent="0.35">
      <c r="B188" s="35">
        <v>2</v>
      </c>
      <c r="C188" s="35">
        <v>88</v>
      </c>
      <c r="D188" s="308"/>
      <c r="E188" s="317"/>
      <c r="F188" s="317"/>
      <c r="G188" s="317"/>
      <c r="H188" s="317"/>
      <c r="I188" s="317"/>
      <c r="J188" s="308"/>
      <c r="K188" s="319"/>
      <c r="L188" s="319"/>
      <c r="M188" s="319"/>
      <c r="N188" s="319"/>
      <c r="O188" s="319"/>
      <c r="P188" s="308"/>
      <c r="Q188" s="318"/>
      <c r="R188" s="318"/>
      <c r="S188" s="318"/>
      <c r="T188" s="318"/>
      <c r="U188" s="318"/>
      <c r="V188" s="308"/>
      <c r="W188" s="35">
        <v>2</v>
      </c>
      <c r="X188" s="35" t="str">
        <f>IF(U186&gt;U187, S187, IF(U187&gt;U186, S186, ""))</f>
        <v>South Lakes</v>
      </c>
      <c r="Y188" s="309" t="s">
        <v>1000</v>
      </c>
      <c r="Z188" s="308"/>
    </row>
    <row r="189" spans="1:26" x14ac:dyDescent="0.35">
      <c r="B189" s="35">
        <v>3</v>
      </c>
      <c r="C189" s="35">
        <v>59</v>
      </c>
      <c r="D189" s="308"/>
      <c r="E189" s="317">
        <v>4</v>
      </c>
      <c r="F189" s="317">
        <f>VLOOKUP(VLOOKUP(E189, B187:C194, 2, FALSE), Rankings!$A$2:$AN$129, 40, FALSE)</f>
        <v>53</v>
      </c>
      <c r="G189" s="317" t="str">
        <f>VLOOKUP(VLOOKUP(E189, B187:C194, 2, FALSE), Rankings!$A$2:$AN$129, 3, FALSE)</f>
        <v>Lilycove City</v>
      </c>
      <c r="H189" s="317" t="str">
        <f>VLOOKUP(VLOOKUP(E189, B187:C194, 2, FALSE), Rankings!$A$2:$AN$129, 2, FALSE)</f>
        <v>Delta</v>
      </c>
      <c r="I189" s="317">
        <v>20</v>
      </c>
      <c r="J189" s="308"/>
      <c r="K189" s="319" t="s">
        <v>1913</v>
      </c>
      <c r="L189" s="319">
        <f>IF(I192&gt;I193, F192, IF(I193&gt;I192, F193, ""))</f>
        <v>20</v>
      </c>
      <c r="M189" s="319" t="str">
        <f>VLOOKUP(L189, $F:$H, 2, FALSE)</f>
        <v>Nacrene City</v>
      </c>
      <c r="N189" s="319" t="str">
        <f>VLOOKUP(L189, $F:$H, 3, FALSE)</f>
        <v>Vertress</v>
      </c>
      <c r="O189" s="319">
        <v>31</v>
      </c>
      <c r="P189" s="308"/>
      <c r="Q189" s="318" t="s">
        <v>1917</v>
      </c>
      <c r="R189" s="318">
        <f>IF(O187&gt;O186, L186, IF(O186&gt;O187, L187, ""))</f>
        <v>53</v>
      </c>
      <c r="S189" s="318" t="str">
        <f>VLOOKUP(R189, $F:$H, 2, FALSE)</f>
        <v>Lilycove City</v>
      </c>
      <c r="T189" s="318" t="str">
        <f>VLOOKUP(R189, $F:$H, 3, FALSE)</f>
        <v>Delta</v>
      </c>
      <c r="U189" s="318">
        <v>12</v>
      </c>
      <c r="V189" s="308"/>
      <c r="W189" s="35">
        <v>3</v>
      </c>
      <c r="X189" s="35" t="str">
        <f>IF(U189&gt;U190, S189, IF(U190&gt;U189, S190, ""))</f>
        <v>Camphrier Town</v>
      </c>
      <c r="Y189" s="309" t="s">
        <v>1000</v>
      </c>
      <c r="Z189" s="308"/>
    </row>
    <row r="190" spans="1:26" x14ac:dyDescent="0.35">
      <c r="B190" s="35">
        <v>4</v>
      </c>
      <c r="C190" s="35">
        <v>30</v>
      </c>
      <c r="D190" s="308"/>
      <c r="E190" s="317">
        <v>5</v>
      </c>
      <c r="F190" s="317">
        <f>VLOOKUP(VLOOKUP(E190, B187:C194, 2, FALSE), Rankings!$A$2:$AN$129, 40, FALSE)</f>
        <v>96</v>
      </c>
      <c r="G190" s="317" t="str">
        <f>VLOOKUP(VLOOKUP(E190, B187:C194, 2, FALSE), Rankings!$A$2:$AN$129, 3, FALSE)</f>
        <v>Cerulean City</v>
      </c>
      <c r="H190" s="317" t="str">
        <f>VLOOKUP(VLOOKUP(E190, B187:C194, 2, FALSE), Rankings!$A$2:$AN$129, 2, FALSE)</f>
        <v>Indigo</v>
      </c>
      <c r="I190" s="317">
        <v>13</v>
      </c>
      <c r="J190" s="308"/>
      <c r="K190" s="319" t="s">
        <v>1914</v>
      </c>
      <c r="L190" s="319">
        <f>IF(I195&gt;I196, F195, IF(I196&gt;I195, F196, ""))</f>
        <v>113</v>
      </c>
      <c r="M190" s="319" t="str">
        <f>VLOOKUP(L190, $F:$H, 2, FALSE)</f>
        <v>Camphrier Town</v>
      </c>
      <c r="N190" s="319" t="str">
        <f>VLOOKUP(L190, $F:$H, 3, FALSE)</f>
        <v>Kalosite</v>
      </c>
      <c r="O190" s="319">
        <v>15</v>
      </c>
      <c r="P190" s="308"/>
      <c r="Q190" s="318" t="s">
        <v>1918</v>
      </c>
      <c r="R190" s="318">
        <f>IF(O189&gt;O190, L190, IF(O190&gt;O189, L189, ""))</f>
        <v>113</v>
      </c>
      <c r="S190" s="318" t="str">
        <f>VLOOKUP(R190, $F:$H, 2, FALSE)</f>
        <v>Camphrier Town</v>
      </c>
      <c r="T190" s="318" t="str">
        <f>VLOOKUP(R190, $F:$H, 3, FALSE)</f>
        <v>Kalosite</v>
      </c>
      <c r="U190" s="318">
        <v>28</v>
      </c>
      <c r="V190" s="308"/>
      <c r="W190" s="35">
        <v>4</v>
      </c>
      <c r="X190" s="35" t="str">
        <f>IF(U192&gt;U193, S192, IF(U193&gt;U192, S193, ""))</f>
        <v>Ultra Megalopolis</v>
      </c>
      <c r="Y190" s="309" t="s">
        <v>1000</v>
      </c>
      <c r="Z190" s="308"/>
    </row>
    <row r="191" spans="1:26" x14ac:dyDescent="0.35">
      <c r="B191" s="35">
        <v>5</v>
      </c>
      <c r="C191" s="35">
        <v>10</v>
      </c>
      <c r="D191" s="308"/>
      <c r="E191" s="317"/>
      <c r="F191" s="317"/>
      <c r="G191" s="317"/>
      <c r="H191" s="317"/>
      <c r="I191" s="317"/>
      <c r="J191" s="308"/>
      <c r="K191" s="319"/>
      <c r="L191" s="319"/>
      <c r="M191" s="319"/>
      <c r="N191" s="319"/>
      <c r="O191" s="319"/>
      <c r="P191" s="308"/>
      <c r="Q191" s="318"/>
      <c r="R191" s="318"/>
      <c r="S191" s="318"/>
      <c r="T191" s="318"/>
      <c r="U191" s="318"/>
      <c r="V191" s="308"/>
      <c r="W191" s="35">
        <v>5</v>
      </c>
      <c r="X191" s="35" t="str">
        <f>IF(U189&gt;U190, S190, IF(U190&gt;U189, S189, ""))</f>
        <v>Lilycove City</v>
      </c>
      <c r="Y191" s="309" t="s">
        <v>1007</v>
      </c>
      <c r="Z191" s="308"/>
    </row>
    <row r="192" spans="1:26" x14ac:dyDescent="0.35">
      <c r="B192" s="35">
        <v>6</v>
      </c>
      <c r="C192" s="35">
        <v>33</v>
      </c>
      <c r="D192" s="308"/>
      <c r="E192" s="317">
        <v>3</v>
      </c>
      <c r="F192" s="317">
        <f>VLOOKUP(VLOOKUP(E192, B187:C194, 2, FALSE), Rankings!$A$2:$AN$129, 40, FALSE)</f>
        <v>20</v>
      </c>
      <c r="G192" s="317" t="str">
        <f>VLOOKUP(VLOOKUP(E192, B187:C194, 2, FALSE), Rankings!$A$2:$AN$129, 3, FALSE)</f>
        <v>Nacrene City</v>
      </c>
      <c r="H192" s="317" t="str">
        <f>VLOOKUP(VLOOKUP(E192, B187:C194, 2, FALSE), Rankings!$A$2:$AN$129, 2, FALSE)</f>
        <v>Vertress</v>
      </c>
      <c r="I192" s="317">
        <v>30</v>
      </c>
      <c r="J192" s="308"/>
      <c r="K192" s="319" t="s">
        <v>1919</v>
      </c>
      <c r="L192" s="319">
        <f>IF(I187&gt;I186, F186, IF(I186&gt;I187, F187, ""))</f>
        <v>122</v>
      </c>
      <c r="M192" s="319" t="str">
        <f>VLOOKUP(L192, $F:$H, 2, FALSE)</f>
        <v>Pueltown</v>
      </c>
      <c r="N192" s="319" t="str">
        <f>VLOOKUP(L192, $F:$H, 3, FALSE)</f>
        <v>Phoenix</v>
      </c>
      <c r="O192" s="319">
        <v>15</v>
      </c>
      <c r="P192" s="308"/>
      <c r="Q192" s="318" t="s">
        <v>1923</v>
      </c>
      <c r="R192" s="318">
        <f>IF(O192&gt;O193, L192, IF(O193&gt;O192, L193, ""))</f>
        <v>96</v>
      </c>
      <c r="S192" s="318" t="str">
        <f>VLOOKUP(R192, $F:$H, 2, FALSE)</f>
        <v>Cerulean City</v>
      </c>
      <c r="T192" s="318" t="str">
        <f>VLOOKUP(R192, $F:$H, 3, FALSE)</f>
        <v>Indigo</v>
      </c>
      <c r="U192" s="318">
        <v>18</v>
      </c>
      <c r="V192" s="308"/>
      <c r="W192" s="35">
        <v>6</v>
      </c>
      <c r="X192" s="35" t="str">
        <f>IF(U192&gt;U193, S193, IF(U193&gt;U192, S192, ""))</f>
        <v>Cerulean City</v>
      </c>
      <c r="Y192" s="309" t="s">
        <v>1007</v>
      </c>
      <c r="Z192" s="308"/>
    </row>
    <row r="193" spans="1:26" x14ac:dyDescent="0.35">
      <c r="B193" s="35">
        <v>7</v>
      </c>
      <c r="C193" s="35">
        <v>69</v>
      </c>
      <c r="D193" s="308"/>
      <c r="E193" s="317">
        <v>6</v>
      </c>
      <c r="F193" s="317">
        <f>VLOOKUP(VLOOKUP(E193, B187:C194, 2, FALSE), Rankings!$A$2:$AN$129, 40, FALSE)</f>
        <v>124</v>
      </c>
      <c r="G193" s="317" t="str">
        <f>VLOOKUP(VLOOKUP(E193, B187:C194, 2, FALSE), Rankings!$A$2:$AN$129, 3, FALSE)</f>
        <v>Canalave City</v>
      </c>
      <c r="H193" s="317" t="str">
        <f>VLOOKUP(VLOOKUP(E193, B187:C194, 2, FALSE), Rankings!$A$2:$AN$129, 2, FALSE)</f>
        <v>Lily Valley</v>
      </c>
      <c r="I193" s="317">
        <v>6</v>
      </c>
      <c r="J193" s="308"/>
      <c r="K193" s="319" t="s">
        <v>1920</v>
      </c>
      <c r="L193" s="319">
        <f>IF(I189&gt;I190, F190, IF(I190&gt;I189, F189, ""))</f>
        <v>96</v>
      </c>
      <c r="M193" s="319" t="str">
        <f>VLOOKUP(L193, $F:$H, 2, FALSE)</f>
        <v>Cerulean City</v>
      </c>
      <c r="N193" s="319" t="str">
        <f>VLOOKUP(L193, $F:$H, 3, FALSE)</f>
        <v>Indigo</v>
      </c>
      <c r="O193" s="319">
        <v>25</v>
      </c>
      <c r="P193" s="308"/>
      <c r="Q193" s="318" t="s">
        <v>1924</v>
      </c>
      <c r="R193" s="318">
        <f>IF(O195&gt;O196, L195, IF(O196&gt;O195, L196, ""))</f>
        <v>79</v>
      </c>
      <c r="S193" s="318" t="str">
        <f>VLOOKUP(R193, $F:$H, 2, FALSE)</f>
        <v>Ultra Megalopolis</v>
      </c>
      <c r="T193" s="318" t="str">
        <f>VLOOKUP(R193, $F:$H, 3, FALSE)</f>
        <v>Lanakila</v>
      </c>
      <c r="U193" s="318">
        <v>19</v>
      </c>
      <c r="V193" s="308"/>
      <c r="W193" s="35">
        <v>7</v>
      </c>
      <c r="X193" s="35" t="str">
        <f>IF(U195&gt;U196, S195, IF(U196&gt;U195, S196, ""))</f>
        <v>Pueltown</v>
      </c>
      <c r="Y193" s="309" t="s">
        <v>1007</v>
      </c>
      <c r="Z193" s="308"/>
    </row>
    <row r="194" spans="1:26" x14ac:dyDescent="0.35">
      <c r="B194" s="35">
        <v>8</v>
      </c>
      <c r="C194" s="35">
        <v>123</v>
      </c>
      <c r="D194" s="308"/>
      <c r="E194" s="317"/>
      <c r="F194" s="317"/>
      <c r="G194" s="317"/>
      <c r="H194" s="317"/>
      <c r="I194" s="317"/>
      <c r="J194" s="308"/>
      <c r="K194" s="319"/>
      <c r="L194" s="319"/>
      <c r="M194" s="319"/>
      <c r="N194" s="319"/>
      <c r="O194" s="319"/>
      <c r="P194" s="308"/>
      <c r="Q194" s="318"/>
      <c r="R194" s="318"/>
      <c r="S194" s="318"/>
      <c r="T194" s="318"/>
      <c r="U194" s="318"/>
      <c r="V194" s="308"/>
      <c r="W194" s="35">
        <v>8</v>
      </c>
      <c r="X194" s="35" t="str">
        <f>IF(U195&gt;U196, S196, IF(U196&gt;U195, S195, ""))</f>
        <v>Canalave City</v>
      </c>
      <c r="Y194" s="309" t="s">
        <v>1017</v>
      </c>
      <c r="Z194" s="308"/>
    </row>
    <row r="195" spans="1:26" x14ac:dyDescent="0.35">
      <c r="D195" s="308"/>
      <c r="E195" s="317">
        <v>2</v>
      </c>
      <c r="F195" s="317">
        <f>VLOOKUP(VLOOKUP(E195, B187:C194, 2, FALSE), Rankings!$A$2:$AN$129, 40, FALSE)</f>
        <v>79</v>
      </c>
      <c r="G195" s="317" t="str">
        <f>VLOOKUP(VLOOKUP(E195, B187:C194, 2, FALSE), Rankings!$A$2:$AN$129, 3, FALSE)</f>
        <v>Ultra Megalopolis</v>
      </c>
      <c r="H195" s="317" t="str">
        <f>VLOOKUP(VLOOKUP(E195, B187:C194, 2, FALSE), Rankings!$A$2:$AN$129, 2, FALSE)</f>
        <v>Lanakila</v>
      </c>
      <c r="I195" s="317">
        <v>15</v>
      </c>
      <c r="J195" s="308"/>
      <c r="K195" s="319" t="s">
        <v>1921</v>
      </c>
      <c r="L195" s="319">
        <f>IF(I192&gt;I193, F193, IF(I193&gt;I192, F192, ""))</f>
        <v>124</v>
      </c>
      <c r="M195" s="319" t="str">
        <f>VLOOKUP(L195, $F:$H, 2, FALSE)</f>
        <v>Canalave City</v>
      </c>
      <c r="N195" s="319" t="str">
        <f>VLOOKUP(L195, $F:$H, 3, FALSE)</f>
        <v>Lily Valley</v>
      </c>
      <c r="O195" s="319">
        <v>10</v>
      </c>
      <c r="P195" s="308"/>
      <c r="Q195" s="318" t="s">
        <v>1925</v>
      </c>
      <c r="R195" s="318">
        <f>IF(O192&gt;O193, L193, IF(O193&gt;O192, L192, ""))</f>
        <v>122</v>
      </c>
      <c r="S195" s="318" t="str">
        <f>VLOOKUP(R195, $F:$H, 2, FALSE)</f>
        <v>Pueltown</v>
      </c>
      <c r="T195" s="318" t="str">
        <f>VLOOKUP(R195, $F:$H, 3, FALSE)</f>
        <v>Phoenix</v>
      </c>
      <c r="U195" s="318">
        <v>26</v>
      </c>
      <c r="V195" s="308"/>
      <c r="Z195" s="308"/>
    </row>
    <row r="196" spans="1:26" x14ac:dyDescent="0.35">
      <c r="D196" s="308"/>
      <c r="E196" s="317">
        <v>7</v>
      </c>
      <c r="F196" s="317">
        <f>VLOOKUP(VLOOKUP(E196, B187:C194, 2, FALSE), Rankings!$A$2:$AN$129, 40, FALSE)</f>
        <v>113</v>
      </c>
      <c r="G196" s="317" t="str">
        <f>VLOOKUP(VLOOKUP(E196, B187:C194, 2, FALSE), Rankings!$A$2:$AN$129, 3, FALSE)</f>
        <v>Camphrier Town</v>
      </c>
      <c r="H196" s="317" t="str">
        <f>VLOOKUP(VLOOKUP(E196, B187:C194, 2, FALSE), Rankings!$A$2:$AN$129, 2, FALSE)</f>
        <v>Kalosite</v>
      </c>
      <c r="I196" s="317">
        <v>26</v>
      </c>
      <c r="J196" s="308"/>
      <c r="K196" s="319" t="s">
        <v>1922</v>
      </c>
      <c r="L196" s="319">
        <f>IF(I195&gt;I196, F196, IF(I196&gt;I195, F195, ""))</f>
        <v>79</v>
      </c>
      <c r="M196" s="319" t="str">
        <f>VLOOKUP(L196, $F:$H, 2, FALSE)</f>
        <v>Ultra Megalopolis</v>
      </c>
      <c r="N196" s="319" t="str">
        <f>VLOOKUP(L196, $F:$H, 3, FALSE)</f>
        <v>Lanakila</v>
      </c>
      <c r="O196" s="319">
        <v>33</v>
      </c>
      <c r="P196" s="308"/>
      <c r="Q196" s="318" t="s">
        <v>1926</v>
      </c>
      <c r="R196" s="318">
        <f>IF(O195&gt;O196, L196, IF(O196&gt;O195, L195, ""))</f>
        <v>124</v>
      </c>
      <c r="S196" s="318" t="str">
        <f>VLOOKUP(R196, $F:$H, 2, FALSE)</f>
        <v>Canalave City</v>
      </c>
      <c r="T196" s="318" t="str">
        <f>VLOOKUP(R196, $F:$H, 3, FALSE)</f>
        <v>Lily Valley</v>
      </c>
      <c r="U196" s="318">
        <v>17</v>
      </c>
      <c r="V196" s="308"/>
      <c r="Z196" s="308"/>
    </row>
    <row r="197" spans="1:26" x14ac:dyDescent="0.35">
      <c r="D197" s="308"/>
      <c r="E197" s="308"/>
      <c r="F197" s="308"/>
      <c r="G197" s="308"/>
      <c r="H197" s="308"/>
      <c r="I197" s="308"/>
      <c r="J197" s="308"/>
      <c r="K197" s="308"/>
      <c r="L197" s="308"/>
      <c r="M197" s="308"/>
      <c r="N197" s="308"/>
      <c r="O197" s="308"/>
      <c r="P197" s="308"/>
      <c r="Q197" s="308"/>
      <c r="R197" s="308"/>
      <c r="S197" s="308"/>
      <c r="T197" s="308"/>
      <c r="U197" s="308"/>
      <c r="V197" s="308"/>
      <c r="W197" s="308"/>
      <c r="X197" s="308"/>
      <c r="Y197" s="308"/>
      <c r="Z197" s="308"/>
    </row>
    <row r="198" spans="1:26" x14ac:dyDescent="0.35">
      <c r="D198" s="308"/>
      <c r="E198" s="308"/>
      <c r="F198" s="308"/>
      <c r="G198" s="308"/>
      <c r="H198" s="308"/>
      <c r="I198" s="308"/>
      <c r="J198" s="308"/>
      <c r="K198" s="308"/>
      <c r="L198" s="308"/>
      <c r="M198" s="308"/>
      <c r="N198" s="308"/>
      <c r="O198" s="308"/>
      <c r="P198" s="308"/>
      <c r="Q198" s="308"/>
      <c r="R198" s="308"/>
      <c r="S198" s="308"/>
      <c r="T198" s="308"/>
      <c r="U198" s="308"/>
      <c r="V198" s="308"/>
      <c r="W198" s="308"/>
      <c r="X198" s="308"/>
      <c r="Y198" s="308"/>
      <c r="Z198" s="308"/>
    </row>
    <row r="199" spans="1:26" x14ac:dyDescent="0.35">
      <c r="A199" s="35">
        <v>16</v>
      </c>
      <c r="D199" s="308"/>
      <c r="E199" s="317">
        <v>1</v>
      </c>
      <c r="F199" s="317">
        <f>VLOOKUP(VLOOKUP(E199, B200:C207, 2, FALSE), Rankings!$A$2:$AN$129, 40, FALSE)</f>
        <v>47</v>
      </c>
      <c r="G199" s="317" t="str">
        <f>VLOOKUP(VLOOKUP(E199, B200:C207, 2, FALSE), Rankings!$A$2:$AN$129, 3, FALSE)</f>
        <v>Malie City</v>
      </c>
      <c r="H199" s="317" t="str">
        <f>VLOOKUP(VLOOKUP(E199, B200:C207, 2, FALSE), Rankings!$A$2:$AN$129, 2, FALSE)</f>
        <v>Lanakila</v>
      </c>
      <c r="I199" s="317">
        <v>21</v>
      </c>
      <c r="J199" s="308"/>
      <c r="K199" s="319" t="s">
        <v>1911</v>
      </c>
      <c r="L199" s="319">
        <f>IF(I199&gt;I200, F199, IF(I200&gt;I199, F200, ""))</f>
        <v>47</v>
      </c>
      <c r="M199" s="319" t="str">
        <f>VLOOKUP(L199, $F:$H, 2, FALSE)</f>
        <v>Malie City</v>
      </c>
      <c r="N199" s="319" t="str">
        <f>VLOOKUP(L199, $F:$H, 3, FALSE)</f>
        <v>Lanakila</v>
      </c>
      <c r="O199" s="319">
        <v>22</v>
      </c>
      <c r="P199" s="308"/>
      <c r="Q199" s="318" t="s">
        <v>1915</v>
      </c>
      <c r="R199" s="318">
        <f>IF(O199&gt;O200, L199, IF(O200&gt;O199, L200, ""))</f>
        <v>47</v>
      </c>
      <c r="S199" s="318" t="str">
        <f>VLOOKUP(R199, $F:$H, 2, FALSE)</f>
        <v>Malie City</v>
      </c>
      <c r="T199" s="318" t="str">
        <f>VLOOKUP(R199, $F:$H, 3, FALSE)</f>
        <v>Lanakila</v>
      </c>
      <c r="U199" s="318">
        <v>21</v>
      </c>
      <c r="V199" s="308"/>
      <c r="Z199" s="308"/>
    </row>
    <row r="200" spans="1:26" x14ac:dyDescent="0.35">
      <c r="B200" s="35">
        <v>1</v>
      </c>
      <c r="C200" s="35">
        <v>89</v>
      </c>
      <c r="D200" s="308"/>
      <c r="E200" s="317">
        <v>8</v>
      </c>
      <c r="F200" s="317">
        <f>VLOOKUP(VLOOKUP(E200, B200:C207, 2, FALSE), Rankings!$A$2:$AN$129, 40, FALSE)</f>
        <v>115</v>
      </c>
      <c r="G200" s="317" t="str">
        <f>VLOOKUP(VLOOKUP(E200, B200:C207, 2, FALSE), Rankings!$A$2:$AN$129, 3, FALSE)</f>
        <v>Isle of Armor</v>
      </c>
      <c r="H200" s="317" t="str">
        <f>VLOOKUP(VLOOKUP(E200, B200:C207, 2, FALSE), Rankings!$A$2:$AN$129, 2, FALSE)</f>
        <v>Dynamax</v>
      </c>
      <c r="I200" s="317">
        <v>14</v>
      </c>
      <c r="J200" s="308"/>
      <c r="K200" s="319" t="s">
        <v>1912</v>
      </c>
      <c r="L200" s="319">
        <f>IF(I202&gt;I203, F202, IF(I203&gt;I202, F203, ""))</f>
        <v>100</v>
      </c>
      <c r="M200" s="319" t="str">
        <f>VLOOKUP(L200, $F:$H, 2, FALSE)</f>
        <v>Blackthorn City</v>
      </c>
      <c r="N200" s="319" t="str">
        <f>VLOOKUP(L200, $F:$H, 3, FALSE)</f>
        <v>Indigo</v>
      </c>
      <c r="O200" s="319">
        <v>20</v>
      </c>
      <c r="P200" s="308"/>
      <c r="Q200" s="318" t="s">
        <v>1916</v>
      </c>
      <c r="R200" s="318">
        <f>IF(O202&gt;O203, L202, IF(O203&gt;O202, L203, ""))</f>
        <v>46</v>
      </c>
      <c r="S200" s="318" t="str">
        <f>VLOOKUP(R200, $F:$H, 2, FALSE)</f>
        <v>Floccesy Town</v>
      </c>
      <c r="T200" s="318" t="str">
        <f>VLOOKUP(R200, $F:$H, 3, FALSE)</f>
        <v>Vertress</v>
      </c>
      <c r="U200" s="318">
        <v>25</v>
      </c>
      <c r="V200" s="308"/>
      <c r="W200" s="35">
        <v>1</v>
      </c>
      <c r="X200" s="35" t="str">
        <f>IF(U199&gt;U200, S199, IF(U200&gt;U199, S200, ""))</f>
        <v>Floccesy Town</v>
      </c>
      <c r="Y200" s="309" t="s">
        <v>993</v>
      </c>
      <c r="Z200" s="308"/>
    </row>
    <row r="201" spans="1:26" x14ac:dyDescent="0.35">
      <c r="B201" s="35">
        <v>2</v>
      </c>
      <c r="C201" s="35">
        <v>51</v>
      </c>
      <c r="D201" s="308"/>
      <c r="E201" s="317"/>
      <c r="F201" s="317"/>
      <c r="G201" s="317"/>
      <c r="H201" s="317"/>
      <c r="I201" s="317"/>
      <c r="J201" s="308"/>
      <c r="K201" s="319"/>
      <c r="L201" s="319"/>
      <c r="M201" s="319"/>
      <c r="N201" s="319"/>
      <c r="O201" s="319"/>
      <c r="P201" s="308"/>
      <c r="Q201" s="318"/>
      <c r="R201" s="318"/>
      <c r="S201" s="318"/>
      <c r="T201" s="318"/>
      <c r="U201" s="318"/>
      <c r="V201" s="308"/>
      <c r="W201" s="35">
        <v>2</v>
      </c>
      <c r="X201" s="35" t="str">
        <f>IF(U199&gt;U200, S200, IF(U200&gt;U199, S199, ""))</f>
        <v>Malie City</v>
      </c>
      <c r="Y201" s="309" t="s">
        <v>1000</v>
      </c>
      <c r="Z201" s="308"/>
    </row>
    <row r="202" spans="1:26" x14ac:dyDescent="0.35">
      <c r="B202" s="35">
        <v>3</v>
      </c>
      <c r="C202" s="35">
        <v>31</v>
      </c>
      <c r="D202" s="308"/>
      <c r="E202" s="317">
        <v>4</v>
      </c>
      <c r="F202" s="317">
        <f>VLOOKUP(VLOOKUP(E202, B200:C207, 2, FALSE), Rankings!$A$2:$AN$129, 40, FALSE)</f>
        <v>100</v>
      </c>
      <c r="G202" s="317" t="str">
        <f>VLOOKUP(VLOOKUP(E202, B200:C207, 2, FALSE), Rankings!$A$2:$AN$129, 3, FALSE)</f>
        <v>Blackthorn City</v>
      </c>
      <c r="H202" s="317" t="str">
        <f>VLOOKUP(VLOOKUP(E202, B200:C207, 2, FALSE), Rankings!$A$2:$AN$129, 2, FALSE)</f>
        <v>Indigo</v>
      </c>
      <c r="I202" s="317">
        <v>20</v>
      </c>
      <c r="J202" s="308"/>
      <c r="K202" s="319" t="s">
        <v>1913</v>
      </c>
      <c r="L202" s="319">
        <f>IF(I205&gt;I206, F205, IF(I206&gt;I205, F206, ""))</f>
        <v>55</v>
      </c>
      <c r="M202" s="319" t="str">
        <f>VLOOKUP(L202, $F:$H, 2, FALSE)</f>
        <v>Mauville City</v>
      </c>
      <c r="N202" s="319" t="str">
        <f>VLOOKUP(L202, $F:$H, 3, FALSE)</f>
        <v>Delta</v>
      </c>
      <c r="O202" s="319">
        <v>11</v>
      </c>
      <c r="P202" s="308"/>
      <c r="Q202" s="318" t="s">
        <v>1917</v>
      </c>
      <c r="R202" s="318">
        <f>IF(O200&gt;O199, L199, IF(O199&gt;O200, L200, ""))</f>
        <v>100</v>
      </c>
      <c r="S202" s="318" t="str">
        <f>VLOOKUP(R202, $F:$H, 2, FALSE)</f>
        <v>Blackthorn City</v>
      </c>
      <c r="T202" s="318" t="str">
        <f>VLOOKUP(R202, $F:$H, 3, FALSE)</f>
        <v>Indigo</v>
      </c>
      <c r="U202" s="318">
        <v>11</v>
      </c>
      <c r="V202" s="308"/>
      <c r="W202" s="35">
        <v>3</v>
      </c>
      <c r="X202" s="35" t="str">
        <f>IF(U202&gt;U203, S202, IF(U203&gt;U202, S203, ""))</f>
        <v>Mauville City</v>
      </c>
      <c r="Y202" s="309" t="s">
        <v>1000</v>
      </c>
      <c r="Z202" s="308"/>
    </row>
    <row r="203" spans="1:26" x14ac:dyDescent="0.35">
      <c r="B203" s="35">
        <v>4</v>
      </c>
      <c r="C203" s="35">
        <v>6</v>
      </c>
      <c r="D203" s="308"/>
      <c r="E203" s="317">
        <v>5</v>
      </c>
      <c r="F203" s="317">
        <f>VLOOKUP(VLOOKUP(E203, B200:C207, 2, FALSE), Rankings!$A$2:$AN$129, 40, FALSE)</f>
        <v>81</v>
      </c>
      <c r="G203" s="317" t="str">
        <f>VLOOKUP(VLOOKUP(E203, B200:C207, 2, FALSE), Rankings!$A$2:$AN$129, 3, FALSE)</f>
        <v>Oreburgh City</v>
      </c>
      <c r="H203" s="317" t="str">
        <f>VLOOKUP(VLOOKUP(E203, B200:C207, 2, FALSE), Rankings!$A$2:$AN$129, 2, FALSE)</f>
        <v>Lily Valley</v>
      </c>
      <c r="I203" s="317">
        <v>18</v>
      </c>
      <c r="J203" s="308"/>
      <c r="K203" s="319" t="s">
        <v>1914</v>
      </c>
      <c r="L203" s="319">
        <f>IF(I208&gt;I209, F208, IF(I209&gt;I208, F209, ""))</f>
        <v>46</v>
      </c>
      <c r="M203" s="319" t="str">
        <f>VLOOKUP(L203, $F:$H, 2, FALSE)</f>
        <v>Floccesy Town</v>
      </c>
      <c r="N203" s="319" t="str">
        <f>VLOOKUP(L203, $F:$H, 3, FALSE)</f>
        <v>Vertress</v>
      </c>
      <c r="O203" s="319">
        <v>18</v>
      </c>
      <c r="P203" s="308"/>
      <c r="Q203" s="318" t="s">
        <v>1918</v>
      </c>
      <c r="R203" s="318">
        <f>IF(O202&gt;O203, L203, IF(O203&gt;O202, L202, ""))</f>
        <v>55</v>
      </c>
      <c r="S203" s="318" t="str">
        <f>VLOOKUP(R203, $F:$H, 2, FALSE)</f>
        <v>Mauville City</v>
      </c>
      <c r="T203" s="318" t="str">
        <f>VLOOKUP(R203, $F:$H, 3, FALSE)</f>
        <v>Delta</v>
      </c>
      <c r="U203" s="318">
        <v>12</v>
      </c>
      <c r="V203" s="308"/>
      <c r="W203" s="35">
        <v>4</v>
      </c>
      <c r="X203" s="35" t="str">
        <f>IF(U205&gt;U206, S205, IF(U206&gt;U205, S206, ""))</f>
        <v>Geosenge Town</v>
      </c>
      <c r="Y203" s="309" t="s">
        <v>1000</v>
      </c>
      <c r="Z203" s="308"/>
    </row>
    <row r="204" spans="1:26" x14ac:dyDescent="0.35">
      <c r="B204" s="35">
        <v>5</v>
      </c>
      <c r="C204" s="35">
        <v>39</v>
      </c>
      <c r="D204" s="308"/>
      <c r="E204" s="317"/>
      <c r="F204" s="317"/>
      <c r="G204" s="317"/>
      <c r="H204" s="317"/>
      <c r="I204" s="317"/>
      <c r="J204" s="308"/>
      <c r="K204" s="319"/>
      <c r="L204" s="319"/>
      <c r="M204" s="319"/>
      <c r="N204" s="319"/>
      <c r="O204" s="319"/>
      <c r="P204" s="308"/>
      <c r="Q204" s="318"/>
      <c r="R204" s="318"/>
      <c r="S204" s="318"/>
      <c r="T204" s="318"/>
      <c r="U204" s="318"/>
      <c r="V204" s="308"/>
      <c r="W204" s="35">
        <v>5</v>
      </c>
      <c r="X204" s="35" t="str">
        <f>IF(U202&gt;U203, S203, IF(U203&gt;U202, S202, ""))</f>
        <v>Blackthorn City</v>
      </c>
      <c r="Y204" s="309" t="s">
        <v>1007</v>
      </c>
      <c r="Z204" s="308"/>
    </row>
    <row r="205" spans="1:26" x14ac:dyDescent="0.35">
      <c r="B205" s="35">
        <v>6</v>
      </c>
      <c r="C205" s="35">
        <v>67</v>
      </c>
      <c r="D205" s="308"/>
      <c r="E205" s="317">
        <v>3</v>
      </c>
      <c r="F205" s="317">
        <f>VLOOKUP(VLOOKUP(E205, B200:C207, 2, FALSE), Rankings!$A$2:$AN$129, 40, FALSE)</f>
        <v>55</v>
      </c>
      <c r="G205" s="317" t="str">
        <f>VLOOKUP(VLOOKUP(E205, B200:C207, 2, FALSE), Rankings!$A$2:$AN$129, 3, FALSE)</f>
        <v>Mauville City</v>
      </c>
      <c r="H205" s="317" t="str">
        <f>VLOOKUP(VLOOKUP(E205, B200:C207, 2, FALSE), Rankings!$A$2:$AN$129, 2, FALSE)</f>
        <v>Delta</v>
      </c>
      <c r="I205" s="317">
        <v>14</v>
      </c>
      <c r="J205" s="308"/>
      <c r="K205" s="319" t="s">
        <v>1919</v>
      </c>
      <c r="L205" s="319">
        <f>IF(I200&gt;I199, F199, IF(I199&gt;I200, F200, ""))</f>
        <v>115</v>
      </c>
      <c r="M205" s="319" t="str">
        <f>VLOOKUP(L205, $F:$H, 2, FALSE)</f>
        <v>Isle of Armor</v>
      </c>
      <c r="N205" s="319" t="str">
        <f>VLOOKUP(L205, $F:$H, 3, FALSE)</f>
        <v>Dynamax</v>
      </c>
      <c r="O205" s="319">
        <v>9</v>
      </c>
      <c r="P205" s="308"/>
      <c r="Q205" s="318" t="s">
        <v>1923</v>
      </c>
      <c r="R205" s="318">
        <f>IF(O205&gt;O206, L205, IF(O206&gt;O205, L206, ""))</f>
        <v>81</v>
      </c>
      <c r="S205" s="318" t="str">
        <f>VLOOKUP(R205, $F:$H, 2, FALSE)</f>
        <v>Oreburgh City</v>
      </c>
      <c r="T205" s="318" t="str">
        <f>VLOOKUP(R205, $F:$H, 3, FALSE)</f>
        <v>Lily Valley</v>
      </c>
      <c r="U205" s="318">
        <v>5</v>
      </c>
      <c r="V205" s="308"/>
      <c r="W205" s="35">
        <v>6</v>
      </c>
      <c r="X205" s="35" t="str">
        <f>IF(U205&gt;U206, S206, IF(U206&gt;U205, S205, ""))</f>
        <v>Oreburgh City</v>
      </c>
      <c r="Y205" s="309" t="s">
        <v>1007</v>
      </c>
      <c r="Z205" s="308"/>
    </row>
    <row r="206" spans="1:26" x14ac:dyDescent="0.35">
      <c r="B206" s="35">
        <v>7</v>
      </c>
      <c r="C206" s="35">
        <v>113</v>
      </c>
      <c r="D206" s="308"/>
      <c r="E206" s="317">
        <v>6</v>
      </c>
      <c r="F206" s="317">
        <f>VLOOKUP(VLOOKUP(E206, B200:C207, 2, FALSE), Rankings!$A$2:$AN$129, 40, FALSE)</f>
        <v>42</v>
      </c>
      <c r="G206" s="317" t="str">
        <f>VLOOKUP(VLOOKUP(E206, B200:C207, 2, FALSE), Rankings!$A$2:$AN$129, 3, FALSE)</f>
        <v>Geosenge Town</v>
      </c>
      <c r="H206" s="317" t="str">
        <f>VLOOKUP(VLOOKUP(E206, B200:C207, 2, FALSE), Rankings!$A$2:$AN$129, 2, FALSE)</f>
        <v>Kalosite</v>
      </c>
      <c r="I206" s="317">
        <v>13</v>
      </c>
      <c r="J206" s="308"/>
      <c r="K206" s="319" t="s">
        <v>1920</v>
      </c>
      <c r="L206" s="319">
        <f>IF(I202&gt;I203, F203, IF(I203&gt;I202, F202, ""))</f>
        <v>81</v>
      </c>
      <c r="M206" s="319" t="str">
        <f>VLOOKUP(L206, $F:$H, 2, FALSE)</f>
        <v>Oreburgh City</v>
      </c>
      <c r="N206" s="319" t="str">
        <f>VLOOKUP(L206, $F:$H, 3, FALSE)</f>
        <v>Lily Valley</v>
      </c>
      <c r="O206" s="319">
        <v>32</v>
      </c>
      <c r="P206" s="308"/>
      <c r="Q206" s="318" t="s">
        <v>1924</v>
      </c>
      <c r="R206" s="318">
        <f>IF(O208&gt;O209, L208, IF(O209&gt;O208, L209, ""))</f>
        <v>42</v>
      </c>
      <c r="S206" s="318" t="str">
        <f>VLOOKUP(R206, $F:$H, 2, FALSE)</f>
        <v>Geosenge Town</v>
      </c>
      <c r="T206" s="318" t="str">
        <f>VLOOKUP(R206, $F:$H, 3, FALSE)</f>
        <v>Kalosite</v>
      </c>
      <c r="U206" s="318">
        <v>17</v>
      </c>
      <c r="V206" s="308"/>
      <c r="W206" s="35">
        <v>7</v>
      </c>
      <c r="X206" s="35" t="str">
        <f>IF(U208&gt;U209, S208, IF(U209&gt;U208, S209, ""))</f>
        <v>Isle of Armor</v>
      </c>
      <c r="Y206" s="309" t="s">
        <v>1007</v>
      </c>
      <c r="Z206" s="308"/>
    </row>
    <row r="207" spans="1:26" x14ac:dyDescent="0.35">
      <c r="B207" s="35">
        <v>8</v>
      </c>
      <c r="C207" s="35">
        <v>110</v>
      </c>
      <c r="D207" s="308"/>
      <c r="E207" s="317"/>
      <c r="F207" s="317"/>
      <c r="G207" s="317"/>
      <c r="H207" s="317"/>
      <c r="I207" s="317"/>
      <c r="J207" s="308"/>
      <c r="K207" s="319"/>
      <c r="L207" s="319"/>
      <c r="M207" s="319"/>
      <c r="N207" s="319"/>
      <c r="O207" s="319"/>
      <c r="P207" s="308"/>
      <c r="Q207" s="318"/>
      <c r="R207" s="318"/>
      <c r="S207" s="318"/>
      <c r="T207" s="318"/>
      <c r="U207" s="318"/>
      <c r="V207" s="308"/>
      <c r="W207" s="35">
        <v>8</v>
      </c>
      <c r="X207" s="35" t="str">
        <f>IF(U208&gt;U209, S209, IF(U209&gt;U208, S208, ""))</f>
        <v>Agate Village</v>
      </c>
      <c r="Y207" s="309" t="s">
        <v>1017</v>
      </c>
      <c r="Z207" s="308"/>
    </row>
    <row r="208" spans="1:26" x14ac:dyDescent="0.35">
      <c r="D208" s="308"/>
      <c r="E208" s="317">
        <v>2</v>
      </c>
      <c r="F208" s="317">
        <f>VLOOKUP(VLOOKUP(E208, B200:C207, 2, FALSE), Rankings!$A$2:$AN$129, 40, FALSE)</f>
        <v>46</v>
      </c>
      <c r="G208" s="317" t="str">
        <f>VLOOKUP(VLOOKUP(E208, B200:C207, 2, FALSE), Rankings!$A$2:$AN$129, 3, FALSE)</f>
        <v>Floccesy Town</v>
      </c>
      <c r="H208" s="317" t="str">
        <f>VLOOKUP(VLOOKUP(E208, B200:C207, 2, FALSE), Rankings!$A$2:$AN$129, 2, FALSE)</f>
        <v>Vertress</v>
      </c>
      <c r="I208" s="317">
        <v>22</v>
      </c>
      <c r="J208" s="308"/>
      <c r="K208" s="319" t="s">
        <v>1921</v>
      </c>
      <c r="L208" s="319">
        <f>IF(I205&gt;I206, F206, IF(I206&gt;I205, F205, ""))</f>
        <v>42</v>
      </c>
      <c r="M208" s="319" t="str">
        <f>VLOOKUP(L208, $F:$H, 2, FALSE)</f>
        <v>Geosenge Town</v>
      </c>
      <c r="N208" s="319" t="str">
        <f>VLOOKUP(L208, $F:$H, 3, FALSE)</f>
        <v>Kalosite</v>
      </c>
      <c r="O208" s="319">
        <v>17</v>
      </c>
      <c r="P208" s="308"/>
      <c r="Q208" s="318" t="s">
        <v>1925</v>
      </c>
      <c r="R208" s="318">
        <f>IF(O205&gt;O206, L206, IF(O206&gt;O205, L205, ""))</f>
        <v>115</v>
      </c>
      <c r="S208" s="318" t="str">
        <f>VLOOKUP(R208, $F:$H, 2, FALSE)</f>
        <v>Isle of Armor</v>
      </c>
      <c r="T208" s="318" t="str">
        <f>VLOOKUP(R208, $F:$H, 3, FALSE)</f>
        <v>Dynamax</v>
      </c>
      <c r="U208" s="318">
        <v>17</v>
      </c>
      <c r="V208" s="308"/>
      <c r="Z208" s="308"/>
    </row>
    <row r="209" spans="4:26" x14ac:dyDescent="0.35">
      <c r="D209" s="308"/>
      <c r="E209" s="317">
        <v>7</v>
      </c>
      <c r="F209" s="317">
        <f>VLOOKUP(VLOOKUP(E209, B200:C207, 2, FALSE), Rankings!$A$2:$AN$129, 40, FALSE)</f>
        <v>107</v>
      </c>
      <c r="G209" s="317" t="str">
        <f>VLOOKUP(VLOOKUP(E209, B200:C207, 2, FALSE), Rankings!$A$2:$AN$129, 3, FALSE)</f>
        <v>Agate Village</v>
      </c>
      <c r="H209" s="317" t="str">
        <f>VLOOKUP(VLOOKUP(E209, B200:C207, 2, FALSE), Rankings!$A$2:$AN$129, 2, FALSE)</f>
        <v>Phoenix</v>
      </c>
      <c r="I209" s="317">
        <v>10</v>
      </c>
      <c r="J209" s="308"/>
      <c r="K209" s="319" t="s">
        <v>1922</v>
      </c>
      <c r="L209" s="319">
        <f>IF(I208&gt;I209, F209, IF(I209&gt;I208, F208, ""))</f>
        <v>107</v>
      </c>
      <c r="M209" s="319" t="str">
        <f>VLOOKUP(L209, $F:$H, 2, FALSE)</f>
        <v>Agate Village</v>
      </c>
      <c r="N209" s="319" t="str">
        <f>VLOOKUP(L209, $F:$H, 3, FALSE)</f>
        <v>Phoenix</v>
      </c>
      <c r="O209" s="319">
        <v>14</v>
      </c>
      <c r="P209" s="308"/>
      <c r="Q209" s="318" t="s">
        <v>1926</v>
      </c>
      <c r="R209" s="318">
        <f>IF(O208&gt;O209, L209, IF(O209&gt;O208, L208, ""))</f>
        <v>107</v>
      </c>
      <c r="S209" s="318" t="str">
        <f>VLOOKUP(R209, $F:$H, 2, FALSE)</f>
        <v>Agate Village</v>
      </c>
      <c r="T209" s="318" t="str">
        <f>VLOOKUP(R209, $F:$H, 3, FALSE)</f>
        <v>Phoenix</v>
      </c>
      <c r="U209" s="318">
        <v>13</v>
      </c>
      <c r="V209" s="308"/>
      <c r="Z209" s="308"/>
    </row>
    <row r="210" spans="4:26" x14ac:dyDescent="0.35">
      <c r="D210" s="308"/>
      <c r="E210" s="308"/>
      <c r="F210" s="308"/>
      <c r="G210" s="308"/>
      <c r="H210" s="308"/>
      <c r="I210" s="308"/>
      <c r="J210" s="308"/>
      <c r="K210" s="308"/>
      <c r="L210" s="308"/>
      <c r="M210" s="308"/>
      <c r="N210" s="308"/>
      <c r="O210" s="308"/>
      <c r="P210" s="308"/>
      <c r="Q210" s="308"/>
      <c r="R210" s="308"/>
      <c r="S210" s="308"/>
      <c r="T210" s="308"/>
      <c r="U210" s="308"/>
      <c r="V210" s="308"/>
      <c r="W210" s="308"/>
      <c r="X210" s="308"/>
      <c r="Y210" s="308"/>
      <c r="Z210" s="308"/>
    </row>
    <row r="211" spans="4:26" x14ac:dyDescent="0.35">
      <c r="D211" s="308"/>
      <c r="E211" s="308"/>
      <c r="F211" s="308"/>
      <c r="G211" s="308"/>
      <c r="H211" s="308"/>
      <c r="I211" s="308"/>
      <c r="J211" s="308"/>
      <c r="K211" s="308"/>
      <c r="L211" s="308"/>
      <c r="M211" s="308"/>
      <c r="N211" s="308"/>
      <c r="O211" s="308"/>
      <c r="P211" s="308"/>
      <c r="Q211" s="308"/>
      <c r="R211" s="308"/>
      <c r="S211" s="308"/>
      <c r="T211" s="308"/>
      <c r="U211" s="308"/>
      <c r="V211" s="308"/>
      <c r="W211" s="308"/>
      <c r="X211" s="308"/>
      <c r="Y211" s="308"/>
      <c r="Z211" s="308"/>
    </row>
  </sheetData>
  <mergeCells count="4">
    <mergeCell ref="F3:H3"/>
    <mergeCell ref="R55:T55"/>
    <mergeCell ref="L107:N107"/>
    <mergeCell ref="F159:H159"/>
  </mergeCells>
  <conditionalFormatting sqref="F1:F1048576">
    <cfRule type="cellIs" dxfId="85" priority="1" operator="between">
      <formula>1</formula>
      <formula>32</formula>
    </cfRule>
  </conditionalFormatting>
  <conditionalFormatting sqref="L1:L1048576">
    <cfRule type="cellIs" dxfId="84" priority="2" operator="between">
      <formula>1</formula>
      <formula>32</formula>
    </cfRule>
  </conditionalFormatting>
  <conditionalFormatting sqref="R1:R1048576">
    <cfRule type="cellIs" dxfId="83" priority="3" operator="between">
      <formula>1</formula>
      <formula>32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>
    <tabColor theme="8" tint="0.39997558519241921"/>
  </sheetPr>
  <dimension ref="A1:V128"/>
  <sheetViews>
    <sheetView zoomScaleNormal="100" workbookViewId="0">
      <selection activeCell="M33" sqref="M33"/>
    </sheetView>
  </sheetViews>
  <sheetFormatPr defaultRowHeight="14.5" x14ac:dyDescent="0.35"/>
  <cols>
    <col min="1" max="1" width="5" style="48" customWidth="1"/>
    <col min="2" max="2" width="5" style="91" customWidth="1"/>
    <col min="3" max="3" width="5.08984375" customWidth="1"/>
    <col min="4" max="4" width="16.81640625" customWidth="1"/>
    <col min="5" max="5" width="5.1796875" customWidth="1"/>
    <col min="6" max="6" width="4.36328125" customWidth="1"/>
    <col min="7" max="7" width="17" customWidth="1"/>
    <col min="8" max="8" width="4.36328125" customWidth="1"/>
    <col min="9" max="9" width="17" customWidth="1"/>
    <col min="10" max="10" width="4.36328125" customWidth="1"/>
    <col min="11" max="11" width="17" customWidth="1"/>
    <col min="12" max="12" width="4.36328125" customWidth="1"/>
    <col min="13" max="13" width="17" customWidth="1"/>
    <col min="15" max="15" width="4.36328125" customWidth="1"/>
    <col min="16" max="16" width="17" customWidth="1"/>
    <col min="17" max="17" width="4.36328125" customWidth="1"/>
    <col min="18" max="18" width="17" customWidth="1"/>
    <col min="19" max="19" width="4.36328125" customWidth="1"/>
    <col min="20" max="20" width="17" customWidth="1"/>
    <col min="21" max="21" width="4.36328125" customWidth="1"/>
    <col min="22" max="22" width="17" customWidth="1"/>
  </cols>
  <sheetData>
    <row r="1" spans="1:22" x14ac:dyDescent="0.35">
      <c r="A1" s="48" t="s">
        <v>492</v>
      </c>
      <c r="B1" s="91">
        <v>1</v>
      </c>
      <c r="C1">
        <f>MATCH(D1, Rankings!$C$2:$C$129, 0)</f>
        <v>2</v>
      </c>
      <c r="D1" s="51" t="s">
        <v>110</v>
      </c>
      <c r="F1" s="26" t="s">
        <v>350</v>
      </c>
      <c r="G1" s="26" t="s">
        <v>1968</v>
      </c>
      <c r="H1" s="26" t="s">
        <v>496</v>
      </c>
      <c r="I1" s="26" t="s">
        <v>1967</v>
      </c>
      <c r="J1" s="26" t="s">
        <v>459</v>
      </c>
      <c r="K1" s="26" t="s">
        <v>1966</v>
      </c>
      <c r="L1" s="26" t="s">
        <v>486</v>
      </c>
      <c r="M1" s="26" t="s">
        <v>1969</v>
      </c>
      <c r="N1" s="26"/>
      <c r="O1" s="26" t="s">
        <v>498</v>
      </c>
      <c r="P1" s="26" t="s">
        <v>1970</v>
      </c>
      <c r="Q1" s="26" t="s">
        <v>501</v>
      </c>
      <c r="R1" s="26" t="s">
        <v>1971</v>
      </c>
      <c r="S1" s="26" t="s">
        <v>504</v>
      </c>
      <c r="T1" s="26" t="s">
        <v>1972</v>
      </c>
      <c r="U1" s="26" t="s">
        <v>351</v>
      </c>
      <c r="V1" s="26" t="s">
        <v>1973</v>
      </c>
    </row>
    <row r="2" spans="1:22" x14ac:dyDescent="0.35">
      <c r="A2" s="48" t="s">
        <v>493</v>
      </c>
      <c r="B2" s="91">
        <v>2</v>
      </c>
      <c r="C2">
        <f>MATCH(D2, Rankings!$C$2:$C$129, 0)</f>
        <v>1</v>
      </c>
      <c r="D2" s="53" t="s">
        <v>12</v>
      </c>
      <c r="F2" s="26"/>
      <c r="G2" s="82">
        <f>ROUND(G41, 2)</f>
        <v>16</v>
      </c>
      <c r="H2" s="82"/>
      <c r="I2" s="82">
        <f>ROUND(I41, 2)</f>
        <v>3.5</v>
      </c>
      <c r="J2" s="82"/>
      <c r="K2" s="82">
        <f>ROUND(K41, 2)</f>
        <v>43</v>
      </c>
      <c r="L2" s="82"/>
      <c r="M2" s="82">
        <f>ROUND(M41, 2)</f>
        <v>20</v>
      </c>
      <c r="N2" s="82"/>
      <c r="O2" s="82"/>
      <c r="P2" s="82">
        <f>ROUND(P41, 2)</f>
        <v>10.5</v>
      </c>
      <c r="Q2" s="82"/>
      <c r="R2" s="82">
        <f>ROUND(R41, 2)</f>
        <v>14.5</v>
      </c>
      <c r="S2" s="82"/>
      <c r="T2" s="82">
        <f>ROUND(T41, 2)</f>
        <v>40.5</v>
      </c>
      <c r="U2" s="82"/>
      <c r="V2" s="82">
        <f>ROUND(V41, 2)</f>
        <v>17.5</v>
      </c>
    </row>
    <row r="3" spans="1:22" ht="15" thickBot="1" x14ac:dyDescent="0.4">
      <c r="A3" s="48" t="s">
        <v>502</v>
      </c>
      <c r="B3" s="91">
        <v>3</v>
      </c>
      <c r="C3">
        <f>MATCH(D3, Rankings!$C$2:$C$129, 0)</f>
        <v>11</v>
      </c>
      <c r="D3" s="54" t="s">
        <v>66</v>
      </c>
    </row>
    <row r="4" spans="1:22" x14ac:dyDescent="0.35">
      <c r="A4" s="48" t="s">
        <v>503</v>
      </c>
      <c r="B4" s="91">
        <v>4</v>
      </c>
      <c r="C4">
        <f>MATCH(D4, Rankings!$C$2:$C$129, 0)</f>
        <v>9</v>
      </c>
      <c r="D4" s="55" t="s">
        <v>46</v>
      </c>
      <c r="F4" s="462" t="s">
        <v>492</v>
      </c>
      <c r="G4" s="463" t="str">
        <f>VLOOKUP(F4,$A:$D, 4, FALSE)</f>
        <v>Resort Area</v>
      </c>
      <c r="H4" s="443" t="s">
        <v>1230</v>
      </c>
      <c r="I4" s="443" t="str">
        <f>VLOOKUP(H4,$A:$D, 4, FALSE)</f>
        <v>Poni Meadow</v>
      </c>
      <c r="J4" s="376" t="s">
        <v>1241</v>
      </c>
      <c r="K4" s="376" t="str">
        <f>VLOOKUP(J4,$A:$D, 4, FALSE)</f>
        <v>Wintown</v>
      </c>
      <c r="L4" s="166" t="s">
        <v>1285</v>
      </c>
      <c r="M4" s="168" t="str">
        <f>VLOOKUP(L4,$A:$D, 4, FALSE)</f>
        <v>Isle of Armor</v>
      </c>
      <c r="N4" s="239"/>
      <c r="O4" s="462" t="s">
        <v>509</v>
      </c>
      <c r="P4" s="463" t="str">
        <f>VLOOKUP(O4,$A:$D, 4, FALSE)</f>
        <v>Cinnabar Island</v>
      </c>
      <c r="Q4" s="443" t="s">
        <v>1596</v>
      </c>
      <c r="R4" s="443" t="str">
        <f>VLOOKUP(Q4,$A:$D, 4, FALSE)</f>
        <v>Accumula Town</v>
      </c>
      <c r="S4" s="423" t="s">
        <v>1599</v>
      </c>
      <c r="T4" s="423" t="str">
        <f>VLOOKUP(S4,$A:$D, 4, FALSE)</f>
        <v>Pueltown</v>
      </c>
      <c r="U4" s="166" t="s">
        <v>1634</v>
      </c>
      <c r="V4" s="168" t="str">
        <f>VLOOKUP(U4,$A:$D, 4, FALSE)</f>
        <v>Vast Poni Canyon</v>
      </c>
    </row>
    <row r="5" spans="1:22" x14ac:dyDescent="0.35">
      <c r="A5" s="48" t="s">
        <v>509</v>
      </c>
      <c r="B5" s="91">
        <v>5</v>
      </c>
      <c r="C5">
        <f>MATCH(D5, Rankings!$C$2:$C$129, 0)</f>
        <v>4</v>
      </c>
      <c r="D5" s="49" t="s">
        <v>11</v>
      </c>
      <c r="F5" s="381" t="s">
        <v>494</v>
      </c>
      <c r="G5" s="108" t="str">
        <f>VLOOKUP(F5,$A:$D, 4, FALSE)</f>
        <v>Postwick</v>
      </c>
      <c r="H5" s="454" t="s">
        <v>1220</v>
      </c>
      <c r="I5" s="454" t="str">
        <f>VLOOKUP(H5,$A:$D, 4, FALSE)</f>
        <v>Paniola Town</v>
      </c>
      <c r="J5" s="377" t="s">
        <v>1249</v>
      </c>
      <c r="K5" s="377" t="str">
        <f>VLOOKUP(J5,$A:$D, 4, FALSE)</f>
        <v>Eterna City</v>
      </c>
      <c r="L5" s="323" t="s">
        <v>1283</v>
      </c>
      <c r="M5" s="362" t="str">
        <f>VLOOKUP(L5,$A:$D, 4, FALSE)</f>
        <v>Lavaridge Town</v>
      </c>
      <c r="N5" s="240"/>
      <c r="O5" s="381" t="s">
        <v>511</v>
      </c>
      <c r="P5" s="108" t="str">
        <f>VLOOKUP(O5,$A:$D, 4, FALSE)</f>
        <v>Castelia City</v>
      </c>
      <c r="Q5" s="454" t="s">
        <v>1590</v>
      </c>
      <c r="R5" s="454" t="str">
        <f>VLOOKUP(Q5,$A:$D, 4, FALSE)</f>
        <v>Gateon Port</v>
      </c>
      <c r="S5" s="424" t="s">
        <v>1606</v>
      </c>
      <c r="T5" s="424" t="str">
        <f>VLOOKUP(S5,$A:$D, 4, FALSE)</f>
        <v>Blackthorn City</v>
      </c>
      <c r="U5" s="323" t="s">
        <v>1628</v>
      </c>
      <c r="V5" s="362" t="str">
        <f>VLOOKUP(U5,$A:$D, 4, FALSE)</f>
        <v>Fight Area</v>
      </c>
    </row>
    <row r="6" spans="1:22" x14ac:dyDescent="0.35">
      <c r="A6" s="48" t="s">
        <v>510</v>
      </c>
      <c r="B6" s="91">
        <v>6</v>
      </c>
      <c r="C6">
        <f>MATCH(D6, Rankings!$C$2:$C$129, 0)</f>
        <v>5</v>
      </c>
      <c r="D6" s="52" t="s">
        <v>96</v>
      </c>
      <c r="F6" s="460" t="s">
        <v>1187</v>
      </c>
      <c r="G6" s="461" t="str">
        <f>VLOOKUP(F6,$A:$D, 4, FALSE)</f>
        <v>Slateport City</v>
      </c>
      <c r="H6" s="377" t="s">
        <v>1206</v>
      </c>
      <c r="I6" s="377" t="str">
        <f>VLOOKUP(H6,$A:$D, 4, FALSE)</f>
        <v>Oreburgh City</v>
      </c>
      <c r="J6" s="173" t="s">
        <v>1257</v>
      </c>
      <c r="K6" s="173" t="str">
        <f>VLOOKUP(J6,$A:$D, 4, FALSE)</f>
        <v>Seafolk Village</v>
      </c>
      <c r="L6" s="323" t="s">
        <v>1276</v>
      </c>
      <c r="M6" s="362" t="str">
        <f>VLOOKUP(L6,$A:$D, 4, FALSE)</f>
        <v>Couriway Town</v>
      </c>
      <c r="N6" s="240"/>
      <c r="O6" s="381" t="s">
        <v>1574</v>
      </c>
      <c r="P6" s="108" t="str">
        <f>VLOOKUP(O6,$A:$D, 4, FALSE)</f>
        <v>Malie City</v>
      </c>
      <c r="Q6" s="377" t="s">
        <v>1588</v>
      </c>
      <c r="R6" s="377" t="str">
        <f>VLOOKUP(Q6,$A:$D, 4, FALSE)</f>
        <v>Floaroma City</v>
      </c>
      <c r="S6" s="461" t="s">
        <v>1609</v>
      </c>
      <c r="T6" s="461" t="str">
        <f>VLOOKUP(S6,$A:$D, 4, FALSE)</f>
        <v>Oldale Town</v>
      </c>
      <c r="U6" s="323" t="s">
        <v>1626</v>
      </c>
      <c r="V6" s="362" t="str">
        <f>VLOOKUP(U6,$A:$D, 4, FALSE)</f>
        <v>Driftveil City</v>
      </c>
    </row>
    <row r="7" spans="1:22" ht="15" thickBot="1" x14ac:dyDescent="0.4">
      <c r="A7" s="48" t="s">
        <v>1565</v>
      </c>
      <c r="B7" s="91">
        <v>7</v>
      </c>
      <c r="C7">
        <f>MATCH(D7, Rankings!$C$2:$C$129, 0)</f>
        <v>25</v>
      </c>
      <c r="D7" s="50" t="s">
        <v>129</v>
      </c>
      <c r="F7" s="382" t="s">
        <v>1193</v>
      </c>
      <c r="G7" s="383" t="str">
        <f>VLOOKUP(F7,$A:$D, 4, FALSE)</f>
        <v>Anville Town</v>
      </c>
      <c r="H7" s="456" t="s">
        <v>1200</v>
      </c>
      <c r="I7" s="456" t="str">
        <f>VLOOKUP(H7,$A:$D, 4, FALSE)</f>
        <v>Snowpoint City</v>
      </c>
      <c r="J7" s="363" t="s">
        <v>1263</v>
      </c>
      <c r="K7" s="363" t="str">
        <f>VLOOKUP(J7,$A:$D, 4, FALSE)</f>
        <v>Celadon City</v>
      </c>
      <c r="L7" s="378" t="s">
        <v>1270</v>
      </c>
      <c r="M7" s="387" t="str">
        <f>VLOOKUP(L7,$A:$D, 4, FALSE)</f>
        <v>Ballonlea</v>
      </c>
      <c r="N7" s="240"/>
      <c r="O7" s="455" t="s">
        <v>1579</v>
      </c>
      <c r="P7" s="456" t="str">
        <f>VLOOKUP(O7,$A:$D, 4, FALSE)</f>
        <v>Laverre City</v>
      </c>
      <c r="Q7" s="444" t="s">
        <v>1582</v>
      </c>
      <c r="R7" s="444" t="str">
        <f>VLOOKUP(Q7,$A:$D, 4, FALSE)</f>
        <v>Saffron City</v>
      </c>
      <c r="S7" s="425" t="s">
        <v>1616</v>
      </c>
      <c r="T7" s="425" t="str">
        <f>VLOOKUP(S7,$A:$D, 4, FALSE)</f>
        <v>Circhester Bay</v>
      </c>
      <c r="U7" s="363" t="s">
        <v>1619</v>
      </c>
      <c r="V7" s="364" t="str">
        <f>VLOOKUP(U7,$A:$D, 4, FALSE)</f>
        <v>Konikoni City</v>
      </c>
    </row>
    <row r="8" spans="1:22" ht="15" thickBot="1" x14ac:dyDescent="0.4">
      <c r="A8" s="48" t="s">
        <v>1566</v>
      </c>
      <c r="B8" s="91">
        <v>8</v>
      </c>
      <c r="C8">
        <f>MATCH(D8, Rankings!$C$2:$C$129, 0)</f>
        <v>8</v>
      </c>
      <c r="D8" s="81" t="s">
        <v>334</v>
      </c>
      <c r="F8" s="384"/>
      <c r="G8" s="385"/>
      <c r="H8" s="379"/>
      <c r="I8" s="379"/>
      <c r="J8" s="365"/>
      <c r="K8" s="365"/>
      <c r="L8" s="365"/>
      <c r="M8" s="365"/>
      <c r="N8" s="240"/>
      <c r="O8" s="385"/>
      <c r="P8" s="385"/>
      <c r="Q8" s="379"/>
      <c r="R8" s="379"/>
      <c r="S8" s="365"/>
      <c r="T8" s="365"/>
      <c r="U8" s="365"/>
      <c r="V8" s="366"/>
    </row>
    <row r="9" spans="1:22" x14ac:dyDescent="0.35">
      <c r="A9" s="48" t="s">
        <v>1567</v>
      </c>
      <c r="B9" s="91">
        <v>9</v>
      </c>
      <c r="C9">
        <f>MATCH(D9, Rankings!$C$2:$C$129, 0)</f>
        <v>35</v>
      </c>
      <c r="D9" s="51" t="s">
        <v>108</v>
      </c>
      <c r="F9" s="462" t="s">
        <v>493</v>
      </c>
      <c r="G9" s="463" t="str">
        <f>VLOOKUP(F9,$A:$D, 4, FALSE)</f>
        <v>Lumiose City</v>
      </c>
      <c r="H9" s="376" t="s">
        <v>1286</v>
      </c>
      <c r="I9" s="376" t="str">
        <f>VLOOKUP(H9,$A:$D, 4, FALSE)</f>
        <v>Phenac City</v>
      </c>
      <c r="J9" s="443" t="s">
        <v>1173</v>
      </c>
      <c r="K9" s="443" t="str">
        <f>VLOOKUP(J9,$A:$D, 4, FALSE)</f>
        <v>Mistralton City</v>
      </c>
      <c r="L9" s="166" t="s">
        <v>1309</v>
      </c>
      <c r="M9" s="168" t="str">
        <f>VLOOKUP(L9,$A:$D, 4, FALSE)</f>
        <v>Pewter City</v>
      </c>
      <c r="N9" s="240"/>
      <c r="O9" s="462" t="s">
        <v>510</v>
      </c>
      <c r="P9" s="463" t="str">
        <f>VLOOKUP(O9,$A:$D, 4, FALSE)</f>
        <v>Virbank City</v>
      </c>
      <c r="Q9" s="443" t="s">
        <v>1359</v>
      </c>
      <c r="R9" s="443" t="str">
        <f>VLOOKUP(Q9,$A:$D, 4, FALSE)</f>
        <v>Cocona Village</v>
      </c>
      <c r="S9" s="423" t="s">
        <v>1600</v>
      </c>
      <c r="T9" s="423" t="str">
        <f>VLOOKUP(S9,$A:$D, 4, FALSE)</f>
        <v>Sandgem Town</v>
      </c>
      <c r="U9" s="166" t="s">
        <v>1633</v>
      </c>
      <c r="V9" s="168" t="str">
        <f>VLOOKUP(U9,$A:$D, 4, FALSE)</f>
        <v>Verdanturf Town</v>
      </c>
    </row>
    <row r="10" spans="1:22" x14ac:dyDescent="0.35">
      <c r="A10" s="48" t="s">
        <v>1571</v>
      </c>
      <c r="B10" s="91">
        <v>10</v>
      </c>
      <c r="C10">
        <f>MATCH(D10, Rankings!$C$2:$C$129, 0)</f>
        <v>61</v>
      </c>
      <c r="D10" s="53" t="s">
        <v>73</v>
      </c>
      <c r="F10" s="381" t="s">
        <v>495</v>
      </c>
      <c r="G10" s="108" t="str">
        <f>VLOOKUP(F10,$A:$D, 4, FALSE)</f>
        <v>Dewford Town</v>
      </c>
      <c r="H10" s="461" t="s">
        <v>1284</v>
      </c>
      <c r="I10" s="461" t="str">
        <f>VLOOKUP(H10,$A:$D, 4, FALSE)</f>
        <v>Aqua Resort</v>
      </c>
      <c r="J10" s="377" t="s">
        <v>1180</v>
      </c>
      <c r="K10" s="377" t="str">
        <f>VLOOKUP(J10,$A:$D, 4, FALSE)</f>
        <v>Icirrus City</v>
      </c>
      <c r="L10" s="323" t="s">
        <v>1305</v>
      </c>
      <c r="M10" s="362" t="str">
        <f>VLOOKUP(L10,$A:$D, 4, FALSE)</f>
        <v>Hearthome City</v>
      </c>
      <c r="N10" s="240"/>
      <c r="O10" s="460" t="s">
        <v>512</v>
      </c>
      <c r="P10" s="461" t="str">
        <f>VLOOKUP(O10,$A:$D, 4, FALSE)</f>
        <v>Cianwood City</v>
      </c>
      <c r="Q10" s="377" t="s">
        <v>1591</v>
      </c>
      <c r="R10" s="377" t="str">
        <f>VLOOKUP(Q10,$A:$D, 4, FALSE)</f>
        <v>Summerland</v>
      </c>
      <c r="S10" s="323" t="s">
        <v>1605</v>
      </c>
      <c r="T10" s="323" t="str">
        <f>VLOOKUP(S10,$A:$D, 4, FALSE)</f>
        <v>Twinleaf Town</v>
      </c>
      <c r="U10" s="173" t="s">
        <v>1362</v>
      </c>
      <c r="V10" s="174" t="str">
        <f>VLOOKUP(U10,$A:$D, 4, FALSE)</f>
        <v>Po Town</v>
      </c>
    </row>
    <row r="11" spans="1:22" x14ac:dyDescent="0.35">
      <c r="A11" s="48" t="s">
        <v>512</v>
      </c>
      <c r="B11" s="91">
        <v>11</v>
      </c>
      <c r="C11">
        <f>MATCH(D11, Rankings!$C$2:$C$129, 0)</f>
        <v>24</v>
      </c>
      <c r="D11" s="49" t="s">
        <v>150</v>
      </c>
      <c r="F11" s="381" t="s">
        <v>1151</v>
      </c>
      <c r="G11" s="108" t="str">
        <f>VLOOKUP(F11,$A:$D, 4, FALSE)</f>
        <v>Celestic Town</v>
      </c>
      <c r="H11" s="377" t="s">
        <v>1277</v>
      </c>
      <c r="I11" s="377" t="str">
        <f>VLOOKUP(H11,$A:$D, 4, FALSE)</f>
        <v>Boyleland</v>
      </c>
      <c r="J11" s="454" t="s">
        <v>1188</v>
      </c>
      <c r="K11" s="454" t="str">
        <f>VLOOKUP(J11,$A:$D, 4, FALSE)</f>
        <v>Aquacorde Town</v>
      </c>
      <c r="L11" s="323" t="s">
        <v>1297</v>
      </c>
      <c r="M11" s="362" t="str">
        <f>VLOOKUP(L11,$A:$D, 4, FALSE)</f>
        <v>Stow-on-Side</v>
      </c>
      <c r="N11" s="240"/>
      <c r="O11" s="453" t="s">
        <v>1575</v>
      </c>
      <c r="P11" s="454" t="str">
        <f>VLOOKUP(O11,$A:$D, 4, FALSE)</f>
        <v>Hulbury</v>
      </c>
      <c r="Q11" s="173" t="s">
        <v>1587</v>
      </c>
      <c r="R11" s="173" t="str">
        <f>VLOOKUP(Q11,$A:$D, 4, FALSE)</f>
        <v>Littleroot Town</v>
      </c>
      <c r="S11" s="424" t="s">
        <v>1610</v>
      </c>
      <c r="T11" s="424" t="str">
        <f>VLOOKUP(S11,$A:$D, 4, FALSE)</f>
        <v>Snowbelle City</v>
      </c>
      <c r="U11" s="323" t="s">
        <v>1625</v>
      </c>
      <c r="V11" s="362" t="str">
        <f>VLOOKUP(U11,$A:$D, 4, FALSE)</f>
        <v>Viridian City</v>
      </c>
    </row>
    <row r="12" spans="1:22" ht="15" thickBot="1" x14ac:dyDescent="0.4">
      <c r="A12" s="48" t="s">
        <v>511</v>
      </c>
      <c r="B12" s="91">
        <v>12</v>
      </c>
      <c r="C12">
        <f>MATCH(D12, Rankings!$C$2:$C$129, 0)</f>
        <v>7</v>
      </c>
      <c r="D12" s="52" t="s">
        <v>94</v>
      </c>
      <c r="F12" s="455" t="s">
        <v>1163</v>
      </c>
      <c r="G12" s="456" t="str">
        <f>VLOOKUP(F12,$A:$D, 4, FALSE)</f>
        <v>Wedgehurst</v>
      </c>
      <c r="H12" s="444" t="s">
        <v>1271</v>
      </c>
      <c r="I12" s="444" t="str">
        <f>VLOOKUP(H12,$A:$D, 4, FALSE)</f>
        <v>Mauville City</v>
      </c>
      <c r="J12" s="378" t="s">
        <v>1194</v>
      </c>
      <c r="K12" s="378" t="str">
        <f>VLOOKUP(J12,$A:$D, 4, FALSE)</f>
        <v>Cerulean City</v>
      </c>
      <c r="L12" s="363" t="s">
        <v>1289</v>
      </c>
      <c r="M12" s="364" t="str">
        <f>VLOOKUP(L12,$A:$D, 4, FALSE)</f>
        <v>Camphrier Town</v>
      </c>
      <c r="N12" s="240"/>
      <c r="O12" s="382" t="s">
        <v>1578</v>
      </c>
      <c r="P12" s="383" t="str">
        <f>VLOOKUP(O12,$A:$D, 4, FALSE)</f>
        <v>Fortree City</v>
      </c>
      <c r="Q12" s="378" t="s">
        <v>1583</v>
      </c>
      <c r="R12" s="378" t="str">
        <f>VLOOKUP(Q12,$A:$D, 4, FALSE)</f>
        <v>Cyllage City</v>
      </c>
      <c r="S12" s="456" t="s">
        <v>1615</v>
      </c>
      <c r="T12" s="456" t="str">
        <f>VLOOKUP(S12,$A:$D, 4, FALSE)</f>
        <v>Crown Tundra</v>
      </c>
      <c r="U12" s="363" t="s">
        <v>1620</v>
      </c>
      <c r="V12" s="364" t="str">
        <f>VLOOKUP(U12,$A:$D, 4, FALSE)</f>
        <v>Nimbasa City</v>
      </c>
    </row>
    <row r="13" spans="1:22" ht="15" thickBot="1" x14ac:dyDescent="0.4">
      <c r="A13" s="48" t="s">
        <v>1572</v>
      </c>
      <c r="B13" s="91">
        <v>13</v>
      </c>
      <c r="C13">
        <f>MATCH(D13, Rankings!$C$2:$C$129, 0)</f>
        <v>85</v>
      </c>
      <c r="D13" s="52" t="s">
        <v>91</v>
      </c>
      <c r="F13" s="384"/>
      <c r="G13" s="385"/>
      <c r="H13" s="379"/>
      <c r="I13" s="379"/>
      <c r="J13" s="365"/>
      <c r="K13" s="365"/>
      <c r="L13" s="365"/>
      <c r="M13" s="365"/>
      <c r="N13" s="240"/>
      <c r="O13" s="385"/>
      <c r="P13" s="385"/>
      <c r="Q13" s="379"/>
      <c r="R13" s="379"/>
      <c r="S13" s="365"/>
      <c r="T13" s="365"/>
      <c r="U13" s="365"/>
      <c r="V13" s="366"/>
    </row>
    <row r="14" spans="1:22" x14ac:dyDescent="0.35">
      <c r="A14" s="48" t="s">
        <v>505</v>
      </c>
      <c r="B14" s="91">
        <v>14</v>
      </c>
      <c r="C14">
        <f>MATCH(D14, Rankings!$C$2:$C$129, 0)</f>
        <v>3</v>
      </c>
      <c r="D14" s="51" t="s">
        <v>104</v>
      </c>
      <c r="F14" s="380" t="s">
        <v>502</v>
      </c>
      <c r="G14" s="167" t="str">
        <f>VLOOKUP(F14,$A:$D, 4, FALSE)</f>
        <v>Kala'e Bay</v>
      </c>
      <c r="H14" s="452" t="s">
        <v>1310</v>
      </c>
      <c r="I14" s="452" t="str">
        <f>VLOOKUP(H14,$A:$D, 4, FALSE)</f>
        <v>Undella Town</v>
      </c>
      <c r="J14" s="166" t="s">
        <v>1144</v>
      </c>
      <c r="K14" s="166" t="str">
        <f>VLOOKUP(J14,$A:$D, 4, FALSE)</f>
        <v>Agate Village</v>
      </c>
      <c r="L14" s="376" t="s">
        <v>1231</v>
      </c>
      <c r="M14" s="388" t="str">
        <f>VLOOKUP(L14,$A:$D, 4, FALSE)</f>
        <v>Ecruteak City</v>
      </c>
      <c r="N14" s="240"/>
      <c r="O14" s="380" t="s">
        <v>1565</v>
      </c>
      <c r="P14" s="167" t="str">
        <f>VLOOKUP(O14,$A:$D, 4, FALSE)</f>
        <v>Rustboro City</v>
      </c>
      <c r="Q14" s="452" t="s">
        <v>1595</v>
      </c>
      <c r="R14" s="452" t="str">
        <f>VLOOKUP(Q14,$A:$D, 4, FALSE)</f>
        <v>Vientown</v>
      </c>
      <c r="S14" s="166" t="s">
        <v>1601</v>
      </c>
      <c r="T14" s="166" t="str">
        <f>VLOOKUP(S14,$A:$D, 4, FALSE)</f>
        <v>Jubilife City</v>
      </c>
      <c r="U14" s="423" t="s">
        <v>1632</v>
      </c>
      <c r="V14" s="427" t="str">
        <f>VLOOKUP(U14,$A:$D, 4, FALSE)</f>
        <v>Dendemille Town</v>
      </c>
    </row>
    <row r="15" spans="1:22" x14ac:dyDescent="0.35">
      <c r="A15" s="48" t="s">
        <v>495</v>
      </c>
      <c r="B15" s="91">
        <v>15</v>
      </c>
      <c r="C15">
        <f>MATCH(D15, Rankings!$C$2:$C$129, 0)</f>
        <v>16</v>
      </c>
      <c r="D15" s="50" t="s">
        <v>135</v>
      </c>
      <c r="F15" s="460" t="s">
        <v>505</v>
      </c>
      <c r="G15" s="461" t="str">
        <f>VLOOKUP(F15,$A:$D, 4, FALSE)</f>
        <v>Solaceon Town</v>
      </c>
      <c r="H15" s="173" t="s">
        <v>1306</v>
      </c>
      <c r="I15" s="173" t="str">
        <f>VLOOKUP(H15,$A:$D, 4, FALSE)</f>
        <v>Haruba Village</v>
      </c>
      <c r="J15" s="377" t="s">
        <v>1148</v>
      </c>
      <c r="K15" s="377" t="str">
        <f>VLOOKUP(J15,$A:$D, 4, FALSE)</f>
        <v>Tapu Village</v>
      </c>
      <c r="L15" s="323" t="s">
        <v>1221</v>
      </c>
      <c r="M15" s="362" t="str">
        <f>VLOOKUP(L15,$A:$D, 4, FALSE)</f>
        <v>City of Circhester</v>
      </c>
      <c r="N15" s="240"/>
      <c r="O15" s="453" t="s">
        <v>1571</v>
      </c>
      <c r="P15" s="454" t="str">
        <f>VLOOKUP(O15,$A:$D, 4, FALSE)</f>
        <v>Vaniville Town</v>
      </c>
      <c r="Q15" s="173" t="s">
        <v>1592</v>
      </c>
      <c r="R15" s="173" t="str">
        <f>VLOOKUP(Q15,$A:$D, 4, FALSE)</f>
        <v>Striaton City</v>
      </c>
      <c r="S15" s="323" t="s">
        <v>1604</v>
      </c>
      <c r="T15" s="323" t="str">
        <f>VLOOKUP(S15,$A:$D, 4, FALSE)</f>
        <v>Ringtown</v>
      </c>
      <c r="U15" s="424" t="s">
        <v>1629</v>
      </c>
      <c r="V15" s="426" t="str">
        <f>VLOOKUP(U15,$A:$D, 4, FALSE)</f>
        <v>Hau'oli City</v>
      </c>
    </row>
    <row r="16" spans="1:22" x14ac:dyDescent="0.35">
      <c r="A16" s="48" t="s">
        <v>494</v>
      </c>
      <c r="B16" s="91">
        <v>16</v>
      </c>
      <c r="C16">
        <f>MATCH(D16, Rankings!$C$2:$C$129, 0)</f>
        <v>110</v>
      </c>
      <c r="D16" s="55" t="s">
        <v>47</v>
      </c>
      <c r="F16" s="381" t="s">
        <v>1258</v>
      </c>
      <c r="G16" s="108" t="str">
        <f>VLOOKUP(F16,$A:$D, 4, FALSE)</f>
        <v>Geosenge Town</v>
      </c>
      <c r="H16" s="454" t="s">
        <v>1298</v>
      </c>
      <c r="I16" s="454" t="str">
        <f>VLOOKUP(H16,$A:$D, 4, FALSE)</f>
        <v>Lilycove City</v>
      </c>
      <c r="J16" s="323" t="s">
        <v>1152</v>
      </c>
      <c r="K16" s="323" t="str">
        <f>VLOOKUP(J16,$A:$D, 4, FALSE)</f>
        <v>Azalea Town</v>
      </c>
      <c r="L16" s="377" t="s">
        <v>1207</v>
      </c>
      <c r="M16" s="389" t="str">
        <f>VLOOKUP(L16,$A:$D, 4, FALSE)</f>
        <v>Exeggutor Island</v>
      </c>
      <c r="N16" s="240"/>
      <c r="O16" s="460" t="s">
        <v>1576</v>
      </c>
      <c r="P16" s="461" t="str">
        <f>VLOOKUP(O16,$A:$D, 4, FALSE)</f>
        <v>Vermilion City</v>
      </c>
      <c r="Q16" s="173" t="s">
        <v>1586</v>
      </c>
      <c r="R16" s="173" t="str">
        <f>VLOOKUP(Q16,$A:$D, 4, FALSE)</f>
        <v>Anistar City</v>
      </c>
      <c r="S16" s="424" t="s">
        <v>1611</v>
      </c>
      <c r="T16" s="424" t="str">
        <f>VLOOKUP(S16,$A:$D, 4, FALSE)</f>
        <v>Sootopolis City</v>
      </c>
      <c r="U16" s="323" t="s">
        <v>1624</v>
      </c>
      <c r="V16" s="362" t="str">
        <f>VLOOKUP(U16,$A:$D, 4, FALSE)</f>
        <v>Turffield</v>
      </c>
    </row>
    <row r="17" spans="1:22" ht="15" thickBot="1" x14ac:dyDescent="0.4">
      <c r="A17" s="48" t="s">
        <v>1187</v>
      </c>
      <c r="B17" s="91">
        <v>17</v>
      </c>
      <c r="C17">
        <f>MATCH(D17, Rankings!$C$2:$C$129, 0)</f>
        <v>30</v>
      </c>
      <c r="D17" s="50" t="s">
        <v>120</v>
      </c>
      <c r="F17" s="464" t="s">
        <v>1264</v>
      </c>
      <c r="G17" s="459" t="str">
        <f>VLOOKUP(F17,$A:$D, 4, FALSE)</f>
        <v>Violet City</v>
      </c>
      <c r="H17" s="444" t="s">
        <v>1290</v>
      </c>
      <c r="I17" s="444" t="str">
        <f>VLOOKUP(H17,$A:$D, 4, FALSE)</f>
        <v>Fallarbor Town</v>
      </c>
      <c r="J17" s="363" t="s">
        <v>1164</v>
      </c>
      <c r="K17" s="363" t="str">
        <f>VLOOKUP(J17,$A:$D, 4, FALSE)</f>
        <v>Lacunosa Town</v>
      </c>
      <c r="L17" s="378" t="s">
        <v>1201</v>
      </c>
      <c r="M17" s="387" t="str">
        <f>VLOOKUP(L17,$A:$D, 4, FALSE)</f>
        <v>Aether Paradise</v>
      </c>
      <c r="N17" s="240"/>
      <c r="O17" s="382" t="s">
        <v>1577</v>
      </c>
      <c r="P17" s="383" t="str">
        <f>VLOOKUP(O17,$A:$D, 4, FALSE)</f>
        <v>Mount Hokulani</v>
      </c>
      <c r="Q17" s="459" t="s">
        <v>1584</v>
      </c>
      <c r="R17" s="459" t="str">
        <f>VLOOKUP(Q17,$A:$D, 4, FALSE)</f>
        <v>Wyndon South</v>
      </c>
      <c r="S17" s="363" t="s">
        <v>1614</v>
      </c>
      <c r="T17" s="363" t="str">
        <f>VLOOKUP(S17,$A:$D, 4, FALSE)</f>
        <v>Shalour City</v>
      </c>
      <c r="U17" s="425" t="s">
        <v>1621</v>
      </c>
      <c r="V17" s="428" t="str">
        <f>VLOOKUP(U17,$A:$D, 4, FALSE)</f>
        <v>Pacifidlog Town</v>
      </c>
    </row>
    <row r="18" spans="1:22" ht="15" thickBot="1" x14ac:dyDescent="0.4">
      <c r="A18" s="48" t="s">
        <v>1151</v>
      </c>
      <c r="B18" s="91">
        <v>18</v>
      </c>
      <c r="C18">
        <f>MATCH(D18, Rankings!$C$2:$C$129, 0)</f>
        <v>117</v>
      </c>
      <c r="D18" s="51" t="s">
        <v>107</v>
      </c>
      <c r="F18" s="384"/>
      <c r="G18" s="385"/>
      <c r="H18" s="379"/>
      <c r="I18" s="379"/>
      <c r="J18" s="365"/>
      <c r="K18" s="365"/>
      <c r="L18" s="365"/>
      <c r="M18" s="365"/>
      <c r="N18" s="240"/>
      <c r="O18" s="385"/>
      <c r="P18" s="385"/>
      <c r="Q18" s="379"/>
      <c r="R18" s="379"/>
      <c r="S18" s="365"/>
      <c r="T18" s="365"/>
      <c r="U18" s="365"/>
      <c r="V18" s="366"/>
    </row>
    <row r="19" spans="1:22" x14ac:dyDescent="0.35">
      <c r="A19" s="48" t="s">
        <v>1258</v>
      </c>
      <c r="B19" s="91">
        <v>19</v>
      </c>
      <c r="C19">
        <f>MATCH(D19, Rankings!$C$2:$C$129, 0)</f>
        <v>42</v>
      </c>
      <c r="D19" s="53" t="s">
        <v>85</v>
      </c>
      <c r="F19" s="457" t="s">
        <v>503</v>
      </c>
      <c r="G19" s="452" t="str">
        <f>VLOOKUP(F19,$A:$D, 4, FALSE)</f>
        <v>South Lakes</v>
      </c>
      <c r="H19" s="376" t="s">
        <v>1597</v>
      </c>
      <c r="I19" s="376" t="str">
        <f>VLOOKUP(H19,$A:$D, 4, FALSE)</f>
        <v>Tilt Village</v>
      </c>
      <c r="J19" s="443" t="s">
        <v>1598</v>
      </c>
      <c r="K19" s="443" t="str">
        <f>VLOOKUP(J19,$A:$D, 4, FALSE)</f>
        <v>Goldenrod City</v>
      </c>
      <c r="L19" s="166" t="s">
        <v>1635</v>
      </c>
      <c r="M19" s="168" t="str">
        <f>VLOOKUP(L19,$A:$D, 4, FALSE)</f>
        <v>Canalave City</v>
      </c>
      <c r="N19" s="240"/>
      <c r="O19" s="462" t="s">
        <v>1566</v>
      </c>
      <c r="P19" s="463" t="str">
        <f>VLOOKUP(O19,$A:$D, 4, FALSE)</f>
        <v>Fall City</v>
      </c>
      <c r="Q19" s="443" t="s">
        <v>1594</v>
      </c>
      <c r="R19" s="443" t="str">
        <f>VLOOKUP(Q19,$A:$D, 4, FALSE)</f>
        <v>Floccesy Town</v>
      </c>
      <c r="S19" s="423" t="s">
        <v>1602</v>
      </c>
      <c r="T19" s="423" t="str">
        <f>VLOOKUP(S19,$A:$D, 4, FALSE)</f>
        <v>Heahea City</v>
      </c>
      <c r="U19" s="166" t="s">
        <v>1631</v>
      </c>
      <c r="V19" s="168" t="str">
        <f>VLOOKUP(U19,$A:$D, 4, FALSE)</f>
        <v>Motostoke</v>
      </c>
    </row>
    <row r="20" spans="1:22" x14ac:dyDescent="0.35">
      <c r="A20" s="48" t="s">
        <v>1573</v>
      </c>
      <c r="B20" s="91">
        <v>20</v>
      </c>
      <c r="C20">
        <f>MATCH(D20, Rankings!$C$2:$C$129, 0)</f>
        <v>18</v>
      </c>
      <c r="D20" s="50" t="s">
        <v>127</v>
      </c>
      <c r="F20" s="453" t="s">
        <v>1572</v>
      </c>
      <c r="G20" s="454" t="str">
        <f>VLOOKUP(F20,$A:$D, 4, FALSE)</f>
        <v>Humilau City</v>
      </c>
      <c r="H20" s="173" t="s">
        <v>1106</v>
      </c>
      <c r="I20" s="173" t="str">
        <f>VLOOKUP(H20,$A:$D, 4, FALSE)</f>
        <v>Pyrite Town</v>
      </c>
      <c r="J20" s="323" t="s">
        <v>1607</v>
      </c>
      <c r="K20" s="323" t="str">
        <f>VLOOKUP(J20,$A:$D, 4, FALSE)</f>
        <v>Ambrette Town</v>
      </c>
      <c r="L20" s="377" t="s">
        <v>1627</v>
      </c>
      <c r="M20" s="389" t="str">
        <f>VLOOKUP(L20,$A:$D, 4, FALSE)</f>
        <v>Pastoria City</v>
      </c>
      <c r="N20" s="240"/>
      <c r="O20" s="381" t="s">
        <v>1567</v>
      </c>
      <c r="P20" s="108" t="str">
        <f>VLOOKUP(O20,$A:$D, 4, FALSE)</f>
        <v>Veilstone City</v>
      </c>
      <c r="Q20" s="377" t="s">
        <v>1593</v>
      </c>
      <c r="R20" s="377" t="str">
        <f>VLOOKUP(Q20,$A:$D, 4, FALSE)</f>
        <v>Dolce Island</v>
      </c>
      <c r="S20" s="454" t="s">
        <v>1603</v>
      </c>
      <c r="T20" s="454" t="str">
        <f>VLOOKUP(S20,$A:$D, 4, FALSE)</f>
        <v>Nacrene City</v>
      </c>
      <c r="U20" s="323" t="s">
        <v>1630</v>
      </c>
      <c r="V20" s="362" t="str">
        <f>VLOOKUP(U20,$A:$D, 4, FALSE)</f>
        <v>Santalune City</v>
      </c>
    </row>
    <row r="21" spans="1:22" x14ac:dyDescent="0.35">
      <c r="A21" s="48" t="s">
        <v>1574</v>
      </c>
      <c r="B21" s="91">
        <v>21</v>
      </c>
      <c r="C21">
        <f>MATCH(D21, Rankings!$C$2:$C$129, 0)</f>
        <v>47</v>
      </c>
      <c r="D21" s="54" t="s">
        <v>64</v>
      </c>
      <c r="F21" s="460" t="s">
        <v>1573</v>
      </c>
      <c r="G21" s="461" t="str">
        <f>VLOOKUP(F21,$A:$D, 4, FALSE)</f>
        <v>Ever Grande City</v>
      </c>
      <c r="H21" s="173" t="s">
        <v>1589</v>
      </c>
      <c r="I21" s="173" t="str">
        <f>VLOOKUP(H21,$A:$D, 4, FALSE)</f>
        <v>Coumarine City</v>
      </c>
      <c r="J21" s="323" t="s">
        <v>1608</v>
      </c>
      <c r="K21" s="323" t="str">
        <f>VLOOKUP(J21,$A:$D, 4, FALSE)</f>
        <v>Opelucid City</v>
      </c>
      <c r="L21" s="377" t="s">
        <v>1112</v>
      </c>
      <c r="M21" s="389" t="str">
        <f>VLOOKUP(L21,$A:$D, 4, FALSE)</f>
        <v>Sunyshore City</v>
      </c>
      <c r="N21" s="240"/>
      <c r="O21" s="460" t="s">
        <v>1568</v>
      </c>
      <c r="P21" s="461" t="str">
        <f>VLOOKUP(O21,$A:$D, 4, FALSE)</f>
        <v>Olivine City</v>
      </c>
      <c r="Q21" s="173" t="s">
        <v>1585</v>
      </c>
      <c r="R21" s="173" t="str">
        <f>VLOOKUP(Q21,$A:$D, 4, FALSE)</f>
        <v>Iki Town</v>
      </c>
      <c r="S21" s="424" t="s">
        <v>1612</v>
      </c>
      <c r="T21" s="424" t="str">
        <f>VLOOKUP(S21,$A:$D, 4, FALSE)</f>
        <v>Spikemuth</v>
      </c>
      <c r="U21" s="323" t="s">
        <v>1623</v>
      </c>
      <c r="V21" s="362" t="str">
        <f>VLOOKUP(U21,$A:$D, 4, FALSE)</f>
        <v>Mossdeep City</v>
      </c>
    </row>
    <row r="22" spans="1:22" ht="15" thickBot="1" x14ac:dyDescent="0.4">
      <c r="A22" s="48" t="s">
        <v>1575</v>
      </c>
      <c r="B22" s="91">
        <v>22</v>
      </c>
      <c r="C22">
        <f>MATCH(D22, Rankings!$C$2:$C$129, 0)</f>
        <v>10</v>
      </c>
      <c r="D22" s="55" t="s">
        <v>44</v>
      </c>
      <c r="F22" s="382" t="s">
        <v>1580</v>
      </c>
      <c r="G22" s="383" t="str">
        <f>VLOOKUP(F22,$A:$D, 4, FALSE)</f>
        <v>Fuchsia City</v>
      </c>
      <c r="H22" s="459" t="s">
        <v>1581</v>
      </c>
      <c r="I22" s="459" t="str">
        <f>VLOOKUP(H22,$A:$D, 4, FALSE)</f>
        <v>Hammerlocke</v>
      </c>
      <c r="J22" s="378" t="s">
        <v>1617</v>
      </c>
      <c r="K22" s="378" t="str">
        <f>VLOOKUP(J22,$A:$D, 4, FALSE)</f>
        <v>Kiloude City</v>
      </c>
      <c r="L22" s="363" t="s">
        <v>1618</v>
      </c>
      <c r="M22" s="364" t="str">
        <f>VLOOKUP(L22,$A:$D, 4, FALSE)</f>
        <v>Aspertia City</v>
      </c>
      <c r="N22" s="241"/>
      <c r="O22" s="382" t="s">
        <v>1569</v>
      </c>
      <c r="P22" s="383" t="str">
        <f>VLOOKUP(O22,$A:$D, 4, FALSE)</f>
        <v>Wyndon North</v>
      </c>
      <c r="Q22" s="378" t="s">
        <v>1570</v>
      </c>
      <c r="R22" s="378" t="str">
        <f>VLOOKUP(Q22,$A:$D, 4, FALSE)</f>
        <v>Ultra Megalopolis</v>
      </c>
      <c r="S22" s="456" t="s">
        <v>1613</v>
      </c>
      <c r="T22" s="456" t="str">
        <f>VLOOKUP(S22,$A:$D, 4, FALSE)</f>
        <v>Mahogany Town</v>
      </c>
      <c r="U22" s="363" t="s">
        <v>1622</v>
      </c>
      <c r="V22" s="364" t="str">
        <f>VLOOKUP(U22,$A:$D, 4, FALSE)</f>
        <v>Petalburg City</v>
      </c>
    </row>
    <row r="23" spans="1:22" x14ac:dyDescent="0.35">
      <c r="A23" s="48" t="s">
        <v>1576</v>
      </c>
      <c r="B23" s="91">
        <v>23</v>
      </c>
      <c r="C23">
        <f>MATCH(D23, Rankings!$C$2:$C$129, 0)</f>
        <v>50</v>
      </c>
      <c r="D23" s="49" t="s">
        <v>139</v>
      </c>
    </row>
    <row r="24" spans="1:22" x14ac:dyDescent="0.35">
      <c r="A24" s="48" t="s">
        <v>1568</v>
      </c>
      <c r="B24" s="91">
        <v>24</v>
      </c>
      <c r="C24">
        <f>MATCH(D24, Rankings!$C$2:$C$129, 0)</f>
        <v>27</v>
      </c>
      <c r="D24" s="49" t="s">
        <v>147</v>
      </c>
      <c r="Q24" s="48" t="s">
        <v>350</v>
      </c>
      <c r="R24" t="s">
        <v>5988</v>
      </c>
    </row>
    <row r="25" spans="1:22" x14ac:dyDescent="0.35">
      <c r="A25" s="48" t="s">
        <v>1569</v>
      </c>
      <c r="B25" s="91">
        <v>25</v>
      </c>
      <c r="C25">
        <f>MATCH(D25, Rankings!$C$2:$C$129, 0)</f>
        <v>123</v>
      </c>
      <c r="D25" s="55" t="s">
        <v>54</v>
      </c>
      <c r="F25" t="s">
        <v>492</v>
      </c>
      <c r="G25" s="85" t="s">
        <v>110</v>
      </c>
      <c r="Q25" s="48">
        <v>3</v>
      </c>
      <c r="R25" s="91">
        <f>VLOOKUP($Q$24&amp;Q25, A:C, 3, FALSE)</f>
        <v>30</v>
      </c>
    </row>
    <row r="26" spans="1:22" x14ac:dyDescent="0.35">
      <c r="A26" s="48" t="s">
        <v>1577</v>
      </c>
      <c r="B26" s="91">
        <v>26</v>
      </c>
      <c r="C26">
        <f>MATCH(D26, Rankings!$C$2:$C$129, 0)</f>
        <v>76</v>
      </c>
      <c r="D26" s="54" t="s">
        <v>63</v>
      </c>
      <c r="F26" t="s">
        <v>1566</v>
      </c>
      <c r="G26" s="90" t="s">
        <v>334</v>
      </c>
      <c r="Q26" s="48">
        <v>1</v>
      </c>
      <c r="R26" s="91">
        <f>VLOOKUP($Q$24&amp;Q26, A:C, 3, FALSE)</f>
        <v>2</v>
      </c>
    </row>
    <row r="27" spans="1:22" x14ac:dyDescent="0.35">
      <c r="A27" s="48" t="s">
        <v>1578</v>
      </c>
      <c r="B27" s="91">
        <v>27</v>
      </c>
      <c r="C27">
        <f>MATCH(D27, Rankings!$C$2:$C$129, 0)</f>
        <v>99</v>
      </c>
      <c r="D27" s="50" t="s">
        <v>123</v>
      </c>
      <c r="H27" t="s">
        <v>492</v>
      </c>
      <c r="I27" s="85" t="s">
        <v>110</v>
      </c>
      <c r="Q27" s="48"/>
      <c r="R27" s="91"/>
    </row>
    <row r="28" spans="1:22" x14ac:dyDescent="0.35">
      <c r="A28" s="48" t="s">
        <v>1579</v>
      </c>
      <c r="B28" s="91">
        <v>28</v>
      </c>
      <c r="C28">
        <f>MATCH(D28, Rankings!$C$2:$C$129, 0)</f>
        <v>82</v>
      </c>
      <c r="D28" s="53" t="s">
        <v>81</v>
      </c>
      <c r="F28" t="s">
        <v>1573</v>
      </c>
      <c r="G28" s="84" t="s">
        <v>127</v>
      </c>
      <c r="H28" t="s">
        <v>509</v>
      </c>
      <c r="I28" s="83" t="s">
        <v>11</v>
      </c>
      <c r="N28" t="s">
        <v>7070</v>
      </c>
      <c r="Q28" s="48">
        <v>3</v>
      </c>
      <c r="R28" s="91">
        <f>VLOOKUP($Q$24&amp;Q28, A:C, 3, FALSE)</f>
        <v>30</v>
      </c>
    </row>
    <row r="29" spans="1:22" x14ac:dyDescent="0.35">
      <c r="A29" s="48" t="s">
        <v>1580</v>
      </c>
      <c r="B29" s="91">
        <v>29</v>
      </c>
      <c r="C29">
        <f>MATCH(D29, Rankings!$C$2:$C$129, 0)</f>
        <v>56</v>
      </c>
      <c r="D29" s="49" t="s">
        <v>138</v>
      </c>
      <c r="F29" t="s">
        <v>509</v>
      </c>
      <c r="G29" s="83" t="s">
        <v>11</v>
      </c>
      <c r="J29" t="s">
        <v>509</v>
      </c>
      <c r="K29" s="83" t="s">
        <v>11</v>
      </c>
      <c r="Q29" s="48">
        <v>2</v>
      </c>
      <c r="R29" s="91">
        <f>VLOOKUP($Q$24&amp;Q29, A:C, 3, FALSE)</f>
        <v>110</v>
      </c>
    </row>
    <row r="30" spans="1:22" x14ac:dyDescent="0.35">
      <c r="A30" s="48" t="s">
        <v>1264</v>
      </c>
      <c r="B30" s="91">
        <v>30</v>
      </c>
      <c r="C30">
        <f>MATCH(D30, Rankings!$C$2:$C$129, 0)</f>
        <v>83</v>
      </c>
      <c r="D30" s="49" t="s">
        <v>143</v>
      </c>
      <c r="L30" t="s">
        <v>493</v>
      </c>
      <c r="M30" s="87" t="s">
        <v>12</v>
      </c>
      <c r="Q30" s="48"/>
      <c r="R30" s="91"/>
    </row>
    <row r="31" spans="1:22" x14ac:dyDescent="0.35">
      <c r="A31" s="48" t="s">
        <v>1163</v>
      </c>
      <c r="B31" s="91">
        <v>31</v>
      </c>
      <c r="C31">
        <f>MATCH(D31, Rankings!$C$2:$C$129, 0)</f>
        <v>41</v>
      </c>
      <c r="D31" s="55" t="s">
        <v>45</v>
      </c>
      <c r="F31" t="s">
        <v>505</v>
      </c>
      <c r="G31" s="85" t="s">
        <v>104</v>
      </c>
      <c r="J31" t="s">
        <v>493</v>
      </c>
      <c r="K31" s="87" t="s">
        <v>12</v>
      </c>
      <c r="Q31" s="48">
        <v>6</v>
      </c>
      <c r="R31" s="91">
        <f>VLOOKUP($Q$24&amp;Q31, A:C, 3, FALSE)</f>
        <v>81</v>
      </c>
    </row>
    <row r="32" spans="1:22" x14ac:dyDescent="0.35">
      <c r="A32" s="48" t="s">
        <v>1193</v>
      </c>
      <c r="B32" s="91">
        <v>32</v>
      </c>
      <c r="C32">
        <f>MATCH(D32, Rankings!$C$2:$C$129, 0)</f>
        <v>23</v>
      </c>
      <c r="D32" s="52" t="s">
        <v>103</v>
      </c>
      <c r="F32" t="s">
        <v>510</v>
      </c>
      <c r="G32" s="86" t="s">
        <v>96</v>
      </c>
      <c r="H32" t="s">
        <v>510</v>
      </c>
      <c r="I32" s="86" t="s">
        <v>96</v>
      </c>
      <c r="Q32" s="48">
        <v>3</v>
      </c>
      <c r="R32" s="91">
        <f>VLOOKUP($Q$24&amp;Q32, A:C, 3, FALSE)</f>
        <v>30</v>
      </c>
    </row>
    <row r="33" spans="1:22" x14ac:dyDescent="0.35">
      <c r="A33" s="48" t="s">
        <v>1200</v>
      </c>
      <c r="B33" s="91">
        <v>33</v>
      </c>
      <c r="C33">
        <f>MATCH(D33, Rankings!$C$2:$C$129, 0)</f>
        <v>43</v>
      </c>
      <c r="D33" s="51" t="s">
        <v>112</v>
      </c>
      <c r="H33" t="s">
        <v>493</v>
      </c>
      <c r="I33" s="87" t="s">
        <v>12</v>
      </c>
      <c r="Q33" s="48"/>
      <c r="R33" s="91"/>
    </row>
    <row r="34" spans="1:22" x14ac:dyDescent="0.35">
      <c r="A34" s="48" t="s">
        <v>1271</v>
      </c>
      <c r="B34" s="91">
        <v>34</v>
      </c>
      <c r="C34">
        <f>MATCH(D34, Rankings!$C$2:$C$129, 0)</f>
        <v>55</v>
      </c>
      <c r="D34" s="50" t="s">
        <v>121</v>
      </c>
      <c r="F34" t="s">
        <v>493</v>
      </c>
      <c r="G34" s="87" t="s">
        <v>12</v>
      </c>
      <c r="Q34" s="48">
        <v>12</v>
      </c>
      <c r="R34" s="91">
        <f>VLOOKUP($Q$24&amp;Q34, A:C, 3, FALSE)</f>
        <v>103</v>
      </c>
    </row>
    <row r="35" spans="1:22" x14ac:dyDescent="0.35">
      <c r="A35" s="48" t="s">
        <v>1290</v>
      </c>
      <c r="B35" s="91">
        <v>35</v>
      </c>
      <c r="C35">
        <f>MATCH(D35, Rankings!$C$2:$C$129, 0)</f>
        <v>66</v>
      </c>
      <c r="D35" s="50" t="s">
        <v>131</v>
      </c>
      <c r="F35" t="s">
        <v>1576</v>
      </c>
      <c r="G35" s="83" t="s">
        <v>139</v>
      </c>
      <c r="Q35" s="48">
        <v>4</v>
      </c>
      <c r="R35" s="91">
        <f>VLOOKUP($Q$24&amp;Q35, A:C, 3, FALSE)</f>
        <v>23</v>
      </c>
    </row>
    <row r="36" spans="1:22" x14ac:dyDescent="0.35">
      <c r="A36" s="48" t="s">
        <v>1581</v>
      </c>
      <c r="B36" s="91">
        <v>36</v>
      </c>
      <c r="C36">
        <f>MATCH(D36, Rankings!$C$2:$C$129, 0)</f>
        <v>22</v>
      </c>
      <c r="D36" s="55" t="s">
        <v>50</v>
      </c>
      <c r="M36" s="26" t="str">
        <f>Archive!H1</f>
        <v>Lumiose City</v>
      </c>
      <c r="N36" s="26">
        <f>Archive!I1</f>
        <v>36</v>
      </c>
    </row>
    <row r="37" spans="1:22" x14ac:dyDescent="0.35">
      <c r="A37" s="48" t="s">
        <v>1582</v>
      </c>
      <c r="B37" s="91">
        <v>37</v>
      </c>
      <c r="C37">
        <f>MATCH(D37, Rankings!$C$2:$C$129, 0)</f>
        <v>19</v>
      </c>
      <c r="D37" s="49" t="s">
        <v>140</v>
      </c>
      <c r="M37" s="26" t="str">
        <f>Archive!K1</f>
        <v>Hulbury</v>
      </c>
      <c r="N37" s="26">
        <f>Archive!J1</f>
        <v>19</v>
      </c>
    </row>
    <row r="38" spans="1:22" x14ac:dyDescent="0.35">
      <c r="A38" s="48" t="s">
        <v>1583</v>
      </c>
      <c r="B38" s="91">
        <v>38</v>
      </c>
      <c r="C38">
        <f>MATCH(D38, Rankings!$C$2:$C$129, 0)</f>
        <v>40</v>
      </c>
      <c r="D38" s="53" t="s">
        <v>86</v>
      </c>
    </row>
    <row r="39" spans="1:22" x14ac:dyDescent="0.35">
      <c r="A39" s="48" t="s">
        <v>1584</v>
      </c>
      <c r="B39" s="91">
        <v>39</v>
      </c>
      <c r="C39">
        <f>MATCH(D39, Rankings!$C$2:$C$129, 0)</f>
        <v>31</v>
      </c>
      <c r="D39" s="55" t="s">
        <v>53</v>
      </c>
    </row>
    <row r="40" spans="1:22" x14ac:dyDescent="0.35">
      <c r="A40" s="48" t="s">
        <v>1570</v>
      </c>
      <c r="B40" s="91">
        <v>40</v>
      </c>
      <c r="C40">
        <f>MATCH(D40, Rankings!$C$2:$C$129, 0)</f>
        <v>79</v>
      </c>
      <c r="D40" s="54" t="s">
        <v>65</v>
      </c>
    </row>
    <row r="41" spans="1:22" x14ac:dyDescent="0.35">
      <c r="A41" s="48" t="s">
        <v>1585</v>
      </c>
      <c r="B41" s="91">
        <v>41</v>
      </c>
      <c r="C41">
        <f>MATCH(D41, Rankings!$C$2:$C$129, 0)</f>
        <v>48</v>
      </c>
      <c r="D41" s="54" t="s">
        <v>67</v>
      </c>
      <c r="F41" t="s">
        <v>350</v>
      </c>
      <c r="G41">
        <f>AVERAGE(G43:G58)</f>
        <v>16</v>
      </c>
      <c r="H41" t="s">
        <v>496</v>
      </c>
      <c r="I41">
        <f>AVERAGE(I43:I58)</f>
        <v>3.5</v>
      </c>
      <c r="J41" t="s">
        <v>459</v>
      </c>
      <c r="K41">
        <f>AVERAGE(K43:K58)</f>
        <v>43</v>
      </c>
      <c r="L41" t="s">
        <v>486</v>
      </c>
      <c r="M41">
        <f>AVERAGE(M43:M58)</f>
        <v>20</v>
      </c>
      <c r="O41" t="s">
        <v>498</v>
      </c>
      <c r="P41">
        <f>AVERAGE(P43:P58)</f>
        <v>10.5</v>
      </c>
      <c r="Q41" t="s">
        <v>501</v>
      </c>
      <c r="R41">
        <f>AVERAGE(R43:R58)</f>
        <v>14.5</v>
      </c>
      <c r="S41" t="s">
        <v>504</v>
      </c>
      <c r="T41">
        <f>AVERAGE(T43:T58)</f>
        <v>40.5</v>
      </c>
      <c r="U41" t="s">
        <v>351</v>
      </c>
      <c r="V41">
        <f>AVERAGE(V43:V58)</f>
        <v>17.5</v>
      </c>
    </row>
    <row r="42" spans="1:22" x14ac:dyDescent="0.35">
      <c r="A42" s="48" t="s">
        <v>1586</v>
      </c>
      <c r="B42" s="91">
        <v>42</v>
      </c>
      <c r="C42">
        <f>MATCH(D42, Rankings!$C$2:$C$129, 0)</f>
        <v>104</v>
      </c>
      <c r="D42" s="53" t="s">
        <v>80</v>
      </c>
    </row>
    <row r="43" spans="1:22" x14ac:dyDescent="0.35">
      <c r="A43" s="48" t="s">
        <v>1587</v>
      </c>
      <c r="B43" s="91">
        <v>43</v>
      </c>
      <c r="C43">
        <f>MATCH(D43, Rankings!$C$2:$C$129, 0)</f>
        <v>91</v>
      </c>
      <c r="D43" s="50" t="s">
        <v>134</v>
      </c>
      <c r="F43" t="str">
        <f>F$41&amp;1</f>
        <v>A1</v>
      </c>
      <c r="G43">
        <f>VLOOKUP(F43,$A:$C, 3, FALSE)</f>
        <v>2</v>
      </c>
      <c r="H43" t="str">
        <f>H$41&amp;1</f>
        <v>B1</v>
      </c>
      <c r="I43">
        <f>VLOOKUP(H43,$A:$C, 3, FALSE)</f>
        <v>1</v>
      </c>
      <c r="J43" t="str">
        <f>J$41&amp;1</f>
        <v>C1</v>
      </c>
      <c r="L43" t="str">
        <f>L$41&amp;1</f>
        <v>D1</v>
      </c>
      <c r="O43" t="str">
        <f>O$41&amp;1</f>
        <v>E1</v>
      </c>
      <c r="P43">
        <f>VLOOKUP(O43,$A:$C, 3, FALSE)</f>
        <v>4</v>
      </c>
      <c r="Q43" t="str">
        <f>Q$41&amp;1</f>
        <v>F1</v>
      </c>
      <c r="R43">
        <f>VLOOKUP(Q43,$A:$C, 3, FALSE)</f>
        <v>5</v>
      </c>
      <c r="S43" t="str">
        <f>S$41&amp;1</f>
        <v>G1</v>
      </c>
      <c r="U43" t="str">
        <f>U$41&amp;1</f>
        <v>H1</v>
      </c>
      <c r="V43">
        <f>VLOOKUP(U43,$A:$C, 3, FALSE)</f>
        <v>8</v>
      </c>
    </row>
    <row r="44" spans="1:22" x14ac:dyDescent="0.35">
      <c r="A44" s="48" t="s">
        <v>1588</v>
      </c>
      <c r="B44" s="91">
        <v>44</v>
      </c>
      <c r="C44">
        <f>MATCH(D44, Rankings!$C$2:$C$129, 0)</f>
        <v>21</v>
      </c>
      <c r="D44" s="51" t="s">
        <v>114</v>
      </c>
      <c r="F44" t="str">
        <f>F$41&amp;2</f>
        <v>A2</v>
      </c>
      <c r="H44" t="str">
        <f>H$41&amp;2</f>
        <v>B2</v>
      </c>
      <c r="J44" t="str">
        <f>J$41&amp;2</f>
        <v>C2</v>
      </c>
      <c r="K44">
        <f t="shared" ref="K44" si="0">VLOOKUP(J44,$A:$C, 3, FALSE)</f>
        <v>3</v>
      </c>
      <c r="L44" t="str">
        <f>L$41&amp;2</f>
        <v>D2</v>
      </c>
      <c r="O44" t="str">
        <f>O$41&amp;2</f>
        <v>E2</v>
      </c>
      <c r="Q44" t="str">
        <f>Q$41&amp;2</f>
        <v>F2</v>
      </c>
      <c r="R44">
        <f t="shared" ref="R44" si="1">VLOOKUP(Q44,$A:$C, 3, FALSE)</f>
        <v>24</v>
      </c>
      <c r="S44" t="str">
        <f>S$41&amp;2</f>
        <v>G2</v>
      </c>
      <c r="U44" t="str">
        <f>U$41&amp;2</f>
        <v>H2</v>
      </c>
    </row>
    <row r="45" spans="1:22" x14ac:dyDescent="0.35">
      <c r="A45" s="48" t="s">
        <v>1589</v>
      </c>
      <c r="B45" s="91">
        <v>45</v>
      </c>
      <c r="C45">
        <f>MATCH(D45, Rankings!$C$2:$C$129, 0)</f>
        <v>15</v>
      </c>
      <c r="D45" s="53" t="s">
        <v>82</v>
      </c>
      <c r="F45" t="str">
        <f>F$41&amp;3</f>
        <v>A3</v>
      </c>
      <c r="G45">
        <f t="shared" ref="G45:I49" si="2">VLOOKUP(F45,$A:$C, 3, FALSE)</f>
        <v>30</v>
      </c>
      <c r="H45" t="str">
        <f>H$41&amp;3</f>
        <v>B3</v>
      </c>
      <c r="J45" t="str">
        <f>J$41&amp;3</f>
        <v>C3</v>
      </c>
      <c r="L45" t="str">
        <f>L$41&amp;3</f>
        <v>D3</v>
      </c>
      <c r="M45">
        <f t="shared" ref="M45" si="3">VLOOKUP(L45,$A:$C, 3, FALSE)</f>
        <v>18</v>
      </c>
      <c r="O45" t="str">
        <f>O$41&amp;3</f>
        <v>E3</v>
      </c>
      <c r="Q45" t="str">
        <f>Q$41&amp;3</f>
        <v>F3</v>
      </c>
      <c r="S45" t="str">
        <f>S$41&amp;3</f>
        <v>G3</v>
      </c>
      <c r="T45">
        <f t="shared" ref="T45" si="4">VLOOKUP(S45,$A:$C, 3, FALSE)</f>
        <v>50</v>
      </c>
      <c r="U45" t="str">
        <f>U$41&amp;3</f>
        <v>H3</v>
      </c>
      <c r="V45">
        <f t="shared" ref="V45" si="5">VLOOKUP(U45,$A:$C, 3, FALSE)</f>
        <v>27</v>
      </c>
    </row>
    <row r="46" spans="1:22" x14ac:dyDescent="0.35">
      <c r="A46" s="48" t="s">
        <v>1298</v>
      </c>
      <c r="B46" s="91">
        <v>46</v>
      </c>
      <c r="C46">
        <f>MATCH(D46, Rankings!$C$2:$C$129, 0)</f>
        <v>53</v>
      </c>
      <c r="D46" s="50" t="s">
        <v>122</v>
      </c>
      <c r="F46" t="str">
        <f>F$41&amp;4</f>
        <v>A4</v>
      </c>
      <c r="H46" t="str">
        <f>H$41&amp;4</f>
        <v>B4</v>
      </c>
      <c r="J46" t="str">
        <f>J$41&amp;4</f>
        <v>C4</v>
      </c>
      <c r="K46">
        <f t="shared" ref="K46" si="6">VLOOKUP(J46,$A:$C, 3, FALSE)</f>
        <v>83</v>
      </c>
      <c r="L46" t="str">
        <f>L$41&amp;4</f>
        <v>D4</v>
      </c>
      <c r="O46" t="str">
        <f>O$41&amp;4</f>
        <v>E4</v>
      </c>
      <c r="Q46" t="str">
        <f>Q$41&amp;4</f>
        <v>F4</v>
      </c>
      <c r="S46" t="str">
        <f>S$41&amp;4</f>
        <v>G4</v>
      </c>
      <c r="U46" t="str">
        <f>U$41&amp;4</f>
        <v>H4</v>
      </c>
    </row>
    <row r="47" spans="1:22" x14ac:dyDescent="0.35">
      <c r="A47" s="48" t="s">
        <v>1277</v>
      </c>
      <c r="B47" s="91">
        <v>47</v>
      </c>
      <c r="C47">
        <f>MATCH(D47, Rankings!$C$2:$C$129, 0)</f>
        <v>32</v>
      </c>
      <c r="D47" s="81" t="s">
        <v>338</v>
      </c>
      <c r="F47" t="str">
        <f>F$41&amp;5</f>
        <v>A5</v>
      </c>
      <c r="H47" t="str">
        <f>H$41&amp;5</f>
        <v>B5</v>
      </c>
      <c r="J47" t="str">
        <f>J$41&amp;5</f>
        <v>C5</v>
      </c>
      <c r="L47" t="str">
        <f>L$41&amp;5</f>
        <v>D5</v>
      </c>
      <c r="M47">
        <f t="shared" ref="M47" si="7">VLOOKUP(L47,$A:$C, 3, FALSE)</f>
        <v>22</v>
      </c>
      <c r="O47" t="str">
        <f>O$41&amp;5</f>
        <v>E5</v>
      </c>
      <c r="Q47" t="str">
        <f>Q$41&amp;5</f>
        <v>F5</v>
      </c>
      <c r="S47" t="str">
        <f>S$41&amp;5</f>
        <v>G5</v>
      </c>
      <c r="T47">
        <f t="shared" ref="T47" si="8">VLOOKUP(S47,$A:$C, 3, FALSE)</f>
        <v>31</v>
      </c>
      <c r="U47" t="str">
        <f>U$41&amp;5</f>
        <v>H5</v>
      </c>
    </row>
    <row r="48" spans="1:22" x14ac:dyDescent="0.35">
      <c r="A48" s="48" t="s">
        <v>1206</v>
      </c>
      <c r="B48" s="91">
        <v>48</v>
      </c>
      <c r="C48">
        <f>MATCH(D48, Rankings!$C$2:$C$129, 0)</f>
        <v>81</v>
      </c>
      <c r="D48" s="51" t="s">
        <v>113</v>
      </c>
      <c r="F48" t="str">
        <f>F$41&amp;6</f>
        <v>A6</v>
      </c>
      <c r="H48" t="str">
        <f>H$41&amp;6</f>
        <v>B6</v>
      </c>
      <c r="J48" t="str">
        <f>J$41&amp;6</f>
        <v>C6</v>
      </c>
      <c r="L48" t="str">
        <f>L$41&amp;6</f>
        <v>D6</v>
      </c>
      <c r="O48" t="str">
        <f>O$41&amp;6</f>
        <v>E6</v>
      </c>
      <c r="Q48" t="str">
        <f>Q$41&amp;6</f>
        <v>F6</v>
      </c>
      <c r="S48" t="str">
        <f>S$41&amp;6</f>
        <v>G6</v>
      </c>
      <c r="U48" t="str">
        <f>U$41&amp;6</f>
        <v>H6</v>
      </c>
    </row>
    <row r="49" spans="1:21" x14ac:dyDescent="0.35">
      <c r="A49" s="48" t="s">
        <v>1220</v>
      </c>
      <c r="B49" s="91">
        <v>49</v>
      </c>
      <c r="C49">
        <f>MATCH(D49, Rankings!$C$2:$C$129, 0)</f>
        <v>94</v>
      </c>
      <c r="D49" s="54" t="s">
        <v>57</v>
      </c>
      <c r="F49" t="str">
        <f>F$41&amp;7</f>
        <v>A7</v>
      </c>
      <c r="H49" t="str">
        <f>H$41&amp;7</f>
        <v>B7</v>
      </c>
      <c r="I49">
        <f t="shared" si="2"/>
        <v>6</v>
      </c>
      <c r="J49" t="str">
        <f>J$41&amp;7</f>
        <v>C7</v>
      </c>
      <c r="L49" t="str">
        <f>L$41&amp;7</f>
        <v>D7</v>
      </c>
      <c r="O49" t="str">
        <f>O$41&amp;7</f>
        <v>E7</v>
      </c>
      <c r="Q49" t="str">
        <f>Q$41&amp;7</f>
        <v>F7</v>
      </c>
      <c r="S49" t="str">
        <f>S$41&amp;7</f>
        <v>G7</v>
      </c>
      <c r="U49" t="str">
        <f>U$41&amp;7</f>
        <v>H7</v>
      </c>
    </row>
    <row r="50" spans="1:21" x14ac:dyDescent="0.35">
      <c r="A50" s="48" t="s">
        <v>1284</v>
      </c>
      <c r="B50" s="91">
        <v>50</v>
      </c>
      <c r="C50">
        <f>MATCH(D50, Rankings!$C$2:$C$129, 0)</f>
        <v>6</v>
      </c>
      <c r="D50" s="81" t="s">
        <v>342</v>
      </c>
      <c r="F50" t="str">
        <f>F$41&amp;8</f>
        <v>A8</v>
      </c>
      <c r="H50" t="str">
        <f>H$41&amp;8</f>
        <v>B8</v>
      </c>
      <c r="J50" t="str">
        <f>J$41&amp;8</f>
        <v>C8</v>
      </c>
      <c r="L50" t="str">
        <f>L$41&amp;8</f>
        <v>D8</v>
      </c>
      <c r="O50" t="str">
        <f>O$41&amp;8</f>
        <v>E8</v>
      </c>
      <c r="Q50" t="str">
        <f>Q$41&amp;8</f>
        <v>F8</v>
      </c>
      <c r="S50" t="str">
        <f>S$41&amp;8</f>
        <v>G8</v>
      </c>
      <c r="U50" t="str">
        <f>U$41&amp;8</f>
        <v>H8</v>
      </c>
    </row>
    <row r="51" spans="1:21" x14ac:dyDescent="0.35">
      <c r="A51" s="48" t="s">
        <v>1306</v>
      </c>
      <c r="B51" s="91">
        <v>51</v>
      </c>
      <c r="C51">
        <f>MATCH(D51, Rankings!$C$2:$C$129, 0)</f>
        <v>73</v>
      </c>
      <c r="D51" s="81" t="s">
        <v>339</v>
      </c>
      <c r="F51" t="str">
        <f>F$41&amp;9</f>
        <v>A9</v>
      </c>
      <c r="H51" t="str">
        <f>H$41&amp;9</f>
        <v>B9</v>
      </c>
      <c r="J51" t="str">
        <f>J$41&amp;9</f>
        <v>C9</v>
      </c>
      <c r="L51" t="str">
        <f>L$41&amp;9</f>
        <v>D9</v>
      </c>
      <c r="O51" t="str">
        <f>O$41&amp;9</f>
        <v>E9</v>
      </c>
      <c r="Q51" t="str">
        <f>Q$41&amp;9</f>
        <v>F9</v>
      </c>
      <c r="S51" t="str">
        <f>S$41&amp;9</f>
        <v>G9</v>
      </c>
      <c r="U51" t="str">
        <f>U$41&amp;9</f>
        <v>H9</v>
      </c>
    </row>
    <row r="52" spans="1:21" x14ac:dyDescent="0.35">
      <c r="A52" s="48" t="s">
        <v>1106</v>
      </c>
      <c r="B52" s="91">
        <v>52</v>
      </c>
      <c r="C52">
        <f>MATCH(D52, Rankings!$C$2:$C$129, 0)</f>
        <v>67</v>
      </c>
      <c r="D52" s="81" t="s">
        <v>333</v>
      </c>
      <c r="F52" t="str">
        <f>F$41&amp;10</f>
        <v>A10</v>
      </c>
      <c r="H52" t="str">
        <f>H$41&amp;10</f>
        <v>B10</v>
      </c>
      <c r="J52" t="str">
        <f>J$41&amp;10</f>
        <v>C10</v>
      </c>
      <c r="L52" t="str">
        <f>L$41&amp;10</f>
        <v>D10</v>
      </c>
      <c r="O52" t="str">
        <f>O$41&amp;10</f>
        <v>E10</v>
      </c>
      <c r="Q52" t="str">
        <f>Q$41&amp;10</f>
        <v>F10</v>
      </c>
      <c r="S52" t="str">
        <f>S$41&amp;10</f>
        <v>G10</v>
      </c>
      <c r="U52" t="str">
        <f>U$41&amp;10</f>
        <v>H10</v>
      </c>
    </row>
    <row r="53" spans="1:21" x14ac:dyDescent="0.35">
      <c r="A53" s="48" t="s">
        <v>1590</v>
      </c>
      <c r="B53" s="91">
        <v>53</v>
      </c>
      <c r="C53">
        <f>MATCH(D53, Rankings!$C$2:$C$129, 0)</f>
        <v>12</v>
      </c>
      <c r="D53" s="81" t="s">
        <v>331</v>
      </c>
      <c r="F53" t="str">
        <f>F$41&amp;11</f>
        <v>A11</v>
      </c>
      <c r="H53" t="str">
        <f>H$41&amp;11</f>
        <v>B11</v>
      </c>
      <c r="J53" t="str">
        <f>J$41&amp;11</f>
        <v>C11</v>
      </c>
      <c r="L53" t="str">
        <f>L$41&amp;11</f>
        <v>D11</v>
      </c>
      <c r="O53" t="str">
        <f>O$41&amp;11</f>
        <v>E11</v>
      </c>
      <c r="P53">
        <f t="shared" ref="P53" si="9">VLOOKUP(O53,$A:$C, 3, FALSE)</f>
        <v>17</v>
      </c>
      <c r="Q53" t="str">
        <f>Q$41&amp;11</f>
        <v>F11</v>
      </c>
      <c r="S53" t="str">
        <f>S$41&amp;11</f>
        <v>G11</v>
      </c>
      <c r="U53" t="str">
        <f>U$41&amp;11</f>
        <v>H11</v>
      </c>
    </row>
    <row r="54" spans="1:21" x14ac:dyDescent="0.35">
      <c r="A54" s="48" t="s">
        <v>1591</v>
      </c>
      <c r="B54" s="91">
        <v>54</v>
      </c>
      <c r="C54">
        <f>MATCH(D54, Rankings!$C$2:$C$129, 0)</f>
        <v>71</v>
      </c>
      <c r="D54" s="81" t="s">
        <v>336</v>
      </c>
      <c r="F54" t="str">
        <f>F$41&amp;12</f>
        <v>A12</v>
      </c>
      <c r="H54" t="str">
        <f>H$41&amp;12</f>
        <v>B12</v>
      </c>
      <c r="J54" t="str">
        <f>J$41&amp;12</f>
        <v>C12</v>
      </c>
      <c r="L54" t="str">
        <f>L$41&amp;12</f>
        <v>D12</v>
      </c>
      <c r="O54" t="str">
        <f>O$41&amp;12</f>
        <v>E12</v>
      </c>
      <c r="Q54" t="str">
        <f>Q$41&amp;12</f>
        <v>F12</v>
      </c>
      <c r="S54" t="str">
        <f>S$41&amp;12</f>
        <v>G12</v>
      </c>
      <c r="U54" t="str">
        <f>U$41&amp;12</f>
        <v>H12</v>
      </c>
    </row>
    <row r="55" spans="1:21" x14ac:dyDescent="0.35">
      <c r="A55" s="48" t="s">
        <v>1592</v>
      </c>
      <c r="B55" s="91">
        <v>55</v>
      </c>
      <c r="C55">
        <f>MATCH(D55, Rankings!$C$2:$C$129, 0)</f>
        <v>62</v>
      </c>
      <c r="D55" s="52" t="s">
        <v>92</v>
      </c>
      <c r="F55" t="str">
        <f>F$41&amp;13</f>
        <v>A13</v>
      </c>
      <c r="H55" t="str">
        <f>H$41&amp;13</f>
        <v>B13</v>
      </c>
      <c r="J55" t="str">
        <f>J$41&amp;13</f>
        <v>C13</v>
      </c>
      <c r="L55" t="str">
        <f>L$41&amp;13</f>
        <v>D13</v>
      </c>
      <c r="O55" t="str">
        <f>O$41&amp;13</f>
        <v>E13</v>
      </c>
      <c r="Q55" t="str">
        <f>Q$41&amp;13</f>
        <v>F13</v>
      </c>
      <c r="S55" t="str">
        <f>S$41&amp;13</f>
        <v>G13</v>
      </c>
      <c r="U55" t="str">
        <f>U$41&amp;13</f>
        <v>H13</v>
      </c>
    </row>
    <row r="56" spans="1:21" x14ac:dyDescent="0.35">
      <c r="A56" s="48" t="s">
        <v>1593</v>
      </c>
      <c r="B56" s="91">
        <v>56</v>
      </c>
      <c r="C56">
        <f>MATCH(D56, Rankings!$C$2:$C$129, 0)</f>
        <v>97</v>
      </c>
      <c r="D56" s="81" t="s">
        <v>344</v>
      </c>
      <c r="F56" t="str">
        <f>F$41&amp;14</f>
        <v>A14</v>
      </c>
      <c r="H56" t="str">
        <f>H$41&amp;14</f>
        <v>B14</v>
      </c>
      <c r="J56" t="str">
        <f>J$41&amp;14</f>
        <v>C14</v>
      </c>
      <c r="L56" t="str">
        <f>L$41&amp;14</f>
        <v>D14</v>
      </c>
      <c r="O56" t="str">
        <f>O$41&amp;14</f>
        <v>E14</v>
      </c>
      <c r="Q56" t="str">
        <f>Q$41&amp;14</f>
        <v>F14</v>
      </c>
      <c r="S56" t="str">
        <f>S$41&amp;14</f>
        <v>G14</v>
      </c>
      <c r="U56" t="str">
        <f>U$41&amp;14</f>
        <v>H14</v>
      </c>
    </row>
    <row r="57" spans="1:21" x14ac:dyDescent="0.35">
      <c r="A57" s="48" t="s">
        <v>1594</v>
      </c>
      <c r="B57" s="91">
        <v>57</v>
      </c>
      <c r="C57">
        <f>MATCH(D57, Rankings!$C$2:$C$129, 0)</f>
        <v>46</v>
      </c>
      <c r="D57" s="52" t="s">
        <v>101</v>
      </c>
      <c r="F57" t="str">
        <f>F$41&amp;15</f>
        <v>A15</v>
      </c>
      <c r="H57" t="str">
        <f>H$41&amp;15</f>
        <v>B15</v>
      </c>
      <c r="J57" t="str">
        <f>J$41&amp;15</f>
        <v>C15</v>
      </c>
      <c r="L57" t="str">
        <f>L$41&amp;15</f>
        <v>D15</v>
      </c>
      <c r="O57" t="str">
        <f>O$41&amp;15</f>
        <v>E15</v>
      </c>
      <c r="Q57" t="str">
        <f>Q$41&amp;15</f>
        <v>F15</v>
      </c>
      <c r="S57" t="str">
        <f>S$41&amp;15</f>
        <v>G15</v>
      </c>
      <c r="U57" t="str">
        <f>U$41&amp;15</f>
        <v>H15</v>
      </c>
    </row>
    <row r="58" spans="1:21" x14ac:dyDescent="0.35">
      <c r="A58" s="48" t="s">
        <v>1595</v>
      </c>
      <c r="B58" s="91">
        <v>58</v>
      </c>
      <c r="C58">
        <f>MATCH(D58, Rankings!$C$2:$C$129, 0)</f>
        <v>29</v>
      </c>
      <c r="D58" s="81" t="s">
        <v>341</v>
      </c>
      <c r="F58" t="str">
        <f>F$41&amp;16</f>
        <v>A16</v>
      </c>
      <c r="H58" t="str">
        <f>H$41&amp;16</f>
        <v>B16</v>
      </c>
      <c r="J58" t="str">
        <f>J$41&amp;16</f>
        <v>C16</v>
      </c>
      <c r="L58" t="str">
        <f>L$41&amp;16</f>
        <v>D16</v>
      </c>
      <c r="O58" t="str">
        <f>O$41&amp;16</f>
        <v>E16</v>
      </c>
      <c r="Q58" t="str">
        <f>Q$41&amp;16</f>
        <v>F16</v>
      </c>
      <c r="S58" t="str">
        <f>S$41&amp;16</f>
        <v>G16</v>
      </c>
      <c r="U58" t="str">
        <f>U$41&amp;16</f>
        <v>H16</v>
      </c>
    </row>
    <row r="59" spans="1:21" x14ac:dyDescent="0.35">
      <c r="A59" s="48" t="s">
        <v>1359</v>
      </c>
      <c r="B59" s="91">
        <v>59</v>
      </c>
      <c r="C59">
        <f>MATCH(D59, Rankings!$C$2:$C$129, 0)</f>
        <v>112</v>
      </c>
      <c r="D59" s="81" t="s">
        <v>343</v>
      </c>
    </row>
    <row r="60" spans="1:21" x14ac:dyDescent="0.35">
      <c r="A60" s="48" t="s">
        <v>1596</v>
      </c>
      <c r="B60" s="91">
        <v>60</v>
      </c>
      <c r="C60">
        <f>MATCH(D60, Rankings!$C$2:$C$129, 0)</f>
        <v>72</v>
      </c>
      <c r="D60" s="52" t="s">
        <v>95</v>
      </c>
    </row>
    <row r="61" spans="1:21" x14ac:dyDescent="0.35">
      <c r="A61" s="48" t="s">
        <v>1597</v>
      </c>
      <c r="B61" s="91">
        <v>61</v>
      </c>
      <c r="C61">
        <f>MATCH(D61, Rankings!$C$2:$C$129, 0)</f>
        <v>60</v>
      </c>
      <c r="D61" s="81" t="s">
        <v>345</v>
      </c>
    </row>
    <row r="62" spans="1:21" x14ac:dyDescent="0.35">
      <c r="A62" s="48" t="s">
        <v>1310</v>
      </c>
      <c r="B62" s="91">
        <v>62</v>
      </c>
      <c r="C62">
        <f>MATCH(D62, Rankings!$C$2:$C$129, 0)</f>
        <v>105</v>
      </c>
      <c r="D62" s="52" t="s">
        <v>88</v>
      </c>
    </row>
    <row r="63" spans="1:21" x14ac:dyDescent="0.35">
      <c r="A63" s="48" t="s">
        <v>1286</v>
      </c>
      <c r="B63" s="91">
        <v>63</v>
      </c>
      <c r="C63">
        <f>MATCH(D63, Rankings!$C$2:$C$129, 0)</f>
        <v>49</v>
      </c>
      <c r="D63" s="81" t="s">
        <v>332</v>
      </c>
    </row>
    <row r="64" spans="1:21" x14ac:dyDescent="0.35">
      <c r="A64" s="48" t="s">
        <v>1230</v>
      </c>
      <c r="B64" s="91">
        <v>64</v>
      </c>
      <c r="C64">
        <f>MATCH(D64, Rankings!$C$2:$C$129, 0)</f>
        <v>33</v>
      </c>
      <c r="D64" s="54" t="s">
        <v>71</v>
      </c>
    </row>
    <row r="65" spans="1:4" x14ac:dyDescent="0.35">
      <c r="A65" s="48" t="s">
        <v>1241</v>
      </c>
      <c r="B65" s="91">
        <v>65</v>
      </c>
      <c r="C65">
        <f>MATCH(D65, Rankings!$C$2:$C$129, 0)</f>
        <v>125</v>
      </c>
      <c r="D65" s="81" t="s">
        <v>337</v>
      </c>
    </row>
    <row r="66" spans="1:4" x14ac:dyDescent="0.35">
      <c r="A66" s="48" t="s">
        <v>1173</v>
      </c>
      <c r="B66" s="91">
        <v>66</v>
      </c>
      <c r="C66">
        <f>MATCH(D66, Rankings!$C$2:$C$129, 0)</f>
        <v>26</v>
      </c>
      <c r="D66" s="52" t="s">
        <v>100</v>
      </c>
    </row>
    <row r="67" spans="1:4" x14ac:dyDescent="0.35">
      <c r="A67" s="48" t="s">
        <v>1144</v>
      </c>
      <c r="B67" s="91">
        <v>67</v>
      </c>
      <c r="C67">
        <f>MATCH(D67, Rankings!$C$2:$C$129, 0)</f>
        <v>107</v>
      </c>
      <c r="D67" s="81" t="s">
        <v>330</v>
      </c>
    </row>
    <row r="68" spans="1:4" x14ac:dyDescent="0.35">
      <c r="A68" s="48" t="s">
        <v>1598</v>
      </c>
      <c r="B68" s="91">
        <v>68</v>
      </c>
      <c r="C68">
        <f>MATCH(D68, Rankings!$C$2:$C$129, 0)</f>
        <v>45</v>
      </c>
      <c r="D68" s="49" t="s">
        <v>148</v>
      </c>
    </row>
    <row r="69" spans="1:4" x14ac:dyDescent="0.35">
      <c r="A69" s="48" t="s">
        <v>1599</v>
      </c>
      <c r="B69" s="91">
        <v>69</v>
      </c>
      <c r="C69">
        <f>MATCH(D69, Rankings!$C$2:$C$129, 0)</f>
        <v>122</v>
      </c>
      <c r="D69" s="81" t="s">
        <v>340</v>
      </c>
    </row>
    <row r="70" spans="1:4" x14ac:dyDescent="0.35">
      <c r="A70" s="48" t="s">
        <v>1600</v>
      </c>
      <c r="B70" s="91">
        <v>70</v>
      </c>
      <c r="C70">
        <f>MATCH(D70, Rankings!$C$2:$C$129, 0)</f>
        <v>88</v>
      </c>
      <c r="D70" s="51" t="s">
        <v>117</v>
      </c>
    </row>
    <row r="71" spans="1:4" x14ac:dyDescent="0.35">
      <c r="A71" s="48" t="s">
        <v>1601</v>
      </c>
      <c r="B71" s="91">
        <v>71</v>
      </c>
      <c r="C71">
        <f>MATCH(D71, Rankings!$C$2:$C$129, 0)</f>
        <v>98</v>
      </c>
      <c r="D71" s="51" t="s">
        <v>118</v>
      </c>
    </row>
    <row r="72" spans="1:4" x14ac:dyDescent="0.35">
      <c r="A72" s="48" t="s">
        <v>1602</v>
      </c>
      <c r="B72" s="91">
        <v>72</v>
      </c>
      <c r="C72">
        <f>MATCH(D72, Rankings!$C$2:$C$129, 0)</f>
        <v>28</v>
      </c>
      <c r="D72" s="54" t="s">
        <v>59</v>
      </c>
    </row>
    <row r="73" spans="1:4" x14ac:dyDescent="0.35">
      <c r="A73" s="48" t="s">
        <v>1603</v>
      </c>
      <c r="B73" s="91">
        <v>73</v>
      </c>
      <c r="C73">
        <f>MATCH(D73, Rankings!$C$2:$C$129, 0)</f>
        <v>20</v>
      </c>
      <c r="D73" s="52" t="s">
        <v>93</v>
      </c>
    </row>
    <row r="74" spans="1:4" x14ac:dyDescent="0.35">
      <c r="A74" s="48" t="s">
        <v>1604</v>
      </c>
      <c r="B74" s="91">
        <v>74</v>
      </c>
      <c r="C74">
        <f>MATCH(D74, Rankings!$C$2:$C$129, 0)</f>
        <v>121</v>
      </c>
      <c r="D74" s="81" t="s">
        <v>335</v>
      </c>
    </row>
    <row r="75" spans="1:4" x14ac:dyDescent="0.35">
      <c r="A75" s="48" t="s">
        <v>1605</v>
      </c>
      <c r="B75" s="91">
        <v>75</v>
      </c>
      <c r="C75">
        <f>MATCH(D75, Rankings!$C$2:$C$129, 0)</f>
        <v>63</v>
      </c>
      <c r="D75" s="51" t="s">
        <v>116</v>
      </c>
    </row>
    <row r="76" spans="1:4" x14ac:dyDescent="0.35">
      <c r="A76" s="48" t="s">
        <v>1606</v>
      </c>
      <c r="B76" s="91">
        <v>76</v>
      </c>
      <c r="C76">
        <f>MATCH(D76, Rankings!$C$2:$C$129, 0)</f>
        <v>100</v>
      </c>
      <c r="D76" s="49" t="s">
        <v>145</v>
      </c>
    </row>
    <row r="77" spans="1:4" x14ac:dyDescent="0.35">
      <c r="A77" s="48" t="s">
        <v>1607</v>
      </c>
      <c r="B77" s="91">
        <v>77</v>
      </c>
      <c r="C77">
        <f>MATCH(D77, Rankings!$C$2:$C$129, 0)</f>
        <v>87</v>
      </c>
      <c r="D77" s="53" t="s">
        <v>87</v>
      </c>
    </row>
    <row r="78" spans="1:4" x14ac:dyDescent="0.35">
      <c r="A78" s="48" t="s">
        <v>1148</v>
      </c>
      <c r="B78" s="91">
        <v>78</v>
      </c>
      <c r="C78">
        <f>MATCH(D78, Rankings!$C$2:$C$129, 0)</f>
        <v>52</v>
      </c>
      <c r="D78" s="54" t="s">
        <v>61</v>
      </c>
    </row>
    <row r="79" spans="1:4" x14ac:dyDescent="0.35">
      <c r="A79" s="48" t="s">
        <v>1180</v>
      </c>
      <c r="B79" s="91">
        <v>79</v>
      </c>
      <c r="C79">
        <f>MATCH(D79, Rankings!$C$2:$C$129, 0)</f>
        <v>111</v>
      </c>
      <c r="D79" s="52" t="s">
        <v>98</v>
      </c>
    </row>
    <row r="80" spans="1:4" x14ac:dyDescent="0.35">
      <c r="A80" s="48" t="s">
        <v>1249</v>
      </c>
      <c r="B80" s="91">
        <v>80</v>
      </c>
      <c r="C80">
        <f>MATCH(D80, Rankings!$C$2:$C$129, 0)</f>
        <v>118</v>
      </c>
      <c r="D80" s="51" t="s">
        <v>115</v>
      </c>
    </row>
    <row r="81" spans="1:4" x14ac:dyDescent="0.35">
      <c r="A81" s="48" t="s">
        <v>1257</v>
      </c>
      <c r="B81" s="91">
        <v>81</v>
      </c>
      <c r="C81">
        <f>MATCH(D81, Rankings!$C$2:$C$129, 0)</f>
        <v>70</v>
      </c>
      <c r="D81" s="54" t="s">
        <v>70</v>
      </c>
    </row>
    <row r="82" spans="1:4" x14ac:dyDescent="0.35">
      <c r="A82" s="48" t="s">
        <v>1188</v>
      </c>
      <c r="B82" s="91">
        <v>82</v>
      </c>
      <c r="C82">
        <f>MATCH(D82, Rankings!$C$2:$C$129, 0)</f>
        <v>13</v>
      </c>
      <c r="D82" s="53" t="s">
        <v>76</v>
      </c>
    </row>
    <row r="83" spans="1:4" x14ac:dyDescent="0.35">
      <c r="A83" s="48" t="s">
        <v>1152</v>
      </c>
      <c r="B83" s="91">
        <v>83</v>
      </c>
      <c r="C83">
        <f>MATCH(D83, Rankings!$C$2:$C$129, 0)</f>
        <v>74</v>
      </c>
      <c r="D83" s="49" t="s">
        <v>146</v>
      </c>
    </row>
    <row r="84" spans="1:4" x14ac:dyDescent="0.35">
      <c r="A84" s="48" t="s">
        <v>1608</v>
      </c>
      <c r="B84" s="91">
        <v>84</v>
      </c>
      <c r="C84">
        <f>MATCH(D84, Rankings!$C$2:$C$129, 0)</f>
        <v>59</v>
      </c>
      <c r="D84" s="52" t="s">
        <v>89</v>
      </c>
    </row>
    <row r="85" spans="1:4" x14ac:dyDescent="0.35">
      <c r="A85" s="48" t="s">
        <v>1609</v>
      </c>
      <c r="B85" s="91">
        <v>85</v>
      </c>
      <c r="C85">
        <f>MATCH(D85, Rankings!$C$2:$C$129, 0)</f>
        <v>17</v>
      </c>
      <c r="D85" s="50" t="s">
        <v>133</v>
      </c>
    </row>
    <row r="86" spans="1:4" x14ac:dyDescent="0.35">
      <c r="A86" s="48" t="s">
        <v>1610</v>
      </c>
      <c r="B86" s="91">
        <v>86</v>
      </c>
      <c r="C86">
        <f>MATCH(D86, Rankings!$C$2:$C$129, 0)</f>
        <v>51</v>
      </c>
      <c r="D86" s="53" t="s">
        <v>77</v>
      </c>
    </row>
    <row r="87" spans="1:4" x14ac:dyDescent="0.35">
      <c r="A87" s="48" t="s">
        <v>1611</v>
      </c>
      <c r="B87" s="91">
        <v>87</v>
      </c>
      <c r="C87">
        <f>MATCH(D87, Rankings!$C$2:$C$129, 0)</f>
        <v>101</v>
      </c>
      <c r="D87" s="50" t="s">
        <v>124</v>
      </c>
    </row>
    <row r="88" spans="1:4" x14ac:dyDescent="0.35">
      <c r="A88" s="48" t="s">
        <v>1612</v>
      </c>
      <c r="B88" s="91">
        <v>88</v>
      </c>
      <c r="C88">
        <f>MATCH(D88, Rankings!$C$2:$C$129, 0)</f>
        <v>14</v>
      </c>
      <c r="D88" s="55" t="s">
        <v>49</v>
      </c>
    </row>
    <row r="89" spans="1:4" x14ac:dyDescent="0.35">
      <c r="A89" s="48" t="s">
        <v>1613</v>
      </c>
      <c r="B89" s="91">
        <v>89</v>
      </c>
      <c r="C89">
        <f>MATCH(D89, Rankings!$C$2:$C$129, 0)</f>
        <v>75</v>
      </c>
      <c r="D89" s="49" t="s">
        <v>144</v>
      </c>
    </row>
    <row r="90" spans="1:4" x14ac:dyDescent="0.35">
      <c r="A90" s="48" t="s">
        <v>1614</v>
      </c>
      <c r="B90" s="91">
        <v>90</v>
      </c>
      <c r="C90">
        <f>MATCH(D90, Rankings!$C$2:$C$129, 0)</f>
        <v>93</v>
      </c>
      <c r="D90" s="53" t="s">
        <v>84</v>
      </c>
    </row>
    <row r="91" spans="1:4" x14ac:dyDescent="0.35">
      <c r="A91" s="48" t="s">
        <v>1615</v>
      </c>
      <c r="B91" s="91">
        <v>91</v>
      </c>
      <c r="C91">
        <f>MATCH(D91, Rankings!$C$2:$C$129, 0)</f>
        <v>80</v>
      </c>
      <c r="D91" s="55" t="s">
        <v>48</v>
      </c>
    </row>
    <row r="92" spans="1:4" x14ac:dyDescent="0.35">
      <c r="A92" s="48" t="s">
        <v>1616</v>
      </c>
      <c r="B92" s="91">
        <v>92</v>
      </c>
      <c r="C92">
        <f>MATCH(D92, Rankings!$C$2:$C$129, 0)</f>
        <v>106</v>
      </c>
      <c r="D92" s="55" t="s">
        <v>51</v>
      </c>
    </row>
    <row r="93" spans="1:4" x14ac:dyDescent="0.35">
      <c r="A93" s="48" t="s">
        <v>1617</v>
      </c>
      <c r="B93" s="91">
        <v>93</v>
      </c>
      <c r="C93">
        <f>MATCH(D93, Rankings!$C$2:$C$129, 0)</f>
        <v>95</v>
      </c>
      <c r="D93" s="53" t="s">
        <v>75</v>
      </c>
    </row>
    <row r="94" spans="1:4" x14ac:dyDescent="0.35">
      <c r="A94" s="48" t="s">
        <v>1164</v>
      </c>
      <c r="B94" s="91">
        <v>94</v>
      </c>
      <c r="C94">
        <f>MATCH(D94, Rankings!$C$2:$C$129, 0)</f>
        <v>37</v>
      </c>
      <c r="D94" s="52" t="s">
        <v>90</v>
      </c>
    </row>
    <row r="95" spans="1:4" x14ac:dyDescent="0.35">
      <c r="A95" s="48" t="s">
        <v>1194</v>
      </c>
      <c r="B95" s="91">
        <v>95</v>
      </c>
      <c r="C95">
        <f>MATCH(D95, Rankings!$C$2:$C$129, 0)</f>
        <v>96</v>
      </c>
      <c r="D95" s="49" t="s">
        <v>141</v>
      </c>
    </row>
    <row r="96" spans="1:4" x14ac:dyDescent="0.35">
      <c r="A96" s="48" t="s">
        <v>1263</v>
      </c>
      <c r="B96" s="91">
        <v>96</v>
      </c>
      <c r="C96">
        <f>MATCH(D96, Rankings!$C$2:$C$129, 0)</f>
        <v>103</v>
      </c>
      <c r="D96" s="49" t="s">
        <v>142</v>
      </c>
    </row>
    <row r="97" spans="1:4" x14ac:dyDescent="0.35">
      <c r="A97" s="48" t="s">
        <v>1270</v>
      </c>
      <c r="B97" s="91">
        <v>97</v>
      </c>
      <c r="C97">
        <f>MATCH(D97, Rankings!$C$2:$C$129, 0)</f>
        <v>89</v>
      </c>
      <c r="D97" s="55" t="s">
        <v>56</v>
      </c>
    </row>
    <row r="98" spans="1:4" x14ac:dyDescent="0.35">
      <c r="A98" s="48" t="s">
        <v>1289</v>
      </c>
      <c r="B98" s="91">
        <v>98</v>
      </c>
      <c r="C98">
        <f>MATCH(D98, Rankings!$C$2:$C$129, 0)</f>
        <v>113</v>
      </c>
      <c r="D98" s="53" t="s">
        <v>83</v>
      </c>
    </row>
    <row r="99" spans="1:4" x14ac:dyDescent="0.35">
      <c r="A99" s="48" t="s">
        <v>1201</v>
      </c>
      <c r="B99" s="91">
        <v>99</v>
      </c>
      <c r="C99">
        <f>MATCH(D99, Rankings!$C$2:$C$129, 0)</f>
        <v>57</v>
      </c>
      <c r="D99" s="54" t="s">
        <v>60</v>
      </c>
    </row>
    <row r="100" spans="1:4" x14ac:dyDescent="0.35">
      <c r="A100" s="48" t="s">
        <v>1618</v>
      </c>
      <c r="B100" s="91">
        <v>100</v>
      </c>
      <c r="C100">
        <f>MATCH(D100, Rankings!$C$2:$C$129, 0)</f>
        <v>128</v>
      </c>
      <c r="D100" s="52" t="s">
        <v>102</v>
      </c>
    </row>
    <row r="101" spans="1:4" x14ac:dyDescent="0.35">
      <c r="A101" s="48" t="s">
        <v>1619</v>
      </c>
      <c r="B101" s="91">
        <v>101</v>
      </c>
      <c r="C101">
        <f>MATCH(D101, Rankings!$C$2:$C$129, 0)</f>
        <v>119</v>
      </c>
      <c r="D101" s="54" t="s">
        <v>58</v>
      </c>
    </row>
    <row r="102" spans="1:4" x14ac:dyDescent="0.35">
      <c r="A102" s="48" t="s">
        <v>1620</v>
      </c>
      <c r="B102" s="91">
        <v>102</v>
      </c>
      <c r="C102">
        <f>MATCH(D102, Rankings!$C$2:$C$129, 0)</f>
        <v>69</v>
      </c>
      <c r="D102" s="52" t="s">
        <v>97</v>
      </c>
    </row>
    <row r="103" spans="1:4" x14ac:dyDescent="0.35">
      <c r="A103" s="48" t="s">
        <v>1621</v>
      </c>
      <c r="B103" s="91">
        <v>103</v>
      </c>
      <c r="C103">
        <f>MATCH(D103, Rankings!$C$2:$C$129, 0)</f>
        <v>116</v>
      </c>
      <c r="D103" s="50" t="s">
        <v>125</v>
      </c>
    </row>
    <row r="104" spans="1:4" x14ac:dyDescent="0.35">
      <c r="A104" s="48" t="s">
        <v>1622</v>
      </c>
      <c r="B104" s="91">
        <v>104</v>
      </c>
      <c r="C104">
        <f>MATCH(D104, Rankings!$C$2:$C$129, 0)</f>
        <v>114</v>
      </c>
      <c r="D104" s="50" t="s">
        <v>132</v>
      </c>
    </row>
    <row r="105" spans="1:4" x14ac:dyDescent="0.35">
      <c r="A105" s="48" t="s">
        <v>1623</v>
      </c>
      <c r="B105" s="91">
        <v>105</v>
      </c>
      <c r="C105">
        <f>MATCH(D105, Rankings!$C$2:$C$129, 0)</f>
        <v>102</v>
      </c>
      <c r="D105" s="50" t="s">
        <v>126</v>
      </c>
    </row>
    <row r="106" spans="1:4" x14ac:dyDescent="0.35">
      <c r="A106" s="48" t="s">
        <v>1624</v>
      </c>
      <c r="B106" s="91">
        <v>106</v>
      </c>
      <c r="C106">
        <f>MATCH(D106, Rankings!$C$2:$C$129, 0)</f>
        <v>90</v>
      </c>
      <c r="D106" s="55" t="s">
        <v>41</v>
      </c>
    </row>
    <row r="107" spans="1:4" x14ac:dyDescent="0.35">
      <c r="A107" s="48" t="s">
        <v>1625</v>
      </c>
      <c r="B107" s="91">
        <v>107</v>
      </c>
      <c r="C107">
        <f>MATCH(D107, Rankings!$C$2:$C$129, 0)</f>
        <v>39</v>
      </c>
      <c r="D107" s="49" t="s">
        <v>136</v>
      </c>
    </row>
    <row r="108" spans="1:4" x14ac:dyDescent="0.35">
      <c r="A108" s="48" t="s">
        <v>1626</v>
      </c>
      <c r="B108" s="91">
        <v>108</v>
      </c>
      <c r="C108">
        <f>MATCH(D108, Rankings!$C$2:$C$129, 0)</f>
        <v>64</v>
      </c>
      <c r="D108" s="52" t="s">
        <v>99</v>
      </c>
    </row>
    <row r="109" spans="1:4" x14ac:dyDescent="0.35">
      <c r="A109" s="48" t="s">
        <v>1112</v>
      </c>
      <c r="B109" s="91">
        <v>109</v>
      </c>
      <c r="C109">
        <f>MATCH(D109, Rankings!$C$2:$C$129, 0)</f>
        <v>68</v>
      </c>
      <c r="D109" s="51" t="s">
        <v>109</v>
      </c>
    </row>
    <row r="110" spans="1:4" x14ac:dyDescent="0.35">
      <c r="A110" s="48" t="s">
        <v>1207</v>
      </c>
      <c r="B110" s="91">
        <v>110</v>
      </c>
      <c r="C110">
        <f>MATCH(D110, Rankings!$C$2:$C$129, 0)</f>
        <v>34</v>
      </c>
      <c r="D110" s="54" t="s">
        <v>72</v>
      </c>
    </row>
    <row r="111" spans="1:4" x14ac:dyDescent="0.35">
      <c r="A111" s="48" t="s">
        <v>1297</v>
      </c>
      <c r="B111" s="91">
        <v>111</v>
      </c>
      <c r="C111">
        <f>MATCH(D111, Rankings!$C$2:$C$129, 0)</f>
        <v>86</v>
      </c>
      <c r="D111" s="55" t="s">
        <v>55</v>
      </c>
    </row>
    <row r="112" spans="1:4" x14ac:dyDescent="0.35">
      <c r="A112" s="48" t="s">
        <v>1276</v>
      </c>
      <c r="B112" s="91">
        <v>112</v>
      </c>
      <c r="C112">
        <f>MATCH(D112, Rankings!$C$2:$C$129, 0)</f>
        <v>108</v>
      </c>
      <c r="D112" s="53" t="s">
        <v>79</v>
      </c>
    </row>
    <row r="113" spans="1:4" x14ac:dyDescent="0.35">
      <c r="A113" s="48" t="s">
        <v>1283</v>
      </c>
      <c r="B113" s="91">
        <v>113</v>
      </c>
      <c r="C113">
        <f>MATCH(D113, Rankings!$C$2:$C$129, 0)</f>
        <v>120</v>
      </c>
      <c r="D113" s="50" t="s">
        <v>130</v>
      </c>
    </row>
    <row r="114" spans="1:4" x14ac:dyDescent="0.35">
      <c r="A114" s="48" t="s">
        <v>1305</v>
      </c>
      <c r="B114" s="91">
        <v>114</v>
      </c>
      <c r="C114">
        <f>MATCH(D114, Rankings!$C$2:$C$129, 0)</f>
        <v>78</v>
      </c>
      <c r="D114" s="51" t="s">
        <v>106</v>
      </c>
    </row>
    <row r="115" spans="1:4" x14ac:dyDescent="0.35">
      <c r="A115" s="48" t="s">
        <v>1221</v>
      </c>
      <c r="B115" s="91">
        <v>115</v>
      </c>
      <c r="C115">
        <f>MATCH(D115, Rankings!$C$2:$C$129, 0)</f>
        <v>127</v>
      </c>
      <c r="D115" s="55" t="s">
        <v>52</v>
      </c>
    </row>
    <row r="116" spans="1:4" x14ac:dyDescent="0.35">
      <c r="A116" s="48" t="s">
        <v>1627</v>
      </c>
      <c r="B116" s="91">
        <v>116</v>
      </c>
      <c r="C116">
        <f>MATCH(D116, Rankings!$C$2:$C$129, 0)</f>
        <v>58</v>
      </c>
      <c r="D116" s="51" t="s">
        <v>105</v>
      </c>
    </row>
    <row r="117" spans="1:4" x14ac:dyDescent="0.35">
      <c r="A117" s="48" t="s">
        <v>1628</v>
      </c>
      <c r="B117" s="91">
        <v>117</v>
      </c>
      <c r="C117">
        <f>MATCH(D117, Rankings!$C$2:$C$129, 0)</f>
        <v>84</v>
      </c>
      <c r="D117" s="51" t="s">
        <v>111</v>
      </c>
    </row>
    <row r="118" spans="1:4" x14ac:dyDescent="0.35">
      <c r="A118" s="48" t="s">
        <v>1362</v>
      </c>
      <c r="B118" s="91">
        <v>118</v>
      </c>
      <c r="C118">
        <f>MATCH(D118, Rankings!$C$2:$C$129, 0)</f>
        <v>65</v>
      </c>
      <c r="D118" s="54" t="s">
        <v>62</v>
      </c>
    </row>
    <row r="119" spans="1:4" x14ac:dyDescent="0.35">
      <c r="A119" s="48" t="s">
        <v>1629</v>
      </c>
      <c r="B119" s="91">
        <v>119</v>
      </c>
      <c r="C119">
        <f>MATCH(D119, Rankings!$C$2:$C$129, 0)</f>
        <v>38</v>
      </c>
      <c r="D119" s="54" t="s">
        <v>68</v>
      </c>
    </row>
    <row r="120" spans="1:4" x14ac:dyDescent="0.35">
      <c r="A120" s="48" t="s">
        <v>1630</v>
      </c>
      <c r="B120" s="91">
        <v>120</v>
      </c>
      <c r="C120">
        <f>MATCH(D120, Rankings!$C$2:$C$129, 0)</f>
        <v>36</v>
      </c>
      <c r="D120" s="53" t="s">
        <v>74</v>
      </c>
    </row>
    <row r="121" spans="1:4" x14ac:dyDescent="0.35">
      <c r="A121" s="48" t="s">
        <v>1631</v>
      </c>
      <c r="B121" s="91">
        <v>121</v>
      </c>
      <c r="C121">
        <f>MATCH(D121, Rankings!$C$2:$C$129, 0)</f>
        <v>44</v>
      </c>
      <c r="D121" s="55" t="s">
        <v>42</v>
      </c>
    </row>
    <row r="122" spans="1:4" x14ac:dyDescent="0.35">
      <c r="A122" s="48" t="s">
        <v>1632</v>
      </c>
      <c r="B122" s="91">
        <v>122</v>
      </c>
      <c r="C122">
        <f>MATCH(D122, Rankings!$C$2:$C$129, 0)</f>
        <v>54</v>
      </c>
      <c r="D122" s="53" t="s">
        <v>78</v>
      </c>
    </row>
    <row r="123" spans="1:4" x14ac:dyDescent="0.35">
      <c r="A123" s="48" t="s">
        <v>1633</v>
      </c>
      <c r="B123" s="91">
        <v>123</v>
      </c>
      <c r="C123">
        <f>MATCH(D123, Rankings!$C$2:$C$129, 0)</f>
        <v>77</v>
      </c>
      <c r="D123" s="50" t="s">
        <v>128</v>
      </c>
    </row>
    <row r="124" spans="1:4" x14ac:dyDescent="0.35">
      <c r="A124" s="48" t="s">
        <v>1634</v>
      </c>
      <c r="B124" s="91">
        <v>124</v>
      </c>
      <c r="C124">
        <f>MATCH(D124, Rankings!$C$2:$C$129, 0)</f>
        <v>126</v>
      </c>
      <c r="D124" s="54" t="s">
        <v>69</v>
      </c>
    </row>
    <row r="125" spans="1:4" x14ac:dyDescent="0.35">
      <c r="A125" s="48" t="s">
        <v>1635</v>
      </c>
      <c r="B125" s="91">
        <v>125</v>
      </c>
      <c r="C125">
        <f>MATCH(D125, Rankings!$C$2:$C$129, 0)</f>
        <v>124</v>
      </c>
      <c r="D125" s="51" t="s">
        <v>119</v>
      </c>
    </row>
    <row r="126" spans="1:4" x14ac:dyDescent="0.35">
      <c r="A126" s="48" t="s">
        <v>1231</v>
      </c>
      <c r="B126" s="91">
        <v>126</v>
      </c>
      <c r="C126">
        <f>MATCH(D126, Rankings!$C$2:$C$129, 0)</f>
        <v>92</v>
      </c>
      <c r="D126" s="49" t="s">
        <v>149</v>
      </c>
    </row>
    <row r="127" spans="1:4" x14ac:dyDescent="0.35">
      <c r="A127" s="48" t="s">
        <v>1309</v>
      </c>
      <c r="B127" s="91">
        <v>127</v>
      </c>
      <c r="C127">
        <f>MATCH(D127, Rankings!$C$2:$C$129, 0)</f>
        <v>109</v>
      </c>
      <c r="D127" s="49" t="s">
        <v>137</v>
      </c>
    </row>
    <row r="128" spans="1:4" x14ac:dyDescent="0.35">
      <c r="A128" s="48" t="s">
        <v>1285</v>
      </c>
      <c r="B128" s="91">
        <v>128</v>
      </c>
      <c r="C128">
        <f>MATCH(D128, Rankings!$C$2:$C$129, 0)</f>
        <v>115</v>
      </c>
      <c r="D128" s="55" t="s">
        <v>43</v>
      </c>
    </row>
  </sheetData>
  <conditionalFormatting sqref="G2 I2 K2 M2 P2 R2 T2 V2">
    <cfRule type="colorScale" priority="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6" operator="equal" id="{D318471E-AAF3-42C6-963B-0377C4DAA28B}">
            <xm:f>'[Dice Game.xlsx]Conf Standings'!#REF!</xm:f>
            <x14:dxf>
              <fill>
                <patternFill>
                  <bgColor theme="0" tint="-0.14996795556505021"/>
                </patternFill>
              </fill>
            </x14:dxf>
          </x14:cfRule>
          <x14:cfRule type="cellIs" priority="7" operator="equal" id="{B567BAAD-147C-4AEC-B1CE-1752FFC83A08}">
            <xm:f>'[Dice Game.xlsx]Conf Standings'!#REF!</xm:f>
            <x14:dxf>
              <fill>
                <patternFill>
                  <bgColor theme="0" tint="-0.14996795556505021"/>
                </patternFill>
              </fill>
            </x14:dxf>
          </x14:cfRule>
          <xm:sqref>D17 D19:D30 D33:D35</xm:sqref>
        </x14:conditionalFormatting>
        <x14:conditionalFormatting xmlns:xm="http://schemas.microsoft.com/office/excel/2006/main">
          <x14:cfRule type="cellIs" priority="3" operator="equal" id="{9BC292E1-EA8C-45EE-9AE2-B323C3172148}">
            <xm:f>'[Dice Game.xlsx]Conf Standings'!#REF!</xm:f>
            <x14:dxf>
              <fill>
                <patternFill>
                  <bgColor theme="0" tint="-0.14996795556505021"/>
                </patternFill>
              </fill>
            </x14:dxf>
          </x14:cfRule>
          <x14:cfRule type="cellIs" priority="4" operator="equal" id="{F942772C-74EF-4E09-9BB6-EE350751B787}">
            <xm:f>'[Dice Game.xlsx]Conf Standings'!#REF!</xm:f>
            <x14:dxf>
              <fill>
                <patternFill>
                  <bgColor theme="0" tint="-0.14996795556505021"/>
                </patternFill>
              </fill>
            </x14:dxf>
          </x14:cfRule>
          <xm:sqref>G35</xm:sqref>
        </x14:conditionalFormatting>
        <x14:conditionalFormatting xmlns:xm="http://schemas.microsoft.com/office/excel/2006/main">
          <x14:cfRule type="cellIs" priority="1" operator="equal" id="{24059BEE-B4B4-48DB-A719-EE26B3E1C2AA}">
            <xm:f>'[Dice Game.xlsx]Conf Standings'!#REF!</xm:f>
            <x14:dxf>
              <fill>
                <patternFill>
                  <bgColor theme="0" tint="-0.14996795556505021"/>
                </patternFill>
              </fill>
            </x14:dxf>
          </x14:cfRule>
          <x14:cfRule type="cellIs" priority="2" operator="equal" id="{86D17CAE-5624-42BE-AD9C-F122FA15FA9F}">
            <xm:f>'[Dice Game.xlsx]Conf Standings'!#REF!</xm:f>
            <x14:dxf>
              <fill>
                <patternFill>
                  <bgColor theme="0" tint="-0.14996795556505021"/>
                </patternFill>
              </fill>
            </x14:dxf>
          </x14:cfRule>
          <xm:sqref>G28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>
    <tabColor rgb="FFB1A0C7"/>
  </sheetPr>
  <dimension ref="A2:BP67"/>
  <sheetViews>
    <sheetView zoomScale="85" zoomScaleNormal="85" workbookViewId="0">
      <selection activeCell="AL32" sqref="AL32"/>
    </sheetView>
  </sheetViews>
  <sheetFormatPr defaultRowHeight="14.5" x14ac:dyDescent="0.35"/>
  <cols>
    <col min="1" max="1" width="2.54296875" customWidth="1"/>
    <col min="2" max="2" width="4.1796875" style="28" customWidth="1"/>
    <col min="3" max="3" width="24.81640625" customWidth="1"/>
    <col min="4" max="4" width="3.81640625" hidden="1" customWidth="1"/>
    <col min="5" max="5" width="3.90625" customWidth="1"/>
    <col min="6" max="7" width="4.08984375" customWidth="1"/>
    <col min="8" max="8" width="5.453125" customWidth="1"/>
    <col min="9" max="9" width="4.6328125" customWidth="1"/>
    <col min="10" max="14" width="6" customWidth="1"/>
    <col min="15" max="15" width="2.08984375" customWidth="1"/>
    <col min="16" max="16" width="4.1796875" style="28" customWidth="1"/>
    <col min="17" max="17" width="24.81640625" customWidth="1"/>
    <col min="18" max="18" width="3.81640625" hidden="1" customWidth="1"/>
    <col min="19" max="19" width="3.90625" customWidth="1"/>
    <col min="20" max="21" width="4.08984375" customWidth="1"/>
    <col min="22" max="22" width="5.453125" customWidth="1"/>
    <col min="23" max="23" width="4.6328125" customWidth="1"/>
    <col min="24" max="28" width="6" customWidth="1"/>
    <col min="29" max="29" width="2" customWidth="1"/>
    <col min="30" max="30" width="5.36328125" customWidth="1"/>
    <col min="31" max="31" width="2" customWidth="1"/>
    <col min="32" max="32" width="5.26953125" customWidth="1"/>
    <col min="33" max="33" width="22.90625" customWidth="1"/>
    <col min="34" max="36" width="4.26953125" customWidth="1"/>
    <col min="37" max="37" width="2" customWidth="1"/>
    <col min="38" max="38" width="5.26953125" customWidth="1"/>
    <col min="39" max="39" width="22.90625" customWidth="1"/>
    <col min="40" max="42" width="4.26953125" customWidth="1"/>
    <col min="43" max="43" width="2" customWidth="1"/>
    <col min="49" max="49" width="26.81640625" customWidth="1"/>
    <col min="50" max="52" width="3.81640625" customWidth="1"/>
    <col min="53" max="53" width="1.54296875" customWidth="1"/>
    <col min="55" max="55" width="26.81640625" customWidth="1"/>
    <col min="56" max="58" width="3.81640625" customWidth="1"/>
    <col min="62" max="62" width="4.90625" customWidth="1"/>
    <col min="63" max="63" width="4.1796875" customWidth="1"/>
    <col min="64" max="64" width="15.1796875" customWidth="1"/>
    <col min="65" max="65" width="10.453125" customWidth="1"/>
    <col min="67" max="67" width="4.90625" customWidth="1"/>
  </cols>
  <sheetData>
    <row r="2" spans="3:68" ht="14.4" customHeight="1" thickBot="1" x14ac:dyDescent="0.4">
      <c r="C2" s="26" t="s">
        <v>487</v>
      </c>
      <c r="D2" s="35" t="s">
        <v>488</v>
      </c>
      <c r="E2" s="35" t="s">
        <v>353</v>
      </c>
      <c r="F2" s="35" t="s">
        <v>354</v>
      </c>
      <c r="G2" s="35" t="s">
        <v>355</v>
      </c>
      <c r="H2" s="35" t="s">
        <v>319</v>
      </c>
      <c r="I2" s="35"/>
      <c r="J2" s="35" t="s">
        <v>2958</v>
      </c>
      <c r="K2" s="35" t="s">
        <v>2961</v>
      </c>
      <c r="L2" s="35" t="s">
        <v>2959</v>
      </c>
      <c r="M2" s="35" t="s">
        <v>2960</v>
      </c>
      <c r="N2" s="35" t="s">
        <v>2962</v>
      </c>
      <c r="Q2" s="26" t="s">
        <v>489</v>
      </c>
      <c r="R2" s="35" t="s">
        <v>488</v>
      </c>
      <c r="S2" s="35" t="s">
        <v>353</v>
      </c>
      <c r="T2" s="35" t="s">
        <v>354</v>
      </c>
      <c r="U2" s="35" t="s">
        <v>355</v>
      </c>
      <c r="V2" s="35" t="s">
        <v>319</v>
      </c>
      <c r="W2" s="35"/>
      <c r="X2" s="35" t="s">
        <v>2970</v>
      </c>
      <c r="Y2" s="35" t="s">
        <v>2984</v>
      </c>
      <c r="Z2" s="35" t="s">
        <v>2983</v>
      </c>
      <c r="AA2" s="35" t="s">
        <v>2981</v>
      </c>
      <c r="AB2" s="35" t="s">
        <v>2982</v>
      </c>
      <c r="AW2" s="644" t="s">
        <v>490</v>
      </c>
      <c r="AX2" s="644"/>
      <c r="AY2" s="644"/>
      <c r="AZ2" s="644"/>
      <c r="BA2" s="644"/>
      <c r="BB2" s="644"/>
      <c r="BC2" s="644"/>
      <c r="BD2" s="644"/>
      <c r="BE2" s="644"/>
      <c r="BF2" s="644"/>
      <c r="BK2" t="s">
        <v>488</v>
      </c>
      <c r="BL2" t="s">
        <v>491</v>
      </c>
    </row>
    <row r="3" spans="3:68" ht="14.4" customHeight="1" x14ac:dyDescent="0.35">
      <c r="C3" s="26" t="str">
        <f>CONCATENATE(VLOOKUP(D3, Rankings!A$2:D$129, 3, FALSE), " (", VLOOKUP(D3, Rankings!A$2:D$129, 2, FALSE), ")")</f>
        <v>Lumiose City (Kalosite)</v>
      </c>
      <c r="D3" s="35">
        <v>72</v>
      </c>
      <c r="E3" s="35">
        <f>VLOOKUP(D3,Rankings!$A$2:$AZ$129,40,FALSE)</f>
        <v>1</v>
      </c>
      <c r="F3" s="28">
        <v>8</v>
      </c>
      <c r="G3" s="28">
        <v>0</v>
      </c>
      <c r="H3" s="28">
        <f>2+17+2+7+37+13+4+20</f>
        <v>102</v>
      </c>
      <c r="J3" s="259"/>
      <c r="K3" s="386" t="s">
        <v>3982</v>
      </c>
      <c r="L3" s="386" t="s">
        <v>3027</v>
      </c>
      <c r="M3" s="386" t="s">
        <v>5558</v>
      </c>
      <c r="N3" s="386" t="s">
        <v>4904</v>
      </c>
      <c r="Q3" s="26" t="str">
        <f>CONCATENATE(VLOOKUP(R3, Rankings!A$2:D$129, 3, FALSE), " (", VLOOKUP(R3, Rankings!A$2:D$129, 2, FALSE), ")")</f>
        <v>Fall City (Phoenix)</v>
      </c>
      <c r="R3" s="35">
        <v>117</v>
      </c>
      <c r="S3" s="35">
        <f>VLOOKUP(R3,Rankings!$A$2:$AZ$129,40,FALSE)</f>
        <v>8</v>
      </c>
      <c r="T3" s="28">
        <v>6</v>
      </c>
      <c r="U3" s="28">
        <v>2</v>
      </c>
      <c r="V3" s="28">
        <f>-16+13+4+19+9+2-3+5</f>
        <v>33</v>
      </c>
      <c r="W3" s="28"/>
      <c r="X3" s="259"/>
      <c r="Y3" s="386" t="s">
        <v>4924</v>
      </c>
      <c r="Z3" s="386" t="s">
        <v>4007</v>
      </c>
      <c r="AA3" s="386" t="s">
        <v>3053</v>
      </c>
      <c r="AB3" s="386" t="s">
        <v>5586</v>
      </c>
      <c r="AE3" s="442"/>
      <c r="AF3" s="646" t="s">
        <v>5955</v>
      </c>
      <c r="AG3" s="647"/>
      <c r="AH3" s="647"/>
      <c r="AI3" s="647"/>
      <c r="AJ3" s="648"/>
      <c r="AK3" s="468"/>
      <c r="AL3" s="646" t="s">
        <v>5956</v>
      </c>
      <c r="AM3" s="647"/>
      <c r="AN3" s="647"/>
      <c r="AO3" s="647"/>
      <c r="AP3" s="648"/>
      <c r="AQ3" s="468"/>
      <c r="AW3" s="644"/>
      <c r="AX3" s="644"/>
      <c r="AY3" s="644"/>
      <c r="AZ3" s="644"/>
      <c r="BA3" s="644"/>
      <c r="BB3" s="644"/>
      <c r="BC3" s="644"/>
      <c r="BD3" s="644"/>
      <c r="BE3" s="644"/>
      <c r="BF3" s="644"/>
      <c r="BJ3" t="s">
        <v>350</v>
      </c>
      <c r="BK3">
        <v>72</v>
      </c>
      <c r="BL3" t="s">
        <v>12</v>
      </c>
      <c r="BM3" t="s">
        <v>2</v>
      </c>
      <c r="BN3">
        <v>0.11332398010406342</v>
      </c>
      <c r="BO3" t="s">
        <v>350</v>
      </c>
      <c r="BP3">
        <f>MATCH(CONCATENATE(BL3, " (", BM3, ")"), $C$3:$C$7, 0)</f>
        <v>1</v>
      </c>
    </row>
    <row r="4" spans="3:68" ht="14.4" customHeight="1" thickBot="1" x14ac:dyDescent="0.4">
      <c r="C4" s="26" t="str">
        <f>CONCATENATE(VLOOKUP(D4, Rankings!A$2:D$129, 3, FALSE), " (", VLOOKUP(D4, Rankings!A$2:D$129, 2, FALSE), ")")</f>
        <v>Slateport City (Delta)</v>
      </c>
      <c r="D4" s="35">
        <v>32</v>
      </c>
      <c r="E4" s="35">
        <f>VLOOKUP(D4,Rankings!$A$2:$AZ$129,40,FALSE)</f>
        <v>30</v>
      </c>
      <c r="F4" s="28">
        <v>5</v>
      </c>
      <c r="G4" s="28">
        <v>3</v>
      </c>
      <c r="H4" s="28">
        <f>22-2+14-3+6-4+14+1</f>
        <v>48</v>
      </c>
      <c r="J4" s="386" t="s">
        <v>5252</v>
      </c>
      <c r="K4" s="259"/>
      <c r="L4" s="386" t="s">
        <v>3590</v>
      </c>
      <c r="M4" s="386" t="s">
        <v>4823</v>
      </c>
      <c r="N4" s="386" t="s">
        <v>5562</v>
      </c>
      <c r="Q4" s="26" t="str">
        <f>CONCATENATE(VLOOKUP(R4, Rankings!A$2:D$129, 3, FALSE), " (", VLOOKUP(R4, Rankings!A$2:D$129, 2, FALSE), ")")</f>
        <v>Dewford Town (Delta)</v>
      </c>
      <c r="R4" s="35">
        <v>17</v>
      </c>
      <c r="S4" s="35">
        <f>VLOOKUP(R4,Rankings!$A$2:$AZ$129,40,FALSE)</f>
        <v>16</v>
      </c>
      <c r="T4" s="28">
        <v>5</v>
      </c>
      <c r="U4" s="28">
        <v>3</v>
      </c>
      <c r="V4" s="28">
        <f>-13+25+14+18-2+9+6-7</f>
        <v>50</v>
      </c>
      <c r="W4" s="28"/>
      <c r="X4" s="386" t="s">
        <v>3582</v>
      </c>
      <c r="Y4" s="259"/>
      <c r="Z4" s="386" t="s">
        <v>4354</v>
      </c>
      <c r="AA4" s="386" t="s">
        <v>5231</v>
      </c>
      <c r="AB4" s="386" t="s">
        <v>5526</v>
      </c>
      <c r="AE4" s="442"/>
      <c r="AF4" s="649"/>
      <c r="AG4" s="650"/>
      <c r="AH4" s="650"/>
      <c r="AI4" s="650"/>
      <c r="AJ4" s="651"/>
      <c r="AK4" s="469"/>
      <c r="AL4" s="649"/>
      <c r="AM4" s="650"/>
      <c r="AN4" s="650"/>
      <c r="AO4" s="650"/>
      <c r="AP4" s="651"/>
      <c r="AQ4" s="469"/>
      <c r="BJ4" t="s">
        <v>496</v>
      </c>
      <c r="BK4">
        <v>117</v>
      </c>
      <c r="BL4" s="208" t="s">
        <v>334</v>
      </c>
      <c r="BM4" t="s">
        <v>10</v>
      </c>
      <c r="BN4">
        <v>0.20373817070449751</v>
      </c>
      <c r="BO4" t="s">
        <v>496</v>
      </c>
      <c r="BP4">
        <f>MATCH(CONCATENATE(BL4, " (", BM4, ")"), $Q$3:$Q$7, 0)</f>
        <v>1</v>
      </c>
    </row>
    <row r="5" spans="3:68" ht="14.4" customHeight="1" x14ac:dyDescent="0.35">
      <c r="C5" s="26" t="str">
        <f>CONCATENATE(VLOOKUP(D5, Rankings!A$2:D$129, 3, FALSE), " (", VLOOKUP(D5, Rankings!A$2:D$129, 2, FALSE), ")")</f>
        <v>Olivine City (Indigo)</v>
      </c>
      <c r="D5" s="35">
        <v>4</v>
      </c>
      <c r="E5" s="35">
        <f>VLOOKUP(D5,Rankings!$A$2:$AZ$129,40,FALSE)</f>
        <v>27</v>
      </c>
      <c r="F5" s="28">
        <v>4</v>
      </c>
      <c r="G5" s="28">
        <v>4</v>
      </c>
      <c r="H5" s="28">
        <f>-2+17+23+3-37-9+16-1</f>
        <v>10</v>
      </c>
      <c r="J5" s="386" t="s">
        <v>4819</v>
      </c>
      <c r="K5" s="386" t="s">
        <v>4725</v>
      </c>
      <c r="L5" s="259"/>
      <c r="M5" s="386" t="s">
        <v>4900</v>
      </c>
      <c r="N5" s="386" t="s">
        <v>3986</v>
      </c>
      <c r="Q5" t="str">
        <f>CONCATENATE(VLOOKUP(R5, Rankings!A$2:D$129, 3, FALSE), " (", VLOOKUP(R5, Rankings!A$2:D$129, 2, FALSE), ")")</f>
        <v>Anville Town (Vertress)</v>
      </c>
      <c r="R5" s="28">
        <v>49</v>
      </c>
      <c r="S5" s="28">
        <f>VLOOKUP(R5,Rankings!$A$2:$AZ$129,40,FALSE)</f>
        <v>23</v>
      </c>
      <c r="T5" s="28">
        <v>3</v>
      </c>
      <c r="U5" s="28">
        <v>5</v>
      </c>
      <c r="V5" s="28">
        <f>20-4-14+23-3+3-6-1</f>
        <v>18</v>
      </c>
      <c r="W5" s="28"/>
      <c r="X5" s="386" t="s">
        <v>5227</v>
      </c>
      <c r="Y5" s="386" t="s">
        <v>5582</v>
      </c>
      <c r="Z5" s="259"/>
      <c r="AA5" s="386" t="s">
        <v>3946</v>
      </c>
      <c r="AB5" s="386" t="s">
        <v>4845</v>
      </c>
      <c r="AE5" s="442"/>
      <c r="AF5" s="470">
        <v>1</v>
      </c>
      <c r="AG5" s="111" t="s">
        <v>5922</v>
      </c>
      <c r="AH5" s="111">
        <v>28</v>
      </c>
      <c r="AI5" s="111">
        <v>38</v>
      </c>
      <c r="AJ5" s="108">
        <f>SUM(AH5:AI5)</f>
        <v>66</v>
      </c>
      <c r="AK5" s="469"/>
      <c r="AL5" s="470">
        <v>1</v>
      </c>
      <c r="AM5" s="111" t="s">
        <v>5922</v>
      </c>
      <c r="AN5" s="111">
        <v>13</v>
      </c>
      <c r="AO5" s="111">
        <v>21</v>
      </c>
      <c r="AP5" s="475">
        <f>SUM(AN5:AO5)</f>
        <v>34</v>
      </c>
      <c r="AQ5" s="469"/>
      <c r="AV5" s="48" t="s">
        <v>493</v>
      </c>
      <c r="AW5" s="97" t="str">
        <f>Q3</f>
        <v>Fall City (Phoenix)</v>
      </c>
      <c r="AX5" s="94"/>
      <c r="AY5" s="94"/>
      <c r="AZ5" s="94"/>
      <c r="BA5" s="97"/>
      <c r="BB5" s="102" t="s">
        <v>509</v>
      </c>
      <c r="BC5" s="97" t="str">
        <f>C17</f>
        <v>Castelia City (Vertress)</v>
      </c>
      <c r="BD5" s="28"/>
      <c r="BE5" s="28"/>
      <c r="BF5" s="35"/>
      <c r="BJ5" t="s">
        <v>459</v>
      </c>
      <c r="BK5">
        <v>42</v>
      </c>
      <c r="BL5" t="s">
        <v>110</v>
      </c>
      <c r="BM5" t="s">
        <v>4</v>
      </c>
      <c r="BN5">
        <v>0.2571699742855752</v>
      </c>
      <c r="BO5" t="s">
        <v>459</v>
      </c>
      <c r="BP5">
        <f>MATCH(CONCATENATE(BL5, " (", BM5, ")"), $C$10:$C$14, 0)</f>
        <v>1</v>
      </c>
    </row>
    <row r="6" spans="3:68" ht="14.4" customHeight="1" x14ac:dyDescent="0.35">
      <c r="C6" t="str">
        <f>CONCATENATE(VLOOKUP(D6, Rankings!A$2:D$129, 3, FALSE), " (", VLOOKUP(D6, Rankings!A$2:D$129, 2, FALSE), ")")</f>
        <v>Celestic Town (Lily Valley)</v>
      </c>
      <c r="D6" s="28">
        <v>45</v>
      </c>
      <c r="E6" s="28">
        <f>VLOOKUP(D6,Rankings!$A$2:$AZ$129,40,FALSE)</f>
        <v>117</v>
      </c>
      <c r="F6" s="28">
        <v>2</v>
      </c>
      <c r="G6" s="28">
        <v>6</v>
      </c>
      <c r="H6" s="28">
        <f>-22-17-7+7-6+9-20-1</f>
        <v>-57</v>
      </c>
      <c r="J6" s="386" t="s">
        <v>3999</v>
      </c>
      <c r="K6" s="386" t="s">
        <v>3031</v>
      </c>
      <c r="L6" s="386" t="s">
        <v>3606</v>
      </c>
      <c r="M6" s="259"/>
      <c r="N6" s="386" t="s">
        <v>4729</v>
      </c>
      <c r="Q6" t="str">
        <f>CONCATENATE(VLOOKUP(R6, Rankings!A$2:D$129, 3, FALSE), " (", VLOOKUP(R6, Rankings!A$2:D$129, 2, FALSE), ")")</f>
        <v>Vaniville Town (Kalosite)</v>
      </c>
      <c r="R6" s="28">
        <v>80</v>
      </c>
      <c r="S6" s="28">
        <f>VLOOKUP(R6,Rankings!$A$2:$AZ$129,40,FALSE)</f>
        <v>61</v>
      </c>
      <c r="T6" s="28">
        <v>3</v>
      </c>
      <c r="U6" s="28">
        <v>5</v>
      </c>
      <c r="V6" s="28">
        <f>16+18-25-23-9-8-9+1</f>
        <v>-39</v>
      </c>
      <c r="W6" s="28"/>
      <c r="X6" s="386" t="s">
        <v>4841</v>
      </c>
      <c r="Y6" s="386" t="s">
        <v>4011</v>
      </c>
      <c r="Z6" s="386" t="s">
        <v>4706</v>
      </c>
      <c r="AA6" s="259"/>
      <c r="AB6" s="386" t="s">
        <v>4928</v>
      </c>
      <c r="AE6" s="442"/>
      <c r="AF6" s="470">
        <v>16</v>
      </c>
      <c r="AG6" s="111" t="s">
        <v>5923</v>
      </c>
      <c r="AH6" s="111">
        <v>23</v>
      </c>
      <c r="AI6" s="111">
        <v>21</v>
      </c>
      <c r="AJ6" s="108">
        <f>SUM(AH6:AI6)</f>
        <v>44</v>
      </c>
      <c r="AK6" s="469"/>
      <c r="AL6" s="470">
        <v>8</v>
      </c>
      <c r="AM6" s="111" t="s">
        <v>912</v>
      </c>
      <c r="AN6" s="111">
        <v>22</v>
      </c>
      <c r="AO6" s="111">
        <v>13</v>
      </c>
      <c r="AP6" s="475">
        <f>SUM(AN6:AO6)</f>
        <v>35</v>
      </c>
      <c r="AQ6" s="469"/>
      <c r="AV6" s="48" t="str">
        <f>CONCATENATE(VLOOKUP(1, A26:H40, 5, TRUE), 3)</f>
        <v>E3</v>
      </c>
      <c r="AW6" s="97" t="str">
        <f>IF(AV6="A3", $C$5, IF(AV6="B3", $Q$5, IF(AV6="C3", $C$12, IF(AV6="D3", $Q$12, IF(AV6="E3", $C$19, IF(AV6="F3", $Q$19, "X"))))))</f>
        <v>Pyrite Town (Phoenix)</v>
      </c>
      <c r="AX6" s="94"/>
      <c r="AY6" s="94"/>
      <c r="AZ6" s="94"/>
      <c r="BA6" s="97"/>
      <c r="BB6" s="102" t="str">
        <f>CONCATENATE(VLOOKUP(1, A26:H40, 7, TRUE), 3)</f>
        <v>D3</v>
      </c>
      <c r="BC6" s="97" t="str">
        <f>IF(BB6="A3", $C$5, IF(BB6="B3", $Q$5, IF(BB6="C3", $C$12, IF(BB6="D3", $Q$12, IF(BB6="E3", $C$19, IF(BB6="F3", $Q$19, "X"))))))</f>
        <v>Violet City (Indigo)</v>
      </c>
      <c r="BD6" s="28"/>
      <c r="BE6" s="28"/>
      <c r="BF6" s="35"/>
      <c r="BJ6" t="s">
        <v>486</v>
      </c>
      <c r="BK6">
        <v>25</v>
      </c>
      <c r="BL6" t="s">
        <v>127</v>
      </c>
      <c r="BM6" t="s">
        <v>5</v>
      </c>
      <c r="BN6">
        <v>0.33187628294115445</v>
      </c>
      <c r="BO6" t="s">
        <v>486</v>
      </c>
      <c r="BP6">
        <f>MATCH(CONCATENATE(BL6, " (", BM6, ")"), $Q$10:$Q$14, 0)</f>
        <v>1</v>
      </c>
    </row>
    <row r="7" spans="3:68" ht="14.4" customHeight="1" x14ac:dyDescent="0.35">
      <c r="C7" t="str">
        <f>CONCATENATE(VLOOKUP(D7, Rankings!A$2:D$129, 3, FALSE), " (", VLOOKUP(D7, Rankings!A$2:D$129, 2, FALSE), ")")</f>
        <v>Postwick (Dynamax)</v>
      </c>
      <c r="D7" s="28">
        <v>106</v>
      </c>
      <c r="E7" s="28">
        <f>VLOOKUP(D7,Rankings!$A$2:$AZ$129,40,FALSE)</f>
        <v>110</v>
      </c>
      <c r="F7" s="28">
        <v>1</v>
      </c>
      <c r="G7" s="28">
        <v>7</v>
      </c>
      <c r="H7" s="28">
        <f>-17-23-14-7-13-16-14+1</f>
        <v>-103</v>
      </c>
      <c r="J7" s="386" t="s">
        <v>3602</v>
      </c>
      <c r="K7" s="386" t="s">
        <v>4329</v>
      </c>
      <c r="L7" s="386" t="s">
        <v>5256</v>
      </c>
      <c r="M7" s="386" t="s">
        <v>5884</v>
      </c>
      <c r="N7" s="259"/>
      <c r="Q7" t="str">
        <f>CONCATENATE(VLOOKUP(R7, Rankings!A$2:D$129, 3, FALSE), " (", VLOOKUP(R7, Rankings!A$2:D$129, 2, FALSE), ")")</f>
        <v>Ultra Megalopolis (Lanakila)</v>
      </c>
      <c r="R7" s="28">
        <v>88</v>
      </c>
      <c r="S7" s="28">
        <f>VLOOKUP(R7,Rankings!$A$2:$AZ$129,40,FALSE)</f>
        <v>79</v>
      </c>
      <c r="T7" s="28">
        <v>3</v>
      </c>
      <c r="U7" s="28">
        <v>5</v>
      </c>
      <c r="V7" s="28">
        <f>-20-18-19-18+3+8-5+7</f>
        <v>-62</v>
      </c>
      <c r="W7" s="28"/>
      <c r="X7" s="386" t="s">
        <v>4349</v>
      </c>
      <c r="Y7" s="386" t="s">
        <v>4702</v>
      </c>
      <c r="Z7" s="386" t="s">
        <v>3058</v>
      </c>
      <c r="AA7" s="386" t="s">
        <v>3578</v>
      </c>
      <c r="AB7" s="259"/>
      <c r="AE7" s="442"/>
      <c r="AF7" s="470"/>
      <c r="AG7" s="111"/>
      <c r="AH7" s="111"/>
      <c r="AI7" s="111"/>
      <c r="AJ7" s="108"/>
      <c r="AK7" s="469"/>
      <c r="AL7" s="111"/>
      <c r="AM7" s="111"/>
      <c r="AN7" s="111"/>
      <c r="AO7" s="111"/>
      <c r="AP7" s="475"/>
      <c r="AQ7" s="469"/>
      <c r="AV7" s="48"/>
      <c r="AW7" s="97"/>
      <c r="AX7" s="94"/>
      <c r="AY7" s="94"/>
      <c r="AZ7" s="94"/>
      <c r="BA7" s="97"/>
      <c r="BB7" s="102"/>
      <c r="BC7" s="97"/>
      <c r="BD7" s="28"/>
      <c r="BE7" s="28"/>
      <c r="BF7" s="35"/>
      <c r="BJ7" t="s">
        <v>498</v>
      </c>
      <c r="BK7">
        <v>58</v>
      </c>
      <c r="BL7" t="s">
        <v>94</v>
      </c>
      <c r="BM7" t="s">
        <v>3</v>
      </c>
      <c r="BN7">
        <v>0.5004819452501037</v>
      </c>
      <c r="BO7" t="s">
        <v>498</v>
      </c>
      <c r="BP7">
        <f>MATCH(CONCATENATE(BL7, " (", BM7, ")"), $C$17:$C$21, 0)</f>
        <v>1</v>
      </c>
    </row>
    <row r="8" spans="3:68" ht="14.4" customHeight="1" x14ac:dyDescent="0.35">
      <c r="AE8" s="442"/>
      <c r="AF8" s="470">
        <v>8</v>
      </c>
      <c r="AG8" s="111" t="s">
        <v>912</v>
      </c>
      <c r="AH8" s="111">
        <v>16</v>
      </c>
      <c r="AI8" s="111">
        <v>15</v>
      </c>
      <c r="AJ8" s="108">
        <f>SUM(AH8:AI8)</f>
        <v>31</v>
      </c>
      <c r="AK8" s="469"/>
      <c r="AL8" s="470">
        <v>12</v>
      </c>
      <c r="AM8" s="111" t="s">
        <v>5934</v>
      </c>
      <c r="AN8" s="111">
        <v>19</v>
      </c>
      <c r="AO8" s="111">
        <v>24</v>
      </c>
      <c r="AP8" s="475">
        <f>SUM(AN8:AO8)</f>
        <v>43</v>
      </c>
      <c r="AQ8" s="469"/>
      <c r="AV8" s="48" t="s">
        <v>492</v>
      </c>
      <c r="AW8" s="97" t="str">
        <f>C3</f>
        <v>Lumiose City (Kalosite)</v>
      </c>
      <c r="AX8" s="94"/>
      <c r="AY8" s="94"/>
      <c r="AZ8" s="94"/>
      <c r="BA8" s="97"/>
      <c r="BB8" s="102" t="s">
        <v>503</v>
      </c>
      <c r="BC8" s="97" t="str">
        <f>Q10</f>
        <v>Ever Grande City (Delta)</v>
      </c>
      <c r="BD8" s="28"/>
      <c r="BE8" s="28"/>
      <c r="BF8" s="35"/>
      <c r="BJ8" t="s">
        <v>501</v>
      </c>
      <c r="BK8">
        <v>87</v>
      </c>
      <c r="BL8" t="s">
        <v>66</v>
      </c>
      <c r="BM8" t="s">
        <v>1</v>
      </c>
      <c r="BN8">
        <v>0.58922899236270154</v>
      </c>
      <c r="BO8" t="s">
        <v>501</v>
      </c>
      <c r="BP8">
        <f>MATCH(CONCATENATE(BL8, " (", BM8, ")"), $Q$17:$Q$21, 0)</f>
        <v>1</v>
      </c>
    </row>
    <row r="9" spans="3:68" ht="14.4" customHeight="1" x14ac:dyDescent="0.35">
      <c r="C9" s="26" t="s">
        <v>499</v>
      </c>
      <c r="D9" s="35" t="s">
        <v>488</v>
      </c>
      <c r="E9" s="35" t="s">
        <v>353</v>
      </c>
      <c r="F9" s="35" t="s">
        <v>354</v>
      </c>
      <c r="G9" s="35" t="s">
        <v>355</v>
      </c>
      <c r="H9" s="35" t="s">
        <v>319</v>
      </c>
      <c r="I9" s="26"/>
      <c r="J9" s="35" t="s">
        <v>2963</v>
      </c>
      <c r="K9" s="35" t="s">
        <v>2964</v>
      </c>
      <c r="L9" s="35" t="s">
        <v>2965</v>
      </c>
      <c r="M9" s="35" t="s">
        <v>2966</v>
      </c>
      <c r="N9" s="35" t="s">
        <v>2967</v>
      </c>
      <c r="Q9" s="26" t="s">
        <v>500</v>
      </c>
      <c r="R9" s="35" t="s">
        <v>488</v>
      </c>
      <c r="S9" s="35" t="s">
        <v>353</v>
      </c>
      <c r="T9" s="35" t="s">
        <v>354</v>
      </c>
      <c r="U9" s="35" t="s">
        <v>355</v>
      </c>
      <c r="V9" s="35" t="s">
        <v>319</v>
      </c>
      <c r="W9" s="35"/>
      <c r="X9" s="35" t="s">
        <v>2977</v>
      </c>
      <c r="Y9" s="35" t="s">
        <v>2978</v>
      </c>
      <c r="Z9" s="35" t="s">
        <v>2980</v>
      </c>
      <c r="AA9" s="35" t="s">
        <v>2942</v>
      </c>
      <c r="AB9" s="35" t="s">
        <v>2979</v>
      </c>
      <c r="AE9" s="442"/>
      <c r="AF9" s="470">
        <v>10</v>
      </c>
      <c r="AG9" s="111" t="s">
        <v>5931</v>
      </c>
      <c r="AH9" s="98">
        <v>14</v>
      </c>
      <c r="AI9" s="111">
        <v>13</v>
      </c>
      <c r="AJ9" s="108">
        <f>SUM(AH9:AI9)</f>
        <v>27</v>
      </c>
      <c r="AK9" s="469"/>
      <c r="AL9" s="470">
        <v>13</v>
      </c>
      <c r="AM9" s="111" t="s">
        <v>5935</v>
      </c>
      <c r="AN9" s="98">
        <v>11</v>
      </c>
      <c r="AO9" s="111">
        <v>16</v>
      </c>
      <c r="AP9" s="475">
        <f>SUM(AN9:AO9)</f>
        <v>27</v>
      </c>
      <c r="AQ9" s="469"/>
      <c r="AV9" s="48" t="s">
        <v>505</v>
      </c>
      <c r="AW9" s="97" t="str">
        <f>C11</f>
        <v>Cinnabar Island (Indigo)</v>
      </c>
      <c r="AX9" s="94"/>
      <c r="AY9" s="94"/>
      <c r="AZ9" s="94"/>
      <c r="BA9" s="97"/>
      <c r="BB9" s="102" t="s">
        <v>512</v>
      </c>
      <c r="BC9" s="97" t="str">
        <f>Q18</f>
        <v>Virbank City (Vertress)</v>
      </c>
      <c r="BD9" s="28"/>
      <c r="BE9" s="28"/>
      <c r="BF9" s="35"/>
      <c r="BJ9" t="s">
        <v>498</v>
      </c>
      <c r="BK9">
        <v>107</v>
      </c>
      <c r="BL9" t="s">
        <v>46</v>
      </c>
      <c r="BM9" t="s">
        <v>0</v>
      </c>
      <c r="BN9">
        <v>0.59225216234992517</v>
      </c>
      <c r="BO9" t="s">
        <v>498</v>
      </c>
      <c r="BP9">
        <f>MATCH(CONCATENATE(BL9, " (", BM9, ")"), $C$17:$C$21, 0)</f>
        <v>2</v>
      </c>
    </row>
    <row r="10" spans="3:68" ht="14.4" customHeight="1" x14ac:dyDescent="0.35">
      <c r="C10" s="26" t="str">
        <f>CONCATENATE(VLOOKUP(D10, Rankings!A$2:D$129, 3, FALSE), " (", VLOOKUP(D10, Rankings!A$2:D$129, 2, FALSE), ")")</f>
        <v>Resort Area (Lily Valley)</v>
      </c>
      <c r="D10" s="35">
        <v>42</v>
      </c>
      <c r="E10" s="35">
        <f>VLOOKUP(D10,Rankings!$A$2:$AZ$129,40,FALSE)</f>
        <v>2</v>
      </c>
      <c r="F10" s="28">
        <v>6</v>
      </c>
      <c r="G10" s="28">
        <v>2</v>
      </c>
      <c r="H10" s="28">
        <f>12+7+6+10-8+17+14-5</f>
        <v>53</v>
      </c>
      <c r="J10" s="259"/>
      <c r="K10" s="386" t="s">
        <v>3035</v>
      </c>
      <c r="L10" s="386" t="s">
        <v>4717</v>
      </c>
      <c r="M10" s="386" t="s">
        <v>3995</v>
      </c>
      <c r="N10" s="386" t="s">
        <v>4913</v>
      </c>
      <c r="Q10" s="26" t="str">
        <f>CONCATENATE(VLOOKUP(R10, Rankings!A$2:D$129, 3, FALSE), " (", VLOOKUP(R10, Rankings!A$2:D$129, 2, FALSE), ")")</f>
        <v>Ever Grande City (Delta)</v>
      </c>
      <c r="R10" s="35">
        <v>25</v>
      </c>
      <c r="S10" s="35">
        <f>VLOOKUP(R10,Rankings!$A$2:$AZ$129,40,FALSE)</f>
        <v>18</v>
      </c>
      <c r="T10" s="28">
        <v>6</v>
      </c>
      <c r="U10" s="28">
        <v>2</v>
      </c>
      <c r="V10" s="28">
        <f>16+4+15+2-2+2-3+4</f>
        <v>38</v>
      </c>
      <c r="W10" s="28"/>
      <c r="X10" s="259"/>
      <c r="Y10" s="386" t="s">
        <v>3062</v>
      </c>
      <c r="Z10" s="386" t="s">
        <v>3964</v>
      </c>
      <c r="AA10" s="386" t="s">
        <v>4689</v>
      </c>
      <c r="AB10" s="386" t="s">
        <v>5545</v>
      </c>
      <c r="AE10" s="442"/>
      <c r="AF10" s="470"/>
      <c r="AG10" s="111"/>
      <c r="AH10" s="111"/>
      <c r="AI10" s="111"/>
      <c r="AJ10" s="108"/>
      <c r="AK10" s="469"/>
      <c r="AL10" s="111"/>
      <c r="AM10" s="111"/>
      <c r="AN10" s="111"/>
      <c r="AO10" s="111"/>
      <c r="AP10" s="475"/>
      <c r="AQ10" s="469"/>
      <c r="AV10" s="48"/>
      <c r="AW10" s="97"/>
      <c r="AX10" s="94"/>
      <c r="AY10" s="94"/>
      <c r="AZ10" s="94"/>
      <c r="BA10" s="97"/>
      <c r="BB10" s="102"/>
      <c r="BC10" s="97"/>
      <c r="BD10" s="28"/>
      <c r="BE10" s="28"/>
      <c r="BF10" s="35"/>
      <c r="BJ10" t="s">
        <v>459</v>
      </c>
      <c r="BK10">
        <v>13</v>
      </c>
      <c r="BL10" t="s">
        <v>11</v>
      </c>
      <c r="BM10" t="s">
        <v>6</v>
      </c>
      <c r="BN10">
        <v>0.87948393192288554</v>
      </c>
      <c r="BO10" t="s">
        <v>459</v>
      </c>
      <c r="BP10">
        <f>MATCH(CONCATENATE(BL10, " (", BM10, ")"), $C$10:$C$14, 0)</f>
        <v>2</v>
      </c>
    </row>
    <row r="11" spans="3:68" ht="14.4" customHeight="1" x14ac:dyDescent="0.35">
      <c r="C11" s="26" t="str">
        <f>CONCATENATE(VLOOKUP(D11, Rankings!A$2:D$129, 3, FALSE), " (", VLOOKUP(D11, Rankings!A$2:D$129, 2, FALSE), ")")</f>
        <v>Cinnabar Island (Indigo)</v>
      </c>
      <c r="D11" s="35">
        <v>13</v>
      </c>
      <c r="E11" s="35">
        <f>VLOOKUP(D11,Rankings!$A$2:$AZ$129,40,FALSE)</f>
        <v>4</v>
      </c>
      <c r="F11" s="28">
        <v>5</v>
      </c>
      <c r="G11" s="28">
        <v>3</v>
      </c>
      <c r="H11" s="28">
        <f>-12-6-8+5+8+22+16+13</f>
        <v>38</v>
      </c>
      <c r="J11" s="386" t="s">
        <v>4827</v>
      </c>
      <c r="K11" s="259"/>
      <c r="L11" s="386" t="s">
        <v>4909</v>
      </c>
      <c r="M11" s="386" t="s">
        <v>4733</v>
      </c>
      <c r="N11" s="386" t="s">
        <v>3990</v>
      </c>
      <c r="Q11" s="26" t="str">
        <f>CONCATENATE(VLOOKUP(R11, Rankings!A$2:D$129, 3, FALSE), " (", VLOOKUP(R11, Rankings!A$2:D$129, 2, FALSE), ")")</f>
        <v>Hulbury (Dynamax)</v>
      </c>
      <c r="R11" s="35">
        <v>109</v>
      </c>
      <c r="S11" s="35">
        <f>VLOOKUP(R11,Rankings!$A$2:$AZ$129,40,FALSE)</f>
        <v>10</v>
      </c>
      <c r="T11" s="28">
        <v>6</v>
      </c>
      <c r="U11" s="28">
        <v>2</v>
      </c>
      <c r="V11" s="28">
        <f>-16-1+3+8+2+11+6+7</f>
        <v>20</v>
      </c>
      <c r="W11" s="28"/>
      <c r="X11" s="386" t="s">
        <v>4801</v>
      </c>
      <c r="Y11" s="259"/>
      <c r="Z11" s="386" t="s">
        <v>4713</v>
      </c>
      <c r="AA11" s="386" t="s">
        <v>3968</v>
      </c>
      <c r="AB11" s="386" t="s">
        <v>4936</v>
      </c>
      <c r="AE11" s="442"/>
      <c r="AF11" s="470">
        <v>5</v>
      </c>
      <c r="AG11" s="111" t="s">
        <v>5928</v>
      </c>
      <c r="AH11" s="98">
        <v>12</v>
      </c>
      <c r="AI11" s="111">
        <v>8</v>
      </c>
      <c r="AJ11" s="108">
        <f>SUM(AH11:AI11)</f>
        <v>20</v>
      </c>
      <c r="AK11" s="469"/>
      <c r="AL11" s="470">
        <v>3</v>
      </c>
      <c r="AM11" s="111" t="s">
        <v>5926</v>
      </c>
      <c r="AN11" s="98">
        <v>24</v>
      </c>
      <c r="AO11" s="111">
        <v>14</v>
      </c>
      <c r="AP11" s="475">
        <f>SUM(AN11:AO11)</f>
        <v>38</v>
      </c>
      <c r="AQ11" s="469"/>
      <c r="AV11" s="48" t="s">
        <v>510</v>
      </c>
      <c r="AW11" s="97" t="str">
        <f>Q17</f>
        <v>Kala'e Bay (Lanakila)</v>
      </c>
      <c r="AX11" s="94"/>
      <c r="AY11" s="94"/>
      <c r="AZ11" s="94"/>
      <c r="BA11" s="97"/>
      <c r="BB11" s="102" t="s">
        <v>502</v>
      </c>
      <c r="BC11" s="97" t="str">
        <f>C10</f>
        <v>Resort Area (Lily Valley)</v>
      </c>
      <c r="BD11" s="28"/>
      <c r="BE11" s="28"/>
      <c r="BF11" s="35"/>
      <c r="BL11" t="s">
        <v>506</v>
      </c>
    </row>
    <row r="12" spans="3:68" ht="14.4" customHeight="1" x14ac:dyDescent="0.35">
      <c r="C12" t="str">
        <f>CONCATENATE(VLOOKUP(D12, Rankings!A$2:D$129, 3, FALSE), " (", VLOOKUP(D12, Rankings!A$2:D$129, 2, FALSE), ")")</f>
        <v>Boyleland (Phoenix)</v>
      </c>
      <c r="D12" s="28">
        <v>121</v>
      </c>
      <c r="E12" s="28">
        <f>VLOOKUP(D12,Rankings!$A$2:$AZ$129,40,FALSE)</f>
        <v>32</v>
      </c>
      <c r="F12" s="28">
        <v>4</v>
      </c>
      <c r="G12" s="28">
        <v>4</v>
      </c>
      <c r="H12" s="28">
        <f>1+6-10+5-7-22+5-5</f>
        <v>-27</v>
      </c>
      <c r="J12" s="386" t="s">
        <v>3559</v>
      </c>
      <c r="K12" s="386" t="s">
        <v>3614</v>
      </c>
      <c r="L12" s="259"/>
      <c r="M12" s="386" t="s">
        <v>3040</v>
      </c>
      <c r="N12" s="386" t="s">
        <v>4698</v>
      </c>
      <c r="Q12" s="26" t="str">
        <f>CONCATENATE(VLOOKUP(R12, Rankings!A$2:D$129, 3, FALSE), " (", VLOOKUP(R12, Rankings!A$2:D$129, 2, FALSE), ")")</f>
        <v>Violet City (Indigo)</v>
      </c>
      <c r="R12" s="35">
        <v>8</v>
      </c>
      <c r="S12" s="35">
        <f>VLOOKUP(R12,Rankings!$A$2:$AZ$129,40,FALSE)</f>
        <v>83</v>
      </c>
      <c r="T12" s="28">
        <v>4</v>
      </c>
      <c r="U12" s="28">
        <v>4</v>
      </c>
      <c r="V12" s="28">
        <f>11-15-12-8+15+3+5-7</f>
        <v>-8</v>
      </c>
      <c r="W12" s="28"/>
      <c r="X12" s="386" t="s">
        <v>5236</v>
      </c>
      <c r="Y12" s="386" t="s">
        <v>3610</v>
      </c>
      <c r="Z12" s="259"/>
      <c r="AA12" s="386" t="s">
        <v>4698</v>
      </c>
      <c r="AB12" s="386" t="s">
        <v>4805</v>
      </c>
      <c r="AE12" s="442"/>
      <c r="AF12" s="470">
        <v>12</v>
      </c>
      <c r="AG12" s="111" t="s">
        <v>5934</v>
      </c>
      <c r="AH12" s="98">
        <v>34</v>
      </c>
      <c r="AI12" s="111">
        <v>16</v>
      </c>
      <c r="AJ12" s="108">
        <f>SUM(AH12:AI12)</f>
        <v>50</v>
      </c>
      <c r="AK12" s="469"/>
      <c r="AL12" s="470">
        <v>11</v>
      </c>
      <c r="AM12" s="111" t="s">
        <v>5933</v>
      </c>
      <c r="AN12" s="98">
        <v>27</v>
      </c>
      <c r="AO12" s="111">
        <v>16</v>
      </c>
      <c r="AP12" s="475">
        <f>SUM(AN12:AO12)</f>
        <v>43</v>
      </c>
      <c r="AQ12" s="469"/>
      <c r="AV12" s="48" t="str">
        <f>CONCATENATE(VLOOKUP(1, A26:H40, 6, TRUE), 3)</f>
        <v>A3</v>
      </c>
      <c r="AW12" s="97" t="str">
        <f>IF(AV12="A3", $C$5, IF(AV12="B3", $Q$5, IF(AV12="C3", $C$12, IF(AV12="D3", $Q$12, IF(AV12="E3", $C$19, IF(AV12="F3", $Q$19, "X"))))))</f>
        <v>Olivine City (Indigo)</v>
      </c>
      <c r="AX12" s="94"/>
      <c r="AY12" s="94"/>
      <c r="AZ12" s="94"/>
      <c r="BA12" s="97"/>
      <c r="BB12" s="102" t="str">
        <f>CONCATENATE(VLOOKUP(1, A26:H40, 8, TRUE), 3)</f>
        <v>F3</v>
      </c>
      <c r="BC12" s="97" t="str">
        <f>IF(BB12="A3", $C$5, IF(BB12="B3", $Q$5, IF(BB12="C3", $C$12, IF(BB12="D3", $Q$12, IF(BB12="E3", $C$19, IF(BB12="F3", $Q$19, "X"))))))</f>
        <v>Cianwood City (Indigo)</v>
      </c>
      <c r="BD12" s="28"/>
      <c r="BE12" s="28"/>
      <c r="BF12" s="35"/>
      <c r="BJ12" t="s">
        <v>350</v>
      </c>
      <c r="BK12">
        <v>4</v>
      </c>
      <c r="BL12" t="s">
        <v>147</v>
      </c>
      <c r="BM12" t="s">
        <v>6</v>
      </c>
      <c r="BN12">
        <v>4.3545016811887494E-2</v>
      </c>
      <c r="BO12" t="s">
        <v>350</v>
      </c>
      <c r="BP12">
        <f>MATCH(CONCATENATE(BL12, " (", BM12, ")"), $C$3:$C$7, 0)</f>
        <v>3</v>
      </c>
    </row>
    <row r="13" spans="3:68" ht="14.4" customHeight="1" x14ac:dyDescent="0.35">
      <c r="C13" t="str">
        <f>CONCATENATE(VLOOKUP(D13, Rankings!A$2:D$129, 3, FALSE), " (", VLOOKUP(D13, Rankings!A$2:D$129, 2, FALSE), ")")</f>
        <v>Malie City (Lanakila)</v>
      </c>
      <c r="D13" s="28">
        <v>89</v>
      </c>
      <c r="E13" s="28">
        <f>VLOOKUP(D13,Rankings!$A$2:$AZ$129,40,FALSE)</f>
        <v>47</v>
      </c>
      <c r="F13" s="28">
        <v>3</v>
      </c>
      <c r="G13" s="28">
        <v>5</v>
      </c>
      <c r="H13" s="28">
        <f>-1-6+16-5+7-14+4-13</f>
        <v>-12</v>
      </c>
      <c r="J13" s="386" t="s">
        <v>5260</v>
      </c>
      <c r="K13" s="386" t="s">
        <v>5549</v>
      </c>
      <c r="L13" s="386" t="s">
        <v>4729</v>
      </c>
      <c r="M13" s="259"/>
      <c r="N13" s="386" t="s">
        <v>5569</v>
      </c>
      <c r="Q13" t="str">
        <f>CONCATENATE(VLOOKUP(R13, Rankings!A$2:D$129, 3, FALSE), " (", VLOOKUP(R13, Rankings!A$2:D$129, 2, FALSE), ")")</f>
        <v>Snowpoint City (Lily Valley)</v>
      </c>
      <c r="R13" s="28">
        <v>40</v>
      </c>
      <c r="S13" s="28">
        <f>VLOOKUP(R13,Rankings!$A$2:$AZ$129,40,FALSE)</f>
        <v>43</v>
      </c>
      <c r="T13" s="28">
        <v>2</v>
      </c>
      <c r="U13" s="28">
        <v>6</v>
      </c>
      <c r="V13" s="28">
        <f>-4-3+12+15-2-6-5-4</f>
        <v>3</v>
      </c>
      <c r="W13" s="28"/>
      <c r="X13" s="386" t="s">
        <v>3586</v>
      </c>
      <c r="Y13" s="386" t="s">
        <v>5240</v>
      </c>
      <c r="Z13" s="386" t="s">
        <v>4296</v>
      </c>
      <c r="AA13" s="259"/>
      <c r="AB13" s="386" t="s">
        <v>5912</v>
      </c>
      <c r="AE13" s="442"/>
      <c r="AF13" s="470"/>
      <c r="AG13" s="111"/>
      <c r="AH13" s="111"/>
      <c r="AI13" s="111"/>
      <c r="AJ13" s="108"/>
      <c r="AK13" s="469"/>
      <c r="AL13" s="111"/>
      <c r="AM13" s="111"/>
      <c r="AN13" s="111"/>
      <c r="AO13" s="111"/>
      <c r="AP13" s="475"/>
      <c r="AQ13" s="469"/>
      <c r="AV13" s="48"/>
      <c r="AW13" s="97"/>
      <c r="AX13" s="94"/>
      <c r="AY13" s="94"/>
      <c r="AZ13" s="94"/>
      <c r="BA13" s="97"/>
      <c r="BB13" s="102"/>
      <c r="BC13" s="97"/>
      <c r="BD13" s="28"/>
      <c r="BE13" s="28"/>
      <c r="BF13" s="35"/>
      <c r="BJ13" t="s">
        <v>496</v>
      </c>
      <c r="BK13">
        <v>80</v>
      </c>
      <c r="BL13" t="s">
        <v>73</v>
      </c>
      <c r="BM13" t="s">
        <v>2</v>
      </c>
      <c r="BN13">
        <v>4.5166545399506042E-2</v>
      </c>
      <c r="BO13" t="s">
        <v>496</v>
      </c>
      <c r="BP13">
        <f>MATCH(CONCATENATE(BL13, " (", BM13, ")"), $Q$3:$Q$7, 0)</f>
        <v>4</v>
      </c>
    </row>
    <row r="14" spans="3:68" ht="14.4" customHeight="1" x14ac:dyDescent="0.35">
      <c r="C14" t="str">
        <f>CONCATENATE(VLOOKUP(D14, Rankings!A$2:D$129, 3, FALSE), " (", VLOOKUP(D14, Rankings!A$2:D$129, 2, FALSE), ")")</f>
        <v>Humilau City (Vertress)</v>
      </c>
      <c r="D14" s="28">
        <v>61</v>
      </c>
      <c r="E14" s="28">
        <f>VLOOKUP(D14,Rankings!$A$2:$AZ$129,40,FALSE)</f>
        <v>85</v>
      </c>
      <c r="F14" s="28">
        <v>2</v>
      </c>
      <c r="G14" s="28">
        <v>6</v>
      </c>
      <c r="H14" s="28">
        <f>-7+8-16-5-17-16-4+5</f>
        <v>-52</v>
      </c>
      <c r="J14" s="386" t="s">
        <v>3610</v>
      </c>
      <c r="K14" s="386" t="s">
        <v>5256</v>
      </c>
      <c r="L14" s="386" t="s">
        <v>2918</v>
      </c>
      <c r="M14" s="386" t="s">
        <v>4336</v>
      </c>
      <c r="N14" s="259"/>
      <c r="Q14" t="str">
        <f>CONCATENATE(VLOOKUP(R14, Rankings!A$2:D$129, 3, FALSE), " (", VLOOKUP(R14, Rankings!A$2:D$129, 2, FALSE), ")")</f>
        <v>Laverre City (Kalosite)</v>
      </c>
      <c r="R14" s="28">
        <v>71</v>
      </c>
      <c r="S14" s="28">
        <f>VLOOKUP(R14,Rankings!$A$2:$AZ$129,40,FALSE)</f>
        <v>82</v>
      </c>
      <c r="T14" s="28">
        <v>2</v>
      </c>
      <c r="U14" s="28">
        <v>6</v>
      </c>
      <c r="V14" s="28">
        <f>-11+1-2-15-15-11-4+4</f>
        <v>-53</v>
      </c>
      <c r="W14" s="28"/>
      <c r="X14" s="386" t="s">
        <v>4359</v>
      </c>
      <c r="Y14" s="386" t="s">
        <v>3590</v>
      </c>
      <c r="Z14" s="386" t="s">
        <v>3066</v>
      </c>
      <c r="AA14" s="386" t="s">
        <v>4645</v>
      </c>
      <c r="AB14" s="259"/>
      <c r="AE14" s="442"/>
      <c r="AF14" s="470">
        <v>4</v>
      </c>
      <c r="AG14" s="111" t="s">
        <v>5927</v>
      </c>
      <c r="AH14" s="98">
        <v>18</v>
      </c>
      <c r="AI14" s="111">
        <v>23</v>
      </c>
      <c r="AJ14" s="108">
        <f>SUM(AH14:AI14)</f>
        <v>41</v>
      </c>
      <c r="AK14" s="469"/>
      <c r="AL14" s="470">
        <v>2</v>
      </c>
      <c r="AM14" s="111" t="s">
        <v>5924</v>
      </c>
      <c r="AN14" s="98">
        <v>22</v>
      </c>
      <c r="AO14" s="111">
        <v>20</v>
      </c>
      <c r="AP14" s="475">
        <f>SUM(AN14:AO14)</f>
        <v>42</v>
      </c>
      <c r="AQ14" s="469"/>
      <c r="AV14" s="48" t="s">
        <v>1572</v>
      </c>
      <c r="AW14" s="97" t="str">
        <f>Q11</f>
        <v>Hulbury (Dynamax)</v>
      </c>
      <c r="AX14" s="94"/>
      <c r="AY14" s="94"/>
      <c r="AZ14" s="94"/>
      <c r="BA14" s="97"/>
      <c r="BB14" s="102" t="s">
        <v>494</v>
      </c>
      <c r="BC14" s="97" t="str">
        <f>C4</f>
        <v>Slateport City (Delta)</v>
      </c>
      <c r="BD14" s="28"/>
      <c r="BE14" s="28"/>
      <c r="BF14" s="35"/>
      <c r="BJ14" t="s">
        <v>459</v>
      </c>
      <c r="BK14">
        <v>121</v>
      </c>
      <c r="BL14" s="208" t="s">
        <v>338</v>
      </c>
      <c r="BM14" t="s">
        <v>10</v>
      </c>
      <c r="BN14">
        <v>0.33824773052916435</v>
      </c>
      <c r="BO14" t="s">
        <v>459</v>
      </c>
      <c r="BP14">
        <f>MATCH(CONCATENATE(BL14, " (", BM14, ")"), $C$10:$C$14, 0)</f>
        <v>3</v>
      </c>
    </row>
    <row r="15" spans="3:68" ht="14.4" customHeight="1" x14ac:dyDescent="0.35">
      <c r="AE15" s="442"/>
      <c r="AF15" s="470">
        <v>13</v>
      </c>
      <c r="AG15" s="111" t="s">
        <v>5935</v>
      </c>
      <c r="AH15" s="98">
        <v>14</v>
      </c>
      <c r="AI15" s="111">
        <v>29</v>
      </c>
      <c r="AJ15" s="108">
        <f>SUM(AH15:AI15)</f>
        <v>43</v>
      </c>
      <c r="AK15" s="469"/>
      <c r="AL15" s="470">
        <v>7</v>
      </c>
      <c r="AM15" s="111" t="s">
        <v>5930</v>
      </c>
      <c r="AN15" s="98">
        <v>16</v>
      </c>
      <c r="AO15" s="111">
        <v>19</v>
      </c>
      <c r="AP15" s="475">
        <f>SUM(AN15:AO15)</f>
        <v>35</v>
      </c>
      <c r="AQ15" s="469"/>
      <c r="AV15" s="48" t="s">
        <v>511</v>
      </c>
      <c r="AW15" s="97" t="str">
        <f>C18</f>
        <v>South Lakes (Dynamax)</v>
      </c>
      <c r="AX15" s="94"/>
      <c r="AY15" s="94"/>
      <c r="AZ15" s="94"/>
      <c r="BA15" s="97"/>
      <c r="BB15" s="102" t="s">
        <v>495</v>
      </c>
      <c r="BC15" s="97" t="str">
        <f>Q4</f>
        <v>Dewford Town (Delta)</v>
      </c>
      <c r="BD15" s="28"/>
      <c r="BE15" s="28"/>
      <c r="BF15" s="35"/>
      <c r="BJ15" t="s">
        <v>498</v>
      </c>
      <c r="BK15">
        <v>21</v>
      </c>
      <c r="BL15" t="s">
        <v>131</v>
      </c>
      <c r="BM15" t="s">
        <v>5</v>
      </c>
      <c r="BN15">
        <v>0.38118981105688088</v>
      </c>
      <c r="BO15" t="s">
        <v>498</v>
      </c>
      <c r="BP15">
        <f>MATCH(CONCATENATE(BL15, " (", BM15, ")"), $C$17:$C$21, 0)</f>
        <v>4</v>
      </c>
    </row>
    <row r="16" spans="3:68" ht="14.4" customHeight="1" thickBot="1" x14ac:dyDescent="0.4">
      <c r="C16" s="26" t="s">
        <v>507</v>
      </c>
      <c r="D16" s="35" t="s">
        <v>488</v>
      </c>
      <c r="E16" s="35" t="s">
        <v>353</v>
      </c>
      <c r="F16" s="35" t="s">
        <v>354</v>
      </c>
      <c r="G16" s="35" t="s">
        <v>355</v>
      </c>
      <c r="H16" s="35" t="s">
        <v>319</v>
      </c>
      <c r="I16" s="26"/>
      <c r="J16" s="35" t="s">
        <v>2968</v>
      </c>
      <c r="K16" s="35" t="s">
        <v>2969</v>
      </c>
      <c r="L16" s="35" t="s">
        <v>2971</v>
      </c>
      <c r="M16" s="35" t="s">
        <v>2970</v>
      </c>
      <c r="N16" s="35" t="s">
        <v>2972</v>
      </c>
      <c r="Q16" s="26" t="s">
        <v>508</v>
      </c>
      <c r="R16" s="35" t="s">
        <v>488</v>
      </c>
      <c r="S16" s="35" t="s">
        <v>353</v>
      </c>
      <c r="T16" s="35" t="s">
        <v>354</v>
      </c>
      <c r="U16" s="35" t="s">
        <v>355</v>
      </c>
      <c r="V16" s="35" t="s">
        <v>319</v>
      </c>
      <c r="W16" s="35"/>
      <c r="X16" s="35" t="s">
        <v>2973</v>
      </c>
      <c r="Y16" s="35" t="s">
        <v>2975</v>
      </c>
      <c r="Z16" s="35" t="s">
        <v>2976</v>
      </c>
      <c r="AA16" s="35" t="s">
        <v>2946</v>
      </c>
      <c r="AB16" s="35" t="s">
        <v>2974</v>
      </c>
      <c r="AE16" s="442"/>
      <c r="AF16" s="470"/>
      <c r="AG16" s="111"/>
      <c r="AH16" s="111"/>
      <c r="AI16" s="111"/>
      <c r="AJ16" s="108"/>
      <c r="AK16" s="469"/>
      <c r="AL16" s="111"/>
      <c r="AM16" s="111"/>
      <c r="AN16" s="111"/>
      <c r="AO16" s="111"/>
      <c r="AP16" s="471"/>
      <c r="AQ16" s="469"/>
      <c r="AW16" s="26"/>
      <c r="AX16" s="28"/>
      <c r="AY16" s="28"/>
      <c r="AZ16" s="28"/>
      <c r="BC16" s="26"/>
      <c r="BD16" s="28"/>
      <c r="BE16" s="28"/>
      <c r="BF16" s="28"/>
      <c r="BJ16" t="s">
        <v>486</v>
      </c>
      <c r="BK16">
        <v>109</v>
      </c>
      <c r="BL16" t="s">
        <v>44</v>
      </c>
      <c r="BM16" t="s">
        <v>0</v>
      </c>
      <c r="BN16">
        <v>0.45004340612644822</v>
      </c>
      <c r="BO16" t="s">
        <v>486</v>
      </c>
      <c r="BP16">
        <f>MATCH(CONCATENATE(BL16, " (", BM16, ")"), $Q$10:$Q$14, 0)</f>
        <v>2</v>
      </c>
    </row>
    <row r="17" spans="1:68" ht="14.4" customHeight="1" x14ac:dyDescent="0.35">
      <c r="C17" s="26" t="str">
        <f>CONCATENATE(VLOOKUP(D17, Rankings!A$2:D$129, 3, FALSE), " (", VLOOKUP(D17, Rankings!A$2:D$129, 2, FALSE), ")")</f>
        <v>Castelia City (Vertress)</v>
      </c>
      <c r="D17" s="35">
        <v>58</v>
      </c>
      <c r="E17" s="35">
        <f>VLOOKUP(D17,Rankings!$A$2:$AZ$129,40,FALSE)</f>
        <v>7</v>
      </c>
      <c r="F17" s="28">
        <v>7</v>
      </c>
      <c r="G17" s="28">
        <v>1</v>
      </c>
      <c r="H17" s="28">
        <f>1+20-7+13+11+8+9+2</f>
        <v>57</v>
      </c>
      <c r="J17" s="259"/>
      <c r="K17" s="386" t="s">
        <v>3044</v>
      </c>
      <c r="L17" s="386" t="s">
        <v>3999</v>
      </c>
      <c r="M17" s="386" t="s">
        <v>5573</v>
      </c>
      <c r="N17" s="386" t="s">
        <v>3566</v>
      </c>
      <c r="Q17" s="26" t="str">
        <f>CONCATENATE(VLOOKUP(R17, Rankings!A$2:D$129, 3, FALSE), " (", VLOOKUP(R17, Rankings!A$2:D$129, 2, FALSE), ")")</f>
        <v>Kala'e Bay (Lanakila)</v>
      </c>
      <c r="R17" s="35">
        <v>87</v>
      </c>
      <c r="S17" s="35">
        <f>VLOOKUP(R17,Rankings!$A$2:$AZ$129,40,FALSE)</f>
        <v>11</v>
      </c>
      <c r="T17" s="28">
        <v>7</v>
      </c>
      <c r="U17" s="28">
        <v>1</v>
      </c>
      <c r="V17" s="28">
        <f>9+4+6+7+9+15+11-1</f>
        <v>60</v>
      </c>
      <c r="W17" s="28"/>
      <c r="X17" s="259"/>
      <c r="Y17" s="386" t="s">
        <v>5553</v>
      </c>
      <c r="Z17" s="386" t="s">
        <v>4940</v>
      </c>
      <c r="AA17" s="386" t="s">
        <v>3973</v>
      </c>
      <c r="AB17" s="386" t="s">
        <v>3071</v>
      </c>
      <c r="AE17" s="442"/>
      <c r="AF17" s="470"/>
      <c r="AG17" s="111"/>
      <c r="AH17" s="111"/>
      <c r="AI17" s="111"/>
      <c r="AJ17" s="108"/>
      <c r="AK17" s="469"/>
      <c r="AL17" s="646" t="s">
        <v>2789</v>
      </c>
      <c r="AM17" s="647"/>
      <c r="AN17" s="647"/>
      <c r="AO17" s="647"/>
      <c r="AP17" s="648"/>
      <c r="AQ17" s="469"/>
      <c r="AW17" s="644" t="s">
        <v>513</v>
      </c>
      <c r="AX17" s="644"/>
      <c r="AY17" s="644"/>
      <c r="AZ17" s="644"/>
      <c r="BA17" s="644"/>
      <c r="BB17" s="644"/>
      <c r="BC17" s="644"/>
      <c r="BD17" s="644"/>
      <c r="BE17" s="644"/>
      <c r="BF17" s="644"/>
      <c r="BJ17" t="s">
        <v>496</v>
      </c>
      <c r="BK17">
        <v>88</v>
      </c>
      <c r="BL17" t="s">
        <v>65</v>
      </c>
      <c r="BM17" t="s">
        <v>1</v>
      </c>
      <c r="BN17">
        <v>0.70156585903097923</v>
      </c>
      <c r="BO17" t="s">
        <v>496</v>
      </c>
      <c r="BP17">
        <f>MATCH(CONCATENATE(BL17, " (", BM17, ")"), $Q$3:$Q$7, 0)</f>
        <v>5</v>
      </c>
    </row>
    <row r="18" spans="1:68" ht="14.4" customHeight="1" thickBot="1" x14ac:dyDescent="0.4">
      <c r="C18" s="26" t="str">
        <f>CONCATENATE(VLOOKUP(D18, Rankings!A$2:D$129, 3, FALSE), " (", VLOOKUP(D18, Rankings!A$2:D$129, 2, FALSE), ")")</f>
        <v>South Lakes (Dynamax)</v>
      </c>
      <c r="D18" s="35">
        <v>107</v>
      </c>
      <c r="E18" s="35">
        <f>VLOOKUP(D18,Rankings!$A$2:$AZ$129,40,FALSE)</f>
        <v>9</v>
      </c>
      <c r="F18" s="28">
        <v>5</v>
      </c>
      <c r="G18" s="28">
        <v>3</v>
      </c>
      <c r="H18" s="28">
        <f>-1+19+17+7-11+2+11-9</f>
        <v>35</v>
      </c>
      <c r="J18" s="386" t="s">
        <v>3005</v>
      </c>
      <c r="K18" s="259"/>
      <c r="L18" s="386" t="s">
        <v>4693</v>
      </c>
      <c r="M18" s="386" t="s">
        <v>3027</v>
      </c>
      <c r="N18" s="386" t="s">
        <v>4003</v>
      </c>
      <c r="Q18" s="26" t="str">
        <f>CONCATENATE(VLOOKUP(R18, Rankings!A$2:D$129, 3, FALSE), " (", VLOOKUP(R18, Rankings!A$2:D$129, 2, FALSE), ")")</f>
        <v>Virbank City (Vertress)</v>
      </c>
      <c r="R18" s="35">
        <v>56</v>
      </c>
      <c r="S18" s="35">
        <f>VLOOKUP(R18,Rankings!$A$2:$AZ$129,40,FALSE)</f>
        <v>5</v>
      </c>
      <c r="T18" s="28">
        <v>5</v>
      </c>
      <c r="U18" s="28">
        <v>3</v>
      </c>
      <c r="V18" s="28">
        <f>-1+1-7-5+14+5+1+13</f>
        <v>21</v>
      </c>
      <c r="W18" s="28"/>
      <c r="X18" s="386" t="s">
        <v>3539</v>
      </c>
      <c r="Y18" s="259"/>
      <c r="Z18" s="386" t="s">
        <v>4717</v>
      </c>
      <c r="AA18" s="386" t="s">
        <v>3075</v>
      </c>
      <c r="AB18" s="386" t="s">
        <v>3040</v>
      </c>
      <c r="AE18" s="442"/>
      <c r="AF18" s="470">
        <v>3</v>
      </c>
      <c r="AG18" s="111" t="s">
        <v>5926</v>
      </c>
      <c r="AH18" s="111">
        <v>19</v>
      </c>
      <c r="AI18" s="111">
        <v>25</v>
      </c>
      <c r="AJ18" s="108">
        <f>SUM(AH18:AI18)</f>
        <v>44</v>
      </c>
      <c r="AK18" s="469"/>
      <c r="AL18" s="649"/>
      <c r="AM18" s="650"/>
      <c r="AN18" s="650"/>
      <c r="AO18" s="650"/>
      <c r="AP18" s="651"/>
      <c r="AQ18" s="469"/>
      <c r="AW18" s="644"/>
      <c r="AX18" s="644"/>
      <c r="AY18" s="644"/>
      <c r="AZ18" s="644"/>
      <c r="BA18" s="644"/>
      <c r="BB18" s="644"/>
      <c r="BC18" s="644"/>
      <c r="BD18" s="644"/>
      <c r="BE18" s="644"/>
      <c r="BF18" s="644"/>
      <c r="BJ18" t="s">
        <v>501</v>
      </c>
      <c r="BK18">
        <v>44</v>
      </c>
      <c r="BL18" t="s">
        <v>108</v>
      </c>
      <c r="BM18" t="s">
        <v>4</v>
      </c>
      <c r="BN18">
        <v>0.8093130818471761</v>
      </c>
      <c r="BO18" t="s">
        <v>501</v>
      </c>
      <c r="BP18">
        <f>MATCH(CONCATENATE(BL18, " (", BM18, ")"), $Q$17:$Q$21, 0)</f>
        <v>5</v>
      </c>
    </row>
    <row r="19" spans="1:68" ht="14.4" customHeight="1" x14ac:dyDescent="0.35">
      <c r="C19" s="26" t="str">
        <f>CONCATENATE(VLOOKUP(D19, Rankings!A$2:D$129, 3, FALSE), " (", VLOOKUP(D19, Rankings!A$2:D$129, 2, FALSE), ")")</f>
        <v>Pyrite Town (Phoenix)</v>
      </c>
      <c r="D19" s="35">
        <v>116</v>
      </c>
      <c r="E19" s="35">
        <f>VLOOKUP(D19,Rankings!$A$2:$AZ$129,40,FALSE)</f>
        <v>67</v>
      </c>
      <c r="F19" s="28">
        <v>4</v>
      </c>
      <c r="G19" s="28">
        <v>4</v>
      </c>
      <c r="H19" s="28">
        <f>-8+7+1-7+2-9-3+9</f>
        <v>-8</v>
      </c>
      <c r="J19" s="386" t="s">
        <v>4789</v>
      </c>
      <c r="K19" s="386" t="s">
        <v>5896</v>
      </c>
      <c r="L19" s="259"/>
      <c r="M19" s="386" t="s">
        <v>3027</v>
      </c>
      <c r="N19" s="386" t="s">
        <v>5577</v>
      </c>
      <c r="Q19" s="26" t="str">
        <f>CONCATENATE(VLOOKUP(R19, Rankings!A$2:D$129, 3, FALSE), " (", VLOOKUP(R19, Rankings!A$2:D$129, 2, FALSE), ")")</f>
        <v>Cianwood City (Indigo)</v>
      </c>
      <c r="R19" s="35">
        <v>1</v>
      </c>
      <c r="S19" s="35">
        <f>VLOOKUP(R19,Rankings!$A$2:$AZ$129,40,FALSE)</f>
        <v>24</v>
      </c>
      <c r="T19" s="28">
        <v>5</v>
      </c>
      <c r="U19" s="28">
        <v>3</v>
      </c>
      <c r="V19" s="28">
        <f>-4+8+4+5-15+8+13-13</f>
        <v>6</v>
      </c>
      <c r="W19" s="28"/>
      <c r="X19" s="386" t="s">
        <v>3595</v>
      </c>
      <c r="Y19" s="386" t="s">
        <v>5916</v>
      </c>
      <c r="Z19" s="259"/>
      <c r="AA19" s="386" t="s">
        <v>4369</v>
      </c>
      <c r="AB19" s="386" t="s">
        <v>4827</v>
      </c>
      <c r="AE19" s="442"/>
      <c r="AF19" s="470">
        <v>14</v>
      </c>
      <c r="AG19" s="111" t="s">
        <v>5936</v>
      </c>
      <c r="AH19" s="98">
        <v>14</v>
      </c>
      <c r="AI19" s="111">
        <v>14</v>
      </c>
      <c r="AJ19" s="108">
        <f>SUM(AH19:AI19)</f>
        <v>28</v>
      </c>
      <c r="AK19" s="469"/>
      <c r="AL19" s="111">
        <v>8</v>
      </c>
      <c r="AM19" s="111" t="s">
        <v>912</v>
      </c>
      <c r="AN19" s="111">
        <v>15</v>
      </c>
      <c r="AO19" s="111">
        <v>13</v>
      </c>
      <c r="AP19" s="475">
        <f>SUM(AN19:AO19)</f>
        <v>28</v>
      </c>
      <c r="AQ19" s="469"/>
      <c r="BJ19" t="s">
        <v>501</v>
      </c>
      <c r="BK19">
        <v>56</v>
      </c>
      <c r="BL19" t="s">
        <v>96</v>
      </c>
      <c r="BM19" t="s">
        <v>3</v>
      </c>
      <c r="BN19">
        <v>0.91957340898191009</v>
      </c>
      <c r="BO19" t="s">
        <v>501</v>
      </c>
      <c r="BP19">
        <f>MATCH(CONCATENATE(BL19, " (", BM19, ")"), $Q$17:$Q$21, 0)</f>
        <v>2</v>
      </c>
    </row>
    <row r="20" spans="1:68" ht="14.4" customHeight="1" x14ac:dyDescent="0.35">
      <c r="C20" t="str">
        <f>CONCATENATE(VLOOKUP(D20, Rankings!A$2:D$129, 3, FALSE), " (", VLOOKUP(D20, Rankings!A$2:D$129, 2, FALSE), ")")</f>
        <v>Fallarbor Town (Delta)</v>
      </c>
      <c r="D20" s="28">
        <v>21</v>
      </c>
      <c r="E20" s="28">
        <f>VLOOKUP(D20,Rankings!$A$2:$AZ$129,40,FALSE)</f>
        <v>66</v>
      </c>
      <c r="F20" s="28">
        <v>3</v>
      </c>
      <c r="G20" s="28">
        <v>5</v>
      </c>
      <c r="H20" s="28">
        <f>8-19-13+5-2-2-2+21</f>
        <v>-4</v>
      </c>
      <c r="J20" s="386" t="s">
        <v>4342</v>
      </c>
      <c r="K20" s="386" t="s">
        <v>3574</v>
      </c>
      <c r="L20" s="386" t="s">
        <v>3048</v>
      </c>
      <c r="M20" s="259"/>
      <c r="N20" s="386" t="s">
        <v>4698</v>
      </c>
      <c r="Q20" t="str">
        <f>CONCATENATE(VLOOKUP(R20, Rankings!A$2:D$129, 3, FALSE), " (", VLOOKUP(R20, Rankings!A$2:D$129, 2, FALSE), ")")</f>
        <v>Wyndon North (Dynamax)</v>
      </c>
      <c r="R20" s="28">
        <v>99</v>
      </c>
      <c r="S20" s="28">
        <f>VLOOKUP(R20,Rankings!$A$2:$AZ$129,40,FALSE)</f>
        <v>123</v>
      </c>
      <c r="T20" s="28">
        <v>2</v>
      </c>
      <c r="U20" s="28">
        <v>6</v>
      </c>
      <c r="V20" s="28">
        <f>1-6-4+2-14-11-13-3</f>
        <v>-48</v>
      </c>
      <c r="W20" s="28"/>
      <c r="X20" s="386" t="s">
        <v>5245</v>
      </c>
      <c r="Y20" s="386" t="s">
        <v>4813</v>
      </c>
      <c r="Z20" s="386" t="s">
        <v>5549</v>
      </c>
      <c r="AA20" s="259"/>
      <c r="AB20" s="386" t="s">
        <v>5920</v>
      </c>
      <c r="AE20" s="442"/>
      <c r="AF20" s="470"/>
      <c r="AG20" s="111"/>
      <c r="AH20" s="111"/>
      <c r="AI20" s="111"/>
      <c r="AJ20" s="108"/>
      <c r="AK20" s="469"/>
      <c r="AL20" s="470">
        <v>12</v>
      </c>
      <c r="AM20" s="111" t="s">
        <v>5934</v>
      </c>
      <c r="AN20" s="98">
        <v>26</v>
      </c>
      <c r="AO20" s="98">
        <v>20</v>
      </c>
      <c r="AP20" s="475">
        <f>SUM(AN20:AO20)</f>
        <v>46</v>
      </c>
      <c r="AQ20" s="469"/>
      <c r="AW20" s="97" t="str">
        <f>IF(ISBLANK(AZ5), "Quarterfinalist", IF(AZ5&gt;AZ6, AW5, AW6))</f>
        <v>Quarterfinalist</v>
      </c>
      <c r="AX20" s="94"/>
      <c r="AY20" s="94"/>
      <c r="AZ20" s="94"/>
      <c r="BA20" s="97"/>
      <c r="BB20" s="97"/>
      <c r="BC20" s="97" t="str">
        <f>IF(ISBLANK(BF5), "Quarterfinalist", IF(BF5&gt;BF6, BC5, BC6))</f>
        <v>Quarterfinalist</v>
      </c>
      <c r="BD20" s="35"/>
      <c r="BE20" s="35"/>
      <c r="BF20" s="35"/>
      <c r="BL20" t="s">
        <v>514</v>
      </c>
    </row>
    <row r="21" spans="1:68" ht="14.4" customHeight="1" x14ac:dyDescent="0.35">
      <c r="C21" t="str">
        <f>CONCATENATE(VLOOKUP(D21, Rankings!A$2:D$129, 3, FALSE), " (", VLOOKUP(D21, Rankings!A$2:D$129, 2, FALSE), ")")</f>
        <v>Vermilion City (Indigo)</v>
      </c>
      <c r="D21" s="28">
        <v>12</v>
      </c>
      <c r="E21" s="28">
        <f>VLOOKUP(D21,Rankings!$A$2:$AZ$129,40,FALSE)</f>
        <v>50</v>
      </c>
      <c r="F21" s="28">
        <v>1</v>
      </c>
      <c r="G21" s="28">
        <v>7</v>
      </c>
      <c r="H21" s="28">
        <f>-20-17-1-5-8-11+3-21</f>
        <v>-80</v>
      </c>
      <c r="J21" s="386" t="s">
        <v>3570</v>
      </c>
      <c r="K21" s="386" t="s">
        <v>3005</v>
      </c>
      <c r="L21" s="386" t="s">
        <v>3946</v>
      </c>
      <c r="M21" s="386" t="s">
        <v>5899</v>
      </c>
      <c r="N21" s="259"/>
      <c r="Q21" t="str">
        <f>CONCATENATE(VLOOKUP(R21, Rankings!A$2:D$129, 3, FALSE), " (", VLOOKUP(R21, Rankings!A$2:D$129, 2, FALSE), ")")</f>
        <v>Veilstone City (Lily Valley)</v>
      </c>
      <c r="R21" s="28">
        <v>44</v>
      </c>
      <c r="S21" s="28">
        <f>VLOOKUP(R21,Rankings!$A$2:$AZ$129,40,FALSE)</f>
        <v>35</v>
      </c>
      <c r="T21" s="28">
        <v>1</v>
      </c>
      <c r="U21" s="28">
        <v>7</v>
      </c>
      <c r="V21" s="28">
        <f>-9-1-8-2-9-5-8+3</f>
        <v>-39</v>
      </c>
      <c r="W21" s="28"/>
      <c r="X21" s="386" t="s">
        <v>4809</v>
      </c>
      <c r="Y21" s="386" t="s">
        <v>4944</v>
      </c>
      <c r="Z21" s="386" t="s">
        <v>3977</v>
      </c>
      <c r="AA21" s="386" t="s">
        <v>4662</v>
      </c>
      <c r="AB21" s="259"/>
      <c r="AE21" s="442"/>
      <c r="AF21" s="470">
        <v>6</v>
      </c>
      <c r="AG21" s="111" t="s">
        <v>5929</v>
      </c>
      <c r="AH21" s="111">
        <v>9</v>
      </c>
      <c r="AI21" s="111">
        <v>19</v>
      </c>
      <c r="AJ21" s="108">
        <f>SUM(AH21:AI21)</f>
        <v>28</v>
      </c>
      <c r="AK21" s="469"/>
      <c r="AL21" s="111"/>
      <c r="AM21" s="111"/>
      <c r="AN21" s="111"/>
      <c r="AO21" s="111"/>
      <c r="AP21" s="475"/>
      <c r="AQ21" s="469"/>
      <c r="AW21" s="97" t="str">
        <f>IF(ISBLANK(AZ8), "Quarterfinalist", IF(AZ8&gt;AZ9, AW8, AW9))</f>
        <v>Quarterfinalist</v>
      </c>
      <c r="AX21" s="94"/>
      <c r="AY21" s="94"/>
      <c r="AZ21" s="94"/>
      <c r="BA21" s="97"/>
      <c r="BB21" s="97"/>
      <c r="BC21" s="97" t="str">
        <f>IF(ISBLANK(BF8), "Quarterfinalist", IF(BF8&gt;BF9, BC8, BC9))</f>
        <v>Quarterfinalist</v>
      </c>
      <c r="BD21" s="28"/>
      <c r="BE21" s="28"/>
      <c r="BF21" s="35"/>
      <c r="BJ21" t="s">
        <v>350</v>
      </c>
      <c r="BK21">
        <v>45</v>
      </c>
      <c r="BL21" t="s">
        <v>107</v>
      </c>
      <c r="BM21" t="s">
        <v>4</v>
      </c>
      <c r="BN21">
        <v>0.17392957726259084</v>
      </c>
      <c r="BO21" t="s">
        <v>350</v>
      </c>
      <c r="BP21">
        <f>MATCH(CONCATENATE(BL21, " (", BM21, ")"), $C$3:$C$7, 0)</f>
        <v>4</v>
      </c>
    </row>
    <row r="22" spans="1:68" ht="14.4" customHeight="1" x14ac:dyDescent="0.35">
      <c r="B22"/>
      <c r="P22"/>
      <c r="AE22" s="442"/>
      <c r="AF22" s="470">
        <v>11</v>
      </c>
      <c r="AG22" s="111" t="s">
        <v>5933</v>
      </c>
      <c r="AH22" s="98">
        <v>26</v>
      </c>
      <c r="AI22" s="111">
        <v>14</v>
      </c>
      <c r="AJ22" s="108">
        <f>SUM(AH22:AI22)</f>
        <v>40</v>
      </c>
      <c r="AK22" s="469"/>
      <c r="AL22" s="470">
        <v>2</v>
      </c>
      <c r="AM22" s="111" t="s">
        <v>5924</v>
      </c>
      <c r="AN22" s="111">
        <v>10</v>
      </c>
      <c r="AO22" s="111">
        <v>15</v>
      </c>
      <c r="AP22" s="475">
        <f>SUM(AN22:AO22)</f>
        <v>25</v>
      </c>
      <c r="AQ22" s="469"/>
      <c r="AW22" s="97"/>
      <c r="AX22" s="94"/>
      <c r="AY22" s="94"/>
      <c r="AZ22" s="94"/>
      <c r="BA22" s="97"/>
      <c r="BB22" s="97"/>
      <c r="BC22" s="97"/>
      <c r="BD22" s="28"/>
      <c r="BE22" s="28"/>
      <c r="BF22" s="35"/>
      <c r="BJ22" t="s">
        <v>459</v>
      </c>
      <c r="BK22">
        <v>89</v>
      </c>
      <c r="BL22" t="s">
        <v>64</v>
      </c>
      <c r="BM22" t="s">
        <v>1</v>
      </c>
      <c r="BN22">
        <v>0.29055787892690932</v>
      </c>
      <c r="BO22" t="s">
        <v>459</v>
      </c>
      <c r="BP22">
        <f>MATCH(CONCATENATE(BL22, " (", BM22, ")"), $C$10:$C$14, 0)</f>
        <v>4</v>
      </c>
    </row>
    <row r="23" spans="1:68" ht="14.4" customHeight="1" x14ac:dyDescent="0.35">
      <c r="B23"/>
      <c r="P23"/>
      <c r="AE23" s="442"/>
      <c r="AF23" s="470"/>
      <c r="AG23" s="111"/>
      <c r="AH23" s="111"/>
      <c r="AI23" s="111"/>
      <c r="AJ23" s="108"/>
      <c r="AK23" s="469"/>
      <c r="AL23" s="470">
        <v>11</v>
      </c>
      <c r="AM23" s="111" t="s">
        <v>5933</v>
      </c>
      <c r="AN23" s="98">
        <v>20</v>
      </c>
      <c r="AO23" s="98">
        <v>14</v>
      </c>
      <c r="AP23" s="475">
        <f>SUM(AN23:AO23)</f>
        <v>34</v>
      </c>
      <c r="AQ23" s="469"/>
      <c r="AW23" s="97" t="str">
        <f>IF(ISBLANK(AZ11), "Quarterfinalist", IF(AZ11&gt;AZ12, AW11, AW12))</f>
        <v>Quarterfinalist</v>
      </c>
      <c r="AX23" s="94"/>
      <c r="AY23" s="94"/>
      <c r="AZ23" s="94"/>
      <c r="BA23" s="97"/>
      <c r="BB23" s="97"/>
      <c r="BC23" s="97" t="str">
        <f>IF(ISBLANK(BF11), "Quarterfinalist", IF(BF11&gt;BF12, BC11, BC12))</f>
        <v>Quarterfinalist</v>
      </c>
      <c r="BD23" s="28"/>
      <c r="BE23" s="35"/>
      <c r="BF23" s="35"/>
      <c r="BJ23" t="s">
        <v>496</v>
      </c>
      <c r="BK23">
        <v>49</v>
      </c>
      <c r="BL23" t="s">
        <v>103</v>
      </c>
      <c r="BM23" t="s">
        <v>3</v>
      </c>
      <c r="BN23">
        <v>0.48147882284341681</v>
      </c>
      <c r="BO23" t="s">
        <v>496</v>
      </c>
      <c r="BP23">
        <f>MATCH(CONCATENATE(BL23, " (", BM23, ")"), $Q$3:$Q$7, 0)</f>
        <v>3</v>
      </c>
    </row>
    <row r="24" spans="1:68" ht="14.4" customHeight="1" thickBot="1" x14ac:dyDescent="0.4">
      <c r="B24"/>
      <c r="P24"/>
      <c r="AE24" s="442"/>
      <c r="AF24" s="470">
        <v>7</v>
      </c>
      <c r="AG24" s="111" t="s">
        <v>5930</v>
      </c>
      <c r="AH24" s="98">
        <v>23</v>
      </c>
      <c r="AI24" s="111">
        <v>25</v>
      </c>
      <c r="AJ24" s="108">
        <f>SUM(AH24:AI24)</f>
        <v>48</v>
      </c>
      <c r="AK24" s="469"/>
      <c r="AL24" s="111"/>
      <c r="AM24" s="111"/>
      <c r="AN24" s="111"/>
      <c r="AO24" s="111"/>
      <c r="AP24" s="471"/>
      <c r="AQ24" s="469"/>
      <c r="AW24" s="97" t="str">
        <f>IF(ISBLANK(AZ14), "Quarterfinalist", IF(AZ14&gt;AZ15, AW14, AW15))</f>
        <v>Quarterfinalist</v>
      </c>
      <c r="AX24" s="94"/>
      <c r="AY24" s="94"/>
      <c r="AZ24" s="94"/>
      <c r="BA24" s="97"/>
      <c r="BB24" s="97"/>
      <c r="BC24" s="97" t="str">
        <f>IF(ISBLANK(BF14), "Quarterfinalist", IF(BF14&gt;BF15, BC14, BC15))</f>
        <v>Quarterfinalist</v>
      </c>
      <c r="BD24" s="35"/>
      <c r="BE24" s="28"/>
      <c r="BF24" s="35"/>
      <c r="BJ24" t="s">
        <v>486</v>
      </c>
      <c r="BK24">
        <v>71</v>
      </c>
      <c r="BL24" t="s">
        <v>81</v>
      </c>
      <c r="BM24" t="s">
        <v>2</v>
      </c>
      <c r="BN24">
        <v>0.67584347445036808</v>
      </c>
      <c r="BO24" t="s">
        <v>486</v>
      </c>
      <c r="BP24">
        <f>MATCH(CONCATENATE(BL24, " (", BM24, ")"), $Q$10:$Q$14, 0)</f>
        <v>5</v>
      </c>
    </row>
    <row r="25" spans="1:68" ht="14.4" customHeight="1" x14ac:dyDescent="0.35">
      <c r="B25"/>
      <c r="C25" s="56" t="s">
        <v>1793</v>
      </c>
      <c r="E25" s="35" t="s">
        <v>549</v>
      </c>
      <c r="F25" s="35" t="s">
        <v>1777</v>
      </c>
      <c r="G25" s="35" t="s">
        <v>1776</v>
      </c>
      <c r="H25" s="35" t="s">
        <v>1775</v>
      </c>
      <c r="Q25" s="26" t="s">
        <v>522</v>
      </c>
      <c r="R25" s="35" t="s">
        <v>488</v>
      </c>
      <c r="S25" s="35" t="s">
        <v>353</v>
      </c>
      <c r="T25" s="35" t="s">
        <v>354</v>
      </c>
      <c r="U25" s="35" t="s">
        <v>355</v>
      </c>
      <c r="V25" s="35" t="s">
        <v>319</v>
      </c>
      <c r="AE25" s="442"/>
      <c r="AF25" s="470">
        <v>9</v>
      </c>
      <c r="AG25" s="111" t="s">
        <v>5932</v>
      </c>
      <c r="AH25" s="98">
        <v>19</v>
      </c>
      <c r="AI25" s="111">
        <v>26</v>
      </c>
      <c r="AJ25" s="108">
        <f>SUM(AH25:AI25)</f>
        <v>45</v>
      </c>
      <c r="AK25" s="469"/>
      <c r="AL25" s="646" t="s">
        <v>5954</v>
      </c>
      <c r="AM25" s="647"/>
      <c r="AN25" s="647"/>
      <c r="AO25" s="647"/>
      <c r="AP25" s="648"/>
      <c r="AQ25" s="469"/>
      <c r="AW25" s="26"/>
      <c r="AX25" s="28"/>
      <c r="AY25" s="28"/>
      <c r="AZ25" s="28"/>
      <c r="BC25" s="26"/>
      <c r="BD25" s="28"/>
      <c r="BE25" s="28"/>
      <c r="BF25" s="28"/>
      <c r="BJ25" t="s">
        <v>501</v>
      </c>
      <c r="BK25">
        <v>99</v>
      </c>
      <c r="BL25" t="s">
        <v>54</v>
      </c>
      <c r="BM25" t="s">
        <v>0</v>
      </c>
      <c r="BN25">
        <v>0.70558669534641982</v>
      </c>
      <c r="BO25" t="s">
        <v>501</v>
      </c>
      <c r="BP25">
        <f>MATCH(CONCATENATE(BL25, " (", BM25, ")"), $Q$17:$Q$21, 0)</f>
        <v>4</v>
      </c>
    </row>
    <row r="26" spans="1:68" ht="14.4" customHeight="1" thickBot="1" x14ac:dyDescent="0.4">
      <c r="A26" t="str">
        <f>IF(OR(B26=$B$49, B26=$B$50), 1, "")</f>
        <v/>
      </c>
      <c r="B26" s="28" t="s">
        <v>1809</v>
      </c>
      <c r="C26" s="56" t="s">
        <v>1778</v>
      </c>
      <c r="E26" s="28" t="s">
        <v>350</v>
      </c>
      <c r="F26" s="28" t="s">
        <v>459</v>
      </c>
      <c r="G26" s="28" t="s">
        <v>496</v>
      </c>
      <c r="H26" s="28" t="s">
        <v>486</v>
      </c>
      <c r="J26" s="28" t="s">
        <v>539</v>
      </c>
      <c r="K26" s="28" t="s">
        <v>545</v>
      </c>
      <c r="L26" s="28" t="s">
        <v>548</v>
      </c>
      <c r="M26" s="28" t="s">
        <v>550</v>
      </c>
      <c r="N26" s="28" t="s">
        <v>1637</v>
      </c>
      <c r="P26" s="28" t="s">
        <v>501</v>
      </c>
      <c r="Q26" t="str">
        <f>Q$19</f>
        <v>Cianwood City (Indigo)</v>
      </c>
      <c r="R26" s="28">
        <f>R14</f>
        <v>71</v>
      </c>
      <c r="S26" s="28">
        <f>S$19</f>
        <v>24</v>
      </c>
      <c r="T26" s="28">
        <f>T$19</f>
        <v>5</v>
      </c>
      <c r="U26" s="28">
        <f>U$19</f>
        <v>3</v>
      </c>
      <c r="V26" s="28">
        <f>V$19</f>
        <v>6</v>
      </c>
      <c r="AE26" s="442"/>
      <c r="AF26" s="470"/>
      <c r="AG26" s="111"/>
      <c r="AH26" s="111"/>
      <c r="AI26" s="111"/>
      <c r="AJ26" s="108"/>
      <c r="AK26" s="469"/>
      <c r="AL26" s="649"/>
      <c r="AM26" s="650"/>
      <c r="AN26" s="650"/>
      <c r="AO26" s="650"/>
      <c r="AP26" s="651"/>
      <c r="AQ26" s="469"/>
      <c r="AW26" s="644" t="s">
        <v>515</v>
      </c>
      <c r="AX26" s="644"/>
      <c r="AY26" s="644"/>
      <c r="AZ26" s="644"/>
      <c r="BA26" s="644"/>
      <c r="BB26" s="644"/>
      <c r="BC26" s="644"/>
      <c r="BD26" s="644"/>
      <c r="BE26" s="644"/>
      <c r="BF26" s="644"/>
      <c r="BJ26" t="s">
        <v>498</v>
      </c>
      <c r="BK26">
        <v>116</v>
      </c>
      <c r="BL26" s="208" t="s">
        <v>333</v>
      </c>
      <c r="BM26" t="s">
        <v>10</v>
      </c>
      <c r="BN26">
        <v>0.82661070352429045</v>
      </c>
      <c r="BO26" t="s">
        <v>498</v>
      </c>
      <c r="BP26">
        <f>MATCH(CONCATENATE(BL26, " (", BM26, ")"), $C$17:$C$21, 0)</f>
        <v>3</v>
      </c>
    </row>
    <row r="27" spans="1:68" ht="14.4" customHeight="1" x14ac:dyDescent="0.35">
      <c r="A27" t="str">
        <f t="shared" ref="A27:A40" si="0">IF(OR(B27=$B$49, B27=$B$50), 1, "")</f>
        <v/>
      </c>
      <c r="B27" s="28" t="s">
        <v>1147</v>
      </c>
      <c r="C27" s="56" t="s">
        <v>1779</v>
      </c>
      <c r="E27" s="28" t="s">
        <v>350</v>
      </c>
      <c r="F27" s="28" t="s">
        <v>459</v>
      </c>
      <c r="G27" s="28" t="s">
        <v>496</v>
      </c>
      <c r="H27" s="28" t="s">
        <v>498</v>
      </c>
      <c r="I27" s="28">
        <v>1</v>
      </c>
      <c r="J27" s="259"/>
      <c r="K27" s="94" t="s">
        <v>350</v>
      </c>
      <c r="L27" s="94" t="s">
        <v>1638</v>
      </c>
      <c r="M27" s="94" t="s">
        <v>459</v>
      </c>
      <c r="N27" s="94" t="s">
        <v>504</v>
      </c>
      <c r="P27" s="28" t="s">
        <v>350</v>
      </c>
      <c r="Q27" t="str">
        <f>C$5</f>
        <v>Olivine City (Indigo)</v>
      </c>
      <c r="R27" s="28">
        <f>D6</f>
        <v>45</v>
      </c>
      <c r="S27" s="28">
        <f>E$5</f>
        <v>27</v>
      </c>
      <c r="T27" s="28">
        <f>F$5</f>
        <v>4</v>
      </c>
      <c r="U27" s="28">
        <f>G$5</f>
        <v>4</v>
      </c>
      <c r="V27" s="28">
        <f>H$5</f>
        <v>10</v>
      </c>
      <c r="Y27">
        <v>15.6</v>
      </c>
      <c r="Z27">
        <v>22.8</v>
      </c>
      <c r="AE27" s="442"/>
      <c r="AF27" s="470">
        <v>2</v>
      </c>
      <c r="AG27" s="111" t="s">
        <v>5924</v>
      </c>
      <c r="AH27" s="98">
        <v>30</v>
      </c>
      <c r="AI27" s="111">
        <v>24</v>
      </c>
      <c r="AJ27" s="108">
        <f>SUM(AH27:AI27)</f>
        <v>54</v>
      </c>
      <c r="AK27" s="469"/>
      <c r="AL27" s="108">
        <v>12</v>
      </c>
      <c r="AM27" s="108" t="s">
        <v>5934</v>
      </c>
      <c r="AN27" s="111">
        <v>10</v>
      </c>
      <c r="AO27" s="111">
        <v>20</v>
      </c>
      <c r="AP27" s="475">
        <f>SUM(AN27:AO27)</f>
        <v>30</v>
      </c>
      <c r="AQ27" s="469"/>
      <c r="AW27" s="644"/>
      <c r="AX27" s="644"/>
      <c r="AY27" s="644"/>
      <c r="AZ27" s="644"/>
      <c r="BA27" s="644"/>
      <c r="BB27" s="644"/>
      <c r="BC27" s="644"/>
      <c r="BD27" s="644"/>
      <c r="BE27" s="644"/>
      <c r="BF27" s="644"/>
      <c r="BJ27" t="s">
        <v>486</v>
      </c>
      <c r="BK27">
        <v>8</v>
      </c>
      <c r="BL27" t="s">
        <v>143</v>
      </c>
      <c r="BM27" t="s">
        <v>6</v>
      </c>
      <c r="BN27">
        <v>0.83652711863316309</v>
      </c>
      <c r="BO27" t="s">
        <v>486</v>
      </c>
      <c r="BP27">
        <f>MATCH(CONCATENATE(BL27, " (", BM27, ")"), $Q$10:$Q$14, 0)</f>
        <v>3</v>
      </c>
    </row>
    <row r="28" spans="1:68" ht="14.4" customHeight="1" thickBot="1" x14ac:dyDescent="0.4">
      <c r="A28" t="str">
        <f t="shared" si="0"/>
        <v/>
      </c>
      <c r="B28" s="28" t="s">
        <v>1810</v>
      </c>
      <c r="C28" s="56" t="s">
        <v>1780</v>
      </c>
      <c r="E28" s="28" t="s">
        <v>350</v>
      </c>
      <c r="F28" s="28" t="s">
        <v>459</v>
      </c>
      <c r="G28" s="28" t="s">
        <v>496</v>
      </c>
      <c r="H28" s="28" t="s">
        <v>501</v>
      </c>
      <c r="I28" s="28">
        <v>2</v>
      </c>
      <c r="J28" s="94" t="s">
        <v>501</v>
      </c>
      <c r="K28" s="259"/>
      <c r="L28" s="94" t="s">
        <v>504</v>
      </c>
      <c r="M28" s="94" t="s">
        <v>498</v>
      </c>
      <c r="N28" s="94" t="s">
        <v>459</v>
      </c>
      <c r="P28" s="28" t="s">
        <v>486</v>
      </c>
      <c r="Q28" t="str">
        <f>Q$12</f>
        <v>Violet City (Indigo)</v>
      </c>
      <c r="R28" s="28">
        <f>R11</f>
        <v>109</v>
      </c>
      <c r="S28" s="28">
        <f>S$12</f>
        <v>83</v>
      </c>
      <c r="T28" s="28">
        <f>T$12</f>
        <v>4</v>
      </c>
      <c r="U28" s="28">
        <f>U$12</f>
        <v>4</v>
      </c>
      <c r="V28" s="28">
        <f>V$12</f>
        <v>-8</v>
      </c>
      <c r="Y28">
        <v>11.2</v>
      </c>
      <c r="Z28">
        <v>22.8</v>
      </c>
      <c r="AE28" s="442"/>
      <c r="AF28" s="472">
        <v>15</v>
      </c>
      <c r="AG28" s="473" t="s">
        <v>5925</v>
      </c>
      <c r="AH28" s="473">
        <v>13</v>
      </c>
      <c r="AI28" s="473">
        <v>22</v>
      </c>
      <c r="AJ28" s="383">
        <f>SUM(AH28:AI28)</f>
        <v>35</v>
      </c>
      <c r="AK28" s="474"/>
      <c r="AL28" s="473">
        <v>11</v>
      </c>
      <c r="AM28" s="473" t="s">
        <v>5933</v>
      </c>
      <c r="AN28" s="473">
        <v>16</v>
      </c>
      <c r="AO28" s="473">
        <v>13</v>
      </c>
      <c r="AP28" s="476">
        <f>SUM(AN28:AO28)</f>
        <v>29</v>
      </c>
      <c r="AQ28" s="474"/>
      <c r="BJ28" t="s">
        <v>350</v>
      </c>
      <c r="BK28">
        <v>32</v>
      </c>
      <c r="BL28" t="s">
        <v>120</v>
      </c>
      <c r="BM28" t="s">
        <v>5</v>
      </c>
      <c r="BN28">
        <v>0.89575006519810296</v>
      </c>
      <c r="BO28" t="s">
        <v>350</v>
      </c>
      <c r="BP28">
        <f>MATCH(CONCATENATE(BL28, " (", BM28, ")"), $C$3:$C$7, 0)</f>
        <v>2</v>
      </c>
    </row>
    <row r="29" spans="1:68" ht="14.4" customHeight="1" x14ac:dyDescent="0.35">
      <c r="A29" t="str">
        <f t="shared" si="0"/>
        <v/>
      </c>
      <c r="B29" s="28" t="s">
        <v>1811</v>
      </c>
      <c r="C29" s="56" t="s">
        <v>1781</v>
      </c>
      <c r="E29" s="28" t="s">
        <v>486</v>
      </c>
      <c r="F29" s="28" t="s">
        <v>496</v>
      </c>
      <c r="G29" s="28" t="s">
        <v>350</v>
      </c>
      <c r="H29" s="28" t="s">
        <v>498</v>
      </c>
      <c r="I29" s="28">
        <v>3</v>
      </c>
      <c r="J29" s="94" t="s">
        <v>486</v>
      </c>
      <c r="K29" s="94" t="s">
        <v>496</v>
      </c>
      <c r="L29" s="259"/>
      <c r="M29" s="94" t="s">
        <v>350</v>
      </c>
      <c r="N29" s="94" t="s">
        <v>498</v>
      </c>
      <c r="P29" s="28" t="s">
        <v>498</v>
      </c>
      <c r="Q29" t="str">
        <f>C$19</f>
        <v>Pyrite Town (Phoenix)</v>
      </c>
      <c r="R29" s="28">
        <f>D18</f>
        <v>107</v>
      </c>
      <c r="S29" s="28">
        <f>E$19</f>
        <v>67</v>
      </c>
      <c r="T29" s="28">
        <f>F$19</f>
        <v>4</v>
      </c>
      <c r="U29" s="28">
        <f>G$19</f>
        <v>4</v>
      </c>
      <c r="V29" s="28">
        <f>H$19</f>
        <v>-8</v>
      </c>
      <c r="Y29">
        <v>16.8</v>
      </c>
      <c r="Z29">
        <v>15.2</v>
      </c>
      <c r="AW29" s="97" t="str">
        <f>IF(ISBLANK(AZ20), "Semifinalist", IF(AZ20&gt;AZ21, AW20, AW21))</f>
        <v>Semifinalist</v>
      </c>
      <c r="AX29" s="94"/>
      <c r="AY29" s="94"/>
      <c r="AZ29" s="94"/>
      <c r="BA29" s="97"/>
      <c r="BB29" s="97"/>
      <c r="BC29" s="97" t="str">
        <f>IF(ISBLANK(BF20), "Semifinalist", IF(BF20&gt;BF21, BC20, BC21))</f>
        <v>Semifinalist</v>
      </c>
      <c r="BD29" s="28"/>
      <c r="BE29" s="35"/>
      <c r="BF29" s="35"/>
      <c r="BL29" t="s">
        <v>535</v>
      </c>
    </row>
    <row r="30" spans="1:68" ht="14.4" customHeight="1" x14ac:dyDescent="0.35">
      <c r="A30" t="str">
        <f t="shared" si="0"/>
        <v/>
      </c>
      <c r="B30" s="28" t="s">
        <v>1141</v>
      </c>
      <c r="C30" s="56" t="s">
        <v>1782</v>
      </c>
      <c r="E30" s="28" t="s">
        <v>486</v>
      </c>
      <c r="F30" s="28" t="s">
        <v>496</v>
      </c>
      <c r="G30" s="28" t="s">
        <v>350</v>
      </c>
      <c r="H30" s="28" t="s">
        <v>501</v>
      </c>
      <c r="I30" s="28">
        <v>4</v>
      </c>
      <c r="J30" s="94" t="s">
        <v>351</v>
      </c>
      <c r="K30" s="94" t="s">
        <v>36</v>
      </c>
      <c r="L30" s="94" t="s">
        <v>501</v>
      </c>
      <c r="M30" s="259"/>
      <c r="N30" s="94" t="s">
        <v>1638</v>
      </c>
      <c r="P30" s="28" t="s">
        <v>459</v>
      </c>
      <c r="Q30" t="str">
        <f>C$12</f>
        <v>Boyleland (Phoenix)</v>
      </c>
      <c r="R30" s="28">
        <f>D14</f>
        <v>61</v>
      </c>
      <c r="S30" s="28">
        <f>E$12</f>
        <v>32</v>
      </c>
      <c r="T30" s="28">
        <f>F$12</f>
        <v>4</v>
      </c>
      <c r="U30" s="28">
        <f>G$12</f>
        <v>4</v>
      </c>
      <c r="V30" s="28">
        <f>H$12</f>
        <v>-27</v>
      </c>
      <c r="AA30">
        <f>AVERAGE(E3:E5, E10:E11, E17:E19, S3:S4, S10:S12, S17:S19)</f>
        <v>20.125</v>
      </c>
      <c r="AM30" t="s">
        <v>7220</v>
      </c>
      <c r="AN30" t="s">
        <v>553</v>
      </c>
      <c r="AO30" t="s">
        <v>497</v>
      </c>
      <c r="AP30" t="s">
        <v>168</v>
      </c>
      <c r="AW30" s="97" t="str">
        <f>IF(ISBLANK(AZ23), "Semifinalist", IF(AZ23&gt;AZ24, AW23, AW24))</f>
        <v>Semifinalist</v>
      </c>
      <c r="AX30" s="94"/>
      <c r="AY30" s="94"/>
      <c r="AZ30" s="94"/>
      <c r="BA30" s="97"/>
      <c r="BB30" s="97"/>
      <c r="BC30" s="97" t="str">
        <f>IF(ISBLANK(BF23), "Semifinalist", IF(BF23&gt;BF24, BC23, BC24))</f>
        <v>Semifinalist</v>
      </c>
      <c r="BD30" s="35"/>
      <c r="BE30" s="28"/>
      <c r="BF30" s="35"/>
      <c r="BJ30" t="s">
        <v>496</v>
      </c>
      <c r="BK30">
        <v>17</v>
      </c>
      <c r="BL30" t="s">
        <v>135</v>
      </c>
      <c r="BM30" t="s">
        <v>5</v>
      </c>
      <c r="BN30">
        <v>8.7314391672947522E-2</v>
      </c>
      <c r="BO30" t="s">
        <v>496</v>
      </c>
      <c r="BP30">
        <f>MATCH(CONCATENATE(BL30, " (", BM30, ")"), $Q$3:$Q$7, 0)</f>
        <v>2</v>
      </c>
    </row>
    <row r="31" spans="1:68" ht="14.4" customHeight="1" x14ac:dyDescent="0.35">
      <c r="A31" t="str">
        <f t="shared" si="0"/>
        <v/>
      </c>
      <c r="B31" s="28" t="s">
        <v>1081</v>
      </c>
      <c r="C31" s="56" t="s">
        <v>1792</v>
      </c>
      <c r="E31" s="28" t="s">
        <v>498</v>
      </c>
      <c r="F31" s="28" t="s">
        <v>350</v>
      </c>
      <c r="G31" s="28" t="s">
        <v>496</v>
      </c>
      <c r="H31" s="28" t="s">
        <v>501</v>
      </c>
      <c r="I31" s="28">
        <v>5</v>
      </c>
      <c r="J31" s="94" t="s">
        <v>496</v>
      </c>
      <c r="K31" s="94" t="s">
        <v>351</v>
      </c>
      <c r="L31" s="94" t="s">
        <v>36</v>
      </c>
      <c r="M31" s="94" t="s">
        <v>486</v>
      </c>
      <c r="N31" s="259"/>
      <c r="P31" s="28" t="s">
        <v>496</v>
      </c>
      <c r="Q31" t="str">
        <f>Q$5</f>
        <v>Anville Town (Vertress)</v>
      </c>
      <c r="R31" s="28" t="str">
        <f>R9</f>
        <v>A#</v>
      </c>
      <c r="S31" s="28">
        <f>S$5</f>
        <v>23</v>
      </c>
      <c r="T31" s="28">
        <f>T$5</f>
        <v>3</v>
      </c>
      <c r="U31" s="28">
        <f>U$5</f>
        <v>5</v>
      </c>
      <c r="V31" s="28">
        <f>V$5</f>
        <v>18</v>
      </c>
      <c r="Y31" s="202">
        <f>AVERAGE(E3:E7)</f>
        <v>57</v>
      </c>
      <c r="Z31" s="202">
        <f>AVERAGE(S3:S7)</f>
        <v>37.4</v>
      </c>
      <c r="AG31" s="48" t="s">
        <v>5957</v>
      </c>
      <c r="AH31">
        <v>4</v>
      </c>
      <c r="AI31">
        <v>1</v>
      </c>
      <c r="AM31" s="48" t="s">
        <v>5957</v>
      </c>
      <c r="AN31">
        <v>4</v>
      </c>
      <c r="AO31">
        <v>1</v>
      </c>
      <c r="AP31">
        <v>5</v>
      </c>
      <c r="AW31" s="26"/>
      <c r="BC31" s="26"/>
      <c r="BJ31" t="s">
        <v>498</v>
      </c>
      <c r="BK31">
        <v>12</v>
      </c>
      <c r="BL31" t="s">
        <v>139</v>
      </c>
      <c r="BM31" t="s">
        <v>6</v>
      </c>
      <c r="BN31">
        <v>0.19454781687259071</v>
      </c>
      <c r="BO31" t="s">
        <v>498</v>
      </c>
      <c r="BP31">
        <f>MATCH(CONCATENATE(BL31, " (", BM31, ")"), $C$17:$C$21, 0)</f>
        <v>5</v>
      </c>
    </row>
    <row r="32" spans="1:68" ht="14.4" customHeight="1" x14ac:dyDescent="0.35">
      <c r="A32" t="str">
        <f t="shared" si="0"/>
        <v/>
      </c>
      <c r="B32" s="28" t="s">
        <v>1812</v>
      </c>
      <c r="C32" s="56" t="s">
        <v>1783</v>
      </c>
      <c r="E32" s="28" t="s">
        <v>498</v>
      </c>
      <c r="F32" s="28" t="s">
        <v>350</v>
      </c>
      <c r="G32" s="28" t="s">
        <v>459</v>
      </c>
      <c r="H32" s="28" t="s">
        <v>486</v>
      </c>
      <c r="J32" s="96" t="s">
        <v>551</v>
      </c>
      <c r="Y32" s="202">
        <f>AVERAGE(E10:E14)</f>
        <v>34</v>
      </c>
      <c r="Z32" s="202">
        <f>AVERAGE(S10:S14)</f>
        <v>47.2</v>
      </c>
      <c r="AG32" s="48" t="s">
        <v>5958</v>
      </c>
      <c r="AH32">
        <v>3</v>
      </c>
      <c r="AI32">
        <v>1</v>
      </c>
      <c r="AJ32">
        <v>1</v>
      </c>
      <c r="AM32" s="48" t="s">
        <v>5958</v>
      </c>
      <c r="AN32">
        <v>3</v>
      </c>
      <c r="AO32">
        <v>1</v>
      </c>
      <c r="AP32">
        <v>4</v>
      </c>
      <c r="AW32" s="644" t="s">
        <v>543</v>
      </c>
      <c r="AX32" s="644"/>
      <c r="AY32" s="644"/>
      <c r="AZ32" s="644"/>
      <c r="BA32" s="644"/>
      <c r="BB32" s="644"/>
      <c r="BC32" s="644"/>
      <c r="BD32" s="644"/>
      <c r="BE32" s="644"/>
      <c r="BF32" s="644"/>
      <c r="BJ32" t="s">
        <v>486</v>
      </c>
      <c r="BK32">
        <v>40</v>
      </c>
      <c r="BL32" t="s">
        <v>112</v>
      </c>
      <c r="BM32" t="s">
        <v>4</v>
      </c>
      <c r="BN32">
        <v>0.19941352166331838</v>
      </c>
      <c r="BO32" t="s">
        <v>486</v>
      </c>
      <c r="BP32">
        <f>MATCH(CONCATENATE(BL32, " (", BM32, ")"), $Q$10:$Q$14, 0)</f>
        <v>4</v>
      </c>
    </row>
    <row r="33" spans="1:68" ht="14.4" customHeight="1" x14ac:dyDescent="0.35">
      <c r="A33" t="str">
        <f t="shared" si="0"/>
        <v/>
      </c>
      <c r="B33" s="28" t="s">
        <v>1089</v>
      </c>
      <c r="C33" s="56" t="s">
        <v>1784</v>
      </c>
      <c r="E33" s="28" t="s">
        <v>501</v>
      </c>
      <c r="F33" s="28" t="s">
        <v>350</v>
      </c>
      <c r="G33" s="28" t="s">
        <v>459</v>
      </c>
      <c r="H33" s="28" t="s">
        <v>486</v>
      </c>
      <c r="Y33" s="202">
        <f>AVERAGE(E17:E21)</f>
        <v>39.799999999999997</v>
      </c>
      <c r="Z33" s="202">
        <f>AVERAGE(S17:S21)</f>
        <v>39.6</v>
      </c>
      <c r="AG33" s="48" t="s">
        <v>706</v>
      </c>
      <c r="AH33">
        <v>1</v>
      </c>
      <c r="AM33" s="48" t="s">
        <v>706</v>
      </c>
      <c r="AN33">
        <v>1</v>
      </c>
      <c r="AO33">
        <v>2</v>
      </c>
      <c r="AP33">
        <v>3</v>
      </c>
      <c r="AW33" s="644"/>
      <c r="AX33" s="644"/>
      <c r="AY33" s="644"/>
      <c r="AZ33" s="644"/>
      <c r="BA33" s="644"/>
      <c r="BB33" s="644"/>
      <c r="BC33" s="644"/>
      <c r="BD33" s="644"/>
      <c r="BE33" s="644"/>
      <c r="BF33" s="644"/>
      <c r="BJ33" t="s">
        <v>350</v>
      </c>
      <c r="BK33">
        <v>106</v>
      </c>
      <c r="BL33" t="s">
        <v>47</v>
      </c>
      <c r="BM33" t="s">
        <v>0</v>
      </c>
      <c r="BN33">
        <v>0.5076728877861314</v>
      </c>
      <c r="BO33" t="s">
        <v>350</v>
      </c>
      <c r="BP33">
        <f>MATCH(CONCATENATE(BL33, " (", BM33, ")"), $C$3:$C$7, 0)</f>
        <v>5</v>
      </c>
    </row>
    <row r="34" spans="1:68" ht="14.4" customHeight="1" x14ac:dyDescent="0.35">
      <c r="A34" t="str">
        <f t="shared" si="0"/>
        <v/>
      </c>
      <c r="B34" s="28" t="s">
        <v>1137</v>
      </c>
      <c r="C34" s="56" t="s">
        <v>1785</v>
      </c>
      <c r="E34" s="28" t="s">
        <v>498</v>
      </c>
      <c r="F34" s="28" t="s">
        <v>350</v>
      </c>
      <c r="G34" s="28" t="s">
        <v>459</v>
      </c>
      <c r="H34" s="28" t="s">
        <v>501</v>
      </c>
      <c r="K34" s="94" t="s">
        <v>3133</v>
      </c>
      <c r="L34" s="94" t="s">
        <v>3134</v>
      </c>
      <c r="M34" s="94" t="s">
        <v>3135</v>
      </c>
      <c r="AG34" s="48" t="s">
        <v>5959</v>
      </c>
      <c r="AH34">
        <v>2</v>
      </c>
      <c r="AI34">
        <v>2</v>
      </c>
      <c r="AJ34">
        <v>1</v>
      </c>
      <c r="AK34">
        <v>1</v>
      </c>
      <c r="AM34" s="48" t="s">
        <v>5959</v>
      </c>
      <c r="AN34">
        <v>2</v>
      </c>
      <c r="AO34">
        <v>2</v>
      </c>
      <c r="AP34">
        <v>4</v>
      </c>
      <c r="AW34" s="56"/>
      <c r="AX34" s="14"/>
      <c r="AY34" s="14"/>
      <c r="AZ34" s="14"/>
      <c r="BA34" s="645" t="str">
        <f>IF(ISBLANK(AZ29), "Finalist", IF(AZ29&gt;AZ30, AW29, AW30))</f>
        <v>Finalist</v>
      </c>
      <c r="BB34" s="645"/>
      <c r="BC34" s="645"/>
      <c r="BD34" s="645"/>
      <c r="BE34" s="645"/>
      <c r="BF34" s="645"/>
      <c r="BJ34" t="s">
        <v>459</v>
      </c>
      <c r="BK34">
        <v>61</v>
      </c>
      <c r="BL34" t="s">
        <v>91</v>
      </c>
      <c r="BM34" t="s">
        <v>3</v>
      </c>
      <c r="BN34">
        <v>0.73838321193448386</v>
      </c>
      <c r="BO34" t="s">
        <v>459</v>
      </c>
      <c r="BP34">
        <f>MATCH(CONCATENATE(BL34, " (", BM34, ")"), $C$10:$C$14, 0)</f>
        <v>5</v>
      </c>
    </row>
    <row r="35" spans="1:68" ht="14.4" customHeight="1" x14ac:dyDescent="0.35">
      <c r="A35">
        <f t="shared" si="0"/>
        <v>1</v>
      </c>
      <c r="B35" s="28" t="s">
        <v>1813</v>
      </c>
      <c r="C35" s="56" t="s">
        <v>1786</v>
      </c>
      <c r="E35" s="28" t="s">
        <v>498</v>
      </c>
      <c r="F35" s="28" t="s">
        <v>350</v>
      </c>
      <c r="G35" s="28" t="s">
        <v>486</v>
      </c>
      <c r="H35" s="28" t="s">
        <v>501</v>
      </c>
      <c r="K35" s="28">
        <v>1470</v>
      </c>
      <c r="L35" s="28">
        <v>258</v>
      </c>
      <c r="M35" s="28">
        <v>369</v>
      </c>
      <c r="P35" s="28" t="s">
        <v>2164</v>
      </c>
      <c r="Q35" s="96" t="s">
        <v>1816</v>
      </c>
      <c r="X35">
        <v>1</v>
      </c>
      <c r="Y35" t="s">
        <v>859</v>
      </c>
      <c r="AA35" t="s">
        <v>5921</v>
      </c>
      <c r="AG35" s="48" t="s">
        <v>5960</v>
      </c>
      <c r="AH35">
        <v>1</v>
      </c>
      <c r="AI35">
        <v>1</v>
      </c>
      <c r="AM35" s="48" t="s">
        <v>5960</v>
      </c>
      <c r="AN35">
        <v>1</v>
      </c>
      <c r="AO35">
        <v>2</v>
      </c>
      <c r="AP35">
        <v>3</v>
      </c>
      <c r="AW35" s="192"/>
      <c r="AX35" s="193"/>
      <c r="AY35" s="193"/>
      <c r="AZ35" s="194"/>
      <c r="BA35" s="645"/>
      <c r="BB35" s="645"/>
      <c r="BC35" s="645"/>
      <c r="BD35" s="645"/>
      <c r="BE35" s="645"/>
      <c r="BF35" s="645"/>
      <c r="BJ35" t="s">
        <v>501</v>
      </c>
      <c r="BK35">
        <v>1</v>
      </c>
      <c r="BL35" t="s">
        <v>150</v>
      </c>
      <c r="BM35" t="s">
        <v>6</v>
      </c>
      <c r="BN35">
        <v>0.81807898359039788</v>
      </c>
      <c r="BO35" t="s">
        <v>501</v>
      </c>
      <c r="BP35">
        <f>MATCH(CONCATENATE(BL35, " (", BM35, ")"), $Q$17:$Q$21, 0)</f>
        <v>3</v>
      </c>
    </row>
    <row r="36" spans="1:68" ht="14.4" customHeight="1" x14ac:dyDescent="0.35">
      <c r="A36" t="str">
        <f t="shared" si="0"/>
        <v/>
      </c>
      <c r="B36" s="28" t="s">
        <v>1108</v>
      </c>
      <c r="C36" s="56" t="s">
        <v>1787</v>
      </c>
      <c r="E36" s="28" t="s">
        <v>498</v>
      </c>
      <c r="F36" s="28" t="s">
        <v>459</v>
      </c>
      <c r="G36" s="28" t="s">
        <v>496</v>
      </c>
      <c r="H36" s="28" t="s">
        <v>486</v>
      </c>
      <c r="K36" s="28" t="s">
        <v>1135</v>
      </c>
      <c r="L36" s="28" t="s">
        <v>2929</v>
      </c>
      <c r="M36" s="28" t="s">
        <v>1147</v>
      </c>
      <c r="P36" s="28" t="s">
        <v>2163</v>
      </c>
      <c r="Q36" s="96" t="s">
        <v>1817</v>
      </c>
      <c r="X36">
        <v>2</v>
      </c>
      <c r="Y36" t="s">
        <v>865</v>
      </c>
      <c r="AA36" t="s">
        <v>3359</v>
      </c>
      <c r="AG36" s="48" t="s">
        <v>5961</v>
      </c>
      <c r="AH36">
        <v>1</v>
      </c>
      <c r="AI36">
        <v>1</v>
      </c>
      <c r="AJ36">
        <v>1</v>
      </c>
      <c r="AM36" s="48" t="s">
        <v>5961</v>
      </c>
      <c r="AN36">
        <v>1</v>
      </c>
      <c r="AO36">
        <v>3</v>
      </c>
      <c r="AP36">
        <v>4</v>
      </c>
      <c r="AW36" s="56"/>
      <c r="AX36" s="195"/>
      <c r="AY36" s="195"/>
      <c r="AZ36" s="14"/>
      <c r="BA36" s="643" t="str">
        <f>IF(ISBLANK(BF29), "Finalist", IF(BF29&gt;BF30, BC29, BC30))</f>
        <v>Finalist</v>
      </c>
      <c r="BB36" s="643"/>
      <c r="BC36" s="643"/>
      <c r="BD36" s="643"/>
      <c r="BE36" s="643"/>
      <c r="BF36" s="643"/>
    </row>
    <row r="37" spans="1:68" ht="14.4" customHeight="1" x14ac:dyDescent="0.35">
      <c r="A37" t="str">
        <f t="shared" si="0"/>
        <v/>
      </c>
      <c r="B37" s="28" t="s">
        <v>1814</v>
      </c>
      <c r="C37" s="56" t="s">
        <v>1788</v>
      </c>
      <c r="E37" s="28" t="s">
        <v>501</v>
      </c>
      <c r="F37" s="28" t="s">
        <v>496</v>
      </c>
      <c r="G37" s="28" t="s">
        <v>459</v>
      </c>
      <c r="H37" s="28" t="s">
        <v>486</v>
      </c>
      <c r="K37" s="28" t="s">
        <v>2929</v>
      </c>
      <c r="L37" s="28" t="s">
        <v>1147</v>
      </c>
      <c r="M37" s="28" t="s">
        <v>1135</v>
      </c>
      <c r="P37" s="28" t="s">
        <v>2162</v>
      </c>
      <c r="X37">
        <v>3</v>
      </c>
      <c r="Y37" t="s">
        <v>847</v>
      </c>
      <c r="AA37" t="s">
        <v>889</v>
      </c>
      <c r="AG37" s="48" t="s">
        <v>5962</v>
      </c>
      <c r="AH37">
        <v>2</v>
      </c>
      <c r="AI37">
        <v>2</v>
      </c>
      <c r="AJ37">
        <v>1</v>
      </c>
      <c r="AK37">
        <v>1</v>
      </c>
      <c r="AM37" s="48" t="s">
        <v>5962</v>
      </c>
      <c r="AN37">
        <v>2</v>
      </c>
      <c r="AO37">
        <v>2</v>
      </c>
      <c r="AP37">
        <v>4</v>
      </c>
      <c r="AX37" s="192"/>
      <c r="AY37" s="192"/>
      <c r="AZ37" s="192"/>
      <c r="BA37" s="643"/>
      <c r="BB37" s="643"/>
      <c r="BC37" s="643"/>
      <c r="BD37" s="643"/>
      <c r="BE37" s="643"/>
      <c r="BF37" s="643"/>
    </row>
    <row r="38" spans="1:68" ht="14.4" customHeight="1" x14ac:dyDescent="0.35">
      <c r="A38" t="str">
        <f t="shared" si="0"/>
        <v/>
      </c>
      <c r="B38" s="28" t="s">
        <v>1815</v>
      </c>
      <c r="C38" s="56" t="s">
        <v>1789</v>
      </c>
      <c r="E38" s="28" t="s">
        <v>501</v>
      </c>
      <c r="F38" s="28" t="s">
        <v>496</v>
      </c>
      <c r="G38" s="28" t="s">
        <v>459</v>
      </c>
      <c r="H38" s="28" t="s">
        <v>498</v>
      </c>
      <c r="K38" s="28" t="s">
        <v>1147</v>
      </c>
      <c r="L38" s="28" t="s">
        <v>1135</v>
      </c>
      <c r="M38" s="28" t="s">
        <v>2929</v>
      </c>
      <c r="P38" s="28" t="s">
        <v>2161</v>
      </c>
      <c r="X38">
        <v>4</v>
      </c>
      <c r="Y38" t="s">
        <v>904</v>
      </c>
      <c r="AA38" t="s">
        <v>871</v>
      </c>
      <c r="AG38" s="48" t="s">
        <v>5963</v>
      </c>
      <c r="AH38">
        <v>2</v>
      </c>
      <c r="AM38" s="48" t="s">
        <v>5963</v>
      </c>
      <c r="AN38">
        <v>2</v>
      </c>
      <c r="AO38">
        <v>3</v>
      </c>
      <c r="AP38">
        <v>5</v>
      </c>
    </row>
    <row r="39" spans="1:68" ht="14.4" customHeight="1" x14ac:dyDescent="0.35">
      <c r="A39" t="str">
        <f t="shared" si="0"/>
        <v/>
      </c>
      <c r="B39" s="28" t="s">
        <v>1135</v>
      </c>
      <c r="C39" s="56" t="s">
        <v>1790</v>
      </c>
      <c r="E39" s="28" t="s">
        <v>501</v>
      </c>
      <c r="F39" s="28" t="s">
        <v>496</v>
      </c>
      <c r="G39" s="28" t="s">
        <v>486</v>
      </c>
      <c r="H39" s="28" t="s">
        <v>498</v>
      </c>
      <c r="P39" s="28" t="s">
        <v>1108</v>
      </c>
      <c r="X39">
        <v>5</v>
      </c>
      <c r="Y39" t="s">
        <v>3358</v>
      </c>
      <c r="AA39" t="s">
        <v>854</v>
      </c>
    </row>
    <row r="40" spans="1:68" x14ac:dyDescent="0.35">
      <c r="A40" t="str">
        <f t="shared" si="0"/>
        <v/>
      </c>
      <c r="B40" s="28" t="s">
        <v>1131</v>
      </c>
      <c r="C40" s="56" t="s">
        <v>1791</v>
      </c>
      <c r="E40" s="28" t="s">
        <v>501</v>
      </c>
      <c r="F40" s="28" t="s">
        <v>459</v>
      </c>
      <c r="G40" s="28" t="s">
        <v>486</v>
      </c>
      <c r="H40" s="28" t="s">
        <v>498</v>
      </c>
      <c r="L40" s="652" t="s">
        <v>38</v>
      </c>
      <c r="X40">
        <v>6</v>
      </c>
      <c r="Y40" t="s">
        <v>334</v>
      </c>
      <c r="AA40" t="s">
        <v>46</v>
      </c>
      <c r="BH40" s="48" t="s">
        <v>493</v>
      </c>
      <c r="BI40" s="102" t="s">
        <v>509</v>
      </c>
    </row>
    <row r="41" spans="1:68" x14ac:dyDescent="0.35">
      <c r="L41" s="652"/>
      <c r="X41">
        <v>7</v>
      </c>
      <c r="Y41" t="s">
        <v>44</v>
      </c>
      <c r="AA41" t="s">
        <v>863</v>
      </c>
      <c r="BH41" s="48" t="s">
        <v>38</v>
      </c>
      <c r="BI41" s="102" t="s">
        <v>38</v>
      </c>
    </row>
    <row r="42" spans="1:68" x14ac:dyDescent="0.35">
      <c r="Q42" s="26" t="str">
        <f>Archive!H1</f>
        <v>Lumiose City</v>
      </c>
      <c r="R42" s="26"/>
      <c r="S42" s="26">
        <f>Archive!I1</f>
        <v>36</v>
      </c>
      <c r="X42">
        <v>8</v>
      </c>
      <c r="Y42" t="s">
        <v>888</v>
      </c>
      <c r="AA42" t="s">
        <v>864</v>
      </c>
      <c r="BH42" s="48"/>
      <c r="BI42" s="102"/>
    </row>
    <row r="43" spans="1:68" x14ac:dyDescent="0.35">
      <c r="Q43" s="26" t="str">
        <f>Archive!K1</f>
        <v>Hulbury</v>
      </c>
      <c r="R43" s="26"/>
      <c r="S43" s="26">
        <f>Archive!J1</f>
        <v>19</v>
      </c>
      <c r="BH43" s="48"/>
      <c r="BI43" s="102"/>
    </row>
    <row r="44" spans="1:68" x14ac:dyDescent="0.35">
      <c r="Q44" s="56">
        <f>ABS(S42-S43)</f>
        <v>17</v>
      </c>
      <c r="BH44" s="48"/>
      <c r="BI44" s="102"/>
    </row>
    <row r="45" spans="1:68" x14ac:dyDescent="0.35">
      <c r="BH45" s="48"/>
      <c r="BI45" s="102"/>
    </row>
    <row r="46" spans="1:68" x14ac:dyDescent="0.35">
      <c r="BH46" s="48"/>
      <c r="BI46" s="102"/>
    </row>
    <row r="47" spans="1:68" x14ac:dyDescent="0.35">
      <c r="BH47" s="48" t="s">
        <v>492</v>
      </c>
      <c r="BI47" s="102" t="s">
        <v>503</v>
      </c>
    </row>
    <row r="48" spans="1:68" x14ac:dyDescent="0.35">
      <c r="BH48" s="48" t="s">
        <v>505</v>
      </c>
      <c r="BI48" s="102" t="s">
        <v>512</v>
      </c>
    </row>
    <row r="49" spans="2:61" x14ac:dyDescent="0.35">
      <c r="B49" t="str">
        <f>CONCATENATE(P30, P31)</f>
        <v>CB</v>
      </c>
      <c r="E49">
        <v>1</v>
      </c>
      <c r="F49" s="28" t="s">
        <v>516</v>
      </c>
      <c r="G49" s="28">
        <v>4</v>
      </c>
      <c r="H49" s="28"/>
      <c r="I49" s="26" t="s">
        <v>517</v>
      </c>
      <c r="J49" s="28" t="s">
        <v>518</v>
      </c>
      <c r="K49" s="28" t="s">
        <v>519</v>
      </c>
      <c r="L49" s="28" t="s">
        <v>520</v>
      </c>
      <c r="M49" s="28" t="s">
        <v>521</v>
      </c>
      <c r="N49" s="28" t="s">
        <v>521</v>
      </c>
      <c r="BH49" s="48"/>
      <c r="BI49" s="102"/>
    </row>
    <row r="50" spans="2:61" x14ac:dyDescent="0.35">
      <c r="B50" t="str">
        <f>CONCATENATE(P31, P30)</f>
        <v>BC</v>
      </c>
      <c r="E50">
        <v>1</v>
      </c>
      <c r="F50" s="28" t="s">
        <v>523</v>
      </c>
      <c r="G50" s="28">
        <v>3</v>
      </c>
      <c r="H50" s="28">
        <v>1</v>
      </c>
      <c r="I50" s="26" t="s">
        <v>524</v>
      </c>
      <c r="J50" s="28" t="s">
        <v>525</v>
      </c>
      <c r="K50" s="28" t="s">
        <v>526</v>
      </c>
      <c r="L50" s="28" t="s">
        <v>527</v>
      </c>
      <c r="M50" s="28" t="s">
        <v>528</v>
      </c>
      <c r="N50" s="28" t="s">
        <v>528</v>
      </c>
      <c r="BH50" s="48" t="s">
        <v>510</v>
      </c>
      <c r="BI50" s="102" t="s">
        <v>502</v>
      </c>
    </row>
    <row r="51" spans="2:61" x14ac:dyDescent="0.35">
      <c r="E51">
        <v>1</v>
      </c>
      <c r="F51" s="28" t="s">
        <v>529</v>
      </c>
      <c r="G51" s="28"/>
      <c r="H51" s="28">
        <v>3</v>
      </c>
      <c r="I51" s="26" t="s">
        <v>530</v>
      </c>
      <c r="J51" s="28" t="s">
        <v>531</v>
      </c>
      <c r="K51" s="28" t="s">
        <v>532</v>
      </c>
      <c r="L51" s="28" t="s">
        <v>533</v>
      </c>
      <c r="M51" s="28" t="s">
        <v>534</v>
      </c>
      <c r="N51" s="28" t="s">
        <v>534</v>
      </c>
      <c r="BH51" s="48" t="s">
        <v>38</v>
      </c>
      <c r="BI51" s="102" t="s">
        <v>38</v>
      </c>
    </row>
    <row r="52" spans="2:61" x14ac:dyDescent="0.35">
      <c r="E52">
        <v>1</v>
      </c>
      <c r="F52" s="28" t="s">
        <v>536</v>
      </c>
      <c r="G52" s="28">
        <v>4</v>
      </c>
      <c r="H52" s="28"/>
      <c r="BH52" s="48"/>
      <c r="BI52" s="102"/>
    </row>
    <row r="53" spans="2:61" x14ac:dyDescent="0.35">
      <c r="E53">
        <v>1</v>
      </c>
      <c r="F53" s="28" t="s">
        <v>537</v>
      </c>
      <c r="G53" s="28">
        <v>3</v>
      </c>
      <c r="H53" s="28">
        <v>1</v>
      </c>
      <c r="J53" s="28">
        <v>1</v>
      </c>
      <c r="K53" s="28">
        <v>2</v>
      </c>
      <c r="L53" s="28">
        <v>3</v>
      </c>
      <c r="M53" s="28">
        <v>4</v>
      </c>
      <c r="N53" s="28">
        <v>4</v>
      </c>
      <c r="BH53" s="48" t="s">
        <v>1572</v>
      </c>
      <c r="BI53" s="102" t="s">
        <v>494</v>
      </c>
    </row>
    <row r="54" spans="2:61" x14ac:dyDescent="0.35">
      <c r="E54">
        <v>1</v>
      </c>
      <c r="F54" s="28" t="s">
        <v>538</v>
      </c>
      <c r="G54" s="28">
        <v>1</v>
      </c>
      <c r="H54" s="28">
        <v>2</v>
      </c>
      <c r="I54" s="28" t="s">
        <v>539</v>
      </c>
      <c r="J54" s="191"/>
      <c r="K54" s="160" t="s">
        <v>540</v>
      </c>
      <c r="L54" s="159" t="s">
        <v>541</v>
      </c>
      <c r="M54" s="158" t="s">
        <v>542</v>
      </c>
      <c r="N54" s="158" t="s">
        <v>542</v>
      </c>
      <c r="BH54" s="48" t="s">
        <v>511</v>
      </c>
      <c r="BI54" s="102" t="s">
        <v>495</v>
      </c>
    </row>
    <row r="55" spans="2:61" x14ac:dyDescent="0.35">
      <c r="E55">
        <v>2</v>
      </c>
      <c r="F55" s="28" t="s">
        <v>544</v>
      </c>
      <c r="G55" s="28">
        <v>1</v>
      </c>
      <c r="H55" s="28">
        <v>1</v>
      </c>
      <c r="I55" s="28" t="s">
        <v>545</v>
      </c>
      <c r="J55" s="157" t="s">
        <v>546</v>
      </c>
      <c r="K55" s="191"/>
      <c r="L55" s="78" t="s">
        <v>547</v>
      </c>
      <c r="M55" s="159" t="s">
        <v>541</v>
      </c>
      <c r="N55" s="159" t="s">
        <v>541</v>
      </c>
    </row>
    <row r="56" spans="2:61" x14ac:dyDescent="0.35">
      <c r="I56" s="28" t="s">
        <v>548</v>
      </c>
      <c r="J56" s="156" t="s">
        <v>549</v>
      </c>
      <c r="K56" s="158" t="s">
        <v>542</v>
      </c>
      <c r="L56" s="191"/>
      <c r="M56" s="160" t="s">
        <v>540</v>
      </c>
      <c r="N56" s="160" t="s">
        <v>540</v>
      </c>
    </row>
    <row r="57" spans="2:61" x14ac:dyDescent="0.35">
      <c r="F57" s="28">
        <v>19.25</v>
      </c>
      <c r="G57">
        <f>AVERAGE(E3,S3,E10,S10,E17,S17,E23,S23)</f>
        <v>7.833333333333333</v>
      </c>
      <c r="I57" s="28" t="s">
        <v>550</v>
      </c>
      <c r="J57" s="78" t="s">
        <v>547</v>
      </c>
      <c r="K57" s="156" t="s">
        <v>549</v>
      </c>
      <c r="L57" s="157" t="s">
        <v>546</v>
      </c>
      <c r="M57" s="191"/>
      <c r="N57" s="191"/>
    </row>
    <row r="58" spans="2:61" x14ac:dyDescent="0.35">
      <c r="F58" s="28">
        <v>25.5</v>
      </c>
      <c r="G58">
        <f>AVERAGE(E4,S4,E11,S11,E18,S18,E24,S24)</f>
        <v>12.333333333333334</v>
      </c>
    </row>
    <row r="59" spans="2:61" x14ac:dyDescent="0.35">
      <c r="F59" s="28">
        <v>51.125</v>
      </c>
      <c r="G59" t="e">
        <f>AVERAGE(E5,S5,E12,S12,E19,S19,H25,#REF!)</f>
        <v>#REF!</v>
      </c>
      <c r="I59" s="96" t="s">
        <v>551</v>
      </c>
    </row>
    <row r="60" spans="2:61" x14ac:dyDescent="0.35">
      <c r="F60" s="28">
        <v>83.375</v>
      </c>
      <c r="G60" t="e">
        <f>AVERAGE(E6,S6,E13,S13,E20,S20,H26,#REF!)</f>
        <v>#REF!</v>
      </c>
    </row>
    <row r="62" spans="2:61" x14ac:dyDescent="0.35">
      <c r="J62" s="28" t="s">
        <v>539</v>
      </c>
      <c r="K62" s="28" t="s">
        <v>545</v>
      </c>
      <c r="L62" s="28" t="s">
        <v>548</v>
      </c>
      <c r="M62" s="28" t="s">
        <v>550</v>
      </c>
      <c r="N62" s="28" t="s">
        <v>1637</v>
      </c>
    </row>
    <row r="63" spans="2:61" x14ac:dyDescent="0.35">
      <c r="I63" s="28">
        <v>1</v>
      </c>
      <c r="J63" s="259"/>
      <c r="K63" s="94" t="s">
        <v>36</v>
      </c>
      <c r="L63" s="94" t="s">
        <v>496</v>
      </c>
      <c r="M63" s="94" t="s">
        <v>351</v>
      </c>
      <c r="N63" s="94" t="s">
        <v>486</v>
      </c>
    </row>
    <row r="64" spans="2:61" x14ac:dyDescent="0.35">
      <c r="I64" s="28">
        <v>2</v>
      </c>
      <c r="J64" s="94" t="s">
        <v>498</v>
      </c>
      <c r="K64" s="259"/>
      <c r="L64" s="94" t="s">
        <v>486</v>
      </c>
      <c r="M64" s="94" t="s">
        <v>501</v>
      </c>
      <c r="N64" s="94" t="s">
        <v>351</v>
      </c>
    </row>
    <row r="65" spans="9:14" x14ac:dyDescent="0.35">
      <c r="I65" s="28">
        <v>3</v>
      </c>
      <c r="J65" s="94" t="s">
        <v>504</v>
      </c>
      <c r="K65" s="94" t="s">
        <v>1638</v>
      </c>
      <c r="L65" s="259"/>
      <c r="M65" s="94" t="s">
        <v>36</v>
      </c>
      <c r="N65" s="94" t="s">
        <v>501</v>
      </c>
    </row>
    <row r="66" spans="9:14" x14ac:dyDescent="0.35">
      <c r="I66" s="28">
        <v>4</v>
      </c>
      <c r="J66" s="94" t="s">
        <v>459</v>
      </c>
      <c r="K66" s="94" t="s">
        <v>350</v>
      </c>
      <c r="L66" s="94" t="s">
        <v>498</v>
      </c>
      <c r="M66" s="259"/>
      <c r="N66" s="94" t="s">
        <v>496</v>
      </c>
    </row>
    <row r="67" spans="9:14" x14ac:dyDescent="0.35">
      <c r="I67" s="28">
        <v>5</v>
      </c>
      <c r="J67" s="94" t="s">
        <v>1638</v>
      </c>
      <c r="K67" s="94" t="s">
        <v>459</v>
      </c>
      <c r="L67" s="94" t="s">
        <v>350</v>
      </c>
      <c r="M67" s="94" t="s">
        <v>504</v>
      </c>
      <c r="N67" s="259"/>
    </row>
  </sheetData>
  <sortState xmlns:xlrd2="http://schemas.microsoft.com/office/spreadsheetml/2017/richdata2" ref="Q17:AB21">
    <sortCondition ref="U17:U21"/>
    <sortCondition descending="1" ref="V17:V21"/>
  </sortState>
  <mergeCells count="11">
    <mergeCell ref="AL17:AP18"/>
    <mergeCell ref="AL25:AP26"/>
    <mergeCell ref="AL3:AP4"/>
    <mergeCell ref="AF3:AJ4"/>
    <mergeCell ref="L40:L41"/>
    <mergeCell ref="BA36:BF37"/>
    <mergeCell ref="AW2:BF3"/>
    <mergeCell ref="AW17:BF18"/>
    <mergeCell ref="AW26:BF27"/>
    <mergeCell ref="AW32:BF33"/>
    <mergeCell ref="BA34:BF35"/>
  </mergeCells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operator="containsText" id="{C5C47947-8355-45C6-9C99-692507002701}">
            <xm:f>NOT(ISERROR(SEARCH($L$40,J3)))</xm:f>
            <xm:f>$L$40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J17:N21 J10:N14 X10:AB14 J3:N7 X3:AB7 X17:AB21</xm:sqref>
        </x14:conditionalFormatting>
        <x14:conditionalFormatting xmlns:xm="http://schemas.microsoft.com/office/excel/2006/main">
          <x14:cfRule type="containsText" priority="1" operator="containsText" id="{A7AFF876-44BA-4DCB-A9F0-9DFECF0084AB}">
            <xm:f>NOT(ISERROR(SEARCH($L$40,K34)))</xm:f>
            <xm:f>$L$40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K34:M34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>
    <tabColor theme="7" tint="0.39997558519241921"/>
  </sheetPr>
  <dimension ref="B2:BP60"/>
  <sheetViews>
    <sheetView zoomScale="85" zoomScaleNormal="85" workbookViewId="0">
      <selection activeCell="AM32" sqref="AM32"/>
    </sheetView>
  </sheetViews>
  <sheetFormatPr defaultRowHeight="14.5" x14ac:dyDescent="0.35"/>
  <cols>
    <col min="1" max="1" width="2.54296875" customWidth="1"/>
    <col min="2" max="2" width="4.1796875" style="28" customWidth="1"/>
    <col min="3" max="3" width="24.81640625" customWidth="1"/>
    <col min="4" max="4" width="3.81640625" hidden="1" customWidth="1"/>
    <col min="5" max="5" width="3.90625" customWidth="1"/>
    <col min="6" max="7" width="4.08984375" customWidth="1"/>
    <col min="8" max="8" width="5.453125" customWidth="1"/>
    <col min="9" max="9" width="4.6328125" customWidth="1"/>
    <col min="10" max="14" width="6" customWidth="1"/>
    <col min="15" max="15" width="2.08984375" customWidth="1"/>
    <col min="16" max="16" width="4.1796875" style="28" customWidth="1"/>
    <col min="17" max="17" width="24.81640625" customWidth="1"/>
    <col min="18" max="18" width="3.81640625" hidden="1" customWidth="1"/>
    <col min="19" max="19" width="3.90625" customWidth="1"/>
    <col min="20" max="21" width="4.08984375" customWidth="1"/>
    <col min="22" max="22" width="5.453125" customWidth="1"/>
    <col min="23" max="23" width="4.6328125" customWidth="1"/>
    <col min="24" max="28" width="6" customWidth="1"/>
    <col min="29" max="29" width="2" customWidth="1"/>
    <col min="30" max="30" width="5.36328125" customWidth="1"/>
    <col min="31" max="31" width="2" customWidth="1"/>
    <col min="32" max="32" width="5.26953125" customWidth="1"/>
    <col min="33" max="33" width="22.90625" customWidth="1"/>
    <col min="34" max="36" width="4.26953125" customWidth="1"/>
    <col min="37" max="37" width="2" customWidth="1"/>
    <col min="38" max="38" width="5.26953125" customWidth="1"/>
    <col min="39" max="39" width="22.90625" customWidth="1"/>
    <col min="40" max="42" width="4.26953125" customWidth="1"/>
    <col min="43" max="43" width="2" customWidth="1"/>
    <col min="49" max="49" width="26.81640625" customWidth="1"/>
    <col min="50" max="52" width="3.81640625" customWidth="1"/>
    <col min="53" max="53" width="1.54296875" customWidth="1"/>
    <col min="55" max="55" width="26.81640625" customWidth="1"/>
    <col min="56" max="58" width="3.81640625" customWidth="1"/>
    <col min="62" max="62" width="4.90625" customWidth="1"/>
    <col min="63" max="63" width="4.1796875" customWidth="1"/>
    <col min="64" max="64" width="15.1796875" customWidth="1"/>
    <col min="65" max="65" width="10.453125" customWidth="1"/>
    <col min="67" max="67" width="4.90625" customWidth="1"/>
  </cols>
  <sheetData>
    <row r="2" spans="3:68" ht="14.4" customHeight="1" thickBot="1" x14ac:dyDescent="0.4">
      <c r="C2" s="26" t="s">
        <v>487</v>
      </c>
      <c r="D2" s="35" t="s">
        <v>488</v>
      </c>
      <c r="E2" s="35" t="s">
        <v>353</v>
      </c>
      <c r="F2" s="35" t="s">
        <v>354</v>
      </c>
      <c r="G2" s="35" t="s">
        <v>355</v>
      </c>
      <c r="H2" s="35" t="s">
        <v>319</v>
      </c>
      <c r="I2" s="35"/>
      <c r="J2" s="35" t="s">
        <v>2930</v>
      </c>
      <c r="K2" s="35" t="s">
        <v>2931</v>
      </c>
      <c r="L2" s="35" t="s">
        <v>2933</v>
      </c>
      <c r="M2" s="35" t="s">
        <v>2934</v>
      </c>
      <c r="N2" s="35" t="s">
        <v>2932</v>
      </c>
      <c r="Q2" s="26" t="s">
        <v>489</v>
      </c>
      <c r="R2" s="35" t="s">
        <v>488</v>
      </c>
      <c r="S2" s="35" t="s">
        <v>353</v>
      </c>
      <c r="T2" s="35" t="s">
        <v>354</v>
      </c>
      <c r="U2" s="35" t="s">
        <v>355</v>
      </c>
      <c r="V2" s="35" t="s">
        <v>319</v>
      </c>
      <c r="W2" s="35"/>
      <c r="X2" s="35" t="s">
        <v>2944</v>
      </c>
      <c r="Y2" s="35" t="s">
        <v>2957</v>
      </c>
      <c r="Z2" s="35" t="s">
        <v>2955</v>
      </c>
      <c r="AA2" s="35" t="s">
        <v>2956</v>
      </c>
      <c r="AB2" s="35" t="s">
        <v>2954</v>
      </c>
      <c r="AW2" s="644" t="s">
        <v>490</v>
      </c>
      <c r="AX2" s="644"/>
      <c r="AY2" s="644"/>
      <c r="AZ2" s="644"/>
      <c r="BA2" s="644"/>
      <c r="BB2" s="644"/>
      <c r="BC2" s="644"/>
      <c r="BD2" s="644"/>
      <c r="BE2" s="644"/>
      <c r="BF2" s="644"/>
      <c r="BK2" t="s">
        <v>488</v>
      </c>
      <c r="BL2" t="s">
        <v>491</v>
      </c>
    </row>
    <row r="3" spans="3:68" ht="14.4" customHeight="1" x14ac:dyDescent="0.35">
      <c r="C3" s="26" t="str">
        <f>CONCATENATE(VLOOKUP(D3, Rankings!A$2:D$129, 3, FALSE), " (", VLOOKUP(D3, Rankings!A$2:D$129, 2, FALSE), ")")</f>
        <v>Geosenge Town (Kalosite)</v>
      </c>
      <c r="D3" s="35">
        <v>67</v>
      </c>
      <c r="E3" s="35">
        <f>VLOOKUP(D3,Rankings!$A$2:$AZ$129,40,FALSE)</f>
        <v>42</v>
      </c>
      <c r="F3" s="28">
        <v>6</v>
      </c>
      <c r="G3" s="28">
        <v>2</v>
      </c>
      <c r="H3" s="28">
        <f>7+7+14-6+11+3-1+5</f>
        <v>40</v>
      </c>
      <c r="J3" s="259"/>
      <c r="K3" s="94" t="s">
        <v>5509</v>
      </c>
      <c r="L3" s="386" t="s">
        <v>3929</v>
      </c>
      <c r="M3" s="386" t="s">
        <v>2914</v>
      </c>
      <c r="N3" s="386" t="s">
        <v>4858</v>
      </c>
      <c r="Q3" s="26" t="str">
        <f>CONCATENATE(VLOOKUP(R3, Rankings!A$2:D$129, 3, FALSE), " (", VLOOKUP(R3, Rankings!A$2:D$129, 2, FALSE), ")")</f>
        <v>Floaroma City (Lily Valley)</v>
      </c>
      <c r="R3" s="35">
        <v>38</v>
      </c>
      <c r="S3" s="35">
        <f>VLOOKUP(R3,Rankings!$A$2:$AZ$129,40,FALSE)</f>
        <v>21</v>
      </c>
      <c r="T3" s="28">
        <v>5</v>
      </c>
      <c r="U3" s="28">
        <v>3</v>
      </c>
      <c r="V3" s="28">
        <f>17-6+10+12+18-1+2-8</f>
        <v>44</v>
      </c>
      <c r="W3" s="28"/>
      <c r="X3" s="259"/>
      <c r="Y3" s="386" t="s">
        <v>4879</v>
      </c>
      <c r="Z3" s="386" t="s">
        <v>5538</v>
      </c>
      <c r="AA3" s="386" t="s">
        <v>3954</v>
      </c>
      <c r="AB3" s="386" t="s">
        <v>3001</v>
      </c>
      <c r="AE3" s="442"/>
      <c r="AF3" s="646" t="s">
        <v>5955</v>
      </c>
      <c r="AG3" s="647"/>
      <c r="AH3" s="647"/>
      <c r="AI3" s="647"/>
      <c r="AJ3" s="648"/>
      <c r="AK3" s="468"/>
      <c r="AL3" s="646" t="s">
        <v>5956</v>
      </c>
      <c r="AM3" s="647"/>
      <c r="AN3" s="647"/>
      <c r="AO3" s="647"/>
      <c r="AP3" s="648"/>
      <c r="AQ3" s="468"/>
      <c r="AW3" s="644"/>
      <c r="AX3" s="644"/>
      <c r="AY3" s="644"/>
      <c r="AZ3" s="644"/>
      <c r="BA3" s="644"/>
      <c r="BB3" s="644"/>
      <c r="BC3" s="644"/>
      <c r="BD3" s="644"/>
      <c r="BE3" s="644"/>
      <c r="BF3" s="644"/>
      <c r="BJ3" t="s">
        <v>350</v>
      </c>
      <c r="BK3">
        <v>67</v>
      </c>
      <c r="BL3" t="s">
        <v>85</v>
      </c>
      <c r="BM3" t="s">
        <v>2</v>
      </c>
      <c r="BN3">
        <v>0.14583331060109217</v>
      </c>
      <c r="BO3" t="s">
        <v>350</v>
      </c>
      <c r="BP3">
        <f>MATCH(CONCATENATE(BL3, " (", BM3, ")"), $C$3:$C$7, 0)</f>
        <v>1</v>
      </c>
    </row>
    <row r="4" spans="3:68" ht="14.4" customHeight="1" thickBot="1" x14ac:dyDescent="0.4">
      <c r="C4" s="26" t="str">
        <f>CONCATENATE(VLOOKUP(D4, Rankings!A$2:D$129, 3, FALSE), " (", VLOOKUP(D4, Rankings!A$2:D$129, 2, FALSE), ")")</f>
        <v>Wedgehurst (Dynamax)</v>
      </c>
      <c r="D4" s="35">
        <v>108</v>
      </c>
      <c r="E4" s="35">
        <f>VLOOKUP(D4,Rankings!$A$2:$AZ$129,40,FALSE)</f>
        <v>41</v>
      </c>
      <c r="F4" s="28">
        <v>5</v>
      </c>
      <c r="G4" s="28">
        <v>3</v>
      </c>
      <c r="H4" s="28">
        <f>5-10+6+13-13+4-5+19</f>
        <v>19</v>
      </c>
      <c r="J4" s="386" t="s">
        <v>4276</v>
      </c>
      <c r="K4" s="259"/>
      <c r="L4" s="386" t="s">
        <v>2918</v>
      </c>
      <c r="M4" s="386" t="s">
        <v>3559</v>
      </c>
      <c r="N4" s="386" t="s">
        <v>4681</v>
      </c>
      <c r="Q4" s="26" t="str">
        <f>CONCATENATE(VLOOKUP(R4, Rankings!A$2:D$129, 3, FALSE), " (", VLOOKUP(R4, Rankings!A$2:D$129, 2, FALSE), ")")</f>
        <v>Heahea City (Lanakila)</v>
      </c>
      <c r="R4" s="35">
        <v>94</v>
      </c>
      <c r="S4" s="35">
        <f>VLOOKUP(R4,Rankings!$A$2:$AZ$129,40,FALSE)</f>
        <v>28</v>
      </c>
      <c r="T4" s="28">
        <v>5</v>
      </c>
      <c r="U4" s="28">
        <v>3</v>
      </c>
      <c r="V4" s="28">
        <f>6+2-3-13+1+12-5+3</f>
        <v>3</v>
      </c>
      <c r="W4" s="28"/>
      <c r="X4" s="386" t="s">
        <v>3531</v>
      </c>
      <c r="Y4" s="259"/>
      <c r="Z4" s="386" t="s">
        <v>5858</v>
      </c>
      <c r="AA4" s="386" t="s">
        <v>4305</v>
      </c>
      <c r="AB4" s="386" t="s">
        <v>5179</v>
      </c>
      <c r="AE4" s="442"/>
      <c r="AF4" s="649"/>
      <c r="AG4" s="650"/>
      <c r="AH4" s="650"/>
      <c r="AI4" s="650"/>
      <c r="AJ4" s="651"/>
      <c r="AK4" s="469"/>
      <c r="AL4" s="649"/>
      <c r="AM4" s="650"/>
      <c r="AN4" s="650"/>
      <c r="AO4" s="650"/>
      <c r="AP4" s="651"/>
      <c r="AQ4" s="469"/>
      <c r="BJ4" t="s">
        <v>496</v>
      </c>
      <c r="BK4">
        <v>38</v>
      </c>
      <c r="BL4" t="s">
        <v>114</v>
      </c>
      <c r="BM4" t="s">
        <v>4</v>
      </c>
      <c r="BN4">
        <v>0.2257674392918293</v>
      </c>
      <c r="BO4" t="s">
        <v>496</v>
      </c>
      <c r="BP4">
        <f>MATCH(CONCATENATE(BL4, " (", BM4, ")"), $Q$3:$Q$7, 0)</f>
        <v>1</v>
      </c>
    </row>
    <row r="5" spans="3:68" ht="14.4" customHeight="1" x14ac:dyDescent="0.35">
      <c r="C5" s="26" t="str">
        <f>CONCATENATE(VLOOKUP(D5, Rankings!A$2:D$129, 3, FALSE), " (", VLOOKUP(D5, Rankings!A$2:D$129, 2, FALSE), ")")</f>
        <v>Paniola Town (Lanakila)</v>
      </c>
      <c r="D5" s="35">
        <v>96</v>
      </c>
      <c r="E5" s="35">
        <f>VLOOKUP(D5,Rankings!$A$2:$AZ$129,40,FALSE)</f>
        <v>94</v>
      </c>
      <c r="F5" s="28">
        <v>4</v>
      </c>
      <c r="G5" s="28">
        <v>4</v>
      </c>
      <c r="H5" s="28">
        <f>-5-14+17+8+13+1-7-1</f>
        <v>12</v>
      </c>
      <c r="J5" s="386" t="s">
        <v>3040</v>
      </c>
      <c r="K5" s="386" t="s">
        <v>4681</v>
      </c>
      <c r="L5" s="259"/>
      <c r="M5" s="386" t="s">
        <v>4879</v>
      </c>
      <c r="N5" s="386" t="s">
        <v>5514</v>
      </c>
      <c r="Q5" s="26" t="str">
        <f>CONCATENATE(VLOOKUP(R5, Rankings!A$2:D$129, 3, FALSE), " (", VLOOKUP(R5, Rankings!A$2:D$129, 2, FALSE), ")")</f>
        <v>Mistralton City (Vertress)</v>
      </c>
      <c r="R5" s="35">
        <v>52</v>
      </c>
      <c r="S5" s="35">
        <f>VLOOKUP(R5,Rankings!$A$2:$AZ$129,40,FALSE)</f>
        <v>26</v>
      </c>
      <c r="T5" s="28">
        <v>4</v>
      </c>
      <c r="U5" s="28">
        <v>4</v>
      </c>
      <c r="V5" s="28">
        <f>-11+10-12+13+6-5+8-3</f>
        <v>6</v>
      </c>
      <c r="W5" s="28"/>
      <c r="X5" s="386" t="s">
        <v>4300</v>
      </c>
      <c r="Y5" s="386" t="s">
        <v>4653</v>
      </c>
      <c r="Z5" s="259"/>
      <c r="AA5" s="386" t="s">
        <v>3005</v>
      </c>
      <c r="AB5" s="386" t="s">
        <v>3535</v>
      </c>
      <c r="AE5" s="442"/>
      <c r="AF5" s="470">
        <v>1</v>
      </c>
      <c r="AG5" s="111" t="s">
        <v>5937</v>
      </c>
      <c r="AH5" s="111">
        <v>7</v>
      </c>
      <c r="AI5" s="111">
        <v>30</v>
      </c>
      <c r="AJ5" s="108">
        <f>SUM(AH5:AI5)</f>
        <v>37</v>
      </c>
      <c r="AK5" s="469"/>
      <c r="AL5" s="470">
        <v>1</v>
      </c>
      <c r="AM5" s="111" t="s">
        <v>5937</v>
      </c>
      <c r="AN5" s="111">
        <v>14</v>
      </c>
      <c r="AO5" s="111">
        <v>12</v>
      </c>
      <c r="AP5" s="475">
        <f>SUM(AN5:AO5)</f>
        <v>26</v>
      </c>
      <c r="AQ5" s="469"/>
      <c r="AV5" s="48" t="s">
        <v>492</v>
      </c>
      <c r="AW5" s="97" t="str">
        <f>C3</f>
        <v>Geosenge Town (Kalosite)</v>
      </c>
      <c r="AX5" s="94"/>
      <c r="AY5" s="94"/>
      <c r="AZ5" s="94"/>
      <c r="BA5" s="97"/>
      <c r="BB5" s="102" t="s">
        <v>493</v>
      </c>
      <c r="BC5" s="97" t="str">
        <f>Q3</f>
        <v>Floaroma City (Lily Valley)</v>
      </c>
      <c r="BD5" s="28"/>
      <c r="BE5" s="28"/>
      <c r="BF5" s="35"/>
      <c r="BJ5" t="s">
        <v>459</v>
      </c>
      <c r="BK5">
        <v>14</v>
      </c>
      <c r="BL5" t="s">
        <v>138</v>
      </c>
      <c r="BM5" t="s">
        <v>6</v>
      </c>
      <c r="BN5">
        <v>0.58740117680085102</v>
      </c>
      <c r="BO5" t="s">
        <v>459</v>
      </c>
      <c r="BP5">
        <f>MATCH(CONCATENATE(BL5, " (", BM5, ")"), $C$10:$C$14, 0)</f>
        <v>2</v>
      </c>
    </row>
    <row r="6" spans="3:68" ht="14.4" customHeight="1" x14ac:dyDescent="0.35">
      <c r="C6" t="str">
        <f>CONCATENATE(VLOOKUP(D6, Rankings!A$2:D$129, 3, FALSE), " (", VLOOKUP(D6, Rankings!A$2:D$129, 2, FALSE), ")")</f>
        <v>Mauville City (Delta)</v>
      </c>
      <c r="D6" s="28">
        <v>31</v>
      </c>
      <c r="E6" s="28">
        <f>VLOOKUP(D6,Rankings!$A$2:$AZ$129,40,FALSE)</f>
        <v>55</v>
      </c>
      <c r="F6" s="28">
        <v>3</v>
      </c>
      <c r="G6" s="28">
        <v>5</v>
      </c>
      <c r="H6" s="28">
        <f>-7+10+13-8-11-4-3+1</f>
        <v>-9</v>
      </c>
      <c r="J6" s="386" t="s">
        <v>4770</v>
      </c>
      <c r="K6" s="386" t="s">
        <v>4853</v>
      </c>
      <c r="L6" s="386" t="s">
        <v>4677</v>
      </c>
      <c r="M6" s="259"/>
      <c r="N6" s="386" t="s">
        <v>3933</v>
      </c>
      <c r="Q6" t="str">
        <f>CONCATENATE(VLOOKUP(R6, Rankings!A$2:D$129, 3, FALSE), " (", VLOOKUP(R6, Rankings!A$2:D$129, 2, FALSE), ")")</f>
        <v>Azalea Town (Indigo)</v>
      </c>
      <c r="R6" s="28">
        <v>5</v>
      </c>
      <c r="S6" s="28">
        <f>VLOOKUP(R6,Rankings!$A$2:$AZ$129,40,FALSE)</f>
        <v>74</v>
      </c>
      <c r="T6" s="28">
        <v>4</v>
      </c>
      <c r="U6" s="28">
        <v>4</v>
      </c>
      <c r="V6" s="28">
        <f>11-10+3+7-6-2+5-6</f>
        <v>2</v>
      </c>
      <c r="W6" s="28"/>
      <c r="X6" s="386" t="s">
        <v>5175</v>
      </c>
      <c r="Y6" s="386" t="s">
        <v>5534</v>
      </c>
      <c r="Z6" s="386" t="s">
        <v>4797</v>
      </c>
      <c r="AA6" s="259"/>
      <c r="AB6" s="386" t="s">
        <v>4797</v>
      </c>
      <c r="AE6" s="442"/>
      <c r="AF6" s="470">
        <v>16</v>
      </c>
      <c r="AG6" s="111" t="s">
        <v>5945</v>
      </c>
      <c r="AH6" s="111">
        <v>21</v>
      </c>
      <c r="AI6" s="111">
        <v>15</v>
      </c>
      <c r="AJ6" s="108">
        <f>SUM(AH6:AI6)</f>
        <v>36</v>
      </c>
      <c r="AK6" s="469"/>
      <c r="AL6" s="470">
        <v>8</v>
      </c>
      <c r="AM6" s="114" t="s">
        <v>5944</v>
      </c>
      <c r="AN6" s="111">
        <v>15</v>
      </c>
      <c r="AO6" s="111">
        <v>23</v>
      </c>
      <c r="AP6" s="475">
        <f>SUM(AN6:AO6)</f>
        <v>38</v>
      </c>
      <c r="AQ6" s="469"/>
      <c r="AV6" s="48" t="str">
        <f>IF(OR(P26="D", P26="E", P26="F"), P26&amp;3, "MRL3")</f>
        <v>MRL3</v>
      </c>
      <c r="AW6" s="97" t="str">
        <f>IF(AV6="D3",Q12, IF(AV6="E3",C19, IF(AV6="F3", Q19, IF(AV6="MRL3", Q36, ""))))</f>
        <v>Anville Town (Vertress)</v>
      </c>
      <c r="AX6" s="94"/>
      <c r="AY6" s="94"/>
      <c r="AZ6" s="94"/>
      <c r="BA6" s="97"/>
      <c r="BB6" s="102" t="s">
        <v>494</v>
      </c>
      <c r="BC6" s="97" t="str">
        <f>C4</f>
        <v>Wedgehurst (Dynamax)</v>
      </c>
      <c r="BD6" s="28"/>
      <c r="BE6" s="28"/>
      <c r="BF6" s="35"/>
      <c r="BJ6" t="s">
        <v>486</v>
      </c>
      <c r="BK6">
        <v>29</v>
      </c>
      <c r="BL6" t="s">
        <v>123</v>
      </c>
      <c r="BM6" t="s">
        <v>5</v>
      </c>
      <c r="BN6">
        <v>0.73835950311386223</v>
      </c>
      <c r="BO6" t="s">
        <v>486</v>
      </c>
      <c r="BP6">
        <f>MATCH(CONCATENATE(BL6, " (", BM6, ")"), $Q$10:$Q$14, 0)</f>
        <v>3</v>
      </c>
    </row>
    <row r="7" spans="3:68" ht="14.4" customHeight="1" x14ac:dyDescent="0.35">
      <c r="C7" t="str">
        <f>CONCATENATE(VLOOKUP(D7, Rankings!A$2:D$129, 3, FALSE), " (", VLOOKUP(D7, Rankings!A$2:D$129, 2, FALSE), ")")</f>
        <v>Undella Town (Vertress)</v>
      </c>
      <c r="D7" s="28">
        <v>64</v>
      </c>
      <c r="E7" s="28">
        <f>VLOOKUP(D7,Rankings!$A$2:$AZ$129,40,FALSE)</f>
        <v>105</v>
      </c>
      <c r="F7" s="28">
        <v>2</v>
      </c>
      <c r="G7" s="28">
        <v>6</v>
      </c>
      <c r="H7" s="28">
        <f>-7-13-17-13-3+3+7-19</f>
        <v>-62</v>
      </c>
      <c r="J7" s="386" t="s">
        <v>3555</v>
      </c>
      <c r="K7" s="386" t="s">
        <v>3574</v>
      </c>
      <c r="L7" s="386" t="s">
        <v>4280</v>
      </c>
      <c r="M7" s="386" t="s">
        <v>3527</v>
      </c>
      <c r="N7" s="259"/>
      <c r="Q7" t="str">
        <f>CONCATENATE(VLOOKUP(R7, Rankings!A$2:D$129, 3, FALSE), " (", VLOOKUP(R7, Rankings!A$2:D$129, 2, FALSE), ")")</f>
        <v>Anistar City (Kalosite)</v>
      </c>
      <c r="R7" s="28">
        <v>73</v>
      </c>
      <c r="S7" s="28">
        <f>VLOOKUP(R7,Rankings!$A$2:$AZ$129,40,FALSE)</f>
        <v>104</v>
      </c>
      <c r="T7" s="28">
        <v>2</v>
      </c>
      <c r="U7" s="28">
        <v>6</v>
      </c>
      <c r="V7" s="28">
        <f>-17-10-2-7-18+5-12+6</f>
        <v>-55</v>
      </c>
      <c r="W7" s="28"/>
      <c r="X7" s="386" t="s">
        <v>4793</v>
      </c>
      <c r="Y7" s="386" t="s">
        <v>3960</v>
      </c>
      <c r="Z7" s="386" t="s">
        <v>4292</v>
      </c>
      <c r="AA7" s="386" t="s">
        <v>4657</v>
      </c>
      <c r="AB7" s="259"/>
      <c r="AE7" s="442"/>
      <c r="AF7" s="470"/>
      <c r="AG7" s="111"/>
      <c r="AH7" s="111"/>
      <c r="AI7" s="111"/>
      <c r="AJ7" s="108"/>
      <c r="AK7" s="469"/>
      <c r="AL7" s="111"/>
      <c r="AM7" s="111"/>
      <c r="AN7" s="111"/>
      <c r="AO7" s="111"/>
      <c r="AP7" s="475"/>
      <c r="AQ7" s="469"/>
      <c r="AV7" s="48"/>
      <c r="AW7" s="97"/>
      <c r="AX7" s="94"/>
      <c r="AY7" s="94"/>
      <c r="AZ7" s="94"/>
      <c r="BA7" s="97"/>
      <c r="BB7" s="102"/>
      <c r="BC7" s="97"/>
      <c r="BD7" s="28"/>
      <c r="BE7" s="28"/>
      <c r="BF7" s="35"/>
      <c r="BJ7" t="s">
        <v>498</v>
      </c>
      <c r="BK7">
        <v>125</v>
      </c>
      <c r="BL7" s="208" t="s">
        <v>342</v>
      </c>
      <c r="BM7" t="s">
        <v>10</v>
      </c>
      <c r="BN7">
        <v>0.95762069087354484</v>
      </c>
      <c r="BO7" t="s">
        <v>498</v>
      </c>
      <c r="BP7">
        <f>MATCH(CONCATENATE(BL7, " (", BM7, ")"), $C$17:$C$21, 0)</f>
        <v>2</v>
      </c>
    </row>
    <row r="8" spans="3:68" ht="14.4" customHeight="1" x14ac:dyDescent="0.35">
      <c r="AE8" s="442"/>
      <c r="AF8" s="470">
        <v>8</v>
      </c>
      <c r="AG8" s="114" t="s">
        <v>5944</v>
      </c>
      <c r="AH8" s="111">
        <v>8</v>
      </c>
      <c r="AI8" s="111">
        <v>18</v>
      </c>
      <c r="AJ8" s="323">
        <f>SUM(AH8:AI8)+6</f>
        <v>32</v>
      </c>
      <c r="AK8" s="469"/>
      <c r="AL8" s="470">
        <v>12</v>
      </c>
      <c r="AM8" s="111" t="s">
        <v>5949</v>
      </c>
      <c r="AN8" s="111">
        <v>19</v>
      </c>
      <c r="AO8" s="111">
        <v>24</v>
      </c>
      <c r="AP8" s="475">
        <f>SUM(AN8:AO8)</f>
        <v>43</v>
      </c>
      <c r="AQ8" s="469"/>
      <c r="AV8" s="48" t="s">
        <v>493</v>
      </c>
      <c r="AW8" s="97" t="str">
        <f>Q3</f>
        <v>Floaroma City (Lily Valley)</v>
      </c>
      <c r="AX8" s="94"/>
      <c r="AY8" s="94"/>
      <c r="AZ8" s="94"/>
      <c r="BA8" s="97"/>
      <c r="BB8" s="102" t="s">
        <v>502</v>
      </c>
      <c r="BC8" s="97" t="str">
        <f>C10</f>
        <v>Solaceon Town (Lily Valley)</v>
      </c>
      <c r="BD8" s="28"/>
      <c r="BE8" s="28"/>
      <c r="BF8" s="35"/>
      <c r="BJ8" t="s">
        <v>501</v>
      </c>
      <c r="BK8">
        <v>51</v>
      </c>
      <c r="BL8" t="s">
        <v>101</v>
      </c>
      <c r="BM8" t="s">
        <v>3</v>
      </c>
      <c r="BN8">
        <v>0.97505541070778745</v>
      </c>
      <c r="BO8" t="s">
        <v>501</v>
      </c>
      <c r="BP8">
        <f>MATCH(CONCATENATE(BL8, " (", BM8, ")"), $Q$17:$Q$21, 0)</f>
        <v>3</v>
      </c>
    </row>
    <row r="9" spans="3:68" ht="14.4" customHeight="1" x14ac:dyDescent="0.35">
      <c r="C9" s="26" t="s">
        <v>499</v>
      </c>
      <c r="D9" s="35" t="s">
        <v>488</v>
      </c>
      <c r="E9" s="35" t="s">
        <v>353</v>
      </c>
      <c r="F9" s="35" t="s">
        <v>354</v>
      </c>
      <c r="G9" s="35" t="s">
        <v>355</v>
      </c>
      <c r="H9" s="35" t="s">
        <v>319</v>
      </c>
      <c r="I9" s="26"/>
      <c r="J9" s="35" t="s">
        <v>2937</v>
      </c>
      <c r="K9" s="35" t="s">
        <v>2935</v>
      </c>
      <c r="L9" s="35" t="s">
        <v>2938</v>
      </c>
      <c r="M9" s="35" t="s">
        <v>2936</v>
      </c>
      <c r="N9" s="35" t="s">
        <v>321</v>
      </c>
      <c r="Q9" s="26" t="s">
        <v>500</v>
      </c>
      <c r="R9" s="35" t="s">
        <v>488</v>
      </c>
      <c r="S9" s="35" t="s">
        <v>353</v>
      </c>
      <c r="T9" s="35" t="s">
        <v>354</v>
      </c>
      <c r="U9" s="35" t="s">
        <v>355</v>
      </c>
      <c r="V9" s="35" t="s">
        <v>319</v>
      </c>
      <c r="W9" s="35"/>
      <c r="X9" s="35" t="s">
        <v>2953</v>
      </c>
      <c r="Y9" s="35" t="s">
        <v>2950</v>
      </c>
      <c r="Z9" s="35" t="s">
        <v>2949</v>
      </c>
      <c r="AA9" s="35" t="s">
        <v>2951</v>
      </c>
      <c r="AB9" s="35" t="s">
        <v>2952</v>
      </c>
      <c r="AE9" s="442"/>
      <c r="AF9" s="470">
        <v>9</v>
      </c>
      <c r="AG9" s="111" t="s">
        <v>5952</v>
      </c>
      <c r="AH9" s="98">
        <v>11</v>
      </c>
      <c r="AI9" s="111">
        <v>15</v>
      </c>
      <c r="AJ9" s="108">
        <f>SUM(AH9:AI9)</f>
        <v>26</v>
      </c>
      <c r="AK9" s="469"/>
      <c r="AL9" s="470">
        <v>13</v>
      </c>
      <c r="AM9" s="111" t="s">
        <v>5948</v>
      </c>
      <c r="AN9" s="98">
        <v>24</v>
      </c>
      <c r="AO9" s="111">
        <v>14</v>
      </c>
      <c r="AP9" s="475">
        <f>SUM(AN9:AO9)</f>
        <v>38</v>
      </c>
      <c r="AQ9" s="469"/>
      <c r="AV9" s="48" t="s">
        <v>505</v>
      </c>
      <c r="AW9" s="97" t="str">
        <f>C11</f>
        <v>Fuchsia City (Indigo)</v>
      </c>
      <c r="AX9" s="94"/>
      <c r="AY9" s="94"/>
      <c r="AZ9" s="94"/>
      <c r="BA9" s="97"/>
      <c r="BB9" s="102" t="str">
        <f>IF(OR(P27="D", P27="E", P27="F"), P27&amp;3, "MRL3")</f>
        <v>MRL3</v>
      </c>
      <c r="BC9" s="97" t="str">
        <f>IF(BB9="D3", Q12, IF(BB9="E3", C19, IF(BB9="F3", Q19, IF(BB9="MRL3", Q35, ""))))</f>
        <v>Boyleland (Phoenix)</v>
      </c>
      <c r="BD9" s="28"/>
      <c r="BE9" s="28"/>
      <c r="BF9" s="35"/>
      <c r="BJ9" t="s">
        <v>498</v>
      </c>
      <c r="BK9">
        <v>103</v>
      </c>
      <c r="BL9" t="s">
        <v>50</v>
      </c>
      <c r="BM9" t="s">
        <v>0</v>
      </c>
      <c r="BN9">
        <v>0.98659795536004069</v>
      </c>
      <c r="BO9" t="s">
        <v>498</v>
      </c>
      <c r="BP9">
        <f>MATCH(CONCATENATE(BL9, " (", BM9, ")"), $C$17:$C$21, 0)</f>
        <v>3</v>
      </c>
    </row>
    <row r="10" spans="3:68" ht="14.4" customHeight="1" x14ac:dyDescent="0.35">
      <c r="C10" s="26" t="str">
        <f>CONCATENATE(VLOOKUP(D10, Rankings!A$2:D$129, 3, FALSE), " (", VLOOKUP(D10, Rankings!A$2:D$129, 2, FALSE), ")")</f>
        <v>Solaceon Town (Lily Valley)</v>
      </c>
      <c r="D10" s="35">
        <v>48</v>
      </c>
      <c r="E10" s="35">
        <f>VLOOKUP(D10,Rankings!$A$2:$AZ$129,40,FALSE)</f>
        <v>3</v>
      </c>
      <c r="F10" s="28">
        <v>7</v>
      </c>
      <c r="G10" s="28">
        <v>1</v>
      </c>
      <c r="H10" s="28">
        <f>9+8-6+4+15+4+32+14</f>
        <v>80</v>
      </c>
      <c r="J10" s="259"/>
      <c r="K10" s="386" t="s">
        <v>4284</v>
      </c>
      <c r="L10" s="386" t="s">
        <v>4685</v>
      </c>
      <c r="M10" s="386" t="s">
        <v>3566</v>
      </c>
      <c r="N10" s="386" t="s">
        <v>2928</v>
      </c>
      <c r="Q10" s="26" t="str">
        <f>CONCATENATE(VLOOKUP(R10, Rankings!A$2:D$129, 3, FALSE), " (", VLOOKUP(R10, Rankings!A$2:D$129, 2, FALSE), ")")</f>
        <v>Coumarine City (Kalosite)</v>
      </c>
      <c r="R10" s="35">
        <v>70</v>
      </c>
      <c r="S10" s="35">
        <f>VLOOKUP(R10,Rankings!$A$2:$AZ$129,40,FALSE)</f>
        <v>15</v>
      </c>
      <c r="T10" s="28">
        <v>6</v>
      </c>
      <c r="U10" s="28">
        <v>2</v>
      </c>
      <c r="V10" s="28">
        <f>12+16+15+2+9-4+22-5</f>
        <v>67</v>
      </c>
      <c r="W10" s="28"/>
      <c r="X10" s="259"/>
      <c r="Y10" s="386" t="s">
        <v>5183</v>
      </c>
      <c r="Z10" s="386" t="s">
        <v>3543</v>
      </c>
      <c r="AA10" s="386" t="s">
        <v>5869</v>
      </c>
      <c r="AB10" s="386" t="s">
        <v>4310</v>
      </c>
      <c r="AE10" s="442"/>
      <c r="AF10" s="470"/>
      <c r="AG10" s="111"/>
      <c r="AH10" s="111"/>
      <c r="AI10" s="111"/>
      <c r="AJ10" s="108"/>
      <c r="AK10" s="469"/>
      <c r="AL10" s="111"/>
      <c r="AM10" s="111"/>
      <c r="AN10" s="111"/>
      <c r="AO10" s="111"/>
      <c r="AP10" s="475"/>
      <c r="AQ10" s="469"/>
      <c r="AV10" s="48"/>
      <c r="AW10" s="97"/>
      <c r="AX10" s="94"/>
      <c r="AY10" s="94"/>
      <c r="AZ10" s="94"/>
      <c r="BA10" s="97"/>
      <c r="BB10" s="102"/>
      <c r="BC10" s="97"/>
      <c r="BD10" s="28"/>
      <c r="BE10" s="28"/>
      <c r="BF10" s="35"/>
      <c r="BJ10" t="s">
        <v>459</v>
      </c>
      <c r="BK10">
        <v>86</v>
      </c>
      <c r="BL10" t="s">
        <v>67</v>
      </c>
      <c r="BM10" t="s">
        <v>1</v>
      </c>
      <c r="BN10">
        <v>0.98767332632292371</v>
      </c>
      <c r="BO10" t="s">
        <v>459</v>
      </c>
      <c r="BP10">
        <f>MATCH(CONCATENATE(BL10, " (", BM10, ")"), $C$10:$C$14, 0)</f>
        <v>4</v>
      </c>
    </row>
    <row r="11" spans="3:68" ht="14.4" customHeight="1" x14ac:dyDescent="0.35">
      <c r="C11" s="26" t="str">
        <f>CONCATENATE(VLOOKUP(D11, Rankings!A$2:D$129, 3, FALSE), " (", VLOOKUP(D11, Rankings!A$2:D$129, 2, FALSE), ")")</f>
        <v>Fuchsia City (Indigo)</v>
      </c>
      <c r="D11" s="35">
        <v>14</v>
      </c>
      <c r="E11" s="35">
        <f>VLOOKUP(D11,Rankings!$A$2:$AZ$129,40,FALSE)</f>
        <v>56</v>
      </c>
      <c r="F11" s="28">
        <v>6</v>
      </c>
      <c r="G11" s="28">
        <v>2</v>
      </c>
      <c r="H11" s="28">
        <f>14-2+11+6+9+9+3-32</f>
        <v>18</v>
      </c>
      <c r="J11" s="386" t="s">
        <v>5518</v>
      </c>
      <c r="K11" s="259"/>
      <c r="L11" s="386" t="s">
        <v>4865</v>
      </c>
      <c r="M11" s="386" t="s">
        <v>2923</v>
      </c>
      <c r="N11" s="386" t="s">
        <v>3941</v>
      </c>
      <c r="Q11" s="26" t="str">
        <f>CONCATENATE(VLOOKUP(R11, Rankings!A$2:D$129, 3, FALSE), " (", VLOOKUP(R11, Rankings!A$2:D$129, 2, FALSE), ")")</f>
        <v>Poni Meadow (Lanakila)</v>
      </c>
      <c r="R11" s="35">
        <v>82</v>
      </c>
      <c r="S11" s="35">
        <f>VLOOKUP(R11,Rankings!$A$2:$AZ$129,40,FALSE)</f>
        <v>33</v>
      </c>
      <c r="T11" s="28">
        <v>6</v>
      </c>
      <c r="U11" s="28">
        <v>2</v>
      </c>
      <c r="V11" s="28">
        <f>12+7-16+10-4+18+4+4</f>
        <v>35</v>
      </c>
      <c r="W11" s="28"/>
      <c r="X11" s="386" t="s">
        <v>3917</v>
      </c>
      <c r="Y11" s="259"/>
      <c r="Z11" s="386" t="s">
        <v>4755</v>
      </c>
      <c r="AA11" s="386" t="s">
        <v>4887</v>
      </c>
      <c r="AB11" s="386" t="s">
        <v>4667</v>
      </c>
      <c r="AE11" s="442"/>
      <c r="AF11" s="470">
        <v>5</v>
      </c>
      <c r="AG11" s="111" t="s">
        <v>5941</v>
      </c>
      <c r="AH11" s="98">
        <v>19</v>
      </c>
      <c r="AI11" s="111">
        <v>13</v>
      </c>
      <c r="AJ11" s="108">
        <f>SUM(AH11:AI11)</f>
        <v>32</v>
      </c>
      <c r="AK11" s="469"/>
      <c r="AL11" s="111">
        <v>6</v>
      </c>
      <c r="AM11" s="111" t="s">
        <v>5942</v>
      </c>
      <c r="AN11" s="98">
        <v>18</v>
      </c>
      <c r="AO11" s="111">
        <v>26</v>
      </c>
      <c r="AP11" s="475">
        <f>SUM(AN11:AO11)</f>
        <v>44</v>
      </c>
      <c r="AQ11" s="469"/>
      <c r="AV11" s="48" t="s">
        <v>503</v>
      </c>
      <c r="AW11" s="97" t="str">
        <f>Q10</f>
        <v>Coumarine City (Kalosite)</v>
      </c>
      <c r="AX11" s="94"/>
      <c r="AY11" s="94"/>
      <c r="AZ11" s="94"/>
      <c r="BA11" s="97"/>
      <c r="BB11" s="102" t="s">
        <v>503</v>
      </c>
      <c r="BC11" s="97" t="str">
        <f>Q10</f>
        <v>Coumarine City (Kalosite)</v>
      </c>
      <c r="BD11" s="28"/>
      <c r="BE11" s="28"/>
      <c r="BF11" s="35"/>
      <c r="BL11" t="s">
        <v>506</v>
      </c>
    </row>
    <row r="12" spans="3:68" ht="14.4" customHeight="1" x14ac:dyDescent="0.35">
      <c r="C12" t="str">
        <f>CONCATENATE(VLOOKUP(D12, Rankings!A$2:D$129, 3, FALSE), " (", VLOOKUP(D12, Rankings!A$2:D$129, 2, FALSE), ")")</f>
        <v>Cyllage City (Kalosite)</v>
      </c>
      <c r="D12" s="28">
        <v>66</v>
      </c>
      <c r="E12" s="28">
        <f>VLOOKUP(D12,Rankings!$A$2:$AZ$129,40,FALSE)</f>
        <v>40</v>
      </c>
      <c r="F12" s="28">
        <v>3</v>
      </c>
      <c r="G12" s="28">
        <v>5</v>
      </c>
      <c r="H12" s="28">
        <f>2+2-3-4-9-1+2-14</f>
        <v>-25</v>
      </c>
      <c r="J12" s="386" t="s">
        <v>5841</v>
      </c>
      <c r="K12" s="386" t="s">
        <v>3027</v>
      </c>
      <c r="L12" s="259"/>
      <c r="M12" s="386" t="s">
        <v>5213</v>
      </c>
      <c r="N12" s="386" t="s">
        <v>4288</v>
      </c>
      <c r="Q12" t="str">
        <f>CONCATENATE(VLOOKUP(R12, Rankings!A$2:D$129, 3, FALSE), " (", VLOOKUP(R12, Rankings!A$2:D$129, 2, FALSE), ")")</f>
        <v>Fortree City (Delta)</v>
      </c>
      <c r="R12" s="28">
        <v>29</v>
      </c>
      <c r="S12" s="28">
        <f>VLOOKUP(R12,Rankings!$A$2:$AZ$129,40,FALSE)</f>
        <v>99</v>
      </c>
      <c r="T12" s="28">
        <v>4</v>
      </c>
      <c r="U12" s="28">
        <v>4</v>
      </c>
      <c r="V12" s="28">
        <f>-12-12+1+2+4-9+8-5</f>
        <v>-23</v>
      </c>
      <c r="W12" s="28"/>
      <c r="X12" s="386" t="s">
        <v>4883</v>
      </c>
      <c r="Y12" s="386" t="s">
        <v>3009</v>
      </c>
      <c r="Z12" s="259"/>
      <c r="AA12" s="386" t="s">
        <v>5505</v>
      </c>
      <c r="AB12" s="386" t="s">
        <v>3912</v>
      </c>
      <c r="AE12" s="442"/>
      <c r="AF12" s="470">
        <v>12</v>
      </c>
      <c r="AG12" s="111" t="s">
        <v>5949</v>
      </c>
      <c r="AH12" s="111">
        <v>23</v>
      </c>
      <c r="AI12" s="111">
        <v>27</v>
      </c>
      <c r="AJ12" s="108">
        <f>SUM(AH12:AI12)</f>
        <v>50</v>
      </c>
      <c r="AK12" s="469"/>
      <c r="AL12" s="111">
        <v>14</v>
      </c>
      <c r="AM12" s="111" t="s">
        <v>5947</v>
      </c>
      <c r="AN12" s="98">
        <v>5</v>
      </c>
      <c r="AO12" s="111">
        <v>12</v>
      </c>
      <c r="AP12" s="475">
        <f>SUM(AN12:AO12)</f>
        <v>17</v>
      </c>
      <c r="AQ12" s="469"/>
      <c r="AV12" s="48" t="s">
        <v>511</v>
      </c>
      <c r="AW12" s="97" t="str">
        <f>C18</f>
        <v>Aqua Resort (Phoenix)</v>
      </c>
      <c r="AX12" s="94"/>
      <c r="AY12" s="94"/>
      <c r="AZ12" s="94"/>
      <c r="BA12" s="97"/>
      <c r="BB12" s="102" t="str">
        <f>IF(OR(P27="A", P27="B", P27="C"), P27&amp;3, "MRL3")</f>
        <v>B3</v>
      </c>
      <c r="BC12" s="97" t="str">
        <f>IF(BB12="A3", C5, IF(BB12="B3", Q5, IF(BB12="C3", C12, IF(BB12="MRL3", Q35, ""))))</f>
        <v>Mistralton City (Vertress)</v>
      </c>
      <c r="BD12" s="28"/>
      <c r="BE12" s="28"/>
      <c r="BF12" s="35"/>
      <c r="BJ12" t="s">
        <v>496</v>
      </c>
      <c r="BK12">
        <v>73</v>
      </c>
      <c r="BL12" t="s">
        <v>80</v>
      </c>
      <c r="BM12" t="s">
        <v>2</v>
      </c>
      <c r="BN12">
        <v>3.1454460414225283E-3</v>
      </c>
      <c r="BO12" t="s">
        <v>496</v>
      </c>
      <c r="BP12">
        <f>MATCH(CONCATENATE(BL12, " (", BM12, ")"), $Q$3:$Q$7, 0)</f>
        <v>5</v>
      </c>
    </row>
    <row r="13" spans="3:68" ht="14.4" customHeight="1" x14ac:dyDescent="0.35">
      <c r="C13" t="str">
        <f>CONCATENATE(VLOOKUP(D13, Rankings!A$2:D$129, 3, FALSE), " (", VLOOKUP(D13, Rankings!A$2:D$129, 2, FALSE), ")")</f>
        <v>Iki Town (Lanakila)</v>
      </c>
      <c r="D13" s="28">
        <v>86</v>
      </c>
      <c r="E13" s="28">
        <f>VLOOKUP(D13,Rankings!$A$2:$AZ$129,40,FALSE)</f>
        <v>48</v>
      </c>
      <c r="F13" s="28">
        <v>3</v>
      </c>
      <c r="G13" s="28">
        <v>5</v>
      </c>
      <c r="H13" s="28">
        <f>-14-8-2+2-9-4+1+9</f>
        <v>-25</v>
      </c>
      <c r="J13" s="386" t="s">
        <v>3595</v>
      </c>
      <c r="K13" s="386" t="s">
        <v>4777</v>
      </c>
      <c r="L13" s="386" t="s">
        <v>3937</v>
      </c>
      <c r="M13" s="259"/>
      <c r="N13" s="386" t="s">
        <v>4689</v>
      </c>
      <c r="Q13" t="str">
        <f>CONCATENATE(VLOOKUP(R13, Rankings!A$2:D$129, 3, FALSE), " (", VLOOKUP(R13, Rankings!A$2:D$129, 2, FALSE), ")")</f>
        <v>Haruba Village (Phoenix)</v>
      </c>
      <c r="R13" s="28">
        <v>122</v>
      </c>
      <c r="S13" s="28">
        <f>VLOOKUP(R13,Rankings!$A$2:$AZ$129,40,FALSE)</f>
        <v>73</v>
      </c>
      <c r="T13" s="28">
        <v>3</v>
      </c>
      <c r="U13" s="28">
        <v>5</v>
      </c>
      <c r="V13" s="28">
        <f>-18-7-2-2+7-18+5+5</f>
        <v>-30</v>
      </c>
      <c r="W13" s="28"/>
      <c r="X13" s="386" t="s">
        <v>4662</v>
      </c>
      <c r="Y13" s="386" t="s">
        <v>3539</v>
      </c>
      <c r="Z13" s="386" t="s">
        <v>4314</v>
      </c>
      <c r="AA13" s="259"/>
      <c r="AB13" s="386" t="s">
        <v>3013</v>
      </c>
      <c r="AE13" s="442"/>
      <c r="AF13" s="470"/>
      <c r="AG13" s="111"/>
      <c r="AH13" s="111"/>
      <c r="AI13" s="111"/>
      <c r="AJ13" s="108"/>
      <c r="AK13" s="469"/>
      <c r="AN13" s="111"/>
      <c r="AO13" s="111"/>
      <c r="AP13" s="475"/>
      <c r="AQ13" s="469"/>
      <c r="AV13" s="48"/>
      <c r="AW13" s="97"/>
      <c r="AX13" s="94"/>
      <c r="AY13" s="94"/>
      <c r="AZ13" s="94"/>
      <c r="BA13" s="97"/>
      <c r="BB13" s="102"/>
      <c r="BC13" s="97"/>
      <c r="BD13" s="28"/>
      <c r="BE13" s="28"/>
      <c r="BF13" s="35"/>
      <c r="BJ13" t="s">
        <v>350</v>
      </c>
      <c r="BK13">
        <v>31</v>
      </c>
      <c r="BL13" t="s">
        <v>121</v>
      </c>
      <c r="BM13" t="s">
        <v>5</v>
      </c>
      <c r="BN13">
        <v>8.0504675478284549E-3</v>
      </c>
      <c r="BO13" t="s">
        <v>350</v>
      </c>
      <c r="BP13">
        <f>MATCH(CONCATENATE(BL13, " (", BM13, ")"), $C$3:$C$7, 0)</f>
        <v>4</v>
      </c>
    </row>
    <row r="14" spans="3:68" ht="14.4" customHeight="1" x14ac:dyDescent="0.35">
      <c r="C14" t="str">
        <f>CONCATENATE(VLOOKUP(D14, Rankings!A$2:D$129, 3, FALSE), " (", VLOOKUP(D14, Rankings!A$2:D$129, 2, FALSE), ")")</f>
        <v>Striaton City (Vertress)</v>
      </c>
      <c r="D14" s="28">
        <v>60</v>
      </c>
      <c r="E14" s="28">
        <f>VLOOKUP(D14,Rankings!$A$2:$AZ$129,40,FALSE)</f>
        <v>62</v>
      </c>
      <c r="F14" s="28">
        <v>1</v>
      </c>
      <c r="G14" s="28">
        <v>7</v>
      </c>
      <c r="H14" s="28">
        <f>-9-11+3-2-15-3-2-9</f>
        <v>-48</v>
      </c>
      <c r="J14" s="386" t="s">
        <v>4645</v>
      </c>
      <c r="K14" s="386" t="s">
        <v>5209</v>
      </c>
      <c r="L14" s="386" t="s">
        <v>5522</v>
      </c>
      <c r="M14" s="386" t="s">
        <v>5845</v>
      </c>
      <c r="N14" s="259"/>
      <c r="Q14" t="str">
        <f>CONCATENATE(VLOOKUP(R14, Rankings!A$2:D$129, 3, FALSE), " (", VLOOKUP(R14, Rankings!A$2:D$129, 2, FALSE), ")")</f>
        <v>Eterna City (Lily Valley)</v>
      </c>
      <c r="R14" s="28">
        <v>37</v>
      </c>
      <c r="S14" s="28">
        <f>VLOOKUP(R14,Rankings!$A$2:$AZ$129,40,FALSE)</f>
        <v>118</v>
      </c>
      <c r="T14" s="28">
        <v>1</v>
      </c>
      <c r="U14" s="28">
        <v>7</v>
      </c>
      <c r="V14" s="28">
        <f>18-1-15-10-7-8-22-4</f>
        <v>-49</v>
      </c>
      <c r="W14" s="28"/>
      <c r="X14" s="386" t="s">
        <v>5492</v>
      </c>
      <c r="Y14" s="386" t="s">
        <v>5865</v>
      </c>
      <c r="Z14" s="386" t="s">
        <v>5187</v>
      </c>
      <c r="AA14" s="386" t="s">
        <v>4759</v>
      </c>
      <c r="AB14" s="259"/>
      <c r="AE14" s="442"/>
      <c r="AF14" s="470">
        <v>4</v>
      </c>
      <c r="AG14" s="111" t="s">
        <v>5940</v>
      </c>
      <c r="AH14" s="98">
        <v>19</v>
      </c>
      <c r="AI14" s="111">
        <v>15</v>
      </c>
      <c r="AJ14" s="108">
        <f>SUM(AH14:AI14)</f>
        <v>34</v>
      </c>
      <c r="AK14" s="469"/>
      <c r="AL14" s="111">
        <v>2</v>
      </c>
      <c r="AM14" s="111" t="s">
        <v>5938</v>
      </c>
      <c r="AN14" s="98">
        <v>28</v>
      </c>
      <c r="AO14" s="111">
        <v>24</v>
      </c>
      <c r="AP14" s="475">
        <f>SUM(AN14:AO14)</f>
        <v>52</v>
      </c>
      <c r="AQ14" s="469"/>
      <c r="AV14" s="48" t="s">
        <v>510</v>
      </c>
      <c r="AW14" s="97" t="str">
        <f>Q17</f>
        <v>Wyndon South (Dynamax)</v>
      </c>
      <c r="AX14" s="94"/>
      <c r="AY14" s="94"/>
      <c r="AZ14" s="94"/>
      <c r="BA14" s="97"/>
      <c r="BB14" s="102" t="s">
        <v>509</v>
      </c>
      <c r="BC14" s="97" t="str">
        <f>C17</f>
        <v>Rustboro City (Delta)</v>
      </c>
      <c r="BD14" s="28"/>
      <c r="BE14" s="28"/>
      <c r="BF14" s="35"/>
      <c r="BJ14" t="s">
        <v>459</v>
      </c>
      <c r="BK14">
        <v>48</v>
      </c>
      <c r="BL14" t="s">
        <v>104</v>
      </c>
      <c r="BM14" t="s">
        <v>4</v>
      </c>
      <c r="BN14">
        <v>0.17364670744630795</v>
      </c>
      <c r="BO14" t="s">
        <v>459</v>
      </c>
      <c r="BP14">
        <f>MATCH(CONCATENATE(BL14, " (", BM14, ")"), $C$10:$C$14, 0)</f>
        <v>1</v>
      </c>
    </row>
    <row r="15" spans="3:68" ht="14.4" customHeight="1" x14ac:dyDescent="0.35">
      <c r="AE15" s="442"/>
      <c r="AF15" s="470">
        <v>13</v>
      </c>
      <c r="AG15" s="111" t="s">
        <v>5948</v>
      </c>
      <c r="AH15" s="98">
        <v>28</v>
      </c>
      <c r="AI15" s="111">
        <v>21</v>
      </c>
      <c r="AJ15" s="108">
        <f>SUM(AH15:AI15)</f>
        <v>49</v>
      </c>
      <c r="AK15" s="469"/>
      <c r="AL15" s="114">
        <v>7</v>
      </c>
      <c r="AM15" s="114" t="s">
        <v>5943</v>
      </c>
      <c r="AN15" s="98">
        <v>13</v>
      </c>
      <c r="AO15" s="111">
        <v>12</v>
      </c>
      <c r="AP15" s="475">
        <f>SUM(AN15:AO15)</f>
        <v>25</v>
      </c>
      <c r="AQ15" s="469"/>
      <c r="AV15" s="48" t="str">
        <f>IF(OR(P26="A", P26="B", P26="C"), P26&amp;3, "MRL3")</f>
        <v>A3</v>
      </c>
      <c r="AW15" s="97" t="str">
        <f>IF(AV15="A3", C5, IF(AV15="B3", Q5, IF(AV15="C3", C12, IF(AV15="MRL3", Q36, ""))))</f>
        <v>Paniola Town (Lanakila)</v>
      </c>
      <c r="AX15" s="94"/>
      <c r="AY15" s="94"/>
      <c r="AZ15" s="94"/>
      <c r="BA15" s="97"/>
      <c r="BB15" s="102" t="s">
        <v>512</v>
      </c>
      <c r="BC15" s="97" t="str">
        <f>Q18</f>
        <v>Gateon Port (Phoenix)</v>
      </c>
      <c r="BD15" s="28"/>
      <c r="BE15" s="28"/>
      <c r="BF15" s="35"/>
      <c r="BJ15" t="s">
        <v>486</v>
      </c>
      <c r="BK15">
        <v>82</v>
      </c>
      <c r="BL15" t="s">
        <v>71</v>
      </c>
      <c r="BM15" t="s">
        <v>1</v>
      </c>
      <c r="BN15">
        <v>0.39484742310867249</v>
      </c>
      <c r="BO15" t="s">
        <v>486</v>
      </c>
      <c r="BP15">
        <f>MATCH(CONCATENATE(BL15, " (", BM15, ")"), $Q$10:$Q$14, 0)</f>
        <v>2</v>
      </c>
    </row>
    <row r="16" spans="3:68" ht="14.4" customHeight="1" thickBot="1" x14ac:dyDescent="0.4">
      <c r="C16" s="26" t="s">
        <v>507</v>
      </c>
      <c r="D16" s="35" t="s">
        <v>488</v>
      </c>
      <c r="E16" s="35" t="s">
        <v>353</v>
      </c>
      <c r="F16" s="35" t="s">
        <v>354</v>
      </c>
      <c r="G16" s="35" t="s">
        <v>355</v>
      </c>
      <c r="H16" s="35" t="s">
        <v>319</v>
      </c>
      <c r="I16" s="26"/>
      <c r="J16" s="35" t="s">
        <v>2943</v>
      </c>
      <c r="K16" s="35" t="s">
        <v>2939</v>
      </c>
      <c r="L16" s="35" t="s">
        <v>2940</v>
      </c>
      <c r="M16" s="35" t="s">
        <v>2941</v>
      </c>
      <c r="N16" s="35" t="s">
        <v>2942</v>
      </c>
      <c r="Q16" s="26" t="s">
        <v>508</v>
      </c>
      <c r="R16" s="35" t="s">
        <v>488</v>
      </c>
      <c r="S16" s="35" t="s">
        <v>353</v>
      </c>
      <c r="T16" s="35" t="s">
        <v>354</v>
      </c>
      <c r="U16" s="35" t="s">
        <v>355</v>
      </c>
      <c r="V16" s="35" t="s">
        <v>319</v>
      </c>
      <c r="W16" s="35"/>
      <c r="X16" s="35" t="s">
        <v>2946</v>
      </c>
      <c r="Y16" s="35" t="s">
        <v>2945</v>
      </c>
      <c r="Z16" s="35" t="s">
        <v>2944</v>
      </c>
      <c r="AA16" s="35" t="s">
        <v>2948</v>
      </c>
      <c r="AB16" s="35" t="s">
        <v>2947</v>
      </c>
      <c r="AE16" s="442"/>
      <c r="AF16" s="470"/>
      <c r="AG16" s="111"/>
      <c r="AH16" s="111"/>
      <c r="AI16" s="111"/>
      <c r="AJ16" s="108"/>
      <c r="AK16" s="469"/>
      <c r="AL16" s="111"/>
      <c r="AM16" s="111"/>
      <c r="AN16" s="111"/>
      <c r="AO16" s="111"/>
      <c r="AP16" s="471"/>
      <c r="AQ16" s="469"/>
      <c r="AW16" s="26"/>
      <c r="AX16" s="28"/>
      <c r="AY16" s="28"/>
      <c r="AZ16" s="28"/>
      <c r="BC16" s="26"/>
      <c r="BD16" s="28"/>
      <c r="BE16" s="28"/>
      <c r="BF16" s="28"/>
      <c r="BJ16" t="s">
        <v>498</v>
      </c>
      <c r="BK16">
        <v>3</v>
      </c>
      <c r="BL16" t="s">
        <v>148</v>
      </c>
      <c r="BM16" t="s">
        <v>6</v>
      </c>
      <c r="BN16">
        <v>0.49890024964857349</v>
      </c>
      <c r="BO16" t="s">
        <v>498</v>
      </c>
      <c r="BP16">
        <f>MATCH(CONCATENATE(BL16, " (", BM16, ")"), $C$17:$C$21, 0)</f>
        <v>4</v>
      </c>
    </row>
    <row r="17" spans="2:68" ht="14.4" customHeight="1" x14ac:dyDescent="0.35">
      <c r="C17" s="26" t="str">
        <f>CONCATENATE(VLOOKUP(D17, Rankings!A$2:D$129, 3, FALSE), " (", VLOOKUP(D17, Rankings!A$2:D$129, 2, FALSE), ")")</f>
        <v>Rustboro City (Delta)</v>
      </c>
      <c r="D17" s="35">
        <v>23</v>
      </c>
      <c r="E17" s="35">
        <f>VLOOKUP(D17,Rankings!$A$2:$AZ$129,40,FALSE)</f>
        <v>25</v>
      </c>
      <c r="F17" s="28">
        <v>8</v>
      </c>
      <c r="G17" s="28">
        <v>0</v>
      </c>
      <c r="H17" s="28">
        <f>7+1+12+15+8+10+7+11</f>
        <v>71</v>
      </c>
      <c r="J17" s="259"/>
      <c r="K17" s="386" t="s">
        <v>3523</v>
      </c>
      <c r="L17" s="386" t="s">
        <v>5170</v>
      </c>
      <c r="M17" s="386" t="s">
        <v>5849</v>
      </c>
      <c r="N17" s="386" t="s">
        <v>4296</v>
      </c>
      <c r="Q17" s="26" t="str">
        <f>CONCATENATE(VLOOKUP(R17, Rankings!A$2:D$129, 3, FALSE), " (", VLOOKUP(R17, Rankings!A$2:D$129, 2, FALSE), ")")</f>
        <v>Wyndon South (Dynamax)</v>
      </c>
      <c r="R17" s="35">
        <v>100</v>
      </c>
      <c r="S17" s="35">
        <f>VLOOKUP(R17,Rankings!$A$2:$AZ$129,40,FALSE)</f>
        <v>31</v>
      </c>
      <c r="T17" s="28">
        <v>7</v>
      </c>
      <c r="U17" s="28">
        <v>1</v>
      </c>
      <c r="V17" s="28">
        <f>11+1-7+3+7+6+1+6</f>
        <v>28</v>
      </c>
      <c r="W17" s="28"/>
      <c r="X17" s="259"/>
      <c r="Y17" s="386" t="s">
        <v>3547</v>
      </c>
      <c r="Z17" s="386" t="s">
        <v>4318</v>
      </c>
      <c r="AA17" s="386" t="s">
        <v>4671</v>
      </c>
      <c r="AB17" s="386" t="s">
        <v>3022</v>
      </c>
      <c r="AE17" s="442"/>
      <c r="AF17" s="470"/>
      <c r="AG17" s="111"/>
      <c r="AH17" s="111"/>
      <c r="AI17" s="111"/>
      <c r="AJ17" s="108"/>
      <c r="AK17" s="469"/>
      <c r="AL17" s="646" t="s">
        <v>2789</v>
      </c>
      <c r="AM17" s="647"/>
      <c r="AN17" s="647"/>
      <c r="AO17" s="647"/>
      <c r="AP17" s="648"/>
      <c r="AQ17" s="469"/>
      <c r="AW17" s="644" t="s">
        <v>513</v>
      </c>
      <c r="AX17" s="644"/>
      <c r="AY17" s="644"/>
      <c r="AZ17" s="644"/>
      <c r="BA17" s="644"/>
      <c r="BB17" s="644"/>
      <c r="BC17" s="644"/>
      <c r="BD17" s="644"/>
      <c r="BE17" s="644"/>
      <c r="BF17" s="644"/>
      <c r="BJ17" t="s">
        <v>501</v>
      </c>
      <c r="BK17">
        <v>114</v>
      </c>
      <c r="BL17" s="208" t="s">
        <v>331</v>
      </c>
      <c r="BM17" t="s">
        <v>10</v>
      </c>
      <c r="BN17">
        <v>0.64042939424114997</v>
      </c>
      <c r="BO17" t="s">
        <v>501</v>
      </c>
      <c r="BP17">
        <f>MATCH(CONCATENATE(BL17, " (", BM17, ")"), $Q$17:$Q$21, 0)</f>
        <v>2</v>
      </c>
    </row>
    <row r="18" spans="2:68" ht="14.4" customHeight="1" thickBot="1" x14ac:dyDescent="0.4">
      <c r="C18" s="26" t="str">
        <f>CONCATENATE(VLOOKUP(D18, Rankings!A$2:D$129, 3, FALSE), " (", VLOOKUP(D18, Rankings!A$2:D$129, 2, FALSE), ")")</f>
        <v>Aqua Resort (Phoenix)</v>
      </c>
      <c r="D18" s="35">
        <v>125</v>
      </c>
      <c r="E18" s="35">
        <f>VLOOKUP(D18,Rankings!$A$2:$AZ$129,40,FALSE)</f>
        <v>6</v>
      </c>
      <c r="F18" s="28">
        <v>5</v>
      </c>
      <c r="G18" s="28">
        <v>3</v>
      </c>
      <c r="H18" s="28">
        <f>16-7+13-5+9-8+15+10</f>
        <v>43</v>
      </c>
      <c r="J18" s="386" t="s">
        <v>4869</v>
      </c>
      <c r="K18" s="259"/>
      <c r="L18" s="386" t="s">
        <v>2993</v>
      </c>
      <c r="M18" s="386" t="s">
        <v>5530</v>
      </c>
      <c r="N18" s="386" t="s">
        <v>3950</v>
      </c>
      <c r="Q18" s="26" t="str">
        <f>CONCATENATE(VLOOKUP(R18, Rankings!A$2:D$129, 3, FALSE), " (", VLOOKUP(R18, Rankings!A$2:D$129, 2, FALSE), ")")</f>
        <v>Gateon Port (Phoenix)</v>
      </c>
      <c r="R18" s="35">
        <v>114</v>
      </c>
      <c r="S18" s="35">
        <f>VLOOKUP(R18,Rankings!$A$2:$AZ$129,40,FALSE)</f>
        <v>12</v>
      </c>
      <c r="T18" s="28">
        <v>5</v>
      </c>
      <c r="U18" s="28">
        <v>3</v>
      </c>
      <c r="V18" s="28">
        <f>11-1+13-1+6-6+33+16</f>
        <v>71</v>
      </c>
      <c r="W18" s="28"/>
      <c r="X18" s="386" t="s">
        <v>4891</v>
      </c>
      <c r="Y18" s="259"/>
      <c r="Z18" s="386" t="s">
        <v>3531</v>
      </c>
      <c r="AA18" s="386" t="s">
        <v>3921</v>
      </c>
      <c r="AB18" s="386" t="s">
        <v>3075</v>
      </c>
      <c r="AE18" s="442"/>
      <c r="AF18" s="470">
        <v>3</v>
      </c>
      <c r="AG18" s="111" t="s">
        <v>5939</v>
      </c>
      <c r="AH18" s="111">
        <v>17</v>
      </c>
      <c r="AI18" s="111">
        <v>12</v>
      </c>
      <c r="AJ18" s="108">
        <f>SUM(AH18:AI18)</f>
        <v>29</v>
      </c>
      <c r="AK18" s="469"/>
      <c r="AL18" s="649"/>
      <c r="AM18" s="650"/>
      <c r="AN18" s="650"/>
      <c r="AO18" s="650"/>
      <c r="AP18" s="651"/>
      <c r="AQ18" s="469"/>
      <c r="AW18" s="644"/>
      <c r="AX18" s="644"/>
      <c r="AY18" s="644"/>
      <c r="AZ18" s="644"/>
      <c r="BA18" s="644"/>
      <c r="BB18" s="644"/>
      <c r="BC18" s="644"/>
      <c r="BD18" s="644"/>
      <c r="BE18" s="644"/>
      <c r="BF18" s="644"/>
      <c r="BJ18" t="s">
        <v>496</v>
      </c>
      <c r="BK18">
        <v>52</v>
      </c>
      <c r="BL18" t="s">
        <v>100</v>
      </c>
      <c r="BM18" t="s">
        <v>3</v>
      </c>
      <c r="BN18">
        <v>0.77598824340857087</v>
      </c>
      <c r="BO18" t="s">
        <v>496</v>
      </c>
      <c r="BP18">
        <f>MATCH(CONCATENATE(BL18, " (", BM18, ")"), $Q$3:$Q$7, 0)</f>
        <v>3</v>
      </c>
    </row>
    <row r="19" spans="2:68" ht="14.4" customHeight="1" x14ac:dyDescent="0.35">
      <c r="C19" t="str">
        <f>CONCATENATE(VLOOKUP(D19, Rankings!A$2:D$129, 3, FALSE), " (", VLOOKUP(D19, Rankings!A$2:D$129, 2, FALSE), ")")</f>
        <v>Hammerlocke (Dynamax)</v>
      </c>
      <c r="D19" s="28">
        <v>103</v>
      </c>
      <c r="E19" s="28">
        <f>VLOOKUP(D19,Rankings!$A$2:$AZ$129,40,FALSE)</f>
        <v>22</v>
      </c>
      <c r="F19" s="28">
        <v>3</v>
      </c>
      <c r="G19" s="28">
        <v>5</v>
      </c>
      <c r="H19" s="28">
        <f>-16-3-1+15-9+12-10+18</f>
        <v>6</v>
      </c>
      <c r="J19" s="386" t="s">
        <v>3946</v>
      </c>
      <c r="K19" s="386" t="s">
        <v>4789</v>
      </c>
      <c r="L19" s="259"/>
      <c r="M19" s="386" t="s">
        <v>4296</v>
      </c>
      <c r="N19" s="386" t="s">
        <v>4649</v>
      </c>
      <c r="Q19" t="str">
        <f>CONCATENATE(VLOOKUP(R19, Rankings!A$2:D$129, 3, FALSE), " (", VLOOKUP(R19, Rankings!A$2:D$129, 2, FALSE), ")")</f>
        <v>Floccesy Town (Vertress)</v>
      </c>
      <c r="R19" s="28">
        <v>51</v>
      </c>
      <c r="S19" s="28">
        <f>VLOOKUP(R19,Rankings!$A$2:$AZ$129,40,FALSE)</f>
        <v>46</v>
      </c>
      <c r="T19" s="28">
        <v>4</v>
      </c>
      <c r="U19" s="28">
        <v>4</v>
      </c>
      <c r="V19" s="28">
        <f>-11+7+4+7-6-13+6-1</f>
        <v>-7</v>
      </c>
      <c r="W19" s="28"/>
      <c r="X19" s="386" t="s">
        <v>5500</v>
      </c>
      <c r="Y19" s="386" t="s">
        <v>3017</v>
      </c>
      <c r="Z19" s="259"/>
      <c r="AA19" s="386" t="s">
        <v>4895</v>
      </c>
      <c r="AB19" s="386" t="s">
        <v>3925</v>
      </c>
      <c r="AE19" s="442"/>
      <c r="AF19" s="470">
        <v>14</v>
      </c>
      <c r="AG19" s="111" t="s">
        <v>5947</v>
      </c>
      <c r="AH19" s="98">
        <v>19</v>
      </c>
      <c r="AI19" s="111">
        <v>18</v>
      </c>
      <c r="AJ19" s="108">
        <f>SUM(AH19:AI19)</f>
        <v>37</v>
      </c>
      <c r="AK19" s="469"/>
      <c r="AL19" s="114">
        <v>8</v>
      </c>
      <c r="AM19" s="114" t="s">
        <v>5944</v>
      </c>
      <c r="AN19" s="111">
        <v>15</v>
      </c>
      <c r="AO19" s="111">
        <v>18</v>
      </c>
      <c r="AP19" s="475">
        <f>SUM(AN19:AO19)</f>
        <v>33</v>
      </c>
      <c r="AQ19" s="469"/>
      <c r="BJ19" t="s">
        <v>501</v>
      </c>
      <c r="BK19">
        <v>100</v>
      </c>
      <c r="BL19" t="s">
        <v>53</v>
      </c>
      <c r="BM19" t="s">
        <v>0</v>
      </c>
      <c r="BN19">
        <v>0.89998551434810414</v>
      </c>
      <c r="BO19" t="s">
        <v>501</v>
      </c>
      <c r="BP19">
        <f>MATCH(CONCATENATE(BL19, " (", BM19, ")"), $Q$17:$Q$21, 0)</f>
        <v>1</v>
      </c>
    </row>
    <row r="20" spans="2:68" ht="14.4" customHeight="1" x14ac:dyDescent="0.35">
      <c r="C20" t="str">
        <f>CONCATENATE(VLOOKUP(D20, Rankings!A$2:D$129, 3, FALSE), " (", VLOOKUP(D20, Rankings!A$2:D$129, 2, FALSE), ")")</f>
        <v>Goldenrod City (Indigo)</v>
      </c>
      <c r="D20" s="28">
        <v>3</v>
      </c>
      <c r="E20" s="28">
        <f>VLOOKUP(D20,Rankings!$A$2:$AZ$129,40,FALSE)</f>
        <v>45</v>
      </c>
      <c r="F20" s="28">
        <v>3</v>
      </c>
      <c r="G20" s="28">
        <v>5</v>
      </c>
      <c r="H20" s="28">
        <f>4+3+5-15-2-12-10-11</f>
        <v>-38</v>
      </c>
      <c r="J20" s="386" t="s">
        <v>4645</v>
      </c>
      <c r="K20" s="386" t="s">
        <v>4292</v>
      </c>
      <c r="L20" s="386" t="s">
        <v>3527</v>
      </c>
      <c r="M20" s="259"/>
      <c r="N20" s="386" t="s">
        <v>2997</v>
      </c>
      <c r="Q20" t="str">
        <f>CONCATENATE(VLOOKUP(R20, Rankings!A$2:D$129, 3, FALSE), " (", VLOOKUP(R20, Rankings!A$2:D$129, 2, FALSE), ")")</f>
        <v>Twinleaf Town (Lily Valley)</v>
      </c>
      <c r="R20" s="28">
        <v>36</v>
      </c>
      <c r="S20" s="28">
        <f>VLOOKUP(R20,Rankings!$A$2:$AZ$129,40,FALSE)</f>
        <v>63</v>
      </c>
      <c r="T20" s="28">
        <v>3</v>
      </c>
      <c r="U20" s="28">
        <v>5</v>
      </c>
      <c r="V20" s="28">
        <f>-7-13+2-3+13-33+1-6</f>
        <v>-46</v>
      </c>
      <c r="W20" s="28"/>
      <c r="X20" s="386" t="s">
        <v>5873</v>
      </c>
      <c r="Y20" s="386" t="s">
        <v>5192</v>
      </c>
      <c r="Z20" s="386" t="s">
        <v>3551</v>
      </c>
      <c r="AA20" s="259"/>
      <c r="AB20" s="386" t="s">
        <v>4322</v>
      </c>
      <c r="AE20" s="442"/>
      <c r="AF20" s="470"/>
      <c r="AG20" s="111"/>
      <c r="AH20" s="111"/>
      <c r="AI20" s="111"/>
      <c r="AJ20" s="108"/>
      <c r="AK20" s="469"/>
      <c r="AL20" s="470">
        <v>12</v>
      </c>
      <c r="AM20" s="111" t="s">
        <v>5949</v>
      </c>
      <c r="AN20" s="111">
        <v>43</v>
      </c>
      <c r="AO20" s="98">
        <v>17</v>
      </c>
      <c r="AP20" s="475">
        <f>SUM(AN20:AO20)</f>
        <v>60</v>
      </c>
      <c r="AQ20" s="469"/>
      <c r="AW20" s="97" t="str">
        <f>IF(ISBLANK(AZ5), "Quarterfinalist", IF(AZ5&gt;AZ6, AW5, AW6))</f>
        <v>Quarterfinalist</v>
      </c>
      <c r="AX20" s="94"/>
      <c r="AY20" s="94"/>
      <c r="AZ20" s="94"/>
      <c r="BA20" s="97"/>
      <c r="BB20" s="97"/>
      <c r="BC20" s="97" t="str">
        <f>IF(ISBLANK(BF5), "Quarterfinalist", IF(BF5&gt;BF6, BC5, BC6))</f>
        <v>Quarterfinalist</v>
      </c>
      <c r="BD20" s="35"/>
      <c r="BE20" s="35"/>
      <c r="BF20" s="35"/>
      <c r="BL20" t="s">
        <v>514</v>
      </c>
    </row>
    <row r="21" spans="2:68" ht="14.4" customHeight="1" x14ac:dyDescent="0.35">
      <c r="C21" t="str">
        <f>CONCATENATE(VLOOKUP(D21, Rankings!A$2:D$129, 3, FALSE), " (", VLOOKUP(D21, Rankings!A$2:D$129, 2, FALSE), ")")</f>
        <v>Snowbelle City (Kalosite)</v>
      </c>
      <c r="D21" s="28">
        <v>76</v>
      </c>
      <c r="E21" s="28">
        <f>VLOOKUP(D21,Rankings!$A$2:$AZ$129,40,FALSE)</f>
        <v>51</v>
      </c>
      <c r="F21" s="28">
        <v>1</v>
      </c>
      <c r="G21" s="28">
        <v>7</v>
      </c>
      <c r="H21" s="28">
        <f>-4-13-12-15+2-15-7-18</f>
        <v>-82</v>
      </c>
      <c r="J21" s="386" t="s">
        <v>5526</v>
      </c>
      <c r="K21" s="386" t="s">
        <v>5166</v>
      </c>
      <c r="L21" s="386" t="s">
        <v>5853</v>
      </c>
      <c r="M21" s="386" t="s">
        <v>4785</v>
      </c>
      <c r="N21" s="259"/>
      <c r="Q21" t="str">
        <f>CONCATENATE(VLOOKUP(R21, Rankings!A$2:D$129, 3, FALSE), " (", VLOOKUP(R21, Rankings!A$2:D$129, 2, FALSE), ")")</f>
        <v>Littleroot Town (Delta)</v>
      </c>
      <c r="R21" s="28">
        <v>18</v>
      </c>
      <c r="S21" s="28">
        <f>VLOOKUP(R21,Rankings!$A$2:$AZ$129,40,FALSE)</f>
        <v>91</v>
      </c>
      <c r="T21" s="28">
        <v>1</v>
      </c>
      <c r="U21" s="28">
        <v>7</v>
      </c>
      <c r="V21" s="28">
        <f>-11-4-2+1-7-6-1-16</f>
        <v>-46</v>
      </c>
      <c r="W21" s="28"/>
      <c r="X21" s="386" t="s">
        <v>4763</v>
      </c>
      <c r="Y21" s="386" t="s">
        <v>5877</v>
      </c>
      <c r="Z21" s="386" t="s">
        <v>5196</v>
      </c>
      <c r="AA21" s="386" t="s">
        <v>5504</v>
      </c>
      <c r="AB21" s="259"/>
      <c r="AE21" s="442"/>
      <c r="AF21" s="480">
        <v>6</v>
      </c>
      <c r="AG21" s="116" t="s">
        <v>5942</v>
      </c>
      <c r="AH21" s="116">
        <v>21</v>
      </c>
      <c r="AI21" s="116">
        <v>7</v>
      </c>
      <c r="AJ21" s="108">
        <f>SUM(AH21:AI21)</f>
        <v>28</v>
      </c>
      <c r="AK21" s="469"/>
      <c r="AL21" s="111"/>
      <c r="AM21" s="111"/>
      <c r="AN21" s="111"/>
      <c r="AO21" s="111"/>
      <c r="AP21" s="475"/>
      <c r="AQ21" s="469"/>
      <c r="AW21" s="97" t="str">
        <f>IF(ISBLANK(AZ8), "Quarterfinalist", IF(AZ8&gt;AZ9, AW8, AW9))</f>
        <v>Quarterfinalist</v>
      </c>
      <c r="AX21" s="94"/>
      <c r="AY21" s="94"/>
      <c r="AZ21" s="94"/>
      <c r="BA21" s="97"/>
      <c r="BB21" s="97"/>
      <c r="BC21" s="97" t="str">
        <f>IF(ISBLANK(BF8), "Quarterfinalist", IF(BF8&gt;BF9, BC8, BC9))</f>
        <v>Quarterfinalist</v>
      </c>
      <c r="BD21" s="28"/>
      <c r="BE21" s="28"/>
      <c r="BF21" s="35"/>
      <c r="BJ21" t="s">
        <v>350</v>
      </c>
      <c r="BK21">
        <v>108</v>
      </c>
      <c r="BL21" t="s">
        <v>45</v>
      </c>
      <c r="BM21" t="s">
        <v>0</v>
      </c>
      <c r="BN21">
        <v>1.836650740519008E-2</v>
      </c>
      <c r="BO21" t="s">
        <v>350</v>
      </c>
      <c r="BP21">
        <f>MATCH(CONCATENATE(BL21, " (", BM21, ")"), $C$3:$C$7, 0)</f>
        <v>2</v>
      </c>
    </row>
    <row r="22" spans="2:68" ht="14.4" customHeight="1" x14ac:dyDescent="0.35">
      <c r="B22"/>
      <c r="P22"/>
      <c r="AE22" s="442"/>
      <c r="AF22" s="480">
        <v>11</v>
      </c>
      <c r="AG22" s="116" t="s">
        <v>5950</v>
      </c>
      <c r="AH22" s="99">
        <v>9</v>
      </c>
      <c r="AI22" s="116">
        <v>15</v>
      </c>
      <c r="AJ22" s="108">
        <f>SUM(AH22:AI22)</f>
        <v>24</v>
      </c>
      <c r="AK22" s="469"/>
      <c r="AL22" s="111">
        <v>2</v>
      </c>
      <c r="AM22" s="111" t="s">
        <v>5938</v>
      </c>
      <c r="AN22" s="111">
        <v>28</v>
      </c>
      <c r="AO22" s="111">
        <v>25</v>
      </c>
      <c r="AP22" s="475">
        <f>SUM(AN22:AO22)</f>
        <v>53</v>
      </c>
      <c r="AQ22" s="469"/>
      <c r="AW22" s="97"/>
      <c r="AX22" s="94"/>
      <c r="AY22" s="94"/>
      <c r="AZ22" s="94"/>
      <c r="BA22" s="97"/>
      <c r="BB22" s="97"/>
      <c r="BC22" s="97"/>
      <c r="BD22" s="28"/>
      <c r="BE22" s="28"/>
      <c r="BF22" s="35"/>
      <c r="BJ22" t="s">
        <v>496</v>
      </c>
      <c r="BK22">
        <v>5</v>
      </c>
      <c r="BL22" t="s">
        <v>146</v>
      </c>
      <c r="BM22" t="s">
        <v>6</v>
      </c>
      <c r="BN22">
        <v>0.24725149566978322</v>
      </c>
      <c r="BO22" t="s">
        <v>496</v>
      </c>
      <c r="BP22">
        <f>MATCH(CONCATENATE(BL22, " (", BM22, ")"), $Q$3:$Q$7, 0)</f>
        <v>4</v>
      </c>
    </row>
    <row r="23" spans="2:68" ht="14.4" customHeight="1" x14ac:dyDescent="0.35">
      <c r="B23"/>
      <c r="P23"/>
      <c r="AE23" s="442"/>
      <c r="AF23" s="480"/>
      <c r="AG23" s="116"/>
      <c r="AH23" s="116"/>
      <c r="AI23" s="116"/>
      <c r="AJ23" s="108"/>
      <c r="AK23" s="469"/>
      <c r="AL23" s="111">
        <v>6</v>
      </c>
      <c r="AM23" s="111" t="s">
        <v>5942</v>
      </c>
      <c r="AN23" s="98">
        <v>17</v>
      </c>
      <c r="AO23" s="98">
        <v>20</v>
      </c>
      <c r="AP23" s="475">
        <f>SUM(AN23:AO23)</f>
        <v>37</v>
      </c>
      <c r="AQ23" s="469"/>
      <c r="AW23" s="97" t="str">
        <f>IF(ISBLANK(AZ11), "Quarterfinalist", IF(AZ11&gt;AZ12, AW11, AW12))</f>
        <v>Quarterfinalist</v>
      </c>
      <c r="AX23" s="94"/>
      <c r="AY23" s="94"/>
      <c r="AZ23" s="94"/>
      <c r="BA23" s="97"/>
      <c r="BB23" s="97"/>
      <c r="BC23" s="97" t="str">
        <f>IF(ISBLANK(BF11), "Quarterfinalist", IF(BF11&gt;BF12, BC11, BC12))</f>
        <v>Quarterfinalist</v>
      </c>
      <c r="BD23" s="28"/>
      <c r="BE23" s="35"/>
      <c r="BF23" s="35"/>
      <c r="BJ23" t="s">
        <v>459</v>
      </c>
      <c r="BK23">
        <v>60</v>
      </c>
      <c r="BL23" t="s">
        <v>92</v>
      </c>
      <c r="BM23" t="s">
        <v>3</v>
      </c>
      <c r="BN23">
        <v>0.52848969288062864</v>
      </c>
      <c r="BO23" t="s">
        <v>459</v>
      </c>
      <c r="BP23">
        <f>MATCH(CONCATENATE(BL23, " (", BM23, ")"), $C$10:$C$14, 0)</f>
        <v>5</v>
      </c>
    </row>
    <row r="24" spans="2:68" ht="14.4" customHeight="1" thickBot="1" x14ac:dyDescent="0.4">
      <c r="B24"/>
      <c r="P24"/>
      <c r="AE24" s="442"/>
      <c r="AF24" s="480">
        <v>7</v>
      </c>
      <c r="AG24" s="114" t="s">
        <v>5943</v>
      </c>
      <c r="AH24" s="99">
        <v>15</v>
      </c>
      <c r="AI24" s="116">
        <v>20</v>
      </c>
      <c r="AJ24" s="108">
        <f>SUM(AH24:AI24)</f>
        <v>35</v>
      </c>
      <c r="AK24" s="469"/>
      <c r="AL24" s="111"/>
      <c r="AM24" s="111"/>
      <c r="AN24" s="111"/>
      <c r="AO24" s="111"/>
      <c r="AP24" s="471"/>
      <c r="AQ24" s="469"/>
      <c r="AW24" s="97" t="str">
        <f>IF(ISBLANK(AZ14), "Quarterfinalist", IF(AZ14&gt;AZ15, AW14, AW15))</f>
        <v>Quarterfinalist</v>
      </c>
      <c r="AX24" s="94"/>
      <c r="AY24" s="94"/>
      <c r="AZ24" s="94"/>
      <c r="BA24" s="97"/>
      <c r="BB24" s="97"/>
      <c r="BC24" s="97" t="str">
        <f>IF(ISBLANK(BF14), "Quarterfinalist", IF(BF14&gt;BF15, BC14, BC15))</f>
        <v>Quarterfinalist</v>
      </c>
      <c r="BD24" s="35"/>
      <c r="BE24" s="28"/>
      <c r="BF24" s="35"/>
      <c r="BJ24" t="s">
        <v>486</v>
      </c>
      <c r="BK24">
        <v>122</v>
      </c>
      <c r="BL24" s="208" t="s">
        <v>339</v>
      </c>
      <c r="BM24" t="s">
        <v>10</v>
      </c>
      <c r="BN24">
        <v>0.57594268155982464</v>
      </c>
      <c r="BO24" t="s">
        <v>486</v>
      </c>
      <c r="BP24">
        <f>MATCH(CONCATENATE(BL24, " (", BM24, ")"), $Q$10:$Q$14, 0)</f>
        <v>4</v>
      </c>
    </row>
    <row r="25" spans="2:68" ht="14.4" customHeight="1" x14ac:dyDescent="0.35">
      <c r="B25"/>
      <c r="Q25" s="26" t="s">
        <v>522</v>
      </c>
      <c r="R25" s="35" t="s">
        <v>488</v>
      </c>
      <c r="S25" s="35" t="s">
        <v>353</v>
      </c>
      <c r="T25" s="35" t="s">
        <v>354</v>
      </c>
      <c r="U25" s="35" t="s">
        <v>355</v>
      </c>
      <c r="V25" s="35" t="s">
        <v>319</v>
      </c>
      <c r="AE25" s="442"/>
      <c r="AF25" s="480">
        <v>10</v>
      </c>
      <c r="AG25" s="116" t="s">
        <v>5951</v>
      </c>
      <c r="AH25" s="99">
        <v>14</v>
      </c>
      <c r="AI25" s="116">
        <v>17</v>
      </c>
      <c r="AJ25" s="108">
        <f>SUM(AH25:AI25)</f>
        <v>31</v>
      </c>
      <c r="AK25" s="469"/>
      <c r="AL25" s="646" t="s">
        <v>5953</v>
      </c>
      <c r="AM25" s="647"/>
      <c r="AN25" s="647"/>
      <c r="AO25" s="647"/>
      <c r="AP25" s="648"/>
      <c r="AQ25" s="469"/>
      <c r="AW25" s="26"/>
      <c r="AX25" s="28"/>
      <c r="AY25" s="28"/>
      <c r="AZ25" s="28"/>
      <c r="BC25" s="26"/>
      <c r="BD25" s="28"/>
      <c r="BE25" s="28"/>
      <c r="BF25" s="28"/>
      <c r="BJ25" t="s">
        <v>498</v>
      </c>
      <c r="BK25">
        <v>76</v>
      </c>
      <c r="BL25" t="s">
        <v>77</v>
      </c>
      <c r="BM25" t="s">
        <v>2</v>
      </c>
      <c r="BN25">
        <v>0.5993811155476334</v>
      </c>
      <c r="BO25" t="s">
        <v>498</v>
      </c>
      <c r="BP25">
        <f>MATCH(CONCATENATE(BL25, " (", BM25, ")"), $C$17:$C$21, 0)</f>
        <v>5</v>
      </c>
    </row>
    <row r="26" spans="2:68" ht="14.4" customHeight="1" thickBot="1" x14ac:dyDescent="0.4">
      <c r="B26"/>
      <c r="J26" s="28" t="s">
        <v>539</v>
      </c>
      <c r="K26" s="28" t="s">
        <v>545</v>
      </c>
      <c r="L26" s="28" t="s">
        <v>548</v>
      </c>
      <c r="M26" s="28" t="s">
        <v>550</v>
      </c>
      <c r="N26" s="28" t="s">
        <v>1637</v>
      </c>
      <c r="P26" s="28" t="s">
        <v>350</v>
      </c>
      <c r="Q26" t="str">
        <f>C$5</f>
        <v>Paniola Town (Lanakila)</v>
      </c>
      <c r="R26" s="28">
        <f>D5</f>
        <v>96</v>
      </c>
      <c r="S26" s="28">
        <f>E$5</f>
        <v>94</v>
      </c>
      <c r="T26" s="28">
        <f>F$5</f>
        <v>4</v>
      </c>
      <c r="U26" s="28">
        <f>G$5</f>
        <v>4</v>
      </c>
      <c r="V26" s="28">
        <f>H$5</f>
        <v>12</v>
      </c>
      <c r="AE26" s="442"/>
      <c r="AF26" s="480"/>
      <c r="AG26" s="116"/>
      <c r="AH26" s="116"/>
      <c r="AI26" s="116"/>
      <c r="AJ26" s="108"/>
      <c r="AK26" s="469"/>
      <c r="AL26" s="649"/>
      <c r="AM26" s="650"/>
      <c r="AN26" s="650"/>
      <c r="AO26" s="650"/>
      <c r="AP26" s="651"/>
      <c r="AQ26" s="469"/>
      <c r="AW26" s="644" t="s">
        <v>515</v>
      </c>
      <c r="AX26" s="644"/>
      <c r="AY26" s="644"/>
      <c r="AZ26" s="644"/>
      <c r="BA26" s="644"/>
      <c r="BB26" s="644"/>
      <c r="BC26" s="644"/>
      <c r="BD26" s="644"/>
      <c r="BE26" s="644"/>
      <c r="BF26" s="644"/>
      <c r="BJ26" t="s">
        <v>501</v>
      </c>
      <c r="BK26">
        <v>18</v>
      </c>
      <c r="BL26" t="s">
        <v>134</v>
      </c>
      <c r="BM26" t="s">
        <v>5</v>
      </c>
      <c r="BN26">
        <v>0.62469446738817691</v>
      </c>
      <c r="BO26" t="s">
        <v>501</v>
      </c>
      <c r="BP26">
        <f>MATCH(CONCATENATE(BL26, " (", BM26, ")"), $Q$17:$Q$21, 0)</f>
        <v>5</v>
      </c>
    </row>
    <row r="27" spans="2:68" ht="14.4" customHeight="1" x14ac:dyDescent="0.35">
      <c r="I27" s="28">
        <v>1</v>
      </c>
      <c r="J27" s="259"/>
      <c r="K27" s="94" t="s">
        <v>350</v>
      </c>
      <c r="L27" s="94" t="s">
        <v>1638</v>
      </c>
      <c r="M27" s="94" t="s">
        <v>459</v>
      </c>
      <c r="N27" s="94" t="s">
        <v>504</v>
      </c>
      <c r="P27" s="28" t="s">
        <v>496</v>
      </c>
      <c r="Q27" t="str">
        <f>Q$5</f>
        <v>Mistralton City (Vertress)</v>
      </c>
      <c r="R27" s="28">
        <f>R5</f>
        <v>52</v>
      </c>
      <c r="S27" s="28">
        <f>S$5</f>
        <v>26</v>
      </c>
      <c r="T27" s="28">
        <f>T$5</f>
        <v>4</v>
      </c>
      <c r="U27" s="28">
        <f>U$5</f>
        <v>4</v>
      </c>
      <c r="V27" s="28">
        <f>V$5</f>
        <v>6</v>
      </c>
      <c r="Y27">
        <v>46.2</v>
      </c>
      <c r="Z27">
        <v>62.6</v>
      </c>
      <c r="AE27" s="442"/>
      <c r="AF27" s="480">
        <v>2</v>
      </c>
      <c r="AG27" s="116" t="s">
        <v>5938</v>
      </c>
      <c r="AH27" s="99">
        <v>35</v>
      </c>
      <c r="AI27" s="116">
        <v>34</v>
      </c>
      <c r="AJ27" s="108">
        <f>SUM(AH27:AI27)</f>
        <v>69</v>
      </c>
      <c r="AK27" s="469"/>
      <c r="AL27" s="111">
        <v>12</v>
      </c>
      <c r="AM27" s="111" t="s">
        <v>5949</v>
      </c>
      <c r="AN27" s="111">
        <v>12</v>
      </c>
      <c r="AO27" s="111">
        <v>17</v>
      </c>
      <c r="AP27" s="475">
        <f>SUM(AN27:AO27)</f>
        <v>29</v>
      </c>
      <c r="AQ27" s="469"/>
      <c r="AW27" s="644"/>
      <c r="AX27" s="644"/>
      <c r="AY27" s="644"/>
      <c r="AZ27" s="644"/>
      <c r="BA27" s="644"/>
      <c r="BB27" s="644"/>
      <c r="BC27" s="644"/>
      <c r="BD27" s="644"/>
      <c r="BE27" s="644"/>
      <c r="BF27" s="644"/>
      <c r="BJ27" t="s">
        <v>350</v>
      </c>
      <c r="BK27">
        <v>96</v>
      </c>
      <c r="BL27" t="s">
        <v>57</v>
      </c>
      <c r="BM27" t="s">
        <v>1</v>
      </c>
      <c r="BN27">
        <v>0.62828107704281655</v>
      </c>
      <c r="BO27" t="s">
        <v>350</v>
      </c>
      <c r="BP27">
        <f>MATCH(CONCATENATE(BL27, " (", BM27, ")"), $C$3:$C$7, 0)</f>
        <v>3</v>
      </c>
    </row>
    <row r="28" spans="2:68" ht="14.4" customHeight="1" thickBot="1" x14ac:dyDescent="0.4">
      <c r="I28" s="28">
        <v>2</v>
      </c>
      <c r="J28" s="94" t="s">
        <v>501</v>
      </c>
      <c r="K28" s="259"/>
      <c r="L28" s="94" t="s">
        <v>504</v>
      </c>
      <c r="M28" s="94" t="s">
        <v>498</v>
      </c>
      <c r="N28" s="94" t="s">
        <v>459</v>
      </c>
      <c r="P28" s="28" t="s">
        <v>501</v>
      </c>
      <c r="Q28" t="str">
        <f>Q$19</f>
        <v>Floccesy Town (Vertress)</v>
      </c>
      <c r="R28" s="28" t="str">
        <f>R16</f>
        <v>A#</v>
      </c>
      <c r="S28" s="28">
        <f>S$19</f>
        <v>46</v>
      </c>
      <c r="T28" s="28">
        <f>T$19</f>
        <v>4</v>
      </c>
      <c r="U28" s="28">
        <f>U$19</f>
        <v>4</v>
      </c>
      <c r="V28" s="28">
        <f>V$19</f>
        <v>-7</v>
      </c>
      <c r="Y28">
        <v>42.8</v>
      </c>
      <c r="Z28">
        <v>42.8</v>
      </c>
      <c r="AE28" s="442"/>
      <c r="AF28" s="481">
        <v>15</v>
      </c>
      <c r="AG28" s="482" t="s">
        <v>5946</v>
      </c>
      <c r="AH28" s="482">
        <v>18</v>
      </c>
      <c r="AI28" s="482">
        <v>6</v>
      </c>
      <c r="AJ28" s="383">
        <f>SUM(AH28:AI28)</f>
        <v>24</v>
      </c>
      <c r="AK28" s="474"/>
      <c r="AL28" s="383">
        <v>2</v>
      </c>
      <c r="AM28" s="383" t="s">
        <v>5938</v>
      </c>
      <c r="AN28" s="473">
        <v>22</v>
      </c>
      <c r="AO28" s="473">
        <v>21</v>
      </c>
      <c r="AP28" s="476">
        <f>SUM(AN28:AO28)</f>
        <v>43</v>
      </c>
      <c r="AQ28" s="474"/>
      <c r="BJ28" t="s">
        <v>486</v>
      </c>
      <c r="BK28">
        <v>37</v>
      </c>
      <c r="BL28" t="s">
        <v>115</v>
      </c>
      <c r="BM28" t="s">
        <v>4</v>
      </c>
      <c r="BN28">
        <v>0.66323109658863977</v>
      </c>
      <c r="BO28" t="s">
        <v>486</v>
      </c>
      <c r="BP28">
        <f>MATCH(CONCATENATE(BL28, " (", BM28, ")"), $Q$10:$Q$14, 0)</f>
        <v>5</v>
      </c>
    </row>
    <row r="29" spans="2:68" ht="14.4" customHeight="1" x14ac:dyDescent="0.35">
      <c r="I29" s="28">
        <v>3</v>
      </c>
      <c r="J29" s="94" t="s">
        <v>486</v>
      </c>
      <c r="K29" s="94" t="s">
        <v>496</v>
      </c>
      <c r="L29" s="259"/>
      <c r="M29" s="94" t="s">
        <v>350</v>
      </c>
      <c r="N29" s="94" t="s">
        <v>498</v>
      </c>
      <c r="P29" s="28" t="s">
        <v>486</v>
      </c>
      <c r="Q29" t="str">
        <f>Q$12</f>
        <v>Fortree City (Delta)</v>
      </c>
      <c r="R29" s="28">
        <f>R12</f>
        <v>29</v>
      </c>
      <c r="S29" s="28">
        <f>S$12</f>
        <v>99</v>
      </c>
      <c r="T29" s="28">
        <f>T$12</f>
        <v>4</v>
      </c>
      <c r="U29" s="28">
        <f>U$12</f>
        <v>4</v>
      </c>
      <c r="V29" s="28">
        <f>V$12</f>
        <v>-23</v>
      </c>
      <c r="Y29">
        <v>41.8</v>
      </c>
      <c r="Z29" s="202">
        <v>42</v>
      </c>
      <c r="AW29" s="97" t="str">
        <f>IF(ISBLANK(AZ20), "Semifinalist", IF(AZ20&gt;AZ21, AW20, AW21))</f>
        <v>Semifinalist</v>
      </c>
      <c r="AX29" s="94"/>
      <c r="AY29" s="94"/>
      <c r="AZ29" s="94"/>
      <c r="BA29" s="97"/>
      <c r="BB29" s="97"/>
      <c r="BC29" s="97" t="str">
        <f>IF(ISBLANK(BF20), "Semifinalist", IF(BF20&gt;BF21, BC20, BC21))</f>
        <v>Semifinalist</v>
      </c>
      <c r="BD29" s="28"/>
      <c r="BE29" s="35"/>
      <c r="BF29" s="35"/>
      <c r="BL29" t="s">
        <v>535</v>
      </c>
    </row>
    <row r="30" spans="2:68" ht="14.4" customHeight="1" x14ac:dyDescent="0.35">
      <c r="I30" s="28">
        <v>4</v>
      </c>
      <c r="J30" s="94" t="s">
        <v>351</v>
      </c>
      <c r="K30" s="94" t="s">
        <v>36</v>
      </c>
      <c r="L30" s="94" t="s">
        <v>501</v>
      </c>
      <c r="M30" s="259"/>
      <c r="N30" s="94" t="s">
        <v>1638</v>
      </c>
      <c r="P30" s="28" t="s">
        <v>498</v>
      </c>
      <c r="Q30" t="str">
        <f>C$19</f>
        <v>Hammerlocke (Dynamax)</v>
      </c>
      <c r="R30" s="28">
        <f>D19</f>
        <v>103</v>
      </c>
      <c r="S30" s="28">
        <f>E$19</f>
        <v>22</v>
      </c>
      <c r="T30" s="28">
        <f>F$19</f>
        <v>3</v>
      </c>
      <c r="U30" s="28">
        <f>G$19</f>
        <v>5</v>
      </c>
      <c r="V30" s="28">
        <f>H$19</f>
        <v>6</v>
      </c>
      <c r="AA30">
        <f>AVERAGE(E3:E5, E10:E11, E17:E18, S3:S5, S10:S11, S17:S18, S35:S36)</f>
        <v>30.5</v>
      </c>
      <c r="AW30" s="97" t="str">
        <f>IF(ISBLANK(AZ23), "Semifinalist", IF(AZ23&gt;AZ24, AW23, AW24))</f>
        <v>Semifinalist</v>
      </c>
      <c r="AX30" s="94"/>
      <c r="AY30" s="94"/>
      <c r="AZ30" s="94"/>
      <c r="BA30" s="97"/>
      <c r="BB30" s="97"/>
      <c r="BC30" s="97" t="str">
        <f>IF(ISBLANK(BF23), "Semifinalist", IF(BF23&gt;BF24, BC23, BC24))</f>
        <v>Semifinalist</v>
      </c>
      <c r="BD30" s="35"/>
      <c r="BE30" s="28"/>
      <c r="BF30" s="35"/>
      <c r="BJ30" t="s">
        <v>459</v>
      </c>
      <c r="BK30">
        <v>66</v>
      </c>
      <c r="BL30" t="s">
        <v>86</v>
      </c>
      <c r="BM30" t="s">
        <v>2</v>
      </c>
      <c r="BN30">
        <v>7.3940506511105397E-4</v>
      </c>
      <c r="BO30" t="s">
        <v>459</v>
      </c>
      <c r="BP30">
        <f>MATCH(CONCATENATE(BL30, " (", BM30, ")"), $C$10:$C$14, 0)</f>
        <v>3</v>
      </c>
    </row>
    <row r="31" spans="2:68" ht="14.4" customHeight="1" x14ac:dyDescent="0.35">
      <c r="E31">
        <v>1</v>
      </c>
      <c r="F31">
        <v>3</v>
      </c>
      <c r="I31" s="28">
        <v>5</v>
      </c>
      <c r="J31" s="94" t="s">
        <v>496</v>
      </c>
      <c r="K31" s="94" t="s">
        <v>351</v>
      </c>
      <c r="L31" s="94" t="s">
        <v>36</v>
      </c>
      <c r="M31" s="94" t="s">
        <v>486</v>
      </c>
      <c r="N31" s="259"/>
      <c r="P31" s="28" t="s">
        <v>459</v>
      </c>
      <c r="Q31" t="str">
        <f>C$12</f>
        <v>Cyllage City (Kalosite)</v>
      </c>
      <c r="R31" s="28">
        <f>D15</f>
        <v>0</v>
      </c>
      <c r="S31" s="28">
        <f>E$12</f>
        <v>40</v>
      </c>
      <c r="T31" s="28">
        <f>F$12</f>
        <v>3</v>
      </c>
      <c r="U31" s="28">
        <f>G$12</f>
        <v>5</v>
      </c>
      <c r="V31" s="28">
        <f>H$12</f>
        <v>-25</v>
      </c>
      <c r="Y31" s="202">
        <f>AVERAGE(E3:E7)</f>
        <v>67.400000000000006</v>
      </c>
      <c r="Z31" s="202">
        <f>AVERAGE(S3:S7)</f>
        <v>50.6</v>
      </c>
      <c r="AG31" s="48" t="s">
        <v>5957</v>
      </c>
      <c r="AH31" s="48">
        <v>1</v>
      </c>
      <c r="AI31" s="48"/>
      <c r="AW31" s="26"/>
      <c r="BC31" s="26"/>
      <c r="BJ31" t="s">
        <v>496</v>
      </c>
      <c r="BK31">
        <v>94</v>
      </c>
      <c r="BL31" t="s">
        <v>59</v>
      </c>
      <c r="BM31" t="s">
        <v>1</v>
      </c>
      <c r="BN31">
        <v>0.10024743462844188</v>
      </c>
      <c r="BO31" t="s">
        <v>496</v>
      </c>
      <c r="BP31">
        <f>MATCH(CONCATENATE(BL31, " (", BM31, ")"), $Q$3:$Q$7, 0)</f>
        <v>2</v>
      </c>
    </row>
    <row r="32" spans="2:68" ht="14.4" customHeight="1" x14ac:dyDescent="0.35">
      <c r="E32">
        <v>1</v>
      </c>
      <c r="F32">
        <v>3</v>
      </c>
      <c r="J32" s="96" t="s">
        <v>551</v>
      </c>
      <c r="Y32" s="202">
        <f>AVERAGE(E10:E14)</f>
        <v>41.8</v>
      </c>
      <c r="Z32" s="202">
        <f>AVERAGE(S10:S14)</f>
        <v>67.599999999999994</v>
      </c>
      <c r="AG32" s="48" t="s">
        <v>5958</v>
      </c>
      <c r="AH32" s="48">
        <v>1</v>
      </c>
      <c r="AI32" s="48">
        <v>1</v>
      </c>
      <c r="AW32" s="644" t="s">
        <v>554</v>
      </c>
      <c r="AX32" s="644"/>
      <c r="AY32" s="644"/>
      <c r="AZ32" s="644"/>
      <c r="BA32" s="644"/>
      <c r="BB32" s="644"/>
      <c r="BC32" s="644"/>
      <c r="BD32" s="644"/>
      <c r="BE32" s="644"/>
      <c r="BF32" s="644"/>
      <c r="BJ32" t="s">
        <v>498</v>
      </c>
      <c r="BK32">
        <v>23</v>
      </c>
      <c r="BL32" t="s">
        <v>129</v>
      </c>
      <c r="BM32" t="s">
        <v>5</v>
      </c>
      <c r="BN32">
        <v>0.12117414569132445</v>
      </c>
      <c r="BO32" t="s">
        <v>498</v>
      </c>
      <c r="BP32">
        <f>MATCH(CONCATENATE(BL32, " (", BM32, ")"), $C$17:$C$21, 0)</f>
        <v>1</v>
      </c>
    </row>
    <row r="33" spans="5:68" ht="14.4" customHeight="1" x14ac:dyDescent="0.35">
      <c r="E33">
        <v>1</v>
      </c>
      <c r="F33">
        <v>2</v>
      </c>
      <c r="Y33" s="202">
        <f>AVERAGE(E17:E21)</f>
        <v>29.8</v>
      </c>
      <c r="Z33" s="202">
        <f>AVERAGE(S17:S21)</f>
        <v>48.6</v>
      </c>
      <c r="AG33" s="48" t="s">
        <v>706</v>
      </c>
      <c r="AH33" s="48">
        <v>2</v>
      </c>
      <c r="AI33" s="48">
        <v>2</v>
      </c>
      <c r="AJ33">
        <v>2</v>
      </c>
      <c r="AK33" s="48">
        <v>1</v>
      </c>
      <c r="AW33" s="644"/>
      <c r="AX33" s="644"/>
      <c r="AY33" s="644"/>
      <c r="AZ33" s="644"/>
      <c r="BA33" s="644"/>
      <c r="BB33" s="644"/>
      <c r="BC33" s="644"/>
      <c r="BD33" s="644"/>
      <c r="BE33" s="644"/>
      <c r="BF33" s="644"/>
      <c r="BJ33" t="s">
        <v>350</v>
      </c>
      <c r="BK33">
        <v>64</v>
      </c>
      <c r="BL33" t="s">
        <v>88</v>
      </c>
      <c r="BM33" t="s">
        <v>3</v>
      </c>
      <c r="BN33">
        <v>0.27576330482003319</v>
      </c>
      <c r="BO33" t="s">
        <v>350</v>
      </c>
      <c r="BP33">
        <f>MATCH(CONCATENATE(BL33, " (", BM33, ")"), $C$3:$C$7, 0)</f>
        <v>5</v>
      </c>
    </row>
    <row r="34" spans="5:68" ht="14.4" customHeight="1" x14ac:dyDescent="0.35">
      <c r="E34">
        <v>1</v>
      </c>
      <c r="F34">
        <v>2</v>
      </c>
      <c r="K34" s="94" t="s">
        <v>3133</v>
      </c>
      <c r="L34" s="94" t="s">
        <v>3134</v>
      </c>
      <c r="M34" s="94" t="s">
        <v>3135</v>
      </c>
      <c r="Q34" s="26" t="s">
        <v>553</v>
      </c>
      <c r="AG34" s="48" t="s">
        <v>5959</v>
      </c>
      <c r="AH34" s="48">
        <v>2</v>
      </c>
      <c r="AI34" s="48">
        <v>1</v>
      </c>
      <c r="AJ34">
        <v>1</v>
      </c>
      <c r="AW34" s="56"/>
      <c r="AX34" s="14"/>
      <c r="AY34" s="14"/>
      <c r="AZ34" s="14"/>
      <c r="BA34" s="645" t="str">
        <f>IF(ISBLANK(AZ29), "Finalist", IF(AZ29&gt;AZ30, AW29, AW30))</f>
        <v>Finalist</v>
      </c>
      <c r="BB34" s="645"/>
      <c r="BC34" s="645"/>
      <c r="BD34" s="645"/>
      <c r="BE34" s="645"/>
      <c r="BF34" s="645"/>
      <c r="BJ34" t="s">
        <v>486</v>
      </c>
      <c r="BK34">
        <v>70</v>
      </c>
      <c r="BL34" t="s">
        <v>82</v>
      </c>
      <c r="BM34" t="s">
        <v>2</v>
      </c>
      <c r="BN34">
        <v>0.30962792795471483</v>
      </c>
      <c r="BO34" t="s">
        <v>486</v>
      </c>
      <c r="BP34">
        <f>MATCH(CONCATENATE(BL34, " (", BM34, ")"), $Q$10:$Q$14, 0)</f>
        <v>1</v>
      </c>
    </row>
    <row r="35" spans="5:68" ht="14.4" customHeight="1" x14ac:dyDescent="0.35">
      <c r="E35">
        <v>1</v>
      </c>
      <c r="F35">
        <v>2</v>
      </c>
      <c r="K35" s="28">
        <v>1470</v>
      </c>
      <c r="L35" s="28">
        <v>258</v>
      </c>
      <c r="M35" s="28">
        <v>369</v>
      </c>
      <c r="P35" s="28" t="str">
        <f>Master!P30</f>
        <v>C</v>
      </c>
      <c r="Q35" s="91" t="str">
        <f>Master!Q30</f>
        <v>Boyleland (Phoenix)</v>
      </c>
      <c r="R35" s="28">
        <f>Master!R30</f>
        <v>61</v>
      </c>
      <c r="S35" s="28">
        <f>Master!S30</f>
        <v>32</v>
      </c>
      <c r="T35" s="28">
        <f>Master!T30</f>
        <v>4</v>
      </c>
      <c r="U35" s="28">
        <f>Master!U30</f>
        <v>4</v>
      </c>
      <c r="V35" s="28">
        <f>Master!V30</f>
        <v>-27</v>
      </c>
      <c r="AG35" s="48" t="s">
        <v>5960</v>
      </c>
      <c r="AH35" s="48">
        <v>2</v>
      </c>
      <c r="AI35" s="48"/>
      <c r="AW35" s="192"/>
      <c r="AX35" s="193"/>
      <c r="AY35" s="193"/>
      <c r="AZ35" s="194"/>
      <c r="BA35" s="645"/>
      <c r="BB35" s="645"/>
      <c r="BC35" s="645"/>
      <c r="BD35" s="645"/>
      <c r="BE35" s="645"/>
      <c r="BF35" s="645"/>
      <c r="BJ35" t="s">
        <v>501</v>
      </c>
      <c r="BK35">
        <v>36</v>
      </c>
      <c r="BL35" t="s">
        <v>116</v>
      </c>
      <c r="BM35" t="s">
        <v>4</v>
      </c>
      <c r="BN35">
        <v>0.37543031269921312</v>
      </c>
      <c r="BO35" t="s">
        <v>501</v>
      </c>
      <c r="BP35">
        <f>MATCH(CONCATENATE(BL35, " (", BM35, ")"), $Q$17:$Q$21, 0)</f>
        <v>4</v>
      </c>
    </row>
    <row r="36" spans="5:68" ht="14.4" customHeight="1" x14ac:dyDescent="0.35">
      <c r="E36">
        <v>1</v>
      </c>
      <c r="F36">
        <v>2</v>
      </c>
      <c r="K36" s="28" t="s">
        <v>1135</v>
      </c>
      <c r="L36" s="28" t="s">
        <v>2929</v>
      </c>
      <c r="M36" s="28" t="s">
        <v>1147</v>
      </c>
      <c r="P36" s="28" t="str">
        <f>Master!P31</f>
        <v>B</v>
      </c>
      <c r="Q36" s="91" t="str">
        <f>Master!Q31</f>
        <v>Anville Town (Vertress)</v>
      </c>
      <c r="R36" s="28" t="str">
        <f>Master!R31</f>
        <v>A#</v>
      </c>
      <c r="S36" s="28">
        <f>Master!S31</f>
        <v>23</v>
      </c>
      <c r="T36" s="28">
        <f>Master!T31</f>
        <v>3</v>
      </c>
      <c r="U36" s="28">
        <f>Master!U31</f>
        <v>5</v>
      </c>
      <c r="V36" s="28">
        <f>Master!V31</f>
        <v>18</v>
      </c>
      <c r="Y36" t="s">
        <v>4905</v>
      </c>
      <c r="AG36" s="48" t="s">
        <v>5961</v>
      </c>
      <c r="AH36" s="48">
        <v>3</v>
      </c>
      <c r="AI36" s="48">
        <v>1</v>
      </c>
      <c r="AW36" s="56"/>
      <c r="AX36" s="195"/>
      <c r="AY36" s="195"/>
      <c r="AZ36" s="14"/>
      <c r="BA36" s="643" t="str">
        <f>IF(ISBLANK(BF29), "Finalist", IF(BF29&gt;BF30, BC29, BC30))</f>
        <v>Finalist</v>
      </c>
      <c r="BB36" s="643"/>
      <c r="BC36" s="643"/>
      <c r="BD36" s="643"/>
      <c r="BE36" s="643"/>
      <c r="BF36" s="643"/>
    </row>
    <row r="37" spans="5:68" ht="14.4" customHeight="1" x14ac:dyDescent="0.35">
      <c r="E37" t="s">
        <v>1949</v>
      </c>
      <c r="F37">
        <v>2</v>
      </c>
      <c r="K37" s="28" t="s">
        <v>2929</v>
      </c>
      <c r="L37" s="28" t="s">
        <v>1147</v>
      </c>
      <c r="M37" s="28" t="s">
        <v>1135</v>
      </c>
      <c r="Y37" t="s">
        <v>365</v>
      </c>
      <c r="AB37" t="s">
        <v>71</v>
      </c>
      <c r="AG37" s="48" t="s">
        <v>5962</v>
      </c>
      <c r="AH37" s="48">
        <v>2</v>
      </c>
      <c r="AI37" s="48">
        <v>1</v>
      </c>
      <c r="AW37" s="192"/>
      <c r="AX37" s="192"/>
      <c r="AY37" s="192"/>
      <c r="AZ37" s="192"/>
      <c r="BA37" s="643"/>
      <c r="BB37" s="643"/>
      <c r="BC37" s="643"/>
      <c r="BD37" s="643"/>
      <c r="BE37" s="643"/>
      <c r="BF37" s="643"/>
    </row>
    <row r="38" spans="5:68" ht="14.4" customHeight="1" x14ac:dyDescent="0.35">
      <c r="E38" t="s">
        <v>1949</v>
      </c>
      <c r="F38">
        <v>2</v>
      </c>
      <c r="K38" s="28" t="s">
        <v>1147</v>
      </c>
      <c r="L38" s="28" t="s">
        <v>1135</v>
      </c>
      <c r="M38" s="28" t="s">
        <v>2929</v>
      </c>
      <c r="Y38" t="s">
        <v>848</v>
      </c>
      <c r="AB38" t="s">
        <v>3375</v>
      </c>
      <c r="AG38" s="48" t="s">
        <v>5963</v>
      </c>
      <c r="AH38" s="48">
        <v>3</v>
      </c>
      <c r="AI38" s="48">
        <v>2</v>
      </c>
      <c r="AJ38">
        <v>1</v>
      </c>
      <c r="AK38" s="48">
        <v>1</v>
      </c>
    </row>
    <row r="39" spans="5:68" ht="14.4" customHeight="1" x14ac:dyDescent="0.35">
      <c r="Q39" s="28"/>
      <c r="Y39" t="s">
        <v>53</v>
      </c>
      <c r="AB39" t="s">
        <v>331</v>
      </c>
    </row>
    <row r="40" spans="5:68" x14ac:dyDescent="0.35">
      <c r="L40" s="652" t="s">
        <v>38</v>
      </c>
      <c r="Q40" s="28"/>
      <c r="Y40" t="s">
        <v>3380</v>
      </c>
      <c r="AB40" t="s">
        <v>342</v>
      </c>
    </row>
    <row r="41" spans="5:68" x14ac:dyDescent="0.35">
      <c r="L41" s="652"/>
      <c r="Q41" s="28"/>
      <c r="Y41" t="s">
        <v>366</v>
      </c>
      <c r="AB41" t="s">
        <v>45</v>
      </c>
    </row>
    <row r="42" spans="5:68" x14ac:dyDescent="0.35">
      <c r="Q42" s="26" t="str">
        <f>Archive!H1</f>
        <v>Lumiose City</v>
      </c>
      <c r="R42" s="26"/>
      <c r="S42" s="26">
        <f>Archive!I1</f>
        <v>36</v>
      </c>
      <c r="Y42" t="s">
        <v>895</v>
      </c>
      <c r="AB42" t="s">
        <v>3376</v>
      </c>
    </row>
    <row r="43" spans="5:68" x14ac:dyDescent="0.35">
      <c r="Q43" s="26" t="str">
        <f>Archive!K1</f>
        <v>Hulbury</v>
      </c>
      <c r="R43" s="26"/>
      <c r="S43" s="26">
        <f>Archive!J1</f>
        <v>19</v>
      </c>
      <c r="Y43" s="96" t="s">
        <v>338</v>
      </c>
      <c r="AB43" t="s">
        <v>850</v>
      </c>
    </row>
    <row r="44" spans="5:68" x14ac:dyDescent="0.35">
      <c r="Q44" s="56">
        <f>ABS(S42-S43)</f>
        <v>17</v>
      </c>
      <c r="Y44" s="96" t="s">
        <v>903</v>
      </c>
      <c r="AB44" t="s">
        <v>3371</v>
      </c>
    </row>
    <row r="49" spans="25:27" x14ac:dyDescent="0.35">
      <c r="Y49" t="s">
        <v>350</v>
      </c>
      <c r="AA49" t="s">
        <v>350</v>
      </c>
    </row>
    <row r="50" spans="25:27" x14ac:dyDescent="0.35">
      <c r="AA50" t="s">
        <v>496</v>
      </c>
    </row>
    <row r="51" spans="25:27" x14ac:dyDescent="0.35">
      <c r="Y51" t="s">
        <v>496</v>
      </c>
    </row>
    <row r="52" spans="25:27" x14ac:dyDescent="0.35">
      <c r="Y52" t="s">
        <v>459</v>
      </c>
      <c r="AA52" t="s">
        <v>459</v>
      </c>
    </row>
    <row r="54" spans="25:27" x14ac:dyDescent="0.35">
      <c r="Y54" t="s">
        <v>486</v>
      </c>
      <c r="AA54" t="s">
        <v>486</v>
      </c>
    </row>
    <row r="55" spans="25:27" x14ac:dyDescent="0.35">
      <c r="Y55" t="s">
        <v>498</v>
      </c>
    </row>
    <row r="56" spans="25:27" x14ac:dyDescent="0.35">
      <c r="AA56" t="s">
        <v>498</v>
      </c>
    </row>
    <row r="57" spans="25:27" x14ac:dyDescent="0.35">
      <c r="Y57" t="s">
        <v>501</v>
      </c>
      <c r="AA57" t="s">
        <v>501</v>
      </c>
    </row>
    <row r="60" spans="25:27" x14ac:dyDescent="0.35">
      <c r="Y60" t="str">
        <f>IF(AND(OR(P26="A", P26="B", P26="C"), OR(P27="A", P27="B", P27="C")), P26&amp;3, 0)</f>
        <v>A3</v>
      </c>
    </row>
  </sheetData>
  <sortState xmlns:xlrd2="http://schemas.microsoft.com/office/spreadsheetml/2017/richdata2" ref="P26:V31">
    <sortCondition descending="1" ref="T26:T31"/>
    <sortCondition ref="U26:U31"/>
    <sortCondition descending="1" ref="V26:V31"/>
  </sortState>
  <mergeCells count="11">
    <mergeCell ref="L40:L41"/>
    <mergeCell ref="BA36:BF37"/>
    <mergeCell ref="AW2:BF3"/>
    <mergeCell ref="AW17:BF18"/>
    <mergeCell ref="AW26:BF27"/>
    <mergeCell ref="AW32:BF33"/>
    <mergeCell ref="BA34:BF35"/>
    <mergeCell ref="AL25:AP26"/>
    <mergeCell ref="AF3:AJ4"/>
    <mergeCell ref="AL3:AP4"/>
    <mergeCell ref="AL17:AP18"/>
  </mergeCells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operator="containsText" id="{81C649C7-C2A5-44EE-ADE5-D7E3A40C014E}">
            <xm:f>NOT(ISERROR(SEARCH($L$40,J3)))</xm:f>
            <xm:f>$L$40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X17:AB21 X10:AB14 J3:N7 J10:N14 J17:N21 X3:AB7</xm:sqref>
        </x14:conditionalFormatting>
        <x14:conditionalFormatting xmlns:xm="http://schemas.microsoft.com/office/excel/2006/main">
          <x14:cfRule type="containsText" priority="1" operator="containsText" id="{1C97EAE2-980A-42E7-9A21-C09DC9037BB2}">
            <xm:f>NOT(ISERROR(SEARCH($L$40,K34)))</xm:f>
            <xm:f>$L$40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K34:M34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11290-9409-49B4-B8E1-2FBD0EA072B3}">
  <sheetPr>
    <tabColor theme="5" tint="0.39997558519241921"/>
  </sheetPr>
  <dimension ref="C1:AC83"/>
  <sheetViews>
    <sheetView zoomScale="120" zoomScaleNormal="120" workbookViewId="0">
      <pane ySplit="1" topLeftCell="A56" activePane="bottomLeft" state="frozen"/>
      <selection pane="bottomLeft" activeCell="AA68" sqref="AA68"/>
    </sheetView>
  </sheetViews>
  <sheetFormatPr defaultColWidth="8.90625" defaultRowHeight="14.5" x14ac:dyDescent="0.35"/>
  <cols>
    <col min="1" max="1" width="3.90625" style="35" customWidth="1"/>
    <col min="2" max="2" width="2.7265625" style="35" customWidth="1"/>
    <col min="3" max="4" width="4.6328125" style="35" hidden="1" customWidth="1"/>
    <col min="5" max="5" width="8.90625" style="496"/>
    <col min="6" max="7" width="5" style="35" customWidth="1"/>
    <col min="8" max="8" width="17.81640625" style="35" customWidth="1"/>
    <col min="9" max="11" width="3.7265625" style="35" customWidth="1"/>
    <col min="12" max="12" width="4.6328125" style="35" customWidth="1"/>
    <col min="13" max="14" width="5" style="35" customWidth="1"/>
    <col min="15" max="15" width="17.81640625" style="35" customWidth="1"/>
    <col min="16" max="17" width="3.7265625" style="35" customWidth="1"/>
    <col min="18" max="18" width="3.81640625" style="35" customWidth="1"/>
    <col min="19" max="19" width="4.6328125" style="35" customWidth="1"/>
    <col min="20" max="21" width="5" style="35" customWidth="1"/>
    <col min="22" max="22" width="17.81640625" style="35" customWidth="1"/>
    <col min="23" max="23" width="3.81640625" style="35" customWidth="1"/>
    <col min="24" max="25" width="4.6328125" style="35" customWidth="1"/>
    <col min="26" max="26" width="3.81640625" style="35" customWidth="1"/>
    <col min="27" max="27" width="5.08984375" style="35" customWidth="1"/>
    <col min="28" max="28" width="17.81640625" style="35" customWidth="1"/>
    <col min="29" max="29" width="8.90625" style="496"/>
    <col min="30" max="16384" width="8.90625" style="35"/>
  </cols>
  <sheetData>
    <row r="1" spans="3:29" x14ac:dyDescent="0.35">
      <c r="E1" s="509"/>
      <c r="F1" s="509"/>
      <c r="G1" s="509"/>
      <c r="H1" s="509" t="str">
        <f>Archive!H1</f>
        <v>Lumiose City</v>
      </c>
      <c r="I1" s="510">
        <f>Archive!I1</f>
        <v>36</v>
      </c>
      <c r="J1" s="510">
        <f>Archive!J1</f>
        <v>19</v>
      </c>
      <c r="K1" s="510"/>
      <c r="L1" s="308"/>
      <c r="M1" s="510" t="str">
        <f>Archive!K1</f>
        <v>Hulbury</v>
      </c>
      <c r="N1" s="308"/>
      <c r="O1" s="509"/>
      <c r="P1" s="509"/>
      <c r="Q1" s="509"/>
      <c r="R1" s="509"/>
      <c r="S1" s="509"/>
      <c r="T1" s="509"/>
      <c r="U1" s="509"/>
      <c r="V1" s="509"/>
      <c r="W1" s="509"/>
      <c r="X1" s="509"/>
      <c r="Y1" s="509"/>
      <c r="Z1" s="509"/>
      <c r="AA1" s="509"/>
      <c r="AB1" s="509"/>
      <c r="AC1" s="510"/>
    </row>
    <row r="2" spans="3:29" x14ac:dyDescent="0.35">
      <c r="E2" s="487"/>
      <c r="F2" s="310"/>
      <c r="G2" s="653" t="s">
        <v>5956</v>
      </c>
      <c r="H2" s="653"/>
      <c r="I2" s="653"/>
      <c r="J2" s="653"/>
      <c r="K2" s="310"/>
      <c r="L2" s="308"/>
      <c r="M2" s="310"/>
      <c r="N2" s="653" t="s">
        <v>2789</v>
      </c>
      <c r="O2" s="653"/>
      <c r="P2" s="653"/>
      <c r="Q2" s="653"/>
      <c r="R2" s="310"/>
      <c r="S2" s="308"/>
      <c r="T2" s="310"/>
      <c r="U2" s="653" t="s">
        <v>2790</v>
      </c>
      <c r="V2" s="653"/>
      <c r="W2" s="310"/>
      <c r="X2" s="308"/>
      <c r="Y2" s="308"/>
      <c r="Z2" s="308"/>
      <c r="AA2" s="308"/>
      <c r="AB2" s="308"/>
      <c r="AC2" s="510"/>
    </row>
    <row r="3" spans="3:29" x14ac:dyDescent="0.35">
      <c r="E3" s="487"/>
      <c r="F3" s="310"/>
      <c r="G3" s="653"/>
      <c r="H3" s="653"/>
      <c r="I3" s="653"/>
      <c r="J3" s="653"/>
      <c r="K3" s="310"/>
      <c r="L3" s="308"/>
      <c r="M3" s="367"/>
      <c r="N3" s="653"/>
      <c r="O3" s="653"/>
      <c r="P3" s="653"/>
      <c r="Q3" s="653"/>
      <c r="R3" s="308"/>
      <c r="S3" s="308"/>
      <c r="T3" s="367"/>
      <c r="U3" s="653"/>
      <c r="V3" s="653"/>
      <c r="W3" s="308"/>
      <c r="X3" s="308"/>
      <c r="Y3" s="308"/>
      <c r="Z3" s="308"/>
      <c r="AA3" s="308"/>
      <c r="AB3" s="308"/>
      <c r="AC3" s="510"/>
    </row>
    <row r="4" spans="3:29" x14ac:dyDescent="0.35">
      <c r="E4" s="487"/>
      <c r="F4" s="368"/>
      <c r="G4" s="368"/>
      <c r="H4" s="368"/>
      <c r="I4" s="368"/>
      <c r="J4" s="368"/>
      <c r="K4" s="506"/>
      <c r="L4" s="495"/>
      <c r="M4" s="368"/>
      <c r="N4" s="368"/>
      <c r="O4" s="368"/>
      <c r="P4" s="368"/>
      <c r="Q4" s="368"/>
      <c r="R4" s="506" t="s">
        <v>7117</v>
      </c>
      <c r="S4" s="308"/>
      <c r="T4" s="368"/>
      <c r="U4" s="368"/>
      <c r="V4" s="368"/>
      <c r="W4" s="368"/>
      <c r="X4" s="308"/>
      <c r="Y4" s="308"/>
      <c r="Z4" s="368"/>
      <c r="AA4" s="368"/>
      <c r="AB4" s="368"/>
      <c r="AC4" s="510"/>
    </row>
    <row r="5" spans="3:29" x14ac:dyDescent="0.35">
      <c r="C5" s="35">
        <v>1</v>
      </c>
      <c r="D5" s="35">
        <f>Standings!D3</f>
        <v>13</v>
      </c>
      <c r="E5" s="487"/>
      <c r="F5" s="368"/>
      <c r="G5" s="368"/>
      <c r="H5" s="498"/>
      <c r="I5" s="368"/>
      <c r="J5" s="368"/>
      <c r="K5" s="506" t="s">
        <v>6864</v>
      </c>
      <c r="L5" s="495"/>
      <c r="M5" s="368"/>
      <c r="N5" s="368"/>
      <c r="O5" s="368"/>
      <c r="P5" s="368"/>
      <c r="Q5" s="368"/>
      <c r="R5" s="506" t="s">
        <v>7116</v>
      </c>
      <c r="S5" s="308"/>
      <c r="T5" s="368"/>
      <c r="U5" s="368"/>
      <c r="V5" s="368"/>
      <c r="W5" s="368"/>
      <c r="X5" s="308"/>
      <c r="Y5" s="308"/>
      <c r="Z5" s="368" t="s">
        <v>553</v>
      </c>
      <c r="AA5" s="368">
        <v>1</v>
      </c>
      <c r="AB5" s="368"/>
      <c r="AC5" s="510"/>
    </row>
    <row r="6" spans="3:29" x14ac:dyDescent="0.35">
      <c r="C6" s="35">
        <v>2</v>
      </c>
      <c r="D6" s="35">
        <f>Standings!D4</f>
        <v>11</v>
      </c>
      <c r="E6" s="487"/>
      <c r="F6" s="368">
        <v>4</v>
      </c>
      <c r="G6" s="368">
        <f>VLOOKUP(VLOOKUP(F6, C5:D11, 2, FALSE), Rankings!$A$2:$AN$129, 40, FALSE)</f>
        <v>24</v>
      </c>
      <c r="H6" s="368" t="str">
        <f>VLOOKUP(VLOOKUP(F6, C5:D11, 2, FALSE), Rankings!$A$2:$AN$129, 3, FALSE)</f>
        <v>Cianwood City</v>
      </c>
      <c r="I6" s="368">
        <v>19</v>
      </c>
      <c r="J6" s="368">
        <v>23</v>
      </c>
      <c r="K6" s="368">
        <f>IFERROR(I6+J6, I6)</f>
        <v>42</v>
      </c>
      <c r="L6" s="495"/>
      <c r="M6" s="368">
        <v>1</v>
      </c>
      <c r="N6" s="368">
        <f>VLOOKUP(VLOOKUP(M6, C5:D11, 2, FALSE), Rankings!$A$2:$AN$129, 40, FALSE)</f>
        <v>4</v>
      </c>
      <c r="O6" s="368" t="str">
        <f>VLOOKUP(VLOOKUP(M6, C5:D11, 2, FALSE), Rankings!$A$2:$AN$129, 3, FALSE)</f>
        <v>Cinnabar Island</v>
      </c>
      <c r="P6" s="368">
        <v>24</v>
      </c>
      <c r="Q6" s="368" t="s">
        <v>38</v>
      </c>
      <c r="R6" s="368">
        <f>IFERROR(P6+Q6, P6)</f>
        <v>24</v>
      </c>
      <c r="S6" s="308"/>
      <c r="T6" s="368"/>
      <c r="U6" s="368"/>
      <c r="V6" s="368"/>
      <c r="W6" s="368"/>
      <c r="X6" s="308"/>
      <c r="Y6" s="308"/>
      <c r="Z6" s="368" t="s">
        <v>553</v>
      </c>
      <c r="AA6" s="368">
        <v>2</v>
      </c>
      <c r="AB6" s="368"/>
      <c r="AC6" s="510"/>
    </row>
    <row r="7" spans="3:29" x14ac:dyDescent="0.35">
      <c r="C7" s="35">
        <v>3</v>
      </c>
      <c r="D7" s="35">
        <f>Standings!D5</f>
        <v>4</v>
      </c>
      <c r="E7" s="487"/>
      <c r="F7" s="368">
        <v>5</v>
      </c>
      <c r="G7" s="368">
        <f>VLOOKUP(VLOOKUP(F7, C5:D11, 2, FALSE), Rankings!$A$2:$AN$129, 40, FALSE)</f>
        <v>39</v>
      </c>
      <c r="H7" s="368" t="str">
        <f>VLOOKUP(VLOOKUP(F7, C5:D11, 2, FALSE), Rankings!$A$2:$AN$129, 3, FALSE)</f>
        <v>Viridian City</v>
      </c>
      <c r="I7" s="368">
        <v>15</v>
      </c>
      <c r="J7" s="368">
        <v>9</v>
      </c>
      <c r="K7" s="368">
        <f>IFERROR(I7+J7, I7)</f>
        <v>24</v>
      </c>
      <c r="L7" s="495"/>
      <c r="M7" s="368">
        <f>IF(K6&gt;K7, F6, IF(K7&gt;K6, F7, ""))</f>
        <v>4</v>
      </c>
      <c r="N7" s="368">
        <f>IF(K6&gt;K7, G6, IF(K7&gt;K6, G7, ""))</f>
        <v>24</v>
      </c>
      <c r="O7" s="368" t="str">
        <f>IFERROR(VLOOKUP(N7, $G:$H, 2, FALSE), "")</f>
        <v>Cianwood City</v>
      </c>
      <c r="P7" s="368">
        <v>18</v>
      </c>
      <c r="Q7" s="368" t="s">
        <v>38</v>
      </c>
      <c r="R7" s="368">
        <f>IFERROR(P7+Q7, P7)</f>
        <v>18</v>
      </c>
      <c r="S7" s="308"/>
      <c r="T7" s="368">
        <f>IF(R6&gt;R7,M6, IF( R7&gt;R6,M10, ""))</f>
        <v>1</v>
      </c>
      <c r="U7" s="368">
        <f>IF(R6&gt;R7,N6, IF( R7&gt;R6,N10, ""))</f>
        <v>4</v>
      </c>
      <c r="V7" s="368" t="str">
        <f>IF(R6&gt;R7,O6, IF( R7&gt;R6,O10, ""))</f>
        <v>Cinnabar Island</v>
      </c>
      <c r="W7" s="368">
        <v>19</v>
      </c>
      <c r="X7" s="308"/>
      <c r="Y7" s="308"/>
      <c r="Z7" s="368" t="s">
        <v>553</v>
      </c>
      <c r="AA7" s="368">
        <v>3</v>
      </c>
      <c r="AB7" s="368"/>
      <c r="AC7" s="510"/>
    </row>
    <row r="8" spans="3:29" x14ac:dyDescent="0.35">
      <c r="C8" s="35">
        <v>4</v>
      </c>
      <c r="D8" s="35">
        <f>Standings!D6</f>
        <v>1</v>
      </c>
      <c r="E8" s="487" t="s">
        <v>6856</v>
      </c>
      <c r="F8" s="368"/>
      <c r="G8" s="368"/>
      <c r="H8" s="368"/>
      <c r="I8" s="368"/>
      <c r="J8" s="368"/>
      <c r="K8" s="368"/>
      <c r="L8" s="495"/>
      <c r="M8" s="368"/>
      <c r="N8" s="368"/>
      <c r="O8" s="368"/>
      <c r="P8" s="368"/>
      <c r="Q8" s="368"/>
      <c r="R8" s="368"/>
      <c r="S8" s="308"/>
      <c r="T8" s="368"/>
      <c r="U8" s="368"/>
      <c r="V8" s="368"/>
      <c r="W8" s="368"/>
      <c r="X8" s="308"/>
      <c r="Y8" s="308"/>
      <c r="Z8" s="368"/>
      <c r="AA8" s="368"/>
      <c r="AB8" s="368"/>
      <c r="AC8" s="510" t="s">
        <v>6856</v>
      </c>
    </row>
    <row r="9" spans="3:29" x14ac:dyDescent="0.35">
      <c r="C9" s="35">
        <v>5</v>
      </c>
      <c r="D9" s="35">
        <f>Standings!D7</f>
        <v>16</v>
      </c>
      <c r="E9" s="487"/>
      <c r="F9" s="368">
        <v>3</v>
      </c>
      <c r="G9" s="368">
        <f>VLOOKUP(VLOOKUP(F9, C5:D11, 2, FALSE), Rankings!$A$2:$AN$129, 40, FALSE)</f>
        <v>27</v>
      </c>
      <c r="H9" s="368" t="str">
        <f>VLOOKUP(VLOOKUP(F9, C5:D11, 2, FALSE), Rankings!$A$2:$AN$129, 3, FALSE)</f>
        <v>Olivine City</v>
      </c>
      <c r="I9" s="368">
        <v>24</v>
      </c>
      <c r="J9" s="368" t="s">
        <v>38</v>
      </c>
      <c r="K9" s="368">
        <f>IFERROR(I9+J9, I9)</f>
        <v>24</v>
      </c>
      <c r="L9" s="495"/>
      <c r="M9" s="368">
        <v>2</v>
      </c>
      <c r="N9" s="368">
        <f>VLOOKUP(VLOOKUP(M9, C5:D11, 2, FALSE), Rankings!$A$2:$AN$129, 40, FALSE)</f>
        <v>19</v>
      </c>
      <c r="O9" s="368" t="str">
        <f>VLOOKUP(VLOOKUP(M9, C5:D11, 2, FALSE), Rankings!$A$2:$AN$129, 3, FALSE)</f>
        <v>Saffron City</v>
      </c>
      <c r="P9" s="368">
        <v>18</v>
      </c>
      <c r="Q9" s="368" t="s">
        <v>38</v>
      </c>
      <c r="R9" s="368">
        <f>IFERROR(P9+Q9, P9)</f>
        <v>18</v>
      </c>
      <c r="S9" s="308"/>
      <c r="T9" s="368">
        <f>IF(R9&gt;R10,M9, IF( R10&gt;R9, M7, ""))</f>
        <v>2</v>
      </c>
      <c r="U9" s="368">
        <f>IF(R9&gt;R10,N9, IF( R10&gt;R9, N7, ""))</f>
        <v>19</v>
      </c>
      <c r="V9" s="368" t="str">
        <f>IF(R9&gt;R10,O9, IF( R10&gt;R9, O7, ""))</f>
        <v>Saffron City</v>
      </c>
      <c r="W9" s="368">
        <v>18</v>
      </c>
      <c r="X9" s="308"/>
      <c r="Y9" s="308"/>
      <c r="Z9" s="368" t="s">
        <v>497</v>
      </c>
      <c r="AA9" s="368">
        <v>4</v>
      </c>
      <c r="AB9" s="368"/>
      <c r="AC9" s="510"/>
    </row>
    <row r="10" spans="3:29" x14ac:dyDescent="0.35">
      <c r="C10" s="35">
        <v>6</v>
      </c>
      <c r="D10" s="35">
        <f>Standings!D8</f>
        <v>3</v>
      </c>
      <c r="E10" s="487"/>
      <c r="F10" s="368">
        <v>6</v>
      </c>
      <c r="G10" s="368">
        <f>VLOOKUP(VLOOKUP(F10, C5:D11, 2, FALSE), Rankings!$A$2:$AN$129, 40, FALSE)</f>
        <v>45</v>
      </c>
      <c r="H10" s="368" t="str">
        <f>VLOOKUP(VLOOKUP(F10, C5:D11, 2, FALSE), Rankings!$A$2:$AN$129, 3, FALSE)</f>
        <v>Goldenrod City</v>
      </c>
      <c r="I10" s="368">
        <v>9</v>
      </c>
      <c r="J10" s="368" t="s">
        <v>38</v>
      </c>
      <c r="K10" s="368">
        <f>IFERROR(I10+J10, I10)</f>
        <v>9</v>
      </c>
      <c r="L10" s="495"/>
      <c r="M10" s="368">
        <f>IF(K9&gt;K10, F9, IF(K10&gt;K9, F10, ""))</f>
        <v>3</v>
      </c>
      <c r="N10" s="368">
        <f>IF(K9&gt;K10, G9, IF(K10&gt;K9, G10, ""))</f>
        <v>27</v>
      </c>
      <c r="O10" s="368" t="str">
        <f>IFERROR(VLOOKUP(N10, $G:$H, 2, FALSE), "")</f>
        <v>Olivine City</v>
      </c>
      <c r="P10" s="368">
        <v>13</v>
      </c>
      <c r="Q10" s="368" t="s">
        <v>38</v>
      </c>
      <c r="R10" s="368">
        <f>IFERROR(P10+Q10, P10)</f>
        <v>13</v>
      </c>
      <c r="S10" s="308"/>
      <c r="T10" s="368"/>
      <c r="U10" s="368"/>
      <c r="V10" s="368"/>
      <c r="W10" s="368"/>
      <c r="X10" s="308"/>
      <c r="Y10" s="308"/>
      <c r="Z10" s="368" t="s">
        <v>497</v>
      </c>
      <c r="AA10" s="368">
        <v>5</v>
      </c>
      <c r="AB10" s="368"/>
      <c r="AC10" s="510"/>
    </row>
    <row r="11" spans="3:29" x14ac:dyDescent="0.35">
      <c r="E11" s="487"/>
      <c r="F11" s="368"/>
      <c r="G11" s="368"/>
      <c r="H11" s="498"/>
      <c r="I11" s="368"/>
      <c r="J11" s="368"/>
      <c r="K11" s="506" t="s">
        <v>6865</v>
      </c>
      <c r="L11" s="495"/>
      <c r="M11" s="368"/>
      <c r="N11" s="368"/>
      <c r="O11" s="368"/>
      <c r="P11" s="368"/>
      <c r="Q11" s="368"/>
      <c r="R11" s="506" t="s">
        <v>7017</v>
      </c>
      <c r="S11" s="308"/>
      <c r="T11" s="368"/>
      <c r="U11" s="368"/>
      <c r="V11" s="368"/>
      <c r="W11" s="368"/>
      <c r="X11" s="308"/>
      <c r="Y11" s="308"/>
      <c r="Z11" s="368" t="s">
        <v>497</v>
      </c>
      <c r="AA11" s="368">
        <v>6</v>
      </c>
      <c r="AB11" s="368"/>
      <c r="AC11" s="510"/>
    </row>
    <row r="12" spans="3:29" x14ac:dyDescent="0.35">
      <c r="E12" s="487"/>
      <c r="F12" s="368"/>
      <c r="G12" s="368"/>
      <c r="H12" s="368"/>
      <c r="I12" s="368"/>
      <c r="J12" s="368"/>
      <c r="K12" s="506"/>
      <c r="L12" s="495"/>
      <c r="M12" s="368"/>
      <c r="N12" s="368"/>
      <c r="O12" s="368"/>
      <c r="P12" s="368"/>
      <c r="Q12" s="368"/>
      <c r="R12" s="506"/>
      <c r="S12" s="308"/>
      <c r="T12" s="368"/>
      <c r="U12" s="368"/>
      <c r="V12" s="368"/>
      <c r="W12" s="368"/>
      <c r="X12" s="308"/>
      <c r="Y12" s="308"/>
      <c r="Z12" s="368"/>
      <c r="AA12" s="368"/>
      <c r="AB12" s="368"/>
      <c r="AC12" s="510"/>
    </row>
    <row r="13" spans="3:29" x14ac:dyDescent="0.35">
      <c r="E13" s="487"/>
      <c r="F13" s="308"/>
      <c r="G13" s="308"/>
      <c r="H13" s="308"/>
      <c r="I13" s="308"/>
      <c r="J13" s="308"/>
      <c r="K13" s="308"/>
      <c r="L13" s="308"/>
      <c r="M13" s="308"/>
      <c r="N13" s="308"/>
      <c r="O13" s="308"/>
      <c r="P13" s="308"/>
      <c r="Q13" s="308"/>
      <c r="R13" s="308"/>
      <c r="S13" s="308"/>
      <c r="T13" s="308"/>
      <c r="U13" s="308"/>
      <c r="V13" s="308"/>
      <c r="W13" s="308"/>
      <c r="X13" s="308"/>
      <c r="Y13" s="308"/>
      <c r="Z13" s="308"/>
      <c r="AA13" s="308"/>
      <c r="AB13" s="308"/>
      <c r="AC13" s="510"/>
    </row>
    <row r="14" spans="3:29" x14ac:dyDescent="0.35">
      <c r="E14" s="487"/>
      <c r="F14" s="374"/>
      <c r="G14" s="374"/>
      <c r="H14" s="374"/>
      <c r="I14" s="374"/>
      <c r="J14" s="374"/>
      <c r="K14" s="505"/>
      <c r="L14" s="495"/>
      <c r="M14" s="374"/>
      <c r="N14" s="374"/>
      <c r="O14" s="374"/>
      <c r="P14" s="374"/>
      <c r="Q14" s="374"/>
      <c r="R14" s="505" t="s">
        <v>7261</v>
      </c>
      <c r="S14" s="308"/>
      <c r="T14" s="374"/>
      <c r="U14" s="374"/>
      <c r="V14" s="374"/>
      <c r="W14" s="374"/>
      <c r="X14" s="308"/>
      <c r="Y14" s="308"/>
      <c r="Z14" s="374"/>
      <c r="AA14" s="374"/>
      <c r="AB14" s="374"/>
      <c r="AC14" s="510"/>
    </row>
    <row r="15" spans="3:29" x14ac:dyDescent="0.35">
      <c r="C15" s="35">
        <v>1</v>
      </c>
      <c r="D15" s="35">
        <f>Standings!D21</f>
        <v>25</v>
      </c>
      <c r="E15" s="487"/>
      <c r="F15" s="374"/>
      <c r="G15" s="374"/>
      <c r="H15" s="374"/>
      <c r="I15" s="374"/>
      <c r="J15" s="374"/>
      <c r="K15" s="505" t="s">
        <v>6864</v>
      </c>
      <c r="L15" s="495"/>
      <c r="M15" s="374"/>
      <c r="N15" s="374"/>
      <c r="O15" s="374"/>
      <c r="P15" s="374"/>
      <c r="Q15" s="374"/>
      <c r="R15" s="505" t="s">
        <v>7111</v>
      </c>
      <c r="S15" s="308"/>
      <c r="T15" s="374"/>
      <c r="U15" s="374"/>
      <c r="V15" s="374"/>
      <c r="W15" s="374"/>
      <c r="X15" s="308"/>
      <c r="Y15" s="308"/>
      <c r="Z15" s="374" t="s">
        <v>553</v>
      </c>
      <c r="AA15" s="374">
        <v>3</v>
      </c>
      <c r="AB15" s="374"/>
      <c r="AC15" s="510"/>
    </row>
    <row r="16" spans="3:29" x14ac:dyDescent="0.35">
      <c r="C16" s="35">
        <v>2</v>
      </c>
      <c r="D16" s="35">
        <f>Standings!D22</f>
        <v>19</v>
      </c>
      <c r="E16" s="487"/>
      <c r="F16" s="374">
        <v>4</v>
      </c>
      <c r="G16" s="374">
        <f>VLOOKUP(VLOOKUP(F16, C15:D21, 2, FALSE), Rankings!$A$2:$AN$129, 40, FALSE)</f>
        <v>25</v>
      </c>
      <c r="H16" s="374" t="str">
        <f>VLOOKUP(VLOOKUP(F16, C15:D21, 2, FALSE), Rankings!$A$2:$AN$129, 3, FALSE)</f>
        <v>Rustboro City</v>
      </c>
      <c r="I16" s="374">
        <v>12</v>
      </c>
      <c r="J16" s="374">
        <v>14</v>
      </c>
      <c r="K16" s="374">
        <f>IFERROR(I16+J16, I16)</f>
        <v>26</v>
      </c>
      <c r="L16" s="495"/>
      <c r="M16" s="374">
        <v>1</v>
      </c>
      <c r="N16" s="374">
        <f>VLOOKUP(VLOOKUP(M16, C15:D21, 2, FALSE), Rankings!$A$2:$AN$129, 40, FALSE)</f>
        <v>18</v>
      </c>
      <c r="O16" s="374" t="str">
        <f>VLOOKUP(VLOOKUP(M16, C15:D21, 2, FALSE), Rankings!$A$2:$AN$129, 3, FALSE)</f>
        <v>Ever Grande City</v>
      </c>
      <c r="P16" s="374">
        <v>17</v>
      </c>
      <c r="Q16" s="374">
        <v>20</v>
      </c>
      <c r="R16" s="513">
        <f>IFERROR(P16+Q16, P16)+2</f>
        <v>39</v>
      </c>
      <c r="S16" s="308"/>
      <c r="T16" s="374"/>
      <c r="U16" s="374"/>
      <c r="V16" s="374"/>
      <c r="W16" s="374"/>
      <c r="X16" s="308"/>
      <c r="Y16" s="308"/>
      <c r="Z16" s="374" t="s">
        <v>553</v>
      </c>
      <c r="AA16" s="374">
        <v>1</v>
      </c>
      <c r="AB16" s="374"/>
      <c r="AC16" s="510"/>
    </row>
    <row r="17" spans="3:29" x14ac:dyDescent="0.35">
      <c r="C17" s="35">
        <v>3</v>
      </c>
      <c r="D17" s="35">
        <f>Standings!D23</f>
        <v>17</v>
      </c>
      <c r="E17" s="487"/>
      <c r="F17" s="374">
        <v>5</v>
      </c>
      <c r="G17" s="374">
        <f>VLOOKUP(VLOOKUP(F17, C15:D21, 2, FALSE), Rankings!$A$2:$AN$129, 40, FALSE)</f>
        <v>53</v>
      </c>
      <c r="H17" s="374" t="str">
        <f>VLOOKUP(VLOOKUP(F17, C15:D21, 2, FALSE), Rankings!$A$2:$AN$129, 3, FALSE)</f>
        <v>Lilycove City</v>
      </c>
      <c r="I17" s="374">
        <v>10</v>
      </c>
      <c r="J17" s="374">
        <v>13</v>
      </c>
      <c r="K17" s="374">
        <f>IFERROR(I17+J17, I17)</f>
        <v>23</v>
      </c>
      <c r="L17" s="495"/>
      <c r="M17" s="374">
        <f>IF(K16&gt;K17, F16, IF(K17&gt;K16, F17, ""))</f>
        <v>4</v>
      </c>
      <c r="N17" s="374">
        <f>IF(K16&gt;K17, G16, IF(K17&gt;K16, G17, ""))</f>
        <v>25</v>
      </c>
      <c r="O17" s="374" t="str">
        <f>IFERROR(VLOOKUP(N17, $G:$H, 2, FALSE), "")</f>
        <v>Rustboro City</v>
      </c>
      <c r="P17" s="374">
        <v>19</v>
      </c>
      <c r="Q17" s="374">
        <v>19</v>
      </c>
      <c r="R17" s="374">
        <f>IFERROR(P17+Q17, P17)</f>
        <v>38</v>
      </c>
      <c r="S17" s="308"/>
      <c r="T17" s="374">
        <f>IF(R16&gt;R17,M16, IF( R17&gt;R16,M17, ""))</f>
        <v>1</v>
      </c>
      <c r="U17" s="374">
        <f>IF(R16&gt;R17,N16, IF( R17&gt;R16,N17, ""))</f>
        <v>18</v>
      </c>
      <c r="V17" s="374" t="str">
        <f>IF(R16&gt;R17,O16, IF( R17&gt;R16,O17, ""))</f>
        <v>Ever Grande City</v>
      </c>
      <c r="W17" s="374">
        <v>14</v>
      </c>
      <c r="X17" s="308"/>
      <c r="Y17" s="308"/>
      <c r="Z17" s="374" t="s">
        <v>553</v>
      </c>
      <c r="AA17" s="374">
        <v>2</v>
      </c>
      <c r="AB17" s="374"/>
      <c r="AC17" s="510"/>
    </row>
    <row r="18" spans="3:29" x14ac:dyDescent="0.35">
      <c r="C18" s="35">
        <v>4</v>
      </c>
      <c r="D18" s="35">
        <f>Standings!D24</f>
        <v>23</v>
      </c>
      <c r="E18" s="487" t="s">
        <v>6857</v>
      </c>
      <c r="F18" s="374"/>
      <c r="G18" s="374"/>
      <c r="H18" s="374"/>
      <c r="I18" s="374"/>
      <c r="J18" s="374"/>
      <c r="K18" s="374"/>
      <c r="L18" s="495"/>
      <c r="M18" s="374"/>
      <c r="N18" s="374"/>
      <c r="O18" s="374"/>
      <c r="P18" s="374"/>
      <c r="Q18" s="374"/>
      <c r="R18" s="374"/>
      <c r="S18" s="308"/>
      <c r="T18" s="374"/>
      <c r="U18" s="374"/>
      <c r="V18" s="374"/>
      <c r="W18" s="374"/>
      <c r="X18" s="308"/>
      <c r="Y18" s="308"/>
      <c r="Z18" s="374"/>
      <c r="AA18" s="374"/>
      <c r="AB18" s="374"/>
      <c r="AC18" s="510" t="s">
        <v>6857</v>
      </c>
    </row>
    <row r="19" spans="3:29" x14ac:dyDescent="0.35">
      <c r="C19" s="35">
        <v>5</v>
      </c>
      <c r="D19" s="35">
        <f>Standings!D25</f>
        <v>30</v>
      </c>
      <c r="E19" s="487"/>
      <c r="F19" s="374">
        <v>3</v>
      </c>
      <c r="G19" s="374">
        <f>VLOOKUP(VLOOKUP(F19, C15:D21, 2, FALSE), Rankings!$A$2:$AN$129, 40, FALSE)</f>
        <v>16</v>
      </c>
      <c r="H19" s="374" t="str">
        <f>VLOOKUP(VLOOKUP(F19, C15:D21, 2, FALSE), Rankings!$A$2:$AN$129, 3, FALSE)</f>
        <v>Dewford Town</v>
      </c>
      <c r="I19" s="374">
        <v>29</v>
      </c>
      <c r="J19" s="374" t="s">
        <v>38</v>
      </c>
      <c r="K19" s="374">
        <f>IFERROR(I19+J19, I19)</f>
        <v>29</v>
      </c>
      <c r="L19" s="495"/>
      <c r="M19" s="374">
        <v>2</v>
      </c>
      <c r="N19" s="374">
        <f>VLOOKUP(VLOOKUP(M19, C15:D21, 2, FALSE), Rankings!$A$2:$AN$129, 40, FALSE)</f>
        <v>17</v>
      </c>
      <c r="O19" s="374" t="str">
        <f>VLOOKUP(VLOOKUP(M19, C15:D21, 2, FALSE), Rankings!$A$2:$AN$129, 3, FALSE)</f>
        <v>Oldale Town</v>
      </c>
      <c r="P19" s="374">
        <v>11</v>
      </c>
      <c r="Q19" s="374">
        <v>9</v>
      </c>
      <c r="R19" s="374">
        <f>IFERROR(P19+Q19, P19)</f>
        <v>20</v>
      </c>
      <c r="S19" s="308"/>
      <c r="T19" s="374">
        <f>IF(R19&gt;R20,M19, IF( R20&gt;R19, M20, ""))</f>
        <v>3</v>
      </c>
      <c r="U19" s="374">
        <f>IF(R19&gt;R20,N19, IF( R20&gt;R19, N20, ""))</f>
        <v>16</v>
      </c>
      <c r="V19" s="374" t="str">
        <f>IF(R19&gt;R20,O19, IF( R20&gt;R19, O20, ""))</f>
        <v>Dewford Town</v>
      </c>
      <c r="W19" s="374">
        <v>17</v>
      </c>
      <c r="X19" s="308"/>
      <c r="Y19" s="308"/>
      <c r="Z19" s="374" t="s">
        <v>497</v>
      </c>
      <c r="AA19" s="374">
        <v>4</v>
      </c>
      <c r="AB19" s="374"/>
      <c r="AC19" s="510"/>
    </row>
    <row r="20" spans="3:29" x14ac:dyDescent="0.35">
      <c r="C20" s="35">
        <v>6</v>
      </c>
      <c r="D20" s="35">
        <f>Standings!D26</f>
        <v>31</v>
      </c>
      <c r="E20" s="487"/>
      <c r="F20" s="374">
        <v>6</v>
      </c>
      <c r="G20" s="374">
        <f>VLOOKUP(VLOOKUP(F20, C15:D21, 2, FALSE), Rankings!$A$2:$AN$129, 40, FALSE)</f>
        <v>55</v>
      </c>
      <c r="H20" s="374" t="str">
        <f>VLOOKUP(VLOOKUP(F20, C15:D21, 2, FALSE), Rankings!$A$2:$AN$129, 3, FALSE)</f>
        <v>Mauville City</v>
      </c>
      <c r="I20" s="374">
        <v>23</v>
      </c>
      <c r="J20" s="374" t="s">
        <v>38</v>
      </c>
      <c r="K20" s="374">
        <f>IFERROR(I20+J20, I20)</f>
        <v>23</v>
      </c>
      <c r="L20" s="495"/>
      <c r="M20" s="374">
        <f>IF(K19&gt;K20, F19, IF(K20&gt;K19, F20, ""))</f>
        <v>3</v>
      </c>
      <c r="N20" s="374">
        <f>IF(K19&gt;K20, G19, IF(K20&gt;K19, G20, ""))</f>
        <v>16</v>
      </c>
      <c r="O20" s="374" t="str">
        <f>IFERROR(VLOOKUP(N20, $G:$H, 2, FALSE), "")</f>
        <v>Dewford Town</v>
      </c>
      <c r="P20" s="374">
        <v>19</v>
      </c>
      <c r="Q20" s="374">
        <v>13</v>
      </c>
      <c r="R20" s="374">
        <f>IFERROR(P20+Q20, P20)</f>
        <v>32</v>
      </c>
      <c r="S20" s="308"/>
      <c r="T20" s="374"/>
      <c r="U20" s="374"/>
      <c r="V20" s="374"/>
      <c r="W20" s="374"/>
      <c r="X20" s="308"/>
      <c r="Y20" s="308"/>
      <c r="Z20" s="374" t="s">
        <v>497</v>
      </c>
      <c r="AA20" s="374">
        <v>5</v>
      </c>
      <c r="AB20" s="374"/>
      <c r="AC20" s="510"/>
    </row>
    <row r="21" spans="3:29" x14ac:dyDescent="0.35">
      <c r="E21" s="487"/>
      <c r="F21" s="374"/>
      <c r="G21" s="374"/>
      <c r="H21" s="374"/>
      <c r="I21" s="374"/>
      <c r="J21" s="374"/>
      <c r="K21" s="505" t="s">
        <v>6866</v>
      </c>
      <c r="L21" s="495"/>
      <c r="M21" s="374"/>
      <c r="N21" s="374"/>
      <c r="O21" s="374"/>
      <c r="P21" s="374"/>
      <c r="Q21" s="374"/>
      <c r="R21" s="505" t="s">
        <v>6864</v>
      </c>
      <c r="S21" s="308"/>
      <c r="T21" s="374"/>
      <c r="U21" s="374"/>
      <c r="V21" s="374"/>
      <c r="W21" s="374"/>
      <c r="X21" s="308"/>
      <c r="Y21" s="308"/>
      <c r="Z21" s="374" t="s">
        <v>497</v>
      </c>
      <c r="AA21" s="374">
        <v>6</v>
      </c>
      <c r="AB21" s="374"/>
      <c r="AC21" s="510"/>
    </row>
    <row r="22" spans="3:29" x14ac:dyDescent="0.35">
      <c r="E22" s="487"/>
      <c r="F22" s="374"/>
      <c r="G22" s="374"/>
      <c r="H22" s="374"/>
      <c r="I22" s="374"/>
      <c r="J22" s="374"/>
      <c r="K22" s="505" t="s">
        <v>6867</v>
      </c>
      <c r="L22" s="495"/>
      <c r="M22" s="374"/>
      <c r="N22" s="374"/>
      <c r="O22" s="374"/>
      <c r="P22" s="374"/>
      <c r="Q22" s="374"/>
      <c r="R22" s="505"/>
      <c r="S22" s="308"/>
      <c r="T22" s="374"/>
      <c r="U22" s="374"/>
      <c r="V22" s="374"/>
      <c r="W22" s="374"/>
      <c r="X22" s="308"/>
      <c r="Y22" s="308"/>
      <c r="Z22" s="374"/>
      <c r="AA22" s="374"/>
      <c r="AB22" s="374"/>
      <c r="AC22" s="510"/>
    </row>
    <row r="23" spans="3:29" x14ac:dyDescent="0.35">
      <c r="E23" s="487"/>
      <c r="F23" s="308"/>
      <c r="G23" s="308"/>
      <c r="H23" s="308"/>
      <c r="I23" s="308"/>
      <c r="J23" s="308"/>
      <c r="K23" s="308"/>
      <c r="L23" s="308"/>
      <c r="M23" s="308"/>
      <c r="N23" s="308"/>
      <c r="O23" s="308"/>
      <c r="P23" s="308"/>
      <c r="Q23" s="308"/>
      <c r="R23" s="308"/>
      <c r="S23" s="308"/>
      <c r="T23" s="308"/>
      <c r="U23" s="308"/>
      <c r="V23" s="308"/>
      <c r="W23" s="308"/>
      <c r="X23" s="308"/>
      <c r="Y23" s="308"/>
      <c r="Z23" s="308"/>
      <c r="AA23" s="308"/>
      <c r="AB23" s="308"/>
      <c r="AC23" s="510"/>
    </row>
    <row r="24" spans="3:29" x14ac:dyDescent="0.35">
      <c r="E24" s="487"/>
      <c r="F24" s="373"/>
      <c r="G24" s="373"/>
      <c r="H24" s="373"/>
      <c r="I24" s="373"/>
      <c r="J24" s="373"/>
      <c r="K24" s="504"/>
      <c r="L24" s="495"/>
      <c r="M24" s="373"/>
      <c r="N24" s="373"/>
      <c r="O24" s="373"/>
      <c r="P24" s="373"/>
      <c r="Q24" s="373"/>
      <c r="R24" s="504" t="s">
        <v>7106</v>
      </c>
      <c r="S24" s="308"/>
      <c r="T24" s="373"/>
      <c r="U24" s="373"/>
      <c r="V24" s="373"/>
      <c r="W24" s="373"/>
      <c r="X24" s="308"/>
      <c r="Y24" s="308"/>
      <c r="Z24" s="373"/>
      <c r="AA24" s="373"/>
      <c r="AB24" s="373"/>
      <c r="AC24" s="510"/>
    </row>
    <row r="25" spans="3:29" x14ac:dyDescent="0.35">
      <c r="C25" s="35">
        <v>1</v>
      </c>
      <c r="D25" s="35">
        <f>Standings!N3</f>
        <v>42</v>
      </c>
      <c r="E25" s="487"/>
      <c r="F25" s="373"/>
      <c r="G25" s="373"/>
      <c r="H25" s="373"/>
      <c r="I25" s="373"/>
      <c r="J25" s="373"/>
      <c r="K25" s="504" t="s">
        <v>6864</v>
      </c>
      <c r="L25" s="495"/>
      <c r="M25" s="373"/>
      <c r="N25" s="373"/>
      <c r="O25" s="373"/>
      <c r="P25" s="373"/>
      <c r="Q25" s="373"/>
      <c r="R25" s="504" t="s">
        <v>7105</v>
      </c>
      <c r="S25" s="308"/>
      <c r="T25" s="373"/>
      <c r="U25" s="373"/>
      <c r="V25" s="373"/>
      <c r="W25" s="373"/>
      <c r="X25" s="308"/>
      <c r="Y25" s="308"/>
      <c r="Z25" s="373" t="s">
        <v>553</v>
      </c>
      <c r="AA25" s="373">
        <v>1</v>
      </c>
      <c r="AB25" s="373"/>
      <c r="AC25" s="510"/>
    </row>
    <row r="26" spans="3:29" x14ac:dyDescent="0.35">
      <c r="C26" s="35">
        <v>2</v>
      </c>
      <c r="D26" s="35">
        <f>Standings!N4</f>
        <v>48</v>
      </c>
      <c r="E26" s="487"/>
      <c r="F26" s="373">
        <v>4</v>
      </c>
      <c r="G26" s="373">
        <f>VLOOKUP(VLOOKUP(F26, C25:D31, 2, FALSE), Rankings!$A$2:$AN$129, 40, FALSE)</f>
        <v>35</v>
      </c>
      <c r="H26" s="373" t="str">
        <f>VLOOKUP(VLOOKUP(F26, C25:D31, 2, FALSE), Rankings!$A$2:$AN$129, 3, FALSE)</f>
        <v>Veilstone City</v>
      </c>
      <c r="I26" s="373">
        <v>25</v>
      </c>
      <c r="J26" s="373">
        <v>29</v>
      </c>
      <c r="K26" s="373">
        <f>IFERROR(I26+J26, I26)</f>
        <v>54</v>
      </c>
      <c r="L26" s="495"/>
      <c r="M26" s="373">
        <v>1</v>
      </c>
      <c r="N26" s="373">
        <f>VLOOKUP(VLOOKUP(M26, C25:D31, 2, FALSE), Rankings!$A$2:$AN$129, 40, FALSE)</f>
        <v>2</v>
      </c>
      <c r="O26" s="373" t="str">
        <f>VLOOKUP(VLOOKUP(M26, C25:D31, 2, FALSE), Rankings!$A$2:$AN$129, 3, FALSE)</f>
        <v>Resort Area</v>
      </c>
      <c r="P26" s="373">
        <v>13</v>
      </c>
      <c r="Q26" s="373" t="s">
        <v>38</v>
      </c>
      <c r="R26" s="373">
        <f>IFERROR(P26+Q26, P26)</f>
        <v>13</v>
      </c>
      <c r="S26" s="308"/>
      <c r="T26" s="373"/>
      <c r="U26" s="373"/>
      <c r="V26" s="373"/>
      <c r="W26" s="373"/>
      <c r="X26" s="308"/>
      <c r="Y26" s="308"/>
      <c r="Z26" s="373" t="s">
        <v>553</v>
      </c>
      <c r="AA26" s="373">
        <v>3</v>
      </c>
      <c r="AB26" s="373"/>
      <c r="AC26" s="510"/>
    </row>
    <row r="27" spans="3:29" x14ac:dyDescent="0.35">
      <c r="C27" s="35">
        <v>3</v>
      </c>
      <c r="D27" s="35">
        <f>Standings!N5</f>
        <v>38</v>
      </c>
      <c r="E27" s="487"/>
      <c r="F27" s="373">
        <v>5</v>
      </c>
      <c r="G27" s="373">
        <f>VLOOKUP(VLOOKUP(F27, C25:D31, 2, FALSE), Rankings!$A$2:$AN$129, 40, FALSE)</f>
        <v>43</v>
      </c>
      <c r="H27" s="373" t="str">
        <f>VLOOKUP(VLOOKUP(F27, C25:D31, 2, FALSE), Rankings!$A$2:$AN$129, 3, FALSE)</f>
        <v>Snowpoint City</v>
      </c>
      <c r="I27" s="373">
        <v>15</v>
      </c>
      <c r="J27" s="373">
        <v>20</v>
      </c>
      <c r="K27" s="373">
        <f>IFERROR(I27+J27, I27)</f>
        <v>35</v>
      </c>
      <c r="L27" s="495"/>
      <c r="M27" s="373">
        <f>IF(K26&gt;K27, F26, IF(K27&gt;K26, F27, ""))</f>
        <v>4</v>
      </c>
      <c r="N27" s="373">
        <f>IF(K26&gt;K27, G26, IF(K27&gt;K26, G27, ""))</f>
        <v>35</v>
      </c>
      <c r="O27" s="373" t="str">
        <f>IFERROR(VLOOKUP(N27, $G:$H, 2, FALSE), "")</f>
        <v>Veilstone City</v>
      </c>
      <c r="P27" s="373">
        <v>12</v>
      </c>
      <c r="Q27" s="373" t="s">
        <v>38</v>
      </c>
      <c r="R27" s="373">
        <f>IFERROR(P27+Q27, P27)</f>
        <v>12</v>
      </c>
      <c r="S27" s="308"/>
      <c r="T27" s="373">
        <f>IF(R26&gt;R27,M26, IF( R27&gt;R26,M27, ""))</f>
        <v>1</v>
      </c>
      <c r="U27" s="373">
        <f>IF(R26&gt;R27,N26, IF( R27&gt;R26,N27, ""))</f>
        <v>2</v>
      </c>
      <c r="V27" s="373" t="str">
        <f>IF(R26&gt;R27,O26, IF( R27&gt;R26,O27, ""))</f>
        <v>Resort Area</v>
      </c>
      <c r="W27" s="373">
        <v>31</v>
      </c>
      <c r="X27" s="308"/>
      <c r="Y27" s="308"/>
      <c r="Z27" s="373" t="s">
        <v>553</v>
      </c>
      <c r="AA27" s="373">
        <v>2</v>
      </c>
      <c r="AB27" s="373"/>
      <c r="AC27" s="510"/>
    </row>
    <row r="28" spans="3:29" x14ac:dyDescent="0.35">
      <c r="C28" s="35">
        <v>4</v>
      </c>
      <c r="D28" s="35">
        <f>Standings!N6</f>
        <v>44</v>
      </c>
      <c r="E28" s="497" t="s">
        <v>6858</v>
      </c>
      <c r="F28" s="373"/>
      <c r="G28" s="373"/>
      <c r="H28" s="373"/>
      <c r="I28" s="373"/>
      <c r="J28" s="373"/>
      <c r="K28" s="373"/>
      <c r="L28" s="495"/>
      <c r="M28" s="373"/>
      <c r="N28" s="373"/>
      <c r="O28" s="373"/>
      <c r="P28" s="373"/>
      <c r="Q28" s="373"/>
      <c r="R28" s="373"/>
      <c r="S28" s="308"/>
      <c r="T28" s="373"/>
      <c r="U28" s="373"/>
      <c r="V28" s="373"/>
      <c r="W28" s="373"/>
      <c r="X28" s="308"/>
      <c r="Y28" s="308"/>
      <c r="Z28" s="373"/>
      <c r="AA28" s="373"/>
      <c r="AB28" s="373"/>
      <c r="AC28" s="497" t="s">
        <v>6858</v>
      </c>
    </row>
    <row r="29" spans="3:29" x14ac:dyDescent="0.35">
      <c r="C29" s="35">
        <v>5</v>
      </c>
      <c r="D29" s="35">
        <f>Standings!N7</f>
        <v>40</v>
      </c>
      <c r="E29" s="487"/>
      <c r="F29" s="373">
        <v>3</v>
      </c>
      <c r="G29" s="373">
        <f>VLOOKUP(VLOOKUP(F29, C25:D31, 2, FALSE), Rankings!$A$2:$AN$129, 40, FALSE)</f>
        <v>21</v>
      </c>
      <c r="H29" s="373" t="str">
        <f>VLOOKUP(VLOOKUP(F29, C25:D31, 2, FALSE), Rankings!$A$2:$AN$129, 3, FALSE)</f>
        <v>Floaroma City</v>
      </c>
      <c r="I29" s="373">
        <v>21</v>
      </c>
      <c r="J29" s="373" t="s">
        <v>38</v>
      </c>
      <c r="K29" s="373">
        <f>IFERROR(I29+J29, I29)</f>
        <v>21</v>
      </c>
      <c r="L29" s="495"/>
      <c r="M29" s="373">
        <v>2</v>
      </c>
      <c r="N29" s="373">
        <f>VLOOKUP(VLOOKUP(M29, C25:D31, 2, FALSE), Rankings!$A$2:$AN$129, 40, FALSE)</f>
        <v>3</v>
      </c>
      <c r="O29" s="373" t="str">
        <f>VLOOKUP(VLOOKUP(M29, C25:D31, 2, FALSE), Rankings!$A$2:$AN$129, 3, FALSE)</f>
        <v>Solaceon Town</v>
      </c>
      <c r="P29" s="373">
        <v>14</v>
      </c>
      <c r="Q29" s="373">
        <v>25</v>
      </c>
      <c r="R29" s="373">
        <f>IFERROR(P29+Q29, P29)</f>
        <v>39</v>
      </c>
      <c r="S29" s="308"/>
      <c r="T29" s="373">
        <f>IF(R29&gt;R30,M29, IF( R30&gt;R29, M30, ""))</f>
        <v>3</v>
      </c>
      <c r="U29" s="373">
        <f>IF(R29&gt;R30,N29, IF( R30&gt;R29, N30, ""))</f>
        <v>21</v>
      </c>
      <c r="V29" s="373" t="str">
        <f>IF(R29&gt;R30,O29, IF( R30&gt;R29, O30, ""))</f>
        <v>Floaroma City</v>
      </c>
      <c r="W29" s="373">
        <v>4</v>
      </c>
      <c r="X29" s="308"/>
      <c r="Y29" s="308"/>
      <c r="Z29" s="373" t="s">
        <v>497</v>
      </c>
      <c r="AA29" s="373">
        <v>4</v>
      </c>
      <c r="AB29" s="373"/>
      <c r="AC29" s="510"/>
    </row>
    <row r="30" spans="3:29" x14ac:dyDescent="0.35">
      <c r="C30" s="35">
        <v>6</v>
      </c>
      <c r="D30" s="35">
        <f>Standings!N8</f>
        <v>47</v>
      </c>
      <c r="E30" s="487"/>
      <c r="F30" s="373">
        <v>6</v>
      </c>
      <c r="G30" s="373">
        <f>VLOOKUP(VLOOKUP(F30, C25:D31, 2, FALSE), Rankings!$A$2:$AN$129, 40, FALSE)</f>
        <v>58</v>
      </c>
      <c r="H30" s="373" t="str">
        <f>VLOOKUP(VLOOKUP(F30, C25:D31, 2, FALSE), Rankings!$A$2:$AN$129, 3, FALSE)</f>
        <v>Pastoria City</v>
      </c>
      <c r="I30" s="373">
        <v>15</v>
      </c>
      <c r="J30" s="373" t="s">
        <v>38</v>
      </c>
      <c r="K30" s="373">
        <f>IFERROR(I30+J30, I30)</f>
        <v>15</v>
      </c>
      <c r="L30" s="495"/>
      <c r="M30" s="373">
        <f>IF(K29&gt;K30, F29, IF(K30&gt;K29, F30, ""))</f>
        <v>3</v>
      </c>
      <c r="N30" s="373">
        <f>IF(K29&gt;K30, G29, IF(K30&gt;K29, G30, ""))</f>
        <v>21</v>
      </c>
      <c r="O30" s="373" t="str">
        <f>IFERROR(VLOOKUP(N30, $G:$H, 2, FALSE), "")</f>
        <v>Floaroma City</v>
      </c>
      <c r="P30" s="373">
        <v>23</v>
      </c>
      <c r="Q30" s="373">
        <v>26</v>
      </c>
      <c r="R30" s="373">
        <f>IFERROR(P30+Q30, P30)</f>
        <v>49</v>
      </c>
      <c r="S30" s="308"/>
      <c r="T30" s="373"/>
      <c r="U30" s="373"/>
      <c r="V30" s="373"/>
      <c r="W30" s="373"/>
      <c r="X30" s="308"/>
      <c r="Y30" s="308"/>
      <c r="Z30" s="373" t="s">
        <v>497</v>
      </c>
      <c r="AA30" s="373">
        <v>5</v>
      </c>
      <c r="AB30" s="373"/>
      <c r="AC30" s="510"/>
    </row>
    <row r="31" spans="3:29" x14ac:dyDescent="0.35">
      <c r="E31" s="487"/>
      <c r="F31" s="373"/>
      <c r="G31" s="373"/>
      <c r="H31" s="373"/>
      <c r="I31" s="373"/>
      <c r="J31" s="373"/>
      <c r="K31" s="504" t="s">
        <v>6868</v>
      </c>
      <c r="L31" s="495"/>
      <c r="M31" s="373"/>
      <c r="N31" s="373"/>
      <c r="O31" s="373"/>
      <c r="P31" s="373"/>
      <c r="Q31" s="373"/>
      <c r="R31" s="504" t="s">
        <v>7016</v>
      </c>
      <c r="S31" s="308"/>
      <c r="T31" s="373"/>
      <c r="U31" s="373"/>
      <c r="V31" s="373"/>
      <c r="W31" s="373"/>
      <c r="X31" s="308"/>
      <c r="Y31" s="308"/>
      <c r="Z31" s="373" t="s">
        <v>497</v>
      </c>
      <c r="AA31" s="373">
        <v>6</v>
      </c>
      <c r="AB31" s="373"/>
      <c r="AC31" s="510"/>
    </row>
    <row r="32" spans="3:29" x14ac:dyDescent="0.35">
      <c r="E32" s="487"/>
      <c r="F32" s="373"/>
      <c r="G32" s="373"/>
      <c r="H32" s="373"/>
      <c r="I32" s="373"/>
      <c r="J32" s="373"/>
      <c r="K32" s="504"/>
      <c r="L32" s="495"/>
      <c r="M32" s="373"/>
      <c r="N32" s="373"/>
      <c r="O32" s="373"/>
      <c r="P32" s="373"/>
      <c r="Q32" s="373"/>
      <c r="R32" s="504"/>
      <c r="S32" s="308"/>
      <c r="T32" s="373"/>
      <c r="U32" s="373"/>
      <c r="V32" s="373"/>
      <c r="W32" s="373"/>
      <c r="X32" s="308"/>
      <c r="Y32" s="308"/>
      <c r="Z32" s="373"/>
      <c r="AA32" s="373"/>
      <c r="AB32" s="373"/>
      <c r="AC32" s="510"/>
    </row>
    <row r="33" spans="3:29" x14ac:dyDescent="0.35">
      <c r="E33" s="487"/>
      <c r="F33" s="308"/>
      <c r="G33" s="308"/>
      <c r="H33" s="308"/>
      <c r="I33" s="308"/>
      <c r="J33" s="308"/>
      <c r="K33" s="308"/>
      <c r="L33" s="308"/>
      <c r="M33" s="308"/>
      <c r="N33" s="308"/>
      <c r="O33" s="308"/>
      <c r="P33" s="308"/>
      <c r="Q33" s="308"/>
      <c r="R33" s="308"/>
      <c r="S33" s="308"/>
      <c r="T33" s="308"/>
      <c r="U33" s="308"/>
      <c r="V33" s="308"/>
      <c r="W33" s="308"/>
      <c r="X33" s="308"/>
      <c r="Y33" s="308"/>
      <c r="Z33" s="308"/>
      <c r="AA33" s="308"/>
      <c r="AB33" s="308"/>
      <c r="AC33" s="510"/>
    </row>
    <row r="34" spans="3:29" x14ac:dyDescent="0.35">
      <c r="E34" s="487"/>
      <c r="F34" s="372"/>
      <c r="G34" s="372"/>
      <c r="H34" s="372"/>
      <c r="I34" s="372"/>
      <c r="J34" s="372"/>
      <c r="K34" s="503"/>
      <c r="L34" s="495"/>
      <c r="M34" s="372"/>
      <c r="N34" s="372"/>
      <c r="O34" s="372"/>
      <c r="P34" s="372"/>
      <c r="Q34" s="372"/>
      <c r="R34" s="503"/>
      <c r="S34" s="308"/>
      <c r="T34" s="372"/>
      <c r="U34" s="372"/>
      <c r="V34" s="372"/>
      <c r="W34" s="372"/>
      <c r="X34" s="308"/>
      <c r="Y34" s="308"/>
      <c r="Z34" s="372"/>
      <c r="AA34" s="372"/>
      <c r="AB34" s="372"/>
      <c r="AC34" s="510"/>
    </row>
    <row r="35" spans="3:29" x14ac:dyDescent="0.35">
      <c r="C35" s="35">
        <v>1</v>
      </c>
      <c r="D35" s="35">
        <f>Standings!N21</f>
        <v>58</v>
      </c>
      <c r="E35" s="487"/>
      <c r="F35" s="372"/>
      <c r="G35" s="372"/>
      <c r="H35" s="372"/>
      <c r="I35" s="372"/>
      <c r="J35" s="372"/>
      <c r="K35" s="503" t="s">
        <v>6864</v>
      </c>
      <c r="L35" s="495"/>
      <c r="M35" s="372"/>
      <c r="N35" s="372"/>
      <c r="O35" s="372"/>
      <c r="P35" s="372"/>
      <c r="Q35" s="372"/>
      <c r="R35" s="503" t="s">
        <v>7099</v>
      </c>
      <c r="S35" s="308"/>
      <c r="T35" s="372"/>
      <c r="U35" s="372"/>
      <c r="V35" s="372"/>
      <c r="W35" s="372"/>
      <c r="X35" s="308"/>
      <c r="Y35" s="308"/>
      <c r="Z35" s="372" t="s">
        <v>553</v>
      </c>
      <c r="AA35" s="372">
        <v>1</v>
      </c>
      <c r="AB35" s="372"/>
      <c r="AC35" s="510"/>
    </row>
    <row r="36" spans="3:29" x14ac:dyDescent="0.35">
      <c r="C36" s="35">
        <v>2</v>
      </c>
      <c r="D36" s="35">
        <f>Standings!N22</f>
        <v>49</v>
      </c>
      <c r="E36" s="487"/>
      <c r="F36" s="372">
        <v>4</v>
      </c>
      <c r="G36" s="372">
        <f>VLOOKUP(VLOOKUP(F36, C35:D41, 2, FALSE), Rankings!$A$2:$AN$129, 40, FALSE)</f>
        <v>26</v>
      </c>
      <c r="H36" s="372" t="str">
        <f>VLOOKUP(VLOOKUP(F36, C35:D41, 2, FALSE), Rankings!$A$2:$AN$129, 3, FALSE)</f>
        <v>Mistralton City</v>
      </c>
      <c r="I36" s="372">
        <v>14</v>
      </c>
      <c r="J36" s="372">
        <v>13</v>
      </c>
      <c r="K36" s="372">
        <f>IFERROR(I36+J36, I36)</f>
        <v>27</v>
      </c>
      <c r="L36" s="495"/>
      <c r="M36" s="372">
        <v>1</v>
      </c>
      <c r="N36" s="372">
        <f>VLOOKUP(VLOOKUP(M36, C35:D41, 2, FALSE), Rankings!$A$2:$AN$129, 40, FALSE)</f>
        <v>7</v>
      </c>
      <c r="O36" s="372" t="str">
        <f>VLOOKUP(VLOOKUP(M36, C35:D41, 2, FALSE), Rankings!$A$2:$AN$129, 3, FALSE)</f>
        <v>Castelia City</v>
      </c>
      <c r="P36" s="372">
        <v>22</v>
      </c>
      <c r="Q36" s="372" t="s">
        <v>38</v>
      </c>
      <c r="R36" s="372">
        <f>IFERROR(P36+Q36, P36)</f>
        <v>22</v>
      </c>
      <c r="S36" s="308"/>
      <c r="T36" s="372"/>
      <c r="U36" s="372"/>
      <c r="V36" s="372"/>
      <c r="W36" s="372"/>
      <c r="X36" s="308"/>
      <c r="Y36" s="308"/>
      <c r="Z36" s="372" t="s">
        <v>553</v>
      </c>
      <c r="AA36" s="372">
        <v>2</v>
      </c>
      <c r="AB36" s="372"/>
      <c r="AC36" s="510"/>
    </row>
    <row r="37" spans="3:29" x14ac:dyDescent="0.35">
      <c r="C37" s="35">
        <v>3</v>
      </c>
      <c r="D37" s="35">
        <f>Standings!N23</f>
        <v>59</v>
      </c>
      <c r="E37" s="487"/>
      <c r="F37" s="372">
        <v>5</v>
      </c>
      <c r="G37" s="372">
        <f>VLOOKUP(VLOOKUP(F37, C35:D41, 2, FALSE), Rankings!$A$2:$AN$129, 40, FALSE)</f>
        <v>5</v>
      </c>
      <c r="H37" s="372" t="str">
        <f>VLOOKUP(VLOOKUP(F37, C35:D41, 2, FALSE), Rankings!$A$2:$AN$129, 3, FALSE)</f>
        <v>Virbank City</v>
      </c>
      <c r="I37" s="372">
        <v>31</v>
      </c>
      <c r="J37" s="372">
        <v>20</v>
      </c>
      <c r="K37" s="372">
        <f>IFERROR(I37+J37, I37)</f>
        <v>51</v>
      </c>
      <c r="L37" s="495"/>
      <c r="M37" s="372">
        <f>IF(K36&gt;K37, F36, IF(K37&gt;K36, F37, ""))</f>
        <v>5</v>
      </c>
      <c r="N37" s="372">
        <f>IF(K36&gt;K37, G36, IF(K37&gt;K36, G37, ""))</f>
        <v>5</v>
      </c>
      <c r="O37" s="372" t="str">
        <f>IFERROR(VLOOKUP(N37, $G:$H, 2, FALSE), "")</f>
        <v>Virbank City</v>
      </c>
      <c r="P37" s="372">
        <v>21</v>
      </c>
      <c r="Q37" s="372" t="s">
        <v>38</v>
      </c>
      <c r="R37" s="372">
        <f>IFERROR(P37+Q37, P37)</f>
        <v>21</v>
      </c>
      <c r="S37" s="308"/>
      <c r="T37" s="372">
        <f>IF(R36&gt;R37,M36, IF( R37&gt;R36,M37, ""))</f>
        <v>1</v>
      </c>
      <c r="U37" s="372">
        <f>IF(R36&gt;R37,N36, IF( R37&gt;R36,N37, ""))</f>
        <v>7</v>
      </c>
      <c r="V37" s="372" t="str">
        <f>IF(R36&gt;R37,O36, IF( R37&gt;R36,O37, ""))</f>
        <v>Castelia City</v>
      </c>
      <c r="W37" s="372">
        <v>23</v>
      </c>
      <c r="X37" s="308"/>
      <c r="Y37" s="308"/>
      <c r="Z37" s="372" t="s">
        <v>553</v>
      </c>
      <c r="AA37" s="372">
        <v>3</v>
      </c>
      <c r="AB37" s="372"/>
      <c r="AC37" s="510"/>
    </row>
    <row r="38" spans="3:29" x14ac:dyDescent="0.35">
      <c r="C38" s="35">
        <v>4</v>
      </c>
      <c r="D38" s="35">
        <f>Standings!N24</f>
        <v>52</v>
      </c>
      <c r="E38" s="487" t="s">
        <v>6859</v>
      </c>
      <c r="F38" s="372"/>
      <c r="G38" s="372"/>
      <c r="H38" s="372"/>
      <c r="I38" s="372"/>
      <c r="J38" s="372"/>
      <c r="K38" s="372"/>
      <c r="L38" s="495"/>
      <c r="M38" s="372"/>
      <c r="N38" s="372"/>
      <c r="O38" s="372"/>
      <c r="P38" s="372"/>
      <c r="Q38" s="372"/>
      <c r="R38" s="372"/>
      <c r="S38" s="308"/>
      <c r="T38" s="372"/>
      <c r="U38" s="372"/>
      <c r="V38" s="372"/>
      <c r="W38" s="372"/>
      <c r="X38" s="308"/>
      <c r="Y38" s="308"/>
      <c r="Z38" s="372"/>
      <c r="AA38" s="372"/>
      <c r="AB38" s="372"/>
      <c r="AC38" s="510" t="s">
        <v>6859</v>
      </c>
    </row>
    <row r="39" spans="3:29" x14ac:dyDescent="0.35">
      <c r="C39" s="35">
        <v>5</v>
      </c>
      <c r="D39" s="35">
        <f>Standings!N25</f>
        <v>56</v>
      </c>
      <c r="E39" s="487"/>
      <c r="F39" s="372">
        <v>3</v>
      </c>
      <c r="G39" s="372">
        <f>VLOOKUP(VLOOKUP(F39, C35:D41, 2, FALSE), Rankings!$A$2:$AN$129, 40, FALSE)</f>
        <v>20</v>
      </c>
      <c r="H39" s="372" t="str">
        <f>VLOOKUP(VLOOKUP(F39, C35:D41, 2, FALSE), Rankings!$A$2:$AN$129, 3, FALSE)</f>
        <v>Nacrene City</v>
      </c>
      <c r="I39" s="372">
        <v>20</v>
      </c>
      <c r="J39" s="372" t="s">
        <v>38</v>
      </c>
      <c r="K39" s="372">
        <f>IFERROR(I39+J39, I39)</f>
        <v>20</v>
      </c>
      <c r="L39" s="495"/>
      <c r="M39" s="372">
        <v>2</v>
      </c>
      <c r="N39" s="372">
        <f>VLOOKUP(VLOOKUP(M39, C35:D41, 2, FALSE), Rankings!$A$2:$AN$129, 40, FALSE)</f>
        <v>23</v>
      </c>
      <c r="O39" s="372" t="str">
        <f>VLOOKUP(VLOOKUP(M39, C35:D41, 2, FALSE), Rankings!$A$2:$AN$129, 3, FALSE)</f>
        <v>Anville Town</v>
      </c>
      <c r="P39" s="372">
        <v>14</v>
      </c>
      <c r="Q39" s="372">
        <v>16</v>
      </c>
      <c r="R39" s="372">
        <f>IFERROR(P39+Q39, P39)</f>
        <v>30</v>
      </c>
      <c r="S39" s="308"/>
      <c r="T39" s="372">
        <f>IF(R39&gt;R40,M39, IF( R40&gt;R39, M40, ""))</f>
        <v>2</v>
      </c>
      <c r="U39" s="372">
        <f>IF(R39&gt;R40,N39, IF( R40&gt;R39, N40, ""))</f>
        <v>23</v>
      </c>
      <c r="V39" s="372" t="str">
        <f>IF(R39&gt;R40,O39, IF( R40&gt;R39, O40, ""))</f>
        <v>Anville Town</v>
      </c>
      <c r="W39" s="372">
        <v>6</v>
      </c>
      <c r="X39" s="308"/>
      <c r="Y39" s="308"/>
      <c r="Z39" s="372" t="s">
        <v>497</v>
      </c>
      <c r="AA39" s="372">
        <v>5</v>
      </c>
      <c r="AB39" s="372"/>
      <c r="AC39" s="510"/>
    </row>
    <row r="40" spans="3:29" x14ac:dyDescent="0.35">
      <c r="C40" s="35">
        <v>6</v>
      </c>
      <c r="D40" s="35">
        <f>Standings!N26</f>
        <v>62</v>
      </c>
      <c r="E40" s="487"/>
      <c r="F40" s="372">
        <v>6</v>
      </c>
      <c r="G40" s="372">
        <f>VLOOKUP(VLOOKUP(F40, C35:D41, 2, FALSE), Rankings!$A$2:$AN$129, 40, FALSE)</f>
        <v>37</v>
      </c>
      <c r="H40" s="372" t="str">
        <f>VLOOKUP(VLOOKUP(F40, C35:D41, 2, FALSE), Rankings!$A$2:$AN$129, 3, FALSE)</f>
        <v>Lacunosa Town</v>
      </c>
      <c r="I40" s="372">
        <v>19</v>
      </c>
      <c r="J40" s="372" t="s">
        <v>38</v>
      </c>
      <c r="K40" s="372">
        <f>IFERROR(I40+J40, I40)</f>
        <v>19</v>
      </c>
      <c r="L40" s="495"/>
      <c r="M40" s="372">
        <f>IF(K39&gt;K40, F39, IF(K40&gt;K39, F40, ""))</f>
        <v>3</v>
      </c>
      <c r="N40" s="372">
        <f>IF(K39&gt;K40, G39, IF(K40&gt;K39, G40, ""))</f>
        <v>20</v>
      </c>
      <c r="O40" s="372" t="str">
        <f>IFERROR(VLOOKUP(N40, $G:$H, 2, FALSE), "")</f>
        <v>Nacrene City</v>
      </c>
      <c r="P40" s="372">
        <v>16</v>
      </c>
      <c r="Q40" s="372">
        <v>12</v>
      </c>
      <c r="R40" s="372">
        <f>IFERROR(P40+Q40, P40)</f>
        <v>28</v>
      </c>
      <c r="S40" s="308"/>
      <c r="T40" s="372"/>
      <c r="U40" s="372"/>
      <c r="V40" s="372"/>
      <c r="W40" s="372"/>
      <c r="X40" s="308"/>
      <c r="Y40" s="308"/>
      <c r="Z40" s="372" t="s">
        <v>497</v>
      </c>
      <c r="AA40" s="372">
        <v>4</v>
      </c>
      <c r="AB40" s="372"/>
      <c r="AC40" s="510"/>
    </row>
    <row r="41" spans="3:29" x14ac:dyDescent="0.35">
      <c r="E41" s="487"/>
      <c r="F41" s="372"/>
      <c r="G41" s="372"/>
      <c r="H41" s="372"/>
      <c r="I41" s="372"/>
      <c r="J41" s="372"/>
      <c r="K41" s="503" t="s">
        <v>6869</v>
      </c>
      <c r="L41" s="495"/>
      <c r="M41" s="372"/>
      <c r="N41" s="372"/>
      <c r="O41" s="372"/>
      <c r="P41" s="372"/>
      <c r="Q41" s="372"/>
      <c r="R41" s="503" t="s">
        <v>7015</v>
      </c>
      <c r="S41" s="308"/>
      <c r="T41" s="372"/>
      <c r="U41" s="372"/>
      <c r="V41" s="372"/>
      <c r="W41" s="372"/>
      <c r="X41" s="308"/>
      <c r="Y41" s="308"/>
      <c r="Z41" s="372" t="s">
        <v>497</v>
      </c>
      <c r="AA41" s="372">
        <v>6</v>
      </c>
      <c r="AB41" s="372"/>
      <c r="AC41" s="510"/>
    </row>
    <row r="42" spans="3:29" x14ac:dyDescent="0.35">
      <c r="E42" s="487"/>
      <c r="F42" s="372"/>
      <c r="G42" s="372"/>
      <c r="H42" s="372"/>
      <c r="I42" s="372"/>
      <c r="J42" s="372"/>
      <c r="K42" s="503"/>
      <c r="L42" s="495"/>
      <c r="M42" s="372"/>
      <c r="N42" s="372"/>
      <c r="O42" s="372"/>
      <c r="P42" s="372"/>
      <c r="Q42" s="372"/>
      <c r="R42" s="503"/>
      <c r="S42" s="308"/>
      <c r="T42" s="372"/>
      <c r="U42" s="372"/>
      <c r="V42" s="372"/>
      <c r="W42" s="372"/>
      <c r="X42" s="308"/>
      <c r="Y42" s="308"/>
      <c r="Z42" s="372"/>
      <c r="AA42" s="372"/>
      <c r="AB42" s="372"/>
      <c r="AC42" s="510"/>
    </row>
    <row r="43" spans="3:29" x14ac:dyDescent="0.35">
      <c r="E43" s="487"/>
      <c r="F43" s="308"/>
      <c r="G43" s="308"/>
      <c r="H43" s="308"/>
      <c r="I43" s="308"/>
      <c r="J43" s="308"/>
      <c r="K43" s="308"/>
      <c r="L43" s="308"/>
      <c r="M43" s="308"/>
      <c r="N43" s="308"/>
      <c r="O43" s="308"/>
      <c r="P43" s="308"/>
      <c r="Q43" s="308"/>
      <c r="R43" s="308"/>
      <c r="S43" s="308"/>
      <c r="T43" s="308"/>
      <c r="U43" s="308"/>
      <c r="V43" s="308"/>
      <c r="W43" s="308"/>
      <c r="X43" s="308"/>
      <c r="Y43" s="308"/>
      <c r="Z43" s="308"/>
      <c r="AA43" s="308"/>
      <c r="AB43" s="308"/>
      <c r="AC43" s="510"/>
    </row>
    <row r="44" spans="3:29" x14ac:dyDescent="0.35">
      <c r="E44" s="487"/>
      <c r="F44" s="131"/>
      <c r="G44" s="131"/>
      <c r="H44" s="131"/>
      <c r="I44" s="131"/>
      <c r="J44" s="131"/>
      <c r="K44" s="502"/>
      <c r="L44" s="495"/>
      <c r="M44" s="131"/>
      <c r="N44" s="131"/>
      <c r="O44" s="131"/>
      <c r="P44" s="131"/>
      <c r="Q44" s="131"/>
      <c r="R44" s="502" t="s">
        <v>7090</v>
      </c>
      <c r="S44" s="308"/>
      <c r="T44" s="131"/>
      <c r="U44" s="131"/>
      <c r="V44" s="131"/>
      <c r="W44" s="131"/>
      <c r="X44" s="308"/>
      <c r="Y44" s="308"/>
      <c r="Z44" s="131"/>
      <c r="AA44" s="131"/>
      <c r="AB44" s="131"/>
      <c r="AC44" s="510"/>
    </row>
    <row r="45" spans="3:29" x14ac:dyDescent="0.35">
      <c r="C45" s="35">
        <v>1</v>
      </c>
      <c r="D45" s="35">
        <f>Standings!X3</f>
        <v>77</v>
      </c>
      <c r="E45" s="487"/>
      <c r="F45" s="131"/>
      <c r="G45" s="131"/>
      <c r="H45" s="131"/>
      <c r="I45" s="131"/>
      <c r="J45" s="131"/>
      <c r="K45" s="502" t="s">
        <v>6864</v>
      </c>
      <c r="L45" s="495"/>
      <c r="M45" s="131"/>
      <c r="N45" s="131"/>
      <c r="O45" s="131"/>
      <c r="P45" s="131"/>
      <c r="Q45" s="131"/>
      <c r="R45" s="502" t="s">
        <v>7089</v>
      </c>
      <c r="S45" s="308"/>
      <c r="T45" s="131"/>
      <c r="U45" s="131"/>
      <c r="V45" s="131"/>
      <c r="W45" s="131"/>
      <c r="X45" s="308"/>
      <c r="Y45" s="308"/>
      <c r="Z45" s="131" t="s">
        <v>553</v>
      </c>
      <c r="AA45" s="131">
        <v>2</v>
      </c>
      <c r="AB45" s="131"/>
      <c r="AC45" s="510"/>
    </row>
    <row r="46" spans="3:29" x14ac:dyDescent="0.35">
      <c r="C46" s="35">
        <v>2</v>
      </c>
      <c r="D46" s="35">
        <f>Standings!X4</f>
        <v>72</v>
      </c>
      <c r="E46" s="487"/>
      <c r="F46" s="131">
        <v>4</v>
      </c>
      <c r="G46" s="131">
        <f>VLOOKUP(VLOOKUP(F46, C45:D51, 2, FALSE), Rankings!$A$2:$AN$129, 40, FALSE)</f>
        <v>40</v>
      </c>
      <c r="H46" s="131" t="str">
        <f>VLOOKUP(VLOOKUP(F46, C45:D51, 2, FALSE), Rankings!$A$2:$AN$129, 3, FALSE)</f>
        <v>Cyllage City</v>
      </c>
      <c r="I46" s="131">
        <v>15</v>
      </c>
      <c r="J46" s="131">
        <v>22</v>
      </c>
      <c r="K46" s="131">
        <f>IFERROR(I46+J46, I46)</f>
        <v>37</v>
      </c>
      <c r="L46" s="495"/>
      <c r="M46" s="131">
        <v>1</v>
      </c>
      <c r="N46" s="131">
        <f>VLOOKUP(VLOOKUP(M46, C45:D51, 2, FALSE), Rankings!$A$2:$AN$129, 40, FALSE)</f>
        <v>13</v>
      </c>
      <c r="O46" s="131" t="str">
        <f>VLOOKUP(VLOOKUP(M46, C45:D51, 2, FALSE), Rankings!$A$2:$AN$129, 3, FALSE)</f>
        <v>Aquacorde Town</v>
      </c>
      <c r="P46" s="131">
        <v>34</v>
      </c>
      <c r="Q46" s="131" t="s">
        <v>38</v>
      </c>
      <c r="R46" s="131">
        <f>IFERROR(P46+Q46, P46)</f>
        <v>34</v>
      </c>
      <c r="S46" s="308"/>
      <c r="T46" s="131"/>
      <c r="U46" s="131"/>
      <c r="V46" s="131"/>
      <c r="W46" s="131"/>
      <c r="X46" s="308"/>
      <c r="Y46" s="308"/>
      <c r="Z46" s="131" t="s">
        <v>553</v>
      </c>
      <c r="AA46" s="131">
        <v>1</v>
      </c>
      <c r="AB46" s="131"/>
      <c r="AC46" s="510"/>
    </row>
    <row r="47" spans="3:29" x14ac:dyDescent="0.35">
      <c r="C47" s="35">
        <v>3</v>
      </c>
      <c r="D47" s="35">
        <f>Standings!X5</f>
        <v>70</v>
      </c>
      <c r="E47" s="487"/>
      <c r="F47" s="131">
        <v>5</v>
      </c>
      <c r="G47" s="131">
        <f>VLOOKUP(VLOOKUP(F47, C45:D51, 2, FALSE), Rankings!$A$2:$AN$129, 40, FALSE)</f>
        <v>51</v>
      </c>
      <c r="H47" s="131" t="str">
        <f>VLOOKUP(VLOOKUP(F47, C45:D51, 2, FALSE), Rankings!$A$2:$AN$129, 3, FALSE)</f>
        <v>Snowbelle City</v>
      </c>
      <c r="I47" s="131">
        <v>14</v>
      </c>
      <c r="J47" s="131">
        <v>14</v>
      </c>
      <c r="K47" s="131">
        <f>IFERROR(I47+J47, I47)</f>
        <v>28</v>
      </c>
      <c r="L47" s="495"/>
      <c r="M47" s="131">
        <f>IF(K46&gt;K47, F46, IF(K47&gt;K46, F47, ""))</f>
        <v>4</v>
      </c>
      <c r="N47" s="131">
        <f>IF(K46&gt;K47, G46, IF(K47&gt;K46, G47, ""))</f>
        <v>40</v>
      </c>
      <c r="O47" s="131" t="str">
        <f>IFERROR(VLOOKUP(N47, $G:$H, 2, FALSE), "")</f>
        <v>Cyllage City</v>
      </c>
      <c r="P47" s="131">
        <v>25</v>
      </c>
      <c r="Q47" s="131" t="s">
        <v>38</v>
      </c>
      <c r="R47" s="131">
        <f>IFERROR(P47+Q47, P47)</f>
        <v>25</v>
      </c>
      <c r="S47" s="308"/>
      <c r="T47" s="131">
        <f>IF(R46&gt;R47,M46, IF( R47&gt;R46,M47, ""))</f>
        <v>1</v>
      </c>
      <c r="U47" s="131">
        <f>IF(R46&gt;R47,N46, IF( R47&gt;R46,N47, ""))</f>
        <v>13</v>
      </c>
      <c r="V47" s="131" t="str">
        <f>IF(R46&gt;R47,O46, IF( R47&gt;R46,O47, ""))</f>
        <v>Aquacorde Town</v>
      </c>
      <c r="W47" s="131">
        <v>18</v>
      </c>
      <c r="X47" s="308"/>
      <c r="Y47" s="308"/>
      <c r="Z47" s="131" t="s">
        <v>553</v>
      </c>
      <c r="AA47" s="131">
        <v>3</v>
      </c>
      <c r="AB47" s="131"/>
      <c r="AC47" s="510"/>
    </row>
    <row r="48" spans="3:29" x14ac:dyDescent="0.35">
      <c r="C48" s="35">
        <v>4</v>
      </c>
      <c r="D48" s="35">
        <f>Standings!X6</f>
        <v>66</v>
      </c>
      <c r="E48" s="487" t="s">
        <v>6860</v>
      </c>
      <c r="F48" s="131"/>
      <c r="G48" s="131"/>
      <c r="H48" s="131"/>
      <c r="I48" s="131"/>
      <c r="J48" s="131"/>
      <c r="K48" s="131"/>
      <c r="L48" s="495"/>
      <c r="M48" s="131"/>
      <c r="N48" s="131"/>
      <c r="O48" s="131"/>
      <c r="P48" s="131"/>
      <c r="Q48" s="131"/>
      <c r="R48" s="131"/>
      <c r="S48" s="308"/>
      <c r="T48" s="131"/>
      <c r="U48" s="131"/>
      <c r="V48" s="131"/>
      <c r="W48" s="131"/>
      <c r="X48" s="308"/>
      <c r="Y48" s="308"/>
      <c r="Z48" s="131"/>
      <c r="AA48" s="131"/>
      <c r="AB48" s="131"/>
      <c r="AC48" s="510" t="s">
        <v>6860</v>
      </c>
    </row>
    <row r="49" spans="3:29" x14ac:dyDescent="0.35">
      <c r="C49" s="35">
        <v>5</v>
      </c>
      <c r="D49" s="35">
        <f>Standings!X7</f>
        <v>76</v>
      </c>
      <c r="E49" s="487"/>
      <c r="F49" s="131">
        <v>3</v>
      </c>
      <c r="G49" s="131">
        <f>VLOOKUP(VLOOKUP(F49, C45:D51, 2, FALSE), Rankings!$A$2:$AN$129, 40, FALSE)</f>
        <v>15</v>
      </c>
      <c r="H49" s="131" t="str">
        <f>VLOOKUP(VLOOKUP(F49, C45:D51, 2, FALSE), Rankings!$A$2:$AN$129, 3, FALSE)</f>
        <v>Coumarine City</v>
      </c>
      <c r="I49" s="131">
        <v>27</v>
      </c>
      <c r="J49" s="131" t="s">
        <v>38</v>
      </c>
      <c r="K49" s="131">
        <f>IFERROR(I49+J49, I49)</f>
        <v>27</v>
      </c>
      <c r="L49" s="495"/>
      <c r="M49" s="131">
        <v>2</v>
      </c>
      <c r="N49" s="131">
        <f>VLOOKUP(VLOOKUP(M49, C45:D51, 2, FALSE), Rankings!$A$2:$AN$129, 40, FALSE)</f>
        <v>1</v>
      </c>
      <c r="O49" s="131" t="str">
        <f>VLOOKUP(VLOOKUP(M49, C45:D51, 2, FALSE), Rankings!$A$2:$AN$129, 3, FALSE)</f>
        <v>Lumiose City</v>
      </c>
      <c r="P49" s="131">
        <v>20</v>
      </c>
      <c r="Q49" s="131">
        <v>24</v>
      </c>
      <c r="R49" s="131">
        <f>IFERROR(P49+Q49, P49)</f>
        <v>44</v>
      </c>
      <c r="S49" s="308"/>
      <c r="T49" s="131">
        <f>IF(R49&gt;R50,M49, IF( R50&gt;R49, M50, ""))</f>
        <v>2</v>
      </c>
      <c r="U49" s="131">
        <f>IF(R49&gt;R50,N49, IF( R50&gt;R49, N50, ""))</f>
        <v>1</v>
      </c>
      <c r="V49" s="131" t="str">
        <f>IF(R49&gt;R50,O49, IF( R50&gt;R49, O50, ""))</f>
        <v>Lumiose City</v>
      </c>
      <c r="W49" s="131">
        <v>19</v>
      </c>
      <c r="X49" s="308"/>
      <c r="Y49" s="308"/>
      <c r="Z49" s="131" t="s">
        <v>497</v>
      </c>
      <c r="AA49" s="131">
        <v>4</v>
      </c>
      <c r="AB49" s="131"/>
      <c r="AC49" s="510"/>
    </row>
    <row r="50" spans="3:29" x14ac:dyDescent="0.35">
      <c r="C50" s="35">
        <v>6</v>
      </c>
      <c r="D50" s="35">
        <f>Standings!X8</f>
        <v>75</v>
      </c>
      <c r="E50" s="487"/>
      <c r="F50" s="131">
        <v>6</v>
      </c>
      <c r="G50" s="131">
        <f>VLOOKUP(VLOOKUP(F50, C45:D51, 2, FALSE), Rankings!$A$2:$AN$129, 40, FALSE)</f>
        <v>54</v>
      </c>
      <c r="H50" s="131" t="str">
        <f>VLOOKUP(VLOOKUP(F50, C45:D51, 2, FALSE), Rankings!$A$2:$AN$129, 3, FALSE)</f>
        <v>Dendemille Town</v>
      </c>
      <c r="I50" s="131">
        <v>25</v>
      </c>
      <c r="J50" s="131" t="s">
        <v>38</v>
      </c>
      <c r="K50" s="131">
        <f>IFERROR(I50+J50, I50)</f>
        <v>25</v>
      </c>
      <c r="L50" s="495"/>
      <c r="M50" s="131">
        <f>IF(K49&gt;K50, F49, IF(K50&gt;K49, F50, ""))</f>
        <v>3</v>
      </c>
      <c r="N50" s="131">
        <f>IF(K49&gt;K50, G49, IF(K50&gt;K49, G50, ""))</f>
        <v>15</v>
      </c>
      <c r="O50" s="131" t="str">
        <f>IFERROR(VLOOKUP(N50, $G:$H, 2, FALSE), "")</f>
        <v>Coumarine City</v>
      </c>
      <c r="P50" s="131">
        <v>22</v>
      </c>
      <c r="Q50" s="131">
        <v>16</v>
      </c>
      <c r="R50" s="131">
        <f>IFERROR(P50+Q50, P50)</f>
        <v>38</v>
      </c>
      <c r="S50" s="308"/>
      <c r="T50" s="131"/>
      <c r="U50" s="131"/>
      <c r="V50" s="131"/>
      <c r="W50" s="131"/>
      <c r="X50" s="308"/>
      <c r="Y50" s="308"/>
      <c r="Z50" s="131" t="s">
        <v>497</v>
      </c>
      <c r="AA50" s="131">
        <v>5</v>
      </c>
      <c r="AB50" s="131"/>
      <c r="AC50" s="510"/>
    </row>
    <row r="51" spans="3:29" x14ac:dyDescent="0.35">
      <c r="E51" s="487"/>
      <c r="F51" s="131"/>
      <c r="G51" s="131"/>
      <c r="H51" s="131"/>
      <c r="I51" s="131"/>
      <c r="J51" s="131"/>
      <c r="K51" s="502" t="s">
        <v>6870</v>
      </c>
      <c r="L51" s="495"/>
      <c r="M51" s="131"/>
      <c r="N51" s="131"/>
      <c r="O51" s="131"/>
      <c r="P51" s="131"/>
      <c r="Q51" s="131"/>
      <c r="R51" s="502" t="s">
        <v>6864</v>
      </c>
      <c r="S51" s="308"/>
      <c r="T51" s="131"/>
      <c r="U51" s="131"/>
      <c r="V51" s="131"/>
      <c r="W51" s="131"/>
      <c r="X51" s="308"/>
      <c r="Y51" s="308"/>
      <c r="Z51" s="131" t="s">
        <v>497</v>
      </c>
      <c r="AA51" s="131">
        <v>6</v>
      </c>
      <c r="AB51" s="131"/>
      <c r="AC51" s="510"/>
    </row>
    <row r="52" spans="3:29" x14ac:dyDescent="0.35">
      <c r="E52" s="487"/>
      <c r="F52" s="131"/>
      <c r="G52" s="131"/>
      <c r="H52" s="131"/>
      <c r="I52" s="131"/>
      <c r="J52" s="131"/>
      <c r="K52" s="502" t="s">
        <v>6871</v>
      </c>
      <c r="L52" s="495"/>
      <c r="M52" s="131"/>
      <c r="N52" s="131"/>
      <c r="O52" s="131"/>
      <c r="P52" s="131"/>
      <c r="Q52" s="131"/>
      <c r="R52" s="502"/>
      <c r="S52" s="308"/>
      <c r="T52" s="131"/>
      <c r="U52" s="131"/>
      <c r="V52" s="131"/>
      <c r="W52" s="131"/>
      <c r="X52" s="308"/>
      <c r="Y52" s="308"/>
      <c r="Z52" s="131"/>
      <c r="AA52" s="131"/>
      <c r="AB52" s="131"/>
      <c r="AC52" s="510"/>
    </row>
    <row r="53" spans="3:29" x14ac:dyDescent="0.35">
      <c r="E53" s="487"/>
      <c r="F53" s="308"/>
      <c r="G53" s="308"/>
      <c r="H53" s="308"/>
      <c r="I53" s="308"/>
      <c r="J53" s="308"/>
      <c r="K53" s="308"/>
      <c r="L53" s="308"/>
      <c r="M53" s="308"/>
      <c r="N53" s="308"/>
      <c r="O53" s="308"/>
      <c r="P53" s="308"/>
      <c r="Q53" s="308"/>
      <c r="R53" s="308"/>
      <c r="S53" s="308"/>
      <c r="T53" s="308"/>
      <c r="U53" s="308"/>
      <c r="V53" s="308"/>
      <c r="W53" s="308"/>
      <c r="X53" s="308"/>
      <c r="Y53" s="308"/>
      <c r="Z53" s="308"/>
      <c r="AA53" s="308"/>
      <c r="AB53" s="308"/>
      <c r="AC53" s="510"/>
    </row>
    <row r="54" spans="3:29" x14ac:dyDescent="0.35">
      <c r="E54" s="487"/>
      <c r="F54" s="371"/>
      <c r="G54" s="371"/>
      <c r="H54" s="371"/>
      <c r="I54" s="371"/>
      <c r="J54" s="371"/>
      <c r="K54" s="501"/>
      <c r="L54" s="495"/>
      <c r="M54" s="371"/>
      <c r="N54" s="371"/>
      <c r="O54" s="371"/>
      <c r="P54" s="371"/>
      <c r="Q54" s="371"/>
      <c r="R54" s="501" t="s">
        <v>7088</v>
      </c>
      <c r="S54" s="308"/>
      <c r="T54" s="371"/>
      <c r="U54" s="371"/>
      <c r="V54" s="371"/>
      <c r="W54" s="371"/>
      <c r="X54" s="308"/>
      <c r="Y54" s="308"/>
      <c r="Z54" s="371"/>
      <c r="AA54" s="371"/>
      <c r="AB54" s="371"/>
      <c r="AC54" s="510"/>
    </row>
    <row r="55" spans="3:29" x14ac:dyDescent="0.35">
      <c r="C55" s="35">
        <v>1</v>
      </c>
      <c r="D55" s="35">
        <f>Standings!X21</f>
        <v>87</v>
      </c>
      <c r="E55" s="487"/>
      <c r="F55" s="371"/>
      <c r="G55" s="371"/>
      <c r="H55" s="371"/>
      <c r="I55" s="371"/>
      <c r="J55" s="371"/>
      <c r="K55" s="501" t="s">
        <v>6864</v>
      </c>
      <c r="L55" s="495"/>
      <c r="M55" s="371"/>
      <c r="N55" s="371"/>
      <c r="O55" s="371"/>
      <c r="P55" s="371"/>
      <c r="Q55" s="371"/>
      <c r="R55" s="501" t="s">
        <v>7087</v>
      </c>
      <c r="S55" s="308"/>
      <c r="T55" s="371"/>
      <c r="U55" s="371"/>
      <c r="V55" s="371"/>
      <c r="W55" s="371"/>
      <c r="X55" s="308"/>
      <c r="Y55" s="308"/>
      <c r="Z55" s="371" t="s">
        <v>553</v>
      </c>
      <c r="AA55" s="371">
        <v>1</v>
      </c>
      <c r="AB55" s="371"/>
      <c r="AC55" s="510"/>
    </row>
    <row r="56" spans="3:29" x14ac:dyDescent="0.35">
      <c r="C56" s="35">
        <v>2</v>
      </c>
      <c r="D56" s="35">
        <f>Standings!X22</f>
        <v>81</v>
      </c>
      <c r="E56" s="487"/>
      <c r="F56" s="371">
        <v>4</v>
      </c>
      <c r="G56" s="371">
        <f>VLOOKUP(VLOOKUP(F56, C55:D61, 2, FALSE), Rankings!$A$2:$AN$129, 40, FALSE)</f>
        <v>38</v>
      </c>
      <c r="H56" s="371" t="str">
        <f>VLOOKUP(VLOOKUP(F56, C55:D61, 2, FALSE), Rankings!$A$2:$AN$129, 3, FALSE)</f>
        <v>Hau'oli City</v>
      </c>
      <c r="I56" s="371">
        <v>22</v>
      </c>
      <c r="J56" s="371">
        <v>24</v>
      </c>
      <c r="K56" s="371">
        <f>IFERROR(I56+J56, I56)</f>
        <v>46</v>
      </c>
      <c r="L56" s="495"/>
      <c r="M56" s="371">
        <v>1</v>
      </c>
      <c r="N56" s="371">
        <f>VLOOKUP(VLOOKUP(M56, C55:D61, 2, FALSE), Rankings!$A$2:$AN$129, 40, FALSE)</f>
        <v>11</v>
      </c>
      <c r="O56" s="371" t="str">
        <f>VLOOKUP(VLOOKUP(M56, C55:D61, 2, FALSE), Rankings!$A$2:$AN$129, 3, FALSE)</f>
        <v>Kala'e Bay</v>
      </c>
      <c r="P56" s="371">
        <v>24</v>
      </c>
      <c r="Q56" s="371" t="s">
        <v>38</v>
      </c>
      <c r="R56" s="371">
        <f>IFERROR(P56+Q56, P56)</f>
        <v>24</v>
      </c>
      <c r="S56" s="308"/>
      <c r="T56" s="371"/>
      <c r="U56" s="371"/>
      <c r="V56" s="371"/>
      <c r="W56" s="371"/>
      <c r="X56" s="308"/>
      <c r="Y56" s="308"/>
      <c r="Z56" s="371" t="s">
        <v>553</v>
      </c>
      <c r="AA56" s="371">
        <v>2</v>
      </c>
      <c r="AB56" s="371"/>
      <c r="AC56" s="510"/>
    </row>
    <row r="57" spans="3:29" x14ac:dyDescent="0.35">
      <c r="C57" s="35">
        <v>3</v>
      </c>
      <c r="D57" s="35">
        <f>Standings!X23</f>
        <v>94</v>
      </c>
      <c r="E57" s="487"/>
      <c r="F57" s="371">
        <v>5</v>
      </c>
      <c r="G57" s="371">
        <f>VLOOKUP(VLOOKUP(F57, C55:D61, 2, FALSE), Rankings!$A$2:$AN$129, 40, FALSE)</f>
        <v>33</v>
      </c>
      <c r="H57" s="371" t="str">
        <f>VLOOKUP(VLOOKUP(F57, C55:D61, 2, FALSE), Rankings!$A$2:$AN$129, 3, FALSE)</f>
        <v>Poni Meadow</v>
      </c>
      <c r="I57" s="371">
        <v>19</v>
      </c>
      <c r="J57" s="371">
        <v>10</v>
      </c>
      <c r="K57" s="371">
        <f>IFERROR(I57+J57, I57)</f>
        <v>29</v>
      </c>
      <c r="L57" s="495"/>
      <c r="M57" s="371">
        <f>IF(K56&gt;K57, F56, IF(K57&gt;K56, F57, ""))</f>
        <v>4</v>
      </c>
      <c r="N57" s="371">
        <f>IF(K56&gt;K57, G56, IF(K57&gt;K56, G57, ""))</f>
        <v>38</v>
      </c>
      <c r="O57" s="371" t="str">
        <f>IFERROR(VLOOKUP(N57, $G:$H, 2, FALSE), "")</f>
        <v>Hau'oli City</v>
      </c>
      <c r="P57" s="371">
        <v>12</v>
      </c>
      <c r="Q57" s="371" t="s">
        <v>38</v>
      </c>
      <c r="R57" s="371">
        <f>IFERROR(P57+Q57, P57)</f>
        <v>12</v>
      </c>
      <c r="S57" s="308"/>
      <c r="T57" s="371">
        <f>IF(R56&gt;R57,M56, IF( R57&gt;R56,M57, ""))</f>
        <v>1</v>
      </c>
      <c r="U57" s="371">
        <f>IF(R56&gt;R57,N56, IF( R57&gt;R56,N57, ""))</f>
        <v>11</v>
      </c>
      <c r="V57" s="371" t="str">
        <f>IF(R56&gt;R57,O56, IF( R57&gt;R56,O57, ""))</f>
        <v>Kala'e Bay</v>
      </c>
      <c r="W57" s="371">
        <v>22</v>
      </c>
      <c r="X57" s="308"/>
      <c r="Y57" s="308"/>
      <c r="Z57" s="371" t="s">
        <v>553</v>
      </c>
      <c r="AA57" s="371">
        <v>4</v>
      </c>
      <c r="AB57" s="371"/>
      <c r="AC57" s="510"/>
    </row>
    <row r="58" spans="3:29" x14ac:dyDescent="0.35">
      <c r="C58" s="35">
        <v>4</v>
      </c>
      <c r="D58" s="35">
        <f>Standings!X24</f>
        <v>85</v>
      </c>
      <c r="E58" s="487" t="s">
        <v>6861</v>
      </c>
      <c r="F58" s="371"/>
      <c r="G58" s="371"/>
      <c r="H58" s="371"/>
      <c r="I58" s="371"/>
      <c r="J58" s="371"/>
      <c r="K58" s="371"/>
      <c r="L58" s="495"/>
      <c r="M58" s="371"/>
      <c r="N58" s="371"/>
      <c r="O58" s="371"/>
      <c r="P58" s="371"/>
      <c r="Q58" s="371"/>
      <c r="R58" s="371"/>
      <c r="S58" s="308"/>
      <c r="T58" s="371"/>
      <c r="U58" s="371"/>
      <c r="V58" s="371"/>
      <c r="W58" s="371"/>
      <c r="X58" s="308"/>
      <c r="Y58" s="308"/>
      <c r="Z58" s="371"/>
      <c r="AA58" s="371"/>
      <c r="AB58" s="371"/>
      <c r="AC58" s="510" t="s">
        <v>6861</v>
      </c>
    </row>
    <row r="59" spans="3:29" x14ac:dyDescent="0.35">
      <c r="C59" s="35">
        <v>5</v>
      </c>
      <c r="D59" s="35">
        <f>Standings!X25</f>
        <v>82</v>
      </c>
      <c r="E59" s="487"/>
      <c r="F59" s="371">
        <v>3</v>
      </c>
      <c r="G59" s="371">
        <f>VLOOKUP(VLOOKUP(F59, C55:D61, 2, FALSE), Rankings!$A$2:$AN$129, 40, FALSE)</f>
        <v>28</v>
      </c>
      <c r="H59" s="371" t="str">
        <f>VLOOKUP(VLOOKUP(F59, C55:D61, 2, FALSE), Rankings!$A$2:$AN$129, 3, FALSE)</f>
        <v>Heahea City</v>
      </c>
      <c r="I59" s="371">
        <v>15</v>
      </c>
      <c r="J59" s="371">
        <v>9</v>
      </c>
      <c r="K59" s="371">
        <f>IFERROR(I59+J59, I59)</f>
        <v>24</v>
      </c>
      <c r="L59" s="495"/>
      <c r="M59" s="371">
        <v>2</v>
      </c>
      <c r="N59" s="371">
        <f>VLOOKUP(VLOOKUP(M59, C55:D61, 2, FALSE), Rankings!$A$2:$AN$129, 40, FALSE)</f>
        <v>34</v>
      </c>
      <c r="O59" s="371" t="str">
        <f>VLOOKUP(VLOOKUP(M59, C55:D61, 2, FALSE), Rankings!$A$2:$AN$129, 3, FALSE)</f>
        <v>Exeggutor Island</v>
      </c>
      <c r="P59" s="371">
        <v>22</v>
      </c>
      <c r="Q59" s="371" t="s">
        <v>38</v>
      </c>
      <c r="R59" s="371">
        <f>IFERROR(P59+Q59, P59)</f>
        <v>22</v>
      </c>
      <c r="S59" s="308"/>
      <c r="T59" s="371">
        <f>IF(R59&gt;R60,M59, IF( R60&gt;R59, M60, ""))</f>
        <v>2</v>
      </c>
      <c r="U59" s="371">
        <f>IF(R59&gt;R60,N59, IF( R60&gt;R59, N60, ""))</f>
        <v>34</v>
      </c>
      <c r="V59" s="371" t="str">
        <f>IF(R59&gt;R60,O59, IF( R60&gt;R59, O60, ""))</f>
        <v>Exeggutor Island</v>
      </c>
      <c r="W59" s="371">
        <v>9</v>
      </c>
      <c r="X59" s="308"/>
      <c r="Y59" s="308"/>
      <c r="Z59" s="371" t="s">
        <v>497</v>
      </c>
      <c r="AA59" s="371">
        <v>6</v>
      </c>
      <c r="AB59" s="371"/>
      <c r="AC59" s="510"/>
    </row>
    <row r="60" spans="3:29" x14ac:dyDescent="0.35">
      <c r="C60" s="35">
        <v>6</v>
      </c>
      <c r="D60" s="35">
        <f>Standings!X26</f>
        <v>86</v>
      </c>
      <c r="E60" s="487"/>
      <c r="F60" s="371">
        <v>6</v>
      </c>
      <c r="G60" s="371">
        <f>VLOOKUP(VLOOKUP(F60, C55:D61, 2, FALSE), Rankings!$A$2:$AN$129, 40, FALSE)</f>
        <v>48</v>
      </c>
      <c r="H60" s="371" t="str">
        <f>VLOOKUP(VLOOKUP(F60, C55:D61, 2, FALSE), Rankings!$A$2:$AN$129, 3, FALSE)</f>
        <v>Iki Town</v>
      </c>
      <c r="I60" s="371">
        <v>28</v>
      </c>
      <c r="J60" s="371">
        <v>13</v>
      </c>
      <c r="K60" s="371">
        <f>IFERROR(I60+J60, I60)</f>
        <v>41</v>
      </c>
      <c r="L60" s="495"/>
      <c r="M60" s="371">
        <f>IF(K59&gt;K60, F59, IF(K60&gt;K59, F60, ""))</f>
        <v>6</v>
      </c>
      <c r="N60" s="371">
        <f>IF(K59&gt;K60, G59, IF(K60&gt;K59, G60, ""))</f>
        <v>48</v>
      </c>
      <c r="O60" s="371" t="str">
        <f>IFERROR(VLOOKUP(N60, $G:$H, 2, FALSE), "")</f>
        <v>Iki Town</v>
      </c>
      <c r="P60" s="371">
        <v>11</v>
      </c>
      <c r="Q60" s="371" t="s">
        <v>38</v>
      </c>
      <c r="R60" s="371">
        <f>IFERROR(P60+Q60, P60)</f>
        <v>11</v>
      </c>
      <c r="S60" s="308"/>
      <c r="T60" s="371"/>
      <c r="U60" s="371"/>
      <c r="V60" s="371"/>
      <c r="W60" s="371"/>
      <c r="X60" s="308"/>
      <c r="Y60" s="308"/>
      <c r="Z60" s="371" t="s">
        <v>497</v>
      </c>
      <c r="AA60" s="371">
        <v>3</v>
      </c>
      <c r="AB60" s="371"/>
      <c r="AC60" s="510"/>
    </row>
    <row r="61" spans="3:29" x14ac:dyDescent="0.35">
      <c r="E61" s="487"/>
      <c r="F61" s="371"/>
      <c r="G61" s="371"/>
      <c r="H61" s="371"/>
      <c r="I61" s="371"/>
      <c r="J61" s="371"/>
      <c r="K61" s="501" t="s">
        <v>6872</v>
      </c>
      <c r="L61" s="495"/>
      <c r="M61" s="371"/>
      <c r="N61" s="371"/>
      <c r="O61" s="371"/>
      <c r="P61" s="371"/>
      <c r="Q61" s="371"/>
      <c r="R61" s="501" t="s">
        <v>7081</v>
      </c>
      <c r="S61" s="308"/>
      <c r="T61" s="371"/>
      <c r="U61" s="371"/>
      <c r="V61" s="371"/>
      <c r="W61" s="371"/>
      <c r="X61" s="308"/>
      <c r="Y61" s="308"/>
      <c r="Z61" s="371" t="s">
        <v>497</v>
      </c>
      <c r="AA61" s="371">
        <v>5</v>
      </c>
      <c r="AB61" s="371"/>
      <c r="AC61" s="510"/>
    </row>
    <row r="62" spans="3:29" x14ac:dyDescent="0.35">
      <c r="E62" s="487"/>
      <c r="F62" s="371"/>
      <c r="G62" s="371"/>
      <c r="H62" s="371"/>
      <c r="I62" s="371"/>
      <c r="J62" s="371"/>
      <c r="K62" s="501" t="s">
        <v>6873</v>
      </c>
      <c r="L62" s="495"/>
      <c r="M62" s="371"/>
      <c r="N62" s="371"/>
      <c r="O62" s="371"/>
      <c r="P62" s="371"/>
      <c r="Q62" s="371"/>
      <c r="R62" s="501" t="s">
        <v>7082</v>
      </c>
      <c r="S62" s="308"/>
      <c r="T62" s="371"/>
      <c r="U62" s="371"/>
      <c r="V62" s="371"/>
      <c r="W62" s="371"/>
      <c r="X62" s="308"/>
      <c r="Y62" s="308"/>
      <c r="Z62" s="371"/>
      <c r="AA62" s="371"/>
      <c r="AB62" s="371"/>
      <c r="AC62" s="510"/>
    </row>
    <row r="63" spans="3:29" x14ac:dyDescent="0.35">
      <c r="E63" s="487"/>
      <c r="F63" s="308"/>
      <c r="G63" s="308"/>
      <c r="H63" s="308"/>
      <c r="I63" s="308"/>
      <c r="J63" s="308"/>
      <c r="K63" s="308"/>
      <c r="L63" s="308"/>
      <c r="M63" s="308"/>
      <c r="N63" s="308"/>
      <c r="O63" s="308"/>
      <c r="P63" s="308"/>
      <c r="Q63" s="308"/>
      <c r="R63" s="308"/>
      <c r="S63" s="308"/>
      <c r="T63" s="308"/>
      <c r="U63" s="308"/>
      <c r="V63" s="308"/>
      <c r="W63" s="308"/>
      <c r="X63" s="308"/>
      <c r="Y63" s="308"/>
      <c r="Z63" s="308"/>
      <c r="AA63" s="308"/>
      <c r="AB63" s="308"/>
      <c r="AC63" s="510"/>
    </row>
    <row r="64" spans="3:29" x14ac:dyDescent="0.35">
      <c r="E64" s="487"/>
      <c r="F64" s="370"/>
      <c r="G64" s="370"/>
      <c r="H64" s="370"/>
      <c r="I64" s="370"/>
      <c r="J64" s="370"/>
      <c r="K64" s="500" t="s">
        <v>6877</v>
      </c>
      <c r="L64" s="495"/>
      <c r="M64" s="370"/>
      <c r="N64" s="370"/>
      <c r="O64" s="370"/>
      <c r="P64" s="370"/>
      <c r="Q64" s="370"/>
      <c r="R64" s="500"/>
      <c r="S64" s="308"/>
      <c r="T64" s="370"/>
      <c r="U64" s="370"/>
      <c r="V64" s="370"/>
      <c r="W64" s="370"/>
      <c r="X64" s="308"/>
      <c r="Y64" s="308"/>
      <c r="Z64" s="370"/>
      <c r="AA64" s="370"/>
      <c r="AB64" s="370"/>
      <c r="AC64" s="510"/>
    </row>
    <row r="65" spans="3:29" x14ac:dyDescent="0.35">
      <c r="C65" s="35">
        <v>1</v>
      </c>
      <c r="D65" s="35">
        <f>Standings!AH3</f>
        <v>109</v>
      </c>
      <c r="E65" s="487"/>
      <c r="F65" s="370"/>
      <c r="G65" s="370"/>
      <c r="H65" s="370"/>
      <c r="I65" s="370"/>
      <c r="J65" s="370"/>
      <c r="K65" s="500" t="s">
        <v>6874</v>
      </c>
      <c r="L65" s="495"/>
      <c r="M65" s="370"/>
      <c r="N65" s="370"/>
      <c r="O65" s="370"/>
      <c r="P65" s="370"/>
      <c r="Q65" s="370"/>
      <c r="R65" s="500" t="s">
        <v>7014</v>
      </c>
      <c r="S65" s="308"/>
      <c r="T65" s="370"/>
      <c r="U65" s="370"/>
      <c r="V65" s="370"/>
      <c r="W65" s="370"/>
      <c r="X65" s="308"/>
      <c r="Y65" s="308"/>
      <c r="Z65" s="370" t="s">
        <v>553</v>
      </c>
      <c r="AA65" s="370">
        <v>2</v>
      </c>
      <c r="AB65" s="370"/>
      <c r="AC65" s="510"/>
    </row>
    <row r="66" spans="3:29" x14ac:dyDescent="0.35">
      <c r="C66" s="35">
        <v>2</v>
      </c>
      <c r="D66" s="35">
        <f>Standings!AH4</f>
        <v>104</v>
      </c>
      <c r="E66" s="487"/>
      <c r="F66" s="370">
        <v>4</v>
      </c>
      <c r="G66" s="370">
        <f>VLOOKUP(VLOOKUP(F66, C65:D71, 2, FALSE), Rankings!$A$2:$AN$129, 40, FALSE)</f>
        <v>9</v>
      </c>
      <c r="H66" s="370" t="str">
        <f>VLOOKUP(VLOOKUP(F66, C65:D71, 2, FALSE), Rankings!$A$2:$AN$129, 3, FALSE)</f>
        <v>South Lakes</v>
      </c>
      <c r="I66" s="370">
        <v>34</v>
      </c>
      <c r="J66" s="370" t="s">
        <v>38</v>
      </c>
      <c r="K66" s="370">
        <f>IFERROR(I66+J66, I66)</f>
        <v>34</v>
      </c>
      <c r="L66" s="495"/>
      <c r="M66" s="370">
        <v>1</v>
      </c>
      <c r="N66" s="370">
        <f>VLOOKUP(VLOOKUP(M66, C65:D71, 2, FALSE), Rankings!$A$2:$AN$129, 40, FALSE)</f>
        <v>10</v>
      </c>
      <c r="O66" s="370" t="str">
        <f>VLOOKUP(VLOOKUP(M66, C65:D71, 2, FALSE), Rankings!$A$2:$AN$129, 3, FALSE)</f>
        <v>Hulbury</v>
      </c>
      <c r="P66" s="370">
        <v>17</v>
      </c>
      <c r="Q66" s="370">
        <v>14</v>
      </c>
      <c r="R66" s="370">
        <f>IFERROR(P66+Q66, P66)</f>
        <v>31</v>
      </c>
      <c r="S66" s="308"/>
      <c r="T66" s="370"/>
      <c r="U66" s="370"/>
      <c r="V66" s="370"/>
      <c r="W66" s="370"/>
      <c r="X66" s="308"/>
      <c r="Y66" s="308"/>
      <c r="Z66" s="370" t="s">
        <v>553</v>
      </c>
      <c r="AA66" s="370">
        <v>1</v>
      </c>
      <c r="AB66" s="370"/>
      <c r="AC66" s="510"/>
    </row>
    <row r="67" spans="3:29" x14ac:dyDescent="0.35">
      <c r="C67" s="35">
        <v>3</v>
      </c>
      <c r="D67" s="35">
        <f>Standings!AH5</f>
        <v>103</v>
      </c>
      <c r="E67" s="487"/>
      <c r="F67" s="370">
        <v>5</v>
      </c>
      <c r="G67" s="370">
        <f>VLOOKUP(VLOOKUP(F67, C65:D71, 2, FALSE), Rankings!$A$2:$AN$129, 40, FALSE)</f>
        <v>41</v>
      </c>
      <c r="H67" s="370" t="str">
        <f>VLOOKUP(VLOOKUP(F67, C65:D71, 2, FALSE), Rankings!$A$2:$AN$129, 3, FALSE)</f>
        <v>Wedgehurst</v>
      </c>
      <c r="I67" s="370">
        <v>14</v>
      </c>
      <c r="J67" s="370" t="s">
        <v>38</v>
      </c>
      <c r="K67" s="370">
        <f>IFERROR(I67+J67, I67)</f>
        <v>14</v>
      </c>
      <c r="L67" s="495"/>
      <c r="M67" s="370">
        <f>IF(K66&gt;K67, F66, IF(K67&gt;K66, F67, ""))</f>
        <v>4</v>
      </c>
      <c r="N67" s="370">
        <f>IF(K66&gt;K67, G66, IF(K67&gt;K66, G67, ""))</f>
        <v>9</v>
      </c>
      <c r="O67" s="370" t="str">
        <f>IFERROR(VLOOKUP(N67, $G:$H, 2, FALSE), "")</f>
        <v>South Lakes</v>
      </c>
      <c r="P67" s="370">
        <v>30</v>
      </c>
      <c r="Q67" s="370">
        <v>26</v>
      </c>
      <c r="R67" s="370">
        <f>IFERROR(P67+Q67, P67)</f>
        <v>56</v>
      </c>
      <c r="S67" s="308"/>
      <c r="T67" s="370">
        <f>IF(R66&gt;R67,M66, IF( R67&gt;R66,M67, ""))</f>
        <v>4</v>
      </c>
      <c r="U67" s="370">
        <f>IF(R66&gt;R67,N66, IF( R67&gt;R66,N67, ""))</f>
        <v>9</v>
      </c>
      <c r="V67" s="370" t="str">
        <f>IF(R66&gt;R67,O66, IF( R67&gt;R66,O67, ""))</f>
        <v>South Lakes</v>
      </c>
      <c r="W67" s="370">
        <v>17</v>
      </c>
      <c r="X67" s="308"/>
      <c r="Y67" s="308"/>
      <c r="Z67" s="370" t="s">
        <v>553</v>
      </c>
      <c r="AA67" s="370">
        <v>4</v>
      </c>
      <c r="AB67" s="370"/>
      <c r="AC67" s="510"/>
    </row>
    <row r="68" spans="3:29" x14ac:dyDescent="0.35">
      <c r="C68" s="35">
        <v>4</v>
      </c>
      <c r="D68" s="35">
        <f>Standings!AH6</f>
        <v>107</v>
      </c>
      <c r="E68" s="487" t="s">
        <v>6862</v>
      </c>
      <c r="F68" s="370"/>
      <c r="G68" s="370"/>
      <c r="H68" s="370"/>
      <c r="I68" s="370"/>
      <c r="J68" s="370"/>
      <c r="K68" s="370"/>
      <c r="L68" s="495"/>
      <c r="M68" s="370"/>
      <c r="N68" s="370"/>
      <c r="O68" s="370"/>
      <c r="P68" s="370"/>
      <c r="Q68" s="370"/>
      <c r="R68" s="370"/>
      <c r="S68" s="308"/>
      <c r="T68" s="370"/>
      <c r="U68" s="370"/>
      <c r="V68" s="370"/>
      <c r="W68" s="370"/>
      <c r="X68" s="308"/>
      <c r="Y68" s="308"/>
      <c r="Z68" s="370"/>
      <c r="AA68" s="370"/>
      <c r="AB68" s="370"/>
      <c r="AC68" s="510" t="s">
        <v>6862</v>
      </c>
    </row>
    <row r="69" spans="3:29" x14ac:dyDescent="0.35">
      <c r="C69" s="35">
        <v>5</v>
      </c>
      <c r="D69" s="35">
        <f>Standings!AH7</f>
        <v>108</v>
      </c>
      <c r="E69" s="487"/>
      <c r="F69" s="370">
        <v>3</v>
      </c>
      <c r="G69" s="370">
        <f>VLOOKUP(VLOOKUP(F69, C65:D71, 2, FALSE), Rankings!$A$2:$AN$129, 40, FALSE)</f>
        <v>22</v>
      </c>
      <c r="H69" s="370" t="str">
        <f>VLOOKUP(VLOOKUP(F69, C65:D71, 2, FALSE), Rankings!$A$2:$AN$129, 3, FALSE)</f>
        <v>Hammerlocke</v>
      </c>
      <c r="I69" s="370">
        <v>21</v>
      </c>
      <c r="J69" s="370" t="s">
        <v>38</v>
      </c>
      <c r="K69" s="370">
        <f>IFERROR(I69+J69, I69)</f>
        <v>21</v>
      </c>
      <c r="L69" s="495"/>
      <c r="M69" s="370">
        <v>2</v>
      </c>
      <c r="N69" s="370">
        <f>VLOOKUP(VLOOKUP(M69, C65:D71, 2, FALSE), Rankings!$A$2:$AN$129, 40, FALSE)</f>
        <v>14</v>
      </c>
      <c r="O69" s="370" t="str">
        <f>VLOOKUP(VLOOKUP(M69, C65:D71, 2, FALSE), Rankings!$A$2:$AN$129, 3, FALSE)</f>
        <v>Spikemuth</v>
      </c>
      <c r="P69" s="370">
        <v>26</v>
      </c>
      <c r="Q69" s="370">
        <v>23</v>
      </c>
      <c r="R69" s="370">
        <f>IFERROR(P69+Q69, P69)</f>
        <v>49</v>
      </c>
      <c r="S69" s="308"/>
      <c r="T69" s="370">
        <f>IF(R69&gt;R70,M69, IF( R70&gt;R69, M70, ""))</f>
        <v>2</v>
      </c>
      <c r="U69" s="370">
        <f>IF(R69&gt;R70,N69, IF( R70&gt;R69, N70, ""))</f>
        <v>14</v>
      </c>
      <c r="V69" s="370" t="str">
        <f>IF(R69&gt;R70,O69, IF( R70&gt;R69, O70, ""))</f>
        <v>Spikemuth</v>
      </c>
      <c r="W69" s="370">
        <v>21</v>
      </c>
      <c r="X69" s="308"/>
      <c r="Y69" s="308"/>
      <c r="Z69" s="370" t="s">
        <v>497</v>
      </c>
      <c r="AA69" s="370">
        <v>3</v>
      </c>
      <c r="AB69" s="370"/>
      <c r="AC69" s="510"/>
    </row>
    <row r="70" spans="3:29" x14ac:dyDescent="0.35">
      <c r="C70" s="35">
        <v>6</v>
      </c>
      <c r="D70" s="35">
        <f>Standings!AH8</f>
        <v>111</v>
      </c>
      <c r="E70" s="487"/>
      <c r="F70" s="370">
        <v>6</v>
      </c>
      <c r="G70" s="370">
        <f>VLOOKUP(VLOOKUP(F70, C65:D71, 2, FALSE), Rankings!$A$2:$AN$129, 40, FALSE)</f>
        <v>44</v>
      </c>
      <c r="H70" s="370" t="str">
        <f>VLOOKUP(VLOOKUP(F70, C65:D71, 2, FALSE), Rankings!$A$2:$AN$129, 3, FALSE)</f>
        <v>Motostoke</v>
      </c>
      <c r="I70" s="370">
        <v>20</v>
      </c>
      <c r="J70" s="370" t="s">
        <v>38</v>
      </c>
      <c r="K70" s="370">
        <f>IFERROR(I70+J70, I70)</f>
        <v>20</v>
      </c>
      <c r="L70" s="495"/>
      <c r="M70" s="370">
        <f>IF(K69&gt;K70, F69, IF(K70&gt;K69, F70, ""))</f>
        <v>3</v>
      </c>
      <c r="N70" s="370">
        <f>IF(K69&gt;K70, G69, IF(K70&gt;K69, G70, ""))</f>
        <v>22</v>
      </c>
      <c r="O70" s="370" t="str">
        <f>IFERROR(VLOOKUP(N70, $G:$H, 2, FALSE), "")</f>
        <v>Hammerlocke</v>
      </c>
      <c r="P70" s="370">
        <v>10</v>
      </c>
      <c r="Q70" s="370">
        <v>11</v>
      </c>
      <c r="R70" s="370">
        <f>IFERROR(P70+Q70, P70)</f>
        <v>21</v>
      </c>
      <c r="S70" s="308"/>
      <c r="T70" s="370"/>
      <c r="U70" s="370"/>
      <c r="V70" s="370"/>
      <c r="W70" s="370"/>
      <c r="X70" s="308"/>
      <c r="Y70" s="308"/>
      <c r="Z70" s="370" t="s">
        <v>497</v>
      </c>
      <c r="AA70" s="370">
        <v>5</v>
      </c>
      <c r="AB70" s="370"/>
      <c r="AC70" s="510"/>
    </row>
    <row r="71" spans="3:29" x14ac:dyDescent="0.35">
      <c r="E71" s="487"/>
      <c r="F71" s="370"/>
      <c r="G71" s="370"/>
      <c r="H71" s="370"/>
      <c r="I71" s="370"/>
      <c r="J71" s="370"/>
      <c r="K71" s="500" t="s">
        <v>6875</v>
      </c>
      <c r="L71" s="495"/>
      <c r="M71" s="370"/>
      <c r="N71" s="370"/>
      <c r="O71" s="370"/>
      <c r="P71" s="370"/>
      <c r="Q71" s="370"/>
      <c r="R71" s="500" t="s">
        <v>6864</v>
      </c>
      <c r="S71" s="308"/>
      <c r="T71" s="370"/>
      <c r="U71" s="370"/>
      <c r="V71" s="370"/>
      <c r="W71" s="370"/>
      <c r="X71" s="308"/>
      <c r="Y71" s="308"/>
      <c r="Z71" s="370" t="s">
        <v>497</v>
      </c>
      <c r="AA71" s="370">
        <v>6</v>
      </c>
      <c r="AB71" s="370"/>
      <c r="AC71" s="510"/>
    </row>
    <row r="72" spans="3:29" x14ac:dyDescent="0.35">
      <c r="E72" s="487"/>
      <c r="F72" s="370"/>
      <c r="G72" s="370"/>
      <c r="H72" s="370"/>
      <c r="I72" s="370"/>
      <c r="J72" s="370"/>
      <c r="K72" s="500" t="s">
        <v>6876</v>
      </c>
      <c r="L72" s="495"/>
      <c r="M72" s="370"/>
      <c r="N72" s="370"/>
      <c r="O72" s="370"/>
      <c r="P72" s="370"/>
      <c r="Q72" s="370"/>
      <c r="R72" s="500"/>
      <c r="S72" s="308"/>
      <c r="T72" s="370"/>
      <c r="U72" s="370"/>
      <c r="V72" s="370"/>
      <c r="W72" s="370"/>
      <c r="X72" s="308"/>
      <c r="Y72" s="308"/>
      <c r="Z72" s="370"/>
      <c r="AA72" s="370"/>
      <c r="AB72" s="370"/>
      <c r="AC72" s="510"/>
    </row>
    <row r="73" spans="3:29" x14ac:dyDescent="0.35">
      <c r="E73" s="487"/>
      <c r="F73" s="308"/>
      <c r="G73" s="308"/>
      <c r="H73" s="308"/>
      <c r="I73" s="308"/>
      <c r="J73" s="308"/>
      <c r="K73" s="308"/>
      <c r="L73" s="308"/>
      <c r="M73" s="308"/>
      <c r="N73" s="308"/>
      <c r="O73" s="308"/>
      <c r="P73" s="308"/>
      <c r="Q73" s="308"/>
      <c r="R73" s="308"/>
      <c r="S73" s="308"/>
      <c r="T73" s="308"/>
      <c r="U73" s="308"/>
      <c r="V73" s="308"/>
      <c r="W73" s="308"/>
      <c r="X73" s="308"/>
      <c r="Y73" s="308"/>
      <c r="Z73" s="308"/>
      <c r="AA73" s="308"/>
      <c r="AB73" s="308"/>
      <c r="AC73" s="510"/>
    </row>
    <row r="74" spans="3:29" x14ac:dyDescent="0.35">
      <c r="E74" s="487"/>
      <c r="F74" s="369"/>
      <c r="G74" s="369"/>
      <c r="H74" s="369"/>
      <c r="I74" s="369"/>
      <c r="J74" s="369"/>
      <c r="K74" s="499"/>
      <c r="L74" s="495"/>
      <c r="M74" s="369"/>
      <c r="N74" s="369"/>
      <c r="O74" s="369"/>
      <c r="P74" s="369"/>
      <c r="Q74" s="369"/>
      <c r="R74" s="499" t="s">
        <v>7076</v>
      </c>
      <c r="S74" s="308"/>
      <c r="T74" s="369"/>
      <c r="U74" s="369"/>
      <c r="V74" s="369"/>
      <c r="W74" s="369"/>
      <c r="X74" s="308"/>
      <c r="Y74" s="308"/>
      <c r="Z74" s="369"/>
      <c r="AA74" s="369"/>
      <c r="AB74" s="369"/>
      <c r="AC74" s="510"/>
    </row>
    <row r="75" spans="3:29" x14ac:dyDescent="0.35">
      <c r="C75" s="35">
        <v>1</v>
      </c>
      <c r="D75" s="35">
        <f>Standings!AH21</f>
        <v>117</v>
      </c>
      <c r="E75" s="487"/>
      <c r="F75" s="369"/>
      <c r="G75" s="369"/>
      <c r="H75" s="369"/>
      <c r="I75" s="369"/>
      <c r="J75" s="369"/>
      <c r="K75" s="499" t="s">
        <v>7005</v>
      </c>
      <c r="L75" s="495"/>
      <c r="M75" s="369"/>
      <c r="N75" s="369"/>
      <c r="O75" s="369"/>
      <c r="P75" s="369"/>
      <c r="Q75" s="369"/>
      <c r="R75" s="499" t="s">
        <v>7075</v>
      </c>
      <c r="S75" s="308"/>
      <c r="T75" s="369"/>
      <c r="U75" s="369"/>
      <c r="V75" s="369"/>
      <c r="W75" s="369"/>
      <c r="X75" s="308"/>
      <c r="Y75" s="308"/>
      <c r="Z75" s="369" t="s">
        <v>553</v>
      </c>
      <c r="AA75" s="369">
        <v>1</v>
      </c>
      <c r="AB75" s="369"/>
      <c r="AC75" s="510"/>
    </row>
    <row r="76" spans="3:29" x14ac:dyDescent="0.35">
      <c r="C76" s="35">
        <v>2</v>
      </c>
      <c r="D76" s="35">
        <f>Standings!AH22</f>
        <v>125</v>
      </c>
      <c r="E76" s="487"/>
      <c r="F76" s="369">
        <v>4</v>
      </c>
      <c r="G76" s="369">
        <f>VLOOKUP(VLOOKUP(F76, C75:D81, 2, FALSE), Rankings!$A$2:$AN$129, 40, FALSE)</f>
        <v>32</v>
      </c>
      <c r="H76" s="369" t="str">
        <f>VLOOKUP(VLOOKUP(F76, C75:D81, 2, FALSE), Rankings!$A$2:$AN$129, 3, FALSE)</f>
        <v>Boyleland</v>
      </c>
      <c r="I76" s="369">
        <v>10</v>
      </c>
      <c r="J76" s="369">
        <v>18</v>
      </c>
      <c r="K76" s="369">
        <f>IFERROR(I76+J76, I76)</f>
        <v>28</v>
      </c>
      <c r="L76" s="495"/>
      <c r="M76" s="369">
        <v>1</v>
      </c>
      <c r="N76" s="369">
        <f>VLOOKUP(VLOOKUP(M76, C75:D81, 2, FALSE), Rankings!$A$2:$AN$129, 40, FALSE)</f>
        <v>8</v>
      </c>
      <c r="O76" s="369" t="str">
        <f>VLOOKUP(VLOOKUP(M76, C75:D81, 2, FALSE), Rankings!$A$2:$AN$129, 3, FALSE)</f>
        <v>Fall City</v>
      </c>
      <c r="P76" s="369">
        <v>29</v>
      </c>
      <c r="Q76" s="369" t="s">
        <v>38</v>
      </c>
      <c r="R76" s="369">
        <f>IFERROR(P76+Q76, P76)</f>
        <v>29</v>
      </c>
      <c r="S76" s="308"/>
      <c r="T76" s="369"/>
      <c r="U76" s="369"/>
      <c r="V76" s="369"/>
      <c r="W76" s="369"/>
      <c r="X76" s="308"/>
      <c r="Y76" s="308"/>
      <c r="Z76" s="369" t="s">
        <v>553</v>
      </c>
      <c r="AA76" s="369">
        <v>2</v>
      </c>
      <c r="AB76" s="369"/>
      <c r="AC76" s="510"/>
    </row>
    <row r="77" spans="3:29" x14ac:dyDescent="0.35">
      <c r="C77" s="35">
        <v>3</v>
      </c>
      <c r="D77" s="35">
        <f>Standings!AH23</f>
        <v>114</v>
      </c>
      <c r="E77" s="487"/>
      <c r="F77" s="369">
        <v>5</v>
      </c>
      <c r="G77" s="369">
        <f>VLOOKUP(VLOOKUP(F77, C75:D81, 2, FALSE), Rankings!$A$2:$AN$129, 40, FALSE)</f>
        <v>29</v>
      </c>
      <c r="H77" s="369" t="str">
        <f>VLOOKUP(VLOOKUP(F77, C75:D81, 2, FALSE), Rankings!$A$2:$AN$129, 3, FALSE)</f>
        <v>Vientown</v>
      </c>
      <c r="I77" s="369">
        <v>23</v>
      </c>
      <c r="J77" s="369">
        <v>13</v>
      </c>
      <c r="K77" s="369">
        <f>IFERROR(I77+J77, I77)</f>
        <v>36</v>
      </c>
      <c r="L77" s="495"/>
      <c r="M77" s="369">
        <f>IF(K76&gt;K77, F76, IF(K77&gt;K76, F77, ""))</f>
        <v>5</v>
      </c>
      <c r="N77" s="369">
        <f>IF(K76&gt;K77, G76, IF(K77&gt;K76, G77, ""))</f>
        <v>29</v>
      </c>
      <c r="O77" s="369" t="str">
        <f>IFERROR(VLOOKUP(N77, $G:$H, 2, FALSE), "")</f>
        <v>Vientown</v>
      </c>
      <c r="P77" s="369">
        <v>19</v>
      </c>
      <c r="Q77" s="369" t="s">
        <v>38</v>
      </c>
      <c r="R77" s="369">
        <f>IFERROR(P77+Q77, P77)</f>
        <v>19</v>
      </c>
      <c r="S77" s="308"/>
      <c r="T77" s="369">
        <f>IF(R76&gt;R77,M76, IF( R77&gt;R76,M77, ""))</f>
        <v>1</v>
      </c>
      <c r="U77" s="369">
        <f>IF(R76&gt;R77,N76, IF( R77&gt;R76,N77, ""))</f>
        <v>8</v>
      </c>
      <c r="V77" s="369" t="str">
        <f>IF(R76&gt;R77,O76, IF( R77&gt;R76,O77, ""))</f>
        <v>Fall City</v>
      </c>
      <c r="W77" s="369">
        <v>19</v>
      </c>
      <c r="X77" s="308"/>
      <c r="Y77" s="308"/>
      <c r="Z77" s="369" t="s">
        <v>553</v>
      </c>
      <c r="AA77" s="369">
        <v>3</v>
      </c>
      <c r="AB77" s="369"/>
      <c r="AC77" s="510"/>
    </row>
    <row r="78" spans="3:29" x14ac:dyDescent="0.35">
      <c r="C78" s="35">
        <v>4</v>
      </c>
      <c r="D78" s="35">
        <f>Standings!AH24</f>
        <v>121</v>
      </c>
      <c r="E78" s="487" t="s">
        <v>6863</v>
      </c>
      <c r="F78" s="369"/>
      <c r="G78" s="369"/>
      <c r="H78" s="369"/>
      <c r="I78" s="369"/>
      <c r="J78" s="369"/>
      <c r="K78" s="369"/>
      <c r="L78" s="495"/>
      <c r="M78" s="369"/>
      <c r="N78" s="369"/>
      <c r="O78" s="369"/>
      <c r="P78" s="369"/>
      <c r="Q78" s="369"/>
      <c r="R78" s="369"/>
      <c r="S78" s="308"/>
      <c r="T78" s="369"/>
      <c r="U78" s="369"/>
      <c r="V78" s="369"/>
      <c r="W78" s="369"/>
      <c r="X78" s="308"/>
      <c r="Y78" s="308"/>
      <c r="Z78" s="369"/>
      <c r="AA78" s="369"/>
      <c r="AB78" s="369"/>
      <c r="AC78" s="510" t="s">
        <v>6863</v>
      </c>
    </row>
    <row r="79" spans="3:29" x14ac:dyDescent="0.35">
      <c r="C79" s="35">
        <v>5</v>
      </c>
      <c r="D79" s="35">
        <f>Standings!AH25</f>
        <v>124</v>
      </c>
      <c r="E79" s="487"/>
      <c r="F79" s="369">
        <v>3</v>
      </c>
      <c r="G79" s="369">
        <f>VLOOKUP(VLOOKUP(F79, C75:D81, 2, FALSE), Rankings!$A$2:$AN$129, 40, FALSE)</f>
        <v>12</v>
      </c>
      <c r="H79" s="369" t="str">
        <f>VLOOKUP(VLOOKUP(F79, C75:D81, 2, FALSE), Rankings!$A$2:$AN$129, 3, FALSE)</f>
        <v>Gateon Port</v>
      </c>
      <c r="I79" s="369">
        <v>31</v>
      </c>
      <c r="J79" s="369" t="s">
        <v>38</v>
      </c>
      <c r="K79" s="369">
        <f>IFERROR(I79+J79, I79)</f>
        <v>31</v>
      </c>
      <c r="L79" s="495"/>
      <c r="M79" s="369">
        <v>2</v>
      </c>
      <c r="N79" s="369">
        <f>VLOOKUP(VLOOKUP(M79, C75:D81, 2, FALSE), Rankings!$A$2:$AN$129, 40, FALSE)</f>
        <v>6</v>
      </c>
      <c r="O79" s="369" t="str">
        <f>VLOOKUP(VLOOKUP(M79, C75:D81, 2, FALSE), Rankings!$A$2:$AN$129, 3, FALSE)</f>
        <v>Aqua Resort</v>
      </c>
      <c r="P79" s="369">
        <v>29</v>
      </c>
      <c r="Q79" s="369">
        <v>23</v>
      </c>
      <c r="R79" s="369">
        <f>IFERROR(P79+Q79, P79)</f>
        <v>52</v>
      </c>
      <c r="S79" s="308"/>
      <c r="T79" s="369">
        <f>IF(R79&gt;R80,M79, IF( R80&gt;R79, M80, ""))</f>
        <v>2</v>
      </c>
      <c r="U79" s="369">
        <f>IF(R79&gt;R80,N79, IF( R80&gt;R79, N80, ""))</f>
        <v>6</v>
      </c>
      <c r="V79" s="369" t="str">
        <f>IF(R79&gt;R80,O79, IF( R80&gt;R79, O80, ""))</f>
        <v>Aqua Resort</v>
      </c>
      <c r="W79" s="369">
        <v>8</v>
      </c>
      <c r="X79" s="308"/>
      <c r="Y79" s="308"/>
      <c r="Z79" s="369" t="s">
        <v>497</v>
      </c>
      <c r="AA79" s="369">
        <v>5</v>
      </c>
      <c r="AB79" s="369"/>
      <c r="AC79" s="510"/>
    </row>
    <row r="80" spans="3:29" x14ac:dyDescent="0.35">
      <c r="C80" s="35">
        <v>6</v>
      </c>
      <c r="D80" s="35">
        <f>Standings!AH26</f>
        <v>115</v>
      </c>
      <c r="E80" s="487"/>
      <c r="F80" s="369">
        <v>6</v>
      </c>
      <c r="G80" s="369">
        <f>VLOOKUP(VLOOKUP(F80, C75:D81, 2, FALSE), Rankings!$A$2:$AN$129, 40, FALSE)</f>
        <v>49</v>
      </c>
      <c r="H80" s="369" t="str">
        <f>VLOOKUP(VLOOKUP(F80, C75:D81, 2, FALSE), Rankings!$A$2:$AN$129, 3, FALSE)</f>
        <v>Phenac City</v>
      </c>
      <c r="I80" s="369">
        <v>19</v>
      </c>
      <c r="J80" s="369" t="s">
        <v>38</v>
      </c>
      <c r="K80" s="369">
        <f>IFERROR(I80+J80, I80)</f>
        <v>19</v>
      </c>
      <c r="L80" s="495"/>
      <c r="M80" s="369">
        <f>IF(K79&gt;K80, F79, IF(K80&gt;K79, F80, ""))</f>
        <v>3</v>
      </c>
      <c r="N80" s="369">
        <f>IF(K79&gt;K80, G79, IF(K80&gt;K79, G80, ""))</f>
        <v>12</v>
      </c>
      <c r="O80" s="369" t="str">
        <f>IFERROR(VLOOKUP(N80, $G:$H, 2, FALSE), "")</f>
        <v>Gateon Port</v>
      </c>
      <c r="P80" s="369">
        <v>17</v>
      </c>
      <c r="Q80" s="369">
        <v>11</v>
      </c>
      <c r="R80" s="369">
        <f>IFERROR(P80+Q80, P80)</f>
        <v>28</v>
      </c>
      <c r="S80" s="308"/>
      <c r="T80" s="369"/>
      <c r="U80" s="369"/>
      <c r="V80" s="369"/>
      <c r="W80" s="369"/>
      <c r="X80" s="308"/>
      <c r="Y80" s="308"/>
      <c r="Z80" s="369" t="s">
        <v>497</v>
      </c>
      <c r="AA80" s="369">
        <v>4</v>
      </c>
      <c r="AB80" s="369"/>
      <c r="AC80" s="510"/>
    </row>
    <row r="81" spans="5:29" x14ac:dyDescent="0.35">
      <c r="E81" s="487"/>
      <c r="F81" s="369"/>
      <c r="G81" s="369"/>
      <c r="H81" s="369"/>
      <c r="I81" s="369"/>
      <c r="J81" s="369"/>
      <c r="K81" s="499" t="s">
        <v>6878</v>
      </c>
      <c r="L81" s="495"/>
      <c r="M81" s="369"/>
      <c r="N81" s="369"/>
      <c r="O81" s="369"/>
      <c r="P81" s="369"/>
      <c r="Q81" s="369"/>
      <c r="R81" s="499" t="s">
        <v>6864</v>
      </c>
      <c r="S81" s="308"/>
      <c r="T81" s="369"/>
      <c r="U81" s="369"/>
      <c r="V81" s="369"/>
      <c r="W81" s="369"/>
      <c r="X81" s="308"/>
      <c r="Y81" s="308"/>
      <c r="Z81" s="369" t="s">
        <v>497</v>
      </c>
      <c r="AA81" s="369">
        <v>6</v>
      </c>
      <c r="AB81" s="369"/>
      <c r="AC81" s="510"/>
    </row>
    <row r="82" spans="5:29" x14ac:dyDescent="0.35">
      <c r="E82" s="487"/>
      <c r="F82" s="369"/>
      <c r="G82" s="369"/>
      <c r="H82" s="369"/>
      <c r="I82" s="369"/>
      <c r="J82" s="369"/>
      <c r="K82" s="499" t="s">
        <v>6879</v>
      </c>
      <c r="L82" s="495"/>
      <c r="M82" s="369"/>
      <c r="N82" s="369"/>
      <c r="O82" s="369"/>
      <c r="P82" s="369"/>
      <c r="Q82" s="369"/>
      <c r="R82" s="499"/>
      <c r="S82" s="308"/>
      <c r="T82" s="369"/>
      <c r="U82" s="369"/>
      <c r="V82" s="369"/>
      <c r="W82" s="369"/>
      <c r="X82" s="308"/>
      <c r="Y82" s="308"/>
      <c r="Z82" s="369"/>
      <c r="AA82" s="369"/>
      <c r="AB82" s="369"/>
      <c r="AC82" s="510"/>
    </row>
    <row r="83" spans="5:29" x14ac:dyDescent="0.35">
      <c r="E83" s="487"/>
      <c r="F83" s="308"/>
      <c r="G83" s="308"/>
      <c r="H83" s="308"/>
      <c r="I83" s="308"/>
      <c r="J83" s="308"/>
      <c r="K83" s="308"/>
      <c r="L83" s="308"/>
      <c r="M83" s="308"/>
      <c r="N83" s="308"/>
      <c r="O83" s="308"/>
      <c r="P83" s="308"/>
      <c r="Q83" s="308"/>
      <c r="R83" s="308"/>
      <c r="S83" s="308"/>
      <c r="T83" s="308"/>
      <c r="U83" s="308"/>
      <c r="V83" s="308"/>
      <c r="W83" s="308"/>
      <c r="X83" s="308"/>
      <c r="Y83" s="308"/>
      <c r="Z83" s="308"/>
      <c r="AA83" s="308"/>
      <c r="AB83" s="308"/>
      <c r="AC83" s="510"/>
    </row>
  </sheetData>
  <mergeCells count="3">
    <mergeCell ref="G2:J3"/>
    <mergeCell ref="N2:Q3"/>
    <mergeCell ref="U2:V3"/>
  </mergeCells>
  <conditionalFormatting sqref="G1 U1 U6:U9 G13 U12:U13 G23 U23 N23 G33 U33 N33 G43 G63 U43 N43 G53 U53 N53 U63 N63 G73 U73 N73 G83:G1048576 U83:U1048576 N83:N1048576 G5:G11 N6:N13">
    <cfRule type="cellIs" dxfId="72" priority="32" operator="between">
      <formula>1</formula>
      <formula>32</formula>
    </cfRule>
  </conditionalFormatting>
  <conditionalFormatting sqref="G76:G80">
    <cfRule type="cellIs" dxfId="71" priority="22" operator="between">
      <formula>1</formula>
      <formula>32</formula>
    </cfRule>
  </conditionalFormatting>
  <conditionalFormatting sqref="N76:N80">
    <cfRule type="cellIs" dxfId="70" priority="21" operator="between">
      <formula>1</formula>
      <formula>32</formula>
    </cfRule>
  </conditionalFormatting>
  <conditionalFormatting sqref="U76:U80">
    <cfRule type="cellIs" dxfId="69" priority="20" operator="between">
      <formula>1</formula>
      <formula>32</formula>
    </cfRule>
  </conditionalFormatting>
  <conditionalFormatting sqref="G66:G70">
    <cfRule type="cellIs" dxfId="68" priority="19" operator="between">
      <formula>1</formula>
      <formula>32</formula>
    </cfRule>
  </conditionalFormatting>
  <conditionalFormatting sqref="N66:N70">
    <cfRule type="cellIs" dxfId="67" priority="18" operator="between">
      <formula>1</formula>
      <formula>32</formula>
    </cfRule>
  </conditionalFormatting>
  <conditionalFormatting sqref="U66:U70">
    <cfRule type="cellIs" dxfId="66" priority="17" operator="between">
      <formula>1</formula>
      <formula>32</formula>
    </cfRule>
  </conditionalFormatting>
  <conditionalFormatting sqref="G56:G60">
    <cfRule type="cellIs" dxfId="65" priority="16" operator="between">
      <formula>1</formula>
      <formula>32</formula>
    </cfRule>
  </conditionalFormatting>
  <conditionalFormatting sqref="N56:N60">
    <cfRule type="cellIs" dxfId="64" priority="15" operator="between">
      <formula>1</formula>
      <formula>32</formula>
    </cfRule>
  </conditionalFormatting>
  <conditionalFormatting sqref="G46:G50">
    <cfRule type="cellIs" dxfId="63" priority="14" operator="between">
      <formula>1</formula>
      <formula>32</formula>
    </cfRule>
  </conditionalFormatting>
  <conditionalFormatting sqref="N46:N50">
    <cfRule type="cellIs" dxfId="62" priority="13" operator="between">
      <formula>1</formula>
      <formula>32</formula>
    </cfRule>
  </conditionalFormatting>
  <conditionalFormatting sqref="U46:U50">
    <cfRule type="cellIs" dxfId="61" priority="12" operator="between">
      <formula>1</formula>
      <formula>32</formula>
    </cfRule>
  </conditionalFormatting>
  <conditionalFormatting sqref="G36:G40">
    <cfRule type="cellIs" dxfId="60" priority="11" operator="between">
      <formula>1</formula>
      <formula>32</formula>
    </cfRule>
  </conditionalFormatting>
  <conditionalFormatting sqref="N36:N40">
    <cfRule type="cellIs" dxfId="59" priority="10" operator="between">
      <formula>1</formula>
      <formula>32</formula>
    </cfRule>
  </conditionalFormatting>
  <conditionalFormatting sqref="U36:U40">
    <cfRule type="cellIs" dxfId="58" priority="9" operator="between">
      <formula>1</formula>
      <formula>32</formula>
    </cfRule>
  </conditionalFormatting>
  <conditionalFormatting sqref="G26:G30">
    <cfRule type="cellIs" dxfId="57" priority="8" operator="between">
      <formula>1</formula>
      <formula>32</formula>
    </cfRule>
  </conditionalFormatting>
  <conditionalFormatting sqref="N26:N30">
    <cfRule type="cellIs" dxfId="56" priority="7" operator="between">
      <formula>1</formula>
      <formula>32</formula>
    </cfRule>
  </conditionalFormatting>
  <conditionalFormatting sqref="U26:U30">
    <cfRule type="cellIs" dxfId="55" priority="6" operator="between">
      <formula>1</formula>
      <formula>32</formula>
    </cfRule>
  </conditionalFormatting>
  <conditionalFormatting sqref="G16:G20">
    <cfRule type="cellIs" dxfId="54" priority="5" operator="between">
      <formula>1</formula>
      <formula>32</formula>
    </cfRule>
  </conditionalFormatting>
  <conditionalFormatting sqref="N16:N20">
    <cfRule type="cellIs" dxfId="53" priority="4" operator="between">
      <formula>1</formula>
      <formula>32</formula>
    </cfRule>
  </conditionalFormatting>
  <conditionalFormatting sqref="U16:U20">
    <cfRule type="cellIs" dxfId="52" priority="3" operator="between">
      <formula>1</formula>
      <formula>32</formula>
    </cfRule>
  </conditionalFormatting>
  <conditionalFormatting sqref="U57">
    <cfRule type="cellIs" dxfId="51" priority="2" operator="between">
      <formula>1</formula>
      <formula>32</formula>
    </cfRule>
  </conditionalFormatting>
  <conditionalFormatting sqref="U59">
    <cfRule type="cellIs" dxfId="50" priority="1" operator="between">
      <formula>1</formula>
      <formula>32</formula>
    </cfRule>
  </conditionalFormatting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4"/>
  <dimension ref="A1:APR140"/>
  <sheetViews>
    <sheetView topLeftCell="ALO73" zoomScale="80" zoomScaleNormal="80" workbookViewId="0">
      <selection activeCell="ALY132" sqref="ALY132:AMH140"/>
    </sheetView>
  </sheetViews>
  <sheetFormatPr defaultColWidth="8.90625" defaultRowHeight="14.5" x14ac:dyDescent="0.35"/>
  <cols>
    <col min="1" max="1" width="4" style="27" hidden="1" customWidth="1"/>
    <col min="2" max="2" width="17.90625" style="27" customWidth="1"/>
    <col min="3" max="3" width="5" style="27" customWidth="1"/>
    <col min="4" max="10" width="8.90625" style="27"/>
    <col min="11" max="11" width="7.1796875" style="27" customWidth="1"/>
    <col min="12" max="93" width="5.453125" style="27" customWidth="1"/>
    <col min="94" max="94" width="8.90625" style="27"/>
    <col min="95" max="120" width="8.90625" style="28"/>
    <col min="121" max="121" width="8" style="27" customWidth="1"/>
    <col min="122" max="203" width="5.453125" style="27" customWidth="1"/>
    <col min="204" max="204" width="8.90625" style="27"/>
    <col min="205" max="210" width="8.90625" style="28"/>
    <col min="211" max="211" width="8.90625" style="27"/>
    <col min="212" max="212" width="9.36328125" style="27" customWidth="1"/>
    <col min="213" max="294" width="5.453125" style="27" customWidth="1"/>
    <col min="295" max="295" width="8.90625" style="27"/>
    <col min="296" max="302" width="8.90625" style="28"/>
    <col min="303" max="303" width="8.90625" style="27"/>
    <col min="304" max="386" width="5.453125" style="27" customWidth="1"/>
    <col min="387" max="387" width="8.90625" style="27"/>
    <col min="388" max="394" width="8.90625" style="28"/>
    <col min="395" max="395" width="8.90625" style="27"/>
    <col min="396" max="478" width="5.453125" style="27" customWidth="1"/>
    <col min="479" max="479" width="8.90625" style="27"/>
    <col min="480" max="485" width="8.90625" style="28"/>
    <col min="486" max="486" width="8.90625" style="27"/>
    <col min="487" max="487" width="8.1796875" style="27" customWidth="1"/>
    <col min="488" max="569" width="5.453125" style="27" customWidth="1"/>
    <col min="570" max="570" width="8.90625" style="27"/>
    <col min="571" max="576" width="8.90625" style="28"/>
    <col min="577" max="577" width="8.90625" style="27"/>
    <col min="578" max="578" width="8" style="27" customWidth="1"/>
    <col min="579" max="660" width="5.453125" style="27" customWidth="1"/>
    <col min="661" max="661" width="8.90625" style="27"/>
    <col min="662" max="667" width="8.90625" style="28"/>
    <col min="668" max="668" width="8.90625" style="27"/>
    <col min="669" max="669" width="6.6328125" style="27" customWidth="1"/>
    <col min="670" max="751" width="5.453125" style="27" customWidth="1"/>
    <col min="752" max="752" width="8.90625" style="27"/>
    <col min="753" max="758" width="8.90625" style="28"/>
    <col min="759" max="759" width="8.90625" style="27"/>
    <col min="760" max="760" width="8.08984375" style="27" customWidth="1"/>
    <col min="761" max="842" width="5.453125" style="27" customWidth="1"/>
    <col min="843" max="845" width="8.90625" style="27"/>
    <col min="846" max="846" width="8.08984375" style="27" customWidth="1"/>
    <col min="847" max="928" width="5.453125" style="27" customWidth="1"/>
    <col min="929" max="929" width="4.453125" style="27" customWidth="1"/>
    <col min="930" max="1011" width="5.453125" style="27" customWidth="1"/>
    <col min="1012" max="1028" width="8.90625" style="27"/>
    <col min="1029" max="1110" width="5.453125" style="27" customWidth="1"/>
    <col min="1111" max="16384" width="8.90625" style="27"/>
  </cols>
  <sheetData>
    <row r="1" spans="1:1110" x14ac:dyDescent="0.35">
      <c r="G1" s="27">
        <f>SUM(AML3:AML150)</f>
        <v>230400</v>
      </c>
      <c r="I1" s="27">
        <v>9</v>
      </c>
      <c r="J1" s="27">
        <v>10</v>
      </c>
      <c r="K1" s="27">
        <v>11</v>
      </c>
      <c r="L1" s="27">
        <v>12</v>
      </c>
      <c r="M1" s="27">
        <v>13</v>
      </c>
      <c r="N1" s="27">
        <v>14</v>
      </c>
      <c r="O1" s="27">
        <v>15</v>
      </c>
      <c r="P1" s="27">
        <v>16</v>
      </c>
      <c r="Q1" s="27">
        <v>17</v>
      </c>
      <c r="R1" s="27">
        <v>18</v>
      </c>
      <c r="S1" s="27">
        <v>19</v>
      </c>
      <c r="T1" s="27">
        <v>20</v>
      </c>
      <c r="U1" s="27">
        <v>21</v>
      </c>
      <c r="V1" s="27">
        <v>22</v>
      </c>
      <c r="W1" s="27">
        <v>23</v>
      </c>
      <c r="X1" s="27">
        <v>24</v>
      </c>
      <c r="Y1" s="27">
        <v>25</v>
      </c>
      <c r="Z1" s="27">
        <v>26</v>
      </c>
      <c r="AA1" s="27">
        <v>27</v>
      </c>
      <c r="AB1" s="27">
        <v>28</v>
      </c>
      <c r="AC1" s="27">
        <v>29</v>
      </c>
      <c r="AD1" s="27">
        <v>30</v>
      </c>
      <c r="AE1" s="27">
        <v>31</v>
      </c>
      <c r="AF1" s="27">
        <v>32</v>
      </c>
      <c r="AG1" s="27">
        <v>33</v>
      </c>
      <c r="AH1" s="27">
        <v>34</v>
      </c>
      <c r="AI1" s="27">
        <v>35</v>
      </c>
      <c r="AJ1" s="27">
        <v>36</v>
      </c>
      <c r="AK1" s="27">
        <v>37</v>
      </c>
      <c r="AL1" s="27">
        <v>38</v>
      </c>
      <c r="AM1" s="27">
        <v>39</v>
      </c>
      <c r="AN1" s="27">
        <v>40</v>
      </c>
      <c r="AO1" s="27">
        <v>41</v>
      </c>
      <c r="AP1" s="27">
        <v>42</v>
      </c>
      <c r="AQ1" s="27">
        <v>43</v>
      </c>
      <c r="AR1" s="27">
        <v>44</v>
      </c>
      <c r="AS1" s="27">
        <v>45</v>
      </c>
      <c r="AT1" s="27">
        <v>46</v>
      </c>
      <c r="AU1" s="27">
        <v>47</v>
      </c>
      <c r="AV1" s="27">
        <v>48</v>
      </c>
      <c r="AW1" s="27">
        <v>49</v>
      </c>
      <c r="AX1" s="27">
        <v>50</v>
      </c>
      <c r="AY1" s="27">
        <v>51</v>
      </c>
      <c r="AZ1" s="27">
        <v>52</v>
      </c>
      <c r="BA1" s="27">
        <v>53</v>
      </c>
      <c r="BB1" s="27">
        <v>54</v>
      </c>
      <c r="BC1" s="27">
        <v>55</v>
      </c>
      <c r="BD1" s="27">
        <v>56</v>
      </c>
      <c r="BE1" s="27">
        <v>57</v>
      </c>
      <c r="BF1" s="27">
        <v>58</v>
      </c>
      <c r="BG1" s="27">
        <v>59</v>
      </c>
      <c r="BH1" s="27">
        <v>60</v>
      </c>
      <c r="BI1" s="27">
        <v>61</v>
      </c>
      <c r="BJ1" s="27">
        <v>62</v>
      </c>
      <c r="BK1" s="27">
        <v>63</v>
      </c>
      <c r="BL1" s="27">
        <v>64</v>
      </c>
      <c r="BM1" s="27">
        <v>65</v>
      </c>
      <c r="BN1" s="27">
        <v>66</v>
      </c>
      <c r="BO1" s="27">
        <v>67</v>
      </c>
      <c r="BP1" s="27">
        <v>68</v>
      </c>
      <c r="BQ1" s="27">
        <v>69</v>
      </c>
      <c r="BR1" s="27">
        <v>70</v>
      </c>
      <c r="BS1" s="27">
        <v>71</v>
      </c>
      <c r="BT1" s="27">
        <v>72</v>
      </c>
      <c r="BU1" s="27">
        <v>73</v>
      </c>
      <c r="BV1" s="27">
        <v>74</v>
      </c>
      <c r="BW1" s="27">
        <v>75</v>
      </c>
      <c r="BX1" s="27">
        <v>76</v>
      </c>
      <c r="BY1" s="27">
        <v>77</v>
      </c>
      <c r="BZ1" s="27">
        <v>78</v>
      </c>
      <c r="CA1" s="27">
        <v>79</v>
      </c>
      <c r="CB1" s="27">
        <v>80</v>
      </c>
      <c r="CC1" s="27">
        <v>81</v>
      </c>
      <c r="CD1" s="27">
        <v>82</v>
      </c>
      <c r="CE1" s="27">
        <v>83</v>
      </c>
      <c r="CF1" s="27">
        <v>84</v>
      </c>
      <c r="CG1" s="27">
        <v>85</v>
      </c>
      <c r="CH1" s="27">
        <v>86</v>
      </c>
      <c r="CI1" s="27">
        <v>87</v>
      </c>
      <c r="CJ1" s="27">
        <v>88</v>
      </c>
      <c r="CK1" s="27">
        <v>89</v>
      </c>
      <c r="CL1" s="27">
        <v>90</v>
      </c>
      <c r="CM1" s="27">
        <v>91</v>
      </c>
      <c r="CN1" s="27">
        <v>92</v>
      </c>
      <c r="CO1" s="27">
        <v>93</v>
      </c>
      <c r="CP1" s="27">
        <v>94</v>
      </c>
      <c r="CQ1" s="27">
        <v>95</v>
      </c>
      <c r="CR1" s="27">
        <v>96</v>
      </c>
      <c r="CS1" s="27">
        <v>97</v>
      </c>
      <c r="CT1" s="27">
        <v>98</v>
      </c>
      <c r="CU1" s="27">
        <v>99</v>
      </c>
      <c r="CV1" s="27">
        <v>100</v>
      </c>
      <c r="CW1" s="27">
        <v>101</v>
      </c>
      <c r="CX1" s="27">
        <v>102</v>
      </c>
      <c r="CY1" s="27">
        <v>103</v>
      </c>
      <c r="CZ1" s="27">
        <v>104</v>
      </c>
      <c r="DA1" s="27">
        <v>105</v>
      </c>
      <c r="DB1" s="27">
        <v>106</v>
      </c>
      <c r="DC1" s="27">
        <v>107</v>
      </c>
      <c r="DD1" s="27">
        <v>108</v>
      </c>
      <c r="DE1" s="27">
        <v>109</v>
      </c>
      <c r="DF1" s="27">
        <v>110</v>
      </c>
      <c r="DG1" s="27">
        <v>111</v>
      </c>
      <c r="DH1" s="27">
        <v>112</v>
      </c>
      <c r="DI1" s="27">
        <v>113</v>
      </c>
      <c r="DJ1" s="27">
        <v>114</v>
      </c>
      <c r="DK1" s="27">
        <v>115</v>
      </c>
      <c r="DL1" s="27">
        <v>116</v>
      </c>
      <c r="DM1" s="27">
        <v>117</v>
      </c>
      <c r="DN1" s="27">
        <v>118</v>
      </c>
      <c r="DO1" s="27">
        <v>119</v>
      </c>
      <c r="DP1" s="27">
        <v>120</v>
      </c>
      <c r="DQ1" s="27">
        <v>121</v>
      </c>
      <c r="DR1" s="27">
        <v>122</v>
      </c>
      <c r="DS1" s="27">
        <v>123</v>
      </c>
      <c r="DT1" s="27">
        <v>124</v>
      </c>
      <c r="DU1" s="27">
        <v>125</v>
      </c>
      <c r="DV1" s="27">
        <v>126</v>
      </c>
      <c r="DW1" s="27">
        <v>127</v>
      </c>
      <c r="DX1" s="27">
        <v>128</v>
      </c>
      <c r="DY1" s="27">
        <v>129</v>
      </c>
      <c r="DZ1" s="27">
        <v>130</v>
      </c>
      <c r="EA1" s="27">
        <v>131</v>
      </c>
      <c r="EB1" s="27">
        <v>132</v>
      </c>
      <c r="EC1" s="27">
        <v>133</v>
      </c>
      <c r="ED1" s="27">
        <v>134</v>
      </c>
      <c r="EE1" s="27">
        <v>135</v>
      </c>
      <c r="EF1" s="27">
        <v>136</v>
      </c>
      <c r="EG1" s="27">
        <v>137</v>
      </c>
      <c r="EH1" s="27">
        <v>138</v>
      </c>
      <c r="EI1" s="27">
        <v>139</v>
      </c>
      <c r="EJ1" s="27">
        <v>140</v>
      </c>
      <c r="EK1" s="27">
        <v>141</v>
      </c>
      <c r="EL1" s="27">
        <v>142</v>
      </c>
      <c r="EM1" s="27">
        <v>143</v>
      </c>
      <c r="EN1" s="27">
        <v>144</v>
      </c>
      <c r="EO1" s="27">
        <v>145</v>
      </c>
      <c r="EP1" s="27">
        <v>146</v>
      </c>
      <c r="EQ1" s="27">
        <v>147</v>
      </c>
      <c r="ER1" s="27">
        <v>148</v>
      </c>
      <c r="ES1" s="27">
        <v>149</v>
      </c>
      <c r="ET1" s="27">
        <v>150</v>
      </c>
      <c r="EU1" s="27">
        <v>151</v>
      </c>
      <c r="EV1" s="27">
        <v>152</v>
      </c>
      <c r="EW1" s="27">
        <v>153</v>
      </c>
      <c r="EX1" s="27">
        <v>154</v>
      </c>
      <c r="EY1" s="27">
        <v>155</v>
      </c>
      <c r="EZ1" s="27">
        <v>156</v>
      </c>
      <c r="FA1" s="27">
        <v>157</v>
      </c>
      <c r="FB1" s="27">
        <v>158</v>
      </c>
      <c r="FC1" s="27">
        <v>159</v>
      </c>
      <c r="FD1" s="27">
        <v>160</v>
      </c>
      <c r="FE1" s="27">
        <v>161</v>
      </c>
      <c r="FF1" s="27">
        <v>162</v>
      </c>
      <c r="FG1" s="27">
        <v>163</v>
      </c>
      <c r="FH1" s="27">
        <v>164</v>
      </c>
      <c r="FI1" s="27">
        <v>165</v>
      </c>
      <c r="FJ1" s="27">
        <v>166</v>
      </c>
      <c r="FK1" s="27">
        <v>167</v>
      </c>
      <c r="FL1" s="27">
        <v>168</v>
      </c>
      <c r="FM1" s="27">
        <v>169</v>
      </c>
      <c r="FN1" s="27">
        <v>170</v>
      </c>
      <c r="FO1" s="27">
        <v>171</v>
      </c>
      <c r="FP1" s="27">
        <v>172</v>
      </c>
      <c r="FQ1" s="27">
        <v>173</v>
      </c>
      <c r="FR1" s="27">
        <v>174</v>
      </c>
      <c r="FS1" s="27">
        <v>175</v>
      </c>
      <c r="FT1" s="27">
        <v>176</v>
      </c>
      <c r="FU1" s="27">
        <v>177</v>
      </c>
      <c r="FV1" s="27">
        <v>178</v>
      </c>
      <c r="FW1" s="27">
        <v>179</v>
      </c>
      <c r="FX1" s="27">
        <v>180</v>
      </c>
      <c r="FY1" s="27">
        <v>181</v>
      </c>
      <c r="FZ1" s="27">
        <v>182</v>
      </c>
      <c r="GA1" s="27">
        <v>183</v>
      </c>
      <c r="GB1" s="27">
        <v>184</v>
      </c>
      <c r="GC1" s="27">
        <v>185</v>
      </c>
      <c r="GD1" s="27">
        <v>186</v>
      </c>
      <c r="GE1" s="27">
        <v>187</v>
      </c>
      <c r="GF1" s="27">
        <v>188</v>
      </c>
      <c r="GG1" s="27">
        <v>189</v>
      </c>
      <c r="GH1" s="27">
        <v>190</v>
      </c>
      <c r="GI1" s="27">
        <v>191</v>
      </c>
      <c r="GJ1" s="27">
        <v>192</v>
      </c>
      <c r="GK1" s="27">
        <v>193</v>
      </c>
      <c r="GL1" s="27">
        <v>194</v>
      </c>
      <c r="GM1" s="27">
        <v>195</v>
      </c>
      <c r="GN1" s="27">
        <v>196</v>
      </c>
      <c r="GO1" s="27">
        <v>197</v>
      </c>
      <c r="GP1" s="27">
        <v>198</v>
      </c>
      <c r="GQ1" s="27">
        <v>199</v>
      </c>
      <c r="GR1" s="27">
        <v>200</v>
      </c>
      <c r="GS1" s="27">
        <v>201</v>
      </c>
      <c r="GT1" s="27">
        <v>202</v>
      </c>
      <c r="GU1" s="27">
        <v>203</v>
      </c>
      <c r="GV1" s="27">
        <v>204</v>
      </c>
      <c r="GW1" s="27">
        <v>205</v>
      </c>
      <c r="GX1" s="27">
        <v>206</v>
      </c>
      <c r="GY1" s="27">
        <v>207</v>
      </c>
      <c r="GZ1" s="27">
        <v>208</v>
      </c>
      <c r="HA1" s="27">
        <v>209</v>
      </c>
      <c r="HB1" s="27">
        <v>210</v>
      </c>
      <c r="HC1" s="27">
        <v>211</v>
      </c>
      <c r="HD1" s="27">
        <v>212</v>
      </c>
      <c r="HE1" s="27">
        <v>213</v>
      </c>
      <c r="HF1" s="27">
        <v>214</v>
      </c>
      <c r="HG1" s="27">
        <v>215</v>
      </c>
      <c r="HH1" s="27">
        <v>216</v>
      </c>
      <c r="HI1" s="27">
        <v>217</v>
      </c>
      <c r="HJ1" s="27">
        <v>218</v>
      </c>
      <c r="HK1" s="27">
        <v>219</v>
      </c>
      <c r="HL1" s="27">
        <v>220</v>
      </c>
      <c r="HM1" s="27">
        <v>221</v>
      </c>
      <c r="HN1" s="27">
        <v>222</v>
      </c>
      <c r="HO1" s="27">
        <v>223</v>
      </c>
      <c r="HP1" s="27">
        <v>224</v>
      </c>
      <c r="HQ1" s="27">
        <v>225</v>
      </c>
      <c r="HR1" s="27">
        <v>226</v>
      </c>
      <c r="HS1" s="27">
        <v>227</v>
      </c>
      <c r="HT1" s="27">
        <v>228</v>
      </c>
      <c r="HU1" s="27">
        <v>229</v>
      </c>
      <c r="HV1" s="27">
        <v>230</v>
      </c>
      <c r="HW1" s="27">
        <v>231</v>
      </c>
      <c r="HX1" s="27">
        <v>232</v>
      </c>
      <c r="HY1" s="27">
        <v>233</v>
      </c>
      <c r="HZ1" s="27">
        <v>234</v>
      </c>
      <c r="IA1" s="27">
        <v>235</v>
      </c>
      <c r="IB1" s="27">
        <v>236</v>
      </c>
      <c r="IC1" s="27">
        <v>237</v>
      </c>
      <c r="ID1" s="27">
        <v>238</v>
      </c>
      <c r="IE1" s="27">
        <v>239</v>
      </c>
      <c r="IF1" s="27">
        <v>240</v>
      </c>
      <c r="IG1" s="27">
        <v>241</v>
      </c>
      <c r="IH1" s="27">
        <v>242</v>
      </c>
      <c r="II1" s="27">
        <v>243</v>
      </c>
      <c r="IJ1" s="27">
        <v>244</v>
      </c>
      <c r="IK1" s="27">
        <v>245</v>
      </c>
      <c r="IL1" s="27">
        <v>246</v>
      </c>
      <c r="IM1" s="27">
        <v>247</v>
      </c>
      <c r="IN1" s="27">
        <v>248</v>
      </c>
      <c r="IO1" s="27">
        <v>249</v>
      </c>
      <c r="IP1" s="27">
        <v>250</v>
      </c>
      <c r="IQ1" s="27">
        <v>251</v>
      </c>
      <c r="IR1" s="27">
        <v>252</v>
      </c>
      <c r="IS1" s="27">
        <v>253</v>
      </c>
      <c r="IT1" s="27">
        <v>254</v>
      </c>
      <c r="IU1" s="27">
        <v>255</v>
      </c>
      <c r="IV1" s="27">
        <v>256</v>
      </c>
      <c r="IW1" s="27">
        <v>257</v>
      </c>
      <c r="IX1" s="27">
        <v>258</v>
      </c>
      <c r="IY1" s="27">
        <v>259</v>
      </c>
      <c r="IZ1" s="27">
        <v>260</v>
      </c>
      <c r="JA1" s="27">
        <v>261</v>
      </c>
      <c r="JB1" s="27">
        <v>262</v>
      </c>
      <c r="JC1" s="27">
        <v>263</v>
      </c>
      <c r="JD1" s="27">
        <v>264</v>
      </c>
      <c r="JE1" s="27">
        <v>265</v>
      </c>
      <c r="JF1" s="27">
        <v>266</v>
      </c>
      <c r="JG1" s="27">
        <v>267</v>
      </c>
      <c r="JH1" s="27">
        <v>268</v>
      </c>
      <c r="JI1" s="27">
        <v>269</v>
      </c>
      <c r="JJ1" s="27">
        <v>270</v>
      </c>
      <c r="JK1" s="27">
        <v>271</v>
      </c>
      <c r="JL1" s="27">
        <v>272</v>
      </c>
      <c r="JM1" s="27">
        <v>273</v>
      </c>
      <c r="JN1" s="27">
        <v>274</v>
      </c>
      <c r="JO1" s="27">
        <v>275</v>
      </c>
      <c r="JP1" s="27">
        <v>276</v>
      </c>
      <c r="JQ1" s="27">
        <v>277</v>
      </c>
      <c r="JR1" s="27">
        <v>278</v>
      </c>
      <c r="JS1" s="27">
        <v>279</v>
      </c>
      <c r="JT1" s="27">
        <v>280</v>
      </c>
      <c r="JU1" s="27">
        <v>281</v>
      </c>
      <c r="JV1" s="27">
        <v>282</v>
      </c>
      <c r="JW1" s="27">
        <v>283</v>
      </c>
      <c r="JX1" s="27">
        <v>284</v>
      </c>
      <c r="JY1" s="27">
        <v>285</v>
      </c>
      <c r="JZ1" s="27">
        <v>286</v>
      </c>
      <c r="KA1" s="27">
        <v>287</v>
      </c>
      <c r="KB1" s="27">
        <v>288</v>
      </c>
      <c r="KC1" s="27">
        <v>289</v>
      </c>
      <c r="KD1" s="27">
        <v>290</v>
      </c>
      <c r="KE1" s="27">
        <v>291</v>
      </c>
      <c r="KF1" s="27">
        <v>292</v>
      </c>
      <c r="KG1" s="27">
        <v>293</v>
      </c>
      <c r="KH1" s="27">
        <v>294</v>
      </c>
      <c r="KI1" s="27">
        <v>295</v>
      </c>
      <c r="KJ1" s="27">
        <v>296</v>
      </c>
      <c r="KK1" s="27">
        <v>297</v>
      </c>
      <c r="KL1" s="27">
        <v>298</v>
      </c>
      <c r="KM1" s="27">
        <v>299</v>
      </c>
      <c r="KN1" s="27">
        <v>300</v>
      </c>
      <c r="KO1" s="27">
        <v>301</v>
      </c>
      <c r="KP1" s="27">
        <v>302</v>
      </c>
      <c r="KQ1" s="27">
        <v>303</v>
      </c>
      <c r="KR1" s="27">
        <v>304</v>
      </c>
      <c r="KS1" s="27">
        <v>305</v>
      </c>
      <c r="KT1" s="27">
        <v>306</v>
      </c>
      <c r="KU1" s="27">
        <v>307</v>
      </c>
      <c r="KV1" s="27">
        <v>308</v>
      </c>
      <c r="KW1" s="27">
        <v>309</v>
      </c>
      <c r="KX1" s="27">
        <v>310</v>
      </c>
      <c r="KY1" s="27">
        <v>311</v>
      </c>
      <c r="KZ1" s="27">
        <v>312</v>
      </c>
      <c r="LA1" s="27">
        <v>313</v>
      </c>
      <c r="LB1" s="27">
        <v>314</v>
      </c>
      <c r="LC1" s="27">
        <v>315</v>
      </c>
      <c r="LD1" s="27">
        <v>316</v>
      </c>
      <c r="LE1" s="27">
        <v>317</v>
      </c>
      <c r="LF1" s="27">
        <v>318</v>
      </c>
      <c r="LG1" s="27">
        <v>319</v>
      </c>
      <c r="LH1" s="27">
        <v>320</v>
      </c>
      <c r="LI1" s="27">
        <v>321</v>
      </c>
      <c r="LJ1" s="27">
        <v>322</v>
      </c>
      <c r="LK1" s="27">
        <v>323</v>
      </c>
      <c r="LL1" s="27">
        <v>324</v>
      </c>
      <c r="LM1" s="27">
        <v>325</v>
      </c>
      <c r="LN1" s="27">
        <v>326</v>
      </c>
      <c r="LO1" s="27">
        <v>327</v>
      </c>
      <c r="LP1" s="27">
        <v>328</v>
      </c>
      <c r="LQ1" s="27">
        <v>329</v>
      </c>
      <c r="LR1" s="27">
        <v>330</v>
      </c>
      <c r="LS1" s="27">
        <v>331</v>
      </c>
      <c r="LT1" s="27">
        <v>332</v>
      </c>
      <c r="LU1" s="27">
        <v>333</v>
      </c>
      <c r="LV1" s="27">
        <v>334</v>
      </c>
      <c r="LW1" s="27">
        <v>335</v>
      </c>
      <c r="LX1" s="27">
        <v>336</v>
      </c>
      <c r="LY1" s="27">
        <v>337</v>
      </c>
      <c r="LZ1" s="27">
        <v>338</v>
      </c>
      <c r="MA1" s="27">
        <v>339</v>
      </c>
      <c r="MB1" s="27">
        <v>340</v>
      </c>
      <c r="MC1" s="27">
        <v>341</v>
      </c>
      <c r="MD1" s="27">
        <v>342</v>
      </c>
      <c r="ME1" s="27">
        <v>343</v>
      </c>
      <c r="MF1" s="27">
        <v>344</v>
      </c>
      <c r="MG1" s="27">
        <v>345</v>
      </c>
      <c r="MH1" s="27">
        <v>346</v>
      </c>
      <c r="MI1" s="27">
        <v>347</v>
      </c>
      <c r="MJ1" s="27">
        <v>348</v>
      </c>
      <c r="MK1" s="27">
        <v>349</v>
      </c>
      <c r="ML1" s="27">
        <v>350</v>
      </c>
      <c r="MM1" s="27">
        <v>351</v>
      </c>
      <c r="MN1" s="27">
        <v>352</v>
      </c>
      <c r="MO1" s="27">
        <v>353</v>
      </c>
      <c r="MP1" s="27">
        <v>354</v>
      </c>
      <c r="MQ1" s="27">
        <v>355</v>
      </c>
      <c r="MR1" s="27">
        <v>356</v>
      </c>
      <c r="MS1" s="27">
        <v>357</v>
      </c>
      <c r="MT1" s="27">
        <v>358</v>
      </c>
      <c r="MU1" s="27">
        <v>359</v>
      </c>
      <c r="MV1" s="27">
        <v>360</v>
      </c>
      <c r="MW1" s="27">
        <v>361</v>
      </c>
      <c r="MX1" s="27">
        <v>362</v>
      </c>
      <c r="MY1" s="27">
        <v>363</v>
      </c>
      <c r="MZ1" s="27">
        <v>364</v>
      </c>
      <c r="NA1" s="27">
        <v>365</v>
      </c>
      <c r="NB1" s="27">
        <v>366</v>
      </c>
      <c r="NC1" s="27">
        <v>367</v>
      </c>
      <c r="ND1" s="27">
        <v>368</v>
      </c>
      <c r="NE1" s="27">
        <v>369</v>
      </c>
      <c r="NF1" s="27">
        <v>370</v>
      </c>
      <c r="NG1" s="27">
        <v>371</v>
      </c>
      <c r="NH1" s="27">
        <v>372</v>
      </c>
      <c r="NI1" s="27">
        <v>373</v>
      </c>
      <c r="NJ1" s="27">
        <v>374</v>
      </c>
      <c r="NK1" s="27">
        <v>375</v>
      </c>
      <c r="NL1" s="27">
        <v>376</v>
      </c>
      <c r="NM1" s="27">
        <v>377</v>
      </c>
      <c r="NN1" s="27">
        <v>378</v>
      </c>
      <c r="NO1" s="27">
        <v>379</v>
      </c>
      <c r="NP1" s="27">
        <v>380</v>
      </c>
      <c r="NQ1" s="27">
        <v>381</v>
      </c>
      <c r="NR1" s="27">
        <v>382</v>
      </c>
      <c r="NS1" s="27">
        <v>383</v>
      </c>
      <c r="NT1" s="27">
        <v>384</v>
      </c>
      <c r="NU1" s="27">
        <v>385</v>
      </c>
      <c r="NV1" s="27">
        <v>386</v>
      </c>
      <c r="NW1" s="27">
        <v>387</v>
      </c>
      <c r="NX1" s="27">
        <v>388</v>
      </c>
      <c r="NY1" s="27">
        <v>389</v>
      </c>
      <c r="NZ1" s="27">
        <v>390</v>
      </c>
      <c r="OA1" s="27">
        <v>391</v>
      </c>
      <c r="OB1" s="27">
        <v>392</v>
      </c>
      <c r="OC1" s="27">
        <v>393</v>
      </c>
      <c r="OD1" s="27">
        <v>394</v>
      </c>
      <c r="OE1" s="27">
        <v>395</v>
      </c>
      <c r="OF1" s="27">
        <v>396</v>
      </c>
      <c r="OG1" s="27">
        <v>397</v>
      </c>
      <c r="OH1" s="27">
        <v>398</v>
      </c>
      <c r="OI1" s="27">
        <v>399</v>
      </c>
      <c r="OJ1" s="27">
        <v>400</v>
      </c>
      <c r="OK1" s="27">
        <v>401</v>
      </c>
      <c r="OL1" s="27">
        <v>402</v>
      </c>
      <c r="OM1" s="27">
        <v>403</v>
      </c>
      <c r="ON1" s="27">
        <v>404</v>
      </c>
      <c r="OO1" s="27">
        <v>405</v>
      </c>
      <c r="OP1" s="27">
        <v>406</v>
      </c>
      <c r="OQ1" s="27">
        <v>407</v>
      </c>
      <c r="OR1" s="27">
        <v>408</v>
      </c>
      <c r="OS1" s="27">
        <v>409</v>
      </c>
      <c r="OT1" s="27">
        <v>410</v>
      </c>
      <c r="OU1" s="27">
        <v>411</v>
      </c>
      <c r="OV1" s="27">
        <v>412</v>
      </c>
      <c r="OW1" s="27">
        <v>413</v>
      </c>
      <c r="OX1" s="27">
        <v>414</v>
      </c>
      <c r="OY1" s="27">
        <v>415</v>
      </c>
      <c r="OZ1" s="27">
        <v>416</v>
      </c>
      <c r="PA1" s="27">
        <v>417</v>
      </c>
      <c r="PB1" s="27">
        <v>418</v>
      </c>
      <c r="PC1" s="27">
        <v>419</v>
      </c>
      <c r="PD1" s="27">
        <v>420</v>
      </c>
      <c r="PE1" s="27">
        <v>421</v>
      </c>
      <c r="PF1" s="27">
        <v>422</v>
      </c>
      <c r="PG1" s="27">
        <v>423</v>
      </c>
      <c r="PH1" s="27">
        <v>424</v>
      </c>
      <c r="PI1" s="27">
        <v>425</v>
      </c>
      <c r="PJ1" s="27">
        <v>426</v>
      </c>
      <c r="PK1" s="27">
        <v>427</v>
      </c>
      <c r="PL1" s="27">
        <v>428</v>
      </c>
      <c r="PM1" s="27">
        <v>429</v>
      </c>
      <c r="PN1" s="27">
        <v>430</v>
      </c>
      <c r="PO1" s="27">
        <v>431</v>
      </c>
      <c r="PP1" s="27">
        <v>432</v>
      </c>
      <c r="PQ1" s="27">
        <v>433</v>
      </c>
      <c r="PR1" s="27">
        <v>434</v>
      </c>
      <c r="PS1" s="27">
        <v>435</v>
      </c>
      <c r="PT1" s="27">
        <v>436</v>
      </c>
      <c r="PU1" s="27">
        <v>437</v>
      </c>
      <c r="PV1" s="27">
        <v>438</v>
      </c>
      <c r="PW1" s="27">
        <v>439</v>
      </c>
      <c r="PX1" s="27">
        <v>440</v>
      </c>
      <c r="PY1" s="27">
        <v>441</v>
      </c>
      <c r="PZ1" s="27">
        <v>442</v>
      </c>
      <c r="QA1" s="27">
        <v>443</v>
      </c>
      <c r="QB1" s="27">
        <v>444</v>
      </c>
      <c r="QC1" s="27">
        <v>445</v>
      </c>
      <c r="QD1" s="27">
        <v>446</v>
      </c>
      <c r="QE1" s="27">
        <v>447</v>
      </c>
      <c r="QF1" s="27">
        <v>448</v>
      </c>
      <c r="QG1" s="27">
        <v>449</v>
      </c>
      <c r="QH1" s="27">
        <v>450</v>
      </c>
      <c r="QI1" s="27">
        <v>451</v>
      </c>
      <c r="QJ1" s="27">
        <v>452</v>
      </c>
      <c r="QK1" s="27">
        <v>453</v>
      </c>
      <c r="QL1" s="27">
        <v>454</v>
      </c>
      <c r="QM1" s="27">
        <v>455</v>
      </c>
      <c r="QN1" s="27">
        <v>456</v>
      </c>
      <c r="QO1" s="27">
        <v>457</v>
      </c>
      <c r="QP1" s="27">
        <v>458</v>
      </c>
      <c r="QQ1" s="27">
        <v>459</v>
      </c>
      <c r="QR1" s="27">
        <v>460</v>
      </c>
      <c r="QS1" s="27">
        <v>461</v>
      </c>
      <c r="QT1" s="27">
        <v>462</v>
      </c>
      <c r="QU1" s="27">
        <v>463</v>
      </c>
      <c r="QV1" s="27">
        <v>464</v>
      </c>
      <c r="QW1" s="27">
        <v>465</v>
      </c>
      <c r="QX1" s="27">
        <v>466</v>
      </c>
      <c r="QY1" s="27">
        <v>467</v>
      </c>
      <c r="QZ1" s="27">
        <v>468</v>
      </c>
      <c r="RA1" s="27">
        <v>469</v>
      </c>
      <c r="RB1" s="27">
        <v>470</v>
      </c>
      <c r="RC1" s="27">
        <v>471</v>
      </c>
      <c r="RD1" s="27">
        <v>472</v>
      </c>
      <c r="RE1" s="27">
        <v>473</v>
      </c>
      <c r="RF1" s="27">
        <v>474</v>
      </c>
      <c r="RG1" s="27">
        <v>475</v>
      </c>
      <c r="RH1" s="27">
        <v>476</v>
      </c>
      <c r="RI1" s="27">
        <v>477</v>
      </c>
      <c r="RJ1" s="27">
        <v>478</v>
      </c>
      <c r="RK1" s="27">
        <v>479</v>
      </c>
      <c r="RL1" s="27">
        <v>480</v>
      </c>
      <c r="RM1" s="27">
        <v>481</v>
      </c>
      <c r="RN1" s="27">
        <v>482</v>
      </c>
      <c r="RO1" s="27">
        <v>483</v>
      </c>
      <c r="RP1" s="27">
        <v>484</v>
      </c>
      <c r="RQ1" s="27">
        <v>485</v>
      </c>
      <c r="RR1" s="27">
        <v>486</v>
      </c>
      <c r="RS1" s="27">
        <v>487</v>
      </c>
      <c r="RT1" s="27">
        <v>488</v>
      </c>
      <c r="RU1" s="27">
        <v>489</v>
      </c>
      <c r="RV1" s="27">
        <v>490</v>
      </c>
      <c r="RW1" s="27">
        <v>491</v>
      </c>
      <c r="RX1" s="27">
        <v>492</v>
      </c>
      <c r="RY1" s="27">
        <v>493</v>
      </c>
      <c r="RZ1" s="27">
        <v>494</v>
      </c>
      <c r="SA1" s="27">
        <v>495</v>
      </c>
      <c r="SB1" s="27">
        <v>496</v>
      </c>
      <c r="SC1" s="27">
        <v>497</v>
      </c>
      <c r="SD1" s="27">
        <v>498</v>
      </c>
      <c r="SE1" s="27">
        <v>499</v>
      </c>
      <c r="SF1" s="27">
        <v>500</v>
      </c>
      <c r="SG1" s="27">
        <v>501</v>
      </c>
      <c r="SH1" s="27">
        <v>502</v>
      </c>
      <c r="SI1" s="27">
        <v>503</v>
      </c>
      <c r="SJ1" s="27">
        <v>504</v>
      </c>
      <c r="SK1" s="27">
        <v>505</v>
      </c>
      <c r="SL1" s="27">
        <v>506</v>
      </c>
      <c r="SM1" s="27">
        <v>507</v>
      </c>
      <c r="SN1" s="27">
        <v>508</v>
      </c>
      <c r="SO1" s="27">
        <v>509</v>
      </c>
      <c r="SP1" s="27">
        <v>510</v>
      </c>
      <c r="SQ1" s="27">
        <v>511</v>
      </c>
      <c r="SR1" s="27">
        <v>512</v>
      </c>
      <c r="SS1" s="27">
        <v>513</v>
      </c>
      <c r="ST1" s="27">
        <v>514</v>
      </c>
      <c r="SU1" s="27">
        <v>515</v>
      </c>
      <c r="SV1" s="27">
        <v>516</v>
      </c>
      <c r="SW1" s="27">
        <v>517</v>
      </c>
      <c r="SX1" s="27">
        <v>518</v>
      </c>
      <c r="SY1" s="27">
        <v>519</v>
      </c>
      <c r="SZ1" s="27">
        <v>520</v>
      </c>
      <c r="TA1" s="27">
        <v>521</v>
      </c>
      <c r="TB1" s="27">
        <v>522</v>
      </c>
      <c r="TC1" s="27">
        <v>523</v>
      </c>
      <c r="TD1" s="27">
        <v>524</v>
      </c>
      <c r="TE1" s="27">
        <v>525</v>
      </c>
      <c r="TF1" s="27">
        <v>526</v>
      </c>
      <c r="TG1" s="27">
        <v>527</v>
      </c>
      <c r="TH1" s="27">
        <v>528</v>
      </c>
      <c r="TI1" s="27">
        <v>529</v>
      </c>
      <c r="TJ1" s="27">
        <v>530</v>
      </c>
      <c r="TK1" s="27">
        <v>531</v>
      </c>
      <c r="TL1" s="27">
        <v>532</v>
      </c>
      <c r="TM1" s="27">
        <v>533</v>
      </c>
      <c r="TN1" s="27">
        <v>534</v>
      </c>
      <c r="TO1" s="27">
        <v>535</v>
      </c>
      <c r="TP1" s="27">
        <v>536</v>
      </c>
      <c r="TQ1" s="27">
        <v>537</v>
      </c>
      <c r="TR1" s="27">
        <v>538</v>
      </c>
      <c r="TS1" s="27">
        <v>539</v>
      </c>
      <c r="TT1" s="27">
        <v>540</v>
      </c>
      <c r="TU1" s="27">
        <v>541</v>
      </c>
      <c r="TV1" s="27">
        <v>542</v>
      </c>
      <c r="TW1" s="27">
        <v>543</v>
      </c>
      <c r="TX1" s="27">
        <v>544</v>
      </c>
      <c r="TY1" s="27">
        <v>545</v>
      </c>
      <c r="TZ1" s="27">
        <v>546</v>
      </c>
      <c r="UA1" s="27">
        <v>547</v>
      </c>
      <c r="UB1" s="27">
        <v>548</v>
      </c>
      <c r="UC1" s="27">
        <v>549</v>
      </c>
      <c r="UD1" s="27">
        <v>550</v>
      </c>
      <c r="UE1" s="27">
        <v>551</v>
      </c>
      <c r="UF1" s="27">
        <v>552</v>
      </c>
      <c r="UG1" s="27">
        <v>553</v>
      </c>
      <c r="UH1" s="27">
        <v>554</v>
      </c>
      <c r="UI1" s="27">
        <v>555</v>
      </c>
      <c r="UJ1" s="27">
        <v>556</v>
      </c>
      <c r="UK1" s="27">
        <v>557</v>
      </c>
      <c r="UL1" s="27">
        <v>558</v>
      </c>
      <c r="UM1" s="27">
        <v>559</v>
      </c>
      <c r="UN1" s="27">
        <v>560</v>
      </c>
      <c r="UO1" s="27">
        <v>561</v>
      </c>
      <c r="UP1" s="27">
        <v>562</v>
      </c>
      <c r="UQ1" s="27">
        <v>563</v>
      </c>
      <c r="UR1" s="27">
        <v>564</v>
      </c>
      <c r="US1" s="27">
        <v>565</v>
      </c>
      <c r="UT1" s="27">
        <v>566</v>
      </c>
      <c r="UU1" s="27">
        <v>567</v>
      </c>
      <c r="UV1" s="27">
        <v>568</v>
      </c>
      <c r="UW1" s="27">
        <v>569</v>
      </c>
      <c r="UX1" s="27">
        <v>570</v>
      </c>
      <c r="UY1" s="27">
        <v>571</v>
      </c>
      <c r="UZ1" s="27">
        <v>572</v>
      </c>
      <c r="VA1" s="27">
        <v>573</v>
      </c>
      <c r="VB1" s="27">
        <v>574</v>
      </c>
      <c r="VC1" s="27">
        <v>575</v>
      </c>
      <c r="VD1" s="27">
        <v>576</v>
      </c>
      <c r="VE1" s="27">
        <v>577</v>
      </c>
      <c r="VF1" s="27">
        <v>578</v>
      </c>
      <c r="VG1" s="27">
        <v>579</v>
      </c>
      <c r="VH1" s="27">
        <v>580</v>
      </c>
      <c r="VI1" s="27">
        <v>581</v>
      </c>
      <c r="VJ1" s="27">
        <v>582</v>
      </c>
      <c r="VK1" s="27">
        <v>583</v>
      </c>
      <c r="VL1" s="27">
        <v>584</v>
      </c>
      <c r="VM1" s="27">
        <v>585</v>
      </c>
      <c r="VN1" s="27">
        <v>586</v>
      </c>
      <c r="VO1" s="27">
        <v>587</v>
      </c>
      <c r="VP1" s="27">
        <v>588</v>
      </c>
      <c r="VQ1" s="27">
        <v>589</v>
      </c>
      <c r="VR1" s="27">
        <v>590</v>
      </c>
      <c r="VS1" s="27">
        <v>591</v>
      </c>
      <c r="VT1" s="27">
        <v>592</v>
      </c>
      <c r="VU1" s="27">
        <v>593</v>
      </c>
      <c r="VV1" s="27">
        <v>594</v>
      </c>
      <c r="VW1" s="27">
        <v>595</v>
      </c>
      <c r="VX1" s="27">
        <v>596</v>
      </c>
      <c r="VY1" s="27">
        <v>597</v>
      </c>
      <c r="VZ1" s="27">
        <v>598</v>
      </c>
      <c r="WA1" s="27">
        <v>599</v>
      </c>
      <c r="WB1" s="27">
        <v>600</v>
      </c>
      <c r="WC1" s="27">
        <v>601</v>
      </c>
      <c r="WD1" s="27">
        <v>602</v>
      </c>
      <c r="WE1" s="27">
        <v>603</v>
      </c>
      <c r="WF1" s="27">
        <v>604</v>
      </c>
      <c r="WG1" s="27">
        <v>605</v>
      </c>
      <c r="WH1" s="27">
        <v>606</v>
      </c>
      <c r="WI1" s="27">
        <v>607</v>
      </c>
      <c r="WJ1" s="27">
        <v>608</v>
      </c>
      <c r="WK1" s="27">
        <v>609</v>
      </c>
      <c r="WL1" s="27">
        <v>610</v>
      </c>
      <c r="WM1" s="27">
        <v>611</v>
      </c>
      <c r="WN1" s="27">
        <v>612</v>
      </c>
      <c r="WO1" s="27">
        <v>613</v>
      </c>
      <c r="WP1" s="27">
        <v>614</v>
      </c>
      <c r="WQ1" s="27">
        <v>615</v>
      </c>
      <c r="WR1" s="27">
        <v>616</v>
      </c>
      <c r="WS1" s="27">
        <v>617</v>
      </c>
      <c r="WT1" s="27">
        <v>618</v>
      </c>
      <c r="WU1" s="27">
        <v>619</v>
      </c>
      <c r="WV1" s="27">
        <v>620</v>
      </c>
      <c r="WW1" s="27">
        <v>621</v>
      </c>
      <c r="WX1" s="27">
        <v>622</v>
      </c>
      <c r="WY1" s="27">
        <v>623</v>
      </c>
      <c r="WZ1" s="27">
        <v>624</v>
      </c>
      <c r="XA1" s="27">
        <v>625</v>
      </c>
      <c r="XB1" s="27">
        <v>626</v>
      </c>
      <c r="XC1" s="27">
        <v>627</v>
      </c>
      <c r="XD1" s="27">
        <v>628</v>
      </c>
      <c r="XE1" s="27">
        <v>629</v>
      </c>
      <c r="XF1" s="27">
        <v>630</v>
      </c>
      <c r="XG1" s="27">
        <v>631</v>
      </c>
      <c r="XH1" s="27">
        <v>632</v>
      </c>
      <c r="XI1" s="27">
        <v>633</v>
      </c>
      <c r="XJ1" s="27">
        <v>634</v>
      </c>
      <c r="XK1" s="27">
        <v>635</v>
      </c>
      <c r="XL1" s="27">
        <v>636</v>
      </c>
      <c r="XM1" s="27">
        <v>637</v>
      </c>
      <c r="XN1" s="27">
        <v>638</v>
      </c>
      <c r="XO1" s="27">
        <v>639</v>
      </c>
      <c r="XP1" s="27">
        <v>640</v>
      </c>
      <c r="XQ1" s="27">
        <v>641</v>
      </c>
      <c r="XR1" s="27">
        <v>642</v>
      </c>
      <c r="XS1" s="27">
        <v>643</v>
      </c>
      <c r="XT1" s="27">
        <v>644</v>
      </c>
      <c r="XU1" s="27">
        <v>645</v>
      </c>
      <c r="XV1" s="27">
        <v>646</v>
      </c>
      <c r="XW1" s="27">
        <v>647</v>
      </c>
      <c r="XX1" s="27">
        <v>648</v>
      </c>
      <c r="XY1" s="27">
        <v>649</v>
      </c>
      <c r="XZ1" s="27">
        <v>650</v>
      </c>
      <c r="YA1" s="27">
        <v>651</v>
      </c>
      <c r="YB1" s="27">
        <v>652</v>
      </c>
      <c r="YC1" s="27">
        <v>653</v>
      </c>
      <c r="YD1" s="27">
        <v>654</v>
      </c>
      <c r="YE1" s="27">
        <v>655</v>
      </c>
      <c r="YF1" s="27">
        <v>656</v>
      </c>
      <c r="YG1" s="27">
        <v>657</v>
      </c>
      <c r="YH1" s="27">
        <v>658</v>
      </c>
      <c r="YI1" s="27">
        <v>659</v>
      </c>
      <c r="YJ1" s="27">
        <v>660</v>
      </c>
      <c r="YK1" s="27">
        <v>661</v>
      </c>
      <c r="YL1" s="27">
        <v>662</v>
      </c>
      <c r="YM1" s="27">
        <v>663</v>
      </c>
      <c r="YN1" s="27">
        <v>664</v>
      </c>
      <c r="YO1" s="27">
        <v>665</v>
      </c>
      <c r="YP1" s="27">
        <v>666</v>
      </c>
      <c r="YQ1" s="27">
        <v>667</v>
      </c>
      <c r="YR1" s="27">
        <v>668</v>
      </c>
      <c r="YS1" s="27">
        <v>669</v>
      </c>
      <c r="YT1" s="27">
        <v>670</v>
      </c>
      <c r="YU1" s="27">
        <v>671</v>
      </c>
      <c r="YV1" s="27">
        <v>672</v>
      </c>
      <c r="YW1" s="27">
        <v>673</v>
      </c>
      <c r="YX1" s="27">
        <v>674</v>
      </c>
      <c r="YY1" s="27">
        <v>675</v>
      </c>
      <c r="YZ1" s="27">
        <v>676</v>
      </c>
      <c r="ZA1" s="27">
        <v>677</v>
      </c>
      <c r="ZB1" s="27">
        <v>678</v>
      </c>
      <c r="ZC1" s="27">
        <v>679</v>
      </c>
      <c r="ZD1" s="27">
        <v>680</v>
      </c>
      <c r="ZE1" s="27">
        <v>681</v>
      </c>
      <c r="ZF1" s="27">
        <v>682</v>
      </c>
      <c r="ZG1" s="27">
        <v>683</v>
      </c>
      <c r="ZH1" s="27">
        <v>684</v>
      </c>
      <c r="ZI1" s="27">
        <v>685</v>
      </c>
      <c r="ZJ1" s="27">
        <v>686</v>
      </c>
      <c r="ZK1" s="27">
        <v>687</v>
      </c>
      <c r="ZL1" s="27">
        <v>688</v>
      </c>
      <c r="ZM1" s="27">
        <v>689</v>
      </c>
      <c r="ZN1" s="27">
        <v>690</v>
      </c>
      <c r="ZO1" s="27">
        <v>691</v>
      </c>
      <c r="ZP1" s="27">
        <v>692</v>
      </c>
      <c r="ZQ1" s="27">
        <v>693</v>
      </c>
      <c r="ZR1" s="27">
        <v>694</v>
      </c>
      <c r="ZS1" s="27">
        <v>695</v>
      </c>
      <c r="ZT1" s="27">
        <v>696</v>
      </c>
      <c r="ZU1" s="27">
        <v>697</v>
      </c>
      <c r="ZV1" s="27">
        <v>698</v>
      </c>
      <c r="ZW1" s="27">
        <v>699</v>
      </c>
      <c r="ZX1" s="27">
        <v>700</v>
      </c>
      <c r="ZY1" s="27">
        <v>701</v>
      </c>
      <c r="ZZ1" s="27">
        <v>702</v>
      </c>
      <c r="AAA1" s="27">
        <v>703</v>
      </c>
      <c r="AAB1" s="27">
        <v>704</v>
      </c>
      <c r="AAC1" s="27">
        <v>705</v>
      </c>
      <c r="AAD1" s="27">
        <v>706</v>
      </c>
      <c r="AAE1" s="27">
        <v>707</v>
      </c>
      <c r="AAF1" s="27">
        <v>708</v>
      </c>
      <c r="AAG1" s="27">
        <v>709</v>
      </c>
      <c r="AAH1" s="27">
        <v>710</v>
      </c>
      <c r="AAI1" s="27">
        <v>711</v>
      </c>
      <c r="AAJ1" s="27">
        <v>712</v>
      </c>
      <c r="AAK1" s="27">
        <v>713</v>
      </c>
      <c r="AAL1" s="27">
        <v>714</v>
      </c>
      <c r="AAM1" s="27">
        <v>715</v>
      </c>
      <c r="AAN1" s="27">
        <v>716</v>
      </c>
      <c r="AAO1" s="27">
        <v>717</v>
      </c>
      <c r="AAP1" s="27">
        <v>718</v>
      </c>
      <c r="AAQ1" s="27">
        <v>719</v>
      </c>
      <c r="AAR1" s="27">
        <v>720</v>
      </c>
      <c r="AAS1" s="27">
        <v>721</v>
      </c>
      <c r="AAT1" s="27">
        <v>722</v>
      </c>
      <c r="AAU1" s="27">
        <v>723</v>
      </c>
      <c r="AAV1" s="27">
        <v>724</v>
      </c>
      <c r="AAW1" s="27">
        <v>725</v>
      </c>
      <c r="AAX1" s="27">
        <v>726</v>
      </c>
      <c r="AAY1" s="27">
        <v>727</v>
      </c>
      <c r="AAZ1" s="27">
        <v>728</v>
      </c>
      <c r="ABA1" s="27">
        <v>729</v>
      </c>
      <c r="ABB1" s="27">
        <v>730</v>
      </c>
      <c r="ABC1" s="27">
        <v>731</v>
      </c>
      <c r="ABD1" s="27">
        <v>732</v>
      </c>
      <c r="ABE1" s="27">
        <v>733</v>
      </c>
      <c r="ABF1" s="27">
        <v>734</v>
      </c>
      <c r="ABG1" s="27">
        <v>735</v>
      </c>
      <c r="ABH1" s="27">
        <v>736</v>
      </c>
      <c r="ABI1" s="27">
        <v>737</v>
      </c>
      <c r="ABJ1" s="27">
        <v>738</v>
      </c>
      <c r="ABK1" s="27">
        <v>739</v>
      </c>
      <c r="ABL1" s="27">
        <v>740</v>
      </c>
      <c r="ABM1" s="27">
        <v>741</v>
      </c>
      <c r="ABN1" s="27">
        <v>742</v>
      </c>
      <c r="ABO1" s="27">
        <v>743</v>
      </c>
      <c r="ABP1" s="27">
        <v>744</v>
      </c>
      <c r="ABQ1" s="27">
        <v>745</v>
      </c>
      <c r="ABR1" s="27">
        <v>746</v>
      </c>
      <c r="ABS1" s="27">
        <v>747</v>
      </c>
      <c r="ABT1" s="27">
        <v>748</v>
      </c>
      <c r="ABU1" s="27">
        <v>749</v>
      </c>
      <c r="ABV1" s="27">
        <v>750</v>
      </c>
      <c r="ABW1" s="27">
        <v>751</v>
      </c>
      <c r="ABX1" s="27">
        <v>752</v>
      </c>
      <c r="ABY1" s="27">
        <v>753</v>
      </c>
      <c r="ABZ1" s="27">
        <v>754</v>
      </c>
      <c r="ACA1" s="27">
        <v>755</v>
      </c>
      <c r="ACB1" s="27">
        <v>756</v>
      </c>
      <c r="ACC1" s="27">
        <v>757</v>
      </c>
      <c r="ACD1" s="27">
        <v>758</v>
      </c>
      <c r="ACE1" s="27">
        <v>759</v>
      </c>
      <c r="ACF1" s="27">
        <v>760</v>
      </c>
      <c r="ACG1" s="27">
        <v>761</v>
      </c>
      <c r="ACH1" s="27">
        <v>762</v>
      </c>
      <c r="ACI1" s="27">
        <v>763</v>
      </c>
      <c r="ACJ1" s="27">
        <v>764</v>
      </c>
      <c r="ACK1" s="27">
        <v>765</v>
      </c>
      <c r="ACL1" s="27">
        <v>766</v>
      </c>
      <c r="ACM1" s="27">
        <v>767</v>
      </c>
      <c r="ACN1" s="27">
        <v>768</v>
      </c>
      <c r="ACO1" s="27">
        <v>769</v>
      </c>
      <c r="ACP1" s="27">
        <v>770</v>
      </c>
      <c r="ACQ1" s="27">
        <v>771</v>
      </c>
      <c r="ACR1" s="27">
        <v>772</v>
      </c>
      <c r="ACS1" s="27">
        <v>773</v>
      </c>
      <c r="ACT1" s="27">
        <v>774</v>
      </c>
      <c r="ACU1" s="27">
        <v>775</v>
      </c>
      <c r="ACV1" s="27">
        <v>776</v>
      </c>
      <c r="ACW1" s="27">
        <v>777</v>
      </c>
      <c r="ACX1" s="27">
        <v>778</v>
      </c>
      <c r="ACY1" s="27">
        <v>779</v>
      </c>
      <c r="ACZ1" s="27">
        <v>780</v>
      </c>
      <c r="ADA1" s="27">
        <v>781</v>
      </c>
      <c r="ADB1" s="27">
        <v>782</v>
      </c>
      <c r="ADC1" s="27">
        <v>783</v>
      </c>
      <c r="ADD1" s="27">
        <v>784</v>
      </c>
      <c r="ADE1" s="27">
        <v>785</v>
      </c>
      <c r="ADF1" s="27">
        <v>786</v>
      </c>
      <c r="ADG1" s="27">
        <v>787</v>
      </c>
      <c r="ADH1" s="27">
        <v>788</v>
      </c>
      <c r="ADI1" s="27">
        <v>789</v>
      </c>
      <c r="ADJ1" s="27">
        <v>790</v>
      </c>
      <c r="ADK1" s="27">
        <v>791</v>
      </c>
      <c r="ADL1" s="27">
        <v>792</v>
      </c>
      <c r="ADM1" s="27">
        <v>793</v>
      </c>
      <c r="ADN1" s="27">
        <v>794</v>
      </c>
      <c r="ADO1" s="27">
        <v>795</v>
      </c>
      <c r="ADP1" s="27">
        <v>796</v>
      </c>
      <c r="ADQ1" s="27">
        <v>797</v>
      </c>
      <c r="ADR1" s="27">
        <v>798</v>
      </c>
      <c r="ADS1" s="27">
        <v>799</v>
      </c>
      <c r="ADT1" s="27">
        <v>800</v>
      </c>
      <c r="ADU1" s="27">
        <v>801</v>
      </c>
      <c r="ADV1" s="27">
        <v>802</v>
      </c>
      <c r="ADW1" s="27">
        <v>803</v>
      </c>
      <c r="ADX1" s="27">
        <v>804</v>
      </c>
      <c r="ADY1" s="27">
        <v>805</v>
      </c>
      <c r="ADZ1" s="27">
        <v>806</v>
      </c>
      <c r="AEA1" s="27">
        <v>807</v>
      </c>
      <c r="AEB1" s="27">
        <v>808</v>
      </c>
      <c r="AEC1" s="27">
        <v>809</v>
      </c>
      <c r="AED1" s="27">
        <v>810</v>
      </c>
      <c r="AEE1" s="27">
        <v>811</v>
      </c>
      <c r="AEF1" s="27">
        <v>812</v>
      </c>
      <c r="AEG1" s="27">
        <v>813</v>
      </c>
      <c r="AEH1" s="27">
        <v>814</v>
      </c>
      <c r="AEI1" s="27">
        <v>815</v>
      </c>
      <c r="AEJ1" s="27">
        <v>816</v>
      </c>
      <c r="AEK1" s="27">
        <v>817</v>
      </c>
      <c r="AEL1" s="27">
        <v>818</v>
      </c>
      <c r="AEM1" s="27">
        <v>819</v>
      </c>
      <c r="AEN1" s="27">
        <v>820</v>
      </c>
      <c r="AEO1" s="27">
        <v>821</v>
      </c>
      <c r="AEP1" s="27">
        <v>822</v>
      </c>
      <c r="AEQ1" s="27">
        <v>823</v>
      </c>
      <c r="AER1" s="27">
        <v>824</v>
      </c>
      <c r="AES1" s="27">
        <v>825</v>
      </c>
      <c r="AET1" s="27">
        <v>826</v>
      </c>
      <c r="AEU1" s="27">
        <v>827</v>
      </c>
      <c r="AEV1" s="27">
        <v>828</v>
      </c>
      <c r="AEW1" s="27">
        <v>829</v>
      </c>
      <c r="AEX1" s="27">
        <v>830</v>
      </c>
      <c r="AEY1" s="27">
        <v>831</v>
      </c>
      <c r="AEZ1" s="27">
        <v>832</v>
      </c>
      <c r="AFA1" s="27">
        <v>833</v>
      </c>
      <c r="AFB1" s="27">
        <v>834</v>
      </c>
      <c r="AFC1" s="27">
        <v>835</v>
      </c>
      <c r="AFD1" s="27">
        <v>836</v>
      </c>
      <c r="AFE1" s="27">
        <v>837</v>
      </c>
      <c r="AFF1" s="27">
        <v>838</v>
      </c>
      <c r="AFG1" s="27">
        <v>839</v>
      </c>
      <c r="AFH1" s="27">
        <v>840</v>
      </c>
      <c r="AFI1" s="27">
        <v>841</v>
      </c>
      <c r="AFJ1" s="27">
        <v>842</v>
      </c>
      <c r="AFK1" s="27">
        <v>843</v>
      </c>
      <c r="AFL1" s="27">
        <v>844</v>
      </c>
      <c r="AFM1" s="27">
        <v>845</v>
      </c>
      <c r="AFN1" s="27">
        <v>846</v>
      </c>
      <c r="AFO1" s="27">
        <v>847</v>
      </c>
      <c r="AFP1" s="27">
        <v>848</v>
      </c>
      <c r="AFQ1" s="27">
        <v>849</v>
      </c>
      <c r="AFR1" s="27">
        <v>850</v>
      </c>
      <c r="AFS1" s="27">
        <v>851</v>
      </c>
      <c r="AFT1" s="27">
        <v>852</v>
      </c>
      <c r="AFU1" s="27">
        <v>853</v>
      </c>
      <c r="AFV1" s="27">
        <v>854</v>
      </c>
      <c r="AFW1" s="27">
        <v>855</v>
      </c>
      <c r="AFX1" s="27">
        <v>856</v>
      </c>
      <c r="AFY1" s="27">
        <v>857</v>
      </c>
      <c r="AFZ1" s="27">
        <v>858</v>
      </c>
      <c r="AGA1" s="27">
        <v>859</v>
      </c>
      <c r="AGB1" s="27">
        <v>860</v>
      </c>
      <c r="AGC1" s="27">
        <v>861</v>
      </c>
      <c r="AGD1" s="27">
        <v>862</v>
      </c>
      <c r="AGE1" s="27">
        <v>863</v>
      </c>
      <c r="AGF1" s="27">
        <v>864</v>
      </c>
      <c r="AGG1" s="27">
        <v>865</v>
      </c>
      <c r="AGH1" s="27">
        <v>866</v>
      </c>
      <c r="AGI1" s="27">
        <v>867</v>
      </c>
      <c r="AGJ1" s="27">
        <v>868</v>
      </c>
      <c r="AGK1" s="27">
        <v>869</v>
      </c>
      <c r="AGL1" s="27">
        <v>870</v>
      </c>
      <c r="AGM1" s="27">
        <v>871</v>
      </c>
      <c r="AGN1" s="27">
        <v>872</v>
      </c>
      <c r="AGO1" s="27">
        <v>873</v>
      </c>
      <c r="AGP1" s="27">
        <v>874</v>
      </c>
      <c r="AGQ1" s="27">
        <v>875</v>
      </c>
      <c r="AGR1" s="27">
        <v>876</v>
      </c>
      <c r="AGS1" s="27">
        <v>877</v>
      </c>
      <c r="AGT1" s="27">
        <v>878</v>
      </c>
      <c r="AGU1" s="27">
        <v>879</v>
      </c>
      <c r="AGV1" s="27">
        <v>880</v>
      </c>
      <c r="AGW1" s="27">
        <v>881</v>
      </c>
      <c r="AGX1" s="27">
        <v>882</v>
      </c>
      <c r="AGY1" s="27">
        <v>883</v>
      </c>
      <c r="AGZ1" s="27">
        <v>884</v>
      </c>
      <c r="AHA1" s="27">
        <v>885</v>
      </c>
      <c r="AHB1" s="27">
        <v>886</v>
      </c>
      <c r="AHC1" s="27">
        <v>887</v>
      </c>
      <c r="AHD1" s="27">
        <v>888</v>
      </c>
      <c r="AHE1" s="27">
        <v>889</v>
      </c>
      <c r="AHF1" s="27">
        <v>890</v>
      </c>
      <c r="AHG1" s="27">
        <v>891</v>
      </c>
      <c r="AHH1" s="27">
        <v>892</v>
      </c>
      <c r="AHI1" s="27">
        <v>893</v>
      </c>
      <c r="AHJ1" s="27">
        <v>894</v>
      </c>
      <c r="AHK1" s="27">
        <v>895</v>
      </c>
      <c r="AHL1" s="27">
        <v>896</v>
      </c>
      <c r="AHM1" s="27">
        <v>897</v>
      </c>
      <c r="AHN1" s="27">
        <v>898</v>
      </c>
      <c r="AHO1" s="27">
        <v>899</v>
      </c>
      <c r="AHP1" s="27">
        <v>900</v>
      </c>
      <c r="AHQ1" s="27">
        <v>901</v>
      </c>
      <c r="AHR1" s="27">
        <v>902</v>
      </c>
      <c r="AHS1" s="27">
        <v>903</v>
      </c>
      <c r="AHT1" s="27">
        <v>904</v>
      </c>
      <c r="AHU1" s="27">
        <v>905</v>
      </c>
      <c r="AHV1" s="27">
        <v>906</v>
      </c>
      <c r="AHW1" s="27">
        <v>907</v>
      </c>
      <c r="AHX1" s="27">
        <v>908</v>
      </c>
      <c r="AHY1" s="27">
        <v>909</v>
      </c>
      <c r="AHZ1" s="27">
        <v>910</v>
      </c>
      <c r="AIA1" s="27">
        <v>911</v>
      </c>
      <c r="AIB1" s="27">
        <v>912</v>
      </c>
      <c r="AIC1" s="27">
        <v>913</v>
      </c>
      <c r="AID1" s="27">
        <v>914</v>
      </c>
      <c r="AIE1" s="27">
        <v>915</v>
      </c>
      <c r="AIF1" s="27">
        <v>916</v>
      </c>
      <c r="AIG1" s="27">
        <v>917</v>
      </c>
      <c r="AIH1" s="27">
        <v>918</v>
      </c>
      <c r="AII1" s="27">
        <v>919</v>
      </c>
      <c r="AIJ1" s="27">
        <v>920</v>
      </c>
      <c r="AIK1" s="27">
        <v>921</v>
      </c>
      <c r="AIL1" s="27">
        <v>922</v>
      </c>
      <c r="AIM1" s="27">
        <v>923</v>
      </c>
      <c r="AIN1" s="27">
        <v>924</v>
      </c>
      <c r="AIO1" s="27">
        <v>925</v>
      </c>
      <c r="AIP1" s="27">
        <v>926</v>
      </c>
      <c r="AIQ1" s="27">
        <v>927</v>
      </c>
      <c r="AIR1" s="27">
        <v>928</v>
      </c>
      <c r="AIS1" s="27">
        <v>929</v>
      </c>
      <c r="AIT1" s="27">
        <v>930</v>
      </c>
      <c r="AIU1" s="27">
        <v>931</v>
      </c>
      <c r="AIV1" s="27">
        <v>932</v>
      </c>
      <c r="AIW1" s="27">
        <v>933</v>
      </c>
      <c r="AIX1" s="27">
        <v>934</v>
      </c>
      <c r="AIY1" s="27">
        <v>935</v>
      </c>
      <c r="AIZ1" s="27">
        <v>936</v>
      </c>
      <c r="AJA1" s="27">
        <v>937</v>
      </c>
      <c r="AJB1" s="27">
        <v>938</v>
      </c>
      <c r="AJC1" s="27">
        <v>939</v>
      </c>
      <c r="AJD1" s="27">
        <v>940</v>
      </c>
      <c r="AJE1" s="27">
        <v>941</v>
      </c>
      <c r="AJF1" s="27">
        <v>942</v>
      </c>
      <c r="AJG1" s="27">
        <v>943</v>
      </c>
      <c r="AJH1" s="27">
        <v>944</v>
      </c>
      <c r="AJI1" s="27">
        <v>945</v>
      </c>
      <c r="AJJ1" s="27">
        <v>946</v>
      </c>
      <c r="AJK1" s="27">
        <v>947</v>
      </c>
      <c r="AJL1" s="27">
        <v>948</v>
      </c>
      <c r="AJM1" s="27">
        <v>949</v>
      </c>
      <c r="AJN1" s="27">
        <v>950</v>
      </c>
      <c r="AJO1" s="27">
        <v>951</v>
      </c>
      <c r="AJP1" s="27">
        <v>952</v>
      </c>
      <c r="AJQ1" s="27">
        <v>953</v>
      </c>
      <c r="AJR1" s="27">
        <v>954</v>
      </c>
      <c r="AJS1" s="27">
        <v>955</v>
      </c>
      <c r="AJT1" s="27">
        <v>956</v>
      </c>
      <c r="AJU1" s="27">
        <v>957</v>
      </c>
      <c r="AJV1" s="27">
        <v>958</v>
      </c>
      <c r="AJW1" s="27">
        <v>959</v>
      </c>
      <c r="AJX1" s="27">
        <v>960</v>
      </c>
      <c r="AJY1" s="27">
        <v>961</v>
      </c>
      <c r="AJZ1" s="27">
        <v>962</v>
      </c>
      <c r="AKA1" s="27">
        <v>963</v>
      </c>
      <c r="AKB1" s="27">
        <v>964</v>
      </c>
      <c r="AKC1" s="27">
        <v>965</v>
      </c>
      <c r="AKD1" s="27">
        <v>966</v>
      </c>
      <c r="AKE1" s="27">
        <v>967</v>
      </c>
      <c r="AKF1" s="27">
        <v>968</v>
      </c>
      <c r="AKG1" s="27">
        <v>969</v>
      </c>
      <c r="AKH1" s="27">
        <v>970</v>
      </c>
      <c r="AKI1" s="27">
        <v>971</v>
      </c>
      <c r="AKJ1" s="27">
        <v>972</v>
      </c>
      <c r="AKK1" s="27">
        <v>973</v>
      </c>
      <c r="AKL1" s="27">
        <v>974</v>
      </c>
      <c r="AKM1" s="27">
        <v>975</v>
      </c>
      <c r="AKN1" s="27">
        <v>976</v>
      </c>
      <c r="AKO1" s="27">
        <v>977</v>
      </c>
      <c r="AKP1" s="27">
        <v>978</v>
      </c>
      <c r="AKQ1" s="27">
        <v>979</v>
      </c>
      <c r="AKR1" s="27">
        <v>980</v>
      </c>
      <c r="AKS1" s="27">
        <v>981</v>
      </c>
      <c r="AKT1" s="27">
        <v>982</v>
      </c>
      <c r="AKU1" s="27">
        <v>983</v>
      </c>
      <c r="AKV1" s="27">
        <v>984</v>
      </c>
      <c r="AKW1" s="27">
        <v>985</v>
      </c>
      <c r="AKX1" s="27">
        <v>986</v>
      </c>
      <c r="AKY1" s="27">
        <v>987</v>
      </c>
      <c r="AKZ1" s="27">
        <v>988</v>
      </c>
      <c r="ALA1" s="27">
        <v>989</v>
      </c>
      <c r="ALB1" s="27">
        <v>990</v>
      </c>
      <c r="ALC1" s="27">
        <v>991</v>
      </c>
      <c r="ALD1" s="27">
        <v>992</v>
      </c>
      <c r="ALE1" s="27">
        <v>993</v>
      </c>
      <c r="ALF1" s="27">
        <v>994</v>
      </c>
      <c r="ALG1" s="27">
        <v>995</v>
      </c>
      <c r="ALH1" s="27">
        <v>996</v>
      </c>
      <c r="ALI1" s="27">
        <v>997</v>
      </c>
      <c r="ALJ1" s="27">
        <v>998</v>
      </c>
      <c r="ALK1" s="27">
        <v>999</v>
      </c>
      <c r="ALL1" s="27">
        <v>1000</v>
      </c>
      <c r="ALM1" s="27">
        <v>1001</v>
      </c>
      <c r="ALN1" s="27">
        <v>1002</v>
      </c>
      <c r="ALO1" s="27">
        <v>1003</v>
      </c>
      <c r="ALP1" s="27">
        <v>1004</v>
      </c>
      <c r="ALQ1" s="27">
        <v>1005</v>
      </c>
      <c r="ALR1" s="27">
        <v>1006</v>
      </c>
      <c r="ALS1" s="27">
        <v>1007</v>
      </c>
      <c r="ALT1" s="27">
        <v>1008</v>
      </c>
      <c r="ALU1" s="27">
        <v>1009</v>
      </c>
      <c r="ALV1" s="27">
        <v>1010</v>
      </c>
      <c r="ALW1" s="27">
        <v>1011</v>
      </c>
      <c r="ALX1" s="27">
        <v>1012</v>
      </c>
      <c r="ALY1" s="27">
        <v>1013</v>
      </c>
      <c r="ALZ1" s="27">
        <v>1014</v>
      </c>
      <c r="AMA1" s="27">
        <v>1015</v>
      </c>
      <c r="AMB1" s="27">
        <v>1016</v>
      </c>
      <c r="AMC1" s="27">
        <v>1017</v>
      </c>
      <c r="AMD1" s="27">
        <v>1018</v>
      </c>
      <c r="AME1" s="27">
        <v>1019</v>
      </c>
      <c r="AMF1" s="27">
        <v>1020</v>
      </c>
      <c r="AMG1" s="27">
        <v>1021</v>
      </c>
      <c r="AMH1" s="27">
        <v>1022</v>
      </c>
      <c r="AMI1" s="27">
        <v>1023</v>
      </c>
      <c r="AMJ1" s="27">
        <v>1024</v>
      </c>
      <c r="AMK1" s="27">
        <v>1025</v>
      </c>
      <c r="AML1" s="27">
        <v>1026</v>
      </c>
      <c r="AMM1" s="27">
        <v>1027</v>
      </c>
      <c r="AMN1" s="27">
        <v>1028</v>
      </c>
      <c r="AMO1" s="27">
        <v>1029</v>
      </c>
      <c r="AMP1" s="27">
        <v>1030</v>
      </c>
      <c r="AMQ1" s="27">
        <v>1031</v>
      </c>
      <c r="AMR1" s="27">
        <v>1032</v>
      </c>
      <c r="AMS1" s="27">
        <v>1033</v>
      </c>
      <c r="AMT1" s="27">
        <v>1034</v>
      </c>
      <c r="AMU1" s="27">
        <v>1035</v>
      </c>
      <c r="AMV1" s="27">
        <v>1036</v>
      </c>
      <c r="AMW1" s="27">
        <v>1037</v>
      </c>
      <c r="AMX1" s="27">
        <v>1038</v>
      </c>
      <c r="AMY1" s="27">
        <v>1039</v>
      </c>
      <c r="AMZ1" s="27">
        <v>1040</v>
      </c>
      <c r="ANA1" s="27">
        <v>1041</v>
      </c>
      <c r="ANB1" s="27">
        <v>1042</v>
      </c>
      <c r="ANC1" s="27">
        <v>1043</v>
      </c>
      <c r="AND1" s="27">
        <v>1044</v>
      </c>
      <c r="ANE1" s="27">
        <v>1045</v>
      </c>
      <c r="ANF1" s="27">
        <v>1046</v>
      </c>
      <c r="ANG1" s="27">
        <v>1047</v>
      </c>
      <c r="ANH1" s="27">
        <v>1048</v>
      </c>
      <c r="ANI1" s="27">
        <v>1049</v>
      </c>
      <c r="ANJ1" s="27">
        <v>1050</v>
      </c>
      <c r="ANK1" s="27">
        <v>1051</v>
      </c>
      <c r="ANL1" s="27">
        <v>1052</v>
      </c>
      <c r="ANM1" s="27">
        <v>1053</v>
      </c>
      <c r="ANN1" s="27">
        <v>1054</v>
      </c>
      <c r="ANO1" s="27">
        <v>1055</v>
      </c>
      <c r="ANP1" s="27">
        <v>1056</v>
      </c>
      <c r="ANQ1" s="27">
        <v>1057</v>
      </c>
      <c r="ANR1" s="27">
        <v>1058</v>
      </c>
      <c r="ANS1" s="27">
        <v>1059</v>
      </c>
      <c r="ANT1" s="27">
        <v>1060</v>
      </c>
      <c r="ANU1" s="27">
        <v>1061</v>
      </c>
      <c r="ANV1" s="27">
        <v>1062</v>
      </c>
      <c r="ANW1" s="27">
        <v>1063</v>
      </c>
      <c r="ANX1" s="27">
        <v>1064</v>
      </c>
      <c r="ANY1" s="27">
        <v>1065</v>
      </c>
      <c r="ANZ1" s="27">
        <v>1066</v>
      </c>
      <c r="AOA1" s="27">
        <v>1067</v>
      </c>
      <c r="AOB1" s="27">
        <v>1068</v>
      </c>
      <c r="AOC1" s="27">
        <v>1069</v>
      </c>
      <c r="AOD1" s="27">
        <v>1070</v>
      </c>
      <c r="AOE1" s="27">
        <v>1071</v>
      </c>
      <c r="AOF1" s="27">
        <v>1072</v>
      </c>
      <c r="AOG1" s="27">
        <v>1073</v>
      </c>
      <c r="AOH1" s="27">
        <v>1074</v>
      </c>
      <c r="AOI1" s="27">
        <v>1075</v>
      </c>
      <c r="AOJ1" s="27">
        <v>1076</v>
      </c>
      <c r="AOK1" s="27">
        <v>1077</v>
      </c>
      <c r="AOL1" s="27">
        <v>1078</v>
      </c>
      <c r="AOM1" s="27">
        <v>1079</v>
      </c>
      <c r="AON1" s="27">
        <v>1080</v>
      </c>
      <c r="AOO1" s="27">
        <v>1081</v>
      </c>
      <c r="AOP1" s="27">
        <v>1082</v>
      </c>
      <c r="AOQ1" s="27">
        <v>1083</v>
      </c>
      <c r="AOR1" s="27">
        <v>1084</v>
      </c>
      <c r="AOS1" s="27">
        <v>1085</v>
      </c>
      <c r="AOT1" s="27">
        <v>1086</v>
      </c>
      <c r="AOU1" s="27">
        <v>1087</v>
      </c>
      <c r="AOV1" s="27">
        <v>1088</v>
      </c>
      <c r="AOW1" s="27">
        <v>1089</v>
      </c>
      <c r="AOX1" s="27">
        <v>1090</v>
      </c>
      <c r="AOY1" s="27">
        <v>1091</v>
      </c>
      <c r="AOZ1" s="27">
        <v>1092</v>
      </c>
      <c r="APA1" s="27">
        <v>1093</v>
      </c>
      <c r="APB1" s="27">
        <v>1094</v>
      </c>
      <c r="APC1" s="27">
        <v>1095</v>
      </c>
      <c r="APD1" s="27">
        <v>1096</v>
      </c>
      <c r="APE1" s="27">
        <v>1097</v>
      </c>
      <c r="APF1" s="27">
        <v>1098</v>
      </c>
      <c r="APG1" s="27">
        <v>1099</v>
      </c>
      <c r="APH1" s="27">
        <v>1100</v>
      </c>
      <c r="API1" s="27">
        <v>1101</v>
      </c>
      <c r="APJ1" s="27">
        <v>1102</v>
      </c>
      <c r="APK1" s="27">
        <v>1103</v>
      </c>
      <c r="APL1" s="27">
        <v>1104</v>
      </c>
      <c r="APM1" s="27">
        <v>1105</v>
      </c>
      <c r="APN1" s="27">
        <v>1106</v>
      </c>
      <c r="APO1" s="27">
        <v>1107</v>
      </c>
      <c r="APP1" s="27">
        <v>1108</v>
      </c>
      <c r="APQ1" s="27">
        <v>1109</v>
      </c>
      <c r="APR1" s="27">
        <v>1110</v>
      </c>
    </row>
    <row r="2" spans="1:1110" s="30" customFormat="1" x14ac:dyDescent="0.35">
      <c r="A2" s="30" t="s">
        <v>348</v>
      </c>
      <c r="B2" s="27" t="s">
        <v>329</v>
      </c>
      <c r="C2" s="30" t="s">
        <v>170</v>
      </c>
      <c r="I2" s="30" t="s">
        <v>306</v>
      </c>
      <c r="K2" s="30" t="s">
        <v>305</v>
      </c>
      <c r="L2" s="30" t="s">
        <v>273</v>
      </c>
      <c r="M2" s="30" t="s">
        <v>272</v>
      </c>
      <c r="N2" s="30" t="s">
        <v>271</v>
      </c>
      <c r="O2" s="33" t="s">
        <v>270</v>
      </c>
      <c r="P2" s="32" t="s">
        <v>269</v>
      </c>
      <c r="Q2" s="30" t="s">
        <v>268</v>
      </c>
      <c r="R2" s="33" t="s">
        <v>267</v>
      </c>
      <c r="S2" s="32" t="s">
        <v>266</v>
      </c>
      <c r="T2" s="30" t="s">
        <v>265</v>
      </c>
      <c r="U2" s="33" t="s">
        <v>264</v>
      </c>
      <c r="V2" s="32" t="s">
        <v>263</v>
      </c>
      <c r="W2" s="30" t="s">
        <v>262</v>
      </c>
      <c r="X2" s="33" t="s">
        <v>261</v>
      </c>
      <c r="Y2" s="32" t="s">
        <v>260</v>
      </c>
      <c r="Z2" s="30" t="s">
        <v>259</v>
      </c>
      <c r="AA2" s="33" t="s">
        <v>258</v>
      </c>
      <c r="AB2" s="33" t="s">
        <v>257</v>
      </c>
      <c r="AC2" s="30" t="s">
        <v>256</v>
      </c>
      <c r="AD2" s="33" t="s">
        <v>255</v>
      </c>
      <c r="AE2" s="32" t="s">
        <v>254</v>
      </c>
      <c r="AF2" s="30" t="s">
        <v>253</v>
      </c>
      <c r="AG2" s="33" t="s">
        <v>252</v>
      </c>
      <c r="AH2" s="32" t="s">
        <v>251</v>
      </c>
      <c r="AI2" s="30" t="s">
        <v>250</v>
      </c>
      <c r="AJ2" s="33" t="s">
        <v>249</v>
      </c>
      <c r="AK2" s="32" t="s">
        <v>248</v>
      </c>
      <c r="AL2" s="30" t="s">
        <v>247</v>
      </c>
      <c r="AM2" s="33" t="s">
        <v>246</v>
      </c>
      <c r="AN2" s="32" t="s">
        <v>245</v>
      </c>
      <c r="AO2" s="30" t="s">
        <v>244</v>
      </c>
      <c r="AP2" s="33" t="s">
        <v>243</v>
      </c>
      <c r="AQ2" s="32" t="s">
        <v>242</v>
      </c>
      <c r="AR2" s="30" t="s">
        <v>241</v>
      </c>
      <c r="AS2" s="33" t="s">
        <v>240</v>
      </c>
      <c r="AT2" s="32" t="s">
        <v>239</v>
      </c>
      <c r="AU2" s="30" t="s">
        <v>238</v>
      </c>
      <c r="AV2" s="33" t="s">
        <v>237</v>
      </c>
      <c r="AW2" s="32" t="s">
        <v>236</v>
      </c>
      <c r="AX2" s="34" t="s">
        <v>235</v>
      </c>
      <c r="AY2" s="33" t="s">
        <v>234</v>
      </c>
      <c r="AZ2" s="32" t="s">
        <v>233</v>
      </c>
      <c r="BA2" s="34" t="s">
        <v>232</v>
      </c>
      <c r="BB2" s="33" t="s">
        <v>231</v>
      </c>
      <c r="BC2" s="32" t="s">
        <v>230</v>
      </c>
      <c r="BD2" s="34" t="s">
        <v>229</v>
      </c>
      <c r="BE2" s="33" t="s">
        <v>228</v>
      </c>
      <c r="BF2" s="32" t="s">
        <v>227</v>
      </c>
      <c r="BG2" s="34" t="s">
        <v>226</v>
      </c>
      <c r="BH2" s="33" t="s">
        <v>225</v>
      </c>
      <c r="BI2" s="32" t="s">
        <v>224</v>
      </c>
      <c r="BJ2" s="34" t="s">
        <v>223</v>
      </c>
      <c r="BK2" s="33" t="s">
        <v>222</v>
      </c>
      <c r="BL2" s="32" t="s">
        <v>221</v>
      </c>
      <c r="BM2" s="30" t="s">
        <v>220</v>
      </c>
      <c r="BN2" s="31" t="s">
        <v>219</v>
      </c>
      <c r="BO2" s="31" t="s">
        <v>218</v>
      </c>
      <c r="BP2" s="31" t="s">
        <v>217</v>
      </c>
      <c r="BQ2" s="31" t="s">
        <v>216</v>
      </c>
      <c r="BR2" s="31" t="s">
        <v>215</v>
      </c>
      <c r="BS2" s="31" t="s">
        <v>214</v>
      </c>
      <c r="BT2" s="31" t="s">
        <v>213</v>
      </c>
      <c r="BU2" s="31" t="s">
        <v>212</v>
      </c>
      <c r="BV2" s="31" t="s">
        <v>211</v>
      </c>
      <c r="BW2" s="31" t="s">
        <v>210</v>
      </c>
      <c r="BX2" s="31" t="s">
        <v>209</v>
      </c>
      <c r="BY2" s="31" t="s">
        <v>208</v>
      </c>
      <c r="BZ2" s="31" t="s">
        <v>207</v>
      </c>
      <c r="CA2" s="31" t="s">
        <v>206</v>
      </c>
      <c r="CB2" s="31" t="s">
        <v>205</v>
      </c>
      <c r="CC2" s="31" t="s">
        <v>204</v>
      </c>
      <c r="CD2" s="31" t="s">
        <v>203</v>
      </c>
      <c r="CE2" s="31" t="s">
        <v>202</v>
      </c>
      <c r="CF2" s="31" t="s">
        <v>201</v>
      </c>
      <c r="CG2" s="31" t="s">
        <v>200</v>
      </c>
      <c r="CH2" s="31" t="s">
        <v>199</v>
      </c>
      <c r="CI2" s="31" t="s">
        <v>198</v>
      </c>
      <c r="CJ2" s="31" t="s">
        <v>197</v>
      </c>
      <c r="CK2" s="31" t="s">
        <v>196</v>
      </c>
      <c r="CL2" s="31" t="s">
        <v>195</v>
      </c>
      <c r="CM2" s="31" t="s">
        <v>194</v>
      </c>
      <c r="CN2" s="31" t="s">
        <v>193</v>
      </c>
      <c r="CO2" s="31" t="s">
        <v>192</v>
      </c>
      <c r="CP2" s="35"/>
      <c r="CQ2" s="35" t="s">
        <v>304</v>
      </c>
      <c r="CR2" s="35" t="s">
        <v>303</v>
      </c>
      <c r="CS2" s="35" t="s">
        <v>302</v>
      </c>
      <c r="CT2" s="35" t="s">
        <v>301</v>
      </c>
      <c r="CU2" s="35" t="s">
        <v>300</v>
      </c>
      <c r="CV2" s="35" t="s">
        <v>299</v>
      </c>
      <c r="CW2" s="35" t="s">
        <v>298</v>
      </c>
      <c r="CX2" s="35" t="s">
        <v>297</v>
      </c>
      <c r="CY2" s="35" t="s">
        <v>296</v>
      </c>
      <c r="CZ2" s="35" t="s">
        <v>295</v>
      </c>
      <c r="DA2" s="35" t="s">
        <v>294</v>
      </c>
      <c r="DB2" s="35" t="s">
        <v>293</v>
      </c>
      <c r="DC2" s="35" t="s">
        <v>292</v>
      </c>
      <c r="DD2" s="35" t="s">
        <v>291</v>
      </c>
      <c r="DE2" s="35" t="s">
        <v>290</v>
      </c>
      <c r="DF2" s="35" t="s">
        <v>289</v>
      </c>
      <c r="DG2" s="35" t="s">
        <v>288</v>
      </c>
      <c r="DH2" s="35" t="s">
        <v>287</v>
      </c>
      <c r="DI2" s="35" t="s">
        <v>286</v>
      </c>
      <c r="DJ2" s="35" t="s">
        <v>285</v>
      </c>
      <c r="DK2" s="35" t="s">
        <v>284</v>
      </c>
      <c r="DL2" s="35" t="s">
        <v>283</v>
      </c>
      <c r="DM2" s="35" t="s">
        <v>282</v>
      </c>
      <c r="DN2" s="35" t="s">
        <v>281</v>
      </c>
      <c r="DO2" s="35" t="s">
        <v>185</v>
      </c>
      <c r="DP2" s="35" t="s">
        <v>184</v>
      </c>
      <c r="DQ2" s="30" t="s">
        <v>280</v>
      </c>
      <c r="DR2" s="30" t="s">
        <v>273</v>
      </c>
      <c r="DS2" s="30" t="s">
        <v>272</v>
      </c>
      <c r="DT2" s="30" t="s">
        <v>271</v>
      </c>
      <c r="DU2" s="33" t="s">
        <v>270</v>
      </c>
      <c r="DV2" s="32" t="s">
        <v>269</v>
      </c>
      <c r="DW2" s="30" t="s">
        <v>268</v>
      </c>
      <c r="DX2" s="33" t="s">
        <v>267</v>
      </c>
      <c r="DY2" s="32" t="s">
        <v>266</v>
      </c>
      <c r="DZ2" s="30" t="s">
        <v>265</v>
      </c>
      <c r="EA2" s="33" t="s">
        <v>264</v>
      </c>
      <c r="EB2" s="32" t="s">
        <v>263</v>
      </c>
      <c r="EC2" s="30" t="s">
        <v>262</v>
      </c>
      <c r="ED2" s="33" t="s">
        <v>261</v>
      </c>
      <c r="EE2" s="32" t="s">
        <v>260</v>
      </c>
      <c r="EF2" s="30" t="s">
        <v>259</v>
      </c>
      <c r="EG2" s="33" t="s">
        <v>258</v>
      </c>
      <c r="EH2" s="33" t="s">
        <v>257</v>
      </c>
      <c r="EI2" s="30" t="s">
        <v>256</v>
      </c>
      <c r="EJ2" s="33" t="s">
        <v>255</v>
      </c>
      <c r="EK2" s="32" t="s">
        <v>254</v>
      </c>
      <c r="EL2" s="30" t="s">
        <v>253</v>
      </c>
      <c r="EM2" s="33" t="s">
        <v>252</v>
      </c>
      <c r="EN2" s="32" t="s">
        <v>251</v>
      </c>
      <c r="EO2" s="30" t="s">
        <v>250</v>
      </c>
      <c r="EP2" s="33" t="s">
        <v>249</v>
      </c>
      <c r="EQ2" s="32" t="s">
        <v>248</v>
      </c>
      <c r="ER2" s="30" t="s">
        <v>247</v>
      </c>
      <c r="ES2" s="33" t="s">
        <v>246</v>
      </c>
      <c r="ET2" s="32" t="s">
        <v>245</v>
      </c>
      <c r="EU2" s="30" t="s">
        <v>244</v>
      </c>
      <c r="EV2" s="33" t="s">
        <v>243</v>
      </c>
      <c r="EW2" s="32" t="s">
        <v>242</v>
      </c>
      <c r="EX2" s="30" t="s">
        <v>241</v>
      </c>
      <c r="EY2" s="33" t="s">
        <v>240</v>
      </c>
      <c r="EZ2" s="32" t="s">
        <v>239</v>
      </c>
      <c r="FA2" s="30" t="s">
        <v>238</v>
      </c>
      <c r="FB2" s="33" t="s">
        <v>237</v>
      </c>
      <c r="FC2" s="32" t="s">
        <v>236</v>
      </c>
      <c r="FD2" s="34" t="s">
        <v>235</v>
      </c>
      <c r="FE2" s="33" t="s">
        <v>234</v>
      </c>
      <c r="FF2" s="32" t="s">
        <v>233</v>
      </c>
      <c r="FG2" s="34" t="s">
        <v>232</v>
      </c>
      <c r="FH2" s="33" t="s">
        <v>231</v>
      </c>
      <c r="FI2" s="32" t="s">
        <v>230</v>
      </c>
      <c r="FJ2" s="34" t="s">
        <v>229</v>
      </c>
      <c r="FK2" s="33" t="s">
        <v>228</v>
      </c>
      <c r="FL2" s="32" t="s">
        <v>227</v>
      </c>
      <c r="FM2" s="34" t="s">
        <v>226</v>
      </c>
      <c r="FN2" s="33" t="s">
        <v>225</v>
      </c>
      <c r="FO2" s="32" t="s">
        <v>224</v>
      </c>
      <c r="FP2" s="34" t="s">
        <v>223</v>
      </c>
      <c r="FQ2" s="33" t="s">
        <v>222</v>
      </c>
      <c r="FR2" s="32" t="s">
        <v>221</v>
      </c>
      <c r="FS2" s="30" t="s">
        <v>220</v>
      </c>
      <c r="FT2" s="31" t="s">
        <v>219</v>
      </c>
      <c r="FU2" s="31" t="s">
        <v>218</v>
      </c>
      <c r="FV2" s="31" t="s">
        <v>217</v>
      </c>
      <c r="FW2" s="31" t="s">
        <v>216</v>
      </c>
      <c r="FX2" s="31" t="s">
        <v>215</v>
      </c>
      <c r="FY2" s="31" t="s">
        <v>214</v>
      </c>
      <c r="FZ2" s="31" t="s">
        <v>213</v>
      </c>
      <c r="GA2" s="31" t="s">
        <v>212</v>
      </c>
      <c r="GB2" s="31" t="s">
        <v>211</v>
      </c>
      <c r="GC2" s="31" t="s">
        <v>210</v>
      </c>
      <c r="GD2" s="31" t="s">
        <v>209</v>
      </c>
      <c r="GE2" s="31" t="s">
        <v>208</v>
      </c>
      <c r="GF2" s="31" t="s">
        <v>207</v>
      </c>
      <c r="GG2" s="31" t="s">
        <v>206</v>
      </c>
      <c r="GH2" s="31" t="s">
        <v>205</v>
      </c>
      <c r="GI2" s="31" t="s">
        <v>204</v>
      </c>
      <c r="GJ2" s="31" t="s">
        <v>203</v>
      </c>
      <c r="GK2" s="31" t="s">
        <v>202</v>
      </c>
      <c r="GL2" s="31" t="s">
        <v>201</v>
      </c>
      <c r="GM2" s="31" t="s">
        <v>200</v>
      </c>
      <c r="GN2" s="31" t="s">
        <v>199</v>
      </c>
      <c r="GO2" s="31" t="s">
        <v>198</v>
      </c>
      <c r="GP2" s="31" t="s">
        <v>197</v>
      </c>
      <c r="GQ2" s="31" t="s">
        <v>196</v>
      </c>
      <c r="GR2" s="31" t="s">
        <v>195</v>
      </c>
      <c r="GS2" s="31" t="s">
        <v>194</v>
      </c>
      <c r="GT2" s="31" t="s">
        <v>193</v>
      </c>
      <c r="GU2" s="31" t="s">
        <v>192</v>
      </c>
      <c r="GW2" s="35" t="s">
        <v>275</v>
      </c>
      <c r="GX2" s="35" t="s">
        <v>175</v>
      </c>
      <c r="GY2" s="35" t="s">
        <v>27</v>
      </c>
      <c r="GZ2" s="35" t="s">
        <v>274</v>
      </c>
      <c r="HA2" s="35" t="s">
        <v>25</v>
      </c>
      <c r="HB2" s="35" t="s">
        <v>318</v>
      </c>
      <c r="HC2" s="30" t="s">
        <v>399</v>
      </c>
      <c r="HD2" s="30" t="s">
        <v>279</v>
      </c>
      <c r="HE2" s="30" t="s">
        <v>273</v>
      </c>
      <c r="HF2" s="30" t="s">
        <v>272</v>
      </c>
      <c r="HG2" s="30" t="s">
        <v>271</v>
      </c>
      <c r="HH2" s="33" t="s">
        <v>270</v>
      </c>
      <c r="HI2" s="32" t="s">
        <v>269</v>
      </c>
      <c r="HJ2" s="30" t="s">
        <v>268</v>
      </c>
      <c r="HK2" s="33" t="s">
        <v>267</v>
      </c>
      <c r="HL2" s="32" t="s">
        <v>266</v>
      </c>
      <c r="HM2" s="30" t="s">
        <v>265</v>
      </c>
      <c r="HN2" s="33" t="s">
        <v>264</v>
      </c>
      <c r="HO2" s="32" t="s">
        <v>263</v>
      </c>
      <c r="HP2" s="30" t="s">
        <v>262</v>
      </c>
      <c r="HQ2" s="33" t="s">
        <v>261</v>
      </c>
      <c r="HR2" s="32" t="s">
        <v>260</v>
      </c>
      <c r="HS2" s="30" t="s">
        <v>259</v>
      </c>
      <c r="HT2" s="33" t="s">
        <v>258</v>
      </c>
      <c r="HU2" s="33" t="s">
        <v>257</v>
      </c>
      <c r="HV2" s="30" t="s">
        <v>256</v>
      </c>
      <c r="HW2" s="33" t="s">
        <v>255</v>
      </c>
      <c r="HX2" s="32" t="s">
        <v>254</v>
      </c>
      <c r="HY2" s="30" t="s">
        <v>253</v>
      </c>
      <c r="HZ2" s="33" t="s">
        <v>252</v>
      </c>
      <c r="IA2" s="32" t="s">
        <v>251</v>
      </c>
      <c r="IB2" s="30" t="s">
        <v>250</v>
      </c>
      <c r="IC2" s="33" t="s">
        <v>249</v>
      </c>
      <c r="ID2" s="32" t="s">
        <v>248</v>
      </c>
      <c r="IE2" s="30" t="s">
        <v>247</v>
      </c>
      <c r="IF2" s="33" t="s">
        <v>246</v>
      </c>
      <c r="IG2" s="32" t="s">
        <v>245</v>
      </c>
      <c r="IH2" s="30" t="s">
        <v>244</v>
      </c>
      <c r="II2" s="33" t="s">
        <v>243</v>
      </c>
      <c r="IJ2" s="32" t="s">
        <v>242</v>
      </c>
      <c r="IK2" s="30" t="s">
        <v>241</v>
      </c>
      <c r="IL2" s="33" t="s">
        <v>240</v>
      </c>
      <c r="IM2" s="32" t="s">
        <v>239</v>
      </c>
      <c r="IN2" s="30" t="s">
        <v>238</v>
      </c>
      <c r="IO2" s="33" t="s">
        <v>237</v>
      </c>
      <c r="IP2" s="32" t="s">
        <v>236</v>
      </c>
      <c r="IQ2" s="34" t="s">
        <v>235</v>
      </c>
      <c r="IR2" s="33" t="s">
        <v>234</v>
      </c>
      <c r="IS2" s="32" t="s">
        <v>233</v>
      </c>
      <c r="IT2" s="34" t="s">
        <v>232</v>
      </c>
      <c r="IU2" s="33" t="s">
        <v>231</v>
      </c>
      <c r="IV2" s="32" t="s">
        <v>230</v>
      </c>
      <c r="IW2" s="34" t="s">
        <v>229</v>
      </c>
      <c r="IX2" s="33" t="s">
        <v>228</v>
      </c>
      <c r="IY2" s="32" t="s">
        <v>227</v>
      </c>
      <c r="IZ2" s="34" t="s">
        <v>226</v>
      </c>
      <c r="JA2" s="33" t="s">
        <v>225</v>
      </c>
      <c r="JB2" s="32" t="s">
        <v>224</v>
      </c>
      <c r="JC2" s="34" t="s">
        <v>223</v>
      </c>
      <c r="JD2" s="33" t="s">
        <v>222</v>
      </c>
      <c r="JE2" s="32" t="s">
        <v>221</v>
      </c>
      <c r="JF2" s="30" t="s">
        <v>220</v>
      </c>
      <c r="JG2" s="31" t="s">
        <v>219</v>
      </c>
      <c r="JH2" s="31" t="s">
        <v>218</v>
      </c>
      <c r="JI2" s="31" t="s">
        <v>217</v>
      </c>
      <c r="JJ2" s="31" t="s">
        <v>216</v>
      </c>
      <c r="JK2" s="31" t="s">
        <v>215</v>
      </c>
      <c r="JL2" s="31" t="s">
        <v>214</v>
      </c>
      <c r="JM2" s="31" t="s">
        <v>213</v>
      </c>
      <c r="JN2" s="31" t="s">
        <v>212</v>
      </c>
      <c r="JO2" s="31" t="s">
        <v>211</v>
      </c>
      <c r="JP2" s="31" t="s">
        <v>210</v>
      </c>
      <c r="JQ2" s="31" t="s">
        <v>209</v>
      </c>
      <c r="JR2" s="31" t="s">
        <v>208</v>
      </c>
      <c r="JS2" s="31" t="s">
        <v>207</v>
      </c>
      <c r="JT2" s="31" t="s">
        <v>206</v>
      </c>
      <c r="JU2" s="31" t="s">
        <v>205</v>
      </c>
      <c r="JV2" s="31" t="s">
        <v>204</v>
      </c>
      <c r="JW2" s="31" t="s">
        <v>203</v>
      </c>
      <c r="JX2" s="31" t="s">
        <v>202</v>
      </c>
      <c r="JY2" s="31" t="s">
        <v>201</v>
      </c>
      <c r="JZ2" s="31" t="s">
        <v>200</v>
      </c>
      <c r="KA2" s="31" t="s">
        <v>199</v>
      </c>
      <c r="KB2" s="31" t="s">
        <v>198</v>
      </c>
      <c r="KC2" s="31" t="s">
        <v>197</v>
      </c>
      <c r="KD2" s="31" t="s">
        <v>196</v>
      </c>
      <c r="KE2" s="31" t="s">
        <v>195</v>
      </c>
      <c r="KF2" s="31" t="s">
        <v>194</v>
      </c>
      <c r="KG2" s="31" t="s">
        <v>193</v>
      </c>
      <c r="KH2" s="31" t="s">
        <v>192</v>
      </c>
      <c r="KJ2" s="35" t="s">
        <v>275</v>
      </c>
      <c r="KK2" s="35" t="s">
        <v>175</v>
      </c>
      <c r="KL2" s="35" t="s">
        <v>27</v>
      </c>
      <c r="KM2" s="35" t="s">
        <v>274</v>
      </c>
      <c r="KN2" s="35" t="s">
        <v>25</v>
      </c>
      <c r="KO2" s="35" t="s">
        <v>278</v>
      </c>
      <c r="KP2" s="35" t="s">
        <v>318</v>
      </c>
      <c r="KR2" s="30" t="s">
        <v>158</v>
      </c>
      <c r="KS2" s="30" t="s">
        <v>273</v>
      </c>
      <c r="KT2" s="30" t="s">
        <v>272</v>
      </c>
      <c r="KU2" s="30" t="s">
        <v>271</v>
      </c>
      <c r="KV2" s="33" t="s">
        <v>270</v>
      </c>
      <c r="KW2" s="32" t="s">
        <v>269</v>
      </c>
      <c r="KX2" s="30" t="s">
        <v>268</v>
      </c>
      <c r="KY2" s="33" t="s">
        <v>267</v>
      </c>
      <c r="KZ2" s="32" t="s">
        <v>266</v>
      </c>
      <c r="LA2" s="30" t="s">
        <v>265</v>
      </c>
      <c r="LB2" s="33" t="s">
        <v>264</v>
      </c>
      <c r="LC2" s="32" t="s">
        <v>263</v>
      </c>
      <c r="LD2" s="30" t="s">
        <v>262</v>
      </c>
      <c r="LE2" s="33" t="s">
        <v>261</v>
      </c>
      <c r="LF2" s="32" t="s">
        <v>260</v>
      </c>
      <c r="LG2" s="30" t="s">
        <v>259</v>
      </c>
      <c r="LH2" s="33" t="s">
        <v>258</v>
      </c>
      <c r="LI2" s="33" t="s">
        <v>257</v>
      </c>
      <c r="LJ2" s="30" t="s">
        <v>256</v>
      </c>
      <c r="LK2" s="33" t="s">
        <v>255</v>
      </c>
      <c r="LL2" s="32" t="s">
        <v>254</v>
      </c>
      <c r="LM2" s="30" t="s">
        <v>253</v>
      </c>
      <c r="LN2" s="33" t="s">
        <v>252</v>
      </c>
      <c r="LO2" s="32" t="s">
        <v>251</v>
      </c>
      <c r="LP2" s="30" t="s">
        <v>250</v>
      </c>
      <c r="LQ2" s="33" t="s">
        <v>249</v>
      </c>
      <c r="LR2" s="32" t="s">
        <v>248</v>
      </c>
      <c r="LS2" s="30" t="s">
        <v>247</v>
      </c>
      <c r="LT2" s="33" t="s">
        <v>246</v>
      </c>
      <c r="LU2" s="32" t="s">
        <v>245</v>
      </c>
      <c r="LV2" s="30" t="s">
        <v>244</v>
      </c>
      <c r="LW2" s="33" t="s">
        <v>243</v>
      </c>
      <c r="LX2" s="32" t="s">
        <v>242</v>
      </c>
      <c r="LY2" s="30" t="s">
        <v>241</v>
      </c>
      <c r="LZ2" s="33" t="s">
        <v>240</v>
      </c>
      <c r="MA2" s="32" t="s">
        <v>239</v>
      </c>
      <c r="MB2" s="30" t="s">
        <v>238</v>
      </c>
      <c r="MC2" s="33" t="s">
        <v>237</v>
      </c>
      <c r="MD2" s="32" t="s">
        <v>236</v>
      </c>
      <c r="ME2" s="34" t="s">
        <v>235</v>
      </c>
      <c r="MF2" s="33" t="s">
        <v>234</v>
      </c>
      <c r="MG2" s="32" t="s">
        <v>233</v>
      </c>
      <c r="MH2" s="34" t="s">
        <v>232</v>
      </c>
      <c r="MI2" s="33" t="s">
        <v>231</v>
      </c>
      <c r="MJ2" s="32" t="s">
        <v>230</v>
      </c>
      <c r="MK2" s="34" t="s">
        <v>229</v>
      </c>
      <c r="ML2" s="33" t="s">
        <v>228</v>
      </c>
      <c r="MM2" s="32" t="s">
        <v>227</v>
      </c>
      <c r="MN2" s="34" t="s">
        <v>226</v>
      </c>
      <c r="MO2" s="33" t="s">
        <v>225</v>
      </c>
      <c r="MP2" s="32" t="s">
        <v>224</v>
      </c>
      <c r="MQ2" s="34" t="s">
        <v>223</v>
      </c>
      <c r="MR2" s="33" t="s">
        <v>222</v>
      </c>
      <c r="MS2" s="32" t="s">
        <v>221</v>
      </c>
      <c r="MT2" s="30" t="s">
        <v>220</v>
      </c>
      <c r="MU2" s="31" t="s">
        <v>219</v>
      </c>
      <c r="MV2" s="31" t="s">
        <v>218</v>
      </c>
      <c r="MW2" s="31" t="s">
        <v>217</v>
      </c>
      <c r="MX2" s="31" t="s">
        <v>216</v>
      </c>
      <c r="MY2" s="31" t="s">
        <v>215</v>
      </c>
      <c r="MZ2" s="31" t="s">
        <v>214</v>
      </c>
      <c r="NA2" s="31" t="s">
        <v>213</v>
      </c>
      <c r="NB2" s="31" t="s">
        <v>212</v>
      </c>
      <c r="NC2" s="31" t="s">
        <v>211</v>
      </c>
      <c r="ND2" s="31" t="s">
        <v>210</v>
      </c>
      <c r="NE2" s="31" t="s">
        <v>209</v>
      </c>
      <c r="NF2" s="31" t="s">
        <v>208</v>
      </c>
      <c r="NG2" s="31" t="s">
        <v>207</v>
      </c>
      <c r="NH2" s="31" t="s">
        <v>206</v>
      </c>
      <c r="NI2" s="31" t="s">
        <v>205</v>
      </c>
      <c r="NJ2" s="31" t="s">
        <v>204</v>
      </c>
      <c r="NK2" s="31" t="s">
        <v>203</v>
      </c>
      <c r="NL2" s="31" t="s">
        <v>202</v>
      </c>
      <c r="NM2" s="31" t="s">
        <v>201</v>
      </c>
      <c r="NN2" s="31" t="s">
        <v>200</v>
      </c>
      <c r="NO2" s="31" t="s">
        <v>199</v>
      </c>
      <c r="NP2" s="31" t="s">
        <v>198</v>
      </c>
      <c r="NQ2" s="31" t="s">
        <v>197</v>
      </c>
      <c r="NR2" s="31" t="s">
        <v>196</v>
      </c>
      <c r="NS2" s="31" t="s">
        <v>195</v>
      </c>
      <c r="NT2" s="31" t="s">
        <v>194</v>
      </c>
      <c r="NU2" s="31" t="s">
        <v>193</v>
      </c>
      <c r="NV2" s="31" t="s">
        <v>192</v>
      </c>
      <c r="NX2" s="35" t="s">
        <v>275</v>
      </c>
      <c r="NY2" s="35" t="s">
        <v>175</v>
      </c>
      <c r="NZ2" s="35" t="s">
        <v>27</v>
      </c>
      <c r="OA2" s="35" t="s">
        <v>274</v>
      </c>
      <c r="OB2" s="35" t="s">
        <v>25</v>
      </c>
      <c r="OC2" s="35" t="s">
        <v>278</v>
      </c>
      <c r="OD2" s="35" t="s">
        <v>318</v>
      </c>
      <c r="OF2" s="30" t="s">
        <v>157</v>
      </c>
      <c r="OG2" s="30" t="s">
        <v>273</v>
      </c>
      <c r="OH2" s="30" t="s">
        <v>272</v>
      </c>
      <c r="OI2" s="30" t="s">
        <v>271</v>
      </c>
      <c r="OJ2" s="33" t="s">
        <v>270</v>
      </c>
      <c r="OK2" s="32" t="s">
        <v>269</v>
      </c>
      <c r="OL2" s="30" t="s">
        <v>268</v>
      </c>
      <c r="OM2" s="33" t="s">
        <v>267</v>
      </c>
      <c r="ON2" s="32" t="s">
        <v>266</v>
      </c>
      <c r="OO2" s="30" t="s">
        <v>265</v>
      </c>
      <c r="OP2" s="33" t="s">
        <v>264</v>
      </c>
      <c r="OQ2" s="32" t="s">
        <v>263</v>
      </c>
      <c r="OR2" s="30" t="s">
        <v>262</v>
      </c>
      <c r="OS2" s="33" t="s">
        <v>261</v>
      </c>
      <c r="OT2" s="32" t="s">
        <v>260</v>
      </c>
      <c r="OU2" s="30" t="s">
        <v>259</v>
      </c>
      <c r="OV2" s="33" t="s">
        <v>258</v>
      </c>
      <c r="OW2" s="33" t="s">
        <v>257</v>
      </c>
      <c r="OX2" s="30" t="s">
        <v>256</v>
      </c>
      <c r="OY2" s="33" t="s">
        <v>255</v>
      </c>
      <c r="OZ2" s="32" t="s">
        <v>254</v>
      </c>
      <c r="PA2" s="30" t="s">
        <v>253</v>
      </c>
      <c r="PB2" s="33" t="s">
        <v>252</v>
      </c>
      <c r="PC2" s="32" t="s">
        <v>251</v>
      </c>
      <c r="PD2" s="30" t="s">
        <v>250</v>
      </c>
      <c r="PE2" s="33" t="s">
        <v>249</v>
      </c>
      <c r="PF2" s="32" t="s">
        <v>248</v>
      </c>
      <c r="PG2" s="30" t="s">
        <v>247</v>
      </c>
      <c r="PH2" s="33" t="s">
        <v>246</v>
      </c>
      <c r="PI2" s="32" t="s">
        <v>245</v>
      </c>
      <c r="PJ2" s="30" t="s">
        <v>244</v>
      </c>
      <c r="PK2" s="33" t="s">
        <v>243</v>
      </c>
      <c r="PL2" s="32" t="s">
        <v>242</v>
      </c>
      <c r="PM2" s="30" t="s">
        <v>241</v>
      </c>
      <c r="PN2" s="33" t="s">
        <v>240</v>
      </c>
      <c r="PO2" s="32" t="s">
        <v>239</v>
      </c>
      <c r="PP2" s="30" t="s">
        <v>238</v>
      </c>
      <c r="PQ2" s="33" t="s">
        <v>237</v>
      </c>
      <c r="PR2" s="32" t="s">
        <v>236</v>
      </c>
      <c r="PS2" s="34" t="s">
        <v>235</v>
      </c>
      <c r="PT2" s="33" t="s">
        <v>234</v>
      </c>
      <c r="PU2" s="32" t="s">
        <v>233</v>
      </c>
      <c r="PV2" s="34" t="s">
        <v>232</v>
      </c>
      <c r="PW2" s="33" t="s">
        <v>231</v>
      </c>
      <c r="PX2" s="32" t="s">
        <v>230</v>
      </c>
      <c r="PY2" s="34" t="s">
        <v>229</v>
      </c>
      <c r="PZ2" s="33" t="s">
        <v>228</v>
      </c>
      <c r="QA2" s="32" t="s">
        <v>227</v>
      </c>
      <c r="QB2" s="34" t="s">
        <v>226</v>
      </c>
      <c r="QC2" s="33" t="s">
        <v>225</v>
      </c>
      <c r="QD2" s="32" t="s">
        <v>224</v>
      </c>
      <c r="QE2" s="34" t="s">
        <v>223</v>
      </c>
      <c r="QF2" s="33" t="s">
        <v>222</v>
      </c>
      <c r="QG2" s="32" t="s">
        <v>221</v>
      </c>
      <c r="QH2" s="30" t="s">
        <v>220</v>
      </c>
      <c r="QI2" s="31" t="s">
        <v>219</v>
      </c>
      <c r="QJ2" s="31" t="s">
        <v>218</v>
      </c>
      <c r="QK2" s="31" t="s">
        <v>217</v>
      </c>
      <c r="QL2" s="31" t="s">
        <v>216</v>
      </c>
      <c r="QM2" s="31" t="s">
        <v>215</v>
      </c>
      <c r="QN2" s="31" t="s">
        <v>214</v>
      </c>
      <c r="QO2" s="31" t="s">
        <v>213</v>
      </c>
      <c r="QP2" s="31" t="s">
        <v>212</v>
      </c>
      <c r="QQ2" s="31" t="s">
        <v>211</v>
      </c>
      <c r="QR2" s="31" t="s">
        <v>210</v>
      </c>
      <c r="QS2" s="31" t="s">
        <v>209</v>
      </c>
      <c r="QT2" s="31" t="s">
        <v>208</v>
      </c>
      <c r="QU2" s="31" t="s">
        <v>207</v>
      </c>
      <c r="QV2" s="31" t="s">
        <v>206</v>
      </c>
      <c r="QW2" s="31" t="s">
        <v>205</v>
      </c>
      <c r="QX2" s="31" t="s">
        <v>204</v>
      </c>
      <c r="QY2" s="31" t="s">
        <v>203</v>
      </c>
      <c r="QZ2" s="31" t="s">
        <v>202</v>
      </c>
      <c r="RA2" s="31" t="s">
        <v>201</v>
      </c>
      <c r="RB2" s="31" t="s">
        <v>200</v>
      </c>
      <c r="RC2" s="31" t="s">
        <v>199</v>
      </c>
      <c r="RD2" s="31" t="s">
        <v>198</v>
      </c>
      <c r="RE2" s="31" t="s">
        <v>197</v>
      </c>
      <c r="RF2" s="31" t="s">
        <v>196</v>
      </c>
      <c r="RG2" s="31" t="s">
        <v>195</v>
      </c>
      <c r="RH2" s="31" t="s">
        <v>194</v>
      </c>
      <c r="RI2" s="31" t="s">
        <v>193</v>
      </c>
      <c r="RJ2" s="31" t="s">
        <v>192</v>
      </c>
      <c r="RL2" s="35" t="s">
        <v>275</v>
      </c>
      <c r="RM2" s="35" t="s">
        <v>175</v>
      </c>
      <c r="RN2" s="35" t="s">
        <v>27</v>
      </c>
      <c r="RO2" s="35" t="s">
        <v>274</v>
      </c>
      <c r="RP2" s="35" t="s">
        <v>25</v>
      </c>
      <c r="RQ2" s="35" t="s">
        <v>318</v>
      </c>
      <c r="RS2" s="30" t="s">
        <v>277</v>
      </c>
      <c r="RT2" s="30" t="s">
        <v>273</v>
      </c>
      <c r="RU2" s="30" t="s">
        <v>272</v>
      </c>
      <c r="RV2" s="30" t="s">
        <v>271</v>
      </c>
      <c r="RW2" s="33" t="s">
        <v>270</v>
      </c>
      <c r="RX2" s="32" t="s">
        <v>269</v>
      </c>
      <c r="RY2" s="30" t="s">
        <v>268</v>
      </c>
      <c r="RZ2" s="33" t="s">
        <v>267</v>
      </c>
      <c r="SA2" s="32" t="s">
        <v>266</v>
      </c>
      <c r="SB2" s="30" t="s">
        <v>265</v>
      </c>
      <c r="SC2" s="33" t="s">
        <v>264</v>
      </c>
      <c r="SD2" s="32" t="s">
        <v>263</v>
      </c>
      <c r="SE2" s="30" t="s">
        <v>262</v>
      </c>
      <c r="SF2" s="33" t="s">
        <v>261</v>
      </c>
      <c r="SG2" s="32" t="s">
        <v>260</v>
      </c>
      <c r="SH2" s="30" t="s">
        <v>259</v>
      </c>
      <c r="SI2" s="33" t="s">
        <v>258</v>
      </c>
      <c r="SJ2" s="33" t="s">
        <v>257</v>
      </c>
      <c r="SK2" s="30" t="s">
        <v>256</v>
      </c>
      <c r="SL2" s="33" t="s">
        <v>255</v>
      </c>
      <c r="SM2" s="32" t="s">
        <v>254</v>
      </c>
      <c r="SN2" s="30" t="s">
        <v>253</v>
      </c>
      <c r="SO2" s="33" t="s">
        <v>252</v>
      </c>
      <c r="SP2" s="32" t="s">
        <v>251</v>
      </c>
      <c r="SQ2" s="30" t="s">
        <v>250</v>
      </c>
      <c r="SR2" s="33" t="s">
        <v>249</v>
      </c>
      <c r="SS2" s="32" t="s">
        <v>248</v>
      </c>
      <c r="ST2" s="30" t="s">
        <v>247</v>
      </c>
      <c r="SU2" s="33" t="s">
        <v>246</v>
      </c>
      <c r="SV2" s="32" t="s">
        <v>245</v>
      </c>
      <c r="SW2" s="30" t="s">
        <v>244</v>
      </c>
      <c r="SX2" s="33" t="s">
        <v>243</v>
      </c>
      <c r="SY2" s="32" t="s">
        <v>242</v>
      </c>
      <c r="SZ2" s="30" t="s">
        <v>241</v>
      </c>
      <c r="TA2" s="33" t="s">
        <v>240</v>
      </c>
      <c r="TB2" s="32" t="s">
        <v>239</v>
      </c>
      <c r="TC2" s="30" t="s">
        <v>238</v>
      </c>
      <c r="TD2" s="33" t="s">
        <v>237</v>
      </c>
      <c r="TE2" s="32" t="s">
        <v>236</v>
      </c>
      <c r="TF2" s="34" t="s">
        <v>235</v>
      </c>
      <c r="TG2" s="33" t="s">
        <v>234</v>
      </c>
      <c r="TH2" s="32" t="s">
        <v>233</v>
      </c>
      <c r="TI2" s="34" t="s">
        <v>232</v>
      </c>
      <c r="TJ2" s="33" t="s">
        <v>231</v>
      </c>
      <c r="TK2" s="32" t="s">
        <v>230</v>
      </c>
      <c r="TL2" s="34" t="s">
        <v>229</v>
      </c>
      <c r="TM2" s="33" t="s">
        <v>228</v>
      </c>
      <c r="TN2" s="32" t="s">
        <v>227</v>
      </c>
      <c r="TO2" s="34" t="s">
        <v>226</v>
      </c>
      <c r="TP2" s="33" t="s">
        <v>225</v>
      </c>
      <c r="TQ2" s="32" t="s">
        <v>224</v>
      </c>
      <c r="TR2" s="34" t="s">
        <v>223</v>
      </c>
      <c r="TS2" s="33" t="s">
        <v>222</v>
      </c>
      <c r="TT2" s="32" t="s">
        <v>221</v>
      </c>
      <c r="TU2" s="30" t="s">
        <v>220</v>
      </c>
      <c r="TV2" s="31" t="s">
        <v>219</v>
      </c>
      <c r="TW2" s="31" t="s">
        <v>218</v>
      </c>
      <c r="TX2" s="31" t="s">
        <v>217</v>
      </c>
      <c r="TY2" s="31" t="s">
        <v>216</v>
      </c>
      <c r="TZ2" s="31" t="s">
        <v>215</v>
      </c>
      <c r="UA2" s="31" t="s">
        <v>214</v>
      </c>
      <c r="UB2" s="31" t="s">
        <v>213</v>
      </c>
      <c r="UC2" s="31" t="s">
        <v>212</v>
      </c>
      <c r="UD2" s="31" t="s">
        <v>211</v>
      </c>
      <c r="UE2" s="31" t="s">
        <v>210</v>
      </c>
      <c r="UF2" s="31" t="s">
        <v>209</v>
      </c>
      <c r="UG2" s="31" t="s">
        <v>208</v>
      </c>
      <c r="UH2" s="31" t="s">
        <v>207</v>
      </c>
      <c r="UI2" s="31" t="s">
        <v>206</v>
      </c>
      <c r="UJ2" s="31" t="s">
        <v>205</v>
      </c>
      <c r="UK2" s="31" t="s">
        <v>204</v>
      </c>
      <c r="UL2" s="31" t="s">
        <v>203</v>
      </c>
      <c r="UM2" s="31" t="s">
        <v>202</v>
      </c>
      <c r="UN2" s="31" t="s">
        <v>201</v>
      </c>
      <c r="UO2" s="31" t="s">
        <v>200</v>
      </c>
      <c r="UP2" s="31" t="s">
        <v>199</v>
      </c>
      <c r="UQ2" s="31" t="s">
        <v>198</v>
      </c>
      <c r="UR2" s="31" t="s">
        <v>197</v>
      </c>
      <c r="US2" s="31" t="s">
        <v>196</v>
      </c>
      <c r="UT2" s="31" t="s">
        <v>195</v>
      </c>
      <c r="UU2" s="31" t="s">
        <v>194</v>
      </c>
      <c r="UV2" s="31" t="s">
        <v>193</v>
      </c>
      <c r="UW2" s="31" t="s">
        <v>192</v>
      </c>
      <c r="UY2" s="35" t="s">
        <v>275</v>
      </c>
      <c r="UZ2" s="35" t="s">
        <v>175</v>
      </c>
      <c r="VA2" s="35" t="s">
        <v>27</v>
      </c>
      <c r="VB2" s="35" t="s">
        <v>274</v>
      </c>
      <c r="VC2" s="35" t="s">
        <v>25</v>
      </c>
      <c r="VD2" s="35" t="s">
        <v>318</v>
      </c>
      <c r="VF2" s="30" t="s">
        <v>276</v>
      </c>
      <c r="VG2" s="30" t="s">
        <v>273</v>
      </c>
      <c r="VH2" s="30" t="s">
        <v>272</v>
      </c>
      <c r="VI2" s="30" t="s">
        <v>271</v>
      </c>
      <c r="VJ2" s="33" t="s">
        <v>270</v>
      </c>
      <c r="VK2" s="32" t="s">
        <v>269</v>
      </c>
      <c r="VL2" s="30" t="s">
        <v>268</v>
      </c>
      <c r="VM2" s="33" t="s">
        <v>267</v>
      </c>
      <c r="VN2" s="32" t="s">
        <v>266</v>
      </c>
      <c r="VO2" s="30" t="s">
        <v>265</v>
      </c>
      <c r="VP2" s="33" t="s">
        <v>264</v>
      </c>
      <c r="VQ2" s="32" t="s">
        <v>263</v>
      </c>
      <c r="VR2" s="30" t="s">
        <v>262</v>
      </c>
      <c r="VS2" s="33" t="s">
        <v>261</v>
      </c>
      <c r="VT2" s="32" t="s">
        <v>260</v>
      </c>
      <c r="VU2" s="30" t="s">
        <v>259</v>
      </c>
      <c r="VV2" s="33" t="s">
        <v>258</v>
      </c>
      <c r="VW2" s="33" t="s">
        <v>257</v>
      </c>
      <c r="VX2" s="30" t="s">
        <v>256</v>
      </c>
      <c r="VY2" s="33" t="s">
        <v>255</v>
      </c>
      <c r="VZ2" s="32" t="s">
        <v>254</v>
      </c>
      <c r="WA2" s="30" t="s">
        <v>253</v>
      </c>
      <c r="WB2" s="33" t="s">
        <v>252</v>
      </c>
      <c r="WC2" s="32" t="s">
        <v>251</v>
      </c>
      <c r="WD2" s="30" t="s">
        <v>250</v>
      </c>
      <c r="WE2" s="33" t="s">
        <v>249</v>
      </c>
      <c r="WF2" s="32" t="s">
        <v>248</v>
      </c>
      <c r="WG2" s="30" t="s">
        <v>247</v>
      </c>
      <c r="WH2" s="33" t="s">
        <v>246</v>
      </c>
      <c r="WI2" s="32" t="s">
        <v>245</v>
      </c>
      <c r="WJ2" s="30" t="s">
        <v>244</v>
      </c>
      <c r="WK2" s="33" t="s">
        <v>243</v>
      </c>
      <c r="WL2" s="32" t="s">
        <v>242</v>
      </c>
      <c r="WM2" s="30" t="s">
        <v>241</v>
      </c>
      <c r="WN2" s="33" t="s">
        <v>240</v>
      </c>
      <c r="WO2" s="32" t="s">
        <v>239</v>
      </c>
      <c r="WP2" s="30" t="s">
        <v>238</v>
      </c>
      <c r="WQ2" s="33" t="s">
        <v>237</v>
      </c>
      <c r="WR2" s="32" t="s">
        <v>236</v>
      </c>
      <c r="WS2" s="34" t="s">
        <v>235</v>
      </c>
      <c r="WT2" s="33" t="s">
        <v>234</v>
      </c>
      <c r="WU2" s="32" t="s">
        <v>233</v>
      </c>
      <c r="WV2" s="34" t="s">
        <v>232</v>
      </c>
      <c r="WW2" s="33" t="s">
        <v>231</v>
      </c>
      <c r="WX2" s="32" t="s">
        <v>230</v>
      </c>
      <c r="WY2" s="34" t="s">
        <v>229</v>
      </c>
      <c r="WZ2" s="33" t="s">
        <v>228</v>
      </c>
      <c r="XA2" s="32" t="s">
        <v>227</v>
      </c>
      <c r="XB2" s="34" t="s">
        <v>226</v>
      </c>
      <c r="XC2" s="33" t="s">
        <v>225</v>
      </c>
      <c r="XD2" s="32" t="s">
        <v>224</v>
      </c>
      <c r="XE2" s="34" t="s">
        <v>223</v>
      </c>
      <c r="XF2" s="33" t="s">
        <v>222</v>
      </c>
      <c r="XG2" s="32" t="s">
        <v>221</v>
      </c>
      <c r="XH2" s="30" t="s">
        <v>220</v>
      </c>
      <c r="XI2" s="31" t="s">
        <v>219</v>
      </c>
      <c r="XJ2" s="31" t="s">
        <v>218</v>
      </c>
      <c r="XK2" s="31" t="s">
        <v>217</v>
      </c>
      <c r="XL2" s="31" t="s">
        <v>216</v>
      </c>
      <c r="XM2" s="31" t="s">
        <v>215</v>
      </c>
      <c r="XN2" s="31" t="s">
        <v>214</v>
      </c>
      <c r="XO2" s="31" t="s">
        <v>213</v>
      </c>
      <c r="XP2" s="31" t="s">
        <v>212</v>
      </c>
      <c r="XQ2" s="31" t="s">
        <v>211</v>
      </c>
      <c r="XR2" s="31" t="s">
        <v>210</v>
      </c>
      <c r="XS2" s="31" t="s">
        <v>209</v>
      </c>
      <c r="XT2" s="31" t="s">
        <v>208</v>
      </c>
      <c r="XU2" s="31" t="s">
        <v>207</v>
      </c>
      <c r="XV2" s="31" t="s">
        <v>206</v>
      </c>
      <c r="XW2" s="31" t="s">
        <v>205</v>
      </c>
      <c r="XX2" s="31" t="s">
        <v>204</v>
      </c>
      <c r="XY2" s="31" t="s">
        <v>203</v>
      </c>
      <c r="XZ2" s="31" t="s">
        <v>202</v>
      </c>
      <c r="YA2" s="31" t="s">
        <v>201</v>
      </c>
      <c r="YB2" s="31" t="s">
        <v>200</v>
      </c>
      <c r="YC2" s="31" t="s">
        <v>199</v>
      </c>
      <c r="YD2" s="31" t="s">
        <v>198</v>
      </c>
      <c r="YE2" s="31" t="s">
        <v>197</v>
      </c>
      <c r="YF2" s="31" t="s">
        <v>196</v>
      </c>
      <c r="YG2" s="31" t="s">
        <v>195</v>
      </c>
      <c r="YH2" s="31" t="s">
        <v>194</v>
      </c>
      <c r="YI2" s="31" t="s">
        <v>193</v>
      </c>
      <c r="YJ2" s="31" t="s">
        <v>192</v>
      </c>
      <c r="YL2" s="35" t="s">
        <v>275</v>
      </c>
      <c r="YM2" s="35" t="s">
        <v>175</v>
      </c>
      <c r="YN2" s="35" t="s">
        <v>27</v>
      </c>
      <c r="YO2" s="35" t="s">
        <v>274</v>
      </c>
      <c r="YP2" s="35" t="s">
        <v>25</v>
      </c>
      <c r="YQ2" s="35" t="s">
        <v>318</v>
      </c>
      <c r="YS2" s="30" t="s">
        <v>180</v>
      </c>
      <c r="YT2" s="30" t="s">
        <v>273</v>
      </c>
      <c r="YU2" s="30" t="s">
        <v>272</v>
      </c>
      <c r="YV2" s="30" t="s">
        <v>271</v>
      </c>
      <c r="YW2" s="33" t="s">
        <v>270</v>
      </c>
      <c r="YX2" s="32" t="s">
        <v>269</v>
      </c>
      <c r="YY2" s="30" t="s">
        <v>268</v>
      </c>
      <c r="YZ2" s="33" t="s">
        <v>267</v>
      </c>
      <c r="ZA2" s="32" t="s">
        <v>266</v>
      </c>
      <c r="ZB2" s="30" t="s">
        <v>265</v>
      </c>
      <c r="ZC2" s="33" t="s">
        <v>264</v>
      </c>
      <c r="ZD2" s="32" t="s">
        <v>263</v>
      </c>
      <c r="ZE2" s="30" t="s">
        <v>262</v>
      </c>
      <c r="ZF2" s="33" t="s">
        <v>261</v>
      </c>
      <c r="ZG2" s="32" t="s">
        <v>260</v>
      </c>
      <c r="ZH2" s="30" t="s">
        <v>259</v>
      </c>
      <c r="ZI2" s="33" t="s">
        <v>258</v>
      </c>
      <c r="ZJ2" s="33" t="s">
        <v>257</v>
      </c>
      <c r="ZK2" s="30" t="s">
        <v>256</v>
      </c>
      <c r="ZL2" s="33" t="s">
        <v>255</v>
      </c>
      <c r="ZM2" s="32" t="s">
        <v>254</v>
      </c>
      <c r="ZN2" s="30" t="s">
        <v>253</v>
      </c>
      <c r="ZO2" s="33" t="s">
        <v>252</v>
      </c>
      <c r="ZP2" s="32" t="s">
        <v>251</v>
      </c>
      <c r="ZQ2" s="30" t="s">
        <v>250</v>
      </c>
      <c r="ZR2" s="33" t="s">
        <v>249</v>
      </c>
      <c r="ZS2" s="32" t="s">
        <v>248</v>
      </c>
      <c r="ZT2" s="30" t="s">
        <v>247</v>
      </c>
      <c r="ZU2" s="33" t="s">
        <v>246</v>
      </c>
      <c r="ZV2" s="32" t="s">
        <v>245</v>
      </c>
      <c r="ZW2" s="30" t="s">
        <v>244</v>
      </c>
      <c r="ZX2" s="33" t="s">
        <v>243</v>
      </c>
      <c r="ZY2" s="32" t="s">
        <v>242</v>
      </c>
      <c r="ZZ2" s="30" t="s">
        <v>241</v>
      </c>
      <c r="AAA2" s="33" t="s">
        <v>240</v>
      </c>
      <c r="AAB2" s="32" t="s">
        <v>239</v>
      </c>
      <c r="AAC2" s="30" t="s">
        <v>238</v>
      </c>
      <c r="AAD2" s="33" t="s">
        <v>237</v>
      </c>
      <c r="AAE2" s="32" t="s">
        <v>236</v>
      </c>
      <c r="AAF2" s="34" t="s">
        <v>235</v>
      </c>
      <c r="AAG2" s="33" t="s">
        <v>234</v>
      </c>
      <c r="AAH2" s="32" t="s">
        <v>233</v>
      </c>
      <c r="AAI2" s="34" t="s">
        <v>232</v>
      </c>
      <c r="AAJ2" s="33" t="s">
        <v>231</v>
      </c>
      <c r="AAK2" s="32" t="s">
        <v>230</v>
      </c>
      <c r="AAL2" s="34" t="s">
        <v>229</v>
      </c>
      <c r="AAM2" s="33" t="s">
        <v>228</v>
      </c>
      <c r="AAN2" s="32" t="s">
        <v>227</v>
      </c>
      <c r="AAO2" s="34" t="s">
        <v>226</v>
      </c>
      <c r="AAP2" s="33" t="s">
        <v>225</v>
      </c>
      <c r="AAQ2" s="32" t="s">
        <v>224</v>
      </c>
      <c r="AAR2" s="34" t="s">
        <v>223</v>
      </c>
      <c r="AAS2" s="33" t="s">
        <v>222</v>
      </c>
      <c r="AAT2" s="32" t="s">
        <v>221</v>
      </c>
      <c r="AAU2" s="30" t="s">
        <v>220</v>
      </c>
      <c r="AAV2" s="31" t="s">
        <v>219</v>
      </c>
      <c r="AAW2" s="31" t="s">
        <v>218</v>
      </c>
      <c r="AAX2" s="31" t="s">
        <v>217</v>
      </c>
      <c r="AAY2" s="31" t="s">
        <v>216</v>
      </c>
      <c r="AAZ2" s="31" t="s">
        <v>215</v>
      </c>
      <c r="ABA2" s="31" t="s">
        <v>214</v>
      </c>
      <c r="ABB2" s="31" t="s">
        <v>213</v>
      </c>
      <c r="ABC2" s="31" t="s">
        <v>212</v>
      </c>
      <c r="ABD2" s="31" t="s">
        <v>211</v>
      </c>
      <c r="ABE2" s="31" t="s">
        <v>210</v>
      </c>
      <c r="ABF2" s="31" t="s">
        <v>209</v>
      </c>
      <c r="ABG2" s="31" t="s">
        <v>208</v>
      </c>
      <c r="ABH2" s="31" t="s">
        <v>207</v>
      </c>
      <c r="ABI2" s="31" t="s">
        <v>206</v>
      </c>
      <c r="ABJ2" s="31" t="s">
        <v>205</v>
      </c>
      <c r="ABK2" s="31" t="s">
        <v>204</v>
      </c>
      <c r="ABL2" s="31" t="s">
        <v>203</v>
      </c>
      <c r="ABM2" s="31" t="s">
        <v>202</v>
      </c>
      <c r="ABN2" s="31" t="s">
        <v>201</v>
      </c>
      <c r="ABO2" s="31" t="s">
        <v>200</v>
      </c>
      <c r="ABP2" s="31" t="s">
        <v>199</v>
      </c>
      <c r="ABQ2" s="31" t="s">
        <v>198</v>
      </c>
      <c r="ABR2" s="31" t="s">
        <v>197</v>
      </c>
      <c r="ABS2" s="31" t="s">
        <v>196</v>
      </c>
      <c r="ABT2" s="31" t="s">
        <v>195</v>
      </c>
      <c r="ABU2" s="31" t="s">
        <v>194</v>
      </c>
      <c r="ABV2" s="31" t="s">
        <v>193</v>
      </c>
      <c r="ABW2" s="31" t="s">
        <v>192</v>
      </c>
      <c r="ABY2" s="35" t="s">
        <v>275</v>
      </c>
      <c r="ABZ2" s="35" t="s">
        <v>175</v>
      </c>
      <c r="ACA2" s="35" t="s">
        <v>27</v>
      </c>
      <c r="ACB2" s="35" t="s">
        <v>274</v>
      </c>
      <c r="ACC2" s="35" t="s">
        <v>25</v>
      </c>
      <c r="ACD2" s="35" t="s">
        <v>318</v>
      </c>
      <c r="ACF2" s="30" t="s">
        <v>161</v>
      </c>
      <c r="ACG2" s="30" t="s">
        <v>273</v>
      </c>
      <c r="ACH2" s="30" t="s">
        <v>272</v>
      </c>
      <c r="ACI2" s="30" t="s">
        <v>271</v>
      </c>
      <c r="ACJ2" s="33" t="s">
        <v>270</v>
      </c>
      <c r="ACK2" s="32" t="s">
        <v>269</v>
      </c>
      <c r="ACL2" s="30" t="s">
        <v>268</v>
      </c>
      <c r="ACM2" s="33" t="s">
        <v>267</v>
      </c>
      <c r="ACN2" s="32" t="s">
        <v>266</v>
      </c>
      <c r="ACO2" s="30" t="s">
        <v>265</v>
      </c>
      <c r="ACP2" s="33" t="s">
        <v>264</v>
      </c>
      <c r="ACQ2" s="32" t="s">
        <v>263</v>
      </c>
      <c r="ACR2" s="30" t="s">
        <v>262</v>
      </c>
      <c r="ACS2" s="33" t="s">
        <v>261</v>
      </c>
      <c r="ACT2" s="32" t="s">
        <v>260</v>
      </c>
      <c r="ACU2" s="30" t="s">
        <v>259</v>
      </c>
      <c r="ACV2" s="33" t="s">
        <v>258</v>
      </c>
      <c r="ACW2" s="33" t="s">
        <v>257</v>
      </c>
      <c r="ACX2" s="30" t="s">
        <v>256</v>
      </c>
      <c r="ACY2" s="33" t="s">
        <v>255</v>
      </c>
      <c r="ACZ2" s="32" t="s">
        <v>254</v>
      </c>
      <c r="ADA2" s="30" t="s">
        <v>253</v>
      </c>
      <c r="ADB2" s="33" t="s">
        <v>252</v>
      </c>
      <c r="ADC2" s="32" t="s">
        <v>251</v>
      </c>
      <c r="ADD2" s="30" t="s">
        <v>250</v>
      </c>
      <c r="ADE2" s="33" t="s">
        <v>249</v>
      </c>
      <c r="ADF2" s="32" t="s">
        <v>248</v>
      </c>
      <c r="ADG2" s="30" t="s">
        <v>247</v>
      </c>
      <c r="ADH2" s="33" t="s">
        <v>246</v>
      </c>
      <c r="ADI2" s="32" t="s">
        <v>245</v>
      </c>
      <c r="ADJ2" s="30" t="s">
        <v>244</v>
      </c>
      <c r="ADK2" s="33" t="s">
        <v>243</v>
      </c>
      <c r="ADL2" s="32" t="s">
        <v>242</v>
      </c>
      <c r="ADM2" s="30" t="s">
        <v>241</v>
      </c>
      <c r="ADN2" s="33" t="s">
        <v>240</v>
      </c>
      <c r="ADO2" s="32" t="s">
        <v>239</v>
      </c>
      <c r="ADP2" s="30" t="s">
        <v>238</v>
      </c>
      <c r="ADQ2" s="33" t="s">
        <v>237</v>
      </c>
      <c r="ADR2" s="32" t="s">
        <v>236</v>
      </c>
      <c r="ADS2" s="34" t="s">
        <v>235</v>
      </c>
      <c r="ADT2" s="33" t="s">
        <v>234</v>
      </c>
      <c r="ADU2" s="32" t="s">
        <v>233</v>
      </c>
      <c r="ADV2" s="34" t="s">
        <v>232</v>
      </c>
      <c r="ADW2" s="33" t="s">
        <v>231</v>
      </c>
      <c r="ADX2" s="32" t="s">
        <v>230</v>
      </c>
      <c r="ADY2" s="34" t="s">
        <v>229</v>
      </c>
      <c r="ADZ2" s="33" t="s">
        <v>228</v>
      </c>
      <c r="AEA2" s="32" t="s">
        <v>227</v>
      </c>
      <c r="AEB2" s="34" t="s">
        <v>226</v>
      </c>
      <c r="AEC2" s="33" t="s">
        <v>225</v>
      </c>
      <c r="AED2" s="32" t="s">
        <v>224</v>
      </c>
      <c r="AEE2" s="34" t="s">
        <v>223</v>
      </c>
      <c r="AEF2" s="33" t="s">
        <v>222</v>
      </c>
      <c r="AEG2" s="32" t="s">
        <v>221</v>
      </c>
      <c r="AEH2" s="30" t="s">
        <v>220</v>
      </c>
      <c r="AEI2" s="31" t="s">
        <v>219</v>
      </c>
      <c r="AEJ2" s="31" t="s">
        <v>218</v>
      </c>
      <c r="AEK2" s="31" t="s">
        <v>217</v>
      </c>
      <c r="AEL2" s="31" t="s">
        <v>216</v>
      </c>
      <c r="AEM2" s="31" t="s">
        <v>215</v>
      </c>
      <c r="AEN2" s="31" t="s">
        <v>214</v>
      </c>
      <c r="AEO2" s="31" t="s">
        <v>213</v>
      </c>
      <c r="AEP2" s="31" t="s">
        <v>212</v>
      </c>
      <c r="AEQ2" s="31" t="s">
        <v>211</v>
      </c>
      <c r="AER2" s="31" t="s">
        <v>210</v>
      </c>
      <c r="AES2" s="31" t="s">
        <v>209</v>
      </c>
      <c r="AET2" s="31" t="s">
        <v>208</v>
      </c>
      <c r="AEU2" s="31" t="s">
        <v>207</v>
      </c>
      <c r="AEV2" s="31" t="s">
        <v>206</v>
      </c>
      <c r="AEW2" s="31" t="s">
        <v>205</v>
      </c>
      <c r="AEX2" s="31" t="s">
        <v>204</v>
      </c>
      <c r="AEY2" s="31" t="s">
        <v>203</v>
      </c>
      <c r="AEZ2" s="31" t="s">
        <v>202</v>
      </c>
      <c r="AFA2" s="31" t="s">
        <v>201</v>
      </c>
      <c r="AFB2" s="31" t="s">
        <v>200</v>
      </c>
      <c r="AFC2" s="31" t="s">
        <v>199</v>
      </c>
      <c r="AFD2" s="31" t="s">
        <v>198</v>
      </c>
      <c r="AFE2" s="31" t="s">
        <v>197</v>
      </c>
      <c r="AFF2" s="31" t="s">
        <v>196</v>
      </c>
      <c r="AFG2" s="31" t="s">
        <v>195</v>
      </c>
      <c r="AFH2" s="31" t="s">
        <v>194</v>
      </c>
      <c r="AFI2" s="31" t="s">
        <v>193</v>
      </c>
      <c r="AFJ2" s="31" t="s">
        <v>192</v>
      </c>
      <c r="AFL2" s="30" t="s">
        <v>1774</v>
      </c>
      <c r="AFM2" s="30" t="s">
        <v>1773</v>
      </c>
      <c r="AFN2" s="30" t="s">
        <v>26</v>
      </c>
      <c r="AFO2" s="30" t="s">
        <v>273</v>
      </c>
      <c r="AFP2" s="30" t="s">
        <v>272</v>
      </c>
      <c r="AFQ2" s="30" t="s">
        <v>271</v>
      </c>
      <c r="AFR2" s="33" t="s">
        <v>270</v>
      </c>
      <c r="AFS2" s="32" t="s">
        <v>269</v>
      </c>
      <c r="AFT2" s="30" t="s">
        <v>268</v>
      </c>
      <c r="AFU2" s="33" t="s">
        <v>267</v>
      </c>
      <c r="AFV2" s="32" t="s">
        <v>266</v>
      </c>
      <c r="AFW2" s="30" t="s">
        <v>265</v>
      </c>
      <c r="AFX2" s="33" t="s">
        <v>264</v>
      </c>
      <c r="AFY2" s="32" t="s">
        <v>263</v>
      </c>
      <c r="AFZ2" s="30" t="s">
        <v>262</v>
      </c>
      <c r="AGA2" s="33" t="s">
        <v>261</v>
      </c>
      <c r="AGB2" s="32" t="s">
        <v>260</v>
      </c>
      <c r="AGC2" s="30" t="s">
        <v>259</v>
      </c>
      <c r="AGD2" s="33" t="s">
        <v>258</v>
      </c>
      <c r="AGE2" s="33" t="s">
        <v>257</v>
      </c>
      <c r="AGF2" s="30" t="s">
        <v>256</v>
      </c>
      <c r="AGG2" s="33" t="s">
        <v>255</v>
      </c>
      <c r="AGH2" s="32" t="s">
        <v>254</v>
      </c>
      <c r="AGI2" s="30" t="s">
        <v>253</v>
      </c>
      <c r="AGJ2" s="33" t="s">
        <v>252</v>
      </c>
      <c r="AGK2" s="32" t="s">
        <v>251</v>
      </c>
      <c r="AGL2" s="30" t="s">
        <v>250</v>
      </c>
      <c r="AGM2" s="33" t="s">
        <v>249</v>
      </c>
      <c r="AGN2" s="32" t="s">
        <v>248</v>
      </c>
      <c r="AGO2" s="30" t="s">
        <v>247</v>
      </c>
      <c r="AGP2" s="33" t="s">
        <v>246</v>
      </c>
      <c r="AGQ2" s="32" t="s">
        <v>245</v>
      </c>
      <c r="AGR2" s="30" t="s">
        <v>244</v>
      </c>
      <c r="AGS2" s="33" t="s">
        <v>243</v>
      </c>
      <c r="AGT2" s="32" t="s">
        <v>242</v>
      </c>
      <c r="AGU2" s="30" t="s">
        <v>241</v>
      </c>
      <c r="AGV2" s="33" t="s">
        <v>240</v>
      </c>
      <c r="AGW2" s="32" t="s">
        <v>239</v>
      </c>
      <c r="AGX2" s="30" t="s">
        <v>238</v>
      </c>
      <c r="AGY2" s="33" t="s">
        <v>237</v>
      </c>
      <c r="AGZ2" s="32" t="s">
        <v>236</v>
      </c>
      <c r="AHA2" s="34" t="s">
        <v>235</v>
      </c>
      <c r="AHB2" s="33" t="s">
        <v>234</v>
      </c>
      <c r="AHC2" s="32" t="s">
        <v>233</v>
      </c>
      <c r="AHD2" s="34" t="s">
        <v>232</v>
      </c>
      <c r="AHE2" s="33" t="s">
        <v>231</v>
      </c>
      <c r="AHF2" s="32" t="s">
        <v>230</v>
      </c>
      <c r="AHG2" s="34" t="s">
        <v>229</v>
      </c>
      <c r="AHH2" s="33" t="s">
        <v>228</v>
      </c>
      <c r="AHI2" s="32" t="s">
        <v>227</v>
      </c>
      <c r="AHJ2" s="34" t="s">
        <v>226</v>
      </c>
      <c r="AHK2" s="33" t="s">
        <v>225</v>
      </c>
      <c r="AHL2" s="32" t="s">
        <v>224</v>
      </c>
      <c r="AHM2" s="34" t="s">
        <v>223</v>
      </c>
      <c r="AHN2" s="33" t="s">
        <v>222</v>
      </c>
      <c r="AHO2" s="32" t="s">
        <v>221</v>
      </c>
      <c r="AHP2" s="30" t="s">
        <v>220</v>
      </c>
      <c r="AHQ2" s="31" t="s">
        <v>219</v>
      </c>
      <c r="AHR2" s="31" t="s">
        <v>218</v>
      </c>
      <c r="AHS2" s="31" t="s">
        <v>217</v>
      </c>
      <c r="AHT2" s="31" t="s">
        <v>216</v>
      </c>
      <c r="AHU2" s="31" t="s">
        <v>215</v>
      </c>
      <c r="AHV2" s="31" t="s">
        <v>214</v>
      </c>
      <c r="AHW2" s="31" t="s">
        <v>213</v>
      </c>
      <c r="AHX2" s="31" t="s">
        <v>212</v>
      </c>
      <c r="AHY2" s="31" t="s">
        <v>211</v>
      </c>
      <c r="AHZ2" s="31" t="s">
        <v>210</v>
      </c>
      <c r="AIA2" s="31" t="s">
        <v>209</v>
      </c>
      <c r="AIB2" s="31" t="s">
        <v>208</v>
      </c>
      <c r="AIC2" s="31" t="s">
        <v>207</v>
      </c>
      <c r="AID2" s="31" t="s">
        <v>206</v>
      </c>
      <c r="AIE2" s="31" t="s">
        <v>205</v>
      </c>
      <c r="AIF2" s="31" t="s">
        <v>204</v>
      </c>
      <c r="AIG2" s="31" t="s">
        <v>203</v>
      </c>
      <c r="AIH2" s="31" t="s">
        <v>202</v>
      </c>
      <c r="AII2" s="31" t="s">
        <v>201</v>
      </c>
      <c r="AIJ2" s="31" t="s">
        <v>200</v>
      </c>
      <c r="AIK2" s="31" t="s">
        <v>199</v>
      </c>
      <c r="AIL2" s="31" t="s">
        <v>198</v>
      </c>
      <c r="AIM2" s="31" t="s">
        <v>197</v>
      </c>
      <c r="AIN2" s="31" t="s">
        <v>196</v>
      </c>
      <c r="AIO2" s="31" t="s">
        <v>195</v>
      </c>
      <c r="AIP2" s="31" t="s">
        <v>194</v>
      </c>
      <c r="AIQ2" s="31" t="s">
        <v>193</v>
      </c>
      <c r="AIR2" s="31" t="s">
        <v>192</v>
      </c>
      <c r="AIT2" s="30" t="s">
        <v>273</v>
      </c>
      <c r="AIU2" s="30" t="s">
        <v>272</v>
      </c>
      <c r="AIV2" s="30" t="s">
        <v>271</v>
      </c>
      <c r="AIW2" s="33" t="s">
        <v>270</v>
      </c>
      <c r="AIX2" s="32" t="s">
        <v>269</v>
      </c>
      <c r="AIY2" s="30" t="s">
        <v>268</v>
      </c>
      <c r="AIZ2" s="33" t="s">
        <v>267</v>
      </c>
      <c r="AJA2" s="32" t="s">
        <v>266</v>
      </c>
      <c r="AJB2" s="30" t="s">
        <v>265</v>
      </c>
      <c r="AJC2" s="33" t="s">
        <v>264</v>
      </c>
      <c r="AJD2" s="32" t="s">
        <v>263</v>
      </c>
      <c r="AJE2" s="30" t="s">
        <v>262</v>
      </c>
      <c r="AJF2" s="33" t="s">
        <v>261</v>
      </c>
      <c r="AJG2" s="32" t="s">
        <v>260</v>
      </c>
      <c r="AJH2" s="30" t="s">
        <v>259</v>
      </c>
      <c r="AJI2" s="33" t="s">
        <v>258</v>
      </c>
      <c r="AJJ2" s="33" t="s">
        <v>257</v>
      </c>
      <c r="AJK2" s="30" t="s">
        <v>256</v>
      </c>
      <c r="AJL2" s="33" t="s">
        <v>255</v>
      </c>
      <c r="AJM2" s="32" t="s">
        <v>254</v>
      </c>
      <c r="AJN2" s="30" t="s">
        <v>253</v>
      </c>
      <c r="AJO2" s="33" t="s">
        <v>252</v>
      </c>
      <c r="AJP2" s="32" t="s">
        <v>251</v>
      </c>
      <c r="AJQ2" s="30" t="s">
        <v>250</v>
      </c>
      <c r="AJR2" s="33" t="s">
        <v>249</v>
      </c>
      <c r="AJS2" s="32" t="s">
        <v>248</v>
      </c>
      <c r="AJT2" s="30" t="s">
        <v>247</v>
      </c>
      <c r="AJU2" s="33" t="s">
        <v>246</v>
      </c>
      <c r="AJV2" s="32" t="s">
        <v>245</v>
      </c>
      <c r="AJW2" s="30" t="s">
        <v>244</v>
      </c>
      <c r="AJX2" s="33" t="s">
        <v>243</v>
      </c>
      <c r="AJY2" s="32" t="s">
        <v>242</v>
      </c>
      <c r="AJZ2" s="30" t="s">
        <v>241</v>
      </c>
      <c r="AKA2" s="33" t="s">
        <v>240</v>
      </c>
      <c r="AKB2" s="32" t="s">
        <v>239</v>
      </c>
      <c r="AKC2" s="30" t="s">
        <v>238</v>
      </c>
      <c r="AKD2" s="33" t="s">
        <v>237</v>
      </c>
      <c r="AKE2" s="32" t="s">
        <v>236</v>
      </c>
      <c r="AKF2" s="34" t="s">
        <v>235</v>
      </c>
      <c r="AKG2" s="33" t="s">
        <v>234</v>
      </c>
      <c r="AKH2" s="32" t="s">
        <v>233</v>
      </c>
      <c r="AKI2" s="34" t="s">
        <v>232</v>
      </c>
      <c r="AKJ2" s="33" t="s">
        <v>231</v>
      </c>
      <c r="AKK2" s="32" t="s">
        <v>230</v>
      </c>
      <c r="AKL2" s="34" t="s">
        <v>229</v>
      </c>
      <c r="AKM2" s="33" t="s">
        <v>228</v>
      </c>
      <c r="AKN2" s="32" t="s">
        <v>227</v>
      </c>
      <c r="AKO2" s="34" t="s">
        <v>226</v>
      </c>
      <c r="AKP2" s="33" t="s">
        <v>225</v>
      </c>
      <c r="AKQ2" s="32" t="s">
        <v>224</v>
      </c>
      <c r="AKR2" s="34" t="s">
        <v>223</v>
      </c>
      <c r="AKS2" s="33" t="s">
        <v>222</v>
      </c>
      <c r="AKT2" s="32" t="s">
        <v>221</v>
      </c>
      <c r="AKU2" s="30" t="s">
        <v>220</v>
      </c>
      <c r="AKV2" s="31" t="s">
        <v>219</v>
      </c>
      <c r="AKW2" s="31" t="s">
        <v>218</v>
      </c>
      <c r="AKX2" s="31" t="s">
        <v>217</v>
      </c>
      <c r="AKY2" s="31" t="s">
        <v>216</v>
      </c>
      <c r="AKZ2" s="31" t="s">
        <v>215</v>
      </c>
      <c r="ALA2" s="31" t="s">
        <v>214</v>
      </c>
      <c r="ALB2" s="31" t="s">
        <v>213</v>
      </c>
      <c r="ALC2" s="31" t="s">
        <v>212</v>
      </c>
      <c r="ALD2" s="31" t="s">
        <v>211</v>
      </c>
      <c r="ALE2" s="31" t="s">
        <v>210</v>
      </c>
      <c r="ALF2" s="31" t="s">
        <v>209</v>
      </c>
      <c r="ALG2" s="31" t="s">
        <v>208</v>
      </c>
      <c r="ALH2" s="31" t="s">
        <v>207</v>
      </c>
      <c r="ALI2" s="31" t="s">
        <v>206</v>
      </c>
      <c r="ALJ2" s="31" t="s">
        <v>205</v>
      </c>
      <c r="ALK2" s="31" t="s">
        <v>204</v>
      </c>
      <c r="ALL2" s="31" t="s">
        <v>203</v>
      </c>
      <c r="ALM2" s="31" t="s">
        <v>202</v>
      </c>
      <c r="ALN2" s="31" t="s">
        <v>201</v>
      </c>
      <c r="ALO2" s="31" t="s">
        <v>200</v>
      </c>
      <c r="ALP2" s="31" t="s">
        <v>199</v>
      </c>
      <c r="ALQ2" s="31" t="s">
        <v>198</v>
      </c>
      <c r="ALR2" s="31" t="s">
        <v>197</v>
      </c>
      <c r="ALS2" s="31" t="s">
        <v>196</v>
      </c>
      <c r="ALT2" s="31" t="s">
        <v>195</v>
      </c>
      <c r="ALU2" s="31" t="s">
        <v>194</v>
      </c>
      <c r="ALV2" s="31" t="s">
        <v>193</v>
      </c>
      <c r="ALW2" s="31" t="s">
        <v>192</v>
      </c>
      <c r="AMA2" s="30">
        <v>1</v>
      </c>
      <c r="AMB2" s="30">
        <v>2</v>
      </c>
      <c r="AMC2" s="30">
        <v>3</v>
      </c>
      <c r="AMD2" s="30">
        <v>4</v>
      </c>
      <c r="AME2" s="30">
        <v>5</v>
      </c>
      <c r="AMF2" s="30">
        <v>6</v>
      </c>
      <c r="AMG2" s="30">
        <v>7</v>
      </c>
      <c r="AMH2" s="30">
        <v>8</v>
      </c>
      <c r="AMK2" s="30" t="s">
        <v>1773</v>
      </c>
      <c r="AML2" s="30" t="s">
        <v>1774</v>
      </c>
      <c r="AMN2" s="30" t="s">
        <v>1771</v>
      </c>
      <c r="AMO2" s="30" t="s">
        <v>273</v>
      </c>
      <c r="AMP2" s="30" t="s">
        <v>272</v>
      </c>
      <c r="AMQ2" s="30" t="s">
        <v>271</v>
      </c>
      <c r="AMR2" s="33" t="s">
        <v>270</v>
      </c>
      <c r="AMS2" s="32" t="s">
        <v>269</v>
      </c>
      <c r="AMT2" s="30" t="s">
        <v>268</v>
      </c>
      <c r="AMU2" s="33" t="s">
        <v>267</v>
      </c>
      <c r="AMV2" s="32" t="s">
        <v>266</v>
      </c>
      <c r="AMW2" s="30" t="s">
        <v>265</v>
      </c>
      <c r="AMX2" s="33" t="s">
        <v>264</v>
      </c>
      <c r="AMY2" s="32" t="s">
        <v>263</v>
      </c>
      <c r="AMZ2" s="30" t="s">
        <v>262</v>
      </c>
      <c r="ANA2" s="33" t="s">
        <v>261</v>
      </c>
      <c r="ANB2" s="32" t="s">
        <v>260</v>
      </c>
      <c r="ANC2" s="30" t="s">
        <v>259</v>
      </c>
      <c r="AND2" s="33" t="s">
        <v>258</v>
      </c>
      <c r="ANE2" s="33" t="s">
        <v>257</v>
      </c>
      <c r="ANF2" s="30" t="s">
        <v>256</v>
      </c>
      <c r="ANG2" s="33" t="s">
        <v>255</v>
      </c>
      <c r="ANH2" s="32" t="s">
        <v>254</v>
      </c>
      <c r="ANI2" s="30" t="s">
        <v>253</v>
      </c>
      <c r="ANJ2" s="33" t="s">
        <v>252</v>
      </c>
      <c r="ANK2" s="32" t="s">
        <v>251</v>
      </c>
      <c r="ANL2" s="30" t="s">
        <v>250</v>
      </c>
      <c r="ANM2" s="33" t="s">
        <v>249</v>
      </c>
      <c r="ANN2" s="32" t="s">
        <v>248</v>
      </c>
      <c r="ANO2" s="30" t="s">
        <v>247</v>
      </c>
      <c r="ANP2" s="33" t="s">
        <v>246</v>
      </c>
      <c r="ANQ2" s="32" t="s">
        <v>245</v>
      </c>
      <c r="ANR2" s="30" t="s">
        <v>244</v>
      </c>
      <c r="ANS2" s="33" t="s">
        <v>243</v>
      </c>
      <c r="ANT2" s="32" t="s">
        <v>242</v>
      </c>
      <c r="ANU2" s="30" t="s">
        <v>241</v>
      </c>
      <c r="ANV2" s="33" t="s">
        <v>240</v>
      </c>
      <c r="ANW2" s="32" t="s">
        <v>239</v>
      </c>
      <c r="ANX2" s="30" t="s">
        <v>238</v>
      </c>
      <c r="ANY2" s="33" t="s">
        <v>237</v>
      </c>
      <c r="ANZ2" s="32" t="s">
        <v>236</v>
      </c>
      <c r="AOA2" s="34" t="s">
        <v>235</v>
      </c>
      <c r="AOB2" s="33" t="s">
        <v>234</v>
      </c>
      <c r="AOC2" s="32" t="s">
        <v>233</v>
      </c>
      <c r="AOD2" s="34" t="s">
        <v>232</v>
      </c>
      <c r="AOE2" s="33" t="s">
        <v>231</v>
      </c>
      <c r="AOF2" s="32" t="s">
        <v>230</v>
      </c>
      <c r="AOG2" s="34" t="s">
        <v>229</v>
      </c>
      <c r="AOH2" s="33" t="s">
        <v>228</v>
      </c>
      <c r="AOI2" s="32" t="s">
        <v>227</v>
      </c>
      <c r="AOJ2" s="34" t="s">
        <v>226</v>
      </c>
      <c r="AOK2" s="33" t="s">
        <v>225</v>
      </c>
      <c r="AOL2" s="32" t="s">
        <v>224</v>
      </c>
      <c r="AOM2" s="34" t="s">
        <v>223</v>
      </c>
      <c r="AON2" s="33" t="s">
        <v>222</v>
      </c>
      <c r="AOO2" s="32" t="s">
        <v>221</v>
      </c>
      <c r="AOP2" s="30" t="s">
        <v>220</v>
      </c>
      <c r="AOQ2" s="31" t="s">
        <v>219</v>
      </c>
      <c r="AOR2" s="31" t="s">
        <v>218</v>
      </c>
      <c r="AOS2" s="31" t="s">
        <v>217</v>
      </c>
      <c r="AOT2" s="31" t="s">
        <v>216</v>
      </c>
      <c r="AOU2" s="31" t="s">
        <v>215</v>
      </c>
      <c r="AOV2" s="31" t="s">
        <v>214</v>
      </c>
      <c r="AOW2" s="31" t="s">
        <v>213</v>
      </c>
      <c r="AOX2" s="31" t="s">
        <v>212</v>
      </c>
      <c r="AOY2" s="31" t="s">
        <v>211</v>
      </c>
      <c r="AOZ2" s="31" t="s">
        <v>210</v>
      </c>
      <c r="APA2" s="31" t="s">
        <v>209</v>
      </c>
      <c r="APB2" s="31" t="s">
        <v>208</v>
      </c>
      <c r="APC2" s="31" t="s">
        <v>207</v>
      </c>
      <c r="APD2" s="31" t="s">
        <v>206</v>
      </c>
      <c r="APE2" s="31" t="s">
        <v>205</v>
      </c>
      <c r="APF2" s="31" t="s">
        <v>204</v>
      </c>
      <c r="APG2" s="31" t="s">
        <v>203</v>
      </c>
      <c r="APH2" s="31" t="s">
        <v>202</v>
      </c>
      <c r="API2" s="31" t="s">
        <v>201</v>
      </c>
      <c r="APJ2" s="31" t="s">
        <v>200</v>
      </c>
      <c r="APK2" s="31" t="s">
        <v>199</v>
      </c>
      <c r="APL2" s="31" t="s">
        <v>198</v>
      </c>
      <c r="APM2" s="31" t="s">
        <v>197</v>
      </c>
      <c r="APN2" s="31" t="s">
        <v>196</v>
      </c>
      <c r="APO2" s="31" t="s">
        <v>195</v>
      </c>
      <c r="APP2" s="31" t="s">
        <v>194</v>
      </c>
      <c r="APQ2" s="31" t="s">
        <v>193</v>
      </c>
      <c r="APR2" s="31" t="s">
        <v>192</v>
      </c>
    </row>
    <row r="3" spans="1:1110" x14ac:dyDescent="0.35">
      <c r="A3" s="27">
        <v>72</v>
      </c>
      <c r="B3" s="87" t="s">
        <v>12</v>
      </c>
      <c r="C3" s="91">
        <f>VLOOKUP(A3, Rankings!$A$2:$AN$129, 40, FALSE)</f>
        <v>1</v>
      </c>
      <c r="D3" s="21" t="s">
        <v>384</v>
      </c>
      <c r="I3" s="29">
        <f t="shared" ref="I3:I34" si="0">SUM(CQ3:CT3)+SUM(CY3:DB3)/3+SUM(DC3:DF3)/2+SUM(DG3:DJ3)+SUM(DK3:DN3)/2</f>
        <v>30</v>
      </c>
      <c r="L3" s="27" t="s">
        <v>2393</v>
      </c>
      <c r="M3" s="27" t="s">
        <v>2495</v>
      </c>
      <c r="N3" s="27" t="s">
        <v>2780</v>
      </c>
      <c r="O3" s="27" t="s">
        <v>3025</v>
      </c>
      <c r="P3" s="27" t="s">
        <v>24</v>
      </c>
      <c r="Q3" s="27" t="s">
        <v>3180</v>
      </c>
      <c r="R3" s="27" t="s">
        <v>3600</v>
      </c>
      <c r="S3" s="27" t="s">
        <v>24</v>
      </c>
      <c r="T3" s="27" t="s">
        <v>3813</v>
      </c>
      <c r="U3" s="27" t="s">
        <v>3980</v>
      </c>
      <c r="V3" s="27" t="s">
        <v>24</v>
      </c>
      <c r="W3" s="27" t="s">
        <v>4265</v>
      </c>
      <c r="X3" s="27" t="s">
        <v>4324</v>
      </c>
      <c r="Y3" s="27" t="s">
        <v>24</v>
      </c>
      <c r="Z3" s="27" t="s">
        <v>4571</v>
      </c>
      <c r="AA3" s="27" t="s">
        <v>24</v>
      </c>
      <c r="AB3" s="27" t="s">
        <v>4818</v>
      </c>
      <c r="AC3" s="27" t="s">
        <v>24</v>
      </c>
      <c r="AD3" s="27" t="s">
        <v>4902</v>
      </c>
      <c r="AE3" s="27" t="s">
        <v>4989</v>
      </c>
      <c r="AF3" s="27" t="s">
        <v>24</v>
      </c>
      <c r="AG3" s="27" t="s">
        <v>5250</v>
      </c>
      <c r="AH3" s="27" t="s">
        <v>24</v>
      </c>
      <c r="AI3" s="27" t="s">
        <v>5478</v>
      </c>
      <c r="AJ3" s="27" t="s">
        <v>5556</v>
      </c>
      <c r="AK3" s="27" t="s">
        <v>5602</v>
      </c>
      <c r="AL3" s="27" t="s">
        <v>5656</v>
      </c>
      <c r="AM3" s="27" t="s">
        <v>24</v>
      </c>
      <c r="AN3" s="27" t="s">
        <v>24</v>
      </c>
      <c r="AO3" s="27" t="s">
        <v>6175</v>
      </c>
      <c r="AP3" s="27" t="s">
        <v>6226</v>
      </c>
      <c r="AQ3" s="27" t="s">
        <v>6254</v>
      </c>
      <c r="AR3" s="27" t="s">
        <v>6452</v>
      </c>
      <c r="AS3" s="27" t="s">
        <v>6546</v>
      </c>
      <c r="AT3" s="27" t="s">
        <v>6572</v>
      </c>
      <c r="AU3" s="27" t="s">
        <v>6650</v>
      </c>
      <c r="AV3" s="27" t="s">
        <v>6931</v>
      </c>
      <c r="AW3" s="27" t="s">
        <v>6952</v>
      </c>
      <c r="AX3" s="27" t="s">
        <v>24</v>
      </c>
      <c r="AY3" s="27" t="s">
        <v>7051</v>
      </c>
      <c r="AZ3" s="27" t="s">
        <v>7054</v>
      </c>
      <c r="BA3" s="27" t="s">
        <v>24</v>
      </c>
      <c r="BB3" s="27" t="s">
        <v>24</v>
      </c>
      <c r="BC3" s="27" t="s">
        <v>7143</v>
      </c>
      <c r="BD3" s="27" t="s">
        <v>7182</v>
      </c>
      <c r="BE3" s="27" t="s">
        <v>24</v>
      </c>
      <c r="BF3" s="27" t="s">
        <v>7228</v>
      </c>
      <c r="BG3" s="27" t="s">
        <v>7246</v>
      </c>
      <c r="BH3" s="27" t="s">
        <v>24</v>
      </c>
      <c r="BI3" s="27" t="s">
        <v>7275</v>
      </c>
      <c r="BJ3" s="27" t="s">
        <v>7307</v>
      </c>
      <c r="BK3" s="27" t="s">
        <v>24</v>
      </c>
      <c r="BL3" s="27" t="s">
        <v>7324</v>
      </c>
      <c r="BM3" s="27" t="s">
        <v>24</v>
      </c>
      <c r="BN3" s="27" t="s">
        <v>7369</v>
      </c>
      <c r="BO3" s="27" t="s">
        <v>7397</v>
      </c>
      <c r="BP3" s="27" t="s">
        <v>7453</v>
      </c>
      <c r="BQ3" s="27" t="s">
        <v>7486</v>
      </c>
      <c r="BR3" s="27" t="s">
        <v>7491</v>
      </c>
      <c r="BS3" s="27" t="s">
        <v>24</v>
      </c>
      <c r="BT3" s="27" t="s">
        <v>7528</v>
      </c>
      <c r="BU3" s="27" t="s">
        <v>24</v>
      </c>
      <c r="BV3" s="27" t="s">
        <v>7559</v>
      </c>
      <c r="BW3" s="27" t="s">
        <v>24</v>
      </c>
      <c r="BX3" s="27" t="s">
        <v>7577</v>
      </c>
      <c r="BY3" s="27" t="s">
        <v>24</v>
      </c>
      <c r="BZ3" s="27" t="s">
        <v>7595</v>
      </c>
      <c r="CA3" s="27" t="s">
        <v>24</v>
      </c>
      <c r="CB3" s="27" t="s">
        <v>7603</v>
      </c>
      <c r="CC3" s="27" t="s">
        <v>24</v>
      </c>
      <c r="CD3" s="27" t="s">
        <v>7616</v>
      </c>
      <c r="CE3" s="27" t="s">
        <v>7620</v>
      </c>
      <c r="CF3" s="27" t="s">
        <v>24</v>
      </c>
      <c r="CG3" s="27" t="s">
        <v>24</v>
      </c>
      <c r="CH3" s="27" t="s">
        <v>24</v>
      </c>
      <c r="CI3" s="27" t="s">
        <v>24</v>
      </c>
      <c r="CJ3" s="27" t="s">
        <v>24</v>
      </c>
      <c r="CK3" s="27" t="s">
        <v>24</v>
      </c>
      <c r="CL3" s="27" t="s">
        <v>24</v>
      </c>
      <c r="CM3" s="27" t="s">
        <v>24</v>
      </c>
      <c r="CN3" s="27" t="s">
        <v>24</v>
      </c>
      <c r="CO3" s="27" t="s">
        <v>24</v>
      </c>
      <c r="CQ3" s="28">
        <f t="shared" ref="CQ3:CQ34" si="1">COUNTIF($DR3:$GU3, 1)</f>
        <v>6</v>
      </c>
      <c r="CR3" s="28">
        <f t="shared" ref="CR3:CR34" si="2">COUNTIF($DR3:$GU3, 2)</f>
        <v>1</v>
      </c>
      <c r="CS3" s="28">
        <f t="shared" ref="CS3:CS34" si="3">COUNTIF($DR3:$GU3, 3)</f>
        <v>5</v>
      </c>
      <c r="CT3" s="28">
        <f t="shared" ref="CT3:CT34" si="4">COUNTIF($DR3:$GU3, 4)</f>
        <v>0</v>
      </c>
      <c r="CU3" s="28">
        <f t="shared" ref="CU3:CU34" si="5">COUNTIF($DR3:$GU3, 1)-IF($DW3=1, 1, 0)-IF($DZ3=1, 1, 0)-IF($EL3=1, 1, 0)-IF($EO3=1, 1, 0)</f>
        <v>4</v>
      </c>
      <c r="CV3" s="28">
        <f t="shared" ref="CV3:CV34" si="6">COUNTIF($DR3:$GU3, 2)-IF($DW3=2, 1, 0)-IF($DZ3=2, 1, 0)-IF($EL3=2, 1, 0)-IF($EO3=2, 1, 0)</f>
        <v>1</v>
      </c>
      <c r="CW3" s="28">
        <f t="shared" ref="CW3:CW34" si="7">COUNTIF($DR3:$GU3, 3)-IF($DW3=3, 1, 0)-IF($DZ3=3, 1, 0)-IF($EL3=3, 1, 0)-IF($EO3=3, 1, 0)</f>
        <v>4</v>
      </c>
      <c r="CX3" s="28">
        <f t="shared" ref="CX3:CX34" si="8">COUNTIF($DR3:$GU3, 4)-IF($DW3=4, 1, 0)-IF($DZ3=4, 1, 0)-IF($EL3=4, 1, 0)-IF($EO3=4, 1, 0)</f>
        <v>0</v>
      </c>
      <c r="CY3" s="28">
        <f t="shared" ref="CY3:CY34" si="9">COUNTIF($DR3:$GU3, 5)</f>
        <v>6</v>
      </c>
      <c r="CZ3" s="28">
        <f t="shared" ref="CZ3:CZ34" si="10">COUNTIF($DR3:$GU3, 6)</f>
        <v>0</v>
      </c>
      <c r="DA3" s="28">
        <f t="shared" ref="DA3:DA34" si="11">COUNTIF($DR3:$GU3, 7)</f>
        <v>5</v>
      </c>
      <c r="DB3" s="28">
        <f t="shared" ref="DB3:DB34" si="12">COUNTIF($DR3:$GU3, 8)</f>
        <v>1</v>
      </c>
      <c r="DC3" s="28">
        <f t="shared" ref="DC3:DC34" si="13">COUNTIF($DR3:$GU3, 9)</f>
        <v>6</v>
      </c>
      <c r="DD3" s="28">
        <f t="shared" ref="DD3:DD34" si="14">COUNTIF($DR3:$GU3, 10)</f>
        <v>0</v>
      </c>
      <c r="DE3" s="28">
        <f t="shared" ref="DE3:DE34" si="15">COUNTIF($DR3:$GU3, 11)</f>
        <v>4</v>
      </c>
      <c r="DF3" s="28">
        <f t="shared" ref="DF3:DF34" si="16">COUNTIF($DR3:$GU3, 12)</f>
        <v>0</v>
      </c>
      <c r="DG3" s="28">
        <f t="shared" ref="DG3:DG34" si="17">COUNTIF($DR3:$GU3, 13)</f>
        <v>1</v>
      </c>
      <c r="DH3" s="28">
        <f t="shared" ref="DH3:DH34" si="18">COUNTIF($DR3:$GU3, 14)</f>
        <v>0</v>
      </c>
      <c r="DI3" s="28">
        <f t="shared" ref="DI3:DI34" si="19">COUNTIF($DR3:$GU3, 15)</f>
        <v>1</v>
      </c>
      <c r="DJ3" s="28">
        <f t="shared" ref="DJ3:DJ34" si="20">COUNTIF($DR3:$GU3, 16)</f>
        <v>1</v>
      </c>
      <c r="DK3" s="28">
        <f t="shared" ref="DK3:DK34" si="21">COUNTIF($DR3:$GU3, 17)</f>
        <v>5</v>
      </c>
      <c r="DL3" s="28">
        <f t="shared" ref="DL3:DL34" si="22">COUNTIF($DR3:$GU3, 18)</f>
        <v>1</v>
      </c>
      <c r="DM3" s="28">
        <f t="shared" ref="DM3:DM34" si="23">COUNTIF($DR3:$GU3, 19)</f>
        <v>4</v>
      </c>
      <c r="DN3" s="28">
        <f t="shared" ref="DN3:DN34" si="24">COUNTIF($DR3:$GU3, 20)</f>
        <v>2</v>
      </c>
      <c r="DO3" s="28">
        <f t="shared" ref="DO3:DO34" si="25">CY3+DA3+DC3+DE3+DG3+DI3+DK3+DM3</f>
        <v>32</v>
      </c>
      <c r="DP3" s="28">
        <f t="shared" ref="DP3:DP34" si="26">CZ3+DB3+DD3+DF3+DH3+DJ3+DL3+DN3</f>
        <v>5</v>
      </c>
      <c r="DR3">
        <f t="shared" ref="DR3:DR34" si="27">IFERROR(IF(LEFT(L3,SEARCH("!",L3)-1)="HW",1,IF(LEFT(L3,SEARCH("!",L3)-1)="HL",2,IF(LEFT(L3,SEARCH("!",L3)-1)="AW",3,IF(LEFT(L3,SEARCH("!",L3)-1)="AL",4,0)))), 0)</f>
        <v>3</v>
      </c>
      <c r="DS3">
        <f t="shared" ref="DS3:DS34" si="28">IFERROR(IF(LEFT(M3,SEARCH("!",M3)-1)="HW",1,IF(LEFT(M3,SEARCH("!",M3)-1)="HL",2,IF(LEFT(M3,SEARCH("!",M3)-1)="AW",3,IF(LEFT(M3,SEARCH("!",M3)-1)="AL",4,0)))), 0)</f>
        <v>2</v>
      </c>
      <c r="DT3">
        <f t="shared" ref="DT3:DT34" si="29">IFERROR(IF(LEFT(N3,SEARCH("!",N3)-1)="HW",1,IF(LEFT(N3,SEARCH("!",N3)-1)="HL",2,IF(LEFT(N3,SEARCH("!",N3)-1)="AW",3,IF(LEFT(N3,SEARCH("!",N3)-1)="AL",4,0)))), 0)</f>
        <v>3</v>
      </c>
      <c r="DU3">
        <f t="shared" ref="DU3:DU34" si="30">IFERROR(IF(LEFT(O3,SEARCH("!",O3)-1)="HW",5,IF(LEFT(O3,SEARCH("!",O3)-1)="HL",6,IF(LEFT(O3,SEARCH("!",O3)-1)="AW",7,IF(LEFT(O3,SEARCH("!",O3)-1)="AL",8,0)))), 0)</f>
        <v>7</v>
      </c>
      <c r="DV3">
        <f t="shared" ref="DV3:DV34" si="31">IFERROR(IF(LEFT(P3,SEARCH("!",P3)-1)="HW",9,IF(LEFT(P3,SEARCH("!",P3)-1)="HL",10,IF(LEFT(P3,SEARCH("!",P3)-1)="AW",11,IF(LEFT(P3,SEARCH("!",P3)-1)="AL",12,0)))), 0)</f>
        <v>0</v>
      </c>
      <c r="DW3">
        <f t="shared" ref="DW3:DW34" si="32">IFERROR(IF(LEFT(Q3,SEARCH("!",Q3)-1)="HW",1,IF(LEFT(Q3,SEARCH("!",Q3)-1)="HL",2,IF(LEFT(Q3,SEARCH("!",Q3)-1)="AW",3,IF(LEFT(Q3,SEARCH("!",Q3)-1)="AL",4,0)))), 0)</f>
        <v>1</v>
      </c>
      <c r="DX3">
        <f t="shared" ref="DX3:DX34" si="33">IFERROR(IF(LEFT(R3,SEARCH("!",R3)-1)="HW",5,IF(LEFT(R3,SEARCH("!",R3)-1)="HL",6,IF(LEFT(R3,SEARCH("!",R3)-1)="AW",7,IF(LEFT(R3,SEARCH("!",R3)-1)="AL",8,0)))), 0)</f>
        <v>5</v>
      </c>
      <c r="DY3">
        <f t="shared" ref="DY3:DY34" si="34">IFERROR(IF(LEFT(S3,SEARCH("!",S3)-1)="HW",9,IF(LEFT(S3,SEARCH("!",S3)-1)="HL",10,IF(LEFT(S3,SEARCH("!",S3)-1)="AW",11,IF(LEFT(S3,SEARCH("!",S3)-1)="AL",12,0)))), 0)</f>
        <v>0</v>
      </c>
      <c r="DZ3">
        <f t="shared" ref="DZ3:DZ34" si="35">IFERROR(IF(LEFT(T3,SEARCH("!",T3)-1)="HW",1,IF(LEFT(T3,SEARCH("!",T3)-1)="HL",2,IF(LEFT(T3,SEARCH("!",T3)-1)="AW",3,IF(LEFT(T3,SEARCH("!",T3)-1)="AL",4,0)))), 0)</f>
        <v>3</v>
      </c>
      <c r="EA3">
        <f t="shared" ref="EA3:EA34" si="36">IFERROR(IF(LEFT(U3,SEARCH("!",U3)-1)="HW",5,IF(LEFT(U3,SEARCH("!",U3)-1)="HL",6,IF(LEFT(U3,SEARCH("!",U3)-1)="AW",7,IF(LEFT(U3,SEARCH("!",U3)-1)="AL",8,0)))), 0)</f>
        <v>7</v>
      </c>
      <c r="EB3">
        <f t="shared" ref="EB3:EB34" si="37">IFERROR(IF(LEFT(V3,SEARCH("!",V3)-1)="HW",9,IF(LEFT(V3,SEARCH("!",V3)-1)="HL",10,IF(LEFT(V3,SEARCH("!",V3)-1)="AW",11,IF(LEFT(V3,SEARCH("!",V3)-1)="AL",12,0)))), 0)</f>
        <v>0</v>
      </c>
      <c r="EC3">
        <f t="shared" ref="EC3:EC34" si="38">IFERROR(IF(LEFT(W3,SEARCH("!",W3)-1)="HW",1,IF(LEFT(W3,SEARCH("!",W3)-1)="HL",2,IF(LEFT(W3,SEARCH("!",W3)-1)="AW",3,IF(LEFT(W3,SEARCH("!",W3)-1)="AL",4,0)))), 0)</f>
        <v>3</v>
      </c>
      <c r="ED3">
        <f t="shared" ref="ED3:ED34" si="39">IFERROR(IF(LEFT(X3,SEARCH("!",X3)-1)="HW",5,IF(LEFT(X3,SEARCH("!",X3)-1)="HL",6,IF(LEFT(X3,SEARCH("!",X3)-1)="AW",7,IF(LEFT(X3,SEARCH("!",X3)-1)="AL",8,0)))), 0)</f>
        <v>5</v>
      </c>
      <c r="EE3">
        <f t="shared" ref="EE3:EE34" si="40">IFERROR(IF(LEFT(Y3,SEARCH("!",Y3)-1)="HW",9,IF(LEFT(Y3,SEARCH("!",Y3)-1)="HL",10,IF(LEFT(Y3,SEARCH("!",Y3)-1)="AW",11,IF(LEFT(Y3,SEARCH("!",Y3)-1)="AL",12,0)))), 0)</f>
        <v>0</v>
      </c>
      <c r="EF3">
        <f t="shared" ref="EF3:EF34" si="41">IFERROR(IF(LEFT(Z3,SEARCH("!",Z3)-1)="HW",1,IF(LEFT(Z3,SEARCH("!",Z3)-1)="HL",2,IF(LEFT(Z3,SEARCH("!",Z3)-1)="AW",3,IF(LEFT(Z3,SEARCH("!",Z3)-1)="AL",4,0)))), 0)</f>
        <v>1</v>
      </c>
      <c r="EG3">
        <f t="shared" ref="EG3:EG34" si="42">IFERROR(IF(LEFT(AA3,SEARCH("!",AA3)-1)="HW",5,IF(LEFT(AA3,SEARCH("!",AA3)-1)="HL",6,IF(LEFT(AA3,SEARCH("!",AA3)-1)="AW",7,IF(LEFT(AA3,SEARCH("!",AA3)-1)="AL",8,0)))), 0)</f>
        <v>0</v>
      </c>
      <c r="EH3">
        <f t="shared" ref="EH3:EH34" si="43">IFERROR(IF(LEFT(AB3,SEARCH("!",AB3)-1)="HW",5,IF(LEFT(AB3,SEARCH("!",AB3)-1)="HL",6,IF(LEFT(AB3,SEARCH("!",AB3)-1)="AW",7,IF(LEFT(AB3,SEARCH("!",AB3)-1)="AL",8,0)))), 0)</f>
        <v>5</v>
      </c>
      <c r="EI3">
        <f t="shared" ref="EI3:EI34" si="44">IFERROR(IF(LEFT(AC3,SEARCH("!",AC3)-1)="HW",1,IF(LEFT(AC3,SEARCH("!",AC3)-1)="HL",2,IF(LEFT(AC3,SEARCH("!",AC3)-1)="AW",3,IF(LEFT(AC3,SEARCH("!",AC3)-1)="AL",4,0)))), 0)</f>
        <v>0</v>
      </c>
      <c r="EJ3">
        <f t="shared" ref="EJ3:EJ34" si="45">IFERROR(IF(LEFT(AD3,SEARCH("!",AD3)-1)="HW",5,IF(LEFT(AD3,SEARCH("!",AD3)-1)="HL",6,IF(LEFT(AD3,SEARCH("!",AD3)-1)="AW",7,IF(LEFT(AD3,SEARCH("!",AD3)-1)="AL",8,0)))), 0)</f>
        <v>7</v>
      </c>
      <c r="EK3">
        <f t="shared" ref="EK3:EK34" si="46">IFERROR(IF(LEFT(AE3,SEARCH("!",AE3)-1)="HW",9,IF(LEFT(AE3,SEARCH("!",AE3)-1)="HL",10,IF(LEFT(AE3,SEARCH("!",AE3)-1)="AW",11,IF(LEFT(AE3,SEARCH("!",AE3)-1)="AL",12,0)))), 0)</f>
        <v>9</v>
      </c>
      <c r="EL3">
        <f t="shared" ref="EL3:EL34" si="47">IFERROR(IF(LEFT(AF3,SEARCH("!",AF3)-1)="HW",1,IF(LEFT(AF3,SEARCH("!",AF3)-1)="HL",2,IF(LEFT(AF3,SEARCH("!",AF3)-1)="AW",3,IF(LEFT(AF3,SEARCH("!",AF3)-1)="AL",4,0)))), 0)</f>
        <v>0</v>
      </c>
      <c r="EM3">
        <f t="shared" ref="EM3:EM34" si="48">IFERROR(IF(LEFT(AG3,SEARCH("!",AG3)-1)="HW",5,IF(LEFT(AG3,SEARCH("!",AG3)-1)="HL",6,IF(LEFT(AG3,SEARCH("!",AG3)-1)="AW",7,IF(LEFT(AG3,SEARCH("!",AG3)-1)="AL",8,0)))), 0)</f>
        <v>5</v>
      </c>
      <c r="EN3">
        <f t="shared" ref="EN3:EN34" si="49">IFERROR(IF(LEFT(AH3,SEARCH("!",AH3)-1)="HW",9,IF(LEFT(AH3,SEARCH("!",AH3)-1)="HL",10,IF(LEFT(AH3,SEARCH("!",AH3)-1)="AW",11,IF(LEFT(AH3,SEARCH("!",AH3)-1)="AL",12,0)))), 0)</f>
        <v>0</v>
      </c>
      <c r="EO3">
        <f t="shared" ref="EO3:EO34" si="50">IFERROR(IF(LEFT(AI3,SEARCH("!",AI3)-1)="HW",1,IF(LEFT(AI3,SEARCH("!",AI3)-1)="HL",2,IF(LEFT(AI3,SEARCH("!",AI3)-1)="AW",3,IF(LEFT(AI3,SEARCH("!",AI3)-1)="AL",4,0)))), 0)</f>
        <v>1</v>
      </c>
      <c r="EP3">
        <f t="shared" ref="EP3:EP34" si="51">IFERROR(IF(LEFT(AJ3,SEARCH("!",AJ3)-1)="HW",5,IF(LEFT(AJ3,SEARCH("!",AJ3)-1)="HL",6,IF(LEFT(AJ3,SEARCH("!",AJ3)-1)="AW",7,IF(LEFT(AJ3,SEARCH("!",AJ3)-1)="AL",8,0)))), 0)</f>
        <v>7</v>
      </c>
      <c r="EQ3">
        <f t="shared" ref="EQ3:EQ34" si="52">IFERROR(IF(LEFT(AK3,SEARCH("!",AK3)-1)="HW",9,IF(LEFT(AK3,SEARCH("!",AK3)-1)="HL",10,IF(LEFT(AK3,SEARCH("!",AK3)-1)="AW",11,IF(LEFT(AK3,SEARCH("!",AK3)-1)="AL",12,0)))), 0)</f>
        <v>9</v>
      </c>
      <c r="ER3">
        <f t="shared" ref="ER3:ER34" si="53">IFERROR(IF(LEFT(AL3,SEARCH("!",AL3)-1)="HW",1,IF(LEFT(AL3,SEARCH("!",AL3)-1)="HL",2,IF(LEFT(AL3,SEARCH("!",AL3)-1)="AW",3,IF(LEFT(AL3,SEARCH("!",AL3)-1)="AL",4,0)))), 0)</f>
        <v>1</v>
      </c>
      <c r="ES3">
        <f t="shared" ref="ES3:ES34" si="54">IFERROR(IF(LEFT(AM3,SEARCH("!",AM3)-1)="HW",5,IF(LEFT(AM3,SEARCH("!",AM3)-1)="HL",6,IF(LEFT(AM3,SEARCH("!",AM3)-1)="AW",7,IF(LEFT(AM3,SEARCH("!",AM3)-1)="AL",8,0)))), 0)</f>
        <v>0</v>
      </c>
      <c r="ET3">
        <f t="shared" ref="ET3:ET34" si="55">IFERROR(IF(LEFT(AN3,SEARCH("!",AN3)-1)="HW",9,IF(LEFT(AN3,SEARCH("!",AN3)-1)="HL",10,IF(LEFT(AN3,SEARCH("!",AN3)-1)="AW",11,IF(LEFT(AN3,SEARCH("!",AN3)-1)="AL",12,0)))), 0)</f>
        <v>0</v>
      </c>
      <c r="EU3">
        <f t="shared" ref="EU3:EU34" si="56">IFERROR(IF(LEFT(AO3,SEARCH("!",AO3)-1)="HW",1,IF(LEFT(AO3,SEARCH("!",AO3)-1)="HL",2,IF(LEFT(AO3,SEARCH("!",AO3)-1)="AW",3,IF(LEFT(AO3,SEARCH("!",AO3)-1)="AL",4,0)))), 0)</f>
        <v>1</v>
      </c>
      <c r="EV3">
        <f t="shared" ref="EV3:EV34" si="57">IFERROR(IF(LEFT(AP3,SEARCH("!",AP3)-1)="HW",5,IF(LEFT(AP3,SEARCH("!",AP3)-1)="HL",6,IF(LEFT(AP3,SEARCH("!",AP3)-1)="AW",7,IF(LEFT(AP3,SEARCH("!",AP3)-1)="AL",8,0)))), 0)</f>
        <v>7</v>
      </c>
      <c r="EW3">
        <f t="shared" ref="EW3:EW34" si="58">IFERROR(IF(LEFT(AQ3,SEARCH("!",AQ3)-1)="HW",9,IF(LEFT(AQ3,SEARCH("!",AQ3)-1)="HL",10,IF(LEFT(AQ3,SEARCH("!",AQ3)-1)="AW",11,IF(LEFT(AQ3,SEARCH("!",AQ3)-1)="AL",12,0)))), 0)</f>
        <v>11</v>
      </c>
      <c r="EX3">
        <f t="shared" ref="EX3:EX34" si="59">IFERROR(IF(LEFT(AR3,SEARCH("!",AR3)-1)="HW",1,IF(LEFT(AR3,SEARCH("!",AR3)-1)="HL",2,IF(LEFT(AR3,SEARCH("!",AR3)-1)="AW",3,IF(LEFT(AR3,SEARCH("!",AR3)-1)="AL",4,0)))), 0)</f>
        <v>3</v>
      </c>
      <c r="EY3">
        <f t="shared" ref="EY3:EY34" si="60">IFERROR(IF(LEFT(AS3,SEARCH("!",AS3)-1)="HW",5,IF(LEFT(AS3,SEARCH("!",AS3)-1)="HL",6,IF(LEFT(AS3,SEARCH("!",AS3)-1)="AW",7,IF(LEFT(AS3,SEARCH("!",AS3)-1)="AL",8,0)))), 0)</f>
        <v>5</v>
      </c>
      <c r="EZ3">
        <f t="shared" ref="EZ3:EZ34" si="61">IFERROR(IF(LEFT(AT3,SEARCH("!",AT3)-1)="HW",9,IF(LEFT(AT3,SEARCH("!",AT3)-1)="HL",10,IF(LEFT(AT3,SEARCH("!",AT3)-1)="AW",11,IF(LEFT(AT3,SEARCH("!",AT3)-1)="AL",12,0)))), 0)</f>
        <v>9</v>
      </c>
      <c r="FA3">
        <f t="shared" ref="FA3:FA34" si="62">IFERROR(IF(LEFT(AU3,SEARCH("!",AU3)-1)="HW",1,IF(LEFT(AU3,SEARCH("!",AU3)-1)="HL",2,IF(LEFT(AU3,SEARCH("!",AU3)-1)="AW",3,IF(LEFT(AU3,SEARCH("!",AU3)-1)="AL",4,0)))), 0)</f>
        <v>1</v>
      </c>
      <c r="FB3">
        <f t="shared" ref="FB3:FB34" si="63">IFERROR(IF(LEFT(AV3,SEARCH("!",AV3)-1)="HW",5,IF(LEFT(AV3,SEARCH("!",AV3)-1)="HL",6,IF(LEFT(AV3,SEARCH("!",AV3)-1)="AW",7,IF(LEFT(AV3,SEARCH("!",AV3)-1)="AL",8,0)))), 0)</f>
        <v>8</v>
      </c>
      <c r="FC3">
        <f t="shared" ref="FC3:FC34" si="64">IFERROR(IF(LEFT(AW3,SEARCH("!",AW3)-1)="HW",9,IF(LEFT(AW3,SEARCH("!",AW3)-1)="HL",10,IF(LEFT(AW3,SEARCH("!",AW3)-1)="AW",11,IF(LEFT(AW3,SEARCH("!",AW3)-1)="AL",12,0)))), 0)</f>
        <v>11</v>
      </c>
      <c r="FD3">
        <f t="shared" ref="FD3:FD34" si="65">IFERROR(IF(LEFT(AX3,SEARCH("!",AX3)-1)="HW",13,IF(LEFT(AX3,SEARCH("!",AX3)-1)="HL",14,IF(LEFT(AX3,SEARCH("!",AX3)-1)="AW",15,IF(LEFT(AX3,SEARCH("!",AX3)-1)="AL",16,0)))), 0)</f>
        <v>0</v>
      </c>
      <c r="FE3">
        <f t="shared" ref="FE3:FE34" si="66">IFERROR(IF(LEFT(AY3,SEARCH("!",AY3)-1)="HW",5,IF(LEFT(AY3,SEARCH("!",AY3)-1)="HL",6,IF(LEFT(AY3,SEARCH("!",AY3)-1)="AW",7,IF(LEFT(AY3,SEARCH("!",AY3)-1)="AL",8,0)))), 0)</f>
        <v>5</v>
      </c>
      <c r="FF3">
        <f t="shared" ref="FF3:FF34" si="67">IFERROR(IF(LEFT(AZ3,SEARCH("!",AZ3)-1)="HW",9,IF(LEFT(AZ3,SEARCH("!",AZ3)-1)="HL",10,IF(LEFT(AZ3,SEARCH("!",AZ3)-1)="AW",11,IF(LEFT(AZ3,SEARCH("!",AZ3)-1)="AL",12,0)))), 0)</f>
        <v>9</v>
      </c>
      <c r="FG3">
        <f t="shared" ref="FG3:FG34" si="68">IFERROR(IF(LEFT(BA3,SEARCH("!",BA3)-1)="HW",13,IF(LEFT(BA3,SEARCH("!",BA3)-1)="HL",14,IF(LEFT(BA3,SEARCH("!",BA3)-1)="AW",15,IF(LEFT(BA3,SEARCH("!",BA3)-1)="AL",16,0)))), 0)</f>
        <v>0</v>
      </c>
      <c r="FH3">
        <f t="shared" ref="FH3:FH34" si="69">IFERROR(IF(LEFT(BB3,SEARCH("!",BB3)-1)="HW",5,IF(LEFT(BB3,SEARCH("!",BB3)-1)="HL",6,IF(LEFT(BB3,SEARCH("!",BB3)-1)="AW",7,IF(LEFT(BB3,SEARCH("!",BB3)-1)="AL",8,0)))), 0)</f>
        <v>0</v>
      </c>
      <c r="FI3">
        <f t="shared" ref="FI3:FI34" si="70">IFERROR(IF(LEFT(BC3,SEARCH("!",BC3)-1)="HW",9,IF(LEFT(BC3,SEARCH("!",BC3)-1)="HL",10,IF(LEFT(BC3,SEARCH("!",BC3)-1)="AW",11,IF(LEFT(BC3,SEARCH("!",BC3)-1)="AL",12,0)))), 0)</f>
        <v>9</v>
      </c>
      <c r="FJ3">
        <f t="shared" ref="FJ3:FJ34" si="71">IFERROR(IF(LEFT(BD3,SEARCH("!",BD3)-1)="HW",13,IF(LEFT(BD3,SEARCH("!",BD3)-1)="HL",14,IF(LEFT(BD3,SEARCH("!",BD3)-1)="AW",15,IF(LEFT(BD3,SEARCH("!",BD3)-1)="AL",16,0)))), 0)</f>
        <v>16</v>
      </c>
      <c r="FK3">
        <f t="shared" ref="FK3:FK34" si="72">IFERROR(IF(LEFT(BE3,SEARCH("!",BE3)-1)="HW",5,IF(LEFT(BE3,SEARCH("!",BE3)-1)="HL",6,IF(LEFT(BE3,SEARCH("!",BE3)-1)="AW",7,IF(LEFT(BE3,SEARCH("!",BE3)-1)="AL",8,0)))), 0)</f>
        <v>0</v>
      </c>
      <c r="FL3">
        <f t="shared" ref="FL3:FL34" si="73">IFERROR(IF(LEFT(BF3,SEARCH("!",BF3)-1)="HW",9,IF(LEFT(BF3,SEARCH("!",BF3)-1)="HL",10,IF(LEFT(BF3,SEARCH("!",BF3)-1)="AW",11,IF(LEFT(BF3,SEARCH("!",BF3)-1)="AL",12,0)))), 0)</f>
        <v>11</v>
      </c>
      <c r="FM3">
        <f t="shared" ref="FM3:FM34" si="74">IFERROR(IF(LEFT(BG3,SEARCH("!",BG3)-1)="HW",13,IF(LEFT(BG3,SEARCH("!",BG3)-1)="HL",14,IF(LEFT(BG3,SEARCH("!",BG3)-1)="AW",15,IF(LEFT(BG3,SEARCH("!",BG3)-1)="AL",16,0)))), 0)</f>
        <v>13</v>
      </c>
      <c r="FN3">
        <f t="shared" ref="FN3:FN34" si="75">IFERROR(IF(LEFT(BH3,SEARCH("!",BH3)-1)="HW",5,IF(LEFT(BH3,SEARCH("!",BH3)-1)="HL",6,IF(LEFT(BH3,SEARCH("!",BH3)-1)="AW",7,IF(LEFT(BH3,SEARCH("!",BH3)-1)="AL",8,0)))), 0)</f>
        <v>0</v>
      </c>
      <c r="FO3">
        <f t="shared" ref="FO3:FO34" si="76">IFERROR(IF(LEFT(BI3,SEARCH("!",BI3)-1)="HW",9,IF(LEFT(BI3,SEARCH("!",BI3)-1)="HL",10,IF(LEFT(BI3,SEARCH("!",BI3)-1)="AW",11,IF(LEFT(BI3,SEARCH("!",BI3)-1)="AL",12,0)))), 0)</f>
        <v>9</v>
      </c>
      <c r="FP3">
        <f t="shared" ref="FP3:FP34" si="77">IFERROR(IF(LEFT(BJ3,SEARCH("!",BJ3)-1)="HW",13,IF(LEFT(BJ3,SEARCH("!",BJ3)-1)="HL",14,IF(LEFT(BJ3,SEARCH("!",BJ3)-1)="AW",15,IF(LEFT(BJ3,SEARCH("!",BJ3)-1)="AL",16,0)))), 0)</f>
        <v>15</v>
      </c>
      <c r="FQ3">
        <f t="shared" ref="FQ3:FQ34" si="78">IFERROR(IF(LEFT(BK3,SEARCH("!",BK3)-1)="HW",5,IF(LEFT(BK3,SEARCH("!",BK3)-1)="HL",6,IF(LEFT(BK3,SEARCH("!",BK3)-1)="AW",7,IF(LEFT(BK3,SEARCH("!",BK3)-1)="AL",8,0)))), 0)</f>
        <v>0</v>
      </c>
      <c r="FR3">
        <f t="shared" ref="FR3:FR34" si="79">IFERROR(IF(LEFT(BL3,SEARCH("!",BL3)-1)="HW",9,IF(LEFT(BL3,SEARCH("!",BL3)-1)="HL",10,IF(LEFT(BL3,SEARCH("!",BL3)-1)="AW",11,IF(LEFT(BL3,SEARCH("!",BL3)-1)="AL",12,0)))), 0)</f>
        <v>11</v>
      </c>
      <c r="FS3">
        <f t="shared" ref="FS3:FS34" si="80">IFERROR(IF(LEFT(BM3,SEARCH("!",BM3)-1)="HW",1,IF(LEFT(BM3,SEARCH("!",BM3)-1)="HL",2,IF(LEFT(BM3,SEARCH("!",BM3)-1)="AW",3,IF(LEFT(BM3,SEARCH("!",BM3)-1)="AL",4,0)))), 0)</f>
        <v>0</v>
      </c>
      <c r="FT3">
        <f t="shared" ref="FT3:FT34" si="81">IFERROR(IF(LEFT(BN3,SEARCH("!",BN3)-1)="HW",17,IF(LEFT(BN3,SEARCH("!",BN3)-1)="HL",18,IF(LEFT(BN3,SEARCH("!",BN3)-1)="AW",19,IF(LEFT(BN3,SEARCH("!",BN3)-1)="AL",20,0)))), 0)</f>
        <v>19</v>
      </c>
      <c r="FU3">
        <f t="shared" ref="FU3:FU34" si="82">IFERROR(IF(LEFT(BO3,SEARCH("!",BO3)-1)="HW",17,IF(LEFT(BO3,SEARCH("!",BO3)-1)="HL",18,IF(LEFT(BO3,SEARCH("!",BO3)-1)="AW",19,IF(LEFT(BO3,SEARCH("!",BO3)-1)="AL",20,0)))), 0)</f>
        <v>18</v>
      </c>
      <c r="FV3">
        <f t="shared" ref="FV3:FV34" si="83">IFERROR(IF(LEFT(BP3,SEARCH("!",BP3)-1)="HW",17,IF(LEFT(BP3,SEARCH("!",BP3)-1)="HL",18,IF(LEFT(BP3,SEARCH("!",BP3)-1)="AW",19,IF(LEFT(BP3,SEARCH("!",BP3)-1)="AL",20,0)))), 0)</f>
        <v>17</v>
      </c>
      <c r="FW3">
        <f t="shared" ref="FW3:FW34" si="84">IFERROR(IF(LEFT(BQ3,SEARCH("!",BQ3)-1)="HW",17,IF(LEFT(BQ3,SEARCH("!",BQ3)-1)="HL",18,IF(LEFT(BQ3,SEARCH("!",BQ3)-1)="AW",19,IF(LEFT(BQ3,SEARCH("!",BQ3)-1)="AL",20,0)))), 0)</f>
        <v>20</v>
      </c>
      <c r="FX3">
        <f t="shared" ref="FX3:FX34" si="85">IFERROR(IF(LEFT(BR3,SEARCH("!",BR3)-1)="HW",17,IF(LEFT(BR3,SEARCH("!",BR3)-1)="HL",18,IF(LEFT(BR3,SEARCH("!",BR3)-1)="AW",19,IF(LEFT(BR3,SEARCH("!",BR3)-1)="AL",20,0)))), 0)</f>
        <v>20</v>
      </c>
      <c r="FY3">
        <f t="shared" ref="FY3:FY34" si="86">IFERROR(IF(LEFT(BS3,SEARCH("!",BS3)-1)="HW",17,IF(LEFT(BS3,SEARCH("!",BS3)-1)="HL",18,IF(LEFT(BS3,SEARCH("!",BS3)-1)="AW",19,IF(LEFT(BS3,SEARCH("!",BS3)-1)="AL",20,0)))), 0)</f>
        <v>0</v>
      </c>
      <c r="FZ3">
        <f t="shared" ref="FZ3:FZ34" si="87">IFERROR(IF(LEFT(BT3,SEARCH("!",BT3)-1)="HW",17,IF(LEFT(BT3,SEARCH("!",BT3)-1)="HL",18,IF(LEFT(BT3,SEARCH("!",BT3)-1)="AW",19,IF(LEFT(BT3,SEARCH("!",BT3)-1)="AL",20,0)))), 0)</f>
        <v>17</v>
      </c>
      <c r="GA3">
        <f t="shared" ref="GA3:GA34" si="88">IFERROR(IF(LEFT(BU3,SEARCH("!",BU3)-1)="HW",17,IF(LEFT(BU3,SEARCH("!",BU3)-1)="HL",18,IF(LEFT(BU3,SEARCH("!",BU3)-1)="AW",19,IF(LEFT(BU3,SEARCH("!",BU3)-1)="AL",20,0)))), 0)</f>
        <v>0</v>
      </c>
      <c r="GB3">
        <f t="shared" ref="GB3:GB34" si="89">IFERROR(IF(LEFT(BV3,SEARCH("!",BV3)-1)="HW",17,IF(LEFT(BV3,SEARCH("!",BV3)-1)="HL",18,IF(LEFT(BV3,SEARCH("!",BV3)-1)="AW",19,IF(LEFT(BV3,SEARCH("!",BV3)-1)="AL",20,0)))), 0)</f>
        <v>19</v>
      </c>
      <c r="GC3">
        <f t="shared" ref="GC3:GC34" si="90">IFERROR(IF(LEFT(BW3,SEARCH("!",BW3)-1)="HW",17,IF(LEFT(BW3,SEARCH("!",BW3)-1)="HL",18,IF(LEFT(BW3,SEARCH("!",BW3)-1)="AW",19,IF(LEFT(BW3,SEARCH("!",BW3)-1)="AL",20,0)))), 0)</f>
        <v>0</v>
      </c>
      <c r="GD3">
        <f t="shared" ref="GD3:GD34" si="91">IFERROR(IF(LEFT(BX3,SEARCH("!",BX3)-1)="HW",17,IF(LEFT(BX3,SEARCH("!",BX3)-1)="HL",18,IF(LEFT(BX3,SEARCH("!",BX3)-1)="AW",19,IF(LEFT(BX3,SEARCH("!",BX3)-1)="AL",20,0)))), 0)</f>
        <v>17</v>
      </c>
      <c r="GE3">
        <f t="shared" ref="GE3:GE34" si="92">IFERROR(IF(LEFT(BY3,SEARCH("!",BY3)-1)="HW",17,IF(LEFT(BY3,SEARCH("!",BY3)-1)="HL",18,IF(LEFT(BY3,SEARCH("!",BY3)-1)="AW",19,IF(LEFT(BY3,SEARCH("!",BY3)-1)="AL",20,0)))), 0)</f>
        <v>0</v>
      </c>
      <c r="GF3">
        <f t="shared" ref="GF3:GF34" si="93">IFERROR(IF(LEFT(BZ3,SEARCH("!",BZ3)-1)="HW",17,IF(LEFT(BZ3,SEARCH("!",BZ3)-1)="HL",18,IF(LEFT(BZ3,SEARCH("!",BZ3)-1)="AW",19,IF(LEFT(BZ3,SEARCH("!",BZ3)-1)="AL",20,0)))), 0)</f>
        <v>19</v>
      </c>
      <c r="GG3">
        <f t="shared" ref="GG3:GG34" si="94">IFERROR(IF(LEFT(CA3,SEARCH("!",CA3)-1)="HW",17,IF(LEFT(CA3,SEARCH("!",CA3)-1)="HL",18,IF(LEFT(CA3,SEARCH("!",CA3)-1)="AW",19,IF(LEFT(CA3,SEARCH("!",CA3)-1)="AL",20,0)))), 0)</f>
        <v>0</v>
      </c>
      <c r="GH3">
        <f t="shared" ref="GH3:GH34" si="95">IFERROR(IF(LEFT(CB3,SEARCH("!",CB3)-1)="HW",17,IF(LEFT(CB3,SEARCH("!",CB3)-1)="HL",18,IF(LEFT(CB3,SEARCH("!",CB3)-1)="AW",19,IF(LEFT(CB3,SEARCH("!",CB3)-1)="AL",20,0)))), 0)</f>
        <v>17</v>
      </c>
      <c r="GI3">
        <f t="shared" ref="GI3:GI34" si="96">IFERROR(IF(LEFT(CC3,SEARCH("!",CC3)-1)="HW",17,IF(LEFT(CC3,SEARCH("!",CC3)-1)="HL",18,IF(LEFT(CC3,SEARCH("!",CC3)-1)="AW",19,IF(LEFT(CC3,SEARCH("!",CC3)-1)="AL",20,0)))), 0)</f>
        <v>0</v>
      </c>
      <c r="GJ3">
        <f t="shared" ref="GJ3:GJ34" si="97">IFERROR(IF(LEFT(CD3,SEARCH("!",CD3)-1)="HW",17,IF(LEFT(CD3,SEARCH("!",CD3)-1)="HL",18,IF(LEFT(CD3,SEARCH("!",CD3)-1)="AW",19,IF(LEFT(CD3,SEARCH("!",CD3)-1)="AL",20,0)))), 0)</f>
        <v>19</v>
      </c>
      <c r="GK3">
        <f t="shared" ref="GK3:GK34" si="98">IFERROR(IF(LEFT(CE3,SEARCH("!",CE3)-1)="HW",17,IF(LEFT(CE3,SEARCH("!",CE3)-1)="HL",18,IF(LEFT(CE3,SEARCH("!",CE3)-1)="AW",19,IF(LEFT(CE3,SEARCH("!",CE3)-1)="AL",20,0)))), 0)</f>
        <v>17</v>
      </c>
      <c r="GL3">
        <f t="shared" ref="GL3:GL34" si="99">IFERROR(IF(LEFT(CF3,SEARCH("!",CF3)-1)="HW",17,IF(LEFT(CF3,SEARCH("!",CF3)-1)="HL",18,IF(LEFT(CF3,SEARCH("!",CF3)-1)="AW",19,IF(LEFT(CF3,SEARCH("!",CF3)-1)="AL",20,0)))), 0)</f>
        <v>0</v>
      </c>
      <c r="GM3">
        <f t="shared" ref="GM3:GM34" si="100">IFERROR(IF(LEFT(CG3,SEARCH("!",CG3)-1)="HW",17,IF(LEFT(CG3,SEARCH("!",CG3)-1)="HL",18,IF(LEFT(CG3,SEARCH("!",CG3)-1)="AW",19,IF(LEFT(CG3,SEARCH("!",CG3)-1)="AL",20,0)))), 0)</f>
        <v>0</v>
      </c>
      <c r="GN3">
        <f t="shared" ref="GN3:GN34" si="101">IFERROR(IF(LEFT(CH3,SEARCH("!",CH3)-1)="HW",17,IF(LEFT(CH3,SEARCH("!",CH3)-1)="HL",18,IF(LEFT(CH3,SEARCH("!",CH3)-1)="AW",19,IF(LEFT(CH3,SEARCH("!",CH3)-1)="AL",20,0)))), 0)</f>
        <v>0</v>
      </c>
      <c r="GO3">
        <f t="shared" ref="GO3:GO34" si="102">IFERROR(IF(LEFT(CI3,SEARCH("!",CI3)-1)="HW",17,IF(LEFT(CI3,SEARCH("!",CI3)-1)="HL",18,IF(LEFT(CI3,SEARCH("!",CI3)-1)="AW",19,IF(LEFT(CI3,SEARCH("!",CI3)-1)="AL",20,0)))), 0)</f>
        <v>0</v>
      </c>
      <c r="GP3">
        <f t="shared" ref="GP3:GP34" si="103">IFERROR(IF(LEFT(CJ3,SEARCH("!",CJ3)-1)="HW",17,IF(LEFT(CJ3,SEARCH("!",CJ3)-1)="HL",18,IF(LEFT(CJ3,SEARCH("!",CJ3)-1)="AW",19,IF(LEFT(CJ3,SEARCH("!",CJ3)-1)="AL",20,0)))), 0)</f>
        <v>0</v>
      </c>
      <c r="GQ3">
        <f t="shared" ref="GQ3:GQ34" si="104">IFERROR(IF(LEFT(CK3,SEARCH("!",CK3)-1)="HW",17,IF(LEFT(CK3,SEARCH("!",CK3)-1)="HL",18,IF(LEFT(CK3,SEARCH("!",CK3)-1)="AW",19,IF(LEFT(CK3,SEARCH("!",CK3)-1)="AL",20,0)))), 0)</f>
        <v>0</v>
      </c>
      <c r="GR3">
        <f t="shared" ref="GR3:GR34" si="105">IFERROR(IF(LEFT(CL3,SEARCH("!",CL3)-1)="HW",17,IF(LEFT(CL3,SEARCH("!",CL3)-1)="HL",18,IF(LEFT(CL3,SEARCH("!",CL3)-1)="AW",19,IF(LEFT(CL3,SEARCH("!",CL3)-1)="AL",20,0)))), 0)</f>
        <v>0</v>
      </c>
      <c r="GS3">
        <f t="shared" ref="GS3:GS34" si="106">IFERROR(IF(LEFT(CM3,SEARCH("!",CM3)-1)="HW",17,IF(LEFT(CM3,SEARCH("!",CM3)-1)="HL",18,IF(LEFT(CM3,SEARCH("!",CM3)-1)="AW",19,IF(LEFT(CM3,SEARCH("!",CM3)-1)="AL",20,0)))), 0)</f>
        <v>0</v>
      </c>
      <c r="GT3">
        <f t="shared" ref="GT3:GT34" si="107">IFERROR(IF(LEFT(CN3,SEARCH("!",CN3)-1)="HW",17,IF(LEFT(CN3,SEARCH("!",CN3)-1)="HL",18,IF(LEFT(CN3,SEARCH("!",CN3)-1)="AW",19,IF(LEFT(CN3,SEARCH("!",CN3)-1)="AL",20,0)))), 0)</f>
        <v>0</v>
      </c>
      <c r="GU3">
        <f t="shared" ref="GU3:GU34" si="108">IFERROR(IF(LEFT(CO3,SEARCH("!",CO3)-1)="HW",17,IF(LEFT(CO3,SEARCH("!",CO3)-1)="HL",18,IF(LEFT(CO3,SEARCH("!",CO3)-1)="AW",19,IF(LEFT(CO3,SEARCH("!",CO3)-1)="AL",20,0)))), 0)</f>
        <v>0</v>
      </c>
      <c r="GW3" s="28">
        <f t="shared" ref="GW3:GW34" si="109">HE3+HF3+HG3+HJ3+HM3+HP3+HS3+HV3+HY3+IB3+IE3+IH3+IK3+IN3</f>
        <v>6.4037346861855022</v>
      </c>
      <c r="GX3" s="28">
        <f t="shared" ref="GX3:GX34" si="110">HH3+HK3+HN3+HQ3+HT3+HU3+HW3+HZ3+IC3+IF3+II3+IL3+IO3+IR3+IU3+IX3+JA3+JD3</f>
        <v>6.3770365751117364</v>
      </c>
      <c r="GY3" s="28">
        <f t="shared" ref="GY3:GY34" si="111">HI3+HL3+HO3+HR3+HX3+IA3+ID3+IG3+IJ3+IM3+IP3+IS3+IV3+IY3+JB3+JE3</f>
        <v>7.8064399815159007</v>
      </c>
      <c r="GZ3" s="28">
        <f t="shared" ref="GZ3:GZ34" si="112">IQ3+IT3+IW3+IZ3+JC3</f>
        <v>2.437428463285976</v>
      </c>
      <c r="HA3" s="28">
        <f t="shared" ref="HA3:HA34" si="113">SUM(JG3:KH3)</f>
        <v>10.144000872343039</v>
      </c>
      <c r="HB3" s="28">
        <f t="shared" ref="HB3:HB34" si="114">GW3+GX3/3+GY3/2+GZ3+HA3/2</f>
        <v>19.942062434771529</v>
      </c>
      <c r="HC3" s="28">
        <f t="shared" ref="HC3:HC34" si="115">IFERROR((GW3-HJ3-HM3-HY3-IB3)/SUM(CU3:CX3),0)</f>
        <v>0.52663708608281667</v>
      </c>
      <c r="HE3">
        <f>IFERROR(VLOOKUP(_xlfn.NUMBERVALUE(MID(L3, SEARCH("!", L3)+1, SEARCH("+", L3)-SEARCH("!", L3)-1)), Rankings!$A$2:$BK$129, 63, FALSE),0)</f>
        <v>0.37792062575640611</v>
      </c>
      <c r="HF3">
        <f>IFERROR(VLOOKUP(_xlfn.NUMBERVALUE(MID(M3, SEARCH("!", M3)+1, SEARCH("+", M3)-SEARCH("!", M3)-1)), Rankings!$A$2:$BK$129, 63, FALSE),0)</f>
        <v>0.82959342066499908</v>
      </c>
      <c r="HG3">
        <f>IFERROR(VLOOKUP(_xlfn.NUMBERVALUE(MID(N3, SEARCH("!", N3)+1, SEARCH("+", N3)-SEARCH("!", N3)-1)), Rankings!$A$2:$BK$129, 63, FALSE),0)</f>
        <v>0.55670508415366138</v>
      </c>
      <c r="HH3">
        <f>IFERROR(VLOOKUP(_xlfn.NUMBERVALUE(MID(O3, SEARCH("!", O3)+1, SEARCH("+", O3)-SEARCH("!", O3)-1)), Rankings!$A$2:$BK$129, 63, FALSE),0)</f>
        <v>0.70365381097598467</v>
      </c>
      <c r="HI3">
        <f>IFERROR(VLOOKUP(_xlfn.NUMBERVALUE(MID(P3, SEARCH("!", P3)+1, SEARCH("+", P3)-SEARCH("!", P3)-1)), Rankings!$A$2:$BK$129, 63, FALSE),0)</f>
        <v>0</v>
      </c>
      <c r="HJ3">
        <f>IFERROR(VLOOKUP(_xlfn.NUMBERVALUE(MID(Q3, SEARCH("!", Q3)+1, SEARCH("+", Q3)-SEARCH("!", Q3)-1)), Rankings!$A$2:$BK$129, 63, FALSE),0)</f>
        <v>0.23701991505050748</v>
      </c>
      <c r="HK3">
        <f>IFERROR(VLOOKUP(_xlfn.NUMBERVALUE(MID(R3, SEARCH("!", R3)+1, SEARCH("+", R3)-SEARCH("!", R3)-1)), Rankings!$A$2:$BK$129, 63, FALSE),0)</f>
        <v>0.29274247393212427</v>
      </c>
      <c r="HL3">
        <f>IFERROR(VLOOKUP(_xlfn.NUMBERVALUE(MID(S3, SEARCH("!", S3)+1, SEARCH("+", S3)-SEARCH("!", S3)-1)), Rankings!$A$2:$BK$129, 63, FALSE),0)</f>
        <v>0</v>
      </c>
      <c r="HM3">
        <f>IFERROR(VLOOKUP(_xlfn.NUMBERVALUE(MID(T3, SEARCH("!", T3)+1, SEARCH("+", T3)-SEARCH("!", T3)-1)), Rankings!$A$2:$BK$129, 63, FALSE),0)</f>
        <v>0.72332718541365992</v>
      </c>
      <c r="HN3">
        <f>IFERROR(VLOOKUP(_xlfn.NUMBERVALUE(MID(U3, SEARCH("!", U3)+1, SEARCH("+", U3)-SEARCH("!", U3)-1)), Rankings!$A$2:$BK$129, 63, FALSE),0)</f>
        <v>0.63476701070308261</v>
      </c>
      <c r="HO3">
        <f>IFERROR(VLOOKUP(_xlfn.NUMBERVALUE(MID(V3, SEARCH("!", V3)+1, SEARCH("+", V3)-SEARCH("!", V3)-1)), Rankings!$A$2:$BK$129, 63, FALSE),0)</f>
        <v>0</v>
      </c>
      <c r="HP3">
        <f>IFERROR(VLOOKUP(_xlfn.NUMBERVALUE(MID(W3, SEARCH("!", W3)+1, SEARCH("+", W3)-SEARCH("!", W3)-1)), Rankings!$A$2:$BK$129, 63, FALSE),0)</f>
        <v>0.80391752131048844</v>
      </c>
      <c r="HQ3">
        <f>IFERROR(VLOOKUP(_xlfn.NUMBERVALUE(MID(X3, SEARCH("!", X3)+1, SEARCH("+", X3)-SEARCH("!", X3)-1)), Rankings!$A$2:$BK$129, 63, FALSE),0)</f>
        <v>0.26403708703780177</v>
      </c>
      <c r="HR3">
        <f>IFERROR(VLOOKUP(_xlfn.NUMBERVALUE(MID(Y3, SEARCH("!", Y3)+1, SEARCH("+", Y3)-SEARCH("!", Y3)-1)), Rankings!$A$2:$BK$129, 63, FALSE),0)</f>
        <v>0</v>
      </c>
      <c r="HS3">
        <f>IFERROR(VLOOKUP(_xlfn.NUMBERVALUE(MID(Z3, SEARCH("!", Z3)+1, SEARCH("+", Z3)-SEARCH("!", Z3)-1)), Rankings!$A$2:$BK$129, 63, FALSE),0)</f>
        <v>0.33094823042334121</v>
      </c>
      <c r="HT3">
        <f>IFERROR(VLOOKUP(_xlfn.NUMBERVALUE(MID(AA3, SEARCH("!", AA3)+1, SEARCH("+", AA3)-SEARCH("!", AA3)-1)), Rankings!$A$2:$BK$129, 63, FALSE),0)</f>
        <v>0</v>
      </c>
      <c r="HU3">
        <f>IFERROR(VLOOKUP(_xlfn.NUMBERVALUE(MID(AB3, SEARCH("!", AB3)+1, SEARCH("+", AB3)-SEARCH("!", AB3)-1)), Rankings!$A$2:$BK$129, 63, FALSE),0)</f>
        <v>0.70365381097598467</v>
      </c>
      <c r="HV3">
        <f>IFERROR(VLOOKUP(_xlfn.NUMBERVALUE(MID(AC3, SEARCH("!", AC3)+1, SEARCH("+", AC3)-SEARCH("!", AC3)-1)), Rankings!$A$2:$BK$129, 63, FALSE),0)</f>
        <v>0</v>
      </c>
      <c r="HW3">
        <f>IFERROR(VLOOKUP(_xlfn.NUMBERVALUE(MID(AD3, SEARCH("!", AD3)+1, SEARCH("+", AD3)-SEARCH("!", AD3)-1)), Rankings!$A$2:$BK$129, 63, FALSE),0)</f>
        <v>0.29274247393212427</v>
      </c>
      <c r="HX3">
        <f>IFERROR(VLOOKUP(_xlfn.NUMBERVALUE(MID(AE3, SEARCH("!", AE3)+1, SEARCH("+", AE3)-SEARCH("!", AE3)-1)), Rankings!$A$2:$BK$129, 63, FALSE),0)</f>
        <v>0.71430015405323466</v>
      </c>
      <c r="HY3">
        <f>IFERROR(VLOOKUP(_xlfn.NUMBERVALUE(MID(AF3, SEARCH("!", AF3)+1, SEARCH("+", AF3)-SEARCH("!", AF3)-1)), Rankings!$A$2:$BK$129, 63, FALSE),0)</f>
        <v>0</v>
      </c>
      <c r="HZ3">
        <f>IFERROR(VLOOKUP(_xlfn.NUMBERVALUE(MID(AG3, SEARCH("!", AG3)+1, SEARCH("+", AG3)-SEARCH("!", AG3)-1)), Rankings!$A$2:$BK$129, 63, FALSE),0)</f>
        <v>0.63476701070308261</v>
      </c>
      <c r="IA3">
        <f>IFERROR(VLOOKUP(_xlfn.NUMBERVALUE(MID(AH3, SEARCH("!", AH3)+1, SEARCH("+", AH3)-SEARCH("!", AH3)-1)), Rankings!$A$2:$BK$129, 63, FALSE),0)</f>
        <v>0</v>
      </c>
      <c r="IB3">
        <f>IFERROR(VLOOKUP(_xlfn.NUMBERVALUE(MID(AI3, SEARCH("!", AI3)+1, SEARCH("+", AI3)-SEARCH("!", AI3)-1)), Rankings!$A$2:$BK$129, 63, FALSE),0)</f>
        <v>0.70365381097598467</v>
      </c>
      <c r="IC3">
        <f>IFERROR(VLOOKUP(_xlfn.NUMBERVALUE(MID(AJ3, SEARCH("!", AJ3)+1, SEARCH("+", AJ3)-SEARCH("!", AJ3)-1)), Rankings!$A$2:$BK$129, 63, FALSE),0)</f>
        <v>0.26403708703780177</v>
      </c>
      <c r="ID3">
        <f>IFERROR(VLOOKUP(_xlfn.NUMBERVALUE(MID(AK3, SEARCH("!", AK3)+1, SEARCH("+", AK3)-SEARCH("!", AK3)-1)), Rankings!$A$2:$BK$129, 63, FALSE),0)</f>
        <v>0.59685324237275783</v>
      </c>
      <c r="IE3">
        <f>IFERROR(VLOOKUP(_xlfn.NUMBERVALUE(MID(AL3, SEARCH("!", AL3)+1, SEARCH("+", AL3)-SEARCH("!", AL3)-1)), Rankings!$A$2:$BK$129, 63, FALSE),0)</f>
        <v>0.29045954332099588</v>
      </c>
      <c r="IF3">
        <f>IFERROR(VLOOKUP(_xlfn.NUMBERVALUE(MID(AM3, SEARCH("!", AM3)+1, SEARCH("+", AM3)-SEARCH("!", AM3)-1)), Rankings!$A$2:$BK$129, 63, FALSE),0)</f>
        <v>0</v>
      </c>
      <c r="IG3">
        <f>IFERROR(VLOOKUP(_xlfn.NUMBERVALUE(MID(AN3, SEARCH("!", AN3)+1, SEARCH("+", AN3)-SEARCH("!", AN3)-1)), Rankings!$A$2:$BK$129, 63, FALSE),0)</f>
        <v>0</v>
      </c>
      <c r="IH3">
        <f>IFERROR(VLOOKUP(_xlfn.NUMBERVALUE(MID(AO3, SEARCH("!", AO3)+1, SEARCH("+", AO3)-SEARCH("!", AO3)-1)), Rankings!$A$2:$BK$129, 63, FALSE),0)</f>
        <v>0.58916834362897619</v>
      </c>
      <c r="II3">
        <f>IFERROR(VLOOKUP(_xlfn.NUMBERVALUE(MID(AP3, SEARCH("!", AP3)+1, SEARCH("+", AP3)-SEARCH("!", AP3)-1)), Rankings!$A$2:$BK$129, 63, FALSE),0)</f>
        <v>0.49551347653817529</v>
      </c>
      <c r="IJ3">
        <f>IFERROR(VLOOKUP(_xlfn.NUMBERVALUE(MID(AQ3, SEARCH("!", AQ3)+1, SEARCH("+", AQ3)-SEARCH("!", AQ3)-1)), Rankings!$A$2:$BK$129, 63, FALSE),0)</f>
        <v>0.89022469558383477</v>
      </c>
      <c r="IK3">
        <f>IFERROR(VLOOKUP(_xlfn.NUMBERVALUE(MID(AR3, SEARCH("!", AR3)+1, SEARCH("+", AR3)-SEARCH("!", AR3)-1)), Rankings!$A$2:$BK$129, 63, FALSE),0)</f>
        <v>0.52069036350182252</v>
      </c>
      <c r="IL3">
        <f>IFERROR(VLOOKUP(_xlfn.NUMBERVALUE(MID(AS3, SEARCH("!", AS3)+1, SEARCH("+", AS3)-SEARCH("!", AS3)-1)), Rankings!$A$2:$BK$129, 63, FALSE),0)</f>
        <v>0.49551347653817529</v>
      </c>
      <c r="IM3">
        <f>IFERROR(VLOOKUP(_xlfn.NUMBERVALUE(MID(AT3, SEARCH("!", AT3)+1, SEARCH("+", AT3)-SEARCH("!", AT3)-1)), Rankings!$A$2:$BK$129, 63, FALSE),0)</f>
        <v>0.89022469558383477</v>
      </c>
      <c r="IN3">
        <f>IFERROR(VLOOKUP(_xlfn.NUMBERVALUE(MID(AU3, SEARCH("!", AU3)+1, SEARCH("+", AU3)-SEARCH("!", AU3)-1)), Rankings!$A$2:$BK$129, 63, FALSE),0)</f>
        <v>0.44033064198466065</v>
      </c>
      <c r="IO3">
        <f>IFERROR(VLOOKUP(_xlfn.NUMBERVALUE(MID(AV3, SEARCH("!", AV3)+1, SEARCH("+", AV3)-SEARCH("!", AV3)-1)), Rankings!$A$2:$BK$129, 63, FALSE),0)</f>
        <v>0.79780442836869991</v>
      </c>
      <c r="IP3">
        <f>IFERROR(VLOOKUP(_xlfn.NUMBERVALUE(MID(AW3, SEARCH("!", AW3)+1, SEARCH("+", AW3)-SEARCH("!", AW3)-1)), Rankings!$A$2:$BK$129, 63, FALSE),0)</f>
        <v>0.5614516636093988</v>
      </c>
      <c r="IQ3">
        <f>IFERROR(VLOOKUP(_xlfn.NUMBERVALUE(MID(AX3, SEARCH("!", AX3)+1, SEARCH("+", AX3)-SEARCH("!", AX3)-1)), Rankings!$A$2:$BK$129, 63, FALSE),0)</f>
        <v>0</v>
      </c>
      <c r="IR3">
        <f>IFERROR(VLOOKUP(_xlfn.NUMBERVALUE(MID(AY3, SEARCH("!", AY3)+1, SEARCH("+", AY3)-SEARCH("!", AY3)-1)), Rankings!$A$2:$BK$129, 63, FALSE),0)</f>
        <v>0.79780442836869991</v>
      </c>
      <c r="IS3">
        <f>IFERROR(VLOOKUP(_xlfn.NUMBERVALUE(MID(AZ3, SEARCH("!", AZ3)+1, SEARCH("+", AZ3)-SEARCH("!", AZ3)-1)), Rankings!$A$2:$BK$129, 63, FALSE),0)</f>
        <v>0.5614516636093988</v>
      </c>
      <c r="IT3">
        <f>IFERROR(VLOOKUP(_xlfn.NUMBERVALUE(MID(BA3, SEARCH("!", BA3)+1, SEARCH("+", BA3)-SEARCH("!", BA3)-1)), Rankings!$A$2:$BK$129, 63, FALSE),0)</f>
        <v>0</v>
      </c>
      <c r="IU3">
        <f>IFERROR(VLOOKUP(_xlfn.NUMBERVALUE(MID(BB3, SEARCH("!", BB3)+1, SEARCH("+", BB3)-SEARCH("!", BB3)-1)), Rankings!$A$2:$BK$129, 63, FALSE),0)</f>
        <v>0</v>
      </c>
      <c r="IV3">
        <f>IFERROR(VLOOKUP(_xlfn.NUMBERVALUE(MID(BC3, SEARCH("!", BC3)+1, SEARCH("+", BC3)-SEARCH("!", BC3)-1)), Rankings!$A$2:$BK$129, 63, FALSE),0)</f>
        <v>0.89620059051123913</v>
      </c>
      <c r="IW3">
        <f>IFERROR(VLOOKUP(_xlfn.NUMBERVALUE(MID(BD3, SEARCH("!", BD3)+1, SEARCH("+", BD3)-SEARCH("!", BD3)-1)), Rankings!$A$2:$BK$129, 63, FALSE),0)</f>
        <v>0.80391752131048844</v>
      </c>
      <c r="IX3">
        <f>IFERROR(VLOOKUP(_xlfn.NUMBERVALUE(MID(BE3, SEARCH("!", BE3)+1, SEARCH("+", BE3)-SEARCH("!", BE3)-1)), Rankings!$A$2:$BK$129, 63, FALSE),0)</f>
        <v>0</v>
      </c>
      <c r="IY3">
        <f>IFERROR(VLOOKUP(_xlfn.NUMBERVALUE(MID(BF3, SEARCH("!", BF3)+1, SEARCH("+", BF3)-SEARCH("!", BF3)-1)), Rankings!$A$2:$BK$129, 63, FALSE),0)</f>
        <v>0.89620059051123913</v>
      </c>
      <c r="IZ3">
        <f>IFERROR(VLOOKUP(_xlfn.NUMBERVALUE(MID(BG3, SEARCH("!", BG3)+1, SEARCH("+", BG3)-SEARCH("!", BG3)-1)), Rankings!$A$2:$BK$129, 63, FALSE),0)</f>
        <v>0.80391752131048844</v>
      </c>
      <c r="JA3">
        <f>IFERROR(VLOOKUP(_xlfn.NUMBERVALUE(MID(BH3, SEARCH("!", BH3)+1, SEARCH("+", BH3)-SEARCH("!", BH3)-1)), Rankings!$A$2:$BK$129, 63, FALSE),0)</f>
        <v>0</v>
      </c>
      <c r="JB3">
        <f>IFERROR(VLOOKUP(_xlfn.NUMBERVALUE(MID(BI3, SEARCH("!", BI3)+1, SEARCH("+", BI3)-SEARCH("!", BI3)-1)), Rankings!$A$2:$BK$129, 63, FALSE),0)</f>
        <v>0.89976634284048129</v>
      </c>
      <c r="JC3">
        <f>IFERROR(VLOOKUP(_xlfn.NUMBERVALUE(MID(BJ3, SEARCH("!", BJ3)+1, SEARCH("+", BJ3)-SEARCH("!", BJ3)-1)), Rankings!$A$2:$BK$129, 63, FALSE),0)</f>
        <v>0.82959342066499908</v>
      </c>
      <c r="JD3">
        <f>IFERROR(VLOOKUP(_xlfn.NUMBERVALUE(MID(BK3, SEARCH("!", BK3)+1, SEARCH("+", BK3)-SEARCH("!", BK3)-1)), Rankings!$A$2:$BK$129, 63, FALSE),0)</f>
        <v>0</v>
      </c>
      <c r="JE3">
        <f>IFERROR(VLOOKUP(_xlfn.NUMBERVALUE(MID(BL3, SEARCH("!", BL3)+1, SEARCH("+", BL3)-SEARCH("!", BL3)-1)), Rankings!$A$2:$BK$129, 63, FALSE),0)</f>
        <v>0.89976634284048129</v>
      </c>
      <c r="JF3">
        <f>IFERROR(VLOOKUP(_xlfn.NUMBERVALUE(MID(BM3, SEARCH("!", BM3)+1, SEARCH("+", BM3)-SEARCH("!", BM3)-1)), Rankings!$A$2:$BK$129, 63, FALSE),0)</f>
        <v>0</v>
      </c>
      <c r="JG3">
        <f>IFERROR(VLOOKUP(_xlfn.NUMBERVALUE(MID(BN3, SEARCH("!", BN3)+1, SEARCH("+", BN3)-SEARCH("!", BN3)-1)), Rankings!$A$2:$BK$129, 63, FALSE),0)</f>
        <v>0.80391752131048844</v>
      </c>
      <c r="JH3">
        <f>IFERROR(VLOOKUP(_xlfn.NUMBERVALUE(MID(BO3, SEARCH("!", BO3)+1, SEARCH("+", BO3)-SEARCH("!", BO3)-1)), Rankings!$A$2:$BK$129, 63, FALSE),0)</f>
        <v>0.83122380927033801</v>
      </c>
      <c r="JI3">
        <f>IFERROR(VLOOKUP(_xlfn.NUMBERVALUE(MID(BP3, SEARCH("!", BP3)+1, SEARCH("+", BP3)-SEARCH("!", BP3)-1)), Rankings!$A$2:$BK$129, 63, FALSE),0)</f>
        <v>0.80391752131048844</v>
      </c>
      <c r="JJ3">
        <f>IFERROR(VLOOKUP(_xlfn.NUMBERVALUE(MID(BQ3, SEARCH("!", BQ3)+1, SEARCH("+", BQ3)-SEARCH("!", BQ3)-1)), Rankings!$A$2:$BK$129, 63, FALSE),0)</f>
        <v>0.83122380927033801</v>
      </c>
      <c r="JK3">
        <f>IFERROR(VLOOKUP(_xlfn.NUMBERVALUE(MID(BR3, SEARCH("!", BR3)+1, SEARCH("+", BR3)-SEARCH("!", BR3)-1)), Rankings!$A$2:$BK$129, 63, FALSE),0)</f>
        <v>0.86985627952015798</v>
      </c>
      <c r="JL3">
        <f>IFERROR(VLOOKUP(_xlfn.NUMBERVALUE(MID(BS3, SEARCH("!", BS3)+1, SEARCH("+", BS3)-SEARCH("!", BS3)-1)), Rankings!$A$2:$BK$129, 63, FALSE),0)</f>
        <v>0</v>
      </c>
      <c r="JM3">
        <f>IFERROR(VLOOKUP(_xlfn.NUMBERVALUE(MID(BT3, SEARCH("!", BT3)+1, SEARCH("+", BT3)-SEARCH("!", BT3)-1)), Rankings!$A$2:$BK$129, 63, FALSE),0)</f>
        <v>0.86985627952015798</v>
      </c>
      <c r="JN3">
        <f>IFERROR(VLOOKUP(_xlfn.NUMBERVALUE(MID(BU3, SEARCH("!", BU3)+1, SEARCH("+", BU3)-SEARCH("!", BU3)-1)), Rankings!$A$2:$BK$129, 63, FALSE),0)</f>
        <v>0</v>
      </c>
      <c r="JO3">
        <f>IFERROR(VLOOKUP(_xlfn.NUMBERVALUE(MID(BV3, SEARCH("!", BV3)+1, SEARCH("+", BV3)-SEARCH("!", BV3)-1)), Rankings!$A$2:$BK$129, 63, FALSE),0)</f>
        <v>0.82730725178749975</v>
      </c>
      <c r="JP3">
        <f>IFERROR(VLOOKUP(_xlfn.NUMBERVALUE(MID(BW3, SEARCH("!", BW3)+1, SEARCH("+", BW3)-SEARCH("!", BW3)-1)), Rankings!$A$2:$BK$129, 63, FALSE),0)</f>
        <v>0</v>
      </c>
      <c r="JQ3">
        <f>IFERROR(VLOOKUP(_xlfn.NUMBERVALUE(MID(BX3, SEARCH("!", BX3)+1, SEARCH("+", BX3)-SEARCH("!", BX3)-1)), Rankings!$A$2:$BK$129, 63, FALSE),0)</f>
        <v>0.82730725178749975</v>
      </c>
      <c r="JR3">
        <f>IFERROR(VLOOKUP(_xlfn.NUMBERVALUE(MID(BY3, SEARCH("!", BY3)+1, SEARCH("+", BY3)-SEARCH("!", BY3)-1)), Rankings!$A$2:$BK$129, 63, FALSE),0)</f>
        <v>0</v>
      </c>
      <c r="JS3">
        <f>IFERROR(VLOOKUP(_xlfn.NUMBERVALUE(MID(BZ3, SEARCH("!", BZ3)+1, SEARCH("+", BZ3)-SEARCH("!", BZ3)-1)), Rankings!$A$2:$BK$129, 63, FALSE),0)</f>
        <v>0.89022469558383477</v>
      </c>
      <c r="JT3">
        <f>IFERROR(VLOOKUP(_xlfn.NUMBERVALUE(MID(CA3, SEARCH("!", CA3)+1, SEARCH("+", CA3)-SEARCH("!", CA3)-1)), Rankings!$A$2:$BK$129, 63, FALSE),0)</f>
        <v>0</v>
      </c>
      <c r="JU3">
        <f>IFERROR(VLOOKUP(_xlfn.NUMBERVALUE(MID(CB3, SEARCH("!", CB3)+1, SEARCH("+", CB3)-SEARCH("!", CB3)-1)), Rankings!$A$2:$BK$129, 63, FALSE),0)</f>
        <v>0.89022469558383477</v>
      </c>
      <c r="JV3">
        <f>IFERROR(VLOOKUP(_xlfn.NUMBERVALUE(MID(CC3, SEARCH("!", CC3)+1, SEARCH("+", CC3)-SEARCH("!", CC3)-1)), Rankings!$A$2:$BK$129, 63, FALSE),0)</f>
        <v>0</v>
      </c>
      <c r="JW3">
        <f>IFERROR(VLOOKUP(_xlfn.NUMBERVALUE(MID(CD3, SEARCH("!", CD3)+1, SEARCH("+", CD3)-SEARCH("!", CD3)-1)), Rankings!$A$2:$BK$129, 63, FALSE),0)</f>
        <v>0.84947087869920124</v>
      </c>
      <c r="JX3">
        <f>IFERROR(VLOOKUP(_xlfn.NUMBERVALUE(MID(CE3, SEARCH("!", CE3)+1, SEARCH("+", CE3)-SEARCH("!", CE3)-1)), Rankings!$A$2:$BK$129, 63, FALSE),0)</f>
        <v>0.84947087869920124</v>
      </c>
      <c r="JY3">
        <f>IFERROR(VLOOKUP(_xlfn.NUMBERVALUE(MID(CF3, SEARCH("!", CF3)+1, SEARCH("+", CF3)-SEARCH("!", CF3)-1)), Rankings!$A$2:$BK$129, 63, FALSE),0)</f>
        <v>0</v>
      </c>
      <c r="JZ3">
        <f>IFERROR(VLOOKUP(_xlfn.NUMBERVALUE(MID(CG3, SEARCH("!", CG3)+1, SEARCH("+", CG3)-SEARCH("!", CG3)-1)), Rankings!$A$2:$BK$129, 63, FALSE),0)</f>
        <v>0</v>
      </c>
      <c r="KA3">
        <f>IFERROR(VLOOKUP(_xlfn.NUMBERVALUE(MID(CH3, SEARCH("!", CH3)+1, SEARCH("+", CH3)-SEARCH("!", CH3)-1)), Rankings!$A$2:$BK$129, 63, FALSE),0)</f>
        <v>0</v>
      </c>
      <c r="KB3">
        <f>IFERROR(VLOOKUP(_xlfn.NUMBERVALUE(MID(CI3, SEARCH("!", CI3)+1, SEARCH("+", CI3)-SEARCH("!", CI3)-1)), Rankings!$A$2:$BK$129, 63, FALSE),0)</f>
        <v>0</v>
      </c>
      <c r="KC3">
        <f>IFERROR(VLOOKUP(_xlfn.NUMBERVALUE(MID(CJ3, SEARCH("!", CJ3)+1, SEARCH("+", CJ3)-SEARCH("!", CJ3)-1)), Rankings!$A$2:$BK$129, 63, FALSE),0)</f>
        <v>0</v>
      </c>
      <c r="KD3">
        <f>IFERROR(VLOOKUP(_xlfn.NUMBERVALUE(MID(CK3, SEARCH("!", CK3)+1, SEARCH("+", CK3)-SEARCH("!", CK3)-1)), Rankings!$A$2:$BK$129, 63, FALSE),0)</f>
        <v>0</v>
      </c>
      <c r="KE3">
        <f>IFERROR(VLOOKUP(_xlfn.NUMBERVALUE(MID(CL3, SEARCH("!", CL3)+1, SEARCH("+", CL3)-SEARCH("!", CL3)-1)), Rankings!$A$2:$BK$129, 63, FALSE),0)</f>
        <v>0</v>
      </c>
      <c r="KF3">
        <f>IFERROR(VLOOKUP(_xlfn.NUMBERVALUE(MID(CM3, SEARCH("!", CM3)+1, SEARCH("+", CM3)-SEARCH("!", CM3)-1)), Rankings!$A$2:$BK$129, 63, FALSE),0)</f>
        <v>0</v>
      </c>
      <c r="KG3">
        <f>IFERROR(VLOOKUP(_xlfn.NUMBERVALUE(MID(CN3, SEARCH("!", CN3)+1, SEARCH("+", CN3)-SEARCH("!", CN3)-1)), Rankings!$A$2:$BK$129, 63, FALSE),0)</f>
        <v>0</v>
      </c>
      <c r="KH3">
        <f>IFERROR(VLOOKUP(_xlfn.NUMBERVALUE(MID(CO3, SEARCH("!", CO3)+1, SEARCH("+", CO3)-SEARCH("!", CO3)-1)), Rankings!$A$2:$BK$129, 63, FALSE),0)</f>
        <v>0</v>
      </c>
      <c r="KJ3" s="28">
        <f t="shared" ref="KJ3:KJ34" si="116">KS3+KT3+KU3+KX3+LA3+LD3+LG3+LJ3+LM3+LP3+LS3+LV3+LY3+MB3</f>
        <v>324</v>
      </c>
      <c r="KK3" s="28">
        <f t="shared" ref="KK3:KK34" si="117">KV3+KY3+LB3+LE3+LH3+LI3+LK3+LN3+LQ3+LT3+LW3+LZ3+MC3+MF3+MI3+ML3+MO3+MR3</f>
        <v>322</v>
      </c>
      <c r="KL3" s="28">
        <f t="shared" ref="KL3:KL34" si="118">KW3+KZ3+LC3+LF3+LL3+LO3+LR3+LU3+LX3+MA3+MD3+MG3+MJ3+MM3+MP3+MS3</f>
        <v>252</v>
      </c>
      <c r="KM3" s="28">
        <f t="shared" ref="KM3:KM34" si="119">ME3+MH3+MK3+MN3+MQ3</f>
        <v>63</v>
      </c>
      <c r="KN3" s="28">
        <f t="shared" ref="KN3:KN34" si="120">SUM(MU3:NV3)</f>
        <v>0</v>
      </c>
      <c r="KO3" s="28">
        <f t="shared" ref="KO3:KO34" si="121">KJ3-KX3-LA3-LM3-LP3</f>
        <v>232</v>
      </c>
      <c r="KP3" s="28">
        <f t="shared" ref="KP3:KP34" si="122">KJ3+KK3/3+KL3/2+KM3+KN3/2</f>
        <v>620.33333333333326</v>
      </c>
      <c r="KQ3" s="28">
        <f t="shared" ref="KQ3:KQ34" si="123">IFERROR((KJ3-KX3-LA3-LM3-LP3),0)</f>
        <v>232</v>
      </c>
      <c r="KS3" s="27" t="str">
        <f t="shared" ref="KS3:KS34" si="124">IFERROR(MID(L3, SEARCH("+", L3)+1, SEARCH("-", L3)-SEARCH("+", L3)-1), 0)</f>
        <v>32</v>
      </c>
      <c r="KT3" s="27" t="str">
        <f t="shared" ref="KT3:KT34" si="125">IFERROR(MID(M3, SEARCH("+", M3)+1, SEARCH("-", M3)-SEARCH("+", M3)-1), 0)</f>
        <v>7</v>
      </c>
      <c r="KU3" s="27" t="str">
        <f t="shared" ref="KU3:KU34" si="126">IFERROR(MID(N3, SEARCH("+", N3)+1, SEARCH("-", N3)-SEARCH("+", N3)-1), 0)</f>
        <v>26</v>
      </c>
      <c r="KV3" s="27" t="str">
        <f t="shared" ref="KV3:KV34" si="127">IFERROR(MID(O3, SEARCH("+", O3)+1, SEARCH("-", O3)-SEARCH("+", O3)-1), 0)</f>
        <v>19</v>
      </c>
      <c r="KW3" s="27">
        <f t="shared" ref="KW3:KW34" si="128">IFERROR(MID(P3, SEARCH("+", P3)+1, SEARCH("-", P3)-SEARCH("+", P3)-1), 0)</f>
        <v>0</v>
      </c>
      <c r="KX3" s="27" t="str">
        <f t="shared" ref="KX3:KX34" si="129">IFERROR(MID(Q3, SEARCH("+", Q3)+1, SEARCH("-", Q3)-SEARCH("+", Q3)-1), 0)</f>
        <v>53</v>
      </c>
      <c r="KY3" s="27" t="str">
        <f t="shared" ref="KY3:KY34" si="130">IFERROR(MID(R3, SEARCH("+", R3)+1, SEARCH("-", R3)-SEARCH("+", R3)-1), 0)</f>
        <v>33</v>
      </c>
      <c r="KZ3" s="27">
        <f t="shared" ref="KZ3:KZ34" si="131">IFERROR(MID(S3, SEARCH("+", S3)+1, SEARCH("-", S3)-SEARCH("+", S3)-1), 0)</f>
        <v>0</v>
      </c>
      <c r="LA3" s="27" t="str">
        <f t="shared" ref="LA3:LA34" si="132">IFERROR(MID(T3, SEARCH("+", T3)+1, SEARCH("-", T3)-SEARCH("+", T3)-1), 0)</f>
        <v>23</v>
      </c>
      <c r="LB3" s="27" t="str">
        <f t="shared" ref="LB3:LB34" si="133">IFERROR(MID(U3, SEARCH("+", U3)+1, SEARCH("-", U3)-SEARCH("+", U3)-1), 0)</f>
        <v>21</v>
      </c>
      <c r="LC3" s="27">
        <f t="shared" ref="LC3:LC34" si="134">IFERROR(MID(V3, SEARCH("+", V3)+1, SEARCH("-", V3)-SEARCH("+", V3)-1), 0)</f>
        <v>0</v>
      </c>
      <c r="LD3" s="27" t="str">
        <f t="shared" ref="LD3:LD34" si="135">IFERROR(MID(W3, SEARCH("+", W3)+1, SEARCH("-", W3)-SEARCH("+", W3)-1), 0)</f>
        <v>25</v>
      </c>
      <c r="LE3" s="27" t="str">
        <f t="shared" ref="LE3:LE34" si="136">IFERROR(MID(X3, SEARCH("+", X3)+1, SEARCH("-", X3)-SEARCH("+", X3)-1), 0)</f>
        <v>24</v>
      </c>
      <c r="LF3" s="27">
        <f t="shared" ref="LF3:LF34" si="137">IFERROR(MID(Y3, SEARCH("+", Y3)+1, SEARCH("-", Y3)-SEARCH("+", Y3)-1), 0)</f>
        <v>0</v>
      </c>
      <c r="LG3" s="27" t="str">
        <f t="shared" ref="LG3:LG34" si="138">IFERROR(MID(Z3, SEARCH("+", Z3)+1, SEARCH("-", Z3)-SEARCH("+", Z3)-1), 0)</f>
        <v>32</v>
      </c>
      <c r="LH3" s="27">
        <f t="shared" ref="LH3:LH34" si="139">IFERROR(MID(AA3, SEARCH("+", AA3)+1, SEARCH("-", AA3)-SEARCH("+", AA3)-1), 0)</f>
        <v>0</v>
      </c>
      <c r="LI3" s="27" t="str">
        <f t="shared" ref="LI3:LI34" si="140">IFERROR(MID(AB3, SEARCH("+", AB3)+1, SEARCH("-", AB3)-SEARCH("+", AB3)-1), 0)</f>
        <v>43</v>
      </c>
      <c r="LJ3" s="27">
        <f t="shared" ref="LJ3:LJ34" si="141">IFERROR(MID(AC3, SEARCH("+", AC3)+1, SEARCH("-", AC3)-SEARCH("+", AC3)-1), 0)</f>
        <v>0</v>
      </c>
      <c r="LK3" s="27" t="str">
        <f t="shared" ref="LK3:LK34" si="142">IFERROR(MID(AD3, SEARCH("+", AD3)+1, SEARCH("-", AD3)-SEARCH("+", AD3)-1), 0)</f>
        <v>33</v>
      </c>
      <c r="LL3" s="27" t="str">
        <f t="shared" ref="LL3:LL34" si="143">IFERROR(MID(AE3, SEARCH("+", AE3)+1, SEARCH("-", AE3)-SEARCH("+", AE3)-1), 0)</f>
        <v>31</v>
      </c>
      <c r="LM3" s="27">
        <f t="shared" ref="LM3:LM34" si="144">IFERROR(MID(AF3, SEARCH("+", AF3)+1, SEARCH("-", AF3)-SEARCH("+", AF3)-1), 0)</f>
        <v>0</v>
      </c>
      <c r="LN3" s="27" t="str">
        <f t="shared" ref="LN3:LN34" si="145">IFERROR(MID(AG3, SEARCH("+", AG3)+1, SEARCH("-", AG3)-SEARCH("+", AG3)-1), 0)</f>
        <v>17</v>
      </c>
      <c r="LO3" s="27">
        <f t="shared" ref="LO3:LO34" si="146">IFERROR(MID(AH3, SEARCH("+", AH3)+1, SEARCH("-", AH3)-SEARCH("+", AH3)-1), 0)</f>
        <v>0</v>
      </c>
      <c r="LP3" s="27" t="str">
        <f t="shared" ref="LP3:LP34" si="147">IFERROR(MID(AI3, SEARCH("+", AI3)+1, SEARCH("-", AI3)-SEARCH("+", AI3)-1), 0)</f>
        <v>16</v>
      </c>
      <c r="LQ3" s="27" t="str">
        <f t="shared" ref="LQ3:LQ34" si="148">IFERROR(MID(AJ3, SEARCH("+", AJ3)+1, SEARCH("-", AJ3)-SEARCH("+", AJ3)-1), 0)</f>
        <v>32</v>
      </c>
      <c r="LR3" s="27" t="str">
        <f t="shared" ref="LR3:LR34" si="149">IFERROR(MID(AK3, SEARCH("+", AK3)+1, SEARCH("-", AK3)-SEARCH("+", AK3)-1), 0)</f>
        <v>33</v>
      </c>
      <c r="LS3" s="27" t="str">
        <f t="shared" ref="LS3:LS34" si="150">IFERROR(MID(AL3, SEARCH("+", AL3)+1, SEARCH("-", AL3)-SEARCH("+", AL3)-1), 0)</f>
        <v>34</v>
      </c>
      <c r="LT3" s="27">
        <f t="shared" ref="LT3:LT34" si="151">IFERROR(MID(AM3, SEARCH("+", AM3)+1, SEARCH("-", AM3)-SEARCH("+", AM3)-1), 0)</f>
        <v>0</v>
      </c>
      <c r="LU3" s="27">
        <f t="shared" ref="LU3:LU34" si="152">IFERROR(MID(AN3, SEARCH("+", AN3)+1, SEARCH("-", AN3)-SEARCH("+", AN3)-1), 0)</f>
        <v>0</v>
      </c>
      <c r="LV3" s="27" t="str">
        <f t="shared" ref="LV3:LV34" si="153">IFERROR(MID(AO3, SEARCH("+", AO3)+1, SEARCH("-", AO3)-SEARCH("+", AO3)-1), 0)</f>
        <v>25</v>
      </c>
      <c r="LW3" s="27" t="str">
        <f t="shared" ref="LW3:LW34" si="154">IFERROR(MID(AP3, SEARCH("+", AP3)+1, SEARCH("-", AP3)-SEARCH("+", AP3)-1), 0)</f>
        <v>28</v>
      </c>
      <c r="LX3" s="27" t="str">
        <f t="shared" ref="LX3:LX34" si="155">IFERROR(MID(AQ3, SEARCH("+", AQ3)+1, SEARCH("-", AQ3)-SEARCH("+", AQ3)-1), 0)</f>
        <v>19</v>
      </c>
      <c r="LY3" s="27" t="str">
        <f t="shared" ref="LY3:LY34" si="156">IFERROR(MID(AR3, SEARCH("+", AR3)+1, SEARCH("-", AR3)-SEARCH("+", AR3)-1), 0)</f>
        <v>20</v>
      </c>
      <c r="LZ3" s="27" t="str">
        <f t="shared" ref="LZ3:LZ34" si="157">IFERROR(MID(AS3, SEARCH("+", AS3)+1, SEARCH("-", AS3)-SEARCH("+", AS3)-1), 0)</f>
        <v>38</v>
      </c>
      <c r="MA3" s="27" t="str">
        <f t="shared" ref="MA3:MA34" si="158">IFERROR(MID(AT3, SEARCH("+", AT3)+1, SEARCH("-", AT3)-SEARCH("+", AT3)-1), 0)</f>
        <v>26</v>
      </c>
      <c r="MB3" s="27" t="str">
        <f t="shared" ref="MB3:MB34" si="159">IFERROR(MID(AU3, SEARCH("+", AU3)+1, SEARCH("-", AU3)-SEARCH("+", AU3)-1), 0)</f>
        <v>31</v>
      </c>
      <c r="MC3" s="27" t="str">
        <f t="shared" ref="MC3:MC34" si="160">IFERROR(MID(AV3, SEARCH("+", AV3)+1, SEARCH("-", AV3)-SEARCH("+", AV3)-1), 0)</f>
        <v>13</v>
      </c>
      <c r="MD3" s="27" t="str">
        <f t="shared" ref="MD3:MD34" si="161">IFERROR(MID(AW3, SEARCH("+", AW3)+1, SEARCH("-", AW3)-SEARCH("+", AW3)-1), 0)</f>
        <v>27</v>
      </c>
      <c r="ME3" s="27">
        <f t="shared" ref="ME3:ME34" si="162">IFERROR(MID(AX3, SEARCH("+", AX3)+1, SEARCH("-", AX3)-SEARCH("+", AX3)-1), 0)</f>
        <v>0</v>
      </c>
      <c r="MF3" s="27" t="str">
        <f t="shared" ref="MF3:MF34" si="163">IFERROR(MID(AY3, SEARCH("+", AY3)+1, SEARCH("-", AY3)-SEARCH("+", AY3)-1), 0)</f>
        <v>21</v>
      </c>
      <c r="MG3" s="27" t="str">
        <f t="shared" ref="MG3:MG34" si="164">IFERROR(MID(AZ3, SEARCH("+", AZ3)+1, SEARCH("-", AZ3)-SEARCH("+", AZ3)-1), 0)</f>
        <v>38</v>
      </c>
      <c r="MH3" s="27">
        <f t="shared" ref="MH3:MH34" si="165">IFERROR(MID(BA3, SEARCH("+", BA3)+1, SEARCH("-", BA3)-SEARCH("+", BA3)-1), 0)</f>
        <v>0</v>
      </c>
      <c r="MI3" s="27">
        <f t="shared" ref="MI3:MI34" si="166">IFERROR(MID(BB3, SEARCH("+", BB3)+1, SEARCH("-", BB3)-SEARCH("+", BB3)-1), 0)</f>
        <v>0</v>
      </c>
      <c r="MJ3" s="27" t="str">
        <f t="shared" ref="MJ3:MJ34" si="167">IFERROR(MID(BC3, SEARCH("+", BC3)+1, SEARCH("-", BC3)-SEARCH("+", BC3)-1), 0)</f>
        <v>23</v>
      </c>
      <c r="MK3" s="27" t="str">
        <f t="shared" ref="MK3:MK34" si="168">IFERROR(MID(BD3, SEARCH("+", BD3)+1, SEARCH("-", BD3)-SEARCH("+", BD3)-1), 0)</f>
        <v>20</v>
      </c>
      <c r="ML3" s="27">
        <f t="shared" ref="ML3:ML34" si="169">IFERROR(MID(BE3, SEARCH("+", BE3)+1, SEARCH("-", BE3)-SEARCH("+", BE3)-1), 0)</f>
        <v>0</v>
      </c>
      <c r="MM3" s="27" t="str">
        <f t="shared" ref="MM3:MM34" si="170">IFERROR(MID(BF3, SEARCH("+", BF3)+1, SEARCH("-", BF3)-SEARCH("+", BF3)-1), 0)</f>
        <v>20</v>
      </c>
      <c r="MN3" s="27" t="str">
        <f t="shared" ref="MN3:MN34" si="171">IFERROR(MID(BG3, SEARCH("+", BG3)+1, SEARCH("-", BG3)-SEARCH("+", BG3)-1), 0)</f>
        <v>24</v>
      </c>
      <c r="MO3" s="27">
        <f t="shared" ref="MO3:MO34" si="172">IFERROR(MID(BH3, SEARCH("+", BH3)+1, SEARCH("-", BH3)-SEARCH("+", BH3)-1), 0)</f>
        <v>0</v>
      </c>
      <c r="MP3" s="27" t="str">
        <f t="shared" ref="MP3:MP34" si="173">IFERROR(MID(BI3, SEARCH("+", BI3)+1, SEARCH("-", BI3)-SEARCH("+", BI3)-1), 0)</f>
        <v>15</v>
      </c>
      <c r="MQ3" s="27" t="str">
        <f t="shared" ref="MQ3:MQ34" si="174">IFERROR(MID(BJ3, SEARCH("+", BJ3)+1, SEARCH("-", BJ3)-SEARCH("+", BJ3)-1), 0)</f>
        <v>19</v>
      </c>
      <c r="MR3" s="27">
        <f t="shared" ref="MR3:MR34" si="175">IFERROR(MID(BK3, SEARCH("+", BK3)+1, SEARCH("-", BK3)-SEARCH("+", BK3)-1), 0)</f>
        <v>0</v>
      </c>
      <c r="MS3" s="27" t="str">
        <f t="shared" ref="MS3:MS34" si="176">IFERROR(MID(BL3, SEARCH("+", BL3)+1, SEARCH("-", BL3)-SEARCH("+", BL3)-1), 0)</f>
        <v>20</v>
      </c>
      <c r="MT3" s="27">
        <f t="shared" ref="MT3:MT34" si="177">IFERROR(MID(BM3, SEARCH("+", BM3)+1, SEARCH("-", BM3)-SEARCH("+", BM3)-1), 0)</f>
        <v>0</v>
      </c>
      <c r="MU3" s="27" t="str">
        <f t="shared" ref="MU3:MU34" si="178">IFERROR(MID(BN3, SEARCH("+", BN3)+1, SEARCH("-", BN3)-SEARCH("+", BN3)-1), 0)</f>
        <v>30</v>
      </c>
      <c r="MV3" s="27" t="str">
        <f t="shared" ref="MV3:MV34" si="179">IFERROR(MID(BO3, SEARCH("+", BO3)+1, SEARCH("-", BO3)-SEARCH("+", BO3)-1), 0)</f>
        <v>19</v>
      </c>
      <c r="MW3" s="27" t="str">
        <f t="shared" ref="MW3:MW34" si="180">IFERROR(MID(BP3, SEARCH("+", BP3)+1, SEARCH("-", BP3)-SEARCH("+", BP3)-1), 0)</f>
        <v>24</v>
      </c>
      <c r="MX3" s="27" t="str">
        <f t="shared" ref="MX3:MX34" si="181">IFERROR(MID(BQ3, SEARCH("+", BQ3)+1, SEARCH("-", BQ3)-SEARCH("+", BQ3)-1), 0)</f>
        <v>12</v>
      </c>
      <c r="MY3" s="27" t="str">
        <f t="shared" ref="MY3:MY34" si="182">IFERROR(MID(BR3, SEARCH("+", BR3)+1, SEARCH("-", BR3)-SEARCH("+", BR3)-1), 0)</f>
        <v>24</v>
      </c>
      <c r="MZ3" s="27">
        <f t="shared" ref="MZ3:MZ34" si="183">IFERROR(MID(BS3, SEARCH("+", BS3)+1, SEARCH("-", BS3)-SEARCH("+", BS3)-1), 0)</f>
        <v>0</v>
      </c>
      <c r="NA3" s="27" t="str">
        <f t="shared" ref="NA3:NA34" si="184">IFERROR(MID(BT3, SEARCH("+", BT3)+1, SEARCH("-", BT3)-SEARCH("+", BT3)-1), 0)</f>
        <v>19</v>
      </c>
      <c r="NB3" s="27">
        <f t="shared" ref="NB3:NB34" si="185">IFERROR(MID(BU3, SEARCH("+", BU3)+1, SEARCH("-", BU3)-SEARCH("+", BU3)-1), 0)</f>
        <v>0</v>
      </c>
      <c r="NC3" s="27" t="str">
        <f t="shared" ref="NC3:NC34" si="186">IFERROR(MID(BV3, SEARCH("+", BV3)+1, SEARCH("-", BV3)-SEARCH("+", BV3)-1), 0)</f>
        <v>22</v>
      </c>
      <c r="ND3" s="27">
        <f t="shared" ref="ND3:ND34" si="187">IFERROR(MID(BW3, SEARCH("+", BW3)+1, SEARCH("-", BW3)-SEARCH("+", BW3)-1), 0)</f>
        <v>0</v>
      </c>
      <c r="NE3" s="27" t="str">
        <f t="shared" ref="NE3:NE34" si="188">IFERROR(MID(BX3, SEARCH("+", BX3)+1, SEARCH("-", BX3)-SEARCH("+", BX3)-1), 0)</f>
        <v>24</v>
      </c>
      <c r="NF3" s="27">
        <f t="shared" ref="NF3:NF34" si="189">IFERROR(MID(BY3, SEARCH("+", BY3)+1, SEARCH("-", BY3)-SEARCH("+", BY3)-1), 0)</f>
        <v>0</v>
      </c>
      <c r="NG3" s="27" t="str">
        <f t="shared" ref="NG3:NG34" si="190">IFERROR(MID(BZ3, SEARCH("+", BZ3)+1, SEARCH("-", BZ3)-SEARCH("+", BZ3)-1), 0)</f>
        <v>15</v>
      </c>
      <c r="NH3" s="27">
        <f t="shared" ref="NH3:NH34" si="191">IFERROR(MID(CA3, SEARCH("+", CA3)+1, SEARCH("-", CA3)-SEARCH("+", CA3)-1), 0)</f>
        <v>0</v>
      </c>
      <c r="NI3" s="27" t="str">
        <f t="shared" ref="NI3:NI34" si="192">IFERROR(MID(CB3, SEARCH("+", CB3)+1, SEARCH("-", CB3)-SEARCH("+", CB3)-1), 0)</f>
        <v>33</v>
      </c>
      <c r="NJ3" s="27">
        <f t="shared" ref="NJ3:NJ34" si="193">IFERROR(MID(CC3, SEARCH("+", CC3)+1, SEARCH("-", CC3)-SEARCH("+", CC3)-1), 0)</f>
        <v>0</v>
      </c>
      <c r="NK3" s="27" t="str">
        <f t="shared" ref="NK3:NK34" si="194">IFERROR(MID(CD3, SEARCH("+", CD3)+1, SEARCH("-", CD3)-SEARCH("+", CD3)-1), 0)</f>
        <v>21</v>
      </c>
      <c r="NL3" s="27" t="str">
        <f t="shared" ref="NL3:NL34" si="195">IFERROR(MID(CE3, SEARCH("+", CE3)+1, SEARCH("-", CE3)-SEARCH("+", CE3)-1), 0)</f>
        <v>36</v>
      </c>
      <c r="NM3" s="27">
        <f t="shared" ref="NM3:NM34" si="196">IFERROR(MID(CF3, SEARCH("+", CF3)+1, SEARCH("-", CF3)-SEARCH("+", CF3)-1), 0)</f>
        <v>0</v>
      </c>
      <c r="NN3" s="27">
        <f t="shared" ref="NN3:NN34" si="197">IFERROR(MID(CG3, SEARCH("+", CG3)+1, SEARCH("-", CG3)-SEARCH("+", CG3)-1), 0)</f>
        <v>0</v>
      </c>
      <c r="NO3" s="27">
        <f t="shared" ref="NO3:NO34" si="198">IFERROR(MID(CH3, SEARCH("+", CH3)+1, SEARCH("-", CH3)-SEARCH("+", CH3)-1), 0)</f>
        <v>0</v>
      </c>
      <c r="NP3" s="27">
        <f t="shared" ref="NP3:NP34" si="199">IFERROR(MID(CI3, SEARCH("+", CI3)+1, SEARCH("-", CI3)-SEARCH("+", CI3)-1), 0)</f>
        <v>0</v>
      </c>
      <c r="NQ3" s="27">
        <f t="shared" ref="NQ3:NQ34" si="200">IFERROR(MID(CJ3, SEARCH("+", CJ3)+1, SEARCH("-", CJ3)-SEARCH("+", CJ3)-1), 0)</f>
        <v>0</v>
      </c>
      <c r="NR3" s="27">
        <f t="shared" ref="NR3:NR34" si="201">IFERROR(MID(CK3, SEARCH("+", CK3)+1, SEARCH("-", CK3)-SEARCH("+", CK3)-1), 0)</f>
        <v>0</v>
      </c>
      <c r="NS3" s="27">
        <f t="shared" ref="NS3:NS34" si="202">IFERROR(MID(CL3, SEARCH("+", CL3)+1, SEARCH("-", CL3)-SEARCH("+", CL3)-1), 0)</f>
        <v>0</v>
      </c>
      <c r="NT3" s="27">
        <f t="shared" ref="NT3:NT34" si="203">IFERROR(MID(CM3, SEARCH("+", CM3)+1, SEARCH("-", CM3)-SEARCH("+", CM3)-1), 0)</f>
        <v>0</v>
      </c>
      <c r="NU3" s="27">
        <f t="shared" ref="NU3:NU34" si="204">IFERROR(MID(CN3, SEARCH("+", CN3)+1, SEARCH("-", CN3)-SEARCH("+", CN3)-1), 0)</f>
        <v>0</v>
      </c>
      <c r="NV3" s="27">
        <f t="shared" ref="NV3:NV34" si="205">IFERROR(MID(CO3, SEARCH("+", CO3)+1, SEARCH("-", CO3)-SEARCH("+", CO3)-1), 0)</f>
        <v>0</v>
      </c>
      <c r="NX3" s="28">
        <f t="shared" ref="NX3:NX34" si="206">OG3+OH3+OI3+OL3+OO3+OR3+OU3+OX3+PA3+PD3+PG3+PJ3+PM3+PP3</f>
        <v>162</v>
      </c>
      <c r="NY3" s="28">
        <f t="shared" ref="NY3:NY34" si="207">OJ3+OM3+OP3+OS3+OV3+OW3+OY3+PB3+PE3+PH3+PK3+PN3+PQ3+PT3+PW3+PZ3+QC3+QF3</f>
        <v>199</v>
      </c>
      <c r="NZ3" s="28">
        <f t="shared" ref="NZ3:NZ34" si="208">OK3+ON3+OQ3+OT3+OZ3+PC3+PF3+PI3+PL3+PO3+PR3+PU3+PX3+QA3+QD3+QG3</f>
        <v>142</v>
      </c>
      <c r="OA3" s="28">
        <f t="shared" ref="OA3:OA34" si="209">PS3+PV3+PY3+QB3+QE3</f>
        <v>56</v>
      </c>
      <c r="OB3" s="28">
        <f t="shared" ref="OB3:OB34" si="210">SUM(QI3:RJ3)</f>
        <v>0</v>
      </c>
      <c r="OC3" s="28">
        <f t="shared" ref="OC3:OC34" si="211">NX3-OL3-OO3-PA3-PD3</f>
        <v>115</v>
      </c>
      <c r="OD3" s="28">
        <f t="shared" ref="OD3:OD34" si="212">NX3+NY3/3+NZ3/2+OA3+OB3/2</f>
        <v>355.33333333333331</v>
      </c>
      <c r="OE3" s="28">
        <f t="shared" ref="OE3:OE34" si="213">IFERROR((NX3-OL3-OO3-PA3-PD3),0)</f>
        <v>115</v>
      </c>
      <c r="OG3" s="27" t="str">
        <f t="shared" ref="OG3:OG34" si="214">IFERROR(MID(L3, SEARCH("-", L3)+1, SEARCH("^", L3)-SEARCH("-", L3)-1), 0)</f>
        <v>9</v>
      </c>
      <c r="OH3" s="27" t="str">
        <f t="shared" ref="OH3:OH34" si="215">IFERROR(MID(M3, SEARCH("-", M3)+1, SEARCH("^", M3)-SEARCH("-", M3)-1), 0)</f>
        <v>12</v>
      </c>
      <c r="OI3" s="27" t="str">
        <f t="shared" ref="OI3:OI34" si="216">IFERROR(MID(N3, SEARCH("-", N3)+1, SEARCH("^", N3)-SEARCH("-", N3)-1), 0)</f>
        <v>6</v>
      </c>
      <c r="OJ3" s="27" t="str">
        <f t="shared" ref="OJ3:OJ34" si="217">IFERROR(MID(O3, SEARCH("-", O3)+1, SEARCH("^", O3)-SEARCH("-", O3)-1), 0)</f>
        <v>17</v>
      </c>
      <c r="OK3" s="27">
        <f t="shared" ref="OK3:OK34" si="218">IFERROR(MID(P3, SEARCH("-", P3)+1, SEARCH("^", P3)-SEARCH("-", P3)-1), 0)</f>
        <v>0</v>
      </c>
      <c r="OL3" s="27" t="str">
        <f t="shared" ref="OL3:OL34" si="219">IFERROR(MID(Q3, SEARCH("-", Q3)+1, SEARCH("^", Q3)-SEARCH("-", Q3)-1), 0)</f>
        <v>20</v>
      </c>
      <c r="OM3" s="27" t="str">
        <f t="shared" ref="OM3:OM34" si="220">IFERROR(MID(R3, SEARCH("-", R3)+1, SEARCH("^", R3)-SEARCH("-", R3)-1), 0)</f>
        <v>16</v>
      </c>
      <c r="ON3" s="27">
        <f t="shared" ref="ON3:ON34" si="221">IFERROR(MID(S3, SEARCH("-", S3)+1, SEARCH("^", S3)-SEARCH("-", S3)-1), 0)</f>
        <v>0</v>
      </c>
      <c r="OO3" s="27" t="str">
        <f t="shared" ref="OO3:OO34" si="222">IFERROR(MID(T3, SEARCH("-", T3)+1, SEARCH("^", T3)-SEARCH("-", T3)-1), 0)</f>
        <v>15</v>
      </c>
      <c r="OP3" s="27" t="str">
        <f t="shared" ref="OP3:OP34" si="223">IFERROR(MID(U3, SEARCH("-", U3)+1, SEARCH("^", U3)-SEARCH("-", U3)-1), 0)</f>
        <v>19</v>
      </c>
      <c r="OQ3" s="27">
        <f t="shared" ref="OQ3:OQ34" si="224">IFERROR(MID(V3, SEARCH("-", V3)+1, SEARCH("^", V3)-SEARCH("-", V3)-1), 0)</f>
        <v>0</v>
      </c>
      <c r="OR3" s="27" t="str">
        <f t="shared" ref="OR3:OR34" si="225">IFERROR(MID(W3, SEARCH("-", W3)+1, SEARCH("^", W3)-SEARCH("-", W3)-1), 0)</f>
        <v>17</v>
      </c>
      <c r="OS3" s="27" t="str">
        <f t="shared" ref="OS3:OS34" si="226">IFERROR(MID(X3, SEARCH("-", X3)+1, SEARCH("^", X3)-SEARCH("-", X3)-1), 0)</f>
        <v>17</v>
      </c>
      <c r="OT3" s="27">
        <f t="shared" ref="OT3:OT34" si="227">IFERROR(MID(Y3, SEARCH("-", Y3)+1, SEARCH("^", Y3)-SEARCH("-", Y3)-1), 0)</f>
        <v>0</v>
      </c>
      <c r="OU3" s="27" t="str">
        <f t="shared" ref="OU3:OU34" si="228">IFERROR(MID(Z3, SEARCH("-", Z3)+1, SEARCH("^", Z3)-SEARCH("-", Z3)-1), 0)</f>
        <v>19</v>
      </c>
      <c r="OV3" s="27">
        <f t="shared" ref="OV3:OV34" si="229">IFERROR(MID(AA3, SEARCH("-", AA3)+1, SEARCH("^", AA3)-SEARCH("-", AA3)-1), 0)</f>
        <v>0</v>
      </c>
      <c r="OW3" s="27" t="str">
        <f t="shared" ref="OW3:OW34" si="230">IFERROR(MID(AB3, SEARCH("-", AB3)+1, SEARCH("^", AB3)-SEARCH("-", AB3)-1), 0)</f>
        <v>6</v>
      </c>
      <c r="OX3" s="27">
        <f t="shared" ref="OX3:OX34" si="231">IFERROR(MID(AC3, SEARCH("-", AC3)+1, SEARCH("^", AC3)-SEARCH("-", AC3)-1), 0)</f>
        <v>0</v>
      </c>
      <c r="OY3" s="27" t="str">
        <f t="shared" ref="OY3:OY34" si="232">IFERROR(MID(AD3, SEARCH("-", AD3)+1, SEARCH("^", AD3)-SEARCH("-", AD3)-1), 0)</f>
        <v>20</v>
      </c>
      <c r="OZ3" s="27" t="str">
        <f t="shared" ref="OZ3:OZ34" si="233">IFERROR(MID(AE3, SEARCH("-", AE3)+1, SEARCH("^", AE3)-SEARCH("-", AE3)-1), 0)</f>
        <v>13</v>
      </c>
      <c r="PA3" s="27">
        <f t="shared" ref="PA3:PA34" si="234">IFERROR(MID(AF3, SEARCH("-", AF3)+1, SEARCH("^", AF3)-SEARCH("-", AF3)-1), 0)</f>
        <v>0</v>
      </c>
      <c r="PB3" s="27" t="str">
        <f t="shared" ref="PB3:PB34" si="235">IFERROR(MID(AG3, SEARCH("-", AG3)+1, SEARCH("^", AG3)-SEARCH("-", AG3)-1), 0)</f>
        <v>13</v>
      </c>
      <c r="PC3" s="27">
        <f t="shared" ref="PC3:PC34" si="236">IFERROR(MID(AH3, SEARCH("-", AH3)+1, SEARCH("^", AH3)-SEARCH("-", AH3)-1), 0)</f>
        <v>0</v>
      </c>
      <c r="PD3" s="27" t="str">
        <f t="shared" ref="PD3:PD34" si="237">IFERROR(MID(AI3, SEARCH("-", AI3)+1, SEARCH("^", AI3)-SEARCH("-", AI3)-1), 0)</f>
        <v>12</v>
      </c>
      <c r="PE3" s="27" t="str">
        <f t="shared" ref="PE3:PE34" si="238">IFERROR(MID(AJ3, SEARCH("-", AJ3)+1, SEARCH("^", AJ3)-SEARCH("-", AJ3)-1), 0)</f>
        <v>12</v>
      </c>
      <c r="PF3" s="27" t="str">
        <f t="shared" ref="PF3:PF34" si="239">IFERROR(MID(AK3, SEARCH("-", AK3)+1, SEARCH("^", AK3)-SEARCH("-", AK3)-1), 0)</f>
        <v>8</v>
      </c>
      <c r="PG3" s="27" t="str">
        <f t="shared" ref="PG3:PG34" si="240">IFERROR(MID(AL3, SEARCH("-", AL3)+1, SEARCH("^", AL3)-SEARCH("-", AL3)-1), 0)</f>
        <v>10</v>
      </c>
      <c r="PH3" s="27">
        <f t="shared" ref="PH3:PH34" si="241">IFERROR(MID(AM3, SEARCH("-", AM3)+1, SEARCH("^", AM3)-SEARCH("-", AM3)-1), 0)</f>
        <v>0</v>
      </c>
      <c r="PI3" s="27">
        <f t="shared" ref="PI3:PI34" si="242">IFERROR(MID(AN3, SEARCH("-", AN3)+1, SEARCH("^", AN3)-SEARCH("-", AN3)-1), 0)</f>
        <v>0</v>
      </c>
      <c r="PJ3" s="27" t="str">
        <f t="shared" ref="PJ3:PJ34" si="243">IFERROR(MID(AO3, SEARCH("-", AO3)+1, SEARCH("^", AO3)-SEARCH("-", AO3)-1), 0)</f>
        <v>16</v>
      </c>
      <c r="PK3" s="27" t="str">
        <f t="shared" ref="PK3:PK34" si="244">IFERROR(MID(AP3, SEARCH("-", AP3)+1, SEARCH("^", AP3)-SEARCH("-", AP3)-1), 0)</f>
        <v>23</v>
      </c>
      <c r="PL3" s="27" t="str">
        <f t="shared" ref="PL3:PL34" si="245">IFERROR(MID(AQ3, SEARCH("-", AQ3)+1, SEARCH("^", AQ3)-SEARCH("-", AQ3)-1), 0)</f>
        <v>15</v>
      </c>
      <c r="PM3" s="27" t="str">
        <f t="shared" ref="PM3:PM34" si="246">IFERROR(MID(AR3, SEARCH("-", AR3)+1, SEARCH("^", AR3)-SEARCH("-", AR3)-1), 0)</f>
        <v>13</v>
      </c>
      <c r="PN3" s="27" t="str">
        <f t="shared" ref="PN3:PN34" si="247">IFERROR(MID(AS3, SEARCH("-", AS3)+1, SEARCH("^", AS3)-SEARCH("-", AS3)-1), 0)</f>
        <v>21</v>
      </c>
      <c r="PO3" s="27" t="str">
        <f t="shared" ref="PO3:PO34" si="248">IFERROR(MID(AT3, SEARCH("-", AT3)+1, SEARCH("^", AT3)-SEARCH("-", AT3)-1), 0)</f>
        <v>21</v>
      </c>
      <c r="PP3" s="27" t="str">
        <f t="shared" ref="PP3:PP34" si="249">IFERROR(MID(AU3, SEARCH("-", AU3)+1, SEARCH("^", AU3)-SEARCH("-", AU3)-1), 0)</f>
        <v>13</v>
      </c>
      <c r="PQ3" s="27" t="str">
        <f t="shared" ref="PQ3:PQ34" si="250">IFERROR(MID(AV3, SEARCH("-", AV3)+1, SEARCH("^", AV3)-SEARCH("-", AV3)-1), 0)</f>
        <v>22</v>
      </c>
      <c r="PR3" s="27" t="str">
        <f t="shared" ref="PR3:PR34" si="251">IFERROR(MID(AW3, SEARCH("-", AW3)+1, SEARCH("^", AW3)-SEARCH("-", AW3)-1), 0)</f>
        <v>19</v>
      </c>
      <c r="PS3" s="27">
        <f t="shared" ref="PS3:PS34" si="252">IFERROR(MID(AX3, SEARCH("-", AX3)+1, SEARCH("^", AX3)-SEARCH("-", AX3)-1), 0)</f>
        <v>0</v>
      </c>
      <c r="PT3" s="27" t="str">
        <f t="shared" ref="PT3:PT34" si="253">IFERROR(MID(AY3, SEARCH("-", AY3)+1, SEARCH("^", AY3)-SEARCH("-", AY3)-1), 0)</f>
        <v>13</v>
      </c>
      <c r="PU3" s="27" t="str">
        <f t="shared" ref="PU3:PU34" si="254">IFERROR(MID(AZ3, SEARCH("-", AZ3)+1, SEARCH("^", AZ3)-SEARCH("-", AZ3)-1), 0)</f>
        <v>6</v>
      </c>
      <c r="PV3" s="27">
        <f t="shared" ref="PV3:PV34" si="255">IFERROR(MID(BA3, SEARCH("-", BA3)+1, SEARCH("^", BA3)-SEARCH("-", BA3)-1), 0)</f>
        <v>0</v>
      </c>
      <c r="PW3" s="27">
        <f t="shared" ref="PW3:PW34" si="256">IFERROR(MID(BB3, SEARCH("-", BB3)+1, SEARCH("^", BB3)-SEARCH("-", BB3)-1), 0)</f>
        <v>0</v>
      </c>
      <c r="PX3" s="27" t="str">
        <f t="shared" ref="PX3:PX34" si="257">IFERROR(MID(BC3, SEARCH("-", BC3)+1, SEARCH("^", BC3)-SEARCH("-", BC3)-1), 0)</f>
        <v>11</v>
      </c>
      <c r="PY3" s="27" t="str">
        <f t="shared" ref="PY3:PY34" si="258">IFERROR(MID(BD3, SEARCH("-", BD3)+1, SEARCH("^", BD3)-SEARCH("-", BD3)-1), 0)</f>
        <v>22</v>
      </c>
      <c r="PZ3" s="27">
        <f t="shared" ref="PZ3:PZ34" si="259">IFERROR(MID(BE3, SEARCH("-", BE3)+1, SEARCH("^", BE3)-SEARCH("-", BE3)-1), 0)</f>
        <v>0</v>
      </c>
      <c r="QA3" s="27" t="str">
        <f t="shared" ref="QA3:QA34" si="260">IFERROR(MID(BF3, SEARCH("-", BF3)+1, SEARCH("^", BF3)-SEARCH("-", BF3)-1), 0)</f>
        <v>19</v>
      </c>
      <c r="QB3" s="27" t="str">
        <f t="shared" ref="QB3:QB34" si="261">IFERROR(MID(BG3, SEARCH("-", BG3)+1, SEARCH("^", BG3)-SEARCH("-", BG3)-1), 0)</f>
        <v>16</v>
      </c>
      <c r="QC3" s="27">
        <f t="shared" ref="QC3:QC34" si="262">IFERROR(MID(BH3, SEARCH("-", BH3)+1, SEARCH("^", BH3)-SEARCH("-", BH3)-1), 0)</f>
        <v>0</v>
      </c>
      <c r="QD3" s="27" t="str">
        <f t="shared" ref="QD3:QD34" si="263">IFERROR(MID(BI3, SEARCH("-", BI3)+1, SEARCH("^", BI3)-SEARCH("-", BI3)-1), 0)</f>
        <v>11</v>
      </c>
      <c r="QE3" s="27" t="str">
        <f t="shared" ref="QE3:QE34" si="264">IFERROR(MID(BJ3, SEARCH("-", BJ3)+1, SEARCH("^", BJ3)-SEARCH("-", BJ3)-1), 0)</f>
        <v>18</v>
      </c>
      <c r="QF3" s="27">
        <f t="shared" ref="QF3:QF34" si="265">IFERROR(MID(BK3, SEARCH("-", BK3)+1, SEARCH("^", BK3)-SEARCH("-", BK3)-1), 0)</f>
        <v>0</v>
      </c>
      <c r="QG3" s="27" t="str">
        <f t="shared" ref="QG3:QG34" si="266">IFERROR(MID(BL3, SEARCH("-", BL3)+1, SEARCH("^", BL3)-SEARCH("-", BL3)-1), 0)</f>
        <v>19</v>
      </c>
      <c r="QH3" s="27">
        <f t="shared" ref="QH3:QH34" si="267">IFERROR(MID(BM3, SEARCH("-", BM3)+1, SEARCH("^", BM3)-SEARCH("-", BM3)-1), 0)</f>
        <v>0</v>
      </c>
      <c r="QI3" s="27" t="str">
        <f t="shared" ref="QI3:QI34" si="268">IFERROR(MID(BN3, SEARCH("-", BN3)+1, SEARCH("^", BN3)-SEARCH("-", BN3)-1), 0)</f>
        <v>15</v>
      </c>
      <c r="QJ3" s="27" t="str">
        <f t="shared" ref="QJ3:QJ34" si="269">IFERROR(MID(BO3, SEARCH("-", BO3)+1, SEARCH("^", BO3)-SEARCH("-", BO3)-1), 0)</f>
        <v>22</v>
      </c>
      <c r="QK3" s="27" t="str">
        <f t="shared" ref="QK3:QK34" si="270">IFERROR(MID(BP3, SEARCH("-", BP3)+1, SEARCH("^", BP3)-SEARCH("-", BP3)-1), 0)</f>
        <v>18</v>
      </c>
      <c r="QL3" s="27" t="str">
        <f t="shared" ref="QL3:QL34" si="271">IFERROR(MID(BQ3, SEARCH("-", BQ3)+1, SEARCH("^", BQ3)-SEARCH("-", BQ3)-1), 0)</f>
        <v>22</v>
      </c>
      <c r="QM3" s="27" t="str">
        <f t="shared" ref="QM3:QM34" si="272">IFERROR(MID(BR3, SEARCH("-", BR3)+1, SEARCH("^", BR3)-SEARCH("-", BR3)-1), 0)</f>
        <v>25</v>
      </c>
      <c r="QN3" s="27">
        <f t="shared" ref="QN3:QN34" si="273">IFERROR(MID(BS3, SEARCH("-", BS3)+1, SEARCH("^", BS3)-SEARCH("-", BS3)-1), 0)</f>
        <v>0</v>
      </c>
      <c r="QO3" s="27" t="str">
        <f t="shared" ref="QO3:QO34" si="274">IFERROR(MID(BT3, SEARCH("-", BT3)+1, SEARCH("^", BT3)-SEARCH("-", BT3)-1), 0)</f>
        <v>10</v>
      </c>
      <c r="QP3" s="27">
        <f t="shared" ref="QP3:QP34" si="275">IFERROR(MID(BU3, SEARCH("-", BU3)+1, SEARCH("^", BU3)-SEARCH("-", BU3)-1), 0)</f>
        <v>0</v>
      </c>
      <c r="QQ3" s="27" t="str">
        <f t="shared" ref="QQ3:QQ34" si="276">IFERROR(MID(BV3, SEARCH("-", BV3)+1, SEARCH("^", BV3)-SEARCH("-", BV3)-1), 0)</f>
        <v>11</v>
      </c>
      <c r="QR3" s="27">
        <f t="shared" ref="QR3:QR34" si="277">IFERROR(MID(BW3, SEARCH("-", BW3)+1, SEARCH("^", BW3)-SEARCH("-", BW3)-1), 0)</f>
        <v>0</v>
      </c>
      <c r="QS3" s="27" t="str">
        <f t="shared" ref="QS3:QS34" si="278">IFERROR(MID(BX3, SEARCH("-", BX3)+1, SEARCH("^", BX3)-SEARCH("-", BX3)-1), 0)</f>
        <v>16</v>
      </c>
      <c r="QT3" s="27">
        <f t="shared" ref="QT3:QT34" si="279">IFERROR(MID(BY3, SEARCH("-", BY3)+1, SEARCH("^", BY3)-SEARCH("-", BY3)-1), 0)</f>
        <v>0</v>
      </c>
      <c r="QU3" s="27" t="str">
        <f t="shared" ref="QU3:QU34" si="280">IFERROR(MID(BZ3, SEARCH("-", BZ3)+1, SEARCH("^", BZ3)-SEARCH("-", BZ3)-1), 0)</f>
        <v>12</v>
      </c>
      <c r="QV3" s="27">
        <f t="shared" ref="QV3:QV34" si="281">IFERROR(MID(CA3, SEARCH("-", CA3)+1, SEARCH("^", CA3)-SEARCH("-", CA3)-1), 0)</f>
        <v>0</v>
      </c>
      <c r="QW3" s="27" t="str">
        <f t="shared" ref="QW3:QW34" si="282">IFERROR(MID(CB3, SEARCH("-", CB3)+1, SEARCH("^", CB3)-SEARCH("-", CB3)-1), 0)</f>
        <v>14</v>
      </c>
      <c r="QX3" s="27">
        <f t="shared" ref="QX3:QX34" si="283">IFERROR(MID(CC3, SEARCH("-", CC3)+1, SEARCH("^", CC3)-SEARCH("-", CC3)-1), 0)</f>
        <v>0</v>
      </c>
      <c r="QY3" s="27" t="str">
        <f t="shared" ref="QY3:QY34" si="284">IFERROR(MID(CD3, SEARCH("-", CD3)+1, SEARCH("^", CD3)-SEARCH("-", CD3)-1), 0)</f>
        <v>20</v>
      </c>
      <c r="QZ3" s="27" t="str">
        <f t="shared" ref="QZ3:QZ34" si="285">IFERROR(MID(CE3, SEARCH("-", CE3)+1, SEARCH("^", CE3)-SEARCH("-", CE3)-1), 0)</f>
        <v>21</v>
      </c>
      <c r="RA3" s="27">
        <f t="shared" ref="RA3:RA34" si="286">IFERROR(MID(CF3, SEARCH("-", CF3)+1, SEARCH("^", CF3)-SEARCH("-", CF3)-1), 0)</f>
        <v>0</v>
      </c>
      <c r="RB3" s="27">
        <f t="shared" ref="RB3:RB34" si="287">IFERROR(MID(CG3, SEARCH("-", CG3)+1, SEARCH("^", CG3)-SEARCH("-", CG3)-1), 0)</f>
        <v>0</v>
      </c>
      <c r="RC3" s="27">
        <f t="shared" ref="RC3:RC34" si="288">IFERROR(MID(CH3, SEARCH("-", CH3)+1, SEARCH("^", CH3)-SEARCH("-", CH3)-1), 0)</f>
        <v>0</v>
      </c>
      <c r="RD3" s="27">
        <f t="shared" ref="RD3:RD34" si="289">IFERROR(MID(CI3, SEARCH("-", CI3)+1, SEARCH("^", CI3)-SEARCH("-", CI3)-1), 0)</f>
        <v>0</v>
      </c>
      <c r="RE3" s="27">
        <f t="shared" ref="RE3:RE34" si="290">IFERROR(MID(CJ3, SEARCH("-", CJ3)+1, SEARCH("^", CJ3)-SEARCH("-", CJ3)-1), 0)</f>
        <v>0</v>
      </c>
      <c r="RF3" s="27">
        <f t="shared" ref="RF3:RF34" si="291">IFERROR(MID(CK3, SEARCH("-", CK3)+1, SEARCH("^", CK3)-SEARCH("-", CK3)-1), 0)</f>
        <v>0</v>
      </c>
      <c r="RG3" s="27">
        <f t="shared" ref="RG3:RG34" si="292">IFERROR(MID(CL3, SEARCH("-", CL3)+1, SEARCH("^", CL3)-SEARCH("-", CL3)-1), 0)</f>
        <v>0</v>
      </c>
      <c r="RH3" s="27">
        <f t="shared" ref="RH3:RH34" si="293">IFERROR(MID(CM3, SEARCH("-", CM3)+1, SEARCH("^", CM3)-SEARCH("-", CM3)-1), 0)</f>
        <v>0</v>
      </c>
      <c r="RI3" s="27">
        <f t="shared" ref="RI3:RI34" si="294">IFERROR(MID(CN3, SEARCH("-", CN3)+1, SEARCH("^", CN3)-SEARCH("-", CN3)-1), 0)</f>
        <v>0</v>
      </c>
      <c r="RJ3" s="27">
        <f t="shared" ref="RJ3:RJ34" si="295">IFERROR(MID(CO3, SEARCH("-", CO3)+1, SEARCH("^", CO3)-SEARCH("-", CO3)-1), 0)</f>
        <v>0</v>
      </c>
      <c r="RL3" s="28">
        <f t="shared" ref="RL3:RL34" si="296">RT3+RU3+RV3+RY3+SB3+SE3+SH3+SK3+SN3+SQ3+ST3+SW3+SZ3+TC3</f>
        <v>104</v>
      </c>
      <c r="RM3" s="28">
        <f t="shared" ref="RM3:RM34" si="297">RW3+RZ3+SC3+SF3+SI3+SJ3+SL3+SO3+SR3+SU3+SX3+TA3+TD3+TG3+TJ3+TM3+TP3+TS3</f>
        <v>103</v>
      </c>
      <c r="RN3" s="28">
        <f t="shared" ref="RN3:RN34" si="298">RX3+SA3+SD3+SG3+SM3+SP3+SS3+SV3+SY3+TB3+TE3+TH3+TK3+TN3+TQ3+TT3</f>
        <v>97</v>
      </c>
      <c r="RO3" s="28">
        <f t="shared" ref="RO3:RO34" si="299">TF3+TI3+TL3+TO3+TR3</f>
        <v>27</v>
      </c>
      <c r="RP3" s="28">
        <f t="shared" ref="RP3:RP34" si="300">SUM(TV3:UW3)</f>
        <v>0</v>
      </c>
      <c r="RQ3" s="28">
        <f t="shared" ref="RQ3:RQ34" si="301">RL3+RM3/3+RN3/2+RO3+RP3/2</f>
        <v>213.83333333333334</v>
      </c>
      <c r="RT3" s="27" t="str">
        <f t="shared" ref="RT3:RT34" si="302">IFERROR(MID(L3, SEARCH("^", L3)+1, SEARCH("(", L3)-SEARCH("^", L3)-1), "0")</f>
        <v>7</v>
      </c>
      <c r="RU3" s="27" t="str">
        <f t="shared" ref="RU3:RU34" si="303">IFERROR(MID(M3, SEARCH("^", M3)+1, SEARCH("(", M3)-SEARCH("^", M3)-1), "0")</f>
        <v>2</v>
      </c>
      <c r="RV3" s="27" t="str">
        <f t="shared" ref="RV3:RV34" si="304">IFERROR(MID(N3, SEARCH("^", N3)+1, SEARCH("(", N3)-SEARCH("^", N3)-1), "0")</f>
        <v>12</v>
      </c>
      <c r="RW3" s="27" t="str">
        <f t="shared" ref="RW3:RW34" si="305">IFERROR(MID(O3, SEARCH("^", O3)+1, SEARCH("(", O3)-SEARCH("^", O3)-1), "0")</f>
        <v>10</v>
      </c>
      <c r="RX3" s="27" t="str">
        <f t="shared" ref="RX3:RX34" si="306">IFERROR(MID(P3, SEARCH("^", P3)+1, SEARCH("(", P3)-SEARCH("^", P3)-1), "0")</f>
        <v>0</v>
      </c>
      <c r="RY3" s="27" t="str">
        <f t="shared" ref="RY3:RY34" si="307">IFERROR(MID(Q3, SEARCH("^", Q3)+1, SEARCH("(", Q3)-SEARCH("^", Q3)-1), "0")</f>
        <v>16</v>
      </c>
      <c r="RZ3" s="27" t="str">
        <f t="shared" ref="RZ3:RZ34" si="308">IFERROR(MID(R3, SEARCH("^", R3)+1, SEARCH("(", R3)-SEARCH("^", R3)-1), "0")</f>
        <v>8</v>
      </c>
      <c r="SA3" s="27" t="str">
        <f t="shared" ref="SA3:SA34" si="309">IFERROR(MID(S3, SEARCH("^", S3)+1, SEARCH("(", S3)-SEARCH("^", S3)-1), "0")</f>
        <v>0</v>
      </c>
      <c r="SB3" s="27" t="str">
        <f t="shared" ref="SB3:SB34" si="310">IFERROR(MID(T3, SEARCH("^", T3)+1, SEARCH("(", T3)-SEARCH("^", T3)-1), "0")</f>
        <v>8</v>
      </c>
      <c r="SC3" s="27" t="str">
        <f t="shared" ref="SC3:SC34" si="311">IFERROR(MID(U3, SEARCH("^", U3)+1, SEARCH("(", U3)-SEARCH("^", U3)-1), "0")</f>
        <v>9</v>
      </c>
      <c r="SD3" s="27" t="str">
        <f t="shared" ref="SD3:SD34" si="312">IFERROR(MID(V3, SEARCH("^", V3)+1, SEARCH("(", V3)-SEARCH("^", V3)-1), "0")</f>
        <v>0</v>
      </c>
      <c r="SE3" s="27" t="str">
        <f t="shared" ref="SE3:SE34" si="313">IFERROR(MID(W3, SEARCH("^", W3)+1, SEARCH("(", W3)-SEARCH("^", W3)-1), "0")</f>
        <v>12</v>
      </c>
      <c r="SF3" s="27" t="str">
        <f t="shared" ref="SF3:SF34" si="314">IFERROR(MID(X3, SEARCH("^", X3)+1, SEARCH("(", X3)-SEARCH("^", X3)-1), "0")</f>
        <v>6</v>
      </c>
      <c r="SG3" s="27" t="str">
        <f t="shared" ref="SG3:SG34" si="315">IFERROR(MID(Y3, SEARCH("^", Y3)+1, SEARCH("(", Y3)-SEARCH("^", Y3)-1), "0")</f>
        <v>0</v>
      </c>
      <c r="SH3" s="27" t="str">
        <f t="shared" ref="SH3:SH34" si="316">IFERROR(MID(Z3, SEARCH("^", Z3)+1, SEARCH("(", Z3)-SEARCH("^", Z3)-1), "0")</f>
        <v>9</v>
      </c>
      <c r="SI3" s="27" t="str">
        <f t="shared" ref="SI3:SI34" si="317">IFERROR(MID(AA3, SEARCH("^", AA3)+1, SEARCH("(", AA3)-SEARCH("^", AA3)-1), "0")</f>
        <v>0</v>
      </c>
      <c r="SJ3" s="27" t="str">
        <f t="shared" ref="SJ3:SJ34" si="318">IFERROR(MID(AB3, SEARCH("^", AB3)+1, SEARCH("(", AB3)-SEARCH("^", AB3)-1), "0")</f>
        <v>18</v>
      </c>
      <c r="SK3" s="27" t="str">
        <f t="shared" ref="SK3:SK34" si="319">IFERROR(MID(AC3, SEARCH("^", AC3)+1, SEARCH("(", AC3)-SEARCH("^", AC3)-1), "0")</f>
        <v>0</v>
      </c>
      <c r="SL3" s="27" t="str">
        <f t="shared" ref="SL3:SL34" si="320">IFERROR(MID(AD3, SEARCH("^", AD3)+1, SEARCH("(", AD3)-SEARCH("^", AD3)-1), "0")</f>
        <v>9</v>
      </c>
      <c r="SM3" s="27" t="str">
        <f t="shared" ref="SM3:SM34" si="321">IFERROR(MID(AE3, SEARCH("^", AE3)+1, SEARCH("(", AE3)-SEARCH("^", AE3)-1), "0")</f>
        <v>11</v>
      </c>
      <c r="SN3" s="27" t="str">
        <f t="shared" ref="SN3:SN34" si="322">IFERROR(MID(AF3, SEARCH("^", AF3)+1, SEARCH("(", AF3)-SEARCH("^", AF3)-1), "0")</f>
        <v>0</v>
      </c>
      <c r="SO3" s="27" t="str">
        <f t="shared" ref="SO3:SO34" si="323">IFERROR(MID(AG3, SEARCH("^", AG3)+1, SEARCH("(", AG3)-SEARCH("^", AG3)-1), "0")</f>
        <v>6</v>
      </c>
      <c r="SP3" s="27" t="str">
        <f t="shared" ref="SP3:SP34" si="324">IFERROR(MID(AH3, SEARCH("^", AH3)+1, SEARCH("(", AH3)-SEARCH("^", AH3)-1), "0")</f>
        <v>0</v>
      </c>
      <c r="SQ3" s="27" t="str">
        <f t="shared" ref="SQ3:SQ34" si="325">IFERROR(MID(AI3, SEARCH("^", AI3)+1, SEARCH("(", AI3)-SEARCH("^", AI3)-1), "0")</f>
        <v>6</v>
      </c>
      <c r="SR3" s="27" t="str">
        <f t="shared" ref="SR3:SR34" si="326">IFERROR(MID(AJ3, SEARCH("^", AJ3)+1, SEARCH("(", AJ3)-SEARCH("^", AJ3)-1), "0")</f>
        <v>8</v>
      </c>
      <c r="SS3" s="27" t="str">
        <f t="shared" ref="SS3:SS34" si="327">IFERROR(MID(AK3, SEARCH("^", AK3)+1, SEARCH("(", AK3)-SEARCH("^", AK3)-1), "0")</f>
        <v>9</v>
      </c>
      <c r="ST3" s="27" t="str">
        <f t="shared" ref="ST3:ST34" si="328">IFERROR(MID(AL3, SEARCH("^", AL3)+1, SEARCH("(", AL3)-SEARCH("^", AL3)-1), "0")</f>
        <v>8</v>
      </c>
      <c r="SU3" s="27" t="str">
        <f t="shared" ref="SU3:SU34" si="329">IFERROR(MID(AM3, SEARCH("^", AM3)+1, SEARCH("(", AM3)-SEARCH("^", AM3)-1), "0")</f>
        <v>0</v>
      </c>
      <c r="SV3" s="27" t="str">
        <f t="shared" ref="SV3:SV34" si="330">IFERROR(MID(AN3, SEARCH("^", AN3)+1, SEARCH("(", AN3)-SEARCH("^", AN3)-1), "0")</f>
        <v>0</v>
      </c>
      <c r="SW3" s="27" t="str">
        <f t="shared" ref="SW3:SW34" si="331">IFERROR(MID(AO3, SEARCH("^", AO3)+1, SEARCH("(", AO3)-SEARCH("^", AO3)-1), "0")</f>
        <v>9</v>
      </c>
      <c r="SX3" s="27" t="str">
        <f t="shared" ref="SX3:SX34" si="332">IFERROR(MID(AP3, SEARCH("^", AP3)+1, SEARCH("(", AP3)-SEARCH("^", AP3)-1), "0")</f>
        <v>6</v>
      </c>
      <c r="SY3" s="27" t="str">
        <f t="shared" ref="SY3:SY34" si="333">IFERROR(MID(AQ3, SEARCH("^", AQ3)+1, SEARCH("(", AQ3)-SEARCH("^", AQ3)-1), "0")</f>
        <v>8</v>
      </c>
      <c r="SZ3" s="27" t="str">
        <f t="shared" ref="SZ3:SZ34" si="334">IFERROR(MID(AR3, SEARCH("^", AR3)+1, SEARCH("(", AR3)-SEARCH("^", AR3)-1), "0")</f>
        <v>7</v>
      </c>
      <c r="TA3" s="27" t="str">
        <f t="shared" ref="TA3:TA34" si="335">IFERROR(MID(AS3, SEARCH("^", AS3)+1, SEARCH("(", AS3)-SEARCH("^", AS3)-1), "0")</f>
        <v>11</v>
      </c>
      <c r="TB3" s="27" t="str">
        <f t="shared" ref="TB3:TB34" si="336">IFERROR(MID(AT3, SEARCH("^", AT3)+1, SEARCH("(", AT3)-SEARCH("^", AT3)-1), "0")</f>
        <v>9</v>
      </c>
      <c r="TC3" s="27" t="str">
        <f t="shared" ref="TC3:TC34" si="337">IFERROR(MID(AU3, SEARCH("^", AU3)+1, SEARCH("(", AU3)-SEARCH("^", AU3)-1), "0")</f>
        <v>8</v>
      </c>
      <c r="TD3" s="27" t="str">
        <f t="shared" ref="TD3:TD34" si="338">IFERROR(MID(AV3, SEARCH("^", AV3)+1, SEARCH("(", AV3)-SEARCH("^", AV3)-1), "0")</f>
        <v>5</v>
      </c>
      <c r="TE3" s="27" t="str">
        <f t="shared" ref="TE3:TE34" si="339">IFERROR(MID(AW3, SEARCH("^", AW3)+1, SEARCH("(", AW3)-SEARCH("^", AW3)-1), "0")</f>
        <v>13</v>
      </c>
      <c r="TF3" s="27" t="str">
        <f t="shared" ref="TF3:TF34" si="340">IFERROR(MID(AX3, SEARCH("^", AX3)+1, SEARCH("(", AX3)-SEARCH("^", AX3)-1), "0")</f>
        <v>0</v>
      </c>
      <c r="TG3" s="27" t="str">
        <f t="shared" ref="TG3:TG34" si="341">IFERROR(MID(AY3, SEARCH("^", AY3)+1, SEARCH("(", AY3)-SEARCH("^", AY3)-1), "0")</f>
        <v>7</v>
      </c>
      <c r="TH3" s="27" t="str">
        <f t="shared" ref="TH3:TH34" si="342">IFERROR(MID(AZ3, SEARCH("^", AZ3)+1, SEARCH("(", AZ3)-SEARCH("^", AZ3)-1), "0")</f>
        <v>10</v>
      </c>
      <c r="TI3" s="27" t="str">
        <f t="shared" ref="TI3:TI34" si="343">IFERROR(MID(BA3, SEARCH("^", BA3)+1, SEARCH("(", BA3)-SEARCH("^", BA3)-1), "0")</f>
        <v>0</v>
      </c>
      <c r="TJ3" s="27" t="str">
        <f t="shared" ref="TJ3:TJ34" si="344">IFERROR(MID(BB3, SEARCH("^", BB3)+1, SEARCH("(", BB3)-SEARCH("^", BB3)-1), "0")</f>
        <v>0</v>
      </c>
      <c r="TK3" s="27" t="str">
        <f t="shared" ref="TK3:TK34" si="345">IFERROR(MID(BC3, SEARCH("^", BC3)+1, SEARCH("(", BC3)-SEARCH("^", BC3)-1), "0")</f>
        <v>8</v>
      </c>
      <c r="TL3" s="27" t="str">
        <f t="shared" ref="TL3:TL34" si="346">IFERROR(MID(BD3, SEARCH("^", BD3)+1, SEARCH("(", BD3)-SEARCH("^", BD3)-1), "0")</f>
        <v>8</v>
      </c>
      <c r="TM3" s="27" t="str">
        <f t="shared" ref="TM3:TM34" si="347">IFERROR(MID(BE3, SEARCH("^", BE3)+1, SEARCH("(", BE3)-SEARCH("^", BE3)-1), "0")</f>
        <v>0</v>
      </c>
      <c r="TN3" s="27" t="str">
        <f t="shared" ref="TN3:TN34" si="348">IFERROR(MID(BF3, SEARCH("^", BF3)+1, SEARCH("(", BF3)-SEARCH("^", BF3)-1), "0")</f>
        <v>10</v>
      </c>
      <c r="TO3" s="27" t="str">
        <f t="shared" ref="TO3:TO34" si="349">IFERROR(MID(BG3, SEARCH("^", BG3)+1, SEARCH("(", BG3)-SEARCH("^", BG3)-1), "0")</f>
        <v>9</v>
      </c>
      <c r="TP3" s="27" t="str">
        <f t="shared" ref="TP3:TP34" si="350">IFERROR(MID(BH3, SEARCH("^", BH3)+1, SEARCH("(", BH3)-SEARCH("^", BH3)-1), "0")</f>
        <v>0</v>
      </c>
      <c r="TQ3" s="27" t="str">
        <f t="shared" ref="TQ3:TQ34" si="351">IFERROR(MID(BI3, SEARCH("^", BI3)+1, SEARCH("(", BI3)-SEARCH("^", BI3)-1), "0")</f>
        <v>6</v>
      </c>
      <c r="TR3" s="27" t="str">
        <f t="shared" ref="TR3:TR34" si="352">IFERROR(MID(BJ3, SEARCH("^", BJ3)+1, SEARCH("(", BJ3)-SEARCH("^", BJ3)-1), "0")</f>
        <v>10</v>
      </c>
      <c r="TS3" s="27" t="str">
        <f t="shared" ref="TS3:TS34" si="353">IFERROR(MID(BK3, SEARCH("^", BK3)+1, SEARCH("(", BK3)-SEARCH("^", BK3)-1), "0")</f>
        <v>0</v>
      </c>
      <c r="TT3" s="27" t="str">
        <f t="shared" ref="TT3:TT34" si="354">IFERROR(MID(BL3, SEARCH("^", BL3)+1, SEARCH("(", BL3)-SEARCH("^", BL3)-1), "0")</f>
        <v>13</v>
      </c>
      <c r="TU3" s="27" t="str">
        <f t="shared" ref="TU3:TU34" si="355">IFERROR(MID(BM3, SEARCH("^", BM3)+1, SEARCH("(", BM3)-SEARCH("^", BM3)-1), "0")</f>
        <v>0</v>
      </c>
      <c r="TV3" s="27" t="str">
        <f t="shared" ref="TV3:TV34" si="356">IFERROR(MID(BN3, SEARCH("^", BN3)+1, SEARCH("(", BN3)-SEARCH("^", BN3)-1), "0")</f>
        <v>11</v>
      </c>
      <c r="TW3" s="27" t="str">
        <f t="shared" ref="TW3:TW34" si="357">IFERROR(MID(BO3, SEARCH("^", BO3)+1, SEARCH("(", BO3)-SEARCH("^", BO3)-1), "0")</f>
        <v>5</v>
      </c>
      <c r="TX3" s="27" t="str">
        <f t="shared" ref="TX3:TX34" si="358">IFERROR(MID(BP3, SEARCH("^", BP3)+1, SEARCH("(", BP3)-SEARCH("^", BP3)-1), "0")</f>
        <v>8</v>
      </c>
      <c r="TY3" s="27" t="str">
        <f t="shared" ref="TY3:TY34" si="359">IFERROR(MID(BQ3, SEARCH("^", BQ3)+1, SEARCH("(", BQ3)-SEARCH("^", BQ3)-1), "0")</f>
        <v>7</v>
      </c>
      <c r="TZ3" s="27" t="str">
        <f t="shared" ref="TZ3:TZ34" si="360">IFERROR(MID(BR3, SEARCH("^", BR3)+1, SEARCH("(", BR3)-SEARCH("^", BR3)-1), "0")</f>
        <v>10</v>
      </c>
      <c r="UA3" s="27" t="str">
        <f t="shared" ref="UA3:UA34" si="361">IFERROR(MID(BS3, SEARCH("^", BS3)+1, SEARCH("(", BS3)-SEARCH("^", BS3)-1), "0")</f>
        <v>0</v>
      </c>
      <c r="UB3" s="27" t="str">
        <f t="shared" ref="UB3:UB34" si="362">IFERROR(MID(BT3, SEARCH("^", BT3)+1, SEARCH("(", BT3)-SEARCH("^", BT3)-1), "0")</f>
        <v>7</v>
      </c>
      <c r="UC3" s="27" t="str">
        <f t="shared" ref="UC3:UC34" si="363">IFERROR(MID(BU3, SEARCH("^", BU3)+1, SEARCH("(", BU3)-SEARCH("^", BU3)-1), "0")</f>
        <v>0</v>
      </c>
      <c r="UD3" s="27" t="str">
        <f t="shared" ref="UD3:UD34" si="364">IFERROR(MID(BV3, SEARCH("^", BV3)+1, SEARCH("(", BV3)-SEARCH("^", BV3)-1), "0")</f>
        <v>10</v>
      </c>
      <c r="UE3" s="27" t="str">
        <f t="shared" ref="UE3:UE34" si="365">IFERROR(MID(BW3, SEARCH("^", BW3)+1, SEARCH("(", BW3)-SEARCH("^", BW3)-1), "0")</f>
        <v>0</v>
      </c>
      <c r="UF3" s="27" t="str">
        <f t="shared" ref="UF3:UF34" si="366">IFERROR(MID(BX3, SEARCH("^", BX3)+1, SEARCH("(", BX3)-SEARCH("^", BX3)-1), "0")</f>
        <v>6</v>
      </c>
      <c r="UG3" s="27" t="str">
        <f t="shared" ref="UG3:UG34" si="367">IFERROR(MID(BY3, SEARCH("^", BY3)+1, SEARCH("(", BY3)-SEARCH("^", BY3)-1), "0")</f>
        <v>0</v>
      </c>
      <c r="UH3" s="27" t="str">
        <f t="shared" ref="UH3:UH34" si="368">IFERROR(MID(BZ3, SEARCH("^", BZ3)+1, SEARCH("(", BZ3)-SEARCH("^", BZ3)-1), "0")</f>
        <v>7</v>
      </c>
      <c r="UI3" s="27" t="str">
        <f t="shared" ref="UI3:UI34" si="369">IFERROR(MID(CA3, SEARCH("^", CA3)+1, SEARCH("(", CA3)-SEARCH("^", CA3)-1), "0")</f>
        <v>0</v>
      </c>
      <c r="UJ3" s="27" t="str">
        <f t="shared" ref="UJ3:UJ34" si="370">IFERROR(MID(CB3, SEARCH("^", CB3)+1, SEARCH("(", CB3)-SEARCH("^", CB3)-1), "0")</f>
        <v>13</v>
      </c>
      <c r="UK3" s="27" t="str">
        <f t="shared" ref="UK3:UK34" si="371">IFERROR(MID(CC3, SEARCH("^", CC3)+1, SEARCH("(", CC3)-SEARCH("^", CC3)-1), "0")</f>
        <v>0</v>
      </c>
      <c r="UL3" s="27" t="str">
        <f t="shared" ref="UL3:UL34" si="372">IFERROR(MID(CD3, SEARCH("^", CD3)+1, SEARCH("(", CD3)-SEARCH("^", CD3)-1), "0")</f>
        <v>11</v>
      </c>
      <c r="UM3" s="27" t="str">
        <f t="shared" ref="UM3:UM34" si="373">IFERROR(MID(CE3, SEARCH("^", CE3)+1, SEARCH("(", CE3)-SEARCH("^", CE3)-1), "0")</f>
        <v>10</v>
      </c>
      <c r="UN3" s="27" t="str">
        <f t="shared" ref="UN3:UN34" si="374">IFERROR(MID(CF3, SEARCH("^", CF3)+1, SEARCH("(", CF3)-SEARCH("^", CF3)-1), "0")</f>
        <v>0</v>
      </c>
      <c r="UO3" s="27" t="str">
        <f t="shared" ref="UO3:UO34" si="375">IFERROR(MID(CG3, SEARCH("^", CG3)+1, SEARCH("(", CG3)-SEARCH("^", CG3)-1), "0")</f>
        <v>0</v>
      </c>
      <c r="UP3" s="27" t="str">
        <f t="shared" ref="UP3:UP34" si="376">IFERROR(MID(CH3, SEARCH("^", CH3)+1, SEARCH("(", CH3)-SEARCH("^", CH3)-1), "0")</f>
        <v>0</v>
      </c>
      <c r="UQ3" s="27" t="str">
        <f t="shared" ref="UQ3:UQ34" si="377">IFERROR(MID(CI3, SEARCH("^", CI3)+1, SEARCH("(", CI3)-SEARCH("^", CI3)-1), "0")</f>
        <v>0</v>
      </c>
      <c r="UR3" s="27" t="str">
        <f t="shared" ref="UR3:UR34" si="378">IFERROR(MID(CJ3, SEARCH("^", CJ3)+1, SEARCH("(", CJ3)-SEARCH("^", CJ3)-1), "0")</f>
        <v>0</v>
      </c>
      <c r="US3" s="27" t="str">
        <f t="shared" ref="US3:US34" si="379">IFERROR(MID(CK3, SEARCH("^", CK3)+1, SEARCH("(", CK3)-SEARCH("^", CK3)-1), "0")</f>
        <v>0</v>
      </c>
      <c r="UT3" s="27" t="str">
        <f t="shared" ref="UT3:UT34" si="380">IFERROR(MID(CL3, SEARCH("^", CL3)+1, SEARCH("(", CL3)-SEARCH("^", CL3)-1), "0")</f>
        <v>0</v>
      </c>
      <c r="UU3" s="27" t="str">
        <f t="shared" ref="UU3:UU34" si="381">IFERROR(MID(CM3, SEARCH("^", CM3)+1, SEARCH("(", CM3)-SEARCH("^", CM3)-1), "0")</f>
        <v>0</v>
      </c>
      <c r="UV3" s="27" t="str">
        <f t="shared" ref="UV3:UV34" si="382">IFERROR(MID(CN3, SEARCH("^", CN3)+1, SEARCH("(", CN3)-SEARCH("^", CN3)-1), "0")</f>
        <v>0</v>
      </c>
      <c r="UW3" s="27" t="str">
        <f t="shared" ref="UW3:UW34" si="383">IFERROR(MID(CO3, SEARCH("^", CO3)+1, SEARCH("(", CO3)-SEARCH("^", CO3)-1), "0")</f>
        <v>0</v>
      </c>
      <c r="UY3" s="28">
        <f t="shared" ref="UY3:UY34" si="384">VG3+VH3+VI3+VL3+VO3+VR3+VU3+VX3+WA3+WD3+WG3+WJ3+WM3+WP3</f>
        <v>121.23000000000002</v>
      </c>
      <c r="UZ3" s="28">
        <f t="shared" ref="UZ3:UZ34" si="385">VJ3+VM3+VP3+VS3+VV3+VW3+VY3+WB3+WE3+WH3+WK3+WN3+WQ3+WT3+WW3+WZ3+XC3+XF3</f>
        <v>110.83999999999999</v>
      </c>
      <c r="VA3" s="28">
        <f t="shared" ref="VA3:VA34" si="386">VK3+VN3+VQ3+VT3+VZ3+WC3+WF3+WI3+WL3+WO3+WR3+WU3+WX3+XA3+XD3+XG3</f>
        <v>68.13</v>
      </c>
      <c r="VB3" s="28">
        <f t="shared" ref="VB3:VB34" si="387">WS3+WV3+WY3+XB3+XE3</f>
        <v>12.63</v>
      </c>
      <c r="VC3" s="28">
        <f t="shared" ref="VC3:VC34" si="388">SUM(XI3:YJ3)</f>
        <v>0</v>
      </c>
      <c r="VD3" s="28">
        <f t="shared" ref="VD3:VD34" si="389">UY3+UZ3/3+VA3/2+VB3+VC3/2</f>
        <v>204.87166666666667</v>
      </c>
      <c r="VG3" s="27" t="str">
        <f t="shared" ref="VG3:VG34" si="390">IFERROR(MID(L3, SEARCH("(", L3)+1, SEARCH(")", L3)-SEARCH("(", L3)-1), 0)</f>
        <v>13.97</v>
      </c>
      <c r="VH3" s="27" t="str">
        <f t="shared" ref="VH3:VH34" si="391">IFERROR(MID(M3, SEARCH("(", M3)+1, SEARCH(")", M3)-SEARCH("(", M3)-1), 0)</f>
        <v>10.45</v>
      </c>
      <c r="VI3" s="27" t="str">
        <f t="shared" ref="VI3:VI34" si="392">IFERROR(MID(N3, SEARCH("(", N3)+1, SEARCH(")", N3)-SEARCH("(", N3)-1), 0)</f>
        <v>5.92</v>
      </c>
      <c r="VJ3" s="27" t="str">
        <f t="shared" ref="VJ3:VJ34" si="393">IFERROR(MID(O3, SEARCH("(", O3)+1, SEARCH(")", O3)-SEARCH("(", O3)-1), 0)</f>
        <v>0.72</v>
      </c>
      <c r="VK3" s="27">
        <f t="shared" ref="VK3:VK34" si="394">IFERROR(MID(P3, SEARCH("(", P3)+1, SEARCH(")", P3)-SEARCH("(", P3)-1), 0)</f>
        <v>0</v>
      </c>
      <c r="VL3" s="27" t="str">
        <f t="shared" ref="VL3:VL34" si="395">IFERROR(MID(Q3, SEARCH("(", Q3)+1, SEARCH(")", Q3)-SEARCH("(", Q3)-1), 0)</f>
        <v>15.53</v>
      </c>
      <c r="VM3" s="27" t="str">
        <f t="shared" ref="VM3:VM34" si="396">IFERROR(MID(R3, SEARCH("(", R3)+1, SEARCH(")", R3)-SEARCH("(", R3)-1), 0)</f>
        <v>13.98</v>
      </c>
      <c r="VN3" s="27">
        <f t="shared" ref="VN3:VN34" si="397">IFERROR(MID(S3, SEARCH("(", S3)+1, SEARCH(")", S3)-SEARCH("(", S3)-1), 0)</f>
        <v>0</v>
      </c>
      <c r="VO3" s="27" t="str">
        <f t="shared" ref="VO3:VO34" si="398">IFERROR(MID(T3, SEARCH("(", T3)+1, SEARCH(")", T3)-SEARCH("(", T3)-1), 0)</f>
        <v>5.41</v>
      </c>
      <c r="VP3" s="27" t="str">
        <f t="shared" ref="VP3:VP34" si="399">IFERROR(MID(U3, SEARCH("(", U3)+1, SEARCH(")", U3)-SEARCH("(", U3)-1), 0)</f>
        <v>3.16</v>
      </c>
      <c r="VQ3" s="27">
        <f t="shared" ref="VQ3:VQ34" si="400">IFERROR(MID(V3, SEARCH("(", V3)+1, SEARCH(")", V3)-SEARCH("(", V3)-1), 0)</f>
        <v>0</v>
      </c>
      <c r="VR3" s="27" t="str">
        <f t="shared" ref="VR3:VR34" si="401">IFERROR(MID(W3, SEARCH("(", W3)+1, SEARCH(")", W3)-SEARCH("(", W3)-1), 0)</f>
        <v>1.84</v>
      </c>
      <c r="VS3" s="27" t="str">
        <f t="shared" ref="VS3:VS34" si="402">IFERROR(MID(X3, SEARCH("(", X3)+1, SEARCH(")", X3)-SEARCH("(", X3)-1), 0)</f>
        <v>14.84</v>
      </c>
      <c r="VT3" s="27">
        <f t="shared" ref="VT3:VT34" si="403">IFERROR(MID(Y3, SEARCH("(", Y3)+1, SEARCH(")", Y3)-SEARCH("(", Y3)-1), 0)</f>
        <v>0</v>
      </c>
      <c r="VU3" s="27" t="str">
        <f t="shared" ref="VU3:VU34" si="404">IFERROR(MID(Z3, SEARCH("(", Z3)+1, SEARCH(")", Z3)-SEARCH("(", Z3)-1), 0)</f>
        <v>14.48</v>
      </c>
      <c r="VV3" s="27">
        <f t="shared" ref="VV3:VV34" si="405">IFERROR(MID(AA3, SEARCH("(", AA3)+1, SEARCH(")", AA3)-SEARCH("(", AA3)-1), 0)</f>
        <v>0</v>
      </c>
      <c r="VW3" s="27" t="str">
        <f t="shared" ref="VW3:VW34" si="406">IFERROR(MID(AB3, SEARCH("(", AB3)+1, SEARCH(")", AB3)-SEARCH("(", AB3)-1), 0)</f>
        <v>4.91</v>
      </c>
      <c r="VX3" s="27">
        <f t="shared" ref="VX3:VX34" si="407">IFERROR(MID(AC3, SEARCH("(", AC3)+1, SEARCH(")", AC3)-SEARCH("(", AC3)-1), 0)</f>
        <v>0</v>
      </c>
      <c r="VY3" s="27" t="str">
        <f t="shared" ref="VY3:VY34" si="408">IFERROR(MID(AD3, SEARCH("(", AD3)+1, SEARCH(")", AD3)-SEARCH("(", AD3)-1), 0)</f>
        <v>14.32</v>
      </c>
      <c r="VZ3" s="27" t="str">
        <f t="shared" ref="VZ3:VZ34" si="409">IFERROR(MID(AE3, SEARCH("(", AE3)+1, SEARCH(")", AE3)-SEARCH("(", AE3)-1), 0)</f>
        <v>10.51</v>
      </c>
      <c r="WA3" s="27">
        <f t="shared" ref="WA3:WA34" si="410">IFERROR(MID(AF3, SEARCH("(", AF3)+1, SEARCH(")", AF3)-SEARCH("(", AF3)-1), 0)</f>
        <v>0</v>
      </c>
      <c r="WB3" s="27" t="str">
        <f t="shared" ref="WB3:WB34" si="411">IFERROR(MID(AG3, SEARCH("(", AG3)+1, SEARCH(")", AG3)-SEARCH("(", AG3)-1), 0)</f>
        <v>7.22</v>
      </c>
      <c r="WC3" s="27">
        <f t="shared" ref="WC3:WC34" si="412">IFERROR(MID(AH3, SEARCH("(", AH3)+1, SEARCH(")", AH3)-SEARCH("(", AH3)-1), 0)</f>
        <v>0</v>
      </c>
      <c r="WD3" s="27" t="str">
        <f t="shared" ref="WD3:WD34" si="413">IFERROR(MID(AI3, SEARCH("(", AI3)+1, SEARCH(")", AI3)-SEARCH("(", AI3)-1), 0)</f>
        <v>6.09</v>
      </c>
      <c r="WE3" s="27" t="str">
        <f t="shared" ref="WE3:WE34" si="414">IFERROR(MID(AJ3, SEARCH("(", AJ3)+1, SEARCH(")", AJ3)-SEARCH("(", AJ3)-1), 0)</f>
        <v>14.54</v>
      </c>
      <c r="WF3" s="27" t="str">
        <f t="shared" ref="WF3:WF34" si="415">IFERROR(MID(AK3, SEARCH("(", AK3)+1, SEARCH(")", AK3)-SEARCH("(", AK3)-1), 0)</f>
        <v>11.99</v>
      </c>
      <c r="WG3" s="27" t="str">
        <f t="shared" ref="WG3:WG34" si="416">IFERROR(MID(AL3, SEARCH("(", AL3)+1, SEARCH(")", AL3)-SEARCH("(", AL3)-1), 0)</f>
        <v>14.65</v>
      </c>
      <c r="WH3" s="27">
        <f t="shared" ref="WH3:WH34" si="417">IFERROR(MID(AM3, SEARCH("(", AM3)+1, SEARCH(")", AM3)-SEARCH("(", AM3)-1), 0)</f>
        <v>0</v>
      </c>
      <c r="WI3" s="27">
        <f t="shared" ref="WI3:WI34" si="418">IFERROR(MID(AN3, SEARCH("(", AN3)+1, SEARCH(")", AN3)-SEARCH("(", AN3)-1), 0)</f>
        <v>0</v>
      </c>
      <c r="WJ3" s="27" t="str">
        <f t="shared" ref="WJ3:WJ34" si="419">IFERROR(MID(AO3, SEARCH("(", AO3)+1, SEARCH(")", AO3)-SEARCH("(", AO3)-1), 0)</f>
        <v>10.15</v>
      </c>
      <c r="WK3" s="27" t="str">
        <f t="shared" ref="WK3:WK34" si="420">IFERROR(MID(AP3, SEARCH("(", AP3)+1, SEARCH(")", AP3)-SEARCH("(", AP3)-1), 0)</f>
        <v>12.26</v>
      </c>
      <c r="WL3" s="27" t="str">
        <f t="shared" ref="WL3:WL34" si="421">IFERROR(MID(AQ3, SEARCH("(", AQ3)+1, SEARCH(")", AQ3)-SEARCH("(", AQ3)-1), 0)</f>
        <v>2.93</v>
      </c>
      <c r="WM3" s="27" t="str">
        <f t="shared" ref="WM3:WM34" si="422">IFERROR(MID(AR3, SEARCH("(", AR3)+1, SEARCH(")", AR3)-SEARCH("(", AR3)-1), 0)</f>
        <v>8.36</v>
      </c>
      <c r="WN3" s="27" t="str">
        <f t="shared" ref="WN3:WN34" si="423">IFERROR(MID(AS3, SEARCH("(", AS3)+1, SEARCH(")", AS3)-SEARCH("(", AS3)-1), 0)</f>
        <v>15.21</v>
      </c>
      <c r="WO3" s="27" t="str">
        <f t="shared" ref="WO3:WO34" si="424">IFERROR(MID(AT3, SEARCH("(", AT3)+1, SEARCH(")", AT3)-SEARCH("(", AT3)-1), 0)</f>
        <v>7.21</v>
      </c>
      <c r="WP3" s="27" t="str">
        <f t="shared" ref="WP3:WP34" si="425">IFERROR(MID(AU3, SEARCH("(", AU3)+1, SEARCH(")", AU3)-SEARCH("(", AU3)-1), 0)</f>
        <v>14.38</v>
      </c>
      <c r="WQ3" s="27" t="str">
        <f t="shared" ref="WQ3:WQ34" si="426">IFERROR(MID(AV3, SEARCH("(", AV3)+1, SEARCH(")", AV3)-SEARCH("(", AV3)-1), 0)</f>
        <v>2.24</v>
      </c>
      <c r="WR3" s="27" t="str">
        <f t="shared" ref="WR3:WR34" si="427">IFERROR(MID(AW3, SEARCH("(", AW3)+1, SEARCH(")", AW3)-SEARCH("(", AW3)-1), 0)</f>
        <v>6.46</v>
      </c>
      <c r="WS3" s="27">
        <f t="shared" ref="WS3:WS34" si="428">IFERROR(MID(AX3, SEARCH("(", AX3)+1, SEARCH(")", AX3)-SEARCH("(", AX3)-1), 0)</f>
        <v>0</v>
      </c>
      <c r="WT3" s="27" t="str">
        <f t="shared" ref="WT3:WT34" si="429">IFERROR(MID(AY3, SEARCH("(", AY3)+1, SEARCH(")", AY3)-SEARCH("(", AY3)-1), 0)</f>
        <v>7.44</v>
      </c>
      <c r="WU3" s="27" t="str">
        <f t="shared" ref="WU3:WU34" si="430">IFERROR(MID(AZ3, SEARCH("(", AZ3)+1, SEARCH(")", AZ3)-SEARCH("(", AZ3)-1), 0)</f>
        <v>17.02</v>
      </c>
      <c r="WV3" s="27">
        <f t="shared" ref="WV3:WV34" si="431">IFERROR(MID(BA3, SEARCH("(", BA3)+1, SEARCH(")", BA3)-SEARCH("(", BA3)-1), 0)</f>
        <v>0</v>
      </c>
      <c r="WW3" s="27">
        <f t="shared" ref="WW3:WW34" si="432">IFERROR(MID(BB3, SEARCH("(", BB3)+1, SEARCH(")", BB3)-SEARCH("(", BB3)-1), 0)</f>
        <v>0</v>
      </c>
      <c r="WX3" s="27" t="str">
        <f t="shared" ref="WX3:WX34" si="433">IFERROR(MID(BC3, SEARCH("(", BC3)+1, SEARCH(")", BC3)-SEARCH("(", BC3)-1), 0)</f>
        <v>7.41</v>
      </c>
      <c r="WY3" s="27" t="str">
        <f t="shared" ref="WY3:WY34" si="434">IFERROR(MID(BD3, SEARCH("(", BD3)+1, SEARCH(")", BD3)-SEARCH("(", BD3)-1), 0)</f>
        <v>2.56</v>
      </c>
      <c r="WZ3" s="27">
        <f t="shared" ref="WZ3:WZ34" si="435">IFERROR(MID(BE3, SEARCH("(", BE3)+1, SEARCH(")", BE3)-SEARCH("(", BE3)-1), 0)</f>
        <v>0</v>
      </c>
      <c r="XA3" s="27" t="str">
        <f t="shared" ref="XA3:XA34" si="436">IFERROR(MID(BF3, SEARCH("(", BF3)+1, SEARCH(")", BF3)-SEARCH("(", BF3)-1), 0)</f>
        <v>-0.09</v>
      </c>
      <c r="XB3" s="27" t="str">
        <f t="shared" ref="XB3:XB34" si="437">IFERROR(MID(BG3, SEARCH("(", BG3)+1, SEARCH(")", BG3)-SEARCH("(", BG3)-1), 0)</f>
        <v>8.75</v>
      </c>
      <c r="XC3" s="27">
        <f t="shared" ref="XC3:XC34" si="438">IFERROR(MID(BH3, SEARCH("(", BH3)+1, SEARCH(")", BH3)-SEARCH("(", BH3)-1), 0)</f>
        <v>0</v>
      </c>
      <c r="XD3" s="27" t="str">
        <f t="shared" ref="XD3:XD34" si="439">IFERROR(MID(BI3, SEARCH("(", BI3)+1, SEARCH(")", BI3)-SEARCH("(", BI3)-1), 0)</f>
        <v>5.49</v>
      </c>
      <c r="XE3" s="27" t="str">
        <f t="shared" ref="XE3:XE34" si="440">IFERROR(MID(BJ3, SEARCH("(", BJ3)+1, SEARCH(")", BJ3)-SEARCH("(", BJ3)-1), 0)</f>
        <v>1.32</v>
      </c>
      <c r="XF3" s="27">
        <f t="shared" ref="XF3:XF34" si="441">IFERROR(MID(BK3, SEARCH("(", BK3)+1, SEARCH(")", BK3)-SEARCH("(", BK3)-1), 0)</f>
        <v>0</v>
      </c>
      <c r="XG3" s="27" t="str">
        <f t="shared" ref="XG3:XG34" si="442">IFERROR(MID(BL3, SEARCH("(", BL3)+1, SEARCH(")", BL3)-SEARCH("(", BL3)-1), 0)</f>
        <v>-0.8</v>
      </c>
      <c r="XH3" s="27">
        <f t="shared" ref="XH3:XH34" si="443">IFERROR(MID(BM3, SEARCH("(", BM3)+1, SEARCH(")", BM3)-SEARCH("(", BM3)-1), 0)</f>
        <v>0</v>
      </c>
      <c r="XI3" s="27" t="str">
        <f t="shared" ref="XI3:XI34" si="444">IFERROR(MID(BN3, SEARCH("(", BN3)+1, SEARCH(")", BN3)-SEARCH("(", BN3)-1), 0)</f>
        <v>2.39</v>
      </c>
      <c r="XJ3" s="27" t="str">
        <f t="shared" ref="XJ3:XJ34" si="445">IFERROR(MID(BO3, SEARCH("(", BO3)+1, SEARCH(")", BO3)-SEARCH("(", BO3)-1), 0)</f>
        <v>7.55</v>
      </c>
      <c r="XK3" s="27" t="str">
        <f t="shared" ref="XK3:XK34" si="446">IFERROR(MID(BP3, SEARCH("(", BP3)+1, SEARCH(")", BP3)-SEARCH("(", BP3)-1), 0)</f>
        <v>8.57</v>
      </c>
      <c r="XL3" s="27" t="str">
        <f t="shared" ref="XL3:XL34" si="447">IFERROR(MID(BQ3, SEARCH("(", BQ3)+1, SEARCH(")", BQ3)-SEARCH("(", BQ3)-1), 0)</f>
        <v>1.47</v>
      </c>
      <c r="XM3" s="27" t="str">
        <f t="shared" ref="XM3:XM34" si="448">IFERROR(MID(BR3, SEARCH("(", BR3)+1, SEARCH(")", BR3)-SEARCH("(", BR3)-1), 0)</f>
        <v>0.7</v>
      </c>
      <c r="XN3" s="27">
        <f t="shared" ref="XN3:XN34" si="449">IFERROR(MID(BS3, SEARCH("(", BS3)+1, SEARCH(")", BS3)-SEARCH("(", BS3)-1), 0)</f>
        <v>0</v>
      </c>
      <c r="XO3" s="27" t="str">
        <f t="shared" ref="XO3:XO34" si="450">IFERROR(MID(BT3, SEARCH("(", BT3)+1, SEARCH(")", BT3)-SEARCH("(", BT3)-1), 0)</f>
        <v>6.38</v>
      </c>
      <c r="XP3" s="27">
        <f t="shared" ref="XP3:XP34" si="451">IFERROR(MID(BU3, SEARCH("(", BU3)+1, SEARCH(")", BU3)-SEARCH("(", BU3)-1), 0)</f>
        <v>0</v>
      </c>
      <c r="XQ3" s="27" t="str">
        <f t="shared" ref="XQ3:XQ34" si="452">IFERROR(MID(BV3, SEARCH("(", BV3)+1, SEARCH(")", BV3)-SEARCH("(", BV3)-1), 0)</f>
        <v>0.67</v>
      </c>
      <c r="XR3" s="27">
        <f t="shared" ref="XR3:XR34" si="453">IFERROR(MID(BW3, SEARCH("(", BW3)+1, SEARCH(")", BW3)-SEARCH("(", BW3)-1), 0)</f>
        <v>0</v>
      </c>
      <c r="XS3" s="27" t="str">
        <f t="shared" ref="XS3:XS34" si="454">IFERROR(MID(BX3, SEARCH("(", BX3)+1, SEARCH(")", BX3)-SEARCH("(", BX3)-1), 0)</f>
        <v>6.98</v>
      </c>
      <c r="XT3" s="27">
        <f t="shared" ref="XT3:XT34" si="455">IFERROR(MID(BY3, SEARCH("(", BY3)+1, SEARCH(")", BY3)-SEARCH("(", BY3)-1), 0)</f>
        <v>0</v>
      </c>
      <c r="XU3" s="27" t="str">
        <f t="shared" ref="XU3:XU34" si="456">IFERROR(MID(BZ3, SEARCH("(", BZ3)+1, SEARCH(")", BZ3)-SEARCH("(", BZ3)-1), 0)</f>
        <v>0.24</v>
      </c>
      <c r="XV3" s="27">
        <f t="shared" ref="XV3:XV34" si="457">IFERROR(MID(CA3, SEARCH("(", CA3)+1, SEARCH(")", CA3)-SEARCH("(", CA3)-1), 0)</f>
        <v>0</v>
      </c>
      <c r="XW3" s="27" t="str">
        <f t="shared" ref="XW3:XW34" si="458">IFERROR(MID(CB3, SEARCH("(", CB3)+1, SEARCH(")", CB3)-SEARCH("(", CB3)-1), 0)</f>
        <v>8.87</v>
      </c>
      <c r="XX3" s="27">
        <f t="shared" ref="XX3:XX34" si="459">IFERROR(MID(CC3, SEARCH("(", CC3)+1, SEARCH(")", CC3)-SEARCH("(", CC3)-1), 0)</f>
        <v>0</v>
      </c>
      <c r="XY3" s="27" t="str">
        <f t="shared" ref="XY3:XY34" si="460">IFERROR(MID(CD3, SEARCH("(", CD3)+1, SEARCH(")", CD3)-SEARCH("(", CD3)-1), 0)</f>
        <v>1.23</v>
      </c>
      <c r="XZ3" s="27" t="str">
        <f t="shared" ref="XZ3:XZ34" si="461">IFERROR(MID(CE3, SEARCH("(", CE3)+1, SEARCH(")", CE3)-SEARCH("(", CE3)-1), 0)</f>
        <v>16.06</v>
      </c>
      <c r="YA3" s="27">
        <f t="shared" ref="YA3:YA34" si="462">IFERROR(MID(CF3, SEARCH("(", CF3)+1, SEARCH(")", CF3)-SEARCH("(", CF3)-1), 0)</f>
        <v>0</v>
      </c>
      <c r="YB3" s="27">
        <f t="shared" ref="YB3:YB34" si="463">IFERROR(MID(CG3, SEARCH("(", CG3)+1, SEARCH(")", CG3)-SEARCH("(", CG3)-1), 0)</f>
        <v>0</v>
      </c>
      <c r="YC3" s="27">
        <f t="shared" ref="YC3:YC34" si="464">IFERROR(MID(CH3, SEARCH("(", CH3)+1, SEARCH(")", CH3)-SEARCH("(", CH3)-1), 0)</f>
        <v>0</v>
      </c>
      <c r="YD3" s="27">
        <f t="shared" ref="YD3:YD34" si="465">IFERROR(MID(CI3, SEARCH("(", CI3)+1, SEARCH(")", CI3)-SEARCH("(", CI3)-1), 0)</f>
        <v>0</v>
      </c>
      <c r="YE3" s="27">
        <f t="shared" ref="YE3:YE34" si="466">IFERROR(MID(CJ3, SEARCH("(", CJ3)+1, SEARCH(")", CJ3)-SEARCH("(", CJ3)-1), 0)</f>
        <v>0</v>
      </c>
      <c r="YF3" s="27">
        <f t="shared" ref="YF3:YF34" si="467">IFERROR(MID(CK3, SEARCH("(", CK3)+1, SEARCH(")", CK3)-SEARCH("(", CK3)-1), 0)</f>
        <v>0</v>
      </c>
      <c r="YG3" s="27">
        <f t="shared" ref="YG3:YG34" si="468">IFERROR(MID(CL3, SEARCH("(", CL3)+1, SEARCH(")", CL3)-SEARCH("(", CL3)-1), 0)</f>
        <v>0</v>
      </c>
      <c r="YH3" s="27">
        <f t="shared" ref="YH3:YH34" si="469">IFERROR(MID(CM3, SEARCH("(", CM3)+1, SEARCH(")", CM3)-SEARCH("(", CM3)-1), 0)</f>
        <v>0</v>
      </c>
      <c r="YI3" s="27">
        <f t="shared" ref="YI3:YI34" si="470">IFERROR(MID(CN3, SEARCH("(", CN3)+1, SEARCH(")", CN3)-SEARCH("(", CN3)-1), 0)</f>
        <v>0</v>
      </c>
      <c r="YJ3" s="27">
        <f t="shared" ref="YJ3:YJ34" si="471">IFERROR(MID(CO3, SEARCH("(", CO3)+1, SEARCH(")", CO3)-SEARCH("(", CO3)-1), 0)</f>
        <v>0</v>
      </c>
      <c r="YL3" s="28">
        <f t="shared" ref="YL3:YL34" si="472">YT3+YU3+YV3+YY3+ZB3+ZE3+ZH3+ZK3+ZN3+ZQ3+ZT3+ZW3+ZZ3+AAC3</f>
        <v>892</v>
      </c>
      <c r="YM3" s="28">
        <f t="shared" ref="YM3:YM34" si="473">YW3+YZ3+ZC3+ZF3+ZI3+ZJ3+ZL3+ZO3+ZR3+ZU3+ZX3+AAA3+AAD3+AAG3+AAJ3+AAM3+AAP3+AAS3</f>
        <v>933</v>
      </c>
      <c r="YN3" s="28">
        <f t="shared" ref="YN3:YN34" si="474">YX3+ZA3+ZD3+ZG3+ZM3+ZP3+ZS3+ZV3+ZY3+AAB3+AAE3+AAH3+AAK3+AAN3+AAQ3+AAT3</f>
        <v>921</v>
      </c>
      <c r="YO3" s="28">
        <f t="shared" ref="YO3:YO34" si="475">AAF3+AAI3+AAL3+AAO3+AAR3</f>
        <v>294</v>
      </c>
      <c r="YP3" s="28">
        <f t="shared" ref="YP3:YP34" si="476">SUM(AAV3:ABW3)</f>
        <v>0</v>
      </c>
      <c r="YQ3" s="28">
        <f t="shared" ref="YQ3:YQ34" si="477">YL3+YM3/3+YN3/2+YO3+YP3/2</f>
        <v>1957.5</v>
      </c>
      <c r="YT3" s="27" t="str">
        <f t="shared" ref="YT3:YT34" si="478">IFERROR(MID(L3, SEARCH("[", L3)+1, SEARCH("]", L3)-SEARCH("[", L3)-1), 0)</f>
        <v>60</v>
      </c>
      <c r="YU3" s="27" t="str">
        <f t="shared" ref="YU3:YU34" si="479">IFERROR(MID(M3, SEARCH("[", M3)+1, SEARCH("]", M3)-SEARCH("[", M3)-1), 0)</f>
        <v>86</v>
      </c>
      <c r="YV3" s="27" t="str">
        <f t="shared" ref="YV3:YV34" si="480">IFERROR(MID(N3, SEARCH("[", N3)+1, SEARCH("]", N3)-SEARCH("[", N3)-1), 0)</f>
        <v>71</v>
      </c>
      <c r="YW3" s="27" t="str">
        <f t="shared" ref="YW3:YW34" si="481">IFERROR(MID(O3, SEARCH("[", O3)+1, SEARCH("]", O3)-SEARCH("[", O3)-1), 0)</f>
        <v>96</v>
      </c>
      <c r="YX3" s="27">
        <f t="shared" ref="YX3:YX34" si="482">IFERROR(MID(P3, SEARCH("[", P3)+1, SEARCH("]", P3)-SEARCH("[", P3)-1), 0)</f>
        <v>0</v>
      </c>
      <c r="YY3" s="27" t="str">
        <f t="shared" ref="YY3:YY34" si="483">IFERROR(MID(Q3, SEARCH("[", Q3)+1, SEARCH("]", Q3)-SEARCH("[", Q3)-1), 0)</f>
        <v>50</v>
      </c>
      <c r="YZ3" s="27" t="str">
        <f t="shared" ref="YZ3:YZ34" si="484">IFERROR(MID(R3, SEARCH("[", R3)+1, SEARCH("]", R3)-SEARCH("[", R3)-1), 0)</f>
        <v>58</v>
      </c>
      <c r="ZA3" s="27">
        <f t="shared" ref="ZA3:ZA34" si="485">IFERROR(MID(S3, SEARCH("[", S3)+1, SEARCH("]", S3)-SEARCH("[", S3)-1), 0)</f>
        <v>0</v>
      </c>
      <c r="ZB3" s="27" t="str">
        <f t="shared" ref="ZB3:ZB34" si="486">IFERROR(MID(T3, SEARCH("[", T3)+1, SEARCH("]", T3)-SEARCH("[", T3)-1), 0)</f>
        <v>88</v>
      </c>
      <c r="ZC3" s="27" t="str">
        <f t="shared" ref="ZC3:ZC34" si="487">IFERROR(MID(U3, SEARCH("[", U3)+1, SEARCH("]", U3)-SEARCH("[", U3)-1), 0)</f>
        <v>90</v>
      </c>
      <c r="ZD3" s="27">
        <f t="shared" ref="ZD3:ZD34" si="488">IFERROR(MID(V3, SEARCH("[", V3)+1, SEARCH("]", V3)-SEARCH("[", V3)-1), 0)</f>
        <v>0</v>
      </c>
      <c r="ZE3" s="27" t="str">
        <f t="shared" ref="ZE3:ZE34" si="489">IFERROR(MID(W3, SEARCH("[", W3)+1, SEARCH("]", W3)-SEARCH("[", W3)-1), 0)</f>
        <v>100</v>
      </c>
      <c r="ZF3" s="27" t="str">
        <f t="shared" ref="ZF3:ZF34" si="490">IFERROR(MID(X3, SEARCH("[", X3)+1, SEARCH("]", X3)-SEARCH("[", X3)-1), 0)</f>
        <v>57</v>
      </c>
      <c r="ZG3" s="27">
        <f t="shared" ref="ZG3:ZG34" si="491">IFERROR(MID(Y3, SEARCH("[", Y3)+1, SEARCH("]", Y3)-SEARCH("[", Y3)-1), 0)</f>
        <v>0</v>
      </c>
      <c r="ZH3" s="27" t="str">
        <f t="shared" ref="ZH3:ZH34" si="492">IFERROR(MID(Z3, SEARCH("[", Z3)+1, SEARCH("]", Z3)-SEARCH("[", Z3)-1), 0)</f>
        <v>58</v>
      </c>
      <c r="ZI3" s="27">
        <f t="shared" ref="ZI3:ZI34" si="493">IFERROR(MID(AA3, SEARCH("[", AA3)+1, SEARCH("]", AA3)-SEARCH("[", AA3)-1), 0)</f>
        <v>0</v>
      </c>
      <c r="ZJ3" s="27" t="str">
        <f t="shared" ref="ZJ3:ZJ34" si="494">IFERROR(MID(AB3, SEARCH("[", AB3)+1, SEARCH("]", AB3)-SEARCH("[", AB3)-1), 0)</f>
        <v>95</v>
      </c>
      <c r="ZK3" s="27">
        <f t="shared" ref="ZK3:ZK34" si="495">IFERROR(MID(AC3, SEARCH("[", AC3)+1, SEARCH("]", AC3)-SEARCH("[", AC3)-1), 0)</f>
        <v>0</v>
      </c>
      <c r="ZL3" s="27" t="str">
        <f t="shared" ref="ZL3:ZL34" si="496">IFERROR(MID(AD3, SEARCH("[", AD3)+1, SEARCH("]", AD3)-SEARCH("[", AD3)-1), 0)</f>
        <v>56</v>
      </c>
      <c r="ZM3" s="27" t="str">
        <f t="shared" ref="ZM3:ZM34" si="497">IFERROR(MID(AE3, SEARCH("[", AE3)+1, SEARCH("]", AE3)-SEARCH("[", AE3)-1), 0)</f>
        <v>86</v>
      </c>
      <c r="ZN3" s="27">
        <f t="shared" ref="ZN3:ZN34" si="498">IFERROR(MID(AF3, SEARCH("[", AF3)+1, SEARCH("]", AF3)-SEARCH("[", AF3)-1), 0)</f>
        <v>0</v>
      </c>
      <c r="ZO3" s="27" t="str">
        <f t="shared" ref="ZO3:ZO34" si="499">IFERROR(MID(AG3, SEARCH("[", AG3)+1, SEARCH("]", AG3)-SEARCH("[", AG3)-1), 0)</f>
        <v>86</v>
      </c>
      <c r="ZP3" s="27">
        <f t="shared" ref="ZP3:ZP34" si="500">IFERROR(MID(AH3, SEARCH("[", AH3)+1, SEARCH("]", AH3)-SEARCH("[", AH3)-1), 0)</f>
        <v>0</v>
      </c>
      <c r="ZQ3" s="27" t="str">
        <f t="shared" ref="ZQ3:ZQ34" si="501">IFERROR(MID(AI3, SEARCH("[", AI3)+1, SEARCH("]", AI3)-SEARCH("[", AI3)-1), 0)</f>
        <v>97</v>
      </c>
      <c r="ZR3" s="27" t="str">
        <f t="shared" ref="ZR3:ZR34" si="502">IFERROR(MID(AJ3, SEARCH("[", AJ3)+1, SEARCH("]", AJ3)-SEARCH("[", AJ3)-1), 0)</f>
        <v>58</v>
      </c>
      <c r="ZS3" s="27" t="str">
        <f t="shared" ref="ZS3:ZS34" si="503">IFERROR(MID(AK3, SEARCH("[", AK3)+1, SEARCH("]", AK3)-SEARCH("[", AK3)-1), 0)</f>
        <v>80</v>
      </c>
      <c r="ZT3" s="27" t="str">
        <f t="shared" ref="ZT3:ZT34" si="504">IFERROR(MID(AL3, SEARCH("[", AL3)+1, SEARCH("]", AL3)-SEARCH("[", AL3)-1), 0)</f>
        <v>49</v>
      </c>
      <c r="ZU3" s="27">
        <f t="shared" ref="ZU3:ZU34" si="505">IFERROR(MID(AM3, SEARCH("[", AM3)+1, SEARCH("]", AM3)-SEARCH("[", AM3)-1), 0)</f>
        <v>0</v>
      </c>
      <c r="ZV3" s="27">
        <f t="shared" ref="ZV3:ZV34" si="506">IFERROR(MID(AN3, SEARCH("[", AN3)+1, SEARCH("]", AN3)-SEARCH("[", AN3)-1), 0)</f>
        <v>0</v>
      </c>
      <c r="ZW3" s="27" t="str">
        <f t="shared" ref="ZW3:ZW34" si="507">IFERROR(MID(AO3, SEARCH("[", AO3)+1, SEARCH("]", AO3)-SEARCH("[", AO3)-1), 0)</f>
        <v>86</v>
      </c>
      <c r="ZX3" s="27" t="str">
        <f t="shared" ref="ZX3:ZX34" si="508">IFERROR(MID(AP3, SEARCH("[", AP3)+1, SEARCH("]", AP3)-SEARCH("[", AP3)-1), 0)</f>
        <v>74</v>
      </c>
      <c r="ZY3" s="27" t="str">
        <f t="shared" ref="ZY3:ZY34" si="509">IFERROR(MID(AQ3, SEARCH("[", AQ3)+1, SEARCH("]", AQ3)-SEARCH("[", AQ3)-1), 0)</f>
        <v>97</v>
      </c>
      <c r="ZZ3" s="27" t="str">
        <f t="shared" ref="ZZ3:ZZ34" si="510">IFERROR(MID(AR3, SEARCH("[", AR3)+1, SEARCH("]", AR3)-SEARCH("[", AR3)-1), 0)</f>
        <v>81</v>
      </c>
      <c r="AAA3" s="27" t="str">
        <f t="shared" ref="AAA3:AAA34" si="511">IFERROR(MID(AS3, SEARCH("[", AS3)+1, SEARCH("]", AS3)-SEARCH("[", AS3)-1), 0)</f>
        <v>70</v>
      </c>
      <c r="AAB3" s="27" t="str">
        <f t="shared" ref="AAB3:AAB34" si="512">IFERROR(MID(AT3, SEARCH("[", AT3)+1, SEARCH("]", AT3)-SEARCH("[", AT3)-1), 0)</f>
        <v>94</v>
      </c>
      <c r="AAC3" s="27" t="str">
        <f t="shared" ref="AAC3:AAC34" si="513">IFERROR(MID(AU3, SEARCH("[", AU3)+1, SEARCH("]", AU3)-SEARCH("[", AU3)-1), 0)</f>
        <v>66</v>
      </c>
      <c r="AAD3" s="27" t="str">
        <f t="shared" ref="AAD3:AAD34" si="514">IFERROR(MID(AV3, SEARCH("[", AV3)+1, SEARCH("]", AV3)-SEARCH("[", AV3)-1), 0)</f>
        <v>99</v>
      </c>
      <c r="AAE3" s="27" t="str">
        <f t="shared" ref="AAE3:AAE34" si="515">IFERROR(MID(AW3, SEARCH("[", AW3)+1, SEARCH("]", AW3)-SEARCH("[", AW3)-1), 0)</f>
        <v>88</v>
      </c>
      <c r="AAF3" s="27">
        <f t="shared" ref="AAF3:AAF34" si="516">IFERROR(MID(AX3, SEARCH("[", AX3)+1, SEARCH("]", AX3)-SEARCH("[", AX3)-1), 0)</f>
        <v>0</v>
      </c>
      <c r="AAG3" s="27" t="str">
        <f t="shared" ref="AAG3:AAG34" si="517">IFERROR(MID(AY3, SEARCH("[", AY3)+1, SEARCH("]", AY3)-SEARCH("[", AY3)-1), 0)</f>
        <v>94</v>
      </c>
      <c r="AAH3" s="27" t="str">
        <f t="shared" ref="AAH3:AAH34" si="518">IFERROR(MID(AZ3, SEARCH("[", AZ3)+1, SEARCH("]", AZ3)-SEARCH("[", AZ3)-1), 0)</f>
        <v>79</v>
      </c>
      <c r="AAI3" s="27">
        <f t="shared" ref="AAI3:AAI34" si="519">IFERROR(MID(BA3, SEARCH("[", BA3)+1, SEARCH("]", BA3)-SEARCH("[", BA3)-1), 0)</f>
        <v>0</v>
      </c>
      <c r="AAJ3" s="27">
        <f t="shared" ref="AAJ3:AAJ34" si="520">IFERROR(MID(BB3, SEARCH("[", BB3)+1, SEARCH("]", BB3)-SEARCH("[", BB3)-1), 0)</f>
        <v>0</v>
      </c>
      <c r="AAK3" s="27" t="str">
        <f t="shared" ref="AAK3:AAK34" si="521">IFERROR(MID(BC3, SEARCH("[", BC3)+1, SEARCH("]", BC3)-SEARCH("[", BC3)-1), 0)</f>
        <v>96</v>
      </c>
      <c r="AAL3" s="27" t="str">
        <f t="shared" ref="AAL3:AAL34" si="522">IFERROR(MID(BD3, SEARCH("[", BD3)+1, SEARCH("]", BD3)-SEARCH("[", BD3)-1), 0)</f>
        <v>100</v>
      </c>
      <c r="AAM3" s="27">
        <f t="shared" ref="AAM3:AAM34" si="523">IFERROR(MID(BE3, SEARCH("[", BE3)+1, SEARCH("]", BE3)-SEARCH("[", BE3)-1), 0)</f>
        <v>0</v>
      </c>
      <c r="AAN3" s="27" t="str">
        <f t="shared" ref="AAN3:AAN34" si="524">IFERROR(MID(BF3, SEARCH("[", BF3)+1, SEARCH("]", BF3)-SEARCH("[", BF3)-1), 0)</f>
        <v>100</v>
      </c>
      <c r="AAO3" s="27" t="str">
        <f t="shared" ref="AAO3:AAO34" si="525">IFERROR(MID(BG3, SEARCH("[", BG3)+1, SEARCH("]", BG3)-SEARCH("[", BG3)-1), 0)</f>
        <v>93</v>
      </c>
      <c r="AAP3" s="27">
        <f t="shared" ref="AAP3:AAP34" si="526">IFERROR(MID(BH3, SEARCH("[", BH3)+1, SEARCH("]", BH3)-SEARCH("[", BH3)-1), 0)</f>
        <v>0</v>
      </c>
      <c r="AAQ3" s="27" t="str">
        <f t="shared" ref="AAQ3:AAQ34" si="527">IFERROR(MID(BI3, SEARCH("[", BI3)+1, SEARCH("]", BI3)-SEARCH("[", BI3)-1), 0)</f>
        <v>98</v>
      </c>
      <c r="AAR3" s="27" t="str">
        <f t="shared" ref="AAR3:AAR34" si="528">IFERROR(MID(BJ3, SEARCH("[", BJ3)+1, SEARCH("]", BJ3)-SEARCH("[", BJ3)-1), 0)</f>
        <v>101</v>
      </c>
      <c r="AAS3" s="27">
        <f t="shared" ref="AAS3:AAS34" si="529">IFERROR(MID(BK3, SEARCH("[", BK3)+1, SEARCH("]", BK3)-SEARCH("[", BK3)-1), 0)</f>
        <v>0</v>
      </c>
      <c r="AAT3" s="27" t="str">
        <f t="shared" ref="AAT3:AAT34" si="530">IFERROR(MID(BL3, SEARCH("[", BL3)+1, SEARCH("]", BL3)-SEARCH("[", BL3)-1), 0)</f>
        <v>103</v>
      </c>
      <c r="AAU3" s="27">
        <f t="shared" ref="AAU3:AAU34" si="531">IFERROR(MID(BM3, SEARCH("[", BM3)+1, SEARCH("]", BM3)-SEARCH("[", BM3)-1), 0)</f>
        <v>0</v>
      </c>
      <c r="AAV3" s="27" t="str">
        <f t="shared" ref="AAV3:AAV34" si="532">IFERROR(MID(BN3, SEARCH("[", BN3)+1, SEARCH("]", BN3)-SEARCH("[", BN3)-1), 0)</f>
        <v>95</v>
      </c>
      <c r="AAW3" s="27" t="str">
        <f t="shared" ref="AAW3:AAW34" si="533">IFERROR(MID(BO3, SEARCH("[", BO3)+1, SEARCH("]", BO3)-SEARCH("[", BO3)-1), 0)</f>
        <v>100</v>
      </c>
      <c r="AAX3" s="27" t="str">
        <f t="shared" ref="AAX3:AAX34" si="534">IFERROR(MID(BP3, SEARCH("[", BP3)+1, SEARCH("]", BP3)-SEARCH("[", BP3)-1), 0)</f>
        <v>94</v>
      </c>
      <c r="AAY3" s="27" t="str">
        <f t="shared" ref="AAY3:AAY34" si="535">IFERROR(MID(BQ3, SEARCH("[", BQ3)+1, SEARCH("]", BQ3)-SEARCH("[", BQ3)-1), 0)</f>
        <v>102</v>
      </c>
      <c r="AAZ3" s="27" t="str">
        <f t="shared" ref="AAZ3:AAZ34" si="536">IFERROR(MID(BR3, SEARCH("[", BR3)+1, SEARCH("]", BR3)-SEARCH("[", BR3)-1), 0)</f>
        <v>99</v>
      </c>
      <c r="ABA3" s="27">
        <f t="shared" ref="ABA3:ABA34" si="537">IFERROR(MID(BS3, SEARCH("[", BS3)+1, SEARCH("]", BS3)-SEARCH("[", BS3)-1), 0)</f>
        <v>0</v>
      </c>
      <c r="ABB3" s="27" t="str">
        <f t="shared" ref="ABB3:ABB34" si="538">IFERROR(MID(BT3, SEARCH("[", BT3)+1, SEARCH("]", BT3)-SEARCH("[", BT3)-1), 0)</f>
        <v>97</v>
      </c>
      <c r="ABC3" s="27">
        <f t="shared" ref="ABC3:ABC34" si="539">IFERROR(MID(BU3, SEARCH("[", BU3)+1, SEARCH("]", BU3)-SEARCH("[", BU3)-1), 0)</f>
        <v>0</v>
      </c>
      <c r="ABD3" s="27" t="str">
        <f t="shared" ref="ABD3:ABD34" si="540">IFERROR(MID(BV3, SEARCH("[", BV3)+1, SEARCH("]", BV3)-SEARCH("[", BV3)-1), 0)</f>
        <v>98</v>
      </c>
      <c r="ABE3" s="27">
        <f t="shared" ref="ABE3:ABE34" si="541">IFERROR(MID(BW3, SEARCH("[", BW3)+1, SEARCH("]", BW3)-SEARCH("[", BW3)-1), 0)</f>
        <v>0</v>
      </c>
      <c r="ABF3" s="27" t="str">
        <f t="shared" ref="ABF3:ABF34" si="542">IFERROR(MID(BX3, SEARCH("[", BX3)+1, SEARCH("]", BX3)-SEARCH("[", BX3)-1), 0)</f>
        <v>96</v>
      </c>
      <c r="ABG3" s="27">
        <f t="shared" ref="ABG3:ABG34" si="543">IFERROR(MID(BY3, SEARCH("[", BY3)+1, SEARCH("]", BY3)-SEARCH("[", BY3)-1), 0)</f>
        <v>0</v>
      </c>
      <c r="ABH3" s="27" t="str">
        <f t="shared" ref="ABH3:ABH34" si="544">IFERROR(MID(BZ3, SEARCH("[", BZ3)+1, SEARCH("]", BZ3)-SEARCH("[", BZ3)-1), 0)</f>
        <v>100</v>
      </c>
      <c r="ABI3" s="27">
        <f t="shared" ref="ABI3:ABI34" si="545">IFERROR(MID(CA3, SEARCH("[", CA3)+1, SEARCH("]", CA3)-SEARCH("[", CA3)-1), 0)</f>
        <v>0</v>
      </c>
      <c r="ABJ3" s="27" t="str">
        <f t="shared" ref="ABJ3:ABJ34" si="546">IFERROR(MID(CB3, SEARCH("[", CB3)+1, SEARCH("]", CB3)-SEARCH("[", CB3)-1), 0)</f>
        <v>96</v>
      </c>
      <c r="ABK3" s="27">
        <f t="shared" ref="ABK3:ABK34" si="547">IFERROR(MID(CC3, SEARCH("[", CC3)+1, SEARCH("]", CC3)-SEARCH("[", CC3)-1), 0)</f>
        <v>0</v>
      </c>
      <c r="ABL3" s="27" t="str">
        <f t="shared" ref="ABL3:ABL34" si="548">IFERROR(MID(CD3, SEARCH("[", CD3)+1, SEARCH("]", CD3)-SEARCH("[", CD3)-1), 0)</f>
        <v>99</v>
      </c>
      <c r="ABM3" s="27" t="str">
        <f t="shared" ref="ABM3:ABM34" si="549">IFERROR(MID(CE3, SEARCH("[", CE3)+1, SEARCH("]", CE3)-SEARCH("[", CE3)-1), 0)</f>
        <v>91</v>
      </c>
      <c r="ABN3" s="27">
        <f t="shared" ref="ABN3:ABN34" si="550">IFERROR(MID(CF3, SEARCH("[", CF3)+1, SEARCH("]", CF3)-SEARCH("[", CF3)-1), 0)</f>
        <v>0</v>
      </c>
      <c r="ABO3" s="27">
        <f t="shared" ref="ABO3:ABO34" si="551">IFERROR(MID(CG3, SEARCH("[", CG3)+1, SEARCH("]", CG3)-SEARCH("[", CG3)-1), 0)</f>
        <v>0</v>
      </c>
      <c r="ABP3" s="27">
        <f t="shared" ref="ABP3:ABP34" si="552">IFERROR(MID(CH3, SEARCH("[", CH3)+1, SEARCH("]", CH3)-SEARCH("[", CH3)-1), 0)</f>
        <v>0</v>
      </c>
      <c r="ABQ3" s="27">
        <f t="shared" ref="ABQ3:ABQ34" si="553">IFERROR(MID(CI3, SEARCH("[", CI3)+1, SEARCH("]", CI3)-SEARCH("[", CI3)-1), 0)</f>
        <v>0</v>
      </c>
      <c r="ABR3" s="27">
        <f t="shared" ref="ABR3:ABR34" si="554">IFERROR(MID(CJ3, SEARCH("[", CJ3)+1, SEARCH("]", CJ3)-SEARCH("[", CJ3)-1), 0)</f>
        <v>0</v>
      </c>
      <c r="ABS3" s="27">
        <f t="shared" ref="ABS3:ABS34" si="555">IFERROR(MID(CK3, SEARCH("[", CK3)+1, SEARCH("]", CK3)-SEARCH("[", CK3)-1), 0)</f>
        <v>0</v>
      </c>
      <c r="ABT3" s="27">
        <f t="shared" ref="ABT3:ABT34" si="556">IFERROR(MID(CL3, SEARCH("[", CL3)+1, SEARCH("]", CL3)-SEARCH("[", CL3)-1), 0)</f>
        <v>0</v>
      </c>
      <c r="ABU3" s="27">
        <f t="shared" ref="ABU3:ABU34" si="557">IFERROR(MID(CM3, SEARCH("[", CM3)+1, SEARCH("]", CM3)-SEARCH("[", CM3)-1), 0)</f>
        <v>0</v>
      </c>
      <c r="ABV3" s="27">
        <f t="shared" ref="ABV3:ABV34" si="558">IFERROR(MID(CN3, SEARCH("[", CN3)+1, SEARCH("]", CN3)-SEARCH("[", CN3)-1), 0)</f>
        <v>0</v>
      </c>
      <c r="ABW3" s="27">
        <f t="shared" ref="ABW3:ABW34" si="559">IFERROR(MID(CO3, SEARCH("[", CO3)+1, SEARCH("]", CO3)-SEARCH("[", CO3)-1), 0)</f>
        <v>0</v>
      </c>
      <c r="ABY3" s="28">
        <f t="shared" ref="ABY3:ABY34" si="560">ACG3+ACH3+ACI3+ACL3+ACO3+ACR3+ACU3+ACX3+ADA3+ADD3+ADG3+ADJ3+ADM3+ADP3</f>
        <v>871.2</v>
      </c>
      <c r="ABZ3" s="28">
        <f t="shared" ref="ABZ3:ABZ34" si="561">ACJ3+ACM3+ACP3+ACS3+ACV3+ACW3+ACY3+ADB3+ADE3+ADH3+ADK3+ADN3+ADQ3+ADT3+ADW3+ADZ3+AEC3+AEF3</f>
        <v>896.90000000000009</v>
      </c>
      <c r="ACA3" s="28">
        <f t="shared" ref="ACA3:ACA34" si="562">ACK3+ACN3+ACQ3+ACT3+ACZ3+ADC3+ADF3+ADI3+ADL3+ADO3+ADR3+ADU3+ADX3+AEA3+AED3+AEG3</f>
        <v>808.40000000000009</v>
      </c>
      <c r="ACB3" s="28">
        <f t="shared" ref="ACB3:ACB34" si="563">ADS3+ADV3+ADY3+AEB3+AEE3</f>
        <v>125.80000000000001</v>
      </c>
      <c r="ACC3" s="28">
        <f t="shared" ref="ACC3:ACC34" si="564">SUM(AEI3:AFJ3)</f>
        <v>0</v>
      </c>
      <c r="ACD3" s="28">
        <f t="shared" ref="ACD3:ACD34" si="565">ABY3+ABZ3/3+ACA3/2+ACB3+ACC3/2</f>
        <v>1700.1666666666667</v>
      </c>
      <c r="ACG3" s="27" t="str">
        <f t="shared" ref="ACG3:ACG34" si="566">IFERROR(MID(L3, SEARCH("{", L3)+1, SEARCH("}", L3)-SEARCH("{", L3)-1), 0)</f>
        <v>90.5</v>
      </c>
      <c r="ACH3" s="27" t="str">
        <f t="shared" ref="ACH3:ACH34" si="567">IFERROR(MID(M3, SEARCH("{", M3)+1, SEARCH("}", M3)-SEARCH("{", M3)-1), 0)</f>
        <v>0</v>
      </c>
      <c r="ACI3" s="27" t="str">
        <f t="shared" ref="ACI3:ACI34" si="568">IFERROR(MID(N3, SEARCH("{", N3)+1, SEARCH("}", N3)-SEARCH("{", N3)-1), 0)</f>
        <v>126</v>
      </c>
      <c r="ACJ3" s="27" t="str">
        <f t="shared" ref="ACJ3:ACJ34" si="569">IFERROR(MID(O3, SEARCH("{", O3)+1, SEARCH("}", O3)-SEARCH("{", O3)-1), 0)</f>
        <v>44.9</v>
      </c>
      <c r="ACK3" s="27">
        <f t="shared" ref="ACK3:ACK34" si="570">IFERROR(MID(P3, SEARCH("{", P3)+1, SEARCH("}", P3)-SEARCH("{", P3)-1), 0)</f>
        <v>0</v>
      </c>
      <c r="ACL3" s="27" t="str">
        <f t="shared" ref="ACL3:ACL34" si="571">IFERROR(MID(Q3, SEARCH("{", Q3)+1, SEARCH("}", Q3)-SEARCH("{", Q3)-1), 0)</f>
        <v>112.3</v>
      </c>
      <c r="ACM3" s="27" t="str">
        <f t="shared" ref="ACM3:ACM34" si="572">IFERROR(MID(R3, SEARCH("{", R3)+1, SEARCH("}", R3)-SEARCH("{", R3)-1), 0)</f>
        <v>92.4</v>
      </c>
      <c r="ACN3" s="27">
        <f t="shared" ref="ACN3:ACN34" si="573">IFERROR(MID(S3, SEARCH("{", S3)+1, SEARCH("}", S3)-SEARCH("{", S3)-1), 0)</f>
        <v>0</v>
      </c>
      <c r="ACO3" s="27" t="str">
        <f t="shared" ref="ACO3:ACO34" si="574">IFERROR(MID(T3, SEARCH("{", T3)+1, SEARCH("}", T3)-SEARCH("{", T3)-1), 0)</f>
        <v>54.5</v>
      </c>
      <c r="ACP3" s="27" t="str">
        <f t="shared" ref="ACP3:ACP34" si="575">IFERROR(MID(U3, SEARCH("{", U3)+1, SEARCH("}", U3)-SEARCH("{", U3)-1), 0)</f>
        <v>52.3</v>
      </c>
      <c r="ACQ3" s="27">
        <f t="shared" ref="ACQ3:ACQ34" si="576">IFERROR(MID(V3, SEARCH("{", V3)+1, SEARCH("}", V3)-SEARCH("{", V3)-1), 0)</f>
        <v>0</v>
      </c>
      <c r="ACR3" s="27" t="str">
        <f t="shared" ref="ACR3:ACR34" si="577">IFERROR(MID(W3, SEARCH("{", W3)+1, SEARCH("}", W3)-SEARCH("{", W3)-1), 0)</f>
        <v>68.4</v>
      </c>
      <c r="ACS3" s="27" t="str">
        <f t="shared" ref="ACS3:ACS34" si="578">IFERROR(MID(X3, SEARCH("{", X3)+1, SEARCH("}", X3)-SEARCH("{", X3)-1), 0)</f>
        <v>37.3</v>
      </c>
      <c r="ACT3" s="27">
        <f t="shared" ref="ACT3:ACT34" si="579">IFERROR(MID(Y3, SEARCH("{", Y3)+1, SEARCH("}", Y3)-SEARCH("{", Y3)-1), 0)</f>
        <v>0</v>
      </c>
      <c r="ACU3" s="27" t="str">
        <f t="shared" ref="ACU3:ACU34" si="580">IFERROR(MID(Z3, SEARCH("{", Z3)+1, SEARCH("}", Z3)-SEARCH("{", Z3)-1), 0)</f>
        <v>65.5</v>
      </c>
      <c r="ACV3" s="27">
        <f t="shared" ref="ACV3:ACV34" si="581">IFERROR(MID(AA3, SEARCH("{", AA3)+1, SEARCH("}", AA3)-SEARCH("{", AA3)-1), 0)</f>
        <v>0</v>
      </c>
      <c r="ACW3" s="27" t="str">
        <f t="shared" ref="ACW3:ACW34" si="582">IFERROR(MID(AB3, SEARCH("{", AB3)+1, SEARCH("}", AB3)-SEARCH("{", AB3)-1), 0)</f>
        <v>225.4</v>
      </c>
      <c r="ACX3" s="27">
        <f t="shared" ref="ACX3:ACX34" si="583">IFERROR(MID(AC3, SEARCH("{", AC3)+1, SEARCH("}", AC3)-SEARCH("{", AC3)-1), 0)</f>
        <v>0</v>
      </c>
      <c r="ACY3" s="27" t="str">
        <f t="shared" ref="ACY3:ACY34" si="584">IFERROR(MID(AD3, SEARCH("{", AD3)+1, SEARCH("}", AD3)-SEARCH("{", AD3)-1), 0)</f>
        <v>71.5</v>
      </c>
      <c r="ACZ3" s="27" t="str">
        <f t="shared" ref="ACZ3:ACZ34" si="585">IFERROR(MID(AE3, SEARCH("{", AE3)+1, SEARCH("}", AE3)-SEARCH("{", AE3)-1), 0)</f>
        <v>107</v>
      </c>
      <c r="ADA3" s="27">
        <f t="shared" ref="ADA3:ADA34" si="586">IFERROR(MID(AF3, SEARCH("{", AF3)+1, SEARCH("}", AF3)-SEARCH("{", AF3)-1), 0)</f>
        <v>0</v>
      </c>
      <c r="ADB3" s="27" t="str">
        <f t="shared" ref="ADB3:ADB34" si="587">IFERROR(MID(AG3, SEARCH("{", AG3)+1, SEARCH("}", AG3)-SEARCH("{", AG3)-1), 0)</f>
        <v>50.8</v>
      </c>
      <c r="ADC3" s="27">
        <f t="shared" ref="ADC3:ADC34" si="588">IFERROR(MID(AH3, SEARCH("{", AH3)+1, SEARCH("}", AH3)-SEARCH("{", AH3)-1), 0)</f>
        <v>0</v>
      </c>
      <c r="ADD3" s="27" t="str">
        <f t="shared" ref="ADD3:ADD34" si="589">IFERROR(MID(AI3, SEARCH("{", AI3)+1, SEARCH("}", AI3)-SEARCH("{", AI3)-1), 0)</f>
        <v>39.3</v>
      </c>
      <c r="ADE3" s="27" t="str">
        <f t="shared" ref="ADE3:ADE34" si="590">IFERROR(MID(AJ3, SEARCH("{", AJ3)+1, SEARCH("}", AJ3)-SEARCH("{", AJ3)-1), 0)</f>
        <v>88.1</v>
      </c>
      <c r="ADF3" s="27" t="str">
        <f t="shared" ref="ADF3:ADF34" si="591">IFERROR(MID(AK3, SEARCH("{", AK3)+1, SEARCH("}", AK3)-SEARCH("{", AK3)-1), 0)</f>
        <v>109.6</v>
      </c>
      <c r="ADG3" s="27" t="str">
        <f t="shared" ref="ADG3:ADG34" si="592">IFERROR(MID(AL3, SEARCH("{", AL3)+1, SEARCH("}", AL3)-SEARCH("{", AL3)-1), 0)</f>
        <v>104.3</v>
      </c>
      <c r="ADH3" s="27">
        <f t="shared" ref="ADH3:ADH34" si="593">IFERROR(MID(AM3, SEARCH("{", AM3)+1, SEARCH("}", AM3)-SEARCH("{", AM3)-1), 0)</f>
        <v>0</v>
      </c>
      <c r="ADI3" s="27">
        <f t="shared" ref="ADI3:ADI34" si="594">IFERROR(MID(AN3, SEARCH("{", AN3)+1, SEARCH("}", AN3)-SEARCH("{", AN3)-1), 0)</f>
        <v>0</v>
      </c>
      <c r="ADJ3" s="27" t="str">
        <f t="shared" ref="ADJ3:ADJ34" si="595">IFERROR(MID(AO3, SEARCH("{", AO3)+1, SEARCH("}", AO3)-SEARCH("{", AO3)-1), 0)</f>
        <v>65.2</v>
      </c>
      <c r="ADK3" s="27" t="str">
        <f t="shared" ref="ADK3:ADK34" si="596">IFERROR(MID(AP3, SEARCH("{", AP3)+1, SEARCH("}", AP3)-SEARCH("{", AP3)-1), 0)</f>
        <v>52.4</v>
      </c>
      <c r="ADL3" s="27" t="str">
        <f t="shared" ref="ADL3:ADL34" si="597">IFERROR(MID(AQ3, SEARCH("{", AQ3)+1, SEARCH("}", AQ3)-SEARCH("{", AQ3)-1), 0)</f>
        <v>49.5</v>
      </c>
      <c r="ADM3" s="27" t="str">
        <f t="shared" ref="ADM3:ADM34" si="598">IFERROR(MID(AR3, SEARCH("{", AR3)+1, SEARCH("}", AR3)-SEARCH("{", AR3)-1), 0)</f>
        <v>55.1</v>
      </c>
      <c r="ADN3" s="27" t="str">
        <f t="shared" ref="ADN3:ADN34" si="599">IFERROR(MID(AS3, SEARCH("{", AS3)+1, SEARCH("}", AS3)-SEARCH("{", AS3)-1), 0)</f>
        <v>84.5</v>
      </c>
      <c r="ADO3" s="27" t="str">
        <f t="shared" ref="ADO3:ADO34" si="600">IFERROR(MID(AT3, SEARCH("{", AT3)+1, SEARCH("}", AT3)-SEARCH("{", AT3)-1), 0)</f>
        <v>51</v>
      </c>
      <c r="ADP3" s="27" t="str">
        <f t="shared" ref="ADP3:ADP34" si="601">IFERROR(MID(AU3, SEARCH("{", AU3)+1, SEARCH("}", AU3)-SEARCH("{", AU3)-1), 0)</f>
        <v>90.1</v>
      </c>
      <c r="ADQ3" s="27" t="str">
        <f t="shared" ref="ADQ3:ADQ34" si="602">IFERROR(MID(AV3, SEARCH("{", AV3)+1, SEARCH("}", AV3)-SEARCH("{", AV3)-1), 0)</f>
        <v>19.7</v>
      </c>
      <c r="ADR3" s="27" t="str">
        <f t="shared" ref="ADR3:ADR34" si="603">IFERROR(MID(AW3, SEARCH("{", AW3)+1, SEARCH("}", AW3)-SEARCH("{", AW3)-1), 0)</f>
        <v>72.7</v>
      </c>
      <c r="ADS3" s="27">
        <f t="shared" ref="ADS3:ADS34" si="604">IFERROR(MID(AX3, SEARCH("{", AX3)+1, SEARCH("}", AX3)-SEARCH("{", AX3)-1), 0)</f>
        <v>0</v>
      </c>
      <c r="ADT3" s="27" t="str">
        <f t="shared" ref="ADT3:ADT34" si="605">IFERROR(MID(AY3, SEARCH("{", AY3)+1, SEARCH("}", AY3)-SEARCH("{", AY3)-1), 0)</f>
        <v>77.6</v>
      </c>
      <c r="ADU3" s="27" t="str">
        <f t="shared" ref="ADU3:ADU34" si="606">IFERROR(MID(AZ3, SEARCH("{", AZ3)+1, SEARCH("}", AZ3)-SEARCH("{", AZ3)-1), 0)</f>
        <v>161.5</v>
      </c>
      <c r="ADV3" s="27">
        <f t="shared" ref="ADV3:ADV34" si="607">IFERROR(MID(BA3, SEARCH("{", BA3)+1, SEARCH("}", BA3)-SEARCH("{", BA3)-1), 0)</f>
        <v>0</v>
      </c>
      <c r="ADW3" s="27">
        <f t="shared" ref="ADW3:ADW34" si="608">IFERROR(MID(BB3, SEARCH("{", BB3)+1, SEARCH("}", BB3)-SEARCH("{", BB3)-1), 0)</f>
        <v>0</v>
      </c>
      <c r="ADX3" s="27" t="str">
        <f t="shared" ref="ADX3:ADX34" si="609">IFERROR(MID(BC3, SEARCH("{", BC3)+1, SEARCH("}", BC3)-SEARCH("{", BC3)-1), 0)</f>
        <v>101.7</v>
      </c>
      <c r="ADY3" s="27" t="str">
        <f t="shared" ref="ADY3:ADY34" si="610">IFERROR(MID(BD3, SEARCH("{", BD3)+1, SEARCH("}", BD3)-SEARCH("{", BD3)-1), 0)</f>
        <v>43.7</v>
      </c>
      <c r="ADZ3" s="27">
        <f t="shared" ref="ADZ3:ADZ34" si="611">IFERROR(MID(BE3, SEARCH("{", BE3)+1, SEARCH("}", BE3)-SEARCH("{", BE3)-1), 0)</f>
        <v>0</v>
      </c>
      <c r="AEA3" s="27" t="str">
        <f t="shared" ref="AEA3:AEA34" si="612">IFERROR(MID(BF3, SEARCH("{", BF3)+1, SEARCH("}", BF3)-SEARCH("{", BF3)-1), 0)</f>
        <v>59</v>
      </c>
      <c r="AEB3" s="27" t="str">
        <f t="shared" ref="AEB3:AEB34" si="613">IFERROR(MID(BG3, SEARCH("{", BG3)+1, SEARCH("}", BG3)-SEARCH("{", BG3)-1), 0)</f>
        <v>48.1</v>
      </c>
      <c r="AEC3" s="27">
        <f t="shared" ref="AEC3:AEC34" si="614">IFERROR(MID(BH3, SEARCH("{", BH3)+1, SEARCH("}", BH3)-SEARCH("{", BH3)-1), 0)</f>
        <v>0</v>
      </c>
      <c r="AED3" s="27" t="str">
        <f t="shared" ref="AED3:AED34" si="615">IFERROR(MID(BI3, SEARCH("{", BI3)+1, SEARCH("}", BI3)-SEARCH("{", BI3)-1), 0)</f>
        <v>38.7</v>
      </c>
      <c r="AEE3" s="27" t="str">
        <f t="shared" ref="AEE3:AEE34" si="616">IFERROR(MID(BJ3, SEARCH("{", BJ3)+1, SEARCH("}", BJ3)-SEARCH("{", BJ3)-1), 0)</f>
        <v>34</v>
      </c>
      <c r="AEF3" s="27">
        <f t="shared" ref="AEF3:AEF34" si="617">IFERROR(MID(BK3, SEARCH("{", BK3)+1, SEARCH("}", BK3)-SEARCH("{", BK3)-1), 0)</f>
        <v>0</v>
      </c>
      <c r="AEG3" s="27" t="str">
        <f t="shared" ref="AEG3:AEG34" si="618">IFERROR(MID(BL3, SEARCH("{", BL3)+1, SEARCH("}", BL3)-SEARCH("{", BL3)-1), 0)</f>
        <v>57.7</v>
      </c>
      <c r="AEH3" s="27">
        <f t="shared" ref="AEH3:AEH34" si="619">IFERROR(MID(BM3, SEARCH("{", BM3)+1, SEARCH("}", BM3)-SEARCH("{", BM3)-1), 0)</f>
        <v>0</v>
      </c>
      <c r="AEI3" s="27" t="str">
        <f t="shared" ref="AEI3:AEI34" si="620">IFERROR(MID(BN3, SEARCH("{", BN3)+1, SEARCH("}", BN3)-SEARCH("{", BN3)-1), 0)</f>
        <v>107.7</v>
      </c>
      <c r="AEJ3" s="27" t="str">
        <f t="shared" ref="AEJ3:AEJ34" si="621">IFERROR(MID(BO3, SEARCH("{", BO3)+1, SEARCH("}", BO3)-SEARCH("{", BO3)-1), 0)</f>
        <v>31.8</v>
      </c>
      <c r="AEK3" s="27" t="str">
        <f t="shared" ref="AEK3:AEK34" si="622">IFERROR(MID(BP3, SEARCH("{", BP3)+1, SEARCH("}", BP3)-SEARCH("{", BP3)-1), 0)</f>
        <v>56.1</v>
      </c>
      <c r="AEL3" s="27" t="str">
        <f t="shared" ref="AEL3:AEL34" si="623">IFERROR(MID(BQ3, SEARCH("{", BQ3)+1, SEARCH("}", BQ3)-SEARCH("{", BQ3)-1), 0)</f>
        <v>11.1</v>
      </c>
      <c r="AEM3" s="27" t="str">
        <f t="shared" ref="AEM3:AEM34" si="624">IFERROR(MID(BR3, SEARCH("{", BR3)+1, SEARCH("}", BR3)-SEARCH("{", BR3)-1), 0)</f>
        <v>38.4</v>
      </c>
      <c r="AEN3" s="27">
        <f t="shared" ref="AEN3:AEN34" si="625">IFERROR(MID(BS3, SEARCH("{", BS3)+1, SEARCH("}", BS3)-SEARCH("{", BS3)-1), 0)</f>
        <v>0</v>
      </c>
      <c r="AEO3" s="27" t="str">
        <f t="shared" ref="AEO3:AEO34" si="626">IFERROR(MID(BT3, SEARCH("{", BT3)+1, SEARCH("}", BT3)-SEARCH("{", BT3)-1), 0)</f>
        <v>71</v>
      </c>
      <c r="AEP3" s="27">
        <f t="shared" ref="AEP3:AEP34" si="627">IFERROR(MID(BU3, SEARCH("{", BU3)+1, SEARCH("}", BU3)-SEARCH("{", BU3)-1), 0)</f>
        <v>0</v>
      </c>
      <c r="AEQ3" s="27" t="str">
        <f t="shared" ref="AEQ3:AEQ34" si="628">IFERROR(MID(BV3, SEARCH("{", BV3)+1, SEARCH("}", BV3)-SEARCH("{", BV3)-1), 0)</f>
        <v>105.8</v>
      </c>
      <c r="AER3" s="27">
        <f t="shared" ref="AER3:AER34" si="629">IFERROR(MID(BW3, SEARCH("{", BW3)+1, SEARCH("}", BW3)-SEARCH("{", BW3)-1), 0)</f>
        <v>0</v>
      </c>
      <c r="AES3" s="27" t="str">
        <f t="shared" ref="AES3:AES34" si="630">IFERROR(MID(BX3, SEARCH("{", BX3)+1, SEARCH("}", BX3)-SEARCH("{", BX3)-1), 0)</f>
        <v>81.2</v>
      </c>
      <c r="AET3" s="27">
        <f t="shared" ref="AET3:AET34" si="631">IFERROR(MID(BY3, SEARCH("{", BY3)+1, SEARCH("}", BY3)-SEARCH("{", BY3)-1), 0)</f>
        <v>0</v>
      </c>
      <c r="AEU3" s="27" t="str">
        <f t="shared" ref="AEU3:AEU34" si="632">IFERROR(MID(BZ3, SEARCH("{", BZ3)+1, SEARCH("}", BZ3)-SEARCH("{", BZ3)-1), 0)</f>
        <v>58.8</v>
      </c>
      <c r="AEV3" s="27">
        <f t="shared" ref="AEV3:AEV34" si="633">IFERROR(MID(CA3, SEARCH("{", CA3)+1, SEARCH("}", CA3)-SEARCH("{", CA3)-1), 0)</f>
        <v>0</v>
      </c>
      <c r="AEW3" s="27" t="str">
        <f t="shared" ref="AEW3:AEW34" si="634">IFERROR(MID(CB3, SEARCH("{", CB3)+1, SEARCH("}", CB3)-SEARCH("{", CB3)-1), 0)</f>
        <v>120</v>
      </c>
      <c r="AEX3" s="27">
        <f t="shared" ref="AEX3:AEX34" si="635">IFERROR(MID(CC3, SEARCH("{", CC3)+1, SEARCH("}", CC3)-SEARCH("{", CC3)-1), 0)</f>
        <v>0</v>
      </c>
      <c r="AEY3" s="27" t="str">
        <f t="shared" ref="AEY3:AEY34" si="636">IFERROR(MID(CD3, SEARCH("{", CD3)+1, SEARCH("}", CD3)-SEARCH("{", CD3)-1), 0)</f>
        <v>57</v>
      </c>
      <c r="AEZ3" s="27" t="str">
        <f t="shared" ref="AEZ3:AEZ34" si="637">IFERROR(MID(CE3, SEARCH("{", CE3)+1, SEARCH("}", CE3)-SEARCH("{", CE3)-1), 0)</f>
        <v>92</v>
      </c>
      <c r="AFA3" s="27">
        <f t="shared" ref="AFA3:AFA34" si="638">IFERROR(MID(CF3, SEARCH("{", CF3)+1, SEARCH("}", CF3)-SEARCH("{", CF3)-1), 0)</f>
        <v>0</v>
      </c>
      <c r="AFB3" s="27">
        <f t="shared" ref="AFB3:AFB34" si="639">IFERROR(MID(CG3, SEARCH("{", CG3)+1, SEARCH("}", CG3)-SEARCH("{", CG3)-1), 0)</f>
        <v>0</v>
      </c>
      <c r="AFC3" s="27">
        <f t="shared" ref="AFC3:AFC34" si="640">IFERROR(MID(CH3, SEARCH("{", CH3)+1, SEARCH("}", CH3)-SEARCH("{", CH3)-1), 0)</f>
        <v>0</v>
      </c>
      <c r="AFD3" s="27">
        <f t="shared" ref="AFD3:AFD34" si="641">IFERROR(MID(CI3, SEARCH("{", CI3)+1, SEARCH("}", CI3)-SEARCH("{", CI3)-1), 0)</f>
        <v>0</v>
      </c>
      <c r="AFE3" s="27">
        <f t="shared" ref="AFE3:AFE34" si="642">IFERROR(MID(CJ3, SEARCH("{", CJ3)+1, SEARCH("}", CJ3)-SEARCH("{", CJ3)-1), 0)</f>
        <v>0</v>
      </c>
      <c r="AFF3" s="27">
        <f t="shared" ref="AFF3:AFF34" si="643">IFERROR(MID(CK3, SEARCH("{", CK3)+1, SEARCH("}", CK3)-SEARCH("{", CK3)-1), 0)</f>
        <v>0</v>
      </c>
      <c r="AFG3" s="27">
        <f t="shared" ref="AFG3:AFG34" si="644">IFERROR(MID(CL3, SEARCH("{", CL3)+1, SEARCH("}", CL3)-SEARCH("{", CL3)-1), 0)</f>
        <v>0</v>
      </c>
      <c r="AFH3" s="27">
        <f t="shared" ref="AFH3:AFH34" si="645">IFERROR(MID(CM3, SEARCH("{", CM3)+1, SEARCH("}", CM3)-SEARCH("{", CM3)-1), 0)</f>
        <v>0</v>
      </c>
      <c r="AFI3" s="27">
        <f t="shared" ref="AFI3:AFI34" si="646">IFERROR(MID(CN3, SEARCH("{", CN3)+1, SEARCH("}", CN3)-SEARCH("{", CN3)-1), 0)</f>
        <v>0</v>
      </c>
      <c r="AFJ3" s="27">
        <f t="shared" ref="AFJ3:AFJ34" si="647">IFERROR(MID(CO3, SEARCH("{", CO3)+1, SEARCH("}", CO3)-SEARCH("{", CO3)-1), 0)</f>
        <v>0</v>
      </c>
      <c r="AFL3" s="28">
        <f>SUM(AIT3:ALW3)</f>
        <v>115</v>
      </c>
      <c r="AFM3" s="28">
        <v>115</v>
      </c>
      <c r="AFN3" s="27">
        <v>5</v>
      </c>
      <c r="AFO3" s="27">
        <f t="shared" ref="AFO3:AFO34" si="648">IFERROR(IF(LEFT(L3, 1)="H", $AFN3, ROUNDUP((MID(L3, SEARCH("!", L3)+1, SEARCH("+", L3)-SEARCH("!", L3)-1))/16,0)),0)</f>
        <v>5</v>
      </c>
      <c r="AFP3" s="27">
        <f t="shared" ref="AFP3:AFP34" si="649">IFERROR(IF(LEFT(M3, 1)="H", $AFN3, ROUNDUP((MID(M3, SEARCH("!", M3)+1, SEARCH("+", M3)-SEARCH("!", M3)-1))/16,0)),0)</f>
        <v>5</v>
      </c>
      <c r="AFQ3" s="27">
        <f t="shared" ref="AFQ3:AFQ34" si="650">IFERROR(IF(LEFT(N3, 1)="H", $AFN3, ROUNDUP((MID(N3, SEARCH("!", N3)+1, SEARCH("+", N3)-SEARCH("!", N3)-1))/16,0)),0)</f>
        <v>5</v>
      </c>
      <c r="AFR3" s="27">
        <f t="shared" ref="AFR3:AFR34" si="651">IFERROR(IF(LEFT(O3, 1)="H", $AFN3, ROUNDUP((MID(O3, SEARCH("!", O3)+1, SEARCH("+", O3)-SEARCH("!", O3)-1))/16,0)),0)</f>
        <v>1</v>
      </c>
      <c r="AFS3" s="27">
        <f t="shared" ref="AFS3:AFS34" si="652">IFERROR(IF(LEFT(P3, 1)="H", $AFN3, ROUNDUP((MID(P3, SEARCH("!", P3)+1, SEARCH("+", P3)-SEARCH("!", P3)-1))/16,0)),0)</f>
        <v>0</v>
      </c>
      <c r="AFT3" s="27">
        <f t="shared" ref="AFT3:AFT34" si="653">IFERROR(IF(LEFT(Q3, 1)="H", $AFN3, ROUNDUP((MID(Q3, SEARCH("!", Q3)+1, SEARCH("+", Q3)-SEARCH("!", Q3)-1))/16,0)),0)</f>
        <v>5</v>
      </c>
      <c r="AFU3" s="27">
        <f t="shared" ref="AFU3:AFU34" si="654">IFERROR(IF(LEFT(R3, 1)="H", $AFN3, ROUNDUP((MID(R3, SEARCH("!", R3)+1, SEARCH("+", R3)-SEARCH("!", R3)-1))/16,0)),0)</f>
        <v>5</v>
      </c>
      <c r="AFV3" s="27">
        <f t="shared" ref="AFV3:AFV34" si="655">IFERROR(IF(LEFT(S3, 1)="H", $AFN3, ROUNDUP((MID(S3, SEARCH("!", S3)+1, SEARCH("+", S3)-SEARCH("!", S3)-1))/16,0)),0)</f>
        <v>0</v>
      </c>
      <c r="AFW3" s="27">
        <f t="shared" ref="AFW3:AFW34" si="656">IFERROR(IF(LEFT(T3, 1)="H", $AFN3, ROUNDUP((MID(T3, SEARCH("!", T3)+1, SEARCH("+", T3)-SEARCH("!", T3)-1))/16,0)),0)</f>
        <v>4</v>
      </c>
      <c r="AFX3" s="27">
        <f t="shared" ref="AFX3:AFX34" si="657">IFERROR(IF(LEFT(U3, 1)="H", $AFN3, ROUNDUP((MID(U3, SEARCH("!", U3)+1, SEARCH("+", U3)-SEARCH("!", U3)-1))/16,0)),0)</f>
        <v>2</v>
      </c>
      <c r="AFY3" s="27">
        <f t="shared" ref="AFY3:AFY34" si="658">IFERROR(IF(LEFT(V3, 1)="H", $AFN3, ROUNDUP((MID(V3, SEARCH("!", V3)+1, SEARCH("+", V3)-SEARCH("!", V3)-1))/16,0)),0)</f>
        <v>0</v>
      </c>
      <c r="AFZ3" s="27">
        <f t="shared" ref="AFZ3:AFZ34" si="659">IFERROR(IF(LEFT(W3, 1)="H", $AFN3, ROUNDUP((MID(W3, SEARCH("!", W3)+1, SEARCH("+", W3)-SEARCH("!", W3)-1))/16,0)),0)</f>
        <v>5</v>
      </c>
      <c r="AGA3" s="27">
        <f t="shared" ref="AGA3:AGA34" si="660">IFERROR(IF(LEFT(X3, 1)="H", $AFN3, ROUNDUP((MID(X3, SEARCH("!", X3)+1, SEARCH("+", X3)-SEARCH("!", X3)-1))/16,0)),0)</f>
        <v>5</v>
      </c>
      <c r="AGB3" s="27">
        <f t="shared" ref="AGB3:AGB34" si="661">IFERROR(IF(LEFT(Y3, 1)="H", $AFN3, ROUNDUP((MID(Y3, SEARCH("!", Y3)+1, SEARCH("+", Y3)-SEARCH("!", Y3)-1))/16,0)),0)</f>
        <v>0</v>
      </c>
      <c r="AGC3" s="27">
        <f t="shared" ref="AGC3:AGC34" si="662">IFERROR(IF(LEFT(Z3, 1)="H", $AFN3, ROUNDUP((MID(Z3, SEARCH("!", Z3)+1, SEARCH("+", Z3)-SEARCH("!", Z3)-1))/16,0)),0)</f>
        <v>5</v>
      </c>
      <c r="AGD3" s="27">
        <f t="shared" ref="AGD3:AGD34" si="663">IFERROR(IF(LEFT(AA3, 1)="H", $AFN3, ROUNDUP((MID(AA3, SEARCH("!", AA3)+1, SEARCH("+", AA3)-SEARCH("!", AA3)-1))/16,0)),0)</f>
        <v>0</v>
      </c>
      <c r="AGE3" s="27">
        <f t="shared" ref="AGE3:AGE34" si="664">IFERROR(IF(LEFT(AB3, 1)="H", $AFN3, ROUNDUP((MID(AB3, SEARCH("!", AB3)+1, SEARCH("+", AB3)-SEARCH("!", AB3)-1))/16,0)),0)</f>
        <v>5</v>
      </c>
      <c r="AGF3" s="27">
        <f t="shared" ref="AGF3:AGF34" si="665">IFERROR(IF(LEFT(AC3, 1)="H", $AFN3, ROUNDUP((MID(AC3, SEARCH("!", AC3)+1, SEARCH("+", AC3)-SEARCH("!", AC3)-1))/16,0)),0)</f>
        <v>0</v>
      </c>
      <c r="AGG3" s="27">
        <f t="shared" ref="AGG3:AGG34" si="666">IFERROR(IF(LEFT(AD3, 1)="H", $AFN3, ROUNDUP((MID(AD3, SEARCH("!", AD3)+1, SEARCH("+", AD3)-SEARCH("!", AD3)-1))/16,0)),0)</f>
        <v>7</v>
      </c>
      <c r="AGH3" s="27">
        <f t="shared" ref="AGH3:AGH34" si="667">IFERROR(IF(LEFT(AE3, 1)="H", $AFN3, ROUNDUP((MID(AE3, SEARCH("!", AE3)+1, SEARCH("+", AE3)-SEARCH("!", AE3)-1))/16,0)),0)</f>
        <v>5</v>
      </c>
      <c r="AGI3" s="27">
        <f t="shared" ref="AGI3:AGI34" si="668">IFERROR(IF(LEFT(AF3, 1)="H", $AFN3, ROUNDUP((MID(AF3, SEARCH("!", AF3)+1, SEARCH("+", AF3)-SEARCH("!", AF3)-1))/16,0)),0)</f>
        <v>0</v>
      </c>
      <c r="AGJ3" s="27">
        <f t="shared" ref="AGJ3:AGJ34" si="669">IFERROR(IF(LEFT(AG3, 1)="H", $AFN3, ROUNDUP((MID(AG3, SEARCH("!", AG3)+1, SEARCH("+", AG3)-SEARCH("!", AG3)-1))/16,0)),0)</f>
        <v>5</v>
      </c>
      <c r="AGK3" s="27">
        <f t="shared" ref="AGK3:AGK34" si="670">IFERROR(IF(LEFT(AH3, 1)="H", $AFN3, ROUNDUP((MID(AH3, SEARCH("!", AH3)+1, SEARCH("+", AH3)-SEARCH("!", AH3)-1))/16,0)),0)</f>
        <v>0</v>
      </c>
      <c r="AGL3" s="27">
        <f t="shared" ref="AGL3:AGL34" si="671">IFERROR(IF(LEFT(AI3, 1)="H", $AFN3, ROUNDUP((MID(AI3, SEARCH("!", AI3)+1, SEARCH("+", AI3)-SEARCH("!", AI3)-1))/16,0)),0)</f>
        <v>5</v>
      </c>
      <c r="AGM3" s="27">
        <f t="shared" ref="AGM3:AGM34" si="672">IFERROR(IF(LEFT(AJ3, 1)="H", $AFN3, ROUNDUP((MID(AJ3, SEARCH("!", AJ3)+1, SEARCH("+", AJ3)-SEARCH("!", AJ3)-1))/16,0)),0)</f>
        <v>3</v>
      </c>
      <c r="AGN3" s="27">
        <f t="shared" ref="AGN3:AGN34" si="673">IFERROR(IF(LEFT(AK3, 1)="H", $AFN3, ROUNDUP((MID(AK3, SEARCH("!", AK3)+1, SEARCH("+", AK3)-SEARCH("!", AK3)-1))/16,0)),0)</f>
        <v>5</v>
      </c>
      <c r="AGO3" s="27">
        <f t="shared" ref="AGO3:AGO34" si="674">IFERROR(IF(LEFT(AL3, 1)="H", $AFN3, ROUNDUP((MID(AL3, SEARCH("!", AL3)+1, SEARCH("+", AL3)-SEARCH("!", AL3)-1))/16,0)),0)</f>
        <v>5</v>
      </c>
      <c r="AGP3" s="27">
        <f t="shared" ref="AGP3:AGP34" si="675">IFERROR(IF(LEFT(AM3, 1)="H", $AFN3, ROUNDUP((MID(AM3, SEARCH("!", AM3)+1, SEARCH("+", AM3)-SEARCH("!", AM3)-1))/16,0)),0)</f>
        <v>0</v>
      </c>
      <c r="AGQ3" s="27">
        <f t="shared" ref="AGQ3:AGQ34" si="676">IFERROR(IF(LEFT(AN3, 1)="H", $AFN3, ROUNDUP((MID(AN3, SEARCH("!", AN3)+1, SEARCH("+", AN3)-SEARCH("!", AN3)-1))/16,0)),0)</f>
        <v>0</v>
      </c>
      <c r="AGR3" s="27">
        <f t="shared" ref="AGR3:AGR34" si="677">IFERROR(IF(LEFT(AO3, 1)="H", $AFN3, ROUNDUP((MID(AO3, SEARCH("!", AO3)+1, SEARCH("+", AO3)-SEARCH("!", AO3)-1))/16,0)),0)</f>
        <v>5</v>
      </c>
      <c r="AGS3" s="27">
        <f t="shared" ref="AGS3:AGS34" si="678">IFERROR(IF(LEFT(AP3, 1)="H", $AFN3, ROUNDUP((MID(AP3, SEARCH("!", AP3)+1, SEARCH("+", AP3)-SEARCH("!", AP3)-1))/16,0)),0)</f>
        <v>8</v>
      </c>
      <c r="AGT3" s="27">
        <f t="shared" ref="AGT3:AGT34" si="679">IFERROR(IF(LEFT(AQ3, 1)="H", $AFN3, ROUNDUP((MID(AQ3, SEARCH("!", AQ3)+1, SEARCH("+", AQ3)-SEARCH("!", AQ3)-1))/16,0)),0)</f>
        <v>8</v>
      </c>
      <c r="AGU3" s="27">
        <f t="shared" ref="AGU3:AGU34" si="680">IFERROR(IF(LEFT(AR3, 1)="H", $AFN3, ROUNDUP((MID(AR3, SEARCH("!", AR3)+1, SEARCH("+", AR3)-SEARCH("!", AR3)-1))/16,0)),0)</f>
        <v>5</v>
      </c>
      <c r="AGV3" s="27">
        <f t="shared" ref="AGV3:AGV34" si="681">IFERROR(IF(LEFT(AS3, 1)="H", $AFN3, ROUNDUP((MID(AS3, SEARCH("!", AS3)+1, SEARCH("+", AS3)-SEARCH("!", AS3)-1))/16,0)),0)</f>
        <v>5</v>
      </c>
      <c r="AGW3" s="27">
        <f t="shared" ref="AGW3:AGW34" si="682">IFERROR(IF(LEFT(AT3, 1)="H", $AFN3, ROUNDUP((MID(AT3, SEARCH("!", AT3)+1, SEARCH("+", AT3)-SEARCH("!", AT3)-1))/16,0)),0)</f>
        <v>5</v>
      </c>
      <c r="AGX3" s="27">
        <f t="shared" ref="AGX3:AGX34" si="683">IFERROR(IF(LEFT(AU3, 1)="H", $AFN3, ROUNDUP((MID(AU3, SEARCH("!", AU3)+1, SEARCH("+", AU3)-SEARCH("!", AU3)-1))/16,0)),0)</f>
        <v>5</v>
      </c>
      <c r="AGY3" s="27">
        <f t="shared" ref="AGY3:AGY34" si="684">IFERROR(IF(LEFT(AV3, 1)="H", $AFN3, ROUNDUP((MID(AV3, SEARCH("!", AV3)+1, SEARCH("+", AV3)-SEARCH("!", AV3)-1))/16,0)),0)</f>
        <v>2</v>
      </c>
      <c r="AGZ3" s="27">
        <f t="shared" ref="AGZ3:AGZ34" si="685">IFERROR(IF(LEFT(AW3, 1)="H", $AFN3, ROUNDUP((MID(AW3, SEARCH("!", AW3)+1, SEARCH("+", AW3)-SEARCH("!", AW3)-1))/16,0)),0)</f>
        <v>1</v>
      </c>
      <c r="AHA3" s="27">
        <f t="shared" ref="AHA3:AHA34" si="686">IFERROR(IF(LEFT(AX3, 1)="H", $AFN3, ROUNDUP((MID(AX3, SEARCH("!", AX3)+1, SEARCH("+", AX3)-SEARCH("!", AX3)-1))/16,0)),0)</f>
        <v>0</v>
      </c>
      <c r="AHB3" s="27">
        <f t="shared" ref="AHB3:AHB34" si="687">IFERROR(IF(LEFT(AY3, 1)="H", $AFN3, ROUNDUP((MID(AY3, SEARCH("!", AY3)+1, SEARCH("+", AY3)-SEARCH("!", AY3)-1))/16,0)),0)</f>
        <v>5</v>
      </c>
      <c r="AHC3" s="27">
        <f t="shared" ref="AHC3:AHC34" si="688">IFERROR(IF(LEFT(AZ3, 1)="H", $AFN3, ROUNDUP((MID(AZ3, SEARCH("!", AZ3)+1, SEARCH("+", AZ3)-SEARCH("!", AZ3)-1))/16,0)),0)</f>
        <v>5</v>
      </c>
      <c r="AHD3" s="27">
        <f t="shared" ref="AHD3:AHD34" si="689">IFERROR(IF(LEFT(BA3, 1)="H", $AFN3, ROUNDUP((MID(BA3, SEARCH("!", BA3)+1, SEARCH("+", BA3)-SEARCH("!", BA3)-1))/16,0)),0)</f>
        <v>0</v>
      </c>
      <c r="AHE3" s="27">
        <f t="shared" ref="AHE3:AHE34" si="690">IFERROR(IF(LEFT(BB3, 1)="H", $AFN3, ROUNDUP((MID(BB3, SEARCH("!", BB3)+1, SEARCH("+", BB3)-SEARCH("!", BB3)-1))/16,0)),0)</f>
        <v>0</v>
      </c>
      <c r="AHF3" s="27">
        <f t="shared" ref="AHF3:AHF34" si="691">IFERROR(IF(LEFT(BC3, 1)="H", $AFN3, ROUNDUP((MID(BC3, SEARCH("!", BC3)+1, SEARCH("+", BC3)-SEARCH("!", BC3)-1))/16,0)),0)</f>
        <v>5</v>
      </c>
      <c r="AHG3" s="27">
        <f t="shared" ref="AHG3:AHG34" si="692">IFERROR(IF(LEFT(BD3, 1)="H", $AFN3, ROUNDUP((MID(BD3, SEARCH("!", BD3)+1, SEARCH("+", BD3)-SEARCH("!", BD3)-1))/16,0)),0)</f>
        <v>5</v>
      </c>
      <c r="AHH3" s="27">
        <f t="shared" ref="AHH3:AHH34" si="693">IFERROR(IF(LEFT(BE3, 1)="H", $AFN3, ROUNDUP((MID(BE3, SEARCH("!", BE3)+1, SEARCH("+", BE3)-SEARCH("!", BE3)-1))/16,0)),0)</f>
        <v>0</v>
      </c>
      <c r="AHI3" s="27">
        <f t="shared" ref="AHI3:AHI34" si="694">IFERROR(IF(LEFT(BF3, 1)="H", $AFN3, ROUNDUP((MID(BF3, SEARCH("!", BF3)+1, SEARCH("+", BF3)-SEARCH("!", BF3)-1))/16,0)),0)</f>
        <v>4</v>
      </c>
      <c r="AHJ3" s="27">
        <f t="shared" ref="AHJ3:AHJ34" si="695">IFERROR(IF(LEFT(BG3, 1)="H", $AFN3, ROUNDUP((MID(BG3, SEARCH("!", BG3)+1, SEARCH("+", BG3)-SEARCH("!", BG3)-1))/16,0)),0)</f>
        <v>5</v>
      </c>
      <c r="AHK3" s="27">
        <f t="shared" ref="AHK3:AHK34" si="696">IFERROR(IF(LEFT(BH3, 1)="H", $AFN3, ROUNDUP((MID(BH3, SEARCH("!", BH3)+1, SEARCH("+", BH3)-SEARCH("!", BH3)-1))/16,0)),0)</f>
        <v>0</v>
      </c>
      <c r="AHL3" s="27">
        <f t="shared" ref="AHL3:AHL34" si="697">IFERROR(IF(LEFT(BI3, 1)="H", $AFN3, ROUNDUP((MID(BI3, SEARCH("!", BI3)+1, SEARCH("+", BI3)-SEARCH("!", BI3)-1))/16,0)),0)</f>
        <v>5</v>
      </c>
      <c r="AHM3" s="27">
        <f t="shared" ref="AHM3:AHM34" si="698">IFERROR(IF(LEFT(BJ3, 1)="H", $AFN3, ROUNDUP((MID(BJ3, SEARCH("!", BJ3)+1, SEARCH("+", BJ3)-SEARCH("!", BJ3)-1))/16,0)),0)</f>
        <v>5</v>
      </c>
      <c r="AHN3" s="27">
        <f t="shared" ref="AHN3:AHN34" si="699">IFERROR(IF(LEFT(BK3, 1)="H", $AFN3, ROUNDUP((MID(BK3, SEARCH("!", BK3)+1, SEARCH("+", BK3)-SEARCH("!", BK3)-1))/16,0)),0)</f>
        <v>0</v>
      </c>
      <c r="AHO3" s="27">
        <f t="shared" ref="AHO3:AHO34" si="700">IFERROR(IF(LEFT(BL3, 1)="H", $AFN3, ROUNDUP((MID(BL3, SEARCH("!", BL3)+1, SEARCH("+", BL3)-SEARCH("!", BL3)-1))/16,0)),0)</f>
        <v>1</v>
      </c>
      <c r="AHP3" s="27">
        <f t="shared" ref="AHP3:AHP34" si="701">IFERROR(IF(LEFT(BM3, 1)="H", $AFN3, ROUNDUP((MID(BM3, SEARCH("!", BM3)+1, SEARCH("+", BM3)-SEARCH("!", BM3)-1))/16,0)),0)</f>
        <v>0</v>
      </c>
      <c r="AHQ3" s="27">
        <f t="shared" ref="AHQ3:AHQ34" si="702">IFERROR(IF(LEFT(BN3, 1)="H", $AFN3, ROUNDUP((MID(BN3, SEARCH("!", BN3)+1, SEARCH("+", BN3)-SEARCH("!", BN3)-1))/16,0)),0)</f>
        <v>5</v>
      </c>
      <c r="AHR3" s="27">
        <f t="shared" ref="AHR3:AHR34" si="703">IFERROR(IF(LEFT(BO3, 1)="H", $AFN3, ROUNDUP((MID(BO3, SEARCH("!", BO3)+1, SEARCH("+", BO3)-SEARCH("!", BO3)-1))/16,0)),0)</f>
        <v>5</v>
      </c>
      <c r="AHS3" s="27">
        <f t="shared" ref="AHS3:AHS34" si="704">IFERROR(IF(LEFT(BP3, 1)="H", $AFN3, ROUNDUP((MID(BP3, SEARCH("!", BP3)+1, SEARCH("+", BP3)-SEARCH("!", BP3)-1))/16,0)),0)</f>
        <v>5</v>
      </c>
      <c r="AHT3" s="27">
        <f t="shared" ref="AHT3:AHT34" si="705">IFERROR(IF(LEFT(BQ3, 1)="H", $AFN3, ROUNDUP((MID(BQ3, SEARCH("!", BQ3)+1, SEARCH("+", BQ3)-SEARCH("!", BQ3)-1))/16,0)),0)</f>
        <v>8</v>
      </c>
      <c r="AHU3" s="27">
        <f t="shared" ref="AHU3:AHU34" si="706">IFERROR(IF(LEFT(BR3, 1)="H", $AFN3, ROUNDUP((MID(BR3, SEARCH("!", BR3)+1, SEARCH("+", BR3)-SEARCH("!", BR3)-1))/16,0)),0)</f>
        <v>8</v>
      </c>
      <c r="AHV3" s="27">
        <f t="shared" ref="AHV3:AHV34" si="707">IFERROR(IF(LEFT(BS3, 1)="H", $AFN3, ROUNDUP((MID(BS3, SEARCH("!", BS3)+1, SEARCH("+", BS3)-SEARCH("!", BS3)-1))/16,0)),0)</f>
        <v>0</v>
      </c>
      <c r="AHW3" s="27">
        <f t="shared" ref="AHW3:AHW34" si="708">IFERROR(IF(LEFT(BT3, 1)="H", $AFN3, ROUNDUP((MID(BT3, SEARCH("!", BT3)+1, SEARCH("+", BT3)-SEARCH("!", BT3)-1))/16,0)),0)</f>
        <v>5</v>
      </c>
      <c r="AHX3" s="27">
        <f t="shared" ref="AHX3:AHX34" si="709">IFERROR(IF(LEFT(BU3, 1)="H", $AFN3, ROUNDUP((MID(BU3, SEARCH("!", BU3)+1, SEARCH("+", BU3)-SEARCH("!", BU3)-1))/16,0)),0)</f>
        <v>0</v>
      </c>
      <c r="AHY3" s="27">
        <f t="shared" ref="AHY3:AHY34" si="710">IFERROR(IF(LEFT(BV3, 1)="H", $AFN3, ROUNDUP((MID(BV3, SEARCH("!", BV3)+1, SEARCH("+", BV3)-SEARCH("!", BV3)-1))/16,0)),0)</f>
        <v>7</v>
      </c>
      <c r="AHZ3" s="27">
        <f t="shared" ref="AHZ3:AHZ34" si="711">IFERROR(IF(LEFT(BW3, 1)="H", $AFN3, ROUNDUP((MID(BW3, SEARCH("!", BW3)+1, SEARCH("+", BW3)-SEARCH("!", BW3)-1))/16,0)),0)</f>
        <v>0</v>
      </c>
      <c r="AIA3" s="27">
        <f t="shared" ref="AIA3:AIA34" si="712">IFERROR(IF(LEFT(BX3, 1)="H", $AFN3, ROUNDUP((MID(BX3, SEARCH("!", BX3)+1, SEARCH("+", BX3)-SEARCH("!", BX3)-1))/16,0)),0)</f>
        <v>5</v>
      </c>
      <c r="AIB3" s="27">
        <f t="shared" ref="AIB3:AIB34" si="713">IFERROR(IF(LEFT(BY3, 1)="H", $AFN3, ROUNDUP((MID(BY3, SEARCH("!", BY3)+1, SEARCH("+", BY3)-SEARCH("!", BY3)-1))/16,0)),0)</f>
        <v>0</v>
      </c>
      <c r="AIC3" s="27">
        <f t="shared" ref="AIC3:AIC34" si="714">IFERROR(IF(LEFT(BZ3, 1)="H", $AFN3, ROUNDUP((MID(BZ3, SEARCH("!", BZ3)+1, SEARCH("+", BZ3)-SEARCH("!", BZ3)-1))/16,0)),0)</f>
        <v>8</v>
      </c>
      <c r="AID3" s="27">
        <f t="shared" ref="AID3:AID34" si="715">IFERROR(IF(LEFT(CA3, 1)="H", $AFN3, ROUNDUP((MID(CA3, SEARCH("!", CA3)+1, SEARCH("+", CA3)-SEARCH("!", CA3)-1))/16,0)),0)</f>
        <v>0</v>
      </c>
      <c r="AIE3" s="27">
        <f t="shared" ref="AIE3:AIE34" si="716">IFERROR(IF(LEFT(CB3, 1)="H", $AFN3, ROUNDUP((MID(CB3, SEARCH("!", CB3)+1, SEARCH("+", CB3)-SEARCH("!", CB3)-1))/16,0)),0)</f>
        <v>5</v>
      </c>
      <c r="AIF3" s="27">
        <f t="shared" ref="AIF3:AIF34" si="717">IFERROR(IF(LEFT(CC3, 1)="H", $AFN3, ROUNDUP((MID(CC3, SEARCH("!", CC3)+1, SEARCH("+", CC3)-SEARCH("!", CC3)-1))/16,0)),0)</f>
        <v>0</v>
      </c>
      <c r="AIG3" s="27">
        <f t="shared" ref="AIG3:AIG34" si="718">IFERROR(IF(LEFT(CD3, 1)="H", $AFN3, ROUNDUP((MID(CD3, SEARCH("!", CD3)+1, SEARCH("+", CD3)-SEARCH("!", CD3)-1))/16,0)),0)</f>
        <v>7</v>
      </c>
      <c r="AIH3" s="27">
        <f t="shared" ref="AIH3:AIH34" si="719">IFERROR(IF(LEFT(CE3, 1)="H", $AFN3, ROUNDUP((MID(CE3, SEARCH("!", CE3)+1, SEARCH("+", CE3)-SEARCH("!", CE3)-1))/16,0)),0)</f>
        <v>5</v>
      </c>
      <c r="AII3" s="27">
        <f t="shared" ref="AII3:AII34" si="720">IFERROR(IF(LEFT(CF3, 1)="H", $AFN3, ROUNDUP((MID(CF3, SEARCH("!", CF3)+1, SEARCH("+", CF3)-SEARCH("!", CF3)-1))/16,0)),0)</f>
        <v>0</v>
      </c>
      <c r="AIJ3" s="27">
        <f t="shared" ref="AIJ3:AIJ34" si="721">IFERROR(IF(LEFT(CG3, 1)="H", $AFN3, ROUNDUP((MID(CG3, SEARCH("!", CG3)+1, SEARCH("+", CG3)-SEARCH("!", CG3)-1))/16,0)),0)</f>
        <v>0</v>
      </c>
      <c r="AIK3" s="27">
        <f t="shared" ref="AIK3:AIK34" si="722">IFERROR(IF(LEFT(CH3, 1)="H", $AFN3, ROUNDUP((MID(CH3, SEARCH("!", CH3)+1, SEARCH("+", CH3)-SEARCH("!", CH3)-1))/16,0)),0)</f>
        <v>0</v>
      </c>
      <c r="AIL3" s="27">
        <f t="shared" ref="AIL3:AIL34" si="723">IFERROR(IF(LEFT(CI3, 1)="H", $AFN3, ROUNDUP((MID(CI3, SEARCH("!", CI3)+1, SEARCH("+", CI3)-SEARCH("!", CI3)-1))/16,0)),0)</f>
        <v>0</v>
      </c>
      <c r="AIM3" s="27">
        <f t="shared" ref="AIM3:AIM34" si="724">IFERROR(IF(LEFT(CJ3, 1)="H", $AFN3, ROUNDUP((MID(CJ3, SEARCH("!", CJ3)+1, SEARCH("+", CJ3)-SEARCH("!", CJ3)-1))/16,0)),0)</f>
        <v>0</v>
      </c>
      <c r="AIN3" s="27">
        <f t="shared" ref="AIN3:AIN34" si="725">IFERROR(IF(LEFT(CK3, 1)="H", $AFN3, ROUNDUP((MID(CK3, SEARCH("!", CK3)+1, SEARCH("+", CK3)-SEARCH("!", CK3)-1))/16,0)),0)</f>
        <v>0</v>
      </c>
      <c r="AIO3" s="27">
        <f t="shared" ref="AIO3:AIO34" si="726">IFERROR(IF(LEFT(CL3, 1)="H", $AFN3, ROUNDUP((MID(CL3, SEARCH("!", CL3)+1, SEARCH("+", CL3)-SEARCH("!", CL3)-1))/16,0)),0)</f>
        <v>0</v>
      </c>
      <c r="AIP3" s="27">
        <f t="shared" ref="AIP3:AIP34" si="727">IFERROR(IF(LEFT(CM3, 1)="H", $AFN3, ROUNDUP((MID(CM3, SEARCH("!", CM3)+1, SEARCH("+", CM3)-SEARCH("!", CM3)-1))/16,0)),0)</f>
        <v>0</v>
      </c>
      <c r="AIQ3" s="27">
        <f t="shared" ref="AIQ3:AIQ34" si="728">IFERROR(IF(LEFT(CN3, 1)="H", $AFN3, ROUNDUP((MID(CN3, SEARCH("!", CN3)+1, SEARCH("+", CN3)-SEARCH("!", CN3)-1))/16,0)),0)</f>
        <v>0</v>
      </c>
      <c r="AIR3" s="27">
        <f t="shared" ref="AIR3:AIR34" si="729">IFERROR(IF(LEFT(CO3, 1)="H", $AFN3, ROUNDUP((MID(CO3, SEARCH("!", CO3)+1, SEARCH("+", CO3)-SEARCH("!", CO3)-1))/16,0)),0)</f>
        <v>0</v>
      </c>
      <c r="AIT3" s="27">
        <v>1</v>
      </c>
      <c r="AIU3" s="27">
        <v>1</v>
      </c>
      <c r="AIV3" s="27">
        <v>1</v>
      </c>
      <c r="AIW3" s="27">
        <f t="shared" ref="AIW3:AIW34" si="730">IF(AFR3&gt;0, VLOOKUP(AFR3, $ALZ$133:$AMH$140, IF(AFQ3&gt;0, AFQ3+1, IF(AFP3&gt;0, AFP3+1, IF(AFO3&gt;0, AFO3+1, IF(AFN3&gt;0, AFN3+1, IF(AFM3&gt;0, AFM3+1, AFK3+1))))), FALSE), 0)/IF(AFQ3&gt;0, 1, IF(AFP3&gt;0, 2, IF(AFO3&gt;0, 4, IF(AFN3&gt;0, 8, IF(AFM3&gt;0, 16, 32)))))</f>
        <v>8</v>
      </c>
      <c r="AIX3" s="27">
        <f t="shared" ref="AIX3:AIX34" si="731">IF(AFS3&gt;0, VLOOKUP(AFS3, $ALZ$133:$AMH$140, IF(AFR3&gt;0, AFR3+1, IF(AFQ3&gt;0, AFQ3+1, IF(AFP3&gt;0, AFP3+1, IF(AFO3&gt;0, AFO3+1, IF(AFN3&gt;0, AFN3+1, AFM3+1))))), FALSE), 0)/IF(AFR3&gt;0, 1, IF(AFQ3&gt;0, 2, IF(AFP3&gt;0, 4, IF(AFO3&gt;0, 8, IF(AFN3&gt;0, 16, 32)))))</f>
        <v>0</v>
      </c>
      <c r="AIY3" s="27">
        <f t="shared" ref="AIY3:AIY34" si="732">IF(AFT3&gt;0, VLOOKUP(AFT3, $ALZ$133:$AMH$140, IF(AFS3&gt;0, AFS3+1, IF(AFR3&gt;0, AFR3+1, IF(AFQ3&gt;0, AFQ3+1, IF(AFP3&gt;0, AFP3+1, IF(AFO3&gt;0, AFO3+1, AFN3+1))))), FALSE), 0)/IF(AFS3&gt;0, 1, IF(AFR3&gt;0, 2, IF(AFQ3&gt;0, 4, IF(AFP3&gt;0, 8, IF(AFO3&gt;0, 16, 32)))))</f>
        <v>4</v>
      </c>
      <c r="AIZ3" s="27">
        <f t="shared" ref="AIZ3:AIZ34" si="733">IF(AFU3&gt;0, VLOOKUP(AFU3, $ALZ$133:$AMH$140, IF(AFT3&gt;0, AFT3+1, IF(AFS3&gt;0, AFS3+1, IF(AFR3&gt;0, AFR3+1, IF(AFQ3&gt;0, AFQ3+1, IF(AFP3&gt;0, AFP3+1, AFO3+1))))), FALSE), 0)/IF(AFT3&gt;0, 1, IF(AFS3&gt;0, 2, IF(AFR3&gt;0, 4, IF(AFQ3&gt;0, 8, IF(AFP3&gt;0, 16, 32)))))</f>
        <v>1</v>
      </c>
      <c r="AJA3" s="27">
        <f t="shared" ref="AJA3:AJA34" si="734">IF(AFV3&gt;0, VLOOKUP(AFV3, $ALZ$133:$AMH$140, IF(AFU3&gt;0, AFU3+1, IF(AFT3&gt;0, AFT3+1, IF(AFS3&gt;0, AFS3+1, IF(AFR3&gt;0, AFR3+1, IF(AFQ3&gt;0, AFQ3+1, AFP3+1))))), FALSE), 0)/IF(AFU3&gt;0, 1, IF(AFT3&gt;0, 2, IF(AFS3&gt;0, 4, IF(AFR3&gt;0, 8, IF(AFQ3&gt;0, 16, 32)))))</f>
        <v>0</v>
      </c>
      <c r="AJB3" s="27">
        <f t="shared" ref="AJB3:AJB34" si="735">IF(AFW3&gt;0, VLOOKUP(AFW3, $ALZ$133:$AMH$140, IF(AFV3&gt;0, AFV3+1, IF(AFU3&gt;0, AFU3+1, IF(AFT3&gt;0, AFT3+1, IF(AFS3&gt;0, AFS3+1, IF(AFR3&gt;0, AFR3+1, AFQ3+1))))), FALSE), 0)/IF(AFV3&gt;0, 1, IF(AFU3&gt;0, 2, IF(AFT3&gt;0, 4, IF(AFS3&gt;0, 8, IF(AFR3&gt;0, 16, 32)))))</f>
        <v>2</v>
      </c>
      <c r="AJC3" s="27">
        <f t="shared" ref="AJC3:AJC34" si="736">IF(AFX3&gt;0, VLOOKUP(AFX3, $ALZ$133:$AMH$140, IF(AFW3&gt;0, AFW3+1, IF(AFV3&gt;0, AFV3+1, IF(AFU3&gt;0, AFU3+1, IF(AFT3&gt;0, AFT3+1, IF(AFS3&gt;0, AFS3+1, AFR3+1))))), FALSE), 0)/IF(AFW3&gt;0, 1, IF(AFV3&gt;0, 2, IF(AFU3&gt;0, 4, IF(AFT3&gt;0, 8, IF(AFS3&gt;0, 16, 32)))))</f>
        <v>8</v>
      </c>
      <c r="AJD3" s="27">
        <f t="shared" ref="AJD3:AJD34" si="737">IF(AFY3&gt;0, VLOOKUP(AFY3, $ALZ$133:$AMH$140, IF(AFX3&gt;0, AFX3+1, IF(AFW3&gt;0, AFW3+1, IF(AFV3&gt;0, AFV3+1, IF(AFU3&gt;0, AFU3+1, IF(AFT3&gt;0, AFT3+1, AFS3+1))))), FALSE), 0)/IF(AFX3&gt;0, 1, IF(AFW3&gt;0, 2, IF(AFV3&gt;0, 4, IF(AFU3&gt;0, 8, IF(AFT3&gt;0, 16, 32)))))</f>
        <v>0</v>
      </c>
      <c r="AJE3" s="27">
        <f t="shared" ref="AJE3:AJE34" si="738">IF(AFZ3&gt;0, VLOOKUP(AFZ3, $ALZ$133:$AMH$140, IF(AFY3&gt;0, AFY3+1, IF(AFX3&gt;0, AFX3+1, IF(AFW3&gt;0, AFW3+1, IF(AFV3&gt;0, AFV3+1, IF(AFU3&gt;0, AFU3+1, AFT3+1))))), FALSE), 0)/IF(AFY3&gt;0, 1, IF(AFX3&gt;0, 2, IF(AFW3&gt;0, 4, IF(AFV3&gt;0, 8, IF(AFU3&gt;0, 16, 32)))))</f>
        <v>4</v>
      </c>
      <c r="AJF3" s="27">
        <f t="shared" ref="AJF3:AJF34" si="739">IF(AGA3&gt;0, VLOOKUP(AGA3, $ALZ$133:$AMH$140, IF(AFZ3&gt;0, AFZ3+1, IF(AFY3&gt;0, AFY3+1, IF(AFX3&gt;0, AFX3+1, IF(AFW3&gt;0, AFW3+1, IF(AFV3&gt;0, AFV3+1, AFU3+1))))), FALSE), 0)/IF(AFZ3&gt;0, 1, IF(AFY3&gt;0, 2, IF(AFX3&gt;0, 4, IF(AFW3&gt;0, 8, IF(AFV3&gt;0, 16, 32)))))</f>
        <v>1</v>
      </c>
      <c r="AJG3" s="27">
        <f t="shared" ref="AJG3:AJG34" si="740">IF(AGB3&gt;0, VLOOKUP(AGB3, $ALZ$133:$AMH$140, IF(AGA3&gt;0, AGA3+1, IF(AFZ3&gt;0, AFZ3+1, IF(AFY3&gt;0, AFY3+1, IF(AFX3&gt;0, AFX3+1, IF(AFW3&gt;0, AFW3+1, AFV3+1))))), FALSE), 0)/IF(AGA3&gt;0, 1, IF(AFZ3&gt;0, 2, IF(AFY3&gt;0, 4, IF(AFX3&gt;0, 8, IF(AFW3&gt;0, 16, 32)))))</f>
        <v>0</v>
      </c>
      <c r="AJH3" s="27">
        <f t="shared" ref="AJH3:AJH34" si="741">IF(AGC3&gt;0, VLOOKUP(AGC3, $ALZ$133:$AMH$140, IF(AGB3&gt;0, AGB3+1, IF(AGA3&gt;0, AGA3+1, IF(AFZ3&gt;0, AFZ3+1, IF(AFY3&gt;0, AFY3+1, IF(AFX3&gt;0, AFX3+1, AFW3+1))))), FALSE), 0)/IF(AGB3&gt;0, 1, IF(AGA3&gt;0, 2, IF(AFZ3&gt;0, 4, IF(AFY3&gt;0, 8, IF(AFX3&gt;0, 16, 32)))))</f>
        <v>0.5</v>
      </c>
      <c r="AJI3" s="27">
        <f t="shared" ref="AJI3:AJI34" si="742">IF(AGD3&gt;0, VLOOKUP(AGD3, $ALZ$133:$AMH$140, IF(AGC3&gt;0, AGC3+1, IF(AGB3&gt;0, AGB3+1, IF(AGA3&gt;0, AGA3+1, IF(AFZ3&gt;0, AFZ3+1, IF(AFY3&gt;0, AFY3+1, AFX3+1))))), FALSE), 0)/IF(AGC3&gt;0, 1, IF(AGB3&gt;0, 2, IF(AGA3&gt;0, 4, IF(AFZ3&gt;0, 8, IF(AFY3&gt;0, 16, 32)))))</f>
        <v>0</v>
      </c>
      <c r="AJJ3" s="27">
        <f t="shared" ref="AJJ3:AJJ34" si="743">IF(AGE3&gt;0, VLOOKUP(AGE3, $ALZ$133:$AMH$140, IF(AGD3&gt;0, AGD3+1, IF(AGC3&gt;0, AGC3+1, IF(AGB3&gt;0, AGB3+1, IF(AGA3&gt;0, AGA3+1, IF(AFZ3&gt;0, AFZ3+1, AFY3+1))))), FALSE), 0)/IF(AGD3&gt;0, 1, IF(AGC3&gt;0, 2, IF(AGB3&gt;0, 4, IF(AGA3&gt;0, 8, IF(AFZ3&gt;0, 16, 32)))))</f>
        <v>0.5</v>
      </c>
      <c r="AJK3" s="27">
        <f t="shared" ref="AJK3:AJK34" si="744">IF(AGF3&gt;0, VLOOKUP(AGF3, $ALZ$133:$AMH$140, IF(AGE3&gt;0, AGE3+1, IF(AGD3&gt;0, AGD3+1, IF(AGC3&gt;0, AGC3+1, IF(AGB3&gt;0, AGB3+1, IF(AGA3&gt;0, AGA3+1, AFZ3+1))))), FALSE), 0)/IF(AGE3&gt;0, 1, IF(AGD3&gt;0, 2, IF(AGC3&gt;0, 4, IF(AGB3&gt;0, 8, IF(AGA3&gt;0, 16, 32)))))</f>
        <v>0</v>
      </c>
      <c r="AJL3" s="27">
        <f t="shared" ref="AJL3:AJL34" si="745">IF(AGG3&gt;0, VLOOKUP(AGG3, $ALZ$133:$AMH$140, IF(AGF3&gt;0, AGF3+1, IF(AGE3&gt;0, AGE3+1, IF(AGD3&gt;0, AGD3+1, IF(AGC3&gt;0, AGC3+1, IF(AGB3&gt;0, AGB3+1, AGA3+1))))), FALSE), 0)/IF(AGF3&gt;0, 1, IF(AGE3&gt;0, 2, IF(AGD3&gt;0, 4, IF(AGC3&gt;0, 8, IF(AGB3&gt;0, 16, 32)))))</f>
        <v>1</v>
      </c>
      <c r="AJM3" s="27">
        <f t="shared" ref="AJM3:AJM34" si="746">IF(AGH3&gt;0, VLOOKUP(AGH3, $ALZ$133:$AMH$140, IF(AGG3&gt;0, AGG3+1, IF(AGF3&gt;0, AGF3+1, IF(AGE3&gt;0, AGE3+1, IF(AGD3&gt;0, AGD3+1, IF(AGC3&gt;0, AGC3+1, AGB3+1))))), FALSE), 0)/IF(AGG3&gt;0, 1, IF(AGF3&gt;0, 2, IF(AGE3&gt;0, 4, IF(AGD3&gt;0, 8, IF(AGC3&gt;0, 16, 32)))))</f>
        <v>2</v>
      </c>
      <c r="AJN3" s="27">
        <f t="shared" ref="AJN3:AJN34" si="747">IF(AGI3&gt;0, VLOOKUP(AGI3, $ALZ$133:$AMH$140, IF(AGH3&gt;0, AGH3+1, IF(AGG3&gt;0, AGG3+1, IF(AGF3&gt;0, AGF3+1, IF(AGE3&gt;0, AGE3+1, IF(AGD3&gt;0, AGD3+1, AGC3+1))))), FALSE), 0)/IF(AGH3&gt;0, 1, IF(AGG3&gt;0, 2, IF(AGF3&gt;0, 4, IF(AGE3&gt;0, 8, IF(AGD3&gt;0, 16, 32)))))</f>
        <v>0</v>
      </c>
      <c r="AJO3" s="27">
        <f t="shared" ref="AJO3:AJO34" si="748">IF(AGJ3&gt;0, VLOOKUP(AGJ3, $ALZ$133:$AMH$140, IF(AGI3&gt;0, AGI3+1, IF(AGH3&gt;0, AGH3+1, IF(AGG3&gt;0, AGG3+1, IF(AGF3&gt;0, AGF3+1, IF(AGE3&gt;0, AGE3+1, AGD3+1))))), FALSE), 0)/IF(AGI3&gt;0, 1, IF(AGH3&gt;0, 2, IF(AGG3&gt;0, 4, IF(AGF3&gt;0, 8, IF(AGE3&gt;0, 16, 32)))))</f>
        <v>0.5</v>
      </c>
      <c r="AJP3" s="27">
        <f t="shared" ref="AJP3:AJP34" si="749">IF(AGK3&gt;0, VLOOKUP(AGK3, $ALZ$133:$AMH$140, IF(AGJ3&gt;0, AGJ3+1, IF(AGI3&gt;0, AGI3+1, IF(AGH3&gt;0, AGH3+1, IF(AGG3&gt;0, AGG3+1, IF(AGF3&gt;0, AGF3+1, AGE3+1))))), FALSE), 0)/IF(AGJ3&gt;0, 1, IF(AGI3&gt;0, 2, IF(AGH3&gt;0, 4, IF(AGG3&gt;0, 8, IF(AGF3&gt;0, 16, 32)))))</f>
        <v>0</v>
      </c>
      <c r="AJQ3" s="27">
        <f t="shared" ref="AJQ3:AJQ34" si="750">IF(AGL3&gt;0, VLOOKUP(AGL3, $ALZ$133:$AMH$140, IF(AGK3&gt;0, AGK3+1, IF(AGJ3&gt;0, AGJ3+1, IF(AGI3&gt;0, AGI3+1, IF(AGH3&gt;0, AGH3+1, IF(AGG3&gt;0, AGG3+1, AGF3+1))))), FALSE), 0)/IF(AGK3&gt;0, 1, IF(AGJ3&gt;0, 2, IF(AGI3&gt;0, 4, IF(AGH3&gt;0, 8, IF(AGG3&gt;0, 16, 32)))))</f>
        <v>0.5</v>
      </c>
      <c r="AJR3" s="27">
        <f t="shared" ref="AJR3:AJR34" si="751">IF(AGM3&gt;0, VLOOKUP(AGM3, $ALZ$133:$AMH$140, IF(AGL3&gt;0, AGL3+1, IF(AGK3&gt;0, AGK3+1, IF(AGJ3&gt;0, AGJ3+1, IF(AGI3&gt;0, AGI3+1, IF(AGH3&gt;0, AGH3+1, AGG3+1))))), FALSE), 0)/IF(AGL3&gt;0, 1, IF(AGK3&gt;0, 2, IF(AGJ3&gt;0, 4, IF(AGI3&gt;0, 8, IF(AGH3&gt;0, 16, 32)))))</f>
        <v>8</v>
      </c>
      <c r="AJS3" s="27">
        <f t="shared" ref="AJS3:AJS34" si="752">IF(AGN3&gt;0, VLOOKUP(AGN3, $ALZ$133:$AMH$140, IF(AGM3&gt;0, AGM3+1, IF(AGL3&gt;0, AGL3+1, IF(AGK3&gt;0, AGK3+1, IF(AGJ3&gt;0, AGJ3+1, IF(AGI3&gt;0, AGI3+1, AGH3+1))))), FALSE), 0)/IF(AGM3&gt;0, 1, IF(AGL3&gt;0, 2, IF(AGK3&gt;0, 4, IF(AGJ3&gt;0, 8, IF(AGI3&gt;0, 16, 32)))))</f>
        <v>8</v>
      </c>
      <c r="AJT3" s="27">
        <f t="shared" ref="AJT3:AJT34" si="753">IF(AGO3&gt;0, VLOOKUP(AGO3, $ALZ$133:$AMH$140, IF(AGN3&gt;0, AGN3+1, IF(AGM3&gt;0, AGM3+1, IF(AGL3&gt;0, AGL3+1, IF(AGK3&gt;0, AGK3+1, IF(AGJ3&gt;0, AGJ3+1, AGI3+1))))), FALSE), 0)/IF(AGN3&gt;0, 1, IF(AGM3&gt;0, 2, IF(AGL3&gt;0, 4, IF(AGK3&gt;0, 8, IF(AGJ3&gt;0, 16, 32)))))</f>
        <v>1</v>
      </c>
      <c r="AJU3" s="27">
        <f t="shared" ref="AJU3:AJU34" si="754">IF(AGP3&gt;0, VLOOKUP(AGP3, $ALZ$133:$AMH$140, IF(AGO3&gt;0, AGO3+1, IF(AGN3&gt;0, AGN3+1, IF(AGM3&gt;0, AGM3+1, IF(AGL3&gt;0, AGL3+1, IF(AGK3&gt;0, AGK3+1, AGJ3+1))))), FALSE), 0)/IF(AGO3&gt;0, 1, IF(AGN3&gt;0, 2, IF(AGM3&gt;0, 4, IF(AGL3&gt;0, 8, IF(AGK3&gt;0, 16, 32)))))</f>
        <v>0</v>
      </c>
      <c r="AJV3" s="27">
        <f t="shared" ref="AJV3:AJV34" si="755">IF(AGQ3&gt;0, VLOOKUP(AGQ3, $ALZ$133:$AMH$140, IF(AGP3&gt;0, AGP3+1, IF(AGO3&gt;0, AGO3+1, IF(AGN3&gt;0, AGN3+1, IF(AGM3&gt;0, AGM3+1, IF(AGL3&gt;0, AGL3+1, AGK3+1))))), FALSE), 0)/IF(AGP3&gt;0, 1, IF(AGO3&gt;0, 2, IF(AGN3&gt;0, 4, IF(AGM3&gt;0, 8, IF(AGL3&gt;0, 16, 32)))))</f>
        <v>0</v>
      </c>
      <c r="AJW3" s="27">
        <f t="shared" ref="AJW3:AJW34" si="756">IF(AGR3&gt;0, VLOOKUP(AGR3, $ALZ$133:$AMH$140, IF(AGQ3&gt;0, AGQ3+1, IF(AGP3&gt;0, AGP3+1, IF(AGO3&gt;0, AGO3+1, IF(AGN3&gt;0, AGN3+1, IF(AGM3&gt;0, AGM3+1, AGL3+1))))), FALSE), 0)/IF(AGQ3&gt;0, 1, IF(AGP3&gt;0, 2, IF(AGO3&gt;0, 4, IF(AGN3&gt;0, 8, IF(AGM3&gt;0, 16, 32)))))</f>
        <v>0.25</v>
      </c>
      <c r="AJX3" s="27">
        <f t="shared" ref="AJX3:AJX34" si="757">IF(AGS3&gt;0, VLOOKUP(AGS3, $ALZ$133:$AMH$140, IF(AGR3&gt;0, AGR3+1, IF(AGQ3&gt;0, AGQ3+1, IF(AGP3&gt;0, AGP3+1, IF(AGO3&gt;0, AGO3+1, IF(AGN3&gt;0, AGN3+1, AGM3+1))))), FALSE), 0)/IF(AGR3&gt;0, 1, IF(AGQ3&gt;0, 2, IF(AGP3&gt;0, 4, IF(AGO3&gt;0, 8, IF(AGN3&gt;0, 16, 32)))))</f>
        <v>4</v>
      </c>
      <c r="AJY3" s="27">
        <f t="shared" ref="AJY3:AJY34" si="758">IF(AGT3&gt;0, VLOOKUP(AGT3, $ALZ$133:$AMH$140, IF(AGS3&gt;0, AGS3+1, IF(AGR3&gt;0, AGR3+1, IF(AGQ3&gt;0, AGQ3+1, IF(AGP3&gt;0, AGP3+1, IF(AGO3&gt;0, AGO3+1, AGN3+1))))), FALSE), 0)/IF(AGS3&gt;0, 1, IF(AGR3&gt;0, 2, IF(AGQ3&gt;0, 4, IF(AGP3&gt;0, 8, IF(AGO3&gt;0, 16, 32)))))</f>
        <v>1</v>
      </c>
      <c r="AJZ3" s="27">
        <f t="shared" ref="AJZ3:AJZ34" si="759">IF(AGU3&gt;0, VLOOKUP(AGU3, $ALZ$133:$AMH$140, IF(AGT3&gt;0, AGT3+1, IF(AGS3&gt;0, AGS3+1, IF(AGR3&gt;0, AGR3+1, IF(AGQ3&gt;0, AGQ3+1, IF(AGP3&gt;0, AGP3+1, AGO3+1))))), FALSE), 0)/IF(AGT3&gt;0, 1, IF(AGS3&gt;0, 2, IF(AGR3&gt;0, 4, IF(AGQ3&gt;0, 8, IF(AGP3&gt;0, 16, 32)))))</f>
        <v>4</v>
      </c>
      <c r="AKA3" s="27">
        <f t="shared" ref="AKA3:AKA34" si="760">IF(AGV3&gt;0, VLOOKUP(AGV3, $ALZ$133:$AMH$140, IF(AGU3&gt;0, AGU3+1, IF(AGT3&gt;0, AGT3+1, IF(AGS3&gt;0, AGS3+1, IF(AGR3&gt;0, AGR3+1, IF(AGQ3&gt;0, AGQ3+1, AGP3+1))))), FALSE), 0)/IF(AGU3&gt;0, 1, IF(AGT3&gt;0, 2, IF(AGS3&gt;0, 4, IF(AGR3&gt;0, 8, IF(AGQ3&gt;0, 16, 32)))))</f>
        <v>1</v>
      </c>
      <c r="AKB3" s="27">
        <f t="shared" ref="AKB3:AKB34" si="761">IF(AGW3&gt;0, VLOOKUP(AGW3, $ALZ$133:$AMH$140, IF(AGV3&gt;0, AGV3+1, IF(AGU3&gt;0, AGU3+1, IF(AGT3&gt;0, AGT3+1, IF(AGS3&gt;0, AGS3+1, IF(AGR3&gt;0, AGR3+1, AGQ3+1))))), FALSE), 0)/IF(AGV3&gt;0, 1, IF(AGU3&gt;0, 2, IF(AGT3&gt;0, 4, IF(AGS3&gt;0, 8, IF(AGR3&gt;0, 16, 32)))))</f>
        <v>1</v>
      </c>
      <c r="AKC3" s="27">
        <f t="shared" ref="AKC3:AKC34" si="762">IF(AGX3&gt;0, VLOOKUP(AGX3, $ALZ$133:$AMH$140, IF(AGW3&gt;0, AGW3+1, IF(AGV3&gt;0, AGV3+1, IF(AGU3&gt;0, AGU3+1, IF(AGT3&gt;0, AGT3+1, IF(AGS3&gt;0, AGS3+1, AGR3+1))))), FALSE), 0)/IF(AGW3&gt;0, 1, IF(AGV3&gt;0, 2, IF(AGU3&gt;0, 4, IF(AGT3&gt;0, 8, IF(AGS3&gt;0, 16, 32)))))</f>
        <v>1</v>
      </c>
      <c r="AKD3" s="27">
        <f t="shared" ref="AKD3:AKD34" si="763">IF(AGY3&gt;0, VLOOKUP(AGY3, $ALZ$133:$AMH$140, IF(AGX3&gt;0, AGX3+1, IF(AGW3&gt;0, AGW3+1, IF(AGV3&gt;0, AGV3+1, IF(AGU3&gt;0, AGU3+1, IF(AGT3&gt;0, AGT3+1, AGS3+1))))), FALSE), 0)/IF(AGX3&gt;0, 1, IF(AGW3&gt;0, 2, IF(AGV3&gt;0, 4, IF(AGU3&gt;0, 8, IF(AGT3&gt;0, 16, 32)))))</f>
        <v>8</v>
      </c>
      <c r="AKE3" s="27">
        <f t="shared" ref="AKE3:AKE34" si="764">IF(AGZ3&gt;0, VLOOKUP(AGZ3, $ALZ$133:$AMH$140, IF(AGY3&gt;0, AGY3+1, IF(AGX3&gt;0, AGX3+1, IF(AGW3&gt;0, AGW3+1, IF(AGV3&gt;0, AGV3+1, IF(AGU3&gt;0, AGU3+1, AGT3+1))))), FALSE), 0)/IF(AGY3&gt;0, 1, IF(AGX3&gt;0, 2, IF(AGW3&gt;0, 4, IF(AGV3&gt;0, 8, IF(AGU3&gt;0, 16, 32)))))</f>
        <v>2</v>
      </c>
      <c r="AKF3" s="27">
        <f t="shared" ref="AKF3:AKF34" si="765">IF(AHA3&gt;0, VLOOKUP(AHA3, $ALZ$133:$AMH$140, IF(AGZ3&gt;0, AGZ3+1, IF(AGY3&gt;0, AGY3+1, IF(AGX3&gt;0, AGX3+1, IF(AGW3&gt;0, AGW3+1, IF(AGV3&gt;0, AGV3+1, AGU3+1))))), FALSE), 0)/IF(AGZ3&gt;0, 1, IF(AGY3&gt;0, 2, IF(AGX3&gt;0, 4, IF(AGW3&gt;0, 8, IF(AGV3&gt;0, 16, 32)))))</f>
        <v>0</v>
      </c>
      <c r="AKG3" s="27">
        <f t="shared" ref="AKG3:AKG34" si="766">IF(AHB3&gt;0, VLOOKUP(AHB3, $ALZ$133:$AMH$140, IF(AHA3&gt;0, AHA3+1, IF(AGZ3&gt;0, AGZ3+1, IF(AGY3&gt;0, AGY3+1, IF(AGX3&gt;0, AGX3+1, IF(AGW3&gt;0, AGW3+1, AGV3+1))))), FALSE), 0)/IF(AHA3&gt;0, 1, IF(AGZ3&gt;0, 2, IF(AGY3&gt;0, 4, IF(AGX3&gt;0, 8, IF(AGW3&gt;0, 16, 32)))))</f>
        <v>4</v>
      </c>
      <c r="AKH3" s="27">
        <f t="shared" ref="AKH3:AKH34" si="767">IF(AHC3&gt;0, VLOOKUP(AHC3, $ALZ$133:$AMH$140, IF(AHB3&gt;0, AHB3+1, IF(AHA3&gt;0, AHA3+1, IF(AGZ3&gt;0, AGZ3+1, IF(AGY3&gt;0, AGY3+1, IF(AGX3&gt;0, AGX3+1, AGW3+1))))), FALSE), 0)/IF(AHB3&gt;0, 1, IF(AHA3&gt;0, 2, IF(AGZ3&gt;0, 4, IF(AGY3&gt;0, 8, IF(AGX3&gt;0, 16, 32)))))</f>
        <v>1</v>
      </c>
      <c r="AKI3" s="27">
        <f t="shared" ref="AKI3:AKI34" si="768">IF(AHD3&gt;0, VLOOKUP(AHD3, $ALZ$133:$AMH$140, IF(AHC3&gt;0, AHC3+1, IF(AHB3&gt;0, AHB3+1, IF(AHA3&gt;0, AHA3+1, IF(AGZ3&gt;0, AGZ3+1, IF(AGY3&gt;0, AGY3+1, AGX3+1))))), FALSE), 0)/IF(AHC3&gt;0, 1, IF(AHB3&gt;0, 2, IF(AHA3&gt;0, 4, IF(AGZ3&gt;0, 8, IF(AGY3&gt;0, 16, 32)))))</f>
        <v>0</v>
      </c>
      <c r="AKJ3" s="27">
        <f t="shared" ref="AKJ3:AKJ34" si="769">IF(AHE3&gt;0, VLOOKUP(AHE3, $ALZ$133:$AMH$140, IF(AHD3&gt;0, AHD3+1, IF(AHC3&gt;0, AHC3+1, IF(AHB3&gt;0, AHB3+1, IF(AHA3&gt;0, AHA3+1, IF(AGZ3&gt;0, AGZ3+1, AGY3+1))))), FALSE), 0)/IF(AHD3&gt;0, 1, IF(AHC3&gt;0, 2, IF(AHB3&gt;0, 4, IF(AHA3&gt;0, 8, IF(AGZ3&gt;0, 16, 32)))))</f>
        <v>0</v>
      </c>
      <c r="AKK3" s="27">
        <f t="shared" ref="AKK3:AKK34" si="770">IF(AHF3&gt;0, VLOOKUP(AHF3, $ALZ$133:$AMH$140, IF(AHE3&gt;0, AHE3+1, IF(AHD3&gt;0, AHD3+1, IF(AHC3&gt;0, AHC3+1, IF(AHB3&gt;0, AHB3+1, IF(AHA3&gt;0, AHA3+1, AGZ3+1))))), FALSE), 0)/IF(AHE3&gt;0, 1, IF(AHD3&gt;0, 2, IF(AHC3&gt;0, 4, IF(AHB3&gt;0, 8, IF(AHA3&gt;0, 16, 32)))))</f>
        <v>0.25</v>
      </c>
      <c r="AKL3" s="27">
        <f t="shared" ref="AKL3:AKL34" si="771">IF(AHG3&gt;0, VLOOKUP(AHG3, $ALZ$133:$AMH$140, IF(AHF3&gt;0, AHF3+1, IF(AHE3&gt;0, AHE3+1, IF(AHD3&gt;0, AHD3+1, IF(AHC3&gt;0, AHC3+1, IF(AHB3&gt;0, AHB3+1, AHA3+1))))), FALSE), 0)/IF(AHF3&gt;0, 1, IF(AHE3&gt;0, 2, IF(AHD3&gt;0, 4, IF(AHC3&gt;0, 8, IF(AHB3&gt;0, 16, 32)))))</f>
        <v>1</v>
      </c>
      <c r="AKM3" s="27">
        <f t="shared" ref="AKM3:AKM34" si="772">IF(AHH3&gt;0, VLOOKUP(AHH3, $ALZ$133:$AMH$140, IF(AHG3&gt;0, AHG3+1, IF(AHF3&gt;0, AHF3+1, IF(AHE3&gt;0, AHE3+1, IF(AHD3&gt;0, AHD3+1, IF(AHC3&gt;0, AHC3+1, AHB3+1))))), FALSE), 0)/IF(AHG3&gt;0, 1, IF(AHF3&gt;0, 2, IF(AHE3&gt;0, 4, IF(AHD3&gt;0, 8, IF(AHC3&gt;0, 16, 32)))))</f>
        <v>0</v>
      </c>
      <c r="AKN3" s="27">
        <f t="shared" ref="AKN3:AKN34" si="773">IF(AHI3&gt;0, VLOOKUP(AHI3, $ALZ$133:$AMH$140, IF(AHH3&gt;0, AHH3+1, IF(AHG3&gt;0, AHG3+1, IF(AHF3&gt;0, AHF3+1, IF(AHE3&gt;0, AHE3+1, IF(AHD3&gt;0, AHD3+1, AHC3+1))))), FALSE), 0)/IF(AHH3&gt;0, 1, IF(AHG3&gt;0, 2, IF(AHF3&gt;0, 4, IF(AHE3&gt;0, 8, IF(AHD3&gt;0, 16, 32)))))</f>
        <v>2</v>
      </c>
      <c r="AKO3" s="27">
        <f t="shared" ref="AKO3:AKO34" si="774">IF(AHJ3&gt;0, VLOOKUP(AHJ3, $ALZ$133:$AMH$140, IF(AHI3&gt;0, AHI3+1, IF(AHH3&gt;0, AHH3+1, IF(AHG3&gt;0, AHG3+1, IF(AHF3&gt;0, AHF3+1, IF(AHE3&gt;0, AHE3+1, AHD3+1))))), FALSE), 0)/IF(AHI3&gt;0, 1, IF(AHH3&gt;0, 2, IF(AHG3&gt;0, 4, IF(AHF3&gt;0, 8, IF(AHE3&gt;0, 16, 32)))))</f>
        <v>4</v>
      </c>
      <c r="AKP3" s="27">
        <f t="shared" ref="AKP3:AKP34" si="775">IF(AHK3&gt;0, VLOOKUP(AHK3, $ALZ$133:$AMH$140, IF(AHJ3&gt;0, AHJ3+1, IF(AHI3&gt;0, AHI3+1, IF(AHH3&gt;0, AHH3+1, IF(AHG3&gt;0, AHG3+1, IF(AHF3&gt;0, AHF3+1, AHE3+1))))), FALSE), 0)/IF(AHJ3&gt;0, 1, IF(AHI3&gt;0, 2, IF(AHH3&gt;0, 4, IF(AHG3&gt;0, 8, IF(AHF3&gt;0, 16, 32)))))</f>
        <v>0</v>
      </c>
      <c r="AKQ3" s="27">
        <f t="shared" ref="AKQ3:AKQ34" si="776">IF(AHL3&gt;0, VLOOKUP(AHL3, $ALZ$133:$AMH$140, IF(AHK3&gt;0, AHK3+1, IF(AHJ3&gt;0, AHJ3+1, IF(AHI3&gt;0, AHI3+1, IF(AHH3&gt;0, AHH3+1, IF(AHG3&gt;0, AHG3+1, AHF3+1))))), FALSE), 0)/IF(AHK3&gt;0, 1, IF(AHJ3&gt;0, 2, IF(AHI3&gt;0, 4, IF(AHH3&gt;0, 8, IF(AHG3&gt;0, 16, 32)))))</f>
        <v>0.5</v>
      </c>
      <c r="AKR3" s="27">
        <f t="shared" ref="AKR3:AKR34" si="777">IF(AHM3&gt;0, VLOOKUP(AHM3, $ALZ$133:$AMH$140, IF(AHL3&gt;0, AHL3+1, IF(AHK3&gt;0, AHK3+1, IF(AHJ3&gt;0, AHJ3+1, IF(AHI3&gt;0, AHI3+1, IF(AHH3&gt;0, AHH3+1, AHG3+1))))), FALSE), 0)/IF(AHL3&gt;0, 1, IF(AHK3&gt;0, 2, IF(AHJ3&gt;0, 4, IF(AHI3&gt;0, 8, IF(AHH3&gt;0, 16, 32)))))</f>
        <v>1</v>
      </c>
      <c r="AKS3" s="27">
        <f t="shared" ref="AKS3:AKS34" si="778">IF(AHN3&gt;0, VLOOKUP(AHN3, $ALZ$133:$AMH$140, IF(AHM3&gt;0, AHM3+1, IF(AHL3&gt;0, AHL3+1, IF(AHK3&gt;0, AHK3+1, IF(AHJ3&gt;0, AHJ3+1, IF(AHI3&gt;0, AHI3+1, AHH3+1))))), FALSE), 0)/IF(AHM3&gt;0, 1, IF(AHL3&gt;0, 2, IF(AHK3&gt;0, 4, IF(AHJ3&gt;0, 8, IF(AHI3&gt;0, 16, 32)))))</f>
        <v>0</v>
      </c>
      <c r="AKT3" s="27">
        <f t="shared" ref="AKT3:AKT34" si="779">IF(AHO3&gt;0, VLOOKUP(AHO3, $ALZ$133:$AMH$140, IF(AHN3&gt;0, AHN3+1, IF(AHM3&gt;0, AHM3+1, IF(AHL3&gt;0, AHL3+1, IF(AHK3&gt;0, AHK3+1, IF(AHJ3&gt;0, AHJ3+1, AHI3+1))))), FALSE), 0)/IF(AHN3&gt;0, 1, IF(AHM3&gt;0, 2, IF(AHL3&gt;0, 4, IF(AHK3&gt;0, 8, IF(AHJ3&gt;0, 16, 32)))))</f>
        <v>4</v>
      </c>
      <c r="AKU3" s="27">
        <f t="shared" ref="AKU3:AKU34" si="780">IF(AHP3&gt;0, VLOOKUP(AHP3, $ALZ$133:$AMH$140, IF(AHO3&gt;0, AHO3+1, IF(AHN3&gt;0, AHN3+1, IF(AHM3&gt;0, AHM3+1, IF(AHL3&gt;0, AHL3+1, IF(AHK3&gt;0, AHK3+1, AHJ3+1))))), FALSE), 0)/IF(AHO3&gt;0, 1, IF(AHN3&gt;0, 2, IF(AHM3&gt;0, 4, IF(AHL3&gt;0, 8, IF(AHK3&gt;0, 16, 32)))))</f>
        <v>0</v>
      </c>
      <c r="AKV3" s="27">
        <f t="shared" ref="AKV3:AKV34" si="781">IF(AHQ3&gt;0, VLOOKUP(AHQ3, $ALZ$133:$AMH$140, IF(AHP3&gt;0, AHP3+1, IF(AHO3&gt;0, AHO3+1, IF(AHN3&gt;0, AHN3+1, IF(AHM3&gt;0, AHM3+1, IF(AHL3&gt;0, AHL3+1, AHK3+1))))), FALSE), 0)/IF(AHP3&gt;0, 1, IF(AHO3&gt;0, 2, IF(AHN3&gt;0, 4, IF(AHM3&gt;0, 8, IF(AHL3&gt;0, 16, 32)))))</f>
        <v>4</v>
      </c>
      <c r="AKW3" s="27">
        <f t="shared" ref="AKW3:AKW34" si="782">IF(AHR3&gt;0, VLOOKUP(AHR3, $ALZ$133:$AMH$140, IF(AHQ3&gt;0, AHQ3+1, IF(AHP3&gt;0, AHP3+1, IF(AHO3&gt;0, AHO3+1, IF(AHN3&gt;0, AHN3+1, IF(AHM3&gt;0, AHM3+1, AHL3+1))))), FALSE), 0)/IF(AHQ3&gt;0, 1, IF(AHP3&gt;0, 2, IF(AHO3&gt;0, 4, IF(AHN3&gt;0, 8, IF(AHM3&gt;0, 16, 32)))))</f>
        <v>1</v>
      </c>
      <c r="AKX3" s="27">
        <f t="shared" ref="AKX3:AKX34" si="783">IF(AHS3&gt;0, VLOOKUP(AHS3, $ALZ$133:$AMH$140, IF(AHR3&gt;0, AHR3+1, IF(AHQ3&gt;0, AHQ3+1, IF(AHP3&gt;0, AHP3+1, IF(AHO3&gt;0, AHO3+1, IF(AHN3&gt;0, AHN3+1, AHM3+1))))), FALSE), 0)/IF(AHR3&gt;0, 1, IF(AHQ3&gt;0, 2, IF(AHP3&gt;0, 4, IF(AHO3&gt;0, 8, IF(AHN3&gt;0, 16, 32)))))</f>
        <v>1</v>
      </c>
      <c r="AKY3" s="27">
        <f t="shared" ref="AKY3:AKY34" si="784">IF(AHT3&gt;0, VLOOKUP(AHT3, $ALZ$133:$AMH$140, IF(AHS3&gt;0, AHS3+1, IF(AHR3&gt;0, AHR3+1, IF(AHQ3&gt;0, AHQ3+1, IF(AHP3&gt;0, AHP3+1, IF(AHO3&gt;0, AHO3+1, AHN3+1))))), FALSE), 0)/IF(AHS3&gt;0, 1, IF(AHR3&gt;0, 2, IF(AHQ3&gt;0, 4, IF(AHP3&gt;0, 8, IF(AHO3&gt;0, 16, 32)))))</f>
        <v>4</v>
      </c>
      <c r="AKZ3" s="27">
        <f t="shared" ref="AKZ3:AKZ34" si="785">IF(AHU3&gt;0, VLOOKUP(AHU3, $ALZ$133:$AMH$140, IF(AHT3&gt;0, AHT3+1, IF(AHS3&gt;0, AHS3+1, IF(AHR3&gt;0, AHR3+1, IF(AHQ3&gt;0, AHQ3+1, IF(AHP3&gt;0, AHP3+1, AHO3+1))))), FALSE), 0)/IF(AHT3&gt;0, 1, IF(AHS3&gt;0, 2, IF(AHR3&gt;0, 4, IF(AHQ3&gt;0, 8, IF(AHP3&gt;0, 16, 32)))))</f>
        <v>1</v>
      </c>
      <c r="ALA3" s="27">
        <f t="shared" ref="ALA3:ALA34" si="786">IF(AHV3&gt;0, VLOOKUP(AHV3, $ALZ$133:$AMH$140, IF(AHU3&gt;0, AHU3+1, IF(AHT3&gt;0, AHT3+1, IF(AHS3&gt;0, AHS3+1, IF(AHR3&gt;0, AHR3+1, IF(AHQ3&gt;0, AHQ3+1, AHP3+1))))), FALSE), 0)/IF(AHU3&gt;0, 1, IF(AHT3&gt;0, 2, IF(AHS3&gt;0, 4, IF(AHR3&gt;0, 8, IF(AHQ3&gt;0, 16, 32)))))</f>
        <v>0</v>
      </c>
      <c r="ALB3" s="27">
        <f t="shared" ref="ALB3:ALB34" si="787">IF(AHW3&gt;0, VLOOKUP(AHW3, $ALZ$133:$AMH$140, IF(AHV3&gt;0, AHV3+1, IF(AHU3&gt;0, AHU3+1, IF(AHT3&gt;0, AHT3+1, IF(AHS3&gt;0, AHS3+1, IF(AHR3&gt;0, AHR3+1, AHQ3+1))))), FALSE), 0)/IF(AHV3&gt;0, 1, IF(AHU3&gt;0, 2, IF(AHT3&gt;0, 4, IF(AHS3&gt;0, 8, IF(AHR3&gt;0, 16, 32)))))</f>
        <v>2</v>
      </c>
      <c r="ALC3" s="27">
        <f t="shared" ref="ALC3:ALC34" si="788">IF(AHX3&gt;0, VLOOKUP(AHX3, $ALZ$133:$AMH$140, IF(AHW3&gt;0, AHW3+1, IF(AHV3&gt;0, AHV3+1, IF(AHU3&gt;0, AHU3+1, IF(AHT3&gt;0, AHT3+1, IF(AHS3&gt;0, AHS3+1, AHR3+1))))), FALSE), 0)/IF(AHW3&gt;0, 1, IF(AHV3&gt;0, 2, IF(AHU3&gt;0, 4, IF(AHT3&gt;0, 8, IF(AHS3&gt;0, 16, 32)))))</f>
        <v>0</v>
      </c>
      <c r="ALD3" s="27">
        <f t="shared" ref="ALD3:ALD34" si="789">IF(AHY3&gt;0, VLOOKUP(AHY3, $ALZ$133:$AMH$140, IF(AHX3&gt;0, AHX3+1, IF(AHW3&gt;0, AHW3+1, IF(AHV3&gt;0, AHV3+1, IF(AHU3&gt;0, AHU3+1, IF(AHT3&gt;0, AHT3+1, AHS3+1))))), FALSE), 0)/IF(AHX3&gt;0, 1, IF(AHW3&gt;0, 2, IF(AHV3&gt;0, 4, IF(AHU3&gt;0, 8, IF(AHT3&gt;0, 16, 32)))))</f>
        <v>1</v>
      </c>
      <c r="ALE3" s="27">
        <f t="shared" ref="ALE3:ALE34" si="790">IF(AHZ3&gt;0, VLOOKUP(AHZ3, $ALZ$133:$AMH$140, IF(AHY3&gt;0, AHY3+1, IF(AHX3&gt;0, AHX3+1, IF(AHW3&gt;0, AHW3+1, IF(AHV3&gt;0, AHV3+1, IF(AHU3&gt;0, AHU3+1, AHT3+1))))), FALSE), 0)/IF(AHY3&gt;0, 1, IF(AHX3&gt;0, 2, IF(AHW3&gt;0, 4, IF(AHV3&gt;0, 8, IF(AHU3&gt;0, 16, 32)))))</f>
        <v>0</v>
      </c>
      <c r="ALF3" s="27">
        <f t="shared" ref="ALF3:ALF34" si="791">IF(AIA3&gt;0, VLOOKUP(AIA3, $ALZ$133:$AMH$140, IF(AHZ3&gt;0, AHZ3+1, IF(AHY3&gt;0, AHY3+1, IF(AHX3&gt;0, AHX3+1, IF(AHW3&gt;0, AHW3+1, IF(AHV3&gt;0, AHV3+1, AHU3+1))))), FALSE), 0)/IF(AHZ3&gt;0, 1, IF(AHY3&gt;0, 2, IF(AHX3&gt;0, 4, IF(AHW3&gt;0, 8, IF(AHV3&gt;0, 16, 32)))))</f>
        <v>1</v>
      </c>
      <c r="ALG3" s="27">
        <f t="shared" ref="ALG3:ALG34" si="792">IF(AIB3&gt;0, VLOOKUP(AIB3, $ALZ$133:$AMH$140, IF(AIA3&gt;0, AIA3+1, IF(AHZ3&gt;0, AHZ3+1, IF(AHY3&gt;0, AHY3+1, IF(AHX3&gt;0, AHX3+1, IF(AHW3&gt;0, AHW3+1, AHV3+1))))), FALSE), 0)/IF(AIA3&gt;0, 1, IF(AHZ3&gt;0, 2, IF(AHY3&gt;0, 4, IF(AHX3&gt;0, 8, IF(AHW3&gt;0, 16, 32)))))</f>
        <v>0</v>
      </c>
      <c r="ALH3" s="27">
        <f t="shared" ref="ALH3:ALH34" si="793">IF(AIC3&gt;0, VLOOKUP(AIC3, $ALZ$133:$AMH$140, IF(AIB3&gt;0, AIB3+1, IF(AIA3&gt;0, AIA3+1, IF(AHZ3&gt;0, AHZ3+1, IF(AHY3&gt;0, AHY3+1, IF(AHX3&gt;0, AHX3+1, AHW3+1))))), FALSE), 0)/IF(AIB3&gt;0, 1, IF(AIA3&gt;0, 2, IF(AHZ3&gt;0, 4, IF(AHY3&gt;0, 8, IF(AHX3&gt;0, 16, 32)))))</f>
        <v>2</v>
      </c>
      <c r="ALI3" s="27">
        <f t="shared" ref="ALI3:ALI34" si="794">IF(AID3&gt;0, VLOOKUP(AID3, $ALZ$133:$AMH$140, IF(AIC3&gt;0, AIC3+1, IF(AIB3&gt;0, AIB3+1, IF(AIA3&gt;0, AIA3+1, IF(AHZ3&gt;0, AHZ3+1, IF(AHY3&gt;0, AHY3+1, AHX3+1))))), FALSE), 0)/IF(AIC3&gt;0, 1, IF(AIB3&gt;0, 2, IF(AIA3&gt;0, 4, IF(AHZ3&gt;0, 8, IF(AHY3&gt;0, 16, 32)))))</f>
        <v>0</v>
      </c>
      <c r="ALJ3" s="27">
        <f t="shared" ref="ALJ3:ALJ34" si="795">IF(AIE3&gt;0, VLOOKUP(AIE3, $ALZ$133:$AMH$140, IF(AID3&gt;0, AID3+1, IF(AIC3&gt;0, AIC3+1, IF(AIB3&gt;0, AIB3+1, IF(AIA3&gt;0, AIA3+1, IF(AHZ3&gt;0, AHZ3+1, AHY3+1))))), FALSE), 0)/IF(AID3&gt;0, 1, IF(AIC3&gt;0, 2, IF(AIB3&gt;0, 4, IF(AIA3&gt;0, 8, IF(AHZ3&gt;0, 16, 32)))))</f>
        <v>2</v>
      </c>
      <c r="ALK3" s="27">
        <f t="shared" ref="ALK3:ALK34" si="796">IF(AIF3&gt;0, VLOOKUP(AIF3, $ALZ$133:$AMH$140, IF(AIE3&gt;0, AIE3+1, IF(AID3&gt;0, AID3+1, IF(AIC3&gt;0, AIC3+1, IF(AIB3&gt;0, AIB3+1, IF(AIA3&gt;0, AIA3+1, AHZ3+1))))), FALSE), 0)/IF(AIE3&gt;0, 1, IF(AID3&gt;0, 2, IF(AIC3&gt;0, 4, IF(AIB3&gt;0, 8, IF(AIA3&gt;0, 16, 32)))))</f>
        <v>0</v>
      </c>
      <c r="ALL3" s="27">
        <f t="shared" ref="ALL3:ALL34" si="797">IF(AIG3&gt;0, VLOOKUP(AIG3, $ALZ$133:$AMH$140, IF(AIF3&gt;0, AIF3+1, IF(AIE3&gt;0, AIE3+1, IF(AID3&gt;0, AID3+1, IF(AIC3&gt;0, AIC3+1, IF(AIB3&gt;0, AIB3+1, AIA3+1))))), FALSE), 0)/IF(AIF3&gt;0, 1, IF(AIE3&gt;0, 2, IF(AID3&gt;0, 4, IF(AIC3&gt;0, 8, IF(AIB3&gt;0, 16, 32)))))</f>
        <v>1</v>
      </c>
      <c r="ALM3" s="27">
        <f t="shared" ref="ALM3:ALM34" si="798">IF(AIH3&gt;0, VLOOKUP(AIH3, $ALZ$133:$AMH$140, IF(AIG3&gt;0, AIG3+1, IF(AIF3&gt;0, AIF3+1, IF(AIE3&gt;0, AIE3+1, IF(AID3&gt;0, AID3+1, IF(AIC3&gt;0, AIC3+1, AIB3+1))))), FALSE), 0)/IF(AIG3&gt;0, 1, IF(AIF3&gt;0, 2, IF(AIE3&gt;0, 4, IF(AID3&gt;0, 8, IF(AIC3&gt;0, 16, 32)))))</f>
        <v>2</v>
      </c>
      <c r="ALN3" s="27">
        <f t="shared" ref="ALN3:ALN34" si="799">IF(AII3&gt;0, VLOOKUP(AII3, $ALZ$133:$AMH$140, IF(AIH3&gt;0, AIH3+1, IF(AIG3&gt;0, AIG3+1, IF(AIF3&gt;0, AIF3+1, IF(AIE3&gt;0, AIE3+1, IF(AID3&gt;0, AID3+1, AIC3+1))))), FALSE), 0)/IF(AIH3&gt;0, 1, IF(AIG3&gt;0, 2, IF(AIF3&gt;0, 4, IF(AIE3&gt;0, 8, IF(AID3&gt;0, 16, 32)))))</f>
        <v>0</v>
      </c>
      <c r="ALO3" s="27">
        <f t="shared" ref="ALO3:ALO34" si="800">IF(AIJ3&gt;0, VLOOKUP(AIJ3, $ALZ$133:$AMH$140, IF(AII3&gt;0, AII3+1, IF(AIH3&gt;0, AIH3+1, IF(AIG3&gt;0, AIG3+1, IF(AIF3&gt;0, AIF3+1, IF(AIE3&gt;0, AIE3+1, AID3+1))))), FALSE), 0)/IF(AII3&gt;0, 1, IF(AIH3&gt;0, 2, IF(AIG3&gt;0, 4, IF(AIF3&gt;0, 8, IF(AIE3&gt;0, 16, 32)))))</f>
        <v>0</v>
      </c>
      <c r="ALP3" s="27">
        <f t="shared" ref="ALP3:ALP34" si="801">IF(AIK3&gt;0, VLOOKUP(AIK3, $ALZ$133:$AMH$140, IF(AIJ3&gt;0, AIJ3+1, IF(AII3&gt;0, AII3+1, IF(AIH3&gt;0, AIH3+1, IF(AIG3&gt;0, AIG3+1, IF(AIF3&gt;0, AIF3+1, AIE3+1))))), FALSE), 0)/IF(AIJ3&gt;0, 1, IF(AII3&gt;0, 2, IF(AIH3&gt;0, 4, IF(AIG3&gt;0, 8, IF(AIF3&gt;0, 16, 32)))))</f>
        <v>0</v>
      </c>
      <c r="ALQ3" s="27">
        <f t="shared" ref="ALQ3:ALQ34" si="802">IF(AIL3&gt;0, VLOOKUP(AIL3, $ALZ$133:$AMH$140, IF(AIK3&gt;0, AIK3+1, IF(AIJ3&gt;0, AIJ3+1, IF(AII3&gt;0, AII3+1, IF(AIH3&gt;0, AIH3+1, IF(AIG3&gt;0, AIG3+1, AIF3+1))))), FALSE), 0)/IF(AIK3&gt;0, 1, IF(AIJ3&gt;0, 2, IF(AII3&gt;0, 4, IF(AIH3&gt;0, 8, IF(AIG3&gt;0, 16, 32)))))</f>
        <v>0</v>
      </c>
      <c r="ALR3" s="27">
        <f t="shared" ref="ALR3:ALR34" si="803">IF(AIM3&gt;0, VLOOKUP(AIM3, $ALZ$133:$AMH$140, IF(AIL3&gt;0, AIL3+1, IF(AIK3&gt;0, AIK3+1, IF(AIJ3&gt;0, AIJ3+1, IF(AII3&gt;0, AII3+1, IF(AIH3&gt;0, AIH3+1, AIG3+1))))), FALSE), 0)/IF(AIL3&gt;0, 1, IF(AIK3&gt;0, 2, IF(AIJ3&gt;0, 4, IF(AII3&gt;0, 8, IF(AIH3&gt;0, 16, 32)))))</f>
        <v>0</v>
      </c>
      <c r="ALS3" s="27">
        <f t="shared" ref="ALS3:ALS34" si="804">IF(AIN3&gt;0, VLOOKUP(AIN3, $ALZ$133:$AMH$140, IF(AIM3&gt;0, AIM3+1, IF(AIL3&gt;0, AIL3+1, IF(AIK3&gt;0, AIK3+1, IF(AIJ3&gt;0, AIJ3+1, IF(AII3&gt;0, AII3+1, AIH3+1))))), FALSE), 0)/IF(AIM3&gt;0, 1, IF(AIL3&gt;0, 2, IF(AIK3&gt;0, 4, IF(AIJ3&gt;0, 8, IF(AII3&gt;0, 16, 32)))))</f>
        <v>0</v>
      </c>
      <c r="ALT3" s="27">
        <f t="shared" ref="ALT3:ALT34" si="805">IF(AIO3&gt;0, VLOOKUP(AIO3, $ALZ$133:$AMH$140, IF(AIN3&gt;0, AIN3+1, IF(AIM3&gt;0, AIM3+1, IF(AIL3&gt;0, AIL3+1, IF(AIK3&gt;0, AIK3+1, IF(AIJ3&gt;0, AIJ3+1, AII3+1))))), FALSE), 0)/IF(AIN3&gt;0, 1, IF(AIM3&gt;0, 2, IF(AIL3&gt;0, 4, IF(AIK3&gt;0, 8, IF(AIJ3&gt;0, 16, 32)))))</f>
        <v>0</v>
      </c>
      <c r="ALU3" s="27">
        <f t="shared" ref="ALU3:ALU34" si="806">IF(AIP3&gt;0, VLOOKUP(AIP3, $ALZ$133:$AMH$140, IF(AIO3&gt;0, AIO3+1, IF(AIN3&gt;0, AIN3+1, IF(AIM3&gt;0, AIM3+1, IF(AIL3&gt;0, AIL3+1, IF(AIK3&gt;0, AIK3+1, AIJ3+1))))), FALSE), 0)/IF(AIO3&gt;0, 1, IF(AIN3&gt;0, 2, IF(AIM3&gt;0, 4, IF(AIL3&gt;0, 8, IF(AIK3&gt;0, 16, 32)))))</f>
        <v>0</v>
      </c>
      <c r="ALV3" s="27">
        <f t="shared" ref="ALV3:ALV34" si="807">IF(AIQ3&gt;0, VLOOKUP(AIQ3, $ALZ$133:$AMH$140, IF(AIP3&gt;0, AIP3+1, IF(AIO3&gt;0, AIO3+1, IF(AIN3&gt;0, AIN3+1, IF(AIM3&gt;0, AIM3+1, IF(AIL3&gt;0, AIL3+1, AIK3+1))))), FALSE), 0)/IF(AIP3&gt;0, 1, IF(AIO3&gt;0, 2, IF(AIN3&gt;0, 4, IF(AIM3&gt;0, 8, IF(AIL3&gt;0, 16, 32)))))</f>
        <v>0</v>
      </c>
      <c r="ALW3" s="27">
        <f t="shared" ref="ALW3:ALW34" si="808">IF(AIR3&gt;0, VLOOKUP(AIR3, $ALZ$133:$AMH$140, IF(AIQ3&gt;0, AIQ3+1, IF(AIP3&gt;0, AIP3+1, IF(AIO3&gt;0, AIO3+1, IF(AIN3&gt;0, AIN3+1, IF(AIM3&gt;0, AIM3+1, AIL3+1))))), FALSE), 0)/IF(AIQ3&gt;0, 1, IF(AIP3&gt;0, 2, IF(AIO3&gt;0, 4, IF(AIN3&gt;0, 8, IF(AIM3&gt;0, 16, 32)))))</f>
        <v>0</v>
      </c>
      <c r="AMK3" s="28">
        <v>2303</v>
      </c>
      <c r="AML3" s="28">
        <f t="shared" ref="AML3:AML34" si="809">_xlfn.NUMBERVALUE(APR3)</f>
        <v>2303</v>
      </c>
      <c r="AMN3" s="28">
        <v>2148</v>
      </c>
      <c r="AMO3" s="27" t="str">
        <f t="shared" ref="AMO3:AMO34" si="810">IF(AMN3&lt;&gt;"", IF(RIGHT(L3, 4)="-", AMN3, RIGHT(L3, 4)), AMN3)</f>
        <v>2153</v>
      </c>
      <c r="AMP3" s="27" t="str">
        <f t="shared" ref="AMP3:AMP34" si="811">IF(AMO3&lt;&gt;"", IF(RIGHT(M3, 4)="-", AMO3, RIGHT(M3, 4)), AMO3)</f>
        <v>2129</v>
      </c>
      <c r="AMQ3" s="27" t="str">
        <f t="shared" ref="AMQ3:AMQ34" si="812">IF(AMP3&lt;&gt;"", IF(RIGHT(N3, 4)="-", AMP3, RIGHT(N3, 4)), AMP3)</f>
        <v>2133</v>
      </c>
      <c r="AMR3" s="27" t="str">
        <f t="shared" ref="AMR3:AMR34" si="813">IF(AMQ3&lt;&gt;"", IF(RIGHT(O3, 4)="-", AMQ3, RIGHT(O3, 4)), AMQ3)</f>
        <v>2142</v>
      </c>
      <c r="AMS3" s="27" t="str">
        <f t="shared" ref="AMS3:AMS34" si="814">IF(AMR3&lt;&gt;"", IF(RIGHT(P3, 4)="-", AMR3, RIGHT(P3, 4)), AMR3)</f>
        <v>2142</v>
      </c>
      <c r="AMT3" s="27" t="str">
        <f t="shared" ref="AMT3:AMT34" si="815">IF(AMS3&lt;&gt;"", IF(RIGHT(Q3, 4)="-", AMS3, RIGHT(Q3, 4)), AMS3)</f>
        <v>2146</v>
      </c>
      <c r="AMU3" s="27" t="str">
        <f t="shared" ref="AMU3:AMU34" si="816">IF(AMT3&lt;&gt;"", IF(RIGHT(R3, 4)="-", AMT3, RIGHT(R3, 4)), AMT3)</f>
        <v>2152</v>
      </c>
      <c r="AMV3" s="27" t="str">
        <f t="shared" ref="AMV3:AMV34" si="817">IF(AMU3&lt;&gt;"", IF(RIGHT(S3, 4)="-", AMU3, RIGHT(S3, 4)), AMU3)</f>
        <v>2152</v>
      </c>
      <c r="AMW3" s="27" t="str">
        <f t="shared" ref="AMW3:AMW34" si="818">IF(AMV3&lt;&gt;"", IF(RIGHT(T3, 4)="-", AMV3, RIGHT(T3, 4)), AMV3)</f>
        <v>2158</v>
      </c>
      <c r="AMX3" s="27" t="str">
        <f t="shared" ref="AMX3:AMX34" si="819">IF(AMW3&lt;&gt;"", IF(RIGHT(U3, 4)="-", AMW3, RIGHT(U3, 4)), AMW3)</f>
        <v>2167</v>
      </c>
      <c r="AMY3" s="27" t="str">
        <f t="shared" ref="AMY3:AMY34" si="820">IF(AMX3&lt;&gt;"", IF(RIGHT(V3, 4)="-", AMX3, RIGHT(V3, 4)), AMX3)</f>
        <v>2167</v>
      </c>
      <c r="AMZ3" s="27" t="str">
        <f t="shared" ref="AMZ3:AMZ34" si="821">IF(AMY3&lt;&gt;"", IF(RIGHT(W3, 4)="-", AMY3, RIGHT(W3, 4)), AMY3)</f>
        <v>2174</v>
      </c>
      <c r="ANA3" s="27" t="str">
        <f t="shared" ref="ANA3:ANA34" si="822">IF(AMZ3&lt;&gt;"", IF(RIGHT(X3, 4)="-", AMZ3, RIGHT(X3, 4)), AMZ3)</f>
        <v>2177</v>
      </c>
      <c r="ANB3" s="27" t="str">
        <f t="shared" ref="ANB3:ANB34" si="823">IF(ANA3&lt;&gt;"", IF(RIGHT(Y3, 4)="-", ANA3, RIGHT(Y3, 4)), ANA3)</f>
        <v>2177</v>
      </c>
      <c r="ANC3" s="27" t="str">
        <f t="shared" ref="ANC3:ANC34" si="824">IF(ANB3&lt;&gt;"", IF(RIGHT(Z3, 4)="-", ANB3, RIGHT(Z3, 4)), ANB3)</f>
        <v>2180</v>
      </c>
      <c r="AND3" s="27" t="str">
        <f t="shared" ref="AND3:AND34" si="825">IF(ANC3&lt;&gt;"", IF(RIGHT(AA3, 4)="-", ANC3, RIGHT(AA3, 4)), ANC3)</f>
        <v>2180</v>
      </c>
      <c r="ANE3" s="27" t="str">
        <f t="shared" ref="ANE3:ANE34" si="826">IF(AND3&lt;&gt;"", IF(RIGHT(AB3, 4)="-", AND3, RIGHT(AB3, 4)), AND3)</f>
        <v>2191</v>
      </c>
      <c r="ANF3" s="27" t="str">
        <f t="shared" ref="ANF3:ANF34" si="827">IF(ANE3&lt;&gt;"", IF(RIGHT(AC3, 4)="-", ANE3, RIGHT(AC3, 4)), ANE3)</f>
        <v>2191</v>
      </c>
      <c r="ANG3" s="27" t="str">
        <f t="shared" ref="ANG3:ANG34" si="828">IF(ANF3&lt;&gt;"", IF(RIGHT(AD3, 4)="-", ANF3, RIGHT(AD3, 4)), ANF3)</f>
        <v>2197</v>
      </c>
      <c r="ANH3" s="27" t="str">
        <f t="shared" ref="ANH3:ANH34" si="829">IF(ANG3&lt;&gt;"", IF(RIGHT(AE3, 4)="-", ANG3, RIGHT(AE3, 4)), ANG3)</f>
        <v>2201</v>
      </c>
      <c r="ANI3" s="27" t="str">
        <f t="shared" ref="ANI3:ANI34" si="830">IF(ANH3&lt;&gt;"", IF(RIGHT(AF3, 4)="-", ANH3, RIGHT(AF3, 4)), ANH3)</f>
        <v>2201</v>
      </c>
      <c r="ANJ3" s="27" t="str">
        <f t="shared" ref="ANJ3:ANJ34" si="831">IF(ANI3&lt;&gt;"", IF(RIGHT(AG3, 4)="-", ANI3, RIGHT(AG3, 4)), ANI3)</f>
        <v>2206</v>
      </c>
      <c r="ANK3" s="27" t="str">
        <f t="shared" ref="ANK3:ANK34" si="832">IF(ANJ3&lt;&gt;"", IF(RIGHT(AH3, 4)="-", ANJ3, RIGHT(AH3, 4)), ANJ3)</f>
        <v>2206</v>
      </c>
      <c r="ANL3" s="27" t="str">
        <f t="shared" ref="ANL3:ANL34" si="833">IF(ANK3&lt;&gt;"", IF(RIGHT(AI3, 4)="-", ANK3, RIGHT(AI3, 4)), ANK3)</f>
        <v>2210</v>
      </c>
      <c r="ANM3" s="27" t="str">
        <f t="shared" ref="ANM3:ANM34" si="834">IF(ANL3&lt;&gt;"", IF(RIGHT(AJ3, 4)="-", ANL3, RIGHT(AJ3, 4)), ANL3)</f>
        <v>2216</v>
      </c>
      <c r="ANN3" s="27" t="str">
        <f t="shared" ref="ANN3:ANN34" si="835">IF(ANM3&lt;&gt;"", IF(RIGHT(AK3, 4)="-", ANM3, RIGHT(AK3, 4)), ANM3)</f>
        <v>2220</v>
      </c>
      <c r="ANO3" s="27" t="str">
        <f t="shared" ref="ANO3:ANO34" si="836">IF(ANN3&lt;&gt;"", IF(RIGHT(AL3, 4)="-", ANN3, RIGHT(AL3, 4)), ANN3)</f>
        <v>2222</v>
      </c>
      <c r="ANP3" s="27" t="str">
        <f t="shared" ref="ANP3:ANP34" si="837">IF(ANO3&lt;&gt;"", IF(RIGHT(AM3, 4)="-", ANO3, RIGHT(AM3, 4)), ANO3)</f>
        <v>2222</v>
      </c>
      <c r="ANQ3" s="27" t="str">
        <f t="shared" ref="ANQ3:ANQ34" si="838">IF(ANP3&lt;&gt;"", IF(RIGHT(AN3, 4)="-", ANP3, RIGHT(AN3, 4)), ANP3)</f>
        <v>2222</v>
      </c>
      <c r="ANR3" s="27" t="str">
        <f t="shared" ref="ANR3:ANR34" si="839">IF(ANQ3&lt;&gt;"", IF(RIGHT(AO3, 4)="-", ANQ3, RIGHT(AO3, 4)), ANQ3)</f>
        <v>2226</v>
      </c>
      <c r="ANS3" s="27" t="str">
        <f t="shared" ref="ANS3:ANS34" si="840">IF(ANR3&lt;&gt;"", IF(RIGHT(AP3, 4)="-", ANR3, RIGHT(AP3, 4)), ANR3)</f>
        <v>2232</v>
      </c>
      <c r="ANT3" s="27" t="str">
        <f t="shared" ref="ANT3:ANT34" si="841">IF(ANS3&lt;&gt;"", IF(RIGHT(AQ3, 4)="-", ANS3, RIGHT(AQ3, 4)), ANS3)</f>
        <v>2246</v>
      </c>
      <c r="ANU3" s="27" t="str">
        <f t="shared" ref="ANU3:ANU34" si="842">IF(ANT3&lt;&gt;"", IF(RIGHT(AR3, 4)="-", ANT3, RIGHT(AR3, 4)), ANT3)</f>
        <v>2250</v>
      </c>
      <c r="ANV3" s="27" t="str">
        <f t="shared" ref="ANV3:ANV34" si="843">IF(ANU3&lt;&gt;"", IF(RIGHT(AS3, 4)="-", ANU3, RIGHT(AS3, 4)), ANU3)</f>
        <v>2253</v>
      </c>
      <c r="ANW3" s="27" t="str">
        <f t="shared" ref="ANW3:ANW34" si="844">IF(ANV3&lt;&gt;"", IF(RIGHT(AT3, 4)="-", ANV3, RIGHT(AT3, 4)), ANV3)</f>
        <v>2259</v>
      </c>
      <c r="ANX3" s="27" t="str">
        <f t="shared" ref="ANX3:ANX34" si="845">IF(ANW3&lt;&gt;"", IF(RIGHT(AU3, 4)="-", ANW3, RIGHT(AU3, 4)), ANW3)</f>
        <v>2261</v>
      </c>
      <c r="ANY3" s="27" t="str">
        <f t="shared" ref="ANY3:ANY34" si="846">IF(ANX3&lt;&gt;"", IF(RIGHT(AV3, 4)="-", ANX3, RIGHT(AV3, 4)), ANX3)</f>
        <v>2228</v>
      </c>
      <c r="ANZ3" s="27" t="str">
        <f t="shared" ref="ANZ3:ANZ34" si="847">IF(ANY3&lt;&gt;"", IF(RIGHT(AW3, 4)="-", ANY3, RIGHT(AW3, 4)), ANY3)</f>
        <v>2236</v>
      </c>
      <c r="AOA3" s="27" t="str">
        <f t="shared" ref="AOA3:AOA34" si="848">IF(ANZ3&lt;&gt;"", IF(RIGHT(AX3, 4)="-", ANZ3, RIGHT(AX3, 4)), ANZ3)</f>
        <v>2236</v>
      </c>
      <c r="AOB3" s="27" t="str">
        <f t="shared" ref="AOB3:AOB34" si="849">IF(AOA3&lt;&gt;"", IF(RIGHT(AY3, 4)="-", AOA3, RIGHT(AY3, 4)), AOA3)</f>
        <v>2245</v>
      </c>
      <c r="AOC3" s="27" t="str">
        <f t="shared" ref="AOC3:AOC34" si="850">IF(AOB3&lt;&gt;"", IF(RIGHT(AZ3, 4)="-", AOB3, RIGHT(AZ3, 4)), AOB3)</f>
        <v>2249</v>
      </c>
      <c r="AOD3" s="27" t="str">
        <f t="shared" ref="AOD3:AOD34" si="851">IF(AOC3&lt;&gt;"", IF(RIGHT(BA3, 4)="-", AOC3, RIGHT(BA3, 4)), AOC3)</f>
        <v>2249</v>
      </c>
      <c r="AOE3" s="27" t="str">
        <f t="shared" ref="AOE3:AOE34" si="852">IF(AOD3&lt;&gt;"", IF(RIGHT(BB3, 4)="-", AOD3, RIGHT(BB3, 4)), AOD3)</f>
        <v>2249</v>
      </c>
      <c r="AOF3" s="27" t="str">
        <f t="shared" ref="AOF3:AOF34" si="853">IF(AOE3&lt;&gt;"", IF(RIGHT(BC3, 4)="-", AOE3, RIGHT(BC3, 4)), AOE3)</f>
        <v>2264</v>
      </c>
      <c r="AOG3" s="27" t="str">
        <f t="shared" ref="AOG3:AOG34" si="854">IF(AOF3&lt;&gt;"", IF(RIGHT(BD3, 4)="-", AOF3, RIGHT(BD3, 4)), AOF3)</f>
        <v>2233</v>
      </c>
      <c r="AOH3" s="27" t="str">
        <f t="shared" ref="AOH3:AOH34" si="855">IF(AOG3&lt;&gt;"", IF(RIGHT(BE3, 4)="-", AOG3, RIGHT(BE3, 4)), AOG3)</f>
        <v>2233</v>
      </c>
      <c r="AOI3" s="27" t="str">
        <f t="shared" ref="AOI3:AOI34" si="856">IF(AOH3&lt;&gt;"", IF(RIGHT(BF3, 4)="-", AOH3, RIGHT(BF3, 4)), AOH3)</f>
        <v>2255</v>
      </c>
      <c r="AOJ3" s="27" t="str">
        <f t="shared" ref="AOJ3:AOJ34" si="857">IF(AOI3&lt;&gt;"", IF(RIGHT(BG3, 4)="-", AOI3, RIGHT(BG3, 4)), AOI3)</f>
        <v>2259</v>
      </c>
      <c r="AOK3" s="27" t="str">
        <f t="shared" ref="AOK3:AOK34" si="858">IF(AOJ3&lt;&gt;"", IF(RIGHT(BH3, 4)="-", AOJ3, RIGHT(BH3, 4)), AOJ3)</f>
        <v>2259</v>
      </c>
      <c r="AOL3" s="27" t="str">
        <f t="shared" ref="AOL3:AOL34" si="859">IF(AOK3&lt;&gt;"", IF(RIGHT(BI3, 4)="-", AOK3, RIGHT(BI3, 4)), AOK3)</f>
        <v>2269</v>
      </c>
      <c r="AOM3" s="27" t="str">
        <f t="shared" ref="AOM3:AOM34" si="860">IF(AOL3&lt;&gt;"", IF(RIGHT(BJ3, 4)="-", AOL3, RIGHT(BJ3, 4)), AOL3)</f>
        <v>2277</v>
      </c>
      <c r="AON3" s="27" t="str">
        <f t="shared" ref="AON3:AON34" si="861">IF(AOM3&lt;&gt;"", IF(RIGHT(BK3, 4)="-", AOM3, RIGHT(BK3, 4)), AOM3)</f>
        <v>2277</v>
      </c>
      <c r="AOO3" s="27" t="str">
        <f t="shared" ref="AOO3:AOO34" si="862">IF(AON3&lt;&gt;"", IF(RIGHT(BL3, 4)="-", AON3, RIGHT(BL3, 4)), AON3)</f>
        <v>2295</v>
      </c>
      <c r="AOP3" s="27" t="str">
        <f t="shared" ref="AOP3:AOP34" si="863">IF(AOO3&lt;&gt;"", IF(RIGHT(BM3, 4)="-", AOO3, RIGHT(BM3, 4)), AOO3)</f>
        <v>2295</v>
      </c>
      <c r="AOQ3" s="27" t="str">
        <f t="shared" ref="AOQ3:AOQ34" si="864">IF(AOP3&lt;&gt;"", IF(RIGHT(BN3, 4)="-", AOP3, RIGHT(BN3, 4)), AOP3)</f>
        <v>2307</v>
      </c>
      <c r="AOR3" s="27" t="str">
        <f t="shared" ref="AOR3:AOR34" si="865">IF(AOQ3&lt;&gt;"", IF(RIGHT(BO3, 4)="-", AOQ3, RIGHT(BO3, 4)), AOQ3)</f>
        <v>2263</v>
      </c>
      <c r="AOS3" s="27" t="str">
        <f t="shared" ref="AOS3:AOS34" si="866">IF(AOR3&lt;&gt;"", IF(RIGHT(BP3, 4)="-", AOR3, RIGHT(BP3, 4)), AOR3)</f>
        <v>2267</v>
      </c>
      <c r="AOT3" s="27" t="str">
        <f t="shared" ref="AOT3:AOT34" si="867">IF(AOS3&lt;&gt;"", IF(RIGHT(BQ3, 4)="-", AOS3, RIGHT(BQ3, 4)), AOS3)</f>
        <v>2227</v>
      </c>
      <c r="AOU3" s="27" t="str">
        <f t="shared" ref="AOU3:AOU34" si="868">IF(AOT3&lt;&gt;"", IF(RIGHT(BR3, 4)="-", AOT3, RIGHT(BR3, 4)), AOT3)</f>
        <v>2203</v>
      </c>
      <c r="AOV3" s="27" t="str">
        <f t="shared" ref="AOV3:AOV34" si="869">IF(AOU3&lt;&gt;"", IF(RIGHT(BS3, 4)="-", AOU3, RIGHT(BS3, 4)), AOU3)</f>
        <v>2203</v>
      </c>
      <c r="AOW3" s="27" t="str">
        <f t="shared" ref="AOW3:AOW34" si="870">IF(AOV3&lt;&gt;"", IF(RIGHT(BT3, 4)="-", AOV3, RIGHT(BT3, 4)), AOV3)</f>
        <v>2218</v>
      </c>
      <c r="AOX3" s="27" t="str">
        <f t="shared" ref="AOX3:AOX34" si="871">IF(AOW3&lt;&gt;"", IF(RIGHT(BU3, 4)="-", AOW3, RIGHT(BU3, 4)), AOW3)</f>
        <v>2218</v>
      </c>
      <c r="AOY3" s="27" t="str">
        <f t="shared" ref="AOY3:AOY34" si="872">IF(AOX3&lt;&gt;"", IF(RIGHT(BV3, 4)="-", AOX3, RIGHT(BV3, 4)), AOX3)</f>
        <v>2237</v>
      </c>
      <c r="AOZ3" s="27" t="str">
        <f t="shared" ref="AOZ3:AOZ34" si="873">IF(AOY3&lt;&gt;"", IF(RIGHT(BW3, 4)="-", AOY3, RIGHT(BW3, 4)), AOY3)</f>
        <v>2237</v>
      </c>
      <c r="APA3" s="27" t="str">
        <f t="shared" ref="APA3:APA34" si="874">IF(AOZ3&lt;&gt;"", IF(RIGHT(BX3, 4)="-", AOZ3, RIGHT(BX3, 4)), AOZ3)</f>
        <v>2244</v>
      </c>
      <c r="APB3" s="27" t="str">
        <f t="shared" ref="APB3:APB34" si="875">IF(APA3&lt;&gt;"", IF(RIGHT(BY3, 4)="-", APA3, RIGHT(BY3, 4)), APA3)</f>
        <v>2244</v>
      </c>
      <c r="APC3" s="27" t="str">
        <f t="shared" ref="APC3:APC34" si="876">IF(APB3&lt;&gt;"", IF(RIGHT(BZ3, 4)="-", APB3, RIGHT(BZ3, 4)), APB3)</f>
        <v>2265</v>
      </c>
      <c r="APD3" s="27" t="str">
        <f t="shared" ref="APD3:APD34" si="877">IF(APC3&lt;&gt;"", IF(RIGHT(CA3, 4)="-", APC3, RIGHT(CA3, 4)), APC3)</f>
        <v>2265</v>
      </c>
      <c r="APE3" s="27" t="str">
        <f t="shared" ref="APE3:APE34" si="878">IF(APD3&lt;&gt;"", IF(RIGHT(CB3, 4)="-", APD3, RIGHT(CB3, 4)), APD3)</f>
        <v>2275</v>
      </c>
      <c r="APF3" s="27" t="str">
        <f t="shared" ref="APF3:APF34" si="879">IF(APE3&lt;&gt;"", IF(RIGHT(CC3, 4)="-", APE3, RIGHT(CC3, 4)), APE3)</f>
        <v>2275</v>
      </c>
      <c r="APG3" s="27" t="str">
        <f t="shared" ref="APG3:APG34" si="880">IF(APF3&lt;&gt;"", IF(RIGHT(CD3, 4)="-", APF3, RIGHT(CD3, 4)), APF3)</f>
        <v>2294</v>
      </c>
      <c r="APH3" s="27" t="str">
        <f t="shared" ref="APH3:APH34" si="881">IF(APG3&lt;&gt;"", IF(RIGHT(CE3, 4)="-", APG3, RIGHT(CE3, 4)), APG3)</f>
        <v>2303</v>
      </c>
      <c r="API3" s="27" t="str">
        <f t="shared" ref="API3:API34" si="882">IF(APH3&lt;&gt;"", IF(RIGHT(CF3, 4)="-", APH3, RIGHT(CF3, 4)), APH3)</f>
        <v>2303</v>
      </c>
      <c r="APJ3" s="27" t="str">
        <f t="shared" ref="APJ3:APJ34" si="883">IF(API3&lt;&gt;"", IF(RIGHT(CG3, 4)="-", API3, RIGHT(CG3, 4)), API3)</f>
        <v>2303</v>
      </c>
      <c r="APK3" s="27" t="str">
        <f t="shared" ref="APK3:APK34" si="884">IF(APJ3&lt;&gt;"", IF(RIGHT(CH3, 4)="-", APJ3, RIGHT(CH3, 4)), APJ3)</f>
        <v>2303</v>
      </c>
      <c r="APL3" s="27" t="str">
        <f t="shared" ref="APL3:APL34" si="885">IF(APK3&lt;&gt;"", IF(RIGHT(CI3, 4)="-", APK3, RIGHT(CI3, 4)), APK3)</f>
        <v>2303</v>
      </c>
      <c r="APM3" s="27" t="str">
        <f t="shared" ref="APM3:APM34" si="886">IF(APL3&lt;&gt;"", IF(RIGHT(CJ3, 4)="-", APL3, RIGHT(CJ3, 4)), APL3)</f>
        <v>2303</v>
      </c>
      <c r="APN3" s="27" t="str">
        <f t="shared" ref="APN3:APN34" si="887">IF(APM3&lt;&gt;"", IF(RIGHT(CK3, 4)="-", APM3, RIGHT(CK3, 4)), APM3)</f>
        <v>2303</v>
      </c>
      <c r="APO3" s="27" t="str">
        <f t="shared" ref="APO3:APO34" si="888">IF(APN3&lt;&gt;"", IF(RIGHT(CL3, 4)="-", APN3, RIGHT(CL3, 4)), APN3)</f>
        <v>2303</v>
      </c>
      <c r="APP3" s="27" t="str">
        <f t="shared" ref="APP3:APP34" si="889">IF(APO3&lt;&gt;"", IF(RIGHT(CM3, 4)="-", APO3, RIGHT(CM3, 4)), APO3)</f>
        <v>2303</v>
      </c>
      <c r="APQ3" s="27" t="str">
        <f t="shared" ref="APQ3:APQ34" si="890">IF(APP3&lt;&gt;"", IF(RIGHT(CN3, 4)="-", APP3, RIGHT(CN3, 4)), APP3)</f>
        <v>2303</v>
      </c>
      <c r="APR3" s="27" t="str">
        <f t="shared" ref="APR3:APR34" si="891">IF(APQ3&lt;&gt;"", IF(RIGHT(CO3, 4)="-", APQ3, RIGHT(CO3, 4)), APQ3)</f>
        <v>2303</v>
      </c>
    </row>
    <row r="4" spans="1:1110" x14ac:dyDescent="0.35">
      <c r="A4" s="27">
        <v>42</v>
      </c>
      <c r="B4" s="85" t="s">
        <v>110</v>
      </c>
      <c r="C4" s="91">
        <f>VLOOKUP(A4, Rankings!$A$2:$AN$129, 40, FALSE)</f>
        <v>2</v>
      </c>
      <c r="D4" s="23" t="s">
        <v>377</v>
      </c>
      <c r="I4" s="29">
        <f t="shared" si="0"/>
        <v>25.333333333333336</v>
      </c>
      <c r="L4" s="27" t="s">
        <v>2400</v>
      </c>
      <c r="M4" s="27" t="s">
        <v>2478</v>
      </c>
      <c r="N4" s="27" t="s">
        <v>2787</v>
      </c>
      <c r="O4" s="27" t="s">
        <v>3033</v>
      </c>
      <c r="P4" s="27" t="s">
        <v>24</v>
      </c>
      <c r="Q4" s="27" t="s">
        <v>3169</v>
      </c>
      <c r="R4" s="27" t="s">
        <v>3608</v>
      </c>
      <c r="S4" s="27" t="s">
        <v>24</v>
      </c>
      <c r="T4" s="27" t="s">
        <v>3757</v>
      </c>
      <c r="U4" s="27" t="s">
        <v>3993</v>
      </c>
      <c r="V4" s="27" t="s">
        <v>24</v>
      </c>
      <c r="W4" s="27" t="s">
        <v>4247</v>
      </c>
      <c r="X4" s="27" t="s">
        <v>4331</v>
      </c>
      <c r="Y4" s="27" t="s">
        <v>24</v>
      </c>
      <c r="Z4" s="27" t="s">
        <v>4641</v>
      </c>
      <c r="AA4" s="27" t="s">
        <v>24</v>
      </c>
      <c r="AB4" s="27" t="s">
        <v>4826</v>
      </c>
      <c r="AC4" s="27" t="s">
        <v>24</v>
      </c>
      <c r="AD4" s="27" t="s">
        <v>4912</v>
      </c>
      <c r="AE4" s="27" t="s">
        <v>4975</v>
      </c>
      <c r="AF4" s="27" t="s">
        <v>5155</v>
      </c>
      <c r="AG4" s="27" t="s">
        <v>5258</v>
      </c>
      <c r="AH4" s="27" t="s">
        <v>24</v>
      </c>
      <c r="AI4" s="27" t="s">
        <v>24</v>
      </c>
      <c r="AJ4" s="27" t="s">
        <v>5565</v>
      </c>
      <c r="AK4" s="27" t="s">
        <v>5595</v>
      </c>
      <c r="AL4" s="27" t="s">
        <v>5797</v>
      </c>
      <c r="AM4" s="27" t="s">
        <v>24</v>
      </c>
      <c r="AN4" s="27" t="s">
        <v>24</v>
      </c>
      <c r="AO4" s="27" t="s">
        <v>6135</v>
      </c>
      <c r="AP4" s="27" t="s">
        <v>6235</v>
      </c>
      <c r="AQ4" s="27" t="s">
        <v>6251</v>
      </c>
      <c r="AR4" s="27" t="s">
        <v>6358</v>
      </c>
      <c r="AS4" s="27" t="s">
        <v>6533</v>
      </c>
      <c r="AT4" s="27" t="s">
        <v>6576</v>
      </c>
      <c r="AU4" s="27" t="s">
        <v>6753</v>
      </c>
      <c r="AV4" s="27" t="s">
        <v>24</v>
      </c>
      <c r="AW4" s="27" t="s">
        <v>6943</v>
      </c>
      <c r="AX4" s="27" t="s">
        <v>24</v>
      </c>
      <c r="AY4" s="27" t="s">
        <v>24</v>
      </c>
      <c r="AZ4" s="27" t="s">
        <v>7067</v>
      </c>
      <c r="BA4" s="27" t="s">
        <v>24</v>
      </c>
      <c r="BB4" s="27" t="s">
        <v>24</v>
      </c>
      <c r="BC4" s="27" t="s">
        <v>7138</v>
      </c>
      <c r="BD4" s="27" t="s">
        <v>7161</v>
      </c>
      <c r="BE4" s="27" t="s">
        <v>24</v>
      </c>
      <c r="BF4" s="27" t="s">
        <v>7231</v>
      </c>
      <c r="BG4" s="27" t="s">
        <v>24</v>
      </c>
      <c r="BH4" s="27" t="s">
        <v>24</v>
      </c>
      <c r="BI4" s="27" t="s">
        <v>24</v>
      </c>
      <c r="BJ4" s="27" t="s">
        <v>7292</v>
      </c>
      <c r="BK4" s="27" t="s">
        <v>24</v>
      </c>
      <c r="BL4" s="27" t="s">
        <v>24</v>
      </c>
      <c r="BM4" s="27" t="s">
        <v>24</v>
      </c>
      <c r="BN4" s="27" t="s">
        <v>7393</v>
      </c>
      <c r="BO4" s="27" t="s">
        <v>7418</v>
      </c>
      <c r="BP4" s="27" t="s">
        <v>7425</v>
      </c>
      <c r="BQ4" s="27" t="s">
        <v>7457</v>
      </c>
      <c r="BR4" s="27" t="s">
        <v>24</v>
      </c>
      <c r="BS4" s="27" t="s">
        <v>7512</v>
      </c>
      <c r="BT4" s="27" t="s">
        <v>24</v>
      </c>
      <c r="BU4" s="27" t="s">
        <v>7531</v>
      </c>
      <c r="BV4" s="27" t="s">
        <v>24</v>
      </c>
      <c r="BW4" s="27" t="s">
        <v>7570</v>
      </c>
      <c r="BX4" s="27" t="s">
        <v>24</v>
      </c>
      <c r="BY4" s="27" t="s">
        <v>7583</v>
      </c>
      <c r="BZ4" s="27" t="s">
        <v>24</v>
      </c>
      <c r="CA4" s="27" t="s">
        <v>24</v>
      </c>
      <c r="CB4" s="27" t="s">
        <v>24</v>
      </c>
      <c r="CC4" s="27" t="s">
        <v>24</v>
      </c>
      <c r="CD4" s="27" t="s">
        <v>24</v>
      </c>
      <c r="CE4" s="27" t="s">
        <v>24</v>
      </c>
      <c r="CF4" s="27" t="s">
        <v>24</v>
      </c>
      <c r="CG4" s="27" t="s">
        <v>24</v>
      </c>
      <c r="CH4" s="27" t="s">
        <v>24</v>
      </c>
      <c r="CI4" s="27" t="s">
        <v>24</v>
      </c>
      <c r="CJ4" s="27" t="s">
        <v>24</v>
      </c>
      <c r="CK4" s="27" t="s">
        <v>24</v>
      </c>
      <c r="CL4" s="27" t="s">
        <v>24</v>
      </c>
      <c r="CM4" s="27" t="s">
        <v>24</v>
      </c>
      <c r="CN4" s="27" t="s">
        <v>24</v>
      </c>
      <c r="CO4" s="27" t="s">
        <v>24</v>
      </c>
      <c r="CQ4" s="28">
        <f t="shared" si="1"/>
        <v>7</v>
      </c>
      <c r="CR4" s="28">
        <f t="shared" si="2"/>
        <v>0</v>
      </c>
      <c r="CS4" s="28">
        <f t="shared" si="3"/>
        <v>5</v>
      </c>
      <c r="CT4" s="28">
        <f t="shared" si="4"/>
        <v>0</v>
      </c>
      <c r="CU4" s="28">
        <f t="shared" si="5"/>
        <v>5</v>
      </c>
      <c r="CV4" s="28">
        <f t="shared" si="6"/>
        <v>0</v>
      </c>
      <c r="CW4" s="28">
        <f t="shared" si="7"/>
        <v>4</v>
      </c>
      <c r="CX4" s="28">
        <f t="shared" si="8"/>
        <v>0</v>
      </c>
      <c r="CY4" s="28">
        <f t="shared" si="9"/>
        <v>3</v>
      </c>
      <c r="CZ4" s="28">
        <f t="shared" si="10"/>
        <v>2</v>
      </c>
      <c r="DA4" s="28">
        <f t="shared" si="11"/>
        <v>4</v>
      </c>
      <c r="DB4" s="28">
        <f t="shared" si="12"/>
        <v>1</v>
      </c>
      <c r="DC4" s="28">
        <f t="shared" si="13"/>
        <v>3</v>
      </c>
      <c r="DD4" s="28">
        <f t="shared" si="14"/>
        <v>2</v>
      </c>
      <c r="DE4" s="28">
        <f t="shared" si="15"/>
        <v>3</v>
      </c>
      <c r="DF4" s="28">
        <f t="shared" si="16"/>
        <v>0</v>
      </c>
      <c r="DG4" s="28">
        <f t="shared" si="17"/>
        <v>2</v>
      </c>
      <c r="DH4" s="28">
        <f t="shared" si="18"/>
        <v>0</v>
      </c>
      <c r="DI4" s="28">
        <f t="shared" si="19"/>
        <v>0</v>
      </c>
      <c r="DJ4" s="28">
        <f t="shared" si="20"/>
        <v>0</v>
      </c>
      <c r="DK4" s="28">
        <f t="shared" si="21"/>
        <v>3</v>
      </c>
      <c r="DL4" s="28">
        <f t="shared" si="22"/>
        <v>1</v>
      </c>
      <c r="DM4" s="28">
        <f t="shared" si="23"/>
        <v>2</v>
      </c>
      <c r="DN4" s="28">
        <f t="shared" si="24"/>
        <v>2</v>
      </c>
      <c r="DO4" s="28">
        <f t="shared" si="25"/>
        <v>20</v>
      </c>
      <c r="DP4" s="28">
        <f t="shared" si="26"/>
        <v>8</v>
      </c>
      <c r="DR4">
        <f t="shared" si="27"/>
        <v>1</v>
      </c>
      <c r="DS4">
        <f t="shared" si="28"/>
        <v>3</v>
      </c>
      <c r="DT4">
        <f t="shared" si="29"/>
        <v>1</v>
      </c>
      <c r="DU4">
        <f t="shared" si="30"/>
        <v>7</v>
      </c>
      <c r="DV4">
        <f t="shared" si="31"/>
        <v>0</v>
      </c>
      <c r="DW4">
        <f t="shared" si="32"/>
        <v>1</v>
      </c>
      <c r="DX4">
        <f t="shared" si="33"/>
        <v>5</v>
      </c>
      <c r="DY4">
        <f t="shared" si="34"/>
        <v>0</v>
      </c>
      <c r="DZ4">
        <f t="shared" si="35"/>
        <v>3</v>
      </c>
      <c r="EA4">
        <f t="shared" si="36"/>
        <v>7</v>
      </c>
      <c r="EB4">
        <f t="shared" si="37"/>
        <v>0</v>
      </c>
      <c r="EC4">
        <f t="shared" si="38"/>
        <v>1</v>
      </c>
      <c r="ED4">
        <f t="shared" si="39"/>
        <v>5</v>
      </c>
      <c r="EE4">
        <f t="shared" si="40"/>
        <v>0</v>
      </c>
      <c r="EF4">
        <f t="shared" si="41"/>
        <v>3</v>
      </c>
      <c r="EG4">
        <f t="shared" si="42"/>
        <v>0</v>
      </c>
      <c r="EH4">
        <f t="shared" si="43"/>
        <v>6</v>
      </c>
      <c r="EI4">
        <f t="shared" si="44"/>
        <v>0</v>
      </c>
      <c r="EJ4">
        <f t="shared" si="45"/>
        <v>7</v>
      </c>
      <c r="EK4">
        <f t="shared" si="46"/>
        <v>9</v>
      </c>
      <c r="EL4">
        <f t="shared" si="47"/>
        <v>1</v>
      </c>
      <c r="EM4">
        <f t="shared" si="48"/>
        <v>5</v>
      </c>
      <c r="EN4">
        <f t="shared" si="49"/>
        <v>0</v>
      </c>
      <c r="EO4">
        <f t="shared" si="50"/>
        <v>0</v>
      </c>
      <c r="EP4">
        <f t="shared" si="51"/>
        <v>8</v>
      </c>
      <c r="EQ4">
        <f t="shared" si="52"/>
        <v>9</v>
      </c>
      <c r="ER4">
        <f t="shared" si="53"/>
        <v>3</v>
      </c>
      <c r="ES4">
        <f t="shared" si="54"/>
        <v>0</v>
      </c>
      <c r="ET4">
        <f t="shared" si="55"/>
        <v>0</v>
      </c>
      <c r="EU4">
        <f t="shared" si="56"/>
        <v>3</v>
      </c>
      <c r="EV4">
        <f t="shared" si="57"/>
        <v>7</v>
      </c>
      <c r="EW4">
        <f t="shared" si="58"/>
        <v>11</v>
      </c>
      <c r="EX4">
        <f t="shared" si="59"/>
        <v>1</v>
      </c>
      <c r="EY4">
        <f t="shared" si="60"/>
        <v>6</v>
      </c>
      <c r="EZ4">
        <f t="shared" si="61"/>
        <v>9</v>
      </c>
      <c r="FA4">
        <f t="shared" si="62"/>
        <v>1</v>
      </c>
      <c r="FB4">
        <f t="shared" si="63"/>
        <v>0</v>
      </c>
      <c r="FC4">
        <f t="shared" si="64"/>
        <v>11</v>
      </c>
      <c r="FD4">
        <f t="shared" si="65"/>
        <v>0</v>
      </c>
      <c r="FE4">
        <f t="shared" si="66"/>
        <v>0</v>
      </c>
      <c r="FF4">
        <f t="shared" si="67"/>
        <v>10</v>
      </c>
      <c r="FG4">
        <f t="shared" si="68"/>
        <v>0</v>
      </c>
      <c r="FH4">
        <f t="shared" si="69"/>
        <v>0</v>
      </c>
      <c r="FI4">
        <f t="shared" si="70"/>
        <v>11</v>
      </c>
      <c r="FJ4">
        <f t="shared" si="71"/>
        <v>13</v>
      </c>
      <c r="FK4">
        <f t="shared" si="72"/>
        <v>0</v>
      </c>
      <c r="FL4">
        <f t="shared" si="73"/>
        <v>10</v>
      </c>
      <c r="FM4">
        <f t="shared" si="74"/>
        <v>0</v>
      </c>
      <c r="FN4">
        <f t="shared" si="75"/>
        <v>0</v>
      </c>
      <c r="FO4">
        <f t="shared" si="76"/>
        <v>0</v>
      </c>
      <c r="FP4">
        <f t="shared" si="77"/>
        <v>13</v>
      </c>
      <c r="FQ4">
        <f t="shared" si="78"/>
        <v>0</v>
      </c>
      <c r="FR4">
        <f t="shared" si="79"/>
        <v>0</v>
      </c>
      <c r="FS4">
        <f t="shared" si="80"/>
        <v>0</v>
      </c>
      <c r="FT4">
        <f t="shared" si="81"/>
        <v>20</v>
      </c>
      <c r="FU4">
        <f t="shared" si="82"/>
        <v>17</v>
      </c>
      <c r="FV4">
        <f t="shared" si="83"/>
        <v>17</v>
      </c>
      <c r="FW4">
        <f t="shared" si="84"/>
        <v>19</v>
      </c>
      <c r="FX4">
        <f t="shared" si="85"/>
        <v>0</v>
      </c>
      <c r="FY4">
        <f t="shared" si="86"/>
        <v>17</v>
      </c>
      <c r="FZ4">
        <f t="shared" si="87"/>
        <v>0</v>
      </c>
      <c r="GA4">
        <f t="shared" si="88"/>
        <v>19</v>
      </c>
      <c r="GB4">
        <f t="shared" si="89"/>
        <v>0</v>
      </c>
      <c r="GC4">
        <f t="shared" si="90"/>
        <v>18</v>
      </c>
      <c r="GD4">
        <f t="shared" si="91"/>
        <v>0</v>
      </c>
      <c r="GE4">
        <f t="shared" si="92"/>
        <v>20</v>
      </c>
      <c r="GF4">
        <f t="shared" si="93"/>
        <v>0</v>
      </c>
      <c r="GG4">
        <f t="shared" si="94"/>
        <v>0</v>
      </c>
      <c r="GH4">
        <f t="shared" si="95"/>
        <v>0</v>
      </c>
      <c r="GI4">
        <f t="shared" si="96"/>
        <v>0</v>
      </c>
      <c r="GJ4">
        <f t="shared" si="97"/>
        <v>0</v>
      </c>
      <c r="GK4">
        <f t="shared" si="98"/>
        <v>0</v>
      </c>
      <c r="GL4">
        <f t="shared" si="99"/>
        <v>0</v>
      </c>
      <c r="GM4">
        <f t="shared" si="100"/>
        <v>0</v>
      </c>
      <c r="GN4">
        <f t="shared" si="101"/>
        <v>0</v>
      </c>
      <c r="GO4">
        <f t="shared" si="102"/>
        <v>0</v>
      </c>
      <c r="GP4">
        <f t="shared" si="103"/>
        <v>0</v>
      </c>
      <c r="GQ4">
        <f t="shared" si="104"/>
        <v>0</v>
      </c>
      <c r="GR4">
        <f t="shared" si="105"/>
        <v>0</v>
      </c>
      <c r="GS4">
        <f t="shared" si="106"/>
        <v>0</v>
      </c>
      <c r="GT4">
        <f t="shared" si="107"/>
        <v>0</v>
      </c>
      <c r="GU4">
        <f t="shared" si="108"/>
        <v>0</v>
      </c>
      <c r="GW4" s="28">
        <f t="shared" si="109"/>
        <v>6.6627424046144359</v>
      </c>
      <c r="GX4" s="28">
        <f t="shared" si="110"/>
        <v>6.5059517558671267</v>
      </c>
      <c r="GY4" s="28">
        <f t="shared" si="111"/>
        <v>6.0122916188377742</v>
      </c>
      <c r="GZ4" s="28">
        <f t="shared" si="112"/>
        <v>1.3594896898375119</v>
      </c>
      <c r="HA4" s="28">
        <f t="shared" si="113"/>
        <v>6.7616255995825343</v>
      </c>
      <c r="HB4" s="28">
        <f t="shared" si="114"/>
        <v>16.577841288951145</v>
      </c>
      <c r="HC4" s="28">
        <f t="shared" si="115"/>
        <v>0.5133207070172654</v>
      </c>
      <c r="HE4">
        <f>IFERROR(VLOOKUP(_xlfn.NUMBERVALUE(MID(L4, SEARCH("!", L4)+1, SEARCH("+", L4)-SEARCH("!", L4)-1)), Rankings!$A$2:$BK$129, 63, FALSE),0)</f>
        <v>0.54003685840701343</v>
      </c>
      <c r="HF4">
        <f>IFERROR(VLOOKUP(_xlfn.NUMBERVALUE(MID(M4, SEARCH("!", M4)+1, SEARCH("+", M4)-SEARCH("!", M4)-1)), Rankings!$A$2:$BK$129, 63, FALSE),0)</f>
        <v>0.39358351976112266</v>
      </c>
      <c r="HG4">
        <f>IFERROR(VLOOKUP(_xlfn.NUMBERVALUE(MID(N4, SEARCH("!", N4)+1, SEARCH("+", N4)-SEARCH("!", N4)-1)), Rankings!$A$2:$BK$129, 63, FALSE),0)</f>
        <v>0.44074302529024001</v>
      </c>
      <c r="HH4">
        <f>IFERROR(VLOOKUP(_xlfn.NUMBERVALUE(MID(O4, SEARCH("!", O4)+1, SEARCH("+", O4)-SEARCH("!", O4)-1)), Rankings!$A$2:$BK$129, 63, FALSE),0)</f>
        <v>0.89976634284048129</v>
      </c>
      <c r="HI4">
        <f>IFERROR(VLOOKUP(_xlfn.NUMBERVALUE(MID(P4, SEARCH("!", P4)+1, SEARCH("+", P4)-SEARCH("!", P4)-1)), Rankings!$A$2:$BK$129, 63, FALSE),0)</f>
        <v>0</v>
      </c>
      <c r="HJ4">
        <f>IFERROR(VLOOKUP(_xlfn.NUMBERVALUE(MID(Q4, SEARCH("!", Q4)+1, SEARCH("+", Q4)-SEARCH("!", Q4)-1)), Rankings!$A$2:$BK$129, 63, FALSE),0)</f>
        <v>0.60530174914633528</v>
      </c>
      <c r="HK4">
        <f>IFERROR(VLOOKUP(_xlfn.NUMBERVALUE(MID(R4, SEARCH("!", R4)+1, SEARCH("+", R4)-SEARCH("!", R4)-1)), Rankings!$A$2:$BK$129, 63, FALSE),0)</f>
        <v>0.43602395100170349</v>
      </c>
      <c r="HL4">
        <f>IFERROR(VLOOKUP(_xlfn.NUMBERVALUE(MID(S4, SEARCH("!", S4)+1, SEARCH("+", S4)-SEARCH("!", S4)-1)), Rankings!$A$2:$BK$129, 63, FALSE),0)</f>
        <v>0</v>
      </c>
      <c r="HM4">
        <f>IFERROR(VLOOKUP(_xlfn.NUMBERVALUE(MID(T4, SEARCH("!", T4)+1, SEARCH("+", T4)-SEARCH("!", T4)-1)), Rankings!$A$2:$BK$129, 63, FALSE),0)</f>
        <v>0.53778794947223119</v>
      </c>
      <c r="HN4">
        <f>IFERROR(VLOOKUP(_xlfn.NUMBERVALUE(MID(U4, SEARCH("!", U4)+1, SEARCH("+", U4)-SEARCH("!", U4)-1)), Rankings!$A$2:$BK$129, 63, FALSE),0)</f>
        <v>0.56944935107390082</v>
      </c>
      <c r="HO4">
        <f>IFERROR(VLOOKUP(_xlfn.NUMBERVALUE(MID(V4, SEARCH("!", V4)+1, SEARCH("+", V4)-SEARCH("!", V4)-1)), Rankings!$A$2:$BK$129, 63, FALSE),0)</f>
        <v>0</v>
      </c>
      <c r="HP4">
        <f>IFERROR(VLOOKUP(_xlfn.NUMBERVALUE(MID(W4, SEARCH("!", W4)+1, SEARCH("+", W4)-SEARCH("!", W4)-1)), Rankings!$A$2:$BK$129, 63, FALSE),0)</f>
        <v>0.49215488075826513</v>
      </c>
      <c r="HQ4">
        <f>IFERROR(VLOOKUP(_xlfn.NUMBERVALUE(MID(X4, SEARCH("!", X4)+1, SEARCH("+", X4)-SEARCH("!", X4)-1)), Rankings!$A$2:$BK$129, 63, FALSE),0)</f>
        <v>0.62662319449602411</v>
      </c>
      <c r="HR4">
        <f>IFERROR(VLOOKUP(_xlfn.NUMBERVALUE(MID(Y4, SEARCH("!", Y4)+1, SEARCH("+", Y4)-SEARCH("!", Y4)-1)), Rankings!$A$2:$BK$129, 63, FALSE),0)</f>
        <v>0</v>
      </c>
      <c r="HS4">
        <f>IFERROR(VLOOKUP(_xlfn.NUMBERVALUE(MID(Z4, SEARCH("!", Z4)+1, SEARCH("+", Z4)-SEARCH("!", Z4)-1)), Rankings!$A$2:$BK$129, 63, FALSE),0)</f>
        <v>0.74306473398290973</v>
      </c>
      <c r="HT4">
        <f>IFERROR(VLOOKUP(_xlfn.NUMBERVALUE(MID(AA4, SEARCH("!", AA4)+1, SEARCH("+", AA4)-SEARCH("!", AA4)-1)), Rankings!$A$2:$BK$129, 63, FALSE),0)</f>
        <v>0</v>
      </c>
      <c r="HU4">
        <f>IFERROR(VLOOKUP(_xlfn.NUMBERVALUE(MID(AB4, SEARCH("!", AB4)+1, SEARCH("+", AB4)-SEARCH("!", AB4)-1)), Rankings!$A$2:$BK$129, 63, FALSE),0)</f>
        <v>0.89976634284048129</v>
      </c>
      <c r="HV4">
        <f>IFERROR(VLOOKUP(_xlfn.NUMBERVALUE(MID(AC4, SEARCH("!", AC4)+1, SEARCH("+", AC4)-SEARCH("!", AC4)-1)), Rankings!$A$2:$BK$129, 63, FALSE),0)</f>
        <v>0</v>
      </c>
      <c r="HW4">
        <f>IFERROR(VLOOKUP(_xlfn.NUMBERVALUE(MID(AD4, SEARCH("!", AD4)+1, SEARCH("+", AD4)-SEARCH("!", AD4)-1)), Rankings!$A$2:$BK$129, 63, FALSE),0)</f>
        <v>0.43602395100170349</v>
      </c>
      <c r="HX4">
        <f>IFERROR(VLOOKUP(_xlfn.NUMBERVALUE(MID(AE4, SEARCH("!", AE4)+1, SEARCH("+", AE4)-SEARCH("!", AE4)-1)), Rankings!$A$2:$BK$129, 63, FALSE),0)</f>
        <v>0.61921091340033552</v>
      </c>
      <c r="HY4">
        <f>IFERROR(VLOOKUP(_xlfn.NUMBERVALUE(MID(AF4, SEARCH("!", AF4)+1, SEARCH("+", AF4)-SEARCH("!", AF4)-1)), Rankings!$A$2:$BK$129, 63, FALSE),0)</f>
        <v>0.89976634284048129</v>
      </c>
      <c r="HZ4">
        <f>IFERROR(VLOOKUP(_xlfn.NUMBERVALUE(MID(AG4, SEARCH("!", AG4)+1, SEARCH("+", AG4)-SEARCH("!", AG4)-1)), Rankings!$A$2:$BK$129, 63, FALSE),0)</f>
        <v>0.56944935107390082</v>
      </c>
      <c r="IA4">
        <f>IFERROR(VLOOKUP(_xlfn.NUMBERVALUE(MID(AH4, SEARCH("!", AH4)+1, SEARCH("+", AH4)-SEARCH("!", AH4)-1)), Rankings!$A$2:$BK$129, 63, FALSE),0)</f>
        <v>0</v>
      </c>
      <c r="IB4">
        <f>IFERROR(VLOOKUP(_xlfn.NUMBERVALUE(MID(AI4, SEARCH("!", AI4)+1, SEARCH("+", AI4)-SEARCH("!", AI4)-1)), Rankings!$A$2:$BK$129, 63, FALSE),0)</f>
        <v>0</v>
      </c>
      <c r="IC4">
        <f>IFERROR(VLOOKUP(_xlfn.NUMBERVALUE(MID(AJ4, SEARCH("!", AJ4)+1, SEARCH("+", AJ4)-SEARCH("!", AJ4)-1)), Rankings!$A$2:$BK$129, 63, FALSE),0)</f>
        <v>0.62662319449602411</v>
      </c>
      <c r="ID4">
        <f>IFERROR(VLOOKUP(_xlfn.NUMBERVALUE(MID(AK4, SEARCH("!", AK4)+1, SEARCH("+", AK4)-SEARCH("!", AK4)-1)), Rankings!$A$2:$BK$129, 63, FALSE),0)</f>
        <v>0.58430143930999556</v>
      </c>
      <c r="IE4">
        <f>IFERROR(VLOOKUP(_xlfn.NUMBERVALUE(MID(AL4, SEARCH("!", AL4)+1, SEARCH("+", AL4)-SEARCH("!", AL4)-1)), Rankings!$A$2:$BK$129, 63, FALSE),0)</f>
        <v>0.61642495585460211</v>
      </c>
      <c r="IF4">
        <f>IFERROR(VLOOKUP(_xlfn.NUMBERVALUE(MID(AM4, SEARCH("!", AM4)+1, SEARCH("+", AM4)-SEARCH("!", AM4)-1)), Rankings!$A$2:$BK$129, 63, FALSE),0)</f>
        <v>0</v>
      </c>
      <c r="IG4">
        <f>IFERROR(VLOOKUP(_xlfn.NUMBERVALUE(MID(AN4, SEARCH("!", AN4)+1, SEARCH("+", AN4)-SEARCH("!", AN4)-1)), Rankings!$A$2:$BK$129, 63, FALSE),0)</f>
        <v>0</v>
      </c>
      <c r="IH4">
        <f>IFERROR(VLOOKUP(_xlfn.NUMBERVALUE(MID(AO4, SEARCH("!", AO4)+1, SEARCH("+", AO4)-SEARCH("!", AO4)-1)), Rankings!$A$2:$BK$129, 63, FALSE),0)</f>
        <v>0.45152993003332942</v>
      </c>
      <c r="II4">
        <f>IFERROR(VLOOKUP(_xlfn.NUMBERVALUE(MID(AP4, SEARCH("!", AP4)+1, SEARCH("+", AP4)-SEARCH("!", AP4)-1)), Rankings!$A$2:$BK$129, 63, FALSE),0)</f>
        <v>0.72111303852145381</v>
      </c>
      <c r="IJ4">
        <f>IFERROR(VLOOKUP(_xlfn.NUMBERVALUE(MID(AQ4, SEARCH("!", AQ4)+1, SEARCH("+", AQ4)-SEARCH("!", AQ4)-1)), Rankings!$A$2:$BK$129, 63, FALSE),0)</f>
        <v>0.63476701070308261</v>
      </c>
      <c r="IK4">
        <f>IFERROR(VLOOKUP(_xlfn.NUMBERVALUE(MID(AR4, SEARCH("!", AR4)+1, SEARCH("+", AR4)-SEARCH("!", AR4)-1)), Rankings!$A$2:$BK$129, 63, FALSE),0)</f>
        <v>0.50538157943897521</v>
      </c>
      <c r="IL4">
        <f>IFERROR(VLOOKUP(_xlfn.NUMBERVALUE(MID(AS4, SEARCH("!", AS4)+1, SEARCH("+", AS4)-SEARCH("!", AS4)-1)), Rankings!$A$2:$BK$129, 63, FALSE),0)</f>
        <v>0.72111303852145381</v>
      </c>
      <c r="IM4">
        <f>IFERROR(VLOOKUP(_xlfn.NUMBERVALUE(MID(AT4, SEARCH("!", AT4)+1, SEARCH("+", AT4)-SEARCH("!", AT4)-1)), Rankings!$A$2:$BK$129, 63, FALSE),0)</f>
        <v>0.63476701070308261</v>
      </c>
      <c r="IN4">
        <f>IFERROR(VLOOKUP(_xlfn.NUMBERVALUE(MID(AU4, SEARCH("!", AU4)+1, SEARCH("+", AU4)-SEARCH("!", AU4)-1)), Rankings!$A$2:$BK$129, 63, FALSE),0)</f>
        <v>0.43696687962893166</v>
      </c>
      <c r="IO4">
        <f>IFERROR(VLOOKUP(_xlfn.NUMBERVALUE(MID(AV4, SEARCH("!", AV4)+1, SEARCH("+", AV4)-SEARCH("!", AV4)-1)), Rankings!$A$2:$BK$129, 63, FALSE),0)</f>
        <v>0</v>
      </c>
      <c r="IP4">
        <f>IFERROR(VLOOKUP(_xlfn.NUMBERVALUE(MID(AW4, SEARCH("!", AW4)+1, SEARCH("+", AW4)-SEARCH("!", AW4)-1)), Rankings!$A$2:$BK$129, 63, FALSE),0)</f>
        <v>0.86985627952015798</v>
      </c>
      <c r="IQ4">
        <f>IFERROR(VLOOKUP(_xlfn.NUMBERVALUE(MID(AX4, SEARCH("!", AX4)+1, SEARCH("+", AX4)-SEARCH("!", AX4)-1)), Rankings!$A$2:$BK$129, 63, FALSE),0)</f>
        <v>0</v>
      </c>
      <c r="IR4">
        <f>IFERROR(VLOOKUP(_xlfn.NUMBERVALUE(MID(AY4, SEARCH("!", AY4)+1, SEARCH("+", AY4)-SEARCH("!", AY4)-1)), Rankings!$A$2:$BK$129, 63, FALSE),0)</f>
        <v>0</v>
      </c>
      <c r="IS4">
        <f>IFERROR(VLOOKUP(_xlfn.NUMBERVALUE(MID(AZ4, SEARCH("!", AZ4)+1, SEARCH("+", AZ4)-SEARCH("!", AZ4)-1)), Rankings!$A$2:$BK$129, 63, FALSE),0)</f>
        <v>0.86985627952015798</v>
      </c>
      <c r="IT4">
        <f>IFERROR(VLOOKUP(_xlfn.NUMBERVALUE(MID(BA4, SEARCH("!", BA4)+1, SEARCH("+", BA4)-SEARCH("!", BA4)-1)), Rankings!$A$2:$BK$129, 63, FALSE),0)</f>
        <v>0</v>
      </c>
      <c r="IU4">
        <f>IFERROR(VLOOKUP(_xlfn.NUMBERVALUE(MID(BB4, SEARCH("!", BB4)+1, SEARCH("+", BB4)-SEARCH("!", BB4)-1)), Rankings!$A$2:$BK$129, 63, FALSE),0)</f>
        <v>0</v>
      </c>
      <c r="IV4">
        <f>IFERROR(VLOOKUP(_xlfn.NUMBERVALUE(MID(BC4, SEARCH("!", BC4)+1, SEARCH("+", BC4)-SEARCH("!", BC4)-1)), Rankings!$A$2:$BK$129, 63, FALSE),0)</f>
        <v>0.89976634284048129</v>
      </c>
      <c r="IW4">
        <f>IFERROR(VLOOKUP(_xlfn.NUMBERVALUE(MID(BD4, SEARCH("!", BD4)+1, SEARCH("+", BD4)-SEARCH("!", BD4)-1)), Rankings!$A$2:$BK$129, 63, FALSE),0)</f>
        <v>0.61642495585460211</v>
      </c>
      <c r="IX4">
        <f>IFERROR(VLOOKUP(_xlfn.NUMBERVALUE(MID(BE4, SEARCH("!", BE4)+1, SEARCH("+", BE4)-SEARCH("!", BE4)-1)), Rankings!$A$2:$BK$129, 63, FALSE),0)</f>
        <v>0</v>
      </c>
      <c r="IY4">
        <f>IFERROR(VLOOKUP(_xlfn.NUMBERVALUE(MID(BF4, SEARCH("!", BF4)+1, SEARCH("+", BF4)-SEARCH("!", BF4)-1)), Rankings!$A$2:$BK$129, 63, FALSE),0)</f>
        <v>0.89976634284048129</v>
      </c>
      <c r="IZ4">
        <f>IFERROR(VLOOKUP(_xlfn.NUMBERVALUE(MID(BG4, SEARCH("!", BG4)+1, SEARCH("+", BG4)-SEARCH("!", BG4)-1)), Rankings!$A$2:$BK$129, 63, FALSE),0)</f>
        <v>0</v>
      </c>
      <c r="JA4">
        <f>IFERROR(VLOOKUP(_xlfn.NUMBERVALUE(MID(BH4, SEARCH("!", BH4)+1, SEARCH("+", BH4)-SEARCH("!", BH4)-1)), Rankings!$A$2:$BK$129, 63, FALSE),0)</f>
        <v>0</v>
      </c>
      <c r="JB4">
        <f>IFERROR(VLOOKUP(_xlfn.NUMBERVALUE(MID(BI4, SEARCH("!", BI4)+1, SEARCH("+", BI4)-SEARCH("!", BI4)-1)), Rankings!$A$2:$BK$129, 63, FALSE),0)</f>
        <v>0</v>
      </c>
      <c r="JC4">
        <f>IFERROR(VLOOKUP(_xlfn.NUMBERVALUE(MID(BJ4, SEARCH("!", BJ4)+1, SEARCH("+", BJ4)-SEARCH("!", BJ4)-1)), Rankings!$A$2:$BK$129, 63, FALSE),0)</f>
        <v>0.74306473398290973</v>
      </c>
      <c r="JD4">
        <f>IFERROR(VLOOKUP(_xlfn.NUMBERVALUE(MID(BK4, SEARCH("!", BK4)+1, SEARCH("+", BK4)-SEARCH("!", BK4)-1)), Rankings!$A$2:$BK$129, 63, FALSE),0)</f>
        <v>0</v>
      </c>
      <c r="JE4">
        <f>IFERROR(VLOOKUP(_xlfn.NUMBERVALUE(MID(BL4, SEARCH("!", BL4)+1, SEARCH("+", BL4)-SEARCH("!", BL4)-1)), Rankings!$A$2:$BK$129, 63, FALSE),0)</f>
        <v>0</v>
      </c>
      <c r="JF4">
        <f>IFERROR(VLOOKUP(_xlfn.NUMBERVALUE(MID(BM4, SEARCH("!", BM4)+1, SEARCH("+", BM4)-SEARCH("!", BM4)-1)), Rankings!$A$2:$BK$129, 63, FALSE),0)</f>
        <v>0</v>
      </c>
      <c r="JG4">
        <f>IFERROR(VLOOKUP(_xlfn.NUMBERVALUE(MID(BN4, SEARCH("!", BN4)+1, SEARCH("+", BN4)-SEARCH("!", BN4)-1)), Rankings!$A$2:$BK$129, 63, FALSE),0)</f>
        <v>0.83122380927033801</v>
      </c>
      <c r="JH4">
        <f>IFERROR(VLOOKUP(_xlfn.NUMBERVALUE(MID(BO4, SEARCH("!", BO4)+1, SEARCH("+", BO4)-SEARCH("!", BO4)-1)), Rankings!$A$2:$BK$129, 63, FALSE),0)</f>
        <v>0.80391752131048844</v>
      </c>
      <c r="JI4">
        <f>IFERROR(VLOOKUP(_xlfn.NUMBERVALUE(MID(BP4, SEARCH("!", BP4)+1, SEARCH("+", BP4)-SEARCH("!", BP4)-1)), Rankings!$A$2:$BK$129, 63, FALSE),0)</f>
        <v>0.83122380927033801</v>
      </c>
      <c r="JJ4">
        <f>IFERROR(VLOOKUP(_xlfn.NUMBERVALUE(MID(BQ4, SEARCH("!", BQ4)+1, SEARCH("+", BQ4)-SEARCH("!", BQ4)-1)), Rankings!$A$2:$BK$129, 63, FALSE),0)</f>
        <v>0.80391752131048844</v>
      </c>
      <c r="JK4">
        <f>IFERROR(VLOOKUP(_xlfn.NUMBERVALUE(MID(BR4, SEARCH("!", BR4)+1, SEARCH("+", BR4)-SEARCH("!", BR4)-1)), Rankings!$A$2:$BK$129, 63, FALSE),0)</f>
        <v>0</v>
      </c>
      <c r="JL4">
        <f>IFERROR(VLOOKUP(_xlfn.NUMBERVALUE(MID(BS4, SEARCH("!", BS4)+1, SEARCH("+", BS4)-SEARCH("!", BS4)-1)), Rankings!$A$2:$BK$129, 63, FALSE),0)</f>
        <v>0.89620059051123913</v>
      </c>
      <c r="JM4">
        <f>IFERROR(VLOOKUP(_xlfn.NUMBERVALUE(MID(BT4, SEARCH("!", BT4)+1, SEARCH("+", BT4)-SEARCH("!", BT4)-1)), Rankings!$A$2:$BK$129, 63, FALSE),0)</f>
        <v>0</v>
      </c>
      <c r="JN4">
        <f>IFERROR(VLOOKUP(_xlfn.NUMBERVALUE(MID(BU4, SEARCH("!", BU4)+1, SEARCH("+", BU4)-SEARCH("!", BU4)-1)), Rankings!$A$2:$BK$129, 63, FALSE),0)</f>
        <v>0.89620059051123913</v>
      </c>
      <c r="JO4">
        <f>IFERROR(VLOOKUP(_xlfn.NUMBERVALUE(MID(BV4, SEARCH("!", BV4)+1, SEARCH("+", BV4)-SEARCH("!", BV4)-1)), Rankings!$A$2:$BK$129, 63, FALSE),0)</f>
        <v>0</v>
      </c>
      <c r="JP4">
        <f>IFERROR(VLOOKUP(_xlfn.NUMBERVALUE(MID(BW4, SEARCH("!", BW4)+1, SEARCH("+", BW4)-SEARCH("!", BW4)-1)), Rankings!$A$2:$BK$129, 63, FALSE),0)</f>
        <v>0.84947087869920124</v>
      </c>
      <c r="JQ4">
        <f>IFERROR(VLOOKUP(_xlfn.NUMBERVALUE(MID(BX4, SEARCH("!", BX4)+1, SEARCH("+", BX4)-SEARCH("!", BX4)-1)), Rankings!$A$2:$BK$129, 63, FALSE),0)</f>
        <v>0</v>
      </c>
      <c r="JR4">
        <f>IFERROR(VLOOKUP(_xlfn.NUMBERVALUE(MID(BY4, SEARCH("!", BY4)+1, SEARCH("+", BY4)-SEARCH("!", BY4)-1)), Rankings!$A$2:$BK$129, 63, FALSE),0)</f>
        <v>0.84947087869920124</v>
      </c>
      <c r="JS4">
        <f>IFERROR(VLOOKUP(_xlfn.NUMBERVALUE(MID(BZ4, SEARCH("!", BZ4)+1, SEARCH("+", BZ4)-SEARCH("!", BZ4)-1)), Rankings!$A$2:$BK$129, 63, FALSE),0)</f>
        <v>0</v>
      </c>
      <c r="JT4">
        <f>IFERROR(VLOOKUP(_xlfn.NUMBERVALUE(MID(CA4, SEARCH("!", CA4)+1, SEARCH("+", CA4)-SEARCH("!", CA4)-1)), Rankings!$A$2:$BK$129, 63, FALSE),0)</f>
        <v>0</v>
      </c>
      <c r="JU4">
        <f>IFERROR(VLOOKUP(_xlfn.NUMBERVALUE(MID(CB4, SEARCH("!", CB4)+1, SEARCH("+", CB4)-SEARCH("!", CB4)-1)), Rankings!$A$2:$BK$129, 63, FALSE),0)</f>
        <v>0</v>
      </c>
      <c r="JV4">
        <f>IFERROR(VLOOKUP(_xlfn.NUMBERVALUE(MID(CC4, SEARCH("!", CC4)+1, SEARCH("+", CC4)-SEARCH("!", CC4)-1)), Rankings!$A$2:$BK$129, 63, FALSE),0)</f>
        <v>0</v>
      </c>
      <c r="JW4">
        <f>IFERROR(VLOOKUP(_xlfn.NUMBERVALUE(MID(CD4, SEARCH("!", CD4)+1, SEARCH("+", CD4)-SEARCH("!", CD4)-1)), Rankings!$A$2:$BK$129, 63, FALSE),0)</f>
        <v>0</v>
      </c>
      <c r="JX4">
        <f>IFERROR(VLOOKUP(_xlfn.NUMBERVALUE(MID(CE4, SEARCH("!", CE4)+1, SEARCH("+", CE4)-SEARCH("!", CE4)-1)), Rankings!$A$2:$BK$129, 63, FALSE),0)</f>
        <v>0</v>
      </c>
      <c r="JY4">
        <f>IFERROR(VLOOKUP(_xlfn.NUMBERVALUE(MID(CF4, SEARCH("!", CF4)+1, SEARCH("+", CF4)-SEARCH("!", CF4)-1)), Rankings!$A$2:$BK$129, 63, FALSE),0)</f>
        <v>0</v>
      </c>
      <c r="JZ4">
        <f>IFERROR(VLOOKUP(_xlfn.NUMBERVALUE(MID(CG4, SEARCH("!", CG4)+1, SEARCH("+", CG4)-SEARCH("!", CG4)-1)), Rankings!$A$2:$BK$129, 63, FALSE),0)</f>
        <v>0</v>
      </c>
      <c r="KA4">
        <f>IFERROR(VLOOKUP(_xlfn.NUMBERVALUE(MID(CH4, SEARCH("!", CH4)+1, SEARCH("+", CH4)-SEARCH("!", CH4)-1)), Rankings!$A$2:$BK$129, 63, FALSE),0)</f>
        <v>0</v>
      </c>
      <c r="KB4">
        <f>IFERROR(VLOOKUP(_xlfn.NUMBERVALUE(MID(CI4, SEARCH("!", CI4)+1, SEARCH("+", CI4)-SEARCH("!", CI4)-1)), Rankings!$A$2:$BK$129, 63, FALSE),0)</f>
        <v>0</v>
      </c>
      <c r="KC4">
        <f>IFERROR(VLOOKUP(_xlfn.NUMBERVALUE(MID(CJ4, SEARCH("!", CJ4)+1, SEARCH("+", CJ4)-SEARCH("!", CJ4)-1)), Rankings!$A$2:$BK$129, 63, FALSE),0)</f>
        <v>0</v>
      </c>
      <c r="KD4">
        <f>IFERROR(VLOOKUP(_xlfn.NUMBERVALUE(MID(CK4, SEARCH("!", CK4)+1, SEARCH("+", CK4)-SEARCH("!", CK4)-1)), Rankings!$A$2:$BK$129, 63, FALSE),0)</f>
        <v>0</v>
      </c>
      <c r="KE4">
        <f>IFERROR(VLOOKUP(_xlfn.NUMBERVALUE(MID(CL4, SEARCH("!", CL4)+1, SEARCH("+", CL4)-SEARCH("!", CL4)-1)), Rankings!$A$2:$BK$129, 63, FALSE),0)</f>
        <v>0</v>
      </c>
      <c r="KF4">
        <f>IFERROR(VLOOKUP(_xlfn.NUMBERVALUE(MID(CM4, SEARCH("!", CM4)+1, SEARCH("+", CM4)-SEARCH("!", CM4)-1)), Rankings!$A$2:$BK$129, 63, FALSE),0)</f>
        <v>0</v>
      </c>
      <c r="KG4">
        <f>IFERROR(VLOOKUP(_xlfn.NUMBERVALUE(MID(CN4, SEARCH("!", CN4)+1, SEARCH("+", CN4)-SEARCH("!", CN4)-1)), Rankings!$A$2:$BK$129, 63, FALSE),0)</f>
        <v>0</v>
      </c>
      <c r="KH4">
        <f>IFERROR(VLOOKUP(_xlfn.NUMBERVALUE(MID(CO4, SEARCH("!", CO4)+1, SEARCH("+", CO4)-SEARCH("!", CO4)-1)), Rankings!$A$2:$BK$129, 63, FALSE),0)</f>
        <v>0</v>
      </c>
      <c r="KJ4" s="28">
        <f t="shared" si="116"/>
        <v>327</v>
      </c>
      <c r="KK4" s="28">
        <f t="shared" si="117"/>
        <v>231</v>
      </c>
      <c r="KL4" s="28">
        <f t="shared" si="118"/>
        <v>194</v>
      </c>
      <c r="KM4" s="28">
        <f t="shared" si="119"/>
        <v>44</v>
      </c>
      <c r="KN4" s="28">
        <f t="shared" si="120"/>
        <v>0</v>
      </c>
      <c r="KO4" s="28">
        <f t="shared" si="121"/>
        <v>245</v>
      </c>
      <c r="KP4" s="28">
        <f t="shared" si="122"/>
        <v>545</v>
      </c>
      <c r="KQ4" s="28">
        <f t="shared" si="123"/>
        <v>245</v>
      </c>
      <c r="KS4" s="27" t="str">
        <f t="shared" si="124"/>
        <v>33</v>
      </c>
      <c r="KT4" s="27" t="str">
        <f t="shared" si="125"/>
        <v>23</v>
      </c>
      <c r="KU4" s="27" t="str">
        <f t="shared" si="126"/>
        <v>21</v>
      </c>
      <c r="KV4" s="27" t="str">
        <f t="shared" si="127"/>
        <v>20</v>
      </c>
      <c r="KW4" s="27">
        <f t="shared" si="128"/>
        <v>0</v>
      </c>
      <c r="KX4" s="27" t="str">
        <f t="shared" si="129"/>
        <v>31</v>
      </c>
      <c r="KY4" s="27" t="str">
        <f t="shared" si="130"/>
        <v>28</v>
      </c>
      <c r="KZ4" s="27">
        <f t="shared" si="131"/>
        <v>0</v>
      </c>
      <c r="LA4" s="27" t="str">
        <f t="shared" si="132"/>
        <v>26</v>
      </c>
      <c r="LB4" s="27" t="str">
        <f t="shared" si="133"/>
        <v>20</v>
      </c>
      <c r="LC4" s="27">
        <f t="shared" si="134"/>
        <v>0</v>
      </c>
      <c r="LD4" s="27" t="str">
        <f t="shared" si="135"/>
        <v>24</v>
      </c>
      <c r="LE4" s="27" t="str">
        <f t="shared" si="136"/>
        <v>25</v>
      </c>
      <c r="LF4" s="27">
        <f t="shared" si="137"/>
        <v>0</v>
      </c>
      <c r="LG4" s="27" t="str">
        <f t="shared" si="138"/>
        <v>19</v>
      </c>
      <c r="LH4" s="27">
        <f t="shared" si="139"/>
        <v>0</v>
      </c>
      <c r="LI4" s="27" t="str">
        <f t="shared" si="140"/>
        <v>18</v>
      </c>
      <c r="LJ4" s="27">
        <f t="shared" si="141"/>
        <v>0</v>
      </c>
      <c r="LK4" s="27" t="str">
        <f t="shared" si="142"/>
        <v>36</v>
      </c>
      <c r="LL4" s="27" t="str">
        <f t="shared" si="143"/>
        <v>27</v>
      </c>
      <c r="LM4" s="27" t="str">
        <f t="shared" si="144"/>
        <v>25</v>
      </c>
      <c r="LN4" s="27" t="str">
        <f t="shared" si="145"/>
        <v>27</v>
      </c>
      <c r="LO4" s="27">
        <f t="shared" si="146"/>
        <v>0</v>
      </c>
      <c r="LP4" s="27">
        <f t="shared" si="147"/>
        <v>0</v>
      </c>
      <c r="LQ4" s="27" t="str">
        <f t="shared" si="148"/>
        <v>16</v>
      </c>
      <c r="LR4" s="27" t="str">
        <f t="shared" si="149"/>
        <v>29</v>
      </c>
      <c r="LS4" s="27" t="str">
        <f t="shared" si="150"/>
        <v>32</v>
      </c>
      <c r="LT4" s="27">
        <f t="shared" si="151"/>
        <v>0</v>
      </c>
      <c r="LU4" s="27">
        <f t="shared" si="152"/>
        <v>0</v>
      </c>
      <c r="LV4" s="27" t="str">
        <f t="shared" si="153"/>
        <v>34</v>
      </c>
      <c r="LW4" s="27" t="str">
        <f t="shared" si="154"/>
        <v>18</v>
      </c>
      <c r="LX4" s="27" t="str">
        <f t="shared" si="155"/>
        <v>25</v>
      </c>
      <c r="LY4" s="27" t="str">
        <f t="shared" si="156"/>
        <v>28</v>
      </c>
      <c r="LZ4" s="27" t="str">
        <f t="shared" si="157"/>
        <v>23</v>
      </c>
      <c r="MA4" s="27" t="str">
        <f t="shared" si="158"/>
        <v>36</v>
      </c>
      <c r="MB4" s="27" t="str">
        <f t="shared" si="159"/>
        <v>31</v>
      </c>
      <c r="MC4" s="27">
        <f t="shared" si="160"/>
        <v>0</v>
      </c>
      <c r="MD4" s="27" t="str">
        <f t="shared" si="161"/>
        <v>23</v>
      </c>
      <c r="ME4" s="27">
        <f t="shared" si="162"/>
        <v>0</v>
      </c>
      <c r="MF4" s="27">
        <f t="shared" si="163"/>
        <v>0</v>
      </c>
      <c r="MG4" s="27" t="str">
        <f t="shared" si="164"/>
        <v>19</v>
      </c>
      <c r="MH4" s="27">
        <f t="shared" si="165"/>
        <v>0</v>
      </c>
      <c r="MI4" s="27">
        <f t="shared" si="166"/>
        <v>0</v>
      </c>
      <c r="MJ4" s="27" t="str">
        <f t="shared" si="167"/>
        <v>22</v>
      </c>
      <c r="MK4" s="27" t="str">
        <f t="shared" si="168"/>
        <v>13</v>
      </c>
      <c r="ML4" s="27">
        <f t="shared" si="169"/>
        <v>0</v>
      </c>
      <c r="MM4" s="27" t="str">
        <f t="shared" si="170"/>
        <v>13</v>
      </c>
      <c r="MN4" s="27">
        <f t="shared" si="171"/>
        <v>0</v>
      </c>
      <c r="MO4" s="27">
        <f t="shared" si="172"/>
        <v>0</v>
      </c>
      <c r="MP4" s="27">
        <f t="shared" si="173"/>
        <v>0</v>
      </c>
      <c r="MQ4" s="27" t="str">
        <f t="shared" si="174"/>
        <v>31</v>
      </c>
      <c r="MR4" s="27">
        <f t="shared" si="175"/>
        <v>0</v>
      </c>
      <c r="MS4" s="27">
        <f t="shared" si="176"/>
        <v>0</v>
      </c>
      <c r="MT4" s="27">
        <f t="shared" si="177"/>
        <v>0</v>
      </c>
      <c r="MU4" s="27" t="str">
        <f t="shared" si="178"/>
        <v>10</v>
      </c>
      <c r="MV4" s="27" t="str">
        <f t="shared" si="179"/>
        <v>21</v>
      </c>
      <c r="MW4" s="27" t="str">
        <f t="shared" si="180"/>
        <v>20</v>
      </c>
      <c r="MX4" s="27" t="str">
        <f t="shared" si="181"/>
        <v>21</v>
      </c>
      <c r="MY4" s="27">
        <f t="shared" si="182"/>
        <v>0</v>
      </c>
      <c r="MZ4" s="27" t="str">
        <f t="shared" si="183"/>
        <v>24</v>
      </c>
      <c r="NA4" s="27">
        <f t="shared" si="184"/>
        <v>0</v>
      </c>
      <c r="NB4" s="27" t="str">
        <f t="shared" si="185"/>
        <v>19</v>
      </c>
      <c r="NC4" s="27">
        <f t="shared" si="186"/>
        <v>0</v>
      </c>
      <c r="ND4" s="27" t="str">
        <f t="shared" si="187"/>
        <v>7</v>
      </c>
      <c r="NE4" s="27">
        <f t="shared" si="188"/>
        <v>0</v>
      </c>
      <c r="NF4" s="27" t="str">
        <f t="shared" si="189"/>
        <v>12</v>
      </c>
      <c r="NG4" s="27">
        <f t="shared" si="190"/>
        <v>0</v>
      </c>
      <c r="NH4" s="27">
        <f t="shared" si="191"/>
        <v>0</v>
      </c>
      <c r="NI4" s="27">
        <f t="shared" si="192"/>
        <v>0</v>
      </c>
      <c r="NJ4" s="27">
        <f t="shared" si="193"/>
        <v>0</v>
      </c>
      <c r="NK4" s="27">
        <f t="shared" si="194"/>
        <v>0</v>
      </c>
      <c r="NL4" s="27">
        <f t="shared" si="195"/>
        <v>0</v>
      </c>
      <c r="NM4" s="27">
        <f t="shared" si="196"/>
        <v>0</v>
      </c>
      <c r="NN4" s="27">
        <f t="shared" si="197"/>
        <v>0</v>
      </c>
      <c r="NO4" s="27">
        <f t="shared" si="198"/>
        <v>0</v>
      </c>
      <c r="NP4" s="27">
        <f t="shared" si="199"/>
        <v>0</v>
      </c>
      <c r="NQ4" s="27">
        <f t="shared" si="200"/>
        <v>0</v>
      </c>
      <c r="NR4" s="27">
        <f t="shared" si="201"/>
        <v>0</v>
      </c>
      <c r="NS4" s="27">
        <f t="shared" si="202"/>
        <v>0</v>
      </c>
      <c r="NT4" s="27">
        <f t="shared" si="203"/>
        <v>0</v>
      </c>
      <c r="NU4" s="27">
        <f t="shared" si="204"/>
        <v>0</v>
      </c>
      <c r="NV4" s="27">
        <f t="shared" si="205"/>
        <v>0</v>
      </c>
      <c r="NX4" s="28">
        <f t="shared" si="206"/>
        <v>176</v>
      </c>
      <c r="NY4" s="28">
        <f t="shared" si="207"/>
        <v>180</v>
      </c>
      <c r="NZ4" s="28">
        <f t="shared" si="208"/>
        <v>140</v>
      </c>
      <c r="OA4" s="28">
        <f t="shared" si="209"/>
        <v>16</v>
      </c>
      <c r="OB4" s="28">
        <f t="shared" si="210"/>
        <v>0</v>
      </c>
      <c r="OC4" s="28">
        <f t="shared" si="211"/>
        <v>134</v>
      </c>
      <c r="OD4" s="28">
        <f t="shared" si="212"/>
        <v>322</v>
      </c>
      <c r="OE4" s="28">
        <f t="shared" si="213"/>
        <v>134</v>
      </c>
      <c r="OG4" s="27" t="str">
        <f t="shared" si="214"/>
        <v>13</v>
      </c>
      <c r="OH4" s="27" t="str">
        <f t="shared" si="215"/>
        <v>13</v>
      </c>
      <c r="OI4" s="27" t="str">
        <f t="shared" si="216"/>
        <v>15</v>
      </c>
      <c r="OJ4" s="27" t="str">
        <f t="shared" si="217"/>
        <v>8</v>
      </c>
      <c r="OK4" s="27">
        <f t="shared" si="218"/>
        <v>0</v>
      </c>
      <c r="OL4" s="27" t="str">
        <f t="shared" si="219"/>
        <v>13</v>
      </c>
      <c r="OM4" s="27" t="str">
        <f t="shared" si="220"/>
        <v>21</v>
      </c>
      <c r="ON4" s="27">
        <f t="shared" si="221"/>
        <v>0</v>
      </c>
      <c r="OO4" s="27" t="str">
        <f t="shared" si="222"/>
        <v>12</v>
      </c>
      <c r="OP4" s="27" t="str">
        <f t="shared" si="223"/>
        <v>14</v>
      </c>
      <c r="OQ4" s="27">
        <f t="shared" si="224"/>
        <v>0</v>
      </c>
      <c r="OR4" s="27" t="str">
        <f t="shared" si="225"/>
        <v>6</v>
      </c>
      <c r="OS4" s="27" t="str">
        <f t="shared" si="226"/>
        <v>15</v>
      </c>
      <c r="OT4" s="27">
        <f t="shared" si="227"/>
        <v>0</v>
      </c>
      <c r="OU4" s="27" t="str">
        <f t="shared" si="228"/>
        <v>15</v>
      </c>
      <c r="OV4" s="27">
        <f t="shared" si="229"/>
        <v>0</v>
      </c>
      <c r="OW4" s="27" t="str">
        <f t="shared" si="230"/>
        <v>26</v>
      </c>
      <c r="OX4" s="27">
        <f t="shared" si="231"/>
        <v>0</v>
      </c>
      <c r="OY4" s="27" t="str">
        <f t="shared" si="232"/>
        <v>19</v>
      </c>
      <c r="OZ4" s="27" t="str">
        <f t="shared" si="233"/>
        <v>12</v>
      </c>
      <c r="PA4" s="27" t="str">
        <f t="shared" si="234"/>
        <v>17</v>
      </c>
      <c r="PB4" s="27" t="str">
        <f t="shared" si="235"/>
        <v>13</v>
      </c>
      <c r="PC4" s="27">
        <f t="shared" si="236"/>
        <v>0</v>
      </c>
      <c r="PD4" s="27">
        <f t="shared" si="237"/>
        <v>0</v>
      </c>
      <c r="PE4" s="27" t="str">
        <f t="shared" si="238"/>
        <v>21</v>
      </c>
      <c r="PF4" s="27" t="str">
        <f t="shared" si="239"/>
        <v>11</v>
      </c>
      <c r="PG4" s="27" t="str">
        <f t="shared" si="240"/>
        <v>29</v>
      </c>
      <c r="PH4" s="27">
        <f t="shared" si="241"/>
        <v>0</v>
      </c>
      <c r="PI4" s="27">
        <f t="shared" si="242"/>
        <v>0</v>
      </c>
      <c r="PJ4" s="27" t="str">
        <f t="shared" si="243"/>
        <v>9</v>
      </c>
      <c r="PK4" s="27" t="str">
        <f t="shared" si="244"/>
        <v>14</v>
      </c>
      <c r="PL4" s="27" t="str">
        <f t="shared" si="245"/>
        <v>19</v>
      </c>
      <c r="PM4" s="27" t="str">
        <f t="shared" si="246"/>
        <v>19</v>
      </c>
      <c r="PN4" s="27" t="str">
        <f t="shared" si="247"/>
        <v>29</v>
      </c>
      <c r="PO4" s="27" t="str">
        <f t="shared" si="248"/>
        <v>18</v>
      </c>
      <c r="PP4" s="27" t="str">
        <f t="shared" si="249"/>
        <v>15</v>
      </c>
      <c r="PQ4" s="27">
        <f t="shared" si="250"/>
        <v>0</v>
      </c>
      <c r="PR4" s="27" t="str">
        <f t="shared" si="251"/>
        <v>15</v>
      </c>
      <c r="PS4" s="27">
        <f t="shared" si="252"/>
        <v>0</v>
      </c>
      <c r="PT4" s="27">
        <f t="shared" si="253"/>
        <v>0</v>
      </c>
      <c r="PU4" s="27" t="str">
        <f t="shared" si="254"/>
        <v>24</v>
      </c>
      <c r="PV4" s="27">
        <f t="shared" si="255"/>
        <v>0</v>
      </c>
      <c r="PW4" s="27">
        <f t="shared" si="256"/>
        <v>0</v>
      </c>
      <c r="PX4" s="27" t="str">
        <f t="shared" si="257"/>
        <v>20</v>
      </c>
      <c r="PY4" s="27" t="str">
        <f t="shared" si="258"/>
        <v>12</v>
      </c>
      <c r="PZ4" s="27">
        <f t="shared" si="259"/>
        <v>0</v>
      </c>
      <c r="QA4" s="27" t="str">
        <f t="shared" si="260"/>
        <v>21</v>
      </c>
      <c r="QB4" s="27">
        <f t="shared" si="261"/>
        <v>0</v>
      </c>
      <c r="QC4" s="27">
        <f t="shared" si="262"/>
        <v>0</v>
      </c>
      <c r="QD4" s="27">
        <f t="shared" si="263"/>
        <v>0</v>
      </c>
      <c r="QE4" s="27" t="str">
        <f t="shared" si="264"/>
        <v>4</v>
      </c>
      <c r="QF4" s="27">
        <f t="shared" si="265"/>
        <v>0</v>
      </c>
      <c r="QG4" s="27">
        <f t="shared" si="266"/>
        <v>0</v>
      </c>
      <c r="QH4" s="27">
        <f t="shared" si="267"/>
        <v>0</v>
      </c>
      <c r="QI4" s="27" t="str">
        <f t="shared" si="268"/>
        <v>22</v>
      </c>
      <c r="QJ4" s="27" t="str">
        <f t="shared" si="269"/>
        <v>16</v>
      </c>
      <c r="QK4" s="27" t="str">
        <f t="shared" si="270"/>
        <v>14</v>
      </c>
      <c r="QL4" s="27" t="str">
        <f t="shared" si="271"/>
        <v>12</v>
      </c>
      <c r="QM4" s="27">
        <f t="shared" si="272"/>
        <v>0</v>
      </c>
      <c r="QN4" s="27" t="str">
        <f t="shared" si="273"/>
        <v>17</v>
      </c>
      <c r="QO4" s="27">
        <f t="shared" si="274"/>
        <v>0</v>
      </c>
      <c r="QP4" s="27" t="str">
        <f t="shared" si="275"/>
        <v>9</v>
      </c>
      <c r="QQ4" s="27">
        <f t="shared" si="276"/>
        <v>0</v>
      </c>
      <c r="QR4" s="27" t="str">
        <f t="shared" si="277"/>
        <v>15</v>
      </c>
      <c r="QS4" s="27">
        <f t="shared" si="278"/>
        <v>0</v>
      </c>
      <c r="QT4" s="27" t="str">
        <f t="shared" si="279"/>
        <v>23</v>
      </c>
      <c r="QU4" s="27">
        <f t="shared" si="280"/>
        <v>0</v>
      </c>
      <c r="QV4" s="27">
        <f t="shared" si="281"/>
        <v>0</v>
      </c>
      <c r="QW4" s="27">
        <f t="shared" si="282"/>
        <v>0</v>
      </c>
      <c r="QX4" s="27">
        <f t="shared" si="283"/>
        <v>0</v>
      </c>
      <c r="QY4" s="27">
        <f t="shared" si="284"/>
        <v>0</v>
      </c>
      <c r="QZ4" s="27">
        <f t="shared" si="285"/>
        <v>0</v>
      </c>
      <c r="RA4" s="27">
        <f t="shared" si="286"/>
        <v>0</v>
      </c>
      <c r="RB4" s="27">
        <f t="shared" si="287"/>
        <v>0</v>
      </c>
      <c r="RC4" s="27">
        <f t="shared" si="288"/>
        <v>0</v>
      </c>
      <c r="RD4" s="27">
        <f t="shared" si="289"/>
        <v>0</v>
      </c>
      <c r="RE4" s="27">
        <f t="shared" si="290"/>
        <v>0</v>
      </c>
      <c r="RF4" s="27">
        <f t="shared" si="291"/>
        <v>0</v>
      </c>
      <c r="RG4" s="27">
        <f t="shared" si="292"/>
        <v>0</v>
      </c>
      <c r="RH4" s="27">
        <f t="shared" si="293"/>
        <v>0</v>
      </c>
      <c r="RI4" s="27">
        <f t="shared" si="294"/>
        <v>0</v>
      </c>
      <c r="RJ4" s="27">
        <f t="shared" si="295"/>
        <v>0</v>
      </c>
      <c r="RL4" s="28">
        <f t="shared" si="296"/>
        <v>114</v>
      </c>
      <c r="RM4" s="28">
        <f t="shared" si="297"/>
        <v>80</v>
      </c>
      <c r="RN4" s="28">
        <f t="shared" si="298"/>
        <v>67</v>
      </c>
      <c r="RO4" s="28">
        <f t="shared" si="299"/>
        <v>13</v>
      </c>
      <c r="RP4" s="28">
        <f t="shared" si="300"/>
        <v>0</v>
      </c>
      <c r="RQ4" s="28">
        <f t="shared" si="301"/>
        <v>187.16666666666666</v>
      </c>
      <c r="RT4" s="27" t="str">
        <f t="shared" si="302"/>
        <v>10</v>
      </c>
      <c r="RU4" s="27" t="str">
        <f t="shared" si="303"/>
        <v>7</v>
      </c>
      <c r="RV4" s="27" t="str">
        <f t="shared" si="304"/>
        <v>6</v>
      </c>
      <c r="RW4" s="27" t="str">
        <f t="shared" si="305"/>
        <v>11</v>
      </c>
      <c r="RX4" s="27" t="str">
        <f t="shared" si="306"/>
        <v>0</v>
      </c>
      <c r="RY4" s="27" t="str">
        <f t="shared" si="307"/>
        <v>11</v>
      </c>
      <c r="RZ4" s="27" t="str">
        <f t="shared" si="308"/>
        <v>8</v>
      </c>
      <c r="SA4" s="27" t="str">
        <f t="shared" si="309"/>
        <v>0</v>
      </c>
      <c r="SB4" s="27" t="str">
        <f t="shared" si="310"/>
        <v>7</v>
      </c>
      <c r="SC4" s="27" t="str">
        <f t="shared" si="311"/>
        <v>5</v>
      </c>
      <c r="SD4" s="27" t="str">
        <f t="shared" si="312"/>
        <v>0</v>
      </c>
      <c r="SE4" s="27" t="str">
        <f t="shared" si="313"/>
        <v>8</v>
      </c>
      <c r="SF4" s="27" t="str">
        <f t="shared" si="314"/>
        <v>9</v>
      </c>
      <c r="SG4" s="27" t="str">
        <f t="shared" si="315"/>
        <v>0</v>
      </c>
      <c r="SH4" s="27" t="str">
        <f t="shared" si="316"/>
        <v>11</v>
      </c>
      <c r="SI4" s="27" t="str">
        <f t="shared" si="317"/>
        <v>0</v>
      </c>
      <c r="SJ4" s="27" t="str">
        <f t="shared" si="318"/>
        <v>8</v>
      </c>
      <c r="SK4" s="27" t="str">
        <f t="shared" si="319"/>
        <v>0</v>
      </c>
      <c r="SL4" s="27" t="str">
        <f t="shared" si="320"/>
        <v>11</v>
      </c>
      <c r="SM4" s="27" t="str">
        <f t="shared" si="321"/>
        <v>6</v>
      </c>
      <c r="SN4" s="27" t="str">
        <f t="shared" si="322"/>
        <v>11</v>
      </c>
      <c r="SO4" s="27" t="str">
        <f t="shared" si="323"/>
        <v>9</v>
      </c>
      <c r="SP4" s="27" t="str">
        <f t="shared" si="324"/>
        <v>0</v>
      </c>
      <c r="SQ4" s="27" t="str">
        <f t="shared" si="325"/>
        <v>0</v>
      </c>
      <c r="SR4" s="27" t="str">
        <f t="shared" si="326"/>
        <v>5</v>
      </c>
      <c r="SS4" s="27" t="str">
        <f t="shared" si="327"/>
        <v>10</v>
      </c>
      <c r="ST4" s="27" t="str">
        <f t="shared" si="328"/>
        <v>11</v>
      </c>
      <c r="SU4" s="27" t="str">
        <f t="shared" si="329"/>
        <v>0</v>
      </c>
      <c r="SV4" s="27" t="str">
        <f t="shared" si="330"/>
        <v>0</v>
      </c>
      <c r="SW4" s="27" t="str">
        <f t="shared" si="331"/>
        <v>14</v>
      </c>
      <c r="SX4" s="27" t="str">
        <f t="shared" si="332"/>
        <v>6</v>
      </c>
      <c r="SY4" s="27" t="str">
        <f t="shared" si="333"/>
        <v>8</v>
      </c>
      <c r="SZ4" s="27" t="str">
        <f t="shared" si="334"/>
        <v>8</v>
      </c>
      <c r="TA4" s="27" t="str">
        <f t="shared" si="335"/>
        <v>8</v>
      </c>
      <c r="TB4" s="27" t="str">
        <f t="shared" si="336"/>
        <v>13</v>
      </c>
      <c r="TC4" s="27" t="str">
        <f t="shared" si="337"/>
        <v>10</v>
      </c>
      <c r="TD4" s="27" t="str">
        <f t="shared" si="338"/>
        <v>0</v>
      </c>
      <c r="TE4" s="27" t="str">
        <f t="shared" si="339"/>
        <v>8</v>
      </c>
      <c r="TF4" s="27" t="str">
        <f t="shared" si="340"/>
        <v>0</v>
      </c>
      <c r="TG4" s="27" t="str">
        <f t="shared" si="341"/>
        <v>0</v>
      </c>
      <c r="TH4" s="27" t="str">
        <f t="shared" si="342"/>
        <v>6</v>
      </c>
      <c r="TI4" s="27" t="str">
        <f t="shared" si="343"/>
        <v>0</v>
      </c>
      <c r="TJ4" s="27" t="str">
        <f t="shared" si="344"/>
        <v>0</v>
      </c>
      <c r="TK4" s="27" t="str">
        <f t="shared" si="345"/>
        <v>12</v>
      </c>
      <c r="TL4" s="27" t="str">
        <f t="shared" si="346"/>
        <v>3</v>
      </c>
      <c r="TM4" s="27" t="str">
        <f t="shared" si="347"/>
        <v>0</v>
      </c>
      <c r="TN4" s="27" t="str">
        <f t="shared" si="348"/>
        <v>4</v>
      </c>
      <c r="TO4" s="27" t="str">
        <f t="shared" si="349"/>
        <v>0</v>
      </c>
      <c r="TP4" s="27" t="str">
        <f t="shared" si="350"/>
        <v>0</v>
      </c>
      <c r="TQ4" s="27" t="str">
        <f t="shared" si="351"/>
        <v>0</v>
      </c>
      <c r="TR4" s="27" t="str">
        <f t="shared" si="352"/>
        <v>10</v>
      </c>
      <c r="TS4" s="27" t="str">
        <f t="shared" si="353"/>
        <v>0</v>
      </c>
      <c r="TT4" s="27" t="str">
        <f t="shared" si="354"/>
        <v>0</v>
      </c>
      <c r="TU4" s="27" t="str">
        <f t="shared" si="355"/>
        <v>0</v>
      </c>
      <c r="TV4" s="27" t="str">
        <f t="shared" si="356"/>
        <v>5</v>
      </c>
      <c r="TW4" s="27" t="str">
        <f t="shared" si="357"/>
        <v>7</v>
      </c>
      <c r="TX4" s="27" t="str">
        <f t="shared" si="358"/>
        <v>6</v>
      </c>
      <c r="TY4" s="27" t="str">
        <f t="shared" si="359"/>
        <v>11</v>
      </c>
      <c r="TZ4" s="27" t="str">
        <f t="shared" si="360"/>
        <v>0</v>
      </c>
      <c r="UA4" s="27" t="str">
        <f t="shared" si="361"/>
        <v>10</v>
      </c>
      <c r="UB4" s="27" t="str">
        <f t="shared" si="362"/>
        <v>0</v>
      </c>
      <c r="UC4" s="27" t="str">
        <f t="shared" si="363"/>
        <v>10</v>
      </c>
      <c r="UD4" s="27" t="str">
        <f t="shared" si="364"/>
        <v>0</v>
      </c>
      <c r="UE4" s="27" t="str">
        <f t="shared" si="365"/>
        <v>2</v>
      </c>
      <c r="UF4" s="27" t="str">
        <f t="shared" si="366"/>
        <v>0</v>
      </c>
      <c r="UG4" s="27" t="str">
        <f t="shared" si="367"/>
        <v>5</v>
      </c>
      <c r="UH4" s="27" t="str">
        <f t="shared" si="368"/>
        <v>0</v>
      </c>
      <c r="UI4" s="27" t="str">
        <f t="shared" si="369"/>
        <v>0</v>
      </c>
      <c r="UJ4" s="27" t="str">
        <f t="shared" si="370"/>
        <v>0</v>
      </c>
      <c r="UK4" s="27" t="str">
        <f t="shared" si="371"/>
        <v>0</v>
      </c>
      <c r="UL4" s="27" t="str">
        <f t="shared" si="372"/>
        <v>0</v>
      </c>
      <c r="UM4" s="27" t="str">
        <f t="shared" si="373"/>
        <v>0</v>
      </c>
      <c r="UN4" s="27" t="str">
        <f t="shared" si="374"/>
        <v>0</v>
      </c>
      <c r="UO4" s="27" t="str">
        <f t="shared" si="375"/>
        <v>0</v>
      </c>
      <c r="UP4" s="27" t="str">
        <f t="shared" si="376"/>
        <v>0</v>
      </c>
      <c r="UQ4" s="27" t="str">
        <f t="shared" si="377"/>
        <v>0</v>
      </c>
      <c r="UR4" s="27" t="str">
        <f t="shared" si="378"/>
        <v>0</v>
      </c>
      <c r="US4" s="27" t="str">
        <f t="shared" si="379"/>
        <v>0</v>
      </c>
      <c r="UT4" s="27" t="str">
        <f t="shared" si="380"/>
        <v>0</v>
      </c>
      <c r="UU4" s="27" t="str">
        <f t="shared" si="381"/>
        <v>0</v>
      </c>
      <c r="UV4" s="27" t="str">
        <f t="shared" si="382"/>
        <v>0</v>
      </c>
      <c r="UW4" s="27" t="str">
        <f t="shared" si="383"/>
        <v>0</v>
      </c>
      <c r="UY4" s="28">
        <f t="shared" si="384"/>
        <v>122.03</v>
      </c>
      <c r="UZ4" s="28">
        <f t="shared" si="385"/>
        <v>73.000000000000014</v>
      </c>
      <c r="VA4" s="28">
        <f t="shared" si="386"/>
        <v>55.79</v>
      </c>
      <c r="VB4" s="28">
        <f t="shared" si="387"/>
        <v>24.4</v>
      </c>
      <c r="VC4" s="28">
        <f t="shared" si="388"/>
        <v>0</v>
      </c>
      <c r="VD4" s="28">
        <f t="shared" si="389"/>
        <v>198.65833333333336</v>
      </c>
      <c r="VG4" s="27" t="str">
        <f t="shared" si="390"/>
        <v>17.6</v>
      </c>
      <c r="VH4" s="27" t="str">
        <f t="shared" si="391"/>
        <v>10.31</v>
      </c>
      <c r="VI4" s="27" t="str">
        <f t="shared" si="392"/>
        <v>11.2</v>
      </c>
      <c r="VJ4" s="27" t="str">
        <f t="shared" si="393"/>
        <v>1</v>
      </c>
      <c r="VK4" s="27">
        <f t="shared" si="394"/>
        <v>0</v>
      </c>
      <c r="VL4" s="27" t="str">
        <f t="shared" si="395"/>
        <v>11.2</v>
      </c>
      <c r="VM4" s="27" t="str">
        <f t="shared" si="396"/>
        <v>10.9</v>
      </c>
      <c r="VN4" s="27">
        <f t="shared" si="397"/>
        <v>0</v>
      </c>
      <c r="VO4" s="27" t="str">
        <f t="shared" si="398"/>
        <v>12.44</v>
      </c>
      <c r="VP4" s="27" t="str">
        <f t="shared" si="399"/>
        <v>10.23</v>
      </c>
      <c r="VQ4" s="27">
        <f t="shared" si="400"/>
        <v>0</v>
      </c>
      <c r="VR4" s="27" t="str">
        <f t="shared" si="401"/>
        <v>8.67</v>
      </c>
      <c r="VS4" s="27" t="str">
        <f t="shared" si="402"/>
        <v>6.37</v>
      </c>
      <c r="VT4" s="27">
        <f t="shared" si="403"/>
        <v>0</v>
      </c>
      <c r="VU4" s="27" t="str">
        <f t="shared" si="404"/>
        <v>3.26</v>
      </c>
      <c r="VV4" s="27">
        <f t="shared" si="405"/>
        <v>0</v>
      </c>
      <c r="VW4" s="27" t="str">
        <f t="shared" si="406"/>
        <v>4.36</v>
      </c>
      <c r="VX4" s="27">
        <f t="shared" si="407"/>
        <v>0</v>
      </c>
      <c r="VY4" s="27" t="str">
        <f t="shared" si="408"/>
        <v>10.39</v>
      </c>
      <c r="VZ4" s="27" t="str">
        <f t="shared" si="409"/>
        <v>16.86</v>
      </c>
      <c r="WA4" s="27" t="str">
        <f t="shared" si="410"/>
        <v>3.2</v>
      </c>
      <c r="WB4" s="27" t="str">
        <f t="shared" si="411"/>
        <v>10.17</v>
      </c>
      <c r="WC4" s="27">
        <f t="shared" si="412"/>
        <v>0</v>
      </c>
      <c r="WD4" s="27">
        <f t="shared" si="413"/>
        <v>0</v>
      </c>
      <c r="WE4" s="27" t="str">
        <f t="shared" si="414"/>
        <v>8.35</v>
      </c>
      <c r="WF4" s="27" t="str">
        <f t="shared" si="415"/>
        <v>9.75</v>
      </c>
      <c r="WG4" s="27" t="str">
        <f t="shared" si="416"/>
        <v>10.22</v>
      </c>
      <c r="WH4" s="27">
        <f t="shared" si="417"/>
        <v>0</v>
      </c>
      <c r="WI4" s="27">
        <f t="shared" si="418"/>
        <v>0</v>
      </c>
      <c r="WJ4" s="27" t="str">
        <f t="shared" si="419"/>
        <v>10.67</v>
      </c>
      <c r="WK4" s="27" t="str">
        <f t="shared" si="420"/>
        <v>3.94</v>
      </c>
      <c r="WL4" s="27" t="str">
        <f t="shared" si="421"/>
        <v>6.58</v>
      </c>
      <c r="WM4" s="27" t="str">
        <f t="shared" si="422"/>
        <v>12.33</v>
      </c>
      <c r="WN4" s="27" t="str">
        <f t="shared" si="423"/>
        <v>7.29</v>
      </c>
      <c r="WO4" s="27" t="str">
        <f t="shared" si="424"/>
        <v>12.28</v>
      </c>
      <c r="WP4" s="27" t="str">
        <f t="shared" si="425"/>
        <v>10.93</v>
      </c>
      <c r="WQ4" s="27">
        <f t="shared" si="426"/>
        <v>0</v>
      </c>
      <c r="WR4" s="27" t="str">
        <f t="shared" si="427"/>
        <v>1.17</v>
      </c>
      <c r="WS4" s="27">
        <f t="shared" si="428"/>
        <v>0</v>
      </c>
      <c r="WT4" s="27">
        <f t="shared" si="429"/>
        <v>0</v>
      </c>
      <c r="WU4" s="27" t="str">
        <f t="shared" si="430"/>
        <v>7.8</v>
      </c>
      <c r="WV4" s="27">
        <f t="shared" si="431"/>
        <v>0</v>
      </c>
      <c r="WW4" s="27">
        <f t="shared" si="432"/>
        <v>0</v>
      </c>
      <c r="WX4" s="27" t="str">
        <f t="shared" si="433"/>
        <v>-2.69</v>
      </c>
      <c r="WY4" s="27" t="str">
        <f t="shared" si="434"/>
        <v>13.9</v>
      </c>
      <c r="WZ4" s="27">
        <f t="shared" si="435"/>
        <v>0</v>
      </c>
      <c r="XA4" s="27" t="str">
        <f t="shared" si="436"/>
        <v>4.04</v>
      </c>
      <c r="XB4" s="27">
        <f t="shared" si="437"/>
        <v>0</v>
      </c>
      <c r="XC4" s="27">
        <f t="shared" si="438"/>
        <v>0</v>
      </c>
      <c r="XD4" s="27">
        <f t="shared" si="439"/>
        <v>0</v>
      </c>
      <c r="XE4" s="27" t="str">
        <f t="shared" si="440"/>
        <v>10.5</v>
      </c>
      <c r="XF4" s="27">
        <f t="shared" si="441"/>
        <v>0</v>
      </c>
      <c r="XG4" s="27">
        <f t="shared" si="442"/>
        <v>0</v>
      </c>
      <c r="XH4" s="27">
        <f t="shared" si="443"/>
        <v>0</v>
      </c>
      <c r="XI4" s="27" t="str">
        <f t="shared" si="444"/>
        <v>1.57</v>
      </c>
      <c r="XJ4" s="27" t="str">
        <f t="shared" si="445"/>
        <v>8.54</v>
      </c>
      <c r="XK4" s="27" t="str">
        <f t="shared" si="446"/>
        <v>6.58</v>
      </c>
      <c r="XL4" s="27" t="str">
        <f t="shared" si="447"/>
        <v>2.1</v>
      </c>
      <c r="XM4" s="27">
        <f t="shared" si="448"/>
        <v>0</v>
      </c>
      <c r="XN4" s="27" t="str">
        <f t="shared" si="449"/>
        <v>5.55</v>
      </c>
      <c r="XO4" s="27">
        <f t="shared" si="450"/>
        <v>0</v>
      </c>
      <c r="XP4" s="27" t="str">
        <f t="shared" si="451"/>
        <v>-0.7</v>
      </c>
      <c r="XQ4" s="27">
        <f t="shared" si="452"/>
        <v>0</v>
      </c>
      <c r="XR4" s="27" t="str">
        <f t="shared" si="453"/>
        <v>11.81</v>
      </c>
      <c r="XS4" s="27">
        <f t="shared" si="454"/>
        <v>0</v>
      </c>
      <c r="XT4" s="27" t="str">
        <f t="shared" si="455"/>
        <v>1.2</v>
      </c>
      <c r="XU4" s="27">
        <f t="shared" si="456"/>
        <v>0</v>
      </c>
      <c r="XV4" s="27">
        <f t="shared" si="457"/>
        <v>0</v>
      </c>
      <c r="XW4" s="27">
        <f t="shared" si="458"/>
        <v>0</v>
      </c>
      <c r="XX4" s="27">
        <f t="shared" si="459"/>
        <v>0</v>
      </c>
      <c r="XY4" s="27">
        <f t="shared" si="460"/>
        <v>0</v>
      </c>
      <c r="XZ4" s="27">
        <f t="shared" si="461"/>
        <v>0</v>
      </c>
      <c r="YA4" s="27">
        <f t="shared" si="462"/>
        <v>0</v>
      </c>
      <c r="YB4" s="27">
        <f t="shared" si="463"/>
        <v>0</v>
      </c>
      <c r="YC4" s="27">
        <f t="shared" si="464"/>
        <v>0</v>
      </c>
      <c r="YD4" s="27">
        <f t="shared" si="465"/>
        <v>0</v>
      </c>
      <c r="YE4" s="27">
        <f t="shared" si="466"/>
        <v>0</v>
      </c>
      <c r="YF4" s="27">
        <f t="shared" si="467"/>
        <v>0</v>
      </c>
      <c r="YG4" s="27">
        <f t="shared" si="468"/>
        <v>0</v>
      </c>
      <c r="YH4" s="27">
        <f t="shared" si="469"/>
        <v>0</v>
      </c>
      <c r="YI4" s="27">
        <f t="shared" si="470"/>
        <v>0</v>
      </c>
      <c r="YJ4" s="27">
        <f t="shared" si="471"/>
        <v>0</v>
      </c>
      <c r="YL4" s="28">
        <f t="shared" si="472"/>
        <v>891</v>
      </c>
      <c r="YM4" s="28">
        <f t="shared" si="473"/>
        <v>871</v>
      </c>
      <c r="YN4" s="28">
        <f t="shared" si="474"/>
        <v>740</v>
      </c>
      <c r="YO4" s="28">
        <f t="shared" si="475"/>
        <v>176</v>
      </c>
      <c r="YP4" s="28">
        <f t="shared" si="476"/>
        <v>0</v>
      </c>
      <c r="YQ4" s="28">
        <f t="shared" si="477"/>
        <v>1727.3333333333333</v>
      </c>
      <c r="YT4" s="27" t="str">
        <f t="shared" si="478"/>
        <v>50</v>
      </c>
      <c r="YU4" s="27" t="str">
        <f t="shared" si="479"/>
        <v>69</v>
      </c>
      <c r="YV4" s="27" t="str">
        <f t="shared" si="480"/>
        <v>72</v>
      </c>
      <c r="YW4" s="27" t="str">
        <f t="shared" si="481"/>
        <v>93</v>
      </c>
      <c r="YX4" s="27">
        <f t="shared" si="482"/>
        <v>0</v>
      </c>
      <c r="YY4" s="27" t="str">
        <f t="shared" si="483"/>
        <v>66</v>
      </c>
      <c r="YZ4" s="27" t="str">
        <f t="shared" si="484"/>
        <v>77</v>
      </c>
      <c r="ZA4" s="27">
        <f t="shared" si="485"/>
        <v>0</v>
      </c>
      <c r="ZB4" s="27" t="str">
        <f t="shared" si="486"/>
        <v>63</v>
      </c>
      <c r="ZC4" s="27" t="str">
        <f t="shared" si="487"/>
        <v>76</v>
      </c>
      <c r="ZD4" s="27">
        <f t="shared" si="488"/>
        <v>0</v>
      </c>
      <c r="ZE4" s="27" t="str">
        <f t="shared" si="489"/>
        <v>83</v>
      </c>
      <c r="ZF4" s="27" t="str">
        <f t="shared" si="490"/>
        <v>89</v>
      </c>
      <c r="ZG4" s="27">
        <f t="shared" si="491"/>
        <v>0</v>
      </c>
      <c r="ZH4" s="27" t="str">
        <f t="shared" si="492"/>
        <v>100</v>
      </c>
      <c r="ZI4" s="27">
        <f t="shared" si="493"/>
        <v>0</v>
      </c>
      <c r="ZJ4" s="27" t="str">
        <f t="shared" si="494"/>
        <v>100</v>
      </c>
      <c r="ZK4" s="27">
        <f t="shared" si="495"/>
        <v>0</v>
      </c>
      <c r="ZL4" s="27" t="str">
        <f t="shared" si="496"/>
        <v>72</v>
      </c>
      <c r="ZM4" s="27" t="str">
        <f t="shared" si="497"/>
        <v>71</v>
      </c>
      <c r="ZN4" s="27" t="str">
        <f t="shared" si="498"/>
        <v>100</v>
      </c>
      <c r="ZO4" s="27" t="str">
        <f t="shared" si="499"/>
        <v>77</v>
      </c>
      <c r="ZP4" s="27">
        <f t="shared" si="500"/>
        <v>0</v>
      </c>
      <c r="ZQ4" s="27">
        <f t="shared" si="501"/>
        <v>0</v>
      </c>
      <c r="ZR4" s="27" t="str">
        <f t="shared" si="502"/>
        <v>94</v>
      </c>
      <c r="ZS4" s="27" t="str">
        <f t="shared" si="503"/>
        <v>87</v>
      </c>
      <c r="ZT4" s="27" t="str">
        <f t="shared" si="504"/>
        <v>86</v>
      </c>
      <c r="ZU4" s="27">
        <f t="shared" si="505"/>
        <v>0</v>
      </c>
      <c r="ZV4" s="27">
        <f t="shared" si="506"/>
        <v>0</v>
      </c>
      <c r="ZW4" s="27" t="str">
        <f t="shared" si="507"/>
        <v>64</v>
      </c>
      <c r="ZX4" s="27" t="str">
        <f t="shared" si="508"/>
        <v>93</v>
      </c>
      <c r="ZY4" s="27" t="str">
        <f t="shared" si="509"/>
        <v>90</v>
      </c>
      <c r="ZZ4" s="27" t="str">
        <f t="shared" si="510"/>
        <v>71</v>
      </c>
      <c r="AAA4" s="27" t="str">
        <f t="shared" si="511"/>
        <v>100</v>
      </c>
      <c r="AAB4" s="27" t="str">
        <f t="shared" si="512"/>
        <v>84</v>
      </c>
      <c r="AAC4" s="27" t="str">
        <f t="shared" si="513"/>
        <v>67</v>
      </c>
      <c r="AAD4" s="27">
        <f t="shared" si="514"/>
        <v>0</v>
      </c>
      <c r="AAE4" s="27" t="str">
        <f t="shared" si="515"/>
        <v>97</v>
      </c>
      <c r="AAF4" s="27">
        <f t="shared" si="516"/>
        <v>0</v>
      </c>
      <c r="AAG4" s="27">
        <f t="shared" si="517"/>
        <v>0</v>
      </c>
      <c r="AAH4" s="27" t="str">
        <f t="shared" si="518"/>
        <v>103</v>
      </c>
      <c r="AAI4" s="27">
        <f t="shared" si="519"/>
        <v>0</v>
      </c>
      <c r="AAJ4" s="27">
        <f t="shared" si="520"/>
        <v>0</v>
      </c>
      <c r="AAK4" s="27" t="str">
        <f t="shared" si="521"/>
        <v>105</v>
      </c>
      <c r="AAL4" s="27" t="str">
        <f t="shared" si="522"/>
        <v>85</v>
      </c>
      <c r="AAM4" s="27">
        <f t="shared" si="523"/>
        <v>0</v>
      </c>
      <c r="AAN4" s="27" t="str">
        <f t="shared" si="524"/>
        <v>103</v>
      </c>
      <c r="AAO4" s="27">
        <f t="shared" si="525"/>
        <v>0</v>
      </c>
      <c r="AAP4" s="27">
        <f t="shared" si="526"/>
        <v>0</v>
      </c>
      <c r="AAQ4" s="27">
        <f t="shared" si="527"/>
        <v>0</v>
      </c>
      <c r="AAR4" s="27" t="str">
        <f t="shared" si="528"/>
        <v>91</v>
      </c>
      <c r="AAS4" s="27">
        <f t="shared" si="529"/>
        <v>0</v>
      </c>
      <c r="AAT4" s="27">
        <f t="shared" si="530"/>
        <v>0</v>
      </c>
      <c r="AAU4" s="27">
        <f t="shared" si="531"/>
        <v>0</v>
      </c>
      <c r="AAV4" s="27" t="str">
        <f t="shared" si="532"/>
        <v>98</v>
      </c>
      <c r="AAW4" s="27" t="str">
        <f t="shared" si="533"/>
        <v>93</v>
      </c>
      <c r="AAX4" s="27" t="str">
        <f t="shared" si="534"/>
        <v>93</v>
      </c>
      <c r="AAY4" s="27" t="str">
        <f t="shared" si="535"/>
        <v>95</v>
      </c>
      <c r="AAZ4" s="27">
        <f t="shared" si="536"/>
        <v>0</v>
      </c>
      <c r="ABA4" s="27" t="str">
        <f t="shared" si="537"/>
        <v>98</v>
      </c>
      <c r="ABB4" s="27">
        <f t="shared" si="538"/>
        <v>0</v>
      </c>
      <c r="ABC4" s="27" t="str">
        <f t="shared" si="539"/>
        <v>100</v>
      </c>
      <c r="ABD4" s="27">
        <f t="shared" si="540"/>
        <v>0</v>
      </c>
      <c r="ABE4" s="27" t="str">
        <f t="shared" si="541"/>
        <v>105</v>
      </c>
      <c r="ABF4" s="27">
        <f t="shared" si="542"/>
        <v>0</v>
      </c>
      <c r="ABG4" s="27" t="str">
        <f t="shared" si="543"/>
        <v>103</v>
      </c>
      <c r="ABH4" s="27">
        <f t="shared" si="544"/>
        <v>0</v>
      </c>
      <c r="ABI4" s="27">
        <f t="shared" si="545"/>
        <v>0</v>
      </c>
      <c r="ABJ4" s="27">
        <f t="shared" si="546"/>
        <v>0</v>
      </c>
      <c r="ABK4" s="27">
        <f t="shared" si="547"/>
        <v>0</v>
      </c>
      <c r="ABL4" s="27">
        <f t="shared" si="548"/>
        <v>0</v>
      </c>
      <c r="ABM4" s="27">
        <f t="shared" si="549"/>
        <v>0</v>
      </c>
      <c r="ABN4" s="27">
        <f t="shared" si="550"/>
        <v>0</v>
      </c>
      <c r="ABO4" s="27">
        <f t="shared" si="551"/>
        <v>0</v>
      </c>
      <c r="ABP4" s="27">
        <f t="shared" si="552"/>
        <v>0</v>
      </c>
      <c r="ABQ4" s="27">
        <f t="shared" si="553"/>
        <v>0</v>
      </c>
      <c r="ABR4" s="27">
        <f t="shared" si="554"/>
        <v>0</v>
      </c>
      <c r="ABS4" s="27">
        <f t="shared" si="555"/>
        <v>0</v>
      </c>
      <c r="ABT4" s="27">
        <f t="shared" si="556"/>
        <v>0</v>
      </c>
      <c r="ABU4" s="27">
        <f t="shared" si="557"/>
        <v>0</v>
      </c>
      <c r="ABV4" s="27">
        <f t="shared" si="558"/>
        <v>0</v>
      </c>
      <c r="ABW4" s="27">
        <f t="shared" si="559"/>
        <v>0</v>
      </c>
      <c r="ABY4" s="28">
        <f t="shared" si="560"/>
        <v>853.80000000000007</v>
      </c>
      <c r="ABZ4" s="28">
        <f t="shared" si="561"/>
        <v>542.79999999999995</v>
      </c>
      <c r="ACA4" s="28">
        <f t="shared" si="562"/>
        <v>499</v>
      </c>
      <c r="ACB4" s="28">
        <f t="shared" si="563"/>
        <v>220.4</v>
      </c>
      <c r="ACC4" s="28">
        <f t="shared" si="564"/>
        <v>0</v>
      </c>
      <c r="ACD4" s="28">
        <f t="shared" si="565"/>
        <v>1504.6333333333334</v>
      </c>
      <c r="ACG4" s="27" t="str">
        <f t="shared" si="566"/>
        <v>82.3</v>
      </c>
      <c r="ACH4" s="27" t="str">
        <f t="shared" si="567"/>
        <v>58.3</v>
      </c>
      <c r="ACI4" s="27" t="str">
        <f t="shared" si="568"/>
        <v>46.3</v>
      </c>
      <c r="ACJ4" s="27" t="str">
        <f t="shared" si="569"/>
        <v>119.5</v>
      </c>
      <c r="ACK4" s="27">
        <f t="shared" si="570"/>
        <v>0</v>
      </c>
      <c r="ACL4" s="27" t="str">
        <f t="shared" si="571"/>
        <v>101.3</v>
      </c>
      <c r="ACM4" s="27" t="str">
        <f t="shared" si="572"/>
        <v>64.4</v>
      </c>
      <c r="ACN4" s="27">
        <f t="shared" si="573"/>
        <v>0</v>
      </c>
      <c r="ACO4" s="27" t="str">
        <f t="shared" si="574"/>
        <v>54.5</v>
      </c>
      <c r="ACP4" s="27" t="str">
        <f t="shared" si="575"/>
        <v>0</v>
      </c>
      <c r="ACQ4" s="27">
        <f t="shared" si="576"/>
        <v>0</v>
      </c>
      <c r="ACR4" s="27" t="str">
        <f t="shared" si="577"/>
        <v>123.4</v>
      </c>
      <c r="ACS4" s="27" t="str">
        <f t="shared" si="578"/>
        <v>77.9</v>
      </c>
      <c r="ACT4" s="27">
        <f t="shared" si="579"/>
        <v>0</v>
      </c>
      <c r="ACU4" s="27" t="str">
        <f t="shared" si="580"/>
        <v>53.5</v>
      </c>
      <c r="ACV4" s="27">
        <f t="shared" si="581"/>
        <v>0</v>
      </c>
      <c r="ACW4" s="27" t="str">
        <f t="shared" si="582"/>
        <v>24.4</v>
      </c>
      <c r="ACX4" s="27">
        <f t="shared" si="583"/>
        <v>0</v>
      </c>
      <c r="ACY4" s="27" t="str">
        <f t="shared" si="584"/>
        <v>100.9</v>
      </c>
      <c r="ACZ4" s="27" t="str">
        <f t="shared" si="585"/>
        <v>77.4</v>
      </c>
      <c r="ADA4" s="27" t="str">
        <f t="shared" si="586"/>
        <v>92.5</v>
      </c>
      <c r="ADB4" s="27" t="str">
        <f t="shared" si="587"/>
        <v>71</v>
      </c>
      <c r="ADC4" s="27">
        <f t="shared" si="588"/>
        <v>0</v>
      </c>
      <c r="ADD4" s="27">
        <f t="shared" si="589"/>
        <v>0</v>
      </c>
      <c r="ADE4" s="27" t="str">
        <f t="shared" si="590"/>
        <v>2.4</v>
      </c>
      <c r="ADF4" s="27" t="str">
        <f t="shared" si="591"/>
        <v>102.6</v>
      </c>
      <c r="ADG4" s="27" t="str">
        <f t="shared" si="592"/>
        <v>6.5</v>
      </c>
      <c r="ADH4" s="27">
        <f t="shared" si="593"/>
        <v>0</v>
      </c>
      <c r="ADI4" s="27">
        <f t="shared" si="594"/>
        <v>0</v>
      </c>
      <c r="ADJ4" s="27" t="str">
        <f t="shared" si="595"/>
        <v>131</v>
      </c>
      <c r="ADK4" s="27" t="str">
        <f t="shared" si="596"/>
        <v>48.3</v>
      </c>
      <c r="ADL4" s="27" t="str">
        <f t="shared" si="597"/>
        <v>45.1</v>
      </c>
      <c r="ADM4" s="27" t="str">
        <f t="shared" si="598"/>
        <v>9.5</v>
      </c>
      <c r="ADN4" s="27" t="str">
        <f t="shared" si="599"/>
        <v>34</v>
      </c>
      <c r="ADO4" s="27" t="str">
        <f t="shared" si="600"/>
        <v>101.5</v>
      </c>
      <c r="ADP4" s="27" t="str">
        <f t="shared" si="601"/>
        <v>94.7</v>
      </c>
      <c r="ADQ4" s="27">
        <f t="shared" si="602"/>
        <v>0</v>
      </c>
      <c r="ADR4" s="27" t="str">
        <f t="shared" si="603"/>
        <v>75.4</v>
      </c>
      <c r="ADS4" s="27">
        <f t="shared" si="604"/>
        <v>0</v>
      </c>
      <c r="ADT4" s="27">
        <f t="shared" si="605"/>
        <v>0</v>
      </c>
      <c r="ADU4" s="27" t="str">
        <f t="shared" si="606"/>
        <v>14.4</v>
      </c>
      <c r="ADV4" s="27">
        <f t="shared" si="607"/>
        <v>0</v>
      </c>
      <c r="ADW4" s="27">
        <f t="shared" si="608"/>
        <v>0</v>
      </c>
      <c r="ADX4" s="27" t="str">
        <f t="shared" si="609"/>
        <v>62.1</v>
      </c>
      <c r="ADY4" s="27" t="str">
        <f t="shared" si="610"/>
        <v>31.9</v>
      </c>
      <c r="ADZ4" s="27">
        <f t="shared" si="611"/>
        <v>0</v>
      </c>
      <c r="AEA4" s="27" t="str">
        <f t="shared" si="612"/>
        <v>20.5</v>
      </c>
      <c r="AEB4" s="27">
        <f t="shared" si="613"/>
        <v>0</v>
      </c>
      <c r="AEC4" s="27">
        <f t="shared" si="614"/>
        <v>0</v>
      </c>
      <c r="AED4" s="27">
        <f t="shared" si="615"/>
        <v>0</v>
      </c>
      <c r="AEE4" s="27" t="str">
        <f t="shared" si="616"/>
        <v>188.5</v>
      </c>
      <c r="AEF4" s="27">
        <f t="shared" si="617"/>
        <v>0</v>
      </c>
      <c r="AEG4" s="27">
        <f t="shared" si="618"/>
        <v>0</v>
      </c>
      <c r="AEH4" s="27">
        <f t="shared" si="619"/>
        <v>0</v>
      </c>
      <c r="AEI4" s="27" t="str">
        <f t="shared" si="620"/>
        <v>16</v>
      </c>
      <c r="AEJ4" s="27" t="str">
        <f t="shared" si="621"/>
        <v>54.3</v>
      </c>
      <c r="AEK4" s="27" t="str">
        <f t="shared" si="622"/>
        <v>71.9</v>
      </c>
      <c r="AEL4" s="27" t="str">
        <f t="shared" si="623"/>
        <v>79.9</v>
      </c>
      <c r="AEM4" s="27">
        <f t="shared" si="624"/>
        <v>0</v>
      </c>
      <c r="AEN4" s="27" t="str">
        <f t="shared" si="625"/>
        <v>71.3</v>
      </c>
      <c r="AEO4" s="27">
        <f t="shared" si="626"/>
        <v>0</v>
      </c>
      <c r="AEP4" s="27" t="str">
        <f t="shared" si="627"/>
        <v>103.3</v>
      </c>
      <c r="AEQ4" s="27">
        <f t="shared" si="628"/>
        <v>0</v>
      </c>
      <c r="AER4" s="27" t="str">
        <f t="shared" si="629"/>
        <v>0</v>
      </c>
      <c r="AES4" s="27">
        <f t="shared" si="630"/>
        <v>0</v>
      </c>
      <c r="AET4" s="27" t="str">
        <f t="shared" si="631"/>
        <v>24</v>
      </c>
      <c r="AEU4" s="27">
        <f t="shared" si="632"/>
        <v>0</v>
      </c>
      <c r="AEV4" s="27">
        <f t="shared" si="633"/>
        <v>0</v>
      </c>
      <c r="AEW4" s="27">
        <f t="shared" si="634"/>
        <v>0</v>
      </c>
      <c r="AEX4" s="27">
        <f t="shared" si="635"/>
        <v>0</v>
      </c>
      <c r="AEY4" s="27">
        <f t="shared" si="636"/>
        <v>0</v>
      </c>
      <c r="AEZ4" s="27">
        <f t="shared" si="637"/>
        <v>0</v>
      </c>
      <c r="AFA4" s="27">
        <f t="shared" si="638"/>
        <v>0</v>
      </c>
      <c r="AFB4" s="27">
        <f t="shared" si="639"/>
        <v>0</v>
      </c>
      <c r="AFC4" s="27">
        <f t="shared" si="640"/>
        <v>0</v>
      </c>
      <c r="AFD4" s="27">
        <f t="shared" si="641"/>
        <v>0</v>
      </c>
      <c r="AFE4" s="27">
        <f t="shared" si="642"/>
        <v>0</v>
      </c>
      <c r="AFF4" s="27">
        <f t="shared" si="643"/>
        <v>0</v>
      </c>
      <c r="AFG4" s="27">
        <f t="shared" si="644"/>
        <v>0</v>
      </c>
      <c r="AFH4" s="27">
        <f t="shared" si="645"/>
        <v>0</v>
      </c>
      <c r="AFI4" s="27">
        <f t="shared" si="646"/>
        <v>0</v>
      </c>
      <c r="AFJ4" s="27">
        <f t="shared" si="647"/>
        <v>0</v>
      </c>
      <c r="AFL4" s="28">
        <f t="shared" ref="AFL4:AFL67" si="892">SUM(AIT4:ALW4)</f>
        <v>100.375</v>
      </c>
      <c r="AFM4" s="28">
        <v>100.375</v>
      </c>
      <c r="AFN4" s="27">
        <v>3</v>
      </c>
      <c r="AFO4" s="27">
        <f t="shared" si="648"/>
        <v>3</v>
      </c>
      <c r="AFP4" s="27">
        <f t="shared" si="649"/>
        <v>3</v>
      </c>
      <c r="AFQ4" s="27">
        <f t="shared" si="650"/>
        <v>3</v>
      </c>
      <c r="AFR4" s="27">
        <f t="shared" si="651"/>
        <v>1</v>
      </c>
      <c r="AFS4" s="27">
        <f t="shared" si="652"/>
        <v>0</v>
      </c>
      <c r="AFT4" s="27">
        <f t="shared" si="653"/>
        <v>3</v>
      </c>
      <c r="AFU4" s="27">
        <f t="shared" si="654"/>
        <v>3</v>
      </c>
      <c r="AFV4" s="27">
        <f t="shared" si="655"/>
        <v>0</v>
      </c>
      <c r="AFW4" s="27">
        <f t="shared" si="656"/>
        <v>4</v>
      </c>
      <c r="AFX4" s="27">
        <f t="shared" si="657"/>
        <v>6</v>
      </c>
      <c r="AFY4" s="27">
        <f t="shared" si="658"/>
        <v>0</v>
      </c>
      <c r="AFZ4" s="27">
        <f t="shared" si="659"/>
        <v>3</v>
      </c>
      <c r="AGA4" s="27">
        <f t="shared" si="660"/>
        <v>3</v>
      </c>
      <c r="AGB4" s="27">
        <f t="shared" si="661"/>
        <v>0</v>
      </c>
      <c r="AGC4" s="27">
        <f t="shared" si="662"/>
        <v>3</v>
      </c>
      <c r="AGD4" s="27">
        <f t="shared" si="663"/>
        <v>0</v>
      </c>
      <c r="AGE4" s="27">
        <f t="shared" si="664"/>
        <v>3</v>
      </c>
      <c r="AGF4" s="27">
        <f t="shared" si="665"/>
        <v>0</v>
      </c>
      <c r="AGG4" s="27">
        <f t="shared" si="666"/>
        <v>4</v>
      </c>
      <c r="AGH4" s="27">
        <f t="shared" si="667"/>
        <v>3</v>
      </c>
      <c r="AGI4" s="27">
        <f t="shared" si="668"/>
        <v>3</v>
      </c>
      <c r="AGJ4" s="27">
        <f t="shared" si="669"/>
        <v>3</v>
      </c>
      <c r="AGK4" s="27">
        <f t="shared" si="670"/>
        <v>0</v>
      </c>
      <c r="AGL4" s="27">
        <f t="shared" si="671"/>
        <v>0</v>
      </c>
      <c r="AGM4" s="27">
        <f t="shared" si="672"/>
        <v>8</v>
      </c>
      <c r="AGN4" s="27">
        <f t="shared" si="673"/>
        <v>3</v>
      </c>
      <c r="AGO4" s="27">
        <f t="shared" si="674"/>
        <v>3</v>
      </c>
      <c r="AGP4" s="27">
        <f t="shared" si="675"/>
        <v>0</v>
      </c>
      <c r="AGQ4" s="27">
        <f t="shared" si="676"/>
        <v>0</v>
      </c>
      <c r="AGR4" s="27">
        <f t="shared" si="677"/>
        <v>3</v>
      </c>
      <c r="AGS4" s="27">
        <f t="shared" si="678"/>
        <v>1</v>
      </c>
      <c r="AGT4" s="27">
        <f t="shared" si="679"/>
        <v>2</v>
      </c>
      <c r="AGU4" s="27">
        <f t="shared" si="680"/>
        <v>3</v>
      </c>
      <c r="AGV4" s="27">
        <f t="shared" si="681"/>
        <v>3</v>
      </c>
      <c r="AGW4" s="27">
        <f t="shared" si="682"/>
        <v>3</v>
      </c>
      <c r="AGX4" s="27">
        <f t="shared" si="683"/>
        <v>3</v>
      </c>
      <c r="AGY4" s="27">
        <f t="shared" si="684"/>
        <v>0</v>
      </c>
      <c r="AGZ4" s="27">
        <f t="shared" si="685"/>
        <v>8</v>
      </c>
      <c r="AHA4" s="27">
        <f t="shared" si="686"/>
        <v>0</v>
      </c>
      <c r="AHB4" s="27">
        <f t="shared" si="687"/>
        <v>0</v>
      </c>
      <c r="AHC4" s="27">
        <f t="shared" si="688"/>
        <v>3</v>
      </c>
      <c r="AHD4" s="27">
        <f t="shared" si="689"/>
        <v>0</v>
      </c>
      <c r="AHE4" s="27">
        <f t="shared" si="690"/>
        <v>0</v>
      </c>
      <c r="AHF4" s="27">
        <f t="shared" si="691"/>
        <v>1</v>
      </c>
      <c r="AHG4" s="27">
        <f t="shared" si="692"/>
        <v>3</v>
      </c>
      <c r="AHH4" s="27">
        <f t="shared" si="693"/>
        <v>0</v>
      </c>
      <c r="AHI4" s="27">
        <f t="shared" si="694"/>
        <v>3</v>
      </c>
      <c r="AHJ4" s="27">
        <f t="shared" si="695"/>
        <v>0</v>
      </c>
      <c r="AHK4" s="27">
        <f t="shared" si="696"/>
        <v>0</v>
      </c>
      <c r="AHL4" s="27">
        <f t="shared" si="697"/>
        <v>0</v>
      </c>
      <c r="AHM4" s="27">
        <f t="shared" si="698"/>
        <v>3</v>
      </c>
      <c r="AHN4" s="27">
        <f t="shared" si="699"/>
        <v>0</v>
      </c>
      <c r="AHO4" s="27">
        <f t="shared" si="700"/>
        <v>0</v>
      </c>
      <c r="AHP4" s="27">
        <f t="shared" si="701"/>
        <v>0</v>
      </c>
      <c r="AHQ4" s="27">
        <f t="shared" si="702"/>
        <v>8</v>
      </c>
      <c r="AHR4" s="27">
        <f t="shared" si="703"/>
        <v>3</v>
      </c>
      <c r="AHS4" s="27">
        <f t="shared" si="704"/>
        <v>3</v>
      </c>
      <c r="AHT4" s="27">
        <f t="shared" si="705"/>
        <v>5</v>
      </c>
      <c r="AHU4" s="27">
        <f t="shared" si="706"/>
        <v>0</v>
      </c>
      <c r="AHV4" s="27">
        <f t="shared" si="707"/>
        <v>3</v>
      </c>
      <c r="AHW4" s="27">
        <f t="shared" si="708"/>
        <v>0</v>
      </c>
      <c r="AHX4" s="27">
        <f t="shared" si="709"/>
        <v>4</v>
      </c>
      <c r="AHY4" s="27">
        <f t="shared" si="710"/>
        <v>0</v>
      </c>
      <c r="AHZ4" s="27">
        <f t="shared" si="711"/>
        <v>3</v>
      </c>
      <c r="AIA4" s="27">
        <f t="shared" si="712"/>
        <v>0</v>
      </c>
      <c r="AIB4" s="27">
        <f t="shared" si="713"/>
        <v>7</v>
      </c>
      <c r="AIC4" s="27">
        <f t="shared" si="714"/>
        <v>0</v>
      </c>
      <c r="AID4" s="27">
        <f t="shared" si="715"/>
        <v>0</v>
      </c>
      <c r="AIE4" s="27">
        <f t="shared" si="716"/>
        <v>0</v>
      </c>
      <c r="AIF4" s="27">
        <f t="shared" si="717"/>
        <v>0</v>
      </c>
      <c r="AIG4" s="27">
        <f t="shared" si="718"/>
        <v>0</v>
      </c>
      <c r="AIH4" s="27">
        <f t="shared" si="719"/>
        <v>0</v>
      </c>
      <c r="AII4" s="27">
        <f t="shared" si="720"/>
        <v>0</v>
      </c>
      <c r="AIJ4" s="27">
        <f t="shared" si="721"/>
        <v>0</v>
      </c>
      <c r="AIK4" s="27">
        <f t="shared" si="722"/>
        <v>0</v>
      </c>
      <c r="AIL4" s="27">
        <f t="shared" si="723"/>
        <v>0</v>
      </c>
      <c r="AIM4" s="27">
        <f t="shared" si="724"/>
        <v>0</v>
      </c>
      <c r="AIN4" s="27">
        <f t="shared" si="725"/>
        <v>0</v>
      </c>
      <c r="AIO4" s="27">
        <f t="shared" si="726"/>
        <v>0</v>
      </c>
      <c r="AIP4" s="27">
        <f t="shared" si="727"/>
        <v>0</v>
      </c>
      <c r="AIQ4" s="27">
        <f t="shared" si="728"/>
        <v>0</v>
      </c>
      <c r="AIR4" s="27">
        <f t="shared" si="729"/>
        <v>0</v>
      </c>
      <c r="AIT4" s="27">
        <v>1</v>
      </c>
      <c r="AIU4" s="27">
        <v>1</v>
      </c>
      <c r="AIV4" s="27">
        <v>1</v>
      </c>
      <c r="AIW4" s="27">
        <f t="shared" si="730"/>
        <v>2</v>
      </c>
      <c r="AIX4" s="27">
        <f t="shared" si="731"/>
        <v>0</v>
      </c>
      <c r="AIY4" s="27">
        <f t="shared" si="732"/>
        <v>1</v>
      </c>
      <c r="AIZ4" s="27">
        <f t="shared" si="733"/>
        <v>1</v>
      </c>
      <c r="AJA4" s="27">
        <f t="shared" si="734"/>
        <v>0</v>
      </c>
      <c r="AJB4" s="27">
        <f t="shared" si="735"/>
        <v>4</v>
      </c>
      <c r="AJC4" s="27">
        <f t="shared" si="736"/>
        <v>8</v>
      </c>
      <c r="AJD4" s="27">
        <f t="shared" si="737"/>
        <v>0</v>
      </c>
      <c r="AJE4" s="27">
        <f t="shared" si="738"/>
        <v>2</v>
      </c>
      <c r="AJF4" s="27">
        <f t="shared" si="739"/>
        <v>1</v>
      </c>
      <c r="AJG4" s="27">
        <f t="shared" si="740"/>
        <v>0</v>
      </c>
      <c r="AJH4" s="27">
        <f t="shared" si="741"/>
        <v>0.5</v>
      </c>
      <c r="AJI4" s="27">
        <f t="shared" si="742"/>
        <v>0</v>
      </c>
      <c r="AJJ4" s="27">
        <f t="shared" si="743"/>
        <v>0.5</v>
      </c>
      <c r="AJK4" s="27">
        <f t="shared" si="744"/>
        <v>0</v>
      </c>
      <c r="AJL4" s="27">
        <f t="shared" si="745"/>
        <v>4</v>
      </c>
      <c r="AJM4" s="27">
        <f t="shared" si="746"/>
        <v>8</v>
      </c>
      <c r="AJN4" s="27">
        <f t="shared" si="747"/>
        <v>1</v>
      </c>
      <c r="AJO4" s="27">
        <f t="shared" si="748"/>
        <v>1</v>
      </c>
      <c r="AJP4" s="27">
        <f t="shared" si="749"/>
        <v>0</v>
      </c>
      <c r="AJQ4" s="27">
        <f t="shared" si="750"/>
        <v>0</v>
      </c>
      <c r="AJR4" s="27">
        <f t="shared" si="751"/>
        <v>2</v>
      </c>
      <c r="AJS4" s="27">
        <f t="shared" si="752"/>
        <v>8</v>
      </c>
      <c r="AJT4" s="27">
        <f t="shared" si="753"/>
        <v>1</v>
      </c>
      <c r="AJU4" s="27">
        <f t="shared" si="754"/>
        <v>0</v>
      </c>
      <c r="AJV4" s="27">
        <f t="shared" si="755"/>
        <v>0</v>
      </c>
      <c r="AJW4" s="27">
        <f t="shared" si="756"/>
        <v>0.25</v>
      </c>
      <c r="AJX4" s="27">
        <f t="shared" si="757"/>
        <v>2</v>
      </c>
      <c r="AJY4" s="27">
        <f t="shared" si="758"/>
        <v>2</v>
      </c>
      <c r="AJZ4" s="27">
        <f t="shared" si="759"/>
        <v>2</v>
      </c>
      <c r="AKA4" s="27">
        <f t="shared" si="760"/>
        <v>1</v>
      </c>
      <c r="AKB4" s="27">
        <f t="shared" si="761"/>
        <v>1</v>
      </c>
      <c r="AKC4" s="27">
        <f t="shared" si="762"/>
        <v>1</v>
      </c>
      <c r="AKD4" s="27">
        <f t="shared" si="763"/>
        <v>0</v>
      </c>
      <c r="AKE4" s="27">
        <f t="shared" si="764"/>
        <v>4</v>
      </c>
      <c r="AKF4" s="27">
        <f t="shared" si="765"/>
        <v>0</v>
      </c>
      <c r="AKG4" s="27">
        <f t="shared" si="766"/>
        <v>0</v>
      </c>
      <c r="AKH4" s="27">
        <f t="shared" si="767"/>
        <v>2</v>
      </c>
      <c r="AKI4" s="27">
        <f t="shared" si="768"/>
        <v>0</v>
      </c>
      <c r="AKJ4" s="27">
        <f t="shared" si="769"/>
        <v>0</v>
      </c>
      <c r="AKK4" s="27">
        <f t="shared" si="770"/>
        <v>0.5</v>
      </c>
      <c r="AKL4" s="27">
        <f t="shared" si="771"/>
        <v>2</v>
      </c>
      <c r="AKM4" s="27">
        <f t="shared" si="772"/>
        <v>0</v>
      </c>
      <c r="AKN4" s="27">
        <f t="shared" si="773"/>
        <v>0.5</v>
      </c>
      <c r="AKO4" s="27">
        <f t="shared" si="774"/>
        <v>0</v>
      </c>
      <c r="AKP4" s="27">
        <f t="shared" si="775"/>
        <v>0</v>
      </c>
      <c r="AKQ4" s="27">
        <f t="shared" si="776"/>
        <v>0</v>
      </c>
      <c r="AKR4" s="27">
        <f t="shared" si="777"/>
        <v>0.125</v>
      </c>
      <c r="AKS4" s="27">
        <f t="shared" si="778"/>
        <v>0</v>
      </c>
      <c r="AKT4" s="27">
        <f t="shared" si="779"/>
        <v>0</v>
      </c>
      <c r="AKU4" s="27">
        <f t="shared" si="780"/>
        <v>0</v>
      </c>
      <c r="AKV4" s="27">
        <f t="shared" si="781"/>
        <v>1</v>
      </c>
      <c r="AKW4" s="27">
        <f t="shared" si="782"/>
        <v>8</v>
      </c>
      <c r="AKX4" s="27">
        <f t="shared" si="783"/>
        <v>1</v>
      </c>
      <c r="AKY4" s="27">
        <f t="shared" si="784"/>
        <v>8</v>
      </c>
      <c r="AKZ4" s="27">
        <f t="shared" si="785"/>
        <v>0</v>
      </c>
      <c r="ALA4" s="27">
        <f t="shared" si="786"/>
        <v>4</v>
      </c>
      <c r="ALB4" s="27">
        <f t="shared" si="787"/>
        <v>0</v>
      </c>
      <c r="ALC4" s="27">
        <f t="shared" si="788"/>
        <v>4</v>
      </c>
      <c r="ALD4" s="27">
        <f t="shared" si="789"/>
        <v>0</v>
      </c>
      <c r="ALE4" s="27">
        <f t="shared" si="790"/>
        <v>4</v>
      </c>
      <c r="ALF4" s="27">
        <f t="shared" si="791"/>
        <v>0</v>
      </c>
      <c r="ALG4" s="27">
        <f t="shared" si="792"/>
        <v>4</v>
      </c>
      <c r="ALH4" s="27">
        <f t="shared" si="793"/>
        <v>0</v>
      </c>
      <c r="ALI4" s="27">
        <f t="shared" si="794"/>
        <v>0</v>
      </c>
      <c r="ALJ4" s="27">
        <f t="shared" si="795"/>
        <v>0</v>
      </c>
      <c r="ALK4" s="27">
        <f t="shared" si="796"/>
        <v>0</v>
      </c>
      <c r="ALL4" s="27">
        <f t="shared" si="797"/>
        <v>0</v>
      </c>
      <c r="ALM4" s="27">
        <f t="shared" si="798"/>
        <v>0</v>
      </c>
      <c r="ALN4" s="27">
        <f t="shared" si="799"/>
        <v>0</v>
      </c>
      <c r="ALO4" s="27">
        <f t="shared" si="800"/>
        <v>0</v>
      </c>
      <c r="ALP4" s="27">
        <f t="shared" si="801"/>
        <v>0</v>
      </c>
      <c r="ALQ4" s="27">
        <f t="shared" si="802"/>
        <v>0</v>
      </c>
      <c r="ALR4" s="27">
        <f t="shared" si="803"/>
        <v>0</v>
      </c>
      <c r="ALS4" s="27">
        <f t="shared" si="804"/>
        <v>0</v>
      </c>
      <c r="ALT4" s="27">
        <f t="shared" si="805"/>
        <v>0</v>
      </c>
      <c r="ALU4" s="27">
        <f t="shared" si="806"/>
        <v>0</v>
      </c>
      <c r="ALV4" s="27">
        <f t="shared" si="807"/>
        <v>0</v>
      </c>
      <c r="ALW4" s="27">
        <f t="shared" si="808"/>
        <v>0</v>
      </c>
      <c r="AMK4" s="28">
        <v>2168</v>
      </c>
      <c r="AML4" s="28">
        <f t="shared" si="809"/>
        <v>2168</v>
      </c>
      <c r="AMN4" s="28">
        <v>2180</v>
      </c>
      <c r="AMO4" s="27" t="str">
        <f t="shared" si="810"/>
        <v>2182</v>
      </c>
      <c r="AMP4" s="27" t="str">
        <f t="shared" si="811"/>
        <v>2186</v>
      </c>
      <c r="AMQ4" s="27" t="str">
        <f t="shared" si="812"/>
        <v>2189</v>
      </c>
      <c r="AMR4" s="27" t="str">
        <f t="shared" si="813"/>
        <v>2206</v>
      </c>
      <c r="AMS4" s="27" t="str">
        <f t="shared" si="814"/>
        <v>2206</v>
      </c>
      <c r="AMT4" s="27" t="str">
        <f t="shared" si="815"/>
        <v>2208</v>
      </c>
      <c r="AMU4" s="27" t="str">
        <f t="shared" si="816"/>
        <v>2213</v>
      </c>
      <c r="AMV4" s="27" t="str">
        <f t="shared" si="817"/>
        <v>2213</v>
      </c>
      <c r="AMW4" s="27" t="str">
        <f t="shared" si="818"/>
        <v>2216</v>
      </c>
      <c r="AMX4" s="27" t="str">
        <f t="shared" si="819"/>
        <v>2222</v>
      </c>
      <c r="AMY4" s="27" t="str">
        <f t="shared" si="820"/>
        <v>2222</v>
      </c>
      <c r="AMZ4" s="27" t="str">
        <f t="shared" si="821"/>
        <v>2224</v>
      </c>
      <c r="ANA4" s="27" t="str">
        <f t="shared" si="822"/>
        <v>2228</v>
      </c>
      <c r="ANB4" s="27" t="str">
        <f t="shared" si="823"/>
        <v>2228</v>
      </c>
      <c r="ANC4" s="27" t="str">
        <f t="shared" si="824"/>
        <v>2233</v>
      </c>
      <c r="AND4" s="27" t="str">
        <f t="shared" si="825"/>
        <v>2233</v>
      </c>
      <c r="ANE4" s="27" t="str">
        <f t="shared" si="826"/>
        <v>2203</v>
      </c>
      <c r="ANF4" s="27" t="str">
        <f t="shared" si="827"/>
        <v>2203</v>
      </c>
      <c r="ANG4" s="27" t="str">
        <f t="shared" si="828"/>
        <v>2213</v>
      </c>
      <c r="ANH4" s="27" t="str">
        <f t="shared" si="829"/>
        <v>2216</v>
      </c>
      <c r="ANI4" s="27" t="str">
        <f t="shared" si="830"/>
        <v>2224</v>
      </c>
      <c r="ANJ4" s="27" t="str">
        <f t="shared" si="831"/>
        <v>2228</v>
      </c>
      <c r="ANK4" s="27" t="str">
        <f t="shared" si="832"/>
        <v>2228</v>
      </c>
      <c r="ANL4" s="27" t="str">
        <f t="shared" si="833"/>
        <v>2228</v>
      </c>
      <c r="ANM4" s="27" t="str">
        <f t="shared" si="834"/>
        <v>2199</v>
      </c>
      <c r="ANN4" s="27" t="str">
        <f t="shared" si="835"/>
        <v>2203</v>
      </c>
      <c r="ANO4" s="27" t="str">
        <f t="shared" si="836"/>
        <v>2207</v>
      </c>
      <c r="ANP4" s="27" t="str">
        <f t="shared" si="837"/>
        <v>2207</v>
      </c>
      <c r="ANQ4" s="27" t="str">
        <f t="shared" si="838"/>
        <v>2207</v>
      </c>
      <c r="ANR4" s="27" t="str">
        <f t="shared" si="839"/>
        <v>2210</v>
      </c>
      <c r="ANS4" s="27" t="str">
        <f t="shared" si="840"/>
        <v>2225</v>
      </c>
      <c r="ANT4" s="27" t="str">
        <f t="shared" si="841"/>
        <v>2236</v>
      </c>
      <c r="ANU4" s="27" t="str">
        <f t="shared" si="842"/>
        <v>2238</v>
      </c>
      <c r="ANV4" s="27" t="str">
        <f t="shared" si="843"/>
        <v>2202</v>
      </c>
      <c r="ANW4" s="27" t="str">
        <f t="shared" si="844"/>
        <v>2209</v>
      </c>
      <c r="ANX4" s="27" t="str">
        <f t="shared" si="845"/>
        <v>2211</v>
      </c>
      <c r="ANY4" s="27" t="str">
        <f t="shared" si="846"/>
        <v>2211</v>
      </c>
      <c r="ANZ4" s="27" t="str">
        <f t="shared" si="847"/>
        <v>2229</v>
      </c>
      <c r="AOA4" s="27" t="str">
        <f t="shared" si="848"/>
        <v>2229</v>
      </c>
      <c r="AOB4" s="27" t="str">
        <f t="shared" si="849"/>
        <v>2229</v>
      </c>
      <c r="AOC4" s="27" t="str">
        <f t="shared" si="850"/>
        <v>2193</v>
      </c>
      <c r="AOD4" s="27" t="str">
        <f t="shared" si="851"/>
        <v>2193</v>
      </c>
      <c r="AOE4" s="27" t="str">
        <f t="shared" si="852"/>
        <v>2193</v>
      </c>
      <c r="AOF4" s="27" t="str">
        <f t="shared" si="853"/>
        <v>2215</v>
      </c>
      <c r="AOG4" s="27" t="str">
        <f t="shared" si="854"/>
        <v>2219</v>
      </c>
      <c r="AOH4" s="27" t="str">
        <f t="shared" si="855"/>
        <v>2219</v>
      </c>
      <c r="AOI4" s="27" t="str">
        <f t="shared" si="856"/>
        <v>2185</v>
      </c>
      <c r="AOJ4" s="27" t="str">
        <f t="shared" si="857"/>
        <v>2185</v>
      </c>
      <c r="AOK4" s="27" t="str">
        <f t="shared" si="858"/>
        <v>2185</v>
      </c>
      <c r="AOL4" s="27" t="str">
        <f t="shared" si="859"/>
        <v>2185</v>
      </c>
      <c r="AOM4" s="27" t="str">
        <f t="shared" si="860"/>
        <v>2196</v>
      </c>
      <c r="AON4" s="27" t="str">
        <f t="shared" si="861"/>
        <v>2196</v>
      </c>
      <c r="AOO4" s="27" t="str">
        <f t="shared" si="862"/>
        <v>2196</v>
      </c>
      <c r="AOP4" s="27" t="str">
        <f t="shared" si="863"/>
        <v>2196</v>
      </c>
      <c r="AOQ4" s="27" t="str">
        <f t="shared" si="864"/>
        <v>2154</v>
      </c>
      <c r="AOR4" s="27" t="str">
        <f t="shared" si="865"/>
        <v>2161</v>
      </c>
      <c r="AOS4" s="27" t="str">
        <f t="shared" si="866"/>
        <v>2171</v>
      </c>
      <c r="AOT4" s="27" t="str">
        <f t="shared" si="867"/>
        <v>2187</v>
      </c>
      <c r="AOU4" s="27" t="str">
        <f t="shared" si="868"/>
        <v>2187</v>
      </c>
      <c r="AOV4" s="27" t="str">
        <f t="shared" si="869"/>
        <v>2210</v>
      </c>
      <c r="AOW4" s="27" t="str">
        <f t="shared" si="870"/>
        <v>2210</v>
      </c>
      <c r="AOX4" s="27" t="str">
        <f t="shared" si="871"/>
        <v>2242</v>
      </c>
      <c r="AOY4" s="27" t="str">
        <f t="shared" si="872"/>
        <v>2242</v>
      </c>
      <c r="AOZ4" s="27" t="str">
        <f t="shared" si="873"/>
        <v>2198</v>
      </c>
      <c r="APA4" s="27" t="str">
        <f t="shared" si="874"/>
        <v>2198</v>
      </c>
      <c r="APB4" s="27" t="str">
        <f t="shared" si="875"/>
        <v>2168</v>
      </c>
      <c r="APC4" s="27" t="str">
        <f t="shared" si="876"/>
        <v>2168</v>
      </c>
      <c r="APD4" s="27" t="str">
        <f t="shared" si="877"/>
        <v>2168</v>
      </c>
      <c r="APE4" s="27" t="str">
        <f t="shared" si="878"/>
        <v>2168</v>
      </c>
      <c r="APF4" s="27" t="str">
        <f t="shared" si="879"/>
        <v>2168</v>
      </c>
      <c r="APG4" s="27" t="str">
        <f t="shared" si="880"/>
        <v>2168</v>
      </c>
      <c r="APH4" s="27" t="str">
        <f t="shared" si="881"/>
        <v>2168</v>
      </c>
      <c r="API4" s="27" t="str">
        <f t="shared" si="882"/>
        <v>2168</v>
      </c>
      <c r="APJ4" s="27" t="str">
        <f t="shared" si="883"/>
        <v>2168</v>
      </c>
      <c r="APK4" s="27" t="str">
        <f t="shared" si="884"/>
        <v>2168</v>
      </c>
      <c r="APL4" s="27" t="str">
        <f t="shared" si="885"/>
        <v>2168</v>
      </c>
      <c r="APM4" s="27" t="str">
        <f t="shared" si="886"/>
        <v>2168</v>
      </c>
      <c r="APN4" s="27" t="str">
        <f t="shared" si="887"/>
        <v>2168</v>
      </c>
      <c r="APO4" s="27" t="str">
        <f t="shared" si="888"/>
        <v>2168</v>
      </c>
      <c r="APP4" s="27" t="str">
        <f t="shared" si="889"/>
        <v>2168</v>
      </c>
      <c r="APQ4" s="27" t="str">
        <f t="shared" si="890"/>
        <v>2168</v>
      </c>
      <c r="APR4" s="27" t="str">
        <f t="shared" si="891"/>
        <v>2168</v>
      </c>
    </row>
    <row r="5" spans="1:1110" x14ac:dyDescent="0.35">
      <c r="A5" s="27">
        <v>48</v>
      </c>
      <c r="B5" s="85" t="s">
        <v>104</v>
      </c>
      <c r="C5" s="91">
        <f>VLOOKUP(A5, Rankings!$A$2:$AN$129, 40, FALSE)</f>
        <v>3</v>
      </c>
      <c r="D5" s="23" t="s">
        <v>378</v>
      </c>
      <c r="I5" s="29">
        <f t="shared" si="0"/>
        <v>27.333333333333332</v>
      </c>
      <c r="L5" s="27" t="s">
        <v>2367</v>
      </c>
      <c r="M5" s="27" t="s">
        <v>2591</v>
      </c>
      <c r="N5" s="27" t="s">
        <v>2832</v>
      </c>
      <c r="O5" s="27" t="s">
        <v>2926</v>
      </c>
      <c r="P5" s="27" t="s">
        <v>24</v>
      </c>
      <c r="Q5" s="27" t="s">
        <v>3240</v>
      </c>
      <c r="R5" s="27" t="s">
        <v>3564</v>
      </c>
      <c r="S5" s="27" t="s">
        <v>24</v>
      </c>
      <c r="T5" s="27" t="s">
        <v>24</v>
      </c>
      <c r="U5" s="27" t="s">
        <v>24</v>
      </c>
      <c r="V5" s="27" t="s">
        <v>24</v>
      </c>
      <c r="W5" s="27" t="s">
        <v>4203</v>
      </c>
      <c r="X5" s="27" t="s">
        <v>4283</v>
      </c>
      <c r="Y5" s="27" t="s">
        <v>24</v>
      </c>
      <c r="Z5" s="27" t="s">
        <v>4586</v>
      </c>
      <c r="AA5" s="27" t="s">
        <v>4683</v>
      </c>
      <c r="AB5" s="27" t="s">
        <v>4780</v>
      </c>
      <c r="AC5" s="27" t="s">
        <v>24</v>
      </c>
      <c r="AD5" s="27" t="s">
        <v>4861</v>
      </c>
      <c r="AE5" s="27" t="s">
        <v>4954</v>
      </c>
      <c r="AF5" s="27" t="s">
        <v>5152</v>
      </c>
      <c r="AG5" s="27" t="s">
        <v>24</v>
      </c>
      <c r="AH5" s="27" t="s">
        <v>24</v>
      </c>
      <c r="AI5" s="27" t="s">
        <v>5370</v>
      </c>
      <c r="AJ5" s="27" t="s">
        <v>5517</v>
      </c>
      <c r="AK5" s="27" t="s">
        <v>5613</v>
      </c>
      <c r="AL5" s="27" t="s">
        <v>5790</v>
      </c>
      <c r="AM5" s="27" t="s">
        <v>5839</v>
      </c>
      <c r="AN5" s="27" t="s">
        <v>24</v>
      </c>
      <c r="AO5" s="27" t="s">
        <v>6086</v>
      </c>
      <c r="AP5" s="27" t="s">
        <v>6223</v>
      </c>
      <c r="AQ5" s="27" t="s">
        <v>6257</v>
      </c>
      <c r="AR5" s="27" t="s">
        <v>6473</v>
      </c>
      <c r="AS5" s="27" t="s">
        <v>6484</v>
      </c>
      <c r="AT5" s="27" t="s">
        <v>6568</v>
      </c>
      <c r="AU5" s="27" t="s">
        <v>6622</v>
      </c>
      <c r="AV5" s="27" t="s">
        <v>6927</v>
      </c>
      <c r="AW5" s="27" t="s">
        <v>6949</v>
      </c>
      <c r="AX5" s="27" t="s">
        <v>24</v>
      </c>
      <c r="AY5" s="27" t="s">
        <v>7024</v>
      </c>
      <c r="AZ5" s="27" t="s">
        <v>7059</v>
      </c>
      <c r="BA5" s="27" t="s">
        <v>24</v>
      </c>
      <c r="BB5" s="27" t="s">
        <v>7130</v>
      </c>
      <c r="BC5" s="27" t="s">
        <v>24</v>
      </c>
      <c r="BD5" s="27" t="s">
        <v>7169</v>
      </c>
      <c r="BE5" s="27" t="s">
        <v>7214</v>
      </c>
      <c r="BF5" s="27" t="s">
        <v>24</v>
      </c>
      <c r="BG5" s="27" t="s">
        <v>7255</v>
      </c>
      <c r="BH5" s="27" t="s">
        <v>7269</v>
      </c>
      <c r="BI5" s="27" t="s">
        <v>24</v>
      </c>
      <c r="BJ5" s="27" t="s">
        <v>24</v>
      </c>
      <c r="BK5" s="27" t="s">
        <v>7317</v>
      </c>
      <c r="BL5" s="27" t="s">
        <v>24</v>
      </c>
      <c r="BM5" s="27" t="s">
        <v>24</v>
      </c>
      <c r="BN5" s="27" t="s">
        <v>7377</v>
      </c>
      <c r="BO5" s="27" t="s">
        <v>7399</v>
      </c>
      <c r="BP5" s="27" t="s">
        <v>7446</v>
      </c>
      <c r="BQ5" s="27" t="s">
        <v>7481</v>
      </c>
      <c r="BR5" s="27" t="s">
        <v>24</v>
      </c>
      <c r="BS5" s="27" t="s">
        <v>7503</v>
      </c>
      <c r="BT5" s="27" t="s">
        <v>24</v>
      </c>
      <c r="BU5" s="27" t="s">
        <v>7552</v>
      </c>
      <c r="BV5" s="27" t="s">
        <v>24</v>
      </c>
      <c r="BW5" s="27" t="s">
        <v>7565</v>
      </c>
      <c r="BX5" s="27" t="s">
        <v>24</v>
      </c>
      <c r="BY5" s="27" t="s">
        <v>7588</v>
      </c>
      <c r="BZ5" s="27" t="s">
        <v>24</v>
      </c>
      <c r="CA5" s="27" t="s">
        <v>7599</v>
      </c>
      <c r="CB5" s="27" t="s">
        <v>24</v>
      </c>
      <c r="CC5" s="27" t="s">
        <v>7608</v>
      </c>
      <c r="CD5" s="27" t="s">
        <v>24</v>
      </c>
      <c r="CE5" s="27" t="s">
        <v>24</v>
      </c>
      <c r="CF5" s="27" t="s">
        <v>24</v>
      </c>
      <c r="CG5" s="27" t="s">
        <v>24</v>
      </c>
      <c r="CH5" s="27" t="s">
        <v>24</v>
      </c>
      <c r="CI5" s="27" t="s">
        <v>24</v>
      </c>
      <c r="CJ5" s="27" t="s">
        <v>24</v>
      </c>
      <c r="CK5" s="27" t="s">
        <v>24</v>
      </c>
      <c r="CL5" s="27" t="s">
        <v>24</v>
      </c>
      <c r="CM5" s="27" t="s">
        <v>24</v>
      </c>
      <c r="CN5" s="27" t="s">
        <v>24</v>
      </c>
      <c r="CO5" s="27" t="s">
        <v>24</v>
      </c>
      <c r="CQ5" s="28">
        <f t="shared" si="1"/>
        <v>8</v>
      </c>
      <c r="CR5" s="28">
        <f t="shared" si="2"/>
        <v>0</v>
      </c>
      <c r="CS5" s="28">
        <f t="shared" si="3"/>
        <v>3</v>
      </c>
      <c r="CT5" s="28">
        <f t="shared" si="4"/>
        <v>1</v>
      </c>
      <c r="CU5" s="28">
        <f t="shared" si="5"/>
        <v>5</v>
      </c>
      <c r="CV5" s="28">
        <f t="shared" si="6"/>
        <v>0</v>
      </c>
      <c r="CW5" s="28">
        <f t="shared" si="7"/>
        <v>3</v>
      </c>
      <c r="CX5" s="28">
        <f t="shared" si="8"/>
        <v>1</v>
      </c>
      <c r="CY5" s="28">
        <f t="shared" si="9"/>
        <v>8</v>
      </c>
      <c r="CZ5" s="28">
        <f t="shared" si="10"/>
        <v>0</v>
      </c>
      <c r="DA5" s="28">
        <f t="shared" si="11"/>
        <v>7</v>
      </c>
      <c r="DB5" s="28">
        <f t="shared" si="12"/>
        <v>1</v>
      </c>
      <c r="DC5" s="28">
        <f t="shared" si="13"/>
        <v>4</v>
      </c>
      <c r="DD5" s="28">
        <f t="shared" si="14"/>
        <v>0</v>
      </c>
      <c r="DE5" s="28">
        <f t="shared" si="15"/>
        <v>1</v>
      </c>
      <c r="DF5" s="28">
        <f t="shared" si="16"/>
        <v>1</v>
      </c>
      <c r="DG5" s="28">
        <f t="shared" si="17"/>
        <v>0</v>
      </c>
      <c r="DH5" s="28">
        <f t="shared" si="18"/>
        <v>1</v>
      </c>
      <c r="DI5" s="28">
        <f t="shared" si="19"/>
        <v>0</v>
      </c>
      <c r="DJ5" s="28">
        <f t="shared" si="20"/>
        <v>1</v>
      </c>
      <c r="DK5" s="28">
        <f t="shared" si="21"/>
        <v>4</v>
      </c>
      <c r="DL5" s="28">
        <f t="shared" si="22"/>
        <v>1</v>
      </c>
      <c r="DM5" s="28">
        <f t="shared" si="23"/>
        <v>2</v>
      </c>
      <c r="DN5" s="28">
        <f t="shared" si="24"/>
        <v>3</v>
      </c>
      <c r="DO5" s="28">
        <f t="shared" si="25"/>
        <v>26</v>
      </c>
      <c r="DP5" s="28">
        <f t="shared" si="26"/>
        <v>8</v>
      </c>
      <c r="DR5">
        <f t="shared" si="27"/>
        <v>4</v>
      </c>
      <c r="DS5">
        <f t="shared" si="28"/>
        <v>3</v>
      </c>
      <c r="DT5">
        <f t="shared" si="29"/>
        <v>1</v>
      </c>
      <c r="DU5">
        <f t="shared" si="30"/>
        <v>7</v>
      </c>
      <c r="DV5">
        <f t="shared" si="31"/>
        <v>0</v>
      </c>
      <c r="DW5">
        <f t="shared" si="32"/>
        <v>1</v>
      </c>
      <c r="DX5">
        <f t="shared" si="33"/>
        <v>7</v>
      </c>
      <c r="DY5">
        <f t="shared" si="34"/>
        <v>0</v>
      </c>
      <c r="DZ5">
        <f t="shared" si="35"/>
        <v>0</v>
      </c>
      <c r="EA5">
        <f t="shared" si="36"/>
        <v>0</v>
      </c>
      <c r="EB5">
        <f t="shared" si="37"/>
        <v>0</v>
      </c>
      <c r="EC5">
        <f t="shared" si="38"/>
        <v>1</v>
      </c>
      <c r="ED5">
        <f t="shared" si="39"/>
        <v>8</v>
      </c>
      <c r="EE5">
        <f t="shared" si="40"/>
        <v>0</v>
      </c>
      <c r="EF5">
        <f t="shared" si="41"/>
        <v>3</v>
      </c>
      <c r="EG5">
        <f t="shared" si="42"/>
        <v>7</v>
      </c>
      <c r="EH5">
        <f t="shared" si="43"/>
        <v>5</v>
      </c>
      <c r="EI5">
        <f t="shared" si="44"/>
        <v>0</v>
      </c>
      <c r="EJ5">
        <f t="shared" si="45"/>
        <v>5</v>
      </c>
      <c r="EK5">
        <f t="shared" si="46"/>
        <v>9</v>
      </c>
      <c r="EL5">
        <f t="shared" si="47"/>
        <v>1</v>
      </c>
      <c r="EM5">
        <f t="shared" si="48"/>
        <v>0</v>
      </c>
      <c r="EN5">
        <f t="shared" si="49"/>
        <v>0</v>
      </c>
      <c r="EO5">
        <f t="shared" si="50"/>
        <v>1</v>
      </c>
      <c r="EP5">
        <f t="shared" si="51"/>
        <v>5</v>
      </c>
      <c r="EQ5">
        <f t="shared" si="52"/>
        <v>9</v>
      </c>
      <c r="ER5">
        <f t="shared" si="53"/>
        <v>3</v>
      </c>
      <c r="ES5">
        <f t="shared" si="54"/>
        <v>5</v>
      </c>
      <c r="ET5">
        <f t="shared" si="55"/>
        <v>0</v>
      </c>
      <c r="EU5">
        <f t="shared" si="56"/>
        <v>1</v>
      </c>
      <c r="EV5">
        <f t="shared" si="57"/>
        <v>7</v>
      </c>
      <c r="EW5">
        <f t="shared" si="58"/>
        <v>11</v>
      </c>
      <c r="EX5">
        <f t="shared" si="59"/>
        <v>1</v>
      </c>
      <c r="EY5">
        <f t="shared" si="60"/>
        <v>5</v>
      </c>
      <c r="EZ5">
        <f t="shared" si="61"/>
        <v>9</v>
      </c>
      <c r="FA5">
        <f t="shared" si="62"/>
        <v>1</v>
      </c>
      <c r="FB5">
        <f t="shared" si="63"/>
        <v>7</v>
      </c>
      <c r="FC5">
        <f t="shared" si="64"/>
        <v>12</v>
      </c>
      <c r="FD5">
        <f t="shared" si="65"/>
        <v>0</v>
      </c>
      <c r="FE5">
        <f t="shared" si="66"/>
        <v>5</v>
      </c>
      <c r="FF5">
        <f t="shared" si="67"/>
        <v>9</v>
      </c>
      <c r="FG5">
        <f t="shared" si="68"/>
        <v>0</v>
      </c>
      <c r="FH5">
        <f t="shared" si="69"/>
        <v>7</v>
      </c>
      <c r="FI5">
        <f t="shared" si="70"/>
        <v>0</v>
      </c>
      <c r="FJ5">
        <f t="shared" si="71"/>
        <v>16</v>
      </c>
      <c r="FK5">
        <f t="shared" si="72"/>
        <v>5</v>
      </c>
      <c r="FL5">
        <f t="shared" si="73"/>
        <v>0</v>
      </c>
      <c r="FM5">
        <f t="shared" si="74"/>
        <v>14</v>
      </c>
      <c r="FN5">
        <f t="shared" si="75"/>
        <v>5</v>
      </c>
      <c r="FO5">
        <f t="shared" si="76"/>
        <v>0</v>
      </c>
      <c r="FP5">
        <f t="shared" si="77"/>
        <v>0</v>
      </c>
      <c r="FQ5">
        <f t="shared" si="78"/>
        <v>7</v>
      </c>
      <c r="FR5">
        <f t="shared" si="79"/>
        <v>0</v>
      </c>
      <c r="FS5">
        <f t="shared" si="80"/>
        <v>0</v>
      </c>
      <c r="FT5">
        <f t="shared" si="81"/>
        <v>20</v>
      </c>
      <c r="FU5">
        <f t="shared" si="82"/>
        <v>17</v>
      </c>
      <c r="FV5">
        <f t="shared" si="83"/>
        <v>18</v>
      </c>
      <c r="FW5">
        <f t="shared" si="84"/>
        <v>19</v>
      </c>
      <c r="FX5">
        <f t="shared" si="85"/>
        <v>0</v>
      </c>
      <c r="FY5">
        <f t="shared" si="86"/>
        <v>17</v>
      </c>
      <c r="FZ5">
        <f t="shared" si="87"/>
        <v>0</v>
      </c>
      <c r="GA5">
        <f t="shared" si="88"/>
        <v>19</v>
      </c>
      <c r="GB5">
        <f t="shared" si="89"/>
        <v>0</v>
      </c>
      <c r="GC5">
        <f t="shared" si="90"/>
        <v>17</v>
      </c>
      <c r="GD5">
        <f t="shared" si="91"/>
        <v>0</v>
      </c>
      <c r="GE5">
        <f t="shared" si="92"/>
        <v>20</v>
      </c>
      <c r="GF5">
        <f t="shared" si="93"/>
        <v>0</v>
      </c>
      <c r="GG5">
        <f t="shared" si="94"/>
        <v>17</v>
      </c>
      <c r="GH5">
        <f t="shared" si="95"/>
        <v>0</v>
      </c>
      <c r="GI5">
        <f t="shared" si="96"/>
        <v>20</v>
      </c>
      <c r="GJ5">
        <f t="shared" si="97"/>
        <v>0</v>
      </c>
      <c r="GK5">
        <f t="shared" si="98"/>
        <v>0</v>
      </c>
      <c r="GL5">
        <f t="shared" si="99"/>
        <v>0</v>
      </c>
      <c r="GM5">
        <f t="shared" si="100"/>
        <v>0</v>
      </c>
      <c r="GN5">
        <f t="shared" si="101"/>
        <v>0</v>
      </c>
      <c r="GO5">
        <f t="shared" si="102"/>
        <v>0</v>
      </c>
      <c r="GP5">
        <f t="shared" si="103"/>
        <v>0</v>
      </c>
      <c r="GQ5">
        <f t="shared" si="104"/>
        <v>0</v>
      </c>
      <c r="GR5">
        <f t="shared" si="105"/>
        <v>0</v>
      </c>
      <c r="GS5">
        <f t="shared" si="106"/>
        <v>0</v>
      </c>
      <c r="GT5">
        <f t="shared" si="107"/>
        <v>0</v>
      </c>
      <c r="GU5">
        <f t="shared" si="108"/>
        <v>0</v>
      </c>
      <c r="GW5" s="28">
        <f t="shared" si="109"/>
        <v>6.1867504866837493</v>
      </c>
      <c r="GX5" s="28">
        <f t="shared" si="110"/>
        <v>9.7416056629284622</v>
      </c>
      <c r="GY5" s="28">
        <f t="shared" si="111"/>
        <v>3.7014305136184396</v>
      </c>
      <c r="GZ5" s="28">
        <f t="shared" si="112"/>
        <v>1.4861294679658195</v>
      </c>
      <c r="HA5" s="28">
        <f t="shared" si="113"/>
        <v>8.2707995775814762</v>
      </c>
      <c r="HB5" s="28">
        <f t="shared" si="114"/>
        <v>16.906196887892346</v>
      </c>
      <c r="HC5" s="28">
        <f t="shared" si="115"/>
        <v>0.49410628561825098</v>
      </c>
      <c r="HE5">
        <f>IFERROR(VLOOKUP(_xlfn.NUMBERVALUE(MID(L5, SEARCH("!", L5)+1, SEARCH("+", L5)-SEARCH("!", L5)-1)), Rankings!$A$2:$BK$129, 63, FALSE),0)</f>
        <v>0.61642495585460211</v>
      </c>
      <c r="HF5">
        <f>IFERROR(VLOOKUP(_xlfn.NUMBERVALUE(MID(M5, SEARCH("!", M5)+1, SEARCH("+", M5)-SEARCH("!", M5)-1)), Rankings!$A$2:$BK$129, 63, FALSE),0)</f>
        <v>0.44074302529024001</v>
      </c>
      <c r="HG5">
        <f>IFERROR(VLOOKUP(_xlfn.NUMBERVALUE(MID(N5, SEARCH("!", N5)+1, SEARCH("+", N5)-SEARCH("!", N5)-1)), Rankings!$A$2:$BK$129, 63, FALSE),0)</f>
        <v>0.39358351976112266</v>
      </c>
      <c r="HH5">
        <f>IFERROR(VLOOKUP(_xlfn.NUMBERVALUE(MID(O5, SEARCH("!", O5)+1, SEARCH("+", O5)-SEARCH("!", O5)-1)), Rankings!$A$2:$BK$129, 63, FALSE),0)</f>
        <v>0.51686301006525148</v>
      </c>
      <c r="HI5">
        <f>IFERROR(VLOOKUP(_xlfn.NUMBERVALUE(MID(P5, SEARCH("!", P5)+1, SEARCH("+", P5)-SEARCH("!", P5)-1)), Rankings!$A$2:$BK$129, 63, FALSE),0)</f>
        <v>0</v>
      </c>
      <c r="HJ5">
        <f>IFERROR(VLOOKUP(_xlfn.NUMBERVALUE(MID(Q5, SEARCH("!", Q5)+1, SEARCH("+", Q5)-SEARCH("!", Q5)-1)), Rankings!$A$2:$BK$129, 63, FALSE),0)</f>
        <v>0.37008958491215449</v>
      </c>
      <c r="HK5">
        <f>IFERROR(VLOOKUP(_xlfn.NUMBERVALUE(MID(R5, SEARCH("!", R5)+1, SEARCH("+", R5)-SEARCH("!", R5)-1)), Rankings!$A$2:$BK$129, 63, FALSE),0)</f>
        <v>0.56827343106735106</v>
      </c>
      <c r="HL5">
        <f>IFERROR(VLOOKUP(_xlfn.NUMBERVALUE(MID(S5, SEARCH("!", S5)+1, SEARCH("+", S5)-SEARCH("!", S5)-1)), Rankings!$A$2:$BK$129, 63, FALSE),0)</f>
        <v>0</v>
      </c>
      <c r="HM5">
        <f>IFERROR(VLOOKUP(_xlfn.NUMBERVALUE(MID(T5, SEARCH("!", T5)+1, SEARCH("+", T5)-SEARCH("!", T5)-1)), Rankings!$A$2:$BK$129, 63, FALSE),0)</f>
        <v>0</v>
      </c>
      <c r="HN5">
        <f>IFERROR(VLOOKUP(_xlfn.NUMBERVALUE(MID(U5, SEARCH("!", U5)+1, SEARCH("+", U5)-SEARCH("!", U5)-1)), Rankings!$A$2:$BK$129, 63, FALSE),0)</f>
        <v>0</v>
      </c>
      <c r="HO5">
        <f>IFERROR(VLOOKUP(_xlfn.NUMBERVALUE(MID(V5, SEARCH("!", V5)+1, SEARCH("+", V5)-SEARCH("!", V5)-1)), Rankings!$A$2:$BK$129, 63, FALSE),0)</f>
        <v>0</v>
      </c>
      <c r="HP5">
        <f>IFERROR(VLOOKUP(_xlfn.NUMBERVALUE(MID(W5, SEARCH("!", W5)+1, SEARCH("+", W5)-SEARCH("!", W5)-1)), Rankings!$A$2:$BK$129, 63, FALSE),0)</f>
        <v>0.45152993003332942</v>
      </c>
      <c r="HQ5">
        <f>IFERROR(VLOOKUP(_xlfn.NUMBERVALUE(MID(X5, SEARCH("!", X5)+1, SEARCH("+", X5)-SEARCH("!", X5)-1)), Rankings!$A$2:$BK$129, 63, FALSE),0)</f>
        <v>0.55232234570989558</v>
      </c>
      <c r="HR5">
        <f>IFERROR(VLOOKUP(_xlfn.NUMBERVALUE(MID(Y5, SEARCH("!", Y5)+1, SEARCH("+", Y5)-SEARCH("!", Y5)-1)), Rankings!$A$2:$BK$129, 63, FALSE),0)</f>
        <v>0</v>
      </c>
      <c r="HS5">
        <f>IFERROR(VLOOKUP(_xlfn.NUMBERVALUE(MID(Z5, SEARCH("!", Z5)+1, SEARCH("+", Z5)-SEARCH("!", Z5)-1)), Rankings!$A$2:$BK$129, 63, FALSE),0)</f>
        <v>0.50538157943897521</v>
      </c>
      <c r="HT5">
        <f>IFERROR(VLOOKUP(_xlfn.NUMBERVALUE(MID(AA5, SEARCH("!", AA5)+1, SEARCH("+", AA5)-SEARCH("!", AA5)-1)), Rankings!$A$2:$BK$129, 63, FALSE),0)</f>
        <v>0.59825948781106209</v>
      </c>
      <c r="HU5">
        <f>IFERROR(VLOOKUP(_xlfn.NUMBERVALUE(MID(AB5, SEARCH("!", AB5)+1, SEARCH("+", AB5)-SEARCH("!", AB5)-1)), Rankings!$A$2:$BK$129, 63, FALSE),0)</f>
        <v>0.51686301006525148</v>
      </c>
      <c r="HV5">
        <f>IFERROR(VLOOKUP(_xlfn.NUMBERVALUE(MID(AC5, SEARCH("!", AC5)+1, SEARCH("+", AC5)-SEARCH("!", AC5)-1)), Rankings!$A$2:$BK$129, 63, FALSE),0)</f>
        <v>0</v>
      </c>
      <c r="HW5">
        <f>IFERROR(VLOOKUP(_xlfn.NUMBERVALUE(MID(AD5, SEARCH("!", AD5)+1, SEARCH("+", AD5)-SEARCH("!", AD5)-1)), Rankings!$A$2:$BK$129, 63, FALSE),0)</f>
        <v>0.56827343106735106</v>
      </c>
      <c r="HX5">
        <f>IFERROR(VLOOKUP(_xlfn.NUMBERVALUE(MID(AE5, SEARCH("!", AE5)+1, SEARCH("+", AE5)-SEARCH("!", AE5)-1)), Rankings!$A$2:$BK$129, 63, FALSE),0)</f>
        <v>0.47316682689969669</v>
      </c>
      <c r="HY5">
        <f>IFERROR(VLOOKUP(_xlfn.NUMBERVALUE(MID(AF5, SEARCH("!", AF5)+1, SEARCH("+", AF5)-SEARCH("!", AF5)-1)), Rankings!$A$2:$BK$129, 63, FALSE),0)</f>
        <v>0.87224282570657508</v>
      </c>
      <c r="HZ5">
        <f>IFERROR(VLOOKUP(_xlfn.NUMBERVALUE(MID(AG5, SEARCH("!", AG5)+1, SEARCH("+", AG5)-SEARCH("!", AG5)-1)), Rankings!$A$2:$BK$129, 63, FALSE),0)</f>
        <v>0</v>
      </c>
      <c r="IA5">
        <f>IFERROR(VLOOKUP(_xlfn.NUMBERVALUE(MID(AH5, SEARCH("!", AH5)+1, SEARCH("+", AH5)-SEARCH("!", AH5)-1)), Rankings!$A$2:$BK$129, 63, FALSE),0)</f>
        <v>0</v>
      </c>
      <c r="IB5">
        <f>IFERROR(VLOOKUP(_xlfn.NUMBERVALUE(MID(AI5, SEARCH("!", AI5)+1, SEARCH("+", AI5)-SEARCH("!", AI5)-1)), Rankings!$A$2:$BK$129, 63, FALSE),0)</f>
        <v>0.49746150550076101</v>
      </c>
      <c r="IC5">
        <f>IFERROR(VLOOKUP(_xlfn.NUMBERVALUE(MID(AJ5, SEARCH("!", AJ5)+1, SEARCH("+", AJ5)-SEARCH("!", AJ5)-1)), Rankings!$A$2:$BK$129, 63, FALSE),0)</f>
        <v>0.55232234570989558</v>
      </c>
      <c r="ID5">
        <f>IFERROR(VLOOKUP(_xlfn.NUMBERVALUE(MID(AK5, SEARCH("!", AK5)+1, SEARCH("+", AK5)-SEARCH("!", AK5)-1)), Rankings!$A$2:$BK$129, 63, FALSE),0)</f>
        <v>0.55701309868628646</v>
      </c>
      <c r="IE5">
        <f>IFERROR(VLOOKUP(_xlfn.NUMBERVALUE(MID(AL5, SEARCH("!", AL5)+1, SEARCH("+", AL5)-SEARCH("!", AL5)-1)), Rankings!$A$2:$BK$129, 63, FALSE),0)</f>
        <v>0.54003685840701343</v>
      </c>
      <c r="IF5">
        <f>IFERROR(VLOOKUP(_xlfn.NUMBERVALUE(MID(AM5, SEARCH("!", AM5)+1, SEARCH("+", AM5)-SEARCH("!", AM5)-1)), Rankings!$A$2:$BK$129, 63, FALSE),0)</f>
        <v>0.59825948781106209</v>
      </c>
      <c r="IG5">
        <f>IFERROR(VLOOKUP(_xlfn.NUMBERVALUE(MID(AN5, SEARCH("!", AN5)+1, SEARCH("+", AN5)-SEARCH("!", AN5)-1)), Rankings!$A$2:$BK$129, 63, FALSE),0)</f>
        <v>0</v>
      </c>
      <c r="IH5">
        <f>IFERROR(VLOOKUP(_xlfn.NUMBERVALUE(MID(AO5, SEARCH("!", AO5)+1, SEARCH("+", AO5)-SEARCH("!", AO5)-1)), Rankings!$A$2:$BK$129, 63, FALSE),0)</f>
        <v>0.49215488075826513</v>
      </c>
      <c r="II5">
        <f>IFERROR(VLOOKUP(_xlfn.NUMBERVALUE(MID(AP5, SEARCH("!", AP5)+1, SEARCH("+", AP5)-SEARCH("!", AP5)-1)), Rankings!$A$2:$BK$129, 63, FALSE),0)</f>
        <v>0.37517193274790295</v>
      </c>
      <c r="IJ5">
        <f>IFERROR(VLOOKUP(_xlfn.NUMBERVALUE(MID(AQ5, SEARCH("!", AQ5)+1, SEARCH("+", AQ5)-SEARCH("!", AQ5)-1)), Rankings!$A$2:$BK$129, 63, FALSE),0)</f>
        <v>0.43942470350498913</v>
      </c>
      <c r="IK5">
        <f>IFERROR(VLOOKUP(_xlfn.NUMBERVALUE(MID(AR5, SEARCH("!", AR5)+1, SEARCH("+", AR5)-SEARCH("!", AR5)-1)), Rankings!$A$2:$BK$129, 63, FALSE),0)</f>
        <v>0.74306473398290973</v>
      </c>
      <c r="IL5">
        <f>IFERROR(VLOOKUP(_xlfn.NUMBERVALUE(MID(AS5, SEARCH("!", AS5)+1, SEARCH("+", AS5)-SEARCH("!", AS5)-1)), Rankings!$A$2:$BK$129, 63, FALSE),0)</f>
        <v>0.37517193274790295</v>
      </c>
      <c r="IM5">
        <f>IFERROR(VLOOKUP(_xlfn.NUMBERVALUE(MID(AT5, SEARCH("!", AT5)+1, SEARCH("+", AT5)-SEARCH("!", AT5)-1)), Rankings!$A$2:$BK$129, 63, FALSE),0)</f>
        <v>0.43942470350498913</v>
      </c>
      <c r="IN5">
        <f>IFERROR(VLOOKUP(_xlfn.NUMBERVALUE(MID(AU5, SEARCH("!", AU5)+1, SEARCH("+", AU5)-SEARCH("!", AU5)-1)), Rankings!$A$2:$BK$129, 63, FALSE),0)</f>
        <v>0.26403708703780177</v>
      </c>
      <c r="IO5">
        <f>IFERROR(VLOOKUP(_xlfn.NUMBERVALUE(MID(AV5, SEARCH("!", AV5)+1, SEARCH("+", AV5)-SEARCH("!", AV5)-1)), Rankings!$A$2:$BK$129, 63, FALSE),0)</f>
        <v>0.62662319449602411</v>
      </c>
      <c r="IP5">
        <f>IFERROR(VLOOKUP(_xlfn.NUMBERVALUE(MID(AW5, SEARCH("!", AW5)+1, SEARCH("+", AW5)-SEARCH("!", AW5)-1)), Rankings!$A$2:$BK$129, 63, FALSE),0)</f>
        <v>0.89620059051123913</v>
      </c>
      <c r="IQ5">
        <f>IFERROR(VLOOKUP(_xlfn.NUMBERVALUE(MID(AX5, SEARCH("!", AX5)+1, SEARCH("+", AX5)-SEARCH("!", AX5)-1)), Rankings!$A$2:$BK$129, 63, FALSE),0)</f>
        <v>0</v>
      </c>
      <c r="IR5">
        <f>IFERROR(VLOOKUP(_xlfn.NUMBERVALUE(MID(AY5, SEARCH("!", AY5)+1, SEARCH("+", AY5)-SEARCH("!", AY5)-1)), Rankings!$A$2:$BK$129, 63, FALSE),0)</f>
        <v>0.62662319449602411</v>
      </c>
      <c r="IS5">
        <f>IFERROR(VLOOKUP(_xlfn.NUMBERVALUE(MID(AZ5, SEARCH("!", AZ5)+1, SEARCH("+", AZ5)-SEARCH("!", AZ5)-1)), Rankings!$A$2:$BK$129, 63, FALSE),0)</f>
        <v>0.89620059051123913</v>
      </c>
      <c r="IT5">
        <f>IFERROR(VLOOKUP(_xlfn.NUMBERVALUE(MID(BA5, SEARCH("!", BA5)+1, SEARCH("+", BA5)-SEARCH("!", BA5)-1)), Rankings!$A$2:$BK$129, 63, FALSE),0)</f>
        <v>0</v>
      </c>
      <c r="IU5">
        <f>IFERROR(VLOOKUP(_xlfn.NUMBERVALUE(MID(BB5, SEARCH("!", BB5)+1, SEARCH("+", BB5)-SEARCH("!", BB5)-1)), Rankings!$A$2:$BK$129, 63, FALSE),0)</f>
        <v>0.74306473398290973</v>
      </c>
      <c r="IV5">
        <f>IFERROR(VLOOKUP(_xlfn.NUMBERVALUE(MID(BC5, SEARCH("!", BC5)+1, SEARCH("+", BC5)-SEARCH("!", BC5)-1)), Rankings!$A$2:$BK$129, 63, FALSE),0)</f>
        <v>0</v>
      </c>
      <c r="IW5">
        <f>IFERROR(VLOOKUP(_xlfn.NUMBERVALUE(MID(BD5, SEARCH("!", BD5)+1, SEARCH("+", BD5)-SEARCH("!", BD5)-1)), Rankings!$A$2:$BK$129, 63, FALSE),0)</f>
        <v>0.74306473398290973</v>
      </c>
      <c r="IX5">
        <f>IFERROR(VLOOKUP(_xlfn.NUMBERVALUE(MID(BE5, SEARCH("!", BE5)+1, SEARCH("+", BE5)-SEARCH("!", BE5)-1)), Rankings!$A$2:$BK$129, 63, FALSE),0)</f>
        <v>0.74306473398290973</v>
      </c>
      <c r="IY5">
        <f>IFERROR(VLOOKUP(_xlfn.NUMBERVALUE(MID(BF5, SEARCH("!", BF5)+1, SEARCH("+", BF5)-SEARCH("!", BF5)-1)), Rankings!$A$2:$BK$129, 63, FALSE),0)</f>
        <v>0</v>
      </c>
      <c r="IZ5">
        <f>IFERROR(VLOOKUP(_xlfn.NUMBERVALUE(MID(BG5, SEARCH("!", BG5)+1, SEARCH("+", BG5)-SEARCH("!", BG5)-1)), Rankings!$A$2:$BK$129, 63, FALSE),0)</f>
        <v>0.74306473398290973</v>
      </c>
      <c r="JA5">
        <f>IFERROR(VLOOKUP(_xlfn.NUMBERVALUE(MID(BH5, SEARCH("!", BH5)+1, SEARCH("+", BH5)-SEARCH("!", BH5)-1)), Rankings!$A$2:$BK$129, 63, FALSE),0)</f>
        <v>0.89022469558383477</v>
      </c>
      <c r="JB5">
        <f>IFERROR(VLOOKUP(_xlfn.NUMBERVALUE(MID(BI5, SEARCH("!", BI5)+1, SEARCH("+", BI5)-SEARCH("!", BI5)-1)), Rankings!$A$2:$BK$129, 63, FALSE),0)</f>
        <v>0</v>
      </c>
      <c r="JC5">
        <f>IFERROR(VLOOKUP(_xlfn.NUMBERVALUE(MID(BJ5, SEARCH("!", BJ5)+1, SEARCH("+", BJ5)-SEARCH("!", BJ5)-1)), Rankings!$A$2:$BK$129, 63, FALSE),0)</f>
        <v>0</v>
      </c>
      <c r="JD5">
        <f>IFERROR(VLOOKUP(_xlfn.NUMBERVALUE(MID(BK5, SEARCH("!", BK5)+1, SEARCH("+", BK5)-SEARCH("!", BK5)-1)), Rankings!$A$2:$BK$129, 63, FALSE),0)</f>
        <v>0.89022469558383477</v>
      </c>
      <c r="JE5">
        <f>IFERROR(VLOOKUP(_xlfn.NUMBERVALUE(MID(BL5, SEARCH("!", BL5)+1, SEARCH("+", BL5)-SEARCH("!", BL5)-1)), Rankings!$A$2:$BK$129, 63, FALSE),0)</f>
        <v>0</v>
      </c>
      <c r="JF5">
        <f>IFERROR(VLOOKUP(_xlfn.NUMBERVALUE(MID(BM5, SEARCH("!", BM5)+1, SEARCH("+", BM5)-SEARCH("!", BM5)-1)), Rankings!$A$2:$BK$129, 63, FALSE),0)</f>
        <v>0</v>
      </c>
      <c r="JG5">
        <f>IFERROR(VLOOKUP(_xlfn.NUMBERVALUE(MID(BN5, SEARCH("!", BN5)+1, SEARCH("+", BN5)-SEARCH("!", BN5)-1)), Rankings!$A$2:$BK$129, 63, FALSE),0)</f>
        <v>0.82730725178749975</v>
      </c>
      <c r="JH5">
        <f>IFERROR(VLOOKUP(_xlfn.NUMBERVALUE(MID(BO5, SEARCH("!", BO5)+1, SEARCH("+", BO5)-SEARCH("!", BO5)-1)), Rankings!$A$2:$BK$129, 63, FALSE),0)</f>
        <v>0.79780442836869991</v>
      </c>
      <c r="JI5">
        <f>IFERROR(VLOOKUP(_xlfn.NUMBERVALUE(MID(BP5, SEARCH("!", BP5)+1, SEARCH("+", BP5)-SEARCH("!", BP5)-1)), Rankings!$A$2:$BK$129, 63, FALSE),0)</f>
        <v>0.82730725178749975</v>
      </c>
      <c r="JJ5">
        <f>IFERROR(VLOOKUP(_xlfn.NUMBERVALUE(MID(BQ5, SEARCH("!", BQ5)+1, SEARCH("+", BQ5)-SEARCH("!", BQ5)-1)), Rankings!$A$2:$BK$129, 63, FALSE),0)</f>
        <v>0.79780442836869991</v>
      </c>
      <c r="JK5">
        <f>IFERROR(VLOOKUP(_xlfn.NUMBERVALUE(MID(BR5, SEARCH("!", BR5)+1, SEARCH("+", BR5)-SEARCH("!", BR5)-1)), Rankings!$A$2:$BK$129, 63, FALSE),0)</f>
        <v>0</v>
      </c>
      <c r="JL5">
        <f>IFERROR(VLOOKUP(_xlfn.NUMBERVALUE(MID(BS5, SEARCH("!", BS5)+1, SEARCH("+", BS5)-SEARCH("!", BS5)-1)), Rankings!$A$2:$BK$129, 63, FALSE),0)</f>
        <v>0.83122380927033801</v>
      </c>
      <c r="JM5">
        <f>IFERROR(VLOOKUP(_xlfn.NUMBERVALUE(MID(BT5, SEARCH("!", BT5)+1, SEARCH("+", BT5)-SEARCH("!", BT5)-1)), Rankings!$A$2:$BK$129, 63, FALSE),0)</f>
        <v>0</v>
      </c>
      <c r="JN5">
        <f>IFERROR(VLOOKUP(_xlfn.NUMBERVALUE(MID(BU5, SEARCH("!", BU5)+1, SEARCH("+", BU5)-SEARCH("!", BU5)-1)), Rankings!$A$2:$BK$129, 63, FALSE),0)</f>
        <v>0.83122380927033801</v>
      </c>
      <c r="JO5">
        <f>IFERROR(VLOOKUP(_xlfn.NUMBERVALUE(MID(BV5, SEARCH("!", BV5)+1, SEARCH("+", BV5)-SEARCH("!", BV5)-1)), Rankings!$A$2:$BK$129, 63, FALSE),0)</f>
        <v>0</v>
      </c>
      <c r="JP5">
        <f>IFERROR(VLOOKUP(_xlfn.NUMBERVALUE(MID(BW5, SEARCH("!", BW5)+1, SEARCH("+", BW5)-SEARCH("!", BW5)-1)), Rankings!$A$2:$BK$129, 63, FALSE),0)</f>
        <v>0.82959342066499908</v>
      </c>
      <c r="JQ5">
        <f>IFERROR(VLOOKUP(_xlfn.NUMBERVALUE(MID(BX5, SEARCH("!", BX5)+1, SEARCH("+", BX5)-SEARCH("!", BX5)-1)), Rankings!$A$2:$BK$129, 63, FALSE),0)</f>
        <v>0</v>
      </c>
      <c r="JR5">
        <f>IFERROR(VLOOKUP(_xlfn.NUMBERVALUE(MID(BY5, SEARCH("!", BY5)+1, SEARCH("+", BY5)-SEARCH("!", BY5)-1)), Rankings!$A$2:$BK$129, 63, FALSE),0)</f>
        <v>0.82959342066499908</v>
      </c>
      <c r="JS5">
        <f>IFERROR(VLOOKUP(_xlfn.NUMBERVALUE(MID(BZ5, SEARCH("!", BZ5)+1, SEARCH("+", BZ5)-SEARCH("!", BZ5)-1)), Rankings!$A$2:$BK$129, 63, FALSE),0)</f>
        <v>0</v>
      </c>
      <c r="JT5">
        <f>IFERROR(VLOOKUP(_xlfn.NUMBERVALUE(MID(CA5, SEARCH("!", CA5)+1, SEARCH("+", CA5)-SEARCH("!", CA5)-1)), Rankings!$A$2:$BK$129, 63, FALSE),0)</f>
        <v>0.84947087869920124</v>
      </c>
      <c r="JU5">
        <f>IFERROR(VLOOKUP(_xlfn.NUMBERVALUE(MID(CB5, SEARCH("!", CB5)+1, SEARCH("+", CB5)-SEARCH("!", CB5)-1)), Rankings!$A$2:$BK$129, 63, FALSE),0)</f>
        <v>0</v>
      </c>
      <c r="JV5">
        <f>IFERROR(VLOOKUP(_xlfn.NUMBERVALUE(MID(CC5, SEARCH("!", CC5)+1, SEARCH("+", CC5)-SEARCH("!", CC5)-1)), Rankings!$A$2:$BK$129, 63, FALSE),0)</f>
        <v>0.84947087869920124</v>
      </c>
      <c r="JW5">
        <f>IFERROR(VLOOKUP(_xlfn.NUMBERVALUE(MID(CD5, SEARCH("!", CD5)+1, SEARCH("+", CD5)-SEARCH("!", CD5)-1)), Rankings!$A$2:$BK$129, 63, FALSE),0)</f>
        <v>0</v>
      </c>
      <c r="JX5">
        <f>IFERROR(VLOOKUP(_xlfn.NUMBERVALUE(MID(CE5, SEARCH("!", CE5)+1, SEARCH("+", CE5)-SEARCH("!", CE5)-1)), Rankings!$A$2:$BK$129, 63, FALSE),0)</f>
        <v>0</v>
      </c>
      <c r="JY5">
        <f>IFERROR(VLOOKUP(_xlfn.NUMBERVALUE(MID(CF5, SEARCH("!", CF5)+1, SEARCH("+", CF5)-SEARCH("!", CF5)-1)), Rankings!$A$2:$BK$129, 63, FALSE),0)</f>
        <v>0</v>
      </c>
      <c r="JZ5">
        <f>IFERROR(VLOOKUP(_xlfn.NUMBERVALUE(MID(CG5, SEARCH("!", CG5)+1, SEARCH("+", CG5)-SEARCH("!", CG5)-1)), Rankings!$A$2:$BK$129, 63, FALSE),0)</f>
        <v>0</v>
      </c>
      <c r="KA5">
        <f>IFERROR(VLOOKUP(_xlfn.NUMBERVALUE(MID(CH5, SEARCH("!", CH5)+1, SEARCH("+", CH5)-SEARCH("!", CH5)-1)), Rankings!$A$2:$BK$129, 63, FALSE),0)</f>
        <v>0</v>
      </c>
      <c r="KB5">
        <f>IFERROR(VLOOKUP(_xlfn.NUMBERVALUE(MID(CI5, SEARCH("!", CI5)+1, SEARCH("+", CI5)-SEARCH("!", CI5)-1)), Rankings!$A$2:$BK$129, 63, FALSE),0)</f>
        <v>0</v>
      </c>
      <c r="KC5">
        <f>IFERROR(VLOOKUP(_xlfn.NUMBERVALUE(MID(CJ5, SEARCH("!", CJ5)+1, SEARCH("+", CJ5)-SEARCH("!", CJ5)-1)), Rankings!$A$2:$BK$129, 63, FALSE),0)</f>
        <v>0</v>
      </c>
      <c r="KD5">
        <f>IFERROR(VLOOKUP(_xlfn.NUMBERVALUE(MID(CK5, SEARCH("!", CK5)+1, SEARCH("+", CK5)-SEARCH("!", CK5)-1)), Rankings!$A$2:$BK$129, 63, FALSE),0)</f>
        <v>0</v>
      </c>
      <c r="KE5">
        <f>IFERROR(VLOOKUP(_xlfn.NUMBERVALUE(MID(CL5, SEARCH("!", CL5)+1, SEARCH("+", CL5)-SEARCH("!", CL5)-1)), Rankings!$A$2:$BK$129, 63, FALSE),0)</f>
        <v>0</v>
      </c>
      <c r="KF5">
        <f>IFERROR(VLOOKUP(_xlfn.NUMBERVALUE(MID(CM5, SEARCH("!", CM5)+1, SEARCH("+", CM5)-SEARCH("!", CM5)-1)), Rankings!$A$2:$BK$129, 63, FALSE),0)</f>
        <v>0</v>
      </c>
      <c r="KG5">
        <f>IFERROR(VLOOKUP(_xlfn.NUMBERVALUE(MID(CN5, SEARCH("!", CN5)+1, SEARCH("+", CN5)-SEARCH("!", CN5)-1)), Rankings!$A$2:$BK$129, 63, FALSE),0)</f>
        <v>0</v>
      </c>
      <c r="KH5">
        <f>IFERROR(VLOOKUP(_xlfn.NUMBERVALUE(MID(CO5, SEARCH("!", CO5)+1, SEARCH("+", CO5)-SEARCH("!", CO5)-1)), Rankings!$A$2:$BK$129, 63, FALSE),0)</f>
        <v>0</v>
      </c>
      <c r="KJ5" s="28">
        <f t="shared" si="116"/>
        <v>302</v>
      </c>
      <c r="KK5" s="28">
        <f t="shared" si="117"/>
        <v>421</v>
      </c>
      <c r="KL5" s="28">
        <f t="shared" si="118"/>
        <v>163</v>
      </c>
      <c r="KM5" s="28">
        <f t="shared" si="119"/>
        <v>39</v>
      </c>
      <c r="KN5" s="28">
        <f t="shared" si="120"/>
        <v>0</v>
      </c>
      <c r="KO5" s="28">
        <f t="shared" si="121"/>
        <v>228</v>
      </c>
      <c r="KP5" s="28">
        <f t="shared" si="122"/>
        <v>562.83333333333337</v>
      </c>
      <c r="KQ5" s="28">
        <f t="shared" si="123"/>
        <v>228</v>
      </c>
      <c r="KS5" s="27" t="str">
        <f t="shared" si="124"/>
        <v>7</v>
      </c>
      <c r="KT5" s="27" t="str">
        <f t="shared" si="125"/>
        <v>25</v>
      </c>
      <c r="KU5" s="27" t="str">
        <f t="shared" si="126"/>
        <v>25</v>
      </c>
      <c r="KV5" s="27" t="str">
        <f t="shared" si="127"/>
        <v>32</v>
      </c>
      <c r="KW5" s="27">
        <f t="shared" si="128"/>
        <v>0</v>
      </c>
      <c r="KX5" s="27" t="str">
        <f t="shared" si="129"/>
        <v>30</v>
      </c>
      <c r="KY5" s="27" t="str">
        <f t="shared" si="130"/>
        <v>22</v>
      </c>
      <c r="KZ5" s="27">
        <f t="shared" si="131"/>
        <v>0</v>
      </c>
      <c r="LA5" s="27">
        <f t="shared" si="132"/>
        <v>0</v>
      </c>
      <c r="LB5" s="27">
        <f t="shared" si="133"/>
        <v>0</v>
      </c>
      <c r="LC5" s="27">
        <f t="shared" si="134"/>
        <v>0</v>
      </c>
      <c r="LD5" s="27" t="str">
        <f t="shared" si="135"/>
        <v>25</v>
      </c>
      <c r="LE5" s="27" t="str">
        <f t="shared" si="136"/>
        <v>18</v>
      </c>
      <c r="LF5" s="27">
        <f t="shared" si="137"/>
        <v>0</v>
      </c>
      <c r="LG5" s="27" t="str">
        <f t="shared" si="138"/>
        <v>29</v>
      </c>
      <c r="LH5" s="27" t="str">
        <f t="shared" si="139"/>
        <v>18</v>
      </c>
      <c r="LI5" s="27" t="str">
        <f t="shared" si="140"/>
        <v>28</v>
      </c>
      <c r="LJ5" s="27">
        <f t="shared" si="141"/>
        <v>0</v>
      </c>
      <c r="LK5" s="27" t="str">
        <f t="shared" si="142"/>
        <v>22</v>
      </c>
      <c r="LL5" s="27" t="str">
        <f t="shared" si="143"/>
        <v>30</v>
      </c>
      <c r="LM5" s="27" t="str">
        <f t="shared" si="144"/>
        <v>18</v>
      </c>
      <c r="LN5" s="27">
        <f t="shared" si="145"/>
        <v>0</v>
      </c>
      <c r="LO5" s="27">
        <f t="shared" si="146"/>
        <v>0</v>
      </c>
      <c r="LP5" s="27" t="str">
        <f t="shared" si="147"/>
        <v>26</v>
      </c>
      <c r="LQ5" s="27" t="str">
        <f t="shared" si="148"/>
        <v>41</v>
      </c>
      <c r="LR5" s="27" t="str">
        <f t="shared" si="149"/>
        <v>24</v>
      </c>
      <c r="LS5" s="27" t="str">
        <f t="shared" si="150"/>
        <v>31</v>
      </c>
      <c r="LT5" s="27" t="str">
        <f t="shared" si="151"/>
        <v>23</v>
      </c>
      <c r="LU5" s="27">
        <f t="shared" si="152"/>
        <v>0</v>
      </c>
      <c r="LV5" s="27" t="str">
        <f t="shared" si="153"/>
        <v>26</v>
      </c>
      <c r="LW5" s="27" t="str">
        <f t="shared" si="154"/>
        <v>35</v>
      </c>
      <c r="LX5" s="27" t="str">
        <f t="shared" si="155"/>
        <v>28</v>
      </c>
      <c r="LY5" s="27" t="str">
        <f t="shared" si="156"/>
        <v>29</v>
      </c>
      <c r="LZ5" s="27" t="str">
        <f t="shared" si="157"/>
        <v>34</v>
      </c>
      <c r="MA5" s="27" t="str">
        <f t="shared" si="158"/>
        <v>48</v>
      </c>
      <c r="MB5" s="27" t="str">
        <f t="shared" si="159"/>
        <v>31</v>
      </c>
      <c r="MC5" s="27" t="str">
        <f t="shared" si="160"/>
        <v>28</v>
      </c>
      <c r="MD5" s="27" t="str">
        <f t="shared" si="161"/>
        <v>11</v>
      </c>
      <c r="ME5" s="27">
        <f t="shared" si="162"/>
        <v>0</v>
      </c>
      <c r="MF5" s="27" t="str">
        <f t="shared" si="163"/>
        <v>24</v>
      </c>
      <c r="MG5" s="27" t="str">
        <f t="shared" si="164"/>
        <v>22</v>
      </c>
      <c r="MH5" s="27">
        <f t="shared" si="165"/>
        <v>0</v>
      </c>
      <c r="MI5" s="27" t="str">
        <f t="shared" si="166"/>
        <v>28</v>
      </c>
      <c r="MJ5" s="27">
        <f t="shared" si="167"/>
        <v>0</v>
      </c>
      <c r="MK5" s="27" t="str">
        <f t="shared" si="168"/>
        <v>14</v>
      </c>
      <c r="ML5" s="27" t="str">
        <f t="shared" si="169"/>
        <v>25</v>
      </c>
      <c r="MM5" s="27">
        <f t="shared" si="170"/>
        <v>0</v>
      </c>
      <c r="MN5" s="27" t="str">
        <f t="shared" si="171"/>
        <v>25</v>
      </c>
      <c r="MO5" s="27" t="str">
        <f t="shared" si="172"/>
        <v>22</v>
      </c>
      <c r="MP5" s="27">
        <f t="shared" si="173"/>
        <v>0</v>
      </c>
      <c r="MQ5" s="27">
        <f t="shared" si="174"/>
        <v>0</v>
      </c>
      <c r="MR5" s="27" t="str">
        <f t="shared" si="175"/>
        <v>21</v>
      </c>
      <c r="MS5" s="27">
        <f t="shared" si="176"/>
        <v>0</v>
      </c>
      <c r="MT5" s="27">
        <f t="shared" si="177"/>
        <v>0</v>
      </c>
      <c r="MU5" s="27" t="str">
        <f t="shared" si="178"/>
        <v>18</v>
      </c>
      <c r="MV5" s="27" t="str">
        <f t="shared" si="179"/>
        <v>22</v>
      </c>
      <c r="MW5" s="27" t="str">
        <f t="shared" si="180"/>
        <v>13</v>
      </c>
      <c r="MX5" s="27" t="str">
        <f t="shared" si="181"/>
        <v>12</v>
      </c>
      <c r="MY5" s="27">
        <f t="shared" si="182"/>
        <v>0</v>
      </c>
      <c r="MZ5" s="27" t="str">
        <f t="shared" si="183"/>
        <v>31</v>
      </c>
      <c r="NA5" s="27">
        <f t="shared" si="184"/>
        <v>0</v>
      </c>
      <c r="NB5" s="27" t="str">
        <f t="shared" si="185"/>
        <v>26</v>
      </c>
      <c r="NC5" s="27">
        <f t="shared" si="186"/>
        <v>0</v>
      </c>
      <c r="ND5" s="27" t="str">
        <f t="shared" si="187"/>
        <v>24</v>
      </c>
      <c r="NE5" s="27">
        <f t="shared" si="188"/>
        <v>0</v>
      </c>
      <c r="NF5" s="27" t="str">
        <f t="shared" si="189"/>
        <v>13</v>
      </c>
      <c r="NG5" s="27">
        <f t="shared" si="190"/>
        <v>0</v>
      </c>
      <c r="NH5" s="27" t="str">
        <f t="shared" si="191"/>
        <v>23</v>
      </c>
      <c r="NI5" s="27">
        <f t="shared" si="192"/>
        <v>0</v>
      </c>
      <c r="NJ5" s="27" t="str">
        <f t="shared" si="193"/>
        <v>11</v>
      </c>
      <c r="NK5" s="27">
        <f t="shared" si="194"/>
        <v>0</v>
      </c>
      <c r="NL5" s="27">
        <f t="shared" si="195"/>
        <v>0</v>
      </c>
      <c r="NM5" s="27">
        <f t="shared" si="196"/>
        <v>0</v>
      </c>
      <c r="NN5" s="27">
        <f t="shared" si="197"/>
        <v>0</v>
      </c>
      <c r="NO5" s="27">
        <f t="shared" si="198"/>
        <v>0</v>
      </c>
      <c r="NP5" s="27">
        <f t="shared" si="199"/>
        <v>0</v>
      </c>
      <c r="NQ5" s="27">
        <f t="shared" si="200"/>
        <v>0</v>
      </c>
      <c r="NR5" s="27">
        <f t="shared" si="201"/>
        <v>0</v>
      </c>
      <c r="NS5" s="27">
        <f t="shared" si="202"/>
        <v>0</v>
      </c>
      <c r="NT5" s="27">
        <f t="shared" si="203"/>
        <v>0</v>
      </c>
      <c r="NU5" s="27">
        <f t="shared" si="204"/>
        <v>0</v>
      </c>
      <c r="NV5" s="27">
        <f t="shared" si="205"/>
        <v>0</v>
      </c>
      <c r="NX5" s="28">
        <f t="shared" si="206"/>
        <v>174</v>
      </c>
      <c r="NY5" s="28">
        <f t="shared" si="207"/>
        <v>239</v>
      </c>
      <c r="NZ5" s="28">
        <f t="shared" si="208"/>
        <v>95</v>
      </c>
      <c r="OA5" s="28">
        <f t="shared" si="209"/>
        <v>49</v>
      </c>
      <c r="OB5" s="28">
        <f t="shared" si="210"/>
        <v>0</v>
      </c>
      <c r="OC5" s="28">
        <f t="shared" si="211"/>
        <v>128</v>
      </c>
      <c r="OD5" s="28">
        <f t="shared" si="212"/>
        <v>350.16666666666669</v>
      </c>
      <c r="OE5" s="28">
        <f t="shared" si="213"/>
        <v>128</v>
      </c>
      <c r="OG5" s="27" t="str">
        <f t="shared" si="214"/>
        <v>13</v>
      </c>
      <c r="OH5" s="27" t="str">
        <f t="shared" si="215"/>
        <v>10</v>
      </c>
      <c r="OI5" s="27" t="str">
        <f t="shared" si="216"/>
        <v>7</v>
      </c>
      <c r="OJ5" s="27" t="str">
        <f t="shared" si="217"/>
        <v>23</v>
      </c>
      <c r="OK5" s="27">
        <f t="shared" si="218"/>
        <v>0</v>
      </c>
      <c r="OL5" s="27" t="str">
        <f t="shared" si="219"/>
        <v>24</v>
      </c>
      <c r="OM5" s="27" t="str">
        <f t="shared" si="220"/>
        <v>14</v>
      </c>
      <c r="ON5" s="27">
        <f t="shared" si="221"/>
        <v>0</v>
      </c>
      <c r="OO5" s="27">
        <f t="shared" si="222"/>
        <v>0</v>
      </c>
      <c r="OP5" s="27">
        <f t="shared" si="223"/>
        <v>0</v>
      </c>
      <c r="OQ5" s="27">
        <f t="shared" si="224"/>
        <v>0</v>
      </c>
      <c r="OR5" s="27" t="str">
        <f t="shared" si="225"/>
        <v>20</v>
      </c>
      <c r="OS5" s="27" t="str">
        <f t="shared" si="226"/>
        <v>24</v>
      </c>
      <c r="OT5" s="27">
        <f t="shared" si="227"/>
        <v>0</v>
      </c>
      <c r="OU5" s="27" t="str">
        <f t="shared" si="228"/>
        <v>4</v>
      </c>
      <c r="OV5" s="27" t="str">
        <f t="shared" si="229"/>
        <v>14</v>
      </c>
      <c r="OW5" s="27" t="str">
        <f t="shared" si="230"/>
        <v>13</v>
      </c>
      <c r="OX5" s="27">
        <f t="shared" si="231"/>
        <v>0</v>
      </c>
      <c r="OY5" s="27" t="str">
        <f t="shared" si="232"/>
        <v>18</v>
      </c>
      <c r="OZ5" s="27" t="str">
        <f t="shared" si="233"/>
        <v>21</v>
      </c>
      <c r="PA5" s="27" t="str">
        <f t="shared" si="234"/>
        <v>16</v>
      </c>
      <c r="PB5" s="27">
        <f t="shared" si="235"/>
        <v>0</v>
      </c>
      <c r="PC5" s="27">
        <f t="shared" si="236"/>
        <v>0</v>
      </c>
      <c r="PD5" s="27" t="str">
        <f t="shared" si="237"/>
        <v>6</v>
      </c>
      <c r="PE5" s="27" t="str">
        <f t="shared" si="238"/>
        <v>9</v>
      </c>
      <c r="PF5" s="27" t="str">
        <f t="shared" si="239"/>
        <v>9</v>
      </c>
      <c r="PG5" s="27" t="str">
        <f t="shared" si="240"/>
        <v>17</v>
      </c>
      <c r="PH5" s="27" t="str">
        <f t="shared" si="241"/>
        <v>9</v>
      </c>
      <c r="PI5" s="27">
        <f t="shared" si="242"/>
        <v>0</v>
      </c>
      <c r="PJ5" s="27" t="str">
        <f t="shared" si="243"/>
        <v>20</v>
      </c>
      <c r="PK5" s="27" t="str">
        <f t="shared" si="244"/>
        <v>18</v>
      </c>
      <c r="PL5" s="27" t="str">
        <f t="shared" si="245"/>
        <v>13</v>
      </c>
      <c r="PM5" s="27" t="str">
        <f t="shared" si="246"/>
        <v>12</v>
      </c>
      <c r="PN5" s="27" t="str">
        <f t="shared" si="247"/>
        <v>6</v>
      </c>
      <c r="PO5" s="27" t="str">
        <f t="shared" si="248"/>
        <v>10</v>
      </c>
      <c r="PP5" s="27" t="str">
        <f t="shared" si="249"/>
        <v>25</v>
      </c>
      <c r="PQ5" s="27" t="str">
        <f t="shared" si="250"/>
        <v>13</v>
      </c>
      <c r="PR5" s="27" t="str">
        <f t="shared" si="251"/>
        <v>20</v>
      </c>
      <c r="PS5" s="27">
        <f t="shared" si="252"/>
        <v>0</v>
      </c>
      <c r="PT5" s="27" t="str">
        <f t="shared" si="253"/>
        <v>12</v>
      </c>
      <c r="PU5" s="27" t="str">
        <f t="shared" si="254"/>
        <v>22</v>
      </c>
      <c r="PV5" s="27">
        <f t="shared" si="255"/>
        <v>0</v>
      </c>
      <c r="PW5" s="27" t="str">
        <f t="shared" si="256"/>
        <v>17</v>
      </c>
      <c r="PX5" s="27">
        <f t="shared" si="257"/>
        <v>0</v>
      </c>
      <c r="PY5" s="27" t="str">
        <f t="shared" si="258"/>
        <v>23</v>
      </c>
      <c r="PZ5" s="27" t="str">
        <f t="shared" si="259"/>
        <v>20</v>
      </c>
      <c r="QA5" s="27">
        <f t="shared" si="260"/>
        <v>0</v>
      </c>
      <c r="QB5" s="27" t="str">
        <f t="shared" si="261"/>
        <v>26</v>
      </c>
      <c r="QC5" s="27" t="str">
        <f t="shared" si="262"/>
        <v>12</v>
      </c>
      <c r="QD5" s="27">
        <f t="shared" si="263"/>
        <v>0</v>
      </c>
      <c r="QE5" s="27">
        <f t="shared" si="264"/>
        <v>0</v>
      </c>
      <c r="QF5" s="27" t="str">
        <f t="shared" si="265"/>
        <v>17</v>
      </c>
      <c r="QG5" s="27">
        <f t="shared" si="266"/>
        <v>0</v>
      </c>
      <c r="QH5" s="27">
        <f t="shared" si="267"/>
        <v>0</v>
      </c>
      <c r="QI5" s="27" t="str">
        <f t="shared" si="268"/>
        <v>19</v>
      </c>
      <c r="QJ5" s="27" t="str">
        <f t="shared" si="269"/>
        <v>20</v>
      </c>
      <c r="QK5" s="27" t="str">
        <f t="shared" si="270"/>
        <v>19</v>
      </c>
      <c r="QL5" s="27" t="str">
        <f t="shared" si="271"/>
        <v>7</v>
      </c>
      <c r="QM5" s="27">
        <f t="shared" si="272"/>
        <v>0</v>
      </c>
      <c r="QN5" s="27" t="str">
        <f t="shared" si="273"/>
        <v>11</v>
      </c>
      <c r="QO5" s="27">
        <f t="shared" si="274"/>
        <v>0</v>
      </c>
      <c r="QP5" s="27" t="str">
        <f t="shared" si="275"/>
        <v>14</v>
      </c>
      <c r="QQ5" s="27">
        <f t="shared" si="276"/>
        <v>0</v>
      </c>
      <c r="QR5" s="27" t="str">
        <f t="shared" si="277"/>
        <v>11</v>
      </c>
      <c r="QS5" s="27">
        <f t="shared" si="278"/>
        <v>0</v>
      </c>
      <c r="QT5" s="27" t="str">
        <f t="shared" si="279"/>
        <v>19</v>
      </c>
      <c r="QU5" s="27">
        <f t="shared" si="280"/>
        <v>0</v>
      </c>
      <c r="QV5" s="27" t="str">
        <f t="shared" si="281"/>
        <v>22</v>
      </c>
      <c r="QW5" s="27">
        <f t="shared" si="282"/>
        <v>0</v>
      </c>
      <c r="QX5" s="27" t="str">
        <f t="shared" si="283"/>
        <v>13</v>
      </c>
      <c r="QY5" s="27">
        <f t="shared" si="284"/>
        <v>0</v>
      </c>
      <c r="QZ5" s="27">
        <f t="shared" si="285"/>
        <v>0</v>
      </c>
      <c r="RA5" s="27">
        <f t="shared" si="286"/>
        <v>0</v>
      </c>
      <c r="RB5" s="27">
        <f t="shared" si="287"/>
        <v>0</v>
      </c>
      <c r="RC5" s="27">
        <f t="shared" si="288"/>
        <v>0</v>
      </c>
      <c r="RD5" s="27">
        <f t="shared" si="289"/>
        <v>0</v>
      </c>
      <c r="RE5" s="27">
        <f t="shared" si="290"/>
        <v>0</v>
      </c>
      <c r="RF5" s="27">
        <f t="shared" si="291"/>
        <v>0</v>
      </c>
      <c r="RG5" s="27">
        <f t="shared" si="292"/>
        <v>0</v>
      </c>
      <c r="RH5" s="27">
        <f t="shared" si="293"/>
        <v>0</v>
      </c>
      <c r="RI5" s="27">
        <f t="shared" si="294"/>
        <v>0</v>
      </c>
      <c r="RJ5" s="27">
        <f t="shared" si="295"/>
        <v>0</v>
      </c>
      <c r="RL5" s="28">
        <f t="shared" si="296"/>
        <v>118</v>
      </c>
      <c r="RM5" s="28">
        <f t="shared" si="297"/>
        <v>154</v>
      </c>
      <c r="RN5" s="28">
        <f t="shared" si="298"/>
        <v>58</v>
      </c>
      <c r="RO5" s="28">
        <f t="shared" si="299"/>
        <v>14</v>
      </c>
      <c r="RP5" s="28">
        <f t="shared" si="300"/>
        <v>0</v>
      </c>
      <c r="RQ5" s="28">
        <f t="shared" si="301"/>
        <v>212.33333333333334</v>
      </c>
      <c r="RT5" s="27" t="str">
        <f t="shared" si="302"/>
        <v>5</v>
      </c>
      <c r="RU5" s="27" t="str">
        <f t="shared" si="303"/>
        <v>13</v>
      </c>
      <c r="RV5" s="27" t="str">
        <f t="shared" si="304"/>
        <v>9</v>
      </c>
      <c r="RW5" s="27" t="str">
        <f t="shared" si="305"/>
        <v>13</v>
      </c>
      <c r="RX5" s="27" t="str">
        <f t="shared" si="306"/>
        <v>0</v>
      </c>
      <c r="RY5" s="27" t="str">
        <f t="shared" si="307"/>
        <v>10</v>
      </c>
      <c r="RZ5" s="27" t="str">
        <f t="shared" si="308"/>
        <v>9</v>
      </c>
      <c r="SA5" s="27" t="str">
        <f t="shared" si="309"/>
        <v>0</v>
      </c>
      <c r="SB5" s="27" t="str">
        <f t="shared" si="310"/>
        <v>0</v>
      </c>
      <c r="SC5" s="27" t="str">
        <f t="shared" si="311"/>
        <v>0</v>
      </c>
      <c r="SD5" s="27" t="str">
        <f t="shared" si="312"/>
        <v>0</v>
      </c>
      <c r="SE5" s="27" t="str">
        <f t="shared" si="313"/>
        <v>6</v>
      </c>
      <c r="SF5" s="27" t="str">
        <f t="shared" si="314"/>
        <v>7</v>
      </c>
      <c r="SG5" s="27" t="str">
        <f t="shared" si="315"/>
        <v>0</v>
      </c>
      <c r="SH5" s="27" t="str">
        <f t="shared" si="316"/>
        <v>13</v>
      </c>
      <c r="SI5" s="27" t="str">
        <f t="shared" si="317"/>
        <v>8</v>
      </c>
      <c r="SJ5" s="27" t="str">
        <f t="shared" si="318"/>
        <v>11</v>
      </c>
      <c r="SK5" s="27" t="str">
        <f t="shared" si="319"/>
        <v>0</v>
      </c>
      <c r="SL5" s="27" t="str">
        <f t="shared" si="320"/>
        <v>8</v>
      </c>
      <c r="SM5" s="27" t="str">
        <f t="shared" si="321"/>
        <v>11</v>
      </c>
      <c r="SN5" s="27" t="str">
        <f t="shared" si="322"/>
        <v>11</v>
      </c>
      <c r="SO5" s="27" t="str">
        <f t="shared" si="323"/>
        <v>0</v>
      </c>
      <c r="SP5" s="27" t="str">
        <f t="shared" si="324"/>
        <v>0</v>
      </c>
      <c r="SQ5" s="27" t="str">
        <f t="shared" si="325"/>
        <v>9</v>
      </c>
      <c r="SR5" s="27" t="str">
        <f t="shared" si="326"/>
        <v>15</v>
      </c>
      <c r="SS5" s="27" t="str">
        <f t="shared" si="327"/>
        <v>6</v>
      </c>
      <c r="ST5" s="27" t="str">
        <f t="shared" si="328"/>
        <v>12</v>
      </c>
      <c r="SU5" s="27" t="str">
        <f t="shared" si="329"/>
        <v>7</v>
      </c>
      <c r="SV5" s="27" t="str">
        <f t="shared" si="330"/>
        <v>0</v>
      </c>
      <c r="SW5" s="27" t="str">
        <f t="shared" si="331"/>
        <v>8</v>
      </c>
      <c r="SX5" s="27" t="str">
        <f t="shared" si="332"/>
        <v>9</v>
      </c>
      <c r="SY5" s="27" t="str">
        <f t="shared" si="333"/>
        <v>9</v>
      </c>
      <c r="SZ5" s="27" t="str">
        <f t="shared" si="334"/>
        <v>13</v>
      </c>
      <c r="TA5" s="27" t="str">
        <f t="shared" si="335"/>
        <v>10</v>
      </c>
      <c r="TB5" s="27" t="str">
        <f t="shared" si="336"/>
        <v>15</v>
      </c>
      <c r="TC5" s="27" t="str">
        <f t="shared" si="337"/>
        <v>9</v>
      </c>
      <c r="TD5" s="27" t="str">
        <f t="shared" si="338"/>
        <v>11</v>
      </c>
      <c r="TE5" s="27" t="str">
        <f t="shared" si="339"/>
        <v>6</v>
      </c>
      <c r="TF5" s="27" t="str">
        <f t="shared" si="340"/>
        <v>0</v>
      </c>
      <c r="TG5" s="27" t="str">
        <f t="shared" si="341"/>
        <v>5</v>
      </c>
      <c r="TH5" s="27" t="str">
        <f t="shared" si="342"/>
        <v>11</v>
      </c>
      <c r="TI5" s="27" t="str">
        <f t="shared" si="343"/>
        <v>0</v>
      </c>
      <c r="TJ5" s="27" t="str">
        <f t="shared" si="344"/>
        <v>12</v>
      </c>
      <c r="TK5" s="27" t="str">
        <f t="shared" si="345"/>
        <v>0</v>
      </c>
      <c r="TL5" s="27" t="str">
        <f t="shared" si="346"/>
        <v>7</v>
      </c>
      <c r="TM5" s="27" t="str">
        <f t="shared" si="347"/>
        <v>8</v>
      </c>
      <c r="TN5" s="27" t="str">
        <f t="shared" si="348"/>
        <v>0</v>
      </c>
      <c r="TO5" s="27" t="str">
        <f t="shared" si="349"/>
        <v>7</v>
      </c>
      <c r="TP5" s="27" t="str">
        <f t="shared" si="350"/>
        <v>10</v>
      </c>
      <c r="TQ5" s="27" t="str">
        <f t="shared" si="351"/>
        <v>0</v>
      </c>
      <c r="TR5" s="27" t="str">
        <f t="shared" si="352"/>
        <v>0</v>
      </c>
      <c r="TS5" s="27" t="str">
        <f t="shared" si="353"/>
        <v>11</v>
      </c>
      <c r="TT5" s="27" t="str">
        <f t="shared" si="354"/>
        <v>0</v>
      </c>
      <c r="TU5" s="27" t="str">
        <f t="shared" si="355"/>
        <v>0</v>
      </c>
      <c r="TV5" s="27" t="str">
        <f t="shared" si="356"/>
        <v>10</v>
      </c>
      <c r="TW5" s="27" t="str">
        <f t="shared" si="357"/>
        <v>7</v>
      </c>
      <c r="TX5" s="27" t="str">
        <f t="shared" si="358"/>
        <v>4</v>
      </c>
      <c r="TY5" s="27" t="str">
        <f t="shared" si="359"/>
        <v>6</v>
      </c>
      <c r="TZ5" s="27" t="str">
        <f t="shared" si="360"/>
        <v>0</v>
      </c>
      <c r="UA5" s="27" t="str">
        <f t="shared" si="361"/>
        <v>13</v>
      </c>
      <c r="UB5" s="27" t="str">
        <f t="shared" si="362"/>
        <v>0</v>
      </c>
      <c r="UC5" s="27" t="str">
        <f t="shared" si="363"/>
        <v>13</v>
      </c>
      <c r="UD5" s="27" t="str">
        <f t="shared" si="364"/>
        <v>0</v>
      </c>
      <c r="UE5" s="27" t="str">
        <f t="shared" si="365"/>
        <v>11</v>
      </c>
      <c r="UF5" s="27" t="str">
        <f t="shared" si="366"/>
        <v>0</v>
      </c>
      <c r="UG5" s="27" t="str">
        <f t="shared" si="367"/>
        <v>7</v>
      </c>
      <c r="UH5" s="27" t="str">
        <f t="shared" si="368"/>
        <v>0</v>
      </c>
      <c r="UI5" s="27" t="str">
        <f t="shared" si="369"/>
        <v>8</v>
      </c>
      <c r="UJ5" s="27" t="str">
        <f t="shared" si="370"/>
        <v>0</v>
      </c>
      <c r="UK5" s="27" t="str">
        <f t="shared" si="371"/>
        <v>6</v>
      </c>
      <c r="UL5" s="27" t="str">
        <f t="shared" si="372"/>
        <v>0</v>
      </c>
      <c r="UM5" s="27" t="str">
        <f t="shared" si="373"/>
        <v>0</v>
      </c>
      <c r="UN5" s="27" t="str">
        <f t="shared" si="374"/>
        <v>0</v>
      </c>
      <c r="UO5" s="27" t="str">
        <f t="shared" si="375"/>
        <v>0</v>
      </c>
      <c r="UP5" s="27" t="str">
        <f t="shared" si="376"/>
        <v>0</v>
      </c>
      <c r="UQ5" s="27" t="str">
        <f t="shared" si="377"/>
        <v>0</v>
      </c>
      <c r="UR5" s="27" t="str">
        <f t="shared" si="378"/>
        <v>0</v>
      </c>
      <c r="US5" s="27" t="str">
        <f t="shared" si="379"/>
        <v>0</v>
      </c>
      <c r="UT5" s="27" t="str">
        <f t="shared" si="380"/>
        <v>0</v>
      </c>
      <c r="UU5" s="27" t="str">
        <f t="shared" si="381"/>
        <v>0</v>
      </c>
      <c r="UV5" s="27" t="str">
        <f t="shared" si="382"/>
        <v>0</v>
      </c>
      <c r="UW5" s="27" t="str">
        <f t="shared" si="383"/>
        <v>0</v>
      </c>
      <c r="UY5" s="28">
        <f t="shared" si="384"/>
        <v>69.679999999999993</v>
      </c>
      <c r="UZ5" s="28">
        <f t="shared" si="385"/>
        <v>106.33000000000001</v>
      </c>
      <c r="VA5" s="28">
        <f t="shared" si="386"/>
        <v>48.810000000000009</v>
      </c>
      <c r="VB5" s="28">
        <f t="shared" si="387"/>
        <v>10.719999999999999</v>
      </c>
      <c r="VC5" s="28">
        <f t="shared" si="388"/>
        <v>0</v>
      </c>
      <c r="VD5" s="28">
        <f t="shared" si="389"/>
        <v>140.24833333333333</v>
      </c>
      <c r="VG5" s="27" t="str">
        <f t="shared" si="390"/>
        <v>-5.08</v>
      </c>
      <c r="VH5" s="27" t="str">
        <f t="shared" si="391"/>
        <v>-1.58</v>
      </c>
      <c r="VI5" s="27" t="str">
        <f t="shared" si="392"/>
        <v>7.99</v>
      </c>
      <c r="VJ5" s="27" t="str">
        <f t="shared" si="393"/>
        <v>0.92</v>
      </c>
      <c r="VK5" s="27">
        <f t="shared" si="394"/>
        <v>0</v>
      </c>
      <c r="VL5" s="27" t="str">
        <f t="shared" si="395"/>
        <v>9.21</v>
      </c>
      <c r="VM5" s="27" t="str">
        <f t="shared" si="396"/>
        <v>2.61</v>
      </c>
      <c r="VN5" s="27">
        <f t="shared" si="397"/>
        <v>0</v>
      </c>
      <c r="VO5" s="27">
        <f t="shared" si="398"/>
        <v>0</v>
      </c>
      <c r="VP5" s="27">
        <f t="shared" si="399"/>
        <v>0</v>
      </c>
      <c r="VQ5" s="27">
        <f t="shared" si="400"/>
        <v>0</v>
      </c>
      <c r="VR5" s="27" t="str">
        <f t="shared" si="401"/>
        <v>9.57</v>
      </c>
      <c r="VS5" s="27" t="str">
        <f t="shared" si="402"/>
        <v>3.27</v>
      </c>
      <c r="VT5" s="27">
        <f t="shared" si="403"/>
        <v>0</v>
      </c>
      <c r="VU5" s="27" t="str">
        <f t="shared" si="404"/>
        <v>7.36</v>
      </c>
      <c r="VV5" s="27" t="str">
        <f t="shared" si="405"/>
        <v>3.29</v>
      </c>
      <c r="VW5" s="27" t="str">
        <f t="shared" si="406"/>
        <v>8.39</v>
      </c>
      <c r="VX5" s="27">
        <f t="shared" si="407"/>
        <v>0</v>
      </c>
      <c r="VY5" s="27" t="str">
        <f t="shared" si="408"/>
        <v>7.87</v>
      </c>
      <c r="VZ5" s="27" t="str">
        <f t="shared" si="409"/>
        <v>12.23</v>
      </c>
      <c r="WA5" s="27" t="str">
        <f t="shared" si="410"/>
        <v>-2.32</v>
      </c>
      <c r="WB5" s="27">
        <f t="shared" si="411"/>
        <v>0</v>
      </c>
      <c r="WC5" s="27">
        <f t="shared" si="412"/>
        <v>0</v>
      </c>
      <c r="WD5" s="27" t="str">
        <f t="shared" si="413"/>
        <v>6.64</v>
      </c>
      <c r="WE5" s="27" t="str">
        <f t="shared" si="414"/>
        <v>7.99</v>
      </c>
      <c r="WF5" s="27" t="str">
        <f t="shared" si="415"/>
        <v>9.91</v>
      </c>
      <c r="WG5" s="27" t="str">
        <f t="shared" si="416"/>
        <v>7.15</v>
      </c>
      <c r="WH5" s="27" t="str">
        <f t="shared" si="417"/>
        <v>10.05</v>
      </c>
      <c r="WI5" s="27">
        <f t="shared" si="418"/>
        <v>0</v>
      </c>
      <c r="WJ5" s="27" t="str">
        <f t="shared" si="419"/>
        <v>9.03</v>
      </c>
      <c r="WK5" s="27" t="str">
        <f t="shared" si="420"/>
        <v>13.63</v>
      </c>
      <c r="WL5" s="27" t="str">
        <f t="shared" si="421"/>
        <v>9.84</v>
      </c>
      <c r="WM5" s="27" t="str">
        <f t="shared" si="422"/>
        <v>4.87</v>
      </c>
      <c r="WN5" s="27" t="str">
        <f t="shared" si="423"/>
        <v>18.5</v>
      </c>
      <c r="WO5" s="27" t="str">
        <f t="shared" si="424"/>
        <v>15.75</v>
      </c>
      <c r="WP5" s="27" t="str">
        <f t="shared" si="425"/>
        <v>16.84</v>
      </c>
      <c r="WQ5" s="27" t="str">
        <f t="shared" si="426"/>
        <v>4.16</v>
      </c>
      <c r="WR5" s="27" t="str">
        <f t="shared" si="427"/>
        <v>-2.48</v>
      </c>
      <c r="WS5" s="27">
        <f t="shared" si="428"/>
        <v>0</v>
      </c>
      <c r="WT5" s="27" t="str">
        <f t="shared" si="429"/>
        <v>12.4</v>
      </c>
      <c r="WU5" s="27" t="str">
        <f t="shared" si="430"/>
        <v>3.56</v>
      </c>
      <c r="WV5" s="27">
        <f t="shared" si="431"/>
        <v>0</v>
      </c>
      <c r="WW5" s="27" t="str">
        <f t="shared" si="432"/>
        <v>2.16</v>
      </c>
      <c r="WX5" s="27">
        <f t="shared" si="433"/>
        <v>0</v>
      </c>
      <c r="WY5" s="27" t="str">
        <f t="shared" si="434"/>
        <v>2.36</v>
      </c>
      <c r="WZ5" s="27" t="str">
        <f t="shared" si="435"/>
        <v>9.06</v>
      </c>
      <c r="XA5" s="27">
        <f t="shared" si="436"/>
        <v>0</v>
      </c>
      <c r="XB5" s="27" t="str">
        <f t="shared" si="437"/>
        <v>8.36</v>
      </c>
      <c r="XC5" s="27" t="str">
        <f t="shared" si="438"/>
        <v>3.77</v>
      </c>
      <c r="XD5" s="27">
        <f t="shared" si="439"/>
        <v>0</v>
      </c>
      <c r="XE5" s="27">
        <f t="shared" si="440"/>
        <v>0</v>
      </c>
      <c r="XF5" s="27" t="str">
        <f t="shared" si="441"/>
        <v>-1.74</v>
      </c>
      <c r="XG5" s="27">
        <f t="shared" si="442"/>
        <v>0</v>
      </c>
      <c r="XH5" s="27">
        <f t="shared" si="443"/>
        <v>0</v>
      </c>
      <c r="XI5" s="27" t="str">
        <f t="shared" si="444"/>
        <v>0.19</v>
      </c>
      <c r="XJ5" s="27" t="str">
        <f t="shared" si="445"/>
        <v>6.73</v>
      </c>
      <c r="XK5" s="27" t="str">
        <f t="shared" si="446"/>
        <v>4.03</v>
      </c>
      <c r="XL5" s="27" t="str">
        <f t="shared" si="447"/>
        <v>0.2</v>
      </c>
      <c r="XM5" s="27">
        <f t="shared" si="448"/>
        <v>0</v>
      </c>
      <c r="XN5" s="27" t="str">
        <f t="shared" si="449"/>
        <v>6.06</v>
      </c>
      <c r="XO5" s="27">
        <f t="shared" si="450"/>
        <v>0</v>
      </c>
      <c r="XP5" s="27" t="str">
        <f t="shared" si="451"/>
        <v>0.05</v>
      </c>
      <c r="XQ5" s="27">
        <f t="shared" si="452"/>
        <v>0</v>
      </c>
      <c r="XR5" s="27" t="str">
        <f t="shared" si="453"/>
        <v>6.69</v>
      </c>
      <c r="XS5" s="27">
        <f t="shared" si="454"/>
        <v>0</v>
      </c>
      <c r="XT5" s="27" t="str">
        <f t="shared" si="455"/>
        <v>0.52</v>
      </c>
      <c r="XU5" s="27">
        <f t="shared" si="456"/>
        <v>0</v>
      </c>
      <c r="XV5" s="27" t="str">
        <f t="shared" si="457"/>
        <v>10.46</v>
      </c>
      <c r="XW5" s="27">
        <f t="shared" si="458"/>
        <v>0</v>
      </c>
      <c r="XX5" s="27" t="str">
        <f t="shared" si="459"/>
        <v>-0.16</v>
      </c>
      <c r="XY5" s="27">
        <f t="shared" si="460"/>
        <v>0</v>
      </c>
      <c r="XZ5" s="27">
        <f t="shared" si="461"/>
        <v>0</v>
      </c>
      <c r="YA5" s="27">
        <f t="shared" si="462"/>
        <v>0</v>
      </c>
      <c r="YB5" s="27">
        <f t="shared" si="463"/>
        <v>0</v>
      </c>
      <c r="YC5" s="27">
        <f t="shared" si="464"/>
        <v>0</v>
      </c>
      <c r="YD5" s="27">
        <f t="shared" si="465"/>
        <v>0</v>
      </c>
      <c r="YE5" s="27">
        <f t="shared" si="466"/>
        <v>0</v>
      </c>
      <c r="YF5" s="27">
        <f t="shared" si="467"/>
        <v>0</v>
      </c>
      <c r="YG5" s="27">
        <f t="shared" si="468"/>
        <v>0</v>
      </c>
      <c r="YH5" s="27">
        <f t="shared" si="469"/>
        <v>0</v>
      </c>
      <c r="YI5" s="27">
        <f t="shared" si="470"/>
        <v>0</v>
      </c>
      <c r="YJ5" s="27">
        <f t="shared" si="471"/>
        <v>0</v>
      </c>
      <c r="YL5" s="28">
        <f t="shared" si="472"/>
        <v>856</v>
      </c>
      <c r="YM5" s="28">
        <f t="shared" si="473"/>
        <v>1286</v>
      </c>
      <c r="YN5" s="28">
        <f t="shared" si="474"/>
        <v>483</v>
      </c>
      <c r="YO5" s="28">
        <f t="shared" si="475"/>
        <v>203</v>
      </c>
      <c r="YP5" s="28">
        <f t="shared" si="476"/>
        <v>0</v>
      </c>
      <c r="YQ5" s="28">
        <f t="shared" si="477"/>
        <v>1729.1666666666667</v>
      </c>
      <c r="YT5" s="27" t="str">
        <f t="shared" si="478"/>
        <v>85</v>
      </c>
      <c r="YU5" s="27" t="str">
        <f t="shared" si="479"/>
        <v>64</v>
      </c>
      <c r="YV5" s="27" t="str">
        <f t="shared" si="480"/>
        <v>55</v>
      </c>
      <c r="YW5" s="27" t="str">
        <f t="shared" si="481"/>
        <v>81</v>
      </c>
      <c r="YX5" s="27">
        <f t="shared" si="482"/>
        <v>0</v>
      </c>
      <c r="YY5" s="27" t="str">
        <f t="shared" si="483"/>
        <v>62</v>
      </c>
      <c r="YZ5" s="27" t="str">
        <f t="shared" si="484"/>
        <v>78</v>
      </c>
      <c r="ZA5" s="27">
        <f t="shared" si="485"/>
        <v>0</v>
      </c>
      <c r="ZB5" s="27">
        <f t="shared" si="486"/>
        <v>0</v>
      </c>
      <c r="ZC5" s="27">
        <f t="shared" si="487"/>
        <v>0</v>
      </c>
      <c r="ZD5" s="27">
        <f t="shared" si="488"/>
        <v>0</v>
      </c>
      <c r="ZE5" s="27" t="str">
        <f t="shared" si="489"/>
        <v>57</v>
      </c>
      <c r="ZF5" s="27" t="str">
        <f t="shared" si="490"/>
        <v>77</v>
      </c>
      <c r="ZG5" s="27">
        <f t="shared" si="491"/>
        <v>0</v>
      </c>
      <c r="ZH5" s="27" t="str">
        <f t="shared" si="492"/>
        <v>60</v>
      </c>
      <c r="ZI5" s="27" t="str">
        <f t="shared" si="493"/>
        <v>82</v>
      </c>
      <c r="ZJ5" s="27" t="str">
        <f t="shared" si="494"/>
        <v>66</v>
      </c>
      <c r="ZK5" s="27">
        <f t="shared" si="495"/>
        <v>0</v>
      </c>
      <c r="ZL5" s="27" t="str">
        <f t="shared" si="496"/>
        <v>74</v>
      </c>
      <c r="ZM5" s="27" t="str">
        <f t="shared" si="497"/>
        <v>64</v>
      </c>
      <c r="ZN5" s="27" t="str">
        <f t="shared" si="498"/>
        <v>102</v>
      </c>
      <c r="ZO5" s="27">
        <f t="shared" si="499"/>
        <v>0</v>
      </c>
      <c r="ZP5" s="27">
        <f t="shared" si="500"/>
        <v>0</v>
      </c>
      <c r="ZQ5" s="27" t="str">
        <f t="shared" si="501"/>
        <v>81</v>
      </c>
      <c r="ZR5" s="27" t="str">
        <f t="shared" si="502"/>
        <v>80</v>
      </c>
      <c r="ZS5" s="27" t="str">
        <f t="shared" si="503"/>
        <v>71</v>
      </c>
      <c r="ZT5" s="27" t="str">
        <f t="shared" si="504"/>
        <v>77</v>
      </c>
      <c r="ZU5" s="27" t="str">
        <f t="shared" si="505"/>
        <v>76</v>
      </c>
      <c r="ZV5" s="27">
        <f t="shared" si="506"/>
        <v>0</v>
      </c>
      <c r="ZW5" s="27" t="str">
        <f t="shared" si="507"/>
        <v>70</v>
      </c>
      <c r="ZX5" s="27" t="str">
        <f t="shared" si="508"/>
        <v>66</v>
      </c>
      <c r="ZY5" s="27" t="str">
        <f t="shared" si="509"/>
        <v>77</v>
      </c>
      <c r="ZZ5" s="27" t="str">
        <f t="shared" si="510"/>
        <v>92</v>
      </c>
      <c r="AAA5" s="27" t="str">
        <f t="shared" si="511"/>
        <v>61</v>
      </c>
      <c r="AAB5" s="27" t="str">
        <f t="shared" si="512"/>
        <v>71</v>
      </c>
      <c r="AAC5" s="27" t="str">
        <f t="shared" si="513"/>
        <v>51</v>
      </c>
      <c r="AAD5" s="27" t="str">
        <f t="shared" si="514"/>
        <v>87</v>
      </c>
      <c r="AAE5" s="27" t="str">
        <f t="shared" si="515"/>
        <v>98</v>
      </c>
      <c r="AAF5" s="27">
        <f t="shared" si="516"/>
        <v>0</v>
      </c>
      <c r="AAG5" s="27" t="str">
        <f t="shared" si="517"/>
        <v>82</v>
      </c>
      <c r="AAH5" s="27" t="str">
        <f t="shared" si="518"/>
        <v>102</v>
      </c>
      <c r="AAI5" s="27">
        <f t="shared" si="519"/>
        <v>0</v>
      </c>
      <c r="AAJ5" s="27" t="str">
        <f t="shared" si="520"/>
        <v>92</v>
      </c>
      <c r="AAK5" s="27">
        <f t="shared" si="521"/>
        <v>0</v>
      </c>
      <c r="AAL5" s="27" t="str">
        <f t="shared" si="522"/>
        <v>98</v>
      </c>
      <c r="AAM5" s="27" t="str">
        <f t="shared" si="523"/>
        <v>89</v>
      </c>
      <c r="AAN5" s="27">
        <f t="shared" si="524"/>
        <v>0</v>
      </c>
      <c r="AAO5" s="27" t="str">
        <f t="shared" si="525"/>
        <v>105</v>
      </c>
      <c r="AAP5" s="27" t="str">
        <f t="shared" si="526"/>
        <v>96</v>
      </c>
      <c r="AAQ5" s="27">
        <f t="shared" si="527"/>
        <v>0</v>
      </c>
      <c r="AAR5" s="27">
        <f t="shared" si="528"/>
        <v>0</v>
      </c>
      <c r="AAS5" s="27" t="str">
        <f t="shared" si="529"/>
        <v>99</v>
      </c>
      <c r="AAT5" s="27">
        <f t="shared" si="530"/>
        <v>0</v>
      </c>
      <c r="AAU5" s="27">
        <f t="shared" si="531"/>
        <v>0</v>
      </c>
      <c r="AAV5" s="27" t="str">
        <f t="shared" si="532"/>
        <v>97</v>
      </c>
      <c r="AAW5" s="27" t="str">
        <f t="shared" si="533"/>
        <v>91</v>
      </c>
      <c r="AAX5" s="27" t="str">
        <f t="shared" si="534"/>
        <v>100</v>
      </c>
      <c r="AAY5" s="27" t="str">
        <f t="shared" si="535"/>
        <v>99</v>
      </c>
      <c r="AAZ5" s="27">
        <f t="shared" si="536"/>
        <v>0</v>
      </c>
      <c r="ABA5" s="27" t="str">
        <f t="shared" si="537"/>
        <v>94</v>
      </c>
      <c r="ABB5" s="27">
        <f t="shared" si="538"/>
        <v>0</v>
      </c>
      <c r="ABC5" s="27" t="str">
        <f t="shared" si="539"/>
        <v>101</v>
      </c>
      <c r="ABD5" s="27">
        <f t="shared" si="540"/>
        <v>0</v>
      </c>
      <c r="ABE5" s="27" t="str">
        <f t="shared" si="541"/>
        <v>94</v>
      </c>
      <c r="ABF5" s="27">
        <f t="shared" si="542"/>
        <v>0</v>
      </c>
      <c r="ABG5" s="27" t="str">
        <f t="shared" si="543"/>
        <v>102</v>
      </c>
      <c r="ABH5" s="27">
        <f t="shared" si="544"/>
        <v>0</v>
      </c>
      <c r="ABI5" s="27" t="str">
        <f t="shared" si="545"/>
        <v>93</v>
      </c>
      <c r="ABJ5" s="27">
        <f t="shared" si="546"/>
        <v>0</v>
      </c>
      <c r="ABK5" s="27" t="str">
        <f t="shared" si="547"/>
        <v>102</v>
      </c>
      <c r="ABL5" s="27">
        <f t="shared" si="548"/>
        <v>0</v>
      </c>
      <c r="ABM5" s="27">
        <f t="shared" si="549"/>
        <v>0</v>
      </c>
      <c r="ABN5" s="27">
        <f t="shared" si="550"/>
        <v>0</v>
      </c>
      <c r="ABO5" s="27">
        <f t="shared" si="551"/>
        <v>0</v>
      </c>
      <c r="ABP5" s="27">
        <f t="shared" si="552"/>
        <v>0</v>
      </c>
      <c r="ABQ5" s="27">
        <f t="shared" si="553"/>
        <v>0</v>
      </c>
      <c r="ABR5" s="27">
        <f t="shared" si="554"/>
        <v>0</v>
      </c>
      <c r="ABS5" s="27">
        <f t="shared" si="555"/>
        <v>0</v>
      </c>
      <c r="ABT5" s="27">
        <f t="shared" si="556"/>
        <v>0</v>
      </c>
      <c r="ABU5" s="27">
        <f t="shared" si="557"/>
        <v>0</v>
      </c>
      <c r="ABV5" s="27">
        <f t="shared" si="558"/>
        <v>0</v>
      </c>
      <c r="ABW5" s="27">
        <f t="shared" si="559"/>
        <v>0</v>
      </c>
      <c r="ABY5" s="28">
        <f t="shared" si="560"/>
        <v>884.9</v>
      </c>
      <c r="ABZ5" s="28">
        <f t="shared" si="561"/>
        <v>1281.8999999999999</v>
      </c>
      <c r="ACA5" s="28">
        <f t="shared" si="562"/>
        <v>523.5</v>
      </c>
      <c r="ACB5" s="28">
        <f t="shared" si="563"/>
        <v>18.399999999999999</v>
      </c>
      <c r="ACC5" s="28">
        <f t="shared" si="564"/>
        <v>0</v>
      </c>
      <c r="ACD5" s="28">
        <f t="shared" si="565"/>
        <v>1592.35</v>
      </c>
      <c r="ACG5" s="27" t="str">
        <f t="shared" si="566"/>
        <v>15.8</v>
      </c>
      <c r="ACH5" s="27" t="str">
        <f t="shared" si="567"/>
        <v>107.5</v>
      </c>
      <c r="ACI5" s="27" t="str">
        <f t="shared" si="568"/>
        <v>111.1</v>
      </c>
      <c r="ACJ5" s="27" t="str">
        <f t="shared" si="569"/>
        <v>79.8</v>
      </c>
      <c r="ACK5" s="27">
        <f t="shared" si="570"/>
        <v>0</v>
      </c>
      <c r="ACL5" s="27" t="str">
        <f t="shared" si="571"/>
        <v>66.2</v>
      </c>
      <c r="ACM5" s="27" t="str">
        <f t="shared" si="572"/>
        <v>71.5</v>
      </c>
      <c r="ACN5" s="27">
        <f t="shared" si="573"/>
        <v>0</v>
      </c>
      <c r="ACO5" s="27">
        <f t="shared" si="574"/>
        <v>0</v>
      </c>
      <c r="ACP5" s="27">
        <f t="shared" si="575"/>
        <v>0</v>
      </c>
      <c r="ACQ5" s="27">
        <f t="shared" si="576"/>
        <v>0</v>
      </c>
      <c r="ACR5" s="27" t="str">
        <f t="shared" si="577"/>
        <v>9.4</v>
      </c>
      <c r="ACS5" s="27" t="str">
        <f t="shared" si="578"/>
        <v>29.7</v>
      </c>
      <c r="ACT5" s="27">
        <f t="shared" si="579"/>
        <v>0</v>
      </c>
      <c r="ACU5" s="27" t="str">
        <f t="shared" si="580"/>
        <v>181.2</v>
      </c>
      <c r="ACV5" s="27" t="str">
        <f t="shared" si="581"/>
        <v>45.6</v>
      </c>
      <c r="ACW5" s="27" t="str">
        <f t="shared" si="582"/>
        <v>94</v>
      </c>
      <c r="ACX5" s="27">
        <f t="shared" si="583"/>
        <v>0</v>
      </c>
      <c r="ACY5" s="27" t="str">
        <f t="shared" si="584"/>
        <v>51</v>
      </c>
      <c r="ACZ5" s="27" t="str">
        <f t="shared" si="585"/>
        <v>65</v>
      </c>
      <c r="ADA5" s="27" t="str">
        <f t="shared" si="586"/>
        <v>40.8</v>
      </c>
      <c r="ADB5" s="27">
        <f t="shared" si="587"/>
        <v>0</v>
      </c>
      <c r="ADC5" s="27">
        <f t="shared" si="588"/>
        <v>0</v>
      </c>
      <c r="ADD5" s="27" t="str">
        <f t="shared" si="589"/>
        <v>126.2</v>
      </c>
      <c r="ADE5" s="27" t="str">
        <f t="shared" si="590"/>
        <v>154.2</v>
      </c>
      <c r="ADF5" s="27" t="str">
        <f t="shared" si="591"/>
        <v>94.8</v>
      </c>
      <c r="ADG5" s="27" t="str">
        <f t="shared" si="592"/>
        <v>83.1</v>
      </c>
      <c r="ADH5" s="27" t="str">
        <f t="shared" si="593"/>
        <v>101.5</v>
      </c>
      <c r="ADI5" s="27">
        <f t="shared" si="594"/>
        <v>0</v>
      </c>
      <c r="ADJ5" s="27" t="str">
        <f t="shared" si="595"/>
        <v>40.1</v>
      </c>
      <c r="ADK5" s="27" t="str">
        <f t="shared" si="596"/>
        <v>81.9</v>
      </c>
      <c r="ADL5" s="27" t="str">
        <f t="shared" si="597"/>
        <v>84</v>
      </c>
      <c r="ADM5" s="27" t="str">
        <f t="shared" si="598"/>
        <v>103.5</v>
      </c>
      <c r="ADN5" s="27" t="str">
        <f t="shared" si="599"/>
        <v>154.9</v>
      </c>
      <c r="ADO5" s="27" t="str">
        <f t="shared" si="600"/>
        <v>170.4</v>
      </c>
      <c r="ADP5" s="27" t="str">
        <f t="shared" si="601"/>
        <v>0</v>
      </c>
      <c r="ADQ5" s="27" t="str">
        <f t="shared" si="602"/>
        <v>88.2</v>
      </c>
      <c r="ADR5" s="27" t="str">
        <f t="shared" si="603"/>
        <v>19</v>
      </c>
      <c r="ADS5" s="27">
        <f t="shared" si="604"/>
        <v>0</v>
      </c>
      <c r="ADT5" s="27" t="str">
        <f t="shared" si="605"/>
        <v>80.1</v>
      </c>
      <c r="ADU5" s="27" t="str">
        <f t="shared" si="606"/>
        <v>90.3</v>
      </c>
      <c r="ADV5" s="27">
        <f t="shared" si="607"/>
        <v>0</v>
      </c>
      <c r="ADW5" s="27" t="str">
        <f t="shared" si="608"/>
        <v>78.2</v>
      </c>
      <c r="ADX5" s="27">
        <f t="shared" si="609"/>
        <v>0</v>
      </c>
      <c r="ADY5" s="27" t="str">
        <f t="shared" si="610"/>
        <v>18.4</v>
      </c>
      <c r="ADZ5" s="27" t="str">
        <f t="shared" si="611"/>
        <v>43.7</v>
      </c>
      <c r="AEA5" s="27">
        <f t="shared" si="612"/>
        <v>0</v>
      </c>
      <c r="AEB5" s="27" t="str">
        <f t="shared" si="613"/>
        <v>0</v>
      </c>
      <c r="AEC5" s="27" t="str">
        <f t="shared" si="614"/>
        <v>68.5</v>
      </c>
      <c r="AED5" s="27">
        <f t="shared" si="615"/>
        <v>0</v>
      </c>
      <c r="AEE5" s="27">
        <f t="shared" si="616"/>
        <v>0</v>
      </c>
      <c r="AEF5" s="27" t="str">
        <f t="shared" si="617"/>
        <v>59.1</v>
      </c>
      <c r="AEG5" s="27">
        <f t="shared" si="618"/>
        <v>0</v>
      </c>
      <c r="AEH5" s="27">
        <f t="shared" si="619"/>
        <v>0</v>
      </c>
      <c r="AEI5" s="27" t="str">
        <f t="shared" si="620"/>
        <v>34.6</v>
      </c>
      <c r="AEJ5" s="27" t="str">
        <f t="shared" si="621"/>
        <v>44.6</v>
      </c>
      <c r="AEK5" s="27" t="str">
        <f t="shared" si="622"/>
        <v>24.9</v>
      </c>
      <c r="AEL5" s="27" t="str">
        <f t="shared" si="623"/>
        <v>81.8</v>
      </c>
      <c r="AEM5" s="27">
        <f t="shared" si="624"/>
        <v>0</v>
      </c>
      <c r="AEN5" s="27" t="str">
        <f t="shared" si="625"/>
        <v>117.2</v>
      </c>
      <c r="AEO5" s="27">
        <f t="shared" si="626"/>
        <v>0</v>
      </c>
      <c r="AEP5" s="27" t="str">
        <f t="shared" si="627"/>
        <v>117.6</v>
      </c>
      <c r="AEQ5" s="27">
        <f t="shared" si="628"/>
        <v>0</v>
      </c>
      <c r="AER5" s="27" t="str">
        <f t="shared" si="629"/>
        <v>103.7</v>
      </c>
      <c r="AES5" s="27">
        <f t="shared" si="630"/>
        <v>0</v>
      </c>
      <c r="AET5" s="27" t="str">
        <f t="shared" si="631"/>
        <v>14.2</v>
      </c>
      <c r="AEU5" s="27">
        <f t="shared" si="632"/>
        <v>0</v>
      </c>
      <c r="AEV5" s="27" t="str">
        <f t="shared" si="633"/>
        <v>42.4</v>
      </c>
      <c r="AEW5" s="27">
        <f t="shared" si="634"/>
        <v>0</v>
      </c>
      <c r="AEX5" s="27" t="str">
        <f t="shared" si="635"/>
        <v>17.2</v>
      </c>
      <c r="AEY5" s="27">
        <f t="shared" si="636"/>
        <v>0</v>
      </c>
      <c r="AEZ5" s="27">
        <f t="shared" si="637"/>
        <v>0</v>
      </c>
      <c r="AFA5" s="27">
        <f t="shared" si="638"/>
        <v>0</v>
      </c>
      <c r="AFB5" s="27">
        <f t="shared" si="639"/>
        <v>0</v>
      </c>
      <c r="AFC5" s="27">
        <f t="shared" si="640"/>
        <v>0</v>
      </c>
      <c r="AFD5" s="27">
        <f t="shared" si="641"/>
        <v>0</v>
      </c>
      <c r="AFE5" s="27">
        <f t="shared" si="642"/>
        <v>0</v>
      </c>
      <c r="AFF5" s="27">
        <f t="shared" si="643"/>
        <v>0</v>
      </c>
      <c r="AFG5" s="27">
        <f t="shared" si="644"/>
        <v>0</v>
      </c>
      <c r="AFH5" s="27">
        <f t="shared" si="645"/>
        <v>0</v>
      </c>
      <c r="AFI5" s="27">
        <f t="shared" si="646"/>
        <v>0</v>
      </c>
      <c r="AFJ5" s="27">
        <f t="shared" si="647"/>
        <v>0</v>
      </c>
      <c r="AFL5" s="28">
        <f t="shared" si="892"/>
        <v>112</v>
      </c>
      <c r="AFM5" s="28">
        <v>112</v>
      </c>
      <c r="AFN5" s="27">
        <v>3</v>
      </c>
      <c r="AFO5" s="27">
        <f t="shared" si="648"/>
        <v>3</v>
      </c>
      <c r="AFP5" s="27">
        <f t="shared" si="649"/>
        <v>3</v>
      </c>
      <c r="AFQ5" s="27">
        <f t="shared" si="650"/>
        <v>3</v>
      </c>
      <c r="AFR5" s="27">
        <f t="shared" si="651"/>
        <v>4</v>
      </c>
      <c r="AFS5" s="27">
        <f t="shared" si="652"/>
        <v>0</v>
      </c>
      <c r="AFT5" s="27">
        <f t="shared" si="653"/>
        <v>3</v>
      </c>
      <c r="AFU5" s="27">
        <f t="shared" si="654"/>
        <v>6</v>
      </c>
      <c r="AFV5" s="27">
        <f t="shared" si="655"/>
        <v>0</v>
      </c>
      <c r="AFW5" s="27">
        <f t="shared" si="656"/>
        <v>0</v>
      </c>
      <c r="AFX5" s="27">
        <f t="shared" si="657"/>
        <v>0</v>
      </c>
      <c r="AFY5" s="27">
        <f t="shared" si="658"/>
        <v>0</v>
      </c>
      <c r="AFZ5" s="27">
        <f t="shared" si="659"/>
        <v>3</v>
      </c>
      <c r="AGA5" s="27">
        <f t="shared" si="660"/>
        <v>1</v>
      </c>
      <c r="AGB5" s="27">
        <f t="shared" si="661"/>
        <v>0</v>
      </c>
      <c r="AGC5" s="27">
        <f t="shared" si="662"/>
        <v>3</v>
      </c>
      <c r="AGD5" s="27">
        <f t="shared" si="663"/>
        <v>5</v>
      </c>
      <c r="AGE5" s="27">
        <f t="shared" si="664"/>
        <v>3</v>
      </c>
      <c r="AGF5" s="27">
        <f t="shared" si="665"/>
        <v>0</v>
      </c>
      <c r="AGG5" s="27">
        <f t="shared" si="666"/>
        <v>3</v>
      </c>
      <c r="AGH5" s="27">
        <f t="shared" si="667"/>
        <v>3</v>
      </c>
      <c r="AGI5" s="27">
        <f t="shared" si="668"/>
        <v>3</v>
      </c>
      <c r="AGJ5" s="27">
        <f t="shared" si="669"/>
        <v>0</v>
      </c>
      <c r="AGK5" s="27">
        <f t="shared" si="670"/>
        <v>0</v>
      </c>
      <c r="AGL5" s="27">
        <f t="shared" si="671"/>
        <v>3</v>
      </c>
      <c r="AGM5" s="27">
        <f t="shared" si="672"/>
        <v>3</v>
      </c>
      <c r="AGN5" s="27">
        <f t="shared" si="673"/>
        <v>3</v>
      </c>
      <c r="AGO5" s="27">
        <f t="shared" si="674"/>
        <v>3</v>
      </c>
      <c r="AGP5" s="27">
        <f t="shared" si="675"/>
        <v>3</v>
      </c>
      <c r="AGQ5" s="27">
        <f t="shared" si="676"/>
        <v>0</v>
      </c>
      <c r="AGR5" s="27">
        <f t="shared" si="677"/>
        <v>3</v>
      </c>
      <c r="AGS5" s="27">
        <f t="shared" si="678"/>
        <v>6</v>
      </c>
      <c r="AGT5" s="27">
        <f t="shared" si="679"/>
        <v>1</v>
      </c>
      <c r="AGU5" s="27">
        <f t="shared" si="680"/>
        <v>3</v>
      </c>
      <c r="AGV5" s="27">
        <f t="shared" si="681"/>
        <v>3</v>
      </c>
      <c r="AGW5" s="27">
        <f t="shared" si="682"/>
        <v>3</v>
      </c>
      <c r="AGX5" s="27">
        <f t="shared" si="683"/>
        <v>3</v>
      </c>
      <c r="AGY5" s="27">
        <f t="shared" si="684"/>
        <v>8</v>
      </c>
      <c r="AGZ5" s="27">
        <f t="shared" si="685"/>
        <v>4</v>
      </c>
      <c r="AHA5" s="27">
        <f t="shared" si="686"/>
        <v>0</v>
      </c>
      <c r="AHB5" s="27">
        <f t="shared" si="687"/>
        <v>3</v>
      </c>
      <c r="AHC5" s="27">
        <f t="shared" si="688"/>
        <v>3</v>
      </c>
      <c r="AHD5" s="27">
        <f t="shared" si="689"/>
        <v>0</v>
      </c>
      <c r="AHE5" s="27">
        <f t="shared" si="690"/>
        <v>3</v>
      </c>
      <c r="AHF5" s="27">
        <f t="shared" si="691"/>
        <v>0</v>
      </c>
      <c r="AHG5" s="27">
        <f t="shared" si="692"/>
        <v>3</v>
      </c>
      <c r="AHH5" s="27">
        <f t="shared" si="693"/>
        <v>3</v>
      </c>
      <c r="AHI5" s="27">
        <f t="shared" si="694"/>
        <v>0</v>
      </c>
      <c r="AHJ5" s="27">
        <f t="shared" si="695"/>
        <v>3</v>
      </c>
      <c r="AHK5" s="27">
        <f t="shared" si="696"/>
        <v>3</v>
      </c>
      <c r="AHL5" s="27">
        <f t="shared" si="697"/>
        <v>0</v>
      </c>
      <c r="AHM5" s="27">
        <f t="shared" si="698"/>
        <v>0</v>
      </c>
      <c r="AHN5" s="27">
        <f t="shared" si="699"/>
        <v>8</v>
      </c>
      <c r="AHO5" s="27">
        <f t="shared" si="700"/>
        <v>0</v>
      </c>
      <c r="AHP5" s="27">
        <f t="shared" si="701"/>
        <v>0</v>
      </c>
      <c r="AHQ5" s="27">
        <f t="shared" si="702"/>
        <v>7</v>
      </c>
      <c r="AHR5" s="27">
        <f t="shared" si="703"/>
        <v>3</v>
      </c>
      <c r="AHS5" s="27">
        <f t="shared" si="704"/>
        <v>3</v>
      </c>
      <c r="AHT5" s="27">
        <f t="shared" si="705"/>
        <v>2</v>
      </c>
      <c r="AHU5" s="27">
        <f t="shared" si="706"/>
        <v>0</v>
      </c>
      <c r="AHV5" s="27">
        <f t="shared" si="707"/>
        <v>3</v>
      </c>
      <c r="AHW5" s="27">
        <f t="shared" si="708"/>
        <v>0</v>
      </c>
      <c r="AHX5" s="27">
        <f t="shared" si="709"/>
        <v>8</v>
      </c>
      <c r="AHY5" s="27">
        <f t="shared" si="710"/>
        <v>0</v>
      </c>
      <c r="AHZ5" s="27">
        <f t="shared" si="711"/>
        <v>3</v>
      </c>
      <c r="AIA5" s="27">
        <f t="shared" si="712"/>
        <v>0</v>
      </c>
      <c r="AIB5" s="27">
        <f t="shared" si="713"/>
        <v>5</v>
      </c>
      <c r="AIC5" s="27">
        <f t="shared" si="714"/>
        <v>0</v>
      </c>
      <c r="AID5" s="27">
        <f t="shared" si="715"/>
        <v>3</v>
      </c>
      <c r="AIE5" s="27">
        <f t="shared" si="716"/>
        <v>0</v>
      </c>
      <c r="AIF5" s="27">
        <f t="shared" si="717"/>
        <v>7</v>
      </c>
      <c r="AIG5" s="27">
        <f t="shared" si="718"/>
        <v>0</v>
      </c>
      <c r="AIH5" s="27">
        <f t="shared" si="719"/>
        <v>0</v>
      </c>
      <c r="AII5" s="27">
        <f t="shared" si="720"/>
        <v>0</v>
      </c>
      <c r="AIJ5" s="27">
        <f t="shared" si="721"/>
        <v>0</v>
      </c>
      <c r="AIK5" s="27">
        <f t="shared" si="722"/>
        <v>0</v>
      </c>
      <c r="AIL5" s="27">
        <f t="shared" si="723"/>
        <v>0</v>
      </c>
      <c r="AIM5" s="27">
        <f t="shared" si="724"/>
        <v>0</v>
      </c>
      <c r="AIN5" s="27">
        <f t="shared" si="725"/>
        <v>0</v>
      </c>
      <c r="AIO5" s="27">
        <f t="shared" si="726"/>
        <v>0</v>
      </c>
      <c r="AIP5" s="27">
        <f t="shared" si="727"/>
        <v>0</v>
      </c>
      <c r="AIQ5" s="27">
        <f t="shared" si="728"/>
        <v>0</v>
      </c>
      <c r="AIR5" s="27">
        <f t="shared" si="729"/>
        <v>0</v>
      </c>
      <c r="AIT5" s="27">
        <v>1</v>
      </c>
      <c r="AIU5" s="27">
        <v>1</v>
      </c>
      <c r="AIV5" s="27">
        <v>1</v>
      </c>
      <c r="AIW5" s="27">
        <f t="shared" si="730"/>
        <v>8</v>
      </c>
      <c r="AIX5" s="27">
        <f t="shared" si="731"/>
        <v>0</v>
      </c>
      <c r="AIY5" s="27">
        <f t="shared" si="732"/>
        <v>4</v>
      </c>
      <c r="AIZ5" s="27">
        <f t="shared" si="733"/>
        <v>4</v>
      </c>
      <c r="AJA5" s="27">
        <f t="shared" si="734"/>
        <v>0</v>
      </c>
      <c r="AJB5" s="27">
        <f t="shared" si="735"/>
        <v>0</v>
      </c>
      <c r="AJC5" s="27">
        <f t="shared" si="736"/>
        <v>0</v>
      </c>
      <c r="AJD5" s="27">
        <f t="shared" si="737"/>
        <v>0</v>
      </c>
      <c r="AJE5" s="27">
        <f t="shared" si="738"/>
        <v>0.25</v>
      </c>
      <c r="AJF5" s="27">
        <f t="shared" si="739"/>
        <v>2</v>
      </c>
      <c r="AJG5" s="27">
        <f t="shared" si="740"/>
        <v>0</v>
      </c>
      <c r="AJH5" s="27">
        <f t="shared" si="741"/>
        <v>1</v>
      </c>
      <c r="AJI5" s="27">
        <f t="shared" si="742"/>
        <v>8</v>
      </c>
      <c r="AJJ5" s="27">
        <f t="shared" si="743"/>
        <v>8</v>
      </c>
      <c r="AJK5" s="27">
        <f t="shared" si="744"/>
        <v>0</v>
      </c>
      <c r="AJL5" s="27">
        <f t="shared" si="745"/>
        <v>0.5</v>
      </c>
      <c r="AJM5" s="27">
        <f t="shared" si="746"/>
        <v>1</v>
      </c>
      <c r="AJN5" s="27">
        <f t="shared" si="747"/>
        <v>1</v>
      </c>
      <c r="AJO5" s="27">
        <f t="shared" si="748"/>
        <v>0</v>
      </c>
      <c r="AJP5" s="27">
        <f t="shared" si="749"/>
        <v>0</v>
      </c>
      <c r="AJQ5" s="27">
        <f t="shared" si="750"/>
        <v>0.25</v>
      </c>
      <c r="AJR5" s="27">
        <f t="shared" si="751"/>
        <v>1</v>
      </c>
      <c r="AJS5" s="27">
        <f t="shared" si="752"/>
        <v>1</v>
      </c>
      <c r="AJT5" s="27">
        <f t="shared" si="753"/>
        <v>1</v>
      </c>
      <c r="AJU5" s="27">
        <f t="shared" si="754"/>
        <v>1</v>
      </c>
      <c r="AJV5" s="27">
        <f t="shared" si="755"/>
        <v>0</v>
      </c>
      <c r="AJW5" s="27">
        <f t="shared" si="756"/>
        <v>0.5</v>
      </c>
      <c r="AJX5" s="27">
        <f t="shared" si="757"/>
        <v>4</v>
      </c>
      <c r="AJY5" s="27">
        <f t="shared" si="758"/>
        <v>4</v>
      </c>
      <c r="AJZ5" s="27">
        <f t="shared" si="759"/>
        <v>2</v>
      </c>
      <c r="AKA5" s="27">
        <f t="shared" si="760"/>
        <v>1</v>
      </c>
      <c r="AKB5" s="27">
        <f t="shared" si="761"/>
        <v>1</v>
      </c>
      <c r="AKC5" s="27">
        <f t="shared" si="762"/>
        <v>1</v>
      </c>
      <c r="AKD5" s="27">
        <f t="shared" si="763"/>
        <v>8</v>
      </c>
      <c r="AKE5" s="27">
        <f t="shared" si="764"/>
        <v>2</v>
      </c>
      <c r="AKF5" s="27">
        <f t="shared" si="765"/>
        <v>0</v>
      </c>
      <c r="AKG5" s="27">
        <f t="shared" si="766"/>
        <v>4</v>
      </c>
      <c r="AKH5" s="27">
        <f t="shared" si="767"/>
        <v>1</v>
      </c>
      <c r="AKI5" s="27">
        <f t="shared" si="768"/>
        <v>0</v>
      </c>
      <c r="AKJ5" s="27">
        <f t="shared" si="769"/>
        <v>0.5</v>
      </c>
      <c r="AKK5" s="27">
        <f t="shared" si="770"/>
        <v>0</v>
      </c>
      <c r="AKL5" s="27">
        <f t="shared" si="771"/>
        <v>0.5</v>
      </c>
      <c r="AKM5" s="27">
        <f t="shared" si="772"/>
        <v>1</v>
      </c>
      <c r="AKN5" s="27">
        <f t="shared" si="773"/>
        <v>0</v>
      </c>
      <c r="AKO5" s="27">
        <f t="shared" si="774"/>
        <v>0.5</v>
      </c>
      <c r="AKP5" s="27">
        <f t="shared" si="775"/>
        <v>1</v>
      </c>
      <c r="AKQ5" s="27">
        <f t="shared" si="776"/>
        <v>0</v>
      </c>
      <c r="AKR5" s="27">
        <f t="shared" si="777"/>
        <v>0</v>
      </c>
      <c r="AKS5" s="27">
        <f t="shared" si="778"/>
        <v>2</v>
      </c>
      <c r="AKT5" s="27">
        <f t="shared" si="779"/>
        <v>0</v>
      </c>
      <c r="AKU5" s="27">
        <f t="shared" si="780"/>
        <v>0</v>
      </c>
      <c r="AKV5" s="27">
        <f t="shared" si="781"/>
        <v>1</v>
      </c>
      <c r="AKW5" s="27">
        <f t="shared" si="782"/>
        <v>8</v>
      </c>
      <c r="AKX5" s="27">
        <f t="shared" si="783"/>
        <v>1</v>
      </c>
      <c r="AKY5" s="27">
        <f t="shared" si="784"/>
        <v>2</v>
      </c>
      <c r="AKZ5" s="27">
        <f t="shared" si="785"/>
        <v>0</v>
      </c>
      <c r="ALA5" s="27">
        <f t="shared" si="786"/>
        <v>1</v>
      </c>
      <c r="ALB5" s="27">
        <f t="shared" si="787"/>
        <v>0</v>
      </c>
      <c r="ALC5" s="27">
        <f t="shared" si="788"/>
        <v>4</v>
      </c>
      <c r="ALD5" s="27">
        <f t="shared" si="789"/>
        <v>0</v>
      </c>
      <c r="ALE5" s="27">
        <f t="shared" si="790"/>
        <v>4</v>
      </c>
      <c r="ALF5" s="27">
        <f t="shared" si="791"/>
        <v>0</v>
      </c>
      <c r="ALG5" s="27">
        <f t="shared" si="792"/>
        <v>4</v>
      </c>
      <c r="ALH5" s="27">
        <f t="shared" si="793"/>
        <v>0</v>
      </c>
      <c r="ALI5" s="27">
        <f t="shared" si="794"/>
        <v>4</v>
      </c>
      <c r="ALJ5" s="27">
        <f t="shared" si="795"/>
        <v>0</v>
      </c>
      <c r="ALK5" s="27">
        <f t="shared" si="796"/>
        <v>4</v>
      </c>
      <c r="ALL5" s="27">
        <f t="shared" si="797"/>
        <v>0</v>
      </c>
      <c r="ALM5" s="27">
        <f t="shared" si="798"/>
        <v>0</v>
      </c>
      <c r="ALN5" s="27">
        <f t="shared" si="799"/>
        <v>0</v>
      </c>
      <c r="ALO5" s="27">
        <f t="shared" si="800"/>
        <v>0</v>
      </c>
      <c r="ALP5" s="27">
        <f t="shared" si="801"/>
        <v>0</v>
      </c>
      <c r="ALQ5" s="27">
        <f t="shared" si="802"/>
        <v>0</v>
      </c>
      <c r="ALR5" s="27">
        <f t="shared" si="803"/>
        <v>0</v>
      </c>
      <c r="ALS5" s="27">
        <f t="shared" si="804"/>
        <v>0</v>
      </c>
      <c r="ALT5" s="27">
        <f t="shared" si="805"/>
        <v>0</v>
      </c>
      <c r="ALU5" s="27">
        <f t="shared" si="806"/>
        <v>0</v>
      </c>
      <c r="ALV5" s="27">
        <f t="shared" si="807"/>
        <v>0</v>
      </c>
      <c r="ALW5" s="27">
        <f t="shared" si="808"/>
        <v>0</v>
      </c>
      <c r="AMK5" s="28">
        <v>2130</v>
      </c>
      <c r="AML5" s="28">
        <f t="shared" si="809"/>
        <v>2130</v>
      </c>
      <c r="AMN5" s="28">
        <v>1939</v>
      </c>
      <c r="AMO5" s="27" t="str">
        <f t="shared" si="810"/>
        <v>1930</v>
      </c>
      <c r="AMP5" s="27" t="str">
        <f t="shared" si="811"/>
        <v>1945</v>
      </c>
      <c r="AMQ5" s="27" t="str">
        <f t="shared" si="812"/>
        <v>1954</v>
      </c>
      <c r="AMR5" s="27" t="str">
        <f t="shared" si="813"/>
        <v>1970</v>
      </c>
      <c r="AMS5" s="27" t="str">
        <f t="shared" si="814"/>
        <v>1970</v>
      </c>
      <c r="AMT5" s="27" t="str">
        <f t="shared" si="815"/>
        <v>1975</v>
      </c>
      <c r="AMU5" s="27" t="str">
        <f t="shared" si="816"/>
        <v>1990</v>
      </c>
      <c r="AMV5" s="27" t="str">
        <f t="shared" si="817"/>
        <v>1990</v>
      </c>
      <c r="AMW5" s="27" t="str">
        <f t="shared" si="818"/>
        <v>1990</v>
      </c>
      <c r="AMX5" s="27" t="str">
        <f t="shared" si="819"/>
        <v>1990</v>
      </c>
      <c r="AMY5" s="27" t="str">
        <f t="shared" si="820"/>
        <v>1990</v>
      </c>
      <c r="AMZ5" s="27" t="str">
        <f t="shared" si="821"/>
        <v>1993</v>
      </c>
      <c r="ANA5" s="27" t="str">
        <f t="shared" si="822"/>
        <v>1973</v>
      </c>
      <c r="ANB5" s="27" t="str">
        <f t="shared" si="823"/>
        <v>1973</v>
      </c>
      <c r="ANC5" s="27" t="str">
        <f t="shared" si="824"/>
        <v>1985</v>
      </c>
      <c r="AND5" s="27" t="str">
        <f t="shared" si="825"/>
        <v>1998</v>
      </c>
      <c r="ANE5" s="27" t="str">
        <f t="shared" si="826"/>
        <v>2005</v>
      </c>
      <c r="ANF5" s="27" t="str">
        <f t="shared" si="827"/>
        <v>2005</v>
      </c>
      <c r="ANG5" s="27" t="str">
        <f t="shared" si="828"/>
        <v>2012</v>
      </c>
      <c r="ANH5" s="27" t="str">
        <f t="shared" si="829"/>
        <v>2017</v>
      </c>
      <c r="ANI5" s="27" t="str">
        <f t="shared" si="830"/>
        <v>2028</v>
      </c>
      <c r="ANJ5" s="27" t="str">
        <f t="shared" si="831"/>
        <v>2028</v>
      </c>
      <c r="ANK5" s="27" t="str">
        <f t="shared" si="832"/>
        <v>2028</v>
      </c>
      <c r="ANL5" s="27" t="str">
        <f t="shared" si="833"/>
        <v>2037</v>
      </c>
      <c r="ANM5" s="27" t="str">
        <f t="shared" si="834"/>
        <v>2052</v>
      </c>
      <c r="ANN5" s="27" t="str">
        <f t="shared" si="835"/>
        <v>2058</v>
      </c>
      <c r="ANO5" s="27" t="str">
        <f t="shared" si="836"/>
        <v>2065</v>
      </c>
      <c r="ANP5" s="27" t="str">
        <f t="shared" si="837"/>
        <v>2071</v>
      </c>
      <c r="ANQ5" s="27" t="str">
        <f t="shared" si="838"/>
        <v>2071</v>
      </c>
      <c r="ANR5" s="27" t="str">
        <f t="shared" si="839"/>
        <v>2075</v>
      </c>
      <c r="ANS5" s="27" t="str">
        <f t="shared" si="840"/>
        <v>2088</v>
      </c>
      <c r="ANT5" s="27" t="str">
        <f t="shared" si="841"/>
        <v>2104</v>
      </c>
      <c r="ANU5" s="27" t="str">
        <f t="shared" si="842"/>
        <v>2112</v>
      </c>
      <c r="ANV5" s="27" t="str">
        <f t="shared" si="843"/>
        <v>2118</v>
      </c>
      <c r="ANW5" s="27" t="str">
        <f t="shared" si="844"/>
        <v>2125</v>
      </c>
      <c r="ANX5" s="27" t="str">
        <f t="shared" si="845"/>
        <v>2127</v>
      </c>
      <c r="ANY5" s="27" t="str">
        <f t="shared" si="846"/>
        <v>2142</v>
      </c>
      <c r="ANZ5" s="27" t="str">
        <f t="shared" si="847"/>
        <v>2128</v>
      </c>
      <c r="AOA5" s="27" t="str">
        <f t="shared" si="848"/>
        <v>2128</v>
      </c>
      <c r="AOB5" s="27" t="str">
        <f t="shared" si="849"/>
        <v>2134</v>
      </c>
      <c r="AOC5" s="27" t="str">
        <f t="shared" si="850"/>
        <v>2156</v>
      </c>
      <c r="AOD5" s="27" t="str">
        <f t="shared" si="851"/>
        <v>2156</v>
      </c>
      <c r="AOE5" s="27" t="str">
        <f t="shared" si="852"/>
        <v>2172</v>
      </c>
      <c r="AOF5" s="27" t="str">
        <f t="shared" si="853"/>
        <v>2172</v>
      </c>
      <c r="AOG5" s="27" t="str">
        <f t="shared" si="854"/>
        <v>2141</v>
      </c>
      <c r="AOH5" s="27" t="str">
        <f t="shared" si="855"/>
        <v>2150</v>
      </c>
      <c r="AOI5" s="27" t="str">
        <f t="shared" si="856"/>
        <v>2150</v>
      </c>
      <c r="AOJ5" s="27" t="str">
        <f t="shared" si="857"/>
        <v>2119</v>
      </c>
      <c r="AOK5" s="27" t="str">
        <f t="shared" si="858"/>
        <v>2134</v>
      </c>
      <c r="AOL5" s="27" t="str">
        <f t="shared" si="859"/>
        <v>2134</v>
      </c>
      <c r="AOM5" s="27" t="str">
        <f t="shared" si="860"/>
        <v>2134</v>
      </c>
      <c r="AON5" s="27" t="str">
        <f t="shared" si="861"/>
        <v>2152</v>
      </c>
      <c r="AOO5" s="27" t="str">
        <f t="shared" si="862"/>
        <v>2152</v>
      </c>
      <c r="AOP5" s="27" t="str">
        <f t="shared" si="863"/>
        <v>2152</v>
      </c>
      <c r="AOQ5" s="27" t="str">
        <f t="shared" si="864"/>
        <v>2123</v>
      </c>
      <c r="AOR5" s="27" t="str">
        <f t="shared" si="865"/>
        <v>2135</v>
      </c>
      <c r="AOS5" s="27" t="str">
        <f t="shared" si="866"/>
        <v>2094</v>
      </c>
      <c r="AOT5" s="27" t="str">
        <f t="shared" si="867"/>
        <v>2120</v>
      </c>
      <c r="AOU5" s="27" t="str">
        <f t="shared" si="868"/>
        <v>2120</v>
      </c>
      <c r="AOV5" s="27" t="str">
        <f t="shared" si="869"/>
        <v>2138</v>
      </c>
      <c r="AOW5" s="27" t="str">
        <f t="shared" si="870"/>
        <v>2138</v>
      </c>
      <c r="AOX5" s="27" t="str">
        <f t="shared" si="871"/>
        <v>2164</v>
      </c>
      <c r="AOY5" s="27" t="str">
        <f t="shared" si="872"/>
        <v>2164</v>
      </c>
      <c r="AOZ5" s="27" t="str">
        <f t="shared" si="873"/>
        <v>2172</v>
      </c>
      <c r="APA5" s="27" t="str">
        <f t="shared" si="874"/>
        <v>2172</v>
      </c>
      <c r="APB5" s="27" t="str">
        <f t="shared" si="875"/>
        <v>2136</v>
      </c>
      <c r="APC5" s="27" t="str">
        <f t="shared" si="876"/>
        <v>2136</v>
      </c>
      <c r="APD5" s="27" t="str">
        <f t="shared" si="877"/>
        <v>2151</v>
      </c>
      <c r="APE5" s="27" t="str">
        <f t="shared" si="878"/>
        <v>2151</v>
      </c>
      <c r="APF5" s="27" t="str">
        <f t="shared" si="879"/>
        <v>2130</v>
      </c>
      <c r="APG5" s="27" t="str">
        <f t="shared" si="880"/>
        <v>2130</v>
      </c>
      <c r="APH5" s="27" t="str">
        <f t="shared" si="881"/>
        <v>2130</v>
      </c>
      <c r="API5" s="27" t="str">
        <f t="shared" si="882"/>
        <v>2130</v>
      </c>
      <c r="APJ5" s="27" t="str">
        <f t="shared" si="883"/>
        <v>2130</v>
      </c>
      <c r="APK5" s="27" t="str">
        <f t="shared" si="884"/>
        <v>2130</v>
      </c>
      <c r="APL5" s="27" t="str">
        <f t="shared" si="885"/>
        <v>2130</v>
      </c>
      <c r="APM5" s="27" t="str">
        <f t="shared" si="886"/>
        <v>2130</v>
      </c>
      <c r="APN5" s="27" t="str">
        <f t="shared" si="887"/>
        <v>2130</v>
      </c>
      <c r="APO5" s="27" t="str">
        <f t="shared" si="888"/>
        <v>2130</v>
      </c>
      <c r="APP5" s="27" t="str">
        <f t="shared" si="889"/>
        <v>2130</v>
      </c>
      <c r="APQ5" s="27" t="str">
        <f t="shared" si="890"/>
        <v>2130</v>
      </c>
      <c r="APR5" s="27" t="str">
        <f t="shared" si="891"/>
        <v>2130</v>
      </c>
    </row>
    <row r="6" spans="1:1110" x14ac:dyDescent="0.35">
      <c r="A6" s="27">
        <v>13</v>
      </c>
      <c r="B6" s="83" t="s">
        <v>11</v>
      </c>
      <c r="C6" s="91">
        <f>VLOOKUP(A6, Rankings!$A$2:$AN$129, 40, FALSE)</f>
        <v>4</v>
      </c>
      <c r="D6" s="25" t="s">
        <v>370</v>
      </c>
      <c r="I6" s="29">
        <f t="shared" si="0"/>
        <v>24.333333333333336</v>
      </c>
      <c r="L6" s="27" t="s">
        <v>2390</v>
      </c>
      <c r="M6" s="27" t="s">
        <v>2643</v>
      </c>
      <c r="N6" s="27" t="s">
        <v>2761</v>
      </c>
      <c r="O6" s="27" t="s">
        <v>3034</v>
      </c>
      <c r="P6" s="27" t="s">
        <v>24</v>
      </c>
      <c r="Q6" s="27" t="s">
        <v>3175</v>
      </c>
      <c r="R6" s="27" t="s">
        <v>3613</v>
      </c>
      <c r="S6" s="27" t="s">
        <v>24</v>
      </c>
      <c r="T6" s="27" t="s">
        <v>3822</v>
      </c>
      <c r="U6" s="27" t="s">
        <v>3989</v>
      </c>
      <c r="V6" s="27" t="s">
        <v>24</v>
      </c>
      <c r="W6" s="27" t="s">
        <v>4258</v>
      </c>
      <c r="X6" s="27" t="s">
        <v>24</v>
      </c>
      <c r="Y6" s="27" t="s">
        <v>24</v>
      </c>
      <c r="Z6" s="27" t="s">
        <v>4529</v>
      </c>
      <c r="AA6" s="27" t="s">
        <v>4732</v>
      </c>
      <c r="AB6" s="27" t="s">
        <v>4825</v>
      </c>
      <c r="AC6" s="27" t="s">
        <v>24</v>
      </c>
      <c r="AD6" s="27" t="s">
        <v>4908</v>
      </c>
      <c r="AE6" s="27" t="s">
        <v>24</v>
      </c>
      <c r="AF6" s="27" t="s">
        <v>5156</v>
      </c>
      <c r="AG6" s="27" t="s">
        <v>5262</v>
      </c>
      <c r="AH6" s="27" t="s">
        <v>5291</v>
      </c>
      <c r="AI6" s="27" t="s">
        <v>24</v>
      </c>
      <c r="AJ6" s="27" t="s">
        <v>24</v>
      </c>
      <c r="AK6" s="27" t="s">
        <v>24</v>
      </c>
      <c r="AL6" s="27" t="s">
        <v>5766</v>
      </c>
      <c r="AM6" s="27" t="s">
        <v>5887</v>
      </c>
      <c r="AN6" s="27" t="s">
        <v>5971</v>
      </c>
      <c r="AO6" s="27" t="s">
        <v>6177</v>
      </c>
      <c r="AP6" s="27" t="s">
        <v>6229</v>
      </c>
      <c r="AQ6" s="27" t="s">
        <v>6263</v>
      </c>
      <c r="AR6" s="27" t="s">
        <v>6477</v>
      </c>
      <c r="AS6" s="27" t="s">
        <v>6539</v>
      </c>
      <c r="AT6" s="27" t="s">
        <v>6560</v>
      </c>
      <c r="AU6" s="27" t="s">
        <v>6771</v>
      </c>
      <c r="AV6" s="27" t="s">
        <v>24</v>
      </c>
      <c r="AW6" s="27" t="s">
        <v>6946</v>
      </c>
      <c r="AX6" s="27" t="s">
        <v>24</v>
      </c>
      <c r="AY6" s="27" t="s">
        <v>24</v>
      </c>
      <c r="AZ6" s="27" t="s">
        <v>7062</v>
      </c>
      <c r="BA6" s="27" t="s">
        <v>24</v>
      </c>
      <c r="BB6" s="27" t="s">
        <v>24</v>
      </c>
      <c r="BC6" s="27" t="s">
        <v>7139</v>
      </c>
      <c r="BD6" s="27" t="s">
        <v>7146</v>
      </c>
      <c r="BE6" s="27" t="s">
        <v>24</v>
      </c>
      <c r="BF6" s="27" t="s">
        <v>7230</v>
      </c>
      <c r="BG6" s="27" t="s">
        <v>24</v>
      </c>
      <c r="BH6" s="27" t="s">
        <v>24</v>
      </c>
      <c r="BI6" s="27" t="s">
        <v>7276</v>
      </c>
      <c r="BJ6" s="27" t="s">
        <v>7311</v>
      </c>
      <c r="BK6" s="27" t="s">
        <v>24</v>
      </c>
      <c r="BL6" s="27" t="s">
        <v>7325</v>
      </c>
      <c r="BM6" s="27" t="s">
        <v>24</v>
      </c>
      <c r="BN6" s="27" t="s">
        <v>7382</v>
      </c>
      <c r="BO6" s="27" t="s">
        <v>7405</v>
      </c>
      <c r="BP6" s="27" t="s">
        <v>7438</v>
      </c>
      <c r="BQ6" s="27" t="s">
        <v>7473</v>
      </c>
      <c r="BR6" s="27" t="s">
        <v>24</v>
      </c>
      <c r="BS6" s="27" t="s">
        <v>24</v>
      </c>
      <c r="BT6" s="27" t="s">
        <v>24</v>
      </c>
      <c r="BU6" s="27" t="s">
        <v>24</v>
      </c>
      <c r="BV6" s="27" t="s">
        <v>24</v>
      </c>
      <c r="BW6" s="27" t="s">
        <v>24</v>
      </c>
      <c r="BX6" s="27" t="s">
        <v>24</v>
      </c>
      <c r="BY6" s="27" t="s">
        <v>24</v>
      </c>
      <c r="BZ6" s="27" t="s">
        <v>24</v>
      </c>
      <c r="CA6" s="27" t="s">
        <v>24</v>
      </c>
      <c r="CB6" s="27" t="s">
        <v>24</v>
      </c>
      <c r="CC6" s="27" t="s">
        <v>24</v>
      </c>
      <c r="CD6" s="27" t="s">
        <v>24</v>
      </c>
      <c r="CE6" s="27" t="s">
        <v>24</v>
      </c>
      <c r="CF6" s="27" t="s">
        <v>24</v>
      </c>
      <c r="CG6" s="27" t="s">
        <v>24</v>
      </c>
      <c r="CH6" s="27" t="s">
        <v>24</v>
      </c>
      <c r="CI6" s="27" t="s">
        <v>24</v>
      </c>
      <c r="CJ6" s="27" t="s">
        <v>24</v>
      </c>
      <c r="CK6" s="27" t="s">
        <v>24</v>
      </c>
      <c r="CL6" s="27" t="s">
        <v>24</v>
      </c>
      <c r="CM6" s="27" t="s">
        <v>24</v>
      </c>
      <c r="CN6" s="27" t="s">
        <v>24</v>
      </c>
      <c r="CO6" s="27" t="s">
        <v>24</v>
      </c>
      <c r="CQ6" s="28">
        <f t="shared" si="1"/>
        <v>6</v>
      </c>
      <c r="CR6" s="28">
        <f t="shared" si="2"/>
        <v>0</v>
      </c>
      <c r="CS6" s="28">
        <f t="shared" si="3"/>
        <v>4</v>
      </c>
      <c r="CT6" s="28">
        <f t="shared" si="4"/>
        <v>2</v>
      </c>
      <c r="CU6" s="28">
        <f t="shared" si="5"/>
        <v>4</v>
      </c>
      <c r="CV6" s="28">
        <f t="shared" si="6"/>
        <v>0</v>
      </c>
      <c r="CW6" s="28">
        <f t="shared" si="7"/>
        <v>4</v>
      </c>
      <c r="CX6" s="28">
        <f t="shared" si="8"/>
        <v>1</v>
      </c>
      <c r="CY6" s="28">
        <f t="shared" si="9"/>
        <v>2</v>
      </c>
      <c r="CZ6" s="28">
        <f t="shared" si="10"/>
        <v>3</v>
      </c>
      <c r="DA6" s="28">
        <f t="shared" si="11"/>
        <v>3</v>
      </c>
      <c r="DB6" s="28">
        <f t="shared" si="12"/>
        <v>2</v>
      </c>
      <c r="DC6" s="28">
        <f t="shared" si="13"/>
        <v>4</v>
      </c>
      <c r="DD6" s="28">
        <f t="shared" si="14"/>
        <v>2</v>
      </c>
      <c r="DE6" s="28">
        <f t="shared" si="15"/>
        <v>3</v>
      </c>
      <c r="DF6" s="28">
        <f t="shared" si="16"/>
        <v>1</v>
      </c>
      <c r="DG6" s="28">
        <f t="shared" si="17"/>
        <v>2</v>
      </c>
      <c r="DH6" s="28">
        <f t="shared" si="18"/>
        <v>0</v>
      </c>
      <c r="DI6" s="28">
        <f t="shared" si="19"/>
        <v>0</v>
      </c>
      <c r="DJ6" s="28">
        <f t="shared" si="20"/>
        <v>0</v>
      </c>
      <c r="DK6" s="28">
        <f t="shared" si="21"/>
        <v>1</v>
      </c>
      <c r="DL6" s="28">
        <f t="shared" si="22"/>
        <v>1</v>
      </c>
      <c r="DM6" s="28">
        <f t="shared" si="23"/>
        <v>0</v>
      </c>
      <c r="DN6" s="28">
        <f t="shared" si="24"/>
        <v>2</v>
      </c>
      <c r="DO6" s="28">
        <f t="shared" si="25"/>
        <v>15</v>
      </c>
      <c r="DP6" s="28">
        <f t="shared" si="26"/>
        <v>11</v>
      </c>
      <c r="DR6">
        <f t="shared" si="27"/>
        <v>1</v>
      </c>
      <c r="DS6">
        <f t="shared" si="28"/>
        <v>4</v>
      </c>
      <c r="DT6">
        <f t="shared" si="29"/>
        <v>1</v>
      </c>
      <c r="DU6">
        <f t="shared" si="30"/>
        <v>6</v>
      </c>
      <c r="DV6">
        <f t="shared" si="31"/>
        <v>0</v>
      </c>
      <c r="DW6">
        <f t="shared" si="32"/>
        <v>1</v>
      </c>
      <c r="DX6">
        <f t="shared" si="33"/>
        <v>6</v>
      </c>
      <c r="DY6">
        <f t="shared" si="34"/>
        <v>0</v>
      </c>
      <c r="DZ6">
        <f t="shared" si="35"/>
        <v>1</v>
      </c>
      <c r="EA6">
        <f t="shared" si="36"/>
        <v>8</v>
      </c>
      <c r="EB6">
        <f t="shared" si="37"/>
        <v>0</v>
      </c>
      <c r="EC6">
        <f t="shared" si="38"/>
        <v>1</v>
      </c>
      <c r="ED6">
        <f t="shared" si="39"/>
        <v>0</v>
      </c>
      <c r="EE6">
        <f t="shared" si="40"/>
        <v>0</v>
      </c>
      <c r="EF6">
        <f t="shared" si="41"/>
        <v>3</v>
      </c>
      <c r="EG6">
        <f t="shared" si="42"/>
        <v>7</v>
      </c>
      <c r="EH6">
        <f t="shared" si="43"/>
        <v>7</v>
      </c>
      <c r="EI6">
        <f t="shared" si="44"/>
        <v>0</v>
      </c>
      <c r="EJ6">
        <f t="shared" si="45"/>
        <v>7</v>
      </c>
      <c r="EK6">
        <f t="shared" si="46"/>
        <v>0</v>
      </c>
      <c r="EL6">
        <f t="shared" si="47"/>
        <v>4</v>
      </c>
      <c r="EM6">
        <f t="shared" si="48"/>
        <v>5</v>
      </c>
      <c r="EN6">
        <f t="shared" si="49"/>
        <v>9</v>
      </c>
      <c r="EO6">
        <f t="shared" si="50"/>
        <v>0</v>
      </c>
      <c r="EP6">
        <f t="shared" si="51"/>
        <v>0</v>
      </c>
      <c r="EQ6">
        <f t="shared" si="52"/>
        <v>0</v>
      </c>
      <c r="ER6">
        <f t="shared" si="53"/>
        <v>3</v>
      </c>
      <c r="ES6">
        <f t="shared" si="54"/>
        <v>5</v>
      </c>
      <c r="ET6">
        <f t="shared" si="55"/>
        <v>9</v>
      </c>
      <c r="EU6">
        <f t="shared" si="56"/>
        <v>3</v>
      </c>
      <c r="EV6">
        <f t="shared" si="57"/>
        <v>6</v>
      </c>
      <c r="EW6">
        <f t="shared" si="58"/>
        <v>11</v>
      </c>
      <c r="EX6">
        <f t="shared" si="59"/>
        <v>1</v>
      </c>
      <c r="EY6">
        <f t="shared" si="60"/>
        <v>8</v>
      </c>
      <c r="EZ6">
        <f t="shared" si="61"/>
        <v>9</v>
      </c>
      <c r="FA6">
        <f t="shared" si="62"/>
        <v>3</v>
      </c>
      <c r="FB6">
        <f t="shared" si="63"/>
        <v>0</v>
      </c>
      <c r="FC6">
        <f t="shared" si="64"/>
        <v>9</v>
      </c>
      <c r="FD6">
        <f t="shared" si="65"/>
        <v>0</v>
      </c>
      <c r="FE6">
        <f t="shared" si="66"/>
        <v>0</v>
      </c>
      <c r="FF6">
        <f t="shared" si="67"/>
        <v>11</v>
      </c>
      <c r="FG6">
        <f t="shared" si="68"/>
        <v>0</v>
      </c>
      <c r="FH6">
        <f t="shared" si="69"/>
        <v>0</v>
      </c>
      <c r="FI6">
        <f t="shared" si="70"/>
        <v>10</v>
      </c>
      <c r="FJ6">
        <f t="shared" si="71"/>
        <v>13</v>
      </c>
      <c r="FK6">
        <f t="shared" si="72"/>
        <v>0</v>
      </c>
      <c r="FL6">
        <f t="shared" si="73"/>
        <v>11</v>
      </c>
      <c r="FM6">
        <f t="shared" si="74"/>
        <v>0</v>
      </c>
      <c r="FN6">
        <f t="shared" si="75"/>
        <v>0</v>
      </c>
      <c r="FO6">
        <f t="shared" si="76"/>
        <v>12</v>
      </c>
      <c r="FP6">
        <f t="shared" si="77"/>
        <v>13</v>
      </c>
      <c r="FQ6">
        <f t="shared" si="78"/>
        <v>0</v>
      </c>
      <c r="FR6">
        <f t="shared" si="79"/>
        <v>10</v>
      </c>
      <c r="FS6">
        <f t="shared" si="80"/>
        <v>0</v>
      </c>
      <c r="FT6">
        <f t="shared" si="81"/>
        <v>20</v>
      </c>
      <c r="FU6">
        <f t="shared" si="82"/>
        <v>17</v>
      </c>
      <c r="FV6">
        <f t="shared" si="83"/>
        <v>18</v>
      </c>
      <c r="FW6">
        <f t="shared" si="84"/>
        <v>20</v>
      </c>
      <c r="FX6">
        <f t="shared" si="85"/>
        <v>0</v>
      </c>
      <c r="FY6">
        <f t="shared" si="86"/>
        <v>0</v>
      </c>
      <c r="FZ6">
        <f t="shared" si="87"/>
        <v>0</v>
      </c>
      <c r="GA6">
        <f t="shared" si="88"/>
        <v>0</v>
      </c>
      <c r="GB6">
        <f t="shared" si="89"/>
        <v>0</v>
      </c>
      <c r="GC6">
        <f t="shared" si="90"/>
        <v>0</v>
      </c>
      <c r="GD6">
        <f t="shared" si="91"/>
        <v>0</v>
      </c>
      <c r="GE6">
        <f t="shared" si="92"/>
        <v>0</v>
      </c>
      <c r="GF6">
        <f t="shared" si="93"/>
        <v>0</v>
      </c>
      <c r="GG6">
        <f t="shared" si="94"/>
        <v>0</v>
      </c>
      <c r="GH6">
        <f t="shared" si="95"/>
        <v>0</v>
      </c>
      <c r="GI6">
        <f t="shared" si="96"/>
        <v>0</v>
      </c>
      <c r="GJ6">
        <f t="shared" si="97"/>
        <v>0</v>
      </c>
      <c r="GK6">
        <f t="shared" si="98"/>
        <v>0</v>
      </c>
      <c r="GL6">
        <f t="shared" si="99"/>
        <v>0</v>
      </c>
      <c r="GM6">
        <f t="shared" si="100"/>
        <v>0</v>
      </c>
      <c r="GN6">
        <f t="shared" si="101"/>
        <v>0</v>
      </c>
      <c r="GO6">
        <f t="shared" si="102"/>
        <v>0</v>
      </c>
      <c r="GP6">
        <f t="shared" si="103"/>
        <v>0</v>
      </c>
      <c r="GQ6">
        <f t="shared" si="104"/>
        <v>0</v>
      </c>
      <c r="GR6">
        <f t="shared" si="105"/>
        <v>0</v>
      </c>
      <c r="GS6">
        <f t="shared" si="106"/>
        <v>0</v>
      </c>
      <c r="GT6">
        <f t="shared" si="107"/>
        <v>0</v>
      </c>
      <c r="GU6">
        <f t="shared" si="108"/>
        <v>0</v>
      </c>
      <c r="GW6" s="28">
        <f t="shared" si="109"/>
        <v>6.6133591559480491</v>
      </c>
      <c r="GX6" s="28">
        <f t="shared" si="110"/>
        <v>6.7622651820076358</v>
      </c>
      <c r="GY6" s="28">
        <f t="shared" si="111"/>
        <v>7.8382731793180271</v>
      </c>
      <c r="GZ6" s="28">
        <f t="shared" si="112"/>
        <v>1.4714468177171471</v>
      </c>
      <c r="HA6" s="28">
        <f t="shared" si="113"/>
        <v>3.3581285987284009</v>
      </c>
      <c r="HB6" s="28">
        <f t="shared" si="114"/>
        <v>15.937095256690956</v>
      </c>
      <c r="HC6" s="28">
        <f t="shared" si="115"/>
        <v>0.51871171720163067</v>
      </c>
      <c r="HE6">
        <f>IFERROR(VLOOKUP(_xlfn.NUMBERVALUE(MID(L6, SEARCH("!", L6)+1, SEARCH("+", L6)-SEARCH("!", L6)-1)), Rankings!$A$2:$BK$129, 63, FALSE),0)</f>
        <v>0.3322252028838652</v>
      </c>
      <c r="HF6">
        <f>IFERROR(VLOOKUP(_xlfn.NUMBERVALUE(MID(M6, SEARCH("!", M6)+1, SEARCH("+", M6)-SEARCH("!", M6)-1)), Rankings!$A$2:$BK$129, 63, FALSE),0)</f>
        <v>0.72111303852145381</v>
      </c>
      <c r="HG6">
        <f>IFERROR(VLOOKUP(_xlfn.NUMBERVALUE(MID(N6, SEARCH("!", N6)+1, SEARCH("+", N6)-SEARCH("!", N6)-1)), Rankings!$A$2:$BK$129, 63, FALSE),0)</f>
        <v>0.46483583917633242</v>
      </c>
      <c r="HH6">
        <f>IFERROR(VLOOKUP(_xlfn.NUMBERVALUE(MID(O6, SEARCH("!", O6)+1, SEARCH("+", O6)-SEARCH("!", O6)-1)), Rankings!$A$2:$BK$129, 63, FALSE),0)</f>
        <v>0.95123166606348908</v>
      </c>
      <c r="HI6">
        <f>IFERROR(VLOOKUP(_xlfn.NUMBERVALUE(MID(P6, SEARCH("!", P6)+1, SEARCH("+", P6)-SEARCH("!", P6)-1)), Rankings!$A$2:$BK$129, 63, FALSE),0)</f>
        <v>0</v>
      </c>
      <c r="HJ6">
        <f>IFERROR(VLOOKUP(_xlfn.NUMBERVALUE(MID(Q6, SEARCH("!", Q6)+1, SEARCH("+", Q6)-SEARCH("!", Q6)-1)), Rankings!$A$2:$BK$129, 63, FALSE),0)</f>
        <v>0.1959176067011843</v>
      </c>
      <c r="HK6">
        <f>IFERROR(VLOOKUP(_xlfn.NUMBERVALUE(MID(R6, SEARCH("!", R6)+1, SEARCH("+", R6)-SEARCH("!", R6)-1)), Rankings!$A$2:$BK$129, 63, FALSE),0)</f>
        <v>0.62662319449602411</v>
      </c>
      <c r="HL6">
        <f>IFERROR(VLOOKUP(_xlfn.NUMBERVALUE(MID(S6, SEARCH("!", S6)+1, SEARCH("+", S6)-SEARCH("!", S6)-1)), Rankings!$A$2:$BK$129, 63, FALSE),0)</f>
        <v>0</v>
      </c>
      <c r="HM6">
        <f>IFERROR(VLOOKUP(_xlfn.NUMBERVALUE(MID(T6, SEARCH("!", T6)+1, SEARCH("+", T6)-SEARCH("!", T6)-1)), Rankings!$A$2:$BK$129, 63, FALSE),0)</f>
        <v>0.79780442836869991</v>
      </c>
      <c r="HN6">
        <f>IFERROR(VLOOKUP(_xlfn.NUMBERVALUE(MID(U6, SEARCH("!", U6)+1, SEARCH("+", U6)-SEARCH("!", U6)-1)), Rankings!$A$2:$BK$129, 63, FALSE),0)</f>
        <v>0.43602395100170349</v>
      </c>
      <c r="HO6">
        <f>IFERROR(VLOOKUP(_xlfn.NUMBERVALUE(MID(V6, SEARCH("!", V6)+1, SEARCH("+", V6)-SEARCH("!", V6)-1)), Rankings!$A$2:$BK$129, 63, FALSE),0)</f>
        <v>0</v>
      </c>
      <c r="HP6">
        <f>IFERROR(VLOOKUP(_xlfn.NUMBERVALUE(MID(W6, SEARCH("!", W6)+1, SEARCH("+", W6)-SEARCH("!", W6)-1)), Rankings!$A$2:$BK$129, 63, FALSE),0)</f>
        <v>0.59914189416860686</v>
      </c>
      <c r="HQ6">
        <f>IFERROR(VLOOKUP(_xlfn.NUMBERVALUE(MID(X6, SEARCH("!", X6)+1, SEARCH("+", X6)-SEARCH("!", X6)-1)), Rankings!$A$2:$BK$129, 63, FALSE),0)</f>
        <v>0</v>
      </c>
      <c r="HR6">
        <f>IFERROR(VLOOKUP(_xlfn.NUMBERVALUE(MID(Y6, SEARCH("!", Y6)+1, SEARCH("+", Y6)-SEARCH("!", Y6)-1)), Rankings!$A$2:$BK$129, 63, FALSE),0)</f>
        <v>0</v>
      </c>
      <c r="HS6">
        <f>IFERROR(VLOOKUP(_xlfn.NUMBERVALUE(MID(Z6, SEARCH("!", Z6)+1, SEARCH("+", Z6)-SEARCH("!", Z6)-1)), Rankings!$A$2:$BK$129, 63, FALSE),0)</f>
        <v>0.43942470350498913</v>
      </c>
      <c r="HT6">
        <f>IFERROR(VLOOKUP(_xlfn.NUMBERVALUE(MID(AA6, SEARCH("!", AA6)+1, SEARCH("+", AA6)-SEARCH("!", AA6)-1)), Rankings!$A$2:$BK$129, 63, FALSE),0)</f>
        <v>0.56944935107390082</v>
      </c>
      <c r="HU6">
        <f>IFERROR(VLOOKUP(_xlfn.NUMBERVALUE(MID(AB6, SEARCH("!", AB6)+1, SEARCH("+", AB6)-SEARCH("!", AB6)-1)), Rankings!$A$2:$BK$129, 63, FALSE),0)</f>
        <v>0.95123166606348908</v>
      </c>
      <c r="HV6">
        <f>IFERROR(VLOOKUP(_xlfn.NUMBERVALUE(MID(AC6, SEARCH("!", AC6)+1, SEARCH("+", AC6)-SEARCH("!", AC6)-1)), Rankings!$A$2:$BK$129, 63, FALSE),0)</f>
        <v>0</v>
      </c>
      <c r="HW6">
        <f>IFERROR(VLOOKUP(_xlfn.NUMBERVALUE(MID(AD6, SEARCH("!", AD6)+1, SEARCH("+", AD6)-SEARCH("!", AD6)-1)), Rankings!$A$2:$BK$129, 63, FALSE),0)</f>
        <v>0.62662319449602411</v>
      </c>
      <c r="HX6">
        <f>IFERROR(VLOOKUP(_xlfn.NUMBERVALUE(MID(AE6, SEARCH("!", AE6)+1, SEARCH("+", AE6)-SEARCH("!", AE6)-1)), Rankings!$A$2:$BK$129, 63, FALSE),0)</f>
        <v>0</v>
      </c>
      <c r="HY6">
        <f>IFERROR(VLOOKUP(_xlfn.NUMBERVALUE(MID(AF6, SEARCH("!", AF6)+1, SEARCH("+", AF6)-SEARCH("!", AF6)-1)), Rankings!$A$2:$BK$129, 63, FALSE),0)</f>
        <v>0.95123166606348908</v>
      </c>
      <c r="HZ6">
        <f>IFERROR(VLOOKUP(_xlfn.NUMBERVALUE(MID(AG6, SEARCH("!", AG6)+1, SEARCH("+", AG6)-SEARCH("!", AG6)-1)), Rankings!$A$2:$BK$129, 63, FALSE),0)</f>
        <v>0.43602395100170349</v>
      </c>
      <c r="IA6">
        <f>IFERROR(VLOOKUP(_xlfn.NUMBERVALUE(MID(AH6, SEARCH("!", AH6)+1, SEARCH("+", AH6)-SEARCH("!", AH6)-1)), Rankings!$A$2:$BK$129, 63, FALSE),0)</f>
        <v>0.47859817275585803</v>
      </c>
      <c r="IB6">
        <f>IFERROR(VLOOKUP(_xlfn.NUMBERVALUE(MID(AI6, SEARCH("!", AI6)+1, SEARCH("+", AI6)-SEARCH("!", AI6)-1)), Rankings!$A$2:$BK$129, 63, FALSE),0)</f>
        <v>0</v>
      </c>
      <c r="IC6">
        <f>IFERROR(VLOOKUP(_xlfn.NUMBERVALUE(MID(AJ6, SEARCH("!", AJ6)+1, SEARCH("+", AJ6)-SEARCH("!", AJ6)-1)), Rankings!$A$2:$BK$129, 63, FALSE),0)</f>
        <v>0</v>
      </c>
      <c r="ID6">
        <f>IFERROR(VLOOKUP(_xlfn.NUMBERVALUE(MID(AK6, SEARCH("!", AK6)+1, SEARCH("+", AK6)-SEARCH("!", AK6)-1)), Rankings!$A$2:$BK$129, 63, FALSE),0)</f>
        <v>0</v>
      </c>
      <c r="IE6">
        <f>IFERROR(VLOOKUP(_xlfn.NUMBERVALUE(MID(AL6, SEARCH("!", AL6)+1, SEARCH("+", AL6)-SEARCH("!", AL6)-1)), Rankings!$A$2:$BK$129, 63, FALSE),0)</f>
        <v>0.29423695626415058</v>
      </c>
      <c r="IF6">
        <f>IFERROR(VLOOKUP(_xlfn.NUMBERVALUE(MID(AM6, SEARCH("!", AM6)+1, SEARCH("+", AM6)-SEARCH("!", AM6)-1)), Rankings!$A$2:$BK$129, 63, FALSE),0)</f>
        <v>0.56944935107390082</v>
      </c>
      <c r="IG6">
        <f>IFERROR(VLOOKUP(_xlfn.NUMBERVALUE(MID(AN6, SEARCH("!", AN6)+1, SEARCH("+", AN6)-SEARCH("!", AN6)-1)), Rankings!$A$2:$BK$129, 63, FALSE),0)</f>
        <v>0.44033064198466065</v>
      </c>
      <c r="IH6">
        <f>IFERROR(VLOOKUP(_xlfn.NUMBERVALUE(MID(AO6, SEARCH("!", AO6)+1, SEARCH("+", AO6)-SEARCH("!", AO6)-1)), Rankings!$A$2:$BK$129, 63, FALSE),0)</f>
        <v>0.5614516636093988</v>
      </c>
      <c r="II6">
        <f>IFERROR(VLOOKUP(_xlfn.NUMBERVALUE(MID(AP6, SEARCH("!", AP6)+1, SEARCH("+", AP6)-SEARCH("!", AP6)-1)), Rankings!$A$2:$BK$129, 63, FALSE),0)</f>
        <v>0.79780442836869991</v>
      </c>
      <c r="IJ6">
        <f>IFERROR(VLOOKUP(_xlfn.NUMBERVALUE(MID(AQ6, SEARCH("!", AQ6)+1, SEARCH("+", AQ6)-SEARCH("!", AQ6)-1)), Rankings!$A$2:$BK$129, 63, FALSE),0)</f>
        <v>0.7577692959070047</v>
      </c>
      <c r="IK6">
        <f>IFERROR(VLOOKUP(_xlfn.NUMBERVALUE(MID(AR6, SEARCH("!", AR6)+1, SEARCH("+", AR6)-SEARCH("!", AR6)-1)), Rankings!$A$2:$BK$129, 63, FALSE),0)</f>
        <v>0.70365381097598467</v>
      </c>
      <c r="IL6">
        <f>IFERROR(VLOOKUP(_xlfn.NUMBERVALUE(MID(AS6, SEARCH("!", AS6)+1, SEARCH("+", AS6)-SEARCH("!", AS6)-1)), Rankings!$A$2:$BK$129, 63, FALSE),0)</f>
        <v>0.79780442836869991</v>
      </c>
      <c r="IM6">
        <f>IFERROR(VLOOKUP(_xlfn.NUMBERVALUE(MID(AT6, SEARCH("!", AT6)+1, SEARCH("+", AT6)-SEARCH("!", AT6)-1)), Rankings!$A$2:$BK$129, 63, FALSE),0)</f>
        <v>0.7577692959070047</v>
      </c>
      <c r="IN6">
        <f>IFERROR(VLOOKUP(_xlfn.NUMBERVALUE(MID(AU6, SEARCH("!", AU6)+1, SEARCH("+", AU6)-SEARCH("!", AU6)-1)), Rankings!$A$2:$BK$129, 63, FALSE),0)</f>
        <v>0.55232234570989558</v>
      </c>
      <c r="IO6">
        <f>IFERROR(VLOOKUP(_xlfn.NUMBERVALUE(MID(AV6, SEARCH("!", AV6)+1, SEARCH("+", AV6)-SEARCH("!", AV6)-1)), Rankings!$A$2:$BK$129, 63, FALSE),0)</f>
        <v>0</v>
      </c>
      <c r="IP6">
        <f>IFERROR(VLOOKUP(_xlfn.NUMBERVALUE(MID(AW6, SEARCH("!", AW6)+1, SEARCH("+", AW6)-SEARCH("!", AW6)-1)), Rankings!$A$2:$BK$129, 63, FALSE),0)</f>
        <v>0.75344353640165429</v>
      </c>
      <c r="IQ6">
        <f>IFERROR(VLOOKUP(_xlfn.NUMBERVALUE(MID(AX6, SEARCH("!", AX6)+1, SEARCH("+", AX6)-SEARCH("!", AX6)-1)), Rankings!$A$2:$BK$129, 63, FALSE),0)</f>
        <v>0</v>
      </c>
      <c r="IR6">
        <f>IFERROR(VLOOKUP(_xlfn.NUMBERVALUE(MID(AY6, SEARCH("!", AY6)+1, SEARCH("+", AY6)-SEARCH("!", AY6)-1)), Rankings!$A$2:$BK$129, 63, FALSE),0)</f>
        <v>0</v>
      </c>
      <c r="IS6">
        <f>IFERROR(VLOOKUP(_xlfn.NUMBERVALUE(MID(AZ6, SEARCH("!", AZ6)+1, SEARCH("+", AZ6)-SEARCH("!", AZ6)-1)), Rankings!$A$2:$BK$129, 63, FALSE),0)</f>
        <v>0.75344353640165429</v>
      </c>
      <c r="IT6">
        <f>IFERROR(VLOOKUP(_xlfn.NUMBERVALUE(MID(BA6, SEARCH("!", BA6)+1, SEARCH("+", BA6)-SEARCH("!", BA6)-1)), Rankings!$A$2:$BK$129, 63, FALSE),0)</f>
        <v>0</v>
      </c>
      <c r="IU6">
        <f>IFERROR(VLOOKUP(_xlfn.NUMBERVALUE(MID(BB6, SEARCH("!", BB6)+1, SEARCH("+", BB6)-SEARCH("!", BB6)-1)), Rankings!$A$2:$BK$129, 63, FALSE),0)</f>
        <v>0</v>
      </c>
      <c r="IV6">
        <f>IFERROR(VLOOKUP(_xlfn.NUMBERVALUE(MID(BC6, SEARCH("!", BC6)+1, SEARCH("+", BC6)-SEARCH("!", BC6)-1)), Rankings!$A$2:$BK$129, 63, FALSE),0)</f>
        <v>0.95123166606348908</v>
      </c>
      <c r="IW6">
        <f>IFERROR(VLOOKUP(_xlfn.NUMBERVALUE(MID(BD6, SEARCH("!", BD6)+1, SEARCH("+", BD6)-SEARCH("!", BD6)-1)), Rankings!$A$2:$BK$129, 63, FALSE),0)</f>
        <v>0.72111303852145381</v>
      </c>
      <c r="IX6">
        <f>IFERROR(VLOOKUP(_xlfn.NUMBERVALUE(MID(BE6, SEARCH("!", BE6)+1, SEARCH("+", BE6)-SEARCH("!", BE6)-1)), Rankings!$A$2:$BK$129, 63, FALSE),0)</f>
        <v>0</v>
      </c>
      <c r="IY6">
        <f>IFERROR(VLOOKUP(_xlfn.NUMBERVALUE(MID(BF6, SEARCH("!", BF6)+1, SEARCH("+", BF6)-SEARCH("!", BF6)-1)), Rankings!$A$2:$BK$129, 63, FALSE),0)</f>
        <v>0.95123166606348908</v>
      </c>
      <c r="IZ6">
        <f>IFERROR(VLOOKUP(_xlfn.NUMBERVALUE(MID(BG6, SEARCH("!", BG6)+1, SEARCH("+", BG6)-SEARCH("!", BG6)-1)), Rankings!$A$2:$BK$129, 63, FALSE),0)</f>
        <v>0</v>
      </c>
      <c r="JA6">
        <f>IFERROR(VLOOKUP(_xlfn.NUMBERVALUE(MID(BH6, SEARCH("!", BH6)+1, SEARCH("+", BH6)-SEARCH("!", BH6)-1)), Rankings!$A$2:$BK$129, 63, FALSE),0)</f>
        <v>0</v>
      </c>
      <c r="JB6">
        <f>IFERROR(VLOOKUP(_xlfn.NUMBERVALUE(MID(BI6, SEARCH("!", BI6)+1, SEARCH("+", BI6)-SEARCH("!", BI6)-1)), Rankings!$A$2:$BK$129, 63, FALSE),0)</f>
        <v>0.99722768391660677</v>
      </c>
      <c r="JC6">
        <f>IFERROR(VLOOKUP(_xlfn.NUMBERVALUE(MID(BJ6, SEARCH("!", BJ6)+1, SEARCH("+", BJ6)-SEARCH("!", BJ6)-1)), Rankings!$A$2:$BK$129, 63, FALSE),0)</f>
        <v>0.75033377919569333</v>
      </c>
      <c r="JD6">
        <f>IFERROR(VLOOKUP(_xlfn.NUMBERVALUE(MID(BK6, SEARCH("!", BK6)+1, SEARCH("+", BK6)-SEARCH("!", BK6)-1)), Rankings!$A$2:$BK$129, 63, FALSE),0)</f>
        <v>0</v>
      </c>
      <c r="JE6">
        <f>IFERROR(VLOOKUP(_xlfn.NUMBERVALUE(MID(BL6, SEARCH("!", BL6)+1, SEARCH("+", BL6)-SEARCH("!", BL6)-1)), Rankings!$A$2:$BK$129, 63, FALSE),0)</f>
        <v>0.99722768391660677</v>
      </c>
      <c r="JF6">
        <f>IFERROR(VLOOKUP(_xlfn.NUMBERVALUE(MID(BM6, SEARCH("!", BM6)+1, SEARCH("+", BM6)-SEARCH("!", BM6)-1)), Rankings!$A$2:$BK$129, 63, FALSE),0)</f>
        <v>0</v>
      </c>
      <c r="JG6">
        <f>IFERROR(VLOOKUP(_xlfn.NUMBERVALUE(MID(BN6, SEARCH("!", BN6)+1, SEARCH("+", BN6)-SEARCH("!", BN6)-1)), Rankings!$A$2:$BK$129, 63, FALSE),0)</f>
        <v>0.84947087869920124</v>
      </c>
      <c r="JH6">
        <f>IFERROR(VLOOKUP(_xlfn.NUMBERVALUE(MID(BO6, SEARCH("!", BO6)+1, SEARCH("+", BO6)-SEARCH("!", BO6)-1)), Rankings!$A$2:$BK$129, 63, FALSE),0)</f>
        <v>0.82959342066499908</v>
      </c>
      <c r="JI6">
        <f>IFERROR(VLOOKUP(_xlfn.NUMBERVALUE(MID(BP6, SEARCH("!", BP6)+1, SEARCH("+", BP6)-SEARCH("!", BP6)-1)), Rankings!$A$2:$BK$129, 63, FALSE),0)</f>
        <v>0.84947087869920124</v>
      </c>
      <c r="JJ6">
        <f>IFERROR(VLOOKUP(_xlfn.NUMBERVALUE(MID(BQ6, SEARCH("!", BQ6)+1, SEARCH("+", BQ6)-SEARCH("!", BQ6)-1)), Rankings!$A$2:$BK$129, 63, FALSE),0)</f>
        <v>0.82959342066499908</v>
      </c>
      <c r="JK6">
        <f>IFERROR(VLOOKUP(_xlfn.NUMBERVALUE(MID(BR6, SEARCH("!", BR6)+1, SEARCH("+", BR6)-SEARCH("!", BR6)-1)), Rankings!$A$2:$BK$129, 63, FALSE),0)</f>
        <v>0</v>
      </c>
      <c r="JL6">
        <f>IFERROR(VLOOKUP(_xlfn.NUMBERVALUE(MID(BS6, SEARCH("!", BS6)+1, SEARCH("+", BS6)-SEARCH("!", BS6)-1)), Rankings!$A$2:$BK$129, 63, FALSE),0)</f>
        <v>0</v>
      </c>
      <c r="JM6">
        <f>IFERROR(VLOOKUP(_xlfn.NUMBERVALUE(MID(BT6, SEARCH("!", BT6)+1, SEARCH("+", BT6)-SEARCH("!", BT6)-1)), Rankings!$A$2:$BK$129, 63, FALSE),0)</f>
        <v>0</v>
      </c>
      <c r="JN6">
        <f>IFERROR(VLOOKUP(_xlfn.NUMBERVALUE(MID(BU6, SEARCH("!", BU6)+1, SEARCH("+", BU6)-SEARCH("!", BU6)-1)), Rankings!$A$2:$BK$129, 63, FALSE),0)</f>
        <v>0</v>
      </c>
      <c r="JO6">
        <f>IFERROR(VLOOKUP(_xlfn.NUMBERVALUE(MID(BV6, SEARCH("!", BV6)+1, SEARCH("+", BV6)-SEARCH("!", BV6)-1)), Rankings!$A$2:$BK$129, 63, FALSE),0)</f>
        <v>0</v>
      </c>
      <c r="JP6">
        <f>IFERROR(VLOOKUP(_xlfn.NUMBERVALUE(MID(BW6, SEARCH("!", BW6)+1, SEARCH("+", BW6)-SEARCH("!", BW6)-1)), Rankings!$A$2:$BK$129, 63, FALSE),0)</f>
        <v>0</v>
      </c>
      <c r="JQ6">
        <f>IFERROR(VLOOKUP(_xlfn.NUMBERVALUE(MID(BX6, SEARCH("!", BX6)+1, SEARCH("+", BX6)-SEARCH("!", BX6)-1)), Rankings!$A$2:$BK$129, 63, FALSE),0)</f>
        <v>0</v>
      </c>
      <c r="JR6">
        <f>IFERROR(VLOOKUP(_xlfn.NUMBERVALUE(MID(BY6, SEARCH("!", BY6)+1, SEARCH("+", BY6)-SEARCH("!", BY6)-1)), Rankings!$A$2:$BK$129, 63, FALSE),0)</f>
        <v>0</v>
      </c>
      <c r="JS6">
        <f>IFERROR(VLOOKUP(_xlfn.NUMBERVALUE(MID(BZ6, SEARCH("!", BZ6)+1, SEARCH("+", BZ6)-SEARCH("!", BZ6)-1)), Rankings!$A$2:$BK$129, 63, FALSE),0)</f>
        <v>0</v>
      </c>
      <c r="JT6">
        <f>IFERROR(VLOOKUP(_xlfn.NUMBERVALUE(MID(CA6, SEARCH("!", CA6)+1, SEARCH("+", CA6)-SEARCH("!", CA6)-1)), Rankings!$A$2:$BK$129, 63, FALSE),0)</f>
        <v>0</v>
      </c>
      <c r="JU6">
        <f>IFERROR(VLOOKUP(_xlfn.NUMBERVALUE(MID(CB6, SEARCH("!", CB6)+1, SEARCH("+", CB6)-SEARCH("!", CB6)-1)), Rankings!$A$2:$BK$129, 63, FALSE),0)</f>
        <v>0</v>
      </c>
      <c r="JV6">
        <f>IFERROR(VLOOKUP(_xlfn.NUMBERVALUE(MID(CC6, SEARCH("!", CC6)+1, SEARCH("+", CC6)-SEARCH("!", CC6)-1)), Rankings!$A$2:$BK$129, 63, FALSE),0)</f>
        <v>0</v>
      </c>
      <c r="JW6">
        <f>IFERROR(VLOOKUP(_xlfn.NUMBERVALUE(MID(CD6, SEARCH("!", CD6)+1, SEARCH("+", CD6)-SEARCH("!", CD6)-1)), Rankings!$A$2:$BK$129, 63, FALSE),0)</f>
        <v>0</v>
      </c>
      <c r="JX6">
        <f>IFERROR(VLOOKUP(_xlfn.NUMBERVALUE(MID(CE6, SEARCH("!", CE6)+1, SEARCH("+", CE6)-SEARCH("!", CE6)-1)), Rankings!$A$2:$BK$129, 63, FALSE),0)</f>
        <v>0</v>
      </c>
      <c r="JY6">
        <f>IFERROR(VLOOKUP(_xlfn.NUMBERVALUE(MID(CF6, SEARCH("!", CF6)+1, SEARCH("+", CF6)-SEARCH("!", CF6)-1)), Rankings!$A$2:$BK$129, 63, FALSE),0)</f>
        <v>0</v>
      </c>
      <c r="JZ6">
        <f>IFERROR(VLOOKUP(_xlfn.NUMBERVALUE(MID(CG6, SEARCH("!", CG6)+1, SEARCH("+", CG6)-SEARCH("!", CG6)-1)), Rankings!$A$2:$BK$129, 63, FALSE),0)</f>
        <v>0</v>
      </c>
      <c r="KA6">
        <f>IFERROR(VLOOKUP(_xlfn.NUMBERVALUE(MID(CH6, SEARCH("!", CH6)+1, SEARCH("+", CH6)-SEARCH("!", CH6)-1)), Rankings!$A$2:$BK$129, 63, FALSE),0)</f>
        <v>0</v>
      </c>
      <c r="KB6">
        <f>IFERROR(VLOOKUP(_xlfn.NUMBERVALUE(MID(CI6, SEARCH("!", CI6)+1, SEARCH("+", CI6)-SEARCH("!", CI6)-1)), Rankings!$A$2:$BK$129, 63, FALSE),0)</f>
        <v>0</v>
      </c>
      <c r="KC6">
        <f>IFERROR(VLOOKUP(_xlfn.NUMBERVALUE(MID(CJ6, SEARCH("!", CJ6)+1, SEARCH("+", CJ6)-SEARCH("!", CJ6)-1)), Rankings!$A$2:$BK$129, 63, FALSE),0)</f>
        <v>0</v>
      </c>
      <c r="KD6">
        <f>IFERROR(VLOOKUP(_xlfn.NUMBERVALUE(MID(CK6, SEARCH("!", CK6)+1, SEARCH("+", CK6)-SEARCH("!", CK6)-1)), Rankings!$A$2:$BK$129, 63, FALSE),0)</f>
        <v>0</v>
      </c>
      <c r="KE6">
        <f>IFERROR(VLOOKUP(_xlfn.NUMBERVALUE(MID(CL6, SEARCH("!", CL6)+1, SEARCH("+", CL6)-SEARCH("!", CL6)-1)), Rankings!$A$2:$BK$129, 63, FALSE),0)</f>
        <v>0</v>
      </c>
      <c r="KF6">
        <f>IFERROR(VLOOKUP(_xlfn.NUMBERVALUE(MID(CM6, SEARCH("!", CM6)+1, SEARCH("+", CM6)-SEARCH("!", CM6)-1)), Rankings!$A$2:$BK$129, 63, FALSE),0)</f>
        <v>0</v>
      </c>
      <c r="KG6">
        <f>IFERROR(VLOOKUP(_xlfn.NUMBERVALUE(MID(CN6, SEARCH("!", CN6)+1, SEARCH("+", CN6)-SEARCH("!", CN6)-1)), Rankings!$A$2:$BK$129, 63, FALSE),0)</f>
        <v>0</v>
      </c>
      <c r="KH6">
        <f>IFERROR(VLOOKUP(_xlfn.NUMBERVALUE(MID(CO6, SEARCH("!", CO6)+1, SEARCH("+", CO6)-SEARCH("!", CO6)-1)), Rankings!$A$2:$BK$129, 63, FALSE),0)</f>
        <v>0</v>
      </c>
      <c r="KJ6" s="28">
        <f t="shared" si="116"/>
        <v>312</v>
      </c>
      <c r="KK6" s="28">
        <f t="shared" si="117"/>
        <v>201</v>
      </c>
      <c r="KL6" s="28">
        <f t="shared" si="118"/>
        <v>231</v>
      </c>
      <c r="KM6" s="28">
        <f t="shared" si="119"/>
        <v>43</v>
      </c>
      <c r="KN6" s="28">
        <f t="shared" si="120"/>
        <v>0</v>
      </c>
      <c r="KO6" s="28">
        <f t="shared" si="121"/>
        <v>231</v>
      </c>
      <c r="KP6" s="28">
        <f t="shared" si="122"/>
        <v>537.5</v>
      </c>
      <c r="KQ6" s="28">
        <f t="shared" si="123"/>
        <v>231</v>
      </c>
      <c r="KS6" s="27" t="str">
        <f t="shared" si="124"/>
        <v>39</v>
      </c>
      <c r="KT6" s="27" t="str">
        <f t="shared" si="125"/>
        <v>13</v>
      </c>
      <c r="KU6" s="27" t="str">
        <f t="shared" si="126"/>
        <v>28</v>
      </c>
      <c r="KV6" s="27" t="str">
        <f t="shared" si="127"/>
        <v>8</v>
      </c>
      <c r="KW6" s="27">
        <f t="shared" si="128"/>
        <v>0</v>
      </c>
      <c r="KX6" s="27" t="str">
        <f t="shared" si="129"/>
        <v>39</v>
      </c>
      <c r="KY6" s="27" t="str">
        <f t="shared" si="130"/>
        <v>13</v>
      </c>
      <c r="KZ6" s="27">
        <f t="shared" si="131"/>
        <v>0</v>
      </c>
      <c r="LA6" s="27" t="str">
        <f t="shared" si="132"/>
        <v>25</v>
      </c>
      <c r="LB6" s="27" t="str">
        <f t="shared" si="133"/>
        <v>21</v>
      </c>
      <c r="LC6" s="27">
        <f t="shared" si="134"/>
        <v>0</v>
      </c>
      <c r="LD6" s="27" t="str">
        <f t="shared" si="135"/>
        <v>25</v>
      </c>
      <c r="LE6" s="27">
        <f t="shared" si="136"/>
        <v>0</v>
      </c>
      <c r="LF6" s="27">
        <f t="shared" si="137"/>
        <v>0</v>
      </c>
      <c r="LG6" s="27" t="str">
        <f t="shared" si="138"/>
        <v>28</v>
      </c>
      <c r="LH6" s="27" t="str">
        <f t="shared" si="139"/>
        <v>18</v>
      </c>
      <c r="LI6" s="27" t="str">
        <f t="shared" si="140"/>
        <v>26</v>
      </c>
      <c r="LJ6" s="27">
        <f t="shared" si="141"/>
        <v>0</v>
      </c>
      <c r="LK6" s="27" t="str">
        <f t="shared" si="142"/>
        <v>30</v>
      </c>
      <c r="LL6" s="27">
        <f t="shared" si="143"/>
        <v>0</v>
      </c>
      <c r="LM6" s="27" t="str">
        <f t="shared" si="144"/>
        <v>17</v>
      </c>
      <c r="LN6" s="27" t="str">
        <f t="shared" si="145"/>
        <v>28</v>
      </c>
      <c r="LO6" s="27" t="str">
        <f t="shared" si="146"/>
        <v>25</v>
      </c>
      <c r="LP6" s="27">
        <f t="shared" si="147"/>
        <v>0</v>
      </c>
      <c r="LQ6" s="27">
        <f t="shared" si="148"/>
        <v>0</v>
      </c>
      <c r="LR6" s="27">
        <f t="shared" si="149"/>
        <v>0</v>
      </c>
      <c r="LS6" s="27" t="str">
        <f t="shared" si="150"/>
        <v>31</v>
      </c>
      <c r="LT6" s="27" t="str">
        <f t="shared" si="151"/>
        <v>30</v>
      </c>
      <c r="LU6" s="27" t="str">
        <f t="shared" si="152"/>
        <v>37</v>
      </c>
      <c r="LV6" s="27" t="str">
        <f t="shared" si="153"/>
        <v>22</v>
      </c>
      <c r="LW6" s="27" t="str">
        <f t="shared" si="154"/>
        <v>14</v>
      </c>
      <c r="LX6" s="27" t="str">
        <f t="shared" si="155"/>
        <v>19</v>
      </c>
      <c r="LY6" s="27" t="str">
        <f t="shared" si="156"/>
        <v>25</v>
      </c>
      <c r="LZ6" s="27" t="str">
        <f t="shared" si="157"/>
        <v>13</v>
      </c>
      <c r="MA6" s="27" t="str">
        <f t="shared" si="158"/>
        <v>28</v>
      </c>
      <c r="MB6" s="27" t="str">
        <f t="shared" si="159"/>
        <v>20</v>
      </c>
      <c r="MC6" s="27">
        <f t="shared" si="160"/>
        <v>0</v>
      </c>
      <c r="MD6" s="27" t="str">
        <f t="shared" si="161"/>
        <v>26</v>
      </c>
      <c r="ME6" s="27">
        <f t="shared" si="162"/>
        <v>0</v>
      </c>
      <c r="MF6" s="27">
        <f t="shared" si="163"/>
        <v>0</v>
      </c>
      <c r="MG6" s="27" t="str">
        <f t="shared" si="164"/>
        <v>25</v>
      </c>
      <c r="MH6" s="27">
        <f t="shared" si="165"/>
        <v>0</v>
      </c>
      <c r="MI6" s="27">
        <f t="shared" si="166"/>
        <v>0</v>
      </c>
      <c r="MJ6" s="27" t="str">
        <f t="shared" si="167"/>
        <v>20</v>
      </c>
      <c r="MK6" s="27" t="str">
        <f t="shared" si="168"/>
        <v>24</v>
      </c>
      <c r="ML6" s="27">
        <f t="shared" si="169"/>
        <v>0</v>
      </c>
      <c r="MM6" s="27" t="str">
        <f t="shared" si="170"/>
        <v>21</v>
      </c>
      <c r="MN6" s="27">
        <f t="shared" si="171"/>
        <v>0</v>
      </c>
      <c r="MO6" s="27">
        <f t="shared" si="172"/>
        <v>0</v>
      </c>
      <c r="MP6" s="27" t="str">
        <f t="shared" si="173"/>
        <v>11</v>
      </c>
      <c r="MQ6" s="27" t="str">
        <f t="shared" si="174"/>
        <v>19</v>
      </c>
      <c r="MR6" s="27">
        <f t="shared" si="175"/>
        <v>0</v>
      </c>
      <c r="MS6" s="27" t="str">
        <f t="shared" si="176"/>
        <v>19</v>
      </c>
      <c r="MT6" s="27">
        <f t="shared" si="177"/>
        <v>0</v>
      </c>
      <c r="MU6" s="27" t="str">
        <f t="shared" si="178"/>
        <v>3</v>
      </c>
      <c r="MV6" s="27" t="str">
        <f t="shared" si="179"/>
        <v>22</v>
      </c>
      <c r="MW6" s="27" t="str">
        <f t="shared" si="180"/>
        <v>18</v>
      </c>
      <c r="MX6" s="27" t="str">
        <f t="shared" si="181"/>
        <v>18</v>
      </c>
      <c r="MY6" s="27">
        <f t="shared" si="182"/>
        <v>0</v>
      </c>
      <c r="MZ6" s="27">
        <f t="shared" si="183"/>
        <v>0</v>
      </c>
      <c r="NA6" s="27">
        <f t="shared" si="184"/>
        <v>0</v>
      </c>
      <c r="NB6" s="27">
        <f t="shared" si="185"/>
        <v>0</v>
      </c>
      <c r="NC6" s="27">
        <f t="shared" si="186"/>
        <v>0</v>
      </c>
      <c r="ND6" s="27">
        <f t="shared" si="187"/>
        <v>0</v>
      </c>
      <c r="NE6" s="27">
        <f t="shared" si="188"/>
        <v>0</v>
      </c>
      <c r="NF6" s="27">
        <f t="shared" si="189"/>
        <v>0</v>
      </c>
      <c r="NG6" s="27">
        <f t="shared" si="190"/>
        <v>0</v>
      </c>
      <c r="NH6" s="27">
        <f t="shared" si="191"/>
        <v>0</v>
      </c>
      <c r="NI6" s="27">
        <f t="shared" si="192"/>
        <v>0</v>
      </c>
      <c r="NJ6" s="27">
        <f t="shared" si="193"/>
        <v>0</v>
      </c>
      <c r="NK6" s="27">
        <f t="shared" si="194"/>
        <v>0</v>
      </c>
      <c r="NL6" s="27">
        <f t="shared" si="195"/>
        <v>0</v>
      </c>
      <c r="NM6" s="27">
        <f t="shared" si="196"/>
        <v>0</v>
      </c>
      <c r="NN6" s="27">
        <f t="shared" si="197"/>
        <v>0</v>
      </c>
      <c r="NO6" s="27">
        <f t="shared" si="198"/>
        <v>0</v>
      </c>
      <c r="NP6" s="27">
        <f t="shared" si="199"/>
        <v>0</v>
      </c>
      <c r="NQ6" s="27">
        <f t="shared" si="200"/>
        <v>0</v>
      </c>
      <c r="NR6" s="27">
        <f t="shared" si="201"/>
        <v>0</v>
      </c>
      <c r="NS6" s="27">
        <f t="shared" si="202"/>
        <v>0</v>
      </c>
      <c r="NT6" s="27">
        <f t="shared" si="203"/>
        <v>0</v>
      </c>
      <c r="NU6" s="27">
        <f t="shared" si="204"/>
        <v>0</v>
      </c>
      <c r="NV6" s="27">
        <f t="shared" si="205"/>
        <v>0</v>
      </c>
      <c r="NX6" s="28">
        <f t="shared" si="206"/>
        <v>182</v>
      </c>
      <c r="NY6" s="28">
        <f t="shared" si="207"/>
        <v>167</v>
      </c>
      <c r="NZ6" s="28">
        <f t="shared" si="208"/>
        <v>130</v>
      </c>
      <c r="OA6" s="28">
        <f t="shared" si="209"/>
        <v>36</v>
      </c>
      <c r="OB6" s="28">
        <f t="shared" si="210"/>
        <v>0</v>
      </c>
      <c r="OC6" s="28">
        <f t="shared" si="211"/>
        <v>130</v>
      </c>
      <c r="OD6" s="28">
        <f t="shared" si="212"/>
        <v>338.66666666666663</v>
      </c>
      <c r="OE6" s="28">
        <f t="shared" si="213"/>
        <v>130</v>
      </c>
      <c r="OG6" s="27" t="str">
        <f t="shared" si="214"/>
        <v>15</v>
      </c>
      <c r="OH6" s="27" t="str">
        <f t="shared" si="215"/>
        <v>14</v>
      </c>
      <c r="OI6" s="27" t="str">
        <f t="shared" si="216"/>
        <v>18</v>
      </c>
      <c r="OJ6" s="27" t="str">
        <f t="shared" si="217"/>
        <v>20</v>
      </c>
      <c r="OK6" s="27">
        <f t="shared" si="218"/>
        <v>0</v>
      </c>
      <c r="OL6" s="27" t="str">
        <f t="shared" si="219"/>
        <v>14</v>
      </c>
      <c r="OM6" s="27" t="str">
        <f t="shared" si="220"/>
        <v>19</v>
      </c>
      <c r="ON6" s="27">
        <f t="shared" si="221"/>
        <v>0</v>
      </c>
      <c r="OO6" s="27" t="str">
        <f t="shared" si="222"/>
        <v>13</v>
      </c>
      <c r="OP6" s="27" t="str">
        <f t="shared" si="223"/>
        <v>29</v>
      </c>
      <c r="OQ6" s="27">
        <f t="shared" si="224"/>
        <v>0</v>
      </c>
      <c r="OR6" s="27" t="str">
        <f t="shared" si="225"/>
        <v>14</v>
      </c>
      <c r="OS6" s="27">
        <f t="shared" si="226"/>
        <v>0</v>
      </c>
      <c r="OT6" s="27">
        <f t="shared" si="227"/>
        <v>0</v>
      </c>
      <c r="OU6" s="27" t="str">
        <f t="shared" si="228"/>
        <v>16</v>
      </c>
      <c r="OV6" s="27" t="str">
        <f t="shared" si="229"/>
        <v>13</v>
      </c>
      <c r="OW6" s="27" t="str">
        <f t="shared" si="230"/>
        <v>18</v>
      </c>
      <c r="OX6" s="27">
        <f t="shared" si="231"/>
        <v>0</v>
      </c>
      <c r="OY6" s="27" t="str">
        <f t="shared" si="232"/>
        <v>8</v>
      </c>
      <c r="OZ6" s="27">
        <f t="shared" si="233"/>
        <v>0</v>
      </c>
      <c r="PA6" s="27" t="str">
        <f t="shared" si="234"/>
        <v>25</v>
      </c>
      <c r="PB6" s="27" t="str">
        <f t="shared" si="235"/>
        <v>12</v>
      </c>
      <c r="PC6" s="27" t="str">
        <f t="shared" si="236"/>
        <v>4</v>
      </c>
      <c r="PD6" s="27">
        <f t="shared" si="237"/>
        <v>0</v>
      </c>
      <c r="PE6" s="27">
        <f t="shared" si="238"/>
        <v>0</v>
      </c>
      <c r="PF6" s="27">
        <f t="shared" si="239"/>
        <v>0</v>
      </c>
      <c r="PG6" s="27" t="str">
        <f t="shared" si="240"/>
        <v>12</v>
      </c>
      <c r="PH6" s="27" t="str">
        <f t="shared" si="241"/>
        <v>17</v>
      </c>
      <c r="PI6" s="27" t="str">
        <f t="shared" si="242"/>
        <v>13</v>
      </c>
      <c r="PJ6" s="27" t="str">
        <f t="shared" si="243"/>
        <v>13</v>
      </c>
      <c r="PK6" s="27" t="str">
        <f t="shared" si="244"/>
        <v>16</v>
      </c>
      <c r="PL6" s="27" t="str">
        <f t="shared" si="245"/>
        <v>7</v>
      </c>
      <c r="PM6" s="27" t="str">
        <f t="shared" si="246"/>
        <v>13</v>
      </c>
      <c r="PN6" s="27" t="str">
        <f t="shared" si="247"/>
        <v>15</v>
      </c>
      <c r="PO6" s="27" t="str">
        <f t="shared" si="248"/>
        <v>11</v>
      </c>
      <c r="PP6" s="27" t="str">
        <f t="shared" si="249"/>
        <v>15</v>
      </c>
      <c r="PQ6" s="27">
        <f t="shared" si="250"/>
        <v>0</v>
      </c>
      <c r="PR6" s="27" t="str">
        <f t="shared" si="251"/>
        <v>9</v>
      </c>
      <c r="PS6" s="27">
        <f t="shared" si="252"/>
        <v>0</v>
      </c>
      <c r="PT6" s="27">
        <f t="shared" si="253"/>
        <v>0</v>
      </c>
      <c r="PU6" s="27" t="str">
        <f t="shared" si="254"/>
        <v>16</v>
      </c>
      <c r="PV6" s="27">
        <f t="shared" si="255"/>
        <v>0</v>
      </c>
      <c r="PW6" s="27">
        <f t="shared" si="256"/>
        <v>0</v>
      </c>
      <c r="PX6" s="27" t="str">
        <f t="shared" si="257"/>
        <v>22</v>
      </c>
      <c r="PY6" s="27" t="str">
        <f t="shared" si="258"/>
        <v>18</v>
      </c>
      <c r="PZ6" s="27">
        <f t="shared" si="259"/>
        <v>0</v>
      </c>
      <c r="QA6" s="27" t="str">
        <f t="shared" si="260"/>
        <v>13</v>
      </c>
      <c r="QB6" s="27">
        <f t="shared" si="261"/>
        <v>0</v>
      </c>
      <c r="QC6" s="27">
        <f t="shared" si="262"/>
        <v>0</v>
      </c>
      <c r="QD6" s="27" t="str">
        <f t="shared" si="263"/>
        <v>15</v>
      </c>
      <c r="QE6" s="27" t="str">
        <f t="shared" si="264"/>
        <v>18</v>
      </c>
      <c r="QF6" s="27">
        <f t="shared" si="265"/>
        <v>0</v>
      </c>
      <c r="QG6" s="27" t="str">
        <f t="shared" si="266"/>
        <v>20</v>
      </c>
      <c r="QH6" s="27">
        <f t="shared" si="267"/>
        <v>0</v>
      </c>
      <c r="QI6" s="27" t="str">
        <f t="shared" si="268"/>
        <v>23</v>
      </c>
      <c r="QJ6" s="27" t="str">
        <f t="shared" si="269"/>
        <v>18</v>
      </c>
      <c r="QK6" s="27" t="str">
        <f t="shared" si="270"/>
        <v>19</v>
      </c>
      <c r="QL6" s="27" t="str">
        <f t="shared" si="271"/>
        <v>29</v>
      </c>
      <c r="QM6" s="27">
        <f t="shared" si="272"/>
        <v>0</v>
      </c>
      <c r="QN6" s="27">
        <f t="shared" si="273"/>
        <v>0</v>
      </c>
      <c r="QO6" s="27">
        <f t="shared" si="274"/>
        <v>0</v>
      </c>
      <c r="QP6" s="27">
        <f t="shared" si="275"/>
        <v>0</v>
      </c>
      <c r="QQ6" s="27">
        <f t="shared" si="276"/>
        <v>0</v>
      </c>
      <c r="QR6" s="27">
        <f t="shared" si="277"/>
        <v>0</v>
      </c>
      <c r="QS6" s="27">
        <f t="shared" si="278"/>
        <v>0</v>
      </c>
      <c r="QT6" s="27">
        <f t="shared" si="279"/>
        <v>0</v>
      </c>
      <c r="QU6" s="27">
        <f t="shared" si="280"/>
        <v>0</v>
      </c>
      <c r="QV6" s="27">
        <f t="shared" si="281"/>
        <v>0</v>
      </c>
      <c r="QW6" s="27">
        <f t="shared" si="282"/>
        <v>0</v>
      </c>
      <c r="QX6" s="27">
        <f t="shared" si="283"/>
        <v>0</v>
      </c>
      <c r="QY6" s="27">
        <f t="shared" si="284"/>
        <v>0</v>
      </c>
      <c r="QZ6" s="27">
        <f t="shared" si="285"/>
        <v>0</v>
      </c>
      <c r="RA6" s="27">
        <f t="shared" si="286"/>
        <v>0</v>
      </c>
      <c r="RB6" s="27">
        <f t="shared" si="287"/>
        <v>0</v>
      </c>
      <c r="RC6" s="27">
        <f t="shared" si="288"/>
        <v>0</v>
      </c>
      <c r="RD6" s="27">
        <f t="shared" si="289"/>
        <v>0</v>
      </c>
      <c r="RE6" s="27">
        <f t="shared" si="290"/>
        <v>0</v>
      </c>
      <c r="RF6" s="27">
        <f t="shared" si="291"/>
        <v>0</v>
      </c>
      <c r="RG6" s="27">
        <f t="shared" si="292"/>
        <v>0</v>
      </c>
      <c r="RH6" s="27">
        <f t="shared" si="293"/>
        <v>0</v>
      </c>
      <c r="RI6" s="27">
        <f t="shared" si="294"/>
        <v>0</v>
      </c>
      <c r="RJ6" s="27">
        <f t="shared" si="295"/>
        <v>0</v>
      </c>
      <c r="RL6" s="28">
        <f t="shared" si="296"/>
        <v>99</v>
      </c>
      <c r="RM6" s="28">
        <f t="shared" si="297"/>
        <v>77</v>
      </c>
      <c r="RN6" s="28">
        <f t="shared" si="298"/>
        <v>89</v>
      </c>
      <c r="RO6" s="28">
        <f t="shared" si="299"/>
        <v>11</v>
      </c>
      <c r="RP6" s="28">
        <f t="shared" si="300"/>
        <v>0</v>
      </c>
      <c r="RQ6" s="28">
        <f t="shared" si="301"/>
        <v>180.16666666666669</v>
      </c>
      <c r="RT6" s="27" t="str">
        <f t="shared" si="302"/>
        <v>11</v>
      </c>
      <c r="RU6" s="27" t="str">
        <f t="shared" si="303"/>
        <v>3</v>
      </c>
      <c r="RV6" s="27" t="str">
        <f t="shared" si="304"/>
        <v>7</v>
      </c>
      <c r="RW6" s="27" t="str">
        <f t="shared" si="305"/>
        <v>4</v>
      </c>
      <c r="RX6" s="27" t="str">
        <f t="shared" si="306"/>
        <v>0</v>
      </c>
      <c r="RY6" s="27" t="str">
        <f t="shared" si="307"/>
        <v>9</v>
      </c>
      <c r="RZ6" s="27" t="str">
        <f t="shared" si="308"/>
        <v>5</v>
      </c>
      <c r="SA6" s="27" t="str">
        <f t="shared" si="309"/>
        <v>0</v>
      </c>
      <c r="SB6" s="27" t="str">
        <f t="shared" si="310"/>
        <v>13</v>
      </c>
      <c r="SC6" s="27" t="str">
        <f t="shared" si="311"/>
        <v>7</v>
      </c>
      <c r="SD6" s="27" t="str">
        <f t="shared" si="312"/>
        <v>0</v>
      </c>
      <c r="SE6" s="27" t="str">
        <f t="shared" si="313"/>
        <v>9</v>
      </c>
      <c r="SF6" s="27" t="str">
        <f t="shared" si="314"/>
        <v>0</v>
      </c>
      <c r="SG6" s="27" t="str">
        <f t="shared" si="315"/>
        <v>0</v>
      </c>
      <c r="SH6" s="27" t="str">
        <f t="shared" si="316"/>
        <v>9</v>
      </c>
      <c r="SI6" s="27" t="str">
        <f t="shared" si="317"/>
        <v>8</v>
      </c>
      <c r="SJ6" s="27" t="str">
        <f t="shared" si="318"/>
        <v>13</v>
      </c>
      <c r="SK6" s="27" t="str">
        <f t="shared" si="319"/>
        <v>0</v>
      </c>
      <c r="SL6" s="27" t="str">
        <f t="shared" si="320"/>
        <v>14</v>
      </c>
      <c r="SM6" s="27" t="str">
        <f t="shared" si="321"/>
        <v>0</v>
      </c>
      <c r="SN6" s="27" t="str">
        <f t="shared" si="322"/>
        <v>8</v>
      </c>
      <c r="SO6" s="27" t="str">
        <f t="shared" si="323"/>
        <v>7</v>
      </c>
      <c r="SP6" s="27" t="str">
        <f t="shared" si="324"/>
        <v>8</v>
      </c>
      <c r="SQ6" s="27" t="str">
        <f t="shared" si="325"/>
        <v>0</v>
      </c>
      <c r="SR6" s="27" t="str">
        <f t="shared" si="326"/>
        <v>0</v>
      </c>
      <c r="SS6" s="27" t="str">
        <f t="shared" si="327"/>
        <v>0</v>
      </c>
      <c r="ST6" s="27" t="str">
        <f t="shared" si="328"/>
        <v>8</v>
      </c>
      <c r="SU6" s="27" t="str">
        <f t="shared" si="329"/>
        <v>8</v>
      </c>
      <c r="SV6" s="27" t="str">
        <f t="shared" si="330"/>
        <v>11</v>
      </c>
      <c r="SW6" s="27" t="str">
        <f t="shared" si="331"/>
        <v>7</v>
      </c>
      <c r="SX6" s="27" t="str">
        <f t="shared" si="332"/>
        <v>5</v>
      </c>
      <c r="SY6" s="27" t="str">
        <f t="shared" si="333"/>
        <v>8</v>
      </c>
      <c r="SZ6" s="27" t="str">
        <f t="shared" si="334"/>
        <v>8</v>
      </c>
      <c r="TA6" s="27" t="str">
        <f t="shared" si="335"/>
        <v>6</v>
      </c>
      <c r="TB6" s="27" t="str">
        <f t="shared" si="336"/>
        <v>8</v>
      </c>
      <c r="TC6" s="27" t="str">
        <f t="shared" si="337"/>
        <v>7</v>
      </c>
      <c r="TD6" s="27" t="str">
        <f t="shared" si="338"/>
        <v>0</v>
      </c>
      <c r="TE6" s="27" t="str">
        <f t="shared" si="339"/>
        <v>8</v>
      </c>
      <c r="TF6" s="27" t="str">
        <f t="shared" si="340"/>
        <v>0</v>
      </c>
      <c r="TG6" s="27" t="str">
        <f t="shared" si="341"/>
        <v>0</v>
      </c>
      <c r="TH6" s="27" t="str">
        <f t="shared" si="342"/>
        <v>11</v>
      </c>
      <c r="TI6" s="27" t="str">
        <f t="shared" si="343"/>
        <v>0</v>
      </c>
      <c r="TJ6" s="27" t="str">
        <f t="shared" si="344"/>
        <v>0</v>
      </c>
      <c r="TK6" s="27" t="str">
        <f t="shared" si="345"/>
        <v>8</v>
      </c>
      <c r="TL6" s="27" t="str">
        <f t="shared" si="346"/>
        <v>6</v>
      </c>
      <c r="TM6" s="27" t="str">
        <f t="shared" si="347"/>
        <v>0</v>
      </c>
      <c r="TN6" s="27" t="str">
        <f t="shared" si="348"/>
        <v>12</v>
      </c>
      <c r="TO6" s="27" t="str">
        <f t="shared" si="349"/>
        <v>0</v>
      </c>
      <c r="TP6" s="27" t="str">
        <f t="shared" si="350"/>
        <v>0</v>
      </c>
      <c r="TQ6" s="27" t="str">
        <f t="shared" si="351"/>
        <v>6</v>
      </c>
      <c r="TR6" s="27" t="str">
        <f t="shared" si="352"/>
        <v>5</v>
      </c>
      <c r="TS6" s="27" t="str">
        <f t="shared" si="353"/>
        <v>0</v>
      </c>
      <c r="TT6" s="27" t="str">
        <f t="shared" si="354"/>
        <v>9</v>
      </c>
      <c r="TU6" s="27" t="str">
        <f t="shared" si="355"/>
        <v>0</v>
      </c>
      <c r="TV6" s="27" t="str">
        <f t="shared" si="356"/>
        <v>2</v>
      </c>
      <c r="TW6" s="27" t="str">
        <f t="shared" si="357"/>
        <v>8</v>
      </c>
      <c r="TX6" s="27" t="str">
        <f t="shared" si="358"/>
        <v>7</v>
      </c>
      <c r="TY6" s="27" t="str">
        <f t="shared" si="359"/>
        <v>11</v>
      </c>
      <c r="TZ6" s="27" t="str">
        <f t="shared" si="360"/>
        <v>0</v>
      </c>
      <c r="UA6" s="27" t="str">
        <f t="shared" si="361"/>
        <v>0</v>
      </c>
      <c r="UB6" s="27" t="str">
        <f t="shared" si="362"/>
        <v>0</v>
      </c>
      <c r="UC6" s="27" t="str">
        <f t="shared" si="363"/>
        <v>0</v>
      </c>
      <c r="UD6" s="27" t="str">
        <f t="shared" si="364"/>
        <v>0</v>
      </c>
      <c r="UE6" s="27" t="str">
        <f t="shared" si="365"/>
        <v>0</v>
      </c>
      <c r="UF6" s="27" t="str">
        <f t="shared" si="366"/>
        <v>0</v>
      </c>
      <c r="UG6" s="27" t="str">
        <f t="shared" si="367"/>
        <v>0</v>
      </c>
      <c r="UH6" s="27" t="str">
        <f t="shared" si="368"/>
        <v>0</v>
      </c>
      <c r="UI6" s="27" t="str">
        <f t="shared" si="369"/>
        <v>0</v>
      </c>
      <c r="UJ6" s="27" t="str">
        <f t="shared" si="370"/>
        <v>0</v>
      </c>
      <c r="UK6" s="27" t="str">
        <f t="shared" si="371"/>
        <v>0</v>
      </c>
      <c r="UL6" s="27" t="str">
        <f t="shared" si="372"/>
        <v>0</v>
      </c>
      <c r="UM6" s="27" t="str">
        <f t="shared" si="373"/>
        <v>0</v>
      </c>
      <c r="UN6" s="27" t="str">
        <f t="shared" si="374"/>
        <v>0</v>
      </c>
      <c r="UO6" s="27" t="str">
        <f t="shared" si="375"/>
        <v>0</v>
      </c>
      <c r="UP6" s="27" t="str">
        <f t="shared" si="376"/>
        <v>0</v>
      </c>
      <c r="UQ6" s="27" t="str">
        <f t="shared" si="377"/>
        <v>0</v>
      </c>
      <c r="UR6" s="27" t="str">
        <f t="shared" si="378"/>
        <v>0</v>
      </c>
      <c r="US6" s="27" t="str">
        <f t="shared" si="379"/>
        <v>0</v>
      </c>
      <c r="UT6" s="27" t="str">
        <f t="shared" si="380"/>
        <v>0</v>
      </c>
      <c r="UU6" s="27" t="str">
        <f t="shared" si="381"/>
        <v>0</v>
      </c>
      <c r="UV6" s="27" t="str">
        <f t="shared" si="382"/>
        <v>0</v>
      </c>
      <c r="UW6" s="27" t="str">
        <f t="shared" si="383"/>
        <v>0</v>
      </c>
      <c r="UY6" s="28">
        <f t="shared" si="384"/>
        <v>88.86999999999999</v>
      </c>
      <c r="UZ6" s="28">
        <f t="shared" si="385"/>
        <v>41.95</v>
      </c>
      <c r="VA6" s="28">
        <f t="shared" si="386"/>
        <v>42.739999999999988</v>
      </c>
      <c r="VB6" s="28">
        <f t="shared" si="387"/>
        <v>19.43</v>
      </c>
      <c r="VC6" s="28">
        <f t="shared" si="388"/>
        <v>0</v>
      </c>
      <c r="VD6" s="28">
        <f t="shared" si="389"/>
        <v>143.65333333333331</v>
      </c>
      <c r="VG6" s="27" t="str">
        <f t="shared" si="390"/>
        <v>16.87</v>
      </c>
      <c r="VH6" s="27" t="str">
        <f t="shared" si="391"/>
        <v>5.66</v>
      </c>
      <c r="VI6" s="27" t="str">
        <f t="shared" si="392"/>
        <v>9.26</v>
      </c>
      <c r="VJ6" s="27" t="str">
        <f t="shared" si="393"/>
        <v>-1</v>
      </c>
      <c r="VK6" s="27">
        <f t="shared" si="394"/>
        <v>0</v>
      </c>
      <c r="VL6" s="27" t="str">
        <f t="shared" si="395"/>
        <v>17.01</v>
      </c>
      <c r="VM6" s="27" t="str">
        <f t="shared" si="396"/>
        <v>4.46</v>
      </c>
      <c r="VN6" s="27">
        <f t="shared" si="397"/>
        <v>0</v>
      </c>
      <c r="VO6" s="27" t="str">
        <f t="shared" si="398"/>
        <v>-1.84</v>
      </c>
      <c r="VP6" s="27" t="str">
        <f t="shared" si="399"/>
        <v>4.53</v>
      </c>
      <c r="VQ6" s="27">
        <f t="shared" si="400"/>
        <v>0</v>
      </c>
      <c r="VR6" s="27" t="str">
        <f t="shared" si="401"/>
        <v>5.67</v>
      </c>
      <c r="VS6" s="27">
        <f t="shared" si="402"/>
        <v>0</v>
      </c>
      <c r="VT6" s="27">
        <f t="shared" si="403"/>
        <v>0</v>
      </c>
      <c r="VU6" s="27" t="str">
        <f t="shared" si="404"/>
        <v>7.22</v>
      </c>
      <c r="VV6" s="27" t="str">
        <f t="shared" si="405"/>
        <v>6.11</v>
      </c>
      <c r="VW6" s="27" t="str">
        <f t="shared" si="406"/>
        <v>-4.36</v>
      </c>
      <c r="VX6" s="27">
        <f t="shared" si="407"/>
        <v>0</v>
      </c>
      <c r="VY6" s="27" t="str">
        <f t="shared" si="408"/>
        <v>3.27</v>
      </c>
      <c r="VZ6" s="27">
        <f t="shared" si="409"/>
        <v>0</v>
      </c>
      <c r="WA6" s="27" t="str">
        <f t="shared" si="410"/>
        <v>-3.2</v>
      </c>
      <c r="WB6" s="27" t="str">
        <f t="shared" si="411"/>
        <v>10.89</v>
      </c>
      <c r="WC6" s="27" t="str">
        <f t="shared" si="412"/>
        <v>8.36</v>
      </c>
      <c r="WD6" s="27">
        <f t="shared" si="413"/>
        <v>0</v>
      </c>
      <c r="WE6" s="27">
        <f t="shared" si="414"/>
        <v>0</v>
      </c>
      <c r="WF6" s="27">
        <f t="shared" si="415"/>
        <v>0</v>
      </c>
      <c r="WG6" s="27" t="str">
        <f t="shared" si="416"/>
        <v>9.86</v>
      </c>
      <c r="WH6" s="27" t="str">
        <f t="shared" si="417"/>
        <v>9.87</v>
      </c>
      <c r="WI6" s="27" t="str">
        <f t="shared" si="418"/>
        <v>14.94</v>
      </c>
      <c r="WJ6" s="27" t="str">
        <f t="shared" si="419"/>
        <v>8.28</v>
      </c>
      <c r="WK6" s="27" t="str">
        <f t="shared" si="420"/>
        <v>6.31</v>
      </c>
      <c r="WL6" s="27" t="str">
        <f t="shared" si="421"/>
        <v>4.75</v>
      </c>
      <c r="WM6" s="27" t="str">
        <f t="shared" si="422"/>
        <v>5.96</v>
      </c>
      <c r="WN6" s="27" t="str">
        <f t="shared" si="423"/>
        <v>1.87</v>
      </c>
      <c r="WO6" s="27" t="str">
        <f t="shared" si="424"/>
        <v>9.67</v>
      </c>
      <c r="WP6" s="27" t="str">
        <f t="shared" si="425"/>
        <v>8.12</v>
      </c>
      <c r="WQ6" s="27">
        <f t="shared" si="426"/>
        <v>0</v>
      </c>
      <c r="WR6" s="27" t="str">
        <f t="shared" si="427"/>
        <v>9.19</v>
      </c>
      <c r="WS6" s="27">
        <f t="shared" si="428"/>
        <v>0</v>
      </c>
      <c r="WT6" s="27">
        <f t="shared" si="429"/>
        <v>0</v>
      </c>
      <c r="WU6" s="27" t="str">
        <f t="shared" si="430"/>
        <v>1.87</v>
      </c>
      <c r="WV6" s="27">
        <f t="shared" si="431"/>
        <v>0</v>
      </c>
      <c r="WW6" s="27">
        <f t="shared" si="432"/>
        <v>0</v>
      </c>
      <c r="WX6" s="27" t="str">
        <f t="shared" si="433"/>
        <v>2.69</v>
      </c>
      <c r="WY6" s="27" t="str">
        <f t="shared" si="434"/>
        <v>10.28</v>
      </c>
      <c r="WZ6" s="27">
        <f t="shared" si="435"/>
        <v>0</v>
      </c>
      <c r="XA6" s="27" t="str">
        <f t="shared" si="436"/>
        <v>-4.04</v>
      </c>
      <c r="XB6" s="27">
        <f t="shared" si="437"/>
        <v>0</v>
      </c>
      <c r="XC6" s="27">
        <f t="shared" si="438"/>
        <v>0</v>
      </c>
      <c r="XD6" s="27" t="str">
        <f t="shared" si="439"/>
        <v>-5.49</v>
      </c>
      <c r="XE6" s="27" t="str">
        <f t="shared" si="440"/>
        <v>9.15</v>
      </c>
      <c r="XF6" s="27">
        <f t="shared" si="441"/>
        <v>0</v>
      </c>
      <c r="XG6" s="27" t="str">
        <f t="shared" si="442"/>
        <v>0.8</v>
      </c>
      <c r="XH6" s="27">
        <f t="shared" si="443"/>
        <v>0</v>
      </c>
      <c r="XI6" s="27" t="str">
        <f t="shared" si="444"/>
        <v>1.19</v>
      </c>
      <c r="XJ6" s="27" t="str">
        <f t="shared" si="445"/>
        <v>5.47</v>
      </c>
      <c r="XK6" s="27" t="str">
        <f t="shared" si="446"/>
        <v>6.92</v>
      </c>
      <c r="XL6" s="27" t="str">
        <f t="shared" si="447"/>
        <v>0.58</v>
      </c>
      <c r="XM6" s="27">
        <f t="shared" si="448"/>
        <v>0</v>
      </c>
      <c r="XN6" s="27">
        <f t="shared" si="449"/>
        <v>0</v>
      </c>
      <c r="XO6" s="27">
        <f t="shared" si="450"/>
        <v>0</v>
      </c>
      <c r="XP6" s="27">
        <f t="shared" si="451"/>
        <v>0</v>
      </c>
      <c r="XQ6" s="27">
        <f t="shared" si="452"/>
        <v>0</v>
      </c>
      <c r="XR6" s="27">
        <f t="shared" si="453"/>
        <v>0</v>
      </c>
      <c r="XS6" s="27">
        <f t="shared" si="454"/>
        <v>0</v>
      </c>
      <c r="XT6" s="27">
        <f t="shared" si="455"/>
        <v>0</v>
      </c>
      <c r="XU6" s="27">
        <f t="shared" si="456"/>
        <v>0</v>
      </c>
      <c r="XV6" s="27">
        <f t="shared" si="457"/>
        <v>0</v>
      </c>
      <c r="XW6" s="27">
        <f t="shared" si="458"/>
        <v>0</v>
      </c>
      <c r="XX6" s="27">
        <f t="shared" si="459"/>
        <v>0</v>
      </c>
      <c r="XY6" s="27">
        <f t="shared" si="460"/>
        <v>0</v>
      </c>
      <c r="XZ6" s="27">
        <f t="shared" si="461"/>
        <v>0</v>
      </c>
      <c r="YA6" s="27">
        <f t="shared" si="462"/>
        <v>0</v>
      </c>
      <c r="YB6" s="27">
        <f t="shared" si="463"/>
        <v>0</v>
      </c>
      <c r="YC6" s="27">
        <f t="shared" si="464"/>
        <v>0</v>
      </c>
      <c r="YD6" s="27">
        <f t="shared" si="465"/>
        <v>0</v>
      </c>
      <c r="YE6" s="27">
        <f t="shared" si="466"/>
        <v>0</v>
      </c>
      <c r="YF6" s="27">
        <f t="shared" si="467"/>
        <v>0</v>
      </c>
      <c r="YG6" s="27">
        <f t="shared" si="468"/>
        <v>0</v>
      </c>
      <c r="YH6" s="27">
        <f t="shared" si="469"/>
        <v>0</v>
      </c>
      <c r="YI6" s="27">
        <f t="shared" si="470"/>
        <v>0</v>
      </c>
      <c r="YJ6" s="27">
        <f t="shared" si="471"/>
        <v>0</v>
      </c>
      <c r="YL6" s="28">
        <f t="shared" si="472"/>
        <v>950</v>
      </c>
      <c r="YM6" s="28">
        <f t="shared" si="473"/>
        <v>882</v>
      </c>
      <c r="YN6" s="28">
        <f t="shared" si="474"/>
        <v>927</v>
      </c>
      <c r="YO6" s="28">
        <f t="shared" si="475"/>
        <v>181</v>
      </c>
      <c r="YP6" s="28">
        <f t="shared" si="476"/>
        <v>0</v>
      </c>
      <c r="YQ6" s="28">
        <f t="shared" si="477"/>
        <v>1888.5</v>
      </c>
      <c r="YT6" s="27" t="str">
        <f t="shared" si="478"/>
        <v>60</v>
      </c>
      <c r="YU6" s="27" t="str">
        <f t="shared" si="479"/>
        <v>101</v>
      </c>
      <c r="YV6" s="27" t="str">
        <f t="shared" si="480"/>
        <v>65</v>
      </c>
      <c r="YW6" s="27" t="str">
        <f t="shared" si="481"/>
        <v>93</v>
      </c>
      <c r="YX6" s="27">
        <f t="shared" si="482"/>
        <v>0</v>
      </c>
      <c r="YY6" s="27" t="str">
        <f t="shared" si="483"/>
        <v>44</v>
      </c>
      <c r="YZ6" s="27" t="str">
        <f t="shared" si="484"/>
        <v>94</v>
      </c>
      <c r="ZA6" s="27">
        <f t="shared" si="485"/>
        <v>0</v>
      </c>
      <c r="ZB6" s="27" t="str">
        <f t="shared" si="486"/>
        <v>99</v>
      </c>
      <c r="ZC6" s="27" t="str">
        <f t="shared" si="487"/>
        <v>88</v>
      </c>
      <c r="ZD6" s="27">
        <f t="shared" si="488"/>
        <v>0</v>
      </c>
      <c r="ZE6" s="27" t="str">
        <f t="shared" si="489"/>
        <v>90</v>
      </c>
      <c r="ZF6" s="27">
        <f t="shared" si="490"/>
        <v>0</v>
      </c>
      <c r="ZG6" s="27">
        <f t="shared" si="491"/>
        <v>0</v>
      </c>
      <c r="ZH6" s="27" t="str">
        <f t="shared" si="492"/>
        <v>71</v>
      </c>
      <c r="ZI6" s="27" t="str">
        <f t="shared" si="493"/>
        <v>77</v>
      </c>
      <c r="ZJ6" s="27" t="str">
        <f t="shared" si="494"/>
        <v>100</v>
      </c>
      <c r="ZK6" s="27">
        <f t="shared" si="495"/>
        <v>0</v>
      </c>
      <c r="ZL6" s="27" t="str">
        <f t="shared" si="496"/>
        <v>89</v>
      </c>
      <c r="ZM6" s="27">
        <f t="shared" si="497"/>
        <v>0</v>
      </c>
      <c r="ZN6" s="27" t="str">
        <f t="shared" si="498"/>
        <v>100</v>
      </c>
      <c r="ZO6" s="27" t="str">
        <f t="shared" si="499"/>
        <v>68</v>
      </c>
      <c r="ZP6" s="27" t="str">
        <f t="shared" si="500"/>
        <v>80</v>
      </c>
      <c r="ZQ6" s="27">
        <f t="shared" si="501"/>
        <v>0</v>
      </c>
      <c r="ZR6" s="27">
        <f t="shared" si="502"/>
        <v>0</v>
      </c>
      <c r="ZS6" s="27">
        <f t="shared" si="503"/>
        <v>0</v>
      </c>
      <c r="ZT6" s="27" t="str">
        <f t="shared" si="504"/>
        <v>61</v>
      </c>
      <c r="ZU6" s="27" t="str">
        <f t="shared" si="505"/>
        <v>77</v>
      </c>
      <c r="ZV6" s="27" t="str">
        <f t="shared" si="506"/>
        <v>66</v>
      </c>
      <c r="ZW6" s="27" t="str">
        <f t="shared" si="507"/>
        <v>85</v>
      </c>
      <c r="ZX6" s="27" t="str">
        <f t="shared" si="508"/>
        <v>99</v>
      </c>
      <c r="ZY6" s="27" t="str">
        <f t="shared" si="509"/>
        <v>94</v>
      </c>
      <c r="ZZ6" s="27" t="str">
        <f t="shared" si="510"/>
        <v>90</v>
      </c>
      <c r="AAA6" s="27" t="str">
        <f t="shared" si="511"/>
        <v>97</v>
      </c>
      <c r="AAB6" s="27" t="str">
        <f t="shared" si="512"/>
        <v>90</v>
      </c>
      <c r="AAC6" s="27" t="str">
        <f t="shared" si="513"/>
        <v>84</v>
      </c>
      <c r="AAD6" s="27">
        <f t="shared" si="514"/>
        <v>0</v>
      </c>
      <c r="AAE6" s="27" t="str">
        <f t="shared" si="515"/>
        <v>92</v>
      </c>
      <c r="AAF6" s="27">
        <f t="shared" si="516"/>
        <v>0</v>
      </c>
      <c r="AAG6" s="27">
        <f t="shared" si="517"/>
        <v>0</v>
      </c>
      <c r="AAH6" s="27" t="str">
        <f t="shared" si="518"/>
        <v>96</v>
      </c>
      <c r="AAI6" s="27">
        <f t="shared" si="519"/>
        <v>0</v>
      </c>
      <c r="AAJ6" s="27">
        <f t="shared" si="520"/>
        <v>0</v>
      </c>
      <c r="AAK6" s="27" t="str">
        <f t="shared" si="521"/>
        <v>105</v>
      </c>
      <c r="AAL6" s="27" t="str">
        <f t="shared" si="522"/>
        <v>87</v>
      </c>
      <c r="AAM6" s="27">
        <f t="shared" si="523"/>
        <v>0</v>
      </c>
      <c r="AAN6" s="27" t="str">
        <f t="shared" si="524"/>
        <v>103</v>
      </c>
      <c r="AAO6" s="27">
        <f t="shared" si="525"/>
        <v>0</v>
      </c>
      <c r="AAP6" s="27">
        <f t="shared" si="526"/>
        <v>0</v>
      </c>
      <c r="AAQ6" s="27" t="str">
        <f t="shared" si="527"/>
        <v>98</v>
      </c>
      <c r="AAR6" s="27" t="str">
        <f t="shared" si="528"/>
        <v>94</v>
      </c>
      <c r="AAS6" s="27">
        <f t="shared" si="529"/>
        <v>0</v>
      </c>
      <c r="AAT6" s="27" t="str">
        <f t="shared" si="530"/>
        <v>103</v>
      </c>
      <c r="AAU6" s="27">
        <f t="shared" si="531"/>
        <v>0</v>
      </c>
      <c r="AAV6" s="27" t="str">
        <f t="shared" si="532"/>
        <v>96</v>
      </c>
      <c r="AAW6" s="27" t="str">
        <f t="shared" si="533"/>
        <v>95</v>
      </c>
      <c r="AAX6" s="27" t="str">
        <f t="shared" si="534"/>
        <v>101</v>
      </c>
      <c r="AAY6" s="27" t="str">
        <f t="shared" si="535"/>
        <v>103</v>
      </c>
      <c r="AAZ6" s="27">
        <f t="shared" si="536"/>
        <v>0</v>
      </c>
      <c r="ABA6" s="27">
        <f t="shared" si="537"/>
        <v>0</v>
      </c>
      <c r="ABB6" s="27">
        <f t="shared" si="538"/>
        <v>0</v>
      </c>
      <c r="ABC6" s="27">
        <f t="shared" si="539"/>
        <v>0</v>
      </c>
      <c r="ABD6" s="27">
        <f t="shared" si="540"/>
        <v>0</v>
      </c>
      <c r="ABE6" s="27">
        <f t="shared" si="541"/>
        <v>0</v>
      </c>
      <c r="ABF6" s="27">
        <f t="shared" si="542"/>
        <v>0</v>
      </c>
      <c r="ABG6" s="27">
        <f t="shared" si="543"/>
        <v>0</v>
      </c>
      <c r="ABH6" s="27">
        <f t="shared" si="544"/>
        <v>0</v>
      </c>
      <c r="ABI6" s="27">
        <f t="shared" si="545"/>
        <v>0</v>
      </c>
      <c r="ABJ6" s="27">
        <f t="shared" si="546"/>
        <v>0</v>
      </c>
      <c r="ABK6" s="27">
        <f t="shared" si="547"/>
        <v>0</v>
      </c>
      <c r="ABL6" s="27">
        <f t="shared" si="548"/>
        <v>0</v>
      </c>
      <c r="ABM6" s="27">
        <f t="shared" si="549"/>
        <v>0</v>
      </c>
      <c r="ABN6" s="27">
        <f t="shared" si="550"/>
        <v>0</v>
      </c>
      <c r="ABO6" s="27">
        <f t="shared" si="551"/>
        <v>0</v>
      </c>
      <c r="ABP6" s="27">
        <f t="shared" si="552"/>
        <v>0</v>
      </c>
      <c r="ABQ6" s="27">
        <f t="shared" si="553"/>
        <v>0</v>
      </c>
      <c r="ABR6" s="27">
        <f t="shared" si="554"/>
        <v>0</v>
      </c>
      <c r="ABS6" s="27">
        <f t="shared" si="555"/>
        <v>0</v>
      </c>
      <c r="ABT6" s="27">
        <f t="shared" si="556"/>
        <v>0</v>
      </c>
      <c r="ABU6" s="27">
        <f t="shared" si="557"/>
        <v>0</v>
      </c>
      <c r="ABV6" s="27">
        <f t="shared" si="558"/>
        <v>0</v>
      </c>
      <c r="ABW6" s="27">
        <f t="shared" si="559"/>
        <v>0</v>
      </c>
      <c r="ABY6" s="28">
        <f t="shared" si="560"/>
        <v>888.20000000000016</v>
      </c>
      <c r="ABZ6" s="28">
        <f t="shared" si="561"/>
        <v>476.7</v>
      </c>
      <c r="ACA6" s="28">
        <f t="shared" si="562"/>
        <v>828.8</v>
      </c>
      <c r="ACB6" s="28">
        <f t="shared" si="563"/>
        <v>108.39999999999999</v>
      </c>
      <c r="ACC6" s="28">
        <f t="shared" si="564"/>
        <v>0</v>
      </c>
      <c r="ACD6" s="28">
        <f t="shared" si="565"/>
        <v>1569.9</v>
      </c>
      <c r="ACG6" s="27" t="str">
        <f t="shared" si="566"/>
        <v>106.1</v>
      </c>
      <c r="ACH6" s="27" t="str">
        <f t="shared" si="567"/>
        <v>11.9</v>
      </c>
      <c r="ACI6" s="27" t="str">
        <f t="shared" si="568"/>
        <v>66.9</v>
      </c>
      <c r="ACJ6" s="27" t="str">
        <f t="shared" si="569"/>
        <v>4.1</v>
      </c>
      <c r="ACK6" s="27">
        <f t="shared" si="570"/>
        <v>0</v>
      </c>
      <c r="ACL6" s="27" t="str">
        <f t="shared" si="571"/>
        <v>107.8</v>
      </c>
      <c r="ACM6" s="27" t="str">
        <f t="shared" si="572"/>
        <v>0</v>
      </c>
      <c r="ACN6" s="27">
        <f t="shared" si="573"/>
        <v>0</v>
      </c>
      <c r="ACO6" s="27" t="str">
        <f t="shared" si="574"/>
        <v>105.3</v>
      </c>
      <c r="ACP6" s="27" t="str">
        <f t="shared" si="575"/>
        <v>19.7</v>
      </c>
      <c r="ACQ6" s="27">
        <f t="shared" si="576"/>
        <v>0</v>
      </c>
      <c r="ACR6" s="27" t="str">
        <f t="shared" si="577"/>
        <v>80.5</v>
      </c>
      <c r="ACS6" s="27">
        <f t="shared" si="578"/>
        <v>0</v>
      </c>
      <c r="ACT6" s="27">
        <f t="shared" si="579"/>
        <v>0</v>
      </c>
      <c r="ACU6" s="27" t="str">
        <f t="shared" si="580"/>
        <v>80.6</v>
      </c>
      <c r="ACV6" s="27" t="str">
        <f t="shared" si="581"/>
        <v>45.4</v>
      </c>
      <c r="ACW6" s="27" t="str">
        <f t="shared" si="582"/>
        <v>75.7</v>
      </c>
      <c r="ACX6" s="27">
        <f t="shared" si="583"/>
        <v>0</v>
      </c>
      <c r="ACY6" s="27" t="str">
        <f t="shared" si="584"/>
        <v>131.2</v>
      </c>
      <c r="ACZ6" s="27">
        <f t="shared" si="585"/>
        <v>0</v>
      </c>
      <c r="ADA6" s="27" t="str">
        <f t="shared" si="586"/>
        <v>22.7</v>
      </c>
      <c r="ADB6" s="27" t="str">
        <f t="shared" si="587"/>
        <v>93.6</v>
      </c>
      <c r="ADC6" s="27" t="str">
        <f t="shared" si="588"/>
        <v>135.8</v>
      </c>
      <c r="ADD6" s="27">
        <f t="shared" si="589"/>
        <v>0</v>
      </c>
      <c r="ADE6" s="27">
        <f t="shared" si="590"/>
        <v>0</v>
      </c>
      <c r="ADF6" s="27">
        <f t="shared" si="591"/>
        <v>0</v>
      </c>
      <c r="ADG6" s="27" t="str">
        <f t="shared" si="592"/>
        <v>101.5</v>
      </c>
      <c r="ADH6" s="27" t="str">
        <f t="shared" si="593"/>
        <v>61.1</v>
      </c>
      <c r="ADI6" s="27" t="str">
        <f t="shared" si="594"/>
        <v>101.9</v>
      </c>
      <c r="ADJ6" s="27" t="str">
        <f t="shared" si="595"/>
        <v>60.2</v>
      </c>
      <c r="ADK6" s="27" t="str">
        <f t="shared" si="596"/>
        <v>26.6</v>
      </c>
      <c r="ADL6" s="27" t="str">
        <f t="shared" si="597"/>
        <v>111.8</v>
      </c>
      <c r="ADM6" s="27" t="str">
        <f t="shared" si="598"/>
        <v>102.2</v>
      </c>
      <c r="ADN6" s="27" t="str">
        <f t="shared" si="599"/>
        <v>19.3</v>
      </c>
      <c r="ADO6" s="27" t="str">
        <f t="shared" si="600"/>
        <v>109.2</v>
      </c>
      <c r="ADP6" s="27" t="str">
        <f t="shared" si="601"/>
        <v>42.5</v>
      </c>
      <c r="ADQ6" s="27">
        <f t="shared" si="602"/>
        <v>0</v>
      </c>
      <c r="ADR6" s="27" t="str">
        <f t="shared" si="603"/>
        <v>112.1</v>
      </c>
      <c r="ADS6" s="27">
        <f t="shared" si="604"/>
        <v>0</v>
      </c>
      <c r="ADT6" s="27">
        <f t="shared" si="605"/>
        <v>0</v>
      </c>
      <c r="ADU6" s="27" t="str">
        <f t="shared" si="606"/>
        <v>85.7</v>
      </c>
      <c r="ADV6" s="27">
        <f t="shared" si="607"/>
        <v>0</v>
      </c>
      <c r="ADW6" s="27">
        <f t="shared" si="608"/>
        <v>0</v>
      </c>
      <c r="ADX6" s="27" t="str">
        <f t="shared" si="609"/>
        <v>16.4</v>
      </c>
      <c r="ADY6" s="27" t="str">
        <f t="shared" si="610"/>
        <v>72.1</v>
      </c>
      <c r="ADZ6" s="27">
        <f t="shared" si="611"/>
        <v>0</v>
      </c>
      <c r="AEA6" s="27" t="str">
        <f t="shared" si="612"/>
        <v>87.1</v>
      </c>
      <c r="AEB6" s="27">
        <f t="shared" si="613"/>
        <v>0</v>
      </c>
      <c r="AEC6" s="27">
        <f t="shared" si="614"/>
        <v>0</v>
      </c>
      <c r="AED6" s="27" t="str">
        <f t="shared" si="615"/>
        <v>21.3</v>
      </c>
      <c r="AEE6" s="27" t="str">
        <f t="shared" si="616"/>
        <v>36.3</v>
      </c>
      <c r="AEF6" s="27">
        <f t="shared" si="617"/>
        <v>0</v>
      </c>
      <c r="AEG6" s="27" t="str">
        <f t="shared" si="618"/>
        <v>47.5</v>
      </c>
      <c r="AEH6" s="27">
        <f t="shared" si="619"/>
        <v>0</v>
      </c>
      <c r="AEI6" s="27" t="str">
        <f t="shared" si="620"/>
        <v>0</v>
      </c>
      <c r="AEJ6" s="27" t="str">
        <f t="shared" si="621"/>
        <v>44.2</v>
      </c>
      <c r="AEK6" s="27" t="str">
        <f t="shared" si="622"/>
        <v>29.3</v>
      </c>
      <c r="AEL6" s="27" t="str">
        <f t="shared" si="623"/>
        <v>33.4</v>
      </c>
      <c r="AEM6" s="27">
        <f t="shared" si="624"/>
        <v>0</v>
      </c>
      <c r="AEN6" s="27">
        <f t="shared" si="625"/>
        <v>0</v>
      </c>
      <c r="AEO6" s="27">
        <f t="shared" si="626"/>
        <v>0</v>
      </c>
      <c r="AEP6" s="27">
        <f t="shared" si="627"/>
        <v>0</v>
      </c>
      <c r="AEQ6" s="27">
        <f t="shared" si="628"/>
        <v>0</v>
      </c>
      <c r="AER6" s="27">
        <f t="shared" si="629"/>
        <v>0</v>
      </c>
      <c r="AES6" s="27">
        <f t="shared" si="630"/>
        <v>0</v>
      </c>
      <c r="AET6" s="27">
        <f t="shared" si="631"/>
        <v>0</v>
      </c>
      <c r="AEU6" s="27">
        <f t="shared" si="632"/>
        <v>0</v>
      </c>
      <c r="AEV6" s="27">
        <f t="shared" si="633"/>
        <v>0</v>
      </c>
      <c r="AEW6" s="27">
        <f t="shared" si="634"/>
        <v>0</v>
      </c>
      <c r="AEX6" s="27">
        <f t="shared" si="635"/>
        <v>0</v>
      </c>
      <c r="AEY6" s="27">
        <f t="shared" si="636"/>
        <v>0</v>
      </c>
      <c r="AEZ6" s="27">
        <f t="shared" si="637"/>
        <v>0</v>
      </c>
      <c r="AFA6" s="27">
        <f t="shared" si="638"/>
        <v>0</v>
      </c>
      <c r="AFB6" s="27">
        <f t="shared" si="639"/>
        <v>0</v>
      </c>
      <c r="AFC6" s="27">
        <f t="shared" si="640"/>
        <v>0</v>
      </c>
      <c r="AFD6" s="27">
        <f t="shared" si="641"/>
        <v>0</v>
      </c>
      <c r="AFE6" s="27">
        <f t="shared" si="642"/>
        <v>0</v>
      </c>
      <c r="AFF6" s="27">
        <f t="shared" si="643"/>
        <v>0</v>
      </c>
      <c r="AFG6" s="27">
        <f t="shared" si="644"/>
        <v>0</v>
      </c>
      <c r="AFH6" s="27">
        <f t="shared" si="645"/>
        <v>0</v>
      </c>
      <c r="AFI6" s="27">
        <f t="shared" si="646"/>
        <v>0</v>
      </c>
      <c r="AFJ6" s="27">
        <f t="shared" si="647"/>
        <v>0</v>
      </c>
      <c r="AFL6" s="28">
        <f t="shared" si="892"/>
        <v>85.375</v>
      </c>
      <c r="AFM6" s="28">
        <v>85.375</v>
      </c>
      <c r="AFN6" s="27">
        <v>1</v>
      </c>
      <c r="AFO6" s="27">
        <f t="shared" si="648"/>
        <v>1</v>
      </c>
      <c r="AFP6" s="27">
        <f t="shared" si="649"/>
        <v>1</v>
      </c>
      <c r="AFQ6" s="27">
        <f t="shared" si="650"/>
        <v>1</v>
      </c>
      <c r="AFR6" s="27">
        <f t="shared" si="651"/>
        <v>1</v>
      </c>
      <c r="AFS6" s="27">
        <f t="shared" si="652"/>
        <v>0</v>
      </c>
      <c r="AFT6" s="27">
        <f t="shared" si="653"/>
        <v>1</v>
      </c>
      <c r="AFU6" s="27">
        <f t="shared" si="654"/>
        <v>1</v>
      </c>
      <c r="AFV6" s="27">
        <f t="shared" si="655"/>
        <v>0</v>
      </c>
      <c r="AFW6" s="27">
        <f t="shared" si="656"/>
        <v>1</v>
      </c>
      <c r="AFX6" s="27">
        <f t="shared" si="657"/>
        <v>4</v>
      </c>
      <c r="AFY6" s="27">
        <f t="shared" si="658"/>
        <v>0</v>
      </c>
      <c r="AFZ6" s="27">
        <f t="shared" si="659"/>
        <v>1</v>
      </c>
      <c r="AGA6" s="27">
        <f t="shared" si="660"/>
        <v>0</v>
      </c>
      <c r="AGB6" s="27">
        <f t="shared" si="661"/>
        <v>0</v>
      </c>
      <c r="AGC6" s="27">
        <f t="shared" si="662"/>
        <v>1</v>
      </c>
      <c r="AGD6" s="27">
        <f t="shared" si="663"/>
        <v>6</v>
      </c>
      <c r="AGE6" s="27">
        <f t="shared" si="664"/>
        <v>3</v>
      </c>
      <c r="AGF6" s="27">
        <f t="shared" si="665"/>
        <v>0</v>
      </c>
      <c r="AGG6" s="27">
        <f t="shared" si="666"/>
        <v>8</v>
      </c>
      <c r="AGH6" s="27">
        <f t="shared" si="667"/>
        <v>0</v>
      </c>
      <c r="AGI6" s="27">
        <f t="shared" si="668"/>
        <v>3</v>
      </c>
      <c r="AGJ6" s="27">
        <f t="shared" si="669"/>
        <v>1</v>
      </c>
      <c r="AGK6" s="27">
        <f t="shared" si="670"/>
        <v>1</v>
      </c>
      <c r="AGL6" s="27">
        <f t="shared" si="671"/>
        <v>0</v>
      </c>
      <c r="AGM6" s="27">
        <f t="shared" si="672"/>
        <v>0</v>
      </c>
      <c r="AGN6" s="27">
        <f t="shared" si="673"/>
        <v>0</v>
      </c>
      <c r="AGO6" s="27">
        <f t="shared" si="674"/>
        <v>1</v>
      </c>
      <c r="AGP6" s="27">
        <f t="shared" si="675"/>
        <v>1</v>
      </c>
      <c r="AGQ6" s="27">
        <f t="shared" si="676"/>
        <v>1</v>
      </c>
      <c r="AGR6" s="27">
        <f t="shared" si="677"/>
        <v>1</v>
      </c>
      <c r="AGS6" s="27">
        <f t="shared" si="678"/>
        <v>1</v>
      </c>
      <c r="AGT6" s="27">
        <f t="shared" si="679"/>
        <v>2</v>
      </c>
      <c r="AGU6" s="27">
        <f t="shared" si="680"/>
        <v>1</v>
      </c>
      <c r="AGV6" s="27">
        <f t="shared" si="681"/>
        <v>2</v>
      </c>
      <c r="AGW6" s="27">
        <f t="shared" si="682"/>
        <v>1</v>
      </c>
      <c r="AGX6" s="27">
        <f t="shared" si="683"/>
        <v>1</v>
      </c>
      <c r="AGY6" s="27">
        <f t="shared" si="684"/>
        <v>0</v>
      </c>
      <c r="AGZ6" s="27">
        <f t="shared" si="685"/>
        <v>1</v>
      </c>
      <c r="AHA6" s="27">
        <f t="shared" si="686"/>
        <v>0</v>
      </c>
      <c r="AHB6" s="27">
        <f t="shared" si="687"/>
        <v>0</v>
      </c>
      <c r="AHC6" s="27">
        <f t="shared" si="688"/>
        <v>2</v>
      </c>
      <c r="AHD6" s="27">
        <f t="shared" si="689"/>
        <v>0</v>
      </c>
      <c r="AHE6" s="27">
        <f t="shared" si="690"/>
        <v>0</v>
      </c>
      <c r="AHF6" s="27">
        <f t="shared" si="691"/>
        <v>1</v>
      </c>
      <c r="AHG6" s="27">
        <f t="shared" si="692"/>
        <v>1</v>
      </c>
      <c r="AHH6" s="27">
        <f t="shared" si="693"/>
        <v>0</v>
      </c>
      <c r="AHI6" s="27">
        <f t="shared" si="694"/>
        <v>3</v>
      </c>
      <c r="AHJ6" s="27">
        <f t="shared" si="695"/>
        <v>0</v>
      </c>
      <c r="AHK6" s="27">
        <f t="shared" si="696"/>
        <v>0</v>
      </c>
      <c r="AHL6" s="27">
        <f t="shared" si="697"/>
        <v>5</v>
      </c>
      <c r="AHM6" s="27">
        <f t="shared" si="698"/>
        <v>1</v>
      </c>
      <c r="AHN6" s="27">
        <f t="shared" si="699"/>
        <v>0</v>
      </c>
      <c r="AHO6" s="27">
        <f t="shared" si="700"/>
        <v>1</v>
      </c>
      <c r="AHP6" s="27">
        <f t="shared" si="701"/>
        <v>0</v>
      </c>
      <c r="AHQ6" s="27">
        <f t="shared" si="702"/>
        <v>7</v>
      </c>
      <c r="AHR6" s="27">
        <f t="shared" si="703"/>
        <v>1</v>
      </c>
      <c r="AHS6" s="27">
        <f t="shared" si="704"/>
        <v>1</v>
      </c>
      <c r="AHT6" s="27">
        <f t="shared" si="705"/>
        <v>5</v>
      </c>
      <c r="AHU6" s="27">
        <f t="shared" si="706"/>
        <v>0</v>
      </c>
      <c r="AHV6" s="27">
        <f t="shared" si="707"/>
        <v>0</v>
      </c>
      <c r="AHW6" s="27">
        <f t="shared" si="708"/>
        <v>0</v>
      </c>
      <c r="AHX6" s="27">
        <f t="shared" si="709"/>
        <v>0</v>
      </c>
      <c r="AHY6" s="27">
        <f t="shared" si="710"/>
        <v>0</v>
      </c>
      <c r="AHZ6" s="27">
        <f t="shared" si="711"/>
        <v>0</v>
      </c>
      <c r="AIA6" s="27">
        <f t="shared" si="712"/>
        <v>0</v>
      </c>
      <c r="AIB6" s="27">
        <f t="shared" si="713"/>
        <v>0</v>
      </c>
      <c r="AIC6" s="27">
        <f t="shared" si="714"/>
        <v>0</v>
      </c>
      <c r="AID6" s="27">
        <f t="shared" si="715"/>
        <v>0</v>
      </c>
      <c r="AIE6" s="27">
        <f t="shared" si="716"/>
        <v>0</v>
      </c>
      <c r="AIF6" s="27">
        <f t="shared" si="717"/>
        <v>0</v>
      </c>
      <c r="AIG6" s="27">
        <f t="shared" si="718"/>
        <v>0</v>
      </c>
      <c r="AIH6" s="27">
        <f t="shared" si="719"/>
        <v>0</v>
      </c>
      <c r="AII6" s="27">
        <f t="shared" si="720"/>
        <v>0</v>
      </c>
      <c r="AIJ6" s="27">
        <f t="shared" si="721"/>
        <v>0</v>
      </c>
      <c r="AIK6" s="27">
        <f t="shared" si="722"/>
        <v>0</v>
      </c>
      <c r="AIL6" s="27">
        <f t="shared" si="723"/>
        <v>0</v>
      </c>
      <c r="AIM6" s="27">
        <f t="shared" si="724"/>
        <v>0</v>
      </c>
      <c r="AIN6" s="27">
        <f t="shared" si="725"/>
        <v>0</v>
      </c>
      <c r="AIO6" s="27">
        <f t="shared" si="726"/>
        <v>0</v>
      </c>
      <c r="AIP6" s="27">
        <f t="shared" si="727"/>
        <v>0</v>
      </c>
      <c r="AIQ6" s="27">
        <f t="shared" si="728"/>
        <v>0</v>
      </c>
      <c r="AIR6" s="27">
        <f t="shared" si="729"/>
        <v>0</v>
      </c>
      <c r="AIT6" s="27">
        <v>1</v>
      </c>
      <c r="AIU6" s="27">
        <v>1</v>
      </c>
      <c r="AIV6" s="27">
        <v>1</v>
      </c>
      <c r="AIW6" s="27">
        <f t="shared" si="730"/>
        <v>1</v>
      </c>
      <c r="AIX6" s="27">
        <f t="shared" si="731"/>
        <v>0</v>
      </c>
      <c r="AIY6" s="27">
        <f t="shared" si="732"/>
        <v>0.5</v>
      </c>
      <c r="AIZ6" s="27">
        <f t="shared" si="733"/>
        <v>1</v>
      </c>
      <c r="AJA6" s="27">
        <f t="shared" si="734"/>
        <v>0</v>
      </c>
      <c r="AJB6" s="27">
        <f t="shared" si="735"/>
        <v>0.5</v>
      </c>
      <c r="AJC6" s="27">
        <f t="shared" si="736"/>
        <v>8</v>
      </c>
      <c r="AJD6" s="27">
        <f t="shared" si="737"/>
        <v>0</v>
      </c>
      <c r="AJE6" s="27">
        <f t="shared" si="738"/>
        <v>4</v>
      </c>
      <c r="AJF6" s="27">
        <f t="shared" si="739"/>
        <v>0</v>
      </c>
      <c r="AJG6" s="27">
        <f t="shared" si="740"/>
        <v>0</v>
      </c>
      <c r="AJH6" s="27">
        <f t="shared" si="741"/>
        <v>0.25</v>
      </c>
      <c r="AJI6" s="27">
        <f t="shared" si="742"/>
        <v>4</v>
      </c>
      <c r="AJJ6" s="27">
        <f t="shared" si="743"/>
        <v>4</v>
      </c>
      <c r="AJK6" s="27">
        <f t="shared" si="744"/>
        <v>0</v>
      </c>
      <c r="AJL6" s="27">
        <f t="shared" si="745"/>
        <v>4</v>
      </c>
      <c r="AJM6" s="27">
        <f t="shared" si="746"/>
        <v>0</v>
      </c>
      <c r="AJN6" s="27">
        <f t="shared" si="747"/>
        <v>4</v>
      </c>
      <c r="AJO6" s="27">
        <f t="shared" si="748"/>
        <v>2</v>
      </c>
      <c r="AJP6" s="27">
        <f t="shared" si="749"/>
        <v>1</v>
      </c>
      <c r="AJQ6" s="27">
        <f t="shared" si="750"/>
        <v>0</v>
      </c>
      <c r="AJR6" s="27">
        <f t="shared" si="751"/>
        <v>0</v>
      </c>
      <c r="AJS6" s="27">
        <f t="shared" si="752"/>
        <v>0</v>
      </c>
      <c r="AJT6" s="27">
        <f t="shared" si="753"/>
        <v>0.125</v>
      </c>
      <c r="AJU6" s="27">
        <f t="shared" si="754"/>
        <v>1</v>
      </c>
      <c r="AJV6" s="27">
        <f t="shared" si="755"/>
        <v>1</v>
      </c>
      <c r="AJW6" s="27">
        <f t="shared" si="756"/>
        <v>1</v>
      </c>
      <c r="AJX6" s="27">
        <f t="shared" si="757"/>
        <v>1</v>
      </c>
      <c r="AJY6" s="27">
        <f t="shared" si="758"/>
        <v>2</v>
      </c>
      <c r="AJZ6" s="27">
        <f t="shared" si="759"/>
        <v>2</v>
      </c>
      <c r="AKA6" s="27">
        <f t="shared" si="760"/>
        <v>2</v>
      </c>
      <c r="AKB6" s="27">
        <f t="shared" si="761"/>
        <v>2</v>
      </c>
      <c r="AKC6" s="27">
        <f t="shared" si="762"/>
        <v>1</v>
      </c>
      <c r="AKD6" s="27">
        <f t="shared" si="763"/>
        <v>0</v>
      </c>
      <c r="AKE6" s="27">
        <f t="shared" si="764"/>
        <v>0.5</v>
      </c>
      <c r="AKF6" s="27">
        <f t="shared" si="765"/>
        <v>0</v>
      </c>
      <c r="AKG6" s="27">
        <f t="shared" si="766"/>
        <v>0</v>
      </c>
      <c r="AKH6" s="27">
        <f t="shared" si="767"/>
        <v>0.5</v>
      </c>
      <c r="AKI6" s="27">
        <f t="shared" si="768"/>
        <v>0</v>
      </c>
      <c r="AKJ6" s="27">
        <f t="shared" si="769"/>
        <v>0</v>
      </c>
      <c r="AKK6" s="27">
        <f t="shared" si="770"/>
        <v>0.5</v>
      </c>
      <c r="AKL6" s="27">
        <f t="shared" si="771"/>
        <v>1</v>
      </c>
      <c r="AKM6" s="27">
        <f t="shared" si="772"/>
        <v>0</v>
      </c>
      <c r="AKN6" s="27">
        <f t="shared" si="773"/>
        <v>1</v>
      </c>
      <c r="AKO6" s="27">
        <f t="shared" si="774"/>
        <v>0</v>
      </c>
      <c r="AKP6" s="27">
        <f t="shared" si="775"/>
        <v>0</v>
      </c>
      <c r="AKQ6" s="27">
        <f t="shared" si="776"/>
        <v>2</v>
      </c>
      <c r="AKR6" s="27">
        <f t="shared" si="777"/>
        <v>8</v>
      </c>
      <c r="AKS6" s="27">
        <f t="shared" si="778"/>
        <v>0</v>
      </c>
      <c r="AKT6" s="27">
        <f t="shared" si="779"/>
        <v>0.5</v>
      </c>
      <c r="AKU6" s="27">
        <f t="shared" si="780"/>
        <v>0</v>
      </c>
      <c r="AKV6" s="27">
        <f t="shared" si="781"/>
        <v>4</v>
      </c>
      <c r="AKW6" s="27">
        <f t="shared" si="782"/>
        <v>8</v>
      </c>
      <c r="AKX6" s="27">
        <f t="shared" si="783"/>
        <v>1</v>
      </c>
      <c r="AKY6" s="27">
        <f t="shared" si="784"/>
        <v>8</v>
      </c>
      <c r="AKZ6" s="27">
        <f t="shared" si="785"/>
        <v>0</v>
      </c>
      <c r="ALA6" s="27">
        <f t="shared" si="786"/>
        <v>0</v>
      </c>
      <c r="ALB6" s="27">
        <f t="shared" si="787"/>
        <v>0</v>
      </c>
      <c r="ALC6" s="27">
        <f t="shared" si="788"/>
        <v>0</v>
      </c>
      <c r="ALD6" s="27">
        <f t="shared" si="789"/>
        <v>0</v>
      </c>
      <c r="ALE6" s="27">
        <f t="shared" si="790"/>
        <v>0</v>
      </c>
      <c r="ALF6" s="27">
        <f t="shared" si="791"/>
        <v>0</v>
      </c>
      <c r="ALG6" s="27">
        <f t="shared" si="792"/>
        <v>0</v>
      </c>
      <c r="ALH6" s="27">
        <f t="shared" si="793"/>
        <v>0</v>
      </c>
      <c r="ALI6" s="27">
        <f t="shared" si="794"/>
        <v>0</v>
      </c>
      <c r="ALJ6" s="27">
        <f t="shared" si="795"/>
        <v>0</v>
      </c>
      <c r="ALK6" s="27">
        <f t="shared" si="796"/>
        <v>0</v>
      </c>
      <c r="ALL6" s="27">
        <f t="shared" si="797"/>
        <v>0</v>
      </c>
      <c r="ALM6" s="27">
        <f t="shared" si="798"/>
        <v>0</v>
      </c>
      <c r="ALN6" s="27">
        <f t="shared" si="799"/>
        <v>0</v>
      </c>
      <c r="ALO6" s="27">
        <f t="shared" si="800"/>
        <v>0</v>
      </c>
      <c r="ALP6" s="27">
        <f t="shared" si="801"/>
        <v>0</v>
      </c>
      <c r="ALQ6" s="27">
        <f t="shared" si="802"/>
        <v>0</v>
      </c>
      <c r="ALR6" s="27">
        <f t="shared" si="803"/>
        <v>0</v>
      </c>
      <c r="ALS6" s="27">
        <f t="shared" si="804"/>
        <v>0</v>
      </c>
      <c r="ALT6" s="27">
        <f t="shared" si="805"/>
        <v>0</v>
      </c>
      <c r="ALU6" s="27">
        <f t="shared" si="806"/>
        <v>0</v>
      </c>
      <c r="ALV6" s="27">
        <f t="shared" si="807"/>
        <v>0</v>
      </c>
      <c r="ALW6" s="27">
        <f t="shared" si="808"/>
        <v>0</v>
      </c>
      <c r="AMK6" s="28">
        <v>2033</v>
      </c>
      <c r="AML6" s="28">
        <f t="shared" si="809"/>
        <v>2033</v>
      </c>
      <c r="AMN6" s="28">
        <v>2057</v>
      </c>
      <c r="AMO6" s="27" t="str">
        <f t="shared" si="810"/>
        <v>2062</v>
      </c>
      <c r="AMP6" s="27" t="str">
        <f t="shared" si="811"/>
        <v>2050</v>
      </c>
      <c r="AMQ6" s="27" t="str">
        <f t="shared" si="812"/>
        <v>2054</v>
      </c>
      <c r="AMR6" s="27" t="str">
        <f t="shared" si="813"/>
        <v>2037</v>
      </c>
      <c r="AMS6" s="27" t="str">
        <f t="shared" si="814"/>
        <v>2037</v>
      </c>
      <c r="AMT6" s="27" t="str">
        <f t="shared" si="815"/>
        <v>2043</v>
      </c>
      <c r="AMU6" s="27" t="str">
        <f t="shared" si="816"/>
        <v>2015</v>
      </c>
      <c r="AMV6" s="27" t="str">
        <f t="shared" si="817"/>
        <v>2015</v>
      </c>
      <c r="AMW6" s="27" t="str">
        <f t="shared" si="818"/>
        <v>2027</v>
      </c>
      <c r="AMX6" s="27" t="str">
        <f t="shared" si="819"/>
        <v>2009</v>
      </c>
      <c r="AMY6" s="27" t="str">
        <f t="shared" si="820"/>
        <v>2009</v>
      </c>
      <c r="AMZ6" s="27" t="str">
        <f t="shared" si="821"/>
        <v>2014</v>
      </c>
      <c r="ANA6" s="27" t="str">
        <f t="shared" si="822"/>
        <v>2014</v>
      </c>
      <c r="ANB6" s="27" t="str">
        <f t="shared" si="823"/>
        <v>2014</v>
      </c>
      <c r="ANC6" s="27" t="str">
        <f t="shared" si="824"/>
        <v>2024</v>
      </c>
      <c r="AND6" s="27" t="str">
        <f t="shared" si="825"/>
        <v>2037</v>
      </c>
      <c r="ANE6" s="27" t="str">
        <f t="shared" si="826"/>
        <v>2067</v>
      </c>
      <c r="ANF6" s="27" t="str">
        <f t="shared" si="827"/>
        <v>2067</v>
      </c>
      <c r="ANG6" s="27" t="str">
        <f t="shared" si="828"/>
        <v>2083</v>
      </c>
      <c r="ANH6" s="27" t="str">
        <f t="shared" si="829"/>
        <v>2083</v>
      </c>
      <c r="ANI6" s="27" t="str">
        <f t="shared" si="830"/>
        <v>2075</v>
      </c>
      <c r="ANJ6" s="27" t="str">
        <f t="shared" si="831"/>
        <v>2083</v>
      </c>
      <c r="ANK6" s="27" t="str">
        <f t="shared" si="832"/>
        <v>2090</v>
      </c>
      <c r="ANL6" s="27" t="str">
        <f t="shared" si="833"/>
        <v>2090</v>
      </c>
      <c r="ANM6" s="27" t="str">
        <f t="shared" si="834"/>
        <v>2090</v>
      </c>
      <c r="ANN6" s="27" t="str">
        <f t="shared" si="835"/>
        <v>2090</v>
      </c>
      <c r="ANO6" s="27" t="str">
        <f t="shared" si="836"/>
        <v>2093</v>
      </c>
      <c r="ANP6" s="27" t="str">
        <f t="shared" si="837"/>
        <v>2100</v>
      </c>
      <c r="ANQ6" s="27" t="str">
        <f t="shared" si="838"/>
        <v>2105</v>
      </c>
      <c r="ANR6" s="27" t="str">
        <f t="shared" si="839"/>
        <v>2112</v>
      </c>
      <c r="ANS6" s="27" t="str">
        <f t="shared" si="840"/>
        <v>2081</v>
      </c>
      <c r="ANT6" s="27" t="str">
        <f t="shared" si="841"/>
        <v>2102</v>
      </c>
      <c r="ANU6" s="27" t="str">
        <f t="shared" si="842"/>
        <v>2109</v>
      </c>
      <c r="ANV6" s="27" t="str">
        <f t="shared" si="843"/>
        <v>2087</v>
      </c>
      <c r="ANW6" s="27" t="str">
        <f t="shared" si="844"/>
        <v>2097</v>
      </c>
      <c r="ANX6" s="27" t="str">
        <f t="shared" si="845"/>
        <v>2104</v>
      </c>
      <c r="ANY6" s="27" t="str">
        <f t="shared" si="846"/>
        <v>2104</v>
      </c>
      <c r="ANZ6" s="27" t="str">
        <f t="shared" si="847"/>
        <v>2116</v>
      </c>
      <c r="AOA6" s="27" t="str">
        <f t="shared" si="848"/>
        <v>2116</v>
      </c>
      <c r="AOB6" s="27" t="str">
        <f t="shared" si="849"/>
        <v>2116</v>
      </c>
      <c r="AOC6" s="27" t="str">
        <f t="shared" si="850"/>
        <v>2136</v>
      </c>
      <c r="AOD6" s="27" t="str">
        <f t="shared" si="851"/>
        <v>2136</v>
      </c>
      <c r="AOE6" s="27" t="str">
        <f t="shared" si="852"/>
        <v>2136</v>
      </c>
      <c r="AOF6" s="27" t="str">
        <f t="shared" si="853"/>
        <v>2114</v>
      </c>
      <c r="AOG6" s="27" t="str">
        <f t="shared" si="854"/>
        <v>2124</v>
      </c>
      <c r="AOH6" s="27" t="str">
        <f t="shared" si="855"/>
        <v>2124</v>
      </c>
      <c r="AOI6" s="27" t="str">
        <f t="shared" si="856"/>
        <v>2158</v>
      </c>
      <c r="AOJ6" s="27" t="str">
        <f t="shared" si="857"/>
        <v>2158</v>
      </c>
      <c r="AOK6" s="27" t="str">
        <f t="shared" si="858"/>
        <v>2158</v>
      </c>
      <c r="AOL6" s="27" t="str">
        <f t="shared" si="859"/>
        <v>2148</v>
      </c>
      <c r="AOM6" s="27" t="str">
        <f t="shared" si="860"/>
        <v>2154</v>
      </c>
      <c r="AON6" s="27" t="str">
        <f t="shared" si="861"/>
        <v>2154</v>
      </c>
      <c r="AOO6" s="27" t="str">
        <f t="shared" si="862"/>
        <v>2136</v>
      </c>
      <c r="AOP6" s="27" t="str">
        <f t="shared" si="863"/>
        <v>2136</v>
      </c>
      <c r="AOQ6" s="27" t="str">
        <f t="shared" si="864"/>
        <v>2096</v>
      </c>
      <c r="AOR6" s="27" t="str">
        <f t="shared" si="865"/>
        <v>2104</v>
      </c>
      <c r="AOS6" s="27" t="str">
        <f t="shared" si="866"/>
        <v>2068</v>
      </c>
      <c r="AOT6" s="27" t="str">
        <f t="shared" si="867"/>
        <v>2033</v>
      </c>
      <c r="AOU6" s="27" t="str">
        <f t="shared" si="868"/>
        <v>2033</v>
      </c>
      <c r="AOV6" s="27" t="str">
        <f t="shared" si="869"/>
        <v>2033</v>
      </c>
      <c r="AOW6" s="27" t="str">
        <f t="shared" si="870"/>
        <v>2033</v>
      </c>
      <c r="AOX6" s="27" t="str">
        <f t="shared" si="871"/>
        <v>2033</v>
      </c>
      <c r="AOY6" s="27" t="str">
        <f t="shared" si="872"/>
        <v>2033</v>
      </c>
      <c r="AOZ6" s="27" t="str">
        <f t="shared" si="873"/>
        <v>2033</v>
      </c>
      <c r="APA6" s="27" t="str">
        <f t="shared" si="874"/>
        <v>2033</v>
      </c>
      <c r="APB6" s="27" t="str">
        <f t="shared" si="875"/>
        <v>2033</v>
      </c>
      <c r="APC6" s="27" t="str">
        <f t="shared" si="876"/>
        <v>2033</v>
      </c>
      <c r="APD6" s="27" t="str">
        <f t="shared" si="877"/>
        <v>2033</v>
      </c>
      <c r="APE6" s="27" t="str">
        <f t="shared" si="878"/>
        <v>2033</v>
      </c>
      <c r="APF6" s="27" t="str">
        <f t="shared" si="879"/>
        <v>2033</v>
      </c>
      <c r="APG6" s="27" t="str">
        <f t="shared" si="880"/>
        <v>2033</v>
      </c>
      <c r="APH6" s="27" t="str">
        <f t="shared" si="881"/>
        <v>2033</v>
      </c>
      <c r="API6" s="27" t="str">
        <f t="shared" si="882"/>
        <v>2033</v>
      </c>
      <c r="APJ6" s="27" t="str">
        <f t="shared" si="883"/>
        <v>2033</v>
      </c>
      <c r="APK6" s="27" t="str">
        <f t="shared" si="884"/>
        <v>2033</v>
      </c>
      <c r="APL6" s="27" t="str">
        <f t="shared" si="885"/>
        <v>2033</v>
      </c>
      <c r="APM6" s="27" t="str">
        <f t="shared" si="886"/>
        <v>2033</v>
      </c>
      <c r="APN6" s="27" t="str">
        <f t="shared" si="887"/>
        <v>2033</v>
      </c>
      <c r="APO6" s="27" t="str">
        <f t="shared" si="888"/>
        <v>2033</v>
      </c>
      <c r="APP6" s="27" t="str">
        <f t="shared" si="889"/>
        <v>2033</v>
      </c>
      <c r="APQ6" s="27" t="str">
        <f t="shared" si="890"/>
        <v>2033</v>
      </c>
      <c r="APR6" s="27" t="str">
        <f t="shared" si="891"/>
        <v>2033</v>
      </c>
    </row>
    <row r="7" spans="1:1110" x14ac:dyDescent="0.35">
      <c r="A7" s="27">
        <v>56</v>
      </c>
      <c r="B7" s="86" t="s">
        <v>96</v>
      </c>
      <c r="C7" s="91">
        <f>VLOOKUP(A7, Rankings!$A$2:$AN$129, 40, FALSE)</f>
        <v>5</v>
      </c>
      <c r="D7" s="22" t="s">
        <v>380</v>
      </c>
      <c r="I7" s="29">
        <f t="shared" si="0"/>
        <v>28.333333333333332</v>
      </c>
      <c r="L7" s="27" t="s">
        <v>2387</v>
      </c>
      <c r="M7" s="27" t="s">
        <v>2631</v>
      </c>
      <c r="N7" s="27" t="s">
        <v>2884</v>
      </c>
      <c r="O7" s="27" t="s">
        <v>3074</v>
      </c>
      <c r="P7" s="27" t="s">
        <v>24</v>
      </c>
      <c r="Q7" s="27" t="s">
        <v>3139</v>
      </c>
      <c r="R7" s="27" t="s">
        <v>3597</v>
      </c>
      <c r="S7" s="27" t="s">
        <v>24</v>
      </c>
      <c r="T7" s="27" t="s">
        <v>3719</v>
      </c>
      <c r="U7" s="27" t="s">
        <v>24</v>
      </c>
      <c r="V7" s="27" t="s">
        <v>24</v>
      </c>
      <c r="W7" s="27" t="s">
        <v>4092</v>
      </c>
      <c r="X7" s="27" t="s">
        <v>4365</v>
      </c>
      <c r="Y7" s="27" t="s">
        <v>24</v>
      </c>
      <c r="Z7" s="27" t="s">
        <v>4536</v>
      </c>
      <c r="AA7" s="27" t="s">
        <v>4716</v>
      </c>
      <c r="AB7" s="27" t="s">
        <v>4811</v>
      </c>
      <c r="AC7" s="27" t="s">
        <v>24</v>
      </c>
      <c r="AD7" s="27" t="s">
        <v>4942</v>
      </c>
      <c r="AE7" s="27" t="s">
        <v>24</v>
      </c>
      <c r="AF7" s="27" t="s">
        <v>5145</v>
      </c>
      <c r="AG7" s="27" t="s">
        <v>24</v>
      </c>
      <c r="AH7" s="27" t="s">
        <v>5302</v>
      </c>
      <c r="AI7" s="27" t="s">
        <v>24</v>
      </c>
      <c r="AJ7" s="27" t="s">
        <v>5551</v>
      </c>
      <c r="AK7" s="27" t="s">
        <v>24</v>
      </c>
      <c r="AL7" s="27" t="s">
        <v>5731</v>
      </c>
      <c r="AM7" s="27" t="s">
        <v>5914</v>
      </c>
      <c r="AN7" s="27" t="s">
        <v>5977</v>
      </c>
      <c r="AO7" s="27" t="s">
        <v>6153</v>
      </c>
      <c r="AP7" s="27" t="s">
        <v>6233</v>
      </c>
      <c r="AQ7" s="27" t="s">
        <v>6266</v>
      </c>
      <c r="AR7" s="27" t="s">
        <v>6412</v>
      </c>
      <c r="AS7" s="27" t="s">
        <v>6536</v>
      </c>
      <c r="AT7" s="27" t="s">
        <v>6556</v>
      </c>
      <c r="AU7" s="27" t="s">
        <v>6671</v>
      </c>
      <c r="AV7" s="27" t="s">
        <v>6933</v>
      </c>
      <c r="AW7" s="27" t="s">
        <v>6950</v>
      </c>
      <c r="AX7" s="27" t="s">
        <v>6977</v>
      </c>
      <c r="AY7" s="27" t="s">
        <v>7047</v>
      </c>
      <c r="AZ7" s="27" t="s">
        <v>7058</v>
      </c>
      <c r="BA7" s="27" t="s">
        <v>7097</v>
      </c>
      <c r="BB7" s="27" t="s">
        <v>7133</v>
      </c>
      <c r="BC7" s="27" t="s">
        <v>7144</v>
      </c>
      <c r="BD7" s="27" t="s">
        <v>7171</v>
      </c>
      <c r="BE7" s="27" t="s">
        <v>7218</v>
      </c>
      <c r="BF7" s="27" t="s">
        <v>7229</v>
      </c>
      <c r="BG7" s="27" t="s">
        <v>24</v>
      </c>
      <c r="BH7" s="27" t="s">
        <v>7273</v>
      </c>
      <c r="BI7" s="27" t="s">
        <v>24</v>
      </c>
      <c r="BJ7" s="27" t="s">
        <v>24</v>
      </c>
      <c r="BK7" s="27" t="s">
        <v>7321</v>
      </c>
      <c r="BL7" s="27" t="s">
        <v>24</v>
      </c>
      <c r="BM7" s="27" t="s">
        <v>24</v>
      </c>
      <c r="BN7" s="27" t="s">
        <v>7385</v>
      </c>
      <c r="BO7" s="27" t="s">
        <v>7415</v>
      </c>
      <c r="BP7" s="27" t="s">
        <v>7433</v>
      </c>
      <c r="BQ7" s="27" t="s">
        <v>7461</v>
      </c>
      <c r="BR7" s="27" t="s">
        <v>7496</v>
      </c>
      <c r="BS7" s="27" t="s">
        <v>7513</v>
      </c>
      <c r="BT7" s="27" t="s">
        <v>7521</v>
      </c>
      <c r="BU7" s="27" t="s">
        <v>7532</v>
      </c>
      <c r="BV7" s="27" t="s">
        <v>24</v>
      </c>
      <c r="BW7" s="27" t="s">
        <v>24</v>
      </c>
      <c r="BX7" s="27" t="s">
        <v>24</v>
      </c>
      <c r="BY7" s="27" t="s">
        <v>24</v>
      </c>
      <c r="BZ7" s="27" t="s">
        <v>24</v>
      </c>
      <c r="CA7" s="27" t="s">
        <v>24</v>
      </c>
      <c r="CB7" s="27" t="s">
        <v>24</v>
      </c>
      <c r="CC7" s="27" t="s">
        <v>24</v>
      </c>
      <c r="CD7" s="27" t="s">
        <v>24</v>
      </c>
      <c r="CE7" s="27" t="s">
        <v>24</v>
      </c>
      <c r="CF7" s="27" t="s">
        <v>24</v>
      </c>
      <c r="CG7" s="27" t="s">
        <v>24</v>
      </c>
      <c r="CH7" s="27" t="s">
        <v>24</v>
      </c>
      <c r="CI7" s="27" t="s">
        <v>24</v>
      </c>
      <c r="CJ7" s="27" t="s">
        <v>24</v>
      </c>
      <c r="CK7" s="27" t="s">
        <v>24</v>
      </c>
      <c r="CL7" s="27" t="s">
        <v>24</v>
      </c>
      <c r="CM7" s="27" t="s">
        <v>24</v>
      </c>
      <c r="CN7" s="27" t="s">
        <v>24</v>
      </c>
      <c r="CO7" s="27" t="s">
        <v>24</v>
      </c>
      <c r="CQ7" s="28">
        <f t="shared" si="1"/>
        <v>5</v>
      </c>
      <c r="CR7" s="28">
        <f t="shared" si="2"/>
        <v>1</v>
      </c>
      <c r="CS7" s="28">
        <f t="shared" si="3"/>
        <v>5</v>
      </c>
      <c r="CT7" s="28">
        <f t="shared" si="4"/>
        <v>1</v>
      </c>
      <c r="CU7" s="28">
        <f t="shared" si="5"/>
        <v>3</v>
      </c>
      <c r="CV7" s="28">
        <f t="shared" si="6"/>
        <v>1</v>
      </c>
      <c r="CW7" s="28">
        <f t="shared" si="7"/>
        <v>4</v>
      </c>
      <c r="CX7" s="28">
        <f t="shared" si="8"/>
        <v>1</v>
      </c>
      <c r="CY7" s="28">
        <f t="shared" si="9"/>
        <v>8</v>
      </c>
      <c r="CZ7" s="28">
        <f t="shared" si="10"/>
        <v>0</v>
      </c>
      <c r="DA7" s="28">
        <f t="shared" si="11"/>
        <v>4</v>
      </c>
      <c r="DB7" s="28">
        <f t="shared" si="12"/>
        <v>4</v>
      </c>
      <c r="DC7" s="28">
        <f t="shared" si="13"/>
        <v>4</v>
      </c>
      <c r="DD7" s="28">
        <f t="shared" si="14"/>
        <v>1</v>
      </c>
      <c r="DE7" s="28">
        <f t="shared" si="15"/>
        <v>1</v>
      </c>
      <c r="DF7" s="28">
        <f t="shared" si="16"/>
        <v>2</v>
      </c>
      <c r="DG7" s="28">
        <f t="shared" si="17"/>
        <v>1</v>
      </c>
      <c r="DH7" s="28">
        <f t="shared" si="18"/>
        <v>1</v>
      </c>
      <c r="DI7" s="28">
        <f t="shared" si="19"/>
        <v>1</v>
      </c>
      <c r="DJ7" s="28">
        <f t="shared" si="20"/>
        <v>0</v>
      </c>
      <c r="DK7" s="28">
        <f t="shared" si="21"/>
        <v>2</v>
      </c>
      <c r="DL7" s="28">
        <f t="shared" si="22"/>
        <v>2</v>
      </c>
      <c r="DM7" s="28">
        <f t="shared" si="23"/>
        <v>3</v>
      </c>
      <c r="DN7" s="28">
        <f t="shared" si="24"/>
        <v>1</v>
      </c>
      <c r="DO7" s="28">
        <f t="shared" si="25"/>
        <v>24</v>
      </c>
      <c r="DP7" s="28">
        <f t="shared" si="26"/>
        <v>11</v>
      </c>
      <c r="DR7">
        <f t="shared" si="27"/>
        <v>3</v>
      </c>
      <c r="DS7">
        <f t="shared" si="28"/>
        <v>1</v>
      </c>
      <c r="DT7">
        <f t="shared" si="29"/>
        <v>4</v>
      </c>
      <c r="DU7">
        <f t="shared" si="30"/>
        <v>8</v>
      </c>
      <c r="DV7">
        <f t="shared" si="31"/>
        <v>0</v>
      </c>
      <c r="DW7">
        <f t="shared" si="32"/>
        <v>1</v>
      </c>
      <c r="DX7">
        <f t="shared" si="33"/>
        <v>7</v>
      </c>
      <c r="DY7">
        <f t="shared" si="34"/>
        <v>0</v>
      </c>
      <c r="DZ7">
        <f t="shared" si="35"/>
        <v>3</v>
      </c>
      <c r="EA7">
        <f t="shared" si="36"/>
        <v>0</v>
      </c>
      <c r="EB7">
        <f t="shared" si="37"/>
        <v>0</v>
      </c>
      <c r="EC7">
        <f t="shared" si="38"/>
        <v>1</v>
      </c>
      <c r="ED7">
        <f t="shared" si="39"/>
        <v>8</v>
      </c>
      <c r="EE7">
        <f t="shared" si="40"/>
        <v>0</v>
      </c>
      <c r="EF7">
        <f t="shared" si="41"/>
        <v>2</v>
      </c>
      <c r="EG7">
        <f t="shared" si="42"/>
        <v>8</v>
      </c>
      <c r="EH7">
        <f t="shared" si="43"/>
        <v>5</v>
      </c>
      <c r="EI7">
        <f t="shared" si="44"/>
        <v>0</v>
      </c>
      <c r="EJ7">
        <f t="shared" si="45"/>
        <v>5</v>
      </c>
      <c r="EK7">
        <f t="shared" si="46"/>
        <v>0</v>
      </c>
      <c r="EL7">
        <f t="shared" si="47"/>
        <v>1</v>
      </c>
      <c r="EM7">
        <f t="shared" si="48"/>
        <v>0</v>
      </c>
      <c r="EN7">
        <f t="shared" si="49"/>
        <v>9</v>
      </c>
      <c r="EO7">
        <f t="shared" si="50"/>
        <v>0</v>
      </c>
      <c r="EP7">
        <f t="shared" si="51"/>
        <v>5</v>
      </c>
      <c r="EQ7">
        <f t="shared" si="52"/>
        <v>0</v>
      </c>
      <c r="ER7">
        <f t="shared" si="53"/>
        <v>3</v>
      </c>
      <c r="ES7">
        <f t="shared" si="54"/>
        <v>5</v>
      </c>
      <c r="ET7">
        <f t="shared" si="55"/>
        <v>9</v>
      </c>
      <c r="EU7">
        <f t="shared" si="56"/>
        <v>1</v>
      </c>
      <c r="EV7">
        <f t="shared" si="57"/>
        <v>5</v>
      </c>
      <c r="EW7">
        <f t="shared" si="58"/>
        <v>11</v>
      </c>
      <c r="EX7">
        <f t="shared" si="59"/>
        <v>3</v>
      </c>
      <c r="EY7">
        <f t="shared" si="60"/>
        <v>7</v>
      </c>
      <c r="EZ7">
        <f t="shared" si="61"/>
        <v>9</v>
      </c>
      <c r="FA7">
        <f t="shared" si="62"/>
        <v>3</v>
      </c>
      <c r="FB7">
        <f t="shared" si="63"/>
        <v>7</v>
      </c>
      <c r="FC7">
        <f t="shared" si="64"/>
        <v>9</v>
      </c>
      <c r="FD7">
        <f t="shared" si="65"/>
        <v>13</v>
      </c>
      <c r="FE7">
        <f t="shared" si="66"/>
        <v>5</v>
      </c>
      <c r="FF7">
        <f t="shared" si="67"/>
        <v>12</v>
      </c>
      <c r="FG7">
        <f t="shared" si="68"/>
        <v>15</v>
      </c>
      <c r="FH7">
        <f t="shared" si="69"/>
        <v>5</v>
      </c>
      <c r="FI7">
        <f t="shared" si="70"/>
        <v>12</v>
      </c>
      <c r="FJ7">
        <f t="shared" si="71"/>
        <v>14</v>
      </c>
      <c r="FK7">
        <f t="shared" si="72"/>
        <v>7</v>
      </c>
      <c r="FL7">
        <f t="shared" si="73"/>
        <v>10</v>
      </c>
      <c r="FM7">
        <f t="shared" si="74"/>
        <v>0</v>
      </c>
      <c r="FN7">
        <f t="shared" si="75"/>
        <v>8</v>
      </c>
      <c r="FO7">
        <f t="shared" si="76"/>
        <v>0</v>
      </c>
      <c r="FP7">
        <f t="shared" si="77"/>
        <v>0</v>
      </c>
      <c r="FQ7">
        <f t="shared" si="78"/>
        <v>5</v>
      </c>
      <c r="FR7">
        <f t="shared" si="79"/>
        <v>0</v>
      </c>
      <c r="FS7">
        <f t="shared" si="80"/>
        <v>0</v>
      </c>
      <c r="FT7">
        <f t="shared" si="81"/>
        <v>19</v>
      </c>
      <c r="FU7">
        <f t="shared" si="82"/>
        <v>17</v>
      </c>
      <c r="FV7">
        <f t="shared" si="83"/>
        <v>17</v>
      </c>
      <c r="FW7">
        <f t="shared" si="84"/>
        <v>19</v>
      </c>
      <c r="FX7">
        <f t="shared" si="85"/>
        <v>19</v>
      </c>
      <c r="FY7">
        <f t="shared" si="86"/>
        <v>20</v>
      </c>
      <c r="FZ7">
        <f t="shared" si="87"/>
        <v>18</v>
      </c>
      <c r="GA7">
        <f t="shared" si="88"/>
        <v>18</v>
      </c>
      <c r="GB7">
        <f t="shared" si="89"/>
        <v>0</v>
      </c>
      <c r="GC7">
        <f t="shared" si="90"/>
        <v>0</v>
      </c>
      <c r="GD7">
        <f t="shared" si="91"/>
        <v>0</v>
      </c>
      <c r="GE7">
        <f t="shared" si="92"/>
        <v>0</v>
      </c>
      <c r="GF7">
        <f t="shared" si="93"/>
        <v>0</v>
      </c>
      <c r="GG7">
        <f t="shared" si="94"/>
        <v>0</v>
      </c>
      <c r="GH7">
        <f t="shared" si="95"/>
        <v>0</v>
      </c>
      <c r="GI7">
        <f t="shared" si="96"/>
        <v>0</v>
      </c>
      <c r="GJ7">
        <f t="shared" si="97"/>
        <v>0</v>
      </c>
      <c r="GK7">
        <f t="shared" si="98"/>
        <v>0</v>
      </c>
      <c r="GL7">
        <f t="shared" si="99"/>
        <v>0</v>
      </c>
      <c r="GM7">
        <f t="shared" si="100"/>
        <v>0</v>
      </c>
      <c r="GN7">
        <f t="shared" si="101"/>
        <v>0</v>
      </c>
      <c r="GO7">
        <f t="shared" si="102"/>
        <v>0</v>
      </c>
      <c r="GP7">
        <f t="shared" si="103"/>
        <v>0</v>
      </c>
      <c r="GQ7">
        <f t="shared" si="104"/>
        <v>0</v>
      </c>
      <c r="GR7">
        <f t="shared" si="105"/>
        <v>0</v>
      </c>
      <c r="GS7">
        <f t="shared" si="106"/>
        <v>0</v>
      </c>
      <c r="GT7">
        <f t="shared" si="107"/>
        <v>0</v>
      </c>
      <c r="GU7">
        <f t="shared" si="108"/>
        <v>0</v>
      </c>
      <c r="GW7" s="28">
        <f t="shared" si="109"/>
        <v>5.2258351927820748</v>
      </c>
      <c r="GX7" s="28">
        <f t="shared" si="110"/>
        <v>11.081468125234634</v>
      </c>
      <c r="GY7" s="28">
        <f t="shared" si="111"/>
        <v>6.003379454439485</v>
      </c>
      <c r="GZ7" s="28">
        <f t="shared" si="112"/>
        <v>2.3008431338130446</v>
      </c>
      <c r="HA7" s="28">
        <f t="shared" si="113"/>
        <v>6.8516284498377802</v>
      </c>
      <c r="HB7" s="28">
        <f t="shared" si="114"/>
        <v>17.648004987145299</v>
      </c>
      <c r="HC7" s="28">
        <f t="shared" si="115"/>
        <v>0.41260304660367708</v>
      </c>
      <c r="HE7">
        <f>IFERROR(VLOOKUP(_xlfn.NUMBERVALUE(MID(L7, SEARCH("!", L7)+1, SEARCH("+", L7)-SEARCH("!", L7)-1)), Rankings!$A$2:$BK$129, 63, FALSE),0)</f>
        <v>9.8626908040956057E-2</v>
      </c>
      <c r="HF7">
        <f>IFERROR(VLOOKUP(_xlfn.NUMBERVALUE(MID(M7, SEARCH("!", M7)+1, SEARCH("+", M7)-SEARCH("!", M7)-1)), Rankings!$A$2:$BK$129, 63, FALSE),0)</f>
        <v>0.43602395100170349</v>
      </c>
      <c r="HG7">
        <f>IFERROR(VLOOKUP(_xlfn.NUMBERVALUE(MID(N7, SEARCH("!", N7)+1, SEARCH("+", N7)-SEARCH("!", N7)-1)), Rankings!$A$2:$BK$129, 63, FALSE),0)</f>
        <v>0.51686301006525148</v>
      </c>
      <c r="HH7">
        <f>IFERROR(VLOOKUP(_xlfn.NUMBERVALUE(MID(O7, SEARCH("!", O7)+1, SEARCH("+", O7)-SEARCH("!", O7)-1)), Rankings!$A$2:$BK$129, 63, FALSE),0)</f>
        <v>0.2146882130122317</v>
      </c>
      <c r="HI7">
        <f>IFERROR(VLOOKUP(_xlfn.NUMBERVALUE(MID(P7, SEARCH("!", P7)+1, SEARCH("+", P7)-SEARCH("!", P7)-1)), Rankings!$A$2:$BK$129, 63, FALSE),0)</f>
        <v>0</v>
      </c>
      <c r="HJ7">
        <f>IFERROR(VLOOKUP(_xlfn.NUMBERVALUE(MID(Q7, SEARCH("!", Q7)+1, SEARCH("+", Q7)-SEARCH("!", Q7)-1)), Rankings!$A$2:$BK$129, 63, FALSE),0)</f>
        <v>0.45999195434508988</v>
      </c>
      <c r="HK7">
        <f>IFERROR(VLOOKUP(_xlfn.NUMBERVALUE(MID(R7, SEARCH("!", R7)+1, SEARCH("+", R7)-SEARCH("!", R7)-1)), Rankings!$A$2:$BK$129, 63, FALSE),0)</f>
        <v>0.61642495585460211</v>
      </c>
      <c r="HL7">
        <f>IFERROR(VLOOKUP(_xlfn.NUMBERVALUE(MID(S7, SEARCH("!", S7)+1, SEARCH("+", S7)-SEARCH("!", S7)-1)), Rankings!$A$2:$BK$129, 63, FALSE),0)</f>
        <v>0</v>
      </c>
      <c r="HM7">
        <f>IFERROR(VLOOKUP(_xlfn.NUMBERVALUE(MID(T7, SEARCH("!", T7)+1, SEARCH("+", T7)-SEARCH("!", T7)-1)), Rankings!$A$2:$BK$129, 63, FALSE),0)</f>
        <v>0.30935108502098208</v>
      </c>
      <c r="HN7">
        <f>IFERROR(VLOOKUP(_xlfn.NUMBERVALUE(MID(U7, SEARCH("!", U7)+1, SEARCH("+", U7)-SEARCH("!", U7)-1)), Rankings!$A$2:$BK$129, 63, FALSE),0)</f>
        <v>0</v>
      </c>
      <c r="HO7">
        <f>IFERROR(VLOOKUP(_xlfn.NUMBERVALUE(MID(V7, SEARCH("!", V7)+1, SEARCH("+", V7)-SEARCH("!", V7)-1)), Rankings!$A$2:$BK$129, 63, FALSE),0)</f>
        <v>0</v>
      </c>
      <c r="HP7">
        <f>IFERROR(VLOOKUP(_xlfn.NUMBERVALUE(MID(W7, SEARCH("!", W7)+1, SEARCH("+", W7)-SEARCH("!", W7)-1)), Rankings!$A$2:$BK$129, 63, FALSE),0)</f>
        <v>0.50404309863542862</v>
      </c>
      <c r="HQ7">
        <f>IFERROR(VLOOKUP(_xlfn.NUMBERVALUE(MID(X7, SEARCH("!", X7)+1, SEARCH("+", X7)-SEARCH("!", X7)-1)), Rankings!$A$2:$BK$129, 63, FALSE),0)</f>
        <v>0.84785933157695315</v>
      </c>
      <c r="HR7">
        <f>IFERROR(VLOOKUP(_xlfn.NUMBERVALUE(MID(Y7, SEARCH("!", Y7)+1, SEARCH("+", Y7)-SEARCH("!", Y7)-1)), Rankings!$A$2:$BK$129, 63, FALSE),0)</f>
        <v>0</v>
      </c>
      <c r="HS7">
        <f>IFERROR(VLOOKUP(_xlfn.NUMBERVALUE(MID(Z7, SEARCH("!", Z7)+1, SEARCH("+", Z7)-SEARCH("!", Z7)-1)), Rankings!$A$2:$BK$129, 63, FALSE),0)</f>
        <v>0.47859817275585803</v>
      </c>
      <c r="HT7">
        <f>IFERROR(VLOOKUP(_xlfn.NUMBERVALUE(MID(AA7, SEARCH("!", AA7)+1, SEARCH("+", AA7)-SEARCH("!", AA7)-1)), Rankings!$A$2:$BK$129, 63, FALSE),0)</f>
        <v>0.72111303852145381</v>
      </c>
      <c r="HU7">
        <f>IFERROR(VLOOKUP(_xlfn.NUMBERVALUE(MID(AB7, SEARCH("!", AB7)+1, SEARCH("+", AB7)-SEARCH("!", AB7)-1)), Rankings!$A$2:$BK$129, 63, FALSE),0)</f>
        <v>0.2146882130122317</v>
      </c>
      <c r="HV7">
        <f>IFERROR(VLOOKUP(_xlfn.NUMBERVALUE(MID(AC7, SEARCH("!", AC7)+1, SEARCH("+", AC7)-SEARCH("!", AC7)-1)), Rankings!$A$2:$BK$129, 63, FALSE),0)</f>
        <v>0</v>
      </c>
      <c r="HW7">
        <f>IFERROR(VLOOKUP(_xlfn.NUMBERVALUE(MID(AD7, SEARCH("!", AD7)+1, SEARCH("+", AD7)-SEARCH("!", AD7)-1)), Rankings!$A$2:$BK$129, 63, FALSE),0)</f>
        <v>0.61642495585460211</v>
      </c>
      <c r="HX7">
        <f>IFERROR(VLOOKUP(_xlfn.NUMBERVALUE(MID(AE7, SEARCH("!", AE7)+1, SEARCH("+", AE7)-SEARCH("!", AE7)-1)), Rankings!$A$2:$BK$129, 63, FALSE),0)</f>
        <v>0</v>
      </c>
      <c r="HY7">
        <f>IFERROR(VLOOKUP(_xlfn.NUMBERVALUE(MID(AF7, SEARCH("!", AF7)+1, SEARCH("+", AF7)-SEARCH("!", AF7)-1)), Rankings!$A$2:$BK$129, 63, FALSE),0)</f>
        <v>0.74306473398290973</v>
      </c>
      <c r="HZ7">
        <f>IFERROR(VLOOKUP(_xlfn.NUMBERVALUE(MID(AG7, SEARCH("!", AG7)+1, SEARCH("+", AG7)-SEARCH("!", AG7)-1)), Rankings!$A$2:$BK$129, 63, FALSE),0)</f>
        <v>0</v>
      </c>
      <c r="IA7">
        <f>IFERROR(VLOOKUP(_xlfn.NUMBERVALUE(MID(AH7, SEARCH("!", AH7)+1, SEARCH("+", AH7)-SEARCH("!", AH7)-1)), Rankings!$A$2:$BK$129, 63, FALSE),0)</f>
        <v>0.29127396251073551</v>
      </c>
      <c r="IB7">
        <f>IFERROR(VLOOKUP(_xlfn.NUMBERVALUE(MID(AI7, SEARCH("!", AI7)+1, SEARCH("+", AI7)-SEARCH("!", AI7)-1)), Rankings!$A$2:$BK$129, 63, FALSE),0)</f>
        <v>0</v>
      </c>
      <c r="IC7">
        <f>IFERROR(VLOOKUP(_xlfn.NUMBERVALUE(MID(AJ7, SEARCH("!", AJ7)+1, SEARCH("+", AJ7)-SEARCH("!", AJ7)-1)), Rankings!$A$2:$BK$129, 63, FALSE),0)</f>
        <v>0.84785933157695315</v>
      </c>
      <c r="ID7">
        <f>IFERROR(VLOOKUP(_xlfn.NUMBERVALUE(MID(AK7, SEARCH("!", AK7)+1, SEARCH("+", AK7)-SEARCH("!", AK7)-1)), Rankings!$A$2:$BK$129, 63, FALSE),0)</f>
        <v>0</v>
      </c>
      <c r="IE7">
        <f>IFERROR(VLOOKUP(_xlfn.NUMBERVALUE(MID(AL7, SEARCH("!", AL7)+1, SEARCH("+", AL7)-SEARCH("!", AL7)-1)), Rankings!$A$2:$BK$129, 63, FALSE),0)</f>
        <v>0.29136888732306987</v>
      </c>
      <c r="IF7">
        <f>IFERROR(VLOOKUP(_xlfn.NUMBERVALUE(MID(AM7, SEARCH("!", AM7)+1, SEARCH("+", AM7)-SEARCH("!", AM7)-1)), Rankings!$A$2:$BK$129, 63, FALSE),0)</f>
        <v>0.72111303852145381</v>
      </c>
      <c r="IG7">
        <f>IFERROR(VLOOKUP(_xlfn.NUMBERVALUE(MID(AN7, SEARCH("!", AN7)+1, SEARCH("+", AN7)-SEARCH("!", AN7)-1)), Rankings!$A$2:$BK$129, 63, FALSE),0)</f>
        <v>0.45031307536905057</v>
      </c>
      <c r="IH7">
        <f>IFERROR(VLOOKUP(_xlfn.NUMBERVALUE(MID(AO7, SEARCH("!", AO7)+1, SEARCH("+", AO7)-SEARCH("!", AO7)-1)), Rankings!$A$2:$BK$129, 63, FALSE),0)</f>
        <v>0.57303453247194758</v>
      </c>
      <c r="II7">
        <f>IFERROR(VLOOKUP(_xlfn.NUMBERVALUE(MID(AP7, SEARCH("!", AP7)+1, SEARCH("+", AP7)-SEARCH("!", AP7)-1)), Rankings!$A$2:$BK$129, 63, FALSE),0)</f>
        <v>0.75344353640165429</v>
      </c>
      <c r="IJ7">
        <f>IFERROR(VLOOKUP(_xlfn.NUMBERVALUE(MID(AQ7, SEARCH("!", AQ7)+1, SEARCH("+", AQ7)-SEARCH("!", AQ7)-1)), Rankings!$A$2:$BK$129, 63, FALSE),0)</f>
        <v>0.72111303852145381</v>
      </c>
      <c r="IK7">
        <f>IFERROR(VLOOKUP(_xlfn.NUMBERVALUE(MID(AR7, SEARCH("!", AR7)+1, SEARCH("+", AR7)-SEARCH("!", AR7)-1)), Rankings!$A$2:$BK$129, 63, FALSE),0)</f>
        <v>0.32475203016907939</v>
      </c>
      <c r="IL7">
        <f>IFERROR(VLOOKUP(_xlfn.NUMBERVALUE(MID(AS7, SEARCH("!", AS7)+1, SEARCH("+", AS7)-SEARCH("!", AS7)-1)), Rankings!$A$2:$BK$129, 63, FALSE),0)</f>
        <v>0.75344353640165429</v>
      </c>
      <c r="IM7">
        <f>IFERROR(VLOOKUP(_xlfn.NUMBERVALUE(MID(AT7, SEARCH("!", AT7)+1, SEARCH("+", AT7)-SEARCH("!", AT7)-1)), Rankings!$A$2:$BK$129, 63, FALSE),0)</f>
        <v>0.72111303852145381</v>
      </c>
      <c r="IN7">
        <f>IFERROR(VLOOKUP(_xlfn.NUMBERVALUE(MID(AU7, SEARCH("!", AU7)+1, SEARCH("+", AU7)-SEARCH("!", AU7)-1)), Rankings!$A$2:$BK$129, 63, FALSE),0)</f>
        <v>0.49011682896979852</v>
      </c>
      <c r="IO7">
        <f>IFERROR(VLOOKUP(_xlfn.NUMBERVALUE(MID(AV7, SEARCH("!", AV7)+1, SEARCH("+", AV7)-SEARCH("!", AV7)-1)), Rankings!$A$2:$BK$129, 63, FALSE),0)</f>
        <v>0.72111303852145381</v>
      </c>
      <c r="IP7">
        <f>IFERROR(VLOOKUP(_xlfn.NUMBERVALUE(MID(AW7, SEARCH("!", AW7)+1, SEARCH("+", AW7)-SEARCH("!", AW7)-1)), Rankings!$A$2:$BK$129, 63, FALSE),0)</f>
        <v>0.91255548584178892</v>
      </c>
      <c r="IQ7">
        <f>IFERROR(VLOOKUP(_xlfn.NUMBERVALUE(MID(AX7, SEARCH("!", AX7)+1, SEARCH("+", AX7)-SEARCH("!", AX7)-1)), Rankings!$A$2:$BK$129, 63, FALSE),0)</f>
        <v>0.71430015405323466</v>
      </c>
      <c r="IR7">
        <f>IFERROR(VLOOKUP(_xlfn.NUMBERVALUE(MID(AY7, SEARCH("!", AY7)+1, SEARCH("+", AY7)-SEARCH("!", AY7)-1)), Rankings!$A$2:$BK$129, 63, FALSE),0)</f>
        <v>0.72111303852145381</v>
      </c>
      <c r="IS7">
        <f>IFERROR(VLOOKUP(_xlfn.NUMBERVALUE(MID(AZ7, SEARCH("!", AZ7)+1, SEARCH("+", AZ7)-SEARCH("!", AZ7)-1)), Rankings!$A$2:$BK$129, 63, FALSE),0)</f>
        <v>0.91255548584178892</v>
      </c>
      <c r="IT7">
        <f>IFERROR(VLOOKUP(_xlfn.NUMBERVALUE(MID(BA7, SEARCH("!", BA7)+1, SEARCH("+", BA7)-SEARCH("!", BA7)-1)), Rankings!$A$2:$BK$129, 63, FALSE),0)</f>
        <v>0.71430015405323466</v>
      </c>
      <c r="IU7">
        <f>IFERROR(VLOOKUP(_xlfn.NUMBERVALUE(MID(BB7, SEARCH("!", BB7)+1, SEARCH("+", BB7)-SEARCH("!", BB7)-1)), Rankings!$A$2:$BK$129, 63, FALSE),0)</f>
        <v>0.79780442836869991</v>
      </c>
      <c r="IV7">
        <f>IFERROR(VLOOKUP(_xlfn.NUMBERVALUE(MID(BC7, SEARCH("!", BC7)+1, SEARCH("+", BC7)-SEARCH("!", BC7)-1)), Rankings!$A$2:$BK$129, 63, FALSE),0)</f>
        <v>0.99722768391660677</v>
      </c>
      <c r="IW7">
        <f>IFERROR(VLOOKUP(_xlfn.NUMBERVALUE(MID(BD7, SEARCH("!", BD7)+1, SEARCH("+", BD7)-SEARCH("!", BD7)-1)), Rankings!$A$2:$BK$129, 63, FALSE),0)</f>
        <v>0.87224282570657508</v>
      </c>
      <c r="IX7">
        <f>IFERROR(VLOOKUP(_xlfn.NUMBERVALUE(MID(BE7, SEARCH("!", BE7)+1, SEARCH("+", BE7)-SEARCH("!", BE7)-1)), Rankings!$A$2:$BK$129, 63, FALSE),0)</f>
        <v>0.79780442836869991</v>
      </c>
      <c r="IY7">
        <f>IFERROR(VLOOKUP(_xlfn.NUMBERVALUE(MID(BF7, SEARCH("!", BF7)+1, SEARCH("+", BF7)-SEARCH("!", BF7)-1)), Rankings!$A$2:$BK$129, 63, FALSE),0)</f>
        <v>0.99722768391660677</v>
      </c>
      <c r="IZ7">
        <f>IFERROR(VLOOKUP(_xlfn.NUMBERVALUE(MID(BG7, SEARCH("!", BG7)+1, SEARCH("+", BG7)-SEARCH("!", BG7)-1)), Rankings!$A$2:$BK$129, 63, FALSE),0)</f>
        <v>0</v>
      </c>
      <c r="JA7">
        <f>IFERROR(VLOOKUP(_xlfn.NUMBERVALUE(MID(BH7, SEARCH("!", BH7)+1, SEARCH("+", BH7)-SEARCH("!", BH7)-1)), Rankings!$A$2:$BK$129, 63, FALSE),0)</f>
        <v>0.86828752036026902</v>
      </c>
      <c r="JB7">
        <f>IFERROR(VLOOKUP(_xlfn.NUMBERVALUE(MID(BI7, SEARCH("!", BI7)+1, SEARCH("+", BI7)-SEARCH("!", BI7)-1)), Rankings!$A$2:$BK$129, 63, FALSE),0)</f>
        <v>0</v>
      </c>
      <c r="JC7">
        <f>IFERROR(VLOOKUP(_xlfn.NUMBERVALUE(MID(BJ7, SEARCH("!", BJ7)+1, SEARCH("+", BJ7)-SEARCH("!", BJ7)-1)), Rankings!$A$2:$BK$129, 63, FALSE),0)</f>
        <v>0</v>
      </c>
      <c r="JD7">
        <f>IFERROR(VLOOKUP(_xlfn.NUMBERVALUE(MID(BK7, SEARCH("!", BK7)+1, SEARCH("+", BK7)-SEARCH("!", BK7)-1)), Rankings!$A$2:$BK$129, 63, FALSE),0)</f>
        <v>0.86828752036026902</v>
      </c>
      <c r="JE7">
        <f>IFERROR(VLOOKUP(_xlfn.NUMBERVALUE(MID(BL7, SEARCH("!", BL7)+1, SEARCH("+", BL7)-SEARCH("!", BL7)-1)), Rankings!$A$2:$BK$129, 63, FALSE),0)</f>
        <v>0</v>
      </c>
      <c r="JF7">
        <f>IFERROR(VLOOKUP(_xlfn.NUMBERVALUE(MID(BM7, SEARCH("!", BM7)+1, SEARCH("+", BM7)-SEARCH("!", BM7)-1)), Rankings!$A$2:$BK$129, 63, FALSE),0)</f>
        <v>0</v>
      </c>
      <c r="JG7">
        <f>IFERROR(VLOOKUP(_xlfn.NUMBERVALUE(MID(BN7, SEARCH("!", BN7)+1, SEARCH("+", BN7)-SEARCH("!", BN7)-1)), Rankings!$A$2:$BK$129, 63, FALSE),0)</f>
        <v>0.79780442836869991</v>
      </c>
      <c r="JH7">
        <f>IFERROR(VLOOKUP(_xlfn.NUMBERVALUE(MID(BO7, SEARCH("!", BO7)+1, SEARCH("+", BO7)-SEARCH("!", BO7)-1)), Rankings!$A$2:$BK$129, 63, FALSE),0)</f>
        <v>0.82730725178749975</v>
      </c>
      <c r="JI7">
        <f>IFERROR(VLOOKUP(_xlfn.NUMBERVALUE(MID(BP7, SEARCH("!", BP7)+1, SEARCH("+", BP7)-SEARCH("!", BP7)-1)), Rankings!$A$2:$BK$129, 63, FALSE),0)</f>
        <v>0.79780442836869991</v>
      </c>
      <c r="JJ7">
        <f>IFERROR(VLOOKUP(_xlfn.NUMBERVALUE(MID(BQ7, SEARCH("!", BQ7)+1, SEARCH("+", BQ7)-SEARCH("!", BQ7)-1)), Rankings!$A$2:$BK$129, 63, FALSE),0)</f>
        <v>0.82730725178749975</v>
      </c>
      <c r="JK7">
        <f>IFERROR(VLOOKUP(_xlfn.NUMBERVALUE(MID(BR7, SEARCH("!", BR7)+1, SEARCH("+", BR7)-SEARCH("!", BR7)-1)), Rankings!$A$2:$BK$129, 63, FALSE),0)</f>
        <v>0.84947087869920124</v>
      </c>
      <c r="JL7">
        <f>IFERROR(VLOOKUP(_xlfn.NUMBERVALUE(MID(BS7, SEARCH("!", BS7)+1, SEARCH("+", BS7)-SEARCH("!", BS7)-1)), Rankings!$A$2:$BK$129, 63, FALSE),0)</f>
        <v>0.95123166606348908</v>
      </c>
      <c r="JM7">
        <f>IFERROR(VLOOKUP(_xlfn.NUMBERVALUE(MID(BT7, SEARCH("!", BT7)+1, SEARCH("+", BT7)-SEARCH("!", BT7)-1)), Rankings!$A$2:$BK$129, 63, FALSE),0)</f>
        <v>0.84947087869920124</v>
      </c>
      <c r="JN7">
        <f>IFERROR(VLOOKUP(_xlfn.NUMBERVALUE(MID(BU7, SEARCH("!", BU7)+1, SEARCH("+", BU7)-SEARCH("!", BU7)-1)), Rankings!$A$2:$BK$129, 63, FALSE),0)</f>
        <v>0.95123166606348908</v>
      </c>
      <c r="JO7">
        <f>IFERROR(VLOOKUP(_xlfn.NUMBERVALUE(MID(BV7, SEARCH("!", BV7)+1, SEARCH("+", BV7)-SEARCH("!", BV7)-1)), Rankings!$A$2:$BK$129, 63, FALSE),0)</f>
        <v>0</v>
      </c>
      <c r="JP7">
        <f>IFERROR(VLOOKUP(_xlfn.NUMBERVALUE(MID(BW7, SEARCH("!", BW7)+1, SEARCH("+", BW7)-SEARCH("!", BW7)-1)), Rankings!$A$2:$BK$129, 63, FALSE),0)</f>
        <v>0</v>
      </c>
      <c r="JQ7">
        <f>IFERROR(VLOOKUP(_xlfn.NUMBERVALUE(MID(BX7, SEARCH("!", BX7)+1, SEARCH("+", BX7)-SEARCH("!", BX7)-1)), Rankings!$A$2:$BK$129, 63, FALSE),0)</f>
        <v>0</v>
      </c>
      <c r="JR7">
        <f>IFERROR(VLOOKUP(_xlfn.NUMBERVALUE(MID(BY7, SEARCH("!", BY7)+1, SEARCH("+", BY7)-SEARCH("!", BY7)-1)), Rankings!$A$2:$BK$129, 63, FALSE),0)</f>
        <v>0</v>
      </c>
      <c r="JS7">
        <f>IFERROR(VLOOKUP(_xlfn.NUMBERVALUE(MID(BZ7, SEARCH("!", BZ7)+1, SEARCH("+", BZ7)-SEARCH("!", BZ7)-1)), Rankings!$A$2:$BK$129, 63, FALSE),0)</f>
        <v>0</v>
      </c>
      <c r="JT7">
        <f>IFERROR(VLOOKUP(_xlfn.NUMBERVALUE(MID(CA7, SEARCH("!", CA7)+1, SEARCH("+", CA7)-SEARCH("!", CA7)-1)), Rankings!$A$2:$BK$129, 63, FALSE),0)</f>
        <v>0</v>
      </c>
      <c r="JU7">
        <f>IFERROR(VLOOKUP(_xlfn.NUMBERVALUE(MID(CB7, SEARCH("!", CB7)+1, SEARCH("+", CB7)-SEARCH("!", CB7)-1)), Rankings!$A$2:$BK$129, 63, FALSE),0)</f>
        <v>0</v>
      </c>
      <c r="JV7">
        <f>IFERROR(VLOOKUP(_xlfn.NUMBERVALUE(MID(CC7, SEARCH("!", CC7)+1, SEARCH("+", CC7)-SEARCH("!", CC7)-1)), Rankings!$A$2:$BK$129, 63, FALSE),0)</f>
        <v>0</v>
      </c>
      <c r="JW7">
        <f>IFERROR(VLOOKUP(_xlfn.NUMBERVALUE(MID(CD7, SEARCH("!", CD7)+1, SEARCH("+", CD7)-SEARCH("!", CD7)-1)), Rankings!$A$2:$BK$129, 63, FALSE),0)</f>
        <v>0</v>
      </c>
      <c r="JX7">
        <f>IFERROR(VLOOKUP(_xlfn.NUMBERVALUE(MID(CE7, SEARCH("!", CE7)+1, SEARCH("+", CE7)-SEARCH("!", CE7)-1)), Rankings!$A$2:$BK$129, 63, FALSE),0)</f>
        <v>0</v>
      </c>
      <c r="JY7">
        <f>IFERROR(VLOOKUP(_xlfn.NUMBERVALUE(MID(CF7, SEARCH("!", CF7)+1, SEARCH("+", CF7)-SEARCH("!", CF7)-1)), Rankings!$A$2:$BK$129, 63, FALSE),0)</f>
        <v>0</v>
      </c>
      <c r="JZ7">
        <f>IFERROR(VLOOKUP(_xlfn.NUMBERVALUE(MID(CG7, SEARCH("!", CG7)+1, SEARCH("+", CG7)-SEARCH("!", CG7)-1)), Rankings!$A$2:$BK$129, 63, FALSE),0)</f>
        <v>0</v>
      </c>
      <c r="KA7">
        <f>IFERROR(VLOOKUP(_xlfn.NUMBERVALUE(MID(CH7, SEARCH("!", CH7)+1, SEARCH("+", CH7)-SEARCH("!", CH7)-1)), Rankings!$A$2:$BK$129, 63, FALSE),0)</f>
        <v>0</v>
      </c>
      <c r="KB7">
        <f>IFERROR(VLOOKUP(_xlfn.NUMBERVALUE(MID(CI7, SEARCH("!", CI7)+1, SEARCH("+", CI7)-SEARCH("!", CI7)-1)), Rankings!$A$2:$BK$129, 63, FALSE),0)</f>
        <v>0</v>
      </c>
      <c r="KC7">
        <f>IFERROR(VLOOKUP(_xlfn.NUMBERVALUE(MID(CJ7, SEARCH("!", CJ7)+1, SEARCH("+", CJ7)-SEARCH("!", CJ7)-1)), Rankings!$A$2:$BK$129, 63, FALSE),0)</f>
        <v>0</v>
      </c>
      <c r="KD7">
        <f>IFERROR(VLOOKUP(_xlfn.NUMBERVALUE(MID(CK7, SEARCH("!", CK7)+1, SEARCH("+", CK7)-SEARCH("!", CK7)-1)), Rankings!$A$2:$BK$129, 63, FALSE),0)</f>
        <v>0</v>
      </c>
      <c r="KE7">
        <f>IFERROR(VLOOKUP(_xlfn.NUMBERVALUE(MID(CL7, SEARCH("!", CL7)+1, SEARCH("+", CL7)-SEARCH("!", CL7)-1)), Rankings!$A$2:$BK$129, 63, FALSE),0)</f>
        <v>0</v>
      </c>
      <c r="KF7">
        <f>IFERROR(VLOOKUP(_xlfn.NUMBERVALUE(MID(CM7, SEARCH("!", CM7)+1, SEARCH("+", CM7)-SEARCH("!", CM7)-1)), Rankings!$A$2:$BK$129, 63, FALSE),0)</f>
        <v>0</v>
      </c>
      <c r="KG7">
        <f>IFERROR(VLOOKUP(_xlfn.NUMBERVALUE(MID(CN7, SEARCH("!", CN7)+1, SEARCH("+", CN7)-SEARCH("!", CN7)-1)), Rankings!$A$2:$BK$129, 63, FALSE),0)</f>
        <v>0</v>
      </c>
      <c r="KH7">
        <f>IFERROR(VLOOKUP(_xlfn.NUMBERVALUE(MID(CO7, SEARCH("!", CO7)+1, SEARCH("+", CO7)-SEARCH("!", CO7)-1)), Rankings!$A$2:$BK$129, 63, FALSE),0)</f>
        <v>0</v>
      </c>
      <c r="KJ7" s="28">
        <f t="shared" si="116"/>
        <v>294</v>
      </c>
      <c r="KK7" s="28">
        <f t="shared" si="117"/>
        <v>325</v>
      </c>
      <c r="KL7" s="28">
        <f t="shared" si="118"/>
        <v>181</v>
      </c>
      <c r="KM7" s="28">
        <f t="shared" si="119"/>
        <v>72</v>
      </c>
      <c r="KN7" s="28">
        <f t="shared" si="120"/>
        <v>0</v>
      </c>
      <c r="KO7" s="28">
        <f t="shared" si="121"/>
        <v>218</v>
      </c>
      <c r="KP7" s="28">
        <f t="shared" si="122"/>
        <v>564.83333333333326</v>
      </c>
      <c r="KQ7" s="28">
        <f t="shared" si="123"/>
        <v>218</v>
      </c>
      <c r="KS7" s="27" t="str">
        <f t="shared" si="124"/>
        <v>29</v>
      </c>
      <c r="KT7" s="27" t="str">
        <f t="shared" si="125"/>
        <v>24</v>
      </c>
      <c r="KU7" s="27" t="str">
        <f t="shared" si="126"/>
        <v>18</v>
      </c>
      <c r="KV7" s="27" t="str">
        <f t="shared" si="127"/>
        <v>21</v>
      </c>
      <c r="KW7" s="27">
        <f t="shared" si="128"/>
        <v>0</v>
      </c>
      <c r="KX7" s="27" t="str">
        <f t="shared" si="129"/>
        <v>26</v>
      </c>
      <c r="KY7" s="27" t="str">
        <f t="shared" si="130"/>
        <v>17</v>
      </c>
      <c r="KZ7" s="27">
        <f t="shared" si="131"/>
        <v>0</v>
      </c>
      <c r="LA7" s="27" t="str">
        <f t="shared" si="132"/>
        <v>28</v>
      </c>
      <c r="LB7" s="27">
        <f t="shared" si="133"/>
        <v>0</v>
      </c>
      <c r="LC7" s="27">
        <f t="shared" si="134"/>
        <v>0</v>
      </c>
      <c r="LD7" s="27" t="str">
        <f t="shared" si="135"/>
        <v>25</v>
      </c>
      <c r="LE7" s="27" t="str">
        <f t="shared" si="136"/>
        <v>14</v>
      </c>
      <c r="LF7" s="27">
        <f t="shared" si="137"/>
        <v>0</v>
      </c>
      <c r="LG7" s="27" t="str">
        <f t="shared" si="138"/>
        <v>16</v>
      </c>
      <c r="LH7" s="27" t="str">
        <f t="shared" si="139"/>
        <v>16</v>
      </c>
      <c r="LI7" s="27" t="str">
        <f t="shared" si="140"/>
        <v>28</v>
      </c>
      <c r="LJ7" s="27">
        <f t="shared" si="141"/>
        <v>0</v>
      </c>
      <c r="LK7" s="27" t="str">
        <f t="shared" si="142"/>
        <v>25</v>
      </c>
      <c r="LL7" s="27">
        <f t="shared" si="143"/>
        <v>0</v>
      </c>
      <c r="LM7" s="27" t="str">
        <f t="shared" si="144"/>
        <v>22</v>
      </c>
      <c r="LN7" s="27">
        <f t="shared" si="145"/>
        <v>0</v>
      </c>
      <c r="LO7" s="27" t="str">
        <f t="shared" si="146"/>
        <v>37</v>
      </c>
      <c r="LP7" s="27">
        <f t="shared" si="147"/>
        <v>0</v>
      </c>
      <c r="LQ7" s="27" t="str">
        <f t="shared" si="148"/>
        <v>13</v>
      </c>
      <c r="LR7" s="27">
        <f t="shared" si="149"/>
        <v>0</v>
      </c>
      <c r="LS7" s="27" t="str">
        <f t="shared" si="150"/>
        <v>27</v>
      </c>
      <c r="LT7" s="27" t="str">
        <f t="shared" si="151"/>
        <v>22</v>
      </c>
      <c r="LU7" s="27" t="str">
        <f t="shared" si="152"/>
        <v>29</v>
      </c>
      <c r="LV7" s="27" t="str">
        <f t="shared" si="153"/>
        <v>20</v>
      </c>
      <c r="LW7" s="27" t="str">
        <f t="shared" si="154"/>
        <v>34</v>
      </c>
      <c r="LX7" s="27" t="str">
        <f t="shared" si="155"/>
        <v>21</v>
      </c>
      <c r="LY7" s="27" t="str">
        <f t="shared" si="156"/>
        <v>37</v>
      </c>
      <c r="LZ7" s="27" t="str">
        <f t="shared" si="157"/>
        <v>16</v>
      </c>
      <c r="MA7" s="27" t="str">
        <f t="shared" si="158"/>
        <v>22</v>
      </c>
      <c r="MB7" s="27" t="str">
        <f t="shared" si="159"/>
        <v>22</v>
      </c>
      <c r="MC7" s="27" t="str">
        <f t="shared" si="160"/>
        <v>19</v>
      </c>
      <c r="MD7" s="27" t="str">
        <f t="shared" si="161"/>
        <v>20</v>
      </c>
      <c r="ME7" s="27" t="str">
        <f t="shared" si="162"/>
        <v>31</v>
      </c>
      <c r="MF7" s="27" t="str">
        <f t="shared" si="163"/>
        <v>24</v>
      </c>
      <c r="MG7" s="27" t="str">
        <f t="shared" si="164"/>
        <v>22</v>
      </c>
      <c r="MH7" s="27" t="str">
        <f t="shared" si="165"/>
        <v>20</v>
      </c>
      <c r="MI7" s="27" t="str">
        <f t="shared" si="166"/>
        <v>26</v>
      </c>
      <c r="MJ7" s="27" t="str">
        <f t="shared" si="167"/>
        <v>11</v>
      </c>
      <c r="MK7" s="27" t="str">
        <f t="shared" si="168"/>
        <v>21</v>
      </c>
      <c r="ML7" s="27" t="str">
        <f t="shared" si="169"/>
        <v>20</v>
      </c>
      <c r="MM7" s="27" t="str">
        <f t="shared" si="170"/>
        <v>19</v>
      </c>
      <c r="MN7" s="27">
        <f t="shared" si="171"/>
        <v>0</v>
      </c>
      <c r="MO7" s="27" t="str">
        <f t="shared" si="172"/>
        <v>10</v>
      </c>
      <c r="MP7" s="27">
        <f t="shared" si="173"/>
        <v>0</v>
      </c>
      <c r="MQ7" s="27">
        <f t="shared" si="174"/>
        <v>0</v>
      </c>
      <c r="MR7" s="27" t="str">
        <f t="shared" si="175"/>
        <v>20</v>
      </c>
      <c r="MS7" s="27">
        <f t="shared" si="176"/>
        <v>0</v>
      </c>
      <c r="MT7" s="27">
        <f t="shared" si="177"/>
        <v>0</v>
      </c>
      <c r="MU7" s="27" t="str">
        <f t="shared" si="178"/>
        <v>20</v>
      </c>
      <c r="MV7" s="27" t="str">
        <f t="shared" si="179"/>
        <v>14</v>
      </c>
      <c r="MW7" s="27" t="str">
        <f t="shared" si="180"/>
        <v>25</v>
      </c>
      <c r="MX7" s="27" t="str">
        <f t="shared" si="181"/>
        <v>20</v>
      </c>
      <c r="MY7" s="27" t="str">
        <f t="shared" si="182"/>
        <v>15</v>
      </c>
      <c r="MZ7" s="27" t="str">
        <f t="shared" si="183"/>
        <v>17</v>
      </c>
      <c r="NA7" s="27" t="str">
        <f t="shared" si="184"/>
        <v>20</v>
      </c>
      <c r="NB7" s="27" t="str">
        <f t="shared" si="185"/>
        <v>9</v>
      </c>
      <c r="NC7" s="27">
        <f t="shared" si="186"/>
        <v>0</v>
      </c>
      <c r="ND7" s="27">
        <f t="shared" si="187"/>
        <v>0</v>
      </c>
      <c r="NE7" s="27">
        <f t="shared" si="188"/>
        <v>0</v>
      </c>
      <c r="NF7" s="27">
        <f t="shared" si="189"/>
        <v>0</v>
      </c>
      <c r="NG7" s="27">
        <f t="shared" si="190"/>
        <v>0</v>
      </c>
      <c r="NH7" s="27">
        <f t="shared" si="191"/>
        <v>0</v>
      </c>
      <c r="NI7" s="27">
        <f t="shared" si="192"/>
        <v>0</v>
      </c>
      <c r="NJ7" s="27">
        <f t="shared" si="193"/>
        <v>0</v>
      </c>
      <c r="NK7" s="27">
        <f t="shared" si="194"/>
        <v>0</v>
      </c>
      <c r="NL7" s="27">
        <f t="shared" si="195"/>
        <v>0</v>
      </c>
      <c r="NM7" s="27">
        <f t="shared" si="196"/>
        <v>0</v>
      </c>
      <c r="NN7" s="27">
        <f t="shared" si="197"/>
        <v>0</v>
      </c>
      <c r="NO7" s="27">
        <f t="shared" si="198"/>
        <v>0</v>
      </c>
      <c r="NP7" s="27">
        <f t="shared" si="199"/>
        <v>0</v>
      </c>
      <c r="NQ7" s="27">
        <f t="shared" si="200"/>
        <v>0</v>
      </c>
      <c r="NR7" s="27">
        <f t="shared" si="201"/>
        <v>0</v>
      </c>
      <c r="NS7" s="27">
        <f t="shared" si="202"/>
        <v>0</v>
      </c>
      <c r="NT7" s="27">
        <f t="shared" si="203"/>
        <v>0</v>
      </c>
      <c r="NU7" s="27">
        <f t="shared" si="204"/>
        <v>0</v>
      </c>
      <c r="NV7" s="27">
        <f t="shared" si="205"/>
        <v>0</v>
      </c>
      <c r="NX7" s="28">
        <f t="shared" si="206"/>
        <v>152</v>
      </c>
      <c r="NY7" s="28">
        <f t="shared" si="207"/>
        <v>239</v>
      </c>
      <c r="NZ7" s="28">
        <f t="shared" si="208"/>
        <v>140</v>
      </c>
      <c r="OA7" s="28">
        <f t="shared" si="209"/>
        <v>49</v>
      </c>
      <c r="OB7" s="28">
        <f t="shared" si="210"/>
        <v>0</v>
      </c>
      <c r="OC7" s="28">
        <f t="shared" si="211"/>
        <v>133</v>
      </c>
      <c r="OD7" s="28">
        <f t="shared" si="212"/>
        <v>350.66666666666669</v>
      </c>
      <c r="OE7" s="28">
        <f t="shared" si="213"/>
        <v>133</v>
      </c>
      <c r="OG7" s="27" t="str">
        <f t="shared" si="214"/>
        <v>10</v>
      </c>
      <c r="OH7" s="27" t="str">
        <f t="shared" si="215"/>
        <v>15</v>
      </c>
      <c r="OI7" s="27" t="str">
        <f t="shared" si="216"/>
        <v>19</v>
      </c>
      <c r="OJ7" s="27" t="str">
        <f t="shared" si="217"/>
        <v>22</v>
      </c>
      <c r="OK7" s="27">
        <f t="shared" si="218"/>
        <v>0</v>
      </c>
      <c r="OL7" s="27" t="str">
        <f t="shared" si="219"/>
        <v>4</v>
      </c>
      <c r="OM7" s="27" t="str">
        <f t="shared" si="220"/>
        <v>16</v>
      </c>
      <c r="ON7" s="27">
        <f t="shared" si="221"/>
        <v>0</v>
      </c>
      <c r="OO7" s="27" t="str">
        <f t="shared" si="222"/>
        <v>3</v>
      </c>
      <c r="OP7" s="27">
        <f t="shared" si="223"/>
        <v>0</v>
      </c>
      <c r="OQ7" s="27">
        <f t="shared" si="224"/>
        <v>0</v>
      </c>
      <c r="OR7" s="27" t="str">
        <f t="shared" si="225"/>
        <v>20</v>
      </c>
      <c r="OS7" s="27" t="str">
        <f t="shared" si="226"/>
        <v>21</v>
      </c>
      <c r="OT7" s="27">
        <f t="shared" si="227"/>
        <v>0</v>
      </c>
      <c r="OU7" s="27" t="str">
        <f t="shared" si="228"/>
        <v>24</v>
      </c>
      <c r="OV7" s="27" t="str">
        <f t="shared" si="229"/>
        <v>21</v>
      </c>
      <c r="OW7" s="27" t="str">
        <f t="shared" si="230"/>
        <v>14</v>
      </c>
      <c r="OX7" s="27">
        <f t="shared" si="231"/>
        <v>0</v>
      </c>
      <c r="OY7" s="27" t="str">
        <f t="shared" si="232"/>
        <v>20</v>
      </c>
      <c r="OZ7" s="27">
        <f t="shared" si="233"/>
        <v>0</v>
      </c>
      <c r="PA7" s="27" t="str">
        <f t="shared" si="234"/>
        <v>12</v>
      </c>
      <c r="PB7" s="27">
        <f t="shared" si="235"/>
        <v>0</v>
      </c>
      <c r="PC7" s="27" t="str">
        <f t="shared" si="236"/>
        <v>15</v>
      </c>
      <c r="PD7" s="27">
        <f t="shared" si="237"/>
        <v>0</v>
      </c>
      <c r="PE7" s="27" t="str">
        <f t="shared" si="238"/>
        <v>12</v>
      </c>
      <c r="PF7" s="27">
        <f t="shared" si="239"/>
        <v>0</v>
      </c>
      <c r="PG7" s="27" t="str">
        <f t="shared" si="240"/>
        <v>6</v>
      </c>
      <c r="PH7" s="27" t="str">
        <f t="shared" si="241"/>
        <v>9</v>
      </c>
      <c r="PI7" s="27" t="str">
        <f t="shared" si="242"/>
        <v>22</v>
      </c>
      <c r="PJ7" s="27" t="str">
        <f t="shared" si="243"/>
        <v>13</v>
      </c>
      <c r="PK7" s="27" t="str">
        <f t="shared" si="244"/>
        <v>12</v>
      </c>
      <c r="PL7" s="27" t="str">
        <f t="shared" si="245"/>
        <v>18</v>
      </c>
      <c r="PM7" s="27" t="str">
        <f t="shared" si="246"/>
        <v>15</v>
      </c>
      <c r="PN7" s="27" t="str">
        <f t="shared" si="247"/>
        <v>8</v>
      </c>
      <c r="PO7" s="27" t="str">
        <f t="shared" si="248"/>
        <v>9</v>
      </c>
      <c r="PP7" s="27" t="str">
        <f t="shared" si="249"/>
        <v>11</v>
      </c>
      <c r="PQ7" s="27" t="str">
        <f t="shared" si="250"/>
        <v>11</v>
      </c>
      <c r="PR7" s="27" t="str">
        <f t="shared" si="251"/>
        <v>11</v>
      </c>
      <c r="PS7" s="27" t="str">
        <f t="shared" si="252"/>
        <v>14</v>
      </c>
      <c r="PT7" s="27" t="str">
        <f t="shared" si="253"/>
        <v>16</v>
      </c>
      <c r="PU7" s="27" t="str">
        <f t="shared" si="254"/>
        <v>22</v>
      </c>
      <c r="PV7" s="27" t="str">
        <f t="shared" si="255"/>
        <v>13</v>
      </c>
      <c r="PW7" s="27" t="str">
        <f t="shared" si="256"/>
        <v>15</v>
      </c>
      <c r="PX7" s="27" t="str">
        <f t="shared" si="257"/>
        <v>23</v>
      </c>
      <c r="PY7" s="27" t="str">
        <f t="shared" si="258"/>
        <v>22</v>
      </c>
      <c r="PZ7" s="27" t="str">
        <f t="shared" si="259"/>
        <v>13</v>
      </c>
      <c r="QA7" s="27" t="str">
        <f t="shared" si="260"/>
        <v>20</v>
      </c>
      <c r="QB7" s="27">
        <f t="shared" si="261"/>
        <v>0</v>
      </c>
      <c r="QC7" s="27" t="str">
        <f t="shared" si="262"/>
        <v>16</v>
      </c>
      <c r="QD7" s="27">
        <f t="shared" si="263"/>
        <v>0</v>
      </c>
      <c r="QE7" s="27">
        <f t="shared" si="264"/>
        <v>0</v>
      </c>
      <c r="QF7" s="27" t="str">
        <f t="shared" si="265"/>
        <v>13</v>
      </c>
      <c r="QG7" s="27">
        <f t="shared" si="266"/>
        <v>0</v>
      </c>
      <c r="QH7" s="27">
        <f t="shared" si="267"/>
        <v>0</v>
      </c>
      <c r="QI7" s="27" t="str">
        <f t="shared" si="268"/>
        <v>14</v>
      </c>
      <c r="QJ7" s="27" t="str">
        <f t="shared" si="269"/>
        <v>13</v>
      </c>
      <c r="QK7" s="27" t="str">
        <f t="shared" si="270"/>
        <v>12</v>
      </c>
      <c r="QL7" s="27" t="str">
        <f t="shared" si="271"/>
        <v>13</v>
      </c>
      <c r="QM7" s="27" t="str">
        <f t="shared" si="272"/>
        <v>14</v>
      </c>
      <c r="QN7" s="27" t="str">
        <f t="shared" si="273"/>
        <v>24</v>
      </c>
      <c r="QO7" s="27" t="str">
        <f t="shared" si="274"/>
        <v>31</v>
      </c>
      <c r="QP7" s="27" t="str">
        <f t="shared" si="275"/>
        <v>19</v>
      </c>
      <c r="QQ7" s="27">
        <f t="shared" si="276"/>
        <v>0</v>
      </c>
      <c r="QR7" s="27">
        <f t="shared" si="277"/>
        <v>0</v>
      </c>
      <c r="QS7" s="27">
        <f t="shared" si="278"/>
        <v>0</v>
      </c>
      <c r="QT7" s="27">
        <f t="shared" si="279"/>
        <v>0</v>
      </c>
      <c r="QU7" s="27">
        <f t="shared" si="280"/>
        <v>0</v>
      </c>
      <c r="QV7" s="27">
        <f t="shared" si="281"/>
        <v>0</v>
      </c>
      <c r="QW7" s="27">
        <f t="shared" si="282"/>
        <v>0</v>
      </c>
      <c r="QX7" s="27">
        <f t="shared" si="283"/>
        <v>0</v>
      </c>
      <c r="QY7" s="27">
        <f t="shared" si="284"/>
        <v>0</v>
      </c>
      <c r="QZ7" s="27">
        <f t="shared" si="285"/>
        <v>0</v>
      </c>
      <c r="RA7" s="27">
        <f t="shared" si="286"/>
        <v>0</v>
      </c>
      <c r="RB7" s="27">
        <f t="shared" si="287"/>
        <v>0</v>
      </c>
      <c r="RC7" s="27">
        <f t="shared" si="288"/>
        <v>0</v>
      </c>
      <c r="RD7" s="27">
        <f t="shared" si="289"/>
        <v>0</v>
      </c>
      <c r="RE7" s="27">
        <f t="shared" si="290"/>
        <v>0</v>
      </c>
      <c r="RF7" s="27">
        <f t="shared" si="291"/>
        <v>0</v>
      </c>
      <c r="RG7" s="27">
        <f t="shared" si="292"/>
        <v>0</v>
      </c>
      <c r="RH7" s="27">
        <f t="shared" si="293"/>
        <v>0</v>
      </c>
      <c r="RI7" s="27">
        <f t="shared" si="294"/>
        <v>0</v>
      </c>
      <c r="RJ7" s="27">
        <f t="shared" si="295"/>
        <v>0</v>
      </c>
      <c r="RL7" s="28">
        <f t="shared" si="296"/>
        <v>101</v>
      </c>
      <c r="RM7" s="28">
        <f t="shared" si="297"/>
        <v>138</v>
      </c>
      <c r="RN7" s="28">
        <f t="shared" si="298"/>
        <v>76</v>
      </c>
      <c r="RO7" s="28">
        <f t="shared" si="299"/>
        <v>27</v>
      </c>
      <c r="RP7" s="28">
        <f t="shared" si="300"/>
        <v>0</v>
      </c>
      <c r="RQ7" s="28">
        <f t="shared" si="301"/>
        <v>212</v>
      </c>
      <c r="RT7" s="27" t="str">
        <f t="shared" si="302"/>
        <v>9</v>
      </c>
      <c r="RU7" s="27" t="str">
        <f t="shared" si="303"/>
        <v>8</v>
      </c>
      <c r="RV7" s="27" t="str">
        <f t="shared" si="304"/>
        <v>7</v>
      </c>
      <c r="RW7" s="27" t="str">
        <f t="shared" si="305"/>
        <v>7</v>
      </c>
      <c r="RX7" s="27" t="str">
        <f t="shared" si="306"/>
        <v>0</v>
      </c>
      <c r="RY7" s="27" t="str">
        <f t="shared" si="307"/>
        <v>10</v>
      </c>
      <c r="RZ7" s="27" t="str">
        <f t="shared" si="308"/>
        <v>8</v>
      </c>
      <c r="SA7" s="27" t="str">
        <f t="shared" si="309"/>
        <v>0</v>
      </c>
      <c r="SB7" s="27" t="str">
        <f t="shared" si="310"/>
        <v>9</v>
      </c>
      <c r="SC7" s="27" t="str">
        <f t="shared" si="311"/>
        <v>0</v>
      </c>
      <c r="SD7" s="27" t="str">
        <f t="shared" si="312"/>
        <v>0</v>
      </c>
      <c r="SE7" s="27" t="str">
        <f t="shared" si="313"/>
        <v>7</v>
      </c>
      <c r="SF7" s="27" t="str">
        <f t="shared" si="314"/>
        <v>8</v>
      </c>
      <c r="SG7" s="27" t="str">
        <f t="shared" si="315"/>
        <v>0</v>
      </c>
      <c r="SH7" s="27" t="str">
        <f t="shared" si="316"/>
        <v>4</v>
      </c>
      <c r="SI7" s="27" t="str">
        <f t="shared" si="317"/>
        <v>7</v>
      </c>
      <c r="SJ7" s="27" t="str">
        <f t="shared" si="318"/>
        <v>10</v>
      </c>
      <c r="SK7" s="27" t="str">
        <f t="shared" si="319"/>
        <v>0</v>
      </c>
      <c r="SL7" s="27" t="str">
        <f t="shared" si="320"/>
        <v>9</v>
      </c>
      <c r="SM7" s="27" t="str">
        <f t="shared" si="321"/>
        <v>0</v>
      </c>
      <c r="SN7" s="27" t="str">
        <f t="shared" si="322"/>
        <v>10</v>
      </c>
      <c r="SO7" s="27" t="str">
        <f t="shared" si="323"/>
        <v>0</v>
      </c>
      <c r="SP7" s="27" t="str">
        <f t="shared" si="324"/>
        <v>12</v>
      </c>
      <c r="SQ7" s="27" t="str">
        <f t="shared" si="325"/>
        <v>0</v>
      </c>
      <c r="SR7" s="27" t="str">
        <f t="shared" si="326"/>
        <v>7</v>
      </c>
      <c r="SS7" s="27" t="str">
        <f t="shared" si="327"/>
        <v>0</v>
      </c>
      <c r="ST7" s="27" t="str">
        <f t="shared" si="328"/>
        <v>9</v>
      </c>
      <c r="SU7" s="27" t="str">
        <f t="shared" si="329"/>
        <v>10</v>
      </c>
      <c r="SV7" s="27" t="str">
        <f t="shared" si="330"/>
        <v>8</v>
      </c>
      <c r="SW7" s="27" t="str">
        <f t="shared" si="331"/>
        <v>7</v>
      </c>
      <c r="SX7" s="27" t="str">
        <f t="shared" si="332"/>
        <v>14</v>
      </c>
      <c r="SY7" s="27" t="str">
        <f t="shared" si="333"/>
        <v>11</v>
      </c>
      <c r="SZ7" s="27" t="str">
        <f t="shared" si="334"/>
        <v>11</v>
      </c>
      <c r="TA7" s="27" t="str">
        <f t="shared" si="335"/>
        <v>8</v>
      </c>
      <c r="TB7" s="27" t="str">
        <f t="shared" si="336"/>
        <v>9</v>
      </c>
      <c r="TC7" s="27" t="str">
        <f t="shared" si="337"/>
        <v>10</v>
      </c>
      <c r="TD7" s="27" t="str">
        <f t="shared" si="338"/>
        <v>10</v>
      </c>
      <c r="TE7" s="27" t="str">
        <f t="shared" si="339"/>
        <v>9</v>
      </c>
      <c r="TF7" s="27" t="str">
        <f t="shared" si="340"/>
        <v>12</v>
      </c>
      <c r="TG7" s="27" t="str">
        <f t="shared" si="341"/>
        <v>8</v>
      </c>
      <c r="TH7" s="27" t="str">
        <f t="shared" si="342"/>
        <v>11</v>
      </c>
      <c r="TI7" s="27" t="str">
        <f t="shared" si="343"/>
        <v>8</v>
      </c>
      <c r="TJ7" s="27" t="str">
        <f t="shared" si="344"/>
        <v>11</v>
      </c>
      <c r="TK7" s="27" t="str">
        <f t="shared" si="345"/>
        <v>6</v>
      </c>
      <c r="TL7" s="27" t="str">
        <f t="shared" si="346"/>
        <v>7</v>
      </c>
      <c r="TM7" s="27" t="str">
        <f t="shared" si="347"/>
        <v>8</v>
      </c>
      <c r="TN7" s="27" t="str">
        <f t="shared" si="348"/>
        <v>10</v>
      </c>
      <c r="TO7" s="27" t="str">
        <f t="shared" si="349"/>
        <v>0</v>
      </c>
      <c r="TP7" s="27" t="str">
        <f t="shared" si="350"/>
        <v>6</v>
      </c>
      <c r="TQ7" s="27" t="str">
        <f t="shared" si="351"/>
        <v>0</v>
      </c>
      <c r="TR7" s="27" t="str">
        <f t="shared" si="352"/>
        <v>0</v>
      </c>
      <c r="TS7" s="27" t="str">
        <f t="shared" si="353"/>
        <v>7</v>
      </c>
      <c r="TT7" s="27" t="str">
        <f t="shared" si="354"/>
        <v>0</v>
      </c>
      <c r="TU7" s="27" t="str">
        <f t="shared" si="355"/>
        <v>0</v>
      </c>
      <c r="TV7" s="27" t="str">
        <f t="shared" si="356"/>
        <v>8</v>
      </c>
      <c r="TW7" s="27" t="str">
        <f t="shared" si="357"/>
        <v>7</v>
      </c>
      <c r="TX7" s="27" t="str">
        <f t="shared" si="358"/>
        <v>11</v>
      </c>
      <c r="TY7" s="27" t="str">
        <f t="shared" si="359"/>
        <v>9</v>
      </c>
      <c r="TZ7" s="27" t="str">
        <f t="shared" si="360"/>
        <v>7</v>
      </c>
      <c r="UA7" s="27" t="str">
        <f t="shared" si="361"/>
        <v>9</v>
      </c>
      <c r="UB7" s="27" t="str">
        <f t="shared" si="362"/>
        <v>7</v>
      </c>
      <c r="UC7" s="27" t="str">
        <f t="shared" si="363"/>
        <v>3</v>
      </c>
      <c r="UD7" s="27" t="str">
        <f t="shared" si="364"/>
        <v>0</v>
      </c>
      <c r="UE7" s="27" t="str">
        <f t="shared" si="365"/>
        <v>0</v>
      </c>
      <c r="UF7" s="27" t="str">
        <f t="shared" si="366"/>
        <v>0</v>
      </c>
      <c r="UG7" s="27" t="str">
        <f t="shared" si="367"/>
        <v>0</v>
      </c>
      <c r="UH7" s="27" t="str">
        <f t="shared" si="368"/>
        <v>0</v>
      </c>
      <c r="UI7" s="27" t="str">
        <f t="shared" si="369"/>
        <v>0</v>
      </c>
      <c r="UJ7" s="27" t="str">
        <f t="shared" si="370"/>
        <v>0</v>
      </c>
      <c r="UK7" s="27" t="str">
        <f t="shared" si="371"/>
        <v>0</v>
      </c>
      <c r="UL7" s="27" t="str">
        <f t="shared" si="372"/>
        <v>0</v>
      </c>
      <c r="UM7" s="27" t="str">
        <f t="shared" si="373"/>
        <v>0</v>
      </c>
      <c r="UN7" s="27" t="str">
        <f t="shared" si="374"/>
        <v>0</v>
      </c>
      <c r="UO7" s="27" t="str">
        <f t="shared" si="375"/>
        <v>0</v>
      </c>
      <c r="UP7" s="27" t="str">
        <f t="shared" si="376"/>
        <v>0</v>
      </c>
      <c r="UQ7" s="27" t="str">
        <f t="shared" si="377"/>
        <v>0</v>
      </c>
      <c r="UR7" s="27" t="str">
        <f t="shared" si="378"/>
        <v>0</v>
      </c>
      <c r="US7" s="27" t="str">
        <f t="shared" si="379"/>
        <v>0</v>
      </c>
      <c r="UT7" s="27" t="str">
        <f t="shared" si="380"/>
        <v>0</v>
      </c>
      <c r="UU7" s="27" t="str">
        <f t="shared" si="381"/>
        <v>0</v>
      </c>
      <c r="UV7" s="27" t="str">
        <f t="shared" si="382"/>
        <v>0</v>
      </c>
      <c r="UW7" s="27" t="str">
        <f t="shared" si="383"/>
        <v>0</v>
      </c>
      <c r="UY7" s="28">
        <f t="shared" si="384"/>
        <v>104.33</v>
      </c>
      <c r="UZ7" s="28">
        <f t="shared" si="385"/>
        <v>43.7</v>
      </c>
      <c r="VA7" s="28">
        <f t="shared" si="386"/>
        <v>19.520000000000003</v>
      </c>
      <c r="VB7" s="28">
        <f t="shared" si="387"/>
        <v>13.879999999999999</v>
      </c>
      <c r="VC7" s="28">
        <f t="shared" si="388"/>
        <v>0</v>
      </c>
      <c r="VD7" s="28">
        <f t="shared" si="389"/>
        <v>142.53666666666666</v>
      </c>
      <c r="VG7" s="27" t="str">
        <f t="shared" si="390"/>
        <v>10.6</v>
      </c>
      <c r="VH7" s="27" t="str">
        <f t="shared" si="391"/>
        <v>8.02</v>
      </c>
      <c r="VI7" s="27" t="str">
        <f t="shared" si="392"/>
        <v>6.34</v>
      </c>
      <c r="VJ7" s="27" t="str">
        <f t="shared" si="393"/>
        <v>9.13</v>
      </c>
      <c r="VK7" s="27">
        <f t="shared" si="394"/>
        <v>0</v>
      </c>
      <c r="VL7" s="27" t="str">
        <f t="shared" si="395"/>
        <v>9.89</v>
      </c>
      <c r="VM7" s="27" t="str">
        <f t="shared" si="396"/>
        <v>1.29</v>
      </c>
      <c r="VN7" s="27">
        <f t="shared" si="397"/>
        <v>0</v>
      </c>
      <c r="VO7" s="27" t="str">
        <f t="shared" si="398"/>
        <v>8.18</v>
      </c>
      <c r="VP7" s="27">
        <f t="shared" si="399"/>
        <v>0</v>
      </c>
      <c r="VQ7" s="27">
        <f t="shared" si="400"/>
        <v>0</v>
      </c>
      <c r="VR7" s="27" t="str">
        <f t="shared" si="401"/>
        <v>16.65</v>
      </c>
      <c r="VS7" s="27" t="str">
        <f t="shared" si="402"/>
        <v>-2.04</v>
      </c>
      <c r="VT7" s="27">
        <f t="shared" si="403"/>
        <v>0</v>
      </c>
      <c r="VU7" s="27" t="str">
        <f t="shared" si="404"/>
        <v>7.98</v>
      </c>
      <c r="VV7" s="27" t="str">
        <f t="shared" si="405"/>
        <v>-0.29</v>
      </c>
      <c r="VW7" s="27" t="str">
        <f t="shared" si="406"/>
        <v>11.33</v>
      </c>
      <c r="VX7" s="27">
        <f t="shared" si="407"/>
        <v>0</v>
      </c>
      <c r="VY7" s="27" t="str">
        <f t="shared" si="408"/>
        <v>5.93</v>
      </c>
      <c r="VZ7" s="27">
        <f t="shared" si="409"/>
        <v>0</v>
      </c>
      <c r="WA7" s="27" t="str">
        <f t="shared" si="410"/>
        <v>1.42</v>
      </c>
      <c r="WB7" s="27">
        <f t="shared" si="411"/>
        <v>0</v>
      </c>
      <c r="WC7" s="27" t="str">
        <f t="shared" si="412"/>
        <v>11.98</v>
      </c>
      <c r="WD7" s="27">
        <f t="shared" si="413"/>
        <v>0</v>
      </c>
      <c r="WE7" s="27" t="str">
        <f t="shared" si="414"/>
        <v>-1.2</v>
      </c>
      <c r="WF7" s="27">
        <f t="shared" si="415"/>
        <v>0</v>
      </c>
      <c r="WG7" s="27" t="str">
        <f t="shared" si="416"/>
        <v>8.68</v>
      </c>
      <c r="WH7" s="27" t="str">
        <f t="shared" si="417"/>
        <v>2.92</v>
      </c>
      <c r="WI7" s="27" t="str">
        <f t="shared" si="418"/>
        <v>11.29</v>
      </c>
      <c r="WJ7" s="27" t="str">
        <f t="shared" si="419"/>
        <v>8.45</v>
      </c>
      <c r="WK7" s="27" t="str">
        <f t="shared" si="420"/>
        <v>2.32</v>
      </c>
      <c r="WL7" s="27" t="str">
        <f t="shared" si="421"/>
        <v>0.16</v>
      </c>
      <c r="WM7" s="27" t="str">
        <f t="shared" si="422"/>
        <v>11.81</v>
      </c>
      <c r="WN7" s="27" t="str">
        <f t="shared" si="423"/>
        <v>-0.01</v>
      </c>
      <c r="WO7" s="27" t="str">
        <f t="shared" si="424"/>
        <v>4.49</v>
      </c>
      <c r="WP7" s="27" t="str">
        <f t="shared" si="425"/>
        <v>6.31</v>
      </c>
      <c r="WQ7" s="27" t="str">
        <f t="shared" si="426"/>
        <v>1.59</v>
      </c>
      <c r="WR7" s="27" t="str">
        <f t="shared" si="427"/>
        <v>2.48</v>
      </c>
      <c r="WS7" s="27" t="str">
        <f t="shared" si="428"/>
        <v>8.12</v>
      </c>
      <c r="WT7" s="27" t="str">
        <f t="shared" si="429"/>
        <v>6.99</v>
      </c>
      <c r="WU7" s="27" t="str">
        <f t="shared" si="430"/>
        <v>-3.56</v>
      </c>
      <c r="WV7" s="27" t="str">
        <f t="shared" si="431"/>
        <v>2.22</v>
      </c>
      <c r="WW7" s="27" t="str">
        <f t="shared" si="432"/>
        <v>5.08</v>
      </c>
      <c r="WX7" s="27" t="str">
        <f t="shared" si="433"/>
        <v>-7.41</v>
      </c>
      <c r="WY7" s="27" t="str">
        <f t="shared" si="434"/>
        <v>3.54</v>
      </c>
      <c r="WZ7" s="27" t="str">
        <f t="shared" si="435"/>
        <v>0.49</v>
      </c>
      <c r="XA7" s="27" t="str">
        <f t="shared" si="436"/>
        <v>0.09</v>
      </c>
      <c r="XB7" s="27">
        <f t="shared" si="437"/>
        <v>0</v>
      </c>
      <c r="XC7" s="27" t="str">
        <f t="shared" si="438"/>
        <v>-2.86</v>
      </c>
      <c r="XD7" s="27">
        <f t="shared" si="439"/>
        <v>0</v>
      </c>
      <c r="XE7" s="27">
        <f t="shared" si="440"/>
        <v>0</v>
      </c>
      <c r="XF7" s="27" t="str">
        <f t="shared" si="441"/>
        <v>3.03</v>
      </c>
      <c r="XG7" s="27">
        <f t="shared" si="442"/>
        <v>0</v>
      </c>
      <c r="XH7" s="27">
        <f t="shared" si="443"/>
        <v>0</v>
      </c>
      <c r="XI7" s="27" t="str">
        <f t="shared" si="444"/>
        <v>0.29</v>
      </c>
      <c r="XJ7" s="27" t="str">
        <f t="shared" si="445"/>
        <v>2.28</v>
      </c>
      <c r="XK7" s="27" t="str">
        <f t="shared" si="446"/>
        <v>3.84</v>
      </c>
      <c r="XL7" s="27" t="str">
        <f t="shared" si="447"/>
        <v>-0.45</v>
      </c>
      <c r="XM7" s="27" t="str">
        <f t="shared" si="448"/>
        <v>0.42</v>
      </c>
      <c r="XN7" s="27" t="str">
        <f t="shared" si="449"/>
        <v>-5.55</v>
      </c>
      <c r="XO7" s="27" t="str">
        <f t="shared" si="450"/>
        <v>5.17</v>
      </c>
      <c r="XP7" s="27" t="str">
        <f t="shared" si="451"/>
        <v>0.7</v>
      </c>
      <c r="XQ7" s="27">
        <f t="shared" si="452"/>
        <v>0</v>
      </c>
      <c r="XR7" s="27">
        <f t="shared" si="453"/>
        <v>0</v>
      </c>
      <c r="XS7" s="27">
        <f t="shared" si="454"/>
        <v>0</v>
      </c>
      <c r="XT7" s="27">
        <f t="shared" si="455"/>
        <v>0</v>
      </c>
      <c r="XU7" s="27">
        <f t="shared" si="456"/>
        <v>0</v>
      </c>
      <c r="XV7" s="27">
        <f t="shared" si="457"/>
        <v>0</v>
      </c>
      <c r="XW7" s="27">
        <f t="shared" si="458"/>
        <v>0</v>
      </c>
      <c r="XX7" s="27">
        <f t="shared" si="459"/>
        <v>0</v>
      </c>
      <c r="XY7" s="27">
        <f t="shared" si="460"/>
        <v>0</v>
      </c>
      <c r="XZ7" s="27">
        <f t="shared" si="461"/>
        <v>0</v>
      </c>
      <c r="YA7" s="27">
        <f t="shared" si="462"/>
        <v>0</v>
      </c>
      <c r="YB7" s="27">
        <f t="shared" si="463"/>
        <v>0</v>
      </c>
      <c r="YC7" s="27">
        <f t="shared" si="464"/>
        <v>0</v>
      </c>
      <c r="YD7" s="27">
        <f t="shared" si="465"/>
        <v>0</v>
      </c>
      <c r="YE7" s="27">
        <f t="shared" si="466"/>
        <v>0</v>
      </c>
      <c r="YF7" s="27">
        <f t="shared" si="467"/>
        <v>0</v>
      </c>
      <c r="YG7" s="27">
        <f t="shared" si="468"/>
        <v>0</v>
      </c>
      <c r="YH7" s="27">
        <f t="shared" si="469"/>
        <v>0</v>
      </c>
      <c r="YI7" s="27">
        <f t="shared" si="470"/>
        <v>0</v>
      </c>
      <c r="YJ7" s="27">
        <f t="shared" si="471"/>
        <v>0</v>
      </c>
      <c r="YL7" s="28">
        <f t="shared" si="472"/>
        <v>840</v>
      </c>
      <c r="YM7" s="28">
        <f t="shared" si="473"/>
        <v>1403</v>
      </c>
      <c r="YN7" s="28">
        <f t="shared" si="474"/>
        <v>704</v>
      </c>
      <c r="YO7" s="28">
        <f t="shared" si="475"/>
        <v>287</v>
      </c>
      <c r="YP7" s="28">
        <f t="shared" si="476"/>
        <v>0</v>
      </c>
      <c r="YQ7" s="28">
        <f t="shared" si="477"/>
        <v>1946.6666666666667</v>
      </c>
      <c r="YT7" s="27" t="str">
        <f t="shared" si="478"/>
        <v>61</v>
      </c>
      <c r="YU7" s="27" t="str">
        <f t="shared" si="479"/>
        <v>87</v>
      </c>
      <c r="YV7" s="27" t="str">
        <f t="shared" si="480"/>
        <v>91</v>
      </c>
      <c r="YW7" s="27" t="str">
        <f t="shared" si="481"/>
        <v>70</v>
      </c>
      <c r="YX7" s="27">
        <f t="shared" si="482"/>
        <v>0</v>
      </c>
      <c r="YY7" s="27" t="str">
        <f t="shared" si="483"/>
        <v>57</v>
      </c>
      <c r="YZ7" s="27" t="str">
        <f t="shared" si="484"/>
        <v>88</v>
      </c>
      <c r="ZA7" s="27">
        <f t="shared" si="485"/>
        <v>0</v>
      </c>
      <c r="ZB7" s="27" t="str">
        <f t="shared" si="486"/>
        <v>66</v>
      </c>
      <c r="ZC7" s="27">
        <f t="shared" si="487"/>
        <v>0</v>
      </c>
      <c r="ZD7" s="27">
        <f t="shared" si="488"/>
        <v>0</v>
      </c>
      <c r="ZE7" s="27" t="str">
        <f t="shared" si="489"/>
        <v>45</v>
      </c>
      <c r="ZF7" s="27" t="str">
        <f t="shared" si="490"/>
        <v>94</v>
      </c>
      <c r="ZG7" s="27">
        <f t="shared" si="491"/>
        <v>0</v>
      </c>
      <c r="ZH7" s="27" t="str">
        <f t="shared" si="492"/>
        <v>84</v>
      </c>
      <c r="ZI7" s="27" t="str">
        <f t="shared" si="493"/>
        <v>86</v>
      </c>
      <c r="ZJ7" s="27" t="str">
        <f t="shared" si="494"/>
        <v>47</v>
      </c>
      <c r="ZK7" s="27">
        <f t="shared" si="495"/>
        <v>0</v>
      </c>
      <c r="ZL7" s="27" t="str">
        <f t="shared" si="496"/>
        <v>78</v>
      </c>
      <c r="ZM7" s="27">
        <f t="shared" si="497"/>
        <v>0</v>
      </c>
      <c r="ZN7" s="27" t="str">
        <f t="shared" si="498"/>
        <v>92</v>
      </c>
      <c r="ZO7" s="27">
        <f t="shared" si="499"/>
        <v>0</v>
      </c>
      <c r="ZP7" s="27" t="str">
        <f t="shared" si="500"/>
        <v>54</v>
      </c>
      <c r="ZQ7" s="27">
        <f t="shared" si="501"/>
        <v>0</v>
      </c>
      <c r="ZR7" s="27" t="str">
        <f t="shared" si="502"/>
        <v>95</v>
      </c>
      <c r="ZS7" s="27">
        <f t="shared" si="503"/>
        <v>0</v>
      </c>
      <c r="ZT7" s="27" t="str">
        <f t="shared" si="504"/>
        <v>52</v>
      </c>
      <c r="ZU7" s="27" t="str">
        <f t="shared" si="505"/>
        <v>89</v>
      </c>
      <c r="ZV7" s="27" t="str">
        <f t="shared" si="506"/>
        <v>69</v>
      </c>
      <c r="ZW7" s="27" t="str">
        <f t="shared" si="507"/>
        <v>74</v>
      </c>
      <c r="ZX7" s="27" t="str">
        <f t="shared" si="508"/>
        <v>94</v>
      </c>
      <c r="ZY7" s="27" t="str">
        <f t="shared" si="509"/>
        <v>95</v>
      </c>
      <c r="ZZ7" s="27" t="str">
        <f t="shared" si="510"/>
        <v>57</v>
      </c>
      <c r="AAA7" s="27" t="str">
        <f t="shared" si="511"/>
        <v>94</v>
      </c>
      <c r="AAB7" s="27" t="str">
        <f t="shared" si="512"/>
        <v>90</v>
      </c>
      <c r="AAC7" s="27" t="str">
        <f t="shared" si="513"/>
        <v>74</v>
      </c>
      <c r="AAD7" s="27" t="str">
        <f t="shared" si="514"/>
        <v>94</v>
      </c>
      <c r="AAE7" s="27" t="str">
        <f t="shared" si="515"/>
        <v>98</v>
      </c>
      <c r="AAF7" s="27" t="str">
        <f t="shared" si="516"/>
        <v>89</v>
      </c>
      <c r="AAG7" s="27" t="str">
        <f t="shared" si="517"/>
        <v>90</v>
      </c>
      <c r="AAH7" s="27" t="str">
        <f t="shared" si="518"/>
        <v>102</v>
      </c>
      <c r="AAI7" s="27" t="str">
        <f t="shared" si="519"/>
        <v>95</v>
      </c>
      <c r="AAJ7" s="27" t="str">
        <f t="shared" si="520"/>
        <v>93</v>
      </c>
      <c r="AAK7" s="27" t="str">
        <f t="shared" si="521"/>
        <v>96</v>
      </c>
      <c r="AAL7" s="27" t="str">
        <f t="shared" si="522"/>
        <v>103</v>
      </c>
      <c r="AAM7" s="27" t="str">
        <f t="shared" si="523"/>
        <v>97</v>
      </c>
      <c r="AAN7" s="27" t="str">
        <f t="shared" si="524"/>
        <v>100</v>
      </c>
      <c r="AAO7" s="27">
        <f t="shared" si="525"/>
        <v>0</v>
      </c>
      <c r="AAP7" s="27" t="str">
        <f t="shared" si="526"/>
        <v>97</v>
      </c>
      <c r="AAQ7" s="27">
        <f t="shared" si="527"/>
        <v>0</v>
      </c>
      <c r="AAR7" s="27">
        <f t="shared" si="528"/>
        <v>0</v>
      </c>
      <c r="AAS7" s="27" t="str">
        <f t="shared" si="529"/>
        <v>97</v>
      </c>
      <c r="AAT7" s="27">
        <f t="shared" si="530"/>
        <v>0</v>
      </c>
      <c r="AAU7" s="27">
        <f t="shared" si="531"/>
        <v>0</v>
      </c>
      <c r="AAV7" s="27" t="str">
        <f t="shared" si="532"/>
        <v>94</v>
      </c>
      <c r="AAW7" s="27" t="str">
        <f t="shared" si="533"/>
        <v>96</v>
      </c>
      <c r="AAX7" s="27" t="str">
        <f t="shared" si="534"/>
        <v>94</v>
      </c>
      <c r="AAY7" s="27" t="str">
        <f t="shared" si="535"/>
        <v>98</v>
      </c>
      <c r="AAZ7" s="27" t="str">
        <f t="shared" si="536"/>
        <v>98</v>
      </c>
      <c r="ABA7" s="27" t="str">
        <f t="shared" si="537"/>
        <v>98</v>
      </c>
      <c r="ABB7" s="27" t="str">
        <f t="shared" si="538"/>
        <v>101</v>
      </c>
      <c r="ABC7" s="27" t="str">
        <f t="shared" si="539"/>
        <v>100</v>
      </c>
      <c r="ABD7" s="27">
        <f t="shared" si="540"/>
        <v>0</v>
      </c>
      <c r="ABE7" s="27">
        <f t="shared" si="541"/>
        <v>0</v>
      </c>
      <c r="ABF7" s="27">
        <f t="shared" si="542"/>
        <v>0</v>
      </c>
      <c r="ABG7" s="27">
        <f t="shared" si="543"/>
        <v>0</v>
      </c>
      <c r="ABH7" s="27">
        <f t="shared" si="544"/>
        <v>0</v>
      </c>
      <c r="ABI7" s="27">
        <f t="shared" si="545"/>
        <v>0</v>
      </c>
      <c r="ABJ7" s="27">
        <f t="shared" si="546"/>
        <v>0</v>
      </c>
      <c r="ABK7" s="27">
        <f t="shared" si="547"/>
        <v>0</v>
      </c>
      <c r="ABL7" s="27">
        <f t="shared" si="548"/>
        <v>0</v>
      </c>
      <c r="ABM7" s="27">
        <f t="shared" si="549"/>
        <v>0</v>
      </c>
      <c r="ABN7" s="27">
        <f t="shared" si="550"/>
        <v>0</v>
      </c>
      <c r="ABO7" s="27">
        <f t="shared" si="551"/>
        <v>0</v>
      </c>
      <c r="ABP7" s="27">
        <f t="shared" si="552"/>
        <v>0</v>
      </c>
      <c r="ABQ7" s="27">
        <f t="shared" si="553"/>
        <v>0</v>
      </c>
      <c r="ABR7" s="27">
        <f t="shared" si="554"/>
        <v>0</v>
      </c>
      <c r="ABS7" s="27">
        <f t="shared" si="555"/>
        <v>0</v>
      </c>
      <c r="ABT7" s="27">
        <f t="shared" si="556"/>
        <v>0</v>
      </c>
      <c r="ABU7" s="27">
        <f t="shared" si="557"/>
        <v>0</v>
      </c>
      <c r="ABV7" s="27">
        <f t="shared" si="558"/>
        <v>0</v>
      </c>
      <c r="ABW7" s="27">
        <f t="shared" si="559"/>
        <v>0</v>
      </c>
      <c r="ABY7" s="28">
        <f t="shared" si="560"/>
        <v>961.7</v>
      </c>
      <c r="ABZ7" s="28">
        <f t="shared" si="561"/>
        <v>933.5</v>
      </c>
      <c r="ACA7" s="28">
        <f t="shared" si="562"/>
        <v>525.5</v>
      </c>
      <c r="ACB7" s="28">
        <f t="shared" si="563"/>
        <v>193.6</v>
      </c>
      <c r="ACC7" s="28">
        <f t="shared" si="564"/>
        <v>0</v>
      </c>
      <c r="ACD7" s="28">
        <f t="shared" si="565"/>
        <v>1729.2166666666667</v>
      </c>
      <c r="ACG7" s="27" t="str">
        <f t="shared" si="566"/>
        <v>94.8</v>
      </c>
      <c r="ACH7" s="27" t="str">
        <f t="shared" si="567"/>
        <v>72.5</v>
      </c>
      <c r="ACI7" s="27" t="str">
        <f t="shared" si="568"/>
        <v>27.6</v>
      </c>
      <c r="ACJ7" s="27" t="str">
        <f t="shared" si="569"/>
        <v>0</v>
      </c>
      <c r="ACK7" s="27">
        <f t="shared" si="570"/>
        <v>0</v>
      </c>
      <c r="ACL7" s="27" t="str">
        <f t="shared" si="571"/>
        <v>142.8</v>
      </c>
      <c r="ACM7" s="27" t="str">
        <f t="shared" si="572"/>
        <v>34.9</v>
      </c>
      <c r="ACN7" s="27">
        <f t="shared" si="573"/>
        <v>0</v>
      </c>
      <c r="ACO7" s="27" t="str">
        <f t="shared" si="574"/>
        <v>156</v>
      </c>
      <c r="ACP7" s="27">
        <f t="shared" si="575"/>
        <v>0</v>
      </c>
      <c r="ACQ7" s="27">
        <f t="shared" si="576"/>
        <v>0</v>
      </c>
      <c r="ACR7" s="27" t="str">
        <f t="shared" si="577"/>
        <v>45.2</v>
      </c>
      <c r="ACS7" s="27" t="str">
        <f t="shared" si="578"/>
        <v>26.9</v>
      </c>
      <c r="ACT7" s="27">
        <f t="shared" si="579"/>
        <v>0</v>
      </c>
      <c r="ACU7" s="27" t="str">
        <f t="shared" si="580"/>
        <v>13.2</v>
      </c>
      <c r="ACV7" s="27" t="str">
        <f t="shared" si="581"/>
        <v>24.7</v>
      </c>
      <c r="ACW7" s="27" t="str">
        <f t="shared" si="582"/>
        <v>50.5</v>
      </c>
      <c r="ACX7" s="27">
        <f t="shared" si="583"/>
        <v>0</v>
      </c>
      <c r="ACY7" s="27" t="str">
        <f t="shared" si="584"/>
        <v>59</v>
      </c>
      <c r="ACZ7" s="27">
        <f t="shared" si="585"/>
        <v>0</v>
      </c>
      <c r="ADA7" s="27" t="str">
        <f t="shared" si="586"/>
        <v>70.9</v>
      </c>
      <c r="ADB7" s="27">
        <f t="shared" si="587"/>
        <v>0</v>
      </c>
      <c r="ADC7" s="27" t="str">
        <f t="shared" si="588"/>
        <v>106</v>
      </c>
      <c r="ADD7" s="27">
        <f t="shared" si="589"/>
        <v>0</v>
      </c>
      <c r="ADE7" s="27" t="str">
        <f t="shared" si="590"/>
        <v>40.2</v>
      </c>
      <c r="ADF7" s="27">
        <f t="shared" si="591"/>
        <v>0</v>
      </c>
      <c r="ADG7" s="27" t="str">
        <f t="shared" si="592"/>
        <v>110.9</v>
      </c>
      <c r="ADH7" s="27" t="str">
        <f t="shared" si="593"/>
        <v>102.8</v>
      </c>
      <c r="ADI7" s="27" t="str">
        <f t="shared" si="594"/>
        <v>59.6</v>
      </c>
      <c r="ADJ7" s="27" t="str">
        <f t="shared" si="595"/>
        <v>50.3</v>
      </c>
      <c r="ADK7" s="27" t="str">
        <f t="shared" si="596"/>
        <v>137.4</v>
      </c>
      <c r="ADL7" s="27" t="str">
        <f t="shared" si="597"/>
        <v>75.6</v>
      </c>
      <c r="ADM7" s="27" t="str">
        <f t="shared" si="598"/>
        <v>112.7</v>
      </c>
      <c r="ADN7" s="27" t="str">
        <f t="shared" si="599"/>
        <v>72.7</v>
      </c>
      <c r="ADO7" s="27" t="str">
        <f t="shared" si="600"/>
        <v>106.8</v>
      </c>
      <c r="ADP7" s="27" t="str">
        <f t="shared" si="601"/>
        <v>64.8</v>
      </c>
      <c r="ADQ7" s="27" t="str">
        <f t="shared" si="602"/>
        <v>71</v>
      </c>
      <c r="ADR7" s="27" t="str">
        <f t="shared" si="603"/>
        <v>89.1</v>
      </c>
      <c r="ADS7" s="27" t="str">
        <f t="shared" si="604"/>
        <v>100.6</v>
      </c>
      <c r="ADT7" s="27" t="str">
        <f t="shared" si="605"/>
        <v>69.4</v>
      </c>
      <c r="ADU7" s="27" t="str">
        <f t="shared" si="606"/>
        <v>13.3</v>
      </c>
      <c r="ADV7" s="27" t="str">
        <f t="shared" si="607"/>
        <v>71</v>
      </c>
      <c r="ADW7" s="27" t="str">
        <f t="shared" si="608"/>
        <v>85.6</v>
      </c>
      <c r="ADX7" s="27" t="str">
        <f t="shared" si="609"/>
        <v>21.6</v>
      </c>
      <c r="ADY7" s="27" t="str">
        <f t="shared" si="610"/>
        <v>22</v>
      </c>
      <c r="ADZ7" s="27" t="str">
        <f t="shared" si="611"/>
        <v>85.5</v>
      </c>
      <c r="AEA7" s="27" t="str">
        <f t="shared" si="612"/>
        <v>53.5</v>
      </c>
      <c r="AEB7" s="27">
        <f t="shared" si="613"/>
        <v>0</v>
      </c>
      <c r="AEC7" s="27" t="str">
        <f t="shared" si="614"/>
        <v>15.9</v>
      </c>
      <c r="AED7" s="27">
        <f t="shared" si="615"/>
        <v>0</v>
      </c>
      <c r="AEE7" s="27">
        <f t="shared" si="616"/>
        <v>0</v>
      </c>
      <c r="AEF7" s="27" t="str">
        <f t="shared" si="617"/>
        <v>57</v>
      </c>
      <c r="AEG7" s="27">
        <f t="shared" si="618"/>
        <v>0</v>
      </c>
      <c r="AEH7" s="27">
        <f t="shared" si="619"/>
        <v>0</v>
      </c>
      <c r="AEI7" s="27" t="str">
        <f t="shared" si="620"/>
        <v>77.8</v>
      </c>
      <c r="AEJ7" s="27" t="str">
        <f t="shared" si="621"/>
        <v>33.5</v>
      </c>
      <c r="AEK7" s="27" t="str">
        <f t="shared" si="622"/>
        <v>103.1</v>
      </c>
      <c r="AEL7" s="27" t="str">
        <f t="shared" si="623"/>
        <v>66.1</v>
      </c>
      <c r="AEM7" s="27" t="str">
        <f t="shared" si="624"/>
        <v>46.9</v>
      </c>
      <c r="AEN7" s="27" t="str">
        <f t="shared" si="625"/>
        <v>34.5</v>
      </c>
      <c r="AEO7" s="27" t="str">
        <f t="shared" si="626"/>
        <v>34.7</v>
      </c>
      <c r="AEP7" s="27" t="str">
        <f t="shared" si="627"/>
        <v>16.3</v>
      </c>
      <c r="AEQ7" s="27">
        <f t="shared" si="628"/>
        <v>0</v>
      </c>
      <c r="AER7" s="27">
        <f t="shared" si="629"/>
        <v>0</v>
      </c>
      <c r="AES7" s="27">
        <f t="shared" si="630"/>
        <v>0</v>
      </c>
      <c r="AET7" s="27">
        <f t="shared" si="631"/>
        <v>0</v>
      </c>
      <c r="AEU7" s="27">
        <f t="shared" si="632"/>
        <v>0</v>
      </c>
      <c r="AEV7" s="27">
        <f t="shared" si="633"/>
        <v>0</v>
      </c>
      <c r="AEW7" s="27">
        <f t="shared" si="634"/>
        <v>0</v>
      </c>
      <c r="AEX7" s="27">
        <f t="shared" si="635"/>
        <v>0</v>
      </c>
      <c r="AEY7" s="27">
        <f t="shared" si="636"/>
        <v>0</v>
      </c>
      <c r="AEZ7" s="27">
        <f t="shared" si="637"/>
        <v>0</v>
      </c>
      <c r="AFA7" s="27">
        <f t="shared" si="638"/>
        <v>0</v>
      </c>
      <c r="AFB7" s="27">
        <f t="shared" si="639"/>
        <v>0</v>
      </c>
      <c r="AFC7" s="27">
        <f t="shared" si="640"/>
        <v>0</v>
      </c>
      <c r="AFD7" s="27">
        <f t="shared" si="641"/>
        <v>0</v>
      </c>
      <c r="AFE7" s="27">
        <f t="shared" si="642"/>
        <v>0</v>
      </c>
      <c r="AFF7" s="27">
        <f t="shared" si="643"/>
        <v>0</v>
      </c>
      <c r="AFG7" s="27">
        <f t="shared" si="644"/>
        <v>0</v>
      </c>
      <c r="AFH7" s="27">
        <f t="shared" si="645"/>
        <v>0</v>
      </c>
      <c r="AFI7" s="27">
        <f t="shared" si="646"/>
        <v>0</v>
      </c>
      <c r="AFJ7" s="27">
        <f t="shared" si="647"/>
        <v>0</v>
      </c>
      <c r="AFL7" s="28">
        <f t="shared" si="892"/>
        <v>184.5</v>
      </c>
      <c r="AFM7" s="28">
        <v>184.5</v>
      </c>
      <c r="AFN7" s="27">
        <v>4</v>
      </c>
      <c r="AFO7" s="27">
        <f t="shared" si="648"/>
        <v>4</v>
      </c>
      <c r="AFP7" s="27">
        <f t="shared" si="649"/>
        <v>4</v>
      </c>
      <c r="AFQ7" s="27">
        <f t="shared" si="650"/>
        <v>4</v>
      </c>
      <c r="AFR7" s="27">
        <f t="shared" si="651"/>
        <v>7</v>
      </c>
      <c r="AFS7" s="27">
        <f t="shared" si="652"/>
        <v>0</v>
      </c>
      <c r="AFT7" s="27">
        <f t="shared" si="653"/>
        <v>4</v>
      </c>
      <c r="AFU7" s="27">
        <f t="shared" si="654"/>
        <v>3</v>
      </c>
      <c r="AFV7" s="27">
        <f t="shared" si="655"/>
        <v>0</v>
      </c>
      <c r="AFW7" s="27">
        <f t="shared" si="656"/>
        <v>5</v>
      </c>
      <c r="AFX7" s="27">
        <f t="shared" si="657"/>
        <v>0</v>
      </c>
      <c r="AFY7" s="27">
        <f t="shared" si="658"/>
        <v>0</v>
      </c>
      <c r="AFZ7" s="27">
        <f t="shared" si="659"/>
        <v>4</v>
      </c>
      <c r="AGA7" s="27">
        <f t="shared" si="660"/>
        <v>6</v>
      </c>
      <c r="AGB7" s="27">
        <f t="shared" si="661"/>
        <v>0</v>
      </c>
      <c r="AGC7" s="27">
        <f t="shared" si="662"/>
        <v>4</v>
      </c>
      <c r="AGD7" s="27">
        <f t="shared" si="663"/>
        <v>1</v>
      </c>
      <c r="AGE7" s="27">
        <f t="shared" si="664"/>
        <v>4</v>
      </c>
      <c r="AGF7" s="27">
        <f t="shared" si="665"/>
        <v>0</v>
      </c>
      <c r="AGG7" s="27">
        <f t="shared" si="666"/>
        <v>4</v>
      </c>
      <c r="AGH7" s="27">
        <f t="shared" si="667"/>
        <v>0</v>
      </c>
      <c r="AGI7" s="27">
        <f t="shared" si="668"/>
        <v>4</v>
      </c>
      <c r="AGJ7" s="27">
        <f t="shared" si="669"/>
        <v>0</v>
      </c>
      <c r="AGK7" s="27">
        <f t="shared" si="670"/>
        <v>4</v>
      </c>
      <c r="AGL7" s="27">
        <f t="shared" si="671"/>
        <v>0</v>
      </c>
      <c r="AGM7" s="27">
        <f t="shared" si="672"/>
        <v>4</v>
      </c>
      <c r="AGN7" s="27">
        <f t="shared" si="673"/>
        <v>0</v>
      </c>
      <c r="AGO7" s="27">
        <f t="shared" si="674"/>
        <v>4</v>
      </c>
      <c r="AGP7" s="27">
        <f t="shared" si="675"/>
        <v>4</v>
      </c>
      <c r="AGQ7" s="27">
        <f t="shared" si="676"/>
        <v>4</v>
      </c>
      <c r="AGR7" s="27">
        <f t="shared" si="677"/>
        <v>4</v>
      </c>
      <c r="AGS7" s="27">
        <f t="shared" si="678"/>
        <v>4</v>
      </c>
      <c r="AGT7" s="27">
        <f t="shared" si="679"/>
        <v>1</v>
      </c>
      <c r="AGU7" s="27">
        <f t="shared" si="680"/>
        <v>4</v>
      </c>
      <c r="AGV7" s="27">
        <f t="shared" si="681"/>
        <v>2</v>
      </c>
      <c r="AGW7" s="27">
        <f t="shared" si="682"/>
        <v>4</v>
      </c>
      <c r="AGX7" s="27">
        <f t="shared" si="683"/>
        <v>4</v>
      </c>
      <c r="AGY7" s="27">
        <f t="shared" si="684"/>
        <v>1</v>
      </c>
      <c r="AGZ7" s="27">
        <f t="shared" si="685"/>
        <v>4</v>
      </c>
      <c r="AHA7" s="27">
        <f t="shared" si="686"/>
        <v>4</v>
      </c>
      <c r="AHB7" s="27">
        <f t="shared" si="687"/>
        <v>4</v>
      </c>
      <c r="AHC7" s="27">
        <f t="shared" si="688"/>
        <v>3</v>
      </c>
      <c r="AHD7" s="27">
        <f t="shared" si="689"/>
        <v>4</v>
      </c>
      <c r="AHE7" s="27">
        <f t="shared" si="690"/>
        <v>4</v>
      </c>
      <c r="AHF7" s="27">
        <f t="shared" si="691"/>
        <v>5</v>
      </c>
      <c r="AHG7" s="27">
        <f t="shared" si="692"/>
        <v>4</v>
      </c>
      <c r="AHH7" s="27">
        <f t="shared" si="693"/>
        <v>2</v>
      </c>
      <c r="AHI7" s="27">
        <f t="shared" si="694"/>
        <v>4</v>
      </c>
      <c r="AHJ7" s="27">
        <f t="shared" si="695"/>
        <v>0</v>
      </c>
      <c r="AHK7" s="27">
        <f t="shared" si="696"/>
        <v>7</v>
      </c>
      <c r="AHL7" s="27">
        <f t="shared" si="697"/>
        <v>0</v>
      </c>
      <c r="AHM7" s="27">
        <f t="shared" si="698"/>
        <v>0</v>
      </c>
      <c r="AHN7" s="27">
        <f t="shared" si="699"/>
        <v>4</v>
      </c>
      <c r="AHO7" s="27">
        <f t="shared" si="700"/>
        <v>0</v>
      </c>
      <c r="AHP7" s="27">
        <f t="shared" si="701"/>
        <v>0</v>
      </c>
      <c r="AHQ7" s="27">
        <f t="shared" si="702"/>
        <v>2</v>
      </c>
      <c r="AHR7" s="27">
        <f t="shared" si="703"/>
        <v>4</v>
      </c>
      <c r="AHS7" s="27">
        <f t="shared" si="704"/>
        <v>4</v>
      </c>
      <c r="AHT7" s="27">
        <f t="shared" si="705"/>
        <v>7</v>
      </c>
      <c r="AHU7" s="27">
        <f t="shared" si="706"/>
        <v>7</v>
      </c>
      <c r="AHV7" s="27">
        <f t="shared" si="707"/>
        <v>3</v>
      </c>
      <c r="AHW7" s="27">
        <f t="shared" si="708"/>
        <v>4</v>
      </c>
      <c r="AHX7" s="27">
        <f t="shared" si="709"/>
        <v>4</v>
      </c>
      <c r="AHY7" s="27">
        <f t="shared" si="710"/>
        <v>0</v>
      </c>
      <c r="AHZ7" s="27">
        <f t="shared" si="711"/>
        <v>0</v>
      </c>
      <c r="AIA7" s="27">
        <f t="shared" si="712"/>
        <v>0</v>
      </c>
      <c r="AIB7" s="27">
        <f t="shared" si="713"/>
        <v>0</v>
      </c>
      <c r="AIC7" s="27">
        <f t="shared" si="714"/>
        <v>0</v>
      </c>
      <c r="AID7" s="27">
        <f t="shared" si="715"/>
        <v>0</v>
      </c>
      <c r="AIE7" s="27">
        <f t="shared" si="716"/>
        <v>0</v>
      </c>
      <c r="AIF7" s="27">
        <f t="shared" si="717"/>
        <v>0</v>
      </c>
      <c r="AIG7" s="27">
        <f t="shared" si="718"/>
        <v>0</v>
      </c>
      <c r="AIH7" s="27">
        <f t="shared" si="719"/>
        <v>0</v>
      </c>
      <c r="AII7" s="27">
        <f t="shared" si="720"/>
        <v>0</v>
      </c>
      <c r="AIJ7" s="27">
        <f t="shared" si="721"/>
        <v>0</v>
      </c>
      <c r="AIK7" s="27">
        <f t="shared" si="722"/>
        <v>0</v>
      </c>
      <c r="AIL7" s="27">
        <f t="shared" si="723"/>
        <v>0</v>
      </c>
      <c r="AIM7" s="27">
        <f t="shared" si="724"/>
        <v>0</v>
      </c>
      <c r="AIN7" s="27">
        <f t="shared" si="725"/>
        <v>0</v>
      </c>
      <c r="AIO7" s="27">
        <f t="shared" si="726"/>
        <v>0</v>
      </c>
      <c r="AIP7" s="27">
        <f t="shared" si="727"/>
        <v>0</v>
      </c>
      <c r="AIQ7" s="27">
        <f t="shared" si="728"/>
        <v>0</v>
      </c>
      <c r="AIR7" s="27">
        <f t="shared" si="729"/>
        <v>0</v>
      </c>
      <c r="AIT7" s="27">
        <v>1</v>
      </c>
      <c r="AIU7" s="27">
        <v>1</v>
      </c>
      <c r="AIV7" s="27">
        <v>1</v>
      </c>
      <c r="AIW7" s="27">
        <f t="shared" si="730"/>
        <v>4</v>
      </c>
      <c r="AIX7" s="27">
        <f t="shared" si="731"/>
        <v>0</v>
      </c>
      <c r="AIY7" s="27">
        <f t="shared" si="732"/>
        <v>2</v>
      </c>
      <c r="AIZ7" s="27">
        <f t="shared" si="733"/>
        <v>8</v>
      </c>
      <c r="AJA7" s="27">
        <f t="shared" si="734"/>
        <v>0</v>
      </c>
      <c r="AJB7" s="27">
        <f t="shared" si="735"/>
        <v>4</v>
      </c>
      <c r="AJC7" s="27">
        <f t="shared" si="736"/>
        <v>0</v>
      </c>
      <c r="AJD7" s="27">
        <f t="shared" si="737"/>
        <v>0</v>
      </c>
      <c r="AJE7" s="27">
        <f t="shared" si="738"/>
        <v>1</v>
      </c>
      <c r="AJF7" s="27">
        <f t="shared" si="739"/>
        <v>8</v>
      </c>
      <c r="AJG7" s="27">
        <f t="shared" si="740"/>
        <v>0</v>
      </c>
      <c r="AJH7" s="27">
        <f t="shared" si="741"/>
        <v>4</v>
      </c>
      <c r="AJI7" s="27">
        <f t="shared" si="742"/>
        <v>8</v>
      </c>
      <c r="AJJ7" s="27">
        <f t="shared" si="743"/>
        <v>8</v>
      </c>
      <c r="AJK7" s="27">
        <f t="shared" si="744"/>
        <v>0</v>
      </c>
      <c r="AJL7" s="27">
        <f t="shared" si="745"/>
        <v>0.5</v>
      </c>
      <c r="AJM7" s="27">
        <f t="shared" si="746"/>
        <v>0</v>
      </c>
      <c r="AJN7" s="27">
        <f t="shared" si="747"/>
        <v>0.5</v>
      </c>
      <c r="AJO7" s="27">
        <f t="shared" si="748"/>
        <v>0</v>
      </c>
      <c r="AJP7" s="27">
        <f t="shared" si="749"/>
        <v>0.5</v>
      </c>
      <c r="AJQ7" s="27">
        <f t="shared" si="750"/>
        <v>0</v>
      </c>
      <c r="AJR7" s="27">
        <f t="shared" si="751"/>
        <v>0.5</v>
      </c>
      <c r="AJS7" s="27">
        <f t="shared" si="752"/>
        <v>0</v>
      </c>
      <c r="AJT7" s="27">
        <f t="shared" si="753"/>
        <v>0.5</v>
      </c>
      <c r="AJU7" s="27">
        <f t="shared" si="754"/>
        <v>1</v>
      </c>
      <c r="AJV7" s="27">
        <f t="shared" si="755"/>
        <v>1</v>
      </c>
      <c r="AJW7" s="27">
        <f t="shared" si="756"/>
        <v>1</v>
      </c>
      <c r="AJX7" s="27">
        <f t="shared" si="757"/>
        <v>1</v>
      </c>
      <c r="AJY7" s="27">
        <f t="shared" si="758"/>
        <v>8</v>
      </c>
      <c r="AJZ7" s="27">
        <f t="shared" si="759"/>
        <v>8</v>
      </c>
      <c r="AKA7" s="27">
        <f t="shared" si="760"/>
        <v>8</v>
      </c>
      <c r="AKB7" s="27">
        <f t="shared" si="761"/>
        <v>8</v>
      </c>
      <c r="AKC7" s="27">
        <f t="shared" si="762"/>
        <v>1</v>
      </c>
      <c r="AKD7" s="27">
        <f t="shared" si="763"/>
        <v>8</v>
      </c>
      <c r="AKE7" s="27">
        <f t="shared" si="764"/>
        <v>8</v>
      </c>
      <c r="AKF7" s="27">
        <f t="shared" si="765"/>
        <v>1</v>
      </c>
      <c r="AKG7" s="27">
        <f t="shared" si="766"/>
        <v>1</v>
      </c>
      <c r="AKH7" s="27">
        <f t="shared" si="767"/>
        <v>8</v>
      </c>
      <c r="AKI7" s="27">
        <f t="shared" si="768"/>
        <v>8</v>
      </c>
      <c r="AKJ7" s="27">
        <f t="shared" si="769"/>
        <v>1</v>
      </c>
      <c r="AKK7" s="27">
        <f t="shared" si="770"/>
        <v>4</v>
      </c>
      <c r="AKL7" s="27">
        <f t="shared" si="771"/>
        <v>4</v>
      </c>
      <c r="AKM7" s="27">
        <f t="shared" si="772"/>
        <v>8</v>
      </c>
      <c r="AKN7" s="27">
        <f t="shared" si="773"/>
        <v>8</v>
      </c>
      <c r="AKO7" s="27">
        <f t="shared" si="774"/>
        <v>0</v>
      </c>
      <c r="AKP7" s="27">
        <f t="shared" si="775"/>
        <v>2</v>
      </c>
      <c r="AKQ7" s="27">
        <f t="shared" si="776"/>
        <v>0</v>
      </c>
      <c r="AKR7" s="27">
        <f t="shared" si="777"/>
        <v>0</v>
      </c>
      <c r="AKS7" s="27">
        <f t="shared" si="778"/>
        <v>1</v>
      </c>
      <c r="AKT7" s="27">
        <f t="shared" si="779"/>
        <v>0</v>
      </c>
      <c r="AKU7" s="27">
        <f t="shared" si="780"/>
        <v>0</v>
      </c>
      <c r="AKV7" s="27">
        <f t="shared" si="781"/>
        <v>2</v>
      </c>
      <c r="AKW7" s="27">
        <f t="shared" si="782"/>
        <v>8</v>
      </c>
      <c r="AKX7" s="27">
        <f t="shared" si="783"/>
        <v>1</v>
      </c>
      <c r="AKY7" s="27">
        <f t="shared" si="784"/>
        <v>4</v>
      </c>
      <c r="AKZ7" s="27">
        <f t="shared" si="785"/>
        <v>1</v>
      </c>
      <c r="ALA7" s="27">
        <f t="shared" si="786"/>
        <v>8</v>
      </c>
      <c r="ALB7" s="27">
        <f t="shared" si="787"/>
        <v>8</v>
      </c>
      <c r="ALC7" s="27">
        <f t="shared" si="788"/>
        <v>1</v>
      </c>
      <c r="ALD7" s="27">
        <f t="shared" si="789"/>
        <v>0</v>
      </c>
      <c r="ALE7" s="27">
        <f t="shared" si="790"/>
        <v>0</v>
      </c>
      <c r="ALF7" s="27">
        <f t="shared" si="791"/>
        <v>0</v>
      </c>
      <c r="ALG7" s="27">
        <f t="shared" si="792"/>
        <v>0</v>
      </c>
      <c r="ALH7" s="27">
        <f t="shared" si="793"/>
        <v>0</v>
      </c>
      <c r="ALI7" s="27">
        <f t="shared" si="794"/>
        <v>0</v>
      </c>
      <c r="ALJ7" s="27">
        <f t="shared" si="795"/>
        <v>0</v>
      </c>
      <c r="ALK7" s="27">
        <f t="shared" si="796"/>
        <v>0</v>
      </c>
      <c r="ALL7" s="27">
        <f t="shared" si="797"/>
        <v>0</v>
      </c>
      <c r="ALM7" s="27">
        <f t="shared" si="798"/>
        <v>0</v>
      </c>
      <c r="ALN7" s="27">
        <f t="shared" si="799"/>
        <v>0</v>
      </c>
      <c r="ALO7" s="27">
        <f t="shared" si="800"/>
        <v>0</v>
      </c>
      <c r="ALP7" s="27">
        <f t="shared" si="801"/>
        <v>0</v>
      </c>
      <c r="ALQ7" s="27">
        <f t="shared" si="802"/>
        <v>0</v>
      </c>
      <c r="ALR7" s="27">
        <f t="shared" si="803"/>
        <v>0</v>
      </c>
      <c r="ALS7" s="27">
        <f t="shared" si="804"/>
        <v>0</v>
      </c>
      <c r="ALT7" s="27">
        <f t="shared" si="805"/>
        <v>0</v>
      </c>
      <c r="ALU7" s="27">
        <f t="shared" si="806"/>
        <v>0</v>
      </c>
      <c r="ALV7" s="27">
        <f t="shared" si="807"/>
        <v>0</v>
      </c>
      <c r="ALW7" s="27">
        <f t="shared" si="808"/>
        <v>0</v>
      </c>
      <c r="AMK7" s="28">
        <v>2140</v>
      </c>
      <c r="AML7" s="28">
        <f t="shared" si="809"/>
        <v>2140</v>
      </c>
      <c r="AMN7" s="28">
        <v>2057</v>
      </c>
      <c r="AMO7" s="27" t="str">
        <f t="shared" si="810"/>
        <v>2064</v>
      </c>
      <c r="AMP7" s="27" t="str">
        <f t="shared" si="811"/>
        <v>2073</v>
      </c>
      <c r="AMQ7" s="27" t="str">
        <f t="shared" si="812"/>
        <v>2056</v>
      </c>
      <c r="AMR7" s="27" t="str">
        <f t="shared" si="813"/>
        <v>2035</v>
      </c>
      <c r="AMS7" s="27" t="str">
        <f t="shared" si="814"/>
        <v>2035</v>
      </c>
      <c r="AMT7" s="27" t="str">
        <f t="shared" si="815"/>
        <v>2039</v>
      </c>
      <c r="AMU7" s="27" t="str">
        <f t="shared" si="816"/>
        <v>2055</v>
      </c>
      <c r="AMV7" s="27" t="str">
        <f t="shared" si="817"/>
        <v>2055</v>
      </c>
      <c r="AMW7" s="27" t="str">
        <f t="shared" si="818"/>
        <v>2062</v>
      </c>
      <c r="AMX7" s="27" t="str">
        <f t="shared" si="819"/>
        <v>2062</v>
      </c>
      <c r="AMY7" s="27" t="str">
        <f t="shared" si="820"/>
        <v>2062</v>
      </c>
      <c r="AMZ7" s="27" t="str">
        <f t="shared" si="821"/>
        <v>2064</v>
      </c>
      <c r="ANA7" s="27" t="str">
        <f t="shared" si="822"/>
        <v>2053</v>
      </c>
      <c r="ANB7" s="27" t="str">
        <f t="shared" si="823"/>
        <v>2053</v>
      </c>
      <c r="ANC7" s="27" t="str">
        <f t="shared" si="824"/>
        <v>2029</v>
      </c>
      <c r="AND7" s="27" t="str">
        <f t="shared" si="825"/>
        <v>2014</v>
      </c>
      <c r="ANE7" s="27" t="str">
        <f t="shared" si="826"/>
        <v>2021</v>
      </c>
      <c r="ANF7" s="27" t="str">
        <f t="shared" si="827"/>
        <v>2021</v>
      </c>
      <c r="ANG7" s="27" t="str">
        <f t="shared" si="828"/>
        <v>2030</v>
      </c>
      <c r="ANH7" s="27" t="str">
        <f t="shared" si="829"/>
        <v>2030</v>
      </c>
      <c r="ANI7" s="27" t="str">
        <f t="shared" si="830"/>
        <v>2038</v>
      </c>
      <c r="ANJ7" s="27" t="str">
        <f t="shared" si="831"/>
        <v>2038</v>
      </c>
      <c r="ANK7" s="27" t="str">
        <f t="shared" si="832"/>
        <v>2043</v>
      </c>
      <c r="ANL7" s="27" t="str">
        <f t="shared" si="833"/>
        <v>2043</v>
      </c>
      <c r="ANM7" s="27" t="str">
        <f t="shared" si="834"/>
        <v>2060</v>
      </c>
      <c r="ANN7" s="27" t="str">
        <f t="shared" si="835"/>
        <v>2060</v>
      </c>
      <c r="ANO7" s="27" t="str">
        <f t="shared" si="836"/>
        <v>2066</v>
      </c>
      <c r="ANP7" s="27" t="str">
        <f t="shared" si="837"/>
        <v>2080</v>
      </c>
      <c r="ANQ7" s="27" t="str">
        <f t="shared" si="838"/>
        <v>2084</v>
      </c>
      <c r="ANR7" s="27" t="str">
        <f t="shared" si="839"/>
        <v>2088</v>
      </c>
      <c r="ANS7" s="27" t="str">
        <f t="shared" si="840"/>
        <v>2105</v>
      </c>
      <c r="ANT7" s="27" t="str">
        <f t="shared" si="841"/>
        <v>2125</v>
      </c>
      <c r="ANU7" s="27" t="str">
        <f t="shared" si="842"/>
        <v>2130</v>
      </c>
      <c r="ANV7" s="27" t="str">
        <f t="shared" si="843"/>
        <v>2150</v>
      </c>
      <c r="ANW7" s="27" t="str">
        <f t="shared" si="844"/>
        <v>2162</v>
      </c>
      <c r="ANX7" s="27" t="str">
        <f t="shared" si="845"/>
        <v>2166</v>
      </c>
      <c r="ANY7" s="27" t="str">
        <f t="shared" si="846"/>
        <v>2184</v>
      </c>
      <c r="ANZ7" s="27" t="str">
        <f t="shared" si="847"/>
        <v>2198</v>
      </c>
      <c r="AOA7" s="27" t="str">
        <f t="shared" si="848"/>
        <v>2204</v>
      </c>
      <c r="AOB7" s="27" t="str">
        <f t="shared" si="849"/>
        <v>2212</v>
      </c>
      <c r="AOC7" s="27" t="str">
        <f t="shared" si="850"/>
        <v>2190</v>
      </c>
      <c r="AOD7" s="27" t="str">
        <f t="shared" si="851"/>
        <v>2202</v>
      </c>
      <c r="AOE7" s="27" t="str">
        <f t="shared" si="852"/>
        <v>2212</v>
      </c>
      <c r="AOF7" s="27" t="str">
        <f t="shared" si="853"/>
        <v>2197</v>
      </c>
      <c r="AOG7" s="27" t="str">
        <f t="shared" si="854"/>
        <v>2166</v>
      </c>
      <c r="AOH7" s="27" t="str">
        <f t="shared" si="855"/>
        <v>2185</v>
      </c>
      <c r="AOI7" s="27" t="str">
        <f t="shared" si="856"/>
        <v>2163</v>
      </c>
      <c r="AOJ7" s="27" t="str">
        <f t="shared" si="857"/>
        <v>2163</v>
      </c>
      <c r="AOK7" s="27" t="str">
        <f t="shared" si="858"/>
        <v>2144</v>
      </c>
      <c r="AOL7" s="27" t="str">
        <f t="shared" si="859"/>
        <v>2144</v>
      </c>
      <c r="AOM7" s="27" t="str">
        <f t="shared" si="860"/>
        <v>2144</v>
      </c>
      <c r="AON7" s="27" t="str">
        <f t="shared" si="861"/>
        <v>2160</v>
      </c>
      <c r="AOO7" s="27" t="str">
        <f t="shared" si="862"/>
        <v>2160</v>
      </c>
      <c r="AOP7" s="27" t="str">
        <f t="shared" si="863"/>
        <v>2160</v>
      </c>
      <c r="AOQ7" s="27" t="str">
        <f t="shared" si="864"/>
        <v>2186</v>
      </c>
      <c r="AOR7" s="27" t="str">
        <f t="shared" si="865"/>
        <v>2193</v>
      </c>
      <c r="AOS7" s="27" t="str">
        <f t="shared" si="866"/>
        <v>2204</v>
      </c>
      <c r="AOT7" s="27" t="str">
        <f t="shared" si="867"/>
        <v>2224</v>
      </c>
      <c r="AOU7" s="27" t="str">
        <f t="shared" si="868"/>
        <v>2242</v>
      </c>
      <c r="AOV7" s="27" t="str">
        <f t="shared" si="869"/>
        <v>2219</v>
      </c>
      <c r="AOW7" s="27" t="str">
        <f t="shared" si="870"/>
        <v>2172</v>
      </c>
      <c r="AOX7" s="27" t="str">
        <f t="shared" si="871"/>
        <v>2140</v>
      </c>
      <c r="AOY7" s="27" t="str">
        <f t="shared" si="872"/>
        <v>2140</v>
      </c>
      <c r="AOZ7" s="27" t="str">
        <f t="shared" si="873"/>
        <v>2140</v>
      </c>
      <c r="APA7" s="27" t="str">
        <f t="shared" si="874"/>
        <v>2140</v>
      </c>
      <c r="APB7" s="27" t="str">
        <f t="shared" si="875"/>
        <v>2140</v>
      </c>
      <c r="APC7" s="27" t="str">
        <f t="shared" si="876"/>
        <v>2140</v>
      </c>
      <c r="APD7" s="27" t="str">
        <f t="shared" si="877"/>
        <v>2140</v>
      </c>
      <c r="APE7" s="27" t="str">
        <f t="shared" si="878"/>
        <v>2140</v>
      </c>
      <c r="APF7" s="27" t="str">
        <f t="shared" si="879"/>
        <v>2140</v>
      </c>
      <c r="APG7" s="27" t="str">
        <f t="shared" si="880"/>
        <v>2140</v>
      </c>
      <c r="APH7" s="27" t="str">
        <f t="shared" si="881"/>
        <v>2140</v>
      </c>
      <c r="API7" s="27" t="str">
        <f t="shared" si="882"/>
        <v>2140</v>
      </c>
      <c r="APJ7" s="27" t="str">
        <f t="shared" si="883"/>
        <v>2140</v>
      </c>
      <c r="APK7" s="27" t="str">
        <f t="shared" si="884"/>
        <v>2140</v>
      </c>
      <c r="APL7" s="27" t="str">
        <f t="shared" si="885"/>
        <v>2140</v>
      </c>
      <c r="APM7" s="27" t="str">
        <f t="shared" si="886"/>
        <v>2140</v>
      </c>
      <c r="APN7" s="27" t="str">
        <f t="shared" si="887"/>
        <v>2140</v>
      </c>
      <c r="APO7" s="27" t="str">
        <f t="shared" si="888"/>
        <v>2140</v>
      </c>
      <c r="APP7" s="27" t="str">
        <f t="shared" si="889"/>
        <v>2140</v>
      </c>
      <c r="APQ7" s="27" t="str">
        <f t="shared" si="890"/>
        <v>2140</v>
      </c>
      <c r="APR7" s="27" t="str">
        <f t="shared" si="891"/>
        <v>2140</v>
      </c>
    </row>
    <row r="8" spans="1:1110" x14ac:dyDescent="0.35">
      <c r="A8" s="27">
        <v>125</v>
      </c>
      <c r="B8" s="90" t="s">
        <v>342</v>
      </c>
      <c r="C8" s="91">
        <f>VLOOKUP(A8, Rankings!$A$2:$AN$129, 40, FALSE)</f>
        <v>6</v>
      </c>
      <c r="D8" s="79" t="s">
        <v>398</v>
      </c>
      <c r="F8" s="27">
        <v>1806</v>
      </c>
      <c r="I8" s="29">
        <f t="shared" si="0"/>
        <v>28.833333333333332</v>
      </c>
      <c r="L8" s="27" t="s">
        <v>2180</v>
      </c>
      <c r="M8" s="27" t="s">
        <v>2646</v>
      </c>
      <c r="N8" s="27" t="s">
        <v>2902</v>
      </c>
      <c r="O8" s="27" t="s">
        <v>2991</v>
      </c>
      <c r="P8" s="27" t="s">
        <v>24</v>
      </c>
      <c r="Q8" s="27" t="s">
        <v>24</v>
      </c>
      <c r="R8" s="27" t="s">
        <v>3522</v>
      </c>
      <c r="S8" s="27" t="s">
        <v>24</v>
      </c>
      <c r="T8" s="27" t="s">
        <v>3678</v>
      </c>
      <c r="U8" s="27" t="s">
        <v>3948</v>
      </c>
      <c r="V8" s="27" t="s">
        <v>4016</v>
      </c>
      <c r="W8" s="27" t="s">
        <v>4175</v>
      </c>
      <c r="X8" s="27" t="s">
        <v>4291</v>
      </c>
      <c r="Y8" s="27" t="s">
        <v>24</v>
      </c>
      <c r="Z8" s="27" t="s">
        <v>4607</v>
      </c>
      <c r="AA8" s="27" t="s">
        <v>24</v>
      </c>
      <c r="AB8" s="27" t="s">
        <v>4787</v>
      </c>
      <c r="AC8" s="27" t="s">
        <v>24</v>
      </c>
      <c r="AD8" s="27" t="s">
        <v>4867</v>
      </c>
      <c r="AE8" s="27" t="s">
        <v>4993</v>
      </c>
      <c r="AF8" s="27" t="s">
        <v>5148</v>
      </c>
      <c r="AG8" s="27" t="s">
        <v>5164</v>
      </c>
      <c r="AH8" s="27" t="s">
        <v>24</v>
      </c>
      <c r="AI8" s="27" t="s">
        <v>5424</v>
      </c>
      <c r="AJ8" s="27" t="s">
        <v>5529</v>
      </c>
      <c r="AK8" s="27" t="s">
        <v>5606</v>
      </c>
      <c r="AL8" s="27" t="s">
        <v>5662</v>
      </c>
      <c r="AM8" s="27" t="s">
        <v>24</v>
      </c>
      <c r="AN8" s="27" t="s">
        <v>24</v>
      </c>
      <c r="AO8" s="27" t="s">
        <v>6180</v>
      </c>
      <c r="AP8" s="27" t="s">
        <v>6208</v>
      </c>
      <c r="AQ8" s="27" t="s">
        <v>6255</v>
      </c>
      <c r="AR8" s="27" t="s">
        <v>6296</v>
      </c>
      <c r="AS8" s="27" t="s">
        <v>6505</v>
      </c>
      <c r="AT8" s="27" t="s">
        <v>6573</v>
      </c>
      <c r="AU8" s="27" t="s">
        <v>6765</v>
      </c>
      <c r="AV8" s="27" t="s">
        <v>6922</v>
      </c>
      <c r="AW8" s="27" t="s">
        <v>24</v>
      </c>
      <c r="AX8" s="27" t="s">
        <v>24</v>
      </c>
      <c r="AY8" s="27" t="s">
        <v>7032</v>
      </c>
      <c r="AZ8" s="27" t="s">
        <v>24</v>
      </c>
      <c r="BA8" s="27" t="s">
        <v>24</v>
      </c>
      <c r="BB8" s="27" t="s">
        <v>7127</v>
      </c>
      <c r="BC8" s="27" t="s">
        <v>24</v>
      </c>
      <c r="BD8" s="27" t="s">
        <v>7202</v>
      </c>
      <c r="BE8" s="27" t="s">
        <v>7211</v>
      </c>
      <c r="BF8" s="27" t="s">
        <v>24</v>
      </c>
      <c r="BG8" s="27" t="s">
        <v>7235</v>
      </c>
      <c r="BH8" s="27" t="s">
        <v>7270</v>
      </c>
      <c r="BI8" s="27" t="s">
        <v>24</v>
      </c>
      <c r="BJ8" s="27" t="s">
        <v>7304</v>
      </c>
      <c r="BK8" s="27" t="s">
        <v>7318</v>
      </c>
      <c r="BL8" s="27" t="s">
        <v>24</v>
      </c>
      <c r="BM8" s="27" t="s">
        <v>24</v>
      </c>
      <c r="BN8" s="27" t="s">
        <v>7389</v>
      </c>
      <c r="BO8" s="27" t="s">
        <v>7403</v>
      </c>
      <c r="BP8" s="27" t="s">
        <v>7429</v>
      </c>
      <c r="BQ8" s="27" t="s">
        <v>7477</v>
      </c>
      <c r="BR8" s="27" t="s">
        <v>7500</v>
      </c>
      <c r="BS8" s="27" t="s">
        <v>7507</v>
      </c>
      <c r="BT8" s="27" t="s">
        <v>7516</v>
      </c>
      <c r="BU8" s="27" t="s">
        <v>7548</v>
      </c>
      <c r="BV8" s="27" t="s">
        <v>7562</v>
      </c>
      <c r="BW8" s="27" t="s">
        <v>24</v>
      </c>
      <c r="BX8" s="27" t="s">
        <v>7573</v>
      </c>
      <c r="BY8" s="27" t="s">
        <v>24</v>
      </c>
      <c r="BZ8" s="27" t="s">
        <v>7596</v>
      </c>
      <c r="CA8" s="27" t="s">
        <v>24</v>
      </c>
      <c r="CB8" s="27" t="s">
        <v>7604</v>
      </c>
      <c r="CC8" s="27" t="s">
        <v>24</v>
      </c>
      <c r="CD8" s="27" t="s">
        <v>24</v>
      </c>
      <c r="CE8" s="27" t="s">
        <v>24</v>
      </c>
      <c r="CF8" s="27" t="s">
        <v>24</v>
      </c>
      <c r="CG8" s="27" t="s">
        <v>24</v>
      </c>
      <c r="CH8" s="27" t="s">
        <v>24</v>
      </c>
      <c r="CI8" s="27" t="s">
        <v>24</v>
      </c>
      <c r="CJ8" s="27" t="s">
        <v>24</v>
      </c>
      <c r="CK8" s="27" t="s">
        <v>24</v>
      </c>
      <c r="CL8" s="27" t="s">
        <v>24</v>
      </c>
      <c r="CM8" s="27" t="s">
        <v>24</v>
      </c>
      <c r="CN8" s="27" t="s">
        <v>24</v>
      </c>
      <c r="CO8" s="27" t="s">
        <v>24</v>
      </c>
      <c r="CQ8" s="28">
        <f t="shared" si="1"/>
        <v>6</v>
      </c>
      <c r="CR8" s="28">
        <f t="shared" si="2"/>
        <v>0</v>
      </c>
      <c r="CS8" s="28">
        <f t="shared" si="3"/>
        <v>5</v>
      </c>
      <c r="CT8" s="28">
        <f t="shared" si="4"/>
        <v>1</v>
      </c>
      <c r="CU8" s="28">
        <f t="shared" si="5"/>
        <v>4</v>
      </c>
      <c r="CV8" s="28">
        <f t="shared" si="6"/>
        <v>0</v>
      </c>
      <c r="CW8" s="28">
        <f t="shared" si="7"/>
        <v>4</v>
      </c>
      <c r="CX8" s="28">
        <f t="shared" si="8"/>
        <v>1</v>
      </c>
      <c r="CY8" s="28">
        <f t="shared" si="9"/>
        <v>5</v>
      </c>
      <c r="CZ8" s="28">
        <f t="shared" si="10"/>
        <v>3</v>
      </c>
      <c r="DA8" s="28">
        <f t="shared" si="11"/>
        <v>4</v>
      </c>
      <c r="DB8" s="28">
        <f t="shared" si="12"/>
        <v>4</v>
      </c>
      <c r="DC8" s="28">
        <f t="shared" si="13"/>
        <v>2</v>
      </c>
      <c r="DD8" s="28">
        <f t="shared" si="14"/>
        <v>1</v>
      </c>
      <c r="DE8" s="28">
        <f t="shared" si="15"/>
        <v>1</v>
      </c>
      <c r="DF8" s="28">
        <f t="shared" si="16"/>
        <v>1</v>
      </c>
      <c r="DG8" s="28">
        <f t="shared" si="17"/>
        <v>1</v>
      </c>
      <c r="DH8" s="28">
        <f t="shared" si="18"/>
        <v>0</v>
      </c>
      <c r="DI8" s="28">
        <f t="shared" si="19"/>
        <v>1</v>
      </c>
      <c r="DJ8" s="28">
        <f t="shared" si="20"/>
        <v>1</v>
      </c>
      <c r="DK8" s="28">
        <f t="shared" si="21"/>
        <v>3</v>
      </c>
      <c r="DL8" s="28">
        <f t="shared" si="22"/>
        <v>3</v>
      </c>
      <c r="DM8" s="28">
        <f t="shared" si="23"/>
        <v>3</v>
      </c>
      <c r="DN8" s="28">
        <f t="shared" si="24"/>
        <v>3</v>
      </c>
      <c r="DO8" s="28">
        <f t="shared" si="25"/>
        <v>20</v>
      </c>
      <c r="DP8" s="28">
        <f t="shared" si="26"/>
        <v>16</v>
      </c>
      <c r="DR8">
        <f t="shared" si="27"/>
        <v>3</v>
      </c>
      <c r="DS8">
        <f t="shared" si="28"/>
        <v>4</v>
      </c>
      <c r="DT8">
        <f t="shared" si="29"/>
        <v>1</v>
      </c>
      <c r="DU8">
        <f t="shared" si="30"/>
        <v>7</v>
      </c>
      <c r="DV8">
        <f t="shared" si="31"/>
        <v>0</v>
      </c>
      <c r="DW8">
        <f t="shared" si="32"/>
        <v>0</v>
      </c>
      <c r="DX8">
        <f t="shared" si="33"/>
        <v>6</v>
      </c>
      <c r="DY8">
        <f t="shared" si="34"/>
        <v>0</v>
      </c>
      <c r="DZ8">
        <f t="shared" si="35"/>
        <v>1</v>
      </c>
      <c r="EA8">
        <f t="shared" si="36"/>
        <v>7</v>
      </c>
      <c r="EB8">
        <f t="shared" si="37"/>
        <v>9</v>
      </c>
      <c r="EC8">
        <f t="shared" si="38"/>
        <v>1</v>
      </c>
      <c r="ED8">
        <f t="shared" si="39"/>
        <v>6</v>
      </c>
      <c r="EE8">
        <f t="shared" si="40"/>
        <v>0</v>
      </c>
      <c r="EF8">
        <f t="shared" si="41"/>
        <v>3</v>
      </c>
      <c r="EG8">
        <f t="shared" si="42"/>
        <v>0</v>
      </c>
      <c r="EH8">
        <f t="shared" si="43"/>
        <v>5</v>
      </c>
      <c r="EI8">
        <f t="shared" si="44"/>
        <v>0</v>
      </c>
      <c r="EJ8">
        <f t="shared" si="45"/>
        <v>8</v>
      </c>
      <c r="EK8">
        <f t="shared" si="46"/>
        <v>11</v>
      </c>
      <c r="EL8">
        <f t="shared" si="47"/>
        <v>1</v>
      </c>
      <c r="EM8">
        <f t="shared" si="48"/>
        <v>5</v>
      </c>
      <c r="EN8">
        <f t="shared" si="49"/>
        <v>0</v>
      </c>
      <c r="EO8">
        <f t="shared" si="50"/>
        <v>3</v>
      </c>
      <c r="EP8">
        <f t="shared" si="51"/>
        <v>7</v>
      </c>
      <c r="EQ8">
        <f t="shared" si="52"/>
        <v>9</v>
      </c>
      <c r="ER8">
        <f t="shared" si="53"/>
        <v>3</v>
      </c>
      <c r="ES8">
        <f t="shared" si="54"/>
        <v>0</v>
      </c>
      <c r="ET8">
        <f t="shared" si="55"/>
        <v>0</v>
      </c>
      <c r="EU8">
        <f t="shared" si="56"/>
        <v>1</v>
      </c>
      <c r="EV8">
        <f t="shared" si="57"/>
        <v>5</v>
      </c>
      <c r="EW8">
        <f t="shared" si="58"/>
        <v>10</v>
      </c>
      <c r="EX8">
        <f t="shared" si="59"/>
        <v>1</v>
      </c>
      <c r="EY8">
        <f t="shared" si="60"/>
        <v>7</v>
      </c>
      <c r="EZ8">
        <f t="shared" si="61"/>
        <v>12</v>
      </c>
      <c r="FA8">
        <f t="shared" si="62"/>
        <v>3</v>
      </c>
      <c r="FB8">
        <f t="shared" si="63"/>
        <v>8</v>
      </c>
      <c r="FC8">
        <f t="shared" si="64"/>
        <v>0</v>
      </c>
      <c r="FD8">
        <f t="shared" si="65"/>
        <v>0</v>
      </c>
      <c r="FE8">
        <f t="shared" si="66"/>
        <v>5</v>
      </c>
      <c r="FF8">
        <f t="shared" si="67"/>
        <v>0</v>
      </c>
      <c r="FG8">
        <f t="shared" si="68"/>
        <v>0</v>
      </c>
      <c r="FH8">
        <f t="shared" si="69"/>
        <v>5</v>
      </c>
      <c r="FI8">
        <f t="shared" si="70"/>
        <v>0</v>
      </c>
      <c r="FJ8">
        <f t="shared" si="71"/>
        <v>15</v>
      </c>
      <c r="FK8">
        <f t="shared" si="72"/>
        <v>8</v>
      </c>
      <c r="FL8">
        <f t="shared" si="73"/>
        <v>0</v>
      </c>
      <c r="FM8">
        <f t="shared" si="74"/>
        <v>13</v>
      </c>
      <c r="FN8">
        <f t="shared" si="75"/>
        <v>8</v>
      </c>
      <c r="FO8">
        <f t="shared" si="76"/>
        <v>0</v>
      </c>
      <c r="FP8">
        <f t="shared" si="77"/>
        <v>16</v>
      </c>
      <c r="FQ8">
        <f t="shared" si="78"/>
        <v>6</v>
      </c>
      <c r="FR8">
        <f t="shared" si="79"/>
        <v>0</v>
      </c>
      <c r="FS8">
        <f t="shared" si="80"/>
        <v>0</v>
      </c>
      <c r="FT8">
        <f t="shared" si="81"/>
        <v>20</v>
      </c>
      <c r="FU8">
        <f t="shared" si="82"/>
        <v>18</v>
      </c>
      <c r="FV8">
        <f t="shared" si="83"/>
        <v>17</v>
      </c>
      <c r="FW8">
        <f t="shared" si="84"/>
        <v>19</v>
      </c>
      <c r="FX8">
        <f t="shared" si="85"/>
        <v>20</v>
      </c>
      <c r="FY8">
        <f t="shared" si="86"/>
        <v>18</v>
      </c>
      <c r="FZ8">
        <f t="shared" si="87"/>
        <v>17</v>
      </c>
      <c r="GA8">
        <f t="shared" si="88"/>
        <v>19</v>
      </c>
      <c r="GB8">
        <f t="shared" si="89"/>
        <v>19</v>
      </c>
      <c r="GC8">
        <f t="shared" si="90"/>
        <v>0</v>
      </c>
      <c r="GD8">
        <f t="shared" si="91"/>
        <v>17</v>
      </c>
      <c r="GE8">
        <f t="shared" si="92"/>
        <v>0</v>
      </c>
      <c r="GF8">
        <f t="shared" si="93"/>
        <v>18</v>
      </c>
      <c r="GG8">
        <f t="shared" si="94"/>
        <v>0</v>
      </c>
      <c r="GH8">
        <f t="shared" si="95"/>
        <v>20</v>
      </c>
      <c r="GI8">
        <f t="shared" si="96"/>
        <v>0</v>
      </c>
      <c r="GJ8">
        <f t="shared" si="97"/>
        <v>0</v>
      </c>
      <c r="GK8">
        <f t="shared" si="98"/>
        <v>0</v>
      </c>
      <c r="GL8">
        <f t="shared" si="99"/>
        <v>0</v>
      </c>
      <c r="GM8">
        <f t="shared" si="100"/>
        <v>0</v>
      </c>
      <c r="GN8">
        <f t="shared" si="101"/>
        <v>0</v>
      </c>
      <c r="GO8">
        <f t="shared" si="102"/>
        <v>0</v>
      </c>
      <c r="GP8">
        <f t="shared" si="103"/>
        <v>0</v>
      </c>
      <c r="GQ8">
        <f t="shared" si="104"/>
        <v>0</v>
      </c>
      <c r="GR8">
        <f t="shared" si="105"/>
        <v>0</v>
      </c>
      <c r="GS8">
        <f t="shared" si="106"/>
        <v>0</v>
      </c>
      <c r="GT8">
        <f t="shared" si="107"/>
        <v>0</v>
      </c>
      <c r="GU8">
        <f t="shared" si="108"/>
        <v>0</v>
      </c>
      <c r="GW8" s="28">
        <f t="shared" si="109"/>
        <v>5.770683531513483</v>
      </c>
      <c r="GX8" s="28">
        <f t="shared" si="110"/>
        <v>10.81815388473135</v>
      </c>
      <c r="GY8" s="28">
        <f t="shared" si="111"/>
        <v>3.9132221041899822</v>
      </c>
      <c r="GZ8" s="28">
        <f t="shared" si="112"/>
        <v>2.5323038980608339</v>
      </c>
      <c r="HA8" s="28">
        <f t="shared" si="113"/>
        <v>10.450462807296514</v>
      </c>
      <c r="HB8" s="28">
        <f t="shared" si="114"/>
        <v>19.090881180228013</v>
      </c>
      <c r="HC8" s="28">
        <f t="shared" si="115"/>
        <v>0.47111990073183002</v>
      </c>
      <c r="HE8">
        <f>IFERROR(VLOOKUP(_xlfn.NUMBERVALUE(MID(L8, SEARCH("!", L8)+1, SEARCH("+", L8)-SEARCH("!", L8)-1)), Rankings!$A$2:$BK$129, 63, FALSE),0)</f>
        <v>0.23532414935285967</v>
      </c>
      <c r="HF8">
        <f>IFERROR(VLOOKUP(_xlfn.NUMBERVALUE(MID(M8, SEARCH("!", M8)+1, SEARCH("+", M8)-SEARCH("!", M8)-1)), Rankings!$A$2:$BK$129, 63, FALSE),0)</f>
        <v>0.86985627952015798</v>
      </c>
      <c r="HG8">
        <f>IFERROR(VLOOKUP(_xlfn.NUMBERVALUE(MID(N8, SEARCH("!", N8)+1, SEARCH("+", N8)-SEARCH("!", N8)-1)), Rankings!$A$2:$BK$129, 63, FALSE),0)</f>
        <v>0.56570080353045826</v>
      </c>
      <c r="HH8">
        <f>IFERROR(VLOOKUP(_xlfn.NUMBERVALUE(MID(O8, SEARCH("!", O8)+1, SEARCH("+", O8)-SEARCH("!", O8)-1)), Rankings!$A$2:$BK$129, 63, FALSE),0)</f>
        <v>0.73712975570398365</v>
      </c>
      <c r="HI8">
        <f>IFERROR(VLOOKUP(_xlfn.NUMBERVALUE(MID(P8, SEARCH("!", P8)+1, SEARCH("+", P8)-SEARCH("!", P8)-1)), Rankings!$A$2:$BK$129, 63, FALSE),0)</f>
        <v>0</v>
      </c>
      <c r="HJ8">
        <f>IFERROR(VLOOKUP(_xlfn.NUMBERVALUE(MID(Q8, SEARCH("!", Q8)+1, SEARCH("+", Q8)-SEARCH("!", Q8)-1)), Rankings!$A$2:$BK$129, 63, FALSE),0)</f>
        <v>0</v>
      </c>
      <c r="HK8">
        <f>IFERROR(VLOOKUP(_xlfn.NUMBERVALUE(MID(R8, SEARCH("!", R8)+1, SEARCH("+", R8)-SEARCH("!", R8)-1)), Rankings!$A$2:$BK$129, 63, FALSE),0)</f>
        <v>0.71744721195333239</v>
      </c>
      <c r="HL8">
        <f>IFERROR(VLOOKUP(_xlfn.NUMBERVALUE(MID(S8, SEARCH("!", S8)+1, SEARCH("+", S8)-SEARCH("!", S8)-1)), Rankings!$A$2:$BK$129, 63, FALSE),0)</f>
        <v>0</v>
      </c>
      <c r="HM8">
        <f>IFERROR(VLOOKUP(_xlfn.NUMBERVALUE(MID(T8, SEARCH("!", T8)+1, SEARCH("+", T8)-SEARCH("!", T8)-1)), Rankings!$A$2:$BK$129, 63, FALSE),0)</f>
        <v>0.29423695626415058</v>
      </c>
      <c r="HN8">
        <f>IFERROR(VLOOKUP(_xlfn.NUMBERVALUE(MID(U8, SEARCH("!", U8)+1, SEARCH("+", U8)-SEARCH("!", U8)-1)), Rankings!$A$2:$BK$129, 63, FALSE),0)</f>
        <v>0.55881753299749948</v>
      </c>
      <c r="HO8">
        <f>IFERROR(VLOOKUP(_xlfn.NUMBERVALUE(MID(V8, SEARCH("!", V8)+1, SEARCH("+", V8)-SEARCH("!", V8)-1)), Rankings!$A$2:$BK$129, 63, FALSE),0)</f>
        <v>0.29136888732306987</v>
      </c>
      <c r="HP8">
        <f>IFERROR(VLOOKUP(_xlfn.NUMBERVALUE(MID(W8, SEARCH("!", W8)+1, SEARCH("+", W8)-SEARCH("!", W8)-1)), Rankings!$A$2:$BK$129, 63, FALSE),0)</f>
        <v>0.3558716781686258</v>
      </c>
      <c r="HQ8">
        <f>IFERROR(VLOOKUP(_xlfn.NUMBERVALUE(MID(X8, SEARCH("!", X8)+1, SEARCH("+", X8)-SEARCH("!", X8)-1)), Rankings!$A$2:$BK$129, 63, FALSE),0)</f>
        <v>0.57377818445367612</v>
      </c>
      <c r="HR8">
        <f>IFERROR(VLOOKUP(_xlfn.NUMBERVALUE(MID(Y8, SEARCH("!", Y8)+1, SEARCH("+", Y8)-SEARCH("!", Y8)-1)), Rankings!$A$2:$BK$129, 63, FALSE),0)</f>
        <v>0</v>
      </c>
      <c r="HS8">
        <f>IFERROR(VLOOKUP(_xlfn.NUMBERVALUE(MID(Z8, SEARCH("!", Z8)+1, SEARCH("+", Z8)-SEARCH("!", Z8)-1)), Rankings!$A$2:$BK$129, 63, FALSE),0)</f>
        <v>0.49551347653817529</v>
      </c>
      <c r="HT8">
        <f>IFERROR(VLOOKUP(_xlfn.NUMBERVALUE(MID(AA8, SEARCH("!", AA8)+1, SEARCH("+", AA8)-SEARCH("!", AA8)-1)), Rankings!$A$2:$BK$129, 63, FALSE),0)</f>
        <v>0</v>
      </c>
      <c r="HU8">
        <f>IFERROR(VLOOKUP(_xlfn.NUMBERVALUE(MID(AB8, SEARCH("!", AB8)+1, SEARCH("+", AB8)-SEARCH("!", AB8)-1)), Rankings!$A$2:$BK$129, 63, FALSE),0)</f>
        <v>0.73712975570398365</v>
      </c>
      <c r="HV8">
        <f>IFERROR(VLOOKUP(_xlfn.NUMBERVALUE(MID(AC8, SEARCH("!", AC8)+1, SEARCH("+", AC8)-SEARCH("!", AC8)-1)), Rankings!$A$2:$BK$129, 63, FALSE),0)</f>
        <v>0</v>
      </c>
      <c r="HW8">
        <f>IFERROR(VLOOKUP(_xlfn.NUMBERVALUE(MID(AD8, SEARCH("!", AD8)+1, SEARCH("+", AD8)-SEARCH("!", AD8)-1)), Rankings!$A$2:$BK$129, 63, FALSE),0)</f>
        <v>0.71744721195333239</v>
      </c>
      <c r="HX8">
        <f>IFERROR(VLOOKUP(_xlfn.NUMBERVALUE(MID(AE8, SEARCH("!", AE8)+1, SEARCH("+", AE8)-SEARCH("!", AE8)-1)), Rankings!$A$2:$BK$129, 63, FALSE),0)</f>
        <v>0.79780442836869991</v>
      </c>
      <c r="HY8">
        <f>IFERROR(VLOOKUP(_xlfn.NUMBERVALUE(MID(AF8, SEARCH("!", AF8)+1, SEARCH("+", AF8)-SEARCH("!", AF8)-1)), Rankings!$A$2:$BK$129, 63, FALSE),0)</f>
        <v>0.7577692959070047</v>
      </c>
      <c r="HZ8">
        <f>IFERROR(VLOOKUP(_xlfn.NUMBERVALUE(MID(AG8, SEARCH("!", AG8)+1, SEARCH("+", AG8)-SEARCH("!", AG8)-1)), Rankings!$A$2:$BK$129, 63, FALSE),0)</f>
        <v>0.55881753299749948</v>
      </c>
      <c r="IA8">
        <f>IFERROR(VLOOKUP(_xlfn.NUMBERVALUE(MID(AH8, SEARCH("!", AH8)+1, SEARCH("+", AH8)-SEARCH("!", AH8)-1)), Rankings!$A$2:$BK$129, 63, FALSE),0)</f>
        <v>0</v>
      </c>
      <c r="IB8">
        <f>IFERROR(VLOOKUP(_xlfn.NUMBERVALUE(MID(AI8, SEARCH("!", AI8)+1, SEARCH("+", AI8)-SEARCH("!", AI8)-1)), Rankings!$A$2:$BK$129, 63, FALSE),0)</f>
        <v>0.47859817275585803</v>
      </c>
      <c r="IC8">
        <f>IFERROR(VLOOKUP(_xlfn.NUMBERVALUE(MID(AJ8, SEARCH("!", AJ8)+1, SEARCH("+", AJ8)-SEARCH("!", AJ8)-1)), Rankings!$A$2:$BK$129, 63, FALSE),0)</f>
        <v>0.57377818445367612</v>
      </c>
      <c r="ID8">
        <f>IFERROR(VLOOKUP(_xlfn.NUMBERVALUE(MID(AK8, SEARCH("!", AK8)+1, SEARCH("+", AK8)-SEARCH("!", AK8)-1)), Rankings!$A$2:$BK$129, 63, FALSE),0)</f>
        <v>0.82959342066499908</v>
      </c>
      <c r="IE8">
        <f>IFERROR(VLOOKUP(_xlfn.NUMBERVALUE(MID(AL8, SEARCH("!", AL8)+1, SEARCH("+", AL8)-SEARCH("!", AL8)-1)), Rankings!$A$2:$BK$129, 63, FALSE),0)</f>
        <v>0.29127396251073551</v>
      </c>
      <c r="IF8">
        <f>IFERROR(VLOOKUP(_xlfn.NUMBERVALUE(MID(AM8, SEARCH("!", AM8)+1, SEARCH("+", AM8)-SEARCH("!", AM8)-1)), Rankings!$A$2:$BK$129, 63, FALSE),0)</f>
        <v>0</v>
      </c>
      <c r="IG8">
        <f>IFERROR(VLOOKUP(_xlfn.NUMBERVALUE(MID(AN8, SEARCH("!", AN8)+1, SEARCH("+", AN8)-SEARCH("!", AN8)-1)), Rankings!$A$2:$BK$129, 63, FALSE),0)</f>
        <v>0</v>
      </c>
      <c r="IH8">
        <f>IFERROR(VLOOKUP(_xlfn.NUMBERVALUE(MID(AO8, SEARCH("!", AO8)+1, SEARCH("+", AO8)-SEARCH("!", AO8)-1)), Rankings!$A$2:$BK$129, 63, FALSE),0)</f>
        <v>0.65493783275404538</v>
      </c>
      <c r="II8">
        <f>IFERROR(VLOOKUP(_xlfn.NUMBERVALUE(MID(AP8, SEARCH("!", AP8)+1, SEARCH("+", AP8)-SEARCH("!", AP8)-1)), Rankings!$A$2:$BK$129, 63, FALSE),0)</f>
        <v>0.58916834362897619</v>
      </c>
      <c r="IJ8">
        <f>IFERROR(VLOOKUP(_xlfn.NUMBERVALUE(MID(AQ8, SEARCH("!", AQ8)+1, SEARCH("+", AQ8)-SEARCH("!", AQ8)-1)), Rankings!$A$2:$BK$129, 63, FALSE),0)</f>
        <v>0.99722768391660677</v>
      </c>
      <c r="IK8">
        <f>IFERROR(VLOOKUP(_xlfn.NUMBERVALUE(MID(AR8, SEARCH("!", AR8)+1, SEARCH("+", AR8)-SEARCH("!", AR8)-1)), Rankings!$A$2:$BK$129, 63, FALSE),0)</f>
        <v>0.23701991505050748</v>
      </c>
      <c r="IL8">
        <f>IFERROR(VLOOKUP(_xlfn.NUMBERVALUE(MID(AS8, SEARCH("!", AS8)+1, SEARCH("+", AS8)-SEARCH("!", AS8)-1)), Rankings!$A$2:$BK$129, 63, FALSE),0)</f>
        <v>0.58916834362897619</v>
      </c>
      <c r="IM8">
        <f>IFERROR(VLOOKUP(_xlfn.NUMBERVALUE(MID(AT8, SEARCH("!", AT8)+1, SEARCH("+", AT8)-SEARCH("!", AT8)-1)), Rankings!$A$2:$BK$129, 63, FALSE),0)</f>
        <v>0.99722768391660677</v>
      </c>
      <c r="IN8">
        <f>IFERROR(VLOOKUP(_xlfn.NUMBERVALUE(MID(AU8, SEARCH("!", AU8)+1, SEARCH("+", AU8)-SEARCH("!", AU8)-1)), Rankings!$A$2:$BK$129, 63, FALSE),0)</f>
        <v>0.53458100916090412</v>
      </c>
      <c r="IO8">
        <f>IFERROR(VLOOKUP(_xlfn.NUMBERVALUE(MID(AV8, SEARCH("!", AV8)+1, SEARCH("+", AV8)-SEARCH("!", AV8)-1)), Rankings!$A$2:$BK$129, 63, FALSE),0)</f>
        <v>0.59685324237275783</v>
      </c>
      <c r="IP8">
        <f>IFERROR(VLOOKUP(_xlfn.NUMBERVALUE(MID(AW8, SEARCH("!", AW8)+1, SEARCH("+", AW8)-SEARCH("!", AW8)-1)), Rankings!$A$2:$BK$129, 63, FALSE),0)</f>
        <v>0</v>
      </c>
      <c r="IQ8">
        <f>IFERROR(VLOOKUP(_xlfn.NUMBERVALUE(MID(AX8, SEARCH("!", AX8)+1, SEARCH("+", AX8)-SEARCH("!", AX8)-1)), Rankings!$A$2:$BK$129, 63, FALSE),0)</f>
        <v>0</v>
      </c>
      <c r="IR8">
        <f>IFERROR(VLOOKUP(_xlfn.NUMBERVALUE(MID(AY8, SEARCH("!", AY8)+1, SEARCH("+", AY8)-SEARCH("!", AY8)-1)), Rankings!$A$2:$BK$129, 63, FALSE),0)</f>
        <v>0.59685324237275783</v>
      </c>
      <c r="IS8">
        <f>IFERROR(VLOOKUP(_xlfn.NUMBERVALUE(MID(AZ8, SEARCH("!", AZ8)+1, SEARCH("+", AZ8)-SEARCH("!", AZ8)-1)), Rankings!$A$2:$BK$129, 63, FALSE),0)</f>
        <v>0</v>
      </c>
      <c r="IT8">
        <f>IFERROR(VLOOKUP(_xlfn.NUMBERVALUE(MID(BA8, SEARCH("!", BA8)+1, SEARCH("+", BA8)-SEARCH("!", BA8)-1)), Rankings!$A$2:$BK$129, 63, FALSE),0)</f>
        <v>0</v>
      </c>
      <c r="IU8">
        <f>IFERROR(VLOOKUP(_xlfn.NUMBERVALUE(MID(BB8, SEARCH("!", BB8)+1, SEARCH("+", BB8)-SEARCH("!", BB8)-1)), Rankings!$A$2:$BK$129, 63, FALSE),0)</f>
        <v>0.72332718541365992</v>
      </c>
      <c r="IV8">
        <f>IFERROR(VLOOKUP(_xlfn.NUMBERVALUE(MID(BC8, SEARCH("!", BC8)+1, SEARCH("+", BC8)-SEARCH("!", BC8)-1)), Rankings!$A$2:$BK$129, 63, FALSE),0)</f>
        <v>0</v>
      </c>
      <c r="IW8">
        <f>IFERROR(VLOOKUP(_xlfn.NUMBERVALUE(MID(BD8, SEARCH("!", BD8)+1, SEARCH("+", BD8)-SEARCH("!", BD8)-1)), Rankings!$A$2:$BK$129, 63, FALSE),0)</f>
        <v>0.83122380927033801</v>
      </c>
      <c r="IX8">
        <f>IFERROR(VLOOKUP(_xlfn.NUMBERVALUE(MID(BE8, SEARCH("!", BE8)+1, SEARCH("+", BE8)-SEARCH("!", BE8)-1)), Rankings!$A$2:$BK$129, 63, FALSE),0)</f>
        <v>0.72332718541365992</v>
      </c>
      <c r="IY8">
        <f>IFERROR(VLOOKUP(_xlfn.NUMBERVALUE(MID(BF8, SEARCH("!", BF8)+1, SEARCH("+", BF8)-SEARCH("!", BF8)-1)), Rankings!$A$2:$BK$129, 63, FALSE),0)</f>
        <v>0</v>
      </c>
      <c r="IZ8">
        <f>IFERROR(VLOOKUP(_xlfn.NUMBERVALUE(MID(BG8, SEARCH("!", BG8)+1, SEARCH("+", BG8)-SEARCH("!", BG8)-1)), Rankings!$A$2:$BK$129, 63, FALSE),0)</f>
        <v>0.83122380927033801</v>
      </c>
      <c r="JA8">
        <f>IFERROR(VLOOKUP(_xlfn.NUMBERVALUE(MID(BH8, SEARCH("!", BH8)+1, SEARCH("+", BH8)-SEARCH("!", BH8)-1)), Rankings!$A$2:$BK$129, 63, FALSE),0)</f>
        <v>0.91255548584178892</v>
      </c>
      <c r="JB8">
        <f>IFERROR(VLOOKUP(_xlfn.NUMBERVALUE(MID(BI8, SEARCH("!", BI8)+1, SEARCH("+", BI8)-SEARCH("!", BI8)-1)), Rankings!$A$2:$BK$129, 63, FALSE),0)</f>
        <v>0</v>
      </c>
      <c r="JC8">
        <f>IFERROR(VLOOKUP(_xlfn.NUMBERVALUE(MID(BJ8, SEARCH("!", BJ8)+1, SEARCH("+", BJ8)-SEARCH("!", BJ8)-1)), Rankings!$A$2:$BK$129, 63, FALSE),0)</f>
        <v>0.86985627952015798</v>
      </c>
      <c r="JD8">
        <f>IFERROR(VLOOKUP(_xlfn.NUMBERVALUE(MID(BK8, SEARCH("!", BK8)+1, SEARCH("+", BK8)-SEARCH("!", BK8)-1)), Rankings!$A$2:$BK$129, 63, FALSE),0)</f>
        <v>0.91255548584178892</v>
      </c>
      <c r="JE8">
        <f>IFERROR(VLOOKUP(_xlfn.NUMBERVALUE(MID(BL8, SEARCH("!", BL8)+1, SEARCH("+", BL8)-SEARCH("!", BL8)-1)), Rankings!$A$2:$BK$129, 63, FALSE),0)</f>
        <v>0</v>
      </c>
      <c r="JF8">
        <f>IFERROR(VLOOKUP(_xlfn.NUMBERVALUE(MID(BM8, SEARCH("!", BM8)+1, SEARCH("+", BM8)-SEARCH("!", BM8)-1)), Rankings!$A$2:$BK$129, 63, FALSE),0)</f>
        <v>0</v>
      </c>
      <c r="JG8">
        <f>IFERROR(VLOOKUP(_xlfn.NUMBERVALUE(MID(BN8, SEARCH("!", BN8)+1, SEARCH("+", BN8)-SEARCH("!", BN8)-1)), Rankings!$A$2:$BK$129, 63, FALSE),0)</f>
        <v>0.84785933157695315</v>
      </c>
      <c r="JH8">
        <f>IFERROR(VLOOKUP(_xlfn.NUMBERVALUE(MID(BO8, SEARCH("!", BO8)+1, SEARCH("+", BO8)-SEARCH("!", BO8)-1)), Rankings!$A$2:$BK$129, 63, FALSE),0)</f>
        <v>0.86985627952015798</v>
      </c>
      <c r="JI8">
        <f>IFERROR(VLOOKUP(_xlfn.NUMBERVALUE(MID(BP8, SEARCH("!", BP8)+1, SEARCH("+", BP8)-SEARCH("!", BP8)-1)), Rankings!$A$2:$BK$129, 63, FALSE),0)</f>
        <v>0.84785933157695315</v>
      </c>
      <c r="JJ8">
        <f>IFERROR(VLOOKUP(_xlfn.NUMBERVALUE(MID(BQ8, SEARCH("!", BQ8)+1, SEARCH("+", BQ8)-SEARCH("!", BQ8)-1)), Rankings!$A$2:$BK$129, 63, FALSE),0)</f>
        <v>0.86985627952015798</v>
      </c>
      <c r="JK8">
        <f>IFERROR(VLOOKUP(_xlfn.NUMBERVALUE(MID(BR8, SEARCH("!", BR8)+1, SEARCH("+", BR8)-SEARCH("!", BR8)-1)), Rankings!$A$2:$BK$129, 63, FALSE),0)</f>
        <v>0.83122380927033801</v>
      </c>
      <c r="JL8">
        <f>IFERROR(VLOOKUP(_xlfn.NUMBERVALUE(MID(BS8, SEARCH("!", BS8)+1, SEARCH("+", BS8)-SEARCH("!", BS8)-1)), Rankings!$A$2:$BK$129, 63, FALSE),0)</f>
        <v>0.82959342066499908</v>
      </c>
      <c r="JM8">
        <f>IFERROR(VLOOKUP(_xlfn.NUMBERVALUE(MID(BT8, SEARCH("!", BT8)+1, SEARCH("+", BT8)-SEARCH("!", BT8)-1)), Rankings!$A$2:$BK$129, 63, FALSE),0)</f>
        <v>0.83122380927033801</v>
      </c>
      <c r="JN8">
        <f>IFERROR(VLOOKUP(_xlfn.NUMBERVALUE(MID(BU8, SEARCH("!", BU8)+1, SEARCH("+", BU8)-SEARCH("!", BU8)-1)), Rankings!$A$2:$BK$129, 63, FALSE),0)</f>
        <v>0.82959342066499908</v>
      </c>
      <c r="JO8">
        <f>IFERROR(VLOOKUP(_xlfn.NUMBERVALUE(MID(BV8, SEARCH("!", BV8)+1, SEARCH("+", BV8)-SEARCH("!", BV8)-1)), Rankings!$A$2:$BK$129, 63, FALSE),0)</f>
        <v>0.84947087869920124</v>
      </c>
      <c r="JP8">
        <f>IFERROR(VLOOKUP(_xlfn.NUMBERVALUE(MID(BW8, SEARCH("!", BW8)+1, SEARCH("+", BW8)-SEARCH("!", BW8)-1)), Rankings!$A$2:$BK$129, 63, FALSE),0)</f>
        <v>0</v>
      </c>
      <c r="JQ8">
        <f>IFERROR(VLOOKUP(_xlfn.NUMBERVALUE(MID(BX8, SEARCH("!", BX8)+1, SEARCH("+", BX8)-SEARCH("!", BX8)-1)), Rankings!$A$2:$BK$129, 63, FALSE),0)</f>
        <v>0.84947087869920124</v>
      </c>
      <c r="JR8">
        <f>IFERROR(VLOOKUP(_xlfn.NUMBERVALUE(MID(BY8, SEARCH("!", BY8)+1, SEARCH("+", BY8)-SEARCH("!", BY8)-1)), Rankings!$A$2:$BK$129, 63, FALSE),0)</f>
        <v>0</v>
      </c>
      <c r="JS8">
        <f>IFERROR(VLOOKUP(_xlfn.NUMBERVALUE(MID(BZ8, SEARCH("!", BZ8)+1, SEARCH("+", BZ8)-SEARCH("!", BZ8)-1)), Rankings!$A$2:$BK$129, 63, FALSE),0)</f>
        <v>0.99722768391660677</v>
      </c>
      <c r="JT8">
        <f>IFERROR(VLOOKUP(_xlfn.NUMBERVALUE(MID(CA8, SEARCH("!", CA8)+1, SEARCH("+", CA8)-SEARCH("!", CA8)-1)), Rankings!$A$2:$BK$129, 63, FALSE),0)</f>
        <v>0</v>
      </c>
      <c r="JU8">
        <f>IFERROR(VLOOKUP(_xlfn.NUMBERVALUE(MID(CB8, SEARCH("!", CB8)+1, SEARCH("+", CB8)-SEARCH("!", CB8)-1)), Rankings!$A$2:$BK$129, 63, FALSE),0)</f>
        <v>0.99722768391660677</v>
      </c>
      <c r="JV8">
        <f>IFERROR(VLOOKUP(_xlfn.NUMBERVALUE(MID(CC8, SEARCH("!", CC8)+1, SEARCH("+", CC8)-SEARCH("!", CC8)-1)), Rankings!$A$2:$BK$129, 63, FALSE),0)</f>
        <v>0</v>
      </c>
      <c r="JW8">
        <f>IFERROR(VLOOKUP(_xlfn.NUMBERVALUE(MID(CD8, SEARCH("!", CD8)+1, SEARCH("+", CD8)-SEARCH("!", CD8)-1)), Rankings!$A$2:$BK$129, 63, FALSE),0)</f>
        <v>0</v>
      </c>
      <c r="JX8">
        <f>IFERROR(VLOOKUP(_xlfn.NUMBERVALUE(MID(CE8, SEARCH("!", CE8)+1, SEARCH("+", CE8)-SEARCH("!", CE8)-1)), Rankings!$A$2:$BK$129, 63, FALSE),0)</f>
        <v>0</v>
      </c>
      <c r="JY8">
        <f>IFERROR(VLOOKUP(_xlfn.NUMBERVALUE(MID(CF8, SEARCH("!", CF8)+1, SEARCH("+", CF8)-SEARCH("!", CF8)-1)), Rankings!$A$2:$BK$129, 63, FALSE),0)</f>
        <v>0</v>
      </c>
      <c r="JZ8">
        <f>IFERROR(VLOOKUP(_xlfn.NUMBERVALUE(MID(CG8, SEARCH("!", CG8)+1, SEARCH("+", CG8)-SEARCH("!", CG8)-1)), Rankings!$A$2:$BK$129, 63, FALSE),0)</f>
        <v>0</v>
      </c>
      <c r="KA8">
        <f>IFERROR(VLOOKUP(_xlfn.NUMBERVALUE(MID(CH8, SEARCH("!", CH8)+1, SEARCH("+", CH8)-SEARCH("!", CH8)-1)), Rankings!$A$2:$BK$129, 63, FALSE),0)</f>
        <v>0</v>
      </c>
      <c r="KB8">
        <f>IFERROR(VLOOKUP(_xlfn.NUMBERVALUE(MID(CI8, SEARCH("!", CI8)+1, SEARCH("+", CI8)-SEARCH("!", CI8)-1)), Rankings!$A$2:$BK$129, 63, FALSE),0)</f>
        <v>0</v>
      </c>
      <c r="KC8">
        <f>IFERROR(VLOOKUP(_xlfn.NUMBERVALUE(MID(CJ8, SEARCH("!", CJ8)+1, SEARCH("+", CJ8)-SEARCH("!", CJ8)-1)), Rankings!$A$2:$BK$129, 63, FALSE),0)</f>
        <v>0</v>
      </c>
      <c r="KD8">
        <f>IFERROR(VLOOKUP(_xlfn.NUMBERVALUE(MID(CK8, SEARCH("!", CK8)+1, SEARCH("+", CK8)-SEARCH("!", CK8)-1)), Rankings!$A$2:$BK$129, 63, FALSE),0)</f>
        <v>0</v>
      </c>
      <c r="KE8">
        <f>IFERROR(VLOOKUP(_xlfn.NUMBERVALUE(MID(CL8, SEARCH("!", CL8)+1, SEARCH("+", CL8)-SEARCH("!", CL8)-1)), Rankings!$A$2:$BK$129, 63, FALSE),0)</f>
        <v>0</v>
      </c>
      <c r="KF8">
        <f>IFERROR(VLOOKUP(_xlfn.NUMBERVALUE(MID(CM8, SEARCH("!", CM8)+1, SEARCH("+", CM8)-SEARCH("!", CM8)-1)), Rankings!$A$2:$BK$129, 63, FALSE),0)</f>
        <v>0</v>
      </c>
      <c r="KG8">
        <f>IFERROR(VLOOKUP(_xlfn.NUMBERVALUE(MID(CN8, SEARCH("!", CN8)+1, SEARCH("+", CN8)-SEARCH("!", CN8)-1)), Rankings!$A$2:$BK$129, 63, FALSE),0)</f>
        <v>0</v>
      </c>
      <c r="KH8">
        <f>IFERROR(VLOOKUP(_xlfn.NUMBERVALUE(MID(CO8, SEARCH("!", CO8)+1, SEARCH("+", CO8)-SEARCH("!", CO8)-1)), Rankings!$A$2:$BK$129, 63, FALSE),0)</f>
        <v>0</v>
      </c>
      <c r="KJ8" s="28">
        <f t="shared" si="116"/>
        <v>302</v>
      </c>
      <c r="KK8" s="28">
        <f t="shared" si="117"/>
        <v>361</v>
      </c>
      <c r="KL8" s="28">
        <f t="shared" si="118"/>
        <v>104</v>
      </c>
      <c r="KM8" s="28">
        <f t="shared" si="119"/>
        <v>60</v>
      </c>
      <c r="KN8" s="28">
        <f t="shared" si="120"/>
        <v>0</v>
      </c>
      <c r="KO8" s="28">
        <f t="shared" si="121"/>
        <v>234</v>
      </c>
      <c r="KP8" s="28">
        <f t="shared" si="122"/>
        <v>534.33333333333326</v>
      </c>
      <c r="KQ8" s="28">
        <f t="shared" si="123"/>
        <v>234</v>
      </c>
      <c r="KS8" s="27" t="str">
        <f t="shared" si="124"/>
        <v>32</v>
      </c>
      <c r="KT8" s="27" t="str">
        <f t="shared" si="125"/>
        <v>19</v>
      </c>
      <c r="KU8" s="27" t="str">
        <f t="shared" si="126"/>
        <v>22</v>
      </c>
      <c r="KV8" s="27" t="str">
        <f t="shared" si="127"/>
        <v>24</v>
      </c>
      <c r="KW8" s="27">
        <f t="shared" si="128"/>
        <v>0</v>
      </c>
      <c r="KX8" s="27">
        <f t="shared" si="129"/>
        <v>0</v>
      </c>
      <c r="KY8" s="27" t="str">
        <f t="shared" si="130"/>
        <v>18</v>
      </c>
      <c r="KZ8" s="27">
        <f t="shared" si="131"/>
        <v>0</v>
      </c>
      <c r="LA8" s="27" t="str">
        <f t="shared" si="132"/>
        <v>22</v>
      </c>
      <c r="LB8" s="27" t="str">
        <f t="shared" si="133"/>
        <v>23</v>
      </c>
      <c r="LC8" s="27" t="str">
        <f t="shared" si="134"/>
        <v>32</v>
      </c>
      <c r="LD8" s="27" t="str">
        <f t="shared" si="135"/>
        <v>30</v>
      </c>
      <c r="LE8" s="27" t="str">
        <f t="shared" si="136"/>
        <v>22</v>
      </c>
      <c r="LF8" s="27">
        <f t="shared" si="137"/>
        <v>0</v>
      </c>
      <c r="LG8" s="27" t="str">
        <f t="shared" si="138"/>
        <v>22</v>
      </c>
      <c r="LH8" s="27">
        <f t="shared" si="139"/>
        <v>0</v>
      </c>
      <c r="LI8" s="27" t="str">
        <f t="shared" si="140"/>
        <v>28</v>
      </c>
      <c r="LJ8" s="27">
        <f t="shared" si="141"/>
        <v>0</v>
      </c>
      <c r="LK8" s="27" t="str">
        <f t="shared" si="142"/>
        <v>12</v>
      </c>
      <c r="LL8" s="27" t="str">
        <f t="shared" si="143"/>
        <v>15</v>
      </c>
      <c r="LM8" s="27" t="str">
        <f t="shared" si="144"/>
        <v>23</v>
      </c>
      <c r="LN8" s="27" t="str">
        <f t="shared" si="145"/>
        <v>27</v>
      </c>
      <c r="LO8" s="27">
        <f t="shared" si="146"/>
        <v>0</v>
      </c>
      <c r="LP8" s="27" t="str">
        <f t="shared" si="147"/>
        <v>23</v>
      </c>
      <c r="LQ8" s="27" t="str">
        <f t="shared" si="148"/>
        <v>25</v>
      </c>
      <c r="LR8" s="27" t="str">
        <f t="shared" si="149"/>
        <v>21</v>
      </c>
      <c r="LS8" s="27" t="str">
        <f t="shared" si="150"/>
        <v>34</v>
      </c>
      <c r="LT8" s="27">
        <f t="shared" si="151"/>
        <v>0</v>
      </c>
      <c r="LU8" s="27">
        <f t="shared" si="152"/>
        <v>0</v>
      </c>
      <c r="LV8" s="27" t="str">
        <f t="shared" si="153"/>
        <v>17</v>
      </c>
      <c r="LW8" s="27" t="str">
        <f t="shared" si="154"/>
        <v>23</v>
      </c>
      <c r="LX8" s="27" t="str">
        <f t="shared" si="155"/>
        <v>15</v>
      </c>
      <c r="LY8" s="27" t="str">
        <f t="shared" si="156"/>
        <v>29</v>
      </c>
      <c r="LZ8" s="27" t="str">
        <f t="shared" si="157"/>
        <v>27</v>
      </c>
      <c r="MA8" s="27" t="str">
        <f t="shared" si="158"/>
        <v>21</v>
      </c>
      <c r="MB8" s="27" t="str">
        <f t="shared" si="159"/>
        <v>29</v>
      </c>
      <c r="MC8" s="27" t="str">
        <f t="shared" si="160"/>
        <v>19</v>
      </c>
      <c r="MD8" s="27">
        <f t="shared" si="161"/>
        <v>0</v>
      </c>
      <c r="ME8" s="27">
        <f t="shared" si="162"/>
        <v>0</v>
      </c>
      <c r="MF8" s="27" t="str">
        <f t="shared" si="163"/>
        <v>24</v>
      </c>
      <c r="MG8" s="27">
        <f t="shared" si="164"/>
        <v>0</v>
      </c>
      <c r="MH8" s="27">
        <f t="shared" si="165"/>
        <v>0</v>
      </c>
      <c r="MI8" s="27" t="str">
        <f t="shared" si="166"/>
        <v>43</v>
      </c>
      <c r="MJ8" s="27">
        <f t="shared" si="167"/>
        <v>0</v>
      </c>
      <c r="MK8" s="27" t="str">
        <f t="shared" si="168"/>
        <v>29</v>
      </c>
      <c r="ML8" s="27" t="str">
        <f t="shared" si="169"/>
        <v>17</v>
      </c>
      <c r="MM8" s="27">
        <f t="shared" si="170"/>
        <v>0</v>
      </c>
      <c r="MN8" s="27" t="str">
        <f t="shared" si="171"/>
        <v>23</v>
      </c>
      <c r="MO8" s="27" t="str">
        <f t="shared" si="172"/>
        <v>12</v>
      </c>
      <c r="MP8" s="27">
        <f t="shared" si="173"/>
        <v>0</v>
      </c>
      <c r="MQ8" s="27" t="str">
        <f t="shared" si="174"/>
        <v>8</v>
      </c>
      <c r="MR8" s="27" t="str">
        <f t="shared" si="175"/>
        <v>17</v>
      </c>
      <c r="MS8" s="27">
        <f t="shared" si="176"/>
        <v>0</v>
      </c>
      <c r="MT8" s="27">
        <f t="shared" si="177"/>
        <v>0</v>
      </c>
      <c r="MU8" s="27" t="str">
        <f t="shared" si="178"/>
        <v>15</v>
      </c>
      <c r="MV8" s="27" t="str">
        <f t="shared" si="179"/>
        <v>13</v>
      </c>
      <c r="MW8" s="27" t="str">
        <f t="shared" si="180"/>
        <v>24</v>
      </c>
      <c r="MX8" s="27" t="str">
        <f t="shared" si="181"/>
        <v>19</v>
      </c>
      <c r="MY8" s="27" t="str">
        <f t="shared" si="182"/>
        <v>15</v>
      </c>
      <c r="MZ8" s="27" t="str">
        <f t="shared" si="183"/>
        <v>18</v>
      </c>
      <c r="NA8" s="27" t="str">
        <f t="shared" si="184"/>
        <v>26</v>
      </c>
      <c r="NB8" s="27" t="str">
        <f t="shared" si="185"/>
        <v>14</v>
      </c>
      <c r="NC8" s="27" t="str">
        <f t="shared" si="186"/>
        <v>24</v>
      </c>
      <c r="ND8" s="27">
        <f t="shared" si="187"/>
        <v>0</v>
      </c>
      <c r="NE8" s="27" t="str">
        <f t="shared" si="188"/>
        <v>23</v>
      </c>
      <c r="NF8" s="27">
        <f t="shared" si="189"/>
        <v>0</v>
      </c>
      <c r="NG8" s="27" t="str">
        <f t="shared" si="190"/>
        <v>12</v>
      </c>
      <c r="NH8" s="27">
        <f t="shared" si="191"/>
        <v>0</v>
      </c>
      <c r="NI8" s="27" t="str">
        <f t="shared" si="192"/>
        <v>14</v>
      </c>
      <c r="NJ8" s="27">
        <f t="shared" si="193"/>
        <v>0</v>
      </c>
      <c r="NK8" s="27">
        <f t="shared" si="194"/>
        <v>0</v>
      </c>
      <c r="NL8" s="27">
        <f t="shared" si="195"/>
        <v>0</v>
      </c>
      <c r="NM8" s="27">
        <f t="shared" si="196"/>
        <v>0</v>
      </c>
      <c r="NN8" s="27">
        <f t="shared" si="197"/>
        <v>0</v>
      </c>
      <c r="NO8" s="27">
        <f t="shared" si="198"/>
        <v>0</v>
      </c>
      <c r="NP8" s="27">
        <f t="shared" si="199"/>
        <v>0</v>
      </c>
      <c r="NQ8" s="27">
        <f t="shared" si="200"/>
        <v>0</v>
      </c>
      <c r="NR8" s="27">
        <f t="shared" si="201"/>
        <v>0</v>
      </c>
      <c r="NS8" s="27">
        <f t="shared" si="202"/>
        <v>0</v>
      </c>
      <c r="NT8" s="27">
        <f t="shared" si="203"/>
        <v>0</v>
      </c>
      <c r="NU8" s="27">
        <f t="shared" si="204"/>
        <v>0</v>
      </c>
      <c r="NV8" s="27">
        <f t="shared" si="205"/>
        <v>0</v>
      </c>
      <c r="NX8" s="28">
        <f t="shared" si="206"/>
        <v>162</v>
      </c>
      <c r="NY8" s="28">
        <f t="shared" si="207"/>
        <v>282</v>
      </c>
      <c r="NZ8" s="28">
        <f t="shared" si="208"/>
        <v>75</v>
      </c>
      <c r="OA8" s="28">
        <f t="shared" si="209"/>
        <v>47</v>
      </c>
      <c r="OB8" s="28">
        <f t="shared" si="210"/>
        <v>0</v>
      </c>
      <c r="OC8" s="28">
        <f t="shared" si="211"/>
        <v>133</v>
      </c>
      <c r="OD8" s="28">
        <f t="shared" si="212"/>
        <v>340.5</v>
      </c>
      <c r="OE8" s="28">
        <f t="shared" si="213"/>
        <v>133</v>
      </c>
      <c r="OG8" s="27" t="str">
        <f t="shared" si="214"/>
        <v>15</v>
      </c>
      <c r="OH8" s="27" t="str">
        <f t="shared" si="215"/>
        <v>20</v>
      </c>
      <c r="OI8" s="27" t="str">
        <f t="shared" si="216"/>
        <v>8</v>
      </c>
      <c r="OJ8" s="27" t="str">
        <f t="shared" si="217"/>
        <v>8</v>
      </c>
      <c r="OK8" s="27">
        <f t="shared" si="218"/>
        <v>0</v>
      </c>
      <c r="OL8" s="27">
        <f t="shared" si="219"/>
        <v>0</v>
      </c>
      <c r="OM8" s="27" t="str">
        <f t="shared" si="220"/>
        <v>25</v>
      </c>
      <c r="ON8" s="27">
        <f t="shared" si="221"/>
        <v>0</v>
      </c>
      <c r="OO8" s="27" t="str">
        <f t="shared" si="222"/>
        <v>16</v>
      </c>
      <c r="OP8" s="27" t="str">
        <f t="shared" si="223"/>
        <v>10</v>
      </c>
      <c r="OQ8" s="27" t="str">
        <f t="shared" si="224"/>
        <v>19</v>
      </c>
      <c r="OR8" s="27" t="str">
        <f t="shared" si="225"/>
        <v>14</v>
      </c>
      <c r="OS8" s="27" t="str">
        <f t="shared" si="226"/>
        <v>27</v>
      </c>
      <c r="OT8" s="27">
        <f t="shared" si="227"/>
        <v>0</v>
      </c>
      <c r="OU8" s="27" t="str">
        <f t="shared" si="228"/>
        <v>19</v>
      </c>
      <c r="OV8" s="27">
        <f t="shared" si="229"/>
        <v>0</v>
      </c>
      <c r="OW8" s="27" t="str">
        <f t="shared" si="230"/>
        <v>19</v>
      </c>
      <c r="OX8" s="27">
        <f t="shared" si="231"/>
        <v>0</v>
      </c>
      <c r="OY8" s="27" t="str">
        <f t="shared" si="232"/>
        <v>20</v>
      </c>
      <c r="OZ8" s="27" t="str">
        <f t="shared" si="233"/>
        <v>6</v>
      </c>
      <c r="PA8" s="27" t="str">
        <f t="shared" si="234"/>
        <v>4</v>
      </c>
      <c r="PB8" s="27" t="str">
        <f t="shared" si="235"/>
        <v>12</v>
      </c>
      <c r="PC8" s="27">
        <f t="shared" si="236"/>
        <v>0</v>
      </c>
      <c r="PD8" s="27" t="str">
        <f t="shared" si="237"/>
        <v>9</v>
      </c>
      <c r="PE8" s="27" t="str">
        <f t="shared" si="238"/>
        <v>15</v>
      </c>
      <c r="PF8" s="27" t="str">
        <f t="shared" si="239"/>
        <v>5</v>
      </c>
      <c r="PG8" s="27" t="str">
        <f t="shared" si="240"/>
        <v>14</v>
      </c>
      <c r="PH8" s="27">
        <f t="shared" si="241"/>
        <v>0</v>
      </c>
      <c r="PI8" s="27">
        <f t="shared" si="242"/>
        <v>0</v>
      </c>
      <c r="PJ8" s="27" t="str">
        <f t="shared" si="243"/>
        <v>13</v>
      </c>
      <c r="PK8" s="27" t="str">
        <f t="shared" si="244"/>
        <v>19</v>
      </c>
      <c r="PL8" s="27" t="str">
        <f t="shared" si="245"/>
        <v>19</v>
      </c>
      <c r="PM8" s="27" t="str">
        <f t="shared" si="246"/>
        <v>15</v>
      </c>
      <c r="PN8" s="27" t="str">
        <f t="shared" si="247"/>
        <v>13</v>
      </c>
      <c r="PO8" s="27" t="str">
        <f t="shared" si="248"/>
        <v>26</v>
      </c>
      <c r="PP8" s="27" t="str">
        <f t="shared" si="249"/>
        <v>15</v>
      </c>
      <c r="PQ8" s="27" t="str">
        <f t="shared" si="250"/>
        <v>24</v>
      </c>
      <c r="PR8" s="27">
        <f t="shared" si="251"/>
        <v>0</v>
      </c>
      <c r="PS8" s="27">
        <f t="shared" si="252"/>
        <v>0</v>
      </c>
      <c r="PT8" s="27" t="str">
        <f t="shared" si="253"/>
        <v>14</v>
      </c>
      <c r="PU8" s="27">
        <f t="shared" si="254"/>
        <v>0</v>
      </c>
      <c r="PV8" s="27">
        <f t="shared" si="255"/>
        <v>0</v>
      </c>
      <c r="PW8" s="27" t="str">
        <f t="shared" si="256"/>
        <v>15</v>
      </c>
      <c r="PX8" s="27">
        <f t="shared" si="257"/>
        <v>0</v>
      </c>
      <c r="PY8" s="27" t="str">
        <f t="shared" si="258"/>
        <v>17</v>
      </c>
      <c r="PZ8" s="27" t="str">
        <f t="shared" si="259"/>
        <v>18</v>
      </c>
      <c r="QA8" s="27">
        <f t="shared" si="260"/>
        <v>0</v>
      </c>
      <c r="QB8" s="27" t="str">
        <f t="shared" si="261"/>
        <v>11</v>
      </c>
      <c r="QC8" s="27" t="str">
        <f t="shared" si="262"/>
        <v>22</v>
      </c>
      <c r="QD8" s="27">
        <f t="shared" si="263"/>
        <v>0</v>
      </c>
      <c r="QE8" s="27" t="str">
        <f t="shared" si="264"/>
        <v>19</v>
      </c>
      <c r="QF8" s="27" t="str">
        <f t="shared" si="265"/>
        <v>21</v>
      </c>
      <c r="QG8" s="27">
        <f t="shared" si="266"/>
        <v>0</v>
      </c>
      <c r="QH8" s="27">
        <f t="shared" si="267"/>
        <v>0</v>
      </c>
      <c r="QI8" s="27" t="str">
        <f t="shared" si="268"/>
        <v>16</v>
      </c>
      <c r="QJ8" s="27" t="str">
        <f t="shared" si="269"/>
        <v>16</v>
      </c>
      <c r="QK8" s="27" t="str">
        <f t="shared" si="270"/>
        <v>19</v>
      </c>
      <c r="QL8" s="27" t="str">
        <f t="shared" si="271"/>
        <v>12</v>
      </c>
      <c r="QM8" s="27" t="str">
        <f t="shared" si="272"/>
        <v>18</v>
      </c>
      <c r="QN8" s="27" t="str">
        <f t="shared" si="273"/>
        <v>28</v>
      </c>
      <c r="QO8" s="27" t="str">
        <f t="shared" si="274"/>
        <v>10</v>
      </c>
      <c r="QP8" s="27" t="str">
        <f t="shared" si="275"/>
        <v>8</v>
      </c>
      <c r="QQ8" s="27" t="str">
        <f t="shared" si="276"/>
        <v>18</v>
      </c>
      <c r="QR8" s="27">
        <f t="shared" si="277"/>
        <v>0</v>
      </c>
      <c r="QS8" s="27" t="str">
        <f t="shared" si="278"/>
        <v>15</v>
      </c>
      <c r="QT8" s="27">
        <f t="shared" si="279"/>
        <v>0</v>
      </c>
      <c r="QU8" s="27" t="str">
        <f t="shared" si="280"/>
        <v>15</v>
      </c>
      <c r="QV8" s="27">
        <f t="shared" si="281"/>
        <v>0</v>
      </c>
      <c r="QW8" s="27" t="str">
        <f t="shared" si="282"/>
        <v>33</v>
      </c>
      <c r="QX8" s="27">
        <f t="shared" si="283"/>
        <v>0</v>
      </c>
      <c r="QY8" s="27">
        <f t="shared" si="284"/>
        <v>0</v>
      </c>
      <c r="QZ8" s="27">
        <f t="shared" si="285"/>
        <v>0</v>
      </c>
      <c r="RA8" s="27">
        <f t="shared" si="286"/>
        <v>0</v>
      </c>
      <c r="RB8" s="27">
        <f t="shared" si="287"/>
        <v>0</v>
      </c>
      <c r="RC8" s="27">
        <f t="shared" si="288"/>
        <v>0</v>
      </c>
      <c r="RD8" s="27">
        <f t="shared" si="289"/>
        <v>0</v>
      </c>
      <c r="RE8" s="27">
        <f t="shared" si="290"/>
        <v>0</v>
      </c>
      <c r="RF8" s="27">
        <f t="shared" si="291"/>
        <v>0</v>
      </c>
      <c r="RG8" s="27">
        <f t="shared" si="292"/>
        <v>0</v>
      </c>
      <c r="RH8" s="27">
        <f t="shared" si="293"/>
        <v>0</v>
      </c>
      <c r="RI8" s="27">
        <f t="shared" si="294"/>
        <v>0</v>
      </c>
      <c r="RJ8" s="27">
        <f t="shared" si="295"/>
        <v>0</v>
      </c>
      <c r="RL8" s="28">
        <f t="shared" si="296"/>
        <v>107</v>
      </c>
      <c r="RM8" s="28">
        <f t="shared" si="297"/>
        <v>142</v>
      </c>
      <c r="RN8" s="28">
        <f t="shared" si="298"/>
        <v>45</v>
      </c>
      <c r="RO8" s="28">
        <f t="shared" si="299"/>
        <v>26</v>
      </c>
      <c r="RP8" s="28">
        <f t="shared" si="300"/>
        <v>0</v>
      </c>
      <c r="RQ8" s="28">
        <f t="shared" si="301"/>
        <v>202.83333333333334</v>
      </c>
      <c r="RT8" s="27" t="str">
        <f t="shared" si="302"/>
        <v>8</v>
      </c>
      <c r="RU8" s="27" t="str">
        <f t="shared" si="303"/>
        <v>9</v>
      </c>
      <c r="RV8" s="27" t="str">
        <f t="shared" si="304"/>
        <v>10</v>
      </c>
      <c r="RW8" s="27" t="str">
        <f t="shared" si="305"/>
        <v>12</v>
      </c>
      <c r="RX8" s="27" t="str">
        <f t="shared" si="306"/>
        <v>0</v>
      </c>
      <c r="RY8" s="27" t="str">
        <f t="shared" si="307"/>
        <v>0</v>
      </c>
      <c r="RZ8" s="27" t="str">
        <f t="shared" si="308"/>
        <v>8</v>
      </c>
      <c r="SA8" s="27" t="str">
        <f t="shared" si="309"/>
        <v>0</v>
      </c>
      <c r="SB8" s="27" t="str">
        <f t="shared" si="310"/>
        <v>8</v>
      </c>
      <c r="SC8" s="27" t="str">
        <f t="shared" si="311"/>
        <v>9</v>
      </c>
      <c r="SD8" s="27" t="str">
        <f t="shared" si="312"/>
        <v>11</v>
      </c>
      <c r="SE8" s="27" t="str">
        <f t="shared" si="313"/>
        <v>9</v>
      </c>
      <c r="SF8" s="27" t="str">
        <f t="shared" si="314"/>
        <v>7</v>
      </c>
      <c r="SG8" s="27" t="str">
        <f t="shared" si="315"/>
        <v>0</v>
      </c>
      <c r="SH8" s="27" t="str">
        <f t="shared" si="316"/>
        <v>7</v>
      </c>
      <c r="SI8" s="27" t="str">
        <f t="shared" si="317"/>
        <v>0</v>
      </c>
      <c r="SJ8" s="27" t="str">
        <f t="shared" si="318"/>
        <v>15</v>
      </c>
      <c r="SK8" s="27" t="str">
        <f t="shared" si="319"/>
        <v>0</v>
      </c>
      <c r="SL8" s="27" t="str">
        <f t="shared" si="320"/>
        <v>7</v>
      </c>
      <c r="SM8" s="27" t="str">
        <f t="shared" si="321"/>
        <v>7</v>
      </c>
      <c r="SN8" s="27" t="str">
        <f t="shared" si="322"/>
        <v>9</v>
      </c>
      <c r="SO8" s="27" t="str">
        <f t="shared" si="323"/>
        <v>8</v>
      </c>
      <c r="SP8" s="27" t="str">
        <f t="shared" si="324"/>
        <v>0</v>
      </c>
      <c r="SQ8" s="27" t="str">
        <f t="shared" si="325"/>
        <v>12</v>
      </c>
      <c r="SR8" s="27" t="str">
        <f t="shared" si="326"/>
        <v>9</v>
      </c>
      <c r="SS8" s="27" t="str">
        <f t="shared" si="327"/>
        <v>11</v>
      </c>
      <c r="ST8" s="27" t="str">
        <f t="shared" si="328"/>
        <v>9</v>
      </c>
      <c r="SU8" s="27" t="str">
        <f t="shared" si="329"/>
        <v>0</v>
      </c>
      <c r="SV8" s="27" t="str">
        <f t="shared" si="330"/>
        <v>0</v>
      </c>
      <c r="SW8" s="27" t="str">
        <f t="shared" si="331"/>
        <v>6</v>
      </c>
      <c r="SX8" s="27" t="str">
        <f t="shared" si="332"/>
        <v>8</v>
      </c>
      <c r="SY8" s="27" t="str">
        <f t="shared" si="333"/>
        <v>6</v>
      </c>
      <c r="SZ8" s="27" t="str">
        <f t="shared" si="334"/>
        <v>7</v>
      </c>
      <c r="TA8" s="27" t="str">
        <f t="shared" si="335"/>
        <v>10</v>
      </c>
      <c r="TB8" s="27" t="str">
        <f t="shared" si="336"/>
        <v>10</v>
      </c>
      <c r="TC8" s="27" t="str">
        <f t="shared" si="337"/>
        <v>13</v>
      </c>
      <c r="TD8" s="27" t="str">
        <f t="shared" si="338"/>
        <v>6</v>
      </c>
      <c r="TE8" s="27" t="str">
        <f t="shared" si="339"/>
        <v>0</v>
      </c>
      <c r="TF8" s="27" t="str">
        <f t="shared" si="340"/>
        <v>0</v>
      </c>
      <c r="TG8" s="27" t="str">
        <f t="shared" si="341"/>
        <v>7</v>
      </c>
      <c r="TH8" s="27" t="str">
        <f t="shared" si="342"/>
        <v>0</v>
      </c>
      <c r="TI8" s="27" t="str">
        <f t="shared" si="343"/>
        <v>0</v>
      </c>
      <c r="TJ8" s="27" t="str">
        <f t="shared" si="344"/>
        <v>15</v>
      </c>
      <c r="TK8" s="27" t="str">
        <f t="shared" si="345"/>
        <v>0</v>
      </c>
      <c r="TL8" s="27" t="str">
        <f t="shared" si="346"/>
        <v>12</v>
      </c>
      <c r="TM8" s="27" t="str">
        <f t="shared" si="347"/>
        <v>7</v>
      </c>
      <c r="TN8" s="27" t="str">
        <f t="shared" si="348"/>
        <v>0</v>
      </c>
      <c r="TO8" s="27" t="str">
        <f t="shared" si="349"/>
        <v>10</v>
      </c>
      <c r="TP8" s="27" t="str">
        <f t="shared" si="350"/>
        <v>8</v>
      </c>
      <c r="TQ8" s="27" t="str">
        <f t="shared" si="351"/>
        <v>0</v>
      </c>
      <c r="TR8" s="27" t="str">
        <f t="shared" si="352"/>
        <v>4</v>
      </c>
      <c r="TS8" s="27" t="str">
        <f t="shared" si="353"/>
        <v>6</v>
      </c>
      <c r="TT8" s="27" t="str">
        <f t="shared" si="354"/>
        <v>0</v>
      </c>
      <c r="TU8" s="27" t="str">
        <f t="shared" si="355"/>
        <v>0</v>
      </c>
      <c r="TV8" s="27" t="str">
        <f t="shared" si="356"/>
        <v>7</v>
      </c>
      <c r="TW8" s="27" t="str">
        <f t="shared" si="357"/>
        <v>5</v>
      </c>
      <c r="TX8" s="27" t="str">
        <f t="shared" si="358"/>
        <v>11</v>
      </c>
      <c r="TY8" s="27" t="str">
        <f t="shared" si="359"/>
        <v>11</v>
      </c>
      <c r="TZ8" s="27" t="str">
        <f t="shared" si="360"/>
        <v>9</v>
      </c>
      <c r="UA8" s="27" t="str">
        <f t="shared" si="361"/>
        <v>6</v>
      </c>
      <c r="UB8" s="27" t="str">
        <f t="shared" si="362"/>
        <v>9</v>
      </c>
      <c r="UC8" s="27" t="str">
        <f t="shared" si="363"/>
        <v>9</v>
      </c>
      <c r="UD8" s="27" t="str">
        <f t="shared" si="364"/>
        <v>12</v>
      </c>
      <c r="UE8" s="27" t="str">
        <f t="shared" si="365"/>
        <v>0</v>
      </c>
      <c r="UF8" s="27" t="str">
        <f t="shared" si="366"/>
        <v>9</v>
      </c>
      <c r="UG8" s="27" t="str">
        <f t="shared" si="367"/>
        <v>0</v>
      </c>
      <c r="UH8" s="27" t="str">
        <f t="shared" si="368"/>
        <v>7</v>
      </c>
      <c r="UI8" s="27" t="str">
        <f t="shared" si="369"/>
        <v>0</v>
      </c>
      <c r="UJ8" s="27" t="str">
        <f t="shared" si="370"/>
        <v>7</v>
      </c>
      <c r="UK8" s="27" t="str">
        <f t="shared" si="371"/>
        <v>0</v>
      </c>
      <c r="UL8" s="27" t="str">
        <f t="shared" si="372"/>
        <v>0</v>
      </c>
      <c r="UM8" s="27" t="str">
        <f t="shared" si="373"/>
        <v>0</v>
      </c>
      <c r="UN8" s="27" t="str">
        <f t="shared" si="374"/>
        <v>0</v>
      </c>
      <c r="UO8" s="27" t="str">
        <f t="shared" si="375"/>
        <v>0</v>
      </c>
      <c r="UP8" s="27" t="str">
        <f t="shared" si="376"/>
        <v>0</v>
      </c>
      <c r="UQ8" s="27" t="str">
        <f t="shared" si="377"/>
        <v>0</v>
      </c>
      <c r="UR8" s="27" t="str">
        <f t="shared" si="378"/>
        <v>0</v>
      </c>
      <c r="US8" s="27" t="str">
        <f t="shared" si="379"/>
        <v>0</v>
      </c>
      <c r="UT8" s="27" t="str">
        <f t="shared" si="380"/>
        <v>0</v>
      </c>
      <c r="UU8" s="27" t="str">
        <f t="shared" si="381"/>
        <v>0</v>
      </c>
      <c r="UV8" s="27" t="str">
        <f t="shared" si="382"/>
        <v>0</v>
      </c>
      <c r="UW8" s="27" t="str">
        <f t="shared" si="383"/>
        <v>0</v>
      </c>
      <c r="UY8" s="28">
        <f t="shared" si="384"/>
        <v>76.010000000000005</v>
      </c>
      <c r="UZ8" s="28">
        <f t="shared" si="385"/>
        <v>70.17</v>
      </c>
      <c r="VA8" s="28">
        <f t="shared" si="386"/>
        <v>-1.2000000000000002</v>
      </c>
      <c r="VB8" s="28">
        <f t="shared" si="387"/>
        <v>2.91</v>
      </c>
      <c r="VC8" s="28">
        <f t="shared" si="388"/>
        <v>0</v>
      </c>
      <c r="VD8" s="28">
        <f t="shared" si="389"/>
        <v>101.71000000000001</v>
      </c>
      <c r="VG8" s="27" t="str">
        <f t="shared" si="390"/>
        <v>10.02</v>
      </c>
      <c r="VH8" s="27" t="str">
        <f t="shared" si="391"/>
        <v>-2.81</v>
      </c>
      <c r="VI8" s="27" t="str">
        <f t="shared" si="392"/>
        <v>2.19</v>
      </c>
      <c r="VJ8" s="27" t="str">
        <f t="shared" si="393"/>
        <v>-0.96</v>
      </c>
      <c r="VK8" s="27">
        <f t="shared" si="394"/>
        <v>0</v>
      </c>
      <c r="VL8" s="27">
        <f t="shared" si="395"/>
        <v>0</v>
      </c>
      <c r="VM8" s="27" t="str">
        <f t="shared" si="396"/>
        <v>2.05</v>
      </c>
      <c r="VN8" s="27">
        <f t="shared" si="397"/>
        <v>0</v>
      </c>
      <c r="VO8" s="27" t="str">
        <f t="shared" si="398"/>
        <v>11.11</v>
      </c>
      <c r="VP8" s="27" t="str">
        <f t="shared" si="399"/>
        <v>3.14</v>
      </c>
      <c r="VQ8" s="27" t="str">
        <f t="shared" si="400"/>
        <v>11.79</v>
      </c>
      <c r="VR8" s="27" t="str">
        <f t="shared" si="401"/>
        <v>11.06</v>
      </c>
      <c r="VS8" s="27" t="str">
        <f t="shared" si="402"/>
        <v>9.1</v>
      </c>
      <c r="VT8" s="27">
        <f t="shared" si="403"/>
        <v>0</v>
      </c>
      <c r="VU8" s="27" t="str">
        <f t="shared" si="404"/>
        <v>2.86</v>
      </c>
      <c r="VV8" s="27">
        <f t="shared" si="405"/>
        <v>0</v>
      </c>
      <c r="VW8" s="27" t="str">
        <f t="shared" si="406"/>
        <v>2.52</v>
      </c>
      <c r="VX8" s="27">
        <f t="shared" si="407"/>
        <v>0</v>
      </c>
      <c r="VY8" s="27" t="str">
        <f t="shared" si="408"/>
        <v>-1.3</v>
      </c>
      <c r="VZ8" s="27" t="str">
        <f t="shared" si="409"/>
        <v>-4.39</v>
      </c>
      <c r="WA8" s="27" t="str">
        <f t="shared" si="410"/>
        <v>1.94</v>
      </c>
      <c r="WB8" s="27" t="str">
        <f t="shared" si="411"/>
        <v>9.32</v>
      </c>
      <c r="WC8" s="27">
        <f t="shared" si="412"/>
        <v>0</v>
      </c>
      <c r="WD8" s="27" t="str">
        <f t="shared" si="413"/>
        <v>4.01</v>
      </c>
      <c r="WE8" s="27" t="str">
        <f t="shared" si="414"/>
        <v>6.38</v>
      </c>
      <c r="WF8" s="27" t="str">
        <f t="shared" si="415"/>
        <v>1.54</v>
      </c>
      <c r="WG8" s="27" t="str">
        <f t="shared" si="416"/>
        <v>10.81</v>
      </c>
      <c r="WH8" s="27">
        <f t="shared" si="417"/>
        <v>0</v>
      </c>
      <c r="WI8" s="27">
        <f t="shared" si="418"/>
        <v>0</v>
      </c>
      <c r="WJ8" s="27" t="str">
        <f t="shared" si="419"/>
        <v>5.23</v>
      </c>
      <c r="WK8" s="27" t="str">
        <f t="shared" si="420"/>
        <v>10.22</v>
      </c>
      <c r="WL8" s="27" t="str">
        <f t="shared" si="421"/>
        <v>-2.93</v>
      </c>
      <c r="WM8" s="27" t="str">
        <f t="shared" si="422"/>
        <v>14.53</v>
      </c>
      <c r="WN8" s="27" t="str">
        <f t="shared" si="423"/>
        <v>3.5</v>
      </c>
      <c r="WO8" s="27" t="str">
        <f t="shared" si="424"/>
        <v>-7.21</v>
      </c>
      <c r="WP8" s="27" t="str">
        <f t="shared" si="425"/>
        <v>5.06</v>
      </c>
      <c r="WQ8" s="27" t="str">
        <f t="shared" si="426"/>
        <v>4.15</v>
      </c>
      <c r="WR8" s="27">
        <f t="shared" si="427"/>
        <v>0</v>
      </c>
      <c r="WS8" s="27">
        <f t="shared" si="428"/>
        <v>0</v>
      </c>
      <c r="WT8" s="27" t="str">
        <f t="shared" si="429"/>
        <v>13.11</v>
      </c>
      <c r="WU8" s="27">
        <f t="shared" si="430"/>
        <v>0</v>
      </c>
      <c r="WV8" s="27">
        <f t="shared" si="431"/>
        <v>0</v>
      </c>
      <c r="WW8" s="27" t="str">
        <f t="shared" si="432"/>
        <v>9.07</v>
      </c>
      <c r="WX8" s="27">
        <f t="shared" si="433"/>
        <v>0</v>
      </c>
      <c r="WY8" s="27" t="str">
        <f t="shared" si="434"/>
        <v>-1.05</v>
      </c>
      <c r="WZ8" s="27" t="str">
        <f t="shared" si="435"/>
        <v>1.9</v>
      </c>
      <c r="XA8" s="27">
        <f t="shared" si="436"/>
        <v>0</v>
      </c>
      <c r="XB8" s="27" t="str">
        <f t="shared" si="437"/>
        <v>4.91</v>
      </c>
      <c r="XC8" s="27" t="str">
        <f t="shared" si="438"/>
        <v>-3.77</v>
      </c>
      <c r="XD8" s="27">
        <f t="shared" si="439"/>
        <v>0</v>
      </c>
      <c r="XE8" s="27" t="str">
        <f t="shared" si="440"/>
        <v>-0.95</v>
      </c>
      <c r="XF8" s="27" t="str">
        <f t="shared" si="441"/>
        <v>1.74</v>
      </c>
      <c r="XG8" s="27">
        <f t="shared" si="442"/>
        <v>0</v>
      </c>
      <c r="XH8" s="27">
        <f t="shared" si="443"/>
        <v>0</v>
      </c>
      <c r="XI8" s="27" t="str">
        <f t="shared" si="444"/>
        <v>-2.17</v>
      </c>
      <c r="XJ8" s="27" t="str">
        <f t="shared" si="445"/>
        <v>2.89</v>
      </c>
      <c r="XK8" s="27" t="str">
        <f t="shared" si="446"/>
        <v>2.65</v>
      </c>
      <c r="XL8" s="27" t="str">
        <f t="shared" si="447"/>
        <v>-3.32</v>
      </c>
      <c r="XM8" s="27" t="str">
        <f t="shared" si="448"/>
        <v>-1.16</v>
      </c>
      <c r="XN8" s="27" t="str">
        <f t="shared" si="449"/>
        <v>4.77</v>
      </c>
      <c r="XO8" s="27" t="str">
        <f t="shared" si="450"/>
        <v>3.96</v>
      </c>
      <c r="XP8" s="27" t="str">
        <f t="shared" si="451"/>
        <v>-0.46</v>
      </c>
      <c r="XQ8" s="27" t="str">
        <f t="shared" si="452"/>
        <v>-1.32</v>
      </c>
      <c r="XR8" s="27">
        <f t="shared" si="453"/>
        <v>0</v>
      </c>
      <c r="XS8" s="27" t="str">
        <f t="shared" si="454"/>
        <v>6.38</v>
      </c>
      <c r="XT8" s="27">
        <f t="shared" si="455"/>
        <v>0</v>
      </c>
      <c r="XU8" s="27" t="str">
        <f t="shared" si="456"/>
        <v>-0.24</v>
      </c>
      <c r="XV8" s="27">
        <f t="shared" si="457"/>
        <v>0</v>
      </c>
      <c r="XW8" s="27" t="str">
        <f t="shared" si="458"/>
        <v>-8.87</v>
      </c>
      <c r="XX8" s="27">
        <f t="shared" si="459"/>
        <v>0</v>
      </c>
      <c r="XY8" s="27">
        <f t="shared" si="460"/>
        <v>0</v>
      </c>
      <c r="XZ8" s="27">
        <f t="shared" si="461"/>
        <v>0</v>
      </c>
      <c r="YA8" s="27">
        <f t="shared" si="462"/>
        <v>0</v>
      </c>
      <c r="YB8" s="27">
        <f t="shared" si="463"/>
        <v>0</v>
      </c>
      <c r="YC8" s="27">
        <f t="shared" si="464"/>
        <v>0</v>
      </c>
      <c r="YD8" s="27">
        <f t="shared" si="465"/>
        <v>0</v>
      </c>
      <c r="YE8" s="27">
        <f t="shared" si="466"/>
        <v>0</v>
      </c>
      <c r="YF8" s="27">
        <f t="shared" si="467"/>
        <v>0</v>
      </c>
      <c r="YG8" s="27">
        <f t="shared" si="468"/>
        <v>0</v>
      </c>
      <c r="YH8" s="27">
        <f t="shared" si="469"/>
        <v>0</v>
      </c>
      <c r="YI8" s="27">
        <f t="shared" si="470"/>
        <v>0</v>
      </c>
      <c r="YJ8" s="27">
        <f t="shared" si="471"/>
        <v>0</v>
      </c>
      <c r="YL8" s="28">
        <f t="shared" si="472"/>
        <v>839</v>
      </c>
      <c r="YM8" s="28">
        <f t="shared" si="473"/>
        <v>1347</v>
      </c>
      <c r="YN8" s="28">
        <f t="shared" si="474"/>
        <v>435</v>
      </c>
      <c r="YO8" s="28">
        <f t="shared" si="475"/>
        <v>295</v>
      </c>
      <c r="YP8" s="28">
        <f t="shared" si="476"/>
        <v>0</v>
      </c>
      <c r="YQ8" s="28">
        <f t="shared" si="477"/>
        <v>1800.5</v>
      </c>
      <c r="YT8" s="27" t="str">
        <f t="shared" si="478"/>
        <v>46</v>
      </c>
      <c r="YU8" s="27" t="str">
        <f t="shared" si="479"/>
        <v>93</v>
      </c>
      <c r="YV8" s="27" t="str">
        <f t="shared" si="480"/>
        <v>83</v>
      </c>
      <c r="YW8" s="27" t="str">
        <f t="shared" si="481"/>
        <v>81</v>
      </c>
      <c r="YX8" s="27">
        <f t="shared" si="482"/>
        <v>0</v>
      </c>
      <c r="YY8" s="27">
        <f t="shared" si="483"/>
        <v>0</v>
      </c>
      <c r="YZ8" s="27" t="str">
        <f t="shared" si="484"/>
        <v>84</v>
      </c>
      <c r="ZA8" s="27">
        <f t="shared" si="485"/>
        <v>0</v>
      </c>
      <c r="ZB8" s="27" t="str">
        <f t="shared" si="486"/>
        <v>49</v>
      </c>
      <c r="ZC8" s="27" t="str">
        <f t="shared" si="487"/>
        <v>69</v>
      </c>
      <c r="ZD8" s="27" t="str">
        <f t="shared" si="488"/>
        <v>54</v>
      </c>
      <c r="ZE8" s="27" t="str">
        <f t="shared" si="489"/>
        <v>47</v>
      </c>
      <c r="ZF8" s="27" t="str">
        <f t="shared" si="490"/>
        <v>78</v>
      </c>
      <c r="ZG8" s="27">
        <f t="shared" si="491"/>
        <v>0</v>
      </c>
      <c r="ZH8" s="27" t="str">
        <f t="shared" si="492"/>
        <v>78</v>
      </c>
      <c r="ZI8" s="27">
        <f t="shared" si="493"/>
        <v>0</v>
      </c>
      <c r="ZJ8" s="27" t="str">
        <f t="shared" si="494"/>
        <v>85</v>
      </c>
      <c r="ZK8" s="27">
        <f t="shared" si="495"/>
        <v>0</v>
      </c>
      <c r="ZL8" s="27" t="str">
        <f t="shared" si="496"/>
        <v>86</v>
      </c>
      <c r="ZM8" s="27" t="str">
        <f t="shared" si="497"/>
        <v>96</v>
      </c>
      <c r="ZN8" s="27" t="str">
        <f t="shared" si="498"/>
        <v>92</v>
      </c>
      <c r="ZO8" s="27" t="str">
        <f t="shared" si="499"/>
        <v>71</v>
      </c>
      <c r="ZP8" s="27">
        <f t="shared" si="500"/>
        <v>0</v>
      </c>
      <c r="ZQ8" s="27" t="str">
        <f t="shared" si="501"/>
        <v>82</v>
      </c>
      <c r="ZR8" s="27" t="str">
        <f t="shared" si="502"/>
        <v>78</v>
      </c>
      <c r="ZS8" s="27" t="str">
        <f t="shared" si="503"/>
        <v>94</v>
      </c>
      <c r="ZT8" s="27" t="str">
        <f t="shared" si="504"/>
        <v>51</v>
      </c>
      <c r="ZU8" s="27">
        <f t="shared" si="505"/>
        <v>0</v>
      </c>
      <c r="ZV8" s="27">
        <f t="shared" si="506"/>
        <v>0</v>
      </c>
      <c r="ZW8" s="27" t="str">
        <f t="shared" si="507"/>
        <v>91</v>
      </c>
      <c r="ZX8" s="27" t="str">
        <f t="shared" si="508"/>
        <v>81</v>
      </c>
      <c r="ZY8" s="27" t="str">
        <f t="shared" si="509"/>
        <v>97</v>
      </c>
      <c r="ZZ8" s="27" t="str">
        <f t="shared" si="510"/>
        <v>46</v>
      </c>
      <c r="AAA8" s="27" t="str">
        <f t="shared" si="511"/>
        <v>87</v>
      </c>
      <c r="AAB8" s="27" t="str">
        <f t="shared" si="512"/>
        <v>94</v>
      </c>
      <c r="AAC8" s="27" t="str">
        <f t="shared" si="513"/>
        <v>81</v>
      </c>
      <c r="AAD8" s="27" t="str">
        <f t="shared" si="514"/>
        <v>91</v>
      </c>
      <c r="AAE8" s="27">
        <f t="shared" si="515"/>
        <v>0</v>
      </c>
      <c r="AAF8" s="27">
        <f t="shared" si="516"/>
        <v>0</v>
      </c>
      <c r="AAG8" s="27" t="str">
        <f t="shared" si="517"/>
        <v>80</v>
      </c>
      <c r="AAH8" s="27">
        <f t="shared" si="518"/>
        <v>0</v>
      </c>
      <c r="AAI8" s="27">
        <f t="shared" si="519"/>
        <v>0</v>
      </c>
      <c r="AAJ8" s="27" t="str">
        <f t="shared" si="520"/>
        <v>87</v>
      </c>
      <c r="AAK8" s="27">
        <f t="shared" si="521"/>
        <v>0</v>
      </c>
      <c r="AAL8" s="27" t="str">
        <f t="shared" si="522"/>
        <v>101</v>
      </c>
      <c r="AAM8" s="27" t="str">
        <f t="shared" si="523"/>
        <v>94</v>
      </c>
      <c r="AAN8" s="27">
        <f t="shared" si="524"/>
        <v>0</v>
      </c>
      <c r="AAO8" s="27" t="str">
        <f t="shared" si="525"/>
        <v>94</v>
      </c>
      <c r="AAP8" s="27" t="str">
        <f t="shared" si="526"/>
        <v>96</v>
      </c>
      <c r="AAQ8" s="27">
        <f t="shared" si="527"/>
        <v>0</v>
      </c>
      <c r="AAR8" s="27" t="str">
        <f t="shared" si="528"/>
        <v>100</v>
      </c>
      <c r="AAS8" s="27" t="str">
        <f t="shared" si="529"/>
        <v>99</v>
      </c>
      <c r="AAT8" s="27">
        <f t="shared" si="530"/>
        <v>0</v>
      </c>
      <c r="AAU8" s="27">
        <f t="shared" si="531"/>
        <v>0</v>
      </c>
      <c r="AAV8" s="27" t="str">
        <f t="shared" si="532"/>
        <v>97</v>
      </c>
      <c r="AAW8" s="27" t="str">
        <f t="shared" si="533"/>
        <v>98</v>
      </c>
      <c r="AAX8" s="27" t="str">
        <f t="shared" si="534"/>
        <v>94</v>
      </c>
      <c r="AAY8" s="27" t="str">
        <f t="shared" si="535"/>
        <v>103</v>
      </c>
      <c r="AAZ8" s="27" t="str">
        <f t="shared" si="536"/>
        <v>97</v>
      </c>
      <c r="ABA8" s="27" t="str">
        <f t="shared" si="537"/>
        <v>99</v>
      </c>
      <c r="ABB8" s="27" t="str">
        <f t="shared" si="538"/>
        <v>96</v>
      </c>
      <c r="ABC8" s="27" t="str">
        <f t="shared" si="539"/>
        <v>99</v>
      </c>
      <c r="ABD8" s="27" t="str">
        <f t="shared" si="540"/>
        <v>99</v>
      </c>
      <c r="ABE8" s="27">
        <f t="shared" si="541"/>
        <v>0</v>
      </c>
      <c r="ABF8" s="27" t="str">
        <f t="shared" si="542"/>
        <v>95</v>
      </c>
      <c r="ABG8" s="27">
        <f t="shared" si="543"/>
        <v>0</v>
      </c>
      <c r="ABH8" s="27" t="str">
        <f t="shared" si="544"/>
        <v>100</v>
      </c>
      <c r="ABI8" s="27">
        <f t="shared" si="545"/>
        <v>0</v>
      </c>
      <c r="ABJ8" s="27" t="str">
        <f t="shared" si="546"/>
        <v>96</v>
      </c>
      <c r="ABK8" s="27">
        <f t="shared" si="547"/>
        <v>0</v>
      </c>
      <c r="ABL8" s="27">
        <f t="shared" si="548"/>
        <v>0</v>
      </c>
      <c r="ABM8" s="27">
        <f t="shared" si="549"/>
        <v>0</v>
      </c>
      <c r="ABN8" s="27">
        <f t="shared" si="550"/>
        <v>0</v>
      </c>
      <c r="ABO8" s="27">
        <f t="shared" si="551"/>
        <v>0</v>
      </c>
      <c r="ABP8" s="27">
        <f t="shared" si="552"/>
        <v>0</v>
      </c>
      <c r="ABQ8" s="27">
        <f t="shared" si="553"/>
        <v>0</v>
      </c>
      <c r="ABR8" s="27">
        <f t="shared" si="554"/>
        <v>0</v>
      </c>
      <c r="ABS8" s="27">
        <f t="shared" si="555"/>
        <v>0</v>
      </c>
      <c r="ABT8" s="27">
        <f t="shared" si="556"/>
        <v>0</v>
      </c>
      <c r="ABU8" s="27">
        <f t="shared" si="557"/>
        <v>0</v>
      </c>
      <c r="ABV8" s="27">
        <f t="shared" si="558"/>
        <v>0</v>
      </c>
      <c r="ABW8" s="27">
        <f t="shared" si="559"/>
        <v>0</v>
      </c>
      <c r="ABY8" s="28">
        <f t="shared" si="560"/>
        <v>986.80000000000007</v>
      </c>
      <c r="ABZ8" s="28">
        <f t="shared" si="561"/>
        <v>936.7</v>
      </c>
      <c r="ACA8" s="28">
        <f t="shared" si="562"/>
        <v>410.20000000000005</v>
      </c>
      <c r="ACB8" s="28">
        <f t="shared" si="563"/>
        <v>195.29999999999998</v>
      </c>
      <c r="ACC8" s="28">
        <f t="shared" si="564"/>
        <v>0</v>
      </c>
      <c r="ACD8" s="28">
        <f t="shared" si="565"/>
        <v>1699.4333333333332</v>
      </c>
      <c r="ACG8" s="27" t="str">
        <f t="shared" si="566"/>
        <v>88</v>
      </c>
      <c r="ACH8" s="27" t="str">
        <f t="shared" si="567"/>
        <v>37.1</v>
      </c>
      <c r="ACI8" s="27" t="str">
        <f t="shared" si="568"/>
        <v>102.8</v>
      </c>
      <c r="ACJ8" s="27" t="str">
        <f t="shared" si="569"/>
        <v>116.1</v>
      </c>
      <c r="ACK8" s="27">
        <f t="shared" si="570"/>
        <v>0</v>
      </c>
      <c r="ACL8" s="27">
        <f t="shared" si="571"/>
        <v>0</v>
      </c>
      <c r="ACM8" s="27" t="str">
        <f t="shared" si="572"/>
        <v>19.7</v>
      </c>
      <c r="ACN8" s="27">
        <f t="shared" si="573"/>
        <v>0</v>
      </c>
      <c r="ACO8" s="27" t="str">
        <f t="shared" si="574"/>
        <v>45.8</v>
      </c>
      <c r="ACP8" s="27" t="str">
        <f t="shared" si="575"/>
        <v>101.6</v>
      </c>
      <c r="ACQ8" s="27" t="str">
        <f t="shared" si="576"/>
        <v>84.9</v>
      </c>
      <c r="ACR8" s="27" t="str">
        <f t="shared" si="577"/>
        <v>86.1</v>
      </c>
      <c r="ACS8" s="27" t="str">
        <f t="shared" si="578"/>
        <v>7.3</v>
      </c>
      <c r="ACT8" s="27">
        <f t="shared" si="579"/>
        <v>0</v>
      </c>
      <c r="ACU8" s="27" t="str">
        <f t="shared" si="580"/>
        <v>72.6</v>
      </c>
      <c r="ACV8" s="27">
        <f t="shared" si="581"/>
        <v>0</v>
      </c>
      <c r="ACW8" s="27" t="str">
        <f t="shared" si="582"/>
        <v>69.9</v>
      </c>
      <c r="ACX8" s="27">
        <f t="shared" si="583"/>
        <v>0</v>
      </c>
      <c r="ACY8" s="27" t="str">
        <f t="shared" si="584"/>
        <v>15.4</v>
      </c>
      <c r="ACZ8" s="27" t="str">
        <f t="shared" si="585"/>
        <v>108.8</v>
      </c>
      <c r="ADA8" s="27" t="str">
        <f t="shared" si="586"/>
        <v>151.1</v>
      </c>
      <c r="ADB8" s="27" t="str">
        <f t="shared" si="587"/>
        <v>104.4</v>
      </c>
      <c r="ADC8" s="27">
        <f t="shared" si="588"/>
        <v>0</v>
      </c>
      <c r="ADD8" s="27" t="str">
        <f t="shared" si="589"/>
        <v>93.6</v>
      </c>
      <c r="ADE8" s="27" t="str">
        <f t="shared" si="590"/>
        <v>81</v>
      </c>
      <c r="ADF8" s="27" t="str">
        <f t="shared" si="591"/>
        <v>149.8</v>
      </c>
      <c r="ADG8" s="27" t="str">
        <f t="shared" si="592"/>
        <v>104</v>
      </c>
      <c r="ADH8" s="27">
        <f t="shared" si="593"/>
        <v>0</v>
      </c>
      <c r="ADI8" s="27">
        <f t="shared" si="594"/>
        <v>0</v>
      </c>
      <c r="ADJ8" s="27" t="str">
        <f t="shared" si="595"/>
        <v>42.3</v>
      </c>
      <c r="ADK8" s="27" t="str">
        <f t="shared" si="596"/>
        <v>51.6</v>
      </c>
      <c r="ADL8" s="27" t="str">
        <f t="shared" si="597"/>
        <v>33.6</v>
      </c>
      <c r="ADM8" s="27" t="str">
        <f t="shared" si="598"/>
        <v>58.2</v>
      </c>
      <c r="ADN8" s="27" t="str">
        <f t="shared" si="599"/>
        <v>84.1</v>
      </c>
      <c r="ADO8" s="27" t="str">
        <f t="shared" si="600"/>
        <v>33.1</v>
      </c>
      <c r="ADP8" s="27" t="str">
        <f t="shared" si="601"/>
        <v>105.2</v>
      </c>
      <c r="ADQ8" s="27" t="str">
        <f t="shared" si="602"/>
        <v>29.6</v>
      </c>
      <c r="ADR8" s="27">
        <f t="shared" si="603"/>
        <v>0</v>
      </c>
      <c r="ADS8" s="27">
        <f t="shared" si="604"/>
        <v>0</v>
      </c>
      <c r="ADT8" s="27" t="str">
        <f t="shared" si="605"/>
        <v>64</v>
      </c>
      <c r="ADU8" s="27">
        <f t="shared" si="606"/>
        <v>0</v>
      </c>
      <c r="ADV8" s="27">
        <f t="shared" si="607"/>
        <v>0</v>
      </c>
      <c r="ADW8" s="27" t="str">
        <f t="shared" si="608"/>
        <v>116.3</v>
      </c>
      <c r="ADX8" s="27">
        <f t="shared" si="609"/>
        <v>0</v>
      </c>
      <c r="ADY8" s="27" t="str">
        <f t="shared" si="610"/>
        <v>81.1</v>
      </c>
      <c r="ADZ8" s="27" t="str">
        <f t="shared" si="611"/>
        <v>23.1</v>
      </c>
      <c r="AEA8" s="27">
        <f t="shared" si="612"/>
        <v>0</v>
      </c>
      <c r="AEB8" s="27" t="str">
        <f t="shared" si="613"/>
        <v>107.1</v>
      </c>
      <c r="AEC8" s="27" t="str">
        <f t="shared" si="614"/>
        <v>19.6</v>
      </c>
      <c r="AED8" s="27">
        <f t="shared" si="615"/>
        <v>0</v>
      </c>
      <c r="AEE8" s="27" t="str">
        <f t="shared" si="616"/>
        <v>7.1</v>
      </c>
      <c r="AEF8" s="27" t="str">
        <f t="shared" si="617"/>
        <v>33</v>
      </c>
      <c r="AEG8" s="27">
        <f t="shared" si="618"/>
        <v>0</v>
      </c>
      <c r="AEH8" s="27">
        <f t="shared" si="619"/>
        <v>0</v>
      </c>
      <c r="AEI8" s="27" t="str">
        <f t="shared" si="620"/>
        <v>39.2</v>
      </c>
      <c r="AEJ8" s="27" t="str">
        <f t="shared" si="621"/>
        <v>26.4</v>
      </c>
      <c r="AEK8" s="27" t="str">
        <f t="shared" si="622"/>
        <v>64.1</v>
      </c>
      <c r="AEL8" s="27" t="str">
        <f t="shared" si="623"/>
        <v>67.6</v>
      </c>
      <c r="AEM8" s="27" t="str">
        <f t="shared" si="624"/>
        <v>37.2</v>
      </c>
      <c r="AEN8" s="27" t="str">
        <f t="shared" si="625"/>
        <v>25</v>
      </c>
      <c r="AEO8" s="27" t="str">
        <f t="shared" si="626"/>
        <v>112.1</v>
      </c>
      <c r="AEP8" s="27" t="str">
        <f t="shared" si="627"/>
        <v>86.9</v>
      </c>
      <c r="AEQ8" s="27" t="str">
        <f t="shared" si="628"/>
        <v>92</v>
      </c>
      <c r="AER8" s="27">
        <f t="shared" si="629"/>
        <v>0</v>
      </c>
      <c r="AES8" s="27" t="str">
        <f t="shared" si="630"/>
        <v>61</v>
      </c>
      <c r="AET8" s="27">
        <f t="shared" si="631"/>
        <v>0</v>
      </c>
      <c r="AEU8" s="27" t="str">
        <f t="shared" si="632"/>
        <v>28.1</v>
      </c>
      <c r="AEV8" s="27">
        <f t="shared" si="633"/>
        <v>0</v>
      </c>
      <c r="AEW8" s="27" t="str">
        <f t="shared" si="634"/>
        <v>18.2</v>
      </c>
      <c r="AEX8" s="27">
        <f t="shared" si="635"/>
        <v>0</v>
      </c>
      <c r="AEY8" s="27">
        <f t="shared" si="636"/>
        <v>0</v>
      </c>
      <c r="AEZ8" s="27">
        <f t="shared" si="637"/>
        <v>0</v>
      </c>
      <c r="AFA8" s="27">
        <f t="shared" si="638"/>
        <v>0</v>
      </c>
      <c r="AFB8" s="27">
        <f t="shared" si="639"/>
        <v>0</v>
      </c>
      <c r="AFC8" s="27">
        <f t="shared" si="640"/>
        <v>0</v>
      </c>
      <c r="AFD8" s="27">
        <f t="shared" si="641"/>
        <v>0</v>
      </c>
      <c r="AFE8" s="27">
        <f t="shared" si="642"/>
        <v>0</v>
      </c>
      <c r="AFF8" s="27">
        <f t="shared" si="643"/>
        <v>0</v>
      </c>
      <c r="AFG8" s="27">
        <f t="shared" si="644"/>
        <v>0</v>
      </c>
      <c r="AFH8" s="27">
        <f t="shared" si="645"/>
        <v>0</v>
      </c>
      <c r="AFI8" s="27">
        <f t="shared" si="646"/>
        <v>0</v>
      </c>
      <c r="AFJ8" s="27">
        <f t="shared" si="647"/>
        <v>0</v>
      </c>
      <c r="AFL8" s="28">
        <f t="shared" si="892"/>
        <v>106</v>
      </c>
      <c r="AFM8" s="28">
        <v>106</v>
      </c>
      <c r="AFN8" s="27">
        <v>8</v>
      </c>
      <c r="AFO8" s="27">
        <f t="shared" si="648"/>
        <v>8</v>
      </c>
      <c r="AFP8" s="27">
        <f t="shared" si="649"/>
        <v>8</v>
      </c>
      <c r="AFQ8" s="27">
        <f t="shared" si="650"/>
        <v>8</v>
      </c>
      <c r="AFR8" s="27">
        <f t="shared" si="651"/>
        <v>7</v>
      </c>
      <c r="AFS8" s="27">
        <f t="shared" si="652"/>
        <v>0</v>
      </c>
      <c r="AFT8" s="27">
        <f t="shared" si="653"/>
        <v>0</v>
      </c>
      <c r="AFU8" s="27">
        <f t="shared" si="654"/>
        <v>8</v>
      </c>
      <c r="AFV8" s="27">
        <f t="shared" si="655"/>
        <v>0</v>
      </c>
      <c r="AFW8" s="27">
        <f t="shared" si="656"/>
        <v>8</v>
      </c>
      <c r="AFX8" s="27">
        <f t="shared" si="657"/>
        <v>5</v>
      </c>
      <c r="AFY8" s="27">
        <f t="shared" si="658"/>
        <v>8</v>
      </c>
      <c r="AFZ8" s="27">
        <f t="shared" si="659"/>
        <v>8</v>
      </c>
      <c r="AGA8" s="27">
        <f t="shared" si="660"/>
        <v>8</v>
      </c>
      <c r="AGB8" s="27">
        <f t="shared" si="661"/>
        <v>0</v>
      </c>
      <c r="AGC8" s="27">
        <f t="shared" si="662"/>
        <v>8</v>
      </c>
      <c r="AGD8" s="27">
        <f t="shared" si="663"/>
        <v>0</v>
      </c>
      <c r="AGE8" s="27">
        <f t="shared" si="664"/>
        <v>8</v>
      </c>
      <c r="AGF8" s="27">
        <f t="shared" si="665"/>
        <v>0</v>
      </c>
      <c r="AGG8" s="27">
        <f t="shared" si="666"/>
        <v>2</v>
      </c>
      <c r="AGH8" s="27">
        <f t="shared" si="667"/>
        <v>2</v>
      </c>
      <c r="AGI8" s="27">
        <f t="shared" si="668"/>
        <v>8</v>
      </c>
      <c r="AGJ8" s="27">
        <f t="shared" si="669"/>
        <v>8</v>
      </c>
      <c r="AGK8" s="27">
        <f t="shared" si="670"/>
        <v>0</v>
      </c>
      <c r="AGL8" s="27">
        <f t="shared" si="671"/>
        <v>4</v>
      </c>
      <c r="AGM8" s="27">
        <f t="shared" si="672"/>
        <v>1</v>
      </c>
      <c r="AGN8" s="27">
        <f t="shared" si="673"/>
        <v>8</v>
      </c>
      <c r="AGO8" s="27">
        <f t="shared" si="674"/>
        <v>8</v>
      </c>
      <c r="AGP8" s="27">
        <f t="shared" si="675"/>
        <v>0</v>
      </c>
      <c r="AGQ8" s="27">
        <f t="shared" si="676"/>
        <v>0</v>
      </c>
      <c r="AGR8" s="27">
        <f t="shared" si="677"/>
        <v>8</v>
      </c>
      <c r="AGS8" s="27">
        <f t="shared" si="678"/>
        <v>8</v>
      </c>
      <c r="AGT8" s="27">
        <f t="shared" si="679"/>
        <v>8</v>
      </c>
      <c r="AGU8" s="27">
        <f t="shared" si="680"/>
        <v>8</v>
      </c>
      <c r="AGV8" s="27">
        <f t="shared" si="681"/>
        <v>5</v>
      </c>
      <c r="AGW8" s="27">
        <f t="shared" si="682"/>
        <v>5</v>
      </c>
      <c r="AGX8" s="27">
        <f t="shared" si="683"/>
        <v>8</v>
      </c>
      <c r="AGY8" s="27">
        <f t="shared" si="684"/>
        <v>7</v>
      </c>
      <c r="AGZ8" s="27">
        <f t="shared" si="685"/>
        <v>0</v>
      </c>
      <c r="AHA8" s="27">
        <f t="shared" si="686"/>
        <v>0</v>
      </c>
      <c r="AHB8" s="27">
        <f t="shared" si="687"/>
        <v>8</v>
      </c>
      <c r="AHC8" s="27">
        <f t="shared" si="688"/>
        <v>0</v>
      </c>
      <c r="AHD8" s="27">
        <f t="shared" si="689"/>
        <v>0</v>
      </c>
      <c r="AHE8" s="27">
        <f t="shared" si="690"/>
        <v>8</v>
      </c>
      <c r="AHF8" s="27">
        <f t="shared" si="691"/>
        <v>0</v>
      </c>
      <c r="AHG8" s="27">
        <f t="shared" si="692"/>
        <v>8</v>
      </c>
      <c r="AHH8" s="27">
        <f t="shared" si="693"/>
        <v>4</v>
      </c>
      <c r="AHI8" s="27">
        <f t="shared" si="694"/>
        <v>0</v>
      </c>
      <c r="AHJ8" s="27">
        <f t="shared" si="695"/>
        <v>8</v>
      </c>
      <c r="AHK8" s="27">
        <f t="shared" si="696"/>
        <v>3</v>
      </c>
      <c r="AHL8" s="27">
        <f t="shared" si="697"/>
        <v>0</v>
      </c>
      <c r="AHM8" s="27">
        <f t="shared" si="698"/>
        <v>8</v>
      </c>
      <c r="AHN8" s="27">
        <f t="shared" si="699"/>
        <v>8</v>
      </c>
      <c r="AHO8" s="27">
        <f t="shared" si="700"/>
        <v>0</v>
      </c>
      <c r="AHP8" s="27">
        <f t="shared" si="701"/>
        <v>0</v>
      </c>
      <c r="AHQ8" s="27">
        <f t="shared" si="702"/>
        <v>6</v>
      </c>
      <c r="AHR8" s="27">
        <f t="shared" si="703"/>
        <v>8</v>
      </c>
      <c r="AHS8" s="27">
        <f t="shared" si="704"/>
        <v>8</v>
      </c>
      <c r="AHT8" s="27">
        <f t="shared" si="705"/>
        <v>8</v>
      </c>
      <c r="AHU8" s="27">
        <f t="shared" si="706"/>
        <v>8</v>
      </c>
      <c r="AHV8" s="27">
        <f t="shared" si="707"/>
        <v>8</v>
      </c>
      <c r="AHW8" s="27">
        <f t="shared" si="708"/>
        <v>8</v>
      </c>
      <c r="AHX8" s="27">
        <f t="shared" si="709"/>
        <v>5</v>
      </c>
      <c r="AHY8" s="27">
        <f t="shared" si="710"/>
        <v>7</v>
      </c>
      <c r="AHZ8" s="27">
        <f t="shared" si="711"/>
        <v>0</v>
      </c>
      <c r="AIA8" s="27">
        <f t="shared" si="712"/>
        <v>8</v>
      </c>
      <c r="AIB8" s="27">
        <f t="shared" si="713"/>
        <v>0</v>
      </c>
      <c r="AIC8" s="27">
        <f t="shared" si="714"/>
        <v>8</v>
      </c>
      <c r="AID8" s="27">
        <f t="shared" si="715"/>
        <v>0</v>
      </c>
      <c r="AIE8" s="27">
        <f t="shared" si="716"/>
        <v>5</v>
      </c>
      <c r="AIF8" s="27">
        <f t="shared" si="717"/>
        <v>0</v>
      </c>
      <c r="AIG8" s="27">
        <f t="shared" si="718"/>
        <v>0</v>
      </c>
      <c r="AIH8" s="27">
        <f t="shared" si="719"/>
        <v>0</v>
      </c>
      <c r="AII8" s="27">
        <f t="shared" si="720"/>
        <v>0</v>
      </c>
      <c r="AIJ8" s="27">
        <f t="shared" si="721"/>
        <v>0</v>
      </c>
      <c r="AIK8" s="27">
        <f t="shared" si="722"/>
        <v>0</v>
      </c>
      <c r="AIL8" s="27">
        <f t="shared" si="723"/>
        <v>0</v>
      </c>
      <c r="AIM8" s="27">
        <f t="shared" si="724"/>
        <v>0</v>
      </c>
      <c r="AIN8" s="27">
        <f t="shared" si="725"/>
        <v>0</v>
      </c>
      <c r="AIO8" s="27">
        <f t="shared" si="726"/>
        <v>0</v>
      </c>
      <c r="AIP8" s="27">
        <f t="shared" si="727"/>
        <v>0</v>
      </c>
      <c r="AIQ8" s="27">
        <f t="shared" si="728"/>
        <v>0</v>
      </c>
      <c r="AIR8" s="27">
        <f t="shared" si="729"/>
        <v>0</v>
      </c>
      <c r="AIT8" s="27">
        <v>1</v>
      </c>
      <c r="AIU8" s="27">
        <v>1</v>
      </c>
      <c r="AIV8" s="27">
        <v>1</v>
      </c>
      <c r="AIW8" s="27">
        <f t="shared" si="730"/>
        <v>4</v>
      </c>
      <c r="AIX8" s="27">
        <f t="shared" si="731"/>
        <v>0</v>
      </c>
      <c r="AIY8" s="27">
        <f t="shared" si="732"/>
        <v>0</v>
      </c>
      <c r="AIZ8" s="27">
        <f t="shared" si="733"/>
        <v>1</v>
      </c>
      <c r="AJA8" s="27">
        <f t="shared" si="734"/>
        <v>0</v>
      </c>
      <c r="AJB8" s="27">
        <f t="shared" si="735"/>
        <v>0.5</v>
      </c>
      <c r="AJC8" s="27">
        <f t="shared" si="736"/>
        <v>4</v>
      </c>
      <c r="AJD8" s="27">
        <f t="shared" si="737"/>
        <v>4</v>
      </c>
      <c r="AJE8" s="27">
        <f t="shared" si="738"/>
        <v>1</v>
      </c>
      <c r="AJF8" s="27">
        <f t="shared" si="739"/>
        <v>1</v>
      </c>
      <c r="AJG8" s="27">
        <f t="shared" si="740"/>
        <v>0</v>
      </c>
      <c r="AJH8" s="27">
        <f t="shared" si="741"/>
        <v>0.5</v>
      </c>
      <c r="AJI8" s="27">
        <f t="shared" si="742"/>
        <v>0</v>
      </c>
      <c r="AJJ8" s="27">
        <f t="shared" si="743"/>
        <v>0.5</v>
      </c>
      <c r="AJK8" s="27">
        <f t="shared" si="744"/>
        <v>0</v>
      </c>
      <c r="AJL8" s="27">
        <f t="shared" si="745"/>
        <v>4</v>
      </c>
      <c r="AJM8" s="27">
        <f t="shared" si="746"/>
        <v>1</v>
      </c>
      <c r="AJN8" s="27">
        <f t="shared" si="747"/>
        <v>8</v>
      </c>
      <c r="AJO8" s="27">
        <f t="shared" si="748"/>
        <v>1</v>
      </c>
      <c r="AJP8" s="27">
        <f t="shared" si="749"/>
        <v>0</v>
      </c>
      <c r="AJQ8" s="27">
        <f t="shared" si="750"/>
        <v>1</v>
      </c>
      <c r="AJR8" s="27">
        <f t="shared" si="751"/>
        <v>8</v>
      </c>
      <c r="AJS8" s="27">
        <f t="shared" si="752"/>
        <v>8</v>
      </c>
      <c r="AJT8" s="27">
        <f t="shared" si="753"/>
        <v>1</v>
      </c>
      <c r="AJU8" s="27">
        <f t="shared" si="754"/>
        <v>0</v>
      </c>
      <c r="AJV8" s="27">
        <f t="shared" si="755"/>
        <v>0</v>
      </c>
      <c r="AJW8" s="27">
        <f t="shared" si="756"/>
        <v>0.25</v>
      </c>
      <c r="AJX8" s="27">
        <f t="shared" si="757"/>
        <v>1</v>
      </c>
      <c r="AJY8" s="27">
        <f t="shared" si="758"/>
        <v>1</v>
      </c>
      <c r="AJZ8" s="27">
        <f t="shared" si="759"/>
        <v>1</v>
      </c>
      <c r="AKA8" s="27">
        <f t="shared" si="760"/>
        <v>4</v>
      </c>
      <c r="AKB8" s="27">
        <f t="shared" si="761"/>
        <v>1</v>
      </c>
      <c r="AKC8" s="27">
        <f t="shared" si="762"/>
        <v>4</v>
      </c>
      <c r="AKD8" s="27">
        <f t="shared" si="763"/>
        <v>4</v>
      </c>
      <c r="AKE8" s="27">
        <f t="shared" si="764"/>
        <v>0</v>
      </c>
      <c r="AKF8" s="27">
        <f t="shared" si="765"/>
        <v>0</v>
      </c>
      <c r="AKG8" s="27">
        <f t="shared" si="766"/>
        <v>1</v>
      </c>
      <c r="AKH8" s="27">
        <f t="shared" si="767"/>
        <v>0</v>
      </c>
      <c r="AKI8" s="27">
        <f t="shared" si="768"/>
        <v>0</v>
      </c>
      <c r="AKJ8" s="27">
        <f t="shared" si="769"/>
        <v>0.25</v>
      </c>
      <c r="AKK8" s="27">
        <f t="shared" si="770"/>
        <v>0</v>
      </c>
      <c r="AKL8" s="27">
        <f t="shared" si="771"/>
        <v>0.5</v>
      </c>
      <c r="AKM8" s="27">
        <f t="shared" si="772"/>
        <v>2</v>
      </c>
      <c r="AKN8" s="27">
        <f t="shared" si="773"/>
        <v>0</v>
      </c>
      <c r="AKO8" s="27">
        <f t="shared" si="774"/>
        <v>1</v>
      </c>
      <c r="AKP8" s="27">
        <f t="shared" si="775"/>
        <v>8</v>
      </c>
      <c r="AKQ8" s="27">
        <f t="shared" si="776"/>
        <v>0</v>
      </c>
      <c r="AKR8" s="27">
        <f t="shared" si="777"/>
        <v>4</v>
      </c>
      <c r="AKS8" s="27">
        <f t="shared" si="778"/>
        <v>1</v>
      </c>
      <c r="AKT8" s="27">
        <f t="shared" si="779"/>
        <v>0</v>
      </c>
      <c r="AKU8" s="27">
        <f t="shared" si="780"/>
        <v>0</v>
      </c>
      <c r="AKV8" s="27">
        <f t="shared" si="781"/>
        <v>1</v>
      </c>
      <c r="AKW8" s="27">
        <f t="shared" si="782"/>
        <v>4</v>
      </c>
      <c r="AKX8" s="27">
        <f t="shared" si="783"/>
        <v>1</v>
      </c>
      <c r="AKY8" s="27">
        <f t="shared" si="784"/>
        <v>1</v>
      </c>
      <c r="AKZ8" s="27">
        <f t="shared" si="785"/>
        <v>1</v>
      </c>
      <c r="ALA8" s="27">
        <f t="shared" si="786"/>
        <v>1</v>
      </c>
      <c r="ALB8" s="27">
        <f t="shared" si="787"/>
        <v>1</v>
      </c>
      <c r="ALC8" s="27">
        <f t="shared" si="788"/>
        <v>4</v>
      </c>
      <c r="ALD8" s="27">
        <f t="shared" si="789"/>
        <v>2</v>
      </c>
      <c r="ALE8" s="27">
        <f t="shared" si="790"/>
        <v>0</v>
      </c>
      <c r="ALF8" s="27">
        <f t="shared" si="791"/>
        <v>2</v>
      </c>
      <c r="ALG8" s="27">
        <f t="shared" si="792"/>
        <v>0</v>
      </c>
      <c r="ALH8" s="27">
        <f t="shared" si="793"/>
        <v>0.5</v>
      </c>
      <c r="ALI8" s="27">
        <f t="shared" si="794"/>
        <v>0</v>
      </c>
      <c r="ALJ8" s="27">
        <f t="shared" si="795"/>
        <v>2</v>
      </c>
      <c r="ALK8" s="27">
        <f t="shared" si="796"/>
        <v>0</v>
      </c>
      <c r="ALL8" s="27">
        <f t="shared" si="797"/>
        <v>0</v>
      </c>
      <c r="ALM8" s="27">
        <f t="shared" si="798"/>
        <v>0</v>
      </c>
      <c r="ALN8" s="27">
        <f t="shared" si="799"/>
        <v>0</v>
      </c>
      <c r="ALO8" s="27">
        <f t="shared" si="800"/>
        <v>0</v>
      </c>
      <c r="ALP8" s="27">
        <f t="shared" si="801"/>
        <v>0</v>
      </c>
      <c r="ALQ8" s="27">
        <f t="shared" si="802"/>
        <v>0</v>
      </c>
      <c r="ALR8" s="27">
        <f t="shared" si="803"/>
        <v>0</v>
      </c>
      <c r="ALS8" s="27">
        <f t="shared" si="804"/>
        <v>0</v>
      </c>
      <c r="ALT8" s="27">
        <f t="shared" si="805"/>
        <v>0</v>
      </c>
      <c r="ALU8" s="27">
        <f t="shared" si="806"/>
        <v>0</v>
      </c>
      <c r="ALV8" s="27">
        <f t="shared" si="807"/>
        <v>0</v>
      </c>
      <c r="ALW8" s="27">
        <f t="shared" si="808"/>
        <v>0</v>
      </c>
      <c r="AMK8" s="28">
        <v>2064</v>
      </c>
      <c r="AML8" s="28">
        <f t="shared" si="809"/>
        <v>2064</v>
      </c>
      <c r="AMN8" s="28">
        <v>1806</v>
      </c>
      <c r="AMO8" s="27" t="str">
        <f t="shared" si="810"/>
        <v>1827</v>
      </c>
      <c r="AMP8" s="27" t="str">
        <f t="shared" si="811"/>
        <v>1818</v>
      </c>
      <c r="AMQ8" s="27" t="str">
        <f t="shared" si="812"/>
        <v>1833</v>
      </c>
      <c r="AMR8" s="27" t="str">
        <f t="shared" si="813"/>
        <v>1862</v>
      </c>
      <c r="AMS8" s="27" t="str">
        <f t="shared" si="814"/>
        <v>1862</v>
      </c>
      <c r="AMT8" s="27" t="str">
        <f t="shared" si="815"/>
        <v>1862</v>
      </c>
      <c r="AMU8" s="27" t="str">
        <f t="shared" si="816"/>
        <v>1846</v>
      </c>
      <c r="AMV8" s="27" t="str">
        <f t="shared" si="817"/>
        <v>1846</v>
      </c>
      <c r="AMW8" s="27" t="str">
        <f t="shared" si="818"/>
        <v>1851</v>
      </c>
      <c r="AMX8" s="27" t="str">
        <f t="shared" si="819"/>
        <v>1870</v>
      </c>
      <c r="AMY8" s="27" t="str">
        <f t="shared" si="820"/>
        <v>1879</v>
      </c>
      <c r="AMZ8" s="27" t="str">
        <f t="shared" si="821"/>
        <v>1889</v>
      </c>
      <c r="ANA8" s="27" t="str">
        <f t="shared" si="822"/>
        <v>1866</v>
      </c>
      <c r="ANB8" s="27" t="str">
        <f t="shared" si="823"/>
        <v>1866</v>
      </c>
      <c r="ANC8" s="27" t="str">
        <f t="shared" si="824"/>
        <v>1879</v>
      </c>
      <c r="AND8" s="27" t="str">
        <f t="shared" si="825"/>
        <v>1879</v>
      </c>
      <c r="ANE8" s="27" t="str">
        <f t="shared" si="826"/>
        <v>1894</v>
      </c>
      <c r="ANF8" s="27" t="str">
        <f t="shared" si="827"/>
        <v>1894</v>
      </c>
      <c r="ANG8" s="27" t="str">
        <f t="shared" si="828"/>
        <v>1884</v>
      </c>
      <c r="ANH8" s="27" t="str">
        <f t="shared" si="829"/>
        <v>1912</v>
      </c>
      <c r="ANI8" s="27" t="str">
        <f t="shared" si="830"/>
        <v>1926</v>
      </c>
      <c r="ANJ8" s="27" t="str">
        <f t="shared" si="831"/>
        <v>1934</v>
      </c>
      <c r="ANK8" s="27" t="str">
        <f t="shared" si="832"/>
        <v>1934</v>
      </c>
      <c r="ANL8" s="27" t="str">
        <f t="shared" si="833"/>
        <v>1949</v>
      </c>
      <c r="ANM8" s="27" t="str">
        <f t="shared" si="834"/>
        <v>1965</v>
      </c>
      <c r="ANN8" s="27" t="str">
        <f t="shared" si="835"/>
        <v>1979</v>
      </c>
      <c r="ANO8" s="27" t="str">
        <f t="shared" si="836"/>
        <v>1989</v>
      </c>
      <c r="ANP8" s="27" t="str">
        <f t="shared" si="837"/>
        <v>1989</v>
      </c>
      <c r="ANQ8" s="27" t="str">
        <f t="shared" si="838"/>
        <v>1989</v>
      </c>
      <c r="ANR8" s="27" t="str">
        <f t="shared" si="839"/>
        <v>1997</v>
      </c>
      <c r="ANS8" s="27" t="str">
        <f t="shared" si="840"/>
        <v>2010</v>
      </c>
      <c r="ANT8" s="27" t="str">
        <f t="shared" si="841"/>
        <v>1996</v>
      </c>
      <c r="ANU8" s="27" t="str">
        <f t="shared" si="842"/>
        <v>2000</v>
      </c>
      <c r="ANV8" s="27" t="str">
        <f t="shared" si="843"/>
        <v>2026</v>
      </c>
      <c r="ANW8" s="27" t="str">
        <f t="shared" si="844"/>
        <v>2020</v>
      </c>
      <c r="ANX8" s="27" t="str">
        <f t="shared" si="845"/>
        <v>2031</v>
      </c>
      <c r="ANY8" s="27" t="str">
        <f t="shared" si="846"/>
        <v>2007</v>
      </c>
      <c r="ANZ8" s="27" t="str">
        <f t="shared" si="847"/>
        <v>2007</v>
      </c>
      <c r="AOA8" s="27" t="str">
        <f t="shared" si="848"/>
        <v>2007</v>
      </c>
      <c r="AOB8" s="27" t="str">
        <f t="shared" si="849"/>
        <v>2020</v>
      </c>
      <c r="AOC8" s="27" t="str">
        <f t="shared" si="850"/>
        <v>2020</v>
      </c>
      <c r="AOD8" s="27" t="str">
        <f t="shared" si="851"/>
        <v>2020</v>
      </c>
      <c r="AOE8" s="27" t="str">
        <f t="shared" si="852"/>
        <v>2039</v>
      </c>
      <c r="AOF8" s="27" t="str">
        <f t="shared" si="853"/>
        <v>2039</v>
      </c>
      <c r="AOG8" s="27" t="str">
        <f t="shared" si="854"/>
        <v>2065</v>
      </c>
      <c r="AOH8" s="27" t="str">
        <f t="shared" si="855"/>
        <v>2042</v>
      </c>
      <c r="AOI8" s="27" t="str">
        <f t="shared" si="856"/>
        <v>2042</v>
      </c>
      <c r="AOJ8" s="27" t="str">
        <f t="shared" si="857"/>
        <v>2053</v>
      </c>
      <c r="AOK8" s="27" t="str">
        <f t="shared" si="858"/>
        <v>2038</v>
      </c>
      <c r="AOL8" s="27" t="str">
        <f t="shared" si="859"/>
        <v>2038</v>
      </c>
      <c r="AOM8" s="27" t="str">
        <f t="shared" si="860"/>
        <v>2022</v>
      </c>
      <c r="AON8" s="27" t="str">
        <f t="shared" si="861"/>
        <v>2004</v>
      </c>
      <c r="AOO8" s="27" t="str">
        <f t="shared" si="862"/>
        <v>2004</v>
      </c>
      <c r="AOP8" s="27" t="str">
        <f t="shared" si="863"/>
        <v>2004</v>
      </c>
      <c r="AOQ8" s="27" t="str">
        <f t="shared" si="864"/>
        <v>1995</v>
      </c>
      <c r="AOR8" s="27" t="str">
        <f t="shared" si="865"/>
        <v>1971</v>
      </c>
      <c r="AOS8" s="27" t="str">
        <f t="shared" si="866"/>
        <v>2002</v>
      </c>
      <c r="AOT8" s="27" t="str">
        <f t="shared" si="867"/>
        <v>2044</v>
      </c>
      <c r="AOU8" s="27" t="str">
        <f t="shared" si="868"/>
        <v>2026</v>
      </c>
      <c r="AOV8" s="27" t="str">
        <f t="shared" si="869"/>
        <v>1984</v>
      </c>
      <c r="AOW8" s="27" t="str">
        <f t="shared" si="870"/>
        <v>2010</v>
      </c>
      <c r="AOX8" s="27" t="str">
        <f t="shared" si="871"/>
        <v>2039</v>
      </c>
      <c r="AOY8" s="27" t="str">
        <f t="shared" si="872"/>
        <v>2074</v>
      </c>
      <c r="AOZ8" s="27" t="str">
        <f t="shared" si="873"/>
        <v>2074</v>
      </c>
      <c r="APA8" s="27" t="str">
        <f t="shared" si="874"/>
        <v>2095</v>
      </c>
      <c r="APB8" s="27" t="str">
        <f t="shared" si="875"/>
        <v>2095</v>
      </c>
      <c r="APC8" s="27" t="str">
        <f t="shared" si="876"/>
        <v>2074</v>
      </c>
      <c r="APD8" s="27" t="str">
        <f t="shared" si="877"/>
        <v>2074</v>
      </c>
      <c r="APE8" s="27" t="str">
        <f t="shared" si="878"/>
        <v>2064</v>
      </c>
      <c r="APF8" s="27" t="str">
        <f t="shared" si="879"/>
        <v>2064</v>
      </c>
      <c r="APG8" s="27" t="str">
        <f t="shared" si="880"/>
        <v>2064</v>
      </c>
      <c r="APH8" s="27" t="str">
        <f t="shared" si="881"/>
        <v>2064</v>
      </c>
      <c r="API8" s="27" t="str">
        <f t="shared" si="882"/>
        <v>2064</v>
      </c>
      <c r="APJ8" s="27" t="str">
        <f t="shared" si="883"/>
        <v>2064</v>
      </c>
      <c r="APK8" s="27" t="str">
        <f t="shared" si="884"/>
        <v>2064</v>
      </c>
      <c r="APL8" s="27" t="str">
        <f t="shared" si="885"/>
        <v>2064</v>
      </c>
      <c r="APM8" s="27" t="str">
        <f t="shared" si="886"/>
        <v>2064</v>
      </c>
      <c r="APN8" s="27" t="str">
        <f t="shared" si="887"/>
        <v>2064</v>
      </c>
      <c r="APO8" s="27" t="str">
        <f t="shared" si="888"/>
        <v>2064</v>
      </c>
      <c r="APP8" s="27" t="str">
        <f t="shared" si="889"/>
        <v>2064</v>
      </c>
      <c r="APQ8" s="27" t="str">
        <f t="shared" si="890"/>
        <v>2064</v>
      </c>
      <c r="APR8" s="27" t="str">
        <f t="shared" si="891"/>
        <v>2064</v>
      </c>
    </row>
    <row r="9" spans="1:1110" x14ac:dyDescent="0.35">
      <c r="A9" s="27">
        <v>58</v>
      </c>
      <c r="B9" s="86" t="s">
        <v>94</v>
      </c>
      <c r="C9" s="91">
        <f>VLOOKUP(A9, Rankings!$A$2:$AN$129, 40, FALSE)</f>
        <v>7</v>
      </c>
      <c r="D9" s="22" t="s">
        <v>381</v>
      </c>
      <c r="I9" s="29">
        <f t="shared" si="0"/>
        <v>21.5</v>
      </c>
      <c r="L9" s="27" t="s">
        <v>2373</v>
      </c>
      <c r="M9" s="27" t="s">
        <v>2620</v>
      </c>
      <c r="N9" s="27" t="s">
        <v>2812</v>
      </c>
      <c r="O9" s="27" t="s">
        <v>3042</v>
      </c>
      <c r="P9" s="27" t="s">
        <v>24</v>
      </c>
      <c r="Q9" s="27" t="s">
        <v>3236</v>
      </c>
      <c r="R9" s="27" t="s">
        <v>3568</v>
      </c>
      <c r="S9" s="27" t="s">
        <v>24</v>
      </c>
      <c r="T9" s="27" t="s">
        <v>24</v>
      </c>
      <c r="U9" s="27" t="s">
        <v>3998</v>
      </c>
      <c r="V9" s="27" t="s">
        <v>24</v>
      </c>
      <c r="W9" s="27" t="s">
        <v>4231</v>
      </c>
      <c r="X9" s="27" t="s">
        <v>4340</v>
      </c>
      <c r="Y9" s="27" t="s">
        <v>24</v>
      </c>
      <c r="Z9" s="27" t="s">
        <v>4552</v>
      </c>
      <c r="AA9" s="27" t="s">
        <v>24</v>
      </c>
      <c r="AB9" s="27" t="s">
        <v>4833</v>
      </c>
      <c r="AC9" s="27" t="s">
        <v>24</v>
      </c>
      <c r="AD9" s="27" t="s">
        <v>4918</v>
      </c>
      <c r="AE9" s="27" t="s">
        <v>24</v>
      </c>
      <c r="AF9" s="27" t="s">
        <v>5151</v>
      </c>
      <c r="AG9" s="27" t="s">
        <v>5219</v>
      </c>
      <c r="AH9" s="27" t="s">
        <v>5294</v>
      </c>
      <c r="AI9" s="27" t="s">
        <v>5373</v>
      </c>
      <c r="AJ9" s="27" t="s">
        <v>5572</v>
      </c>
      <c r="AK9" s="27" t="s">
        <v>24</v>
      </c>
      <c r="AL9" s="27" t="s">
        <v>5814</v>
      </c>
      <c r="AM9" s="27" t="s">
        <v>24</v>
      </c>
      <c r="AN9" s="27" t="s">
        <v>24</v>
      </c>
      <c r="AO9" s="27" t="s">
        <v>6141</v>
      </c>
      <c r="AP9" s="27" t="s">
        <v>6238</v>
      </c>
      <c r="AQ9" s="27" t="s">
        <v>24</v>
      </c>
      <c r="AR9" s="27" t="s">
        <v>6279</v>
      </c>
      <c r="AS9" s="27" t="s">
        <v>6529</v>
      </c>
      <c r="AT9" s="27" t="s">
        <v>24</v>
      </c>
      <c r="AU9" s="27" t="s">
        <v>6779</v>
      </c>
      <c r="AV9" s="27" t="s">
        <v>6938</v>
      </c>
      <c r="AW9" s="27" t="s">
        <v>24</v>
      </c>
      <c r="AX9" s="27" t="s">
        <v>24</v>
      </c>
      <c r="AY9" s="27" t="s">
        <v>7045</v>
      </c>
      <c r="AZ9" s="27" t="s">
        <v>24</v>
      </c>
      <c r="BA9" s="27" t="s">
        <v>24</v>
      </c>
      <c r="BB9" s="27" t="s">
        <v>24</v>
      </c>
      <c r="BC9" s="27" t="s">
        <v>24</v>
      </c>
      <c r="BD9" s="27" t="s">
        <v>7170</v>
      </c>
      <c r="BE9" s="27" t="s">
        <v>24</v>
      </c>
      <c r="BF9" s="27" t="s">
        <v>24</v>
      </c>
      <c r="BG9" s="27" t="s">
        <v>24</v>
      </c>
      <c r="BH9" s="27" t="s">
        <v>24</v>
      </c>
      <c r="BI9" s="27" t="s">
        <v>24</v>
      </c>
      <c r="BJ9" s="27" t="s">
        <v>7296</v>
      </c>
      <c r="BK9" s="27" t="s">
        <v>24</v>
      </c>
      <c r="BL9" s="27" t="s">
        <v>24</v>
      </c>
      <c r="BM9" s="27" t="s">
        <v>24</v>
      </c>
      <c r="BN9" s="27" t="s">
        <v>7379</v>
      </c>
      <c r="BO9" s="27" t="s">
        <v>7408</v>
      </c>
      <c r="BP9" s="27" t="s">
        <v>7441</v>
      </c>
      <c r="BQ9" s="27" t="s">
        <v>7470</v>
      </c>
      <c r="BR9" s="27" t="s">
        <v>7494</v>
      </c>
      <c r="BS9" s="27" t="s">
        <v>24</v>
      </c>
      <c r="BT9" s="27" t="s">
        <v>7524</v>
      </c>
      <c r="BU9" s="27" t="s">
        <v>24</v>
      </c>
      <c r="BV9" s="27" t="s">
        <v>24</v>
      </c>
      <c r="BW9" s="27" t="s">
        <v>24</v>
      </c>
      <c r="BX9" s="27" t="s">
        <v>24</v>
      </c>
      <c r="BY9" s="27" t="s">
        <v>24</v>
      </c>
      <c r="BZ9" s="27" t="s">
        <v>24</v>
      </c>
      <c r="CA9" s="27" t="s">
        <v>24</v>
      </c>
      <c r="CB9" s="27" t="s">
        <v>24</v>
      </c>
      <c r="CC9" s="27" t="s">
        <v>24</v>
      </c>
      <c r="CD9" s="27" t="s">
        <v>24</v>
      </c>
      <c r="CE9" s="27" t="s">
        <v>24</v>
      </c>
      <c r="CF9" s="27" t="s">
        <v>24</v>
      </c>
      <c r="CG9" s="27" t="s">
        <v>24</v>
      </c>
      <c r="CH9" s="27" t="s">
        <v>24</v>
      </c>
      <c r="CI9" s="27" t="s">
        <v>24</v>
      </c>
      <c r="CJ9" s="27" t="s">
        <v>24</v>
      </c>
      <c r="CK9" s="27" t="s">
        <v>24</v>
      </c>
      <c r="CL9" s="27" t="s">
        <v>24</v>
      </c>
      <c r="CM9" s="27" t="s">
        <v>24</v>
      </c>
      <c r="CN9" s="27" t="s">
        <v>24</v>
      </c>
      <c r="CO9" s="27" t="s">
        <v>24</v>
      </c>
      <c r="CQ9" s="28">
        <f t="shared" si="1"/>
        <v>6</v>
      </c>
      <c r="CR9" s="28">
        <f t="shared" si="2"/>
        <v>1</v>
      </c>
      <c r="CS9" s="28">
        <f t="shared" si="3"/>
        <v>4</v>
      </c>
      <c r="CT9" s="28">
        <f t="shared" si="4"/>
        <v>1</v>
      </c>
      <c r="CU9" s="28">
        <f t="shared" si="5"/>
        <v>4</v>
      </c>
      <c r="CV9" s="28">
        <f t="shared" si="6"/>
        <v>1</v>
      </c>
      <c r="CW9" s="28">
        <f t="shared" si="7"/>
        <v>4</v>
      </c>
      <c r="CX9" s="28">
        <f t="shared" si="8"/>
        <v>0</v>
      </c>
      <c r="CY9" s="28">
        <f t="shared" si="9"/>
        <v>5</v>
      </c>
      <c r="CZ9" s="28">
        <f t="shared" si="10"/>
        <v>1</v>
      </c>
      <c r="DA9" s="28">
        <f t="shared" si="11"/>
        <v>4</v>
      </c>
      <c r="DB9" s="28">
        <f t="shared" si="12"/>
        <v>2</v>
      </c>
      <c r="DC9" s="28">
        <f t="shared" si="13"/>
        <v>0</v>
      </c>
      <c r="DD9" s="28">
        <f t="shared" si="14"/>
        <v>1</v>
      </c>
      <c r="DE9" s="28">
        <f t="shared" si="15"/>
        <v>0</v>
      </c>
      <c r="DF9" s="28">
        <f t="shared" si="16"/>
        <v>0</v>
      </c>
      <c r="DG9" s="28">
        <f t="shared" si="17"/>
        <v>1</v>
      </c>
      <c r="DH9" s="28">
        <f t="shared" si="18"/>
        <v>0</v>
      </c>
      <c r="DI9" s="28">
        <f t="shared" si="19"/>
        <v>1</v>
      </c>
      <c r="DJ9" s="28">
        <f t="shared" si="20"/>
        <v>0</v>
      </c>
      <c r="DK9" s="28">
        <f t="shared" si="21"/>
        <v>3</v>
      </c>
      <c r="DL9" s="28">
        <f t="shared" si="22"/>
        <v>0</v>
      </c>
      <c r="DM9" s="28">
        <f t="shared" si="23"/>
        <v>1</v>
      </c>
      <c r="DN9" s="28">
        <f t="shared" si="24"/>
        <v>2</v>
      </c>
      <c r="DO9" s="28">
        <f t="shared" si="25"/>
        <v>15</v>
      </c>
      <c r="DP9" s="28">
        <f t="shared" si="26"/>
        <v>6</v>
      </c>
      <c r="DR9">
        <f t="shared" si="27"/>
        <v>1</v>
      </c>
      <c r="DS9">
        <f t="shared" si="28"/>
        <v>3</v>
      </c>
      <c r="DT9">
        <f t="shared" si="29"/>
        <v>1</v>
      </c>
      <c r="DU9">
        <f t="shared" si="30"/>
        <v>7</v>
      </c>
      <c r="DV9">
        <f t="shared" si="31"/>
        <v>0</v>
      </c>
      <c r="DW9">
        <f t="shared" si="32"/>
        <v>1</v>
      </c>
      <c r="DX9">
        <f t="shared" si="33"/>
        <v>5</v>
      </c>
      <c r="DY9">
        <f t="shared" si="34"/>
        <v>0</v>
      </c>
      <c r="DZ9">
        <f t="shared" si="35"/>
        <v>0</v>
      </c>
      <c r="EA9">
        <f t="shared" si="36"/>
        <v>8</v>
      </c>
      <c r="EB9">
        <f t="shared" si="37"/>
        <v>0</v>
      </c>
      <c r="EC9">
        <f t="shared" si="38"/>
        <v>1</v>
      </c>
      <c r="ED9">
        <f t="shared" si="39"/>
        <v>5</v>
      </c>
      <c r="EE9">
        <f t="shared" si="40"/>
        <v>0</v>
      </c>
      <c r="EF9">
        <f t="shared" si="41"/>
        <v>3</v>
      </c>
      <c r="EG9">
        <f t="shared" si="42"/>
        <v>0</v>
      </c>
      <c r="EH9">
        <f t="shared" si="43"/>
        <v>5</v>
      </c>
      <c r="EI9">
        <f t="shared" si="44"/>
        <v>0</v>
      </c>
      <c r="EJ9">
        <f t="shared" si="45"/>
        <v>7</v>
      </c>
      <c r="EK9">
        <f t="shared" si="46"/>
        <v>0</v>
      </c>
      <c r="EL9">
        <f t="shared" si="47"/>
        <v>4</v>
      </c>
      <c r="EM9">
        <f t="shared" si="48"/>
        <v>5</v>
      </c>
      <c r="EN9">
        <f t="shared" si="49"/>
        <v>10</v>
      </c>
      <c r="EO9">
        <f t="shared" si="50"/>
        <v>1</v>
      </c>
      <c r="EP9">
        <f t="shared" si="51"/>
        <v>7</v>
      </c>
      <c r="EQ9">
        <f t="shared" si="52"/>
        <v>0</v>
      </c>
      <c r="ER9">
        <f t="shared" si="53"/>
        <v>3</v>
      </c>
      <c r="ES9">
        <f t="shared" si="54"/>
        <v>0</v>
      </c>
      <c r="ET9">
        <f t="shared" si="55"/>
        <v>0</v>
      </c>
      <c r="EU9">
        <f t="shared" si="56"/>
        <v>3</v>
      </c>
      <c r="EV9">
        <f t="shared" si="57"/>
        <v>7</v>
      </c>
      <c r="EW9">
        <f t="shared" si="58"/>
        <v>0</v>
      </c>
      <c r="EX9">
        <f t="shared" si="59"/>
        <v>1</v>
      </c>
      <c r="EY9">
        <f t="shared" si="60"/>
        <v>5</v>
      </c>
      <c r="EZ9">
        <f t="shared" si="61"/>
        <v>0</v>
      </c>
      <c r="FA9">
        <f t="shared" si="62"/>
        <v>2</v>
      </c>
      <c r="FB9">
        <f t="shared" si="63"/>
        <v>8</v>
      </c>
      <c r="FC9">
        <f t="shared" si="64"/>
        <v>0</v>
      </c>
      <c r="FD9">
        <f t="shared" si="65"/>
        <v>0</v>
      </c>
      <c r="FE9">
        <f t="shared" si="66"/>
        <v>6</v>
      </c>
      <c r="FF9">
        <f t="shared" si="67"/>
        <v>0</v>
      </c>
      <c r="FG9">
        <f t="shared" si="68"/>
        <v>0</v>
      </c>
      <c r="FH9">
        <f t="shared" si="69"/>
        <v>0</v>
      </c>
      <c r="FI9">
        <f t="shared" si="70"/>
        <v>0</v>
      </c>
      <c r="FJ9">
        <f t="shared" si="71"/>
        <v>15</v>
      </c>
      <c r="FK9">
        <f t="shared" si="72"/>
        <v>0</v>
      </c>
      <c r="FL9">
        <f t="shared" si="73"/>
        <v>0</v>
      </c>
      <c r="FM9">
        <f t="shared" si="74"/>
        <v>0</v>
      </c>
      <c r="FN9">
        <f t="shared" si="75"/>
        <v>0</v>
      </c>
      <c r="FO9">
        <f t="shared" si="76"/>
        <v>0</v>
      </c>
      <c r="FP9">
        <f t="shared" si="77"/>
        <v>13</v>
      </c>
      <c r="FQ9">
        <f t="shared" si="78"/>
        <v>0</v>
      </c>
      <c r="FR9">
        <f t="shared" si="79"/>
        <v>0</v>
      </c>
      <c r="FS9">
        <f t="shared" si="80"/>
        <v>0</v>
      </c>
      <c r="FT9">
        <f t="shared" si="81"/>
        <v>19</v>
      </c>
      <c r="FU9">
        <f t="shared" si="82"/>
        <v>17</v>
      </c>
      <c r="FV9">
        <f t="shared" si="83"/>
        <v>17</v>
      </c>
      <c r="FW9">
        <f t="shared" si="84"/>
        <v>20</v>
      </c>
      <c r="FX9">
        <f t="shared" si="85"/>
        <v>20</v>
      </c>
      <c r="FY9">
        <f t="shared" si="86"/>
        <v>0</v>
      </c>
      <c r="FZ9">
        <f t="shared" si="87"/>
        <v>17</v>
      </c>
      <c r="GA9">
        <f t="shared" si="88"/>
        <v>0</v>
      </c>
      <c r="GB9">
        <f t="shared" si="89"/>
        <v>0</v>
      </c>
      <c r="GC9">
        <f t="shared" si="90"/>
        <v>0</v>
      </c>
      <c r="GD9">
        <f t="shared" si="91"/>
        <v>0</v>
      </c>
      <c r="GE9">
        <f t="shared" si="92"/>
        <v>0</v>
      </c>
      <c r="GF9">
        <f t="shared" si="93"/>
        <v>0</v>
      </c>
      <c r="GG9">
        <f t="shared" si="94"/>
        <v>0</v>
      </c>
      <c r="GH9">
        <f t="shared" si="95"/>
        <v>0</v>
      </c>
      <c r="GI9">
        <f t="shared" si="96"/>
        <v>0</v>
      </c>
      <c r="GJ9">
        <f t="shared" si="97"/>
        <v>0</v>
      </c>
      <c r="GK9">
        <f t="shared" si="98"/>
        <v>0</v>
      </c>
      <c r="GL9">
        <f t="shared" si="99"/>
        <v>0</v>
      </c>
      <c r="GM9">
        <f t="shared" si="100"/>
        <v>0</v>
      </c>
      <c r="GN9">
        <f t="shared" si="101"/>
        <v>0</v>
      </c>
      <c r="GO9">
        <f t="shared" si="102"/>
        <v>0</v>
      </c>
      <c r="GP9">
        <f t="shared" si="103"/>
        <v>0</v>
      </c>
      <c r="GQ9">
        <f t="shared" si="104"/>
        <v>0</v>
      </c>
      <c r="GR9">
        <f t="shared" si="105"/>
        <v>0</v>
      </c>
      <c r="GS9">
        <f t="shared" si="106"/>
        <v>0</v>
      </c>
      <c r="GT9">
        <f t="shared" si="107"/>
        <v>0</v>
      </c>
      <c r="GU9">
        <f t="shared" si="108"/>
        <v>0</v>
      </c>
      <c r="GW9" s="28">
        <f t="shared" si="109"/>
        <v>5.4720026787961071</v>
      </c>
      <c r="GX9" s="28">
        <f t="shared" si="110"/>
        <v>7.9893109946897152</v>
      </c>
      <c r="GY9" s="28">
        <f t="shared" si="111"/>
        <v>0.83122380927033801</v>
      </c>
      <c r="GZ9" s="28">
        <f t="shared" si="112"/>
        <v>1.6195277759248992</v>
      </c>
      <c r="HA9" s="28">
        <f t="shared" si="113"/>
        <v>5.0127431023033999</v>
      </c>
      <c r="HB9" s="28">
        <f t="shared" si="114"/>
        <v>12.676617575404446</v>
      </c>
      <c r="HC9" s="28">
        <f t="shared" si="115"/>
        <v>0.44143473214742712</v>
      </c>
      <c r="HE9">
        <f>IFERROR(VLOOKUP(_xlfn.NUMBERVALUE(MID(L9, SEARCH("!", L9)+1, SEARCH("+", L9)-SEARCH("!", L9)-1)), Rankings!$A$2:$BK$129, 63, FALSE),0)</f>
        <v>0.32475203016907939</v>
      </c>
      <c r="HF9">
        <f>IFERROR(VLOOKUP(_xlfn.NUMBERVALUE(MID(M9, SEARCH("!", M9)+1, SEARCH("+", M9)-SEARCH("!", M9)-1)), Rankings!$A$2:$BK$129, 63, FALSE),0)</f>
        <v>0.57303453247194758</v>
      </c>
      <c r="HG9">
        <f>IFERROR(VLOOKUP(_xlfn.NUMBERVALUE(MID(N9, SEARCH("!", N9)+1, SEARCH("+", N9)-SEARCH("!", N9)-1)), Rankings!$A$2:$BK$129, 63, FALSE),0)</f>
        <v>0.50404309863542862</v>
      </c>
      <c r="HH9">
        <f>IFERROR(VLOOKUP(_xlfn.NUMBERVALUE(MID(O9, SEARCH("!", O9)+1, SEARCH("+", O9)-SEARCH("!", O9)-1)), Rankings!$A$2:$BK$129, 63, FALSE),0)</f>
        <v>0.86828752036026902</v>
      </c>
      <c r="HI9">
        <f>IFERROR(VLOOKUP(_xlfn.NUMBERVALUE(MID(P9, SEARCH("!", P9)+1, SEARCH("+", P9)-SEARCH("!", P9)-1)), Rankings!$A$2:$BK$129, 63, FALSE),0)</f>
        <v>0</v>
      </c>
      <c r="HJ9">
        <f>IFERROR(VLOOKUP(_xlfn.NUMBERVALUE(MID(Q9, SEARCH("!", Q9)+1, SEARCH("+", Q9)-SEARCH("!", Q9)-1)), Rankings!$A$2:$BK$129, 63, FALSE),0)</f>
        <v>0.14710990012248429</v>
      </c>
      <c r="HK9">
        <f>IFERROR(VLOOKUP(_xlfn.NUMBERVALUE(MID(R9, SEARCH("!", R9)+1, SEARCH("+", R9)-SEARCH("!", R9)-1)), Rankings!$A$2:$BK$129, 63, FALSE),0)</f>
        <v>0.5614516636093988</v>
      </c>
      <c r="HL9">
        <f>IFERROR(VLOOKUP(_xlfn.NUMBERVALUE(MID(S9, SEARCH("!", S9)+1, SEARCH("+", S9)-SEARCH("!", S9)-1)), Rankings!$A$2:$BK$129, 63, FALSE),0)</f>
        <v>0</v>
      </c>
      <c r="HM9">
        <f>IFERROR(VLOOKUP(_xlfn.NUMBERVALUE(MID(T9, SEARCH("!", T9)+1, SEARCH("+", T9)-SEARCH("!", T9)-1)), Rankings!$A$2:$BK$129, 63, FALSE),0)</f>
        <v>0</v>
      </c>
      <c r="HN9">
        <f>IFERROR(VLOOKUP(_xlfn.NUMBERVALUE(MID(U9, SEARCH("!", U9)+1, SEARCH("+", U9)-SEARCH("!", U9)-1)), Rankings!$A$2:$BK$129, 63, FALSE),0)</f>
        <v>0.49551347653817529</v>
      </c>
      <c r="HO9">
        <f>IFERROR(VLOOKUP(_xlfn.NUMBERVALUE(MID(V9, SEARCH("!", V9)+1, SEARCH("+", V9)-SEARCH("!", V9)-1)), Rankings!$A$2:$BK$129, 63, FALSE),0)</f>
        <v>0</v>
      </c>
      <c r="HP9">
        <f>IFERROR(VLOOKUP(_xlfn.NUMBERVALUE(MID(W9, SEARCH("!", W9)+1, SEARCH("+", W9)-SEARCH("!", W9)-1)), Rankings!$A$2:$BK$129, 63, FALSE),0)</f>
        <v>0.51686301006525148</v>
      </c>
      <c r="HQ9">
        <f>IFERROR(VLOOKUP(_xlfn.NUMBERVALUE(MID(X9, SEARCH("!", X9)+1, SEARCH("+", X9)-SEARCH("!", X9)-1)), Rankings!$A$2:$BK$129, 63, FALSE),0)</f>
        <v>0.49746150550076101</v>
      </c>
      <c r="HR9">
        <f>IFERROR(VLOOKUP(_xlfn.NUMBERVALUE(MID(Y9, SEARCH("!", Y9)+1, SEARCH("+", Y9)-SEARCH("!", Y9)-1)), Rankings!$A$2:$BK$129, 63, FALSE),0)</f>
        <v>0</v>
      </c>
      <c r="HS9">
        <f>IFERROR(VLOOKUP(_xlfn.NUMBERVALUE(MID(Z9, SEARCH("!", Z9)+1, SEARCH("+", Z9)-SEARCH("!", Z9)-1)), Rankings!$A$2:$BK$129, 63, FALSE),0)</f>
        <v>0.29136888732306987</v>
      </c>
      <c r="HT9">
        <f>IFERROR(VLOOKUP(_xlfn.NUMBERVALUE(MID(AA9, SEARCH("!", AA9)+1, SEARCH("+", AA9)-SEARCH("!", AA9)-1)), Rankings!$A$2:$BK$129, 63, FALSE),0)</f>
        <v>0</v>
      </c>
      <c r="HU9">
        <f>IFERROR(VLOOKUP(_xlfn.NUMBERVALUE(MID(AB9, SEARCH("!", AB9)+1, SEARCH("+", AB9)-SEARCH("!", AB9)-1)), Rankings!$A$2:$BK$129, 63, FALSE),0)</f>
        <v>0.86828752036026902</v>
      </c>
      <c r="HV9">
        <f>IFERROR(VLOOKUP(_xlfn.NUMBERVALUE(MID(AC9, SEARCH("!", AC9)+1, SEARCH("+", AC9)-SEARCH("!", AC9)-1)), Rankings!$A$2:$BK$129, 63, FALSE),0)</f>
        <v>0</v>
      </c>
      <c r="HW9">
        <f>IFERROR(VLOOKUP(_xlfn.NUMBERVALUE(MID(AD9, SEARCH("!", AD9)+1, SEARCH("+", AD9)-SEARCH("!", AD9)-1)), Rankings!$A$2:$BK$129, 63, FALSE),0)</f>
        <v>0.5614516636093988</v>
      </c>
      <c r="HX9">
        <f>IFERROR(VLOOKUP(_xlfn.NUMBERVALUE(MID(AE9, SEARCH("!", AE9)+1, SEARCH("+", AE9)-SEARCH("!", AE9)-1)), Rankings!$A$2:$BK$129, 63, FALSE),0)</f>
        <v>0</v>
      </c>
      <c r="HY9">
        <f>IFERROR(VLOOKUP(_xlfn.NUMBERVALUE(MID(AF9, SEARCH("!", AF9)+1, SEARCH("+", AF9)-SEARCH("!", AF9)-1)), Rankings!$A$2:$BK$129, 63, FALSE),0)</f>
        <v>0.91255548584178892</v>
      </c>
      <c r="HZ9">
        <f>IFERROR(VLOOKUP(_xlfn.NUMBERVALUE(MID(AG9, SEARCH("!", AG9)+1, SEARCH("+", AG9)-SEARCH("!", AG9)-1)), Rankings!$A$2:$BK$129, 63, FALSE),0)</f>
        <v>0.49551347653817529</v>
      </c>
      <c r="IA9">
        <f>IFERROR(VLOOKUP(_xlfn.NUMBERVALUE(MID(AH9, SEARCH("!", AH9)+1, SEARCH("+", AH9)-SEARCH("!", AH9)-1)), Rankings!$A$2:$BK$129, 63, FALSE),0)</f>
        <v>0.83122380927033801</v>
      </c>
      <c r="IB9">
        <f>IFERROR(VLOOKUP(_xlfn.NUMBERVALUE(MID(AI9, SEARCH("!", AI9)+1, SEARCH("+", AI9)-SEARCH("!", AI9)-1)), Rankings!$A$2:$BK$129, 63, FALSE),0)</f>
        <v>0.43942470350498913</v>
      </c>
      <c r="IC9">
        <f>IFERROR(VLOOKUP(_xlfn.NUMBERVALUE(MID(AJ9, SEARCH("!", AJ9)+1, SEARCH("+", AJ9)-SEARCH("!", AJ9)-1)), Rankings!$A$2:$BK$129, 63, FALSE),0)</f>
        <v>0.49746150550076101</v>
      </c>
      <c r="ID9">
        <f>IFERROR(VLOOKUP(_xlfn.NUMBERVALUE(MID(AK9, SEARCH("!", AK9)+1, SEARCH("+", AK9)-SEARCH("!", AK9)-1)), Rankings!$A$2:$BK$129, 63, FALSE),0)</f>
        <v>0</v>
      </c>
      <c r="IE9">
        <f>IFERROR(VLOOKUP(_xlfn.NUMBERVALUE(MID(AL9, SEARCH("!", AL9)+1, SEARCH("+", AL9)-SEARCH("!", AL9)-1)), Rankings!$A$2:$BK$129, 63, FALSE),0)</f>
        <v>0.47859817275585803</v>
      </c>
      <c r="IF9">
        <f>IFERROR(VLOOKUP(_xlfn.NUMBERVALUE(MID(AM9, SEARCH("!", AM9)+1, SEARCH("+", AM9)-SEARCH("!", AM9)-1)), Rankings!$A$2:$BK$129, 63, FALSE),0)</f>
        <v>0</v>
      </c>
      <c r="IG9">
        <f>IFERROR(VLOOKUP(_xlfn.NUMBERVALUE(MID(AN9, SEARCH("!", AN9)+1, SEARCH("+", AN9)-SEARCH("!", AN9)-1)), Rankings!$A$2:$BK$129, 63, FALSE),0)</f>
        <v>0</v>
      </c>
      <c r="IH9">
        <f>IFERROR(VLOOKUP(_xlfn.NUMBERVALUE(MID(AO9, SEARCH("!", AO9)+1, SEARCH("+", AO9)-SEARCH("!", AO9)-1)), Rankings!$A$2:$BK$129, 63, FALSE),0)</f>
        <v>0.43602395100170349</v>
      </c>
      <c r="II9">
        <f>IFERROR(VLOOKUP(_xlfn.NUMBERVALUE(MID(AP9, SEARCH("!", AP9)+1, SEARCH("+", AP9)-SEARCH("!", AP9)-1)), Rankings!$A$2:$BK$129, 63, FALSE),0)</f>
        <v>0.70365381097598467</v>
      </c>
      <c r="IJ9">
        <f>IFERROR(VLOOKUP(_xlfn.NUMBERVALUE(MID(AQ9, SEARCH("!", AQ9)+1, SEARCH("+", AQ9)-SEARCH("!", AQ9)-1)), Rankings!$A$2:$BK$129, 63, FALSE),0)</f>
        <v>0</v>
      </c>
      <c r="IK9">
        <f>IFERROR(VLOOKUP(_xlfn.NUMBERVALUE(MID(AR9, SEARCH("!", AR9)+1, SEARCH("+", AR9)-SEARCH("!", AR9)-1)), Rankings!$A$2:$BK$129, 63, FALSE),0)</f>
        <v>9.8626908040956057E-2</v>
      </c>
      <c r="IL9">
        <f>IFERROR(VLOOKUP(_xlfn.NUMBERVALUE(MID(AS9, SEARCH("!", AS9)+1, SEARCH("+", AS9)-SEARCH("!", AS9)-1)), Rankings!$A$2:$BK$129, 63, FALSE),0)</f>
        <v>0.70365381097598467</v>
      </c>
      <c r="IM9">
        <f>IFERROR(VLOOKUP(_xlfn.NUMBERVALUE(MID(AT9, SEARCH("!", AT9)+1, SEARCH("+", AT9)-SEARCH("!", AT9)-1)), Rankings!$A$2:$BK$129, 63, FALSE),0)</f>
        <v>0</v>
      </c>
      <c r="IN9">
        <f>IFERROR(VLOOKUP(_xlfn.NUMBERVALUE(MID(AU9, SEARCH("!", AU9)+1, SEARCH("+", AU9)-SEARCH("!", AU9)-1)), Rankings!$A$2:$BK$129, 63, FALSE),0)</f>
        <v>0.74960199886355039</v>
      </c>
      <c r="IO9">
        <f>IFERROR(VLOOKUP(_xlfn.NUMBERVALUE(MID(AV9, SEARCH("!", AV9)+1, SEARCH("+", AV9)-SEARCH("!", AV9)-1)), Rankings!$A$2:$BK$129, 63, FALSE),0)</f>
        <v>0.86828752036026902</v>
      </c>
      <c r="IP9">
        <f>IFERROR(VLOOKUP(_xlfn.NUMBERVALUE(MID(AW9, SEARCH("!", AW9)+1, SEARCH("+", AW9)-SEARCH("!", AW9)-1)), Rankings!$A$2:$BK$129, 63, FALSE),0)</f>
        <v>0</v>
      </c>
      <c r="IQ9">
        <f>IFERROR(VLOOKUP(_xlfn.NUMBERVALUE(MID(AX9, SEARCH("!", AX9)+1, SEARCH("+", AX9)-SEARCH("!", AX9)-1)), Rankings!$A$2:$BK$129, 63, FALSE),0)</f>
        <v>0</v>
      </c>
      <c r="IR9">
        <f>IFERROR(VLOOKUP(_xlfn.NUMBERVALUE(MID(AY9, SEARCH("!", AY9)+1, SEARCH("+", AY9)-SEARCH("!", AY9)-1)), Rankings!$A$2:$BK$129, 63, FALSE),0)</f>
        <v>0.86828752036026902</v>
      </c>
      <c r="IS9">
        <f>IFERROR(VLOOKUP(_xlfn.NUMBERVALUE(MID(AZ9, SEARCH("!", AZ9)+1, SEARCH("+", AZ9)-SEARCH("!", AZ9)-1)), Rankings!$A$2:$BK$129, 63, FALSE),0)</f>
        <v>0</v>
      </c>
      <c r="IT9">
        <f>IFERROR(VLOOKUP(_xlfn.NUMBERVALUE(MID(BA9, SEARCH("!", BA9)+1, SEARCH("+", BA9)-SEARCH("!", BA9)-1)), Rankings!$A$2:$BK$129, 63, FALSE),0)</f>
        <v>0</v>
      </c>
      <c r="IU9">
        <f>IFERROR(VLOOKUP(_xlfn.NUMBERVALUE(MID(BB9, SEARCH("!", BB9)+1, SEARCH("+", BB9)-SEARCH("!", BB9)-1)), Rankings!$A$2:$BK$129, 63, FALSE),0)</f>
        <v>0</v>
      </c>
      <c r="IV9">
        <f>IFERROR(VLOOKUP(_xlfn.NUMBERVALUE(MID(BC9, SEARCH("!", BC9)+1, SEARCH("+", BC9)-SEARCH("!", BC9)-1)), Rankings!$A$2:$BK$129, 63, FALSE),0)</f>
        <v>0</v>
      </c>
      <c r="IW9">
        <f>IFERROR(VLOOKUP(_xlfn.NUMBERVALUE(MID(BD9, SEARCH("!", BD9)+1, SEARCH("+", BD9)-SEARCH("!", BD9)-1)), Rankings!$A$2:$BK$129, 63, FALSE),0)</f>
        <v>0.89620059051123913</v>
      </c>
      <c r="IX9">
        <f>IFERROR(VLOOKUP(_xlfn.NUMBERVALUE(MID(BE9, SEARCH("!", BE9)+1, SEARCH("+", BE9)-SEARCH("!", BE9)-1)), Rankings!$A$2:$BK$129, 63, FALSE),0)</f>
        <v>0</v>
      </c>
      <c r="IY9">
        <f>IFERROR(VLOOKUP(_xlfn.NUMBERVALUE(MID(BF9, SEARCH("!", BF9)+1, SEARCH("+", BF9)-SEARCH("!", BF9)-1)), Rankings!$A$2:$BK$129, 63, FALSE),0)</f>
        <v>0</v>
      </c>
      <c r="IZ9">
        <f>IFERROR(VLOOKUP(_xlfn.NUMBERVALUE(MID(BG9, SEARCH("!", BG9)+1, SEARCH("+", BG9)-SEARCH("!", BG9)-1)), Rankings!$A$2:$BK$129, 63, FALSE),0)</f>
        <v>0</v>
      </c>
      <c r="JA9">
        <f>IFERROR(VLOOKUP(_xlfn.NUMBERVALUE(MID(BH9, SEARCH("!", BH9)+1, SEARCH("+", BH9)-SEARCH("!", BH9)-1)), Rankings!$A$2:$BK$129, 63, FALSE),0)</f>
        <v>0</v>
      </c>
      <c r="JB9">
        <f>IFERROR(VLOOKUP(_xlfn.NUMBERVALUE(MID(BI9, SEARCH("!", BI9)+1, SEARCH("+", BI9)-SEARCH("!", BI9)-1)), Rankings!$A$2:$BK$129, 63, FALSE),0)</f>
        <v>0</v>
      </c>
      <c r="JC9">
        <f>IFERROR(VLOOKUP(_xlfn.NUMBERVALUE(MID(BJ9, SEARCH("!", BJ9)+1, SEARCH("+", BJ9)-SEARCH("!", BJ9)-1)), Rankings!$A$2:$BK$129, 63, FALSE),0)</f>
        <v>0.72332718541365992</v>
      </c>
      <c r="JD9">
        <f>IFERROR(VLOOKUP(_xlfn.NUMBERVALUE(MID(BK9, SEARCH("!", BK9)+1, SEARCH("+", BK9)-SEARCH("!", BK9)-1)), Rankings!$A$2:$BK$129, 63, FALSE),0)</f>
        <v>0</v>
      </c>
      <c r="JE9">
        <f>IFERROR(VLOOKUP(_xlfn.NUMBERVALUE(MID(BL9, SEARCH("!", BL9)+1, SEARCH("+", BL9)-SEARCH("!", BL9)-1)), Rankings!$A$2:$BK$129, 63, FALSE),0)</f>
        <v>0</v>
      </c>
      <c r="JF9">
        <f>IFERROR(VLOOKUP(_xlfn.NUMBERVALUE(MID(BM9, SEARCH("!", BM9)+1, SEARCH("+", BM9)-SEARCH("!", BM9)-1)), Rankings!$A$2:$BK$129, 63, FALSE),0)</f>
        <v>0</v>
      </c>
      <c r="JG9">
        <f>IFERROR(VLOOKUP(_xlfn.NUMBERVALUE(MID(BN9, SEARCH("!", BN9)+1, SEARCH("+", BN9)-SEARCH("!", BN9)-1)), Rankings!$A$2:$BK$129, 63, FALSE),0)</f>
        <v>0.82959342066499908</v>
      </c>
      <c r="JH9">
        <f>IFERROR(VLOOKUP(_xlfn.NUMBERVALUE(MID(BO9, SEARCH("!", BO9)+1, SEARCH("+", BO9)-SEARCH("!", BO9)-1)), Rankings!$A$2:$BK$129, 63, FALSE),0)</f>
        <v>0.84947087869920124</v>
      </c>
      <c r="JI9">
        <f>IFERROR(VLOOKUP(_xlfn.NUMBERVALUE(MID(BP9, SEARCH("!", BP9)+1, SEARCH("+", BP9)-SEARCH("!", BP9)-1)), Rankings!$A$2:$BK$129, 63, FALSE),0)</f>
        <v>0.82959342066499908</v>
      </c>
      <c r="JJ9">
        <f>IFERROR(VLOOKUP(_xlfn.NUMBERVALUE(MID(BQ9, SEARCH("!", BQ9)+1, SEARCH("+", BQ9)-SEARCH("!", BQ9)-1)), Rankings!$A$2:$BK$129, 63, FALSE),0)</f>
        <v>0.84947087869920124</v>
      </c>
      <c r="JK9">
        <f>IFERROR(VLOOKUP(_xlfn.NUMBERVALUE(MID(BR9, SEARCH("!", BR9)+1, SEARCH("+", BR9)-SEARCH("!", BR9)-1)), Rankings!$A$2:$BK$129, 63, FALSE),0)</f>
        <v>0.82730725178749975</v>
      </c>
      <c r="JL9">
        <f>IFERROR(VLOOKUP(_xlfn.NUMBERVALUE(MID(BS9, SEARCH("!", BS9)+1, SEARCH("+", BS9)-SEARCH("!", BS9)-1)), Rankings!$A$2:$BK$129, 63, FALSE),0)</f>
        <v>0</v>
      </c>
      <c r="JM9">
        <f>IFERROR(VLOOKUP(_xlfn.NUMBERVALUE(MID(BT9, SEARCH("!", BT9)+1, SEARCH("+", BT9)-SEARCH("!", BT9)-1)), Rankings!$A$2:$BK$129, 63, FALSE),0)</f>
        <v>0.82730725178749975</v>
      </c>
      <c r="JN9">
        <f>IFERROR(VLOOKUP(_xlfn.NUMBERVALUE(MID(BU9, SEARCH("!", BU9)+1, SEARCH("+", BU9)-SEARCH("!", BU9)-1)), Rankings!$A$2:$BK$129, 63, FALSE),0)</f>
        <v>0</v>
      </c>
      <c r="JO9">
        <f>IFERROR(VLOOKUP(_xlfn.NUMBERVALUE(MID(BV9, SEARCH("!", BV9)+1, SEARCH("+", BV9)-SEARCH("!", BV9)-1)), Rankings!$A$2:$BK$129, 63, FALSE),0)</f>
        <v>0</v>
      </c>
      <c r="JP9">
        <f>IFERROR(VLOOKUP(_xlfn.NUMBERVALUE(MID(BW9, SEARCH("!", BW9)+1, SEARCH("+", BW9)-SEARCH("!", BW9)-1)), Rankings!$A$2:$BK$129, 63, FALSE),0)</f>
        <v>0</v>
      </c>
      <c r="JQ9">
        <f>IFERROR(VLOOKUP(_xlfn.NUMBERVALUE(MID(BX9, SEARCH("!", BX9)+1, SEARCH("+", BX9)-SEARCH("!", BX9)-1)), Rankings!$A$2:$BK$129, 63, FALSE),0)</f>
        <v>0</v>
      </c>
      <c r="JR9">
        <f>IFERROR(VLOOKUP(_xlfn.NUMBERVALUE(MID(BY9, SEARCH("!", BY9)+1, SEARCH("+", BY9)-SEARCH("!", BY9)-1)), Rankings!$A$2:$BK$129, 63, FALSE),0)</f>
        <v>0</v>
      </c>
      <c r="JS9">
        <f>IFERROR(VLOOKUP(_xlfn.NUMBERVALUE(MID(BZ9, SEARCH("!", BZ9)+1, SEARCH("+", BZ9)-SEARCH("!", BZ9)-1)), Rankings!$A$2:$BK$129, 63, FALSE),0)</f>
        <v>0</v>
      </c>
      <c r="JT9">
        <f>IFERROR(VLOOKUP(_xlfn.NUMBERVALUE(MID(CA9, SEARCH("!", CA9)+1, SEARCH("+", CA9)-SEARCH("!", CA9)-1)), Rankings!$A$2:$BK$129, 63, FALSE),0)</f>
        <v>0</v>
      </c>
      <c r="JU9">
        <f>IFERROR(VLOOKUP(_xlfn.NUMBERVALUE(MID(CB9, SEARCH("!", CB9)+1, SEARCH("+", CB9)-SEARCH("!", CB9)-1)), Rankings!$A$2:$BK$129, 63, FALSE),0)</f>
        <v>0</v>
      </c>
      <c r="JV9">
        <f>IFERROR(VLOOKUP(_xlfn.NUMBERVALUE(MID(CC9, SEARCH("!", CC9)+1, SEARCH("+", CC9)-SEARCH("!", CC9)-1)), Rankings!$A$2:$BK$129, 63, FALSE),0)</f>
        <v>0</v>
      </c>
      <c r="JW9">
        <f>IFERROR(VLOOKUP(_xlfn.NUMBERVALUE(MID(CD9, SEARCH("!", CD9)+1, SEARCH("+", CD9)-SEARCH("!", CD9)-1)), Rankings!$A$2:$BK$129, 63, FALSE),0)</f>
        <v>0</v>
      </c>
      <c r="JX9">
        <f>IFERROR(VLOOKUP(_xlfn.NUMBERVALUE(MID(CE9, SEARCH("!", CE9)+1, SEARCH("+", CE9)-SEARCH("!", CE9)-1)), Rankings!$A$2:$BK$129, 63, FALSE),0)</f>
        <v>0</v>
      </c>
      <c r="JY9">
        <f>IFERROR(VLOOKUP(_xlfn.NUMBERVALUE(MID(CF9, SEARCH("!", CF9)+1, SEARCH("+", CF9)-SEARCH("!", CF9)-1)), Rankings!$A$2:$BK$129, 63, FALSE),0)</f>
        <v>0</v>
      </c>
      <c r="JZ9">
        <f>IFERROR(VLOOKUP(_xlfn.NUMBERVALUE(MID(CG9, SEARCH("!", CG9)+1, SEARCH("+", CG9)-SEARCH("!", CG9)-1)), Rankings!$A$2:$BK$129, 63, FALSE),0)</f>
        <v>0</v>
      </c>
      <c r="KA9">
        <f>IFERROR(VLOOKUP(_xlfn.NUMBERVALUE(MID(CH9, SEARCH("!", CH9)+1, SEARCH("+", CH9)-SEARCH("!", CH9)-1)), Rankings!$A$2:$BK$129, 63, FALSE),0)</f>
        <v>0</v>
      </c>
      <c r="KB9">
        <f>IFERROR(VLOOKUP(_xlfn.NUMBERVALUE(MID(CI9, SEARCH("!", CI9)+1, SEARCH("+", CI9)-SEARCH("!", CI9)-1)), Rankings!$A$2:$BK$129, 63, FALSE),0)</f>
        <v>0</v>
      </c>
      <c r="KC9">
        <f>IFERROR(VLOOKUP(_xlfn.NUMBERVALUE(MID(CJ9, SEARCH("!", CJ9)+1, SEARCH("+", CJ9)-SEARCH("!", CJ9)-1)), Rankings!$A$2:$BK$129, 63, FALSE),0)</f>
        <v>0</v>
      </c>
      <c r="KD9">
        <f>IFERROR(VLOOKUP(_xlfn.NUMBERVALUE(MID(CK9, SEARCH("!", CK9)+1, SEARCH("+", CK9)-SEARCH("!", CK9)-1)), Rankings!$A$2:$BK$129, 63, FALSE),0)</f>
        <v>0</v>
      </c>
      <c r="KE9">
        <f>IFERROR(VLOOKUP(_xlfn.NUMBERVALUE(MID(CL9, SEARCH("!", CL9)+1, SEARCH("+", CL9)-SEARCH("!", CL9)-1)), Rankings!$A$2:$BK$129, 63, FALSE),0)</f>
        <v>0</v>
      </c>
      <c r="KF9">
        <f>IFERROR(VLOOKUP(_xlfn.NUMBERVALUE(MID(CM9, SEARCH("!", CM9)+1, SEARCH("+", CM9)-SEARCH("!", CM9)-1)), Rankings!$A$2:$BK$129, 63, FALSE),0)</f>
        <v>0</v>
      </c>
      <c r="KG9">
        <f>IFERROR(VLOOKUP(_xlfn.NUMBERVALUE(MID(CN9, SEARCH("!", CN9)+1, SEARCH("+", CN9)-SEARCH("!", CN9)-1)), Rankings!$A$2:$BK$129, 63, FALSE),0)</f>
        <v>0</v>
      </c>
      <c r="KH9">
        <f>IFERROR(VLOOKUP(_xlfn.NUMBERVALUE(MID(CO9, SEARCH("!", CO9)+1, SEARCH("+", CO9)-SEARCH("!", CO9)-1)), Rankings!$A$2:$BK$129, 63, FALSE),0)</f>
        <v>0</v>
      </c>
      <c r="KJ9" s="28">
        <f t="shared" si="116"/>
        <v>308</v>
      </c>
      <c r="KK9" s="28">
        <f t="shared" si="117"/>
        <v>273</v>
      </c>
      <c r="KL9" s="28">
        <f t="shared" si="118"/>
        <v>15</v>
      </c>
      <c r="KM9" s="28">
        <f t="shared" si="119"/>
        <v>45</v>
      </c>
      <c r="KN9" s="28">
        <f t="shared" si="120"/>
        <v>0</v>
      </c>
      <c r="KO9" s="28">
        <f t="shared" si="121"/>
        <v>228</v>
      </c>
      <c r="KP9" s="28">
        <f t="shared" si="122"/>
        <v>451.5</v>
      </c>
      <c r="KQ9" s="28">
        <f t="shared" si="123"/>
        <v>228</v>
      </c>
      <c r="KS9" s="27" t="str">
        <f t="shared" si="124"/>
        <v>21</v>
      </c>
      <c r="KT9" s="27" t="str">
        <f t="shared" si="125"/>
        <v>28</v>
      </c>
      <c r="KU9" s="27" t="str">
        <f t="shared" si="126"/>
        <v>28</v>
      </c>
      <c r="KV9" s="27" t="str">
        <f t="shared" si="127"/>
        <v>19</v>
      </c>
      <c r="KW9" s="27">
        <f t="shared" si="128"/>
        <v>0</v>
      </c>
      <c r="KX9" s="27" t="str">
        <f t="shared" si="129"/>
        <v>41</v>
      </c>
      <c r="KY9" s="27" t="str">
        <f t="shared" si="130"/>
        <v>31</v>
      </c>
      <c r="KZ9" s="27">
        <f t="shared" si="131"/>
        <v>0</v>
      </c>
      <c r="LA9" s="27">
        <f t="shared" si="132"/>
        <v>0</v>
      </c>
      <c r="LB9" s="27" t="str">
        <f t="shared" si="133"/>
        <v>17</v>
      </c>
      <c r="LC9" s="27">
        <f t="shared" si="134"/>
        <v>0</v>
      </c>
      <c r="LD9" s="27" t="str">
        <f t="shared" si="135"/>
        <v>23</v>
      </c>
      <c r="LE9" s="27" t="str">
        <f t="shared" si="136"/>
        <v>31</v>
      </c>
      <c r="LF9" s="27">
        <f t="shared" si="137"/>
        <v>0</v>
      </c>
      <c r="LG9" s="27" t="str">
        <f t="shared" si="138"/>
        <v>27</v>
      </c>
      <c r="LH9" s="27">
        <f t="shared" si="139"/>
        <v>0</v>
      </c>
      <c r="LI9" s="27" t="str">
        <f t="shared" si="140"/>
        <v>21</v>
      </c>
      <c r="LJ9" s="27">
        <f t="shared" si="141"/>
        <v>0</v>
      </c>
      <c r="LK9" s="27" t="str">
        <f t="shared" si="142"/>
        <v>22</v>
      </c>
      <c r="LL9" s="27">
        <f t="shared" si="143"/>
        <v>0</v>
      </c>
      <c r="LM9" s="27" t="str">
        <f t="shared" si="144"/>
        <v>16</v>
      </c>
      <c r="LN9" s="27" t="str">
        <f t="shared" si="145"/>
        <v>28</v>
      </c>
      <c r="LO9" s="27" t="str">
        <f t="shared" si="146"/>
        <v>15</v>
      </c>
      <c r="LP9" s="27" t="str">
        <f t="shared" si="147"/>
        <v>23</v>
      </c>
      <c r="LQ9" s="27" t="str">
        <f t="shared" si="148"/>
        <v>22</v>
      </c>
      <c r="LR9" s="27">
        <f t="shared" si="149"/>
        <v>0</v>
      </c>
      <c r="LS9" s="27" t="str">
        <f t="shared" si="150"/>
        <v>25</v>
      </c>
      <c r="LT9" s="27">
        <f t="shared" si="151"/>
        <v>0</v>
      </c>
      <c r="LU9" s="27">
        <f t="shared" si="152"/>
        <v>0</v>
      </c>
      <c r="LV9" s="27" t="str">
        <f t="shared" si="153"/>
        <v>31</v>
      </c>
      <c r="LW9" s="27" t="str">
        <f t="shared" si="154"/>
        <v>19</v>
      </c>
      <c r="LX9" s="27">
        <f t="shared" si="155"/>
        <v>0</v>
      </c>
      <c r="LY9" s="27" t="str">
        <f t="shared" si="156"/>
        <v>31</v>
      </c>
      <c r="LZ9" s="27" t="str">
        <f t="shared" si="157"/>
        <v>25</v>
      </c>
      <c r="MA9" s="27">
        <f t="shared" si="158"/>
        <v>0</v>
      </c>
      <c r="MB9" s="27" t="str">
        <f t="shared" si="159"/>
        <v>14</v>
      </c>
      <c r="MC9" s="27" t="str">
        <f t="shared" si="160"/>
        <v>24</v>
      </c>
      <c r="MD9" s="27">
        <f t="shared" si="161"/>
        <v>0</v>
      </c>
      <c r="ME9" s="27">
        <f t="shared" si="162"/>
        <v>0</v>
      </c>
      <c r="MF9" s="27" t="str">
        <f t="shared" si="163"/>
        <v>14</v>
      </c>
      <c r="MG9" s="27">
        <f t="shared" si="164"/>
        <v>0</v>
      </c>
      <c r="MH9" s="27">
        <f t="shared" si="165"/>
        <v>0</v>
      </c>
      <c r="MI9" s="27">
        <f t="shared" si="166"/>
        <v>0</v>
      </c>
      <c r="MJ9" s="27">
        <f t="shared" si="167"/>
        <v>0</v>
      </c>
      <c r="MK9" s="27" t="str">
        <f t="shared" si="168"/>
        <v>22</v>
      </c>
      <c r="ML9" s="27">
        <f t="shared" si="169"/>
        <v>0</v>
      </c>
      <c r="MM9" s="27">
        <f t="shared" si="170"/>
        <v>0</v>
      </c>
      <c r="MN9" s="27">
        <f t="shared" si="171"/>
        <v>0</v>
      </c>
      <c r="MO9" s="27">
        <f t="shared" si="172"/>
        <v>0</v>
      </c>
      <c r="MP9" s="27">
        <f t="shared" si="173"/>
        <v>0</v>
      </c>
      <c r="MQ9" s="27" t="str">
        <f t="shared" si="174"/>
        <v>23</v>
      </c>
      <c r="MR9" s="27">
        <f t="shared" si="175"/>
        <v>0</v>
      </c>
      <c r="MS9" s="27">
        <f t="shared" si="176"/>
        <v>0</v>
      </c>
      <c r="MT9" s="27">
        <f t="shared" si="177"/>
        <v>0</v>
      </c>
      <c r="MU9" s="27" t="str">
        <f t="shared" si="178"/>
        <v>20</v>
      </c>
      <c r="MV9" s="27" t="str">
        <f t="shared" si="179"/>
        <v>19</v>
      </c>
      <c r="MW9" s="27" t="str">
        <f t="shared" si="180"/>
        <v>23</v>
      </c>
      <c r="MX9" s="27" t="str">
        <f t="shared" si="181"/>
        <v>13</v>
      </c>
      <c r="MY9" s="27" t="str">
        <f t="shared" si="182"/>
        <v>15</v>
      </c>
      <c r="MZ9" s="27">
        <f t="shared" si="183"/>
        <v>0</v>
      </c>
      <c r="NA9" s="27" t="str">
        <f t="shared" si="184"/>
        <v>26</v>
      </c>
      <c r="NB9" s="27">
        <f t="shared" si="185"/>
        <v>0</v>
      </c>
      <c r="NC9" s="27">
        <f t="shared" si="186"/>
        <v>0</v>
      </c>
      <c r="ND9" s="27">
        <f t="shared" si="187"/>
        <v>0</v>
      </c>
      <c r="NE9" s="27">
        <f t="shared" si="188"/>
        <v>0</v>
      </c>
      <c r="NF9" s="27">
        <f t="shared" si="189"/>
        <v>0</v>
      </c>
      <c r="NG9" s="27">
        <f t="shared" si="190"/>
        <v>0</v>
      </c>
      <c r="NH9" s="27">
        <f t="shared" si="191"/>
        <v>0</v>
      </c>
      <c r="NI9" s="27">
        <f t="shared" si="192"/>
        <v>0</v>
      </c>
      <c r="NJ9" s="27">
        <f t="shared" si="193"/>
        <v>0</v>
      </c>
      <c r="NK9" s="27">
        <f t="shared" si="194"/>
        <v>0</v>
      </c>
      <c r="NL9" s="27">
        <f t="shared" si="195"/>
        <v>0</v>
      </c>
      <c r="NM9" s="27">
        <f t="shared" si="196"/>
        <v>0</v>
      </c>
      <c r="NN9" s="27">
        <f t="shared" si="197"/>
        <v>0</v>
      </c>
      <c r="NO9" s="27">
        <f t="shared" si="198"/>
        <v>0</v>
      </c>
      <c r="NP9" s="27">
        <f t="shared" si="199"/>
        <v>0</v>
      </c>
      <c r="NQ9" s="27">
        <f t="shared" si="200"/>
        <v>0</v>
      </c>
      <c r="NR9" s="27">
        <f t="shared" si="201"/>
        <v>0</v>
      </c>
      <c r="NS9" s="27">
        <f t="shared" si="202"/>
        <v>0</v>
      </c>
      <c r="NT9" s="27">
        <f t="shared" si="203"/>
        <v>0</v>
      </c>
      <c r="NU9" s="27">
        <f t="shared" si="204"/>
        <v>0</v>
      </c>
      <c r="NV9" s="27">
        <f t="shared" si="205"/>
        <v>0</v>
      </c>
      <c r="NX9" s="28">
        <f t="shared" si="206"/>
        <v>174</v>
      </c>
      <c r="NY9" s="28">
        <f t="shared" si="207"/>
        <v>205</v>
      </c>
      <c r="NZ9" s="28">
        <f t="shared" si="208"/>
        <v>20</v>
      </c>
      <c r="OA9" s="28">
        <f t="shared" si="209"/>
        <v>27</v>
      </c>
      <c r="OB9" s="28">
        <f t="shared" si="210"/>
        <v>0</v>
      </c>
      <c r="OC9" s="28">
        <f t="shared" si="211"/>
        <v>137</v>
      </c>
      <c r="OD9" s="28">
        <f t="shared" si="212"/>
        <v>279.33333333333331</v>
      </c>
      <c r="OE9" s="28">
        <f t="shared" si="213"/>
        <v>137</v>
      </c>
      <c r="OG9" s="27" t="str">
        <f t="shared" si="214"/>
        <v>12</v>
      </c>
      <c r="OH9" s="27" t="str">
        <f t="shared" si="215"/>
        <v>20</v>
      </c>
      <c r="OI9" s="27" t="str">
        <f t="shared" si="216"/>
        <v>7</v>
      </c>
      <c r="OJ9" s="27" t="str">
        <f t="shared" si="217"/>
        <v>18</v>
      </c>
      <c r="OK9" s="27">
        <f t="shared" si="218"/>
        <v>0</v>
      </c>
      <c r="OL9" s="27" t="str">
        <f t="shared" si="219"/>
        <v>10</v>
      </c>
      <c r="OM9" s="27" t="str">
        <f t="shared" si="220"/>
        <v>11</v>
      </c>
      <c r="ON9" s="27">
        <f t="shared" si="221"/>
        <v>0</v>
      </c>
      <c r="OO9" s="27">
        <f t="shared" si="222"/>
        <v>0</v>
      </c>
      <c r="OP9" s="27" t="str">
        <f t="shared" si="223"/>
        <v>24</v>
      </c>
      <c r="OQ9" s="27">
        <f t="shared" si="224"/>
        <v>0</v>
      </c>
      <c r="OR9" s="27" t="str">
        <f t="shared" si="225"/>
        <v>13</v>
      </c>
      <c r="OS9" s="27" t="str">
        <f t="shared" si="226"/>
        <v>18</v>
      </c>
      <c r="OT9" s="27">
        <f t="shared" si="227"/>
        <v>0</v>
      </c>
      <c r="OU9" s="27" t="str">
        <f t="shared" si="228"/>
        <v>10</v>
      </c>
      <c r="OV9" s="27">
        <f t="shared" si="229"/>
        <v>0</v>
      </c>
      <c r="OW9" s="27" t="str">
        <f t="shared" si="230"/>
        <v>10</v>
      </c>
      <c r="OX9" s="27">
        <f t="shared" si="231"/>
        <v>0</v>
      </c>
      <c r="OY9" s="27" t="str">
        <f t="shared" si="232"/>
        <v>14</v>
      </c>
      <c r="OZ9" s="27">
        <f t="shared" si="233"/>
        <v>0</v>
      </c>
      <c r="PA9" s="27" t="str">
        <f t="shared" si="234"/>
        <v>18</v>
      </c>
      <c r="PB9" s="27" t="str">
        <f t="shared" si="235"/>
        <v>19</v>
      </c>
      <c r="PC9" s="27" t="str">
        <f t="shared" si="236"/>
        <v>20</v>
      </c>
      <c r="PD9" s="27" t="str">
        <f t="shared" si="237"/>
        <v>9</v>
      </c>
      <c r="PE9" s="27" t="str">
        <f t="shared" si="238"/>
        <v>20</v>
      </c>
      <c r="PF9" s="27">
        <f t="shared" si="239"/>
        <v>0</v>
      </c>
      <c r="PG9" s="27" t="str">
        <f t="shared" si="240"/>
        <v>24</v>
      </c>
      <c r="PH9" s="27">
        <f t="shared" si="241"/>
        <v>0</v>
      </c>
      <c r="PI9" s="27">
        <f t="shared" si="242"/>
        <v>0</v>
      </c>
      <c r="PJ9" s="27" t="str">
        <f t="shared" si="243"/>
        <v>12</v>
      </c>
      <c r="PK9" s="27" t="str">
        <f t="shared" si="244"/>
        <v>14</v>
      </c>
      <c r="PL9" s="27">
        <f t="shared" si="245"/>
        <v>0</v>
      </c>
      <c r="PM9" s="27" t="str">
        <f t="shared" si="246"/>
        <v>15</v>
      </c>
      <c r="PN9" s="27" t="str">
        <f t="shared" si="247"/>
        <v>14</v>
      </c>
      <c r="PO9" s="27">
        <f t="shared" si="248"/>
        <v>0</v>
      </c>
      <c r="PP9" s="27" t="str">
        <f t="shared" si="249"/>
        <v>24</v>
      </c>
      <c r="PQ9" s="27" t="str">
        <f t="shared" si="250"/>
        <v>27</v>
      </c>
      <c r="PR9" s="27">
        <f t="shared" si="251"/>
        <v>0</v>
      </c>
      <c r="PS9" s="27">
        <f t="shared" si="252"/>
        <v>0</v>
      </c>
      <c r="PT9" s="27" t="str">
        <f t="shared" si="253"/>
        <v>16</v>
      </c>
      <c r="PU9" s="27">
        <f t="shared" si="254"/>
        <v>0</v>
      </c>
      <c r="PV9" s="27">
        <f t="shared" si="255"/>
        <v>0</v>
      </c>
      <c r="PW9" s="27">
        <f t="shared" si="256"/>
        <v>0</v>
      </c>
      <c r="PX9" s="27">
        <f t="shared" si="257"/>
        <v>0</v>
      </c>
      <c r="PY9" s="27" t="str">
        <f t="shared" si="258"/>
        <v>21</v>
      </c>
      <c r="PZ9" s="27">
        <f t="shared" si="259"/>
        <v>0</v>
      </c>
      <c r="QA9" s="27">
        <f t="shared" si="260"/>
        <v>0</v>
      </c>
      <c r="QB9" s="27">
        <f t="shared" si="261"/>
        <v>0</v>
      </c>
      <c r="QC9" s="27">
        <f t="shared" si="262"/>
        <v>0</v>
      </c>
      <c r="QD9" s="27">
        <f t="shared" si="263"/>
        <v>0</v>
      </c>
      <c r="QE9" s="27" t="str">
        <f t="shared" si="264"/>
        <v>6</v>
      </c>
      <c r="QF9" s="27">
        <f t="shared" si="265"/>
        <v>0</v>
      </c>
      <c r="QG9" s="27">
        <f t="shared" si="266"/>
        <v>0</v>
      </c>
      <c r="QH9" s="27">
        <f t="shared" si="267"/>
        <v>0</v>
      </c>
      <c r="QI9" s="27" t="str">
        <f t="shared" si="268"/>
        <v>10</v>
      </c>
      <c r="QJ9" s="27" t="str">
        <f t="shared" si="269"/>
        <v>14</v>
      </c>
      <c r="QK9" s="27" t="str">
        <f t="shared" si="270"/>
        <v>20</v>
      </c>
      <c r="QL9" s="27" t="str">
        <f t="shared" si="271"/>
        <v>25</v>
      </c>
      <c r="QM9" s="27" t="str">
        <f t="shared" si="272"/>
        <v>24</v>
      </c>
      <c r="QN9" s="27">
        <f t="shared" si="273"/>
        <v>0</v>
      </c>
      <c r="QO9" s="27" t="str">
        <f t="shared" si="274"/>
        <v>19</v>
      </c>
      <c r="QP9" s="27">
        <f t="shared" si="275"/>
        <v>0</v>
      </c>
      <c r="QQ9" s="27">
        <f t="shared" si="276"/>
        <v>0</v>
      </c>
      <c r="QR9" s="27">
        <f t="shared" si="277"/>
        <v>0</v>
      </c>
      <c r="QS9" s="27">
        <f t="shared" si="278"/>
        <v>0</v>
      </c>
      <c r="QT9" s="27">
        <f t="shared" si="279"/>
        <v>0</v>
      </c>
      <c r="QU9" s="27">
        <f t="shared" si="280"/>
        <v>0</v>
      </c>
      <c r="QV9" s="27">
        <f t="shared" si="281"/>
        <v>0</v>
      </c>
      <c r="QW9" s="27">
        <f t="shared" si="282"/>
        <v>0</v>
      </c>
      <c r="QX9" s="27">
        <f t="shared" si="283"/>
        <v>0</v>
      </c>
      <c r="QY9" s="27">
        <f t="shared" si="284"/>
        <v>0</v>
      </c>
      <c r="QZ9" s="27">
        <f t="shared" si="285"/>
        <v>0</v>
      </c>
      <c r="RA9" s="27">
        <f t="shared" si="286"/>
        <v>0</v>
      </c>
      <c r="RB9" s="27">
        <f t="shared" si="287"/>
        <v>0</v>
      </c>
      <c r="RC9" s="27">
        <f t="shared" si="288"/>
        <v>0</v>
      </c>
      <c r="RD9" s="27">
        <f t="shared" si="289"/>
        <v>0</v>
      </c>
      <c r="RE9" s="27">
        <f t="shared" si="290"/>
        <v>0</v>
      </c>
      <c r="RF9" s="27">
        <f t="shared" si="291"/>
        <v>0</v>
      </c>
      <c r="RG9" s="27">
        <f t="shared" si="292"/>
        <v>0</v>
      </c>
      <c r="RH9" s="27">
        <f t="shared" si="293"/>
        <v>0</v>
      </c>
      <c r="RI9" s="27">
        <f t="shared" si="294"/>
        <v>0</v>
      </c>
      <c r="RJ9" s="27">
        <f t="shared" si="295"/>
        <v>0</v>
      </c>
      <c r="RL9" s="28">
        <f t="shared" si="296"/>
        <v>93</v>
      </c>
      <c r="RM9" s="28">
        <f t="shared" si="297"/>
        <v>101</v>
      </c>
      <c r="RN9" s="28">
        <f t="shared" si="298"/>
        <v>5</v>
      </c>
      <c r="RO9" s="28">
        <f t="shared" si="299"/>
        <v>20</v>
      </c>
      <c r="RP9" s="28">
        <f t="shared" si="300"/>
        <v>0</v>
      </c>
      <c r="RQ9" s="28">
        <f t="shared" si="301"/>
        <v>149.16666666666666</v>
      </c>
      <c r="RT9" s="27" t="str">
        <f t="shared" si="302"/>
        <v>6</v>
      </c>
      <c r="RU9" s="27" t="str">
        <f t="shared" si="303"/>
        <v>10</v>
      </c>
      <c r="RV9" s="27" t="str">
        <f t="shared" si="304"/>
        <v>7</v>
      </c>
      <c r="RW9" s="27" t="str">
        <f t="shared" si="305"/>
        <v>11</v>
      </c>
      <c r="RX9" s="27" t="str">
        <f t="shared" si="306"/>
        <v>0</v>
      </c>
      <c r="RY9" s="27" t="str">
        <f t="shared" si="307"/>
        <v>11</v>
      </c>
      <c r="RZ9" s="27" t="str">
        <f t="shared" si="308"/>
        <v>10</v>
      </c>
      <c r="SA9" s="27" t="str">
        <f t="shared" si="309"/>
        <v>0</v>
      </c>
      <c r="SB9" s="27" t="str">
        <f t="shared" si="310"/>
        <v>0</v>
      </c>
      <c r="SC9" s="27" t="str">
        <f t="shared" si="311"/>
        <v>5</v>
      </c>
      <c r="SD9" s="27" t="str">
        <f t="shared" si="312"/>
        <v>0</v>
      </c>
      <c r="SE9" s="27" t="str">
        <f t="shared" si="313"/>
        <v>6</v>
      </c>
      <c r="SF9" s="27" t="str">
        <f t="shared" si="314"/>
        <v>10</v>
      </c>
      <c r="SG9" s="27" t="str">
        <f t="shared" si="315"/>
        <v>0</v>
      </c>
      <c r="SH9" s="27" t="str">
        <f t="shared" si="316"/>
        <v>7</v>
      </c>
      <c r="SI9" s="27" t="str">
        <f t="shared" si="317"/>
        <v>0</v>
      </c>
      <c r="SJ9" s="27" t="str">
        <f t="shared" si="318"/>
        <v>10</v>
      </c>
      <c r="SK9" s="27" t="str">
        <f t="shared" si="319"/>
        <v>0</v>
      </c>
      <c r="SL9" s="27" t="str">
        <f t="shared" si="320"/>
        <v>7</v>
      </c>
      <c r="SM9" s="27" t="str">
        <f t="shared" si="321"/>
        <v>0</v>
      </c>
      <c r="SN9" s="27" t="str">
        <f t="shared" si="322"/>
        <v>7</v>
      </c>
      <c r="SO9" s="27" t="str">
        <f t="shared" si="323"/>
        <v>8</v>
      </c>
      <c r="SP9" s="27" t="str">
        <f t="shared" si="324"/>
        <v>5</v>
      </c>
      <c r="SQ9" s="27" t="str">
        <f t="shared" si="325"/>
        <v>7</v>
      </c>
      <c r="SR9" s="27" t="str">
        <f t="shared" si="326"/>
        <v>8</v>
      </c>
      <c r="SS9" s="27" t="str">
        <f t="shared" si="327"/>
        <v>0</v>
      </c>
      <c r="ST9" s="27" t="str">
        <f t="shared" si="328"/>
        <v>9</v>
      </c>
      <c r="SU9" s="27" t="str">
        <f t="shared" si="329"/>
        <v>0</v>
      </c>
      <c r="SV9" s="27" t="str">
        <f t="shared" si="330"/>
        <v>0</v>
      </c>
      <c r="SW9" s="27" t="str">
        <f t="shared" si="331"/>
        <v>10</v>
      </c>
      <c r="SX9" s="27" t="str">
        <f t="shared" si="332"/>
        <v>8</v>
      </c>
      <c r="SY9" s="27" t="str">
        <f t="shared" si="333"/>
        <v>0</v>
      </c>
      <c r="SZ9" s="27" t="str">
        <f t="shared" si="334"/>
        <v>7</v>
      </c>
      <c r="TA9" s="27" t="str">
        <f t="shared" si="335"/>
        <v>8</v>
      </c>
      <c r="TB9" s="27" t="str">
        <f t="shared" si="336"/>
        <v>0</v>
      </c>
      <c r="TC9" s="27" t="str">
        <f t="shared" si="337"/>
        <v>6</v>
      </c>
      <c r="TD9" s="27" t="str">
        <f t="shared" si="338"/>
        <v>10</v>
      </c>
      <c r="TE9" s="27" t="str">
        <f t="shared" si="339"/>
        <v>0</v>
      </c>
      <c r="TF9" s="27" t="str">
        <f t="shared" si="340"/>
        <v>0</v>
      </c>
      <c r="TG9" s="27" t="str">
        <f t="shared" si="341"/>
        <v>6</v>
      </c>
      <c r="TH9" s="27" t="str">
        <f t="shared" si="342"/>
        <v>0</v>
      </c>
      <c r="TI9" s="27" t="str">
        <f t="shared" si="343"/>
        <v>0</v>
      </c>
      <c r="TJ9" s="27" t="str">
        <f t="shared" si="344"/>
        <v>0</v>
      </c>
      <c r="TK9" s="27" t="str">
        <f t="shared" si="345"/>
        <v>0</v>
      </c>
      <c r="TL9" s="27" t="str">
        <f t="shared" si="346"/>
        <v>12</v>
      </c>
      <c r="TM9" s="27" t="str">
        <f t="shared" si="347"/>
        <v>0</v>
      </c>
      <c r="TN9" s="27" t="str">
        <f t="shared" si="348"/>
        <v>0</v>
      </c>
      <c r="TO9" s="27" t="str">
        <f t="shared" si="349"/>
        <v>0</v>
      </c>
      <c r="TP9" s="27" t="str">
        <f t="shared" si="350"/>
        <v>0</v>
      </c>
      <c r="TQ9" s="27" t="str">
        <f t="shared" si="351"/>
        <v>0</v>
      </c>
      <c r="TR9" s="27" t="str">
        <f t="shared" si="352"/>
        <v>8</v>
      </c>
      <c r="TS9" s="27" t="str">
        <f t="shared" si="353"/>
        <v>0</v>
      </c>
      <c r="TT9" s="27" t="str">
        <f t="shared" si="354"/>
        <v>0</v>
      </c>
      <c r="TU9" s="27" t="str">
        <f t="shared" si="355"/>
        <v>0</v>
      </c>
      <c r="TV9" s="27" t="str">
        <f t="shared" si="356"/>
        <v>11</v>
      </c>
      <c r="TW9" s="27" t="str">
        <f t="shared" si="357"/>
        <v>5</v>
      </c>
      <c r="TX9" s="27" t="str">
        <f t="shared" si="358"/>
        <v>9</v>
      </c>
      <c r="TY9" s="27" t="str">
        <f t="shared" si="359"/>
        <v>7</v>
      </c>
      <c r="TZ9" s="27" t="str">
        <f t="shared" si="360"/>
        <v>8</v>
      </c>
      <c r="UA9" s="27" t="str">
        <f t="shared" si="361"/>
        <v>0</v>
      </c>
      <c r="UB9" s="27" t="str">
        <f t="shared" si="362"/>
        <v>16</v>
      </c>
      <c r="UC9" s="27" t="str">
        <f t="shared" si="363"/>
        <v>0</v>
      </c>
      <c r="UD9" s="27" t="str">
        <f t="shared" si="364"/>
        <v>0</v>
      </c>
      <c r="UE9" s="27" t="str">
        <f t="shared" si="365"/>
        <v>0</v>
      </c>
      <c r="UF9" s="27" t="str">
        <f t="shared" si="366"/>
        <v>0</v>
      </c>
      <c r="UG9" s="27" t="str">
        <f t="shared" si="367"/>
        <v>0</v>
      </c>
      <c r="UH9" s="27" t="str">
        <f t="shared" si="368"/>
        <v>0</v>
      </c>
      <c r="UI9" s="27" t="str">
        <f t="shared" si="369"/>
        <v>0</v>
      </c>
      <c r="UJ9" s="27" t="str">
        <f t="shared" si="370"/>
        <v>0</v>
      </c>
      <c r="UK9" s="27" t="str">
        <f t="shared" si="371"/>
        <v>0</v>
      </c>
      <c r="UL9" s="27" t="str">
        <f t="shared" si="372"/>
        <v>0</v>
      </c>
      <c r="UM9" s="27" t="str">
        <f t="shared" si="373"/>
        <v>0</v>
      </c>
      <c r="UN9" s="27" t="str">
        <f t="shared" si="374"/>
        <v>0</v>
      </c>
      <c r="UO9" s="27" t="str">
        <f t="shared" si="375"/>
        <v>0</v>
      </c>
      <c r="UP9" s="27" t="str">
        <f t="shared" si="376"/>
        <v>0</v>
      </c>
      <c r="UQ9" s="27" t="str">
        <f t="shared" si="377"/>
        <v>0</v>
      </c>
      <c r="UR9" s="27" t="str">
        <f t="shared" si="378"/>
        <v>0</v>
      </c>
      <c r="US9" s="27" t="str">
        <f t="shared" si="379"/>
        <v>0</v>
      </c>
      <c r="UT9" s="27" t="str">
        <f t="shared" si="380"/>
        <v>0</v>
      </c>
      <c r="UU9" s="27" t="str">
        <f t="shared" si="381"/>
        <v>0</v>
      </c>
      <c r="UV9" s="27" t="str">
        <f t="shared" si="382"/>
        <v>0</v>
      </c>
      <c r="UW9" s="27" t="str">
        <f t="shared" si="383"/>
        <v>0</v>
      </c>
      <c r="UY9" s="28">
        <f t="shared" si="384"/>
        <v>123.92999999999999</v>
      </c>
      <c r="UZ9" s="28">
        <f t="shared" si="385"/>
        <v>70.050000000000011</v>
      </c>
      <c r="VA9" s="28">
        <f t="shared" si="386"/>
        <v>6.35</v>
      </c>
      <c r="VB9" s="28">
        <f t="shared" si="387"/>
        <v>5.6599999999999993</v>
      </c>
      <c r="VC9" s="28">
        <f t="shared" si="388"/>
        <v>0</v>
      </c>
      <c r="VD9" s="28">
        <f t="shared" si="389"/>
        <v>156.11500000000001</v>
      </c>
      <c r="VG9" s="27" t="str">
        <f t="shared" si="390"/>
        <v>8.41</v>
      </c>
      <c r="VH9" s="27" t="str">
        <f t="shared" si="391"/>
        <v>3.75</v>
      </c>
      <c r="VI9" s="27" t="str">
        <f t="shared" si="392"/>
        <v>13.4</v>
      </c>
      <c r="VJ9" s="27" t="str">
        <f t="shared" si="393"/>
        <v>-3.16</v>
      </c>
      <c r="VK9" s="27">
        <f t="shared" si="394"/>
        <v>0</v>
      </c>
      <c r="VL9" s="27" t="str">
        <f t="shared" si="395"/>
        <v>19.75</v>
      </c>
      <c r="VM9" s="27" t="str">
        <f t="shared" si="396"/>
        <v>9.66</v>
      </c>
      <c r="VN9" s="27">
        <f t="shared" si="397"/>
        <v>0</v>
      </c>
      <c r="VO9" s="27">
        <f t="shared" si="398"/>
        <v>0</v>
      </c>
      <c r="VP9" s="27" t="str">
        <f t="shared" si="399"/>
        <v>8.11</v>
      </c>
      <c r="VQ9" s="27">
        <f t="shared" si="400"/>
        <v>0</v>
      </c>
      <c r="VR9" s="27" t="str">
        <f t="shared" si="401"/>
        <v>10.36</v>
      </c>
      <c r="VS9" s="27" t="str">
        <f t="shared" si="402"/>
        <v>10.23</v>
      </c>
      <c r="VT9" s="27">
        <f t="shared" si="403"/>
        <v>0</v>
      </c>
      <c r="VU9" s="27" t="str">
        <f t="shared" si="404"/>
        <v>14.07</v>
      </c>
      <c r="VV9" s="27">
        <f t="shared" si="405"/>
        <v>0</v>
      </c>
      <c r="VW9" s="27" t="str">
        <f t="shared" si="406"/>
        <v>4.04</v>
      </c>
      <c r="VX9" s="27">
        <f t="shared" si="407"/>
        <v>0</v>
      </c>
      <c r="VY9" s="27" t="str">
        <f t="shared" si="408"/>
        <v>10.31</v>
      </c>
      <c r="VZ9" s="27">
        <f t="shared" si="409"/>
        <v>0</v>
      </c>
      <c r="WA9" s="27" t="str">
        <f t="shared" si="410"/>
        <v>2.32</v>
      </c>
      <c r="WB9" s="27" t="str">
        <f t="shared" si="411"/>
        <v>11.96</v>
      </c>
      <c r="WC9" s="27" t="str">
        <f t="shared" si="412"/>
        <v>6.35</v>
      </c>
      <c r="WD9" s="27" t="str">
        <f t="shared" si="413"/>
        <v>10.99</v>
      </c>
      <c r="WE9" s="27" t="str">
        <f t="shared" si="414"/>
        <v>7.5</v>
      </c>
      <c r="WF9" s="27">
        <f t="shared" si="415"/>
        <v>0</v>
      </c>
      <c r="WG9" s="27" t="str">
        <f t="shared" si="416"/>
        <v>7.07</v>
      </c>
      <c r="WH9" s="27">
        <f t="shared" si="417"/>
        <v>0</v>
      </c>
      <c r="WI9" s="27">
        <f t="shared" si="418"/>
        <v>0</v>
      </c>
      <c r="WJ9" s="27" t="str">
        <f t="shared" si="419"/>
        <v>10.44</v>
      </c>
      <c r="WK9" s="27" t="str">
        <f t="shared" si="420"/>
        <v>3.15</v>
      </c>
      <c r="WL9" s="27">
        <f t="shared" si="421"/>
        <v>0</v>
      </c>
      <c r="WM9" s="27" t="str">
        <f t="shared" si="422"/>
        <v>18.04</v>
      </c>
      <c r="WN9" s="27" t="str">
        <f t="shared" si="423"/>
        <v>7.9</v>
      </c>
      <c r="WO9" s="27">
        <f t="shared" si="424"/>
        <v>0</v>
      </c>
      <c r="WP9" s="27" t="str">
        <f t="shared" si="425"/>
        <v>5.33</v>
      </c>
      <c r="WQ9" s="27" t="str">
        <f t="shared" si="426"/>
        <v>-1.63</v>
      </c>
      <c r="WR9" s="27">
        <f t="shared" si="427"/>
        <v>0</v>
      </c>
      <c r="WS9" s="27">
        <f t="shared" si="428"/>
        <v>0</v>
      </c>
      <c r="WT9" s="27" t="str">
        <f t="shared" si="429"/>
        <v>1.98</v>
      </c>
      <c r="WU9" s="27">
        <f t="shared" si="430"/>
        <v>0</v>
      </c>
      <c r="WV9" s="27">
        <f t="shared" si="431"/>
        <v>0</v>
      </c>
      <c r="WW9" s="27">
        <f t="shared" si="432"/>
        <v>0</v>
      </c>
      <c r="WX9" s="27">
        <f t="shared" si="433"/>
        <v>0</v>
      </c>
      <c r="WY9" s="27" t="str">
        <f t="shared" si="434"/>
        <v>-3.54</v>
      </c>
      <c r="WZ9" s="27">
        <f t="shared" si="435"/>
        <v>0</v>
      </c>
      <c r="XA9" s="27">
        <f t="shared" si="436"/>
        <v>0</v>
      </c>
      <c r="XB9" s="27">
        <f t="shared" si="437"/>
        <v>0</v>
      </c>
      <c r="XC9" s="27">
        <f t="shared" si="438"/>
        <v>0</v>
      </c>
      <c r="XD9" s="27">
        <f t="shared" si="439"/>
        <v>0</v>
      </c>
      <c r="XE9" s="27" t="str">
        <f t="shared" si="440"/>
        <v>9.2</v>
      </c>
      <c r="XF9" s="27">
        <f t="shared" si="441"/>
        <v>0</v>
      </c>
      <c r="XG9" s="27">
        <f t="shared" si="442"/>
        <v>0</v>
      </c>
      <c r="XH9" s="27">
        <f t="shared" si="443"/>
        <v>0</v>
      </c>
      <c r="XI9" s="27" t="str">
        <f t="shared" si="444"/>
        <v>-0.12</v>
      </c>
      <c r="XJ9" s="27" t="str">
        <f t="shared" si="445"/>
        <v>5.61</v>
      </c>
      <c r="XK9" s="27" t="str">
        <f t="shared" si="446"/>
        <v>4.6</v>
      </c>
      <c r="XL9" s="27" t="str">
        <f t="shared" si="447"/>
        <v>-0.04</v>
      </c>
      <c r="XM9" s="27" t="str">
        <f t="shared" si="448"/>
        <v>-2.02</v>
      </c>
      <c r="XN9" s="27">
        <f t="shared" si="449"/>
        <v>0</v>
      </c>
      <c r="XO9" s="27" t="str">
        <f t="shared" si="450"/>
        <v>3.36</v>
      </c>
      <c r="XP9" s="27">
        <f t="shared" si="451"/>
        <v>0</v>
      </c>
      <c r="XQ9" s="27">
        <f t="shared" si="452"/>
        <v>0</v>
      </c>
      <c r="XR9" s="27">
        <f t="shared" si="453"/>
        <v>0</v>
      </c>
      <c r="XS9" s="27">
        <f t="shared" si="454"/>
        <v>0</v>
      </c>
      <c r="XT9" s="27">
        <f t="shared" si="455"/>
        <v>0</v>
      </c>
      <c r="XU9" s="27">
        <f t="shared" si="456"/>
        <v>0</v>
      </c>
      <c r="XV9" s="27">
        <f t="shared" si="457"/>
        <v>0</v>
      </c>
      <c r="XW9" s="27">
        <f t="shared" si="458"/>
        <v>0</v>
      </c>
      <c r="XX9" s="27">
        <f t="shared" si="459"/>
        <v>0</v>
      </c>
      <c r="XY9" s="27">
        <f t="shared" si="460"/>
        <v>0</v>
      </c>
      <c r="XZ9" s="27">
        <f t="shared" si="461"/>
        <v>0</v>
      </c>
      <c r="YA9" s="27">
        <f t="shared" si="462"/>
        <v>0</v>
      </c>
      <c r="YB9" s="27">
        <f t="shared" si="463"/>
        <v>0</v>
      </c>
      <c r="YC9" s="27">
        <f t="shared" si="464"/>
        <v>0</v>
      </c>
      <c r="YD9" s="27">
        <f t="shared" si="465"/>
        <v>0</v>
      </c>
      <c r="YE9" s="27">
        <f t="shared" si="466"/>
        <v>0</v>
      </c>
      <c r="YF9" s="27">
        <f t="shared" si="467"/>
        <v>0</v>
      </c>
      <c r="YG9" s="27">
        <f t="shared" si="468"/>
        <v>0</v>
      </c>
      <c r="YH9" s="27">
        <f t="shared" si="469"/>
        <v>0</v>
      </c>
      <c r="YI9" s="27">
        <f t="shared" si="470"/>
        <v>0</v>
      </c>
      <c r="YJ9" s="27">
        <f t="shared" si="471"/>
        <v>0</v>
      </c>
      <c r="YL9" s="28">
        <f t="shared" si="472"/>
        <v>848</v>
      </c>
      <c r="YM9" s="28">
        <f t="shared" si="473"/>
        <v>1047</v>
      </c>
      <c r="YN9" s="28">
        <f t="shared" si="474"/>
        <v>99</v>
      </c>
      <c r="YO9" s="28">
        <f t="shared" si="475"/>
        <v>193</v>
      </c>
      <c r="YP9" s="28">
        <f t="shared" si="476"/>
        <v>0</v>
      </c>
      <c r="YQ9" s="28">
        <f t="shared" si="477"/>
        <v>1439.5</v>
      </c>
      <c r="YT9" s="27" t="str">
        <f t="shared" si="478"/>
        <v>74</v>
      </c>
      <c r="YU9" s="27" t="str">
        <f t="shared" si="479"/>
        <v>81</v>
      </c>
      <c r="YV9" s="27" t="str">
        <f t="shared" si="480"/>
        <v>53</v>
      </c>
      <c r="YW9" s="27" t="str">
        <f t="shared" si="481"/>
        <v>99</v>
      </c>
      <c r="YX9" s="27">
        <f t="shared" si="482"/>
        <v>0</v>
      </c>
      <c r="YY9" s="27" t="str">
        <f t="shared" si="483"/>
        <v>44</v>
      </c>
      <c r="YZ9" s="27" t="str">
        <f t="shared" si="484"/>
        <v>77</v>
      </c>
      <c r="ZA9" s="27">
        <f t="shared" si="485"/>
        <v>0</v>
      </c>
      <c r="ZB9" s="27">
        <f t="shared" si="486"/>
        <v>0</v>
      </c>
      <c r="ZC9" s="27" t="str">
        <f t="shared" si="487"/>
        <v>89</v>
      </c>
      <c r="ZD9" s="27">
        <f t="shared" si="488"/>
        <v>0</v>
      </c>
      <c r="ZE9" s="27" t="str">
        <f t="shared" si="489"/>
        <v>79</v>
      </c>
      <c r="ZF9" s="27" t="str">
        <f t="shared" si="490"/>
        <v>81</v>
      </c>
      <c r="ZG9" s="27">
        <f t="shared" si="491"/>
        <v>0</v>
      </c>
      <c r="ZH9" s="27" t="str">
        <f t="shared" si="492"/>
        <v>54</v>
      </c>
      <c r="ZI9" s="27">
        <f t="shared" si="493"/>
        <v>0</v>
      </c>
      <c r="ZJ9" s="27" t="str">
        <f t="shared" si="494"/>
        <v>96</v>
      </c>
      <c r="ZK9" s="27">
        <f t="shared" si="495"/>
        <v>0</v>
      </c>
      <c r="ZL9" s="27" t="str">
        <f t="shared" si="496"/>
        <v>75</v>
      </c>
      <c r="ZM9" s="27">
        <f t="shared" si="497"/>
        <v>0</v>
      </c>
      <c r="ZN9" s="27" t="str">
        <f t="shared" si="498"/>
        <v>102</v>
      </c>
      <c r="ZO9" s="27" t="str">
        <f t="shared" si="499"/>
        <v>71</v>
      </c>
      <c r="ZP9" s="27" t="str">
        <f t="shared" si="500"/>
        <v>99</v>
      </c>
      <c r="ZQ9" s="27" t="str">
        <f t="shared" si="501"/>
        <v>70</v>
      </c>
      <c r="ZR9" s="27" t="str">
        <f t="shared" si="502"/>
        <v>83</v>
      </c>
      <c r="ZS9" s="27">
        <f t="shared" si="503"/>
        <v>0</v>
      </c>
      <c r="ZT9" s="27" t="str">
        <f t="shared" si="504"/>
        <v>81</v>
      </c>
      <c r="ZU9" s="27">
        <f t="shared" si="505"/>
        <v>0</v>
      </c>
      <c r="ZV9" s="27">
        <f t="shared" si="506"/>
        <v>0</v>
      </c>
      <c r="ZW9" s="27" t="str">
        <f t="shared" si="507"/>
        <v>66</v>
      </c>
      <c r="ZX9" s="27" t="str">
        <f t="shared" si="508"/>
        <v>93</v>
      </c>
      <c r="ZY9" s="27">
        <f t="shared" si="509"/>
        <v>0</v>
      </c>
      <c r="ZZ9" s="27" t="str">
        <f t="shared" si="510"/>
        <v>43</v>
      </c>
      <c r="AAA9" s="27" t="str">
        <f t="shared" si="511"/>
        <v>82</v>
      </c>
      <c r="AAB9" s="27">
        <f t="shared" si="512"/>
        <v>0</v>
      </c>
      <c r="AAC9" s="27" t="str">
        <f t="shared" si="513"/>
        <v>101</v>
      </c>
      <c r="AAD9" s="27" t="str">
        <f t="shared" si="514"/>
        <v>102</v>
      </c>
      <c r="AAE9" s="27">
        <f t="shared" si="515"/>
        <v>0</v>
      </c>
      <c r="AAF9" s="27">
        <f t="shared" si="516"/>
        <v>0</v>
      </c>
      <c r="AAG9" s="27" t="str">
        <f t="shared" si="517"/>
        <v>99</v>
      </c>
      <c r="AAH9" s="27">
        <f t="shared" si="518"/>
        <v>0</v>
      </c>
      <c r="AAI9" s="27">
        <f t="shared" si="519"/>
        <v>0</v>
      </c>
      <c r="AAJ9" s="27">
        <f t="shared" si="520"/>
        <v>0</v>
      </c>
      <c r="AAK9" s="27">
        <f t="shared" si="521"/>
        <v>0</v>
      </c>
      <c r="AAL9" s="27" t="str">
        <f t="shared" si="522"/>
        <v>103</v>
      </c>
      <c r="AAM9" s="27">
        <f t="shared" si="523"/>
        <v>0</v>
      </c>
      <c r="AAN9" s="27">
        <f t="shared" si="524"/>
        <v>0</v>
      </c>
      <c r="AAO9" s="27">
        <f t="shared" si="525"/>
        <v>0</v>
      </c>
      <c r="AAP9" s="27">
        <f t="shared" si="526"/>
        <v>0</v>
      </c>
      <c r="AAQ9" s="27">
        <f t="shared" si="527"/>
        <v>0</v>
      </c>
      <c r="AAR9" s="27" t="str">
        <f t="shared" si="528"/>
        <v>90</v>
      </c>
      <c r="AAS9" s="27">
        <f t="shared" si="529"/>
        <v>0</v>
      </c>
      <c r="AAT9" s="27">
        <f t="shared" si="530"/>
        <v>0</v>
      </c>
      <c r="AAU9" s="27">
        <f t="shared" si="531"/>
        <v>0</v>
      </c>
      <c r="AAV9" s="27" t="str">
        <f t="shared" si="532"/>
        <v>95</v>
      </c>
      <c r="AAW9" s="27" t="str">
        <f t="shared" si="533"/>
        <v>92</v>
      </c>
      <c r="AAX9" s="27" t="str">
        <f t="shared" si="534"/>
        <v>95</v>
      </c>
      <c r="AAY9" s="27" t="str">
        <f t="shared" si="535"/>
        <v>100</v>
      </c>
      <c r="AAZ9" s="27" t="str">
        <f t="shared" si="536"/>
        <v>95</v>
      </c>
      <c r="ABA9" s="27">
        <f t="shared" si="537"/>
        <v>0</v>
      </c>
      <c r="ABB9" s="27" t="str">
        <f t="shared" si="538"/>
        <v>100</v>
      </c>
      <c r="ABC9" s="27">
        <f t="shared" si="539"/>
        <v>0</v>
      </c>
      <c r="ABD9" s="27">
        <f t="shared" si="540"/>
        <v>0</v>
      </c>
      <c r="ABE9" s="27">
        <f t="shared" si="541"/>
        <v>0</v>
      </c>
      <c r="ABF9" s="27">
        <f t="shared" si="542"/>
        <v>0</v>
      </c>
      <c r="ABG9" s="27">
        <f t="shared" si="543"/>
        <v>0</v>
      </c>
      <c r="ABH9" s="27">
        <f t="shared" si="544"/>
        <v>0</v>
      </c>
      <c r="ABI9" s="27">
        <f t="shared" si="545"/>
        <v>0</v>
      </c>
      <c r="ABJ9" s="27">
        <f t="shared" si="546"/>
        <v>0</v>
      </c>
      <c r="ABK9" s="27">
        <f t="shared" si="547"/>
        <v>0</v>
      </c>
      <c r="ABL9" s="27">
        <f t="shared" si="548"/>
        <v>0</v>
      </c>
      <c r="ABM9" s="27">
        <f t="shared" si="549"/>
        <v>0</v>
      </c>
      <c r="ABN9" s="27">
        <f t="shared" si="550"/>
        <v>0</v>
      </c>
      <c r="ABO9" s="27">
        <f t="shared" si="551"/>
        <v>0</v>
      </c>
      <c r="ABP9" s="27">
        <f t="shared" si="552"/>
        <v>0</v>
      </c>
      <c r="ABQ9" s="27">
        <f t="shared" si="553"/>
        <v>0</v>
      </c>
      <c r="ABR9" s="27">
        <f t="shared" si="554"/>
        <v>0</v>
      </c>
      <c r="ABS9" s="27">
        <f t="shared" si="555"/>
        <v>0</v>
      </c>
      <c r="ABT9" s="27">
        <f t="shared" si="556"/>
        <v>0</v>
      </c>
      <c r="ABU9" s="27">
        <f t="shared" si="557"/>
        <v>0</v>
      </c>
      <c r="ABV9" s="27">
        <f t="shared" si="558"/>
        <v>0</v>
      </c>
      <c r="ABW9" s="27">
        <f t="shared" si="559"/>
        <v>0</v>
      </c>
      <c r="ABY9" s="28">
        <f t="shared" si="560"/>
        <v>885.2</v>
      </c>
      <c r="ABZ9" s="28">
        <f t="shared" si="561"/>
        <v>753.9</v>
      </c>
      <c r="ACA9" s="28">
        <f t="shared" si="562"/>
        <v>11.2</v>
      </c>
      <c r="ACB9" s="28">
        <f t="shared" si="563"/>
        <v>166</v>
      </c>
      <c r="ACC9" s="28">
        <f t="shared" si="564"/>
        <v>0</v>
      </c>
      <c r="ACD9" s="28">
        <f t="shared" si="565"/>
        <v>1308.0999999999999</v>
      </c>
      <c r="ACG9" s="27" t="str">
        <f t="shared" si="566"/>
        <v>62</v>
      </c>
      <c r="ACH9" s="27" t="str">
        <f t="shared" si="567"/>
        <v>75.2</v>
      </c>
      <c r="ACI9" s="27" t="str">
        <f t="shared" si="568"/>
        <v>114.6</v>
      </c>
      <c r="ACJ9" s="27" t="str">
        <f t="shared" si="569"/>
        <v>44.6</v>
      </c>
      <c r="ACK9" s="27">
        <f t="shared" si="570"/>
        <v>0</v>
      </c>
      <c r="ACL9" s="27" t="str">
        <f t="shared" si="571"/>
        <v>105</v>
      </c>
      <c r="ACM9" s="27" t="str">
        <f t="shared" si="572"/>
        <v>122.4</v>
      </c>
      <c r="ACN9" s="27">
        <f t="shared" si="573"/>
        <v>0</v>
      </c>
      <c r="ACO9" s="27">
        <f t="shared" si="574"/>
        <v>0</v>
      </c>
      <c r="ACP9" s="27" t="str">
        <f t="shared" si="575"/>
        <v>0</v>
      </c>
      <c r="ACQ9" s="27">
        <f t="shared" si="576"/>
        <v>0</v>
      </c>
      <c r="ACR9" s="27" t="str">
        <f t="shared" si="577"/>
        <v>89.6</v>
      </c>
      <c r="ACS9" s="27" t="str">
        <f t="shared" si="578"/>
        <v>84.8</v>
      </c>
      <c r="ACT9" s="27">
        <f t="shared" si="579"/>
        <v>0</v>
      </c>
      <c r="ACU9" s="27" t="str">
        <f t="shared" si="580"/>
        <v>98</v>
      </c>
      <c r="ACV9" s="27">
        <f t="shared" si="581"/>
        <v>0</v>
      </c>
      <c r="ACW9" s="27" t="str">
        <f t="shared" si="582"/>
        <v>91.1</v>
      </c>
      <c r="ACX9" s="27">
        <f t="shared" si="583"/>
        <v>0</v>
      </c>
      <c r="ACY9" s="27" t="str">
        <f t="shared" si="584"/>
        <v>46.6</v>
      </c>
      <c r="ACZ9" s="27">
        <f t="shared" si="585"/>
        <v>0</v>
      </c>
      <c r="ADA9" s="27" t="str">
        <f t="shared" si="586"/>
        <v>34.2</v>
      </c>
      <c r="ADB9" s="27" t="str">
        <f t="shared" si="587"/>
        <v>62.6</v>
      </c>
      <c r="ADC9" s="27" t="str">
        <f t="shared" si="588"/>
        <v>11.2</v>
      </c>
      <c r="ADD9" s="27" t="str">
        <f t="shared" si="589"/>
        <v>92.2</v>
      </c>
      <c r="ADE9" s="27" t="str">
        <f t="shared" si="590"/>
        <v>51.7</v>
      </c>
      <c r="ADF9" s="27">
        <f t="shared" si="591"/>
        <v>0</v>
      </c>
      <c r="ADG9" s="27" t="str">
        <f t="shared" si="592"/>
        <v>38.1</v>
      </c>
      <c r="ADH9" s="27">
        <f t="shared" si="593"/>
        <v>0</v>
      </c>
      <c r="ADI9" s="27">
        <f t="shared" si="594"/>
        <v>0</v>
      </c>
      <c r="ADJ9" s="27" t="str">
        <f t="shared" si="595"/>
        <v>104</v>
      </c>
      <c r="ADK9" s="27" t="str">
        <f t="shared" si="596"/>
        <v>72.1</v>
      </c>
      <c r="ADL9" s="27">
        <f t="shared" si="597"/>
        <v>0</v>
      </c>
      <c r="ADM9" s="27" t="str">
        <f t="shared" si="598"/>
        <v>60</v>
      </c>
      <c r="ADN9" s="27" t="str">
        <f t="shared" si="599"/>
        <v>84.9</v>
      </c>
      <c r="ADO9" s="27">
        <f t="shared" si="600"/>
        <v>0</v>
      </c>
      <c r="ADP9" s="27" t="str">
        <f t="shared" si="601"/>
        <v>12.3</v>
      </c>
      <c r="ADQ9" s="27" t="str">
        <f t="shared" si="602"/>
        <v>47.6</v>
      </c>
      <c r="ADR9" s="27">
        <f t="shared" si="603"/>
        <v>0</v>
      </c>
      <c r="ADS9" s="27">
        <f t="shared" si="604"/>
        <v>0</v>
      </c>
      <c r="ADT9" s="27" t="str">
        <f t="shared" si="605"/>
        <v>45.5</v>
      </c>
      <c r="ADU9" s="27">
        <f t="shared" si="606"/>
        <v>0</v>
      </c>
      <c r="ADV9" s="27">
        <f t="shared" si="607"/>
        <v>0</v>
      </c>
      <c r="ADW9" s="27">
        <f t="shared" si="608"/>
        <v>0</v>
      </c>
      <c r="ADX9" s="27">
        <f t="shared" si="609"/>
        <v>0</v>
      </c>
      <c r="ADY9" s="27" t="str">
        <f t="shared" si="610"/>
        <v>46.4</v>
      </c>
      <c r="ADZ9" s="27">
        <f t="shared" si="611"/>
        <v>0</v>
      </c>
      <c r="AEA9" s="27">
        <f t="shared" si="612"/>
        <v>0</v>
      </c>
      <c r="AEB9" s="27">
        <f t="shared" si="613"/>
        <v>0</v>
      </c>
      <c r="AEC9" s="27">
        <f t="shared" si="614"/>
        <v>0</v>
      </c>
      <c r="AED9" s="27">
        <f t="shared" si="615"/>
        <v>0</v>
      </c>
      <c r="AEE9" s="27" t="str">
        <f t="shared" si="616"/>
        <v>119.6</v>
      </c>
      <c r="AEF9" s="27">
        <f t="shared" si="617"/>
        <v>0</v>
      </c>
      <c r="AEG9" s="27">
        <f t="shared" si="618"/>
        <v>0</v>
      </c>
      <c r="AEH9" s="27">
        <f t="shared" si="619"/>
        <v>0</v>
      </c>
      <c r="AEI9" s="27" t="str">
        <f t="shared" si="620"/>
        <v>83.5</v>
      </c>
      <c r="AEJ9" s="27" t="str">
        <f t="shared" si="621"/>
        <v>52.7</v>
      </c>
      <c r="AEK9" s="27" t="str">
        <f t="shared" si="622"/>
        <v>47.6</v>
      </c>
      <c r="AEL9" s="27" t="str">
        <f t="shared" si="623"/>
        <v>0</v>
      </c>
      <c r="AEM9" s="27" t="str">
        <f t="shared" si="624"/>
        <v>21.3</v>
      </c>
      <c r="AEN9" s="27">
        <f t="shared" si="625"/>
        <v>0</v>
      </c>
      <c r="AEO9" s="27" t="str">
        <f t="shared" si="626"/>
        <v>64.2</v>
      </c>
      <c r="AEP9" s="27">
        <f t="shared" si="627"/>
        <v>0</v>
      </c>
      <c r="AEQ9" s="27">
        <f t="shared" si="628"/>
        <v>0</v>
      </c>
      <c r="AER9" s="27">
        <f t="shared" si="629"/>
        <v>0</v>
      </c>
      <c r="AES9" s="27">
        <f t="shared" si="630"/>
        <v>0</v>
      </c>
      <c r="AET9" s="27">
        <f t="shared" si="631"/>
        <v>0</v>
      </c>
      <c r="AEU9" s="27">
        <f t="shared" si="632"/>
        <v>0</v>
      </c>
      <c r="AEV9" s="27">
        <f t="shared" si="633"/>
        <v>0</v>
      </c>
      <c r="AEW9" s="27">
        <f t="shared" si="634"/>
        <v>0</v>
      </c>
      <c r="AEX9" s="27">
        <f t="shared" si="635"/>
        <v>0</v>
      </c>
      <c r="AEY9" s="27">
        <f t="shared" si="636"/>
        <v>0</v>
      </c>
      <c r="AEZ9" s="27">
        <f t="shared" si="637"/>
        <v>0</v>
      </c>
      <c r="AFA9" s="27">
        <f t="shared" si="638"/>
        <v>0</v>
      </c>
      <c r="AFB9" s="27">
        <f t="shared" si="639"/>
        <v>0</v>
      </c>
      <c r="AFC9" s="27">
        <f t="shared" si="640"/>
        <v>0</v>
      </c>
      <c r="AFD9" s="27">
        <f t="shared" si="641"/>
        <v>0</v>
      </c>
      <c r="AFE9" s="27">
        <f t="shared" si="642"/>
        <v>0</v>
      </c>
      <c r="AFF9" s="27">
        <f t="shared" si="643"/>
        <v>0</v>
      </c>
      <c r="AFG9" s="27">
        <f t="shared" si="644"/>
        <v>0</v>
      </c>
      <c r="AFH9" s="27">
        <f t="shared" si="645"/>
        <v>0</v>
      </c>
      <c r="AFI9" s="27">
        <f t="shared" si="646"/>
        <v>0</v>
      </c>
      <c r="AFJ9" s="27">
        <f t="shared" si="647"/>
        <v>0</v>
      </c>
      <c r="AFL9" s="28">
        <f t="shared" si="892"/>
        <v>71.84375</v>
      </c>
      <c r="AFM9" s="28">
        <v>71.84375</v>
      </c>
      <c r="AFN9" s="27">
        <v>4</v>
      </c>
      <c r="AFO9" s="27">
        <f t="shared" si="648"/>
        <v>4</v>
      </c>
      <c r="AFP9" s="27">
        <f t="shared" si="649"/>
        <v>4</v>
      </c>
      <c r="AFQ9" s="27">
        <f t="shared" si="650"/>
        <v>4</v>
      </c>
      <c r="AFR9" s="27">
        <f t="shared" si="651"/>
        <v>7</v>
      </c>
      <c r="AFS9" s="27">
        <f t="shared" si="652"/>
        <v>0</v>
      </c>
      <c r="AFT9" s="27">
        <f t="shared" si="653"/>
        <v>4</v>
      </c>
      <c r="AFU9" s="27">
        <f t="shared" si="654"/>
        <v>4</v>
      </c>
      <c r="AFV9" s="27">
        <f t="shared" si="655"/>
        <v>0</v>
      </c>
      <c r="AFW9" s="27">
        <f t="shared" si="656"/>
        <v>0</v>
      </c>
      <c r="AFX9" s="27">
        <f t="shared" si="657"/>
        <v>8</v>
      </c>
      <c r="AFY9" s="27">
        <f t="shared" si="658"/>
        <v>0</v>
      </c>
      <c r="AFZ9" s="27">
        <f t="shared" si="659"/>
        <v>4</v>
      </c>
      <c r="AGA9" s="27">
        <f t="shared" si="660"/>
        <v>4</v>
      </c>
      <c r="AGB9" s="27">
        <f t="shared" si="661"/>
        <v>0</v>
      </c>
      <c r="AGC9" s="27">
        <f t="shared" si="662"/>
        <v>4</v>
      </c>
      <c r="AGD9" s="27">
        <f t="shared" si="663"/>
        <v>0</v>
      </c>
      <c r="AGE9" s="27">
        <f t="shared" si="664"/>
        <v>4</v>
      </c>
      <c r="AGF9" s="27">
        <f t="shared" si="665"/>
        <v>0</v>
      </c>
      <c r="AGG9" s="27">
        <f t="shared" si="666"/>
        <v>1</v>
      </c>
      <c r="AGH9" s="27">
        <f t="shared" si="667"/>
        <v>0</v>
      </c>
      <c r="AGI9" s="27">
        <f t="shared" si="668"/>
        <v>3</v>
      </c>
      <c r="AGJ9" s="27">
        <f t="shared" si="669"/>
        <v>4</v>
      </c>
      <c r="AGK9" s="27">
        <f t="shared" si="670"/>
        <v>4</v>
      </c>
      <c r="AGL9" s="27">
        <f t="shared" si="671"/>
        <v>4</v>
      </c>
      <c r="AGM9" s="27">
        <f t="shared" si="672"/>
        <v>2</v>
      </c>
      <c r="AGN9" s="27">
        <f t="shared" si="673"/>
        <v>0</v>
      </c>
      <c r="AGO9" s="27">
        <f t="shared" si="674"/>
        <v>4</v>
      </c>
      <c r="AGP9" s="27">
        <f t="shared" si="675"/>
        <v>0</v>
      </c>
      <c r="AGQ9" s="27">
        <f t="shared" si="676"/>
        <v>0</v>
      </c>
      <c r="AGR9" s="27">
        <f t="shared" si="677"/>
        <v>4</v>
      </c>
      <c r="AGS9" s="27">
        <f t="shared" si="678"/>
        <v>1</v>
      </c>
      <c r="AGT9" s="27">
        <f t="shared" si="679"/>
        <v>0</v>
      </c>
      <c r="AGU9" s="27">
        <f t="shared" si="680"/>
        <v>4</v>
      </c>
      <c r="AGV9" s="27">
        <f t="shared" si="681"/>
        <v>4</v>
      </c>
      <c r="AGW9" s="27">
        <f t="shared" si="682"/>
        <v>0</v>
      </c>
      <c r="AGX9" s="27">
        <f t="shared" si="683"/>
        <v>4</v>
      </c>
      <c r="AGY9" s="27">
        <f t="shared" si="684"/>
        <v>7</v>
      </c>
      <c r="AGZ9" s="27">
        <f t="shared" si="685"/>
        <v>0</v>
      </c>
      <c r="AHA9" s="27">
        <f t="shared" si="686"/>
        <v>0</v>
      </c>
      <c r="AHB9" s="27">
        <f t="shared" si="687"/>
        <v>4</v>
      </c>
      <c r="AHC9" s="27">
        <f t="shared" si="688"/>
        <v>0</v>
      </c>
      <c r="AHD9" s="27">
        <f t="shared" si="689"/>
        <v>0</v>
      </c>
      <c r="AHE9" s="27">
        <f t="shared" si="690"/>
        <v>0</v>
      </c>
      <c r="AHF9" s="27">
        <f t="shared" si="691"/>
        <v>0</v>
      </c>
      <c r="AHG9" s="27">
        <f t="shared" si="692"/>
        <v>4</v>
      </c>
      <c r="AHH9" s="27">
        <f t="shared" si="693"/>
        <v>0</v>
      </c>
      <c r="AHI9" s="27">
        <f t="shared" si="694"/>
        <v>0</v>
      </c>
      <c r="AHJ9" s="27">
        <f t="shared" si="695"/>
        <v>0</v>
      </c>
      <c r="AHK9" s="27">
        <f t="shared" si="696"/>
        <v>0</v>
      </c>
      <c r="AHL9" s="27">
        <f t="shared" si="697"/>
        <v>0</v>
      </c>
      <c r="AHM9" s="27">
        <f t="shared" si="698"/>
        <v>4</v>
      </c>
      <c r="AHN9" s="27">
        <f t="shared" si="699"/>
        <v>0</v>
      </c>
      <c r="AHO9" s="27">
        <f t="shared" si="700"/>
        <v>0</v>
      </c>
      <c r="AHP9" s="27">
        <f t="shared" si="701"/>
        <v>0</v>
      </c>
      <c r="AHQ9" s="27">
        <f t="shared" si="702"/>
        <v>5</v>
      </c>
      <c r="AHR9" s="27">
        <f t="shared" si="703"/>
        <v>4</v>
      </c>
      <c r="AHS9" s="27">
        <f t="shared" si="704"/>
        <v>4</v>
      </c>
      <c r="AHT9" s="27">
        <f t="shared" si="705"/>
        <v>7</v>
      </c>
      <c r="AHU9" s="27">
        <f t="shared" si="706"/>
        <v>7</v>
      </c>
      <c r="AHV9" s="27">
        <f t="shared" si="707"/>
        <v>0</v>
      </c>
      <c r="AHW9" s="27">
        <f t="shared" si="708"/>
        <v>4</v>
      </c>
      <c r="AHX9" s="27">
        <f t="shared" si="709"/>
        <v>0</v>
      </c>
      <c r="AHY9" s="27">
        <f t="shared" si="710"/>
        <v>0</v>
      </c>
      <c r="AHZ9" s="27">
        <f t="shared" si="711"/>
        <v>0</v>
      </c>
      <c r="AIA9" s="27">
        <f t="shared" si="712"/>
        <v>0</v>
      </c>
      <c r="AIB9" s="27">
        <f t="shared" si="713"/>
        <v>0</v>
      </c>
      <c r="AIC9" s="27">
        <f t="shared" si="714"/>
        <v>0</v>
      </c>
      <c r="AID9" s="27">
        <f t="shared" si="715"/>
        <v>0</v>
      </c>
      <c r="AIE9" s="27">
        <f t="shared" si="716"/>
        <v>0</v>
      </c>
      <c r="AIF9" s="27">
        <f t="shared" si="717"/>
        <v>0</v>
      </c>
      <c r="AIG9" s="27">
        <f t="shared" si="718"/>
        <v>0</v>
      </c>
      <c r="AIH9" s="27">
        <f t="shared" si="719"/>
        <v>0</v>
      </c>
      <c r="AII9" s="27">
        <f t="shared" si="720"/>
        <v>0</v>
      </c>
      <c r="AIJ9" s="27">
        <f t="shared" si="721"/>
        <v>0</v>
      </c>
      <c r="AIK9" s="27">
        <f t="shared" si="722"/>
        <v>0</v>
      </c>
      <c r="AIL9" s="27">
        <f t="shared" si="723"/>
        <v>0</v>
      </c>
      <c r="AIM9" s="27">
        <f t="shared" si="724"/>
        <v>0</v>
      </c>
      <c r="AIN9" s="27">
        <f t="shared" si="725"/>
        <v>0</v>
      </c>
      <c r="AIO9" s="27">
        <f t="shared" si="726"/>
        <v>0</v>
      </c>
      <c r="AIP9" s="27">
        <f t="shared" si="727"/>
        <v>0</v>
      </c>
      <c r="AIQ9" s="27">
        <f t="shared" si="728"/>
        <v>0</v>
      </c>
      <c r="AIR9" s="27">
        <f t="shared" si="729"/>
        <v>0</v>
      </c>
      <c r="AIT9" s="27">
        <v>1</v>
      </c>
      <c r="AIU9" s="27">
        <v>1</v>
      </c>
      <c r="AIV9" s="27">
        <v>1</v>
      </c>
      <c r="AIW9" s="27">
        <f t="shared" si="730"/>
        <v>4</v>
      </c>
      <c r="AIX9" s="27">
        <f t="shared" si="731"/>
        <v>0</v>
      </c>
      <c r="AIY9" s="27">
        <f t="shared" si="732"/>
        <v>2</v>
      </c>
      <c r="AIZ9" s="27">
        <f t="shared" si="733"/>
        <v>1</v>
      </c>
      <c r="AJA9" s="27">
        <f t="shared" si="734"/>
        <v>0</v>
      </c>
      <c r="AJB9" s="27">
        <f t="shared" si="735"/>
        <v>0</v>
      </c>
      <c r="AJC9" s="27">
        <f t="shared" si="736"/>
        <v>0.5</v>
      </c>
      <c r="AJD9" s="27">
        <f t="shared" si="737"/>
        <v>0</v>
      </c>
      <c r="AJE9" s="27">
        <f t="shared" si="738"/>
        <v>1</v>
      </c>
      <c r="AJF9" s="27">
        <f t="shared" si="739"/>
        <v>1</v>
      </c>
      <c r="AJG9" s="27">
        <f t="shared" si="740"/>
        <v>0</v>
      </c>
      <c r="AJH9" s="27">
        <f t="shared" si="741"/>
        <v>0.5</v>
      </c>
      <c r="AJI9" s="27">
        <f t="shared" si="742"/>
        <v>0</v>
      </c>
      <c r="AJJ9" s="27">
        <f t="shared" si="743"/>
        <v>0.5</v>
      </c>
      <c r="AJK9" s="27">
        <f t="shared" si="744"/>
        <v>0</v>
      </c>
      <c r="AJL9" s="27">
        <f t="shared" si="745"/>
        <v>4</v>
      </c>
      <c r="AJM9" s="27">
        <f t="shared" si="746"/>
        <v>0</v>
      </c>
      <c r="AJN9" s="27">
        <f t="shared" si="747"/>
        <v>1</v>
      </c>
      <c r="AJO9" s="27">
        <f t="shared" si="748"/>
        <v>8</v>
      </c>
      <c r="AJP9" s="27">
        <f t="shared" si="749"/>
        <v>1</v>
      </c>
      <c r="AJQ9" s="27">
        <f t="shared" si="750"/>
        <v>1</v>
      </c>
      <c r="AJR9" s="27">
        <f t="shared" si="751"/>
        <v>8</v>
      </c>
      <c r="AJS9" s="27">
        <f t="shared" si="752"/>
        <v>0</v>
      </c>
      <c r="AJT9" s="27">
        <f t="shared" si="753"/>
        <v>4</v>
      </c>
      <c r="AJU9" s="27">
        <f t="shared" si="754"/>
        <v>0</v>
      </c>
      <c r="AJV9" s="27">
        <f t="shared" si="755"/>
        <v>0</v>
      </c>
      <c r="AJW9" s="27">
        <f t="shared" si="756"/>
        <v>0.25</v>
      </c>
      <c r="AJX9" s="27">
        <f t="shared" si="757"/>
        <v>8</v>
      </c>
      <c r="AJY9" s="27">
        <f t="shared" si="758"/>
        <v>0</v>
      </c>
      <c r="AJZ9" s="27">
        <f t="shared" si="759"/>
        <v>4</v>
      </c>
      <c r="AKA9" s="27">
        <f t="shared" si="760"/>
        <v>1</v>
      </c>
      <c r="AKB9" s="27">
        <f t="shared" si="761"/>
        <v>0</v>
      </c>
      <c r="AKC9" s="27">
        <f t="shared" si="762"/>
        <v>0.5</v>
      </c>
      <c r="AKD9" s="27">
        <f t="shared" si="763"/>
        <v>4</v>
      </c>
      <c r="AKE9" s="27">
        <f t="shared" si="764"/>
        <v>0</v>
      </c>
      <c r="AKF9" s="27">
        <f t="shared" si="765"/>
        <v>0</v>
      </c>
      <c r="AKG9" s="27">
        <f t="shared" si="766"/>
        <v>1</v>
      </c>
      <c r="AKH9" s="27">
        <f t="shared" si="767"/>
        <v>0</v>
      </c>
      <c r="AKI9" s="27">
        <f t="shared" si="768"/>
        <v>0</v>
      </c>
      <c r="AKJ9" s="27">
        <f t="shared" si="769"/>
        <v>0</v>
      </c>
      <c r="AKK9" s="27">
        <f t="shared" si="770"/>
        <v>0</v>
      </c>
      <c r="AKL9" s="27">
        <f t="shared" si="771"/>
        <v>6.25E-2</v>
      </c>
      <c r="AKM9" s="27">
        <f t="shared" si="772"/>
        <v>0</v>
      </c>
      <c r="AKN9" s="27">
        <f t="shared" si="773"/>
        <v>0</v>
      </c>
      <c r="AKO9" s="27">
        <f t="shared" si="774"/>
        <v>0</v>
      </c>
      <c r="AKP9" s="27">
        <f t="shared" si="775"/>
        <v>0</v>
      </c>
      <c r="AKQ9" s="27">
        <f t="shared" si="776"/>
        <v>0</v>
      </c>
      <c r="AKR9" s="27">
        <f t="shared" si="777"/>
        <v>3.125E-2</v>
      </c>
      <c r="AKS9" s="27">
        <f t="shared" si="778"/>
        <v>0</v>
      </c>
      <c r="AKT9" s="27">
        <f t="shared" si="779"/>
        <v>0</v>
      </c>
      <c r="AKU9" s="27">
        <f t="shared" si="780"/>
        <v>0</v>
      </c>
      <c r="AKV9" s="27">
        <f t="shared" si="781"/>
        <v>0.5</v>
      </c>
      <c r="AKW9" s="27">
        <f t="shared" si="782"/>
        <v>4</v>
      </c>
      <c r="AKX9" s="27">
        <f t="shared" si="783"/>
        <v>1</v>
      </c>
      <c r="AKY9" s="27">
        <f t="shared" si="784"/>
        <v>4</v>
      </c>
      <c r="AKZ9" s="27">
        <f t="shared" si="785"/>
        <v>1</v>
      </c>
      <c r="ALA9" s="27">
        <f t="shared" si="786"/>
        <v>0</v>
      </c>
      <c r="ALB9" s="27">
        <f t="shared" si="787"/>
        <v>2</v>
      </c>
      <c r="ALC9" s="27">
        <f t="shared" si="788"/>
        <v>0</v>
      </c>
      <c r="ALD9" s="27">
        <f t="shared" si="789"/>
        <v>0</v>
      </c>
      <c r="ALE9" s="27">
        <f t="shared" si="790"/>
        <v>0</v>
      </c>
      <c r="ALF9" s="27">
        <f t="shared" si="791"/>
        <v>0</v>
      </c>
      <c r="ALG9" s="27">
        <f t="shared" si="792"/>
        <v>0</v>
      </c>
      <c r="ALH9" s="27">
        <f t="shared" si="793"/>
        <v>0</v>
      </c>
      <c r="ALI9" s="27">
        <f t="shared" si="794"/>
        <v>0</v>
      </c>
      <c r="ALJ9" s="27">
        <f t="shared" si="795"/>
        <v>0</v>
      </c>
      <c r="ALK9" s="27">
        <f t="shared" si="796"/>
        <v>0</v>
      </c>
      <c r="ALL9" s="27">
        <f t="shared" si="797"/>
        <v>0</v>
      </c>
      <c r="ALM9" s="27">
        <f t="shared" si="798"/>
        <v>0</v>
      </c>
      <c r="ALN9" s="27">
        <f t="shared" si="799"/>
        <v>0</v>
      </c>
      <c r="ALO9" s="27">
        <f t="shared" si="800"/>
        <v>0</v>
      </c>
      <c r="ALP9" s="27">
        <f t="shared" si="801"/>
        <v>0</v>
      </c>
      <c r="ALQ9" s="27">
        <f t="shared" si="802"/>
        <v>0</v>
      </c>
      <c r="ALR9" s="27">
        <f t="shared" si="803"/>
        <v>0</v>
      </c>
      <c r="ALS9" s="27">
        <f t="shared" si="804"/>
        <v>0</v>
      </c>
      <c r="ALT9" s="27">
        <f t="shared" si="805"/>
        <v>0</v>
      </c>
      <c r="ALU9" s="27">
        <f t="shared" si="806"/>
        <v>0</v>
      </c>
      <c r="ALV9" s="27">
        <f t="shared" si="807"/>
        <v>0</v>
      </c>
      <c r="ALW9" s="27">
        <f t="shared" si="808"/>
        <v>0</v>
      </c>
      <c r="AMK9" s="28">
        <v>2078</v>
      </c>
      <c r="AML9" s="28">
        <f t="shared" si="809"/>
        <v>2078</v>
      </c>
      <c r="AMN9" s="28">
        <v>1982</v>
      </c>
      <c r="AMO9" s="27" t="str">
        <f t="shared" si="810"/>
        <v>1988</v>
      </c>
      <c r="AMP9" s="27" t="str">
        <f t="shared" si="811"/>
        <v>1997</v>
      </c>
      <c r="AMQ9" s="27" t="str">
        <f t="shared" si="812"/>
        <v>2002</v>
      </c>
      <c r="AMR9" s="27" t="str">
        <f t="shared" si="813"/>
        <v>2023</v>
      </c>
      <c r="AMS9" s="27" t="str">
        <f t="shared" si="814"/>
        <v>2023</v>
      </c>
      <c r="AMT9" s="27" t="str">
        <f t="shared" si="815"/>
        <v>2027</v>
      </c>
      <c r="AMU9" s="27" t="str">
        <f t="shared" si="816"/>
        <v>2038</v>
      </c>
      <c r="AMV9" s="27" t="str">
        <f t="shared" si="817"/>
        <v>2038</v>
      </c>
      <c r="AMW9" s="27" t="str">
        <f t="shared" si="818"/>
        <v>2038</v>
      </c>
      <c r="AMX9" s="27" t="str">
        <f t="shared" si="819"/>
        <v>2013</v>
      </c>
      <c r="AMY9" s="27" t="str">
        <f t="shared" si="820"/>
        <v>2013</v>
      </c>
      <c r="AMZ9" s="27" t="str">
        <f t="shared" si="821"/>
        <v>2018</v>
      </c>
      <c r="ANA9" s="27" t="str">
        <f t="shared" si="822"/>
        <v>2027</v>
      </c>
      <c r="ANB9" s="27" t="str">
        <f t="shared" si="823"/>
        <v>2027</v>
      </c>
      <c r="ANC9" s="27" t="str">
        <f t="shared" si="824"/>
        <v>2034</v>
      </c>
      <c r="AND9" s="27" t="str">
        <f t="shared" si="825"/>
        <v>2034</v>
      </c>
      <c r="ANE9" s="27" t="str">
        <f t="shared" si="826"/>
        <v>2052</v>
      </c>
      <c r="ANF9" s="27" t="str">
        <f t="shared" si="827"/>
        <v>2052</v>
      </c>
      <c r="ANG9" s="27" t="str">
        <f t="shared" si="828"/>
        <v>2063</v>
      </c>
      <c r="ANH9" s="27" t="str">
        <f t="shared" si="829"/>
        <v>2063</v>
      </c>
      <c r="ANI9" s="27" t="str">
        <f t="shared" si="830"/>
        <v>2052</v>
      </c>
      <c r="ANJ9" s="27" t="str">
        <f t="shared" si="831"/>
        <v>2058</v>
      </c>
      <c r="ANK9" s="27" t="str">
        <f t="shared" si="832"/>
        <v>2031</v>
      </c>
      <c r="ANL9" s="27" t="str">
        <f t="shared" si="833"/>
        <v>2038</v>
      </c>
      <c r="ANM9" s="27" t="str">
        <f t="shared" si="834"/>
        <v>2048</v>
      </c>
      <c r="ANN9" s="27" t="str">
        <f t="shared" si="835"/>
        <v>2048</v>
      </c>
      <c r="ANO9" s="27" t="str">
        <f t="shared" si="836"/>
        <v>2054</v>
      </c>
      <c r="ANP9" s="27" t="str">
        <f t="shared" si="837"/>
        <v>2054</v>
      </c>
      <c r="ANQ9" s="27" t="str">
        <f t="shared" si="838"/>
        <v>2054</v>
      </c>
      <c r="ANR9" s="27" t="str">
        <f t="shared" si="839"/>
        <v>2065</v>
      </c>
      <c r="ANS9" s="27" t="str">
        <f t="shared" si="840"/>
        <v>2084</v>
      </c>
      <c r="ANT9" s="27" t="str">
        <f t="shared" si="841"/>
        <v>2084</v>
      </c>
      <c r="ANU9" s="27" t="str">
        <f t="shared" si="842"/>
        <v>2086</v>
      </c>
      <c r="ANV9" s="27" t="str">
        <f t="shared" si="843"/>
        <v>2095</v>
      </c>
      <c r="ANW9" s="27" t="str">
        <f t="shared" si="844"/>
        <v>2095</v>
      </c>
      <c r="ANX9" s="27" t="str">
        <f t="shared" si="845"/>
        <v>2070</v>
      </c>
      <c r="ANY9" s="27" t="str">
        <f t="shared" si="846"/>
        <v>2052</v>
      </c>
      <c r="ANZ9" s="27" t="str">
        <f t="shared" si="847"/>
        <v>2052</v>
      </c>
      <c r="AOA9" s="27" t="str">
        <f t="shared" si="848"/>
        <v>2052</v>
      </c>
      <c r="AOB9" s="27" t="str">
        <f t="shared" si="849"/>
        <v>2029</v>
      </c>
      <c r="AOC9" s="27" t="str">
        <f t="shared" si="850"/>
        <v>2029</v>
      </c>
      <c r="AOD9" s="27" t="str">
        <f t="shared" si="851"/>
        <v>2029</v>
      </c>
      <c r="AOE9" s="27" t="str">
        <f t="shared" si="852"/>
        <v>2029</v>
      </c>
      <c r="AOF9" s="27" t="str">
        <f t="shared" si="853"/>
        <v>2029</v>
      </c>
      <c r="AOG9" s="27" t="str">
        <f t="shared" si="854"/>
        <v>2060</v>
      </c>
      <c r="AOH9" s="27" t="str">
        <f t="shared" si="855"/>
        <v>2060</v>
      </c>
      <c r="AOI9" s="27" t="str">
        <f t="shared" si="856"/>
        <v>2060</v>
      </c>
      <c r="AOJ9" s="27" t="str">
        <f t="shared" si="857"/>
        <v>2060</v>
      </c>
      <c r="AOK9" s="27" t="str">
        <f t="shared" si="858"/>
        <v>2060</v>
      </c>
      <c r="AOL9" s="27" t="str">
        <f t="shared" si="859"/>
        <v>2060</v>
      </c>
      <c r="AOM9" s="27" t="str">
        <f t="shared" si="860"/>
        <v>2073</v>
      </c>
      <c r="AON9" s="27" t="str">
        <f t="shared" si="861"/>
        <v>2073</v>
      </c>
      <c r="AOO9" s="27" t="str">
        <f t="shared" si="862"/>
        <v>2073</v>
      </c>
      <c r="AOP9" s="27" t="str">
        <f t="shared" si="863"/>
        <v>2073</v>
      </c>
      <c r="AOQ9" s="27" t="str">
        <f t="shared" si="864"/>
        <v>2097</v>
      </c>
      <c r="AOR9" s="27" t="str">
        <f t="shared" si="865"/>
        <v>2109</v>
      </c>
      <c r="AOS9" s="27" t="str">
        <f t="shared" si="866"/>
        <v>2116</v>
      </c>
      <c r="AOT9" s="27" t="str">
        <f t="shared" si="867"/>
        <v>2087</v>
      </c>
      <c r="AOU9" s="27" t="str">
        <f t="shared" si="868"/>
        <v>2061</v>
      </c>
      <c r="AOV9" s="27" t="str">
        <f t="shared" si="869"/>
        <v>2061</v>
      </c>
      <c r="AOW9" s="27" t="str">
        <f t="shared" si="870"/>
        <v>2078</v>
      </c>
      <c r="AOX9" s="27" t="str">
        <f t="shared" si="871"/>
        <v>2078</v>
      </c>
      <c r="AOY9" s="27" t="str">
        <f t="shared" si="872"/>
        <v>2078</v>
      </c>
      <c r="AOZ9" s="27" t="str">
        <f t="shared" si="873"/>
        <v>2078</v>
      </c>
      <c r="APA9" s="27" t="str">
        <f t="shared" si="874"/>
        <v>2078</v>
      </c>
      <c r="APB9" s="27" t="str">
        <f t="shared" si="875"/>
        <v>2078</v>
      </c>
      <c r="APC9" s="27" t="str">
        <f t="shared" si="876"/>
        <v>2078</v>
      </c>
      <c r="APD9" s="27" t="str">
        <f t="shared" si="877"/>
        <v>2078</v>
      </c>
      <c r="APE9" s="27" t="str">
        <f t="shared" si="878"/>
        <v>2078</v>
      </c>
      <c r="APF9" s="27" t="str">
        <f t="shared" si="879"/>
        <v>2078</v>
      </c>
      <c r="APG9" s="27" t="str">
        <f t="shared" si="880"/>
        <v>2078</v>
      </c>
      <c r="APH9" s="27" t="str">
        <f t="shared" si="881"/>
        <v>2078</v>
      </c>
      <c r="API9" s="27" t="str">
        <f t="shared" si="882"/>
        <v>2078</v>
      </c>
      <c r="APJ9" s="27" t="str">
        <f t="shared" si="883"/>
        <v>2078</v>
      </c>
      <c r="APK9" s="27" t="str">
        <f t="shared" si="884"/>
        <v>2078</v>
      </c>
      <c r="APL9" s="27" t="str">
        <f t="shared" si="885"/>
        <v>2078</v>
      </c>
      <c r="APM9" s="27" t="str">
        <f t="shared" si="886"/>
        <v>2078</v>
      </c>
      <c r="APN9" s="27" t="str">
        <f t="shared" si="887"/>
        <v>2078</v>
      </c>
      <c r="APO9" s="27" t="str">
        <f t="shared" si="888"/>
        <v>2078</v>
      </c>
      <c r="APP9" s="27" t="str">
        <f t="shared" si="889"/>
        <v>2078</v>
      </c>
      <c r="APQ9" s="27" t="str">
        <f t="shared" si="890"/>
        <v>2078</v>
      </c>
      <c r="APR9" s="27" t="str">
        <f t="shared" si="891"/>
        <v>2078</v>
      </c>
    </row>
    <row r="10" spans="1:1110" x14ac:dyDescent="0.35">
      <c r="A10" s="27">
        <v>117</v>
      </c>
      <c r="B10" s="90" t="s">
        <v>334</v>
      </c>
      <c r="C10" s="91">
        <f>VLOOKUP(A10, Rankings!$A$2:$AN$129, 40, FALSE)</f>
        <v>8</v>
      </c>
      <c r="D10" s="79" t="s">
        <v>396</v>
      </c>
      <c r="F10" s="27">
        <v>1808</v>
      </c>
      <c r="I10" s="29">
        <f t="shared" si="0"/>
        <v>23.333333333333336</v>
      </c>
      <c r="L10" s="27" t="s">
        <v>2348</v>
      </c>
      <c r="M10" s="27" t="s">
        <v>2645</v>
      </c>
      <c r="N10" s="27" t="s">
        <v>2859</v>
      </c>
      <c r="O10" s="27" t="s">
        <v>3052</v>
      </c>
      <c r="P10" s="27" t="s">
        <v>24</v>
      </c>
      <c r="Q10" s="27" t="s">
        <v>3195</v>
      </c>
      <c r="R10" s="27" t="s">
        <v>3580</v>
      </c>
      <c r="S10" s="27" t="s">
        <v>24</v>
      </c>
      <c r="T10" s="27" t="s">
        <v>3780</v>
      </c>
      <c r="U10" s="27" t="s">
        <v>4005</v>
      </c>
      <c r="V10" s="27" t="s">
        <v>24</v>
      </c>
      <c r="W10" s="27" t="s">
        <v>4079</v>
      </c>
      <c r="X10" s="27" t="s">
        <v>4347</v>
      </c>
      <c r="Y10" s="27" t="s">
        <v>24</v>
      </c>
      <c r="Z10" s="27" t="s">
        <v>4634</v>
      </c>
      <c r="AA10" s="27" t="s">
        <v>24</v>
      </c>
      <c r="AB10" s="27" t="s">
        <v>4840</v>
      </c>
      <c r="AC10" s="27" t="s">
        <v>24</v>
      </c>
      <c r="AD10" s="27" t="s">
        <v>4922</v>
      </c>
      <c r="AE10" s="27" t="s">
        <v>24</v>
      </c>
      <c r="AF10" s="27" t="s">
        <v>24</v>
      </c>
      <c r="AG10" s="27" t="s">
        <v>5225</v>
      </c>
      <c r="AH10" s="27" t="s">
        <v>5278</v>
      </c>
      <c r="AI10" s="27" t="s">
        <v>5341</v>
      </c>
      <c r="AJ10" s="27" t="s">
        <v>5584</v>
      </c>
      <c r="AK10" s="27" t="s">
        <v>24</v>
      </c>
      <c r="AL10" s="27" t="s">
        <v>5800</v>
      </c>
      <c r="AM10" s="27" t="s">
        <v>24</v>
      </c>
      <c r="AN10" s="27" t="s">
        <v>5965</v>
      </c>
      <c r="AO10" s="27" t="s">
        <v>6187</v>
      </c>
      <c r="AP10" s="27" t="s">
        <v>6241</v>
      </c>
      <c r="AQ10" s="27" t="s">
        <v>6271</v>
      </c>
      <c r="AR10" s="27" t="s">
        <v>6449</v>
      </c>
      <c r="AS10" s="27" t="s">
        <v>6526</v>
      </c>
      <c r="AT10" s="27" t="s">
        <v>6826</v>
      </c>
      <c r="AU10" s="27" t="s">
        <v>6827</v>
      </c>
      <c r="AV10" s="27" t="s">
        <v>24</v>
      </c>
      <c r="AW10" s="27" t="s">
        <v>6944</v>
      </c>
      <c r="AX10" s="27" t="s">
        <v>24</v>
      </c>
      <c r="AY10" s="27" t="s">
        <v>24</v>
      </c>
      <c r="AZ10" s="27" t="s">
        <v>7066</v>
      </c>
      <c r="BA10" s="27" t="s">
        <v>24</v>
      </c>
      <c r="BB10" s="27" t="s">
        <v>24</v>
      </c>
      <c r="BC10" s="27" t="s">
        <v>24</v>
      </c>
      <c r="BD10" s="27" t="s">
        <v>7198</v>
      </c>
      <c r="BE10" s="27" t="s">
        <v>24</v>
      </c>
      <c r="BF10" s="27" t="s">
        <v>24</v>
      </c>
      <c r="BG10" s="27" t="s">
        <v>24</v>
      </c>
      <c r="BH10" s="27" t="s">
        <v>24</v>
      </c>
      <c r="BI10" s="27" t="s">
        <v>24</v>
      </c>
      <c r="BJ10" s="27" t="s">
        <v>7303</v>
      </c>
      <c r="BK10" s="27" t="s">
        <v>24</v>
      </c>
      <c r="BL10" s="27" t="s">
        <v>24</v>
      </c>
      <c r="BM10" s="27" t="s">
        <v>24</v>
      </c>
      <c r="BN10" s="27" t="s">
        <v>7372</v>
      </c>
      <c r="BO10" s="27" t="s">
        <v>7402</v>
      </c>
      <c r="BP10" s="27" t="s">
        <v>7449</v>
      </c>
      <c r="BQ10" s="27" t="s">
        <v>7478</v>
      </c>
      <c r="BR10" s="27" t="s">
        <v>7490</v>
      </c>
      <c r="BS10" s="27" t="s">
        <v>24</v>
      </c>
      <c r="BT10" s="27" t="s">
        <v>7529</v>
      </c>
      <c r="BU10" s="27" t="s">
        <v>24</v>
      </c>
      <c r="BV10" s="27" t="s">
        <v>24</v>
      </c>
      <c r="BW10" s="27" t="s">
        <v>24</v>
      </c>
      <c r="BX10" s="27" t="s">
        <v>24</v>
      </c>
      <c r="BY10" s="27" t="s">
        <v>24</v>
      </c>
      <c r="BZ10" s="27" t="s">
        <v>24</v>
      </c>
      <c r="CA10" s="27" t="s">
        <v>24</v>
      </c>
      <c r="CB10" s="27" t="s">
        <v>24</v>
      </c>
      <c r="CC10" s="27" t="s">
        <v>24</v>
      </c>
      <c r="CD10" s="27" t="s">
        <v>24</v>
      </c>
      <c r="CE10" s="27" t="s">
        <v>24</v>
      </c>
      <c r="CF10" s="27" t="s">
        <v>24</v>
      </c>
      <c r="CG10" s="27" t="s">
        <v>24</v>
      </c>
      <c r="CH10" s="27" t="s">
        <v>24</v>
      </c>
      <c r="CI10" s="27" t="s">
        <v>24</v>
      </c>
      <c r="CJ10" s="27" t="s">
        <v>24</v>
      </c>
      <c r="CK10" s="27" t="s">
        <v>24</v>
      </c>
      <c r="CL10" s="27" t="s">
        <v>24</v>
      </c>
      <c r="CM10" s="27" t="s">
        <v>24</v>
      </c>
      <c r="CN10" s="27" t="s">
        <v>24</v>
      </c>
      <c r="CO10" s="27" t="s">
        <v>24</v>
      </c>
      <c r="CQ10" s="28">
        <f t="shared" si="1"/>
        <v>5</v>
      </c>
      <c r="CR10" s="28">
        <f t="shared" si="2"/>
        <v>1</v>
      </c>
      <c r="CS10" s="28">
        <f t="shared" si="3"/>
        <v>6</v>
      </c>
      <c r="CT10" s="28">
        <f t="shared" si="4"/>
        <v>0</v>
      </c>
      <c r="CU10" s="28">
        <f t="shared" si="5"/>
        <v>4</v>
      </c>
      <c r="CV10" s="28">
        <f t="shared" si="6"/>
        <v>0</v>
      </c>
      <c r="CW10" s="28">
        <f t="shared" si="7"/>
        <v>5</v>
      </c>
      <c r="CX10" s="28">
        <f t="shared" si="8"/>
        <v>0</v>
      </c>
      <c r="CY10" s="28">
        <f t="shared" si="9"/>
        <v>4</v>
      </c>
      <c r="CZ10" s="28">
        <f t="shared" si="10"/>
        <v>1</v>
      </c>
      <c r="DA10" s="28">
        <f t="shared" si="11"/>
        <v>3</v>
      </c>
      <c r="DB10" s="28">
        <f t="shared" si="12"/>
        <v>2</v>
      </c>
      <c r="DC10" s="28">
        <f t="shared" si="13"/>
        <v>3</v>
      </c>
      <c r="DD10" s="28">
        <f t="shared" si="14"/>
        <v>1</v>
      </c>
      <c r="DE10" s="28">
        <f t="shared" si="15"/>
        <v>2</v>
      </c>
      <c r="DF10" s="28">
        <f t="shared" si="16"/>
        <v>0</v>
      </c>
      <c r="DG10" s="28">
        <f t="shared" si="17"/>
        <v>2</v>
      </c>
      <c r="DH10" s="28">
        <f t="shared" si="18"/>
        <v>0</v>
      </c>
      <c r="DI10" s="28">
        <f t="shared" si="19"/>
        <v>0</v>
      </c>
      <c r="DJ10" s="28">
        <f t="shared" si="20"/>
        <v>0</v>
      </c>
      <c r="DK10" s="28">
        <f t="shared" si="21"/>
        <v>2</v>
      </c>
      <c r="DL10" s="28">
        <f t="shared" si="22"/>
        <v>1</v>
      </c>
      <c r="DM10" s="28">
        <f t="shared" si="23"/>
        <v>2</v>
      </c>
      <c r="DN10" s="28">
        <f t="shared" si="24"/>
        <v>1</v>
      </c>
      <c r="DO10" s="28">
        <f t="shared" si="25"/>
        <v>18</v>
      </c>
      <c r="DP10" s="28">
        <f t="shared" si="26"/>
        <v>6</v>
      </c>
      <c r="DR10">
        <f t="shared" si="27"/>
        <v>3</v>
      </c>
      <c r="DS10">
        <f t="shared" si="28"/>
        <v>1</v>
      </c>
      <c r="DT10">
        <f t="shared" si="29"/>
        <v>3</v>
      </c>
      <c r="DU10">
        <f t="shared" si="30"/>
        <v>8</v>
      </c>
      <c r="DV10">
        <f t="shared" si="31"/>
        <v>0</v>
      </c>
      <c r="DW10">
        <f t="shared" si="32"/>
        <v>2</v>
      </c>
      <c r="DX10">
        <f t="shared" si="33"/>
        <v>5</v>
      </c>
      <c r="DY10">
        <f t="shared" si="34"/>
        <v>0</v>
      </c>
      <c r="DZ10">
        <f t="shared" si="35"/>
        <v>3</v>
      </c>
      <c r="EA10">
        <f t="shared" si="36"/>
        <v>7</v>
      </c>
      <c r="EB10">
        <f t="shared" si="37"/>
        <v>0</v>
      </c>
      <c r="EC10">
        <f t="shared" si="38"/>
        <v>3</v>
      </c>
      <c r="ED10">
        <f t="shared" si="39"/>
        <v>5</v>
      </c>
      <c r="EE10">
        <f t="shared" si="40"/>
        <v>0</v>
      </c>
      <c r="EF10">
        <f t="shared" si="41"/>
        <v>1</v>
      </c>
      <c r="EG10">
        <f t="shared" si="42"/>
        <v>0</v>
      </c>
      <c r="EH10">
        <f t="shared" si="43"/>
        <v>5</v>
      </c>
      <c r="EI10">
        <f t="shared" si="44"/>
        <v>0</v>
      </c>
      <c r="EJ10">
        <f t="shared" si="45"/>
        <v>7</v>
      </c>
      <c r="EK10">
        <f t="shared" si="46"/>
        <v>0</v>
      </c>
      <c r="EL10">
        <f t="shared" si="47"/>
        <v>0</v>
      </c>
      <c r="EM10">
        <f t="shared" si="48"/>
        <v>6</v>
      </c>
      <c r="EN10">
        <f t="shared" si="49"/>
        <v>9</v>
      </c>
      <c r="EO10">
        <f t="shared" si="50"/>
        <v>1</v>
      </c>
      <c r="EP10">
        <f t="shared" si="51"/>
        <v>7</v>
      </c>
      <c r="EQ10">
        <f t="shared" si="52"/>
        <v>0</v>
      </c>
      <c r="ER10">
        <f t="shared" si="53"/>
        <v>1</v>
      </c>
      <c r="ES10">
        <f t="shared" si="54"/>
        <v>0</v>
      </c>
      <c r="ET10">
        <f t="shared" si="55"/>
        <v>9</v>
      </c>
      <c r="EU10">
        <f t="shared" si="56"/>
        <v>1</v>
      </c>
      <c r="EV10">
        <f t="shared" si="57"/>
        <v>8</v>
      </c>
      <c r="EW10">
        <f t="shared" si="58"/>
        <v>11</v>
      </c>
      <c r="EX10">
        <f t="shared" si="59"/>
        <v>3</v>
      </c>
      <c r="EY10">
        <f t="shared" si="60"/>
        <v>5</v>
      </c>
      <c r="EZ10">
        <f t="shared" si="61"/>
        <v>9</v>
      </c>
      <c r="FA10">
        <f t="shared" si="62"/>
        <v>3</v>
      </c>
      <c r="FB10">
        <f t="shared" si="63"/>
        <v>0</v>
      </c>
      <c r="FC10">
        <f t="shared" si="64"/>
        <v>10</v>
      </c>
      <c r="FD10">
        <f t="shared" si="65"/>
        <v>0</v>
      </c>
      <c r="FE10">
        <f t="shared" si="66"/>
        <v>0</v>
      </c>
      <c r="FF10">
        <f t="shared" si="67"/>
        <v>11</v>
      </c>
      <c r="FG10">
        <f t="shared" si="68"/>
        <v>0</v>
      </c>
      <c r="FH10">
        <f t="shared" si="69"/>
        <v>0</v>
      </c>
      <c r="FI10">
        <f t="shared" si="70"/>
        <v>0</v>
      </c>
      <c r="FJ10">
        <f t="shared" si="71"/>
        <v>13</v>
      </c>
      <c r="FK10">
        <f t="shared" si="72"/>
        <v>0</v>
      </c>
      <c r="FL10">
        <f t="shared" si="73"/>
        <v>0</v>
      </c>
      <c r="FM10">
        <f t="shared" si="74"/>
        <v>0</v>
      </c>
      <c r="FN10">
        <f t="shared" si="75"/>
        <v>0</v>
      </c>
      <c r="FO10">
        <f t="shared" si="76"/>
        <v>0</v>
      </c>
      <c r="FP10">
        <f t="shared" si="77"/>
        <v>13</v>
      </c>
      <c r="FQ10">
        <f t="shared" si="78"/>
        <v>0</v>
      </c>
      <c r="FR10">
        <f t="shared" si="79"/>
        <v>0</v>
      </c>
      <c r="FS10">
        <f t="shared" si="80"/>
        <v>0</v>
      </c>
      <c r="FT10">
        <f t="shared" si="81"/>
        <v>17</v>
      </c>
      <c r="FU10">
        <f t="shared" si="82"/>
        <v>19</v>
      </c>
      <c r="FV10">
        <f t="shared" si="83"/>
        <v>19</v>
      </c>
      <c r="FW10">
        <f t="shared" si="84"/>
        <v>18</v>
      </c>
      <c r="FX10">
        <f t="shared" si="85"/>
        <v>17</v>
      </c>
      <c r="FY10">
        <f t="shared" si="86"/>
        <v>0</v>
      </c>
      <c r="FZ10">
        <f t="shared" si="87"/>
        <v>20</v>
      </c>
      <c r="GA10">
        <f t="shared" si="88"/>
        <v>0</v>
      </c>
      <c r="GB10">
        <f t="shared" si="89"/>
        <v>0</v>
      </c>
      <c r="GC10">
        <f t="shared" si="90"/>
        <v>0</v>
      </c>
      <c r="GD10">
        <f t="shared" si="91"/>
        <v>0</v>
      </c>
      <c r="GE10">
        <f t="shared" si="92"/>
        <v>0</v>
      </c>
      <c r="GF10">
        <f t="shared" si="93"/>
        <v>0</v>
      </c>
      <c r="GG10">
        <f t="shared" si="94"/>
        <v>0</v>
      </c>
      <c r="GH10">
        <f t="shared" si="95"/>
        <v>0</v>
      </c>
      <c r="GI10">
        <f t="shared" si="96"/>
        <v>0</v>
      </c>
      <c r="GJ10">
        <f t="shared" si="97"/>
        <v>0</v>
      </c>
      <c r="GK10">
        <f t="shared" si="98"/>
        <v>0</v>
      </c>
      <c r="GL10">
        <f t="shared" si="99"/>
        <v>0</v>
      </c>
      <c r="GM10">
        <f t="shared" si="100"/>
        <v>0</v>
      </c>
      <c r="GN10">
        <f t="shared" si="101"/>
        <v>0</v>
      </c>
      <c r="GO10">
        <f t="shared" si="102"/>
        <v>0</v>
      </c>
      <c r="GP10">
        <f t="shared" si="103"/>
        <v>0</v>
      </c>
      <c r="GQ10">
        <f t="shared" si="104"/>
        <v>0</v>
      </c>
      <c r="GR10">
        <f t="shared" si="105"/>
        <v>0</v>
      </c>
      <c r="GS10">
        <f t="shared" si="106"/>
        <v>0</v>
      </c>
      <c r="GT10">
        <f t="shared" si="107"/>
        <v>0</v>
      </c>
      <c r="GU10">
        <f t="shared" si="108"/>
        <v>0</v>
      </c>
      <c r="GW10" s="28">
        <f t="shared" si="109"/>
        <v>6.1351602201749564</v>
      </c>
      <c r="GX10" s="28">
        <f t="shared" si="110"/>
        <v>6.7218576013125215</v>
      </c>
      <c r="GY10" s="28">
        <f t="shared" si="111"/>
        <v>4.3469432050117103</v>
      </c>
      <c r="GZ10" s="28">
        <f t="shared" si="112"/>
        <v>1.54516252833788</v>
      </c>
      <c r="HA10" s="28">
        <f t="shared" si="113"/>
        <v>5.5114797997214211</v>
      </c>
      <c r="HB10" s="28">
        <f t="shared" si="114"/>
        <v>14.85015345131691</v>
      </c>
      <c r="HC10" s="28">
        <f t="shared" si="115"/>
        <v>0.50970078024359766</v>
      </c>
      <c r="HE10">
        <f>IFERROR(VLOOKUP(_xlfn.NUMBERVALUE(MID(L10, SEARCH("!", L10)+1, SEARCH("+", L10)-SEARCH("!", L10)-1)), Rankings!$A$2:$BK$129, 63, FALSE),0)</f>
        <v>0.31862965393166287</v>
      </c>
      <c r="HF10">
        <f>IFERROR(VLOOKUP(_xlfn.NUMBERVALUE(MID(M10, SEARCH("!", M10)+1, SEARCH("+", M10)-SEARCH("!", M10)-1)), Rankings!$A$2:$BK$129, 63, FALSE),0)</f>
        <v>0.89022469558383477</v>
      </c>
      <c r="HG10">
        <f>IFERROR(VLOOKUP(_xlfn.NUMBERVALUE(MID(N10, SEARCH("!", N10)+1, SEARCH("+", N10)-SEARCH("!", N10)-1)), Rankings!$A$2:$BK$129, 63, FALSE),0)</f>
        <v>0.47316682689969669</v>
      </c>
      <c r="HH10">
        <f>IFERROR(VLOOKUP(_xlfn.NUMBERVALUE(MID(O10, SEARCH("!", O10)+1, SEARCH("+", O10)-SEARCH("!", O10)-1)), Rankings!$A$2:$BK$129, 63, FALSE),0)</f>
        <v>0.52069036350182252</v>
      </c>
      <c r="HI10">
        <f>IFERROR(VLOOKUP(_xlfn.NUMBERVALUE(MID(P10, SEARCH("!", P10)+1, SEARCH("+", P10)-SEARCH("!", P10)-1)), Rankings!$A$2:$BK$129, 63, FALSE),0)</f>
        <v>0</v>
      </c>
      <c r="HJ10">
        <f>IFERROR(VLOOKUP(_xlfn.NUMBERVALUE(MID(Q10, SEARCH("!", Q10)+1, SEARCH("+", Q10)-SEARCH("!", Q10)-1)), Rankings!$A$2:$BK$129, 63, FALSE),0)</f>
        <v>0.58016529379212656</v>
      </c>
      <c r="HK10">
        <f>IFERROR(VLOOKUP(_xlfn.NUMBERVALUE(MID(R10, SEARCH("!", R10)+1, SEARCH("+", R10)-SEARCH("!", R10)-1)), Rankings!$A$2:$BK$129, 63, FALSE),0)</f>
        <v>0.79780442836869991</v>
      </c>
      <c r="HL10">
        <f>IFERROR(VLOOKUP(_xlfn.NUMBERVALUE(MID(S10, SEARCH("!", S10)+1, SEARCH("+", S10)-SEARCH("!", S10)-1)), Rankings!$A$2:$BK$129, 63, FALSE),0)</f>
        <v>0</v>
      </c>
      <c r="HM10">
        <f>IFERROR(VLOOKUP(_xlfn.NUMBERVALUE(MID(T10, SEARCH("!", T10)+1, SEARCH("+", T10)-SEARCH("!", T10)-1)), Rankings!$A$2:$BK$129, 63, FALSE),0)</f>
        <v>0.34847699079011563</v>
      </c>
      <c r="HN10">
        <f>IFERROR(VLOOKUP(_xlfn.NUMBERVALUE(MID(U10, SEARCH("!", U10)+1, SEARCH("+", U10)-SEARCH("!", U10)-1)), Rankings!$A$2:$BK$129, 63, FALSE),0)</f>
        <v>0.72332718541365992</v>
      </c>
      <c r="HO10">
        <f>IFERROR(VLOOKUP(_xlfn.NUMBERVALUE(MID(V10, SEARCH("!", V10)+1, SEARCH("+", V10)-SEARCH("!", V10)-1)), Rankings!$A$2:$BK$129, 63, FALSE),0)</f>
        <v>0</v>
      </c>
      <c r="HP10">
        <f>IFERROR(VLOOKUP(_xlfn.NUMBERVALUE(MID(W10, SEARCH("!", W10)+1, SEARCH("+", W10)-SEARCH("!", W10)-1)), Rankings!$A$2:$BK$129, 63, FALSE),0)</f>
        <v>0.1959176067011843</v>
      </c>
      <c r="HQ10">
        <f>IFERROR(VLOOKUP(_xlfn.NUMBERVALUE(MID(X10, SEARCH("!", X10)+1, SEARCH("+", X10)-SEARCH("!", X10)-1)), Rankings!$A$2:$BK$129, 63, FALSE),0)</f>
        <v>0.45081930301180934</v>
      </c>
      <c r="HR10">
        <f>IFERROR(VLOOKUP(_xlfn.NUMBERVALUE(MID(Y10, SEARCH("!", Y10)+1, SEARCH("+", Y10)-SEARCH("!", Y10)-1)), Rankings!$A$2:$BK$129, 63, FALSE),0)</f>
        <v>0</v>
      </c>
      <c r="HS10">
        <f>IFERROR(VLOOKUP(_xlfn.NUMBERVALUE(MID(Z10, SEARCH("!", Z10)+1, SEARCH("+", Z10)-SEARCH("!", Z10)-1)), Rankings!$A$2:$BK$129, 63, FALSE),0)</f>
        <v>0.62662319449602411</v>
      </c>
      <c r="HT10">
        <f>IFERROR(VLOOKUP(_xlfn.NUMBERVALUE(MID(AA10, SEARCH("!", AA10)+1, SEARCH("+", AA10)-SEARCH("!", AA10)-1)), Rankings!$A$2:$BK$129, 63, FALSE),0)</f>
        <v>0</v>
      </c>
      <c r="HU10">
        <f>IFERROR(VLOOKUP(_xlfn.NUMBERVALUE(MID(AB10, SEARCH("!", AB10)+1, SEARCH("+", AB10)-SEARCH("!", AB10)-1)), Rankings!$A$2:$BK$129, 63, FALSE),0)</f>
        <v>0.52069036350182252</v>
      </c>
      <c r="HV10">
        <f>IFERROR(VLOOKUP(_xlfn.NUMBERVALUE(MID(AC10, SEARCH("!", AC10)+1, SEARCH("+", AC10)-SEARCH("!", AC10)-1)), Rankings!$A$2:$BK$129, 63, FALSE),0)</f>
        <v>0</v>
      </c>
      <c r="HW10">
        <f>IFERROR(VLOOKUP(_xlfn.NUMBERVALUE(MID(AD10, SEARCH("!", AD10)+1, SEARCH("+", AD10)-SEARCH("!", AD10)-1)), Rankings!$A$2:$BK$129, 63, FALSE),0)</f>
        <v>0.79780442836869991</v>
      </c>
      <c r="HX10">
        <f>IFERROR(VLOOKUP(_xlfn.NUMBERVALUE(MID(AE10, SEARCH("!", AE10)+1, SEARCH("+", AE10)-SEARCH("!", AE10)-1)), Rankings!$A$2:$BK$129, 63, FALSE),0)</f>
        <v>0</v>
      </c>
      <c r="HY10">
        <f>IFERROR(VLOOKUP(_xlfn.NUMBERVALUE(MID(AF10, SEARCH("!", AF10)+1, SEARCH("+", AF10)-SEARCH("!", AF10)-1)), Rankings!$A$2:$BK$129, 63, FALSE),0)</f>
        <v>0</v>
      </c>
      <c r="HZ10">
        <f>IFERROR(VLOOKUP(_xlfn.NUMBERVALUE(MID(AG10, SEARCH("!", AG10)+1, SEARCH("+", AG10)-SEARCH("!", AG10)-1)), Rankings!$A$2:$BK$129, 63, FALSE),0)</f>
        <v>0.72332718541365992</v>
      </c>
      <c r="IA10">
        <f>IFERROR(VLOOKUP(_xlfn.NUMBERVALUE(MID(AH10, SEARCH("!", AH10)+1, SEARCH("+", AH10)-SEARCH("!", AH10)-1)), Rankings!$A$2:$BK$129, 63, FALSE),0)</f>
        <v>0.57303453247194758</v>
      </c>
      <c r="IB10">
        <f>IFERROR(VLOOKUP(_xlfn.NUMBERVALUE(MID(AI10, SEARCH("!", AI10)+1, SEARCH("+", AI10)-SEARCH("!", AI10)-1)), Rankings!$A$2:$BK$129, 63, FALSE),0)</f>
        <v>0.61921091340033552</v>
      </c>
      <c r="IC10">
        <f>IFERROR(VLOOKUP(_xlfn.NUMBERVALUE(MID(AJ10, SEARCH("!", AJ10)+1, SEARCH("+", AJ10)-SEARCH("!", AJ10)-1)), Rankings!$A$2:$BK$129, 63, FALSE),0)</f>
        <v>0.45081930301180934</v>
      </c>
      <c r="ID10">
        <f>IFERROR(VLOOKUP(_xlfn.NUMBERVALUE(MID(AK10, SEARCH("!", AK10)+1, SEARCH("+", AK10)-SEARCH("!", AK10)-1)), Rankings!$A$2:$BK$129, 63, FALSE),0)</f>
        <v>0</v>
      </c>
      <c r="IE10">
        <f>IFERROR(VLOOKUP(_xlfn.NUMBERVALUE(MID(AL10, SEARCH("!", AL10)+1, SEARCH("+", AL10)-SEARCH("!", AL10)-1)), Rankings!$A$2:$BK$129, 63, FALSE),0)</f>
        <v>0.47992031109822575</v>
      </c>
      <c r="IF10">
        <f>IFERROR(VLOOKUP(_xlfn.NUMBERVALUE(MID(AM10, SEARCH("!", AM10)+1, SEARCH("+", AM10)-SEARCH("!", AM10)-1)), Rankings!$A$2:$BK$129, 63, FALSE),0)</f>
        <v>0</v>
      </c>
      <c r="IG10">
        <f>IFERROR(VLOOKUP(_xlfn.NUMBERVALUE(MID(AN10, SEARCH("!", AN10)+1, SEARCH("+", AN10)-SEARCH("!", AN10)-1)), Rankings!$A$2:$BK$129, 63, FALSE),0)</f>
        <v>0.46413771846081514</v>
      </c>
      <c r="IH10">
        <f>IFERROR(VLOOKUP(_xlfn.NUMBERVALUE(MID(AO10, SEARCH("!", AO10)+1, SEARCH("+", AO10)-SEARCH("!", AO10)-1)), Rankings!$A$2:$BK$129, 63, FALSE),0)</f>
        <v>0.83122380927033801</v>
      </c>
      <c r="II10">
        <f>IFERROR(VLOOKUP(_xlfn.NUMBERVALUE(MID(AP10, SEARCH("!", AP10)+1, SEARCH("+", AP10)-SEARCH("!", AP10)-1)), Rankings!$A$2:$BK$129, 63, FALSE),0)</f>
        <v>0.86828752036026902</v>
      </c>
      <c r="IJ10">
        <f>IFERROR(VLOOKUP(_xlfn.NUMBERVALUE(MID(AQ10, SEARCH("!", AQ10)+1, SEARCH("+", AQ10)-SEARCH("!", AQ10)-1)), Rankings!$A$2:$BK$129, 63, FALSE),0)</f>
        <v>0.70365381097598467</v>
      </c>
      <c r="IK10">
        <f>IFERROR(VLOOKUP(_xlfn.NUMBERVALUE(MID(AR10, SEARCH("!", AR10)+1, SEARCH("+", AR10)-SEARCH("!", AR10)-1)), Rankings!$A$2:$BK$129, 63, FALSE),0)</f>
        <v>0.53458100916090412</v>
      </c>
      <c r="IL10">
        <f>IFERROR(VLOOKUP(_xlfn.NUMBERVALUE(MID(AS10, SEARCH("!", AS10)+1, SEARCH("+", AS10)-SEARCH("!", AS10)-1)), Rankings!$A$2:$BK$129, 63, FALSE),0)</f>
        <v>0.86828752036026902</v>
      </c>
      <c r="IM10">
        <f>IFERROR(VLOOKUP(_xlfn.NUMBERVALUE(MID(AT10, SEARCH("!", AT10)+1, SEARCH("+", AT10)-SEARCH("!", AT10)-1)), Rankings!$A$2:$BK$129, 63, FALSE),0)</f>
        <v>0.70365381097598467</v>
      </c>
      <c r="IN10">
        <f>IFERROR(VLOOKUP(_xlfn.NUMBERVALUE(MID(AU10, SEARCH("!", AU10)+1, SEARCH("+", AU10)-SEARCH("!", AU10)-1)), Rankings!$A$2:$BK$129, 63, FALSE),0)</f>
        <v>0.23701991505050748</v>
      </c>
      <c r="IO10">
        <f>IFERROR(VLOOKUP(_xlfn.NUMBERVALUE(MID(AV10, SEARCH("!", AV10)+1, SEARCH("+", AV10)-SEARCH("!", AV10)-1)), Rankings!$A$2:$BK$129, 63, FALSE),0)</f>
        <v>0</v>
      </c>
      <c r="IP10">
        <f>IFERROR(VLOOKUP(_xlfn.NUMBERVALUE(MID(AW10, SEARCH("!", AW10)+1, SEARCH("+", AW10)-SEARCH("!", AW10)-1)), Rankings!$A$2:$BK$129, 63, FALSE),0)</f>
        <v>0.95123166606348908</v>
      </c>
      <c r="IQ10">
        <f>IFERROR(VLOOKUP(_xlfn.NUMBERVALUE(MID(AX10, SEARCH("!", AX10)+1, SEARCH("+", AX10)-SEARCH("!", AX10)-1)), Rankings!$A$2:$BK$129, 63, FALSE),0)</f>
        <v>0</v>
      </c>
      <c r="IR10">
        <f>IFERROR(VLOOKUP(_xlfn.NUMBERVALUE(MID(AY10, SEARCH("!", AY10)+1, SEARCH("+", AY10)-SEARCH("!", AY10)-1)), Rankings!$A$2:$BK$129, 63, FALSE),0)</f>
        <v>0</v>
      </c>
      <c r="IS10">
        <f>IFERROR(VLOOKUP(_xlfn.NUMBERVALUE(MID(AZ10, SEARCH("!", AZ10)+1, SEARCH("+", AZ10)-SEARCH("!", AZ10)-1)), Rankings!$A$2:$BK$129, 63, FALSE),0)</f>
        <v>0.95123166606348908</v>
      </c>
      <c r="IT10">
        <f>IFERROR(VLOOKUP(_xlfn.NUMBERVALUE(MID(BA10, SEARCH("!", BA10)+1, SEARCH("+", BA10)-SEARCH("!", BA10)-1)), Rankings!$A$2:$BK$129, 63, FALSE),0)</f>
        <v>0</v>
      </c>
      <c r="IU10">
        <f>IFERROR(VLOOKUP(_xlfn.NUMBERVALUE(MID(BB10, SEARCH("!", BB10)+1, SEARCH("+", BB10)-SEARCH("!", BB10)-1)), Rankings!$A$2:$BK$129, 63, FALSE),0)</f>
        <v>0</v>
      </c>
      <c r="IV10">
        <f>IFERROR(VLOOKUP(_xlfn.NUMBERVALUE(MID(BC10, SEARCH("!", BC10)+1, SEARCH("+", BC10)-SEARCH("!", BC10)-1)), Rankings!$A$2:$BK$129, 63, FALSE),0)</f>
        <v>0</v>
      </c>
      <c r="IW10">
        <f>IFERROR(VLOOKUP(_xlfn.NUMBERVALUE(MID(BD10, SEARCH("!", BD10)+1, SEARCH("+", BD10)-SEARCH("!", BD10)-1)), Rankings!$A$2:$BK$129, 63, FALSE),0)</f>
        <v>0.65493783275404538</v>
      </c>
      <c r="IX10">
        <f>IFERROR(VLOOKUP(_xlfn.NUMBERVALUE(MID(BE10, SEARCH("!", BE10)+1, SEARCH("+", BE10)-SEARCH("!", BE10)-1)), Rankings!$A$2:$BK$129, 63, FALSE),0)</f>
        <v>0</v>
      </c>
      <c r="IY10">
        <f>IFERROR(VLOOKUP(_xlfn.NUMBERVALUE(MID(BF10, SEARCH("!", BF10)+1, SEARCH("+", BF10)-SEARCH("!", BF10)-1)), Rankings!$A$2:$BK$129, 63, FALSE),0)</f>
        <v>0</v>
      </c>
      <c r="IZ10">
        <f>IFERROR(VLOOKUP(_xlfn.NUMBERVALUE(MID(BG10, SEARCH("!", BG10)+1, SEARCH("+", BG10)-SEARCH("!", BG10)-1)), Rankings!$A$2:$BK$129, 63, FALSE),0)</f>
        <v>0</v>
      </c>
      <c r="JA10">
        <f>IFERROR(VLOOKUP(_xlfn.NUMBERVALUE(MID(BH10, SEARCH("!", BH10)+1, SEARCH("+", BH10)-SEARCH("!", BH10)-1)), Rankings!$A$2:$BK$129, 63, FALSE),0)</f>
        <v>0</v>
      </c>
      <c r="JB10">
        <f>IFERROR(VLOOKUP(_xlfn.NUMBERVALUE(MID(BI10, SEARCH("!", BI10)+1, SEARCH("+", BI10)-SEARCH("!", BI10)-1)), Rankings!$A$2:$BK$129, 63, FALSE),0)</f>
        <v>0</v>
      </c>
      <c r="JC10">
        <f>IFERROR(VLOOKUP(_xlfn.NUMBERVALUE(MID(BJ10, SEARCH("!", BJ10)+1, SEARCH("+", BJ10)-SEARCH("!", BJ10)-1)), Rankings!$A$2:$BK$129, 63, FALSE),0)</f>
        <v>0.89022469558383477</v>
      </c>
      <c r="JD10">
        <f>IFERROR(VLOOKUP(_xlfn.NUMBERVALUE(MID(BK10, SEARCH("!", BK10)+1, SEARCH("+", BK10)-SEARCH("!", BK10)-1)), Rankings!$A$2:$BK$129, 63, FALSE),0)</f>
        <v>0</v>
      </c>
      <c r="JE10">
        <f>IFERROR(VLOOKUP(_xlfn.NUMBERVALUE(MID(BL10, SEARCH("!", BL10)+1, SEARCH("+", BL10)-SEARCH("!", BL10)-1)), Rankings!$A$2:$BK$129, 63, FALSE),0)</f>
        <v>0</v>
      </c>
      <c r="JF10">
        <f>IFERROR(VLOOKUP(_xlfn.NUMBERVALUE(MID(BM10, SEARCH("!", BM10)+1, SEARCH("+", BM10)-SEARCH("!", BM10)-1)), Rankings!$A$2:$BK$129, 63, FALSE),0)</f>
        <v>0</v>
      </c>
      <c r="JG10">
        <f>IFERROR(VLOOKUP(_xlfn.NUMBERVALUE(MID(BN10, SEARCH("!", BN10)+1, SEARCH("+", BN10)-SEARCH("!", BN10)-1)), Rankings!$A$2:$BK$129, 63, FALSE),0)</f>
        <v>0.86828752036026902</v>
      </c>
      <c r="JH10">
        <f>IFERROR(VLOOKUP(_xlfn.NUMBERVALUE(MID(BO10, SEARCH("!", BO10)+1, SEARCH("+", BO10)-SEARCH("!", BO10)-1)), Rankings!$A$2:$BK$129, 63, FALSE),0)</f>
        <v>0.89022469558383477</v>
      </c>
      <c r="JI10">
        <f>IFERROR(VLOOKUP(_xlfn.NUMBERVALUE(MID(BP10, SEARCH("!", BP10)+1, SEARCH("+", BP10)-SEARCH("!", BP10)-1)), Rankings!$A$2:$BK$129, 63, FALSE),0)</f>
        <v>0.86828752036026902</v>
      </c>
      <c r="JJ10">
        <f>IFERROR(VLOOKUP(_xlfn.NUMBERVALUE(MID(BQ10, SEARCH("!", BQ10)+1, SEARCH("+", BQ10)-SEARCH("!", BQ10)-1)), Rankings!$A$2:$BK$129, 63, FALSE),0)</f>
        <v>0.89022469558383477</v>
      </c>
      <c r="JK10">
        <f>IFERROR(VLOOKUP(_xlfn.NUMBERVALUE(MID(BR10, SEARCH("!", BR10)+1, SEARCH("+", BR10)-SEARCH("!", BR10)-1)), Rankings!$A$2:$BK$129, 63, FALSE),0)</f>
        <v>0.99722768391660677</v>
      </c>
      <c r="JL10">
        <f>IFERROR(VLOOKUP(_xlfn.NUMBERVALUE(MID(BS10, SEARCH("!", BS10)+1, SEARCH("+", BS10)-SEARCH("!", BS10)-1)), Rankings!$A$2:$BK$129, 63, FALSE),0)</f>
        <v>0</v>
      </c>
      <c r="JM10">
        <f>IFERROR(VLOOKUP(_xlfn.NUMBERVALUE(MID(BT10, SEARCH("!", BT10)+1, SEARCH("+", BT10)-SEARCH("!", BT10)-1)), Rankings!$A$2:$BK$129, 63, FALSE),0)</f>
        <v>0.99722768391660677</v>
      </c>
      <c r="JN10">
        <f>IFERROR(VLOOKUP(_xlfn.NUMBERVALUE(MID(BU10, SEARCH("!", BU10)+1, SEARCH("+", BU10)-SEARCH("!", BU10)-1)), Rankings!$A$2:$BK$129, 63, FALSE),0)</f>
        <v>0</v>
      </c>
      <c r="JO10">
        <f>IFERROR(VLOOKUP(_xlfn.NUMBERVALUE(MID(BV10, SEARCH("!", BV10)+1, SEARCH("+", BV10)-SEARCH("!", BV10)-1)), Rankings!$A$2:$BK$129, 63, FALSE),0)</f>
        <v>0</v>
      </c>
      <c r="JP10">
        <f>IFERROR(VLOOKUP(_xlfn.NUMBERVALUE(MID(BW10, SEARCH("!", BW10)+1, SEARCH("+", BW10)-SEARCH("!", BW10)-1)), Rankings!$A$2:$BK$129, 63, FALSE),0)</f>
        <v>0</v>
      </c>
      <c r="JQ10">
        <f>IFERROR(VLOOKUP(_xlfn.NUMBERVALUE(MID(BX10, SEARCH("!", BX10)+1, SEARCH("+", BX10)-SEARCH("!", BX10)-1)), Rankings!$A$2:$BK$129, 63, FALSE),0)</f>
        <v>0</v>
      </c>
      <c r="JR10">
        <f>IFERROR(VLOOKUP(_xlfn.NUMBERVALUE(MID(BY10, SEARCH("!", BY10)+1, SEARCH("+", BY10)-SEARCH("!", BY10)-1)), Rankings!$A$2:$BK$129, 63, FALSE),0)</f>
        <v>0</v>
      </c>
      <c r="JS10">
        <f>IFERROR(VLOOKUP(_xlfn.NUMBERVALUE(MID(BZ10, SEARCH("!", BZ10)+1, SEARCH("+", BZ10)-SEARCH("!", BZ10)-1)), Rankings!$A$2:$BK$129, 63, FALSE),0)</f>
        <v>0</v>
      </c>
      <c r="JT10">
        <f>IFERROR(VLOOKUP(_xlfn.NUMBERVALUE(MID(CA10, SEARCH("!", CA10)+1, SEARCH("+", CA10)-SEARCH("!", CA10)-1)), Rankings!$A$2:$BK$129, 63, FALSE),0)</f>
        <v>0</v>
      </c>
      <c r="JU10">
        <f>IFERROR(VLOOKUP(_xlfn.NUMBERVALUE(MID(CB10, SEARCH("!", CB10)+1, SEARCH("+", CB10)-SEARCH("!", CB10)-1)), Rankings!$A$2:$BK$129, 63, FALSE),0)</f>
        <v>0</v>
      </c>
      <c r="JV10">
        <f>IFERROR(VLOOKUP(_xlfn.NUMBERVALUE(MID(CC10, SEARCH("!", CC10)+1, SEARCH("+", CC10)-SEARCH("!", CC10)-1)), Rankings!$A$2:$BK$129, 63, FALSE),0)</f>
        <v>0</v>
      </c>
      <c r="JW10">
        <f>IFERROR(VLOOKUP(_xlfn.NUMBERVALUE(MID(CD10, SEARCH("!", CD10)+1, SEARCH("+", CD10)-SEARCH("!", CD10)-1)), Rankings!$A$2:$BK$129, 63, FALSE),0)</f>
        <v>0</v>
      </c>
      <c r="JX10">
        <f>IFERROR(VLOOKUP(_xlfn.NUMBERVALUE(MID(CE10, SEARCH("!", CE10)+1, SEARCH("+", CE10)-SEARCH("!", CE10)-1)), Rankings!$A$2:$BK$129, 63, FALSE),0)</f>
        <v>0</v>
      </c>
      <c r="JY10">
        <f>IFERROR(VLOOKUP(_xlfn.NUMBERVALUE(MID(CF10, SEARCH("!", CF10)+1, SEARCH("+", CF10)-SEARCH("!", CF10)-1)), Rankings!$A$2:$BK$129, 63, FALSE),0)</f>
        <v>0</v>
      </c>
      <c r="JZ10">
        <f>IFERROR(VLOOKUP(_xlfn.NUMBERVALUE(MID(CG10, SEARCH("!", CG10)+1, SEARCH("+", CG10)-SEARCH("!", CG10)-1)), Rankings!$A$2:$BK$129, 63, FALSE),0)</f>
        <v>0</v>
      </c>
      <c r="KA10">
        <f>IFERROR(VLOOKUP(_xlfn.NUMBERVALUE(MID(CH10, SEARCH("!", CH10)+1, SEARCH("+", CH10)-SEARCH("!", CH10)-1)), Rankings!$A$2:$BK$129, 63, FALSE),0)</f>
        <v>0</v>
      </c>
      <c r="KB10">
        <f>IFERROR(VLOOKUP(_xlfn.NUMBERVALUE(MID(CI10, SEARCH("!", CI10)+1, SEARCH("+", CI10)-SEARCH("!", CI10)-1)), Rankings!$A$2:$BK$129, 63, FALSE),0)</f>
        <v>0</v>
      </c>
      <c r="KC10">
        <f>IFERROR(VLOOKUP(_xlfn.NUMBERVALUE(MID(CJ10, SEARCH("!", CJ10)+1, SEARCH("+", CJ10)-SEARCH("!", CJ10)-1)), Rankings!$A$2:$BK$129, 63, FALSE),0)</f>
        <v>0</v>
      </c>
      <c r="KD10">
        <f>IFERROR(VLOOKUP(_xlfn.NUMBERVALUE(MID(CK10, SEARCH("!", CK10)+1, SEARCH("+", CK10)-SEARCH("!", CK10)-1)), Rankings!$A$2:$BK$129, 63, FALSE),0)</f>
        <v>0</v>
      </c>
      <c r="KE10">
        <f>IFERROR(VLOOKUP(_xlfn.NUMBERVALUE(MID(CL10, SEARCH("!", CL10)+1, SEARCH("+", CL10)-SEARCH("!", CL10)-1)), Rankings!$A$2:$BK$129, 63, FALSE),0)</f>
        <v>0</v>
      </c>
      <c r="KF10">
        <f>IFERROR(VLOOKUP(_xlfn.NUMBERVALUE(MID(CM10, SEARCH("!", CM10)+1, SEARCH("+", CM10)-SEARCH("!", CM10)-1)), Rankings!$A$2:$BK$129, 63, FALSE),0)</f>
        <v>0</v>
      </c>
      <c r="KG10">
        <f>IFERROR(VLOOKUP(_xlfn.NUMBERVALUE(MID(CN10, SEARCH("!", CN10)+1, SEARCH("+", CN10)-SEARCH("!", CN10)-1)), Rankings!$A$2:$BK$129, 63, FALSE),0)</f>
        <v>0</v>
      </c>
      <c r="KH10">
        <f>IFERROR(VLOOKUP(_xlfn.NUMBERVALUE(MID(CO10, SEARCH("!", CO10)+1, SEARCH("+", CO10)-SEARCH("!", CO10)-1)), Rankings!$A$2:$BK$129, 63, FALSE),0)</f>
        <v>0</v>
      </c>
      <c r="KJ10" s="28">
        <f t="shared" si="116"/>
        <v>271</v>
      </c>
      <c r="KK10" s="28">
        <f t="shared" si="117"/>
        <v>191</v>
      </c>
      <c r="KL10" s="28">
        <f t="shared" si="118"/>
        <v>132</v>
      </c>
      <c r="KM10" s="28">
        <f t="shared" si="119"/>
        <v>48</v>
      </c>
      <c r="KN10" s="28">
        <f t="shared" si="120"/>
        <v>0</v>
      </c>
      <c r="KO10" s="28">
        <f t="shared" si="121"/>
        <v>201</v>
      </c>
      <c r="KP10" s="28">
        <f t="shared" si="122"/>
        <v>448.66666666666669</v>
      </c>
      <c r="KQ10" s="28">
        <f t="shared" si="123"/>
        <v>201</v>
      </c>
      <c r="KS10" s="27" t="str">
        <f t="shared" si="124"/>
        <v>38</v>
      </c>
      <c r="KT10" s="27" t="str">
        <f t="shared" si="125"/>
        <v>20</v>
      </c>
      <c r="KU10" s="27" t="str">
        <f t="shared" si="126"/>
        <v>29</v>
      </c>
      <c r="KV10" s="27" t="str">
        <f t="shared" si="127"/>
        <v>6</v>
      </c>
      <c r="KW10" s="27">
        <f t="shared" si="128"/>
        <v>0</v>
      </c>
      <c r="KX10" s="27" t="str">
        <f t="shared" si="129"/>
        <v>19</v>
      </c>
      <c r="KY10" s="27" t="str">
        <f t="shared" si="130"/>
        <v>33</v>
      </c>
      <c r="KZ10" s="27">
        <f t="shared" si="131"/>
        <v>0</v>
      </c>
      <c r="LA10" s="27" t="str">
        <f t="shared" si="132"/>
        <v>26</v>
      </c>
      <c r="LB10" s="27" t="str">
        <f t="shared" si="133"/>
        <v>13</v>
      </c>
      <c r="LC10" s="27">
        <f t="shared" si="134"/>
        <v>0</v>
      </c>
      <c r="LD10" s="27" t="str">
        <f t="shared" si="135"/>
        <v>19</v>
      </c>
      <c r="LE10" s="27" t="str">
        <f t="shared" si="136"/>
        <v>27</v>
      </c>
      <c r="LF10" s="27">
        <f t="shared" si="137"/>
        <v>0</v>
      </c>
      <c r="LG10" s="27" t="str">
        <f t="shared" si="138"/>
        <v>17</v>
      </c>
      <c r="LH10" s="27">
        <f t="shared" si="139"/>
        <v>0</v>
      </c>
      <c r="LI10" s="27" t="str">
        <f t="shared" si="140"/>
        <v>26</v>
      </c>
      <c r="LJ10" s="27">
        <f t="shared" si="141"/>
        <v>0</v>
      </c>
      <c r="LK10" s="27" t="str">
        <f t="shared" si="142"/>
        <v>15</v>
      </c>
      <c r="LL10" s="27">
        <f t="shared" si="143"/>
        <v>0</v>
      </c>
      <c r="LM10" s="27">
        <f t="shared" si="144"/>
        <v>0</v>
      </c>
      <c r="LN10" s="27" t="str">
        <f t="shared" si="145"/>
        <v>20</v>
      </c>
      <c r="LO10" s="27" t="str">
        <f t="shared" si="146"/>
        <v>30</v>
      </c>
      <c r="LP10" s="27" t="str">
        <f t="shared" si="147"/>
        <v>25</v>
      </c>
      <c r="LQ10" s="27" t="str">
        <f t="shared" si="148"/>
        <v>23</v>
      </c>
      <c r="LR10" s="27">
        <f t="shared" si="149"/>
        <v>0</v>
      </c>
      <c r="LS10" s="27" t="str">
        <f t="shared" si="150"/>
        <v>19</v>
      </c>
      <c r="LT10" s="27">
        <f t="shared" si="151"/>
        <v>0</v>
      </c>
      <c r="LU10" s="27" t="str">
        <f t="shared" si="152"/>
        <v>22</v>
      </c>
      <c r="LV10" s="27" t="str">
        <f t="shared" si="153"/>
        <v>18</v>
      </c>
      <c r="LW10" s="27" t="str">
        <f t="shared" si="154"/>
        <v>9</v>
      </c>
      <c r="LX10" s="27" t="str">
        <f t="shared" si="155"/>
        <v>22</v>
      </c>
      <c r="LY10" s="27" t="str">
        <f t="shared" si="156"/>
        <v>14</v>
      </c>
      <c r="LZ10" s="27" t="str">
        <f t="shared" si="157"/>
        <v>19</v>
      </c>
      <c r="MA10" s="27" t="str">
        <f t="shared" si="158"/>
        <v>19</v>
      </c>
      <c r="MB10" s="27" t="str">
        <f t="shared" si="159"/>
        <v>27</v>
      </c>
      <c r="MC10" s="27">
        <f t="shared" si="160"/>
        <v>0</v>
      </c>
      <c r="MD10" s="27" t="str">
        <f t="shared" si="161"/>
        <v>15</v>
      </c>
      <c r="ME10" s="27">
        <f t="shared" si="162"/>
        <v>0</v>
      </c>
      <c r="MF10" s="27">
        <f t="shared" si="163"/>
        <v>0</v>
      </c>
      <c r="MG10" s="27" t="str">
        <f t="shared" si="164"/>
        <v>24</v>
      </c>
      <c r="MH10" s="27">
        <f t="shared" si="165"/>
        <v>0</v>
      </c>
      <c r="MI10" s="27">
        <f t="shared" si="166"/>
        <v>0</v>
      </c>
      <c r="MJ10" s="27">
        <f t="shared" si="167"/>
        <v>0</v>
      </c>
      <c r="MK10" s="27" t="str">
        <f t="shared" si="168"/>
        <v>29</v>
      </c>
      <c r="ML10" s="27">
        <f t="shared" si="169"/>
        <v>0</v>
      </c>
      <c r="MM10" s="27">
        <f t="shared" si="170"/>
        <v>0</v>
      </c>
      <c r="MN10" s="27">
        <f t="shared" si="171"/>
        <v>0</v>
      </c>
      <c r="MO10" s="27">
        <f t="shared" si="172"/>
        <v>0</v>
      </c>
      <c r="MP10" s="27">
        <f t="shared" si="173"/>
        <v>0</v>
      </c>
      <c r="MQ10" s="27" t="str">
        <f t="shared" si="174"/>
        <v>19</v>
      </c>
      <c r="MR10" s="27">
        <f t="shared" si="175"/>
        <v>0</v>
      </c>
      <c r="MS10" s="27">
        <f t="shared" si="176"/>
        <v>0</v>
      </c>
      <c r="MT10" s="27">
        <f t="shared" si="177"/>
        <v>0</v>
      </c>
      <c r="MU10" s="27" t="str">
        <f t="shared" si="178"/>
        <v>23</v>
      </c>
      <c r="MV10" s="27" t="str">
        <f t="shared" si="179"/>
        <v>16</v>
      </c>
      <c r="MW10" s="27" t="str">
        <f t="shared" si="180"/>
        <v>20</v>
      </c>
      <c r="MX10" s="27" t="str">
        <f t="shared" si="181"/>
        <v>12</v>
      </c>
      <c r="MY10" s="27" t="str">
        <f t="shared" si="182"/>
        <v>25</v>
      </c>
      <c r="MZ10" s="27">
        <f t="shared" si="183"/>
        <v>0</v>
      </c>
      <c r="NA10" s="27" t="str">
        <f t="shared" si="184"/>
        <v>10</v>
      </c>
      <c r="NB10" s="27">
        <f t="shared" si="185"/>
        <v>0</v>
      </c>
      <c r="NC10" s="27">
        <f t="shared" si="186"/>
        <v>0</v>
      </c>
      <c r="ND10" s="27">
        <f t="shared" si="187"/>
        <v>0</v>
      </c>
      <c r="NE10" s="27">
        <f t="shared" si="188"/>
        <v>0</v>
      </c>
      <c r="NF10" s="27">
        <f t="shared" si="189"/>
        <v>0</v>
      </c>
      <c r="NG10" s="27">
        <f t="shared" si="190"/>
        <v>0</v>
      </c>
      <c r="NH10" s="27">
        <f t="shared" si="191"/>
        <v>0</v>
      </c>
      <c r="NI10" s="27">
        <f t="shared" si="192"/>
        <v>0</v>
      </c>
      <c r="NJ10" s="27">
        <f t="shared" si="193"/>
        <v>0</v>
      </c>
      <c r="NK10" s="27">
        <f t="shared" si="194"/>
        <v>0</v>
      </c>
      <c r="NL10" s="27">
        <f t="shared" si="195"/>
        <v>0</v>
      </c>
      <c r="NM10" s="27">
        <f t="shared" si="196"/>
        <v>0</v>
      </c>
      <c r="NN10" s="27">
        <f t="shared" si="197"/>
        <v>0</v>
      </c>
      <c r="NO10" s="27">
        <f t="shared" si="198"/>
        <v>0</v>
      </c>
      <c r="NP10" s="27">
        <f t="shared" si="199"/>
        <v>0</v>
      </c>
      <c r="NQ10" s="27">
        <f t="shared" si="200"/>
        <v>0</v>
      </c>
      <c r="NR10" s="27">
        <f t="shared" si="201"/>
        <v>0</v>
      </c>
      <c r="NS10" s="27">
        <f t="shared" si="202"/>
        <v>0</v>
      </c>
      <c r="NT10" s="27">
        <f t="shared" si="203"/>
        <v>0</v>
      </c>
      <c r="NU10" s="27">
        <f t="shared" si="204"/>
        <v>0</v>
      </c>
      <c r="NV10" s="27">
        <f t="shared" si="205"/>
        <v>0</v>
      </c>
      <c r="NX10" s="28">
        <f t="shared" si="206"/>
        <v>194</v>
      </c>
      <c r="NY10" s="28">
        <f t="shared" si="207"/>
        <v>170</v>
      </c>
      <c r="NZ10" s="28">
        <f t="shared" si="208"/>
        <v>89</v>
      </c>
      <c r="OA10" s="28">
        <f t="shared" si="209"/>
        <v>27</v>
      </c>
      <c r="OB10" s="28">
        <f t="shared" si="210"/>
        <v>0</v>
      </c>
      <c r="OC10" s="28">
        <f t="shared" si="211"/>
        <v>135</v>
      </c>
      <c r="OD10" s="28">
        <f t="shared" si="212"/>
        <v>322.16666666666663</v>
      </c>
      <c r="OE10" s="28">
        <f t="shared" si="213"/>
        <v>135</v>
      </c>
      <c r="OG10" s="27" t="str">
        <f t="shared" si="214"/>
        <v>9</v>
      </c>
      <c r="OH10" s="27" t="str">
        <f t="shared" si="215"/>
        <v>19</v>
      </c>
      <c r="OI10" s="27" t="str">
        <f t="shared" si="216"/>
        <v>24</v>
      </c>
      <c r="OJ10" s="27" t="str">
        <f t="shared" si="217"/>
        <v>22</v>
      </c>
      <c r="OK10" s="27">
        <f t="shared" si="218"/>
        <v>0</v>
      </c>
      <c r="OL10" s="27" t="str">
        <f t="shared" si="219"/>
        <v>28</v>
      </c>
      <c r="OM10" s="27" t="str">
        <f t="shared" si="220"/>
        <v>20</v>
      </c>
      <c r="ON10" s="27">
        <f t="shared" si="221"/>
        <v>0</v>
      </c>
      <c r="OO10" s="27" t="str">
        <f t="shared" si="222"/>
        <v>17</v>
      </c>
      <c r="OP10" s="27" t="str">
        <f t="shared" si="223"/>
        <v>9</v>
      </c>
      <c r="OQ10" s="27">
        <f t="shared" si="224"/>
        <v>0</v>
      </c>
      <c r="OR10" s="27" t="str">
        <f t="shared" si="225"/>
        <v>16</v>
      </c>
      <c r="OS10" s="27" t="str">
        <f t="shared" si="226"/>
        <v>8</v>
      </c>
      <c r="OT10" s="27">
        <f t="shared" si="227"/>
        <v>0</v>
      </c>
      <c r="OU10" s="27" t="str">
        <f t="shared" si="228"/>
        <v>15</v>
      </c>
      <c r="OV10" s="27">
        <f t="shared" si="229"/>
        <v>0</v>
      </c>
      <c r="OW10" s="27" t="str">
        <f t="shared" si="230"/>
        <v>17</v>
      </c>
      <c r="OX10" s="27">
        <f t="shared" si="231"/>
        <v>0</v>
      </c>
      <c r="OY10" s="27" t="str">
        <f t="shared" si="232"/>
        <v>13</v>
      </c>
      <c r="OZ10" s="27">
        <f t="shared" si="233"/>
        <v>0</v>
      </c>
      <c r="PA10" s="27">
        <f t="shared" si="234"/>
        <v>0</v>
      </c>
      <c r="PB10" s="27" t="str">
        <f t="shared" si="235"/>
        <v>23</v>
      </c>
      <c r="PC10" s="27" t="str">
        <f t="shared" si="236"/>
        <v>12</v>
      </c>
      <c r="PD10" s="27" t="str">
        <f t="shared" si="237"/>
        <v>14</v>
      </c>
      <c r="PE10" s="27" t="str">
        <f t="shared" si="238"/>
        <v>18</v>
      </c>
      <c r="PF10" s="27">
        <f t="shared" si="239"/>
        <v>0</v>
      </c>
      <c r="PG10" s="27" t="str">
        <f t="shared" si="240"/>
        <v>13</v>
      </c>
      <c r="PH10" s="27">
        <f t="shared" si="241"/>
        <v>0</v>
      </c>
      <c r="PI10" s="27" t="str">
        <f t="shared" si="242"/>
        <v>9</v>
      </c>
      <c r="PJ10" s="27" t="str">
        <f t="shared" si="243"/>
        <v>16</v>
      </c>
      <c r="PK10" s="27" t="str">
        <f t="shared" si="244"/>
        <v>26</v>
      </c>
      <c r="PL10" s="27" t="str">
        <f t="shared" si="245"/>
        <v>10</v>
      </c>
      <c r="PM10" s="27" t="str">
        <f t="shared" si="246"/>
        <v>8</v>
      </c>
      <c r="PN10" s="27" t="str">
        <f t="shared" si="247"/>
        <v>14</v>
      </c>
      <c r="PO10" s="27" t="str">
        <f t="shared" si="248"/>
        <v>16</v>
      </c>
      <c r="PP10" s="27" t="str">
        <f t="shared" si="249"/>
        <v>15</v>
      </c>
      <c r="PQ10" s="27">
        <f t="shared" si="250"/>
        <v>0</v>
      </c>
      <c r="PR10" s="27" t="str">
        <f t="shared" si="251"/>
        <v>23</v>
      </c>
      <c r="PS10" s="27">
        <f t="shared" si="252"/>
        <v>0</v>
      </c>
      <c r="PT10" s="27">
        <f t="shared" si="253"/>
        <v>0</v>
      </c>
      <c r="PU10" s="27" t="str">
        <f t="shared" si="254"/>
        <v>19</v>
      </c>
      <c r="PV10" s="27">
        <f t="shared" si="255"/>
        <v>0</v>
      </c>
      <c r="PW10" s="27">
        <f t="shared" si="256"/>
        <v>0</v>
      </c>
      <c r="PX10" s="27">
        <f t="shared" si="257"/>
        <v>0</v>
      </c>
      <c r="PY10" s="27" t="str">
        <f t="shared" si="258"/>
        <v>19</v>
      </c>
      <c r="PZ10" s="27">
        <f t="shared" si="259"/>
        <v>0</v>
      </c>
      <c r="QA10" s="27">
        <f t="shared" si="260"/>
        <v>0</v>
      </c>
      <c r="QB10" s="27">
        <f t="shared" si="261"/>
        <v>0</v>
      </c>
      <c r="QC10" s="27">
        <f t="shared" si="262"/>
        <v>0</v>
      </c>
      <c r="QD10" s="27">
        <f t="shared" si="263"/>
        <v>0</v>
      </c>
      <c r="QE10" s="27" t="str">
        <f t="shared" si="264"/>
        <v>8</v>
      </c>
      <c r="QF10" s="27">
        <f t="shared" si="265"/>
        <v>0</v>
      </c>
      <c r="QG10" s="27">
        <f t="shared" si="266"/>
        <v>0</v>
      </c>
      <c r="QH10" s="27">
        <f t="shared" si="267"/>
        <v>0</v>
      </c>
      <c r="QI10" s="27" t="str">
        <f t="shared" si="268"/>
        <v>12</v>
      </c>
      <c r="QJ10" s="27" t="str">
        <f t="shared" si="269"/>
        <v>13</v>
      </c>
      <c r="QK10" s="27" t="str">
        <f t="shared" si="270"/>
        <v>16</v>
      </c>
      <c r="QL10" s="27" t="str">
        <f t="shared" si="271"/>
        <v>19</v>
      </c>
      <c r="QM10" s="27" t="str">
        <f t="shared" si="272"/>
        <v>24</v>
      </c>
      <c r="QN10" s="27">
        <f t="shared" si="273"/>
        <v>0</v>
      </c>
      <c r="QO10" s="27" t="str">
        <f t="shared" si="274"/>
        <v>19</v>
      </c>
      <c r="QP10" s="27">
        <f t="shared" si="275"/>
        <v>0</v>
      </c>
      <c r="QQ10" s="27">
        <f t="shared" si="276"/>
        <v>0</v>
      </c>
      <c r="QR10" s="27">
        <f t="shared" si="277"/>
        <v>0</v>
      </c>
      <c r="QS10" s="27">
        <f t="shared" si="278"/>
        <v>0</v>
      </c>
      <c r="QT10" s="27">
        <f t="shared" si="279"/>
        <v>0</v>
      </c>
      <c r="QU10" s="27">
        <f t="shared" si="280"/>
        <v>0</v>
      </c>
      <c r="QV10" s="27">
        <f t="shared" si="281"/>
        <v>0</v>
      </c>
      <c r="QW10" s="27">
        <f t="shared" si="282"/>
        <v>0</v>
      </c>
      <c r="QX10" s="27">
        <f t="shared" si="283"/>
        <v>0</v>
      </c>
      <c r="QY10" s="27">
        <f t="shared" si="284"/>
        <v>0</v>
      </c>
      <c r="QZ10" s="27">
        <f t="shared" si="285"/>
        <v>0</v>
      </c>
      <c r="RA10" s="27">
        <f t="shared" si="286"/>
        <v>0</v>
      </c>
      <c r="RB10" s="27">
        <f t="shared" si="287"/>
        <v>0</v>
      </c>
      <c r="RC10" s="27">
        <f t="shared" si="288"/>
        <v>0</v>
      </c>
      <c r="RD10" s="27">
        <f t="shared" si="289"/>
        <v>0</v>
      </c>
      <c r="RE10" s="27">
        <f t="shared" si="290"/>
        <v>0</v>
      </c>
      <c r="RF10" s="27">
        <f t="shared" si="291"/>
        <v>0</v>
      </c>
      <c r="RG10" s="27">
        <f t="shared" si="292"/>
        <v>0</v>
      </c>
      <c r="RH10" s="27">
        <f t="shared" si="293"/>
        <v>0</v>
      </c>
      <c r="RI10" s="27">
        <f t="shared" si="294"/>
        <v>0</v>
      </c>
      <c r="RJ10" s="27">
        <f t="shared" si="295"/>
        <v>0</v>
      </c>
      <c r="RL10" s="28">
        <f t="shared" si="296"/>
        <v>88</v>
      </c>
      <c r="RM10" s="28">
        <f t="shared" si="297"/>
        <v>84</v>
      </c>
      <c r="RN10" s="28">
        <f t="shared" si="298"/>
        <v>61</v>
      </c>
      <c r="RO10" s="28">
        <f t="shared" si="299"/>
        <v>19</v>
      </c>
      <c r="RP10" s="28">
        <f t="shared" si="300"/>
        <v>0</v>
      </c>
      <c r="RQ10" s="28">
        <f t="shared" si="301"/>
        <v>165.5</v>
      </c>
      <c r="RT10" s="27" t="str">
        <f t="shared" si="302"/>
        <v>10</v>
      </c>
      <c r="RU10" s="27" t="str">
        <f t="shared" si="303"/>
        <v>7</v>
      </c>
      <c r="RV10" s="27" t="str">
        <f t="shared" si="304"/>
        <v>8</v>
      </c>
      <c r="RW10" s="27" t="str">
        <f t="shared" si="305"/>
        <v>4</v>
      </c>
      <c r="RX10" s="27" t="str">
        <f t="shared" si="306"/>
        <v>0</v>
      </c>
      <c r="RY10" s="27" t="str">
        <f t="shared" si="307"/>
        <v>5</v>
      </c>
      <c r="RZ10" s="27" t="str">
        <f t="shared" si="308"/>
        <v>15</v>
      </c>
      <c r="SA10" s="27" t="str">
        <f t="shared" si="309"/>
        <v>0</v>
      </c>
      <c r="SB10" s="27" t="str">
        <f t="shared" si="310"/>
        <v>7</v>
      </c>
      <c r="SC10" s="27" t="str">
        <f t="shared" si="311"/>
        <v>7</v>
      </c>
      <c r="SD10" s="27" t="str">
        <f t="shared" si="312"/>
        <v>0</v>
      </c>
      <c r="SE10" s="27" t="str">
        <f t="shared" si="313"/>
        <v>5</v>
      </c>
      <c r="SF10" s="27" t="str">
        <f t="shared" si="314"/>
        <v>11</v>
      </c>
      <c r="SG10" s="27" t="str">
        <f t="shared" si="315"/>
        <v>0</v>
      </c>
      <c r="SH10" s="27" t="str">
        <f t="shared" si="316"/>
        <v>9</v>
      </c>
      <c r="SI10" s="27" t="str">
        <f t="shared" si="317"/>
        <v>0</v>
      </c>
      <c r="SJ10" s="27" t="str">
        <f t="shared" si="318"/>
        <v>13</v>
      </c>
      <c r="SK10" s="27" t="str">
        <f t="shared" si="319"/>
        <v>0</v>
      </c>
      <c r="SL10" s="27" t="str">
        <f t="shared" si="320"/>
        <v>8</v>
      </c>
      <c r="SM10" s="27" t="str">
        <f t="shared" si="321"/>
        <v>0</v>
      </c>
      <c r="SN10" s="27" t="str">
        <f t="shared" si="322"/>
        <v>0</v>
      </c>
      <c r="SO10" s="27" t="str">
        <f t="shared" si="323"/>
        <v>6</v>
      </c>
      <c r="SP10" s="27" t="str">
        <f t="shared" si="324"/>
        <v>10</v>
      </c>
      <c r="SQ10" s="27" t="str">
        <f t="shared" si="325"/>
        <v>7</v>
      </c>
      <c r="SR10" s="27" t="str">
        <f t="shared" si="326"/>
        <v>7</v>
      </c>
      <c r="SS10" s="27" t="str">
        <f t="shared" si="327"/>
        <v>0</v>
      </c>
      <c r="ST10" s="27" t="str">
        <f t="shared" si="328"/>
        <v>7</v>
      </c>
      <c r="SU10" s="27" t="str">
        <f t="shared" si="329"/>
        <v>0</v>
      </c>
      <c r="SV10" s="27" t="str">
        <f t="shared" si="330"/>
        <v>7</v>
      </c>
      <c r="SW10" s="27" t="str">
        <f t="shared" si="331"/>
        <v>9</v>
      </c>
      <c r="SX10" s="27" t="str">
        <f t="shared" si="332"/>
        <v>5</v>
      </c>
      <c r="SY10" s="27" t="str">
        <f t="shared" si="333"/>
        <v>13</v>
      </c>
      <c r="SZ10" s="27" t="str">
        <f t="shared" si="334"/>
        <v>7</v>
      </c>
      <c r="TA10" s="27" t="str">
        <f t="shared" si="335"/>
        <v>8</v>
      </c>
      <c r="TB10" s="27" t="str">
        <f t="shared" si="336"/>
        <v>9</v>
      </c>
      <c r="TC10" s="27" t="str">
        <f t="shared" si="337"/>
        <v>7</v>
      </c>
      <c r="TD10" s="27" t="str">
        <f t="shared" si="338"/>
        <v>0</v>
      </c>
      <c r="TE10" s="27" t="str">
        <f t="shared" si="339"/>
        <v>9</v>
      </c>
      <c r="TF10" s="27" t="str">
        <f t="shared" si="340"/>
        <v>0</v>
      </c>
      <c r="TG10" s="27" t="str">
        <f t="shared" si="341"/>
        <v>0</v>
      </c>
      <c r="TH10" s="27" t="str">
        <f t="shared" si="342"/>
        <v>13</v>
      </c>
      <c r="TI10" s="27" t="str">
        <f t="shared" si="343"/>
        <v>0</v>
      </c>
      <c r="TJ10" s="27" t="str">
        <f t="shared" si="344"/>
        <v>0</v>
      </c>
      <c r="TK10" s="27" t="str">
        <f t="shared" si="345"/>
        <v>0</v>
      </c>
      <c r="TL10" s="27" t="str">
        <f t="shared" si="346"/>
        <v>10</v>
      </c>
      <c r="TM10" s="27" t="str">
        <f t="shared" si="347"/>
        <v>0</v>
      </c>
      <c r="TN10" s="27" t="str">
        <f t="shared" si="348"/>
        <v>0</v>
      </c>
      <c r="TO10" s="27" t="str">
        <f t="shared" si="349"/>
        <v>0</v>
      </c>
      <c r="TP10" s="27" t="str">
        <f t="shared" si="350"/>
        <v>0</v>
      </c>
      <c r="TQ10" s="27" t="str">
        <f t="shared" si="351"/>
        <v>0</v>
      </c>
      <c r="TR10" s="27" t="str">
        <f t="shared" si="352"/>
        <v>9</v>
      </c>
      <c r="TS10" s="27" t="str">
        <f t="shared" si="353"/>
        <v>0</v>
      </c>
      <c r="TT10" s="27" t="str">
        <f t="shared" si="354"/>
        <v>0</v>
      </c>
      <c r="TU10" s="27" t="str">
        <f t="shared" si="355"/>
        <v>0</v>
      </c>
      <c r="TV10" s="27" t="str">
        <f t="shared" si="356"/>
        <v>9</v>
      </c>
      <c r="TW10" s="27" t="str">
        <f t="shared" si="357"/>
        <v>8</v>
      </c>
      <c r="TX10" s="27" t="str">
        <f t="shared" si="358"/>
        <v>13</v>
      </c>
      <c r="TY10" s="27" t="str">
        <f t="shared" si="359"/>
        <v>5</v>
      </c>
      <c r="TZ10" s="27" t="str">
        <f t="shared" si="360"/>
        <v>11</v>
      </c>
      <c r="UA10" s="27" t="str">
        <f t="shared" si="361"/>
        <v>0</v>
      </c>
      <c r="UB10" s="27" t="str">
        <f t="shared" si="362"/>
        <v>7</v>
      </c>
      <c r="UC10" s="27" t="str">
        <f t="shared" si="363"/>
        <v>0</v>
      </c>
      <c r="UD10" s="27" t="str">
        <f t="shared" si="364"/>
        <v>0</v>
      </c>
      <c r="UE10" s="27" t="str">
        <f t="shared" si="365"/>
        <v>0</v>
      </c>
      <c r="UF10" s="27" t="str">
        <f t="shared" si="366"/>
        <v>0</v>
      </c>
      <c r="UG10" s="27" t="str">
        <f t="shared" si="367"/>
        <v>0</v>
      </c>
      <c r="UH10" s="27" t="str">
        <f t="shared" si="368"/>
        <v>0</v>
      </c>
      <c r="UI10" s="27" t="str">
        <f t="shared" si="369"/>
        <v>0</v>
      </c>
      <c r="UJ10" s="27" t="str">
        <f t="shared" si="370"/>
        <v>0</v>
      </c>
      <c r="UK10" s="27" t="str">
        <f t="shared" si="371"/>
        <v>0</v>
      </c>
      <c r="UL10" s="27" t="str">
        <f t="shared" si="372"/>
        <v>0</v>
      </c>
      <c r="UM10" s="27" t="str">
        <f t="shared" si="373"/>
        <v>0</v>
      </c>
      <c r="UN10" s="27" t="str">
        <f t="shared" si="374"/>
        <v>0</v>
      </c>
      <c r="UO10" s="27" t="str">
        <f t="shared" si="375"/>
        <v>0</v>
      </c>
      <c r="UP10" s="27" t="str">
        <f t="shared" si="376"/>
        <v>0</v>
      </c>
      <c r="UQ10" s="27" t="str">
        <f t="shared" si="377"/>
        <v>0</v>
      </c>
      <c r="UR10" s="27" t="str">
        <f t="shared" si="378"/>
        <v>0</v>
      </c>
      <c r="US10" s="27" t="str">
        <f t="shared" si="379"/>
        <v>0</v>
      </c>
      <c r="UT10" s="27" t="str">
        <f t="shared" si="380"/>
        <v>0</v>
      </c>
      <c r="UU10" s="27" t="str">
        <f t="shared" si="381"/>
        <v>0</v>
      </c>
      <c r="UV10" s="27" t="str">
        <f t="shared" si="382"/>
        <v>0</v>
      </c>
      <c r="UW10" s="27" t="str">
        <f t="shared" si="383"/>
        <v>0</v>
      </c>
      <c r="UY10" s="28">
        <f t="shared" si="384"/>
        <v>86.55</v>
      </c>
      <c r="UZ10" s="28">
        <f t="shared" si="385"/>
        <v>20.79</v>
      </c>
      <c r="VA10" s="28">
        <f t="shared" si="386"/>
        <v>16.529999999999998</v>
      </c>
      <c r="VB10" s="28">
        <f t="shared" si="387"/>
        <v>7.62</v>
      </c>
      <c r="VC10" s="28">
        <f t="shared" si="388"/>
        <v>0</v>
      </c>
      <c r="VD10" s="28">
        <f t="shared" si="389"/>
        <v>109.36499999999999</v>
      </c>
      <c r="VG10" s="27" t="str">
        <f t="shared" si="390"/>
        <v>9.11</v>
      </c>
      <c r="VH10" s="27" t="str">
        <f t="shared" si="391"/>
        <v>2.81</v>
      </c>
      <c r="VI10" s="27" t="str">
        <f t="shared" si="392"/>
        <v>8.56</v>
      </c>
      <c r="VJ10" s="27" t="str">
        <f t="shared" si="393"/>
        <v>0.39</v>
      </c>
      <c r="VK10" s="27">
        <f t="shared" si="394"/>
        <v>0</v>
      </c>
      <c r="VL10" s="27" t="str">
        <f t="shared" si="395"/>
        <v>11.86</v>
      </c>
      <c r="VM10" s="27" t="str">
        <f t="shared" si="396"/>
        <v>-4.89</v>
      </c>
      <c r="VN10" s="27">
        <f t="shared" si="397"/>
        <v>0</v>
      </c>
      <c r="VO10" s="27" t="str">
        <f t="shared" si="398"/>
        <v>8.03</v>
      </c>
      <c r="VP10" s="27" t="str">
        <f t="shared" si="399"/>
        <v>1.54</v>
      </c>
      <c r="VQ10" s="27">
        <f t="shared" si="400"/>
        <v>0</v>
      </c>
      <c r="VR10" s="27" t="str">
        <f t="shared" si="401"/>
        <v>13.17</v>
      </c>
      <c r="VS10" s="27" t="str">
        <f t="shared" si="402"/>
        <v>9.63</v>
      </c>
      <c r="VT10" s="27">
        <f t="shared" si="403"/>
        <v>0</v>
      </c>
      <c r="VU10" s="27" t="str">
        <f t="shared" si="404"/>
        <v>1</v>
      </c>
      <c r="VV10" s="27">
        <f t="shared" si="405"/>
        <v>0</v>
      </c>
      <c r="VW10" s="27" t="str">
        <f t="shared" si="406"/>
        <v>5.41</v>
      </c>
      <c r="VX10" s="27">
        <f t="shared" si="407"/>
        <v>0</v>
      </c>
      <c r="VY10" s="27" t="str">
        <f t="shared" si="408"/>
        <v>-3.25</v>
      </c>
      <c r="VZ10" s="27">
        <f t="shared" si="409"/>
        <v>0</v>
      </c>
      <c r="WA10" s="27">
        <f t="shared" si="410"/>
        <v>0</v>
      </c>
      <c r="WB10" s="27" t="str">
        <f t="shared" si="411"/>
        <v>4.83</v>
      </c>
      <c r="WC10" s="27" t="str">
        <f t="shared" si="412"/>
        <v>9.23</v>
      </c>
      <c r="WD10" s="27" t="str">
        <f t="shared" si="413"/>
        <v>8.55</v>
      </c>
      <c r="WE10" s="27" t="str">
        <f t="shared" si="414"/>
        <v>7.62</v>
      </c>
      <c r="WF10" s="27">
        <f t="shared" si="415"/>
        <v>0</v>
      </c>
      <c r="WG10" s="27" t="str">
        <f t="shared" si="416"/>
        <v>6.44</v>
      </c>
      <c r="WH10" s="27">
        <f t="shared" si="417"/>
        <v>0</v>
      </c>
      <c r="WI10" s="27" t="str">
        <f t="shared" si="418"/>
        <v>9.75</v>
      </c>
      <c r="WJ10" s="27" t="str">
        <f t="shared" si="419"/>
        <v>2.17</v>
      </c>
      <c r="WK10" s="27" t="str">
        <f t="shared" si="420"/>
        <v>-1.92</v>
      </c>
      <c r="WL10" s="27" t="str">
        <f t="shared" si="421"/>
        <v>0.19</v>
      </c>
      <c r="WM10" s="27" t="str">
        <f t="shared" si="422"/>
        <v>3.69</v>
      </c>
      <c r="WN10" s="27" t="str">
        <f t="shared" si="423"/>
        <v>1.43</v>
      </c>
      <c r="WO10" s="27" t="str">
        <f t="shared" si="424"/>
        <v>6.33</v>
      </c>
      <c r="WP10" s="27" t="str">
        <f t="shared" si="425"/>
        <v>11.16</v>
      </c>
      <c r="WQ10" s="27">
        <f t="shared" si="426"/>
        <v>0</v>
      </c>
      <c r="WR10" s="27" t="str">
        <f t="shared" si="427"/>
        <v>-1.17</v>
      </c>
      <c r="WS10" s="27">
        <f t="shared" si="428"/>
        <v>0</v>
      </c>
      <c r="WT10" s="27">
        <f t="shared" si="429"/>
        <v>0</v>
      </c>
      <c r="WU10" s="27" t="str">
        <f t="shared" si="430"/>
        <v>-7.8</v>
      </c>
      <c r="WV10" s="27">
        <f t="shared" si="431"/>
        <v>0</v>
      </c>
      <c r="WW10" s="27">
        <f t="shared" si="432"/>
        <v>0</v>
      </c>
      <c r="WX10" s="27">
        <f t="shared" si="433"/>
        <v>0</v>
      </c>
      <c r="WY10" s="27" t="str">
        <f t="shared" si="434"/>
        <v>6.67</v>
      </c>
      <c r="WZ10" s="27">
        <f t="shared" si="435"/>
        <v>0</v>
      </c>
      <c r="XA10" s="27">
        <f t="shared" si="436"/>
        <v>0</v>
      </c>
      <c r="XB10" s="27">
        <f t="shared" si="437"/>
        <v>0</v>
      </c>
      <c r="XC10" s="27">
        <f t="shared" si="438"/>
        <v>0</v>
      </c>
      <c r="XD10" s="27">
        <f t="shared" si="439"/>
        <v>0</v>
      </c>
      <c r="XE10" s="27" t="str">
        <f t="shared" si="440"/>
        <v>0.95</v>
      </c>
      <c r="XF10" s="27">
        <f t="shared" si="441"/>
        <v>0</v>
      </c>
      <c r="XG10" s="27">
        <f t="shared" si="442"/>
        <v>0</v>
      </c>
      <c r="XH10" s="27">
        <f t="shared" si="443"/>
        <v>0</v>
      </c>
      <c r="XI10" s="27" t="str">
        <f t="shared" si="444"/>
        <v>2</v>
      </c>
      <c r="XJ10" s="27" t="str">
        <f t="shared" si="445"/>
        <v>-2.89</v>
      </c>
      <c r="XK10" s="27" t="str">
        <f t="shared" si="446"/>
        <v>-2.75</v>
      </c>
      <c r="XL10" s="27" t="str">
        <f t="shared" si="447"/>
        <v>3.32</v>
      </c>
      <c r="XM10" s="27" t="str">
        <f t="shared" si="448"/>
        <v>-0.7</v>
      </c>
      <c r="XN10" s="27">
        <f t="shared" si="449"/>
        <v>0</v>
      </c>
      <c r="XO10" s="27" t="str">
        <f t="shared" si="450"/>
        <v>-6.38</v>
      </c>
      <c r="XP10" s="27">
        <f t="shared" si="451"/>
        <v>0</v>
      </c>
      <c r="XQ10" s="27">
        <f t="shared" si="452"/>
        <v>0</v>
      </c>
      <c r="XR10" s="27">
        <f t="shared" si="453"/>
        <v>0</v>
      </c>
      <c r="XS10" s="27">
        <f t="shared" si="454"/>
        <v>0</v>
      </c>
      <c r="XT10" s="27">
        <f t="shared" si="455"/>
        <v>0</v>
      </c>
      <c r="XU10" s="27">
        <f t="shared" si="456"/>
        <v>0</v>
      </c>
      <c r="XV10" s="27">
        <f t="shared" si="457"/>
        <v>0</v>
      </c>
      <c r="XW10" s="27">
        <f t="shared" si="458"/>
        <v>0</v>
      </c>
      <c r="XX10" s="27">
        <f t="shared" si="459"/>
        <v>0</v>
      </c>
      <c r="XY10" s="27">
        <f t="shared" si="460"/>
        <v>0</v>
      </c>
      <c r="XZ10" s="27">
        <f t="shared" si="461"/>
        <v>0</v>
      </c>
      <c r="YA10" s="27">
        <f t="shared" si="462"/>
        <v>0</v>
      </c>
      <c r="YB10" s="27">
        <f t="shared" si="463"/>
        <v>0</v>
      </c>
      <c r="YC10" s="27">
        <f t="shared" si="464"/>
        <v>0</v>
      </c>
      <c r="YD10" s="27">
        <f t="shared" si="465"/>
        <v>0</v>
      </c>
      <c r="YE10" s="27">
        <f t="shared" si="466"/>
        <v>0</v>
      </c>
      <c r="YF10" s="27">
        <f t="shared" si="467"/>
        <v>0</v>
      </c>
      <c r="YG10" s="27">
        <f t="shared" si="468"/>
        <v>0</v>
      </c>
      <c r="YH10" s="27">
        <f t="shared" si="469"/>
        <v>0</v>
      </c>
      <c r="YI10" s="27">
        <f t="shared" si="470"/>
        <v>0</v>
      </c>
      <c r="YJ10" s="27">
        <f t="shared" si="471"/>
        <v>0</v>
      </c>
      <c r="YL10" s="28">
        <f t="shared" si="472"/>
        <v>859</v>
      </c>
      <c r="YM10" s="28">
        <f t="shared" si="473"/>
        <v>853</v>
      </c>
      <c r="YN10" s="28">
        <f t="shared" si="474"/>
        <v>533</v>
      </c>
      <c r="YO10" s="28">
        <f t="shared" si="475"/>
        <v>193</v>
      </c>
      <c r="YP10" s="28">
        <f t="shared" si="476"/>
        <v>0</v>
      </c>
      <c r="YQ10" s="28">
        <f t="shared" si="477"/>
        <v>1602.8333333333333</v>
      </c>
      <c r="YT10" s="27" t="str">
        <f t="shared" si="478"/>
        <v>54</v>
      </c>
      <c r="YU10" s="27" t="str">
        <f t="shared" si="479"/>
        <v>93</v>
      </c>
      <c r="YV10" s="27" t="str">
        <f t="shared" si="480"/>
        <v>66</v>
      </c>
      <c r="YW10" s="27" t="str">
        <f t="shared" si="481"/>
        <v>93</v>
      </c>
      <c r="YX10" s="27">
        <f t="shared" si="482"/>
        <v>0</v>
      </c>
      <c r="YY10" s="27" t="str">
        <f t="shared" si="483"/>
        <v>75</v>
      </c>
      <c r="YZ10" s="27" t="str">
        <f t="shared" si="484"/>
        <v>97</v>
      </c>
      <c r="ZA10" s="27">
        <f t="shared" si="485"/>
        <v>0</v>
      </c>
      <c r="ZB10" s="27" t="str">
        <f t="shared" si="486"/>
        <v>57</v>
      </c>
      <c r="ZC10" s="27" t="str">
        <f t="shared" si="487"/>
        <v>83</v>
      </c>
      <c r="ZD10" s="27">
        <f t="shared" si="488"/>
        <v>0</v>
      </c>
      <c r="ZE10" s="27" t="str">
        <f t="shared" si="489"/>
        <v>44</v>
      </c>
      <c r="ZF10" s="27" t="str">
        <f t="shared" si="490"/>
        <v>62</v>
      </c>
      <c r="ZG10" s="27">
        <f t="shared" si="491"/>
        <v>0</v>
      </c>
      <c r="ZH10" s="27" t="str">
        <f t="shared" si="492"/>
        <v>95</v>
      </c>
      <c r="ZI10" s="27">
        <f t="shared" si="493"/>
        <v>0</v>
      </c>
      <c r="ZJ10" s="27" t="str">
        <f t="shared" si="494"/>
        <v>82</v>
      </c>
      <c r="ZK10" s="27">
        <f t="shared" si="495"/>
        <v>0</v>
      </c>
      <c r="ZL10" s="27" t="str">
        <f t="shared" si="496"/>
        <v>97</v>
      </c>
      <c r="ZM10" s="27">
        <f t="shared" si="497"/>
        <v>0</v>
      </c>
      <c r="ZN10" s="27">
        <f t="shared" si="498"/>
        <v>0</v>
      </c>
      <c r="ZO10" s="27" t="str">
        <f t="shared" si="499"/>
        <v>89</v>
      </c>
      <c r="ZP10" s="27" t="str">
        <f t="shared" si="500"/>
        <v>71</v>
      </c>
      <c r="ZQ10" s="27" t="str">
        <f t="shared" si="501"/>
        <v>73</v>
      </c>
      <c r="ZR10" s="27" t="str">
        <f t="shared" si="502"/>
        <v>69</v>
      </c>
      <c r="ZS10" s="27">
        <f t="shared" si="503"/>
        <v>0</v>
      </c>
      <c r="ZT10" s="27" t="str">
        <f t="shared" si="504"/>
        <v>74</v>
      </c>
      <c r="ZU10" s="27">
        <f t="shared" si="505"/>
        <v>0</v>
      </c>
      <c r="ZV10" s="27" t="str">
        <f t="shared" si="506"/>
        <v>76</v>
      </c>
      <c r="ZW10" s="27" t="str">
        <f t="shared" si="507"/>
        <v>99</v>
      </c>
      <c r="ZX10" s="27" t="str">
        <f t="shared" si="508"/>
        <v>94</v>
      </c>
      <c r="ZY10" s="27" t="str">
        <f t="shared" si="509"/>
        <v>94</v>
      </c>
      <c r="ZZ10" s="27" t="str">
        <f t="shared" si="510"/>
        <v>81</v>
      </c>
      <c r="AAA10" s="27" t="str">
        <f t="shared" si="511"/>
        <v>87</v>
      </c>
      <c r="AAB10" s="27" t="str">
        <f t="shared" si="512"/>
        <v>92</v>
      </c>
      <c r="AAC10" s="27" t="str">
        <f t="shared" si="513"/>
        <v>48</v>
      </c>
      <c r="AAD10" s="27">
        <f t="shared" si="514"/>
        <v>0</v>
      </c>
      <c r="AAE10" s="27" t="str">
        <f t="shared" si="515"/>
        <v>97</v>
      </c>
      <c r="AAF10" s="27">
        <f t="shared" si="516"/>
        <v>0</v>
      </c>
      <c r="AAG10" s="27">
        <f t="shared" si="517"/>
        <v>0</v>
      </c>
      <c r="AAH10" s="27" t="str">
        <f t="shared" si="518"/>
        <v>103</v>
      </c>
      <c r="AAI10" s="27">
        <f t="shared" si="519"/>
        <v>0</v>
      </c>
      <c r="AAJ10" s="27">
        <f t="shared" si="520"/>
        <v>0</v>
      </c>
      <c r="AAK10" s="27">
        <f t="shared" si="521"/>
        <v>0</v>
      </c>
      <c r="AAL10" s="27" t="str">
        <f t="shared" si="522"/>
        <v>93</v>
      </c>
      <c r="AAM10" s="27">
        <f t="shared" si="523"/>
        <v>0</v>
      </c>
      <c r="AAN10" s="27">
        <f t="shared" si="524"/>
        <v>0</v>
      </c>
      <c r="AAO10" s="27">
        <f t="shared" si="525"/>
        <v>0</v>
      </c>
      <c r="AAP10" s="27">
        <f t="shared" si="526"/>
        <v>0</v>
      </c>
      <c r="AAQ10" s="27">
        <f t="shared" si="527"/>
        <v>0</v>
      </c>
      <c r="AAR10" s="27" t="str">
        <f t="shared" si="528"/>
        <v>100</v>
      </c>
      <c r="AAS10" s="27">
        <f t="shared" si="529"/>
        <v>0</v>
      </c>
      <c r="AAT10" s="27">
        <f t="shared" si="530"/>
        <v>0</v>
      </c>
      <c r="AAU10" s="27">
        <f t="shared" si="531"/>
        <v>0</v>
      </c>
      <c r="AAV10" s="27" t="str">
        <f t="shared" si="532"/>
        <v>94</v>
      </c>
      <c r="AAW10" s="27" t="str">
        <f t="shared" si="533"/>
        <v>98</v>
      </c>
      <c r="AAX10" s="27" t="str">
        <f t="shared" si="534"/>
        <v>103</v>
      </c>
      <c r="AAY10" s="27" t="str">
        <f t="shared" si="535"/>
        <v>103</v>
      </c>
      <c r="AAZ10" s="27" t="str">
        <f t="shared" si="536"/>
        <v>99</v>
      </c>
      <c r="ABA10" s="27">
        <f t="shared" si="537"/>
        <v>0</v>
      </c>
      <c r="ABB10" s="27" t="str">
        <f t="shared" si="538"/>
        <v>97</v>
      </c>
      <c r="ABC10" s="27">
        <f t="shared" si="539"/>
        <v>0</v>
      </c>
      <c r="ABD10" s="27">
        <f t="shared" si="540"/>
        <v>0</v>
      </c>
      <c r="ABE10" s="27">
        <f t="shared" si="541"/>
        <v>0</v>
      </c>
      <c r="ABF10" s="27">
        <f t="shared" si="542"/>
        <v>0</v>
      </c>
      <c r="ABG10" s="27">
        <f t="shared" si="543"/>
        <v>0</v>
      </c>
      <c r="ABH10" s="27">
        <f t="shared" si="544"/>
        <v>0</v>
      </c>
      <c r="ABI10" s="27">
        <f t="shared" si="545"/>
        <v>0</v>
      </c>
      <c r="ABJ10" s="27">
        <f t="shared" si="546"/>
        <v>0</v>
      </c>
      <c r="ABK10" s="27">
        <f t="shared" si="547"/>
        <v>0</v>
      </c>
      <c r="ABL10" s="27">
        <f t="shared" si="548"/>
        <v>0</v>
      </c>
      <c r="ABM10" s="27">
        <f t="shared" si="549"/>
        <v>0</v>
      </c>
      <c r="ABN10" s="27">
        <f t="shared" si="550"/>
        <v>0</v>
      </c>
      <c r="ABO10" s="27">
        <f t="shared" si="551"/>
        <v>0</v>
      </c>
      <c r="ABP10" s="27">
        <f t="shared" si="552"/>
        <v>0</v>
      </c>
      <c r="ABQ10" s="27">
        <f t="shared" si="553"/>
        <v>0</v>
      </c>
      <c r="ABR10" s="27">
        <f t="shared" si="554"/>
        <v>0</v>
      </c>
      <c r="ABS10" s="27">
        <f t="shared" si="555"/>
        <v>0</v>
      </c>
      <c r="ABT10" s="27">
        <f t="shared" si="556"/>
        <v>0</v>
      </c>
      <c r="ABU10" s="27">
        <f t="shared" si="557"/>
        <v>0</v>
      </c>
      <c r="ABV10" s="27">
        <f t="shared" si="558"/>
        <v>0</v>
      </c>
      <c r="ABW10" s="27">
        <f t="shared" si="559"/>
        <v>0</v>
      </c>
      <c r="ABY10" s="28">
        <f t="shared" si="560"/>
        <v>662.69999999999993</v>
      </c>
      <c r="ABZ10" s="28">
        <f t="shared" si="561"/>
        <v>497.09999999999997</v>
      </c>
      <c r="ACA10" s="28">
        <f t="shared" si="562"/>
        <v>426.2</v>
      </c>
      <c r="ACB10" s="28">
        <f t="shared" si="563"/>
        <v>170.7</v>
      </c>
      <c r="ACC10" s="28">
        <f t="shared" si="564"/>
        <v>0</v>
      </c>
      <c r="ACD10" s="28">
        <f t="shared" si="565"/>
        <v>1212.1999999999998</v>
      </c>
      <c r="ACG10" s="27" t="str">
        <f t="shared" si="566"/>
        <v>136.2</v>
      </c>
      <c r="ACH10" s="27" t="str">
        <f t="shared" si="567"/>
        <v>41.5</v>
      </c>
      <c r="ACI10" s="27" t="str">
        <f t="shared" si="568"/>
        <v>52.9</v>
      </c>
      <c r="ACJ10" s="27" t="str">
        <f t="shared" si="569"/>
        <v>8</v>
      </c>
      <c r="ACK10" s="27">
        <f t="shared" si="570"/>
        <v>0</v>
      </c>
      <c r="ACL10" s="27" t="str">
        <f t="shared" si="571"/>
        <v>0</v>
      </c>
      <c r="ACM10" s="27" t="str">
        <f t="shared" si="572"/>
        <v>100.1</v>
      </c>
      <c r="ACN10" s="27">
        <f t="shared" si="573"/>
        <v>0</v>
      </c>
      <c r="ACO10" s="27" t="str">
        <f t="shared" si="574"/>
        <v>63.8</v>
      </c>
      <c r="ACP10" s="27" t="str">
        <f t="shared" si="575"/>
        <v>42.4</v>
      </c>
      <c r="ACQ10" s="27">
        <f t="shared" si="576"/>
        <v>0</v>
      </c>
      <c r="ACR10" s="27" t="str">
        <f t="shared" si="577"/>
        <v>31.4</v>
      </c>
      <c r="ACS10" s="27" t="str">
        <f t="shared" si="578"/>
        <v>107.8</v>
      </c>
      <c r="ACT10" s="27">
        <f t="shared" si="579"/>
        <v>0</v>
      </c>
      <c r="ACU10" s="27" t="str">
        <f t="shared" si="580"/>
        <v>37</v>
      </c>
      <c r="ACV10" s="27">
        <f t="shared" si="581"/>
        <v>0</v>
      </c>
      <c r="ACW10" s="27" t="str">
        <f t="shared" si="582"/>
        <v>48.7</v>
      </c>
      <c r="ACX10" s="27">
        <f t="shared" si="583"/>
        <v>0</v>
      </c>
      <c r="ACY10" s="27" t="str">
        <f t="shared" si="584"/>
        <v>55.4</v>
      </c>
      <c r="ACZ10" s="27">
        <f t="shared" si="585"/>
        <v>0</v>
      </c>
      <c r="ADA10" s="27">
        <f t="shared" si="586"/>
        <v>0</v>
      </c>
      <c r="ADB10" s="27" t="str">
        <f t="shared" si="587"/>
        <v>28.6</v>
      </c>
      <c r="ADC10" s="27" t="str">
        <f t="shared" si="588"/>
        <v>110.4</v>
      </c>
      <c r="ADD10" s="27" t="str">
        <f t="shared" si="589"/>
        <v>82.2</v>
      </c>
      <c r="ADE10" s="27" t="str">
        <f t="shared" si="590"/>
        <v>29.9</v>
      </c>
      <c r="ADF10" s="27">
        <f t="shared" si="591"/>
        <v>0</v>
      </c>
      <c r="ADG10" s="27" t="str">
        <f t="shared" si="592"/>
        <v>51.8</v>
      </c>
      <c r="ADH10" s="27">
        <f t="shared" si="593"/>
        <v>0</v>
      </c>
      <c r="ADI10" s="27" t="str">
        <f t="shared" si="594"/>
        <v>74.6</v>
      </c>
      <c r="ADJ10" s="27" t="str">
        <f t="shared" si="595"/>
        <v>50.4</v>
      </c>
      <c r="ADK10" s="27" t="str">
        <f t="shared" si="596"/>
        <v>7.5</v>
      </c>
      <c r="ADL10" s="27" t="str">
        <f t="shared" si="597"/>
        <v>116.5</v>
      </c>
      <c r="ADM10" s="27" t="str">
        <f t="shared" si="598"/>
        <v>64.6</v>
      </c>
      <c r="ADN10" s="27" t="str">
        <f t="shared" si="599"/>
        <v>68.7</v>
      </c>
      <c r="ADO10" s="27" t="str">
        <f t="shared" si="600"/>
        <v>31.2</v>
      </c>
      <c r="ADP10" s="27" t="str">
        <f t="shared" si="601"/>
        <v>50.9</v>
      </c>
      <c r="ADQ10" s="27">
        <f t="shared" si="602"/>
        <v>0</v>
      </c>
      <c r="ADR10" s="27" t="str">
        <f t="shared" si="603"/>
        <v>19.5</v>
      </c>
      <c r="ADS10" s="27">
        <f t="shared" si="604"/>
        <v>0</v>
      </c>
      <c r="ADT10" s="27">
        <f t="shared" si="605"/>
        <v>0</v>
      </c>
      <c r="ADU10" s="27" t="str">
        <f t="shared" si="606"/>
        <v>74</v>
      </c>
      <c r="ADV10" s="27">
        <f t="shared" si="607"/>
        <v>0</v>
      </c>
      <c r="ADW10" s="27">
        <f t="shared" si="608"/>
        <v>0</v>
      </c>
      <c r="ADX10" s="27">
        <f t="shared" si="609"/>
        <v>0</v>
      </c>
      <c r="ADY10" s="27" t="str">
        <f t="shared" si="610"/>
        <v>64.7</v>
      </c>
      <c r="ADZ10" s="27">
        <f t="shared" si="611"/>
        <v>0</v>
      </c>
      <c r="AEA10" s="27">
        <f t="shared" si="612"/>
        <v>0</v>
      </c>
      <c r="AEB10" s="27">
        <f t="shared" si="613"/>
        <v>0</v>
      </c>
      <c r="AEC10" s="27">
        <f t="shared" si="614"/>
        <v>0</v>
      </c>
      <c r="AED10" s="27">
        <f t="shared" si="615"/>
        <v>0</v>
      </c>
      <c r="AEE10" s="27" t="str">
        <f t="shared" si="616"/>
        <v>106</v>
      </c>
      <c r="AEF10" s="27">
        <f t="shared" si="617"/>
        <v>0</v>
      </c>
      <c r="AEG10" s="27">
        <f t="shared" si="618"/>
        <v>0</v>
      </c>
      <c r="AEH10" s="27">
        <f t="shared" si="619"/>
        <v>0</v>
      </c>
      <c r="AEI10" s="27" t="str">
        <f t="shared" si="620"/>
        <v>106.2</v>
      </c>
      <c r="AEJ10" s="27" t="str">
        <f t="shared" si="621"/>
        <v>50.4</v>
      </c>
      <c r="AEK10" s="27" t="str">
        <f t="shared" si="622"/>
        <v>67.1</v>
      </c>
      <c r="AEL10" s="27" t="str">
        <f t="shared" si="623"/>
        <v>10.4</v>
      </c>
      <c r="AEM10" s="27" t="str">
        <f t="shared" si="624"/>
        <v>55.4</v>
      </c>
      <c r="AEN10" s="27">
        <f t="shared" si="625"/>
        <v>0</v>
      </c>
      <c r="AEO10" s="27" t="str">
        <f t="shared" si="626"/>
        <v>19.2</v>
      </c>
      <c r="AEP10" s="27">
        <f t="shared" si="627"/>
        <v>0</v>
      </c>
      <c r="AEQ10" s="27">
        <f t="shared" si="628"/>
        <v>0</v>
      </c>
      <c r="AER10" s="27">
        <f t="shared" si="629"/>
        <v>0</v>
      </c>
      <c r="AES10" s="27">
        <f t="shared" si="630"/>
        <v>0</v>
      </c>
      <c r="AET10" s="27">
        <f t="shared" si="631"/>
        <v>0</v>
      </c>
      <c r="AEU10" s="27">
        <f t="shared" si="632"/>
        <v>0</v>
      </c>
      <c r="AEV10" s="27">
        <f t="shared" si="633"/>
        <v>0</v>
      </c>
      <c r="AEW10" s="27">
        <f t="shared" si="634"/>
        <v>0</v>
      </c>
      <c r="AEX10" s="27">
        <f t="shared" si="635"/>
        <v>0</v>
      </c>
      <c r="AEY10" s="27">
        <f t="shared" si="636"/>
        <v>0</v>
      </c>
      <c r="AEZ10" s="27">
        <f t="shared" si="637"/>
        <v>0</v>
      </c>
      <c r="AFA10" s="27">
        <f t="shared" si="638"/>
        <v>0</v>
      </c>
      <c r="AFB10" s="27">
        <f t="shared" si="639"/>
        <v>0</v>
      </c>
      <c r="AFC10" s="27">
        <f t="shared" si="640"/>
        <v>0</v>
      </c>
      <c r="AFD10" s="27">
        <f t="shared" si="641"/>
        <v>0</v>
      </c>
      <c r="AFE10" s="27">
        <f t="shared" si="642"/>
        <v>0</v>
      </c>
      <c r="AFF10" s="27">
        <f t="shared" si="643"/>
        <v>0</v>
      </c>
      <c r="AFG10" s="27">
        <f t="shared" si="644"/>
        <v>0</v>
      </c>
      <c r="AFH10" s="27">
        <f t="shared" si="645"/>
        <v>0</v>
      </c>
      <c r="AFI10" s="27">
        <f t="shared" si="646"/>
        <v>0</v>
      </c>
      <c r="AFJ10" s="27">
        <f t="shared" si="647"/>
        <v>0</v>
      </c>
      <c r="AFL10" s="28">
        <f t="shared" si="892"/>
        <v>79.15625</v>
      </c>
      <c r="AFM10" s="28">
        <v>79.15625</v>
      </c>
      <c r="AFN10" s="27">
        <v>8</v>
      </c>
      <c r="AFO10" s="27">
        <f t="shared" si="648"/>
        <v>8</v>
      </c>
      <c r="AFP10" s="27">
        <f t="shared" si="649"/>
        <v>8</v>
      </c>
      <c r="AFQ10" s="27">
        <f t="shared" si="650"/>
        <v>8</v>
      </c>
      <c r="AFR10" s="27">
        <f t="shared" si="651"/>
        <v>5</v>
      </c>
      <c r="AFS10" s="27">
        <f t="shared" si="652"/>
        <v>0</v>
      </c>
      <c r="AFT10" s="27">
        <f t="shared" si="653"/>
        <v>8</v>
      </c>
      <c r="AFU10" s="27">
        <f t="shared" si="654"/>
        <v>8</v>
      </c>
      <c r="AFV10" s="27">
        <f t="shared" si="655"/>
        <v>0</v>
      </c>
      <c r="AFW10" s="27">
        <f t="shared" si="656"/>
        <v>2</v>
      </c>
      <c r="AFX10" s="27">
        <f t="shared" si="657"/>
        <v>4</v>
      </c>
      <c r="AFY10" s="27">
        <f t="shared" si="658"/>
        <v>0</v>
      </c>
      <c r="AFZ10" s="27">
        <f t="shared" si="659"/>
        <v>8</v>
      </c>
      <c r="AGA10" s="27">
        <f t="shared" si="660"/>
        <v>8</v>
      </c>
      <c r="AGB10" s="27">
        <f t="shared" si="661"/>
        <v>0</v>
      </c>
      <c r="AGC10" s="27">
        <f t="shared" si="662"/>
        <v>8</v>
      </c>
      <c r="AGD10" s="27">
        <f t="shared" si="663"/>
        <v>0</v>
      </c>
      <c r="AGE10" s="27">
        <f t="shared" si="664"/>
        <v>8</v>
      </c>
      <c r="AGF10" s="27">
        <f t="shared" si="665"/>
        <v>0</v>
      </c>
      <c r="AGG10" s="27">
        <f t="shared" si="666"/>
        <v>2</v>
      </c>
      <c r="AGH10" s="27">
        <f t="shared" si="667"/>
        <v>0</v>
      </c>
      <c r="AGI10" s="27">
        <f t="shared" si="668"/>
        <v>0</v>
      </c>
      <c r="AGJ10" s="27">
        <f t="shared" si="669"/>
        <v>8</v>
      </c>
      <c r="AGK10" s="27">
        <f t="shared" si="670"/>
        <v>8</v>
      </c>
      <c r="AGL10" s="27">
        <f t="shared" si="671"/>
        <v>8</v>
      </c>
      <c r="AGM10" s="27">
        <f t="shared" si="672"/>
        <v>6</v>
      </c>
      <c r="AGN10" s="27">
        <f t="shared" si="673"/>
        <v>0</v>
      </c>
      <c r="AGO10" s="27">
        <f t="shared" si="674"/>
        <v>8</v>
      </c>
      <c r="AGP10" s="27">
        <f t="shared" si="675"/>
        <v>0</v>
      </c>
      <c r="AGQ10" s="27">
        <f t="shared" si="676"/>
        <v>8</v>
      </c>
      <c r="AGR10" s="27">
        <f t="shared" si="677"/>
        <v>8</v>
      </c>
      <c r="AGS10" s="27">
        <f t="shared" si="678"/>
        <v>7</v>
      </c>
      <c r="AGT10" s="27">
        <f t="shared" si="679"/>
        <v>1</v>
      </c>
      <c r="AGU10" s="27">
        <f t="shared" si="680"/>
        <v>8</v>
      </c>
      <c r="AGV10" s="27">
        <f t="shared" si="681"/>
        <v>8</v>
      </c>
      <c r="AGW10" s="27">
        <f t="shared" si="682"/>
        <v>8</v>
      </c>
      <c r="AGX10" s="27">
        <f t="shared" si="683"/>
        <v>8</v>
      </c>
      <c r="AGY10" s="27">
        <f t="shared" si="684"/>
        <v>0</v>
      </c>
      <c r="AGZ10" s="27">
        <f t="shared" si="685"/>
        <v>8</v>
      </c>
      <c r="AHA10" s="27">
        <f t="shared" si="686"/>
        <v>0</v>
      </c>
      <c r="AHB10" s="27">
        <f t="shared" si="687"/>
        <v>0</v>
      </c>
      <c r="AHC10" s="27">
        <f t="shared" si="688"/>
        <v>3</v>
      </c>
      <c r="AHD10" s="27">
        <f t="shared" si="689"/>
        <v>0</v>
      </c>
      <c r="AHE10" s="27">
        <f t="shared" si="690"/>
        <v>0</v>
      </c>
      <c r="AHF10" s="27">
        <f t="shared" si="691"/>
        <v>0</v>
      </c>
      <c r="AHG10" s="27">
        <f t="shared" si="692"/>
        <v>8</v>
      </c>
      <c r="AHH10" s="27">
        <f t="shared" si="693"/>
        <v>0</v>
      </c>
      <c r="AHI10" s="27">
        <f t="shared" si="694"/>
        <v>0</v>
      </c>
      <c r="AHJ10" s="27">
        <f t="shared" si="695"/>
        <v>0</v>
      </c>
      <c r="AHK10" s="27">
        <f t="shared" si="696"/>
        <v>0</v>
      </c>
      <c r="AHL10" s="27">
        <f t="shared" si="697"/>
        <v>0</v>
      </c>
      <c r="AHM10" s="27">
        <f t="shared" si="698"/>
        <v>8</v>
      </c>
      <c r="AHN10" s="27">
        <f t="shared" si="699"/>
        <v>0</v>
      </c>
      <c r="AHO10" s="27">
        <f t="shared" si="700"/>
        <v>0</v>
      </c>
      <c r="AHP10" s="27">
        <f t="shared" si="701"/>
        <v>0</v>
      </c>
      <c r="AHQ10" s="27">
        <f t="shared" si="702"/>
        <v>8</v>
      </c>
      <c r="AHR10" s="27">
        <f t="shared" si="703"/>
        <v>8</v>
      </c>
      <c r="AHS10" s="27">
        <f t="shared" si="704"/>
        <v>7</v>
      </c>
      <c r="AHT10" s="27">
        <f t="shared" si="705"/>
        <v>8</v>
      </c>
      <c r="AHU10" s="27">
        <f t="shared" si="706"/>
        <v>8</v>
      </c>
      <c r="AHV10" s="27">
        <f t="shared" si="707"/>
        <v>0</v>
      </c>
      <c r="AHW10" s="27">
        <f t="shared" si="708"/>
        <v>5</v>
      </c>
      <c r="AHX10" s="27">
        <f t="shared" si="709"/>
        <v>0</v>
      </c>
      <c r="AHY10" s="27">
        <f t="shared" si="710"/>
        <v>0</v>
      </c>
      <c r="AHZ10" s="27">
        <f t="shared" si="711"/>
        <v>0</v>
      </c>
      <c r="AIA10" s="27">
        <f t="shared" si="712"/>
        <v>0</v>
      </c>
      <c r="AIB10" s="27">
        <f t="shared" si="713"/>
        <v>0</v>
      </c>
      <c r="AIC10" s="27">
        <f t="shared" si="714"/>
        <v>0</v>
      </c>
      <c r="AID10" s="27">
        <f t="shared" si="715"/>
        <v>0</v>
      </c>
      <c r="AIE10" s="27">
        <f t="shared" si="716"/>
        <v>0</v>
      </c>
      <c r="AIF10" s="27">
        <f t="shared" si="717"/>
        <v>0</v>
      </c>
      <c r="AIG10" s="27">
        <f t="shared" si="718"/>
        <v>0</v>
      </c>
      <c r="AIH10" s="27">
        <f t="shared" si="719"/>
        <v>0</v>
      </c>
      <c r="AII10" s="27">
        <f t="shared" si="720"/>
        <v>0</v>
      </c>
      <c r="AIJ10" s="27">
        <f t="shared" si="721"/>
        <v>0</v>
      </c>
      <c r="AIK10" s="27">
        <f t="shared" si="722"/>
        <v>0</v>
      </c>
      <c r="AIL10" s="27">
        <f t="shared" si="723"/>
        <v>0</v>
      </c>
      <c r="AIM10" s="27">
        <f t="shared" si="724"/>
        <v>0</v>
      </c>
      <c r="AIN10" s="27">
        <f t="shared" si="725"/>
        <v>0</v>
      </c>
      <c r="AIO10" s="27">
        <f t="shared" si="726"/>
        <v>0</v>
      </c>
      <c r="AIP10" s="27">
        <f t="shared" si="727"/>
        <v>0</v>
      </c>
      <c r="AIQ10" s="27">
        <f t="shared" si="728"/>
        <v>0</v>
      </c>
      <c r="AIR10" s="27">
        <f t="shared" si="729"/>
        <v>0</v>
      </c>
      <c r="AIT10" s="27">
        <v>1</v>
      </c>
      <c r="AIU10" s="27">
        <v>1</v>
      </c>
      <c r="AIV10" s="27">
        <v>1</v>
      </c>
      <c r="AIW10" s="27">
        <f t="shared" si="730"/>
        <v>4</v>
      </c>
      <c r="AIX10" s="27">
        <f t="shared" si="731"/>
        <v>0</v>
      </c>
      <c r="AIY10" s="27">
        <f t="shared" si="732"/>
        <v>2</v>
      </c>
      <c r="AIZ10" s="27">
        <f t="shared" si="733"/>
        <v>1</v>
      </c>
      <c r="AJA10" s="27">
        <f t="shared" si="734"/>
        <v>0</v>
      </c>
      <c r="AJB10" s="27">
        <f t="shared" si="735"/>
        <v>4</v>
      </c>
      <c r="AJC10" s="27">
        <f t="shared" si="736"/>
        <v>8</v>
      </c>
      <c r="AJD10" s="27">
        <f t="shared" si="737"/>
        <v>0</v>
      </c>
      <c r="AJE10" s="27">
        <f t="shared" si="738"/>
        <v>1</v>
      </c>
      <c r="AJF10" s="27">
        <f t="shared" si="739"/>
        <v>1</v>
      </c>
      <c r="AJG10" s="27">
        <f t="shared" si="740"/>
        <v>0</v>
      </c>
      <c r="AJH10" s="27">
        <f t="shared" si="741"/>
        <v>0.5</v>
      </c>
      <c r="AJI10" s="27">
        <f t="shared" si="742"/>
        <v>0</v>
      </c>
      <c r="AJJ10" s="27">
        <f t="shared" si="743"/>
        <v>0.5</v>
      </c>
      <c r="AJK10" s="27">
        <f t="shared" si="744"/>
        <v>0</v>
      </c>
      <c r="AJL10" s="27">
        <f t="shared" si="745"/>
        <v>4</v>
      </c>
      <c r="AJM10" s="27">
        <f t="shared" si="746"/>
        <v>0</v>
      </c>
      <c r="AJN10" s="27">
        <f t="shared" si="747"/>
        <v>0</v>
      </c>
      <c r="AJO10" s="27">
        <f t="shared" si="748"/>
        <v>2</v>
      </c>
      <c r="AJP10" s="27">
        <f t="shared" si="749"/>
        <v>1</v>
      </c>
      <c r="AJQ10" s="27">
        <f t="shared" si="750"/>
        <v>1</v>
      </c>
      <c r="AJR10" s="27">
        <f t="shared" si="751"/>
        <v>4</v>
      </c>
      <c r="AJS10" s="27">
        <f t="shared" si="752"/>
        <v>0</v>
      </c>
      <c r="AJT10" s="27">
        <f t="shared" si="753"/>
        <v>2</v>
      </c>
      <c r="AJU10" s="27">
        <f t="shared" si="754"/>
        <v>0</v>
      </c>
      <c r="AJV10" s="27">
        <f t="shared" si="755"/>
        <v>0.5</v>
      </c>
      <c r="AJW10" s="27">
        <f t="shared" si="756"/>
        <v>1</v>
      </c>
      <c r="AJX10" s="27">
        <f t="shared" si="757"/>
        <v>4</v>
      </c>
      <c r="AJY10" s="27">
        <f t="shared" si="758"/>
        <v>8</v>
      </c>
      <c r="AJZ10" s="27">
        <f t="shared" si="759"/>
        <v>8</v>
      </c>
      <c r="AKA10" s="27">
        <f t="shared" si="760"/>
        <v>1</v>
      </c>
      <c r="AKB10" s="27">
        <f t="shared" si="761"/>
        <v>1</v>
      </c>
      <c r="AKC10" s="27">
        <f t="shared" si="762"/>
        <v>1</v>
      </c>
      <c r="AKD10" s="27">
        <f t="shared" si="763"/>
        <v>0</v>
      </c>
      <c r="AKE10" s="27">
        <f t="shared" si="764"/>
        <v>0.5</v>
      </c>
      <c r="AKF10" s="27">
        <f t="shared" si="765"/>
        <v>0</v>
      </c>
      <c r="AKG10" s="27">
        <f t="shared" si="766"/>
        <v>0</v>
      </c>
      <c r="AKH10" s="27">
        <f t="shared" si="767"/>
        <v>2</v>
      </c>
      <c r="AKI10" s="27">
        <f t="shared" si="768"/>
        <v>0</v>
      </c>
      <c r="AKJ10" s="27">
        <f t="shared" si="769"/>
        <v>0</v>
      </c>
      <c r="AKK10" s="27">
        <f t="shared" si="770"/>
        <v>0</v>
      </c>
      <c r="AKL10" s="27">
        <f t="shared" si="771"/>
        <v>1</v>
      </c>
      <c r="AKM10" s="27">
        <f t="shared" si="772"/>
        <v>0</v>
      </c>
      <c r="AKN10" s="27">
        <f t="shared" si="773"/>
        <v>0</v>
      </c>
      <c r="AKO10" s="27">
        <f t="shared" si="774"/>
        <v>0</v>
      </c>
      <c r="AKP10" s="27">
        <f t="shared" si="775"/>
        <v>0</v>
      </c>
      <c r="AKQ10" s="27">
        <f t="shared" si="776"/>
        <v>0</v>
      </c>
      <c r="AKR10" s="27">
        <f t="shared" si="777"/>
        <v>3.125E-2</v>
      </c>
      <c r="AKS10" s="27">
        <f t="shared" si="778"/>
        <v>0</v>
      </c>
      <c r="AKT10" s="27">
        <f t="shared" si="779"/>
        <v>0</v>
      </c>
      <c r="AKU10" s="27">
        <f t="shared" si="780"/>
        <v>0</v>
      </c>
      <c r="AKV10" s="27">
        <f t="shared" si="781"/>
        <v>0.125</v>
      </c>
      <c r="AKW10" s="27">
        <f t="shared" si="782"/>
        <v>1</v>
      </c>
      <c r="AKX10" s="27">
        <f t="shared" si="783"/>
        <v>4</v>
      </c>
      <c r="AKY10" s="27">
        <f t="shared" si="784"/>
        <v>4</v>
      </c>
      <c r="AKZ10" s="27">
        <f t="shared" si="785"/>
        <v>1</v>
      </c>
      <c r="ALA10" s="27">
        <f t="shared" si="786"/>
        <v>0</v>
      </c>
      <c r="ALB10" s="27">
        <f t="shared" si="787"/>
        <v>2</v>
      </c>
      <c r="ALC10" s="27">
        <f t="shared" si="788"/>
        <v>0</v>
      </c>
      <c r="ALD10" s="27">
        <f t="shared" si="789"/>
        <v>0</v>
      </c>
      <c r="ALE10" s="27">
        <f t="shared" si="790"/>
        <v>0</v>
      </c>
      <c r="ALF10" s="27">
        <f t="shared" si="791"/>
        <v>0</v>
      </c>
      <c r="ALG10" s="27">
        <f t="shared" si="792"/>
        <v>0</v>
      </c>
      <c r="ALH10" s="27">
        <f t="shared" si="793"/>
        <v>0</v>
      </c>
      <c r="ALI10" s="27">
        <f t="shared" si="794"/>
        <v>0</v>
      </c>
      <c r="ALJ10" s="27">
        <f t="shared" si="795"/>
        <v>0</v>
      </c>
      <c r="ALK10" s="27">
        <f t="shared" si="796"/>
        <v>0</v>
      </c>
      <c r="ALL10" s="27">
        <f t="shared" si="797"/>
        <v>0</v>
      </c>
      <c r="ALM10" s="27">
        <f t="shared" si="798"/>
        <v>0</v>
      </c>
      <c r="ALN10" s="27">
        <f t="shared" si="799"/>
        <v>0</v>
      </c>
      <c r="ALO10" s="27">
        <f t="shared" si="800"/>
        <v>0</v>
      </c>
      <c r="ALP10" s="27">
        <f t="shared" si="801"/>
        <v>0</v>
      </c>
      <c r="ALQ10" s="27">
        <f t="shared" si="802"/>
        <v>0</v>
      </c>
      <c r="ALR10" s="27">
        <f t="shared" si="803"/>
        <v>0</v>
      </c>
      <c r="ALS10" s="27">
        <f t="shared" si="804"/>
        <v>0</v>
      </c>
      <c r="ALT10" s="27">
        <f t="shared" si="805"/>
        <v>0</v>
      </c>
      <c r="ALU10" s="27">
        <f t="shared" si="806"/>
        <v>0</v>
      </c>
      <c r="ALV10" s="27">
        <f t="shared" si="807"/>
        <v>0</v>
      </c>
      <c r="ALW10" s="27">
        <f t="shared" si="808"/>
        <v>0</v>
      </c>
      <c r="AMK10" s="28">
        <v>2123</v>
      </c>
      <c r="AML10" s="28">
        <f t="shared" si="809"/>
        <v>2123</v>
      </c>
      <c r="AMN10" s="28">
        <v>1808</v>
      </c>
      <c r="AMO10" s="27" t="str">
        <f t="shared" si="810"/>
        <v>1836</v>
      </c>
      <c r="AMP10" s="27" t="str">
        <f t="shared" si="811"/>
        <v>1845</v>
      </c>
      <c r="AMQ10" s="27" t="str">
        <f t="shared" si="812"/>
        <v>1857</v>
      </c>
      <c r="AMR10" s="27" t="str">
        <f t="shared" si="813"/>
        <v>1848</v>
      </c>
      <c r="AMS10" s="27" t="str">
        <f t="shared" si="814"/>
        <v>1848</v>
      </c>
      <c r="AMT10" s="27" t="str">
        <f t="shared" si="815"/>
        <v>1824</v>
      </c>
      <c r="AMU10" s="27" t="str">
        <f t="shared" si="816"/>
        <v>1850</v>
      </c>
      <c r="AMV10" s="27" t="str">
        <f t="shared" si="817"/>
        <v>1850</v>
      </c>
      <c r="AMW10" s="27" t="str">
        <f t="shared" si="818"/>
        <v>1864</v>
      </c>
      <c r="AMX10" s="27" t="str">
        <f t="shared" si="819"/>
        <v>1884</v>
      </c>
      <c r="AMY10" s="27" t="str">
        <f t="shared" si="820"/>
        <v>1884</v>
      </c>
      <c r="AMZ10" s="27" t="str">
        <f t="shared" si="821"/>
        <v>1892</v>
      </c>
      <c r="ANA10" s="27" t="str">
        <f t="shared" si="822"/>
        <v>1904</v>
      </c>
      <c r="ANB10" s="27" t="str">
        <f t="shared" si="823"/>
        <v>1904</v>
      </c>
      <c r="ANC10" s="27" t="str">
        <f t="shared" si="824"/>
        <v>1913</v>
      </c>
      <c r="AND10" s="27" t="str">
        <f t="shared" si="825"/>
        <v>1913</v>
      </c>
      <c r="ANE10" s="27" t="str">
        <f t="shared" si="826"/>
        <v>1928</v>
      </c>
      <c r="ANF10" s="27" t="str">
        <f t="shared" si="827"/>
        <v>1928</v>
      </c>
      <c r="ANG10" s="27" t="str">
        <f t="shared" si="828"/>
        <v>1949</v>
      </c>
      <c r="ANH10" s="27" t="str">
        <f t="shared" si="829"/>
        <v>1949</v>
      </c>
      <c r="ANI10" s="27" t="str">
        <f t="shared" si="830"/>
        <v>1949</v>
      </c>
      <c r="ANJ10" s="27" t="str">
        <f t="shared" si="831"/>
        <v>1925</v>
      </c>
      <c r="ANK10" s="27" t="str">
        <f t="shared" si="832"/>
        <v>1936</v>
      </c>
      <c r="ANL10" s="27" t="str">
        <f t="shared" si="833"/>
        <v>1946</v>
      </c>
      <c r="ANM10" s="27" t="str">
        <f t="shared" si="834"/>
        <v>1958</v>
      </c>
      <c r="ANN10" s="27" t="str">
        <f t="shared" si="835"/>
        <v>1958</v>
      </c>
      <c r="ANO10" s="27" t="str">
        <f t="shared" si="836"/>
        <v>1965</v>
      </c>
      <c r="ANP10" s="27" t="str">
        <f t="shared" si="837"/>
        <v>1965</v>
      </c>
      <c r="ANQ10" s="27" t="str">
        <f t="shared" si="838"/>
        <v>1973</v>
      </c>
      <c r="ANR10" s="27" t="str">
        <f t="shared" si="839"/>
        <v>1982</v>
      </c>
      <c r="ANS10" s="27" t="str">
        <f t="shared" si="840"/>
        <v>1963</v>
      </c>
      <c r="ANT10" s="27" t="str">
        <f t="shared" si="841"/>
        <v>1993</v>
      </c>
      <c r="ANU10" s="27" t="str">
        <f t="shared" si="842"/>
        <v>2003</v>
      </c>
      <c r="ANV10" s="27" t="str">
        <f t="shared" si="843"/>
        <v>2022</v>
      </c>
      <c r="ANW10" s="27" t="str">
        <f t="shared" si="844"/>
        <v>2032</v>
      </c>
      <c r="ANX10" s="27" t="str">
        <f t="shared" si="845"/>
        <v>2037</v>
      </c>
      <c r="ANY10" s="27" t="str">
        <f t="shared" si="846"/>
        <v>2037</v>
      </c>
      <c r="ANZ10" s="27" t="str">
        <f t="shared" si="847"/>
        <v>2019</v>
      </c>
      <c r="AOA10" s="27" t="str">
        <f t="shared" si="848"/>
        <v>2019</v>
      </c>
      <c r="AOB10" s="27" t="str">
        <f t="shared" si="849"/>
        <v>2019</v>
      </c>
      <c r="AOC10" s="27" t="str">
        <f t="shared" si="850"/>
        <v>2055</v>
      </c>
      <c r="AOD10" s="27" t="str">
        <f t="shared" si="851"/>
        <v>2055</v>
      </c>
      <c r="AOE10" s="27" t="str">
        <f t="shared" si="852"/>
        <v>2055</v>
      </c>
      <c r="AOF10" s="27" t="str">
        <f t="shared" si="853"/>
        <v>2055</v>
      </c>
      <c r="AOG10" s="27" t="str">
        <f t="shared" si="854"/>
        <v>2064</v>
      </c>
      <c r="AOH10" s="27" t="str">
        <f t="shared" si="855"/>
        <v>2064</v>
      </c>
      <c r="AOI10" s="27" t="str">
        <f t="shared" si="856"/>
        <v>2064</v>
      </c>
      <c r="AOJ10" s="27" t="str">
        <f t="shared" si="857"/>
        <v>2064</v>
      </c>
      <c r="AOK10" s="27" t="str">
        <f t="shared" si="858"/>
        <v>2064</v>
      </c>
      <c r="AOL10" s="27" t="str">
        <f t="shared" si="859"/>
        <v>2064</v>
      </c>
      <c r="AOM10" s="27" t="str">
        <f t="shared" si="860"/>
        <v>2080</v>
      </c>
      <c r="AON10" s="27" t="str">
        <f t="shared" si="861"/>
        <v>2080</v>
      </c>
      <c r="AOO10" s="27" t="str">
        <f t="shared" si="862"/>
        <v>2080</v>
      </c>
      <c r="AOP10" s="27" t="str">
        <f t="shared" si="863"/>
        <v>2080</v>
      </c>
      <c r="AOQ10" s="27" t="str">
        <f t="shared" si="864"/>
        <v>2102</v>
      </c>
      <c r="AOR10" s="27" t="str">
        <f t="shared" si="865"/>
        <v>2126</v>
      </c>
      <c r="AOS10" s="27" t="str">
        <f t="shared" si="866"/>
        <v>2156</v>
      </c>
      <c r="AOT10" s="27" t="str">
        <f t="shared" si="867"/>
        <v>2114</v>
      </c>
      <c r="AOU10" s="27" t="str">
        <f t="shared" si="868"/>
        <v>2138</v>
      </c>
      <c r="AOV10" s="27" t="str">
        <f t="shared" si="869"/>
        <v>2138</v>
      </c>
      <c r="AOW10" s="27" t="str">
        <f t="shared" si="870"/>
        <v>2123</v>
      </c>
      <c r="AOX10" s="27" t="str">
        <f t="shared" si="871"/>
        <v>2123</v>
      </c>
      <c r="AOY10" s="27" t="str">
        <f t="shared" si="872"/>
        <v>2123</v>
      </c>
      <c r="AOZ10" s="27" t="str">
        <f t="shared" si="873"/>
        <v>2123</v>
      </c>
      <c r="APA10" s="27" t="str">
        <f t="shared" si="874"/>
        <v>2123</v>
      </c>
      <c r="APB10" s="27" t="str">
        <f t="shared" si="875"/>
        <v>2123</v>
      </c>
      <c r="APC10" s="27" t="str">
        <f t="shared" si="876"/>
        <v>2123</v>
      </c>
      <c r="APD10" s="27" t="str">
        <f t="shared" si="877"/>
        <v>2123</v>
      </c>
      <c r="APE10" s="27" t="str">
        <f t="shared" si="878"/>
        <v>2123</v>
      </c>
      <c r="APF10" s="27" t="str">
        <f t="shared" si="879"/>
        <v>2123</v>
      </c>
      <c r="APG10" s="27" t="str">
        <f t="shared" si="880"/>
        <v>2123</v>
      </c>
      <c r="APH10" s="27" t="str">
        <f t="shared" si="881"/>
        <v>2123</v>
      </c>
      <c r="API10" s="27" t="str">
        <f t="shared" si="882"/>
        <v>2123</v>
      </c>
      <c r="APJ10" s="27" t="str">
        <f t="shared" si="883"/>
        <v>2123</v>
      </c>
      <c r="APK10" s="27" t="str">
        <f t="shared" si="884"/>
        <v>2123</v>
      </c>
      <c r="APL10" s="27" t="str">
        <f t="shared" si="885"/>
        <v>2123</v>
      </c>
      <c r="APM10" s="27" t="str">
        <f t="shared" si="886"/>
        <v>2123</v>
      </c>
      <c r="APN10" s="27" t="str">
        <f t="shared" si="887"/>
        <v>2123</v>
      </c>
      <c r="APO10" s="27" t="str">
        <f t="shared" si="888"/>
        <v>2123</v>
      </c>
      <c r="APP10" s="27" t="str">
        <f t="shared" si="889"/>
        <v>2123</v>
      </c>
      <c r="APQ10" s="27" t="str">
        <f t="shared" si="890"/>
        <v>2123</v>
      </c>
      <c r="APR10" s="27" t="str">
        <f t="shared" si="891"/>
        <v>2123</v>
      </c>
    </row>
    <row r="11" spans="1:1110" x14ac:dyDescent="0.35">
      <c r="A11" s="27">
        <v>107</v>
      </c>
      <c r="B11" s="89" t="s">
        <v>46</v>
      </c>
      <c r="C11" s="91">
        <f>VLOOKUP(A11, Rankings!$A$2:$AN$129, 40, FALSE)</f>
        <v>9</v>
      </c>
      <c r="D11" s="19" t="s">
        <v>393</v>
      </c>
      <c r="I11" s="29">
        <f t="shared" si="0"/>
        <v>24.333333333333332</v>
      </c>
      <c r="L11" s="27" t="s">
        <v>2379</v>
      </c>
      <c r="M11" s="27" t="s">
        <v>2601</v>
      </c>
      <c r="N11" s="27" t="s">
        <v>2723</v>
      </c>
      <c r="O11" s="27" t="s">
        <v>3043</v>
      </c>
      <c r="P11" s="27" t="s">
        <v>24</v>
      </c>
      <c r="Q11" s="27" t="s">
        <v>24</v>
      </c>
      <c r="R11" s="27" t="s">
        <v>3572</v>
      </c>
      <c r="S11" s="27" t="s">
        <v>24</v>
      </c>
      <c r="T11" s="27" t="s">
        <v>3692</v>
      </c>
      <c r="U11" s="27" t="s">
        <v>4001</v>
      </c>
      <c r="V11" s="27" t="s">
        <v>24</v>
      </c>
      <c r="W11" s="27" t="s">
        <v>4238</v>
      </c>
      <c r="X11" s="27" t="s">
        <v>24</v>
      </c>
      <c r="Y11" s="27" t="s">
        <v>24</v>
      </c>
      <c r="Z11" s="27" t="s">
        <v>4454</v>
      </c>
      <c r="AA11" s="27" t="s">
        <v>4692</v>
      </c>
      <c r="AB11" s="27" t="s">
        <v>4834</v>
      </c>
      <c r="AC11" s="27" t="s">
        <v>24</v>
      </c>
      <c r="AD11" s="27" t="s">
        <v>4915</v>
      </c>
      <c r="AE11" s="27" t="s">
        <v>4963</v>
      </c>
      <c r="AF11" s="27" t="s">
        <v>5067</v>
      </c>
      <c r="AG11" s="27" t="s">
        <v>5223</v>
      </c>
      <c r="AH11" s="27" t="s">
        <v>24</v>
      </c>
      <c r="AI11" s="27" t="s">
        <v>5482</v>
      </c>
      <c r="AJ11" s="27" t="s">
        <v>24</v>
      </c>
      <c r="AK11" s="27" t="s">
        <v>5590</v>
      </c>
      <c r="AL11" s="27" t="s">
        <v>5665</v>
      </c>
      <c r="AM11" s="27" t="s">
        <v>5895</v>
      </c>
      <c r="AN11" s="27" t="s">
        <v>24</v>
      </c>
      <c r="AO11" s="27" t="s">
        <v>6093</v>
      </c>
      <c r="AP11" s="27" t="s">
        <v>6242</v>
      </c>
      <c r="AQ11" s="27" t="s">
        <v>24</v>
      </c>
      <c r="AR11" s="27" t="s">
        <v>6467</v>
      </c>
      <c r="AS11" s="27" t="s">
        <v>6525</v>
      </c>
      <c r="AT11" s="27" t="s">
        <v>24</v>
      </c>
      <c r="AU11" s="27" t="s">
        <v>6662</v>
      </c>
      <c r="AV11" s="27" t="s">
        <v>6937</v>
      </c>
      <c r="AW11" s="27" t="s">
        <v>24</v>
      </c>
      <c r="AX11" s="27" t="s">
        <v>6996</v>
      </c>
      <c r="AY11" s="27" t="s">
        <v>7044</v>
      </c>
      <c r="AZ11" s="27" t="s">
        <v>24</v>
      </c>
      <c r="BA11" s="27" t="s">
        <v>24</v>
      </c>
      <c r="BB11" s="27" t="s">
        <v>7136</v>
      </c>
      <c r="BC11" s="27" t="s">
        <v>24</v>
      </c>
      <c r="BD11" s="27" t="s">
        <v>7192</v>
      </c>
      <c r="BE11" s="27" t="s">
        <v>7224</v>
      </c>
      <c r="BF11" s="27" t="s">
        <v>24</v>
      </c>
      <c r="BG11" s="27" t="s">
        <v>7242</v>
      </c>
      <c r="BH11" s="27" t="s">
        <v>7272</v>
      </c>
      <c r="BI11" s="27" t="s">
        <v>24</v>
      </c>
      <c r="BJ11" s="27" t="s">
        <v>7300</v>
      </c>
      <c r="BK11" s="27" t="s">
        <v>7322</v>
      </c>
      <c r="BL11" s="27" t="s">
        <v>24</v>
      </c>
      <c r="BM11" s="27" t="s">
        <v>24</v>
      </c>
      <c r="BN11" s="27" t="s">
        <v>7373</v>
      </c>
      <c r="BO11" s="27" t="s">
        <v>7411</v>
      </c>
      <c r="BP11" s="27" t="s">
        <v>7450</v>
      </c>
      <c r="BQ11" s="27" t="s">
        <v>7466</v>
      </c>
      <c r="BR11" s="27" t="s">
        <v>24</v>
      </c>
      <c r="BS11" s="27" t="s">
        <v>24</v>
      </c>
      <c r="BT11" s="27" t="s">
        <v>24</v>
      </c>
      <c r="BU11" s="27" t="s">
        <v>24</v>
      </c>
      <c r="BV11" s="27" t="s">
        <v>24</v>
      </c>
      <c r="BW11" s="27" t="s">
        <v>24</v>
      </c>
      <c r="BX11" s="27" t="s">
        <v>24</v>
      </c>
      <c r="BY11" s="27" t="s">
        <v>24</v>
      </c>
      <c r="BZ11" s="27" t="s">
        <v>24</v>
      </c>
      <c r="CA11" s="27" t="s">
        <v>24</v>
      </c>
      <c r="CB11" s="27" t="s">
        <v>24</v>
      </c>
      <c r="CC11" s="27" t="s">
        <v>24</v>
      </c>
      <c r="CD11" s="27" t="s">
        <v>24</v>
      </c>
      <c r="CE11" s="27" t="s">
        <v>24</v>
      </c>
      <c r="CF11" s="27" t="s">
        <v>24</v>
      </c>
      <c r="CG11" s="27" t="s">
        <v>24</v>
      </c>
      <c r="CH11" s="27" t="s">
        <v>24</v>
      </c>
      <c r="CI11" s="27" t="s">
        <v>24</v>
      </c>
      <c r="CJ11" s="27" t="s">
        <v>24</v>
      </c>
      <c r="CK11" s="27" t="s">
        <v>24</v>
      </c>
      <c r="CL11" s="27" t="s">
        <v>24</v>
      </c>
      <c r="CM11" s="27" t="s">
        <v>24</v>
      </c>
      <c r="CN11" s="27" t="s">
        <v>24</v>
      </c>
      <c r="CO11" s="27" t="s">
        <v>24</v>
      </c>
      <c r="CQ11" s="28">
        <f t="shared" si="1"/>
        <v>4</v>
      </c>
      <c r="CR11" s="28">
        <f t="shared" si="2"/>
        <v>2</v>
      </c>
      <c r="CS11" s="28">
        <f t="shared" si="3"/>
        <v>6</v>
      </c>
      <c r="CT11" s="28">
        <f t="shared" si="4"/>
        <v>0</v>
      </c>
      <c r="CU11" s="28">
        <f t="shared" si="5"/>
        <v>3</v>
      </c>
      <c r="CV11" s="28">
        <f t="shared" si="6"/>
        <v>1</v>
      </c>
      <c r="CW11" s="28">
        <f t="shared" si="7"/>
        <v>5</v>
      </c>
      <c r="CX11" s="28">
        <f t="shared" si="8"/>
        <v>0</v>
      </c>
      <c r="CY11" s="28">
        <f t="shared" si="9"/>
        <v>6</v>
      </c>
      <c r="CZ11" s="28">
        <f t="shared" si="10"/>
        <v>2</v>
      </c>
      <c r="DA11" s="28">
        <f t="shared" si="11"/>
        <v>4</v>
      </c>
      <c r="DB11" s="28">
        <f t="shared" si="12"/>
        <v>4</v>
      </c>
      <c r="DC11" s="28">
        <f t="shared" si="13"/>
        <v>1</v>
      </c>
      <c r="DD11" s="28">
        <f t="shared" si="14"/>
        <v>1</v>
      </c>
      <c r="DE11" s="28">
        <f t="shared" si="15"/>
        <v>0</v>
      </c>
      <c r="DF11" s="28">
        <f t="shared" si="16"/>
        <v>0</v>
      </c>
      <c r="DG11" s="28">
        <f t="shared" si="17"/>
        <v>2</v>
      </c>
      <c r="DH11" s="28">
        <f t="shared" si="18"/>
        <v>0</v>
      </c>
      <c r="DI11" s="28">
        <f t="shared" si="19"/>
        <v>1</v>
      </c>
      <c r="DJ11" s="28">
        <f t="shared" si="20"/>
        <v>1</v>
      </c>
      <c r="DK11" s="28">
        <f t="shared" si="21"/>
        <v>1</v>
      </c>
      <c r="DL11" s="28">
        <f t="shared" si="22"/>
        <v>1</v>
      </c>
      <c r="DM11" s="28">
        <f t="shared" si="23"/>
        <v>0</v>
      </c>
      <c r="DN11" s="28">
        <f t="shared" si="24"/>
        <v>2</v>
      </c>
      <c r="DO11" s="28">
        <f t="shared" si="25"/>
        <v>15</v>
      </c>
      <c r="DP11" s="28">
        <f t="shared" si="26"/>
        <v>11</v>
      </c>
      <c r="DR11">
        <f t="shared" si="27"/>
        <v>1</v>
      </c>
      <c r="DS11">
        <f t="shared" si="28"/>
        <v>3</v>
      </c>
      <c r="DT11">
        <f t="shared" si="29"/>
        <v>1</v>
      </c>
      <c r="DU11">
        <f t="shared" si="30"/>
        <v>6</v>
      </c>
      <c r="DV11">
        <f t="shared" si="31"/>
        <v>0</v>
      </c>
      <c r="DW11">
        <f t="shared" si="32"/>
        <v>0</v>
      </c>
      <c r="DX11">
        <f t="shared" si="33"/>
        <v>5</v>
      </c>
      <c r="DY11">
        <f t="shared" si="34"/>
        <v>0</v>
      </c>
      <c r="DZ11">
        <f t="shared" si="35"/>
        <v>1</v>
      </c>
      <c r="EA11">
        <f t="shared" si="36"/>
        <v>7</v>
      </c>
      <c r="EB11">
        <f t="shared" si="37"/>
        <v>0</v>
      </c>
      <c r="EC11">
        <f t="shared" si="38"/>
        <v>2</v>
      </c>
      <c r="ED11">
        <f t="shared" si="39"/>
        <v>0</v>
      </c>
      <c r="EE11">
        <f t="shared" si="40"/>
        <v>0</v>
      </c>
      <c r="EF11">
        <f t="shared" si="41"/>
        <v>3</v>
      </c>
      <c r="EG11">
        <f t="shared" si="42"/>
        <v>7</v>
      </c>
      <c r="EH11">
        <f t="shared" si="43"/>
        <v>8</v>
      </c>
      <c r="EI11">
        <f t="shared" si="44"/>
        <v>0</v>
      </c>
      <c r="EJ11">
        <f t="shared" si="45"/>
        <v>7</v>
      </c>
      <c r="EK11">
        <f t="shared" si="46"/>
        <v>9</v>
      </c>
      <c r="EL11">
        <f t="shared" si="47"/>
        <v>3</v>
      </c>
      <c r="EM11">
        <f t="shared" si="48"/>
        <v>5</v>
      </c>
      <c r="EN11">
        <f t="shared" si="49"/>
        <v>0</v>
      </c>
      <c r="EO11">
        <f t="shared" si="50"/>
        <v>2</v>
      </c>
      <c r="EP11">
        <f t="shared" si="51"/>
        <v>0</v>
      </c>
      <c r="EQ11">
        <f t="shared" si="52"/>
        <v>10</v>
      </c>
      <c r="ER11">
        <f t="shared" si="53"/>
        <v>3</v>
      </c>
      <c r="ES11">
        <f t="shared" si="54"/>
        <v>6</v>
      </c>
      <c r="ET11">
        <f t="shared" si="55"/>
        <v>0</v>
      </c>
      <c r="EU11">
        <f t="shared" si="56"/>
        <v>3</v>
      </c>
      <c r="EV11">
        <f t="shared" si="57"/>
        <v>5</v>
      </c>
      <c r="EW11">
        <f t="shared" si="58"/>
        <v>0</v>
      </c>
      <c r="EX11">
        <f t="shared" si="59"/>
        <v>1</v>
      </c>
      <c r="EY11">
        <f t="shared" si="60"/>
        <v>8</v>
      </c>
      <c r="EZ11">
        <f t="shared" si="61"/>
        <v>0</v>
      </c>
      <c r="FA11">
        <f t="shared" si="62"/>
        <v>3</v>
      </c>
      <c r="FB11">
        <f t="shared" si="63"/>
        <v>5</v>
      </c>
      <c r="FC11">
        <f t="shared" si="64"/>
        <v>0</v>
      </c>
      <c r="FD11">
        <f t="shared" si="65"/>
        <v>13</v>
      </c>
      <c r="FE11">
        <f t="shared" si="66"/>
        <v>7</v>
      </c>
      <c r="FF11">
        <f t="shared" si="67"/>
        <v>0</v>
      </c>
      <c r="FG11">
        <f t="shared" si="68"/>
        <v>0</v>
      </c>
      <c r="FH11">
        <f t="shared" si="69"/>
        <v>5</v>
      </c>
      <c r="FI11">
        <f t="shared" si="70"/>
        <v>0</v>
      </c>
      <c r="FJ11">
        <f t="shared" si="71"/>
        <v>13</v>
      </c>
      <c r="FK11">
        <f t="shared" si="72"/>
        <v>8</v>
      </c>
      <c r="FL11">
        <f t="shared" si="73"/>
        <v>0</v>
      </c>
      <c r="FM11">
        <f t="shared" si="74"/>
        <v>15</v>
      </c>
      <c r="FN11">
        <f t="shared" si="75"/>
        <v>5</v>
      </c>
      <c r="FO11">
        <f t="shared" si="76"/>
        <v>0</v>
      </c>
      <c r="FP11">
        <f t="shared" si="77"/>
        <v>16</v>
      </c>
      <c r="FQ11">
        <f t="shared" si="78"/>
        <v>8</v>
      </c>
      <c r="FR11">
        <f t="shared" si="79"/>
        <v>0</v>
      </c>
      <c r="FS11">
        <f t="shared" si="80"/>
        <v>0</v>
      </c>
      <c r="FT11">
        <f t="shared" si="81"/>
        <v>20</v>
      </c>
      <c r="FU11">
        <f t="shared" si="82"/>
        <v>17</v>
      </c>
      <c r="FV11">
        <f t="shared" si="83"/>
        <v>18</v>
      </c>
      <c r="FW11">
        <f t="shared" si="84"/>
        <v>20</v>
      </c>
      <c r="FX11">
        <f t="shared" si="85"/>
        <v>0</v>
      </c>
      <c r="FY11">
        <f t="shared" si="86"/>
        <v>0</v>
      </c>
      <c r="FZ11">
        <f t="shared" si="87"/>
        <v>0</v>
      </c>
      <c r="GA11">
        <f t="shared" si="88"/>
        <v>0</v>
      </c>
      <c r="GB11">
        <f t="shared" si="89"/>
        <v>0</v>
      </c>
      <c r="GC11">
        <f t="shared" si="90"/>
        <v>0</v>
      </c>
      <c r="GD11">
        <f t="shared" si="91"/>
        <v>0</v>
      </c>
      <c r="GE11">
        <f t="shared" si="92"/>
        <v>0</v>
      </c>
      <c r="GF11">
        <f t="shared" si="93"/>
        <v>0</v>
      </c>
      <c r="GG11">
        <f t="shared" si="94"/>
        <v>0</v>
      </c>
      <c r="GH11">
        <f t="shared" si="95"/>
        <v>0</v>
      </c>
      <c r="GI11">
        <f t="shared" si="96"/>
        <v>0</v>
      </c>
      <c r="GJ11">
        <f t="shared" si="97"/>
        <v>0</v>
      </c>
      <c r="GK11">
        <f t="shared" si="98"/>
        <v>0</v>
      </c>
      <c r="GL11">
        <f t="shared" si="99"/>
        <v>0</v>
      </c>
      <c r="GM11">
        <f t="shared" si="100"/>
        <v>0</v>
      </c>
      <c r="GN11">
        <f t="shared" si="101"/>
        <v>0</v>
      </c>
      <c r="GO11">
        <f t="shared" si="102"/>
        <v>0</v>
      </c>
      <c r="GP11">
        <f t="shared" si="103"/>
        <v>0</v>
      </c>
      <c r="GQ11">
        <f t="shared" si="104"/>
        <v>0</v>
      </c>
      <c r="GR11">
        <f t="shared" si="105"/>
        <v>0</v>
      </c>
      <c r="GS11">
        <f t="shared" si="106"/>
        <v>0</v>
      </c>
      <c r="GT11">
        <f t="shared" si="107"/>
        <v>0</v>
      </c>
      <c r="GU11">
        <f t="shared" si="108"/>
        <v>0</v>
      </c>
      <c r="GW11" s="28">
        <f t="shared" si="109"/>
        <v>5.0319403428386593</v>
      </c>
      <c r="GX11" s="28">
        <f t="shared" si="110"/>
        <v>11.825656997339667</v>
      </c>
      <c r="GY11" s="28">
        <f t="shared" si="111"/>
        <v>1.3109079401576598</v>
      </c>
      <c r="GZ11" s="28">
        <f t="shared" si="112"/>
        <v>3.1231022515586604</v>
      </c>
      <c r="HA11" s="28">
        <f t="shared" si="113"/>
        <v>3.4354312221942225</v>
      </c>
      <c r="HB11" s="28">
        <f t="shared" si="114"/>
        <v>14.47009784135315</v>
      </c>
      <c r="HC11" s="28">
        <f t="shared" si="115"/>
        <v>0.38777789954844039</v>
      </c>
      <c r="HE11">
        <f>IFERROR(VLOOKUP(_xlfn.NUMBERVALUE(MID(L11, SEARCH("!", L11)+1, SEARCH("+", L11)-SEARCH("!", L11)-1)), Rankings!$A$2:$BK$129, 63, FALSE),0)</f>
        <v>0.58016529379212656</v>
      </c>
      <c r="HF11">
        <f>IFERROR(VLOOKUP(_xlfn.NUMBERVALUE(MID(M11, SEARCH("!", M11)+1, SEARCH("+", M11)-SEARCH("!", M11)-1)), Rankings!$A$2:$BK$129, 63, FALSE),0)</f>
        <v>0.2146882130122317</v>
      </c>
      <c r="HG11">
        <f>IFERROR(VLOOKUP(_xlfn.NUMBERVALUE(MID(N11, SEARCH("!", N11)+1, SEARCH("+", N11)-SEARCH("!", N11)-1)), Rankings!$A$2:$BK$129, 63, FALSE),0)</f>
        <v>0.13381089047003955</v>
      </c>
      <c r="HH11">
        <f>IFERROR(VLOOKUP(_xlfn.NUMBERVALUE(MID(O11, SEARCH("!", O11)+1, SEARCH("+", O11)-SEARCH("!", O11)-1)), Rankings!$A$2:$BK$129, 63, FALSE),0)</f>
        <v>0.87224282570657508</v>
      </c>
      <c r="HI11">
        <f>IFERROR(VLOOKUP(_xlfn.NUMBERVALUE(MID(P11, SEARCH("!", P11)+1, SEARCH("+", P11)-SEARCH("!", P11)-1)), Rankings!$A$2:$BK$129, 63, FALSE),0)</f>
        <v>0</v>
      </c>
      <c r="HJ11">
        <f>IFERROR(VLOOKUP(_xlfn.NUMBERVALUE(MID(Q11, SEARCH("!", Q11)+1, SEARCH("+", Q11)-SEARCH("!", Q11)-1)), Rankings!$A$2:$BK$129, 63, FALSE),0)</f>
        <v>0</v>
      </c>
      <c r="HK11">
        <f>IFERROR(VLOOKUP(_xlfn.NUMBERVALUE(MID(R11, SEARCH("!", R11)+1, SEARCH("+", R11)-SEARCH("!", R11)-1)), Rankings!$A$2:$BK$129, 63, FALSE),0)</f>
        <v>0.49746150550076101</v>
      </c>
      <c r="HL11">
        <f>IFERROR(VLOOKUP(_xlfn.NUMBERVALUE(MID(S11, SEARCH("!", S11)+1, SEARCH("+", S11)-SEARCH("!", S11)-1)), Rankings!$A$2:$BK$129, 63, FALSE),0)</f>
        <v>0</v>
      </c>
      <c r="HM11">
        <f>IFERROR(VLOOKUP(_xlfn.NUMBERVALUE(MID(T11, SEARCH("!", T11)+1, SEARCH("+", T11)-SEARCH("!", T11)-1)), Rankings!$A$2:$BK$129, 63, FALSE),0)</f>
        <v>0.23532414935285967</v>
      </c>
      <c r="HN11">
        <f>IFERROR(VLOOKUP(_xlfn.NUMBERVALUE(MID(U11, SEARCH("!", U11)+1, SEARCH("+", U11)-SEARCH("!", U11)-1)), Rankings!$A$2:$BK$129, 63, FALSE),0)</f>
        <v>0.5614516636093988</v>
      </c>
      <c r="HO11">
        <f>IFERROR(VLOOKUP(_xlfn.NUMBERVALUE(MID(V11, SEARCH("!", V11)+1, SEARCH("+", V11)-SEARCH("!", V11)-1)), Rankings!$A$2:$BK$129, 63, FALSE),0)</f>
        <v>0</v>
      </c>
      <c r="HP11">
        <f>IFERROR(VLOOKUP(_xlfn.NUMBERVALUE(MID(W11, SEARCH("!", W11)+1, SEARCH("+", W11)-SEARCH("!", W11)-1)), Rankings!$A$2:$BK$129, 63, FALSE),0)</f>
        <v>0.59685324237275783</v>
      </c>
      <c r="HQ11">
        <f>IFERROR(VLOOKUP(_xlfn.NUMBERVALUE(MID(X11, SEARCH("!", X11)+1, SEARCH("+", X11)-SEARCH("!", X11)-1)), Rankings!$A$2:$BK$129, 63, FALSE),0)</f>
        <v>0</v>
      </c>
      <c r="HR11">
        <f>IFERROR(VLOOKUP(_xlfn.NUMBERVALUE(MID(Y11, SEARCH("!", Y11)+1, SEARCH("+", Y11)-SEARCH("!", Y11)-1)), Rankings!$A$2:$BK$129, 63, FALSE),0)</f>
        <v>0</v>
      </c>
      <c r="HS11">
        <f>IFERROR(VLOOKUP(_xlfn.NUMBERVALUE(MID(Z11, SEARCH("!", Z11)+1, SEARCH("+", Z11)-SEARCH("!", Z11)-1)), Rankings!$A$2:$BK$129, 63, FALSE),0)</f>
        <v>0.3239042986229444</v>
      </c>
      <c r="HT11">
        <f>IFERROR(VLOOKUP(_xlfn.NUMBERVALUE(MID(AA11, SEARCH("!", AA11)+1, SEARCH("+", AA11)-SEARCH("!", AA11)-1)), Rankings!$A$2:$BK$129, 63, FALSE),0)</f>
        <v>0.49551347653817529</v>
      </c>
      <c r="HU11">
        <f>IFERROR(VLOOKUP(_xlfn.NUMBERVALUE(MID(AB11, SEARCH("!", AB11)+1, SEARCH("+", AB11)-SEARCH("!", AB11)-1)), Rankings!$A$2:$BK$129, 63, FALSE),0)</f>
        <v>0.87224282570657508</v>
      </c>
      <c r="HV11">
        <f>IFERROR(VLOOKUP(_xlfn.NUMBERVALUE(MID(AC11, SEARCH("!", AC11)+1, SEARCH("+", AC11)-SEARCH("!", AC11)-1)), Rankings!$A$2:$BK$129, 63, FALSE),0)</f>
        <v>0</v>
      </c>
      <c r="HW11">
        <f>IFERROR(VLOOKUP(_xlfn.NUMBERVALUE(MID(AD11, SEARCH("!", AD11)+1, SEARCH("+", AD11)-SEARCH("!", AD11)-1)), Rankings!$A$2:$BK$129, 63, FALSE),0)</f>
        <v>0.49746150550076101</v>
      </c>
      <c r="HX11">
        <f>IFERROR(VLOOKUP(_xlfn.NUMBERVALUE(MID(AE11, SEARCH("!", AE11)+1, SEARCH("+", AE11)-SEARCH("!", AE11)-1)), Rankings!$A$2:$BK$129, 63, FALSE),0)</f>
        <v>0.57377818445367612</v>
      </c>
      <c r="HY11">
        <f>IFERROR(VLOOKUP(_xlfn.NUMBERVALUE(MID(AF11, SEARCH("!", AF11)+1, SEARCH("+", AF11)-SEARCH("!", AF11)-1)), Rankings!$A$2:$BK$129, 63, FALSE),0)</f>
        <v>0.55701309868628646</v>
      </c>
      <c r="HZ11">
        <f>IFERROR(VLOOKUP(_xlfn.NUMBERVALUE(MID(AG11, SEARCH("!", AG11)+1, SEARCH("+", AG11)-SEARCH("!", AG11)-1)), Rankings!$A$2:$BK$129, 63, FALSE),0)</f>
        <v>0.5614516636093988</v>
      </c>
      <c r="IA11">
        <f>IFERROR(VLOOKUP(_xlfn.NUMBERVALUE(MID(AH11, SEARCH("!", AH11)+1, SEARCH("+", AH11)-SEARCH("!", AH11)-1)), Rankings!$A$2:$BK$129, 63, FALSE),0)</f>
        <v>0</v>
      </c>
      <c r="IB11">
        <f>IFERROR(VLOOKUP(_xlfn.NUMBERVALUE(MID(AI11, SEARCH("!", AI11)+1, SEARCH("+", AI11)-SEARCH("!", AI11)-1)), Rankings!$A$2:$BK$129, 63, FALSE),0)</f>
        <v>0.74960199886355039</v>
      </c>
      <c r="IC11">
        <f>IFERROR(VLOOKUP(_xlfn.NUMBERVALUE(MID(AJ11, SEARCH("!", AJ11)+1, SEARCH("+", AJ11)-SEARCH("!", AJ11)-1)), Rankings!$A$2:$BK$129, 63, FALSE),0)</f>
        <v>0</v>
      </c>
      <c r="ID11">
        <f>IFERROR(VLOOKUP(_xlfn.NUMBERVALUE(MID(AK11, SEARCH("!", AK11)+1, SEARCH("+", AK11)-SEARCH("!", AK11)-1)), Rankings!$A$2:$BK$129, 63, FALSE),0)</f>
        <v>0.73712975570398365</v>
      </c>
      <c r="IE11">
        <f>IFERROR(VLOOKUP(_xlfn.NUMBERVALUE(MID(AL11, SEARCH("!", AL11)+1, SEARCH("+", AL11)-SEARCH("!", AL11)-1)), Rankings!$A$2:$BK$129, 63, FALSE),0)</f>
        <v>0.29274247393212427</v>
      </c>
      <c r="IF11">
        <f>IFERROR(VLOOKUP(_xlfn.NUMBERVALUE(MID(AM11, SEARCH("!", AM11)+1, SEARCH("+", AM11)-SEARCH("!", AM11)-1)), Rankings!$A$2:$BK$129, 63, FALSE),0)</f>
        <v>0.49551347653817529</v>
      </c>
      <c r="IG11">
        <f>IFERROR(VLOOKUP(_xlfn.NUMBERVALUE(MID(AN11, SEARCH("!", AN11)+1, SEARCH("+", AN11)-SEARCH("!", AN11)-1)), Rankings!$A$2:$BK$129, 63, FALSE),0)</f>
        <v>0</v>
      </c>
      <c r="IH11">
        <f>IFERROR(VLOOKUP(_xlfn.NUMBERVALUE(MID(AO11, SEARCH("!", AO11)+1, SEARCH("+", AO11)-SEARCH("!", AO11)-1)), Rankings!$A$2:$BK$129, 63, FALSE),0)</f>
        <v>0.27055526979863026</v>
      </c>
      <c r="II11">
        <f>IFERROR(VLOOKUP(_xlfn.NUMBERVALUE(MID(AP11, SEARCH("!", AP11)+1, SEARCH("+", AP11)-SEARCH("!", AP11)-1)), Rankings!$A$2:$BK$129, 63, FALSE),0)</f>
        <v>0.86985627952015798</v>
      </c>
      <c r="IJ11">
        <f>IFERROR(VLOOKUP(_xlfn.NUMBERVALUE(MID(AQ11, SEARCH("!", AQ11)+1, SEARCH("+", AQ11)-SEARCH("!", AQ11)-1)), Rankings!$A$2:$BK$129, 63, FALSE),0)</f>
        <v>0</v>
      </c>
      <c r="IK11">
        <f>IFERROR(VLOOKUP(_xlfn.NUMBERVALUE(MID(AR11, SEARCH("!", AR11)+1, SEARCH("+", AR11)-SEARCH("!", AR11)-1)), Rankings!$A$2:$BK$129, 63, FALSE),0)</f>
        <v>0.62696833856605805</v>
      </c>
      <c r="IL11">
        <f>IFERROR(VLOOKUP(_xlfn.NUMBERVALUE(MID(AS11, SEARCH("!", AS11)+1, SEARCH("+", AS11)-SEARCH("!", AS11)-1)), Rankings!$A$2:$BK$129, 63, FALSE),0)</f>
        <v>0.86985627952015798</v>
      </c>
      <c r="IM11">
        <f>IFERROR(VLOOKUP(_xlfn.NUMBERVALUE(MID(AT11, SEARCH("!", AT11)+1, SEARCH("+", AT11)-SEARCH("!", AT11)-1)), Rankings!$A$2:$BK$129, 63, FALSE),0)</f>
        <v>0</v>
      </c>
      <c r="IN11">
        <f>IFERROR(VLOOKUP(_xlfn.NUMBERVALUE(MID(AU11, SEARCH("!", AU11)+1, SEARCH("+", AU11)-SEARCH("!", AU11)-1)), Rankings!$A$2:$BK$129, 63, FALSE),0)</f>
        <v>0.45031307536905057</v>
      </c>
      <c r="IO11">
        <f>IFERROR(VLOOKUP(_xlfn.NUMBERVALUE(MID(AV11, SEARCH("!", AV11)+1, SEARCH("+", AV11)-SEARCH("!", AV11)-1)), Rankings!$A$2:$BK$129, 63, FALSE),0)</f>
        <v>0.87224282570657508</v>
      </c>
      <c r="IP11">
        <f>IFERROR(VLOOKUP(_xlfn.NUMBERVALUE(MID(AW11, SEARCH("!", AW11)+1, SEARCH("+", AW11)-SEARCH("!", AW11)-1)), Rankings!$A$2:$BK$129, 63, FALSE),0)</f>
        <v>0</v>
      </c>
      <c r="IQ11">
        <f>IFERROR(VLOOKUP(_xlfn.NUMBERVALUE(MID(AX11, SEARCH("!", AX11)+1, SEARCH("+", AX11)-SEARCH("!", AX11)-1)), Rankings!$A$2:$BK$129, 63, FALSE),0)</f>
        <v>0.59685324237275783</v>
      </c>
      <c r="IR11">
        <f>IFERROR(VLOOKUP(_xlfn.NUMBERVALUE(MID(AY11, SEARCH("!", AY11)+1, SEARCH("+", AY11)-SEARCH("!", AY11)-1)), Rankings!$A$2:$BK$129, 63, FALSE),0)</f>
        <v>0.87224282570657508</v>
      </c>
      <c r="IS11">
        <f>IFERROR(VLOOKUP(_xlfn.NUMBERVALUE(MID(AZ11, SEARCH("!", AZ11)+1, SEARCH("+", AZ11)-SEARCH("!", AZ11)-1)), Rankings!$A$2:$BK$129, 63, FALSE),0)</f>
        <v>0</v>
      </c>
      <c r="IT11">
        <f>IFERROR(VLOOKUP(_xlfn.NUMBERVALUE(MID(BA11, SEARCH("!", BA11)+1, SEARCH("+", BA11)-SEARCH("!", BA11)-1)), Rankings!$A$2:$BK$129, 63, FALSE),0)</f>
        <v>0</v>
      </c>
      <c r="IU11">
        <f>IFERROR(VLOOKUP(_xlfn.NUMBERVALUE(MID(BB11, SEARCH("!", BB11)+1, SEARCH("+", BB11)-SEARCH("!", BB11)-1)), Rankings!$A$2:$BK$129, 63, FALSE),0)</f>
        <v>0.84785933157695315</v>
      </c>
      <c r="IV11">
        <f>IFERROR(VLOOKUP(_xlfn.NUMBERVALUE(MID(BC11, SEARCH("!", BC11)+1, SEARCH("+", BC11)-SEARCH("!", BC11)-1)), Rankings!$A$2:$BK$129, 63, FALSE),0)</f>
        <v>0</v>
      </c>
      <c r="IW11">
        <f>IFERROR(VLOOKUP(_xlfn.NUMBERVALUE(MID(BD11, SEARCH("!", BD11)+1, SEARCH("+", BD11)-SEARCH("!", BD11)-1)), Rankings!$A$2:$BK$129, 63, FALSE),0)</f>
        <v>0.84947087869920124</v>
      </c>
      <c r="IX11">
        <f>IFERROR(VLOOKUP(_xlfn.NUMBERVALUE(MID(BE11, SEARCH("!", BE11)+1, SEARCH("+", BE11)-SEARCH("!", BE11)-1)), Rankings!$A$2:$BK$129, 63, FALSE),0)</f>
        <v>0.84785933157695315</v>
      </c>
      <c r="IY11">
        <f>IFERROR(VLOOKUP(_xlfn.NUMBERVALUE(MID(BF11, SEARCH("!", BF11)+1, SEARCH("+", BF11)-SEARCH("!", BF11)-1)), Rankings!$A$2:$BK$129, 63, FALSE),0)</f>
        <v>0</v>
      </c>
      <c r="IZ11">
        <f>IFERROR(VLOOKUP(_xlfn.NUMBERVALUE(MID(BG11, SEARCH("!", BG11)+1, SEARCH("+", BG11)-SEARCH("!", BG11)-1)), Rankings!$A$2:$BK$129, 63, FALSE),0)</f>
        <v>0.84947087869920124</v>
      </c>
      <c r="JA11">
        <f>IFERROR(VLOOKUP(_xlfn.NUMBERVALUE(MID(BH11, SEARCH("!", BH11)+1, SEARCH("+", BH11)-SEARCH("!", BH11)-1)), Rankings!$A$2:$BK$129, 63, FALSE),0)</f>
        <v>0.89620059051123913</v>
      </c>
      <c r="JB11">
        <f>IFERROR(VLOOKUP(_xlfn.NUMBERVALUE(MID(BI11, SEARCH("!", BI11)+1, SEARCH("+", BI11)-SEARCH("!", BI11)-1)), Rankings!$A$2:$BK$129, 63, FALSE),0)</f>
        <v>0</v>
      </c>
      <c r="JC11">
        <f>IFERROR(VLOOKUP(_xlfn.NUMBERVALUE(MID(BJ11, SEARCH("!", BJ11)+1, SEARCH("+", BJ11)-SEARCH("!", BJ11)-1)), Rankings!$A$2:$BK$129, 63, FALSE),0)</f>
        <v>0.82730725178749975</v>
      </c>
      <c r="JD11">
        <f>IFERROR(VLOOKUP(_xlfn.NUMBERVALUE(MID(BK11, SEARCH("!", BK11)+1, SEARCH("+", BK11)-SEARCH("!", BK11)-1)), Rankings!$A$2:$BK$129, 63, FALSE),0)</f>
        <v>0.89620059051123913</v>
      </c>
      <c r="JE11">
        <f>IFERROR(VLOOKUP(_xlfn.NUMBERVALUE(MID(BL11, SEARCH("!", BL11)+1, SEARCH("+", BL11)-SEARCH("!", BL11)-1)), Rankings!$A$2:$BK$129, 63, FALSE),0)</f>
        <v>0</v>
      </c>
      <c r="JF11">
        <f>IFERROR(VLOOKUP(_xlfn.NUMBERVALUE(MID(BM11, SEARCH("!", BM11)+1, SEARCH("+", BM11)-SEARCH("!", BM11)-1)), Rankings!$A$2:$BK$129, 63, FALSE),0)</f>
        <v>0</v>
      </c>
      <c r="JG11">
        <f>IFERROR(VLOOKUP(_xlfn.NUMBERVALUE(MID(BN11, SEARCH("!", BN11)+1, SEARCH("+", BN11)-SEARCH("!", BN11)-1)), Rankings!$A$2:$BK$129, 63, FALSE),0)</f>
        <v>0.86985627952015798</v>
      </c>
      <c r="JH11">
        <f>IFERROR(VLOOKUP(_xlfn.NUMBERVALUE(MID(BO11, SEARCH("!", BO11)+1, SEARCH("+", BO11)-SEARCH("!", BO11)-1)), Rankings!$A$2:$BK$129, 63, FALSE),0)</f>
        <v>0.84785933157695315</v>
      </c>
      <c r="JI11">
        <f>IFERROR(VLOOKUP(_xlfn.NUMBERVALUE(MID(BP11, SEARCH("!", BP11)+1, SEARCH("+", BP11)-SEARCH("!", BP11)-1)), Rankings!$A$2:$BK$129, 63, FALSE),0)</f>
        <v>0.86985627952015798</v>
      </c>
      <c r="JJ11">
        <f>IFERROR(VLOOKUP(_xlfn.NUMBERVALUE(MID(BQ11, SEARCH("!", BQ11)+1, SEARCH("+", BQ11)-SEARCH("!", BQ11)-1)), Rankings!$A$2:$BK$129, 63, FALSE),0)</f>
        <v>0.84785933157695315</v>
      </c>
      <c r="JK11">
        <f>IFERROR(VLOOKUP(_xlfn.NUMBERVALUE(MID(BR11, SEARCH("!", BR11)+1, SEARCH("+", BR11)-SEARCH("!", BR11)-1)), Rankings!$A$2:$BK$129, 63, FALSE),0)</f>
        <v>0</v>
      </c>
      <c r="JL11">
        <f>IFERROR(VLOOKUP(_xlfn.NUMBERVALUE(MID(BS11, SEARCH("!", BS11)+1, SEARCH("+", BS11)-SEARCH("!", BS11)-1)), Rankings!$A$2:$BK$129, 63, FALSE),0)</f>
        <v>0</v>
      </c>
      <c r="JM11">
        <f>IFERROR(VLOOKUP(_xlfn.NUMBERVALUE(MID(BT11, SEARCH("!", BT11)+1, SEARCH("+", BT11)-SEARCH("!", BT11)-1)), Rankings!$A$2:$BK$129, 63, FALSE),0)</f>
        <v>0</v>
      </c>
      <c r="JN11">
        <f>IFERROR(VLOOKUP(_xlfn.NUMBERVALUE(MID(BU11, SEARCH("!", BU11)+1, SEARCH("+", BU11)-SEARCH("!", BU11)-1)), Rankings!$A$2:$BK$129, 63, FALSE),0)</f>
        <v>0</v>
      </c>
      <c r="JO11">
        <f>IFERROR(VLOOKUP(_xlfn.NUMBERVALUE(MID(BV11, SEARCH("!", BV11)+1, SEARCH("+", BV11)-SEARCH("!", BV11)-1)), Rankings!$A$2:$BK$129, 63, FALSE),0)</f>
        <v>0</v>
      </c>
      <c r="JP11">
        <f>IFERROR(VLOOKUP(_xlfn.NUMBERVALUE(MID(BW11, SEARCH("!", BW11)+1, SEARCH("+", BW11)-SEARCH("!", BW11)-1)), Rankings!$A$2:$BK$129, 63, FALSE),0)</f>
        <v>0</v>
      </c>
      <c r="JQ11">
        <f>IFERROR(VLOOKUP(_xlfn.NUMBERVALUE(MID(BX11, SEARCH("!", BX11)+1, SEARCH("+", BX11)-SEARCH("!", BX11)-1)), Rankings!$A$2:$BK$129, 63, FALSE),0)</f>
        <v>0</v>
      </c>
      <c r="JR11">
        <f>IFERROR(VLOOKUP(_xlfn.NUMBERVALUE(MID(BY11, SEARCH("!", BY11)+1, SEARCH("+", BY11)-SEARCH("!", BY11)-1)), Rankings!$A$2:$BK$129, 63, FALSE),0)</f>
        <v>0</v>
      </c>
      <c r="JS11">
        <f>IFERROR(VLOOKUP(_xlfn.NUMBERVALUE(MID(BZ11, SEARCH("!", BZ11)+1, SEARCH("+", BZ11)-SEARCH("!", BZ11)-1)), Rankings!$A$2:$BK$129, 63, FALSE),0)</f>
        <v>0</v>
      </c>
      <c r="JT11">
        <f>IFERROR(VLOOKUP(_xlfn.NUMBERVALUE(MID(CA11, SEARCH("!", CA11)+1, SEARCH("+", CA11)-SEARCH("!", CA11)-1)), Rankings!$A$2:$BK$129, 63, FALSE),0)</f>
        <v>0</v>
      </c>
      <c r="JU11">
        <f>IFERROR(VLOOKUP(_xlfn.NUMBERVALUE(MID(CB11, SEARCH("!", CB11)+1, SEARCH("+", CB11)-SEARCH("!", CB11)-1)), Rankings!$A$2:$BK$129, 63, FALSE),0)</f>
        <v>0</v>
      </c>
      <c r="JV11">
        <f>IFERROR(VLOOKUP(_xlfn.NUMBERVALUE(MID(CC11, SEARCH("!", CC11)+1, SEARCH("+", CC11)-SEARCH("!", CC11)-1)), Rankings!$A$2:$BK$129, 63, FALSE),0)</f>
        <v>0</v>
      </c>
      <c r="JW11">
        <f>IFERROR(VLOOKUP(_xlfn.NUMBERVALUE(MID(CD11, SEARCH("!", CD11)+1, SEARCH("+", CD11)-SEARCH("!", CD11)-1)), Rankings!$A$2:$BK$129, 63, FALSE),0)</f>
        <v>0</v>
      </c>
      <c r="JX11">
        <f>IFERROR(VLOOKUP(_xlfn.NUMBERVALUE(MID(CE11, SEARCH("!", CE11)+1, SEARCH("+", CE11)-SEARCH("!", CE11)-1)), Rankings!$A$2:$BK$129, 63, FALSE),0)</f>
        <v>0</v>
      </c>
      <c r="JY11">
        <f>IFERROR(VLOOKUP(_xlfn.NUMBERVALUE(MID(CF11, SEARCH("!", CF11)+1, SEARCH("+", CF11)-SEARCH("!", CF11)-1)), Rankings!$A$2:$BK$129, 63, FALSE),0)</f>
        <v>0</v>
      </c>
      <c r="JZ11">
        <f>IFERROR(VLOOKUP(_xlfn.NUMBERVALUE(MID(CG11, SEARCH("!", CG11)+1, SEARCH("+", CG11)-SEARCH("!", CG11)-1)), Rankings!$A$2:$BK$129, 63, FALSE),0)</f>
        <v>0</v>
      </c>
      <c r="KA11">
        <f>IFERROR(VLOOKUP(_xlfn.NUMBERVALUE(MID(CH11, SEARCH("!", CH11)+1, SEARCH("+", CH11)-SEARCH("!", CH11)-1)), Rankings!$A$2:$BK$129, 63, FALSE),0)</f>
        <v>0</v>
      </c>
      <c r="KB11">
        <f>IFERROR(VLOOKUP(_xlfn.NUMBERVALUE(MID(CI11, SEARCH("!", CI11)+1, SEARCH("+", CI11)-SEARCH("!", CI11)-1)), Rankings!$A$2:$BK$129, 63, FALSE),0)</f>
        <v>0</v>
      </c>
      <c r="KC11">
        <f>IFERROR(VLOOKUP(_xlfn.NUMBERVALUE(MID(CJ11, SEARCH("!", CJ11)+1, SEARCH("+", CJ11)-SEARCH("!", CJ11)-1)), Rankings!$A$2:$BK$129, 63, FALSE),0)</f>
        <v>0</v>
      </c>
      <c r="KD11">
        <f>IFERROR(VLOOKUP(_xlfn.NUMBERVALUE(MID(CK11, SEARCH("!", CK11)+1, SEARCH("+", CK11)-SEARCH("!", CK11)-1)), Rankings!$A$2:$BK$129, 63, FALSE),0)</f>
        <v>0</v>
      </c>
      <c r="KE11">
        <f>IFERROR(VLOOKUP(_xlfn.NUMBERVALUE(MID(CL11, SEARCH("!", CL11)+1, SEARCH("+", CL11)-SEARCH("!", CL11)-1)), Rankings!$A$2:$BK$129, 63, FALSE),0)</f>
        <v>0</v>
      </c>
      <c r="KF11">
        <f>IFERROR(VLOOKUP(_xlfn.NUMBERVALUE(MID(CM11, SEARCH("!", CM11)+1, SEARCH("+", CM11)-SEARCH("!", CM11)-1)), Rankings!$A$2:$BK$129, 63, FALSE),0)</f>
        <v>0</v>
      </c>
      <c r="KG11">
        <f>IFERROR(VLOOKUP(_xlfn.NUMBERVALUE(MID(CN11, SEARCH("!", CN11)+1, SEARCH("+", CN11)-SEARCH("!", CN11)-1)), Rankings!$A$2:$BK$129, 63, FALSE),0)</f>
        <v>0</v>
      </c>
      <c r="KH11">
        <f>IFERROR(VLOOKUP(_xlfn.NUMBERVALUE(MID(CO11, SEARCH("!", CO11)+1, SEARCH("+", CO11)-SEARCH("!", CO11)-1)), Rankings!$A$2:$BK$129, 63, FALSE),0)</f>
        <v>0</v>
      </c>
      <c r="KJ11" s="28">
        <f t="shared" si="116"/>
        <v>311</v>
      </c>
      <c r="KK11" s="28">
        <f t="shared" si="117"/>
        <v>323</v>
      </c>
      <c r="KL11" s="28">
        <f t="shared" si="118"/>
        <v>62</v>
      </c>
      <c r="KM11" s="28">
        <f t="shared" si="119"/>
        <v>97</v>
      </c>
      <c r="KN11" s="28">
        <f t="shared" si="120"/>
        <v>0</v>
      </c>
      <c r="KO11" s="28">
        <f t="shared" si="121"/>
        <v>253</v>
      </c>
      <c r="KP11" s="28">
        <f t="shared" si="122"/>
        <v>546.66666666666674</v>
      </c>
      <c r="KQ11" s="28">
        <f t="shared" si="123"/>
        <v>253</v>
      </c>
      <c r="KS11" s="27" t="str">
        <f t="shared" si="124"/>
        <v>35</v>
      </c>
      <c r="KT11" s="27" t="str">
        <f t="shared" si="125"/>
        <v>29</v>
      </c>
      <c r="KU11" s="27" t="str">
        <f t="shared" si="126"/>
        <v>30</v>
      </c>
      <c r="KV11" s="27" t="str">
        <f t="shared" si="127"/>
        <v>18</v>
      </c>
      <c r="KW11" s="27">
        <f t="shared" si="128"/>
        <v>0</v>
      </c>
      <c r="KX11" s="27">
        <f t="shared" si="129"/>
        <v>0</v>
      </c>
      <c r="KY11" s="27" t="str">
        <f t="shared" si="130"/>
        <v>31</v>
      </c>
      <c r="KZ11" s="27">
        <f t="shared" si="131"/>
        <v>0</v>
      </c>
      <c r="LA11" s="27" t="str">
        <f t="shared" si="132"/>
        <v>20</v>
      </c>
      <c r="LB11" s="27" t="str">
        <f t="shared" si="133"/>
        <v>38</v>
      </c>
      <c r="LC11" s="27">
        <f t="shared" si="134"/>
        <v>0</v>
      </c>
      <c r="LD11" s="27" t="str">
        <f t="shared" si="135"/>
        <v>8</v>
      </c>
      <c r="LE11" s="27">
        <f t="shared" si="136"/>
        <v>0</v>
      </c>
      <c r="LF11" s="27">
        <f t="shared" si="137"/>
        <v>0</v>
      </c>
      <c r="LG11" s="27" t="str">
        <f t="shared" si="138"/>
        <v>38</v>
      </c>
      <c r="LH11" s="27" t="str">
        <f t="shared" si="139"/>
        <v>24</v>
      </c>
      <c r="LI11" s="27" t="str">
        <f t="shared" si="140"/>
        <v>10</v>
      </c>
      <c r="LJ11" s="27">
        <f t="shared" si="141"/>
        <v>0</v>
      </c>
      <c r="LK11" s="27" t="str">
        <f t="shared" si="142"/>
        <v>19</v>
      </c>
      <c r="LL11" s="27" t="str">
        <f t="shared" si="143"/>
        <v>38</v>
      </c>
      <c r="LM11" s="27" t="str">
        <f t="shared" si="144"/>
        <v>23</v>
      </c>
      <c r="LN11" s="27" t="str">
        <f t="shared" si="145"/>
        <v>21</v>
      </c>
      <c r="LO11" s="27">
        <f t="shared" si="146"/>
        <v>0</v>
      </c>
      <c r="LP11" s="27" t="str">
        <f t="shared" si="147"/>
        <v>15</v>
      </c>
      <c r="LQ11" s="27">
        <f t="shared" si="148"/>
        <v>0</v>
      </c>
      <c r="LR11" s="27" t="str">
        <f t="shared" si="149"/>
        <v>24</v>
      </c>
      <c r="LS11" s="27" t="str">
        <f t="shared" si="150"/>
        <v>29</v>
      </c>
      <c r="LT11" s="27" t="str">
        <f t="shared" si="151"/>
        <v>16</v>
      </c>
      <c r="LU11" s="27">
        <f t="shared" si="152"/>
        <v>0</v>
      </c>
      <c r="LV11" s="27" t="str">
        <f t="shared" si="153"/>
        <v>31</v>
      </c>
      <c r="LW11" s="27" t="str">
        <f t="shared" si="154"/>
        <v>26</v>
      </c>
      <c r="LX11" s="27">
        <f t="shared" si="155"/>
        <v>0</v>
      </c>
      <c r="LY11" s="27" t="str">
        <f t="shared" si="156"/>
        <v>24</v>
      </c>
      <c r="LZ11" s="27" t="str">
        <f t="shared" si="157"/>
        <v>14</v>
      </c>
      <c r="MA11" s="27">
        <f t="shared" si="158"/>
        <v>0</v>
      </c>
      <c r="MB11" s="27" t="str">
        <f t="shared" si="159"/>
        <v>29</v>
      </c>
      <c r="MC11" s="27" t="str">
        <f t="shared" si="160"/>
        <v>27</v>
      </c>
      <c r="MD11" s="27">
        <f t="shared" si="161"/>
        <v>0</v>
      </c>
      <c r="ME11" s="27" t="str">
        <f t="shared" si="162"/>
        <v>34</v>
      </c>
      <c r="MF11" s="27" t="str">
        <f t="shared" si="163"/>
        <v>16</v>
      </c>
      <c r="MG11" s="27">
        <f t="shared" si="164"/>
        <v>0</v>
      </c>
      <c r="MH11" s="27">
        <f t="shared" si="165"/>
        <v>0</v>
      </c>
      <c r="MI11" s="27" t="str">
        <f t="shared" si="166"/>
        <v>20</v>
      </c>
      <c r="MJ11" s="27">
        <f t="shared" si="167"/>
        <v>0</v>
      </c>
      <c r="MK11" s="27" t="str">
        <f t="shared" si="168"/>
        <v>30</v>
      </c>
      <c r="ML11" s="27" t="str">
        <f t="shared" si="169"/>
        <v>14</v>
      </c>
      <c r="MM11" s="27">
        <f t="shared" si="170"/>
        <v>0</v>
      </c>
      <c r="MN11" s="27" t="str">
        <f t="shared" si="171"/>
        <v>16</v>
      </c>
      <c r="MO11" s="27" t="str">
        <f t="shared" si="172"/>
        <v>16</v>
      </c>
      <c r="MP11" s="27">
        <f t="shared" si="173"/>
        <v>0</v>
      </c>
      <c r="MQ11" s="27" t="str">
        <f t="shared" si="174"/>
        <v>17</v>
      </c>
      <c r="MR11" s="27" t="str">
        <f t="shared" si="175"/>
        <v>13</v>
      </c>
      <c r="MS11" s="27">
        <f t="shared" si="176"/>
        <v>0</v>
      </c>
      <c r="MT11" s="27">
        <f t="shared" si="177"/>
        <v>0</v>
      </c>
      <c r="MU11" s="27" t="str">
        <f t="shared" si="178"/>
        <v>12</v>
      </c>
      <c r="MV11" s="27" t="str">
        <f t="shared" si="179"/>
        <v>15</v>
      </c>
      <c r="MW11" s="27" t="str">
        <f t="shared" si="180"/>
        <v>16</v>
      </c>
      <c r="MX11" s="27" t="str">
        <f t="shared" si="181"/>
        <v>15</v>
      </c>
      <c r="MY11" s="27">
        <f t="shared" si="182"/>
        <v>0</v>
      </c>
      <c r="MZ11" s="27">
        <f t="shared" si="183"/>
        <v>0</v>
      </c>
      <c r="NA11" s="27">
        <f t="shared" si="184"/>
        <v>0</v>
      </c>
      <c r="NB11" s="27">
        <f t="shared" si="185"/>
        <v>0</v>
      </c>
      <c r="NC11" s="27">
        <f t="shared" si="186"/>
        <v>0</v>
      </c>
      <c r="ND11" s="27">
        <f t="shared" si="187"/>
        <v>0</v>
      </c>
      <c r="NE11" s="27">
        <f t="shared" si="188"/>
        <v>0</v>
      </c>
      <c r="NF11" s="27">
        <f t="shared" si="189"/>
        <v>0</v>
      </c>
      <c r="NG11" s="27">
        <f t="shared" si="190"/>
        <v>0</v>
      </c>
      <c r="NH11" s="27">
        <f t="shared" si="191"/>
        <v>0</v>
      </c>
      <c r="NI11" s="27">
        <f t="shared" si="192"/>
        <v>0</v>
      </c>
      <c r="NJ11" s="27">
        <f t="shared" si="193"/>
        <v>0</v>
      </c>
      <c r="NK11" s="27">
        <f t="shared" si="194"/>
        <v>0</v>
      </c>
      <c r="NL11" s="27">
        <f t="shared" si="195"/>
        <v>0</v>
      </c>
      <c r="NM11" s="27">
        <f t="shared" si="196"/>
        <v>0</v>
      </c>
      <c r="NN11" s="27">
        <f t="shared" si="197"/>
        <v>0</v>
      </c>
      <c r="NO11" s="27">
        <f t="shared" si="198"/>
        <v>0</v>
      </c>
      <c r="NP11" s="27">
        <f t="shared" si="199"/>
        <v>0</v>
      </c>
      <c r="NQ11" s="27">
        <f t="shared" si="200"/>
        <v>0</v>
      </c>
      <c r="NR11" s="27">
        <f t="shared" si="201"/>
        <v>0</v>
      </c>
      <c r="NS11" s="27">
        <f t="shared" si="202"/>
        <v>0</v>
      </c>
      <c r="NT11" s="27">
        <f t="shared" si="203"/>
        <v>0</v>
      </c>
      <c r="NU11" s="27">
        <f t="shared" si="204"/>
        <v>0</v>
      </c>
      <c r="NV11" s="27">
        <f t="shared" si="205"/>
        <v>0</v>
      </c>
      <c r="NX11" s="28">
        <f t="shared" si="206"/>
        <v>157</v>
      </c>
      <c r="NY11" s="28">
        <f t="shared" si="207"/>
        <v>263</v>
      </c>
      <c r="NZ11" s="28">
        <f t="shared" si="208"/>
        <v>45</v>
      </c>
      <c r="OA11" s="28">
        <f t="shared" si="209"/>
        <v>66</v>
      </c>
      <c r="OB11" s="28">
        <f t="shared" si="210"/>
        <v>0</v>
      </c>
      <c r="OC11" s="28">
        <f t="shared" si="211"/>
        <v>106</v>
      </c>
      <c r="OD11" s="28">
        <f t="shared" si="212"/>
        <v>333.16666666666669</v>
      </c>
      <c r="OE11" s="28">
        <f t="shared" si="213"/>
        <v>106</v>
      </c>
      <c r="OG11" s="27" t="str">
        <f t="shared" si="214"/>
        <v>14</v>
      </c>
      <c r="OH11" s="27" t="str">
        <f t="shared" si="215"/>
        <v>13</v>
      </c>
      <c r="OI11" s="27" t="str">
        <f t="shared" si="216"/>
        <v>2</v>
      </c>
      <c r="OJ11" s="27" t="str">
        <f t="shared" si="217"/>
        <v>19</v>
      </c>
      <c r="OK11" s="27">
        <f t="shared" si="218"/>
        <v>0</v>
      </c>
      <c r="OL11" s="27">
        <f t="shared" si="219"/>
        <v>0</v>
      </c>
      <c r="OM11" s="27" t="str">
        <f t="shared" si="220"/>
        <v>12</v>
      </c>
      <c r="ON11" s="27">
        <f t="shared" si="221"/>
        <v>0</v>
      </c>
      <c r="OO11" s="27" t="str">
        <f t="shared" si="222"/>
        <v>16</v>
      </c>
      <c r="OP11" s="27" t="str">
        <f t="shared" si="223"/>
        <v>21</v>
      </c>
      <c r="OQ11" s="27">
        <f t="shared" si="224"/>
        <v>0</v>
      </c>
      <c r="OR11" s="27" t="str">
        <f t="shared" si="225"/>
        <v>25</v>
      </c>
      <c r="OS11" s="27">
        <f t="shared" si="226"/>
        <v>0</v>
      </c>
      <c r="OT11" s="27">
        <f t="shared" si="227"/>
        <v>0</v>
      </c>
      <c r="OU11" s="27" t="str">
        <f t="shared" si="228"/>
        <v>10</v>
      </c>
      <c r="OV11" s="27" t="str">
        <f t="shared" si="229"/>
        <v>17</v>
      </c>
      <c r="OW11" s="27" t="str">
        <f t="shared" si="230"/>
        <v>21</v>
      </c>
      <c r="OX11" s="27">
        <f t="shared" si="231"/>
        <v>0</v>
      </c>
      <c r="OY11" s="27" t="str">
        <f t="shared" si="232"/>
        <v>17</v>
      </c>
      <c r="OZ11" s="27" t="str">
        <f t="shared" si="233"/>
        <v>19</v>
      </c>
      <c r="PA11" s="27" t="str">
        <f t="shared" si="234"/>
        <v>17</v>
      </c>
      <c r="PB11" s="27" t="str">
        <f t="shared" si="235"/>
        <v>10</v>
      </c>
      <c r="PC11" s="27">
        <f t="shared" si="236"/>
        <v>0</v>
      </c>
      <c r="PD11" s="27" t="str">
        <f t="shared" si="237"/>
        <v>18</v>
      </c>
      <c r="PE11" s="27">
        <f t="shared" si="238"/>
        <v>0</v>
      </c>
      <c r="PF11" s="27" t="str">
        <f t="shared" si="239"/>
        <v>26</v>
      </c>
      <c r="PG11" s="27" t="str">
        <f t="shared" si="240"/>
        <v>15</v>
      </c>
      <c r="PH11" s="27" t="str">
        <f t="shared" si="241"/>
        <v>25</v>
      </c>
      <c r="PI11" s="27">
        <f t="shared" si="242"/>
        <v>0</v>
      </c>
      <c r="PJ11" s="27" t="str">
        <f t="shared" si="243"/>
        <v>7</v>
      </c>
      <c r="PK11" s="27" t="str">
        <f t="shared" si="244"/>
        <v>9</v>
      </c>
      <c r="PL11" s="27">
        <f t="shared" si="245"/>
        <v>0</v>
      </c>
      <c r="PM11" s="27" t="str">
        <f t="shared" si="246"/>
        <v>16</v>
      </c>
      <c r="PN11" s="27" t="str">
        <f t="shared" si="247"/>
        <v>19</v>
      </c>
      <c r="PO11" s="27">
        <f t="shared" si="248"/>
        <v>0</v>
      </c>
      <c r="PP11" s="27" t="str">
        <f t="shared" si="249"/>
        <v>4</v>
      </c>
      <c r="PQ11" s="27" t="str">
        <f t="shared" si="250"/>
        <v>24</v>
      </c>
      <c r="PR11" s="27">
        <f t="shared" si="251"/>
        <v>0</v>
      </c>
      <c r="PS11" s="27" t="str">
        <f t="shared" si="252"/>
        <v>14</v>
      </c>
      <c r="PT11" s="27" t="str">
        <f t="shared" si="253"/>
        <v>14</v>
      </c>
      <c r="PU11" s="27">
        <f t="shared" si="254"/>
        <v>0</v>
      </c>
      <c r="PV11" s="27">
        <f t="shared" si="255"/>
        <v>0</v>
      </c>
      <c r="PW11" s="27" t="str">
        <f t="shared" si="256"/>
        <v>10</v>
      </c>
      <c r="PX11" s="27">
        <f t="shared" si="257"/>
        <v>0</v>
      </c>
      <c r="PY11" s="27" t="str">
        <f t="shared" si="258"/>
        <v>17</v>
      </c>
      <c r="PZ11" s="27" t="str">
        <f t="shared" si="259"/>
        <v>15</v>
      </c>
      <c r="QA11" s="27">
        <f t="shared" si="260"/>
        <v>0</v>
      </c>
      <c r="QB11" s="27" t="str">
        <f t="shared" si="261"/>
        <v>14</v>
      </c>
      <c r="QC11" s="27" t="str">
        <f t="shared" si="262"/>
        <v>10</v>
      </c>
      <c r="QD11" s="27">
        <f t="shared" si="263"/>
        <v>0</v>
      </c>
      <c r="QE11" s="27" t="str">
        <f t="shared" si="264"/>
        <v>21</v>
      </c>
      <c r="QF11" s="27" t="str">
        <f t="shared" si="265"/>
        <v>20</v>
      </c>
      <c r="QG11" s="27">
        <f t="shared" si="266"/>
        <v>0</v>
      </c>
      <c r="QH11" s="27">
        <f t="shared" si="267"/>
        <v>0</v>
      </c>
      <c r="QI11" s="27" t="str">
        <f t="shared" si="268"/>
        <v>23</v>
      </c>
      <c r="QJ11" s="27" t="str">
        <f t="shared" si="269"/>
        <v>13</v>
      </c>
      <c r="QK11" s="27" t="str">
        <f t="shared" si="270"/>
        <v>20</v>
      </c>
      <c r="QL11" s="27" t="str">
        <f t="shared" si="271"/>
        <v>19</v>
      </c>
      <c r="QM11" s="27">
        <f t="shared" si="272"/>
        <v>0</v>
      </c>
      <c r="QN11" s="27">
        <f t="shared" si="273"/>
        <v>0</v>
      </c>
      <c r="QO11" s="27">
        <f t="shared" si="274"/>
        <v>0</v>
      </c>
      <c r="QP11" s="27">
        <f t="shared" si="275"/>
        <v>0</v>
      </c>
      <c r="QQ11" s="27">
        <f t="shared" si="276"/>
        <v>0</v>
      </c>
      <c r="QR11" s="27">
        <f t="shared" si="277"/>
        <v>0</v>
      </c>
      <c r="QS11" s="27">
        <f t="shared" si="278"/>
        <v>0</v>
      </c>
      <c r="QT11" s="27">
        <f t="shared" si="279"/>
        <v>0</v>
      </c>
      <c r="QU11" s="27">
        <f t="shared" si="280"/>
        <v>0</v>
      </c>
      <c r="QV11" s="27">
        <f t="shared" si="281"/>
        <v>0</v>
      </c>
      <c r="QW11" s="27">
        <f t="shared" si="282"/>
        <v>0</v>
      </c>
      <c r="QX11" s="27">
        <f t="shared" si="283"/>
        <v>0</v>
      </c>
      <c r="QY11" s="27">
        <f t="shared" si="284"/>
        <v>0</v>
      </c>
      <c r="QZ11" s="27">
        <f t="shared" si="285"/>
        <v>0</v>
      </c>
      <c r="RA11" s="27">
        <f t="shared" si="286"/>
        <v>0</v>
      </c>
      <c r="RB11" s="27">
        <f t="shared" si="287"/>
        <v>0</v>
      </c>
      <c r="RC11" s="27">
        <f t="shared" si="288"/>
        <v>0</v>
      </c>
      <c r="RD11" s="27">
        <f t="shared" si="289"/>
        <v>0</v>
      </c>
      <c r="RE11" s="27">
        <f t="shared" si="290"/>
        <v>0</v>
      </c>
      <c r="RF11" s="27">
        <f t="shared" si="291"/>
        <v>0</v>
      </c>
      <c r="RG11" s="27">
        <f t="shared" si="292"/>
        <v>0</v>
      </c>
      <c r="RH11" s="27">
        <f t="shared" si="293"/>
        <v>0</v>
      </c>
      <c r="RI11" s="27">
        <f t="shared" si="294"/>
        <v>0</v>
      </c>
      <c r="RJ11" s="27">
        <f t="shared" si="295"/>
        <v>0</v>
      </c>
      <c r="RL11" s="28">
        <f t="shared" si="296"/>
        <v>99</v>
      </c>
      <c r="RM11" s="28">
        <f t="shared" si="297"/>
        <v>124</v>
      </c>
      <c r="RN11" s="28">
        <f t="shared" si="298"/>
        <v>21</v>
      </c>
      <c r="RO11" s="28">
        <f t="shared" si="299"/>
        <v>33</v>
      </c>
      <c r="RP11" s="28">
        <f t="shared" si="300"/>
        <v>0</v>
      </c>
      <c r="RQ11" s="28">
        <f t="shared" si="301"/>
        <v>183.83333333333334</v>
      </c>
      <c r="RT11" s="27" t="str">
        <f t="shared" si="302"/>
        <v>9</v>
      </c>
      <c r="RU11" s="27" t="str">
        <f t="shared" si="303"/>
        <v>9</v>
      </c>
      <c r="RV11" s="27" t="str">
        <f t="shared" si="304"/>
        <v>9</v>
      </c>
      <c r="RW11" s="27" t="str">
        <f t="shared" si="305"/>
        <v>6</v>
      </c>
      <c r="RX11" s="27" t="str">
        <f t="shared" si="306"/>
        <v>0</v>
      </c>
      <c r="RY11" s="27" t="str">
        <f t="shared" si="307"/>
        <v>0</v>
      </c>
      <c r="RZ11" s="27" t="str">
        <f t="shared" si="308"/>
        <v>10</v>
      </c>
      <c r="SA11" s="27" t="str">
        <f t="shared" si="309"/>
        <v>0</v>
      </c>
      <c r="SB11" s="27" t="str">
        <f t="shared" si="310"/>
        <v>5</v>
      </c>
      <c r="SC11" s="27" t="str">
        <f t="shared" si="311"/>
        <v>13</v>
      </c>
      <c r="SD11" s="27" t="str">
        <f t="shared" si="312"/>
        <v>0</v>
      </c>
      <c r="SE11" s="27" t="str">
        <f t="shared" si="313"/>
        <v>2</v>
      </c>
      <c r="SF11" s="27" t="str">
        <f t="shared" si="314"/>
        <v>0</v>
      </c>
      <c r="SG11" s="27" t="str">
        <f t="shared" si="315"/>
        <v>0</v>
      </c>
      <c r="SH11" s="27" t="str">
        <f t="shared" si="316"/>
        <v>12</v>
      </c>
      <c r="SI11" s="27" t="str">
        <f t="shared" si="317"/>
        <v>6</v>
      </c>
      <c r="SJ11" s="27" t="str">
        <f t="shared" si="318"/>
        <v>5</v>
      </c>
      <c r="SK11" s="27" t="str">
        <f t="shared" si="319"/>
        <v>0</v>
      </c>
      <c r="SL11" s="27" t="str">
        <f t="shared" si="320"/>
        <v>6</v>
      </c>
      <c r="SM11" s="27" t="str">
        <f t="shared" si="321"/>
        <v>12</v>
      </c>
      <c r="SN11" s="27" t="str">
        <f t="shared" si="322"/>
        <v>9</v>
      </c>
      <c r="SO11" s="27" t="str">
        <f t="shared" si="323"/>
        <v>6</v>
      </c>
      <c r="SP11" s="27" t="str">
        <f t="shared" si="324"/>
        <v>0</v>
      </c>
      <c r="SQ11" s="27" t="str">
        <f t="shared" si="325"/>
        <v>8</v>
      </c>
      <c r="SR11" s="27" t="str">
        <f t="shared" si="326"/>
        <v>0</v>
      </c>
      <c r="SS11" s="27" t="str">
        <f t="shared" si="327"/>
        <v>9</v>
      </c>
      <c r="ST11" s="27" t="str">
        <f t="shared" si="328"/>
        <v>7</v>
      </c>
      <c r="SU11" s="27" t="str">
        <f t="shared" si="329"/>
        <v>4</v>
      </c>
      <c r="SV11" s="27" t="str">
        <f t="shared" si="330"/>
        <v>0</v>
      </c>
      <c r="SW11" s="27" t="str">
        <f t="shared" si="331"/>
        <v>11</v>
      </c>
      <c r="SX11" s="27" t="str">
        <f t="shared" si="332"/>
        <v>13</v>
      </c>
      <c r="SY11" s="27" t="str">
        <f t="shared" si="333"/>
        <v>0</v>
      </c>
      <c r="SZ11" s="27" t="str">
        <f t="shared" si="334"/>
        <v>8</v>
      </c>
      <c r="TA11" s="27" t="str">
        <f t="shared" si="335"/>
        <v>8</v>
      </c>
      <c r="TB11" s="27" t="str">
        <f t="shared" si="336"/>
        <v>0</v>
      </c>
      <c r="TC11" s="27" t="str">
        <f t="shared" si="337"/>
        <v>10</v>
      </c>
      <c r="TD11" s="27" t="str">
        <f t="shared" si="338"/>
        <v>12</v>
      </c>
      <c r="TE11" s="27" t="str">
        <f t="shared" si="339"/>
        <v>0</v>
      </c>
      <c r="TF11" s="27" t="str">
        <f t="shared" si="340"/>
        <v>9</v>
      </c>
      <c r="TG11" s="27" t="str">
        <f t="shared" si="341"/>
        <v>8</v>
      </c>
      <c r="TH11" s="27" t="str">
        <f t="shared" si="342"/>
        <v>0</v>
      </c>
      <c r="TI11" s="27" t="str">
        <f t="shared" si="343"/>
        <v>0</v>
      </c>
      <c r="TJ11" s="27" t="str">
        <f t="shared" si="344"/>
        <v>9</v>
      </c>
      <c r="TK11" s="27" t="str">
        <f t="shared" si="345"/>
        <v>0</v>
      </c>
      <c r="TL11" s="27" t="str">
        <f t="shared" si="346"/>
        <v>8</v>
      </c>
      <c r="TM11" s="27" t="str">
        <f t="shared" si="347"/>
        <v>5</v>
      </c>
      <c r="TN11" s="27" t="str">
        <f t="shared" si="348"/>
        <v>0</v>
      </c>
      <c r="TO11" s="27" t="str">
        <f t="shared" si="349"/>
        <v>9</v>
      </c>
      <c r="TP11" s="27" t="str">
        <f t="shared" si="350"/>
        <v>7</v>
      </c>
      <c r="TQ11" s="27" t="str">
        <f t="shared" si="351"/>
        <v>0</v>
      </c>
      <c r="TR11" s="27" t="str">
        <f t="shared" si="352"/>
        <v>7</v>
      </c>
      <c r="TS11" s="27" t="str">
        <f t="shared" si="353"/>
        <v>6</v>
      </c>
      <c r="TT11" s="27" t="str">
        <f t="shared" si="354"/>
        <v>0</v>
      </c>
      <c r="TU11" s="27" t="str">
        <f t="shared" si="355"/>
        <v>0</v>
      </c>
      <c r="TV11" s="27" t="str">
        <f t="shared" si="356"/>
        <v>6</v>
      </c>
      <c r="TW11" s="27" t="str">
        <f t="shared" si="357"/>
        <v>7</v>
      </c>
      <c r="TX11" s="27" t="str">
        <f t="shared" si="358"/>
        <v>6</v>
      </c>
      <c r="TY11" s="27" t="str">
        <f t="shared" si="359"/>
        <v>7</v>
      </c>
      <c r="TZ11" s="27" t="str">
        <f t="shared" si="360"/>
        <v>0</v>
      </c>
      <c r="UA11" s="27" t="str">
        <f t="shared" si="361"/>
        <v>0</v>
      </c>
      <c r="UB11" s="27" t="str">
        <f t="shared" si="362"/>
        <v>0</v>
      </c>
      <c r="UC11" s="27" t="str">
        <f t="shared" si="363"/>
        <v>0</v>
      </c>
      <c r="UD11" s="27" t="str">
        <f t="shared" si="364"/>
        <v>0</v>
      </c>
      <c r="UE11" s="27" t="str">
        <f t="shared" si="365"/>
        <v>0</v>
      </c>
      <c r="UF11" s="27" t="str">
        <f t="shared" si="366"/>
        <v>0</v>
      </c>
      <c r="UG11" s="27" t="str">
        <f t="shared" si="367"/>
        <v>0</v>
      </c>
      <c r="UH11" s="27" t="str">
        <f t="shared" si="368"/>
        <v>0</v>
      </c>
      <c r="UI11" s="27" t="str">
        <f t="shared" si="369"/>
        <v>0</v>
      </c>
      <c r="UJ11" s="27" t="str">
        <f t="shared" si="370"/>
        <v>0</v>
      </c>
      <c r="UK11" s="27" t="str">
        <f t="shared" si="371"/>
        <v>0</v>
      </c>
      <c r="UL11" s="27" t="str">
        <f t="shared" si="372"/>
        <v>0</v>
      </c>
      <c r="UM11" s="27" t="str">
        <f t="shared" si="373"/>
        <v>0</v>
      </c>
      <c r="UN11" s="27" t="str">
        <f t="shared" si="374"/>
        <v>0</v>
      </c>
      <c r="UO11" s="27" t="str">
        <f t="shared" si="375"/>
        <v>0</v>
      </c>
      <c r="UP11" s="27" t="str">
        <f t="shared" si="376"/>
        <v>0</v>
      </c>
      <c r="UQ11" s="27" t="str">
        <f t="shared" si="377"/>
        <v>0</v>
      </c>
      <c r="UR11" s="27" t="str">
        <f t="shared" si="378"/>
        <v>0</v>
      </c>
      <c r="US11" s="27" t="str">
        <f t="shared" si="379"/>
        <v>0</v>
      </c>
      <c r="UT11" s="27" t="str">
        <f t="shared" si="380"/>
        <v>0</v>
      </c>
      <c r="UU11" s="27" t="str">
        <f t="shared" si="381"/>
        <v>0</v>
      </c>
      <c r="UV11" s="27" t="str">
        <f t="shared" si="382"/>
        <v>0</v>
      </c>
      <c r="UW11" s="27" t="str">
        <f t="shared" si="383"/>
        <v>0</v>
      </c>
      <c r="UY11" s="28">
        <f t="shared" si="384"/>
        <v>128.54999999999998</v>
      </c>
      <c r="UZ11" s="28">
        <f t="shared" si="385"/>
        <v>50.430000000000014</v>
      </c>
      <c r="VA11" s="28">
        <f t="shared" si="386"/>
        <v>17.29</v>
      </c>
      <c r="VB11" s="28">
        <f t="shared" si="387"/>
        <v>15.57</v>
      </c>
      <c r="VC11" s="28">
        <f t="shared" si="388"/>
        <v>0</v>
      </c>
      <c r="VD11" s="28">
        <f t="shared" si="389"/>
        <v>169.57499999999999</v>
      </c>
      <c r="VG11" s="27" t="str">
        <f t="shared" si="390"/>
        <v>17.9</v>
      </c>
      <c r="VH11" s="27" t="str">
        <f t="shared" si="391"/>
        <v>7</v>
      </c>
      <c r="VI11" s="27" t="str">
        <f t="shared" si="392"/>
        <v>17.36</v>
      </c>
      <c r="VJ11" s="27" t="str">
        <f t="shared" si="393"/>
        <v>3.16</v>
      </c>
      <c r="VK11" s="27">
        <f t="shared" si="394"/>
        <v>0</v>
      </c>
      <c r="VL11" s="27">
        <f t="shared" si="395"/>
        <v>0</v>
      </c>
      <c r="VM11" s="27" t="str">
        <f t="shared" si="396"/>
        <v>9.37</v>
      </c>
      <c r="VN11" s="27">
        <f t="shared" si="397"/>
        <v>0</v>
      </c>
      <c r="VO11" s="27" t="str">
        <f t="shared" si="398"/>
        <v>16.44</v>
      </c>
      <c r="VP11" s="27" t="str">
        <f t="shared" si="399"/>
        <v>8.14</v>
      </c>
      <c r="VQ11" s="27">
        <f t="shared" si="400"/>
        <v>0</v>
      </c>
      <c r="VR11" s="27" t="str">
        <f t="shared" si="401"/>
        <v>11.26</v>
      </c>
      <c r="VS11" s="27">
        <f t="shared" si="402"/>
        <v>0</v>
      </c>
      <c r="VT11" s="27">
        <f t="shared" si="403"/>
        <v>0</v>
      </c>
      <c r="VU11" s="27" t="str">
        <f t="shared" si="404"/>
        <v>15.46</v>
      </c>
      <c r="VV11" s="27" t="str">
        <f t="shared" si="405"/>
        <v>6.64</v>
      </c>
      <c r="VW11" s="27" t="str">
        <f t="shared" si="406"/>
        <v>-4.04</v>
      </c>
      <c r="VX11" s="27">
        <f t="shared" si="407"/>
        <v>0</v>
      </c>
      <c r="VY11" s="27" t="str">
        <f t="shared" si="408"/>
        <v>4.59</v>
      </c>
      <c r="VZ11" s="27" t="str">
        <f t="shared" si="409"/>
        <v>13.56</v>
      </c>
      <c r="WA11" s="27" t="str">
        <f t="shared" si="410"/>
        <v>5.07</v>
      </c>
      <c r="WB11" s="27" t="str">
        <f t="shared" si="411"/>
        <v>9.54</v>
      </c>
      <c r="WC11" s="27">
        <f t="shared" si="412"/>
        <v>0</v>
      </c>
      <c r="WD11" s="27" t="str">
        <f t="shared" si="413"/>
        <v>3.39</v>
      </c>
      <c r="WE11" s="27">
        <f t="shared" si="414"/>
        <v>0</v>
      </c>
      <c r="WF11" s="27" t="str">
        <f t="shared" si="415"/>
        <v>3.73</v>
      </c>
      <c r="WG11" s="27" t="str">
        <f t="shared" si="416"/>
        <v>11.88</v>
      </c>
      <c r="WH11" s="27" t="str">
        <f t="shared" si="417"/>
        <v>10.05</v>
      </c>
      <c r="WI11" s="27">
        <f t="shared" si="418"/>
        <v>0</v>
      </c>
      <c r="WJ11" s="27" t="str">
        <f t="shared" si="419"/>
        <v>9.49</v>
      </c>
      <c r="WK11" s="27" t="str">
        <f t="shared" si="420"/>
        <v>1.92</v>
      </c>
      <c r="WL11" s="27">
        <f t="shared" si="421"/>
        <v>0</v>
      </c>
      <c r="WM11" s="27" t="str">
        <f t="shared" si="422"/>
        <v>6.74</v>
      </c>
      <c r="WN11" s="27" t="str">
        <f t="shared" si="423"/>
        <v>-1.43</v>
      </c>
      <c r="WO11" s="27">
        <f t="shared" si="424"/>
        <v>0</v>
      </c>
      <c r="WP11" s="27" t="str">
        <f t="shared" si="425"/>
        <v>6.56</v>
      </c>
      <c r="WQ11" s="27" t="str">
        <f t="shared" si="426"/>
        <v>1.63</v>
      </c>
      <c r="WR11" s="27">
        <f t="shared" si="427"/>
        <v>0</v>
      </c>
      <c r="WS11" s="27" t="str">
        <f t="shared" si="428"/>
        <v>10.14</v>
      </c>
      <c r="WT11" s="27" t="str">
        <f t="shared" si="429"/>
        <v>-1.98</v>
      </c>
      <c r="WU11" s="27">
        <f t="shared" si="430"/>
        <v>0</v>
      </c>
      <c r="WV11" s="27">
        <f t="shared" si="431"/>
        <v>0</v>
      </c>
      <c r="WW11" s="27" t="str">
        <f t="shared" si="432"/>
        <v>4.24</v>
      </c>
      <c r="WX11" s="27">
        <f t="shared" si="433"/>
        <v>0</v>
      </c>
      <c r="WY11" s="27" t="str">
        <f t="shared" si="434"/>
        <v>5.11</v>
      </c>
      <c r="WZ11" s="27" t="str">
        <f t="shared" si="435"/>
        <v>-1.23</v>
      </c>
      <c r="XA11" s="27">
        <f t="shared" si="436"/>
        <v>0</v>
      </c>
      <c r="XB11" s="27" t="str">
        <f t="shared" si="437"/>
        <v>0.17</v>
      </c>
      <c r="XC11" s="27" t="str">
        <f t="shared" si="438"/>
        <v>2.86</v>
      </c>
      <c r="XD11" s="27">
        <f t="shared" si="439"/>
        <v>0</v>
      </c>
      <c r="XE11" s="27" t="str">
        <f t="shared" si="440"/>
        <v>0.15</v>
      </c>
      <c r="XF11" s="27" t="str">
        <f t="shared" si="441"/>
        <v>-3.03</v>
      </c>
      <c r="XG11" s="27">
        <f t="shared" si="442"/>
        <v>0</v>
      </c>
      <c r="XH11" s="27">
        <f t="shared" si="443"/>
        <v>0</v>
      </c>
      <c r="XI11" s="27" t="str">
        <f t="shared" si="444"/>
        <v>-2</v>
      </c>
      <c r="XJ11" s="27" t="str">
        <f t="shared" si="445"/>
        <v>3.36</v>
      </c>
      <c r="XK11" s="27" t="str">
        <f t="shared" si="446"/>
        <v>2.75</v>
      </c>
      <c r="XL11" s="27" t="str">
        <f t="shared" si="447"/>
        <v>-2.53</v>
      </c>
      <c r="XM11" s="27">
        <f t="shared" si="448"/>
        <v>0</v>
      </c>
      <c r="XN11" s="27">
        <f t="shared" si="449"/>
        <v>0</v>
      </c>
      <c r="XO11" s="27">
        <f t="shared" si="450"/>
        <v>0</v>
      </c>
      <c r="XP11" s="27">
        <f t="shared" si="451"/>
        <v>0</v>
      </c>
      <c r="XQ11" s="27">
        <f t="shared" si="452"/>
        <v>0</v>
      </c>
      <c r="XR11" s="27">
        <f t="shared" si="453"/>
        <v>0</v>
      </c>
      <c r="XS11" s="27">
        <f t="shared" si="454"/>
        <v>0</v>
      </c>
      <c r="XT11" s="27">
        <f t="shared" si="455"/>
        <v>0</v>
      </c>
      <c r="XU11" s="27">
        <f t="shared" si="456"/>
        <v>0</v>
      </c>
      <c r="XV11" s="27">
        <f t="shared" si="457"/>
        <v>0</v>
      </c>
      <c r="XW11" s="27">
        <f t="shared" si="458"/>
        <v>0</v>
      </c>
      <c r="XX11" s="27">
        <f t="shared" si="459"/>
        <v>0</v>
      </c>
      <c r="XY11" s="27">
        <f t="shared" si="460"/>
        <v>0</v>
      </c>
      <c r="XZ11" s="27">
        <f t="shared" si="461"/>
        <v>0</v>
      </c>
      <c r="YA11" s="27">
        <f t="shared" si="462"/>
        <v>0</v>
      </c>
      <c r="YB11" s="27">
        <f t="shared" si="463"/>
        <v>0</v>
      </c>
      <c r="YC11" s="27">
        <f t="shared" si="464"/>
        <v>0</v>
      </c>
      <c r="YD11" s="27">
        <f t="shared" si="465"/>
        <v>0</v>
      </c>
      <c r="YE11" s="27">
        <f t="shared" si="466"/>
        <v>0</v>
      </c>
      <c r="YF11" s="27">
        <f t="shared" si="467"/>
        <v>0</v>
      </c>
      <c r="YG11" s="27">
        <f t="shared" si="468"/>
        <v>0</v>
      </c>
      <c r="YH11" s="27">
        <f t="shared" si="469"/>
        <v>0</v>
      </c>
      <c r="YI11" s="27">
        <f t="shared" si="470"/>
        <v>0</v>
      </c>
      <c r="YJ11" s="27">
        <f t="shared" si="471"/>
        <v>0</v>
      </c>
      <c r="YL11" s="28">
        <f t="shared" si="472"/>
        <v>805</v>
      </c>
      <c r="YM11" s="28">
        <f t="shared" si="473"/>
        <v>1433</v>
      </c>
      <c r="YN11" s="28">
        <f t="shared" si="474"/>
        <v>169</v>
      </c>
      <c r="YO11" s="28">
        <f t="shared" si="475"/>
        <v>377</v>
      </c>
      <c r="YP11" s="28">
        <f t="shared" si="476"/>
        <v>0</v>
      </c>
      <c r="YQ11" s="28">
        <f t="shared" si="477"/>
        <v>1744.1666666666667</v>
      </c>
      <c r="YT11" s="27" t="str">
        <f t="shared" si="478"/>
        <v>45</v>
      </c>
      <c r="YU11" s="27" t="str">
        <f t="shared" si="479"/>
        <v>79</v>
      </c>
      <c r="YV11" s="27" t="str">
        <f t="shared" si="480"/>
        <v>47</v>
      </c>
      <c r="YW11" s="27" t="str">
        <f t="shared" si="481"/>
        <v>99</v>
      </c>
      <c r="YX11" s="27">
        <f t="shared" si="482"/>
        <v>0</v>
      </c>
      <c r="YY11" s="27">
        <f t="shared" si="483"/>
        <v>0</v>
      </c>
      <c r="YZ11" s="27" t="str">
        <f t="shared" si="484"/>
        <v>83</v>
      </c>
      <c r="ZA11" s="27">
        <f t="shared" si="485"/>
        <v>0</v>
      </c>
      <c r="ZB11" s="27" t="str">
        <f t="shared" si="486"/>
        <v>53</v>
      </c>
      <c r="ZC11" s="27" t="str">
        <f t="shared" si="487"/>
        <v>78</v>
      </c>
      <c r="ZD11" s="27">
        <f t="shared" si="488"/>
        <v>0</v>
      </c>
      <c r="ZE11" s="27" t="str">
        <f t="shared" si="489"/>
        <v>95</v>
      </c>
      <c r="ZF11" s="27">
        <f t="shared" si="490"/>
        <v>0</v>
      </c>
      <c r="ZG11" s="27">
        <f t="shared" si="491"/>
        <v>0</v>
      </c>
      <c r="ZH11" s="27" t="str">
        <f t="shared" si="492"/>
        <v>42</v>
      </c>
      <c r="ZI11" s="27" t="str">
        <f t="shared" si="493"/>
        <v>75</v>
      </c>
      <c r="ZJ11" s="27" t="str">
        <f t="shared" si="494"/>
        <v>96</v>
      </c>
      <c r="ZK11" s="27">
        <f t="shared" si="495"/>
        <v>0</v>
      </c>
      <c r="ZL11" s="27" t="str">
        <f t="shared" si="496"/>
        <v>85</v>
      </c>
      <c r="ZM11" s="27" t="str">
        <f t="shared" si="497"/>
        <v>73</v>
      </c>
      <c r="ZN11" s="27" t="str">
        <f t="shared" si="498"/>
        <v>89</v>
      </c>
      <c r="ZO11" s="27" t="str">
        <f t="shared" si="499"/>
        <v>73</v>
      </c>
      <c r="ZP11" s="27">
        <f t="shared" si="500"/>
        <v>0</v>
      </c>
      <c r="ZQ11" s="27" t="str">
        <f t="shared" si="501"/>
        <v>101</v>
      </c>
      <c r="ZR11" s="27">
        <f t="shared" si="502"/>
        <v>0</v>
      </c>
      <c r="ZS11" s="27" t="str">
        <f t="shared" si="503"/>
        <v>96</v>
      </c>
      <c r="ZT11" s="27" t="str">
        <f t="shared" si="504"/>
        <v>48</v>
      </c>
      <c r="ZU11" s="27" t="str">
        <f t="shared" si="505"/>
        <v>77</v>
      </c>
      <c r="ZV11" s="27">
        <f t="shared" si="506"/>
        <v>0</v>
      </c>
      <c r="ZW11" s="27" t="str">
        <f t="shared" si="507"/>
        <v>50</v>
      </c>
      <c r="ZX11" s="27" t="str">
        <f t="shared" si="508"/>
        <v>94</v>
      </c>
      <c r="ZY11" s="27">
        <f t="shared" si="509"/>
        <v>0</v>
      </c>
      <c r="ZZ11" s="27" t="str">
        <f t="shared" si="510"/>
        <v>86</v>
      </c>
      <c r="AAA11" s="27" t="str">
        <f t="shared" si="511"/>
        <v>87</v>
      </c>
      <c r="AAB11" s="27">
        <f t="shared" si="512"/>
        <v>0</v>
      </c>
      <c r="AAC11" s="27" t="str">
        <f t="shared" si="513"/>
        <v>70</v>
      </c>
      <c r="AAD11" s="27" t="str">
        <f t="shared" si="514"/>
        <v>102</v>
      </c>
      <c r="AAE11" s="27">
        <f t="shared" si="515"/>
        <v>0</v>
      </c>
      <c r="AAF11" s="27" t="str">
        <f t="shared" si="516"/>
        <v>85</v>
      </c>
      <c r="AAG11" s="27" t="str">
        <f t="shared" si="517"/>
        <v>99</v>
      </c>
      <c r="AAH11" s="27">
        <f t="shared" si="518"/>
        <v>0</v>
      </c>
      <c r="AAI11" s="27">
        <f t="shared" si="519"/>
        <v>0</v>
      </c>
      <c r="AAJ11" s="27" t="str">
        <f t="shared" si="520"/>
        <v>94</v>
      </c>
      <c r="AAK11" s="27">
        <f t="shared" si="521"/>
        <v>0</v>
      </c>
      <c r="AAL11" s="27" t="str">
        <f t="shared" si="522"/>
        <v>98</v>
      </c>
      <c r="AAM11" s="27" t="str">
        <f t="shared" si="523"/>
        <v>97</v>
      </c>
      <c r="AAN11" s="27">
        <f t="shared" si="524"/>
        <v>0</v>
      </c>
      <c r="AAO11" s="27" t="str">
        <f t="shared" si="525"/>
        <v>97</v>
      </c>
      <c r="AAP11" s="27" t="str">
        <f t="shared" si="526"/>
        <v>97</v>
      </c>
      <c r="AAQ11" s="27">
        <f t="shared" si="527"/>
        <v>0</v>
      </c>
      <c r="AAR11" s="27" t="str">
        <f t="shared" si="528"/>
        <v>97</v>
      </c>
      <c r="AAS11" s="27" t="str">
        <f t="shared" si="529"/>
        <v>97</v>
      </c>
      <c r="AAT11" s="27">
        <f t="shared" si="530"/>
        <v>0</v>
      </c>
      <c r="AAU11" s="27">
        <f t="shared" si="531"/>
        <v>0</v>
      </c>
      <c r="AAV11" s="27" t="str">
        <f t="shared" si="532"/>
        <v>94</v>
      </c>
      <c r="AAW11" s="27" t="str">
        <f t="shared" si="533"/>
        <v>95</v>
      </c>
      <c r="AAX11" s="27" t="str">
        <f t="shared" si="534"/>
        <v>103</v>
      </c>
      <c r="AAY11" s="27" t="str">
        <f t="shared" si="535"/>
        <v>98</v>
      </c>
      <c r="AAZ11" s="27">
        <f t="shared" si="536"/>
        <v>0</v>
      </c>
      <c r="ABA11" s="27">
        <f t="shared" si="537"/>
        <v>0</v>
      </c>
      <c r="ABB11" s="27">
        <f t="shared" si="538"/>
        <v>0</v>
      </c>
      <c r="ABC11" s="27">
        <f t="shared" si="539"/>
        <v>0</v>
      </c>
      <c r="ABD11" s="27">
        <f t="shared" si="540"/>
        <v>0</v>
      </c>
      <c r="ABE11" s="27">
        <f t="shared" si="541"/>
        <v>0</v>
      </c>
      <c r="ABF11" s="27">
        <f t="shared" si="542"/>
        <v>0</v>
      </c>
      <c r="ABG11" s="27">
        <f t="shared" si="543"/>
        <v>0</v>
      </c>
      <c r="ABH11" s="27">
        <f t="shared" si="544"/>
        <v>0</v>
      </c>
      <c r="ABI11" s="27">
        <f t="shared" si="545"/>
        <v>0</v>
      </c>
      <c r="ABJ11" s="27">
        <f t="shared" si="546"/>
        <v>0</v>
      </c>
      <c r="ABK11" s="27">
        <f t="shared" si="547"/>
        <v>0</v>
      </c>
      <c r="ABL11" s="27">
        <f t="shared" si="548"/>
        <v>0</v>
      </c>
      <c r="ABM11" s="27">
        <f t="shared" si="549"/>
        <v>0</v>
      </c>
      <c r="ABN11" s="27">
        <f t="shared" si="550"/>
        <v>0</v>
      </c>
      <c r="ABO11" s="27">
        <f t="shared" si="551"/>
        <v>0</v>
      </c>
      <c r="ABP11" s="27">
        <f t="shared" si="552"/>
        <v>0</v>
      </c>
      <c r="ABQ11" s="27">
        <f t="shared" si="553"/>
        <v>0</v>
      </c>
      <c r="ABR11" s="27">
        <f t="shared" si="554"/>
        <v>0</v>
      </c>
      <c r="ABS11" s="27">
        <f t="shared" si="555"/>
        <v>0</v>
      </c>
      <c r="ABT11" s="27">
        <f t="shared" si="556"/>
        <v>0</v>
      </c>
      <c r="ABU11" s="27">
        <f t="shared" si="557"/>
        <v>0</v>
      </c>
      <c r="ABV11" s="27">
        <f t="shared" si="558"/>
        <v>0</v>
      </c>
      <c r="ABW11" s="27">
        <f t="shared" si="559"/>
        <v>0</v>
      </c>
      <c r="ABY11" s="28">
        <f t="shared" si="560"/>
        <v>982.8</v>
      </c>
      <c r="ABZ11" s="28">
        <f t="shared" si="561"/>
        <v>904.3</v>
      </c>
      <c r="ACA11" s="28">
        <f t="shared" si="562"/>
        <v>136.6</v>
      </c>
      <c r="ACB11" s="28">
        <f t="shared" si="563"/>
        <v>293.7</v>
      </c>
      <c r="ACC11" s="28">
        <f t="shared" si="564"/>
        <v>0</v>
      </c>
      <c r="ACD11" s="28">
        <f t="shared" si="565"/>
        <v>1646.2333333333333</v>
      </c>
      <c r="ACG11" s="27" t="str">
        <f t="shared" si="566"/>
        <v>88.7</v>
      </c>
      <c r="ACH11" s="27" t="str">
        <f t="shared" si="567"/>
        <v>89.8</v>
      </c>
      <c r="ACI11" s="27" t="str">
        <f t="shared" si="568"/>
        <v>227.6</v>
      </c>
      <c r="ACJ11" s="27" t="str">
        <f t="shared" si="569"/>
        <v>40.5</v>
      </c>
      <c r="ACK11" s="27">
        <f t="shared" si="570"/>
        <v>0</v>
      </c>
      <c r="ACL11" s="27">
        <f t="shared" si="571"/>
        <v>0</v>
      </c>
      <c r="ACM11" s="27" t="str">
        <f t="shared" si="572"/>
        <v>107.5</v>
      </c>
      <c r="ACN11" s="27">
        <f t="shared" si="573"/>
        <v>0</v>
      </c>
      <c r="ACO11" s="27" t="str">
        <f t="shared" si="574"/>
        <v>36.3</v>
      </c>
      <c r="ACP11" s="27" t="str">
        <f t="shared" si="575"/>
        <v>104.2</v>
      </c>
      <c r="ACQ11" s="27">
        <f t="shared" si="576"/>
        <v>0</v>
      </c>
      <c r="ACR11" s="27" t="str">
        <f t="shared" si="577"/>
        <v>0</v>
      </c>
      <c r="ACS11" s="27">
        <f t="shared" si="578"/>
        <v>0</v>
      </c>
      <c r="ACT11" s="27">
        <f t="shared" si="579"/>
        <v>0</v>
      </c>
      <c r="ACU11" s="27" t="str">
        <f t="shared" si="580"/>
        <v>102.8</v>
      </c>
      <c r="ACV11" s="27" t="str">
        <f t="shared" si="581"/>
        <v>70</v>
      </c>
      <c r="ACW11" s="27" t="str">
        <f t="shared" si="582"/>
        <v>22.5</v>
      </c>
      <c r="ACX11" s="27">
        <f t="shared" si="583"/>
        <v>0</v>
      </c>
      <c r="ACY11" s="27" t="str">
        <f t="shared" si="584"/>
        <v>44.5</v>
      </c>
      <c r="ACZ11" s="27" t="str">
        <f t="shared" si="585"/>
        <v>111</v>
      </c>
      <c r="ADA11" s="27" t="str">
        <f t="shared" si="586"/>
        <v>37.3</v>
      </c>
      <c r="ADB11" s="27" t="str">
        <f t="shared" si="587"/>
        <v>67.9</v>
      </c>
      <c r="ADC11" s="27">
        <f t="shared" si="588"/>
        <v>0</v>
      </c>
      <c r="ADD11" s="27" t="str">
        <f t="shared" si="589"/>
        <v>21.2</v>
      </c>
      <c r="ADE11" s="27">
        <f t="shared" si="590"/>
        <v>0</v>
      </c>
      <c r="ADF11" s="27" t="str">
        <f t="shared" si="591"/>
        <v>25.6</v>
      </c>
      <c r="ADG11" s="27" t="str">
        <f t="shared" si="592"/>
        <v>47.5</v>
      </c>
      <c r="ADH11" s="27" t="str">
        <f t="shared" si="593"/>
        <v>0</v>
      </c>
      <c r="ADI11" s="27">
        <f t="shared" si="594"/>
        <v>0</v>
      </c>
      <c r="ADJ11" s="27" t="str">
        <f t="shared" si="595"/>
        <v>118</v>
      </c>
      <c r="ADK11" s="27" t="str">
        <f t="shared" si="596"/>
        <v>128.8</v>
      </c>
      <c r="ADL11" s="27">
        <f t="shared" si="597"/>
        <v>0</v>
      </c>
      <c r="ADM11" s="27" t="str">
        <f t="shared" si="598"/>
        <v>55.4</v>
      </c>
      <c r="ADN11" s="27" t="str">
        <f t="shared" si="599"/>
        <v>22.9</v>
      </c>
      <c r="ADO11" s="27">
        <f t="shared" si="600"/>
        <v>0</v>
      </c>
      <c r="ADP11" s="27" t="str">
        <f t="shared" si="601"/>
        <v>158.2</v>
      </c>
      <c r="ADQ11" s="27" t="str">
        <f t="shared" si="602"/>
        <v>67.7</v>
      </c>
      <c r="ADR11" s="27">
        <f t="shared" si="603"/>
        <v>0</v>
      </c>
      <c r="ADS11" s="27" t="str">
        <f t="shared" si="604"/>
        <v>100.5</v>
      </c>
      <c r="ADT11" s="27" t="str">
        <f t="shared" si="605"/>
        <v>32.8</v>
      </c>
      <c r="ADU11" s="27">
        <f t="shared" si="606"/>
        <v>0</v>
      </c>
      <c r="ADV11" s="27">
        <f t="shared" si="607"/>
        <v>0</v>
      </c>
      <c r="ADW11" s="27" t="str">
        <f t="shared" si="608"/>
        <v>79.9</v>
      </c>
      <c r="ADX11" s="27">
        <f t="shared" si="609"/>
        <v>0</v>
      </c>
      <c r="ADY11" s="27" t="str">
        <f t="shared" si="610"/>
        <v>104.8</v>
      </c>
      <c r="ADZ11" s="27" t="str">
        <f t="shared" si="611"/>
        <v>28.5</v>
      </c>
      <c r="AEA11" s="27">
        <f t="shared" si="612"/>
        <v>0</v>
      </c>
      <c r="AEB11" s="27" t="str">
        <f t="shared" si="613"/>
        <v>45.6</v>
      </c>
      <c r="AEC11" s="27" t="str">
        <f t="shared" si="614"/>
        <v>59.8</v>
      </c>
      <c r="AED11" s="27">
        <f t="shared" si="615"/>
        <v>0</v>
      </c>
      <c r="AEE11" s="27" t="str">
        <f t="shared" si="616"/>
        <v>42.8</v>
      </c>
      <c r="AEF11" s="27" t="str">
        <f t="shared" si="617"/>
        <v>26.8</v>
      </c>
      <c r="AEG11" s="27">
        <f t="shared" si="618"/>
        <v>0</v>
      </c>
      <c r="AEH11" s="27">
        <f t="shared" si="619"/>
        <v>0</v>
      </c>
      <c r="AEI11" s="27" t="str">
        <f t="shared" si="620"/>
        <v>0</v>
      </c>
      <c r="AEJ11" s="27" t="str">
        <f t="shared" si="621"/>
        <v>23.4</v>
      </c>
      <c r="AEK11" s="27" t="str">
        <f t="shared" si="622"/>
        <v>14</v>
      </c>
      <c r="AEL11" s="27" t="str">
        <f t="shared" si="623"/>
        <v>35.2</v>
      </c>
      <c r="AEM11" s="27">
        <f t="shared" si="624"/>
        <v>0</v>
      </c>
      <c r="AEN11" s="27">
        <f t="shared" si="625"/>
        <v>0</v>
      </c>
      <c r="AEO11" s="27">
        <f t="shared" si="626"/>
        <v>0</v>
      </c>
      <c r="AEP11" s="27">
        <f t="shared" si="627"/>
        <v>0</v>
      </c>
      <c r="AEQ11" s="27">
        <f t="shared" si="628"/>
        <v>0</v>
      </c>
      <c r="AER11" s="27">
        <f t="shared" si="629"/>
        <v>0</v>
      </c>
      <c r="AES11" s="27">
        <f t="shared" si="630"/>
        <v>0</v>
      </c>
      <c r="AET11" s="27">
        <f t="shared" si="631"/>
        <v>0</v>
      </c>
      <c r="AEU11" s="27">
        <f t="shared" si="632"/>
        <v>0</v>
      </c>
      <c r="AEV11" s="27">
        <f t="shared" si="633"/>
        <v>0</v>
      </c>
      <c r="AEW11" s="27">
        <f t="shared" si="634"/>
        <v>0</v>
      </c>
      <c r="AEX11" s="27">
        <f t="shared" si="635"/>
        <v>0</v>
      </c>
      <c r="AEY11" s="27">
        <f t="shared" si="636"/>
        <v>0</v>
      </c>
      <c r="AEZ11" s="27">
        <f t="shared" si="637"/>
        <v>0</v>
      </c>
      <c r="AFA11" s="27">
        <f t="shared" si="638"/>
        <v>0</v>
      </c>
      <c r="AFB11" s="27">
        <f t="shared" si="639"/>
        <v>0</v>
      </c>
      <c r="AFC11" s="27">
        <f t="shared" si="640"/>
        <v>0</v>
      </c>
      <c r="AFD11" s="27">
        <f t="shared" si="641"/>
        <v>0</v>
      </c>
      <c r="AFE11" s="27">
        <f t="shared" si="642"/>
        <v>0</v>
      </c>
      <c r="AFF11" s="27">
        <f t="shared" si="643"/>
        <v>0</v>
      </c>
      <c r="AFG11" s="27">
        <f t="shared" si="644"/>
        <v>0</v>
      </c>
      <c r="AFH11" s="27">
        <f t="shared" si="645"/>
        <v>0</v>
      </c>
      <c r="AFI11" s="27">
        <f t="shared" si="646"/>
        <v>0</v>
      </c>
      <c r="AFJ11" s="27">
        <f t="shared" si="647"/>
        <v>0</v>
      </c>
      <c r="AFL11" s="28">
        <f t="shared" si="892"/>
        <v>120</v>
      </c>
      <c r="AFM11" s="28">
        <v>120</v>
      </c>
      <c r="AFN11" s="27">
        <v>7</v>
      </c>
      <c r="AFO11" s="27">
        <f t="shared" si="648"/>
        <v>7</v>
      </c>
      <c r="AFP11" s="27">
        <f t="shared" si="649"/>
        <v>7</v>
      </c>
      <c r="AFQ11" s="27">
        <f t="shared" si="650"/>
        <v>7</v>
      </c>
      <c r="AFR11" s="27">
        <f t="shared" si="651"/>
        <v>7</v>
      </c>
      <c r="AFS11" s="27">
        <f t="shared" si="652"/>
        <v>0</v>
      </c>
      <c r="AFT11" s="27">
        <f t="shared" si="653"/>
        <v>0</v>
      </c>
      <c r="AFU11" s="27">
        <f t="shared" si="654"/>
        <v>7</v>
      </c>
      <c r="AFV11" s="27">
        <f t="shared" si="655"/>
        <v>0</v>
      </c>
      <c r="AFW11" s="27">
        <f t="shared" si="656"/>
        <v>7</v>
      </c>
      <c r="AFX11" s="27">
        <f t="shared" si="657"/>
        <v>1</v>
      </c>
      <c r="AFY11" s="27">
        <f t="shared" si="658"/>
        <v>0</v>
      </c>
      <c r="AFZ11" s="27">
        <f t="shared" si="659"/>
        <v>7</v>
      </c>
      <c r="AGA11" s="27">
        <f t="shared" si="660"/>
        <v>0</v>
      </c>
      <c r="AGB11" s="27">
        <f t="shared" si="661"/>
        <v>0</v>
      </c>
      <c r="AGC11" s="27">
        <f t="shared" si="662"/>
        <v>7</v>
      </c>
      <c r="AGD11" s="27">
        <f t="shared" si="663"/>
        <v>8</v>
      </c>
      <c r="AGE11" s="27">
        <f t="shared" si="664"/>
        <v>4</v>
      </c>
      <c r="AGF11" s="27">
        <f t="shared" si="665"/>
        <v>0</v>
      </c>
      <c r="AGG11" s="27">
        <f t="shared" si="666"/>
        <v>2</v>
      </c>
      <c r="AGH11" s="27">
        <f t="shared" si="667"/>
        <v>7</v>
      </c>
      <c r="AGI11" s="27">
        <f t="shared" si="668"/>
        <v>2</v>
      </c>
      <c r="AGJ11" s="27">
        <f t="shared" si="669"/>
        <v>7</v>
      </c>
      <c r="AGK11" s="27">
        <f t="shared" si="670"/>
        <v>0</v>
      </c>
      <c r="AGL11" s="27">
        <f t="shared" si="671"/>
        <v>7</v>
      </c>
      <c r="AGM11" s="27">
        <f t="shared" si="672"/>
        <v>0</v>
      </c>
      <c r="AGN11" s="27">
        <f t="shared" si="673"/>
        <v>7</v>
      </c>
      <c r="AGO11" s="27">
        <f t="shared" si="674"/>
        <v>7</v>
      </c>
      <c r="AGP11" s="27">
        <f t="shared" si="675"/>
        <v>7</v>
      </c>
      <c r="AGQ11" s="27">
        <f t="shared" si="676"/>
        <v>0</v>
      </c>
      <c r="AGR11" s="27">
        <f t="shared" si="677"/>
        <v>7</v>
      </c>
      <c r="AGS11" s="27">
        <f t="shared" si="678"/>
        <v>7</v>
      </c>
      <c r="AGT11" s="27">
        <f t="shared" si="679"/>
        <v>0</v>
      </c>
      <c r="AGU11" s="27">
        <f t="shared" si="680"/>
        <v>7</v>
      </c>
      <c r="AGV11" s="27">
        <f t="shared" si="681"/>
        <v>8</v>
      </c>
      <c r="AGW11" s="27">
        <f t="shared" si="682"/>
        <v>0</v>
      </c>
      <c r="AGX11" s="27">
        <f t="shared" si="683"/>
        <v>7</v>
      </c>
      <c r="AGY11" s="27">
        <f t="shared" si="684"/>
        <v>7</v>
      </c>
      <c r="AGZ11" s="27">
        <f t="shared" si="685"/>
        <v>0</v>
      </c>
      <c r="AHA11" s="27">
        <f t="shared" si="686"/>
        <v>7</v>
      </c>
      <c r="AHB11" s="27">
        <f t="shared" si="687"/>
        <v>4</v>
      </c>
      <c r="AHC11" s="27">
        <f t="shared" si="688"/>
        <v>0</v>
      </c>
      <c r="AHD11" s="27">
        <f t="shared" si="689"/>
        <v>0</v>
      </c>
      <c r="AHE11" s="27">
        <f t="shared" si="690"/>
        <v>7</v>
      </c>
      <c r="AHF11" s="27">
        <f t="shared" si="691"/>
        <v>0</v>
      </c>
      <c r="AHG11" s="27">
        <f t="shared" si="692"/>
        <v>7</v>
      </c>
      <c r="AHH11" s="27">
        <f t="shared" si="693"/>
        <v>6</v>
      </c>
      <c r="AHI11" s="27">
        <f t="shared" si="694"/>
        <v>0</v>
      </c>
      <c r="AHJ11" s="27">
        <f t="shared" si="695"/>
        <v>7</v>
      </c>
      <c r="AHK11" s="27">
        <f t="shared" si="696"/>
        <v>7</v>
      </c>
      <c r="AHL11" s="27">
        <f t="shared" si="697"/>
        <v>0</v>
      </c>
      <c r="AHM11" s="27">
        <f t="shared" si="698"/>
        <v>7</v>
      </c>
      <c r="AHN11" s="27">
        <f t="shared" si="699"/>
        <v>4</v>
      </c>
      <c r="AHO11" s="27">
        <f t="shared" si="700"/>
        <v>0</v>
      </c>
      <c r="AHP11" s="27">
        <f t="shared" si="701"/>
        <v>0</v>
      </c>
      <c r="AHQ11" s="27">
        <f t="shared" si="702"/>
        <v>8</v>
      </c>
      <c r="AHR11" s="27">
        <f t="shared" si="703"/>
        <v>7</v>
      </c>
      <c r="AHS11" s="27">
        <f t="shared" si="704"/>
        <v>7</v>
      </c>
      <c r="AHT11" s="27">
        <f t="shared" si="705"/>
        <v>6</v>
      </c>
      <c r="AHU11" s="27">
        <f t="shared" si="706"/>
        <v>0</v>
      </c>
      <c r="AHV11" s="27">
        <f t="shared" si="707"/>
        <v>0</v>
      </c>
      <c r="AHW11" s="27">
        <f t="shared" si="708"/>
        <v>0</v>
      </c>
      <c r="AHX11" s="27">
        <f t="shared" si="709"/>
        <v>0</v>
      </c>
      <c r="AHY11" s="27">
        <f t="shared" si="710"/>
        <v>0</v>
      </c>
      <c r="AHZ11" s="27">
        <f t="shared" si="711"/>
        <v>0</v>
      </c>
      <c r="AIA11" s="27">
        <f t="shared" si="712"/>
        <v>0</v>
      </c>
      <c r="AIB11" s="27">
        <f t="shared" si="713"/>
        <v>0</v>
      </c>
      <c r="AIC11" s="27">
        <f t="shared" si="714"/>
        <v>0</v>
      </c>
      <c r="AID11" s="27">
        <f t="shared" si="715"/>
        <v>0</v>
      </c>
      <c r="AIE11" s="27">
        <f t="shared" si="716"/>
        <v>0</v>
      </c>
      <c r="AIF11" s="27">
        <f t="shared" si="717"/>
        <v>0</v>
      </c>
      <c r="AIG11" s="27">
        <f t="shared" si="718"/>
        <v>0</v>
      </c>
      <c r="AIH11" s="27">
        <f t="shared" si="719"/>
        <v>0</v>
      </c>
      <c r="AII11" s="27">
        <f t="shared" si="720"/>
        <v>0</v>
      </c>
      <c r="AIJ11" s="27">
        <f t="shared" si="721"/>
        <v>0</v>
      </c>
      <c r="AIK11" s="27">
        <f t="shared" si="722"/>
        <v>0</v>
      </c>
      <c r="AIL11" s="27">
        <f t="shared" si="723"/>
        <v>0</v>
      </c>
      <c r="AIM11" s="27">
        <f t="shared" si="724"/>
        <v>0</v>
      </c>
      <c r="AIN11" s="27">
        <f t="shared" si="725"/>
        <v>0</v>
      </c>
      <c r="AIO11" s="27">
        <f t="shared" si="726"/>
        <v>0</v>
      </c>
      <c r="AIP11" s="27">
        <f t="shared" si="727"/>
        <v>0</v>
      </c>
      <c r="AIQ11" s="27">
        <f t="shared" si="728"/>
        <v>0</v>
      </c>
      <c r="AIR11" s="27">
        <f t="shared" si="729"/>
        <v>0</v>
      </c>
      <c r="AIT11" s="27">
        <v>1</v>
      </c>
      <c r="AIU11" s="27">
        <v>1</v>
      </c>
      <c r="AIV11" s="27">
        <v>1</v>
      </c>
      <c r="AIW11" s="27">
        <f t="shared" si="730"/>
        <v>1</v>
      </c>
      <c r="AIX11" s="27">
        <f t="shared" si="731"/>
        <v>0</v>
      </c>
      <c r="AIY11" s="27">
        <f t="shared" si="732"/>
        <v>0</v>
      </c>
      <c r="AIZ11" s="27">
        <f t="shared" si="733"/>
        <v>0.25</v>
      </c>
      <c r="AJA11" s="27">
        <f t="shared" si="734"/>
        <v>0</v>
      </c>
      <c r="AJB11" s="27">
        <f t="shared" si="735"/>
        <v>0.5</v>
      </c>
      <c r="AJC11" s="27">
        <f t="shared" si="736"/>
        <v>8</v>
      </c>
      <c r="AJD11" s="27">
        <f t="shared" si="737"/>
        <v>0</v>
      </c>
      <c r="AJE11" s="27">
        <f t="shared" si="738"/>
        <v>4</v>
      </c>
      <c r="AJF11" s="27">
        <f t="shared" si="739"/>
        <v>0</v>
      </c>
      <c r="AJG11" s="27">
        <f t="shared" si="740"/>
        <v>0</v>
      </c>
      <c r="AJH11" s="27">
        <f t="shared" si="741"/>
        <v>0.25</v>
      </c>
      <c r="AJI11" s="27">
        <f t="shared" si="742"/>
        <v>4</v>
      </c>
      <c r="AJJ11" s="27">
        <f t="shared" si="743"/>
        <v>2</v>
      </c>
      <c r="AJK11" s="27">
        <f t="shared" si="744"/>
        <v>0</v>
      </c>
      <c r="AJL11" s="27">
        <f t="shared" si="745"/>
        <v>4</v>
      </c>
      <c r="AJM11" s="27">
        <f t="shared" si="746"/>
        <v>8</v>
      </c>
      <c r="AJN11" s="27">
        <f t="shared" si="747"/>
        <v>8</v>
      </c>
      <c r="AJO11" s="27">
        <f t="shared" si="748"/>
        <v>8</v>
      </c>
      <c r="AJP11" s="27">
        <f t="shared" si="749"/>
        <v>0</v>
      </c>
      <c r="AJQ11" s="27">
        <f t="shared" si="750"/>
        <v>0.5</v>
      </c>
      <c r="AJR11" s="27">
        <f t="shared" si="751"/>
        <v>0</v>
      </c>
      <c r="AJS11" s="27">
        <f t="shared" si="752"/>
        <v>0.5</v>
      </c>
      <c r="AJT11" s="27">
        <f t="shared" si="753"/>
        <v>1</v>
      </c>
      <c r="AJU11" s="27">
        <f t="shared" si="754"/>
        <v>1</v>
      </c>
      <c r="AJV11" s="27">
        <f t="shared" si="755"/>
        <v>0</v>
      </c>
      <c r="AJW11" s="27">
        <f t="shared" si="756"/>
        <v>0.5</v>
      </c>
      <c r="AJX11" s="27">
        <f t="shared" si="757"/>
        <v>1</v>
      </c>
      <c r="AJY11" s="27">
        <f t="shared" si="758"/>
        <v>0</v>
      </c>
      <c r="AJZ11" s="27">
        <f t="shared" si="759"/>
        <v>0.5</v>
      </c>
      <c r="AKA11" s="27">
        <f t="shared" si="760"/>
        <v>4</v>
      </c>
      <c r="AKB11" s="27">
        <f t="shared" si="761"/>
        <v>0</v>
      </c>
      <c r="AKC11" s="27">
        <f t="shared" si="762"/>
        <v>2</v>
      </c>
      <c r="AKD11" s="27">
        <f t="shared" si="763"/>
        <v>1</v>
      </c>
      <c r="AKE11" s="27">
        <f t="shared" si="764"/>
        <v>0</v>
      </c>
      <c r="AKF11" s="27">
        <f t="shared" si="765"/>
        <v>0.5</v>
      </c>
      <c r="AKG11" s="27">
        <f t="shared" si="766"/>
        <v>4</v>
      </c>
      <c r="AKH11" s="27">
        <f t="shared" si="767"/>
        <v>0</v>
      </c>
      <c r="AKI11" s="27">
        <f t="shared" si="768"/>
        <v>0</v>
      </c>
      <c r="AKJ11" s="27">
        <f t="shared" si="769"/>
        <v>1</v>
      </c>
      <c r="AKK11" s="27">
        <f t="shared" si="770"/>
        <v>0</v>
      </c>
      <c r="AKL11" s="27">
        <f t="shared" si="771"/>
        <v>0.5</v>
      </c>
      <c r="AKM11" s="27">
        <f t="shared" si="772"/>
        <v>16</v>
      </c>
      <c r="AKN11" s="27">
        <f t="shared" si="773"/>
        <v>0</v>
      </c>
      <c r="AKO11" s="27">
        <f t="shared" si="774"/>
        <v>8</v>
      </c>
      <c r="AKP11" s="27">
        <f t="shared" si="775"/>
        <v>1</v>
      </c>
      <c r="AKQ11" s="27">
        <f t="shared" si="776"/>
        <v>0</v>
      </c>
      <c r="AKR11" s="27">
        <f t="shared" si="777"/>
        <v>0.5</v>
      </c>
      <c r="AKS11" s="27">
        <f t="shared" si="778"/>
        <v>4</v>
      </c>
      <c r="AKT11" s="27">
        <f t="shared" si="779"/>
        <v>0</v>
      </c>
      <c r="AKU11" s="27">
        <f t="shared" si="780"/>
        <v>0</v>
      </c>
      <c r="AKV11" s="27">
        <f t="shared" si="781"/>
        <v>0.5</v>
      </c>
      <c r="AKW11" s="27">
        <f t="shared" si="782"/>
        <v>4</v>
      </c>
      <c r="AKX11" s="27">
        <f t="shared" si="783"/>
        <v>1</v>
      </c>
      <c r="AKY11" s="27">
        <f t="shared" si="784"/>
        <v>16</v>
      </c>
      <c r="AKZ11" s="27">
        <f t="shared" si="785"/>
        <v>0</v>
      </c>
      <c r="ALA11" s="27">
        <f t="shared" si="786"/>
        <v>0</v>
      </c>
      <c r="ALB11" s="27">
        <f t="shared" si="787"/>
        <v>0</v>
      </c>
      <c r="ALC11" s="27">
        <f t="shared" si="788"/>
        <v>0</v>
      </c>
      <c r="ALD11" s="27">
        <f t="shared" si="789"/>
        <v>0</v>
      </c>
      <c r="ALE11" s="27">
        <f t="shared" si="790"/>
        <v>0</v>
      </c>
      <c r="ALF11" s="27">
        <f t="shared" si="791"/>
        <v>0</v>
      </c>
      <c r="ALG11" s="27">
        <f t="shared" si="792"/>
        <v>0</v>
      </c>
      <c r="ALH11" s="27">
        <f t="shared" si="793"/>
        <v>0</v>
      </c>
      <c r="ALI11" s="27">
        <f t="shared" si="794"/>
        <v>0</v>
      </c>
      <c r="ALJ11" s="27">
        <f t="shared" si="795"/>
        <v>0</v>
      </c>
      <c r="ALK11" s="27">
        <f t="shared" si="796"/>
        <v>0</v>
      </c>
      <c r="ALL11" s="27">
        <f t="shared" si="797"/>
        <v>0</v>
      </c>
      <c r="ALM11" s="27">
        <f t="shared" si="798"/>
        <v>0</v>
      </c>
      <c r="ALN11" s="27">
        <f t="shared" si="799"/>
        <v>0</v>
      </c>
      <c r="ALO11" s="27">
        <f t="shared" si="800"/>
        <v>0</v>
      </c>
      <c r="ALP11" s="27">
        <f t="shared" si="801"/>
        <v>0</v>
      </c>
      <c r="ALQ11" s="27">
        <f t="shared" si="802"/>
        <v>0</v>
      </c>
      <c r="ALR11" s="27">
        <f t="shared" si="803"/>
        <v>0</v>
      </c>
      <c r="ALS11" s="27">
        <f t="shared" si="804"/>
        <v>0</v>
      </c>
      <c r="ALT11" s="27">
        <f t="shared" si="805"/>
        <v>0</v>
      </c>
      <c r="ALU11" s="27">
        <f t="shared" si="806"/>
        <v>0</v>
      </c>
      <c r="ALV11" s="27">
        <f t="shared" si="807"/>
        <v>0</v>
      </c>
      <c r="ALW11" s="27">
        <f t="shared" si="808"/>
        <v>0</v>
      </c>
      <c r="AMK11" s="28">
        <v>2060</v>
      </c>
      <c r="AML11" s="28">
        <f t="shared" si="809"/>
        <v>2060</v>
      </c>
      <c r="AMN11" s="28">
        <v>2060</v>
      </c>
      <c r="AMO11" s="27" t="str">
        <f t="shared" si="810"/>
        <v>2063</v>
      </c>
      <c r="AMP11" s="27" t="str">
        <f t="shared" si="811"/>
        <v>2074</v>
      </c>
      <c r="AMQ11" s="27" t="str">
        <f t="shared" si="812"/>
        <v>2077</v>
      </c>
      <c r="AMR11" s="27" t="str">
        <f t="shared" si="813"/>
        <v>2056</v>
      </c>
      <c r="AMS11" s="27" t="str">
        <f t="shared" si="814"/>
        <v>2056</v>
      </c>
      <c r="AMT11" s="27" t="str">
        <f t="shared" si="815"/>
        <v>2056</v>
      </c>
      <c r="AMU11" s="27" t="str">
        <f t="shared" si="816"/>
        <v>2066</v>
      </c>
      <c r="AMV11" s="27" t="str">
        <f t="shared" si="817"/>
        <v>2066</v>
      </c>
      <c r="AMW11" s="27" t="str">
        <f t="shared" si="818"/>
        <v>2069</v>
      </c>
      <c r="AMX11" s="27" t="str">
        <f t="shared" si="819"/>
        <v>2084</v>
      </c>
      <c r="AMY11" s="27" t="str">
        <f t="shared" si="820"/>
        <v>2084</v>
      </c>
      <c r="AMZ11" s="27" t="str">
        <f t="shared" si="821"/>
        <v>2052</v>
      </c>
      <c r="ANA11" s="27" t="str">
        <f t="shared" si="822"/>
        <v>2052</v>
      </c>
      <c r="ANB11" s="27" t="str">
        <f t="shared" si="823"/>
        <v>2052</v>
      </c>
      <c r="ANC11" s="27" t="str">
        <f t="shared" si="824"/>
        <v>2059</v>
      </c>
      <c r="AND11" s="27" t="str">
        <f t="shared" si="825"/>
        <v>2070</v>
      </c>
      <c r="ANE11" s="27" t="str">
        <f t="shared" si="826"/>
        <v>2052</v>
      </c>
      <c r="ANF11" s="27" t="str">
        <f t="shared" si="827"/>
        <v>2052</v>
      </c>
      <c r="ANG11" s="27" t="str">
        <f t="shared" si="828"/>
        <v>2063</v>
      </c>
      <c r="ANH11" s="27" t="str">
        <f t="shared" si="829"/>
        <v>2069</v>
      </c>
      <c r="ANI11" s="27" t="str">
        <f t="shared" si="830"/>
        <v>2077</v>
      </c>
      <c r="ANJ11" s="27" t="str">
        <f t="shared" si="831"/>
        <v>2082</v>
      </c>
      <c r="ANK11" s="27" t="str">
        <f t="shared" si="832"/>
        <v>2082</v>
      </c>
      <c r="ANL11" s="27" t="str">
        <f t="shared" si="833"/>
        <v>2063</v>
      </c>
      <c r="ANM11" s="27" t="str">
        <f t="shared" si="834"/>
        <v>2063</v>
      </c>
      <c r="ANN11" s="27" t="str">
        <f t="shared" si="835"/>
        <v>2038</v>
      </c>
      <c r="ANO11" s="27" t="str">
        <f t="shared" si="836"/>
        <v>2044</v>
      </c>
      <c r="ANP11" s="27" t="str">
        <f t="shared" si="837"/>
        <v>2011</v>
      </c>
      <c r="ANQ11" s="27" t="str">
        <f t="shared" si="838"/>
        <v>2011</v>
      </c>
      <c r="ANR11" s="27" t="str">
        <f t="shared" si="839"/>
        <v>2017</v>
      </c>
      <c r="ANS11" s="27" t="str">
        <f t="shared" si="840"/>
        <v>2036</v>
      </c>
      <c r="ANT11" s="27" t="str">
        <f t="shared" si="841"/>
        <v>2036</v>
      </c>
      <c r="ANU11" s="27" t="str">
        <f t="shared" si="842"/>
        <v>2044</v>
      </c>
      <c r="ANV11" s="27" t="str">
        <f t="shared" si="843"/>
        <v>2025</v>
      </c>
      <c r="ANW11" s="27" t="str">
        <f t="shared" si="844"/>
        <v>2025</v>
      </c>
      <c r="ANX11" s="27" t="str">
        <f t="shared" si="845"/>
        <v>2037</v>
      </c>
      <c r="ANY11" s="27" t="str">
        <f t="shared" si="846"/>
        <v>2055</v>
      </c>
      <c r="ANZ11" s="27" t="str">
        <f t="shared" si="847"/>
        <v>2055</v>
      </c>
      <c r="AOA11" s="27" t="str">
        <f t="shared" si="848"/>
        <v>2067</v>
      </c>
      <c r="AOB11" s="27" t="str">
        <f t="shared" si="849"/>
        <v>2090</v>
      </c>
      <c r="AOC11" s="27" t="str">
        <f t="shared" si="850"/>
        <v>2090</v>
      </c>
      <c r="AOD11" s="27" t="str">
        <f t="shared" si="851"/>
        <v>2090</v>
      </c>
      <c r="AOE11" s="27" t="str">
        <f t="shared" si="852"/>
        <v>2114</v>
      </c>
      <c r="AOF11" s="27" t="str">
        <f t="shared" si="853"/>
        <v>2114</v>
      </c>
      <c r="AOG11" s="27" t="str">
        <f t="shared" si="854"/>
        <v>2125</v>
      </c>
      <c r="AOH11" s="27" t="str">
        <f t="shared" si="855"/>
        <v>2111</v>
      </c>
      <c r="AOI11" s="27" t="str">
        <f t="shared" si="856"/>
        <v>2111</v>
      </c>
      <c r="AOJ11" s="27" t="str">
        <f t="shared" si="857"/>
        <v>2128</v>
      </c>
      <c r="AOK11" s="27" t="str">
        <f t="shared" si="858"/>
        <v>2147</v>
      </c>
      <c r="AOL11" s="27" t="str">
        <f t="shared" si="859"/>
        <v>2147</v>
      </c>
      <c r="AOM11" s="27" t="str">
        <f t="shared" si="860"/>
        <v>2120</v>
      </c>
      <c r="AON11" s="27" t="str">
        <f t="shared" si="861"/>
        <v>2104</v>
      </c>
      <c r="AOO11" s="27" t="str">
        <f t="shared" si="862"/>
        <v>2104</v>
      </c>
      <c r="AOP11" s="27" t="str">
        <f t="shared" si="863"/>
        <v>2104</v>
      </c>
      <c r="AOQ11" s="27" t="str">
        <f t="shared" si="864"/>
        <v>2082</v>
      </c>
      <c r="AOR11" s="27" t="str">
        <f t="shared" si="865"/>
        <v>2105</v>
      </c>
      <c r="AOS11" s="27" t="str">
        <f t="shared" si="866"/>
        <v>2075</v>
      </c>
      <c r="AOT11" s="27" t="str">
        <f t="shared" si="867"/>
        <v>2060</v>
      </c>
      <c r="AOU11" s="27" t="str">
        <f t="shared" si="868"/>
        <v>2060</v>
      </c>
      <c r="AOV11" s="27" t="str">
        <f t="shared" si="869"/>
        <v>2060</v>
      </c>
      <c r="AOW11" s="27" t="str">
        <f t="shared" si="870"/>
        <v>2060</v>
      </c>
      <c r="AOX11" s="27" t="str">
        <f t="shared" si="871"/>
        <v>2060</v>
      </c>
      <c r="AOY11" s="27" t="str">
        <f t="shared" si="872"/>
        <v>2060</v>
      </c>
      <c r="AOZ11" s="27" t="str">
        <f t="shared" si="873"/>
        <v>2060</v>
      </c>
      <c r="APA11" s="27" t="str">
        <f t="shared" si="874"/>
        <v>2060</v>
      </c>
      <c r="APB11" s="27" t="str">
        <f t="shared" si="875"/>
        <v>2060</v>
      </c>
      <c r="APC11" s="27" t="str">
        <f t="shared" si="876"/>
        <v>2060</v>
      </c>
      <c r="APD11" s="27" t="str">
        <f t="shared" si="877"/>
        <v>2060</v>
      </c>
      <c r="APE11" s="27" t="str">
        <f t="shared" si="878"/>
        <v>2060</v>
      </c>
      <c r="APF11" s="27" t="str">
        <f t="shared" si="879"/>
        <v>2060</v>
      </c>
      <c r="APG11" s="27" t="str">
        <f t="shared" si="880"/>
        <v>2060</v>
      </c>
      <c r="APH11" s="27" t="str">
        <f t="shared" si="881"/>
        <v>2060</v>
      </c>
      <c r="API11" s="27" t="str">
        <f t="shared" si="882"/>
        <v>2060</v>
      </c>
      <c r="APJ11" s="27" t="str">
        <f t="shared" si="883"/>
        <v>2060</v>
      </c>
      <c r="APK11" s="27" t="str">
        <f t="shared" si="884"/>
        <v>2060</v>
      </c>
      <c r="APL11" s="27" t="str">
        <f t="shared" si="885"/>
        <v>2060</v>
      </c>
      <c r="APM11" s="27" t="str">
        <f t="shared" si="886"/>
        <v>2060</v>
      </c>
      <c r="APN11" s="27" t="str">
        <f t="shared" si="887"/>
        <v>2060</v>
      </c>
      <c r="APO11" s="27" t="str">
        <f t="shared" si="888"/>
        <v>2060</v>
      </c>
      <c r="APP11" s="27" t="str">
        <f t="shared" si="889"/>
        <v>2060</v>
      </c>
      <c r="APQ11" s="27" t="str">
        <f t="shared" si="890"/>
        <v>2060</v>
      </c>
      <c r="APR11" s="27" t="str">
        <f t="shared" si="891"/>
        <v>2060</v>
      </c>
    </row>
    <row r="12" spans="1:1110" x14ac:dyDescent="0.35">
      <c r="A12" s="27">
        <v>109</v>
      </c>
      <c r="B12" s="89" t="s">
        <v>44</v>
      </c>
      <c r="C12" s="91">
        <f>VLOOKUP(A12, Rankings!$A$2:$AN$129, 40, FALSE)</f>
        <v>10</v>
      </c>
      <c r="D12" s="19" t="s">
        <v>394</v>
      </c>
      <c r="I12" s="29">
        <f t="shared" si="0"/>
        <v>26.666666666666664</v>
      </c>
      <c r="L12" s="27" t="s">
        <v>2331</v>
      </c>
      <c r="M12" s="27" t="s">
        <v>2549</v>
      </c>
      <c r="N12" s="27" t="s">
        <v>2896</v>
      </c>
      <c r="O12" s="27" t="s">
        <v>3061</v>
      </c>
      <c r="P12" s="27" t="s">
        <v>24</v>
      </c>
      <c r="Q12" s="27" t="s">
        <v>3314</v>
      </c>
      <c r="R12" s="27" t="s">
        <v>24</v>
      </c>
      <c r="S12" s="27" t="s">
        <v>24</v>
      </c>
      <c r="T12" s="27" t="s">
        <v>3729</v>
      </c>
      <c r="U12" s="27" t="s">
        <v>3966</v>
      </c>
      <c r="V12" s="27" t="s">
        <v>24</v>
      </c>
      <c r="W12" s="27" t="s">
        <v>4219</v>
      </c>
      <c r="X12" s="27" t="s">
        <v>24</v>
      </c>
      <c r="Y12" s="27" t="s">
        <v>24</v>
      </c>
      <c r="Z12" s="27" t="s">
        <v>4475</v>
      </c>
      <c r="AA12" s="27" t="s">
        <v>4711</v>
      </c>
      <c r="AB12" s="27" t="s">
        <v>4799</v>
      </c>
      <c r="AC12" s="27" t="s">
        <v>24</v>
      </c>
      <c r="AD12" s="27" t="s">
        <v>4934</v>
      </c>
      <c r="AE12" s="27" t="s">
        <v>24</v>
      </c>
      <c r="AF12" s="27" t="s">
        <v>5098</v>
      </c>
      <c r="AG12" s="27" t="s">
        <v>5238</v>
      </c>
      <c r="AH12" s="27" t="s">
        <v>5308</v>
      </c>
      <c r="AI12" s="27" t="s">
        <v>24</v>
      </c>
      <c r="AJ12" s="27" t="s">
        <v>24</v>
      </c>
      <c r="AK12" s="27" t="s">
        <v>24</v>
      </c>
      <c r="AL12" s="27" t="s">
        <v>5742</v>
      </c>
      <c r="AM12" s="27" t="s">
        <v>5907</v>
      </c>
      <c r="AN12" s="27" t="s">
        <v>5980</v>
      </c>
      <c r="AO12" s="27" t="s">
        <v>6096</v>
      </c>
      <c r="AP12" s="27" t="s">
        <v>6245</v>
      </c>
      <c r="AQ12" s="27" t="s">
        <v>24</v>
      </c>
      <c r="AR12" s="27" t="s">
        <v>6283</v>
      </c>
      <c r="AS12" s="27" t="s">
        <v>6521</v>
      </c>
      <c r="AT12" s="27" t="s">
        <v>24</v>
      </c>
      <c r="AU12" s="27" t="s">
        <v>6725</v>
      </c>
      <c r="AV12" s="27" t="s">
        <v>6940</v>
      </c>
      <c r="AW12" s="27" t="s">
        <v>24</v>
      </c>
      <c r="AX12" s="27" t="s">
        <v>24</v>
      </c>
      <c r="AY12" s="27" t="s">
        <v>7041</v>
      </c>
      <c r="AZ12" s="27" t="s">
        <v>24</v>
      </c>
      <c r="BA12" s="27" t="s">
        <v>24</v>
      </c>
      <c r="BB12" s="27" t="s">
        <v>24</v>
      </c>
      <c r="BC12" s="27" t="s">
        <v>24</v>
      </c>
      <c r="BD12" s="27" t="s">
        <v>7193</v>
      </c>
      <c r="BE12" s="27" t="s">
        <v>24</v>
      </c>
      <c r="BF12" s="27" t="s">
        <v>24</v>
      </c>
      <c r="BG12" s="27" t="s">
        <v>7243</v>
      </c>
      <c r="BH12" s="27" t="s">
        <v>24</v>
      </c>
      <c r="BI12" s="27" t="s">
        <v>24</v>
      </c>
      <c r="BJ12" s="27" t="s">
        <v>24</v>
      </c>
      <c r="BK12" s="27" t="s">
        <v>24</v>
      </c>
      <c r="BL12" s="27" t="s">
        <v>24</v>
      </c>
      <c r="BM12" s="27" t="s">
        <v>24</v>
      </c>
      <c r="BN12" s="27" t="s">
        <v>7383</v>
      </c>
      <c r="BO12" s="27" t="s">
        <v>7409</v>
      </c>
      <c r="BP12" s="27" t="s">
        <v>7437</v>
      </c>
      <c r="BQ12" s="27" t="s">
        <v>7469</v>
      </c>
      <c r="BR12" s="27" t="s">
        <v>7497</v>
      </c>
      <c r="BS12" s="27" t="s">
        <v>7510</v>
      </c>
      <c r="BT12" s="27" t="s">
        <v>7520</v>
      </c>
      <c r="BU12" s="27" t="s">
        <v>7543</v>
      </c>
      <c r="BV12" s="27" t="s">
        <v>7563</v>
      </c>
      <c r="BW12" s="27" t="s">
        <v>7569</v>
      </c>
      <c r="BX12" s="27" t="s">
        <v>7574</v>
      </c>
      <c r="BY12" s="27" t="s">
        <v>7582</v>
      </c>
      <c r="BZ12" s="27" t="s">
        <v>24</v>
      </c>
      <c r="CA12" s="27" t="s">
        <v>7600</v>
      </c>
      <c r="CB12" s="27" t="s">
        <v>24</v>
      </c>
      <c r="CC12" s="27" t="s">
        <v>7607</v>
      </c>
      <c r="CD12" s="27" t="s">
        <v>7617</v>
      </c>
      <c r="CE12" s="27" t="s">
        <v>7621</v>
      </c>
      <c r="CF12" s="27" t="s">
        <v>24</v>
      </c>
      <c r="CG12" s="27" t="s">
        <v>24</v>
      </c>
      <c r="CH12" s="27" t="s">
        <v>24</v>
      </c>
      <c r="CI12" s="27" t="s">
        <v>24</v>
      </c>
      <c r="CJ12" s="27" t="s">
        <v>24</v>
      </c>
      <c r="CK12" s="27" t="s">
        <v>24</v>
      </c>
      <c r="CL12" s="27" t="s">
        <v>24</v>
      </c>
      <c r="CM12" s="27" t="s">
        <v>24</v>
      </c>
      <c r="CN12" s="27" t="s">
        <v>24</v>
      </c>
      <c r="CO12" s="27" t="s">
        <v>24</v>
      </c>
      <c r="CQ12" s="28">
        <f t="shared" si="1"/>
        <v>5</v>
      </c>
      <c r="CR12" s="28">
        <f t="shared" si="2"/>
        <v>1</v>
      </c>
      <c r="CS12" s="28">
        <f t="shared" si="3"/>
        <v>6</v>
      </c>
      <c r="CT12" s="28">
        <f t="shared" si="4"/>
        <v>0</v>
      </c>
      <c r="CU12" s="28">
        <f t="shared" si="5"/>
        <v>5</v>
      </c>
      <c r="CV12" s="28">
        <f t="shared" si="6"/>
        <v>0</v>
      </c>
      <c r="CW12" s="28">
        <f t="shared" si="7"/>
        <v>4</v>
      </c>
      <c r="CX12" s="28">
        <f t="shared" si="8"/>
        <v>0</v>
      </c>
      <c r="CY12" s="28">
        <f t="shared" si="9"/>
        <v>2</v>
      </c>
      <c r="CZ12" s="28">
        <f t="shared" si="10"/>
        <v>3</v>
      </c>
      <c r="DA12" s="28">
        <f t="shared" si="11"/>
        <v>5</v>
      </c>
      <c r="DB12" s="28">
        <f t="shared" si="12"/>
        <v>1</v>
      </c>
      <c r="DC12" s="28">
        <f t="shared" si="13"/>
        <v>1</v>
      </c>
      <c r="DD12" s="28">
        <f t="shared" si="14"/>
        <v>0</v>
      </c>
      <c r="DE12" s="28">
        <f t="shared" si="15"/>
        <v>0</v>
      </c>
      <c r="DF12" s="28">
        <f t="shared" si="16"/>
        <v>1</v>
      </c>
      <c r="DG12" s="28">
        <f t="shared" si="17"/>
        <v>0</v>
      </c>
      <c r="DH12" s="28">
        <f t="shared" si="18"/>
        <v>1</v>
      </c>
      <c r="DI12" s="28">
        <f t="shared" si="19"/>
        <v>0</v>
      </c>
      <c r="DJ12" s="28">
        <f t="shared" si="20"/>
        <v>1</v>
      </c>
      <c r="DK12" s="28">
        <f t="shared" si="21"/>
        <v>5</v>
      </c>
      <c r="DL12" s="28">
        <f t="shared" si="22"/>
        <v>3</v>
      </c>
      <c r="DM12" s="28">
        <f t="shared" si="23"/>
        <v>3</v>
      </c>
      <c r="DN12" s="28">
        <f t="shared" si="24"/>
        <v>5</v>
      </c>
      <c r="DO12" s="28">
        <f t="shared" si="25"/>
        <v>16</v>
      </c>
      <c r="DP12" s="28">
        <f t="shared" si="26"/>
        <v>15</v>
      </c>
      <c r="DR12">
        <f t="shared" si="27"/>
        <v>3</v>
      </c>
      <c r="DS12">
        <f t="shared" si="28"/>
        <v>3</v>
      </c>
      <c r="DT12">
        <f t="shared" si="29"/>
        <v>1</v>
      </c>
      <c r="DU12">
        <f t="shared" si="30"/>
        <v>6</v>
      </c>
      <c r="DV12">
        <f t="shared" si="31"/>
        <v>0</v>
      </c>
      <c r="DW12">
        <f t="shared" si="32"/>
        <v>2</v>
      </c>
      <c r="DX12">
        <f t="shared" si="33"/>
        <v>0</v>
      </c>
      <c r="DY12">
        <f t="shared" si="34"/>
        <v>0</v>
      </c>
      <c r="DZ12">
        <f t="shared" si="35"/>
        <v>3</v>
      </c>
      <c r="EA12">
        <f t="shared" si="36"/>
        <v>7</v>
      </c>
      <c r="EB12">
        <f t="shared" si="37"/>
        <v>0</v>
      </c>
      <c r="EC12">
        <f t="shared" si="38"/>
        <v>1</v>
      </c>
      <c r="ED12">
        <f t="shared" si="39"/>
        <v>0</v>
      </c>
      <c r="EE12">
        <f t="shared" si="40"/>
        <v>0</v>
      </c>
      <c r="EF12">
        <f t="shared" si="41"/>
        <v>3</v>
      </c>
      <c r="EG12">
        <f t="shared" si="42"/>
        <v>7</v>
      </c>
      <c r="EH12">
        <f t="shared" si="43"/>
        <v>7</v>
      </c>
      <c r="EI12">
        <f t="shared" si="44"/>
        <v>0</v>
      </c>
      <c r="EJ12">
        <f t="shared" si="45"/>
        <v>7</v>
      </c>
      <c r="EK12">
        <f t="shared" si="46"/>
        <v>0</v>
      </c>
      <c r="EL12">
        <f t="shared" si="47"/>
        <v>3</v>
      </c>
      <c r="EM12">
        <f t="shared" si="48"/>
        <v>5</v>
      </c>
      <c r="EN12">
        <f t="shared" si="49"/>
        <v>9</v>
      </c>
      <c r="EO12">
        <f t="shared" si="50"/>
        <v>0</v>
      </c>
      <c r="EP12">
        <f t="shared" si="51"/>
        <v>0</v>
      </c>
      <c r="EQ12">
        <f t="shared" si="52"/>
        <v>0</v>
      </c>
      <c r="ER12">
        <f t="shared" si="53"/>
        <v>3</v>
      </c>
      <c r="ES12">
        <f t="shared" si="54"/>
        <v>5</v>
      </c>
      <c r="ET12">
        <f t="shared" si="55"/>
        <v>12</v>
      </c>
      <c r="EU12">
        <f t="shared" si="56"/>
        <v>1</v>
      </c>
      <c r="EV12">
        <f t="shared" si="57"/>
        <v>7</v>
      </c>
      <c r="EW12">
        <f t="shared" si="58"/>
        <v>0</v>
      </c>
      <c r="EX12">
        <f t="shared" si="59"/>
        <v>1</v>
      </c>
      <c r="EY12">
        <f t="shared" si="60"/>
        <v>6</v>
      </c>
      <c r="EZ12">
        <f t="shared" si="61"/>
        <v>0</v>
      </c>
      <c r="FA12">
        <f t="shared" si="62"/>
        <v>1</v>
      </c>
      <c r="FB12">
        <f t="shared" si="63"/>
        <v>6</v>
      </c>
      <c r="FC12">
        <f t="shared" si="64"/>
        <v>0</v>
      </c>
      <c r="FD12">
        <f t="shared" si="65"/>
        <v>0</v>
      </c>
      <c r="FE12">
        <f t="shared" si="66"/>
        <v>8</v>
      </c>
      <c r="FF12">
        <f t="shared" si="67"/>
        <v>0</v>
      </c>
      <c r="FG12">
        <f t="shared" si="68"/>
        <v>0</v>
      </c>
      <c r="FH12">
        <f t="shared" si="69"/>
        <v>0</v>
      </c>
      <c r="FI12">
        <f t="shared" si="70"/>
        <v>0</v>
      </c>
      <c r="FJ12">
        <f t="shared" si="71"/>
        <v>16</v>
      </c>
      <c r="FK12">
        <f t="shared" si="72"/>
        <v>0</v>
      </c>
      <c r="FL12">
        <f t="shared" si="73"/>
        <v>0</v>
      </c>
      <c r="FM12">
        <f t="shared" si="74"/>
        <v>14</v>
      </c>
      <c r="FN12">
        <f t="shared" si="75"/>
        <v>0</v>
      </c>
      <c r="FO12">
        <f t="shared" si="76"/>
        <v>0</v>
      </c>
      <c r="FP12">
        <f t="shared" si="77"/>
        <v>0</v>
      </c>
      <c r="FQ12">
        <f t="shared" si="78"/>
        <v>0</v>
      </c>
      <c r="FR12">
        <f t="shared" si="79"/>
        <v>0</v>
      </c>
      <c r="FS12">
        <f t="shared" si="80"/>
        <v>0</v>
      </c>
      <c r="FT12">
        <f t="shared" si="81"/>
        <v>17</v>
      </c>
      <c r="FU12">
        <f t="shared" si="82"/>
        <v>20</v>
      </c>
      <c r="FV12">
        <f t="shared" si="83"/>
        <v>19</v>
      </c>
      <c r="FW12">
        <f t="shared" si="84"/>
        <v>17</v>
      </c>
      <c r="FX12">
        <f t="shared" si="85"/>
        <v>18</v>
      </c>
      <c r="FY12">
        <f t="shared" si="86"/>
        <v>20</v>
      </c>
      <c r="FZ12">
        <f t="shared" si="87"/>
        <v>19</v>
      </c>
      <c r="GA12">
        <f t="shared" si="88"/>
        <v>17</v>
      </c>
      <c r="GB12">
        <f t="shared" si="89"/>
        <v>18</v>
      </c>
      <c r="GC12">
        <f t="shared" si="90"/>
        <v>19</v>
      </c>
      <c r="GD12">
        <f t="shared" si="91"/>
        <v>20</v>
      </c>
      <c r="GE12">
        <f t="shared" si="92"/>
        <v>17</v>
      </c>
      <c r="GF12">
        <f t="shared" si="93"/>
        <v>0</v>
      </c>
      <c r="GG12">
        <f t="shared" si="94"/>
        <v>20</v>
      </c>
      <c r="GH12">
        <f t="shared" si="95"/>
        <v>0</v>
      </c>
      <c r="GI12">
        <f t="shared" si="96"/>
        <v>17</v>
      </c>
      <c r="GJ12">
        <f t="shared" si="97"/>
        <v>18</v>
      </c>
      <c r="GK12">
        <f t="shared" si="98"/>
        <v>20</v>
      </c>
      <c r="GL12">
        <f t="shared" si="99"/>
        <v>0</v>
      </c>
      <c r="GM12">
        <f t="shared" si="100"/>
        <v>0</v>
      </c>
      <c r="GN12">
        <f t="shared" si="101"/>
        <v>0</v>
      </c>
      <c r="GO12">
        <f t="shared" si="102"/>
        <v>0</v>
      </c>
      <c r="GP12">
        <f t="shared" si="103"/>
        <v>0</v>
      </c>
      <c r="GQ12">
        <f t="shared" si="104"/>
        <v>0</v>
      </c>
      <c r="GR12">
        <f t="shared" si="105"/>
        <v>0</v>
      </c>
      <c r="GS12">
        <f t="shared" si="106"/>
        <v>0</v>
      </c>
      <c r="GT12">
        <f t="shared" si="107"/>
        <v>0</v>
      </c>
      <c r="GU12">
        <f t="shared" si="108"/>
        <v>0</v>
      </c>
      <c r="GW12" s="28">
        <f t="shared" si="109"/>
        <v>4.8796685473451644</v>
      </c>
      <c r="GX12" s="28">
        <f t="shared" si="110"/>
        <v>6.9599226849780109</v>
      </c>
      <c r="GY12" s="28">
        <f t="shared" si="111"/>
        <v>1.1044848320827756</v>
      </c>
      <c r="GZ12" s="28">
        <f t="shared" si="112"/>
        <v>1.736575040720538</v>
      </c>
      <c r="HA12" s="28">
        <f t="shared" si="113"/>
        <v>14.534617244081938</v>
      </c>
      <c r="HB12" s="28">
        <f t="shared" si="114"/>
        <v>16.755768854474063</v>
      </c>
      <c r="HC12" s="28">
        <f t="shared" si="115"/>
        <v>0.38041975214597634</v>
      </c>
      <c r="HE12">
        <f>IFERROR(VLOOKUP(_xlfn.NUMBERVALUE(MID(L12, SEARCH("!", L12)+1, SEARCH("+", L12)-SEARCH("!", L12)-1)), Rankings!$A$2:$BK$129, 63, FALSE),0)</f>
        <v>0.59685324237275783</v>
      </c>
      <c r="HF12">
        <f>IFERROR(VLOOKUP(_xlfn.NUMBERVALUE(MID(M12, SEARCH("!", M12)+1, SEARCH("+", M12)-SEARCH("!", M12)-1)), Rankings!$A$2:$BK$129, 63, FALSE),0)</f>
        <v>0.3239042986229444</v>
      </c>
      <c r="HG12">
        <f>IFERROR(VLOOKUP(_xlfn.NUMBERVALUE(MID(N12, SEARCH("!", N12)+1, SEARCH("+", N12)-SEARCH("!", N12)-1)), Rankings!$A$2:$BK$129, 63, FALSE),0)</f>
        <v>0.62696833856605805</v>
      </c>
      <c r="HH12">
        <f>IFERROR(VLOOKUP(_xlfn.NUMBERVALUE(MID(O12, SEARCH("!", O12)+1, SEARCH("+", O12)-SEARCH("!", O12)-1)), Rankings!$A$2:$BK$129, 63, FALSE),0)</f>
        <v>0.75344353640165429</v>
      </c>
      <c r="HI12">
        <f>IFERROR(VLOOKUP(_xlfn.NUMBERVALUE(MID(P12, SEARCH("!", P12)+1, SEARCH("+", P12)-SEARCH("!", P12)-1)), Rankings!$A$2:$BK$129, 63, FALSE),0)</f>
        <v>0</v>
      </c>
      <c r="HJ12">
        <f>IFERROR(VLOOKUP(_xlfn.NUMBERVALUE(MID(Q12, SEARCH("!", Q12)+1, SEARCH("+", Q12)-SEARCH("!", Q12)-1)), Rankings!$A$2:$BK$129, 63, FALSE),0)</f>
        <v>0.74306473398290973</v>
      </c>
      <c r="HK12">
        <f>IFERROR(VLOOKUP(_xlfn.NUMBERVALUE(MID(R12, SEARCH("!", R12)+1, SEARCH("+", R12)-SEARCH("!", R12)-1)), Rankings!$A$2:$BK$129, 63, FALSE),0)</f>
        <v>0</v>
      </c>
      <c r="HL12">
        <f>IFERROR(VLOOKUP(_xlfn.NUMBERVALUE(MID(S12, SEARCH("!", S12)+1, SEARCH("+", S12)-SEARCH("!", S12)-1)), Rankings!$A$2:$BK$129, 63, FALSE),0)</f>
        <v>0</v>
      </c>
      <c r="HM12">
        <f>IFERROR(VLOOKUP(_xlfn.NUMBERVALUE(MID(T12, SEARCH("!", T12)+1, SEARCH("+", T12)-SEARCH("!", T12)-1)), Rankings!$A$2:$BK$129, 63, FALSE),0)</f>
        <v>0.25283408970337745</v>
      </c>
      <c r="HN12">
        <f>IFERROR(VLOOKUP(_xlfn.NUMBERVALUE(MID(U12, SEARCH("!", U12)+1, SEARCH("+", U12)-SEARCH("!", U12)-1)), Rankings!$A$2:$BK$129, 63, FALSE),0)</f>
        <v>0.58430143930999556</v>
      </c>
      <c r="HO12">
        <f>IFERROR(VLOOKUP(_xlfn.NUMBERVALUE(MID(V12, SEARCH("!", V12)+1, SEARCH("+", V12)-SEARCH("!", V12)-1)), Rankings!$A$2:$BK$129, 63, FALSE),0)</f>
        <v>0</v>
      </c>
      <c r="HP12">
        <f>IFERROR(VLOOKUP(_xlfn.NUMBERVALUE(MID(W12, SEARCH("!", W12)+1, SEARCH("+", W12)-SEARCH("!", W12)-1)), Rankings!$A$2:$BK$129, 63, FALSE),0)</f>
        <v>0.58016529379212656</v>
      </c>
      <c r="HQ12">
        <f>IFERROR(VLOOKUP(_xlfn.NUMBERVALUE(MID(X12, SEARCH("!", X12)+1, SEARCH("+", X12)-SEARCH("!", X12)-1)), Rankings!$A$2:$BK$129, 63, FALSE),0)</f>
        <v>0</v>
      </c>
      <c r="HR12">
        <f>IFERROR(VLOOKUP(_xlfn.NUMBERVALUE(MID(Y12, SEARCH("!", Y12)+1, SEARCH("+", Y12)-SEARCH("!", Y12)-1)), Rankings!$A$2:$BK$129, 63, FALSE),0)</f>
        <v>0</v>
      </c>
      <c r="HS12">
        <f>IFERROR(VLOOKUP(_xlfn.NUMBERVALUE(MID(Z12, SEARCH("!", Z12)+1, SEARCH("+", Z12)-SEARCH("!", Z12)-1)), Rankings!$A$2:$BK$129, 63, FALSE),0)</f>
        <v>0.2146882130122317</v>
      </c>
      <c r="HT12">
        <f>IFERROR(VLOOKUP(_xlfn.NUMBERVALUE(MID(AA12, SEARCH("!", AA12)+1, SEARCH("+", AA12)-SEARCH("!", AA12)-1)), Rankings!$A$2:$BK$129, 63, FALSE),0)</f>
        <v>0.43942470350498913</v>
      </c>
      <c r="HU12">
        <f>IFERROR(VLOOKUP(_xlfn.NUMBERVALUE(MID(AB12, SEARCH("!", AB12)+1, SEARCH("+", AB12)-SEARCH("!", AB12)-1)), Rankings!$A$2:$BK$129, 63, FALSE),0)</f>
        <v>0.75344353640165429</v>
      </c>
      <c r="HV12">
        <f>IFERROR(VLOOKUP(_xlfn.NUMBERVALUE(MID(AC12, SEARCH("!", AC12)+1, SEARCH("+", AC12)-SEARCH("!", AC12)-1)), Rankings!$A$2:$BK$129, 63, FALSE),0)</f>
        <v>0</v>
      </c>
      <c r="HW12">
        <f>IFERROR(VLOOKUP(_xlfn.NUMBERVALUE(MID(AD12, SEARCH("!", AD12)+1, SEARCH("+", AD12)-SEARCH("!", AD12)-1)), Rankings!$A$2:$BK$129, 63, FALSE),0)</f>
        <v>0.44033064198466065</v>
      </c>
      <c r="HX12">
        <f>IFERROR(VLOOKUP(_xlfn.NUMBERVALUE(MID(AE12, SEARCH("!", AE12)+1, SEARCH("+", AE12)-SEARCH("!", AE12)-1)), Rankings!$A$2:$BK$129, 63, FALSE),0)</f>
        <v>0</v>
      </c>
      <c r="HY12">
        <f>IFERROR(VLOOKUP(_xlfn.NUMBERVALUE(MID(AF12, SEARCH("!", AF12)+1, SEARCH("+", AF12)-SEARCH("!", AF12)-1)), Rankings!$A$2:$BK$129, 63, FALSE),0)</f>
        <v>0.45999195434508988</v>
      </c>
      <c r="HZ12">
        <f>IFERROR(VLOOKUP(_xlfn.NUMBERVALUE(MID(AG12, SEARCH("!", AG12)+1, SEARCH("+", AG12)-SEARCH("!", AG12)-1)), Rankings!$A$2:$BK$129, 63, FALSE),0)</f>
        <v>0.58430143930999556</v>
      </c>
      <c r="IA12">
        <f>IFERROR(VLOOKUP(_xlfn.NUMBERVALUE(MID(AH12, SEARCH("!", AH12)+1, SEARCH("+", AH12)-SEARCH("!", AH12)-1)), Rankings!$A$2:$BK$129, 63, FALSE),0)</f>
        <v>0.38337179356132184</v>
      </c>
      <c r="IB12">
        <f>IFERROR(VLOOKUP(_xlfn.NUMBERVALUE(MID(AI12, SEARCH("!", AI12)+1, SEARCH("+", AI12)-SEARCH("!", AI12)-1)), Rankings!$A$2:$BK$129, 63, FALSE),0)</f>
        <v>0</v>
      </c>
      <c r="IC12">
        <f>IFERROR(VLOOKUP(_xlfn.NUMBERVALUE(MID(AJ12, SEARCH("!", AJ12)+1, SEARCH("+", AJ12)-SEARCH("!", AJ12)-1)), Rankings!$A$2:$BK$129, 63, FALSE),0)</f>
        <v>0</v>
      </c>
      <c r="ID12">
        <f>IFERROR(VLOOKUP(_xlfn.NUMBERVALUE(MID(AK12, SEARCH("!", AK12)+1, SEARCH("+", AK12)-SEARCH("!", AK12)-1)), Rankings!$A$2:$BK$129, 63, FALSE),0)</f>
        <v>0</v>
      </c>
      <c r="IE12">
        <f>IFERROR(VLOOKUP(_xlfn.NUMBERVALUE(MID(AL12, SEARCH("!", AL12)+1, SEARCH("+", AL12)-SEARCH("!", AL12)-1)), Rankings!$A$2:$BK$129, 63, FALSE),0)</f>
        <v>0.27055526979863026</v>
      </c>
      <c r="IF12">
        <f>IFERROR(VLOOKUP(_xlfn.NUMBERVALUE(MID(AM12, SEARCH("!", AM12)+1, SEARCH("+", AM12)-SEARCH("!", AM12)-1)), Rankings!$A$2:$BK$129, 63, FALSE),0)</f>
        <v>0.43942470350498913</v>
      </c>
      <c r="IG12">
        <f>IFERROR(VLOOKUP(_xlfn.NUMBERVALUE(MID(AN12, SEARCH("!", AN12)+1, SEARCH("+", AN12)-SEARCH("!", AN12)-1)), Rankings!$A$2:$BK$129, 63, FALSE),0)</f>
        <v>0.72111303852145381</v>
      </c>
      <c r="IH12">
        <f>IFERROR(VLOOKUP(_xlfn.NUMBERVALUE(MID(AO12, SEARCH("!", AO12)+1, SEARCH("+", AO12)-SEARCH("!", AO12)-1)), Rankings!$A$2:$BK$129, 63, FALSE),0)</f>
        <v>0.29274247393212427</v>
      </c>
      <c r="II12">
        <f>IFERROR(VLOOKUP(_xlfn.NUMBERVALUE(MID(AP12, SEARCH("!", AP12)+1, SEARCH("+", AP12)-SEARCH("!", AP12)-1)), Rankings!$A$2:$BK$129, 63, FALSE),0)</f>
        <v>0.63476701070308261</v>
      </c>
      <c r="IJ12">
        <f>IFERROR(VLOOKUP(_xlfn.NUMBERVALUE(MID(AQ12, SEARCH("!", AQ12)+1, SEARCH("+", AQ12)-SEARCH("!", AQ12)-1)), Rankings!$A$2:$BK$129, 63, FALSE),0)</f>
        <v>0</v>
      </c>
      <c r="IK12">
        <f>IFERROR(VLOOKUP(_xlfn.NUMBERVALUE(MID(AR12, SEARCH("!", AR12)+1, SEARCH("+", AR12)-SEARCH("!", AR12)-1)), Rankings!$A$2:$BK$129, 63, FALSE),0)</f>
        <v>0.13381089047003955</v>
      </c>
      <c r="IL12">
        <f>IFERROR(VLOOKUP(_xlfn.NUMBERVALUE(MID(AS12, SEARCH("!", AS12)+1, SEARCH("+", AS12)-SEARCH("!", AS12)-1)), Rankings!$A$2:$BK$129, 63, FALSE),0)</f>
        <v>0.63476701070308261</v>
      </c>
      <c r="IM12">
        <f>IFERROR(VLOOKUP(_xlfn.NUMBERVALUE(MID(AT12, SEARCH("!", AT12)+1, SEARCH("+", AT12)-SEARCH("!", AT12)-1)), Rankings!$A$2:$BK$129, 63, FALSE),0)</f>
        <v>0</v>
      </c>
      <c r="IN12">
        <f>IFERROR(VLOOKUP(_xlfn.NUMBERVALUE(MID(AU12, SEARCH("!", AU12)+1, SEARCH("+", AU12)-SEARCH("!", AU12)-1)), Rankings!$A$2:$BK$129, 63, FALSE),0)</f>
        <v>0.38408974874687429</v>
      </c>
      <c r="IO12">
        <f>IFERROR(VLOOKUP(_xlfn.NUMBERVALUE(MID(AV12, SEARCH("!", AV12)+1, SEARCH("+", AV12)-SEARCH("!", AV12)-1)), Rankings!$A$2:$BK$129, 63, FALSE),0)</f>
        <v>0.84785933157695315</v>
      </c>
      <c r="IP12">
        <f>IFERROR(VLOOKUP(_xlfn.NUMBERVALUE(MID(AW12, SEARCH("!", AW12)+1, SEARCH("+", AW12)-SEARCH("!", AW12)-1)), Rankings!$A$2:$BK$129, 63, FALSE),0)</f>
        <v>0</v>
      </c>
      <c r="IQ12">
        <f>IFERROR(VLOOKUP(_xlfn.NUMBERVALUE(MID(AX12, SEARCH("!", AX12)+1, SEARCH("+", AX12)-SEARCH("!", AX12)-1)), Rankings!$A$2:$BK$129, 63, FALSE),0)</f>
        <v>0</v>
      </c>
      <c r="IR12">
        <f>IFERROR(VLOOKUP(_xlfn.NUMBERVALUE(MID(AY12, SEARCH("!", AY12)+1, SEARCH("+", AY12)-SEARCH("!", AY12)-1)), Rankings!$A$2:$BK$129, 63, FALSE),0)</f>
        <v>0.84785933157695315</v>
      </c>
      <c r="IS12">
        <f>IFERROR(VLOOKUP(_xlfn.NUMBERVALUE(MID(AZ12, SEARCH("!", AZ12)+1, SEARCH("+", AZ12)-SEARCH("!", AZ12)-1)), Rankings!$A$2:$BK$129, 63, FALSE),0)</f>
        <v>0</v>
      </c>
      <c r="IT12">
        <f>IFERROR(VLOOKUP(_xlfn.NUMBERVALUE(MID(BA12, SEARCH("!", BA12)+1, SEARCH("+", BA12)-SEARCH("!", BA12)-1)), Rankings!$A$2:$BK$129, 63, FALSE),0)</f>
        <v>0</v>
      </c>
      <c r="IU12">
        <f>IFERROR(VLOOKUP(_xlfn.NUMBERVALUE(MID(BB12, SEARCH("!", BB12)+1, SEARCH("+", BB12)-SEARCH("!", BB12)-1)), Rankings!$A$2:$BK$129, 63, FALSE),0)</f>
        <v>0</v>
      </c>
      <c r="IV12">
        <f>IFERROR(VLOOKUP(_xlfn.NUMBERVALUE(MID(BC12, SEARCH("!", BC12)+1, SEARCH("+", BC12)-SEARCH("!", BC12)-1)), Rankings!$A$2:$BK$129, 63, FALSE),0)</f>
        <v>0</v>
      </c>
      <c r="IW12">
        <f>IFERROR(VLOOKUP(_xlfn.NUMBERVALUE(MID(BD12, SEARCH("!", BD12)+1, SEARCH("+", BD12)-SEARCH("!", BD12)-1)), Rankings!$A$2:$BK$129, 63, FALSE),0)</f>
        <v>0.86828752036026902</v>
      </c>
      <c r="IX12">
        <f>IFERROR(VLOOKUP(_xlfn.NUMBERVALUE(MID(BE12, SEARCH("!", BE12)+1, SEARCH("+", BE12)-SEARCH("!", BE12)-1)), Rankings!$A$2:$BK$129, 63, FALSE),0)</f>
        <v>0</v>
      </c>
      <c r="IY12">
        <f>IFERROR(VLOOKUP(_xlfn.NUMBERVALUE(MID(BF12, SEARCH("!", BF12)+1, SEARCH("+", BF12)-SEARCH("!", BF12)-1)), Rankings!$A$2:$BK$129, 63, FALSE),0)</f>
        <v>0</v>
      </c>
      <c r="IZ12">
        <f>IFERROR(VLOOKUP(_xlfn.NUMBERVALUE(MID(BG12, SEARCH("!", BG12)+1, SEARCH("+", BG12)-SEARCH("!", BG12)-1)), Rankings!$A$2:$BK$129, 63, FALSE),0)</f>
        <v>0.86828752036026902</v>
      </c>
      <c r="JA12">
        <f>IFERROR(VLOOKUP(_xlfn.NUMBERVALUE(MID(BH12, SEARCH("!", BH12)+1, SEARCH("+", BH12)-SEARCH("!", BH12)-1)), Rankings!$A$2:$BK$129, 63, FALSE),0)</f>
        <v>0</v>
      </c>
      <c r="JB12">
        <f>IFERROR(VLOOKUP(_xlfn.NUMBERVALUE(MID(BI12, SEARCH("!", BI12)+1, SEARCH("+", BI12)-SEARCH("!", BI12)-1)), Rankings!$A$2:$BK$129, 63, FALSE),0)</f>
        <v>0</v>
      </c>
      <c r="JC12">
        <f>IFERROR(VLOOKUP(_xlfn.NUMBERVALUE(MID(BJ12, SEARCH("!", BJ12)+1, SEARCH("+", BJ12)-SEARCH("!", BJ12)-1)), Rankings!$A$2:$BK$129, 63, FALSE),0)</f>
        <v>0</v>
      </c>
      <c r="JD12">
        <f>IFERROR(VLOOKUP(_xlfn.NUMBERVALUE(MID(BK12, SEARCH("!", BK12)+1, SEARCH("+", BK12)-SEARCH("!", BK12)-1)), Rankings!$A$2:$BK$129, 63, FALSE),0)</f>
        <v>0</v>
      </c>
      <c r="JE12">
        <f>IFERROR(VLOOKUP(_xlfn.NUMBERVALUE(MID(BL12, SEARCH("!", BL12)+1, SEARCH("+", BL12)-SEARCH("!", BL12)-1)), Rankings!$A$2:$BK$129, 63, FALSE),0)</f>
        <v>0</v>
      </c>
      <c r="JF12">
        <f>IFERROR(VLOOKUP(_xlfn.NUMBERVALUE(MID(BM12, SEARCH("!", BM12)+1, SEARCH("+", BM12)-SEARCH("!", BM12)-1)), Rankings!$A$2:$BK$129, 63, FALSE),0)</f>
        <v>0</v>
      </c>
      <c r="JG12">
        <f>IFERROR(VLOOKUP(_xlfn.NUMBERVALUE(MID(BN12, SEARCH("!", BN12)+1, SEARCH("+", BN12)-SEARCH("!", BN12)-1)), Rankings!$A$2:$BK$129, 63, FALSE),0)</f>
        <v>0.89976634284048129</v>
      </c>
      <c r="JH12">
        <f>IFERROR(VLOOKUP(_xlfn.NUMBERVALUE(MID(BO12, SEARCH("!", BO12)+1, SEARCH("+", BO12)-SEARCH("!", BO12)-1)), Rankings!$A$2:$BK$129, 63, FALSE),0)</f>
        <v>0.87224282570657508</v>
      </c>
      <c r="JI12">
        <f>IFERROR(VLOOKUP(_xlfn.NUMBERVALUE(MID(BP12, SEARCH("!", BP12)+1, SEARCH("+", BP12)-SEARCH("!", BP12)-1)), Rankings!$A$2:$BK$129, 63, FALSE),0)</f>
        <v>0.89976634284048129</v>
      </c>
      <c r="JJ12">
        <f>IFERROR(VLOOKUP(_xlfn.NUMBERVALUE(MID(BQ12, SEARCH("!", BQ12)+1, SEARCH("+", BQ12)-SEARCH("!", BQ12)-1)), Rankings!$A$2:$BK$129, 63, FALSE),0)</f>
        <v>0.87224282570657508</v>
      </c>
      <c r="JK12">
        <f>IFERROR(VLOOKUP(_xlfn.NUMBERVALUE(MID(BR12, SEARCH("!", BR12)+1, SEARCH("+", BR12)-SEARCH("!", BR12)-1)), Rankings!$A$2:$BK$129, 63, FALSE),0)</f>
        <v>0.89620059051123913</v>
      </c>
      <c r="JL12">
        <f>IFERROR(VLOOKUP(_xlfn.NUMBERVALUE(MID(BS12, SEARCH("!", BS12)+1, SEARCH("+", BS12)-SEARCH("!", BS12)-1)), Rankings!$A$2:$BK$129, 63, FALSE),0)</f>
        <v>0.84785933157695315</v>
      </c>
      <c r="JM12">
        <f>IFERROR(VLOOKUP(_xlfn.NUMBERVALUE(MID(BT12, SEARCH("!", BT12)+1, SEARCH("+", BT12)-SEARCH("!", BT12)-1)), Rankings!$A$2:$BK$129, 63, FALSE),0)</f>
        <v>0.89620059051123913</v>
      </c>
      <c r="JN12">
        <f>IFERROR(VLOOKUP(_xlfn.NUMBERVALUE(MID(BU12, SEARCH("!", BU12)+1, SEARCH("+", BU12)-SEARCH("!", BU12)-1)), Rankings!$A$2:$BK$129, 63, FALSE),0)</f>
        <v>0.84785933157695315</v>
      </c>
      <c r="JO12">
        <f>IFERROR(VLOOKUP(_xlfn.NUMBERVALUE(MID(BV12, SEARCH("!", BV12)+1, SEARCH("+", BV12)-SEARCH("!", BV12)-1)), Rankings!$A$2:$BK$129, 63, FALSE),0)</f>
        <v>0.89022469558383477</v>
      </c>
      <c r="JP12">
        <f>IFERROR(VLOOKUP(_xlfn.NUMBERVALUE(MID(BW12, SEARCH("!", BW12)+1, SEARCH("+", BW12)-SEARCH("!", BW12)-1)), Rankings!$A$2:$BK$129, 63, FALSE),0)</f>
        <v>0.95123166606348908</v>
      </c>
      <c r="JQ12">
        <f>IFERROR(VLOOKUP(_xlfn.NUMBERVALUE(MID(BX12, SEARCH("!", BX12)+1, SEARCH("+", BX12)-SEARCH("!", BX12)-1)), Rankings!$A$2:$BK$129, 63, FALSE),0)</f>
        <v>0.89022469558383477</v>
      </c>
      <c r="JR12">
        <f>IFERROR(VLOOKUP(_xlfn.NUMBERVALUE(MID(BY12, SEARCH("!", BY12)+1, SEARCH("+", BY12)-SEARCH("!", BY12)-1)), Rankings!$A$2:$BK$129, 63, FALSE),0)</f>
        <v>0.95123166606348908</v>
      </c>
      <c r="JS12">
        <f>IFERROR(VLOOKUP(_xlfn.NUMBERVALUE(MID(BZ12, SEARCH("!", BZ12)+1, SEARCH("+", BZ12)-SEARCH("!", BZ12)-1)), Rankings!$A$2:$BK$129, 63, FALSE),0)</f>
        <v>0</v>
      </c>
      <c r="JT12">
        <f>IFERROR(VLOOKUP(_xlfn.NUMBERVALUE(MID(CA12, SEARCH("!", CA12)+1, SEARCH("+", CA12)-SEARCH("!", CA12)-1)), Rankings!$A$2:$BK$129, 63, FALSE),0)</f>
        <v>0.91255548584178892</v>
      </c>
      <c r="JU12">
        <f>IFERROR(VLOOKUP(_xlfn.NUMBERVALUE(MID(CB12, SEARCH("!", CB12)+1, SEARCH("+", CB12)-SEARCH("!", CB12)-1)), Rankings!$A$2:$BK$129, 63, FALSE),0)</f>
        <v>0</v>
      </c>
      <c r="JV12">
        <f>IFERROR(VLOOKUP(_xlfn.NUMBERVALUE(MID(CC12, SEARCH("!", CC12)+1, SEARCH("+", CC12)-SEARCH("!", CC12)-1)), Rankings!$A$2:$BK$129, 63, FALSE),0)</f>
        <v>0.91255548584178892</v>
      </c>
      <c r="JW12">
        <f>IFERROR(VLOOKUP(_xlfn.NUMBERVALUE(MID(CD12, SEARCH("!", CD12)+1, SEARCH("+", CD12)-SEARCH("!", CD12)-1)), Rankings!$A$2:$BK$129, 63, FALSE),0)</f>
        <v>0.99722768391660677</v>
      </c>
      <c r="JX12">
        <f>IFERROR(VLOOKUP(_xlfn.NUMBERVALUE(MID(CE12, SEARCH("!", CE12)+1, SEARCH("+", CE12)-SEARCH("!", CE12)-1)), Rankings!$A$2:$BK$129, 63, FALSE),0)</f>
        <v>0.99722768391660677</v>
      </c>
      <c r="JY12">
        <f>IFERROR(VLOOKUP(_xlfn.NUMBERVALUE(MID(CF12, SEARCH("!", CF12)+1, SEARCH("+", CF12)-SEARCH("!", CF12)-1)), Rankings!$A$2:$BK$129, 63, FALSE),0)</f>
        <v>0</v>
      </c>
      <c r="JZ12">
        <f>IFERROR(VLOOKUP(_xlfn.NUMBERVALUE(MID(CG12, SEARCH("!", CG12)+1, SEARCH("+", CG12)-SEARCH("!", CG12)-1)), Rankings!$A$2:$BK$129, 63, FALSE),0)</f>
        <v>0</v>
      </c>
      <c r="KA12">
        <f>IFERROR(VLOOKUP(_xlfn.NUMBERVALUE(MID(CH12, SEARCH("!", CH12)+1, SEARCH("+", CH12)-SEARCH("!", CH12)-1)), Rankings!$A$2:$BK$129, 63, FALSE),0)</f>
        <v>0</v>
      </c>
      <c r="KB12">
        <f>IFERROR(VLOOKUP(_xlfn.NUMBERVALUE(MID(CI12, SEARCH("!", CI12)+1, SEARCH("+", CI12)-SEARCH("!", CI12)-1)), Rankings!$A$2:$BK$129, 63, FALSE),0)</f>
        <v>0</v>
      </c>
      <c r="KC12">
        <f>IFERROR(VLOOKUP(_xlfn.NUMBERVALUE(MID(CJ12, SEARCH("!", CJ12)+1, SEARCH("+", CJ12)-SEARCH("!", CJ12)-1)), Rankings!$A$2:$BK$129, 63, FALSE),0)</f>
        <v>0</v>
      </c>
      <c r="KD12">
        <f>IFERROR(VLOOKUP(_xlfn.NUMBERVALUE(MID(CK12, SEARCH("!", CK12)+1, SEARCH("+", CK12)-SEARCH("!", CK12)-1)), Rankings!$A$2:$BK$129, 63, FALSE),0)</f>
        <v>0</v>
      </c>
      <c r="KE12">
        <f>IFERROR(VLOOKUP(_xlfn.NUMBERVALUE(MID(CL12, SEARCH("!", CL12)+1, SEARCH("+", CL12)-SEARCH("!", CL12)-1)), Rankings!$A$2:$BK$129, 63, FALSE),0)</f>
        <v>0</v>
      </c>
      <c r="KF12">
        <f>IFERROR(VLOOKUP(_xlfn.NUMBERVALUE(MID(CM12, SEARCH("!", CM12)+1, SEARCH("+", CM12)-SEARCH("!", CM12)-1)), Rankings!$A$2:$BK$129, 63, FALSE),0)</f>
        <v>0</v>
      </c>
      <c r="KG12">
        <f>IFERROR(VLOOKUP(_xlfn.NUMBERVALUE(MID(CN12, SEARCH("!", CN12)+1, SEARCH("+", CN12)-SEARCH("!", CN12)-1)), Rankings!$A$2:$BK$129, 63, FALSE),0)</f>
        <v>0</v>
      </c>
      <c r="KH12">
        <f>IFERROR(VLOOKUP(_xlfn.NUMBERVALUE(MID(CO12, SEARCH("!", CO12)+1, SEARCH("+", CO12)-SEARCH("!", CO12)-1)), Rankings!$A$2:$BK$129, 63, FALSE),0)</f>
        <v>0</v>
      </c>
      <c r="KJ12" s="28">
        <f t="shared" si="116"/>
        <v>315</v>
      </c>
      <c r="KK12" s="28">
        <f t="shared" si="117"/>
        <v>235</v>
      </c>
      <c r="KL12" s="28">
        <f t="shared" si="118"/>
        <v>34</v>
      </c>
      <c r="KM12" s="28">
        <f t="shared" si="119"/>
        <v>31</v>
      </c>
      <c r="KN12" s="28">
        <f t="shared" si="120"/>
        <v>0</v>
      </c>
      <c r="KO12" s="28">
        <f t="shared" si="121"/>
        <v>240</v>
      </c>
      <c r="KP12" s="28">
        <f t="shared" si="122"/>
        <v>441.33333333333331</v>
      </c>
      <c r="KQ12" s="28">
        <f t="shared" si="123"/>
        <v>240</v>
      </c>
      <c r="KS12" s="27" t="str">
        <f t="shared" si="124"/>
        <v>15</v>
      </c>
      <c r="KT12" s="27" t="str">
        <f t="shared" si="125"/>
        <v>27</v>
      </c>
      <c r="KU12" s="27" t="str">
        <f t="shared" si="126"/>
        <v>21</v>
      </c>
      <c r="KV12" s="27" t="str">
        <f t="shared" si="127"/>
        <v>5</v>
      </c>
      <c r="KW12" s="27">
        <f t="shared" si="128"/>
        <v>0</v>
      </c>
      <c r="KX12" s="27" t="str">
        <f t="shared" si="129"/>
        <v>13</v>
      </c>
      <c r="KY12" s="27">
        <f t="shared" si="130"/>
        <v>0</v>
      </c>
      <c r="KZ12" s="27">
        <f t="shared" si="131"/>
        <v>0</v>
      </c>
      <c r="LA12" s="27" t="str">
        <f t="shared" si="132"/>
        <v>25</v>
      </c>
      <c r="LB12" s="27" t="str">
        <f t="shared" si="133"/>
        <v>24</v>
      </c>
      <c r="LC12" s="27">
        <f t="shared" si="134"/>
        <v>0</v>
      </c>
      <c r="LD12" s="27" t="str">
        <f t="shared" si="135"/>
        <v>19</v>
      </c>
      <c r="LE12" s="27">
        <f t="shared" si="136"/>
        <v>0</v>
      </c>
      <c r="LF12" s="27">
        <f t="shared" si="137"/>
        <v>0</v>
      </c>
      <c r="LG12" s="27" t="str">
        <f t="shared" si="138"/>
        <v>29</v>
      </c>
      <c r="LH12" s="27" t="str">
        <f t="shared" si="139"/>
        <v>21</v>
      </c>
      <c r="LI12" s="27" t="str">
        <f t="shared" si="140"/>
        <v>20</v>
      </c>
      <c r="LJ12" s="27">
        <f t="shared" si="141"/>
        <v>0</v>
      </c>
      <c r="LK12" s="27" t="str">
        <f t="shared" si="142"/>
        <v>26</v>
      </c>
      <c r="LL12" s="27">
        <f t="shared" si="143"/>
        <v>0</v>
      </c>
      <c r="LM12" s="27" t="str">
        <f t="shared" si="144"/>
        <v>37</v>
      </c>
      <c r="LN12" s="27" t="str">
        <f t="shared" si="145"/>
        <v>28</v>
      </c>
      <c r="LO12" s="27" t="str">
        <f t="shared" si="146"/>
        <v>29</v>
      </c>
      <c r="LP12" s="27">
        <f t="shared" si="147"/>
        <v>0</v>
      </c>
      <c r="LQ12" s="27">
        <f t="shared" si="148"/>
        <v>0</v>
      </c>
      <c r="LR12" s="27">
        <f t="shared" si="149"/>
        <v>0</v>
      </c>
      <c r="LS12" s="27" t="str">
        <f t="shared" si="150"/>
        <v>44</v>
      </c>
      <c r="LT12" s="27" t="str">
        <f t="shared" si="151"/>
        <v>28</v>
      </c>
      <c r="LU12" s="27" t="str">
        <f t="shared" si="152"/>
        <v>5</v>
      </c>
      <c r="LV12" s="27" t="str">
        <f t="shared" si="153"/>
        <v>25</v>
      </c>
      <c r="LW12" s="27" t="str">
        <f t="shared" si="154"/>
        <v>23</v>
      </c>
      <c r="LX12" s="27">
        <f t="shared" si="155"/>
        <v>0</v>
      </c>
      <c r="LY12" s="27" t="str">
        <f t="shared" si="156"/>
        <v>26</v>
      </c>
      <c r="LZ12" s="27" t="str">
        <f t="shared" si="157"/>
        <v>25</v>
      </c>
      <c r="MA12" s="27">
        <f t="shared" si="158"/>
        <v>0</v>
      </c>
      <c r="MB12" s="27" t="str">
        <f t="shared" si="159"/>
        <v>34</v>
      </c>
      <c r="MC12" s="27" t="str">
        <f t="shared" si="160"/>
        <v>16</v>
      </c>
      <c r="MD12" s="27">
        <f t="shared" si="161"/>
        <v>0</v>
      </c>
      <c r="ME12" s="27">
        <f t="shared" si="162"/>
        <v>0</v>
      </c>
      <c r="MF12" s="27" t="str">
        <f t="shared" si="163"/>
        <v>19</v>
      </c>
      <c r="MG12" s="27">
        <f t="shared" si="164"/>
        <v>0</v>
      </c>
      <c r="MH12" s="27">
        <f t="shared" si="165"/>
        <v>0</v>
      </c>
      <c r="MI12" s="27">
        <f t="shared" si="166"/>
        <v>0</v>
      </c>
      <c r="MJ12" s="27">
        <f t="shared" si="167"/>
        <v>0</v>
      </c>
      <c r="MK12" s="27" t="str">
        <f t="shared" si="168"/>
        <v>17</v>
      </c>
      <c r="ML12" s="27">
        <f t="shared" si="169"/>
        <v>0</v>
      </c>
      <c r="MM12" s="27">
        <f t="shared" si="170"/>
        <v>0</v>
      </c>
      <c r="MN12" s="27" t="str">
        <f t="shared" si="171"/>
        <v>14</v>
      </c>
      <c r="MO12" s="27">
        <f t="shared" si="172"/>
        <v>0</v>
      </c>
      <c r="MP12" s="27">
        <f t="shared" si="173"/>
        <v>0</v>
      </c>
      <c r="MQ12" s="27">
        <f t="shared" si="174"/>
        <v>0</v>
      </c>
      <c r="MR12" s="27">
        <f t="shared" si="175"/>
        <v>0</v>
      </c>
      <c r="MS12" s="27">
        <f t="shared" si="176"/>
        <v>0</v>
      </c>
      <c r="MT12" s="27">
        <f t="shared" si="177"/>
        <v>0</v>
      </c>
      <c r="MU12" s="27" t="str">
        <f t="shared" si="178"/>
        <v>23</v>
      </c>
      <c r="MV12" s="27" t="str">
        <f t="shared" si="179"/>
        <v>14</v>
      </c>
      <c r="MW12" s="27" t="str">
        <f t="shared" si="180"/>
        <v>19</v>
      </c>
      <c r="MX12" s="27" t="str">
        <f t="shared" si="181"/>
        <v>25</v>
      </c>
      <c r="MY12" s="27" t="str">
        <f t="shared" si="182"/>
        <v>14</v>
      </c>
      <c r="MZ12" s="27" t="str">
        <f t="shared" si="183"/>
        <v>11</v>
      </c>
      <c r="NA12" s="27" t="str">
        <f t="shared" si="184"/>
        <v>31</v>
      </c>
      <c r="NB12" s="27" t="str">
        <f t="shared" si="185"/>
        <v>20</v>
      </c>
      <c r="NC12" s="27" t="str">
        <f t="shared" si="186"/>
        <v>18</v>
      </c>
      <c r="ND12" s="27" t="str">
        <f t="shared" si="187"/>
        <v>15</v>
      </c>
      <c r="NE12" s="27" t="str">
        <f t="shared" si="188"/>
        <v>15</v>
      </c>
      <c r="NF12" s="27" t="str">
        <f t="shared" si="189"/>
        <v>23</v>
      </c>
      <c r="NG12" s="27">
        <f t="shared" si="190"/>
        <v>0</v>
      </c>
      <c r="NH12" s="27" t="str">
        <f t="shared" si="191"/>
        <v>22</v>
      </c>
      <c r="NI12" s="27">
        <f t="shared" si="192"/>
        <v>0</v>
      </c>
      <c r="NJ12" s="27" t="str">
        <f t="shared" si="193"/>
        <v>13</v>
      </c>
      <c r="NK12" s="27" t="str">
        <f t="shared" si="194"/>
        <v>20</v>
      </c>
      <c r="NL12" s="27" t="str">
        <f t="shared" si="195"/>
        <v>21</v>
      </c>
      <c r="NM12" s="27">
        <f t="shared" si="196"/>
        <v>0</v>
      </c>
      <c r="NN12" s="27">
        <f t="shared" si="197"/>
        <v>0</v>
      </c>
      <c r="NO12" s="27">
        <f t="shared" si="198"/>
        <v>0</v>
      </c>
      <c r="NP12" s="27">
        <f t="shared" si="199"/>
        <v>0</v>
      </c>
      <c r="NQ12" s="27">
        <f t="shared" si="200"/>
        <v>0</v>
      </c>
      <c r="NR12" s="27">
        <f t="shared" si="201"/>
        <v>0</v>
      </c>
      <c r="NS12" s="27">
        <f t="shared" si="202"/>
        <v>0</v>
      </c>
      <c r="NT12" s="27">
        <f t="shared" si="203"/>
        <v>0</v>
      </c>
      <c r="NU12" s="27">
        <f t="shared" si="204"/>
        <v>0</v>
      </c>
      <c r="NV12" s="27">
        <f t="shared" si="205"/>
        <v>0</v>
      </c>
      <c r="NX12" s="28">
        <f t="shared" si="206"/>
        <v>151</v>
      </c>
      <c r="NY12" s="28">
        <f t="shared" si="207"/>
        <v>218</v>
      </c>
      <c r="NZ12" s="28">
        <f t="shared" si="208"/>
        <v>50</v>
      </c>
      <c r="OA12" s="28">
        <f t="shared" si="209"/>
        <v>46</v>
      </c>
      <c r="OB12" s="28">
        <f t="shared" si="210"/>
        <v>0</v>
      </c>
      <c r="OC12" s="28">
        <f t="shared" si="211"/>
        <v>103</v>
      </c>
      <c r="OD12" s="28">
        <f t="shared" si="212"/>
        <v>294.66666666666669</v>
      </c>
      <c r="OE12" s="28">
        <f t="shared" si="213"/>
        <v>103</v>
      </c>
      <c r="OG12" s="27" t="str">
        <f t="shared" si="214"/>
        <v>10</v>
      </c>
      <c r="OH12" s="27" t="str">
        <f t="shared" si="215"/>
        <v>10</v>
      </c>
      <c r="OI12" s="27" t="str">
        <f t="shared" si="216"/>
        <v>12</v>
      </c>
      <c r="OJ12" s="27" t="str">
        <f t="shared" si="217"/>
        <v>21</v>
      </c>
      <c r="OK12" s="27">
        <f t="shared" si="218"/>
        <v>0</v>
      </c>
      <c r="OL12" s="27" t="str">
        <f t="shared" si="219"/>
        <v>15</v>
      </c>
      <c r="OM12" s="27">
        <f t="shared" si="220"/>
        <v>0</v>
      </c>
      <c r="ON12" s="27">
        <f t="shared" si="221"/>
        <v>0</v>
      </c>
      <c r="OO12" s="27" t="str">
        <f t="shared" si="222"/>
        <v>18</v>
      </c>
      <c r="OP12" s="27" t="str">
        <f t="shared" si="223"/>
        <v>21</v>
      </c>
      <c r="OQ12" s="27">
        <f t="shared" si="224"/>
        <v>0</v>
      </c>
      <c r="OR12" s="27" t="str">
        <f t="shared" si="225"/>
        <v>17</v>
      </c>
      <c r="OS12" s="27">
        <f t="shared" si="226"/>
        <v>0</v>
      </c>
      <c r="OT12" s="27">
        <f t="shared" si="227"/>
        <v>0</v>
      </c>
      <c r="OU12" s="27" t="str">
        <f t="shared" si="228"/>
        <v>14</v>
      </c>
      <c r="OV12" s="27" t="str">
        <f t="shared" si="229"/>
        <v>13</v>
      </c>
      <c r="OW12" s="27" t="str">
        <f t="shared" si="230"/>
        <v>18</v>
      </c>
      <c r="OX12" s="27">
        <f t="shared" si="231"/>
        <v>0</v>
      </c>
      <c r="OY12" s="27" t="str">
        <f t="shared" si="232"/>
        <v>15</v>
      </c>
      <c r="OZ12" s="27">
        <f t="shared" si="233"/>
        <v>0</v>
      </c>
      <c r="PA12" s="27" t="str">
        <f t="shared" si="234"/>
        <v>15</v>
      </c>
      <c r="PB12" s="27" t="str">
        <f t="shared" si="235"/>
        <v>22</v>
      </c>
      <c r="PC12" s="27" t="str">
        <f t="shared" si="236"/>
        <v>17</v>
      </c>
      <c r="PD12" s="27">
        <f t="shared" si="237"/>
        <v>0</v>
      </c>
      <c r="PE12" s="27">
        <f t="shared" si="238"/>
        <v>0</v>
      </c>
      <c r="PF12" s="27">
        <f t="shared" si="239"/>
        <v>0</v>
      </c>
      <c r="PG12" s="27" t="str">
        <f t="shared" si="240"/>
        <v>11</v>
      </c>
      <c r="PH12" s="27" t="str">
        <f t="shared" si="241"/>
        <v>21</v>
      </c>
      <c r="PI12" s="27" t="str">
        <f t="shared" si="242"/>
        <v>33</v>
      </c>
      <c r="PJ12" s="27" t="str">
        <f t="shared" si="243"/>
        <v>6</v>
      </c>
      <c r="PK12" s="27" t="str">
        <f t="shared" si="244"/>
        <v>19</v>
      </c>
      <c r="PL12" s="27">
        <f t="shared" si="245"/>
        <v>0</v>
      </c>
      <c r="PM12" s="27" t="str">
        <f t="shared" si="246"/>
        <v>17</v>
      </c>
      <c r="PN12" s="27" t="str">
        <f t="shared" si="247"/>
        <v>26</v>
      </c>
      <c r="PO12" s="27">
        <f t="shared" si="248"/>
        <v>0</v>
      </c>
      <c r="PP12" s="27" t="str">
        <f t="shared" si="249"/>
        <v>6</v>
      </c>
      <c r="PQ12" s="27" t="str">
        <f t="shared" si="250"/>
        <v>22</v>
      </c>
      <c r="PR12" s="27">
        <f t="shared" si="251"/>
        <v>0</v>
      </c>
      <c r="PS12" s="27">
        <f t="shared" si="252"/>
        <v>0</v>
      </c>
      <c r="PT12" s="27" t="str">
        <f t="shared" si="253"/>
        <v>20</v>
      </c>
      <c r="PU12" s="27">
        <f t="shared" si="254"/>
        <v>0</v>
      </c>
      <c r="PV12" s="27">
        <f t="shared" si="255"/>
        <v>0</v>
      </c>
      <c r="PW12" s="27">
        <f t="shared" si="256"/>
        <v>0</v>
      </c>
      <c r="PX12" s="27">
        <f t="shared" si="257"/>
        <v>0</v>
      </c>
      <c r="PY12" s="27" t="str">
        <f t="shared" si="258"/>
        <v>30</v>
      </c>
      <c r="PZ12" s="27">
        <f t="shared" si="259"/>
        <v>0</v>
      </c>
      <c r="QA12" s="27">
        <f t="shared" si="260"/>
        <v>0</v>
      </c>
      <c r="QB12" s="27" t="str">
        <f t="shared" si="261"/>
        <v>16</v>
      </c>
      <c r="QC12" s="27">
        <f t="shared" si="262"/>
        <v>0</v>
      </c>
      <c r="QD12" s="27">
        <f t="shared" si="263"/>
        <v>0</v>
      </c>
      <c r="QE12" s="27">
        <f t="shared" si="264"/>
        <v>0</v>
      </c>
      <c r="QF12" s="27">
        <f t="shared" si="265"/>
        <v>0</v>
      </c>
      <c r="QG12" s="27">
        <f t="shared" si="266"/>
        <v>0</v>
      </c>
      <c r="QH12" s="27">
        <f t="shared" si="267"/>
        <v>0</v>
      </c>
      <c r="QI12" s="27" t="str">
        <f t="shared" si="268"/>
        <v>3</v>
      </c>
      <c r="QJ12" s="27" t="str">
        <f t="shared" si="269"/>
        <v>19</v>
      </c>
      <c r="QK12" s="27" t="str">
        <f t="shared" si="270"/>
        <v>18</v>
      </c>
      <c r="QL12" s="27" t="str">
        <f t="shared" si="271"/>
        <v>13</v>
      </c>
      <c r="QM12" s="27" t="str">
        <f t="shared" si="272"/>
        <v>15</v>
      </c>
      <c r="QN12" s="27" t="str">
        <f t="shared" si="273"/>
        <v>14</v>
      </c>
      <c r="QO12" s="27" t="str">
        <f t="shared" si="274"/>
        <v>20</v>
      </c>
      <c r="QP12" s="27" t="str">
        <f t="shared" si="275"/>
        <v>13</v>
      </c>
      <c r="QQ12" s="27" t="str">
        <f t="shared" si="276"/>
        <v>24</v>
      </c>
      <c r="QR12" s="27" t="str">
        <f t="shared" si="277"/>
        <v>7</v>
      </c>
      <c r="QS12" s="27" t="str">
        <f t="shared" si="278"/>
        <v>23</v>
      </c>
      <c r="QT12" s="27" t="str">
        <f t="shared" si="279"/>
        <v>12</v>
      </c>
      <c r="QU12" s="27">
        <f t="shared" si="280"/>
        <v>0</v>
      </c>
      <c r="QV12" s="27" t="str">
        <f t="shared" si="281"/>
        <v>23</v>
      </c>
      <c r="QW12" s="27">
        <f t="shared" si="282"/>
        <v>0</v>
      </c>
      <c r="QX12" s="27" t="str">
        <f t="shared" si="283"/>
        <v>11</v>
      </c>
      <c r="QY12" s="27" t="str">
        <f t="shared" si="284"/>
        <v>21</v>
      </c>
      <c r="QZ12" s="27" t="str">
        <f t="shared" si="285"/>
        <v>36</v>
      </c>
      <c r="RA12" s="27">
        <f t="shared" si="286"/>
        <v>0</v>
      </c>
      <c r="RB12" s="27">
        <f t="shared" si="287"/>
        <v>0</v>
      </c>
      <c r="RC12" s="27">
        <f t="shared" si="288"/>
        <v>0</v>
      </c>
      <c r="RD12" s="27">
        <f t="shared" si="289"/>
        <v>0</v>
      </c>
      <c r="RE12" s="27">
        <f t="shared" si="290"/>
        <v>0</v>
      </c>
      <c r="RF12" s="27">
        <f t="shared" si="291"/>
        <v>0</v>
      </c>
      <c r="RG12" s="27">
        <f t="shared" si="292"/>
        <v>0</v>
      </c>
      <c r="RH12" s="27">
        <f t="shared" si="293"/>
        <v>0</v>
      </c>
      <c r="RI12" s="27">
        <f t="shared" si="294"/>
        <v>0</v>
      </c>
      <c r="RJ12" s="27">
        <f t="shared" si="295"/>
        <v>0</v>
      </c>
      <c r="RL12" s="28">
        <f t="shared" si="296"/>
        <v>110</v>
      </c>
      <c r="RM12" s="28">
        <f t="shared" si="297"/>
        <v>98</v>
      </c>
      <c r="RN12" s="28">
        <f t="shared" si="298"/>
        <v>12</v>
      </c>
      <c r="RO12" s="28">
        <f t="shared" si="299"/>
        <v>16</v>
      </c>
      <c r="RP12" s="28">
        <f t="shared" si="300"/>
        <v>0</v>
      </c>
      <c r="RQ12" s="28">
        <f t="shared" si="301"/>
        <v>164.66666666666666</v>
      </c>
      <c r="RT12" s="27" t="str">
        <f t="shared" si="302"/>
        <v>8</v>
      </c>
      <c r="RU12" s="27" t="str">
        <f t="shared" si="303"/>
        <v>9</v>
      </c>
      <c r="RV12" s="27" t="str">
        <f t="shared" si="304"/>
        <v>8</v>
      </c>
      <c r="RW12" s="27" t="str">
        <f t="shared" si="305"/>
        <v>2</v>
      </c>
      <c r="RX12" s="27" t="str">
        <f t="shared" si="306"/>
        <v>0</v>
      </c>
      <c r="RY12" s="27" t="str">
        <f t="shared" si="307"/>
        <v>8</v>
      </c>
      <c r="RZ12" s="27" t="str">
        <f t="shared" si="308"/>
        <v>0</v>
      </c>
      <c r="SA12" s="27" t="str">
        <f t="shared" si="309"/>
        <v>0</v>
      </c>
      <c r="SB12" s="27" t="str">
        <f t="shared" si="310"/>
        <v>7</v>
      </c>
      <c r="SC12" s="27" t="str">
        <f t="shared" si="311"/>
        <v>12</v>
      </c>
      <c r="SD12" s="27" t="str">
        <f t="shared" si="312"/>
        <v>0</v>
      </c>
      <c r="SE12" s="27" t="str">
        <f t="shared" si="313"/>
        <v>7</v>
      </c>
      <c r="SF12" s="27" t="str">
        <f t="shared" si="314"/>
        <v>0</v>
      </c>
      <c r="SG12" s="27" t="str">
        <f t="shared" si="315"/>
        <v>0</v>
      </c>
      <c r="SH12" s="27" t="str">
        <f t="shared" si="316"/>
        <v>9</v>
      </c>
      <c r="SI12" s="27" t="str">
        <f t="shared" si="317"/>
        <v>8</v>
      </c>
      <c r="SJ12" s="27" t="str">
        <f t="shared" si="318"/>
        <v>13</v>
      </c>
      <c r="SK12" s="27" t="str">
        <f t="shared" si="319"/>
        <v>0</v>
      </c>
      <c r="SL12" s="27" t="str">
        <f t="shared" si="320"/>
        <v>11</v>
      </c>
      <c r="SM12" s="27" t="str">
        <f t="shared" si="321"/>
        <v>0</v>
      </c>
      <c r="SN12" s="27" t="str">
        <f t="shared" si="322"/>
        <v>15</v>
      </c>
      <c r="SO12" s="27" t="str">
        <f t="shared" si="323"/>
        <v>10</v>
      </c>
      <c r="SP12" s="27" t="str">
        <f t="shared" si="324"/>
        <v>9</v>
      </c>
      <c r="SQ12" s="27" t="str">
        <f t="shared" si="325"/>
        <v>0</v>
      </c>
      <c r="SR12" s="27" t="str">
        <f t="shared" si="326"/>
        <v>0</v>
      </c>
      <c r="SS12" s="27" t="str">
        <f t="shared" si="327"/>
        <v>0</v>
      </c>
      <c r="ST12" s="27" t="str">
        <f t="shared" si="328"/>
        <v>18</v>
      </c>
      <c r="SU12" s="27" t="str">
        <f t="shared" si="329"/>
        <v>9</v>
      </c>
      <c r="SV12" s="27" t="str">
        <f t="shared" si="330"/>
        <v>3</v>
      </c>
      <c r="SW12" s="27" t="str">
        <f t="shared" si="331"/>
        <v>6</v>
      </c>
      <c r="SX12" s="27" t="str">
        <f t="shared" si="332"/>
        <v>10</v>
      </c>
      <c r="SY12" s="27" t="str">
        <f t="shared" si="333"/>
        <v>0</v>
      </c>
      <c r="SZ12" s="27" t="str">
        <f t="shared" si="334"/>
        <v>5</v>
      </c>
      <c r="TA12" s="27" t="str">
        <f t="shared" si="335"/>
        <v>8</v>
      </c>
      <c r="TB12" s="27" t="str">
        <f t="shared" si="336"/>
        <v>0</v>
      </c>
      <c r="TC12" s="27" t="str">
        <f t="shared" si="337"/>
        <v>10</v>
      </c>
      <c r="TD12" s="27" t="str">
        <f t="shared" si="338"/>
        <v>7</v>
      </c>
      <c r="TE12" s="27" t="str">
        <f t="shared" si="339"/>
        <v>0</v>
      </c>
      <c r="TF12" s="27" t="str">
        <f t="shared" si="340"/>
        <v>0</v>
      </c>
      <c r="TG12" s="27" t="str">
        <f t="shared" si="341"/>
        <v>8</v>
      </c>
      <c r="TH12" s="27" t="str">
        <f t="shared" si="342"/>
        <v>0</v>
      </c>
      <c r="TI12" s="27" t="str">
        <f t="shared" si="343"/>
        <v>0</v>
      </c>
      <c r="TJ12" s="27" t="str">
        <f t="shared" si="344"/>
        <v>0</v>
      </c>
      <c r="TK12" s="27" t="str">
        <f t="shared" si="345"/>
        <v>0</v>
      </c>
      <c r="TL12" s="27" t="str">
        <f t="shared" si="346"/>
        <v>10</v>
      </c>
      <c r="TM12" s="27" t="str">
        <f t="shared" si="347"/>
        <v>0</v>
      </c>
      <c r="TN12" s="27" t="str">
        <f t="shared" si="348"/>
        <v>0</v>
      </c>
      <c r="TO12" s="27" t="str">
        <f t="shared" si="349"/>
        <v>6</v>
      </c>
      <c r="TP12" s="27" t="str">
        <f t="shared" si="350"/>
        <v>0</v>
      </c>
      <c r="TQ12" s="27" t="str">
        <f t="shared" si="351"/>
        <v>0</v>
      </c>
      <c r="TR12" s="27" t="str">
        <f t="shared" si="352"/>
        <v>0</v>
      </c>
      <c r="TS12" s="27" t="str">
        <f t="shared" si="353"/>
        <v>0</v>
      </c>
      <c r="TT12" s="27" t="str">
        <f t="shared" si="354"/>
        <v>0</v>
      </c>
      <c r="TU12" s="27" t="str">
        <f t="shared" si="355"/>
        <v>0</v>
      </c>
      <c r="TV12" s="27" t="str">
        <f t="shared" si="356"/>
        <v>12</v>
      </c>
      <c r="TW12" s="27" t="str">
        <f t="shared" si="357"/>
        <v>7</v>
      </c>
      <c r="TX12" s="27" t="str">
        <f t="shared" si="358"/>
        <v>8</v>
      </c>
      <c r="TY12" s="27" t="str">
        <f t="shared" si="359"/>
        <v>11</v>
      </c>
      <c r="TZ12" s="27" t="str">
        <f t="shared" si="360"/>
        <v>9</v>
      </c>
      <c r="UA12" s="27" t="str">
        <f t="shared" si="361"/>
        <v>5</v>
      </c>
      <c r="UB12" s="27" t="str">
        <f t="shared" si="362"/>
        <v>14</v>
      </c>
      <c r="UC12" s="27" t="str">
        <f t="shared" si="363"/>
        <v>11</v>
      </c>
      <c r="UD12" s="27" t="str">
        <f t="shared" si="364"/>
        <v>7</v>
      </c>
      <c r="UE12" s="27" t="str">
        <f t="shared" si="365"/>
        <v>9</v>
      </c>
      <c r="UF12" s="27" t="str">
        <f t="shared" si="366"/>
        <v>10</v>
      </c>
      <c r="UG12" s="27" t="str">
        <f t="shared" si="367"/>
        <v>11</v>
      </c>
      <c r="UH12" s="27" t="str">
        <f t="shared" si="368"/>
        <v>0</v>
      </c>
      <c r="UI12" s="27" t="str">
        <f t="shared" si="369"/>
        <v>10</v>
      </c>
      <c r="UJ12" s="27" t="str">
        <f t="shared" si="370"/>
        <v>0</v>
      </c>
      <c r="UK12" s="27" t="str">
        <f t="shared" si="371"/>
        <v>5</v>
      </c>
      <c r="UL12" s="27" t="str">
        <f t="shared" si="372"/>
        <v>11</v>
      </c>
      <c r="UM12" s="27" t="str">
        <f t="shared" si="373"/>
        <v>10</v>
      </c>
      <c r="UN12" s="27" t="str">
        <f t="shared" si="374"/>
        <v>0</v>
      </c>
      <c r="UO12" s="27" t="str">
        <f t="shared" si="375"/>
        <v>0</v>
      </c>
      <c r="UP12" s="27" t="str">
        <f t="shared" si="376"/>
        <v>0</v>
      </c>
      <c r="UQ12" s="27" t="str">
        <f t="shared" si="377"/>
        <v>0</v>
      </c>
      <c r="UR12" s="27" t="str">
        <f t="shared" si="378"/>
        <v>0</v>
      </c>
      <c r="US12" s="27" t="str">
        <f t="shared" si="379"/>
        <v>0</v>
      </c>
      <c r="UT12" s="27" t="str">
        <f t="shared" si="380"/>
        <v>0</v>
      </c>
      <c r="UU12" s="27" t="str">
        <f t="shared" si="381"/>
        <v>0</v>
      </c>
      <c r="UV12" s="27" t="str">
        <f t="shared" si="382"/>
        <v>0</v>
      </c>
      <c r="UW12" s="27" t="str">
        <f t="shared" si="383"/>
        <v>0</v>
      </c>
      <c r="UY12" s="28">
        <f t="shared" si="384"/>
        <v>99.72</v>
      </c>
      <c r="UZ12" s="28">
        <f t="shared" si="385"/>
        <v>28.95</v>
      </c>
      <c r="VA12" s="28">
        <f t="shared" si="386"/>
        <v>11.93</v>
      </c>
      <c r="VB12" s="28">
        <f t="shared" si="387"/>
        <v>-5.28</v>
      </c>
      <c r="VC12" s="28">
        <f t="shared" si="388"/>
        <v>0</v>
      </c>
      <c r="VD12" s="28">
        <f t="shared" si="389"/>
        <v>110.05500000000001</v>
      </c>
      <c r="VG12" s="27" t="str">
        <f t="shared" si="390"/>
        <v>0.54</v>
      </c>
      <c r="VH12" s="27" t="str">
        <f t="shared" si="391"/>
        <v>7.76</v>
      </c>
      <c r="VI12" s="27" t="str">
        <f t="shared" si="392"/>
        <v>5.52</v>
      </c>
      <c r="VJ12" s="27" t="str">
        <f t="shared" si="393"/>
        <v>0.3</v>
      </c>
      <c r="VK12" s="27">
        <f t="shared" si="394"/>
        <v>0</v>
      </c>
      <c r="VL12" s="27" t="str">
        <f t="shared" si="395"/>
        <v>1.4</v>
      </c>
      <c r="VM12" s="27">
        <f t="shared" si="396"/>
        <v>0</v>
      </c>
      <c r="VN12" s="27">
        <f t="shared" si="397"/>
        <v>0</v>
      </c>
      <c r="VO12" s="27" t="str">
        <f t="shared" si="398"/>
        <v>13.28</v>
      </c>
      <c r="VP12" s="27" t="str">
        <f t="shared" si="399"/>
        <v>-1.93</v>
      </c>
      <c r="VQ12" s="27">
        <f t="shared" si="400"/>
        <v>0</v>
      </c>
      <c r="VR12" s="27" t="str">
        <f t="shared" si="401"/>
        <v>6.24</v>
      </c>
      <c r="VS12" s="27">
        <f t="shared" si="402"/>
        <v>0</v>
      </c>
      <c r="VT12" s="27">
        <f t="shared" si="403"/>
        <v>0</v>
      </c>
      <c r="VU12" s="27" t="str">
        <f t="shared" si="404"/>
        <v>9.5</v>
      </c>
      <c r="VV12" s="27" t="str">
        <f t="shared" si="405"/>
        <v>5.38</v>
      </c>
      <c r="VW12" s="27" t="str">
        <f t="shared" si="406"/>
        <v>-4.96</v>
      </c>
      <c r="VX12" s="27">
        <f t="shared" si="407"/>
        <v>0</v>
      </c>
      <c r="VY12" s="27" t="str">
        <f t="shared" si="408"/>
        <v>8.52</v>
      </c>
      <c r="VZ12" s="27">
        <f t="shared" si="409"/>
        <v>0</v>
      </c>
      <c r="WA12" s="27" t="str">
        <f t="shared" si="410"/>
        <v>6.09</v>
      </c>
      <c r="WB12" s="27" t="str">
        <f t="shared" si="411"/>
        <v>4.55</v>
      </c>
      <c r="WC12" s="27" t="str">
        <f t="shared" si="412"/>
        <v>11.61</v>
      </c>
      <c r="WD12" s="27">
        <f t="shared" si="413"/>
        <v>0</v>
      </c>
      <c r="WE12" s="27">
        <f t="shared" si="414"/>
        <v>0</v>
      </c>
      <c r="WF12" s="27">
        <f t="shared" si="415"/>
        <v>0</v>
      </c>
      <c r="WG12" s="27" t="str">
        <f t="shared" si="416"/>
        <v>10.07</v>
      </c>
      <c r="WH12" s="27" t="str">
        <f t="shared" si="417"/>
        <v>8.65</v>
      </c>
      <c r="WI12" s="27" t="str">
        <f t="shared" si="418"/>
        <v>0.32</v>
      </c>
      <c r="WJ12" s="27" t="str">
        <f t="shared" si="419"/>
        <v>15.03</v>
      </c>
      <c r="WK12" s="27" t="str">
        <f t="shared" si="420"/>
        <v>2.12</v>
      </c>
      <c r="WL12" s="27">
        <f t="shared" si="421"/>
        <v>0</v>
      </c>
      <c r="WM12" s="27" t="str">
        <f t="shared" si="422"/>
        <v>15.84</v>
      </c>
      <c r="WN12" s="27" t="str">
        <f t="shared" si="423"/>
        <v>6.69</v>
      </c>
      <c r="WO12" s="27">
        <f t="shared" si="424"/>
        <v>0</v>
      </c>
      <c r="WP12" s="27" t="str">
        <f t="shared" si="425"/>
        <v>8.45</v>
      </c>
      <c r="WQ12" s="27" t="str">
        <f t="shared" si="426"/>
        <v>2.04</v>
      </c>
      <c r="WR12" s="27">
        <f t="shared" si="427"/>
        <v>0</v>
      </c>
      <c r="WS12" s="27">
        <f t="shared" si="428"/>
        <v>0</v>
      </c>
      <c r="WT12" s="27" t="str">
        <f t="shared" si="429"/>
        <v>-2.41</v>
      </c>
      <c r="WU12" s="27">
        <f t="shared" si="430"/>
        <v>0</v>
      </c>
      <c r="WV12" s="27">
        <f t="shared" si="431"/>
        <v>0</v>
      </c>
      <c r="WW12" s="27">
        <f t="shared" si="432"/>
        <v>0</v>
      </c>
      <c r="WX12" s="27">
        <f t="shared" si="433"/>
        <v>0</v>
      </c>
      <c r="WY12" s="27" t="str">
        <f t="shared" si="434"/>
        <v>-5.11</v>
      </c>
      <c r="WZ12" s="27">
        <f t="shared" si="435"/>
        <v>0</v>
      </c>
      <c r="XA12" s="27">
        <f t="shared" si="436"/>
        <v>0</v>
      </c>
      <c r="XB12" s="27" t="str">
        <f t="shared" si="437"/>
        <v>-0.17</v>
      </c>
      <c r="XC12" s="27">
        <f t="shared" si="438"/>
        <v>0</v>
      </c>
      <c r="XD12" s="27">
        <f t="shared" si="439"/>
        <v>0</v>
      </c>
      <c r="XE12" s="27">
        <f t="shared" si="440"/>
        <v>0</v>
      </c>
      <c r="XF12" s="27">
        <f t="shared" si="441"/>
        <v>0</v>
      </c>
      <c r="XG12" s="27">
        <f t="shared" si="442"/>
        <v>0</v>
      </c>
      <c r="XH12" s="27">
        <f t="shared" si="443"/>
        <v>0</v>
      </c>
      <c r="XI12" s="27" t="str">
        <f t="shared" si="444"/>
        <v>-1.19</v>
      </c>
      <c r="XJ12" s="27" t="str">
        <f t="shared" si="445"/>
        <v>-5.61</v>
      </c>
      <c r="XK12" s="27" t="str">
        <f t="shared" si="446"/>
        <v>-6.92</v>
      </c>
      <c r="XL12" s="27" t="str">
        <f t="shared" si="447"/>
        <v>0.04</v>
      </c>
      <c r="XM12" s="27" t="str">
        <f t="shared" si="448"/>
        <v>-0.42</v>
      </c>
      <c r="XN12" s="27" t="str">
        <f t="shared" si="449"/>
        <v>-4.11</v>
      </c>
      <c r="XO12" s="27" t="str">
        <f t="shared" si="450"/>
        <v>-5.17</v>
      </c>
      <c r="XP12" s="27" t="str">
        <f t="shared" si="451"/>
        <v>1.67</v>
      </c>
      <c r="XQ12" s="27" t="str">
        <f t="shared" si="452"/>
        <v>1.32</v>
      </c>
      <c r="XR12" s="27" t="str">
        <f t="shared" si="453"/>
        <v>-11.81</v>
      </c>
      <c r="XS12" s="27" t="str">
        <f t="shared" si="454"/>
        <v>-6.38</v>
      </c>
      <c r="XT12" s="27" t="str">
        <f t="shared" si="455"/>
        <v>-1.2</v>
      </c>
      <c r="XU12" s="27">
        <f t="shared" si="456"/>
        <v>0</v>
      </c>
      <c r="XV12" s="27" t="str">
        <f t="shared" si="457"/>
        <v>-10.46</v>
      </c>
      <c r="XW12" s="27">
        <f t="shared" si="458"/>
        <v>0</v>
      </c>
      <c r="XX12" s="27" t="str">
        <f t="shared" si="459"/>
        <v>0.16</v>
      </c>
      <c r="XY12" s="27" t="str">
        <f t="shared" si="460"/>
        <v>-1.23</v>
      </c>
      <c r="XZ12" s="27" t="str">
        <f t="shared" si="461"/>
        <v>-16.06</v>
      </c>
      <c r="YA12" s="27">
        <f t="shared" si="462"/>
        <v>0</v>
      </c>
      <c r="YB12" s="27">
        <f t="shared" si="463"/>
        <v>0</v>
      </c>
      <c r="YC12" s="27">
        <f t="shared" si="464"/>
        <v>0</v>
      </c>
      <c r="YD12" s="27">
        <f t="shared" si="465"/>
        <v>0</v>
      </c>
      <c r="YE12" s="27">
        <f t="shared" si="466"/>
        <v>0</v>
      </c>
      <c r="YF12" s="27">
        <f t="shared" si="467"/>
        <v>0</v>
      </c>
      <c r="YG12" s="27">
        <f t="shared" si="468"/>
        <v>0</v>
      </c>
      <c r="YH12" s="27">
        <f t="shared" si="469"/>
        <v>0</v>
      </c>
      <c r="YI12" s="27">
        <f t="shared" si="470"/>
        <v>0</v>
      </c>
      <c r="YJ12" s="27">
        <f t="shared" si="471"/>
        <v>0</v>
      </c>
      <c r="YL12" s="28">
        <f t="shared" si="472"/>
        <v>749</v>
      </c>
      <c r="YM12" s="28">
        <f t="shared" si="473"/>
        <v>952</v>
      </c>
      <c r="YN12" s="28">
        <f t="shared" si="474"/>
        <v>156</v>
      </c>
      <c r="YO12" s="28">
        <f t="shared" si="475"/>
        <v>195</v>
      </c>
      <c r="YP12" s="28">
        <f t="shared" si="476"/>
        <v>0</v>
      </c>
      <c r="YQ12" s="28">
        <f t="shared" si="477"/>
        <v>1339.3333333333333</v>
      </c>
      <c r="YT12" s="27" t="str">
        <f t="shared" si="478"/>
        <v>78</v>
      </c>
      <c r="YU12" s="27" t="str">
        <f t="shared" si="479"/>
        <v>54</v>
      </c>
      <c r="YV12" s="27" t="str">
        <f t="shared" si="480"/>
        <v>82</v>
      </c>
      <c r="YW12" s="27" t="str">
        <f t="shared" si="481"/>
        <v>98</v>
      </c>
      <c r="YX12" s="27">
        <f t="shared" si="482"/>
        <v>0</v>
      </c>
      <c r="YY12" s="27" t="str">
        <f t="shared" si="483"/>
        <v>99</v>
      </c>
      <c r="YZ12" s="27">
        <f t="shared" si="484"/>
        <v>0</v>
      </c>
      <c r="ZA12" s="27">
        <f t="shared" si="485"/>
        <v>0</v>
      </c>
      <c r="ZB12" s="27" t="str">
        <f t="shared" si="486"/>
        <v>41</v>
      </c>
      <c r="ZC12" s="27" t="str">
        <f t="shared" si="487"/>
        <v>87</v>
      </c>
      <c r="ZD12" s="27">
        <f t="shared" si="488"/>
        <v>0</v>
      </c>
      <c r="ZE12" s="27" t="str">
        <f t="shared" si="489"/>
        <v>70</v>
      </c>
      <c r="ZF12" s="27">
        <f t="shared" si="490"/>
        <v>0</v>
      </c>
      <c r="ZG12" s="27">
        <f t="shared" si="491"/>
        <v>0</v>
      </c>
      <c r="ZH12" s="27" t="str">
        <f t="shared" si="492"/>
        <v>47</v>
      </c>
      <c r="ZI12" s="27" t="str">
        <f t="shared" si="493"/>
        <v>69</v>
      </c>
      <c r="ZJ12" s="27" t="str">
        <f t="shared" si="494"/>
        <v>96</v>
      </c>
      <c r="ZK12" s="27">
        <f t="shared" si="495"/>
        <v>0</v>
      </c>
      <c r="ZL12" s="27" t="str">
        <f t="shared" si="496"/>
        <v>65</v>
      </c>
      <c r="ZM12" s="27">
        <f t="shared" si="497"/>
        <v>0</v>
      </c>
      <c r="ZN12" s="27" t="str">
        <f t="shared" si="498"/>
        <v>70</v>
      </c>
      <c r="ZO12" s="27" t="str">
        <f t="shared" si="499"/>
        <v>88</v>
      </c>
      <c r="ZP12" s="27" t="str">
        <f t="shared" si="500"/>
        <v>62</v>
      </c>
      <c r="ZQ12" s="27">
        <f t="shared" si="501"/>
        <v>0</v>
      </c>
      <c r="ZR12" s="27">
        <f t="shared" si="502"/>
        <v>0</v>
      </c>
      <c r="ZS12" s="27">
        <f t="shared" si="503"/>
        <v>0</v>
      </c>
      <c r="ZT12" s="27" t="str">
        <f t="shared" si="504"/>
        <v>55</v>
      </c>
      <c r="ZU12" s="27" t="str">
        <f t="shared" si="505"/>
        <v>77</v>
      </c>
      <c r="ZV12" s="27" t="str">
        <f t="shared" si="506"/>
        <v>94</v>
      </c>
      <c r="ZW12" s="27" t="str">
        <f t="shared" si="507"/>
        <v>49</v>
      </c>
      <c r="ZX12" s="27" t="str">
        <f t="shared" si="508"/>
        <v>91</v>
      </c>
      <c r="ZY12" s="27">
        <f t="shared" si="509"/>
        <v>0</v>
      </c>
      <c r="ZZ12" s="27" t="str">
        <f t="shared" si="510"/>
        <v>43</v>
      </c>
      <c r="AAA12" s="27" t="str">
        <f t="shared" si="511"/>
        <v>88</v>
      </c>
      <c r="AAB12" s="27">
        <f t="shared" si="512"/>
        <v>0</v>
      </c>
      <c r="AAC12" s="27" t="str">
        <f t="shared" si="513"/>
        <v>61</v>
      </c>
      <c r="AAD12" s="27" t="str">
        <f t="shared" si="514"/>
        <v>98</v>
      </c>
      <c r="AAE12" s="27">
        <f t="shared" si="515"/>
        <v>0</v>
      </c>
      <c r="AAF12" s="27">
        <f t="shared" si="516"/>
        <v>0</v>
      </c>
      <c r="AAG12" s="27" t="str">
        <f t="shared" si="517"/>
        <v>95</v>
      </c>
      <c r="AAH12" s="27">
        <f t="shared" si="518"/>
        <v>0</v>
      </c>
      <c r="AAI12" s="27">
        <f t="shared" si="519"/>
        <v>0</v>
      </c>
      <c r="AAJ12" s="27">
        <f t="shared" si="520"/>
        <v>0</v>
      </c>
      <c r="AAK12" s="27">
        <f t="shared" si="521"/>
        <v>0</v>
      </c>
      <c r="AAL12" s="27" t="str">
        <f t="shared" si="522"/>
        <v>98</v>
      </c>
      <c r="AAM12" s="27">
        <f t="shared" si="523"/>
        <v>0</v>
      </c>
      <c r="AAN12" s="27">
        <f t="shared" si="524"/>
        <v>0</v>
      </c>
      <c r="AAO12" s="27" t="str">
        <f t="shared" si="525"/>
        <v>97</v>
      </c>
      <c r="AAP12" s="27">
        <f t="shared" si="526"/>
        <v>0</v>
      </c>
      <c r="AAQ12" s="27">
        <f t="shared" si="527"/>
        <v>0</v>
      </c>
      <c r="AAR12" s="27">
        <f t="shared" si="528"/>
        <v>0</v>
      </c>
      <c r="AAS12" s="27">
        <f t="shared" si="529"/>
        <v>0</v>
      </c>
      <c r="AAT12" s="27">
        <f t="shared" si="530"/>
        <v>0</v>
      </c>
      <c r="AAU12" s="27">
        <f t="shared" si="531"/>
        <v>0</v>
      </c>
      <c r="AAV12" s="27" t="str">
        <f t="shared" si="532"/>
        <v>96</v>
      </c>
      <c r="AAW12" s="27" t="str">
        <f t="shared" si="533"/>
        <v>92</v>
      </c>
      <c r="AAX12" s="27" t="str">
        <f t="shared" si="534"/>
        <v>101</v>
      </c>
      <c r="AAY12" s="27" t="str">
        <f t="shared" si="535"/>
        <v>100</v>
      </c>
      <c r="AAZ12" s="27" t="str">
        <f t="shared" si="536"/>
        <v>98</v>
      </c>
      <c r="ABA12" s="27" t="str">
        <f t="shared" si="537"/>
        <v>94</v>
      </c>
      <c r="ABB12" s="27" t="str">
        <f t="shared" si="538"/>
        <v>101</v>
      </c>
      <c r="ABC12" s="27" t="str">
        <f t="shared" si="539"/>
        <v>95</v>
      </c>
      <c r="ABD12" s="27" t="str">
        <f t="shared" si="540"/>
        <v>99</v>
      </c>
      <c r="ABE12" s="27" t="str">
        <f t="shared" si="541"/>
        <v>105</v>
      </c>
      <c r="ABF12" s="27" t="str">
        <f t="shared" si="542"/>
        <v>95</v>
      </c>
      <c r="ABG12" s="27" t="str">
        <f t="shared" si="543"/>
        <v>103</v>
      </c>
      <c r="ABH12" s="27">
        <f t="shared" si="544"/>
        <v>0</v>
      </c>
      <c r="ABI12" s="27" t="str">
        <f t="shared" si="545"/>
        <v>93</v>
      </c>
      <c r="ABJ12" s="27">
        <f t="shared" si="546"/>
        <v>0</v>
      </c>
      <c r="ABK12" s="27" t="str">
        <f t="shared" si="547"/>
        <v>102</v>
      </c>
      <c r="ABL12" s="27" t="str">
        <f t="shared" si="548"/>
        <v>99</v>
      </c>
      <c r="ABM12" s="27" t="str">
        <f t="shared" si="549"/>
        <v>91</v>
      </c>
      <c r="ABN12" s="27">
        <f t="shared" si="550"/>
        <v>0</v>
      </c>
      <c r="ABO12" s="27">
        <f t="shared" si="551"/>
        <v>0</v>
      </c>
      <c r="ABP12" s="27">
        <f t="shared" si="552"/>
        <v>0</v>
      </c>
      <c r="ABQ12" s="27">
        <f t="shared" si="553"/>
        <v>0</v>
      </c>
      <c r="ABR12" s="27">
        <f t="shared" si="554"/>
        <v>0</v>
      </c>
      <c r="ABS12" s="27">
        <f t="shared" si="555"/>
        <v>0</v>
      </c>
      <c r="ABT12" s="27">
        <f t="shared" si="556"/>
        <v>0</v>
      </c>
      <c r="ABU12" s="27">
        <f t="shared" si="557"/>
        <v>0</v>
      </c>
      <c r="ABV12" s="27">
        <f t="shared" si="558"/>
        <v>0</v>
      </c>
      <c r="ABW12" s="27">
        <f t="shared" si="559"/>
        <v>0</v>
      </c>
      <c r="ABY12" s="28">
        <f t="shared" si="560"/>
        <v>922</v>
      </c>
      <c r="ABZ12" s="28">
        <f t="shared" si="561"/>
        <v>512.30000000000007</v>
      </c>
      <c r="ACA12" s="28">
        <f t="shared" si="562"/>
        <v>57.2</v>
      </c>
      <c r="ACB12" s="28">
        <f t="shared" si="563"/>
        <v>39.599999999999994</v>
      </c>
      <c r="ACC12" s="28">
        <f t="shared" si="564"/>
        <v>0</v>
      </c>
      <c r="ACD12" s="28">
        <f t="shared" si="565"/>
        <v>1160.9666666666665</v>
      </c>
      <c r="ACG12" s="27" t="str">
        <f t="shared" si="566"/>
        <v>73</v>
      </c>
      <c r="ACH12" s="27" t="str">
        <f t="shared" si="567"/>
        <v>100.2</v>
      </c>
      <c r="ACI12" s="27" t="str">
        <f t="shared" si="568"/>
        <v>61.3</v>
      </c>
      <c r="ACJ12" s="27" t="str">
        <f t="shared" si="569"/>
        <v>10</v>
      </c>
      <c r="ACK12" s="27">
        <f t="shared" si="570"/>
        <v>0</v>
      </c>
      <c r="ACL12" s="27" t="str">
        <f t="shared" si="571"/>
        <v>20</v>
      </c>
      <c r="ACM12" s="27">
        <f t="shared" si="572"/>
        <v>0</v>
      </c>
      <c r="ACN12" s="27">
        <f t="shared" si="573"/>
        <v>0</v>
      </c>
      <c r="ACO12" s="27" t="str">
        <f t="shared" si="574"/>
        <v>42.8</v>
      </c>
      <c r="ACP12" s="27" t="str">
        <f t="shared" si="575"/>
        <v>64.4</v>
      </c>
      <c r="ACQ12" s="27">
        <f t="shared" si="576"/>
        <v>0</v>
      </c>
      <c r="ACR12" s="27" t="str">
        <f t="shared" si="577"/>
        <v>35.5</v>
      </c>
      <c r="ACS12" s="27">
        <f t="shared" si="578"/>
        <v>0</v>
      </c>
      <c r="ACT12" s="27">
        <f t="shared" si="579"/>
        <v>0</v>
      </c>
      <c r="ACU12" s="27" t="str">
        <f t="shared" si="580"/>
        <v>75.9</v>
      </c>
      <c r="ACV12" s="27" t="str">
        <f t="shared" si="581"/>
        <v>69.4</v>
      </c>
      <c r="ACW12" s="27" t="str">
        <f t="shared" si="582"/>
        <v>57.9</v>
      </c>
      <c r="ACX12" s="27">
        <f t="shared" si="583"/>
        <v>0</v>
      </c>
      <c r="ACY12" s="27" t="str">
        <f t="shared" si="584"/>
        <v>87.5</v>
      </c>
      <c r="ACZ12" s="27">
        <f t="shared" si="585"/>
        <v>0</v>
      </c>
      <c r="ADA12" s="27" t="str">
        <f t="shared" si="586"/>
        <v>114.3</v>
      </c>
      <c r="ADB12" s="27" t="str">
        <f t="shared" si="587"/>
        <v>59.5</v>
      </c>
      <c r="ADC12" s="27" t="str">
        <f t="shared" si="588"/>
        <v>57.2</v>
      </c>
      <c r="ADD12" s="27">
        <f t="shared" si="589"/>
        <v>0</v>
      </c>
      <c r="ADE12" s="27">
        <f t="shared" si="590"/>
        <v>0</v>
      </c>
      <c r="ADF12" s="27">
        <f t="shared" si="591"/>
        <v>0</v>
      </c>
      <c r="ADG12" s="27" t="str">
        <f t="shared" si="592"/>
        <v>133.4</v>
      </c>
      <c r="ADH12" s="27" t="str">
        <f t="shared" si="593"/>
        <v>45.6</v>
      </c>
      <c r="ADI12" s="27" t="str">
        <f t="shared" si="594"/>
        <v>0</v>
      </c>
      <c r="ADJ12" s="27" t="str">
        <f t="shared" si="595"/>
        <v>86.2</v>
      </c>
      <c r="ADK12" s="27" t="str">
        <f t="shared" si="596"/>
        <v>50</v>
      </c>
      <c r="ADL12" s="27">
        <f t="shared" si="597"/>
        <v>0</v>
      </c>
      <c r="ADM12" s="27" t="str">
        <f t="shared" si="598"/>
        <v>27.9</v>
      </c>
      <c r="ADN12" s="27" t="str">
        <f t="shared" si="599"/>
        <v>11.1</v>
      </c>
      <c r="ADO12" s="27">
        <f t="shared" si="600"/>
        <v>0</v>
      </c>
      <c r="ADP12" s="27" t="str">
        <f t="shared" si="601"/>
        <v>151.5</v>
      </c>
      <c r="ADQ12" s="27" t="str">
        <f t="shared" si="602"/>
        <v>27.5</v>
      </c>
      <c r="ADR12" s="27">
        <f t="shared" si="603"/>
        <v>0</v>
      </c>
      <c r="ADS12" s="27">
        <f t="shared" si="604"/>
        <v>0</v>
      </c>
      <c r="ADT12" s="27" t="str">
        <f t="shared" si="605"/>
        <v>29.4</v>
      </c>
      <c r="ADU12" s="27">
        <f t="shared" si="606"/>
        <v>0</v>
      </c>
      <c r="ADV12" s="27">
        <f t="shared" si="607"/>
        <v>0</v>
      </c>
      <c r="ADW12" s="27">
        <f t="shared" si="608"/>
        <v>0</v>
      </c>
      <c r="ADX12" s="27">
        <f t="shared" si="609"/>
        <v>0</v>
      </c>
      <c r="ADY12" s="27" t="str">
        <f t="shared" si="610"/>
        <v>21.2</v>
      </c>
      <c r="ADZ12" s="27">
        <f t="shared" si="611"/>
        <v>0</v>
      </c>
      <c r="AEA12" s="27">
        <f t="shared" si="612"/>
        <v>0</v>
      </c>
      <c r="AEB12" s="27" t="str">
        <f t="shared" si="613"/>
        <v>18.4</v>
      </c>
      <c r="AEC12" s="27">
        <f t="shared" si="614"/>
        <v>0</v>
      </c>
      <c r="AED12" s="27">
        <f t="shared" si="615"/>
        <v>0</v>
      </c>
      <c r="AEE12" s="27">
        <f t="shared" si="616"/>
        <v>0</v>
      </c>
      <c r="AEF12" s="27">
        <f t="shared" si="617"/>
        <v>0</v>
      </c>
      <c r="AEG12" s="27">
        <f t="shared" si="618"/>
        <v>0</v>
      </c>
      <c r="AEH12" s="27">
        <f t="shared" si="619"/>
        <v>0</v>
      </c>
      <c r="AEI12" s="27" t="str">
        <f t="shared" si="620"/>
        <v>178.9</v>
      </c>
      <c r="AEJ12" s="27" t="str">
        <f t="shared" si="621"/>
        <v>23.7</v>
      </c>
      <c r="AEK12" s="27" t="str">
        <f t="shared" si="622"/>
        <v>49.3</v>
      </c>
      <c r="AEL12" s="27" t="str">
        <f t="shared" si="623"/>
        <v>113.7</v>
      </c>
      <c r="AEM12" s="27" t="str">
        <f t="shared" si="624"/>
        <v>27.9</v>
      </c>
      <c r="AEN12" s="27" t="str">
        <f t="shared" si="625"/>
        <v>22.3</v>
      </c>
      <c r="AEO12" s="27" t="str">
        <f t="shared" si="626"/>
        <v>82.9</v>
      </c>
      <c r="AEP12" s="27" t="str">
        <f t="shared" si="627"/>
        <v>75.3</v>
      </c>
      <c r="AEQ12" s="27" t="str">
        <f t="shared" si="628"/>
        <v>40.3</v>
      </c>
      <c r="AER12" s="27" t="str">
        <f t="shared" si="629"/>
        <v>92.3</v>
      </c>
      <c r="AES12" s="27" t="str">
        <f t="shared" si="630"/>
        <v>29.1</v>
      </c>
      <c r="AET12" s="27" t="str">
        <f t="shared" si="631"/>
        <v>100.4</v>
      </c>
      <c r="AEU12" s="27">
        <f t="shared" si="632"/>
        <v>0</v>
      </c>
      <c r="AEV12" s="27" t="str">
        <f t="shared" si="633"/>
        <v>61.2</v>
      </c>
      <c r="AEW12" s="27">
        <f t="shared" si="634"/>
        <v>0</v>
      </c>
      <c r="AEX12" s="27" t="str">
        <f t="shared" si="635"/>
        <v>61.6</v>
      </c>
      <c r="AEY12" s="27" t="str">
        <f t="shared" si="636"/>
        <v>48.8</v>
      </c>
      <c r="AEZ12" s="27" t="str">
        <f t="shared" si="637"/>
        <v>20.9</v>
      </c>
      <c r="AFA12" s="27">
        <f t="shared" si="638"/>
        <v>0</v>
      </c>
      <c r="AFB12" s="27">
        <f t="shared" si="639"/>
        <v>0</v>
      </c>
      <c r="AFC12" s="27">
        <f t="shared" si="640"/>
        <v>0</v>
      </c>
      <c r="AFD12" s="27">
        <f t="shared" si="641"/>
        <v>0</v>
      </c>
      <c r="AFE12" s="27">
        <f t="shared" si="642"/>
        <v>0</v>
      </c>
      <c r="AFF12" s="27">
        <f t="shared" si="643"/>
        <v>0</v>
      </c>
      <c r="AFG12" s="27">
        <f t="shared" si="644"/>
        <v>0</v>
      </c>
      <c r="AFH12" s="27">
        <f t="shared" si="645"/>
        <v>0</v>
      </c>
      <c r="AFI12" s="27">
        <f t="shared" si="646"/>
        <v>0</v>
      </c>
      <c r="AFJ12" s="27">
        <f t="shared" si="647"/>
        <v>0</v>
      </c>
      <c r="AFL12" s="28">
        <f t="shared" si="892"/>
        <v>161.84375</v>
      </c>
      <c r="AFM12" s="28">
        <v>161.84375</v>
      </c>
      <c r="AFN12" s="27">
        <v>7</v>
      </c>
      <c r="AFO12" s="27">
        <f t="shared" si="648"/>
        <v>7</v>
      </c>
      <c r="AFP12" s="27">
        <f t="shared" si="649"/>
        <v>7</v>
      </c>
      <c r="AFQ12" s="27">
        <f t="shared" si="650"/>
        <v>7</v>
      </c>
      <c r="AFR12" s="27">
        <f t="shared" si="651"/>
        <v>7</v>
      </c>
      <c r="AFS12" s="27">
        <f t="shared" si="652"/>
        <v>0</v>
      </c>
      <c r="AFT12" s="27">
        <f t="shared" si="653"/>
        <v>7</v>
      </c>
      <c r="AFU12" s="27">
        <f t="shared" si="654"/>
        <v>0</v>
      </c>
      <c r="AFV12" s="27">
        <f t="shared" si="655"/>
        <v>0</v>
      </c>
      <c r="AFW12" s="27">
        <f t="shared" si="656"/>
        <v>6</v>
      </c>
      <c r="AFX12" s="27">
        <f t="shared" si="657"/>
        <v>3</v>
      </c>
      <c r="AFY12" s="27">
        <f t="shared" si="658"/>
        <v>0</v>
      </c>
      <c r="AFZ12" s="27">
        <f t="shared" si="659"/>
        <v>7</v>
      </c>
      <c r="AGA12" s="27">
        <f t="shared" si="660"/>
        <v>0</v>
      </c>
      <c r="AGB12" s="27">
        <f t="shared" si="661"/>
        <v>0</v>
      </c>
      <c r="AGC12" s="27">
        <f t="shared" si="662"/>
        <v>7</v>
      </c>
      <c r="AGD12" s="27">
        <f t="shared" si="663"/>
        <v>1</v>
      </c>
      <c r="AGE12" s="27">
        <f t="shared" si="664"/>
        <v>2</v>
      </c>
      <c r="AGF12" s="27">
        <f t="shared" si="665"/>
        <v>0</v>
      </c>
      <c r="AGG12" s="27">
        <f t="shared" si="666"/>
        <v>5</v>
      </c>
      <c r="AGH12" s="27">
        <f t="shared" si="667"/>
        <v>0</v>
      </c>
      <c r="AGI12" s="27">
        <f t="shared" si="668"/>
        <v>2</v>
      </c>
      <c r="AGJ12" s="27">
        <f t="shared" si="669"/>
        <v>7</v>
      </c>
      <c r="AGK12" s="27">
        <f t="shared" si="670"/>
        <v>7</v>
      </c>
      <c r="AGL12" s="27">
        <f t="shared" si="671"/>
        <v>0</v>
      </c>
      <c r="AGM12" s="27">
        <f t="shared" si="672"/>
        <v>0</v>
      </c>
      <c r="AGN12" s="27">
        <f t="shared" si="673"/>
        <v>0</v>
      </c>
      <c r="AGO12" s="27">
        <f t="shared" si="674"/>
        <v>7</v>
      </c>
      <c r="AGP12" s="27">
        <f t="shared" si="675"/>
        <v>7</v>
      </c>
      <c r="AGQ12" s="27">
        <f t="shared" si="676"/>
        <v>1</v>
      </c>
      <c r="AGR12" s="27">
        <f t="shared" si="677"/>
        <v>7</v>
      </c>
      <c r="AGS12" s="27">
        <f t="shared" si="678"/>
        <v>2</v>
      </c>
      <c r="AGT12" s="27">
        <f t="shared" si="679"/>
        <v>0</v>
      </c>
      <c r="AGU12" s="27">
        <f t="shared" si="680"/>
        <v>7</v>
      </c>
      <c r="AGV12" s="27">
        <f t="shared" si="681"/>
        <v>7</v>
      </c>
      <c r="AGW12" s="27">
        <f t="shared" si="682"/>
        <v>0</v>
      </c>
      <c r="AGX12" s="27">
        <f t="shared" si="683"/>
        <v>7</v>
      </c>
      <c r="AGY12" s="27">
        <f t="shared" si="684"/>
        <v>7</v>
      </c>
      <c r="AGZ12" s="27">
        <f t="shared" si="685"/>
        <v>0</v>
      </c>
      <c r="AHA12" s="27">
        <f t="shared" si="686"/>
        <v>0</v>
      </c>
      <c r="AHB12" s="27">
        <f t="shared" si="687"/>
        <v>6</v>
      </c>
      <c r="AHC12" s="27">
        <f t="shared" si="688"/>
        <v>0</v>
      </c>
      <c r="AHD12" s="27">
        <f t="shared" si="689"/>
        <v>0</v>
      </c>
      <c r="AHE12" s="27">
        <f t="shared" si="690"/>
        <v>0</v>
      </c>
      <c r="AHF12" s="27">
        <f t="shared" si="691"/>
        <v>0</v>
      </c>
      <c r="AHG12" s="27">
        <f t="shared" si="692"/>
        <v>7</v>
      </c>
      <c r="AHH12" s="27">
        <f t="shared" si="693"/>
        <v>0</v>
      </c>
      <c r="AHI12" s="27">
        <f t="shared" si="694"/>
        <v>0</v>
      </c>
      <c r="AHJ12" s="27">
        <f t="shared" si="695"/>
        <v>7</v>
      </c>
      <c r="AHK12" s="27">
        <f t="shared" si="696"/>
        <v>0</v>
      </c>
      <c r="AHL12" s="27">
        <f t="shared" si="697"/>
        <v>0</v>
      </c>
      <c r="AHM12" s="27">
        <f t="shared" si="698"/>
        <v>0</v>
      </c>
      <c r="AHN12" s="27">
        <f t="shared" si="699"/>
        <v>0</v>
      </c>
      <c r="AHO12" s="27">
        <f t="shared" si="700"/>
        <v>0</v>
      </c>
      <c r="AHP12" s="27">
        <f t="shared" si="701"/>
        <v>0</v>
      </c>
      <c r="AHQ12" s="27">
        <f t="shared" si="702"/>
        <v>7</v>
      </c>
      <c r="AHR12" s="27">
        <f t="shared" si="703"/>
        <v>4</v>
      </c>
      <c r="AHS12" s="27">
        <f t="shared" si="704"/>
        <v>1</v>
      </c>
      <c r="AHT12" s="27">
        <f t="shared" si="705"/>
        <v>7</v>
      </c>
      <c r="AHU12" s="27">
        <f t="shared" si="706"/>
        <v>7</v>
      </c>
      <c r="AHV12" s="27">
        <f t="shared" si="707"/>
        <v>6</v>
      </c>
      <c r="AHW12" s="27">
        <f t="shared" si="708"/>
        <v>4</v>
      </c>
      <c r="AHX12" s="27">
        <f t="shared" si="709"/>
        <v>7</v>
      </c>
      <c r="AHY12" s="27">
        <f t="shared" si="710"/>
        <v>7</v>
      </c>
      <c r="AHZ12" s="27">
        <f t="shared" si="711"/>
        <v>3</v>
      </c>
      <c r="AIA12" s="27">
        <f t="shared" si="712"/>
        <v>8</v>
      </c>
      <c r="AIB12" s="27">
        <f t="shared" si="713"/>
        <v>7</v>
      </c>
      <c r="AIC12" s="27">
        <f t="shared" si="714"/>
        <v>0</v>
      </c>
      <c r="AID12" s="27">
        <f t="shared" si="715"/>
        <v>3</v>
      </c>
      <c r="AIE12" s="27">
        <f t="shared" si="716"/>
        <v>0</v>
      </c>
      <c r="AIF12" s="27">
        <f t="shared" si="717"/>
        <v>7</v>
      </c>
      <c r="AIG12" s="27">
        <f t="shared" si="718"/>
        <v>7</v>
      </c>
      <c r="AIH12" s="27">
        <f t="shared" si="719"/>
        <v>5</v>
      </c>
      <c r="AII12" s="27">
        <f t="shared" si="720"/>
        <v>0</v>
      </c>
      <c r="AIJ12" s="27">
        <f t="shared" si="721"/>
        <v>0</v>
      </c>
      <c r="AIK12" s="27">
        <f t="shared" si="722"/>
        <v>0</v>
      </c>
      <c r="AIL12" s="27">
        <f t="shared" si="723"/>
        <v>0</v>
      </c>
      <c r="AIM12" s="27">
        <f t="shared" si="724"/>
        <v>0</v>
      </c>
      <c r="AIN12" s="27">
        <f t="shared" si="725"/>
        <v>0</v>
      </c>
      <c r="AIO12" s="27">
        <f t="shared" si="726"/>
        <v>0</v>
      </c>
      <c r="AIP12" s="27">
        <f t="shared" si="727"/>
        <v>0</v>
      </c>
      <c r="AIQ12" s="27">
        <f t="shared" si="728"/>
        <v>0</v>
      </c>
      <c r="AIR12" s="27">
        <f t="shared" si="729"/>
        <v>0</v>
      </c>
      <c r="AIT12" s="27">
        <v>1</v>
      </c>
      <c r="AIU12" s="27">
        <v>1</v>
      </c>
      <c r="AIV12" s="27">
        <v>1</v>
      </c>
      <c r="AIW12" s="27">
        <f t="shared" si="730"/>
        <v>1</v>
      </c>
      <c r="AIX12" s="27">
        <f t="shared" si="731"/>
        <v>0</v>
      </c>
      <c r="AIY12" s="27">
        <f t="shared" si="732"/>
        <v>0.5</v>
      </c>
      <c r="AIZ12" s="27">
        <f t="shared" si="733"/>
        <v>0</v>
      </c>
      <c r="AJA12" s="27">
        <f t="shared" si="734"/>
        <v>0</v>
      </c>
      <c r="AJB12" s="27">
        <f t="shared" si="735"/>
        <v>4</v>
      </c>
      <c r="AJC12" s="27">
        <f t="shared" si="736"/>
        <v>4</v>
      </c>
      <c r="AJD12" s="27">
        <f t="shared" si="737"/>
        <v>0</v>
      </c>
      <c r="AJE12" s="27">
        <f t="shared" si="738"/>
        <v>4</v>
      </c>
      <c r="AJF12" s="27">
        <f t="shared" si="739"/>
        <v>0</v>
      </c>
      <c r="AJG12" s="27">
        <f t="shared" si="740"/>
        <v>0</v>
      </c>
      <c r="AJH12" s="27">
        <f t="shared" si="741"/>
        <v>0.25</v>
      </c>
      <c r="AJI12" s="27">
        <f t="shared" si="742"/>
        <v>8</v>
      </c>
      <c r="AJJ12" s="27">
        <f t="shared" si="743"/>
        <v>2</v>
      </c>
      <c r="AJK12" s="27">
        <f t="shared" si="744"/>
        <v>0</v>
      </c>
      <c r="AJL12" s="27">
        <f t="shared" si="745"/>
        <v>4</v>
      </c>
      <c r="AJM12" s="27">
        <f t="shared" si="746"/>
        <v>0</v>
      </c>
      <c r="AJN12" s="27">
        <f t="shared" si="747"/>
        <v>4</v>
      </c>
      <c r="AJO12" s="27">
        <f t="shared" si="748"/>
        <v>8</v>
      </c>
      <c r="AJP12" s="27">
        <f t="shared" si="749"/>
        <v>1</v>
      </c>
      <c r="AJQ12" s="27">
        <f t="shared" si="750"/>
        <v>0</v>
      </c>
      <c r="AJR12" s="27">
        <f t="shared" si="751"/>
        <v>0</v>
      </c>
      <c r="AJS12" s="27">
        <f t="shared" si="752"/>
        <v>0</v>
      </c>
      <c r="AJT12" s="27">
        <f t="shared" si="753"/>
        <v>0.125</v>
      </c>
      <c r="AJU12" s="27">
        <f t="shared" si="754"/>
        <v>1</v>
      </c>
      <c r="AJV12" s="27">
        <f t="shared" si="755"/>
        <v>8</v>
      </c>
      <c r="AJW12" s="27">
        <f t="shared" si="756"/>
        <v>8</v>
      </c>
      <c r="AJX12" s="27">
        <f t="shared" si="757"/>
        <v>8</v>
      </c>
      <c r="AJY12" s="27">
        <f t="shared" si="758"/>
        <v>0</v>
      </c>
      <c r="AJZ12" s="27">
        <f t="shared" si="759"/>
        <v>4</v>
      </c>
      <c r="AKA12" s="27">
        <f t="shared" si="760"/>
        <v>1</v>
      </c>
      <c r="AKB12" s="27">
        <f t="shared" si="761"/>
        <v>0</v>
      </c>
      <c r="AKC12" s="27">
        <f t="shared" si="762"/>
        <v>0.5</v>
      </c>
      <c r="AKD12" s="27">
        <f t="shared" si="763"/>
        <v>1</v>
      </c>
      <c r="AKE12" s="27">
        <f t="shared" si="764"/>
        <v>0</v>
      </c>
      <c r="AKF12" s="27">
        <f t="shared" si="765"/>
        <v>0</v>
      </c>
      <c r="AKG12" s="27">
        <f t="shared" si="766"/>
        <v>4</v>
      </c>
      <c r="AKH12" s="27">
        <f t="shared" si="767"/>
        <v>0</v>
      </c>
      <c r="AKI12" s="27">
        <f t="shared" si="768"/>
        <v>0</v>
      </c>
      <c r="AKJ12" s="27">
        <f t="shared" si="769"/>
        <v>0</v>
      </c>
      <c r="AKK12" s="27">
        <f t="shared" si="770"/>
        <v>0</v>
      </c>
      <c r="AKL12" s="27">
        <f t="shared" si="771"/>
        <v>1</v>
      </c>
      <c r="AKM12" s="27">
        <f t="shared" si="772"/>
        <v>0</v>
      </c>
      <c r="AKN12" s="27">
        <f t="shared" si="773"/>
        <v>0</v>
      </c>
      <c r="AKO12" s="27">
        <f t="shared" si="774"/>
        <v>0.25</v>
      </c>
      <c r="AKP12" s="27">
        <f t="shared" si="775"/>
        <v>0</v>
      </c>
      <c r="AKQ12" s="27">
        <f t="shared" si="776"/>
        <v>0</v>
      </c>
      <c r="AKR12" s="27">
        <f t="shared" si="777"/>
        <v>0</v>
      </c>
      <c r="AKS12" s="27">
        <f t="shared" si="778"/>
        <v>0</v>
      </c>
      <c r="AKT12" s="27">
        <f t="shared" si="779"/>
        <v>0</v>
      </c>
      <c r="AKU12" s="27">
        <f t="shared" si="780"/>
        <v>0</v>
      </c>
      <c r="AKV12" s="27">
        <f t="shared" si="781"/>
        <v>0.21875</v>
      </c>
      <c r="AKW12" s="27">
        <f t="shared" si="782"/>
        <v>4</v>
      </c>
      <c r="AKX12" s="27">
        <f t="shared" si="783"/>
        <v>8</v>
      </c>
      <c r="AKY12" s="27">
        <f t="shared" si="784"/>
        <v>8</v>
      </c>
      <c r="AKZ12" s="27">
        <f t="shared" si="785"/>
        <v>1</v>
      </c>
      <c r="ALA12" s="27">
        <f t="shared" si="786"/>
        <v>16</v>
      </c>
      <c r="ALB12" s="27">
        <f t="shared" si="787"/>
        <v>8</v>
      </c>
      <c r="ALC12" s="27">
        <f t="shared" si="788"/>
        <v>4</v>
      </c>
      <c r="ALD12" s="27">
        <f t="shared" si="789"/>
        <v>1</v>
      </c>
      <c r="ALE12" s="27">
        <f t="shared" si="790"/>
        <v>8</v>
      </c>
      <c r="ALF12" s="27">
        <f t="shared" si="791"/>
        <v>8</v>
      </c>
      <c r="ALG12" s="27">
        <f t="shared" si="792"/>
        <v>4</v>
      </c>
      <c r="ALH12" s="27">
        <f t="shared" si="793"/>
        <v>0</v>
      </c>
      <c r="ALI12" s="27">
        <f t="shared" si="794"/>
        <v>4</v>
      </c>
      <c r="ALJ12" s="27">
        <f t="shared" si="795"/>
        <v>0</v>
      </c>
      <c r="ALK12" s="27">
        <f t="shared" si="796"/>
        <v>4</v>
      </c>
      <c r="ALL12" s="27">
        <f t="shared" si="797"/>
        <v>1</v>
      </c>
      <c r="ALM12" s="27">
        <f t="shared" si="798"/>
        <v>2</v>
      </c>
      <c r="ALN12" s="27">
        <f t="shared" si="799"/>
        <v>0</v>
      </c>
      <c r="ALO12" s="27">
        <f t="shared" si="800"/>
        <v>0</v>
      </c>
      <c r="ALP12" s="27">
        <f t="shared" si="801"/>
        <v>0</v>
      </c>
      <c r="ALQ12" s="27">
        <f t="shared" si="802"/>
        <v>0</v>
      </c>
      <c r="ALR12" s="27">
        <f t="shared" si="803"/>
        <v>0</v>
      </c>
      <c r="ALS12" s="27">
        <f t="shared" si="804"/>
        <v>0</v>
      </c>
      <c r="ALT12" s="27">
        <f t="shared" si="805"/>
        <v>0</v>
      </c>
      <c r="ALU12" s="27">
        <f t="shared" si="806"/>
        <v>0</v>
      </c>
      <c r="ALV12" s="27">
        <f t="shared" si="807"/>
        <v>0</v>
      </c>
      <c r="ALW12" s="27">
        <f t="shared" si="808"/>
        <v>0</v>
      </c>
      <c r="AMK12" s="28">
        <v>2082</v>
      </c>
      <c r="AML12" s="28">
        <f t="shared" si="809"/>
        <v>2082</v>
      </c>
      <c r="AMN12" s="28">
        <v>1878</v>
      </c>
      <c r="AMO12" s="27" t="str">
        <f t="shared" si="810"/>
        <v>1892</v>
      </c>
      <c r="AMP12" s="27" t="str">
        <f t="shared" si="811"/>
        <v>1905</v>
      </c>
      <c r="AMQ12" s="27" t="str">
        <f t="shared" si="812"/>
        <v>1915</v>
      </c>
      <c r="AMR12" s="27" t="str">
        <f t="shared" si="813"/>
        <v>1889</v>
      </c>
      <c r="AMS12" s="27" t="str">
        <f t="shared" si="814"/>
        <v>1889</v>
      </c>
      <c r="AMT12" s="27" t="str">
        <f t="shared" si="815"/>
        <v>1876</v>
      </c>
      <c r="AMU12" s="27" t="str">
        <f t="shared" si="816"/>
        <v>1876</v>
      </c>
      <c r="AMV12" s="27" t="str">
        <f t="shared" si="817"/>
        <v>1876</v>
      </c>
      <c r="AMW12" s="27" t="str">
        <f t="shared" si="818"/>
        <v>1884</v>
      </c>
      <c r="AMX12" s="27" t="str">
        <f t="shared" si="819"/>
        <v>1903</v>
      </c>
      <c r="AMY12" s="27" t="str">
        <f t="shared" si="820"/>
        <v>1903</v>
      </c>
      <c r="AMZ12" s="27" t="str">
        <f t="shared" si="821"/>
        <v>1908</v>
      </c>
      <c r="ANA12" s="27" t="str">
        <f t="shared" si="822"/>
        <v>1908</v>
      </c>
      <c r="ANB12" s="27" t="str">
        <f t="shared" si="823"/>
        <v>1908</v>
      </c>
      <c r="ANC12" s="27" t="str">
        <f t="shared" si="824"/>
        <v>1923</v>
      </c>
      <c r="AND12" s="27" t="str">
        <f t="shared" si="825"/>
        <v>1939</v>
      </c>
      <c r="ANE12" s="27" t="str">
        <f t="shared" si="826"/>
        <v>1961</v>
      </c>
      <c r="ANF12" s="27" t="str">
        <f t="shared" si="827"/>
        <v>1961</v>
      </c>
      <c r="ANG12" s="27" t="str">
        <f t="shared" si="828"/>
        <v>1975</v>
      </c>
      <c r="ANH12" s="27" t="str">
        <f t="shared" si="829"/>
        <v>1975</v>
      </c>
      <c r="ANI12" s="27" t="str">
        <f t="shared" si="830"/>
        <v>1985</v>
      </c>
      <c r="ANJ12" s="27" t="str">
        <f t="shared" si="831"/>
        <v>1996</v>
      </c>
      <c r="ANK12" s="27" t="str">
        <f t="shared" si="832"/>
        <v>2001</v>
      </c>
      <c r="ANL12" s="27" t="str">
        <f t="shared" si="833"/>
        <v>2001</v>
      </c>
      <c r="ANM12" s="27" t="str">
        <f t="shared" si="834"/>
        <v>2001</v>
      </c>
      <c r="ANN12" s="27" t="str">
        <f t="shared" si="835"/>
        <v>2001</v>
      </c>
      <c r="ANO12" s="27" t="str">
        <f t="shared" si="836"/>
        <v>2008</v>
      </c>
      <c r="ANP12" s="27" t="str">
        <f t="shared" si="837"/>
        <v>2017</v>
      </c>
      <c r="ANQ12" s="27" t="str">
        <f t="shared" si="838"/>
        <v>1995</v>
      </c>
      <c r="ANR12" s="27" t="str">
        <f t="shared" si="839"/>
        <v>2001</v>
      </c>
      <c r="ANS12" s="27" t="str">
        <f t="shared" si="840"/>
        <v>2024</v>
      </c>
      <c r="ANT12" s="27" t="str">
        <f t="shared" si="841"/>
        <v>2024</v>
      </c>
      <c r="ANU12" s="27" t="str">
        <f t="shared" si="842"/>
        <v>2026</v>
      </c>
      <c r="ANV12" s="27" t="str">
        <f t="shared" si="843"/>
        <v>1998</v>
      </c>
      <c r="ANW12" s="27" t="str">
        <f t="shared" si="844"/>
        <v>1998</v>
      </c>
      <c r="ANX12" s="27" t="str">
        <f t="shared" si="845"/>
        <v>2004</v>
      </c>
      <c r="ANY12" s="27" t="str">
        <f t="shared" si="846"/>
        <v>1986</v>
      </c>
      <c r="ANZ12" s="27" t="str">
        <f t="shared" si="847"/>
        <v>1986</v>
      </c>
      <c r="AOA12" s="27" t="str">
        <f t="shared" si="848"/>
        <v>1986</v>
      </c>
      <c r="AOB12" s="27" t="str">
        <f t="shared" si="849"/>
        <v>1978</v>
      </c>
      <c r="AOC12" s="27" t="str">
        <f t="shared" si="850"/>
        <v>1978</v>
      </c>
      <c r="AOD12" s="27" t="str">
        <f t="shared" si="851"/>
        <v>1978</v>
      </c>
      <c r="AOE12" s="27" t="str">
        <f t="shared" si="852"/>
        <v>1978</v>
      </c>
      <c r="AOF12" s="27" t="str">
        <f t="shared" si="853"/>
        <v>1978</v>
      </c>
      <c r="AOG12" s="27" t="str">
        <f t="shared" si="854"/>
        <v>1967</v>
      </c>
      <c r="AOH12" s="27" t="str">
        <f t="shared" si="855"/>
        <v>1967</v>
      </c>
      <c r="AOI12" s="27" t="str">
        <f t="shared" si="856"/>
        <v>1967</v>
      </c>
      <c r="AOJ12" s="27" t="str">
        <f t="shared" si="857"/>
        <v>1950</v>
      </c>
      <c r="AOK12" s="27" t="str">
        <f t="shared" si="858"/>
        <v>1950</v>
      </c>
      <c r="AOL12" s="27" t="str">
        <f t="shared" si="859"/>
        <v>1950</v>
      </c>
      <c r="AOM12" s="27" t="str">
        <f t="shared" si="860"/>
        <v>1950</v>
      </c>
      <c r="AON12" s="27" t="str">
        <f t="shared" si="861"/>
        <v>1950</v>
      </c>
      <c r="AOO12" s="27" t="str">
        <f t="shared" si="862"/>
        <v>1950</v>
      </c>
      <c r="AOP12" s="27" t="str">
        <f t="shared" si="863"/>
        <v>1950</v>
      </c>
      <c r="AOQ12" s="27" t="str">
        <f t="shared" si="864"/>
        <v>1990</v>
      </c>
      <c r="AOR12" s="27" t="str">
        <f t="shared" si="865"/>
        <v>1978</v>
      </c>
      <c r="AOS12" s="27" t="str">
        <f t="shared" si="866"/>
        <v>2014</v>
      </c>
      <c r="AOT12" s="27" t="str">
        <f t="shared" si="867"/>
        <v>2043</v>
      </c>
      <c r="AOU12" s="27" t="str">
        <f t="shared" si="868"/>
        <v>2025</v>
      </c>
      <c r="AOV12" s="27" t="str">
        <f t="shared" si="869"/>
        <v>2014</v>
      </c>
      <c r="AOW12" s="27" t="str">
        <f t="shared" si="870"/>
        <v>2061</v>
      </c>
      <c r="AOX12" s="27" t="str">
        <f t="shared" si="871"/>
        <v>2086</v>
      </c>
      <c r="AOY12" s="27" t="str">
        <f t="shared" si="872"/>
        <v>2051</v>
      </c>
      <c r="AOZ12" s="27" t="str">
        <f t="shared" si="873"/>
        <v>2095</v>
      </c>
      <c r="APA12" s="27" t="str">
        <f t="shared" si="874"/>
        <v>2074</v>
      </c>
      <c r="APB12" s="27" t="str">
        <f t="shared" si="875"/>
        <v>2104</v>
      </c>
      <c r="APC12" s="27" t="str">
        <f t="shared" si="876"/>
        <v>2104</v>
      </c>
      <c r="APD12" s="27" t="str">
        <f t="shared" si="877"/>
        <v>2089</v>
      </c>
      <c r="APE12" s="27" t="str">
        <f t="shared" si="878"/>
        <v>2089</v>
      </c>
      <c r="APF12" s="27" t="str">
        <f t="shared" si="879"/>
        <v>2110</v>
      </c>
      <c r="APG12" s="27" t="str">
        <f t="shared" si="880"/>
        <v>2091</v>
      </c>
      <c r="APH12" s="27" t="str">
        <f t="shared" si="881"/>
        <v>2082</v>
      </c>
      <c r="API12" s="27" t="str">
        <f t="shared" si="882"/>
        <v>2082</v>
      </c>
      <c r="APJ12" s="27" t="str">
        <f t="shared" si="883"/>
        <v>2082</v>
      </c>
      <c r="APK12" s="27" t="str">
        <f t="shared" si="884"/>
        <v>2082</v>
      </c>
      <c r="APL12" s="27" t="str">
        <f t="shared" si="885"/>
        <v>2082</v>
      </c>
      <c r="APM12" s="27" t="str">
        <f t="shared" si="886"/>
        <v>2082</v>
      </c>
      <c r="APN12" s="27" t="str">
        <f t="shared" si="887"/>
        <v>2082</v>
      </c>
      <c r="APO12" s="27" t="str">
        <f t="shared" si="888"/>
        <v>2082</v>
      </c>
      <c r="APP12" s="27" t="str">
        <f t="shared" si="889"/>
        <v>2082</v>
      </c>
      <c r="APQ12" s="27" t="str">
        <f t="shared" si="890"/>
        <v>2082</v>
      </c>
      <c r="APR12" s="27" t="str">
        <f t="shared" si="891"/>
        <v>2082</v>
      </c>
    </row>
    <row r="13" spans="1:1110" x14ac:dyDescent="0.35">
      <c r="A13" s="27">
        <v>87</v>
      </c>
      <c r="B13" s="88" t="s">
        <v>66</v>
      </c>
      <c r="C13" s="91">
        <f>VLOOKUP(A13, Rankings!$A$2:$AN$129, 40, FALSE)</f>
        <v>11</v>
      </c>
      <c r="D13" s="20" t="s">
        <v>388</v>
      </c>
      <c r="I13" s="29">
        <f t="shared" si="0"/>
        <v>22.166666666666668</v>
      </c>
      <c r="L13" s="27" t="s">
        <v>2397</v>
      </c>
      <c r="M13" s="27" t="s">
        <v>2595</v>
      </c>
      <c r="N13" s="27" t="s">
        <v>2899</v>
      </c>
      <c r="O13" s="27" t="s">
        <v>3069</v>
      </c>
      <c r="P13" s="27" t="s">
        <v>24</v>
      </c>
      <c r="Q13" s="27" t="s">
        <v>3223</v>
      </c>
      <c r="R13" s="27" t="s">
        <v>3593</v>
      </c>
      <c r="S13" s="27" t="s">
        <v>24</v>
      </c>
      <c r="T13" s="27" t="s">
        <v>3817</v>
      </c>
      <c r="U13" s="27" t="s">
        <v>3971</v>
      </c>
      <c r="V13" s="27" t="s">
        <v>24</v>
      </c>
      <c r="W13" s="27" t="s">
        <v>4225</v>
      </c>
      <c r="X13" s="27" t="s">
        <v>4364</v>
      </c>
      <c r="Y13" s="27" t="s">
        <v>24</v>
      </c>
      <c r="Z13" s="27" t="s">
        <v>4506</v>
      </c>
      <c r="AA13" s="27" t="s">
        <v>24</v>
      </c>
      <c r="AB13" s="27" t="s">
        <v>4807</v>
      </c>
      <c r="AC13" s="27" t="s">
        <v>24</v>
      </c>
      <c r="AD13" s="27" t="s">
        <v>4938</v>
      </c>
      <c r="AE13" s="27" t="s">
        <v>4950</v>
      </c>
      <c r="AF13" s="27" t="s">
        <v>24</v>
      </c>
      <c r="AG13" s="27" t="s">
        <v>5243</v>
      </c>
      <c r="AH13" s="27" t="s">
        <v>24</v>
      </c>
      <c r="AI13" s="27" t="s">
        <v>5472</v>
      </c>
      <c r="AJ13" s="27" t="s">
        <v>5552</v>
      </c>
      <c r="AK13" s="27" t="s">
        <v>24</v>
      </c>
      <c r="AL13" s="27" t="s">
        <v>5810</v>
      </c>
      <c r="AM13" s="27" t="s">
        <v>24</v>
      </c>
      <c r="AN13" s="27" t="s">
        <v>24</v>
      </c>
      <c r="AO13" s="27" t="s">
        <v>6000</v>
      </c>
      <c r="AP13" s="27" t="s">
        <v>6248</v>
      </c>
      <c r="AQ13" s="27" t="s">
        <v>24</v>
      </c>
      <c r="AR13" s="27" t="s">
        <v>6434</v>
      </c>
      <c r="AS13" s="27" t="s">
        <v>6517</v>
      </c>
      <c r="AT13" s="27" t="s">
        <v>24</v>
      </c>
      <c r="AU13" s="27" t="s">
        <v>6733</v>
      </c>
      <c r="AV13" s="27" t="s">
        <v>6941</v>
      </c>
      <c r="AW13" s="27" t="s">
        <v>24</v>
      </c>
      <c r="AX13" s="27" t="s">
        <v>24</v>
      </c>
      <c r="AY13" s="27" t="s">
        <v>7040</v>
      </c>
      <c r="AZ13" s="27" t="s">
        <v>24</v>
      </c>
      <c r="BA13" s="27" t="s">
        <v>24</v>
      </c>
      <c r="BB13" s="27" t="s">
        <v>7137</v>
      </c>
      <c r="BC13" s="27" t="s">
        <v>24</v>
      </c>
      <c r="BD13" s="27" t="s">
        <v>7184</v>
      </c>
      <c r="BE13" s="27" t="s">
        <v>7223</v>
      </c>
      <c r="BF13" s="27" t="s">
        <v>24</v>
      </c>
      <c r="BG13" s="27" t="s">
        <v>24</v>
      </c>
      <c r="BH13" s="27" t="s">
        <v>24</v>
      </c>
      <c r="BI13" s="27" t="s">
        <v>24</v>
      </c>
      <c r="BJ13" s="27" t="s">
        <v>7289</v>
      </c>
      <c r="BK13" s="27" t="s">
        <v>24</v>
      </c>
      <c r="BL13" s="27" t="s">
        <v>24</v>
      </c>
      <c r="BM13" s="27" t="s">
        <v>24</v>
      </c>
      <c r="BN13" s="27" t="s">
        <v>7390</v>
      </c>
      <c r="BO13" s="27" t="s">
        <v>7412</v>
      </c>
      <c r="BP13" s="27" t="s">
        <v>7430</v>
      </c>
      <c r="BQ13" s="27" t="s">
        <v>7465</v>
      </c>
      <c r="BR13" s="27" t="s">
        <v>24</v>
      </c>
      <c r="BS13" s="27" t="s">
        <v>7509</v>
      </c>
      <c r="BT13" s="27" t="s">
        <v>24</v>
      </c>
      <c r="BU13" s="27" t="s">
        <v>7544</v>
      </c>
      <c r="BV13" s="27" t="s">
        <v>24</v>
      </c>
      <c r="BW13" s="27" t="s">
        <v>24</v>
      </c>
      <c r="BX13" s="27" t="s">
        <v>24</v>
      </c>
      <c r="BY13" s="27" t="s">
        <v>24</v>
      </c>
      <c r="BZ13" s="27" t="s">
        <v>24</v>
      </c>
      <c r="CA13" s="27" t="s">
        <v>24</v>
      </c>
      <c r="CB13" s="27" t="s">
        <v>24</v>
      </c>
      <c r="CC13" s="27" t="s">
        <v>24</v>
      </c>
      <c r="CD13" s="27" t="s">
        <v>24</v>
      </c>
      <c r="CE13" s="27" t="s">
        <v>24</v>
      </c>
      <c r="CF13" s="27" t="s">
        <v>24</v>
      </c>
      <c r="CG13" s="27" t="s">
        <v>24</v>
      </c>
      <c r="CH13" s="27" t="s">
        <v>24</v>
      </c>
      <c r="CI13" s="27" t="s">
        <v>24</v>
      </c>
      <c r="CJ13" s="27" t="s">
        <v>24</v>
      </c>
      <c r="CK13" s="27" t="s">
        <v>24</v>
      </c>
      <c r="CL13" s="27" t="s">
        <v>24</v>
      </c>
      <c r="CM13" s="27" t="s">
        <v>24</v>
      </c>
      <c r="CN13" s="27" t="s">
        <v>24</v>
      </c>
      <c r="CO13" s="27" t="s">
        <v>24</v>
      </c>
      <c r="CQ13" s="28">
        <f t="shared" si="1"/>
        <v>6</v>
      </c>
      <c r="CR13" s="28">
        <f t="shared" si="2"/>
        <v>0</v>
      </c>
      <c r="CS13" s="28">
        <f t="shared" si="3"/>
        <v>4</v>
      </c>
      <c r="CT13" s="28">
        <f t="shared" si="4"/>
        <v>2</v>
      </c>
      <c r="CU13" s="28">
        <f t="shared" si="5"/>
        <v>4</v>
      </c>
      <c r="CV13" s="28">
        <f t="shared" si="6"/>
        <v>0</v>
      </c>
      <c r="CW13" s="28">
        <f t="shared" si="7"/>
        <v>4</v>
      </c>
      <c r="CX13" s="28">
        <f t="shared" si="8"/>
        <v>1</v>
      </c>
      <c r="CY13" s="28">
        <f t="shared" si="9"/>
        <v>7</v>
      </c>
      <c r="CZ13" s="28">
        <f t="shared" si="10"/>
        <v>0</v>
      </c>
      <c r="DA13" s="28">
        <f t="shared" si="11"/>
        <v>5</v>
      </c>
      <c r="DB13" s="28">
        <f t="shared" si="12"/>
        <v>2</v>
      </c>
      <c r="DC13" s="28">
        <f t="shared" si="13"/>
        <v>0</v>
      </c>
      <c r="DD13" s="28">
        <f t="shared" si="14"/>
        <v>1</v>
      </c>
      <c r="DE13" s="28">
        <f t="shared" si="15"/>
        <v>0</v>
      </c>
      <c r="DF13" s="28">
        <f t="shared" si="16"/>
        <v>0</v>
      </c>
      <c r="DG13" s="28">
        <f t="shared" si="17"/>
        <v>2</v>
      </c>
      <c r="DH13" s="28">
        <f t="shared" si="18"/>
        <v>0</v>
      </c>
      <c r="DI13" s="28">
        <f t="shared" si="19"/>
        <v>0</v>
      </c>
      <c r="DJ13" s="28">
        <f t="shared" si="20"/>
        <v>0</v>
      </c>
      <c r="DK13" s="28">
        <f t="shared" si="21"/>
        <v>3</v>
      </c>
      <c r="DL13" s="28">
        <f t="shared" si="22"/>
        <v>0</v>
      </c>
      <c r="DM13" s="28">
        <f t="shared" si="23"/>
        <v>0</v>
      </c>
      <c r="DN13" s="28">
        <f t="shared" si="24"/>
        <v>3</v>
      </c>
      <c r="DO13" s="28">
        <f t="shared" si="25"/>
        <v>17</v>
      </c>
      <c r="DP13" s="28">
        <f t="shared" si="26"/>
        <v>6</v>
      </c>
      <c r="DR13">
        <f t="shared" si="27"/>
        <v>3</v>
      </c>
      <c r="DS13">
        <f t="shared" si="28"/>
        <v>1</v>
      </c>
      <c r="DT13">
        <f t="shared" si="29"/>
        <v>3</v>
      </c>
      <c r="DU13">
        <f t="shared" si="30"/>
        <v>7</v>
      </c>
      <c r="DV13">
        <f t="shared" si="31"/>
        <v>0</v>
      </c>
      <c r="DW13">
        <f t="shared" si="32"/>
        <v>1</v>
      </c>
      <c r="DX13">
        <f t="shared" si="33"/>
        <v>5</v>
      </c>
      <c r="DY13">
        <f t="shared" si="34"/>
        <v>0</v>
      </c>
      <c r="DZ13">
        <f t="shared" si="35"/>
        <v>4</v>
      </c>
      <c r="EA13">
        <f t="shared" si="36"/>
        <v>7</v>
      </c>
      <c r="EB13">
        <f t="shared" si="37"/>
        <v>0</v>
      </c>
      <c r="EC13">
        <f t="shared" si="38"/>
        <v>1</v>
      </c>
      <c r="ED13">
        <f t="shared" si="39"/>
        <v>5</v>
      </c>
      <c r="EE13">
        <f t="shared" si="40"/>
        <v>0</v>
      </c>
      <c r="EF13">
        <f t="shared" si="41"/>
        <v>1</v>
      </c>
      <c r="EG13">
        <f t="shared" si="42"/>
        <v>0</v>
      </c>
      <c r="EH13">
        <f t="shared" si="43"/>
        <v>5</v>
      </c>
      <c r="EI13">
        <f t="shared" si="44"/>
        <v>0</v>
      </c>
      <c r="EJ13">
        <f t="shared" si="45"/>
        <v>7</v>
      </c>
      <c r="EK13">
        <f t="shared" si="46"/>
        <v>10</v>
      </c>
      <c r="EL13">
        <f t="shared" si="47"/>
        <v>0</v>
      </c>
      <c r="EM13">
        <f t="shared" si="48"/>
        <v>5</v>
      </c>
      <c r="EN13">
        <f t="shared" si="49"/>
        <v>0</v>
      </c>
      <c r="EO13">
        <f t="shared" si="50"/>
        <v>1</v>
      </c>
      <c r="EP13">
        <f t="shared" si="51"/>
        <v>8</v>
      </c>
      <c r="EQ13">
        <f t="shared" si="52"/>
        <v>0</v>
      </c>
      <c r="ER13">
        <f t="shared" si="53"/>
        <v>3</v>
      </c>
      <c r="ES13">
        <f t="shared" si="54"/>
        <v>0</v>
      </c>
      <c r="ET13">
        <f t="shared" si="55"/>
        <v>0</v>
      </c>
      <c r="EU13">
        <f t="shared" si="56"/>
        <v>1</v>
      </c>
      <c r="EV13">
        <f t="shared" si="57"/>
        <v>7</v>
      </c>
      <c r="EW13">
        <f t="shared" si="58"/>
        <v>0</v>
      </c>
      <c r="EX13">
        <f t="shared" si="59"/>
        <v>3</v>
      </c>
      <c r="EY13">
        <f t="shared" si="60"/>
        <v>5</v>
      </c>
      <c r="EZ13">
        <f t="shared" si="61"/>
        <v>0</v>
      </c>
      <c r="FA13">
        <f t="shared" si="62"/>
        <v>4</v>
      </c>
      <c r="FB13">
        <f t="shared" si="63"/>
        <v>7</v>
      </c>
      <c r="FC13">
        <f t="shared" si="64"/>
        <v>0</v>
      </c>
      <c r="FD13">
        <f t="shared" si="65"/>
        <v>0</v>
      </c>
      <c r="FE13">
        <f t="shared" si="66"/>
        <v>5</v>
      </c>
      <c r="FF13">
        <f t="shared" si="67"/>
        <v>0</v>
      </c>
      <c r="FG13">
        <f t="shared" si="68"/>
        <v>0</v>
      </c>
      <c r="FH13">
        <f t="shared" si="69"/>
        <v>8</v>
      </c>
      <c r="FI13">
        <f t="shared" si="70"/>
        <v>0</v>
      </c>
      <c r="FJ13">
        <f t="shared" si="71"/>
        <v>13</v>
      </c>
      <c r="FK13">
        <f t="shared" si="72"/>
        <v>5</v>
      </c>
      <c r="FL13">
        <f t="shared" si="73"/>
        <v>0</v>
      </c>
      <c r="FM13">
        <f t="shared" si="74"/>
        <v>0</v>
      </c>
      <c r="FN13">
        <f t="shared" si="75"/>
        <v>0</v>
      </c>
      <c r="FO13">
        <f t="shared" si="76"/>
        <v>0</v>
      </c>
      <c r="FP13">
        <f t="shared" si="77"/>
        <v>13</v>
      </c>
      <c r="FQ13">
        <f t="shared" si="78"/>
        <v>0</v>
      </c>
      <c r="FR13">
        <f t="shared" si="79"/>
        <v>0</v>
      </c>
      <c r="FS13">
        <f t="shared" si="80"/>
        <v>0</v>
      </c>
      <c r="FT13">
        <f t="shared" si="81"/>
        <v>17</v>
      </c>
      <c r="FU13">
        <f t="shared" si="82"/>
        <v>20</v>
      </c>
      <c r="FV13">
        <f t="shared" si="83"/>
        <v>20</v>
      </c>
      <c r="FW13">
        <f t="shared" si="84"/>
        <v>17</v>
      </c>
      <c r="FX13">
        <f t="shared" si="85"/>
        <v>0</v>
      </c>
      <c r="FY13">
        <f t="shared" si="86"/>
        <v>17</v>
      </c>
      <c r="FZ13">
        <f t="shared" si="87"/>
        <v>0</v>
      </c>
      <c r="GA13">
        <f t="shared" si="88"/>
        <v>20</v>
      </c>
      <c r="GB13">
        <f t="shared" si="89"/>
        <v>0</v>
      </c>
      <c r="GC13">
        <f t="shared" si="90"/>
        <v>0</v>
      </c>
      <c r="GD13">
        <f t="shared" si="91"/>
        <v>0</v>
      </c>
      <c r="GE13">
        <f t="shared" si="92"/>
        <v>0</v>
      </c>
      <c r="GF13">
        <f t="shared" si="93"/>
        <v>0</v>
      </c>
      <c r="GG13">
        <f t="shared" si="94"/>
        <v>0</v>
      </c>
      <c r="GH13">
        <f t="shared" si="95"/>
        <v>0</v>
      </c>
      <c r="GI13">
        <f t="shared" si="96"/>
        <v>0</v>
      </c>
      <c r="GJ13">
        <f t="shared" si="97"/>
        <v>0</v>
      </c>
      <c r="GK13">
        <f t="shared" si="98"/>
        <v>0</v>
      </c>
      <c r="GL13">
        <f t="shared" si="99"/>
        <v>0</v>
      </c>
      <c r="GM13">
        <f t="shared" si="100"/>
        <v>0</v>
      </c>
      <c r="GN13">
        <f t="shared" si="101"/>
        <v>0</v>
      </c>
      <c r="GO13">
        <f t="shared" si="102"/>
        <v>0</v>
      </c>
      <c r="GP13">
        <f t="shared" si="103"/>
        <v>0</v>
      </c>
      <c r="GQ13">
        <f t="shared" si="104"/>
        <v>0</v>
      </c>
      <c r="GR13">
        <f t="shared" si="105"/>
        <v>0</v>
      </c>
      <c r="GS13">
        <f t="shared" si="106"/>
        <v>0</v>
      </c>
      <c r="GT13">
        <f t="shared" si="107"/>
        <v>0</v>
      </c>
      <c r="GU13">
        <f t="shared" si="108"/>
        <v>0</v>
      </c>
      <c r="GW13" s="28">
        <f t="shared" si="109"/>
        <v>6.3674831287424194</v>
      </c>
      <c r="GX13" s="28">
        <f t="shared" si="110"/>
        <v>9.2112198009279727</v>
      </c>
      <c r="GY13" s="28">
        <f t="shared" si="111"/>
        <v>0.32475203016907939</v>
      </c>
      <c r="GZ13" s="28">
        <f t="shared" si="112"/>
        <v>1.2189701902458443</v>
      </c>
      <c r="HA13" s="28">
        <f t="shared" si="113"/>
        <v>5.2159661892866103</v>
      </c>
      <c r="HB13" s="28">
        <f t="shared" si="114"/>
        <v>13.427219029025434</v>
      </c>
      <c r="HC13" s="28">
        <f t="shared" si="115"/>
        <v>0.4973995040099306</v>
      </c>
      <c r="HE13">
        <f>IFERROR(VLOOKUP(_xlfn.NUMBERVALUE(MID(L13, SEARCH("!", L13)+1, SEARCH("+", L13)-SEARCH("!", L13)-1)), Rankings!$A$2:$BK$129, 63, FALSE),0)</f>
        <v>0.61921091340033552</v>
      </c>
      <c r="HF13">
        <f>IFERROR(VLOOKUP(_xlfn.NUMBERVALUE(MID(M13, SEARCH("!", M13)+1, SEARCH("+", M13)-SEARCH("!", M13)-1)), Rankings!$A$2:$BK$129, 63, FALSE),0)</f>
        <v>0.65575840813392627</v>
      </c>
      <c r="HG13">
        <f>IFERROR(VLOOKUP(_xlfn.NUMBERVALUE(MID(N13, SEARCH("!", N13)+1, SEARCH("+", N13)-SEARCH("!", N13)-1)), Rankings!$A$2:$BK$129, 63, FALSE),0)</f>
        <v>0.55834743493300543</v>
      </c>
      <c r="HH13">
        <f>IFERROR(VLOOKUP(_xlfn.NUMBERVALUE(MID(O13, SEARCH("!", O13)+1, SEARCH("+", O13)-SEARCH("!", O13)-1)), Rankings!$A$2:$BK$129, 63, FALSE),0)</f>
        <v>0.61642495585460211</v>
      </c>
      <c r="HI13">
        <f>IFERROR(VLOOKUP(_xlfn.NUMBERVALUE(MID(P13, SEARCH("!", P13)+1, SEARCH("+", P13)-SEARCH("!", P13)-1)), Rankings!$A$2:$BK$129, 63, FALSE),0)</f>
        <v>0</v>
      </c>
      <c r="HJ13">
        <f>IFERROR(VLOOKUP(_xlfn.NUMBERVALUE(MID(Q13, SEARCH("!", Q13)+1, SEARCH("+", Q13)-SEARCH("!", Q13)-1)), Rankings!$A$2:$BK$129, 63, FALSE),0)</f>
        <v>0.49011682896979852</v>
      </c>
      <c r="HK13">
        <f>IFERROR(VLOOKUP(_xlfn.NUMBERVALUE(MID(R13, SEARCH("!", R13)+1, SEARCH("+", R13)-SEARCH("!", R13)-1)), Rankings!$A$2:$BK$129, 63, FALSE),0)</f>
        <v>0.72111303852145381</v>
      </c>
      <c r="HL13">
        <f>IFERROR(VLOOKUP(_xlfn.NUMBERVALUE(MID(S13, SEARCH("!", S13)+1, SEARCH("+", S13)-SEARCH("!", S13)-1)), Rankings!$A$2:$BK$129, 63, FALSE),0)</f>
        <v>0</v>
      </c>
      <c r="HM13">
        <f>IFERROR(VLOOKUP(_xlfn.NUMBERVALUE(MID(T13, SEARCH("!", T13)+1, SEARCH("+", T13)-SEARCH("!", T13)-1)), Rankings!$A$2:$BK$129, 63, FALSE),0)</f>
        <v>0.80391752131048844</v>
      </c>
      <c r="HN13">
        <f>IFERROR(VLOOKUP(_xlfn.NUMBERVALUE(MID(U13, SEARCH("!", U13)+1, SEARCH("+", U13)-SEARCH("!", U13)-1)), Rankings!$A$2:$BK$129, 63, FALSE),0)</f>
        <v>0.2146882130122317</v>
      </c>
      <c r="HO13">
        <f>IFERROR(VLOOKUP(_xlfn.NUMBERVALUE(MID(V13, SEARCH("!", V13)+1, SEARCH("+", V13)-SEARCH("!", V13)-1)), Rankings!$A$2:$BK$129, 63, FALSE),0)</f>
        <v>0</v>
      </c>
      <c r="HP13">
        <f>IFERROR(VLOOKUP(_xlfn.NUMBERVALUE(MID(W13, SEARCH("!", W13)+1, SEARCH("+", W13)-SEARCH("!", W13)-1)), Rankings!$A$2:$BK$129, 63, FALSE),0)</f>
        <v>0.56827343106735106</v>
      </c>
      <c r="HQ13">
        <f>IFERROR(VLOOKUP(_xlfn.NUMBERVALUE(MID(X13, SEARCH("!", X13)+1, SEARCH("+", X13)-SEARCH("!", X13)-1)), Rankings!$A$2:$BK$129, 63, FALSE),0)</f>
        <v>0.89620059051123913</v>
      </c>
      <c r="HR13">
        <f>IFERROR(VLOOKUP(_xlfn.NUMBERVALUE(MID(Y13, SEARCH("!", Y13)+1, SEARCH("+", Y13)-SEARCH("!", Y13)-1)), Rankings!$A$2:$BK$129, 63, FALSE),0)</f>
        <v>0</v>
      </c>
      <c r="HS13">
        <f>IFERROR(VLOOKUP(_xlfn.NUMBERVALUE(MID(Z13, SEARCH("!", Z13)+1, SEARCH("+", Z13)-SEARCH("!", Z13)-1)), Rankings!$A$2:$BK$129, 63, FALSE),0)</f>
        <v>0.50056713001211739</v>
      </c>
      <c r="HT13">
        <f>IFERROR(VLOOKUP(_xlfn.NUMBERVALUE(MID(AA13, SEARCH("!", AA13)+1, SEARCH("+", AA13)-SEARCH("!", AA13)-1)), Rankings!$A$2:$BK$129, 63, FALSE),0)</f>
        <v>0</v>
      </c>
      <c r="HU13">
        <f>IFERROR(VLOOKUP(_xlfn.NUMBERVALUE(MID(AB13, SEARCH("!", AB13)+1, SEARCH("+", AB13)-SEARCH("!", AB13)-1)), Rankings!$A$2:$BK$129, 63, FALSE),0)</f>
        <v>0.61642495585460211</v>
      </c>
      <c r="HV13">
        <f>IFERROR(VLOOKUP(_xlfn.NUMBERVALUE(MID(AC13, SEARCH("!", AC13)+1, SEARCH("+", AC13)-SEARCH("!", AC13)-1)), Rankings!$A$2:$BK$129, 63, FALSE),0)</f>
        <v>0</v>
      </c>
      <c r="HW13">
        <f>IFERROR(VLOOKUP(_xlfn.NUMBERVALUE(MID(AD13, SEARCH("!", AD13)+1, SEARCH("+", AD13)-SEARCH("!", AD13)-1)), Rankings!$A$2:$BK$129, 63, FALSE),0)</f>
        <v>0.72111303852145381</v>
      </c>
      <c r="HX13">
        <f>IFERROR(VLOOKUP(_xlfn.NUMBERVALUE(MID(AE13, SEARCH("!", AE13)+1, SEARCH("+", AE13)-SEARCH("!", AE13)-1)), Rankings!$A$2:$BK$129, 63, FALSE),0)</f>
        <v>0.32475203016907939</v>
      </c>
      <c r="HY13">
        <f>IFERROR(VLOOKUP(_xlfn.NUMBERVALUE(MID(AF13, SEARCH("!", AF13)+1, SEARCH("+", AF13)-SEARCH("!", AF13)-1)), Rankings!$A$2:$BK$129, 63, FALSE),0)</f>
        <v>0</v>
      </c>
      <c r="HZ13">
        <f>IFERROR(VLOOKUP(_xlfn.NUMBERVALUE(MID(AG13, SEARCH("!", AG13)+1, SEARCH("+", AG13)-SEARCH("!", AG13)-1)), Rankings!$A$2:$BK$129, 63, FALSE),0)</f>
        <v>0.2146882130122317</v>
      </c>
      <c r="IA13">
        <f>IFERROR(VLOOKUP(_xlfn.NUMBERVALUE(MID(AH13, SEARCH("!", AH13)+1, SEARCH("+", AH13)-SEARCH("!", AH13)-1)), Rankings!$A$2:$BK$129, 63, FALSE),0)</f>
        <v>0</v>
      </c>
      <c r="IB13">
        <f>IFERROR(VLOOKUP(_xlfn.NUMBERVALUE(MID(AI13, SEARCH("!", AI13)+1, SEARCH("+", AI13)-SEARCH("!", AI13)-1)), Rankings!$A$2:$BK$129, 63, FALSE),0)</f>
        <v>0.59685324237275783</v>
      </c>
      <c r="IC13">
        <f>IFERROR(VLOOKUP(_xlfn.NUMBERVALUE(MID(AJ13, SEARCH("!", AJ13)+1, SEARCH("+", AJ13)-SEARCH("!", AJ13)-1)), Rankings!$A$2:$BK$129, 63, FALSE),0)</f>
        <v>0.89620059051123913</v>
      </c>
      <c r="ID13">
        <f>IFERROR(VLOOKUP(_xlfn.NUMBERVALUE(MID(AK13, SEARCH("!", AK13)+1, SEARCH("+", AK13)-SEARCH("!", AK13)-1)), Rankings!$A$2:$BK$129, 63, FALSE),0)</f>
        <v>0</v>
      </c>
      <c r="IE13">
        <f>IFERROR(VLOOKUP(_xlfn.NUMBERVALUE(MID(AL13, SEARCH("!", AL13)+1, SEARCH("+", AL13)-SEARCH("!", AL13)-1)), Rankings!$A$2:$BK$129, 63, FALSE),0)</f>
        <v>0.60133708266044195</v>
      </c>
      <c r="IF13">
        <f>IFERROR(VLOOKUP(_xlfn.NUMBERVALUE(MID(AM13, SEARCH("!", AM13)+1, SEARCH("+", AM13)-SEARCH("!", AM13)-1)), Rankings!$A$2:$BK$129, 63, FALSE),0)</f>
        <v>0</v>
      </c>
      <c r="IG13">
        <f>IFERROR(VLOOKUP(_xlfn.NUMBERVALUE(MID(AN13, SEARCH("!", AN13)+1, SEARCH("+", AN13)-SEARCH("!", AN13)-1)), Rankings!$A$2:$BK$129, 63, FALSE),0)</f>
        <v>0</v>
      </c>
      <c r="IH13">
        <f>IFERROR(VLOOKUP(_xlfn.NUMBERVALUE(MID(AO13, SEARCH("!", AO13)+1, SEARCH("+", AO13)-SEARCH("!", AO13)-1)), Rankings!$A$2:$BK$129, 63, FALSE),0)</f>
        <v>0.14710990012248429</v>
      </c>
      <c r="II13">
        <f>IFERROR(VLOOKUP(_xlfn.NUMBERVALUE(MID(AP13, SEARCH("!", AP13)+1, SEARCH("+", AP13)-SEARCH("!", AP13)-1)), Rankings!$A$2:$BK$129, 63, FALSE),0)</f>
        <v>0.43942470350498913</v>
      </c>
      <c r="IJ13">
        <f>IFERROR(VLOOKUP(_xlfn.NUMBERVALUE(MID(AQ13, SEARCH("!", AQ13)+1, SEARCH("+", AQ13)-SEARCH("!", AQ13)-1)), Rankings!$A$2:$BK$129, 63, FALSE),0)</f>
        <v>0</v>
      </c>
      <c r="IK13">
        <f>IFERROR(VLOOKUP(_xlfn.NUMBERVALUE(MID(AR13, SEARCH("!", AR13)+1, SEARCH("+", AR13)-SEARCH("!", AR13)-1)), Rankings!$A$2:$BK$129, 63, FALSE),0)</f>
        <v>0.37517193274790295</v>
      </c>
      <c r="IL13">
        <f>IFERROR(VLOOKUP(_xlfn.NUMBERVALUE(MID(AS13, SEARCH("!", AS13)+1, SEARCH("+", AS13)-SEARCH("!", AS13)-1)), Rankings!$A$2:$BK$129, 63, FALSE),0)</f>
        <v>0.43942470350498913</v>
      </c>
      <c r="IM13">
        <f>IFERROR(VLOOKUP(_xlfn.NUMBERVALUE(MID(AT13, SEARCH("!", AT13)+1, SEARCH("+", AT13)-SEARCH("!", AT13)-1)), Rankings!$A$2:$BK$129, 63, FALSE),0)</f>
        <v>0</v>
      </c>
      <c r="IN13">
        <f>IFERROR(VLOOKUP(_xlfn.NUMBERVALUE(MID(AU13, SEARCH("!", AU13)+1, SEARCH("+", AU13)-SEARCH("!", AU13)-1)), Rankings!$A$2:$BK$129, 63, FALSE),0)</f>
        <v>0.45081930301180934</v>
      </c>
      <c r="IO13">
        <f>IFERROR(VLOOKUP(_xlfn.NUMBERVALUE(MID(AV13, SEARCH("!", AV13)+1, SEARCH("+", AV13)-SEARCH("!", AV13)-1)), Rankings!$A$2:$BK$129, 63, FALSE),0)</f>
        <v>0.84947087869920124</v>
      </c>
      <c r="IP13">
        <f>IFERROR(VLOOKUP(_xlfn.NUMBERVALUE(MID(AW13, SEARCH("!", AW13)+1, SEARCH("+", AW13)-SEARCH("!", AW13)-1)), Rankings!$A$2:$BK$129, 63, FALSE),0)</f>
        <v>0</v>
      </c>
      <c r="IQ13">
        <f>IFERROR(VLOOKUP(_xlfn.NUMBERVALUE(MID(AX13, SEARCH("!", AX13)+1, SEARCH("+", AX13)-SEARCH("!", AX13)-1)), Rankings!$A$2:$BK$129, 63, FALSE),0)</f>
        <v>0</v>
      </c>
      <c r="IR13">
        <f>IFERROR(VLOOKUP(_xlfn.NUMBERVALUE(MID(AY13, SEARCH("!", AY13)+1, SEARCH("+", AY13)-SEARCH("!", AY13)-1)), Rankings!$A$2:$BK$129, 63, FALSE),0)</f>
        <v>0.84947087869920124</v>
      </c>
      <c r="IS13">
        <f>IFERROR(VLOOKUP(_xlfn.NUMBERVALUE(MID(AZ13, SEARCH("!", AZ13)+1, SEARCH("+", AZ13)-SEARCH("!", AZ13)-1)), Rankings!$A$2:$BK$129, 63, FALSE),0)</f>
        <v>0</v>
      </c>
      <c r="IT13">
        <f>IFERROR(VLOOKUP(_xlfn.NUMBERVALUE(MID(BA13, SEARCH("!", BA13)+1, SEARCH("+", BA13)-SEARCH("!", BA13)-1)), Rankings!$A$2:$BK$129, 63, FALSE),0)</f>
        <v>0</v>
      </c>
      <c r="IU13">
        <f>IFERROR(VLOOKUP(_xlfn.NUMBERVALUE(MID(BB13, SEARCH("!", BB13)+1, SEARCH("+", BB13)-SEARCH("!", BB13)-1)), Rankings!$A$2:$BK$129, 63, FALSE),0)</f>
        <v>0.86828752036026902</v>
      </c>
      <c r="IV13">
        <f>IFERROR(VLOOKUP(_xlfn.NUMBERVALUE(MID(BC13, SEARCH("!", BC13)+1, SEARCH("+", BC13)-SEARCH("!", BC13)-1)), Rankings!$A$2:$BK$129, 63, FALSE),0)</f>
        <v>0</v>
      </c>
      <c r="IW13">
        <f>IFERROR(VLOOKUP(_xlfn.NUMBERVALUE(MID(BD13, SEARCH("!", BD13)+1, SEARCH("+", BD13)-SEARCH("!", BD13)-1)), Rankings!$A$2:$BK$129, 63, FALSE),0)</f>
        <v>0.60133708266044195</v>
      </c>
      <c r="IX13">
        <f>IFERROR(VLOOKUP(_xlfn.NUMBERVALUE(MID(BE13, SEARCH("!", BE13)+1, SEARCH("+", BE13)-SEARCH("!", BE13)-1)), Rankings!$A$2:$BK$129, 63, FALSE),0)</f>
        <v>0.86828752036026902</v>
      </c>
      <c r="IY13">
        <f>IFERROR(VLOOKUP(_xlfn.NUMBERVALUE(MID(BF13, SEARCH("!", BF13)+1, SEARCH("+", BF13)-SEARCH("!", BF13)-1)), Rankings!$A$2:$BK$129, 63, FALSE),0)</f>
        <v>0</v>
      </c>
      <c r="IZ13">
        <f>IFERROR(VLOOKUP(_xlfn.NUMBERVALUE(MID(BG13, SEARCH("!", BG13)+1, SEARCH("+", BG13)-SEARCH("!", BG13)-1)), Rankings!$A$2:$BK$129, 63, FALSE),0)</f>
        <v>0</v>
      </c>
      <c r="JA13">
        <f>IFERROR(VLOOKUP(_xlfn.NUMBERVALUE(MID(BH13, SEARCH("!", BH13)+1, SEARCH("+", BH13)-SEARCH("!", BH13)-1)), Rankings!$A$2:$BK$129, 63, FALSE),0)</f>
        <v>0</v>
      </c>
      <c r="JB13">
        <f>IFERROR(VLOOKUP(_xlfn.NUMBERVALUE(MID(BI13, SEARCH("!", BI13)+1, SEARCH("+", BI13)-SEARCH("!", BI13)-1)), Rankings!$A$2:$BK$129, 63, FALSE),0)</f>
        <v>0</v>
      </c>
      <c r="JC13">
        <f>IFERROR(VLOOKUP(_xlfn.NUMBERVALUE(MID(BJ13, SEARCH("!", BJ13)+1, SEARCH("+", BJ13)-SEARCH("!", BJ13)-1)), Rankings!$A$2:$BK$129, 63, FALSE),0)</f>
        <v>0.61763310758540235</v>
      </c>
      <c r="JD13">
        <f>IFERROR(VLOOKUP(_xlfn.NUMBERVALUE(MID(BK13, SEARCH("!", BK13)+1, SEARCH("+", BK13)-SEARCH("!", BK13)-1)), Rankings!$A$2:$BK$129, 63, FALSE),0)</f>
        <v>0</v>
      </c>
      <c r="JE13">
        <f>IFERROR(VLOOKUP(_xlfn.NUMBERVALUE(MID(BL13, SEARCH("!", BL13)+1, SEARCH("+", BL13)-SEARCH("!", BL13)-1)), Rankings!$A$2:$BK$129, 63, FALSE),0)</f>
        <v>0</v>
      </c>
      <c r="JF13">
        <f>IFERROR(VLOOKUP(_xlfn.NUMBERVALUE(MID(BM13, SEARCH("!", BM13)+1, SEARCH("+", BM13)-SEARCH("!", BM13)-1)), Rankings!$A$2:$BK$129, 63, FALSE),0)</f>
        <v>0</v>
      </c>
      <c r="JG13">
        <f>IFERROR(VLOOKUP(_xlfn.NUMBERVALUE(MID(BN13, SEARCH("!", BN13)+1, SEARCH("+", BN13)-SEARCH("!", BN13)-1)), Rankings!$A$2:$BK$129, 63, FALSE),0)</f>
        <v>0.89022469558383477</v>
      </c>
      <c r="JH13">
        <f>IFERROR(VLOOKUP(_xlfn.NUMBERVALUE(MID(BO13, SEARCH("!", BO13)+1, SEARCH("+", BO13)-SEARCH("!", BO13)-1)), Rankings!$A$2:$BK$129, 63, FALSE),0)</f>
        <v>0.86828752036026902</v>
      </c>
      <c r="JI13">
        <f>IFERROR(VLOOKUP(_xlfn.NUMBERVALUE(MID(BP13, SEARCH("!", BP13)+1, SEARCH("+", BP13)-SEARCH("!", BP13)-1)), Rankings!$A$2:$BK$129, 63, FALSE),0)</f>
        <v>0.89022469558383477</v>
      </c>
      <c r="JJ13">
        <f>IFERROR(VLOOKUP(_xlfn.NUMBERVALUE(MID(BQ13, SEARCH("!", BQ13)+1, SEARCH("+", BQ13)-SEARCH("!", BQ13)-1)), Rankings!$A$2:$BK$129, 63, FALSE),0)</f>
        <v>0.86828752036026902</v>
      </c>
      <c r="JK13">
        <f>IFERROR(VLOOKUP(_xlfn.NUMBERVALUE(MID(BR13, SEARCH("!", BR13)+1, SEARCH("+", BR13)-SEARCH("!", BR13)-1)), Rankings!$A$2:$BK$129, 63, FALSE),0)</f>
        <v>0</v>
      </c>
      <c r="JL13">
        <f>IFERROR(VLOOKUP(_xlfn.NUMBERVALUE(MID(BS13, SEARCH("!", BS13)+1, SEARCH("+", BS13)-SEARCH("!", BS13)-1)), Rankings!$A$2:$BK$129, 63, FALSE),0)</f>
        <v>0.84947087869920124</v>
      </c>
      <c r="JM13">
        <f>IFERROR(VLOOKUP(_xlfn.NUMBERVALUE(MID(BT13, SEARCH("!", BT13)+1, SEARCH("+", BT13)-SEARCH("!", BT13)-1)), Rankings!$A$2:$BK$129, 63, FALSE),0)</f>
        <v>0</v>
      </c>
      <c r="JN13">
        <f>IFERROR(VLOOKUP(_xlfn.NUMBERVALUE(MID(BU13, SEARCH("!", BU13)+1, SEARCH("+", BU13)-SEARCH("!", BU13)-1)), Rankings!$A$2:$BK$129, 63, FALSE),0)</f>
        <v>0.84947087869920124</v>
      </c>
      <c r="JO13">
        <f>IFERROR(VLOOKUP(_xlfn.NUMBERVALUE(MID(BV13, SEARCH("!", BV13)+1, SEARCH("+", BV13)-SEARCH("!", BV13)-1)), Rankings!$A$2:$BK$129, 63, FALSE),0)</f>
        <v>0</v>
      </c>
      <c r="JP13">
        <f>IFERROR(VLOOKUP(_xlfn.NUMBERVALUE(MID(BW13, SEARCH("!", BW13)+1, SEARCH("+", BW13)-SEARCH("!", BW13)-1)), Rankings!$A$2:$BK$129, 63, FALSE),0)</f>
        <v>0</v>
      </c>
      <c r="JQ13">
        <f>IFERROR(VLOOKUP(_xlfn.NUMBERVALUE(MID(BX13, SEARCH("!", BX13)+1, SEARCH("+", BX13)-SEARCH("!", BX13)-1)), Rankings!$A$2:$BK$129, 63, FALSE),0)</f>
        <v>0</v>
      </c>
      <c r="JR13">
        <f>IFERROR(VLOOKUP(_xlfn.NUMBERVALUE(MID(BY13, SEARCH("!", BY13)+1, SEARCH("+", BY13)-SEARCH("!", BY13)-1)), Rankings!$A$2:$BK$129, 63, FALSE),0)</f>
        <v>0</v>
      </c>
      <c r="JS13">
        <f>IFERROR(VLOOKUP(_xlfn.NUMBERVALUE(MID(BZ13, SEARCH("!", BZ13)+1, SEARCH("+", BZ13)-SEARCH("!", BZ13)-1)), Rankings!$A$2:$BK$129, 63, FALSE),0)</f>
        <v>0</v>
      </c>
      <c r="JT13">
        <f>IFERROR(VLOOKUP(_xlfn.NUMBERVALUE(MID(CA13, SEARCH("!", CA13)+1, SEARCH("+", CA13)-SEARCH("!", CA13)-1)), Rankings!$A$2:$BK$129, 63, FALSE),0)</f>
        <v>0</v>
      </c>
      <c r="JU13">
        <f>IFERROR(VLOOKUP(_xlfn.NUMBERVALUE(MID(CB13, SEARCH("!", CB13)+1, SEARCH("+", CB13)-SEARCH("!", CB13)-1)), Rankings!$A$2:$BK$129, 63, FALSE),0)</f>
        <v>0</v>
      </c>
      <c r="JV13">
        <f>IFERROR(VLOOKUP(_xlfn.NUMBERVALUE(MID(CC13, SEARCH("!", CC13)+1, SEARCH("+", CC13)-SEARCH("!", CC13)-1)), Rankings!$A$2:$BK$129, 63, FALSE),0)</f>
        <v>0</v>
      </c>
      <c r="JW13">
        <f>IFERROR(VLOOKUP(_xlfn.NUMBERVALUE(MID(CD13, SEARCH("!", CD13)+1, SEARCH("+", CD13)-SEARCH("!", CD13)-1)), Rankings!$A$2:$BK$129, 63, FALSE),0)</f>
        <v>0</v>
      </c>
      <c r="JX13">
        <f>IFERROR(VLOOKUP(_xlfn.NUMBERVALUE(MID(CE13, SEARCH("!", CE13)+1, SEARCH("+", CE13)-SEARCH("!", CE13)-1)), Rankings!$A$2:$BK$129, 63, FALSE),0)</f>
        <v>0</v>
      </c>
      <c r="JY13">
        <f>IFERROR(VLOOKUP(_xlfn.NUMBERVALUE(MID(CF13, SEARCH("!", CF13)+1, SEARCH("+", CF13)-SEARCH("!", CF13)-1)), Rankings!$A$2:$BK$129, 63, FALSE),0)</f>
        <v>0</v>
      </c>
      <c r="JZ13">
        <f>IFERROR(VLOOKUP(_xlfn.NUMBERVALUE(MID(CG13, SEARCH("!", CG13)+1, SEARCH("+", CG13)-SEARCH("!", CG13)-1)), Rankings!$A$2:$BK$129, 63, FALSE),0)</f>
        <v>0</v>
      </c>
      <c r="KA13">
        <f>IFERROR(VLOOKUP(_xlfn.NUMBERVALUE(MID(CH13, SEARCH("!", CH13)+1, SEARCH("+", CH13)-SEARCH("!", CH13)-1)), Rankings!$A$2:$BK$129, 63, FALSE),0)</f>
        <v>0</v>
      </c>
      <c r="KB13">
        <f>IFERROR(VLOOKUP(_xlfn.NUMBERVALUE(MID(CI13, SEARCH("!", CI13)+1, SEARCH("+", CI13)-SEARCH("!", CI13)-1)), Rankings!$A$2:$BK$129, 63, FALSE),0)</f>
        <v>0</v>
      </c>
      <c r="KC13">
        <f>IFERROR(VLOOKUP(_xlfn.NUMBERVALUE(MID(CJ13, SEARCH("!", CJ13)+1, SEARCH("+", CJ13)-SEARCH("!", CJ13)-1)), Rankings!$A$2:$BK$129, 63, FALSE),0)</f>
        <v>0</v>
      </c>
      <c r="KD13">
        <f>IFERROR(VLOOKUP(_xlfn.NUMBERVALUE(MID(CK13, SEARCH("!", CK13)+1, SEARCH("+", CK13)-SEARCH("!", CK13)-1)), Rankings!$A$2:$BK$129, 63, FALSE),0)</f>
        <v>0</v>
      </c>
      <c r="KE13">
        <f>IFERROR(VLOOKUP(_xlfn.NUMBERVALUE(MID(CL13, SEARCH("!", CL13)+1, SEARCH("+", CL13)-SEARCH("!", CL13)-1)), Rankings!$A$2:$BK$129, 63, FALSE),0)</f>
        <v>0</v>
      </c>
      <c r="KF13">
        <f>IFERROR(VLOOKUP(_xlfn.NUMBERVALUE(MID(CM13, SEARCH("!", CM13)+1, SEARCH("+", CM13)-SEARCH("!", CM13)-1)), Rankings!$A$2:$BK$129, 63, FALSE),0)</f>
        <v>0</v>
      </c>
      <c r="KG13">
        <f>IFERROR(VLOOKUP(_xlfn.NUMBERVALUE(MID(CN13, SEARCH("!", CN13)+1, SEARCH("+", CN13)-SEARCH("!", CN13)-1)), Rankings!$A$2:$BK$129, 63, FALSE),0)</f>
        <v>0</v>
      </c>
      <c r="KH13">
        <f>IFERROR(VLOOKUP(_xlfn.NUMBERVALUE(MID(CO13, SEARCH("!", CO13)+1, SEARCH("+", CO13)-SEARCH("!", CO13)-1)), Rankings!$A$2:$BK$129, 63, FALSE),0)</f>
        <v>0</v>
      </c>
      <c r="KJ13" s="28">
        <f t="shared" si="116"/>
        <v>303</v>
      </c>
      <c r="KK13" s="28">
        <f t="shared" si="117"/>
        <v>300</v>
      </c>
      <c r="KL13" s="28">
        <f t="shared" si="118"/>
        <v>19</v>
      </c>
      <c r="KM13" s="28">
        <f t="shared" si="119"/>
        <v>46</v>
      </c>
      <c r="KN13" s="28">
        <f t="shared" si="120"/>
        <v>0</v>
      </c>
      <c r="KO13" s="28">
        <f t="shared" si="121"/>
        <v>233</v>
      </c>
      <c r="KP13" s="28">
        <f t="shared" si="122"/>
        <v>458.5</v>
      </c>
      <c r="KQ13" s="28">
        <f t="shared" si="123"/>
        <v>233</v>
      </c>
      <c r="KS13" s="27" t="str">
        <f t="shared" si="124"/>
        <v>27</v>
      </c>
      <c r="KT13" s="27" t="str">
        <f t="shared" si="125"/>
        <v>27</v>
      </c>
      <c r="KU13" s="27" t="str">
        <f t="shared" si="126"/>
        <v>23</v>
      </c>
      <c r="KV13" s="27" t="str">
        <f t="shared" si="127"/>
        <v>24</v>
      </c>
      <c r="KW13" s="27">
        <f t="shared" si="128"/>
        <v>0</v>
      </c>
      <c r="KX13" s="27" t="str">
        <f t="shared" si="129"/>
        <v>29</v>
      </c>
      <c r="KY13" s="27" t="str">
        <f t="shared" si="130"/>
        <v>22</v>
      </c>
      <c r="KZ13" s="27">
        <f t="shared" si="131"/>
        <v>0</v>
      </c>
      <c r="LA13" s="27" t="str">
        <f t="shared" si="132"/>
        <v>14</v>
      </c>
      <c r="LB13" s="27" t="str">
        <f t="shared" si="133"/>
        <v>23</v>
      </c>
      <c r="LC13" s="27">
        <f t="shared" si="134"/>
        <v>0</v>
      </c>
      <c r="LD13" s="27" t="str">
        <f t="shared" si="135"/>
        <v>22</v>
      </c>
      <c r="LE13" s="27" t="str">
        <f t="shared" si="136"/>
        <v>21</v>
      </c>
      <c r="LF13" s="27">
        <f t="shared" si="137"/>
        <v>0</v>
      </c>
      <c r="LG13" s="27" t="str">
        <f t="shared" si="138"/>
        <v>26</v>
      </c>
      <c r="LH13" s="27">
        <f t="shared" si="139"/>
        <v>0</v>
      </c>
      <c r="LI13" s="27" t="str">
        <f t="shared" si="140"/>
        <v>25</v>
      </c>
      <c r="LJ13" s="27">
        <f t="shared" si="141"/>
        <v>0</v>
      </c>
      <c r="LK13" s="27" t="str">
        <f t="shared" si="142"/>
        <v>26</v>
      </c>
      <c r="LL13" s="27" t="str">
        <f t="shared" si="143"/>
        <v>19</v>
      </c>
      <c r="LM13" s="27">
        <f t="shared" si="144"/>
        <v>0</v>
      </c>
      <c r="LN13" s="27" t="str">
        <f t="shared" si="145"/>
        <v>26</v>
      </c>
      <c r="LO13" s="27">
        <f t="shared" si="146"/>
        <v>0</v>
      </c>
      <c r="LP13" s="27" t="str">
        <f t="shared" si="147"/>
        <v>27</v>
      </c>
      <c r="LQ13" s="27" t="str">
        <f t="shared" si="148"/>
        <v>12</v>
      </c>
      <c r="LR13" s="27">
        <f t="shared" si="149"/>
        <v>0</v>
      </c>
      <c r="LS13" s="27" t="str">
        <f t="shared" si="150"/>
        <v>31</v>
      </c>
      <c r="LT13" s="27">
        <f t="shared" si="151"/>
        <v>0</v>
      </c>
      <c r="LU13" s="27">
        <f t="shared" si="152"/>
        <v>0</v>
      </c>
      <c r="LV13" s="27" t="str">
        <f t="shared" si="153"/>
        <v>28</v>
      </c>
      <c r="LW13" s="27" t="str">
        <f t="shared" si="154"/>
        <v>30</v>
      </c>
      <c r="LX13" s="27">
        <f t="shared" si="155"/>
        <v>0</v>
      </c>
      <c r="LY13" s="27" t="str">
        <f t="shared" si="156"/>
        <v>27</v>
      </c>
      <c r="LZ13" s="27" t="str">
        <f t="shared" si="157"/>
        <v>24</v>
      </c>
      <c r="MA13" s="27">
        <f t="shared" si="158"/>
        <v>0</v>
      </c>
      <c r="MB13" s="27" t="str">
        <f t="shared" si="159"/>
        <v>22</v>
      </c>
      <c r="MC13" s="27" t="str">
        <f t="shared" si="160"/>
        <v>22</v>
      </c>
      <c r="MD13" s="27">
        <f t="shared" si="161"/>
        <v>0</v>
      </c>
      <c r="ME13" s="27">
        <f t="shared" si="162"/>
        <v>0</v>
      </c>
      <c r="MF13" s="27" t="str">
        <f t="shared" si="163"/>
        <v>20</v>
      </c>
      <c r="MG13" s="27">
        <f t="shared" si="164"/>
        <v>0</v>
      </c>
      <c r="MH13" s="27">
        <f t="shared" si="165"/>
        <v>0</v>
      </c>
      <c r="MI13" s="27" t="str">
        <f t="shared" si="166"/>
        <v>10</v>
      </c>
      <c r="MJ13" s="27">
        <f t="shared" si="167"/>
        <v>0</v>
      </c>
      <c r="MK13" s="27" t="str">
        <f t="shared" si="168"/>
        <v>24</v>
      </c>
      <c r="ML13" s="27" t="str">
        <f t="shared" si="169"/>
        <v>15</v>
      </c>
      <c r="MM13" s="27">
        <f t="shared" si="170"/>
        <v>0</v>
      </c>
      <c r="MN13" s="27">
        <f t="shared" si="171"/>
        <v>0</v>
      </c>
      <c r="MO13" s="27">
        <f t="shared" si="172"/>
        <v>0</v>
      </c>
      <c r="MP13" s="27">
        <f t="shared" si="173"/>
        <v>0</v>
      </c>
      <c r="MQ13" s="27" t="str">
        <f t="shared" si="174"/>
        <v>22</v>
      </c>
      <c r="MR13" s="27">
        <f t="shared" si="175"/>
        <v>0</v>
      </c>
      <c r="MS13" s="27">
        <f t="shared" si="176"/>
        <v>0</v>
      </c>
      <c r="MT13" s="27">
        <f t="shared" si="177"/>
        <v>0</v>
      </c>
      <c r="MU13" s="27" t="str">
        <f t="shared" si="178"/>
        <v>16</v>
      </c>
      <c r="MV13" s="27" t="str">
        <f t="shared" si="179"/>
        <v>13</v>
      </c>
      <c r="MW13" s="27" t="str">
        <f t="shared" si="180"/>
        <v>19</v>
      </c>
      <c r="MX13" s="27" t="str">
        <f t="shared" si="181"/>
        <v>19</v>
      </c>
      <c r="MY13" s="27">
        <f t="shared" si="182"/>
        <v>0</v>
      </c>
      <c r="MZ13" s="27" t="str">
        <f t="shared" si="183"/>
        <v>14</v>
      </c>
      <c r="NA13" s="27">
        <f t="shared" si="184"/>
        <v>0</v>
      </c>
      <c r="NB13" s="27" t="str">
        <f t="shared" si="185"/>
        <v>13</v>
      </c>
      <c r="NC13" s="27">
        <f t="shared" si="186"/>
        <v>0</v>
      </c>
      <c r="ND13" s="27">
        <f t="shared" si="187"/>
        <v>0</v>
      </c>
      <c r="NE13" s="27">
        <f t="shared" si="188"/>
        <v>0</v>
      </c>
      <c r="NF13" s="27">
        <f t="shared" si="189"/>
        <v>0</v>
      </c>
      <c r="NG13" s="27">
        <f t="shared" si="190"/>
        <v>0</v>
      </c>
      <c r="NH13" s="27">
        <f t="shared" si="191"/>
        <v>0</v>
      </c>
      <c r="NI13" s="27">
        <f t="shared" si="192"/>
        <v>0</v>
      </c>
      <c r="NJ13" s="27">
        <f t="shared" si="193"/>
        <v>0</v>
      </c>
      <c r="NK13" s="27">
        <f t="shared" si="194"/>
        <v>0</v>
      </c>
      <c r="NL13" s="27">
        <f t="shared" si="195"/>
        <v>0</v>
      </c>
      <c r="NM13" s="27">
        <f t="shared" si="196"/>
        <v>0</v>
      </c>
      <c r="NN13" s="27">
        <f t="shared" si="197"/>
        <v>0</v>
      </c>
      <c r="NO13" s="27">
        <f t="shared" si="198"/>
        <v>0</v>
      </c>
      <c r="NP13" s="27">
        <f t="shared" si="199"/>
        <v>0</v>
      </c>
      <c r="NQ13" s="27">
        <f t="shared" si="200"/>
        <v>0</v>
      </c>
      <c r="NR13" s="27">
        <f t="shared" si="201"/>
        <v>0</v>
      </c>
      <c r="NS13" s="27">
        <f t="shared" si="202"/>
        <v>0</v>
      </c>
      <c r="NT13" s="27">
        <f t="shared" si="203"/>
        <v>0</v>
      </c>
      <c r="NU13" s="27">
        <f t="shared" si="204"/>
        <v>0</v>
      </c>
      <c r="NV13" s="27">
        <f t="shared" si="205"/>
        <v>0</v>
      </c>
      <c r="NX13" s="28">
        <f t="shared" si="206"/>
        <v>203</v>
      </c>
      <c r="NY13" s="28">
        <f t="shared" si="207"/>
        <v>223</v>
      </c>
      <c r="NZ13" s="28">
        <f t="shared" si="208"/>
        <v>20</v>
      </c>
      <c r="OA13" s="28">
        <f t="shared" si="209"/>
        <v>21</v>
      </c>
      <c r="OB13" s="28">
        <f t="shared" si="210"/>
        <v>0</v>
      </c>
      <c r="OC13" s="28">
        <f t="shared" si="211"/>
        <v>165</v>
      </c>
      <c r="OD13" s="28">
        <f t="shared" si="212"/>
        <v>308.33333333333331</v>
      </c>
      <c r="OE13" s="28">
        <f t="shared" si="213"/>
        <v>165</v>
      </c>
      <c r="OG13" s="27" t="str">
        <f t="shared" si="214"/>
        <v>23</v>
      </c>
      <c r="OH13" s="27" t="str">
        <f t="shared" si="215"/>
        <v>19</v>
      </c>
      <c r="OI13" s="27" t="str">
        <f t="shared" si="216"/>
        <v>8</v>
      </c>
      <c r="OJ13" s="27" t="str">
        <f t="shared" si="217"/>
        <v>15</v>
      </c>
      <c r="OK13" s="27">
        <f t="shared" si="218"/>
        <v>0</v>
      </c>
      <c r="OL13" s="27" t="str">
        <f t="shared" si="219"/>
        <v>9</v>
      </c>
      <c r="OM13" s="27" t="str">
        <f t="shared" si="220"/>
        <v>18</v>
      </c>
      <c r="ON13" s="27">
        <f t="shared" si="221"/>
        <v>0</v>
      </c>
      <c r="OO13" s="27" t="str">
        <f t="shared" si="222"/>
        <v>17</v>
      </c>
      <c r="OP13" s="27" t="str">
        <f t="shared" si="223"/>
        <v>17</v>
      </c>
      <c r="OQ13" s="27">
        <f t="shared" si="224"/>
        <v>0</v>
      </c>
      <c r="OR13" s="27" t="str">
        <f t="shared" si="225"/>
        <v>18</v>
      </c>
      <c r="OS13" s="27" t="str">
        <f t="shared" si="226"/>
        <v>14</v>
      </c>
      <c r="OT13" s="27">
        <f t="shared" si="227"/>
        <v>0</v>
      </c>
      <c r="OU13" s="27" t="str">
        <f t="shared" si="228"/>
        <v>18</v>
      </c>
      <c r="OV13" s="27">
        <f t="shared" si="229"/>
        <v>0</v>
      </c>
      <c r="OW13" s="27" t="str">
        <f t="shared" si="230"/>
        <v>16</v>
      </c>
      <c r="OX13" s="27">
        <f t="shared" si="231"/>
        <v>0</v>
      </c>
      <c r="OY13" s="27" t="str">
        <f t="shared" si="232"/>
        <v>11</v>
      </c>
      <c r="OZ13" s="27" t="str">
        <f t="shared" si="233"/>
        <v>20</v>
      </c>
      <c r="PA13" s="27">
        <f t="shared" si="234"/>
        <v>0</v>
      </c>
      <c r="PB13" s="27" t="str">
        <f t="shared" si="235"/>
        <v>15</v>
      </c>
      <c r="PC13" s="27">
        <f t="shared" si="236"/>
        <v>0</v>
      </c>
      <c r="PD13" s="27" t="str">
        <f t="shared" si="237"/>
        <v>12</v>
      </c>
      <c r="PE13" s="27" t="str">
        <f t="shared" si="238"/>
        <v>13</v>
      </c>
      <c r="PF13" s="27">
        <f t="shared" si="239"/>
        <v>0</v>
      </c>
      <c r="PG13" s="27" t="str">
        <f t="shared" si="240"/>
        <v>18</v>
      </c>
      <c r="PH13" s="27">
        <f t="shared" si="241"/>
        <v>0</v>
      </c>
      <c r="PI13" s="27">
        <f t="shared" si="242"/>
        <v>0</v>
      </c>
      <c r="PJ13" s="27" t="str">
        <f t="shared" si="243"/>
        <v>19</v>
      </c>
      <c r="PK13" s="27" t="str">
        <f t="shared" si="244"/>
        <v>13</v>
      </c>
      <c r="PL13" s="27">
        <f t="shared" si="245"/>
        <v>0</v>
      </c>
      <c r="PM13" s="27" t="str">
        <f t="shared" si="246"/>
        <v>9</v>
      </c>
      <c r="PN13" s="27" t="str">
        <f t="shared" si="247"/>
        <v>22</v>
      </c>
      <c r="PO13" s="27">
        <f t="shared" si="248"/>
        <v>0</v>
      </c>
      <c r="PP13" s="27" t="str">
        <f t="shared" si="249"/>
        <v>33</v>
      </c>
      <c r="PQ13" s="27" t="str">
        <f t="shared" si="250"/>
        <v>16</v>
      </c>
      <c r="PR13" s="27">
        <f t="shared" si="251"/>
        <v>0</v>
      </c>
      <c r="PS13" s="27">
        <f t="shared" si="252"/>
        <v>0</v>
      </c>
      <c r="PT13" s="27" t="str">
        <f t="shared" si="253"/>
        <v>19</v>
      </c>
      <c r="PU13" s="27">
        <f t="shared" si="254"/>
        <v>0</v>
      </c>
      <c r="PV13" s="27">
        <f t="shared" si="255"/>
        <v>0</v>
      </c>
      <c r="PW13" s="27" t="str">
        <f t="shared" si="256"/>
        <v>20</v>
      </c>
      <c r="PX13" s="27">
        <f t="shared" si="257"/>
        <v>0</v>
      </c>
      <c r="PY13" s="27" t="str">
        <f t="shared" si="258"/>
        <v>12</v>
      </c>
      <c r="PZ13" s="27" t="str">
        <f t="shared" si="259"/>
        <v>14</v>
      </c>
      <c r="QA13" s="27">
        <f t="shared" si="260"/>
        <v>0</v>
      </c>
      <c r="QB13" s="27">
        <f t="shared" si="261"/>
        <v>0</v>
      </c>
      <c r="QC13" s="27">
        <f t="shared" si="262"/>
        <v>0</v>
      </c>
      <c r="QD13" s="27">
        <f t="shared" si="263"/>
        <v>0</v>
      </c>
      <c r="QE13" s="27" t="str">
        <f t="shared" si="264"/>
        <v>9</v>
      </c>
      <c r="QF13" s="27">
        <f t="shared" si="265"/>
        <v>0</v>
      </c>
      <c r="QG13" s="27">
        <f t="shared" si="266"/>
        <v>0</v>
      </c>
      <c r="QH13" s="27">
        <f t="shared" si="267"/>
        <v>0</v>
      </c>
      <c r="QI13" s="27" t="str">
        <f t="shared" si="268"/>
        <v>15</v>
      </c>
      <c r="QJ13" s="27" t="str">
        <f t="shared" si="269"/>
        <v>15</v>
      </c>
      <c r="QK13" s="27" t="str">
        <f t="shared" si="270"/>
        <v>24</v>
      </c>
      <c r="QL13" s="27" t="str">
        <f t="shared" si="271"/>
        <v>15</v>
      </c>
      <c r="QM13" s="27">
        <f t="shared" si="272"/>
        <v>0</v>
      </c>
      <c r="QN13" s="27" t="str">
        <f t="shared" si="273"/>
        <v>11</v>
      </c>
      <c r="QO13" s="27">
        <f t="shared" si="274"/>
        <v>0</v>
      </c>
      <c r="QP13" s="27" t="str">
        <f t="shared" si="275"/>
        <v>20</v>
      </c>
      <c r="QQ13" s="27">
        <f t="shared" si="276"/>
        <v>0</v>
      </c>
      <c r="QR13" s="27">
        <f t="shared" si="277"/>
        <v>0</v>
      </c>
      <c r="QS13" s="27">
        <f t="shared" si="278"/>
        <v>0</v>
      </c>
      <c r="QT13" s="27">
        <f t="shared" si="279"/>
        <v>0</v>
      </c>
      <c r="QU13" s="27">
        <f t="shared" si="280"/>
        <v>0</v>
      </c>
      <c r="QV13" s="27">
        <f t="shared" si="281"/>
        <v>0</v>
      </c>
      <c r="QW13" s="27">
        <f t="shared" si="282"/>
        <v>0</v>
      </c>
      <c r="QX13" s="27">
        <f t="shared" si="283"/>
        <v>0</v>
      </c>
      <c r="QY13" s="27">
        <f t="shared" si="284"/>
        <v>0</v>
      </c>
      <c r="QZ13" s="27">
        <f t="shared" si="285"/>
        <v>0</v>
      </c>
      <c r="RA13" s="27">
        <f t="shared" si="286"/>
        <v>0</v>
      </c>
      <c r="RB13" s="27">
        <f t="shared" si="287"/>
        <v>0</v>
      </c>
      <c r="RC13" s="27">
        <f t="shared" si="288"/>
        <v>0</v>
      </c>
      <c r="RD13" s="27">
        <f t="shared" si="289"/>
        <v>0</v>
      </c>
      <c r="RE13" s="27">
        <f t="shared" si="290"/>
        <v>0</v>
      </c>
      <c r="RF13" s="27">
        <f t="shared" si="291"/>
        <v>0</v>
      </c>
      <c r="RG13" s="27">
        <f t="shared" si="292"/>
        <v>0</v>
      </c>
      <c r="RH13" s="27">
        <f t="shared" si="293"/>
        <v>0</v>
      </c>
      <c r="RI13" s="27">
        <f t="shared" si="294"/>
        <v>0</v>
      </c>
      <c r="RJ13" s="27">
        <f t="shared" si="295"/>
        <v>0</v>
      </c>
      <c r="RL13" s="28">
        <f t="shared" si="296"/>
        <v>101</v>
      </c>
      <c r="RM13" s="28">
        <f t="shared" si="297"/>
        <v>116</v>
      </c>
      <c r="RN13" s="28">
        <f t="shared" si="298"/>
        <v>4</v>
      </c>
      <c r="RO13" s="28">
        <f t="shared" si="299"/>
        <v>17</v>
      </c>
      <c r="RP13" s="28">
        <f t="shared" si="300"/>
        <v>0</v>
      </c>
      <c r="RQ13" s="28">
        <f t="shared" si="301"/>
        <v>158.66666666666666</v>
      </c>
      <c r="RT13" s="27" t="str">
        <f t="shared" si="302"/>
        <v>9</v>
      </c>
      <c r="RU13" s="27" t="str">
        <f t="shared" si="303"/>
        <v>9</v>
      </c>
      <c r="RV13" s="27" t="str">
        <f t="shared" si="304"/>
        <v>10</v>
      </c>
      <c r="RW13" s="27" t="str">
        <f t="shared" si="305"/>
        <v>9</v>
      </c>
      <c r="RX13" s="27" t="str">
        <f t="shared" si="306"/>
        <v>0</v>
      </c>
      <c r="RY13" s="27" t="str">
        <f t="shared" si="307"/>
        <v>8</v>
      </c>
      <c r="RZ13" s="27" t="str">
        <f t="shared" si="308"/>
        <v>8</v>
      </c>
      <c r="SA13" s="27" t="str">
        <f t="shared" si="309"/>
        <v>0</v>
      </c>
      <c r="SB13" s="27" t="str">
        <f t="shared" si="310"/>
        <v>8</v>
      </c>
      <c r="SC13" s="27" t="str">
        <f t="shared" si="311"/>
        <v>5</v>
      </c>
      <c r="SD13" s="27" t="str">
        <f t="shared" si="312"/>
        <v>0</v>
      </c>
      <c r="SE13" s="27" t="str">
        <f t="shared" si="313"/>
        <v>5</v>
      </c>
      <c r="SF13" s="27" t="str">
        <f t="shared" si="314"/>
        <v>10</v>
      </c>
      <c r="SG13" s="27" t="str">
        <f t="shared" si="315"/>
        <v>0</v>
      </c>
      <c r="SH13" s="27" t="str">
        <f t="shared" si="316"/>
        <v>9</v>
      </c>
      <c r="SI13" s="27" t="str">
        <f t="shared" si="317"/>
        <v>0</v>
      </c>
      <c r="SJ13" s="27" t="str">
        <f t="shared" si="318"/>
        <v>10</v>
      </c>
      <c r="SK13" s="27" t="str">
        <f t="shared" si="319"/>
        <v>0</v>
      </c>
      <c r="SL13" s="27" t="str">
        <f t="shared" si="320"/>
        <v>10</v>
      </c>
      <c r="SM13" s="27" t="str">
        <f t="shared" si="321"/>
        <v>4</v>
      </c>
      <c r="SN13" s="27" t="str">
        <f t="shared" si="322"/>
        <v>0</v>
      </c>
      <c r="SO13" s="27" t="str">
        <f t="shared" si="323"/>
        <v>7</v>
      </c>
      <c r="SP13" s="27" t="str">
        <f t="shared" si="324"/>
        <v>0</v>
      </c>
      <c r="SQ13" s="27" t="str">
        <f t="shared" si="325"/>
        <v>9</v>
      </c>
      <c r="SR13" s="27" t="str">
        <f t="shared" si="326"/>
        <v>5</v>
      </c>
      <c r="SS13" s="27" t="str">
        <f t="shared" si="327"/>
        <v>0</v>
      </c>
      <c r="ST13" s="27" t="str">
        <f t="shared" si="328"/>
        <v>12</v>
      </c>
      <c r="SU13" s="27" t="str">
        <f t="shared" si="329"/>
        <v>0</v>
      </c>
      <c r="SV13" s="27" t="str">
        <f t="shared" si="330"/>
        <v>0</v>
      </c>
      <c r="SW13" s="27" t="str">
        <f t="shared" si="331"/>
        <v>8</v>
      </c>
      <c r="SX13" s="27" t="str">
        <f t="shared" si="332"/>
        <v>10</v>
      </c>
      <c r="SY13" s="27" t="str">
        <f t="shared" si="333"/>
        <v>0</v>
      </c>
      <c r="SZ13" s="27" t="str">
        <f t="shared" si="334"/>
        <v>8</v>
      </c>
      <c r="TA13" s="27" t="str">
        <f t="shared" si="335"/>
        <v>6</v>
      </c>
      <c r="TB13" s="27" t="str">
        <f t="shared" si="336"/>
        <v>0</v>
      </c>
      <c r="TC13" s="27" t="str">
        <f t="shared" si="337"/>
        <v>6</v>
      </c>
      <c r="TD13" s="27" t="str">
        <f t="shared" si="338"/>
        <v>15</v>
      </c>
      <c r="TE13" s="27" t="str">
        <f t="shared" si="339"/>
        <v>0</v>
      </c>
      <c r="TF13" s="27" t="str">
        <f t="shared" si="340"/>
        <v>0</v>
      </c>
      <c r="TG13" s="27" t="str">
        <f t="shared" si="341"/>
        <v>10</v>
      </c>
      <c r="TH13" s="27" t="str">
        <f t="shared" si="342"/>
        <v>0</v>
      </c>
      <c r="TI13" s="27" t="str">
        <f t="shared" si="343"/>
        <v>0</v>
      </c>
      <c r="TJ13" s="27" t="str">
        <f t="shared" si="344"/>
        <v>4</v>
      </c>
      <c r="TK13" s="27" t="str">
        <f t="shared" si="345"/>
        <v>0</v>
      </c>
      <c r="TL13" s="27" t="str">
        <f t="shared" si="346"/>
        <v>8</v>
      </c>
      <c r="TM13" s="27" t="str">
        <f t="shared" si="347"/>
        <v>7</v>
      </c>
      <c r="TN13" s="27" t="str">
        <f t="shared" si="348"/>
        <v>0</v>
      </c>
      <c r="TO13" s="27" t="str">
        <f t="shared" si="349"/>
        <v>0</v>
      </c>
      <c r="TP13" s="27" t="str">
        <f t="shared" si="350"/>
        <v>0</v>
      </c>
      <c r="TQ13" s="27" t="str">
        <f t="shared" si="351"/>
        <v>0</v>
      </c>
      <c r="TR13" s="27" t="str">
        <f t="shared" si="352"/>
        <v>9</v>
      </c>
      <c r="TS13" s="27" t="str">
        <f t="shared" si="353"/>
        <v>0</v>
      </c>
      <c r="TT13" s="27" t="str">
        <f t="shared" si="354"/>
        <v>0</v>
      </c>
      <c r="TU13" s="27" t="str">
        <f t="shared" si="355"/>
        <v>0</v>
      </c>
      <c r="TV13" s="27" t="str">
        <f t="shared" si="356"/>
        <v>6</v>
      </c>
      <c r="TW13" s="27" t="str">
        <f t="shared" si="357"/>
        <v>4</v>
      </c>
      <c r="TX13" s="27" t="str">
        <f t="shared" si="358"/>
        <v>10</v>
      </c>
      <c r="TY13" s="27" t="str">
        <f t="shared" si="359"/>
        <v>9</v>
      </c>
      <c r="TZ13" s="27" t="str">
        <f t="shared" si="360"/>
        <v>0</v>
      </c>
      <c r="UA13" s="27" t="str">
        <f t="shared" si="361"/>
        <v>5</v>
      </c>
      <c r="UB13" s="27" t="str">
        <f t="shared" si="362"/>
        <v>0</v>
      </c>
      <c r="UC13" s="27" t="str">
        <f t="shared" si="363"/>
        <v>7</v>
      </c>
      <c r="UD13" s="27" t="str">
        <f t="shared" si="364"/>
        <v>0</v>
      </c>
      <c r="UE13" s="27" t="str">
        <f t="shared" si="365"/>
        <v>0</v>
      </c>
      <c r="UF13" s="27" t="str">
        <f t="shared" si="366"/>
        <v>0</v>
      </c>
      <c r="UG13" s="27" t="str">
        <f t="shared" si="367"/>
        <v>0</v>
      </c>
      <c r="UH13" s="27" t="str">
        <f t="shared" si="368"/>
        <v>0</v>
      </c>
      <c r="UI13" s="27" t="str">
        <f t="shared" si="369"/>
        <v>0</v>
      </c>
      <c r="UJ13" s="27" t="str">
        <f t="shared" si="370"/>
        <v>0</v>
      </c>
      <c r="UK13" s="27" t="str">
        <f t="shared" si="371"/>
        <v>0</v>
      </c>
      <c r="UL13" s="27" t="str">
        <f t="shared" si="372"/>
        <v>0</v>
      </c>
      <c r="UM13" s="27" t="str">
        <f t="shared" si="373"/>
        <v>0</v>
      </c>
      <c r="UN13" s="27" t="str">
        <f t="shared" si="374"/>
        <v>0</v>
      </c>
      <c r="UO13" s="27" t="str">
        <f t="shared" si="375"/>
        <v>0</v>
      </c>
      <c r="UP13" s="27" t="str">
        <f t="shared" si="376"/>
        <v>0</v>
      </c>
      <c r="UQ13" s="27" t="str">
        <f t="shared" si="377"/>
        <v>0</v>
      </c>
      <c r="UR13" s="27" t="str">
        <f t="shared" si="378"/>
        <v>0</v>
      </c>
      <c r="US13" s="27" t="str">
        <f t="shared" si="379"/>
        <v>0</v>
      </c>
      <c r="UT13" s="27" t="str">
        <f t="shared" si="380"/>
        <v>0</v>
      </c>
      <c r="UU13" s="27" t="str">
        <f t="shared" si="381"/>
        <v>0</v>
      </c>
      <c r="UV13" s="27" t="str">
        <f t="shared" si="382"/>
        <v>0</v>
      </c>
      <c r="UW13" s="27" t="str">
        <f t="shared" si="383"/>
        <v>0</v>
      </c>
      <c r="UY13" s="28">
        <f t="shared" si="384"/>
        <v>110.69000000000001</v>
      </c>
      <c r="UZ13" s="28">
        <f t="shared" si="385"/>
        <v>71.910000000000011</v>
      </c>
      <c r="VA13" s="28">
        <f t="shared" si="386"/>
        <v>15.72</v>
      </c>
      <c r="VB13" s="28">
        <f t="shared" si="387"/>
        <v>15.5</v>
      </c>
      <c r="VC13" s="28">
        <f t="shared" si="388"/>
        <v>0</v>
      </c>
      <c r="VD13" s="28">
        <f t="shared" si="389"/>
        <v>158.02000000000004</v>
      </c>
      <c r="VG13" s="27" t="str">
        <f t="shared" si="390"/>
        <v>8.81</v>
      </c>
      <c r="VH13" s="27" t="str">
        <f t="shared" si="391"/>
        <v>7.31</v>
      </c>
      <c r="VI13" s="27" t="str">
        <f t="shared" si="392"/>
        <v>4.32</v>
      </c>
      <c r="VJ13" s="27" t="str">
        <f t="shared" si="393"/>
        <v>4.92</v>
      </c>
      <c r="VK13" s="27">
        <f t="shared" si="394"/>
        <v>0</v>
      </c>
      <c r="VL13" s="27" t="str">
        <f t="shared" si="395"/>
        <v>13.76</v>
      </c>
      <c r="VM13" s="27" t="str">
        <f t="shared" si="396"/>
        <v>6.86</v>
      </c>
      <c r="VN13" s="27">
        <f t="shared" si="397"/>
        <v>0</v>
      </c>
      <c r="VO13" s="27" t="str">
        <f t="shared" si="398"/>
        <v>3.97</v>
      </c>
      <c r="VP13" s="27" t="str">
        <f t="shared" si="399"/>
        <v>11.59</v>
      </c>
      <c r="VQ13" s="27">
        <f t="shared" si="400"/>
        <v>0</v>
      </c>
      <c r="VR13" s="27" t="str">
        <f t="shared" si="401"/>
        <v>10.23</v>
      </c>
      <c r="VS13" s="27" t="str">
        <f t="shared" si="402"/>
        <v>2.04</v>
      </c>
      <c r="VT13" s="27">
        <f t="shared" si="403"/>
        <v>0</v>
      </c>
      <c r="VU13" s="27" t="str">
        <f t="shared" si="404"/>
        <v>11.42</v>
      </c>
      <c r="VV13" s="27">
        <f t="shared" si="405"/>
        <v>0</v>
      </c>
      <c r="VW13" s="27" t="str">
        <f t="shared" si="406"/>
        <v>8.35</v>
      </c>
      <c r="VX13" s="27">
        <f t="shared" si="407"/>
        <v>0</v>
      </c>
      <c r="VY13" s="27" t="str">
        <f t="shared" si="408"/>
        <v>2.38</v>
      </c>
      <c r="VZ13" s="27" t="str">
        <f t="shared" si="409"/>
        <v>15.72</v>
      </c>
      <c r="WA13" s="27">
        <f t="shared" si="410"/>
        <v>0</v>
      </c>
      <c r="WB13" s="27" t="str">
        <f t="shared" si="411"/>
        <v>14.61</v>
      </c>
      <c r="WC13" s="27">
        <f t="shared" si="412"/>
        <v>0</v>
      </c>
      <c r="WD13" s="27" t="str">
        <f t="shared" si="413"/>
        <v>7.12</v>
      </c>
      <c r="WE13" s="27" t="str">
        <f t="shared" si="414"/>
        <v>1.2</v>
      </c>
      <c r="WF13" s="27">
        <f t="shared" si="415"/>
        <v>0</v>
      </c>
      <c r="WG13" s="27" t="str">
        <f t="shared" si="416"/>
        <v>6.37</v>
      </c>
      <c r="WH13" s="27">
        <f t="shared" si="417"/>
        <v>0</v>
      </c>
      <c r="WI13" s="27">
        <f t="shared" si="418"/>
        <v>0</v>
      </c>
      <c r="WJ13" s="27" t="str">
        <f t="shared" si="419"/>
        <v>16.19</v>
      </c>
      <c r="WK13" s="27" t="str">
        <f t="shared" si="420"/>
        <v>8.89</v>
      </c>
      <c r="WL13" s="27">
        <f t="shared" si="421"/>
        <v>0</v>
      </c>
      <c r="WM13" s="27" t="str">
        <f t="shared" si="422"/>
        <v>11.03</v>
      </c>
      <c r="WN13" s="27" t="str">
        <f t="shared" si="423"/>
        <v>13.71</v>
      </c>
      <c r="WO13" s="27">
        <f t="shared" si="424"/>
        <v>0</v>
      </c>
      <c r="WP13" s="27" t="str">
        <f t="shared" si="425"/>
        <v>10.16</v>
      </c>
      <c r="WQ13" s="27" t="str">
        <f t="shared" si="426"/>
        <v>-2.04</v>
      </c>
      <c r="WR13" s="27">
        <f t="shared" si="427"/>
        <v>0</v>
      </c>
      <c r="WS13" s="27">
        <f t="shared" si="428"/>
        <v>0</v>
      </c>
      <c r="WT13" s="27" t="str">
        <f t="shared" si="429"/>
        <v>2.41</v>
      </c>
      <c r="WU13" s="27">
        <f t="shared" si="430"/>
        <v>0</v>
      </c>
      <c r="WV13" s="27">
        <f t="shared" si="431"/>
        <v>0</v>
      </c>
      <c r="WW13" s="27" t="str">
        <f t="shared" si="432"/>
        <v>-4.24</v>
      </c>
      <c r="WX13" s="27">
        <f t="shared" si="433"/>
        <v>0</v>
      </c>
      <c r="WY13" s="27" t="str">
        <f t="shared" si="434"/>
        <v>8.02</v>
      </c>
      <c r="WZ13" s="27" t="str">
        <f t="shared" si="435"/>
        <v>1.23</v>
      </c>
      <c r="XA13" s="27">
        <f t="shared" si="436"/>
        <v>0</v>
      </c>
      <c r="XB13" s="27">
        <f t="shared" si="437"/>
        <v>0</v>
      </c>
      <c r="XC13" s="27">
        <f t="shared" si="438"/>
        <v>0</v>
      </c>
      <c r="XD13" s="27">
        <f t="shared" si="439"/>
        <v>0</v>
      </c>
      <c r="XE13" s="27" t="str">
        <f t="shared" si="440"/>
        <v>7.48</v>
      </c>
      <c r="XF13" s="27">
        <f t="shared" si="441"/>
        <v>0</v>
      </c>
      <c r="XG13" s="27">
        <f t="shared" si="442"/>
        <v>0</v>
      </c>
      <c r="XH13" s="27">
        <f t="shared" si="443"/>
        <v>0</v>
      </c>
      <c r="XI13" s="27" t="str">
        <f t="shared" si="444"/>
        <v>2.17</v>
      </c>
      <c r="XJ13" s="27" t="str">
        <f t="shared" si="445"/>
        <v>-3.36</v>
      </c>
      <c r="XK13" s="27" t="str">
        <f t="shared" si="446"/>
        <v>-2.65</v>
      </c>
      <c r="XL13" s="27" t="str">
        <f t="shared" si="447"/>
        <v>2.53</v>
      </c>
      <c r="XM13" s="27">
        <f t="shared" si="448"/>
        <v>0</v>
      </c>
      <c r="XN13" s="27" t="str">
        <f t="shared" si="449"/>
        <v>4.11</v>
      </c>
      <c r="XO13" s="27">
        <f t="shared" si="450"/>
        <v>0</v>
      </c>
      <c r="XP13" s="27" t="str">
        <f t="shared" si="451"/>
        <v>-1.67</v>
      </c>
      <c r="XQ13" s="27">
        <f t="shared" si="452"/>
        <v>0</v>
      </c>
      <c r="XR13" s="27">
        <f t="shared" si="453"/>
        <v>0</v>
      </c>
      <c r="XS13" s="27">
        <f t="shared" si="454"/>
        <v>0</v>
      </c>
      <c r="XT13" s="27">
        <f t="shared" si="455"/>
        <v>0</v>
      </c>
      <c r="XU13" s="27">
        <f t="shared" si="456"/>
        <v>0</v>
      </c>
      <c r="XV13" s="27">
        <f t="shared" si="457"/>
        <v>0</v>
      </c>
      <c r="XW13" s="27">
        <f t="shared" si="458"/>
        <v>0</v>
      </c>
      <c r="XX13" s="27">
        <f t="shared" si="459"/>
        <v>0</v>
      </c>
      <c r="XY13" s="27">
        <f t="shared" si="460"/>
        <v>0</v>
      </c>
      <c r="XZ13" s="27">
        <f t="shared" si="461"/>
        <v>0</v>
      </c>
      <c r="YA13" s="27">
        <f t="shared" si="462"/>
        <v>0</v>
      </c>
      <c r="YB13" s="27">
        <f t="shared" si="463"/>
        <v>0</v>
      </c>
      <c r="YC13" s="27">
        <f t="shared" si="464"/>
        <v>0</v>
      </c>
      <c r="YD13" s="27">
        <f t="shared" si="465"/>
        <v>0</v>
      </c>
      <c r="YE13" s="27">
        <f t="shared" si="466"/>
        <v>0</v>
      </c>
      <c r="YF13" s="27">
        <f t="shared" si="467"/>
        <v>0</v>
      </c>
      <c r="YG13" s="27">
        <f t="shared" si="468"/>
        <v>0</v>
      </c>
      <c r="YH13" s="27">
        <f t="shared" si="469"/>
        <v>0</v>
      </c>
      <c r="YI13" s="27">
        <f t="shared" si="470"/>
        <v>0</v>
      </c>
      <c r="YJ13" s="27">
        <f t="shared" si="471"/>
        <v>0</v>
      </c>
      <c r="YL13" s="28">
        <f t="shared" si="472"/>
        <v>896</v>
      </c>
      <c r="YM13" s="28">
        <f t="shared" si="473"/>
        <v>1176</v>
      </c>
      <c r="YN13" s="28">
        <f t="shared" si="474"/>
        <v>75</v>
      </c>
      <c r="YO13" s="28">
        <f t="shared" si="475"/>
        <v>170</v>
      </c>
      <c r="YP13" s="28">
        <f t="shared" si="476"/>
        <v>0</v>
      </c>
      <c r="YQ13" s="28">
        <f t="shared" si="477"/>
        <v>1495.5</v>
      </c>
      <c r="YT13" s="27" t="str">
        <f t="shared" si="478"/>
        <v>75</v>
      </c>
      <c r="YU13" s="27" t="str">
        <f t="shared" si="479"/>
        <v>75</v>
      </c>
      <c r="YV13" s="27" t="str">
        <f t="shared" si="480"/>
        <v>88</v>
      </c>
      <c r="YW13" s="27" t="str">
        <f t="shared" si="481"/>
        <v>88</v>
      </c>
      <c r="YX13" s="27">
        <f t="shared" si="482"/>
        <v>0</v>
      </c>
      <c r="YY13" s="27" t="str">
        <f t="shared" si="483"/>
        <v>61</v>
      </c>
      <c r="YZ13" s="27" t="str">
        <f t="shared" si="484"/>
        <v>93</v>
      </c>
      <c r="ZA13" s="27">
        <f t="shared" si="485"/>
        <v>0</v>
      </c>
      <c r="ZB13" s="27" t="str">
        <f t="shared" si="486"/>
        <v>100</v>
      </c>
      <c r="ZC13" s="27" t="str">
        <f t="shared" si="487"/>
        <v>56</v>
      </c>
      <c r="ZD13" s="27">
        <f t="shared" si="488"/>
        <v>0</v>
      </c>
      <c r="ZE13" s="27" t="str">
        <f t="shared" si="489"/>
        <v>75</v>
      </c>
      <c r="ZF13" s="27" t="str">
        <f t="shared" si="490"/>
        <v>94</v>
      </c>
      <c r="ZG13" s="27">
        <f t="shared" si="491"/>
        <v>0</v>
      </c>
      <c r="ZH13" s="27" t="str">
        <f t="shared" si="492"/>
        <v>70</v>
      </c>
      <c r="ZI13" s="27">
        <f t="shared" si="493"/>
        <v>0</v>
      </c>
      <c r="ZJ13" s="27" t="str">
        <f t="shared" si="494"/>
        <v>79</v>
      </c>
      <c r="ZK13" s="27">
        <f t="shared" si="495"/>
        <v>0</v>
      </c>
      <c r="ZL13" s="27" t="str">
        <f t="shared" si="496"/>
        <v>92</v>
      </c>
      <c r="ZM13" s="27" t="str">
        <f t="shared" si="497"/>
        <v>75</v>
      </c>
      <c r="ZN13" s="27">
        <f t="shared" si="498"/>
        <v>0</v>
      </c>
      <c r="ZO13" s="27" t="str">
        <f t="shared" si="499"/>
        <v>52</v>
      </c>
      <c r="ZP13" s="27">
        <f t="shared" si="500"/>
        <v>0</v>
      </c>
      <c r="ZQ13" s="27" t="str">
        <f t="shared" si="501"/>
        <v>88</v>
      </c>
      <c r="ZR13" s="27" t="str">
        <f t="shared" si="502"/>
        <v>95</v>
      </c>
      <c r="ZS13" s="27">
        <f t="shared" si="503"/>
        <v>0</v>
      </c>
      <c r="ZT13" s="27" t="str">
        <f t="shared" si="504"/>
        <v>80</v>
      </c>
      <c r="ZU13" s="27">
        <f t="shared" si="505"/>
        <v>0</v>
      </c>
      <c r="ZV13" s="27">
        <f t="shared" si="506"/>
        <v>0</v>
      </c>
      <c r="ZW13" s="27" t="str">
        <f t="shared" si="507"/>
        <v>45</v>
      </c>
      <c r="ZX13" s="27" t="str">
        <f t="shared" si="508"/>
        <v>77</v>
      </c>
      <c r="ZY13" s="27">
        <f t="shared" si="509"/>
        <v>0</v>
      </c>
      <c r="ZZ13" s="27" t="str">
        <f t="shared" si="510"/>
        <v>63</v>
      </c>
      <c r="AAA13" s="27" t="str">
        <f t="shared" si="511"/>
        <v>66</v>
      </c>
      <c r="AAB13" s="27">
        <f t="shared" si="512"/>
        <v>0</v>
      </c>
      <c r="AAC13" s="27" t="str">
        <f t="shared" si="513"/>
        <v>76</v>
      </c>
      <c r="AAD13" s="27" t="str">
        <f t="shared" si="514"/>
        <v>98</v>
      </c>
      <c r="AAE13" s="27">
        <f t="shared" si="515"/>
        <v>0</v>
      </c>
      <c r="AAF13" s="27">
        <f t="shared" si="516"/>
        <v>0</v>
      </c>
      <c r="AAG13" s="27" t="str">
        <f t="shared" si="517"/>
        <v>95</v>
      </c>
      <c r="AAH13" s="27">
        <f t="shared" si="518"/>
        <v>0</v>
      </c>
      <c r="AAI13" s="27">
        <f t="shared" si="519"/>
        <v>0</v>
      </c>
      <c r="AAJ13" s="27" t="str">
        <f t="shared" si="520"/>
        <v>94</v>
      </c>
      <c r="AAK13" s="27">
        <f t="shared" si="521"/>
        <v>0</v>
      </c>
      <c r="AAL13" s="27" t="str">
        <f t="shared" si="522"/>
        <v>85</v>
      </c>
      <c r="AAM13" s="27" t="str">
        <f t="shared" si="523"/>
        <v>97</v>
      </c>
      <c r="AAN13" s="27">
        <f t="shared" si="524"/>
        <v>0</v>
      </c>
      <c r="AAO13" s="27">
        <f t="shared" si="525"/>
        <v>0</v>
      </c>
      <c r="AAP13" s="27">
        <f t="shared" si="526"/>
        <v>0</v>
      </c>
      <c r="AAQ13" s="27">
        <f t="shared" si="527"/>
        <v>0</v>
      </c>
      <c r="AAR13" s="27" t="str">
        <f t="shared" si="528"/>
        <v>85</v>
      </c>
      <c r="AAS13" s="27">
        <f t="shared" si="529"/>
        <v>0</v>
      </c>
      <c r="AAT13" s="27">
        <f t="shared" si="530"/>
        <v>0</v>
      </c>
      <c r="AAU13" s="27">
        <f t="shared" si="531"/>
        <v>0</v>
      </c>
      <c r="AAV13" s="27" t="str">
        <f t="shared" si="532"/>
        <v>97</v>
      </c>
      <c r="AAW13" s="27" t="str">
        <f t="shared" si="533"/>
        <v>95</v>
      </c>
      <c r="AAX13" s="27" t="str">
        <f t="shared" si="534"/>
        <v>94</v>
      </c>
      <c r="AAY13" s="27" t="str">
        <f t="shared" si="535"/>
        <v>98</v>
      </c>
      <c r="AAZ13" s="27">
        <f t="shared" si="536"/>
        <v>0</v>
      </c>
      <c r="ABA13" s="27" t="str">
        <f t="shared" si="537"/>
        <v>94</v>
      </c>
      <c r="ABB13" s="27">
        <f t="shared" si="538"/>
        <v>0</v>
      </c>
      <c r="ABC13" s="27" t="str">
        <f t="shared" si="539"/>
        <v>95</v>
      </c>
      <c r="ABD13" s="27">
        <f t="shared" si="540"/>
        <v>0</v>
      </c>
      <c r="ABE13" s="27">
        <f t="shared" si="541"/>
        <v>0</v>
      </c>
      <c r="ABF13" s="27">
        <f t="shared" si="542"/>
        <v>0</v>
      </c>
      <c r="ABG13" s="27">
        <f t="shared" si="543"/>
        <v>0</v>
      </c>
      <c r="ABH13" s="27">
        <f t="shared" si="544"/>
        <v>0</v>
      </c>
      <c r="ABI13" s="27">
        <f t="shared" si="545"/>
        <v>0</v>
      </c>
      <c r="ABJ13" s="27">
        <f t="shared" si="546"/>
        <v>0</v>
      </c>
      <c r="ABK13" s="27">
        <f t="shared" si="547"/>
        <v>0</v>
      </c>
      <c r="ABL13" s="27">
        <f t="shared" si="548"/>
        <v>0</v>
      </c>
      <c r="ABM13" s="27">
        <f t="shared" si="549"/>
        <v>0</v>
      </c>
      <c r="ABN13" s="27">
        <f t="shared" si="550"/>
        <v>0</v>
      </c>
      <c r="ABO13" s="27">
        <f t="shared" si="551"/>
        <v>0</v>
      </c>
      <c r="ABP13" s="27">
        <f t="shared" si="552"/>
        <v>0</v>
      </c>
      <c r="ABQ13" s="27">
        <f t="shared" si="553"/>
        <v>0</v>
      </c>
      <c r="ABR13" s="27">
        <f t="shared" si="554"/>
        <v>0</v>
      </c>
      <c r="ABS13" s="27">
        <f t="shared" si="555"/>
        <v>0</v>
      </c>
      <c r="ABT13" s="27">
        <f t="shared" si="556"/>
        <v>0</v>
      </c>
      <c r="ABU13" s="27">
        <f t="shared" si="557"/>
        <v>0</v>
      </c>
      <c r="ABV13" s="27">
        <f t="shared" si="558"/>
        <v>0</v>
      </c>
      <c r="ABW13" s="27">
        <f t="shared" si="559"/>
        <v>0</v>
      </c>
      <c r="ABY13" s="28">
        <f t="shared" si="560"/>
        <v>709.30000000000007</v>
      </c>
      <c r="ABZ13" s="28">
        <f t="shared" si="561"/>
        <v>751.30000000000007</v>
      </c>
      <c r="ACA13" s="28">
        <f t="shared" si="562"/>
        <v>16.3</v>
      </c>
      <c r="ACB13" s="28">
        <f t="shared" si="563"/>
        <v>197.5</v>
      </c>
      <c r="ACC13" s="28">
        <f t="shared" si="564"/>
        <v>0</v>
      </c>
      <c r="ACD13" s="28">
        <f t="shared" si="565"/>
        <v>1165.3833333333334</v>
      </c>
      <c r="ACG13" s="27" t="str">
        <f t="shared" si="566"/>
        <v>42.8</v>
      </c>
      <c r="ACH13" s="27" t="str">
        <f t="shared" si="567"/>
        <v>56.8</v>
      </c>
      <c r="ACI13" s="27" t="str">
        <f t="shared" si="568"/>
        <v>104</v>
      </c>
      <c r="ACJ13" s="27" t="str">
        <f t="shared" si="569"/>
        <v>56.2</v>
      </c>
      <c r="ACK13" s="27">
        <f t="shared" si="570"/>
        <v>0</v>
      </c>
      <c r="ACL13" s="27" t="str">
        <f t="shared" si="571"/>
        <v>93.2</v>
      </c>
      <c r="ACM13" s="27" t="str">
        <f t="shared" si="572"/>
        <v>41.6</v>
      </c>
      <c r="ACN13" s="27">
        <f t="shared" si="573"/>
        <v>0</v>
      </c>
      <c r="ACO13" s="27" t="str">
        <f t="shared" si="574"/>
        <v>20.3</v>
      </c>
      <c r="ACP13" s="27" t="str">
        <f t="shared" si="575"/>
        <v>36.5</v>
      </c>
      <c r="ACQ13" s="27">
        <f t="shared" si="576"/>
        <v>0</v>
      </c>
      <c r="ACR13" s="27" t="str">
        <f t="shared" si="577"/>
        <v>41.5</v>
      </c>
      <c r="ACS13" s="27" t="str">
        <f t="shared" si="578"/>
        <v>79.4</v>
      </c>
      <c r="ACT13" s="27">
        <f t="shared" si="579"/>
        <v>0</v>
      </c>
      <c r="ACU13" s="27" t="str">
        <f t="shared" si="580"/>
        <v>14.5</v>
      </c>
      <c r="ACV13" s="27">
        <f t="shared" si="581"/>
        <v>0</v>
      </c>
      <c r="ACW13" s="27" t="str">
        <f t="shared" si="582"/>
        <v>62.8</v>
      </c>
      <c r="ACX13" s="27">
        <f t="shared" si="583"/>
        <v>0</v>
      </c>
      <c r="ACY13" s="27" t="str">
        <f t="shared" si="584"/>
        <v>103.4</v>
      </c>
      <c r="ACZ13" s="27" t="str">
        <f t="shared" si="585"/>
        <v>16.3</v>
      </c>
      <c r="ADA13" s="27">
        <f t="shared" si="586"/>
        <v>0</v>
      </c>
      <c r="ADB13" s="27" t="str">
        <f t="shared" si="587"/>
        <v>44.5</v>
      </c>
      <c r="ADC13" s="27">
        <f t="shared" si="588"/>
        <v>0</v>
      </c>
      <c r="ADD13" s="27" t="str">
        <f t="shared" si="589"/>
        <v>91.3</v>
      </c>
      <c r="ADE13" s="27" t="str">
        <f t="shared" si="590"/>
        <v>25</v>
      </c>
      <c r="ADF13" s="27">
        <f t="shared" si="591"/>
        <v>0</v>
      </c>
      <c r="ADG13" s="27" t="str">
        <f t="shared" si="592"/>
        <v>92.5</v>
      </c>
      <c r="ADH13" s="27">
        <f t="shared" si="593"/>
        <v>0</v>
      </c>
      <c r="ADI13" s="27">
        <f t="shared" si="594"/>
        <v>0</v>
      </c>
      <c r="ADJ13" s="27" t="str">
        <f t="shared" si="595"/>
        <v>53.4</v>
      </c>
      <c r="ADK13" s="27" t="str">
        <f t="shared" si="596"/>
        <v>103.2</v>
      </c>
      <c r="ADL13" s="27">
        <f t="shared" si="597"/>
        <v>0</v>
      </c>
      <c r="ADM13" s="27" t="str">
        <f t="shared" si="598"/>
        <v>87.6</v>
      </c>
      <c r="ADN13" s="27" t="str">
        <f t="shared" si="599"/>
        <v>25.6</v>
      </c>
      <c r="ADO13" s="27">
        <f t="shared" si="600"/>
        <v>0</v>
      </c>
      <c r="ADP13" s="27" t="str">
        <f t="shared" si="601"/>
        <v>11.4</v>
      </c>
      <c r="ADQ13" s="27" t="str">
        <f t="shared" si="602"/>
        <v>80.7</v>
      </c>
      <c r="ADR13" s="27">
        <f t="shared" si="603"/>
        <v>0</v>
      </c>
      <c r="ADS13" s="27">
        <f t="shared" si="604"/>
        <v>0</v>
      </c>
      <c r="ADT13" s="27" t="str">
        <f t="shared" si="605"/>
        <v>42.5</v>
      </c>
      <c r="ADU13" s="27">
        <f t="shared" si="606"/>
        <v>0</v>
      </c>
      <c r="ADV13" s="27">
        <f t="shared" si="607"/>
        <v>0</v>
      </c>
      <c r="ADW13" s="27" t="str">
        <f t="shared" si="608"/>
        <v>14.5</v>
      </c>
      <c r="ADX13" s="27">
        <f t="shared" si="609"/>
        <v>0</v>
      </c>
      <c r="ADY13" s="27" t="str">
        <f t="shared" si="610"/>
        <v>101.3</v>
      </c>
      <c r="ADZ13" s="27" t="str">
        <f t="shared" si="611"/>
        <v>35.4</v>
      </c>
      <c r="AEA13" s="27">
        <f t="shared" si="612"/>
        <v>0</v>
      </c>
      <c r="AEB13" s="27">
        <f t="shared" si="613"/>
        <v>0</v>
      </c>
      <c r="AEC13" s="27">
        <f t="shared" si="614"/>
        <v>0</v>
      </c>
      <c r="AED13" s="27">
        <f t="shared" si="615"/>
        <v>0</v>
      </c>
      <c r="AEE13" s="27" t="str">
        <f t="shared" si="616"/>
        <v>96.2</v>
      </c>
      <c r="AEF13" s="27">
        <f t="shared" si="617"/>
        <v>0</v>
      </c>
      <c r="AEG13" s="27">
        <f t="shared" si="618"/>
        <v>0</v>
      </c>
      <c r="AEH13" s="27">
        <f t="shared" si="619"/>
        <v>0</v>
      </c>
      <c r="AEI13" s="27" t="str">
        <f t="shared" si="620"/>
        <v>27.1</v>
      </c>
      <c r="AEJ13" s="27" t="str">
        <f t="shared" si="621"/>
        <v>47.2</v>
      </c>
      <c r="AEK13" s="27" t="str">
        <f t="shared" si="622"/>
        <v>35.4</v>
      </c>
      <c r="AEL13" s="27" t="str">
        <f t="shared" si="623"/>
        <v>53.8</v>
      </c>
      <c r="AEM13" s="27">
        <f t="shared" si="624"/>
        <v>0</v>
      </c>
      <c r="AEN13" s="27" t="str">
        <f t="shared" si="625"/>
        <v>42.8</v>
      </c>
      <c r="AEO13" s="27">
        <f t="shared" si="626"/>
        <v>0</v>
      </c>
      <c r="AEP13" s="27" t="str">
        <f t="shared" si="627"/>
        <v>30.5</v>
      </c>
      <c r="AEQ13" s="27">
        <f t="shared" si="628"/>
        <v>0</v>
      </c>
      <c r="AER13" s="27">
        <f t="shared" si="629"/>
        <v>0</v>
      </c>
      <c r="AES13" s="27">
        <f t="shared" si="630"/>
        <v>0</v>
      </c>
      <c r="AET13" s="27">
        <f t="shared" si="631"/>
        <v>0</v>
      </c>
      <c r="AEU13" s="27">
        <f t="shared" si="632"/>
        <v>0</v>
      </c>
      <c r="AEV13" s="27">
        <f t="shared" si="633"/>
        <v>0</v>
      </c>
      <c r="AEW13" s="27">
        <f t="shared" si="634"/>
        <v>0</v>
      </c>
      <c r="AEX13" s="27">
        <f t="shared" si="635"/>
        <v>0</v>
      </c>
      <c r="AEY13" s="27">
        <f t="shared" si="636"/>
        <v>0</v>
      </c>
      <c r="AEZ13" s="27">
        <f t="shared" si="637"/>
        <v>0</v>
      </c>
      <c r="AFA13" s="27">
        <f t="shared" si="638"/>
        <v>0</v>
      </c>
      <c r="AFB13" s="27">
        <f t="shared" si="639"/>
        <v>0</v>
      </c>
      <c r="AFC13" s="27">
        <f t="shared" si="640"/>
        <v>0</v>
      </c>
      <c r="AFD13" s="27">
        <f t="shared" si="641"/>
        <v>0</v>
      </c>
      <c r="AFE13" s="27">
        <f t="shared" si="642"/>
        <v>0</v>
      </c>
      <c r="AFF13" s="27">
        <f t="shared" si="643"/>
        <v>0</v>
      </c>
      <c r="AFG13" s="27">
        <f t="shared" si="644"/>
        <v>0</v>
      </c>
      <c r="AFH13" s="27">
        <f t="shared" si="645"/>
        <v>0</v>
      </c>
      <c r="AFI13" s="27">
        <f t="shared" si="646"/>
        <v>0</v>
      </c>
      <c r="AFJ13" s="27">
        <f t="shared" si="647"/>
        <v>0</v>
      </c>
      <c r="AFL13" s="28">
        <f t="shared" si="892"/>
        <v>122.4375</v>
      </c>
      <c r="AFM13" s="28">
        <v>122.4375</v>
      </c>
      <c r="AFN13" s="27">
        <v>6</v>
      </c>
      <c r="AFO13" s="27">
        <f t="shared" si="648"/>
        <v>6</v>
      </c>
      <c r="AFP13" s="27">
        <f t="shared" si="649"/>
        <v>6</v>
      </c>
      <c r="AFQ13" s="27">
        <f t="shared" si="650"/>
        <v>6</v>
      </c>
      <c r="AFR13" s="27">
        <f t="shared" si="651"/>
        <v>3</v>
      </c>
      <c r="AFS13" s="27">
        <f t="shared" si="652"/>
        <v>0</v>
      </c>
      <c r="AFT13" s="27">
        <f t="shared" si="653"/>
        <v>6</v>
      </c>
      <c r="AFU13" s="27">
        <f t="shared" si="654"/>
        <v>6</v>
      </c>
      <c r="AFV13" s="27">
        <f t="shared" si="655"/>
        <v>0</v>
      </c>
      <c r="AFW13" s="27">
        <f t="shared" si="656"/>
        <v>5</v>
      </c>
      <c r="AFX13" s="27">
        <f t="shared" si="657"/>
        <v>7</v>
      </c>
      <c r="AFY13" s="27">
        <f t="shared" si="658"/>
        <v>0</v>
      </c>
      <c r="AFZ13" s="27">
        <f t="shared" si="659"/>
        <v>6</v>
      </c>
      <c r="AGA13" s="27">
        <f t="shared" si="660"/>
        <v>6</v>
      </c>
      <c r="AGB13" s="27">
        <f t="shared" si="661"/>
        <v>0</v>
      </c>
      <c r="AGC13" s="27">
        <f t="shared" si="662"/>
        <v>6</v>
      </c>
      <c r="AGD13" s="27">
        <f t="shared" si="663"/>
        <v>0</v>
      </c>
      <c r="AGE13" s="27">
        <f t="shared" si="664"/>
        <v>6</v>
      </c>
      <c r="AGF13" s="27">
        <f t="shared" si="665"/>
        <v>0</v>
      </c>
      <c r="AGG13" s="27">
        <f t="shared" si="666"/>
        <v>1</v>
      </c>
      <c r="AGH13" s="27">
        <f t="shared" si="667"/>
        <v>6</v>
      </c>
      <c r="AGI13" s="27">
        <f t="shared" si="668"/>
        <v>0</v>
      </c>
      <c r="AGJ13" s="27">
        <f t="shared" si="669"/>
        <v>6</v>
      </c>
      <c r="AGK13" s="27">
        <f t="shared" si="670"/>
        <v>0</v>
      </c>
      <c r="AGL13" s="27">
        <f t="shared" si="671"/>
        <v>6</v>
      </c>
      <c r="AGM13" s="27">
        <f t="shared" si="672"/>
        <v>4</v>
      </c>
      <c r="AGN13" s="27">
        <f t="shared" si="673"/>
        <v>0</v>
      </c>
      <c r="AGO13" s="27">
        <f t="shared" si="674"/>
        <v>6</v>
      </c>
      <c r="AGP13" s="27">
        <f t="shared" si="675"/>
        <v>0</v>
      </c>
      <c r="AGQ13" s="27">
        <f t="shared" si="676"/>
        <v>0</v>
      </c>
      <c r="AGR13" s="27">
        <f t="shared" si="677"/>
        <v>6</v>
      </c>
      <c r="AGS13" s="27">
        <f t="shared" si="678"/>
        <v>1</v>
      </c>
      <c r="AGT13" s="27">
        <f t="shared" si="679"/>
        <v>0</v>
      </c>
      <c r="AGU13" s="27">
        <f t="shared" si="680"/>
        <v>6</v>
      </c>
      <c r="AGV13" s="27">
        <f t="shared" si="681"/>
        <v>6</v>
      </c>
      <c r="AGW13" s="27">
        <f t="shared" si="682"/>
        <v>0</v>
      </c>
      <c r="AGX13" s="27">
        <f t="shared" si="683"/>
        <v>6</v>
      </c>
      <c r="AGY13" s="27">
        <f t="shared" si="684"/>
        <v>7</v>
      </c>
      <c r="AGZ13" s="27">
        <f t="shared" si="685"/>
        <v>0</v>
      </c>
      <c r="AHA13" s="27">
        <f t="shared" si="686"/>
        <v>0</v>
      </c>
      <c r="AHB13" s="27">
        <f t="shared" si="687"/>
        <v>6</v>
      </c>
      <c r="AHC13" s="27">
        <f t="shared" si="688"/>
        <v>0</v>
      </c>
      <c r="AHD13" s="27">
        <f t="shared" si="689"/>
        <v>0</v>
      </c>
      <c r="AHE13" s="27">
        <f t="shared" si="690"/>
        <v>7</v>
      </c>
      <c r="AHF13" s="27">
        <f t="shared" si="691"/>
        <v>0</v>
      </c>
      <c r="AHG13" s="27">
        <f t="shared" si="692"/>
        <v>6</v>
      </c>
      <c r="AHH13" s="27">
        <f t="shared" si="693"/>
        <v>6</v>
      </c>
      <c r="AHI13" s="27">
        <f t="shared" si="694"/>
        <v>0</v>
      </c>
      <c r="AHJ13" s="27">
        <f t="shared" si="695"/>
        <v>0</v>
      </c>
      <c r="AHK13" s="27">
        <f t="shared" si="696"/>
        <v>0</v>
      </c>
      <c r="AHL13" s="27">
        <f t="shared" si="697"/>
        <v>0</v>
      </c>
      <c r="AHM13" s="27">
        <f t="shared" si="698"/>
        <v>6</v>
      </c>
      <c r="AHN13" s="27">
        <f t="shared" si="699"/>
        <v>0</v>
      </c>
      <c r="AHO13" s="27">
        <f t="shared" si="700"/>
        <v>0</v>
      </c>
      <c r="AHP13" s="27">
        <f t="shared" si="701"/>
        <v>0</v>
      </c>
      <c r="AHQ13" s="27">
        <f t="shared" si="702"/>
        <v>6</v>
      </c>
      <c r="AHR13" s="27">
        <f t="shared" si="703"/>
        <v>7</v>
      </c>
      <c r="AHS13" s="27">
        <f t="shared" si="704"/>
        <v>8</v>
      </c>
      <c r="AHT13" s="27">
        <f t="shared" si="705"/>
        <v>6</v>
      </c>
      <c r="AHU13" s="27">
        <f t="shared" si="706"/>
        <v>0</v>
      </c>
      <c r="AHV13" s="27">
        <f t="shared" si="707"/>
        <v>6</v>
      </c>
      <c r="AHW13" s="27">
        <f t="shared" si="708"/>
        <v>0</v>
      </c>
      <c r="AHX13" s="27">
        <f t="shared" si="709"/>
        <v>7</v>
      </c>
      <c r="AHY13" s="27">
        <f t="shared" si="710"/>
        <v>0</v>
      </c>
      <c r="AHZ13" s="27">
        <f t="shared" si="711"/>
        <v>0</v>
      </c>
      <c r="AIA13" s="27">
        <f t="shared" si="712"/>
        <v>0</v>
      </c>
      <c r="AIB13" s="27">
        <f t="shared" si="713"/>
        <v>0</v>
      </c>
      <c r="AIC13" s="27">
        <f t="shared" si="714"/>
        <v>0</v>
      </c>
      <c r="AID13" s="27">
        <f t="shared" si="715"/>
        <v>0</v>
      </c>
      <c r="AIE13" s="27">
        <f t="shared" si="716"/>
        <v>0</v>
      </c>
      <c r="AIF13" s="27">
        <f t="shared" si="717"/>
        <v>0</v>
      </c>
      <c r="AIG13" s="27">
        <f t="shared" si="718"/>
        <v>0</v>
      </c>
      <c r="AIH13" s="27">
        <f t="shared" si="719"/>
        <v>0</v>
      </c>
      <c r="AII13" s="27">
        <f t="shared" si="720"/>
        <v>0</v>
      </c>
      <c r="AIJ13" s="27">
        <f t="shared" si="721"/>
        <v>0</v>
      </c>
      <c r="AIK13" s="27">
        <f t="shared" si="722"/>
        <v>0</v>
      </c>
      <c r="AIL13" s="27">
        <f t="shared" si="723"/>
        <v>0</v>
      </c>
      <c r="AIM13" s="27">
        <f t="shared" si="724"/>
        <v>0</v>
      </c>
      <c r="AIN13" s="27">
        <f t="shared" si="725"/>
        <v>0</v>
      </c>
      <c r="AIO13" s="27">
        <f t="shared" si="726"/>
        <v>0</v>
      </c>
      <c r="AIP13" s="27">
        <f t="shared" si="727"/>
        <v>0</v>
      </c>
      <c r="AIQ13" s="27">
        <f t="shared" si="728"/>
        <v>0</v>
      </c>
      <c r="AIR13" s="27">
        <f t="shared" si="729"/>
        <v>0</v>
      </c>
      <c r="AIT13" s="27">
        <v>1</v>
      </c>
      <c r="AIU13" s="27">
        <v>1</v>
      </c>
      <c r="AIV13" s="27">
        <v>1</v>
      </c>
      <c r="AIW13" s="27">
        <f t="shared" si="730"/>
        <v>4</v>
      </c>
      <c r="AIX13" s="27">
        <f t="shared" si="731"/>
        <v>0</v>
      </c>
      <c r="AIY13" s="27">
        <f t="shared" si="732"/>
        <v>2</v>
      </c>
      <c r="AIZ13" s="27">
        <f t="shared" si="733"/>
        <v>1</v>
      </c>
      <c r="AJA13" s="27">
        <f t="shared" si="734"/>
        <v>0</v>
      </c>
      <c r="AJB13" s="27">
        <f t="shared" si="735"/>
        <v>8</v>
      </c>
      <c r="AJC13" s="27">
        <f t="shared" si="736"/>
        <v>2</v>
      </c>
      <c r="AJD13" s="27">
        <f t="shared" si="737"/>
        <v>0</v>
      </c>
      <c r="AJE13" s="27">
        <f t="shared" si="738"/>
        <v>8</v>
      </c>
      <c r="AJF13" s="27">
        <f t="shared" si="739"/>
        <v>1</v>
      </c>
      <c r="AJG13" s="27">
        <f t="shared" si="740"/>
        <v>0</v>
      </c>
      <c r="AJH13" s="27">
        <f t="shared" si="741"/>
        <v>0.5</v>
      </c>
      <c r="AJI13" s="27">
        <f t="shared" si="742"/>
        <v>0</v>
      </c>
      <c r="AJJ13" s="27">
        <f t="shared" si="743"/>
        <v>0.5</v>
      </c>
      <c r="AJK13" s="27">
        <f t="shared" si="744"/>
        <v>0</v>
      </c>
      <c r="AJL13" s="27">
        <f t="shared" si="745"/>
        <v>2</v>
      </c>
      <c r="AJM13" s="27">
        <f t="shared" si="746"/>
        <v>4</v>
      </c>
      <c r="AJN13" s="27">
        <f t="shared" si="747"/>
        <v>0</v>
      </c>
      <c r="AJO13" s="27">
        <f t="shared" si="748"/>
        <v>0.5</v>
      </c>
      <c r="AJP13" s="27">
        <f t="shared" si="749"/>
        <v>0</v>
      </c>
      <c r="AJQ13" s="27">
        <f t="shared" si="750"/>
        <v>0.5</v>
      </c>
      <c r="AJR13" s="27">
        <f t="shared" si="751"/>
        <v>8</v>
      </c>
      <c r="AJS13" s="27">
        <f t="shared" si="752"/>
        <v>0</v>
      </c>
      <c r="AJT13" s="27">
        <f t="shared" si="753"/>
        <v>4</v>
      </c>
      <c r="AJU13" s="27">
        <f t="shared" si="754"/>
        <v>0</v>
      </c>
      <c r="AJV13" s="27">
        <f t="shared" si="755"/>
        <v>0</v>
      </c>
      <c r="AJW13" s="27">
        <f t="shared" si="756"/>
        <v>0.25</v>
      </c>
      <c r="AJX13" s="27">
        <f t="shared" si="757"/>
        <v>4</v>
      </c>
      <c r="AJY13" s="27">
        <f t="shared" si="758"/>
        <v>0</v>
      </c>
      <c r="AJZ13" s="27">
        <f t="shared" si="759"/>
        <v>2</v>
      </c>
      <c r="AKA13" s="27">
        <f t="shared" si="760"/>
        <v>1</v>
      </c>
      <c r="AKB13" s="27">
        <f t="shared" si="761"/>
        <v>0</v>
      </c>
      <c r="AKC13" s="27">
        <f t="shared" si="762"/>
        <v>0.5</v>
      </c>
      <c r="AKD13" s="27">
        <f t="shared" si="763"/>
        <v>16</v>
      </c>
      <c r="AKE13" s="27">
        <f t="shared" si="764"/>
        <v>0</v>
      </c>
      <c r="AKF13" s="27">
        <f t="shared" si="765"/>
        <v>0</v>
      </c>
      <c r="AKG13" s="27">
        <f t="shared" si="766"/>
        <v>4</v>
      </c>
      <c r="AKH13" s="27">
        <f t="shared" si="767"/>
        <v>0</v>
      </c>
      <c r="AKI13" s="27">
        <f t="shared" si="768"/>
        <v>0</v>
      </c>
      <c r="AKJ13" s="27">
        <f t="shared" si="769"/>
        <v>4</v>
      </c>
      <c r="AKK13" s="27">
        <f t="shared" si="770"/>
        <v>0</v>
      </c>
      <c r="AKL13" s="27">
        <f t="shared" si="771"/>
        <v>8</v>
      </c>
      <c r="AKM13" s="27">
        <f t="shared" si="772"/>
        <v>1</v>
      </c>
      <c r="AKN13" s="27">
        <f t="shared" si="773"/>
        <v>0</v>
      </c>
      <c r="AKO13" s="27">
        <f t="shared" si="774"/>
        <v>0</v>
      </c>
      <c r="AKP13" s="27">
        <f t="shared" si="775"/>
        <v>0</v>
      </c>
      <c r="AKQ13" s="27">
        <f t="shared" si="776"/>
        <v>0</v>
      </c>
      <c r="AKR13" s="27">
        <f t="shared" si="777"/>
        <v>6.25E-2</v>
      </c>
      <c r="AKS13" s="27">
        <f t="shared" si="778"/>
        <v>0</v>
      </c>
      <c r="AKT13" s="27">
        <f t="shared" si="779"/>
        <v>0</v>
      </c>
      <c r="AKU13" s="27">
        <f t="shared" si="780"/>
        <v>0</v>
      </c>
      <c r="AKV13" s="27">
        <f t="shared" si="781"/>
        <v>0.125</v>
      </c>
      <c r="AKW13" s="27">
        <f t="shared" si="782"/>
        <v>16</v>
      </c>
      <c r="AKX13" s="27">
        <f t="shared" si="783"/>
        <v>4</v>
      </c>
      <c r="AKY13" s="27">
        <f t="shared" si="784"/>
        <v>4</v>
      </c>
      <c r="AKZ13" s="27">
        <f t="shared" si="785"/>
        <v>0</v>
      </c>
      <c r="ALA13" s="27">
        <f t="shared" si="786"/>
        <v>0.5</v>
      </c>
      <c r="ALB13" s="27">
        <f t="shared" si="787"/>
        <v>0</v>
      </c>
      <c r="ALC13" s="27">
        <f t="shared" si="788"/>
        <v>8</v>
      </c>
      <c r="ALD13" s="27">
        <f t="shared" si="789"/>
        <v>0</v>
      </c>
      <c r="ALE13" s="27">
        <f t="shared" si="790"/>
        <v>0</v>
      </c>
      <c r="ALF13" s="27">
        <f t="shared" si="791"/>
        <v>0</v>
      </c>
      <c r="ALG13" s="27">
        <f t="shared" si="792"/>
        <v>0</v>
      </c>
      <c r="ALH13" s="27">
        <f t="shared" si="793"/>
        <v>0</v>
      </c>
      <c r="ALI13" s="27">
        <f t="shared" si="794"/>
        <v>0</v>
      </c>
      <c r="ALJ13" s="27">
        <f t="shared" si="795"/>
        <v>0</v>
      </c>
      <c r="ALK13" s="27">
        <f t="shared" si="796"/>
        <v>0</v>
      </c>
      <c r="ALL13" s="27">
        <f t="shared" si="797"/>
        <v>0</v>
      </c>
      <c r="ALM13" s="27">
        <f t="shared" si="798"/>
        <v>0</v>
      </c>
      <c r="ALN13" s="27">
        <f t="shared" si="799"/>
        <v>0</v>
      </c>
      <c r="ALO13" s="27">
        <f t="shared" si="800"/>
        <v>0</v>
      </c>
      <c r="ALP13" s="27">
        <f t="shared" si="801"/>
        <v>0</v>
      </c>
      <c r="ALQ13" s="27">
        <f t="shared" si="802"/>
        <v>0</v>
      </c>
      <c r="ALR13" s="27">
        <f t="shared" si="803"/>
        <v>0</v>
      </c>
      <c r="ALS13" s="27">
        <f t="shared" si="804"/>
        <v>0</v>
      </c>
      <c r="ALT13" s="27">
        <f t="shared" si="805"/>
        <v>0</v>
      </c>
      <c r="ALU13" s="27">
        <f t="shared" si="806"/>
        <v>0</v>
      </c>
      <c r="ALV13" s="27">
        <f t="shared" si="807"/>
        <v>0</v>
      </c>
      <c r="ALW13" s="27">
        <f t="shared" si="808"/>
        <v>0</v>
      </c>
      <c r="AMK13" s="28">
        <v>2124</v>
      </c>
      <c r="AML13" s="28">
        <f t="shared" si="809"/>
        <v>2124</v>
      </c>
      <c r="AMN13" s="28">
        <v>2113</v>
      </c>
      <c r="AMO13" s="27" t="str">
        <f t="shared" si="810"/>
        <v>2118</v>
      </c>
      <c r="AMP13" s="27" t="str">
        <f t="shared" si="811"/>
        <v>2121</v>
      </c>
      <c r="AMQ13" s="27" t="str">
        <f t="shared" si="812"/>
        <v>2127</v>
      </c>
      <c r="AMR13" s="27" t="str">
        <f t="shared" si="813"/>
        <v>2143</v>
      </c>
      <c r="AMS13" s="27" t="str">
        <f t="shared" si="814"/>
        <v>2143</v>
      </c>
      <c r="AMT13" s="27" t="str">
        <f t="shared" si="815"/>
        <v>2146</v>
      </c>
      <c r="AMU13" s="27" t="str">
        <f t="shared" si="816"/>
        <v>2153</v>
      </c>
      <c r="AMV13" s="27" t="str">
        <f t="shared" si="817"/>
        <v>2153</v>
      </c>
      <c r="AMW13" s="27" t="str">
        <f t="shared" si="818"/>
        <v>2134</v>
      </c>
      <c r="AMX13" s="27" t="str">
        <f t="shared" si="819"/>
        <v>2142</v>
      </c>
      <c r="AMY13" s="27" t="str">
        <f t="shared" si="820"/>
        <v>2142</v>
      </c>
      <c r="AMZ13" s="27" t="str">
        <f t="shared" si="821"/>
        <v>2145</v>
      </c>
      <c r="ANA13" s="27" t="str">
        <f t="shared" si="822"/>
        <v>2156</v>
      </c>
      <c r="ANB13" s="27" t="str">
        <f t="shared" si="823"/>
        <v>2156</v>
      </c>
      <c r="ANC13" s="27" t="str">
        <f t="shared" si="824"/>
        <v>2158</v>
      </c>
      <c r="AND13" s="27" t="str">
        <f t="shared" si="825"/>
        <v>2158</v>
      </c>
      <c r="ANE13" s="27" t="str">
        <f t="shared" si="826"/>
        <v>2164</v>
      </c>
      <c r="ANF13" s="27" t="str">
        <f t="shared" si="827"/>
        <v>2164</v>
      </c>
      <c r="ANG13" s="27" t="str">
        <f t="shared" si="828"/>
        <v>2182</v>
      </c>
      <c r="ANH13" s="27" t="str">
        <f t="shared" si="829"/>
        <v>2153</v>
      </c>
      <c r="ANI13" s="27" t="str">
        <f t="shared" si="830"/>
        <v>2153</v>
      </c>
      <c r="ANJ13" s="27" t="str">
        <f t="shared" si="831"/>
        <v>2156</v>
      </c>
      <c r="ANK13" s="27" t="str">
        <f t="shared" si="832"/>
        <v>2156</v>
      </c>
      <c r="ANL13" s="27" t="str">
        <f t="shared" si="833"/>
        <v>2162</v>
      </c>
      <c r="ANM13" s="27" t="str">
        <f t="shared" si="834"/>
        <v>2145</v>
      </c>
      <c r="ANN13" s="27" t="str">
        <f t="shared" si="835"/>
        <v>2145</v>
      </c>
      <c r="ANO13" s="27" t="str">
        <f t="shared" si="836"/>
        <v>2150</v>
      </c>
      <c r="ANP13" s="27" t="str">
        <f t="shared" si="837"/>
        <v>2150</v>
      </c>
      <c r="ANQ13" s="27" t="str">
        <f t="shared" si="838"/>
        <v>2150</v>
      </c>
      <c r="ANR13" s="27" t="str">
        <f t="shared" si="839"/>
        <v>2151</v>
      </c>
      <c r="ANS13" s="27" t="str">
        <f t="shared" si="840"/>
        <v>2163</v>
      </c>
      <c r="ANT13" s="27" t="str">
        <f t="shared" si="841"/>
        <v>2163</v>
      </c>
      <c r="ANU13" s="27" t="str">
        <f t="shared" si="842"/>
        <v>2168</v>
      </c>
      <c r="ANV13" s="27" t="str">
        <f t="shared" si="843"/>
        <v>2171</v>
      </c>
      <c r="ANW13" s="27" t="str">
        <f t="shared" si="844"/>
        <v>2171</v>
      </c>
      <c r="ANX13" s="27" t="str">
        <f t="shared" si="845"/>
        <v>2143</v>
      </c>
      <c r="ANY13" s="27" t="str">
        <f t="shared" si="846"/>
        <v>2161</v>
      </c>
      <c r="ANZ13" s="27" t="str">
        <f t="shared" si="847"/>
        <v>2161</v>
      </c>
      <c r="AOA13" s="27" t="str">
        <f t="shared" si="848"/>
        <v>2161</v>
      </c>
      <c r="AOB13" s="27" t="str">
        <f t="shared" si="849"/>
        <v>2169</v>
      </c>
      <c r="AOC13" s="27" t="str">
        <f t="shared" si="850"/>
        <v>2169</v>
      </c>
      <c r="AOD13" s="27" t="str">
        <f t="shared" si="851"/>
        <v>2169</v>
      </c>
      <c r="AOE13" s="27" t="str">
        <f t="shared" si="852"/>
        <v>2145</v>
      </c>
      <c r="AOF13" s="27" t="str">
        <f t="shared" si="853"/>
        <v>2145</v>
      </c>
      <c r="AOG13" s="27" t="str">
        <f t="shared" si="854"/>
        <v>2150</v>
      </c>
      <c r="AOH13" s="27" t="str">
        <f t="shared" si="855"/>
        <v>2164</v>
      </c>
      <c r="AOI13" s="27" t="str">
        <f t="shared" si="856"/>
        <v>2164</v>
      </c>
      <c r="AOJ13" s="27" t="str">
        <f t="shared" si="857"/>
        <v>2164</v>
      </c>
      <c r="AOK13" s="27" t="str">
        <f t="shared" si="858"/>
        <v>2164</v>
      </c>
      <c r="AOL13" s="27" t="str">
        <f t="shared" si="859"/>
        <v>2164</v>
      </c>
      <c r="AOM13" s="27" t="str">
        <f t="shared" si="860"/>
        <v>2168</v>
      </c>
      <c r="AON13" s="27" t="str">
        <f t="shared" si="861"/>
        <v>2168</v>
      </c>
      <c r="AOO13" s="27" t="str">
        <f t="shared" si="862"/>
        <v>2168</v>
      </c>
      <c r="AOP13" s="27" t="str">
        <f t="shared" si="863"/>
        <v>2168</v>
      </c>
      <c r="AOQ13" s="27" t="str">
        <f t="shared" si="864"/>
        <v>2177</v>
      </c>
      <c r="AOR13" s="27" t="str">
        <f t="shared" si="865"/>
        <v>2154</v>
      </c>
      <c r="AOS13" s="27" t="str">
        <f t="shared" si="866"/>
        <v>2123</v>
      </c>
      <c r="AOT13" s="27" t="str">
        <f t="shared" si="867"/>
        <v>2138</v>
      </c>
      <c r="AOU13" s="27" t="str">
        <f t="shared" si="868"/>
        <v>2138</v>
      </c>
      <c r="AOV13" s="27" t="str">
        <f t="shared" si="869"/>
        <v>2149</v>
      </c>
      <c r="AOW13" s="27" t="str">
        <f t="shared" si="870"/>
        <v>2149</v>
      </c>
      <c r="AOX13" s="27" t="str">
        <f t="shared" si="871"/>
        <v>2124</v>
      </c>
      <c r="AOY13" s="27" t="str">
        <f t="shared" si="872"/>
        <v>2124</v>
      </c>
      <c r="AOZ13" s="27" t="str">
        <f t="shared" si="873"/>
        <v>2124</v>
      </c>
      <c r="APA13" s="27" t="str">
        <f t="shared" si="874"/>
        <v>2124</v>
      </c>
      <c r="APB13" s="27" t="str">
        <f t="shared" si="875"/>
        <v>2124</v>
      </c>
      <c r="APC13" s="27" t="str">
        <f t="shared" si="876"/>
        <v>2124</v>
      </c>
      <c r="APD13" s="27" t="str">
        <f t="shared" si="877"/>
        <v>2124</v>
      </c>
      <c r="APE13" s="27" t="str">
        <f t="shared" si="878"/>
        <v>2124</v>
      </c>
      <c r="APF13" s="27" t="str">
        <f t="shared" si="879"/>
        <v>2124</v>
      </c>
      <c r="APG13" s="27" t="str">
        <f t="shared" si="880"/>
        <v>2124</v>
      </c>
      <c r="APH13" s="27" t="str">
        <f t="shared" si="881"/>
        <v>2124</v>
      </c>
      <c r="API13" s="27" t="str">
        <f t="shared" si="882"/>
        <v>2124</v>
      </c>
      <c r="APJ13" s="27" t="str">
        <f t="shared" si="883"/>
        <v>2124</v>
      </c>
      <c r="APK13" s="27" t="str">
        <f t="shared" si="884"/>
        <v>2124</v>
      </c>
      <c r="APL13" s="27" t="str">
        <f t="shared" si="885"/>
        <v>2124</v>
      </c>
      <c r="APM13" s="27" t="str">
        <f t="shared" si="886"/>
        <v>2124</v>
      </c>
      <c r="APN13" s="27" t="str">
        <f t="shared" si="887"/>
        <v>2124</v>
      </c>
      <c r="APO13" s="27" t="str">
        <f t="shared" si="888"/>
        <v>2124</v>
      </c>
      <c r="APP13" s="27" t="str">
        <f t="shared" si="889"/>
        <v>2124</v>
      </c>
      <c r="APQ13" s="27" t="str">
        <f t="shared" si="890"/>
        <v>2124</v>
      </c>
      <c r="APR13" s="27" t="str">
        <f t="shared" si="891"/>
        <v>2124</v>
      </c>
    </row>
    <row r="14" spans="1:1110" x14ac:dyDescent="0.35">
      <c r="A14" s="27">
        <v>114</v>
      </c>
      <c r="B14" s="90" t="s">
        <v>331</v>
      </c>
      <c r="C14" s="91">
        <f>VLOOKUP(A14, Rankings!$A$2:$AN$129, 40, FALSE)</f>
        <v>12</v>
      </c>
      <c r="D14" s="79" t="s">
        <v>395</v>
      </c>
      <c r="F14" s="27">
        <v>1803</v>
      </c>
      <c r="I14" s="29">
        <f t="shared" si="0"/>
        <v>23.833333333333336</v>
      </c>
      <c r="L14" s="27" t="s">
        <v>2404</v>
      </c>
      <c r="M14" s="27" t="s">
        <v>2512</v>
      </c>
      <c r="N14" s="27" t="s">
        <v>2802</v>
      </c>
      <c r="O14" s="27" t="s">
        <v>3015</v>
      </c>
      <c r="P14" s="27" t="s">
        <v>24</v>
      </c>
      <c r="Q14" s="27" t="s">
        <v>3287</v>
      </c>
      <c r="R14" s="27" t="s">
        <v>3546</v>
      </c>
      <c r="S14" s="27" t="s">
        <v>24</v>
      </c>
      <c r="T14" s="27" t="s">
        <v>24</v>
      </c>
      <c r="U14" s="27" t="s">
        <v>3919</v>
      </c>
      <c r="V14" s="27" t="s">
        <v>24</v>
      </c>
      <c r="W14" s="27" t="s">
        <v>4243</v>
      </c>
      <c r="X14" s="27" t="s">
        <v>24</v>
      </c>
      <c r="Y14" s="27" t="s">
        <v>4417</v>
      </c>
      <c r="Z14" s="27" t="s">
        <v>4548</v>
      </c>
      <c r="AA14" s="27" t="s">
        <v>4673</v>
      </c>
      <c r="AB14" s="27" t="s">
        <v>4766</v>
      </c>
      <c r="AC14" s="27" t="s">
        <v>24</v>
      </c>
      <c r="AD14" s="27" t="s">
        <v>4889</v>
      </c>
      <c r="AE14" s="27" t="s">
        <v>24</v>
      </c>
      <c r="AF14" s="27" t="s">
        <v>5040</v>
      </c>
      <c r="AG14" s="27" t="s">
        <v>5191</v>
      </c>
      <c r="AH14" s="27" t="s">
        <v>5293</v>
      </c>
      <c r="AI14" s="27" t="s">
        <v>5485</v>
      </c>
      <c r="AJ14" s="27" t="s">
        <v>24</v>
      </c>
      <c r="AK14" s="27" t="s">
        <v>24</v>
      </c>
      <c r="AL14" s="27" t="s">
        <v>5685</v>
      </c>
      <c r="AM14" s="27" t="s">
        <v>5876</v>
      </c>
      <c r="AN14" s="27" t="s">
        <v>5974</v>
      </c>
      <c r="AO14" s="27" t="s">
        <v>6188</v>
      </c>
      <c r="AP14" s="27" t="s">
        <v>6217</v>
      </c>
      <c r="AQ14" s="27" t="s">
        <v>24</v>
      </c>
      <c r="AR14" s="27" t="s">
        <v>6320</v>
      </c>
      <c r="AS14" s="27" t="s">
        <v>6493</v>
      </c>
      <c r="AT14" s="27" t="s">
        <v>24</v>
      </c>
      <c r="AU14" s="27" t="s">
        <v>6710</v>
      </c>
      <c r="AV14" s="27" t="s">
        <v>24</v>
      </c>
      <c r="AW14" s="27" t="s">
        <v>24</v>
      </c>
      <c r="AX14" s="27" t="s">
        <v>7012</v>
      </c>
      <c r="AY14" s="27" t="s">
        <v>24</v>
      </c>
      <c r="AZ14" s="27" t="s">
        <v>24</v>
      </c>
      <c r="BA14" s="27" t="s">
        <v>24</v>
      </c>
      <c r="BB14" s="27" t="s">
        <v>24</v>
      </c>
      <c r="BC14" s="27" t="s">
        <v>24</v>
      </c>
      <c r="BD14" s="27" t="s">
        <v>7203</v>
      </c>
      <c r="BE14" s="27" t="s">
        <v>24</v>
      </c>
      <c r="BF14" s="27" t="s">
        <v>24</v>
      </c>
      <c r="BG14" s="27" t="s">
        <v>7236</v>
      </c>
      <c r="BH14" s="27" t="s">
        <v>24</v>
      </c>
      <c r="BI14" s="27" t="s">
        <v>24</v>
      </c>
      <c r="BJ14" s="27" t="s">
        <v>24</v>
      </c>
      <c r="BK14" s="27" t="s">
        <v>24</v>
      </c>
      <c r="BL14" s="27" t="s">
        <v>24</v>
      </c>
      <c r="BM14" s="27" t="s">
        <v>24</v>
      </c>
      <c r="BN14" s="27" t="s">
        <v>7392</v>
      </c>
      <c r="BO14" s="27" t="s">
        <v>7396</v>
      </c>
      <c r="BP14" s="27" t="s">
        <v>7426</v>
      </c>
      <c r="BQ14" s="27" t="s">
        <v>7485</v>
      </c>
      <c r="BR14" s="27" t="s">
        <v>7499</v>
      </c>
      <c r="BS14" s="27" t="s">
        <v>7504</v>
      </c>
      <c r="BT14" s="27" t="s">
        <v>7517</v>
      </c>
      <c r="BU14" s="27" t="s">
        <v>7553</v>
      </c>
      <c r="BV14" s="27" t="s">
        <v>24</v>
      </c>
      <c r="BW14" s="27" t="s">
        <v>24</v>
      </c>
      <c r="BX14" s="27" t="s">
        <v>24</v>
      </c>
      <c r="BY14" s="27" t="s">
        <v>24</v>
      </c>
      <c r="BZ14" s="27" t="s">
        <v>24</v>
      </c>
      <c r="CA14" s="27" t="s">
        <v>24</v>
      </c>
      <c r="CB14" s="27" t="s">
        <v>24</v>
      </c>
      <c r="CC14" s="27" t="s">
        <v>24</v>
      </c>
      <c r="CD14" s="27" t="s">
        <v>24</v>
      </c>
      <c r="CE14" s="27" t="s">
        <v>24</v>
      </c>
      <c r="CF14" s="27" t="s">
        <v>24</v>
      </c>
      <c r="CG14" s="27" t="s">
        <v>24</v>
      </c>
      <c r="CH14" s="27" t="s">
        <v>24</v>
      </c>
      <c r="CI14" s="27" t="s">
        <v>24</v>
      </c>
      <c r="CJ14" s="27" t="s">
        <v>24</v>
      </c>
      <c r="CK14" s="27" t="s">
        <v>24</v>
      </c>
      <c r="CL14" s="27" t="s">
        <v>24</v>
      </c>
      <c r="CM14" s="27" t="s">
        <v>24</v>
      </c>
      <c r="CN14" s="27" t="s">
        <v>24</v>
      </c>
      <c r="CO14" s="27" t="s">
        <v>24</v>
      </c>
      <c r="CQ14" s="28">
        <f t="shared" si="1"/>
        <v>6</v>
      </c>
      <c r="CR14" s="28">
        <f t="shared" si="2"/>
        <v>0</v>
      </c>
      <c r="CS14" s="28">
        <f t="shared" si="3"/>
        <v>4</v>
      </c>
      <c r="CT14" s="28">
        <f t="shared" si="4"/>
        <v>2</v>
      </c>
      <c r="CU14" s="28">
        <f t="shared" si="5"/>
        <v>5</v>
      </c>
      <c r="CV14" s="28">
        <f t="shared" si="6"/>
        <v>0</v>
      </c>
      <c r="CW14" s="28">
        <f t="shared" si="7"/>
        <v>3</v>
      </c>
      <c r="CX14" s="28">
        <f t="shared" si="8"/>
        <v>1</v>
      </c>
      <c r="CY14" s="28">
        <f t="shared" si="9"/>
        <v>3</v>
      </c>
      <c r="CZ14" s="28">
        <f t="shared" si="10"/>
        <v>2</v>
      </c>
      <c r="DA14" s="28">
        <f t="shared" si="11"/>
        <v>3</v>
      </c>
      <c r="DB14" s="28">
        <f t="shared" si="12"/>
        <v>2</v>
      </c>
      <c r="DC14" s="28">
        <f t="shared" si="13"/>
        <v>1</v>
      </c>
      <c r="DD14" s="28">
        <f t="shared" si="14"/>
        <v>1</v>
      </c>
      <c r="DE14" s="28">
        <f t="shared" si="15"/>
        <v>1</v>
      </c>
      <c r="DF14" s="28">
        <f t="shared" si="16"/>
        <v>0</v>
      </c>
      <c r="DG14" s="28">
        <f t="shared" si="17"/>
        <v>1</v>
      </c>
      <c r="DH14" s="28">
        <f t="shared" si="18"/>
        <v>1</v>
      </c>
      <c r="DI14" s="28">
        <f t="shared" si="19"/>
        <v>0</v>
      </c>
      <c r="DJ14" s="28">
        <f t="shared" si="20"/>
        <v>1</v>
      </c>
      <c r="DK14" s="28">
        <f t="shared" si="21"/>
        <v>3</v>
      </c>
      <c r="DL14" s="28">
        <f t="shared" si="22"/>
        <v>1</v>
      </c>
      <c r="DM14" s="28">
        <f t="shared" si="23"/>
        <v>1</v>
      </c>
      <c r="DN14" s="28">
        <f t="shared" si="24"/>
        <v>3</v>
      </c>
      <c r="DO14" s="28">
        <f t="shared" si="25"/>
        <v>13</v>
      </c>
      <c r="DP14" s="28">
        <f t="shared" si="26"/>
        <v>11</v>
      </c>
      <c r="DR14">
        <f t="shared" si="27"/>
        <v>1</v>
      </c>
      <c r="DS14">
        <f t="shared" si="28"/>
        <v>1</v>
      </c>
      <c r="DT14">
        <f t="shared" si="29"/>
        <v>3</v>
      </c>
      <c r="DU14">
        <f t="shared" si="30"/>
        <v>5</v>
      </c>
      <c r="DV14">
        <f t="shared" si="31"/>
        <v>0</v>
      </c>
      <c r="DW14">
        <f t="shared" si="32"/>
        <v>1</v>
      </c>
      <c r="DX14">
        <f t="shared" si="33"/>
        <v>6</v>
      </c>
      <c r="DY14">
        <f t="shared" si="34"/>
        <v>0</v>
      </c>
      <c r="DZ14">
        <f t="shared" si="35"/>
        <v>0</v>
      </c>
      <c r="EA14">
        <f t="shared" si="36"/>
        <v>7</v>
      </c>
      <c r="EB14">
        <f t="shared" si="37"/>
        <v>0</v>
      </c>
      <c r="EC14">
        <f t="shared" si="38"/>
        <v>1</v>
      </c>
      <c r="ED14">
        <f t="shared" si="39"/>
        <v>0</v>
      </c>
      <c r="EE14">
        <f t="shared" si="40"/>
        <v>9</v>
      </c>
      <c r="EF14">
        <f t="shared" si="41"/>
        <v>1</v>
      </c>
      <c r="EG14">
        <f t="shared" si="42"/>
        <v>8</v>
      </c>
      <c r="EH14">
        <f t="shared" si="43"/>
        <v>7</v>
      </c>
      <c r="EI14">
        <f t="shared" si="44"/>
        <v>0</v>
      </c>
      <c r="EJ14">
        <f t="shared" si="45"/>
        <v>8</v>
      </c>
      <c r="EK14">
        <f t="shared" si="46"/>
        <v>0</v>
      </c>
      <c r="EL14">
        <f t="shared" si="47"/>
        <v>3</v>
      </c>
      <c r="EM14">
        <f t="shared" si="48"/>
        <v>5</v>
      </c>
      <c r="EN14">
        <f t="shared" si="49"/>
        <v>11</v>
      </c>
      <c r="EO14">
        <f t="shared" si="50"/>
        <v>4</v>
      </c>
      <c r="EP14">
        <f t="shared" si="51"/>
        <v>0</v>
      </c>
      <c r="EQ14">
        <f t="shared" si="52"/>
        <v>0</v>
      </c>
      <c r="ER14">
        <f t="shared" si="53"/>
        <v>3</v>
      </c>
      <c r="ES14">
        <f t="shared" si="54"/>
        <v>5</v>
      </c>
      <c r="ET14">
        <f t="shared" si="55"/>
        <v>10</v>
      </c>
      <c r="EU14">
        <f t="shared" si="56"/>
        <v>4</v>
      </c>
      <c r="EV14">
        <f t="shared" si="57"/>
        <v>6</v>
      </c>
      <c r="EW14">
        <f t="shared" si="58"/>
        <v>0</v>
      </c>
      <c r="EX14">
        <f t="shared" si="59"/>
        <v>3</v>
      </c>
      <c r="EY14">
        <f t="shared" si="60"/>
        <v>7</v>
      </c>
      <c r="EZ14">
        <f t="shared" si="61"/>
        <v>0</v>
      </c>
      <c r="FA14">
        <f t="shared" si="62"/>
        <v>1</v>
      </c>
      <c r="FB14">
        <f t="shared" si="63"/>
        <v>0</v>
      </c>
      <c r="FC14">
        <f t="shared" si="64"/>
        <v>0</v>
      </c>
      <c r="FD14">
        <f t="shared" si="65"/>
        <v>13</v>
      </c>
      <c r="FE14">
        <f t="shared" si="66"/>
        <v>0</v>
      </c>
      <c r="FF14">
        <f t="shared" si="67"/>
        <v>0</v>
      </c>
      <c r="FG14">
        <f t="shared" si="68"/>
        <v>0</v>
      </c>
      <c r="FH14">
        <f t="shared" si="69"/>
        <v>0</v>
      </c>
      <c r="FI14">
        <f t="shared" si="70"/>
        <v>0</v>
      </c>
      <c r="FJ14">
        <f t="shared" si="71"/>
        <v>14</v>
      </c>
      <c r="FK14">
        <f t="shared" si="72"/>
        <v>0</v>
      </c>
      <c r="FL14">
        <f t="shared" si="73"/>
        <v>0</v>
      </c>
      <c r="FM14">
        <f t="shared" si="74"/>
        <v>16</v>
      </c>
      <c r="FN14">
        <f t="shared" si="75"/>
        <v>0</v>
      </c>
      <c r="FO14">
        <f t="shared" si="76"/>
        <v>0</v>
      </c>
      <c r="FP14">
        <f t="shared" si="77"/>
        <v>0</v>
      </c>
      <c r="FQ14">
        <f t="shared" si="78"/>
        <v>0</v>
      </c>
      <c r="FR14">
        <f t="shared" si="79"/>
        <v>0</v>
      </c>
      <c r="FS14">
        <f t="shared" si="80"/>
        <v>0</v>
      </c>
      <c r="FT14">
        <f t="shared" si="81"/>
        <v>17</v>
      </c>
      <c r="FU14">
        <f t="shared" si="82"/>
        <v>19</v>
      </c>
      <c r="FV14">
        <f t="shared" si="83"/>
        <v>20</v>
      </c>
      <c r="FW14">
        <f t="shared" si="84"/>
        <v>17</v>
      </c>
      <c r="FX14">
        <f t="shared" si="85"/>
        <v>17</v>
      </c>
      <c r="FY14">
        <f t="shared" si="86"/>
        <v>20</v>
      </c>
      <c r="FZ14">
        <f t="shared" si="87"/>
        <v>20</v>
      </c>
      <c r="GA14">
        <f t="shared" si="88"/>
        <v>18</v>
      </c>
      <c r="GB14">
        <f t="shared" si="89"/>
        <v>0</v>
      </c>
      <c r="GC14">
        <f t="shared" si="90"/>
        <v>0</v>
      </c>
      <c r="GD14">
        <f t="shared" si="91"/>
        <v>0</v>
      </c>
      <c r="GE14">
        <f t="shared" si="92"/>
        <v>0</v>
      </c>
      <c r="GF14">
        <f t="shared" si="93"/>
        <v>0</v>
      </c>
      <c r="GG14">
        <f t="shared" si="94"/>
        <v>0</v>
      </c>
      <c r="GH14">
        <f t="shared" si="95"/>
        <v>0</v>
      </c>
      <c r="GI14">
        <f t="shared" si="96"/>
        <v>0</v>
      </c>
      <c r="GJ14">
        <f t="shared" si="97"/>
        <v>0</v>
      </c>
      <c r="GK14">
        <f t="shared" si="98"/>
        <v>0</v>
      </c>
      <c r="GL14">
        <f t="shared" si="99"/>
        <v>0</v>
      </c>
      <c r="GM14">
        <f t="shared" si="100"/>
        <v>0</v>
      </c>
      <c r="GN14">
        <f t="shared" si="101"/>
        <v>0</v>
      </c>
      <c r="GO14">
        <f t="shared" si="102"/>
        <v>0</v>
      </c>
      <c r="GP14">
        <f t="shared" si="103"/>
        <v>0</v>
      </c>
      <c r="GQ14">
        <f t="shared" si="104"/>
        <v>0</v>
      </c>
      <c r="GR14">
        <f t="shared" si="105"/>
        <v>0</v>
      </c>
      <c r="GS14">
        <f t="shared" si="106"/>
        <v>0</v>
      </c>
      <c r="GT14">
        <f t="shared" si="107"/>
        <v>0</v>
      </c>
      <c r="GU14">
        <f t="shared" si="108"/>
        <v>0</v>
      </c>
      <c r="GW14" s="28">
        <f t="shared" si="109"/>
        <v>5.6842690250413535</v>
      </c>
      <c r="GX14" s="28">
        <f t="shared" si="110"/>
        <v>5.6636419560424249</v>
      </c>
      <c r="GY14" s="28">
        <f t="shared" si="111"/>
        <v>1.9737821004179823</v>
      </c>
      <c r="GZ14" s="28">
        <f t="shared" si="112"/>
        <v>2.346150194698128</v>
      </c>
      <c r="HA14" s="28">
        <f t="shared" si="113"/>
        <v>7.5024790628114397</v>
      </c>
      <c r="HB14" s="28">
        <f t="shared" si="114"/>
        <v>14.656430453368333</v>
      </c>
      <c r="HC14" s="28">
        <f t="shared" si="115"/>
        <v>0.44712530570635878</v>
      </c>
      <c r="HE14">
        <f>IFERROR(VLOOKUP(_xlfn.NUMBERVALUE(MID(L14, SEARCH("!", L14)+1, SEARCH("+", L14)-SEARCH("!", L14)-1)), Rankings!$A$2:$BK$129, 63, FALSE),0)</f>
        <v>0.23701991505050748</v>
      </c>
      <c r="HF14">
        <f>IFERROR(VLOOKUP(_xlfn.NUMBERVALUE(MID(M14, SEARCH("!", M14)+1, SEARCH("+", M14)-SEARCH("!", M14)-1)), Rankings!$A$2:$BK$129, 63, FALSE),0)</f>
        <v>0.65493783275404538</v>
      </c>
      <c r="HG14">
        <f>IFERROR(VLOOKUP(_xlfn.NUMBERVALUE(MID(N14, SEARCH("!", N14)+1, SEARCH("+", N14)-SEARCH("!", N14)-1)), Rankings!$A$2:$BK$129, 63, FALSE),0)</f>
        <v>0.3558716781686258</v>
      </c>
      <c r="HH14">
        <f>IFERROR(VLOOKUP(_xlfn.NUMBERVALUE(MID(O14, SEARCH("!", O14)+1, SEARCH("+", O14)-SEARCH("!", O14)-1)), Rankings!$A$2:$BK$129, 63, FALSE),0)</f>
        <v>0.57303453247194758</v>
      </c>
      <c r="HI14">
        <f>IFERROR(VLOOKUP(_xlfn.NUMBERVALUE(MID(P14, SEARCH("!", P14)+1, SEARCH("+", P14)-SEARCH("!", P14)-1)), Rankings!$A$2:$BK$129, 63, FALSE),0)</f>
        <v>0</v>
      </c>
      <c r="HJ14">
        <f>IFERROR(VLOOKUP(_xlfn.NUMBERVALUE(MID(Q14, SEARCH("!", Q14)+1, SEARCH("+", Q14)-SEARCH("!", Q14)-1)), Rankings!$A$2:$BK$129, 63, FALSE),0)</f>
        <v>0.32475203016907939</v>
      </c>
      <c r="HK14">
        <f>IFERROR(VLOOKUP(_xlfn.NUMBERVALUE(MID(R14, SEARCH("!", R14)+1, SEARCH("+", R14)-SEARCH("!", R14)-1)), Rankings!$A$2:$BK$129, 63, FALSE),0)</f>
        <v>0.62696833856605805</v>
      </c>
      <c r="HL14">
        <f>IFERROR(VLOOKUP(_xlfn.NUMBERVALUE(MID(S14, SEARCH("!", S14)+1, SEARCH("+", S14)-SEARCH("!", S14)-1)), Rankings!$A$2:$BK$129, 63, FALSE),0)</f>
        <v>0</v>
      </c>
      <c r="HM14">
        <f>IFERROR(VLOOKUP(_xlfn.NUMBERVALUE(MID(T14, SEARCH("!", T14)+1, SEARCH("+", T14)-SEARCH("!", T14)-1)), Rankings!$A$2:$BK$129, 63, FALSE),0)</f>
        <v>0</v>
      </c>
      <c r="HN14">
        <f>IFERROR(VLOOKUP(_xlfn.NUMBERVALUE(MID(U14, SEARCH("!", U14)+1, SEARCH("+", U14)-SEARCH("!", U14)-1)), Rankings!$A$2:$BK$129, 63, FALSE),0)</f>
        <v>0.50538157943897521</v>
      </c>
      <c r="HO14">
        <f>IFERROR(VLOOKUP(_xlfn.NUMBERVALUE(MID(V14, SEARCH("!", V14)+1, SEARCH("+", V14)-SEARCH("!", V14)-1)), Rankings!$A$2:$BK$129, 63, FALSE),0)</f>
        <v>0</v>
      </c>
      <c r="HP14">
        <f>IFERROR(VLOOKUP(_xlfn.NUMBERVALUE(MID(W14, SEARCH("!", W14)+1, SEARCH("+", W14)-SEARCH("!", W14)-1)), Rankings!$A$2:$BK$129, 63, FALSE),0)</f>
        <v>0.56570080353045826</v>
      </c>
      <c r="HQ14">
        <f>IFERROR(VLOOKUP(_xlfn.NUMBERVALUE(MID(X14, SEARCH("!", X14)+1, SEARCH("+", X14)-SEARCH("!", X14)-1)), Rankings!$A$2:$BK$129, 63, FALSE),0)</f>
        <v>0</v>
      </c>
      <c r="HR14">
        <f>IFERROR(VLOOKUP(_xlfn.NUMBERVALUE(MID(Y14, SEARCH("!", Y14)+1, SEARCH("+", Y14)-SEARCH("!", Y14)-1)), Rankings!$A$2:$BK$129, 63, FALSE),0)</f>
        <v>0.34376997880440241</v>
      </c>
      <c r="HS14">
        <f>IFERROR(VLOOKUP(_xlfn.NUMBERVALUE(MID(Z14, SEARCH("!", Z14)+1, SEARCH("+", Z14)-SEARCH("!", Z14)-1)), Rankings!$A$2:$BK$129, 63, FALSE),0)</f>
        <v>0.29127396251073551</v>
      </c>
      <c r="HT14">
        <f>IFERROR(VLOOKUP(_xlfn.NUMBERVALUE(MID(AA14, SEARCH("!", AA14)+1, SEARCH("+", AA14)-SEARCH("!", AA14)-1)), Rankings!$A$2:$BK$129, 63, FALSE),0)</f>
        <v>0.38337179356132184</v>
      </c>
      <c r="HU14">
        <f>IFERROR(VLOOKUP(_xlfn.NUMBERVALUE(MID(AB14, SEARCH("!", AB14)+1, SEARCH("+", AB14)-SEARCH("!", AB14)-1)), Rankings!$A$2:$BK$129, 63, FALSE),0)</f>
        <v>0.57303453247194758</v>
      </c>
      <c r="HV14">
        <f>IFERROR(VLOOKUP(_xlfn.NUMBERVALUE(MID(AC14, SEARCH("!", AC14)+1, SEARCH("+", AC14)-SEARCH("!", AC14)-1)), Rankings!$A$2:$BK$129, 63, FALSE),0)</f>
        <v>0</v>
      </c>
      <c r="HW14">
        <f>IFERROR(VLOOKUP(_xlfn.NUMBERVALUE(MID(AD14, SEARCH("!", AD14)+1, SEARCH("+", AD14)-SEARCH("!", AD14)-1)), Rankings!$A$2:$BK$129, 63, FALSE),0)</f>
        <v>0.62696833856605805</v>
      </c>
      <c r="HX14">
        <f>IFERROR(VLOOKUP(_xlfn.NUMBERVALUE(MID(AE14, SEARCH("!", AE14)+1, SEARCH("+", AE14)-SEARCH("!", AE14)-1)), Rankings!$A$2:$BK$129, 63, FALSE),0)</f>
        <v>0</v>
      </c>
      <c r="HY14">
        <f>IFERROR(VLOOKUP(_xlfn.NUMBERVALUE(MID(AF14, SEARCH("!", AF14)+1, SEARCH("+", AF14)-SEARCH("!", AF14)-1)), Rankings!$A$2:$BK$129, 63, FALSE),0)</f>
        <v>0.59825948781106209</v>
      </c>
      <c r="HZ14">
        <f>IFERROR(VLOOKUP(_xlfn.NUMBERVALUE(MID(AG14, SEARCH("!", AG14)+1, SEARCH("+", AG14)-SEARCH("!", AG14)-1)), Rankings!$A$2:$BK$129, 63, FALSE),0)</f>
        <v>0.50538157943897521</v>
      </c>
      <c r="IA14">
        <f>IFERROR(VLOOKUP(_xlfn.NUMBERVALUE(MID(AH14, SEARCH("!", AH14)+1, SEARCH("+", AH14)-SEARCH("!", AH14)-1)), Rankings!$A$2:$BK$129, 63, FALSE),0)</f>
        <v>0.87224282570657508</v>
      </c>
      <c r="IB14">
        <f>IFERROR(VLOOKUP(_xlfn.NUMBERVALUE(MID(AI14, SEARCH("!", AI14)+1, SEARCH("+", AI14)-SEARCH("!", AI14)-1)), Rankings!$A$2:$BK$129, 63, FALSE),0)</f>
        <v>0.73712975570398365</v>
      </c>
      <c r="IC14">
        <f>IFERROR(VLOOKUP(_xlfn.NUMBERVALUE(MID(AJ14, SEARCH("!", AJ14)+1, SEARCH("+", AJ14)-SEARCH("!", AJ14)-1)), Rankings!$A$2:$BK$129, 63, FALSE),0)</f>
        <v>0</v>
      </c>
      <c r="ID14">
        <f>IFERROR(VLOOKUP(_xlfn.NUMBERVALUE(MID(AK14, SEARCH("!", AK14)+1, SEARCH("+", AK14)-SEARCH("!", AK14)-1)), Rankings!$A$2:$BK$129, 63, FALSE),0)</f>
        <v>0</v>
      </c>
      <c r="IE14">
        <f>IFERROR(VLOOKUP(_xlfn.NUMBERVALUE(MID(AL14, SEARCH("!", AL14)+1, SEARCH("+", AL14)-SEARCH("!", AL14)-1)), Rankings!$A$2:$BK$129, 63, FALSE),0)</f>
        <v>0.49551347653817529</v>
      </c>
      <c r="IF14">
        <f>IFERROR(VLOOKUP(_xlfn.NUMBERVALUE(MID(AM14, SEARCH("!", AM14)+1, SEARCH("+", AM14)-SEARCH("!", AM14)-1)), Rankings!$A$2:$BK$129, 63, FALSE),0)</f>
        <v>0.38337179356132184</v>
      </c>
      <c r="IG14">
        <f>IFERROR(VLOOKUP(_xlfn.NUMBERVALUE(MID(AN14, SEARCH("!", AN14)+1, SEARCH("+", AN14)-SEARCH("!", AN14)-1)), Rankings!$A$2:$BK$129, 63, FALSE),0)</f>
        <v>0.7577692959070047</v>
      </c>
      <c r="IH14">
        <f>IFERROR(VLOOKUP(_xlfn.NUMBERVALUE(MID(AO14, SEARCH("!", AO14)+1, SEARCH("+", AO14)-SEARCH("!", AO14)-1)), Rankings!$A$2:$BK$129, 63, FALSE),0)</f>
        <v>0.86985627952015798</v>
      </c>
      <c r="II14">
        <f>IFERROR(VLOOKUP(_xlfn.NUMBERVALUE(MID(AP14, SEARCH("!", AP14)+1, SEARCH("+", AP14)-SEARCH("!", AP14)-1)), Rankings!$A$2:$BK$129, 63, FALSE),0)</f>
        <v>0.74306473398290973</v>
      </c>
      <c r="IJ14">
        <f>IFERROR(VLOOKUP(_xlfn.NUMBERVALUE(MID(AQ14, SEARCH("!", AQ14)+1, SEARCH("+", AQ14)-SEARCH("!", AQ14)-1)), Rankings!$A$2:$BK$129, 63, FALSE),0)</f>
        <v>0</v>
      </c>
      <c r="IK14">
        <f>IFERROR(VLOOKUP(_xlfn.NUMBERVALUE(MID(AR14, SEARCH("!", AR14)+1, SEARCH("+", AR14)-SEARCH("!", AR14)-1)), Rankings!$A$2:$BK$129, 63, FALSE),0)</f>
        <v>0.23532414935285967</v>
      </c>
      <c r="IL14">
        <f>IFERROR(VLOOKUP(_xlfn.NUMBERVALUE(MID(AS14, SEARCH("!", AS14)+1, SEARCH("+", AS14)-SEARCH("!", AS14)-1)), Rankings!$A$2:$BK$129, 63, FALSE),0)</f>
        <v>0.74306473398290973</v>
      </c>
      <c r="IM14">
        <f>IFERROR(VLOOKUP(_xlfn.NUMBERVALUE(MID(AT14, SEARCH("!", AT14)+1, SEARCH("+", AT14)-SEARCH("!", AT14)-1)), Rankings!$A$2:$BK$129, 63, FALSE),0)</f>
        <v>0</v>
      </c>
      <c r="IN14">
        <f>IFERROR(VLOOKUP(_xlfn.NUMBERVALUE(MID(AU14, SEARCH("!", AU14)+1, SEARCH("+", AU14)-SEARCH("!", AU14)-1)), Rankings!$A$2:$BK$129, 63, FALSE),0)</f>
        <v>0.31862965393166287</v>
      </c>
      <c r="IO14">
        <f>IFERROR(VLOOKUP(_xlfn.NUMBERVALUE(MID(AV14, SEARCH("!", AV14)+1, SEARCH("+", AV14)-SEARCH("!", AV14)-1)), Rankings!$A$2:$BK$129, 63, FALSE),0)</f>
        <v>0</v>
      </c>
      <c r="IP14">
        <f>IFERROR(VLOOKUP(_xlfn.NUMBERVALUE(MID(AW14, SEARCH("!", AW14)+1, SEARCH("+", AW14)-SEARCH("!", AW14)-1)), Rankings!$A$2:$BK$129, 63, FALSE),0)</f>
        <v>0</v>
      </c>
      <c r="IQ14">
        <f>IFERROR(VLOOKUP(_xlfn.NUMBERVALUE(MID(AX14, SEARCH("!", AX14)+1, SEARCH("+", AX14)-SEARCH("!", AX14)-1)), Rankings!$A$2:$BK$129, 63, FALSE),0)</f>
        <v>0.56570080353045826</v>
      </c>
      <c r="IR14">
        <f>IFERROR(VLOOKUP(_xlfn.NUMBERVALUE(MID(AY14, SEARCH("!", AY14)+1, SEARCH("+", AY14)-SEARCH("!", AY14)-1)), Rankings!$A$2:$BK$129, 63, FALSE),0)</f>
        <v>0</v>
      </c>
      <c r="IS14">
        <f>IFERROR(VLOOKUP(_xlfn.NUMBERVALUE(MID(AZ14, SEARCH("!", AZ14)+1, SEARCH("+", AZ14)-SEARCH("!", AZ14)-1)), Rankings!$A$2:$BK$129, 63, FALSE),0)</f>
        <v>0</v>
      </c>
      <c r="IT14">
        <f>IFERROR(VLOOKUP(_xlfn.NUMBERVALUE(MID(BA14, SEARCH("!", BA14)+1, SEARCH("+", BA14)-SEARCH("!", BA14)-1)), Rankings!$A$2:$BK$129, 63, FALSE),0)</f>
        <v>0</v>
      </c>
      <c r="IU14">
        <f>IFERROR(VLOOKUP(_xlfn.NUMBERVALUE(MID(BB14, SEARCH("!", BB14)+1, SEARCH("+", BB14)-SEARCH("!", BB14)-1)), Rankings!$A$2:$BK$129, 63, FALSE),0)</f>
        <v>0</v>
      </c>
      <c r="IV14">
        <f>IFERROR(VLOOKUP(_xlfn.NUMBERVALUE(MID(BC14, SEARCH("!", BC14)+1, SEARCH("+", BC14)-SEARCH("!", BC14)-1)), Rankings!$A$2:$BK$129, 63, FALSE),0)</f>
        <v>0</v>
      </c>
      <c r="IW14">
        <f>IFERROR(VLOOKUP(_xlfn.NUMBERVALUE(MID(BD14, SEARCH("!", BD14)+1, SEARCH("+", BD14)-SEARCH("!", BD14)-1)), Rankings!$A$2:$BK$129, 63, FALSE),0)</f>
        <v>0.89022469558383477</v>
      </c>
      <c r="IX14">
        <f>IFERROR(VLOOKUP(_xlfn.NUMBERVALUE(MID(BE14, SEARCH("!", BE14)+1, SEARCH("+", BE14)-SEARCH("!", BE14)-1)), Rankings!$A$2:$BK$129, 63, FALSE),0)</f>
        <v>0</v>
      </c>
      <c r="IY14">
        <f>IFERROR(VLOOKUP(_xlfn.NUMBERVALUE(MID(BF14, SEARCH("!", BF14)+1, SEARCH("+", BF14)-SEARCH("!", BF14)-1)), Rankings!$A$2:$BK$129, 63, FALSE),0)</f>
        <v>0</v>
      </c>
      <c r="IZ14">
        <f>IFERROR(VLOOKUP(_xlfn.NUMBERVALUE(MID(BG14, SEARCH("!", BG14)+1, SEARCH("+", BG14)-SEARCH("!", BG14)-1)), Rankings!$A$2:$BK$129, 63, FALSE),0)</f>
        <v>0.89022469558383477</v>
      </c>
      <c r="JA14">
        <f>IFERROR(VLOOKUP(_xlfn.NUMBERVALUE(MID(BH14, SEARCH("!", BH14)+1, SEARCH("+", BH14)-SEARCH("!", BH14)-1)), Rankings!$A$2:$BK$129, 63, FALSE),0)</f>
        <v>0</v>
      </c>
      <c r="JB14">
        <f>IFERROR(VLOOKUP(_xlfn.NUMBERVALUE(MID(BI14, SEARCH("!", BI14)+1, SEARCH("+", BI14)-SEARCH("!", BI14)-1)), Rankings!$A$2:$BK$129, 63, FALSE),0)</f>
        <v>0</v>
      </c>
      <c r="JC14">
        <f>IFERROR(VLOOKUP(_xlfn.NUMBERVALUE(MID(BJ14, SEARCH("!", BJ14)+1, SEARCH("+", BJ14)-SEARCH("!", BJ14)-1)), Rankings!$A$2:$BK$129, 63, FALSE),0)</f>
        <v>0</v>
      </c>
      <c r="JD14">
        <f>IFERROR(VLOOKUP(_xlfn.NUMBERVALUE(MID(BK14, SEARCH("!", BK14)+1, SEARCH("+", BK14)-SEARCH("!", BK14)-1)), Rankings!$A$2:$BK$129, 63, FALSE),0)</f>
        <v>0</v>
      </c>
      <c r="JE14">
        <f>IFERROR(VLOOKUP(_xlfn.NUMBERVALUE(MID(BL14, SEARCH("!", BL14)+1, SEARCH("+", BL14)-SEARCH("!", BL14)-1)), Rankings!$A$2:$BK$129, 63, FALSE),0)</f>
        <v>0</v>
      </c>
      <c r="JF14">
        <f>IFERROR(VLOOKUP(_xlfn.NUMBERVALUE(MID(BM14, SEARCH("!", BM14)+1, SEARCH("+", BM14)-SEARCH("!", BM14)-1)), Rankings!$A$2:$BK$129, 63, FALSE),0)</f>
        <v>0</v>
      </c>
      <c r="JG14">
        <f>IFERROR(VLOOKUP(_xlfn.NUMBERVALUE(MID(BN14, SEARCH("!", BN14)+1, SEARCH("+", BN14)-SEARCH("!", BN14)-1)), Rankings!$A$2:$BK$129, 63, FALSE),0)</f>
        <v>0.95123166606348908</v>
      </c>
      <c r="JH14">
        <f>IFERROR(VLOOKUP(_xlfn.NUMBERVALUE(MID(BO14, SEARCH("!", BO14)+1, SEARCH("+", BO14)-SEARCH("!", BO14)-1)), Rankings!$A$2:$BK$129, 63, FALSE),0)</f>
        <v>0.99722768391660677</v>
      </c>
      <c r="JI14">
        <f>IFERROR(VLOOKUP(_xlfn.NUMBERVALUE(MID(BP14, SEARCH("!", BP14)+1, SEARCH("+", BP14)-SEARCH("!", BP14)-1)), Rankings!$A$2:$BK$129, 63, FALSE),0)</f>
        <v>0.95123166606348908</v>
      </c>
      <c r="JJ14">
        <f>IFERROR(VLOOKUP(_xlfn.NUMBERVALUE(MID(BQ14, SEARCH("!", BQ14)+1, SEARCH("+", BQ14)-SEARCH("!", BQ14)-1)), Rankings!$A$2:$BK$129, 63, FALSE),0)</f>
        <v>0.99722768391660677</v>
      </c>
      <c r="JK14">
        <f>IFERROR(VLOOKUP(_xlfn.NUMBERVALUE(MID(BR14, SEARCH("!", BR14)+1, SEARCH("+", BR14)-SEARCH("!", BR14)-1)), Rankings!$A$2:$BK$129, 63, FALSE),0)</f>
        <v>0.89022469558383477</v>
      </c>
      <c r="JL14">
        <f>IFERROR(VLOOKUP(_xlfn.NUMBERVALUE(MID(BS14, SEARCH("!", BS14)+1, SEARCH("+", BS14)-SEARCH("!", BS14)-1)), Rankings!$A$2:$BK$129, 63, FALSE),0)</f>
        <v>0.91255548584178892</v>
      </c>
      <c r="JM14">
        <f>IFERROR(VLOOKUP(_xlfn.NUMBERVALUE(MID(BT14, SEARCH("!", BT14)+1, SEARCH("+", BT14)-SEARCH("!", BT14)-1)), Rankings!$A$2:$BK$129, 63, FALSE),0)</f>
        <v>0.89022469558383477</v>
      </c>
      <c r="JN14">
        <f>IFERROR(VLOOKUP(_xlfn.NUMBERVALUE(MID(BU14, SEARCH("!", BU14)+1, SEARCH("+", BU14)-SEARCH("!", BU14)-1)), Rankings!$A$2:$BK$129, 63, FALSE),0)</f>
        <v>0.91255548584178892</v>
      </c>
      <c r="JO14">
        <f>IFERROR(VLOOKUP(_xlfn.NUMBERVALUE(MID(BV14, SEARCH("!", BV14)+1, SEARCH("+", BV14)-SEARCH("!", BV14)-1)), Rankings!$A$2:$BK$129, 63, FALSE),0)</f>
        <v>0</v>
      </c>
      <c r="JP14">
        <f>IFERROR(VLOOKUP(_xlfn.NUMBERVALUE(MID(BW14, SEARCH("!", BW14)+1, SEARCH("+", BW14)-SEARCH("!", BW14)-1)), Rankings!$A$2:$BK$129, 63, FALSE),0)</f>
        <v>0</v>
      </c>
      <c r="JQ14">
        <f>IFERROR(VLOOKUP(_xlfn.NUMBERVALUE(MID(BX14, SEARCH("!", BX14)+1, SEARCH("+", BX14)-SEARCH("!", BX14)-1)), Rankings!$A$2:$BK$129, 63, FALSE),0)</f>
        <v>0</v>
      </c>
      <c r="JR14">
        <f>IFERROR(VLOOKUP(_xlfn.NUMBERVALUE(MID(BY14, SEARCH("!", BY14)+1, SEARCH("+", BY14)-SEARCH("!", BY14)-1)), Rankings!$A$2:$BK$129, 63, FALSE),0)</f>
        <v>0</v>
      </c>
      <c r="JS14">
        <f>IFERROR(VLOOKUP(_xlfn.NUMBERVALUE(MID(BZ14, SEARCH("!", BZ14)+1, SEARCH("+", BZ14)-SEARCH("!", BZ14)-1)), Rankings!$A$2:$BK$129, 63, FALSE),0)</f>
        <v>0</v>
      </c>
      <c r="JT14">
        <f>IFERROR(VLOOKUP(_xlfn.NUMBERVALUE(MID(CA14, SEARCH("!", CA14)+1, SEARCH("+", CA14)-SEARCH("!", CA14)-1)), Rankings!$A$2:$BK$129, 63, FALSE),0)</f>
        <v>0</v>
      </c>
      <c r="JU14">
        <f>IFERROR(VLOOKUP(_xlfn.NUMBERVALUE(MID(CB14, SEARCH("!", CB14)+1, SEARCH("+", CB14)-SEARCH("!", CB14)-1)), Rankings!$A$2:$BK$129, 63, FALSE),0)</f>
        <v>0</v>
      </c>
      <c r="JV14">
        <f>IFERROR(VLOOKUP(_xlfn.NUMBERVALUE(MID(CC14, SEARCH("!", CC14)+1, SEARCH("+", CC14)-SEARCH("!", CC14)-1)), Rankings!$A$2:$BK$129, 63, FALSE),0)</f>
        <v>0</v>
      </c>
      <c r="JW14">
        <f>IFERROR(VLOOKUP(_xlfn.NUMBERVALUE(MID(CD14, SEARCH("!", CD14)+1, SEARCH("+", CD14)-SEARCH("!", CD14)-1)), Rankings!$A$2:$BK$129, 63, FALSE),0)</f>
        <v>0</v>
      </c>
      <c r="JX14">
        <f>IFERROR(VLOOKUP(_xlfn.NUMBERVALUE(MID(CE14, SEARCH("!", CE14)+1, SEARCH("+", CE14)-SEARCH("!", CE14)-1)), Rankings!$A$2:$BK$129, 63, FALSE),0)</f>
        <v>0</v>
      </c>
      <c r="JY14">
        <f>IFERROR(VLOOKUP(_xlfn.NUMBERVALUE(MID(CF14, SEARCH("!", CF14)+1, SEARCH("+", CF14)-SEARCH("!", CF14)-1)), Rankings!$A$2:$BK$129, 63, FALSE),0)</f>
        <v>0</v>
      </c>
      <c r="JZ14">
        <f>IFERROR(VLOOKUP(_xlfn.NUMBERVALUE(MID(CG14, SEARCH("!", CG14)+1, SEARCH("+", CG14)-SEARCH("!", CG14)-1)), Rankings!$A$2:$BK$129, 63, FALSE),0)</f>
        <v>0</v>
      </c>
      <c r="KA14">
        <f>IFERROR(VLOOKUP(_xlfn.NUMBERVALUE(MID(CH14, SEARCH("!", CH14)+1, SEARCH("+", CH14)-SEARCH("!", CH14)-1)), Rankings!$A$2:$BK$129, 63, FALSE),0)</f>
        <v>0</v>
      </c>
      <c r="KB14">
        <f>IFERROR(VLOOKUP(_xlfn.NUMBERVALUE(MID(CI14, SEARCH("!", CI14)+1, SEARCH("+", CI14)-SEARCH("!", CI14)-1)), Rankings!$A$2:$BK$129, 63, FALSE),0)</f>
        <v>0</v>
      </c>
      <c r="KC14">
        <f>IFERROR(VLOOKUP(_xlfn.NUMBERVALUE(MID(CJ14, SEARCH("!", CJ14)+1, SEARCH("+", CJ14)-SEARCH("!", CJ14)-1)), Rankings!$A$2:$BK$129, 63, FALSE),0)</f>
        <v>0</v>
      </c>
      <c r="KD14">
        <f>IFERROR(VLOOKUP(_xlfn.NUMBERVALUE(MID(CK14, SEARCH("!", CK14)+1, SEARCH("+", CK14)-SEARCH("!", CK14)-1)), Rankings!$A$2:$BK$129, 63, FALSE),0)</f>
        <v>0</v>
      </c>
      <c r="KE14">
        <f>IFERROR(VLOOKUP(_xlfn.NUMBERVALUE(MID(CL14, SEARCH("!", CL14)+1, SEARCH("+", CL14)-SEARCH("!", CL14)-1)), Rankings!$A$2:$BK$129, 63, FALSE),0)</f>
        <v>0</v>
      </c>
      <c r="KF14">
        <f>IFERROR(VLOOKUP(_xlfn.NUMBERVALUE(MID(CM14, SEARCH("!", CM14)+1, SEARCH("+", CM14)-SEARCH("!", CM14)-1)), Rankings!$A$2:$BK$129, 63, FALSE),0)</f>
        <v>0</v>
      </c>
      <c r="KG14">
        <f>IFERROR(VLOOKUP(_xlfn.NUMBERVALUE(MID(CN14, SEARCH("!", CN14)+1, SEARCH("+", CN14)-SEARCH("!", CN14)-1)), Rankings!$A$2:$BK$129, 63, FALSE),0)</f>
        <v>0</v>
      </c>
      <c r="KH14">
        <f>IFERROR(VLOOKUP(_xlfn.NUMBERVALUE(MID(CO14, SEARCH("!", CO14)+1, SEARCH("+", CO14)-SEARCH("!", CO14)-1)), Rankings!$A$2:$BK$129, 63, FALSE),0)</f>
        <v>0</v>
      </c>
      <c r="KJ14" s="28">
        <f t="shared" si="116"/>
        <v>303</v>
      </c>
      <c r="KK14" s="28">
        <f t="shared" si="117"/>
        <v>210</v>
      </c>
      <c r="KL14" s="28">
        <f t="shared" si="118"/>
        <v>56</v>
      </c>
      <c r="KM14" s="28">
        <f t="shared" si="119"/>
        <v>59</v>
      </c>
      <c r="KN14" s="28">
        <f t="shared" si="120"/>
        <v>0</v>
      </c>
      <c r="KO14" s="28">
        <f t="shared" si="121"/>
        <v>254</v>
      </c>
      <c r="KP14" s="28">
        <f t="shared" si="122"/>
        <v>460</v>
      </c>
      <c r="KQ14" s="28">
        <f t="shared" si="123"/>
        <v>254</v>
      </c>
      <c r="KS14" s="27" t="str">
        <f t="shared" si="124"/>
        <v>36</v>
      </c>
      <c r="KT14" s="27" t="str">
        <f t="shared" si="125"/>
        <v>19</v>
      </c>
      <c r="KU14" s="27" t="str">
        <f t="shared" si="126"/>
        <v>24</v>
      </c>
      <c r="KV14" s="27" t="str">
        <f t="shared" si="127"/>
        <v>23</v>
      </c>
      <c r="KW14" s="27">
        <f t="shared" si="128"/>
        <v>0</v>
      </c>
      <c r="KX14" s="27" t="str">
        <f t="shared" si="129"/>
        <v>24</v>
      </c>
      <c r="KY14" s="27" t="str">
        <f t="shared" si="130"/>
        <v>17</v>
      </c>
      <c r="KZ14" s="27">
        <f t="shared" si="131"/>
        <v>0</v>
      </c>
      <c r="LA14" s="27">
        <f t="shared" si="132"/>
        <v>0</v>
      </c>
      <c r="LB14" s="27" t="str">
        <f t="shared" si="133"/>
        <v>31</v>
      </c>
      <c r="LC14" s="27">
        <f t="shared" si="134"/>
        <v>0</v>
      </c>
      <c r="LD14" s="27" t="str">
        <f t="shared" si="135"/>
        <v>28</v>
      </c>
      <c r="LE14" s="27">
        <f t="shared" si="136"/>
        <v>0</v>
      </c>
      <c r="LF14" s="27" t="str">
        <f t="shared" si="137"/>
        <v>22</v>
      </c>
      <c r="LG14" s="27" t="str">
        <f t="shared" si="138"/>
        <v>22</v>
      </c>
      <c r="LH14" s="27" t="str">
        <f t="shared" si="139"/>
        <v>21</v>
      </c>
      <c r="LI14" s="27" t="str">
        <f t="shared" si="140"/>
        <v>21</v>
      </c>
      <c r="LJ14" s="27">
        <f t="shared" si="141"/>
        <v>0</v>
      </c>
      <c r="LK14" s="27" t="str">
        <f t="shared" si="142"/>
        <v>8</v>
      </c>
      <c r="LL14" s="27">
        <f t="shared" si="143"/>
        <v>0</v>
      </c>
      <c r="LM14" s="27" t="str">
        <f t="shared" si="144"/>
        <v>19</v>
      </c>
      <c r="LN14" s="27" t="str">
        <f t="shared" si="145"/>
        <v>36</v>
      </c>
      <c r="LO14" s="27" t="str">
        <f t="shared" si="146"/>
        <v>20</v>
      </c>
      <c r="LP14" s="27" t="str">
        <f t="shared" si="147"/>
        <v>6</v>
      </c>
      <c r="LQ14" s="27">
        <f t="shared" si="148"/>
        <v>0</v>
      </c>
      <c r="LR14" s="27">
        <f t="shared" si="149"/>
        <v>0</v>
      </c>
      <c r="LS14" s="27" t="str">
        <f t="shared" si="150"/>
        <v>33</v>
      </c>
      <c r="LT14" s="27" t="str">
        <f t="shared" si="151"/>
        <v>29</v>
      </c>
      <c r="LU14" s="27" t="str">
        <f t="shared" si="152"/>
        <v>14</v>
      </c>
      <c r="LV14" s="27" t="str">
        <f t="shared" si="153"/>
        <v>16</v>
      </c>
      <c r="LW14" s="27" t="str">
        <f t="shared" si="154"/>
        <v>9</v>
      </c>
      <c r="LX14" s="27">
        <f t="shared" si="155"/>
        <v>0</v>
      </c>
      <c r="LY14" s="27" t="str">
        <f t="shared" si="156"/>
        <v>38</v>
      </c>
      <c r="LZ14" s="27" t="str">
        <f t="shared" si="157"/>
        <v>15</v>
      </c>
      <c r="MA14" s="27">
        <f t="shared" si="158"/>
        <v>0</v>
      </c>
      <c r="MB14" s="27" t="str">
        <f t="shared" si="159"/>
        <v>38</v>
      </c>
      <c r="MC14" s="27">
        <f t="shared" si="160"/>
        <v>0</v>
      </c>
      <c r="MD14" s="27">
        <f t="shared" si="161"/>
        <v>0</v>
      </c>
      <c r="ME14" s="27" t="str">
        <f t="shared" si="162"/>
        <v>31</v>
      </c>
      <c r="MF14" s="27">
        <f t="shared" si="163"/>
        <v>0</v>
      </c>
      <c r="MG14" s="27">
        <f t="shared" si="164"/>
        <v>0</v>
      </c>
      <c r="MH14" s="27">
        <f t="shared" si="165"/>
        <v>0</v>
      </c>
      <c r="MI14" s="27">
        <f t="shared" si="166"/>
        <v>0</v>
      </c>
      <c r="MJ14" s="27">
        <f t="shared" si="167"/>
        <v>0</v>
      </c>
      <c r="MK14" s="27" t="str">
        <f t="shared" si="168"/>
        <v>17</v>
      </c>
      <c r="ML14" s="27">
        <f t="shared" si="169"/>
        <v>0</v>
      </c>
      <c r="MM14" s="27">
        <f t="shared" si="170"/>
        <v>0</v>
      </c>
      <c r="MN14" s="27" t="str">
        <f t="shared" si="171"/>
        <v>11</v>
      </c>
      <c r="MO14" s="27">
        <f t="shared" si="172"/>
        <v>0</v>
      </c>
      <c r="MP14" s="27">
        <f t="shared" si="173"/>
        <v>0</v>
      </c>
      <c r="MQ14" s="27">
        <f t="shared" si="174"/>
        <v>0</v>
      </c>
      <c r="MR14" s="27">
        <f t="shared" si="175"/>
        <v>0</v>
      </c>
      <c r="MS14" s="27">
        <f t="shared" si="176"/>
        <v>0</v>
      </c>
      <c r="MT14" s="27">
        <f t="shared" si="177"/>
        <v>0</v>
      </c>
      <c r="MU14" s="27" t="str">
        <f t="shared" si="178"/>
        <v>22</v>
      </c>
      <c r="MV14" s="27" t="str">
        <f t="shared" si="179"/>
        <v>22</v>
      </c>
      <c r="MW14" s="27" t="str">
        <f t="shared" si="180"/>
        <v>14</v>
      </c>
      <c r="MX14" s="27" t="str">
        <f t="shared" si="181"/>
        <v>22</v>
      </c>
      <c r="MY14" s="27" t="str">
        <f t="shared" si="182"/>
        <v>18</v>
      </c>
      <c r="MZ14" s="27" t="str">
        <f t="shared" si="183"/>
        <v>11</v>
      </c>
      <c r="NA14" s="27" t="str">
        <f t="shared" si="184"/>
        <v>10</v>
      </c>
      <c r="NB14" s="27" t="str">
        <f t="shared" si="185"/>
        <v>14</v>
      </c>
      <c r="NC14" s="27">
        <f t="shared" si="186"/>
        <v>0</v>
      </c>
      <c r="ND14" s="27">
        <f t="shared" si="187"/>
        <v>0</v>
      </c>
      <c r="NE14" s="27">
        <f t="shared" si="188"/>
        <v>0</v>
      </c>
      <c r="NF14" s="27">
        <f t="shared" si="189"/>
        <v>0</v>
      </c>
      <c r="NG14" s="27">
        <f t="shared" si="190"/>
        <v>0</v>
      </c>
      <c r="NH14" s="27">
        <f t="shared" si="191"/>
        <v>0</v>
      </c>
      <c r="NI14" s="27">
        <f t="shared" si="192"/>
        <v>0</v>
      </c>
      <c r="NJ14" s="27">
        <f t="shared" si="193"/>
        <v>0</v>
      </c>
      <c r="NK14" s="27">
        <f t="shared" si="194"/>
        <v>0</v>
      </c>
      <c r="NL14" s="27">
        <f t="shared" si="195"/>
        <v>0</v>
      </c>
      <c r="NM14" s="27">
        <f t="shared" si="196"/>
        <v>0</v>
      </c>
      <c r="NN14" s="27">
        <f t="shared" si="197"/>
        <v>0</v>
      </c>
      <c r="NO14" s="27">
        <f t="shared" si="198"/>
        <v>0</v>
      </c>
      <c r="NP14" s="27">
        <f t="shared" si="199"/>
        <v>0</v>
      </c>
      <c r="NQ14" s="27">
        <f t="shared" si="200"/>
        <v>0</v>
      </c>
      <c r="NR14" s="27">
        <f t="shared" si="201"/>
        <v>0</v>
      </c>
      <c r="NS14" s="27">
        <f t="shared" si="202"/>
        <v>0</v>
      </c>
      <c r="NT14" s="27">
        <f t="shared" si="203"/>
        <v>0</v>
      </c>
      <c r="NU14" s="27">
        <f t="shared" si="204"/>
        <v>0</v>
      </c>
      <c r="NV14" s="27">
        <f t="shared" si="205"/>
        <v>0</v>
      </c>
      <c r="NX14" s="28">
        <f t="shared" si="206"/>
        <v>144</v>
      </c>
      <c r="NY14" s="28">
        <f t="shared" si="207"/>
        <v>143</v>
      </c>
      <c r="NZ14" s="28">
        <f t="shared" si="208"/>
        <v>47</v>
      </c>
      <c r="OA14" s="28">
        <f t="shared" si="209"/>
        <v>71</v>
      </c>
      <c r="OB14" s="28">
        <f t="shared" si="210"/>
        <v>0</v>
      </c>
      <c r="OC14" s="28">
        <f t="shared" si="211"/>
        <v>99</v>
      </c>
      <c r="OD14" s="28">
        <f t="shared" si="212"/>
        <v>286.16666666666663</v>
      </c>
      <c r="OE14" s="28">
        <f t="shared" si="213"/>
        <v>99</v>
      </c>
      <c r="OG14" s="27" t="str">
        <f t="shared" si="214"/>
        <v>12</v>
      </c>
      <c r="OH14" s="27" t="str">
        <f t="shared" si="215"/>
        <v>14</v>
      </c>
      <c r="OI14" s="27" t="str">
        <f t="shared" si="216"/>
        <v>11</v>
      </c>
      <c r="OJ14" s="27" t="str">
        <f t="shared" si="217"/>
        <v>12</v>
      </c>
      <c r="OK14" s="27">
        <f t="shared" si="218"/>
        <v>0</v>
      </c>
      <c r="OL14" s="27" t="str">
        <f t="shared" si="219"/>
        <v>17</v>
      </c>
      <c r="OM14" s="27" t="str">
        <f t="shared" si="220"/>
        <v>18</v>
      </c>
      <c r="ON14" s="27">
        <f t="shared" si="221"/>
        <v>0</v>
      </c>
      <c r="OO14" s="27">
        <f t="shared" si="222"/>
        <v>0</v>
      </c>
      <c r="OP14" s="27" t="str">
        <f t="shared" si="223"/>
        <v>18</v>
      </c>
      <c r="OQ14" s="27">
        <f t="shared" si="224"/>
        <v>0</v>
      </c>
      <c r="OR14" s="27" t="str">
        <f t="shared" si="225"/>
        <v>7</v>
      </c>
      <c r="OS14" s="27">
        <f t="shared" si="226"/>
        <v>0</v>
      </c>
      <c r="OT14" s="27" t="str">
        <f t="shared" si="227"/>
        <v>15</v>
      </c>
      <c r="OU14" s="27" t="str">
        <f t="shared" si="228"/>
        <v>16</v>
      </c>
      <c r="OV14" s="27" t="str">
        <f t="shared" si="229"/>
        <v>22</v>
      </c>
      <c r="OW14" s="27" t="str">
        <f t="shared" si="230"/>
        <v>15</v>
      </c>
      <c r="OX14" s="27">
        <f t="shared" si="231"/>
        <v>0</v>
      </c>
      <c r="OY14" s="27" t="str">
        <f t="shared" si="232"/>
        <v>14</v>
      </c>
      <c r="OZ14" s="27">
        <f t="shared" si="233"/>
        <v>0</v>
      </c>
      <c r="PA14" s="27" t="str">
        <f t="shared" si="234"/>
        <v>15</v>
      </c>
      <c r="PB14" s="27" t="str">
        <f t="shared" si="235"/>
        <v>3</v>
      </c>
      <c r="PC14" s="27" t="str">
        <f t="shared" si="236"/>
        <v>15</v>
      </c>
      <c r="PD14" s="27" t="str">
        <f t="shared" si="237"/>
        <v>13</v>
      </c>
      <c r="PE14" s="27">
        <f t="shared" si="238"/>
        <v>0</v>
      </c>
      <c r="PF14" s="27">
        <f t="shared" si="239"/>
        <v>0</v>
      </c>
      <c r="PG14" s="27" t="str">
        <f t="shared" si="240"/>
        <v>11</v>
      </c>
      <c r="PH14" s="27" t="str">
        <f t="shared" si="241"/>
        <v>13</v>
      </c>
      <c r="PI14" s="27" t="str">
        <f t="shared" si="242"/>
        <v>17</v>
      </c>
      <c r="PJ14" s="27" t="str">
        <f t="shared" si="243"/>
        <v>18</v>
      </c>
      <c r="PK14" s="27" t="str">
        <f t="shared" si="244"/>
        <v>21</v>
      </c>
      <c r="PL14" s="27">
        <f t="shared" si="245"/>
        <v>0</v>
      </c>
      <c r="PM14" s="27" t="str">
        <f t="shared" si="246"/>
        <v>3</v>
      </c>
      <c r="PN14" s="27" t="str">
        <f t="shared" si="247"/>
        <v>7</v>
      </c>
      <c r="PO14" s="27">
        <f t="shared" si="248"/>
        <v>0</v>
      </c>
      <c r="PP14" s="27" t="str">
        <f t="shared" si="249"/>
        <v>7</v>
      </c>
      <c r="PQ14" s="27">
        <f t="shared" si="250"/>
        <v>0</v>
      </c>
      <c r="PR14" s="27">
        <f t="shared" si="251"/>
        <v>0</v>
      </c>
      <c r="PS14" s="27" t="str">
        <f t="shared" si="252"/>
        <v>19</v>
      </c>
      <c r="PT14" s="27">
        <f t="shared" si="253"/>
        <v>0</v>
      </c>
      <c r="PU14" s="27">
        <f t="shared" si="254"/>
        <v>0</v>
      </c>
      <c r="PV14" s="27">
        <f t="shared" si="255"/>
        <v>0</v>
      </c>
      <c r="PW14" s="27">
        <f t="shared" si="256"/>
        <v>0</v>
      </c>
      <c r="PX14" s="27">
        <f t="shared" si="257"/>
        <v>0</v>
      </c>
      <c r="PY14" s="27" t="str">
        <f t="shared" si="258"/>
        <v>29</v>
      </c>
      <c r="PZ14" s="27">
        <f t="shared" si="259"/>
        <v>0</v>
      </c>
      <c r="QA14" s="27">
        <f t="shared" si="260"/>
        <v>0</v>
      </c>
      <c r="QB14" s="27" t="str">
        <f t="shared" si="261"/>
        <v>23</v>
      </c>
      <c r="QC14" s="27">
        <f t="shared" si="262"/>
        <v>0</v>
      </c>
      <c r="QD14" s="27">
        <f t="shared" si="263"/>
        <v>0</v>
      </c>
      <c r="QE14" s="27">
        <f t="shared" si="264"/>
        <v>0</v>
      </c>
      <c r="QF14" s="27">
        <f t="shared" si="265"/>
        <v>0</v>
      </c>
      <c r="QG14" s="27">
        <f t="shared" si="266"/>
        <v>0</v>
      </c>
      <c r="QH14" s="27">
        <f t="shared" si="267"/>
        <v>0</v>
      </c>
      <c r="QI14" s="27" t="str">
        <f t="shared" si="268"/>
        <v>10</v>
      </c>
      <c r="QJ14" s="27" t="str">
        <f t="shared" si="269"/>
        <v>19</v>
      </c>
      <c r="QK14" s="27" t="str">
        <f t="shared" si="270"/>
        <v>20</v>
      </c>
      <c r="QL14" s="27" t="str">
        <f t="shared" si="271"/>
        <v>12</v>
      </c>
      <c r="QM14" s="27" t="str">
        <f t="shared" si="272"/>
        <v>15</v>
      </c>
      <c r="QN14" s="27" t="str">
        <f t="shared" si="273"/>
        <v>31</v>
      </c>
      <c r="QO14" s="27" t="str">
        <f t="shared" si="274"/>
        <v>26</v>
      </c>
      <c r="QP14" s="27" t="str">
        <f t="shared" si="275"/>
        <v>26</v>
      </c>
      <c r="QQ14" s="27">
        <f t="shared" si="276"/>
        <v>0</v>
      </c>
      <c r="QR14" s="27">
        <f t="shared" si="277"/>
        <v>0</v>
      </c>
      <c r="QS14" s="27">
        <f t="shared" si="278"/>
        <v>0</v>
      </c>
      <c r="QT14" s="27">
        <f t="shared" si="279"/>
        <v>0</v>
      </c>
      <c r="QU14" s="27">
        <f t="shared" si="280"/>
        <v>0</v>
      </c>
      <c r="QV14" s="27">
        <f t="shared" si="281"/>
        <v>0</v>
      </c>
      <c r="QW14" s="27">
        <f t="shared" si="282"/>
        <v>0</v>
      </c>
      <c r="QX14" s="27">
        <f t="shared" si="283"/>
        <v>0</v>
      </c>
      <c r="QY14" s="27">
        <f t="shared" si="284"/>
        <v>0</v>
      </c>
      <c r="QZ14" s="27">
        <f t="shared" si="285"/>
        <v>0</v>
      </c>
      <c r="RA14" s="27">
        <f t="shared" si="286"/>
        <v>0</v>
      </c>
      <c r="RB14" s="27">
        <f t="shared" si="287"/>
        <v>0</v>
      </c>
      <c r="RC14" s="27">
        <f t="shared" si="288"/>
        <v>0</v>
      </c>
      <c r="RD14" s="27">
        <f t="shared" si="289"/>
        <v>0</v>
      </c>
      <c r="RE14" s="27">
        <f t="shared" si="290"/>
        <v>0</v>
      </c>
      <c r="RF14" s="27">
        <f t="shared" si="291"/>
        <v>0</v>
      </c>
      <c r="RG14" s="27">
        <f t="shared" si="292"/>
        <v>0</v>
      </c>
      <c r="RH14" s="27">
        <f t="shared" si="293"/>
        <v>0</v>
      </c>
      <c r="RI14" s="27">
        <f t="shared" si="294"/>
        <v>0</v>
      </c>
      <c r="RJ14" s="27">
        <f t="shared" si="295"/>
        <v>0</v>
      </c>
      <c r="RL14" s="28">
        <f t="shared" si="296"/>
        <v>101</v>
      </c>
      <c r="RM14" s="28">
        <f t="shared" si="297"/>
        <v>72</v>
      </c>
      <c r="RN14" s="28">
        <f t="shared" si="298"/>
        <v>23</v>
      </c>
      <c r="RO14" s="28">
        <f t="shared" si="299"/>
        <v>25</v>
      </c>
      <c r="RP14" s="28">
        <f t="shared" si="300"/>
        <v>0</v>
      </c>
      <c r="RQ14" s="28">
        <f t="shared" si="301"/>
        <v>161.5</v>
      </c>
      <c r="RT14" s="27" t="str">
        <f t="shared" si="302"/>
        <v>8</v>
      </c>
      <c r="RU14" s="27" t="str">
        <f t="shared" si="303"/>
        <v>6</v>
      </c>
      <c r="RV14" s="27" t="str">
        <f t="shared" si="304"/>
        <v>10</v>
      </c>
      <c r="RW14" s="27" t="str">
        <f t="shared" si="305"/>
        <v>6</v>
      </c>
      <c r="RX14" s="27" t="str">
        <f t="shared" si="306"/>
        <v>0</v>
      </c>
      <c r="RY14" s="27" t="str">
        <f t="shared" si="307"/>
        <v>6</v>
      </c>
      <c r="RZ14" s="27" t="str">
        <f t="shared" si="308"/>
        <v>4</v>
      </c>
      <c r="SA14" s="27" t="str">
        <f t="shared" si="309"/>
        <v>0</v>
      </c>
      <c r="SB14" s="27" t="str">
        <f t="shared" si="310"/>
        <v>0</v>
      </c>
      <c r="SC14" s="27" t="str">
        <f t="shared" si="311"/>
        <v>10</v>
      </c>
      <c r="SD14" s="27" t="str">
        <f t="shared" si="312"/>
        <v>0</v>
      </c>
      <c r="SE14" s="27" t="str">
        <f t="shared" si="313"/>
        <v>12</v>
      </c>
      <c r="SF14" s="27" t="str">
        <f t="shared" si="314"/>
        <v>0</v>
      </c>
      <c r="SG14" s="27" t="str">
        <f t="shared" si="315"/>
        <v>5</v>
      </c>
      <c r="SH14" s="27" t="str">
        <f t="shared" si="316"/>
        <v>6</v>
      </c>
      <c r="SI14" s="27" t="str">
        <f t="shared" si="317"/>
        <v>7</v>
      </c>
      <c r="SJ14" s="27" t="str">
        <f t="shared" si="318"/>
        <v>7</v>
      </c>
      <c r="SK14" s="27" t="str">
        <f t="shared" si="319"/>
        <v>0</v>
      </c>
      <c r="SL14" s="27" t="str">
        <f t="shared" si="320"/>
        <v>4</v>
      </c>
      <c r="SM14" s="27" t="str">
        <f t="shared" si="321"/>
        <v>0</v>
      </c>
      <c r="SN14" s="27" t="str">
        <f t="shared" si="322"/>
        <v>8</v>
      </c>
      <c r="SO14" s="27" t="str">
        <f t="shared" si="323"/>
        <v>15</v>
      </c>
      <c r="SP14" s="27" t="str">
        <f t="shared" si="324"/>
        <v>12</v>
      </c>
      <c r="SQ14" s="27" t="str">
        <f t="shared" si="325"/>
        <v>4</v>
      </c>
      <c r="SR14" s="27" t="str">
        <f t="shared" si="326"/>
        <v>0</v>
      </c>
      <c r="SS14" s="27" t="str">
        <f t="shared" si="327"/>
        <v>0</v>
      </c>
      <c r="ST14" s="27" t="str">
        <f t="shared" si="328"/>
        <v>10</v>
      </c>
      <c r="SU14" s="27" t="str">
        <f t="shared" si="329"/>
        <v>7</v>
      </c>
      <c r="SV14" s="27" t="str">
        <f t="shared" si="330"/>
        <v>6</v>
      </c>
      <c r="SW14" s="27" t="str">
        <f t="shared" si="331"/>
        <v>8</v>
      </c>
      <c r="SX14" s="27" t="str">
        <f t="shared" si="332"/>
        <v>4</v>
      </c>
      <c r="SY14" s="27" t="str">
        <f t="shared" si="333"/>
        <v>0</v>
      </c>
      <c r="SZ14" s="27" t="str">
        <f t="shared" si="334"/>
        <v>13</v>
      </c>
      <c r="TA14" s="27" t="str">
        <f t="shared" si="335"/>
        <v>8</v>
      </c>
      <c r="TB14" s="27" t="str">
        <f t="shared" si="336"/>
        <v>0</v>
      </c>
      <c r="TC14" s="27" t="str">
        <f t="shared" si="337"/>
        <v>10</v>
      </c>
      <c r="TD14" s="27" t="str">
        <f t="shared" si="338"/>
        <v>0</v>
      </c>
      <c r="TE14" s="27" t="str">
        <f t="shared" si="339"/>
        <v>0</v>
      </c>
      <c r="TF14" s="27" t="str">
        <f t="shared" si="340"/>
        <v>10</v>
      </c>
      <c r="TG14" s="27" t="str">
        <f t="shared" si="341"/>
        <v>0</v>
      </c>
      <c r="TH14" s="27" t="str">
        <f t="shared" si="342"/>
        <v>0</v>
      </c>
      <c r="TI14" s="27" t="str">
        <f t="shared" si="343"/>
        <v>0</v>
      </c>
      <c r="TJ14" s="27" t="str">
        <f t="shared" si="344"/>
        <v>0</v>
      </c>
      <c r="TK14" s="27" t="str">
        <f t="shared" si="345"/>
        <v>0</v>
      </c>
      <c r="TL14" s="27" t="str">
        <f t="shared" si="346"/>
        <v>8</v>
      </c>
      <c r="TM14" s="27" t="str">
        <f t="shared" si="347"/>
        <v>0</v>
      </c>
      <c r="TN14" s="27" t="str">
        <f t="shared" si="348"/>
        <v>0</v>
      </c>
      <c r="TO14" s="27" t="str">
        <f t="shared" si="349"/>
        <v>7</v>
      </c>
      <c r="TP14" s="27" t="str">
        <f t="shared" si="350"/>
        <v>0</v>
      </c>
      <c r="TQ14" s="27" t="str">
        <f t="shared" si="351"/>
        <v>0</v>
      </c>
      <c r="TR14" s="27" t="str">
        <f t="shared" si="352"/>
        <v>0</v>
      </c>
      <c r="TS14" s="27" t="str">
        <f t="shared" si="353"/>
        <v>0</v>
      </c>
      <c r="TT14" s="27" t="str">
        <f t="shared" si="354"/>
        <v>0</v>
      </c>
      <c r="TU14" s="27" t="str">
        <f t="shared" si="355"/>
        <v>0</v>
      </c>
      <c r="TV14" s="27" t="str">
        <f t="shared" si="356"/>
        <v>11</v>
      </c>
      <c r="TW14" s="27" t="str">
        <f t="shared" si="357"/>
        <v>11</v>
      </c>
      <c r="TX14" s="27" t="str">
        <f t="shared" si="358"/>
        <v>8</v>
      </c>
      <c r="TY14" s="27" t="str">
        <f t="shared" si="359"/>
        <v>11</v>
      </c>
      <c r="TZ14" s="27" t="str">
        <f t="shared" si="360"/>
        <v>10</v>
      </c>
      <c r="UA14" s="27" t="str">
        <f t="shared" si="361"/>
        <v>7</v>
      </c>
      <c r="UB14" s="27" t="str">
        <f t="shared" si="362"/>
        <v>6</v>
      </c>
      <c r="UC14" s="27" t="str">
        <f t="shared" si="363"/>
        <v>8</v>
      </c>
      <c r="UD14" s="27" t="str">
        <f t="shared" si="364"/>
        <v>0</v>
      </c>
      <c r="UE14" s="27" t="str">
        <f t="shared" si="365"/>
        <v>0</v>
      </c>
      <c r="UF14" s="27" t="str">
        <f t="shared" si="366"/>
        <v>0</v>
      </c>
      <c r="UG14" s="27" t="str">
        <f t="shared" si="367"/>
        <v>0</v>
      </c>
      <c r="UH14" s="27" t="str">
        <f t="shared" si="368"/>
        <v>0</v>
      </c>
      <c r="UI14" s="27" t="str">
        <f t="shared" si="369"/>
        <v>0</v>
      </c>
      <c r="UJ14" s="27" t="str">
        <f t="shared" si="370"/>
        <v>0</v>
      </c>
      <c r="UK14" s="27" t="str">
        <f t="shared" si="371"/>
        <v>0</v>
      </c>
      <c r="UL14" s="27" t="str">
        <f t="shared" si="372"/>
        <v>0</v>
      </c>
      <c r="UM14" s="27" t="str">
        <f t="shared" si="373"/>
        <v>0</v>
      </c>
      <c r="UN14" s="27" t="str">
        <f t="shared" si="374"/>
        <v>0</v>
      </c>
      <c r="UO14" s="27" t="str">
        <f t="shared" si="375"/>
        <v>0</v>
      </c>
      <c r="UP14" s="27" t="str">
        <f t="shared" si="376"/>
        <v>0</v>
      </c>
      <c r="UQ14" s="27" t="str">
        <f t="shared" si="377"/>
        <v>0</v>
      </c>
      <c r="UR14" s="27" t="str">
        <f t="shared" si="378"/>
        <v>0</v>
      </c>
      <c r="US14" s="27" t="str">
        <f t="shared" si="379"/>
        <v>0</v>
      </c>
      <c r="UT14" s="27" t="str">
        <f t="shared" si="380"/>
        <v>0</v>
      </c>
      <c r="UU14" s="27" t="str">
        <f t="shared" si="381"/>
        <v>0</v>
      </c>
      <c r="UV14" s="27" t="str">
        <f t="shared" si="382"/>
        <v>0</v>
      </c>
      <c r="UW14" s="27" t="str">
        <f t="shared" si="383"/>
        <v>0</v>
      </c>
      <c r="UY14" s="28">
        <f t="shared" si="384"/>
        <v>82.71</v>
      </c>
      <c r="UZ14" s="28">
        <f t="shared" si="385"/>
        <v>72.010000000000005</v>
      </c>
      <c r="VA14" s="28">
        <f t="shared" si="386"/>
        <v>13.879999999999999</v>
      </c>
      <c r="VB14" s="28">
        <f t="shared" si="387"/>
        <v>4.1300000000000008</v>
      </c>
      <c r="VC14" s="28">
        <f t="shared" si="388"/>
        <v>0</v>
      </c>
      <c r="VD14" s="28">
        <f t="shared" si="389"/>
        <v>117.78333333333332</v>
      </c>
      <c r="VG14" s="27" t="str">
        <f t="shared" si="390"/>
        <v>11.41</v>
      </c>
      <c r="VH14" s="27" t="str">
        <f t="shared" si="391"/>
        <v>6.61</v>
      </c>
      <c r="VI14" s="27" t="str">
        <f t="shared" si="392"/>
        <v>3.81</v>
      </c>
      <c r="VJ14" s="27" t="str">
        <f t="shared" si="393"/>
        <v>7.76</v>
      </c>
      <c r="VK14" s="27">
        <f t="shared" si="394"/>
        <v>0</v>
      </c>
      <c r="VL14" s="27" t="str">
        <f t="shared" si="395"/>
        <v>12.12</v>
      </c>
      <c r="VM14" s="27" t="str">
        <f t="shared" si="396"/>
        <v>8.49</v>
      </c>
      <c r="VN14" s="27">
        <f t="shared" si="397"/>
        <v>0</v>
      </c>
      <c r="VO14" s="27">
        <f t="shared" si="398"/>
        <v>0</v>
      </c>
      <c r="VP14" s="27" t="str">
        <f t="shared" si="399"/>
        <v>10.24</v>
      </c>
      <c r="VQ14" s="27">
        <f t="shared" si="400"/>
        <v>0</v>
      </c>
      <c r="VR14" s="27" t="str">
        <f t="shared" si="401"/>
        <v>6.14</v>
      </c>
      <c r="VS14" s="27">
        <f t="shared" si="402"/>
        <v>0</v>
      </c>
      <c r="VT14" s="27" t="str">
        <f t="shared" si="403"/>
        <v>15.34</v>
      </c>
      <c r="VU14" s="27" t="str">
        <f t="shared" si="404"/>
        <v>13.09</v>
      </c>
      <c r="VV14" s="27" t="str">
        <f t="shared" si="405"/>
        <v>10.04</v>
      </c>
      <c r="VW14" s="27" t="str">
        <f t="shared" si="406"/>
        <v>5.17</v>
      </c>
      <c r="VX14" s="27">
        <f t="shared" si="407"/>
        <v>0</v>
      </c>
      <c r="VY14" s="27" t="str">
        <f t="shared" si="408"/>
        <v>3.15</v>
      </c>
      <c r="VZ14" s="27">
        <f t="shared" si="409"/>
        <v>0</v>
      </c>
      <c r="WA14" s="27" t="str">
        <f t="shared" si="410"/>
        <v>4.07</v>
      </c>
      <c r="WB14" s="27" t="str">
        <f t="shared" si="411"/>
        <v>10.48</v>
      </c>
      <c r="WC14" s="27" t="str">
        <f t="shared" si="412"/>
        <v>-6.35</v>
      </c>
      <c r="WD14" s="27" t="str">
        <f t="shared" si="413"/>
        <v>0.47</v>
      </c>
      <c r="WE14" s="27">
        <f t="shared" si="414"/>
        <v>0</v>
      </c>
      <c r="WF14" s="27">
        <f t="shared" si="415"/>
        <v>0</v>
      </c>
      <c r="WG14" s="27" t="str">
        <f t="shared" si="416"/>
        <v>6.66</v>
      </c>
      <c r="WH14" s="27" t="str">
        <f t="shared" si="417"/>
        <v>12.83</v>
      </c>
      <c r="WI14" s="27" t="str">
        <f t="shared" si="418"/>
        <v>4.89</v>
      </c>
      <c r="WJ14" s="27" t="str">
        <f t="shared" si="419"/>
        <v>-2.17</v>
      </c>
      <c r="WK14" s="27" t="str">
        <f t="shared" si="420"/>
        <v>3.37</v>
      </c>
      <c r="WL14" s="27">
        <f t="shared" si="421"/>
        <v>0</v>
      </c>
      <c r="WM14" s="27" t="str">
        <f t="shared" si="422"/>
        <v>9.92</v>
      </c>
      <c r="WN14" s="27" t="str">
        <f t="shared" si="423"/>
        <v>0.48</v>
      </c>
      <c r="WO14" s="27">
        <f t="shared" si="424"/>
        <v>0</v>
      </c>
      <c r="WP14" s="27" t="str">
        <f t="shared" si="425"/>
        <v>10.58</v>
      </c>
      <c r="WQ14" s="27">
        <f t="shared" si="426"/>
        <v>0</v>
      </c>
      <c r="WR14" s="27">
        <f t="shared" si="427"/>
        <v>0</v>
      </c>
      <c r="WS14" s="27" t="str">
        <f t="shared" si="428"/>
        <v>7.99</v>
      </c>
      <c r="WT14" s="27">
        <f t="shared" si="429"/>
        <v>0</v>
      </c>
      <c r="WU14" s="27">
        <f t="shared" si="430"/>
        <v>0</v>
      </c>
      <c r="WV14" s="27">
        <f t="shared" si="431"/>
        <v>0</v>
      </c>
      <c r="WW14" s="27">
        <f t="shared" si="432"/>
        <v>0</v>
      </c>
      <c r="WX14" s="27">
        <f t="shared" si="433"/>
        <v>0</v>
      </c>
      <c r="WY14" s="27" t="str">
        <f t="shared" si="434"/>
        <v>1.05</v>
      </c>
      <c r="WZ14" s="27">
        <f t="shared" si="435"/>
        <v>0</v>
      </c>
      <c r="XA14" s="27">
        <f t="shared" si="436"/>
        <v>0</v>
      </c>
      <c r="XB14" s="27" t="str">
        <f t="shared" si="437"/>
        <v>-4.91</v>
      </c>
      <c r="XC14" s="27">
        <f t="shared" si="438"/>
        <v>0</v>
      </c>
      <c r="XD14" s="27">
        <f t="shared" si="439"/>
        <v>0</v>
      </c>
      <c r="XE14" s="27">
        <f t="shared" si="440"/>
        <v>0</v>
      </c>
      <c r="XF14" s="27">
        <f t="shared" si="441"/>
        <v>0</v>
      </c>
      <c r="XG14" s="27">
        <f t="shared" si="442"/>
        <v>0</v>
      </c>
      <c r="XH14" s="27">
        <f t="shared" si="443"/>
        <v>0</v>
      </c>
      <c r="XI14" s="27" t="str">
        <f t="shared" si="444"/>
        <v>-1.57</v>
      </c>
      <c r="XJ14" s="27" t="str">
        <f t="shared" si="445"/>
        <v>-7.55</v>
      </c>
      <c r="XK14" s="27" t="str">
        <f t="shared" si="446"/>
        <v>-6.58</v>
      </c>
      <c r="XL14" s="27" t="str">
        <f t="shared" si="447"/>
        <v>-1.47</v>
      </c>
      <c r="XM14" s="27" t="str">
        <f t="shared" si="448"/>
        <v>1.16</v>
      </c>
      <c r="XN14" s="27" t="str">
        <f t="shared" si="449"/>
        <v>-6.06</v>
      </c>
      <c r="XO14" s="27" t="str">
        <f t="shared" si="450"/>
        <v>-3.96</v>
      </c>
      <c r="XP14" s="27" t="str">
        <f t="shared" si="451"/>
        <v>-0.05</v>
      </c>
      <c r="XQ14" s="27">
        <f t="shared" si="452"/>
        <v>0</v>
      </c>
      <c r="XR14" s="27">
        <f t="shared" si="453"/>
        <v>0</v>
      </c>
      <c r="XS14" s="27">
        <f t="shared" si="454"/>
        <v>0</v>
      </c>
      <c r="XT14" s="27">
        <f t="shared" si="455"/>
        <v>0</v>
      </c>
      <c r="XU14" s="27">
        <f t="shared" si="456"/>
        <v>0</v>
      </c>
      <c r="XV14" s="27">
        <f t="shared" si="457"/>
        <v>0</v>
      </c>
      <c r="XW14" s="27">
        <f t="shared" si="458"/>
        <v>0</v>
      </c>
      <c r="XX14" s="27">
        <f t="shared" si="459"/>
        <v>0</v>
      </c>
      <c r="XY14" s="27">
        <f t="shared" si="460"/>
        <v>0</v>
      </c>
      <c r="XZ14" s="27">
        <f t="shared" si="461"/>
        <v>0</v>
      </c>
      <c r="YA14" s="27">
        <f t="shared" si="462"/>
        <v>0</v>
      </c>
      <c r="YB14" s="27">
        <f t="shared" si="463"/>
        <v>0</v>
      </c>
      <c r="YC14" s="27">
        <f t="shared" si="464"/>
        <v>0</v>
      </c>
      <c r="YD14" s="27">
        <f t="shared" si="465"/>
        <v>0</v>
      </c>
      <c r="YE14" s="27">
        <f t="shared" si="466"/>
        <v>0</v>
      </c>
      <c r="YF14" s="27">
        <f t="shared" si="467"/>
        <v>0</v>
      </c>
      <c r="YG14" s="27">
        <f t="shared" si="468"/>
        <v>0</v>
      </c>
      <c r="YH14" s="27">
        <f t="shared" si="469"/>
        <v>0</v>
      </c>
      <c r="YI14" s="27">
        <f t="shared" si="470"/>
        <v>0</v>
      </c>
      <c r="YJ14" s="27">
        <f t="shared" si="471"/>
        <v>0</v>
      </c>
      <c r="YL14" s="28">
        <f t="shared" si="472"/>
        <v>827</v>
      </c>
      <c r="YM14" s="28">
        <f t="shared" si="473"/>
        <v>748</v>
      </c>
      <c r="YN14" s="28">
        <f t="shared" si="474"/>
        <v>248</v>
      </c>
      <c r="YO14" s="28">
        <f t="shared" si="475"/>
        <v>276</v>
      </c>
      <c r="YP14" s="28">
        <f t="shared" si="476"/>
        <v>0</v>
      </c>
      <c r="YQ14" s="28">
        <f t="shared" si="477"/>
        <v>1476.3333333333333</v>
      </c>
      <c r="YT14" s="27" t="str">
        <f t="shared" si="478"/>
        <v>41</v>
      </c>
      <c r="YU14" s="27" t="str">
        <f t="shared" si="479"/>
        <v>69</v>
      </c>
      <c r="YV14" s="27" t="str">
        <f t="shared" si="480"/>
        <v>74</v>
      </c>
      <c r="YW14" s="27" t="str">
        <f t="shared" si="481"/>
        <v>79</v>
      </c>
      <c r="YX14" s="27">
        <f t="shared" si="482"/>
        <v>0</v>
      </c>
      <c r="YY14" s="27" t="str">
        <f t="shared" si="483"/>
        <v>63</v>
      </c>
      <c r="YZ14" s="27" t="str">
        <f t="shared" si="484"/>
        <v>81</v>
      </c>
      <c r="ZA14" s="27">
        <f t="shared" si="485"/>
        <v>0</v>
      </c>
      <c r="ZB14" s="27">
        <f t="shared" si="486"/>
        <v>0</v>
      </c>
      <c r="ZC14" s="27" t="str">
        <f t="shared" si="487"/>
        <v>57</v>
      </c>
      <c r="ZD14" s="27">
        <f t="shared" si="488"/>
        <v>0</v>
      </c>
      <c r="ZE14" s="27" t="str">
        <f t="shared" si="489"/>
        <v>81</v>
      </c>
      <c r="ZF14" s="27">
        <f t="shared" si="490"/>
        <v>0</v>
      </c>
      <c r="ZG14" s="27" t="str">
        <f t="shared" si="491"/>
        <v>53</v>
      </c>
      <c r="ZH14" s="27" t="str">
        <f t="shared" si="492"/>
        <v>53</v>
      </c>
      <c r="ZI14" s="27" t="str">
        <f t="shared" si="493"/>
        <v>72</v>
      </c>
      <c r="ZJ14" s="27" t="str">
        <f t="shared" si="494"/>
        <v>75</v>
      </c>
      <c r="ZK14" s="27">
        <f t="shared" si="495"/>
        <v>0</v>
      </c>
      <c r="ZL14" s="27" t="str">
        <f t="shared" si="496"/>
        <v>87</v>
      </c>
      <c r="ZM14" s="27">
        <f t="shared" si="497"/>
        <v>0</v>
      </c>
      <c r="ZN14" s="27" t="str">
        <f t="shared" si="498"/>
        <v>78</v>
      </c>
      <c r="ZO14" s="27" t="str">
        <f t="shared" si="499"/>
        <v>58</v>
      </c>
      <c r="ZP14" s="27" t="str">
        <f t="shared" si="500"/>
        <v>99</v>
      </c>
      <c r="ZQ14" s="27" t="str">
        <f t="shared" si="501"/>
        <v>100</v>
      </c>
      <c r="ZR14" s="27">
        <f t="shared" si="502"/>
        <v>0</v>
      </c>
      <c r="ZS14" s="27">
        <f t="shared" si="503"/>
        <v>0</v>
      </c>
      <c r="ZT14" s="27" t="str">
        <f t="shared" si="504"/>
        <v>63</v>
      </c>
      <c r="ZU14" s="27" t="str">
        <f t="shared" si="505"/>
        <v>58</v>
      </c>
      <c r="ZV14" s="27" t="str">
        <f t="shared" si="506"/>
        <v>96</v>
      </c>
      <c r="ZW14" s="27" t="str">
        <f t="shared" si="507"/>
        <v>99</v>
      </c>
      <c r="ZX14" s="27" t="str">
        <f t="shared" si="508"/>
        <v>92</v>
      </c>
      <c r="ZY14" s="27">
        <f t="shared" si="509"/>
        <v>0</v>
      </c>
      <c r="ZZ14" s="27" t="str">
        <f t="shared" si="510"/>
        <v>50</v>
      </c>
      <c r="AAA14" s="27" t="str">
        <f t="shared" si="511"/>
        <v>89</v>
      </c>
      <c r="AAB14" s="27">
        <f t="shared" si="512"/>
        <v>0</v>
      </c>
      <c r="AAC14" s="27" t="str">
        <f t="shared" si="513"/>
        <v>56</v>
      </c>
      <c r="AAD14" s="27">
        <f t="shared" si="514"/>
        <v>0</v>
      </c>
      <c r="AAE14" s="27">
        <f t="shared" si="515"/>
        <v>0</v>
      </c>
      <c r="AAF14" s="27" t="str">
        <f t="shared" si="516"/>
        <v>81</v>
      </c>
      <c r="AAG14" s="27">
        <f t="shared" si="517"/>
        <v>0</v>
      </c>
      <c r="AAH14" s="27">
        <f t="shared" si="518"/>
        <v>0</v>
      </c>
      <c r="AAI14" s="27">
        <f t="shared" si="519"/>
        <v>0</v>
      </c>
      <c r="AAJ14" s="27">
        <f t="shared" si="520"/>
        <v>0</v>
      </c>
      <c r="AAK14" s="27">
        <f t="shared" si="521"/>
        <v>0</v>
      </c>
      <c r="AAL14" s="27" t="str">
        <f t="shared" si="522"/>
        <v>101</v>
      </c>
      <c r="AAM14" s="27">
        <f t="shared" si="523"/>
        <v>0</v>
      </c>
      <c r="AAN14" s="27">
        <f t="shared" si="524"/>
        <v>0</v>
      </c>
      <c r="AAO14" s="27" t="str">
        <f t="shared" si="525"/>
        <v>94</v>
      </c>
      <c r="AAP14" s="27">
        <f t="shared" si="526"/>
        <v>0</v>
      </c>
      <c r="AAQ14" s="27">
        <f t="shared" si="527"/>
        <v>0</v>
      </c>
      <c r="AAR14" s="27">
        <f t="shared" si="528"/>
        <v>0</v>
      </c>
      <c r="AAS14" s="27">
        <f t="shared" si="529"/>
        <v>0</v>
      </c>
      <c r="AAT14" s="27">
        <f t="shared" si="530"/>
        <v>0</v>
      </c>
      <c r="AAU14" s="27">
        <f t="shared" si="531"/>
        <v>0</v>
      </c>
      <c r="AAV14" s="27" t="str">
        <f t="shared" si="532"/>
        <v>98</v>
      </c>
      <c r="AAW14" s="27" t="str">
        <f t="shared" si="533"/>
        <v>100</v>
      </c>
      <c r="AAX14" s="27" t="str">
        <f t="shared" si="534"/>
        <v>93</v>
      </c>
      <c r="AAY14" s="27" t="str">
        <f t="shared" si="535"/>
        <v>102</v>
      </c>
      <c r="AAZ14" s="27" t="str">
        <f t="shared" si="536"/>
        <v>97</v>
      </c>
      <c r="ABA14" s="27" t="str">
        <f t="shared" si="537"/>
        <v>94</v>
      </c>
      <c r="ABB14" s="27" t="str">
        <f t="shared" si="538"/>
        <v>96</v>
      </c>
      <c r="ABC14" s="27" t="str">
        <f t="shared" si="539"/>
        <v>101</v>
      </c>
      <c r="ABD14" s="27">
        <f t="shared" si="540"/>
        <v>0</v>
      </c>
      <c r="ABE14" s="27">
        <f t="shared" si="541"/>
        <v>0</v>
      </c>
      <c r="ABF14" s="27">
        <f t="shared" si="542"/>
        <v>0</v>
      </c>
      <c r="ABG14" s="27">
        <f t="shared" si="543"/>
        <v>0</v>
      </c>
      <c r="ABH14" s="27">
        <f t="shared" si="544"/>
        <v>0</v>
      </c>
      <c r="ABI14" s="27">
        <f t="shared" si="545"/>
        <v>0</v>
      </c>
      <c r="ABJ14" s="27">
        <f t="shared" si="546"/>
        <v>0</v>
      </c>
      <c r="ABK14" s="27">
        <f t="shared" si="547"/>
        <v>0</v>
      </c>
      <c r="ABL14" s="27">
        <f t="shared" si="548"/>
        <v>0</v>
      </c>
      <c r="ABM14" s="27">
        <f t="shared" si="549"/>
        <v>0</v>
      </c>
      <c r="ABN14" s="27">
        <f t="shared" si="550"/>
        <v>0</v>
      </c>
      <c r="ABO14" s="27">
        <f t="shared" si="551"/>
        <v>0</v>
      </c>
      <c r="ABP14" s="27">
        <f t="shared" si="552"/>
        <v>0</v>
      </c>
      <c r="ABQ14" s="27">
        <f t="shared" si="553"/>
        <v>0</v>
      </c>
      <c r="ABR14" s="27">
        <f t="shared" si="554"/>
        <v>0</v>
      </c>
      <c r="ABS14" s="27">
        <f t="shared" si="555"/>
        <v>0</v>
      </c>
      <c r="ABT14" s="27">
        <f t="shared" si="556"/>
        <v>0</v>
      </c>
      <c r="ABU14" s="27">
        <f t="shared" si="557"/>
        <v>0</v>
      </c>
      <c r="ABV14" s="27">
        <f t="shared" si="558"/>
        <v>0</v>
      </c>
      <c r="ABW14" s="27">
        <f t="shared" si="559"/>
        <v>0</v>
      </c>
      <c r="ABY14" s="28">
        <f t="shared" si="560"/>
        <v>1020.5999999999999</v>
      </c>
      <c r="ABZ14" s="28">
        <f t="shared" si="561"/>
        <v>758.50000000000011</v>
      </c>
      <c r="ACA14" s="28">
        <f t="shared" si="562"/>
        <v>134.80000000000001</v>
      </c>
      <c r="ACB14" s="28">
        <f t="shared" si="563"/>
        <v>117.60000000000001</v>
      </c>
      <c r="ACC14" s="28">
        <f t="shared" si="564"/>
        <v>0</v>
      </c>
      <c r="ACD14" s="28">
        <f t="shared" si="565"/>
        <v>1458.4333333333334</v>
      </c>
      <c r="ACG14" s="27" t="str">
        <f t="shared" si="566"/>
        <v>105.8</v>
      </c>
      <c r="ACH14" s="27" t="str">
        <f t="shared" si="567"/>
        <v>50.2</v>
      </c>
      <c r="ACI14" s="27" t="str">
        <f t="shared" si="568"/>
        <v>100.4</v>
      </c>
      <c r="ACJ14" s="27" t="str">
        <f t="shared" si="569"/>
        <v>54.2</v>
      </c>
      <c r="ACK14" s="27">
        <f t="shared" si="570"/>
        <v>0</v>
      </c>
      <c r="ACL14" s="27" t="str">
        <f t="shared" si="571"/>
        <v>32.4</v>
      </c>
      <c r="ACM14" s="27" t="str">
        <f t="shared" si="572"/>
        <v>0</v>
      </c>
      <c r="ACN14" s="27">
        <f t="shared" si="573"/>
        <v>0</v>
      </c>
      <c r="ACO14" s="27">
        <f t="shared" si="574"/>
        <v>0</v>
      </c>
      <c r="ACP14" s="27" t="str">
        <f t="shared" si="575"/>
        <v>96.9</v>
      </c>
      <c r="ACQ14" s="27">
        <f t="shared" si="576"/>
        <v>0</v>
      </c>
      <c r="ACR14" s="27" t="str">
        <f t="shared" si="577"/>
        <v>120</v>
      </c>
      <c r="ACS14" s="27">
        <f t="shared" si="578"/>
        <v>0</v>
      </c>
      <c r="ACT14" s="27" t="str">
        <f t="shared" si="579"/>
        <v>38.7</v>
      </c>
      <c r="ACU14" s="27" t="str">
        <f t="shared" si="580"/>
        <v>33.7</v>
      </c>
      <c r="ACV14" s="27" t="str">
        <f t="shared" si="581"/>
        <v>15.6</v>
      </c>
      <c r="ACW14" s="27" t="str">
        <f t="shared" si="582"/>
        <v>46.2</v>
      </c>
      <c r="ACX14" s="27">
        <f t="shared" si="583"/>
        <v>0</v>
      </c>
      <c r="ACY14" s="27" t="str">
        <f t="shared" si="584"/>
        <v>8.1</v>
      </c>
      <c r="ACZ14" s="27">
        <f t="shared" si="585"/>
        <v>0</v>
      </c>
      <c r="ADA14" s="27" t="str">
        <f t="shared" si="586"/>
        <v>51.6</v>
      </c>
      <c r="ADB14" s="27" t="str">
        <f t="shared" si="587"/>
        <v>323</v>
      </c>
      <c r="ADC14" s="27" t="str">
        <f t="shared" si="588"/>
        <v>79.6</v>
      </c>
      <c r="ADD14" s="27" t="str">
        <f t="shared" si="589"/>
        <v>10.4</v>
      </c>
      <c r="ADE14" s="27">
        <f t="shared" si="590"/>
        <v>0</v>
      </c>
      <c r="ADF14" s="27">
        <f t="shared" si="591"/>
        <v>0</v>
      </c>
      <c r="ADG14" s="27" t="str">
        <f t="shared" si="592"/>
        <v>113.4</v>
      </c>
      <c r="ADH14" s="27" t="str">
        <f t="shared" si="593"/>
        <v>99.7</v>
      </c>
      <c r="ADI14" s="27" t="str">
        <f t="shared" si="594"/>
        <v>16.5</v>
      </c>
      <c r="ADJ14" s="27" t="str">
        <f t="shared" si="595"/>
        <v>25.4</v>
      </c>
      <c r="ADK14" s="27" t="str">
        <f t="shared" si="596"/>
        <v>14.7</v>
      </c>
      <c r="ADL14" s="27">
        <f t="shared" si="597"/>
        <v>0</v>
      </c>
      <c r="ADM14" s="27" t="str">
        <f t="shared" si="598"/>
        <v>253.3</v>
      </c>
      <c r="ADN14" s="27" t="str">
        <f t="shared" si="599"/>
        <v>100.1</v>
      </c>
      <c r="ADO14" s="27">
        <f t="shared" si="600"/>
        <v>0</v>
      </c>
      <c r="ADP14" s="27" t="str">
        <f t="shared" si="601"/>
        <v>124</v>
      </c>
      <c r="ADQ14" s="27">
        <f t="shared" si="602"/>
        <v>0</v>
      </c>
      <c r="ADR14" s="27">
        <f t="shared" si="603"/>
        <v>0</v>
      </c>
      <c r="ADS14" s="27" t="str">
        <f t="shared" si="604"/>
        <v>76.5</v>
      </c>
      <c r="ADT14" s="27">
        <f t="shared" si="605"/>
        <v>0</v>
      </c>
      <c r="ADU14" s="27">
        <f t="shared" si="606"/>
        <v>0</v>
      </c>
      <c r="ADV14" s="27">
        <f t="shared" si="607"/>
        <v>0</v>
      </c>
      <c r="ADW14" s="27">
        <f t="shared" si="608"/>
        <v>0</v>
      </c>
      <c r="ADX14" s="27">
        <f t="shared" si="609"/>
        <v>0</v>
      </c>
      <c r="ADY14" s="27" t="str">
        <f t="shared" si="610"/>
        <v>20.4</v>
      </c>
      <c r="ADZ14" s="27">
        <f t="shared" si="611"/>
        <v>0</v>
      </c>
      <c r="AEA14" s="27">
        <f t="shared" si="612"/>
        <v>0</v>
      </c>
      <c r="AEB14" s="27" t="str">
        <f t="shared" si="613"/>
        <v>20.7</v>
      </c>
      <c r="AEC14" s="27">
        <f t="shared" si="614"/>
        <v>0</v>
      </c>
      <c r="AED14" s="27">
        <f t="shared" si="615"/>
        <v>0</v>
      </c>
      <c r="AEE14" s="27">
        <f t="shared" si="616"/>
        <v>0</v>
      </c>
      <c r="AEF14" s="27">
        <f t="shared" si="617"/>
        <v>0</v>
      </c>
      <c r="AEG14" s="27">
        <f t="shared" si="618"/>
        <v>0</v>
      </c>
      <c r="AEH14" s="27">
        <f t="shared" si="619"/>
        <v>0</v>
      </c>
      <c r="AEI14" s="27" t="str">
        <f t="shared" si="620"/>
        <v>102.2</v>
      </c>
      <c r="AEJ14" s="27" t="str">
        <f t="shared" si="621"/>
        <v>68.5</v>
      </c>
      <c r="AEK14" s="27" t="str">
        <f t="shared" si="622"/>
        <v>22.9</v>
      </c>
      <c r="AEL14" s="27" t="str">
        <f t="shared" si="623"/>
        <v>78.3</v>
      </c>
      <c r="AEM14" s="27" t="str">
        <f t="shared" si="624"/>
        <v>69.6</v>
      </c>
      <c r="AEN14" s="27" t="str">
        <f t="shared" si="625"/>
        <v>5.6</v>
      </c>
      <c r="AEO14" s="27" t="str">
        <f t="shared" si="626"/>
        <v>6.7</v>
      </c>
      <c r="AEP14" s="27" t="str">
        <f t="shared" si="627"/>
        <v>0</v>
      </c>
      <c r="AEQ14" s="27">
        <f t="shared" si="628"/>
        <v>0</v>
      </c>
      <c r="AER14" s="27">
        <f t="shared" si="629"/>
        <v>0</v>
      </c>
      <c r="AES14" s="27">
        <f t="shared" si="630"/>
        <v>0</v>
      </c>
      <c r="AET14" s="27">
        <f t="shared" si="631"/>
        <v>0</v>
      </c>
      <c r="AEU14" s="27">
        <f t="shared" si="632"/>
        <v>0</v>
      </c>
      <c r="AEV14" s="27">
        <f t="shared" si="633"/>
        <v>0</v>
      </c>
      <c r="AEW14" s="27">
        <f t="shared" si="634"/>
        <v>0</v>
      </c>
      <c r="AEX14" s="27">
        <f t="shared" si="635"/>
        <v>0</v>
      </c>
      <c r="AEY14" s="27">
        <f t="shared" si="636"/>
        <v>0</v>
      </c>
      <c r="AEZ14" s="27">
        <f t="shared" si="637"/>
        <v>0</v>
      </c>
      <c r="AFA14" s="27">
        <f t="shared" si="638"/>
        <v>0</v>
      </c>
      <c r="AFB14" s="27">
        <f t="shared" si="639"/>
        <v>0</v>
      </c>
      <c r="AFC14" s="27">
        <f t="shared" si="640"/>
        <v>0</v>
      </c>
      <c r="AFD14" s="27">
        <f t="shared" si="641"/>
        <v>0</v>
      </c>
      <c r="AFE14" s="27">
        <f t="shared" si="642"/>
        <v>0</v>
      </c>
      <c r="AFF14" s="27">
        <f t="shared" si="643"/>
        <v>0</v>
      </c>
      <c r="AFG14" s="27">
        <f t="shared" si="644"/>
        <v>0</v>
      </c>
      <c r="AFH14" s="27">
        <f t="shared" si="645"/>
        <v>0</v>
      </c>
      <c r="AFI14" s="27">
        <f t="shared" si="646"/>
        <v>0</v>
      </c>
      <c r="AFJ14" s="27">
        <f t="shared" si="647"/>
        <v>0</v>
      </c>
      <c r="AFL14" s="28">
        <f t="shared" si="892"/>
        <v>98.28125</v>
      </c>
      <c r="AFM14" s="28">
        <v>98.28125</v>
      </c>
      <c r="AFN14" s="27">
        <v>8</v>
      </c>
      <c r="AFO14" s="27">
        <f t="shared" si="648"/>
        <v>8</v>
      </c>
      <c r="AFP14" s="27">
        <f t="shared" si="649"/>
        <v>8</v>
      </c>
      <c r="AFQ14" s="27">
        <f t="shared" si="650"/>
        <v>8</v>
      </c>
      <c r="AFR14" s="27">
        <f t="shared" si="651"/>
        <v>8</v>
      </c>
      <c r="AFS14" s="27">
        <f t="shared" si="652"/>
        <v>0</v>
      </c>
      <c r="AFT14" s="27">
        <f t="shared" si="653"/>
        <v>8</v>
      </c>
      <c r="AFU14" s="27">
        <f t="shared" si="654"/>
        <v>8</v>
      </c>
      <c r="AFV14" s="27">
        <f t="shared" si="655"/>
        <v>0</v>
      </c>
      <c r="AFW14" s="27">
        <f t="shared" si="656"/>
        <v>0</v>
      </c>
      <c r="AFX14" s="27">
        <f t="shared" si="657"/>
        <v>3</v>
      </c>
      <c r="AFY14" s="27">
        <f t="shared" si="658"/>
        <v>0</v>
      </c>
      <c r="AFZ14" s="27">
        <f t="shared" si="659"/>
        <v>8</v>
      </c>
      <c r="AGA14" s="27">
        <f t="shared" si="660"/>
        <v>0</v>
      </c>
      <c r="AGB14" s="27">
        <f t="shared" si="661"/>
        <v>8</v>
      </c>
      <c r="AGC14" s="27">
        <f t="shared" si="662"/>
        <v>8</v>
      </c>
      <c r="AGD14" s="27">
        <f t="shared" si="663"/>
        <v>2</v>
      </c>
      <c r="AGE14" s="27">
        <f t="shared" si="664"/>
        <v>4</v>
      </c>
      <c r="AGF14" s="27">
        <f t="shared" si="665"/>
        <v>0</v>
      </c>
      <c r="AGG14" s="27">
        <f t="shared" si="666"/>
        <v>7</v>
      </c>
      <c r="AGH14" s="27">
        <f t="shared" si="667"/>
        <v>0</v>
      </c>
      <c r="AGI14" s="27">
        <f t="shared" si="668"/>
        <v>5</v>
      </c>
      <c r="AGJ14" s="27">
        <f t="shared" si="669"/>
        <v>8</v>
      </c>
      <c r="AGK14" s="27">
        <f t="shared" si="670"/>
        <v>4</v>
      </c>
      <c r="AGL14" s="27">
        <f t="shared" si="671"/>
        <v>7</v>
      </c>
      <c r="AGM14" s="27">
        <f t="shared" si="672"/>
        <v>0</v>
      </c>
      <c r="AGN14" s="27">
        <f t="shared" si="673"/>
        <v>0</v>
      </c>
      <c r="AGO14" s="27">
        <f t="shared" si="674"/>
        <v>8</v>
      </c>
      <c r="AGP14" s="27">
        <f t="shared" si="675"/>
        <v>8</v>
      </c>
      <c r="AGQ14" s="27">
        <f t="shared" si="676"/>
        <v>8</v>
      </c>
      <c r="AGR14" s="27">
        <f t="shared" si="677"/>
        <v>8</v>
      </c>
      <c r="AGS14" s="27">
        <f t="shared" si="678"/>
        <v>8</v>
      </c>
      <c r="AGT14" s="27">
        <f t="shared" si="679"/>
        <v>0</v>
      </c>
      <c r="AGU14" s="27">
        <f t="shared" si="680"/>
        <v>8</v>
      </c>
      <c r="AGV14" s="27">
        <f t="shared" si="681"/>
        <v>3</v>
      </c>
      <c r="AGW14" s="27">
        <f t="shared" si="682"/>
        <v>0</v>
      </c>
      <c r="AGX14" s="27">
        <f t="shared" si="683"/>
        <v>8</v>
      </c>
      <c r="AGY14" s="27">
        <f t="shared" si="684"/>
        <v>0</v>
      </c>
      <c r="AGZ14" s="27">
        <f t="shared" si="685"/>
        <v>0</v>
      </c>
      <c r="AHA14" s="27">
        <f t="shared" si="686"/>
        <v>8</v>
      </c>
      <c r="AHB14" s="27">
        <f t="shared" si="687"/>
        <v>0</v>
      </c>
      <c r="AHC14" s="27">
        <f t="shared" si="688"/>
        <v>0</v>
      </c>
      <c r="AHD14" s="27">
        <f t="shared" si="689"/>
        <v>0</v>
      </c>
      <c r="AHE14" s="27">
        <f t="shared" si="690"/>
        <v>0</v>
      </c>
      <c r="AHF14" s="27">
        <f t="shared" si="691"/>
        <v>0</v>
      </c>
      <c r="AHG14" s="27">
        <f t="shared" si="692"/>
        <v>8</v>
      </c>
      <c r="AHH14" s="27">
        <f t="shared" si="693"/>
        <v>0</v>
      </c>
      <c r="AHI14" s="27">
        <f t="shared" si="694"/>
        <v>0</v>
      </c>
      <c r="AHJ14" s="27">
        <f t="shared" si="695"/>
        <v>8</v>
      </c>
      <c r="AHK14" s="27">
        <f t="shared" si="696"/>
        <v>0</v>
      </c>
      <c r="AHL14" s="27">
        <f t="shared" si="697"/>
        <v>0</v>
      </c>
      <c r="AHM14" s="27">
        <f t="shared" si="698"/>
        <v>0</v>
      </c>
      <c r="AHN14" s="27">
        <f t="shared" si="699"/>
        <v>0</v>
      </c>
      <c r="AHO14" s="27">
        <f t="shared" si="700"/>
        <v>0</v>
      </c>
      <c r="AHP14" s="27">
        <f t="shared" si="701"/>
        <v>0</v>
      </c>
      <c r="AHQ14" s="27">
        <f t="shared" si="702"/>
        <v>8</v>
      </c>
      <c r="AHR14" s="27">
        <f t="shared" si="703"/>
        <v>5</v>
      </c>
      <c r="AHS14" s="27">
        <f t="shared" si="704"/>
        <v>3</v>
      </c>
      <c r="AHT14" s="27">
        <f t="shared" si="705"/>
        <v>8</v>
      </c>
      <c r="AHU14" s="27">
        <f t="shared" si="706"/>
        <v>8</v>
      </c>
      <c r="AHV14" s="27">
        <f t="shared" si="707"/>
        <v>3</v>
      </c>
      <c r="AHW14" s="27">
        <f t="shared" si="708"/>
        <v>8</v>
      </c>
      <c r="AHX14" s="27">
        <f t="shared" si="709"/>
        <v>8</v>
      </c>
      <c r="AHY14" s="27">
        <f t="shared" si="710"/>
        <v>0</v>
      </c>
      <c r="AHZ14" s="27">
        <f t="shared" si="711"/>
        <v>0</v>
      </c>
      <c r="AIA14" s="27">
        <f t="shared" si="712"/>
        <v>0</v>
      </c>
      <c r="AIB14" s="27">
        <f t="shared" si="713"/>
        <v>0</v>
      </c>
      <c r="AIC14" s="27">
        <f t="shared" si="714"/>
        <v>0</v>
      </c>
      <c r="AID14" s="27">
        <f t="shared" si="715"/>
        <v>0</v>
      </c>
      <c r="AIE14" s="27">
        <f t="shared" si="716"/>
        <v>0</v>
      </c>
      <c r="AIF14" s="27">
        <f t="shared" si="717"/>
        <v>0</v>
      </c>
      <c r="AIG14" s="27">
        <f t="shared" si="718"/>
        <v>0</v>
      </c>
      <c r="AIH14" s="27">
        <f t="shared" si="719"/>
        <v>0</v>
      </c>
      <c r="AII14" s="27">
        <f t="shared" si="720"/>
        <v>0</v>
      </c>
      <c r="AIJ14" s="27">
        <f t="shared" si="721"/>
        <v>0</v>
      </c>
      <c r="AIK14" s="27">
        <f t="shared" si="722"/>
        <v>0</v>
      </c>
      <c r="AIL14" s="27">
        <f t="shared" si="723"/>
        <v>0</v>
      </c>
      <c r="AIM14" s="27">
        <f t="shared" si="724"/>
        <v>0</v>
      </c>
      <c r="AIN14" s="27">
        <f t="shared" si="725"/>
        <v>0</v>
      </c>
      <c r="AIO14" s="27">
        <f t="shared" si="726"/>
        <v>0</v>
      </c>
      <c r="AIP14" s="27">
        <f t="shared" si="727"/>
        <v>0</v>
      </c>
      <c r="AIQ14" s="27">
        <f t="shared" si="728"/>
        <v>0</v>
      </c>
      <c r="AIR14" s="27">
        <f t="shared" si="729"/>
        <v>0</v>
      </c>
      <c r="AIT14" s="27">
        <v>1</v>
      </c>
      <c r="AIU14" s="27">
        <v>1</v>
      </c>
      <c r="AIV14" s="27">
        <v>1</v>
      </c>
      <c r="AIW14" s="27">
        <f t="shared" si="730"/>
        <v>1</v>
      </c>
      <c r="AIX14" s="27">
        <f t="shared" si="731"/>
        <v>0</v>
      </c>
      <c r="AIY14" s="27">
        <f t="shared" si="732"/>
        <v>0.5</v>
      </c>
      <c r="AIZ14" s="27">
        <f t="shared" si="733"/>
        <v>1</v>
      </c>
      <c r="AJA14" s="27">
        <f t="shared" si="734"/>
        <v>0</v>
      </c>
      <c r="AJB14" s="27">
        <f t="shared" si="735"/>
        <v>0</v>
      </c>
      <c r="AJC14" s="27">
        <f t="shared" si="736"/>
        <v>2</v>
      </c>
      <c r="AJD14" s="27">
        <f t="shared" si="737"/>
        <v>0</v>
      </c>
      <c r="AJE14" s="27">
        <f t="shared" si="738"/>
        <v>4</v>
      </c>
      <c r="AJF14" s="27">
        <f t="shared" si="739"/>
        <v>0</v>
      </c>
      <c r="AJG14" s="27">
        <f t="shared" si="740"/>
        <v>0.5</v>
      </c>
      <c r="AJH14" s="27">
        <f t="shared" si="741"/>
        <v>1</v>
      </c>
      <c r="AJI14" s="27">
        <f t="shared" si="742"/>
        <v>8</v>
      </c>
      <c r="AJJ14" s="27">
        <f t="shared" si="743"/>
        <v>8</v>
      </c>
      <c r="AJK14" s="27">
        <f t="shared" si="744"/>
        <v>0</v>
      </c>
      <c r="AJL14" s="27">
        <f t="shared" si="745"/>
        <v>2</v>
      </c>
      <c r="AJM14" s="27">
        <f t="shared" si="746"/>
        <v>0</v>
      </c>
      <c r="AJN14" s="27">
        <f t="shared" si="747"/>
        <v>1</v>
      </c>
      <c r="AJO14" s="27">
        <f t="shared" si="748"/>
        <v>4</v>
      </c>
      <c r="AJP14" s="27">
        <f t="shared" si="749"/>
        <v>2</v>
      </c>
      <c r="AJQ14" s="27">
        <f t="shared" si="750"/>
        <v>4</v>
      </c>
      <c r="AJR14" s="27">
        <f t="shared" si="751"/>
        <v>0</v>
      </c>
      <c r="AJS14" s="27">
        <f t="shared" si="752"/>
        <v>0</v>
      </c>
      <c r="AJT14" s="27">
        <f t="shared" si="753"/>
        <v>1</v>
      </c>
      <c r="AJU14" s="27">
        <f t="shared" si="754"/>
        <v>1</v>
      </c>
      <c r="AJV14" s="27">
        <f t="shared" si="755"/>
        <v>1</v>
      </c>
      <c r="AJW14" s="27">
        <f t="shared" si="756"/>
        <v>1</v>
      </c>
      <c r="AJX14" s="27">
        <f t="shared" si="757"/>
        <v>1</v>
      </c>
      <c r="AJY14" s="27">
        <f t="shared" si="758"/>
        <v>0</v>
      </c>
      <c r="AJZ14" s="27">
        <f t="shared" si="759"/>
        <v>0.5</v>
      </c>
      <c r="AKA14" s="27">
        <f t="shared" si="760"/>
        <v>8</v>
      </c>
      <c r="AKB14" s="27">
        <f t="shared" si="761"/>
        <v>0</v>
      </c>
      <c r="AKC14" s="27">
        <f t="shared" si="762"/>
        <v>4</v>
      </c>
      <c r="AKD14" s="27">
        <f t="shared" si="763"/>
        <v>0</v>
      </c>
      <c r="AKE14" s="27">
        <f t="shared" si="764"/>
        <v>0</v>
      </c>
      <c r="AKF14" s="27">
        <f t="shared" si="765"/>
        <v>0.25</v>
      </c>
      <c r="AKG14" s="27">
        <f t="shared" si="766"/>
        <v>0</v>
      </c>
      <c r="AKH14" s="27">
        <f t="shared" si="767"/>
        <v>0</v>
      </c>
      <c r="AKI14" s="27">
        <f t="shared" si="768"/>
        <v>0</v>
      </c>
      <c r="AKJ14" s="27">
        <f t="shared" si="769"/>
        <v>0</v>
      </c>
      <c r="AKK14" s="27">
        <f t="shared" si="770"/>
        <v>0</v>
      </c>
      <c r="AKL14" s="27">
        <f t="shared" si="771"/>
        <v>3.125E-2</v>
      </c>
      <c r="AKM14" s="27">
        <f t="shared" si="772"/>
        <v>0</v>
      </c>
      <c r="AKN14" s="27">
        <f t="shared" si="773"/>
        <v>0</v>
      </c>
      <c r="AKO14" s="27">
        <f t="shared" si="774"/>
        <v>0.25</v>
      </c>
      <c r="AKP14" s="27">
        <f t="shared" si="775"/>
        <v>0</v>
      </c>
      <c r="AKQ14" s="27">
        <f t="shared" si="776"/>
        <v>0</v>
      </c>
      <c r="AKR14" s="27">
        <f t="shared" si="777"/>
        <v>0</v>
      </c>
      <c r="AKS14" s="27">
        <f t="shared" si="778"/>
        <v>0</v>
      </c>
      <c r="AKT14" s="27">
        <f t="shared" si="779"/>
        <v>0</v>
      </c>
      <c r="AKU14" s="27">
        <f t="shared" si="780"/>
        <v>0</v>
      </c>
      <c r="AKV14" s="27">
        <f t="shared" si="781"/>
        <v>0.25</v>
      </c>
      <c r="AKW14" s="27">
        <f t="shared" si="782"/>
        <v>4</v>
      </c>
      <c r="AKX14" s="27">
        <f t="shared" si="783"/>
        <v>8</v>
      </c>
      <c r="AKY14" s="27">
        <f t="shared" si="784"/>
        <v>8</v>
      </c>
      <c r="AKZ14" s="27">
        <f t="shared" si="785"/>
        <v>1</v>
      </c>
      <c r="ALA14" s="27">
        <f t="shared" si="786"/>
        <v>8</v>
      </c>
      <c r="ALB14" s="27">
        <f t="shared" si="787"/>
        <v>8</v>
      </c>
      <c r="ALC14" s="27">
        <f t="shared" si="788"/>
        <v>1</v>
      </c>
      <c r="ALD14" s="27">
        <f t="shared" si="789"/>
        <v>0</v>
      </c>
      <c r="ALE14" s="27">
        <f t="shared" si="790"/>
        <v>0</v>
      </c>
      <c r="ALF14" s="27">
        <f t="shared" si="791"/>
        <v>0</v>
      </c>
      <c r="ALG14" s="27">
        <f t="shared" si="792"/>
        <v>0</v>
      </c>
      <c r="ALH14" s="27">
        <f t="shared" si="793"/>
        <v>0</v>
      </c>
      <c r="ALI14" s="27">
        <f t="shared" si="794"/>
        <v>0</v>
      </c>
      <c r="ALJ14" s="27">
        <f t="shared" si="795"/>
        <v>0</v>
      </c>
      <c r="ALK14" s="27">
        <f t="shared" si="796"/>
        <v>0</v>
      </c>
      <c r="ALL14" s="27">
        <f t="shared" si="797"/>
        <v>0</v>
      </c>
      <c r="ALM14" s="27">
        <f t="shared" si="798"/>
        <v>0</v>
      </c>
      <c r="ALN14" s="27">
        <f t="shared" si="799"/>
        <v>0</v>
      </c>
      <c r="ALO14" s="27">
        <f t="shared" si="800"/>
        <v>0</v>
      </c>
      <c r="ALP14" s="27">
        <f t="shared" si="801"/>
        <v>0</v>
      </c>
      <c r="ALQ14" s="27">
        <f t="shared" si="802"/>
        <v>0</v>
      </c>
      <c r="ALR14" s="27">
        <f t="shared" si="803"/>
        <v>0</v>
      </c>
      <c r="ALS14" s="27">
        <f t="shared" si="804"/>
        <v>0</v>
      </c>
      <c r="ALT14" s="27">
        <f t="shared" si="805"/>
        <v>0</v>
      </c>
      <c r="ALU14" s="27">
        <f t="shared" si="806"/>
        <v>0</v>
      </c>
      <c r="ALV14" s="27">
        <f t="shared" si="807"/>
        <v>0</v>
      </c>
      <c r="ALW14" s="27">
        <f t="shared" si="808"/>
        <v>0</v>
      </c>
      <c r="AMK14" s="28">
        <v>1981</v>
      </c>
      <c r="AML14" s="28">
        <f t="shared" si="809"/>
        <v>1981</v>
      </c>
      <c r="AMN14" s="28">
        <v>1803</v>
      </c>
      <c r="AMO14" s="27" t="str">
        <f t="shared" si="810"/>
        <v>1822</v>
      </c>
      <c r="AMP14" s="27" t="str">
        <f t="shared" si="811"/>
        <v>1833</v>
      </c>
      <c r="AMQ14" s="27" t="str">
        <f t="shared" si="812"/>
        <v>1851</v>
      </c>
      <c r="AMR14" s="27" t="str">
        <f t="shared" si="813"/>
        <v>1865</v>
      </c>
      <c r="AMS14" s="27" t="str">
        <f t="shared" si="814"/>
        <v>1865</v>
      </c>
      <c r="AMT14" s="27" t="str">
        <f t="shared" si="815"/>
        <v>1874</v>
      </c>
      <c r="AMU14" s="27" t="str">
        <f t="shared" si="816"/>
        <v>1855</v>
      </c>
      <c r="AMV14" s="27" t="str">
        <f t="shared" si="817"/>
        <v>1855</v>
      </c>
      <c r="AMW14" s="27" t="str">
        <f t="shared" si="818"/>
        <v>1855</v>
      </c>
      <c r="AMX14" s="27" t="str">
        <f t="shared" si="819"/>
        <v>1873</v>
      </c>
      <c r="AMY14" s="27" t="str">
        <f t="shared" si="820"/>
        <v>1873</v>
      </c>
      <c r="AMZ14" s="27" t="str">
        <f t="shared" si="821"/>
        <v>1888</v>
      </c>
      <c r="ANA14" s="27" t="str">
        <f t="shared" si="822"/>
        <v>1888</v>
      </c>
      <c r="ANB14" s="27" t="str">
        <f t="shared" si="823"/>
        <v>1895</v>
      </c>
      <c r="ANC14" s="27" t="str">
        <f t="shared" si="824"/>
        <v>1903</v>
      </c>
      <c r="AND14" s="27" t="str">
        <f t="shared" si="825"/>
        <v>1884</v>
      </c>
      <c r="ANE14" s="27" t="str">
        <f t="shared" si="826"/>
        <v>1903</v>
      </c>
      <c r="ANF14" s="27" t="str">
        <f t="shared" si="827"/>
        <v>1903</v>
      </c>
      <c r="ANG14" s="27" t="str">
        <f t="shared" si="828"/>
        <v>1888</v>
      </c>
      <c r="ANH14" s="27" t="str">
        <f t="shared" si="829"/>
        <v>1888</v>
      </c>
      <c r="ANI14" s="27" t="str">
        <f t="shared" si="830"/>
        <v>1899</v>
      </c>
      <c r="ANJ14" s="27" t="str">
        <f t="shared" si="831"/>
        <v>1913</v>
      </c>
      <c r="ANK14" s="27" t="str">
        <f t="shared" si="832"/>
        <v>1940</v>
      </c>
      <c r="ANL14" s="27" t="str">
        <f t="shared" si="833"/>
        <v>1927</v>
      </c>
      <c r="ANM14" s="27" t="str">
        <f t="shared" si="834"/>
        <v>1927</v>
      </c>
      <c r="ANN14" s="27" t="str">
        <f t="shared" si="835"/>
        <v>1927</v>
      </c>
      <c r="ANO14" s="27" t="str">
        <f t="shared" si="836"/>
        <v>1944</v>
      </c>
      <c r="ANP14" s="27" t="str">
        <f t="shared" si="837"/>
        <v>1951</v>
      </c>
      <c r="ANQ14" s="27" t="str">
        <f t="shared" si="838"/>
        <v>1928</v>
      </c>
      <c r="ANR14" s="27" t="str">
        <f t="shared" si="839"/>
        <v>1919</v>
      </c>
      <c r="ANS14" s="27" t="str">
        <f t="shared" si="840"/>
        <v>1888</v>
      </c>
      <c r="ANT14" s="27" t="str">
        <f t="shared" si="841"/>
        <v>1888</v>
      </c>
      <c r="ANU14" s="27" t="str">
        <f t="shared" si="842"/>
        <v>1905</v>
      </c>
      <c r="ANV14" s="27" t="str">
        <f t="shared" si="843"/>
        <v>1933</v>
      </c>
      <c r="ANW14" s="27" t="str">
        <f t="shared" si="844"/>
        <v>1933</v>
      </c>
      <c r="ANX14" s="27" t="str">
        <f t="shared" si="845"/>
        <v>1943</v>
      </c>
      <c r="ANY14" s="27" t="str">
        <f t="shared" si="846"/>
        <v>1943</v>
      </c>
      <c r="ANZ14" s="27" t="str">
        <f t="shared" si="847"/>
        <v>1943</v>
      </c>
      <c r="AOA14" s="27" t="str">
        <f t="shared" si="848"/>
        <v>1954</v>
      </c>
      <c r="AOB14" s="27" t="str">
        <f t="shared" si="849"/>
        <v>1954</v>
      </c>
      <c r="AOC14" s="27" t="str">
        <f t="shared" si="850"/>
        <v>1954</v>
      </c>
      <c r="AOD14" s="27" t="str">
        <f t="shared" si="851"/>
        <v>1954</v>
      </c>
      <c r="AOE14" s="27" t="str">
        <f t="shared" si="852"/>
        <v>1954</v>
      </c>
      <c r="AOF14" s="27" t="str">
        <f t="shared" si="853"/>
        <v>1954</v>
      </c>
      <c r="AOG14" s="27" t="str">
        <f t="shared" si="854"/>
        <v>1928</v>
      </c>
      <c r="AOH14" s="27" t="str">
        <f t="shared" si="855"/>
        <v>1928</v>
      </c>
      <c r="AOI14" s="27" t="str">
        <f t="shared" si="856"/>
        <v>1928</v>
      </c>
      <c r="AOJ14" s="27" t="str">
        <f t="shared" si="857"/>
        <v>1917</v>
      </c>
      <c r="AOK14" s="27" t="str">
        <f t="shared" si="858"/>
        <v>1917</v>
      </c>
      <c r="AOL14" s="27" t="str">
        <f t="shared" si="859"/>
        <v>1917</v>
      </c>
      <c r="AOM14" s="27" t="str">
        <f t="shared" si="860"/>
        <v>1917</v>
      </c>
      <c r="AON14" s="27" t="str">
        <f t="shared" si="861"/>
        <v>1917</v>
      </c>
      <c r="AOO14" s="27" t="str">
        <f t="shared" si="862"/>
        <v>1917</v>
      </c>
      <c r="AOP14" s="27" t="str">
        <f t="shared" si="863"/>
        <v>1917</v>
      </c>
      <c r="AOQ14" s="27" t="str">
        <f t="shared" si="864"/>
        <v>1959</v>
      </c>
      <c r="AOR14" s="27" t="str">
        <f t="shared" si="865"/>
        <v>2003</v>
      </c>
      <c r="AOS14" s="27" t="str">
        <f t="shared" si="866"/>
        <v>1993</v>
      </c>
      <c r="AOT14" s="27" t="str">
        <f t="shared" si="867"/>
        <v>2033</v>
      </c>
      <c r="AOU14" s="27" t="str">
        <f t="shared" si="868"/>
        <v>2051</v>
      </c>
      <c r="AOV14" s="27" t="str">
        <f t="shared" si="869"/>
        <v>2033</v>
      </c>
      <c r="AOW14" s="27" t="str">
        <f t="shared" si="870"/>
        <v>2007</v>
      </c>
      <c r="AOX14" s="27" t="str">
        <f t="shared" si="871"/>
        <v>1981</v>
      </c>
      <c r="AOY14" s="27" t="str">
        <f t="shared" si="872"/>
        <v>1981</v>
      </c>
      <c r="AOZ14" s="27" t="str">
        <f t="shared" si="873"/>
        <v>1981</v>
      </c>
      <c r="APA14" s="27" t="str">
        <f t="shared" si="874"/>
        <v>1981</v>
      </c>
      <c r="APB14" s="27" t="str">
        <f t="shared" si="875"/>
        <v>1981</v>
      </c>
      <c r="APC14" s="27" t="str">
        <f t="shared" si="876"/>
        <v>1981</v>
      </c>
      <c r="APD14" s="27" t="str">
        <f t="shared" si="877"/>
        <v>1981</v>
      </c>
      <c r="APE14" s="27" t="str">
        <f t="shared" si="878"/>
        <v>1981</v>
      </c>
      <c r="APF14" s="27" t="str">
        <f t="shared" si="879"/>
        <v>1981</v>
      </c>
      <c r="APG14" s="27" t="str">
        <f t="shared" si="880"/>
        <v>1981</v>
      </c>
      <c r="APH14" s="27" t="str">
        <f t="shared" si="881"/>
        <v>1981</v>
      </c>
      <c r="API14" s="27" t="str">
        <f t="shared" si="882"/>
        <v>1981</v>
      </c>
      <c r="APJ14" s="27" t="str">
        <f t="shared" si="883"/>
        <v>1981</v>
      </c>
      <c r="APK14" s="27" t="str">
        <f t="shared" si="884"/>
        <v>1981</v>
      </c>
      <c r="APL14" s="27" t="str">
        <f t="shared" si="885"/>
        <v>1981</v>
      </c>
      <c r="APM14" s="27" t="str">
        <f t="shared" si="886"/>
        <v>1981</v>
      </c>
      <c r="APN14" s="27" t="str">
        <f t="shared" si="887"/>
        <v>1981</v>
      </c>
      <c r="APO14" s="27" t="str">
        <f t="shared" si="888"/>
        <v>1981</v>
      </c>
      <c r="APP14" s="27" t="str">
        <f t="shared" si="889"/>
        <v>1981</v>
      </c>
      <c r="APQ14" s="27" t="str">
        <f t="shared" si="890"/>
        <v>1981</v>
      </c>
      <c r="APR14" s="27" t="str">
        <f t="shared" si="891"/>
        <v>1981</v>
      </c>
    </row>
    <row r="15" spans="1:1110" x14ac:dyDescent="0.35">
      <c r="A15" s="27">
        <v>77</v>
      </c>
      <c r="B15" s="87" t="s">
        <v>76</v>
      </c>
      <c r="C15" s="91">
        <f>VLOOKUP(A15, Rankings!$A$2:$AN$129, 40, FALSE)</f>
        <v>13</v>
      </c>
      <c r="D15" s="21" t="s">
        <v>386</v>
      </c>
      <c r="I15" s="29">
        <f t="shared" si="0"/>
        <v>20</v>
      </c>
      <c r="L15" s="27" t="s">
        <v>2247</v>
      </c>
      <c r="M15" s="27" t="s">
        <v>2494</v>
      </c>
      <c r="N15" s="27" t="s">
        <v>2887</v>
      </c>
      <c r="O15" s="27" t="s">
        <v>24</v>
      </c>
      <c r="P15" s="27" t="s">
        <v>3100</v>
      </c>
      <c r="Q15" s="27" t="s">
        <v>3205</v>
      </c>
      <c r="R15" s="27" t="s">
        <v>24</v>
      </c>
      <c r="S15" s="27" t="s">
        <v>24</v>
      </c>
      <c r="T15" s="27" t="s">
        <v>3778</v>
      </c>
      <c r="U15" s="27" t="s">
        <v>24</v>
      </c>
      <c r="V15" s="27" t="s">
        <v>4020</v>
      </c>
      <c r="W15" s="27" t="s">
        <v>4217</v>
      </c>
      <c r="X15" s="27" t="s">
        <v>24</v>
      </c>
      <c r="Y15" s="27" t="s">
        <v>24</v>
      </c>
      <c r="Z15" s="27" t="s">
        <v>4593</v>
      </c>
      <c r="AA15" s="27" t="s">
        <v>24</v>
      </c>
      <c r="AB15" s="27" t="s">
        <v>24</v>
      </c>
      <c r="AC15" s="27" t="s">
        <v>24</v>
      </c>
      <c r="AD15" s="27" t="s">
        <v>24</v>
      </c>
      <c r="AE15" s="27" t="s">
        <v>4995</v>
      </c>
      <c r="AF15" s="27" t="s">
        <v>24</v>
      </c>
      <c r="AG15" s="27" t="s">
        <v>24</v>
      </c>
      <c r="AH15" s="27" t="s">
        <v>24</v>
      </c>
      <c r="AI15" s="27" t="s">
        <v>5336</v>
      </c>
      <c r="AJ15" s="27" t="s">
        <v>24</v>
      </c>
      <c r="AK15" s="27" t="s">
        <v>5607</v>
      </c>
      <c r="AL15" s="27" t="s">
        <v>5711</v>
      </c>
      <c r="AM15" s="27" t="s">
        <v>24</v>
      </c>
      <c r="AN15" s="27" t="s">
        <v>24</v>
      </c>
      <c r="AO15" s="27" t="s">
        <v>6114</v>
      </c>
      <c r="AP15" s="27" t="s">
        <v>24</v>
      </c>
      <c r="AQ15" s="27" t="s">
        <v>24</v>
      </c>
      <c r="AR15" s="27" t="s">
        <v>6351</v>
      </c>
      <c r="AS15" s="27" t="s">
        <v>24</v>
      </c>
      <c r="AT15" s="27" t="s">
        <v>24</v>
      </c>
      <c r="AU15" s="27" t="s">
        <v>6759</v>
      </c>
      <c r="AV15" s="27" t="s">
        <v>24</v>
      </c>
      <c r="AW15" s="27" t="s">
        <v>24</v>
      </c>
      <c r="AX15" s="27" t="s">
        <v>24</v>
      </c>
      <c r="AY15" s="27" t="s">
        <v>24</v>
      </c>
      <c r="AZ15" s="27" t="s">
        <v>24</v>
      </c>
      <c r="BA15" s="27" t="s">
        <v>24</v>
      </c>
      <c r="BB15" s="27" t="s">
        <v>24</v>
      </c>
      <c r="BC15" s="27" t="s">
        <v>24</v>
      </c>
      <c r="BD15" s="27" t="s">
        <v>7177</v>
      </c>
      <c r="BE15" s="27" t="s">
        <v>24</v>
      </c>
      <c r="BF15" s="27" t="s">
        <v>24</v>
      </c>
      <c r="BG15" s="27" t="s">
        <v>24</v>
      </c>
      <c r="BH15" s="27" t="s">
        <v>24</v>
      </c>
      <c r="BI15" s="27" t="s">
        <v>24</v>
      </c>
      <c r="BJ15" s="27" t="s">
        <v>7308</v>
      </c>
      <c r="BK15" s="27" t="s">
        <v>24</v>
      </c>
      <c r="BL15" s="27" t="s">
        <v>24</v>
      </c>
      <c r="BM15" s="27" t="s">
        <v>24</v>
      </c>
      <c r="BN15" s="27" t="s">
        <v>7380</v>
      </c>
      <c r="BO15" s="27" t="s">
        <v>7406</v>
      </c>
      <c r="BP15" s="27" t="s">
        <v>7442</v>
      </c>
      <c r="BQ15" s="27" t="s">
        <v>7472</v>
      </c>
      <c r="BR15" s="27" t="s">
        <v>24</v>
      </c>
      <c r="BS15" s="27" t="s">
        <v>7506</v>
      </c>
      <c r="BT15" s="27" t="s">
        <v>24</v>
      </c>
      <c r="BU15" s="27" t="s">
        <v>7549</v>
      </c>
      <c r="BV15" s="27" t="s">
        <v>24</v>
      </c>
      <c r="BW15" s="27" t="s">
        <v>7566</v>
      </c>
      <c r="BX15" s="27" t="s">
        <v>24</v>
      </c>
      <c r="BY15" s="27" t="s">
        <v>7587</v>
      </c>
      <c r="BZ15" s="27" t="s">
        <v>24</v>
      </c>
      <c r="CA15" s="27" t="s">
        <v>24</v>
      </c>
      <c r="CB15" s="27" t="s">
        <v>24</v>
      </c>
      <c r="CC15" s="27" t="s">
        <v>24</v>
      </c>
      <c r="CD15" s="27" t="s">
        <v>24</v>
      </c>
      <c r="CE15" s="27" t="s">
        <v>24</v>
      </c>
      <c r="CF15" s="27" t="s">
        <v>24</v>
      </c>
      <c r="CG15" s="27" t="s">
        <v>24</v>
      </c>
      <c r="CH15" s="27" t="s">
        <v>24</v>
      </c>
      <c r="CI15" s="27" t="s">
        <v>24</v>
      </c>
      <c r="CJ15" s="27" t="s">
        <v>24</v>
      </c>
      <c r="CK15" s="27" t="s">
        <v>24</v>
      </c>
      <c r="CL15" s="27" t="s">
        <v>24</v>
      </c>
      <c r="CM15" s="27" t="s">
        <v>24</v>
      </c>
      <c r="CN15" s="27" t="s">
        <v>24</v>
      </c>
      <c r="CO15" s="27" t="s">
        <v>24</v>
      </c>
      <c r="CQ15" s="28">
        <f t="shared" si="1"/>
        <v>7</v>
      </c>
      <c r="CR15" s="28">
        <f t="shared" si="2"/>
        <v>0</v>
      </c>
      <c r="CS15" s="28">
        <f t="shared" si="3"/>
        <v>4</v>
      </c>
      <c r="CT15" s="28">
        <f t="shared" si="4"/>
        <v>1</v>
      </c>
      <c r="CU15" s="28">
        <f t="shared" si="5"/>
        <v>5</v>
      </c>
      <c r="CV15" s="28">
        <f t="shared" si="6"/>
        <v>0</v>
      </c>
      <c r="CW15" s="28">
        <f t="shared" si="7"/>
        <v>3</v>
      </c>
      <c r="CX15" s="28">
        <f t="shared" si="8"/>
        <v>1</v>
      </c>
      <c r="CY15" s="28">
        <f t="shared" si="9"/>
        <v>0</v>
      </c>
      <c r="CZ15" s="28">
        <f t="shared" si="10"/>
        <v>0</v>
      </c>
      <c r="DA15" s="28">
        <f t="shared" si="11"/>
        <v>0</v>
      </c>
      <c r="DB15" s="28">
        <f t="shared" si="12"/>
        <v>0</v>
      </c>
      <c r="DC15" s="28">
        <f t="shared" si="13"/>
        <v>1</v>
      </c>
      <c r="DD15" s="28">
        <f t="shared" si="14"/>
        <v>0</v>
      </c>
      <c r="DE15" s="28">
        <f t="shared" si="15"/>
        <v>2</v>
      </c>
      <c r="DF15" s="28">
        <f t="shared" si="16"/>
        <v>1</v>
      </c>
      <c r="DG15" s="28">
        <f t="shared" si="17"/>
        <v>1</v>
      </c>
      <c r="DH15" s="28">
        <f t="shared" si="18"/>
        <v>1</v>
      </c>
      <c r="DI15" s="28">
        <f t="shared" si="19"/>
        <v>0</v>
      </c>
      <c r="DJ15" s="28">
        <f t="shared" si="20"/>
        <v>0</v>
      </c>
      <c r="DK15" s="28">
        <f t="shared" si="21"/>
        <v>2</v>
      </c>
      <c r="DL15" s="28">
        <f t="shared" si="22"/>
        <v>2</v>
      </c>
      <c r="DM15" s="28">
        <f t="shared" si="23"/>
        <v>1</v>
      </c>
      <c r="DN15" s="28">
        <f t="shared" si="24"/>
        <v>3</v>
      </c>
      <c r="DO15" s="28">
        <f t="shared" si="25"/>
        <v>7</v>
      </c>
      <c r="DP15" s="28">
        <f t="shared" si="26"/>
        <v>7</v>
      </c>
      <c r="DR15">
        <f t="shared" si="27"/>
        <v>3</v>
      </c>
      <c r="DS15">
        <f t="shared" si="28"/>
        <v>3</v>
      </c>
      <c r="DT15">
        <f t="shared" si="29"/>
        <v>1</v>
      </c>
      <c r="DU15">
        <f t="shared" si="30"/>
        <v>0</v>
      </c>
      <c r="DV15">
        <f t="shared" si="31"/>
        <v>9</v>
      </c>
      <c r="DW15">
        <f t="shared" si="32"/>
        <v>1</v>
      </c>
      <c r="DX15">
        <f t="shared" si="33"/>
        <v>0</v>
      </c>
      <c r="DY15">
        <f t="shared" si="34"/>
        <v>0</v>
      </c>
      <c r="DZ15">
        <f t="shared" si="35"/>
        <v>1</v>
      </c>
      <c r="EA15">
        <f t="shared" si="36"/>
        <v>0</v>
      </c>
      <c r="EB15">
        <f t="shared" si="37"/>
        <v>11</v>
      </c>
      <c r="EC15">
        <f t="shared" si="38"/>
        <v>1</v>
      </c>
      <c r="ED15">
        <f t="shared" si="39"/>
        <v>0</v>
      </c>
      <c r="EE15">
        <f t="shared" si="40"/>
        <v>0</v>
      </c>
      <c r="EF15">
        <f t="shared" si="41"/>
        <v>3</v>
      </c>
      <c r="EG15">
        <f t="shared" si="42"/>
        <v>0</v>
      </c>
      <c r="EH15">
        <f t="shared" si="43"/>
        <v>0</v>
      </c>
      <c r="EI15">
        <f t="shared" si="44"/>
        <v>0</v>
      </c>
      <c r="EJ15">
        <f t="shared" si="45"/>
        <v>0</v>
      </c>
      <c r="EK15">
        <f t="shared" si="46"/>
        <v>11</v>
      </c>
      <c r="EL15">
        <f t="shared" si="47"/>
        <v>0</v>
      </c>
      <c r="EM15">
        <f t="shared" si="48"/>
        <v>0</v>
      </c>
      <c r="EN15">
        <f t="shared" si="49"/>
        <v>0</v>
      </c>
      <c r="EO15">
        <f t="shared" si="50"/>
        <v>3</v>
      </c>
      <c r="EP15">
        <f t="shared" si="51"/>
        <v>0</v>
      </c>
      <c r="EQ15">
        <f t="shared" si="52"/>
        <v>12</v>
      </c>
      <c r="ER15">
        <f t="shared" si="53"/>
        <v>4</v>
      </c>
      <c r="ES15">
        <f t="shared" si="54"/>
        <v>0</v>
      </c>
      <c r="ET15">
        <f t="shared" si="55"/>
        <v>0</v>
      </c>
      <c r="EU15">
        <f t="shared" si="56"/>
        <v>1</v>
      </c>
      <c r="EV15">
        <f t="shared" si="57"/>
        <v>0</v>
      </c>
      <c r="EW15">
        <f t="shared" si="58"/>
        <v>0</v>
      </c>
      <c r="EX15">
        <f t="shared" si="59"/>
        <v>1</v>
      </c>
      <c r="EY15">
        <f t="shared" si="60"/>
        <v>0</v>
      </c>
      <c r="EZ15">
        <f t="shared" si="61"/>
        <v>0</v>
      </c>
      <c r="FA15">
        <f t="shared" si="62"/>
        <v>1</v>
      </c>
      <c r="FB15">
        <f t="shared" si="63"/>
        <v>0</v>
      </c>
      <c r="FC15">
        <f t="shared" si="64"/>
        <v>0</v>
      </c>
      <c r="FD15">
        <f t="shared" si="65"/>
        <v>0</v>
      </c>
      <c r="FE15">
        <f t="shared" si="66"/>
        <v>0</v>
      </c>
      <c r="FF15">
        <f t="shared" si="67"/>
        <v>0</v>
      </c>
      <c r="FG15">
        <f t="shared" si="68"/>
        <v>0</v>
      </c>
      <c r="FH15">
        <f t="shared" si="69"/>
        <v>0</v>
      </c>
      <c r="FI15">
        <f t="shared" si="70"/>
        <v>0</v>
      </c>
      <c r="FJ15">
        <f t="shared" si="71"/>
        <v>13</v>
      </c>
      <c r="FK15">
        <f t="shared" si="72"/>
        <v>0</v>
      </c>
      <c r="FL15">
        <f t="shared" si="73"/>
        <v>0</v>
      </c>
      <c r="FM15">
        <f t="shared" si="74"/>
        <v>0</v>
      </c>
      <c r="FN15">
        <f t="shared" si="75"/>
        <v>0</v>
      </c>
      <c r="FO15">
        <f t="shared" si="76"/>
        <v>0</v>
      </c>
      <c r="FP15">
        <f t="shared" si="77"/>
        <v>14</v>
      </c>
      <c r="FQ15">
        <f t="shared" si="78"/>
        <v>0</v>
      </c>
      <c r="FR15">
        <f t="shared" si="79"/>
        <v>0</v>
      </c>
      <c r="FS15">
        <f t="shared" si="80"/>
        <v>0</v>
      </c>
      <c r="FT15">
        <f t="shared" si="81"/>
        <v>18</v>
      </c>
      <c r="FU15">
        <f t="shared" si="82"/>
        <v>20</v>
      </c>
      <c r="FV15">
        <f t="shared" si="83"/>
        <v>20</v>
      </c>
      <c r="FW15">
        <f t="shared" si="84"/>
        <v>17</v>
      </c>
      <c r="FX15">
        <f t="shared" si="85"/>
        <v>0</v>
      </c>
      <c r="FY15">
        <f t="shared" si="86"/>
        <v>19</v>
      </c>
      <c r="FZ15">
        <f t="shared" si="87"/>
        <v>0</v>
      </c>
      <c r="GA15">
        <f t="shared" si="88"/>
        <v>18</v>
      </c>
      <c r="GB15">
        <f t="shared" si="89"/>
        <v>0</v>
      </c>
      <c r="GC15">
        <f t="shared" si="90"/>
        <v>20</v>
      </c>
      <c r="GD15">
        <f t="shared" si="91"/>
        <v>0</v>
      </c>
      <c r="GE15">
        <f t="shared" si="92"/>
        <v>17</v>
      </c>
      <c r="GF15">
        <f t="shared" si="93"/>
        <v>0</v>
      </c>
      <c r="GG15">
        <f t="shared" si="94"/>
        <v>0</v>
      </c>
      <c r="GH15">
        <f t="shared" si="95"/>
        <v>0</v>
      </c>
      <c r="GI15">
        <f t="shared" si="96"/>
        <v>0</v>
      </c>
      <c r="GJ15">
        <f t="shared" si="97"/>
        <v>0</v>
      </c>
      <c r="GK15">
        <f t="shared" si="98"/>
        <v>0</v>
      </c>
      <c r="GL15">
        <f t="shared" si="99"/>
        <v>0</v>
      </c>
      <c r="GM15">
        <f t="shared" si="100"/>
        <v>0</v>
      </c>
      <c r="GN15">
        <f t="shared" si="101"/>
        <v>0</v>
      </c>
      <c r="GO15">
        <f t="shared" si="102"/>
        <v>0</v>
      </c>
      <c r="GP15">
        <f t="shared" si="103"/>
        <v>0</v>
      </c>
      <c r="GQ15">
        <f t="shared" si="104"/>
        <v>0</v>
      </c>
      <c r="GR15">
        <f t="shared" si="105"/>
        <v>0</v>
      </c>
      <c r="GS15">
        <f t="shared" si="106"/>
        <v>0</v>
      </c>
      <c r="GT15">
        <f t="shared" si="107"/>
        <v>0</v>
      </c>
      <c r="GU15">
        <f t="shared" si="108"/>
        <v>0</v>
      </c>
      <c r="GW15" s="28">
        <f t="shared" si="109"/>
        <v>6.617151332971452</v>
      </c>
      <c r="GX15" s="28">
        <f t="shared" si="110"/>
        <v>0</v>
      </c>
      <c r="GY15" s="28">
        <f t="shared" si="111"/>
        <v>2.2034800057452455</v>
      </c>
      <c r="GZ15" s="28">
        <f t="shared" si="112"/>
        <v>1.5954871717276689</v>
      </c>
      <c r="HA15" s="28">
        <f t="shared" si="113"/>
        <v>7.1495786999453612</v>
      </c>
      <c r="HB15" s="28">
        <f t="shared" si="114"/>
        <v>12.889167857544424</v>
      </c>
      <c r="HC15" s="28">
        <f t="shared" si="115"/>
        <v>0.5350553430378332</v>
      </c>
      <c r="HE15">
        <f>IFERROR(VLOOKUP(_xlfn.NUMBERVALUE(MID(L15, SEARCH("!", L15)+1, SEARCH("+", L15)-SEARCH("!", L15)-1)), Rankings!$A$2:$BK$129, 63, FALSE),0)</f>
        <v>0.55881753299749948</v>
      </c>
      <c r="HF15">
        <f>IFERROR(VLOOKUP(_xlfn.NUMBERVALUE(MID(M15, SEARCH("!", M15)+1, SEARCH("+", M15)-SEARCH("!", M15)-1)), Rankings!$A$2:$BK$129, 63, FALSE),0)</f>
        <v>0.99722768391660677</v>
      </c>
      <c r="HG15">
        <f>IFERROR(VLOOKUP(_xlfn.NUMBERVALUE(MID(N15, SEARCH("!", N15)+1, SEARCH("+", N15)-SEARCH("!", N15)-1)), Rankings!$A$2:$BK$129, 63, FALSE),0)</f>
        <v>0.59825948781106209</v>
      </c>
      <c r="HH15">
        <f>IFERROR(VLOOKUP(_xlfn.NUMBERVALUE(MID(O15, SEARCH("!", O15)+1, SEARCH("+", O15)-SEARCH("!", O15)-1)), Rankings!$A$2:$BK$129, 63, FALSE),0)</f>
        <v>0</v>
      </c>
      <c r="HI15">
        <f>IFERROR(VLOOKUP(_xlfn.NUMBERVALUE(MID(P15, SEARCH("!", P15)+1, SEARCH("+", P15)-SEARCH("!", P15)-1)), Rankings!$A$2:$BK$129, 63, FALSE),0)</f>
        <v>0.42259502862758508</v>
      </c>
      <c r="HJ15">
        <f>IFERROR(VLOOKUP(_xlfn.NUMBERVALUE(MID(Q15, SEARCH("!", Q15)+1, SEARCH("+", Q15)-SEARCH("!", Q15)-1)), Rankings!$A$2:$BK$129, 63, FALSE),0)</f>
        <v>0.61921091340033552</v>
      </c>
      <c r="HK15">
        <f>IFERROR(VLOOKUP(_xlfn.NUMBERVALUE(MID(R15, SEARCH("!", R15)+1, SEARCH("+", R15)-SEARCH("!", R15)-1)), Rankings!$A$2:$BK$129, 63, FALSE),0)</f>
        <v>0</v>
      </c>
      <c r="HL15">
        <f>IFERROR(VLOOKUP(_xlfn.NUMBERVALUE(MID(S15, SEARCH("!", S15)+1, SEARCH("+", S15)-SEARCH("!", S15)-1)), Rankings!$A$2:$BK$129, 63, FALSE),0)</f>
        <v>0</v>
      </c>
      <c r="HM15">
        <f>IFERROR(VLOOKUP(_xlfn.NUMBERVALUE(MID(T15, SEARCH("!", T15)+1, SEARCH("+", T15)-SEARCH("!", T15)-1)), Rankings!$A$2:$BK$129, 63, FALSE),0)</f>
        <v>0.60227703843849056</v>
      </c>
      <c r="HN15">
        <f>IFERROR(VLOOKUP(_xlfn.NUMBERVALUE(MID(U15, SEARCH("!", U15)+1, SEARCH("+", U15)-SEARCH("!", U15)-1)), Rankings!$A$2:$BK$129, 63, FALSE),0)</f>
        <v>0</v>
      </c>
      <c r="HO15">
        <f>IFERROR(VLOOKUP(_xlfn.NUMBERVALUE(MID(V15, SEARCH("!", V15)+1, SEARCH("+", V15)-SEARCH("!", V15)-1)), Rankings!$A$2:$BK$129, 63, FALSE),0)</f>
        <v>0.62662319449602411</v>
      </c>
      <c r="HP15">
        <f>IFERROR(VLOOKUP(_xlfn.NUMBERVALUE(MID(W15, SEARCH("!", W15)+1, SEARCH("+", W15)-SEARCH("!", W15)-1)), Rankings!$A$2:$BK$129, 63, FALSE),0)</f>
        <v>0.37008958491215449</v>
      </c>
      <c r="HQ15">
        <f>IFERROR(VLOOKUP(_xlfn.NUMBERVALUE(MID(X15, SEARCH("!", X15)+1, SEARCH("+", X15)-SEARCH("!", X15)-1)), Rankings!$A$2:$BK$129, 63, FALSE),0)</f>
        <v>0</v>
      </c>
      <c r="HR15">
        <f>IFERROR(VLOOKUP(_xlfn.NUMBERVALUE(MID(Y15, SEARCH("!", Y15)+1, SEARCH("+", Y15)-SEARCH("!", Y15)-1)), Rankings!$A$2:$BK$129, 63, FALSE),0)</f>
        <v>0</v>
      </c>
      <c r="HS15">
        <f>IFERROR(VLOOKUP(_xlfn.NUMBERVALUE(MID(Z15, SEARCH("!", Z15)+1, SEARCH("+", Z15)-SEARCH("!", Z15)-1)), Rankings!$A$2:$BK$129, 63, FALSE),0)</f>
        <v>0.41542995804937638</v>
      </c>
      <c r="HT15">
        <f>IFERROR(VLOOKUP(_xlfn.NUMBERVALUE(MID(AA15, SEARCH("!", AA15)+1, SEARCH("+", AA15)-SEARCH("!", AA15)-1)), Rankings!$A$2:$BK$129, 63, FALSE),0)</f>
        <v>0</v>
      </c>
      <c r="HU15">
        <f>IFERROR(VLOOKUP(_xlfn.NUMBERVALUE(MID(AB15, SEARCH("!", AB15)+1, SEARCH("+", AB15)-SEARCH("!", AB15)-1)), Rankings!$A$2:$BK$129, 63, FALSE),0)</f>
        <v>0</v>
      </c>
      <c r="HV15">
        <f>IFERROR(VLOOKUP(_xlfn.NUMBERVALUE(MID(AC15, SEARCH("!", AC15)+1, SEARCH("+", AC15)-SEARCH("!", AC15)-1)), Rankings!$A$2:$BK$129, 63, FALSE),0)</f>
        <v>0</v>
      </c>
      <c r="HW15">
        <f>IFERROR(VLOOKUP(_xlfn.NUMBERVALUE(MID(AD15, SEARCH("!", AD15)+1, SEARCH("+", AD15)-SEARCH("!", AD15)-1)), Rankings!$A$2:$BK$129, 63, FALSE),0)</f>
        <v>0</v>
      </c>
      <c r="HX15">
        <f>IFERROR(VLOOKUP(_xlfn.NUMBERVALUE(MID(AE15, SEARCH("!", AE15)+1, SEARCH("+", AE15)-SEARCH("!", AE15)-1)), Rankings!$A$2:$BK$129, 63, FALSE),0)</f>
        <v>0.26403708703780177</v>
      </c>
      <c r="HY15">
        <f>IFERROR(VLOOKUP(_xlfn.NUMBERVALUE(MID(AF15, SEARCH("!", AF15)+1, SEARCH("+", AF15)-SEARCH("!", AF15)-1)), Rankings!$A$2:$BK$129, 63, FALSE),0)</f>
        <v>0</v>
      </c>
      <c r="HZ15">
        <f>IFERROR(VLOOKUP(_xlfn.NUMBERVALUE(MID(AG15, SEARCH("!", AG15)+1, SEARCH("+", AG15)-SEARCH("!", AG15)-1)), Rankings!$A$2:$BK$129, 63, FALSE),0)</f>
        <v>0</v>
      </c>
      <c r="IA15">
        <f>IFERROR(VLOOKUP(_xlfn.NUMBERVALUE(MID(AH15, SEARCH("!", AH15)+1, SEARCH("+", AH15)-SEARCH("!", AH15)-1)), Rankings!$A$2:$BK$129, 63, FALSE),0)</f>
        <v>0</v>
      </c>
      <c r="IB15">
        <f>IFERROR(VLOOKUP(_xlfn.NUMBERVALUE(MID(AI15, SEARCH("!", AI15)+1, SEARCH("+", AI15)-SEARCH("!", AI15)-1)), Rankings!$A$2:$BK$129, 63, FALSE),0)</f>
        <v>0.58016529379212656</v>
      </c>
      <c r="IC15">
        <f>IFERROR(VLOOKUP(_xlfn.NUMBERVALUE(MID(AJ15, SEARCH("!", AJ15)+1, SEARCH("+", AJ15)-SEARCH("!", AJ15)-1)), Rankings!$A$2:$BK$129, 63, FALSE),0)</f>
        <v>0</v>
      </c>
      <c r="ID15">
        <f>IFERROR(VLOOKUP(_xlfn.NUMBERVALUE(MID(AK15, SEARCH("!", AK15)+1, SEARCH("+", AK15)-SEARCH("!", AK15)-1)), Rankings!$A$2:$BK$129, 63, FALSE),0)</f>
        <v>0.89022469558383477</v>
      </c>
      <c r="IE15">
        <f>IFERROR(VLOOKUP(_xlfn.NUMBERVALUE(MID(AL15, SEARCH("!", AL15)+1, SEARCH("+", AL15)-SEARCH("!", AL15)-1)), Rankings!$A$2:$BK$129, 63, FALSE),0)</f>
        <v>0.60530174914633528</v>
      </c>
      <c r="IF15">
        <f>IFERROR(VLOOKUP(_xlfn.NUMBERVALUE(MID(AM15, SEARCH("!", AM15)+1, SEARCH("+", AM15)-SEARCH("!", AM15)-1)), Rankings!$A$2:$BK$129, 63, FALSE),0)</f>
        <v>0</v>
      </c>
      <c r="IG15">
        <f>IFERROR(VLOOKUP(_xlfn.NUMBERVALUE(MID(AN15, SEARCH("!", AN15)+1, SEARCH("+", AN15)-SEARCH("!", AN15)-1)), Rankings!$A$2:$BK$129, 63, FALSE),0)</f>
        <v>0</v>
      </c>
      <c r="IH15">
        <f>IFERROR(VLOOKUP(_xlfn.NUMBERVALUE(MID(AO15, SEARCH("!", AO15)+1, SEARCH("+", AO15)-SEARCH("!", AO15)-1)), Rankings!$A$2:$BK$129, 63, FALSE),0)</f>
        <v>0.30935108502098208</v>
      </c>
      <c r="II15">
        <f>IFERROR(VLOOKUP(_xlfn.NUMBERVALUE(MID(AP15, SEARCH("!", AP15)+1, SEARCH("+", AP15)-SEARCH("!", AP15)-1)), Rankings!$A$2:$BK$129, 63, FALSE),0)</f>
        <v>0</v>
      </c>
      <c r="IJ15">
        <f>IFERROR(VLOOKUP(_xlfn.NUMBERVALUE(MID(AQ15, SEARCH("!", AQ15)+1, SEARCH("+", AQ15)-SEARCH("!", AQ15)-1)), Rankings!$A$2:$BK$129, 63, FALSE),0)</f>
        <v>0</v>
      </c>
      <c r="IK15">
        <f>IFERROR(VLOOKUP(_xlfn.NUMBERVALUE(MID(AR15, SEARCH("!", AR15)+1, SEARCH("+", AR15)-SEARCH("!", AR15)-1)), Rankings!$A$2:$BK$129, 63, FALSE),0)</f>
        <v>0.44033064198466065</v>
      </c>
      <c r="IL15">
        <f>IFERROR(VLOOKUP(_xlfn.NUMBERVALUE(MID(AS15, SEARCH("!", AS15)+1, SEARCH("+", AS15)-SEARCH("!", AS15)-1)), Rankings!$A$2:$BK$129, 63, FALSE),0)</f>
        <v>0</v>
      </c>
      <c r="IM15">
        <f>IFERROR(VLOOKUP(_xlfn.NUMBERVALUE(MID(AT15, SEARCH("!", AT15)+1, SEARCH("+", AT15)-SEARCH("!", AT15)-1)), Rankings!$A$2:$BK$129, 63, FALSE),0)</f>
        <v>0</v>
      </c>
      <c r="IN15">
        <f>IFERROR(VLOOKUP(_xlfn.NUMBERVALUE(MID(AU15, SEARCH("!", AU15)+1, SEARCH("+", AU15)-SEARCH("!", AU15)-1)), Rankings!$A$2:$BK$129, 63, FALSE),0)</f>
        <v>0.52069036350182252</v>
      </c>
      <c r="IO15">
        <f>IFERROR(VLOOKUP(_xlfn.NUMBERVALUE(MID(AV15, SEARCH("!", AV15)+1, SEARCH("+", AV15)-SEARCH("!", AV15)-1)), Rankings!$A$2:$BK$129, 63, FALSE),0)</f>
        <v>0</v>
      </c>
      <c r="IP15">
        <f>IFERROR(VLOOKUP(_xlfn.NUMBERVALUE(MID(AW15, SEARCH("!", AW15)+1, SEARCH("+", AW15)-SEARCH("!", AW15)-1)), Rankings!$A$2:$BK$129, 63, FALSE),0)</f>
        <v>0</v>
      </c>
      <c r="IQ15">
        <f>IFERROR(VLOOKUP(_xlfn.NUMBERVALUE(MID(AX15, SEARCH("!", AX15)+1, SEARCH("+", AX15)-SEARCH("!", AX15)-1)), Rankings!$A$2:$BK$129, 63, FALSE),0)</f>
        <v>0</v>
      </c>
      <c r="IR15">
        <f>IFERROR(VLOOKUP(_xlfn.NUMBERVALUE(MID(AY15, SEARCH("!", AY15)+1, SEARCH("+", AY15)-SEARCH("!", AY15)-1)), Rankings!$A$2:$BK$129, 63, FALSE),0)</f>
        <v>0</v>
      </c>
      <c r="IS15">
        <f>IFERROR(VLOOKUP(_xlfn.NUMBERVALUE(MID(AZ15, SEARCH("!", AZ15)+1, SEARCH("+", AZ15)-SEARCH("!", AZ15)-1)), Rankings!$A$2:$BK$129, 63, FALSE),0)</f>
        <v>0</v>
      </c>
      <c r="IT15">
        <f>IFERROR(VLOOKUP(_xlfn.NUMBERVALUE(MID(BA15, SEARCH("!", BA15)+1, SEARCH("+", BA15)-SEARCH("!", BA15)-1)), Rankings!$A$2:$BK$129, 63, FALSE),0)</f>
        <v>0</v>
      </c>
      <c r="IU15">
        <f>IFERROR(VLOOKUP(_xlfn.NUMBERVALUE(MID(BB15, SEARCH("!", BB15)+1, SEARCH("+", BB15)-SEARCH("!", BB15)-1)), Rankings!$A$2:$BK$129, 63, FALSE),0)</f>
        <v>0</v>
      </c>
      <c r="IV15">
        <f>IFERROR(VLOOKUP(_xlfn.NUMBERVALUE(MID(BC15, SEARCH("!", BC15)+1, SEARCH("+", BC15)-SEARCH("!", BC15)-1)), Rankings!$A$2:$BK$129, 63, FALSE),0)</f>
        <v>0</v>
      </c>
      <c r="IW15">
        <f>IFERROR(VLOOKUP(_xlfn.NUMBERVALUE(MID(BD15, SEARCH("!", BD15)+1, SEARCH("+", BD15)-SEARCH("!", BD15)-1)), Rankings!$A$2:$BK$129, 63, FALSE),0)</f>
        <v>0.59825948781106209</v>
      </c>
      <c r="IX15">
        <f>IFERROR(VLOOKUP(_xlfn.NUMBERVALUE(MID(BE15, SEARCH("!", BE15)+1, SEARCH("+", BE15)-SEARCH("!", BE15)-1)), Rankings!$A$2:$BK$129, 63, FALSE),0)</f>
        <v>0</v>
      </c>
      <c r="IY15">
        <f>IFERROR(VLOOKUP(_xlfn.NUMBERVALUE(MID(BF15, SEARCH("!", BF15)+1, SEARCH("+", BF15)-SEARCH("!", BF15)-1)), Rankings!$A$2:$BK$129, 63, FALSE),0)</f>
        <v>0</v>
      </c>
      <c r="IZ15">
        <f>IFERROR(VLOOKUP(_xlfn.NUMBERVALUE(MID(BG15, SEARCH("!", BG15)+1, SEARCH("+", BG15)-SEARCH("!", BG15)-1)), Rankings!$A$2:$BK$129, 63, FALSE),0)</f>
        <v>0</v>
      </c>
      <c r="JA15">
        <f>IFERROR(VLOOKUP(_xlfn.NUMBERVALUE(MID(BH15, SEARCH("!", BH15)+1, SEARCH("+", BH15)-SEARCH("!", BH15)-1)), Rankings!$A$2:$BK$129, 63, FALSE),0)</f>
        <v>0</v>
      </c>
      <c r="JB15">
        <f>IFERROR(VLOOKUP(_xlfn.NUMBERVALUE(MID(BI15, SEARCH("!", BI15)+1, SEARCH("+", BI15)-SEARCH("!", BI15)-1)), Rankings!$A$2:$BK$129, 63, FALSE),0)</f>
        <v>0</v>
      </c>
      <c r="JC15">
        <f>IFERROR(VLOOKUP(_xlfn.NUMBERVALUE(MID(BJ15, SEARCH("!", BJ15)+1, SEARCH("+", BJ15)-SEARCH("!", BJ15)-1)), Rankings!$A$2:$BK$129, 63, FALSE),0)</f>
        <v>0.99722768391660677</v>
      </c>
      <c r="JD15">
        <f>IFERROR(VLOOKUP(_xlfn.NUMBERVALUE(MID(BK15, SEARCH("!", BK15)+1, SEARCH("+", BK15)-SEARCH("!", BK15)-1)), Rankings!$A$2:$BK$129, 63, FALSE),0)</f>
        <v>0</v>
      </c>
      <c r="JE15">
        <f>IFERROR(VLOOKUP(_xlfn.NUMBERVALUE(MID(BL15, SEARCH("!", BL15)+1, SEARCH("+", BL15)-SEARCH("!", BL15)-1)), Rankings!$A$2:$BK$129, 63, FALSE),0)</f>
        <v>0</v>
      </c>
      <c r="JF15">
        <f>IFERROR(VLOOKUP(_xlfn.NUMBERVALUE(MID(BM15, SEARCH("!", BM15)+1, SEARCH("+", BM15)-SEARCH("!", BM15)-1)), Rankings!$A$2:$BK$129, 63, FALSE),0)</f>
        <v>0</v>
      </c>
      <c r="JG15">
        <f>IFERROR(VLOOKUP(_xlfn.NUMBERVALUE(MID(BN15, SEARCH("!", BN15)+1, SEARCH("+", BN15)-SEARCH("!", BN15)-1)), Rankings!$A$2:$BK$129, 63, FALSE),0)</f>
        <v>0.87224282570657508</v>
      </c>
      <c r="JH15">
        <f>IFERROR(VLOOKUP(_xlfn.NUMBERVALUE(MID(BO15, SEARCH("!", BO15)+1, SEARCH("+", BO15)-SEARCH("!", BO15)-1)), Rankings!$A$2:$BK$129, 63, FALSE),0)</f>
        <v>0.89976634284048129</v>
      </c>
      <c r="JI15">
        <f>IFERROR(VLOOKUP(_xlfn.NUMBERVALUE(MID(BP15, SEARCH("!", BP15)+1, SEARCH("+", BP15)-SEARCH("!", BP15)-1)), Rankings!$A$2:$BK$129, 63, FALSE),0)</f>
        <v>0.87224282570657508</v>
      </c>
      <c r="JJ15">
        <f>IFERROR(VLOOKUP(_xlfn.NUMBERVALUE(MID(BQ15, SEARCH("!", BQ15)+1, SEARCH("+", BQ15)-SEARCH("!", BQ15)-1)), Rankings!$A$2:$BK$129, 63, FALSE),0)</f>
        <v>0.89976634284048129</v>
      </c>
      <c r="JK15">
        <f>IFERROR(VLOOKUP(_xlfn.NUMBERVALUE(MID(BR15, SEARCH("!", BR15)+1, SEARCH("+", BR15)-SEARCH("!", BR15)-1)), Rankings!$A$2:$BK$129, 63, FALSE),0)</f>
        <v>0</v>
      </c>
      <c r="JL15">
        <f>IFERROR(VLOOKUP(_xlfn.NUMBERVALUE(MID(BS15, SEARCH("!", BS15)+1, SEARCH("+", BS15)-SEARCH("!", BS15)-1)), Rankings!$A$2:$BK$129, 63, FALSE),0)</f>
        <v>0.89022469558383477</v>
      </c>
      <c r="JM15">
        <f>IFERROR(VLOOKUP(_xlfn.NUMBERVALUE(MID(BT15, SEARCH("!", BT15)+1, SEARCH("+", BT15)-SEARCH("!", BT15)-1)), Rankings!$A$2:$BK$129, 63, FALSE),0)</f>
        <v>0</v>
      </c>
      <c r="JN15">
        <f>IFERROR(VLOOKUP(_xlfn.NUMBERVALUE(MID(BU15, SEARCH("!", BU15)+1, SEARCH("+", BU15)-SEARCH("!", BU15)-1)), Rankings!$A$2:$BK$129, 63, FALSE),0)</f>
        <v>0.89022469558383477</v>
      </c>
      <c r="JO15">
        <f>IFERROR(VLOOKUP(_xlfn.NUMBERVALUE(MID(BV15, SEARCH("!", BV15)+1, SEARCH("+", BV15)-SEARCH("!", BV15)-1)), Rankings!$A$2:$BK$129, 63, FALSE),0)</f>
        <v>0</v>
      </c>
      <c r="JP15">
        <f>IFERROR(VLOOKUP(_xlfn.NUMBERVALUE(MID(BW15, SEARCH("!", BW15)+1, SEARCH("+", BW15)-SEARCH("!", BW15)-1)), Rankings!$A$2:$BK$129, 63, FALSE),0)</f>
        <v>0.91255548584178892</v>
      </c>
      <c r="JQ15">
        <f>IFERROR(VLOOKUP(_xlfn.NUMBERVALUE(MID(BX15, SEARCH("!", BX15)+1, SEARCH("+", BX15)-SEARCH("!", BX15)-1)), Rankings!$A$2:$BK$129, 63, FALSE),0)</f>
        <v>0</v>
      </c>
      <c r="JR15">
        <f>IFERROR(VLOOKUP(_xlfn.NUMBERVALUE(MID(BY15, SEARCH("!", BY15)+1, SEARCH("+", BY15)-SEARCH("!", BY15)-1)), Rankings!$A$2:$BK$129, 63, FALSE),0)</f>
        <v>0.91255548584178892</v>
      </c>
      <c r="JS15">
        <f>IFERROR(VLOOKUP(_xlfn.NUMBERVALUE(MID(BZ15, SEARCH("!", BZ15)+1, SEARCH("+", BZ15)-SEARCH("!", BZ15)-1)), Rankings!$A$2:$BK$129, 63, FALSE),0)</f>
        <v>0</v>
      </c>
      <c r="JT15">
        <f>IFERROR(VLOOKUP(_xlfn.NUMBERVALUE(MID(CA15, SEARCH("!", CA15)+1, SEARCH("+", CA15)-SEARCH("!", CA15)-1)), Rankings!$A$2:$BK$129, 63, FALSE),0)</f>
        <v>0</v>
      </c>
      <c r="JU15">
        <f>IFERROR(VLOOKUP(_xlfn.NUMBERVALUE(MID(CB15, SEARCH("!", CB15)+1, SEARCH("+", CB15)-SEARCH("!", CB15)-1)), Rankings!$A$2:$BK$129, 63, FALSE),0)</f>
        <v>0</v>
      </c>
      <c r="JV15">
        <f>IFERROR(VLOOKUP(_xlfn.NUMBERVALUE(MID(CC15, SEARCH("!", CC15)+1, SEARCH("+", CC15)-SEARCH("!", CC15)-1)), Rankings!$A$2:$BK$129, 63, FALSE),0)</f>
        <v>0</v>
      </c>
      <c r="JW15">
        <f>IFERROR(VLOOKUP(_xlfn.NUMBERVALUE(MID(CD15, SEARCH("!", CD15)+1, SEARCH("+", CD15)-SEARCH("!", CD15)-1)), Rankings!$A$2:$BK$129, 63, FALSE),0)</f>
        <v>0</v>
      </c>
      <c r="JX15">
        <f>IFERROR(VLOOKUP(_xlfn.NUMBERVALUE(MID(CE15, SEARCH("!", CE15)+1, SEARCH("+", CE15)-SEARCH("!", CE15)-1)), Rankings!$A$2:$BK$129, 63, FALSE),0)</f>
        <v>0</v>
      </c>
      <c r="JY15">
        <f>IFERROR(VLOOKUP(_xlfn.NUMBERVALUE(MID(CF15, SEARCH("!", CF15)+1, SEARCH("+", CF15)-SEARCH("!", CF15)-1)), Rankings!$A$2:$BK$129, 63, FALSE),0)</f>
        <v>0</v>
      </c>
      <c r="JZ15">
        <f>IFERROR(VLOOKUP(_xlfn.NUMBERVALUE(MID(CG15, SEARCH("!", CG15)+1, SEARCH("+", CG15)-SEARCH("!", CG15)-1)), Rankings!$A$2:$BK$129, 63, FALSE),0)</f>
        <v>0</v>
      </c>
      <c r="KA15">
        <f>IFERROR(VLOOKUP(_xlfn.NUMBERVALUE(MID(CH15, SEARCH("!", CH15)+1, SEARCH("+", CH15)-SEARCH("!", CH15)-1)), Rankings!$A$2:$BK$129, 63, FALSE),0)</f>
        <v>0</v>
      </c>
      <c r="KB15">
        <f>IFERROR(VLOOKUP(_xlfn.NUMBERVALUE(MID(CI15, SEARCH("!", CI15)+1, SEARCH("+", CI15)-SEARCH("!", CI15)-1)), Rankings!$A$2:$BK$129, 63, FALSE),0)</f>
        <v>0</v>
      </c>
      <c r="KC15">
        <f>IFERROR(VLOOKUP(_xlfn.NUMBERVALUE(MID(CJ15, SEARCH("!", CJ15)+1, SEARCH("+", CJ15)-SEARCH("!", CJ15)-1)), Rankings!$A$2:$BK$129, 63, FALSE),0)</f>
        <v>0</v>
      </c>
      <c r="KD15">
        <f>IFERROR(VLOOKUP(_xlfn.NUMBERVALUE(MID(CK15, SEARCH("!", CK15)+1, SEARCH("+", CK15)-SEARCH("!", CK15)-1)), Rankings!$A$2:$BK$129, 63, FALSE),0)</f>
        <v>0</v>
      </c>
      <c r="KE15">
        <f>IFERROR(VLOOKUP(_xlfn.NUMBERVALUE(MID(CL15, SEARCH("!", CL15)+1, SEARCH("+", CL15)-SEARCH("!", CL15)-1)), Rankings!$A$2:$BK$129, 63, FALSE),0)</f>
        <v>0</v>
      </c>
      <c r="KF15">
        <f>IFERROR(VLOOKUP(_xlfn.NUMBERVALUE(MID(CM15, SEARCH("!", CM15)+1, SEARCH("+", CM15)-SEARCH("!", CM15)-1)), Rankings!$A$2:$BK$129, 63, FALSE),0)</f>
        <v>0</v>
      </c>
      <c r="KG15">
        <f>IFERROR(VLOOKUP(_xlfn.NUMBERVALUE(MID(CN15, SEARCH("!", CN15)+1, SEARCH("+", CN15)-SEARCH("!", CN15)-1)), Rankings!$A$2:$BK$129, 63, FALSE),0)</f>
        <v>0</v>
      </c>
      <c r="KH15">
        <f>IFERROR(VLOOKUP(_xlfn.NUMBERVALUE(MID(CO15, SEARCH("!", CO15)+1, SEARCH("+", CO15)-SEARCH("!", CO15)-1)), Rankings!$A$2:$BK$129, 63, FALSE),0)</f>
        <v>0</v>
      </c>
      <c r="KJ15" s="28">
        <f t="shared" si="116"/>
        <v>274</v>
      </c>
      <c r="KK15" s="28">
        <f t="shared" si="117"/>
        <v>0</v>
      </c>
      <c r="KL15" s="28">
        <f t="shared" si="118"/>
        <v>74</v>
      </c>
      <c r="KM15" s="28">
        <f t="shared" si="119"/>
        <v>52</v>
      </c>
      <c r="KN15" s="28">
        <f t="shared" si="120"/>
        <v>0</v>
      </c>
      <c r="KO15" s="28">
        <f t="shared" si="121"/>
        <v>203</v>
      </c>
      <c r="KP15" s="28">
        <f t="shared" si="122"/>
        <v>363</v>
      </c>
      <c r="KQ15" s="28">
        <f t="shared" si="123"/>
        <v>203</v>
      </c>
      <c r="KS15" s="27" t="str">
        <f t="shared" si="124"/>
        <v>19</v>
      </c>
      <c r="KT15" s="27" t="str">
        <f t="shared" si="125"/>
        <v>12</v>
      </c>
      <c r="KU15" s="27" t="str">
        <f t="shared" si="126"/>
        <v>31</v>
      </c>
      <c r="KV15" s="27">
        <f t="shared" si="127"/>
        <v>0</v>
      </c>
      <c r="KW15" s="27" t="str">
        <f t="shared" si="128"/>
        <v>27</v>
      </c>
      <c r="KX15" s="27" t="str">
        <f t="shared" si="129"/>
        <v>25</v>
      </c>
      <c r="KY15" s="27">
        <f t="shared" si="130"/>
        <v>0</v>
      </c>
      <c r="KZ15" s="27">
        <f t="shared" si="131"/>
        <v>0</v>
      </c>
      <c r="LA15" s="27" t="str">
        <f t="shared" si="132"/>
        <v>18</v>
      </c>
      <c r="LB15" s="27">
        <f t="shared" si="133"/>
        <v>0</v>
      </c>
      <c r="LC15" s="27" t="str">
        <f t="shared" si="134"/>
        <v>22</v>
      </c>
      <c r="LD15" s="27" t="str">
        <f t="shared" si="135"/>
        <v>35</v>
      </c>
      <c r="LE15" s="27">
        <f t="shared" si="136"/>
        <v>0</v>
      </c>
      <c r="LF15" s="27">
        <f t="shared" si="137"/>
        <v>0</v>
      </c>
      <c r="LG15" s="27" t="str">
        <f t="shared" si="138"/>
        <v>20</v>
      </c>
      <c r="LH15" s="27">
        <f t="shared" si="139"/>
        <v>0</v>
      </c>
      <c r="LI15" s="27">
        <f t="shared" si="140"/>
        <v>0</v>
      </c>
      <c r="LJ15" s="27">
        <f t="shared" si="141"/>
        <v>0</v>
      </c>
      <c r="LK15" s="27">
        <f t="shared" si="142"/>
        <v>0</v>
      </c>
      <c r="LL15" s="27" t="str">
        <f t="shared" si="143"/>
        <v>20</v>
      </c>
      <c r="LM15" s="27">
        <f t="shared" si="144"/>
        <v>0</v>
      </c>
      <c r="LN15" s="27">
        <f t="shared" si="145"/>
        <v>0</v>
      </c>
      <c r="LO15" s="27">
        <f t="shared" si="146"/>
        <v>0</v>
      </c>
      <c r="LP15" s="27" t="str">
        <f t="shared" si="147"/>
        <v>28</v>
      </c>
      <c r="LQ15" s="27">
        <f t="shared" si="148"/>
        <v>0</v>
      </c>
      <c r="LR15" s="27" t="str">
        <f t="shared" si="149"/>
        <v>5</v>
      </c>
      <c r="LS15" s="27" t="str">
        <f t="shared" si="150"/>
        <v>7</v>
      </c>
      <c r="LT15" s="27">
        <f t="shared" si="151"/>
        <v>0</v>
      </c>
      <c r="LU15" s="27">
        <f t="shared" si="152"/>
        <v>0</v>
      </c>
      <c r="LV15" s="27" t="str">
        <f t="shared" si="153"/>
        <v>27</v>
      </c>
      <c r="LW15" s="27">
        <f t="shared" si="154"/>
        <v>0</v>
      </c>
      <c r="LX15" s="27">
        <f t="shared" si="155"/>
        <v>0</v>
      </c>
      <c r="LY15" s="27" t="str">
        <f t="shared" si="156"/>
        <v>25</v>
      </c>
      <c r="LZ15" s="27">
        <f t="shared" si="157"/>
        <v>0</v>
      </c>
      <c r="MA15" s="27">
        <f t="shared" si="158"/>
        <v>0</v>
      </c>
      <c r="MB15" s="27" t="str">
        <f t="shared" si="159"/>
        <v>27</v>
      </c>
      <c r="MC15" s="27">
        <f t="shared" si="160"/>
        <v>0</v>
      </c>
      <c r="MD15" s="27">
        <f t="shared" si="161"/>
        <v>0</v>
      </c>
      <c r="ME15" s="27">
        <f t="shared" si="162"/>
        <v>0</v>
      </c>
      <c r="MF15" s="27">
        <f t="shared" si="163"/>
        <v>0</v>
      </c>
      <c r="MG15" s="27">
        <f t="shared" si="164"/>
        <v>0</v>
      </c>
      <c r="MH15" s="27">
        <f t="shared" si="165"/>
        <v>0</v>
      </c>
      <c r="MI15" s="27">
        <f t="shared" si="166"/>
        <v>0</v>
      </c>
      <c r="MJ15" s="27">
        <f t="shared" si="167"/>
        <v>0</v>
      </c>
      <c r="MK15" s="27" t="str">
        <f t="shared" si="168"/>
        <v>34</v>
      </c>
      <c r="ML15" s="27">
        <f t="shared" si="169"/>
        <v>0</v>
      </c>
      <c r="MM15" s="27">
        <f t="shared" si="170"/>
        <v>0</v>
      </c>
      <c r="MN15" s="27">
        <f t="shared" si="171"/>
        <v>0</v>
      </c>
      <c r="MO15" s="27">
        <f t="shared" si="172"/>
        <v>0</v>
      </c>
      <c r="MP15" s="27">
        <f t="shared" si="173"/>
        <v>0</v>
      </c>
      <c r="MQ15" s="27" t="str">
        <f t="shared" si="174"/>
        <v>18</v>
      </c>
      <c r="MR15" s="27">
        <f t="shared" si="175"/>
        <v>0</v>
      </c>
      <c r="MS15" s="27">
        <f t="shared" si="176"/>
        <v>0</v>
      </c>
      <c r="MT15" s="27">
        <f t="shared" si="177"/>
        <v>0</v>
      </c>
      <c r="MU15" s="27" t="str">
        <f t="shared" si="178"/>
        <v>10</v>
      </c>
      <c r="MV15" s="27" t="str">
        <f t="shared" si="179"/>
        <v>18</v>
      </c>
      <c r="MW15" s="27" t="str">
        <f t="shared" si="180"/>
        <v>20</v>
      </c>
      <c r="MX15" s="27" t="str">
        <f t="shared" si="181"/>
        <v>29</v>
      </c>
      <c r="MY15" s="27">
        <f t="shared" si="182"/>
        <v>0</v>
      </c>
      <c r="MZ15" s="27" t="str">
        <f t="shared" si="183"/>
        <v>28</v>
      </c>
      <c r="NA15" s="27">
        <f t="shared" si="184"/>
        <v>0</v>
      </c>
      <c r="NB15" s="27" t="str">
        <f t="shared" si="185"/>
        <v>8</v>
      </c>
      <c r="NC15" s="27">
        <f t="shared" si="186"/>
        <v>0</v>
      </c>
      <c r="ND15" s="27" t="str">
        <f t="shared" si="187"/>
        <v>11</v>
      </c>
      <c r="NE15" s="27">
        <f t="shared" si="188"/>
        <v>0</v>
      </c>
      <c r="NF15" s="27" t="str">
        <f t="shared" si="189"/>
        <v>19</v>
      </c>
      <c r="NG15" s="27">
        <f t="shared" si="190"/>
        <v>0</v>
      </c>
      <c r="NH15" s="27">
        <f t="shared" si="191"/>
        <v>0</v>
      </c>
      <c r="NI15" s="27">
        <f t="shared" si="192"/>
        <v>0</v>
      </c>
      <c r="NJ15" s="27">
        <f t="shared" si="193"/>
        <v>0</v>
      </c>
      <c r="NK15" s="27">
        <f t="shared" si="194"/>
        <v>0</v>
      </c>
      <c r="NL15" s="27">
        <f t="shared" si="195"/>
        <v>0</v>
      </c>
      <c r="NM15" s="27">
        <f t="shared" si="196"/>
        <v>0</v>
      </c>
      <c r="NN15" s="27">
        <f t="shared" si="197"/>
        <v>0</v>
      </c>
      <c r="NO15" s="27">
        <f t="shared" si="198"/>
        <v>0</v>
      </c>
      <c r="NP15" s="27">
        <f t="shared" si="199"/>
        <v>0</v>
      </c>
      <c r="NQ15" s="27">
        <f t="shared" si="200"/>
        <v>0</v>
      </c>
      <c r="NR15" s="27">
        <f t="shared" si="201"/>
        <v>0</v>
      </c>
      <c r="NS15" s="27">
        <f t="shared" si="202"/>
        <v>0</v>
      </c>
      <c r="NT15" s="27">
        <f t="shared" si="203"/>
        <v>0</v>
      </c>
      <c r="NU15" s="27">
        <f t="shared" si="204"/>
        <v>0</v>
      </c>
      <c r="NV15" s="27">
        <f t="shared" si="205"/>
        <v>0</v>
      </c>
      <c r="NX15" s="28">
        <f t="shared" si="206"/>
        <v>162</v>
      </c>
      <c r="NY15" s="28">
        <f t="shared" si="207"/>
        <v>0</v>
      </c>
      <c r="NZ15" s="28">
        <f t="shared" si="208"/>
        <v>50</v>
      </c>
      <c r="OA15" s="28">
        <f t="shared" si="209"/>
        <v>44</v>
      </c>
      <c r="OB15" s="28">
        <f t="shared" si="210"/>
        <v>0</v>
      </c>
      <c r="OC15" s="28">
        <f t="shared" si="211"/>
        <v>133</v>
      </c>
      <c r="OD15" s="28">
        <f t="shared" si="212"/>
        <v>231</v>
      </c>
      <c r="OE15" s="28">
        <f t="shared" si="213"/>
        <v>133</v>
      </c>
      <c r="OG15" s="27" t="str">
        <f t="shared" si="214"/>
        <v>9</v>
      </c>
      <c r="OH15" s="27" t="str">
        <f t="shared" si="215"/>
        <v>7</v>
      </c>
      <c r="OI15" s="27" t="str">
        <f t="shared" si="216"/>
        <v>17</v>
      </c>
      <c r="OJ15" s="27">
        <f t="shared" si="217"/>
        <v>0</v>
      </c>
      <c r="OK15" s="27" t="str">
        <f t="shared" si="218"/>
        <v>9</v>
      </c>
      <c r="OL15" s="27" t="str">
        <f t="shared" si="219"/>
        <v>8</v>
      </c>
      <c r="OM15" s="27">
        <f t="shared" si="220"/>
        <v>0</v>
      </c>
      <c r="ON15" s="27">
        <f t="shared" si="221"/>
        <v>0</v>
      </c>
      <c r="OO15" s="27" t="str">
        <f t="shared" si="222"/>
        <v>14</v>
      </c>
      <c r="OP15" s="27">
        <f t="shared" si="223"/>
        <v>0</v>
      </c>
      <c r="OQ15" s="27" t="str">
        <f t="shared" si="224"/>
        <v>5</v>
      </c>
      <c r="OR15" s="27" t="str">
        <f t="shared" si="225"/>
        <v>10</v>
      </c>
      <c r="OS15" s="27">
        <f t="shared" si="226"/>
        <v>0</v>
      </c>
      <c r="OT15" s="27">
        <f t="shared" si="227"/>
        <v>0</v>
      </c>
      <c r="OU15" s="27" t="str">
        <f t="shared" si="228"/>
        <v>19</v>
      </c>
      <c r="OV15" s="27">
        <f t="shared" si="229"/>
        <v>0</v>
      </c>
      <c r="OW15" s="27">
        <f t="shared" si="230"/>
        <v>0</v>
      </c>
      <c r="OX15" s="27">
        <f t="shared" si="231"/>
        <v>0</v>
      </c>
      <c r="OY15" s="27">
        <f t="shared" si="232"/>
        <v>0</v>
      </c>
      <c r="OZ15" s="27" t="str">
        <f t="shared" si="233"/>
        <v>15</v>
      </c>
      <c r="PA15" s="27">
        <f t="shared" si="234"/>
        <v>0</v>
      </c>
      <c r="PB15" s="27">
        <f t="shared" si="235"/>
        <v>0</v>
      </c>
      <c r="PC15" s="27">
        <f t="shared" si="236"/>
        <v>0</v>
      </c>
      <c r="PD15" s="27" t="str">
        <f t="shared" si="237"/>
        <v>7</v>
      </c>
      <c r="PE15" s="27">
        <f t="shared" si="238"/>
        <v>0</v>
      </c>
      <c r="PF15" s="27" t="str">
        <f t="shared" si="239"/>
        <v>21</v>
      </c>
      <c r="PG15" s="27" t="str">
        <f t="shared" si="240"/>
        <v>17</v>
      </c>
      <c r="PH15" s="27">
        <f t="shared" si="241"/>
        <v>0</v>
      </c>
      <c r="PI15" s="27">
        <f t="shared" si="242"/>
        <v>0</v>
      </c>
      <c r="PJ15" s="27" t="str">
        <f t="shared" si="243"/>
        <v>15</v>
      </c>
      <c r="PK15" s="27">
        <f t="shared" si="244"/>
        <v>0</v>
      </c>
      <c r="PL15" s="27">
        <f t="shared" si="245"/>
        <v>0</v>
      </c>
      <c r="PM15" s="27" t="str">
        <f t="shared" si="246"/>
        <v>24</v>
      </c>
      <c r="PN15" s="27">
        <f t="shared" si="247"/>
        <v>0</v>
      </c>
      <c r="PO15" s="27">
        <f t="shared" si="248"/>
        <v>0</v>
      </c>
      <c r="PP15" s="27" t="str">
        <f t="shared" si="249"/>
        <v>15</v>
      </c>
      <c r="PQ15" s="27">
        <f t="shared" si="250"/>
        <v>0</v>
      </c>
      <c r="PR15" s="27">
        <f t="shared" si="251"/>
        <v>0</v>
      </c>
      <c r="PS15" s="27">
        <f t="shared" si="252"/>
        <v>0</v>
      </c>
      <c r="PT15" s="27">
        <f t="shared" si="253"/>
        <v>0</v>
      </c>
      <c r="PU15" s="27">
        <f t="shared" si="254"/>
        <v>0</v>
      </c>
      <c r="PV15" s="27">
        <f t="shared" si="255"/>
        <v>0</v>
      </c>
      <c r="PW15" s="27">
        <f t="shared" si="256"/>
        <v>0</v>
      </c>
      <c r="PX15" s="27">
        <f t="shared" si="257"/>
        <v>0</v>
      </c>
      <c r="PY15" s="27" t="str">
        <f t="shared" si="258"/>
        <v>25</v>
      </c>
      <c r="PZ15" s="27">
        <f t="shared" si="259"/>
        <v>0</v>
      </c>
      <c r="QA15" s="27">
        <f t="shared" si="260"/>
        <v>0</v>
      </c>
      <c r="QB15" s="27">
        <f t="shared" si="261"/>
        <v>0</v>
      </c>
      <c r="QC15" s="27">
        <f t="shared" si="262"/>
        <v>0</v>
      </c>
      <c r="QD15" s="27">
        <f t="shared" si="263"/>
        <v>0</v>
      </c>
      <c r="QE15" s="27" t="str">
        <f t="shared" si="264"/>
        <v>19</v>
      </c>
      <c r="QF15" s="27">
        <f t="shared" si="265"/>
        <v>0</v>
      </c>
      <c r="QG15" s="27">
        <f t="shared" si="266"/>
        <v>0</v>
      </c>
      <c r="QH15" s="27">
        <f t="shared" si="267"/>
        <v>0</v>
      </c>
      <c r="QI15" s="27" t="str">
        <f t="shared" si="268"/>
        <v>20</v>
      </c>
      <c r="QJ15" s="27" t="str">
        <f t="shared" si="269"/>
        <v>22</v>
      </c>
      <c r="QK15" s="27" t="str">
        <f t="shared" si="270"/>
        <v>23</v>
      </c>
      <c r="QL15" s="27" t="str">
        <f t="shared" si="271"/>
        <v>18</v>
      </c>
      <c r="QM15" s="27">
        <f t="shared" si="272"/>
        <v>0</v>
      </c>
      <c r="QN15" s="27" t="str">
        <f t="shared" si="273"/>
        <v>18</v>
      </c>
      <c r="QO15" s="27">
        <f t="shared" si="274"/>
        <v>0</v>
      </c>
      <c r="QP15" s="27" t="str">
        <f t="shared" si="275"/>
        <v>14</v>
      </c>
      <c r="QQ15" s="27">
        <f t="shared" si="276"/>
        <v>0</v>
      </c>
      <c r="QR15" s="27" t="str">
        <f t="shared" si="277"/>
        <v>24</v>
      </c>
      <c r="QS15" s="27">
        <f t="shared" si="278"/>
        <v>0</v>
      </c>
      <c r="QT15" s="27" t="str">
        <f t="shared" si="279"/>
        <v>13</v>
      </c>
      <c r="QU15" s="27">
        <f t="shared" si="280"/>
        <v>0</v>
      </c>
      <c r="QV15" s="27">
        <f t="shared" si="281"/>
        <v>0</v>
      </c>
      <c r="QW15" s="27">
        <f t="shared" si="282"/>
        <v>0</v>
      </c>
      <c r="QX15" s="27">
        <f t="shared" si="283"/>
        <v>0</v>
      </c>
      <c r="QY15" s="27">
        <f t="shared" si="284"/>
        <v>0</v>
      </c>
      <c r="QZ15" s="27">
        <f t="shared" si="285"/>
        <v>0</v>
      </c>
      <c r="RA15" s="27">
        <f t="shared" si="286"/>
        <v>0</v>
      </c>
      <c r="RB15" s="27">
        <f t="shared" si="287"/>
        <v>0</v>
      </c>
      <c r="RC15" s="27">
        <f t="shared" si="288"/>
        <v>0</v>
      </c>
      <c r="RD15" s="27">
        <f t="shared" si="289"/>
        <v>0</v>
      </c>
      <c r="RE15" s="27">
        <f t="shared" si="290"/>
        <v>0</v>
      </c>
      <c r="RF15" s="27">
        <f t="shared" si="291"/>
        <v>0</v>
      </c>
      <c r="RG15" s="27">
        <f t="shared" si="292"/>
        <v>0</v>
      </c>
      <c r="RH15" s="27">
        <f t="shared" si="293"/>
        <v>0</v>
      </c>
      <c r="RI15" s="27">
        <f t="shared" si="294"/>
        <v>0</v>
      </c>
      <c r="RJ15" s="27">
        <f t="shared" si="295"/>
        <v>0</v>
      </c>
      <c r="RL15" s="28">
        <f t="shared" si="296"/>
        <v>96</v>
      </c>
      <c r="RM15" s="28">
        <f t="shared" si="297"/>
        <v>0</v>
      </c>
      <c r="RN15" s="28">
        <f t="shared" si="298"/>
        <v>27</v>
      </c>
      <c r="RO15" s="28">
        <f t="shared" si="299"/>
        <v>18</v>
      </c>
      <c r="RP15" s="28">
        <f t="shared" si="300"/>
        <v>0</v>
      </c>
      <c r="RQ15" s="28">
        <f t="shared" si="301"/>
        <v>127.5</v>
      </c>
      <c r="RT15" s="27" t="str">
        <f t="shared" si="302"/>
        <v>9</v>
      </c>
      <c r="RU15" s="27" t="str">
        <f t="shared" si="303"/>
        <v>8</v>
      </c>
      <c r="RV15" s="27" t="str">
        <f t="shared" si="304"/>
        <v>14</v>
      </c>
      <c r="RW15" s="27" t="str">
        <f t="shared" si="305"/>
        <v>0</v>
      </c>
      <c r="RX15" s="27" t="str">
        <f t="shared" si="306"/>
        <v>8</v>
      </c>
      <c r="RY15" s="27" t="str">
        <f t="shared" si="307"/>
        <v>9</v>
      </c>
      <c r="RZ15" s="27" t="str">
        <f t="shared" si="308"/>
        <v>0</v>
      </c>
      <c r="SA15" s="27" t="str">
        <f t="shared" si="309"/>
        <v>0</v>
      </c>
      <c r="SB15" s="27" t="str">
        <f t="shared" si="310"/>
        <v>5</v>
      </c>
      <c r="SC15" s="27" t="str">
        <f t="shared" si="311"/>
        <v>0</v>
      </c>
      <c r="SD15" s="27" t="str">
        <f t="shared" si="312"/>
        <v>12</v>
      </c>
      <c r="SE15" s="27" t="str">
        <f t="shared" si="313"/>
        <v>11</v>
      </c>
      <c r="SF15" s="27" t="str">
        <f t="shared" si="314"/>
        <v>0</v>
      </c>
      <c r="SG15" s="27" t="str">
        <f t="shared" si="315"/>
        <v>0</v>
      </c>
      <c r="SH15" s="27" t="str">
        <f t="shared" si="316"/>
        <v>5</v>
      </c>
      <c r="SI15" s="27" t="str">
        <f t="shared" si="317"/>
        <v>0</v>
      </c>
      <c r="SJ15" s="27" t="str">
        <f t="shared" si="318"/>
        <v>0</v>
      </c>
      <c r="SK15" s="27" t="str">
        <f t="shared" si="319"/>
        <v>0</v>
      </c>
      <c r="SL15" s="27" t="str">
        <f t="shared" si="320"/>
        <v>0</v>
      </c>
      <c r="SM15" s="27" t="str">
        <f t="shared" si="321"/>
        <v>4</v>
      </c>
      <c r="SN15" s="27" t="str">
        <f t="shared" si="322"/>
        <v>0</v>
      </c>
      <c r="SO15" s="27" t="str">
        <f t="shared" si="323"/>
        <v>0</v>
      </c>
      <c r="SP15" s="27" t="str">
        <f t="shared" si="324"/>
        <v>0</v>
      </c>
      <c r="SQ15" s="27" t="str">
        <f t="shared" si="325"/>
        <v>10</v>
      </c>
      <c r="SR15" s="27" t="str">
        <f t="shared" si="326"/>
        <v>0</v>
      </c>
      <c r="SS15" s="27" t="str">
        <f t="shared" si="327"/>
        <v>3</v>
      </c>
      <c r="ST15" s="27" t="str">
        <f t="shared" si="328"/>
        <v>2</v>
      </c>
      <c r="SU15" s="27" t="str">
        <f t="shared" si="329"/>
        <v>0</v>
      </c>
      <c r="SV15" s="27" t="str">
        <f t="shared" si="330"/>
        <v>0</v>
      </c>
      <c r="SW15" s="27" t="str">
        <f t="shared" si="331"/>
        <v>7</v>
      </c>
      <c r="SX15" s="27" t="str">
        <f t="shared" si="332"/>
        <v>0</v>
      </c>
      <c r="SY15" s="27" t="str">
        <f t="shared" si="333"/>
        <v>0</v>
      </c>
      <c r="SZ15" s="27" t="str">
        <f t="shared" si="334"/>
        <v>8</v>
      </c>
      <c r="TA15" s="27" t="str">
        <f t="shared" si="335"/>
        <v>0</v>
      </c>
      <c r="TB15" s="27" t="str">
        <f t="shared" si="336"/>
        <v>0</v>
      </c>
      <c r="TC15" s="27" t="str">
        <f t="shared" si="337"/>
        <v>8</v>
      </c>
      <c r="TD15" s="27" t="str">
        <f t="shared" si="338"/>
        <v>0</v>
      </c>
      <c r="TE15" s="27" t="str">
        <f t="shared" si="339"/>
        <v>0</v>
      </c>
      <c r="TF15" s="27" t="str">
        <f t="shared" si="340"/>
        <v>0</v>
      </c>
      <c r="TG15" s="27" t="str">
        <f t="shared" si="341"/>
        <v>0</v>
      </c>
      <c r="TH15" s="27" t="str">
        <f t="shared" si="342"/>
        <v>0</v>
      </c>
      <c r="TI15" s="27" t="str">
        <f t="shared" si="343"/>
        <v>0</v>
      </c>
      <c r="TJ15" s="27" t="str">
        <f t="shared" si="344"/>
        <v>0</v>
      </c>
      <c r="TK15" s="27" t="str">
        <f t="shared" si="345"/>
        <v>0</v>
      </c>
      <c r="TL15" s="27" t="str">
        <f t="shared" si="346"/>
        <v>9</v>
      </c>
      <c r="TM15" s="27" t="str">
        <f t="shared" si="347"/>
        <v>0</v>
      </c>
      <c r="TN15" s="27" t="str">
        <f t="shared" si="348"/>
        <v>0</v>
      </c>
      <c r="TO15" s="27" t="str">
        <f t="shared" si="349"/>
        <v>0</v>
      </c>
      <c r="TP15" s="27" t="str">
        <f t="shared" si="350"/>
        <v>0</v>
      </c>
      <c r="TQ15" s="27" t="str">
        <f t="shared" si="351"/>
        <v>0</v>
      </c>
      <c r="TR15" s="27" t="str">
        <f t="shared" si="352"/>
        <v>9</v>
      </c>
      <c r="TS15" s="27" t="str">
        <f t="shared" si="353"/>
        <v>0</v>
      </c>
      <c r="TT15" s="27" t="str">
        <f t="shared" si="354"/>
        <v>0</v>
      </c>
      <c r="TU15" s="27" t="str">
        <f t="shared" si="355"/>
        <v>0</v>
      </c>
      <c r="TV15" s="27" t="str">
        <f t="shared" si="356"/>
        <v>5</v>
      </c>
      <c r="TW15" s="27" t="str">
        <f t="shared" si="357"/>
        <v>11</v>
      </c>
      <c r="TX15" s="27" t="str">
        <f t="shared" si="358"/>
        <v>8</v>
      </c>
      <c r="TY15" s="27" t="str">
        <f t="shared" si="359"/>
        <v>12</v>
      </c>
      <c r="TZ15" s="27" t="str">
        <f t="shared" si="360"/>
        <v>0</v>
      </c>
      <c r="UA15" s="27" t="str">
        <f t="shared" si="361"/>
        <v>13</v>
      </c>
      <c r="UB15" s="27" t="str">
        <f t="shared" si="362"/>
        <v>0</v>
      </c>
      <c r="UC15" s="27" t="str">
        <f t="shared" si="363"/>
        <v>7</v>
      </c>
      <c r="UD15" s="27" t="str">
        <f t="shared" si="364"/>
        <v>0</v>
      </c>
      <c r="UE15" s="27" t="str">
        <f t="shared" si="365"/>
        <v>5</v>
      </c>
      <c r="UF15" s="27" t="str">
        <f t="shared" si="366"/>
        <v>0</v>
      </c>
      <c r="UG15" s="27" t="str">
        <f t="shared" si="367"/>
        <v>10</v>
      </c>
      <c r="UH15" s="27" t="str">
        <f t="shared" si="368"/>
        <v>0</v>
      </c>
      <c r="UI15" s="27" t="str">
        <f t="shared" si="369"/>
        <v>0</v>
      </c>
      <c r="UJ15" s="27" t="str">
        <f t="shared" si="370"/>
        <v>0</v>
      </c>
      <c r="UK15" s="27" t="str">
        <f t="shared" si="371"/>
        <v>0</v>
      </c>
      <c r="UL15" s="27" t="str">
        <f t="shared" si="372"/>
        <v>0</v>
      </c>
      <c r="UM15" s="27" t="str">
        <f t="shared" si="373"/>
        <v>0</v>
      </c>
      <c r="UN15" s="27" t="str">
        <f t="shared" si="374"/>
        <v>0</v>
      </c>
      <c r="UO15" s="27" t="str">
        <f t="shared" si="375"/>
        <v>0</v>
      </c>
      <c r="UP15" s="27" t="str">
        <f t="shared" si="376"/>
        <v>0</v>
      </c>
      <c r="UQ15" s="27" t="str">
        <f t="shared" si="377"/>
        <v>0</v>
      </c>
      <c r="UR15" s="27" t="str">
        <f t="shared" si="378"/>
        <v>0</v>
      </c>
      <c r="US15" s="27" t="str">
        <f t="shared" si="379"/>
        <v>0</v>
      </c>
      <c r="UT15" s="27" t="str">
        <f t="shared" si="380"/>
        <v>0</v>
      </c>
      <c r="UU15" s="27" t="str">
        <f t="shared" si="381"/>
        <v>0</v>
      </c>
      <c r="UV15" s="27" t="str">
        <f t="shared" si="382"/>
        <v>0</v>
      </c>
      <c r="UW15" s="27" t="str">
        <f t="shared" si="383"/>
        <v>0</v>
      </c>
      <c r="UY15" s="28">
        <f t="shared" si="384"/>
        <v>81.659999999999982</v>
      </c>
      <c r="UZ15" s="28">
        <f t="shared" si="385"/>
        <v>0</v>
      </c>
      <c r="VA15" s="28">
        <f t="shared" si="386"/>
        <v>19.149999999999999</v>
      </c>
      <c r="VB15" s="28">
        <f t="shared" si="387"/>
        <v>11.469999999999999</v>
      </c>
      <c r="VC15" s="28">
        <f t="shared" si="388"/>
        <v>0</v>
      </c>
      <c r="VD15" s="28">
        <f t="shared" si="389"/>
        <v>102.70499999999998</v>
      </c>
      <c r="VG15" s="27" t="str">
        <f t="shared" si="390"/>
        <v>-2.05</v>
      </c>
      <c r="VH15" s="27" t="str">
        <f t="shared" si="391"/>
        <v>-10.45</v>
      </c>
      <c r="VI15" s="27" t="str">
        <f t="shared" si="392"/>
        <v>3.24</v>
      </c>
      <c r="VJ15" s="27">
        <f t="shared" si="393"/>
        <v>0</v>
      </c>
      <c r="VK15" s="27" t="str">
        <f t="shared" si="394"/>
        <v>13.77</v>
      </c>
      <c r="VL15" s="27" t="str">
        <f t="shared" si="395"/>
        <v>9.55</v>
      </c>
      <c r="VM15" s="27">
        <f t="shared" si="396"/>
        <v>0</v>
      </c>
      <c r="VN15" s="27">
        <f t="shared" si="397"/>
        <v>0</v>
      </c>
      <c r="VO15" s="27" t="str">
        <f t="shared" si="398"/>
        <v>10.62</v>
      </c>
      <c r="VP15" s="27">
        <f t="shared" si="399"/>
        <v>0</v>
      </c>
      <c r="VQ15" s="27" t="str">
        <f t="shared" si="400"/>
        <v>-3.18</v>
      </c>
      <c r="VR15" s="27" t="str">
        <f t="shared" si="401"/>
        <v>11.91</v>
      </c>
      <c r="VS15" s="27">
        <f t="shared" si="402"/>
        <v>0</v>
      </c>
      <c r="VT15" s="27">
        <f t="shared" si="403"/>
        <v>0</v>
      </c>
      <c r="VU15" s="27" t="str">
        <f t="shared" si="404"/>
        <v>9.84</v>
      </c>
      <c r="VV15" s="27">
        <f t="shared" si="405"/>
        <v>0</v>
      </c>
      <c r="VW15" s="27">
        <f t="shared" si="406"/>
        <v>0</v>
      </c>
      <c r="VX15" s="27">
        <f t="shared" si="407"/>
        <v>0</v>
      </c>
      <c r="VY15" s="27">
        <f t="shared" si="408"/>
        <v>0</v>
      </c>
      <c r="VZ15" s="27" t="str">
        <f t="shared" si="409"/>
        <v>10.1</v>
      </c>
      <c r="WA15" s="27">
        <f t="shared" si="410"/>
        <v>0</v>
      </c>
      <c r="WB15" s="27">
        <f t="shared" si="411"/>
        <v>0</v>
      </c>
      <c r="WC15" s="27">
        <f t="shared" si="412"/>
        <v>0</v>
      </c>
      <c r="WD15" s="27" t="str">
        <f t="shared" si="413"/>
        <v>8.26</v>
      </c>
      <c r="WE15" s="27">
        <f t="shared" si="414"/>
        <v>0</v>
      </c>
      <c r="WF15" s="27" t="str">
        <f t="shared" si="415"/>
        <v>-1.54</v>
      </c>
      <c r="WG15" s="27" t="str">
        <f t="shared" si="416"/>
        <v>8.17</v>
      </c>
      <c r="WH15" s="27">
        <f t="shared" si="417"/>
        <v>0</v>
      </c>
      <c r="WI15" s="27">
        <f t="shared" si="418"/>
        <v>0</v>
      </c>
      <c r="WJ15" s="27" t="str">
        <f t="shared" si="419"/>
        <v>12.7</v>
      </c>
      <c r="WK15" s="27">
        <f t="shared" si="420"/>
        <v>0</v>
      </c>
      <c r="WL15" s="27">
        <f t="shared" si="421"/>
        <v>0</v>
      </c>
      <c r="WM15" s="27" t="str">
        <f t="shared" si="422"/>
        <v>12.04</v>
      </c>
      <c r="WN15" s="27">
        <f t="shared" si="423"/>
        <v>0</v>
      </c>
      <c r="WO15" s="27">
        <f t="shared" si="424"/>
        <v>0</v>
      </c>
      <c r="WP15" s="27" t="str">
        <f t="shared" si="425"/>
        <v>7.83</v>
      </c>
      <c r="WQ15" s="27">
        <f t="shared" si="426"/>
        <v>0</v>
      </c>
      <c r="WR15" s="27">
        <f t="shared" si="427"/>
        <v>0</v>
      </c>
      <c r="WS15" s="27">
        <f t="shared" si="428"/>
        <v>0</v>
      </c>
      <c r="WT15" s="27">
        <f t="shared" si="429"/>
        <v>0</v>
      </c>
      <c r="WU15" s="27">
        <f t="shared" si="430"/>
        <v>0</v>
      </c>
      <c r="WV15" s="27">
        <f t="shared" si="431"/>
        <v>0</v>
      </c>
      <c r="WW15" s="27">
        <f t="shared" si="432"/>
        <v>0</v>
      </c>
      <c r="WX15" s="27">
        <f t="shared" si="433"/>
        <v>0</v>
      </c>
      <c r="WY15" s="27" t="str">
        <f t="shared" si="434"/>
        <v>12.79</v>
      </c>
      <c r="WZ15" s="27">
        <f t="shared" si="435"/>
        <v>0</v>
      </c>
      <c r="XA15" s="27">
        <f t="shared" si="436"/>
        <v>0</v>
      </c>
      <c r="XB15" s="27">
        <f t="shared" si="437"/>
        <v>0</v>
      </c>
      <c r="XC15" s="27">
        <f t="shared" si="438"/>
        <v>0</v>
      </c>
      <c r="XD15" s="27">
        <f t="shared" si="439"/>
        <v>0</v>
      </c>
      <c r="XE15" s="27" t="str">
        <f t="shared" si="440"/>
        <v>-1.32</v>
      </c>
      <c r="XF15" s="27">
        <f t="shared" si="441"/>
        <v>0</v>
      </c>
      <c r="XG15" s="27">
        <f t="shared" si="442"/>
        <v>0</v>
      </c>
      <c r="XH15" s="27">
        <f t="shared" si="443"/>
        <v>0</v>
      </c>
      <c r="XI15" s="27" t="str">
        <f t="shared" si="444"/>
        <v>0.12</v>
      </c>
      <c r="XJ15" s="27" t="str">
        <f t="shared" si="445"/>
        <v>-5.47</v>
      </c>
      <c r="XK15" s="27" t="str">
        <f t="shared" si="446"/>
        <v>-4.6</v>
      </c>
      <c r="XL15" s="27" t="str">
        <f t="shared" si="447"/>
        <v>-0.58</v>
      </c>
      <c r="XM15" s="27">
        <f t="shared" si="448"/>
        <v>0</v>
      </c>
      <c r="XN15" s="27" t="str">
        <f t="shared" si="449"/>
        <v>-4.77</v>
      </c>
      <c r="XO15" s="27">
        <f t="shared" si="450"/>
        <v>0</v>
      </c>
      <c r="XP15" s="27" t="str">
        <f t="shared" si="451"/>
        <v>0.46</v>
      </c>
      <c r="XQ15" s="27">
        <f t="shared" si="452"/>
        <v>0</v>
      </c>
      <c r="XR15" s="27" t="str">
        <f t="shared" si="453"/>
        <v>-6.69</v>
      </c>
      <c r="XS15" s="27">
        <f t="shared" si="454"/>
        <v>0</v>
      </c>
      <c r="XT15" s="27" t="str">
        <f t="shared" si="455"/>
        <v>-0.52</v>
      </c>
      <c r="XU15" s="27">
        <f t="shared" si="456"/>
        <v>0</v>
      </c>
      <c r="XV15" s="27">
        <f t="shared" si="457"/>
        <v>0</v>
      </c>
      <c r="XW15" s="27">
        <f t="shared" si="458"/>
        <v>0</v>
      </c>
      <c r="XX15" s="27">
        <f t="shared" si="459"/>
        <v>0</v>
      </c>
      <c r="XY15" s="27">
        <f t="shared" si="460"/>
        <v>0</v>
      </c>
      <c r="XZ15" s="27">
        <f t="shared" si="461"/>
        <v>0</v>
      </c>
      <c r="YA15" s="27">
        <f t="shared" si="462"/>
        <v>0</v>
      </c>
      <c r="YB15" s="27">
        <f t="shared" si="463"/>
        <v>0</v>
      </c>
      <c r="YC15" s="27">
        <f t="shared" si="464"/>
        <v>0</v>
      </c>
      <c r="YD15" s="27">
        <f t="shared" si="465"/>
        <v>0</v>
      </c>
      <c r="YE15" s="27">
        <f t="shared" si="466"/>
        <v>0</v>
      </c>
      <c r="YF15" s="27">
        <f t="shared" si="467"/>
        <v>0</v>
      </c>
      <c r="YG15" s="27">
        <f t="shared" si="468"/>
        <v>0</v>
      </c>
      <c r="YH15" s="27">
        <f t="shared" si="469"/>
        <v>0</v>
      </c>
      <c r="YI15" s="27">
        <f t="shared" si="470"/>
        <v>0</v>
      </c>
      <c r="YJ15" s="27">
        <f t="shared" si="471"/>
        <v>0</v>
      </c>
      <c r="YL15" s="28">
        <f t="shared" si="472"/>
        <v>813</v>
      </c>
      <c r="YM15" s="28">
        <f t="shared" si="473"/>
        <v>0</v>
      </c>
      <c r="YN15" s="28">
        <f t="shared" si="474"/>
        <v>302</v>
      </c>
      <c r="YO15" s="28">
        <f t="shared" si="475"/>
        <v>182</v>
      </c>
      <c r="YP15" s="28">
        <f t="shared" si="476"/>
        <v>0</v>
      </c>
      <c r="YQ15" s="28">
        <f t="shared" si="477"/>
        <v>1146</v>
      </c>
      <c r="YT15" s="27" t="str">
        <f t="shared" si="478"/>
        <v>39</v>
      </c>
      <c r="YU15" s="27" t="str">
        <f t="shared" si="479"/>
        <v>86</v>
      </c>
      <c r="YV15" s="27" t="str">
        <f t="shared" si="480"/>
        <v>76</v>
      </c>
      <c r="YW15" s="27">
        <f t="shared" si="481"/>
        <v>0</v>
      </c>
      <c r="YX15" s="27" t="str">
        <f t="shared" si="482"/>
        <v>56</v>
      </c>
      <c r="YY15" s="27" t="str">
        <f t="shared" si="483"/>
        <v>71</v>
      </c>
      <c r="YZ15" s="27">
        <f t="shared" si="484"/>
        <v>0</v>
      </c>
      <c r="ZA15" s="27">
        <f t="shared" si="485"/>
        <v>0</v>
      </c>
      <c r="ZB15" s="27" t="str">
        <f t="shared" si="486"/>
        <v>65</v>
      </c>
      <c r="ZC15" s="27">
        <f t="shared" si="487"/>
        <v>0</v>
      </c>
      <c r="ZD15" s="27" t="str">
        <f t="shared" si="488"/>
        <v>93</v>
      </c>
      <c r="ZE15" s="27" t="str">
        <f t="shared" si="489"/>
        <v>63</v>
      </c>
      <c r="ZF15" s="27">
        <f t="shared" si="490"/>
        <v>0</v>
      </c>
      <c r="ZG15" s="27">
        <f t="shared" si="491"/>
        <v>0</v>
      </c>
      <c r="ZH15" s="27" t="str">
        <f t="shared" si="492"/>
        <v>65</v>
      </c>
      <c r="ZI15" s="27">
        <f t="shared" si="493"/>
        <v>0</v>
      </c>
      <c r="ZJ15" s="27">
        <f t="shared" si="494"/>
        <v>0</v>
      </c>
      <c r="ZK15" s="27">
        <f t="shared" si="495"/>
        <v>0</v>
      </c>
      <c r="ZL15" s="27">
        <f t="shared" si="496"/>
        <v>0</v>
      </c>
      <c r="ZM15" s="27" t="str">
        <f t="shared" si="497"/>
        <v>59</v>
      </c>
      <c r="ZN15" s="27">
        <f t="shared" si="498"/>
        <v>0</v>
      </c>
      <c r="ZO15" s="27">
        <f t="shared" si="499"/>
        <v>0</v>
      </c>
      <c r="ZP15" s="27">
        <f t="shared" si="500"/>
        <v>0</v>
      </c>
      <c r="ZQ15" s="27" t="str">
        <f t="shared" si="501"/>
        <v>71</v>
      </c>
      <c r="ZR15" s="27">
        <f t="shared" si="502"/>
        <v>0</v>
      </c>
      <c r="ZS15" s="27" t="str">
        <f t="shared" si="503"/>
        <v>94</v>
      </c>
      <c r="ZT15" s="27" t="str">
        <f t="shared" si="504"/>
        <v>85</v>
      </c>
      <c r="ZU15" s="27">
        <f t="shared" si="505"/>
        <v>0</v>
      </c>
      <c r="ZV15" s="27">
        <f t="shared" si="506"/>
        <v>0</v>
      </c>
      <c r="ZW15" s="27" t="str">
        <f t="shared" si="507"/>
        <v>52</v>
      </c>
      <c r="ZX15" s="27">
        <f t="shared" si="508"/>
        <v>0</v>
      </c>
      <c r="ZY15" s="27">
        <f t="shared" si="509"/>
        <v>0</v>
      </c>
      <c r="ZZ15" s="27" t="str">
        <f t="shared" si="510"/>
        <v>66</v>
      </c>
      <c r="AAA15" s="27">
        <f t="shared" si="511"/>
        <v>0</v>
      </c>
      <c r="AAB15" s="27">
        <f t="shared" si="512"/>
        <v>0</v>
      </c>
      <c r="AAC15" s="27" t="str">
        <f t="shared" si="513"/>
        <v>74</v>
      </c>
      <c r="AAD15" s="27">
        <f t="shared" si="514"/>
        <v>0</v>
      </c>
      <c r="AAE15" s="27">
        <f t="shared" si="515"/>
        <v>0</v>
      </c>
      <c r="AAF15" s="27">
        <f t="shared" si="516"/>
        <v>0</v>
      </c>
      <c r="AAG15" s="27">
        <f t="shared" si="517"/>
        <v>0</v>
      </c>
      <c r="AAH15" s="27">
        <f t="shared" si="518"/>
        <v>0</v>
      </c>
      <c r="AAI15" s="27">
        <f t="shared" si="519"/>
        <v>0</v>
      </c>
      <c r="AAJ15" s="27">
        <f t="shared" si="520"/>
        <v>0</v>
      </c>
      <c r="AAK15" s="27">
        <f t="shared" si="521"/>
        <v>0</v>
      </c>
      <c r="AAL15" s="27" t="str">
        <f t="shared" si="522"/>
        <v>81</v>
      </c>
      <c r="AAM15" s="27">
        <f t="shared" si="523"/>
        <v>0</v>
      </c>
      <c r="AAN15" s="27">
        <f t="shared" si="524"/>
        <v>0</v>
      </c>
      <c r="AAO15" s="27">
        <f t="shared" si="525"/>
        <v>0</v>
      </c>
      <c r="AAP15" s="27">
        <f t="shared" si="526"/>
        <v>0</v>
      </c>
      <c r="AAQ15" s="27">
        <f t="shared" si="527"/>
        <v>0</v>
      </c>
      <c r="AAR15" s="27" t="str">
        <f t="shared" si="528"/>
        <v>101</v>
      </c>
      <c r="AAS15" s="27">
        <f t="shared" si="529"/>
        <v>0</v>
      </c>
      <c r="AAT15" s="27">
        <f t="shared" si="530"/>
        <v>0</v>
      </c>
      <c r="AAU15" s="27">
        <f t="shared" si="531"/>
        <v>0</v>
      </c>
      <c r="AAV15" s="27" t="str">
        <f t="shared" si="532"/>
        <v>95</v>
      </c>
      <c r="AAW15" s="27" t="str">
        <f t="shared" si="533"/>
        <v>95</v>
      </c>
      <c r="AAX15" s="27" t="str">
        <f t="shared" si="534"/>
        <v>95</v>
      </c>
      <c r="AAY15" s="27" t="str">
        <f t="shared" si="535"/>
        <v>103</v>
      </c>
      <c r="AAZ15" s="27">
        <f t="shared" si="536"/>
        <v>0</v>
      </c>
      <c r="ABA15" s="27" t="str">
        <f t="shared" si="537"/>
        <v>99</v>
      </c>
      <c r="ABB15" s="27">
        <f t="shared" si="538"/>
        <v>0</v>
      </c>
      <c r="ABC15" s="27" t="str">
        <f t="shared" si="539"/>
        <v>99</v>
      </c>
      <c r="ABD15" s="27">
        <f t="shared" si="540"/>
        <v>0</v>
      </c>
      <c r="ABE15" s="27" t="str">
        <f t="shared" si="541"/>
        <v>94</v>
      </c>
      <c r="ABF15" s="27">
        <f t="shared" si="542"/>
        <v>0</v>
      </c>
      <c r="ABG15" s="27" t="str">
        <f t="shared" si="543"/>
        <v>102</v>
      </c>
      <c r="ABH15" s="27">
        <f t="shared" si="544"/>
        <v>0</v>
      </c>
      <c r="ABI15" s="27">
        <f t="shared" si="545"/>
        <v>0</v>
      </c>
      <c r="ABJ15" s="27">
        <f t="shared" si="546"/>
        <v>0</v>
      </c>
      <c r="ABK15" s="27">
        <f t="shared" si="547"/>
        <v>0</v>
      </c>
      <c r="ABL15" s="27">
        <f t="shared" si="548"/>
        <v>0</v>
      </c>
      <c r="ABM15" s="27">
        <f t="shared" si="549"/>
        <v>0</v>
      </c>
      <c r="ABN15" s="27">
        <f t="shared" si="550"/>
        <v>0</v>
      </c>
      <c r="ABO15" s="27">
        <f t="shared" si="551"/>
        <v>0</v>
      </c>
      <c r="ABP15" s="27">
        <f t="shared" si="552"/>
        <v>0</v>
      </c>
      <c r="ABQ15" s="27">
        <f t="shared" si="553"/>
        <v>0</v>
      </c>
      <c r="ABR15" s="27">
        <f t="shared" si="554"/>
        <v>0</v>
      </c>
      <c r="ABS15" s="27">
        <f t="shared" si="555"/>
        <v>0</v>
      </c>
      <c r="ABT15" s="27">
        <f t="shared" si="556"/>
        <v>0</v>
      </c>
      <c r="ABU15" s="27">
        <f t="shared" si="557"/>
        <v>0</v>
      </c>
      <c r="ABV15" s="27">
        <f t="shared" si="558"/>
        <v>0</v>
      </c>
      <c r="ABW15" s="27">
        <f t="shared" si="559"/>
        <v>0</v>
      </c>
      <c r="ABY15" s="28">
        <f t="shared" si="560"/>
        <v>837.50000000000011</v>
      </c>
      <c r="ABZ15" s="28">
        <f t="shared" si="561"/>
        <v>0</v>
      </c>
      <c r="ACA15" s="28">
        <f t="shared" si="562"/>
        <v>267</v>
      </c>
      <c r="ACB15" s="28">
        <f t="shared" si="563"/>
        <v>136.4</v>
      </c>
      <c r="ACC15" s="28">
        <f t="shared" si="564"/>
        <v>0</v>
      </c>
      <c r="ACD15" s="28">
        <f t="shared" si="565"/>
        <v>1107.4000000000001</v>
      </c>
      <c r="ACG15" s="27" t="str">
        <f t="shared" si="566"/>
        <v>100.3</v>
      </c>
      <c r="ACH15" s="27" t="str">
        <f t="shared" si="567"/>
        <v>84.4</v>
      </c>
      <c r="ACI15" s="27" t="str">
        <f t="shared" si="568"/>
        <v>102.7</v>
      </c>
      <c r="ACJ15" s="27">
        <f t="shared" si="569"/>
        <v>0</v>
      </c>
      <c r="ACK15" s="27" t="str">
        <f t="shared" si="570"/>
        <v>102.5</v>
      </c>
      <c r="ACL15" s="27" t="str">
        <f t="shared" si="571"/>
        <v>96.7</v>
      </c>
      <c r="ACM15" s="27">
        <f t="shared" si="572"/>
        <v>0</v>
      </c>
      <c r="ACN15" s="27">
        <f t="shared" si="573"/>
        <v>0</v>
      </c>
      <c r="ACO15" s="27" t="str">
        <f t="shared" si="574"/>
        <v>30.9</v>
      </c>
      <c r="ACP15" s="27">
        <f t="shared" si="575"/>
        <v>0</v>
      </c>
      <c r="ACQ15" s="27" t="str">
        <f t="shared" si="576"/>
        <v>131.8</v>
      </c>
      <c r="ACR15" s="27" t="str">
        <f t="shared" si="577"/>
        <v>125.4</v>
      </c>
      <c r="ACS15" s="27">
        <f t="shared" si="578"/>
        <v>0</v>
      </c>
      <c r="ACT15" s="27">
        <f t="shared" si="579"/>
        <v>0</v>
      </c>
      <c r="ACU15" s="27" t="str">
        <f t="shared" si="580"/>
        <v>36.6</v>
      </c>
      <c r="ACV15" s="27">
        <f t="shared" si="581"/>
        <v>0</v>
      </c>
      <c r="ACW15" s="27">
        <f t="shared" si="582"/>
        <v>0</v>
      </c>
      <c r="ACX15" s="27">
        <f t="shared" si="583"/>
        <v>0</v>
      </c>
      <c r="ACY15" s="27">
        <f t="shared" si="584"/>
        <v>0</v>
      </c>
      <c r="ACZ15" s="27" t="str">
        <f t="shared" si="585"/>
        <v>32.7</v>
      </c>
      <c r="ADA15" s="27">
        <f t="shared" si="586"/>
        <v>0</v>
      </c>
      <c r="ADB15" s="27">
        <f t="shared" si="587"/>
        <v>0</v>
      </c>
      <c r="ADC15" s="27">
        <f t="shared" si="588"/>
        <v>0</v>
      </c>
      <c r="ADD15" s="27" t="str">
        <f t="shared" si="589"/>
        <v>117.7</v>
      </c>
      <c r="ADE15" s="27">
        <f t="shared" si="590"/>
        <v>0</v>
      </c>
      <c r="ADF15" s="27" t="str">
        <f t="shared" si="591"/>
        <v>0</v>
      </c>
      <c r="ADG15" s="27" t="str">
        <f t="shared" si="592"/>
        <v>0</v>
      </c>
      <c r="ADH15" s="27">
        <f t="shared" si="593"/>
        <v>0</v>
      </c>
      <c r="ADI15" s="27">
        <f t="shared" si="594"/>
        <v>0</v>
      </c>
      <c r="ADJ15" s="27" t="str">
        <f t="shared" si="595"/>
        <v>42.4</v>
      </c>
      <c r="ADK15" s="27">
        <f t="shared" si="596"/>
        <v>0</v>
      </c>
      <c r="ADL15" s="27">
        <f t="shared" si="597"/>
        <v>0</v>
      </c>
      <c r="ADM15" s="27" t="str">
        <f t="shared" si="598"/>
        <v>17.2</v>
      </c>
      <c r="ADN15" s="27">
        <f t="shared" si="599"/>
        <v>0</v>
      </c>
      <c r="ADO15" s="27">
        <f t="shared" si="600"/>
        <v>0</v>
      </c>
      <c r="ADP15" s="27" t="str">
        <f t="shared" si="601"/>
        <v>83.2</v>
      </c>
      <c r="ADQ15" s="27">
        <f t="shared" si="602"/>
        <v>0</v>
      </c>
      <c r="ADR15" s="27">
        <f t="shared" si="603"/>
        <v>0</v>
      </c>
      <c r="ADS15" s="27">
        <f t="shared" si="604"/>
        <v>0</v>
      </c>
      <c r="ADT15" s="27">
        <f t="shared" si="605"/>
        <v>0</v>
      </c>
      <c r="ADU15" s="27">
        <f t="shared" si="606"/>
        <v>0</v>
      </c>
      <c r="ADV15" s="27">
        <f t="shared" si="607"/>
        <v>0</v>
      </c>
      <c r="ADW15" s="27">
        <f t="shared" si="608"/>
        <v>0</v>
      </c>
      <c r="ADX15" s="27">
        <f t="shared" si="609"/>
        <v>0</v>
      </c>
      <c r="ADY15" s="27" t="str">
        <f t="shared" si="610"/>
        <v>74.5</v>
      </c>
      <c r="ADZ15" s="27">
        <f t="shared" si="611"/>
        <v>0</v>
      </c>
      <c r="AEA15" s="27">
        <f t="shared" si="612"/>
        <v>0</v>
      </c>
      <c r="AEB15" s="27">
        <f t="shared" si="613"/>
        <v>0</v>
      </c>
      <c r="AEC15" s="27">
        <f t="shared" si="614"/>
        <v>0</v>
      </c>
      <c r="AED15" s="27">
        <f t="shared" si="615"/>
        <v>0</v>
      </c>
      <c r="AEE15" s="27" t="str">
        <f t="shared" si="616"/>
        <v>61.9</v>
      </c>
      <c r="AEF15" s="27">
        <f t="shared" si="617"/>
        <v>0</v>
      </c>
      <c r="AEG15" s="27">
        <f t="shared" si="618"/>
        <v>0</v>
      </c>
      <c r="AEH15" s="27">
        <f t="shared" si="619"/>
        <v>0</v>
      </c>
      <c r="AEI15" s="27" t="str">
        <f t="shared" si="620"/>
        <v>18.3</v>
      </c>
      <c r="AEJ15" s="27" t="str">
        <f t="shared" si="621"/>
        <v>35</v>
      </c>
      <c r="AEK15" s="27" t="str">
        <f t="shared" si="622"/>
        <v>54.1</v>
      </c>
      <c r="AEL15" s="27" t="str">
        <f t="shared" si="623"/>
        <v>97.2</v>
      </c>
      <c r="AEM15" s="27">
        <f t="shared" si="624"/>
        <v>0</v>
      </c>
      <c r="AEN15" s="27" t="str">
        <f t="shared" si="625"/>
        <v>106.4</v>
      </c>
      <c r="AEO15" s="27">
        <f t="shared" si="626"/>
        <v>0</v>
      </c>
      <c r="AEP15" s="27" t="str">
        <f t="shared" si="627"/>
        <v>12.1</v>
      </c>
      <c r="AEQ15" s="27">
        <f t="shared" si="628"/>
        <v>0</v>
      </c>
      <c r="AER15" s="27" t="str">
        <f t="shared" si="629"/>
        <v>21.5</v>
      </c>
      <c r="AES15" s="27">
        <f t="shared" si="630"/>
        <v>0</v>
      </c>
      <c r="AET15" s="27" t="str">
        <f t="shared" si="631"/>
        <v>71.1</v>
      </c>
      <c r="AEU15" s="27">
        <f t="shared" si="632"/>
        <v>0</v>
      </c>
      <c r="AEV15" s="27">
        <f t="shared" si="633"/>
        <v>0</v>
      </c>
      <c r="AEW15" s="27">
        <f t="shared" si="634"/>
        <v>0</v>
      </c>
      <c r="AEX15" s="27">
        <f t="shared" si="635"/>
        <v>0</v>
      </c>
      <c r="AEY15" s="27">
        <f t="shared" si="636"/>
        <v>0</v>
      </c>
      <c r="AEZ15" s="27">
        <f t="shared" si="637"/>
        <v>0</v>
      </c>
      <c r="AFA15" s="27">
        <f t="shared" si="638"/>
        <v>0</v>
      </c>
      <c r="AFB15" s="27">
        <f t="shared" si="639"/>
        <v>0</v>
      </c>
      <c r="AFC15" s="27">
        <f t="shared" si="640"/>
        <v>0</v>
      </c>
      <c r="AFD15" s="27">
        <f t="shared" si="641"/>
        <v>0</v>
      </c>
      <c r="AFE15" s="27">
        <f t="shared" si="642"/>
        <v>0</v>
      </c>
      <c r="AFF15" s="27">
        <f t="shared" si="643"/>
        <v>0</v>
      </c>
      <c r="AFG15" s="27">
        <f t="shared" si="644"/>
        <v>0</v>
      </c>
      <c r="AFH15" s="27">
        <f t="shared" si="645"/>
        <v>0</v>
      </c>
      <c r="AFI15" s="27">
        <f t="shared" si="646"/>
        <v>0</v>
      </c>
      <c r="AFJ15" s="27">
        <f t="shared" si="647"/>
        <v>0</v>
      </c>
      <c r="AFL15" s="28">
        <f t="shared" si="892"/>
        <v>51.5625</v>
      </c>
      <c r="AFM15" s="28">
        <v>51.5625</v>
      </c>
      <c r="AFN15" s="27">
        <v>5</v>
      </c>
      <c r="AFO15" s="27">
        <f t="shared" si="648"/>
        <v>5</v>
      </c>
      <c r="AFP15" s="27">
        <f t="shared" si="649"/>
        <v>5</v>
      </c>
      <c r="AFQ15" s="27">
        <f t="shared" si="650"/>
        <v>5</v>
      </c>
      <c r="AFR15" s="27">
        <f t="shared" si="651"/>
        <v>0</v>
      </c>
      <c r="AFS15" s="27">
        <f t="shared" si="652"/>
        <v>5</v>
      </c>
      <c r="AFT15" s="27">
        <f t="shared" si="653"/>
        <v>5</v>
      </c>
      <c r="AFU15" s="27">
        <f t="shared" si="654"/>
        <v>0</v>
      </c>
      <c r="AFV15" s="27">
        <f t="shared" si="655"/>
        <v>0</v>
      </c>
      <c r="AFW15" s="27">
        <f t="shared" si="656"/>
        <v>5</v>
      </c>
      <c r="AFX15" s="27">
        <f t="shared" si="657"/>
        <v>0</v>
      </c>
      <c r="AFY15" s="27">
        <f t="shared" si="658"/>
        <v>8</v>
      </c>
      <c r="AFZ15" s="27">
        <f t="shared" si="659"/>
        <v>5</v>
      </c>
      <c r="AGA15" s="27">
        <f t="shared" si="660"/>
        <v>0</v>
      </c>
      <c r="AGB15" s="27">
        <f t="shared" si="661"/>
        <v>0</v>
      </c>
      <c r="AGC15" s="27">
        <f t="shared" si="662"/>
        <v>5</v>
      </c>
      <c r="AGD15" s="27">
        <f t="shared" si="663"/>
        <v>0</v>
      </c>
      <c r="AGE15" s="27">
        <f t="shared" si="664"/>
        <v>0</v>
      </c>
      <c r="AGF15" s="27">
        <f t="shared" si="665"/>
        <v>0</v>
      </c>
      <c r="AGG15" s="27">
        <f t="shared" si="666"/>
        <v>0</v>
      </c>
      <c r="AGH15" s="27">
        <f t="shared" si="667"/>
        <v>3</v>
      </c>
      <c r="AGI15" s="27">
        <f t="shared" si="668"/>
        <v>0</v>
      </c>
      <c r="AGJ15" s="27">
        <f t="shared" si="669"/>
        <v>0</v>
      </c>
      <c r="AGK15" s="27">
        <f t="shared" si="670"/>
        <v>0</v>
      </c>
      <c r="AGL15" s="27">
        <f t="shared" si="671"/>
        <v>7</v>
      </c>
      <c r="AGM15" s="27">
        <f t="shared" si="672"/>
        <v>0</v>
      </c>
      <c r="AGN15" s="27">
        <f t="shared" si="673"/>
        <v>8</v>
      </c>
      <c r="AGO15" s="27">
        <f t="shared" si="674"/>
        <v>5</v>
      </c>
      <c r="AGP15" s="27">
        <f t="shared" si="675"/>
        <v>0</v>
      </c>
      <c r="AGQ15" s="27">
        <f t="shared" si="676"/>
        <v>0</v>
      </c>
      <c r="AGR15" s="27">
        <f t="shared" si="677"/>
        <v>5</v>
      </c>
      <c r="AGS15" s="27">
        <f t="shared" si="678"/>
        <v>0</v>
      </c>
      <c r="AGT15" s="27">
        <f t="shared" si="679"/>
        <v>0</v>
      </c>
      <c r="AGU15" s="27">
        <f t="shared" si="680"/>
        <v>5</v>
      </c>
      <c r="AGV15" s="27">
        <f t="shared" si="681"/>
        <v>0</v>
      </c>
      <c r="AGW15" s="27">
        <f t="shared" si="682"/>
        <v>0</v>
      </c>
      <c r="AGX15" s="27">
        <f t="shared" si="683"/>
        <v>5</v>
      </c>
      <c r="AGY15" s="27">
        <f t="shared" si="684"/>
        <v>0</v>
      </c>
      <c r="AGZ15" s="27">
        <f t="shared" si="685"/>
        <v>0</v>
      </c>
      <c r="AHA15" s="27">
        <f t="shared" si="686"/>
        <v>0</v>
      </c>
      <c r="AHB15" s="27">
        <f t="shared" si="687"/>
        <v>0</v>
      </c>
      <c r="AHC15" s="27">
        <f t="shared" si="688"/>
        <v>0</v>
      </c>
      <c r="AHD15" s="27">
        <f t="shared" si="689"/>
        <v>0</v>
      </c>
      <c r="AHE15" s="27">
        <f t="shared" si="690"/>
        <v>0</v>
      </c>
      <c r="AHF15" s="27">
        <f t="shared" si="691"/>
        <v>0</v>
      </c>
      <c r="AHG15" s="27">
        <f t="shared" si="692"/>
        <v>5</v>
      </c>
      <c r="AHH15" s="27">
        <f t="shared" si="693"/>
        <v>0</v>
      </c>
      <c r="AHI15" s="27">
        <f t="shared" si="694"/>
        <v>0</v>
      </c>
      <c r="AHJ15" s="27">
        <f t="shared" si="695"/>
        <v>0</v>
      </c>
      <c r="AHK15" s="27">
        <f t="shared" si="696"/>
        <v>0</v>
      </c>
      <c r="AHL15" s="27">
        <f t="shared" si="697"/>
        <v>0</v>
      </c>
      <c r="AHM15" s="27">
        <f t="shared" si="698"/>
        <v>5</v>
      </c>
      <c r="AHN15" s="27">
        <f t="shared" si="699"/>
        <v>0</v>
      </c>
      <c r="AHO15" s="27">
        <f t="shared" si="700"/>
        <v>0</v>
      </c>
      <c r="AHP15" s="27">
        <f t="shared" si="701"/>
        <v>0</v>
      </c>
      <c r="AHQ15" s="27">
        <f t="shared" si="702"/>
        <v>5</v>
      </c>
      <c r="AHR15" s="27">
        <f t="shared" si="703"/>
        <v>1</v>
      </c>
      <c r="AHS15" s="27">
        <f t="shared" si="704"/>
        <v>4</v>
      </c>
      <c r="AHT15" s="27">
        <f t="shared" si="705"/>
        <v>5</v>
      </c>
      <c r="AHU15" s="27">
        <f t="shared" si="706"/>
        <v>0</v>
      </c>
      <c r="AHV15" s="27">
        <f t="shared" si="707"/>
        <v>8</v>
      </c>
      <c r="AHW15" s="27">
        <f t="shared" si="708"/>
        <v>0</v>
      </c>
      <c r="AHX15" s="27">
        <f t="shared" si="709"/>
        <v>5</v>
      </c>
      <c r="AHY15" s="27">
        <f t="shared" si="710"/>
        <v>0</v>
      </c>
      <c r="AHZ15" s="27">
        <f t="shared" si="711"/>
        <v>3</v>
      </c>
      <c r="AIA15" s="27">
        <f t="shared" si="712"/>
        <v>0</v>
      </c>
      <c r="AIB15" s="27">
        <f t="shared" si="713"/>
        <v>5</v>
      </c>
      <c r="AIC15" s="27">
        <f t="shared" si="714"/>
        <v>0</v>
      </c>
      <c r="AID15" s="27">
        <f t="shared" si="715"/>
        <v>0</v>
      </c>
      <c r="AIE15" s="27">
        <f t="shared" si="716"/>
        <v>0</v>
      </c>
      <c r="AIF15" s="27">
        <f t="shared" si="717"/>
        <v>0</v>
      </c>
      <c r="AIG15" s="27">
        <f t="shared" si="718"/>
        <v>0</v>
      </c>
      <c r="AIH15" s="27">
        <f t="shared" si="719"/>
        <v>0</v>
      </c>
      <c r="AII15" s="27">
        <f t="shared" si="720"/>
        <v>0</v>
      </c>
      <c r="AIJ15" s="27">
        <f t="shared" si="721"/>
        <v>0</v>
      </c>
      <c r="AIK15" s="27">
        <f t="shared" si="722"/>
        <v>0</v>
      </c>
      <c r="AIL15" s="27">
        <f t="shared" si="723"/>
        <v>0</v>
      </c>
      <c r="AIM15" s="27">
        <f t="shared" si="724"/>
        <v>0</v>
      </c>
      <c r="AIN15" s="27">
        <f t="shared" si="725"/>
        <v>0</v>
      </c>
      <c r="AIO15" s="27">
        <f t="shared" si="726"/>
        <v>0</v>
      </c>
      <c r="AIP15" s="27">
        <f t="shared" si="727"/>
        <v>0</v>
      </c>
      <c r="AIQ15" s="27">
        <f t="shared" si="728"/>
        <v>0</v>
      </c>
      <c r="AIR15" s="27">
        <f t="shared" si="729"/>
        <v>0</v>
      </c>
      <c r="AIT15" s="27">
        <v>1</v>
      </c>
      <c r="AIU15" s="27">
        <v>1</v>
      </c>
      <c r="AIV15" s="27">
        <v>1</v>
      </c>
      <c r="AIW15" s="27">
        <f t="shared" si="730"/>
        <v>0</v>
      </c>
      <c r="AIX15" s="27">
        <f t="shared" si="731"/>
        <v>0.5</v>
      </c>
      <c r="AIY15" s="27">
        <f t="shared" si="732"/>
        <v>1</v>
      </c>
      <c r="AIZ15" s="27">
        <f t="shared" si="733"/>
        <v>0</v>
      </c>
      <c r="AJA15" s="27">
        <f t="shared" si="734"/>
        <v>0</v>
      </c>
      <c r="AJB15" s="27">
        <f t="shared" si="735"/>
        <v>0.25</v>
      </c>
      <c r="AJC15" s="27">
        <f t="shared" si="736"/>
        <v>0</v>
      </c>
      <c r="AJD15" s="27">
        <f t="shared" si="737"/>
        <v>2</v>
      </c>
      <c r="AJE15" s="27">
        <f t="shared" si="738"/>
        <v>4</v>
      </c>
      <c r="AJF15" s="27">
        <f t="shared" si="739"/>
        <v>0</v>
      </c>
      <c r="AJG15" s="27">
        <f t="shared" si="740"/>
        <v>0</v>
      </c>
      <c r="AJH15" s="27">
        <f t="shared" si="741"/>
        <v>0.25</v>
      </c>
      <c r="AJI15" s="27">
        <f t="shared" si="742"/>
        <v>0</v>
      </c>
      <c r="AJJ15" s="27">
        <f t="shared" si="743"/>
        <v>0</v>
      </c>
      <c r="AJK15" s="27">
        <f t="shared" si="744"/>
        <v>0</v>
      </c>
      <c r="AJL15" s="27">
        <f t="shared" si="745"/>
        <v>0</v>
      </c>
      <c r="AJM15" s="27">
        <f t="shared" si="746"/>
        <v>0.5</v>
      </c>
      <c r="AJN15" s="27">
        <f t="shared" si="747"/>
        <v>0</v>
      </c>
      <c r="AJO15" s="27">
        <f t="shared" si="748"/>
        <v>0</v>
      </c>
      <c r="AJP15" s="27">
        <f t="shared" si="749"/>
        <v>0</v>
      </c>
      <c r="AJQ15" s="27">
        <f t="shared" si="750"/>
        <v>1</v>
      </c>
      <c r="AJR15" s="27">
        <f t="shared" si="751"/>
        <v>0</v>
      </c>
      <c r="AJS15" s="27">
        <f t="shared" si="752"/>
        <v>2</v>
      </c>
      <c r="AJT15" s="27">
        <f t="shared" si="753"/>
        <v>4</v>
      </c>
      <c r="AJU15" s="27">
        <f t="shared" si="754"/>
        <v>0</v>
      </c>
      <c r="AJV15" s="27">
        <f t="shared" si="755"/>
        <v>0</v>
      </c>
      <c r="AJW15" s="27">
        <f t="shared" si="756"/>
        <v>0.25</v>
      </c>
      <c r="AJX15" s="27">
        <f t="shared" si="757"/>
        <v>0</v>
      </c>
      <c r="AJY15" s="27">
        <f t="shared" si="758"/>
        <v>0</v>
      </c>
      <c r="AJZ15" s="27">
        <f t="shared" si="759"/>
        <v>0.25</v>
      </c>
      <c r="AKA15" s="27">
        <f t="shared" si="760"/>
        <v>0</v>
      </c>
      <c r="AKB15" s="27">
        <f t="shared" si="761"/>
        <v>0</v>
      </c>
      <c r="AKC15" s="27">
        <f t="shared" si="762"/>
        <v>0.25</v>
      </c>
      <c r="AKD15" s="27">
        <f t="shared" si="763"/>
        <v>0</v>
      </c>
      <c r="AKE15" s="27">
        <f t="shared" si="764"/>
        <v>0</v>
      </c>
      <c r="AKF15" s="27">
        <f t="shared" si="765"/>
        <v>0</v>
      </c>
      <c r="AKG15" s="27">
        <f t="shared" si="766"/>
        <v>0</v>
      </c>
      <c r="AKH15" s="27">
        <f t="shared" si="767"/>
        <v>0</v>
      </c>
      <c r="AKI15" s="27">
        <f t="shared" si="768"/>
        <v>0</v>
      </c>
      <c r="AKJ15" s="27">
        <f t="shared" si="769"/>
        <v>0</v>
      </c>
      <c r="AKK15" s="27">
        <f t="shared" si="770"/>
        <v>0</v>
      </c>
      <c r="AKL15" s="27">
        <f t="shared" si="771"/>
        <v>0.15625</v>
      </c>
      <c r="AKM15" s="27">
        <f t="shared" si="772"/>
        <v>0</v>
      </c>
      <c r="AKN15" s="27">
        <f t="shared" si="773"/>
        <v>0</v>
      </c>
      <c r="AKO15" s="27">
        <f t="shared" si="774"/>
        <v>0</v>
      </c>
      <c r="AKP15" s="27">
        <f t="shared" si="775"/>
        <v>0</v>
      </c>
      <c r="AKQ15" s="27">
        <f t="shared" si="776"/>
        <v>0</v>
      </c>
      <c r="AKR15" s="27">
        <f t="shared" si="777"/>
        <v>3.125E-2</v>
      </c>
      <c r="AKS15" s="27">
        <f t="shared" si="778"/>
        <v>0</v>
      </c>
      <c r="AKT15" s="27">
        <f t="shared" si="779"/>
        <v>0</v>
      </c>
      <c r="AKU15" s="27">
        <f t="shared" si="780"/>
        <v>0</v>
      </c>
      <c r="AKV15" s="27">
        <f t="shared" si="781"/>
        <v>0.125</v>
      </c>
      <c r="AKW15" s="27">
        <f t="shared" si="782"/>
        <v>8</v>
      </c>
      <c r="AKX15" s="27">
        <f t="shared" si="783"/>
        <v>8</v>
      </c>
      <c r="AKY15" s="27">
        <f t="shared" si="784"/>
        <v>4</v>
      </c>
      <c r="AKZ15" s="27">
        <f t="shared" si="785"/>
        <v>0</v>
      </c>
      <c r="ALA15" s="27">
        <f t="shared" si="786"/>
        <v>2</v>
      </c>
      <c r="ALB15" s="27">
        <f t="shared" si="787"/>
        <v>0</v>
      </c>
      <c r="ALC15" s="27">
        <f t="shared" si="788"/>
        <v>2</v>
      </c>
      <c r="ALD15" s="27">
        <f t="shared" si="789"/>
        <v>0</v>
      </c>
      <c r="ALE15" s="27">
        <f t="shared" si="790"/>
        <v>4</v>
      </c>
      <c r="ALF15" s="27">
        <f t="shared" si="791"/>
        <v>0</v>
      </c>
      <c r="ALG15" s="27">
        <f t="shared" si="792"/>
        <v>4</v>
      </c>
      <c r="ALH15" s="27">
        <f t="shared" si="793"/>
        <v>0</v>
      </c>
      <c r="ALI15" s="27">
        <f t="shared" si="794"/>
        <v>0</v>
      </c>
      <c r="ALJ15" s="27">
        <f t="shared" si="795"/>
        <v>0</v>
      </c>
      <c r="ALK15" s="27">
        <f t="shared" si="796"/>
        <v>0</v>
      </c>
      <c r="ALL15" s="27">
        <f t="shared" si="797"/>
        <v>0</v>
      </c>
      <c r="ALM15" s="27">
        <f t="shared" si="798"/>
        <v>0</v>
      </c>
      <c r="ALN15" s="27">
        <f t="shared" si="799"/>
        <v>0</v>
      </c>
      <c r="ALO15" s="27">
        <f t="shared" si="800"/>
        <v>0</v>
      </c>
      <c r="ALP15" s="27">
        <f t="shared" si="801"/>
        <v>0</v>
      </c>
      <c r="ALQ15" s="27">
        <f t="shared" si="802"/>
        <v>0</v>
      </c>
      <c r="ALR15" s="27">
        <f t="shared" si="803"/>
        <v>0</v>
      </c>
      <c r="ALS15" s="27">
        <f t="shared" si="804"/>
        <v>0</v>
      </c>
      <c r="ALT15" s="27">
        <f t="shared" si="805"/>
        <v>0</v>
      </c>
      <c r="ALU15" s="27">
        <f t="shared" si="806"/>
        <v>0</v>
      </c>
      <c r="ALV15" s="27">
        <f t="shared" si="807"/>
        <v>0</v>
      </c>
      <c r="ALW15" s="27">
        <f t="shared" si="808"/>
        <v>0</v>
      </c>
      <c r="AMK15" s="28">
        <v>1959</v>
      </c>
      <c r="AML15" s="28">
        <f t="shared" si="809"/>
        <v>1959</v>
      </c>
      <c r="AMN15" s="28">
        <v>1756</v>
      </c>
      <c r="AMO15" s="27" t="str">
        <f t="shared" si="810"/>
        <v>1773</v>
      </c>
      <c r="AMP15" s="27" t="str">
        <f t="shared" si="811"/>
        <v>1797</v>
      </c>
      <c r="AMQ15" s="27" t="str">
        <f t="shared" si="812"/>
        <v>1813</v>
      </c>
      <c r="AMR15" s="27" t="str">
        <f t="shared" si="813"/>
        <v>1813</v>
      </c>
      <c r="AMS15" s="27" t="str">
        <f t="shared" si="814"/>
        <v>1823</v>
      </c>
      <c r="AMT15" s="27" t="str">
        <f t="shared" si="815"/>
        <v>1839</v>
      </c>
      <c r="AMU15" s="27" t="str">
        <f t="shared" si="816"/>
        <v>1839</v>
      </c>
      <c r="AMV15" s="27" t="str">
        <f t="shared" si="817"/>
        <v>1839</v>
      </c>
      <c r="AMW15" s="27" t="str">
        <f t="shared" si="818"/>
        <v>1846</v>
      </c>
      <c r="AMX15" s="27" t="str">
        <f t="shared" si="819"/>
        <v>1846</v>
      </c>
      <c r="AMY15" s="27" t="str">
        <f t="shared" si="820"/>
        <v>1878</v>
      </c>
      <c r="AMZ15" s="27" t="str">
        <f t="shared" si="821"/>
        <v>1890</v>
      </c>
      <c r="ANA15" s="27" t="str">
        <f t="shared" si="822"/>
        <v>1890</v>
      </c>
      <c r="ANB15" s="27" t="str">
        <f t="shared" si="823"/>
        <v>1890</v>
      </c>
      <c r="ANC15" s="27" t="str">
        <f t="shared" si="824"/>
        <v>1898</v>
      </c>
      <c r="AND15" s="27" t="str">
        <f t="shared" si="825"/>
        <v>1898</v>
      </c>
      <c r="ANE15" s="27" t="str">
        <f t="shared" si="826"/>
        <v>1898</v>
      </c>
      <c r="ANF15" s="27" t="str">
        <f t="shared" si="827"/>
        <v>1898</v>
      </c>
      <c r="ANG15" s="27" t="str">
        <f t="shared" si="828"/>
        <v>1898</v>
      </c>
      <c r="ANH15" s="27" t="str">
        <f t="shared" si="829"/>
        <v>1917</v>
      </c>
      <c r="ANI15" s="27" t="str">
        <f t="shared" si="830"/>
        <v>1917</v>
      </c>
      <c r="ANJ15" s="27" t="str">
        <f t="shared" si="831"/>
        <v>1917</v>
      </c>
      <c r="ANK15" s="27" t="str">
        <f t="shared" si="832"/>
        <v>1917</v>
      </c>
      <c r="ANL15" s="27" t="str">
        <f t="shared" si="833"/>
        <v>1929</v>
      </c>
      <c r="ANM15" s="27" t="str">
        <f t="shared" si="834"/>
        <v>1929</v>
      </c>
      <c r="ANN15" s="27" t="str">
        <f t="shared" si="835"/>
        <v>1915</v>
      </c>
      <c r="ANO15" s="27" t="str">
        <f t="shared" si="836"/>
        <v>1893</v>
      </c>
      <c r="ANP15" s="27" t="str">
        <f t="shared" si="837"/>
        <v>1893</v>
      </c>
      <c r="ANQ15" s="27" t="str">
        <f t="shared" si="838"/>
        <v>1893</v>
      </c>
      <c r="ANR15" s="27" t="str">
        <f t="shared" si="839"/>
        <v>1899</v>
      </c>
      <c r="ANS15" s="27" t="str">
        <f t="shared" si="840"/>
        <v>1899</v>
      </c>
      <c r="ANT15" s="27" t="str">
        <f t="shared" si="841"/>
        <v>1899</v>
      </c>
      <c r="ANU15" s="27" t="str">
        <f t="shared" si="842"/>
        <v>1906</v>
      </c>
      <c r="ANV15" s="27" t="str">
        <f t="shared" si="843"/>
        <v>1906</v>
      </c>
      <c r="ANW15" s="27" t="str">
        <f t="shared" si="844"/>
        <v>1906</v>
      </c>
      <c r="ANX15" s="27" t="str">
        <f t="shared" si="845"/>
        <v>1918</v>
      </c>
      <c r="ANY15" s="27" t="str">
        <f t="shared" si="846"/>
        <v>1918</v>
      </c>
      <c r="ANZ15" s="27" t="str">
        <f t="shared" si="847"/>
        <v>1918</v>
      </c>
      <c r="AOA15" s="27" t="str">
        <f t="shared" si="848"/>
        <v>1918</v>
      </c>
      <c r="AOB15" s="27" t="str">
        <f t="shared" si="849"/>
        <v>1918</v>
      </c>
      <c r="AOC15" s="27" t="str">
        <f t="shared" si="850"/>
        <v>1918</v>
      </c>
      <c r="AOD15" s="27" t="str">
        <f t="shared" si="851"/>
        <v>1918</v>
      </c>
      <c r="AOE15" s="27" t="str">
        <f t="shared" si="852"/>
        <v>1918</v>
      </c>
      <c r="AOF15" s="27" t="str">
        <f t="shared" si="853"/>
        <v>1918</v>
      </c>
      <c r="AOG15" s="27" t="str">
        <f t="shared" si="854"/>
        <v>1930</v>
      </c>
      <c r="AOH15" s="27" t="str">
        <f t="shared" si="855"/>
        <v>1930</v>
      </c>
      <c r="AOI15" s="27" t="str">
        <f t="shared" si="856"/>
        <v>1930</v>
      </c>
      <c r="AOJ15" s="27" t="str">
        <f t="shared" si="857"/>
        <v>1930</v>
      </c>
      <c r="AOK15" s="27" t="str">
        <f t="shared" si="858"/>
        <v>1930</v>
      </c>
      <c r="AOL15" s="27" t="str">
        <f t="shared" si="859"/>
        <v>1930</v>
      </c>
      <c r="AOM15" s="27" t="str">
        <f t="shared" si="860"/>
        <v>1922</v>
      </c>
      <c r="AON15" s="27" t="str">
        <f t="shared" si="861"/>
        <v>1922</v>
      </c>
      <c r="AOO15" s="27" t="str">
        <f t="shared" si="862"/>
        <v>1922</v>
      </c>
      <c r="AOP15" s="27" t="str">
        <f t="shared" si="863"/>
        <v>1922</v>
      </c>
      <c r="AOQ15" s="27" t="str">
        <f t="shared" si="864"/>
        <v>1898</v>
      </c>
      <c r="AOR15" s="27" t="str">
        <f t="shared" si="865"/>
        <v>1890</v>
      </c>
      <c r="AOS15" s="27" t="str">
        <f t="shared" si="866"/>
        <v>1883</v>
      </c>
      <c r="AOT15" s="27" t="str">
        <f t="shared" si="867"/>
        <v>1918</v>
      </c>
      <c r="AOU15" s="27" t="str">
        <f t="shared" si="868"/>
        <v>1918</v>
      </c>
      <c r="AOV15" s="27" t="str">
        <f t="shared" si="869"/>
        <v>1960</v>
      </c>
      <c r="AOW15" s="27" t="str">
        <f t="shared" si="870"/>
        <v>1960</v>
      </c>
      <c r="AOX15" s="27" t="str">
        <f t="shared" si="871"/>
        <v>1931</v>
      </c>
      <c r="AOY15" s="27" t="str">
        <f t="shared" si="872"/>
        <v>1931</v>
      </c>
      <c r="AOZ15" s="27" t="str">
        <f t="shared" si="873"/>
        <v>1923</v>
      </c>
      <c r="APA15" s="27" t="str">
        <f t="shared" si="874"/>
        <v>1923</v>
      </c>
      <c r="APB15" s="27" t="str">
        <f t="shared" si="875"/>
        <v>1959</v>
      </c>
      <c r="APC15" s="27" t="str">
        <f t="shared" si="876"/>
        <v>1959</v>
      </c>
      <c r="APD15" s="27" t="str">
        <f t="shared" si="877"/>
        <v>1959</v>
      </c>
      <c r="APE15" s="27" t="str">
        <f t="shared" si="878"/>
        <v>1959</v>
      </c>
      <c r="APF15" s="27" t="str">
        <f t="shared" si="879"/>
        <v>1959</v>
      </c>
      <c r="APG15" s="27" t="str">
        <f t="shared" si="880"/>
        <v>1959</v>
      </c>
      <c r="APH15" s="27" t="str">
        <f t="shared" si="881"/>
        <v>1959</v>
      </c>
      <c r="API15" s="27" t="str">
        <f t="shared" si="882"/>
        <v>1959</v>
      </c>
      <c r="APJ15" s="27" t="str">
        <f t="shared" si="883"/>
        <v>1959</v>
      </c>
      <c r="APK15" s="27" t="str">
        <f t="shared" si="884"/>
        <v>1959</v>
      </c>
      <c r="APL15" s="27" t="str">
        <f t="shared" si="885"/>
        <v>1959</v>
      </c>
      <c r="APM15" s="27" t="str">
        <f t="shared" si="886"/>
        <v>1959</v>
      </c>
      <c r="APN15" s="27" t="str">
        <f t="shared" si="887"/>
        <v>1959</v>
      </c>
      <c r="APO15" s="27" t="str">
        <f t="shared" si="888"/>
        <v>1959</v>
      </c>
      <c r="APP15" s="27" t="str">
        <f t="shared" si="889"/>
        <v>1959</v>
      </c>
      <c r="APQ15" s="27" t="str">
        <f t="shared" si="890"/>
        <v>1959</v>
      </c>
      <c r="APR15" s="27" t="str">
        <f t="shared" si="891"/>
        <v>1959</v>
      </c>
    </row>
    <row r="16" spans="1:1110" x14ac:dyDescent="0.35">
      <c r="A16" s="27">
        <v>104</v>
      </c>
      <c r="B16" s="89" t="s">
        <v>49</v>
      </c>
      <c r="C16" s="91">
        <f>VLOOKUP(A16, Rankings!$A$2:$AN$129, 40, FALSE)</f>
        <v>14</v>
      </c>
      <c r="D16" s="19" t="s">
        <v>392</v>
      </c>
      <c r="I16" s="29">
        <f t="shared" si="0"/>
        <v>20</v>
      </c>
      <c r="L16" s="27" t="s">
        <v>2318</v>
      </c>
      <c r="M16" s="27" t="s">
        <v>2421</v>
      </c>
      <c r="N16" s="27" t="s">
        <v>2881</v>
      </c>
      <c r="O16" s="27" t="s">
        <v>24</v>
      </c>
      <c r="P16" s="27" t="s">
        <v>24</v>
      </c>
      <c r="Q16" s="27" t="s">
        <v>3261</v>
      </c>
      <c r="R16" s="27" t="s">
        <v>24</v>
      </c>
      <c r="S16" s="27" t="s">
        <v>3660</v>
      </c>
      <c r="T16" s="27" t="s">
        <v>24</v>
      </c>
      <c r="U16" s="27" t="s">
        <v>24</v>
      </c>
      <c r="V16" s="27" t="s">
        <v>24</v>
      </c>
      <c r="W16" s="27" t="s">
        <v>4064</v>
      </c>
      <c r="X16" s="27" t="s">
        <v>24</v>
      </c>
      <c r="Y16" s="27" t="s">
        <v>4407</v>
      </c>
      <c r="Z16" s="27" t="s">
        <v>4576</v>
      </c>
      <c r="AA16" s="27" t="s">
        <v>24</v>
      </c>
      <c r="AB16" s="27" t="s">
        <v>24</v>
      </c>
      <c r="AC16" s="27" t="s">
        <v>24</v>
      </c>
      <c r="AD16" s="27" t="s">
        <v>24</v>
      </c>
      <c r="AE16" s="27" t="s">
        <v>24</v>
      </c>
      <c r="AF16" s="27" t="s">
        <v>5022</v>
      </c>
      <c r="AG16" s="27" t="s">
        <v>24</v>
      </c>
      <c r="AH16" s="27" t="s">
        <v>24</v>
      </c>
      <c r="AI16" s="27" t="s">
        <v>5392</v>
      </c>
      <c r="AJ16" s="27" t="s">
        <v>24</v>
      </c>
      <c r="AK16" s="27" t="s">
        <v>24</v>
      </c>
      <c r="AL16" s="27" t="s">
        <v>5635</v>
      </c>
      <c r="AM16" s="27" t="s">
        <v>24</v>
      </c>
      <c r="AN16" s="27" t="s">
        <v>24</v>
      </c>
      <c r="AO16" s="27" t="s">
        <v>6018</v>
      </c>
      <c r="AP16" s="27" t="s">
        <v>24</v>
      </c>
      <c r="AQ16" s="27" t="s">
        <v>24</v>
      </c>
      <c r="AR16" s="27" t="s">
        <v>6443</v>
      </c>
      <c r="AS16" s="27" t="s">
        <v>24</v>
      </c>
      <c r="AT16" s="27" t="s">
        <v>24</v>
      </c>
      <c r="AU16" s="27" t="s">
        <v>6783</v>
      </c>
      <c r="AV16" s="27" t="s">
        <v>24</v>
      </c>
      <c r="AW16" s="27" t="s">
        <v>24</v>
      </c>
      <c r="AX16" s="27" t="s">
        <v>24</v>
      </c>
      <c r="AY16" s="27" t="s">
        <v>24</v>
      </c>
      <c r="AZ16" s="27" t="s">
        <v>24</v>
      </c>
      <c r="BA16" s="27" t="s">
        <v>24</v>
      </c>
      <c r="BB16" s="27" t="s">
        <v>24</v>
      </c>
      <c r="BC16" s="27" t="s">
        <v>24</v>
      </c>
      <c r="BD16" s="27" t="s">
        <v>7195</v>
      </c>
      <c r="BE16" s="27" t="s">
        <v>24</v>
      </c>
      <c r="BF16" s="27" t="s">
        <v>24</v>
      </c>
      <c r="BG16" s="27" t="s">
        <v>7238</v>
      </c>
      <c r="BH16" s="27" t="s">
        <v>24</v>
      </c>
      <c r="BI16" s="27" t="s">
        <v>24</v>
      </c>
      <c r="BJ16" s="27" t="s">
        <v>7299</v>
      </c>
      <c r="BK16" s="27" t="s">
        <v>24</v>
      </c>
      <c r="BL16" s="27" t="s">
        <v>24</v>
      </c>
      <c r="BM16" s="27" t="s">
        <v>24</v>
      </c>
      <c r="BN16" s="27" t="s">
        <v>7376</v>
      </c>
      <c r="BO16" s="27" t="s">
        <v>7416</v>
      </c>
      <c r="BP16" s="27" t="s">
        <v>7445</v>
      </c>
      <c r="BQ16" s="27" t="s">
        <v>7462</v>
      </c>
      <c r="BR16" s="27" t="s">
        <v>7493</v>
      </c>
      <c r="BS16" s="27" t="s">
        <v>24</v>
      </c>
      <c r="BT16" s="27" t="s">
        <v>7523</v>
      </c>
      <c r="BU16" s="27" t="s">
        <v>24</v>
      </c>
      <c r="BV16" s="27" t="s">
        <v>7560</v>
      </c>
      <c r="BW16" s="27" t="s">
        <v>24</v>
      </c>
      <c r="BX16" s="27" t="s">
        <v>7578</v>
      </c>
      <c r="BY16" s="27" t="s">
        <v>24</v>
      </c>
      <c r="BZ16" s="27" t="s">
        <v>24</v>
      </c>
      <c r="CA16" s="27" t="s">
        <v>24</v>
      </c>
      <c r="CB16" s="27" t="s">
        <v>24</v>
      </c>
      <c r="CC16" s="27" t="s">
        <v>24</v>
      </c>
      <c r="CD16" s="27" t="s">
        <v>24</v>
      </c>
      <c r="CE16" s="27" t="s">
        <v>24</v>
      </c>
      <c r="CF16" s="27" t="s">
        <v>24</v>
      </c>
      <c r="CG16" s="27" t="s">
        <v>24</v>
      </c>
      <c r="CH16" s="27" t="s">
        <v>24</v>
      </c>
      <c r="CI16" s="27" t="s">
        <v>24</v>
      </c>
      <c r="CJ16" s="27" t="s">
        <v>24</v>
      </c>
      <c r="CK16" s="27" t="s">
        <v>24</v>
      </c>
      <c r="CL16" s="27" t="s">
        <v>24</v>
      </c>
      <c r="CM16" s="27" t="s">
        <v>24</v>
      </c>
      <c r="CN16" s="27" t="s">
        <v>24</v>
      </c>
      <c r="CO16" s="27" t="s">
        <v>24</v>
      </c>
      <c r="CQ16" s="28">
        <f t="shared" si="1"/>
        <v>5</v>
      </c>
      <c r="CR16" s="28">
        <f t="shared" si="2"/>
        <v>0</v>
      </c>
      <c r="CS16" s="28">
        <f t="shared" si="3"/>
        <v>5</v>
      </c>
      <c r="CT16" s="28">
        <f t="shared" si="4"/>
        <v>2</v>
      </c>
      <c r="CU16" s="28">
        <f t="shared" si="5"/>
        <v>5</v>
      </c>
      <c r="CV16" s="28">
        <f t="shared" si="6"/>
        <v>0</v>
      </c>
      <c r="CW16" s="28">
        <f t="shared" si="7"/>
        <v>3</v>
      </c>
      <c r="CX16" s="28">
        <f t="shared" si="8"/>
        <v>1</v>
      </c>
      <c r="CY16" s="28">
        <f t="shared" si="9"/>
        <v>0</v>
      </c>
      <c r="CZ16" s="28">
        <f t="shared" si="10"/>
        <v>0</v>
      </c>
      <c r="DA16" s="28">
        <f t="shared" si="11"/>
        <v>0</v>
      </c>
      <c r="DB16" s="28">
        <f t="shared" si="12"/>
        <v>0</v>
      </c>
      <c r="DC16" s="28">
        <f t="shared" si="13"/>
        <v>1</v>
      </c>
      <c r="DD16" s="28">
        <f t="shared" si="14"/>
        <v>0</v>
      </c>
      <c r="DE16" s="28">
        <f t="shared" si="15"/>
        <v>0</v>
      </c>
      <c r="DF16" s="28">
        <f t="shared" si="16"/>
        <v>1</v>
      </c>
      <c r="DG16" s="28">
        <f t="shared" si="17"/>
        <v>2</v>
      </c>
      <c r="DH16" s="28">
        <f t="shared" si="18"/>
        <v>0</v>
      </c>
      <c r="DI16" s="28">
        <f t="shared" si="19"/>
        <v>1</v>
      </c>
      <c r="DJ16" s="28">
        <f t="shared" si="20"/>
        <v>0</v>
      </c>
      <c r="DK16" s="28">
        <f t="shared" si="21"/>
        <v>2</v>
      </c>
      <c r="DL16" s="28">
        <f t="shared" si="22"/>
        <v>2</v>
      </c>
      <c r="DM16" s="28">
        <f t="shared" si="23"/>
        <v>1</v>
      </c>
      <c r="DN16" s="28">
        <f t="shared" si="24"/>
        <v>3</v>
      </c>
      <c r="DO16" s="28">
        <f t="shared" si="25"/>
        <v>7</v>
      </c>
      <c r="DP16" s="28">
        <f t="shared" si="26"/>
        <v>6</v>
      </c>
      <c r="DR16">
        <f t="shared" si="27"/>
        <v>3</v>
      </c>
      <c r="DS16">
        <f t="shared" si="28"/>
        <v>1</v>
      </c>
      <c r="DT16">
        <f t="shared" si="29"/>
        <v>4</v>
      </c>
      <c r="DU16">
        <f t="shared" si="30"/>
        <v>0</v>
      </c>
      <c r="DV16">
        <f t="shared" si="31"/>
        <v>0</v>
      </c>
      <c r="DW16">
        <f t="shared" si="32"/>
        <v>4</v>
      </c>
      <c r="DX16">
        <f t="shared" si="33"/>
        <v>0</v>
      </c>
      <c r="DY16">
        <f t="shared" si="34"/>
        <v>9</v>
      </c>
      <c r="DZ16">
        <f t="shared" si="35"/>
        <v>0</v>
      </c>
      <c r="EA16">
        <f t="shared" si="36"/>
        <v>0</v>
      </c>
      <c r="EB16">
        <f t="shared" si="37"/>
        <v>0</v>
      </c>
      <c r="EC16">
        <f t="shared" si="38"/>
        <v>1</v>
      </c>
      <c r="ED16">
        <f t="shared" si="39"/>
        <v>0</v>
      </c>
      <c r="EE16">
        <f t="shared" si="40"/>
        <v>12</v>
      </c>
      <c r="EF16">
        <f t="shared" si="41"/>
        <v>1</v>
      </c>
      <c r="EG16">
        <f t="shared" si="42"/>
        <v>0</v>
      </c>
      <c r="EH16">
        <f t="shared" si="43"/>
        <v>0</v>
      </c>
      <c r="EI16">
        <f t="shared" si="44"/>
        <v>0</v>
      </c>
      <c r="EJ16">
        <f t="shared" si="45"/>
        <v>0</v>
      </c>
      <c r="EK16">
        <f t="shared" si="46"/>
        <v>0</v>
      </c>
      <c r="EL16">
        <f t="shared" si="47"/>
        <v>3</v>
      </c>
      <c r="EM16">
        <f t="shared" si="48"/>
        <v>0</v>
      </c>
      <c r="EN16">
        <f t="shared" si="49"/>
        <v>0</v>
      </c>
      <c r="EO16">
        <f t="shared" si="50"/>
        <v>3</v>
      </c>
      <c r="EP16">
        <f t="shared" si="51"/>
        <v>0</v>
      </c>
      <c r="EQ16">
        <f t="shared" si="52"/>
        <v>0</v>
      </c>
      <c r="ER16">
        <f t="shared" si="53"/>
        <v>3</v>
      </c>
      <c r="ES16">
        <f t="shared" si="54"/>
        <v>0</v>
      </c>
      <c r="ET16">
        <f t="shared" si="55"/>
        <v>0</v>
      </c>
      <c r="EU16">
        <f t="shared" si="56"/>
        <v>1</v>
      </c>
      <c r="EV16">
        <f t="shared" si="57"/>
        <v>0</v>
      </c>
      <c r="EW16">
        <f t="shared" si="58"/>
        <v>0</v>
      </c>
      <c r="EX16">
        <f t="shared" si="59"/>
        <v>3</v>
      </c>
      <c r="EY16">
        <f t="shared" si="60"/>
        <v>0</v>
      </c>
      <c r="EZ16">
        <f t="shared" si="61"/>
        <v>0</v>
      </c>
      <c r="FA16">
        <f t="shared" si="62"/>
        <v>1</v>
      </c>
      <c r="FB16">
        <f t="shared" si="63"/>
        <v>0</v>
      </c>
      <c r="FC16">
        <f t="shared" si="64"/>
        <v>0</v>
      </c>
      <c r="FD16">
        <f t="shared" si="65"/>
        <v>0</v>
      </c>
      <c r="FE16">
        <f t="shared" si="66"/>
        <v>0</v>
      </c>
      <c r="FF16">
        <f t="shared" si="67"/>
        <v>0</v>
      </c>
      <c r="FG16">
        <f t="shared" si="68"/>
        <v>0</v>
      </c>
      <c r="FH16">
        <f t="shared" si="69"/>
        <v>0</v>
      </c>
      <c r="FI16">
        <f t="shared" si="70"/>
        <v>0</v>
      </c>
      <c r="FJ16">
        <f t="shared" si="71"/>
        <v>15</v>
      </c>
      <c r="FK16">
        <f t="shared" si="72"/>
        <v>0</v>
      </c>
      <c r="FL16">
        <f t="shared" si="73"/>
        <v>0</v>
      </c>
      <c r="FM16">
        <f t="shared" si="74"/>
        <v>13</v>
      </c>
      <c r="FN16">
        <f t="shared" si="75"/>
        <v>0</v>
      </c>
      <c r="FO16">
        <f t="shared" si="76"/>
        <v>0</v>
      </c>
      <c r="FP16">
        <f t="shared" si="77"/>
        <v>13</v>
      </c>
      <c r="FQ16">
        <f t="shared" si="78"/>
        <v>0</v>
      </c>
      <c r="FR16">
        <f t="shared" si="79"/>
        <v>0</v>
      </c>
      <c r="FS16">
        <f t="shared" si="80"/>
        <v>0</v>
      </c>
      <c r="FT16">
        <f t="shared" si="81"/>
        <v>17</v>
      </c>
      <c r="FU16">
        <f t="shared" si="82"/>
        <v>20</v>
      </c>
      <c r="FV16">
        <f t="shared" si="83"/>
        <v>19</v>
      </c>
      <c r="FW16">
        <f t="shared" si="84"/>
        <v>18</v>
      </c>
      <c r="FX16">
        <f t="shared" si="85"/>
        <v>17</v>
      </c>
      <c r="FY16">
        <f t="shared" si="86"/>
        <v>0</v>
      </c>
      <c r="FZ16">
        <f t="shared" si="87"/>
        <v>20</v>
      </c>
      <c r="GA16">
        <f t="shared" si="88"/>
        <v>0</v>
      </c>
      <c r="GB16">
        <f t="shared" si="89"/>
        <v>18</v>
      </c>
      <c r="GC16">
        <f t="shared" si="90"/>
        <v>0</v>
      </c>
      <c r="GD16">
        <f t="shared" si="91"/>
        <v>20</v>
      </c>
      <c r="GE16">
        <f t="shared" si="92"/>
        <v>0</v>
      </c>
      <c r="GF16">
        <f t="shared" si="93"/>
        <v>0</v>
      </c>
      <c r="GG16">
        <f t="shared" si="94"/>
        <v>0</v>
      </c>
      <c r="GH16">
        <f t="shared" si="95"/>
        <v>0</v>
      </c>
      <c r="GI16">
        <f t="shared" si="96"/>
        <v>0</v>
      </c>
      <c r="GJ16">
        <f t="shared" si="97"/>
        <v>0</v>
      </c>
      <c r="GK16">
        <f t="shared" si="98"/>
        <v>0</v>
      </c>
      <c r="GL16">
        <f t="shared" si="99"/>
        <v>0</v>
      </c>
      <c r="GM16">
        <f t="shared" si="100"/>
        <v>0</v>
      </c>
      <c r="GN16">
        <f t="shared" si="101"/>
        <v>0</v>
      </c>
      <c r="GO16">
        <f t="shared" si="102"/>
        <v>0</v>
      </c>
      <c r="GP16">
        <f t="shared" si="103"/>
        <v>0</v>
      </c>
      <c r="GQ16">
        <f t="shared" si="104"/>
        <v>0</v>
      </c>
      <c r="GR16">
        <f t="shared" si="105"/>
        <v>0</v>
      </c>
      <c r="GS16">
        <f t="shared" si="106"/>
        <v>0</v>
      </c>
      <c r="GT16">
        <f t="shared" si="107"/>
        <v>0</v>
      </c>
      <c r="GU16">
        <f t="shared" si="108"/>
        <v>0</v>
      </c>
      <c r="GW16" s="28">
        <f t="shared" si="109"/>
        <v>5.3500239125250566</v>
      </c>
      <c r="GX16" s="28">
        <f t="shared" si="110"/>
        <v>0</v>
      </c>
      <c r="GY16" s="28">
        <f t="shared" si="111"/>
        <v>0.90090025640773341</v>
      </c>
      <c r="GZ16" s="28">
        <f t="shared" si="112"/>
        <v>2.3425470317682362</v>
      </c>
      <c r="HA16" s="28">
        <f t="shared" si="113"/>
        <v>7.3564531719524195</v>
      </c>
      <c r="HB16" s="28">
        <f t="shared" si="114"/>
        <v>11.82124765847337</v>
      </c>
      <c r="HC16" s="28">
        <f t="shared" si="115"/>
        <v>0.41964641958565513</v>
      </c>
      <c r="HE16">
        <f>IFERROR(VLOOKUP(_xlfn.NUMBERVALUE(MID(L16, SEARCH("!", L16)+1, SEARCH("+", L16)-SEARCH("!", L16)-1)), Rankings!$A$2:$BK$129, 63, FALSE),0)</f>
        <v>0.62696833856605805</v>
      </c>
      <c r="HF16">
        <f>IFERROR(VLOOKUP(_xlfn.NUMBERVALUE(MID(M16, SEARCH("!", M16)+1, SEARCH("+", M16)-SEARCH("!", M16)-1)), Rankings!$A$2:$BK$129, 63, FALSE),0)</f>
        <v>0.27055526979863026</v>
      </c>
      <c r="HG16">
        <f>IFERROR(VLOOKUP(_xlfn.NUMBERVALUE(MID(N16, SEARCH("!", N16)+1, SEARCH("+", N16)-SEARCH("!", N16)-1)), Rankings!$A$2:$BK$129, 63, FALSE),0)</f>
        <v>0.59685324237275783</v>
      </c>
      <c r="HH16">
        <f>IFERROR(VLOOKUP(_xlfn.NUMBERVALUE(MID(O16, SEARCH("!", O16)+1, SEARCH("+", O16)-SEARCH("!", O16)-1)), Rankings!$A$2:$BK$129, 63, FALSE),0)</f>
        <v>0</v>
      </c>
      <c r="HI16">
        <f>IFERROR(VLOOKUP(_xlfn.NUMBERVALUE(MID(P16, SEARCH("!", P16)+1, SEARCH("+", P16)-SEARCH("!", P16)-1)), Rankings!$A$2:$BK$129, 63, FALSE),0)</f>
        <v>0</v>
      </c>
      <c r="HJ16">
        <f>IFERROR(VLOOKUP(_xlfn.NUMBERVALUE(MID(Q16, SEARCH("!", Q16)+1, SEARCH("+", Q16)-SEARCH("!", Q16)-1)), Rankings!$A$2:$BK$129, 63, FALSE),0)</f>
        <v>0.45152993003332942</v>
      </c>
      <c r="HK16">
        <f>IFERROR(VLOOKUP(_xlfn.NUMBERVALUE(MID(R16, SEARCH("!", R16)+1, SEARCH("+", R16)-SEARCH("!", R16)-1)), Rankings!$A$2:$BK$129, 63, FALSE),0)</f>
        <v>0</v>
      </c>
      <c r="HL16">
        <f>IFERROR(VLOOKUP(_xlfn.NUMBERVALUE(MID(S16, SEARCH("!", S16)+1, SEARCH("+", S16)-SEARCH("!", S16)-1)), Rankings!$A$2:$BK$129, 63, FALSE),0)</f>
        <v>0.33262682534038235</v>
      </c>
      <c r="HM16">
        <f>IFERROR(VLOOKUP(_xlfn.NUMBERVALUE(MID(T16, SEARCH("!", T16)+1, SEARCH("+", T16)-SEARCH("!", T16)-1)), Rankings!$A$2:$BK$129, 63, FALSE),0)</f>
        <v>0</v>
      </c>
      <c r="HN16">
        <f>IFERROR(VLOOKUP(_xlfn.NUMBERVALUE(MID(U16, SEARCH("!", U16)+1, SEARCH("+", U16)-SEARCH("!", U16)-1)), Rankings!$A$2:$BK$129, 63, FALSE),0)</f>
        <v>0</v>
      </c>
      <c r="HO16">
        <f>IFERROR(VLOOKUP(_xlfn.NUMBERVALUE(MID(V16, SEARCH("!", V16)+1, SEARCH("+", V16)-SEARCH("!", V16)-1)), Rankings!$A$2:$BK$129, 63, FALSE),0)</f>
        <v>0</v>
      </c>
      <c r="HP16">
        <f>IFERROR(VLOOKUP(_xlfn.NUMBERVALUE(MID(W16, SEARCH("!", W16)+1, SEARCH("+", W16)-SEARCH("!", W16)-1)), Rankings!$A$2:$BK$129, 63, FALSE),0)</f>
        <v>0.13381089047003955</v>
      </c>
      <c r="HQ16">
        <f>IFERROR(VLOOKUP(_xlfn.NUMBERVALUE(MID(X16, SEARCH("!", X16)+1, SEARCH("+", X16)-SEARCH("!", X16)-1)), Rankings!$A$2:$BK$129, 63, FALSE),0)</f>
        <v>0</v>
      </c>
      <c r="HR16">
        <f>IFERROR(VLOOKUP(_xlfn.NUMBERVALUE(MID(Y16, SEARCH("!", Y16)+1, SEARCH("+", Y16)-SEARCH("!", Y16)-1)), Rankings!$A$2:$BK$129, 63, FALSE),0)</f>
        <v>0.56827343106735106</v>
      </c>
      <c r="HS16">
        <f>IFERROR(VLOOKUP(_xlfn.NUMBERVALUE(MID(Z16, SEARCH("!", Z16)+1, SEARCH("+", Z16)-SEARCH("!", Z16)-1)), Rankings!$A$2:$BK$129, 63, FALSE),0)</f>
        <v>0.29274247393212427</v>
      </c>
      <c r="HT16">
        <f>IFERROR(VLOOKUP(_xlfn.NUMBERVALUE(MID(AA16, SEARCH("!", AA16)+1, SEARCH("+", AA16)-SEARCH("!", AA16)-1)), Rankings!$A$2:$BK$129, 63, FALSE),0)</f>
        <v>0</v>
      </c>
      <c r="HU16">
        <f>IFERROR(VLOOKUP(_xlfn.NUMBERVALUE(MID(AB16, SEARCH("!", AB16)+1, SEARCH("+", AB16)-SEARCH("!", AB16)-1)), Rankings!$A$2:$BK$129, 63, FALSE),0)</f>
        <v>0</v>
      </c>
      <c r="HV16">
        <f>IFERROR(VLOOKUP(_xlfn.NUMBERVALUE(MID(AC16, SEARCH("!", AC16)+1, SEARCH("+", AC16)-SEARCH("!", AC16)-1)), Rankings!$A$2:$BK$129, 63, FALSE),0)</f>
        <v>0</v>
      </c>
      <c r="HW16">
        <f>IFERROR(VLOOKUP(_xlfn.NUMBERVALUE(MID(AD16, SEARCH("!", AD16)+1, SEARCH("+", AD16)-SEARCH("!", AD16)-1)), Rankings!$A$2:$BK$129, 63, FALSE),0)</f>
        <v>0</v>
      </c>
      <c r="HX16">
        <f>IFERROR(VLOOKUP(_xlfn.NUMBERVALUE(MID(AE16, SEARCH("!", AE16)+1, SEARCH("+", AE16)-SEARCH("!", AE16)-1)), Rankings!$A$2:$BK$129, 63, FALSE),0)</f>
        <v>0</v>
      </c>
      <c r="HY16">
        <f>IFERROR(VLOOKUP(_xlfn.NUMBERVALUE(MID(AF16, SEARCH("!", AF16)+1, SEARCH("+", AF16)-SEARCH("!", AF16)-1)), Rankings!$A$2:$BK$129, 63, FALSE),0)</f>
        <v>0.61763310758540235</v>
      </c>
      <c r="HZ16">
        <f>IFERROR(VLOOKUP(_xlfn.NUMBERVALUE(MID(AG16, SEARCH("!", AG16)+1, SEARCH("+", AG16)-SEARCH("!", AG16)-1)), Rankings!$A$2:$BK$129, 63, FALSE),0)</f>
        <v>0</v>
      </c>
      <c r="IA16">
        <f>IFERROR(VLOOKUP(_xlfn.NUMBERVALUE(MID(AH16, SEARCH("!", AH16)+1, SEARCH("+", AH16)-SEARCH("!", AH16)-1)), Rankings!$A$2:$BK$129, 63, FALSE),0)</f>
        <v>0</v>
      </c>
      <c r="IB16">
        <f>IFERROR(VLOOKUP(_xlfn.NUMBERVALUE(MID(AI16, SEARCH("!", AI16)+1, SEARCH("+", AI16)-SEARCH("!", AI16)-1)), Rankings!$A$2:$BK$129, 63, FALSE),0)</f>
        <v>0.50404309863542862</v>
      </c>
      <c r="IC16">
        <f>IFERROR(VLOOKUP(_xlfn.NUMBERVALUE(MID(AJ16, SEARCH("!", AJ16)+1, SEARCH("+", AJ16)-SEARCH("!", AJ16)-1)), Rankings!$A$2:$BK$129, 63, FALSE),0)</f>
        <v>0</v>
      </c>
      <c r="ID16">
        <f>IFERROR(VLOOKUP(_xlfn.NUMBERVALUE(MID(AK16, SEARCH("!", AK16)+1, SEARCH("+", AK16)-SEARCH("!", AK16)-1)), Rankings!$A$2:$BK$129, 63, FALSE),0)</f>
        <v>0</v>
      </c>
      <c r="IE16">
        <f>IFERROR(VLOOKUP(_xlfn.NUMBERVALUE(MID(AL16, SEARCH("!", AL16)+1, SEARCH("+", AL16)-SEARCH("!", AL16)-1)), Rankings!$A$2:$BK$129, 63, FALSE),0)</f>
        <v>0.3239042986229444</v>
      </c>
      <c r="IF16">
        <f>IFERROR(VLOOKUP(_xlfn.NUMBERVALUE(MID(AM16, SEARCH("!", AM16)+1, SEARCH("+", AM16)-SEARCH("!", AM16)-1)), Rankings!$A$2:$BK$129, 63, FALSE),0)</f>
        <v>0</v>
      </c>
      <c r="IG16">
        <f>IFERROR(VLOOKUP(_xlfn.NUMBERVALUE(MID(AN16, SEARCH("!", AN16)+1, SEARCH("+", AN16)-SEARCH("!", AN16)-1)), Rankings!$A$2:$BK$129, 63, FALSE),0)</f>
        <v>0</v>
      </c>
      <c r="IH16">
        <f>IFERROR(VLOOKUP(_xlfn.NUMBERVALUE(MID(AO16, SEARCH("!", AO16)+1, SEARCH("+", AO16)-SEARCH("!", AO16)-1)), Rankings!$A$2:$BK$129, 63, FALSE),0)</f>
        <v>0.2146882130122317</v>
      </c>
      <c r="II16">
        <f>IFERROR(VLOOKUP(_xlfn.NUMBERVALUE(MID(AP16, SEARCH("!", AP16)+1, SEARCH("+", AP16)-SEARCH("!", AP16)-1)), Rankings!$A$2:$BK$129, 63, FALSE),0)</f>
        <v>0</v>
      </c>
      <c r="IJ16">
        <f>IFERROR(VLOOKUP(_xlfn.NUMBERVALUE(MID(AQ16, SEARCH("!", AQ16)+1, SEARCH("+", AQ16)-SEARCH("!", AQ16)-1)), Rankings!$A$2:$BK$129, 63, FALSE),0)</f>
        <v>0</v>
      </c>
      <c r="IK16">
        <f>IFERROR(VLOOKUP(_xlfn.NUMBERVALUE(MID(AR16, SEARCH("!", AR16)+1, SEARCH("+", AR16)-SEARCH("!", AR16)-1)), Rankings!$A$2:$BK$129, 63, FALSE),0)</f>
        <v>0.58016529379212656</v>
      </c>
      <c r="IL16">
        <f>IFERROR(VLOOKUP(_xlfn.NUMBERVALUE(MID(AS16, SEARCH("!", AS16)+1, SEARCH("+", AS16)-SEARCH("!", AS16)-1)), Rankings!$A$2:$BK$129, 63, FALSE),0)</f>
        <v>0</v>
      </c>
      <c r="IM16">
        <f>IFERROR(VLOOKUP(_xlfn.NUMBERVALUE(MID(AT16, SEARCH("!", AT16)+1, SEARCH("+", AT16)-SEARCH("!", AT16)-1)), Rankings!$A$2:$BK$129, 63, FALSE),0)</f>
        <v>0</v>
      </c>
      <c r="IN16">
        <f>IFERROR(VLOOKUP(_xlfn.NUMBERVALUE(MID(AU16, SEARCH("!", AU16)+1, SEARCH("+", AU16)-SEARCH("!", AU16)-1)), Rankings!$A$2:$BK$129, 63, FALSE),0)</f>
        <v>0.73712975570398365</v>
      </c>
      <c r="IO16">
        <f>IFERROR(VLOOKUP(_xlfn.NUMBERVALUE(MID(AV16, SEARCH("!", AV16)+1, SEARCH("+", AV16)-SEARCH("!", AV16)-1)), Rankings!$A$2:$BK$129, 63, FALSE),0)</f>
        <v>0</v>
      </c>
      <c r="IP16">
        <f>IFERROR(VLOOKUP(_xlfn.NUMBERVALUE(MID(AW16, SEARCH("!", AW16)+1, SEARCH("+", AW16)-SEARCH("!", AW16)-1)), Rankings!$A$2:$BK$129, 63, FALSE),0)</f>
        <v>0</v>
      </c>
      <c r="IQ16">
        <f>IFERROR(VLOOKUP(_xlfn.NUMBERVALUE(MID(AX16, SEARCH("!", AX16)+1, SEARCH("+", AX16)-SEARCH("!", AX16)-1)), Rankings!$A$2:$BK$129, 63, FALSE),0)</f>
        <v>0</v>
      </c>
      <c r="IR16">
        <f>IFERROR(VLOOKUP(_xlfn.NUMBERVALUE(MID(AY16, SEARCH("!", AY16)+1, SEARCH("+", AY16)-SEARCH("!", AY16)-1)), Rankings!$A$2:$BK$129, 63, FALSE),0)</f>
        <v>0</v>
      </c>
      <c r="IS16">
        <f>IFERROR(VLOOKUP(_xlfn.NUMBERVALUE(MID(AZ16, SEARCH("!", AZ16)+1, SEARCH("+", AZ16)-SEARCH("!", AZ16)-1)), Rankings!$A$2:$BK$129, 63, FALSE),0)</f>
        <v>0</v>
      </c>
      <c r="IT16">
        <f>IFERROR(VLOOKUP(_xlfn.NUMBERVALUE(MID(BA16, SEARCH("!", BA16)+1, SEARCH("+", BA16)-SEARCH("!", BA16)-1)), Rankings!$A$2:$BK$129, 63, FALSE),0)</f>
        <v>0</v>
      </c>
      <c r="IU16">
        <f>IFERROR(VLOOKUP(_xlfn.NUMBERVALUE(MID(BB16, SEARCH("!", BB16)+1, SEARCH("+", BB16)-SEARCH("!", BB16)-1)), Rankings!$A$2:$BK$129, 63, FALSE),0)</f>
        <v>0</v>
      </c>
      <c r="IV16">
        <f>IFERROR(VLOOKUP(_xlfn.NUMBERVALUE(MID(BC16, SEARCH("!", BC16)+1, SEARCH("+", BC16)-SEARCH("!", BC16)-1)), Rankings!$A$2:$BK$129, 63, FALSE),0)</f>
        <v>0</v>
      </c>
      <c r="IW16">
        <f>IFERROR(VLOOKUP(_xlfn.NUMBERVALUE(MID(BD16, SEARCH("!", BD16)+1, SEARCH("+", BD16)-SEARCH("!", BD16)-1)), Rankings!$A$2:$BK$129, 63, FALSE),0)</f>
        <v>0.73712975570398365</v>
      </c>
      <c r="IX16">
        <f>IFERROR(VLOOKUP(_xlfn.NUMBERVALUE(MID(BE16, SEARCH("!", BE16)+1, SEARCH("+", BE16)-SEARCH("!", BE16)-1)), Rankings!$A$2:$BK$129, 63, FALSE),0)</f>
        <v>0</v>
      </c>
      <c r="IY16">
        <f>IFERROR(VLOOKUP(_xlfn.NUMBERVALUE(MID(BF16, SEARCH("!", BF16)+1, SEARCH("+", BF16)-SEARCH("!", BF16)-1)), Rankings!$A$2:$BK$129, 63, FALSE),0)</f>
        <v>0</v>
      </c>
      <c r="IZ16">
        <f>IFERROR(VLOOKUP(_xlfn.NUMBERVALUE(MID(BG16, SEARCH("!", BG16)+1, SEARCH("+", BG16)-SEARCH("!", BG16)-1)), Rankings!$A$2:$BK$129, 63, FALSE),0)</f>
        <v>0.73712975570398365</v>
      </c>
      <c r="JA16">
        <f>IFERROR(VLOOKUP(_xlfn.NUMBERVALUE(MID(BH16, SEARCH("!", BH16)+1, SEARCH("+", BH16)-SEARCH("!", BH16)-1)), Rankings!$A$2:$BK$129, 63, FALSE),0)</f>
        <v>0</v>
      </c>
      <c r="JB16">
        <f>IFERROR(VLOOKUP(_xlfn.NUMBERVALUE(MID(BI16, SEARCH("!", BI16)+1, SEARCH("+", BI16)-SEARCH("!", BI16)-1)), Rankings!$A$2:$BK$129, 63, FALSE),0)</f>
        <v>0</v>
      </c>
      <c r="JC16">
        <f>IFERROR(VLOOKUP(_xlfn.NUMBERVALUE(MID(BJ16, SEARCH("!", BJ16)+1, SEARCH("+", BJ16)-SEARCH("!", BJ16)-1)), Rankings!$A$2:$BK$129, 63, FALSE),0)</f>
        <v>0.86828752036026902</v>
      </c>
      <c r="JD16">
        <f>IFERROR(VLOOKUP(_xlfn.NUMBERVALUE(MID(BK16, SEARCH("!", BK16)+1, SEARCH("+", BK16)-SEARCH("!", BK16)-1)), Rankings!$A$2:$BK$129, 63, FALSE),0)</f>
        <v>0</v>
      </c>
      <c r="JE16">
        <f>IFERROR(VLOOKUP(_xlfn.NUMBERVALUE(MID(BL16, SEARCH("!", BL16)+1, SEARCH("+", BL16)-SEARCH("!", BL16)-1)), Rankings!$A$2:$BK$129, 63, FALSE),0)</f>
        <v>0</v>
      </c>
      <c r="JF16">
        <f>IFERROR(VLOOKUP(_xlfn.NUMBERVALUE(MID(BM16, SEARCH("!", BM16)+1, SEARCH("+", BM16)-SEARCH("!", BM16)-1)), Rankings!$A$2:$BK$129, 63, FALSE),0)</f>
        <v>0</v>
      </c>
      <c r="JG16">
        <f>IFERROR(VLOOKUP(_xlfn.NUMBERVALUE(MID(BN16, SEARCH("!", BN16)+1, SEARCH("+", BN16)-SEARCH("!", BN16)-1)), Rankings!$A$2:$BK$129, 63, FALSE),0)</f>
        <v>0.91255548584178892</v>
      </c>
      <c r="JH16">
        <f>IFERROR(VLOOKUP(_xlfn.NUMBERVALUE(MID(BO16, SEARCH("!", BO16)+1, SEARCH("+", BO16)-SEARCH("!", BO16)-1)), Rankings!$A$2:$BK$129, 63, FALSE),0)</f>
        <v>0.89620059051123913</v>
      </c>
      <c r="JI16">
        <f>IFERROR(VLOOKUP(_xlfn.NUMBERVALUE(MID(BP16, SEARCH("!", BP16)+1, SEARCH("+", BP16)-SEARCH("!", BP16)-1)), Rankings!$A$2:$BK$129, 63, FALSE),0)</f>
        <v>0.91255548584178892</v>
      </c>
      <c r="JJ16">
        <f>IFERROR(VLOOKUP(_xlfn.NUMBERVALUE(MID(BQ16, SEARCH("!", BQ16)+1, SEARCH("+", BQ16)-SEARCH("!", BQ16)-1)), Rankings!$A$2:$BK$129, 63, FALSE),0)</f>
        <v>0.89620059051123913</v>
      </c>
      <c r="JK16">
        <f>IFERROR(VLOOKUP(_xlfn.NUMBERVALUE(MID(BR16, SEARCH("!", BR16)+1, SEARCH("+", BR16)-SEARCH("!", BR16)-1)), Rankings!$A$2:$BK$129, 63, FALSE),0)</f>
        <v>0.87224282570657508</v>
      </c>
      <c r="JL16">
        <f>IFERROR(VLOOKUP(_xlfn.NUMBERVALUE(MID(BS16, SEARCH("!", BS16)+1, SEARCH("+", BS16)-SEARCH("!", BS16)-1)), Rankings!$A$2:$BK$129, 63, FALSE),0)</f>
        <v>0</v>
      </c>
      <c r="JM16">
        <f>IFERROR(VLOOKUP(_xlfn.NUMBERVALUE(MID(BT16, SEARCH("!", BT16)+1, SEARCH("+", BT16)-SEARCH("!", BT16)-1)), Rankings!$A$2:$BK$129, 63, FALSE),0)</f>
        <v>0.87224282570657508</v>
      </c>
      <c r="JN16">
        <f>IFERROR(VLOOKUP(_xlfn.NUMBERVALUE(MID(BU16, SEARCH("!", BU16)+1, SEARCH("+", BU16)-SEARCH("!", BU16)-1)), Rankings!$A$2:$BK$129, 63, FALSE),0)</f>
        <v>0</v>
      </c>
      <c r="JO16">
        <f>IFERROR(VLOOKUP(_xlfn.NUMBERVALUE(MID(BV16, SEARCH("!", BV16)+1, SEARCH("+", BV16)-SEARCH("!", BV16)-1)), Rankings!$A$2:$BK$129, 63, FALSE),0)</f>
        <v>0.99722768391660677</v>
      </c>
      <c r="JP16">
        <f>IFERROR(VLOOKUP(_xlfn.NUMBERVALUE(MID(BW16, SEARCH("!", BW16)+1, SEARCH("+", BW16)-SEARCH("!", BW16)-1)), Rankings!$A$2:$BK$129, 63, FALSE),0)</f>
        <v>0</v>
      </c>
      <c r="JQ16">
        <f>IFERROR(VLOOKUP(_xlfn.NUMBERVALUE(MID(BX16, SEARCH("!", BX16)+1, SEARCH("+", BX16)-SEARCH("!", BX16)-1)), Rankings!$A$2:$BK$129, 63, FALSE),0)</f>
        <v>0.99722768391660677</v>
      </c>
      <c r="JR16">
        <f>IFERROR(VLOOKUP(_xlfn.NUMBERVALUE(MID(BY16, SEARCH("!", BY16)+1, SEARCH("+", BY16)-SEARCH("!", BY16)-1)), Rankings!$A$2:$BK$129, 63, FALSE),0)</f>
        <v>0</v>
      </c>
      <c r="JS16">
        <f>IFERROR(VLOOKUP(_xlfn.NUMBERVALUE(MID(BZ16, SEARCH("!", BZ16)+1, SEARCH("+", BZ16)-SEARCH("!", BZ16)-1)), Rankings!$A$2:$BK$129, 63, FALSE),0)</f>
        <v>0</v>
      </c>
      <c r="JT16">
        <f>IFERROR(VLOOKUP(_xlfn.NUMBERVALUE(MID(CA16, SEARCH("!", CA16)+1, SEARCH("+", CA16)-SEARCH("!", CA16)-1)), Rankings!$A$2:$BK$129, 63, FALSE),0)</f>
        <v>0</v>
      </c>
      <c r="JU16">
        <f>IFERROR(VLOOKUP(_xlfn.NUMBERVALUE(MID(CB16, SEARCH("!", CB16)+1, SEARCH("+", CB16)-SEARCH("!", CB16)-1)), Rankings!$A$2:$BK$129, 63, FALSE),0)</f>
        <v>0</v>
      </c>
      <c r="JV16">
        <f>IFERROR(VLOOKUP(_xlfn.NUMBERVALUE(MID(CC16, SEARCH("!", CC16)+1, SEARCH("+", CC16)-SEARCH("!", CC16)-1)), Rankings!$A$2:$BK$129, 63, FALSE),0)</f>
        <v>0</v>
      </c>
      <c r="JW16">
        <f>IFERROR(VLOOKUP(_xlfn.NUMBERVALUE(MID(CD16, SEARCH("!", CD16)+1, SEARCH("+", CD16)-SEARCH("!", CD16)-1)), Rankings!$A$2:$BK$129, 63, FALSE),0)</f>
        <v>0</v>
      </c>
      <c r="JX16">
        <f>IFERROR(VLOOKUP(_xlfn.NUMBERVALUE(MID(CE16, SEARCH("!", CE16)+1, SEARCH("+", CE16)-SEARCH("!", CE16)-1)), Rankings!$A$2:$BK$129, 63, FALSE),0)</f>
        <v>0</v>
      </c>
      <c r="JY16">
        <f>IFERROR(VLOOKUP(_xlfn.NUMBERVALUE(MID(CF16, SEARCH("!", CF16)+1, SEARCH("+", CF16)-SEARCH("!", CF16)-1)), Rankings!$A$2:$BK$129, 63, FALSE),0)</f>
        <v>0</v>
      </c>
      <c r="JZ16">
        <f>IFERROR(VLOOKUP(_xlfn.NUMBERVALUE(MID(CG16, SEARCH("!", CG16)+1, SEARCH("+", CG16)-SEARCH("!", CG16)-1)), Rankings!$A$2:$BK$129, 63, FALSE),0)</f>
        <v>0</v>
      </c>
      <c r="KA16">
        <f>IFERROR(VLOOKUP(_xlfn.NUMBERVALUE(MID(CH16, SEARCH("!", CH16)+1, SEARCH("+", CH16)-SEARCH("!", CH16)-1)), Rankings!$A$2:$BK$129, 63, FALSE),0)</f>
        <v>0</v>
      </c>
      <c r="KB16">
        <f>IFERROR(VLOOKUP(_xlfn.NUMBERVALUE(MID(CI16, SEARCH("!", CI16)+1, SEARCH("+", CI16)-SEARCH("!", CI16)-1)), Rankings!$A$2:$BK$129, 63, FALSE),0)</f>
        <v>0</v>
      </c>
      <c r="KC16">
        <f>IFERROR(VLOOKUP(_xlfn.NUMBERVALUE(MID(CJ16, SEARCH("!", CJ16)+1, SEARCH("+", CJ16)-SEARCH("!", CJ16)-1)), Rankings!$A$2:$BK$129, 63, FALSE),0)</f>
        <v>0</v>
      </c>
      <c r="KD16">
        <f>IFERROR(VLOOKUP(_xlfn.NUMBERVALUE(MID(CK16, SEARCH("!", CK16)+1, SEARCH("+", CK16)-SEARCH("!", CK16)-1)), Rankings!$A$2:$BK$129, 63, FALSE),0)</f>
        <v>0</v>
      </c>
      <c r="KE16">
        <f>IFERROR(VLOOKUP(_xlfn.NUMBERVALUE(MID(CL16, SEARCH("!", CL16)+1, SEARCH("+", CL16)-SEARCH("!", CL16)-1)), Rankings!$A$2:$BK$129, 63, FALSE),0)</f>
        <v>0</v>
      </c>
      <c r="KF16">
        <f>IFERROR(VLOOKUP(_xlfn.NUMBERVALUE(MID(CM16, SEARCH("!", CM16)+1, SEARCH("+", CM16)-SEARCH("!", CM16)-1)), Rankings!$A$2:$BK$129, 63, FALSE),0)</f>
        <v>0</v>
      </c>
      <c r="KG16">
        <f>IFERROR(VLOOKUP(_xlfn.NUMBERVALUE(MID(CN16, SEARCH("!", CN16)+1, SEARCH("+", CN16)-SEARCH("!", CN16)-1)), Rankings!$A$2:$BK$129, 63, FALSE),0)</f>
        <v>0</v>
      </c>
      <c r="KH16">
        <f>IFERROR(VLOOKUP(_xlfn.NUMBERVALUE(MID(CO16, SEARCH("!", CO16)+1, SEARCH("+", CO16)-SEARCH("!", CO16)-1)), Rankings!$A$2:$BK$129, 63, FALSE),0)</f>
        <v>0</v>
      </c>
      <c r="KJ16" s="28">
        <f t="shared" si="116"/>
        <v>336</v>
      </c>
      <c r="KK16" s="28">
        <f t="shared" si="117"/>
        <v>0</v>
      </c>
      <c r="KL16" s="28">
        <f t="shared" si="118"/>
        <v>36</v>
      </c>
      <c r="KM16" s="28">
        <f t="shared" si="119"/>
        <v>70</v>
      </c>
      <c r="KN16" s="28">
        <f t="shared" si="120"/>
        <v>0</v>
      </c>
      <c r="KO16" s="28">
        <f t="shared" si="121"/>
        <v>271</v>
      </c>
      <c r="KP16" s="28">
        <f t="shared" si="122"/>
        <v>424</v>
      </c>
      <c r="KQ16" s="28">
        <f t="shared" si="123"/>
        <v>271</v>
      </c>
      <c r="KS16" s="27" t="str">
        <f t="shared" si="124"/>
        <v>27</v>
      </c>
      <c r="KT16" s="27" t="str">
        <f t="shared" si="125"/>
        <v>23</v>
      </c>
      <c r="KU16" s="27" t="str">
        <f t="shared" si="126"/>
        <v>22</v>
      </c>
      <c r="KV16" s="27">
        <f t="shared" si="127"/>
        <v>0</v>
      </c>
      <c r="KW16" s="27">
        <f t="shared" si="128"/>
        <v>0</v>
      </c>
      <c r="KX16" s="27" t="str">
        <f t="shared" si="129"/>
        <v>15</v>
      </c>
      <c r="KY16" s="27">
        <f t="shared" si="130"/>
        <v>0</v>
      </c>
      <c r="KZ16" s="27" t="str">
        <f t="shared" si="131"/>
        <v>25</v>
      </c>
      <c r="LA16" s="27">
        <f t="shared" si="132"/>
        <v>0</v>
      </c>
      <c r="LB16" s="27">
        <f t="shared" si="133"/>
        <v>0</v>
      </c>
      <c r="LC16" s="27">
        <f t="shared" si="134"/>
        <v>0</v>
      </c>
      <c r="LD16" s="27" t="str">
        <f t="shared" si="135"/>
        <v>41</v>
      </c>
      <c r="LE16" s="27">
        <f t="shared" si="136"/>
        <v>0</v>
      </c>
      <c r="LF16" s="27" t="str">
        <f t="shared" si="137"/>
        <v>11</v>
      </c>
      <c r="LG16" s="27" t="str">
        <f t="shared" si="138"/>
        <v>31</v>
      </c>
      <c r="LH16" s="27">
        <f t="shared" si="139"/>
        <v>0</v>
      </c>
      <c r="LI16" s="27">
        <f t="shared" si="140"/>
        <v>0</v>
      </c>
      <c r="LJ16" s="27">
        <f t="shared" si="141"/>
        <v>0</v>
      </c>
      <c r="LK16" s="27">
        <f t="shared" si="142"/>
        <v>0</v>
      </c>
      <c r="LL16" s="27">
        <f t="shared" si="143"/>
        <v>0</v>
      </c>
      <c r="LM16" s="27" t="str">
        <f t="shared" si="144"/>
        <v>32</v>
      </c>
      <c r="LN16" s="27">
        <f t="shared" si="145"/>
        <v>0</v>
      </c>
      <c r="LO16" s="27">
        <f t="shared" si="146"/>
        <v>0</v>
      </c>
      <c r="LP16" s="27" t="str">
        <f t="shared" si="147"/>
        <v>18</v>
      </c>
      <c r="LQ16" s="27">
        <f t="shared" si="148"/>
        <v>0</v>
      </c>
      <c r="LR16" s="27">
        <f t="shared" si="149"/>
        <v>0</v>
      </c>
      <c r="LS16" s="27" t="str">
        <f t="shared" si="150"/>
        <v>41</v>
      </c>
      <c r="LT16" s="27">
        <f t="shared" si="151"/>
        <v>0</v>
      </c>
      <c r="LU16" s="27">
        <f t="shared" si="152"/>
        <v>0</v>
      </c>
      <c r="LV16" s="27" t="str">
        <f t="shared" si="153"/>
        <v>39</v>
      </c>
      <c r="LW16" s="27">
        <f t="shared" si="154"/>
        <v>0</v>
      </c>
      <c r="LX16" s="27">
        <f t="shared" si="155"/>
        <v>0</v>
      </c>
      <c r="LY16" s="27" t="str">
        <f t="shared" si="156"/>
        <v>27</v>
      </c>
      <c r="LZ16" s="27">
        <f t="shared" si="157"/>
        <v>0</v>
      </c>
      <c r="MA16" s="27">
        <f t="shared" si="158"/>
        <v>0</v>
      </c>
      <c r="MB16" s="27" t="str">
        <f t="shared" si="159"/>
        <v>20</v>
      </c>
      <c r="MC16" s="27">
        <f t="shared" si="160"/>
        <v>0</v>
      </c>
      <c r="MD16" s="27">
        <f t="shared" si="161"/>
        <v>0</v>
      </c>
      <c r="ME16" s="27">
        <f t="shared" si="162"/>
        <v>0</v>
      </c>
      <c r="MF16" s="27">
        <f t="shared" si="163"/>
        <v>0</v>
      </c>
      <c r="MG16" s="27">
        <f t="shared" si="164"/>
        <v>0</v>
      </c>
      <c r="MH16" s="27">
        <f t="shared" si="165"/>
        <v>0</v>
      </c>
      <c r="MI16" s="27">
        <f t="shared" si="166"/>
        <v>0</v>
      </c>
      <c r="MJ16" s="27">
        <f t="shared" si="167"/>
        <v>0</v>
      </c>
      <c r="MK16" s="27" t="str">
        <f t="shared" si="168"/>
        <v>26</v>
      </c>
      <c r="ML16" s="27">
        <f t="shared" si="169"/>
        <v>0</v>
      </c>
      <c r="MM16" s="27">
        <f t="shared" si="170"/>
        <v>0</v>
      </c>
      <c r="MN16" s="27" t="str">
        <f t="shared" si="171"/>
        <v>23</v>
      </c>
      <c r="MO16" s="27">
        <f t="shared" si="172"/>
        <v>0</v>
      </c>
      <c r="MP16" s="27">
        <f t="shared" si="173"/>
        <v>0</v>
      </c>
      <c r="MQ16" s="27" t="str">
        <f t="shared" si="174"/>
        <v>21</v>
      </c>
      <c r="MR16" s="27">
        <f t="shared" si="175"/>
        <v>0</v>
      </c>
      <c r="MS16" s="27">
        <f t="shared" si="176"/>
        <v>0</v>
      </c>
      <c r="MT16" s="27">
        <f t="shared" si="177"/>
        <v>0</v>
      </c>
      <c r="MU16" s="27" t="str">
        <f t="shared" si="178"/>
        <v>19</v>
      </c>
      <c r="MV16" s="27" t="str">
        <f t="shared" si="179"/>
        <v>13</v>
      </c>
      <c r="MW16" s="27" t="str">
        <f t="shared" si="180"/>
        <v>19</v>
      </c>
      <c r="MX16" s="27" t="str">
        <f t="shared" si="181"/>
        <v>13</v>
      </c>
      <c r="MY16" s="27" t="str">
        <f t="shared" si="182"/>
        <v>24</v>
      </c>
      <c r="MZ16" s="27">
        <f t="shared" si="183"/>
        <v>0</v>
      </c>
      <c r="NA16" s="27" t="str">
        <f t="shared" si="184"/>
        <v>19</v>
      </c>
      <c r="NB16" s="27">
        <f t="shared" si="185"/>
        <v>0</v>
      </c>
      <c r="NC16" s="27" t="str">
        <f t="shared" si="186"/>
        <v>11</v>
      </c>
      <c r="ND16" s="27">
        <f t="shared" si="187"/>
        <v>0</v>
      </c>
      <c r="NE16" s="27" t="str">
        <f t="shared" si="188"/>
        <v>16</v>
      </c>
      <c r="NF16" s="27">
        <f t="shared" si="189"/>
        <v>0</v>
      </c>
      <c r="NG16" s="27">
        <f t="shared" si="190"/>
        <v>0</v>
      </c>
      <c r="NH16" s="27">
        <f t="shared" si="191"/>
        <v>0</v>
      </c>
      <c r="NI16" s="27">
        <f t="shared" si="192"/>
        <v>0</v>
      </c>
      <c r="NJ16" s="27">
        <f t="shared" si="193"/>
        <v>0</v>
      </c>
      <c r="NK16" s="27">
        <f t="shared" si="194"/>
        <v>0</v>
      </c>
      <c r="NL16" s="27">
        <f t="shared" si="195"/>
        <v>0</v>
      </c>
      <c r="NM16" s="27">
        <f t="shared" si="196"/>
        <v>0</v>
      </c>
      <c r="NN16" s="27">
        <f t="shared" si="197"/>
        <v>0</v>
      </c>
      <c r="NO16" s="27">
        <f t="shared" si="198"/>
        <v>0</v>
      </c>
      <c r="NP16" s="27">
        <f t="shared" si="199"/>
        <v>0</v>
      </c>
      <c r="NQ16" s="27">
        <f t="shared" si="200"/>
        <v>0</v>
      </c>
      <c r="NR16" s="27">
        <f t="shared" si="201"/>
        <v>0</v>
      </c>
      <c r="NS16" s="27">
        <f t="shared" si="202"/>
        <v>0</v>
      </c>
      <c r="NT16" s="27">
        <f t="shared" si="203"/>
        <v>0</v>
      </c>
      <c r="NU16" s="27">
        <f t="shared" si="204"/>
        <v>0</v>
      </c>
      <c r="NV16" s="27">
        <f t="shared" si="205"/>
        <v>0</v>
      </c>
      <c r="NX16" s="28">
        <f t="shared" si="206"/>
        <v>209</v>
      </c>
      <c r="NY16" s="28">
        <f t="shared" si="207"/>
        <v>0</v>
      </c>
      <c r="NZ16" s="28">
        <f t="shared" si="208"/>
        <v>35</v>
      </c>
      <c r="OA16" s="28">
        <f t="shared" si="209"/>
        <v>38</v>
      </c>
      <c r="OB16" s="28">
        <f t="shared" si="210"/>
        <v>0</v>
      </c>
      <c r="OC16" s="28">
        <f t="shared" si="211"/>
        <v>164</v>
      </c>
      <c r="OD16" s="28">
        <f t="shared" si="212"/>
        <v>264.5</v>
      </c>
      <c r="OE16" s="28">
        <f t="shared" si="213"/>
        <v>164</v>
      </c>
      <c r="OG16" s="27" t="str">
        <f t="shared" si="214"/>
        <v>26</v>
      </c>
      <c r="OH16" s="27" t="str">
        <f t="shared" si="215"/>
        <v>21</v>
      </c>
      <c r="OI16" s="27" t="str">
        <f t="shared" si="216"/>
        <v>27</v>
      </c>
      <c r="OJ16" s="27">
        <f t="shared" si="217"/>
        <v>0</v>
      </c>
      <c r="OK16" s="27">
        <f t="shared" si="218"/>
        <v>0</v>
      </c>
      <c r="OL16" s="27" t="str">
        <f t="shared" si="219"/>
        <v>25</v>
      </c>
      <c r="OM16" s="27">
        <f t="shared" si="220"/>
        <v>0</v>
      </c>
      <c r="ON16" s="27" t="str">
        <f t="shared" si="221"/>
        <v>9</v>
      </c>
      <c r="OO16" s="27">
        <f t="shared" si="222"/>
        <v>0</v>
      </c>
      <c r="OP16" s="27">
        <f t="shared" si="223"/>
        <v>0</v>
      </c>
      <c r="OQ16" s="27">
        <f t="shared" si="224"/>
        <v>0</v>
      </c>
      <c r="OR16" s="27" t="str">
        <f t="shared" si="225"/>
        <v>16</v>
      </c>
      <c r="OS16" s="27">
        <f t="shared" si="226"/>
        <v>0</v>
      </c>
      <c r="OT16" s="27" t="str">
        <f t="shared" si="227"/>
        <v>26</v>
      </c>
      <c r="OU16" s="27" t="str">
        <f t="shared" si="228"/>
        <v>1</v>
      </c>
      <c r="OV16" s="27">
        <f t="shared" si="229"/>
        <v>0</v>
      </c>
      <c r="OW16" s="27">
        <f t="shared" si="230"/>
        <v>0</v>
      </c>
      <c r="OX16" s="27">
        <f t="shared" si="231"/>
        <v>0</v>
      </c>
      <c r="OY16" s="27">
        <f t="shared" si="232"/>
        <v>0</v>
      </c>
      <c r="OZ16" s="27">
        <f t="shared" si="233"/>
        <v>0</v>
      </c>
      <c r="PA16" s="27" t="str">
        <f t="shared" si="234"/>
        <v>11</v>
      </c>
      <c r="PB16" s="27">
        <f t="shared" si="235"/>
        <v>0</v>
      </c>
      <c r="PC16" s="27">
        <f t="shared" si="236"/>
        <v>0</v>
      </c>
      <c r="PD16" s="27" t="str">
        <f t="shared" si="237"/>
        <v>9</v>
      </c>
      <c r="PE16" s="27">
        <f t="shared" si="238"/>
        <v>0</v>
      </c>
      <c r="PF16" s="27">
        <f t="shared" si="239"/>
        <v>0</v>
      </c>
      <c r="PG16" s="27" t="str">
        <f t="shared" si="240"/>
        <v>21</v>
      </c>
      <c r="PH16" s="27">
        <f t="shared" si="241"/>
        <v>0</v>
      </c>
      <c r="PI16" s="27">
        <f t="shared" si="242"/>
        <v>0</v>
      </c>
      <c r="PJ16" s="27" t="str">
        <f t="shared" si="243"/>
        <v>12</v>
      </c>
      <c r="PK16" s="27">
        <f t="shared" si="244"/>
        <v>0</v>
      </c>
      <c r="PL16" s="27">
        <f t="shared" si="245"/>
        <v>0</v>
      </c>
      <c r="PM16" s="27" t="str">
        <f t="shared" si="246"/>
        <v>24</v>
      </c>
      <c r="PN16" s="27">
        <f t="shared" si="247"/>
        <v>0</v>
      </c>
      <c r="PO16" s="27">
        <f t="shared" si="248"/>
        <v>0</v>
      </c>
      <c r="PP16" s="27" t="str">
        <f t="shared" si="249"/>
        <v>16</v>
      </c>
      <c r="PQ16" s="27">
        <f t="shared" si="250"/>
        <v>0</v>
      </c>
      <c r="PR16" s="27">
        <f t="shared" si="251"/>
        <v>0</v>
      </c>
      <c r="PS16" s="27">
        <f t="shared" si="252"/>
        <v>0</v>
      </c>
      <c r="PT16" s="27">
        <f t="shared" si="253"/>
        <v>0</v>
      </c>
      <c r="PU16" s="27">
        <f t="shared" si="254"/>
        <v>0</v>
      </c>
      <c r="PV16" s="27">
        <f t="shared" si="255"/>
        <v>0</v>
      </c>
      <c r="PW16" s="27">
        <f t="shared" si="256"/>
        <v>0</v>
      </c>
      <c r="PX16" s="27">
        <f t="shared" si="257"/>
        <v>0</v>
      </c>
      <c r="PY16" s="27" t="str">
        <f t="shared" si="258"/>
        <v>10</v>
      </c>
      <c r="PZ16" s="27">
        <f t="shared" si="259"/>
        <v>0</v>
      </c>
      <c r="QA16" s="27">
        <f t="shared" si="260"/>
        <v>0</v>
      </c>
      <c r="QB16" s="27" t="str">
        <f t="shared" si="261"/>
        <v>11</v>
      </c>
      <c r="QC16" s="27">
        <f t="shared" si="262"/>
        <v>0</v>
      </c>
      <c r="QD16" s="27">
        <f t="shared" si="263"/>
        <v>0</v>
      </c>
      <c r="QE16" s="27" t="str">
        <f t="shared" si="264"/>
        <v>17</v>
      </c>
      <c r="QF16" s="27">
        <f t="shared" si="265"/>
        <v>0</v>
      </c>
      <c r="QG16" s="27">
        <f t="shared" si="266"/>
        <v>0</v>
      </c>
      <c r="QH16" s="27">
        <f t="shared" si="267"/>
        <v>0</v>
      </c>
      <c r="QI16" s="27" t="str">
        <f t="shared" si="268"/>
        <v>18</v>
      </c>
      <c r="QJ16" s="27" t="str">
        <f t="shared" si="269"/>
        <v>14</v>
      </c>
      <c r="QK16" s="27" t="str">
        <f t="shared" si="270"/>
        <v>13</v>
      </c>
      <c r="QL16" s="27" t="str">
        <f t="shared" si="271"/>
        <v>20</v>
      </c>
      <c r="QM16" s="27" t="str">
        <f t="shared" si="272"/>
        <v>15</v>
      </c>
      <c r="QN16" s="27">
        <f t="shared" si="273"/>
        <v>0</v>
      </c>
      <c r="QO16" s="27" t="str">
        <f t="shared" si="274"/>
        <v>26</v>
      </c>
      <c r="QP16" s="27">
        <f t="shared" si="275"/>
        <v>0</v>
      </c>
      <c r="QQ16" s="27" t="str">
        <f t="shared" si="276"/>
        <v>22</v>
      </c>
      <c r="QR16" s="27">
        <f t="shared" si="277"/>
        <v>0</v>
      </c>
      <c r="QS16" s="27" t="str">
        <f t="shared" si="278"/>
        <v>24</v>
      </c>
      <c r="QT16" s="27">
        <f t="shared" si="279"/>
        <v>0</v>
      </c>
      <c r="QU16" s="27">
        <f t="shared" si="280"/>
        <v>0</v>
      </c>
      <c r="QV16" s="27">
        <f t="shared" si="281"/>
        <v>0</v>
      </c>
      <c r="QW16" s="27">
        <f t="shared" si="282"/>
        <v>0</v>
      </c>
      <c r="QX16" s="27">
        <f t="shared" si="283"/>
        <v>0</v>
      </c>
      <c r="QY16" s="27">
        <f t="shared" si="284"/>
        <v>0</v>
      </c>
      <c r="QZ16" s="27">
        <f t="shared" si="285"/>
        <v>0</v>
      </c>
      <c r="RA16" s="27">
        <f t="shared" si="286"/>
        <v>0</v>
      </c>
      <c r="RB16" s="27">
        <f t="shared" si="287"/>
        <v>0</v>
      </c>
      <c r="RC16" s="27">
        <f t="shared" si="288"/>
        <v>0</v>
      </c>
      <c r="RD16" s="27">
        <f t="shared" si="289"/>
        <v>0</v>
      </c>
      <c r="RE16" s="27">
        <f t="shared" si="290"/>
        <v>0</v>
      </c>
      <c r="RF16" s="27">
        <f t="shared" si="291"/>
        <v>0</v>
      </c>
      <c r="RG16" s="27">
        <f t="shared" si="292"/>
        <v>0</v>
      </c>
      <c r="RH16" s="27">
        <f t="shared" si="293"/>
        <v>0</v>
      </c>
      <c r="RI16" s="27">
        <f t="shared" si="294"/>
        <v>0</v>
      </c>
      <c r="RJ16" s="27">
        <f t="shared" si="295"/>
        <v>0</v>
      </c>
      <c r="RL16" s="28">
        <f t="shared" si="296"/>
        <v>123</v>
      </c>
      <c r="RM16" s="28">
        <f t="shared" si="297"/>
        <v>0</v>
      </c>
      <c r="RN16" s="28">
        <f t="shared" si="298"/>
        <v>10</v>
      </c>
      <c r="RO16" s="28">
        <f t="shared" si="299"/>
        <v>29</v>
      </c>
      <c r="RP16" s="28">
        <f t="shared" si="300"/>
        <v>0</v>
      </c>
      <c r="RQ16" s="28">
        <f t="shared" si="301"/>
        <v>157</v>
      </c>
      <c r="RT16" s="27" t="str">
        <f t="shared" si="302"/>
        <v>13</v>
      </c>
      <c r="RU16" s="27" t="str">
        <f t="shared" si="303"/>
        <v>9</v>
      </c>
      <c r="RV16" s="27" t="str">
        <f t="shared" si="304"/>
        <v>10</v>
      </c>
      <c r="RW16" s="27" t="str">
        <f t="shared" si="305"/>
        <v>0</v>
      </c>
      <c r="RX16" s="27" t="str">
        <f t="shared" si="306"/>
        <v>0</v>
      </c>
      <c r="RY16" s="27" t="str">
        <f t="shared" si="307"/>
        <v>6</v>
      </c>
      <c r="RZ16" s="27" t="str">
        <f t="shared" si="308"/>
        <v>0</v>
      </c>
      <c r="SA16" s="27" t="str">
        <f t="shared" si="309"/>
        <v>6</v>
      </c>
      <c r="SB16" s="27" t="str">
        <f t="shared" si="310"/>
        <v>0</v>
      </c>
      <c r="SC16" s="27" t="str">
        <f t="shared" si="311"/>
        <v>0</v>
      </c>
      <c r="SD16" s="27" t="str">
        <f t="shared" si="312"/>
        <v>0</v>
      </c>
      <c r="SE16" s="27" t="str">
        <f t="shared" si="313"/>
        <v>12</v>
      </c>
      <c r="SF16" s="27" t="str">
        <f t="shared" si="314"/>
        <v>0</v>
      </c>
      <c r="SG16" s="27" t="str">
        <f t="shared" si="315"/>
        <v>4</v>
      </c>
      <c r="SH16" s="27" t="str">
        <f t="shared" si="316"/>
        <v>11</v>
      </c>
      <c r="SI16" s="27" t="str">
        <f t="shared" si="317"/>
        <v>0</v>
      </c>
      <c r="SJ16" s="27" t="str">
        <f t="shared" si="318"/>
        <v>0</v>
      </c>
      <c r="SK16" s="27" t="str">
        <f t="shared" si="319"/>
        <v>0</v>
      </c>
      <c r="SL16" s="27" t="str">
        <f t="shared" si="320"/>
        <v>0</v>
      </c>
      <c r="SM16" s="27" t="str">
        <f t="shared" si="321"/>
        <v>0</v>
      </c>
      <c r="SN16" s="27" t="str">
        <f t="shared" si="322"/>
        <v>13</v>
      </c>
      <c r="SO16" s="27" t="str">
        <f t="shared" si="323"/>
        <v>0</v>
      </c>
      <c r="SP16" s="27" t="str">
        <f t="shared" si="324"/>
        <v>0</v>
      </c>
      <c r="SQ16" s="27" t="str">
        <f t="shared" si="325"/>
        <v>6</v>
      </c>
      <c r="SR16" s="27" t="str">
        <f t="shared" si="326"/>
        <v>0</v>
      </c>
      <c r="SS16" s="27" t="str">
        <f t="shared" si="327"/>
        <v>0</v>
      </c>
      <c r="ST16" s="27" t="str">
        <f t="shared" si="328"/>
        <v>11</v>
      </c>
      <c r="SU16" s="27" t="str">
        <f t="shared" si="329"/>
        <v>0</v>
      </c>
      <c r="SV16" s="27" t="str">
        <f t="shared" si="330"/>
        <v>0</v>
      </c>
      <c r="SW16" s="27" t="str">
        <f t="shared" si="331"/>
        <v>10</v>
      </c>
      <c r="SX16" s="27" t="str">
        <f t="shared" si="332"/>
        <v>0</v>
      </c>
      <c r="SY16" s="27" t="str">
        <f t="shared" si="333"/>
        <v>0</v>
      </c>
      <c r="SZ16" s="27" t="str">
        <f t="shared" si="334"/>
        <v>12</v>
      </c>
      <c r="TA16" s="27" t="str">
        <f t="shared" si="335"/>
        <v>0</v>
      </c>
      <c r="TB16" s="27" t="str">
        <f t="shared" si="336"/>
        <v>0</v>
      </c>
      <c r="TC16" s="27" t="str">
        <f t="shared" si="337"/>
        <v>10</v>
      </c>
      <c r="TD16" s="27" t="str">
        <f t="shared" si="338"/>
        <v>0</v>
      </c>
      <c r="TE16" s="27" t="str">
        <f t="shared" si="339"/>
        <v>0</v>
      </c>
      <c r="TF16" s="27" t="str">
        <f t="shared" si="340"/>
        <v>0</v>
      </c>
      <c r="TG16" s="27" t="str">
        <f t="shared" si="341"/>
        <v>0</v>
      </c>
      <c r="TH16" s="27" t="str">
        <f t="shared" si="342"/>
        <v>0</v>
      </c>
      <c r="TI16" s="27" t="str">
        <f t="shared" si="343"/>
        <v>0</v>
      </c>
      <c r="TJ16" s="27" t="str">
        <f t="shared" si="344"/>
        <v>0</v>
      </c>
      <c r="TK16" s="27" t="str">
        <f t="shared" si="345"/>
        <v>0</v>
      </c>
      <c r="TL16" s="27" t="str">
        <f t="shared" si="346"/>
        <v>11</v>
      </c>
      <c r="TM16" s="27" t="str">
        <f t="shared" si="347"/>
        <v>0</v>
      </c>
      <c r="TN16" s="27" t="str">
        <f t="shared" si="348"/>
        <v>0</v>
      </c>
      <c r="TO16" s="27" t="str">
        <f t="shared" si="349"/>
        <v>9</v>
      </c>
      <c r="TP16" s="27" t="str">
        <f t="shared" si="350"/>
        <v>0</v>
      </c>
      <c r="TQ16" s="27" t="str">
        <f t="shared" si="351"/>
        <v>0</v>
      </c>
      <c r="TR16" s="27" t="str">
        <f t="shared" si="352"/>
        <v>9</v>
      </c>
      <c r="TS16" s="27" t="str">
        <f t="shared" si="353"/>
        <v>0</v>
      </c>
      <c r="TT16" s="27" t="str">
        <f t="shared" si="354"/>
        <v>0</v>
      </c>
      <c r="TU16" s="27" t="str">
        <f t="shared" si="355"/>
        <v>0</v>
      </c>
      <c r="TV16" s="27" t="str">
        <f t="shared" si="356"/>
        <v>9</v>
      </c>
      <c r="TW16" s="27" t="str">
        <f t="shared" si="357"/>
        <v>5</v>
      </c>
      <c r="TX16" s="27" t="str">
        <f t="shared" si="358"/>
        <v>10</v>
      </c>
      <c r="TY16" s="27" t="str">
        <f t="shared" si="359"/>
        <v>7</v>
      </c>
      <c r="TZ16" s="27" t="str">
        <f t="shared" si="360"/>
        <v>10</v>
      </c>
      <c r="UA16" s="27" t="str">
        <f t="shared" si="361"/>
        <v>0</v>
      </c>
      <c r="UB16" s="27" t="str">
        <f t="shared" si="362"/>
        <v>7</v>
      </c>
      <c r="UC16" s="27" t="str">
        <f t="shared" si="363"/>
        <v>0</v>
      </c>
      <c r="UD16" s="27" t="str">
        <f t="shared" si="364"/>
        <v>5</v>
      </c>
      <c r="UE16" s="27" t="str">
        <f t="shared" si="365"/>
        <v>0</v>
      </c>
      <c r="UF16" s="27" t="str">
        <f t="shared" si="366"/>
        <v>10</v>
      </c>
      <c r="UG16" s="27" t="str">
        <f t="shared" si="367"/>
        <v>0</v>
      </c>
      <c r="UH16" s="27" t="str">
        <f t="shared" si="368"/>
        <v>0</v>
      </c>
      <c r="UI16" s="27" t="str">
        <f t="shared" si="369"/>
        <v>0</v>
      </c>
      <c r="UJ16" s="27" t="str">
        <f t="shared" si="370"/>
        <v>0</v>
      </c>
      <c r="UK16" s="27" t="str">
        <f t="shared" si="371"/>
        <v>0</v>
      </c>
      <c r="UL16" s="27" t="str">
        <f t="shared" si="372"/>
        <v>0</v>
      </c>
      <c r="UM16" s="27" t="str">
        <f t="shared" si="373"/>
        <v>0</v>
      </c>
      <c r="UN16" s="27" t="str">
        <f t="shared" si="374"/>
        <v>0</v>
      </c>
      <c r="UO16" s="27" t="str">
        <f t="shared" si="375"/>
        <v>0</v>
      </c>
      <c r="UP16" s="27" t="str">
        <f t="shared" si="376"/>
        <v>0</v>
      </c>
      <c r="UQ16" s="27" t="str">
        <f t="shared" si="377"/>
        <v>0</v>
      </c>
      <c r="UR16" s="27" t="str">
        <f t="shared" si="378"/>
        <v>0</v>
      </c>
      <c r="US16" s="27" t="str">
        <f t="shared" si="379"/>
        <v>0</v>
      </c>
      <c r="UT16" s="27" t="str">
        <f t="shared" si="380"/>
        <v>0</v>
      </c>
      <c r="UU16" s="27" t="str">
        <f t="shared" si="381"/>
        <v>0</v>
      </c>
      <c r="UV16" s="27" t="str">
        <f t="shared" si="382"/>
        <v>0</v>
      </c>
      <c r="UW16" s="27" t="str">
        <f t="shared" si="383"/>
        <v>0</v>
      </c>
      <c r="UY16" s="28">
        <f t="shared" si="384"/>
        <v>56.61</v>
      </c>
      <c r="UZ16" s="28">
        <f t="shared" si="385"/>
        <v>0</v>
      </c>
      <c r="VA16" s="28">
        <f t="shared" si="386"/>
        <v>7.11</v>
      </c>
      <c r="VB16" s="28">
        <f t="shared" si="387"/>
        <v>4.2699999999999996</v>
      </c>
      <c r="VC16" s="28">
        <f t="shared" si="388"/>
        <v>0</v>
      </c>
      <c r="VD16" s="28">
        <f t="shared" si="389"/>
        <v>64.435000000000002</v>
      </c>
      <c r="VG16" s="27" t="str">
        <f t="shared" si="390"/>
        <v>-5</v>
      </c>
      <c r="VH16" s="27" t="str">
        <f t="shared" si="391"/>
        <v>7.42</v>
      </c>
      <c r="VI16" s="27" t="str">
        <f t="shared" si="392"/>
        <v>-2.05</v>
      </c>
      <c r="VJ16" s="27">
        <f t="shared" si="393"/>
        <v>0</v>
      </c>
      <c r="VK16" s="27">
        <f t="shared" si="394"/>
        <v>0</v>
      </c>
      <c r="VL16" s="27" t="str">
        <f t="shared" si="395"/>
        <v>3.44</v>
      </c>
      <c r="VM16" s="27">
        <f t="shared" si="396"/>
        <v>0</v>
      </c>
      <c r="VN16" s="27" t="str">
        <f t="shared" si="397"/>
        <v>8.56</v>
      </c>
      <c r="VO16" s="27">
        <f t="shared" si="398"/>
        <v>0</v>
      </c>
      <c r="VP16" s="27">
        <f t="shared" si="399"/>
        <v>0</v>
      </c>
      <c r="VQ16" s="27">
        <f t="shared" si="400"/>
        <v>0</v>
      </c>
      <c r="VR16" s="27" t="str">
        <f t="shared" si="401"/>
        <v>11.3</v>
      </c>
      <c r="VS16" s="27">
        <f t="shared" si="402"/>
        <v>0</v>
      </c>
      <c r="VT16" s="27" t="str">
        <f t="shared" si="403"/>
        <v>-1.45</v>
      </c>
      <c r="VU16" s="27" t="str">
        <f t="shared" si="404"/>
        <v>4.58</v>
      </c>
      <c r="VV16" s="27">
        <f t="shared" si="405"/>
        <v>0</v>
      </c>
      <c r="VW16" s="27">
        <f t="shared" si="406"/>
        <v>0</v>
      </c>
      <c r="VX16" s="27">
        <f t="shared" si="407"/>
        <v>0</v>
      </c>
      <c r="VY16" s="27">
        <f t="shared" si="408"/>
        <v>0</v>
      </c>
      <c r="VZ16" s="27">
        <f t="shared" si="409"/>
        <v>0</v>
      </c>
      <c r="WA16" s="27" t="str">
        <f t="shared" si="410"/>
        <v>0.61</v>
      </c>
      <c r="WB16" s="27">
        <f t="shared" si="411"/>
        <v>0</v>
      </c>
      <c r="WC16" s="27">
        <f t="shared" si="412"/>
        <v>0</v>
      </c>
      <c r="WD16" s="27" t="str">
        <f t="shared" si="413"/>
        <v>6.22</v>
      </c>
      <c r="WE16" s="27">
        <f t="shared" si="414"/>
        <v>0</v>
      </c>
      <c r="WF16" s="27">
        <f t="shared" si="415"/>
        <v>0</v>
      </c>
      <c r="WG16" s="27" t="str">
        <f t="shared" si="416"/>
        <v>11.02</v>
      </c>
      <c r="WH16" s="27">
        <f t="shared" si="417"/>
        <v>0</v>
      </c>
      <c r="WI16" s="27">
        <f t="shared" si="418"/>
        <v>0</v>
      </c>
      <c r="WJ16" s="27" t="str">
        <f t="shared" si="419"/>
        <v>14.82</v>
      </c>
      <c r="WK16" s="27">
        <f t="shared" si="420"/>
        <v>0</v>
      </c>
      <c r="WL16" s="27">
        <f t="shared" si="421"/>
        <v>0</v>
      </c>
      <c r="WM16" s="27" t="str">
        <f t="shared" si="422"/>
        <v>4.12</v>
      </c>
      <c r="WN16" s="27">
        <f t="shared" si="423"/>
        <v>0</v>
      </c>
      <c r="WO16" s="27">
        <f t="shared" si="424"/>
        <v>0</v>
      </c>
      <c r="WP16" s="27" t="str">
        <f t="shared" si="425"/>
        <v>0.13</v>
      </c>
      <c r="WQ16" s="27">
        <f t="shared" si="426"/>
        <v>0</v>
      </c>
      <c r="WR16" s="27">
        <f t="shared" si="427"/>
        <v>0</v>
      </c>
      <c r="WS16" s="27">
        <f t="shared" si="428"/>
        <v>0</v>
      </c>
      <c r="WT16" s="27">
        <f t="shared" si="429"/>
        <v>0</v>
      </c>
      <c r="WU16" s="27">
        <f t="shared" si="430"/>
        <v>0</v>
      </c>
      <c r="WV16" s="27">
        <f t="shared" si="431"/>
        <v>0</v>
      </c>
      <c r="WW16" s="27">
        <f t="shared" si="432"/>
        <v>0</v>
      </c>
      <c r="WX16" s="27">
        <f t="shared" si="433"/>
        <v>0</v>
      </c>
      <c r="WY16" s="27" t="str">
        <f t="shared" si="434"/>
        <v>-1.28</v>
      </c>
      <c r="WZ16" s="27">
        <f t="shared" si="435"/>
        <v>0</v>
      </c>
      <c r="XA16" s="27">
        <f t="shared" si="436"/>
        <v>0</v>
      </c>
      <c r="XB16" s="27" t="str">
        <f t="shared" si="437"/>
        <v>5.7</v>
      </c>
      <c r="XC16" s="27">
        <f t="shared" si="438"/>
        <v>0</v>
      </c>
      <c r="XD16" s="27">
        <f t="shared" si="439"/>
        <v>0</v>
      </c>
      <c r="XE16" s="27" t="str">
        <f t="shared" si="440"/>
        <v>-0.15</v>
      </c>
      <c r="XF16" s="27">
        <f t="shared" si="441"/>
        <v>0</v>
      </c>
      <c r="XG16" s="27">
        <f t="shared" si="442"/>
        <v>0</v>
      </c>
      <c r="XH16" s="27">
        <f t="shared" si="443"/>
        <v>0</v>
      </c>
      <c r="XI16" s="27" t="str">
        <f t="shared" si="444"/>
        <v>-0.19</v>
      </c>
      <c r="XJ16" s="27" t="str">
        <f t="shared" si="445"/>
        <v>-2.28</v>
      </c>
      <c r="XK16" s="27" t="str">
        <f t="shared" si="446"/>
        <v>-4.03</v>
      </c>
      <c r="XL16" s="27" t="str">
        <f t="shared" si="447"/>
        <v>0.45</v>
      </c>
      <c r="XM16" s="27" t="str">
        <f t="shared" si="448"/>
        <v>2.02</v>
      </c>
      <c r="XN16" s="27">
        <f t="shared" si="449"/>
        <v>0</v>
      </c>
      <c r="XO16" s="27" t="str">
        <f t="shared" si="450"/>
        <v>-3.36</v>
      </c>
      <c r="XP16" s="27">
        <f t="shared" si="451"/>
        <v>0</v>
      </c>
      <c r="XQ16" s="27" t="str">
        <f t="shared" si="452"/>
        <v>-0.67</v>
      </c>
      <c r="XR16" s="27">
        <f t="shared" si="453"/>
        <v>0</v>
      </c>
      <c r="XS16" s="27" t="str">
        <f t="shared" si="454"/>
        <v>-6.98</v>
      </c>
      <c r="XT16" s="27">
        <f t="shared" si="455"/>
        <v>0</v>
      </c>
      <c r="XU16" s="27">
        <f t="shared" si="456"/>
        <v>0</v>
      </c>
      <c r="XV16" s="27">
        <f t="shared" si="457"/>
        <v>0</v>
      </c>
      <c r="XW16" s="27">
        <f t="shared" si="458"/>
        <v>0</v>
      </c>
      <c r="XX16" s="27">
        <f t="shared" si="459"/>
        <v>0</v>
      </c>
      <c r="XY16" s="27">
        <f t="shared" si="460"/>
        <v>0</v>
      </c>
      <c r="XZ16" s="27">
        <f t="shared" si="461"/>
        <v>0</v>
      </c>
      <c r="YA16" s="27">
        <f t="shared" si="462"/>
        <v>0</v>
      </c>
      <c r="YB16" s="27">
        <f t="shared" si="463"/>
        <v>0</v>
      </c>
      <c r="YC16" s="27">
        <f t="shared" si="464"/>
        <v>0</v>
      </c>
      <c r="YD16" s="27">
        <f t="shared" si="465"/>
        <v>0</v>
      </c>
      <c r="YE16" s="27">
        <f t="shared" si="466"/>
        <v>0</v>
      </c>
      <c r="YF16" s="27">
        <f t="shared" si="467"/>
        <v>0</v>
      </c>
      <c r="YG16" s="27">
        <f t="shared" si="468"/>
        <v>0</v>
      </c>
      <c r="YH16" s="27">
        <f t="shared" si="469"/>
        <v>0</v>
      </c>
      <c r="YI16" s="27">
        <f t="shared" si="470"/>
        <v>0</v>
      </c>
      <c r="YJ16" s="27">
        <f t="shared" si="471"/>
        <v>0</v>
      </c>
      <c r="YL16" s="28">
        <f t="shared" si="472"/>
        <v>619</v>
      </c>
      <c r="YM16" s="28">
        <f t="shared" si="473"/>
        <v>0</v>
      </c>
      <c r="YN16" s="28">
        <f t="shared" si="474"/>
        <v>77</v>
      </c>
      <c r="YO16" s="28">
        <f t="shared" si="475"/>
        <v>281</v>
      </c>
      <c r="YP16" s="28">
        <f t="shared" si="476"/>
        <v>0</v>
      </c>
      <c r="YQ16" s="28">
        <f t="shared" si="477"/>
        <v>938.5</v>
      </c>
      <c r="YT16" s="27" t="str">
        <f t="shared" si="478"/>
        <v>55</v>
      </c>
      <c r="YU16" s="27" t="str">
        <f t="shared" si="479"/>
        <v>12</v>
      </c>
      <c r="YV16" s="27" t="str">
        <f t="shared" si="480"/>
        <v>67</v>
      </c>
      <c r="YW16" s="27">
        <f t="shared" si="481"/>
        <v>0</v>
      </c>
      <c r="YX16" s="27">
        <f t="shared" si="482"/>
        <v>0</v>
      </c>
      <c r="YY16" s="27" t="str">
        <f t="shared" si="483"/>
        <v>44</v>
      </c>
      <c r="YZ16" s="27">
        <f t="shared" si="484"/>
        <v>0</v>
      </c>
      <c r="ZA16" s="27" t="str">
        <f t="shared" si="485"/>
        <v>22</v>
      </c>
      <c r="ZB16" s="27">
        <f t="shared" si="486"/>
        <v>0</v>
      </c>
      <c r="ZC16" s="27">
        <f t="shared" si="487"/>
        <v>0</v>
      </c>
      <c r="ZD16" s="27">
        <f t="shared" si="488"/>
        <v>0</v>
      </c>
      <c r="ZE16" s="27" t="str">
        <f t="shared" si="489"/>
        <v>10</v>
      </c>
      <c r="ZF16" s="27">
        <f t="shared" si="490"/>
        <v>0</v>
      </c>
      <c r="ZG16" s="27" t="str">
        <f t="shared" si="491"/>
        <v>55</v>
      </c>
      <c r="ZH16" s="27" t="str">
        <f t="shared" si="492"/>
        <v>43</v>
      </c>
      <c r="ZI16" s="27">
        <f t="shared" si="493"/>
        <v>0</v>
      </c>
      <c r="ZJ16" s="27">
        <f t="shared" si="494"/>
        <v>0</v>
      </c>
      <c r="ZK16" s="27">
        <f t="shared" si="495"/>
        <v>0</v>
      </c>
      <c r="ZL16" s="27">
        <f t="shared" si="496"/>
        <v>0</v>
      </c>
      <c r="ZM16" s="27">
        <f t="shared" si="497"/>
        <v>0</v>
      </c>
      <c r="ZN16" s="27" t="str">
        <f t="shared" si="498"/>
        <v>73</v>
      </c>
      <c r="ZO16" s="27">
        <f t="shared" si="499"/>
        <v>0</v>
      </c>
      <c r="ZP16" s="27">
        <f t="shared" si="500"/>
        <v>0</v>
      </c>
      <c r="ZQ16" s="27" t="str">
        <f t="shared" si="501"/>
        <v>57</v>
      </c>
      <c r="ZR16" s="27">
        <f t="shared" si="502"/>
        <v>0</v>
      </c>
      <c r="ZS16" s="27">
        <f t="shared" si="503"/>
        <v>0</v>
      </c>
      <c r="ZT16" s="27" t="str">
        <f t="shared" si="504"/>
        <v>42</v>
      </c>
      <c r="ZU16" s="27">
        <f t="shared" si="505"/>
        <v>0</v>
      </c>
      <c r="ZV16" s="27">
        <f t="shared" si="506"/>
        <v>0</v>
      </c>
      <c r="ZW16" s="27" t="str">
        <f t="shared" si="507"/>
        <v>41</v>
      </c>
      <c r="ZX16" s="27">
        <f t="shared" si="508"/>
        <v>0</v>
      </c>
      <c r="ZY16" s="27">
        <f t="shared" si="509"/>
        <v>0</v>
      </c>
      <c r="ZZ16" s="27" t="str">
        <f t="shared" si="510"/>
        <v>76</v>
      </c>
      <c r="AAA16" s="27">
        <f t="shared" si="511"/>
        <v>0</v>
      </c>
      <c r="AAB16" s="27">
        <f t="shared" si="512"/>
        <v>0</v>
      </c>
      <c r="AAC16" s="27" t="str">
        <f t="shared" si="513"/>
        <v>99</v>
      </c>
      <c r="AAD16" s="27">
        <f t="shared" si="514"/>
        <v>0</v>
      </c>
      <c r="AAE16" s="27">
        <f t="shared" si="515"/>
        <v>0</v>
      </c>
      <c r="AAF16" s="27">
        <f t="shared" si="516"/>
        <v>0</v>
      </c>
      <c r="AAG16" s="27">
        <f t="shared" si="517"/>
        <v>0</v>
      </c>
      <c r="AAH16" s="27">
        <f t="shared" si="518"/>
        <v>0</v>
      </c>
      <c r="AAI16" s="27">
        <f t="shared" si="519"/>
        <v>0</v>
      </c>
      <c r="AAJ16" s="27">
        <f t="shared" si="520"/>
        <v>0</v>
      </c>
      <c r="AAK16" s="27">
        <f t="shared" si="521"/>
        <v>0</v>
      </c>
      <c r="AAL16" s="27" t="str">
        <f t="shared" si="522"/>
        <v>96</v>
      </c>
      <c r="AAM16" s="27">
        <f t="shared" si="523"/>
        <v>0</v>
      </c>
      <c r="AAN16" s="27">
        <f t="shared" si="524"/>
        <v>0</v>
      </c>
      <c r="AAO16" s="27" t="str">
        <f t="shared" si="525"/>
        <v>88</v>
      </c>
      <c r="AAP16" s="27">
        <f t="shared" si="526"/>
        <v>0</v>
      </c>
      <c r="AAQ16" s="27">
        <f t="shared" si="527"/>
        <v>0</v>
      </c>
      <c r="AAR16" s="27" t="str">
        <f t="shared" si="528"/>
        <v>97</v>
      </c>
      <c r="AAS16" s="27">
        <f t="shared" si="529"/>
        <v>0</v>
      </c>
      <c r="AAT16" s="27">
        <f t="shared" si="530"/>
        <v>0</v>
      </c>
      <c r="AAU16" s="27">
        <f t="shared" si="531"/>
        <v>0</v>
      </c>
      <c r="AAV16" s="27" t="str">
        <f t="shared" si="532"/>
        <v>97</v>
      </c>
      <c r="AAW16" s="27" t="str">
        <f t="shared" si="533"/>
        <v>96</v>
      </c>
      <c r="AAX16" s="27" t="str">
        <f t="shared" si="534"/>
        <v>100</v>
      </c>
      <c r="AAY16" s="27" t="str">
        <f t="shared" si="535"/>
        <v>98</v>
      </c>
      <c r="AAZ16" s="27" t="str">
        <f t="shared" si="536"/>
        <v>95</v>
      </c>
      <c r="ABA16" s="27">
        <f t="shared" si="537"/>
        <v>0</v>
      </c>
      <c r="ABB16" s="27" t="str">
        <f t="shared" si="538"/>
        <v>100</v>
      </c>
      <c r="ABC16" s="27">
        <f t="shared" si="539"/>
        <v>0</v>
      </c>
      <c r="ABD16" s="27" t="str">
        <f t="shared" si="540"/>
        <v>98</v>
      </c>
      <c r="ABE16" s="27">
        <f t="shared" si="541"/>
        <v>0</v>
      </c>
      <c r="ABF16" s="27" t="str">
        <f t="shared" si="542"/>
        <v>96</v>
      </c>
      <c r="ABG16" s="27">
        <f t="shared" si="543"/>
        <v>0</v>
      </c>
      <c r="ABH16" s="27">
        <f t="shared" si="544"/>
        <v>0</v>
      </c>
      <c r="ABI16" s="27">
        <f t="shared" si="545"/>
        <v>0</v>
      </c>
      <c r="ABJ16" s="27">
        <f t="shared" si="546"/>
        <v>0</v>
      </c>
      <c r="ABK16" s="27">
        <f t="shared" si="547"/>
        <v>0</v>
      </c>
      <c r="ABL16" s="27">
        <f t="shared" si="548"/>
        <v>0</v>
      </c>
      <c r="ABM16" s="27">
        <f t="shared" si="549"/>
        <v>0</v>
      </c>
      <c r="ABN16" s="27">
        <f t="shared" si="550"/>
        <v>0</v>
      </c>
      <c r="ABO16" s="27">
        <f t="shared" si="551"/>
        <v>0</v>
      </c>
      <c r="ABP16" s="27">
        <f t="shared" si="552"/>
        <v>0</v>
      </c>
      <c r="ABQ16" s="27">
        <f t="shared" si="553"/>
        <v>0</v>
      </c>
      <c r="ABR16" s="27">
        <f t="shared" si="554"/>
        <v>0</v>
      </c>
      <c r="ABS16" s="27">
        <f t="shared" si="555"/>
        <v>0</v>
      </c>
      <c r="ABT16" s="27">
        <f t="shared" si="556"/>
        <v>0</v>
      </c>
      <c r="ABU16" s="27">
        <f t="shared" si="557"/>
        <v>0</v>
      </c>
      <c r="ABV16" s="27">
        <f t="shared" si="558"/>
        <v>0</v>
      </c>
      <c r="ABW16" s="27">
        <f t="shared" si="559"/>
        <v>0</v>
      </c>
      <c r="ABY16" s="28">
        <f t="shared" si="560"/>
        <v>1421.6000000000001</v>
      </c>
      <c r="ABZ16" s="28">
        <f t="shared" si="561"/>
        <v>0</v>
      </c>
      <c r="ACA16" s="28">
        <f t="shared" si="562"/>
        <v>88.4</v>
      </c>
      <c r="ACB16" s="28">
        <f t="shared" si="563"/>
        <v>252.3</v>
      </c>
      <c r="ACC16" s="28">
        <f t="shared" si="564"/>
        <v>0</v>
      </c>
      <c r="ACD16" s="28">
        <f t="shared" si="565"/>
        <v>1718.1000000000001</v>
      </c>
      <c r="ACG16" s="27" t="str">
        <f t="shared" si="566"/>
        <v>56.2</v>
      </c>
      <c r="ACH16" s="27" t="str">
        <f t="shared" si="567"/>
        <v>39.9</v>
      </c>
      <c r="ACI16" s="27" t="str">
        <f t="shared" si="568"/>
        <v>25</v>
      </c>
      <c r="ACJ16" s="27">
        <f t="shared" si="569"/>
        <v>0</v>
      </c>
      <c r="ACK16" s="27">
        <f t="shared" si="570"/>
        <v>0</v>
      </c>
      <c r="ACL16" s="27" t="str">
        <f t="shared" si="571"/>
        <v>10.7</v>
      </c>
      <c r="ACM16" s="27">
        <f t="shared" si="572"/>
        <v>0</v>
      </c>
      <c r="ACN16" s="27" t="str">
        <f t="shared" si="573"/>
        <v>85.2</v>
      </c>
      <c r="ACO16" s="27">
        <f t="shared" si="574"/>
        <v>0</v>
      </c>
      <c r="ACP16" s="27">
        <f t="shared" si="575"/>
        <v>0</v>
      </c>
      <c r="ACQ16" s="27">
        <f t="shared" si="576"/>
        <v>0</v>
      </c>
      <c r="ACR16" s="27" t="str">
        <f t="shared" si="577"/>
        <v>108.2</v>
      </c>
      <c r="ACS16" s="27">
        <f t="shared" si="578"/>
        <v>0</v>
      </c>
      <c r="ACT16" s="27" t="str">
        <f t="shared" si="579"/>
        <v>3.2</v>
      </c>
      <c r="ACU16" s="27" t="str">
        <f t="shared" si="580"/>
        <v>699.5</v>
      </c>
      <c r="ACV16" s="27">
        <f t="shared" si="581"/>
        <v>0</v>
      </c>
      <c r="ACW16" s="27">
        <f t="shared" si="582"/>
        <v>0</v>
      </c>
      <c r="ACX16" s="27">
        <f t="shared" si="583"/>
        <v>0</v>
      </c>
      <c r="ACY16" s="27">
        <f t="shared" si="584"/>
        <v>0</v>
      </c>
      <c r="ACZ16" s="27">
        <f t="shared" si="585"/>
        <v>0</v>
      </c>
      <c r="ADA16" s="27" t="str">
        <f t="shared" si="586"/>
        <v>133.9</v>
      </c>
      <c r="ADB16" s="27">
        <f t="shared" si="587"/>
        <v>0</v>
      </c>
      <c r="ADC16" s="27">
        <f t="shared" si="588"/>
        <v>0</v>
      </c>
      <c r="ADD16" s="27" t="str">
        <f t="shared" si="589"/>
        <v>57.4</v>
      </c>
      <c r="ADE16" s="27">
        <f t="shared" si="590"/>
        <v>0</v>
      </c>
      <c r="ADF16" s="27">
        <f t="shared" si="591"/>
        <v>0</v>
      </c>
      <c r="ADG16" s="27" t="str">
        <f t="shared" si="592"/>
        <v>83.8</v>
      </c>
      <c r="ADH16" s="27">
        <f t="shared" si="593"/>
        <v>0</v>
      </c>
      <c r="ADI16" s="27">
        <f t="shared" si="594"/>
        <v>0</v>
      </c>
      <c r="ADJ16" s="27" t="str">
        <f t="shared" si="595"/>
        <v>80.9</v>
      </c>
      <c r="ADK16" s="27">
        <f t="shared" si="596"/>
        <v>0</v>
      </c>
      <c r="ADL16" s="27">
        <f t="shared" si="597"/>
        <v>0</v>
      </c>
      <c r="ADM16" s="27" t="str">
        <f t="shared" si="598"/>
        <v>42.1</v>
      </c>
      <c r="ADN16" s="27">
        <f t="shared" si="599"/>
        <v>0</v>
      </c>
      <c r="ADO16" s="27">
        <f t="shared" si="600"/>
        <v>0</v>
      </c>
      <c r="ADP16" s="27" t="str">
        <f t="shared" si="601"/>
        <v>84</v>
      </c>
      <c r="ADQ16" s="27">
        <f t="shared" si="602"/>
        <v>0</v>
      </c>
      <c r="ADR16" s="27">
        <f t="shared" si="603"/>
        <v>0</v>
      </c>
      <c r="ADS16" s="27">
        <f t="shared" si="604"/>
        <v>0</v>
      </c>
      <c r="ADT16" s="27">
        <f t="shared" si="605"/>
        <v>0</v>
      </c>
      <c r="ADU16" s="27">
        <f t="shared" si="606"/>
        <v>0</v>
      </c>
      <c r="ADV16" s="27">
        <f t="shared" si="607"/>
        <v>0</v>
      </c>
      <c r="ADW16" s="27">
        <f t="shared" si="608"/>
        <v>0</v>
      </c>
      <c r="ADX16" s="27">
        <f t="shared" si="609"/>
        <v>0</v>
      </c>
      <c r="ADY16" s="27" t="str">
        <f t="shared" si="610"/>
        <v>111.2</v>
      </c>
      <c r="ADZ16" s="27">
        <f t="shared" si="611"/>
        <v>0</v>
      </c>
      <c r="AEA16" s="27">
        <f t="shared" si="612"/>
        <v>0</v>
      </c>
      <c r="AEB16" s="27" t="str">
        <f t="shared" si="613"/>
        <v>86.9</v>
      </c>
      <c r="AEC16" s="27">
        <f t="shared" si="614"/>
        <v>0</v>
      </c>
      <c r="AED16" s="27">
        <f t="shared" si="615"/>
        <v>0</v>
      </c>
      <c r="AEE16" s="27" t="str">
        <f t="shared" si="616"/>
        <v>54.2</v>
      </c>
      <c r="AEF16" s="27">
        <f t="shared" si="617"/>
        <v>0</v>
      </c>
      <c r="AEG16" s="27">
        <f t="shared" si="618"/>
        <v>0</v>
      </c>
      <c r="AEH16" s="27">
        <f t="shared" si="619"/>
        <v>0</v>
      </c>
      <c r="AEI16" s="27" t="str">
        <f t="shared" si="620"/>
        <v>57.6</v>
      </c>
      <c r="AEJ16" s="27" t="str">
        <f t="shared" si="621"/>
        <v>38.5</v>
      </c>
      <c r="AEK16" s="27" t="str">
        <f t="shared" si="622"/>
        <v>76.6</v>
      </c>
      <c r="AEL16" s="27" t="str">
        <f t="shared" si="623"/>
        <v>20.8</v>
      </c>
      <c r="AEM16" s="27" t="str">
        <f t="shared" si="624"/>
        <v>65.2</v>
      </c>
      <c r="AEN16" s="27">
        <f t="shared" si="625"/>
        <v>0</v>
      </c>
      <c r="AEO16" s="27" t="str">
        <f t="shared" si="626"/>
        <v>27</v>
      </c>
      <c r="AEP16" s="27">
        <f t="shared" si="627"/>
        <v>0</v>
      </c>
      <c r="AEQ16" s="27" t="str">
        <f t="shared" si="628"/>
        <v>15.8</v>
      </c>
      <c r="AER16" s="27">
        <f t="shared" si="629"/>
        <v>0</v>
      </c>
      <c r="AES16" s="27" t="str">
        <f t="shared" si="630"/>
        <v>22.7</v>
      </c>
      <c r="AET16" s="27">
        <f t="shared" si="631"/>
        <v>0</v>
      </c>
      <c r="AEU16" s="27">
        <f t="shared" si="632"/>
        <v>0</v>
      </c>
      <c r="AEV16" s="27">
        <f t="shared" si="633"/>
        <v>0</v>
      </c>
      <c r="AEW16" s="27">
        <f t="shared" si="634"/>
        <v>0</v>
      </c>
      <c r="AEX16" s="27">
        <f t="shared" si="635"/>
        <v>0</v>
      </c>
      <c r="AEY16" s="27">
        <f t="shared" si="636"/>
        <v>0</v>
      </c>
      <c r="AEZ16" s="27">
        <f t="shared" si="637"/>
        <v>0</v>
      </c>
      <c r="AFA16" s="27">
        <f t="shared" si="638"/>
        <v>0</v>
      </c>
      <c r="AFB16" s="27">
        <f t="shared" si="639"/>
        <v>0</v>
      </c>
      <c r="AFC16" s="27">
        <f t="shared" si="640"/>
        <v>0</v>
      </c>
      <c r="AFD16" s="27">
        <f t="shared" si="641"/>
        <v>0</v>
      </c>
      <c r="AFE16" s="27">
        <f t="shared" si="642"/>
        <v>0</v>
      </c>
      <c r="AFF16" s="27">
        <f t="shared" si="643"/>
        <v>0</v>
      </c>
      <c r="AFG16" s="27">
        <f t="shared" si="644"/>
        <v>0</v>
      </c>
      <c r="AFH16" s="27">
        <f t="shared" si="645"/>
        <v>0</v>
      </c>
      <c r="AFI16" s="27">
        <f t="shared" si="646"/>
        <v>0</v>
      </c>
      <c r="AFJ16" s="27">
        <f t="shared" si="647"/>
        <v>0</v>
      </c>
      <c r="AFL16" s="28">
        <f t="shared" si="892"/>
        <v>64.21875</v>
      </c>
      <c r="AFM16" s="28">
        <v>64.21875</v>
      </c>
      <c r="AFN16" s="27">
        <v>7</v>
      </c>
      <c r="AFO16" s="27">
        <f t="shared" si="648"/>
        <v>7</v>
      </c>
      <c r="AFP16" s="27">
        <f t="shared" si="649"/>
        <v>7</v>
      </c>
      <c r="AFQ16" s="27">
        <f t="shared" si="650"/>
        <v>7</v>
      </c>
      <c r="AFR16" s="27">
        <f t="shared" si="651"/>
        <v>0</v>
      </c>
      <c r="AFS16" s="27">
        <f t="shared" si="652"/>
        <v>0</v>
      </c>
      <c r="AFT16" s="27">
        <f t="shared" si="653"/>
        <v>3</v>
      </c>
      <c r="AFU16" s="27">
        <f t="shared" si="654"/>
        <v>0</v>
      </c>
      <c r="AFV16" s="27">
        <f t="shared" si="655"/>
        <v>7</v>
      </c>
      <c r="AFW16" s="27">
        <f t="shared" si="656"/>
        <v>0</v>
      </c>
      <c r="AFX16" s="27">
        <f t="shared" si="657"/>
        <v>0</v>
      </c>
      <c r="AFY16" s="27">
        <f t="shared" si="658"/>
        <v>0</v>
      </c>
      <c r="AFZ16" s="27">
        <f t="shared" si="659"/>
        <v>7</v>
      </c>
      <c r="AGA16" s="27">
        <f t="shared" si="660"/>
        <v>0</v>
      </c>
      <c r="AGB16" s="27">
        <f t="shared" si="661"/>
        <v>6</v>
      </c>
      <c r="AGC16" s="27">
        <f t="shared" si="662"/>
        <v>7</v>
      </c>
      <c r="AGD16" s="27">
        <f t="shared" si="663"/>
        <v>0</v>
      </c>
      <c r="AGE16" s="27">
        <f t="shared" si="664"/>
        <v>0</v>
      </c>
      <c r="AGF16" s="27">
        <f t="shared" si="665"/>
        <v>0</v>
      </c>
      <c r="AGG16" s="27">
        <f t="shared" si="666"/>
        <v>0</v>
      </c>
      <c r="AGH16" s="27">
        <f t="shared" si="667"/>
        <v>0</v>
      </c>
      <c r="AGI16" s="27">
        <f t="shared" si="668"/>
        <v>6</v>
      </c>
      <c r="AGJ16" s="27">
        <f t="shared" si="669"/>
        <v>0</v>
      </c>
      <c r="AGK16" s="27">
        <f t="shared" si="670"/>
        <v>0</v>
      </c>
      <c r="AGL16" s="27">
        <f t="shared" si="671"/>
        <v>4</v>
      </c>
      <c r="AGM16" s="27">
        <f t="shared" si="672"/>
        <v>0</v>
      </c>
      <c r="AGN16" s="27">
        <f t="shared" si="673"/>
        <v>0</v>
      </c>
      <c r="AGO16" s="27">
        <f t="shared" si="674"/>
        <v>7</v>
      </c>
      <c r="AGP16" s="27">
        <f t="shared" si="675"/>
        <v>0</v>
      </c>
      <c r="AGQ16" s="27">
        <f t="shared" si="676"/>
        <v>0</v>
      </c>
      <c r="AGR16" s="27">
        <f t="shared" si="677"/>
        <v>7</v>
      </c>
      <c r="AGS16" s="27">
        <f t="shared" si="678"/>
        <v>0</v>
      </c>
      <c r="AGT16" s="27">
        <f t="shared" si="679"/>
        <v>0</v>
      </c>
      <c r="AGU16" s="27">
        <f t="shared" si="680"/>
        <v>7</v>
      </c>
      <c r="AGV16" s="27">
        <f t="shared" si="681"/>
        <v>0</v>
      </c>
      <c r="AGW16" s="27">
        <f t="shared" si="682"/>
        <v>0</v>
      </c>
      <c r="AGX16" s="27">
        <f t="shared" si="683"/>
        <v>7</v>
      </c>
      <c r="AGY16" s="27">
        <f t="shared" si="684"/>
        <v>0</v>
      </c>
      <c r="AGZ16" s="27">
        <f t="shared" si="685"/>
        <v>0</v>
      </c>
      <c r="AHA16" s="27">
        <f t="shared" si="686"/>
        <v>0</v>
      </c>
      <c r="AHB16" s="27">
        <f t="shared" si="687"/>
        <v>0</v>
      </c>
      <c r="AHC16" s="27">
        <f t="shared" si="688"/>
        <v>0</v>
      </c>
      <c r="AHD16" s="27">
        <f t="shared" si="689"/>
        <v>0</v>
      </c>
      <c r="AHE16" s="27">
        <f t="shared" si="690"/>
        <v>0</v>
      </c>
      <c r="AHF16" s="27">
        <f t="shared" si="691"/>
        <v>0</v>
      </c>
      <c r="AHG16" s="27">
        <f t="shared" si="692"/>
        <v>7</v>
      </c>
      <c r="AHH16" s="27">
        <f t="shared" si="693"/>
        <v>0</v>
      </c>
      <c r="AHI16" s="27">
        <f t="shared" si="694"/>
        <v>0</v>
      </c>
      <c r="AHJ16" s="27">
        <f t="shared" si="695"/>
        <v>7</v>
      </c>
      <c r="AHK16" s="27">
        <f t="shared" si="696"/>
        <v>0</v>
      </c>
      <c r="AHL16" s="27">
        <f t="shared" si="697"/>
        <v>0</v>
      </c>
      <c r="AHM16" s="27">
        <f t="shared" si="698"/>
        <v>7</v>
      </c>
      <c r="AHN16" s="27">
        <f t="shared" si="699"/>
        <v>0</v>
      </c>
      <c r="AHO16" s="27">
        <f t="shared" si="700"/>
        <v>0</v>
      </c>
      <c r="AHP16" s="27">
        <f t="shared" si="701"/>
        <v>0</v>
      </c>
      <c r="AHQ16" s="27">
        <f t="shared" si="702"/>
        <v>7</v>
      </c>
      <c r="AHR16" s="27">
        <f t="shared" si="703"/>
        <v>4</v>
      </c>
      <c r="AHS16" s="27">
        <f t="shared" si="704"/>
        <v>3</v>
      </c>
      <c r="AHT16" s="27">
        <f t="shared" si="705"/>
        <v>7</v>
      </c>
      <c r="AHU16" s="27">
        <f t="shared" si="706"/>
        <v>7</v>
      </c>
      <c r="AHV16" s="27">
        <f t="shared" si="707"/>
        <v>0</v>
      </c>
      <c r="AHW16" s="27">
        <f t="shared" si="708"/>
        <v>4</v>
      </c>
      <c r="AHX16" s="27">
        <f t="shared" si="709"/>
        <v>0</v>
      </c>
      <c r="AHY16" s="27">
        <f t="shared" si="710"/>
        <v>7</v>
      </c>
      <c r="AHZ16" s="27">
        <f t="shared" si="711"/>
        <v>0</v>
      </c>
      <c r="AIA16" s="27">
        <f t="shared" si="712"/>
        <v>5</v>
      </c>
      <c r="AIB16" s="27">
        <f t="shared" si="713"/>
        <v>0</v>
      </c>
      <c r="AIC16" s="27">
        <f t="shared" si="714"/>
        <v>0</v>
      </c>
      <c r="AID16" s="27">
        <f t="shared" si="715"/>
        <v>0</v>
      </c>
      <c r="AIE16" s="27">
        <f t="shared" si="716"/>
        <v>0</v>
      </c>
      <c r="AIF16" s="27">
        <f t="shared" si="717"/>
        <v>0</v>
      </c>
      <c r="AIG16" s="27">
        <f t="shared" si="718"/>
        <v>0</v>
      </c>
      <c r="AIH16" s="27">
        <f t="shared" si="719"/>
        <v>0</v>
      </c>
      <c r="AII16" s="27">
        <f t="shared" si="720"/>
        <v>0</v>
      </c>
      <c r="AIJ16" s="27">
        <f t="shared" si="721"/>
        <v>0</v>
      </c>
      <c r="AIK16" s="27">
        <f t="shared" si="722"/>
        <v>0</v>
      </c>
      <c r="AIL16" s="27">
        <f t="shared" si="723"/>
        <v>0</v>
      </c>
      <c r="AIM16" s="27">
        <f t="shared" si="724"/>
        <v>0</v>
      </c>
      <c r="AIN16" s="27">
        <f t="shared" si="725"/>
        <v>0</v>
      </c>
      <c r="AIO16" s="27">
        <f t="shared" si="726"/>
        <v>0</v>
      </c>
      <c r="AIP16" s="27">
        <f t="shared" si="727"/>
        <v>0</v>
      </c>
      <c r="AIQ16" s="27">
        <f t="shared" si="728"/>
        <v>0</v>
      </c>
      <c r="AIR16" s="27">
        <f t="shared" si="729"/>
        <v>0</v>
      </c>
      <c r="AIT16" s="27">
        <v>1</v>
      </c>
      <c r="AIU16" s="27">
        <v>1</v>
      </c>
      <c r="AIV16" s="27">
        <v>1</v>
      </c>
      <c r="AIW16" s="27">
        <f t="shared" si="730"/>
        <v>0</v>
      </c>
      <c r="AIX16" s="27">
        <f t="shared" si="731"/>
        <v>0</v>
      </c>
      <c r="AIY16" s="27">
        <f t="shared" si="732"/>
        <v>2</v>
      </c>
      <c r="AIZ16" s="27">
        <f t="shared" si="733"/>
        <v>0</v>
      </c>
      <c r="AJA16" s="27">
        <f t="shared" si="734"/>
        <v>4</v>
      </c>
      <c r="AJB16" s="27">
        <f t="shared" si="735"/>
        <v>0</v>
      </c>
      <c r="AJC16" s="27">
        <f t="shared" si="736"/>
        <v>0</v>
      </c>
      <c r="AJD16" s="27">
        <f t="shared" si="737"/>
        <v>0</v>
      </c>
      <c r="AJE16" s="27">
        <f t="shared" si="738"/>
        <v>0.125</v>
      </c>
      <c r="AJF16" s="27">
        <f t="shared" si="739"/>
        <v>0</v>
      </c>
      <c r="AJG16" s="27">
        <f t="shared" si="740"/>
        <v>8</v>
      </c>
      <c r="AJH16" s="27">
        <f t="shared" si="741"/>
        <v>16</v>
      </c>
      <c r="AJI16" s="27">
        <f t="shared" si="742"/>
        <v>0</v>
      </c>
      <c r="AJJ16" s="27">
        <f t="shared" si="743"/>
        <v>0</v>
      </c>
      <c r="AJK16" s="27">
        <f t="shared" si="744"/>
        <v>0</v>
      </c>
      <c r="AJL16" s="27">
        <f t="shared" si="745"/>
        <v>0</v>
      </c>
      <c r="AJM16" s="27">
        <f t="shared" si="746"/>
        <v>0</v>
      </c>
      <c r="AJN16" s="27">
        <f t="shared" si="747"/>
        <v>0.5</v>
      </c>
      <c r="AJO16" s="27">
        <f t="shared" si="748"/>
        <v>0</v>
      </c>
      <c r="AJP16" s="27">
        <f t="shared" si="749"/>
        <v>0</v>
      </c>
      <c r="AJQ16" s="27">
        <f t="shared" si="750"/>
        <v>2</v>
      </c>
      <c r="AJR16" s="27">
        <f t="shared" si="751"/>
        <v>0</v>
      </c>
      <c r="AJS16" s="27">
        <f t="shared" si="752"/>
        <v>0</v>
      </c>
      <c r="AJT16" s="27">
        <f t="shared" si="753"/>
        <v>1</v>
      </c>
      <c r="AJU16" s="27">
        <f t="shared" si="754"/>
        <v>0</v>
      </c>
      <c r="AJV16" s="27">
        <f t="shared" si="755"/>
        <v>0</v>
      </c>
      <c r="AJW16" s="27">
        <f t="shared" si="756"/>
        <v>0.25</v>
      </c>
      <c r="AJX16" s="27">
        <f t="shared" si="757"/>
        <v>0</v>
      </c>
      <c r="AJY16" s="27">
        <f t="shared" si="758"/>
        <v>0</v>
      </c>
      <c r="AJZ16" s="27">
        <f t="shared" si="759"/>
        <v>0.25</v>
      </c>
      <c r="AKA16" s="27">
        <f t="shared" si="760"/>
        <v>0</v>
      </c>
      <c r="AKB16" s="27">
        <f t="shared" si="761"/>
        <v>0</v>
      </c>
      <c r="AKC16" s="27">
        <f t="shared" si="762"/>
        <v>0.25</v>
      </c>
      <c r="AKD16" s="27">
        <f t="shared" si="763"/>
        <v>0</v>
      </c>
      <c r="AKE16" s="27">
        <f t="shared" si="764"/>
        <v>0</v>
      </c>
      <c r="AKF16" s="27">
        <f t="shared" si="765"/>
        <v>0</v>
      </c>
      <c r="AKG16" s="27">
        <f t="shared" si="766"/>
        <v>0</v>
      </c>
      <c r="AKH16" s="27">
        <f t="shared" si="767"/>
        <v>0</v>
      </c>
      <c r="AKI16" s="27">
        <f t="shared" si="768"/>
        <v>0</v>
      </c>
      <c r="AKJ16" s="27">
        <f t="shared" si="769"/>
        <v>0</v>
      </c>
      <c r="AKK16" s="27">
        <f t="shared" si="770"/>
        <v>0</v>
      </c>
      <c r="AKL16" s="27">
        <f t="shared" si="771"/>
        <v>0.21875</v>
      </c>
      <c r="AKM16" s="27">
        <f t="shared" si="772"/>
        <v>0</v>
      </c>
      <c r="AKN16" s="27">
        <f t="shared" si="773"/>
        <v>0</v>
      </c>
      <c r="AKO16" s="27">
        <f t="shared" si="774"/>
        <v>0.25</v>
      </c>
      <c r="AKP16" s="27">
        <f t="shared" si="775"/>
        <v>0</v>
      </c>
      <c r="AKQ16" s="27">
        <f t="shared" si="776"/>
        <v>0</v>
      </c>
      <c r="AKR16" s="27">
        <f t="shared" si="777"/>
        <v>0.25</v>
      </c>
      <c r="AKS16" s="27">
        <f t="shared" si="778"/>
        <v>0</v>
      </c>
      <c r="AKT16" s="27">
        <f t="shared" si="779"/>
        <v>0</v>
      </c>
      <c r="AKU16" s="27">
        <f t="shared" si="780"/>
        <v>0</v>
      </c>
      <c r="AKV16" s="27">
        <f t="shared" si="781"/>
        <v>0.125</v>
      </c>
      <c r="AKW16" s="27">
        <f t="shared" si="782"/>
        <v>4</v>
      </c>
      <c r="AKX16" s="27">
        <f t="shared" si="783"/>
        <v>8</v>
      </c>
      <c r="AKY16" s="27">
        <f t="shared" si="784"/>
        <v>8</v>
      </c>
      <c r="AKZ16" s="27">
        <f t="shared" si="785"/>
        <v>1</v>
      </c>
      <c r="ALA16" s="27">
        <f t="shared" si="786"/>
        <v>0</v>
      </c>
      <c r="ALB16" s="27">
        <f t="shared" si="787"/>
        <v>2</v>
      </c>
      <c r="ALC16" s="27">
        <f t="shared" si="788"/>
        <v>0</v>
      </c>
      <c r="ALD16" s="27">
        <f t="shared" si="789"/>
        <v>2</v>
      </c>
      <c r="ALE16" s="27">
        <f t="shared" si="790"/>
        <v>0</v>
      </c>
      <c r="ALF16" s="27">
        <f t="shared" si="791"/>
        <v>1</v>
      </c>
      <c r="ALG16" s="27">
        <f t="shared" si="792"/>
        <v>0</v>
      </c>
      <c r="ALH16" s="27">
        <f t="shared" si="793"/>
        <v>0</v>
      </c>
      <c r="ALI16" s="27">
        <f t="shared" si="794"/>
        <v>0</v>
      </c>
      <c r="ALJ16" s="27">
        <f t="shared" si="795"/>
        <v>0</v>
      </c>
      <c r="ALK16" s="27">
        <f t="shared" si="796"/>
        <v>0</v>
      </c>
      <c r="ALL16" s="27">
        <f t="shared" si="797"/>
        <v>0</v>
      </c>
      <c r="ALM16" s="27">
        <f t="shared" si="798"/>
        <v>0</v>
      </c>
      <c r="ALN16" s="27">
        <f t="shared" si="799"/>
        <v>0</v>
      </c>
      <c r="ALO16" s="27">
        <f t="shared" si="800"/>
        <v>0</v>
      </c>
      <c r="ALP16" s="27">
        <f t="shared" si="801"/>
        <v>0</v>
      </c>
      <c r="ALQ16" s="27">
        <f t="shared" si="802"/>
        <v>0</v>
      </c>
      <c r="ALR16" s="27">
        <f t="shared" si="803"/>
        <v>0</v>
      </c>
      <c r="ALS16" s="27">
        <f t="shared" si="804"/>
        <v>0</v>
      </c>
      <c r="ALT16" s="27">
        <f t="shared" si="805"/>
        <v>0</v>
      </c>
      <c r="ALU16" s="27">
        <f t="shared" si="806"/>
        <v>0</v>
      </c>
      <c r="ALV16" s="27">
        <f t="shared" si="807"/>
        <v>0</v>
      </c>
      <c r="ALW16" s="27">
        <f t="shared" si="808"/>
        <v>0</v>
      </c>
      <c r="AMK16" s="28">
        <v>1978</v>
      </c>
      <c r="AML16" s="28">
        <f t="shared" si="809"/>
        <v>1978</v>
      </c>
      <c r="AMN16" s="28">
        <v>1748</v>
      </c>
      <c r="AMO16" s="27" t="str">
        <f t="shared" si="810"/>
        <v>1763</v>
      </c>
      <c r="AMP16" s="27" t="str">
        <f t="shared" si="811"/>
        <v>1768</v>
      </c>
      <c r="AMQ16" s="27" t="str">
        <f t="shared" si="812"/>
        <v>1759</v>
      </c>
      <c r="AMR16" s="27" t="str">
        <f t="shared" si="813"/>
        <v>1759</v>
      </c>
      <c r="AMS16" s="27" t="str">
        <f t="shared" si="814"/>
        <v>1759</v>
      </c>
      <c r="AMT16" s="27" t="str">
        <f t="shared" si="815"/>
        <v>1742</v>
      </c>
      <c r="AMU16" s="27" t="str">
        <f t="shared" si="816"/>
        <v>1742</v>
      </c>
      <c r="AMV16" s="27" t="str">
        <f t="shared" si="817"/>
        <v>1754</v>
      </c>
      <c r="AMW16" s="27" t="str">
        <f t="shared" si="818"/>
        <v>1754</v>
      </c>
      <c r="AMX16" s="27" t="str">
        <f t="shared" si="819"/>
        <v>1754</v>
      </c>
      <c r="AMY16" s="27" t="str">
        <f t="shared" si="820"/>
        <v>1754</v>
      </c>
      <c r="AMZ16" s="27" t="str">
        <f t="shared" si="821"/>
        <v>1767</v>
      </c>
      <c r="ANA16" s="27" t="str">
        <f t="shared" si="822"/>
        <v>1767</v>
      </c>
      <c r="ANB16" s="27" t="str">
        <f t="shared" si="823"/>
        <v>1752</v>
      </c>
      <c r="ANC16" s="27" t="str">
        <f t="shared" si="824"/>
        <v>1779</v>
      </c>
      <c r="AND16" s="27" t="str">
        <f t="shared" si="825"/>
        <v>1779</v>
      </c>
      <c r="ANE16" s="27" t="str">
        <f t="shared" si="826"/>
        <v>1779</v>
      </c>
      <c r="ANF16" s="27" t="str">
        <f t="shared" si="827"/>
        <v>1779</v>
      </c>
      <c r="ANG16" s="27" t="str">
        <f t="shared" si="828"/>
        <v>1779</v>
      </c>
      <c r="ANH16" s="27" t="str">
        <f t="shared" si="829"/>
        <v>1779</v>
      </c>
      <c r="ANI16" s="27" t="str">
        <f t="shared" si="830"/>
        <v>1801</v>
      </c>
      <c r="ANJ16" s="27" t="str">
        <f t="shared" si="831"/>
        <v>1801</v>
      </c>
      <c r="ANK16" s="27" t="str">
        <f t="shared" si="832"/>
        <v>1801</v>
      </c>
      <c r="ANL16" s="27" t="str">
        <f t="shared" si="833"/>
        <v>1813</v>
      </c>
      <c r="ANM16" s="27" t="str">
        <f t="shared" si="834"/>
        <v>1813</v>
      </c>
      <c r="ANN16" s="27" t="str">
        <f t="shared" si="835"/>
        <v>1813</v>
      </c>
      <c r="ANO16" s="27" t="str">
        <f t="shared" si="836"/>
        <v>1828</v>
      </c>
      <c r="ANP16" s="27" t="str">
        <f t="shared" si="837"/>
        <v>1828</v>
      </c>
      <c r="ANQ16" s="27" t="str">
        <f t="shared" si="838"/>
        <v>1828</v>
      </c>
      <c r="ANR16" s="27" t="str">
        <f t="shared" si="839"/>
        <v>1841</v>
      </c>
      <c r="ANS16" s="27" t="str">
        <f t="shared" si="840"/>
        <v>1841</v>
      </c>
      <c r="ANT16" s="27" t="str">
        <f t="shared" si="841"/>
        <v>1841</v>
      </c>
      <c r="ANU16" s="27" t="str">
        <f t="shared" si="842"/>
        <v>1851</v>
      </c>
      <c r="ANV16" s="27" t="str">
        <f t="shared" si="843"/>
        <v>1851</v>
      </c>
      <c r="ANW16" s="27" t="str">
        <f t="shared" si="844"/>
        <v>1851</v>
      </c>
      <c r="ANX16" s="27" t="str">
        <f t="shared" si="845"/>
        <v>1866</v>
      </c>
      <c r="ANY16" s="27" t="str">
        <f t="shared" si="846"/>
        <v>1866</v>
      </c>
      <c r="ANZ16" s="27" t="str">
        <f t="shared" si="847"/>
        <v>1866</v>
      </c>
      <c r="AOA16" s="27" t="str">
        <f t="shared" si="848"/>
        <v>1866</v>
      </c>
      <c r="AOB16" s="27" t="str">
        <f t="shared" si="849"/>
        <v>1866</v>
      </c>
      <c r="AOC16" s="27" t="str">
        <f t="shared" si="850"/>
        <v>1866</v>
      </c>
      <c r="AOD16" s="27" t="str">
        <f t="shared" si="851"/>
        <v>1866</v>
      </c>
      <c r="AOE16" s="27" t="str">
        <f t="shared" si="852"/>
        <v>1866</v>
      </c>
      <c r="AOF16" s="27" t="str">
        <f t="shared" si="853"/>
        <v>1866</v>
      </c>
      <c r="AOG16" s="27" t="str">
        <f t="shared" si="854"/>
        <v>1906</v>
      </c>
      <c r="AOH16" s="27" t="str">
        <f t="shared" si="855"/>
        <v>1906</v>
      </c>
      <c r="AOI16" s="27" t="str">
        <f t="shared" si="856"/>
        <v>1906</v>
      </c>
      <c r="AOJ16" s="27" t="str">
        <f t="shared" si="857"/>
        <v>1925</v>
      </c>
      <c r="AOK16" s="27" t="str">
        <f t="shared" si="858"/>
        <v>1925</v>
      </c>
      <c r="AOL16" s="27" t="str">
        <f t="shared" si="859"/>
        <v>1925</v>
      </c>
      <c r="AOM16" s="27" t="str">
        <f t="shared" si="860"/>
        <v>1952</v>
      </c>
      <c r="AON16" s="27" t="str">
        <f t="shared" si="861"/>
        <v>1952</v>
      </c>
      <c r="AOO16" s="27" t="str">
        <f t="shared" si="862"/>
        <v>1952</v>
      </c>
      <c r="AOP16" s="27" t="str">
        <f t="shared" si="863"/>
        <v>1952</v>
      </c>
      <c r="AOQ16" s="27" t="str">
        <f t="shared" si="864"/>
        <v>1981</v>
      </c>
      <c r="AOR16" s="27" t="str">
        <f t="shared" si="865"/>
        <v>1974</v>
      </c>
      <c r="AOS16" s="27" t="str">
        <f t="shared" si="866"/>
        <v>2015</v>
      </c>
      <c r="AOT16" s="27" t="str">
        <f t="shared" si="867"/>
        <v>1995</v>
      </c>
      <c r="AOU16" s="27" t="str">
        <f t="shared" si="868"/>
        <v>2021</v>
      </c>
      <c r="AOV16" s="27" t="str">
        <f t="shared" si="869"/>
        <v>2021</v>
      </c>
      <c r="AOW16" s="27" t="str">
        <f t="shared" si="870"/>
        <v>2004</v>
      </c>
      <c r="AOX16" s="27" t="str">
        <f t="shared" si="871"/>
        <v>2004</v>
      </c>
      <c r="AOY16" s="27" t="str">
        <f t="shared" si="872"/>
        <v>1985</v>
      </c>
      <c r="AOZ16" s="27" t="str">
        <f t="shared" si="873"/>
        <v>1985</v>
      </c>
      <c r="APA16" s="27" t="str">
        <f t="shared" si="874"/>
        <v>1978</v>
      </c>
      <c r="APB16" s="27" t="str">
        <f t="shared" si="875"/>
        <v>1978</v>
      </c>
      <c r="APC16" s="27" t="str">
        <f t="shared" si="876"/>
        <v>1978</v>
      </c>
      <c r="APD16" s="27" t="str">
        <f t="shared" si="877"/>
        <v>1978</v>
      </c>
      <c r="APE16" s="27" t="str">
        <f t="shared" si="878"/>
        <v>1978</v>
      </c>
      <c r="APF16" s="27" t="str">
        <f t="shared" si="879"/>
        <v>1978</v>
      </c>
      <c r="APG16" s="27" t="str">
        <f t="shared" si="880"/>
        <v>1978</v>
      </c>
      <c r="APH16" s="27" t="str">
        <f t="shared" si="881"/>
        <v>1978</v>
      </c>
      <c r="API16" s="27" t="str">
        <f t="shared" si="882"/>
        <v>1978</v>
      </c>
      <c r="APJ16" s="27" t="str">
        <f t="shared" si="883"/>
        <v>1978</v>
      </c>
      <c r="APK16" s="27" t="str">
        <f t="shared" si="884"/>
        <v>1978</v>
      </c>
      <c r="APL16" s="27" t="str">
        <f t="shared" si="885"/>
        <v>1978</v>
      </c>
      <c r="APM16" s="27" t="str">
        <f t="shared" si="886"/>
        <v>1978</v>
      </c>
      <c r="APN16" s="27" t="str">
        <f t="shared" si="887"/>
        <v>1978</v>
      </c>
      <c r="APO16" s="27" t="str">
        <f t="shared" si="888"/>
        <v>1978</v>
      </c>
      <c r="APP16" s="27" t="str">
        <f t="shared" si="889"/>
        <v>1978</v>
      </c>
      <c r="APQ16" s="27" t="str">
        <f t="shared" si="890"/>
        <v>1978</v>
      </c>
      <c r="APR16" s="27" t="str">
        <f t="shared" si="891"/>
        <v>1978</v>
      </c>
    </row>
    <row r="17" spans="1:1022 1025:1110" x14ac:dyDescent="0.35">
      <c r="A17" s="27">
        <v>70</v>
      </c>
      <c r="B17" s="87" t="s">
        <v>82</v>
      </c>
      <c r="C17" s="91">
        <f>VLOOKUP(A17, Rankings!$A$2:$AN$129, 40, FALSE)</f>
        <v>15</v>
      </c>
      <c r="D17" s="21" t="s">
        <v>384</v>
      </c>
      <c r="I17" s="29">
        <f t="shared" si="0"/>
        <v>21.333333333333336</v>
      </c>
      <c r="L17" s="27" t="s">
        <v>2268</v>
      </c>
      <c r="M17" s="27" t="s">
        <v>2571</v>
      </c>
      <c r="N17" s="27" t="s">
        <v>2764</v>
      </c>
      <c r="O17" s="27" t="s">
        <v>24</v>
      </c>
      <c r="P17" s="27" t="s">
        <v>24</v>
      </c>
      <c r="Q17" s="27" t="s">
        <v>3226</v>
      </c>
      <c r="R17" s="27" t="s">
        <v>3541</v>
      </c>
      <c r="S17" s="27" t="s">
        <v>24</v>
      </c>
      <c r="T17" s="27" t="s">
        <v>3816</v>
      </c>
      <c r="U17" s="27" t="s">
        <v>3915</v>
      </c>
      <c r="V17" s="27" t="s">
        <v>4044</v>
      </c>
      <c r="W17" s="27" t="s">
        <v>4266</v>
      </c>
      <c r="X17" s="27" t="s">
        <v>4308</v>
      </c>
      <c r="Y17" s="27" t="s">
        <v>24</v>
      </c>
      <c r="Z17" s="27" t="s">
        <v>4604</v>
      </c>
      <c r="AA17" s="27" t="s">
        <v>4661</v>
      </c>
      <c r="AB17" s="27" t="s">
        <v>24</v>
      </c>
      <c r="AC17" s="27" t="s">
        <v>24</v>
      </c>
      <c r="AD17" s="27" t="s">
        <v>4881</v>
      </c>
      <c r="AE17" s="27" t="s">
        <v>4968</v>
      </c>
      <c r="AF17" s="27" t="s">
        <v>24</v>
      </c>
      <c r="AG17" s="27" t="s">
        <v>5182</v>
      </c>
      <c r="AH17" s="27" t="s">
        <v>24</v>
      </c>
      <c r="AI17" s="27" t="s">
        <v>5361</v>
      </c>
      <c r="AJ17" s="27" t="s">
        <v>5490</v>
      </c>
      <c r="AK17" s="27" t="s">
        <v>24</v>
      </c>
      <c r="AL17" s="27" t="s">
        <v>5691</v>
      </c>
      <c r="AM17" s="27" t="s">
        <v>5868</v>
      </c>
      <c r="AN17" s="27" t="s">
        <v>24</v>
      </c>
      <c r="AO17" s="27" t="s">
        <v>6168</v>
      </c>
      <c r="AP17" s="27" t="s">
        <v>6211</v>
      </c>
      <c r="AQ17" s="27" t="s">
        <v>24</v>
      </c>
      <c r="AR17" s="27" t="s">
        <v>6455</v>
      </c>
      <c r="AS17" s="27" t="s">
        <v>6502</v>
      </c>
      <c r="AT17" s="27" t="s">
        <v>24</v>
      </c>
      <c r="AU17" s="27" t="s">
        <v>6631</v>
      </c>
      <c r="AV17" s="27" t="s">
        <v>24</v>
      </c>
      <c r="AW17" s="27" t="s">
        <v>24</v>
      </c>
      <c r="AX17" s="27" t="s">
        <v>6988</v>
      </c>
      <c r="AY17" s="27" t="s">
        <v>24</v>
      </c>
      <c r="AZ17" s="27" t="s">
        <v>24</v>
      </c>
      <c r="BA17" s="27" t="s">
        <v>24</v>
      </c>
      <c r="BB17" s="27" t="s">
        <v>24</v>
      </c>
      <c r="BC17" s="27" t="s">
        <v>24</v>
      </c>
      <c r="BD17" s="27" t="s">
        <v>7181</v>
      </c>
      <c r="BE17" s="27" t="s">
        <v>24</v>
      </c>
      <c r="BF17" s="27" t="s">
        <v>24</v>
      </c>
      <c r="BG17" s="27" t="s">
        <v>7247</v>
      </c>
      <c r="BH17" s="27" t="s">
        <v>24</v>
      </c>
      <c r="BI17" s="27" t="s">
        <v>24</v>
      </c>
      <c r="BJ17" s="27" t="s">
        <v>24</v>
      </c>
      <c r="BK17" s="27" t="s">
        <v>24</v>
      </c>
      <c r="BL17" s="27" t="s">
        <v>24</v>
      </c>
      <c r="BM17" s="27" t="s">
        <v>24</v>
      </c>
      <c r="BN17" s="27" t="s">
        <v>7370</v>
      </c>
      <c r="BO17" s="27" t="s">
        <v>7419</v>
      </c>
      <c r="BP17" s="27" t="s">
        <v>7454</v>
      </c>
      <c r="BQ17" s="27" t="s">
        <v>7458</v>
      </c>
      <c r="BR17" s="27" t="s">
        <v>24</v>
      </c>
      <c r="BS17" s="27" t="s">
        <v>24</v>
      </c>
      <c r="BT17" s="27" t="s">
        <v>24</v>
      </c>
      <c r="BU17" s="27" t="s">
        <v>24</v>
      </c>
      <c r="BV17" s="27" t="s">
        <v>24</v>
      </c>
      <c r="BW17" s="27" t="s">
        <v>24</v>
      </c>
      <c r="BX17" s="27" t="s">
        <v>24</v>
      </c>
      <c r="BY17" s="27" t="s">
        <v>24</v>
      </c>
      <c r="BZ17" s="27" t="s">
        <v>24</v>
      </c>
      <c r="CA17" s="27" t="s">
        <v>24</v>
      </c>
      <c r="CB17" s="27" t="s">
        <v>24</v>
      </c>
      <c r="CC17" s="27" t="s">
        <v>24</v>
      </c>
      <c r="CD17" s="27" t="s">
        <v>24</v>
      </c>
      <c r="CE17" s="27" t="s">
        <v>24</v>
      </c>
      <c r="CF17" s="27" t="s">
        <v>24</v>
      </c>
      <c r="CG17" s="27" t="s">
        <v>24</v>
      </c>
      <c r="CH17" s="27" t="s">
        <v>24</v>
      </c>
      <c r="CI17" s="27" t="s">
        <v>24</v>
      </c>
      <c r="CJ17" s="27" t="s">
        <v>24</v>
      </c>
      <c r="CK17" s="27" t="s">
        <v>24</v>
      </c>
      <c r="CL17" s="27" t="s">
        <v>24</v>
      </c>
      <c r="CM17" s="27" t="s">
        <v>24</v>
      </c>
      <c r="CN17" s="27" t="s">
        <v>24</v>
      </c>
      <c r="CO17" s="27" t="s">
        <v>24</v>
      </c>
      <c r="CQ17" s="28">
        <f t="shared" si="1"/>
        <v>6</v>
      </c>
      <c r="CR17" s="28">
        <f t="shared" si="2"/>
        <v>1</v>
      </c>
      <c r="CS17" s="28">
        <f t="shared" si="3"/>
        <v>5</v>
      </c>
      <c r="CT17" s="28">
        <f t="shared" si="4"/>
        <v>0</v>
      </c>
      <c r="CU17" s="28">
        <f t="shared" si="5"/>
        <v>3</v>
      </c>
      <c r="CV17" s="28">
        <f t="shared" si="6"/>
        <v>1</v>
      </c>
      <c r="CW17" s="28">
        <f t="shared" si="7"/>
        <v>5</v>
      </c>
      <c r="CX17" s="28">
        <f t="shared" si="8"/>
        <v>0</v>
      </c>
      <c r="CY17" s="28">
        <f t="shared" si="9"/>
        <v>4</v>
      </c>
      <c r="CZ17" s="28">
        <f t="shared" si="10"/>
        <v>1</v>
      </c>
      <c r="DA17" s="28">
        <f t="shared" si="11"/>
        <v>2</v>
      </c>
      <c r="DB17" s="28">
        <f t="shared" si="12"/>
        <v>3</v>
      </c>
      <c r="DC17" s="28">
        <f t="shared" si="13"/>
        <v>1</v>
      </c>
      <c r="DD17" s="28">
        <f t="shared" si="14"/>
        <v>0</v>
      </c>
      <c r="DE17" s="28">
        <f t="shared" si="15"/>
        <v>0</v>
      </c>
      <c r="DF17" s="28">
        <f t="shared" si="16"/>
        <v>1</v>
      </c>
      <c r="DG17" s="28">
        <f t="shared" si="17"/>
        <v>2</v>
      </c>
      <c r="DH17" s="28">
        <f t="shared" si="18"/>
        <v>0</v>
      </c>
      <c r="DI17" s="28">
        <f t="shared" si="19"/>
        <v>0</v>
      </c>
      <c r="DJ17" s="28">
        <f t="shared" si="20"/>
        <v>1</v>
      </c>
      <c r="DK17" s="28">
        <f t="shared" si="21"/>
        <v>0</v>
      </c>
      <c r="DL17" s="28">
        <f t="shared" si="22"/>
        <v>2</v>
      </c>
      <c r="DM17" s="28">
        <f t="shared" si="23"/>
        <v>0</v>
      </c>
      <c r="DN17" s="28">
        <f t="shared" si="24"/>
        <v>2</v>
      </c>
      <c r="DO17" s="28">
        <f t="shared" si="25"/>
        <v>9</v>
      </c>
      <c r="DP17" s="28">
        <f t="shared" si="26"/>
        <v>10</v>
      </c>
      <c r="DR17">
        <f t="shared" si="27"/>
        <v>3</v>
      </c>
      <c r="DS17">
        <f t="shared" si="28"/>
        <v>1</v>
      </c>
      <c r="DT17">
        <f t="shared" si="29"/>
        <v>3</v>
      </c>
      <c r="DU17">
        <f t="shared" si="30"/>
        <v>0</v>
      </c>
      <c r="DV17">
        <f t="shared" si="31"/>
        <v>0</v>
      </c>
      <c r="DW17">
        <f t="shared" si="32"/>
        <v>1</v>
      </c>
      <c r="DX17">
        <f t="shared" si="33"/>
        <v>7</v>
      </c>
      <c r="DY17">
        <f t="shared" si="34"/>
        <v>0</v>
      </c>
      <c r="DZ17">
        <f t="shared" si="35"/>
        <v>1</v>
      </c>
      <c r="EA17">
        <f t="shared" si="36"/>
        <v>5</v>
      </c>
      <c r="EB17">
        <f t="shared" si="37"/>
        <v>9</v>
      </c>
      <c r="EC17">
        <f t="shared" si="38"/>
        <v>2</v>
      </c>
      <c r="ED17">
        <f t="shared" si="39"/>
        <v>7</v>
      </c>
      <c r="EE17">
        <f t="shared" si="40"/>
        <v>0</v>
      </c>
      <c r="EF17">
        <f t="shared" si="41"/>
        <v>1</v>
      </c>
      <c r="EG17">
        <f t="shared" si="42"/>
        <v>5</v>
      </c>
      <c r="EH17">
        <f t="shared" si="43"/>
        <v>0</v>
      </c>
      <c r="EI17">
        <f t="shared" si="44"/>
        <v>0</v>
      </c>
      <c r="EJ17">
        <f t="shared" si="45"/>
        <v>5</v>
      </c>
      <c r="EK17">
        <f t="shared" si="46"/>
        <v>12</v>
      </c>
      <c r="EL17">
        <f t="shared" si="47"/>
        <v>0</v>
      </c>
      <c r="EM17">
        <f t="shared" si="48"/>
        <v>8</v>
      </c>
      <c r="EN17">
        <f t="shared" si="49"/>
        <v>0</v>
      </c>
      <c r="EO17">
        <f t="shared" si="50"/>
        <v>1</v>
      </c>
      <c r="EP17">
        <f t="shared" si="51"/>
        <v>5</v>
      </c>
      <c r="EQ17">
        <f t="shared" si="52"/>
        <v>0</v>
      </c>
      <c r="ER17">
        <f t="shared" si="53"/>
        <v>3</v>
      </c>
      <c r="ES17">
        <f t="shared" si="54"/>
        <v>8</v>
      </c>
      <c r="ET17">
        <f t="shared" si="55"/>
        <v>0</v>
      </c>
      <c r="EU17">
        <f t="shared" si="56"/>
        <v>1</v>
      </c>
      <c r="EV17">
        <f t="shared" si="57"/>
        <v>8</v>
      </c>
      <c r="EW17">
        <f t="shared" si="58"/>
        <v>0</v>
      </c>
      <c r="EX17">
        <f t="shared" si="59"/>
        <v>3</v>
      </c>
      <c r="EY17">
        <f t="shared" si="60"/>
        <v>6</v>
      </c>
      <c r="EZ17">
        <f t="shared" si="61"/>
        <v>0</v>
      </c>
      <c r="FA17">
        <f t="shared" si="62"/>
        <v>3</v>
      </c>
      <c r="FB17">
        <f t="shared" si="63"/>
        <v>0</v>
      </c>
      <c r="FC17">
        <f t="shared" si="64"/>
        <v>0</v>
      </c>
      <c r="FD17">
        <f t="shared" si="65"/>
        <v>13</v>
      </c>
      <c r="FE17">
        <f t="shared" si="66"/>
        <v>0</v>
      </c>
      <c r="FF17">
        <f t="shared" si="67"/>
        <v>0</v>
      </c>
      <c r="FG17">
        <f t="shared" si="68"/>
        <v>0</v>
      </c>
      <c r="FH17">
        <f t="shared" si="69"/>
        <v>0</v>
      </c>
      <c r="FI17">
        <f t="shared" si="70"/>
        <v>0</v>
      </c>
      <c r="FJ17">
        <f t="shared" si="71"/>
        <v>13</v>
      </c>
      <c r="FK17">
        <f t="shared" si="72"/>
        <v>0</v>
      </c>
      <c r="FL17">
        <f t="shared" si="73"/>
        <v>0</v>
      </c>
      <c r="FM17">
        <f t="shared" si="74"/>
        <v>16</v>
      </c>
      <c r="FN17">
        <f t="shared" si="75"/>
        <v>0</v>
      </c>
      <c r="FO17">
        <f t="shared" si="76"/>
        <v>0</v>
      </c>
      <c r="FP17">
        <f t="shared" si="77"/>
        <v>0</v>
      </c>
      <c r="FQ17">
        <f t="shared" si="78"/>
        <v>0</v>
      </c>
      <c r="FR17">
        <f t="shared" si="79"/>
        <v>0</v>
      </c>
      <c r="FS17">
        <f t="shared" si="80"/>
        <v>0</v>
      </c>
      <c r="FT17">
        <f t="shared" si="81"/>
        <v>18</v>
      </c>
      <c r="FU17">
        <f t="shared" si="82"/>
        <v>20</v>
      </c>
      <c r="FV17">
        <f t="shared" si="83"/>
        <v>20</v>
      </c>
      <c r="FW17">
        <f t="shared" si="84"/>
        <v>18</v>
      </c>
      <c r="FX17">
        <f t="shared" si="85"/>
        <v>0</v>
      </c>
      <c r="FY17">
        <f t="shared" si="86"/>
        <v>0</v>
      </c>
      <c r="FZ17">
        <f t="shared" si="87"/>
        <v>0</v>
      </c>
      <c r="GA17">
        <f t="shared" si="88"/>
        <v>0</v>
      </c>
      <c r="GB17">
        <f t="shared" si="89"/>
        <v>0</v>
      </c>
      <c r="GC17">
        <f t="shared" si="90"/>
        <v>0</v>
      </c>
      <c r="GD17">
        <f t="shared" si="91"/>
        <v>0</v>
      </c>
      <c r="GE17">
        <f t="shared" si="92"/>
        <v>0</v>
      </c>
      <c r="GF17">
        <f t="shared" si="93"/>
        <v>0</v>
      </c>
      <c r="GG17">
        <f t="shared" si="94"/>
        <v>0</v>
      </c>
      <c r="GH17">
        <f t="shared" si="95"/>
        <v>0</v>
      </c>
      <c r="GI17">
        <f t="shared" si="96"/>
        <v>0</v>
      </c>
      <c r="GJ17">
        <f t="shared" si="97"/>
        <v>0</v>
      </c>
      <c r="GK17">
        <f t="shared" si="98"/>
        <v>0</v>
      </c>
      <c r="GL17">
        <f t="shared" si="99"/>
        <v>0</v>
      </c>
      <c r="GM17">
        <f t="shared" si="100"/>
        <v>0</v>
      </c>
      <c r="GN17">
        <f t="shared" si="101"/>
        <v>0</v>
      </c>
      <c r="GO17">
        <f t="shared" si="102"/>
        <v>0</v>
      </c>
      <c r="GP17">
        <f t="shared" si="103"/>
        <v>0</v>
      </c>
      <c r="GQ17">
        <f t="shared" si="104"/>
        <v>0</v>
      </c>
      <c r="GR17">
        <f t="shared" si="105"/>
        <v>0</v>
      </c>
      <c r="GS17">
        <f t="shared" si="106"/>
        <v>0</v>
      </c>
      <c r="GT17">
        <f t="shared" si="107"/>
        <v>0</v>
      </c>
      <c r="GU17">
        <f t="shared" si="108"/>
        <v>0</v>
      </c>
      <c r="GW17" s="28">
        <f t="shared" si="109"/>
        <v>6.2786710805253199</v>
      </c>
      <c r="GX17" s="28">
        <f t="shared" si="110"/>
        <v>4.5839850364525319</v>
      </c>
      <c r="GY17" s="28">
        <f t="shared" si="111"/>
        <v>1.2455984171599195</v>
      </c>
      <c r="GZ17" s="28">
        <f t="shared" si="112"/>
        <v>2.5511604519868749</v>
      </c>
      <c r="HA17" s="28">
        <f t="shared" si="113"/>
        <v>3.8969186999601919</v>
      </c>
      <c r="HB17" s="28">
        <f t="shared" si="114"/>
        <v>12.929085103223093</v>
      </c>
      <c r="HC17" s="28">
        <f t="shared" si="115"/>
        <v>0.50947414079551911</v>
      </c>
      <c r="HE17">
        <f>IFERROR(VLOOKUP(_xlfn.NUMBERVALUE(MID(L17, SEARCH("!", L17)+1, SEARCH("+", L17)-SEARCH("!", L17)-1)), Rankings!$A$2:$BK$129, 63, FALSE),0)</f>
        <v>0.41542995804937638</v>
      </c>
      <c r="HF17">
        <f>IFERROR(VLOOKUP(_xlfn.NUMBERVALUE(MID(M17, SEARCH("!", M17)+1, SEARCH("+", M17)-SEARCH("!", M17)-1)), Rankings!$A$2:$BK$129, 63, FALSE),0)</f>
        <v>0.37008958491215449</v>
      </c>
      <c r="HG17">
        <f>IFERROR(VLOOKUP(_xlfn.NUMBERVALUE(MID(N17, SEARCH("!", N17)+1, SEARCH("+", N17)-SEARCH("!", N17)-1)), Rankings!$A$2:$BK$129, 63, FALSE),0)</f>
        <v>0.30935108502098208</v>
      </c>
      <c r="HH17">
        <f>IFERROR(VLOOKUP(_xlfn.NUMBERVALUE(MID(O17, SEARCH("!", O17)+1, SEARCH("+", O17)-SEARCH("!", O17)-1)), Rankings!$A$2:$BK$129, 63, FALSE),0)</f>
        <v>0</v>
      </c>
      <c r="HI17">
        <f>IFERROR(VLOOKUP(_xlfn.NUMBERVALUE(MID(P17, SEARCH("!", P17)+1, SEARCH("+", P17)-SEARCH("!", P17)-1)), Rankings!$A$2:$BK$129, 63, FALSE),0)</f>
        <v>0</v>
      </c>
      <c r="HJ17">
        <f>IFERROR(VLOOKUP(_xlfn.NUMBERVALUE(MID(Q17, SEARCH("!", Q17)+1, SEARCH("+", Q17)-SEARCH("!", Q17)-1)), Rankings!$A$2:$BK$129, 63, FALSE),0)</f>
        <v>0.35003100525051917</v>
      </c>
      <c r="HK17">
        <f>IFERROR(VLOOKUP(_xlfn.NUMBERVALUE(MID(R17, SEARCH("!", R17)+1, SEARCH("+", R17)-SEARCH("!", R17)-1)), Rankings!$A$2:$BK$129, 63, FALSE),0)</f>
        <v>0.34847699079011563</v>
      </c>
      <c r="HL17">
        <f>IFERROR(VLOOKUP(_xlfn.NUMBERVALUE(MID(S17, SEARCH("!", S17)+1, SEARCH("+", S17)-SEARCH("!", S17)-1)), Rankings!$A$2:$BK$129, 63, FALSE),0)</f>
        <v>0</v>
      </c>
      <c r="HM17">
        <f>IFERROR(VLOOKUP(_xlfn.NUMBERVALUE(MID(T17, SEARCH("!", T17)+1, SEARCH("+", T17)-SEARCH("!", T17)-1)), Rankings!$A$2:$BK$129, 63, FALSE),0)</f>
        <v>0.84785933157695315</v>
      </c>
      <c r="HN17">
        <f>IFERROR(VLOOKUP(_xlfn.NUMBERVALUE(MID(U17, SEARCH("!", U17)+1, SEARCH("+", U17)-SEARCH("!", U17)-1)), Rankings!$A$2:$BK$129, 63, FALSE),0)</f>
        <v>0.61921091340033552</v>
      </c>
      <c r="HO17">
        <f>IFERROR(VLOOKUP(_xlfn.NUMBERVALUE(MID(V17, SEARCH("!", V17)+1, SEARCH("+", V17)-SEARCH("!", V17)-1)), Rankings!$A$2:$BK$129, 63, FALSE),0)</f>
        <v>0.49215488075826513</v>
      </c>
      <c r="HP17">
        <f>IFERROR(VLOOKUP(_xlfn.NUMBERVALUE(MID(W17, SEARCH("!", W17)+1, SEARCH("+", W17)-SEARCH("!", W17)-1)), Rankings!$A$2:$BK$129, 63, FALSE),0)</f>
        <v>0.99722768391660677</v>
      </c>
      <c r="HQ17">
        <f>IFERROR(VLOOKUP(_xlfn.NUMBERVALUE(MID(X17, SEARCH("!", X17)+1, SEARCH("+", X17)-SEARCH("!", X17)-1)), Rankings!$A$2:$BK$129, 63, FALSE),0)</f>
        <v>0.25428454476336043</v>
      </c>
      <c r="HR17">
        <f>IFERROR(VLOOKUP(_xlfn.NUMBERVALUE(MID(Y17, SEARCH("!", Y17)+1, SEARCH("+", Y17)-SEARCH("!", Y17)-1)), Rankings!$A$2:$BK$129, 63, FALSE),0)</f>
        <v>0</v>
      </c>
      <c r="HS17">
        <f>IFERROR(VLOOKUP(_xlfn.NUMBERVALUE(MID(Z17, SEARCH("!", Z17)+1, SEARCH("+", Z17)-SEARCH("!", Z17)-1)), Rankings!$A$2:$BK$129, 63, FALSE),0)</f>
        <v>0.55881753299749948</v>
      </c>
      <c r="HT17">
        <f>IFERROR(VLOOKUP(_xlfn.NUMBERVALUE(MID(AA17, SEARCH("!", AA17)+1, SEARCH("+", AA17)-SEARCH("!", AA17)-1)), Rankings!$A$2:$BK$129, 63, FALSE),0)</f>
        <v>0.47316682689969669</v>
      </c>
      <c r="HU17">
        <f>IFERROR(VLOOKUP(_xlfn.NUMBERVALUE(MID(AB17, SEARCH("!", AB17)+1, SEARCH("+", AB17)-SEARCH("!", AB17)-1)), Rankings!$A$2:$BK$129, 63, FALSE),0)</f>
        <v>0</v>
      </c>
      <c r="HV17">
        <f>IFERROR(VLOOKUP(_xlfn.NUMBERVALUE(MID(AC17, SEARCH("!", AC17)+1, SEARCH("+", AC17)-SEARCH("!", AC17)-1)), Rankings!$A$2:$BK$129, 63, FALSE),0)</f>
        <v>0</v>
      </c>
      <c r="HW17">
        <f>IFERROR(VLOOKUP(_xlfn.NUMBERVALUE(MID(AD17, SEARCH("!", AD17)+1, SEARCH("+", AD17)-SEARCH("!", AD17)-1)), Rankings!$A$2:$BK$129, 63, FALSE),0)</f>
        <v>0.34847699079011563</v>
      </c>
      <c r="HX17">
        <f>IFERROR(VLOOKUP(_xlfn.NUMBERVALUE(MID(AE17, SEARCH("!", AE17)+1, SEARCH("+", AE17)-SEARCH("!", AE17)-1)), Rankings!$A$2:$BK$129, 63, FALSE),0)</f>
        <v>0.75344353640165429</v>
      </c>
      <c r="HY17">
        <f>IFERROR(VLOOKUP(_xlfn.NUMBERVALUE(MID(AF17, SEARCH("!", AF17)+1, SEARCH("+", AF17)-SEARCH("!", AF17)-1)), Rankings!$A$2:$BK$129, 63, FALSE),0)</f>
        <v>0</v>
      </c>
      <c r="HZ17">
        <f>IFERROR(VLOOKUP(_xlfn.NUMBERVALUE(MID(AG17, SEARCH("!", AG17)+1, SEARCH("+", AG17)-SEARCH("!", AG17)-1)), Rankings!$A$2:$BK$129, 63, FALSE),0)</f>
        <v>0.61921091340033552</v>
      </c>
      <c r="IA17">
        <f>IFERROR(VLOOKUP(_xlfn.NUMBERVALUE(MID(AH17, SEARCH("!", AH17)+1, SEARCH("+", AH17)-SEARCH("!", AH17)-1)), Rankings!$A$2:$BK$129, 63, FALSE),0)</f>
        <v>0</v>
      </c>
      <c r="IB17">
        <f>IFERROR(VLOOKUP(_xlfn.NUMBERVALUE(MID(AI17, SEARCH("!", AI17)+1, SEARCH("+", AI17)-SEARCH("!", AI17)-1)), Rankings!$A$2:$BK$129, 63, FALSE),0)</f>
        <v>0.49551347653817529</v>
      </c>
      <c r="IC17">
        <f>IFERROR(VLOOKUP(_xlfn.NUMBERVALUE(MID(AJ17, SEARCH("!", AJ17)+1, SEARCH("+", AJ17)-SEARCH("!", AJ17)-1)), Rankings!$A$2:$BK$129, 63, FALSE),0)</f>
        <v>0.25428454476336043</v>
      </c>
      <c r="ID17">
        <f>IFERROR(VLOOKUP(_xlfn.NUMBERVALUE(MID(AK17, SEARCH("!", AK17)+1, SEARCH("+", AK17)-SEARCH("!", AK17)-1)), Rankings!$A$2:$BK$129, 63, FALSE),0)</f>
        <v>0</v>
      </c>
      <c r="IE17">
        <f>IFERROR(VLOOKUP(_xlfn.NUMBERVALUE(MID(AL17, SEARCH("!", AL17)+1, SEARCH("+", AL17)-SEARCH("!", AL17)-1)), Rankings!$A$2:$BK$129, 63, FALSE),0)</f>
        <v>0.44033064198466065</v>
      </c>
      <c r="IF17">
        <f>IFERROR(VLOOKUP(_xlfn.NUMBERVALUE(MID(AM17, SEARCH("!", AM17)+1, SEARCH("+", AM17)-SEARCH("!", AM17)-1)), Rankings!$A$2:$BK$129, 63, FALSE),0)</f>
        <v>0.47316682689969669</v>
      </c>
      <c r="IG17">
        <f>IFERROR(VLOOKUP(_xlfn.NUMBERVALUE(MID(AN17, SEARCH("!", AN17)+1, SEARCH("+", AN17)-SEARCH("!", AN17)-1)), Rankings!$A$2:$BK$129, 63, FALSE),0)</f>
        <v>0</v>
      </c>
      <c r="IH17">
        <f>IFERROR(VLOOKUP(_xlfn.NUMBERVALUE(MID(AO17, SEARCH("!", AO17)+1, SEARCH("+", AO17)-SEARCH("!", AO17)-1)), Rankings!$A$2:$BK$129, 63, FALSE),0)</f>
        <v>0.59825948781106209</v>
      </c>
      <c r="II17">
        <f>IFERROR(VLOOKUP(_xlfn.NUMBERVALUE(MID(AP17, SEARCH("!", AP17)+1, SEARCH("+", AP17)-SEARCH("!", AP17)-1)), Rankings!$A$2:$BK$129, 63, FALSE),0)</f>
        <v>0.59685324237275783</v>
      </c>
      <c r="IJ17">
        <f>IFERROR(VLOOKUP(_xlfn.NUMBERVALUE(MID(AQ17, SEARCH("!", AQ17)+1, SEARCH("+", AQ17)-SEARCH("!", AQ17)-1)), Rankings!$A$2:$BK$129, 63, FALSE),0)</f>
        <v>0</v>
      </c>
      <c r="IK17">
        <f>IFERROR(VLOOKUP(_xlfn.NUMBERVALUE(MID(AR17, SEARCH("!", AR17)+1, SEARCH("+", AR17)-SEARCH("!", AR17)-1)), Rankings!$A$2:$BK$129, 63, FALSE),0)</f>
        <v>0.60530174914633528</v>
      </c>
      <c r="IL17">
        <f>IFERROR(VLOOKUP(_xlfn.NUMBERVALUE(MID(AS17, SEARCH("!", AS17)+1, SEARCH("+", AS17)-SEARCH("!", AS17)-1)), Rankings!$A$2:$BK$129, 63, FALSE),0)</f>
        <v>0.59685324237275783</v>
      </c>
      <c r="IM17">
        <f>IFERROR(VLOOKUP(_xlfn.NUMBERVALUE(MID(AT17, SEARCH("!", AT17)+1, SEARCH("+", AT17)-SEARCH("!", AT17)-1)), Rankings!$A$2:$BK$129, 63, FALSE),0)</f>
        <v>0</v>
      </c>
      <c r="IN17">
        <f>IFERROR(VLOOKUP(_xlfn.NUMBERVALUE(MID(AU17, SEARCH("!", AU17)+1, SEARCH("+", AU17)-SEARCH("!", AU17)-1)), Rankings!$A$2:$BK$129, 63, FALSE),0)</f>
        <v>0.29045954332099588</v>
      </c>
      <c r="IO17">
        <f>IFERROR(VLOOKUP(_xlfn.NUMBERVALUE(MID(AV17, SEARCH("!", AV17)+1, SEARCH("+", AV17)-SEARCH("!", AV17)-1)), Rankings!$A$2:$BK$129, 63, FALSE),0)</f>
        <v>0</v>
      </c>
      <c r="IP17">
        <f>IFERROR(VLOOKUP(_xlfn.NUMBERVALUE(MID(AW17, SEARCH("!", AW17)+1, SEARCH("+", AW17)-SEARCH("!", AW17)-1)), Rankings!$A$2:$BK$129, 63, FALSE),0)</f>
        <v>0</v>
      </c>
      <c r="IQ17">
        <f>IFERROR(VLOOKUP(_xlfn.NUMBERVALUE(MID(AX17, SEARCH("!", AX17)+1, SEARCH("+", AX17)-SEARCH("!", AX17)-1)), Rankings!$A$2:$BK$129, 63, FALSE),0)</f>
        <v>0.55670508415366138</v>
      </c>
      <c r="IR17">
        <f>IFERROR(VLOOKUP(_xlfn.NUMBERVALUE(MID(AY17, SEARCH("!", AY17)+1, SEARCH("+", AY17)-SEARCH("!", AY17)-1)), Rankings!$A$2:$BK$129, 63, FALSE),0)</f>
        <v>0</v>
      </c>
      <c r="IS17">
        <f>IFERROR(VLOOKUP(_xlfn.NUMBERVALUE(MID(AZ17, SEARCH("!", AZ17)+1, SEARCH("+", AZ17)-SEARCH("!", AZ17)-1)), Rankings!$A$2:$BK$129, 63, FALSE),0)</f>
        <v>0</v>
      </c>
      <c r="IT17">
        <f>IFERROR(VLOOKUP(_xlfn.NUMBERVALUE(MID(BA17, SEARCH("!", BA17)+1, SEARCH("+", BA17)-SEARCH("!", BA17)-1)), Rankings!$A$2:$BK$129, 63, FALSE),0)</f>
        <v>0</v>
      </c>
      <c r="IU17">
        <f>IFERROR(VLOOKUP(_xlfn.NUMBERVALUE(MID(BB17, SEARCH("!", BB17)+1, SEARCH("+", BB17)-SEARCH("!", BB17)-1)), Rankings!$A$2:$BK$129, 63, FALSE),0)</f>
        <v>0</v>
      </c>
      <c r="IV17">
        <f>IFERROR(VLOOKUP(_xlfn.NUMBERVALUE(MID(BC17, SEARCH("!", BC17)+1, SEARCH("+", BC17)-SEARCH("!", BC17)-1)), Rankings!$A$2:$BK$129, 63, FALSE),0)</f>
        <v>0</v>
      </c>
      <c r="IW17">
        <f>IFERROR(VLOOKUP(_xlfn.NUMBERVALUE(MID(BD17, SEARCH("!", BD17)+1, SEARCH("+", BD17)-SEARCH("!", BD17)-1)), Rankings!$A$2:$BK$129, 63, FALSE),0)</f>
        <v>0.99722768391660677</v>
      </c>
      <c r="IX17">
        <f>IFERROR(VLOOKUP(_xlfn.NUMBERVALUE(MID(BE17, SEARCH("!", BE17)+1, SEARCH("+", BE17)-SEARCH("!", BE17)-1)), Rankings!$A$2:$BK$129, 63, FALSE),0)</f>
        <v>0</v>
      </c>
      <c r="IY17">
        <f>IFERROR(VLOOKUP(_xlfn.NUMBERVALUE(MID(BF17, SEARCH("!", BF17)+1, SEARCH("+", BF17)-SEARCH("!", BF17)-1)), Rankings!$A$2:$BK$129, 63, FALSE),0)</f>
        <v>0</v>
      </c>
      <c r="IZ17">
        <f>IFERROR(VLOOKUP(_xlfn.NUMBERVALUE(MID(BG17, SEARCH("!", BG17)+1, SEARCH("+", BG17)-SEARCH("!", BG17)-1)), Rankings!$A$2:$BK$129, 63, FALSE),0)</f>
        <v>0.99722768391660677</v>
      </c>
      <c r="JA17">
        <f>IFERROR(VLOOKUP(_xlfn.NUMBERVALUE(MID(BH17, SEARCH("!", BH17)+1, SEARCH("+", BH17)-SEARCH("!", BH17)-1)), Rankings!$A$2:$BK$129, 63, FALSE),0)</f>
        <v>0</v>
      </c>
      <c r="JB17">
        <f>IFERROR(VLOOKUP(_xlfn.NUMBERVALUE(MID(BI17, SEARCH("!", BI17)+1, SEARCH("+", BI17)-SEARCH("!", BI17)-1)), Rankings!$A$2:$BK$129, 63, FALSE),0)</f>
        <v>0</v>
      </c>
      <c r="JC17">
        <f>IFERROR(VLOOKUP(_xlfn.NUMBERVALUE(MID(BJ17, SEARCH("!", BJ17)+1, SEARCH("+", BJ17)-SEARCH("!", BJ17)-1)), Rankings!$A$2:$BK$129, 63, FALSE),0)</f>
        <v>0</v>
      </c>
      <c r="JD17">
        <f>IFERROR(VLOOKUP(_xlfn.NUMBERVALUE(MID(BK17, SEARCH("!", BK17)+1, SEARCH("+", BK17)-SEARCH("!", BK17)-1)), Rankings!$A$2:$BK$129, 63, FALSE),0)</f>
        <v>0</v>
      </c>
      <c r="JE17">
        <f>IFERROR(VLOOKUP(_xlfn.NUMBERVALUE(MID(BL17, SEARCH("!", BL17)+1, SEARCH("+", BL17)-SEARCH("!", BL17)-1)), Rankings!$A$2:$BK$129, 63, FALSE),0)</f>
        <v>0</v>
      </c>
      <c r="JF17">
        <f>IFERROR(VLOOKUP(_xlfn.NUMBERVALUE(MID(BM17, SEARCH("!", BM17)+1, SEARCH("+", BM17)-SEARCH("!", BM17)-1)), Rankings!$A$2:$BK$129, 63, FALSE),0)</f>
        <v>0</v>
      </c>
      <c r="JG17">
        <f>IFERROR(VLOOKUP(_xlfn.NUMBERVALUE(MID(BN17, SEARCH("!", BN17)+1, SEARCH("+", BN17)-SEARCH("!", BN17)-1)), Rankings!$A$2:$BK$129, 63, FALSE),0)</f>
        <v>0.99722768391660677</v>
      </c>
      <c r="JH17">
        <f>IFERROR(VLOOKUP(_xlfn.NUMBERVALUE(MID(BO17, SEARCH("!", BO17)+1, SEARCH("+", BO17)-SEARCH("!", BO17)-1)), Rankings!$A$2:$BK$129, 63, FALSE),0)</f>
        <v>0.95123166606348908</v>
      </c>
      <c r="JI17">
        <f>IFERROR(VLOOKUP(_xlfn.NUMBERVALUE(MID(BP17, SEARCH("!", BP17)+1, SEARCH("+", BP17)-SEARCH("!", BP17)-1)), Rankings!$A$2:$BK$129, 63, FALSE),0)</f>
        <v>0.99722768391660677</v>
      </c>
      <c r="JJ17">
        <f>IFERROR(VLOOKUP(_xlfn.NUMBERVALUE(MID(BQ17, SEARCH("!", BQ17)+1, SEARCH("+", BQ17)-SEARCH("!", BQ17)-1)), Rankings!$A$2:$BK$129, 63, FALSE),0)</f>
        <v>0.95123166606348908</v>
      </c>
      <c r="JK17">
        <f>IFERROR(VLOOKUP(_xlfn.NUMBERVALUE(MID(BR17, SEARCH("!", BR17)+1, SEARCH("+", BR17)-SEARCH("!", BR17)-1)), Rankings!$A$2:$BK$129, 63, FALSE),0)</f>
        <v>0</v>
      </c>
      <c r="JL17">
        <f>IFERROR(VLOOKUP(_xlfn.NUMBERVALUE(MID(BS17, SEARCH("!", BS17)+1, SEARCH("+", BS17)-SEARCH("!", BS17)-1)), Rankings!$A$2:$BK$129, 63, FALSE),0)</f>
        <v>0</v>
      </c>
      <c r="JM17">
        <f>IFERROR(VLOOKUP(_xlfn.NUMBERVALUE(MID(BT17, SEARCH("!", BT17)+1, SEARCH("+", BT17)-SEARCH("!", BT17)-1)), Rankings!$A$2:$BK$129, 63, FALSE),0)</f>
        <v>0</v>
      </c>
      <c r="JN17">
        <f>IFERROR(VLOOKUP(_xlfn.NUMBERVALUE(MID(BU17, SEARCH("!", BU17)+1, SEARCH("+", BU17)-SEARCH("!", BU17)-1)), Rankings!$A$2:$BK$129, 63, FALSE),0)</f>
        <v>0</v>
      </c>
      <c r="JO17">
        <f>IFERROR(VLOOKUP(_xlfn.NUMBERVALUE(MID(BV17, SEARCH("!", BV17)+1, SEARCH("+", BV17)-SEARCH("!", BV17)-1)), Rankings!$A$2:$BK$129, 63, FALSE),0)</f>
        <v>0</v>
      </c>
      <c r="JP17">
        <f>IFERROR(VLOOKUP(_xlfn.NUMBERVALUE(MID(BW17, SEARCH("!", BW17)+1, SEARCH("+", BW17)-SEARCH("!", BW17)-1)), Rankings!$A$2:$BK$129, 63, FALSE),0)</f>
        <v>0</v>
      </c>
      <c r="JQ17">
        <f>IFERROR(VLOOKUP(_xlfn.NUMBERVALUE(MID(BX17, SEARCH("!", BX17)+1, SEARCH("+", BX17)-SEARCH("!", BX17)-1)), Rankings!$A$2:$BK$129, 63, FALSE),0)</f>
        <v>0</v>
      </c>
      <c r="JR17">
        <f>IFERROR(VLOOKUP(_xlfn.NUMBERVALUE(MID(BY17, SEARCH("!", BY17)+1, SEARCH("+", BY17)-SEARCH("!", BY17)-1)), Rankings!$A$2:$BK$129, 63, FALSE),0)</f>
        <v>0</v>
      </c>
      <c r="JS17">
        <f>IFERROR(VLOOKUP(_xlfn.NUMBERVALUE(MID(BZ17, SEARCH("!", BZ17)+1, SEARCH("+", BZ17)-SEARCH("!", BZ17)-1)), Rankings!$A$2:$BK$129, 63, FALSE),0)</f>
        <v>0</v>
      </c>
      <c r="JT17">
        <f>IFERROR(VLOOKUP(_xlfn.NUMBERVALUE(MID(CA17, SEARCH("!", CA17)+1, SEARCH("+", CA17)-SEARCH("!", CA17)-1)), Rankings!$A$2:$BK$129, 63, FALSE),0)</f>
        <v>0</v>
      </c>
      <c r="JU17">
        <f>IFERROR(VLOOKUP(_xlfn.NUMBERVALUE(MID(CB17, SEARCH("!", CB17)+1, SEARCH("+", CB17)-SEARCH("!", CB17)-1)), Rankings!$A$2:$BK$129, 63, FALSE),0)</f>
        <v>0</v>
      </c>
      <c r="JV17">
        <f>IFERROR(VLOOKUP(_xlfn.NUMBERVALUE(MID(CC17, SEARCH("!", CC17)+1, SEARCH("+", CC17)-SEARCH("!", CC17)-1)), Rankings!$A$2:$BK$129, 63, FALSE),0)</f>
        <v>0</v>
      </c>
      <c r="JW17">
        <f>IFERROR(VLOOKUP(_xlfn.NUMBERVALUE(MID(CD17, SEARCH("!", CD17)+1, SEARCH("+", CD17)-SEARCH("!", CD17)-1)), Rankings!$A$2:$BK$129, 63, FALSE),0)</f>
        <v>0</v>
      </c>
      <c r="JX17">
        <f>IFERROR(VLOOKUP(_xlfn.NUMBERVALUE(MID(CE17, SEARCH("!", CE17)+1, SEARCH("+", CE17)-SEARCH("!", CE17)-1)), Rankings!$A$2:$BK$129, 63, FALSE),0)</f>
        <v>0</v>
      </c>
      <c r="JY17">
        <f>IFERROR(VLOOKUP(_xlfn.NUMBERVALUE(MID(CF17, SEARCH("!", CF17)+1, SEARCH("+", CF17)-SEARCH("!", CF17)-1)), Rankings!$A$2:$BK$129, 63, FALSE),0)</f>
        <v>0</v>
      </c>
      <c r="JZ17">
        <f>IFERROR(VLOOKUP(_xlfn.NUMBERVALUE(MID(CG17, SEARCH("!", CG17)+1, SEARCH("+", CG17)-SEARCH("!", CG17)-1)), Rankings!$A$2:$BK$129, 63, FALSE),0)</f>
        <v>0</v>
      </c>
      <c r="KA17">
        <f>IFERROR(VLOOKUP(_xlfn.NUMBERVALUE(MID(CH17, SEARCH("!", CH17)+1, SEARCH("+", CH17)-SEARCH("!", CH17)-1)), Rankings!$A$2:$BK$129, 63, FALSE),0)</f>
        <v>0</v>
      </c>
      <c r="KB17">
        <f>IFERROR(VLOOKUP(_xlfn.NUMBERVALUE(MID(CI17, SEARCH("!", CI17)+1, SEARCH("+", CI17)-SEARCH("!", CI17)-1)), Rankings!$A$2:$BK$129, 63, FALSE),0)</f>
        <v>0</v>
      </c>
      <c r="KC17">
        <f>IFERROR(VLOOKUP(_xlfn.NUMBERVALUE(MID(CJ17, SEARCH("!", CJ17)+1, SEARCH("+", CJ17)-SEARCH("!", CJ17)-1)), Rankings!$A$2:$BK$129, 63, FALSE),0)</f>
        <v>0</v>
      </c>
      <c r="KD17">
        <f>IFERROR(VLOOKUP(_xlfn.NUMBERVALUE(MID(CK17, SEARCH("!", CK17)+1, SEARCH("+", CK17)-SEARCH("!", CK17)-1)), Rankings!$A$2:$BK$129, 63, FALSE),0)</f>
        <v>0</v>
      </c>
      <c r="KE17">
        <f>IFERROR(VLOOKUP(_xlfn.NUMBERVALUE(MID(CL17, SEARCH("!", CL17)+1, SEARCH("+", CL17)-SEARCH("!", CL17)-1)), Rankings!$A$2:$BK$129, 63, FALSE),0)</f>
        <v>0</v>
      </c>
      <c r="KF17">
        <f>IFERROR(VLOOKUP(_xlfn.NUMBERVALUE(MID(CM17, SEARCH("!", CM17)+1, SEARCH("+", CM17)-SEARCH("!", CM17)-1)), Rankings!$A$2:$BK$129, 63, FALSE),0)</f>
        <v>0</v>
      </c>
      <c r="KG17">
        <f>IFERROR(VLOOKUP(_xlfn.NUMBERVALUE(MID(CN17, SEARCH("!", CN17)+1, SEARCH("+", CN17)-SEARCH("!", CN17)-1)), Rankings!$A$2:$BK$129, 63, FALSE),0)</f>
        <v>0</v>
      </c>
      <c r="KH17">
        <f>IFERROR(VLOOKUP(_xlfn.NUMBERVALUE(MID(CO17, SEARCH("!", CO17)+1, SEARCH("+", CO17)-SEARCH("!", CO17)-1)), Rankings!$A$2:$BK$129, 63, FALSE),0)</f>
        <v>0</v>
      </c>
      <c r="KJ17" s="28">
        <f t="shared" si="116"/>
        <v>275</v>
      </c>
      <c r="KK17" s="28">
        <f t="shared" si="117"/>
        <v>238</v>
      </c>
      <c r="KL17" s="28">
        <f t="shared" si="118"/>
        <v>42</v>
      </c>
      <c r="KM17" s="28">
        <f t="shared" si="119"/>
        <v>65</v>
      </c>
      <c r="KN17" s="28">
        <f t="shared" si="120"/>
        <v>0</v>
      </c>
      <c r="KO17" s="28">
        <f t="shared" si="121"/>
        <v>206</v>
      </c>
      <c r="KP17" s="28">
        <f t="shared" si="122"/>
        <v>440.33333333333331</v>
      </c>
      <c r="KQ17" s="28">
        <f t="shared" si="123"/>
        <v>206</v>
      </c>
      <c r="KS17" s="27" t="str">
        <f t="shared" si="124"/>
        <v>16</v>
      </c>
      <c r="KT17" s="27" t="str">
        <f t="shared" si="125"/>
        <v>21</v>
      </c>
      <c r="KU17" s="27" t="str">
        <f t="shared" si="126"/>
        <v>33</v>
      </c>
      <c r="KV17" s="27">
        <f t="shared" si="127"/>
        <v>0</v>
      </c>
      <c r="KW17" s="27">
        <f t="shared" si="128"/>
        <v>0</v>
      </c>
      <c r="KX17" s="27" t="str">
        <f t="shared" si="129"/>
        <v>23</v>
      </c>
      <c r="KY17" s="27" t="str">
        <f t="shared" si="130"/>
        <v>24</v>
      </c>
      <c r="KZ17" s="27">
        <f t="shared" si="131"/>
        <v>0</v>
      </c>
      <c r="LA17" s="27" t="str">
        <f t="shared" si="132"/>
        <v>17</v>
      </c>
      <c r="LB17" s="27" t="str">
        <f t="shared" si="133"/>
        <v>31</v>
      </c>
      <c r="LC17" s="27" t="str">
        <f t="shared" si="134"/>
        <v>24</v>
      </c>
      <c r="LD17" s="27" t="str">
        <f t="shared" si="135"/>
        <v>17</v>
      </c>
      <c r="LE17" s="27" t="str">
        <f t="shared" si="136"/>
        <v>22</v>
      </c>
      <c r="LF17" s="27">
        <f t="shared" si="137"/>
        <v>0</v>
      </c>
      <c r="LG17" s="27" t="str">
        <f t="shared" si="138"/>
        <v>23</v>
      </c>
      <c r="LH17" s="27" t="str">
        <f t="shared" si="139"/>
        <v>23</v>
      </c>
      <c r="LI17" s="27">
        <f t="shared" si="140"/>
        <v>0</v>
      </c>
      <c r="LJ17" s="27">
        <f t="shared" si="141"/>
        <v>0</v>
      </c>
      <c r="LK17" s="27" t="str">
        <f t="shared" si="142"/>
        <v>32</v>
      </c>
      <c r="LL17" s="27" t="str">
        <f t="shared" si="143"/>
        <v>18</v>
      </c>
      <c r="LM17" s="27">
        <f t="shared" si="144"/>
        <v>0</v>
      </c>
      <c r="LN17" s="27" t="str">
        <f t="shared" si="145"/>
        <v>14</v>
      </c>
      <c r="LO17" s="27">
        <f t="shared" si="146"/>
        <v>0</v>
      </c>
      <c r="LP17" s="27" t="str">
        <f t="shared" si="147"/>
        <v>29</v>
      </c>
      <c r="LQ17" s="27" t="str">
        <f t="shared" si="148"/>
        <v>35</v>
      </c>
      <c r="LR17" s="27">
        <f t="shared" si="149"/>
        <v>0</v>
      </c>
      <c r="LS17" s="27" t="str">
        <f t="shared" si="150"/>
        <v>29</v>
      </c>
      <c r="LT17" s="27" t="str">
        <f t="shared" si="151"/>
        <v>23</v>
      </c>
      <c r="LU17" s="27">
        <f t="shared" si="152"/>
        <v>0</v>
      </c>
      <c r="LV17" s="27" t="str">
        <f t="shared" si="153"/>
        <v>28</v>
      </c>
      <c r="LW17" s="27" t="str">
        <f t="shared" si="154"/>
        <v>19</v>
      </c>
      <c r="LX17" s="27">
        <f t="shared" si="155"/>
        <v>0</v>
      </c>
      <c r="LY17" s="27" t="str">
        <f t="shared" si="156"/>
        <v>13</v>
      </c>
      <c r="LZ17" s="27" t="str">
        <f t="shared" si="157"/>
        <v>15</v>
      </c>
      <c r="MA17" s="27">
        <f t="shared" si="158"/>
        <v>0</v>
      </c>
      <c r="MB17" s="27" t="str">
        <f t="shared" si="159"/>
        <v>26</v>
      </c>
      <c r="MC17" s="27">
        <f t="shared" si="160"/>
        <v>0</v>
      </c>
      <c r="MD17" s="27">
        <f t="shared" si="161"/>
        <v>0</v>
      </c>
      <c r="ME17" s="27" t="str">
        <f t="shared" si="162"/>
        <v>27</v>
      </c>
      <c r="MF17" s="27">
        <f t="shared" si="163"/>
        <v>0</v>
      </c>
      <c r="MG17" s="27">
        <f t="shared" si="164"/>
        <v>0</v>
      </c>
      <c r="MH17" s="27">
        <f t="shared" si="165"/>
        <v>0</v>
      </c>
      <c r="MI17" s="27">
        <f t="shared" si="166"/>
        <v>0</v>
      </c>
      <c r="MJ17" s="27">
        <f t="shared" si="167"/>
        <v>0</v>
      </c>
      <c r="MK17" s="27" t="str">
        <f t="shared" si="168"/>
        <v>22</v>
      </c>
      <c r="ML17" s="27">
        <f t="shared" si="169"/>
        <v>0</v>
      </c>
      <c r="MM17" s="27">
        <f t="shared" si="170"/>
        <v>0</v>
      </c>
      <c r="MN17" s="27" t="str">
        <f t="shared" si="171"/>
        <v>16</v>
      </c>
      <c r="MO17" s="27">
        <f t="shared" si="172"/>
        <v>0</v>
      </c>
      <c r="MP17" s="27">
        <f t="shared" si="173"/>
        <v>0</v>
      </c>
      <c r="MQ17" s="27">
        <f t="shared" si="174"/>
        <v>0</v>
      </c>
      <c r="MR17" s="27">
        <f t="shared" si="175"/>
        <v>0</v>
      </c>
      <c r="MS17" s="27">
        <f t="shared" si="176"/>
        <v>0</v>
      </c>
      <c r="MT17" s="27">
        <f t="shared" si="177"/>
        <v>0</v>
      </c>
      <c r="MU17" s="27" t="str">
        <f t="shared" si="178"/>
        <v>15</v>
      </c>
      <c r="MV17" s="27" t="str">
        <f t="shared" si="179"/>
        <v>16</v>
      </c>
      <c r="MW17" s="27" t="str">
        <f t="shared" si="180"/>
        <v>18</v>
      </c>
      <c r="MX17" s="27" t="str">
        <f t="shared" si="181"/>
        <v>12</v>
      </c>
      <c r="MY17" s="27">
        <f t="shared" si="182"/>
        <v>0</v>
      </c>
      <c r="MZ17" s="27">
        <f t="shared" si="183"/>
        <v>0</v>
      </c>
      <c r="NA17" s="27">
        <f t="shared" si="184"/>
        <v>0</v>
      </c>
      <c r="NB17" s="27">
        <f t="shared" si="185"/>
        <v>0</v>
      </c>
      <c r="NC17" s="27">
        <f t="shared" si="186"/>
        <v>0</v>
      </c>
      <c r="ND17" s="27">
        <f t="shared" si="187"/>
        <v>0</v>
      </c>
      <c r="NE17" s="27">
        <f t="shared" si="188"/>
        <v>0</v>
      </c>
      <c r="NF17" s="27">
        <f t="shared" si="189"/>
        <v>0</v>
      </c>
      <c r="NG17" s="27">
        <f t="shared" si="190"/>
        <v>0</v>
      </c>
      <c r="NH17" s="27">
        <f t="shared" si="191"/>
        <v>0</v>
      </c>
      <c r="NI17" s="27">
        <f t="shared" si="192"/>
        <v>0</v>
      </c>
      <c r="NJ17" s="27">
        <f t="shared" si="193"/>
        <v>0</v>
      </c>
      <c r="NK17" s="27">
        <f t="shared" si="194"/>
        <v>0</v>
      </c>
      <c r="NL17" s="27">
        <f t="shared" si="195"/>
        <v>0</v>
      </c>
      <c r="NM17" s="27">
        <f t="shared" si="196"/>
        <v>0</v>
      </c>
      <c r="NN17" s="27">
        <f t="shared" si="197"/>
        <v>0</v>
      </c>
      <c r="NO17" s="27">
        <f t="shared" si="198"/>
        <v>0</v>
      </c>
      <c r="NP17" s="27">
        <f t="shared" si="199"/>
        <v>0</v>
      </c>
      <c r="NQ17" s="27">
        <f t="shared" si="200"/>
        <v>0</v>
      </c>
      <c r="NR17" s="27">
        <f t="shared" si="201"/>
        <v>0</v>
      </c>
      <c r="NS17" s="27">
        <f t="shared" si="202"/>
        <v>0</v>
      </c>
      <c r="NT17" s="27">
        <f t="shared" si="203"/>
        <v>0</v>
      </c>
      <c r="NU17" s="27">
        <f t="shared" si="204"/>
        <v>0</v>
      </c>
      <c r="NV17" s="27">
        <f t="shared" si="205"/>
        <v>0</v>
      </c>
      <c r="NX17" s="28">
        <f t="shared" si="206"/>
        <v>186</v>
      </c>
      <c r="NY17" s="28">
        <f t="shared" si="207"/>
        <v>186</v>
      </c>
      <c r="NZ17" s="28">
        <f t="shared" si="208"/>
        <v>39</v>
      </c>
      <c r="OA17" s="28">
        <f t="shared" si="209"/>
        <v>69</v>
      </c>
      <c r="OB17" s="28">
        <f t="shared" si="210"/>
        <v>0</v>
      </c>
      <c r="OC17" s="28">
        <f t="shared" si="211"/>
        <v>154</v>
      </c>
      <c r="OD17" s="28">
        <f t="shared" si="212"/>
        <v>336.5</v>
      </c>
      <c r="OE17" s="28">
        <f t="shared" si="213"/>
        <v>154</v>
      </c>
      <c r="OG17" s="27" t="str">
        <f t="shared" si="214"/>
        <v>12</v>
      </c>
      <c r="OH17" s="27" t="str">
        <f t="shared" si="215"/>
        <v>17</v>
      </c>
      <c r="OI17" s="27" t="str">
        <f t="shared" si="216"/>
        <v>23</v>
      </c>
      <c r="OJ17" s="27">
        <f t="shared" si="217"/>
        <v>0</v>
      </c>
      <c r="OK17" s="27">
        <f t="shared" si="218"/>
        <v>0</v>
      </c>
      <c r="OL17" s="27" t="str">
        <f t="shared" si="219"/>
        <v>12</v>
      </c>
      <c r="OM17" s="27" t="str">
        <f t="shared" si="220"/>
        <v>12</v>
      </c>
      <c r="ON17" s="27">
        <f t="shared" si="221"/>
        <v>0</v>
      </c>
      <c r="OO17" s="27" t="str">
        <f t="shared" si="222"/>
        <v>14</v>
      </c>
      <c r="OP17" s="27" t="str">
        <f t="shared" si="223"/>
        <v>15</v>
      </c>
      <c r="OQ17" s="27" t="str">
        <f t="shared" si="224"/>
        <v>19</v>
      </c>
      <c r="OR17" s="27" t="str">
        <f t="shared" si="225"/>
        <v>25</v>
      </c>
      <c r="OS17" s="27" t="str">
        <f t="shared" si="226"/>
        <v>7</v>
      </c>
      <c r="OT17" s="27">
        <f t="shared" si="227"/>
        <v>0</v>
      </c>
      <c r="OU17" s="27" t="str">
        <f t="shared" si="228"/>
        <v>22</v>
      </c>
      <c r="OV17" s="27" t="str">
        <f t="shared" si="229"/>
        <v>21</v>
      </c>
      <c r="OW17" s="27">
        <f t="shared" si="230"/>
        <v>0</v>
      </c>
      <c r="OX17" s="27">
        <f t="shared" si="231"/>
        <v>0</v>
      </c>
      <c r="OY17" s="27" t="str">
        <f t="shared" si="232"/>
        <v>23</v>
      </c>
      <c r="OZ17" s="27" t="str">
        <f t="shared" si="233"/>
        <v>20</v>
      </c>
      <c r="PA17" s="27">
        <f t="shared" si="234"/>
        <v>0</v>
      </c>
      <c r="PB17" s="27" t="str">
        <f t="shared" si="235"/>
        <v>18</v>
      </c>
      <c r="PC17" s="27">
        <f t="shared" si="236"/>
        <v>0</v>
      </c>
      <c r="PD17" s="27" t="str">
        <f t="shared" si="237"/>
        <v>6</v>
      </c>
      <c r="PE17" s="27" t="str">
        <f t="shared" si="238"/>
        <v>13</v>
      </c>
      <c r="PF17" s="27">
        <f t="shared" si="239"/>
        <v>0</v>
      </c>
      <c r="PG17" s="27" t="str">
        <f t="shared" si="240"/>
        <v>13</v>
      </c>
      <c r="PH17" s="27" t="str">
        <f t="shared" si="241"/>
        <v>28</v>
      </c>
      <c r="PI17" s="27">
        <f t="shared" si="242"/>
        <v>0</v>
      </c>
      <c r="PJ17" s="27" t="str">
        <f t="shared" si="243"/>
        <v>19</v>
      </c>
      <c r="PK17" s="27" t="str">
        <f t="shared" si="244"/>
        <v>28</v>
      </c>
      <c r="PL17" s="27">
        <f t="shared" si="245"/>
        <v>0</v>
      </c>
      <c r="PM17" s="27" t="str">
        <f t="shared" si="246"/>
        <v>8</v>
      </c>
      <c r="PN17" s="27" t="str">
        <f t="shared" si="247"/>
        <v>21</v>
      </c>
      <c r="PO17" s="27">
        <f t="shared" si="248"/>
        <v>0</v>
      </c>
      <c r="PP17" s="27" t="str">
        <f t="shared" si="249"/>
        <v>15</v>
      </c>
      <c r="PQ17" s="27">
        <f t="shared" si="250"/>
        <v>0</v>
      </c>
      <c r="PR17" s="27">
        <f t="shared" si="251"/>
        <v>0</v>
      </c>
      <c r="PS17" s="27" t="str">
        <f t="shared" si="252"/>
        <v>25</v>
      </c>
      <c r="PT17" s="27">
        <f t="shared" si="253"/>
        <v>0</v>
      </c>
      <c r="PU17" s="27">
        <f t="shared" si="254"/>
        <v>0</v>
      </c>
      <c r="PV17" s="27">
        <f t="shared" si="255"/>
        <v>0</v>
      </c>
      <c r="PW17" s="27">
        <f t="shared" si="256"/>
        <v>0</v>
      </c>
      <c r="PX17" s="27">
        <f t="shared" si="257"/>
        <v>0</v>
      </c>
      <c r="PY17" s="27" t="str">
        <f t="shared" si="258"/>
        <v>20</v>
      </c>
      <c r="PZ17" s="27">
        <f t="shared" si="259"/>
        <v>0</v>
      </c>
      <c r="QA17" s="27">
        <f t="shared" si="260"/>
        <v>0</v>
      </c>
      <c r="QB17" s="27" t="str">
        <f t="shared" si="261"/>
        <v>24</v>
      </c>
      <c r="QC17" s="27">
        <f t="shared" si="262"/>
        <v>0</v>
      </c>
      <c r="QD17" s="27">
        <f t="shared" si="263"/>
        <v>0</v>
      </c>
      <c r="QE17" s="27">
        <f t="shared" si="264"/>
        <v>0</v>
      </c>
      <c r="QF17" s="27">
        <f t="shared" si="265"/>
        <v>0</v>
      </c>
      <c r="QG17" s="27">
        <f t="shared" si="266"/>
        <v>0</v>
      </c>
      <c r="QH17" s="27">
        <f t="shared" si="267"/>
        <v>0</v>
      </c>
      <c r="QI17" s="27" t="str">
        <f t="shared" si="268"/>
        <v>30</v>
      </c>
      <c r="QJ17" s="27" t="str">
        <f t="shared" si="269"/>
        <v>21</v>
      </c>
      <c r="QK17" s="27" t="str">
        <f t="shared" si="270"/>
        <v>24</v>
      </c>
      <c r="QL17" s="27" t="str">
        <f t="shared" si="271"/>
        <v>21</v>
      </c>
      <c r="QM17" s="27">
        <f t="shared" si="272"/>
        <v>0</v>
      </c>
      <c r="QN17" s="27">
        <f t="shared" si="273"/>
        <v>0</v>
      </c>
      <c r="QO17" s="27">
        <f t="shared" si="274"/>
        <v>0</v>
      </c>
      <c r="QP17" s="27">
        <f t="shared" si="275"/>
        <v>0</v>
      </c>
      <c r="QQ17" s="27">
        <f t="shared" si="276"/>
        <v>0</v>
      </c>
      <c r="QR17" s="27">
        <f t="shared" si="277"/>
        <v>0</v>
      </c>
      <c r="QS17" s="27">
        <f t="shared" si="278"/>
        <v>0</v>
      </c>
      <c r="QT17" s="27">
        <f t="shared" si="279"/>
        <v>0</v>
      </c>
      <c r="QU17" s="27">
        <f t="shared" si="280"/>
        <v>0</v>
      </c>
      <c r="QV17" s="27">
        <f t="shared" si="281"/>
        <v>0</v>
      </c>
      <c r="QW17" s="27">
        <f t="shared" si="282"/>
        <v>0</v>
      </c>
      <c r="QX17" s="27">
        <f t="shared" si="283"/>
        <v>0</v>
      </c>
      <c r="QY17" s="27">
        <f t="shared" si="284"/>
        <v>0</v>
      </c>
      <c r="QZ17" s="27">
        <f t="shared" si="285"/>
        <v>0</v>
      </c>
      <c r="RA17" s="27">
        <f t="shared" si="286"/>
        <v>0</v>
      </c>
      <c r="RB17" s="27">
        <f t="shared" si="287"/>
        <v>0</v>
      </c>
      <c r="RC17" s="27">
        <f t="shared" si="288"/>
        <v>0</v>
      </c>
      <c r="RD17" s="27">
        <f t="shared" si="289"/>
        <v>0</v>
      </c>
      <c r="RE17" s="27">
        <f t="shared" si="290"/>
        <v>0</v>
      </c>
      <c r="RF17" s="27">
        <f t="shared" si="291"/>
        <v>0</v>
      </c>
      <c r="RG17" s="27">
        <f t="shared" si="292"/>
        <v>0</v>
      </c>
      <c r="RH17" s="27">
        <f t="shared" si="293"/>
        <v>0</v>
      </c>
      <c r="RI17" s="27">
        <f t="shared" si="294"/>
        <v>0</v>
      </c>
      <c r="RJ17" s="27">
        <f t="shared" si="295"/>
        <v>0</v>
      </c>
      <c r="RL17" s="28">
        <f t="shared" si="296"/>
        <v>102</v>
      </c>
      <c r="RM17" s="28">
        <f t="shared" si="297"/>
        <v>85</v>
      </c>
      <c r="RN17" s="28">
        <f t="shared" si="298"/>
        <v>16</v>
      </c>
      <c r="RO17" s="28">
        <f t="shared" si="299"/>
        <v>25</v>
      </c>
      <c r="RP17" s="28">
        <f t="shared" si="300"/>
        <v>0</v>
      </c>
      <c r="RQ17" s="28">
        <f t="shared" si="301"/>
        <v>163.33333333333334</v>
      </c>
      <c r="RT17" s="27" t="str">
        <f t="shared" si="302"/>
        <v>9</v>
      </c>
      <c r="RU17" s="27" t="str">
        <f t="shared" si="303"/>
        <v>9</v>
      </c>
      <c r="RV17" s="27" t="str">
        <f t="shared" si="304"/>
        <v>12</v>
      </c>
      <c r="RW17" s="27" t="str">
        <f t="shared" si="305"/>
        <v>0</v>
      </c>
      <c r="RX17" s="27" t="str">
        <f t="shared" si="306"/>
        <v>0</v>
      </c>
      <c r="RY17" s="27" t="str">
        <f t="shared" si="307"/>
        <v>7</v>
      </c>
      <c r="RZ17" s="27" t="str">
        <f t="shared" si="308"/>
        <v>9</v>
      </c>
      <c r="SA17" s="27" t="str">
        <f t="shared" si="309"/>
        <v>0</v>
      </c>
      <c r="SB17" s="27" t="str">
        <f t="shared" si="310"/>
        <v>8</v>
      </c>
      <c r="SC17" s="27" t="str">
        <f t="shared" si="311"/>
        <v>12</v>
      </c>
      <c r="SD17" s="27" t="str">
        <f t="shared" si="312"/>
        <v>9</v>
      </c>
      <c r="SE17" s="27" t="str">
        <f t="shared" si="313"/>
        <v>9</v>
      </c>
      <c r="SF17" s="27" t="str">
        <f t="shared" si="314"/>
        <v>7</v>
      </c>
      <c r="SG17" s="27" t="str">
        <f t="shared" si="315"/>
        <v>0</v>
      </c>
      <c r="SH17" s="27" t="str">
        <f t="shared" si="316"/>
        <v>6</v>
      </c>
      <c r="SI17" s="27" t="str">
        <f t="shared" si="317"/>
        <v>7</v>
      </c>
      <c r="SJ17" s="27" t="str">
        <f t="shared" si="318"/>
        <v>0</v>
      </c>
      <c r="SK17" s="27" t="str">
        <f t="shared" si="319"/>
        <v>0</v>
      </c>
      <c r="SL17" s="27" t="str">
        <f t="shared" si="320"/>
        <v>11</v>
      </c>
      <c r="SM17" s="27" t="str">
        <f t="shared" si="321"/>
        <v>7</v>
      </c>
      <c r="SN17" s="27" t="str">
        <f t="shared" si="322"/>
        <v>0</v>
      </c>
      <c r="SO17" s="27" t="str">
        <f t="shared" si="323"/>
        <v>6</v>
      </c>
      <c r="SP17" s="27" t="str">
        <f t="shared" si="324"/>
        <v>0</v>
      </c>
      <c r="SQ17" s="27" t="str">
        <f t="shared" si="325"/>
        <v>8</v>
      </c>
      <c r="SR17" s="27" t="str">
        <f t="shared" si="326"/>
        <v>11</v>
      </c>
      <c r="SS17" s="27" t="str">
        <f t="shared" si="327"/>
        <v>0</v>
      </c>
      <c r="ST17" s="27" t="str">
        <f t="shared" si="328"/>
        <v>9</v>
      </c>
      <c r="SU17" s="27" t="str">
        <f t="shared" si="329"/>
        <v>10</v>
      </c>
      <c r="SV17" s="27" t="str">
        <f t="shared" si="330"/>
        <v>0</v>
      </c>
      <c r="SW17" s="27" t="str">
        <f t="shared" si="331"/>
        <v>9</v>
      </c>
      <c r="SX17" s="27" t="str">
        <f t="shared" si="332"/>
        <v>7</v>
      </c>
      <c r="SY17" s="27" t="str">
        <f t="shared" si="333"/>
        <v>0</v>
      </c>
      <c r="SZ17" s="27" t="str">
        <f t="shared" si="334"/>
        <v>7</v>
      </c>
      <c r="TA17" s="27" t="str">
        <f t="shared" si="335"/>
        <v>5</v>
      </c>
      <c r="TB17" s="27" t="str">
        <f t="shared" si="336"/>
        <v>0</v>
      </c>
      <c r="TC17" s="27" t="str">
        <f t="shared" si="337"/>
        <v>9</v>
      </c>
      <c r="TD17" s="27" t="str">
        <f t="shared" si="338"/>
        <v>0</v>
      </c>
      <c r="TE17" s="27" t="str">
        <f t="shared" si="339"/>
        <v>0</v>
      </c>
      <c r="TF17" s="27" t="str">
        <f t="shared" si="340"/>
        <v>10</v>
      </c>
      <c r="TG17" s="27" t="str">
        <f t="shared" si="341"/>
        <v>0</v>
      </c>
      <c r="TH17" s="27" t="str">
        <f t="shared" si="342"/>
        <v>0</v>
      </c>
      <c r="TI17" s="27" t="str">
        <f t="shared" si="343"/>
        <v>0</v>
      </c>
      <c r="TJ17" s="27" t="str">
        <f t="shared" si="344"/>
        <v>0</v>
      </c>
      <c r="TK17" s="27" t="str">
        <f t="shared" si="345"/>
        <v>0</v>
      </c>
      <c r="TL17" s="27" t="str">
        <f t="shared" si="346"/>
        <v>9</v>
      </c>
      <c r="TM17" s="27" t="str">
        <f t="shared" si="347"/>
        <v>0</v>
      </c>
      <c r="TN17" s="27" t="str">
        <f t="shared" si="348"/>
        <v>0</v>
      </c>
      <c r="TO17" s="27" t="str">
        <f t="shared" si="349"/>
        <v>6</v>
      </c>
      <c r="TP17" s="27" t="str">
        <f t="shared" si="350"/>
        <v>0</v>
      </c>
      <c r="TQ17" s="27" t="str">
        <f t="shared" si="351"/>
        <v>0</v>
      </c>
      <c r="TR17" s="27" t="str">
        <f t="shared" si="352"/>
        <v>0</v>
      </c>
      <c r="TS17" s="27" t="str">
        <f t="shared" si="353"/>
        <v>0</v>
      </c>
      <c r="TT17" s="27" t="str">
        <f t="shared" si="354"/>
        <v>0</v>
      </c>
      <c r="TU17" s="27" t="str">
        <f t="shared" si="355"/>
        <v>0</v>
      </c>
      <c r="TV17" s="27" t="str">
        <f t="shared" si="356"/>
        <v>8</v>
      </c>
      <c r="TW17" s="27" t="str">
        <f t="shared" si="357"/>
        <v>8</v>
      </c>
      <c r="TX17" s="27" t="str">
        <f t="shared" si="358"/>
        <v>10</v>
      </c>
      <c r="TY17" s="27" t="str">
        <f t="shared" si="359"/>
        <v>6</v>
      </c>
      <c r="TZ17" s="27" t="str">
        <f t="shared" si="360"/>
        <v>0</v>
      </c>
      <c r="UA17" s="27" t="str">
        <f t="shared" si="361"/>
        <v>0</v>
      </c>
      <c r="UB17" s="27" t="str">
        <f t="shared" si="362"/>
        <v>0</v>
      </c>
      <c r="UC17" s="27" t="str">
        <f t="shared" si="363"/>
        <v>0</v>
      </c>
      <c r="UD17" s="27" t="str">
        <f t="shared" si="364"/>
        <v>0</v>
      </c>
      <c r="UE17" s="27" t="str">
        <f t="shared" si="365"/>
        <v>0</v>
      </c>
      <c r="UF17" s="27" t="str">
        <f t="shared" si="366"/>
        <v>0</v>
      </c>
      <c r="UG17" s="27" t="str">
        <f t="shared" si="367"/>
        <v>0</v>
      </c>
      <c r="UH17" s="27" t="str">
        <f t="shared" si="368"/>
        <v>0</v>
      </c>
      <c r="UI17" s="27" t="str">
        <f t="shared" si="369"/>
        <v>0</v>
      </c>
      <c r="UJ17" s="27" t="str">
        <f t="shared" si="370"/>
        <v>0</v>
      </c>
      <c r="UK17" s="27" t="str">
        <f t="shared" si="371"/>
        <v>0</v>
      </c>
      <c r="UL17" s="27" t="str">
        <f t="shared" si="372"/>
        <v>0</v>
      </c>
      <c r="UM17" s="27" t="str">
        <f t="shared" si="373"/>
        <v>0</v>
      </c>
      <c r="UN17" s="27" t="str">
        <f t="shared" si="374"/>
        <v>0</v>
      </c>
      <c r="UO17" s="27" t="str">
        <f t="shared" si="375"/>
        <v>0</v>
      </c>
      <c r="UP17" s="27" t="str">
        <f t="shared" si="376"/>
        <v>0</v>
      </c>
      <c r="UQ17" s="27" t="str">
        <f t="shared" si="377"/>
        <v>0</v>
      </c>
      <c r="UR17" s="27" t="str">
        <f t="shared" si="378"/>
        <v>0</v>
      </c>
      <c r="US17" s="27" t="str">
        <f t="shared" si="379"/>
        <v>0</v>
      </c>
      <c r="UT17" s="27" t="str">
        <f t="shared" si="380"/>
        <v>0</v>
      </c>
      <c r="UU17" s="27" t="str">
        <f t="shared" si="381"/>
        <v>0</v>
      </c>
      <c r="UV17" s="27" t="str">
        <f t="shared" si="382"/>
        <v>0</v>
      </c>
      <c r="UW17" s="27" t="str">
        <f t="shared" si="383"/>
        <v>0</v>
      </c>
      <c r="UY17" s="28">
        <f t="shared" si="384"/>
        <v>47.809999999999995</v>
      </c>
      <c r="UZ17" s="28">
        <f t="shared" si="385"/>
        <v>78.760000000000005</v>
      </c>
      <c r="VA17" s="28">
        <f t="shared" si="386"/>
        <v>1.5599999999999996</v>
      </c>
      <c r="VB17" s="28">
        <f t="shared" si="387"/>
        <v>-2.9400000000000013</v>
      </c>
      <c r="VC17" s="28">
        <f t="shared" si="388"/>
        <v>0</v>
      </c>
      <c r="VD17" s="28">
        <f t="shared" si="389"/>
        <v>71.903333333333336</v>
      </c>
      <c r="VG17" s="27" t="str">
        <f t="shared" si="390"/>
        <v>0.62</v>
      </c>
      <c r="VH17" s="27" t="str">
        <f t="shared" si="391"/>
        <v>4.4</v>
      </c>
      <c r="VI17" s="27" t="str">
        <f t="shared" si="392"/>
        <v>2.05</v>
      </c>
      <c r="VJ17" s="27">
        <f t="shared" si="393"/>
        <v>0</v>
      </c>
      <c r="VK17" s="27">
        <f t="shared" si="394"/>
        <v>0</v>
      </c>
      <c r="VL17" s="27" t="str">
        <f t="shared" si="395"/>
        <v>9.3</v>
      </c>
      <c r="VM17" s="27" t="str">
        <f t="shared" si="396"/>
        <v>7.37</v>
      </c>
      <c r="VN17" s="27">
        <f t="shared" si="397"/>
        <v>0</v>
      </c>
      <c r="VO17" s="27" t="str">
        <f t="shared" si="398"/>
        <v>-3.97</v>
      </c>
      <c r="VP17" s="27" t="str">
        <f t="shared" si="399"/>
        <v>9.05</v>
      </c>
      <c r="VQ17" s="27" t="str">
        <f t="shared" si="400"/>
        <v>7.64</v>
      </c>
      <c r="VR17" s="27" t="str">
        <f t="shared" si="401"/>
        <v>-1.84</v>
      </c>
      <c r="VS17" s="27" t="str">
        <f t="shared" si="402"/>
        <v>9.67</v>
      </c>
      <c r="VT17" s="27">
        <f t="shared" si="403"/>
        <v>0</v>
      </c>
      <c r="VU17" s="27" t="str">
        <f t="shared" si="404"/>
        <v>6.44</v>
      </c>
      <c r="VV17" s="27" t="str">
        <f t="shared" si="405"/>
        <v>8.43</v>
      </c>
      <c r="VW17" s="27">
        <f t="shared" si="406"/>
        <v>0</v>
      </c>
      <c r="VX17" s="27">
        <f t="shared" si="407"/>
        <v>0</v>
      </c>
      <c r="VY17" s="27" t="str">
        <f t="shared" si="408"/>
        <v>8.88</v>
      </c>
      <c r="VZ17" s="27" t="str">
        <f t="shared" si="409"/>
        <v>-6.08</v>
      </c>
      <c r="WA17" s="27">
        <f t="shared" si="410"/>
        <v>0</v>
      </c>
      <c r="WB17" s="27" t="str">
        <f t="shared" si="411"/>
        <v>4.2</v>
      </c>
      <c r="WC17" s="27">
        <f t="shared" si="412"/>
        <v>0</v>
      </c>
      <c r="WD17" s="27" t="str">
        <f t="shared" si="413"/>
        <v>6.09</v>
      </c>
      <c r="WE17" s="27" t="str">
        <f t="shared" si="414"/>
        <v>13.37</v>
      </c>
      <c r="WF17" s="27">
        <f t="shared" si="415"/>
        <v>0</v>
      </c>
      <c r="WG17" s="27" t="str">
        <f t="shared" si="416"/>
        <v>6.77</v>
      </c>
      <c r="WH17" s="27" t="str">
        <f t="shared" si="417"/>
        <v>6.72</v>
      </c>
      <c r="WI17" s="27">
        <f t="shared" si="418"/>
        <v>0</v>
      </c>
      <c r="WJ17" s="27" t="str">
        <f t="shared" si="419"/>
        <v>6.19</v>
      </c>
      <c r="WK17" s="27" t="str">
        <f t="shared" si="420"/>
        <v>3.94</v>
      </c>
      <c r="WL17" s="27">
        <f t="shared" si="421"/>
        <v>0</v>
      </c>
      <c r="WM17" s="27" t="str">
        <f t="shared" si="422"/>
        <v>2.82</v>
      </c>
      <c r="WN17" s="27" t="str">
        <f t="shared" si="423"/>
        <v>7.13</v>
      </c>
      <c r="WO17" s="27">
        <f t="shared" si="424"/>
        <v>0</v>
      </c>
      <c r="WP17" s="27" t="str">
        <f t="shared" si="425"/>
        <v>8.94</v>
      </c>
      <c r="WQ17" s="27">
        <f t="shared" si="426"/>
        <v>0</v>
      </c>
      <c r="WR17" s="27">
        <f t="shared" si="427"/>
        <v>0</v>
      </c>
      <c r="WS17" s="27" t="str">
        <f t="shared" si="428"/>
        <v>8.37</v>
      </c>
      <c r="WT17" s="27">
        <f t="shared" si="429"/>
        <v>0</v>
      </c>
      <c r="WU17" s="27">
        <f t="shared" si="430"/>
        <v>0</v>
      </c>
      <c r="WV17" s="27">
        <f t="shared" si="431"/>
        <v>0</v>
      </c>
      <c r="WW17" s="27">
        <f t="shared" si="432"/>
        <v>0</v>
      </c>
      <c r="WX17" s="27">
        <f t="shared" si="433"/>
        <v>0</v>
      </c>
      <c r="WY17" s="27" t="str">
        <f t="shared" si="434"/>
        <v>-2.56</v>
      </c>
      <c r="WZ17" s="27">
        <f t="shared" si="435"/>
        <v>0</v>
      </c>
      <c r="XA17" s="27">
        <f t="shared" si="436"/>
        <v>0</v>
      </c>
      <c r="XB17" s="27" t="str">
        <f t="shared" si="437"/>
        <v>-8.75</v>
      </c>
      <c r="XC17" s="27">
        <f t="shared" si="438"/>
        <v>0</v>
      </c>
      <c r="XD17" s="27">
        <f t="shared" si="439"/>
        <v>0</v>
      </c>
      <c r="XE17" s="27">
        <f t="shared" si="440"/>
        <v>0</v>
      </c>
      <c r="XF17" s="27">
        <f t="shared" si="441"/>
        <v>0</v>
      </c>
      <c r="XG17" s="27">
        <f t="shared" si="442"/>
        <v>0</v>
      </c>
      <c r="XH17" s="27">
        <f t="shared" si="443"/>
        <v>0</v>
      </c>
      <c r="XI17" s="27" t="str">
        <f t="shared" si="444"/>
        <v>-2.39</v>
      </c>
      <c r="XJ17" s="27" t="str">
        <f t="shared" si="445"/>
        <v>-8.54</v>
      </c>
      <c r="XK17" s="27" t="str">
        <f t="shared" si="446"/>
        <v>-8.57</v>
      </c>
      <c r="XL17" s="27" t="str">
        <f t="shared" si="447"/>
        <v>-2.1</v>
      </c>
      <c r="XM17" s="27">
        <f t="shared" si="448"/>
        <v>0</v>
      </c>
      <c r="XN17" s="27">
        <f t="shared" si="449"/>
        <v>0</v>
      </c>
      <c r="XO17" s="27">
        <f t="shared" si="450"/>
        <v>0</v>
      </c>
      <c r="XP17" s="27">
        <f t="shared" si="451"/>
        <v>0</v>
      </c>
      <c r="XQ17" s="27">
        <f t="shared" si="452"/>
        <v>0</v>
      </c>
      <c r="XR17" s="27">
        <f t="shared" si="453"/>
        <v>0</v>
      </c>
      <c r="XS17" s="27">
        <f t="shared" si="454"/>
        <v>0</v>
      </c>
      <c r="XT17" s="27">
        <f t="shared" si="455"/>
        <v>0</v>
      </c>
      <c r="XU17" s="27">
        <f t="shared" si="456"/>
        <v>0</v>
      </c>
      <c r="XV17" s="27">
        <f t="shared" si="457"/>
        <v>0</v>
      </c>
      <c r="XW17" s="27">
        <f t="shared" si="458"/>
        <v>0</v>
      </c>
      <c r="XX17" s="27">
        <f t="shared" si="459"/>
        <v>0</v>
      </c>
      <c r="XY17" s="27">
        <f t="shared" si="460"/>
        <v>0</v>
      </c>
      <c r="XZ17" s="27">
        <f t="shared" si="461"/>
        <v>0</v>
      </c>
      <c r="YA17" s="27">
        <f t="shared" si="462"/>
        <v>0</v>
      </c>
      <c r="YB17" s="27">
        <f t="shared" si="463"/>
        <v>0</v>
      </c>
      <c r="YC17" s="27">
        <f t="shared" si="464"/>
        <v>0</v>
      </c>
      <c r="YD17" s="27">
        <f t="shared" si="465"/>
        <v>0</v>
      </c>
      <c r="YE17" s="27">
        <f t="shared" si="466"/>
        <v>0</v>
      </c>
      <c r="YF17" s="27">
        <f t="shared" si="467"/>
        <v>0</v>
      </c>
      <c r="YG17" s="27">
        <f t="shared" si="468"/>
        <v>0</v>
      </c>
      <c r="YH17" s="27">
        <f t="shared" si="469"/>
        <v>0</v>
      </c>
      <c r="YI17" s="27">
        <f t="shared" si="470"/>
        <v>0</v>
      </c>
      <c r="YJ17" s="27">
        <f t="shared" si="471"/>
        <v>0</v>
      </c>
      <c r="YL17" s="28">
        <f t="shared" si="472"/>
        <v>824</v>
      </c>
      <c r="YM17" s="28">
        <f t="shared" si="473"/>
        <v>674</v>
      </c>
      <c r="YN17" s="28">
        <f t="shared" si="474"/>
        <v>166</v>
      </c>
      <c r="YO17" s="28">
        <f t="shared" si="475"/>
        <v>269</v>
      </c>
      <c r="YP17" s="28">
        <f t="shared" si="476"/>
        <v>0</v>
      </c>
      <c r="YQ17" s="28">
        <f t="shared" si="477"/>
        <v>1400.6666666666667</v>
      </c>
      <c r="YT17" s="27" t="str">
        <f t="shared" si="478"/>
        <v>57</v>
      </c>
      <c r="YU17" s="27" t="str">
        <f t="shared" si="479"/>
        <v>41</v>
      </c>
      <c r="YV17" s="27" t="str">
        <f t="shared" si="480"/>
        <v>58</v>
      </c>
      <c r="YW17" s="27">
        <f t="shared" si="481"/>
        <v>0</v>
      </c>
      <c r="YX17" s="27">
        <f t="shared" si="482"/>
        <v>0</v>
      </c>
      <c r="YY17" s="27" t="str">
        <f t="shared" si="483"/>
        <v>55</v>
      </c>
      <c r="YZ17" s="27" t="str">
        <f t="shared" si="484"/>
        <v>58</v>
      </c>
      <c r="ZA17" s="27">
        <f t="shared" si="485"/>
        <v>0</v>
      </c>
      <c r="ZB17" s="27" t="str">
        <f t="shared" si="486"/>
        <v>100</v>
      </c>
      <c r="ZC17" s="27" t="str">
        <f t="shared" si="487"/>
        <v>68</v>
      </c>
      <c r="ZD17" s="27" t="str">
        <f t="shared" si="488"/>
        <v>78</v>
      </c>
      <c r="ZE17" s="27" t="str">
        <f t="shared" si="489"/>
        <v>100</v>
      </c>
      <c r="ZF17" s="27" t="str">
        <f t="shared" si="490"/>
        <v>48</v>
      </c>
      <c r="ZG17" s="27">
        <f t="shared" si="491"/>
        <v>0</v>
      </c>
      <c r="ZH17" s="27" t="str">
        <f t="shared" si="492"/>
        <v>74</v>
      </c>
      <c r="ZI17" s="27" t="str">
        <f t="shared" si="493"/>
        <v>62</v>
      </c>
      <c r="ZJ17" s="27">
        <f t="shared" si="494"/>
        <v>0</v>
      </c>
      <c r="ZK17" s="27">
        <f t="shared" si="495"/>
        <v>0</v>
      </c>
      <c r="ZL17" s="27" t="str">
        <f t="shared" si="496"/>
        <v>61</v>
      </c>
      <c r="ZM17" s="27" t="str">
        <f t="shared" si="497"/>
        <v>88</v>
      </c>
      <c r="ZN17" s="27">
        <f t="shared" si="498"/>
        <v>0</v>
      </c>
      <c r="ZO17" s="27" t="str">
        <f t="shared" si="499"/>
        <v>77</v>
      </c>
      <c r="ZP17" s="27">
        <f t="shared" si="500"/>
        <v>0</v>
      </c>
      <c r="ZQ17" s="27" t="str">
        <f t="shared" si="501"/>
        <v>68</v>
      </c>
      <c r="ZR17" s="27" t="str">
        <f t="shared" si="502"/>
        <v>48</v>
      </c>
      <c r="ZS17" s="27">
        <f t="shared" si="503"/>
        <v>0</v>
      </c>
      <c r="ZT17" s="27" t="str">
        <f t="shared" si="504"/>
        <v>62</v>
      </c>
      <c r="ZU17" s="27" t="str">
        <f t="shared" si="505"/>
        <v>74</v>
      </c>
      <c r="ZV17" s="27">
        <f t="shared" si="506"/>
        <v>0</v>
      </c>
      <c r="ZW17" s="27" t="str">
        <f t="shared" si="507"/>
        <v>80</v>
      </c>
      <c r="ZX17" s="27" t="str">
        <f t="shared" si="508"/>
        <v>88</v>
      </c>
      <c r="ZY17" s="27">
        <f t="shared" si="509"/>
        <v>0</v>
      </c>
      <c r="ZZ17" s="27" t="str">
        <f t="shared" si="510"/>
        <v>81</v>
      </c>
      <c r="AAA17" s="27" t="str">
        <f t="shared" si="511"/>
        <v>90</v>
      </c>
      <c r="AAB17" s="27">
        <f t="shared" si="512"/>
        <v>0</v>
      </c>
      <c r="AAC17" s="27" t="str">
        <f t="shared" si="513"/>
        <v>48</v>
      </c>
      <c r="AAD17" s="27">
        <f t="shared" si="514"/>
        <v>0</v>
      </c>
      <c r="AAE17" s="27">
        <f t="shared" si="515"/>
        <v>0</v>
      </c>
      <c r="AAF17" s="27" t="str">
        <f t="shared" si="516"/>
        <v>76</v>
      </c>
      <c r="AAG17" s="27">
        <f t="shared" si="517"/>
        <v>0</v>
      </c>
      <c r="AAH17" s="27">
        <f t="shared" si="518"/>
        <v>0</v>
      </c>
      <c r="AAI17" s="27">
        <f t="shared" si="519"/>
        <v>0</v>
      </c>
      <c r="AAJ17" s="27">
        <f t="shared" si="520"/>
        <v>0</v>
      </c>
      <c r="AAK17" s="27">
        <f t="shared" si="521"/>
        <v>0</v>
      </c>
      <c r="AAL17" s="27" t="str">
        <f t="shared" si="522"/>
        <v>100</v>
      </c>
      <c r="AAM17" s="27">
        <f t="shared" si="523"/>
        <v>0</v>
      </c>
      <c r="AAN17" s="27">
        <f t="shared" si="524"/>
        <v>0</v>
      </c>
      <c r="AAO17" s="27" t="str">
        <f t="shared" si="525"/>
        <v>93</v>
      </c>
      <c r="AAP17" s="27">
        <f t="shared" si="526"/>
        <v>0</v>
      </c>
      <c r="AAQ17" s="27">
        <f t="shared" si="527"/>
        <v>0</v>
      </c>
      <c r="AAR17" s="27">
        <f t="shared" si="528"/>
        <v>0</v>
      </c>
      <c r="AAS17" s="27">
        <f t="shared" si="529"/>
        <v>0</v>
      </c>
      <c r="AAT17" s="27">
        <f t="shared" si="530"/>
        <v>0</v>
      </c>
      <c r="AAU17" s="27">
        <f t="shared" si="531"/>
        <v>0</v>
      </c>
      <c r="AAV17" s="27" t="str">
        <f t="shared" si="532"/>
        <v>95</v>
      </c>
      <c r="AAW17" s="27" t="str">
        <f t="shared" si="533"/>
        <v>93</v>
      </c>
      <c r="AAX17" s="27" t="str">
        <f t="shared" si="534"/>
        <v>94</v>
      </c>
      <c r="AAY17" s="27" t="str">
        <f t="shared" si="535"/>
        <v>95</v>
      </c>
      <c r="AAZ17" s="27">
        <f t="shared" si="536"/>
        <v>0</v>
      </c>
      <c r="ABA17" s="27">
        <f t="shared" si="537"/>
        <v>0</v>
      </c>
      <c r="ABB17" s="27">
        <f t="shared" si="538"/>
        <v>0</v>
      </c>
      <c r="ABC17" s="27">
        <f t="shared" si="539"/>
        <v>0</v>
      </c>
      <c r="ABD17" s="27">
        <f t="shared" si="540"/>
        <v>0</v>
      </c>
      <c r="ABE17" s="27">
        <f t="shared" si="541"/>
        <v>0</v>
      </c>
      <c r="ABF17" s="27">
        <f t="shared" si="542"/>
        <v>0</v>
      </c>
      <c r="ABG17" s="27">
        <f t="shared" si="543"/>
        <v>0</v>
      </c>
      <c r="ABH17" s="27">
        <f t="shared" si="544"/>
        <v>0</v>
      </c>
      <c r="ABI17" s="27">
        <f t="shared" si="545"/>
        <v>0</v>
      </c>
      <c r="ABJ17" s="27">
        <f t="shared" si="546"/>
        <v>0</v>
      </c>
      <c r="ABK17" s="27">
        <f t="shared" si="547"/>
        <v>0</v>
      </c>
      <c r="ABL17" s="27">
        <f t="shared" si="548"/>
        <v>0</v>
      </c>
      <c r="ABM17" s="27">
        <f t="shared" si="549"/>
        <v>0</v>
      </c>
      <c r="ABN17" s="27">
        <f t="shared" si="550"/>
        <v>0</v>
      </c>
      <c r="ABO17" s="27">
        <f t="shared" si="551"/>
        <v>0</v>
      </c>
      <c r="ABP17" s="27">
        <f t="shared" si="552"/>
        <v>0</v>
      </c>
      <c r="ABQ17" s="27">
        <f t="shared" si="553"/>
        <v>0</v>
      </c>
      <c r="ABR17" s="27">
        <f t="shared" si="554"/>
        <v>0</v>
      </c>
      <c r="ABS17" s="27">
        <f t="shared" si="555"/>
        <v>0</v>
      </c>
      <c r="ABT17" s="27">
        <f t="shared" si="556"/>
        <v>0</v>
      </c>
      <c r="ABU17" s="27">
        <f t="shared" si="557"/>
        <v>0</v>
      </c>
      <c r="ABV17" s="27">
        <f t="shared" si="558"/>
        <v>0</v>
      </c>
      <c r="ABW17" s="27">
        <f t="shared" si="559"/>
        <v>0</v>
      </c>
      <c r="ABY17" s="28">
        <f t="shared" si="560"/>
        <v>784.09999999999991</v>
      </c>
      <c r="ABZ17" s="28">
        <f t="shared" si="561"/>
        <v>570.4</v>
      </c>
      <c r="ACA17" s="28">
        <f t="shared" si="562"/>
        <v>87.2</v>
      </c>
      <c r="ACB17" s="28">
        <f t="shared" si="563"/>
        <v>128.6</v>
      </c>
      <c r="ACC17" s="28">
        <f t="shared" si="564"/>
        <v>0</v>
      </c>
      <c r="ACD17" s="28">
        <f t="shared" si="565"/>
        <v>1146.4333333333332</v>
      </c>
      <c r="ACG17" s="27" t="str">
        <f t="shared" si="566"/>
        <v>43.5</v>
      </c>
      <c r="ACH17" s="27" t="str">
        <f t="shared" si="567"/>
        <v>51.3</v>
      </c>
      <c r="ACI17" s="27" t="str">
        <f t="shared" si="568"/>
        <v>80.3</v>
      </c>
      <c r="ACJ17" s="27">
        <f t="shared" si="569"/>
        <v>0</v>
      </c>
      <c r="ACK17" s="27">
        <f t="shared" si="570"/>
        <v>0</v>
      </c>
      <c r="ACL17" s="27" t="str">
        <f t="shared" si="571"/>
        <v>70.1</v>
      </c>
      <c r="ACM17" s="27" t="str">
        <f t="shared" si="572"/>
        <v>67</v>
      </c>
      <c r="ACN17" s="27">
        <f t="shared" si="573"/>
        <v>0</v>
      </c>
      <c r="ACO17" s="27" t="str">
        <f t="shared" si="574"/>
        <v>57.9</v>
      </c>
      <c r="ACP17" s="27" t="str">
        <f t="shared" si="575"/>
        <v>106.6</v>
      </c>
      <c r="ACQ17" s="27" t="str">
        <f t="shared" si="576"/>
        <v>59.4</v>
      </c>
      <c r="ACR17" s="27" t="str">
        <f t="shared" si="577"/>
        <v>28.9</v>
      </c>
      <c r="ACS17" s="27" t="str">
        <f t="shared" si="578"/>
        <v>105.3</v>
      </c>
      <c r="ACT17" s="27">
        <f t="shared" si="579"/>
        <v>0</v>
      </c>
      <c r="ACU17" s="27" t="str">
        <f t="shared" si="580"/>
        <v>35.4</v>
      </c>
      <c r="ACV17" s="27" t="str">
        <f t="shared" si="581"/>
        <v>29</v>
      </c>
      <c r="ACW17" s="27">
        <f t="shared" si="582"/>
        <v>0</v>
      </c>
      <c r="ACX17" s="27">
        <f t="shared" si="583"/>
        <v>0</v>
      </c>
      <c r="ACY17" s="27" t="str">
        <f t="shared" si="584"/>
        <v>66.6</v>
      </c>
      <c r="ACZ17" s="27" t="str">
        <f t="shared" si="585"/>
        <v>27.8</v>
      </c>
      <c r="ADA17" s="27">
        <f t="shared" si="586"/>
        <v>0</v>
      </c>
      <c r="ADB17" s="27" t="str">
        <f t="shared" si="587"/>
        <v>20.9</v>
      </c>
      <c r="ADC17" s="27">
        <f t="shared" si="588"/>
        <v>0</v>
      </c>
      <c r="ADD17" s="27" t="str">
        <f t="shared" si="589"/>
        <v>131.2</v>
      </c>
      <c r="ADE17" s="27" t="str">
        <f t="shared" si="590"/>
        <v>111.4</v>
      </c>
      <c r="ADF17" s="27">
        <f t="shared" si="591"/>
        <v>0</v>
      </c>
      <c r="ADG17" s="27" t="str">
        <f t="shared" si="592"/>
        <v>92.7</v>
      </c>
      <c r="ADH17" s="27" t="str">
        <f t="shared" si="593"/>
        <v>25.6</v>
      </c>
      <c r="ADI17" s="27">
        <f t="shared" si="594"/>
        <v>0</v>
      </c>
      <c r="ADJ17" s="27" t="str">
        <f t="shared" si="595"/>
        <v>67.5</v>
      </c>
      <c r="ADK17" s="27" t="str">
        <f t="shared" si="596"/>
        <v>25.8</v>
      </c>
      <c r="ADL17" s="27">
        <f t="shared" si="597"/>
        <v>0</v>
      </c>
      <c r="ADM17" s="27" t="str">
        <f t="shared" si="598"/>
        <v>56.9</v>
      </c>
      <c r="ADN17" s="27" t="str">
        <f t="shared" si="599"/>
        <v>12.2</v>
      </c>
      <c r="ADO17" s="27">
        <f t="shared" si="600"/>
        <v>0</v>
      </c>
      <c r="ADP17" s="27" t="str">
        <f t="shared" si="601"/>
        <v>68.4</v>
      </c>
      <c r="ADQ17" s="27">
        <f t="shared" si="602"/>
        <v>0</v>
      </c>
      <c r="ADR17" s="27">
        <f t="shared" si="603"/>
        <v>0</v>
      </c>
      <c r="ADS17" s="27" t="str">
        <f t="shared" si="604"/>
        <v>50.1</v>
      </c>
      <c r="ADT17" s="27">
        <f t="shared" si="605"/>
        <v>0</v>
      </c>
      <c r="ADU17" s="27">
        <f t="shared" si="606"/>
        <v>0</v>
      </c>
      <c r="ADV17" s="27">
        <f t="shared" si="607"/>
        <v>0</v>
      </c>
      <c r="ADW17" s="27">
        <f t="shared" si="608"/>
        <v>0</v>
      </c>
      <c r="ADX17" s="27">
        <f t="shared" si="609"/>
        <v>0</v>
      </c>
      <c r="ADY17" s="27" t="str">
        <f t="shared" si="610"/>
        <v>56.3</v>
      </c>
      <c r="ADZ17" s="27">
        <f t="shared" si="611"/>
        <v>0</v>
      </c>
      <c r="AEA17" s="27">
        <f t="shared" si="612"/>
        <v>0</v>
      </c>
      <c r="AEB17" s="27" t="str">
        <f t="shared" si="613"/>
        <v>22.2</v>
      </c>
      <c r="AEC17" s="27">
        <f t="shared" si="614"/>
        <v>0</v>
      </c>
      <c r="AED17" s="27">
        <f t="shared" si="615"/>
        <v>0</v>
      </c>
      <c r="AEE17" s="27">
        <f t="shared" si="616"/>
        <v>0</v>
      </c>
      <c r="AEF17" s="27">
        <f t="shared" si="617"/>
        <v>0</v>
      </c>
      <c r="AEG17" s="27">
        <f t="shared" si="618"/>
        <v>0</v>
      </c>
      <c r="AEH17" s="27">
        <f t="shared" si="619"/>
        <v>0</v>
      </c>
      <c r="AEI17" s="27" t="str">
        <f t="shared" si="620"/>
        <v>16.4</v>
      </c>
      <c r="AEJ17" s="27" t="str">
        <f t="shared" si="621"/>
        <v>34.7</v>
      </c>
      <c r="AEK17" s="27" t="str">
        <f t="shared" si="622"/>
        <v>43.8</v>
      </c>
      <c r="AEL17" s="27" t="str">
        <f t="shared" si="623"/>
        <v>18.5</v>
      </c>
      <c r="AEM17" s="27">
        <f t="shared" si="624"/>
        <v>0</v>
      </c>
      <c r="AEN17" s="27">
        <f t="shared" si="625"/>
        <v>0</v>
      </c>
      <c r="AEO17" s="27">
        <f t="shared" si="626"/>
        <v>0</v>
      </c>
      <c r="AEP17" s="27">
        <f t="shared" si="627"/>
        <v>0</v>
      </c>
      <c r="AEQ17" s="27">
        <f t="shared" si="628"/>
        <v>0</v>
      </c>
      <c r="AER17" s="27">
        <f t="shared" si="629"/>
        <v>0</v>
      </c>
      <c r="AES17" s="27">
        <f t="shared" si="630"/>
        <v>0</v>
      </c>
      <c r="AET17" s="27">
        <f t="shared" si="631"/>
        <v>0</v>
      </c>
      <c r="AEU17" s="27">
        <f t="shared" si="632"/>
        <v>0</v>
      </c>
      <c r="AEV17" s="27">
        <f t="shared" si="633"/>
        <v>0</v>
      </c>
      <c r="AEW17" s="27">
        <f t="shared" si="634"/>
        <v>0</v>
      </c>
      <c r="AEX17" s="27">
        <f t="shared" si="635"/>
        <v>0</v>
      </c>
      <c r="AEY17" s="27">
        <f t="shared" si="636"/>
        <v>0</v>
      </c>
      <c r="AEZ17" s="27">
        <f t="shared" si="637"/>
        <v>0</v>
      </c>
      <c r="AFA17" s="27">
        <f t="shared" si="638"/>
        <v>0</v>
      </c>
      <c r="AFB17" s="27">
        <f t="shared" si="639"/>
        <v>0</v>
      </c>
      <c r="AFC17" s="27">
        <f t="shared" si="640"/>
        <v>0</v>
      </c>
      <c r="AFD17" s="27">
        <f t="shared" si="641"/>
        <v>0</v>
      </c>
      <c r="AFE17" s="27">
        <f t="shared" si="642"/>
        <v>0</v>
      </c>
      <c r="AFF17" s="27">
        <f t="shared" si="643"/>
        <v>0</v>
      </c>
      <c r="AFG17" s="27">
        <f t="shared" si="644"/>
        <v>0</v>
      </c>
      <c r="AFH17" s="27">
        <f t="shared" si="645"/>
        <v>0</v>
      </c>
      <c r="AFI17" s="27">
        <f t="shared" si="646"/>
        <v>0</v>
      </c>
      <c r="AFJ17" s="27">
        <f t="shared" si="647"/>
        <v>0</v>
      </c>
      <c r="AFL17" s="28">
        <f t="shared" si="892"/>
        <v>79.1875</v>
      </c>
      <c r="AFM17" s="28">
        <v>79.1875</v>
      </c>
      <c r="AFN17" s="27">
        <v>5</v>
      </c>
      <c r="AFO17" s="27">
        <f t="shared" si="648"/>
        <v>5</v>
      </c>
      <c r="AFP17" s="27">
        <f t="shared" si="649"/>
        <v>5</v>
      </c>
      <c r="AFQ17" s="27">
        <f t="shared" si="650"/>
        <v>5</v>
      </c>
      <c r="AFR17" s="27">
        <f t="shared" si="651"/>
        <v>0</v>
      </c>
      <c r="AFS17" s="27">
        <f t="shared" si="652"/>
        <v>0</v>
      </c>
      <c r="AFT17" s="27">
        <f t="shared" si="653"/>
        <v>5</v>
      </c>
      <c r="AFU17" s="27">
        <f t="shared" si="654"/>
        <v>2</v>
      </c>
      <c r="AFV17" s="27">
        <f t="shared" si="655"/>
        <v>0</v>
      </c>
      <c r="AFW17" s="27">
        <f t="shared" si="656"/>
        <v>5</v>
      </c>
      <c r="AFX17" s="27">
        <f t="shared" si="657"/>
        <v>5</v>
      </c>
      <c r="AFY17" s="27">
        <f t="shared" si="658"/>
        <v>5</v>
      </c>
      <c r="AFZ17" s="27">
        <f t="shared" si="659"/>
        <v>5</v>
      </c>
      <c r="AGA17" s="27">
        <f t="shared" si="660"/>
        <v>3</v>
      </c>
      <c r="AGB17" s="27">
        <f t="shared" si="661"/>
        <v>0</v>
      </c>
      <c r="AGC17" s="27">
        <f t="shared" si="662"/>
        <v>5</v>
      </c>
      <c r="AGD17" s="27">
        <f t="shared" si="663"/>
        <v>5</v>
      </c>
      <c r="AGE17" s="27">
        <f t="shared" si="664"/>
        <v>0</v>
      </c>
      <c r="AGF17" s="27">
        <f t="shared" si="665"/>
        <v>0</v>
      </c>
      <c r="AGG17" s="27">
        <f t="shared" si="666"/>
        <v>5</v>
      </c>
      <c r="AGH17" s="27">
        <f t="shared" si="667"/>
        <v>2</v>
      </c>
      <c r="AGI17" s="27">
        <f t="shared" si="668"/>
        <v>0</v>
      </c>
      <c r="AGJ17" s="27">
        <f t="shared" si="669"/>
        <v>6</v>
      </c>
      <c r="AGK17" s="27">
        <f t="shared" si="670"/>
        <v>0</v>
      </c>
      <c r="AGL17" s="27">
        <f t="shared" si="671"/>
        <v>5</v>
      </c>
      <c r="AGM17" s="27">
        <f t="shared" si="672"/>
        <v>5</v>
      </c>
      <c r="AGN17" s="27">
        <f t="shared" si="673"/>
        <v>0</v>
      </c>
      <c r="AGO17" s="27">
        <f t="shared" si="674"/>
        <v>5</v>
      </c>
      <c r="AGP17" s="27">
        <f t="shared" si="675"/>
        <v>8</v>
      </c>
      <c r="AGQ17" s="27">
        <f t="shared" si="676"/>
        <v>0</v>
      </c>
      <c r="AGR17" s="27">
        <f t="shared" si="677"/>
        <v>5</v>
      </c>
      <c r="AGS17" s="27">
        <f t="shared" si="678"/>
        <v>7</v>
      </c>
      <c r="AGT17" s="27">
        <f t="shared" si="679"/>
        <v>0</v>
      </c>
      <c r="AGU17" s="27">
        <f t="shared" si="680"/>
        <v>5</v>
      </c>
      <c r="AGV17" s="27">
        <f t="shared" si="681"/>
        <v>5</v>
      </c>
      <c r="AGW17" s="27">
        <f t="shared" si="682"/>
        <v>0</v>
      </c>
      <c r="AGX17" s="27">
        <f t="shared" si="683"/>
        <v>5</v>
      </c>
      <c r="AGY17" s="27">
        <f t="shared" si="684"/>
        <v>0</v>
      </c>
      <c r="AGZ17" s="27">
        <f t="shared" si="685"/>
        <v>0</v>
      </c>
      <c r="AHA17" s="27">
        <f t="shared" si="686"/>
        <v>5</v>
      </c>
      <c r="AHB17" s="27">
        <f t="shared" si="687"/>
        <v>0</v>
      </c>
      <c r="AHC17" s="27">
        <f t="shared" si="688"/>
        <v>0</v>
      </c>
      <c r="AHD17" s="27">
        <f t="shared" si="689"/>
        <v>0</v>
      </c>
      <c r="AHE17" s="27">
        <f t="shared" si="690"/>
        <v>0</v>
      </c>
      <c r="AHF17" s="27">
        <f t="shared" si="691"/>
        <v>0</v>
      </c>
      <c r="AHG17" s="27">
        <f t="shared" si="692"/>
        <v>5</v>
      </c>
      <c r="AHH17" s="27">
        <f t="shared" si="693"/>
        <v>0</v>
      </c>
      <c r="AHI17" s="27">
        <f t="shared" si="694"/>
        <v>0</v>
      </c>
      <c r="AHJ17" s="27">
        <f t="shared" si="695"/>
        <v>5</v>
      </c>
      <c r="AHK17" s="27">
        <f t="shared" si="696"/>
        <v>0</v>
      </c>
      <c r="AHL17" s="27">
        <f t="shared" si="697"/>
        <v>0</v>
      </c>
      <c r="AHM17" s="27">
        <f t="shared" si="698"/>
        <v>0</v>
      </c>
      <c r="AHN17" s="27">
        <f t="shared" si="699"/>
        <v>0</v>
      </c>
      <c r="AHO17" s="27">
        <f t="shared" si="700"/>
        <v>0</v>
      </c>
      <c r="AHP17" s="27">
        <f t="shared" si="701"/>
        <v>0</v>
      </c>
      <c r="AHQ17" s="27">
        <f t="shared" si="702"/>
        <v>5</v>
      </c>
      <c r="AHR17" s="27">
        <f t="shared" si="703"/>
        <v>3</v>
      </c>
      <c r="AHS17" s="27">
        <f t="shared" si="704"/>
        <v>5</v>
      </c>
      <c r="AHT17" s="27">
        <f t="shared" si="705"/>
        <v>5</v>
      </c>
      <c r="AHU17" s="27">
        <f t="shared" si="706"/>
        <v>0</v>
      </c>
      <c r="AHV17" s="27">
        <f t="shared" si="707"/>
        <v>0</v>
      </c>
      <c r="AHW17" s="27">
        <f t="shared" si="708"/>
        <v>0</v>
      </c>
      <c r="AHX17" s="27">
        <f t="shared" si="709"/>
        <v>0</v>
      </c>
      <c r="AHY17" s="27">
        <f t="shared" si="710"/>
        <v>0</v>
      </c>
      <c r="AHZ17" s="27">
        <f t="shared" si="711"/>
        <v>0</v>
      </c>
      <c r="AIA17" s="27">
        <f t="shared" si="712"/>
        <v>0</v>
      </c>
      <c r="AIB17" s="27">
        <f t="shared" si="713"/>
        <v>0</v>
      </c>
      <c r="AIC17" s="27">
        <f t="shared" si="714"/>
        <v>0</v>
      </c>
      <c r="AID17" s="27">
        <f t="shared" si="715"/>
        <v>0</v>
      </c>
      <c r="AIE17" s="27">
        <f t="shared" si="716"/>
        <v>0</v>
      </c>
      <c r="AIF17" s="27">
        <f t="shared" si="717"/>
        <v>0</v>
      </c>
      <c r="AIG17" s="27">
        <f t="shared" si="718"/>
        <v>0</v>
      </c>
      <c r="AIH17" s="27">
        <f t="shared" si="719"/>
        <v>0</v>
      </c>
      <c r="AII17" s="27">
        <f t="shared" si="720"/>
        <v>0</v>
      </c>
      <c r="AIJ17" s="27">
        <f t="shared" si="721"/>
        <v>0</v>
      </c>
      <c r="AIK17" s="27">
        <f t="shared" si="722"/>
        <v>0</v>
      </c>
      <c r="AIL17" s="27">
        <f t="shared" si="723"/>
        <v>0</v>
      </c>
      <c r="AIM17" s="27">
        <f t="shared" si="724"/>
        <v>0</v>
      </c>
      <c r="AIN17" s="27">
        <f t="shared" si="725"/>
        <v>0</v>
      </c>
      <c r="AIO17" s="27">
        <f t="shared" si="726"/>
        <v>0</v>
      </c>
      <c r="AIP17" s="27">
        <f t="shared" si="727"/>
        <v>0</v>
      </c>
      <c r="AIQ17" s="27">
        <f t="shared" si="728"/>
        <v>0</v>
      </c>
      <c r="AIR17" s="27">
        <f t="shared" si="729"/>
        <v>0</v>
      </c>
      <c r="AIT17" s="27">
        <v>1</v>
      </c>
      <c r="AIU17" s="27">
        <v>1</v>
      </c>
      <c r="AIV17" s="27">
        <v>1</v>
      </c>
      <c r="AIW17" s="27">
        <f t="shared" si="730"/>
        <v>0</v>
      </c>
      <c r="AIX17" s="27">
        <f t="shared" si="731"/>
        <v>0</v>
      </c>
      <c r="AIY17" s="27">
        <f t="shared" si="732"/>
        <v>0.25</v>
      </c>
      <c r="AIZ17" s="27">
        <f t="shared" si="733"/>
        <v>8</v>
      </c>
      <c r="AJA17" s="27">
        <f t="shared" si="734"/>
        <v>0</v>
      </c>
      <c r="AJB17" s="27">
        <f t="shared" si="735"/>
        <v>4</v>
      </c>
      <c r="AJC17" s="27">
        <f t="shared" si="736"/>
        <v>1</v>
      </c>
      <c r="AJD17" s="27">
        <f t="shared" si="737"/>
        <v>1</v>
      </c>
      <c r="AJE17" s="27">
        <f t="shared" si="738"/>
        <v>1</v>
      </c>
      <c r="AJF17" s="27">
        <f t="shared" si="739"/>
        <v>8</v>
      </c>
      <c r="AJG17" s="27">
        <f t="shared" si="740"/>
        <v>0</v>
      </c>
      <c r="AJH17" s="27">
        <f t="shared" si="741"/>
        <v>4</v>
      </c>
      <c r="AJI17" s="27">
        <f t="shared" si="742"/>
        <v>1</v>
      </c>
      <c r="AJJ17" s="27">
        <f t="shared" si="743"/>
        <v>0</v>
      </c>
      <c r="AJK17" s="27">
        <f t="shared" si="744"/>
        <v>0</v>
      </c>
      <c r="AJL17" s="27">
        <f t="shared" si="745"/>
        <v>0.25</v>
      </c>
      <c r="AJM17" s="27">
        <f t="shared" si="746"/>
        <v>8</v>
      </c>
      <c r="AJN17" s="27">
        <f t="shared" si="747"/>
        <v>0</v>
      </c>
      <c r="AJO17" s="27">
        <f t="shared" si="748"/>
        <v>2</v>
      </c>
      <c r="AJP17" s="27">
        <f t="shared" si="749"/>
        <v>0</v>
      </c>
      <c r="AJQ17" s="27">
        <f t="shared" si="750"/>
        <v>8</v>
      </c>
      <c r="AJR17" s="27">
        <f t="shared" si="751"/>
        <v>1</v>
      </c>
      <c r="AJS17" s="27">
        <f t="shared" si="752"/>
        <v>0</v>
      </c>
      <c r="AJT17" s="27">
        <f t="shared" si="753"/>
        <v>0.5</v>
      </c>
      <c r="AJU17" s="27">
        <f t="shared" si="754"/>
        <v>4</v>
      </c>
      <c r="AJV17" s="27">
        <f t="shared" si="755"/>
        <v>0</v>
      </c>
      <c r="AJW17" s="27">
        <f t="shared" si="756"/>
        <v>2</v>
      </c>
      <c r="AJX17" s="27">
        <f t="shared" si="757"/>
        <v>2</v>
      </c>
      <c r="AJY17" s="27">
        <f t="shared" si="758"/>
        <v>0</v>
      </c>
      <c r="AJZ17" s="27">
        <f t="shared" si="759"/>
        <v>1</v>
      </c>
      <c r="AKA17" s="27">
        <f t="shared" si="760"/>
        <v>1</v>
      </c>
      <c r="AKB17" s="27">
        <f t="shared" si="761"/>
        <v>0</v>
      </c>
      <c r="AKC17" s="27">
        <f t="shared" si="762"/>
        <v>0.5</v>
      </c>
      <c r="AKD17" s="27">
        <f t="shared" si="763"/>
        <v>0</v>
      </c>
      <c r="AKE17" s="27">
        <f t="shared" si="764"/>
        <v>0</v>
      </c>
      <c r="AKF17" s="27">
        <f t="shared" si="765"/>
        <v>0.25</v>
      </c>
      <c r="AKG17" s="27">
        <f t="shared" si="766"/>
        <v>0</v>
      </c>
      <c r="AKH17" s="27">
        <f t="shared" si="767"/>
        <v>0</v>
      </c>
      <c r="AKI17" s="27">
        <f t="shared" si="768"/>
        <v>0</v>
      </c>
      <c r="AKJ17" s="27">
        <f t="shared" si="769"/>
        <v>0</v>
      </c>
      <c r="AKK17" s="27">
        <f t="shared" si="770"/>
        <v>0</v>
      </c>
      <c r="AKL17" s="27">
        <f t="shared" si="771"/>
        <v>3.125E-2</v>
      </c>
      <c r="AKM17" s="27">
        <f t="shared" si="772"/>
        <v>0</v>
      </c>
      <c r="AKN17" s="27">
        <f t="shared" si="773"/>
        <v>0</v>
      </c>
      <c r="AKO17" s="27">
        <f t="shared" si="774"/>
        <v>0.25</v>
      </c>
      <c r="AKP17" s="27">
        <f t="shared" si="775"/>
        <v>0</v>
      </c>
      <c r="AKQ17" s="27">
        <f t="shared" si="776"/>
        <v>0</v>
      </c>
      <c r="AKR17" s="27">
        <f t="shared" si="777"/>
        <v>0</v>
      </c>
      <c r="AKS17" s="27">
        <f t="shared" si="778"/>
        <v>0</v>
      </c>
      <c r="AKT17" s="27">
        <f t="shared" si="779"/>
        <v>0</v>
      </c>
      <c r="AKU17" s="27">
        <f t="shared" si="780"/>
        <v>0</v>
      </c>
      <c r="AKV17" s="27">
        <f t="shared" si="781"/>
        <v>0.15625</v>
      </c>
      <c r="AKW17" s="27">
        <f t="shared" si="782"/>
        <v>8</v>
      </c>
      <c r="AKX17" s="27">
        <f t="shared" si="783"/>
        <v>8</v>
      </c>
      <c r="AKY17" s="27">
        <f t="shared" si="784"/>
        <v>1</v>
      </c>
      <c r="AKZ17" s="27">
        <f t="shared" si="785"/>
        <v>0</v>
      </c>
      <c r="ALA17" s="27">
        <f t="shared" si="786"/>
        <v>0</v>
      </c>
      <c r="ALB17" s="27">
        <f t="shared" si="787"/>
        <v>0</v>
      </c>
      <c r="ALC17" s="27">
        <f t="shared" si="788"/>
        <v>0</v>
      </c>
      <c r="ALD17" s="27">
        <f t="shared" si="789"/>
        <v>0</v>
      </c>
      <c r="ALE17" s="27">
        <f t="shared" si="790"/>
        <v>0</v>
      </c>
      <c r="ALF17" s="27">
        <f t="shared" si="791"/>
        <v>0</v>
      </c>
      <c r="ALG17" s="27">
        <f t="shared" si="792"/>
        <v>0</v>
      </c>
      <c r="ALH17" s="27">
        <f t="shared" si="793"/>
        <v>0</v>
      </c>
      <c r="ALI17" s="27">
        <f t="shared" si="794"/>
        <v>0</v>
      </c>
      <c r="ALJ17" s="27">
        <f t="shared" si="795"/>
        <v>0</v>
      </c>
      <c r="ALK17" s="27">
        <f t="shared" si="796"/>
        <v>0</v>
      </c>
      <c r="ALL17" s="27">
        <f t="shared" si="797"/>
        <v>0</v>
      </c>
      <c r="ALM17" s="27">
        <f t="shared" si="798"/>
        <v>0</v>
      </c>
      <c r="ALN17" s="27">
        <f t="shared" si="799"/>
        <v>0</v>
      </c>
      <c r="ALO17" s="27">
        <f t="shared" si="800"/>
        <v>0</v>
      </c>
      <c r="ALP17" s="27">
        <f t="shared" si="801"/>
        <v>0</v>
      </c>
      <c r="ALQ17" s="27">
        <f t="shared" si="802"/>
        <v>0</v>
      </c>
      <c r="ALR17" s="27">
        <f t="shared" si="803"/>
        <v>0</v>
      </c>
      <c r="ALS17" s="27">
        <f t="shared" si="804"/>
        <v>0</v>
      </c>
      <c r="ALT17" s="27">
        <f t="shared" si="805"/>
        <v>0</v>
      </c>
      <c r="ALU17" s="27">
        <f t="shared" si="806"/>
        <v>0</v>
      </c>
      <c r="ALV17" s="27">
        <f t="shared" si="807"/>
        <v>0</v>
      </c>
      <c r="ALW17" s="27">
        <f t="shared" si="808"/>
        <v>0</v>
      </c>
      <c r="AMK17" s="28">
        <v>1903</v>
      </c>
      <c r="AML17" s="28">
        <f t="shared" si="809"/>
        <v>1903</v>
      </c>
      <c r="AMN17" s="28">
        <v>1815</v>
      </c>
      <c r="AMO17" s="27" t="str">
        <f t="shared" si="810"/>
        <v>1828</v>
      </c>
      <c r="AMP17" s="27" t="str">
        <f t="shared" si="811"/>
        <v>1836</v>
      </c>
      <c r="AMQ17" s="27" t="str">
        <f t="shared" si="812"/>
        <v>1848</v>
      </c>
      <c r="AMR17" s="27" t="str">
        <f t="shared" si="813"/>
        <v>1848</v>
      </c>
      <c r="AMS17" s="27" t="str">
        <f t="shared" si="814"/>
        <v>1848</v>
      </c>
      <c r="AMT17" s="27" t="str">
        <f t="shared" si="815"/>
        <v>1858</v>
      </c>
      <c r="AMU17" s="27" t="str">
        <f t="shared" si="816"/>
        <v>1880</v>
      </c>
      <c r="AMV17" s="27" t="str">
        <f t="shared" si="817"/>
        <v>1880</v>
      </c>
      <c r="AMW17" s="27" t="str">
        <f t="shared" si="818"/>
        <v>1899</v>
      </c>
      <c r="AMX17" s="27" t="str">
        <f t="shared" si="819"/>
        <v>1912</v>
      </c>
      <c r="AMY17" s="27" t="str">
        <f t="shared" si="820"/>
        <v>1919</v>
      </c>
      <c r="AMZ17" s="27" t="str">
        <f t="shared" si="821"/>
        <v>1912</v>
      </c>
      <c r="ANA17" s="27" t="str">
        <f t="shared" si="822"/>
        <v>1926</v>
      </c>
      <c r="ANB17" s="27" t="str">
        <f t="shared" si="823"/>
        <v>1926</v>
      </c>
      <c r="ANC17" s="27" t="str">
        <f t="shared" si="824"/>
        <v>1930</v>
      </c>
      <c r="AND17" s="27" t="str">
        <f t="shared" si="825"/>
        <v>1937</v>
      </c>
      <c r="ANE17" s="27" t="str">
        <f t="shared" si="826"/>
        <v>1937</v>
      </c>
      <c r="ANF17" s="27" t="str">
        <f t="shared" si="827"/>
        <v>1937</v>
      </c>
      <c r="ANG17" s="27" t="str">
        <f t="shared" si="828"/>
        <v>1947</v>
      </c>
      <c r="ANH17" s="27" t="str">
        <f t="shared" si="829"/>
        <v>1938</v>
      </c>
      <c r="ANI17" s="27" t="str">
        <f t="shared" si="830"/>
        <v>1938</v>
      </c>
      <c r="ANJ17" s="27" t="str">
        <f t="shared" si="831"/>
        <v>1920</v>
      </c>
      <c r="ANK17" s="27" t="str">
        <f t="shared" si="832"/>
        <v>1920</v>
      </c>
      <c r="ANL17" s="27" t="str">
        <f t="shared" si="833"/>
        <v>1934</v>
      </c>
      <c r="ANM17" s="27" t="str">
        <f t="shared" si="834"/>
        <v>1940</v>
      </c>
      <c r="ANN17" s="27" t="str">
        <f t="shared" si="835"/>
        <v>1940</v>
      </c>
      <c r="ANO17" s="27" t="str">
        <f t="shared" si="836"/>
        <v>1953</v>
      </c>
      <c r="ANP17" s="27" t="str">
        <f t="shared" si="837"/>
        <v>1931</v>
      </c>
      <c r="ANQ17" s="27" t="str">
        <f t="shared" si="838"/>
        <v>1931</v>
      </c>
      <c r="ANR17" s="27" t="str">
        <f t="shared" si="839"/>
        <v>1939</v>
      </c>
      <c r="ANS17" s="27" t="str">
        <f t="shared" si="840"/>
        <v>1917</v>
      </c>
      <c r="ANT17" s="27" t="str">
        <f t="shared" si="841"/>
        <v>1917</v>
      </c>
      <c r="ANU17" s="27" t="str">
        <f t="shared" si="842"/>
        <v>1926</v>
      </c>
      <c r="ANV17" s="27" t="str">
        <f t="shared" si="843"/>
        <v>1899</v>
      </c>
      <c r="ANW17" s="27" t="str">
        <f t="shared" si="844"/>
        <v>1899</v>
      </c>
      <c r="ANX17" s="27" t="str">
        <f t="shared" si="845"/>
        <v>1907</v>
      </c>
      <c r="ANY17" s="27" t="str">
        <f t="shared" si="846"/>
        <v>1907</v>
      </c>
      <c r="ANZ17" s="27" t="str">
        <f t="shared" si="847"/>
        <v>1907</v>
      </c>
      <c r="AOA17" s="27" t="str">
        <f t="shared" si="848"/>
        <v>1915</v>
      </c>
      <c r="AOB17" s="27" t="str">
        <f t="shared" si="849"/>
        <v>1915</v>
      </c>
      <c r="AOC17" s="27" t="str">
        <f t="shared" si="850"/>
        <v>1915</v>
      </c>
      <c r="AOD17" s="27" t="str">
        <f t="shared" si="851"/>
        <v>1915</v>
      </c>
      <c r="AOE17" s="27" t="str">
        <f t="shared" si="852"/>
        <v>1915</v>
      </c>
      <c r="AOF17" s="27" t="str">
        <f t="shared" si="853"/>
        <v>1915</v>
      </c>
      <c r="AOG17" s="27" t="str">
        <f t="shared" si="854"/>
        <v>1946</v>
      </c>
      <c r="AOH17" s="27" t="str">
        <f t="shared" si="855"/>
        <v>1946</v>
      </c>
      <c r="AOI17" s="27" t="str">
        <f t="shared" si="856"/>
        <v>1946</v>
      </c>
      <c r="AOJ17" s="27" t="str">
        <f t="shared" si="857"/>
        <v>1942</v>
      </c>
      <c r="AOK17" s="27" t="str">
        <f t="shared" si="858"/>
        <v>1942</v>
      </c>
      <c r="AOL17" s="27" t="str">
        <f t="shared" si="859"/>
        <v>1942</v>
      </c>
      <c r="AOM17" s="27" t="str">
        <f t="shared" si="860"/>
        <v>1942</v>
      </c>
      <c r="AON17" s="27" t="str">
        <f t="shared" si="861"/>
        <v>1942</v>
      </c>
      <c r="AOO17" s="27" t="str">
        <f t="shared" si="862"/>
        <v>1942</v>
      </c>
      <c r="AOP17" s="27" t="str">
        <f t="shared" si="863"/>
        <v>1942</v>
      </c>
      <c r="AOQ17" s="27" t="str">
        <f t="shared" si="864"/>
        <v>1930</v>
      </c>
      <c r="AOR17" s="27" t="str">
        <f t="shared" si="865"/>
        <v>1923</v>
      </c>
      <c r="AOS17" s="27" t="str">
        <f t="shared" si="866"/>
        <v>1919</v>
      </c>
      <c r="AOT17" s="27" t="str">
        <f t="shared" si="867"/>
        <v>1903</v>
      </c>
      <c r="AOU17" s="27" t="str">
        <f t="shared" si="868"/>
        <v>1903</v>
      </c>
      <c r="AOV17" s="27" t="str">
        <f t="shared" si="869"/>
        <v>1903</v>
      </c>
      <c r="AOW17" s="27" t="str">
        <f t="shared" si="870"/>
        <v>1903</v>
      </c>
      <c r="AOX17" s="27" t="str">
        <f t="shared" si="871"/>
        <v>1903</v>
      </c>
      <c r="AOY17" s="27" t="str">
        <f t="shared" si="872"/>
        <v>1903</v>
      </c>
      <c r="AOZ17" s="27" t="str">
        <f t="shared" si="873"/>
        <v>1903</v>
      </c>
      <c r="APA17" s="27" t="str">
        <f t="shared" si="874"/>
        <v>1903</v>
      </c>
      <c r="APB17" s="27" t="str">
        <f t="shared" si="875"/>
        <v>1903</v>
      </c>
      <c r="APC17" s="27" t="str">
        <f t="shared" si="876"/>
        <v>1903</v>
      </c>
      <c r="APD17" s="27" t="str">
        <f t="shared" si="877"/>
        <v>1903</v>
      </c>
      <c r="APE17" s="27" t="str">
        <f t="shared" si="878"/>
        <v>1903</v>
      </c>
      <c r="APF17" s="27" t="str">
        <f t="shared" si="879"/>
        <v>1903</v>
      </c>
      <c r="APG17" s="27" t="str">
        <f t="shared" si="880"/>
        <v>1903</v>
      </c>
      <c r="APH17" s="27" t="str">
        <f t="shared" si="881"/>
        <v>1903</v>
      </c>
      <c r="API17" s="27" t="str">
        <f t="shared" si="882"/>
        <v>1903</v>
      </c>
      <c r="APJ17" s="27" t="str">
        <f t="shared" si="883"/>
        <v>1903</v>
      </c>
      <c r="APK17" s="27" t="str">
        <f t="shared" si="884"/>
        <v>1903</v>
      </c>
      <c r="APL17" s="27" t="str">
        <f t="shared" si="885"/>
        <v>1903</v>
      </c>
      <c r="APM17" s="27" t="str">
        <f t="shared" si="886"/>
        <v>1903</v>
      </c>
      <c r="APN17" s="27" t="str">
        <f t="shared" si="887"/>
        <v>1903</v>
      </c>
      <c r="APO17" s="27" t="str">
        <f t="shared" si="888"/>
        <v>1903</v>
      </c>
      <c r="APP17" s="27" t="str">
        <f t="shared" si="889"/>
        <v>1903</v>
      </c>
      <c r="APQ17" s="27" t="str">
        <f t="shared" si="890"/>
        <v>1903</v>
      </c>
      <c r="APR17" s="27" t="str">
        <f t="shared" si="891"/>
        <v>1903</v>
      </c>
    </row>
    <row r="18" spans="1:1022 1025:1110" x14ac:dyDescent="0.35">
      <c r="A18" s="27">
        <v>17</v>
      </c>
      <c r="B18" s="84" t="s">
        <v>135</v>
      </c>
      <c r="C18" s="91">
        <f>VLOOKUP(A18, Rankings!$A$2:$AN$129, 40, FALSE)</f>
        <v>16</v>
      </c>
      <c r="D18" s="24" t="s">
        <v>371</v>
      </c>
      <c r="I18" s="29">
        <f t="shared" si="0"/>
        <v>23.166666666666668</v>
      </c>
      <c r="L18" s="27" t="s">
        <v>2358</v>
      </c>
      <c r="M18" s="27" t="s">
        <v>2453</v>
      </c>
      <c r="N18" s="27" t="s">
        <v>2905</v>
      </c>
      <c r="O18" s="27" t="s">
        <v>24</v>
      </c>
      <c r="P18" s="27" t="s">
        <v>24</v>
      </c>
      <c r="Q18" s="27" t="s">
        <v>3305</v>
      </c>
      <c r="R18" s="27" t="s">
        <v>3581</v>
      </c>
      <c r="S18" s="27" t="s">
        <v>24</v>
      </c>
      <c r="T18" s="27" t="s">
        <v>3823</v>
      </c>
      <c r="U18" s="27" t="s">
        <v>4009</v>
      </c>
      <c r="V18" s="27" t="s">
        <v>24</v>
      </c>
      <c r="W18" s="27" t="s">
        <v>4256</v>
      </c>
      <c r="X18" s="27" t="s">
        <v>4352</v>
      </c>
      <c r="Y18" s="27" t="s">
        <v>24</v>
      </c>
      <c r="Z18" s="27" t="s">
        <v>4614</v>
      </c>
      <c r="AA18" s="27" t="s">
        <v>4701</v>
      </c>
      <c r="AB18" s="27" t="s">
        <v>24</v>
      </c>
      <c r="AC18" s="27" t="s">
        <v>24</v>
      </c>
      <c r="AD18" s="27" t="s">
        <v>4923</v>
      </c>
      <c r="AE18" s="27" t="s">
        <v>4992</v>
      </c>
      <c r="AF18" s="27" t="s">
        <v>5129</v>
      </c>
      <c r="AG18" s="27" t="s">
        <v>5229</v>
      </c>
      <c r="AH18" s="27" t="s">
        <v>24</v>
      </c>
      <c r="AI18" s="27" t="s">
        <v>24</v>
      </c>
      <c r="AJ18" s="27" t="s">
        <v>5580</v>
      </c>
      <c r="AK18" s="27" t="s">
        <v>24</v>
      </c>
      <c r="AL18" s="27" t="s">
        <v>5769</v>
      </c>
      <c r="AM18" s="27" t="s">
        <v>5905</v>
      </c>
      <c r="AN18" s="27" t="s">
        <v>24</v>
      </c>
      <c r="AO18" s="27" t="s">
        <v>6059</v>
      </c>
      <c r="AP18" s="27" t="s">
        <v>6230</v>
      </c>
      <c r="AQ18" s="27" t="s">
        <v>24</v>
      </c>
      <c r="AR18" s="27" t="s">
        <v>6388</v>
      </c>
      <c r="AS18" s="27" t="s">
        <v>6540</v>
      </c>
      <c r="AT18" s="27" t="s">
        <v>24</v>
      </c>
      <c r="AU18" s="27" t="s">
        <v>6686</v>
      </c>
      <c r="AV18" s="27" t="s">
        <v>6930</v>
      </c>
      <c r="AW18" s="27" t="s">
        <v>24</v>
      </c>
      <c r="AX18" s="27" t="s">
        <v>6968</v>
      </c>
      <c r="AY18" s="27" t="s">
        <v>7052</v>
      </c>
      <c r="AZ18" s="27" t="s">
        <v>24</v>
      </c>
      <c r="BA18" s="27" t="s">
        <v>24</v>
      </c>
      <c r="BB18" s="27" t="s">
        <v>7134</v>
      </c>
      <c r="BC18" s="27" t="s">
        <v>24</v>
      </c>
      <c r="BD18" s="27" t="s">
        <v>7157</v>
      </c>
      <c r="BE18" s="27" t="s">
        <v>7219</v>
      </c>
      <c r="BF18" s="27" t="s">
        <v>24</v>
      </c>
      <c r="BG18" s="27" t="s">
        <v>7258</v>
      </c>
      <c r="BH18" s="27" t="s">
        <v>24</v>
      </c>
      <c r="BI18" s="27" t="s">
        <v>24</v>
      </c>
      <c r="BJ18" s="27" t="s">
        <v>7286</v>
      </c>
      <c r="BK18" s="27" t="s">
        <v>24</v>
      </c>
      <c r="BL18" s="27" t="s">
        <v>24</v>
      </c>
      <c r="BM18" s="27" t="s">
        <v>24</v>
      </c>
      <c r="BN18" s="27" t="s">
        <v>7386</v>
      </c>
      <c r="BO18" s="27" t="s">
        <v>7400</v>
      </c>
      <c r="BP18" s="27" t="s">
        <v>7434</v>
      </c>
      <c r="BQ18" s="27" t="s">
        <v>7482</v>
      </c>
      <c r="BR18" s="27" t="s">
        <v>24</v>
      </c>
      <c r="BS18" s="27" t="s">
        <v>24</v>
      </c>
      <c r="BT18" s="27" t="s">
        <v>24</v>
      </c>
      <c r="BU18" s="27" t="s">
        <v>24</v>
      </c>
      <c r="BV18" s="27" t="s">
        <v>24</v>
      </c>
      <c r="BW18" s="27" t="s">
        <v>24</v>
      </c>
      <c r="BX18" s="27" t="s">
        <v>24</v>
      </c>
      <c r="BY18" s="27" t="s">
        <v>24</v>
      </c>
      <c r="BZ18" s="27" t="s">
        <v>24</v>
      </c>
      <c r="CA18" s="27" t="s">
        <v>24</v>
      </c>
      <c r="CB18" s="27" t="s">
        <v>24</v>
      </c>
      <c r="CC18" s="27" t="s">
        <v>24</v>
      </c>
      <c r="CD18" s="27" t="s">
        <v>24</v>
      </c>
      <c r="CE18" s="27" t="s">
        <v>24</v>
      </c>
      <c r="CF18" s="27" t="s">
        <v>24</v>
      </c>
      <c r="CG18" s="27" t="s">
        <v>24</v>
      </c>
      <c r="CH18" s="27" t="s">
        <v>24</v>
      </c>
      <c r="CI18" s="27" t="s">
        <v>24</v>
      </c>
      <c r="CJ18" s="27" t="s">
        <v>24</v>
      </c>
      <c r="CK18" s="27" t="s">
        <v>24</v>
      </c>
      <c r="CL18" s="27" t="s">
        <v>24</v>
      </c>
      <c r="CM18" s="27" t="s">
        <v>24</v>
      </c>
      <c r="CN18" s="27" t="s">
        <v>24</v>
      </c>
      <c r="CO18" s="27" t="s">
        <v>24</v>
      </c>
      <c r="CQ18" s="28">
        <f t="shared" si="1"/>
        <v>4</v>
      </c>
      <c r="CR18" s="28">
        <f t="shared" si="2"/>
        <v>1</v>
      </c>
      <c r="CS18" s="28">
        <f t="shared" si="3"/>
        <v>5</v>
      </c>
      <c r="CT18" s="28">
        <f t="shared" si="4"/>
        <v>2</v>
      </c>
      <c r="CU18" s="28">
        <f t="shared" si="5"/>
        <v>3</v>
      </c>
      <c r="CV18" s="28">
        <f t="shared" si="6"/>
        <v>1</v>
      </c>
      <c r="CW18" s="28">
        <f t="shared" si="7"/>
        <v>5</v>
      </c>
      <c r="CX18" s="28">
        <f t="shared" si="8"/>
        <v>0</v>
      </c>
      <c r="CY18" s="28">
        <f t="shared" si="9"/>
        <v>5</v>
      </c>
      <c r="CZ18" s="28">
        <f t="shared" si="10"/>
        <v>2</v>
      </c>
      <c r="DA18" s="28">
        <f t="shared" si="11"/>
        <v>3</v>
      </c>
      <c r="DB18" s="28">
        <f t="shared" si="12"/>
        <v>4</v>
      </c>
      <c r="DC18" s="28">
        <f t="shared" si="13"/>
        <v>0</v>
      </c>
      <c r="DD18" s="28">
        <f t="shared" si="14"/>
        <v>1</v>
      </c>
      <c r="DE18" s="28">
        <f t="shared" si="15"/>
        <v>0</v>
      </c>
      <c r="DF18" s="28">
        <f t="shared" si="16"/>
        <v>0</v>
      </c>
      <c r="DG18" s="28">
        <f t="shared" si="17"/>
        <v>2</v>
      </c>
      <c r="DH18" s="28">
        <f t="shared" si="18"/>
        <v>0</v>
      </c>
      <c r="DI18" s="28">
        <f t="shared" si="19"/>
        <v>2</v>
      </c>
      <c r="DJ18" s="28">
        <f t="shared" si="20"/>
        <v>0</v>
      </c>
      <c r="DK18" s="28">
        <f t="shared" si="21"/>
        <v>0</v>
      </c>
      <c r="DL18" s="28">
        <f t="shared" si="22"/>
        <v>2</v>
      </c>
      <c r="DM18" s="28">
        <f t="shared" si="23"/>
        <v>0</v>
      </c>
      <c r="DN18" s="28">
        <f t="shared" si="24"/>
        <v>2</v>
      </c>
      <c r="DO18" s="28">
        <f t="shared" si="25"/>
        <v>12</v>
      </c>
      <c r="DP18" s="28">
        <f t="shared" si="26"/>
        <v>11</v>
      </c>
      <c r="DR18">
        <f t="shared" si="27"/>
        <v>1</v>
      </c>
      <c r="DS18">
        <f t="shared" si="28"/>
        <v>1</v>
      </c>
      <c r="DT18">
        <f t="shared" si="29"/>
        <v>3</v>
      </c>
      <c r="DU18">
        <f t="shared" si="30"/>
        <v>0</v>
      </c>
      <c r="DV18">
        <f t="shared" si="31"/>
        <v>0</v>
      </c>
      <c r="DW18">
        <f t="shared" si="32"/>
        <v>1</v>
      </c>
      <c r="DX18">
        <f t="shared" si="33"/>
        <v>8</v>
      </c>
      <c r="DY18">
        <f t="shared" si="34"/>
        <v>0</v>
      </c>
      <c r="DZ18">
        <f t="shared" si="35"/>
        <v>4</v>
      </c>
      <c r="EA18">
        <f t="shared" si="36"/>
        <v>5</v>
      </c>
      <c r="EB18">
        <f t="shared" si="37"/>
        <v>0</v>
      </c>
      <c r="EC18">
        <f t="shared" si="38"/>
        <v>2</v>
      </c>
      <c r="ED18">
        <f t="shared" si="39"/>
        <v>7</v>
      </c>
      <c r="EE18">
        <f t="shared" si="40"/>
        <v>0</v>
      </c>
      <c r="EF18">
        <f t="shared" si="41"/>
        <v>1</v>
      </c>
      <c r="EG18">
        <f t="shared" si="42"/>
        <v>5</v>
      </c>
      <c r="EH18">
        <f t="shared" si="43"/>
        <v>0</v>
      </c>
      <c r="EI18">
        <f t="shared" si="44"/>
        <v>0</v>
      </c>
      <c r="EJ18">
        <f t="shared" si="45"/>
        <v>6</v>
      </c>
      <c r="EK18">
        <f t="shared" si="46"/>
        <v>10</v>
      </c>
      <c r="EL18">
        <f t="shared" si="47"/>
        <v>4</v>
      </c>
      <c r="EM18">
        <f t="shared" si="48"/>
        <v>7</v>
      </c>
      <c r="EN18">
        <f t="shared" si="49"/>
        <v>0</v>
      </c>
      <c r="EO18">
        <f t="shared" si="50"/>
        <v>0</v>
      </c>
      <c r="EP18">
        <f t="shared" si="51"/>
        <v>5</v>
      </c>
      <c r="EQ18">
        <f t="shared" si="52"/>
        <v>0</v>
      </c>
      <c r="ER18">
        <f t="shared" si="53"/>
        <v>3</v>
      </c>
      <c r="ES18">
        <f t="shared" si="54"/>
        <v>8</v>
      </c>
      <c r="ET18">
        <f t="shared" si="55"/>
        <v>0</v>
      </c>
      <c r="EU18">
        <f t="shared" si="56"/>
        <v>3</v>
      </c>
      <c r="EV18">
        <f t="shared" si="57"/>
        <v>7</v>
      </c>
      <c r="EW18">
        <f t="shared" si="58"/>
        <v>0</v>
      </c>
      <c r="EX18">
        <f t="shared" si="59"/>
        <v>3</v>
      </c>
      <c r="EY18">
        <f t="shared" si="60"/>
        <v>5</v>
      </c>
      <c r="EZ18">
        <f t="shared" si="61"/>
        <v>0</v>
      </c>
      <c r="FA18">
        <f t="shared" si="62"/>
        <v>3</v>
      </c>
      <c r="FB18">
        <f t="shared" si="63"/>
        <v>5</v>
      </c>
      <c r="FC18">
        <f t="shared" si="64"/>
        <v>0</v>
      </c>
      <c r="FD18">
        <f t="shared" si="65"/>
        <v>13</v>
      </c>
      <c r="FE18">
        <f t="shared" si="66"/>
        <v>8</v>
      </c>
      <c r="FF18">
        <f t="shared" si="67"/>
        <v>0</v>
      </c>
      <c r="FG18">
        <f t="shared" si="68"/>
        <v>0</v>
      </c>
      <c r="FH18">
        <f t="shared" si="69"/>
        <v>8</v>
      </c>
      <c r="FI18">
        <f t="shared" si="70"/>
        <v>0</v>
      </c>
      <c r="FJ18">
        <f t="shared" si="71"/>
        <v>13</v>
      </c>
      <c r="FK18">
        <f t="shared" si="72"/>
        <v>6</v>
      </c>
      <c r="FL18">
        <f t="shared" si="73"/>
        <v>0</v>
      </c>
      <c r="FM18">
        <f t="shared" si="74"/>
        <v>15</v>
      </c>
      <c r="FN18">
        <f t="shared" si="75"/>
        <v>0</v>
      </c>
      <c r="FO18">
        <f t="shared" si="76"/>
        <v>0</v>
      </c>
      <c r="FP18">
        <f t="shared" si="77"/>
        <v>15</v>
      </c>
      <c r="FQ18">
        <f t="shared" si="78"/>
        <v>0</v>
      </c>
      <c r="FR18">
        <f t="shared" si="79"/>
        <v>0</v>
      </c>
      <c r="FS18">
        <f t="shared" si="80"/>
        <v>0</v>
      </c>
      <c r="FT18">
        <f t="shared" si="81"/>
        <v>18</v>
      </c>
      <c r="FU18">
        <f t="shared" si="82"/>
        <v>20</v>
      </c>
      <c r="FV18">
        <f t="shared" si="83"/>
        <v>20</v>
      </c>
      <c r="FW18">
        <f t="shared" si="84"/>
        <v>18</v>
      </c>
      <c r="FX18">
        <f t="shared" si="85"/>
        <v>0</v>
      </c>
      <c r="FY18">
        <f t="shared" si="86"/>
        <v>0</v>
      </c>
      <c r="FZ18">
        <f t="shared" si="87"/>
        <v>0</v>
      </c>
      <c r="GA18">
        <f t="shared" si="88"/>
        <v>0</v>
      </c>
      <c r="GB18">
        <f t="shared" si="89"/>
        <v>0</v>
      </c>
      <c r="GC18">
        <f t="shared" si="90"/>
        <v>0</v>
      </c>
      <c r="GD18">
        <f t="shared" si="91"/>
        <v>0</v>
      </c>
      <c r="GE18">
        <f t="shared" si="92"/>
        <v>0</v>
      </c>
      <c r="GF18">
        <f t="shared" si="93"/>
        <v>0</v>
      </c>
      <c r="GG18">
        <f t="shared" si="94"/>
        <v>0</v>
      </c>
      <c r="GH18">
        <f t="shared" si="95"/>
        <v>0</v>
      </c>
      <c r="GI18">
        <f t="shared" si="96"/>
        <v>0</v>
      </c>
      <c r="GJ18">
        <f t="shared" si="97"/>
        <v>0</v>
      </c>
      <c r="GK18">
        <f t="shared" si="98"/>
        <v>0</v>
      </c>
      <c r="GL18">
        <f t="shared" si="99"/>
        <v>0</v>
      </c>
      <c r="GM18">
        <f t="shared" si="100"/>
        <v>0</v>
      </c>
      <c r="GN18">
        <f t="shared" si="101"/>
        <v>0</v>
      </c>
      <c r="GO18">
        <f t="shared" si="102"/>
        <v>0</v>
      </c>
      <c r="GP18">
        <f t="shared" si="103"/>
        <v>0</v>
      </c>
      <c r="GQ18">
        <f t="shared" si="104"/>
        <v>0</v>
      </c>
      <c r="GR18">
        <f t="shared" si="105"/>
        <v>0</v>
      </c>
      <c r="GS18">
        <f t="shared" si="106"/>
        <v>0</v>
      </c>
      <c r="GT18">
        <f t="shared" si="107"/>
        <v>0</v>
      </c>
      <c r="GU18">
        <f t="shared" si="108"/>
        <v>0</v>
      </c>
      <c r="GW18" s="28">
        <f t="shared" si="109"/>
        <v>5.9237667232948876</v>
      </c>
      <c r="GX18" s="28">
        <f t="shared" si="110"/>
        <v>10.715775497431553</v>
      </c>
      <c r="GY18" s="28">
        <f t="shared" si="111"/>
        <v>0.89022469558383477</v>
      </c>
      <c r="GZ18" s="28">
        <f t="shared" si="112"/>
        <v>2.8215749042927616</v>
      </c>
      <c r="HA18" s="28">
        <f t="shared" si="113"/>
        <v>3.6175121527060559</v>
      </c>
      <c r="HB18" s="28">
        <f t="shared" si="114"/>
        <v>14.571135217543112</v>
      </c>
      <c r="HC18" s="28">
        <f t="shared" si="115"/>
        <v>0.45579140913725563</v>
      </c>
      <c r="HE18">
        <f>IFERROR(VLOOKUP(_xlfn.NUMBERVALUE(MID(L18, SEARCH("!", L18)+1, SEARCH("+", L18)-SEARCH("!", L18)-1)), Rankings!$A$2:$BK$129, 63, FALSE),0)</f>
        <v>0.71744721195333239</v>
      </c>
      <c r="HF18">
        <f>IFERROR(VLOOKUP(_xlfn.NUMBERVALUE(MID(M18, SEARCH("!", M18)+1, SEARCH("+", M18)-SEARCH("!", M18)-1)), Rankings!$A$2:$BK$129, 63, FALSE),0)</f>
        <v>0.33262682534038235</v>
      </c>
      <c r="HG18">
        <f>IFERROR(VLOOKUP(_xlfn.NUMBERVALUE(MID(N18, SEARCH("!", N18)+1, SEARCH("+", N18)-SEARCH("!", N18)-1)), Rankings!$A$2:$BK$129, 63, FALSE),0)</f>
        <v>0.34847699079011563</v>
      </c>
      <c r="HH18">
        <f>IFERROR(VLOOKUP(_xlfn.NUMBERVALUE(MID(O18, SEARCH("!", O18)+1, SEARCH("+", O18)-SEARCH("!", O18)-1)), Rankings!$A$2:$BK$129, 63, FALSE),0)</f>
        <v>0</v>
      </c>
      <c r="HI18">
        <f>IFERROR(VLOOKUP(_xlfn.NUMBERVALUE(MID(P18, SEARCH("!", P18)+1, SEARCH("+", P18)-SEARCH("!", P18)-1)), Rankings!$A$2:$BK$129, 63, FALSE),0)</f>
        <v>0</v>
      </c>
      <c r="HJ18">
        <f>IFERROR(VLOOKUP(_xlfn.NUMBERVALUE(MID(Q18, SEARCH("!", Q18)+1, SEARCH("+", Q18)-SEARCH("!", Q18)-1)), Rankings!$A$2:$BK$129, 63, FALSE),0)</f>
        <v>0.38408974874687429</v>
      </c>
      <c r="HK18">
        <f>IFERROR(VLOOKUP(_xlfn.NUMBERVALUE(MID(R18, SEARCH("!", R18)+1, SEARCH("+", R18)-SEARCH("!", R18)-1)), Rankings!$A$2:$BK$129, 63, FALSE),0)</f>
        <v>0.86985627952015798</v>
      </c>
      <c r="HL18">
        <f>IFERROR(VLOOKUP(_xlfn.NUMBERVALUE(MID(S18, SEARCH("!", S18)+1, SEARCH("+", S18)-SEARCH("!", S18)-1)), Rankings!$A$2:$BK$129, 63, FALSE),0)</f>
        <v>0</v>
      </c>
      <c r="HM18">
        <f>IFERROR(VLOOKUP(_xlfn.NUMBERVALUE(MID(T18, SEARCH("!", T18)+1, SEARCH("+", T18)-SEARCH("!", T18)-1)), Rankings!$A$2:$BK$129, 63, FALSE),0)</f>
        <v>0.89976634284048129</v>
      </c>
      <c r="HN18">
        <f>IFERROR(VLOOKUP(_xlfn.NUMBERVALUE(MID(U18, SEARCH("!", U18)+1, SEARCH("+", U18)-SEARCH("!", U18)-1)), Rankings!$A$2:$BK$129, 63, FALSE),0)</f>
        <v>0.52069036350182252</v>
      </c>
      <c r="HO18">
        <f>IFERROR(VLOOKUP(_xlfn.NUMBERVALUE(MID(V18, SEARCH("!", V18)+1, SEARCH("+", V18)-SEARCH("!", V18)-1)), Rankings!$A$2:$BK$129, 63, FALSE),0)</f>
        <v>0</v>
      </c>
      <c r="HP18">
        <f>IFERROR(VLOOKUP(_xlfn.NUMBERVALUE(MID(W18, SEARCH("!", W18)+1, SEARCH("+", W18)-SEARCH("!", W18)-1)), Rankings!$A$2:$BK$129, 63, FALSE),0)</f>
        <v>0.7577692959070047</v>
      </c>
      <c r="HQ18">
        <f>IFERROR(VLOOKUP(_xlfn.NUMBERVALUE(MID(X18, SEARCH("!", X18)+1, SEARCH("+", X18)-SEARCH("!", X18)-1)), Rankings!$A$2:$BK$129, 63, FALSE),0)</f>
        <v>0.72332718541365992</v>
      </c>
      <c r="HR18">
        <f>IFERROR(VLOOKUP(_xlfn.NUMBERVALUE(MID(Y18, SEARCH("!", Y18)+1, SEARCH("+", Y18)-SEARCH("!", Y18)-1)), Rankings!$A$2:$BK$129, 63, FALSE),0)</f>
        <v>0</v>
      </c>
      <c r="HS18">
        <f>IFERROR(VLOOKUP(_xlfn.NUMBERVALUE(MID(Z18, SEARCH("!", Z18)+1, SEARCH("+", Z18)-SEARCH("!", Z18)-1)), Rankings!$A$2:$BK$129, 63, FALSE),0)</f>
        <v>0.55259277607709756</v>
      </c>
      <c r="HT18">
        <f>IFERROR(VLOOKUP(_xlfn.NUMBERVALUE(MID(AA18, SEARCH("!", AA18)+1, SEARCH("+", AA18)-SEARCH("!", AA18)-1)), Rankings!$A$2:$BK$129, 63, FALSE),0)</f>
        <v>0.45081930301180934</v>
      </c>
      <c r="HU18">
        <f>IFERROR(VLOOKUP(_xlfn.NUMBERVALUE(MID(AB18, SEARCH("!", AB18)+1, SEARCH("+", AB18)-SEARCH("!", AB18)-1)), Rankings!$A$2:$BK$129, 63, FALSE),0)</f>
        <v>0</v>
      </c>
      <c r="HV18">
        <f>IFERROR(VLOOKUP(_xlfn.NUMBERVALUE(MID(AC18, SEARCH("!", AC18)+1, SEARCH("+", AC18)-SEARCH("!", AC18)-1)), Rankings!$A$2:$BK$129, 63, FALSE),0)</f>
        <v>0</v>
      </c>
      <c r="HW18">
        <f>IFERROR(VLOOKUP(_xlfn.NUMBERVALUE(MID(AD18, SEARCH("!", AD18)+1, SEARCH("+", AD18)-SEARCH("!", AD18)-1)), Rankings!$A$2:$BK$129, 63, FALSE),0)</f>
        <v>0.86985627952015798</v>
      </c>
      <c r="HX18">
        <f>IFERROR(VLOOKUP(_xlfn.NUMBERVALUE(MID(AE18, SEARCH("!", AE18)+1, SEARCH("+", AE18)-SEARCH("!", AE18)-1)), Rankings!$A$2:$BK$129, 63, FALSE),0)</f>
        <v>0.89022469558383477</v>
      </c>
      <c r="HY18">
        <f>IFERROR(VLOOKUP(_xlfn.NUMBERVALUE(MID(AF18, SEARCH("!", AF18)+1, SEARCH("+", AF18)-SEARCH("!", AF18)-1)), Rankings!$A$2:$BK$129, 63, FALSE),0)</f>
        <v>0.53778794947223119</v>
      </c>
      <c r="HZ18">
        <f>IFERROR(VLOOKUP(_xlfn.NUMBERVALUE(MID(AG18, SEARCH("!", AG18)+1, SEARCH("+", AG18)-SEARCH("!", AG18)-1)), Rankings!$A$2:$BK$129, 63, FALSE),0)</f>
        <v>0.52069036350182252</v>
      </c>
      <c r="IA18">
        <f>IFERROR(VLOOKUP(_xlfn.NUMBERVALUE(MID(AH18, SEARCH("!", AH18)+1, SEARCH("+", AH18)-SEARCH("!", AH18)-1)), Rankings!$A$2:$BK$129, 63, FALSE),0)</f>
        <v>0</v>
      </c>
      <c r="IB18">
        <f>IFERROR(VLOOKUP(_xlfn.NUMBERVALUE(MID(AI18, SEARCH("!", AI18)+1, SEARCH("+", AI18)-SEARCH("!", AI18)-1)), Rankings!$A$2:$BK$129, 63, FALSE),0)</f>
        <v>0</v>
      </c>
      <c r="IC18">
        <f>IFERROR(VLOOKUP(_xlfn.NUMBERVALUE(MID(AJ18, SEARCH("!", AJ18)+1, SEARCH("+", AJ18)-SEARCH("!", AJ18)-1)), Rankings!$A$2:$BK$129, 63, FALSE),0)</f>
        <v>0.72332718541365992</v>
      </c>
      <c r="ID18">
        <f>IFERROR(VLOOKUP(_xlfn.NUMBERVALUE(MID(AK18, SEARCH("!", AK18)+1, SEARCH("+", AK18)-SEARCH("!", AK18)-1)), Rankings!$A$2:$BK$129, 63, FALSE),0)</f>
        <v>0</v>
      </c>
      <c r="IE18">
        <f>IFERROR(VLOOKUP(_xlfn.NUMBERVALUE(MID(AL18, SEARCH("!", AL18)+1, SEARCH("+", AL18)-SEARCH("!", AL18)-1)), Rankings!$A$2:$BK$129, 63, FALSE),0)</f>
        <v>0.38337179356132184</v>
      </c>
      <c r="IF18">
        <f>IFERROR(VLOOKUP(_xlfn.NUMBERVALUE(MID(AM18, SEARCH("!", AM18)+1, SEARCH("+", AM18)-SEARCH("!", AM18)-1)), Rankings!$A$2:$BK$129, 63, FALSE),0)</f>
        <v>0.45081930301180934</v>
      </c>
      <c r="IG18">
        <f>IFERROR(VLOOKUP(_xlfn.NUMBERVALUE(MID(AN18, SEARCH("!", AN18)+1, SEARCH("+", AN18)-SEARCH("!", AN18)-1)), Rankings!$A$2:$BK$129, 63, FALSE),0)</f>
        <v>0</v>
      </c>
      <c r="IH18">
        <f>IFERROR(VLOOKUP(_xlfn.NUMBERVALUE(MID(AO18, SEARCH("!", AO18)+1, SEARCH("+", AO18)-SEARCH("!", AO18)-1)), Rankings!$A$2:$BK$129, 63, FALSE),0)</f>
        <v>0.45999195434508988</v>
      </c>
      <c r="II18">
        <f>IFERROR(VLOOKUP(_xlfn.NUMBERVALUE(MID(AP18, SEARCH("!", AP18)+1, SEARCH("+", AP18)-SEARCH("!", AP18)-1)), Rankings!$A$2:$BK$129, 63, FALSE),0)</f>
        <v>0.89976634284048129</v>
      </c>
      <c r="IJ18">
        <f>IFERROR(VLOOKUP(_xlfn.NUMBERVALUE(MID(AQ18, SEARCH("!", AQ18)+1, SEARCH("+", AQ18)-SEARCH("!", AQ18)-1)), Rankings!$A$2:$BK$129, 63, FALSE),0)</f>
        <v>0</v>
      </c>
      <c r="IK18">
        <f>IFERROR(VLOOKUP(_xlfn.NUMBERVALUE(MID(AR18, SEARCH("!", AR18)+1, SEARCH("+", AR18)-SEARCH("!", AR18)-1)), Rankings!$A$2:$BK$129, 63, FALSE),0)</f>
        <v>0.2676701877514836</v>
      </c>
      <c r="IL18">
        <f>IFERROR(VLOOKUP(_xlfn.NUMBERVALUE(MID(AS18, SEARCH("!", AS18)+1, SEARCH("+", AS18)-SEARCH("!", AS18)-1)), Rankings!$A$2:$BK$129, 63, FALSE),0)</f>
        <v>0.89976634284048129</v>
      </c>
      <c r="IM18">
        <f>IFERROR(VLOOKUP(_xlfn.NUMBERVALUE(MID(AT18, SEARCH("!", AT18)+1, SEARCH("+", AT18)-SEARCH("!", AT18)-1)), Rankings!$A$2:$BK$129, 63, FALSE),0)</f>
        <v>0</v>
      </c>
      <c r="IN18">
        <f>IFERROR(VLOOKUP(_xlfn.NUMBERVALUE(MID(AU18, SEARCH("!", AU18)+1, SEARCH("+", AU18)-SEARCH("!", AU18)-1)), Rankings!$A$2:$BK$129, 63, FALSE),0)</f>
        <v>0.28217564650947347</v>
      </c>
      <c r="IO18">
        <f>IFERROR(VLOOKUP(_xlfn.NUMBERVALUE(MID(AV18, SEARCH("!", AV18)+1, SEARCH("+", AV18)-SEARCH("!", AV18)-1)), Rankings!$A$2:$BK$129, 63, FALSE),0)</f>
        <v>0.99722768391660677</v>
      </c>
      <c r="IP18">
        <f>IFERROR(VLOOKUP(_xlfn.NUMBERVALUE(MID(AW18, SEARCH("!", AW18)+1, SEARCH("+", AW18)-SEARCH("!", AW18)-1)), Rankings!$A$2:$BK$129, 63, FALSE),0)</f>
        <v>0</v>
      </c>
      <c r="IQ18">
        <f>IFERROR(VLOOKUP(_xlfn.NUMBERVALUE(MID(AX18, SEARCH("!", AX18)+1, SEARCH("+", AX18)-SEARCH("!", AX18)-1)), Rankings!$A$2:$BK$129, 63, FALSE),0)</f>
        <v>0.55259277607709756</v>
      </c>
      <c r="IR18">
        <f>IFERROR(VLOOKUP(_xlfn.NUMBERVALUE(MID(AY18, SEARCH("!", AY18)+1, SEARCH("+", AY18)-SEARCH("!", AY18)-1)), Rankings!$A$2:$BK$129, 63, FALSE),0)</f>
        <v>0.99722768391660677</v>
      </c>
      <c r="IS18">
        <f>IFERROR(VLOOKUP(_xlfn.NUMBERVALUE(MID(AZ18, SEARCH("!", AZ18)+1, SEARCH("+", AZ18)-SEARCH("!", AZ18)-1)), Rankings!$A$2:$BK$129, 63, FALSE),0)</f>
        <v>0</v>
      </c>
      <c r="IT18">
        <f>IFERROR(VLOOKUP(_xlfn.NUMBERVALUE(MID(BA18, SEARCH("!", BA18)+1, SEARCH("+", BA18)-SEARCH("!", BA18)-1)), Rankings!$A$2:$BK$129, 63, FALSE),0)</f>
        <v>0</v>
      </c>
      <c r="IU18">
        <f>IFERROR(VLOOKUP(_xlfn.NUMBERVALUE(MID(BB18, SEARCH("!", BB18)+1, SEARCH("+", BB18)-SEARCH("!", BB18)-1)), Rankings!$A$2:$BK$129, 63, FALSE),0)</f>
        <v>0.89620059051123913</v>
      </c>
      <c r="IV18">
        <f>IFERROR(VLOOKUP(_xlfn.NUMBERVALUE(MID(BC18, SEARCH("!", BC18)+1, SEARCH("+", BC18)-SEARCH("!", BC18)-1)), Rankings!$A$2:$BK$129, 63, FALSE),0)</f>
        <v>0</v>
      </c>
      <c r="IW18">
        <f>IFERROR(VLOOKUP(_xlfn.NUMBERVALUE(MID(BD18, SEARCH("!", BD18)+1, SEARCH("+", BD18)-SEARCH("!", BD18)-1)), Rankings!$A$2:$BK$129, 63, FALSE),0)</f>
        <v>0.7577692959070047</v>
      </c>
      <c r="IX18">
        <f>IFERROR(VLOOKUP(_xlfn.NUMBERVALUE(MID(BE18, SEARCH("!", BE18)+1, SEARCH("+", BE18)-SEARCH("!", BE18)-1)), Rankings!$A$2:$BK$129, 63, FALSE),0)</f>
        <v>0.89620059051123913</v>
      </c>
      <c r="IY18">
        <f>IFERROR(VLOOKUP(_xlfn.NUMBERVALUE(MID(BF18, SEARCH("!", BF18)+1, SEARCH("+", BF18)-SEARCH("!", BF18)-1)), Rankings!$A$2:$BK$129, 63, FALSE),0)</f>
        <v>0</v>
      </c>
      <c r="IZ18">
        <f>IFERROR(VLOOKUP(_xlfn.NUMBERVALUE(MID(BG18, SEARCH("!", BG18)+1, SEARCH("+", BG18)-SEARCH("!", BG18)-1)), Rankings!$A$2:$BK$129, 63, FALSE),0)</f>
        <v>0.7577692959070047</v>
      </c>
      <c r="JA18">
        <f>IFERROR(VLOOKUP(_xlfn.NUMBERVALUE(MID(BH18, SEARCH("!", BH18)+1, SEARCH("+", BH18)-SEARCH("!", BH18)-1)), Rankings!$A$2:$BK$129, 63, FALSE),0)</f>
        <v>0</v>
      </c>
      <c r="JB18">
        <f>IFERROR(VLOOKUP(_xlfn.NUMBERVALUE(MID(BI18, SEARCH("!", BI18)+1, SEARCH("+", BI18)-SEARCH("!", BI18)-1)), Rankings!$A$2:$BK$129, 63, FALSE),0)</f>
        <v>0</v>
      </c>
      <c r="JC18">
        <f>IFERROR(VLOOKUP(_xlfn.NUMBERVALUE(MID(BJ18, SEARCH("!", BJ18)+1, SEARCH("+", BJ18)-SEARCH("!", BJ18)-1)), Rankings!$A$2:$BK$129, 63, FALSE),0)</f>
        <v>0.75344353640165429</v>
      </c>
      <c r="JD18">
        <f>IFERROR(VLOOKUP(_xlfn.NUMBERVALUE(MID(BK18, SEARCH("!", BK18)+1, SEARCH("+", BK18)-SEARCH("!", BK18)-1)), Rankings!$A$2:$BK$129, 63, FALSE),0)</f>
        <v>0</v>
      </c>
      <c r="JE18">
        <f>IFERROR(VLOOKUP(_xlfn.NUMBERVALUE(MID(BL18, SEARCH("!", BL18)+1, SEARCH("+", BL18)-SEARCH("!", BL18)-1)), Rankings!$A$2:$BK$129, 63, FALSE),0)</f>
        <v>0</v>
      </c>
      <c r="JF18">
        <f>IFERROR(VLOOKUP(_xlfn.NUMBERVALUE(MID(BM18, SEARCH("!", BM18)+1, SEARCH("+", BM18)-SEARCH("!", BM18)-1)), Rankings!$A$2:$BK$129, 63, FALSE),0)</f>
        <v>0</v>
      </c>
      <c r="JG18">
        <f>IFERROR(VLOOKUP(_xlfn.NUMBERVALUE(MID(BN18, SEARCH("!", BN18)+1, SEARCH("+", BN18)-SEARCH("!", BN18)-1)), Rankings!$A$2:$BK$129, 63, FALSE),0)</f>
        <v>0.89620059051123913</v>
      </c>
      <c r="JH18">
        <f>IFERROR(VLOOKUP(_xlfn.NUMBERVALUE(MID(BO18, SEARCH("!", BO18)+1, SEARCH("+", BO18)-SEARCH("!", BO18)-1)), Rankings!$A$2:$BK$129, 63, FALSE),0)</f>
        <v>0.91255548584178892</v>
      </c>
      <c r="JI18">
        <f>IFERROR(VLOOKUP(_xlfn.NUMBERVALUE(MID(BP18, SEARCH("!", BP18)+1, SEARCH("+", BP18)-SEARCH("!", BP18)-1)), Rankings!$A$2:$BK$129, 63, FALSE),0)</f>
        <v>0.89620059051123913</v>
      </c>
      <c r="JJ18">
        <f>IFERROR(VLOOKUP(_xlfn.NUMBERVALUE(MID(BQ18, SEARCH("!", BQ18)+1, SEARCH("+", BQ18)-SEARCH("!", BQ18)-1)), Rankings!$A$2:$BK$129, 63, FALSE),0)</f>
        <v>0.91255548584178892</v>
      </c>
      <c r="JK18">
        <f>IFERROR(VLOOKUP(_xlfn.NUMBERVALUE(MID(BR18, SEARCH("!", BR18)+1, SEARCH("+", BR18)-SEARCH("!", BR18)-1)), Rankings!$A$2:$BK$129, 63, FALSE),0)</f>
        <v>0</v>
      </c>
      <c r="JL18">
        <f>IFERROR(VLOOKUP(_xlfn.NUMBERVALUE(MID(BS18, SEARCH("!", BS18)+1, SEARCH("+", BS18)-SEARCH("!", BS18)-1)), Rankings!$A$2:$BK$129, 63, FALSE),0)</f>
        <v>0</v>
      </c>
      <c r="JM18">
        <f>IFERROR(VLOOKUP(_xlfn.NUMBERVALUE(MID(BT18, SEARCH("!", BT18)+1, SEARCH("+", BT18)-SEARCH("!", BT18)-1)), Rankings!$A$2:$BK$129, 63, FALSE),0)</f>
        <v>0</v>
      </c>
      <c r="JN18">
        <f>IFERROR(VLOOKUP(_xlfn.NUMBERVALUE(MID(BU18, SEARCH("!", BU18)+1, SEARCH("+", BU18)-SEARCH("!", BU18)-1)), Rankings!$A$2:$BK$129, 63, FALSE),0)</f>
        <v>0</v>
      </c>
      <c r="JO18">
        <f>IFERROR(VLOOKUP(_xlfn.NUMBERVALUE(MID(BV18, SEARCH("!", BV18)+1, SEARCH("+", BV18)-SEARCH("!", BV18)-1)), Rankings!$A$2:$BK$129, 63, FALSE),0)</f>
        <v>0</v>
      </c>
      <c r="JP18">
        <f>IFERROR(VLOOKUP(_xlfn.NUMBERVALUE(MID(BW18, SEARCH("!", BW18)+1, SEARCH("+", BW18)-SEARCH("!", BW18)-1)), Rankings!$A$2:$BK$129, 63, FALSE),0)</f>
        <v>0</v>
      </c>
      <c r="JQ18">
        <f>IFERROR(VLOOKUP(_xlfn.NUMBERVALUE(MID(BX18, SEARCH("!", BX18)+1, SEARCH("+", BX18)-SEARCH("!", BX18)-1)), Rankings!$A$2:$BK$129, 63, FALSE),0)</f>
        <v>0</v>
      </c>
      <c r="JR18">
        <f>IFERROR(VLOOKUP(_xlfn.NUMBERVALUE(MID(BY18, SEARCH("!", BY18)+1, SEARCH("+", BY18)-SEARCH("!", BY18)-1)), Rankings!$A$2:$BK$129, 63, FALSE),0)</f>
        <v>0</v>
      </c>
      <c r="JS18">
        <f>IFERROR(VLOOKUP(_xlfn.NUMBERVALUE(MID(BZ18, SEARCH("!", BZ18)+1, SEARCH("+", BZ18)-SEARCH("!", BZ18)-1)), Rankings!$A$2:$BK$129, 63, FALSE),0)</f>
        <v>0</v>
      </c>
      <c r="JT18">
        <f>IFERROR(VLOOKUP(_xlfn.NUMBERVALUE(MID(CA18, SEARCH("!", CA18)+1, SEARCH("+", CA18)-SEARCH("!", CA18)-1)), Rankings!$A$2:$BK$129, 63, FALSE),0)</f>
        <v>0</v>
      </c>
      <c r="JU18">
        <f>IFERROR(VLOOKUP(_xlfn.NUMBERVALUE(MID(CB18, SEARCH("!", CB18)+1, SEARCH("+", CB18)-SEARCH("!", CB18)-1)), Rankings!$A$2:$BK$129, 63, FALSE),0)</f>
        <v>0</v>
      </c>
      <c r="JV18">
        <f>IFERROR(VLOOKUP(_xlfn.NUMBERVALUE(MID(CC18, SEARCH("!", CC18)+1, SEARCH("+", CC18)-SEARCH("!", CC18)-1)), Rankings!$A$2:$BK$129, 63, FALSE),0)</f>
        <v>0</v>
      </c>
      <c r="JW18">
        <f>IFERROR(VLOOKUP(_xlfn.NUMBERVALUE(MID(CD18, SEARCH("!", CD18)+1, SEARCH("+", CD18)-SEARCH("!", CD18)-1)), Rankings!$A$2:$BK$129, 63, FALSE),0)</f>
        <v>0</v>
      </c>
      <c r="JX18">
        <f>IFERROR(VLOOKUP(_xlfn.NUMBERVALUE(MID(CE18, SEARCH("!", CE18)+1, SEARCH("+", CE18)-SEARCH("!", CE18)-1)), Rankings!$A$2:$BK$129, 63, FALSE),0)</f>
        <v>0</v>
      </c>
      <c r="JY18">
        <f>IFERROR(VLOOKUP(_xlfn.NUMBERVALUE(MID(CF18, SEARCH("!", CF18)+1, SEARCH("+", CF18)-SEARCH("!", CF18)-1)), Rankings!$A$2:$BK$129, 63, FALSE),0)</f>
        <v>0</v>
      </c>
      <c r="JZ18">
        <f>IFERROR(VLOOKUP(_xlfn.NUMBERVALUE(MID(CG18, SEARCH("!", CG18)+1, SEARCH("+", CG18)-SEARCH("!", CG18)-1)), Rankings!$A$2:$BK$129, 63, FALSE),0)</f>
        <v>0</v>
      </c>
      <c r="KA18">
        <f>IFERROR(VLOOKUP(_xlfn.NUMBERVALUE(MID(CH18, SEARCH("!", CH18)+1, SEARCH("+", CH18)-SEARCH("!", CH18)-1)), Rankings!$A$2:$BK$129, 63, FALSE),0)</f>
        <v>0</v>
      </c>
      <c r="KB18">
        <f>IFERROR(VLOOKUP(_xlfn.NUMBERVALUE(MID(CI18, SEARCH("!", CI18)+1, SEARCH("+", CI18)-SEARCH("!", CI18)-1)), Rankings!$A$2:$BK$129, 63, FALSE),0)</f>
        <v>0</v>
      </c>
      <c r="KC18">
        <f>IFERROR(VLOOKUP(_xlfn.NUMBERVALUE(MID(CJ18, SEARCH("!", CJ18)+1, SEARCH("+", CJ18)-SEARCH("!", CJ18)-1)), Rankings!$A$2:$BK$129, 63, FALSE),0)</f>
        <v>0</v>
      </c>
      <c r="KD18">
        <f>IFERROR(VLOOKUP(_xlfn.NUMBERVALUE(MID(CK18, SEARCH("!", CK18)+1, SEARCH("+", CK18)-SEARCH("!", CK18)-1)), Rankings!$A$2:$BK$129, 63, FALSE),0)</f>
        <v>0</v>
      </c>
      <c r="KE18">
        <f>IFERROR(VLOOKUP(_xlfn.NUMBERVALUE(MID(CL18, SEARCH("!", CL18)+1, SEARCH("+", CL18)-SEARCH("!", CL18)-1)), Rankings!$A$2:$BK$129, 63, FALSE),0)</f>
        <v>0</v>
      </c>
      <c r="KF18">
        <f>IFERROR(VLOOKUP(_xlfn.NUMBERVALUE(MID(CM18, SEARCH("!", CM18)+1, SEARCH("+", CM18)-SEARCH("!", CM18)-1)), Rankings!$A$2:$BK$129, 63, FALSE),0)</f>
        <v>0</v>
      </c>
      <c r="KG18">
        <f>IFERROR(VLOOKUP(_xlfn.NUMBERVALUE(MID(CN18, SEARCH("!", CN18)+1, SEARCH("+", CN18)-SEARCH("!", CN18)-1)), Rankings!$A$2:$BK$129, 63, FALSE),0)</f>
        <v>0</v>
      </c>
      <c r="KH18">
        <f>IFERROR(VLOOKUP(_xlfn.NUMBERVALUE(MID(CO18, SEARCH("!", CO18)+1, SEARCH("+", CO18)-SEARCH("!", CO18)-1)), Rankings!$A$2:$BK$129, 63, FALSE),0)</f>
        <v>0</v>
      </c>
      <c r="KJ18" s="28">
        <f t="shared" si="116"/>
        <v>297</v>
      </c>
      <c r="KK18" s="28">
        <f t="shared" si="117"/>
        <v>279</v>
      </c>
      <c r="KL18" s="28">
        <f t="shared" si="118"/>
        <v>6</v>
      </c>
      <c r="KM18" s="28">
        <f t="shared" si="119"/>
        <v>78</v>
      </c>
      <c r="KN18" s="28">
        <f t="shared" si="120"/>
        <v>0</v>
      </c>
      <c r="KO18" s="28">
        <f t="shared" si="121"/>
        <v>236</v>
      </c>
      <c r="KP18" s="28">
        <f t="shared" si="122"/>
        <v>471</v>
      </c>
      <c r="KQ18" s="28">
        <f t="shared" si="123"/>
        <v>236</v>
      </c>
      <c r="KS18" s="27" t="str">
        <f t="shared" si="124"/>
        <v>23</v>
      </c>
      <c r="KT18" s="27" t="str">
        <f t="shared" si="125"/>
        <v>38</v>
      </c>
      <c r="KU18" s="27" t="str">
        <f t="shared" si="126"/>
        <v>29</v>
      </c>
      <c r="KV18" s="27">
        <f t="shared" si="127"/>
        <v>0</v>
      </c>
      <c r="KW18" s="27">
        <f t="shared" si="128"/>
        <v>0</v>
      </c>
      <c r="KX18" s="27" t="str">
        <f t="shared" si="129"/>
        <v>32</v>
      </c>
      <c r="KY18" s="27" t="str">
        <f t="shared" si="130"/>
        <v>20</v>
      </c>
      <c r="KZ18" s="27">
        <f t="shared" si="131"/>
        <v>0</v>
      </c>
      <c r="LA18" s="27" t="str">
        <f t="shared" si="132"/>
        <v>13</v>
      </c>
      <c r="LB18" s="27" t="str">
        <f t="shared" si="133"/>
        <v>32</v>
      </c>
      <c r="LC18" s="27">
        <f t="shared" si="134"/>
        <v>0</v>
      </c>
      <c r="LD18" s="27" t="str">
        <f t="shared" si="135"/>
        <v>16</v>
      </c>
      <c r="LE18" s="27" t="str">
        <f t="shared" si="136"/>
        <v>33</v>
      </c>
      <c r="LF18" s="27">
        <f t="shared" si="137"/>
        <v>0</v>
      </c>
      <c r="LG18" s="27" t="str">
        <f t="shared" si="138"/>
        <v>18</v>
      </c>
      <c r="LH18" s="27" t="str">
        <f t="shared" si="139"/>
        <v>35</v>
      </c>
      <c r="LI18" s="27">
        <f t="shared" si="140"/>
        <v>0</v>
      </c>
      <c r="LJ18" s="27">
        <f t="shared" si="141"/>
        <v>0</v>
      </c>
      <c r="LK18" s="27" t="str">
        <f t="shared" si="142"/>
        <v>13</v>
      </c>
      <c r="LL18" s="27" t="str">
        <f t="shared" si="143"/>
        <v>6</v>
      </c>
      <c r="LM18" s="27" t="str">
        <f t="shared" si="144"/>
        <v>16</v>
      </c>
      <c r="LN18" s="27" t="str">
        <f t="shared" si="145"/>
        <v>15</v>
      </c>
      <c r="LO18" s="27">
        <f t="shared" si="146"/>
        <v>0</v>
      </c>
      <c r="LP18" s="27">
        <f t="shared" si="147"/>
        <v>0</v>
      </c>
      <c r="LQ18" s="27" t="str">
        <f t="shared" si="148"/>
        <v>22</v>
      </c>
      <c r="LR18" s="27">
        <f t="shared" si="149"/>
        <v>0</v>
      </c>
      <c r="LS18" s="27" t="str">
        <f t="shared" si="150"/>
        <v>29</v>
      </c>
      <c r="LT18" s="27" t="str">
        <f t="shared" si="151"/>
        <v>15</v>
      </c>
      <c r="LU18" s="27">
        <f t="shared" si="152"/>
        <v>0</v>
      </c>
      <c r="LV18" s="27" t="str">
        <f t="shared" si="153"/>
        <v>24</v>
      </c>
      <c r="LW18" s="27" t="str">
        <f t="shared" si="154"/>
        <v>16</v>
      </c>
      <c r="LX18" s="27">
        <f t="shared" si="155"/>
        <v>0</v>
      </c>
      <c r="LY18" s="27" t="str">
        <f t="shared" si="156"/>
        <v>28</v>
      </c>
      <c r="LZ18" s="27" t="str">
        <f t="shared" si="157"/>
        <v>15</v>
      </c>
      <c r="MA18" s="27">
        <f t="shared" si="158"/>
        <v>0</v>
      </c>
      <c r="MB18" s="27" t="str">
        <f t="shared" si="159"/>
        <v>31</v>
      </c>
      <c r="MC18" s="27" t="str">
        <f t="shared" si="160"/>
        <v>22</v>
      </c>
      <c r="MD18" s="27">
        <f t="shared" si="161"/>
        <v>0</v>
      </c>
      <c r="ME18" s="27" t="str">
        <f t="shared" si="162"/>
        <v>29</v>
      </c>
      <c r="MF18" s="27" t="str">
        <f t="shared" si="163"/>
        <v>13</v>
      </c>
      <c r="MG18" s="27">
        <f t="shared" si="164"/>
        <v>0</v>
      </c>
      <c r="MH18" s="27">
        <f t="shared" si="165"/>
        <v>0</v>
      </c>
      <c r="MI18" s="27" t="str">
        <f t="shared" si="166"/>
        <v>15</v>
      </c>
      <c r="MJ18" s="27">
        <f t="shared" si="167"/>
        <v>0</v>
      </c>
      <c r="MK18" s="27" t="str">
        <f t="shared" si="168"/>
        <v>19</v>
      </c>
      <c r="ML18" s="27" t="str">
        <f t="shared" si="169"/>
        <v>13</v>
      </c>
      <c r="MM18" s="27">
        <f t="shared" si="170"/>
        <v>0</v>
      </c>
      <c r="MN18" s="27" t="str">
        <f t="shared" si="171"/>
        <v>13</v>
      </c>
      <c r="MO18" s="27">
        <f t="shared" si="172"/>
        <v>0</v>
      </c>
      <c r="MP18" s="27">
        <f t="shared" si="173"/>
        <v>0</v>
      </c>
      <c r="MQ18" s="27" t="str">
        <f t="shared" si="174"/>
        <v>17</v>
      </c>
      <c r="MR18" s="27">
        <f t="shared" si="175"/>
        <v>0</v>
      </c>
      <c r="MS18" s="27">
        <f t="shared" si="176"/>
        <v>0</v>
      </c>
      <c r="MT18" s="27">
        <f t="shared" si="177"/>
        <v>0</v>
      </c>
      <c r="MU18" s="27" t="str">
        <f t="shared" si="178"/>
        <v>14</v>
      </c>
      <c r="MV18" s="27" t="str">
        <f t="shared" si="179"/>
        <v>20</v>
      </c>
      <c r="MW18" s="27" t="str">
        <f t="shared" si="180"/>
        <v>12</v>
      </c>
      <c r="MX18" s="27" t="str">
        <f t="shared" si="181"/>
        <v>7</v>
      </c>
      <c r="MY18" s="27">
        <f t="shared" si="182"/>
        <v>0</v>
      </c>
      <c r="MZ18" s="27">
        <f t="shared" si="183"/>
        <v>0</v>
      </c>
      <c r="NA18" s="27">
        <f t="shared" si="184"/>
        <v>0</v>
      </c>
      <c r="NB18" s="27">
        <f t="shared" si="185"/>
        <v>0</v>
      </c>
      <c r="NC18" s="27">
        <f t="shared" si="186"/>
        <v>0</v>
      </c>
      <c r="ND18" s="27">
        <f t="shared" si="187"/>
        <v>0</v>
      </c>
      <c r="NE18" s="27">
        <f t="shared" si="188"/>
        <v>0</v>
      </c>
      <c r="NF18" s="27">
        <f t="shared" si="189"/>
        <v>0</v>
      </c>
      <c r="NG18" s="27">
        <f t="shared" si="190"/>
        <v>0</v>
      </c>
      <c r="NH18" s="27">
        <f t="shared" si="191"/>
        <v>0</v>
      </c>
      <c r="NI18" s="27">
        <f t="shared" si="192"/>
        <v>0</v>
      </c>
      <c r="NJ18" s="27">
        <f t="shared" si="193"/>
        <v>0</v>
      </c>
      <c r="NK18" s="27">
        <f t="shared" si="194"/>
        <v>0</v>
      </c>
      <c r="NL18" s="27">
        <f t="shared" si="195"/>
        <v>0</v>
      </c>
      <c r="NM18" s="27">
        <f t="shared" si="196"/>
        <v>0</v>
      </c>
      <c r="NN18" s="27">
        <f t="shared" si="197"/>
        <v>0</v>
      </c>
      <c r="NO18" s="27">
        <f t="shared" si="198"/>
        <v>0</v>
      </c>
      <c r="NP18" s="27">
        <f t="shared" si="199"/>
        <v>0</v>
      </c>
      <c r="NQ18" s="27">
        <f t="shared" si="200"/>
        <v>0</v>
      </c>
      <c r="NR18" s="27">
        <f t="shared" si="201"/>
        <v>0</v>
      </c>
      <c r="NS18" s="27">
        <f t="shared" si="202"/>
        <v>0</v>
      </c>
      <c r="NT18" s="27">
        <f t="shared" si="203"/>
        <v>0</v>
      </c>
      <c r="NU18" s="27">
        <f t="shared" si="204"/>
        <v>0</v>
      </c>
      <c r="NV18" s="27">
        <f t="shared" si="205"/>
        <v>0</v>
      </c>
      <c r="NX18" s="28">
        <f t="shared" si="206"/>
        <v>179</v>
      </c>
      <c r="NY18" s="28">
        <f t="shared" si="207"/>
        <v>242</v>
      </c>
      <c r="NZ18" s="28">
        <f t="shared" si="208"/>
        <v>15</v>
      </c>
      <c r="OA18" s="28">
        <f t="shared" si="209"/>
        <v>57</v>
      </c>
      <c r="OB18" s="28">
        <f t="shared" si="210"/>
        <v>0</v>
      </c>
      <c r="OC18" s="28">
        <f t="shared" si="211"/>
        <v>119</v>
      </c>
      <c r="OD18" s="28">
        <f t="shared" si="212"/>
        <v>324.16666666666669</v>
      </c>
      <c r="OE18" s="28">
        <f t="shared" si="213"/>
        <v>119</v>
      </c>
      <c r="OG18" s="27" t="str">
        <f t="shared" si="214"/>
        <v>12</v>
      </c>
      <c r="OH18" s="27" t="str">
        <f t="shared" si="215"/>
        <v>13</v>
      </c>
      <c r="OI18" s="27" t="str">
        <f t="shared" si="216"/>
        <v>9</v>
      </c>
      <c r="OJ18" s="27">
        <f t="shared" si="217"/>
        <v>0</v>
      </c>
      <c r="OK18" s="27">
        <f t="shared" si="218"/>
        <v>0</v>
      </c>
      <c r="OL18" s="27" t="str">
        <f t="shared" si="219"/>
        <v>17</v>
      </c>
      <c r="OM18" s="27" t="str">
        <f t="shared" si="220"/>
        <v>33</v>
      </c>
      <c r="ON18" s="27">
        <f t="shared" si="221"/>
        <v>0</v>
      </c>
      <c r="OO18" s="27" t="str">
        <f t="shared" si="222"/>
        <v>25</v>
      </c>
      <c r="OP18" s="27" t="str">
        <f t="shared" si="223"/>
        <v>7</v>
      </c>
      <c r="OQ18" s="27">
        <f t="shared" si="224"/>
        <v>0</v>
      </c>
      <c r="OR18" s="27" t="str">
        <f t="shared" si="225"/>
        <v>18</v>
      </c>
      <c r="OS18" s="27" t="str">
        <f t="shared" si="226"/>
        <v>19</v>
      </c>
      <c r="OT18" s="27">
        <f t="shared" si="227"/>
        <v>0</v>
      </c>
      <c r="OU18" s="27" t="str">
        <f t="shared" si="228"/>
        <v>13</v>
      </c>
      <c r="OV18" s="27" t="str">
        <f t="shared" si="229"/>
        <v>17</v>
      </c>
      <c r="OW18" s="27">
        <f t="shared" si="230"/>
        <v>0</v>
      </c>
      <c r="OX18" s="27">
        <f t="shared" si="231"/>
        <v>0</v>
      </c>
      <c r="OY18" s="27" t="str">
        <f t="shared" si="232"/>
        <v>15</v>
      </c>
      <c r="OZ18" s="27" t="str">
        <f t="shared" si="233"/>
        <v>15</v>
      </c>
      <c r="PA18" s="27" t="str">
        <f t="shared" si="234"/>
        <v>18</v>
      </c>
      <c r="PB18" s="27" t="str">
        <f t="shared" si="235"/>
        <v>6</v>
      </c>
      <c r="PC18" s="27">
        <f t="shared" si="236"/>
        <v>0</v>
      </c>
      <c r="PD18" s="27">
        <f t="shared" si="237"/>
        <v>0</v>
      </c>
      <c r="PE18" s="27" t="str">
        <f t="shared" si="238"/>
        <v>16</v>
      </c>
      <c r="PF18" s="27">
        <f t="shared" si="239"/>
        <v>0</v>
      </c>
      <c r="PG18" s="27" t="str">
        <f t="shared" si="240"/>
        <v>14</v>
      </c>
      <c r="PH18" s="27" t="str">
        <f t="shared" si="241"/>
        <v>22</v>
      </c>
      <c r="PI18" s="27">
        <f t="shared" si="242"/>
        <v>0</v>
      </c>
      <c r="PJ18" s="27" t="str">
        <f t="shared" si="243"/>
        <v>12</v>
      </c>
      <c r="PK18" s="27" t="str">
        <f t="shared" si="244"/>
        <v>14</v>
      </c>
      <c r="PL18" s="27">
        <f t="shared" si="245"/>
        <v>0</v>
      </c>
      <c r="PM18" s="27" t="str">
        <f t="shared" si="246"/>
        <v>12</v>
      </c>
      <c r="PN18" s="27" t="str">
        <f t="shared" si="247"/>
        <v>13</v>
      </c>
      <c r="PO18" s="27">
        <f t="shared" si="248"/>
        <v>0</v>
      </c>
      <c r="PP18" s="27" t="str">
        <f t="shared" si="249"/>
        <v>16</v>
      </c>
      <c r="PQ18" s="27" t="str">
        <f t="shared" si="250"/>
        <v>13</v>
      </c>
      <c r="PR18" s="27">
        <f t="shared" si="251"/>
        <v>0</v>
      </c>
      <c r="PS18" s="27" t="str">
        <f t="shared" si="252"/>
        <v>23</v>
      </c>
      <c r="PT18" s="27" t="str">
        <f t="shared" si="253"/>
        <v>21</v>
      </c>
      <c r="PU18" s="27">
        <f t="shared" si="254"/>
        <v>0</v>
      </c>
      <c r="PV18" s="27">
        <f t="shared" si="255"/>
        <v>0</v>
      </c>
      <c r="PW18" s="27" t="str">
        <f t="shared" si="256"/>
        <v>26</v>
      </c>
      <c r="PX18" s="27">
        <f t="shared" si="257"/>
        <v>0</v>
      </c>
      <c r="PY18" s="27" t="str">
        <f t="shared" si="258"/>
        <v>11</v>
      </c>
      <c r="PZ18" s="27" t="str">
        <f t="shared" si="259"/>
        <v>20</v>
      </c>
      <c r="QA18" s="27">
        <f t="shared" si="260"/>
        <v>0</v>
      </c>
      <c r="QB18" s="27" t="str">
        <f t="shared" si="261"/>
        <v>9</v>
      </c>
      <c r="QC18" s="27">
        <f t="shared" si="262"/>
        <v>0</v>
      </c>
      <c r="QD18" s="27">
        <f t="shared" si="263"/>
        <v>0</v>
      </c>
      <c r="QE18" s="27" t="str">
        <f t="shared" si="264"/>
        <v>14</v>
      </c>
      <c r="QF18" s="27">
        <f t="shared" si="265"/>
        <v>0</v>
      </c>
      <c r="QG18" s="27">
        <f t="shared" si="266"/>
        <v>0</v>
      </c>
      <c r="QH18" s="27">
        <f t="shared" si="267"/>
        <v>0</v>
      </c>
      <c r="QI18" s="27" t="str">
        <f t="shared" si="268"/>
        <v>20</v>
      </c>
      <c r="QJ18" s="27" t="str">
        <f t="shared" si="269"/>
        <v>22</v>
      </c>
      <c r="QK18" s="27" t="str">
        <f t="shared" si="270"/>
        <v>25</v>
      </c>
      <c r="QL18" s="27" t="str">
        <f t="shared" si="271"/>
        <v>12</v>
      </c>
      <c r="QM18" s="27">
        <f t="shared" si="272"/>
        <v>0</v>
      </c>
      <c r="QN18" s="27">
        <f t="shared" si="273"/>
        <v>0</v>
      </c>
      <c r="QO18" s="27">
        <f t="shared" si="274"/>
        <v>0</v>
      </c>
      <c r="QP18" s="27">
        <f t="shared" si="275"/>
        <v>0</v>
      </c>
      <c r="QQ18" s="27">
        <f t="shared" si="276"/>
        <v>0</v>
      </c>
      <c r="QR18" s="27">
        <f t="shared" si="277"/>
        <v>0</v>
      </c>
      <c r="QS18" s="27">
        <f t="shared" si="278"/>
        <v>0</v>
      </c>
      <c r="QT18" s="27">
        <f t="shared" si="279"/>
        <v>0</v>
      </c>
      <c r="QU18" s="27">
        <f t="shared" si="280"/>
        <v>0</v>
      </c>
      <c r="QV18" s="27">
        <f t="shared" si="281"/>
        <v>0</v>
      </c>
      <c r="QW18" s="27">
        <f t="shared" si="282"/>
        <v>0</v>
      </c>
      <c r="QX18" s="27">
        <f t="shared" si="283"/>
        <v>0</v>
      </c>
      <c r="QY18" s="27">
        <f t="shared" si="284"/>
        <v>0</v>
      </c>
      <c r="QZ18" s="27">
        <f t="shared" si="285"/>
        <v>0</v>
      </c>
      <c r="RA18" s="27">
        <f t="shared" si="286"/>
        <v>0</v>
      </c>
      <c r="RB18" s="27">
        <f t="shared" si="287"/>
        <v>0</v>
      </c>
      <c r="RC18" s="27">
        <f t="shared" si="288"/>
        <v>0</v>
      </c>
      <c r="RD18" s="27">
        <f t="shared" si="289"/>
        <v>0</v>
      </c>
      <c r="RE18" s="27">
        <f t="shared" si="290"/>
        <v>0</v>
      </c>
      <c r="RF18" s="27">
        <f t="shared" si="291"/>
        <v>0</v>
      </c>
      <c r="RG18" s="27">
        <f t="shared" si="292"/>
        <v>0</v>
      </c>
      <c r="RH18" s="27">
        <f t="shared" si="293"/>
        <v>0</v>
      </c>
      <c r="RI18" s="27">
        <f t="shared" si="294"/>
        <v>0</v>
      </c>
      <c r="RJ18" s="27">
        <f t="shared" si="295"/>
        <v>0</v>
      </c>
      <c r="RL18" s="28">
        <f t="shared" si="296"/>
        <v>107</v>
      </c>
      <c r="RM18" s="28">
        <f t="shared" si="297"/>
        <v>120</v>
      </c>
      <c r="RN18" s="28">
        <f t="shared" si="298"/>
        <v>2</v>
      </c>
      <c r="RO18" s="28">
        <f t="shared" si="299"/>
        <v>33</v>
      </c>
      <c r="RP18" s="28">
        <f t="shared" si="300"/>
        <v>0</v>
      </c>
      <c r="RQ18" s="28">
        <f t="shared" si="301"/>
        <v>181</v>
      </c>
      <c r="RT18" s="27" t="str">
        <f t="shared" si="302"/>
        <v>9</v>
      </c>
      <c r="RU18" s="27" t="str">
        <f t="shared" si="303"/>
        <v>13</v>
      </c>
      <c r="RV18" s="27" t="str">
        <f t="shared" si="304"/>
        <v>11</v>
      </c>
      <c r="RW18" s="27" t="str">
        <f t="shared" si="305"/>
        <v>0</v>
      </c>
      <c r="RX18" s="27" t="str">
        <f t="shared" si="306"/>
        <v>0</v>
      </c>
      <c r="RY18" s="27" t="str">
        <f t="shared" si="307"/>
        <v>9</v>
      </c>
      <c r="RZ18" s="27" t="str">
        <f t="shared" si="308"/>
        <v>7</v>
      </c>
      <c r="SA18" s="27" t="str">
        <f t="shared" si="309"/>
        <v>0</v>
      </c>
      <c r="SB18" s="27" t="str">
        <f t="shared" si="310"/>
        <v>7</v>
      </c>
      <c r="SC18" s="27" t="str">
        <f t="shared" si="311"/>
        <v>14</v>
      </c>
      <c r="SD18" s="27" t="str">
        <f t="shared" si="312"/>
        <v>0</v>
      </c>
      <c r="SE18" s="27" t="str">
        <f t="shared" si="313"/>
        <v>5</v>
      </c>
      <c r="SF18" s="27" t="str">
        <f t="shared" si="314"/>
        <v>16</v>
      </c>
      <c r="SG18" s="27" t="str">
        <f t="shared" si="315"/>
        <v>0</v>
      </c>
      <c r="SH18" s="27" t="str">
        <f t="shared" si="316"/>
        <v>7</v>
      </c>
      <c r="SI18" s="27" t="str">
        <f t="shared" si="317"/>
        <v>9</v>
      </c>
      <c r="SJ18" s="27" t="str">
        <f t="shared" si="318"/>
        <v>0</v>
      </c>
      <c r="SK18" s="27" t="str">
        <f t="shared" si="319"/>
        <v>0</v>
      </c>
      <c r="SL18" s="27" t="str">
        <f t="shared" si="320"/>
        <v>4</v>
      </c>
      <c r="SM18" s="27" t="str">
        <f t="shared" si="321"/>
        <v>2</v>
      </c>
      <c r="SN18" s="27" t="str">
        <f t="shared" si="322"/>
        <v>5</v>
      </c>
      <c r="SO18" s="27" t="str">
        <f t="shared" si="323"/>
        <v>6</v>
      </c>
      <c r="SP18" s="27" t="str">
        <f t="shared" si="324"/>
        <v>0</v>
      </c>
      <c r="SQ18" s="27" t="str">
        <f t="shared" si="325"/>
        <v>0</v>
      </c>
      <c r="SR18" s="27" t="str">
        <f t="shared" si="326"/>
        <v>8</v>
      </c>
      <c r="SS18" s="27" t="str">
        <f t="shared" si="327"/>
        <v>0</v>
      </c>
      <c r="ST18" s="27" t="str">
        <f t="shared" si="328"/>
        <v>12</v>
      </c>
      <c r="SU18" s="27" t="str">
        <f t="shared" si="329"/>
        <v>3</v>
      </c>
      <c r="SV18" s="27" t="str">
        <f t="shared" si="330"/>
        <v>0</v>
      </c>
      <c r="SW18" s="27" t="str">
        <f t="shared" si="331"/>
        <v>9</v>
      </c>
      <c r="SX18" s="27" t="str">
        <f t="shared" si="332"/>
        <v>8</v>
      </c>
      <c r="SY18" s="27" t="str">
        <f t="shared" si="333"/>
        <v>0</v>
      </c>
      <c r="SZ18" s="27" t="str">
        <f t="shared" si="334"/>
        <v>9</v>
      </c>
      <c r="TA18" s="27" t="str">
        <f t="shared" si="335"/>
        <v>8</v>
      </c>
      <c r="TB18" s="27" t="str">
        <f t="shared" si="336"/>
        <v>0</v>
      </c>
      <c r="TC18" s="27" t="str">
        <f t="shared" si="337"/>
        <v>11</v>
      </c>
      <c r="TD18" s="27" t="str">
        <f t="shared" si="338"/>
        <v>12</v>
      </c>
      <c r="TE18" s="27" t="str">
        <f t="shared" si="339"/>
        <v>0</v>
      </c>
      <c r="TF18" s="27" t="str">
        <f t="shared" si="340"/>
        <v>9</v>
      </c>
      <c r="TG18" s="27" t="str">
        <f t="shared" si="341"/>
        <v>8</v>
      </c>
      <c r="TH18" s="27" t="str">
        <f t="shared" si="342"/>
        <v>0</v>
      </c>
      <c r="TI18" s="27" t="str">
        <f t="shared" si="343"/>
        <v>0</v>
      </c>
      <c r="TJ18" s="27" t="str">
        <f t="shared" si="344"/>
        <v>9</v>
      </c>
      <c r="TK18" s="27" t="str">
        <f t="shared" si="345"/>
        <v>0</v>
      </c>
      <c r="TL18" s="27" t="str">
        <f t="shared" si="346"/>
        <v>8</v>
      </c>
      <c r="TM18" s="27" t="str">
        <f t="shared" si="347"/>
        <v>8</v>
      </c>
      <c r="TN18" s="27" t="str">
        <f t="shared" si="348"/>
        <v>0</v>
      </c>
      <c r="TO18" s="27" t="str">
        <f t="shared" si="349"/>
        <v>7</v>
      </c>
      <c r="TP18" s="27" t="str">
        <f t="shared" si="350"/>
        <v>0</v>
      </c>
      <c r="TQ18" s="27" t="str">
        <f t="shared" si="351"/>
        <v>0</v>
      </c>
      <c r="TR18" s="27" t="str">
        <f t="shared" si="352"/>
        <v>9</v>
      </c>
      <c r="TS18" s="27" t="str">
        <f t="shared" si="353"/>
        <v>0</v>
      </c>
      <c r="TT18" s="27" t="str">
        <f t="shared" si="354"/>
        <v>0</v>
      </c>
      <c r="TU18" s="27" t="str">
        <f t="shared" si="355"/>
        <v>0</v>
      </c>
      <c r="TV18" s="27" t="str">
        <f t="shared" si="356"/>
        <v>8</v>
      </c>
      <c r="TW18" s="27" t="str">
        <f t="shared" si="357"/>
        <v>12</v>
      </c>
      <c r="TX18" s="27" t="str">
        <f t="shared" si="358"/>
        <v>6</v>
      </c>
      <c r="TY18" s="27" t="str">
        <f t="shared" si="359"/>
        <v>6</v>
      </c>
      <c r="TZ18" s="27" t="str">
        <f t="shared" si="360"/>
        <v>0</v>
      </c>
      <c r="UA18" s="27" t="str">
        <f t="shared" si="361"/>
        <v>0</v>
      </c>
      <c r="UB18" s="27" t="str">
        <f t="shared" si="362"/>
        <v>0</v>
      </c>
      <c r="UC18" s="27" t="str">
        <f t="shared" si="363"/>
        <v>0</v>
      </c>
      <c r="UD18" s="27" t="str">
        <f t="shared" si="364"/>
        <v>0</v>
      </c>
      <c r="UE18" s="27" t="str">
        <f t="shared" si="365"/>
        <v>0</v>
      </c>
      <c r="UF18" s="27" t="str">
        <f t="shared" si="366"/>
        <v>0</v>
      </c>
      <c r="UG18" s="27" t="str">
        <f t="shared" si="367"/>
        <v>0</v>
      </c>
      <c r="UH18" s="27" t="str">
        <f t="shared" si="368"/>
        <v>0</v>
      </c>
      <c r="UI18" s="27" t="str">
        <f t="shared" si="369"/>
        <v>0</v>
      </c>
      <c r="UJ18" s="27" t="str">
        <f t="shared" si="370"/>
        <v>0</v>
      </c>
      <c r="UK18" s="27" t="str">
        <f t="shared" si="371"/>
        <v>0</v>
      </c>
      <c r="UL18" s="27" t="str">
        <f t="shared" si="372"/>
        <v>0</v>
      </c>
      <c r="UM18" s="27" t="str">
        <f t="shared" si="373"/>
        <v>0</v>
      </c>
      <c r="UN18" s="27" t="str">
        <f t="shared" si="374"/>
        <v>0</v>
      </c>
      <c r="UO18" s="27" t="str">
        <f t="shared" si="375"/>
        <v>0</v>
      </c>
      <c r="UP18" s="27" t="str">
        <f t="shared" si="376"/>
        <v>0</v>
      </c>
      <c r="UQ18" s="27" t="str">
        <f t="shared" si="377"/>
        <v>0</v>
      </c>
      <c r="UR18" s="27" t="str">
        <f t="shared" si="378"/>
        <v>0</v>
      </c>
      <c r="US18" s="27" t="str">
        <f t="shared" si="379"/>
        <v>0</v>
      </c>
      <c r="UT18" s="27" t="str">
        <f t="shared" si="380"/>
        <v>0</v>
      </c>
      <c r="UU18" s="27" t="str">
        <f t="shared" si="381"/>
        <v>0</v>
      </c>
      <c r="UV18" s="27" t="str">
        <f t="shared" si="382"/>
        <v>0</v>
      </c>
      <c r="UW18" s="27" t="str">
        <f t="shared" si="383"/>
        <v>0</v>
      </c>
      <c r="UY18" s="28">
        <f t="shared" si="384"/>
        <v>84.6</v>
      </c>
      <c r="UZ18" s="28">
        <f t="shared" si="385"/>
        <v>17.979999999999993</v>
      </c>
      <c r="VA18" s="28">
        <f t="shared" si="386"/>
        <v>4.3899999999999997</v>
      </c>
      <c r="VB18" s="28">
        <f t="shared" si="387"/>
        <v>12.090000000000002</v>
      </c>
      <c r="VC18" s="28">
        <f t="shared" si="388"/>
        <v>0</v>
      </c>
      <c r="VD18" s="28">
        <f t="shared" si="389"/>
        <v>104.87833333333332</v>
      </c>
      <c r="VG18" s="27" t="str">
        <f t="shared" si="390"/>
        <v>2.93</v>
      </c>
      <c r="VH18" s="27" t="str">
        <f t="shared" si="391"/>
        <v>13.44</v>
      </c>
      <c r="VI18" s="27" t="str">
        <f t="shared" si="392"/>
        <v>4.76</v>
      </c>
      <c r="VJ18" s="27">
        <f t="shared" si="393"/>
        <v>0</v>
      </c>
      <c r="VK18" s="27">
        <f t="shared" si="394"/>
        <v>0</v>
      </c>
      <c r="VL18" s="27" t="str">
        <f t="shared" si="395"/>
        <v>9.55</v>
      </c>
      <c r="VM18" s="27" t="str">
        <f t="shared" si="396"/>
        <v>4.89</v>
      </c>
      <c r="VN18" s="27">
        <f t="shared" si="397"/>
        <v>0</v>
      </c>
      <c r="VO18" s="27" t="str">
        <f t="shared" si="398"/>
        <v>1.84</v>
      </c>
      <c r="VP18" s="27" t="str">
        <f t="shared" si="399"/>
        <v>4.39</v>
      </c>
      <c r="VQ18" s="27">
        <f t="shared" si="400"/>
        <v>0</v>
      </c>
      <c r="VR18" s="27" t="str">
        <f t="shared" si="401"/>
        <v>7.09</v>
      </c>
      <c r="VS18" s="27" t="str">
        <f t="shared" si="402"/>
        <v>1.16</v>
      </c>
      <c r="VT18" s="27">
        <f t="shared" si="403"/>
        <v>0</v>
      </c>
      <c r="VU18" s="27" t="str">
        <f t="shared" si="404"/>
        <v>7.62</v>
      </c>
      <c r="VV18" s="27" t="str">
        <f t="shared" si="405"/>
        <v>13.53</v>
      </c>
      <c r="VW18" s="27">
        <f t="shared" si="406"/>
        <v>0</v>
      </c>
      <c r="VX18" s="27">
        <f t="shared" si="407"/>
        <v>0</v>
      </c>
      <c r="VY18" s="27" t="str">
        <f t="shared" si="408"/>
        <v>3.25</v>
      </c>
      <c r="VZ18" s="27" t="str">
        <f t="shared" si="409"/>
        <v>4.39</v>
      </c>
      <c r="WA18" s="27" t="str">
        <f t="shared" si="410"/>
        <v>5.23</v>
      </c>
      <c r="WB18" s="27" t="str">
        <f t="shared" si="411"/>
        <v>2.8</v>
      </c>
      <c r="WC18" s="27">
        <f t="shared" si="412"/>
        <v>0</v>
      </c>
      <c r="WD18" s="27">
        <f t="shared" si="413"/>
        <v>0</v>
      </c>
      <c r="WE18" s="27" t="str">
        <f t="shared" si="414"/>
        <v>4.5</v>
      </c>
      <c r="WF18" s="27">
        <f t="shared" si="415"/>
        <v>0</v>
      </c>
      <c r="WG18" s="27" t="str">
        <f t="shared" si="416"/>
        <v>8.1</v>
      </c>
      <c r="WH18" s="27" t="str">
        <f t="shared" si="417"/>
        <v>6.89</v>
      </c>
      <c r="WI18" s="27">
        <f t="shared" si="418"/>
        <v>0</v>
      </c>
      <c r="WJ18" s="27" t="str">
        <f t="shared" si="419"/>
        <v>5.47</v>
      </c>
      <c r="WK18" s="27" t="str">
        <f t="shared" si="420"/>
        <v>-6.31</v>
      </c>
      <c r="WL18" s="27">
        <f t="shared" si="421"/>
        <v>0</v>
      </c>
      <c r="WM18" s="27" t="str">
        <f t="shared" si="422"/>
        <v>9.61</v>
      </c>
      <c r="WN18" s="27" t="str">
        <f t="shared" si="423"/>
        <v>-1.87</v>
      </c>
      <c r="WO18" s="27">
        <f t="shared" si="424"/>
        <v>0</v>
      </c>
      <c r="WP18" s="27" t="str">
        <f t="shared" si="425"/>
        <v>8.96</v>
      </c>
      <c r="WQ18" s="27" t="str">
        <f t="shared" si="426"/>
        <v>-2.24</v>
      </c>
      <c r="WR18" s="27">
        <f t="shared" si="427"/>
        <v>0</v>
      </c>
      <c r="WS18" s="27" t="str">
        <f t="shared" si="428"/>
        <v>10.73</v>
      </c>
      <c r="WT18" s="27" t="str">
        <f t="shared" si="429"/>
        <v>-7.44</v>
      </c>
      <c r="WU18" s="27">
        <f t="shared" si="430"/>
        <v>0</v>
      </c>
      <c r="WV18" s="27">
        <f t="shared" si="431"/>
        <v>0</v>
      </c>
      <c r="WW18" s="27" t="str">
        <f t="shared" si="432"/>
        <v>-5.08</v>
      </c>
      <c r="WX18" s="27">
        <f t="shared" si="433"/>
        <v>0</v>
      </c>
      <c r="WY18" s="27" t="str">
        <f t="shared" si="434"/>
        <v>3.75</v>
      </c>
      <c r="WZ18" s="27" t="str">
        <f t="shared" si="435"/>
        <v>-0.49</v>
      </c>
      <c r="XA18" s="27">
        <f t="shared" si="436"/>
        <v>0</v>
      </c>
      <c r="XB18" s="27" t="str">
        <f t="shared" si="437"/>
        <v>-1.29</v>
      </c>
      <c r="XC18" s="27">
        <f t="shared" si="438"/>
        <v>0</v>
      </c>
      <c r="XD18" s="27">
        <f t="shared" si="439"/>
        <v>0</v>
      </c>
      <c r="XE18" s="27" t="str">
        <f t="shared" si="440"/>
        <v>-1.1</v>
      </c>
      <c r="XF18" s="27">
        <f t="shared" si="441"/>
        <v>0</v>
      </c>
      <c r="XG18" s="27">
        <f t="shared" si="442"/>
        <v>0</v>
      </c>
      <c r="XH18" s="27">
        <f t="shared" si="443"/>
        <v>0</v>
      </c>
      <c r="XI18" s="27" t="str">
        <f t="shared" si="444"/>
        <v>-0.29</v>
      </c>
      <c r="XJ18" s="27" t="str">
        <f t="shared" si="445"/>
        <v>-6.73</v>
      </c>
      <c r="XK18" s="27" t="str">
        <f t="shared" si="446"/>
        <v>-3.84</v>
      </c>
      <c r="XL18" s="27" t="str">
        <f t="shared" si="447"/>
        <v>-0.2</v>
      </c>
      <c r="XM18" s="27">
        <f t="shared" si="448"/>
        <v>0</v>
      </c>
      <c r="XN18" s="27">
        <f t="shared" si="449"/>
        <v>0</v>
      </c>
      <c r="XO18" s="27">
        <f t="shared" si="450"/>
        <v>0</v>
      </c>
      <c r="XP18" s="27">
        <f t="shared" si="451"/>
        <v>0</v>
      </c>
      <c r="XQ18" s="27">
        <f t="shared" si="452"/>
        <v>0</v>
      </c>
      <c r="XR18" s="27">
        <f t="shared" si="453"/>
        <v>0</v>
      </c>
      <c r="XS18" s="27">
        <f t="shared" si="454"/>
        <v>0</v>
      </c>
      <c r="XT18" s="27">
        <f t="shared" si="455"/>
        <v>0</v>
      </c>
      <c r="XU18" s="27">
        <f t="shared" si="456"/>
        <v>0</v>
      </c>
      <c r="XV18" s="27">
        <f t="shared" si="457"/>
        <v>0</v>
      </c>
      <c r="XW18" s="27">
        <f t="shared" si="458"/>
        <v>0</v>
      </c>
      <c r="XX18" s="27">
        <f t="shared" si="459"/>
        <v>0</v>
      </c>
      <c r="XY18" s="27">
        <f t="shared" si="460"/>
        <v>0</v>
      </c>
      <c r="XZ18" s="27">
        <f t="shared" si="461"/>
        <v>0</v>
      </c>
      <c r="YA18" s="27">
        <f t="shared" si="462"/>
        <v>0</v>
      </c>
      <c r="YB18" s="27">
        <f t="shared" si="463"/>
        <v>0</v>
      </c>
      <c r="YC18" s="27">
        <f t="shared" si="464"/>
        <v>0</v>
      </c>
      <c r="YD18" s="27">
        <f t="shared" si="465"/>
        <v>0</v>
      </c>
      <c r="YE18" s="27">
        <f t="shared" si="466"/>
        <v>0</v>
      </c>
      <c r="YF18" s="27">
        <f t="shared" si="467"/>
        <v>0</v>
      </c>
      <c r="YG18" s="27">
        <f t="shared" si="468"/>
        <v>0</v>
      </c>
      <c r="YH18" s="27">
        <f t="shared" si="469"/>
        <v>0</v>
      </c>
      <c r="YI18" s="27">
        <f t="shared" si="470"/>
        <v>0</v>
      </c>
      <c r="YJ18" s="27">
        <f t="shared" si="471"/>
        <v>0</v>
      </c>
      <c r="YL18" s="28">
        <f t="shared" si="472"/>
        <v>887</v>
      </c>
      <c r="YM18" s="28">
        <f t="shared" si="473"/>
        <v>1250</v>
      </c>
      <c r="YN18" s="28">
        <f t="shared" si="474"/>
        <v>96</v>
      </c>
      <c r="YO18" s="28">
        <f t="shared" si="475"/>
        <v>358</v>
      </c>
      <c r="YP18" s="28">
        <f t="shared" si="476"/>
        <v>0</v>
      </c>
      <c r="YQ18" s="28">
        <f t="shared" si="477"/>
        <v>1709.6666666666667</v>
      </c>
      <c r="YT18" s="27" t="str">
        <f t="shared" si="478"/>
        <v>84</v>
      </c>
      <c r="YU18" s="27" t="str">
        <f t="shared" si="479"/>
        <v>49</v>
      </c>
      <c r="YV18" s="27" t="str">
        <f t="shared" si="480"/>
        <v>88</v>
      </c>
      <c r="YW18" s="27">
        <f t="shared" si="481"/>
        <v>0</v>
      </c>
      <c r="YX18" s="27">
        <f t="shared" si="482"/>
        <v>0</v>
      </c>
      <c r="YY18" s="27" t="str">
        <f t="shared" si="483"/>
        <v>88</v>
      </c>
      <c r="YZ18" s="27" t="str">
        <f t="shared" si="484"/>
        <v>97</v>
      </c>
      <c r="ZA18" s="27">
        <f t="shared" si="485"/>
        <v>0</v>
      </c>
      <c r="ZB18" s="27" t="str">
        <f t="shared" si="486"/>
        <v>99</v>
      </c>
      <c r="ZC18" s="27" t="str">
        <f t="shared" si="487"/>
        <v>92</v>
      </c>
      <c r="ZD18" s="27">
        <f t="shared" si="488"/>
        <v>0</v>
      </c>
      <c r="ZE18" s="27" t="str">
        <f t="shared" si="489"/>
        <v>98</v>
      </c>
      <c r="ZF18" s="27" t="str">
        <f t="shared" si="490"/>
        <v>92</v>
      </c>
      <c r="ZG18" s="27">
        <f t="shared" si="491"/>
        <v>0</v>
      </c>
      <c r="ZH18" s="27" t="str">
        <f t="shared" si="492"/>
        <v>78</v>
      </c>
      <c r="ZI18" s="27" t="str">
        <f t="shared" si="493"/>
        <v>56</v>
      </c>
      <c r="ZJ18" s="27">
        <f t="shared" si="494"/>
        <v>0</v>
      </c>
      <c r="ZK18" s="27">
        <f t="shared" si="495"/>
        <v>0</v>
      </c>
      <c r="ZL18" s="27" t="str">
        <f t="shared" si="496"/>
        <v>97</v>
      </c>
      <c r="ZM18" s="27" t="str">
        <f t="shared" si="497"/>
        <v>96</v>
      </c>
      <c r="ZN18" s="27" t="str">
        <f t="shared" si="498"/>
        <v>78</v>
      </c>
      <c r="ZO18" s="27" t="str">
        <f t="shared" si="499"/>
        <v>77</v>
      </c>
      <c r="ZP18" s="27">
        <f t="shared" si="500"/>
        <v>0</v>
      </c>
      <c r="ZQ18" s="27">
        <f t="shared" si="501"/>
        <v>0</v>
      </c>
      <c r="ZR18" s="27" t="str">
        <f t="shared" si="502"/>
        <v>88</v>
      </c>
      <c r="ZS18" s="27">
        <f t="shared" si="503"/>
        <v>0</v>
      </c>
      <c r="ZT18" s="27" t="str">
        <f t="shared" si="504"/>
        <v>58</v>
      </c>
      <c r="ZU18" s="27" t="str">
        <f t="shared" si="505"/>
        <v>72</v>
      </c>
      <c r="ZV18" s="27">
        <f t="shared" si="506"/>
        <v>0</v>
      </c>
      <c r="ZW18" s="27" t="str">
        <f t="shared" si="507"/>
        <v>65</v>
      </c>
      <c r="ZX18" s="27" t="str">
        <f t="shared" si="508"/>
        <v>99</v>
      </c>
      <c r="ZY18" s="27">
        <f t="shared" si="509"/>
        <v>0</v>
      </c>
      <c r="ZZ18" s="27" t="str">
        <f t="shared" si="510"/>
        <v>51</v>
      </c>
      <c r="AAA18" s="27" t="str">
        <f t="shared" si="511"/>
        <v>97</v>
      </c>
      <c r="AAB18" s="27">
        <f t="shared" si="512"/>
        <v>0</v>
      </c>
      <c r="AAC18" s="27" t="str">
        <f t="shared" si="513"/>
        <v>51</v>
      </c>
      <c r="AAD18" s="27" t="str">
        <f t="shared" si="514"/>
        <v>99</v>
      </c>
      <c r="AAE18" s="27">
        <f t="shared" si="515"/>
        <v>0</v>
      </c>
      <c r="AAF18" s="27" t="str">
        <f t="shared" si="516"/>
        <v>77</v>
      </c>
      <c r="AAG18" s="27" t="str">
        <f t="shared" si="517"/>
        <v>94</v>
      </c>
      <c r="AAH18" s="27">
        <f t="shared" si="518"/>
        <v>0</v>
      </c>
      <c r="AAI18" s="27">
        <f t="shared" si="519"/>
        <v>0</v>
      </c>
      <c r="AAJ18" s="27" t="str">
        <f t="shared" si="520"/>
        <v>93</v>
      </c>
      <c r="AAK18" s="27">
        <f t="shared" si="521"/>
        <v>0</v>
      </c>
      <c r="AAL18" s="27" t="str">
        <f t="shared" si="522"/>
        <v>93</v>
      </c>
      <c r="AAM18" s="27" t="str">
        <f t="shared" si="523"/>
        <v>97</v>
      </c>
      <c r="AAN18" s="27">
        <f t="shared" si="524"/>
        <v>0</v>
      </c>
      <c r="AAO18" s="27" t="str">
        <f t="shared" si="525"/>
        <v>95</v>
      </c>
      <c r="AAP18" s="27">
        <f t="shared" si="526"/>
        <v>0</v>
      </c>
      <c r="AAQ18" s="27">
        <f t="shared" si="527"/>
        <v>0</v>
      </c>
      <c r="AAR18" s="27" t="str">
        <f t="shared" si="528"/>
        <v>93</v>
      </c>
      <c r="AAS18" s="27">
        <f t="shared" si="529"/>
        <v>0</v>
      </c>
      <c r="AAT18" s="27">
        <f t="shared" si="530"/>
        <v>0</v>
      </c>
      <c r="AAU18" s="27">
        <f t="shared" si="531"/>
        <v>0</v>
      </c>
      <c r="AAV18" s="27" t="str">
        <f t="shared" si="532"/>
        <v>94</v>
      </c>
      <c r="AAW18" s="27" t="str">
        <f t="shared" si="533"/>
        <v>91</v>
      </c>
      <c r="AAX18" s="27" t="str">
        <f t="shared" si="534"/>
        <v>94</v>
      </c>
      <c r="AAY18" s="27" t="str">
        <f t="shared" si="535"/>
        <v>99</v>
      </c>
      <c r="AAZ18" s="27">
        <f t="shared" si="536"/>
        <v>0</v>
      </c>
      <c r="ABA18" s="27">
        <f t="shared" si="537"/>
        <v>0</v>
      </c>
      <c r="ABB18" s="27">
        <f t="shared" si="538"/>
        <v>0</v>
      </c>
      <c r="ABC18" s="27">
        <f t="shared" si="539"/>
        <v>0</v>
      </c>
      <c r="ABD18" s="27">
        <f t="shared" si="540"/>
        <v>0</v>
      </c>
      <c r="ABE18" s="27">
        <f t="shared" si="541"/>
        <v>0</v>
      </c>
      <c r="ABF18" s="27">
        <f t="shared" si="542"/>
        <v>0</v>
      </c>
      <c r="ABG18" s="27">
        <f t="shared" si="543"/>
        <v>0</v>
      </c>
      <c r="ABH18" s="27">
        <f t="shared" si="544"/>
        <v>0</v>
      </c>
      <c r="ABI18" s="27">
        <f t="shared" si="545"/>
        <v>0</v>
      </c>
      <c r="ABJ18" s="27">
        <f t="shared" si="546"/>
        <v>0</v>
      </c>
      <c r="ABK18" s="27">
        <f t="shared" si="547"/>
        <v>0</v>
      </c>
      <c r="ABL18" s="27">
        <f t="shared" si="548"/>
        <v>0</v>
      </c>
      <c r="ABM18" s="27">
        <f t="shared" si="549"/>
        <v>0</v>
      </c>
      <c r="ABN18" s="27">
        <f t="shared" si="550"/>
        <v>0</v>
      </c>
      <c r="ABO18" s="27">
        <f t="shared" si="551"/>
        <v>0</v>
      </c>
      <c r="ABP18" s="27">
        <f t="shared" si="552"/>
        <v>0</v>
      </c>
      <c r="ABQ18" s="27">
        <f t="shared" si="553"/>
        <v>0</v>
      </c>
      <c r="ABR18" s="27">
        <f t="shared" si="554"/>
        <v>0</v>
      </c>
      <c r="ABS18" s="27">
        <f t="shared" si="555"/>
        <v>0</v>
      </c>
      <c r="ABT18" s="27">
        <f t="shared" si="556"/>
        <v>0</v>
      </c>
      <c r="ABU18" s="27">
        <f t="shared" si="557"/>
        <v>0</v>
      </c>
      <c r="ABV18" s="27">
        <f t="shared" si="558"/>
        <v>0</v>
      </c>
      <c r="ABW18" s="27">
        <f t="shared" si="559"/>
        <v>0</v>
      </c>
      <c r="ABY18" s="28">
        <f t="shared" si="560"/>
        <v>841.8</v>
      </c>
      <c r="ABZ18" s="28">
        <f t="shared" si="561"/>
        <v>785.1</v>
      </c>
      <c r="ACA18" s="28">
        <f t="shared" si="562"/>
        <v>0</v>
      </c>
      <c r="ACB18" s="28">
        <f t="shared" si="563"/>
        <v>214</v>
      </c>
      <c r="ACC18" s="28">
        <f t="shared" si="564"/>
        <v>0</v>
      </c>
      <c r="ACD18" s="28">
        <f t="shared" si="565"/>
        <v>1317.5</v>
      </c>
      <c r="ACG18" s="27" t="str">
        <f t="shared" si="566"/>
        <v>77.2</v>
      </c>
      <c r="ACH18" s="27" t="str">
        <f t="shared" si="567"/>
        <v>111.3</v>
      </c>
      <c r="ACI18" s="27" t="str">
        <f t="shared" si="568"/>
        <v>115.6</v>
      </c>
      <c r="ACJ18" s="27">
        <f t="shared" si="569"/>
        <v>0</v>
      </c>
      <c r="ACK18" s="27">
        <f t="shared" si="570"/>
        <v>0</v>
      </c>
      <c r="ACL18" s="27" t="str">
        <f t="shared" si="571"/>
        <v>103.4</v>
      </c>
      <c r="ACM18" s="27" t="str">
        <f t="shared" si="572"/>
        <v>16.5</v>
      </c>
      <c r="ACN18" s="27">
        <f t="shared" si="573"/>
        <v>0</v>
      </c>
      <c r="ACO18" s="27" t="str">
        <f t="shared" si="574"/>
        <v>12.3</v>
      </c>
      <c r="ACP18" s="27" t="str">
        <f t="shared" si="575"/>
        <v>151.7</v>
      </c>
      <c r="ACQ18" s="27">
        <f t="shared" si="576"/>
        <v>0</v>
      </c>
      <c r="ACR18" s="27" t="str">
        <f t="shared" si="577"/>
        <v>18.9</v>
      </c>
      <c r="ACS18" s="27" t="str">
        <f t="shared" si="578"/>
        <v>111</v>
      </c>
      <c r="ACT18" s="27">
        <f t="shared" si="579"/>
        <v>0</v>
      </c>
      <c r="ACU18" s="27" t="str">
        <f t="shared" si="580"/>
        <v>53.8</v>
      </c>
      <c r="ACV18" s="27" t="str">
        <f t="shared" si="581"/>
        <v>72.1</v>
      </c>
      <c r="ACW18" s="27">
        <f t="shared" si="582"/>
        <v>0</v>
      </c>
      <c r="ACX18" s="27">
        <f t="shared" si="583"/>
        <v>0</v>
      </c>
      <c r="ACY18" s="27" t="str">
        <f t="shared" si="584"/>
        <v>26.6</v>
      </c>
      <c r="ACZ18" s="27" t="str">
        <f t="shared" si="585"/>
        <v>0</v>
      </c>
      <c r="ADA18" s="27" t="str">
        <f t="shared" si="586"/>
        <v>21.2</v>
      </c>
      <c r="ADB18" s="27" t="str">
        <f t="shared" si="587"/>
        <v>92.1</v>
      </c>
      <c r="ADC18" s="27">
        <f t="shared" si="588"/>
        <v>0</v>
      </c>
      <c r="ADD18" s="27">
        <f t="shared" si="589"/>
        <v>0</v>
      </c>
      <c r="ADE18" s="27" t="str">
        <f t="shared" si="590"/>
        <v>49.8</v>
      </c>
      <c r="ADF18" s="27">
        <f t="shared" si="591"/>
        <v>0</v>
      </c>
      <c r="ADG18" s="27" t="str">
        <f t="shared" si="592"/>
        <v>88.8</v>
      </c>
      <c r="ADH18" s="27" t="str">
        <f t="shared" si="593"/>
        <v>0</v>
      </c>
      <c r="ADI18" s="27">
        <f t="shared" si="594"/>
        <v>0</v>
      </c>
      <c r="ADJ18" s="27" t="str">
        <f t="shared" si="595"/>
        <v>77.9</v>
      </c>
      <c r="ADK18" s="27" t="str">
        <f t="shared" si="596"/>
        <v>60.6</v>
      </c>
      <c r="ADL18" s="27">
        <f t="shared" si="597"/>
        <v>0</v>
      </c>
      <c r="ADM18" s="27" t="str">
        <f t="shared" si="598"/>
        <v>87.9</v>
      </c>
      <c r="ADN18" s="27" t="str">
        <f t="shared" si="599"/>
        <v>61.9</v>
      </c>
      <c r="ADO18" s="27">
        <f t="shared" si="600"/>
        <v>0</v>
      </c>
      <c r="ADP18" s="27" t="str">
        <f t="shared" si="601"/>
        <v>73.5</v>
      </c>
      <c r="ADQ18" s="27" t="str">
        <f t="shared" si="602"/>
        <v>73.6</v>
      </c>
      <c r="ADR18" s="27">
        <f t="shared" si="603"/>
        <v>0</v>
      </c>
      <c r="ADS18" s="27" t="str">
        <f t="shared" si="604"/>
        <v>57.4</v>
      </c>
      <c r="ADT18" s="27" t="str">
        <f t="shared" si="605"/>
        <v>28.6</v>
      </c>
      <c r="ADU18" s="27">
        <f t="shared" si="606"/>
        <v>0</v>
      </c>
      <c r="ADV18" s="27">
        <f t="shared" si="607"/>
        <v>0</v>
      </c>
      <c r="ADW18" s="27" t="str">
        <f t="shared" si="608"/>
        <v>27</v>
      </c>
      <c r="ADX18" s="27">
        <f t="shared" si="609"/>
        <v>0</v>
      </c>
      <c r="ADY18" s="27" t="str">
        <f t="shared" si="610"/>
        <v>74.4</v>
      </c>
      <c r="ADZ18" s="27" t="str">
        <f t="shared" si="611"/>
        <v>13.6</v>
      </c>
      <c r="AEA18" s="27">
        <f t="shared" si="612"/>
        <v>0</v>
      </c>
      <c r="AEB18" s="27" t="str">
        <f t="shared" si="613"/>
        <v>31.4</v>
      </c>
      <c r="AEC18" s="27">
        <f t="shared" si="614"/>
        <v>0</v>
      </c>
      <c r="AED18" s="27">
        <f t="shared" si="615"/>
        <v>0</v>
      </c>
      <c r="AEE18" s="27" t="str">
        <f t="shared" si="616"/>
        <v>50.8</v>
      </c>
      <c r="AEF18" s="27">
        <f t="shared" si="617"/>
        <v>0</v>
      </c>
      <c r="AEG18" s="27">
        <f t="shared" si="618"/>
        <v>0</v>
      </c>
      <c r="AEH18" s="27">
        <f t="shared" si="619"/>
        <v>0</v>
      </c>
      <c r="AEI18" s="27" t="str">
        <f t="shared" si="620"/>
        <v>7.6</v>
      </c>
      <c r="AEJ18" s="27" t="str">
        <f t="shared" si="621"/>
        <v>53</v>
      </c>
      <c r="AEK18" s="27" t="str">
        <f t="shared" si="622"/>
        <v>20.8</v>
      </c>
      <c r="AEL18" s="27" t="str">
        <f t="shared" si="623"/>
        <v>0</v>
      </c>
      <c r="AEM18" s="27">
        <f t="shared" si="624"/>
        <v>0</v>
      </c>
      <c r="AEN18" s="27">
        <f t="shared" si="625"/>
        <v>0</v>
      </c>
      <c r="AEO18" s="27">
        <f t="shared" si="626"/>
        <v>0</v>
      </c>
      <c r="AEP18" s="27">
        <f t="shared" si="627"/>
        <v>0</v>
      </c>
      <c r="AEQ18" s="27">
        <f t="shared" si="628"/>
        <v>0</v>
      </c>
      <c r="AER18" s="27">
        <f t="shared" si="629"/>
        <v>0</v>
      </c>
      <c r="AES18" s="27">
        <f t="shared" si="630"/>
        <v>0</v>
      </c>
      <c r="AET18" s="27">
        <f t="shared" si="631"/>
        <v>0</v>
      </c>
      <c r="AEU18" s="27">
        <f t="shared" si="632"/>
        <v>0</v>
      </c>
      <c r="AEV18" s="27">
        <f t="shared" si="633"/>
        <v>0</v>
      </c>
      <c r="AEW18" s="27">
        <f t="shared" si="634"/>
        <v>0</v>
      </c>
      <c r="AEX18" s="27">
        <f t="shared" si="635"/>
        <v>0</v>
      </c>
      <c r="AEY18" s="27">
        <f t="shared" si="636"/>
        <v>0</v>
      </c>
      <c r="AEZ18" s="27">
        <f t="shared" si="637"/>
        <v>0</v>
      </c>
      <c r="AFA18" s="27">
        <f t="shared" si="638"/>
        <v>0</v>
      </c>
      <c r="AFB18" s="27">
        <f t="shared" si="639"/>
        <v>0</v>
      </c>
      <c r="AFC18" s="27">
        <f t="shared" si="640"/>
        <v>0</v>
      </c>
      <c r="AFD18" s="27">
        <f t="shared" si="641"/>
        <v>0</v>
      </c>
      <c r="AFE18" s="27">
        <f t="shared" si="642"/>
        <v>0</v>
      </c>
      <c r="AFF18" s="27">
        <f t="shared" si="643"/>
        <v>0</v>
      </c>
      <c r="AFG18" s="27">
        <f t="shared" si="644"/>
        <v>0</v>
      </c>
      <c r="AFH18" s="27">
        <f t="shared" si="645"/>
        <v>0</v>
      </c>
      <c r="AFI18" s="27">
        <f t="shared" si="646"/>
        <v>0</v>
      </c>
      <c r="AFJ18" s="27">
        <f t="shared" si="647"/>
        <v>0</v>
      </c>
      <c r="AFL18" s="28">
        <f t="shared" si="892"/>
        <v>91.375</v>
      </c>
      <c r="AFM18" s="28">
        <v>91.375</v>
      </c>
      <c r="AFN18" s="27">
        <v>2</v>
      </c>
      <c r="AFO18" s="27">
        <f t="shared" si="648"/>
        <v>2</v>
      </c>
      <c r="AFP18" s="27">
        <f t="shared" si="649"/>
        <v>2</v>
      </c>
      <c r="AFQ18" s="27">
        <f t="shared" si="650"/>
        <v>2</v>
      </c>
      <c r="AFR18" s="27">
        <f t="shared" si="651"/>
        <v>0</v>
      </c>
      <c r="AFS18" s="27">
        <f t="shared" si="652"/>
        <v>0</v>
      </c>
      <c r="AFT18" s="27">
        <f t="shared" si="653"/>
        <v>2</v>
      </c>
      <c r="AFU18" s="27">
        <f t="shared" si="654"/>
        <v>8</v>
      </c>
      <c r="AFV18" s="27">
        <f t="shared" si="655"/>
        <v>0</v>
      </c>
      <c r="AFW18" s="27">
        <f t="shared" si="656"/>
        <v>1</v>
      </c>
      <c r="AFX18" s="27">
        <f t="shared" si="657"/>
        <v>2</v>
      </c>
      <c r="AFY18" s="27">
        <f t="shared" si="658"/>
        <v>0</v>
      </c>
      <c r="AFZ18" s="27">
        <f t="shared" si="659"/>
        <v>2</v>
      </c>
      <c r="AGA18" s="27">
        <f t="shared" si="660"/>
        <v>4</v>
      </c>
      <c r="AGB18" s="27">
        <f t="shared" si="661"/>
        <v>0</v>
      </c>
      <c r="AGC18" s="27">
        <f t="shared" si="662"/>
        <v>2</v>
      </c>
      <c r="AGD18" s="27">
        <f t="shared" si="663"/>
        <v>2</v>
      </c>
      <c r="AGE18" s="27">
        <f t="shared" si="664"/>
        <v>0</v>
      </c>
      <c r="AGF18" s="27">
        <f t="shared" si="665"/>
        <v>0</v>
      </c>
      <c r="AGG18" s="27">
        <f t="shared" si="666"/>
        <v>2</v>
      </c>
      <c r="AGH18" s="27">
        <f t="shared" si="667"/>
        <v>2</v>
      </c>
      <c r="AGI18" s="27">
        <f t="shared" si="668"/>
        <v>4</v>
      </c>
      <c r="AGJ18" s="27">
        <f t="shared" si="669"/>
        <v>5</v>
      </c>
      <c r="AGK18" s="27">
        <f t="shared" si="670"/>
        <v>0</v>
      </c>
      <c r="AGL18" s="27">
        <f t="shared" si="671"/>
        <v>0</v>
      </c>
      <c r="AGM18" s="27">
        <f t="shared" si="672"/>
        <v>2</v>
      </c>
      <c r="AGN18" s="27">
        <f t="shared" si="673"/>
        <v>0</v>
      </c>
      <c r="AGO18" s="27">
        <f t="shared" si="674"/>
        <v>2</v>
      </c>
      <c r="AGP18" s="27">
        <f t="shared" si="675"/>
        <v>6</v>
      </c>
      <c r="AGQ18" s="27">
        <f t="shared" si="676"/>
        <v>0</v>
      </c>
      <c r="AGR18" s="27">
        <f t="shared" si="677"/>
        <v>2</v>
      </c>
      <c r="AGS18" s="27">
        <f t="shared" si="678"/>
        <v>1</v>
      </c>
      <c r="AGT18" s="27">
        <f t="shared" si="679"/>
        <v>0</v>
      </c>
      <c r="AGU18" s="27">
        <f t="shared" si="680"/>
        <v>2</v>
      </c>
      <c r="AGV18" s="27">
        <f t="shared" si="681"/>
        <v>2</v>
      </c>
      <c r="AGW18" s="27">
        <f t="shared" si="682"/>
        <v>0</v>
      </c>
      <c r="AGX18" s="27">
        <f t="shared" si="683"/>
        <v>2</v>
      </c>
      <c r="AGY18" s="27">
        <f t="shared" si="684"/>
        <v>2</v>
      </c>
      <c r="AGZ18" s="27">
        <f t="shared" si="685"/>
        <v>0</v>
      </c>
      <c r="AHA18" s="27">
        <f t="shared" si="686"/>
        <v>2</v>
      </c>
      <c r="AHB18" s="27">
        <f t="shared" si="687"/>
        <v>5</v>
      </c>
      <c r="AHC18" s="27">
        <f t="shared" si="688"/>
        <v>0</v>
      </c>
      <c r="AHD18" s="27">
        <f t="shared" si="689"/>
        <v>0</v>
      </c>
      <c r="AHE18" s="27">
        <f t="shared" si="690"/>
        <v>4</v>
      </c>
      <c r="AHF18" s="27">
        <f t="shared" si="691"/>
        <v>0</v>
      </c>
      <c r="AHG18" s="27">
        <f t="shared" si="692"/>
        <v>2</v>
      </c>
      <c r="AHH18" s="27">
        <f t="shared" si="693"/>
        <v>2</v>
      </c>
      <c r="AHI18" s="27">
        <f t="shared" si="694"/>
        <v>0</v>
      </c>
      <c r="AHJ18" s="27">
        <f t="shared" si="695"/>
        <v>2</v>
      </c>
      <c r="AHK18" s="27">
        <f t="shared" si="696"/>
        <v>0</v>
      </c>
      <c r="AHL18" s="27">
        <f t="shared" si="697"/>
        <v>0</v>
      </c>
      <c r="AHM18" s="27">
        <f t="shared" si="698"/>
        <v>2</v>
      </c>
      <c r="AHN18" s="27">
        <f t="shared" si="699"/>
        <v>0</v>
      </c>
      <c r="AHO18" s="27">
        <f t="shared" si="700"/>
        <v>0</v>
      </c>
      <c r="AHP18" s="27">
        <f t="shared" si="701"/>
        <v>0</v>
      </c>
      <c r="AHQ18" s="27">
        <f t="shared" si="702"/>
        <v>2</v>
      </c>
      <c r="AHR18" s="27">
        <f t="shared" si="703"/>
        <v>3</v>
      </c>
      <c r="AHS18" s="27">
        <f t="shared" si="704"/>
        <v>4</v>
      </c>
      <c r="AHT18" s="27">
        <f t="shared" si="705"/>
        <v>2</v>
      </c>
      <c r="AHU18" s="27">
        <f t="shared" si="706"/>
        <v>0</v>
      </c>
      <c r="AHV18" s="27">
        <f t="shared" si="707"/>
        <v>0</v>
      </c>
      <c r="AHW18" s="27">
        <f t="shared" si="708"/>
        <v>0</v>
      </c>
      <c r="AHX18" s="27">
        <f t="shared" si="709"/>
        <v>0</v>
      </c>
      <c r="AHY18" s="27">
        <f t="shared" si="710"/>
        <v>0</v>
      </c>
      <c r="AHZ18" s="27">
        <f t="shared" si="711"/>
        <v>0</v>
      </c>
      <c r="AIA18" s="27">
        <f t="shared" si="712"/>
        <v>0</v>
      </c>
      <c r="AIB18" s="27">
        <f t="shared" si="713"/>
        <v>0</v>
      </c>
      <c r="AIC18" s="27">
        <f t="shared" si="714"/>
        <v>0</v>
      </c>
      <c r="AID18" s="27">
        <f t="shared" si="715"/>
        <v>0</v>
      </c>
      <c r="AIE18" s="27">
        <f t="shared" si="716"/>
        <v>0</v>
      </c>
      <c r="AIF18" s="27">
        <f t="shared" si="717"/>
        <v>0</v>
      </c>
      <c r="AIG18" s="27">
        <f t="shared" si="718"/>
        <v>0</v>
      </c>
      <c r="AIH18" s="27">
        <f t="shared" si="719"/>
        <v>0</v>
      </c>
      <c r="AII18" s="27">
        <f t="shared" si="720"/>
        <v>0</v>
      </c>
      <c r="AIJ18" s="27">
        <f t="shared" si="721"/>
        <v>0</v>
      </c>
      <c r="AIK18" s="27">
        <f t="shared" si="722"/>
        <v>0</v>
      </c>
      <c r="AIL18" s="27">
        <f t="shared" si="723"/>
        <v>0</v>
      </c>
      <c r="AIM18" s="27">
        <f t="shared" si="724"/>
        <v>0</v>
      </c>
      <c r="AIN18" s="27">
        <f t="shared" si="725"/>
        <v>0</v>
      </c>
      <c r="AIO18" s="27">
        <f t="shared" si="726"/>
        <v>0</v>
      </c>
      <c r="AIP18" s="27">
        <f t="shared" si="727"/>
        <v>0</v>
      </c>
      <c r="AIQ18" s="27">
        <f t="shared" si="728"/>
        <v>0</v>
      </c>
      <c r="AIR18" s="27">
        <f t="shared" si="729"/>
        <v>0</v>
      </c>
      <c r="AIT18" s="27">
        <v>1</v>
      </c>
      <c r="AIU18" s="27">
        <v>1</v>
      </c>
      <c r="AIV18" s="27">
        <v>1</v>
      </c>
      <c r="AIW18" s="27">
        <f t="shared" si="730"/>
        <v>0</v>
      </c>
      <c r="AIX18" s="27">
        <f t="shared" si="731"/>
        <v>0</v>
      </c>
      <c r="AIY18" s="27">
        <f t="shared" si="732"/>
        <v>0.25</v>
      </c>
      <c r="AIZ18" s="27">
        <f t="shared" si="733"/>
        <v>8</v>
      </c>
      <c r="AJA18" s="27">
        <f t="shared" si="734"/>
        <v>0</v>
      </c>
      <c r="AJB18" s="27">
        <f t="shared" si="735"/>
        <v>4</v>
      </c>
      <c r="AJC18" s="27">
        <f t="shared" si="736"/>
        <v>2</v>
      </c>
      <c r="AJD18" s="27">
        <f t="shared" si="737"/>
        <v>0</v>
      </c>
      <c r="AJE18" s="27">
        <f t="shared" si="738"/>
        <v>0.5</v>
      </c>
      <c r="AJF18" s="27">
        <f t="shared" si="739"/>
        <v>8</v>
      </c>
      <c r="AJG18" s="27">
        <f t="shared" si="740"/>
        <v>0</v>
      </c>
      <c r="AJH18" s="27">
        <f t="shared" si="741"/>
        <v>4</v>
      </c>
      <c r="AJI18" s="27">
        <f t="shared" si="742"/>
        <v>1</v>
      </c>
      <c r="AJJ18" s="27">
        <f t="shared" si="743"/>
        <v>0</v>
      </c>
      <c r="AJK18" s="27">
        <f t="shared" si="744"/>
        <v>0</v>
      </c>
      <c r="AJL18" s="27">
        <f t="shared" si="745"/>
        <v>0.25</v>
      </c>
      <c r="AJM18" s="27">
        <f t="shared" si="746"/>
        <v>1</v>
      </c>
      <c r="AJN18" s="27">
        <f t="shared" si="747"/>
        <v>8</v>
      </c>
      <c r="AJO18" s="27">
        <f t="shared" si="748"/>
        <v>4</v>
      </c>
      <c r="AJP18" s="27">
        <f t="shared" si="749"/>
        <v>0</v>
      </c>
      <c r="AJQ18" s="27">
        <f t="shared" si="750"/>
        <v>0</v>
      </c>
      <c r="AJR18" s="27">
        <f t="shared" si="751"/>
        <v>2</v>
      </c>
      <c r="AJS18" s="27">
        <f t="shared" si="752"/>
        <v>0</v>
      </c>
      <c r="AJT18" s="27">
        <f t="shared" si="753"/>
        <v>0.5</v>
      </c>
      <c r="AJU18" s="27">
        <f t="shared" si="754"/>
        <v>4</v>
      </c>
      <c r="AJV18" s="27">
        <f t="shared" si="755"/>
        <v>0</v>
      </c>
      <c r="AJW18" s="27">
        <f t="shared" si="756"/>
        <v>2</v>
      </c>
      <c r="AJX18" s="27">
        <f t="shared" si="757"/>
        <v>2</v>
      </c>
      <c r="AJY18" s="27">
        <f t="shared" si="758"/>
        <v>0</v>
      </c>
      <c r="AJZ18" s="27">
        <f t="shared" si="759"/>
        <v>1</v>
      </c>
      <c r="AKA18" s="27">
        <f t="shared" si="760"/>
        <v>1</v>
      </c>
      <c r="AKB18" s="27">
        <f t="shared" si="761"/>
        <v>0</v>
      </c>
      <c r="AKC18" s="27">
        <f t="shared" si="762"/>
        <v>0.5</v>
      </c>
      <c r="AKD18" s="27">
        <f t="shared" si="763"/>
        <v>1</v>
      </c>
      <c r="AKE18" s="27">
        <f t="shared" si="764"/>
        <v>0</v>
      </c>
      <c r="AKF18" s="27">
        <f t="shared" si="765"/>
        <v>0.5</v>
      </c>
      <c r="AKG18" s="27">
        <f t="shared" si="766"/>
        <v>8</v>
      </c>
      <c r="AKH18" s="27">
        <f t="shared" si="767"/>
        <v>0</v>
      </c>
      <c r="AKI18" s="27">
        <f t="shared" si="768"/>
        <v>0</v>
      </c>
      <c r="AKJ18" s="27">
        <f t="shared" si="769"/>
        <v>1</v>
      </c>
      <c r="AKK18" s="27">
        <f t="shared" si="770"/>
        <v>0</v>
      </c>
      <c r="AKL18" s="27">
        <f t="shared" si="771"/>
        <v>4</v>
      </c>
      <c r="AKM18" s="27">
        <f t="shared" si="772"/>
        <v>1</v>
      </c>
      <c r="AKN18" s="27">
        <f t="shared" si="773"/>
        <v>0</v>
      </c>
      <c r="AKO18" s="27">
        <f t="shared" si="774"/>
        <v>0.5</v>
      </c>
      <c r="AKP18" s="27">
        <f t="shared" si="775"/>
        <v>0</v>
      </c>
      <c r="AKQ18" s="27">
        <f t="shared" si="776"/>
        <v>0</v>
      </c>
      <c r="AKR18" s="27">
        <f t="shared" si="777"/>
        <v>0.25</v>
      </c>
      <c r="AKS18" s="27">
        <f t="shared" si="778"/>
        <v>0</v>
      </c>
      <c r="AKT18" s="27">
        <f t="shared" si="779"/>
        <v>0</v>
      </c>
      <c r="AKU18" s="27">
        <f t="shared" si="780"/>
        <v>0</v>
      </c>
      <c r="AKV18" s="27">
        <f t="shared" si="781"/>
        <v>0.125</v>
      </c>
      <c r="AKW18" s="27">
        <f t="shared" si="782"/>
        <v>2</v>
      </c>
      <c r="AKX18" s="27">
        <f t="shared" si="783"/>
        <v>8</v>
      </c>
      <c r="AKY18" s="27">
        <f t="shared" si="784"/>
        <v>8</v>
      </c>
      <c r="AKZ18" s="27">
        <f t="shared" si="785"/>
        <v>0</v>
      </c>
      <c r="ALA18" s="27">
        <f t="shared" si="786"/>
        <v>0</v>
      </c>
      <c r="ALB18" s="27">
        <f t="shared" si="787"/>
        <v>0</v>
      </c>
      <c r="ALC18" s="27">
        <f t="shared" si="788"/>
        <v>0</v>
      </c>
      <c r="ALD18" s="27">
        <f t="shared" si="789"/>
        <v>0</v>
      </c>
      <c r="ALE18" s="27">
        <f t="shared" si="790"/>
        <v>0</v>
      </c>
      <c r="ALF18" s="27">
        <f t="shared" si="791"/>
        <v>0</v>
      </c>
      <c r="ALG18" s="27">
        <f t="shared" si="792"/>
        <v>0</v>
      </c>
      <c r="ALH18" s="27">
        <f t="shared" si="793"/>
        <v>0</v>
      </c>
      <c r="ALI18" s="27">
        <f t="shared" si="794"/>
        <v>0</v>
      </c>
      <c r="ALJ18" s="27">
        <f t="shared" si="795"/>
        <v>0</v>
      </c>
      <c r="ALK18" s="27">
        <f t="shared" si="796"/>
        <v>0</v>
      </c>
      <c r="ALL18" s="27">
        <f t="shared" si="797"/>
        <v>0</v>
      </c>
      <c r="ALM18" s="27">
        <f t="shared" si="798"/>
        <v>0</v>
      </c>
      <c r="ALN18" s="27">
        <f t="shared" si="799"/>
        <v>0</v>
      </c>
      <c r="ALO18" s="27">
        <f t="shared" si="800"/>
        <v>0</v>
      </c>
      <c r="ALP18" s="27">
        <f t="shared" si="801"/>
        <v>0</v>
      </c>
      <c r="ALQ18" s="27">
        <f t="shared" si="802"/>
        <v>0</v>
      </c>
      <c r="ALR18" s="27">
        <f t="shared" si="803"/>
        <v>0</v>
      </c>
      <c r="ALS18" s="27">
        <f t="shared" si="804"/>
        <v>0</v>
      </c>
      <c r="ALT18" s="27">
        <f t="shared" si="805"/>
        <v>0</v>
      </c>
      <c r="ALU18" s="27">
        <f t="shared" si="806"/>
        <v>0</v>
      </c>
      <c r="ALV18" s="27">
        <f t="shared" si="807"/>
        <v>0</v>
      </c>
      <c r="ALW18" s="27">
        <f t="shared" si="808"/>
        <v>0</v>
      </c>
      <c r="AMK18" s="28">
        <v>1989</v>
      </c>
      <c r="AML18" s="28">
        <f t="shared" si="809"/>
        <v>1989</v>
      </c>
      <c r="AMN18" s="28">
        <v>1933</v>
      </c>
      <c r="AMO18" s="27" t="str">
        <f t="shared" si="810"/>
        <v>1948</v>
      </c>
      <c r="AMP18" s="27" t="str">
        <f t="shared" si="811"/>
        <v>1955</v>
      </c>
      <c r="AMQ18" s="27" t="str">
        <f t="shared" si="812"/>
        <v>1973</v>
      </c>
      <c r="AMR18" s="27" t="str">
        <f t="shared" si="813"/>
        <v>1973</v>
      </c>
      <c r="AMS18" s="27" t="str">
        <f t="shared" si="814"/>
        <v>1973</v>
      </c>
      <c r="AMT18" s="27" t="str">
        <f t="shared" si="815"/>
        <v>1980</v>
      </c>
      <c r="AMU18" s="27" t="str">
        <f t="shared" si="816"/>
        <v>1954</v>
      </c>
      <c r="AMV18" s="27" t="str">
        <f t="shared" si="817"/>
        <v>1954</v>
      </c>
      <c r="AMW18" s="27" t="str">
        <f t="shared" si="818"/>
        <v>1942</v>
      </c>
      <c r="AMX18" s="27" t="str">
        <f t="shared" si="819"/>
        <v>1969</v>
      </c>
      <c r="AMY18" s="27" t="str">
        <f t="shared" si="820"/>
        <v>1969</v>
      </c>
      <c r="AMZ18" s="27" t="str">
        <f t="shared" si="821"/>
        <v>1951</v>
      </c>
      <c r="ANA18" s="27" t="str">
        <f t="shared" si="822"/>
        <v>1972</v>
      </c>
      <c r="ANB18" s="27" t="str">
        <f t="shared" si="823"/>
        <v>1972</v>
      </c>
      <c r="ANC18" s="27" t="str">
        <f t="shared" si="824"/>
        <v>1980</v>
      </c>
      <c r="AND18" s="27" t="str">
        <f t="shared" si="825"/>
        <v>1986</v>
      </c>
      <c r="ANE18" s="27" t="str">
        <f t="shared" si="826"/>
        <v>1986</v>
      </c>
      <c r="ANF18" s="27" t="str">
        <f t="shared" si="827"/>
        <v>1986</v>
      </c>
      <c r="ANG18" s="27" t="str">
        <f t="shared" si="828"/>
        <v>1965</v>
      </c>
      <c r="ANH18" s="27" t="str">
        <f t="shared" si="829"/>
        <v>1937</v>
      </c>
      <c r="ANI18" s="27" t="str">
        <f t="shared" si="830"/>
        <v>1922</v>
      </c>
      <c r="ANJ18" s="27" t="str">
        <f t="shared" si="831"/>
        <v>1943</v>
      </c>
      <c r="ANK18" s="27" t="str">
        <f t="shared" si="832"/>
        <v>1943</v>
      </c>
      <c r="ANL18" s="27" t="str">
        <f t="shared" si="833"/>
        <v>1943</v>
      </c>
      <c r="ANM18" s="27" t="str">
        <f t="shared" si="834"/>
        <v>1952</v>
      </c>
      <c r="ANN18" s="27" t="str">
        <f t="shared" si="835"/>
        <v>1952</v>
      </c>
      <c r="ANO18" s="27" t="str">
        <f t="shared" si="836"/>
        <v>1962</v>
      </c>
      <c r="ANP18" s="27" t="str">
        <f t="shared" si="837"/>
        <v>1937</v>
      </c>
      <c r="ANQ18" s="27" t="str">
        <f t="shared" si="838"/>
        <v>1937</v>
      </c>
      <c r="ANR18" s="27" t="str">
        <f t="shared" si="839"/>
        <v>1946</v>
      </c>
      <c r="ANS18" s="27" t="str">
        <f t="shared" si="840"/>
        <v>1977</v>
      </c>
      <c r="ANT18" s="27" t="str">
        <f t="shared" si="841"/>
        <v>1977</v>
      </c>
      <c r="ANU18" s="27" t="str">
        <f t="shared" si="842"/>
        <v>1984</v>
      </c>
      <c r="ANV18" s="27" t="str">
        <f t="shared" si="843"/>
        <v>2006</v>
      </c>
      <c r="ANW18" s="27" t="str">
        <f t="shared" si="844"/>
        <v>2006</v>
      </c>
      <c r="ANX18" s="27" t="str">
        <f t="shared" si="845"/>
        <v>2012</v>
      </c>
      <c r="ANY18" s="27" t="str">
        <f t="shared" si="846"/>
        <v>2045</v>
      </c>
      <c r="ANZ18" s="27" t="str">
        <f t="shared" si="847"/>
        <v>2045</v>
      </c>
      <c r="AOA18" s="27" t="str">
        <f t="shared" si="848"/>
        <v>2052</v>
      </c>
      <c r="AOB18" s="27" t="str">
        <f t="shared" si="849"/>
        <v>2043</v>
      </c>
      <c r="AOC18" s="27" t="str">
        <f t="shared" si="850"/>
        <v>2043</v>
      </c>
      <c r="AOD18" s="27" t="str">
        <f t="shared" si="851"/>
        <v>2043</v>
      </c>
      <c r="AOE18" s="27" t="str">
        <f t="shared" si="852"/>
        <v>2033</v>
      </c>
      <c r="AOF18" s="27" t="str">
        <f t="shared" si="853"/>
        <v>2033</v>
      </c>
      <c r="AOG18" s="27" t="str">
        <f t="shared" si="854"/>
        <v>2043</v>
      </c>
      <c r="AOH18" s="27" t="str">
        <f t="shared" si="855"/>
        <v>2024</v>
      </c>
      <c r="AOI18" s="27" t="str">
        <f t="shared" si="856"/>
        <v>2024</v>
      </c>
      <c r="AOJ18" s="27" t="str">
        <f t="shared" si="857"/>
        <v>2044</v>
      </c>
      <c r="AOK18" s="27" t="str">
        <f t="shared" si="858"/>
        <v>2044</v>
      </c>
      <c r="AOL18" s="27" t="str">
        <f t="shared" si="859"/>
        <v>2044</v>
      </c>
      <c r="AOM18" s="27" t="str">
        <f t="shared" si="860"/>
        <v>2064</v>
      </c>
      <c r="AON18" s="27" t="str">
        <f t="shared" si="861"/>
        <v>2064</v>
      </c>
      <c r="AOO18" s="27" t="str">
        <f t="shared" si="862"/>
        <v>2064</v>
      </c>
      <c r="AOP18" s="27" t="str">
        <f t="shared" si="863"/>
        <v>2064</v>
      </c>
      <c r="AOQ18" s="27" t="str">
        <f t="shared" si="864"/>
        <v>2038</v>
      </c>
      <c r="AOR18" s="27" t="str">
        <f t="shared" si="865"/>
        <v>2026</v>
      </c>
      <c r="AOS18" s="27" t="str">
        <f t="shared" si="866"/>
        <v>2015</v>
      </c>
      <c r="AOT18" s="27" t="str">
        <f t="shared" si="867"/>
        <v>1989</v>
      </c>
      <c r="AOU18" s="27" t="str">
        <f t="shared" si="868"/>
        <v>1989</v>
      </c>
      <c r="AOV18" s="27" t="str">
        <f t="shared" si="869"/>
        <v>1989</v>
      </c>
      <c r="AOW18" s="27" t="str">
        <f t="shared" si="870"/>
        <v>1989</v>
      </c>
      <c r="AOX18" s="27" t="str">
        <f t="shared" si="871"/>
        <v>1989</v>
      </c>
      <c r="AOY18" s="27" t="str">
        <f t="shared" si="872"/>
        <v>1989</v>
      </c>
      <c r="AOZ18" s="27" t="str">
        <f t="shared" si="873"/>
        <v>1989</v>
      </c>
      <c r="APA18" s="27" t="str">
        <f t="shared" si="874"/>
        <v>1989</v>
      </c>
      <c r="APB18" s="27" t="str">
        <f t="shared" si="875"/>
        <v>1989</v>
      </c>
      <c r="APC18" s="27" t="str">
        <f t="shared" si="876"/>
        <v>1989</v>
      </c>
      <c r="APD18" s="27" t="str">
        <f t="shared" si="877"/>
        <v>1989</v>
      </c>
      <c r="APE18" s="27" t="str">
        <f t="shared" si="878"/>
        <v>1989</v>
      </c>
      <c r="APF18" s="27" t="str">
        <f t="shared" si="879"/>
        <v>1989</v>
      </c>
      <c r="APG18" s="27" t="str">
        <f t="shared" si="880"/>
        <v>1989</v>
      </c>
      <c r="APH18" s="27" t="str">
        <f t="shared" si="881"/>
        <v>1989</v>
      </c>
      <c r="API18" s="27" t="str">
        <f t="shared" si="882"/>
        <v>1989</v>
      </c>
      <c r="APJ18" s="27" t="str">
        <f t="shared" si="883"/>
        <v>1989</v>
      </c>
      <c r="APK18" s="27" t="str">
        <f t="shared" si="884"/>
        <v>1989</v>
      </c>
      <c r="APL18" s="27" t="str">
        <f t="shared" si="885"/>
        <v>1989</v>
      </c>
      <c r="APM18" s="27" t="str">
        <f t="shared" si="886"/>
        <v>1989</v>
      </c>
      <c r="APN18" s="27" t="str">
        <f t="shared" si="887"/>
        <v>1989</v>
      </c>
      <c r="APO18" s="27" t="str">
        <f t="shared" si="888"/>
        <v>1989</v>
      </c>
      <c r="APP18" s="27" t="str">
        <f t="shared" si="889"/>
        <v>1989</v>
      </c>
      <c r="APQ18" s="27" t="str">
        <f t="shared" si="890"/>
        <v>1989</v>
      </c>
      <c r="APR18" s="27" t="str">
        <f t="shared" si="891"/>
        <v>1989</v>
      </c>
    </row>
    <row r="19" spans="1:1022 1025:1110" x14ac:dyDescent="0.35">
      <c r="A19" s="27">
        <v>19</v>
      </c>
      <c r="B19" s="84" t="s">
        <v>133</v>
      </c>
      <c r="C19" s="91">
        <f>VLOOKUP(A19, Rankings!$A$2:$AN$129, 40, FALSE)</f>
        <v>17</v>
      </c>
      <c r="D19" s="24" t="s">
        <v>371</v>
      </c>
      <c r="I19" s="29">
        <f t="shared" si="0"/>
        <v>17</v>
      </c>
      <c r="L19" s="27" t="s">
        <v>2213</v>
      </c>
      <c r="M19" s="27" t="s">
        <v>2482</v>
      </c>
      <c r="N19" s="27" t="s">
        <v>2767</v>
      </c>
      <c r="O19" s="27" t="s">
        <v>24</v>
      </c>
      <c r="P19" s="27" t="s">
        <v>24</v>
      </c>
      <c r="Q19" s="27" t="s">
        <v>24</v>
      </c>
      <c r="R19" s="27" t="s">
        <v>24</v>
      </c>
      <c r="S19" s="27" t="s">
        <v>3623</v>
      </c>
      <c r="T19" s="27" t="s">
        <v>3674</v>
      </c>
      <c r="U19" s="27" t="s">
        <v>24</v>
      </c>
      <c r="V19" s="27" t="s">
        <v>24</v>
      </c>
      <c r="W19" s="27" t="s">
        <v>4255</v>
      </c>
      <c r="X19" s="27" t="s">
        <v>24</v>
      </c>
      <c r="Y19" s="27" t="s">
        <v>4420</v>
      </c>
      <c r="Z19" s="27" t="s">
        <v>4628</v>
      </c>
      <c r="AA19" s="27" t="s">
        <v>24</v>
      </c>
      <c r="AB19" s="27" t="s">
        <v>24</v>
      </c>
      <c r="AC19" s="27" t="s">
        <v>24</v>
      </c>
      <c r="AD19" s="27" t="s">
        <v>24</v>
      </c>
      <c r="AE19" s="27" t="s">
        <v>24</v>
      </c>
      <c r="AF19" s="27" t="s">
        <v>5149</v>
      </c>
      <c r="AG19" s="27" t="s">
        <v>24</v>
      </c>
      <c r="AH19" s="27" t="s">
        <v>5296</v>
      </c>
      <c r="AI19" s="27" t="s">
        <v>5427</v>
      </c>
      <c r="AJ19" s="27" t="s">
        <v>24</v>
      </c>
      <c r="AK19" s="27" t="s">
        <v>24</v>
      </c>
      <c r="AL19" s="27" t="s">
        <v>5649</v>
      </c>
      <c r="AM19" s="27" t="s">
        <v>24</v>
      </c>
      <c r="AN19" s="27" t="s">
        <v>5975</v>
      </c>
      <c r="AO19" s="27" t="s">
        <v>6162</v>
      </c>
      <c r="AP19" s="27" t="s">
        <v>24</v>
      </c>
      <c r="AQ19" s="27" t="s">
        <v>6264</v>
      </c>
      <c r="AR19" s="27" t="s">
        <v>6406</v>
      </c>
      <c r="AS19" s="27" t="s">
        <v>24</v>
      </c>
      <c r="AT19" s="27" t="s">
        <v>6561</v>
      </c>
      <c r="AU19" s="27" t="s">
        <v>6736</v>
      </c>
      <c r="AV19" s="27" t="s">
        <v>24</v>
      </c>
      <c r="AW19" s="27" t="s">
        <v>24</v>
      </c>
      <c r="AX19" s="27" t="s">
        <v>24</v>
      </c>
      <c r="AY19" s="27" t="s">
        <v>24</v>
      </c>
      <c r="AZ19" s="27" t="s">
        <v>24</v>
      </c>
      <c r="BA19" s="27" t="s">
        <v>24</v>
      </c>
      <c r="BB19" s="27" t="s">
        <v>24</v>
      </c>
      <c r="BC19" s="27" t="s">
        <v>24</v>
      </c>
      <c r="BD19" s="27" t="s">
        <v>7158</v>
      </c>
      <c r="BE19" s="27" t="s">
        <v>24</v>
      </c>
      <c r="BF19" s="27" t="s">
        <v>24</v>
      </c>
      <c r="BG19" s="27" t="s">
        <v>7259</v>
      </c>
      <c r="BH19" s="27" t="s">
        <v>24</v>
      </c>
      <c r="BI19" s="27" t="s">
        <v>24</v>
      </c>
      <c r="BJ19" s="27" t="s">
        <v>24</v>
      </c>
      <c r="BK19" s="27" t="s">
        <v>24</v>
      </c>
      <c r="BL19" s="27" t="s">
        <v>24</v>
      </c>
      <c r="BM19" s="27" t="s">
        <v>24</v>
      </c>
      <c r="BN19" s="27" t="s">
        <v>24</v>
      </c>
      <c r="BO19" s="27" t="s">
        <v>24</v>
      </c>
      <c r="BP19" s="27" t="s">
        <v>24</v>
      </c>
      <c r="BQ19" s="27" t="s">
        <v>24</v>
      </c>
      <c r="BR19" s="27" t="s">
        <v>24</v>
      </c>
      <c r="BS19" s="27" t="s">
        <v>24</v>
      </c>
      <c r="BT19" s="27" t="s">
        <v>24</v>
      </c>
      <c r="BU19" s="27" t="s">
        <v>24</v>
      </c>
      <c r="BV19" s="27" t="s">
        <v>24</v>
      </c>
      <c r="BW19" s="27" t="s">
        <v>24</v>
      </c>
      <c r="BX19" s="27" t="s">
        <v>24</v>
      </c>
      <c r="BY19" s="27" t="s">
        <v>24</v>
      </c>
      <c r="BZ19" s="27" t="s">
        <v>24</v>
      </c>
      <c r="CA19" s="27" t="s">
        <v>24</v>
      </c>
      <c r="CB19" s="27" t="s">
        <v>24</v>
      </c>
      <c r="CC19" s="27" t="s">
        <v>24</v>
      </c>
      <c r="CD19" s="27" t="s">
        <v>24</v>
      </c>
      <c r="CE19" s="27" t="s">
        <v>24</v>
      </c>
      <c r="CF19" s="27" t="s">
        <v>24</v>
      </c>
      <c r="CG19" s="27" t="s">
        <v>24</v>
      </c>
      <c r="CH19" s="27" t="s">
        <v>24</v>
      </c>
      <c r="CI19" s="27" t="s">
        <v>24</v>
      </c>
      <c r="CJ19" s="27" t="s">
        <v>24</v>
      </c>
      <c r="CK19" s="27" t="s">
        <v>24</v>
      </c>
      <c r="CL19" s="27" t="s">
        <v>24</v>
      </c>
      <c r="CM19" s="27" t="s">
        <v>24</v>
      </c>
      <c r="CN19" s="27" t="s">
        <v>24</v>
      </c>
      <c r="CO19" s="27" t="s">
        <v>24</v>
      </c>
      <c r="CQ19" s="28">
        <f t="shared" si="1"/>
        <v>4</v>
      </c>
      <c r="CR19" s="28">
        <f t="shared" si="2"/>
        <v>1</v>
      </c>
      <c r="CS19" s="28">
        <f t="shared" si="3"/>
        <v>6</v>
      </c>
      <c r="CT19" s="28">
        <f t="shared" si="4"/>
        <v>1</v>
      </c>
      <c r="CU19" s="28">
        <f t="shared" si="5"/>
        <v>4</v>
      </c>
      <c r="CV19" s="28">
        <f t="shared" si="6"/>
        <v>1</v>
      </c>
      <c r="CW19" s="28">
        <f t="shared" si="7"/>
        <v>4</v>
      </c>
      <c r="CX19" s="28">
        <f t="shared" si="8"/>
        <v>0</v>
      </c>
      <c r="CY19" s="28">
        <f t="shared" si="9"/>
        <v>0</v>
      </c>
      <c r="CZ19" s="28">
        <f t="shared" si="10"/>
        <v>0</v>
      </c>
      <c r="DA19" s="28">
        <f t="shared" si="11"/>
        <v>0</v>
      </c>
      <c r="DB19" s="28">
        <f t="shared" si="12"/>
        <v>0</v>
      </c>
      <c r="DC19" s="28">
        <f t="shared" si="13"/>
        <v>1</v>
      </c>
      <c r="DD19" s="28">
        <f t="shared" si="14"/>
        <v>1</v>
      </c>
      <c r="DE19" s="28">
        <f t="shared" si="15"/>
        <v>3</v>
      </c>
      <c r="DF19" s="28">
        <f t="shared" si="16"/>
        <v>1</v>
      </c>
      <c r="DG19" s="28">
        <f t="shared" si="17"/>
        <v>0</v>
      </c>
      <c r="DH19" s="28">
        <f t="shared" si="18"/>
        <v>1</v>
      </c>
      <c r="DI19" s="28">
        <f t="shared" si="19"/>
        <v>0</v>
      </c>
      <c r="DJ19" s="28">
        <f t="shared" si="20"/>
        <v>1</v>
      </c>
      <c r="DK19" s="28">
        <f t="shared" si="21"/>
        <v>0</v>
      </c>
      <c r="DL19" s="28">
        <f t="shared" si="22"/>
        <v>0</v>
      </c>
      <c r="DM19" s="28">
        <f t="shared" si="23"/>
        <v>0</v>
      </c>
      <c r="DN19" s="28">
        <f t="shared" si="24"/>
        <v>0</v>
      </c>
      <c r="DO19" s="28">
        <f t="shared" si="25"/>
        <v>4</v>
      </c>
      <c r="DP19" s="28">
        <f t="shared" si="26"/>
        <v>4</v>
      </c>
      <c r="DR19">
        <f t="shared" si="27"/>
        <v>1</v>
      </c>
      <c r="DS19">
        <f t="shared" si="28"/>
        <v>2</v>
      </c>
      <c r="DT19">
        <f t="shared" si="29"/>
        <v>3</v>
      </c>
      <c r="DU19">
        <f t="shared" si="30"/>
        <v>0</v>
      </c>
      <c r="DV19">
        <f t="shared" si="31"/>
        <v>0</v>
      </c>
      <c r="DW19">
        <f t="shared" si="32"/>
        <v>0</v>
      </c>
      <c r="DX19">
        <f t="shared" si="33"/>
        <v>0</v>
      </c>
      <c r="DY19">
        <f t="shared" si="34"/>
        <v>9</v>
      </c>
      <c r="DZ19">
        <f t="shared" si="35"/>
        <v>3</v>
      </c>
      <c r="EA19">
        <f t="shared" si="36"/>
        <v>0</v>
      </c>
      <c r="EB19">
        <f t="shared" si="37"/>
        <v>0</v>
      </c>
      <c r="EC19">
        <f t="shared" si="38"/>
        <v>3</v>
      </c>
      <c r="ED19">
        <f t="shared" si="39"/>
        <v>0</v>
      </c>
      <c r="EE19">
        <f t="shared" si="40"/>
        <v>11</v>
      </c>
      <c r="EF19">
        <f t="shared" si="41"/>
        <v>1</v>
      </c>
      <c r="EG19">
        <f t="shared" si="42"/>
        <v>0</v>
      </c>
      <c r="EH19">
        <f t="shared" si="43"/>
        <v>0</v>
      </c>
      <c r="EI19">
        <f t="shared" si="44"/>
        <v>0</v>
      </c>
      <c r="EJ19">
        <f t="shared" si="45"/>
        <v>0</v>
      </c>
      <c r="EK19">
        <f t="shared" si="46"/>
        <v>0</v>
      </c>
      <c r="EL19">
        <f t="shared" si="47"/>
        <v>4</v>
      </c>
      <c r="EM19">
        <f t="shared" si="48"/>
        <v>0</v>
      </c>
      <c r="EN19">
        <f t="shared" si="49"/>
        <v>11</v>
      </c>
      <c r="EO19">
        <f t="shared" si="50"/>
        <v>3</v>
      </c>
      <c r="EP19">
        <f t="shared" si="51"/>
        <v>0</v>
      </c>
      <c r="EQ19">
        <f t="shared" si="52"/>
        <v>0</v>
      </c>
      <c r="ER19">
        <f t="shared" si="53"/>
        <v>1</v>
      </c>
      <c r="ES19">
        <f t="shared" si="54"/>
        <v>0</v>
      </c>
      <c r="ET19">
        <f t="shared" si="55"/>
        <v>11</v>
      </c>
      <c r="EU19">
        <f t="shared" si="56"/>
        <v>3</v>
      </c>
      <c r="EV19">
        <f t="shared" si="57"/>
        <v>0</v>
      </c>
      <c r="EW19">
        <f t="shared" si="58"/>
        <v>10</v>
      </c>
      <c r="EX19">
        <f t="shared" si="59"/>
        <v>3</v>
      </c>
      <c r="EY19">
        <f t="shared" si="60"/>
        <v>0</v>
      </c>
      <c r="EZ19">
        <f t="shared" si="61"/>
        <v>12</v>
      </c>
      <c r="FA19">
        <f t="shared" si="62"/>
        <v>1</v>
      </c>
      <c r="FB19">
        <f t="shared" si="63"/>
        <v>0</v>
      </c>
      <c r="FC19">
        <f t="shared" si="64"/>
        <v>0</v>
      </c>
      <c r="FD19">
        <f t="shared" si="65"/>
        <v>0</v>
      </c>
      <c r="FE19">
        <f t="shared" si="66"/>
        <v>0</v>
      </c>
      <c r="FF19">
        <f t="shared" si="67"/>
        <v>0</v>
      </c>
      <c r="FG19">
        <f t="shared" si="68"/>
        <v>0</v>
      </c>
      <c r="FH19">
        <f t="shared" si="69"/>
        <v>0</v>
      </c>
      <c r="FI19">
        <f t="shared" si="70"/>
        <v>0</v>
      </c>
      <c r="FJ19">
        <f t="shared" si="71"/>
        <v>16</v>
      </c>
      <c r="FK19">
        <f t="shared" si="72"/>
        <v>0</v>
      </c>
      <c r="FL19">
        <f t="shared" si="73"/>
        <v>0</v>
      </c>
      <c r="FM19">
        <f t="shared" si="74"/>
        <v>14</v>
      </c>
      <c r="FN19">
        <f t="shared" si="75"/>
        <v>0</v>
      </c>
      <c r="FO19">
        <f t="shared" si="76"/>
        <v>0</v>
      </c>
      <c r="FP19">
        <f t="shared" si="77"/>
        <v>0</v>
      </c>
      <c r="FQ19">
        <f t="shared" si="78"/>
        <v>0</v>
      </c>
      <c r="FR19">
        <f t="shared" si="79"/>
        <v>0</v>
      </c>
      <c r="FS19">
        <f t="shared" si="80"/>
        <v>0</v>
      </c>
      <c r="FT19">
        <f t="shared" si="81"/>
        <v>0</v>
      </c>
      <c r="FU19">
        <f t="shared" si="82"/>
        <v>0</v>
      </c>
      <c r="FV19">
        <f t="shared" si="83"/>
        <v>0</v>
      </c>
      <c r="FW19">
        <f t="shared" si="84"/>
        <v>0</v>
      </c>
      <c r="FX19">
        <f t="shared" si="85"/>
        <v>0</v>
      </c>
      <c r="FY19">
        <f t="shared" si="86"/>
        <v>0</v>
      </c>
      <c r="FZ19">
        <f t="shared" si="87"/>
        <v>0</v>
      </c>
      <c r="GA19">
        <f t="shared" si="88"/>
        <v>0</v>
      </c>
      <c r="GB19">
        <f t="shared" si="89"/>
        <v>0</v>
      </c>
      <c r="GC19">
        <f t="shared" si="90"/>
        <v>0</v>
      </c>
      <c r="GD19">
        <f t="shared" si="91"/>
        <v>0</v>
      </c>
      <c r="GE19">
        <f t="shared" si="92"/>
        <v>0</v>
      </c>
      <c r="GF19">
        <f t="shared" si="93"/>
        <v>0</v>
      </c>
      <c r="GG19">
        <f t="shared" si="94"/>
        <v>0</v>
      </c>
      <c r="GH19">
        <f t="shared" si="95"/>
        <v>0</v>
      </c>
      <c r="GI19">
        <f t="shared" si="96"/>
        <v>0</v>
      </c>
      <c r="GJ19">
        <f t="shared" si="97"/>
        <v>0</v>
      </c>
      <c r="GK19">
        <f t="shared" si="98"/>
        <v>0</v>
      </c>
      <c r="GL19">
        <f t="shared" si="99"/>
        <v>0</v>
      </c>
      <c r="GM19">
        <f t="shared" si="100"/>
        <v>0</v>
      </c>
      <c r="GN19">
        <f t="shared" si="101"/>
        <v>0</v>
      </c>
      <c r="GO19">
        <f t="shared" si="102"/>
        <v>0</v>
      </c>
      <c r="GP19">
        <f t="shared" si="103"/>
        <v>0</v>
      </c>
      <c r="GQ19">
        <f t="shared" si="104"/>
        <v>0</v>
      </c>
      <c r="GR19">
        <f t="shared" si="105"/>
        <v>0</v>
      </c>
      <c r="GS19">
        <f t="shared" si="106"/>
        <v>0</v>
      </c>
      <c r="GT19">
        <f t="shared" si="107"/>
        <v>0</v>
      </c>
      <c r="GU19">
        <f t="shared" si="108"/>
        <v>0</v>
      </c>
      <c r="GW19" s="28">
        <f t="shared" si="109"/>
        <v>6.3299000070748717</v>
      </c>
      <c r="GX19" s="28">
        <f t="shared" si="110"/>
        <v>0</v>
      </c>
      <c r="GY19" s="28">
        <f t="shared" si="111"/>
        <v>4.4473136786435399</v>
      </c>
      <c r="GZ19" s="28">
        <f t="shared" si="112"/>
        <v>1.5956088567373998</v>
      </c>
      <c r="HA19" s="28">
        <f t="shared" si="113"/>
        <v>0</v>
      </c>
      <c r="HB19" s="28">
        <f t="shared" si="114"/>
        <v>10.149165703134042</v>
      </c>
      <c r="HC19" s="28">
        <f t="shared" si="115"/>
        <v>0.49797319361129311</v>
      </c>
      <c r="HE19">
        <f>IFERROR(VLOOKUP(_xlfn.NUMBERVALUE(MID(L19, SEARCH("!", L19)+1, SEARCH("+", L19)-SEARCH("!", L19)-1)), Rankings!$A$2:$BK$129, 63, FALSE),0)</f>
        <v>0.24207078116458031</v>
      </c>
      <c r="HF19">
        <f>IFERROR(VLOOKUP(_xlfn.NUMBERVALUE(MID(M19, SEARCH("!", M19)+1, SEARCH("+", M19)-SEARCH("!", M19)-1)), Rankings!$A$2:$BK$129, 63, FALSE),0)</f>
        <v>0.75344353640165429</v>
      </c>
      <c r="HG19">
        <f>IFERROR(VLOOKUP(_xlfn.NUMBERVALUE(MID(N19, SEARCH("!", N19)+1, SEARCH("+", N19)-SEARCH("!", N19)-1)), Rankings!$A$2:$BK$129, 63, FALSE),0)</f>
        <v>0.63476701070308261</v>
      </c>
      <c r="HH19">
        <f>IFERROR(VLOOKUP(_xlfn.NUMBERVALUE(MID(O19, SEARCH("!", O19)+1, SEARCH("+", O19)-SEARCH("!", O19)-1)), Rankings!$A$2:$BK$129, 63, FALSE),0)</f>
        <v>0</v>
      </c>
      <c r="HI19">
        <f>IFERROR(VLOOKUP(_xlfn.NUMBERVALUE(MID(P19, SEARCH("!", P19)+1, SEARCH("+", P19)-SEARCH("!", P19)-1)), Rankings!$A$2:$BK$129, 63, FALSE),0)</f>
        <v>0</v>
      </c>
      <c r="HJ19">
        <f>IFERROR(VLOOKUP(_xlfn.NUMBERVALUE(MID(Q19, SEARCH("!", Q19)+1, SEARCH("+", Q19)-SEARCH("!", Q19)-1)), Rankings!$A$2:$BK$129, 63, FALSE),0)</f>
        <v>0</v>
      </c>
      <c r="HK19">
        <f>IFERROR(VLOOKUP(_xlfn.NUMBERVALUE(MID(R19, SEARCH("!", R19)+1, SEARCH("+", R19)-SEARCH("!", R19)-1)), Rankings!$A$2:$BK$129, 63, FALSE),0)</f>
        <v>0</v>
      </c>
      <c r="HL19">
        <f>IFERROR(VLOOKUP(_xlfn.NUMBERVALUE(MID(S19, SEARCH("!", S19)+1, SEARCH("+", S19)-SEARCH("!", S19)-1)), Rankings!$A$2:$BK$129, 63, FALSE),0)</f>
        <v>0.50404309863542862</v>
      </c>
      <c r="HM19">
        <f>IFERROR(VLOOKUP(_xlfn.NUMBERVALUE(MID(T19, SEARCH("!", T19)+1, SEARCH("+", T19)-SEARCH("!", T19)-1)), Rankings!$A$2:$BK$129, 63, FALSE),0)</f>
        <v>0.62696833856605805</v>
      </c>
      <c r="HN19">
        <f>IFERROR(VLOOKUP(_xlfn.NUMBERVALUE(MID(U19, SEARCH("!", U19)+1, SEARCH("+", U19)-SEARCH("!", U19)-1)), Rankings!$A$2:$BK$129, 63, FALSE),0)</f>
        <v>0</v>
      </c>
      <c r="HO19">
        <f>IFERROR(VLOOKUP(_xlfn.NUMBERVALUE(MID(V19, SEARCH("!", V19)+1, SEARCH("+", V19)-SEARCH("!", V19)-1)), Rankings!$A$2:$BK$129, 63, FALSE),0)</f>
        <v>0</v>
      </c>
      <c r="HP19">
        <f>IFERROR(VLOOKUP(_xlfn.NUMBERVALUE(MID(W19, SEARCH("!", W19)+1, SEARCH("+", W19)-SEARCH("!", W19)-1)), Rankings!$A$2:$BK$129, 63, FALSE),0)</f>
        <v>0.79780442836869991</v>
      </c>
      <c r="HQ19">
        <f>IFERROR(VLOOKUP(_xlfn.NUMBERVALUE(MID(X19, SEARCH("!", X19)+1, SEARCH("+", X19)-SEARCH("!", X19)-1)), Rankings!$A$2:$BK$129, 63, FALSE),0)</f>
        <v>0</v>
      </c>
      <c r="HR19">
        <f>IFERROR(VLOOKUP(_xlfn.NUMBERVALUE(MID(Y19, SEARCH("!", Y19)+1, SEARCH("+", Y19)-SEARCH("!", Y19)-1)), Rankings!$A$2:$BK$129, 63, FALSE),0)</f>
        <v>0.74306473398290973</v>
      </c>
      <c r="HS19">
        <f>IFERROR(VLOOKUP(_xlfn.NUMBERVALUE(MID(Z19, SEARCH("!", Z19)+1, SEARCH("+", Z19)-SEARCH("!", Z19)-1)), Rankings!$A$2:$BK$129, 63, FALSE),0)</f>
        <v>0.55701309868628646</v>
      </c>
      <c r="HT19">
        <f>IFERROR(VLOOKUP(_xlfn.NUMBERVALUE(MID(AA19, SEARCH("!", AA19)+1, SEARCH("+", AA19)-SEARCH("!", AA19)-1)), Rankings!$A$2:$BK$129, 63, FALSE),0)</f>
        <v>0</v>
      </c>
      <c r="HU19">
        <f>IFERROR(VLOOKUP(_xlfn.NUMBERVALUE(MID(AB19, SEARCH("!", AB19)+1, SEARCH("+", AB19)-SEARCH("!", AB19)-1)), Rankings!$A$2:$BK$129, 63, FALSE),0)</f>
        <v>0</v>
      </c>
      <c r="HV19">
        <f>IFERROR(VLOOKUP(_xlfn.NUMBERVALUE(MID(AC19, SEARCH("!", AC19)+1, SEARCH("+", AC19)-SEARCH("!", AC19)-1)), Rankings!$A$2:$BK$129, 63, FALSE),0)</f>
        <v>0</v>
      </c>
      <c r="HW19">
        <f>IFERROR(VLOOKUP(_xlfn.NUMBERVALUE(MID(AD19, SEARCH("!", AD19)+1, SEARCH("+", AD19)-SEARCH("!", AD19)-1)), Rankings!$A$2:$BK$129, 63, FALSE),0)</f>
        <v>0</v>
      </c>
      <c r="HX19">
        <f>IFERROR(VLOOKUP(_xlfn.NUMBERVALUE(MID(AE19, SEARCH("!", AE19)+1, SEARCH("+", AE19)-SEARCH("!", AE19)-1)), Rankings!$A$2:$BK$129, 63, FALSE),0)</f>
        <v>0</v>
      </c>
      <c r="HY19">
        <f>IFERROR(VLOOKUP(_xlfn.NUMBERVALUE(MID(AF19, SEARCH("!", AF19)+1, SEARCH("+", AF19)-SEARCH("!", AF19)-1)), Rankings!$A$2:$BK$129, 63, FALSE),0)</f>
        <v>0.89022469558383477</v>
      </c>
      <c r="HZ19">
        <f>IFERROR(VLOOKUP(_xlfn.NUMBERVALUE(MID(AG19, SEARCH("!", AG19)+1, SEARCH("+", AG19)-SEARCH("!", AG19)-1)), Rankings!$A$2:$BK$129, 63, FALSE),0)</f>
        <v>0</v>
      </c>
      <c r="IA19">
        <f>IFERROR(VLOOKUP(_xlfn.NUMBERVALUE(MID(AH19, SEARCH("!", AH19)+1, SEARCH("+", AH19)-SEARCH("!", AH19)-1)), Rankings!$A$2:$BK$129, 63, FALSE),0)</f>
        <v>0.56944935107390082</v>
      </c>
      <c r="IB19">
        <f>IFERROR(VLOOKUP(_xlfn.NUMBERVALUE(MID(AI19, SEARCH("!", AI19)+1, SEARCH("+", AI19)-SEARCH("!", AI19)-1)), Rankings!$A$2:$BK$129, 63, FALSE),0)</f>
        <v>0.33094823042334121</v>
      </c>
      <c r="IC19">
        <f>IFERROR(VLOOKUP(_xlfn.NUMBERVALUE(MID(AJ19, SEARCH("!", AJ19)+1, SEARCH("+", AJ19)-SEARCH("!", AJ19)-1)), Rankings!$A$2:$BK$129, 63, FALSE),0)</f>
        <v>0</v>
      </c>
      <c r="ID19">
        <f>IFERROR(VLOOKUP(_xlfn.NUMBERVALUE(MID(AK19, SEARCH("!", AK19)+1, SEARCH("+", AK19)-SEARCH("!", AK19)-1)), Rankings!$A$2:$BK$129, 63, FALSE),0)</f>
        <v>0</v>
      </c>
      <c r="IE19">
        <f>IFERROR(VLOOKUP(_xlfn.NUMBERVALUE(MID(AL19, SEARCH("!", AL19)+1, SEARCH("+", AL19)-SEARCH("!", AL19)-1)), Rankings!$A$2:$BK$129, 63, FALSE),0)</f>
        <v>0.28217564650947347</v>
      </c>
      <c r="IF19">
        <f>IFERROR(VLOOKUP(_xlfn.NUMBERVALUE(MID(AM19, SEARCH("!", AM19)+1, SEARCH("+", AM19)-SEARCH("!", AM19)-1)), Rankings!$A$2:$BK$129, 63, FALSE),0)</f>
        <v>0</v>
      </c>
      <c r="IG19">
        <f>IFERROR(VLOOKUP(_xlfn.NUMBERVALUE(MID(AN19, SEARCH("!", AN19)+1, SEARCH("+", AN19)-SEARCH("!", AN19)-1)), Rankings!$A$2:$BK$129, 63, FALSE),0)</f>
        <v>0.83122380927033801</v>
      </c>
      <c r="IH19">
        <f>IFERROR(VLOOKUP(_xlfn.NUMBERVALUE(MID(AO19, SEARCH("!", AO19)+1, SEARCH("+", AO19)-SEARCH("!", AO19)-1)), Rankings!$A$2:$BK$129, 63, FALSE),0)</f>
        <v>0.49746150550076101</v>
      </c>
      <c r="II19">
        <f>IFERROR(VLOOKUP(_xlfn.NUMBERVALUE(MID(AP19, SEARCH("!", AP19)+1, SEARCH("+", AP19)-SEARCH("!", AP19)-1)), Rankings!$A$2:$BK$129, 63, FALSE),0)</f>
        <v>0</v>
      </c>
      <c r="IJ19">
        <f>IFERROR(VLOOKUP(_xlfn.NUMBERVALUE(MID(AQ19, SEARCH("!", AQ19)+1, SEARCH("+", AQ19)-SEARCH("!", AQ19)-1)), Rankings!$A$2:$BK$129, 63, FALSE),0)</f>
        <v>0.89976634284048129</v>
      </c>
      <c r="IK19">
        <f>IFERROR(VLOOKUP(_xlfn.NUMBERVALUE(MID(AR19, SEARCH("!", AR19)+1, SEARCH("+", AR19)-SEARCH("!", AR19)-1)), Rankings!$A$2:$BK$129, 63, FALSE),0)</f>
        <v>0.33365094160577863</v>
      </c>
      <c r="IL19">
        <f>IFERROR(VLOOKUP(_xlfn.NUMBERVALUE(MID(AS19, SEARCH("!", AS19)+1, SEARCH("+", AS19)-SEARCH("!", AS19)-1)), Rankings!$A$2:$BK$129, 63, FALSE),0)</f>
        <v>0</v>
      </c>
      <c r="IM19">
        <f>IFERROR(VLOOKUP(_xlfn.NUMBERVALUE(MID(AT19, SEARCH("!", AT19)+1, SEARCH("+", AT19)-SEARCH("!", AT19)-1)), Rankings!$A$2:$BK$129, 63, FALSE),0)</f>
        <v>0.89976634284048129</v>
      </c>
      <c r="IN19">
        <f>IFERROR(VLOOKUP(_xlfn.NUMBERVALUE(MID(AU19, SEARCH("!", AU19)+1, SEARCH("+", AU19)-SEARCH("!", AU19)-1)), Rankings!$A$2:$BK$129, 63, FALSE),0)</f>
        <v>0.38337179356132184</v>
      </c>
      <c r="IO19">
        <f>IFERROR(VLOOKUP(_xlfn.NUMBERVALUE(MID(AV19, SEARCH("!", AV19)+1, SEARCH("+", AV19)-SEARCH("!", AV19)-1)), Rankings!$A$2:$BK$129, 63, FALSE),0)</f>
        <v>0</v>
      </c>
      <c r="IP19">
        <f>IFERROR(VLOOKUP(_xlfn.NUMBERVALUE(MID(AW19, SEARCH("!", AW19)+1, SEARCH("+", AW19)-SEARCH("!", AW19)-1)), Rankings!$A$2:$BK$129, 63, FALSE),0)</f>
        <v>0</v>
      </c>
      <c r="IQ19">
        <f>IFERROR(VLOOKUP(_xlfn.NUMBERVALUE(MID(AX19, SEARCH("!", AX19)+1, SEARCH("+", AX19)-SEARCH("!", AX19)-1)), Rankings!$A$2:$BK$129, 63, FALSE),0)</f>
        <v>0</v>
      </c>
      <c r="IR19">
        <f>IFERROR(VLOOKUP(_xlfn.NUMBERVALUE(MID(AY19, SEARCH("!", AY19)+1, SEARCH("+", AY19)-SEARCH("!", AY19)-1)), Rankings!$A$2:$BK$129, 63, FALSE),0)</f>
        <v>0</v>
      </c>
      <c r="IS19">
        <f>IFERROR(VLOOKUP(_xlfn.NUMBERVALUE(MID(AZ19, SEARCH("!", AZ19)+1, SEARCH("+", AZ19)-SEARCH("!", AZ19)-1)), Rankings!$A$2:$BK$129, 63, FALSE),0)</f>
        <v>0</v>
      </c>
      <c r="IT19">
        <f>IFERROR(VLOOKUP(_xlfn.NUMBERVALUE(MID(BA19, SEARCH("!", BA19)+1, SEARCH("+", BA19)-SEARCH("!", BA19)-1)), Rankings!$A$2:$BK$129, 63, FALSE),0)</f>
        <v>0</v>
      </c>
      <c r="IU19">
        <f>IFERROR(VLOOKUP(_xlfn.NUMBERVALUE(MID(BB19, SEARCH("!", BB19)+1, SEARCH("+", BB19)-SEARCH("!", BB19)-1)), Rankings!$A$2:$BK$129, 63, FALSE),0)</f>
        <v>0</v>
      </c>
      <c r="IV19">
        <f>IFERROR(VLOOKUP(_xlfn.NUMBERVALUE(MID(BC19, SEARCH("!", BC19)+1, SEARCH("+", BC19)-SEARCH("!", BC19)-1)), Rankings!$A$2:$BK$129, 63, FALSE),0)</f>
        <v>0</v>
      </c>
      <c r="IW19">
        <f>IFERROR(VLOOKUP(_xlfn.NUMBERVALUE(MID(BD19, SEARCH("!", BD19)+1, SEARCH("+", BD19)-SEARCH("!", BD19)-1)), Rankings!$A$2:$BK$129, 63, FALSE),0)</f>
        <v>0.79780442836869991</v>
      </c>
      <c r="IX19">
        <f>IFERROR(VLOOKUP(_xlfn.NUMBERVALUE(MID(BE19, SEARCH("!", BE19)+1, SEARCH("+", BE19)-SEARCH("!", BE19)-1)), Rankings!$A$2:$BK$129, 63, FALSE),0)</f>
        <v>0</v>
      </c>
      <c r="IY19">
        <f>IFERROR(VLOOKUP(_xlfn.NUMBERVALUE(MID(BF19, SEARCH("!", BF19)+1, SEARCH("+", BF19)-SEARCH("!", BF19)-1)), Rankings!$A$2:$BK$129, 63, FALSE),0)</f>
        <v>0</v>
      </c>
      <c r="IZ19">
        <f>IFERROR(VLOOKUP(_xlfn.NUMBERVALUE(MID(BG19, SEARCH("!", BG19)+1, SEARCH("+", BG19)-SEARCH("!", BG19)-1)), Rankings!$A$2:$BK$129, 63, FALSE),0)</f>
        <v>0.79780442836869991</v>
      </c>
      <c r="JA19">
        <f>IFERROR(VLOOKUP(_xlfn.NUMBERVALUE(MID(BH19, SEARCH("!", BH19)+1, SEARCH("+", BH19)-SEARCH("!", BH19)-1)), Rankings!$A$2:$BK$129, 63, FALSE),0)</f>
        <v>0</v>
      </c>
      <c r="JB19">
        <f>IFERROR(VLOOKUP(_xlfn.NUMBERVALUE(MID(BI19, SEARCH("!", BI19)+1, SEARCH("+", BI19)-SEARCH("!", BI19)-1)), Rankings!$A$2:$BK$129, 63, FALSE),0)</f>
        <v>0</v>
      </c>
      <c r="JC19">
        <f>IFERROR(VLOOKUP(_xlfn.NUMBERVALUE(MID(BJ19, SEARCH("!", BJ19)+1, SEARCH("+", BJ19)-SEARCH("!", BJ19)-1)), Rankings!$A$2:$BK$129, 63, FALSE),0)</f>
        <v>0</v>
      </c>
      <c r="JD19">
        <f>IFERROR(VLOOKUP(_xlfn.NUMBERVALUE(MID(BK19, SEARCH("!", BK19)+1, SEARCH("+", BK19)-SEARCH("!", BK19)-1)), Rankings!$A$2:$BK$129, 63, FALSE),0)</f>
        <v>0</v>
      </c>
      <c r="JE19">
        <f>IFERROR(VLOOKUP(_xlfn.NUMBERVALUE(MID(BL19, SEARCH("!", BL19)+1, SEARCH("+", BL19)-SEARCH("!", BL19)-1)), Rankings!$A$2:$BK$129, 63, FALSE),0)</f>
        <v>0</v>
      </c>
      <c r="JF19">
        <f>IFERROR(VLOOKUP(_xlfn.NUMBERVALUE(MID(BM19, SEARCH("!", BM19)+1, SEARCH("+", BM19)-SEARCH("!", BM19)-1)), Rankings!$A$2:$BK$129, 63, FALSE),0)</f>
        <v>0</v>
      </c>
      <c r="JG19">
        <f>IFERROR(VLOOKUP(_xlfn.NUMBERVALUE(MID(BN19, SEARCH("!", BN19)+1, SEARCH("+", BN19)-SEARCH("!", BN19)-1)), Rankings!$A$2:$BK$129, 63, FALSE),0)</f>
        <v>0</v>
      </c>
      <c r="JH19">
        <f>IFERROR(VLOOKUP(_xlfn.NUMBERVALUE(MID(BO19, SEARCH("!", BO19)+1, SEARCH("+", BO19)-SEARCH("!", BO19)-1)), Rankings!$A$2:$BK$129, 63, FALSE),0)</f>
        <v>0</v>
      </c>
      <c r="JI19">
        <f>IFERROR(VLOOKUP(_xlfn.NUMBERVALUE(MID(BP19, SEARCH("!", BP19)+1, SEARCH("+", BP19)-SEARCH("!", BP19)-1)), Rankings!$A$2:$BK$129, 63, FALSE),0)</f>
        <v>0</v>
      </c>
      <c r="JJ19">
        <f>IFERROR(VLOOKUP(_xlfn.NUMBERVALUE(MID(BQ19, SEARCH("!", BQ19)+1, SEARCH("+", BQ19)-SEARCH("!", BQ19)-1)), Rankings!$A$2:$BK$129, 63, FALSE),0)</f>
        <v>0</v>
      </c>
      <c r="JK19">
        <f>IFERROR(VLOOKUP(_xlfn.NUMBERVALUE(MID(BR19, SEARCH("!", BR19)+1, SEARCH("+", BR19)-SEARCH("!", BR19)-1)), Rankings!$A$2:$BK$129, 63, FALSE),0)</f>
        <v>0</v>
      </c>
      <c r="JL19">
        <f>IFERROR(VLOOKUP(_xlfn.NUMBERVALUE(MID(BS19, SEARCH("!", BS19)+1, SEARCH("+", BS19)-SEARCH("!", BS19)-1)), Rankings!$A$2:$BK$129, 63, FALSE),0)</f>
        <v>0</v>
      </c>
      <c r="JM19">
        <f>IFERROR(VLOOKUP(_xlfn.NUMBERVALUE(MID(BT19, SEARCH("!", BT19)+1, SEARCH("+", BT19)-SEARCH("!", BT19)-1)), Rankings!$A$2:$BK$129, 63, FALSE),0)</f>
        <v>0</v>
      </c>
      <c r="JN19">
        <f>IFERROR(VLOOKUP(_xlfn.NUMBERVALUE(MID(BU19, SEARCH("!", BU19)+1, SEARCH("+", BU19)-SEARCH("!", BU19)-1)), Rankings!$A$2:$BK$129, 63, FALSE),0)</f>
        <v>0</v>
      </c>
      <c r="JO19">
        <f>IFERROR(VLOOKUP(_xlfn.NUMBERVALUE(MID(BV19, SEARCH("!", BV19)+1, SEARCH("+", BV19)-SEARCH("!", BV19)-1)), Rankings!$A$2:$BK$129, 63, FALSE),0)</f>
        <v>0</v>
      </c>
      <c r="JP19">
        <f>IFERROR(VLOOKUP(_xlfn.NUMBERVALUE(MID(BW19, SEARCH("!", BW19)+1, SEARCH("+", BW19)-SEARCH("!", BW19)-1)), Rankings!$A$2:$BK$129, 63, FALSE),0)</f>
        <v>0</v>
      </c>
      <c r="JQ19">
        <f>IFERROR(VLOOKUP(_xlfn.NUMBERVALUE(MID(BX19, SEARCH("!", BX19)+1, SEARCH("+", BX19)-SEARCH("!", BX19)-1)), Rankings!$A$2:$BK$129, 63, FALSE),0)</f>
        <v>0</v>
      </c>
      <c r="JR19">
        <f>IFERROR(VLOOKUP(_xlfn.NUMBERVALUE(MID(BY19, SEARCH("!", BY19)+1, SEARCH("+", BY19)-SEARCH("!", BY19)-1)), Rankings!$A$2:$BK$129, 63, FALSE),0)</f>
        <v>0</v>
      </c>
      <c r="JS19">
        <f>IFERROR(VLOOKUP(_xlfn.NUMBERVALUE(MID(BZ19, SEARCH("!", BZ19)+1, SEARCH("+", BZ19)-SEARCH("!", BZ19)-1)), Rankings!$A$2:$BK$129, 63, FALSE),0)</f>
        <v>0</v>
      </c>
      <c r="JT19">
        <f>IFERROR(VLOOKUP(_xlfn.NUMBERVALUE(MID(CA19, SEARCH("!", CA19)+1, SEARCH("+", CA19)-SEARCH("!", CA19)-1)), Rankings!$A$2:$BK$129, 63, FALSE),0)</f>
        <v>0</v>
      </c>
      <c r="JU19">
        <f>IFERROR(VLOOKUP(_xlfn.NUMBERVALUE(MID(CB19, SEARCH("!", CB19)+1, SEARCH("+", CB19)-SEARCH("!", CB19)-1)), Rankings!$A$2:$BK$129, 63, FALSE),0)</f>
        <v>0</v>
      </c>
      <c r="JV19">
        <f>IFERROR(VLOOKUP(_xlfn.NUMBERVALUE(MID(CC19, SEARCH("!", CC19)+1, SEARCH("+", CC19)-SEARCH("!", CC19)-1)), Rankings!$A$2:$BK$129, 63, FALSE),0)</f>
        <v>0</v>
      </c>
      <c r="JW19">
        <f>IFERROR(VLOOKUP(_xlfn.NUMBERVALUE(MID(CD19, SEARCH("!", CD19)+1, SEARCH("+", CD19)-SEARCH("!", CD19)-1)), Rankings!$A$2:$BK$129, 63, FALSE),0)</f>
        <v>0</v>
      </c>
      <c r="JX19">
        <f>IFERROR(VLOOKUP(_xlfn.NUMBERVALUE(MID(CE19, SEARCH("!", CE19)+1, SEARCH("+", CE19)-SEARCH("!", CE19)-1)), Rankings!$A$2:$BK$129, 63, FALSE),0)</f>
        <v>0</v>
      </c>
      <c r="JY19">
        <f>IFERROR(VLOOKUP(_xlfn.NUMBERVALUE(MID(CF19, SEARCH("!", CF19)+1, SEARCH("+", CF19)-SEARCH("!", CF19)-1)), Rankings!$A$2:$BK$129, 63, FALSE),0)</f>
        <v>0</v>
      </c>
      <c r="JZ19">
        <f>IFERROR(VLOOKUP(_xlfn.NUMBERVALUE(MID(CG19, SEARCH("!", CG19)+1, SEARCH("+", CG19)-SEARCH("!", CG19)-1)), Rankings!$A$2:$BK$129, 63, FALSE),0)</f>
        <v>0</v>
      </c>
      <c r="KA19">
        <f>IFERROR(VLOOKUP(_xlfn.NUMBERVALUE(MID(CH19, SEARCH("!", CH19)+1, SEARCH("+", CH19)-SEARCH("!", CH19)-1)), Rankings!$A$2:$BK$129, 63, FALSE),0)</f>
        <v>0</v>
      </c>
      <c r="KB19">
        <f>IFERROR(VLOOKUP(_xlfn.NUMBERVALUE(MID(CI19, SEARCH("!", CI19)+1, SEARCH("+", CI19)-SEARCH("!", CI19)-1)), Rankings!$A$2:$BK$129, 63, FALSE),0)</f>
        <v>0</v>
      </c>
      <c r="KC19">
        <f>IFERROR(VLOOKUP(_xlfn.NUMBERVALUE(MID(CJ19, SEARCH("!", CJ19)+1, SEARCH("+", CJ19)-SEARCH("!", CJ19)-1)), Rankings!$A$2:$BK$129, 63, FALSE),0)</f>
        <v>0</v>
      </c>
      <c r="KD19">
        <f>IFERROR(VLOOKUP(_xlfn.NUMBERVALUE(MID(CK19, SEARCH("!", CK19)+1, SEARCH("+", CK19)-SEARCH("!", CK19)-1)), Rankings!$A$2:$BK$129, 63, FALSE),0)</f>
        <v>0</v>
      </c>
      <c r="KE19">
        <f>IFERROR(VLOOKUP(_xlfn.NUMBERVALUE(MID(CL19, SEARCH("!", CL19)+1, SEARCH("+", CL19)-SEARCH("!", CL19)-1)), Rankings!$A$2:$BK$129, 63, FALSE),0)</f>
        <v>0</v>
      </c>
      <c r="KF19">
        <f>IFERROR(VLOOKUP(_xlfn.NUMBERVALUE(MID(CM19, SEARCH("!", CM19)+1, SEARCH("+", CM19)-SEARCH("!", CM19)-1)), Rankings!$A$2:$BK$129, 63, FALSE),0)</f>
        <v>0</v>
      </c>
      <c r="KG19">
        <f>IFERROR(VLOOKUP(_xlfn.NUMBERVALUE(MID(CN19, SEARCH("!", CN19)+1, SEARCH("+", CN19)-SEARCH("!", CN19)-1)), Rankings!$A$2:$BK$129, 63, FALSE),0)</f>
        <v>0</v>
      </c>
      <c r="KH19">
        <f>IFERROR(VLOOKUP(_xlfn.NUMBERVALUE(MID(CO19, SEARCH("!", CO19)+1, SEARCH("+", CO19)-SEARCH("!", CO19)-1)), Rankings!$A$2:$BK$129, 63, FALSE),0)</f>
        <v>0</v>
      </c>
      <c r="KJ19" s="28">
        <f t="shared" si="116"/>
        <v>263</v>
      </c>
      <c r="KK19" s="28">
        <f t="shared" si="117"/>
        <v>0</v>
      </c>
      <c r="KL19" s="28">
        <f t="shared" si="118"/>
        <v>104</v>
      </c>
      <c r="KM19" s="28">
        <f t="shared" si="119"/>
        <v>20</v>
      </c>
      <c r="KN19" s="28">
        <f t="shared" si="120"/>
        <v>0</v>
      </c>
      <c r="KO19" s="28">
        <f t="shared" si="121"/>
        <v>217</v>
      </c>
      <c r="KP19" s="28">
        <f t="shared" si="122"/>
        <v>335</v>
      </c>
      <c r="KQ19" s="28">
        <f t="shared" si="123"/>
        <v>217</v>
      </c>
      <c r="KS19" s="27" t="str">
        <f t="shared" si="124"/>
        <v>13</v>
      </c>
      <c r="KT19" s="27" t="str">
        <f t="shared" si="125"/>
        <v>14</v>
      </c>
      <c r="KU19" s="27" t="str">
        <f t="shared" si="126"/>
        <v>24</v>
      </c>
      <c r="KV19" s="27">
        <f t="shared" si="127"/>
        <v>0</v>
      </c>
      <c r="KW19" s="27">
        <f t="shared" si="128"/>
        <v>0</v>
      </c>
      <c r="KX19" s="27">
        <f t="shared" si="129"/>
        <v>0</v>
      </c>
      <c r="KY19" s="27">
        <f t="shared" si="130"/>
        <v>0</v>
      </c>
      <c r="KZ19" s="27" t="str">
        <f t="shared" si="131"/>
        <v>36</v>
      </c>
      <c r="LA19" s="27" t="str">
        <f t="shared" si="132"/>
        <v>10</v>
      </c>
      <c r="LB19" s="27">
        <f t="shared" si="133"/>
        <v>0</v>
      </c>
      <c r="LC19" s="27">
        <f t="shared" si="134"/>
        <v>0</v>
      </c>
      <c r="LD19" s="27" t="str">
        <f t="shared" si="135"/>
        <v>18</v>
      </c>
      <c r="LE19" s="27">
        <f t="shared" si="136"/>
        <v>0</v>
      </c>
      <c r="LF19" s="27" t="str">
        <f t="shared" si="137"/>
        <v>17</v>
      </c>
      <c r="LG19" s="27" t="str">
        <f t="shared" si="138"/>
        <v>28</v>
      </c>
      <c r="LH19" s="27">
        <f t="shared" si="139"/>
        <v>0</v>
      </c>
      <c r="LI19" s="27">
        <f t="shared" si="140"/>
        <v>0</v>
      </c>
      <c r="LJ19" s="27">
        <f t="shared" si="141"/>
        <v>0</v>
      </c>
      <c r="LK19" s="27">
        <f t="shared" si="142"/>
        <v>0</v>
      </c>
      <c r="LL19" s="27">
        <f t="shared" si="143"/>
        <v>0</v>
      </c>
      <c r="LM19" s="27" t="str">
        <f t="shared" si="144"/>
        <v>4</v>
      </c>
      <c r="LN19" s="27">
        <f t="shared" si="145"/>
        <v>0</v>
      </c>
      <c r="LO19" s="27" t="str">
        <f t="shared" si="146"/>
        <v>16</v>
      </c>
      <c r="LP19" s="27" t="str">
        <f t="shared" si="147"/>
        <v>32</v>
      </c>
      <c r="LQ19" s="27">
        <f t="shared" si="148"/>
        <v>0</v>
      </c>
      <c r="LR19" s="27">
        <f t="shared" si="149"/>
        <v>0</v>
      </c>
      <c r="LS19" s="27" t="str">
        <f t="shared" si="150"/>
        <v>32</v>
      </c>
      <c r="LT19" s="27">
        <f t="shared" si="151"/>
        <v>0</v>
      </c>
      <c r="LU19" s="27" t="str">
        <f t="shared" si="152"/>
        <v>17</v>
      </c>
      <c r="LV19" s="27" t="str">
        <f t="shared" si="153"/>
        <v>26</v>
      </c>
      <c r="LW19" s="27">
        <f t="shared" si="154"/>
        <v>0</v>
      </c>
      <c r="LX19" s="27" t="str">
        <f t="shared" si="155"/>
        <v>7</v>
      </c>
      <c r="LY19" s="27" t="str">
        <f t="shared" si="156"/>
        <v>37</v>
      </c>
      <c r="LZ19" s="27">
        <f t="shared" si="157"/>
        <v>0</v>
      </c>
      <c r="MA19" s="27" t="str">
        <f t="shared" si="158"/>
        <v>11</v>
      </c>
      <c r="MB19" s="27" t="str">
        <f t="shared" si="159"/>
        <v>25</v>
      </c>
      <c r="MC19" s="27">
        <f t="shared" si="160"/>
        <v>0</v>
      </c>
      <c r="MD19" s="27">
        <f t="shared" si="161"/>
        <v>0</v>
      </c>
      <c r="ME19" s="27">
        <f t="shared" si="162"/>
        <v>0</v>
      </c>
      <c r="MF19" s="27">
        <f t="shared" si="163"/>
        <v>0</v>
      </c>
      <c r="MG19" s="27">
        <f t="shared" si="164"/>
        <v>0</v>
      </c>
      <c r="MH19" s="27">
        <f t="shared" si="165"/>
        <v>0</v>
      </c>
      <c r="MI19" s="27">
        <f t="shared" si="166"/>
        <v>0</v>
      </c>
      <c r="MJ19" s="27">
        <f t="shared" si="167"/>
        <v>0</v>
      </c>
      <c r="MK19" s="27" t="str">
        <f t="shared" si="168"/>
        <v>11</v>
      </c>
      <c r="ML19" s="27">
        <f t="shared" si="169"/>
        <v>0</v>
      </c>
      <c r="MM19" s="27">
        <f t="shared" si="170"/>
        <v>0</v>
      </c>
      <c r="MN19" s="27" t="str">
        <f t="shared" si="171"/>
        <v>9</v>
      </c>
      <c r="MO19" s="27">
        <f t="shared" si="172"/>
        <v>0</v>
      </c>
      <c r="MP19" s="27">
        <f t="shared" si="173"/>
        <v>0</v>
      </c>
      <c r="MQ19" s="27">
        <f t="shared" si="174"/>
        <v>0</v>
      </c>
      <c r="MR19" s="27">
        <f t="shared" si="175"/>
        <v>0</v>
      </c>
      <c r="MS19" s="27">
        <f t="shared" si="176"/>
        <v>0</v>
      </c>
      <c r="MT19" s="27">
        <f t="shared" si="177"/>
        <v>0</v>
      </c>
      <c r="MU19" s="27">
        <f t="shared" si="178"/>
        <v>0</v>
      </c>
      <c r="MV19" s="27">
        <f t="shared" si="179"/>
        <v>0</v>
      </c>
      <c r="MW19" s="27">
        <f t="shared" si="180"/>
        <v>0</v>
      </c>
      <c r="MX19" s="27">
        <f t="shared" si="181"/>
        <v>0</v>
      </c>
      <c r="MY19" s="27">
        <f t="shared" si="182"/>
        <v>0</v>
      </c>
      <c r="MZ19" s="27">
        <f t="shared" si="183"/>
        <v>0</v>
      </c>
      <c r="NA19" s="27">
        <f t="shared" si="184"/>
        <v>0</v>
      </c>
      <c r="NB19" s="27">
        <f t="shared" si="185"/>
        <v>0</v>
      </c>
      <c r="NC19" s="27">
        <f t="shared" si="186"/>
        <v>0</v>
      </c>
      <c r="ND19" s="27">
        <f t="shared" si="187"/>
        <v>0</v>
      </c>
      <c r="NE19" s="27">
        <f t="shared" si="188"/>
        <v>0</v>
      </c>
      <c r="NF19" s="27">
        <f t="shared" si="189"/>
        <v>0</v>
      </c>
      <c r="NG19" s="27">
        <f t="shared" si="190"/>
        <v>0</v>
      </c>
      <c r="NH19" s="27">
        <f t="shared" si="191"/>
        <v>0</v>
      </c>
      <c r="NI19" s="27">
        <f t="shared" si="192"/>
        <v>0</v>
      </c>
      <c r="NJ19" s="27">
        <f t="shared" si="193"/>
        <v>0</v>
      </c>
      <c r="NK19" s="27">
        <f t="shared" si="194"/>
        <v>0</v>
      </c>
      <c r="NL19" s="27">
        <f t="shared" si="195"/>
        <v>0</v>
      </c>
      <c r="NM19" s="27">
        <f t="shared" si="196"/>
        <v>0</v>
      </c>
      <c r="NN19" s="27">
        <f t="shared" si="197"/>
        <v>0</v>
      </c>
      <c r="NO19" s="27">
        <f t="shared" si="198"/>
        <v>0</v>
      </c>
      <c r="NP19" s="27">
        <f t="shared" si="199"/>
        <v>0</v>
      </c>
      <c r="NQ19" s="27">
        <f t="shared" si="200"/>
        <v>0</v>
      </c>
      <c r="NR19" s="27">
        <f t="shared" si="201"/>
        <v>0</v>
      </c>
      <c r="NS19" s="27">
        <f t="shared" si="202"/>
        <v>0</v>
      </c>
      <c r="NT19" s="27">
        <f t="shared" si="203"/>
        <v>0</v>
      </c>
      <c r="NU19" s="27">
        <f t="shared" si="204"/>
        <v>0</v>
      </c>
      <c r="NV19" s="27">
        <f t="shared" si="205"/>
        <v>0</v>
      </c>
      <c r="NX19" s="28">
        <f t="shared" si="206"/>
        <v>164</v>
      </c>
      <c r="NY19" s="28">
        <f t="shared" si="207"/>
        <v>0</v>
      </c>
      <c r="NZ19" s="28">
        <f t="shared" si="208"/>
        <v>99</v>
      </c>
      <c r="OA19" s="28">
        <f t="shared" si="209"/>
        <v>32</v>
      </c>
      <c r="OB19" s="28">
        <f t="shared" si="210"/>
        <v>0</v>
      </c>
      <c r="OC19" s="28">
        <f t="shared" si="211"/>
        <v>126</v>
      </c>
      <c r="OD19" s="28">
        <f t="shared" si="212"/>
        <v>245.5</v>
      </c>
      <c r="OE19" s="28">
        <f t="shared" si="213"/>
        <v>126</v>
      </c>
      <c r="OG19" s="27" t="str">
        <f t="shared" si="214"/>
        <v>8</v>
      </c>
      <c r="OH19" s="27" t="str">
        <f t="shared" si="215"/>
        <v>18</v>
      </c>
      <c r="OI19" s="27" t="str">
        <f t="shared" si="216"/>
        <v>21</v>
      </c>
      <c r="OJ19" s="27">
        <f t="shared" si="217"/>
        <v>0</v>
      </c>
      <c r="OK19" s="27">
        <f t="shared" si="218"/>
        <v>0</v>
      </c>
      <c r="OL19" s="27">
        <f t="shared" si="219"/>
        <v>0</v>
      </c>
      <c r="OM19" s="27">
        <f t="shared" si="220"/>
        <v>0</v>
      </c>
      <c r="ON19" s="27" t="str">
        <f t="shared" si="221"/>
        <v>10</v>
      </c>
      <c r="OO19" s="27" t="str">
        <f t="shared" si="222"/>
        <v>7</v>
      </c>
      <c r="OP19" s="27">
        <f t="shared" si="223"/>
        <v>0</v>
      </c>
      <c r="OQ19" s="27">
        <f t="shared" si="224"/>
        <v>0</v>
      </c>
      <c r="OR19" s="27" t="str">
        <f t="shared" si="225"/>
        <v>16</v>
      </c>
      <c r="OS19" s="27">
        <f t="shared" si="226"/>
        <v>0</v>
      </c>
      <c r="OT19" s="27" t="str">
        <f t="shared" si="227"/>
        <v>14</v>
      </c>
      <c r="OU19" s="27" t="str">
        <f t="shared" si="228"/>
        <v>8</v>
      </c>
      <c r="OV19" s="27">
        <f t="shared" si="229"/>
        <v>0</v>
      </c>
      <c r="OW19" s="27">
        <f t="shared" si="230"/>
        <v>0</v>
      </c>
      <c r="OX19" s="27">
        <f t="shared" si="231"/>
        <v>0</v>
      </c>
      <c r="OY19" s="27">
        <f t="shared" si="232"/>
        <v>0</v>
      </c>
      <c r="OZ19" s="27">
        <f t="shared" si="233"/>
        <v>0</v>
      </c>
      <c r="PA19" s="27" t="str">
        <f t="shared" si="234"/>
        <v>23</v>
      </c>
      <c r="PB19" s="27">
        <f t="shared" si="235"/>
        <v>0</v>
      </c>
      <c r="PC19" s="27" t="str">
        <f t="shared" si="236"/>
        <v>14</v>
      </c>
      <c r="PD19" s="27" t="str">
        <f t="shared" si="237"/>
        <v>8</v>
      </c>
      <c r="PE19" s="27">
        <f t="shared" si="238"/>
        <v>0</v>
      </c>
      <c r="PF19" s="27">
        <f t="shared" si="239"/>
        <v>0</v>
      </c>
      <c r="PG19" s="27" t="str">
        <f t="shared" si="240"/>
        <v>15</v>
      </c>
      <c r="PH19" s="27">
        <f t="shared" si="241"/>
        <v>0</v>
      </c>
      <c r="PI19" s="27" t="str">
        <f t="shared" si="242"/>
        <v>14</v>
      </c>
      <c r="PJ19" s="27" t="str">
        <f t="shared" si="243"/>
        <v>14</v>
      </c>
      <c r="PK19" s="27">
        <f t="shared" si="244"/>
        <v>0</v>
      </c>
      <c r="PL19" s="27" t="str">
        <f t="shared" si="245"/>
        <v>19</v>
      </c>
      <c r="PM19" s="27" t="str">
        <f t="shared" si="246"/>
        <v>12</v>
      </c>
      <c r="PN19" s="27">
        <f t="shared" si="247"/>
        <v>0</v>
      </c>
      <c r="PO19" s="27" t="str">
        <f t="shared" si="248"/>
        <v>28</v>
      </c>
      <c r="PP19" s="27" t="str">
        <f t="shared" si="249"/>
        <v>14</v>
      </c>
      <c r="PQ19" s="27">
        <f t="shared" si="250"/>
        <v>0</v>
      </c>
      <c r="PR19" s="27">
        <f t="shared" si="251"/>
        <v>0</v>
      </c>
      <c r="PS19" s="27">
        <f t="shared" si="252"/>
        <v>0</v>
      </c>
      <c r="PT19" s="27">
        <f t="shared" si="253"/>
        <v>0</v>
      </c>
      <c r="PU19" s="27">
        <f t="shared" si="254"/>
        <v>0</v>
      </c>
      <c r="PV19" s="27">
        <f t="shared" si="255"/>
        <v>0</v>
      </c>
      <c r="PW19" s="27">
        <f t="shared" si="256"/>
        <v>0</v>
      </c>
      <c r="PX19" s="27">
        <f t="shared" si="257"/>
        <v>0</v>
      </c>
      <c r="PY19" s="27" t="str">
        <f t="shared" si="258"/>
        <v>19</v>
      </c>
      <c r="PZ19" s="27">
        <f t="shared" si="259"/>
        <v>0</v>
      </c>
      <c r="QA19" s="27">
        <f t="shared" si="260"/>
        <v>0</v>
      </c>
      <c r="QB19" s="27" t="str">
        <f t="shared" si="261"/>
        <v>13</v>
      </c>
      <c r="QC19" s="27">
        <f t="shared" si="262"/>
        <v>0</v>
      </c>
      <c r="QD19" s="27">
        <f t="shared" si="263"/>
        <v>0</v>
      </c>
      <c r="QE19" s="27">
        <f t="shared" si="264"/>
        <v>0</v>
      </c>
      <c r="QF19" s="27">
        <f t="shared" si="265"/>
        <v>0</v>
      </c>
      <c r="QG19" s="27">
        <f t="shared" si="266"/>
        <v>0</v>
      </c>
      <c r="QH19" s="27">
        <f t="shared" si="267"/>
        <v>0</v>
      </c>
      <c r="QI19" s="27">
        <f t="shared" si="268"/>
        <v>0</v>
      </c>
      <c r="QJ19" s="27">
        <f t="shared" si="269"/>
        <v>0</v>
      </c>
      <c r="QK19" s="27">
        <f t="shared" si="270"/>
        <v>0</v>
      </c>
      <c r="QL19" s="27">
        <f t="shared" si="271"/>
        <v>0</v>
      </c>
      <c r="QM19" s="27">
        <f t="shared" si="272"/>
        <v>0</v>
      </c>
      <c r="QN19" s="27">
        <f t="shared" si="273"/>
        <v>0</v>
      </c>
      <c r="QO19" s="27">
        <f t="shared" si="274"/>
        <v>0</v>
      </c>
      <c r="QP19" s="27">
        <f t="shared" si="275"/>
        <v>0</v>
      </c>
      <c r="QQ19" s="27">
        <f t="shared" si="276"/>
        <v>0</v>
      </c>
      <c r="QR19" s="27">
        <f t="shared" si="277"/>
        <v>0</v>
      </c>
      <c r="QS19" s="27">
        <f t="shared" si="278"/>
        <v>0</v>
      </c>
      <c r="QT19" s="27">
        <f t="shared" si="279"/>
        <v>0</v>
      </c>
      <c r="QU19" s="27">
        <f t="shared" si="280"/>
        <v>0</v>
      </c>
      <c r="QV19" s="27">
        <f t="shared" si="281"/>
        <v>0</v>
      </c>
      <c r="QW19" s="27">
        <f t="shared" si="282"/>
        <v>0</v>
      </c>
      <c r="QX19" s="27">
        <f t="shared" si="283"/>
        <v>0</v>
      </c>
      <c r="QY19" s="27">
        <f t="shared" si="284"/>
        <v>0</v>
      </c>
      <c r="QZ19" s="27">
        <f t="shared" si="285"/>
        <v>0</v>
      </c>
      <c r="RA19" s="27">
        <f t="shared" si="286"/>
        <v>0</v>
      </c>
      <c r="RB19" s="27">
        <f t="shared" si="287"/>
        <v>0</v>
      </c>
      <c r="RC19" s="27">
        <f t="shared" si="288"/>
        <v>0</v>
      </c>
      <c r="RD19" s="27">
        <f t="shared" si="289"/>
        <v>0</v>
      </c>
      <c r="RE19" s="27">
        <f t="shared" si="290"/>
        <v>0</v>
      </c>
      <c r="RF19" s="27">
        <f t="shared" si="291"/>
        <v>0</v>
      </c>
      <c r="RG19" s="27">
        <f t="shared" si="292"/>
        <v>0</v>
      </c>
      <c r="RH19" s="27">
        <f t="shared" si="293"/>
        <v>0</v>
      </c>
      <c r="RI19" s="27">
        <f t="shared" si="294"/>
        <v>0</v>
      </c>
      <c r="RJ19" s="27">
        <f t="shared" si="295"/>
        <v>0</v>
      </c>
      <c r="RL19" s="28">
        <f t="shared" si="296"/>
        <v>106</v>
      </c>
      <c r="RM19" s="28">
        <f t="shared" si="297"/>
        <v>0</v>
      </c>
      <c r="RN19" s="28">
        <f t="shared" si="298"/>
        <v>48</v>
      </c>
      <c r="RO19" s="28">
        <f t="shared" si="299"/>
        <v>14</v>
      </c>
      <c r="RP19" s="28">
        <f t="shared" si="300"/>
        <v>0</v>
      </c>
      <c r="RQ19" s="28">
        <f t="shared" si="301"/>
        <v>144</v>
      </c>
      <c r="RT19" s="27" t="str">
        <f t="shared" si="302"/>
        <v>5</v>
      </c>
      <c r="RU19" s="27" t="str">
        <f t="shared" si="303"/>
        <v>8</v>
      </c>
      <c r="RV19" s="27" t="str">
        <f t="shared" si="304"/>
        <v>13</v>
      </c>
      <c r="RW19" s="27" t="str">
        <f t="shared" si="305"/>
        <v>0</v>
      </c>
      <c r="RX19" s="27" t="str">
        <f t="shared" si="306"/>
        <v>0</v>
      </c>
      <c r="RY19" s="27" t="str">
        <f t="shared" si="307"/>
        <v>0</v>
      </c>
      <c r="RZ19" s="27" t="str">
        <f t="shared" si="308"/>
        <v>0</v>
      </c>
      <c r="SA19" s="27" t="str">
        <f t="shared" si="309"/>
        <v>11</v>
      </c>
      <c r="SB19" s="27" t="str">
        <f t="shared" si="310"/>
        <v>5</v>
      </c>
      <c r="SC19" s="27" t="str">
        <f t="shared" si="311"/>
        <v>0</v>
      </c>
      <c r="SD19" s="27" t="str">
        <f t="shared" si="312"/>
        <v>0</v>
      </c>
      <c r="SE19" s="27" t="str">
        <f t="shared" si="313"/>
        <v>10</v>
      </c>
      <c r="SF19" s="27" t="str">
        <f t="shared" si="314"/>
        <v>0</v>
      </c>
      <c r="SG19" s="27" t="str">
        <f t="shared" si="315"/>
        <v>7</v>
      </c>
      <c r="SH19" s="27" t="str">
        <f t="shared" si="316"/>
        <v>13</v>
      </c>
      <c r="SI19" s="27" t="str">
        <f t="shared" si="317"/>
        <v>0</v>
      </c>
      <c r="SJ19" s="27" t="str">
        <f t="shared" si="318"/>
        <v>0</v>
      </c>
      <c r="SK19" s="27" t="str">
        <f t="shared" si="319"/>
        <v>0</v>
      </c>
      <c r="SL19" s="27" t="str">
        <f t="shared" si="320"/>
        <v>0</v>
      </c>
      <c r="SM19" s="27" t="str">
        <f t="shared" si="321"/>
        <v>0</v>
      </c>
      <c r="SN19" s="27" t="str">
        <f t="shared" si="322"/>
        <v>4</v>
      </c>
      <c r="SO19" s="27" t="str">
        <f t="shared" si="323"/>
        <v>0</v>
      </c>
      <c r="SP19" s="27" t="str">
        <f t="shared" si="324"/>
        <v>10</v>
      </c>
      <c r="SQ19" s="27" t="str">
        <f t="shared" si="325"/>
        <v>11</v>
      </c>
      <c r="SR19" s="27" t="str">
        <f t="shared" si="326"/>
        <v>0</v>
      </c>
      <c r="SS19" s="27" t="str">
        <f t="shared" si="327"/>
        <v>0</v>
      </c>
      <c r="ST19" s="27" t="str">
        <f t="shared" si="328"/>
        <v>8</v>
      </c>
      <c r="SU19" s="27" t="str">
        <f t="shared" si="329"/>
        <v>0</v>
      </c>
      <c r="SV19" s="27" t="str">
        <f t="shared" si="330"/>
        <v>10</v>
      </c>
      <c r="SW19" s="27" t="str">
        <f t="shared" si="331"/>
        <v>9</v>
      </c>
      <c r="SX19" s="27" t="str">
        <f t="shared" si="332"/>
        <v>0</v>
      </c>
      <c r="SY19" s="27" t="str">
        <f t="shared" si="333"/>
        <v>4</v>
      </c>
      <c r="SZ19" s="27" t="str">
        <f t="shared" si="334"/>
        <v>14</v>
      </c>
      <c r="TA19" s="27" t="str">
        <f t="shared" si="335"/>
        <v>0</v>
      </c>
      <c r="TB19" s="27" t="str">
        <f t="shared" si="336"/>
        <v>6</v>
      </c>
      <c r="TC19" s="27" t="str">
        <f t="shared" si="337"/>
        <v>6</v>
      </c>
      <c r="TD19" s="27" t="str">
        <f t="shared" si="338"/>
        <v>0</v>
      </c>
      <c r="TE19" s="27" t="str">
        <f t="shared" si="339"/>
        <v>0</v>
      </c>
      <c r="TF19" s="27" t="str">
        <f t="shared" si="340"/>
        <v>0</v>
      </c>
      <c r="TG19" s="27" t="str">
        <f t="shared" si="341"/>
        <v>0</v>
      </c>
      <c r="TH19" s="27" t="str">
        <f t="shared" si="342"/>
        <v>0</v>
      </c>
      <c r="TI19" s="27" t="str">
        <f t="shared" si="343"/>
        <v>0</v>
      </c>
      <c r="TJ19" s="27" t="str">
        <f t="shared" si="344"/>
        <v>0</v>
      </c>
      <c r="TK19" s="27" t="str">
        <f t="shared" si="345"/>
        <v>0</v>
      </c>
      <c r="TL19" s="27" t="str">
        <f t="shared" si="346"/>
        <v>7</v>
      </c>
      <c r="TM19" s="27" t="str">
        <f t="shared" si="347"/>
        <v>0</v>
      </c>
      <c r="TN19" s="27" t="str">
        <f t="shared" si="348"/>
        <v>0</v>
      </c>
      <c r="TO19" s="27" t="str">
        <f t="shared" si="349"/>
        <v>7</v>
      </c>
      <c r="TP19" s="27" t="str">
        <f t="shared" si="350"/>
        <v>0</v>
      </c>
      <c r="TQ19" s="27" t="str">
        <f t="shared" si="351"/>
        <v>0</v>
      </c>
      <c r="TR19" s="27" t="str">
        <f t="shared" si="352"/>
        <v>0</v>
      </c>
      <c r="TS19" s="27" t="str">
        <f t="shared" si="353"/>
        <v>0</v>
      </c>
      <c r="TT19" s="27" t="str">
        <f t="shared" si="354"/>
        <v>0</v>
      </c>
      <c r="TU19" s="27" t="str">
        <f t="shared" si="355"/>
        <v>0</v>
      </c>
      <c r="TV19" s="27" t="str">
        <f t="shared" si="356"/>
        <v>0</v>
      </c>
      <c r="TW19" s="27" t="str">
        <f t="shared" si="357"/>
        <v>0</v>
      </c>
      <c r="TX19" s="27" t="str">
        <f t="shared" si="358"/>
        <v>0</v>
      </c>
      <c r="TY19" s="27" t="str">
        <f t="shared" si="359"/>
        <v>0</v>
      </c>
      <c r="TZ19" s="27" t="str">
        <f t="shared" si="360"/>
        <v>0</v>
      </c>
      <c r="UA19" s="27" t="str">
        <f t="shared" si="361"/>
        <v>0</v>
      </c>
      <c r="UB19" s="27" t="str">
        <f t="shared" si="362"/>
        <v>0</v>
      </c>
      <c r="UC19" s="27" t="str">
        <f t="shared" si="363"/>
        <v>0</v>
      </c>
      <c r="UD19" s="27" t="str">
        <f t="shared" si="364"/>
        <v>0</v>
      </c>
      <c r="UE19" s="27" t="str">
        <f t="shared" si="365"/>
        <v>0</v>
      </c>
      <c r="UF19" s="27" t="str">
        <f t="shared" si="366"/>
        <v>0</v>
      </c>
      <c r="UG19" s="27" t="str">
        <f t="shared" si="367"/>
        <v>0</v>
      </c>
      <c r="UH19" s="27" t="str">
        <f t="shared" si="368"/>
        <v>0</v>
      </c>
      <c r="UI19" s="27" t="str">
        <f t="shared" si="369"/>
        <v>0</v>
      </c>
      <c r="UJ19" s="27" t="str">
        <f t="shared" si="370"/>
        <v>0</v>
      </c>
      <c r="UK19" s="27" t="str">
        <f t="shared" si="371"/>
        <v>0</v>
      </c>
      <c r="UL19" s="27" t="str">
        <f t="shared" si="372"/>
        <v>0</v>
      </c>
      <c r="UM19" s="27" t="str">
        <f t="shared" si="373"/>
        <v>0</v>
      </c>
      <c r="UN19" s="27" t="str">
        <f t="shared" si="374"/>
        <v>0</v>
      </c>
      <c r="UO19" s="27" t="str">
        <f t="shared" si="375"/>
        <v>0</v>
      </c>
      <c r="UP19" s="27" t="str">
        <f t="shared" si="376"/>
        <v>0</v>
      </c>
      <c r="UQ19" s="27" t="str">
        <f t="shared" si="377"/>
        <v>0</v>
      </c>
      <c r="UR19" s="27" t="str">
        <f t="shared" si="378"/>
        <v>0</v>
      </c>
      <c r="US19" s="27" t="str">
        <f t="shared" si="379"/>
        <v>0</v>
      </c>
      <c r="UT19" s="27" t="str">
        <f t="shared" si="380"/>
        <v>0</v>
      </c>
      <c r="UU19" s="27" t="str">
        <f t="shared" si="381"/>
        <v>0</v>
      </c>
      <c r="UV19" s="27" t="str">
        <f t="shared" si="382"/>
        <v>0</v>
      </c>
      <c r="UW19" s="27" t="str">
        <f t="shared" si="383"/>
        <v>0</v>
      </c>
      <c r="UY19" s="28">
        <f t="shared" si="384"/>
        <v>23.38</v>
      </c>
      <c r="UZ19" s="28">
        <f t="shared" si="385"/>
        <v>0</v>
      </c>
      <c r="VA19" s="28">
        <f t="shared" si="386"/>
        <v>-14.79</v>
      </c>
      <c r="VB19" s="28">
        <f t="shared" si="387"/>
        <v>-2.46</v>
      </c>
      <c r="VC19" s="28">
        <f t="shared" si="388"/>
        <v>0</v>
      </c>
      <c r="VD19" s="28">
        <f t="shared" si="389"/>
        <v>13.524999999999999</v>
      </c>
      <c r="VG19" s="27" t="str">
        <f t="shared" si="390"/>
        <v>4.89</v>
      </c>
      <c r="VH19" s="27" t="str">
        <f t="shared" si="391"/>
        <v>-7.2</v>
      </c>
      <c r="VI19" s="27" t="str">
        <f t="shared" si="392"/>
        <v>-10.54</v>
      </c>
      <c r="VJ19" s="27">
        <f t="shared" si="393"/>
        <v>0</v>
      </c>
      <c r="VK19" s="27">
        <f t="shared" si="394"/>
        <v>0</v>
      </c>
      <c r="VL19" s="27">
        <f t="shared" si="395"/>
        <v>0</v>
      </c>
      <c r="VM19" s="27">
        <f t="shared" si="396"/>
        <v>0</v>
      </c>
      <c r="VN19" s="27" t="str">
        <f t="shared" si="397"/>
        <v>11.17</v>
      </c>
      <c r="VO19" s="27" t="str">
        <f t="shared" si="398"/>
        <v>0.47</v>
      </c>
      <c r="VP19" s="27">
        <f t="shared" si="399"/>
        <v>0</v>
      </c>
      <c r="VQ19" s="27">
        <f t="shared" si="400"/>
        <v>0</v>
      </c>
      <c r="VR19" s="27" t="str">
        <f t="shared" si="401"/>
        <v>-7.09</v>
      </c>
      <c r="VS19" s="27">
        <f t="shared" si="402"/>
        <v>0</v>
      </c>
      <c r="VT19" s="27" t="str">
        <f t="shared" si="403"/>
        <v>-5.97</v>
      </c>
      <c r="VU19" s="27" t="str">
        <f t="shared" si="404"/>
        <v>1.7</v>
      </c>
      <c r="VV19" s="27">
        <f t="shared" si="405"/>
        <v>0</v>
      </c>
      <c r="VW19" s="27">
        <f t="shared" si="406"/>
        <v>0</v>
      </c>
      <c r="VX19" s="27">
        <f t="shared" si="407"/>
        <v>0</v>
      </c>
      <c r="VY19" s="27">
        <f t="shared" si="408"/>
        <v>0</v>
      </c>
      <c r="VZ19" s="27">
        <f t="shared" si="409"/>
        <v>0</v>
      </c>
      <c r="WA19" s="27" t="str">
        <f t="shared" si="410"/>
        <v>-1.94</v>
      </c>
      <c r="WB19" s="27">
        <f t="shared" si="411"/>
        <v>0</v>
      </c>
      <c r="WC19" s="27" t="str">
        <f t="shared" si="412"/>
        <v>-0.68</v>
      </c>
      <c r="WD19" s="27" t="str">
        <f t="shared" si="413"/>
        <v>9.23</v>
      </c>
      <c r="WE19" s="27">
        <f t="shared" si="414"/>
        <v>0</v>
      </c>
      <c r="WF19" s="27">
        <f t="shared" si="415"/>
        <v>0</v>
      </c>
      <c r="WG19" s="27" t="str">
        <f t="shared" si="416"/>
        <v>11.02</v>
      </c>
      <c r="WH19" s="27">
        <f t="shared" si="417"/>
        <v>0</v>
      </c>
      <c r="WI19" s="27" t="str">
        <f t="shared" si="418"/>
        <v>-4.89</v>
      </c>
      <c r="WJ19" s="27" t="str">
        <f t="shared" si="419"/>
        <v>3.73</v>
      </c>
      <c r="WK19" s="27">
        <f t="shared" si="420"/>
        <v>0</v>
      </c>
      <c r="WL19" s="27" t="str">
        <f t="shared" si="421"/>
        <v>-4.75</v>
      </c>
      <c r="WM19" s="27" t="str">
        <f t="shared" si="422"/>
        <v>8.33</v>
      </c>
      <c r="WN19" s="27">
        <f t="shared" si="423"/>
        <v>0</v>
      </c>
      <c r="WO19" s="27" t="str">
        <f t="shared" si="424"/>
        <v>-9.67</v>
      </c>
      <c r="WP19" s="27" t="str">
        <f t="shared" si="425"/>
        <v>10.78</v>
      </c>
      <c r="WQ19" s="27">
        <f t="shared" si="426"/>
        <v>0</v>
      </c>
      <c r="WR19" s="27">
        <f t="shared" si="427"/>
        <v>0</v>
      </c>
      <c r="WS19" s="27">
        <f t="shared" si="428"/>
        <v>0</v>
      </c>
      <c r="WT19" s="27">
        <f t="shared" si="429"/>
        <v>0</v>
      </c>
      <c r="WU19" s="27">
        <f t="shared" si="430"/>
        <v>0</v>
      </c>
      <c r="WV19" s="27">
        <f t="shared" si="431"/>
        <v>0</v>
      </c>
      <c r="WW19" s="27">
        <f t="shared" si="432"/>
        <v>0</v>
      </c>
      <c r="WX19" s="27">
        <f t="shared" si="433"/>
        <v>0</v>
      </c>
      <c r="WY19" s="27" t="str">
        <f t="shared" si="434"/>
        <v>-3.75</v>
      </c>
      <c r="WZ19" s="27">
        <f t="shared" si="435"/>
        <v>0</v>
      </c>
      <c r="XA19" s="27">
        <f t="shared" si="436"/>
        <v>0</v>
      </c>
      <c r="XB19" s="27" t="str">
        <f t="shared" si="437"/>
        <v>1.29</v>
      </c>
      <c r="XC19" s="27">
        <f t="shared" si="438"/>
        <v>0</v>
      </c>
      <c r="XD19" s="27">
        <f t="shared" si="439"/>
        <v>0</v>
      </c>
      <c r="XE19" s="27">
        <f t="shared" si="440"/>
        <v>0</v>
      </c>
      <c r="XF19" s="27">
        <f t="shared" si="441"/>
        <v>0</v>
      </c>
      <c r="XG19" s="27">
        <f t="shared" si="442"/>
        <v>0</v>
      </c>
      <c r="XH19" s="27">
        <f t="shared" si="443"/>
        <v>0</v>
      </c>
      <c r="XI19" s="27">
        <f t="shared" si="444"/>
        <v>0</v>
      </c>
      <c r="XJ19" s="27">
        <f t="shared" si="445"/>
        <v>0</v>
      </c>
      <c r="XK19" s="27">
        <f t="shared" si="446"/>
        <v>0</v>
      </c>
      <c r="XL19" s="27">
        <f t="shared" si="447"/>
        <v>0</v>
      </c>
      <c r="XM19" s="27">
        <f t="shared" si="448"/>
        <v>0</v>
      </c>
      <c r="XN19" s="27">
        <f t="shared" si="449"/>
        <v>0</v>
      </c>
      <c r="XO19" s="27">
        <f t="shared" si="450"/>
        <v>0</v>
      </c>
      <c r="XP19" s="27">
        <f t="shared" si="451"/>
        <v>0</v>
      </c>
      <c r="XQ19" s="27">
        <f t="shared" si="452"/>
        <v>0</v>
      </c>
      <c r="XR19" s="27">
        <f t="shared" si="453"/>
        <v>0</v>
      </c>
      <c r="XS19" s="27">
        <f t="shared" si="454"/>
        <v>0</v>
      </c>
      <c r="XT19" s="27">
        <f t="shared" si="455"/>
        <v>0</v>
      </c>
      <c r="XU19" s="27">
        <f t="shared" si="456"/>
        <v>0</v>
      </c>
      <c r="XV19" s="27">
        <f t="shared" si="457"/>
        <v>0</v>
      </c>
      <c r="XW19" s="27">
        <f t="shared" si="458"/>
        <v>0</v>
      </c>
      <c r="XX19" s="27">
        <f t="shared" si="459"/>
        <v>0</v>
      </c>
      <c r="XY19" s="27">
        <f t="shared" si="460"/>
        <v>0</v>
      </c>
      <c r="XZ19" s="27">
        <f t="shared" si="461"/>
        <v>0</v>
      </c>
      <c r="YA19" s="27">
        <f t="shared" si="462"/>
        <v>0</v>
      </c>
      <c r="YB19" s="27">
        <f t="shared" si="463"/>
        <v>0</v>
      </c>
      <c r="YC19" s="27">
        <f t="shared" si="464"/>
        <v>0</v>
      </c>
      <c r="YD19" s="27">
        <f t="shared" si="465"/>
        <v>0</v>
      </c>
      <c r="YE19" s="27">
        <f t="shared" si="466"/>
        <v>0</v>
      </c>
      <c r="YF19" s="27">
        <f t="shared" si="467"/>
        <v>0</v>
      </c>
      <c r="YG19" s="27">
        <f t="shared" si="468"/>
        <v>0</v>
      </c>
      <c r="YH19" s="27">
        <f t="shared" si="469"/>
        <v>0</v>
      </c>
      <c r="YI19" s="27">
        <f t="shared" si="470"/>
        <v>0</v>
      </c>
      <c r="YJ19" s="27">
        <f t="shared" si="471"/>
        <v>0</v>
      </c>
      <c r="YL19" s="28">
        <f t="shared" si="472"/>
        <v>793</v>
      </c>
      <c r="YM19" s="28">
        <f t="shared" si="473"/>
        <v>0</v>
      </c>
      <c r="YN19" s="28">
        <f t="shared" si="474"/>
        <v>485</v>
      </c>
      <c r="YO19" s="28">
        <f t="shared" si="475"/>
        <v>188</v>
      </c>
      <c r="YP19" s="28">
        <f t="shared" si="476"/>
        <v>0</v>
      </c>
      <c r="YQ19" s="28">
        <f t="shared" si="477"/>
        <v>1223.5</v>
      </c>
      <c r="YT19" s="27" t="str">
        <f t="shared" si="478"/>
        <v>18</v>
      </c>
      <c r="YU19" s="27" t="str">
        <f t="shared" si="479"/>
        <v>69</v>
      </c>
      <c r="YV19" s="27" t="str">
        <f t="shared" si="480"/>
        <v>80</v>
      </c>
      <c r="YW19" s="27">
        <f t="shared" si="481"/>
        <v>0</v>
      </c>
      <c r="YX19" s="27">
        <f t="shared" si="482"/>
        <v>0</v>
      </c>
      <c r="YY19" s="27">
        <f t="shared" si="483"/>
        <v>0</v>
      </c>
      <c r="YZ19" s="27">
        <f t="shared" si="484"/>
        <v>0</v>
      </c>
      <c r="ZA19" s="27" t="str">
        <f t="shared" si="485"/>
        <v>36</v>
      </c>
      <c r="ZB19" s="27" t="str">
        <f t="shared" si="486"/>
        <v>61</v>
      </c>
      <c r="ZC19" s="27">
        <f t="shared" si="487"/>
        <v>0</v>
      </c>
      <c r="ZD19" s="27">
        <f t="shared" si="488"/>
        <v>0</v>
      </c>
      <c r="ZE19" s="27" t="str">
        <f t="shared" si="489"/>
        <v>98</v>
      </c>
      <c r="ZF19" s="27">
        <f t="shared" si="490"/>
        <v>0</v>
      </c>
      <c r="ZG19" s="27" t="str">
        <f t="shared" si="491"/>
        <v>92</v>
      </c>
      <c r="ZH19" s="27" t="str">
        <f t="shared" si="492"/>
        <v>88</v>
      </c>
      <c r="ZI19" s="27">
        <f t="shared" si="493"/>
        <v>0</v>
      </c>
      <c r="ZJ19" s="27">
        <f t="shared" si="494"/>
        <v>0</v>
      </c>
      <c r="ZK19" s="27">
        <f t="shared" si="495"/>
        <v>0</v>
      </c>
      <c r="ZL19" s="27">
        <f t="shared" si="496"/>
        <v>0</v>
      </c>
      <c r="ZM19" s="27">
        <f t="shared" si="497"/>
        <v>0</v>
      </c>
      <c r="ZN19" s="27" t="str">
        <f t="shared" si="498"/>
        <v>92</v>
      </c>
      <c r="ZO19" s="27">
        <f t="shared" si="499"/>
        <v>0</v>
      </c>
      <c r="ZP19" s="27" t="str">
        <f t="shared" si="500"/>
        <v>77</v>
      </c>
      <c r="ZQ19" s="27" t="str">
        <f t="shared" si="501"/>
        <v>51</v>
      </c>
      <c r="ZR19" s="27">
        <f t="shared" si="502"/>
        <v>0</v>
      </c>
      <c r="ZS19" s="27">
        <f t="shared" si="503"/>
        <v>0</v>
      </c>
      <c r="ZT19" s="27" t="str">
        <f t="shared" si="504"/>
        <v>44</v>
      </c>
      <c r="ZU19" s="27">
        <f t="shared" si="505"/>
        <v>0</v>
      </c>
      <c r="ZV19" s="27" t="str">
        <f t="shared" si="506"/>
        <v>96</v>
      </c>
      <c r="ZW19" s="27" t="str">
        <f t="shared" si="507"/>
        <v>77</v>
      </c>
      <c r="ZX19" s="27">
        <f t="shared" si="508"/>
        <v>0</v>
      </c>
      <c r="ZY19" s="27" t="str">
        <f t="shared" si="509"/>
        <v>94</v>
      </c>
      <c r="ZZ19" s="27" t="str">
        <f t="shared" si="510"/>
        <v>56</v>
      </c>
      <c r="AAA19" s="27">
        <f t="shared" si="511"/>
        <v>0</v>
      </c>
      <c r="AAB19" s="27" t="str">
        <f t="shared" si="512"/>
        <v>90</v>
      </c>
      <c r="AAC19" s="27" t="str">
        <f t="shared" si="513"/>
        <v>59</v>
      </c>
      <c r="AAD19" s="27">
        <f t="shared" si="514"/>
        <v>0</v>
      </c>
      <c r="AAE19" s="27">
        <f t="shared" si="515"/>
        <v>0</v>
      </c>
      <c r="AAF19" s="27">
        <f t="shared" si="516"/>
        <v>0</v>
      </c>
      <c r="AAG19" s="27">
        <f t="shared" si="517"/>
        <v>0</v>
      </c>
      <c r="AAH19" s="27">
        <f t="shared" si="518"/>
        <v>0</v>
      </c>
      <c r="AAI19" s="27">
        <f t="shared" si="519"/>
        <v>0</v>
      </c>
      <c r="AAJ19" s="27">
        <f t="shared" si="520"/>
        <v>0</v>
      </c>
      <c r="AAK19" s="27">
        <f t="shared" si="521"/>
        <v>0</v>
      </c>
      <c r="AAL19" s="27" t="str">
        <f t="shared" si="522"/>
        <v>93</v>
      </c>
      <c r="AAM19" s="27">
        <f t="shared" si="523"/>
        <v>0</v>
      </c>
      <c r="AAN19" s="27">
        <f t="shared" si="524"/>
        <v>0</v>
      </c>
      <c r="AAO19" s="27" t="str">
        <f t="shared" si="525"/>
        <v>95</v>
      </c>
      <c r="AAP19" s="27">
        <f t="shared" si="526"/>
        <v>0</v>
      </c>
      <c r="AAQ19" s="27">
        <f t="shared" si="527"/>
        <v>0</v>
      </c>
      <c r="AAR19" s="27">
        <f t="shared" si="528"/>
        <v>0</v>
      </c>
      <c r="AAS19" s="27">
        <f t="shared" si="529"/>
        <v>0</v>
      </c>
      <c r="AAT19" s="27">
        <f t="shared" si="530"/>
        <v>0</v>
      </c>
      <c r="AAU19" s="27">
        <f t="shared" si="531"/>
        <v>0</v>
      </c>
      <c r="AAV19" s="27">
        <f t="shared" si="532"/>
        <v>0</v>
      </c>
      <c r="AAW19" s="27">
        <f t="shared" si="533"/>
        <v>0</v>
      </c>
      <c r="AAX19" s="27">
        <f t="shared" si="534"/>
        <v>0</v>
      </c>
      <c r="AAY19" s="27">
        <f t="shared" si="535"/>
        <v>0</v>
      </c>
      <c r="AAZ19" s="27">
        <f t="shared" si="536"/>
        <v>0</v>
      </c>
      <c r="ABA19" s="27">
        <f t="shared" si="537"/>
        <v>0</v>
      </c>
      <c r="ABB19" s="27">
        <f t="shared" si="538"/>
        <v>0</v>
      </c>
      <c r="ABC19" s="27">
        <f t="shared" si="539"/>
        <v>0</v>
      </c>
      <c r="ABD19" s="27">
        <f t="shared" si="540"/>
        <v>0</v>
      </c>
      <c r="ABE19" s="27">
        <f t="shared" si="541"/>
        <v>0</v>
      </c>
      <c r="ABF19" s="27">
        <f t="shared" si="542"/>
        <v>0</v>
      </c>
      <c r="ABG19" s="27">
        <f t="shared" si="543"/>
        <v>0</v>
      </c>
      <c r="ABH19" s="27">
        <f t="shared" si="544"/>
        <v>0</v>
      </c>
      <c r="ABI19" s="27">
        <f t="shared" si="545"/>
        <v>0</v>
      </c>
      <c r="ABJ19" s="27">
        <f t="shared" si="546"/>
        <v>0</v>
      </c>
      <c r="ABK19" s="27">
        <f t="shared" si="547"/>
        <v>0</v>
      </c>
      <c r="ABL19" s="27">
        <f t="shared" si="548"/>
        <v>0</v>
      </c>
      <c r="ABM19" s="27">
        <f t="shared" si="549"/>
        <v>0</v>
      </c>
      <c r="ABN19" s="27">
        <f t="shared" si="550"/>
        <v>0</v>
      </c>
      <c r="ABO19" s="27">
        <f t="shared" si="551"/>
        <v>0</v>
      </c>
      <c r="ABP19" s="27">
        <f t="shared" si="552"/>
        <v>0</v>
      </c>
      <c r="ABQ19" s="27">
        <f t="shared" si="553"/>
        <v>0</v>
      </c>
      <c r="ABR19" s="27">
        <f t="shared" si="554"/>
        <v>0</v>
      </c>
      <c r="ABS19" s="27">
        <f t="shared" si="555"/>
        <v>0</v>
      </c>
      <c r="ABT19" s="27">
        <f t="shared" si="556"/>
        <v>0</v>
      </c>
      <c r="ABU19" s="27">
        <f t="shared" si="557"/>
        <v>0</v>
      </c>
      <c r="ABV19" s="27">
        <f t="shared" si="558"/>
        <v>0</v>
      </c>
      <c r="ABW19" s="27">
        <f t="shared" si="559"/>
        <v>0</v>
      </c>
      <c r="ABY19" s="28">
        <f t="shared" si="560"/>
        <v>838.99999999999989</v>
      </c>
      <c r="ABZ19" s="28">
        <f t="shared" si="561"/>
        <v>0</v>
      </c>
      <c r="ACA19" s="28">
        <f t="shared" si="562"/>
        <v>321.49999999999994</v>
      </c>
      <c r="ACB19" s="28">
        <f t="shared" si="563"/>
        <v>44.900000000000006</v>
      </c>
      <c r="ACC19" s="28">
        <f t="shared" si="564"/>
        <v>0</v>
      </c>
      <c r="ACD19" s="28">
        <f t="shared" si="565"/>
        <v>1044.6499999999999</v>
      </c>
      <c r="ACG19" s="27" t="str">
        <f t="shared" si="566"/>
        <v>52.4</v>
      </c>
      <c r="ACH19" s="27" t="str">
        <f t="shared" si="567"/>
        <v>24</v>
      </c>
      <c r="ACI19" s="27" t="str">
        <f t="shared" si="568"/>
        <v>73.1</v>
      </c>
      <c r="ACJ19" s="27">
        <f t="shared" si="569"/>
        <v>0</v>
      </c>
      <c r="ACK19" s="27">
        <f t="shared" si="570"/>
        <v>0</v>
      </c>
      <c r="ACL19" s="27">
        <f t="shared" si="571"/>
        <v>0</v>
      </c>
      <c r="ACM19" s="27">
        <f t="shared" si="572"/>
        <v>0</v>
      </c>
      <c r="ACN19" s="27" t="str">
        <f t="shared" si="573"/>
        <v>115.8</v>
      </c>
      <c r="ACO19" s="27" t="str">
        <f t="shared" si="574"/>
        <v>56.1</v>
      </c>
      <c r="ACP19" s="27">
        <f t="shared" si="575"/>
        <v>0</v>
      </c>
      <c r="ACQ19" s="27">
        <f t="shared" si="576"/>
        <v>0</v>
      </c>
      <c r="ACR19" s="27" t="str">
        <f t="shared" si="577"/>
        <v>63.3</v>
      </c>
      <c r="ACS19" s="27">
        <f t="shared" si="578"/>
        <v>0</v>
      </c>
      <c r="ACT19" s="27" t="str">
        <f t="shared" si="579"/>
        <v>56.8</v>
      </c>
      <c r="ACU19" s="27" t="str">
        <f t="shared" si="580"/>
        <v>132.5</v>
      </c>
      <c r="ACV19" s="27">
        <f t="shared" si="581"/>
        <v>0</v>
      </c>
      <c r="ACW19" s="27">
        <f t="shared" si="582"/>
        <v>0</v>
      </c>
      <c r="ACX19" s="27">
        <f t="shared" si="583"/>
        <v>0</v>
      </c>
      <c r="ACY19" s="27">
        <f t="shared" si="584"/>
        <v>0</v>
      </c>
      <c r="ACZ19" s="27">
        <f t="shared" si="585"/>
        <v>0</v>
      </c>
      <c r="ADA19" s="27" t="str">
        <f t="shared" si="586"/>
        <v>0</v>
      </c>
      <c r="ADB19" s="27">
        <f t="shared" si="587"/>
        <v>0</v>
      </c>
      <c r="ADC19" s="27" t="str">
        <f t="shared" si="588"/>
        <v>44.9</v>
      </c>
      <c r="ADD19" s="27" t="str">
        <f t="shared" si="589"/>
        <v>120.9</v>
      </c>
      <c r="ADE19" s="27">
        <f t="shared" si="590"/>
        <v>0</v>
      </c>
      <c r="ADF19" s="27">
        <f t="shared" si="591"/>
        <v>0</v>
      </c>
      <c r="ADG19" s="27" t="str">
        <f t="shared" si="592"/>
        <v>72.1</v>
      </c>
      <c r="ADH19" s="27">
        <f t="shared" si="593"/>
        <v>0</v>
      </c>
      <c r="ADI19" s="27" t="str">
        <f t="shared" si="594"/>
        <v>67.9</v>
      </c>
      <c r="ADJ19" s="27" t="str">
        <f t="shared" si="595"/>
        <v>68.4</v>
      </c>
      <c r="ADK19" s="27">
        <f t="shared" si="596"/>
        <v>0</v>
      </c>
      <c r="ADL19" s="27" t="str">
        <f t="shared" si="597"/>
        <v>12.9</v>
      </c>
      <c r="ADM19" s="27" t="str">
        <f t="shared" si="598"/>
        <v>116.4</v>
      </c>
      <c r="ADN19" s="27">
        <f t="shared" si="599"/>
        <v>0</v>
      </c>
      <c r="ADO19" s="27" t="str">
        <f t="shared" si="600"/>
        <v>23.2</v>
      </c>
      <c r="ADP19" s="27" t="str">
        <f t="shared" si="601"/>
        <v>59.8</v>
      </c>
      <c r="ADQ19" s="27">
        <f t="shared" si="602"/>
        <v>0</v>
      </c>
      <c r="ADR19" s="27">
        <f t="shared" si="603"/>
        <v>0</v>
      </c>
      <c r="ADS19" s="27">
        <f t="shared" si="604"/>
        <v>0</v>
      </c>
      <c r="ADT19" s="27">
        <f t="shared" si="605"/>
        <v>0</v>
      </c>
      <c r="ADU19" s="27">
        <f t="shared" si="606"/>
        <v>0</v>
      </c>
      <c r="ADV19" s="27">
        <f t="shared" si="607"/>
        <v>0</v>
      </c>
      <c r="ADW19" s="27">
        <f t="shared" si="608"/>
        <v>0</v>
      </c>
      <c r="ADX19" s="27">
        <f t="shared" si="609"/>
        <v>0</v>
      </c>
      <c r="ADY19" s="27" t="str">
        <f t="shared" si="610"/>
        <v>24.6</v>
      </c>
      <c r="ADZ19" s="27">
        <f t="shared" si="611"/>
        <v>0</v>
      </c>
      <c r="AEA19" s="27">
        <f t="shared" si="612"/>
        <v>0</v>
      </c>
      <c r="AEB19" s="27" t="str">
        <f t="shared" si="613"/>
        <v>20.3</v>
      </c>
      <c r="AEC19" s="27">
        <f t="shared" si="614"/>
        <v>0</v>
      </c>
      <c r="AED19" s="27">
        <f t="shared" si="615"/>
        <v>0</v>
      </c>
      <c r="AEE19" s="27">
        <f t="shared" si="616"/>
        <v>0</v>
      </c>
      <c r="AEF19" s="27">
        <f t="shared" si="617"/>
        <v>0</v>
      </c>
      <c r="AEG19" s="27">
        <f t="shared" si="618"/>
        <v>0</v>
      </c>
      <c r="AEH19" s="27">
        <f t="shared" si="619"/>
        <v>0</v>
      </c>
      <c r="AEI19" s="27">
        <f t="shared" si="620"/>
        <v>0</v>
      </c>
      <c r="AEJ19" s="27">
        <f t="shared" si="621"/>
        <v>0</v>
      </c>
      <c r="AEK19" s="27">
        <f t="shared" si="622"/>
        <v>0</v>
      </c>
      <c r="AEL19" s="27">
        <f t="shared" si="623"/>
        <v>0</v>
      </c>
      <c r="AEM19" s="27">
        <f t="shared" si="624"/>
        <v>0</v>
      </c>
      <c r="AEN19" s="27">
        <f t="shared" si="625"/>
        <v>0</v>
      </c>
      <c r="AEO19" s="27">
        <f t="shared" si="626"/>
        <v>0</v>
      </c>
      <c r="AEP19" s="27">
        <f t="shared" si="627"/>
        <v>0</v>
      </c>
      <c r="AEQ19" s="27">
        <f t="shared" si="628"/>
        <v>0</v>
      </c>
      <c r="AER19" s="27">
        <f t="shared" si="629"/>
        <v>0</v>
      </c>
      <c r="AES19" s="27">
        <f t="shared" si="630"/>
        <v>0</v>
      </c>
      <c r="AET19" s="27">
        <f t="shared" si="631"/>
        <v>0</v>
      </c>
      <c r="AEU19" s="27">
        <f t="shared" si="632"/>
        <v>0</v>
      </c>
      <c r="AEV19" s="27">
        <f t="shared" si="633"/>
        <v>0</v>
      </c>
      <c r="AEW19" s="27">
        <f t="shared" si="634"/>
        <v>0</v>
      </c>
      <c r="AEX19" s="27">
        <f t="shared" si="635"/>
        <v>0</v>
      </c>
      <c r="AEY19" s="27">
        <f t="shared" si="636"/>
        <v>0</v>
      </c>
      <c r="AEZ19" s="27">
        <f t="shared" si="637"/>
        <v>0</v>
      </c>
      <c r="AFA19" s="27">
        <f t="shared" si="638"/>
        <v>0</v>
      </c>
      <c r="AFB19" s="27">
        <f t="shared" si="639"/>
        <v>0</v>
      </c>
      <c r="AFC19" s="27">
        <f t="shared" si="640"/>
        <v>0</v>
      </c>
      <c r="AFD19" s="27">
        <f t="shared" si="641"/>
        <v>0</v>
      </c>
      <c r="AFE19" s="27">
        <f t="shared" si="642"/>
        <v>0</v>
      </c>
      <c r="AFF19" s="27">
        <f t="shared" si="643"/>
        <v>0</v>
      </c>
      <c r="AFG19" s="27">
        <f t="shared" si="644"/>
        <v>0</v>
      </c>
      <c r="AFH19" s="27">
        <f t="shared" si="645"/>
        <v>0</v>
      </c>
      <c r="AFI19" s="27">
        <f t="shared" si="646"/>
        <v>0</v>
      </c>
      <c r="AFJ19" s="27">
        <f t="shared" si="647"/>
        <v>0</v>
      </c>
      <c r="AFL19" s="28">
        <f t="shared" si="892"/>
        <v>53.125</v>
      </c>
      <c r="AFM19" s="28">
        <v>53.125</v>
      </c>
      <c r="AFN19" s="27">
        <v>2</v>
      </c>
      <c r="AFO19" s="27">
        <f t="shared" si="648"/>
        <v>2</v>
      </c>
      <c r="AFP19" s="27">
        <f t="shared" si="649"/>
        <v>2</v>
      </c>
      <c r="AFQ19" s="27">
        <f t="shared" si="650"/>
        <v>2</v>
      </c>
      <c r="AFR19" s="27">
        <f t="shared" si="651"/>
        <v>0</v>
      </c>
      <c r="AFS19" s="27">
        <f t="shared" si="652"/>
        <v>0</v>
      </c>
      <c r="AFT19" s="27">
        <f t="shared" si="653"/>
        <v>0</v>
      </c>
      <c r="AFU19" s="27">
        <f t="shared" si="654"/>
        <v>0</v>
      </c>
      <c r="AFV19" s="27">
        <f t="shared" si="655"/>
        <v>2</v>
      </c>
      <c r="AFW19" s="27">
        <f t="shared" si="656"/>
        <v>7</v>
      </c>
      <c r="AFX19" s="27">
        <f t="shared" si="657"/>
        <v>0</v>
      </c>
      <c r="AFY19" s="27">
        <f t="shared" si="658"/>
        <v>0</v>
      </c>
      <c r="AFZ19" s="27">
        <f t="shared" si="659"/>
        <v>2</v>
      </c>
      <c r="AGA19" s="27">
        <f t="shared" si="660"/>
        <v>0</v>
      </c>
      <c r="AGB19" s="27">
        <f t="shared" si="661"/>
        <v>3</v>
      </c>
      <c r="AGC19" s="27">
        <f t="shared" si="662"/>
        <v>2</v>
      </c>
      <c r="AGD19" s="27">
        <f t="shared" si="663"/>
        <v>0</v>
      </c>
      <c r="AGE19" s="27">
        <f t="shared" si="664"/>
        <v>0</v>
      </c>
      <c r="AGF19" s="27">
        <f t="shared" si="665"/>
        <v>0</v>
      </c>
      <c r="AGG19" s="27">
        <f t="shared" si="666"/>
        <v>0</v>
      </c>
      <c r="AGH19" s="27">
        <f t="shared" si="667"/>
        <v>0</v>
      </c>
      <c r="AGI19" s="27">
        <f t="shared" si="668"/>
        <v>8</v>
      </c>
      <c r="AGJ19" s="27">
        <f t="shared" si="669"/>
        <v>0</v>
      </c>
      <c r="AGK19" s="27">
        <f t="shared" si="670"/>
        <v>6</v>
      </c>
      <c r="AGL19" s="27">
        <f t="shared" si="671"/>
        <v>5</v>
      </c>
      <c r="AGM19" s="27">
        <f t="shared" si="672"/>
        <v>0</v>
      </c>
      <c r="AGN19" s="27">
        <f t="shared" si="673"/>
        <v>0</v>
      </c>
      <c r="AGO19" s="27">
        <f t="shared" si="674"/>
        <v>2</v>
      </c>
      <c r="AGP19" s="27">
        <f t="shared" si="675"/>
        <v>0</v>
      </c>
      <c r="AGQ19" s="27">
        <f t="shared" si="676"/>
        <v>8</v>
      </c>
      <c r="AGR19" s="27">
        <f t="shared" si="677"/>
        <v>2</v>
      </c>
      <c r="AGS19" s="27">
        <f t="shared" si="678"/>
        <v>0</v>
      </c>
      <c r="AGT19" s="27">
        <f t="shared" si="679"/>
        <v>2</v>
      </c>
      <c r="AGU19" s="27">
        <f t="shared" si="680"/>
        <v>2</v>
      </c>
      <c r="AGV19" s="27">
        <f t="shared" si="681"/>
        <v>0</v>
      </c>
      <c r="AGW19" s="27">
        <f t="shared" si="682"/>
        <v>1</v>
      </c>
      <c r="AGX19" s="27">
        <f t="shared" si="683"/>
        <v>2</v>
      </c>
      <c r="AGY19" s="27">
        <f t="shared" si="684"/>
        <v>0</v>
      </c>
      <c r="AGZ19" s="27">
        <f t="shared" si="685"/>
        <v>0</v>
      </c>
      <c r="AHA19" s="27">
        <f t="shared" si="686"/>
        <v>0</v>
      </c>
      <c r="AHB19" s="27">
        <f t="shared" si="687"/>
        <v>0</v>
      </c>
      <c r="AHC19" s="27">
        <f t="shared" si="688"/>
        <v>0</v>
      </c>
      <c r="AHD19" s="27">
        <f t="shared" si="689"/>
        <v>0</v>
      </c>
      <c r="AHE19" s="27">
        <f t="shared" si="690"/>
        <v>0</v>
      </c>
      <c r="AHF19" s="27">
        <f t="shared" si="691"/>
        <v>0</v>
      </c>
      <c r="AHG19" s="27">
        <f t="shared" si="692"/>
        <v>2</v>
      </c>
      <c r="AHH19" s="27">
        <f t="shared" si="693"/>
        <v>0</v>
      </c>
      <c r="AHI19" s="27">
        <f t="shared" si="694"/>
        <v>0</v>
      </c>
      <c r="AHJ19" s="27">
        <f t="shared" si="695"/>
        <v>2</v>
      </c>
      <c r="AHK19" s="27">
        <f t="shared" si="696"/>
        <v>0</v>
      </c>
      <c r="AHL19" s="27">
        <f t="shared" si="697"/>
        <v>0</v>
      </c>
      <c r="AHM19" s="27">
        <f t="shared" si="698"/>
        <v>0</v>
      </c>
      <c r="AHN19" s="27">
        <f t="shared" si="699"/>
        <v>0</v>
      </c>
      <c r="AHO19" s="27">
        <f t="shared" si="700"/>
        <v>0</v>
      </c>
      <c r="AHP19" s="27">
        <f t="shared" si="701"/>
        <v>0</v>
      </c>
      <c r="AHQ19" s="27">
        <f t="shared" si="702"/>
        <v>0</v>
      </c>
      <c r="AHR19" s="27">
        <f t="shared" si="703"/>
        <v>0</v>
      </c>
      <c r="AHS19" s="27">
        <f t="shared" si="704"/>
        <v>0</v>
      </c>
      <c r="AHT19" s="27">
        <f t="shared" si="705"/>
        <v>0</v>
      </c>
      <c r="AHU19" s="27">
        <f t="shared" si="706"/>
        <v>0</v>
      </c>
      <c r="AHV19" s="27">
        <f t="shared" si="707"/>
        <v>0</v>
      </c>
      <c r="AHW19" s="27">
        <f t="shared" si="708"/>
        <v>0</v>
      </c>
      <c r="AHX19" s="27">
        <f t="shared" si="709"/>
        <v>0</v>
      </c>
      <c r="AHY19" s="27">
        <f t="shared" si="710"/>
        <v>0</v>
      </c>
      <c r="AHZ19" s="27">
        <f t="shared" si="711"/>
        <v>0</v>
      </c>
      <c r="AIA19" s="27">
        <f t="shared" si="712"/>
        <v>0</v>
      </c>
      <c r="AIB19" s="27">
        <f t="shared" si="713"/>
        <v>0</v>
      </c>
      <c r="AIC19" s="27">
        <f t="shared" si="714"/>
        <v>0</v>
      </c>
      <c r="AID19" s="27">
        <f t="shared" si="715"/>
        <v>0</v>
      </c>
      <c r="AIE19" s="27">
        <f t="shared" si="716"/>
        <v>0</v>
      </c>
      <c r="AIF19" s="27">
        <f t="shared" si="717"/>
        <v>0</v>
      </c>
      <c r="AIG19" s="27">
        <f t="shared" si="718"/>
        <v>0</v>
      </c>
      <c r="AIH19" s="27">
        <f t="shared" si="719"/>
        <v>0</v>
      </c>
      <c r="AII19" s="27">
        <f t="shared" si="720"/>
        <v>0</v>
      </c>
      <c r="AIJ19" s="27">
        <f t="shared" si="721"/>
        <v>0</v>
      </c>
      <c r="AIK19" s="27">
        <f t="shared" si="722"/>
        <v>0</v>
      </c>
      <c r="AIL19" s="27">
        <f t="shared" si="723"/>
        <v>0</v>
      </c>
      <c r="AIM19" s="27">
        <f t="shared" si="724"/>
        <v>0</v>
      </c>
      <c r="AIN19" s="27">
        <f t="shared" si="725"/>
        <v>0</v>
      </c>
      <c r="AIO19" s="27">
        <f t="shared" si="726"/>
        <v>0</v>
      </c>
      <c r="AIP19" s="27">
        <f t="shared" si="727"/>
        <v>0</v>
      </c>
      <c r="AIQ19" s="27">
        <f t="shared" si="728"/>
        <v>0</v>
      </c>
      <c r="AIR19" s="27">
        <f t="shared" si="729"/>
        <v>0</v>
      </c>
      <c r="AIT19" s="27">
        <v>1</v>
      </c>
      <c r="AIU19" s="27">
        <v>1</v>
      </c>
      <c r="AIV19" s="27">
        <v>1</v>
      </c>
      <c r="AIW19" s="27">
        <f t="shared" si="730"/>
        <v>0</v>
      </c>
      <c r="AIX19" s="27">
        <f t="shared" si="731"/>
        <v>0</v>
      </c>
      <c r="AIY19" s="27">
        <f t="shared" si="732"/>
        <v>0</v>
      </c>
      <c r="AIZ19" s="27">
        <f t="shared" si="733"/>
        <v>0</v>
      </c>
      <c r="AJA19" s="27">
        <f t="shared" si="734"/>
        <v>6.25E-2</v>
      </c>
      <c r="AJB19" s="27">
        <f t="shared" si="735"/>
        <v>8</v>
      </c>
      <c r="AJC19" s="27">
        <f t="shared" si="736"/>
        <v>0</v>
      </c>
      <c r="AJD19" s="27">
        <f t="shared" si="737"/>
        <v>0</v>
      </c>
      <c r="AJE19" s="27">
        <f t="shared" si="738"/>
        <v>2</v>
      </c>
      <c r="AJF19" s="27">
        <f t="shared" si="739"/>
        <v>0</v>
      </c>
      <c r="AJG19" s="27">
        <f t="shared" si="740"/>
        <v>1</v>
      </c>
      <c r="AJH19" s="27">
        <f t="shared" si="741"/>
        <v>2</v>
      </c>
      <c r="AJI19" s="27">
        <f t="shared" si="742"/>
        <v>0</v>
      </c>
      <c r="AJJ19" s="27">
        <f t="shared" si="743"/>
        <v>0</v>
      </c>
      <c r="AJK19" s="27">
        <f t="shared" si="744"/>
        <v>0</v>
      </c>
      <c r="AJL19" s="27">
        <f t="shared" si="745"/>
        <v>0</v>
      </c>
      <c r="AJM19" s="27">
        <f t="shared" si="746"/>
        <v>0</v>
      </c>
      <c r="AJN19" s="27">
        <f t="shared" si="747"/>
        <v>0.25</v>
      </c>
      <c r="AJO19" s="27">
        <f t="shared" si="748"/>
        <v>0</v>
      </c>
      <c r="AJP19" s="27">
        <f t="shared" si="749"/>
        <v>2</v>
      </c>
      <c r="AJQ19" s="27">
        <f t="shared" si="750"/>
        <v>16</v>
      </c>
      <c r="AJR19" s="27">
        <f t="shared" si="751"/>
        <v>0</v>
      </c>
      <c r="AJS19" s="27">
        <f t="shared" si="752"/>
        <v>0</v>
      </c>
      <c r="AJT19" s="27">
        <f t="shared" si="753"/>
        <v>2</v>
      </c>
      <c r="AJU19" s="27">
        <f t="shared" si="754"/>
        <v>0</v>
      </c>
      <c r="AJV19" s="27">
        <f t="shared" si="755"/>
        <v>4</v>
      </c>
      <c r="AJW19" s="27">
        <f t="shared" si="756"/>
        <v>8</v>
      </c>
      <c r="AJX19" s="27">
        <f t="shared" si="757"/>
        <v>0</v>
      </c>
      <c r="AJY19" s="27">
        <f t="shared" si="758"/>
        <v>0.5</v>
      </c>
      <c r="AJZ19" s="27">
        <f t="shared" si="759"/>
        <v>1</v>
      </c>
      <c r="AKA19" s="27">
        <f t="shared" si="760"/>
        <v>0</v>
      </c>
      <c r="AKB19" s="27">
        <f t="shared" si="761"/>
        <v>1</v>
      </c>
      <c r="AKC19" s="27">
        <f t="shared" si="762"/>
        <v>2</v>
      </c>
      <c r="AKD19" s="27">
        <f t="shared" si="763"/>
        <v>0</v>
      </c>
      <c r="AKE19" s="27">
        <f t="shared" si="764"/>
        <v>0</v>
      </c>
      <c r="AKF19" s="27">
        <f t="shared" si="765"/>
        <v>0</v>
      </c>
      <c r="AKG19" s="27">
        <f t="shared" si="766"/>
        <v>0</v>
      </c>
      <c r="AKH19" s="27">
        <f t="shared" si="767"/>
        <v>0</v>
      </c>
      <c r="AKI19" s="27">
        <f t="shared" si="768"/>
        <v>0</v>
      </c>
      <c r="AKJ19" s="27">
        <f t="shared" si="769"/>
        <v>0</v>
      </c>
      <c r="AKK19" s="27">
        <f t="shared" si="770"/>
        <v>0</v>
      </c>
      <c r="AKL19" s="27">
        <f t="shared" si="771"/>
        <v>6.25E-2</v>
      </c>
      <c r="AKM19" s="27">
        <f t="shared" si="772"/>
        <v>0</v>
      </c>
      <c r="AKN19" s="27">
        <f t="shared" si="773"/>
        <v>0</v>
      </c>
      <c r="AKO19" s="27">
        <f t="shared" si="774"/>
        <v>0.25</v>
      </c>
      <c r="AKP19" s="27">
        <f t="shared" si="775"/>
        <v>0</v>
      </c>
      <c r="AKQ19" s="27">
        <f t="shared" si="776"/>
        <v>0</v>
      </c>
      <c r="AKR19" s="27">
        <f t="shared" si="777"/>
        <v>0</v>
      </c>
      <c r="AKS19" s="27">
        <f t="shared" si="778"/>
        <v>0</v>
      </c>
      <c r="AKT19" s="27">
        <f t="shared" si="779"/>
        <v>0</v>
      </c>
      <c r="AKU19" s="27">
        <f t="shared" si="780"/>
        <v>0</v>
      </c>
      <c r="AKV19" s="27">
        <f t="shared" si="781"/>
        <v>0</v>
      </c>
      <c r="AKW19" s="27">
        <f t="shared" si="782"/>
        <v>0</v>
      </c>
      <c r="AKX19" s="27">
        <f t="shared" si="783"/>
        <v>0</v>
      </c>
      <c r="AKY19" s="27">
        <f t="shared" si="784"/>
        <v>0</v>
      </c>
      <c r="AKZ19" s="27">
        <f t="shared" si="785"/>
        <v>0</v>
      </c>
      <c r="ALA19" s="27">
        <f t="shared" si="786"/>
        <v>0</v>
      </c>
      <c r="ALB19" s="27">
        <f t="shared" si="787"/>
        <v>0</v>
      </c>
      <c r="ALC19" s="27">
        <f t="shared" si="788"/>
        <v>0</v>
      </c>
      <c r="ALD19" s="27">
        <f t="shared" si="789"/>
        <v>0</v>
      </c>
      <c r="ALE19" s="27">
        <f t="shared" si="790"/>
        <v>0</v>
      </c>
      <c r="ALF19" s="27">
        <f t="shared" si="791"/>
        <v>0</v>
      </c>
      <c r="ALG19" s="27">
        <f t="shared" si="792"/>
        <v>0</v>
      </c>
      <c r="ALH19" s="27">
        <f t="shared" si="793"/>
        <v>0</v>
      </c>
      <c r="ALI19" s="27">
        <f t="shared" si="794"/>
        <v>0</v>
      </c>
      <c r="ALJ19" s="27">
        <f t="shared" si="795"/>
        <v>0</v>
      </c>
      <c r="ALK19" s="27">
        <f t="shared" si="796"/>
        <v>0</v>
      </c>
      <c r="ALL19" s="27">
        <f t="shared" si="797"/>
        <v>0</v>
      </c>
      <c r="ALM19" s="27">
        <f t="shared" si="798"/>
        <v>0</v>
      </c>
      <c r="ALN19" s="27">
        <f t="shared" si="799"/>
        <v>0</v>
      </c>
      <c r="ALO19" s="27">
        <f t="shared" si="800"/>
        <v>0</v>
      </c>
      <c r="ALP19" s="27">
        <f t="shared" si="801"/>
        <v>0</v>
      </c>
      <c r="ALQ19" s="27">
        <f t="shared" si="802"/>
        <v>0</v>
      </c>
      <c r="ALR19" s="27">
        <f t="shared" si="803"/>
        <v>0</v>
      </c>
      <c r="ALS19" s="27">
        <f t="shared" si="804"/>
        <v>0</v>
      </c>
      <c r="ALT19" s="27">
        <f t="shared" si="805"/>
        <v>0</v>
      </c>
      <c r="ALU19" s="27">
        <f t="shared" si="806"/>
        <v>0</v>
      </c>
      <c r="ALV19" s="27">
        <f t="shared" si="807"/>
        <v>0</v>
      </c>
      <c r="ALW19" s="27">
        <f t="shared" si="808"/>
        <v>0</v>
      </c>
      <c r="AMK19" s="28">
        <v>1887</v>
      </c>
      <c r="AML19" s="28">
        <f t="shared" si="809"/>
        <v>1887</v>
      </c>
      <c r="AMN19" s="28">
        <v>1748</v>
      </c>
      <c r="AMO19" s="27" t="str">
        <f t="shared" si="810"/>
        <v>1757</v>
      </c>
      <c r="AMP19" s="27" t="str">
        <f t="shared" si="811"/>
        <v>1748</v>
      </c>
      <c r="AMQ19" s="27" t="str">
        <f t="shared" si="812"/>
        <v>1767</v>
      </c>
      <c r="AMR19" s="27" t="str">
        <f t="shared" si="813"/>
        <v>1767</v>
      </c>
      <c r="AMS19" s="27" t="str">
        <f t="shared" si="814"/>
        <v>1767</v>
      </c>
      <c r="AMT19" s="27" t="str">
        <f t="shared" si="815"/>
        <v>1767</v>
      </c>
      <c r="AMU19" s="27" t="str">
        <f t="shared" si="816"/>
        <v>1767</v>
      </c>
      <c r="AMV19" s="27" t="str">
        <f t="shared" si="817"/>
        <v>1780</v>
      </c>
      <c r="AMW19" s="27" t="str">
        <f t="shared" si="818"/>
        <v>1796</v>
      </c>
      <c r="AMX19" s="27" t="str">
        <f t="shared" si="819"/>
        <v>1796</v>
      </c>
      <c r="AMY19" s="27" t="str">
        <f t="shared" si="820"/>
        <v>1796</v>
      </c>
      <c r="AMZ19" s="27" t="str">
        <f t="shared" si="821"/>
        <v>1814</v>
      </c>
      <c r="ANA19" s="27" t="str">
        <f t="shared" si="822"/>
        <v>1814</v>
      </c>
      <c r="ANB19" s="27" t="str">
        <f t="shared" si="823"/>
        <v>1839</v>
      </c>
      <c r="ANC19" s="27" t="str">
        <f t="shared" si="824"/>
        <v>1858</v>
      </c>
      <c r="AND19" s="27" t="str">
        <f t="shared" si="825"/>
        <v>1858</v>
      </c>
      <c r="ANE19" s="27" t="str">
        <f t="shared" si="826"/>
        <v>1858</v>
      </c>
      <c r="ANF19" s="27" t="str">
        <f t="shared" si="827"/>
        <v>1858</v>
      </c>
      <c r="ANG19" s="27" t="str">
        <f t="shared" si="828"/>
        <v>1858</v>
      </c>
      <c r="ANH19" s="27" t="str">
        <f t="shared" si="829"/>
        <v>1858</v>
      </c>
      <c r="ANI19" s="27" t="str">
        <f t="shared" si="830"/>
        <v>1844</v>
      </c>
      <c r="ANJ19" s="27" t="str">
        <f t="shared" si="831"/>
        <v>1844</v>
      </c>
      <c r="ANK19" s="27" t="str">
        <f t="shared" si="832"/>
        <v>1865</v>
      </c>
      <c r="ANL19" s="27" t="str">
        <f t="shared" si="833"/>
        <v>1881</v>
      </c>
      <c r="ANM19" s="27" t="str">
        <f t="shared" si="834"/>
        <v>1881</v>
      </c>
      <c r="ANN19" s="27" t="str">
        <f t="shared" si="835"/>
        <v>1881</v>
      </c>
      <c r="ANO19" s="27" t="str">
        <f t="shared" si="836"/>
        <v>1888</v>
      </c>
      <c r="ANP19" s="27" t="str">
        <f t="shared" si="837"/>
        <v>1888</v>
      </c>
      <c r="ANQ19" s="27" t="str">
        <f t="shared" si="838"/>
        <v>1911</v>
      </c>
      <c r="ANR19" s="27" t="str">
        <f t="shared" si="839"/>
        <v>1926</v>
      </c>
      <c r="ANS19" s="27" t="str">
        <f t="shared" si="840"/>
        <v>1926</v>
      </c>
      <c r="ANT19" s="27" t="str">
        <f t="shared" si="841"/>
        <v>1905</v>
      </c>
      <c r="ANU19" s="27" t="str">
        <f t="shared" si="842"/>
        <v>1920</v>
      </c>
      <c r="ANV19" s="27" t="str">
        <f t="shared" si="843"/>
        <v>1920</v>
      </c>
      <c r="ANW19" s="27" t="str">
        <f t="shared" si="844"/>
        <v>1910</v>
      </c>
      <c r="ANX19" s="27" t="str">
        <f t="shared" si="845"/>
        <v>1917</v>
      </c>
      <c r="ANY19" s="27" t="str">
        <f t="shared" si="846"/>
        <v>1917</v>
      </c>
      <c r="ANZ19" s="27" t="str">
        <f t="shared" si="847"/>
        <v>1917</v>
      </c>
      <c r="AOA19" s="27" t="str">
        <f t="shared" si="848"/>
        <v>1917</v>
      </c>
      <c r="AOB19" s="27" t="str">
        <f t="shared" si="849"/>
        <v>1917</v>
      </c>
      <c r="AOC19" s="27" t="str">
        <f t="shared" si="850"/>
        <v>1917</v>
      </c>
      <c r="AOD19" s="27" t="str">
        <f t="shared" si="851"/>
        <v>1917</v>
      </c>
      <c r="AOE19" s="27" t="str">
        <f t="shared" si="852"/>
        <v>1917</v>
      </c>
      <c r="AOF19" s="27" t="str">
        <f t="shared" si="853"/>
        <v>1917</v>
      </c>
      <c r="AOG19" s="27" t="str">
        <f t="shared" si="854"/>
        <v>1907</v>
      </c>
      <c r="AOH19" s="27" t="str">
        <f t="shared" si="855"/>
        <v>1907</v>
      </c>
      <c r="AOI19" s="27" t="str">
        <f t="shared" si="856"/>
        <v>1907</v>
      </c>
      <c r="AOJ19" s="27" t="str">
        <f t="shared" si="857"/>
        <v>1887</v>
      </c>
      <c r="AOK19" s="27" t="str">
        <f t="shared" si="858"/>
        <v>1887</v>
      </c>
      <c r="AOL19" s="27" t="str">
        <f t="shared" si="859"/>
        <v>1887</v>
      </c>
      <c r="AOM19" s="27" t="str">
        <f t="shared" si="860"/>
        <v>1887</v>
      </c>
      <c r="AON19" s="27" t="str">
        <f t="shared" si="861"/>
        <v>1887</v>
      </c>
      <c r="AOO19" s="27" t="str">
        <f t="shared" si="862"/>
        <v>1887</v>
      </c>
      <c r="AOP19" s="27" t="str">
        <f t="shared" si="863"/>
        <v>1887</v>
      </c>
      <c r="AOQ19" s="27" t="str">
        <f t="shared" si="864"/>
        <v>1887</v>
      </c>
      <c r="AOR19" s="27" t="str">
        <f t="shared" si="865"/>
        <v>1887</v>
      </c>
      <c r="AOS19" s="27" t="str">
        <f t="shared" si="866"/>
        <v>1887</v>
      </c>
      <c r="AOT19" s="27" t="str">
        <f t="shared" si="867"/>
        <v>1887</v>
      </c>
      <c r="AOU19" s="27" t="str">
        <f t="shared" si="868"/>
        <v>1887</v>
      </c>
      <c r="AOV19" s="27" t="str">
        <f t="shared" si="869"/>
        <v>1887</v>
      </c>
      <c r="AOW19" s="27" t="str">
        <f t="shared" si="870"/>
        <v>1887</v>
      </c>
      <c r="AOX19" s="27" t="str">
        <f t="shared" si="871"/>
        <v>1887</v>
      </c>
      <c r="AOY19" s="27" t="str">
        <f t="shared" si="872"/>
        <v>1887</v>
      </c>
      <c r="AOZ19" s="27" t="str">
        <f t="shared" si="873"/>
        <v>1887</v>
      </c>
      <c r="APA19" s="27" t="str">
        <f t="shared" si="874"/>
        <v>1887</v>
      </c>
      <c r="APB19" s="27" t="str">
        <f t="shared" si="875"/>
        <v>1887</v>
      </c>
      <c r="APC19" s="27" t="str">
        <f t="shared" si="876"/>
        <v>1887</v>
      </c>
      <c r="APD19" s="27" t="str">
        <f t="shared" si="877"/>
        <v>1887</v>
      </c>
      <c r="APE19" s="27" t="str">
        <f t="shared" si="878"/>
        <v>1887</v>
      </c>
      <c r="APF19" s="27" t="str">
        <f t="shared" si="879"/>
        <v>1887</v>
      </c>
      <c r="APG19" s="27" t="str">
        <f t="shared" si="880"/>
        <v>1887</v>
      </c>
      <c r="APH19" s="27" t="str">
        <f t="shared" si="881"/>
        <v>1887</v>
      </c>
      <c r="API19" s="27" t="str">
        <f t="shared" si="882"/>
        <v>1887</v>
      </c>
      <c r="APJ19" s="27" t="str">
        <f t="shared" si="883"/>
        <v>1887</v>
      </c>
      <c r="APK19" s="27" t="str">
        <f t="shared" si="884"/>
        <v>1887</v>
      </c>
      <c r="APL19" s="27" t="str">
        <f t="shared" si="885"/>
        <v>1887</v>
      </c>
      <c r="APM19" s="27" t="str">
        <f t="shared" si="886"/>
        <v>1887</v>
      </c>
      <c r="APN19" s="27" t="str">
        <f t="shared" si="887"/>
        <v>1887</v>
      </c>
      <c r="APO19" s="27" t="str">
        <f t="shared" si="888"/>
        <v>1887</v>
      </c>
      <c r="APP19" s="27" t="str">
        <f t="shared" si="889"/>
        <v>1887</v>
      </c>
      <c r="APQ19" s="27" t="str">
        <f t="shared" si="890"/>
        <v>1887</v>
      </c>
      <c r="APR19" s="27" t="str">
        <f t="shared" si="891"/>
        <v>1887</v>
      </c>
    </row>
    <row r="20" spans="1:1022 1025:1110" x14ac:dyDescent="0.35">
      <c r="A20" s="27">
        <v>25</v>
      </c>
      <c r="B20" s="84" t="s">
        <v>127</v>
      </c>
      <c r="C20" s="91">
        <f>VLOOKUP(A20, Rankings!$A$2:$AN$129, 40, FALSE)</f>
        <v>18</v>
      </c>
      <c r="D20" s="24" t="s">
        <v>373</v>
      </c>
      <c r="I20" s="29">
        <f t="shared" si="0"/>
        <v>21.333333333333336</v>
      </c>
      <c r="L20" s="27" t="s">
        <v>2384</v>
      </c>
      <c r="M20" s="27" t="s">
        <v>2481</v>
      </c>
      <c r="N20" s="27" t="s">
        <v>2829</v>
      </c>
      <c r="O20" s="27" t="s">
        <v>3060</v>
      </c>
      <c r="P20" s="27" t="s">
        <v>24</v>
      </c>
      <c r="Q20" s="27" t="s">
        <v>3311</v>
      </c>
      <c r="R20" s="27" t="s">
        <v>3584</v>
      </c>
      <c r="S20" s="27" t="s">
        <v>24</v>
      </c>
      <c r="T20" s="27" t="s">
        <v>3739</v>
      </c>
      <c r="U20" s="27" t="s">
        <v>3962</v>
      </c>
      <c r="V20" s="27" t="s">
        <v>24</v>
      </c>
      <c r="W20" s="27" t="s">
        <v>4109</v>
      </c>
      <c r="X20" s="27" t="s">
        <v>4357</v>
      </c>
      <c r="Y20" s="27" t="s">
        <v>24</v>
      </c>
      <c r="Z20" s="27" t="s">
        <v>4637</v>
      </c>
      <c r="AA20" s="27" t="s">
        <v>24</v>
      </c>
      <c r="AB20" s="27" t="s">
        <v>4800</v>
      </c>
      <c r="AC20" s="27" t="s">
        <v>24</v>
      </c>
      <c r="AD20" s="27" t="s">
        <v>4931</v>
      </c>
      <c r="AE20" s="27" t="s">
        <v>4969</v>
      </c>
      <c r="AF20" s="27" t="s">
        <v>5111</v>
      </c>
      <c r="AG20" s="27" t="s">
        <v>5235</v>
      </c>
      <c r="AH20" s="27" t="s">
        <v>24</v>
      </c>
      <c r="AI20" s="27" t="s">
        <v>24</v>
      </c>
      <c r="AJ20" s="27" t="s">
        <v>5544</v>
      </c>
      <c r="AK20" s="27" t="s">
        <v>5592</v>
      </c>
      <c r="AL20" s="27" t="s">
        <v>5745</v>
      </c>
      <c r="AM20" s="27" t="s">
        <v>24</v>
      </c>
      <c r="AN20" s="27" t="s">
        <v>24</v>
      </c>
      <c r="AO20" s="27" t="s">
        <v>6132</v>
      </c>
      <c r="AP20" s="27" t="s">
        <v>6232</v>
      </c>
      <c r="AQ20" s="27" t="s">
        <v>6260</v>
      </c>
      <c r="AR20" s="27" t="s">
        <v>6422</v>
      </c>
      <c r="AS20" s="27" t="s">
        <v>6537</v>
      </c>
      <c r="AT20" s="27" t="s">
        <v>6564</v>
      </c>
      <c r="AU20" s="27" t="s">
        <v>6698</v>
      </c>
      <c r="AV20" s="27" t="s">
        <v>24</v>
      </c>
      <c r="AW20" s="27" t="s">
        <v>6947</v>
      </c>
      <c r="AX20" s="27" t="s">
        <v>24</v>
      </c>
      <c r="AY20" s="27" t="s">
        <v>24</v>
      </c>
      <c r="AZ20" s="27" t="s">
        <v>7063</v>
      </c>
      <c r="BA20" s="27" t="s">
        <v>24</v>
      </c>
      <c r="BB20" s="27" t="s">
        <v>24</v>
      </c>
      <c r="BC20" s="27" t="s">
        <v>24</v>
      </c>
      <c r="BD20" s="27" t="s">
        <v>7153</v>
      </c>
      <c r="BE20" s="27" t="s">
        <v>24</v>
      </c>
      <c r="BF20" s="27" t="s">
        <v>24</v>
      </c>
      <c r="BG20" s="27" t="s">
        <v>7263</v>
      </c>
      <c r="BH20" s="27" t="s">
        <v>24</v>
      </c>
      <c r="BI20" s="27" t="s">
        <v>24</v>
      </c>
      <c r="BJ20" s="27" t="s">
        <v>7287</v>
      </c>
      <c r="BK20" s="27" t="s">
        <v>24</v>
      </c>
      <c r="BL20" s="27" t="s">
        <v>24</v>
      </c>
      <c r="BM20" s="27" t="s">
        <v>24</v>
      </c>
      <c r="BN20" s="27" t="s">
        <v>24</v>
      </c>
      <c r="BO20" s="27" t="s">
        <v>24</v>
      </c>
      <c r="BP20" s="27" t="s">
        <v>24</v>
      </c>
      <c r="BQ20" s="27" t="s">
        <v>24</v>
      </c>
      <c r="BR20" s="27" t="s">
        <v>24</v>
      </c>
      <c r="BS20" s="27" t="s">
        <v>24</v>
      </c>
      <c r="BT20" s="27" t="s">
        <v>24</v>
      </c>
      <c r="BU20" s="27" t="s">
        <v>24</v>
      </c>
      <c r="BV20" s="27" t="s">
        <v>24</v>
      </c>
      <c r="BW20" s="27" t="s">
        <v>24</v>
      </c>
      <c r="BX20" s="27" t="s">
        <v>24</v>
      </c>
      <c r="BY20" s="27" t="s">
        <v>24</v>
      </c>
      <c r="BZ20" s="27" t="s">
        <v>24</v>
      </c>
      <c r="CA20" s="27" t="s">
        <v>24</v>
      </c>
      <c r="CB20" s="27" t="s">
        <v>24</v>
      </c>
      <c r="CC20" s="27" t="s">
        <v>24</v>
      </c>
      <c r="CD20" s="27" t="s">
        <v>24</v>
      </c>
      <c r="CE20" s="27" t="s">
        <v>24</v>
      </c>
      <c r="CF20" s="27" t="s">
        <v>24</v>
      </c>
      <c r="CG20" s="27" t="s">
        <v>24</v>
      </c>
      <c r="CH20" s="27" t="s">
        <v>24</v>
      </c>
      <c r="CI20" s="27" t="s">
        <v>24</v>
      </c>
      <c r="CJ20" s="27" t="s">
        <v>24</v>
      </c>
      <c r="CK20" s="27" t="s">
        <v>24</v>
      </c>
      <c r="CL20" s="27" t="s">
        <v>24</v>
      </c>
      <c r="CM20" s="27" t="s">
        <v>24</v>
      </c>
      <c r="CN20" s="27" t="s">
        <v>24</v>
      </c>
      <c r="CO20" s="27" t="s">
        <v>24</v>
      </c>
      <c r="CQ20" s="28">
        <f t="shared" si="1"/>
        <v>5</v>
      </c>
      <c r="CR20" s="28">
        <f t="shared" si="2"/>
        <v>2</v>
      </c>
      <c r="CS20" s="28">
        <f t="shared" si="3"/>
        <v>5</v>
      </c>
      <c r="CT20" s="28">
        <f t="shared" si="4"/>
        <v>0</v>
      </c>
      <c r="CU20" s="28">
        <f t="shared" si="5"/>
        <v>5</v>
      </c>
      <c r="CV20" s="28">
        <f t="shared" si="6"/>
        <v>0</v>
      </c>
      <c r="CW20" s="28">
        <f t="shared" si="7"/>
        <v>4</v>
      </c>
      <c r="CX20" s="28">
        <f t="shared" si="8"/>
        <v>0</v>
      </c>
      <c r="CY20" s="28">
        <f t="shared" si="9"/>
        <v>2</v>
      </c>
      <c r="CZ20" s="28">
        <f t="shared" si="10"/>
        <v>3</v>
      </c>
      <c r="DA20" s="28">
        <f t="shared" si="11"/>
        <v>4</v>
      </c>
      <c r="DB20" s="28">
        <f t="shared" si="12"/>
        <v>1</v>
      </c>
      <c r="DC20" s="28">
        <f t="shared" si="13"/>
        <v>1</v>
      </c>
      <c r="DD20" s="28">
        <f t="shared" si="14"/>
        <v>2</v>
      </c>
      <c r="DE20" s="28">
        <f t="shared" si="15"/>
        <v>2</v>
      </c>
      <c r="DF20" s="28">
        <f t="shared" si="16"/>
        <v>1</v>
      </c>
      <c r="DG20" s="28">
        <f t="shared" si="17"/>
        <v>1</v>
      </c>
      <c r="DH20" s="28">
        <f t="shared" si="18"/>
        <v>2</v>
      </c>
      <c r="DI20" s="28">
        <f t="shared" si="19"/>
        <v>0</v>
      </c>
      <c r="DJ20" s="28">
        <f t="shared" si="20"/>
        <v>0</v>
      </c>
      <c r="DK20" s="28">
        <f t="shared" si="21"/>
        <v>0</v>
      </c>
      <c r="DL20" s="28">
        <f t="shared" si="22"/>
        <v>0</v>
      </c>
      <c r="DM20" s="28">
        <f t="shared" si="23"/>
        <v>0</v>
      </c>
      <c r="DN20" s="28">
        <f t="shared" si="24"/>
        <v>0</v>
      </c>
      <c r="DO20" s="28">
        <f t="shared" si="25"/>
        <v>10</v>
      </c>
      <c r="DP20" s="28">
        <f t="shared" si="26"/>
        <v>9</v>
      </c>
      <c r="DR20">
        <f t="shared" si="27"/>
        <v>1</v>
      </c>
      <c r="DS20">
        <f t="shared" si="28"/>
        <v>3</v>
      </c>
      <c r="DT20">
        <f t="shared" si="29"/>
        <v>1</v>
      </c>
      <c r="DU20">
        <f t="shared" si="30"/>
        <v>7</v>
      </c>
      <c r="DV20">
        <f t="shared" si="31"/>
        <v>0</v>
      </c>
      <c r="DW20">
        <f t="shared" si="32"/>
        <v>2</v>
      </c>
      <c r="DX20">
        <f t="shared" si="33"/>
        <v>5</v>
      </c>
      <c r="DY20">
        <f t="shared" si="34"/>
        <v>0</v>
      </c>
      <c r="DZ20">
        <f t="shared" si="35"/>
        <v>3</v>
      </c>
      <c r="EA20">
        <f t="shared" si="36"/>
        <v>7</v>
      </c>
      <c r="EB20">
        <f t="shared" si="37"/>
        <v>0</v>
      </c>
      <c r="EC20">
        <f t="shared" si="38"/>
        <v>1</v>
      </c>
      <c r="ED20">
        <f t="shared" si="39"/>
        <v>5</v>
      </c>
      <c r="EE20">
        <f t="shared" si="40"/>
        <v>0</v>
      </c>
      <c r="EF20">
        <f t="shared" si="41"/>
        <v>3</v>
      </c>
      <c r="EG20">
        <f t="shared" si="42"/>
        <v>0</v>
      </c>
      <c r="EH20">
        <f t="shared" si="43"/>
        <v>6</v>
      </c>
      <c r="EI20">
        <f t="shared" si="44"/>
        <v>0</v>
      </c>
      <c r="EJ20">
        <f t="shared" si="45"/>
        <v>7</v>
      </c>
      <c r="EK20">
        <f t="shared" si="46"/>
        <v>9</v>
      </c>
      <c r="EL20">
        <f t="shared" si="47"/>
        <v>2</v>
      </c>
      <c r="EM20">
        <f t="shared" si="48"/>
        <v>6</v>
      </c>
      <c r="EN20">
        <f t="shared" si="49"/>
        <v>0</v>
      </c>
      <c r="EO20">
        <f t="shared" si="50"/>
        <v>0</v>
      </c>
      <c r="EP20">
        <f t="shared" si="51"/>
        <v>7</v>
      </c>
      <c r="EQ20">
        <f t="shared" si="52"/>
        <v>11</v>
      </c>
      <c r="ER20">
        <f t="shared" si="53"/>
        <v>3</v>
      </c>
      <c r="ES20">
        <f t="shared" si="54"/>
        <v>0</v>
      </c>
      <c r="ET20">
        <f t="shared" si="55"/>
        <v>0</v>
      </c>
      <c r="EU20">
        <f t="shared" si="56"/>
        <v>3</v>
      </c>
      <c r="EV20">
        <f t="shared" si="57"/>
        <v>8</v>
      </c>
      <c r="EW20">
        <f t="shared" si="58"/>
        <v>11</v>
      </c>
      <c r="EX20">
        <f t="shared" si="59"/>
        <v>1</v>
      </c>
      <c r="EY20">
        <f t="shared" si="60"/>
        <v>6</v>
      </c>
      <c r="EZ20">
        <f t="shared" si="61"/>
        <v>10</v>
      </c>
      <c r="FA20">
        <f t="shared" si="62"/>
        <v>1</v>
      </c>
      <c r="FB20">
        <f t="shared" si="63"/>
        <v>0</v>
      </c>
      <c r="FC20">
        <f t="shared" si="64"/>
        <v>12</v>
      </c>
      <c r="FD20">
        <f t="shared" si="65"/>
        <v>0</v>
      </c>
      <c r="FE20">
        <f t="shared" si="66"/>
        <v>0</v>
      </c>
      <c r="FF20">
        <f t="shared" si="67"/>
        <v>10</v>
      </c>
      <c r="FG20">
        <f t="shared" si="68"/>
        <v>0</v>
      </c>
      <c r="FH20">
        <f t="shared" si="69"/>
        <v>0</v>
      </c>
      <c r="FI20">
        <f t="shared" si="70"/>
        <v>0</v>
      </c>
      <c r="FJ20">
        <f t="shared" si="71"/>
        <v>14</v>
      </c>
      <c r="FK20">
        <f t="shared" si="72"/>
        <v>0</v>
      </c>
      <c r="FL20">
        <f t="shared" si="73"/>
        <v>0</v>
      </c>
      <c r="FM20">
        <f t="shared" si="74"/>
        <v>13</v>
      </c>
      <c r="FN20">
        <f t="shared" si="75"/>
        <v>0</v>
      </c>
      <c r="FO20">
        <f t="shared" si="76"/>
        <v>0</v>
      </c>
      <c r="FP20">
        <f t="shared" si="77"/>
        <v>14</v>
      </c>
      <c r="FQ20">
        <f t="shared" si="78"/>
        <v>0</v>
      </c>
      <c r="FR20">
        <f t="shared" si="79"/>
        <v>0</v>
      </c>
      <c r="FS20">
        <f t="shared" si="80"/>
        <v>0</v>
      </c>
      <c r="FT20">
        <f t="shared" si="81"/>
        <v>0</v>
      </c>
      <c r="FU20">
        <f t="shared" si="82"/>
        <v>0</v>
      </c>
      <c r="FV20">
        <f t="shared" si="83"/>
        <v>0</v>
      </c>
      <c r="FW20">
        <f t="shared" si="84"/>
        <v>0</v>
      </c>
      <c r="FX20">
        <f t="shared" si="85"/>
        <v>0</v>
      </c>
      <c r="FY20">
        <f t="shared" si="86"/>
        <v>0</v>
      </c>
      <c r="FZ20">
        <f t="shared" si="87"/>
        <v>0</v>
      </c>
      <c r="GA20">
        <f t="shared" si="88"/>
        <v>0</v>
      </c>
      <c r="GB20">
        <f t="shared" si="89"/>
        <v>0</v>
      </c>
      <c r="GC20">
        <f t="shared" si="90"/>
        <v>0</v>
      </c>
      <c r="GD20">
        <f t="shared" si="91"/>
        <v>0</v>
      </c>
      <c r="GE20">
        <f t="shared" si="92"/>
        <v>0</v>
      </c>
      <c r="GF20">
        <f t="shared" si="93"/>
        <v>0</v>
      </c>
      <c r="GG20">
        <f t="shared" si="94"/>
        <v>0</v>
      </c>
      <c r="GH20">
        <f t="shared" si="95"/>
        <v>0</v>
      </c>
      <c r="GI20">
        <f t="shared" si="96"/>
        <v>0</v>
      </c>
      <c r="GJ20">
        <f t="shared" si="97"/>
        <v>0</v>
      </c>
      <c r="GK20">
        <f t="shared" si="98"/>
        <v>0</v>
      </c>
      <c r="GL20">
        <f t="shared" si="99"/>
        <v>0</v>
      </c>
      <c r="GM20">
        <f t="shared" si="100"/>
        <v>0</v>
      </c>
      <c r="GN20">
        <f t="shared" si="101"/>
        <v>0</v>
      </c>
      <c r="GO20">
        <f t="shared" si="102"/>
        <v>0</v>
      </c>
      <c r="GP20">
        <f t="shared" si="103"/>
        <v>0</v>
      </c>
      <c r="GQ20">
        <f t="shared" si="104"/>
        <v>0</v>
      </c>
      <c r="GR20">
        <f t="shared" si="105"/>
        <v>0</v>
      </c>
      <c r="GS20">
        <f t="shared" si="106"/>
        <v>0</v>
      </c>
      <c r="GT20">
        <f t="shared" si="107"/>
        <v>0</v>
      </c>
      <c r="GU20">
        <f t="shared" si="108"/>
        <v>0</v>
      </c>
      <c r="GW20" s="28">
        <f t="shared" si="109"/>
        <v>5.6469786664089687</v>
      </c>
      <c r="GX20" s="28">
        <f t="shared" si="110"/>
        <v>6.4194565080201711</v>
      </c>
      <c r="GY20" s="28">
        <f t="shared" si="111"/>
        <v>4.5137336694011223</v>
      </c>
      <c r="GZ20" s="28">
        <f t="shared" si="112"/>
        <v>2.2326988522753646</v>
      </c>
      <c r="HA20" s="28">
        <f t="shared" si="113"/>
        <v>0</v>
      </c>
      <c r="HB20" s="28">
        <f t="shared" si="114"/>
        <v>12.276363189391619</v>
      </c>
      <c r="HC20" s="28">
        <f t="shared" si="115"/>
        <v>0.46151088637017845</v>
      </c>
      <c r="HE20">
        <f>IFERROR(VLOOKUP(_xlfn.NUMBERVALUE(MID(L20, SEARCH("!", L20)+1, SEARCH("+", L20)-SEARCH("!", L20)-1)), Rankings!$A$2:$BK$129, 63, FALSE),0)</f>
        <v>0.55259277607709756</v>
      </c>
      <c r="HF20">
        <f>IFERROR(VLOOKUP(_xlfn.NUMBERVALUE(MID(M20, SEARCH("!", M20)+1, SEARCH("+", M20)-SEARCH("!", M20)-1)), Rankings!$A$2:$BK$129, 63, FALSE),0)</f>
        <v>0.7577692959070047</v>
      </c>
      <c r="HG20">
        <f>IFERROR(VLOOKUP(_xlfn.NUMBERVALUE(MID(N20, SEARCH("!", N20)+1, SEARCH("+", N20)-SEARCH("!", N20)-1)), Rankings!$A$2:$BK$129, 63, FALSE),0)</f>
        <v>0.45999195434508988</v>
      </c>
      <c r="HH20">
        <f>IFERROR(VLOOKUP(_xlfn.NUMBERVALUE(MID(O20, SEARCH("!", O20)+1, SEARCH("+", O20)-SEARCH("!", O20)-1)), Rankings!$A$2:$BK$129, 63, FALSE),0)</f>
        <v>0.84947087869920124</v>
      </c>
      <c r="HI20">
        <f>IFERROR(VLOOKUP(_xlfn.NUMBERVALUE(MID(P20, SEARCH("!", P20)+1, SEARCH("+", P20)-SEARCH("!", P20)-1)), Rankings!$A$2:$BK$129, 63, FALSE),0)</f>
        <v>0</v>
      </c>
      <c r="HJ20">
        <f>IFERROR(VLOOKUP(_xlfn.NUMBERVALUE(MID(Q20, SEARCH("!", Q20)+1, SEARCH("+", Q20)-SEARCH("!", Q20)-1)), Rankings!$A$2:$BK$129, 63, FALSE),0)</f>
        <v>0.59914189416860686</v>
      </c>
      <c r="HK20">
        <f>IFERROR(VLOOKUP(_xlfn.NUMBERVALUE(MID(R20, SEARCH("!", R20)+1, SEARCH("+", R20)-SEARCH("!", R20)-1)), Rankings!$A$2:$BK$129, 63, FALSE),0)</f>
        <v>0.58430143930999556</v>
      </c>
      <c r="HL20">
        <f>IFERROR(VLOOKUP(_xlfn.NUMBERVALUE(MID(S20, SEARCH("!", S20)+1, SEARCH("+", S20)-SEARCH("!", S20)-1)), Rankings!$A$2:$BK$129, 63, FALSE),0)</f>
        <v>0</v>
      </c>
      <c r="HM20">
        <f>IFERROR(VLOOKUP(_xlfn.NUMBERVALUE(MID(T20, SEARCH("!", T20)+1, SEARCH("+", T20)-SEARCH("!", T20)-1)), Rankings!$A$2:$BK$129, 63, FALSE),0)</f>
        <v>0.38885721546978058</v>
      </c>
      <c r="HN20">
        <f>IFERROR(VLOOKUP(_xlfn.NUMBERVALUE(MID(U20, SEARCH("!", U20)+1, SEARCH("+", U20)-SEARCH("!", U20)-1)), Rankings!$A$2:$BK$129, 63, FALSE),0)</f>
        <v>0.43942470350498913</v>
      </c>
      <c r="HO20">
        <f>IFERROR(VLOOKUP(_xlfn.NUMBERVALUE(MID(V20, SEARCH("!", V20)+1, SEARCH("+", V20)-SEARCH("!", V20)-1)), Rankings!$A$2:$BK$129, 63, FALSE),0)</f>
        <v>0</v>
      </c>
      <c r="HP20">
        <f>IFERROR(VLOOKUP(_xlfn.NUMBERVALUE(MID(W20, SEARCH("!", W20)+1, SEARCH("+", W20)-SEARCH("!", W20)-1)), Rankings!$A$2:$BK$129, 63, FALSE),0)</f>
        <v>0.33262682534038235</v>
      </c>
      <c r="HQ20">
        <f>IFERROR(VLOOKUP(_xlfn.NUMBERVALUE(MID(X20, SEARCH("!", X20)+1, SEARCH("+", X20)-SEARCH("!", X20)-1)), Rankings!$A$2:$BK$129, 63, FALSE),0)</f>
        <v>0.44033064198466065</v>
      </c>
      <c r="HR20">
        <f>IFERROR(VLOOKUP(_xlfn.NUMBERVALUE(MID(Y20, SEARCH("!", Y20)+1, SEARCH("+", Y20)-SEARCH("!", Y20)-1)), Rankings!$A$2:$BK$129, 63, FALSE),0)</f>
        <v>0</v>
      </c>
      <c r="HS20">
        <f>IFERROR(VLOOKUP(_xlfn.NUMBERVALUE(MID(Z20, SEARCH("!", Z20)+1, SEARCH("+", Z20)-SEARCH("!", Z20)-1)), Rankings!$A$2:$BK$129, 63, FALSE),0)</f>
        <v>0.71744721195333239</v>
      </c>
      <c r="HT20">
        <f>IFERROR(VLOOKUP(_xlfn.NUMBERVALUE(MID(AA20, SEARCH("!", AA20)+1, SEARCH("+", AA20)-SEARCH("!", AA20)-1)), Rankings!$A$2:$BK$129, 63, FALSE),0)</f>
        <v>0</v>
      </c>
      <c r="HU20">
        <f>IFERROR(VLOOKUP(_xlfn.NUMBERVALUE(MID(AB20, SEARCH("!", AB20)+1, SEARCH("+", AB20)-SEARCH("!", AB20)-1)), Rankings!$A$2:$BK$129, 63, FALSE),0)</f>
        <v>0.84947087869920124</v>
      </c>
      <c r="HV20">
        <f>IFERROR(VLOOKUP(_xlfn.NUMBERVALUE(MID(AC20, SEARCH("!", AC20)+1, SEARCH("+", AC20)-SEARCH("!", AC20)-1)), Rankings!$A$2:$BK$129, 63, FALSE),0)</f>
        <v>0</v>
      </c>
      <c r="HW20">
        <f>IFERROR(VLOOKUP(_xlfn.NUMBERVALUE(MID(AD20, SEARCH("!", AD20)+1, SEARCH("+", AD20)-SEARCH("!", AD20)-1)), Rankings!$A$2:$BK$129, 63, FALSE),0)</f>
        <v>0.58430143930999556</v>
      </c>
      <c r="HX20">
        <f>IFERROR(VLOOKUP(_xlfn.NUMBERVALUE(MID(AE20, SEARCH("!", AE20)+1, SEARCH("+", AE20)-SEARCH("!", AE20)-1)), Rankings!$A$2:$BK$129, 63, FALSE),0)</f>
        <v>0.80391752131048844</v>
      </c>
      <c r="HY20">
        <f>IFERROR(VLOOKUP(_xlfn.NUMBERVALUE(MID(AF20, SEARCH("!", AF20)+1, SEARCH("+", AF20)-SEARCH("!", AF20)-1)), Rankings!$A$2:$BK$129, 63, FALSE),0)</f>
        <v>0.50538157943897521</v>
      </c>
      <c r="HZ20">
        <f>IFERROR(VLOOKUP(_xlfn.NUMBERVALUE(MID(AG20, SEARCH("!", AG20)+1, SEARCH("+", AG20)-SEARCH("!", AG20)-1)), Rankings!$A$2:$BK$129, 63, FALSE),0)</f>
        <v>0.43942470350498913</v>
      </c>
      <c r="IA20">
        <f>IFERROR(VLOOKUP(_xlfn.NUMBERVALUE(MID(AH20, SEARCH("!", AH20)+1, SEARCH("+", AH20)-SEARCH("!", AH20)-1)), Rankings!$A$2:$BK$129, 63, FALSE),0)</f>
        <v>0</v>
      </c>
      <c r="IB20">
        <f>IFERROR(VLOOKUP(_xlfn.NUMBERVALUE(MID(AI20, SEARCH("!", AI20)+1, SEARCH("+", AI20)-SEARCH("!", AI20)-1)), Rankings!$A$2:$BK$129, 63, FALSE),0)</f>
        <v>0</v>
      </c>
      <c r="IC20">
        <f>IFERROR(VLOOKUP(_xlfn.NUMBERVALUE(MID(AJ20, SEARCH("!", AJ20)+1, SEARCH("+", AJ20)-SEARCH("!", AJ20)-1)), Rankings!$A$2:$BK$129, 63, FALSE),0)</f>
        <v>0.44033064198466065</v>
      </c>
      <c r="ID20">
        <f>IFERROR(VLOOKUP(_xlfn.NUMBERVALUE(MID(AK20, SEARCH("!", AK20)+1, SEARCH("+", AK20)-SEARCH("!", AK20)-1)), Rankings!$A$2:$BK$129, 63, FALSE),0)</f>
        <v>0.43602395100170349</v>
      </c>
      <c r="IE20">
        <f>IFERROR(VLOOKUP(_xlfn.NUMBERVALUE(MID(AL20, SEARCH("!", AL20)+1, SEARCH("+", AL20)-SEARCH("!", AL20)-1)), Rankings!$A$2:$BK$129, 63, FALSE),0)</f>
        <v>0.2676701877514836</v>
      </c>
      <c r="IF20">
        <f>IFERROR(VLOOKUP(_xlfn.NUMBERVALUE(MID(AM20, SEARCH("!", AM20)+1, SEARCH("+", AM20)-SEARCH("!", AM20)-1)), Rankings!$A$2:$BK$129, 63, FALSE),0)</f>
        <v>0</v>
      </c>
      <c r="IG20">
        <f>IFERROR(VLOOKUP(_xlfn.NUMBERVALUE(MID(AN20, SEARCH("!", AN20)+1, SEARCH("+", AN20)-SEARCH("!", AN20)-1)), Rankings!$A$2:$BK$129, 63, FALSE),0)</f>
        <v>0</v>
      </c>
      <c r="IH20">
        <f>IFERROR(VLOOKUP(_xlfn.NUMBERVALUE(MID(AO20, SEARCH("!", AO20)+1, SEARCH("+", AO20)-SEARCH("!", AO20)-1)), Rankings!$A$2:$BK$129, 63, FALSE),0)</f>
        <v>0.34847699079011563</v>
      </c>
      <c r="II20">
        <f>IFERROR(VLOOKUP(_xlfn.NUMBERVALUE(MID(AP20, SEARCH("!", AP20)+1, SEARCH("+", AP20)-SEARCH("!", AP20)-1)), Rankings!$A$2:$BK$129, 63, FALSE),0)</f>
        <v>0.89620059051123913</v>
      </c>
      <c r="IJ20">
        <f>IFERROR(VLOOKUP(_xlfn.NUMBERVALUE(MID(AQ20, SEARCH("!", AQ20)+1, SEARCH("+", AQ20)-SEARCH("!", AQ20)-1)), Rankings!$A$2:$BK$129, 63, FALSE),0)</f>
        <v>0.73712975570398365</v>
      </c>
      <c r="IK20">
        <f>IFERROR(VLOOKUP(_xlfn.NUMBERVALUE(MID(AR20, SEARCH("!", AR20)+1, SEARCH("+", AR20)-SEARCH("!", AR20)-1)), Rankings!$A$2:$BK$129, 63, FALSE),0)</f>
        <v>0.38337179356132184</v>
      </c>
      <c r="IL20">
        <f>IFERROR(VLOOKUP(_xlfn.NUMBERVALUE(MID(AS20, SEARCH("!", AS20)+1, SEARCH("+", AS20)-SEARCH("!", AS20)-1)), Rankings!$A$2:$BK$129, 63, FALSE),0)</f>
        <v>0.89620059051123913</v>
      </c>
      <c r="IM20">
        <f>IFERROR(VLOOKUP(_xlfn.NUMBERVALUE(MID(AT20, SEARCH("!", AT20)+1, SEARCH("+", AT20)-SEARCH("!", AT20)-1)), Rankings!$A$2:$BK$129, 63, FALSE),0)</f>
        <v>0.73712975570398365</v>
      </c>
      <c r="IN20">
        <f>IFERROR(VLOOKUP(_xlfn.NUMBERVALUE(MID(AU20, SEARCH("!", AU20)+1, SEARCH("+", AU20)-SEARCH("!", AU20)-1)), Rankings!$A$2:$BK$129, 63, FALSE),0)</f>
        <v>0.33365094160577863</v>
      </c>
      <c r="IO20">
        <f>IFERROR(VLOOKUP(_xlfn.NUMBERVALUE(MID(AV20, SEARCH("!", AV20)+1, SEARCH("+", AV20)-SEARCH("!", AV20)-1)), Rankings!$A$2:$BK$129, 63, FALSE),0)</f>
        <v>0</v>
      </c>
      <c r="IP20">
        <f>IFERROR(VLOOKUP(_xlfn.NUMBERVALUE(MID(AW20, SEARCH("!", AW20)+1, SEARCH("+", AW20)-SEARCH("!", AW20)-1)), Rankings!$A$2:$BK$129, 63, FALSE),0)</f>
        <v>0.89976634284048129</v>
      </c>
      <c r="IQ20">
        <f>IFERROR(VLOOKUP(_xlfn.NUMBERVALUE(MID(AX20, SEARCH("!", AX20)+1, SEARCH("+", AX20)-SEARCH("!", AX20)-1)), Rankings!$A$2:$BK$129, 63, FALSE),0)</f>
        <v>0</v>
      </c>
      <c r="IR20">
        <f>IFERROR(VLOOKUP(_xlfn.NUMBERVALUE(MID(AY20, SEARCH("!", AY20)+1, SEARCH("+", AY20)-SEARCH("!", AY20)-1)), Rankings!$A$2:$BK$129, 63, FALSE),0)</f>
        <v>0</v>
      </c>
      <c r="IS20">
        <f>IFERROR(VLOOKUP(_xlfn.NUMBERVALUE(MID(AZ20, SEARCH("!", AZ20)+1, SEARCH("+", AZ20)-SEARCH("!", AZ20)-1)), Rankings!$A$2:$BK$129, 63, FALSE),0)</f>
        <v>0.89976634284048129</v>
      </c>
      <c r="IT20">
        <f>IFERROR(VLOOKUP(_xlfn.NUMBERVALUE(MID(BA20, SEARCH("!", BA20)+1, SEARCH("+", BA20)-SEARCH("!", BA20)-1)), Rankings!$A$2:$BK$129, 63, FALSE),0)</f>
        <v>0</v>
      </c>
      <c r="IU20">
        <f>IFERROR(VLOOKUP(_xlfn.NUMBERVALUE(MID(BB20, SEARCH("!", BB20)+1, SEARCH("+", BB20)-SEARCH("!", BB20)-1)), Rankings!$A$2:$BK$129, 63, FALSE),0)</f>
        <v>0</v>
      </c>
      <c r="IV20">
        <f>IFERROR(VLOOKUP(_xlfn.NUMBERVALUE(MID(BC20, SEARCH("!", BC20)+1, SEARCH("+", BC20)-SEARCH("!", BC20)-1)), Rankings!$A$2:$BK$129, 63, FALSE),0)</f>
        <v>0</v>
      </c>
      <c r="IW20">
        <f>IFERROR(VLOOKUP(_xlfn.NUMBERVALUE(MID(BD20, SEARCH("!", BD20)+1, SEARCH("+", BD20)-SEARCH("!", BD20)-1)), Rankings!$A$2:$BK$129, 63, FALSE),0)</f>
        <v>0.71744721195333239</v>
      </c>
      <c r="IX20">
        <f>IFERROR(VLOOKUP(_xlfn.NUMBERVALUE(MID(BE20, SEARCH("!", BE20)+1, SEARCH("+", BE20)-SEARCH("!", BE20)-1)), Rankings!$A$2:$BK$129, 63, FALSE),0)</f>
        <v>0</v>
      </c>
      <c r="IY20">
        <f>IFERROR(VLOOKUP(_xlfn.NUMBERVALUE(MID(BF20, SEARCH("!", BF20)+1, SEARCH("+", BF20)-SEARCH("!", BF20)-1)), Rankings!$A$2:$BK$129, 63, FALSE),0)</f>
        <v>0</v>
      </c>
      <c r="IZ20">
        <f>IFERROR(VLOOKUP(_xlfn.NUMBERVALUE(MID(BG20, SEARCH("!", BG20)+1, SEARCH("+", BG20)-SEARCH("!", BG20)-1)), Rankings!$A$2:$BK$129, 63, FALSE),0)</f>
        <v>0.71744721195333239</v>
      </c>
      <c r="JA20">
        <f>IFERROR(VLOOKUP(_xlfn.NUMBERVALUE(MID(BH20, SEARCH("!", BH20)+1, SEARCH("+", BH20)-SEARCH("!", BH20)-1)), Rankings!$A$2:$BK$129, 63, FALSE),0)</f>
        <v>0</v>
      </c>
      <c r="JB20">
        <f>IFERROR(VLOOKUP(_xlfn.NUMBERVALUE(MID(BI20, SEARCH("!", BI20)+1, SEARCH("+", BI20)-SEARCH("!", BI20)-1)), Rankings!$A$2:$BK$129, 63, FALSE),0)</f>
        <v>0</v>
      </c>
      <c r="JC20">
        <f>IFERROR(VLOOKUP(_xlfn.NUMBERVALUE(MID(BJ20, SEARCH("!", BJ20)+1, SEARCH("+", BJ20)-SEARCH("!", BJ20)-1)), Rankings!$A$2:$BK$129, 63, FALSE),0)</f>
        <v>0.79780442836869991</v>
      </c>
      <c r="JD20">
        <f>IFERROR(VLOOKUP(_xlfn.NUMBERVALUE(MID(BK20, SEARCH("!", BK20)+1, SEARCH("+", BK20)-SEARCH("!", BK20)-1)), Rankings!$A$2:$BK$129, 63, FALSE),0)</f>
        <v>0</v>
      </c>
      <c r="JE20">
        <f>IFERROR(VLOOKUP(_xlfn.NUMBERVALUE(MID(BL20, SEARCH("!", BL20)+1, SEARCH("+", BL20)-SEARCH("!", BL20)-1)), Rankings!$A$2:$BK$129, 63, FALSE),0)</f>
        <v>0</v>
      </c>
      <c r="JF20">
        <f>IFERROR(VLOOKUP(_xlfn.NUMBERVALUE(MID(BM20, SEARCH("!", BM20)+1, SEARCH("+", BM20)-SEARCH("!", BM20)-1)), Rankings!$A$2:$BK$129, 63, FALSE),0)</f>
        <v>0</v>
      </c>
      <c r="JG20">
        <f>IFERROR(VLOOKUP(_xlfn.NUMBERVALUE(MID(BN20, SEARCH("!", BN20)+1, SEARCH("+", BN20)-SEARCH("!", BN20)-1)), Rankings!$A$2:$BK$129, 63, FALSE),0)</f>
        <v>0</v>
      </c>
      <c r="JH20">
        <f>IFERROR(VLOOKUP(_xlfn.NUMBERVALUE(MID(BO20, SEARCH("!", BO20)+1, SEARCH("+", BO20)-SEARCH("!", BO20)-1)), Rankings!$A$2:$BK$129, 63, FALSE),0)</f>
        <v>0</v>
      </c>
      <c r="JI20">
        <f>IFERROR(VLOOKUP(_xlfn.NUMBERVALUE(MID(BP20, SEARCH("!", BP20)+1, SEARCH("+", BP20)-SEARCH("!", BP20)-1)), Rankings!$A$2:$BK$129, 63, FALSE),0)</f>
        <v>0</v>
      </c>
      <c r="JJ20">
        <f>IFERROR(VLOOKUP(_xlfn.NUMBERVALUE(MID(BQ20, SEARCH("!", BQ20)+1, SEARCH("+", BQ20)-SEARCH("!", BQ20)-1)), Rankings!$A$2:$BK$129, 63, FALSE),0)</f>
        <v>0</v>
      </c>
      <c r="JK20">
        <f>IFERROR(VLOOKUP(_xlfn.NUMBERVALUE(MID(BR20, SEARCH("!", BR20)+1, SEARCH("+", BR20)-SEARCH("!", BR20)-1)), Rankings!$A$2:$BK$129, 63, FALSE),0)</f>
        <v>0</v>
      </c>
      <c r="JL20">
        <f>IFERROR(VLOOKUP(_xlfn.NUMBERVALUE(MID(BS20, SEARCH("!", BS20)+1, SEARCH("+", BS20)-SEARCH("!", BS20)-1)), Rankings!$A$2:$BK$129, 63, FALSE),0)</f>
        <v>0</v>
      </c>
      <c r="JM20">
        <f>IFERROR(VLOOKUP(_xlfn.NUMBERVALUE(MID(BT20, SEARCH("!", BT20)+1, SEARCH("+", BT20)-SEARCH("!", BT20)-1)), Rankings!$A$2:$BK$129, 63, FALSE),0)</f>
        <v>0</v>
      </c>
      <c r="JN20">
        <f>IFERROR(VLOOKUP(_xlfn.NUMBERVALUE(MID(BU20, SEARCH("!", BU20)+1, SEARCH("+", BU20)-SEARCH("!", BU20)-1)), Rankings!$A$2:$BK$129, 63, FALSE),0)</f>
        <v>0</v>
      </c>
      <c r="JO20">
        <f>IFERROR(VLOOKUP(_xlfn.NUMBERVALUE(MID(BV20, SEARCH("!", BV20)+1, SEARCH("+", BV20)-SEARCH("!", BV20)-1)), Rankings!$A$2:$BK$129, 63, FALSE),0)</f>
        <v>0</v>
      </c>
      <c r="JP20">
        <f>IFERROR(VLOOKUP(_xlfn.NUMBERVALUE(MID(BW20, SEARCH("!", BW20)+1, SEARCH("+", BW20)-SEARCH("!", BW20)-1)), Rankings!$A$2:$BK$129, 63, FALSE),0)</f>
        <v>0</v>
      </c>
      <c r="JQ20">
        <f>IFERROR(VLOOKUP(_xlfn.NUMBERVALUE(MID(BX20, SEARCH("!", BX20)+1, SEARCH("+", BX20)-SEARCH("!", BX20)-1)), Rankings!$A$2:$BK$129, 63, FALSE),0)</f>
        <v>0</v>
      </c>
      <c r="JR20">
        <f>IFERROR(VLOOKUP(_xlfn.NUMBERVALUE(MID(BY20, SEARCH("!", BY20)+1, SEARCH("+", BY20)-SEARCH("!", BY20)-1)), Rankings!$A$2:$BK$129, 63, FALSE),0)</f>
        <v>0</v>
      </c>
      <c r="JS20">
        <f>IFERROR(VLOOKUP(_xlfn.NUMBERVALUE(MID(BZ20, SEARCH("!", BZ20)+1, SEARCH("+", BZ20)-SEARCH("!", BZ20)-1)), Rankings!$A$2:$BK$129, 63, FALSE),0)</f>
        <v>0</v>
      </c>
      <c r="JT20">
        <f>IFERROR(VLOOKUP(_xlfn.NUMBERVALUE(MID(CA20, SEARCH("!", CA20)+1, SEARCH("+", CA20)-SEARCH("!", CA20)-1)), Rankings!$A$2:$BK$129, 63, FALSE),0)</f>
        <v>0</v>
      </c>
      <c r="JU20">
        <f>IFERROR(VLOOKUP(_xlfn.NUMBERVALUE(MID(CB20, SEARCH("!", CB20)+1, SEARCH("+", CB20)-SEARCH("!", CB20)-1)), Rankings!$A$2:$BK$129, 63, FALSE),0)</f>
        <v>0</v>
      </c>
      <c r="JV20">
        <f>IFERROR(VLOOKUP(_xlfn.NUMBERVALUE(MID(CC20, SEARCH("!", CC20)+1, SEARCH("+", CC20)-SEARCH("!", CC20)-1)), Rankings!$A$2:$BK$129, 63, FALSE),0)</f>
        <v>0</v>
      </c>
      <c r="JW20">
        <f>IFERROR(VLOOKUP(_xlfn.NUMBERVALUE(MID(CD20, SEARCH("!", CD20)+1, SEARCH("+", CD20)-SEARCH("!", CD20)-1)), Rankings!$A$2:$BK$129, 63, FALSE),0)</f>
        <v>0</v>
      </c>
      <c r="JX20">
        <f>IFERROR(VLOOKUP(_xlfn.NUMBERVALUE(MID(CE20, SEARCH("!", CE20)+1, SEARCH("+", CE20)-SEARCH("!", CE20)-1)), Rankings!$A$2:$BK$129, 63, FALSE),0)</f>
        <v>0</v>
      </c>
      <c r="JY20">
        <f>IFERROR(VLOOKUP(_xlfn.NUMBERVALUE(MID(CF20, SEARCH("!", CF20)+1, SEARCH("+", CF20)-SEARCH("!", CF20)-1)), Rankings!$A$2:$BK$129, 63, FALSE),0)</f>
        <v>0</v>
      </c>
      <c r="JZ20">
        <f>IFERROR(VLOOKUP(_xlfn.NUMBERVALUE(MID(CG20, SEARCH("!", CG20)+1, SEARCH("+", CG20)-SEARCH("!", CG20)-1)), Rankings!$A$2:$BK$129, 63, FALSE),0)</f>
        <v>0</v>
      </c>
      <c r="KA20">
        <f>IFERROR(VLOOKUP(_xlfn.NUMBERVALUE(MID(CH20, SEARCH("!", CH20)+1, SEARCH("+", CH20)-SEARCH("!", CH20)-1)), Rankings!$A$2:$BK$129, 63, FALSE),0)</f>
        <v>0</v>
      </c>
      <c r="KB20">
        <f>IFERROR(VLOOKUP(_xlfn.NUMBERVALUE(MID(CI20, SEARCH("!", CI20)+1, SEARCH("+", CI20)-SEARCH("!", CI20)-1)), Rankings!$A$2:$BK$129, 63, FALSE),0)</f>
        <v>0</v>
      </c>
      <c r="KC20">
        <f>IFERROR(VLOOKUP(_xlfn.NUMBERVALUE(MID(CJ20, SEARCH("!", CJ20)+1, SEARCH("+", CJ20)-SEARCH("!", CJ20)-1)), Rankings!$A$2:$BK$129, 63, FALSE),0)</f>
        <v>0</v>
      </c>
      <c r="KD20">
        <f>IFERROR(VLOOKUP(_xlfn.NUMBERVALUE(MID(CK20, SEARCH("!", CK20)+1, SEARCH("+", CK20)-SEARCH("!", CK20)-1)), Rankings!$A$2:$BK$129, 63, FALSE),0)</f>
        <v>0</v>
      </c>
      <c r="KE20">
        <f>IFERROR(VLOOKUP(_xlfn.NUMBERVALUE(MID(CL20, SEARCH("!", CL20)+1, SEARCH("+", CL20)-SEARCH("!", CL20)-1)), Rankings!$A$2:$BK$129, 63, FALSE),0)</f>
        <v>0</v>
      </c>
      <c r="KF20">
        <f>IFERROR(VLOOKUP(_xlfn.NUMBERVALUE(MID(CM20, SEARCH("!", CM20)+1, SEARCH("+", CM20)-SEARCH("!", CM20)-1)), Rankings!$A$2:$BK$129, 63, FALSE),0)</f>
        <v>0</v>
      </c>
      <c r="KG20">
        <f>IFERROR(VLOOKUP(_xlfn.NUMBERVALUE(MID(CN20, SEARCH("!", CN20)+1, SEARCH("+", CN20)-SEARCH("!", CN20)-1)), Rankings!$A$2:$BK$129, 63, FALSE),0)</f>
        <v>0</v>
      </c>
      <c r="KH20">
        <f>IFERROR(VLOOKUP(_xlfn.NUMBERVALUE(MID(CO20, SEARCH("!", CO20)+1, SEARCH("+", CO20)-SEARCH("!", CO20)-1)), Rankings!$A$2:$BK$129, 63, FALSE),0)</f>
        <v>0</v>
      </c>
      <c r="KJ20" s="28">
        <f t="shared" si="116"/>
        <v>258</v>
      </c>
      <c r="KK20" s="28">
        <f t="shared" si="117"/>
        <v>199</v>
      </c>
      <c r="KL20" s="28">
        <f t="shared" si="118"/>
        <v>103</v>
      </c>
      <c r="KM20" s="28">
        <f t="shared" si="119"/>
        <v>51</v>
      </c>
      <c r="KN20" s="28">
        <f t="shared" si="120"/>
        <v>0</v>
      </c>
      <c r="KO20" s="28">
        <f t="shared" si="121"/>
        <v>199</v>
      </c>
      <c r="KP20" s="28">
        <f t="shared" si="122"/>
        <v>426.83333333333331</v>
      </c>
      <c r="KQ20" s="28">
        <f t="shared" si="123"/>
        <v>199</v>
      </c>
      <c r="KS20" s="27" t="str">
        <f t="shared" si="124"/>
        <v>22</v>
      </c>
      <c r="KT20" s="27" t="str">
        <f t="shared" si="125"/>
        <v>18</v>
      </c>
      <c r="KU20" s="27" t="str">
        <f t="shared" si="126"/>
        <v>25</v>
      </c>
      <c r="KV20" s="27" t="str">
        <f t="shared" si="127"/>
        <v>21</v>
      </c>
      <c r="KW20" s="27">
        <f t="shared" si="128"/>
        <v>0</v>
      </c>
      <c r="KX20" s="27" t="str">
        <f t="shared" si="129"/>
        <v>16</v>
      </c>
      <c r="KY20" s="27" t="str">
        <f t="shared" si="130"/>
        <v>28</v>
      </c>
      <c r="KZ20" s="27">
        <f t="shared" si="131"/>
        <v>0</v>
      </c>
      <c r="LA20" s="27" t="str">
        <f t="shared" si="132"/>
        <v>25</v>
      </c>
      <c r="LB20" s="27" t="str">
        <f t="shared" si="133"/>
        <v>33</v>
      </c>
      <c r="LC20" s="27">
        <f t="shared" si="134"/>
        <v>0</v>
      </c>
      <c r="LD20" s="27" t="str">
        <f t="shared" si="135"/>
        <v>29</v>
      </c>
      <c r="LE20" s="27" t="str">
        <f t="shared" si="136"/>
        <v>22</v>
      </c>
      <c r="LF20" s="27">
        <f t="shared" si="137"/>
        <v>0</v>
      </c>
      <c r="LG20" s="27" t="str">
        <f t="shared" si="138"/>
        <v>14</v>
      </c>
      <c r="LH20" s="27">
        <f t="shared" si="139"/>
        <v>0</v>
      </c>
      <c r="LI20" s="27" t="str">
        <f t="shared" si="140"/>
        <v>18</v>
      </c>
      <c r="LJ20" s="27">
        <f t="shared" si="141"/>
        <v>0</v>
      </c>
      <c r="LK20" s="27" t="str">
        <f t="shared" si="142"/>
        <v>16</v>
      </c>
      <c r="LL20" s="27" t="str">
        <f t="shared" si="143"/>
        <v>20</v>
      </c>
      <c r="LM20" s="27" t="str">
        <f t="shared" si="144"/>
        <v>18</v>
      </c>
      <c r="LN20" s="27" t="str">
        <f t="shared" si="145"/>
        <v>19</v>
      </c>
      <c r="LO20" s="27">
        <f t="shared" si="146"/>
        <v>0</v>
      </c>
      <c r="LP20" s="27">
        <f t="shared" si="147"/>
        <v>0</v>
      </c>
      <c r="LQ20" s="27" t="str">
        <f t="shared" si="148"/>
        <v>22</v>
      </c>
      <c r="LR20" s="27" t="str">
        <f t="shared" si="149"/>
        <v>21</v>
      </c>
      <c r="LS20" s="27" t="str">
        <f t="shared" si="150"/>
        <v>19</v>
      </c>
      <c r="LT20" s="27">
        <f t="shared" si="151"/>
        <v>0</v>
      </c>
      <c r="LU20" s="27">
        <f t="shared" si="152"/>
        <v>0</v>
      </c>
      <c r="LV20" s="27" t="str">
        <f t="shared" si="153"/>
        <v>28</v>
      </c>
      <c r="LW20" s="27" t="str">
        <f t="shared" si="154"/>
        <v>12</v>
      </c>
      <c r="LX20" s="27" t="str">
        <f t="shared" si="155"/>
        <v>24</v>
      </c>
      <c r="LY20" s="27" t="str">
        <f t="shared" si="156"/>
        <v>21</v>
      </c>
      <c r="LZ20" s="27" t="str">
        <f t="shared" si="157"/>
        <v>8</v>
      </c>
      <c r="MA20" s="27" t="str">
        <f t="shared" si="158"/>
        <v>13</v>
      </c>
      <c r="MB20" s="27" t="str">
        <f t="shared" si="159"/>
        <v>23</v>
      </c>
      <c r="MC20" s="27">
        <f t="shared" si="160"/>
        <v>0</v>
      </c>
      <c r="MD20" s="27" t="str">
        <f t="shared" si="161"/>
        <v>9</v>
      </c>
      <c r="ME20" s="27">
        <f t="shared" si="162"/>
        <v>0</v>
      </c>
      <c r="MF20" s="27">
        <f t="shared" si="163"/>
        <v>0</v>
      </c>
      <c r="MG20" s="27" t="str">
        <f t="shared" si="164"/>
        <v>16</v>
      </c>
      <c r="MH20" s="27">
        <f t="shared" si="165"/>
        <v>0</v>
      </c>
      <c r="MI20" s="27">
        <f t="shared" si="166"/>
        <v>0</v>
      </c>
      <c r="MJ20" s="27">
        <f t="shared" si="167"/>
        <v>0</v>
      </c>
      <c r="MK20" s="27" t="str">
        <f t="shared" si="168"/>
        <v>17</v>
      </c>
      <c r="ML20" s="27">
        <f t="shared" si="169"/>
        <v>0</v>
      </c>
      <c r="MM20" s="27">
        <f t="shared" si="170"/>
        <v>0</v>
      </c>
      <c r="MN20" s="27" t="str">
        <f t="shared" si="171"/>
        <v>20</v>
      </c>
      <c r="MO20" s="27">
        <f t="shared" si="172"/>
        <v>0</v>
      </c>
      <c r="MP20" s="27">
        <f t="shared" si="173"/>
        <v>0</v>
      </c>
      <c r="MQ20" s="27" t="str">
        <f t="shared" si="174"/>
        <v>14</v>
      </c>
      <c r="MR20" s="27">
        <f t="shared" si="175"/>
        <v>0</v>
      </c>
      <c r="MS20" s="27">
        <f t="shared" si="176"/>
        <v>0</v>
      </c>
      <c r="MT20" s="27">
        <f t="shared" si="177"/>
        <v>0</v>
      </c>
      <c r="MU20" s="27">
        <f t="shared" si="178"/>
        <v>0</v>
      </c>
      <c r="MV20" s="27">
        <f t="shared" si="179"/>
        <v>0</v>
      </c>
      <c r="MW20" s="27">
        <f t="shared" si="180"/>
        <v>0</v>
      </c>
      <c r="MX20" s="27">
        <f t="shared" si="181"/>
        <v>0</v>
      </c>
      <c r="MY20" s="27">
        <f t="shared" si="182"/>
        <v>0</v>
      </c>
      <c r="MZ20" s="27">
        <f t="shared" si="183"/>
        <v>0</v>
      </c>
      <c r="NA20" s="27">
        <f t="shared" si="184"/>
        <v>0</v>
      </c>
      <c r="NB20" s="27">
        <f t="shared" si="185"/>
        <v>0</v>
      </c>
      <c r="NC20" s="27">
        <f t="shared" si="186"/>
        <v>0</v>
      </c>
      <c r="ND20" s="27">
        <f t="shared" si="187"/>
        <v>0</v>
      </c>
      <c r="NE20" s="27">
        <f t="shared" si="188"/>
        <v>0</v>
      </c>
      <c r="NF20" s="27">
        <f t="shared" si="189"/>
        <v>0</v>
      </c>
      <c r="NG20" s="27">
        <f t="shared" si="190"/>
        <v>0</v>
      </c>
      <c r="NH20" s="27">
        <f t="shared" si="191"/>
        <v>0</v>
      </c>
      <c r="NI20" s="27">
        <f t="shared" si="192"/>
        <v>0</v>
      </c>
      <c r="NJ20" s="27">
        <f t="shared" si="193"/>
        <v>0</v>
      </c>
      <c r="NK20" s="27">
        <f t="shared" si="194"/>
        <v>0</v>
      </c>
      <c r="NL20" s="27">
        <f t="shared" si="195"/>
        <v>0</v>
      </c>
      <c r="NM20" s="27">
        <f t="shared" si="196"/>
        <v>0</v>
      </c>
      <c r="NN20" s="27">
        <f t="shared" si="197"/>
        <v>0</v>
      </c>
      <c r="NO20" s="27">
        <f t="shared" si="198"/>
        <v>0</v>
      </c>
      <c r="NP20" s="27">
        <f t="shared" si="199"/>
        <v>0</v>
      </c>
      <c r="NQ20" s="27">
        <f t="shared" si="200"/>
        <v>0</v>
      </c>
      <c r="NR20" s="27">
        <f t="shared" si="201"/>
        <v>0</v>
      </c>
      <c r="NS20" s="27">
        <f t="shared" si="202"/>
        <v>0</v>
      </c>
      <c r="NT20" s="27">
        <f t="shared" si="203"/>
        <v>0</v>
      </c>
      <c r="NU20" s="27">
        <f t="shared" si="204"/>
        <v>0</v>
      </c>
      <c r="NV20" s="27">
        <f t="shared" si="205"/>
        <v>0</v>
      </c>
      <c r="NX20" s="28">
        <f t="shared" si="206"/>
        <v>178</v>
      </c>
      <c r="NY20" s="28">
        <f t="shared" si="207"/>
        <v>191</v>
      </c>
      <c r="NZ20" s="28">
        <f t="shared" si="208"/>
        <v>115</v>
      </c>
      <c r="OA20" s="28">
        <f t="shared" si="209"/>
        <v>55</v>
      </c>
      <c r="OB20" s="28">
        <f t="shared" si="210"/>
        <v>0</v>
      </c>
      <c r="OC20" s="28">
        <f t="shared" si="211"/>
        <v>126</v>
      </c>
      <c r="OD20" s="28">
        <f t="shared" si="212"/>
        <v>354.16666666666663</v>
      </c>
      <c r="OE20" s="28">
        <f t="shared" si="213"/>
        <v>126</v>
      </c>
      <c r="OG20" s="27" t="str">
        <f t="shared" si="214"/>
        <v>2</v>
      </c>
      <c r="OH20" s="27" t="str">
        <f t="shared" si="215"/>
        <v>14</v>
      </c>
      <c r="OI20" s="27" t="str">
        <f t="shared" si="216"/>
        <v>24</v>
      </c>
      <c r="OJ20" s="27" t="str">
        <f t="shared" si="217"/>
        <v>5</v>
      </c>
      <c r="OK20" s="27">
        <f t="shared" si="218"/>
        <v>0</v>
      </c>
      <c r="OL20" s="27" t="str">
        <f t="shared" si="219"/>
        <v>24</v>
      </c>
      <c r="OM20" s="27" t="str">
        <f t="shared" si="220"/>
        <v>24</v>
      </c>
      <c r="ON20" s="27">
        <f t="shared" si="221"/>
        <v>0</v>
      </c>
      <c r="OO20" s="27" t="str">
        <f t="shared" si="222"/>
        <v>4</v>
      </c>
      <c r="OP20" s="27" t="str">
        <f t="shared" si="223"/>
        <v>18</v>
      </c>
      <c r="OQ20" s="27">
        <f t="shared" si="224"/>
        <v>0</v>
      </c>
      <c r="OR20" s="27" t="str">
        <f t="shared" si="225"/>
        <v>19</v>
      </c>
      <c r="OS20" s="27" t="str">
        <f t="shared" si="226"/>
        <v>20</v>
      </c>
      <c r="OT20" s="27">
        <f t="shared" si="227"/>
        <v>0</v>
      </c>
      <c r="OU20" s="27" t="str">
        <f t="shared" si="228"/>
        <v>5</v>
      </c>
      <c r="OV20" s="27">
        <f t="shared" si="229"/>
        <v>0</v>
      </c>
      <c r="OW20" s="27" t="str">
        <f t="shared" si="230"/>
        <v>20</v>
      </c>
      <c r="OX20" s="27">
        <f t="shared" si="231"/>
        <v>0</v>
      </c>
      <c r="OY20" s="27" t="str">
        <f t="shared" si="232"/>
        <v>14</v>
      </c>
      <c r="OZ20" s="27" t="str">
        <f t="shared" si="233"/>
        <v>18</v>
      </c>
      <c r="PA20" s="27" t="str">
        <f t="shared" si="234"/>
        <v>24</v>
      </c>
      <c r="PB20" s="27" t="str">
        <f t="shared" si="235"/>
        <v>22</v>
      </c>
      <c r="PC20" s="27">
        <f t="shared" si="236"/>
        <v>0</v>
      </c>
      <c r="PD20" s="27">
        <f t="shared" si="237"/>
        <v>0</v>
      </c>
      <c r="PE20" s="27" t="str">
        <f t="shared" si="238"/>
        <v>18</v>
      </c>
      <c r="PF20" s="27" t="str">
        <f t="shared" si="239"/>
        <v>13</v>
      </c>
      <c r="PG20" s="27" t="str">
        <f t="shared" si="240"/>
        <v>12</v>
      </c>
      <c r="PH20" s="27">
        <f t="shared" si="241"/>
        <v>0</v>
      </c>
      <c r="PI20" s="27">
        <f t="shared" si="242"/>
        <v>0</v>
      </c>
      <c r="PJ20" s="27" t="str">
        <f t="shared" si="243"/>
        <v>11</v>
      </c>
      <c r="PK20" s="27" t="str">
        <f t="shared" si="244"/>
        <v>34</v>
      </c>
      <c r="PL20" s="27" t="str">
        <f t="shared" si="245"/>
        <v>17</v>
      </c>
      <c r="PM20" s="27" t="str">
        <f t="shared" si="246"/>
        <v>19</v>
      </c>
      <c r="PN20" s="27" t="str">
        <f t="shared" si="247"/>
        <v>16</v>
      </c>
      <c r="PO20" s="27" t="str">
        <f t="shared" si="248"/>
        <v>16</v>
      </c>
      <c r="PP20" s="27" t="str">
        <f t="shared" si="249"/>
        <v>20</v>
      </c>
      <c r="PQ20" s="27">
        <f t="shared" si="250"/>
        <v>0</v>
      </c>
      <c r="PR20" s="27" t="str">
        <f t="shared" si="251"/>
        <v>26</v>
      </c>
      <c r="PS20" s="27">
        <f t="shared" si="252"/>
        <v>0</v>
      </c>
      <c r="PT20" s="27">
        <f t="shared" si="253"/>
        <v>0</v>
      </c>
      <c r="PU20" s="27" t="str">
        <f t="shared" si="254"/>
        <v>25</v>
      </c>
      <c r="PV20" s="27">
        <f t="shared" si="255"/>
        <v>0</v>
      </c>
      <c r="PW20" s="27">
        <f t="shared" si="256"/>
        <v>0</v>
      </c>
      <c r="PX20" s="27">
        <f t="shared" si="257"/>
        <v>0</v>
      </c>
      <c r="PY20" s="27" t="str">
        <f t="shared" si="258"/>
        <v>19</v>
      </c>
      <c r="PZ20" s="27">
        <f t="shared" si="259"/>
        <v>0</v>
      </c>
      <c r="QA20" s="27">
        <f t="shared" si="260"/>
        <v>0</v>
      </c>
      <c r="QB20" s="27" t="str">
        <f t="shared" si="261"/>
        <v>19</v>
      </c>
      <c r="QC20" s="27">
        <f t="shared" si="262"/>
        <v>0</v>
      </c>
      <c r="QD20" s="27">
        <f t="shared" si="263"/>
        <v>0</v>
      </c>
      <c r="QE20" s="27" t="str">
        <f t="shared" si="264"/>
        <v>17</v>
      </c>
      <c r="QF20" s="27">
        <f t="shared" si="265"/>
        <v>0</v>
      </c>
      <c r="QG20" s="27">
        <f t="shared" si="266"/>
        <v>0</v>
      </c>
      <c r="QH20" s="27">
        <f t="shared" si="267"/>
        <v>0</v>
      </c>
      <c r="QI20" s="27">
        <f t="shared" si="268"/>
        <v>0</v>
      </c>
      <c r="QJ20" s="27">
        <f t="shared" si="269"/>
        <v>0</v>
      </c>
      <c r="QK20" s="27">
        <f t="shared" si="270"/>
        <v>0</v>
      </c>
      <c r="QL20" s="27">
        <f t="shared" si="271"/>
        <v>0</v>
      </c>
      <c r="QM20" s="27">
        <f t="shared" si="272"/>
        <v>0</v>
      </c>
      <c r="QN20" s="27">
        <f t="shared" si="273"/>
        <v>0</v>
      </c>
      <c r="QO20" s="27">
        <f t="shared" si="274"/>
        <v>0</v>
      </c>
      <c r="QP20" s="27">
        <f t="shared" si="275"/>
        <v>0</v>
      </c>
      <c r="QQ20" s="27">
        <f t="shared" si="276"/>
        <v>0</v>
      </c>
      <c r="QR20" s="27">
        <f t="shared" si="277"/>
        <v>0</v>
      </c>
      <c r="QS20" s="27">
        <f t="shared" si="278"/>
        <v>0</v>
      </c>
      <c r="QT20" s="27">
        <f t="shared" si="279"/>
        <v>0</v>
      </c>
      <c r="QU20" s="27">
        <f t="shared" si="280"/>
        <v>0</v>
      </c>
      <c r="QV20" s="27">
        <f t="shared" si="281"/>
        <v>0</v>
      </c>
      <c r="QW20" s="27">
        <f t="shared" si="282"/>
        <v>0</v>
      </c>
      <c r="QX20" s="27">
        <f t="shared" si="283"/>
        <v>0</v>
      </c>
      <c r="QY20" s="27">
        <f t="shared" si="284"/>
        <v>0</v>
      </c>
      <c r="QZ20" s="27">
        <f t="shared" si="285"/>
        <v>0</v>
      </c>
      <c r="RA20" s="27">
        <f t="shared" si="286"/>
        <v>0</v>
      </c>
      <c r="RB20" s="27">
        <f t="shared" si="287"/>
        <v>0</v>
      </c>
      <c r="RC20" s="27">
        <f t="shared" si="288"/>
        <v>0</v>
      </c>
      <c r="RD20" s="27">
        <f t="shared" si="289"/>
        <v>0</v>
      </c>
      <c r="RE20" s="27">
        <f t="shared" si="290"/>
        <v>0</v>
      </c>
      <c r="RF20" s="27">
        <f t="shared" si="291"/>
        <v>0</v>
      </c>
      <c r="RG20" s="27">
        <f t="shared" si="292"/>
        <v>0</v>
      </c>
      <c r="RH20" s="27">
        <f t="shared" si="293"/>
        <v>0</v>
      </c>
      <c r="RI20" s="27">
        <f t="shared" si="294"/>
        <v>0</v>
      </c>
      <c r="RJ20" s="27">
        <f t="shared" si="295"/>
        <v>0</v>
      </c>
      <c r="RL20" s="28">
        <f t="shared" si="296"/>
        <v>90</v>
      </c>
      <c r="RM20" s="28">
        <f t="shared" si="297"/>
        <v>78</v>
      </c>
      <c r="RN20" s="28">
        <f t="shared" si="298"/>
        <v>48</v>
      </c>
      <c r="RO20" s="28">
        <f t="shared" si="299"/>
        <v>22</v>
      </c>
      <c r="RP20" s="28">
        <f t="shared" si="300"/>
        <v>0</v>
      </c>
      <c r="RQ20" s="28">
        <f t="shared" si="301"/>
        <v>162</v>
      </c>
      <c r="RT20" s="27" t="str">
        <f t="shared" si="302"/>
        <v>10</v>
      </c>
      <c r="RU20" s="27" t="str">
        <f t="shared" si="303"/>
        <v>7</v>
      </c>
      <c r="RV20" s="27" t="str">
        <f t="shared" si="304"/>
        <v>6</v>
      </c>
      <c r="RW20" s="27" t="str">
        <f t="shared" si="305"/>
        <v>13</v>
      </c>
      <c r="RX20" s="27" t="str">
        <f t="shared" si="306"/>
        <v>0</v>
      </c>
      <c r="RY20" s="27" t="str">
        <f t="shared" si="307"/>
        <v>5</v>
      </c>
      <c r="RZ20" s="27" t="str">
        <f t="shared" si="308"/>
        <v>10</v>
      </c>
      <c r="SA20" s="27" t="str">
        <f t="shared" si="309"/>
        <v>0</v>
      </c>
      <c r="SB20" s="27" t="str">
        <f t="shared" si="310"/>
        <v>11</v>
      </c>
      <c r="SC20" s="27" t="str">
        <f t="shared" si="311"/>
        <v>12</v>
      </c>
      <c r="SD20" s="27" t="str">
        <f t="shared" si="312"/>
        <v>0</v>
      </c>
      <c r="SE20" s="27" t="str">
        <f t="shared" si="313"/>
        <v>6</v>
      </c>
      <c r="SF20" s="27" t="str">
        <f t="shared" si="314"/>
        <v>6</v>
      </c>
      <c r="SG20" s="27" t="str">
        <f t="shared" si="315"/>
        <v>0</v>
      </c>
      <c r="SH20" s="27" t="str">
        <f t="shared" si="316"/>
        <v>7</v>
      </c>
      <c r="SI20" s="27" t="str">
        <f t="shared" si="317"/>
        <v>0</v>
      </c>
      <c r="SJ20" s="27" t="str">
        <f t="shared" si="318"/>
        <v>5</v>
      </c>
      <c r="SK20" s="27" t="str">
        <f t="shared" si="319"/>
        <v>0</v>
      </c>
      <c r="SL20" s="27" t="str">
        <f t="shared" si="320"/>
        <v>7</v>
      </c>
      <c r="SM20" s="27" t="str">
        <f t="shared" si="321"/>
        <v>9</v>
      </c>
      <c r="SN20" s="27" t="str">
        <f t="shared" si="322"/>
        <v>5</v>
      </c>
      <c r="SO20" s="27" t="str">
        <f t="shared" si="323"/>
        <v>6</v>
      </c>
      <c r="SP20" s="27" t="str">
        <f t="shared" si="324"/>
        <v>0</v>
      </c>
      <c r="SQ20" s="27" t="str">
        <f t="shared" si="325"/>
        <v>0</v>
      </c>
      <c r="SR20" s="27" t="str">
        <f t="shared" si="326"/>
        <v>8</v>
      </c>
      <c r="SS20" s="27" t="str">
        <f t="shared" si="327"/>
        <v>7</v>
      </c>
      <c r="ST20" s="27" t="str">
        <f t="shared" si="328"/>
        <v>7</v>
      </c>
      <c r="SU20" s="27" t="str">
        <f t="shared" si="329"/>
        <v>0</v>
      </c>
      <c r="SV20" s="27" t="str">
        <f t="shared" si="330"/>
        <v>0</v>
      </c>
      <c r="SW20" s="27" t="str">
        <f t="shared" si="331"/>
        <v>11</v>
      </c>
      <c r="SX20" s="27" t="str">
        <f t="shared" si="332"/>
        <v>6</v>
      </c>
      <c r="SY20" s="27" t="str">
        <f t="shared" si="333"/>
        <v>11</v>
      </c>
      <c r="SZ20" s="27" t="str">
        <f t="shared" si="334"/>
        <v>6</v>
      </c>
      <c r="TA20" s="27" t="str">
        <f t="shared" si="335"/>
        <v>5</v>
      </c>
      <c r="TB20" s="27" t="str">
        <f t="shared" si="336"/>
        <v>7</v>
      </c>
      <c r="TC20" s="27" t="str">
        <f t="shared" si="337"/>
        <v>9</v>
      </c>
      <c r="TD20" s="27" t="str">
        <f t="shared" si="338"/>
        <v>0</v>
      </c>
      <c r="TE20" s="27" t="str">
        <f t="shared" si="339"/>
        <v>5</v>
      </c>
      <c r="TF20" s="27" t="str">
        <f t="shared" si="340"/>
        <v>0</v>
      </c>
      <c r="TG20" s="27" t="str">
        <f t="shared" si="341"/>
        <v>0</v>
      </c>
      <c r="TH20" s="27" t="str">
        <f t="shared" si="342"/>
        <v>9</v>
      </c>
      <c r="TI20" s="27" t="str">
        <f t="shared" si="343"/>
        <v>0</v>
      </c>
      <c r="TJ20" s="27" t="str">
        <f t="shared" si="344"/>
        <v>0</v>
      </c>
      <c r="TK20" s="27" t="str">
        <f t="shared" si="345"/>
        <v>0</v>
      </c>
      <c r="TL20" s="27" t="str">
        <f t="shared" si="346"/>
        <v>8</v>
      </c>
      <c r="TM20" s="27" t="str">
        <f t="shared" si="347"/>
        <v>0</v>
      </c>
      <c r="TN20" s="27" t="str">
        <f t="shared" si="348"/>
        <v>0</v>
      </c>
      <c r="TO20" s="27" t="str">
        <f t="shared" si="349"/>
        <v>8</v>
      </c>
      <c r="TP20" s="27" t="str">
        <f t="shared" si="350"/>
        <v>0</v>
      </c>
      <c r="TQ20" s="27" t="str">
        <f t="shared" si="351"/>
        <v>0</v>
      </c>
      <c r="TR20" s="27" t="str">
        <f t="shared" si="352"/>
        <v>6</v>
      </c>
      <c r="TS20" s="27" t="str">
        <f t="shared" si="353"/>
        <v>0</v>
      </c>
      <c r="TT20" s="27" t="str">
        <f t="shared" si="354"/>
        <v>0</v>
      </c>
      <c r="TU20" s="27" t="str">
        <f t="shared" si="355"/>
        <v>0</v>
      </c>
      <c r="TV20" s="27" t="str">
        <f t="shared" si="356"/>
        <v>0</v>
      </c>
      <c r="TW20" s="27" t="str">
        <f t="shared" si="357"/>
        <v>0</v>
      </c>
      <c r="TX20" s="27" t="str">
        <f t="shared" si="358"/>
        <v>0</v>
      </c>
      <c r="TY20" s="27" t="str">
        <f t="shared" si="359"/>
        <v>0</v>
      </c>
      <c r="TZ20" s="27" t="str">
        <f t="shared" si="360"/>
        <v>0</v>
      </c>
      <c r="UA20" s="27" t="str">
        <f t="shared" si="361"/>
        <v>0</v>
      </c>
      <c r="UB20" s="27" t="str">
        <f t="shared" si="362"/>
        <v>0</v>
      </c>
      <c r="UC20" s="27" t="str">
        <f t="shared" si="363"/>
        <v>0</v>
      </c>
      <c r="UD20" s="27" t="str">
        <f t="shared" si="364"/>
        <v>0</v>
      </c>
      <c r="UE20" s="27" t="str">
        <f t="shared" si="365"/>
        <v>0</v>
      </c>
      <c r="UF20" s="27" t="str">
        <f t="shared" si="366"/>
        <v>0</v>
      </c>
      <c r="UG20" s="27" t="str">
        <f t="shared" si="367"/>
        <v>0</v>
      </c>
      <c r="UH20" s="27" t="str">
        <f t="shared" si="368"/>
        <v>0</v>
      </c>
      <c r="UI20" s="27" t="str">
        <f t="shared" si="369"/>
        <v>0</v>
      </c>
      <c r="UJ20" s="27" t="str">
        <f t="shared" si="370"/>
        <v>0</v>
      </c>
      <c r="UK20" s="27" t="str">
        <f t="shared" si="371"/>
        <v>0</v>
      </c>
      <c r="UL20" s="27" t="str">
        <f t="shared" si="372"/>
        <v>0</v>
      </c>
      <c r="UM20" s="27" t="str">
        <f t="shared" si="373"/>
        <v>0</v>
      </c>
      <c r="UN20" s="27" t="str">
        <f t="shared" si="374"/>
        <v>0</v>
      </c>
      <c r="UO20" s="27" t="str">
        <f t="shared" si="375"/>
        <v>0</v>
      </c>
      <c r="UP20" s="27" t="str">
        <f t="shared" si="376"/>
        <v>0</v>
      </c>
      <c r="UQ20" s="27" t="str">
        <f t="shared" si="377"/>
        <v>0</v>
      </c>
      <c r="UR20" s="27" t="str">
        <f t="shared" si="378"/>
        <v>0</v>
      </c>
      <c r="US20" s="27" t="str">
        <f t="shared" si="379"/>
        <v>0</v>
      </c>
      <c r="UT20" s="27" t="str">
        <f t="shared" si="380"/>
        <v>0</v>
      </c>
      <c r="UU20" s="27" t="str">
        <f t="shared" si="381"/>
        <v>0</v>
      </c>
      <c r="UV20" s="27" t="str">
        <f t="shared" si="382"/>
        <v>0</v>
      </c>
      <c r="UW20" s="27" t="str">
        <f t="shared" si="383"/>
        <v>0</v>
      </c>
      <c r="UY20" s="28">
        <f t="shared" si="384"/>
        <v>107.06</v>
      </c>
      <c r="UZ20" s="28">
        <f t="shared" si="385"/>
        <v>47.8</v>
      </c>
      <c r="VA20" s="28">
        <f t="shared" si="386"/>
        <v>3.29</v>
      </c>
      <c r="VB20" s="28">
        <f t="shared" si="387"/>
        <v>7.8000000000000007</v>
      </c>
      <c r="VC20" s="28">
        <f t="shared" si="388"/>
        <v>0</v>
      </c>
      <c r="VD20" s="28">
        <f t="shared" si="389"/>
        <v>132.43833333333333</v>
      </c>
      <c r="VG20" s="27" t="str">
        <f t="shared" si="390"/>
        <v>5.87</v>
      </c>
      <c r="VH20" s="27" t="str">
        <f t="shared" si="391"/>
        <v>7.2</v>
      </c>
      <c r="VI20" s="27" t="str">
        <f t="shared" si="392"/>
        <v>12.38</v>
      </c>
      <c r="VJ20" s="27" t="str">
        <f t="shared" si="393"/>
        <v>-0.3</v>
      </c>
      <c r="VK20" s="27">
        <f t="shared" si="394"/>
        <v>0</v>
      </c>
      <c r="VL20" s="27" t="str">
        <f t="shared" si="395"/>
        <v>6.77</v>
      </c>
      <c r="VM20" s="27" t="str">
        <f t="shared" si="396"/>
        <v>3.09</v>
      </c>
      <c r="VN20" s="27">
        <f t="shared" si="397"/>
        <v>0</v>
      </c>
      <c r="VO20" s="27" t="str">
        <f t="shared" si="398"/>
        <v>5.64</v>
      </c>
      <c r="VP20" s="27" t="str">
        <f t="shared" si="399"/>
        <v>8.83</v>
      </c>
      <c r="VQ20" s="27">
        <f t="shared" si="400"/>
        <v>0</v>
      </c>
      <c r="VR20" s="27" t="str">
        <f t="shared" si="401"/>
        <v>15.49</v>
      </c>
      <c r="VS20" s="27" t="str">
        <f t="shared" si="402"/>
        <v>13.37</v>
      </c>
      <c r="VT20" s="27">
        <f t="shared" si="403"/>
        <v>0</v>
      </c>
      <c r="VU20" s="27" t="str">
        <f t="shared" si="404"/>
        <v>0.3</v>
      </c>
      <c r="VV20" s="27">
        <f t="shared" si="405"/>
        <v>0</v>
      </c>
      <c r="VW20" s="27" t="str">
        <f t="shared" si="406"/>
        <v>4.96</v>
      </c>
      <c r="VX20" s="27">
        <f t="shared" si="407"/>
        <v>0</v>
      </c>
      <c r="VY20" s="27" t="str">
        <f t="shared" si="408"/>
        <v>3.07</v>
      </c>
      <c r="VZ20" s="27" t="str">
        <f t="shared" si="409"/>
        <v>6.08</v>
      </c>
      <c r="WA20" s="27" t="str">
        <f t="shared" si="410"/>
        <v>12.97</v>
      </c>
      <c r="WB20" s="27" t="str">
        <f t="shared" si="411"/>
        <v>9.37</v>
      </c>
      <c r="WC20" s="27">
        <f t="shared" si="412"/>
        <v>0</v>
      </c>
      <c r="WD20" s="27">
        <f t="shared" si="413"/>
        <v>0</v>
      </c>
      <c r="WE20" s="27" t="str">
        <f t="shared" si="414"/>
        <v>7.72</v>
      </c>
      <c r="WF20" s="27" t="str">
        <f t="shared" si="415"/>
        <v>6.37</v>
      </c>
      <c r="WG20" s="27" t="str">
        <f t="shared" si="416"/>
        <v>10.38</v>
      </c>
      <c r="WH20" s="27">
        <f t="shared" si="417"/>
        <v>0</v>
      </c>
      <c r="WI20" s="27">
        <f t="shared" si="418"/>
        <v>0</v>
      </c>
      <c r="WJ20" s="27" t="str">
        <f t="shared" si="419"/>
        <v>8.56</v>
      </c>
      <c r="WK20" s="27" t="str">
        <f t="shared" si="420"/>
        <v>-2.32</v>
      </c>
      <c r="WL20" s="27" t="str">
        <f t="shared" si="421"/>
        <v>-1.11</v>
      </c>
      <c r="WM20" s="27" t="str">
        <f t="shared" si="422"/>
        <v>11.14</v>
      </c>
      <c r="WN20" s="27" t="str">
        <f t="shared" si="423"/>
        <v>0.01</v>
      </c>
      <c r="WO20" s="27" t="str">
        <f t="shared" si="424"/>
        <v>3.01</v>
      </c>
      <c r="WP20" s="27" t="str">
        <f t="shared" si="425"/>
        <v>10.36</v>
      </c>
      <c r="WQ20" s="27">
        <f t="shared" si="426"/>
        <v>0</v>
      </c>
      <c r="WR20" s="27" t="str">
        <f t="shared" si="427"/>
        <v>-9.19</v>
      </c>
      <c r="WS20" s="27">
        <f t="shared" si="428"/>
        <v>0</v>
      </c>
      <c r="WT20" s="27">
        <f t="shared" si="429"/>
        <v>0</v>
      </c>
      <c r="WU20" s="27" t="str">
        <f t="shared" si="430"/>
        <v>-1.87</v>
      </c>
      <c r="WV20" s="27">
        <f t="shared" si="431"/>
        <v>0</v>
      </c>
      <c r="WW20" s="27">
        <f t="shared" si="432"/>
        <v>0</v>
      </c>
      <c r="WX20" s="27">
        <f t="shared" si="433"/>
        <v>0</v>
      </c>
      <c r="WY20" s="27" t="str">
        <f t="shared" si="434"/>
        <v>3.7</v>
      </c>
      <c r="WZ20" s="27">
        <f t="shared" si="435"/>
        <v>0</v>
      </c>
      <c r="XA20" s="27">
        <f t="shared" si="436"/>
        <v>0</v>
      </c>
      <c r="XB20" s="27" t="str">
        <f t="shared" si="437"/>
        <v>3</v>
      </c>
      <c r="XC20" s="27">
        <f t="shared" si="438"/>
        <v>0</v>
      </c>
      <c r="XD20" s="27">
        <f t="shared" si="439"/>
        <v>0</v>
      </c>
      <c r="XE20" s="27" t="str">
        <f t="shared" si="440"/>
        <v>1.1</v>
      </c>
      <c r="XF20" s="27">
        <f t="shared" si="441"/>
        <v>0</v>
      </c>
      <c r="XG20" s="27">
        <f t="shared" si="442"/>
        <v>0</v>
      </c>
      <c r="XH20" s="27">
        <f t="shared" si="443"/>
        <v>0</v>
      </c>
      <c r="XI20" s="27">
        <f t="shared" si="444"/>
        <v>0</v>
      </c>
      <c r="XJ20" s="27">
        <f t="shared" si="445"/>
        <v>0</v>
      </c>
      <c r="XK20" s="27">
        <f t="shared" si="446"/>
        <v>0</v>
      </c>
      <c r="XL20" s="27">
        <f t="shared" si="447"/>
        <v>0</v>
      </c>
      <c r="XM20" s="27">
        <f t="shared" si="448"/>
        <v>0</v>
      </c>
      <c r="XN20" s="27">
        <f t="shared" si="449"/>
        <v>0</v>
      </c>
      <c r="XO20" s="27">
        <f t="shared" si="450"/>
        <v>0</v>
      </c>
      <c r="XP20" s="27">
        <f t="shared" si="451"/>
        <v>0</v>
      </c>
      <c r="XQ20" s="27">
        <f t="shared" si="452"/>
        <v>0</v>
      </c>
      <c r="XR20" s="27">
        <f t="shared" si="453"/>
        <v>0</v>
      </c>
      <c r="XS20" s="27">
        <f t="shared" si="454"/>
        <v>0</v>
      </c>
      <c r="XT20" s="27">
        <f t="shared" si="455"/>
        <v>0</v>
      </c>
      <c r="XU20" s="27">
        <f t="shared" si="456"/>
        <v>0</v>
      </c>
      <c r="XV20" s="27">
        <f t="shared" si="457"/>
        <v>0</v>
      </c>
      <c r="XW20" s="27">
        <f t="shared" si="458"/>
        <v>0</v>
      </c>
      <c r="XX20" s="27">
        <f t="shared" si="459"/>
        <v>0</v>
      </c>
      <c r="XY20" s="27">
        <f t="shared" si="460"/>
        <v>0</v>
      </c>
      <c r="XZ20" s="27">
        <f t="shared" si="461"/>
        <v>0</v>
      </c>
      <c r="YA20" s="27">
        <f t="shared" si="462"/>
        <v>0</v>
      </c>
      <c r="YB20" s="27">
        <f t="shared" si="463"/>
        <v>0</v>
      </c>
      <c r="YC20" s="27">
        <f t="shared" si="464"/>
        <v>0</v>
      </c>
      <c r="YD20" s="27">
        <f t="shared" si="465"/>
        <v>0</v>
      </c>
      <c r="YE20" s="27">
        <f t="shared" si="466"/>
        <v>0</v>
      </c>
      <c r="YF20" s="27">
        <f t="shared" si="467"/>
        <v>0</v>
      </c>
      <c r="YG20" s="27">
        <f t="shared" si="468"/>
        <v>0</v>
      </c>
      <c r="YH20" s="27">
        <f t="shared" si="469"/>
        <v>0</v>
      </c>
      <c r="YI20" s="27">
        <f t="shared" si="470"/>
        <v>0</v>
      </c>
      <c r="YJ20" s="27">
        <f t="shared" si="471"/>
        <v>0</v>
      </c>
      <c r="YL20" s="28">
        <f t="shared" si="472"/>
        <v>834</v>
      </c>
      <c r="YM20" s="28">
        <f t="shared" si="473"/>
        <v>849</v>
      </c>
      <c r="YN20" s="28">
        <f t="shared" si="474"/>
        <v>538</v>
      </c>
      <c r="YO20" s="28">
        <f t="shared" si="475"/>
        <v>275</v>
      </c>
      <c r="YP20" s="28">
        <f t="shared" si="476"/>
        <v>0</v>
      </c>
      <c r="YQ20" s="28">
        <f t="shared" si="477"/>
        <v>1661</v>
      </c>
      <c r="YT20" s="27" t="str">
        <f t="shared" si="478"/>
        <v>78</v>
      </c>
      <c r="YU20" s="27" t="str">
        <f t="shared" si="479"/>
        <v>69</v>
      </c>
      <c r="YV20" s="27" t="str">
        <f t="shared" si="480"/>
        <v>56</v>
      </c>
      <c r="YW20" s="27" t="str">
        <f t="shared" si="481"/>
        <v>98</v>
      </c>
      <c r="YX20" s="27">
        <f t="shared" si="482"/>
        <v>0</v>
      </c>
      <c r="YY20" s="27" t="str">
        <f t="shared" si="483"/>
        <v>100</v>
      </c>
      <c r="YZ20" s="27" t="str">
        <f t="shared" si="484"/>
        <v>91</v>
      </c>
      <c r="ZA20" s="27">
        <f t="shared" si="485"/>
        <v>0</v>
      </c>
      <c r="ZB20" s="27" t="str">
        <f t="shared" si="486"/>
        <v>76</v>
      </c>
      <c r="ZC20" s="27" t="str">
        <f t="shared" si="487"/>
        <v>70</v>
      </c>
      <c r="ZD20" s="27">
        <f t="shared" si="488"/>
        <v>0</v>
      </c>
      <c r="ZE20" s="27" t="str">
        <f t="shared" si="489"/>
        <v>49</v>
      </c>
      <c r="ZF20" s="27" t="str">
        <f t="shared" si="490"/>
        <v>62</v>
      </c>
      <c r="ZG20" s="27">
        <f t="shared" si="491"/>
        <v>0</v>
      </c>
      <c r="ZH20" s="27" t="str">
        <f t="shared" si="492"/>
        <v>99</v>
      </c>
      <c r="ZI20" s="27">
        <f t="shared" si="493"/>
        <v>0</v>
      </c>
      <c r="ZJ20" s="27" t="str">
        <f t="shared" si="494"/>
        <v>96</v>
      </c>
      <c r="ZK20" s="27">
        <f t="shared" si="495"/>
        <v>0</v>
      </c>
      <c r="ZL20" s="27" t="str">
        <f t="shared" si="496"/>
        <v>90</v>
      </c>
      <c r="ZM20" s="27" t="str">
        <f t="shared" si="497"/>
        <v>88</v>
      </c>
      <c r="ZN20" s="27" t="str">
        <f t="shared" si="498"/>
        <v>77</v>
      </c>
      <c r="ZO20" s="27" t="str">
        <f t="shared" si="499"/>
        <v>86</v>
      </c>
      <c r="ZP20" s="27">
        <f t="shared" si="500"/>
        <v>0</v>
      </c>
      <c r="ZQ20" s="27">
        <f t="shared" si="501"/>
        <v>0</v>
      </c>
      <c r="ZR20" s="27" t="str">
        <f t="shared" si="502"/>
        <v>68</v>
      </c>
      <c r="ZS20" s="27" t="str">
        <f t="shared" si="503"/>
        <v>69</v>
      </c>
      <c r="ZT20" s="27" t="str">
        <f t="shared" si="504"/>
        <v>55</v>
      </c>
      <c r="ZU20" s="27">
        <f t="shared" si="505"/>
        <v>0</v>
      </c>
      <c r="ZV20" s="27">
        <f t="shared" si="506"/>
        <v>0</v>
      </c>
      <c r="ZW20" s="27" t="str">
        <f t="shared" si="507"/>
        <v>62</v>
      </c>
      <c r="ZX20" s="27" t="str">
        <f t="shared" si="508"/>
        <v>94</v>
      </c>
      <c r="ZY20" s="27" t="str">
        <f t="shared" si="509"/>
        <v>97</v>
      </c>
      <c r="ZZ20" s="27" t="str">
        <f t="shared" si="510"/>
        <v>59</v>
      </c>
      <c r="AAA20" s="27" t="str">
        <f t="shared" si="511"/>
        <v>94</v>
      </c>
      <c r="AAB20" s="27" t="str">
        <f t="shared" si="512"/>
        <v>96</v>
      </c>
      <c r="AAC20" s="27" t="str">
        <f t="shared" si="513"/>
        <v>54</v>
      </c>
      <c r="AAD20" s="27">
        <f t="shared" si="514"/>
        <v>0</v>
      </c>
      <c r="AAE20" s="27" t="str">
        <f t="shared" si="515"/>
        <v>92</v>
      </c>
      <c r="AAF20" s="27">
        <f t="shared" si="516"/>
        <v>0</v>
      </c>
      <c r="AAG20" s="27">
        <f t="shared" si="517"/>
        <v>0</v>
      </c>
      <c r="AAH20" s="27" t="str">
        <f t="shared" si="518"/>
        <v>96</v>
      </c>
      <c r="AAI20" s="27">
        <f t="shared" si="519"/>
        <v>0</v>
      </c>
      <c r="AAJ20" s="27">
        <f t="shared" si="520"/>
        <v>0</v>
      </c>
      <c r="AAK20" s="27">
        <f t="shared" si="521"/>
        <v>0</v>
      </c>
      <c r="AAL20" s="27" t="str">
        <f t="shared" si="522"/>
        <v>93</v>
      </c>
      <c r="AAM20" s="27">
        <f t="shared" si="523"/>
        <v>0</v>
      </c>
      <c r="AAN20" s="27">
        <f t="shared" si="524"/>
        <v>0</v>
      </c>
      <c r="AAO20" s="27" t="str">
        <f t="shared" si="525"/>
        <v>89</v>
      </c>
      <c r="AAP20" s="27">
        <f t="shared" si="526"/>
        <v>0</v>
      </c>
      <c r="AAQ20" s="27">
        <f t="shared" si="527"/>
        <v>0</v>
      </c>
      <c r="AAR20" s="27" t="str">
        <f t="shared" si="528"/>
        <v>93</v>
      </c>
      <c r="AAS20" s="27">
        <f t="shared" si="529"/>
        <v>0</v>
      </c>
      <c r="AAT20" s="27">
        <f t="shared" si="530"/>
        <v>0</v>
      </c>
      <c r="AAU20" s="27">
        <f t="shared" si="531"/>
        <v>0</v>
      </c>
      <c r="AAV20" s="27">
        <f t="shared" si="532"/>
        <v>0</v>
      </c>
      <c r="AAW20" s="27">
        <f t="shared" si="533"/>
        <v>0</v>
      </c>
      <c r="AAX20" s="27">
        <f t="shared" si="534"/>
        <v>0</v>
      </c>
      <c r="AAY20" s="27">
        <f t="shared" si="535"/>
        <v>0</v>
      </c>
      <c r="AAZ20" s="27">
        <f t="shared" si="536"/>
        <v>0</v>
      </c>
      <c r="ABA20" s="27">
        <f t="shared" si="537"/>
        <v>0</v>
      </c>
      <c r="ABB20" s="27">
        <f t="shared" si="538"/>
        <v>0</v>
      </c>
      <c r="ABC20" s="27">
        <f t="shared" si="539"/>
        <v>0</v>
      </c>
      <c r="ABD20" s="27">
        <f t="shared" si="540"/>
        <v>0</v>
      </c>
      <c r="ABE20" s="27">
        <f t="shared" si="541"/>
        <v>0</v>
      </c>
      <c r="ABF20" s="27">
        <f t="shared" si="542"/>
        <v>0</v>
      </c>
      <c r="ABG20" s="27">
        <f t="shared" si="543"/>
        <v>0</v>
      </c>
      <c r="ABH20" s="27">
        <f t="shared" si="544"/>
        <v>0</v>
      </c>
      <c r="ABI20" s="27">
        <f t="shared" si="545"/>
        <v>0</v>
      </c>
      <c r="ABJ20" s="27">
        <f t="shared" si="546"/>
        <v>0</v>
      </c>
      <c r="ABK20" s="27">
        <f t="shared" si="547"/>
        <v>0</v>
      </c>
      <c r="ABL20" s="27">
        <f t="shared" si="548"/>
        <v>0</v>
      </c>
      <c r="ABM20" s="27">
        <f t="shared" si="549"/>
        <v>0</v>
      </c>
      <c r="ABN20" s="27">
        <f t="shared" si="550"/>
        <v>0</v>
      </c>
      <c r="ABO20" s="27">
        <f t="shared" si="551"/>
        <v>0</v>
      </c>
      <c r="ABP20" s="27">
        <f t="shared" si="552"/>
        <v>0</v>
      </c>
      <c r="ABQ20" s="27">
        <f t="shared" si="553"/>
        <v>0</v>
      </c>
      <c r="ABR20" s="27">
        <f t="shared" si="554"/>
        <v>0</v>
      </c>
      <c r="ABS20" s="27">
        <f t="shared" si="555"/>
        <v>0</v>
      </c>
      <c r="ABT20" s="27">
        <f t="shared" si="556"/>
        <v>0</v>
      </c>
      <c r="ABU20" s="27">
        <f t="shared" si="557"/>
        <v>0</v>
      </c>
      <c r="ABV20" s="27">
        <f t="shared" si="558"/>
        <v>0</v>
      </c>
      <c r="ABW20" s="27">
        <f t="shared" si="559"/>
        <v>0</v>
      </c>
      <c r="ABY20" s="28">
        <f t="shared" si="560"/>
        <v>833.39999999999975</v>
      </c>
      <c r="ABZ20" s="28">
        <f t="shared" si="561"/>
        <v>464.79999999999995</v>
      </c>
      <c r="ACA20" s="28">
        <f t="shared" si="562"/>
        <v>249.29999999999998</v>
      </c>
      <c r="ACB20" s="28">
        <f t="shared" si="563"/>
        <v>98.6</v>
      </c>
      <c r="ACC20" s="28">
        <f t="shared" si="564"/>
        <v>0</v>
      </c>
      <c r="ACD20" s="28">
        <f t="shared" si="565"/>
        <v>1211.583333333333</v>
      </c>
      <c r="ACG20" s="27" t="str">
        <f t="shared" si="566"/>
        <v>215.9</v>
      </c>
      <c r="ACH20" s="27" t="str">
        <f t="shared" si="567"/>
        <v>41.8</v>
      </c>
      <c r="ACI20" s="27" t="str">
        <f t="shared" si="568"/>
        <v>39.2</v>
      </c>
      <c r="ACJ20" s="27" t="str">
        <f t="shared" si="569"/>
        <v>132</v>
      </c>
      <c r="ACK20" s="27">
        <f t="shared" si="570"/>
        <v>0</v>
      </c>
      <c r="ACL20" s="27" t="str">
        <f t="shared" si="571"/>
        <v>15.3</v>
      </c>
      <c r="ACM20" s="27" t="str">
        <f t="shared" si="572"/>
        <v>84.6</v>
      </c>
      <c r="ACN20" s="27">
        <f t="shared" si="573"/>
        <v>0</v>
      </c>
      <c r="ACO20" s="27" t="str">
        <f t="shared" si="574"/>
        <v>143.1</v>
      </c>
      <c r="ACP20" s="27" t="str">
        <f t="shared" si="575"/>
        <v>98.3</v>
      </c>
      <c r="ACQ20" s="27">
        <f t="shared" si="576"/>
        <v>0</v>
      </c>
      <c r="ACR20" s="27" t="str">
        <f t="shared" si="577"/>
        <v>50.3</v>
      </c>
      <c r="ACS20" s="27" t="str">
        <f t="shared" si="578"/>
        <v>10.5</v>
      </c>
      <c r="ACT20" s="27">
        <f t="shared" si="579"/>
        <v>0</v>
      </c>
      <c r="ACU20" s="27" t="str">
        <f t="shared" si="580"/>
        <v>113</v>
      </c>
      <c r="ACV20" s="27">
        <f t="shared" si="581"/>
        <v>0</v>
      </c>
      <c r="ACW20" s="27" t="str">
        <f t="shared" si="582"/>
        <v>41.4</v>
      </c>
      <c r="ACX20" s="27">
        <f t="shared" si="583"/>
        <v>0</v>
      </c>
      <c r="ACY20" s="27" t="str">
        <f t="shared" si="584"/>
        <v>29.8</v>
      </c>
      <c r="ACZ20" s="27" t="str">
        <f t="shared" si="585"/>
        <v>46.3</v>
      </c>
      <c r="ADA20" s="27" t="str">
        <f t="shared" si="586"/>
        <v>0</v>
      </c>
      <c r="ADB20" s="27" t="str">
        <f t="shared" si="587"/>
        <v>0</v>
      </c>
      <c r="ADC20" s="27">
        <f t="shared" si="588"/>
        <v>0</v>
      </c>
      <c r="ADD20" s="27">
        <f t="shared" si="589"/>
        <v>0</v>
      </c>
      <c r="ADE20" s="27" t="str">
        <f t="shared" si="590"/>
        <v>36.2</v>
      </c>
      <c r="ADF20" s="27" t="str">
        <f t="shared" si="591"/>
        <v>59.1</v>
      </c>
      <c r="ADG20" s="27" t="str">
        <f t="shared" si="592"/>
        <v>43.4</v>
      </c>
      <c r="ADH20" s="27">
        <f t="shared" si="593"/>
        <v>0</v>
      </c>
      <c r="ADI20" s="27">
        <f t="shared" si="594"/>
        <v>0</v>
      </c>
      <c r="ADJ20" s="27" t="str">
        <f t="shared" si="595"/>
        <v>100.8</v>
      </c>
      <c r="ADK20" s="27" t="str">
        <f t="shared" si="596"/>
        <v>13.6</v>
      </c>
      <c r="ADL20" s="27" t="str">
        <f t="shared" si="597"/>
        <v>84.1</v>
      </c>
      <c r="ADM20" s="27" t="str">
        <f t="shared" si="598"/>
        <v>38.8</v>
      </c>
      <c r="ADN20" s="27" t="str">
        <f t="shared" si="599"/>
        <v>18.4</v>
      </c>
      <c r="ADO20" s="27" t="str">
        <f t="shared" si="600"/>
        <v>29.5</v>
      </c>
      <c r="ADP20" s="27" t="str">
        <f t="shared" si="601"/>
        <v>31.8</v>
      </c>
      <c r="ADQ20" s="27">
        <f t="shared" si="602"/>
        <v>0</v>
      </c>
      <c r="ADR20" s="27" t="str">
        <f t="shared" si="603"/>
        <v>12.6</v>
      </c>
      <c r="ADS20" s="27">
        <f t="shared" si="604"/>
        <v>0</v>
      </c>
      <c r="ADT20" s="27">
        <f t="shared" si="605"/>
        <v>0</v>
      </c>
      <c r="ADU20" s="27" t="str">
        <f t="shared" si="606"/>
        <v>17.7</v>
      </c>
      <c r="ADV20" s="27">
        <f t="shared" si="607"/>
        <v>0</v>
      </c>
      <c r="ADW20" s="27">
        <f t="shared" si="608"/>
        <v>0</v>
      </c>
      <c r="ADX20" s="27">
        <f t="shared" si="609"/>
        <v>0</v>
      </c>
      <c r="ADY20" s="27" t="str">
        <f t="shared" si="610"/>
        <v>19.5</v>
      </c>
      <c r="ADZ20" s="27">
        <f t="shared" si="611"/>
        <v>0</v>
      </c>
      <c r="AEA20" s="27">
        <f t="shared" si="612"/>
        <v>0</v>
      </c>
      <c r="AEB20" s="27" t="str">
        <f t="shared" si="613"/>
        <v>58.5</v>
      </c>
      <c r="AEC20" s="27">
        <f t="shared" si="614"/>
        <v>0</v>
      </c>
      <c r="AED20" s="27">
        <f t="shared" si="615"/>
        <v>0</v>
      </c>
      <c r="AEE20" s="27" t="str">
        <f t="shared" si="616"/>
        <v>20.6</v>
      </c>
      <c r="AEF20" s="27">
        <f t="shared" si="617"/>
        <v>0</v>
      </c>
      <c r="AEG20" s="27">
        <f t="shared" si="618"/>
        <v>0</v>
      </c>
      <c r="AEH20" s="27">
        <f t="shared" si="619"/>
        <v>0</v>
      </c>
      <c r="AEI20" s="27">
        <f t="shared" si="620"/>
        <v>0</v>
      </c>
      <c r="AEJ20" s="27">
        <f t="shared" si="621"/>
        <v>0</v>
      </c>
      <c r="AEK20" s="27">
        <f t="shared" si="622"/>
        <v>0</v>
      </c>
      <c r="AEL20" s="27">
        <f t="shared" si="623"/>
        <v>0</v>
      </c>
      <c r="AEM20" s="27">
        <f t="shared" si="624"/>
        <v>0</v>
      </c>
      <c r="AEN20" s="27">
        <f t="shared" si="625"/>
        <v>0</v>
      </c>
      <c r="AEO20" s="27">
        <f t="shared" si="626"/>
        <v>0</v>
      </c>
      <c r="AEP20" s="27">
        <f t="shared" si="627"/>
        <v>0</v>
      </c>
      <c r="AEQ20" s="27">
        <f t="shared" si="628"/>
        <v>0</v>
      </c>
      <c r="AER20" s="27">
        <f t="shared" si="629"/>
        <v>0</v>
      </c>
      <c r="AES20" s="27">
        <f t="shared" si="630"/>
        <v>0</v>
      </c>
      <c r="AET20" s="27">
        <f t="shared" si="631"/>
        <v>0</v>
      </c>
      <c r="AEU20" s="27">
        <f t="shared" si="632"/>
        <v>0</v>
      </c>
      <c r="AEV20" s="27">
        <f t="shared" si="633"/>
        <v>0</v>
      </c>
      <c r="AEW20" s="27">
        <f t="shared" si="634"/>
        <v>0</v>
      </c>
      <c r="AEX20" s="27">
        <f t="shared" si="635"/>
        <v>0</v>
      </c>
      <c r="AEY20" s="27">
        <f t="shared" si="636"/>
        <v>0</v>
      </c>
      <c r="AEZ20" s="27">
        <f t="shared" si="637"/>
        <v>0</v>
      </c>
      <c r="AFA20" s="27">
        <f t="shared" si="638"/>
        <v>0</v>
      </c>
      <c r="AFB20" s="27">
        <f t="shared" si="639"/>
        <v>0</v>
      </c>
      <c r="AFC20" s="27">
        <f t="shared" si="640"/>
        <v>0</v>
      </c>
      <c r="AFD20" s="27">
        <f t="shared" si="641"/>
        <v>0</v>
      </c>
      <c r="AFE20" s="27">
        <f t="shared" si="642"/>
        <v>0</v>
      </c>
      <c r="AFF20" s="27">
        <f t="shared" si="643"/>
        <v>0</v>
      </c>
      <c r="AFG20" s="27">
        <f t="shared" si="644"/>
        <v>0</v>
      </c>
      <c r="AFH20" s="27">
        <f t="shared" si="645"/>
        <v>0</v>
      </c>
      <c r="AFI20" s="27">
        <f t="shared" si="646"/>
        <v>0</v>
      </c>
      <c r="AFJ20" s="27">
        <f t="shared" si="647"/>
        <v>0</v>
      </c>
      <c r="AFL20" s="28">
        <f t="shared" si="892"/>
        <v>75.375</v>
      </c>
      <c r="AFM20" s="28">
        <v>75.375</v>
      </c>
      <c r="AFN20" s="27">
        <v>2</v>
      </c>
      <c r="AFO20" s="27">
        <f t="shared" si="648"/>
        <v>2</v>
      </c>
      <c r="AFP20" s="27">
        <f t="shared" si="649"/>
        <v>2</v>
      </c>
      <c r="AFQ20" s="27">
        <f t="shared" si="650"/>
        <v>2</v>
      </c>
      <c r="AFR20" s="27">
        <f t="shared" si="651"/>
        <v>7</v>
      </c>
      <c r="AFS20" s="27">
        <f t="shared" si="652"/>
        <v>0</v>
      </c>
      <c r="AFT20" s="27">
        <f t="shared" si="653"/>
        <v>2</v>
      </c>
      <c r="AFU20" s="27">
        <f t="shared" si="654"/>
        <v>2</v>
      </c>
      <c r="AFV20" s="27">
        <f t="shared" si="655"/>
        <v>0</v>
      </c>
      <c r="AFW20" s="27">
        <f t="shared" si="656"/>
        <v>7</v>
      </c>
      <c r="AFX20" s="27">
        <f t="shared" si="657"/>
        <v>1</v>
      </c>
      <c r="AFY20" s="27">
        <f t="shared" si="658"/>
        <v>0</v>
      </c>
      <c r="AFZ20" s="27">
        <f t="shared" si="659"/>
        <v>2</v>
      </c>
      <c r="AGA20" s="27">
        <f t="shared" si="660"/>
        <v>2</v>
      </c>
      <c r="AGB20" s="27">
        <f t="shared" si="661"/>
        <v>0</v>
      </c>
      <c r="AGC20" s="27">
        <f t="shared" si="662"/>
        <v>2</v>
      </c>
      <c r="AGD20" s="27">
        <f t="shared" si="663"/>
        <v>0</v>
      </c>
      <c r="AGE20" s="27">
        <f t="shared" si="664"/>
        <v>2</v>
      </c>
      <c r="AGF20" s="27">
        <f t="shared" si="665"/>
        <v>0</v>
      </c>
      <c r="AGG20" s="27">
        <f t="shared" si="666"/>
        <v>3</v>
      </c>
      <c r="AGH20" s="27">
        <f t="shared" si="667"/>
        <v>2</v>
      </c>
      <c r="AGI20" s="27">
        <f t="shared" si="668"/>
        <v>2</v>
      </c>
      <c r="AGJ20" s="27">
        <f t="shared" si="669"/>
        <v>2</v>
      </c>
      <c r="AGK20" s="27">
        <f t="shared" si="670"/>
        <v>0</v>
      </c>
      <c r="AGL20" s="27">
        <f t="shared" si="671"/>
        <v>0</v>
      </c>
      <c r="AGM20" s="27">
        <f t="shared" si="672"/>
        <v>5</v>
      </c>
      <c r="AGN20" s="27">
        <f t="shared" si="673"/>
        <v>4</v>
      </c>
      <c r="AGO20" s="27">
        <f t="shared" si="674"/>
        <v>2</v>
      </c>
      <c r="AGP20" s="27">
        <f t="shared" si="675"/>
        <v>0</v>
      </c>
      <c r="AGQ20" s="27">
        <f t="shared" si="676"/>
        <v>0</v>
      </c>
      <c r="AGR20" s="27">
        <f t="shared" si="677"/>
        <v>2</v>
      </c>
      <c r="AGS20" s="27">
        <f t="shared" si="678"/>
        <v>4</v>
      </c>
      <c r="AGT20" s="27">
        <f t="shared" si="679"/>
        <v>7</v>
      </c>
      <c r="AGU20" s="27">
        <f t="shared" si="680"/>
        <v>2</v>
      </c>
      <c r="AGV20" s="27">
        <f t="shared" si="681"/>
        <v>2</v>
      </c>
      <c r="AGW20" s="27">
        <f t="shared" si="682"/>
        <v>2</v>
      </c>
      <c r="AGX20" s="27">
        <f t="shared" si="683"/>
        <v>2</v>
      </c>
      <c r="AGY20" s="27">
        <f t="shared" si="684"/>
        <v>0</v>
      </c>
      <c r="AGZ20" s="27">
        <f t="shared" si="685"/>
        <v>1</v>
      </c>
      <c r="AHA20" s="27">
        <f t="shared" si="686"/>
        <v>0</v>
      </c>
      <c r="AHB20" s="27">
        <f t="shared" si="687"/>
        <v>0</v>
      </c>
      <c r="AHC20" s="27">
        <f t="shared" si="688"/>
        <v>2</v>
      </c>
      <c r="AHD20" s="27">
        <f t="shared" si="689"/>
        <v>0</v>
      </c>
      <c r="AHE20" s="27">
        <f t="shared" si="690"/>
        <v>0</v>
      </c>
      <c r="AHF20" s="27">
        <f t="shared" si="691"/>
        <v>0</v>
      </c>
      <c r="AHG20" s="27">
        <f t="shared" si="692"/>
        <v>2</v>
      </c>
      <c r="AHH20" s="27">
        <f t="shared" si="693"/>
        <v>0</v>
      </c>
      <c r="AHI20" s="27">
        <f t="shared" si="694"/>
        <v>0</v>
      </c>
      <c r="AHJ20" s="27">
        <f t="shared" si="695"/>
        <v>2</v>
      </c>
      <c r="AHK20" s="27">
        <f t="shared" si="696"/>
        <v>0</v>
      </c>
      <c r="AHL20" s="27">
        <f t="shared" si="697"/>
        <v>0</v>
      </c>
      <c r="AHM20" s="27">
        <f t="shared" si="698"/>
        <v>2</v>
      </c>
      <c r="AHN20" s="27">
        <f t="shared" si="699"/>
        <v>0</v>
      </c>
      <c r="AHO20" s="27">
        <f t="shared" si="700"/>
        <v>0</v>
      </c>
      <c r="AHP20" s="27">
        <f t="shared" si="701"/>
        <v>0</v>
      </c>
      <c r="AHQ20" s="27">
        <f t="shared" si="702"/>
        <v>0</v>
      </c>
      <c r="AHR20" s="27">
        <f t="shared" si="703"/>
        <v>0</v>
      </c>
      <c r="AHS20" s="27">
        <f t="shared" si="704"/>
        <v>0</v>
      </c>
      <c r="AHT20" s="27">
        <f t="shared" si="705"/>
        <v>0</v>
      </c>
      <c r="AHU20" s="27">
        <f t="shared" si="706"/>
        <v>0</v>
      </c>
      <c r="AHV20" s="27">
        <f t="shared" si="707"/>
        <v>0</v>
      </c>
      <c r="AHW20" s="27">
        <f t="shared" si="708"/>
        <v>0</v>
      </c>
      <c r="AHX20" s="27">
        <f t="shared" si="709"/>
        <v>0</v>
      </c>
      <c r="AHY20" s="27">
        <f t="shared" si="710"/>
        <v>0</v>
      </c>
      <c r="AHZ20" s="27">
        <f t="shared" si="711"/>
        <v>0</v>
      </c>
      <c r="AIA20" s="27">
        <f t="shared" si="712"/>
        <v>0</v>
      </c>
      <c r="AIB20" s="27">
        <f t="shared" si="713"/>
        <v>0</v>
      </c>
      <c r="AIC20" s="27">
        <f t="shared" si="714"/>
        <v>0</v>
      </c>
      <c r="AID20" s="27">
        <f t="shared" si="715"/>
        <v>0</v>
      </c>
      <c r="AIE20" s="27">
        <f t="shared" si="716"/>
        <v>0</v>
      </c>
      <c r="AIF20" s="27">
        <f t="shared" si="717"/>
        <v>0</v>
      </c>
      <c r="AIG20" s="27">
        <f t="shared" si="718"/>
        <v>0</v>
      </c>
      <c r="AIH20" s="27">
        <f t="shared" si="719"/>
        <v>0</v>
      </c>
      <c r="AII20" s="27">
        <f t="shared" si="720"/>
        <v>0</v>
      </c>
      <c r="AIJ20" s="27">
        <f t="shared" si="721"/>
        <v>0</v>
      </c>
      <c r="AIK20" s="27">
        <f t="shared" si="722"/>
        <v>0</v>
      </c>
      <c r="AIL20" s="27">
        <f t="shared" si="723"/>
        <v>0</v>
      </c>
      <c r="AIM20" s="27">
        <f t="shared" si="724"/>
        <v>0</v>
      </c>
      <c r="AIN20" s="27">
        <f t="shared" si="725"/>
        <v>0</v>
      </c>
      <c r="AIO20" s="27">
        <f t="shared" si="726"/>
        <v>0</v>
      </c>
      <c r="AIP20" s="27">
        <f t="shared" si="727"/>
        <v>0</v>
      </c>
      <c r="AIQ20" s="27">
        <f t="shared" si="728"/>
        <v>0</v>
      </c>
      <c r="AIR20" s="27">
        <f t="shared" si="729"/>
        <v>0</v>
      </c>
      <c r="AIT20" s="27">
        <v>1</v>
      </c>
      <c r="AIU20" s="27">
        <v>1</v>
      </c>
      <c r="AIV20" s="27">
        <v>1</v>
      </c>
      <c r="AIW20" s="27">
        <f t="shared" si="730"/>
        <v>8</v>
      </c>
      <c r="AIX20" s="27">
        <f t="shared" si="731"/>
        <v>0</v>
      </c>
      <c r="AIY20" s="27">
        <f t="shared" si="732"/>
        <v>4</v>
      </c>
      <c r="AIZ20" s="27">
        <f t="shared" si="733"/>
        <v>1</v>
      </c>
      <c r="AJA20" s="27">
        <f t="shared" si="734"/>
        <v>0</v>
      </c>
      <c r="AJB20" s="27">
        <f t="shared" si="735"/>
        <v>4</v>
      </c>
      <c r="AJC20" s="27">
        <f t="shared" si="736"/>
        <v>8</v>
      </c>
      <c r="AJD20" s="27">
        <f t="shared" si="737"/>
        <v>0</v>
      </c>
      <c r="AJE20" s="27">
        <f t="shared" si="738"/>
        <v>1</v>
      </c>
      <c r="AJF20" s="27">
        <f t="shared" si="739"/>
        <v>1</v>
      </c>
      <c r="AJG20" s="27">
        <f t="shared" si="740"/>
        <v>0</v>
      </c>
      <c r="AJH20" s="27">
        <f t="shared" si="741"/>
        <v>0.5</v>
      </c>
      <c r="AJI20" s="27">
        <f t="shared" si="742"/>
        <v>0</v>
      </c>
      <c r="AJJ20" s="27">
        <f t="shared" si="743"/>
        <v>0.5</v>
      </c>
      <c r="AJK20" s="27">
        <f t="shared" si="744"/>
        <v>0</v>
      </c>
      <c r="AJL20" s="27">
        <f t="shared" si="745"/>
        <v>1</v>
      </c>
      <c r="AJM20" s="27">
        <f t="shared" si="746"/>
        <v>2</v>
      </c>
      <c r="AJN20" s="27">
        <f t="shared" si="747"/>
        <v>1</v>
      </c>
      <c r="AJO20" s="27">
        <f t="shared" si="748"/>
        <v>1</v>
      </c>
      <c r="AJP20" s="27">
        <f t="shared" si="749"/>
        <v>0</v>
      </c>
      <c r="AJQ20" s="27">
        <f t="shared" si="750"/>
        <v>0</v>
      </c>
      <c r="AJR20" s="27">
        <f t="shared" si="751"/>
        <v>2</v>
      </c>
      <c r="AJS20" s="27">
        <f t="shared" si="752"/>
        <v>4</v>
      </c>
      <c r="AJT20" s="27">
        <f t="shared" si="753"/>
        <v>8</v>
      </c>
      <c r="AJU20" s="27">
        <f t="shared" si="754"/>
        <v>0</v>
      </c>
      <c r="AJV20" s="27">
        <f t="shared" si="755"/>
        <v>0</v>
      </c>
      <c r="AJW20" s="27">
        <f t="shared" si="756"/>
        <v>0.25</v>
      </c>
      <c r="AJX20" s="27">
        <f t="shared" si="757"/>
        <v>8</v>
      </c>
      <c r="AJY20" s="27">
        <f t="shared" si="758"/>
        <v>4</v>
      </c>
      <c r="AJZ20" s="27">
        <f t="shared" si="759"/>
        <v>8</v>
      </c>
      <c r="AKA20" s="27">
        <f t="shared" si="760"/>
        <v>1</v>
      </c>
      <c r="AKB20" s="27">
        <f t="shared" si="761"/>
        <v>1</v>
      </c>
      <c r="AKC20" s="27">
        <f t="shared" si="762"/>
        <v>1</v>
      </c>
      <c r="AKD20" s="27">
        <f t="shared" si="763"/>
        <v>0</v>
      </c>
      <c r="AKE20" s="27">
        <f t="shared" si="764"/>
        <v>1</v>
      </c>
      <c r="AKF20" s="27">
        <f t="shared" si="765"/>
        <v>0</v>
      </c>
      <c r="AKG20" s="27">
        <f t="shared" si="766"/>
        <v>0</v>
      </c>
      <c r="AKH20" s="27">
        <f t="shared" si="767"/>
        <v>0.5</v>
      </c>
      <c r="AKI20" s="27">
        <f t="shared" si="768"/>
        <v>0</v>
      </c>
      <c r="AKJ20" s="27">
        <f t="shared" si="769"/>
        <v>0</v>
      </c>
      <c r="AKK20" s="27">
        <f t="shared" si="770"/>
        <v>0</v>
      </c>
      <c r="AKL20" s="27">
        <f t="shared" si="771"/>
        <v>0.125</v>
      </c>
      <c r="AKM20" s="27">
        <f t="shared" si="772"/>
        <v>0</v>
      </c>
      <c r="AKN20" s="27">
        <f t="shared" si="773"/>
        <v>0</v>
      </c>
      <c r="AKO20" s="27">
        <f t="shared" si="774"/>
        <v>0.25</v>
      </c>
      <c r="AKP20" s="27">
        <f t="shared" si="775"/>
        <v>0</v>
      </c>
      <c r="AKQ20" s="27">
        <f t="shared" si="776"/>
        <v>0</v>
      </c>
      <c r="AKR20" s="27">
        <f t="shared" si="777"/>
        <v>0.25</v>
      </c>
      <c r="AKS20" s="27">
        <f t="shared" si="778"/>
        <v>0</v>
      </c>
      <c r="AKT20" s="27">
        <f t="shared" si="779"/>
        <v>0</v>
      </c>
      <c r="AKU20" s="27">
        <f t="shared" si="780"/>
        <v>0</v>
      </c>
      <c r="AKV20" s="27">
        <f t="shared" si="781"/>
        <v>0</v>
      </c>
      <c r="AKW20" s="27">
        <f t="shared" si="782"/>
        <v>0</v>
      </c>
      <c r="AKX20" s="27">
        <f t="shared" si="783"/>
        <v>0</v>
      </c>
      <c r="AKY20" s="27">
        <f t="shared" si="784"/>
        <v>0</v>
      </c>
      <c r="AKZ20" s="27">
        <f t="shared" si="785"/>
        <v>0</v>
      </c>
      <c r="ALA20" s="27">
        <f t="shared" si="786"/>
        <v>0</v>
      </c>
      <c r="ALB20" s="27">
        <f t="shared" si="787"/>
        <v>0</v>
      </c>
      <c r="ALC20" s="27">
        <f t="shared" si="788"/>
        <v>0</v>
      </c>
      <c r="ALD20" s="27">
        <f t="shared" si="789"/>
        <v>0</v>
      </c>
      <c r="ALE20" s="27">
        <f t="shared" si="790"/>
        <v>0</v>
      </c>
      <c r="ALF20" s="27">
        <f t="shared" si="791"/>
        <v>0</v>
      </c>
      <c r="ALG20" s="27">
        <f t="shared" si="792"/>
        <v>0</v>
      </c>
      <c r="ALH20" s="27">
        <f t="shared" si="793"/>
        <v>0</v>
      </c>
      <c r="ALI20" s="27">
        <f t="shared" si="794"/>
        <v>0</v>
      </c>
      <c r="ALJ20" s="27">
        <f t="shared" si="795"/>
        <v>0</v>
      </c>
      <c r="ALK20" s="27">
        <f t="shared" si="796"/>
        <v>0</v>
      </c>
      <c r="ALL20" s="27">
        <f t="shared" si="797"/>
        <v>0</v>
      </c>
      <c r="ALM20" s="27">
        <f t="shared" si="798"/>
        <v>0</v>
      </c>
      <c r="ALN20" s="27">
        <f t="shared" si="799"/>
        <v>0</v>
      </c>
      <c r="ALO20" s="27">
        <f t="shared" si="800"/>
        <v>0</v>
      </c>
      <c r="ALP20" s="27">
        <f t="shared" si="801"/>
        <v>0</v>
      </c>
      <c r="ALQ20" s="27">
        <f t="shared" si="802"/>
        <v>0</v>
      </c>
      <c r="ALR20" s="27">
        <f t="shared" si="803"/>
        <v>0</v>
      </c>
      <c r="ALS20" s="27">
        <f t="shared" si="804"/>
        <v>0</v>
      </c>
      <c r="ALT20" s="27">
        <f t="shared" si="805"/>
        <v>0</v>
      </c>
      <c r="ALU20" s="27">
        <f t="shared" si="806"/>
        <v>0</v>
      </c>
      <c r="ALV20" s="27">
        <f t="shared" si="807"/>
        <v>0</v>
      </c>
      <c r="ALW20" s="27">
        <f t="shared" si="808"/>
        <v>0</v>
      </c>
      <c r="AMK20" s="28">
        <v>1922</v>
      </c>
      <c r="AML20" s="28">
        <f t="shared" si="809"/>
        <v>1922</v>
      </c>
      <c r="AMN20" s="28">
        <v>1913</v>
      </c>
      <c r="AMO20" s="27" t="str">
        <f t="shared" si="810"/>
        <v>1927</v>
      </c>
      <c r="AMP20" s="27" t="str">
        <f t="shared" si="811"/>
        <v>1936</v>
      </c>
      <c r="AMQ20" s="27" t="str">
        <f t="shared" si="812"/>
        <v>1939</v>
      </c>
      <c r="AMR20" s="27" t="str">
        <f t="shared" si="813"/>
        <v>1965</v>
      </c>
      <c r="AMS20" s="27" t="str">
        <f t="shared" si="814"/>
        <v>1965</v>
      </c>
      <c r="AMT20" s="27" t="str">
        <f t="shared" si="815"/>
        <v>1941</v>
      </c>
      <c r="AMU20" s="27" t="str">
        <f t="shared" si="816"/>
        <v>1952</v>
      </c>
      <c r="AMV20" s="27" t="str">
        <f t="shared" si="817"/>
        <v>1952</v>
      </c>
      <c r="AMW20" s="27" t="str">
        <f t="shared" si="818"/>
        <v>1965</v>
      </c>
      <c r="AMX20" s="27" t="str">
        <f t="shared" si="819"/>
        <v>1984</v>
      </c>
      <c r="AMY20" s="27" t="str">
        <f t="shared" si="820"/>
        <v>1984</v>
      </c>
      <c r="AMZ20" s="27" t="str">
        <f t="shared" si="821"/>
        <v>1988</v>
      </c>
      <c r="ANA20" s="27" t="str">
        <f t="shared" si="822"/>
        <v>1994</v>
      </c>
      <c r="ANB20" s="27" t="str">
        <f t="shared" si="823"/>
        <v>1994</v>
      </c>
      <c r="ANC20" s="27" t="str">
        <f t="shared" si="824"/>
        <v>2012</v>
      </c>
      <c r="AND20" s="27" t="str">
        <f t="shared" si="825"/>
        <v>2012</v>
      </c>
      <c r="ANE20" s="27" t="str">
        <f t="shared" si="826"/>
        <v>1990</v>
      </c>
      <c r="ANF20" s="27" t="str">
        <f t="shared" si="827"/>
        <v>1990</v>
      </c>
      <c r="ANG20" s="27" t="str">
        <f t="shared" si="828"/>
        <v>2005</v>
      </c>
      <c r="ANH20" s="27" t="str">
        <f t="shared" si="829"/>
        <v>2014</v>
      </c>
      <c r="ANI20" s="27" t="str">
        <f t="shared" si="830"/>
        <v>1991</v>
      </c>
      <c r="ANJ20" s="27" t="str">
        <f t="shared" si="831"/>
        <v>1966</v>
      </c>
      <c r="ANK20" s="27" t="str">
        <f t="shared" si="832"/>
        <v>1966</v>
      </c>
      <c r="ANL20" s="27" t="str">
        <f t="shared" si="833"/>
        <v>1966</v>
      </c>
      <c r="ANM20" s="27" t="str">
        <f t="shared" si="834"/>
        <v>1978</v>
      </c>
      <c r="ANN20" s="27" t="str">
        <f t="shared" si="835"/>
        <v>1995</v>
      </c>
      <c r="ANO20" s="27" t="str">
        <f t="shared" si="836"/>
        <v>2000</v>
      </c>
      <c r="ANP20" s="27" t="str">
        <f t="shared" si="837"/>
        <v>2000</v>
      </c>
      <c r="ANQ20" s="27" t="str">
        <f t="shared" si="838"/>
        <v>2000</v>
      </c>
      <c r="ANR20" s="27" t="str">
        <f t="shared" si="839"/>
        <v>2010</v>
      </c>
      <c r="ANS20" s="27" t="str">
        <f t="shared" si="840"/>
        <v>1993</v>
      </c>
      <c r="ANT20" s="27" t="str">
        <f t="shared" si="841"/>
        <v>2020</v>
      </c>
      <c r="ANU20" s="27" t="str">
        <f t="shared" si="842"/>
        <v>2023</v>
      </c>
      <c r="ANV20" s="27" t="str">
        <f t="shared" si="843"/>
        <v>2003</v>
      </c>
      <c r="ANW20" s="27" t="str">
        <f t="shared" si="844"/>
        <v>1975</v>
      </c>
      <c r="ANX20" s="27" t="str">
        <f t="shared" si="845"/>
        <v>1979</v>
      </c>
      <c r="ANY20" s="27" t="str">
        <f t="shared" si="846"/>
        <v>1979</v>
      </c>
      <c r="ANZ20" s="27" t="str">
        <f t="shared" si="847"/>
        <v>1967</v>
      </c>
      <c r="AOA20" s="27" t="str">
        <f t="shared" si="848"/>
        <v>1967</v>
      </c>
      <c r="AOB20" s="27" t="str">
        <f t="shared" si="849"/>
        <v>1967</v>
      </c>
      <c r="AOC20" s="27" t="str">
        <f t="shared" si="850"/>
        <v>1947</v>
      </c>
      <c r="AOD20" s="27" t="str">
        <f t="shared" si="851"/>
        <v>1947</v>
      </c>
      <c r="AOE20" s="27" t="str">
        <f t="shared" si="852"/>
        <v>1947</v>
      </c>
      <c r="AOF20" s="27" t="str">
        <f t="shared" si="853"/>
        <v>1947</v>
      </c>
      <c r="AOG20" s="27" t="str">
        <f t="shared" si="854"/>
        <v>1924</v>
      </c>
      <c r="AOH20" s="27" t="str">
        <f t="shared" si="855"/>
        <v>1924</v>
      </c>
      <c r="AOI20" s="27" t="str">
        <f t="shared" si="856"/>
        <v>1924</v>
      </c>
      <c r="AOJ20" s="27" t="str">
        <f t="shared" si="857"/>
        <v>1942</v>
      </c>
      <c r="AOK20" s="27" t="str">
        <f t="shared" si="858"/>
        <v>1942</v>
      </c>
      <c r="AOL20" s="27" t="str">
        <f t="shared" si="859"/>
        <v>1942</v>
      </c>
      <c r="AOM20" s="27" t="str">
        <f t="shared" si="860"/>
        <v>1922</v>
      </c>
      <c r="AON20" s="27" t="str">
        <f t="shared" si="861"/>
        <v>1922</v>
      </c>
      <c r="AOO20" s="27" t="str">
        <f t="shared" si="862"/>
        <v>1922</v>
      </c>
      <c r="AOP20" s="27" t="str">
        <f t="shared" si="863"/>
        <v>1922</v>
      </c>
      <c r="AOQ20" s="27" t="str">
        <f t="shared" si="864"/>
        <v>1922</v>
      </c>
      <c r="AOR20" s="27" t="str">
        <f t="shared" si="865"/>
        <v>1922</v>
      </c>
      <c r="AOS20" s="27" t="str">
        <f t="shared" si="866"/>
        <v>1922</v>
      </c>
      <c r="AOT20" s="27" t="str">
        <f t="shared" si="867"/>
        <v>1922</v>
      </c>
      <c r="AOU20" s="27" t="str">
        <f t="shared" si="868"/>
        <v>1922</v>
      </c>
      <c r="AOV20" s="27" t="str">
        <f t="shared" si="869"/>
        <v>1922</v>
      </c>
      <c r="AOW20" s="27" t="str">
        <f t="shared" si="870"/>
        <v>1922</v>
      </c>
      <c r="AOX20" s="27" t="str">
        <f t="shared" si="871"/>
        <v>1922</v>
      </c>
      <c r="AOY20" s="27" t="str">
        <f t="shared" si="872"/>
        <v>1922</v>
      </c>
      <c r="AOZ20" s="27" t="str">
        <f t="shared" si="873"/>
        <v>1922</v>
      </c>
      <c r="APA20" s="27" t="str">
        <f t="shared" si="874"/>
        <v>1922</v>
      </c>
      <c r="APB20" s="27" t="str">
        <f t="shared" si="875"/>
        <v>1922</v>
      </c>
      <c r="APC20" s="27" t="str">
        <f t="shared" si="876"/>
        <v>1922</v>
      </c>
      <c r="APD20" s="27" t="str">
        <f t="shared" si="877"/>
        <v>1922</v>
      </c>
      <c r="APE20" s="27" t="str">
        <f t="shared" si="878"/>
        <v>1922</v>
      </c>
      <c r="APF20" s="27" t="str">
        <f t="shared" si="879"/>
        <v>1922</v>
      </c>
      <c r="APG20" s="27" t="str">
        <f t="shared" si="880"/>
        <v>1922</v>
      </c>
      <c r="APH20" s="27" t="str">
        <f t="shared" si="881"/>
        <v>1922</v>
      </c>
      <c r="API20" s="27" t="str">
        <f t="shared" si="882"/>
        <v>1922</v>
      </c>
      <c r="APJ20" s="27" t="str">
        <f t="shared" si="883"/>
        <v>1922</v>
      </c>
      <c r="APK20" s="27" t="str">
        <f t="shared" si="884"/>
        <v>1922</v>
      </c>
      <c r="APL20" s="27" t="str">
        <f t="shared" si="885"/>
        <v>1922</v>
      </c>
      <c r="APM20" s="27" t="str">
        <f t="shared" si="886"/>
        <v>1922</v>
      </c>
      <c r="APN20" s="27" t="str">
        <f t="shared" si="887"/>
        <v>1922</v>
      </c>
      <c r="APO20" s="27" t="str">
        <f t="shared" si="888"/>
        <v>1922</v>
      </c>
      <c r="APP20" s="27" t="str">
        <f t="shared" si="889"/>
        <v>1922</v>
      </c>
      <c r="APQ20" s="27" t="str">
        <f t="shared" si="890"/>
        <v>1922</v>
      </c>
      <c r="APR20" s="27" t="str">
        <f t="shared" si="891"/>
        <v>1922</v>
      </c>
    </row>
    <row r="21" spans="1:1022 1025:1110" x14ac:dyDescent="0.35">
      <c r="A21" s="27">
        <v>11</v>
      </c>
      <c r="B21" s="83" t="s">
        <v>140</v>
      </c>
      <c r="C21" s="91">
        <f>VLOOKUP(A21, Rankings!$A$2:$AN$129, 40, FALSE)</f>
        <v>19</v>
      </c>
      <c r="D21" s="25" t="s">
        <v>369</v>
      </c>
      <c r="I21" s="29">
        <f t="shared" si="0"/>
        <v>15</v>
      </c>
      <c r="L21" s="27" t="s">
        <v>2206</v>
      </c>
      <c r="M21" s="27" t="s">
        <v>2471</v>
      </c>
      <c r="N21" s="27" t="s">
        <v>2893</v>
      </c>
      <c r="O21" s="27" t="s">
        <v>24</v>
      </c>
      <c r="P21" s="27" t="s">
        <v>24</v>
      </c>
      <c r="Q21" s="27" t="s">
        <v>3292</v>
      </c>
      <c r="R21" s="27" t="s">
        <v>24</v>
      </c>
      <c r="S21" s="27" t="s">
        <v>24</v>
      </c>
      <c r="T21" s="27" t="s">
        <v>24</v>
      </c>
      <c r="U21" s="27" t="s">
        <v>24</v>
      </c>
      <c r="V21" s="27" t="s">
        <v>24</v>
      </c>
      <c r="W21" s="27" t="s">
        <v>4223</v>
      </c>
      <c r="X21" s="27" t="s">
        <v>24</v>
      </c>
      <c r="Y21" s="27" t="s">
        <v>4423</v>
      </c>
      <c r="Z21" s="27" t="s">
        <v>4631</v>
      </c>
      <c r="AA21" s="27" t="s">
        <v>24</v>
      </c>
      <c r="AB21" s="27" t="s">
        <v>24</v>
      </c>
      <c r="AC21" s="27" t="s">
        <v>24</v>
      </c>
      <c r="AD21" s="27" t="s">
        <v>24</v>
      </c>
      <c r="AE21" s="27" t="s">
        <v>24</v>
      </c>
      <c r="AF21" s="27" t="s">
        <v>5017</v>
      </c>
      <c r="AG21" s="27" t="s">
        <v>24</v>
      </c>
      <c r="AH21" s="27" t="s">
        <v>5300</v>
      </c>
      <c r="AI21" s="27" t="s">
        <v>5386</v>
      </c>
      <c r="AJ21" s="27" t="s">
        <v>24</v>
      </c>
      <c r="AK21" s="27" t="s">
        <v>24</v>
      </c>
      <c r="AL21" s="27" t="s">
        <v>5668</v>
      </c>
      <c r="AM21" s="27" t="s">
        <v>24</v>
      </c>
      <c r="AN21" s="27" t="s">
        <v>24</v>
      </c>
      <c r="AO21" s="27" t="s">
        <v>6171</v>
      </c>
      <c r="AP21" s="27" t="s">
        <v>24</v>
      </c>
      <c r="AQ21" s="27" t="s">
        <v>24</v>
      </c>
      <c r="AR21" s="27" t="s">
        <v>6373</v>
      </c>
      <c r="AS21" s="27" t="s">
        <v>24</v>
      </c>
      <c r="AT21" s="27" t="s">
        <v>24</v>
      </c>
      <c r="AU21" s="27" t="s">
        <v>6719</v>
      </c>
      <c r="AV21" s="27" t="s">
        <v>24</v>
      </c>
      <c r="AW21" s="27" t="s">
        <v>24</v>
      </c>
      <c r="AX21" s="27" t="s">
        <v>24</v>
      </c>
      <c r="AY21" s="27" t="s">
        <v>24</v>
      </c>
      <c r="AZ21" s="27" t="s">
        <v>24</v>
      </c>
      <c r="BA21" s="27" t="s">
        <v>24</v>
      </c>
      <c r="BB21" s="27" t="s">
        <v>24</v>
      </c>
      <c r="BC21" s="27" t="s">
        <v>24</v>
      </c>
      <c r="BD21" s="27" t="s">
        <v>7149</v>
      </c>
      <c r="BE21" s="27" t="s">
        <v>24</v>
      </c>
      <c r="BF21" s="27" t="s">
        <v>24</v>
      </c>
      <c r="BG21" s="27" t="s">
        <v>24</v>
      </c>
      <c r="BH21" s="27" t="s">
        <v>24</v>
      </c>
      <c r="BI21" s="27" t="s">
        <v>24</v>
      </c>
      <c r="BJ21" s="27" t="s">
        <v>7312</v>
      </c>
      <c r="BK21" s="27" t="s">
        <v>24</v>
      </c>
      <c r="BL21" s="27" t="s">
        <v>24</v>
      </c>
      <c r="BM21" s="27" t="s">
        <v>24</v>
      </c>
      <c r="BN21" s="27" t="s">
        <v>24</v>
      </c>
      <c r="BO21" s="27" t="s">
        <v>24</v>
      </c>
      <c r="BP21" s="27" t="s">
        <v>24</v>
      </c>
      <c r="BQ21" s="27" t="s">
        <v>24</v>
      </c>
      <c r="BR21" s="27" t="s">
        <v>24</v>
      </c>
      <c r="BS21" s="27" t="s">
        <v>24</v>
      </c>
      <c r="BT21" s="27" t="s">
        <v>24</v>
      </c>
      <c r="BU21" s="27" t="s">
        <v>24</v>
      </c>
      <c r="BV21" s="27" t="s">
        <v>24</v>
      </c>
      <c r="BW21" s="27" t="s">
        <v>24</v>
      </c>
      <c r="BX21" s="27" t="s">
        <v>24</v>
      </c>
      <c r="BY21" s="27" t="s">
        <v>24</v>
      </c>
      <c r="BZ21" s="27" t="s">
        <v>24</v>
      </c>
      <c r="CA21" s="27" t="s">
        <v>24</v>
      </c>
      <c r="CB21" s="27" t="s">
        <v>24</v>
      </c>
      <c r="CC21" s="27" t="s">
        <v>24</v>
      </c>
      <c r="CD21" s="27" t="s">
        <v>24</v>
      </c>
      <c r="CE21" s="27" t="s">
        <v>24</v>
      </c>
      <c r="CF21" s="27" t="s">
        <v>24</v>
      </c>
      <c r="CG21" s="27" t="s">
        <v>24</v>
      </c>
      <c r="CH21" s="27" t="s">
        <v>24</v>
      </c>
      <c r="CI21" s="27" t="s">
        <v>24</v>
      </c>
      <c r="CJ21" s="27" t="s">
        <v>24</v>
      </c>
      <c r="CK21" s="27" t="s">
        <v>24</v>
      </c>
      <c r="CL21" s="27" t="s">
        <v>24</v>
      </c>
      <c r="CM21" s="27" t="s">
        <v>24</v>
      </c>
      <c r="CN21" s="27" t="s">
        <v>24</v>
      </c>
      <c r="CO21" s="27" t="s">
        <v>24</v>
      </c>
      <c r="CQ21" s="28">
        <f t="shared" si="1"/>
        <v>5</v>
      </c>
      <c r="CR21" s="28">
        <f t="shared" si="2"/>
        <v>1</v>
      </c>
      <c r="CS21" s="28">
        <f t="shared" si="3"/>
        <v>6</v>
      </c>
      <c r="CT21" s="28">
        <f t="shared" si="4"/>
        <v>0</v>
      </c>
      <c r="CU21" s="28">
        <f t="shared" si="5"/>
        <v>3</v>
      </c>
      <c r="CV21" s="28">
        <f t="shared" si="6"/>
        <v>1</v>
      </c>
      <c r="CW21" s="28">
        <f t="shared" si="7"/>
        <v>5</v>
      </c>
      <c r="CX21" s="28">
        <f t="shared" si="8"/>
        <v>0</v>
      </c>
      <c r="CY21" s="28">
        <f t="shared" si="9"/>
        <v>0</v>
      </c>
      <c r="CZ21" s="28">
        <f t="shared" si="10"/>
        <v>0</v>
      </c>
      <c r="DA21" s="28">
        <f t="shared" si="11"/>
        <v>0</v>
      </c>
      <c r="DB21" s="28">
        <f t="shared" si="12"/>
        <v>0</v>
      </c>
      <c r="DC21" s="28">
        <f t="shared" si="13"/>
        <v>1</v>
      </c>
      <c r="DD21" s="28">
        <f t="shared" si="14"/>
        <v>0</v>
      </c>
      <c r="DE21" s="28">
        <f t="shared" si="15"/>
        <v>0</v>
      </c>
      <c r="DF21" s="28">
        <f t="shared" si="16"/>
        <v>1</v>
      </c>
      <c r="DG21" s="28">
        <f t="shared" si="17"/>
        <v>0</v>
      </c>
      <c r="DH21" s="28">
        <f t="shared" si="18"/>
        <v>0</v>
      </c>
      <c r="DI21" s="28">
        <f t="shared" si="19"/>
        <v>1</v>
      </c>
      <c r="DJ21" s="28">
        <f t="shared" si="20"/>
        <v>1</v>
      </c>
      <c r="DK21" s="28">
        <f t="shared" si="21"/>
        <v>0</v>
      </c>
      <c r="DL21" s="28">
        <f t="shared" si="22"/>
        <v>0</v>
      </c>
      <c r="DM21" s="28">
        <f t="shared" si="23"/>
        <v>0</v>
      </c>
      <c r="DN21" s="28">
        <f t="shared" si="24"/>
        <v>0</v>
      </c>
      <c r="DO21" s="28">
        <f t="shared" si="25"/>
        <v>2</v>
      </c>
      <c r="DP21" s="28">
        <f t="shared" si="26"/>
        <v>2</v>
      </c>
      <c r="DR21">
        <f t="shared" si="27"/>
        <v>3</v>
      </c>
      <c r="DS21">
        <f t="shared" si="28"/>
        <v>3</v>
      </c>
      <c r="DT21">
        <f t="shared" si="29"/>
        <v>1</v>
      </c>
      <c r="DU21">
        <f t="shared" si="30"/>
        <v>0</v>
      </c>
      <c r="DV21">
        <f t="shared" si="31"/>
        <v>0</v>
      </c>
      <c r="DW21">
        <f t="shared" si="32"/>
        <v>1</v>
      </c>
      <c r="DX21">
        <f t="shared" si="33"/>
        <v>0</v>
      </c>
      <c r="DY21">
        <f t="shared" si="34"/>
        <v>0</v>
      </c>
      <c r="DZ21">
        <f t="shared" si="35"/>
        <v>0</v>
      </c>
      <c r="EA21">
        <f t="shared" si="36"/>
        <v>0</v>
      </c>
      <c r="EB21">
        <f t="shared" si="37"/>
        <v>0</v>
      </c>
      <c r="EC21">
        <f t="shared" si="38"/>
        <v>2</v>
      </c>
      <c r="ED21">
        <f t="shared" si="39"/>
        <v>0</v>
      </c>
      <c r="EE21">
        <f t="shared" si="40"/>
        <v>9</v>
      </c>
      <c r="EF21">
        <f t="shared" si="41"/>
        <v>3</v>
      </c>
      <c r="EG21">
        <f t="shared" si="42"/>
        <v>0</v>
      </c>
      <c r="EH21">
        <f t="shared" si="43"/>
        <v>0</v>
      </c>
      <c r="EI21">
        <f t="shared" si="44"/>
        <v>0</v>
      </c>
      <c r="EJ21">
        <f t="shared" si="45"/>
        <v>0</v>
      </c>
      <c r="EK21">
        <f t="shared" si="46"/>
        <v>0</v>
      </c>
      <c r="EL21">
        <f t="shared" si="47"/>
        <v>1</v>
      </c>
      <c r="EM21">
        <f t="shared" si="48"/>
        <v>0</v>
      </c>
      <c r="EN21">
        <f t="shared" si="49"/>
        <v>12</v>
      </c>
      <c r="EO21">
        <f t="shared" si="50"/>
        <v>3</v>
      </c>
      <c r="EP21">
        <f t="shared" si="51"/>
        <v>0</v>
      </c>
      <c r="EQ21">
        <f t="shared" si="52"/>
        <v>0</v>
      </c>
      <c r="ER21">
        <f t="shared" si="53"/>
        <v>3</v>
      </c>
      <c r="ES21">
        <f t="shared" si="54"/>
        <v>0</v>
      </c>
      <c r="ET21">
        <f t="shared" si="55"/>
        <v>0</v>
      </c>
      <c r="EU21">
        <f t="shared" si="56"/>
        <v>1</v>
      </c>
      <c r="EV21">
        <f t="shared" si="57"/>
        <v>0</v>
      </c>
      <c r="EW21">
        <f t="shared" si="58"/>
        <v>0</v>
      </c>
      <c r="EX21">
        <f t="shared" si="59"/>
        <v>1</v>
      </c>
      <c r="EY21">
        <f t="shared" si="60"/>
        <v>0</v>
      </c>
      <c r="EZ21">
        <f t="shared" si="61"/>
        <v>0</v>
      </c>
      <c r="FA21">
        <f t="shared" si="62"/>
        <v>3</v>
      </c>
      <c r="FB21">
        <f t="shared" si="63"/>
        <v>0</v>
      </c>
      <c r="FC21">
        <f t="shared" si="64"/>
        <v>0</v>
      </c>
      <c r="FD21">
        <f t="shared" si="65"/>
        <v>0</v>
      </c>
      <c r="FE21">
        <f t="shared" si="66"/>
        <v>0</v>
      </c>
      <c r="FF21">
        <f t="shared" si="67"/>
        <v>0</v>
      </c>
      <c r="FG21">
        <f t="shared" si="68"/>
        <v>0</v>
      </c>
      <c r="FH21">
        <f t="shared" si="69"/>
        <v>0</v>
      </c>
      <c r="FI21">
        <f t="shared" si="70"/>
        <v>0</v>
      </c>
      <c r="FJ21">
        <f t="shared" si="71"/>
        <v>15</v>
      </c>
      <c r="FK21">
        <f t="shared" si="72"/>
        <v>0</v>
      </c>
      <c r="FL21">
        <f t="shared" si="73"/>
        <v>0</v>
      </c>
      <c r="FM21">
        <f t="shared" si="74"/>
        <v>0</v>
      </c>
      <c r="FN21">
        <f t="shared" si="75"/>
        <v>0</v>
      </c>
      <c r="FO21">
        <f t="shared" si="76"/>
        <v>0</v>
      </c>
      <c r="FP21">
        <f t="shared" si="77"/>
        <v>16</v>
      </c>
      <c r="FQ21">
        <f t="shared" si="78"/>
        <v>0</v>
      </c>
      <c r="FR21">
        <f t="shared" si="79"/>
        <v>0</v>
      </c>
      <c r="FS21">
        <f t="shared" si="80"/>
        <v>0</v>
      </c>
      <c r="FT21">
        <f t="shared" si="81"/>
        <v>0</v>
      </c>
      <c r="FU21">
        <f t="shared" si="82"/>
        <v>0</v>
      </c>
      <c r="FV21">
        <f t="shared" si="83"/>
        <v>0</v>
      </c>
      <c r="FW21">
        <f t="shared" si="84"/>
        <v>0</v>
      </c>
      <c r="FX21">
        <f t="shared" si="85"/>
        <v>0</v>
      </c>
      <c r="FY21">
        <f t="shared" si="86"/>
        <v>0</v>
      </c>
      <c r="FZ21">
        <f t="shared" si="87"/>
        <v>0</v>
      </c>
      <c r="GA21">
        <f t="shared" si="88"/>
        <v>0</v>
      </c>
      <c r="GB21">
        <f t="shared" si="89"/>
        <v>0</v>
      </c>
      <c r="GC21">
        <f t="shared" si="90"/>
        <v>0</v>
      </c>
      <c r="GD21">
        <f t="shared" si="91"/>
        <v>0</v>
      </c>
      <c r="GE21">
        <f t="shared" si="92"/>
        <v>0</v>
      </c>
      <c r="GF21">
        <f t="shared" si="93"/>
        <v>0</v>
      </c>
      <c r="GG21">
        <f t="shared" si="94"/>
        <v>0</v>
      </c>
      <c r="GH21">
        <f t="shared" si="95"/>
        <v>0</v>
      </c>
      <c r="GI21">
        <f t="shared" si="96"/>
        <v>0</v>
      </c>
      <c r="GJ21">
        <f t="shared" si="97"/>
        <v>0</v>
      </c>
      <c r="GK21">
        <f t="shared" si="98"/>
        <v>0</v>
      </c>
      <c r="GL21">
        <f t="shared" si="99"/>
        <v>0</v>
      </c>
      <c r="GM21">
        <f t="shared" si="100"/>
        <v>0</v>
      </c>
      <c r="GN21">
        <f t="shared" si="101"/>
        <v>0</v>
      </c>
      <c r="GO21">
        <f t="shared" si="102"/>
        <v>0</v>
      </c>
      <c r="GP21">
        <f t="shared" si="103"/>
        <v>0</v>
      </c>
      <c r="GQ21">
        <f t="shared" si="104"/>
        <v>0</v>
      </c>
      <c r="GR21">
        <f t="shared" si="105"/>
        <v>0</v>
      </c>
      <c r="GS21">
        <f t="shared" si="106"/>
        <v>0</v>
      </c>
      <c r="GT21">
        <f t="shared" si="107"/>
        <v>0</v>
      </c>
      <c r="GU21">
        <f t="shared" si="108"/>
        <v>0</v>
      </c>
      <c r="GW21" s="28">
        <f t="shared" si="109"/>
        <v>5.9365783666869154</v>
      </c>
      <c r="GX21" s="28">
        <f t="shared" si="110"/>
        <v>0</v>
      </c>
      <c r="GY21" s="28">
        <f t="shared" si="111"/>
        <v>0.764234940607605</v>
      </c>
      <c r="GZ21" s="28">
        <f t="shared" si="112"/>
        <v>1.6034201538164661</v>
      </c>
      <c r="HA21" s="28">
        <f t="shared" si="113"/>
        <v>0</v>
      </c>
      <c r="HB21" s="28">
        <f t="shared" si="114"/>
        <v>7.9221159908071836</v>
      </c>
      <c r="HC21" s="28">
        <f t="shared" si="115"/>
        <v>0.4982270595007624</v>
      </c>
      <c r="HE21">
        <f>IFERROR(VLOOKUP(_xlfn.NUMBERVALUE(MID(L21, SEARCH("!", L21)+1, SEARCH("+", L21)-SEARCH("!", L21)-1)), Rankings!$A$2:$BK$129, 63, FALSE),0)</f>
        <v>0.29423695626415058</v>
      </c>
      <c r="HF21">
        <f>IFERROR(VLOOKUP(_xlfn.NUMBERVALUE(MID(M21, SEARCH("!", M21)+1, SEARCH("+", M21)-SEARCH("!", M21)-1)), Rankings!$A$2:$BK$129, 63, FALSE),0)</f>
        <v>0.46483583917633242</v>
      </c>
      <c r="HG21">
        <f>IFERROR(VLOOKUP(_xlfn.NUMBERVALUE(MID(N21, SEARCH("!", N21)+1, SEARCH("+", N21)-SEARCH("!", N21)-1)), Rankings!$A$2:$BK$129, 63, FALSE),0)</f>
        <v>0.72111303852145381</v>
      </c>
      <c r="HH21">
        <f>IFERROR(VLOOKUP(_xlfn.NUMBERVALUE(MID(O21, SEARCH("!", O21)+1, SEARCH("+", O21)-SEARCH("!", O21)-1)), Rankings!$A$2:$BK$129, 63, FALSE),0)</f>
        <v>0</v>
      </c>
      <c r="HI21">
        <f>IFERROR(VLOOKUP(_xlfn.NUMBERVALUE(MID(P21, SEARCH("!", P21)+1, SEARCH("+", P21)-SEARCH("!", P21)-1)), Rankings!$A$2:$BK$129, 63, FALSE),0)</f>
        <v>0</v>
      </c>
      <c r="HJ21">
        <f>IFERROR(VLOOKUP(_xlfn.NUMBERVALUE(MID(Q21, SEARCH("!", Q21)+1, SEARCH("+", Q21)-SEARCH("!", Q21)-1)), Rankings!$A$2:$BK$129, 63, FALSE),0)</f>
        <v>0.61763310758540235</v>
      </c>
      <c r="HK21">
        <f>IFERROR(VLOOKUP(_xlfn.NUMBERVALUE(MID(R21, SEARCH("!", R21)+1, SEARCH("+", R21)-SEARCH("!", R21)-1)), Rankings!$A$2:$BK$129, 63, FALSE),0)</f>
        <v>0</v>
      </c>
      <c r="HL21">
        <f>IFERROR(VLOOKUP(_xlfn.NUMBERVALUE(MID(S21, SEARCH("!", S21)+1, SEARCH("+", S21)-SEARCH("!", S21)-1)), Rankings!$A$2:$BK$129, 63, FALSE),0)</f>
        <v>0</v>
      </c>
      <c r="HM21">
        <f>IFERROR(VLOOKUP(_xlfn.NUMBERVALUE(MID(T21, SEARCH("!", T21)+1, SEARCH("+", T21)-SEARCH("!", T21)-1)), Rankings!$A$2:$BK$129, 63, FALSE),0)</f>
        <v>0</v>
      </c>
      <c r="HN21">
        <f>IFERROR(VLOOKUP(_xlfn.NUMBERVALUE(MID(U21, SEARCH("!", U21)+1, SEARCH("+", U21)-SEARCH("!", U21)-1)), Rankings!$A$2:$BK$129, 63, FALSE),0)</f>
        <v>0</v>
      </c>
      <c r="HO21">
        <f>IFERROR(VLOOKUP(_xlfn.NUMBERVALUE(MID(V21, SEARCH("!", V21)+1, SEARCH("+", V21)-SEARCH("!", V21)-1)), Rankings!$A$2:$BK$129, 63, FALSE),0)</f>
        <v>0</v>
      </c>
      <c r="HP21">
        <f>IFERROR(VLOOKUP(_xlfn.NUMBERVALUE(MID(W21, SEARCH("!", W21)+1, SEARCH("+", W21)-SEARCH("!", W21)-1)), Rankings!$A$2:$BK$129, 63, FALSE),0)</f>
        <v>0.5614516636093988</v>
      </c>
      <c r="HQ21">
        <f>IFERROR(VLOOKUP(_xlfn.NUMBERVALUE(MID(X21, SEARCH("!", X21)+1, SEARCH("+", X21)-SEARCH("!", X21)-1)), Rankings!$A$2:$BK$129, 63, FALSE),0)</f>
        <v>0</v>
      </c>
      <c r="HR21">
        <f>IFERROR(VLOOKUP(_xlfn.NUMBERVALUE(MID(Y21, SEARCH("!", Y21)+1, SEARCH("+", Y21)-SEARCH("!", Y21)-1)), Rankings!$A$2:$BK$129, 63, FALSE),0)</f>
        <v>0.3239042986229444</v>
      </c>
      <c r="HS21">
        <f>IFERROR(VLOOKUP(_xlfn.NUMBERVALUE(MID(Z21, SEARCH("!", Z21)+1, SEARCH("+", Z21)-SEARCH("!", Z21)-1)), Rankings!$A$2:$BK$129, 63, FALSE),0)</f>
        <v>0.70365381097598467</v>
      </c>
      <c r="HT21">
        <f>IFERROR(VLOOKUP(_xlfn.NUMBERVALUE(MID(AA21, SEARCH("!", AA21)+1, SEARCH("+", AA21)-SEARCH("!", AA21)-1)), Rankings!$A$2:$BK$129, 63, FALSE),0)</f>
        <v>0</v>
      </c>
      <c r="HU21">
        <f>IFERROR(VLOOKUP(_xlfn.NUMBERVALUE(MID(AB21, SEARCH("!", AB21)+1, SEARCH("+", AB21)-SEARCH("!", AB21)-1)), Rankings!$A$2:$BK$129, 63, FALSE),0)</f>
        <v>0</v>
      </c>
      <c r="HV21">
        <f>IFERROR(VLOOKUP(_xlfn.NUMBERVALUE(MID(AC21, SEARCH("!", AC21)+1, SEARCH("+", AC21)-SEARCH("!", AC21)-1)), Rankings!$A$2:$BK$129, 63, FALSE),0)</f>
        <v>0</v>
      </c>
      <c r="HW21">
        <f>IFERROR(VLOOKUP(_xlfn.NUMBERVALUE(MID(AD21, SEARCH("!", AD21)+1, SEARCH("+", AD21)-SEARCH("!", AD21)-1)), Rankings!$A$2:$BK$129, 63, FALSE),0)</f>
        <v>0</v>
      </c>
      <c r="HX21">
        <f>IFERROR(VLOOKUP(_xlfn.NUMBERVALUE(MID(AE21, SEARCH("!", AE21)+1, SEARCH("+", AE21)-SEARCH("!", AE21)-1)), Rankings!$A$2:$BK$129, 63, FALSE),0)</f>
        <v>0</v>
      </c>
      <c r="HY21">
        <f>IFERROR(VLOOKUP(_xlfn.NUMBERVALUE(MID(AF21, SEARCH("!", AF21)+1, SEARCH("+", AF21)-SEARCH("!", AF21)-1)), Rankings!$A$2:$BK$129, 63, FALSE),0)</f>
        <v>0.45152993003332942</v>
      </c>
      <c r="HZ21">
        <f>IFERROR(VLOOKUP(_xlfn.NUMBERVALUE(MID(AG21, SEARCH("!", AG21)+1, SEARCH("+", AG21)-SEARCH("!", AG21)-1)), Rankings!$A$2:$BK$129, 63, FALSE),0)</f>
        <v>0</v>
      </c>
      <c r="IA21">
        <f>IFERROR(VLOOKUP(_xlfn.NUMBERVALUE(MID(AH21, SEARCH("!", AH21)+1, SEARCH("+", AH21)-SEARCH("!", AH21)-1)), Rankings!$A$2:$BK$129, 63, FALSE),0)</f>
        <v>0.44033064198466065</v>
      </c>
      <c r="IB21">
        <f>IFERROR(VLOOKUP(_xlfn.NUMBERVALUE(MID(AI21, SEARCH("!", AI21)+1, SEARCH("+", AI21)-SEARCH("!", AI21)-1)), Rankings!$A$2:$BK$129, 63, FALSE),0)</f>
        <v>0.38337179356132184</v>
      </c>
      <c r="IC21">
        <f>IFERROR(VLOOKUP(_xlfn.NUMBERVALUE(MID(AJ21, SEARCH("!", AJ21)+1, SEARCH("+", AJ21)-SEARCH("!", AJ21)-1)), Rankings!$A$2:$BK$129, 63, FALSE),0)</f>
        <v>0</v>
      </c>
      <c r="ID21">
        <f>IFERROR(VLOOKUP(_xlfn.NUMBERVALUE(MID(AK21, SEARCH("!", AK21)+1, SEARCH("+", AK21)-SEARCH("!", AK21)-1)), Rankings!$A$2:$BK$129, 63, FALSE),0)</f>
        <v>0</v>
      </c>
      <c r="IE21">
        <f>IFERROR(VLOOKUP(_xlfn.NUMBERVALUE(MID(AL21, SEARCH("!", AL21)+1, SEARCH("+", AL21)-SEARCH("!", AL21)-1)), Rankings!$A$2:$BK$129, 63, FALSE),0)</f>
        <v>0.3322252028838652</v>
      </c>
      <c r="IF21">
        <f>IFERROR(VLOOKUP(_xlfn.NUMBERVALUE(MID(AM21, SEARCH("!", AM21)+1, SEARCH("+", AM21)-SEARCH("!", AM21)-1)), Rankings!$A$2:$BK$129, 63, FALSE),0)</f>
        <v>0</v>
      </c>
      <c r="IG21">
        <f>IFERROR(VLOOKUP(_xlfn.NUMBERVALUE(MID(AN21, SEARCH("!", AN21)+1, SEARCH("+", AN21)-SEARCH("!", AN21)-1)), Rankings!$A$2:$BK$129, 63, FALSE),0)</f>
        <v>0</v>
      </c>
      <c r="IH21">
        <f>IFERROR(VLOOKUP(_xlfn.NUMBERVALUE(MID(AO21, SEARCH("!", AO21)+1, SEARCH("+", AO21)-SEARCH("!", AO21)-1)), Rankings!$A$2:$BK$129, 63, FALSE),0)</f>
        <v>0.59914189416860686</v>
      </c>
      <c r="II21">
        <f>IFERROR(VLOOKUP(_xlfn.NUMBERVALUE(MID(AP21, SEARCH("!", AP21)+1, SEARCH("+", AP21)-SEARCH("!", AP21)-1)), Rankings!$A$2:$BK$129, 63, FALSE),0)</f>
        <v>0</v>
      </c>
      <c r="IJ21">
        <f>IFERROR(VLOOKUP(_xlfn.NUMBERVALUE(MID(AQ21, SEARCH("!", AQ21)+1, SEARCH("+", AQ21)-SEARCH("!", AQ21)-1)), Rankings!$A$2:$BK$129, 63, FALSE),0)</f>
        <v>0</v>
      </c>
      <c r="IK21">
        <f>IFERROR(VLOOKUP(_xlfn.NUMBERVALUE(MID(AR21, SEARCH("!", AR21)+1, SEARCH("+", AR21)-SEARCH("!", AR21)-1)), Rankings!$A$2:$BK$129, 63, FALSE),0)</f>
        <v>0.43942470350498913</v>
      </c>
      <c r="IL21">
        <f>IFERROR(VLOOKUP(_xlfn.NUMBERVALUE(MID(AS21, SEARCH("!", AS21)+1, SEARCH("+", AS21)-SEARCH("!", AS21)-1)), Rankings!$A$2:$BK$129, 63, FALSE),0)</f>
        <v>0</v>
      </c>
      <c r="IM21">
        <f>IFERROR(VLOOKUP(_xlfn.NUMBERVALUE(MID(AT21, SEARCH("!", AT21)+1, SEARCH("+", AT21)-SEARCH("!", AT21)-1)), Rankings!$A$2:$BK$129, 63, FALSE),0)</f>
        <v>0</v>
      </c>
      <c r="IN21">
        <f>IFERROR(VLOOKUP(_xlfn.NUMBERVALUE(MID(AU21, SEARCH("!", AU21)+1, SEARCH("+", AU21)-SEARCH("!", AU21)-1)), Rankings!$A$2:$BK$129, 63, FALSE),0)</f>
        <v>0.36796042640207999</v>
      </c>
      <c r="IO21">
        <f>IFERROR(VLOOKUP(_xlfn.NUMBERVALUE(MID(AV21, SEARCH("!", AV21)+1, SEARCH("+", AV21)-SEARCH("!", AV21)-1)), Rankings!$A$2:$BK$129, 63, FALSE),0)</f>
        <v>0</v>
      </c>
      <c r="IP21">
        <f>IFERROR(VLOOKUP(_xlfn.NUMBERVALUE(MID(AW21, SEARCH("!", AW21)+1, SEARCH("+", AW21)-SEARCH("!", AW21)-1)), Rankings!$A$2:$BK$129, 63, FALSE),0)</f>
        <v>0</v>
      </c>
      <c r="IQ21">
        <f>IFERROR(VLOOKUP(_xlfn.NUMBERVALUE(MID(AX21, SEARCH("!", AX21)+1, SEARCH("+", AX21)-SEARCH("!", AX21)-1)), Rankings!$A$2:$BK$129, 63, FALSE),0)</f>
        <v>0</v>
      </c>
      <c r="IR21">
        <f>IFERROR(VLOOKUP(_xlfn.NUMBERVALUE(MID(AY21, SEARCH("!", AY21)+1, SEARCH("+", AY21)-SEARCH("!", AY21)-1)), Rankings!$A$2:$BK$129, 63, FALSE),0)</f>
        <v>0</v>
      </c>
      <c r="IS21">
        <f>IFERROR(VLOOKUP(_xlfn.NUMBERVALUE(MID(AZ21, SEARCH("!", AZ21)+1, SEARCH("+", AZ21)-SEARCH("!", AZ21)-1)), Rankings!$A$2:$BK$129, 63, FALSE),0)</f>
        <v>0</v>
      </c>
      <c r="IT21">
        <f>IFERROR(VLOOKUP(_xlfn.NUMBERVALUE(MID(BA21, SEARCH("!", BA21)+1, SEARCH("+", BA21)-SEARCH("!", BA21)-1)), Rankings!$A$2:$BK$129, 63, FALSE),0)</f>
        <v>0</v>
      </c>
      <c r="IU21">
        <f>IFERROR(VLOOKUP(_xlfn.NUMBERVALUE(MID(BB21, SEARCH("!", BB21)+1, SEARCH("+", BB21)-SEARCH("!", BB21)-1)), Rankings!$A$2:$BK$129, 63, FALSE),0)</f>
        <v>0</v>
      </c>
      <c r="IV21">
        <f>IFERROR(VLOOKUP(_xlfn.NUMBERVALUE(MID(BC21, SEARCH("!", BC21)+1, SEARCH("+", BC21)-SEARCH("!", BC21)-1)), Rankings!$A$2:$BK$129, 63, FALSE),0)</f>
        <v>0</v>
      </c>
      <c r="IW21">
        <f>IFERROR(VLOOKUP(_xlfn.NUMBERVALUE(MID(BD21, SEARCH("!", BD21)+1, SEARCH("+", BD21)-SEARCH("!", BD21)-1)), Rankings!$A$2:$BK$129, 63, FALSE),0)</f>
        <v>0.70365381097598467</v>
      </c>
      <c r="IX21">
        <f>IFERROR(VLOOKUP(_xlfn.NUMBERVALUE(MID(BE21, SEARCH("!", BE21)+1, SEARCH("+", BE21)-SEARCH("!", BE21)-1)), Rankings!$A$2:$BK$129, 63, FALSE),0)</f>
        <v>0</v>
      </c>
      <c r="IY21">
        <f>IFERROR(VLOOKUP(_xlfn.NUMBERVALUE(MID(BF21, SEARCH("!", BF21)+1, SEARCH("+", BF21)-SEARCH("!", BF21)-1)), Rankings!$A$2:$BK$129, 63, FALSE),0)</f>
        <v>0</v>
      </c>
      <c r="IZ21">
        <f>IFERROR(VLOOKUP(_xlfn.NUMBERVALUE(MID(BG21, SEARCH("!", BG21)+1, SEARCH("+", BG21)-SEARCH("!", BG21)-1)), Rankings!$A$2:$BK$129, 63, FALSE),0)</f>
        <v>0</v>
      </c>
      <c r="JA21">
        <f>IFERROR(VLOOKUP(_xlfn.NUMBERVALUE(MID(BH21, SEARCH("!", BH21)+1, SEARCH("+", BH21)-SEARCH("!", BH21)-1)), Rankings!$A$2:$BK$129, 63, FALSE),0)</f>
        <v>0</v>
      </c>
      <c r="JB21">
        <f>IFERROR(VLOOKUP(_xlfn.NUMBERVALUE(MID(BI21, SEARCH("!", BI21)+1, SEARCH("+", BI21)-SEARCH("!", BI21)-1)), Rankings!$A$2:$BK$129, 63, FALSE),0)</f>
        <v>0</v>
      </c>
      <c r="JC21">
        <f>IFERROR(VLOOKUP(_xlfn.NUMBERVALUE(MID(BJ21, SEARCH("!", BJ21)+1, SEARCH("+", BJ21)-SEARCH("!", BJ21)-1)), Rankings!$A$2:$BK$129, 63, FALSE),0)</f>
        <v>0.89976634284048129</v>
      </c>
      <c r="JD21">
        <f>IFERROR(VLOOKUP(_xlfn.NUMBERVALUE(MID(BK21, SEARCH("!", BK21)+1, SEARCH("+", BK21)-SEARCH("!", BK21)-1)), Rankings!$A$2:$BK$129, 63, FALSE),0)</f>
        <v>0</v>
      </c>
      <c r="JE21">
        <f>IFERROR(VLOOKUP(_xlfn.NUMBERVALUE(MID(BL21, SEARCH("!", BL21)+1, SEARCH("+", BL21)-SEARCH("!", BL21)-1)), Rankings!$A$2:$BK$129, 63, FALSE),0)</f>
        <v>0</v>
      </c>
      <c r="JF21">
        <f>IFERROR(VLOOKUP(_xlfn.NUMBERVALUE(MID(BM21, SEARCH("!", BM21)+1, SEARCH("+", BM21)-SEARCH("!", BM21)-1)), Rankings!$A$2:$BK$129, 63, FALSE),0)</f>
        <v>0</v>
      </c>
      <c r="JG21">
        <f>IFERROR(VLOOKUP(_xlfn.NUMBERVALUE(MID(BN21, SEARCH("!", BN21)+1, SEARCH("+", BN21)-SEARCH("!", BN21)-1)), Rankings!$A$2:$BK$129, 63, FALSE),0)</f>
        <v>0</v>
      </c>
      <c r="JH21">
        <f>IFERROR(VLOOKUP(_xlfn.NUMBERVALUE(MID(BO21, SEARCH("!", BO21)+1, SEARCH("+", BO21)-SEARCH("!", BO21)-1)), Rankings!$A$2:$BK$129, 63, FALSE),0)</f>
        <v>0</v>
      </c>
      <c r="JI21">
        <f>IFERROR(VLOOKUP(_xlfn.NUMBERVALUE(MID(BP21, SEARCH("!", BP21)+1, SEARCH("+", BP21)-SEARCH("!", BP21)-1)), Rankings!$A$2:$BK$129, 63, FALSE),0)</f>
        <v>0</v>
      </c>
      <c r="JJ21">
        <f>IFERROR(VLOOKUP(_xlfn.NUMBERVALUE(MID(BQ21, SEARCH("!", BQ21)+1, SEARCH("+", BQ21)-SEARCH("!", BQ21)-1)), Rankings!$A$2:$BK$129, 63, FALSE),0)</f>
        <v>0</v>
      </c>
      <c r="JK21">
        <f>IFERROR(VLOOKUP(_xlfn.NUMBERVALUE(MID(BR21, SEARCH("!", BR21)+1, SEARCH("+", BR21)-SEARCH("!", BR21)-1)), Rankings!$A$2:$BK$129, 63, FALSE),0)</f>
        <v>0</v>
      </c>
      <c r="JL21">
        <f>IFERROR(VLOOKUP(_xlfn.NUMBERVALUE(MID(BS21, SEARCH("!", BS21)+1, SEARCH("+", BS21)-SEARCH("!", BS21)-1)), Rankings!$A$2:$BK$129, 63, FALSE),0)</f>
        <v>0</v>
      </c>
      <c r="JM21">
        <f>IFERROR(VLOOKUP(_xlfn.NUMBERVALUE(MID(BT21, SEARCH("!", BT21)+1, SEARCH("+", BT21)-SEARCH("!", BT21)-1)), Rankings!$A$2:$BK$129, 63, FALSE),0)</f>
        <v>0</v>
      </c>
      <c r="JN21">
        <f>IFERROR(VLOOKUP(_xlfn.NUMBERVALUE(MID(BU21, SEARCH("!", BU21)+1, SEARCH("+", BU21)-SEARCH("!", BU21)-1)), Rankings!$A$2:$BK$129, 63, FALSE),0)</f>
        <v>0</v>
      </c>
      <c r="JO21">
        <f>IFERROR(VLOOKUP(_xlfn.NUMBERVALUE(MID(BV21, SEARCH("!", BV21)+1, SEARCH("+", BV21)-SEARCH("!", BV21)-1)), Rankings!$A$2:$BK$129, 63, FALSE),0)</f>
        <v>0</v>
      </c>
      <c r="JP21">
        <f>IFERROR(VLOOKUP(_xlfn.NUMBERVALUE(MID(BW21, SEARCH("!", BW21)+1, SEARCH("+", BW21)-SEARCH("!", BW21)-1)), Rankings!$A$2:$BK$129, 63, FALSE),0)</f>
        <v>0</v>
      </c>
      <c r="JQ21">
        <f>IFERROR(VLOOKUP(_xlfn.NUMBERVALUE(MID(BX21, SEARCH("!", BX21)+1, SEARCH("+", BX21)-SEARCH("!", BX21)-1)), Rankings!$A$2:$BK$129, 63, FALSE),0)</f>
        <v>0</v>
      </c>
      <c r="JR21">
        <f>IFERROR(VLOOKUP(_xlfn.NUMBERVALUE(MID(BY21, SEARCH("!", BY21)+1, SEARCH("+", BY21)-SEARCH("!", BY21)-1)), Rankings!$A$2:$BK$129, 63, FALSE),0)</f>
        <v>0</v>
      </c>
      <c r="JS21">
        <f>IFERROR(VLOOKUP(_xlfn.NUMBERVALUE(MID(BZ21, SEARCH("!", BZ21)+1, SEARCH("+", BZ21)-SEARCH("!", BZ21)-1)), Rankings!$A$2:$BK$129, 63, FALSE),0)</f>
        <v>0</v>
      </c>
      <c r="JT21">
        <f>IFERROR(VLOOKUP(_xlfn.NUMBERVALUE(MID(CA21, SEARCH("!", CA21)+1, SEARCH("+", CA21)-SEARCH("!", CA21)-1)), Rankings!$A$2:$BK$129, 63, FALSE),0)</f>
        <v>0</v>
      </c>
      <c r="JU21">
        <f>IFERROR(VLOOKUP(_xlfn.NUMBERVALUE(MID(CB21, SEARCH("!", CB21)+1, SEARCH("+", CB21)-SEARCH("!", CB21)-1)), Rankings!$A$2:$BK$129, 63, FALSE),0)</f>
        <v>0</v>
      </c>
      <c r="JV21">
        <f>IFERROR(VLOOKUP(_xlfn.NUMBERVALUE(MID(CC21, SEARCH("!", CC21)+1, SEARCH("+", CC21)-SEARCH("!", CC21)-1)), Rankings!$A$2:$BK$129, 63, FALSE),0)</f>
        <v>0</v>
      </c>
      <c r="JW21">
        <f>IFERROR(VLOOKUP(_xlfn.NUMBERVALUE(MID(CD21, SEARCH("!", CD21)+1, SEARCH("+", CD21)-SEARCH("!", CD21)-1)), Rankings!$A$2:$BK$129, 63, FALSE),0)</f>
        <v>0</v>
      </c>
      <c r="JX21">
        <f>IFERROR(VLOOKUP(_xlfn.NUMBERVALUE(MID(CE21, SEARCH("!", CE21)+1, SEARCH("+", CE21)-SEARCH("!", CE21)-1)), Rankings!$A$2:$BK$129, 63, FALSE),0)</f>
        <v>0</v>
      </c>
      <c r="JY21">
        <f>IFERROR(VLOOKUP(_xlfn.NUMBERVALUE(MID(CF21, SEARCH("!", CF21)+1, SEARCH("+", CF21)-SEARCH("!", CF21)-1)), Rankings!$A$2:$BK$129, 63, FALSE),0)</f>
        <v>0</v>
      </c>
      <c r="JZ21">
        <f>IFERROR(VLOOKUP(_xlfn.NUMBERVALUE(MID(CG21, SEARCH("!", CG21)+1, SEARCH("+", CG21)-SEARCH("!", CG21)-1)), Rankings!$A$2:$BK$129, 63, FALSE),0)</f>
        <v>0</v>
      </c>
      <c r="KA21">
        <f>IFERROR(VLOOKUP(_xlfn.NUMBERVALUE(MID(CH21, SEARCH("!", CH21)+1, SEARCH("+", CH21)-SEARCH("!", CH21)-1)), Rankings!$A$2:$BK$129, 63, FALSE),0)</f>
        <v>0</v>
      </c>
      <c r="KB21">
        <f>IFERROR(VLOOKUP(_xlfn.NUMBERVALUE(MID(CI21, SEARCH("!", CI21)+1, SEARCH("+", CI21)-SEARCH("!", CI21)-1)), Rankings!$A$2:$BK$129, 63, FALSE),0)</f>
        <v>0</v>
      </c>
      <c r="KC21">
        <f>IFERROR(VLOOKUP(_xlfn.NUMBERVALUE(MID(CJ21, SEARCH("!", CJ21)+1, SEARCH("+", CJ21)-SEARCH("!", CJ21)-1)), Rankings!$A$2:$BK$129, 63, FALSE),0)</f>
        <v>0</v>
      </c>
      <c r="KD21">
        <f>IFERROR(VLOOKUP(_xlfn.NUMBERVALUE(MID(CK21, SEARCH("!", CK21)+1, SEARCH("+", CK21)-SEARCH("!", CK21)-1)), Rankings!$A$2:$BK$129, 63, FALSE),0)</f>
        <v>0</v>
      </c>
      <c r="KE21">
        <f>IFERROR(VLOOKUP(_xlfn.NUMBERVALUE(MID(CL21, SEARCH("!", CL21)+1, SEARCH("+", CL21)-SEARCH("!", CL21)-1)), Rankings!$A$2:$BK$129, 63, FALSE),0)</f>
        <v>0</v>
      </c>
      <c r="KF21">
        <f>IFERROR(VLOOKUP(_xlfn.NUMBERVALUE(MID(CM21, SEARCH("!", CM21)+1, SEARCH("+", CM21)-SEARCH("!", CM21)-1)), Rankings!$A$2:$BK$129, 63, FALSE),0)</f>
        <v>0</v>
      </c>
      <c r="KG21">
        <f>IFERROR(VLOOKUP(_xlfn.NUMBERVALUE(MID(CN21, SEARCH("!", CN21)+1, SEARCH("+", CN21)-SEARCH("!", CN21)-1)), Rankings!$A$2:$BK$129, 63, FALSE),0)</f>
        <v>0</v>
      </c>
      <c r="KH21">
        <f>IFERROR(VLOOKUP(_xlfn.NUMBERVALUE(MID(CO21, SEARCH("!", CO21)+1, SEARCH("+", CO21)-SEARCH("!", CO21)-1)), Rankings!$A$2:$BK$129, 63, FALSE),0)</f>
        <v>0</v>
      </c>
      <c r="KJ21" s="28">
        <f t="shared" si="116"/>
        <v>264</v>
      </c>
      <c r="KK21" s="28">
        <f t="shared" si="117"/>
        <v>0</v>
      </c>
      <c r="KL21" s="28">
        <f t="shared" si="118"/>
        <v>59</v>
      </c>
      <c r="KM21" s="28">
        <f t="shared" si="119"/>
        <v>36</v>
      </c>
      <c r="KN21" s="28">
        <f t="shared" si="120"/>
        <v>0</v>
      </c>
      <c r="KO21" s="28">
        <f t="shared" si="121"/>
        <v>185</v>
      </c>
      <c r="KP21" s="28">
        <f t="shared" si="122"/>
        <v>329.5</v>
      </c>
      <c r="KQ21" s="28">
        <f t="shared" si="123"/>
        <v>185</v>
      </c>
      <c r="KS21" s="27" t="str">
        <f t="shared" si="124"/>
        <v>23</v>
      </c>
      <c r="KT21" s="27" t="str">
        <f t="shared" si="125"/>
        <v>22</v>
      </c>
      <c r="KU21" s="27" t="str">
        <f t="shared" si="126"/>
        <v>17</v>
      </c>
      <c r="KV21" s="27">
        <f t="shared" si="127"/>
        <v>0</v>
      </c>
      <c r="KW21" s="27">
        <f t="shared" si="128"/>
        <v>0</v>
      </c>
      <c r="KX21" s="27" t="str">
        <f t="shared" si="129"/>
        <v>23</v>
      </c>
      <c r="KY21" s="27">
        <f t="shared" si="130"/>
        <v>0</v>
      </c>
      <c r="KZ21" s="27">
        <f t="shared" si="131"/>
        <v>0</v>
      </c>
      <c r="LA21" s="27">
        <f t="shared" si="132"/>
        <v>0</v>
      </c>
      <c r="LB21" s="27">
        <f t="shared" si="133"/>
        <v>0</v>
      </c>
      <c r="LC21" s="27">
        <f t="shared" si="134"/>
        <v>0</v>
      </c>
      <c r="LD21" s="27" t="str">
        <f t="shared" si="135"/>
        <v>17</v>
      </c>
      <c r="LE21" s="27">
        <f t="shared" si="136"/>
        <v>0</v>
      </c>
      <c r="LF21" s="27" t="str">
        <f t="shared" si="137"/>
        <v>37</v>
      </c>
      <c r="LG21" s="27" t="str">
        <f t="shared" si="138"/>
        <v>21</v>
      </c>
      <c r="LH21" s="27">
        <f t="shared" si="139"/>
        <v>0</v>
      </c>
      <c r="LI21" s="27">
        <f t="shared" si="140"/>
        <v>0</v>
      </c>
      <c r="LJ21" s="27">
        <f t="shared" si="141"/>
        <v>0</v>
      </c>
      <c r="LK21" s="27">
        <f t="shared" si="142"/>
        <v>0</v>
      </c>
      <c r="LL21" s="27">
        <f t="shared" si="143"/>
        <v>0</v>
      </c>
      <c r="LM21" s="27" t="str">
        <f t="shared" si="144"/>
        <v>21</v>
      </c>
      <c r="LN21" s="27">
        <f t="shared" si="145"/>
        <v>0</v>
      </c>
      <c r="LO21" s="27" t="str">
        <f t="shared" si="146"/>
        <v>22</v>
      </c>
      <c r="LP21" s="27" t="str">
        <f t="shared" si="147"/>
        <v>35</v>
      </c>
      <c r="LQ21" s="27">
        <f t="shared" si="148"/>
        <v>0</v>
      </c>
      <c r="LR21" s="27">
        <f t="shared" si="149"/>
        <v>0</v>
      </c>
      <c r="LS21" s="27" t="str">
        <f t="shared" si="150"/>
        <v>23</v>
      </c>
      <c r="LT21" s="27">
        <f t="shared" si="151"/>
        <v>0</v>
      </c>
      <c r="LU21" s="27">
        <f t="shared" si="152"/>
        <v>0</v>
      </c>
      <c r="LV21" s="27" t="str">
        <f t="shared" si="153"/>
        <v>16</v>
      </c>
      <c r="LW21" s="27">
        <f t="shared" si="154"/>
        <v>0</v>
      </c>
      <c r="LX21" s="27">
        <f t="shared" si="155"/>
        <v>0</v>
      </c>
      <c r="LY21" s="27" t="str">
        <f t="shared" si="156"/>
        <v>18</v>
      </c>
      <c r="LZ21" s="27">
        <f t="shared" si="157"/>
        <v>0</v>
      </c>
      <c r="MA21" s="27">
        <f t="shared" si="158"/>
        <v>0</v>
      </c>
      <c r="MB21" s="27" t="str">
        <f t="shared" si="159"/>
        <v>28</v>
      </c>
      <c r="MC21" s="27">
        <f t="shared" si="160"/>
        <v>0</v>
      </c>
      <c r="MD21" s="27">
        <f t="shared" si="161"/>
        <v>0</v>
      </c>
      <c r="ME21" s="27">
        <f t="shared" si="162"/>
        <v>0</v>
      </c>
      <c r="MF21" s="27">
        <f t="shared" si="163"/>
        <v>0</v>
      </c>
      <c r="MG21" s="27">
        <f t="shared" si="164"/>
        <v>0</v>
      </c>
      <c r="MH21" s="27">
        <f t="shared" si="165"/>
        <v>0</v>
      </c>
      <c r="MI21" s="27">
        <f t="shared" si="166"/>
        <v>0</v>
      </c>
      <c r="MJ21" s="27">
        <f t="shared" si="167"/>
        <v>0</v>
      </c>
      <c r="MK21" s="27" t="str">
        <f t="shared" si="168"/>
        <v>18</v>
      </c>
      <c r="ML21" s="27">
        <f t="shared" si="169"/>
        <v>0</v>
      </c>
      <c r="MM21" s="27">
        <f t="shared" si="170"/>
        <v>0</v>
      </c>
      <c r="MN21" s="27">
        <f t="shared" si="171"/>
        <v>0</v>
      </c>
      <c r="MO21" s="27">
        <f t="shared" si="172"/>
        <v>0</v>
      </c>
      <c r="MP21" s="27">
        <f t="shared" si="173"/>
        <v>0</v>
      </c>
      <c r="MQ21" s="27" t="str">
        <f t="shared" si="174"/>
        <v>18</v>
      </c>
      <c r="MR21" s="27">
        <f t="shared" si="175"/>
        <v>0</v>
      </c>
      <c r="MS21" s="27">
        <f t="shared" si="176"/>
        <v>0</v>
      </c>
      <c r="MT21" s="27">
        <f t="shared" si="177"/>
        <v>0</v>
      </c>
      <c r="MU21" s="27">
        <f t="shared" si="178"/>
        <v>0</v>
      </c>
      <c r="MV21" s="27">
        <f t="shared" si="179"/>
        <v>0</v>
      </c>
      <c r="MW21" s="27">
        <f t="shared" si="180"/>
        <v>0</v>
      </c>
      <c r="MX21" s="27">
        <f t="shared" si="181"/>
        <v>0</v>
      </c>
      <c r="MY21" s="27">
        <f t="shared" si="182"/>
        <v>0</v>
      </c>
      <c r="MZ21" s="27">
        <f t="shared" si="183"/>
        <v>0</v>
      </c>
      <c r="NA21" s="27">
        <f t="shared" si="184"/>
        <v>0</v>
      </c>
      <c r="NB21" s="27">
        <f t="shared" si="185"/>
        <v>0</v>
      </c>
      <c r="NC21" s="27">
        <f t="shared" si="186"/>
        <v>0</v>
      </c>
      <c r="ND21" s="27">
        <f t="shared" si="187"/>
        <v>0</v>
      </c>
      <c r="NE21" s="27">
        <f t="shared" si="188"/>
        <v>0</v>
      </c>
      <c r="NF21" s="27">
        <f t="shared" si="189"/>
        <v>0</v>
      </c>
      <c r="NG21" s="27">
        <f t="shared" si="190"/>
        <v>0</v>
      </c>
      <c r="NH21" s="27">
        <f t="shared" si="191"/>
        <v>0</v>
      </c>
      <c r="NI21" s="27">
        <f t="shared" si="192"/>
        <v>0</v>
      </c>
      <c r="NJ21" s="27">
        <f t="shared" si="193"/>
        <v>0</v>
      </c>
      <c r="NK21" s="27">
        <f t="shared" si="194"/>
        <v>0</v>
      </c>
      <c r="NL21" s="27">
        <f t="shared" si="195"/>
        <v>0</v>
      </c>
      <c r="NM21" s="27">
        <f t="shared" si="196"/>
        <v>0</v>
      </c>
      <c r="NN21" s="27">
        <f t="shared" si="197"/>
        <v>0</v>
      </c>
      <c r="NO21" s="27">
        <f t="shared" si="198"/>
        <v>0</v>
      </c>
      <c r="NP21" s="27">
        <f t="shared" si="199"/>
        <v>0</v>
      </c>
      <c r="NQ21" s="27">
        <f t="shared" si="200"/>
        <v>0</v>
      </c>
      <c r="NR21" s="27">
        <f t="shared" si="201"/>
        <v>0</v>
      </c>
      <c r="NS21" s="27">
        <f t="shared" si="202"/>
        <v>0</v>
      </c>
      <c r="NT21" s="27">
        <f t="shared" si="203"/>
        <v>0</v>
      </c>
      <c r="NU21" s="27">
        <f t="shared" si="204"/>
        <v>0</v>
      </c>
      <c r="NV21" s="27">
        <f t="shared" si="205"/>
        <v>0</v>
      </c>
      <c r="NX21" s="28">
        <f t="shared" si="206"/>
        <v>199</v>
      </c>
      <c r="NY21" s="28">
        <f t="shared" si="207"/>
        <v>0</v>
      </c>
      <c r="NZ21" s="28">
        <f t="shared" si="208"/>
        <v>37</v>
      </c>
      <c r="OA21" s="28">
        <f t="shared" si="209"/>
        <v>32</v>
      </c>
      <c r="OB21" s="28">
        <f t="shared" si="210"/>
        <v>0</v>
      </c>
      <c r="OC21" s="28">
        <f t="shared" si="211"/>
        <v>148</v>
      </c>
      <c r="OD21" s="28">
        <f t="shared" si="212"/>
        <v>249.5</v>
      </c>
      <c r="OE21" s="28">
        <f t="shared" si="213"/>
        <v>148</v>
      </c>
      <c r="OG21" s="27" t="str">
        <f t="shared" si="214"/>
        <v>19</v>
      </c>
      <c r="OH21" s="27" t="str">
        <f t="shared" si="215"/>
        <v>17</v>
      </c>
      <c r="OI21" s="27" t="str">
        <f t="shared" si="216"/>
        <v>14</v>
      </c>
      <c r="OJ21" s="27">
        <f t="shared" si="217"/>
        <v>0</v>
      </c>
      <c r="OK21" s="27">
        <f t="shared" si="218"/>
        <v>0</v>
      </c>
      <c r="OL21" s="27" t="str">
        <f t="shared" si="219"/>
        <v>15</v>
      </c>
      <c r="OM21" s="27">
        <f t="shared" si="220"/>
        <v>0</v>
      </c>
      <c r="ON21" s="27">
        <f t="shared" si="221"/>
        <v>0</v>
      </c>
      <c r="OO21" s="27">
        <f t="shared" si="222"/>
        <v>0</v>
      </c>
      <c r="OP21" s="27">
        <f t="shared" si="223"/>
        <v>0</v>
      </c>
      <c r="OQ21" s="27">
        <f t="shared" si="224"/>
        <v>0</v>
      </c>
      <c r="OR21" s="27" t="str">
        <f t="shared" si="225"/>
        <v>21</v>
      </c>
      <c r="OS21" s="27">
        <f t="shared" si="226"/>
        <v>0</v>
      </c>
      <c r="OT21" s="27" t="str">
        <f t="shared" si="227"/>
        <v>10</v>
      </c>
      <c r="OU21" s="27" t="str">
        <f t="shared" si="228"/>
        <v>16</v>
      </c>
      <c r="OV21" s="27">
        <f t="shared" si="229"/>
        <v>0</v>
      </c>
      <c r="OW21" s="27">
        <f t="shared" si="230"/>
        <v>0</v>
      </c>
      <c r="OX21" s="27">
        <f t="shared" si="231"/>
        <v>0</v>
      </c>
      <c r="OY21" s="27">
        <f t="shared" si="232"/>
        <v>0</v>
      </c>
      <c r="OZ21" s="27">
        <f t="shared" si="233"/>
        <v>0</v>
      </c>
      <c r="PA21" s="27" t="str">
        <f t="shared" si="234"/>
        <v>11</v>
      </c>
      <c r="PB21" s="27">
        <f t="shared" si="235"/>
        <v>0</v>
      </c>
      <c r="PC21" s="27" t="str">
        <f t="shared" si="236"/>
        <v>27</v>
      </c>
      <c r="PD21" s="27" t="str">
        <f t="shared" si="237"/>
        <v>25</v>
      </c>
      <c r="PE21" s="27">
        <f t="shared" si="238"/>
        <v>0</v>
      </c>
      <c r="PF21" s="27">
        <f t="shared" si="239"/>
        <v>0</v>
      </c>
      <c r="PG21" s="27" t="str">
        <f t="shared" si="240"/>
        <v>16</v>
      </c>
      <c r="PH21" s="27">
        <f t="shared" si="241"/>
        <v>0</v>
      </c>
      <c r="PI21" s="27">
        <f t="shared" si="242"/>
        <v>0</v>
      </c>
      <c r="PJ21" s="27" t="str">
        <f t="shared" si="243"/>
        <v>9</v>
      </c>
      <c r="PK21" s="27">
        <f t="shared" si="244"/>
        <v>0</v>
      </c>
      <c r="PL21" s="27">
        <f t="shared" si="245"/>
        <v>0</v>
      </c>
      <c r="PM21" s="27" t="str">
        <f t="shared" si="246"/>
        <v>14</v>
      </c>
      <c r="PN21" s="27">
        <f t="shared" si="247"/>
        <v>0</v>
      </c>
      <c r="PO21" s="27">
        <f t="shared" si="248"/>
        <v>0</v>
      </c>
      <c r="PP21" s="27" t="str">
        <f t="shared" si="249"/>
        <v>22</v>
      </c>
      <c r="PQ21" s="27">
        <f t="shared" si="250"/>
        <v>0</v>
      </c>
      <c r="PR21" s="27">
        <f t="shared" si="251"/>
        <v>0</v>
      </c>
      <c r="PS21" s="27">
        <f t="shared" si="252"/>
        <v>0</v>
      </c>
      <c r="PT21" s="27">
        <f t="shared" si="253"/>
        <v>0</v>
      </c>
      <c r="PU21" s="27">
        <f t="shared" si="254"/>
        <v>0</v>
      </c>
      <c r="PV21" s="27">
        <f t="shared" si="255"/>
        <v>0</v>
      </c>
      <c r="PW21" s="27">
        <f t="shared" si="256"/>
        <v>0</v>
      </c>
      <c r="PX21" s="27">
        <f t="shared" si="257"/>
        <v>0</v>
      </c>
      <c r="PY21" s="27" t="str">
        <f t="shared" si="258"/>
        <v>13</v>
      </c>
      <c r="PZ21" s="27">
        <f t="shared" si="259"/>
        <v>0</v>
      </c>
      <c r="QA21" s="27">
        <f t="shared" si="260"/>
        <v>0</v>
      </c>
      <c r="QB21" s="27">
        <f t="shared" si="261"/>
        <v>0</v>
      </c>
      <c r="QC21" s="27">
        <f t="shared" si="262"/>
        <v>0</v>
      </c>
      <c r="QD21" s="27">
        <f t="shared" si="263"/>
        <v>0</v>
      </c>
      <c r="QE21" s="27" t="str">
        <f t="shared" si="264"/>
        <v>19</v>
      </c>
      <c r="QF21" s="27">
        <f t="shared" si="265"/>
        <v>0</v>
      </c>
      <c r="QG21" s="27">
        <f t="shared" si="266"/>
        <v>0</v>
      </c>
      <c r="QH21" s="27">
        <f t="shared" si="267"/>
        <v>0</v>
      </c>
      <c r="QI21" s="27">
        <f t="shared" si="268"/>
        <v>0</v>
      </c>
      <c r="QJ21" s="27">
        <f t="shared" si="269"/>
        <v>0</v>
      </c>
      <c r="QK21" s="27">
        <f t="shared" si="270"/>
        <v>0</v>
      </c>
      <c r="QL21" s="27">
        <f t="shared" si="271"/>
        <v>0</v>
      </c>
      <c r="QM21" s="27">
        <f t="shared" si="272"/>
        <v>0</v>
      </c>
      <c r="QN21" s="27">
        <f t="shared" si="273"/>
        <v>0</v>
      </c>
      <c r="QO21" s="27">
        <f t="shared" si="274"/>
        <v>0</v>
      </c>
      <c r="QP21" s="27">
        <f t="shared" si="275"/>
        <v>0</v>
      </c>
      <c r="QQ21" s="27">
        <f t="shared" si="276"/>
        <v>0</v>
      </c>
      <c r="QR21" s="27">
        <f t="shared" si="277"/>
        <v>0</v>
      </c>
      <c r="QS21" s="27">
        <f t="shared" si="278"/>
        <v>0</v>
      </c>
      <c r="QT21" s="27">
        <f t="shared" si="279"/>
        <v>0</v>
      </c>
      <c r="QU21" s="27">
        <f t="shared" si="280"/>
        <v>0</v>
      </c>
      <c r="QV21" s="27">
        <f t="shared" si="281"/>
        <v>0</v>
      </c>
      <c r="QW21" s="27">
        <f t="shared" si="282"/>
        <v>0</v>
      </c>
      <c r="QX21" s="27">
        <f t="shared" si="283"/>
        <v>0</v>
      </c>
      <c r="QY21" s="27">
        <f t="shared" si="284"/>
        <v>0</v>
      </c>
      <c r="QZ21" s="27">
        <f t="shared" si="285"/>
        <v>0</v>
      </c>
      <c r="RA21" s="27">
        <f t="shared" si="286"/>
        <v>0</v>
      </c>
      <c r="RB21" s="27">
        <f t="shared" si="287"/>
        <v>0</v>
      </c>
      <c r="RC21" s="27">
        <f t="shared" si="288"/>
        <v>0</v>
      </c>
      <c r="RD21" s="27">
        <f t="shared" si="289"/>
        <v>0</v>
      </c>
      <c r="RE21" s="27">
        <f t="shared" si="290"/>
        <v>0</v>
      </c>
      <c r="RF21" s="27">
        <f t="shared" si="291"/>
        <v>0</v>
      </c>
      <c r="RG21" s="27">
        <f t="shared" si="292"/>
        <v>0</v>
      </c>
      <c r="RH21" s="27">
        <f t="shared" si="293"/>
        <v>0</v>
      </c>
      <c r="RI21" s="27">
        <f t="shared" si="294"/>
        <v>0</v>
      </c>
      <c r="RJ21" s="27">
        <f t="shared" si="295"/>
        <v>0</v>
      </c>
      <c r="RL21" s="28">
        <f t="shared" si="296"/>
        <v>108</v>
      </c>
      <c r="RM21" s="28">
        <f t="shared" si="297"/>
        <v>0</v>
      </c>
      <c r="RN21" s="28">
        <f t="shared" si="298"/>
        <v>19</v>
      </c>
      <c r="RO21" s="28">
        <f t="shared" si="299"/>
        <v>18</v>
      </c>
      <c r="RP21" s="28">
        <f t="shared" si="300"/>
        <v>0</v>
      </c>
      <c r="RQ21" s="28">
        <f t="shared" si="301"/>
        <v>135.5</v>
      </c>
      <c r="RT21" s="27" t="str">
        <f t="shared" si="302"/>
        <v>9</v>
      </c>
      <c r="RU21" s="27" t="str">
        <f t="shared" si="303"/>
        <v>12</v>
      </c>
      <c r="RV21" s="27" t="str">
        <f t="shared" si="304"/>
        <v>8</v>
      </c>
      <c r="RW21" s="27" t="str">
        <f t="shared" si="305"/>
        <v>0</v>
      </c>
      <c r="RX21" s="27" t="str">
        <f t="shared" si="306"/>
        <v>0</v>
      </c>
      <c r="RY21" s="27" t="str">
        <f t="shared" si="307"/>
        <v>9</v>
      </c>
      <c r="RZ21" s="27" t="str">
        <f t="shared" si="308"/>
        <v>0</v>
      </c>
      <c r="SA21" s="27" t="str">
        <f t="shared" si="309"/>
        <v>0</v>
      </c>
      <c r="SB21" s="27" t="str">
        <f t="shared" si="310"/>
        <v>0</v>
      </c>
      <c r="SC21" s="27" t="str">
        <f t="shared" si="311"/>
        <v>0</v>
      </c>
      <c r="SD21" s="27" t="str">
        <f t="shared" si="312"/>
        <v>0</v>
      </c>
      <c r="SE21" s="27" t="str">
        <f t="shared" si="313"/>
        <v>5</v>
      </c>
      <c r="SF21" s="27" t="str">
        <f t="shared" si="314"/>
        <v>0</v>
      </c>
      <c r="SG21" s="27" t="str">
        <f t="shared" si="315"/>
        <v>10</v>
      </c>
      <c r="SH21" s="27" t="str">
        <f t="shared" si="316"/>
        <v>11</v>
      </c>
      <c r="SI21" s="27" t="str">
        <f t="shared" si="317"/>
        <v>0</v>
      </c>
      <c r="SJ21" s="27" t="str">
        <f t="shared" si="318"/>
        <v>0</v>
      </c>
      <c r="SK21" s="27" t="str">
        <f t="shared" si="319"/>
        <v>0</v>
      </c>
      <c r="SL21" s="27" t="str">
        <f t="shared" si="320"/>
        <v>0</v>
      </c>
      <c r="SM21" s="27" t="str">
        <f t="shared" si="321"/>
        <v>0</v>
      </c>
      <c r="SN21" s="27" t="str">
        <f t="shared" si="322"/>
        <v>8</v>
      </c>
      <c r="SO21" s="27" t="str">
        <f t="shared" si="323"/>
        <v>0</v>
      </c>
      <c r="SP21" s="27" t="str">
        <f t="shared" si="324"/>
        <v>9</v>
      </c>
      <c r="SQ21" s="27" t="str">
        <f t="shared" si="325"/>
        <v>14</v>
      </c>
      <c r="SR21" s="27" t="str">
        <f t="shared" si="326"/>
        <v>0</v>
      </c>
      <c r="SS21" s="27" t="str">
        <f t="shared" si="327"/>
        <v>0</v>
      </c>
      <c r="ST21" s="27" t="str">
        <f t="shared" si="328"/>
        <v>8</v>
      </c>
      <c r="SU21" s="27" t="str">
        <f t="shared" si="329"/>
        <v>0</v>
      </c>
      <c r="SV21" s="27" t="str">
        <f t="shared" si="330"/>
        <v>0</v>
      </c>
      <c r="SW21" s="27" t="str">
        <f t="shared" si="331"/>
        <v>7</v>
      </c>
      <c r="SX21" s="27" t="str">
        <f t="shared" si="332"/>
        <v>0</v>
      </c>
      <c r="SY21" s="27" t="str">
        <f t="shared" si="333"/>
        <v>0</v>
      </c>
      <c r="SZ21" s="27" t="str">
        <f t="shared" si="334"/>
        <v>6</v>
      </c>
      <c r="TA21" s="27" t="str">
        <f t="shared" si="335"/>
        <v>0</v>
      </c>
      <c r="TB21" s="27" t="str">
        <f t="shared" si="336"/>
        <v>0</v>
      </c>
      <c r="TC21" s="27" t="str">
        <f t="shared" si="337"/>
        <v>11</v>
      </c>
      <c r="TD21" s="27" t="str">
        <f t="shared" si="338"/>
        <v>0</v>
      </c>
      <c r="TE21" s="27" t="str">
        <f t="shared" si="339"/>
        <v>0</v>
      </c>
      <c r="TF21" s="27" t="str">
        <f t="shared" si="340"/>
        <v>0</v>
      </c>
      <c r="TG21" s="27" t="str">
        <f t="shared" si="341"/>
        <v>0</v>
      </c>
      <c r="TH21" s="27" t="str">
        <f t="shared" si="342"/>
        <v>0</v>
      </c>
      <c r="TI21" s="27" t="str">
        <f t="shared" si="343"/>
        <v>0</v>
      </c>
      <c r="TJ21" s="27" t="str">
        <f t="shared" si="344"/>
        <v>0</v>
      </c>
      <c r="TK21" s="27" t="str">
        <f t="shared" si="345"/>
        <v>0</v>
      </c>
      <c r="TL21" s="27" t="str">
        <f t="shared" si="346"/>
        <v>8</v>
      </c>
      <c r="TM21" s="27" t="str">
        <f t="shared" si="347"/>
        <v>0</v>
      </c>
      <c r="TN21" s="27" t="str">
        <f t="shared" si="348"/>
        <v>0</v>
      </c>
      <c r="TO21" s="27" t="str">
        <f t="shared" si="349"/>
        <v>0</v>
      </c>
      <c r="TP21" s="27" t="str">
        <f t="shared" si="350"/>
        <v>0</v>
      </c>
      <c r="TQ21" s="27" t="str">
        <f t="shared" si="351"/>
        <v>0</v>
      </c>
      <c r="TR21" s="27" t="str">
        <f t="shared" si="352"/>
        <v>10</v>
      </c>
      <c r="TS21" s="27" t="str">
        <f t="shared" si="353"/>
        <v>0</v>
      </c>
      <c r="TT21" s="27" t="str">
        <f t="shared" si="354"/>
        <v>0</v>
      </c>
      <c r="TU21" s="27" t="str">
        <f t="shared" si="355"/>
        <v>0</v>
      </c>
      <c r="TV21" s="27" t="str">
        <f t="shared" si="356"/>
        <v>0</v>
      </c>
      <c r="TW21" s="27" t="str">
        <f t="shared" si="357"/>
        <v>0</v>
      </c>
      <c r="TX21" s="27" t="str">
        <f t="shared" si="358"/>
        <v>0</v>
      </c>
      <c r="TY21" s="27" t="str">
        <f t="shared" si="359"/>
        <v>0</v>
      </c>
      <c r="TZ21" s="27" t="str">
        <f t="shared" si="360"/>
        <v>0</v>
      </c>
      <c r="UA21" s="27" t="str">
        <f t="shared" si="361"/>
        <v>0</v>
      </c>
      <c r="UB21" s="27" t="str">
        <f t="shared" si="362"/>
        <v>0</v>
      </c>
      <c r="UC21" s="27" t="str">
        <f t="shared" si="363"/>
        <v>0</v>
      </c>
      <c r="UD21" s="27" t="str">
        <f t="shared" si="364"/>
        <v>0</v>
      </c>
      <c r="UE21" s="27" t="str">
        <f t="shared" si="365"/>
        <v>0</v>
      </c>
      <c r="UF21" s="27" t="str">
        <f t="shared" si="366"/>
        <v>0</v>
      </c>
      <c r="UG21" s="27" t="str">
        <f t="shared" si="367"/>
        <v>0</v>
      </c>
      <c r="UH21" s="27" t="str">
        <f t="shared" si="368"/>
        <v>0</v>
      </c>
      <c r="UI21" s="27" t="str">
        <f t="shared" si="369"/>
        <v>0</v>
      </c>
      <c r="UJ21" s="27" t="str">
        <f t="shared" si="370"/>
        <v>0</v>
      </c>
      <c r="UK21" s="27" t="str">
        <f t="shared" si="371"/>
        <v>0</v>
      </c>
      <c r="UL21" s="27" t="str">
        <f t="shared" si="372"/>
        <v>0</v>
      </c>
      <c r="UM21" s="27" t="str">
        <f t="shared" si="373"/>
        <v>0</v>
      </c>
      <c r="UN21" s="27" t="str">
        <f t="shared" si="374"/>
        <v>0</v>
      </c>
      <c r="UO21" s="27" t="str">
        <f t="shared" si="375"/>
        <v>0</v>
      </c>
      <c r="UP21" s="27" t="str">
        <f t="shared" si="376"/>
        <v>0</v>
      </c>
      <c r="UQ21" s="27" t="str">
        <f t="shared" si="377"/>
        <v>0</v>
      </c>
      <c r="UR21" s="27" t="str">
        <f t="shared" si="378"/>
        <v>0</v>
      </c>
      <c r="US21" s="27" t="str">
        <f t="shared" si="379"/>
        <v>0</v>
      </c>
      <c r="UT21" s="27" t="str">
        <f t="shared" si="380"/>
        <v>0</v>
      </c>
      <c r="UU21" s="27" t="str">
        <f t="shared" si="381"/>
        <v>0</v>
      </c>
      <c r="UV21" s="27" t="str">
        <f t="shared" si="382"/>
        <v>0</v>
      </c>
      <c r="UW21" s="27" t="str">
        <f t="shared" si="383"/>
        <v>0</v>
      </c>
      <c r="UY21" s="28">
        <f t="shared" si="384"/>
        <v>47.580000000000005</v>
      </c>
      <c r="UZ21" s="28">
        <f t="shared" si="385"/>
        <v>0</v>
      </c>
      <c r="VA21" s="28">
        <f t="shared" si="386"/>
        <v>21.34</v>
      </c>
      <c r="VB21" s="28">
        <f t="shared" si="387"/>
        <v>-10.9</v>
      </c>
      <c r="VC21" s="28">
        <f t="shared" si="388"/>
        <v>0</v>
      </c>
      <c r="VD21" s="28">
        <f t="shared" si="389"/>
        <v>47.350000000000009</v>
      </c>
      <c r="VG21" s="27" t="str">
        <f t="shared" si="390"/>
        <v>3.49</v>
      </c>
      <c r="VH21" s="27" t="str">
        <f t="shared" si="391"/>
        <v>-1.46</v>
      </c>
      <c r="VI21" s="27" t="str">
        <f t="shared" si="392"/>
        <v>-2.36</v>
      </c>
      <c r="VJ21" s="27">
        <f t="shared" si="393"/>
        <v>0</v>
      </c>
      <c r="VK21" s="27">
        <f t="shared" si="394"/>
        <v>0</v>
      </c>
      <c r="VL21" s="27" t="str">
        <f t="shared" si="395"/>
        <v>3.78</v>
      </c>
      <c r="VM21" s="27">
        <f t="shared" si="396"/>
        <v>0</v>
      </c>
      <c r="VN21" s="27">
        <f t="shared" si="397"/>
        <v>0</v>
      </c>
      <c r="VO21" s="27">
        <f t="shared" si="398"/>
        <v>0</v>
      </c>
      <c r="VP21" s="27">
        <f t="shared" si="399"/>
        <v>0</v>
      </c>
      <c r="VQ21" s="27">
        <f t="shared" si="400"/>
        <v>0</v>
      </c>
      <c r="VR21" s="27" t="str">
        <f t="shared" si="401"/>
        <v>5.68</v>
      </c>
      <c r="VS21" s="27">
        <f t="shared" si="402"/>
        <v>0</v>
      </c>
      <c r="VT21" s="27" t="str">
        <f t="shared" si="403"/>
        <v>15.44</v>
      </c>
      <c r="VU21" s="27" t="str">
        <f t="shared" si="404"/>
        <v>-5.08</v>
      </c>
      <c r="VV21" s="27">
        <f t="shared" si="405"/>
        <v>0</v>
      </c>
      <c r="VW21" s="27">
        <f t="shared" si="406"/>
        <v>0</v>
      </c>
      <c r="VX21" s="27">
        <f t="shared" si="407"/>
        <v>0</v>
      </c>
      <c r="VY21" s="27">
        <f t="shared" si="408"/>
        <v>0</v>
      </c>
      <c r="VZ21" s="27">
        <f t="shared" si="409"/>
        <v>0</v>
      </c>
      <c r="WA21" s="27" t="str">
        <f t="shared" si="410"/>
        <v>8.13</v>
      </c>
      <c r="WB21" s="27">
        <f t="shared" si="411"/>
        <v>0</v>
      </c>
      <c r="WC21" s="27" t="str">
        <f t="shared" si="412"/>
        <v>5.9</v>
      </c>
      <c r="WD21" s="27" t="str">
        <f t="shared" si="413"/>
        <v>7.44</v>
      </c>
      <c r="WE21" s="27">
        <f t="shared" si="414"/>
        <v>0</v>
      </c>
      <c r="WF21" s="27">
        <f t="shared" si="415"/>
        <v>0</v>
      </c>
      <c r="WG21" s="27" t="str">
        <f t="shared" si="416"/>
        <v>9.14</v>
      </c>
      <c r="WH21" s="27">
        <f t="shared" si="417"/>
        <v>0</v>
      </c>
      <c r="WI21" s="27">
        <f t="shared" si="418"/>
        <v>0</v>
      </c>
      <c r="WJ21" s="27" t="str">
        <f t="shared" si="419"/>
        <v>3.69</v>
      </c>
      <c r="WK21" s="27">
        <f t="shared" si="420"/>
        <v>0</v>
      </c>
      <c r="WL21" s="27">
        <f t="shared" si="421"/>
        <v>0</v>
      </c>
      <c r="WM21" s="27" t="str">
        <f t="shared" si="422"/>
        <v>7.53</v>
      </c>
      <c r="WN21" s="27">
        <f t="shared" si="423"/>
        <v>0</v>
      </c>
      <c r="WO21" s="27">
        <f t="shared" si="424"/>
        <v>0</v>
      </c>
      <c r="WP21" s="27" t="str">
        <f t="shared" si="425"/>
        <v>7.6</v>
      </c>
      <c r="WQ21" s="27">
        <f t="shared" si="426"/>
        <v>0</v>
      </c>
      <c r="WR21" s="27">
        <f t="shared" si="427"/>
        <v>0</v>
      </c>
      <c r="WS21" s="27">
        <f t="shared" si="428"/>
        <v>0</v>
      </c>
      <c r="WT21" s="27">
        <f t="shared" si="429"/>
        <v>0</v>
      </c>
      <c r="WU21" s="27">
        <f t="shared" si="430"/>
        <v>0</v>
      </c>
      <c r="WV21" s="27">
        <f t="shared" si="431"/>
        <v>0</v>
      </c>
      <c r="WW21" s="27">
        <f t="shared" si="432"/>
        <v>0</v>
      </c>
      <c r="WX21" s="27">
        <f t="shared" si="433"/>
        <v>0</v>
      </c>
      <c r="WY21" s="27" t="str">
        <f t="shared" si="434"/>
        <v>-1.75</v>
      </c>
      <c r="WZ21" s="27">
        <f t="shared" si="435"/>
        <v>0</v>
      </c>
      <c r="XA21" s="27">
        <f t="shared" si="436"/>
        <v>0</v>
      </c>
      <c r="XB21" s="27">
        <f t="shared" si="437"/>
        <v>0</v>
      </c>
      <c r="XC21" s="27">
        <f t="shared" si="438"/>
        <v>0</v>
      </c>
      <c r="XD21" s="27">
        <f t="shared" si="439"/>
        <v>0</v>
      </c>
      <c r="XE21" s="27" t="str">
        <f t="shared" si="440"/>
        <v>-9.15</v>
      </c>
      <c r="XF21" s="27">
        <f t="shared" si="441"/>
        <v>0</v>
      </c>
      <c r="XG21" s="27">
        <f t="shared" si="442"/>
        <v>0</v>
      </c>
      <c r="XH21" s="27">
        <f t="shared" si="443"/>
        <v>0</v>
      </c>
      <c r="XI21" s="27">
        <f t="shared" si="444"/>
        <v>0</v>
      </c>
      <c r="XJ21" s="27">
        <f t="shared" si="445"/>
        <v>0</v>
      </c>
      <c r="XK21" s="27">
        <f t="shared" si="446"/>
        <v>0</v>
      </c>
      <c r="XL21" s="27">
        <f t="shared" si="447"/>
        <v>0</v>
      </c>
      <c r="XM21" s="27">
        <f t="shared" si="448"/>
        <v>0</v>
      </c>
      <c r="XN21" s="27">
        <f t="shared" si="449"/>
        <v>0</v>
      </c>
      <c r="XO21" s="27">
        <f t="shared" si="450"/>
        <v>0</v>
      </c>
      <c r="XP21" s="27">
        <f t="shared" si="451"/>
        <v>0</v>
      </c>
      <c r="XQ21" s="27">
        <f t="shared" si="452"/>
        <v>0</v>
      </c>
      <c r="XR21" s="27">
        <f t="shared" si="453"/>
        <v>0</v>
      </c>
      <c r="XS21" s="27">
        <f t="shared" si="454"/>
        <v>0</v>
      </c>
      <c r="XT21" s="27">
        <f t="shared" si="455"/>
        <v>0</v>
      </c>
      <c r="XU21" s="27">
        <f t="shared" si="456"/>
        <v>0</v>
      </c>
      <c r="XV21" s="27">
        <f t="shared" si="457"/>
        <v>0</v>
      </c>
      <c r="XW21" s="27">
        <f t="shared" si="458"/>
        <v>0</v>
      </c>
      <c r="XX21" s="27">
        <f t="shared" si="459"/>
        <v>0</v>
      </c>
      <c r="XY21" s="27">
        <f t="shared" si="460"/>
        <v>0</v>
      </c>
      <c r="XZ21" s="27">
        <f t="shared" si="461"/>
        <v>0</v>
      </c>
      <c r="YA21" s="27">
        <f t="shared" si="462"/>
        <v>0</v>
      </c>
      <c r="YB21" s="27">
        <f t="shared" si="463"/>
        <v>0</v>
      </c>
      <c r="YC21" s="27">
        <f t="shared" si="464"/>
        <v>0</v>
      </c>
      <c r="YD21" s="27">
        <f t="shared" si="465"/>
        <v>0</v>
      </c>
      <c r="YE21" s="27">
        <f t="shared" si="466"/>
        <v>0</v>
      </c>
      <c r="YF21" s="27">
        <f t="shared" si="467"/>
        <v>0</v>
      </c>
      <c r="YG21" s="27">
        <f t="shared" si="468"/>
        <v>0</v>
      </c>
      <c r="YH21" s="27">
        <f t="shared" si="469"/>
        <v>0</v>
      </c>
      <c r="YI21" s="27">
        <f t="shared" si="470"/>
        <v>0</v>
      </c>
      <c r="YJ21" s="27">
        <f t="shared" si="471"/>
        <v>0</v>
      </c>
      <c r="YL21" s="28">
        <f t="shared" si="472"/>
        <v>775</v>
      </c>
      <c r="YM21" s="28">
        <f t="shared" si="473"/>
        <v>0</v>
      </c>
      <c r="YN21" s="28">
        <f t="shared" si="474"/>
        <v>105</v>
      </c>
      <c r="YO21" s="28">
        <f t="shared" si="475"/>
        <v>182</v>
      </c>
      <c r="YP21" s="28">
        <f t="shared" si="476"/>
        <v>0</v>
      </c>
      <c r="YQ21" s="28">
        <f t="shared" si="477"/>
        <v>1009.5</v>
      </c>
      <c r="YT21" s="27" t="str">
        <f t="shared" si="478"/>
        <v>18</v>
      </c>
      <c r="YU21" s="27" t="str">
        <f t="shared" si="479"/>
        <v>40</v>
      </c>
      <c r="YV21" s="27" t="str">
        <f t="shared" si="480"/>
        <v>86</v>
      </c>
      <c r="YW21" s="27">
        <f t="shared" si="481"/>
        <v>0</v>
      </c>
      <c r="YX21" s="27">
        <f t="shared" si="482"/>
        <v>0</v>
      </c>
      <c r="YY21" s="27" t="str">
        <f t="shared" si="483"/>
        <v>79</v>
      </c>
      <c r="YZ21" s="27">
        <f t="shared" si="484"/>
        <v>0</v>
      </c>
      <c r="ZA21" s="27">
        <f t="shared" si="485"/>
        <v>0</v>
      </c>
      <c r="ZB21" s="27">
        <f t="shared" si="486"/>
        <v>0</v>
      </c>
      <c r="ZC21" s="27">
        <f t="shared" si="487"/>
        <v>0</v>
      </c>
      <c r="ZD21" s="27">
        <f t="shared" si="488"/>
        <v>0</v>
      </c>
      <c r="ZE21" s="27" t="str">
        <f t="shared" si="489"/>
        <v>80</v>
      </c>
      <c r="ZF21" s="27">
        <f t="shared" si="490"/>
        <v>0</v>
      </c>
      <c r="ZG21" s="27" t="str">
        <f t="shared" si="491"/>
        <v>36</v>
      </c>
      <c r="ZH21" s="27" t="str">
        <f t="shared" si="492"/>
        <v>98</v>
      </c>
      <c r="ZI21" s="27">
        <f t="shared" si="493"/>
        <v>0</v>
      </c>
      <c r="ZJ21" s="27">
        <f t="shared" si="494"/>
        <v>0</v>
      </c>
      <c r="ZK21" s="27">
        <f t="shared" si="495"/>
        <v>0</v>
      </c>
      <c r="ZL21" s="27">
        <f t="shared" si="496"/>
        <v>0</v>
      </c>
      <c r="ZM21" s="27">
        <f t="shared" si="497"/>
        <v>0</v>
      </c>
      <c r="ZN21" s="27" t="str">
        <f t="shared" si="498"/>
        <v>58</v>
      </c>
      <c r="ZO21" s="27">
        <f t="shared" si="499"/>
        <v>0</v>
      </c>
      <c r="ZP21" s="27" t="str">
        <f t="shared" si="500"/>
        <v>69</v>
      </c>
      <c r="ZQ21" s="27" t="str">
        <f t="shared" si="501"/>
        <v>65</v>
      </c>
      <c r="ZR21" s="27">
        <f t="shared" si="502"/>
        <v>0</v>
      </c>
      <c r="ZS21" s="27">
        <f t="shared" si="503"/>
        <v>0</v>
      </c>
      <c r="ZT21" s="27" t="str">
        <f t="shared" si="504"/>
        <v>48</v>
      </c>
      <c r="ZU21" s="27">
        <f t="shared" si="505"/>
        <v>0</v>
      </c>
      <c r="ZV21" s="27">
        <f t="shared" si="506"/>
        <v>0</v>
      </c>
      <c r="ZW21" s="27" t="str">
        <f t="shared" si="507"/>
        <v>81</v>
      </c>
      <c r="ZX21" s="27">
        <f t="shared" si="508"/>
        <v>0</v>
      </c>
      <c r="ZY21" s="27">
        <f t="shared" si="509"/>
        <v>0</v>
      </c>
      <c r="ZZ21" s="27" t="str">
        <f t="shared" si="510"/>
        <v>67</v>
      </c>
      <c r="AAA21" s="27">
        <f t="shared" si="511"/>
        <v>0</v>
      </c>
      <c r="AAB21" s="27">
        <f t="shared" si="512"/>
        <v>0</v>
      </c>
      <c r="AAC21" s="27" t="str">
        <f t="shared" si="513"/>
        <v>55</v>
      </c>
      <c r="AAD21" s="27">
        <f t="shared" si="514"/>
        <v>0</v>
      </c>
      <c r="AAE21" s="27">
        <f t="shared" si="515"/>
        <v>0</v>
      </c>
      <c r="AAF21" s="27">
        <f t="shared" si="516"/>
        <v>0</v>
      </c>
      <c r="AAG21" s="27">
        <f t="shared" si="517"/>
        <v>0</v>
      </c>
      <c r="AAH21" s="27">
        <f t="shared" si="518"/>
        <v>0</v>
      </c>
      <c r="AAI21" s="27">
        <f t="shared" si="519"/>
        <v>0</v>
      </c>
      <c r="AAJ21" s="27">
        <f t="shared" si="520"/>
        <v>0</v>
      </c>
      <c r="AAK21" s="27">
        <f t="shared" si="521"/>
        <v>0</v>
      </c>
      <c r="AAL21" s="27" t="str">
        <f t="shared" si="522"/>
        <v>88</v>
      </c>
      <c r="AAM21" s="27">
        <f t="shared" si="523"/>
        <v>0</v>
      </c>
      <c r="AAN21" s="27">
        <f t="shared" si="524"/>
        <v>0</v>
      </c>
      <c r="AAO21" s="27">
        <f t="shared" si="525"/>
        <v>0</v>
      </c>
      <c r="AAP21" s="27">
        <f t="shared" si="526"/>
        <v>0</v>
      </c>
      <c r="AAQ21" s="27">
        <f t="shared" si="527"/>
        <v>0</v>
      </c>
      <c r="AAR21" s="27" t="str">
        <f t="shared" si="528"/>
        <v>94</v>
      </c>
      <c r="AAS21" s="27">
        <f t="shared" si="529"/>
        <v>0</v>
      </c>
      <c r="AAT21" s="27">
        <f t="shared" si="530"/>
        <v>0</v>
      </c>
      <c r="AAU21" s="27">
        <f t="shared" si="531"/>
        <v>0</v>
      </c>
      <c r="AAV21" s="27">
        <f t="shared" si="532"/>
        <v>0</v>
      </c>
      <c r="AAW21" s="27">
        <f t="shared" si="533"/>
        <v>0</v>
      </c>
      <c r="AAX21" s="27">
        <f t="shared" si="534"/>
        <v>0</v>
      </c>
      <c r="AAY21" s="27">
        <f t="shared" si="535"/>
        <v>0</v>
      </c>
      <c r="AAZ21" s="27">
        <f t="shared" si="536"/>
        <v>0</v>
      </c>
      <c r="ABA21" s="27">
        <f t="shared" si="537"/>
        <v>0</v>
      </c>
      <c r="ABB21" s="27">
        <f t="shared" si="538"/>
        <v>0</v>
      </c>
      <c r="ABC21" s="27">
        <f t="shared" si="539"/>
        <v>0</v>
      </c>
      <c r="ABD21" s="27">
        <f t="shared" si="540"/>
        <v>0</v>
      </c>
      <c r="ABE21" s="27">
        <f t="shared" si="541"/>
        <v>0</v>
      </c>
      <c r="ABF21" s="27">
        <f t="shared" si="542"/>
        <v>0</v>
      </c>
      <c r="ABG21" s="27">
        <f t="shared" si="543"/>
        <v>0</v>
      </c>
      <c r="ABH21" s="27">
        <f t="shared" si="544"/>
        <v>0</v>
      </c>
      <c r="ABI21" s="27">
        <f t="shared" si="545"/>
        <v>0</v>
      </c>
      <c r="ABJ21" s="27">
        <f t="shared" si="546"/>
        <v>0</v>
      </c>
      <c r="ABK21" s="27">
        <f t="shared" si="547"/>
        <v>0</v>
      </c>
      <c r="ABL21" s="27">
        <f t="shared" si="548"/>
        <v>0</v>
      </c>
      <c r="ABM21" s="27">
        <f t="shared" si="549"/>
        <v>0</v>
      </c>
      <c r="ABN21" s="27">
        <f t="shared" si="550"/>
        <v>0</v>
      </c>
      <c r="ABO21" s="27">
        <f t="shared" si="551"/>
        <v>0</v>
      </c>
      <c r="ABP21" s="27">
        <f t="shared" si="552"/>
        <v>0</v>
      </c>
      <c r="ABQ21" s="27">
        <f t="shared" si="553"/>
        <v>0</v>
      </c>
      <c r="ABR21" s="27">
        <f t="shared" si="554"/>
        <v>0</v>
      </c>
      <c r="ABS21" s="27">
        <f t="shared" si="555"/>
        <v>0</v>
      </c>
      <c r="ABT21" s="27">
        <f t="shared" si="556"/>
        <v>0</v>
      </c>
      <c r="ABU21" s="27">
        <f t="shared" si="557"/>
        <v>0</v>
      </c>
      <c r="ABV21" s="27">
        <f t="shared" si="558"/>
        <v>0</v>
      </c>
      <c r="ABW21" s="27">
        <f t="shared" si="559"/>
        <v>0</v>
      </c>
      <c r="ABY21" s="28">
        <f t="shared" si="560"/>
        <v>649.29999999999995</v>
      </c>
      <c r="ABZ21" s="28">
        <f t="shared" si="561"/>
        <v>0</v>
      </c>
      <c r="ACA21" s="28">
        <f t="shared" si="562"/>
        <v>139.20000000000002</v>
      </c>
      <c r="ACB21" s="28">
        <f t="shared" si="563"/>
        <v>95.300000000000011</v>
      </c>
      <c r="ACC21" s="28">
        <f t="shared" si="564"/>
        <v>0</v>
      </c>
      <c r="ACD21" s="28">
        <f t="shared" si="565"/>
        <v>814.2</v>
      </c>
      <c r="ACG21" s="27" t="str">
        <f t="shared" si="566"/>
        <v>48.2</v>
      </c>
      <c r="ACH21" s="27" t="str">
        <f t="shared" si="567"/>
        <v>47.4</v>
      </c>
      <c r="ACI21" s="27" t="str">
        <f t="shared" si="568"/>
        <v>53.5</v>
      </c>
      <c r="ACJ21" s="27">
        <f t="shared" si="569"/>
        <v>0</v>
      </c>
      <c r="ACK21" s="27">
        <f t="shared" si="570"/>
        <v>0</v>
      </c>
      <c r="ACL21" s="27" t="str">
        <f t="shared" si="571"/>
        <v>69</v>
      </c>
      <c r="ACM21" s="27">
        <f t="shared" si="572"/>
        <v>0</v>
      </c>
      <c r="ACN21" s="27">
        <f t="shared" si="573"/>
        <v>0</v>
      </c>
      <c r="ACO21" s="27">
        <f t="shared" si="574"/>
        <v>0</v>
      </c>
      <c r="ACP21" s="27">
        <f t="shared" si="575"/>
        <v>0</v>
      </c>
      <c r="ACQ21" s="27">
        <f t="shared" si="576"/>
        <v>0</v>
      </c>
      <c r="ACR21" s="27" t="str">
        <f t="shared" si="577"/>
        <v>4.8</v>
      </c>
      <c r="ACS21" s="27">
        <f t="shared" si="578"/>
        <v>0</v>
      </c>
      <c r="ACT21" s="27" t="str">
        <f t="shared" si="579"/>
        <v>113.9</v>
      </c>
      <c r="ACU21" s="27" t="str">
        <f t="shared" si="580"/>
        <v>83.7</v>
      </c>
      <c r="ACV21" s="27">
        <f t="shared" si="581"/>
        <v>0</v>
      </c>
      <c r="ACW21" s="27">
        <f t="shared" si="582"/>
        <v>0</v>
      </c>
      <c r="ACX21" s="27">
        <f t="shared" si="583"/>
        <v>0</v>
      </c>
      <c r="ACY21" s="27">
        <f t="shared" si="584"/>
        <v>0</v>
      </c>
      <c r="ACZ21" s="27">
        <f t="shared" si="585"/>
        <v>0</v>
      </c>
      <c r="ADA21" s="27" t="str">
        <f t="shared" si="586"/>
        <v>84.2</v>
      </c>
      <c r="ADB21" s="27">
        <f t="shared" si="587"/>
        <v>0</v>
      </c>
      <c r="ADC21" s="27" t="str">
        <f t="shared" si="588"/>
        <v>25.3</v>
      </c>
      <c r="ADD21" s="27" t="str">
        <f t="shared" si="589"/>
        <v>40.8</v>
      </c>
      <c r="ADE21" s="27">
        <f t="shared" si="590"/>
        <v>0</v>
      </c>
      <c r="ADF21" s="27">
        <f t="shared" si="591"/>
        <v>0</v>
      </c>
      <c r="ADG21" s="27" t="str">
        <f t="shared" si="592"/>
        <v>59.3</v>
      </c>
      <c r="ADH21" s="27">
        <f t="shared" si="593"/>
        <v>0</v>
      </c>
      <c r="ADI21" s="27">
        <f t="shared" si="594"/>
        <v>0</v>
      </c>
      <c r="ADJ21" s="27" t="str">
        <f t="shared" si="595"/>
        <v>70.8</v>
      </c>
      <c r="ADK21" s="27">
        <f t="shared" si="596"/>
        <v>0</v>
      </c>
      <c r="ADL21" s="27">
        <f t="shared" si="597"/>
        <v>0</v>
      </c>
      <c r="ADM21" s="27" t="str">
        <f t="shared" si="598"/>
        <v>33.8</v>
      </c>
      <c r="ADN21" s="27">
        <f t="shared" si="599"/>
        <v>0</v>
      </c>
      <c r="ADO21" s="27">
        <f t="shared" si="600"/>
        <v>0</v>
      </c>
      <c r="ADP21" s="27" t="str">
        <f t="shared" si="601"/>
        <v>53.8</v>
      </c>
      <c r="ADQ21" s="27">
        <f t="shared" si="602"/>
        <v>0</v>
      </c>
      <c r="ADR21" s="27">
        <f t="shared" si="603"/>
        <v>0</v>
      </c>
      <c r="ADS21" s="27">
        <f t="shared" si="604"/>
        <v>0</v>
      </c>
      <c r="ADT21" s="27">
        <f t="shared" si="605"/>
        <v>0</v>
      </c>
      <c r="ADU21" s="27">
        <f t="shared" si="606"/>
        <v>0</v>
      </c>
      <c r="ADV21" s="27">
        <f t="shared" si="607"/>
        <v>0</v>
      </c>
      <c r="ADW21" s="27">
        <f t="shared" si="608"/>
        <v>0</v>
      </c>
      <c r="ADX21" s="27">
        <f t="shared" si="609"/>
        <v>0</v>
      </c>
      <c r="ADY21" s="27" t="str">
        <f t="shared" si="610"/>
        <v>50.6</v>
      </c>
      <c r="ADZ21" s="27">
        <f t="shared" si="611"/>
        <v>0</v>
      </c>
      <c r="AEA21" s="27">
        <f t="shared" si="612"/>
        <v>0</v>
      </c>
      <c r="AEB21" s="27">
        <f t="shared" si="613"/>
        <v>0</v>
      </c>
      <c r="AEC21" s="27">
        <f t="shared" si="614"/>
        <v>0</v>
      </c>
      <c r="AED21" s="27">
        <f t="shared" si="615"/>
        <v>0</v>
      </c>
      <c r="AEE21" s="27" t="str">
        <f t="shared" si="616"/>
        <v>44.7</v>
      </c>
      <c r="AEF21" s="27">
        <f t="shared" si="617"/>
        <v>0</v>
      </c>
      <c r="AEG21" s="27">
        <f t="shared" si="618"/>
        <v>0</v>
      </c>
      <c r="AEH21" s="27">
        <f t="shared" si="619"/>
        <v>0</v>
      </c>
      <c r="AEI21" s="27">
        <f t="shared" si="620"/>
        <v>0</v>
      </c>
      <c r="AEJ21" s="27">
        <f t="shared" si="621"/>
        <v>0</v>
      </c>
      <c r="AEK21" s="27">
        <f t="shared" si="622"/>
        <v>0</v>
      </c>
      <c r="AEL21" s="27">
        <f t="shared" si="623"/>
        <v>0</v>
      </c>
      <c r="AEM21" s="27">
        <f t="shared" si="624"/>
        <v>0</v>
      </c>
      <c r="AEN21" s="27">
        <f t="shared" si="625"/>
        <v>0</v>
      </c>
      <c r="AEO21" s="27">
        <f t="shared" si="626"/>
        <v>0</v>
      </c>
      <c r="AEP21" s="27">
        <f t="shared" si="627"/>
        <v>0</v>
      </c>
      <c r="AEQ21" s="27">
        <f t="shared" si="628"/>
        <v>0</v>
      </c>
      <c r="AER21" s="27">
        <f t="shared" si="629"/>
        <v>0</v>
      </c>
      <c r="AES21" s="27">
        <f t="shared" si="630"/>
        <v>0</v>
      </c>
      <c r="AET21" s="27">
        <f t="shared" si="631"/>
        <v>0</v>
      </c>
      <c r="AEU21" s="27">
        <f t="shared" si="632"/>
        <v>0</v>
      </c>
      <c r="AEV21" s="27">
        <f t="shared" si="633"/>
        <v>0</v>
      </c>
      <c r="AEW21" s="27">
        <f t="shared" si="634"/>
        <v>0</v>
      </c>
      <c r="AEX21" s="27">
        <f t="shared" si="635"/>
        <v>0</v>
      </c>
      <c r="AEY21" s="27">
        <f t="shared" si="636"/>
        <v>0</v>
      </c>
      <c r="AEZ21" s="27">
        <f t="shared" si="637"/>
        <v>0</v>
      </c>
      <c r="AFA21" s="27">
        <f t="shared" si="638"/>
        <v>0</v>
      </c>
      <c r="AFB21" s="27">
        <f t="shared" si="639"/>
        <v>0</v>
      </c>
      <c r="AFC21" s="27">
        <f t="shared" si="640"/>
        <v>0</v>
      </c>
      <c r="AFD21" s="27">
        <f t="shared" si="641"/>
        <v>0</v>
      </c>
      <c r="AFE21" s="27">
        <f t="shared" si="642"/>
        <v>0</v>
      </c>
      <c r="AFF21" s="27">
        <f t="shared" si="643"/>
        <v>0</v>
      </c>
      <c r="AFG21" s="27">
        <f t="shared" si="644"/>
        <v>0</v>
      </c>
      <c r="AFH21" s="27">
        <f t="shared" si="645"/>
        <v>0</v>
      </c>
      <c r="AFI21" s="27">
        <f t="shared" si="646"/>
        <v>0</v>
      </c>
      <c r="AFJ21" s="27">
        <f t="shared" si="647"/>
        <v>0</v>
      </c>
      <c r="AFL21" s="28">
        <f t="shared" si="892"/>
        <v>18.125</v>
      </c>
      <c r="AFM21" s="28">
        <v>18.125</v>
      </c>
      <c r="AFN21" s="27">
        <v>1</v>
      </c>
      <c r="AFO21" s="27">
        <f t="shared" si="648"/>
        <v>1</v>
      </c>
      <c r="AFP21" s="27">
        <f t="shared" si="649"/>
        <v>1</v>
      </c>
      <c r="AFQ21" s="27">
        <f t="shared" si="650"/>
        <v>1</v>
      </c>
      <c r="AFR21" s="27">
        <f t="shared" si="651"/>
        <v>0</v>
      </c>
      <c r="AFS21" s="27">
        <f t="shared" si="652"/>
        <v>0</v>
      </c>
      <c r="AFT21" s="27">
        <f t="shared" si="653"/>
        <v>1</v>
      </c>
      <c r="AFU21" s="27">
        <f t="shared" si="654"/>
        <v>0</v>
      </c>
      <c r="AFV21" s="27">
        <f t="shared" si="655"/>
        <v>0</v>
      </c>
      <c r="AFW21" s="27">
        <f t="shared" si="656"/>
        <v>0</v>
      </c>
      <c r="AFX21" s="27">
        <f t="shared" si="657"/>
        <v>0</v>
      </c>
      <c r="AFY21" s="27">
        <f t="shared" si="658"/>
        <v>0</v>
      </c>
      <c r="AFZ21" s="27">
        <f t="shared" si="659"/>
        <v>1</v>
      </c>
      <c r="AGA21" s="27">
        <f t="shared" si="660"/>
        <v>0</v>
      </c>
      <c r="AGB21" s="27">
        <f t="shared" si="661"/>
        <v>1</v>
      </c>
      <c r="AGC21" s="27">
        <f t="shared" si="662"/>
        <v>1</v>
      </c>
      <c r="AGD21" s="27">
        <f t="shared" si="663"/>
        <v>0</v>
      </c>
      <c r="AGE21" s="27">
        <f t="shared" si="664"/>
        <v>0</v>
      </c>
      <c r="AGF21" s="27">
        <f t="shared" si="665"/>
        <v>0</v>
      </c>
      <c r="AGG21" s="27">
        <f t="shared" si="666"/>
        <v>0</v>
      </c>
      <c r="AGH21" s="27">
        <f t="shared" si="667"/>
        <v>0</v>
      </c>
      <c r="AGI21" s="27">
        <f t="shared" si="668"/>
        <v>1</v>
      </c>
      <c r="AGJ21" s="27">
        <f t="shared" si="669"/>
        <v>0</v>
      </c>
      <c r="AGK21" s="27">
        <f t="shared" si="670"/>
        <v>5</v>
      </c>
      <c r="AGL21" s="27">
        <f t="shared" si="671"/>
        <v>2</v>
      </c>
      <c r="AGM21" s="27">
        <f t="shared" si="672"/>
        <v>0</v>
      </c>
      <c r="AGN21" s="27">
        <f t="shared" si="673"/>
        <v>0</v>
      </c>
      <c r="AGO21" s="27">
        <f t="shared" si="674"/>
        <v>1</v>
      </c>
      <c r="AGP21" s="27">
        <f t="shared" si="675"/>
        <v>0</v>
      </c>
      <c r="AGQ21" s="27">
        <f t="shared" si="676"/>
        <v>0</v>
      </c>
      <c r="AGR21" s="27">
        <f t="shared" si="677"/>
        <v>1</v>
      </c>
      <c r="AGS21" s="27">
        <f t="shared" si="678"/>
        <v>0</v>
      </c>
      <c r="AGT21" s="27">
        <f t="shared" si="679"/>
        <v>0</v>
      </c>
      <c r="AGU21" s="27">
        <f t="shared" si="680"/>
        <v>1</v>
      </c>
      <c r="AGV21" s="27">
        <f t="shared" si="681"/>
        <v>0</v>
      </c>
      <c r="AGW21" s="27">
        <f t="shared" si="682"/>
        <v>0</v>
      </c>
      <c r="AGX21" s="27">
        <f t="shared" si="683"/>
        <v>1</v>
      </c>
      <c r="AGY21" s="27">
        <f t="shared" si="684"/>
        <v>0</v>
      </c>
      <c r="AGZ21" s="27">
        <f t="shared" si="685"/>
        <v>0</v>
      </c>
      <c r="AHA21" s="27">
        <f t="shared" si="686"/>
        <v>0</v>
      </c>
      <c r="AHB21" s="27">
        <f t="shared" si="687"/>
        <v>0</v>
      </c>
      <c r="AHC21" s="27">
        <f t="shared" si="688"/>
        <v>0</v>
      </c>
      <c r="AHD21" s="27">
        <f t="shared" si="689"/>
        <v>0</v>
      </c>
      <c r="AHE21" s="27">
        <f t="shared" si="690"/>
        <v>0</v>
      </c>
      <c r="AHF21" s="27">
        <f t="shared" si="691"/>
        <v>0</v>
      </c>
      <c r="AHG21" s="27">
        <f t="shared" si="692"/>
        <v>1</v>
      </c>
      <c r="AHH21" s="27">
        <f t="shared" si="693"/>
        <v>0</v>
      </c>
      <c r="AHI21" s="27">
        <f t="shared" si="694"/>
        <v>0</v>
      </c>
      <c r="AHJ21" s="27">
        <f t="shared" si="695"/>
        <v>0</v>
      </c>
      <c r="AHK21" s="27">
        <f t="shared" si="696"/>
        <v>0</v>
      </c>
      <c r="AHL21" s="27">
        <f t="shared" si="697"/>
        <v>0</v>
      </c>
      <c r="AHM21" s="27">
        <f t="shared" si="698"/>
        <v>1</v>
      </c>
      <c r="AHN21" s="27">
        <f t="shared" si="699"/>
        <v>0</v>
      </c>
      <c r="AHO21" s="27">
        <f t="shared" si="700"/>
        <v>0</v>
      </c>
      <c r="AHP21" s="27">
        <f t="shared" si="701"/>
        <v>0</v>
      </c>
      <c r="AHQ21" s="27">
        <f t="shared" si="702"/>
        <v>0</v>
      </c>
      <c r="AHR21" s="27">
        <f t="shared" si="703"/>
        <v>0</v>
      </c>
      <c r="AHS21" s="27">
        <f t="shared" si="704"/>
        <v>0</v>
      </c>
      <c r="AHT21" s="27">
        <f t="shared" si="705"/>
        <v>0</v>
      </c>
      <c r="AHU21" s="27">
        <f t="shared" si="706"/>
        <v>0</v>
      </c>
      <c r="AHV21" s="27">
        <f t="shared" si="707"/>
        <v>0</v>
      </c>
      <c r="AHW21" s="27">
        <f t="shared" si="708"/>
        <v>0</v>
      </c>
      <c r="AHX21" s="27">
        <f t="shared" si="709"/>
        <v>0</v>
      </c>
      <c r="AHY21" s="27">
        <f t="shared" si="710"/>
        <v>0</v>
      </c>
      <c r="AHZ21" s="27">
        <f t="shared" si="711"/>
        <v>0</v>
      </c>
      <c r="AIA21" s="27">
        <f t="shared" si="712"/>
        <v>0</v>
      </c>
      <c r="AIB21" s="27">
        <f t="shared" si="713"/>
        <v>0</v>
      </c>
      <c r="AIC21" s="27">
        <f t="shared" si="714"/>
        <v>0</v>
      </c>
      <c r="AID21" s="27">
        <f t="shared" si="715"/>
        <v>0</v>
      </c>
      <c r="AIE21" s="27">
        <f t="shared" si="716"/>
        <v>0</v>
      </c>
      <c r="AIF21" s="27">
        <f t="shared" si="717"/>
        <v>0</v>
      </c>
      <c r="AIG21" s="27">
        <f t="shared" si="718"/>
        <v>0</v>
      </c>
      <c r="AIH21" s="27">
        <f t="shared" si="719"/>
        <v>0</v>
      </c>
      <c r="AII21" s="27">
        <f t="shared" si="720"/>
        <v>0</v>
      </c>
      <c r="AIJ21" s="27">
        <f t="shared" si="721"/>
        <v>0</v>
      </c>
      <c r="AIK21" s="27">
        <f t="shared" si="722"/>
        <v>0</v>
      </c>
      <c r="AIL21" s="27">
        <f t="shared" si="723"/>
        <v>0</v>
      </c>
      <c r="AIM21" s="27">
        <f t="shared" si="724"/>
        <v>0</v>
      </c>
      <c r="AIN21" s="27">
        <f t="shared" si="725"/>
        <v>0</v>
      </c>
      <c r="AIO21" s="27">
        <f t="shared" si="726"/>
        <v>0</v>
      </c>
      <c r="AIP21" s="27">
        <f t="shared" si="727"/>
        <v>0</v>
      </c>
      <c r="AIQ21" s="27">
        <f t="shared" si="728"/>
        <v>0</v>
      </c>
      <c r="AIR21" s="27">
        <f t="shared" si="729"/>
        <v>0</v>
      </c>
      <c r="AIT21" s="27">
        <v>1</v>
      </c>
      <c r="AIU21" s="27">
        <v>1</v>
      </c>
      <c r="AIV21" s="27">
        <v>1</v>
      </c>
      <c r="AIW21" s="27">
        <f t="shared" si="730"/>
        <v>0</v>
      </c>
      <c r="AIX21" s="27">
        <f t="shared" si="731"/>
        <v>0</v>
      </c>
      <c r="AIY21" s="27">
        <f t="shared" si="732"/>
        <v>0.25</v>
      </c>
      <c r="AIZ21" s="27">
        <f t="shared" si="733"/>
        <v>0</v>
      </c>
      <c r="AJA21" s="27">
        <f t="shared" si="734"/>
        <v>0</v>
      </c>
      <c r="AJB21" s="27">
        <f t="shared" si="735"/>
        <v>0</v>
      </c>
      <c r="AJC21" s="27">
        <f t="shared" si="736"/>
        <v>0</v>
      </c>
      <c r="AJD21" s="27">
        <f t="shared" si="737"/>
        <v>0</v>
      </c>
      <c r="AJE21" s="27">
        <f t="shared" si="738"/>
        <v>3.125E-2</v>
      </c>
      <c r="AJF21" s="27">
        <f t="shared" si="739"/>
        <v>0</v>
      </c>
      <c r="AJG21" s="27">
        <f t="shared" si="740"/>
        <v>0.5</v>
      </c>
      <c r="AJH21" s="27">
        <f t="shared" si="741"/>
        <v>1</v>
      </c>
      <c r="AJI21" s="27">
        <f t="shared" si="742"/>
        <v>0</v>
      </c>
      <c r="AJJ21" s="27">
        <f t="shared" si="743"/>
        <v>0</v>
      </c>
      <c r="AJK21" s="27">
        <f t="shared" si="744"/>
        <v>0</v>
      </c>
      <c r="AJL21" s="27">
        <f t="shared" si="745"/>
        <v>0</v>
      </c>
      <c r="AJM21" s="27">
        <f t="shared" si="746"/>
        <v>0</v>
      </c>
      <c r="AJN21" s="27">
        <f t="shared" si="747"/>
        <v>3.125E-2</v>
      </c>
      <c r="AJO21" s="27">
        <f t="shared" si="748"/>
        <v>0</v>
      </c>
      <c r="AJP21" s="27">
        <f t="shared" si="749"/>
        <v>4</v>
      </c>
      <c r="AJQ21" s="27">
        <f t="shared" si="750"/>
        <v>8</v>
      </c>
      <c r="AJR21" s="27">
        <f t="shared" si="751"/>
        <v>0</v>
      </c>
      <c r="AJS21" s="27">
        <f t="shared" si="752"/>
        <v>0</v>
      </c>
      <c r="AJT21" s="27">
        <f t="shared" si="753"/>
        <v>0.5</v>
      </c>
      <c r="AJU21" s="27">
        <f t="shared" si="754"/>
        <v>0</v>
      </c>
      <c r="AJV21" s="27">
        <f t="shared" si="755"/>
        <v>0</v>
      </c>
      <c r="AJW21" s="27">
        <f t="shared" si="756"/>
        <v>0.25</v>
      </c>
      <c r="AJX21" s="27">
        <f t="shared" si="757"/>
        <v>0</v>
      </c>
      <c r="AJY21" s="27">
        <f t="shared" si="758"/>
        <v>0</v>
      </c>
      <c r="AJZ21" s="27">
        <f t="shared" si="759"/>
        <v>0.25</v>
      </c>
      <c r="AKA21" s="27">
        <f t="shared" si="760"/>
        <v>0</v>
      </c>
      <c r="AKB21" s="27">
        <f t="shared" si="761"/>
        <v>0</v>
      </c>
      <c r="AKC21" s="27">
        <f t="shared" si="762"/>
        <v>0.25</v>
      </c>
      <c r="AKD21" s="27">
        <f t="shared" si="763"/>
        <v>0</v>
      </c>
      <c r="AKE21" s="27">
        <f t="shared" si="764"/>
        <v>0</v>
      </c>
      <c r="AKF21" s="27">
        <f t="shared" si="765"/>
        <v>0</v>
      </c>
      <c r="AKG21" s="27">
        <f t="shared" si="766"/>
        <v>0</v>
      </c>
      <c r="AKH21" s="27">
        <f t="shared" si="767"/>
        <v>0</v>
      </c>
      <c r="AKI21" s="27">
        <f t="shared" si="768"/>
        <v>0</v>
      </c>
      <c r="AKJ21" s="27">
        <f t="shared" si="769"/>
        <v>0</v>
      </c>
      <c r="AKK21" s="27">
        <f t="shared" si="770"/>
        <v>0</v>
      </c>
      <c r="AKL21" s="27">
        <f t="shared" si="771"/>
        <v>3.125E-2</v>
      </c>
      <c r="AKM21" s="27">
        <f t="shared" si="772"/>
        <v>0</v>
      </c>
      <c r="AKN21" s="27">
        <f t="shared" si="773"/>
        <v>0</v>
      </c>
      <c r="AKO21" s="27">
        <f t="shared" si="774"/>
        <v>0</v>
      </c>
      <c r="AKP21" s="27">
        <f t="shared" si="775"/>
        <v>0</v>
      </c>
      <c r="AKQ21" s="27">
        <f t="shared" si="776"/>
        <v>0</v>
      </c>
      <c r="AKR21" s="27">
        <f t="shared" si="777"/>
        <v>3.125E-2</v>
      </c>
      <c r="AKS21" s="27">
        <f t="shared" si="778"/>
        <v>0</v>
      </c>
      <c r="AKT21" s="27">
        <f t="shared" si="779"/>
        <v>0</v>
      </c>
      <c r="AKU21" s="27">
        <f t="shared" si="780"/>
        <v>0</v>
      </c>
      <c r="AKV21" s="27">
        <f t="shared" si="781"/>
        <v>0</v>
      </c>
      <c r="AKW21" s="27">
        <f t="shared" si="782"/>
        <v>0</v>
      </c>
      <c r="AKX21" s="27">
        <f t="shared" si="783"/>
        <v>0</v>
      </c>
      <c r="AKY21" s="27">
        <f t="shared" si="784"/>
        <v>0</v>
      </c>
      <c r="AKZ21" s="27">
        <f t="shared" si="785"/>
        <v>0</v>
      </c>
      <c r="ALA21" s="27">
        <f t="shared" si="786"/>
        <v>0</v>
      </c>
      <c r="ALB21" s="27">
        <f t="shared" si="787"/>
        <v>0</v>
      </c>
      <c r="ALC21" s="27">
        <f t="shared" si="788"/>
        <v>0</v>
      </c>
      <c r="ALD21" s="27">
        <f t="shared" si="789"/>
        <v>0</v>
      </c>
      <c r="ALE21" s="27">
        <f t="shared" si="790"/>
        <v>0</v>
      </c>
      <c r="ALF21" s="27">
        <f t="shared" si="791"/>
        <v>0</v>
      </c>
      <c r="ALG21" s="27">
        <f t="shared" si="792"/>
        <v>0</v>
      </c>
      <c r="ALH21" s="27">
        <f t="shared" si="793"/>
        <v>0</v>
      </c>
      <c r="ALI21" s="27">
        <f t="shared" si="794"/>
        <v>0</v>
      </c>
      <c r="ALJ21" s="27">
        <f t="shared" si="795"/>
        <v>0</v>
      </c>
      <c r="ALK21" s="27">
        <f t="shared" si="796"/>
        <v>0</v>
      </c>
      <c r="ALL21" s="27">
        <f t="shared" si="797"/>
        <v>0</v>
      </c>
      <c r="ALM21" s="27">
        <f t="shared" si="798"/>
        <v>0</v>
      </c>
      <c r="ALN21" s="27">
        <f t="shared" si="799"/>
        <v>0</v>
      </c>
      <c r="ALO21" s="27">
        <f t="shared" si="800"/>
        <v>0</v>
      </c>
      <c r="ALP21" s="27">
        <f t="shared" si="801"/>
        <v>0</v>
      </c>
      <c r="ALQ21" s="27">
        <f t="shared" si="802"/>
        <v>0</v>
      </c>
      <c r="ALR21" s="27">
        <f t="shared" si="803"/>
        <v>0</v>
      </c>
      <c r="ALS21" s="27">
        <f t="shared" si="804"/>
        <v>0</v>
      </c>
      <c r="ALT21" s="27">
        <f t="shared" si="805"/>
        <v>0</v>
      </c>
      <c r="ALU21" s="27">
        <f t="shared" si="806"/>
        <v>0</v>
      </c>
      <c r="ALV21" s="27">
        <f t="shared" si="807"/>
        <v>0</v>
      </c>
      <c r="ALW21" s="27">
        <f t="shared" si="808"/>
        <v>0</v>
      </c>
      <c r="AMK21" s="28">
        <v>1946</v>
      </c>
      <c r="AML21" s="28">
        <f t="shared" si="809"/>
        <v>1946</v>
      </c>
      <c r="AMN21" s="28">
        <v>1838</v>
      </c>
      <c r="AMO21" s="27" t="str">
        <f t="shared" si="810"/>
        <v>1845</v>
      </c>
      <c r="AMP21" s="27" t="str">
        <f t="shared" si="811"/>
        <v>1857</v>
      </c>
      <c r="AMQ21" s="27" t="str">
        <f t="shared" si="812"/>
        <v>1872</v>
      </c>
      <c r="AMR21" s="27" t="str">
        <f t="shared" si="813"/>
        <v>1872</v>
      </c>
      <c r="AMS21" s="27" t="str">
        <f t="shared" si="814"/>
        <v>1872</v>
      </c>
      <c r="AMT21" s="27" t="str">
        <f t="shared" si="815"/>
        <v>1880</v>
      </c>
      <c r="AMU21" s="27" t="str">
        <f t="shared" si="816"/>
        <v>1880</v>
      </c>
      <c r="AMV21" s="27" t="str">
        <f t="shared" si="817"/>
        <v>1880</v>
      </c>
      <c r="AMW21" s="27" t="str">
        <f t="shared" si="818"/>
        <v>1880</v>
      </c>
      <c r="AMX21" s="27" t="str">
        <f t="shared" si="819"/>
        <v>1880</v>
      </c>
      <c r="AMY21" s="27" t="str">
        <f t="shared" si="820"/>
        <v>1880</v>
      </c>
      <c r="AMZ21" s="27" t="str">
        <f t="shared" si="821"/>
        <v>1865</v>
      </c>
      <c r="ANA21" s="27" t="str">
        <f t="shared" si="822"/>
        <v>1865</v>
      </c>
      <c r="ANB21" s="27" t="str">
        <f t="shared" si="823"/>
        <v>1875</v>
      </c>
      <c r="ANC21" s="27" t="str">
        <f t="shared" si="824"/>
        <v>1893</v>
      </c>
      <c r="AND21" s="27" t="str">
        <f t="shared" si="825"/>
        <v>1893</v>
      </c>
      <c r="ANE21" s="27" t="str">
        <f t="shared" si="826"/>
        <v>1893</v>
      </c>
      <c r="ANF21" s="27" t="str">
        <f t="shared" si="827"/>
        <v>1893</v>
      </c>
      <c r="ANG21" s="27" t="str">
        <f t="shared" si="828"/>
        <v>1893</v>
      </c>
      <c r="ANH21" s="27" t="str">
        <f t="shared" si="829"/>
        <v>1893</v>
      </c>
      <c r="ANI21" s="27" t="str">
        <f t="shared" si="830"/>
        <v>1899</v>
      </c>
      <c r="ANJ21" s="27" t="str">
        <f t="shared" si="831"/>
        <v>1899</v>
      </c>
      <c r="ANK21" s="27" t="str">
        <f t="shared" si="832"/>
        <v>1881</v>
      </c>
      <c r="ANL21" s="27" t="str">
        <f t="shared" si="833"/>
        <v>1893</v>
      </c>
      <c r="ANM21" s="27" t="str">
        <f t="shared" si="834"/>
        <v>1893</v>
      </c>
      <c r="ANN21" s="27" t="str">
        <f t="shared" si="835"/>
        <v>1893</v>
      </c>
      <c r="ANO21" s="27" t="str">
        <f t="shared" si="836"/>
        <v>1901</v>
      </c>
      <c r="ANP21" s="27" t="str">
        <f t="shared" si="837"/>
        <v>1901</v>
      </c>
      <c r="ANQ21" s="27" t="str">
        <f t="shared" si="838"/>
        <v>1901</v>
      </c>
      <c r="ANR21" s="27" t="str">
        <f t="shared" si="839"/>
        <v>1909</v>
      </c>
      <c r="ANS21" s="27" t="str">
        <f t="shared" si="840"/>
        <v>1909</v>
      </c>
      <c r="ANT21" s="27" t="str">
        <f t="shared" si="841"/>
        <v>1909</v>
      </c>
      <c r="ANU21" s="27" t="str">
        <f t="shared" si="842"/>
        <v>1917</v>
      </c>
      <c r="ANV21" s="27" t="str">
        <f t="shared" si="843"/>
        <v>1917</v>
      </c>
      <c r="ANW21" s="27" t="str">
        <f t="shared" si="844"/>
        <v>1917</v>
      </c>
      <c r="ANX21" s="27" t="str">
        <f t="shared" si="845"/>
        <v>1925</v>
      </c>
      <c r="ANY21" s="27" t="str">
        <f t="shared" si="846"/>
        <v>1925</v>
      </c>
      <c r="ANZ21" s="27" t="str">
        <f t="shared" si="847"/>
        <v>1925</v>
      </c>
      <c r="AOA21" s="27" t="str">
        <f t="shared" si="848"/>
        <v>1925</v>
      </c>
      <c r="AOB21" s="27" t="str">
        <f t="shared" si="849"/>
        <v>1925</v>
      </c>
      <c r="AOC21" s="27" t="str">
        <f t="shared" si="850"/>
        <v>1925</v>
      </c>
      <c r="AOD21" s="27" t="str">
        <f t="shared" si="851"/>
        <v>1925</v>
      </c>
      <c r="AOE21" s="27" t="str">
        <f t="shared" si="852"/>
        <v>1925</v>
      </c>
      <c r="AOF21" s="27" t="str">
        <f t="shared" si="853"/>
        <v>1925</v>
      </c>
      <c r="AOG21" s="27" t="str">
        <f t="shared" si="854"/>
        <v>1952</v>
      </c>
      <c r="AOH21" s="27" t="str">
        <f t="shared" si="855"/>
        <v>1952</v>
      </c>
      <c r="AOI21" s="27" t="str">
        <f t="shared" si="856"/>
        <v>1952</v>
      </c>
      <c r="AOJ21" s="27" t="str">
        <f t="shared" si="857"/>
        <v>1952</v>
      </c>
      <c r="AOK21" s="27" t="str">
        <f t="shared" si="858"/>
        <v>1952</v>
      </c>
      <c r="AOL21" s="27" t="str">
        <f t="shared" si="859"/>
        <v>1952</v>
      </c>
      <c r="AOM21" s="27" t="str">
        <f t="shared" si="860"/>
        <v>1946</v>
      </c>
      <c r="AON21" s="27" t="str">
        <f t="shared" si="861"/>
        <v>1946</v>
      </c>
      <c r="AOO21" s="27" t="str">
        <f t="shared" si="862"/>
        <v>1946</v>
      </c>
      <c r="AOP21" s="27" t="str">
        <f t="shared" si="863"/>
        <v>1946</v>
      </c>
      <c r="AOQ21" s="27" t="str">
        <f t="shared" si="864"/>
        <v>1946</v>
      </c>
      <c r="AOR21" s="27" t="str">
        <f t="shared" si="865"/>
        <v>1946</v>
      </c>
      <c r="AOS21" s="27" t="str">
        <f t="shared" si="866"/>
        <v>1946</v>
      </c>
      <c r="AOT21" s="27" t="str">
        <f t="shared" si="867"/>
        <v>1946</v>
      </c>
      <c r="AOU21" s="27" t="str">
        <f t="shared" si="868"/>
        <v>1946</v>
      </c>
      <c r="AOV21" s="27" t="str">
        <f t="shared" si="869"/>
        <v>1946</v>
      </c>
      <c r="AOW21" s="27" t="str">
        <f t="shared" si="870"/>
        <v>1946</v>
      </c>
      <c r="AOX21" s="27" t="str">
        <f t="shared" si="871"/>
        <v>1946</v>
      </c>
      <c r="AOY21" s="27" t="str">
        <f t="shared" si="872"/>
        <v>1946</v>
      </c>
      <c r="AOZ21" s="27" t="str">
        <f t="shared" si="873"/>
        <v>1946</v>
      </c>
      <c r="APA21" s="27" t="str">
        <f t="shared" si="874"/>
        <v>1946</v>
      </c>
      <c r="APB21" s="27" t="str">
        <f t="shared" si="875"/>
        <v>1946</v>
      </c>
      <c r="APC21" s="27" t="str">
        <f t="shared" si="876"/>
        <v>1946</v>
      </c>
      <c r="APD21" s="27" t="str">
        <f t="shared" si="877"/>
        <v>1946</v>
      </c>
      <c r="APE21" s="27" t="str">
        <f t="shared" si="878"/>
        <v>1946</v>
      </c>
      <c r="APF21" s="27" t="str">
        <f t="shared" si="879"/>
        <v>1946</v>
      </c>
      <c r="APG21" s="27" t="str">
        <f t="shared" si="880"/>
        <v>1946</v>
      </c>
      <c r="APH21" s="27" t="str">
        <f t="shared" si="881"/>
        <v>1946</v>
      </c>
      <c r="API21" s="27" t="str">
        <f t="shared" si="882"/>
        <v>1946</v>
      </c>
      <c r="APJ21" s="27" t="str">
        <f t="shared" si="883"/>
        <v>1946</v>
      </c>
      <c r="APK21" s="27" t="str">
        <f t="shared" si="884"/>
        <v>1946</v>
      </c>
      <c r="APL21" s="27" t="str">
        <f t="shared" si="885"/>
        <v>1946</v>
      </c>
      <c r="APM21" s="27" t="str">
        <f t="shared" si="886"/>
        <v>1946</v>
      </c>
      <c r="APN21" s="27" t="str">
        <f t="shared" si="887"/>
        <v>1946</v>
      </c>
      <c r="APO21" s="27" t="str">
        <f t="shared" si="888"/>
        <v>1946</v>
      </c>
      <c r="APP21" s="27" t="str">
        <f t="shared" si="889"/>
        <v>1946</v>
      </c>
      <c r="APQ21" s="27" t="str">
        <f t="shared" si="890"/>
        <v>1946</v>
      </c>
      <c r="APR21" s="27" t="str">
        <f t="shared" si="891"/>
        <v>1946</v>
      </c>
    </row>
    <row r="22" spans="1:1022 1025:1110" x14ac:dyDescent="0.35">
      <c r="A22" s="27">
        <v>59</v>
      </c>
      <c r="B22" s="86" t="s">
        <v>93</v>
      </c>
      <c r="C22" s="91">
        <f>VLOOKUP(A22, Rankings!$A$2:$AN$129, 40, FALSE)</f>
        <v>20</v>
      </c>
      <c r="D22" s="22" t="s">
        <v>381</v>
      </c>
      <c r="I22" s="29">
        <f t="shared" si="0"/>
        <v>17</v>
      </c>
      <c r="L22" s="27" t="s">
        <v>2275</v>
      </c>
      <c r="M22" s="27" t="s">
        <v>2537</v>
      </c>
      <c r="N22" s="27" t="s">
        <v>2770</v>
      </c>
      <c r="O22" s="27" t="s">
        <v>24</v>
      </c>
      <c r="P22" s="27" t="s">
        <v>24</v>
      </c>
      <c r="Q22" s="27" t="s">
        <v>24</v>
      </c>
      <c r="R22" s="27" t="s">
        <v>24</v>
      </c>
      <c r="S22" s="27" t="s">
        <v>3657</v>
      </c>
      <c r="T22" s="27" t="s">
        <v>3699</v>
      </c>
      <c r="U22" s="27" t="s">
        <v>24</v>
      </c>
      <c r="V22" s="27" t="s">
        <v>24</v>
      </c>
      <c r="W22" s="27" t="s">
        <v>4234</v>
      </c>
      <c r="X22" s="27" t="s">
        <v>24</v>
      </c>
      <c r="Y22" s="27" t="s">
        <v>4403</v>
      </c>
      <c r="Z22" s="27" t="s">
        <v>4470</v>
      </c>
      <c r="AA22" s="27" t="s">
        <v>24</v>
      </c>
      <c r="AB22" s="27" t="s">
        <v>24</v>
      </c>
      <c r="AC22" s="27" t="s">
        <v>24</v>
      </c>
      <c r="AD22" s="27" t="s">
        <v>24</v>
      </c>
      <c r="AE22" s="27" t="s">
        <v>24</v>
      </c>
      <c r="AF22" s="27" t="s">
        <v>5070</v>
      </c>
      <c r="AG22" s="27" t="s">
        <v>24</v>
      </c>
      <c r="AH22" s="27" t="s">
        <v>5281</v>
      </c>
      <c r="AI22" s="27" t="s">
        <v>5481</v>
      </c>
      <c r="AJ22" s="27" t="s">
        <v>24</v>
      </c>
      <c r="AK22" s="27" t="s">
        <v>24</v>
      </c>
      <c r="AL22" s="27" t="s">
        <v>5706</v>
      </c>
      <c r="AM22" s="27" t="s">
        <v>24</v>
      </c>
      <c r="AN22" s="27" t="s">
        <v>5968</v>
      </c>
      <c r="AO22" s="27" t="s">
        <v>6126</v>
      </c>
      <c r="AP22" s="27" t="s">
        <v>24</v>
      </c>
      <c r="AQ22" s="27" t="s">
        <v>24</v>
      </c>
      <c r="AR22" s="27" t="s">
        <v>6376</v>
      </c>
      <c r="AS22" s="27" t="s">
        <v>24</v>
      </c>
      <c r="AT22" s="27" t="s">
        <v>24</v>
      </c>
      <c r="AU22" s="27" t="s">
        <v>6778</v>
      </c>
      <c r="AV22" s="27" t="s">
        <v>24</v>
      </c>
      <c r="AW22" s="27" t="s">
        <v>24</v>
      </c>
      <c r="AX22" s="27" t="s">
        <v>6980</v>
      </c>
      <c r="AY22" s="27" t="s">
        <v>24</v>
      </c>
      <c r="AZ22" s="27" t="s">
        <v>24</v>
      </c>
      <c r="BA22" s="27" t="s">
        <v>24</v>
      </c>
      <c r="BB22" s="27" t="s">
        <v>24</v>
      </c>
      <c r="BC22" s="27" t="s">
        <v>24</v>
      </c>
      <c r="BD22" s="27" t="s">
        <v>7173</v>
      </c>
      <c r="BE22" s="27" t="s">
        <v>24</v>
      </c>
      <c r="BF22" s="27" t="s">
        <v>24</v>
      </c>
      <c r="BG22" s="27" t="s">
        <v>7251</v>
      </c>
      <c r="BH22" s="27" t="s">
        <v>24</v>
      </c>
      <c r="BI22" s="27" t="s">
        <v>24</v>
      </c>
      <c r="BJ22" s="27" t="s">
        <v>24</v>
      </c>
      <c r="BK22" s="27" t="s">
        <v>24</v>
      </c>
      <c r="BL22" s="27" t="s">
        <v>24</v>
      </c>
      <c r="BM22" s="27" t="s">
        <v>24</v>
      </c>
      <c r="BN22" s="27" t="s">
        <v>24</v>
      </c>
      <c r="BO22" s="27" t="s">
        <v>24</v>
      </c>
      <c r="BP22" s="27" t="s">
        <v>24</v>
      </c>
      <c r="BQ22" s="27" t="s">
        <v>24</v>
      </c>
      <c r="BR22" s="27" t="s">
        <v>24</v>
      </c>
      <c r="BS22" s="27" t="s">
        <v>24</v>
      </c>
      <c r="BT22" s="27" t="s">
        <v>24</v>
      </c>
      <c r="BU22" s="27" t="s">
        <v>24</v>
      </c>
      <c r="BV22" s="27" t="s">
        <v>24</v>
      </c>
      <c r="BW22" s="27" t="s">
        <v>24</v>
      </c>
      <c r="BX22" s="27" t="s">
        <v>24</v>
      </c>
      <c r="BY22" s="27" t="s">
        <v>24</v>
      </c>
      <c r="BZ22" s="27" t="s">
        <v>24</v>
      </c>
      <c r="CA22" s="27" t="s">
        <v>24</v>
      </c>
      <c r="CB22" s="27" t="s">
        <v>24</v>
      </c>
      <c r="CC22" s="27" t="s">
        <v>24</v>
      </c>
      <c r="CD22" s="27" t="s">
        <v>24</v>
      </c>
      <c r="CE22" s="27" t="s">
        <v>24</v>
      </c>
      <c r="CF22" s="27" t="s">
        <v>24</v>
      </c>
      <c r="CG22" s="27" t="s">
        <v>24</v>
      </c>
      <c r="CH22" s="27" t="s">
        <v>24</v>
      </c>
      <c r="CI22" s="27" t="s">
        <v>24</v>
      </c>
      <c r="CJ22" s="27" t="s">
        <v>24</v>
      </c>
      <c r="CK22" s="27" t="s">
        <v>24</v>
      </c>
      <c r="CL22" s="27" t="s">
        <v>24</v>
      </c>
      <c r="CM22" s="27" t="s">
        <v>24</v>
      </c>
      <c r="CN22" s="27" t="s">
        <v>24</v>
      </c>
      <c r="CO22" s="27" t="s">
        <v>24</v>
      </c>
      <c r="CQ22" s="28">
        <f t="shared" si="1"/>
        <v>4</v>
      </c>
      <c r="CR22" s="28">
        <f t="shared" si="2"/>
        <v>1</v>
      </c>
      <c r="CS22" s="28">
        <f t="shared" si="3"/>
        <v>6</v>
      </c>
      <c r="CT22" s="28">
        <f t="shared" si="4"/>
        <v>1</v>
      </c>
      <c r="CU22" s="28">
        <f t="shared" si="5"/>
        <v>3</v>
      </c>
      <c r="CV22" s="28">
        <f t="shared" si="6"/>
        <v>1</v>
      </c>
      <c r="CW22" s="28">
        <f t="shared" si="7"/>
        <v>4</v>
      </c>
      <c r="CX22" s="28">
        <f t="shared" si="8"/>
        <v>1</v>
      </c>
      <c r="CY22" s="28">
        <f t="shared" si="9"/>
        <v>0</v>
      </c>
      <c r="CZ22" s="28">
        <f t="shared" si="10"/>
        <v>0</v>
      </c>
      <c r="DA22" s="28">
        <f t="shared" si="11"/>
        <v>0</v>
      </c>
      <c r="DB22" s="28">
        <f t="shared" si="12"/>
        <v>0</v>
      </c>
      <c r="DC22" s="28">
        <f t="shared" si="13"/>
        <v>1</v>
      </c>
      <c r="DD22" s="28">
        <f t="shared" si="14"/>
        <v>0</v>
      </c>
      <c r="DE22" s="28">
        <f t="shared" si="15"/>
        <v>2</v>
      </c>
      <c r="DF22" s="28">
        <f t="shared" si="16"/>
        <v>1</v>
      </c>
      <c r="DG22" s="28">
        <f t="shared" si="17"/>
        <v>1</v>
      </c>
      <c r="DH22" s="28">
        <f t="shared" si="18"/>
        <v>0</v>
      </c>
      <c r="DI22" s="28">
        <f t="shared" si="19"/>
        <v>1</v>
      </c>
      <c r="DJ22" s="28">
        <f t="shared" si="20"/>
        <v>1</v>
      </c>
      <c r="DK22" s="28">
        <f t="shared" si="21"/>
        <v>0</v>
      </c>
      <c r="DL22" s="28">
        <f t="shared" si="22"/>
        <v>0</v>
      </c>
      <c r="DM22" s="28">
        <f t="shared" si="23"/>
        <v>0</v>
      </c>
      <c r="DN22" s="28">
        <f t="shared" si="24"/>
        <v>0</v>
      </c>
      <c r="DO22" s="28">
        <f t="shared" si="25"/>
        <v>5</v>
      </c>
      <c r="DP22" s="28">
        <f t="shared" si="26"/>
        <v>2</v>
      </c>
      <c r="DR22">
        <f t="shared" si="27"/>
        <v>1</v>
      </c>
      <c r="DS22">
        <f t="shared" si="28"/>
        <v>3</v>
      </c>
      <c r="DT22">
        <f t="shared" si="29"/>
        <v>1</v>
      </c>
      <c r="DU22">
        <f t="shared" si="30"/>
        <v>0</v>
      </c>
      <c r="DV22">
        <f t="shared" si="31"/>
        <v>0</v>
      </c>
      <c r="DW22">
        <f t="shared" si="32"/>
        <v>0</v>
      </c>
      <c r="DX22">
        <f t="shared" si="33"/>
        <v>0</v>
      </c>
      <c r="DY22">
        <f t="shared" si="34"/>
        <v>9</v>
      </c>
      <c r="DZ22">
        <f t="shared" si="35"/>
        <v>1</v>
      </c>
      <c r="EA22">
        <f t="shared" si="36"/>
        <v>0</v>
      </c>
      <c r="EB22">
        <f t="shared" si="37"/>
        <v>0</v>
      </c>
      <c r="EC22">
        <f t="shared" si="38"/>
        <v>1</v>
      </c>
      <c r="ED22">
        <f t="shared" si="39"/>
        <v>0</v>
      </c>
      <c r="EE22">
        <f t="shared" si="40"/>
        <v>11</v>
      </c>
      <c r="EF22">
        <f t="shared" si="41"/>
        <v>4</v>
      </c>
      <c r="EG22">
        <f t="shared" si="42"/>
        <v>0</v>
      </c>
      <c r="EH22">
        <f t="shared" si="43"/>
        <v>0</v>
      </c>
      <c r="EI22">
        <f t="shared" si="44"/>
        <v>0</v>
      </c>
      <c r="EJ22">
        <f t="shared" si="45"/>
        <v>0</v>
      </c>
      <c r="EK22">
        <f t="shared" si="46"/>
        <v>0</v>
      </c>
      <c r="EL22">
        <f t="shared" si="47"/>
        <v>3</v>
      </c>
      <c r="EM22">
        <f t="shared" si="48"/>
        <v>0</v>
      </c>
      <c r="EN22">
        <f t="shared" si="49"/>
        <v>11</v>
      </c>
      <c r="EO22">
        <f t="shared" si="50"/>
        <v>3</v>
      </c>
      <c r="EP22">
        <f t="shared" si="51"/>
        <v>0</v>
      </c>
      <c r="EQ22">
        <f t="shared" si="52"/>
        <v>0</v>
      </c>
      <c r="ER22">
        <f t="shared" si="53"/>
        <v>3</v>
      </c>
      <c r="ES22">
        <f t="shared" si="54"/>
        <v>0</v>
      </c>
      <c r="ET22">
        <f t="shared" si="55"/>
        <v>12</v>
      </c>
      <c r="EU22">
        <f t="shared" si="56"/>
        <v>3</v>
      </c>
      <c r="EV22">
        <f t="shared" si="57"/>
        <v>0</v>
      </c>
      <c r="EW22">
        <f t="shared" si="58"/>
        <v>0</v>
      </c>
      <c r="EX22">
        <f t="shared" si="59"/>
        <v>2</v>
      </c>
      <c r="EY22">
        <f t="shared" si="60"/>
        <v>0</v>
      </c>
      <c r="EZ22">
        <f t="shared" si="61"/>
        <v>0</v>
      </c>
      <c r="FA22">
        <f t="shared" si="62"/>
        <v>3</v>
      </c>
      <c r="FB22">
        <f t="shared" si="63"/>
        <v>0</v>
      </c>
      <c r="FC22">
        <f t="shared" si="64"/>
        <v>0</v>
      </c>
      <c r="FD22">
        <f t="shared" si="65"/>
        <v>15</v>
      </c>
      <c r="FE22">
        <f t="shared" si="66"/>
        <v>0</v>
      </c>
      <c r="FF22">
        <f t="shared" si="67"/>
        <v>0</v>
      </c>
      <c r="FG22">
        <f t="shared" si="68"/>
        <v>0</v>
      </c>
      <c r="FH22">
        <f t="shared" si="69"/>
        <v>0</v>
      </c>
      <c r="FI22">
        <f t="shared" si="70"/>
        <v>0</v>
      </c>
      <c r="FJ22">
        <f t="shared" si="71"/>
        <v>13</v>
      </c>
      <c r="FK22">
        <f t="shared" si="72"/>
        <v>0</v>
      </c>
      <c r="FL22">
        <f t="shared" si="73"/>
        <v>0</v>
      </c>
      <c r="FM22">
        <f t="shared" si="74"/>
        <v>16</v>
      </c>
      <c r="FN22">
        <f t="shared" si="75"/>
        <v>0</v>
      </c>
      <c r="FO22">
        <f t="shared" si="76"/>
        <v>0</v>
      </c>
      <c r="FP22">
        <f t="shared" si="77"/>
        <v>0</v>
      </c>
      <c r="FQ22">
        <f t="shared" si="78"/>
        <v>0</v>
      </c>
      <c r="FR22">
        <f t="shared" si="79"/>
        <v>0</v>
      </c>
      <c r="FS22">
        <f t="shared" si="80"/>
        <v>0</v>
      </c>
      <c r="FT22">
        <f t="shared" si="81"/>
        <v>0</v>
      </c>
      <c r="FU22">
        <f t="shared" si="82"/>
        <v>0</v>
      </c>
      <c r="FV22">
        <f t="shared" si="83"/>
        <v>0</v>
      </c>
      <c r="FW22">
        <f t="shared" si="84"/>
        <v>0</v>
      </c>
      <c r="FX22">
        <f t="shared" si="85"/>
        <v>0</v>
      </c>
      <c r="FY22">
        <f t="shared" si="86"/>
        <v>0</v>
      </c>
      <c r="FZ22">
        <f t="shared" si="87"/>
        <v>0</v>
      </c>
      <c r="GA22">
        <f t="shared" si="88"/>
        <v>0</v>
      </c>
      <c r="GB22">
        <f t="shared" si="89"/>
        <v>0</v>
      </c>
      <c r="GC22">
        <f t="shared" si="90"/>
        <v>0</v>
      </c>
      <c r="GD22">
        <f t="shared" si="91"/>
        <v>0</v>
      </c>
      <c r="GE22">
        <f t="shared" si="92"/>
        <v>0</v>
      </c>
      <c r="GF22">
        <f t="shared" si="93"/>
        <v>0</v>
      </c>
      <c r="GG22">
        <f t="shared" si="94"/>
        <v>0</v>
      </c>
      <c r="GH22">
        <f t="shared" si="95"/>
        <v>0</v>
      </c>
      <c r="GI22">
        <f t="shared" si="96"/>
        <v>0</v>
      </c>
      <c r="GJ22">
        <f t="shared" si="97"/>
        <v>0</v>
      </c>
      <c r="GK22">
        <f t="shared" si="98"/>
        <v>0</v>
      </c>
      <c r="GL22">
        <f t="shared" si="99"/>
        <v>0</v>
      </c>
      <c r="GM22">
        <f t="shared" si="100"/>
        <v>0</v>
      </c>
      <c r="GN22">
        <f t="shared" si="101"/>
        <v>0</v>
      </c>
      <c r="GO22">
        <f t="shared" si="102"/>
        <v>0</v>
      </c>
      <c r="GP22">
        <f t="shared" si="103"/>
        <v>0</v>
      </c>
      <c r="GQ22">
        <f t="shared" si="104"/>
        <v>0</v>
      </c>
      <c r="GR22">
        <f t="shared" si="105"/>
        <v>0</v>
      </c>
      <c r="GS22">
        <f t="shared" si="106"/>
        <v>0</v>
      </c>
      <c r="GT22">
        <f t="shared" si="107"/>
        <v>0</v>
      </c>
      <c r="GU22">
        <f t="shared" si="108"/>
        <v>0</v>
      </c>
      <c r="GW22" s="28">
        <f t="shared" si="109"/>
        <v>5.4507449003423085</v>
      </c>
      <c r="GX22" s="28">
        <f t="shared" si="110"/>
        <v>0</v>
      </c>
      <c r="GY22" s="28">
        <f t="shared" si="111"/>
        <v>2.2812521941455479</v>
      </c>
      <c r="GZ22" s="28">
        <f t="shared" si="112"/>
        <v>2.0489314092658102</v>
      </c>
      <c r="HA22" s="28">
        <f t="shared" si="113"/>
        <v>0</v>
      </c>
      <c r="HB22" s="28">
        <f t="shared" si="114"/>
        <v>8.6403024066808918</v>
      </c>
      <c r="HC22" s="28">
        <f t="shared" si="115"/>
        <v>0.45506149068554108</v>
      </c>
      <c r="HE22">
        <f>IFERROR(VLOOKUP(_xlfn.NUMBERVALUE(MID(L22, SEARCH("!", L22)+1, SEARCH("+", L22)-SEARCH("!", L22)-1)), Rankings!$A$2:$BK$129, 63, FALSE),0)</f>
        <v>0.43602395100170349</v>
      </c>
      <c r="HF22">
        <f>IFERROR(VLOOKUP(_xlfn.NUMBERVALUE(MID(M22, SEARCH("!", M22)+1, SEARCH("+", M22)-SEARCH("!", M22)-1)), Rankings!$A$2:$BK$129, 63, FALSE),0)</f>
        <v>9.8626908040956057E-2</v>
      </c>
      <c r="HG22">
        <f>IFERROR(VLOOKUP(_xlfn.NUMBERVALUE(MID(N22, SEARCH("!", N22)+1, SEARCH("+", N22)-SEARCH("!", N22)-1)), Rankings!$A$2:$BK$129, 63, FALSE),0)</f>
        <v>0.29136888732306987</v>
      </c>
      <c r="HH22">
        <f>IFERROR(VLOOKUP(_xlfn.NUMBERVALUE(MID(O22, SEARCH("!", O22)+1, SEARCH("+", O22)-SEARCH("!", O22)-1)), Rankings!$A$2:$BK$129, 63, FALSE),0)</f>
        <v>0</v>
      </c>
      <c r="HI22">
        <f>IFERROR(VLOOKUP(_xlfn.NUMBERVALUE(MID(P22, SEARCH("!", P22)+1, SEARCH("+", P22)-SEARCH("!", P22)-1)), Rankings!$A$2:$BK$129, 63, FALSE),0)</f>
        <v>0</v>
      </c>
      <c r="HJ22">
        <f>IFERROR(VLOOKUP(_xlfn.NUMBERVALUE(MID(Q22, SEARCH("!", Q22)+1, SEARCH("+", Q22)-SEARCH("!", Q22)-1)), Rankings!$A$2:$BK$129, 63, FALSE),0)</f>
        <v>0</v>
      </c>
      <c r="HK22">
        <f>IFERROR(VLOOKUP(_xlfn.NUMBERVALUE(MID(R22, SEARCH("!", R22)+1, SEARCH("+", R22)-SEARCH("!", R22)-1)), Rankings!$A$2:$BK$129, 63, FALSE),0)</f>
        <v>0</v>
      </c>
      <c r="HL22">
        <f>IFERROR(VLOOKUP(_xlfn.NUMBERVALUE(MID(S22, SEARCH("!", S22)+1, SEARCH("+", S22)-SEARCH("!", S22)-1)), Rankings!$A$2:$BK$129, 63, FALSE),0)</f>
        <v>0.60530174914633528</v>
      </c>
      <c r="HM22">
        <f>IFERROR(VLOOKUP(_xlfn.NUMBERVALUE(MID(T22, SEARCH("!", T22)+1, SEARCH("+", T22)-SEARCH("!", T22)-1)), Rankings!$A$2:$BK$129, 63, FALSE),0)</f>
        <v>0.19644442049117397</v>
      </c>
      <c r="HN22">
        <f>IFERROR(VLOOKUP(_xlfn.NUMBERVALUE(MID(U22, SEARCH("!", U22)+1, SEARCH("+", U22)-SEARCH("!", U22)-1)), Rankings!$A$2:$BK$129, 63, FALSE),0)</f>
        <v>0</v>
      </c>
      <c r="HO22">
        <f>IFERROR(VLOOKUP(_xlfn.NUMBERVALUE(MID(V22, SEARCH("!", V22)+1, SEARCH("+", V22)-SEARCH("!", V22)-1)), Rankings!$A$2:$BK$129, 63, FALSE),0)</f>
        <v>0</v>
      </c>
      <c r="HP22">
        <f>IFERROR(VLOOKUP(_xlfn.NUMBERVALUE(MID(W22, SEARCH("!", W22)+1, SEARCH("+", W22)-SEARCH("!", W22)-1)), Rankings!$A$2:$BK$129, 63, FALSE),0)</f>
        <v>0.47859817275585803</v>
      </c>
      <c r="HQ22">
        <f>IFERROR(VLOOKUP(_xlfn.NUMBERVALUE(MID(X22, SEARCH("!", X22)+1, SEARCH("+", X22)-SEARCH("!", X22)-1)), Rankings!$A$2:$BK$129, 63, FALSE),0)</f>
        <v>0</v>
      </c>
      <c r="HR22">
        <f>IFERROR(VLOOKUP(_xlfn.NUMBERVALUE(MID(Y22, SEARCH("!", Y22)+1, SEARCH("+", Y22)-SEARCH("!", Y22)-1)), Rankings!$A$2:$BK$129, 63, FALSE),0)</f>
        <v>0.3558716781686258</v>
      </c>
      <c r="HS22">
        <f>IFERROR(VLOOKUP(_xlfn.NUMBERVALUE(MID(Z22, SEARCH("!", Z22)+1, SEARCH("+", Z22)-SEARCH("!", Z22)-1)), Rankings!$A$2:$BK$129, 63, FALSE),0)</f>
        <v>0.50404309863542862</v>
      </c>
      <c r="HT22">
        <f>IFERROR(VLOOKUP(_xlfn.NUMBERVALUE(MID(AA22, SEARCH("!", AA22)+1, SEARCH("+", AA22)-SEARCH("!", AA22)-1)), Rankings!$A$2:$BK$129, 63, FALSE),0)</f>
        <v>0</v>
      </c>
      <c r="HU22">
        <f>IFERROR(VLOOKUP(_xlfn.NUMBERVALUE(MID(AB22, SEARCH("!", AB22)+1, SEARCH("+", AB22)-SEARCH("!", AB22)-1)), Rankings!$A$2:$BK$129, 63, FALSE),0)</f>
        <v>0</v>
      </c>
      <c r="HV22">
        <f>IFERROR(VLOOKUP(_xlfn.NUMBERVALUE(MID(AC22, SEARCH("!", AC22)+1, SEARCH("+", AC22)-SEARCH("!", AC22)-1)), Rankings!$A$2:$BK$129, 63, FALSE),0)</f>
        <v>0</v>
      </c>
      <c r="HW22">
        <f>IFERROR(VLOOKUP(_xlfn.NUMBERVALUE(MID(AD22, SEARCH("!", AD22)+1, SEARCH("+", AD22)-SEARCH("!", AD22)-1)), Rankings!$A$2:$BK$129, 63, FALSE),0)</f>
        <v>0</v>
      </c>
      <c r="HX22">
        <f>IFERROR(VLOOKUP(_xlfn.NUMBERVALUE(MID(AE22, SEARCH("!", AE22)+1, SEARCH("+", AE22)-SEARCH("!", AE22)-1)), Rankings!$A$2:$BK$129, 63, FALSE),0)</f>
        <v>0</v>
      </c>
      <c r="HY22">
        <f>IFERROR(VLOOKUP(_xlfn.NUMBERVALUE(MID(AF22, SEARCH("!", AF22)+1, SEARCH("+", AF22)-SEARCH("!", AF22)-1)), Rankings!$A$2:$BK$129, 63, FALSE),0)</f>
        <v>0.29045954332099588</v>
      </c>
      <c r="HZ22">
        <f>IFERROR(VLOOKUP(_xlfn.NUMBERVALUE(MID(AG22, SEARCH("!", AG22)+1, SEARCH("+", AG22)-SEARCH("!", AG22)-1)), Rankings!$A$2:$BK$129, 63, FALSE),0)</f>
        <v>0</v>
      </c>
      <c r="IA22">
        <f>IFERROR(VLOOKUP(_xlfn.NUMBERVALUE(MID(AH22, SEARCH("!", AH22)+1, SEARCH("+", AH22)-SEARCH("!", AH22)-1)), Rankings!$A$2:$BK$129, 63, FALSE),0)</f>
        <v>0.61642495585460211</v>
      </c>
      <c r="IB22">
        <f>IFERROR(VLOOKUP(_xlfn.NUMBERVALUE(MID(AI22, SEARCH("!", AI22)+1, SEARCH("+", AI22)-SEARCH("!", AI22)-1)), Rankings!$A$2:$BK$129, 63, FALSE),0)</f>
        <v>0.86828752036026902</v>
      </c>
      <c r="IC22">
        <f>IFERROR(VLOOKUP(_xlfn.NUMBERVALUE(MID(AJ22, SEARCH("!", AJ22)+1, SEARCH("+", AJ22)-SEARCH("!", AJ22)-1)), Rankings!$A$2:$BK$129, 63, FALSE),0)</f>
        <v>0</v>
      </c>
      <c r="ID22">
        <f>IFERROR(VLOOKUP(_xlfn.NUMBERVALUE(MID(AK22, SEARCH("!", AK22)+1, SEARCH("+", AK22)-SEARCH("!", AK22)-1)), Rankings!$A$2:$BK$129, 63, FALSE),0)</f>
        <v>0</v>
      </c>
      <c r="IE22">
        <f>IFERROR(VLOOKUP(_xlfn.NUMBERVALUE(MID(AL22, SEARCH("!", AL22)+1, SEARCH("+", AL22)-SEARCH("!", AL22)-1)), Rankings!$A$2:$BK$129, 63, FALSE),0)</f>
        <v>0.51686301006525148</v>
      </c>
      <c r="IF22">
        <f>IFERROR(VLOOKUP(_xlfn.NUMBERVALUE(MID(AM22, SEARCH("!", AM22)+1, SEARCH("+", AM22)-SEARCH("!", AM22)-1)), Rankings!$A$2:$BK$129, 63, FALSE),0)</f>
        <v>0</v>
      </c>
      <c r="IG22">
        <f>IFERROR(VLOOKUP(_xlfn.NUMBERVALUE(MID(AN22, SEARCH("!", AN22)+1, SEARCH("+", AN22)-SEARCH("!", AN22)-1)), Rankings!$A$2:$BK$129, 63, FALSE),0)</f>
        <v>0.70365381097598467</v>
      </c>
      <c r="IH22">
        <f>IFERROR(VLOOKUP(_xlfn.NUMBERVALUE(MID(AO22, SEARCH("!", AO22)+1, SEARCH("+", AO22)-SEARCH("!", AO22)-1)), Rankings!$A$2:$BK$129, 63, FALSE),0)</f>
        <v>0.32475203016907939</v>
      </c>
      <c r="II22">
        <f>IFERROR(VLOOKUP(_xlfn.NUMBERVALUE(MID(AP22, SEARCH("!", AP22)+1, SEARCH("+", AP22)-SEARCH("!", AP22)-1)), Rankings!$A$2:$BK$129, 63, FALSE),0)</f>
        <v>0</v>
      </c>
      <c r="IJ22">
        <f>IFERROR(VLOOKUP(_xlfn.NUMBERVALUE(MID(AQ22, SEARCH("!", AQ22)+1, SEARCH("+", AQ22)-SEARCH("!", AQ22)-1)), Rankings!$A$2:$BK$129, 63, FALSE),0)</f>
        <v>0</v>
      </c>
      <c r="IK22">
        <f>IFERROR(VLOOKUP(_xlfn.NUMBERVALUE(MID(AR22, SEARCH("!", AR22)+1, SEARCH("+", AR22)-SEARCH("!", AR22)-1)), Rankings!$A$2:$BK$129, 63, FALSE),0)</f>
        <v>0.57303453247194758</v>
      </c>
      <c r="IL22">
        <f>IFERROR(VLOOKUP(_xlfn.NUMBERVALUE(MID(AS22, SEARCH("!", AS22)+1, SEARCH("+", AS22)-SEARCH("!", AS22)-1)), Rankings!$A$2:$BK$129, 63, FALSE),0)</f>
        <v>0</v>
      </c>
      <c r="IM22">
        <f>IFERROR(VLOOKUP(_xlfn.NUMBERVALUE(MID(AT22, SEARCH("!", AT22)+1, SEARCH("+", AT22)-SEARCH("!", AT22)-1)), Rankings!$A$2:$BK$129, 63, FALSE),0)</f>
        <v>0</v>
      </c>
      <c r="IN22">
        <f>IFERROR(VLOOKUP(_xlfn.NUMBERVALUE(MID(AU22, SEARCH("!", AU22)+1, SEARCH("+", AU22)-SEARCH("!", AU22)-1)), Rankings!$A$2:$BK$129, 63, FALSE),0)</f>
        <v>0.87224282570657508</v>
      </c>
      <c r="IO22">
        <f>IFERROR(VLOOKUP(_xlfn.NUMBERVALUE(MID(AV22, SEARCH("!", AV22)+1, SEARCH("+", AV22)-SEARCH("!", AV22)-1)), Rankings!$A$2:$BK$129, 63, FALSE),0)</f>
        <v>0</v>
      </c>
      <c r="IP22">
        <f>IFERROR(VLOOKUP(_xlfn.NUMBERVALUE(MID(AW22, SEARCH("!", AW22)+1, SEARCH("+", AW22)-SEARCH("!", AW22)-1)), Rankings!$A$2:$BK$129, 63, FALSE),0)</f>
        <v>0</v>
      </c>
      <c r="IQ22">
        <f>IFERROR(VLOOKUP(_xlfn.NUMBERVALUE(MID(AX22, SEARCH("!", AX22)+1, SEARCH("+", AX22)-SEARCH("!", AX22)-1)), Rankings!$A$2:$BK$129, 63, FALSE),0)</f>
        <v>0.60227703843849056</v>
      </c>
      <c r="IR22">
        <f>IFERROR(VLOOKUP(_xlfn.NUMBERVALUE(MID(AY22, SEARCH("!", AY22)+1, SEARCH("+", AY22)-SEARCH("!", AY22)-1)), Rankings!$A$2:$BK$129, 63, FALSE),0)</f>
        <v>0</v>
      </c>
      <c r="IS22">
        <f>IFERROR(VLOOKUP(_xlfn.NUMBERVALUE(MID(AZ22, SEARCH("!", AZ22)+1, SEARCH("+", AZ22)-SEARCH("!", AZ22)-1)), Rankings!$A$2:$BK$129, 63, FALSE),0)</f>
        <v>0</v>
      </c>
      <c r="IT22">
        <f>IFERROR(VLOOKUP(_xlfn.NUMBERVALUE(MID(BA22, SEARCH("!", BA22)+1, SEARCH("+", BA22)-SEARCH("!", BA22)-1)), Rankings!$A$2:$BK$129, 63, FALSE),0)</f>
        <v>0</v>
      </c>
      <c r="IU22">
        <f>IFERROR(VLOOKUP(_xlfn.NUMBERVALUE(MID(BB22, SEARCH("!", BB22)+1, SEARCH("+", BB22)-SEARCH("!", BB22)-1)), Rankings!$A$2:$BK$129, 63, FALSE),0)</f>
        <v>0</v>
      </c>
      <c r="IV22">
        <f>IFERROR(VLOOKUP(_xlfn.NUMBERVALUE(MID(BC22, SEARCH("!", BC22)+1, SEARCH("+", BC22)-SEARCH("!", BC22)-1)), Rankings!$A$2:$BK$129, 63, FALSE),0)</f>
        <v>0</v>
      </c>
      <c r="IW22">
        <f>IFERROR(VLOOKUP(_xlfn.NUMBERVALUE(MID(BD22, SEARCH("!", BD22)+1, SEARCH("+", BD22)-SEARCH("!", BD22)-1)), Rankings!$A$2:$BK$129, 63, FALSE),0)</f>
        <v>0.72332718541365992</v>
      </c>
      <c r="IX22">
        <f>IFERROR(VLOOKUP(_xlfn.NUMBERVALUE(MID(BE22, SEARCH("!", BE22)+1, SEARCH("+", BE22)-SEARCH("!", BE22)-1)), Rankings!$A$2:$BK$129, 63, FALSE),0)</f>
        <v>0</v>
      </c>
      <c r="IY22">
        <f>IFERROR(VLOOKUP(_xlfn.NUMBERVALUE(MID(BF22, SEARCH("!", BF22)+1, SEARCH("+", BF22)-SEARCH("!", BF22)-1)), Rankings!$A$2:$BK$129, 63, FALSE),0)</f>
        <v>0</v>
      </c>
      <c r="IZ22">
        <f>IFERROR(VLOOKUP(_xlfn.NUMBERVALUE(MID(BG22, SEARCH("!", BG22)+1, SEARCH("+", BG22)-SEARCH("!", BG22)-1)), Rankings!$A$2:$BK$129, 63, FALSE),0)</f>
        <v>0.72332718541365992</v>
      </c>
      <c r="JA22">
        <f>IFERROR(VLOOKUP(_xlfn.NUMBERVALUE(MID(BH22, SEARCH("!", BH22)+1, SEARCH("+", BH22)-SEARCH("!", BH22)-1)), Rankings!$A$2:$BK$129, 63, FALSE),0)</f>
        <v>0</v>
      </c>
      <c r="JB22">
        <f>IFERROR(VLOOKUP(_xlfn.NUMBERVALUE(MID(BI22, SEARCH("!", BI22)+1, SEARCH("+", BI22)-SEARCH("!", BI22)-1)), Rankings!$A$2:$BK$129, 63, FALSE),0)</f>
        <v>0</v>
      </c>
      <c r="JC22">
        <f>IFERROR(VLOOKUP(_xlfn.NUMBERVALUE(MID(BJ22, SEARCH("!", BJ22)+1, SEARCH("+", BJ22)-SEARCH("!", BJ22)-1)), Rankings!$A$2:$BK$129, 63, FALSE),0)</f>
        <v>0</v>
      </c>
      <c r="JD22">
        <f>IFERROR(VLOOKUP(_xlfn.NUMBERVALUE(MID(BK22, SEARCH("!", BK22)+1, SEARCH("+", BK22)-SEARCH("!", BK22)-1)), Rankings!$A$2:$BK$129, 63, FALSE),0)</f>
        <v>0</v>
      </c>
      <c r="JE22">
        <f>IFERROR(VLOOKUP(_xlfn.NUMBERVALUE(MID(BL22, SEARCH("!", BL22)+1, SEARCH("+", BL22)-SEARCH("!", BL22)-1)), Rankings!$A$2:$BK$129, 63, FALSE),0)</f>
        <v>0</v>
      </c>
      <c r="JF22">
        <f>IFERROR(VLOOKUP(_xlfn.NUMBERVALUE(MID(BM22, SEARCH("!", BM22)+1, SEARCH("+", BM22)-SEARCH("!", BM22)-1)), Rankings!$A$2:$BK$129, 63, FALSE),0)</f>
        <v>0</v>
      </c>
      <c r="JG22">
        <f>IFERROR(VLOOKUP(_xlfn.NUMBERVALUE(MID(BN22, SEARCH("!", BN22)+1, SEARCH("+", BN22)-SEARCH("!", BN22)-1)), Rankings!$A$2:$BK$129, 63, FALSE),0)</f>
        <v>0</v>
      </c>
      <c r="JH22">
        <f>IFERROR(VLOOKUP(_xlfn.NUMBERVALUE(MID(BO22, SEARCH("!", BO22)+1, SEARCH("+", BO22)-SEARCH("!", BO22)-1)), Rankings!$A$2:$BK$129, 63, FALSE),0)</f>
        <v>0</v>
      </c>
      <c r="JI22">
        <f>IFERROR(VLOOKUP(_xlfn.NUMBERVALUE(MID(BP22, SEARCH("!", BP22)+1, SEARCH("+", BP22)-SEARCH("!", BP22)-1)), Rankings!$A$2:$BK$129, 63, FALSE),0)</f>
        <v>0</v>
      </c>
      <c r="JJ22">
        <f>IFERROR(VLOOKUP(_xlfn.NUMBERVALUE(MID(BQ22, SEARCH("!", BQ22)+1, SEARCH("+", BQ22)-SEARCH("!", BQ22)-1)), Rankings!$A$2:$BK$129, 63, FALSE),0)</f>
        <v>0</v>
      </c>
      <c r="JK22">
        <f>IFERROR(VLOOKUP(_xlfn.NUMBERVALUE(MID(BR22, SEARCH("!", BR22)+1, SEARCH("+", BR22)-SEARCH("!", BR22)-1)), Rankings!$A$2:$BK$129, 63, FALSE),0)</f>
        <v>0</v>
      </c>
      <c r="JL22">
        <f>IFERROR(VLOOKUP(_xlfn.NUMBERVALUE(MID(BS22, SEARCH("!", BS22)+1, SEARCH("+", BS22)-SEARCH("!", BS22)-1)), Rankings!$A$2:$BK$129, 63, FALSE),0)</f>
        <v>0</v>
      </c>
      <c r="JM22">
        <f>IFERROR(VLOOKUP(_xlfn.NUMBERVALUE(MID(BT22, SEARCH("!", BT22)+1, SEARCH("+", BT22)-SEARCH("!", BT22)-1)), Rankings!$A$2:$BK$129, 63, FALSE),0)</f>
        <v>0</v>
      </c>
      <c r="JN22">
        <f>IFERROR(VLOOKUP(_xlfn.NUMBERVALUE(MID(BU22, SEARCH("!", BU22)+1, SEARCH("+", BU22)-SEARCH("!", BU22)-1)), Rankings!$A$2:$BK$129, 63, FALSE),0)</f>
        <v>0</v>
      </c>
      <c r="JO22">
        <f>IFERROR(VLOOKUP(_xlfn.NUMBERVALUE(MID(BV22, SEARCH("!", BV22)+1, SEARCH("+", BV22)-SEARCH("!", BV22)-1)), Rankings!$A$2:$BK$129, 63, FALSE),0)</f>
        <v>0</v>
      </c>
      <c r="JP22">
        <f>IFERROR(VLOOKUP(_xlfn.NUMBERVALUE(MID(BW22, SEARCH("!", BW22)+1, SEARCH("+", BW22)-SEARCH("!", BW22)-1)), Rankings!$A$2:$BK$129, 63, FALSE),0)</f>
        <v>0</v>
      </c>
      <c r="JQ22">
        <f>IFERROR(VLOOKUP(_xlfn.NUMBERVALUE(MID(BX22, SEARCH("!", BX22)+1, SEARCH("+", BX22)-SEARCH("!", BX22)-1)), Rankings!$A$2:$BK$129, 63, FALSE),0)</f>
        <v>0</v>
      </c>
      <c r="JR22">
        <f>IFERROR(VLOOKUP(_xlfn.NUMBERVALUE(MID(BY22, SEARCH("!", BY22)+1, SEARCH("+", BY22)-SEARCH("!", BY22)-1)), Rankings!$A$2:$BK$129, 63, FALSE),0)</f>
        <v>0</v>
      </c>
      <c r="JS22">
        <f>IFERROR(VLOOKUP(_xlfn.NUMBERVALUE(MID(BZ22, SEARCH("!", BZ22)+1, SEARCH("+", BZ22)-SEARCH("!", BZ22)-1)), Rankings!$A$2:$BK$129, 63, FALSE),0)</f>
        <v>0</v>
      </c>
      <c r="JT22">
        <f>IFERROR(VLOOKUP(_xlfn.NUMBERVALUE(MID(CA22, SEARCH("!", CA22)+1, SEARCH("+", CA22)-SEARCH("!", CA22)-1)), Rankings!$A$2:$BK$129, 63, FALSE),0)</f>
        <v>0</v>
      </c>
      <c r="JU22">
        <f>IFERROR(VLOOKUP(_xlfn.NUMBERVALUE(MID(CB22, SEARCH("!", CB22)+1, SEARCH("+", CB22)-SEARCH("!", CB22)-1)), Rankings!$A$2:$BK$129, 63, FALSE),0)</f>
        <v>0</v>
      </c>
      <c r="JV22">
        <f>IFERROR(VLOOKUP(_xlfn.NUMBERVALUE(MID(CC22, SEARCH("!", CC22)+1, SEARCH("+", CC22)-SEARCH("!", CC22)-1)), Rankings!$A$2:$BK$129, 63, FALSE),0)</f>
        <v>0</v>
      </c>
      <c r="JW22">
        <f>IFERROR(VLOOKUP(_xlfn.NUMBERVALUE(MID(CD22, SEARCH("!", CD22)+1, SEARCH("+", CD22)-SEARCH("!", CD22)-1)), Rankings!$A$2:$BK$129, 63, FALSE),0)</f>
        <v>0</v>
      </c>
      <c r="JX22">
        <f>IFERROR(VLOOKUP(_xlfn.NUMBERVALUE(MID(CE22, SEARCH("!", CE22)+1, SEARCH("+", CE22)-SEARCH("!", CE22)-1)), Rankings!$A$2:$BK$129, 63, FALSE),0)</f>
        <v>0</v>
      </c>
      <c r="JY22">
        <f>IFERROR(VLOOKUP(_xlfn.NUMBERVALUE(MID(CF22, SEARCH("!", CF22)+1, SEARCH("+", CF22)-SEARCH("!", CF22)-1)), Rankings!$A$2:$BK$129, 63, FALSE),0)</f>
        <v>0</v>
      </c>
      <c r="JZ22">
        <f>IFERROR(VLOOKUP(_xlfn.NUMBERVALUE(MID(CG22, SEARCH("!", CG22)+1, SEARCH("+", CG22)-SEARCH("!", CG22)-1)), Rankings!$A$2:$BK$129, 63, FALSE),0)</f>
        <v>0</v>
      </c>
      <c r="KA22">
        <f>IFERROR(VLOOKUP(_xlfn.NUMBERVALUE(MID(CH22, SEARCH("!", CH22)+1, SEARCH("+", CH22)-SEARCH("!", CH22)-1)), Rankings!$A$2:$BK$129, 63, FALSE),0)</f>
        <v>0</v>
      </c>
      <c r="KB22">
        <f>IFERROR(VLOOKUP(_xlfn.NUMBERVALUE(MID(CI22, SEARCH("!", CI22)+1, SEARCH("+", CI22)-SEARCH("!", CI22)-1)), Rankings!$A$2:$BK$129, 63, FALSE),0)</f>
        <v>0</v>
      </c>
      <c r="KC22">
        <f>IFERROR(VLOOKUP(_xlfn.NUMBERVALUE(MID(CJ22, SEARCH("!", CJ22)+1, SEARCH("+", CJ22)-SEARCH("!", CJ22)-1)), Rankings!$A$2:$BK$129, 63, FALSE),0)</f>
        <v>0</v>
      </c>
      <c r="KD22">
        <f>IFERROR(VLOOKUP(_xlfn.NUMBERVALUE(MID(CK22, SEARCH("!", CK22)+1, SEARCH("+", CK22)-SEARCH("!", CK22)-1)), Rankings!$A$2:$BK$129, 63, FALSE),0)</f>
        <v>0</v>
      </c>
      <c r="KE22">
        <f>IFERROR(VLOOKUP(_xlfn.NUMBERVALUE(MID(CL22, SEARCH("!", CL22)+1, SEARCH("+", CL22)-SEARCH("!", CL22)-1)), Rankings!$A$2:$BK$129, 63, FALSE),0)</f>
        <v>0</v>
      </c>
      <c r="KF22">
        <f>IFERROR(VLOOKUP(_xlfn.NUMBERVALUE(MID(CM22, SEARCH("!", CM22)+1, SEARCH("+", CM22)-SEARCH("!", CM22)-1)), Rankings!$A$2:$BK$129, 63, FALSE),0)</f>
        <v>0</v>
      </c>
      <c r="KG22">
        <f>IFERROR(VLOOKUP(_xlfn.NUMBERVALUE(MID(CN22, SEARCH("!", CN22)+1, SEARCH("+", CN22)-SEARCH("!", CN22)-1)), Rankings!$A$2:$BK$129, 63, FALSE),0)</f>
        <v>0</v>
      </c>
      <c r="KH22">
        <f>IFERROR(VLOOKUP(_xlfn.NUMBERVALUE(MID(CO22, SEARCH("!", CO22)+1, SEARCH("+", CO22)-SEARCH("!", CO22)-1)), Rankings!$A$2:$BK$129, 63, FALSE),0)</f>
        <v>0</v>
      </c>
      <c r="KJ22" s="28">
        <f t="shared" si="116"/>
        <v>256</v>
      </c>
      <c r="KK22" s="28">
        <f t="shared" si="117"/>
        <v>0</v>
      </c>
      <c r="KL22" s="28">
        <f t="shared" si="118"/>
        <v>94</v>
      </c>
      <c r="KM22" s="28">
        <f t="shared" si="119"/>
        <v>48</v>
      </c>
      <c r="KN22" s="28">
        <f t="shared" si="120"/>
        <v>0</v>
      </c>
      <c r="KO22" s="28">
        <f t="shared" si="121"/>
        <v>177</v>
      </c>
      <c r="KP22" s="28">
        <f t="shared" si="122"/>
        <v>351</v>
      </c>
      <c r="KQ22" s="28">
        <f t="shared" si="123"/>
        <v>177</v>
      </c>
      <c r="KS22" s="27" t="str">
        <f t="shared" si="124"/>
        <v>21</v>
      </c>
      <c r="KT22" s="27" t="str">
        <f t="shared" si="125"/>
        <v>27</v>
      </c>
      <c r="KU22" s="27" t="str">
        <f t="shared" si="126"/>
        <v>16</v>
      </c>
      <c r="KV22" s="27">
        <f t="shared" si="127"/>
        <v>0</v>
      </c>
      <c r="KW22" s="27">
        <f t="shared" si="128"/>
        <v>0</v>
      </c>
      <c r="KX22" s="27">
        <f t="shared" si="129"/>
        <v>0</v>
      </c>
      <c r="KY22" s="27">
        <f t="shared" si="130"/>
        <v>0</v>
      </c>
      <c r="KZ22" s="27" t="str">
        <f t="shared" si="131"/>
        <v>28</v>
      </c>
      <c r="LA22" s="27" t="str">
        <f t="shared" si="132"/>
        <v>30</v>
      </c>
      <c r="LB22" s="27">
        <f t="shared" si="133"/>
        <v>0</v>
      </c>
      <c r="LC22" s="27">
        <f t="shared" si="134"/>
        <v>0</v>
      </c>
      <c r="LD22" s="27" t="str">
        <f t="shared" si="135"/>
        <v>28</v>
      </c>
      <c r="LE22" s="27">
        <f t="shared" si="136"/>
        <v>0</v>
      </c>
      <c r="LF22" s="27" t="str">
        <f t="shared" si="137"/>
        <v>31</v>
      </c>
      <c r="LG22" s="27" t="str">
        <f t="shared" si="138"/>
        <v>14</v>
      </c>
      <c r="LH22" s="27">
        <f t="shared" si="139"/>
        <v>0</v>
      </c>
      <c r="LI22" s="27">
        <f t="shared" si="140"/>
        <v>0</v>
      </c>
      <c r="LJ22" s="27">
        <f t="shared" si="141"/>
        <v>0</v>
      </c>
      <c r="LK22" s="27">
        <f t="shared" si="142"/>
        <v>0</v>
      </c>
      <c r="LL22" s="27">
        <f t="shared" si="143"/>
        <v>0</v>
      </c>
      <c r="LM22" s="27" t="str">
        <f t="shared" si="144"/>
        <v>31</v>
      </c>
      <c r="LN22" s="27">
        <f t="shared" si="145"/>
        <v>0</v>
      </c>
      <c r="LO22" s="27" t="str">
        <f t="shared" si="146"/>
        <v>19</v>
      </c>
      <c r="LP22" s="27" t="str">
        <f t="shared" si="147"/>
        <v>18</v>
      </c>
      <c r="LQ22" s="27">
        <f t="shared" si="148"/>
        <v>0</v>
      </c>
      <c r="LR22" s="27">
        <f t="shared" si="149"/>
        <v>0</v>
      </c>
      <c r="LS22" s="27" t="str">
        <f t="shared" si="150"/>
        <v>18</v>
      </c>
      <c r="LT22" s="27">
        <f t="shared" si="151"/>
        <v>0</v>
      </c>
      <c r="LU22" s="27" t="str">
        <f t="shared" si="152"/>
        <v>16</v>
      </c>
      <c r="LV22" s="27" t="str">
        <f t="shared" si="153"/>
        <v>20</v>
      </c>
      <c r="LW22" s="27">
        <f t="shared" si="154"/>
        <v>0</v>
      </c>
      <c r="LX22" s="27">
        <f t="shared" si="155"/>
        <v>0</v>
      </c>
      <c r="LY22" s="27" t="str">
        <f t="shared" si="156"/>
        <v>9</v>
      </c>
      <c r="LZ22" s="27">
        <f t="shared" si="157"/>
        <v>0</v>
      </c>
      <c r="MA22" s="27">
        <f t="shared" si="158"/>
        <v>0</v>
      </c>
      <c r="MB22" s="27" t="str">
        <f t="shared" si="159"/>
        <v>24</v>
      </c>
      <c r="MC22" s="27">
        <f t="shared" si="160"/>
        <v>0</v>
      </c>
      <c r="MD22" s="27">
        <f t="shared" si="161"/>
        <v>0</v>
      </c>
      <c r="ME22" s="27" t="str">
        <f t="shared" si="162"/>
        <v>20</v>
      </c>
      <c r="MF22" s="27">
        <f t="shared" si="163"/>
        <v>0</v>
      </c>
      <c r="MG22" s="27">
        <f t="shared" si="164"/>
        <v>0</v>
      </c>
      <c r="MH22" s="27">
        <f t="shared" si="165"/>
        <v>0</v>
      </c>
      <c r="MI22" s="27">
        <f t="shared" si="166"/>
        <v>0</v>
      </c>
      <c r="MJ22" s="27">
        <f t="shared" si="167"/>
        <v>0</v>
      </c>
      <c r="MK22" s="27" t="str">
        <f t="shared" si="168"/>
        <v>16</v>
      </c>
      <c r="ML22" s="27">
        <f t="shared" si="169"/>
        <v>0</v>
      </c>
      <c r="MM22" s="27">
        <f t="shared" si="170"/>
        <v>0</v>
      </c>
      <c r="MN22" s="27" t="str">
        <f t="shared" si="171"/>
        <v>12</v>
      </c>
      <c r="MO22" s="27">
        <f t="shared" si="172"/>
        <v>0</v>
      </c>
      <c r="MP22" s="27">
        <f t="shared" si="173"/>
        <v>0</v>
      </c>
      <c r="MQ22" s="27">
        <f t="shared" si="174"/>
        <v>0</v>
      </c>
      <c r="MR22" s="27">
        <f t="shared" si="175"/>
        <v>0</v>
      </c>
      <c r="MS22" s="27">
        <f t="shared" si="176"/>
        <v>0</v>
      </c>
      <c r="MT22" s="27">
        <f t="shared" si="177"/>
        <v>0</v>
      </c>
      <c r="MU22" s="27">
        <f t="shared" si="178"/>
        <v>0</v>
      </c>
      <c r="MV22" s="27">
        <f t="shared" si="179"/>
        <v>0</v>
      </c>
      <c r="MW22" s="27">
        <f t="shared" si="180"/>
        <v>0</v>
      </c>
      <c r="MX22" s="27">
        <f t="shared" si="181"/>
        <v>0</v>
      </c>
      <c r="MY22" s="27">
        <f t="shared" si="182"/>
        <v>0</v>
      </c>
      <c r="MZ22" s="27">
        <f t="shared" si="183"/>
        <v>0</v>
      </c>
      <c r="NA22" s="27">
        <f t="shared" si="184"/>
        <v>0</v>
      </c>
      <c r="NB22" s="27">
        <f t="shared" si="185"/>
        <v>0</v>
      </c>
      <c r="NC22" s="27">
        <f t="shared" si="186"/>
        <v>0</v>
      </c>
      <c r="ND22" s="27">
        <f t="shared" si="187"/>
        <v>0</v>
      </c>
      <c r="NE22" s="27">
        <f t="shared" si="188"/>
        <v>0</v>
      </c>
      <c r="NF22" s="27">
        <f t="shared" si="189"/>
        <v>0</v>
      </c>
      <c r="NG22" s="27">
        <f t="shared" si="190"/>
        <v>0</v>
      </c>
      <c r="NH22" s="27">
        <f t="shared" si="191"/>
        <v>0</v>
      </c>
      <c r="NI22" s="27">
        <f t="shared" si="192"/>
        <v>0</v>
      </c>
      <c r="NJ22" s="27">
        <f t="shared" si="193"/>
        <v>0</v>
      </c>
      <c r="NK22" s="27">
        <f t="shared" si="194"/>
        <v>0</v>
      </c>
      <c r="NL22" s="27">
        <f t="shared" si="195"/>
        <v>0</v>
      </c>
      <c r="NM22" s="27">
        <f t="shared" si="196"/>
        <v>0</v>
      </c>
      <c r="NN22" s="27">
        <f t="shared" si="197"/>
        <v>0</v>
      </c>
      <c r="NO22" s="27">
        <f t="shared" si="198"/>
        <v>0</v>
      </c>
      <c r="NP22" s="27">
        <f t="shared" si="199"/>
        <v>0</v>
      </c>
      <c r="NQ22" s="27">
        <f t="shared" si="200"/>
        <v>0</v>
      </c>
      <c r="NR22" s="27">
        <f t="shared" si="201"/>
        <v>0</v>
      </c>
      <c r="NS22" s="27">
        <f t="shared" si="202"/>
        <v>0</v>
      </c>
      <c r="NT22" s="27">
        <f t="shared" si="203"/>
        <v>0</v>
      </c>
      <c r="NU22" s="27">
        <f t="shared" si="204"/>
        <v>0</v>
      </c>
      <c r="NV22" s="27">
        <f t="shared" si="205"/>
        <v>0</v>
      </c>
      <c r="NX22" s="28">
        <f t="shared" si="206"/>
        <v>155</v>
      </c>
      <c r="NY22" s="28">
        <f t="shared" si="207"/>
        <v>0</v>
      </c>
      <c r="NZ22" s="28">
        <f t="shared" si="208"/>
        <v>61</v>
      </c>
      <c r="OA22" s="28">
        <f t="shared" si="209"/>
        <v>49</v>
      </c>
      <c r="OB22" s="28">
        <f t="shared" si="210"/>
        <v>0</v>
      </c>
      <c r="OC22" s="28">
        <f t="shared" si="211"/>
        <v>119</v>
      </c>
      <c r="OD22" s="28">
        <f t="shared" si="212"/>
        <v>234.5</v>
      </c>
      <c r="OE22" s="28">
        <f t="shared" si="213"/>
        <v>119</v>
      </c>
      <c r="OG22" s="27" t="str">
        <f t="shared" si="214"/>
        <v>18</v>
      </c>
      <c r="OH22" s="27" t="str">
        <f t="shared" si="215"/>
        <v>11</v>
      </c>
      <c r="OI22" s="27" t="str">
        <f t="shared" si="216"/>
        <v>13</v>
      </c>
      <c r="OJ22" s="27">
        <f t="shared" si="217"/>
        <v>0</v>
      </c>
      <c r="OK22" s="27">
        <f t="shared" si="218"/>
        <v>0</v>
      </c>
      <c r="OL22" s="27">
        <f t="shared" si="219"/>
        <v>0</v>
      </c>
      <c r="OM22" s="27">
        <f t="shared" si="220"/>
        <v>0</v>
      </c>
      <c r="ON22" s="27" t="str">
        <f t="shared" si="221"/>
        <v>9</v>
      </c>
      <c r="OO22" s="27" t="str">
        <f t="shared" si="222"/>
        <v>6</v>
      </c>
      <c r="OP22" s="27">
        <f t="shared" si="223"/>
        <v>0</v>
      </c>
      <c r="OQ22" s="27">
        <f t="shared" si="224"/>
        <v>0</v>
      </c>
      <c r="OR22" s="27" t="str">
        <f t="shared" si="225"/>
        <v>10</v>
      </c>
      <c r="OS22" s="27">
        <f t="shared" si="226"/>
        <v>0</v>
      </c>
      <c r="OT22" s="27" t="str">
        <f t="shared" si="227"/>
        <v>12</v>
      </c>
      <c r="OU22" s="27" t="str">
        <f t="shared" si="228"/>
        <v>17</v>
      </c>
      <c r="OV22" s="27">
        <f t="shared" si="229"/>
        <v>0</v>
      </c>
      <c r="OW22" s="27">
        <f t="shared" si="230"/>
        <v>0</v>
      </c>
      <c r="OX22" s="27">
        <f t="shared" si="231"/>
        <v>0</v>
      </c>
      <c r="OY22" s="27">
        <f t="shared" si="232"/>
        <v>0</v>
      </c>
      <c r="OZ22" s="27">
        <f t="shared" si="233"/>
        <v>0</v>
      </c>
      <c r="PA22" s="27" t="str">
        <f t="shared" si="234"/>
        <v>15</v>
      </c>
      <c r="PB22" s="27">
        <f t="shared" si="235"/>
        <v>0</v>
      </c>
      <c r="PC22" s="27" t="str">
        <f t="shared" si="236"/>
        <v>14</v>
      </c>
      <c r="PD22" s="27" t="str">
        <f t="shared" si="237"/>
        <v>15</v>
      </c>
      <c r="PE22" s="27">
        <f t="shared" si="238"/>
        <v>0</v>
      </c>
      <c r="PF22" s="27">
        <f t="shared" si="239"/>
        <v>0</v>
      </c>
      <c r="PG22" s="27" t="str">
        <f t="shared" si="240"/>
        <v>10</v>
      </c>
      <c r="PH22" s="27">
        <f t="shared" si="241"/>
        <v>0</v>
      </c>
      <c r="PI22" s="27" t="str">
        <f t="shared" si="242"/>
        <v>26</v>
      </c>
      <c r="PJ22" s="27" t="str">
        <f t="shared" si="243"/>
        <v>14</v>
      </c>
      <c r="PK22" s="27">
        <f t="shared" si="244"/>
        <v>0</v>
      </c>
      <c r="PL22" s="27">
        <f t="shared" si="245"/>
        <v>0</v>
      </c>
      <c r="PM22" s="27" t="str">
        <f t="shared" si="246"/>
        <v>12</v>
      </c>
      <c r="PN22" s="27">
        <f t="shared" si="247"/>
        <v>0</v>
      </c>
      <c r="PO22" s="27">
        <f t="shared" si="248"/>
        <v>0</v>
      </c>
      <c r="PP22" s="27" t="str">
        <f t="shared" si="249"/>
        <v>14</v>
      </c>
      <c r="PQ22" s="27">
        <f t="shared" si="250"/>
        <v>0</v>
      </c>
      <c r="PR22" s="27">
        <f t="shared" si="251"/>
        <v>0</v>
      </c>
      <c r="PS22" s="27" t="str">
        <f t="shared" si="252"/>
        <v>19</v>
      </c>
      <c r="PT22" s="27">
        <f t="shared" si="253"/>
        <v>0</v>
      </c>
      <c r="PU22" s="27">
        <f t="shared" si="254"/>
        <v>0</v>
      </c>
      <c r="PV22" s="27">
        <f t="shared" si="255"/>
        <v>0</v>
      </c>
      <c r="PW22" s="27">
        <f t="shared" si="256"/>
        <v>0</v>
      </c>
      <c r="PX22" s="27">
        <f t="shared" si="257"/>
        <v>0</v>
      </c>
      <c r="PY22" s="27" t="str">
        <f t="shared" si="258"/>
        <v>14</v>
      </c>
      <c r="PZ22" s="27">
        <f t="shared" si="259"/>
        <v>0</v>
      </c>
      <c r="QA22" s="27">
        <f t="shared" si="260"/>
        <v>0</v>
      </c>
      <c r="QB22" s="27" t="str">
        <f t="shared" si="261"/>
        <v>16</v>
      </c>
      <c r="QC22" s="27">
        <f t="shared" si="262"/>
        <v>0</v>
      </c>
      <c r="QD22" s="27">
        <f t="shared" si="263"/>
        <v>0</v>
      </c>
      <c r="QE22" s="27">
        <f t="shared" si="264"/>
        <v>0</v>
      </c>
      <c r="QF22" s="27">
        <f t="shared" si="265"/>
        <v>0</v>
      </c>
      <c r="QG22" s="27">
        <f t="shared" si="266"/>
        <v>0</v>
      </c>
      <c r="QH22" s="27">
        <f t="shared" si="267"/>
        <v>0</v>
      </c>
      <c r="QI22" s="27">
        <f t="shared" si="268"/>
        <v>0</v>
      </c>
      <c r="QJ22" s="27">
        <f t="shared" si="269"/>
        <v>0</v>
      </c>
      <c r="QK22" s="27">
        <f t="shared" si="270"/>
        <v>0</v>
      </c>
      <c r="QL22" s="27">
        <f t="shared" si="271"/>
        <v>0</v>
      </c>
      <c r="QM22" s="27">
        <f t="shared" si="272"/>
        <v>0</v>
      </c>
      <c r="QN22" s="27">
        <f t="shared" si="273"/>
        <v>0</v>
      </c>
      <c r="QO22" s="27">
        <f t="shared" si="274"/>
        <v>0</v>
      </c>
      <c r="QP22" s="27">
        <f t="shared" si="275"/>
        <v>0</v>
      </c>
      <c r="QQ22" s="27">
        <f t="shared" si="276"/>
        <v>0</v>
      </c>
      <c r="QR22" s="27">
        <f t="shared" si="277"/>
        <v>0</v>
      </c>
      <c r="QS22" s="27">
        <f t="shared" si="278"/>
        <v>0</v>
      </c>
      <c r="QT22" s="27">
        <f t="shared" si="279"/>
        <v>0</v>
      </c>
      <c r="QU22" s="27">
        <f t="shared" si="280"/>
        <v>0</v>
      </c>
      <c r="QV22" s="27">
        <f t="shared" si="281"/>
        <v>0</v>
      </c>
      <c r="QW22" s="27">
        <f t="shared" si="282"/>
        <v>0</v>
      </c>
      <c r="QX22" s="27">
        <f t="shared" si="283"/>
        <v>0</v>
      </c>
      <c r="QY22" s="27">
        <f t="shared" si="284"/>
        <v>0</v>
      </c>
      <c r="QZ22" s="27">
        <f t="shared" si="285"/>
        <v>0</v>
      </c>
      <c r="RA22" s="27">
        <f t="shared" si="286"/>
        <v>0</v>
      </c>
      <c r="RB22" s="27">
        <f t="shared" si="287"/>
        <v>0</v>
      </c>
      <c r="RC22" s="27">
        <f t="shared" si="288"/>
        <v>0</v>
      </c>
      <c r="RD22" s="27">
        <f t="shared" si="289"/>
        <v>0</v>
      </c>
      <c r="RE22" s="27">
        <f t="shared" si="290"/>
        <v>0</v>
      </c>
      <c r="RF22" s="27">
        <f t="shared" si="291"/>
        <v>0</v>
      </c>
      <c r="RG22" s="27">
        <f t="shared" si="292"/>
        <v>0</v>
      </c>
      <c r="RH22" s="27">
        <f t="shared" si="293"/>
        <v>0</v>
      </c>
      <c r="RI22" s="27">
        <f t="shared" si="294"/>
        <v>0</v>
      </c>
      <c r="RJ22" s="27">
        <f t="shared" si="295"/>
        <v>0</v>
      </c>
      <c r="RL22" s="28">
        <f t="shared" si="296"/>
        <v>96</v>
      </c>
      <c r="RM22" s="28">
        <f t="shared" si="297"/>
        <v>0</v>
      </c>
      <c r="RN22" s="28">
        <f t="shared" si="298"/>
        <v>32</v>
      </c>
      <c r="RO22" s="28">
        <f t="shared" si="299"/>
        <v>24</v>
      </c>
      <c r="RP22" s="28">
        <f t="shared" si="300"/>
        <v>0</v>
      </c>
      <c r="RQ22" s="28">
        <f t="shared" si="301"/>
        <v>136</v>
      </c>
      <c r="RT22" s="27" t="str">
        <f t="shared" si="302"/>
        <v>12</v>
      </c>
      <c r="RU22" s="27" t="str">
        <f t="shared" si="303"/>
        <v>9</v>
      </c>
      <c r="RV22" s="27" t="str">
        <f t="shared" si="304"/>
        <v>6</v>
      </c>
      <c r="RW22" s="27" t="str">
        <f t="shared" si="305"/>
        <v>0</v>
      </c>
      <c r="RX22" s="27" t="str">
        <f t="shared" si="306"/>
        <v>0</v>
      </c>
      <c r="RY22" s="27" t="str">
        <f t="shared" si="307"/>
        <v>0</v>
      </c>
      <c r="RZ22" s="27" t="str">
        <f t="shared" si="308"/>
        <v>0</v>
      </c>
      <c r="SA22" s="27" t="str">
        <f t="shared" si="309"/>
        <v>8</v>
      </c>
      <c r="SB22" s="27" t="str">
        <f t="shared" si="310"/>
        <v>8</v>
      </c>
      <c r="SC22" s="27" t="str">
        <f t="shared" si="311"/>
        <v>0</v>
      </c>
      <c r="SD22" s="27" t="str">
        <f t="shared" si="312"/>
        <v>0</v>
      </c>
      <c r="SE22" s="27" t="str">
        <f t="shared" si="313"/>
        <v>12</v>
      </c>
      <c r="SF22" s="27" t="str">
        <f t="shared" si="314"/>
        <v>0</v>
      </c>
      <c r="SG22" s="27" t="str">
        <f t="shared" si="315"/>
        <v>9</v>
      </c>
      <c r="SH22" s="27" t="str">
        <f t="shared" si="316"/>
        <v>3</v>
      </c>
      <c r="SI22" s="27" t="str">
        <f t="shared" si="317"/>
        <v>0</v>
      </c>
      <c r="SJ22" s="27" t="str">
        <f t="shared" si="318"/>
        <v>0</v>
      </c>
      <c r="SK22" s="27" t="str">
        <f t="shared" si="319"/>
        <v>0</v>
      </c>
      <c r="SL22" s="27" t="str">
        <f t="shared" si="320"/>
        <v>0</v>
      </c>
      <c r="SM22" s="27" t="str">
        <f t="shared" si="321"/>
        <v>0</v>
      </c>
      <c r="SN22" s="27" t="str">
        <f t="shared" si="322"/>
        <v>9</v>
      </c>
      <c r="SO22" s="27" t="str">
        <f t="shared" si="323"/>
        <v>0</v>
      </c>
      <c r="SP22" s="27" t="str">
        <f t="shared" si="324"/>
        <v>7</v>
      </c>
      <c r="SQ22" s="27" t="str">
        <f t="shared" si="325"/>
        <v>10</v>
      </c>
      <c r="SR22" s="27" t="str">
        <f t="shared" si="326"/>
        <v>0</v>
      </c>
      <c r="SS22" s="27" t="str">
        <f t="shared" si="327"/>
        <v>0</v>
      </c>
      <c r="ST22" s="27" t="str">
        <f t="shared" si="328"/>
        <v>5</v>
      </c>
      <c r="SU22" s="27" t="str">
        <f t="shared" si="329"/>
        <v>0</v>
      </c>
      <c r="SV22" s="27" t="str">
        <f t="shared" si="330"/>
        <v>8</v>
      </c>
      <c r="SW22" s="27" t="str">
        <f t="shared" si="331"/>
        <v>7</v>
      </c>
      <c r="SX22" s="27" t="str">
        <f t="shared" si="332"/>
        <v>0</v>
      </c>
      <c r="SY22" s="27" t="str">
        <f t="shared" si="333"/>
        <v>0</v>
      </c>
      <c r="SZ22" s="27" t="str">
        <f t="shared" si="334"/>
        <v>2</v>
      </c>
      <c r="TA22" s="27" t="str">
        <f t="shared" si="335"/>
        <v>0</v>
      </c>
      <c r="TB22" s="27" t="str">
        <f t="shared" si="336"/>
        <v>0</v>
      </c>
      <c r="TC22" s="27" t="str">
        <f t="shared" si="337"/>
        <v>13</v>
      </c>
      <c r="TD22" s="27" t="str">
        <f t="shared" si="338"/>
        <v>0</v>
      </c>
      <c r="TE22" s="27" t="str">
        <f t="shared" si="339"/>
        <v>0</v>
      </c>
      <c r="TF22" s="27" t="str">
        <f t="shared" si="340"/>
        <v>10</v>
      </c>
      <c r="TG22" s="27" t="str">
        <f t="shared" si="341"/>
        <v>0</v>
      </c>
      <c r="TH22" s="27" t="str">
        <f t="shared" si="342"/>
        <v>0</v>
      </c>
      <c r="TI22" s="27" t="str">
        <f t="shared" si="343"/>
        <v>0</v>
      </c>
      <c r="TJ22" s="27" t="str">
        <f t="shared" si="344"/>
        <v>0</v>
      </c>
      <c r="TK22" s="27" t="str">
        <f t="shared" si="345"/>
        <v>0</v>
      </c>
      <c r="TL22" s="27" t="str">
        <f t="shared" si="346"/>
        <v>6</v>
      </c>
      <c r="TM22" s="27" t="str">
        <f t="shared" si="347"/>
        <v>0</v>
      </c>
      <c r="TN22" s="27" t="str">
        <f t="shared" si="348"/>
        <v>0</v>
      </c>
      <c r="TO22" s="27" t="str">
        <f t="shared" si="349"/>
        <v>8</v>
      </c>
      <c r="TP22" s="27" t="str">
        <f t="shared" si="350"/>
        <v>0</v>
      </c>
      <c r="TQ22" s="27" t="str">
        <f t="shared" si="351"/>
        <v>0</v>
      </c>
      <c r="TR22" s="27" t="str">
        <f t="shared" si="352"/>
        <v>0</v>
      </c>
      <c r="TS22" s="27" t="str">
        <f t="shared" si="353"/>
        <v>0</v>
      </c>
      <c r="TT22" s="27" t="str">
        <f t="shared" si="354"/>
        <v>0</v>
      </c>
      <c r="TU22" s="27" t="str">
        <f t="shared" si="355"/>
        <v>0</v>
      </c>
      <c r="TV22" s="27" t="str">
        <f t="shared" si="356"/>
        <v>0</v>
      </c>
      <c r="TW22" s="27" t="str">
        <f t="shared" si="357"/>
        <v>0</v>
      </c>
      <c r="TX22" s="27" t="str">
        <f t="shared" si="358"/>
        <v>0</v>
      </c>
      <c r="TY22" s="27" t="str">
        <f t="shared" si="359"/>
        <v>0</v>
      </c>
      <c r="TZ22" s="27" t="str">
        <f t="shared" si="360"/>
        <v>0</v>
      </c>
      <c r="UA22" s="27" t="str">
        <f t="shared" si="361"/>
        <v>0</v>
      </c>
      <c r="UB22" s="27" t="str">
        <f t="shared" si="362"/>
        <v>0</v>
      </c>
      <c r="UC22" s="27" t="str">
        <f t="shared" si="363"/>
        <v>0</v>
      </c>
      <c r="UD22" s="27" t="str">
        <f t="shared" si="364"/>
        <v>0</v>
      </c>
      <c r="UE22" s="27" t="str">
        <f t="shared" si="365"/>
        <v>0</v>
      </c>
      <c r="UF22" s="27" t="str">
        <f t="shared" si="366"/>
        <v>0</v>
      </c>
      <c r="UG22" s="27" t="str">
        <f t="shared" si="367"/>
        <v>0</v>
      </c>
      <c r="UH22" s="27" t="str">
        <f t="shared" si="368"/>
        <v>0</v>
      </c>
      <c r="UI22" s="27" t="str">
        <f t="shared" si="369"/>
        <v>0</v>
      </c>
      <c r="UJ22" s="27" t="str">
        <f t="shared" si="370"/>
        <v>0</v>
      </c>
      <c r="UK22" s="27" t="str">
        <f t="shared" si="371"/>
        <v>0</v>
      </c>
      <c r="UL22" s="27" t="str">
        <f t="shared" si="372"/>
        <v>0</v>
      </c>
      <c r="UM22" s="27" t="str">
        <f t="shared" si="373"/>
        <v>0</v>
      </c>
      <c r="UN22" s="27" t="str">
        <f t="shared" si="374"/>
        <v>0</v>
      </c>
      <c r="UO22" s="27" t="str">
        <f t="shared" si="375"/>
        <v>0</v>
      </c>
      <c r="UP22" s="27" t="str">
        <f t="shared" si="376"/>
        <v>0</v>
      </c>
      <c r="UQ22" s="27" t="str">
        <f t="shared" si="377"/>
        <v>0</v>
      </c>
      <c r="UR22" s="27" t="str">
        <f t="shared" si="378"/>
        <v>0</v>
      </c>
      <c r="US22" s="27" t="str">
        <f t="shared" si="379"/>
        <v>0</v>
      </c>
      <c r="UT22" s="27" t="str">
        <f t="shared" si="380"/>
        <v>0</v>
      </c>
      <c r="UU22" s="27" t="str">
        <f t="shared" si="381"/>
        <v>0</v>
      </c>
      <c r="UV22" s="27" t="str">
        <f t="shared" si="382"/>
        <v>0</v>
      </c>
      <c r="UW22" s="27" t="str">
        <f t="shared" si="383"/>
        <v>0</v>
      </c>
      <c r="UY22" s="28">
        <f t="shared" si="384"/>
        <v>72.820000000000007</v>
      </c>
      <c r="UZ22" s="28">
        <f t="shared" si="385"/>
        <v>0</v>
      </c>
      <c r="VA22" s="28">
        <f t="shared" si="386"/>
        <v>18.690000000000001</v>
      </c>
      <c r="VB22" s="28">
        <f t="shared" si="387"/>
        <v>4.55</v>
      </c>
      <c r="VC22" s="28">
        <f t="shared" si="388"/>
        <v>0</v>
      </c>
      <c r="VD22" s="28">
        <f t="shared" si="389"/>
        <v>86.715000000000003</v>
      </c>
      <c r="VG22" s="27" t="str">
        <f t="shared" si="390"/>
        <v>-3.71</v>
      </c>
      <c r="VH22" s="27" t="str">
        <f t="shared" si="391"/>
        <v>4.76</v>
      </c>
      <c r="VI22" s="27" t="str">
        <f t="shared" si="392"/>
        <v>5.73</v>
      </c>
      <c r="VJ22" s="27">
        <f t="shared" si="393"/>
        <v>0</v>
      </c>
      <c r="VK22" s="27">
        <f t="shared" si="394"/>
        <v>0</v>
      </c>
      <c r="VL22" s="27">
        <f t="shared" si="395"/>
        <v>0</v>
      </c>
      <c r="VM22" s="27">
        <f t="shared" si="396"/>
        <v>0</v>
      </c>
      <c r="VN22" s="27" t="str">
        <f t="shared" si="397"/>
        <v>8.77</v>
      </c>
      <c r="VO22" s="27" t="str">
        <f t="shared" si="398"/>
        <v>15.57</v>
      </c>
      <c r="VP22" s="27">
        <f t="shared" si="399"/>
        <v>0</v>
      </c>
      <c r="VQ22" s="27">
        <f t="shared" si="400"/>
        <v>0</v>
      </c>
      <c r="VR22" s="27" t="str">
        <f t="shared" si="401"/>
        <v>6.1</v>
      </c>
      <c r="VS22" s="27">
        <f t="shared" si="402"/>
        <v>0</v>
      </c>
      <c r="VT22" s="27" t="str">
        <f t="shared" si="403"/>
        <v>10.47</v>
      </c>
      <c r="VU22" s="27" t="str">
        <f t="shared" si="404"/>
        <v>14.5</v>
      </c>
      <c r="VV22" s="27">
        <f t="shared" si="405"/>
        <v>0</v>
      </c>
      <c r="VW22" s="27">
        <f t="shared" si="406"/>
        <v>0</v>
      </c>
      <c r="VX22" s="27">
        <f t="shared" si="407"/>
        <v>0</v>
      </c>
      <c r="VY22" s="27">
        <f t="shared" si="408"/>
        <v>0</v>
      </c>
      <c r="VZ22" s="27">
        <f t="shared" si="409"/>
        <v>0</v>
      </c>
      <c r="WA22" s="27" t="str">
        <f t="shared" si="410"/>
        <v>13.42</v>
      </c>
      <c r="WB22" s="27">
        <f t="shared" si="411"/>
        <v>0</v>
      </c>
      <c r="WC22" s="27" t="str">
        <f t="shared" si="412"/>
        <v>1.75</v>
      </c>
      <c r="WD22" s="27" t="str">
        <f t="shared" si="413"/>
        <v>-3.39</v>
      </c>
      <c r="WE22" s="27">
        <f t="shared" si="414"/>
        <v>0</v>
      </c>
      <c r="WF22" s="27">
        <f t="shared" si="415"/>
        <v>0</v>
      </c>
      <c r="WG22" s="27" t="str">
        <f t="shared" si="416"/>
        <v>6.56</v>
      </c>
      <c r="WH22" s="27">
        <f t="shared" si="417"/>
        <v>0</v>
      </c>
      <c r="WI22" s="27" t="str">
        <f t="shared" si="418"/>
        <v>-2.3</v>
      </c>
      <c r="WJ22" s="27" t="str">
        <f t="shared" si="419"/>
        <v>10.28</v>
      </c>
      <c r="WK22" s="27">
        <f t="shared" si="420"/>
        <v>0</v>
      </c>
      <c r="WL22" s="27">
        <f t="shared" si="421"/>
        <v>0</v>
      </c>
      <c r="WM22" s="27" t="str">
        <f t="shared" si="422"/>
        <v>8.33</v>
      </c>
      <c r="WN22" s="27">
        <f t="shared" si="423"/>
        <v>0</v>
      </c>
      <c r="WO22" s="27">
        <f t="shared" si="424"/>
        <v>0</v>
      </c>
      <c r="WP22" s="27" t="str">
        <f t="shared" si="425"/>
        <v>-5.33</v>
      </c>
      <c r="WQ22" s="27">
        <f t="shared" si="426"/>
        <v>0</v>
      </c>
      <c r="WR22" s="27">
        <f t="shared" si="427"/>
        <v>0</v>
      </c>
      <c r="WS22" s="27" t="str">
        <f t="shared" si="428"/>
        <v>1.58</v>
      </c>
      <c r="WT22" s="27">
        <f t="shared" si="429"/>
        <v>0</v>
      </c>
      <c r="WU22" s="27">
        <f t="shared" si="430"/>
        <v>0</v>
      </c>
      <c r="WV22" s="27">
        <f t="shared" si="431"/>
        <v>0</v>
      </c>
      <c r="WW22" s="27">
        <f t="shared" si="432"/>
        <v>0</v>
      </c>
      <c r="WX22" s="27">
        <f t="shared" si="433"/>
        <v>0</v>
      </c>
      <c r="WY22" s="27" t="str">
        <f t="shared" si="434"/>
        <v>4.31</v>
      </c>
      <c r="WZ22" s="27">
        <f t="shared" si="435"/>
        <v>0</v>
      </c>
      <c r="XA22" s="27">
        <f t="shared" si="436"/>
        <v>0</v>
      </c>
      <c r="XB22" s="27" t="str">
        <f t="shared" si="437"/>
        <v>-1.34</v>
      </c>
      <c r="XC22" s="27">
        <f t="shared" si="438"/>
        <v>0</v>
      </c>
      <c r="XD22" s="27">
        <f t="shared" si="439"/>
        <v>0</v>
      </c>
      <c r="XE22" s="27">
        <f t="shared" si="440"/>
        <v>0</v>
      </c>
      <c r="XF22" s="27">
        <f t="shared" si="441"/>
        <v>0</v>
      </c>
      <c r="XG22" s="27">
        <f t="shared" si="442"/>
        <v>0</v>
      </c>
      <c r="XH22" s="27">
        <f t="shared" si="443"/>
        <v>0</v>
      </c>
      <c r="XI22" s="27">
        <f t="shared" si="444"/>
        <v>0</v>
      </c>
      <c r="XJ22" s="27">
        <f t="shared" si="445"/>
        <v>0</v>
      </c>
      <c r="XK22" s="27">
        <f t="shared" si="446"/>
        <v>0</v>
      </c>
      <c r="XL22" s="27">
        <f t="shared" si="447"/>
        <v>0</v>
      </c>
      <c r="XM22" s="27">
        <f t="shared" si="448"/>
        <v>0</v>
      </c>
      <c r="XN22" s="27">
        <f t="shared" si="449"/>
        <v>0</v>
      </c>
      <c r="XO22" s="27">
        <f t="shared" si="450"/>
        <v>0</v>
      </c>
      <c r="XP22" s="27">
        <f t="shared" si="451"/>
        <v>0</v>
      </c>
      <c r="XQ22" s="27">
        <f t="shared" si="452"/>
        <v>0</v>
      </c>
      <c r="XR22" s="27">
        <f t="shared" si="453"/>
        <v>0</v>
      </c>
      <c r="XS22" s="27">
        <f t="shared" si="454"/>
        <v>0</v>
      </c>
      <c r="XT22" s="27">
        <f t="shared" si="455"/>
        <v>0</v>
      </c>
      <c r="XU22" s="27">
        <f t="shared" si="456"/>
        <v>0</v>
      </c>
      <c r="XV22" s="27">
        <f t="shared" si="457"/>
        <v>0</v>
      </c>
      <c r="XW22" s="27">
        <f t="shared" si="458"/>
        <v>0</v>
      </c>
      <c r="XX22" s="27">
        <f t="shared" si="459"/>
        <v>0</v>
      </c>
      <c r="XY22" s="27">
        <f t="shared" si="460"/>
        <v>0</v>
      </c>
      <c r="XZ22" s="27">
        <f t="shared" si="461"/>
        <v>0</v>
      </c>
      <c r="YA22" s="27">
        <f t="shared" si="462"/>
        <v>0</v>
      </c>
      <c r="YB22" s="27">
        <f t="shared" si="463"/>
        <v>0</v>
      </c>
      <c r="YC22" s="27">
        <f t="shared" si="464"/>
        <v>0</v>
      </c>
      <c r="YD22" s="27">
        <f t="shared" si="465"/>
        <v>0</v>
      </c>
      <c r="YE22" s="27">
        <f t="shared" si="466"/>
        <v>0</v>
      </c>
      <c r="YF22" s="27">
        <f t="shared" si="467"/>
        <v>0</v>
      </c>
      <c r="YG22" s="27">
        <f t="shared" si="468"/>
        <v>0</v>
      </c>
      <c r="YH22" s="27">
        <f t="shared" si="469"/>
        <v>0</v>
      </c>
      <c r="YI22" s="27">
        <f t="shared" si="470"/>
        <v>0</v>
      </c>
      <c r="YJ22" s="27">
        <f t="shared" si="471"/>
        <v>0</v>
      </c>
      <c r="YL22" s="28">
        <f t="shared" si="472"/>
        <v>821</v>
      </c>
      <c r="YM22" s="28">
        <f t="shared" si="473"/>
        <v>0</v>
      </c>
      <c r="YN22" s="28">
        <f t="shared" si="474"/>
        <v>273</v>
      </c>
      <c r="YO22" s="28">
        <f t="shared" si="475"/>
        <v>269</v>
      </c>
      <c r="YP22" s="28">
        <f t="shared" si="476"/>
        <v>0</v>
      </c>
      <c r="YQ22" s="28">
        <f t="shared" si="477"/>
        <v>1226.5</v>
      </c>
      <c r="YT22" s="27" t="str">
        <f t="shared" si="478"/>
        <v>78</v>
      </c>
      <c r="YU22" s="27" t="str">
        <f t="shared" si="479"/>
        <v>39</v>
      </c>
      <c r="YV22" s="27" t="str">
        <f t="shared" si="480"/>
        <v>64</v>
      </c>
      <c r="YW22" s="27">
        <f t="shared" si="481"/>
        <v>0</v>
      </c>
      <c r="YX22" s="27">
        <f t="shared" si="482"/>
        <v>0</v>
      </c>
      <c r="YY22" s="27">
        <f t="shared" si="483"/>
        <v>0</v>
      </c>
      <c r="YZ22" s="27">
        <f t="shared" si="484"/>
        <v>0</v>
      </c>
      <c r="ZA22" s="27" t="str">
        <f t="shared" si="485"/>
        <v>61</v>
      </c>
      <c r="ZB22" s="27" t="str">
        <f t="shared" si="486"/>
        <v>44</v>
      </c>
      <c r="ZC22" s="27">
        <f t="shared" si="487"/>
        <v>0</v>
      </c>
      <c r="ZD22" s="27">
        <f t="shared" si="488"/>
        <v>0</v>
      </c>
      <c r="ZE22" s="27" t="str">
        <f t="shared" si="489"/>
        <v>78</v>
      </c>
      <c r="ZF22" s="27">
        <f t="shared" si="490"/>
        <v>0</v>
      </c>
      <c r="ZG22" s="27" t="str">
        <f t="shared" si="491"/>
        <v>50</v>
      </c>
      <c r="ZH22" s="27" t="str">
        <f t="shared" si="492"/>
        <v>66</v>
      </c>
      <c r="ZI22" s="27">
        <f t="shared" si="493"/>
        <v>0</v>
      </c>
      <c r="ZJ22" s="27">
        <f t="shared" si="494"/>
        <v>0</v>
      </c>
      <c r="ZK22" s="27">
        <f t="shared" si="495"/>
        <v>0</v>
      </c>
      <c r="ZL22" s="27">
        <f t="shared" si="496"/>
        <v>0</v>
      </c>
      <c r="ZM22" s="27">
        <f t="shared" si="497"/>
        <v>0</v>
      </c>
      <c r="ZN22" s="27" t="str">
        <f t="shared" si="498"/>
        <v>44</v>
      </c>
      <c r="ZO22" s="27">
        <f t="shared" si="499"/>
        <v>0</v>
      </c>
      <c r="ZP22" s="27" t="str">
        <f t="shared" si="500"/>
        <v>73</v>
      </c>
      <c r="ZQ22" s="27" t="str">
        <f t="shared" si="501"/>
        <v>101</v>
      </c>
      <c r="ZR22" s="27">
        <f t="shared" si="502"/>
        <v>0</v>
      </c>
      <c r="ZS22" s="27">
        <f t="shared" si="503"/>
        <v>0</v>
      </c>
      <c r="ZT22" s="27" t="str">
        <f t="shared" si="504"/>
        <v>68</v>
      </c>
      <c r="ZU22" s="27">
        <f t="shared" si="505"/>
        <v>0</v>
      </c>
      <c r="ZV22" s="27" t="str">
        <f t="shared" si="506"/>
        <v>89</v>
      </c>
      <c r="ZW22" s="27" t="str">
        <f t="shared" si="507"/>
        <v>56</v>
      </c>
      <c r="ZX22" s="27">
        <f t="shared" si="508"/>
        <v>0</v>
      </c>
      <c r="ZY22" s="27">
        <f t="shared" si="509"/>
        <v>0</v>
      </c>
      <c r="ZZ22" s="27" t="str">
        <f t="shared" si="510"/>
        <v>82</v>
      </c>
      <c r="AAA22" s="27">
        <f t="shared" si="511"/>
        <v>0</v>
      </c>
      <c r="AAB22" s="27">
        <f t="shared" si="512"/>
        <v>0</v>
      </c>
      <c r="AAC22" s="27" t="str">
        <f t="shared" si="513"/>
        <v>101</v>
      </c>
      <c r="AAD22" s="27">
        <f t="shared" si="514"/>
        <v>0</v>
      </c>
      <c r="AAE22" s="27">
        <f t="shared" si="515"/>
        <v>0</v>
      </c>
      <c r="AAF22" s="27" t="str">
        <f t="shared" si="516"/>
        <v>87</v>
      </c>
      <c r="AAG22" s="27">
        <f t="shared" si="517"/>
        <v>0</v>
      </c>
      <c r="AAH22" s="27">
        <f t="shared" si="518"/>
        <v>0</v>
      </c>
      <c r="AAI22" s="27">
        <f t="shared" si="519"/>
        <v>0</v>
      </c>
      <c r="AAJ22" s="27">
        <f t="shared" si="520"/>
        <v>0</v>
      </c>
      <c r="AAK22" s="27">
        <f t="shared" si="521"/>
        <v>0</v>
      </c>
      <c r="AAL22" s="27" t="str">
        <f t="shared" si="522"/>
        <v>91</v>
      </c>
      <c r="AAM22" s="27">
        <f t="shared" si="523"/>
        <v>0</v>
      </c>
      <c r="AAN22" s="27">
        <f t="shared" si="524"/>
        <v>0</v>
      </c>
      <c r="AAO22" s="27" t="str">
        <f t="shared" si="525"/>
        <v>91</v>
      </c>
      <c r="AAP22" s="27">
        <f t="shared" si="526"/>
        <v>0</v>
      </c>
      <c r="AAQ22" s="27">
        <f t="shared" si="527"/>
        <v>0</v>
      </c>
      <c r="AAR22" s="27">
        <f t="shared" si="528"/>
        <v>0</v>
      </c>
      <c r="AAS22" s="27">
        <f t="shared" si="529"/>
        <v>0</v>
      </c>
      <c r="AAT22" s="27">
        <f t="shared" si="530"/>
        <v>0</v>
      </c>
      <c r="AAU22" s="27">
        <f t="shared" si="531"/>
        <v>0</v>
      </c>
      <c r="AAV22" s="27">
        <f t="shared" si="532"/>
        <v>0</v>
      </c>
      <c r="AAW22" s="27">
        <f t="shared" si="533"/>
        <v>0</v>
      </c>
      <c r="AAX22" s="27">
        <f t="shared" si="534"/>
        <v>0</v>
      </c>
      <c r="AAY22" s="27">
        <f t="shared" si="535"/>
        <v>0</v>
      </c>
      <c r="AAZ22" s="27">
        <f t="shared" si="536"/>
        <v>0</v>
      </c>
      <c r="ABA22" s="27">
        <f t="shared" si="537"/>
        <v>0</v>
      </c>
      <c r="ABB22" s="27">
        <f t="shared" si="538"/>
        <v>0</v>
      </c>
      <c r="ABC22" s="27">
        <f t="shared" si="539"/>
        <v>0</v>
      </c>
      <c r="ABD22" s="27">
        <f t="shared" si="540"/>
        <v>0</v>
      </c>
      <c r="ABE22" s="27">
        <f t="shared" si="541"/>
        <v>0</v>
      </c>
      <c r="ABF22" s="27">
        <f t="shared" si="542"/>
        <v>0</v>
      </c>
      <c r="ABG22" s="27">
        <f t="shared" si="543"/>
        <v>0</v>
      </c>
      <c r="ABH22" s="27">
        <f t="shared" si="544"/>
        <v>0</v>
      </c>
      <c r="ABI22" s="27">
        <f t="shared" si="545"/>
        <v>0</v>
      </c>
      <c r="ABJ22" s="27">
        <f t="shared" si="546"/>
        <v>0</v>
      </c>
      <c r="ABK22" s="27">
        <f t="shared" si="547"/>
        <v>0</v>
      </c>
      <c r="ABL22" s="27">
        <f t="shared" si="548"/>
        <v>0</v>
      </c>
      <c r="ABM22" s="27">
        <f t="shared" si="549"/>
        <v>0</v>
      </c>
      <c r="ABN22" s="27">
        <f t="shared" si="550"/>
        <v>0</v>
      </c>
      <c r="ABO22" s="27">
        <f t="shared" si="551"/>
        <v>0</v>
      </c>
      <c r="ABP22" s="27">
        <f t="shared" si="552"/>
        <v>0</v>
      </c>
      <c r="ABQ22" s="27">
        <f t="shared" si="553"/>
        <v>0</v>
      </c>
      <c r="ABR22" s="27">
        <f t="shared" si="554"/>
        <v>0</v>
      </c>
      <c r="ABS22" s="27">
        <f t="shared" si="555"/>
        <v>0</v>
      </c>
      <c r="ABT22" s="27">
        <f t="shared" si="556"/>
        <v>0</v>
      </c>
      <c r="ABU22" s="27">
        <f t="shared" si="557"/>
        <v>0</v>
      </c>
      <c r="ABV22" s="27">
        <f t="shared" si="558"/>
        <v>0</v>
      </c>
      <c r="ABW22" s="27">
        <f t="shared" si="559"/>
        <v>0</v>
      </c>
      <c r="ABY22" s="28">
        <f t="shared" si="560"/>
        <v>743.9</v>
      </c>
      <c r="ABZ22" s="28">
        <f t="shared" si="561"/>
        <v>0</v>
      </c>
      <c r="ACA22" s="28">
        <f t="shared" si="562"/>
        <v>295.60000000000002</v>
      </c>
      <c r="ACB22" s="28">
        <f t="shared" si="563"/>
        <v>89.6</v>
      </c>
      <c r="ACC22" s="28">
        <f t="shared" si="564"/>
        <v>0</v>
      </c>
      <c r="ACD22" s="28">
        <f t="shared" si="565"/>
        <v>981.30000000000007</v>
      </c>
      <c r="ACG22" s="27" t="str">
        <f t="shared" si="566"/>
        <v>49.2</v>
      </c>
      <c r="ACH22" s="27" t="str">
        <f t="shared" si="567"/>
        <v>97</v>
      </c>
      <c r="ACI22" s="27" t="str">
        <f t="shared" si="568"/>
        <v>43.5</v>
      </c>
      <c r="ACJ22" s="27">
        <f t="shared" si="569"/>
        <v>0</v>
      </c>
      <c r="ACK22" s="27">
        <f t="shared" si="570"/>
        <v>0</v>
      </c>
      <c r="ACL22" s="27">
        <f t="shared" si="571"/>
        <v>0</v>
      </c>
      <c r="ACM22" s="27">
        <f t="shared" si="572"/>
        <v>0</v>
      </c>
      <c r="ACN22" s="27" t="str">
        <f t="shared" si="573"/>
        <v>113.2</v>
      </c>
      <c r="ACO22" s="27" t="str">
        <f t="shared" si="574"/>
        <v>121.1</v>
      </c>
      <c r="ACP22" s="27">
        <f t="shared" si="575"/>
        <v>0</v>
      </c>
      <c r="ACQ22" s="27">
        <f t="shared" si="576"/>
        <v>0</v>
      </c>
      <c r="ACR22" s="27" t="str">
        <f t="shared" si="577"/>
        <v>107.8</v>
      </c>
      <c r="ACS22" s="27">
        <f t="shared" si="578"/>
        <v>0</v>
      </c>
      <c r="ACT22" s="27" t="str">
        <f t="shared" si="579"/>
        <v>100.4</v>
      </c>
      <c r="ACU22" s="27" t="str">
        <f t="shared" si="580"/>
        <v>0</v>
      </c>
      <c r="ACV22" s="27">
        <f t="shared" si="581"/>
        <v>0</v>
      </c>
      <c r="ACW22" s="27">
        <f t="shared" si="582"/>
        <v>0</v>
      </c>
      <c r="ACX22" s="27">
        <f t="shared" si="583"/>
        <v>0</v>
      </c>
      <c r="ACY22" s="27">
        <f t="shared" si="584"/>
        <v>0</v>
      </c>
      <c r="ACZ22" s="27">
        <f t="shared" si="585"/>
        <v>0</v>
      </c>
      <c r="ADA22" s="27" t="str">
        <f t="shared" si="586"/>
        <v>51.3</v>
      </c>
      <c r="ADB22" s="27">
        <f t="shared" si="587"/>
        <v>0</v>
      </c>
      <c r="ADC22" s="27" t="str">
        <f t="shared" si="588"/>
        <v>53</v>
      </c>
      <c r="ADD22" s="27" t="str">
        <f t="shared" si="589"/>
        <v>59.4</v>
      </c>
      <c r="ADE22" s="27">
        <f t="shared" si="590"/>
        <v>0</v>
      </c>
      <c r="ADF22" s="27">
        <f t="shared" si="591"/>
        <v>0</v>
      </c>
      <c r="ADG22" s="27" t="str">
        <f t="shared" si="592"/>
        <v>74.6</v>
      </c>
      <c r="ADH22" s="27">
        <f t="shared" si="593"/>
        <v>0</v>
      </c>
      <c r="ADI22" s="27" t="str">
        <f t="shared" si="594"/>
        <v>29</v>
      </c>
      <c r="ADJ22" s="27" t="str">
        <f t="shared" si="595"/>
        <v>28</v>
      </c>
      <c r="ADK22" s="27">
        <f t="shared" si="596"/>
        <v>0</v>
      </c>
      <c r="ADL22" s="27">
        <f t="shared" si="597"/>
        <v>0</v>
      </c>
      <c r="ADM22" s="27" t="str">
        <f t="shared" si="598"/>
        <v>14.6</v>
      </c>
      <c r="ADN22" s="27">
        <f t="shared" si="599"/>
        <v>0</v>
      </c>
      <c r="ADO22" s="27">
        <f t="shared" si="600"/>
        <v>0</v>
      </c>
      <c r="ADP22" s="27" t="str">
        <f t="shared" si="601"/>
        <v>97.4</v>
      </c>
      <c r="ADQ22" s="27">
        <f t="shared" si="602"/>
        <v>0</v>
      </c>
      <c r="ADR22" s="27">
        <f t="shared" si="603"/>
        <v>0</v>
      </c>
      <c r="ADS22" s="27" t="str">
        <f t="shared" si="604"/>
        <v>34.5</v>
      </c>
      <c r="ADT22" s="27">
        <f t="shared" si="605"/>
        <v>0</v>
      </c>
      <c r="ADU22" s="27">
        <f t="shared" si="606"/>
        <v>0</v>
      </c>
      <c r="ADV22" s="27">
        <f t="shared" si="607"/>
        <v>0</v>
      </c>
      <c r="ADW22" s="27">
        <f t="shared" si="608"/>
        <v>0</v>
      </c>
      <c r="ADX22" s="27">
        <f t="shared" si="609"/>
        <v>0</v>
      </c>
      <c r="ADY22" s="27" t="str">
        <f t="shared" si="610"/>
        <v>36</v>
      </c>
      <c r="ADZ22" s="27">
        <f t="shared" si="611"/>
        <v>0</v>
      </c>
      <c r="AEA22" s="27">
        <f t="shared" si="612"/>
        <v>0</v>
      </c>
      <c r="AEB22" s="27" t="str">
        <f t="shared" si="613"/>
        <v>19.1</v>
      </c>
      <c r="AEC22" s="27">
        <f t="shared" si="614"/>
        <v>0</v>
      </c>
      <c r="AED22" s="27">
        <f t="shared" si="615"/>
        <v>0</v>
      </c>
      <c r="AEE22" s="27">
        <f t="shared" si="616"/>
        <v>0</v>
      </c>
      <c r="AEF22" s="27">
        <f t="shared" si="617"/>
        <v>0</v>
      </c>
      <c r="AEG22" s="27">
        <f t="shared" si="618"/>
        <v>0</v>
      </c>
      <c r="AEH22" s="27">
        <f t="shared" si="619"/>
        <v>0</v>
      </c>
      <c r="AEI22" s="27">
        <f t="shared" si="620"/>
        <v>0</v>
      </c>
      <c r="AEJ22" s="27">
        <f t="shared" si="621"/>
        <v>0</v>
      </c>
      <c r="AEK22" s="27">
        <f t="shared" si="622"/>
        <v>0</v>
      </c>
      <c r="AEL22" s="27">
        <f t="shared" si="623"/>
        <v>0</v>
      </c>
      <c r="AEM22" s="27">
        <f t="shared" si="624"/>
        <v>0</v>
      </c>
      <c r="AEN22" s="27">
        <f t="shared" si="625"/>
        <v>0</v>
      </c>
      <c r="AEO22" s="27">
        <f t="shared" si="626"/>
        <v>0</v>
      </c>
      <c r="AEP22" s="27">
        <f t="shared" si="627"/>
        <v>0</v>
      </c>
      <c r="AEQ22" s="27">
        <f t="shared" si="628"/>
        <v>0</v>
      </c>
      <c r="AER22" s="27">
        <f t="shared" si="629"/>
        <v>0</v>
      </c>
      <c r="AES22" s="27">
        <f t="shared" si="630"/>
        <v>0</v>
      </c>
      <c r="AET22" s="27">
        <f t="shared" si="631"/>
        <v>0</v>
      </c>
      <c r="AEU22" s="27">
        <f t="shared" si="632"/>
        <v>0</v>
      </c>
      <c r="AEV22" s="27">
        <f t="shared" si="633"/>
        <v>0</v>
      </c>
      <c r="AEW22" s="27">
        <f t="shared" si="634"/>
        <v>0</v>
      </c>
      <c r="AEX22" s="27">
        <f t="shared" si="635"/>
        <v>0</v>
      </c>
      <c r="AEY22" s="27">
        <f t="shared" si="636"/>
        <v>0</v>
      </c>
      <c r="AEZ22" s="27">
        <f t="shared" si="637"/>
        <v>0</v>
      </c>
      <c r="AFA22" s="27">
        <f t="shared" si="638"/>
        <v>0</v>
      </c>
      <c r="AFB22" s="27">
        <f t="shared" si="639"/>
        <v>0</v>
      </c>
      <c r="AFC22" s="27">
        <f t="shared" si="640"/>
        <v>0</v>
      </c>
      <c r="AFD22" s="27">
        <f t="shared" si="641"/>
        <v>0</v>
      </c>
      <c r="AFE22" s="27">
        <f t="shared" si="642"/>
        <v>0</v>
      </c>
      <c r="AFF22" s="27">
        <f t="shared" si="643"/>
        <v>0</v>
      </c>
      <c r="AFG22" s="27">
        <f t="shared" si="644"/>
        <v>0</v>
      </c>
      <c r="AFH22" s="27">
        <f t="shared" si="645"/>
        <v>0</v>
      </c>
      <c r="AFI22" s="27">
        <f t="shared" si="646"/>
        <v>0</v>
      </c>
      <c r="AFJ22" s="27">
        <f t="shared" si="647"/>
        <v>0</v>
      </c>
      <c r="AFL22" s="28">
        <f t="shared" si="892"/>
        <v>33.46875</v>
      </c>
      <c r="AFM22" s="28">
        <v>33.46875</v>
      </c>
      <c r="AFN22" s="27">
        <v>4</v>
      </c>
      <c r="AFO22" s="27">
        <f t="shared" si="648"/>
        <v>4</v>
      </c>
      <c r="AFP22" s="27">
        <f t="shared" si="649"/>
        <v>4</v>
      </c>
      <c r="AFQ22" s="27">
        <f t="shared" si="650"/>
        <v>4</v>
      </c>
      <c r="AFR22" s="27">
        <f t="shared" si="651"/>
        <v>0</v>
      </c>
      <c r="AFS22" s="27">
        <f t="shared" si="652"/>
        <v>0</v>
      </c>
      <c r="AFT22" s="27">
        <f t="shared" si="653"/>
        <v>0</v>
      </c>
      <c r="AFU22" s="27">
        <f t="shared" si="654"/>
        <v>0</v>
      </c>
      <c r="AFV22" s="27">
        <f t="shared" si="655"/>
        <v>4</v>
      </c>
      <c r="AFW22" s="27">
        <f t="shared" si="656"/>
        <v>4</v>
      </c>
      <c r="AFX22" s="27">
        <f t="shared" si="657"/>
        <v>0</v>
      </c>
      <c r="AFY22" s="27">
        <f t="shared" si="658"/>
        <v>0</v>
      </c>
      <c r="AFZ22" s="27">
        <f t="shared" si="659"/>
        <v>4</v>
      </c>
      <c r="AGA22" s="27">
        <f t="shared" si="660"/>
        <v>0</v>
      </c>
      <c r="AGB22" s="27">
        <f t="shared" si="661"/>
        <v>8</v>
      </c>
      <c r="AGC22" s="27">
        <f t="shared" si="662"/>
        <v>4</v>
      </c>
      <c r="AGD22" s="27">
        <f t="shared" si="663"/>
        <v>0</v>
      </c>
      <c r="AGE22" s="27">
        <f t="shared" si="664"/>
        <v>0</v>
      </c>
      <c r="AGF22" s="27">
        <f t="shared" si="665"/>
        <v>0</v>
      </c>
      <c r="AGG22" s="27">
        <f t="shared" si="666"/>
        <v>0</v>
      </c>
      <c r="AGH22" s="27">
        <f t="shared" si="667"/>
        <v>0</v>
      </c>
      <c r="AGI22" s="27">
        <f t="shared" si="668"/>
        <v>5</v>
      </c>
      <c r="AGJ22" s="27">
        <f t="shared" si="669"/>
        <v>0</v>
      </c>
      <c r="AGK22" s="27">
        <f t="shared" si="670"/>
        <v>3</v>
      </c>
      <c r="AGL22" s="27">
        <f t="shared" si="671"/>
        <v>7</v>
      </c>
      <c r="AGM22" s="27">
        <f t="shared" si="672"/>
        <v>0</v>
      </c>
      <c r="AGN22" s="27">
        <f t="shared" si="673"/>
        <v>0</v>
      </c>
      <c r="AGO22" s="27">
        <f t="shared" si="674"/>
        <v>4</v>
      </c>
      <c r="AGP22" s="27">
        <f t="shared" si="675"/>
        <v>0</v>
      </c>
      <c r="AGQ22" s="27">
        <f t="shared" si="676"/>
        <v>1</v>
      </c>
      <c r="AGR22" s="27">
        <f t="shared" si="677"/>
        <v>4</v>
      </c>
      <c r="AGS22" s="27">
        <f t="shared" si="678"/>
        <v>0</v>
      </c>
      <c r="AGT22" s="27">
        <f t="shared" si="679"/>
        <v>0</v>
      </c>
      <c r="AGU22" s="27">
        <f t="shared" si="680"/>
        <v>4</v>
      </c>
      <c r="AGV22" s="27">
        <f t="shared" si="681"/>
        <v>0</v>
      </c>
      <c r="AGW22" s="27">
        <f t="shared" si="682"/>
        <v>0</v>
      </c>
      <c r="AGX22" s="27">
        <f t="shared" si="683"/>
        <v>4</v>
      </c>
      <c r="AGY22" s="27">
        <f t="shared" si="684"/>
        <v>0</v>
      </c>
      <c r="AGZ22" s="27">
        <f t="shared" si="685"/>
        <v>0</v>
      </c>
      <c r="AHA22" s="27">
        <f t="shared" si="686"/>
        <v>4</v>
      </c>
      <c r="AHB22" s="27">
        <f t="shared" si="687"/>
        <v>0</v>
      </c>
      <c r="AHC22" s="27">
        <f t="shared" si="688"/>
        <v>0</v>
      </c>
      <c r="AHD22" s="27">
        <f t="shared" si="689"/>
        <v>0</v>
      </c>
      <c r="AHE22" s="27">
        <f t="shared" si="690"/>
        <v>0</v>
      </c>
      <c r="AHF22" s="27">
        <f t="shared" si="691"/>
        <v>0</v>
      </c>
      <c r="AHG22" s="27">
        <f t="shared" si="692"/>
        <v>4</v>
      </c>
      <c r="AHH22" s="27">
        <f t="shared" si="693"/>
        <v>0</v>
      </c>
      <c r="AHI22" s="27">
        <f t="shared" si="694"/>
        <v>0</v>
      </c>
      <c r="AHJ22" s="27">
        <f t="shared" si="695"/>
        <v>4</v>
      </c>
      <c r="AHK22" s="27">
        <f t="shared" si="696"/>
        <v>0</v>
      </c>
      <c r="AHL22" s="27">
        <f t="shared" si="697"/>
        <v>0</v>
      </c>
      <c r="AHM22" s="27">
        <f t="shared" si="698"/>
        <v>0</v>
      </c>
      <c r="AHN22" s="27">
        <f t="shared" si="699"/>
        <v>0</v>
      </c>
      <c r="AHO22" s="27">
        <f t="shared" si="700"/>
        <v>0</v>
      </c>
      <c r="AHP22" s="27">
        <f t="shared" si="701"/>
        <v>0</v>
      </c>
      <c r="AHQ22" s="27">
        <f t="shared" si="702"/>
        <v>0</v>
      </c>
      <c r="AHR22" s="27">
        <f t="shared" si="703"/>
        <v>0</v>
      </c>
      <c r="AHS22" s="27">
        <f t="shared" si="704"/>
        <v>0</v>
      </c>
      <c r="AHT22" s="27">
        <f t="shared" si="705"/>
        <v>0</v>
      </c>
      <c r="AHU22" s="27">
        <f t="shared" si="706"/>
        <v>0</v>
      </c>
      <c r="AHV22" s="27">
        <f t="shared" si="707"/>
        <v>0</v>
      </c>
      <c r="AHW22" s="27">
        <f t="shared" si="708"/>
        <v>0</v>
      </c>
      <c r="AHX22" s="27">
        <f t="shared" si="709"/>
        <v>0</v>
      </c>
      <c r="AHY22" s="27">
        <f t="shared" si="710"/>
        <v>0</v>
      </c>
      <c r="AHZ22" s="27">
        <f t="shared" si="711"/>
        <v>0</v>
      </c>
      <c r="AIA22" s="27">
        <f t="shared" si="712"/>
        <v>0</v>
      </c>
      <c r="AIB22" s="27">
        <f t="shared" si="713"/>
        <v>0</v>
      </c>
      <c r="AIC22" s="27">
        <f t="shared" si="714"/>
        <v>0</v>
      </c>
      <c r="AID22" s="27">
        <f t="shared" si="715"/>
        <v>0</v>
      </c>
      <c r="AIE22" s="27">
        <f t="shared" si="716"/>
        <v>0</v>
      </c>
      <c r="AIF22" s="27">
        <f t="shared" si="717"/>
        <v>0</v>
      </c>
      <c r="AIG22" s="27">
        <f t="shared" si="718"/>
        <v>0</v>
      </c>
      <c r="AIH22" s="27">
        <f t="shared" si="719"/>
        <v>0</v>
      </c>
      <c r="AII22" s="27">
        <f t="shared" si="720"/>
        <v>0</v>
      </c>
      <c r="AIJ22" s="27">
        <f t="shared" si="721"/>
        <v>0</v>
      </c>
      <c r="AIK22" s="27">
        <f t="shared" si="722"/>
        <v>0</v>
      </c>
      <c r="AIL22" s="27">
        <f t="shared" si="723"/>
        <v>0</v>
      </c>
      <c r="AIM22" s="27">
        <f t="shared" si="724"/>
        <v>0</v>
      </c>
      <c r="AIN22" s="27">
        <f t="shared" si="725"/>
        <v>0</v>
      </c>
      <c r="AIO22" s="27">
        <f t="shared" si="726"/>
        <v>0</v>
      </c>
      <c r="AIP22" s="27">
        <f t="shared" si="727"/>
        <v>0</v>
      </c>
      <c r="AIQ22" s="27">
        <f t="shared" si="728"/>
        <v>0</v>
      </c>
      <c r="AIR22" s="27">
        <f t="shared" si="729"/>
        <v>0</v>
      </c>
      <c r="AIT22" s="27">
        <v>1</v>
      </c>
      <c r="AIU22" s="27">
        <v>1</v>
      </c>
      <c r="AIV22" s="27">
        <v>1</v>
      </c>
      <c r="AIW22" s="27">
        <f t="shared" si="730"/>
        <v>0</v>
      </c>
      <c r="AIX22" s="27">
        <f t="shared" si="731"/>
        <v>0</v>
      </c>
      <c r="AIY22" s="27">
        <f t="shared" si="732"/>
        <v>0</v>
      </c>
      <c r="AIZ22" s="27">
        <f t="shared" si="733"/>
        <v>0</v>
      </c>
      <c r="AJA22" s="27">
        <f t="shared" si="734"/>
        <v>6.25E-2</v>
      </c>
      <c r="AJB22" s="27">
        <f t="shared" si="735"/>
        <v>1</v>
      </c>
      <c r="AJC22" s="27">
        <f t="shared" si="736"/>
        <v>0</v>
      </c>
      <c r="AJD22" s="27">
        <f t="shared" si="737"/>
        <v>0</v>
      </c>
      <c r="AJE22" s="27">
        <f t="shared" si="738"/>
        <v>0.25</v>
      </c>
      <c r="AJF22" s="27">
        <f t="shared" si="739"/>
        <v>0</v>
      </c>
      <c r="AJG22" s="27">
        <f t="shared" si="740"/>
        <v>1</v>
      </c>
      <c r="AJH22" s="27">
        <f t="shared" si="741"/>
        <v>2</v>
      </c>
      <c r="AJI22" s="27">
        <f t="shared" si="742"/>
        <v>0</v>
      </c>
      <c r="AJJ22" s="27">
        <f t="shared" si="743"/>
        <v>0</v>
      </c>
      <c r="AJK22" s="27">
        <f t="shared" si="744"/>
        <v>0</v>
      </c>
      <c r="AJL22" s="27">
        <f t="shared" si="745"/>
        <v>0</v>
      </c>
      <c r="AJM22" s="27">
        <f t="shared" si="746"/>
        <v>0</v>
      </c>
      <c r="AJN22" s="27">
        <f t="shared" si="747"/>
        <v>0.125</v>
      </c>
      <c r="AJO22" s="27">
        <f t="shared" si="748"/>
        <v>0</v>
      </c>
      <c r="AJP22" s="27">
        <f t="shared" si="749"/>
        <v>4</v>
      </c>
      <c r="AJQ22" s="27">
        <f t="shared" si="750"/>
        <v>8</v>
      </c>
      <c r="AJR22" s="27">
        <f t="shared" si="751"/>
        <v>0</v>
      </c>
      <c r="AJS22" s="27">
        <f t="shared" si="752"/>
        <v>0</v>
      </c>
      <c r="AJT22" s="27">
        <f t="shared" si="753"/>
        <v>1</v>
      </c>
      <c r="AJU22" s="27">
        <f t="shared" si="754"/>
        <v>0</v>
      </c>
      <c r="AJV22" s="27">
        <f t="shared" si="755"/>
        <v>4</v>
      </c>
      <c r="AJW22" s="27">
        <f t="shared" si="756"/>
        <v>8</v>
      </c>
      <c r="AJX22" s="27">
        <f t="shared" si="757"/>
        <v>0</v>
      </c>
      <c r="AJY22" s="27">
        <f t="shared" si="758"/>
        <v>0</v>
      </c>
      <c r="AJZ22" s="27">
        <f t="shared" si="759"/>
        <v>0.25</v>
      </c>
      <c r="AKA22" s="27">
        <f t="shared" si="760"/>
        <v>0</v>
      </c>
      <c r="AKB22" s="27">
        <f t="shared" si="761"/>
        <v>0</v>
      </c>
      <c r="AKC22" s="27">
        <f t="shared" si="762"/>
        <v>0.25</v>
      </c>
      <c r="AKD22" s="27">
        <f t="shared" si="763"/>
        <v>0</v>
      </c>
      <c r="AKE22" s="27">
        <f t="shared" si="764"/>
        <v>0</v>
      </c>
      <c r="AKF22" s="27">
        <f t="shared" si="765"/>
        <v>0.25</v>
      </c>
      <c r="AKG22" s="27">
        <f t="shared" si="766"/>
        <v>0</v>
      </c>
      <c r="AKH22" s="27">
        <f t="shared" si="767"/>
        <v>0</v>
      </c>
      <c r="AKI22" s="27">
        <f t="shared" si="768"/>
        <v>0</v>
      </c>
      <c r="AKJ22" s="27">
        <f t="shared" si="769"/>
        <v>0</v>
      </c>
      <c r="AKK22" s="27">
        <f t="shared" si="770"/>
        <v>0</v>
      </c>
      <c r="AKL22" s="27">
        <f t="shared" si="771"/>
        <v>3.125E-2</v>
      </c>
      <c r="AKM22" s="27">
        <f t="shared" si="772"/>
        <v>0</v>
      </c>
      <c r="AKN22" s="27">
        <f t="shared" si="773"/>
        <v>0</v>
      </c>
      <c r="AKO22" s="27">
        <f t="shared" si="774"/>
        <v>0.25</v>
      </c>
      <c r="AKP22" s="27">
        <f t="shared" si="775"/>
        <v>0</v>
      </c>
      <c r="AKQ22" s="27">
        <f t="shared" si="776"/>
        <v>0</v>
      </c>
      <c r="AKR22" s="27">
        <f t="shared" si="777"/>
        <v>0</v>
      </c>
      <c r="AKS22" s="27">
        <f t="shared" si="778"/>
        <v>0</v>
      </c>
      <c r="AKT22" s="27">
        <f t="shared" si="779"/>
        <v>0</v>
      </c>
      <c r="AKU22" s="27">
        <f t="shared" si="780"/>
        <v>0</v>
      </c>
      <c r="AKV22" s="27">
        <f t="shared" si="781"/>
        <v>0</v>
      </c>
      <c r="AKW22" s="27">
        <f t="shared" si="782"/>
        <v>0</v>
      </c>
      <c r="AKX22" s="27">
        <f t="shared" si="783"/>
        <v>0</v>
      </c>
      <c r="AKY22" s="27">
        <f t="shared" si="784"/>
        <v>0</v>
      </c>
      <c r="AKZ22" s="27">
        <f t="shared" si="785"/>
        <v>0</v>
      </c>
      <c r="ALA22" s="27">
        <f t="shared" si="786"/>
        <v>0</v>
      </c>
      <c r="ALB22" s="27">
        <f t="shared" si="787"/>
        <v>0</v>
      </c>
      <c r="ALC22" s="27">
        <f t="shared" si="788"/>
        <v>0</v>
      </c>
      <c r="ALD22" s="27">
        <f t="shared" si="789"/>
        <v>0</v>
      </c>
      <c r="ALE22" s="27">
        <f t="shared" si="790"/>
        <v>0</v>
      </c>
      <c r="ALF22" s="27">
        <f t="shared" si="791"/>
        <v>0</v>
      </c>
      <c r="ALG22" s="27">
        <f t="shared" si="792"/>
        <v>0</v>
      </c>
      <c r="ALH22" s="27">
        <f t="shared" si="793"/>
        <v>0</v>
      </c>
      <c r="ALI22" s="27">
        <f t="shared" si="794"/>
        <v>0</v>
      </c>
      <c r="ALJ22" s="27">
        <f t="shared" si="795"/>
        <v>0</v>
      </c>
      <c r="ALK22" s="27">
        <f t="shared" si="796"/>
        <v>0</v>
      </c>
      <c r="ALL22" s="27">
        <f t="shared" si="797"/>
        <v>0</v>
      </c>
      <c r="ALM22" s="27">
        <f t="shared" si="798"/>
        <v>0</v>
      </c>
      <c r="ALN22" s="27">
        <f t="shared" si="799"/>
        <v>0</v>
      </c>
      <c r="ALO22" s="27">
        <f t="shared" si="800"/>
        <v>0</v>
      </c>
      <c r="ALP22" s="27">
        <f t="shared" si="801"/>
        <v>0</v>
      </c>
      <c r="ALQ22" s="27">
        <f t="shared" si="802"/>
        <v>0</v>
      </c>
      <c r="ALR22" s="27">
        <f t="shared" si="803"/>
        <v>0</v>
      </c>
      <c r="ALS22" s="27">
        <f t="shared" si="804"/>
        <v>0</v>
      </c>
      <c r="ALT22" s="27">
        <f t="shared" si="805"/>
        <v>0</v>
      </c>
      <c r="ALU22" s="27">
        <f t="shared" si="806"/>
        <v>0</v>
      </c>
      <c r="ALV22" s="27">
        <f t="shared" si="807"/>
        <v>0</v>
      </c>
      <c r="ALW22" s="27">
        <f t="shared" si="808"/>
        <v>0</v>
      </c>
      <c r="AMK22" s="28">
        <v>1938</v>
      </c>
      <c r="AML22" s="28">
        <f t="shared" si="809"/>
        <v>1938</v>
      </c>
      <c r="AMN22" s="28">
        <v>1778</v>
      </c>
      <c r="AMO22" s="27" t="str">
        <f t="shared" si="810"/>
        <v>1794</v>
      </c>
      <c r="AMP22" s="27" t="str">
        <f t="shared" si="811"/>
        <v>1811</v>
      </c>
      <c r="AMQ22" s="27" t="str">
        <f t="shared" si="812"/>
        <v>1820</v>
      </c>
      <c r="AMR22" s="27" t="str">
        <f t="shared" si="813"/>
        <v>1820</v>
      </c>
      <c r="AMS22" s="27" t="str">
        <f t="shared" si="814"/>
        <v>1820</v>
      </c>
      <c r="AMT22" s="27" t="str">
        <f t="shared" si="815"/>
        <v>1820</v>
      </c>
      <c r="AMU22" s="27" t="str">
        <f t="shared" si="816"/>
        <v>1820</v>
      </c>
      <c r="AMV22" s="27" t="str">
        <f t="shared" si="817"/>
        <v>1830</v>
      </c>
      <c r="AMW22" s="27" t="str">
        <f t="shared" si="818"/>
        <v>1838</v>
      </c>
      <c r="AMX22" s="27" t="str">
        <f t="shared" si="819"/>
        <v>1838</v>
      </c>
      <c r="AMY22" s="27" t="str">
        <f t="shared" si="820"/>
        <v>1838</v>
      </c>
      <c r="AMZ22" s="27" t="str">
        <f t="shared" si="821"/>
        <v>1854</v>
      </c>
      <c r="ANA22" s="27" t="str">
        <f t="shared" si="822"/>
        <v>1854</v>
      </c>
      <c r="ANB22" s="27" t="str">
        <f t="shared" si="823"/>
        <v>1877</v>
      </c>
      <c r="ANC22" s="27" t="str">
        <f t="shared" si="824"/>
        <v>1860</v>
      </c>
      <c r="AND22" s="27" t="str">
        <f t="shared" si="825"/>
        <v>1860</v>
      </c>
      <c r="ANE22" s="27" t="str">
        <f t="shared" si="826"/>
        <v>1860</v>
      </c>
      <c r="ANF22" s="27" t="str">
        <f t="shared" si="827"/>
        <v>1860</v>
      </c>
      <c r="ANG22" s="27" t="str">
        <f t="shared" si="828"/>
        <v>1860</v>
      </c>
      <c r="ANH22" s="27" t="str">
        <f t="shared" si="829"/>
        <v>1860</v>
      </c>
      <c r="ANI22" s="27" t="str">
        <f t="shared" si="830"/>
        <v>1871</v>
      </c>
      <c r="ANJ22" s="27" t="str">
        <f t="shared" si="831"/>
        <v>1871</v>
      </c>
      <c r="ANK22" s="27" t="str">
        <f t="shared" si="832"/>
        <v>1892</v>
      </c>
      <c r="ANL22" s="27" t="str">
        <f t="shared" si="833"/>
        <v>1911</v>
      </c>
      <c r="ANM22" s="27" t="str">
        <f t="shared" si="834"/>
        <v>1911</v>
      </c>
      <c r="ANN22" s="27" t="str">
        <f t="shared" si="835"/>
        <v>1911</v>
      </c>
      <c r="ANO22" s="27" t="str">
        <f t="shared" si="836"/>
        <v>1921</v>
      </c>
      <c r="ANP22" s="27" t="str">
        <f t="shared" si="837"/>
        <v>1921</v>
      </c>
      <c r="ANQ22" s="27" t="str">
        <f t="shared" si="838"/>
        <v>1907</v>
      </c>
      <c r="ANR22" s="27" t="str">
        <f t="shared" si="839"/>
        <v>1916</v>
      </c>
      <c r="ANS22" s="27" t="str">
        <f t="shared" si="840"/>
        <v>1916</v>
      </c>
      <c r="ANT22" s="27" t="str">
        <f t="shared" si="841"/>
        <v>1916</v>
      </c>
      <c r="ANU22" s="27" t="str">
        <f t="shared" si="842"/>
        <v>1899</v>
      </c>
      <c r="ANV22" s="27" t="str">
        <f t="shared" si="843"/>
        <v>1899</v>
      </c>
      <c r="ANW22" s="27" t="str">
        <f t="shared" si="844"/>
        <v>1899</v>
      </c>
      <c r="ANX22" s="27" t="str">
        <f t="shared" si="845"/>
        <v>1924</v>
      </c>
      <c r="ANY22" s="27" t="str">
        <f t="shared" si="846"/>
        <v>1924</v>
      </c>
      <c r="ANZ22" s="27" t="str">
        <f t="shared" si="847"/>
        <v>1924</v>
      </c>
      <c r="AOA22" s="27" t="str">
        <f t="shared" si="848"/>
        <v>1941</v>
      </c>
      <c r="AOB22" s="27" t="str">
        <f t="shared" si="849"/>
        <v>1941</v>
      </c>
      <c r="AOC22" s="27" t="str">
        <f t="shared" si="850"/>
        <v>1941</v>
      </c>
      <c r="AOD22" s="27" t="str">
        <f t="shared" si="851"/>
        <v>1941</v>
      </c>
      <c r="AOE22" s="27" t="str">
        <f t="shared" si="852"/>
        <v>1941</v>
      </c>
      <c r="AOF22" s="27" t="str">
        <f t="shared" si="853"/>
        <v>1941</v>
      </c>
      <c r="AOG22" s="27" t="str">
        <f t="shared" si="854"/>
        <v>1954</v>
      </c>
      <c r="AOH22" s="27" t="str">
        <f t="shared" si="855"/>
        <v>1954</v>
      </c>
      <c r="AOI22" s="27" t="str">
        <f t="shared" si="856"/>
        <v>1954</v>
      </c>
      <c r="AOJ22" s="27" t="str">
        <f t="shared" si="857"/>
        <v>1938</v>
      </c>
      <c r="AOK22" s="27" t="str">
        <f t="shared" si="858"/>
        <v>1938</v>
      </c>
      <c r="AOL22" s="27" t="str">
        <f t="shared" si="859"/>
        <v>1938</v>
      </c>
      <c r="AOM22" s="27" t="str">
        <f t="shared" si="860"/>
        <v>1938</v>
      </c>
      <c r="AON22" s="27" t="str">
        <f t="shared" si="861"/>
        <v>1938</v>
      </c>
      <c r="AOO22" s="27" t="str">
        <f t="shared" si="862"/>
        <v>1938</v>
      </c>
      <c r="AOP22" s="27" t="str">
        <f t="shared" si="863"/>
        <v>1938</v>
      </c>
      <c r="AOQ22" s="27" t="str">
        <f t="shared" si="864"/>
        <v>1938</v>
      </c>
      <c r="AOR22" s="27" t="str">
        <f t="shared" si="865"/>
        <v>1938</v>
      </c>
      <c r="AOS22" s="27" t="str">
        <f t="shared" si="866"/>
        <v>1938</v>
      </c>
      <c r="AOT22" s="27" t="str">
        <f t="shared" si="867"/>
        <v>1938</v>
      </c>
      <c r="AOU22" s="27" t="str">
        <f t="shared" si="868"/>
        <v>1938</v>
      </c>
      <c r="AOV22" s="27" t="str">
        <f t="shared" si="869"/>
        <v>1938</v>
      </c>
      <c r="AOW22" s="27" t="str">
        <f t="shared" si="870"/>
        <v>1938</v>
      </c>
      <c r="AOX22" s="27" t="str">
        <f t="shared" si="871"/>
        <v>1938</v>
      </c>
      <c r="AOY22" s="27" t="str">
        <f t="shared" si="872"/>
        <v>1938</v>
      </c>
      <c r="AOZ22" s="27" t="str">
        <f t="shared" si="873"/>
        <v>1938</v>
      </c>
      <c r="APA22" s="27" t="str">
        <f t="shared" si="874"/>
        <v>1938</v>
      </c>
      <c r="APB22" s="27" t="str">
        <f t="shared" si="875"/>
        <v>1938</v>
      </c>
      <c r="APC22" s="27" t="str">
        <f t="shared" si="876"/>
        <v>1938</v>
      </c>
      <c r="APD22" s="27" t="str">
        <f t="shared" si="877"/>
        <v>1938</v>
      </c>
      <c r="APE22" s="27" t="str">
        <f t="shared" si="878"/>
        <v>1938</v>
      </c>
      <c r="APF22" s="27" t="str">
        <f t="shared" si="879"/>
        <v>1938</v>
      </c>
      <c r="APG22" s="27" t="str">
        <f t="shared" si="880"/>
        <v>1938</v>
      </c>
      <c r="APH22" s="27" t="str">
        <f t="shared" si="881"/>
        <v>1938</v>
      </c>
      <c r="API22" s="27" t="str">
        <f t="shared" si="882"/>
        <v>1938</v>
      </c>
      <c r="APJ22" s="27" t="str">
        <f t="shared" si="883"/>
        <v>1938</v>
      </c>
      <c r="APK22" s="27" t="str">
        <f t="shared" si="884"/>
        <v>1938</v>
      </c>
      <c r="APL22" s="27" t="str">
        <f t="shared" si="885"/>
        <v>1938</v>
      </c>
      <c r="APM22" s="27" t="str">
        <f t="shared" si="886"/>
        <v>1938</v>
      </c>
      <c r="APN22" s="27" t="str">
        <f t="shared" si="887"/>
        <v>1938</v>
      </c>
      <c r="APO22" s="27" t="str">
        <f t="shared" si="888"/>
        <v>1938</v>
      </c>
      <c r="APP22" s="27" t="str">
        <f t="shared" si="889"/>
        <v>1938</v>
      </c>
      <c r="APQ22" s="27" t="str">
        <f t="shared" si="890"/>
        <v>1938</v>
      </c>
      <c r="APR22" s="27" t="str">
        <f t="shared" si="891"/>
        <v>1938</v>
      </c>
    </row>
    <row r="23" spans="1:1022 1025:1110" x14ac:dyDescent="0.35">
      <c r="A23" s="27">
        <v>38</v>
      </c>
      <c r="B23" s="85" t="s">
        <v>114</v>
      </c>
      <c r="C23" s="91">
        <f>VLOOKUP(A23, Rankings!$A$2:$AN$129, 40, FALSE)</f>
        <v>21</v>
      </c>
      <c r="D23" s="23" t="s">
        <v>376</v>
      </c>
      <c r="I23" s="29">
        <f t="shared" si="0"/>
        <v>21.166666666666668</v>
      </c>
      <c r="L23" s="27" t="s">
        <v>2243</v>
      </c>
      <c r="M23" s="27" t="s">
        <v>2624</v>
      </c>
      <c r="N23" s="27" t="s">
        <v>2869</v>
      </c>
      <c r="O23" s="27" t="s">
        <v>2999</v>
      </c>
      <c r="P23" s="27" t="s">
        <v>24</v>
      </c>
      <c r="Q23" s="27" t="s">
        <v>3313</v>
      </c>
      <c r="R23" s="27" t="s">
        <v>3530</v>
      </c>
      <c r="S23" s="27" t="s">
        <v>24</v>
      </c>
      <c r="T23" s="27" t="s">
        <v>3722</v>
      </c>
      <c r="U23" s="27" t="s">
        <v>3952</v>
      </c>
      <c r="V23" s="27" t="s">
        <v>24</v>
      </c>
      <c r="W23" s="27" t="s">
        <v>4262</v>
      </c>
      <c r="X23" s="27" t="s">
        <v>4298</v>
      </c>
      <c r="Y23" s="27" t="s">
        <v>4421</v>
      </c>
      <c r="Z23" s="27" t="s">
        <v>4640</v>
      </c>
      <c r="AA23" s="27" t="s">
        <v>24</v>
      </c>
      <c r="AB23" s="27" t="s">
        <v>4791</v>
      </c>
      <c r="AC23" s="27" t="s">
        <v>24</v>
      </c>
      <c r="AD23" s="27" t="s">
        <v>4877</v>
      </c>
      <c r="AE23" s="27" t="s">
        <v>24</v>
      </c>
      <c r="AF23" s="27" t="s">
        <v>5146</v>
      </c>
      <c r="AG23" s="27" t="s">
        <v>5173</v>
      </c>
      <c r="AH23" s="27" t="s">
        <v>24</v>
      </c>
      <c r="AI23" s="27" t="s">
        <v>24</v>
      </c>
      <c r="AJ23" s="27" t="s">
        <v>5537</v>
      </c>
      <c r="AK23" s="27" t="s">
        <v>24</v>
      </c>
      <c r="AL23" s="27" t="s">
        <v>5653</v>
      </c>
      <c r="AM23" s="27" t="s">
        <v>24</v>
      </c>
      <c r="AN23" s="27" t="s">
        <v>24</v>
      </c>
      <c r="AO23" s="27" t="s">
        <v>6006</v>
      </c>
      <c r="AP23" s="27" t="s">
        <v>6218</v>
      </c>
      <c r="AQ23" s="27" t="s">
        <v>24</v>
      </c>
      <c r="AR23" s="27" t="s">
        <v>6474</v>
      </c>
      <c r="AS23" s="27" t="s">
        <v>6494</v>
      </c>
      <c r="AT23" s="27" t="s">
        <v>24</v>
      </c>
      <c r="AU23" s="27" t="s">
        <v>6644</v>
      </c>
      <c r="AV23" s="27" t="s">
        <v>6924</v>
      </c>
      <c r="AW23" s="27" t="s">
        <v>24</v>
      </c>
      <c r="AX23" s="27" t="s">
        <v>6974</v>
      </c>
      <c r="AY23" s="27" t="s">
        <v>7028</v>
      </c>
      <c r="AZ23" s="27" t="s">
        <v>24</v>
      </c>
      <c r="BA23" s="27" t="s">
        <v>24</v>
      </c>
      <c r="BB23" s="27" t="s">
        <v>7131</v>
      </c>
      <c r="BC23" s="27" t="s">
        <v>24</v>
      </c>
      <c r="BD23" s="27" t="s">
        <v>7168</v>
      </c>
      <c r="BE23" s="27" t="s">
        <v>7215</v>
      </c>
      <c r="BF23" s="27" t="s">
        <v>24</v>
      </c>
      <c r="BG23" s="27" t="s">
        <v>7254</v>
      </c>
      <c r="BH23" s="27" t="s">
        <v>24</v>
      </c>
      <c r="BI23" s="27" t="s">
        <v>24</v>
      </c>
      <c r="BJ23" s="27" t="s">
        <v>7293</v>
      </c>
      <c r="BK23" s="27" t="s">
        <v>24</v>
      </c>
      <c r="BL23" s="27" t="s">
        <v>24</v>
      </c>
      <c r="BM23" s="27" t="s">
        <v>24</v>
      </c>
      <c r="BN23" s="27" t="s">
        <v>24</v>
      </c>
      <c r="BO23" s="27" t="s">
        <v>24</v>
      </c>
      <c r="BP23" s="27" t="s">
        <v>24</v>
      </c>
      <c r="BQ23" s="27" t="s">
        <v>24</v>
      </c>
      <c r="BR23" s="27" t="s">
        <v>24</v>
      </c>
      <c r="BS23" s="27" t="s">
        <v>24</v>
      </c>
      <c r="BT23" s="27" t="s">
        <v>24</v>
      </c>
      <c r="BU23" s="27" t="s">
        <v>24</v>
      </c>
      <c r="BV23" s="27" t="s">
        <v>24</v>
      </c>
      <c r="BW23" s="27" t="s">
        <v>24</v>
      </c>
      <c r="BX23" s="27" t="s">
        <v>24</v>
      </c>
      <c r="BY23" s="27" t="s">
        <v>24</v>
      </c>
      <c r="BZ23" s="27" t="s">
        <v>24</v>
      </c>
      <c r="CA23" s="27" t="s">
        <v>24</v>
      </c>
      <c r="CB23" s="27" t="s">
        <v>24</v>
      </c>
      <c r="CC23" s="27" t="s">
        <v>24</v>
      </c>
      <c r="CD23" s="27" t="s">
        <v>24</v>
      </c>
      <c r="CE23" s="27" t="s">
        <v>24</v>
      </c>
      <c r="CF23" s="27" t="s">
        <v>24</v>
      </c>
      <c r="CG23" s="27" t="s">
        <v>24</v>
      </c>
      <c r="CH23" s="27" t="s">
        <v>24</v>
      </c>
      <c r="CI23" s="27" t="s">
        <v>24</v>
      </c>
      <c r="CJ23" s="27" t="s">
        <v>24</v>
      </c>
      <c r="CK23" s="27" t="s">
        <v>24</v>
      </c>
      <c r="CL23" s="27" t="s">
        <v>24</v>
      </c>
      <c r="CM23" s="27" t="s">
        <v>24</v>
      </c>
      <c r="CN23" s="27" t="s">
        <v>24</v>
      </c>
      <c r="CO23" s="27" t="s">
        <v>24</v>
      </c>
      <c r="CQ23" s="28">
        <f t="shared" si="1"/>
        <v>3</v>
      </c>
      <c r="CR23" s="28">
        <f t="shared" si="2"/>
        <v>1</v>
      </c>
      <c r="CS23" s="28">
        <f t="shared" si="3"/>
        <v>6</v>
      </c>
      <c r="CT23" s="28">
        <f t="shared" si="4"/>
        <v>2</v>
      </c>
      <c r="CU23" s="28">
        <f t="shared" si="5"/>
        <v>3</v>
      </c>
      <c r="CV23" s="28">
        <f t="shared" si="6"/>
        <v>1</v>
      </c>
      <c r="CW23" s="28">
        <f t="shared" si="7"/>
        <v>4</v>
      </c>
      <c r="CX23" s="28">
        <f t="shared" si="8"/>
        <v>1</v>
      </c>
      <c r="CY23" s="28">
        <f t="shared" si="9"/>
        <v>4</v>
      </c>
      <c r="CZ23" s="28">
        <f t="shared" si="10"/>
        <v>3</v>
      </c>
      <c r="DA23" s="28">
        <f t="shared" si="11"/>
        <v>4</v>
      </c>
      <c r="DB23" s="28">
        <f t="shared" si="12"/>
        <v>3</v>
      </c>
      <c r="DC23" s="28">
        <f t="shared" si="13"/>
        <v>0</v>
      </c>
      <c r="DD23" s="28">
        <f t="shared" si="14"/>
        <v>1</v>
      </c>
      <c r="DE23" s="28">
        <f t="shared" si="15"/>
        <v>0</v>
      </c>
      <c r="DF23" s="28">
        <f t="shared" si="16"/>
        <v>0</v>
      </c>
      <c r="DG23" s="28">
        <f t="shared" si="17"/>
        <v>1</v>
      </c>
      <c r="DH23" s="28">
        <f t="shared" si="18"/>
        <v>0</v>
      </c>
      <c r="DI23" s="28">
        <f t="shared" si="19"/>
        <v>2</v>
      </c>
      <c r="DJ23" s="28">
        <f t="shared" si="20"/>
        <v>1</v>
      </c>
      <c r="DK23" s="28">
        <f t="shared" si="21"/>
        <v>0</v>
      </c>
      <c r="DL23" s="28">
        <f t="shared" si="22"/>
        <v>0</v>
      </c>
      <c r="DM23" s="28">
        <f t="shared" si="23"/>
        <v>0</v>
      </c>
      <c r="DN23" s="28">
        <f t="shared" si="24"/>
        <v>0</v>
      </c>
      <c r="DO23" s="28">
        <f t="shared" si="25"/>
        <v>11</v>
      </c>
      <c r="DP23" s="28">
        <f t="shared" si="26"/>
        <v>8</v>
      </c>
      <c r="DR23">
        <f t="shared" si="27"/>
        <v>3</v>
      </c>
      <c r="DS23">
        <f t="shared" si="28"/>
        <v>1</v>
      </c>
      <c r="DT23">
        <f t="shared" si="29"/>
        <v>3</v>
      </c>
      <c r="DU23">
        <f t="shared" si="30"/>
        <v>7</v>
      </c>
      <c r="DV23">
        <f t="shared" si="31"/>
        <v>0</v>
      </c>
      <c r="DW23">
        <f t="shared" si="32"/>
        <v>3</v>
      </c>
      <c r="DX23">
        <f t="shared" si="33"/>
        <v>6</v>
      </c>
      <c r="DY23">
        <f t="shared" si="34"/>
        <v>0</v>
      </c>
      <c r="DZ23">
        <f t="shared" si="35"/>
        <v>3</v>
      </c>
      <c r="EA23">
        <f t="shared" si="36"/>
        <v>7</v>
      </c>
      <c r="EB23">
        <f t="shared" si="37"/>
        <v>0</v>
      </c>
      <c r="EC23">
        <f t="shared" si="38"/>
        <v>3</v>
      </c>
      <c r="ED23">
        <f t="shared" si="39"/>
        <v>5</v>
      </c>
      <c r="EE23">
        <f t="shared" si="40"/>
        <v>10</v>
      </c>
      <c r="EF23">
        <f t="shared" si="41"/>
        <v>2</v>
      </c>
      <c r="EG23">
        <f t="shared" si="42"/>
        <v>0</v>
      </c>
      <c r="EH23">
        <f t="shared" si="43"/>
        <v>5</v>
      </c>
      <c r="EI23">
        <f t="shared" si="44"/>
        <v>0</v>
      </c>
      <c r="EJ23">
        <f t="shared" si="45"/>
        <v>8</v>
      </c>
      <c r="EK23">
        <f t="shared" si="46"/>
        <v>0</v>
      </c>
      <c r="EL23">
        <f t="shared" si="47"/>
        <v>4</v>
      </c>
      <c r="EM23">
        <f t="shared" si="48"/>
        <v>5</v>
      </c>
      <c r="EN23">
        <f t="shared" si="49"/>
        <v>0</v>
      </c>
      <c r="EO23">
        <f t="shared" si="50"/>
        <v>0</v>
      </c>
      <c r="EP23">
        <f t="shared" si="51"/>
        <v>8</v>
      </c>
      <c r="EQ23">
        <f t="shared" si="52"/>
        <v>0</v>
      </c>
      <c r="ER23">
        <f t="shared" si="53"/>
        <v>1</v>
      </c>
      <c r="ES23">
        <f t="shared" si="54"/>
        <v>0</v>
      </c>
      <c r="ET23">
        <f t="shared" si="55"/>
        <v>0</v>
      </c>
      <c r="EU23">
        <f t="shared" si="56"/>
        <v>1</v>
      </c>
      <c r="EV23">
        <f t="shared" si="57"/>
        <v>7</v>
      </c>
      <c r="EW23">
        <f t="shared" si="58"/>
        <v>0</v>
      </c>
      <c r="EX23">
        <f t="shared" si="59"/>
        <v>4</v>
      </c>
      <c r="EY23">
        <f t="shared" si="60"/>
        <v>6</v>
      </c>
      <c r="EZ23">
        <f t="shared" si="61"/>
        <v>0</v>
      </c>
      <c r="FA23">
        <f t="shared" si="62"/>
        <v>3</v>
      </c>
      <c r="FB23">
        <f t="shared" si="63"/>
        <v>7</v>
      </c>
      <c r="FC23">
        <f t="shared" si="64"/>
        <v>0</v>
      </c>
      <c r="FD23">
        <f t="shared" si="65"/>
        <v>15</v>
      </c>
      <c r="FE23">
        <f t="shared" si="66"/>
        <v>5</v>
      </c>
      <c r="FF23">
        <f t="shared" si="67"/>
        <v>0</v>
      </c>
      <c r="FG23">
        <f t="shared" si="68"/>
        <v>0</v>
      </c>
      <c r="FH23">
        <f t="shared" si="69"/>
        <v>6</v>
      </c>
      <c r="FI23">
        <f t="shared" si="70"/>
        <v>0</v>
      </c>
      <c r="FJ23">
        <f t="shared" si="71"/>
        <v>13</v>
      </c>
      <c r="FK23">
        <f t="shared" si="72"/>
        <v>8</v>
      </c>
      <c r="FL23">
        <f t="shared" si="73"/>
        <v>0</v>
      </c>
      <c r="FM23">
        <f t="shared" si="74"/>
        <v>15</v>
      </c>
      <c r="FN23">
        <f t="shared" si="75"/>
        <v>0</v>
      </c>
      <c r="FO23">
        <f t="shared" si="76"/>
        <v>0</v>
      </c>
      <c r="FP23">
        <f t="shared" si="77"/>
        <v>16</v>
      </c>
      <c r="FQ23">
        <f t="shared" si="78"/>
        <v>0</v>
      </c>
      <c r="FR23">
        <f t="shared" si="79"/>
        <v>0</v>
      </c>
      <c r="FS23">
        <f t="shared" si="80"/>
        <v>0</v>
      </c>
      <c r="FT23">
        <f t="shared" si="81"/>
        <v>0</v>
      </c>
      <c r="FU23">
        <f t="shared" si="82"/>
        <v>0</v>
      </c>
      <c r="FV23">
        <f t="shared" si="83"/>
        <v>0</v>
      </c>
      <c r="FW23">
        <f t="shared" si="84"/>
        <v>0</v>
      </c>
      <c r="FX23">
        <f t="shared" si="85"/>
        <v>0</v>
      </c>
      <c r="FY23">
        <f t="shared" si="86"/>
        <v>0</v>
      </c>
      <c r="FZ23">
        <f t="shared" si="87"/>
        <v>0</v>
      </c>
      <c r="GA23">
        <f t="shared" si="88"/>
        <v>0</v>
      </c>
      <c r="GB23">
        <f t="shared" si="89"/>
        <v>0</v>
      </c>
      <c r="GC23">
        <f t="shared" si="90"/>
        <v>0</v>
      </c>
      <c r="GD23">
        <f t="shared" si="91"/>
        <v>0</v>
      </c>
      <c r="GE23">
        <f t="shared" si="92"/>
        <v>0</v>
      </c>
      <c r="GF23">
        <f t="shared" si="93"/>
        <v>0</v>
      </c>
      <c r="GG23">
        <f t="shared" si="94"/>
        <v>0</v>
      </c>
      <c r="GH23">
        <f t="shared" si="95"/>
        <v>0</v>
      </c>
      <c r="GI23">
        <f t="shared" si="96"/>
        <v>0</v>
      </c>
      <c r="GJ23">
        <f t="shared" si="97"/>
        <v>0</v>
      </c>
      <c r="GK23">
        <f t="shared" si="98"/>
        <v>0</v>
      </c>
      <c r="GL23">
        <f t="shared" si="99"/>
        <v>0</v>
      </c>
      <c r="GM23">
        <f t="shared" si="100"/>
        <v>0</v>
      </c>
      <c r="GN23">
        <f t="shared" si="101"/>
        <v>0</v>
      </c>
      <c r="GO23">
        <f t="shared" si="102"/>
        <v>0</v>
      </c>
      <c r="GP23">
        <f t="shared" si="103"/>
        <v>0</v>
      </c>
      <c r="GQ23">
        <f t="shared" si="104"/>
        <v>0</v>
      </c>
      <c r="GR23">
        <f t="shared" si="105"/>
        <v>0</v>
      </c>
      <c r="GS23">
        <f t="shared" si="106"/>
        <v>0</v>
      </c>
      <c r="GT23">
        <f t="shared" si="107"/>
        <v>0</v>
      </c>
      <c r="GU23">
        <f t="shared" si="108"/>
        <v>0</v>
      </c>
      <c r="GW23" s="28">
        <f t="shared" si="109"/>
        <v>6.6004047413485569</v>
      </c>
      <c r="GX23" s="28">
        <f t="shared" si="110"/>
        <v>9.1307606700657757</v>
      </c>
      <c r="GY23" s="28">
        <f t="shared" si="111"/>
        <v>0.7577692959070047</v>
      </c>
      <c r="GZ23" s="28">
        <f t="shared" si="112"/>
        <v>3.3163794961540805</v>
      </c>
      <c r="HA23" s="28">
        <f t="shared" si="113"/>
        <v>0</v>
      </c>
      <c r="HB23" s="28">
        <f t="shared" si="114"/>
        <v>13.339255775478065</v>
      </c>
      <c r="HC23" s="28">
        <f t="shared" si="115"/>
        <v>0.48784395040858897</v>
      </c>
      <c r="HE23">
        <f>IFERROR(VLOOKUP(_xlfn.NUMBERVALUE(MID(L23, SEARCH("!", L23)+1, SEARCH("+", L23)-SEARCH("!", L23)-1)), Rankings!$A$2:$BK$129, 63, FALSE),0)</f>
        <v>0.35003100525051917</v>
      </c>
      <c r="HF23">
        <f>IFERROR(VLOOKUP(_xlfn.NUMBERVALUE(MID(M23, SEARCH("!", M23)+1, SEARCH("+", M23)-SEARCH("!", M23)-1)), Rankings!$A$2:$BK$129, 63, FALSE),0)</f>
        <v>0.26403708703780177</v>
      </c>
      <c r="HG23">
        <f>IFERROR(VLOOKUP(_xlfn.NUMBERVALUE(MID(N23, SEARCH("!", N23)+1, SEARCH("+", N23)-SEARCH("!", N23)-1)), Rankings!$A$2:$BK$129, 63, FALSE),0)</f>
        <v>0.43696687962893166</v>
      </c>
      <c r="HH23">
        <f>IFERROR(VLOOKUP(_xlfn.NUMBERVALUE(MID(O23, SEARCH("!", O23)+1, SEARCH("+", O23)-SEARCH("!", O23)-1)), Rankings!$A$2:$BK$129, 63, FALSE),0)</f>
        <v>0.33094823042334121</v>
      </c>
      <c r="HI23">
        <f>IFERROR(VLOOKUP(_xlfn.NUMBERVALUE(MID(P23, SEARCH("!", P23)+1, SEARCH("+", P23)-SEARCH("!", P23)-1)), Rankings!$A$2:$BK$129, 63, FALSE),0)</f>
        <v>0</v>
      </c>
      <c r="HJ23">
        <f>IFERROR(VLOOKUP(_xlfn.NUMBERVALUE(MID(Q23, SEARCH("!", Q23)+1, SEARCH("+", Q23)-SEARCH("!", Q23)-1)), Rankings!$A$2:$BK$129, 63, FALSE),0)</f>
        <v>0.84947087869920124</v>
      </c>
      <c r="HK23">
        <f>IFERROR(VLOOKUP(_xlfn.NUMBERVALUE(MID(R23, SEARCH("!", R23)+1, SEARCH("+", R23)-SEARCH("!", R23)-1)), Rankings!$A$2:$BK$129, 63, FALSE),0)</f>
        <v>0.65575840813392627</v>
      </c>
      <c r="HL23">
        <f>IFERROR(VLOOKUP(_xlfn.NUMBERVALUE(MID(S23, SEARCH("!", S23)+1, SEARCH("+", S23)-SEARCH("!", S23)-1)), Rankings!$A$2:$BK$129, 63, FALSE),0)</f>
        <v>0</v>
      </c>
      <c r="HM23">
        <f>IFERROR(VLOOKUP(_xlfn.NUMBERVALUE(MID(T23, SEARCH("!", T23)+1, SEARCH("+", T23)-SEARCH("!", T23)-1)), Rankings!$A$2:$BK$129, 63, FALSE),0)</f>
        <v>0.46413771846081514</v>
      </c>
      <c r="HN23">
        <f>IFERROR(VLOOKUP(_xlfn.NUMBERVALUE(MID(U23, SEARCH("!", U23)+1, SEARCH("+", U23)-SEARCH("!", U23)-1)), Rankings!$A$2:$BK$129, 63, FALSE),0)</f>
        <v>0.46483583917633242</v>
      </c>
      <c r="HO23">
        <f>IFERROR(VLOOKUP(_xlfn.NUMBERVALUE(MID(V23, SEARCH("!", V23)+1, SEARCH("+", V23)-SEARCH("!", V23)-1)), Rankings!$A$2:$BK$129, 63, FALSE),0)</f>
        <v>0</v>
      </c>
      <c r="HP23">
        <f>IFERROR(VLOOKUP(_xlfn.NUMBERVALUE(MID(W23, SEARCH("!", W23)+1, SEARCH("+", W23)-SEARCH("!", W23)-1)), Rankings!$A$2:$BK$129, 63, FALSE),0)</f>
        <v>0.58430143930999556</v>
      </c>
      <c r="HQ23">
        <f>IFERROR(VLOOKUP(_xlfn.NUMBERVALUE(MID(X23, SEARCH("!", X23)+1, SEARCH("+", X23)-SEARCH("!", X23)-1)), Rankings!$A$2:$BK$129, 63, FALSE),0)</f>
        <v>0.71430015405323466</v>
      </c>
      <c r="HR23">
        <f>IFERROR(VLOOKUP(_xlfn.NUMBERVALUE(MID(Y23, SEARCH("!", Y23)+1, SEARCH("+", Y23)-SEARCH("!", Y23)-1)), Rankings!$A$2:$BK$129, 63, FALSE),0)</f>
        <v>0.7577692959070047</v>
      </c>
      <c r="HS23">
        <f>IFERROR(VLOOKUP(_xlfn.NUMBERVALUE(MID(Z23, SEARCH("!", Z23)+1, SEARCH("+", Z23)-SEARCH("!", Z23)-1)), Rankings!$A$2:$BK$129, 63, FALSE),0)</f>
        <v>0.95123166606348908</v>
      </c>
      <c r="HT23">
        <f>IFERROR(VLOOKUP(_xlfn.NUMBERVALUE(MID(AA23, SEARCH("!", AA23)+1, SEARCH("+", AA23)-SEARCH("!", AA23)-1)), Rankings!$A$2:$BK$129, 63, FALSE),0)</f>
        <v>0</v>
      </c>
      <c r="HU23">
        <f>IFERROR(VLOOKUP(_xlfn.NUMBERVALUE(MID(AB23, SEARCH("!", AB23)+1, SEARCH("+", AB23)-SEARCH("!", AB23)-1)), Rankings!$A$2:$BK$129, 63, FALSE),0)</f>
        <v>0.33094823042334121</v>
      </c>
      <c r="HV23">
        <f>IFERROR(VLOOKUP(_xlfn.NUMBERVALUE(MID(AC23, SEARCH("!", AC23)+1, SEARCH("+", AC23)-SEARCH("!", AC23)-1)), Rankings!$A$2:$BK$129, 63, FALSE),0)</f>
        <v>0</v>
      </c>
      <c r="HW23">
        <f>IFERROR(VLOOKUP(_xlfn.NUMBERVALUE(MID(AD23, SEARCH("!", AD23)+1, SEARCH("+", AD23)-SEARCH("!", AD23)-1)), Rankings!$A$2:$BK$129, 63, FALSE),0)</f>
        <v>0.65575840813392627</v>
      </c>
      <c r="HX23">
        <f>IFERROR(VLOOKUP(_xlfn.NUMBERVALUE(MID(AE23, SEARCH("!", AE23)+1, SEARCH("+", AE23)-SEARCH("!", AE23)-1)), Rankings!$A$2:$BK$129, 63, FALSE),0)</f>
        <v>0</v>
      </c>
      <c r="HY23">
        <f>IFERROR(VLOOKUP(_xlfn.NUMBERVALUE(MID(AF23, SEARCH("!", AF23)+1, SEARCH("+", AF23)-SEARCH("!", AF23)-1)), Rankings!$A$2:$BK$129, 63, FALSE),0)</f>
        <v>0.89620059051123913</v>
      </c>
      <c r="HZ23">
        <f>IFERROR(VLOOKUP(_xlfn.NUMBERVALUE(MID(AG23, SEARCH("!", AG23)+1, SEARCH("+", AG23)-SEARCH("!", AG23)-1)), Rankings!$A$2:$BK$129, 63, FALSE),0)</f>
        <v>0.46483583917633242</v>
      </c>
      <c r="IA23">
        <f>IFERROR(VLOOKUP(_xlfn.NUMBERVALUE(MID(AH23, SEARCH("!", AH23)+1, SEARCH("+", AH23)-SEARCH("!", AH23)-1)), Rankings!$A$2:$BK$129, 63, FALSE),0)</f>
        <v>0</v>
      </c>
      <c r="IB23">
        <f>IFERROR(VLOOKUP(_xlfn.NUMBERVALUE(MID(AI23, SEARCH("!", AI23)+1, SEARCH("+", AI23)-SEARCH("!", AI23)-1)), Rankings!$A$2:$BK$129, 63, FALSE),0)</f>
        <v>0</v>
      </c>
      <c r="IC23">
        <f>IFERROR(VLOOKUP(_xlfn.NUMBERVALUE(MID(AJ23, SEARCH("!", AJ23)+1, SEARCH("+", AJ23)-SEARCH("!", AJ23)-1)), Rankings!$A$2:$BK$129, 63, FALSE),0)</f>
        <v>0.71430015405323466</v>
      </c>
      <c r="ID23">
        <f>IFERROR(VLOOKUP(_xlfn.NUMBERVALUE(MID(AK23, SEARCH("!", AK23)+1, SEARCH("+", AK23)-SEARCH("!", AK23)-1)), Rankings!$A$2:$BK$129, 63, FALSE),0)</f>
        <v>0</v>
      </c>
      <c r="IE23">
        <f>IFERROR(VLOOKUP(_xlfn.NUMBERVALUE(MID(AL23, SEARCH("!", AL23)+1, SEARCH("+", AL23)-SEARCH("!", AL23)-1)), Rankings!$A$2:$BK$129, 63, FALSE),0)</f>
        <v>0.25428454476336043</v>
      </c>
      <c r="IF23">
        <f>IFERROR(VLOOKUP(_xlfn.NUMBERVALUE(MID(AM23, SEARCH("!", AM23)+1, SEARCH("+", AM23)-SEARCH("!", AM23)-1)), Rankings!$A$2:$BK$129, 63, FALSE),0)</f>
        <v>0</v>
      </c>
      <c r="IG23">
        <f>IFERROR(VLOOKUP(_xlfn.NUMBERVALUE(MID(AN23, SEARCH("!", AN23)+1, SEARCH("+", AN23)-SEARCH("!", AN23)-1)), Rankings!$A$2:$BK$129, 63, FALSE),0)</f>
        <v>0</v>
      </c>
      <c r="IH23">
        <f>IFERROR(VLOOKUP(_xlfn.NUMBERVALUE(MID(AO23, SEARCH("!", AO23)+1, SEARCH("+", AO23)-SEARCH("!", AO23)-1)), Rankings!$A$2:$BK$129, 63, FALSE),0)</f>
        <v>0.19644442049117397</v>
      </c>
      <c r="II23">
        <f>IFERROR(VLOOKUP(_xlfn.NUMBERVALUE(MID(AP23, SEARCH("!", AP23)+1, SEARCH("+", AP23)-SEARCH("!", AP23)-1)), Rankings!$A$2:$BK$129, 63, FALSE),0)</f>
        <v>0.83122380927033801</v>
      </c>
      <c r="IJ23">
        <f>IFERROR(VLOOKUP(_xlfn.NUMBERVALUE(MID(AQ23, SEARCH("!", AQ23)+1, SEARCH("+", AQ23)-SEARCH("!", AQ23)-1)), Rankings!$A$2:$BK$129, 63, FALSE),0)</f>
        <v>0</v>
      </c>
      <c r="IK23">
        <f>IFERROR(VLOOKUP(_xlfn.NUMBERVALUE(MID(AR23, SEARCH("!", AR23)+1, SEARCH("+", AR23)-SEARCH("!", AR23)-1)), Rankings!$A$2:$BK$129, 63, FALSE),0)</f>
        <v>0.91255548584178892</v>
      </c>
      <c r="IL23">
        <f>IFERROR(VLOOKUP(_xlfn.NUMBERVALUE(MID(AS23, SEARCH("!", AS23)+1, SEARCH("+", AS23)-SEARCH("!", AS23)-1)), Rankings!$A$2:$BK$129, 63, FALSE),0)</f>
        <v>0.83122380927033801</v>
      </c>
      <c r="IM23">
        <f>IFERROR(VLOOKUP(_xlfn.NUMBERVALUE(MID(AT23, SEARCH("!", AT23)+1, SEARCH("+", AT23)-SEARCH("!", AT23)-1)), Rankings!$A$2:$BK$129, 63, FALSE),0)</f>
        <v>0</v>
      </c>
      <c r="IN23">
        <f>IFERROR(VLOOKUP(_xlfn.NUMBERVALUE(MID(AU23, SEARCH("!", AU23)+1, SEARCH("+", AU23)-SEARCH("!", AU23)-1)), Rankings!$A$2:$BK$129, 63, FALSE),0)</f>
        <v>0.44074302529024001</v>
      </c>
      <c r="IO23">
        <f>IFERROR(VLOOKUP(_xlfn.NUMBERVALUE(MID(AV23, SEARCH("!", AV23)+1, SEARCH("+", AV23)-SEARCH("!", AV23)-1)), Rankings!$A$2:$BK$129, 63, FALSE),0)</f>
        <v>0.65575840813392627</v>
      </c>
      <c r="IP23">
        <f>IFERROR(VLOOKUP(_xlfn.NUMBERVALUE(MID(AW23, SEARCH("!", AW23)+1, SEARCH("+", AW23)-SEARCH("!", AW23)-1)), Rankings!$A$2:$BK$129, 63, FALSE),0)</f>
        <v>0</v>
      </c>
      <c r="IQ23">
        <f>IFERROR(VLOOKUP(_xlfn.NUMBERVALUE(MID(AX23, SEARCH("!", AX23)+1, SEARCH("+", AX23)-SEARCH("!", AX23)-1)), Rankings!$A$2:$BK$129, 63, FALSE),0)</f>
        <v>0.54003685840701343</v>
      </c>
      <c r="IR23">
        <f>IFERROR(VLOOKUP(_xlfn.NUMBERVALUE(MID(AY23, SEARCH("!", AY23)+1, SEARCH("+", AY23)-SEARCH("!", AY23)-1)), Rankings!$A$2:$BK$129, 63, FALSE),0)</f>
        <v>0.65575840813392627</v>
      </c>
      <c r="IS23">
        <f>IFERROR(VLOOKUP(_xlfn.NUMBERVALUE(MID(AZ23, SEARCH("!", AZ23)+1, SEARCH("+", AZ23)-SEARCH("!", AZ23)-1)), Rankings!$A$2:$BK$129, 63, FALSE),0)</f>
        <v>0</v>
      </c>
      <c r="IT23">
        <f>IFERROR(VLOOKUP(_xlfn.NUMBERVALUE(MID(BA23, SEARCH("!", BA23)+1, SEARCH("+", BA23)-SEARCH("!", BA23)-1)), Rankings!$A$2:$BK$129, 63, FALSE),0)</f>
        <v>0</v>
      </c>
      <c r="IU23">
        <f>IFERROR(VLOOKUP(_xlfn.NUMBERVALUE(MID(BB23, SEARCH("!", BB23)+1, SEARCH("+", BB23)-SEARCH("!", BB23)-1)), Rankings!$A$2:$BK$129, 63, FALSE),0)</f>
        <v>0.91255548584178892</v>
      </c>
      <c r="IV23">
        <f>IFERROR(VLOOKUP(_xlfn.NUMBERVALUE(MID(BC23, SEARCH("!", BC23)+1, SEARCH("+", BC23)-SEARCH("!", BC23)-1)), Rankings!$A$2:$BK$129, 63, FALSE),0)</f>
        <v>0</v>
      </c>
      <c r="IW23">
        <f>IFERROR(VLOOKUP(_xlfn.NUMBERVALUE(MID(BD23, SEARCH("!", BD23)+1, SEARCH("+", BD23)-SEARCH("!", BD23)-1)), Rankings!$A$2:$BK$129, 63, FALSE),0)</f>
        <v>0.91255548584178892</v>
      </c>
      <c r="IX23">
        <f>IFERROR(VLOOKUP(_xlfn.NUMBERVALUE(MID(BE23, SEARCH("!", BE23)+1, SEARCH("+", BE23)-SEARCH("!", BE23)-1)), Rankings!$A$2:$BK$129, 63, FALSE),0)</f>
        <v>0.91255548584178892</v>
      </c>
      <c r="IY23">
        <f>IFERROR(VLOOKUP(_xlfn.NUMBERVALUE(MID(BF23, SEARCH("!", BF23)+1, SEARCH("+", BF23)-SEARCH("!", BF23)-1)), Rankings!$A$2:$BK$129, 63, FALSE),0)</f>
        <v>0</v>
      </c>
      <c r="IZ23">
        <f>IFERROR(VLOOKUP(_xlfn.NUMBERVALUE(MID(BG23, SEARCH("!", BG23)+1, SEARCH("+", BG23)-SEARCH("!", BG23)-1)), Rankings!$A$2:$BK$129, 63, FALSE),0)</f>
        <v>0.91255548584178892</v>
      </c>
      <c r="JA23">
        <f>IFERROR(VLOOKUP(_xlfn.NUMBERVALUE(MID(BH23, SEARCH("!", BH23)+1, SEARCH("+", BH23)-SEARCH("!", BH23)-1)), Rankings!$A$2:$BK$129, 63, FALSE),0)</f>
        <v>0</v>
      </c>
      <c r="JB23">
        <f>IFERROR(VLOOKUP(_xlfn.NUMBERVALUE(MID(BI23, SEARCH("!", BI23)+1, SEARCH("+", BI23)-SEARCH("!", BI23)-1)), Rankings!$A$2:$BK$129, 63, FALSE),0)</f>
        <v>0</v>
      </c>
      <c r="JC23">
        <f>IFERROR(VLOOKUP(_xlfn.NUMBERVALUE(MID(BJ23, SEARCH("!", BJ23)+1, SEARCH("+", BJ23)-SEARCH("!", BJ23)-1)), Rankings!$A$2:$BK$129, 63, FALSE),0)</f>
        <v>0.95123166606348908</v>
      </c>
      <c r="JD23">
        <f>IFERROR(VLOOKUP(_xlfn.NUMBERVALUE(MID(BK23, SEARCH("!", BK23)+1, SEARCH("+", BK23)-SEARCH("!", BK23)-1)), Rankings!$A$2:$BK$129, 63, FALSE),0)</f>
        <v>0</v>
      </c>
      <c r="JE23">
        <f>IFERROR(VLOOKUP(_xlfn.NUMBERVALUE(MID(BL23, SEARCH("!", BL23)+1, SEARCH("+", BL23)-SEARCH("!", BL23)-1)), Rankings!$A$2:$BK$129, 63, FALSE),0)</f>
        <v>0</v>
      </c>
      <c r="JF23">
        <f>IFERROR(VLOOKUP(_xlfn.NUMBERVALUE(MID(BM23, SEARCH("!", BM23)+1, SEARCH("+", BM23)-SEARCH("!", BM23)-1)), Rankings!$A$2:$BK$129, 63, FALSE),0)</f>
        <v>0</v>
      </c>
      <c r="JG23">
        <f>IFERROR(VLOOKUP(_xlfn.NUMBERVALUE(MID(BN23, SEARCH("!", BN23)+1, SEARCH("+", BN23)-SEARCH("!", BN23)-1)), Rankings!$A$2:$BK$129, 63, FALSE),0)</f>
        <v>0</v>
      </c>
      <c r="JH23">
        <f>IFERROR(VLOOKUP(_xlfn.NUMBERVALUE(MID(BO23, SEARCH("!", BO23)+1, SEARCH("+", BO23)-SEARCH("!", BO23)-1)), Rankings!$A$2:$BK$129, 63, FALSE),0)</f>
        <v>0</v>
      </c>
      <c r="JI23">
        <f>IFERROR(VLOOKUP(_xlfn.NUMBERVALUE(MID(BP23, SEARCH("!", BP23)+1, SEARCH("+", BP23)-SEARCH("!", BP23)-1)), Rankings!$A$2:$BK$129, 63, FALSE),0)</f>
        <v>0</v>
      </c>
      <c r="JJ23">
        <f>IFERROR(VLOOKUP(_xlfn.NUMBERVALUE(MID(BQ23, SEARCH("!", BQ23)+1, SEARCH("+", BQ23)-SEARCH("!", BQ23)-1)), Rankings!$A$2:$BK$129, 63, FALSE),0)</f>
        <v>0</v>
      </c>
      <c r="JK23">
        <f>IFERROR(VLOOKUP(_xlfn.NUMBERVALUE(MID(BR23, SEARCH("!", BR23)+1, SEARCH("+", BR23)-SEARCH("!", BR23)-1)), Rankings!$A$2:$BK$129, 63, FALSE),0)</f>
        <v>0</v>
      </c>
      <c r="JL23">
        <f>IFERROR(VLOOKUP(_xlfn.NUMBERVALUE(MID(BS23, SEARCH("!", BS23)+1, SEARCH("+", BS23)-SEARCH("!", BS23)-1)), Rankings!$A$2:$BK$129, 63, FALSE),0)</f>
        <v>0</v>
      </c>
      <c r="JM23">
        <f>IFERROR(VLOOKUP(_xlfn.NUMBERVALUE(MID(BT23, SEARCH("!", BT23)+1, SEARCH("+", BT23)-SEARCH("!", BT23)-1)), Rankings!$A$2:$BK$129, 63, FALSE),0)</f>
        <v>0</v>
      </c>
      <c r="JN23">
        <f>IFERROR(VLOOKUP(_xlfn.NUMBERVALUE(MID(BU23, SEARCH("!", BU23)+1, SEARCH("+", BU23)-SEARCH("!", BU23)-1)), Rankings!$A$2:$BK$129, 63, FALSE),0)</f>
        <v>0</v>
      </c>
      <c r="JO23">
        <f>IFERROR(VLOOKUP(_xlfn.NUMBERVALUE(MID(BV23, SEARCH("!", BV23)+1, SEARCH("+", BV23)-SEARCH("!", BV23)-1)), Rankings!$A$2:$BK$129, 63, FALSE),0)</f>
        <v>0</v>
      </c>
      <c r="JP23">
        <f>IFERROR(VLOOKUP(_xlfn.NUMBERVALUE(MID(BW23, SEARCH("!", BW23)+1, SEARCH("+", BW23)-SEARCH("!", BW23)-1)), Rankings!$A$2:$BK$129, 63, FALSE),0)</f>
        <v>0</v>
      </c>
      <c r="JQ23">
        <f>IFERROR(VLOOKUP(_xlfn.NUMBERVALUE(MID(BX23, SEARCH("!", BX23)+1, SEARCH("+", BX23)-SEARCH("!", BX23)-1)), Rankings!$A$2:$BK$129, 63, FALSE),0)</f>
        <v>0</v>
      </c>
      <c r="JR23">
        <f>IFERROR(VLOOKUP(_xlfn.NUMBERVALUE(MID(BY23, SEARCH("!", BY23)+1, SEARCH("+", BY23)-SEARCH("!", BY23)-1)), Rankings!$A$2:$BK$129, 63, FALSE),0)</f>
        <v>0</v>
      </c>
      <c r="JS23">
        <f>IFERROR(VLOOKUP(_xlfn.NUMBERVALUE(MID(BZ23, SEARCH("!", BZ23)+1, SEARCH("+", BZ23)-SEARCH("!", BZ23)-1)), Rankings!$A$2:$BK$129, 63, FALSE),0)</f>
        <v>0</v>
      </c>
      <c r="JT23">
        <f>IFERROR(VLOOKUP(_xlfn.NUMBERVALUE(MID(CA23, SEARCH("!", CA23)+1, SEARCH("+", CA23)-SEARCH("!", CA23)-1)), Rankings!$A$2:$BK$129, 63, FALSE),0)</f>
        <v>0</v>
      </c>
      <c r="JU23">
        <f>IFERROR(VLOOKUP(_xlfn.NUMBERVALUE(MID(CB23, SEARCH("!", CB23)+1, SEARCH("+", CB23)-SEARCH("!", CB23)-1)), Rankings!$A$2:$BK$129, 63, FALSE),0)</f>
        <v>0</v>
      </c>
      <c r="JV23">
        <f>IFERROR(VLOOKUP(_xlfn.NUMBERVALUE(MID(CC23, SEARCH("!", CC23)+1, SEARCH("+", CC23)-SEARCH("!", CC23)-1)), Rankings!$A$2:$BK$129, 63, FALSE),0)</f>
        <v>0</v>
      </c>
      <c r="JW23">
        <f>IFERROR(VLOOKUP(_xlfn.NUMBERVALUE(MID(CD23, SEARCH("!", CD23)+1, SEARCH("+", CD23)-SEARCH("!", CD23)-1)), Rankings!$A$2:$BK$129, 63, FALSE),0)</f>
        <v>0</v>
      </c>
      <c r="JX23">
        <f>IFERROR(VLOOKUP(_xlfn.NUMBERVALUE(MID(CE23, SEARCH("!", CE23)+1, SEARCH("+", CE23)-SEARCH("!", CE23)-1)), Rankings!$A$2:$BK$129, 63, FALSE),0)</f>
        <v>0</v>
      </c>
      <c r="JY23">
        <f>IFERROR(VLOOKUP(_xlfn.NUMBERVALUE(MID(CF23, SEARCH("!", CF23)+1, SEARCH("+", CF23)-SEARCH("!", CF23)-1)), Rankings!$A$2:$BK$129, 63, FALSE),0)</f>
        <v>0</v>
      </c>
      <c r="JZ23">
        <f>IFERROR(VLOOKUP(_xlfn.NUMBERVALUE(MID(CG23, SEARCH("!", CG23)+1, SEARCH("+", CG23)-SEARCH("!", CG23)-1)), Rankings!$A$2:$BK$129, 63, FALSE),0)</f>
        <v>0</v>
      </c>
      <c r="KA23">
        <f>IFERROR(VLOOKUP(_xlfn.NUMBERVALUE(MID(CH23, SEARCH("!", CH23)+1, SEARCH("+", CH23)-SEARCH("!", CH23)-1)), Rankings!$A$2:$BK$129, 63, FALSE),0)</f>
        <v>0</v>
      </c>
      <c r="KB23">
        <f>IFERROR(VLOOKUP(_xlfn.NUMBERVALUE(MID(CI23, SEARCH("!", CI23)+1, SEARCH("+", CI23)-SEARCH("!", CI23)-1)), Rankings!$A$2:$BK$129, 63, FALSE),0)</f>
        <v>0</v>
      </c>
      <c r="KC23">
        <f>IFERROR(VLOOKUP(_xlfn.NUMBERVALUE(MID(CJ23, SEARCH("!", CJ23)+1, SEARCH("+", CJ23)-SEARCH("!", CJ23)-1)), Rankings!$A$2:$BK$129, 63, FALSE),0)</f>
        <v>0</v>
      </c>
      <c r="KD23">
        <f>IFERROR(VLOOKUP(_xlfn.NUMBERVALUE(MID(CK23, SEARCH("!", CK23)+1, SEARCH("+", CK23)-SEARCH("!", CK23)-1)), Rankings!$A$2:$BK$129, 63, FALSE),0)</f>
        <v>0</v>
      </c>
      <c r="KE23">
        <f>IFERROR(VLOOKUP(_xlfn.NUMBERVALUE(MID(CL23, SEARCH("!", CL23)+1, SEARCH("+", CL23)-SEARCH("!", CL23)-1)), Rankings!$A$2:$BK$129, 63, FALSE),0)</f>
        <v>0</v>
      </c>
      <c r="KF23">
        <f>IFERROR(VLOOKUP(_xlfn.NUMBERVALUE(MID(CM23, SEARCH("!", CM23)+1, SEARCH("+", CM23)-SEARCH("!", CM23)-1)), Rankings!$A$2:$BK$129, 63, FALSE),0)</f>
        <v>0</v>
      </c>
      <c r="KG23">
        <f>IFERROR(VLOOKUP(_xlfn.NUMBERVALUE(MID(CN23, SEARCH("!", CN23)+1, SEARCH("+", CN23)-SEARCH("!", CN23)-1)), Rankings!$A$2:$BK$129, 63, FALSE),0)</f>
        <v>0</v>
      </c>
      <c r="KH23">
        <f>IFERROR(VLOOKUP(_xlfn.NUMBERVALUE(MID(CO23, SEARCH("!", CO23)+1, SEARCH("+", CO23)-SEARCH("!", CO23)-1)), Rankings!$A$2:$BK$129, 63, FALSE),0)</f>
        <v>0</v>
      </c>
      <c r="KJ23" s="28">
        <f t="shared" si="116"/>
        <v>247</v>
      </c>
      <c r="KK23" s="28">
        <f t="shared" si="117"/>
        <v>289</v>
      </c>
      <c r="KL23" s="28">
        <f t="shared" si="118"/>
        <v>14</v>
      </c>
      <c r="KM23" s="28">
        <f t="shared" si="119"/>
        <v>74</v>
      </c>
      <c r="KN23" s="28">
        <f t="shared" si="120"/>
        <v>0</v>
      </c>
      <c r="KO23" s="28">
        <f t="shared" si="121"/>
        <v>204</v>
      </c>
      <c r="KP23" s="28">
        <f t="shared" si="122"/>
        <v>424.33333333333331</v>
      </c>
      <c r="KQ23" s="28">
        <f t="shared" si="123"/>
        <v>204</v>
      </c>
      <c r="KS23" s="27" t="str">
        <f t="shared" si="124"/>
        <v>19</v>
      </c>
      <c r="KT23" s="27" t="str">
        <f t="shared" si="125"/>
        <v>18</v>
      </c>
      <c r="KU23" s="27" t="str">
        <f t="shared" si="126"/>
        <v>22</v>
      </c>
      <c r="KV23" s="27" t="str">
        <f t="shared" si="127"/>
        <v>25</v>
      </c>
      <c r="KW23" s="27">
        <f t="shared" si="128"/>
        <v>0</v>
      </c>
      <c r="KX23" s="27" t="str">
        <f t="shared" si="129"/>
        <v>15</v>
      </c>
      <c r="KY23" s="27" t="str">
        <f t="shared" si="130"/>
        <v>15</v>
      </c>
      <c r="KZ23" s="27">
        <f t="shared" si="131"/>
        <v>0</v>
      </c>
      <c r="LA23" s="27" t="str">
        <f t="shared" si="132"/>
        <v>16</v>
      </c>
      <c r="LB23" s="27" t="str">
        <f t="shared" si="133"/>
        <v>27</v>
      </c>
      <c r="LC23" s="27">
        <f t="shared" si="134"/>
        <v>0</v>
      </c>
      <c r="LD23" s="27" t="str">
        <f t="shared" si="135"/>
        <v>31</v>
      </c>
      <c r="LE23" s="27" t="str">
        <f t="shared" si="136"/>
        <v>26</v>
      </c>
      <c r="LF23" s="27" t="str">
        <f t="shared" si="137"/>
        <v>14</v>
      </c>
      <c r="LG23" s="27" t="str">
        <f t="shared" si="138"/>
        <v>15</v>
      </c>
      <c r="LH23" s="27">
        <f t="shared" si="139"/>
        <v>0</v>
      </c>
      <c r="LI23" s="27" t="str">
        <f t="shared" si="140"/>
        <v>34</v>
      </c>
      <c r="LJ23" s="27">
        <f t="shared" si="141"/>
        <v>0</v>
      </c>
      <c r="LK23" s="27" t="str">
        <f t="shared" si="142"/>
        <v>16</v>
      </c>
      <c r="LL23" s="27">
        <f t="shared" si="143"/>
        <v>0</v>
      </c>
      <c r="LM23" s="27" t="str">
        <f t="shared" si="144"/>
        <v>12</v>
      </c>
      <c r="LN23" s="27" t="str">
        <f t="shared" si="145"/>
        <v>27</v>
      </c>
      <c r="LO23" s="27">
        <f t="shared" si="146"/>
        <v>0</v>
      </c>
      <c r="LP23" s="27">
        <f t="shared" si="147"/>
        <v>0</v>
      </c>
      <c r="LQ23" s="27" t="str">
        <f t="shared" si="148"/>
        <v>10</v>
      </c>
      <c r="LR23" s="27">
        <f t="shared" si="149"/>
        <v>0</v>
      </c>
      <c r="LS23" s="27" t="str">
        <f t="shared" si="150"/>
        <v>26</v>
      </c>
      <c r="LT23" s="27">
        <f t="shared" si="151"/>
        <v>0</v>
      </c>
      <c r="LU23" s="27">
        <f t="shared" si="152"/>
        <v>0</v>
      </c>
      <c r="LV23" s="27" t="str">
        <f t="shared" si="153"/>
        <v>38</v>
      </c>
      <c r="LW23" s="27" t="str">
        <f t="shared" si="154"/>
        <v>21</v>
      </c>
      <c r="LX23" s="27">
        <f t="shared" si="155"/>
        <v>0</v>
      </c>
      <c r="LY23" s="27" t="str">
        <f t="shared" si="156"/>
        <v>12</v>
      </c>
      <c r="LZ23" s="27" t="str">
        <f t="shared" si="157"/>
        <v>7</v>
      </c>
      <c r="MA23" s="27">
        <f t="shared" si="158"/>
        <v>0</v>
      </c>
      <c r="MB23" s="27" t="str">
        <f t="shared" si="159"/>
        <v>23</v>
      </c>
      <c r="MC23" s="27" t="str">
        <f t="shared" si="160"/>
        <v>18</v>
      </c>
      <c r="MD23" s="27">
        <f t="shared" si="161"/>
        <v>0</v>
      </c>
      <c r="ME23" s="27" t="str">
        <f t="shared" si="162"/>
        <v>21</v>
      </c>
      <c r="MF23" s="27" t="str">
        <f t="shared" si="163"/>
        <v>26</v>
      </c>
      <c r="MG23" s="27">
        <f t="shared" si="164"/>
        <v>0</v>
      </c>
      <c r="MH23" s="27">
        <f t="shared" si="165"/>
        <v>0</v>
      </c>
      <c r="MI23" s="27" t="str">
        <f t="shared" si="166"/>
        <v>17</v>
      </c>
      <c r="MJ23" s="27">
        <f t="shared" si="167"/>
        <v>0</v>
      </c>
      <c r="MK23" s="27" t="str">
        <f t="shared" si="168"/>
        <v>23</v>
      </c>
      <c r="ML23" s="27" t="str">
        <f t="shared" si="169"/>
        <v>20</v>
      </c>
      <c r="MM23" s="27">
        <f t="shared" si="170"/>
        <v>0</v>
      </c>
      <c r="MN23" s="27" t="str">
        <f t="shared" si="171"/>
        <v>26</v>
      </c>
      <c r="MO23" s="27">
        <f t="shared" si="172"/>
        <v>0</v>
      </c>
      <c r="MP23" s="27">
        <f t="shared" si="173"/>
        <v>0</v>
      </c>
      <c r="MQ23" s="27" t="str">
        <f t="shared" si="174"/>
        <v>4</v>
      </c>
      <c r="MR23" s="27">
        <f t="shared" si="175"/>
        <v>0</v>
      </c>
      <c r="MS23" s="27">
        <f t="shared" si="176"/>
        <v>0</v>
      </c>
      <c r="MT23" s="27">
        <f t="shared" si="177"/>
        <v>0</v>
      </c>
      <c r="MU23" s="27">
        <f t="shared" si="178"/>
        <v>0</v>
      </c>
      <c r="MV23" s="27">
        <f t="shared" si="179"/>
        <v>0</v>
      </c>
      <c r="MW23" s="27">
        <f t="shared" si="180"/>
        <v>0</v>
      </c>
      <c r="MX23" s="27">
        <f t="shared" si="181"/>
        <v>0</v>
      </c>
      <c r="MY23" s="27">
        <f t="shared" si="182"/>
        <v>0</v>
      </c>
      <c r="MZ23" s="27">
        <f t="shared" si="183"/>
        <v>0</v>
      </c>
      <c r="NA23" s="27">
        <f t="shared" si="184"/>
        <v>0</v>
      </c>
      <c r="NB23" s="27">
        <f t="shared" si="185"/>
        <v>0</v>
      </c>
      <c r="NC23" s="27">
        <f t="shared" si="186"/>
        <v>0</v>
      </c>
      <c r="ND23" s="27">
        <f t="shared" si="187"/>
        <v>0</v>
      </c>
      <c r="NE23" s="27">
        <f t="shared" si="188"/>
        <v>0</v>
      </c>
      <c r="NF23" s="27">
        <f t="shared" si="189"/>
        <v>0</v>
      </c>
      <c r="NG23" s="27">
        <f t="shared" si="190"/>
        <v>0</v>
      </c>
      <c r="NH23" s="27">
        <f t="shared" si="191"/>
        <v>0</v>
      </c>
      <c r="NI23" s="27">
        <f t="shared" si="192"/>
        <v>0</v>
      </c>
      <c r="NJ23" s="27">
        <f t="shared" si="193"/>
        <v>0</v>
      </c>
      <c r="NK23" s="27">
        <f t="shared" si="194"/>
        <v>0</v>
      </c>
      <c r="NL23" s="27">
        <f t="shared" si="195"/>
        <v>0</v>
      </c>
      <c r="NM23" s="27">
        <f t="shared" si="196"/>
        <v>0</v>
      </c>
      <c r="NN23" s="27">
        <f t="shared" si="197"/>
        <v>0</v>
      </c>
      <c r="NO23" s="27">
        <f t="shared" si="198"/>
        <v>0</v>
      </c>
      <c r="NP23" s="27">
        <f t="shared" si="199"/>
        <v>0</v>
      </c>
      <c r="NQ23" s="27">
        <f t="shared" si="200"/>
        <v>0</v>
      </c>
      <c r="NR23" s="27">
        <f t="shared" si="201"/>
        <v>0</v>
      </c>
      <c r="NS23" s="27">
        <f t="shared" si="202"/>
        <v>0</v>
      </c>
      <c r="NT23" s="27">
        <f t="shared" si="203"/>
        <v>0</v>
      </c>
      <c r="NU23" s="27">
        <f t="shared" si="204"/>
        <v>0</v>
      </c>
      <c r="NV23" s="27">
        <f t="shared" si="205"/>
        <v>0</v>
      </c>
      <c r="NX23" s="28">
        <f t="shared" si="206"/>
        <v>179</v>
      </c>
      <c r="NY23" s="28">
        <f t="shared" si="207"/>
        <v>230</v>
      </c>
      <c r="NZ23" s="28">
        <f t="shared" si="208"/>
        <v>17</v>
      </c>
      <c r="OA23" s="28">
        <f t="shared" si="209"/>
        <v>85</v>
      </c>
      <c r="OB23" s="28">
        <f t="shared" si="210"/>
        <v>0</v>
      </c>
      <c r="OC23" s="28">
        <f t="shared" si="211"/>
        <v>131</v>
      </c>
      <c r="OD23" s="28">
        <f t="shared" si="212"/>
        <v>349.16666666666669</v>
      </c>
      <c r="OE23" s="28">
        <f t="shared" si="213"/>
        <v>131</v>
      </c>
      <c r="OG23" s="27" t="str">
        <f t="shared" si="214"/>
        <v>15</v>
      </c>
      <c r="OH23" s="27" t="str">
        <f t="shared" si="215"/>
        <v>8</v>
      </c>
      <c r="OI23" s="27" t="str">
        <f t="shared" si="216"/>
        <v>12</v>
      </c>
      <c r="OJ23" s="27" t="str">
        <f t="shared" si="217"/>
        <v>8</v>
      </c>
      <c r="OK23" s="27">
        <f t="shared" si="218"/>
        <v>0</v>
      </c>
      <c r="OL23" s="27" t="str">
        <f t="shared" si="219"/>
        <v>13</v>
      </c>
      <c r="OM23" s="27" t="str">
        <f t="shared" si="220"/>
        <v>21</v>
      </c>
      <c r="ON23" s="27">
        <f t="shared" si="221"/>
        <v>0</v>
      </c>
      <c r="OO23" s="27" t="str">
        <f t="shared" si="222"/>
        <v>13</v>
      </c>
      <c r="OP23" s="27" t="str">
        <f t="shared" si="223"/>
        <v>17</v>
      </c>
      <c r="OQ23" s="27">
        <f t="shared" si="224"/>
        <v>0</v>
      </c>
      <c r="OR23" s="27" t="str">
        <f t="shared" si="225"/>
        <v>10</v>
      </c>
      <c r="OS23" s="27" t="str">
        <f t="shared" si="226"/>
        <v>14</v>
      </c>
      <c r="OT23" s="27" t="str">
        <f t="shared" si="227"/>
        <v>17</v>
      </c>
      <c r="OU23" s="27" t="str">
        <f t="shared" si="228"/>
        <v>19</v>
      </c>
      <c r="OV23" s="27">
        <f t="shared" si="229"/>
        <v>0</v>
      </c>
      <c r="OW23" s="27" t="str">
        <f t="shared" si="230"/>
        <v>16</v>
      </c>
      <c r="OX23" s="27">
        <f t="shared" si="231"/>
        <v>0</v>
      </c>
      <c r="OY23" s="27" t="str">
        <f t="shared" si="232"/>
        <v>17</v>
      </c>
      <c r="OZ23" s="27">
        <f t="shared" si="233"/>
        <v>0</v>
      </c>
      <c r="PA23" s="27" t="str">
        <f t="shared" si="234"/>
        <v>22</v>
      </c>
      <c r="PB23" s="27" t="str">
        <f t="shared" si="235"/>
        <v>25</v>
      </c>
      <c r="PC23" s="27">
        <f t="shared" si="236"/>
        <v>0</v>
      </c>
      <c r="PD23" s="27">
        <f t="shared" si="237"/>
        <v>0</v>
      </c>
      <c r="PE23" s="27" t="str">
        <f t="shared" si="238"/>
        <v>18</v>
      </c>
      <c r="PF23" s="27">
        <f t="shared" si="239"/>
        <v>0</v>
      </c>
      <c r="PG23" s="27" t="str">
        <f t="shared" si="240"/>
        <v>13</v>
      </c>
      <c r="PH23" s="27">
        <f t="shared" si="241"/>
        <v>0</v>
      </c>
      <c r="PI23" s="27">
        <f t="shared" si="242"/>
        <v>0</v>
      </c>
      <c r="PJ23" s="27" t="str">
        <f t="shared" si="243"/>
        <v>9</v>
      </c>
      <c r="PK23" s="27" t="str">
        <f t="shared" si="244"/>
        <v>9</v>
      </c>
      <c r="PL23" s="27">
        <f t="shared" si="245"/>
        <v>0</v>
      </c>
      <c r="PM23" s="27" t="str">
        <f t="shared" si="246"/>
        <v>29</v>
      </c>
      <c r="PN23" s="27" t="str">
        <f t="shared" si="247"/>
        <v>15</v>
      </c>
      <c r="PO23" s="27">
        <f t="shared" si="248"/>
        <v>0</v>
      </c>
      <c r="PP23" s="27" t="str">
        <f t="shared" si="249"/>
        <v>16</v>
      </c>
      <c r="PQ23" s="27" t="str">
        <f t="shared" si="250"/>
        <v>5</v>
      </c>
      <c r="PR23" s="27">
        <f t="shared" si="251"/>
        <v>0</v>
      </c>
      <c r="PS23" s="27" t="str">
        <f t="shared" si="252"/>
        <v>15</v>
      </c>
      <c r="PT23" s="27" t="str">
        <f t="shared" si="253"/>
        <v>12</v>
      </c>
      <c r="PU23" s="27">
        <f t="shared" si="254"/>
        <v>0</v>
      </c>
      <c r="PV23" s="27">
        <f t="shared" si="255"/>
        <v>0</v>
      </c>
      <c r="PW23" s="27" t="str">
        <f t="shared" si="256"/>
        <v>28</v>
      </c>
      <c r="PX23" s="27">
        <f t="shared" si="257"/>
        <v>0</v>
      </c>
      <c r="PY23" s="27" t="str">
        <f t="shared" si="258"/>
        <v>14</v>
      </c>
      <c r="PZ23" s="27" t="str">
        <f t="shared" si="259"/>
        <v>25</v>
      </c>
      <c r="QA23" s="27">
        <f t="shared" si="260"/>
        <v>0</v>
      </c>
      <c r="QB23" s="27" t="str">
        <f t="shared" si="261"/>
        <v>25</v>
      </c>
      <c r="QC23" s="27">
        <f t="shared" si="262"/>
        <v>0</v>
      </c>
      <c r="QD23" s="27">
        <f t="shared" si="263"/>
        <v>0</v>
      </c>
      <c r="QE23" s="27" t="str">
        <f t="shared" si="264"/>
        <v>31</v>
      </c>
      <c r="QF23" s="27">
        <f t="shared" si="265"/>
        <v>0</v>
      </c>
      <c r="QG23" s="27">
        <f t="shared" si="266"/>
        <v>0</v>
      </c>
      <c r="QH23" s="27">
        <f t="shared" si="267"/>
        <v>0</v>
      </c>
      <c r="QI23" s="27">
        <f t="shared" si="268"/>
        <v>0</v>
      </c>
      <c r="QJ23" s="27">
        <f t="shared" si="269"/>
        <v>0</v>
      </c>
      <c r="QK23" s="27">
        <f t="shared" si="270"/>
        <v>0</v>
      </c>
      <c r="QL23" s="27">
        <f t="shared" si="271"/>
        <v>0</v>
      </c>
      <c r="QM23" s="27">
        <f t="shared" si="272"/>
        <v>0</v>
      </c>
      <c r="QN23" s="27">
        <f t="shared" si="273"/>
        <v>0</v>
      </c>
      <c r="QO23" s="27">
        <f t="shared" si="274"/>
        <v>0</v>
      </c>
      <c r="QP23" s="27">
        <f t="shared" si="275"/>
        <v>0</v>
      </c>
      <c r="QQ23" s="27">
        <f t="shared" si="276"/>
        <v>0</v>
      </c>
      <c r="QR23" s="27">
        <f t="shared" si="277"/>
        <v>0</v>
      </c>
      <c r="QS23" s="27">
        <f t="shared" si="278"/>
        <v>0</v>
      </c>
      <c r="QT23" s="27">
        <f t="shared" si="279"/>
        <v>0</v>
      </c>
      <c r="QU23" s="27">
        <f t="shared" si="280"/>
        <v>0</v>
      </c>
      <c r="QV23" s="27">
        <f t="shared" si="281"/>
        <v>0</v>
      </c>
      <c r="QW23" s="27">
        <f t="shared" si="282"/>
        <v>0</v>
      </c>
      <c r="QX23" s="27">
        <f t="shared" si="283"/>
        <v>0</v>
      </c>
      <c r="QY23" s="27">
        <f t="shared" si="284"/>
        <v>0</v>
      </c>
      <c r="QZ23" s="27">
        <f t="shared" si="285"/>
        <v>0</v>
      </c>
      <c r="RA23" s="27">
        <f t="shared" si="286"/>
        <v>0</v>
      </c>
      <c r="RB23" s="27">
        <f t="shared" si="287"/>
        <v>0</v>
      </c>
      <c r="RC23" s="27">
        <f t="shared" si="288"/>
        <v>0</v>
      </c>
      <c r="RD23" s="27">
        <f t="shared" si="289"/>
        <v>0</v>
      </c>
      <c r="RE23" s="27">
        <f t="shared" si="290"/>
        <v>0</v>
      </c>
      <c r="RF23" s="27">
        <f t="shared" si="291"/>
        <v>0</v>
      </c>
      <c r="RG23" s="27">
        <f t="shared" si="292"/>
        <v>0</v>
      </c>
      <c r="RH23" s="27">
        <f t="shared" si="293"/>
        <v>0</v>
      </c>
      <c r="RI23" s="27">
        <f t="shared" si="294"/>
        <v>0</v>
      </c>
      <c r="RJ23" s="27">
        <f t="shared" si="295"/>
        <v>0</v>
      </c>
      <c r="RL23" s="28">
        <f t="shared" si="296"/>
        <v>108</v>
      </c>
      <c r="RM23" s="28">
        <f t="shared" si="297"/>
        <v>137</v>
      </c>
      <c r="RN23" s="28">
        <f t="shared" si="298"/>
        <v>4</v>
      </c>
      <c r="RO23" s="28">
        <f t="shared" si="299"/>
        <v>36</v>
      </c>
      <c r="RP23" s="28">
        <f t="shared" si="300"/>
        <v>0</v>
      </c>
      <c r="RQ23" s="28">
        <f t="shared" si="301"/>
        <v>191.66666666666666</v>
      </c>
      <c r="RT23" s="27" t="str">
        <f t="shared" si="302"/>
        <v>7</v>
      </c>
      <c r="RU23" s="27" t="str">
        <f t="shared" si="303"/>
        <v>10</v>
      </c>
      <c r="RV23" s="27" t="str">
        <f t="shared" si="304"/>
        <v>11</v>
      </c>
      <c r="RW23" s="27" t="str">
        <f t="shared" si="305"/>
        <v>10</v>
      </c>
      <c r="RX23" s="27" t="str">
        <f t="shared" si="306"/>
        <v>0</v>
      </c>
      <c r="RY23" s="27" t="str">
        <f t="shared" si="307"/>
        <v>8</v>
      </c>
      <c r="RZ23" s="27" t="str">
        <f t="shared" si="308"/>
        <v>5</v>
      </c>
      <c r="SA23" s="27" t="str">
        <f t="shared" si="309"/>
        <v>0</v>
      </c>
      <c r="SB23" s="27" t="str">
        <f t="shared" si="310"/>
        <v>7</v>
      </c>
      <c r="SC23" s="27" t="str">
        <f t="shared" si="311"/>
        <v>10</v>
      </c>
      <c r="SD23" s="27" t="str">
        <f t="shared" si="312"/>
        <v>0</v>
      </c>
      <c r="SE23" s="27" t="str">
        <f t="shared" si="313"/>
        <v>16</v>
      </c>
      <c r="SF23" s="27" t="str">
        <f t="shared" si="314"/>
        <v>13</v>
      </c>
      <c r="SG23" s="27" t="str">
        <f t="shared" si="315"/>
        <v>4</v>
      </c>
      <c r="SH23" s="27" t="str">
        <f t="shared" si="316"/>
        <v>9</v>
      </c>
      <c r="SI23" s="27" t="str">
        <f t="shared" si="317"/>
        <v>0</v>
      </c>
      <c r="SJ23" s="27" t="str">
        <f t="shared" si="318"/>
        <v>14</v>
      </c>
      <c r="SK23" s="27" t="str">
        <f t="shared" si="319"/>
        <v>0</v>
      </c>
      <c r="SL23" s="27" t="str">
        <f t="shared" si="320"/>
        <v>6</v>
      </c>
      <c r="SM23" s="27" t="str">
        <f t="shared" si="321"/>
        <v>0</v>
      </c>
      <c r="SN23" s="27" t="str">
        <f t="shared" si="322"/>
        <v>5</v>
      </c>
      <c r="SO23" s="27" t="str">
        <f t="shared" si="323"/>
        <v>9</v>
      </c>
      <c r="SP23" s="27" t="str">
        <f t="shared" si="324"/>
        <v>0</v>
      </c>
      <c r="SQ23" s="27" t="str">
        <f t="shared" si="325"/>
        <v>0</v>
      </c>
      <c r="SR23" s="27" t="str">
        <f t="shared" si="326"/>
        <v>7</v>
      </c>
      <c r="SS23" s="27" t="str">
        <f t="shared" si="327"/>
        <v>0</v>
      </c>
      <c r="ST23" s="27" t="str">
        <f t="shared" si="328"/>
        <v>7</v>
      </c>
      <c r="SU23" s="27" t="str">
        <f t="shared" si="329"/>
        <v>0</v>
      </c>
      <c r="SV23" s="27" t="str">
        <f t="shared" si="330"/>
        <v>0</v>
      </c>
      <c r="SW23" s="27" t="str">
        <f t="shared" si="331"/>
        <v>11</v>
      </c>
      <c r="SX23" s="27" t="str">
        <f t="shared" si="332"/>
        <v>14</v>
      </c>
      <c r="SY23" s="27" t="str">
        <f t="shared" si="333"/>
        <v>0</v>
      </c>
      <c r="SZ23" s="27" t="str">
        <f t="shared" si="334"/>
        <v>6</v>
      </c>
      <c r="TA23" s="27" t="str">
        <f t="shared" si="335"/>
        <v>6</v>
      </c>
      <c r="TB23" s="27" t="str">
        <f t="shared" si="336"/>
        <v>0</v>
      </c>
      <c r="TC23" s="27" t="str">
        <f t="shared" si="337"/>
        <v>11</v>
      </c>
      <c r="TD23" s="27" t="str">
        <f t="shared" si="338"/>
        <v>12</v>
      </c>
      <c r="TE23" s="27" t="str">
        <f t="shared" si="339"/>
        <v>0</v>
      </c>
      <c r="TF23" s="27" t="str">
        <f t="shared" si="340"/>
        <v>9</v>
      </c>
      <c r="TG23" s="27" t="str">
        <f t="shared" si="341"/>
        <v>12</v>
      </c>
      <c r="TH23" s="27" t="str">
        <f t="shared" si="342"/>
        <v>0</v>
      </c>
      <c r="TI23" s="27" t="str">
        <f t="shared" si="343"/>
        <v>0</v>
      </c>
      <c r="TJ23" s="27" t="str">
        <f t="shared" si="344"/>
        <v>8</v>
      </c>
      <c r="TK23" s="27" t="str">
        <f t="shared" si="345"/>
        <v>0</v>
      </c>
      <c r="TL23" s="27" t="str">
        <f t="shared" si="346"/>
        <v>11</v>
      </c>
      <c r="TM23" s="27" t="str">
        <f t="shared" si="347"/>
        <v>11</v>
      </c>
      <c r="TN23" s="27" t="str">
        <f t="shared" si="348"/>
        <v>0</v>
      </c>
      <c r="TO23" s="27" t="str">
        <f t="shared" si="349"/>
        <v>13</v>
      </c>
      <c r="TP23" s="27" t="str">
        <f t="shared" si="350"/>
        <v>0</v>
      </c>
      <c r="TQ23" s="27" t="str">
        <f t="shared" si="351"/>
        <v>0</v>
      </c>
      <c r="TR23" s="27" t="str">
        <f t="shared" si="352"/>
        <v>3</v>
      </c>
      <c r="TS23" s="27" t="str">
        <f t="shared" si="353"/>
        <v>0</v>
      </c>
      <c r="TT23" s="27" t="str">
        <f t="shared" si="354"/>
        <v>0</v>
      </c>
      <c r="TU23" s="27" t="str">
        <f t="shared" si="355"/>
        <v>0</v>
      </c>
      <c r="TV23" s="27" t="str">
        <f t="shared" si="356"/>
        <v>0</v>
      </c>
      <c r="TW23" s="27" t="str">
        <f t="shared" si="357"/>
        <v>0</v>
      </c>
      <c r="TX23" s="27" t="str">
        <f t="shared" si="358"/>
        <v>0</v>
      </c>
      <c r="TY23" s="27" t="str">
        <f t="shared" si="359"/>
        <v>0</v>
      </c>
      <c r="TZ23" s="27" t="str">
        <f t="shared" si="360"/>
        <v>0</v>
      </c>
      <c r="UA23" s="27" t="str">
        <f t="shared" si="361"/>
        <v>0</v>
      </c>
      <c r="UB23" s="27" t="str">
        <f t="shared" si="362"/>
        <v>0</v>
      </c>
      <c r="UC23" s="27" t="str">
        <f t="shared" si="363"/>
        <v>0</v>
      </c>
      <c r="UD23" s="27" t="str">
        <f t="shared" si="364"/>
        <v>0</v>
      </c>
      <c r="UE23" s="27" t="str">
        <f t="shared" si="365"/>
        <v>0</v>
      </c>
      <c r="UF23" s="27" t="str">
        <f t="shared" si="366"/>
        <v>0</v>
      </c>
      <c r="UG23" s="27" t="str">
        <f t="shared" si="367"/>
        <v>0</v>
      </c>
      <c r="UH23" s="27" t="str">
        <f t="shared" si="368"/>
        <v>0</v>
      </c>
      <c r="UI23" s="27" t="str">
        <f t="shared" si="369"/>
        <v>0</v>
      </c>
      <c r="UJ23" s="27" t="str">
        <f t="shared" si="370"/>
        <v>0</v>
      </c>
      <c r="UK23" s="27" t="str">
        <f t="shared" si="371"/>
        <v>0</v>
      </c>
      <c r="UL23" s="27" t="str">
        <f t="shared" si="372"/>
        <v>0</v>
      </c>
      <c r="UM23" s="27" t="str">
        <f t="shared" si="373"/>
        <v>0</v>
      </c>
      <c r="UN23" s="27" t="str">
        <f t="shared" si="374"/>
        <v>0</v>
      </c>
      <c r="UO23" s="27" t="str">
        <f t="shared" si="375"/>
        <v>0</v>
      </c>
      <c r="UP23" s="27" t="str">
        <f t="shared" si="376"/>
        <v>0</v>
      </c>
      <c r="UQ23" s="27" t="str">
        <f t="shared" si="377"/>
        <v>0</v>
      </c>
      <c r="UR23" s="27" t="str">
        <f t="shared" si="378"/>
        <v>0</v>
      </c>
      <c r="US23" s="27" t="str">
        <f t="shared" si="379"/>
        <v>0</v>
      </c>
      <c r="UT23" s="27" t="str">
        <f t="shared" si="380"/>
        <v>0</v>
      </c>
      <c r="UU23" s="27" t="str">
        <f t="shared" si="381"/>
        <v>0</v>
      </c>
      <c r="UV23" s="27" t="str">
        <f t="shared" si="382"/>
        <v>0</v>
      </c>
      <c r="UW23" s="27" t="str">
        <f t="shared" si="383"/>
        <v>0</v>
      </c>
      <c r="UY23" s="28">
        <f t="shared" si="384"/>
        <v>29.61</v>
      </c>
      <c r="UZ23" s="28">
        <f t="shared" si="385"/>
        <v>33.250000000000014</v>
      </c>
      <c r="VA23" s="28">
        <f t="shared" si="386"/>
        <v>5.97</v>
      </c>
      <c r="VB23" s="28">
        <f t="shared" si="387"/>
        <v>-19.02</v>
      </c>
      <c r="VC23" s="28">
        <f t="shared" si="388"/>
        <v>0</v>
      </c>
      <c r="VD23" s="28">
        <f t="shared" si="389"/>
        <v>24.658333333333335</v>
      </c>
      <c r="VG23" s="27" t="str">
        <f t="shared" si="390"/>
        <v>2.44</v>
      </c>
      <c r="VH23" s="27" t="str">
        <f t="shared" si="391"/>
        <v>3.49</v>
      </c>
      <c r="VI23" s="27" t="str">
        <f t="shared" si="392"/>
        <v>3.54</v>
      </c>
      <c r="VJ23" s="27" t="str">
        <f t="shared" si="393"/>
        <v>7.82</v>
      </c>
      <c r="VK23" s="27">
        <f t="shared" si="394"/>
        <v>0</v>
      </c>
      <c r="VL23" s="27" t="str">
        <f t="shared" si="395"/>
        <v>-1.4</v>
      </c>
      <c r="VM23" s="27" t="str">
        <f t="shared" si="396"/>
        <v>4.84</v>
      </c>
      <c r="VN23" s="27">
        <f t="shared" si="397"/>
        <v>0</v>
      </c>
      <c r="VO23" s="27" t="str">
        <f t="shared" si="398"/>
        <v>2.65</v>
      </c>
      <c r="VP23" s="27" t="str">
        <f t="shared" si="399"/>
        <v>6.84</v>
      </c>
      <c r="VQ23" s="27">
        <f t="shared" si="400"/>
        <v>0</v>
      </c>
      <c r="VR23" s="27" t="str">
        <f t="shared" si="401"/>
        <v>-0.04</v>
      </c>
      <c r="VS23" s="27" t="str">
        <f t="shared" si="402"/>
        <v>4.43</v>
      </c>
      <c r="VT23" s="27" t="str">
        <f t="shared" si="403"/>
        <v>5.97</v>
      </c>
      <c r="VU23" s="27" t="str">
        <f t="shared" si="404"/>
        <v>-3.26</v>
      </c>
      <c r="VV23" s="27">
        <f t="shared" si="405"/>
        <v>0</v>
      </c>
      <c r="VW23" s="27" t="str">
        <f t="shared" si="406"/>
        <v>12</v>
      </c>
      <c r="VX23" s="27">
        <f t="shared" si="407"/>
        <v>0</v>
      </c>
      <c r="VY23" s="27" t="str">
        <f t="shared" si="408"/>
        <v>2.64</v>
      </c>
      <c r="VZ23" s="27">
        <f t="shared" si="409"/>
        <v>0</v>
      </c>
      <c r="WA23" s="27" t="str">
        <f t="shared" si="410"/>
        <v>-1.42</v>
      </c>
      <c r="WB23" s="27" t="str">
        <f t="shared" si="411"/>
        <v>8.06</v>
      </c>
      <c r="WC23" s="27">
        <f t="shared" si="412"/>
        <v>0</v>
      </c>
      <c r="WD23" s="27">
        <f t="shared" si="413"/>
        <v>0</v>
      </c>
      <c r="WE23" s="27" t="str">
        <f t="shared" si="414"/>
        <v>-2.26</v>
      </c>
      <c r="WF23" s="27">
        <f t="shared" si="415"/>
        <v>0</v>
      </c>
      <c r="WG23" s="27" t="str">
        <f t="shared" si="416"/>
        <v>12.49</v>
      </c>
      <c r="WH23" s="27">
        <f t="shared" si="417"/>
        <v>0</v>
      </c>
      <c r="WI23" s="27">
        <f t="shared" si="418"/>
        <v>0</v>
      </c>
      <c r="WJ23" s="27" t="str">
        <f t="shared" si="419"/>
        <v>11.86</v>
      </c>
      <c r="WK23" s="27" t="str">
        <f t="shared" si="420"/>
        <v>-3.37</v>
      </c>
      <c r="WL23" s="27">
        <f t="shared" si="421"/>
        <v>0</v>
      </c>
      <c r="WM23" s="27" t="str">
        <f t="shared" si="422"/>
        <v>-4.87</v>
      </c>
      <c r="WN23" s="27" t="str">
        <f t="shared" si="423"/>
        <v>-0.48</v>
      </c>
      <c r="WO23" s="27">
        <f t="shared" si="424"/>
        <v>0</v>
      </c>
      <c r="WP23" s="27" t="str">
        <f t="shared" si="425"/>
        <v>4.13</v>
      </c>
      <c r="WQ23" s="27" t="str">
        <f t="shared" si="426"/>
        <v>-1.61</v>
      </c>
      <c r="WR23" s="27">
        <f t="shared" si="427"/>
        <v>0</v>
      </c>
      <c r="WS23" s="27" t="str">
        <f t="shared" si="428"/>
        <v>2.2</v>
      </c>
      <c r="WT23" s="27" t="str">
        <f t="shared" si="429"/>
        <v>5.56</v>
      </c>
      <c r="WU23" s="27">
        <f t="shared" si="430"/>
        <v>0</v>
      </c>
      <c r="WV23" s="27">
        <f t="shared" si="431"/>
        <v>0</v>
      </c>
      <c r="WW23" s="27" t="str">
        <f t="shared" si="432"/>
        <v>-2.16</v>
      </c>
      <c r="WX23" s="27">
        <f t="shared" si="433"/>
        <v>0</v>
      </c>
      <c r="WY23" s="27" t="str">
        <f t="shared" si="434"/>
        <v>-2.36</v>
      </c>
      <c r="WZ23" s="27" t="str">
        <f t="shared" si="435"/>
        <v>-9.06</v>
      </c>
      <c r="XA23" s="27">
        <f t="shared" si="436"/>
        <v>0</v>
      </c>
      <c r="XB23" s="27" t="str">
        <f t="shared" si="437"/>
        <v>-8.36</v>
      </c>
      <c r="XC23" s="27">
        <f t="shared" si="438"/>
        <v>0</v>
      </c>
      <c r="XD23" s="27">
        <f t="shared" si="439"/>
        <v>0</v>
      </c>
      <c r="XE23" s="27" t="str">
        <f t="shared" si="440"/>
        <v>-10.5</v>
      </c>
      <c r="XF23" s="27">
        <f t="shared" si="441"/>
        <v>0</v>
      </c>
      <c r="XG23" s="27">
        <f t="shared" si="442"/>
        <v>0</v>
      </c>
      <c r="XH23" s="27">
        <f t="shared" si="443"/>
        <v>0</v>
      </c>
      <c r="XI23" s="27">
        <f t="shared" si="444"/>
        <v>0</v>
      </c>
      <c r="XJ23" s="27">
        <f t="shared" si="445"/>
        <v>0</v>
      </c>
      <c r="XK23" s="27">
        <f t="shared" si="446"/>
        <v>0</v>
      </c>
      <c r="XL23" s="27">
        <f t="shared" si="447"/>
        <v>0</v>
      </c>
      <c r="XM23" s="27">
        <f t="shared" si="448"/>
        <v>0</v>
      </c>
      <c r="XN23" s="27">
        <f t="shared" si="449"/>
        <v>0</v>
      </c>
      <c r="XO23" s="27">
        <f t="shared" si="450"/>
        <v>0</v>
      </c>
      <c r="XP23" s="27">
        <f t="shared" si="451"/>
        <v>0</v>
      </c>
      <c r="XQ23" s="27">
        <f t="shared" si="452"/>
        <v>0</v>
      </c>
      <c r="XR23" s="27">
        <f t="shared" si="453"/>
        <v>0</v>
      </c>
      <c r="XS23" s="27">
        <f t="shared" si="454"/>
        <v>0</v>
      </c>
      <c r="XT23" s="27">
        <f t="shared" si="455"/>
        <v>0</v>
      </c>
      <c r="XU23" s="27">
        <f t="shared" si="456"/>
        <v>0</v>
      </c>
      <c r="XV23" s="27">
        <f t="shared" si="457"/>
        <v>0</v>
      </c>
      <c r="XW23" s="27">
        <f t="shared" si="458"/>
        <v>0</v>
      </c>
      <c r="XX23" s="27">
        <f t="shared" si="459"/>
        <v>0</v>
      </c>
      <c r="XY23" s="27">
        <f t="shared" si="460"/>
        <v>0</v>
      </c>
      <c r="XZ23" s="27">
        <f t="shared" si="461"/>
        <v>0</v>
      </c>
      <c r="YA23" s="27">
        <f t="shared" si="462"/>
        <v>0</v>
      </c>
      <c r="YB23" s="27">
        <f t="shared" si="463"/>
        <v>0</v>
      </c>
      <c r="YC23" s="27">
        <f t="shared" si="464"/>
        <v>0</v>
      </c>
      <c r="YD23" s="27">
        <f t="shared" si="465"/>
        <v>0</v>
      </c>
      <c r="YE23" s="27">
        <f t="shared" si="466"/>
        <v>0</v>
      </c>
      <c r="YF23" s="27">
        <f t="shared" si="467"/>
        <v>0</v>
      </c>
      <c r="YG23" s="27">
        <f t="shared" si="468"/>
        <v>0</v>
      </c>
      <c r="YH23" s="27">
        <f t="shared" si="469"/>
        <v>0</v>
      </c>
      <c r="YI23" s="27">
        <f t="shared" si="470"/>
        <v>0</v>
      </c>
      <c r="YJ23" s="27">
        <f t="shared" si="471"/>
        <v>0</v>
      </c>
      <c r="YL23" s="28">
        <f t="shared" si="472"/>
        <v>912</v>
      </c>
      <c r="YM23" s="28">
        <f t="shared" si="473"/>
        <v>1116</v>
      </c>
      <c r="YN23" s="28">
        <f t="shared" si="474"/>
        <v>92</v>
      </c>
      <c r="YO23" s="28">
        <f t="shared" si="475"/>
        <v>371</v>
      </c>
      <c r="YP23" s="28">
        <f t="shared" si="476"/>
        <v>0</v>
      </c>
      <c r="YQ23" s="28">
        <f t="shared" si="477"/>
        <v>1701</v>
      </c>
      <c r="YT23" s="27" t="str">
        <f t="shared" si="478"/>
        <v>58</v>
      </c>
      <c r="YU23" s="27" t="str">
        <f t="shared" si="479"/>
        <v>77</v>
      </c>
      <c r="YV23" s="27" t="str">
        <f t="shared" si="480"/>
        <v>75</v>
      </c>
      <c r="YW23" s="27" t="str">
        <f t="shared" si="481"/>
        <v>59</v>
      </c>
      <c r="YX23" s="27">
        <f t="shared" si="482"/>
        <v>0</v>
      </c>
      <c r="YY23" s="27" t="str">
        <f t="shared" si="483"/>
        <v>99</v>
      </c>
      <c r="YZ23" s="27" t="str">
        <f t="shared" si="484"/>
        <v>86</v>
      </c>
      <c r="ZA23" s="27">
        <f t="shared" si="485"/>
        <v>0</v>
      </c>
      <c r="ZB23" s="27" t="str">
        <f t="shared" si="486"/>
        <v>77</v>
      </c>
      <c r="ZC23" s="27" t="str">
        <f t="shared" si="487"/>
        <v>64</v>
      </c>
      <c r="ZD23" s="27">
        <f t="shared" si="488"/>
        <v>0</v>
      </c>
      <c r="ZE23" s="27" t="str">
        <f t="shared" si="489"/>
        <v>96</v>
      </c>
      <c r="ZF23" s="27" t="str">
        <f t="shared" si="490"/>
        <v>86</v>
      </c>
      <c r="ZG23" s="27" t="str">
        <f t="shared" si="491"/>
        <v>92</v>
      </c>
      <c r="ZH23" s="27" t="str">
        <f t="shared" si="492"/>
        <v>100</v>
      </c>
      <c r="ZI23" s="27">
        <f t="shared" si="493"/>
        <v>0</v>
      </c>
      <c r="ZJ23" s="27" t="str">
        <f t="shared" si="494"/>
        <v>57</v>
      </c>
      <c r="ZK23" s="27">
        <f t="shared" si="495"/>
        <v>0</v>
      </c>
      <c r="ZL23" s="27" t="str">
        <f t="shared" si="496"/>
        <v>83</v>
      </c>
      <c r="ZM23" s="27">
        <f t="shared" si="497"/>
        <v>0</v>
      </c>
      <c r="ZN23" s="27" t="str">
        <f t="shared" si="498"/>
        <v>92</v>
      </c>
      <c r="ZO23" s="27" t="str">
        <f t="shared" si="499"/>
        <v>62</v>
      </c>
      <c r="ZP23" s="27">
        <f t="shared" si="500"/>
        <v>0</v>
      </c>
      <c r="ZQ23" s="27">
        <f t="shared" si="501"/>
        <v>0</v>
      </c>
      <c r="ZR23" s="27" t="str">
        <f t="shared" si="502"/>
        <v>86</v>
      </c>
      <c r="ZS23" s="27">
        <f t="shared" si="503"/>
        <v>0</v>
      </c>
      <c r="ZT23" s="27" t="str">
        <f t="shared" si="504"/>
        <v>42</v>
      </c>
      <c r="ZU23" s="27">
        <f t="shared" si="505"/>
        <v>0</v>
      </c>
      <c r="ZV23" s="27">
        <f t="shared" si="506"/>
        <v>0</v>
      </c>
      <c r="ZW23" s="27" t="str">
        <f t="shared" si="507"/>
        <v>42</v>
      </c>
      <c r="ZX23" s="27" t="str">
        <f t="shared" si="508"/>
        <v>92</v>
      </c>
      <c r="ZY23" s="27">
        <f t="shared" si="509"/>
        <v>0</v>
      </c>
      <c r="ZZ23" s="27" t="str">
        <f t="shared" si="510"/>
        <v>92</v>
      </c>
      <c r="AAA23" s="27" t="str">
        <f t="shared" si="511"/>
        <v>89</v>
      </c>
      <c r="AAB23" s="27">
        <f t="shared" si="512"/>
        <v>0</v>
      </c>
      <c r="AAC23" s="27" t="str">
        <f t="shared" si="513"/>
        <v>62</v>
      </c>
      <c r="AAD23" s="27" t="str">
        <f t="shared" si="514"/>
        <v>87</v>
      </c>
      <c r="AAE23" s="27">
        <f t="shared" si="515"/>
        <v>0</v>
      </c>
      <c r="AAF23" s="27" t="str">
        <f t="shared" si="516"/>
        <v>77</v>
      </c>
      <c r="AAG23" s="27" t="str">
        <f t="shared" si="517"/>
        <v>84</v>
      </c>
      <c r="AAH23" s="27">
        <f t="shared" si="518"/>
        <v>0</v>
      </c>
      <c r="AAI23" s="27">
        <f t="shared" si="519"/>
        <v>0</v>
      </c>
      <c r="AAJ23" s="27" t="str">
        <f t="shared" si="520"/>
        <v>92</v>
      </c>
      <c r="AAK23" s="27">
        <f t="shared" si="521"/>
        <v>0</v>
      </c>
      <c r="AAL23" s="27" t="str">
        <f t="shared" si="522"/>
        <v>98</v>
      </c>
      <c r="AAM23" s="27" t="str">
        <f t="shared" si="523"/>
        <v>89</v>
      </c>
      <c r="AAN23" s="27">
        <f t="shared" si="524"/>
        <v>0</v>
      </c>
      <c r="AAO23" s="27" t="str">
        <f t="shared" si="525"/>
        <v>105</v>
      </c>
      <c r="AAP23" s="27">
        <f t="shared" si="526"/>
        <v>0</v>
      </c>
      <c r="AAQ23" s="27">
        <f t="shared" si="527"/>
        <v>0</v>
      </c>
      <c r="AAR23" s="27" t="str">
        <f t="shared" si="528"/>
        <v>91</v>
      </c>
      <c r="AAS23" s="27">
        <f t="shared" si="529"/>
        <v>0</v>
      </c>
      <c r="AAT23" s="27">
        <f t="shared" si="530"/>
        <v>0</v>
      </c>
      <c r="AAU23" s="27">
        <f t="shared" si="531"/>
        <v>0</v>
      </c>
      <c r="AAV23" s="27">
        <f t="shared" si="532"/>
        <v>0</v>
      </c>
      <c r="AAW23" s="27">
        <f t="shared" si="533"/>
        <v>0</v>
      </c>
      <c r="AAX23" s="27">
        <f t="shared" si="534"/>
        <v>0</v>
      </c>
      <c r="AAY23" s="27">
        <f t="shared" si="535"/>
        <v>0</v>
      </c>
      <c r="AAZ23" s="27">
        <f t="shared" si="536"/>
        <v>0</v>
      </c>
      <c r="ABA23" s="27">
        <f t="shared" si="537"/>
        <v>0</v>
      </c>
      <c r="ABB23" s="27">
        <f t="shared" si="538"/>
        <v>0</v>
      </c>
      <c r="ABC23" s="27">
        <f t="shared" si="539"/>
        <v>0</v>
      </c>
      <c r="ABD23" s="27">
        <f t="shared" si="540"/>
        <v>0</v>
      </c>
      <c r="ABE23" s="27">
        <f t="shared" si="541"/>
        <v>0</v>
      </c>
      <c r="ABF23" s="27">
        <f t="shared" si="542"/>
        <v>0</v>
      </c>
      <c r="ABG23" s="27">
        <f t="shared" si="543"/>
        <v>0</v>
      </c>
      <c r="ABH23" s="27">
        <f t="shared" si="544"/>
        <v>0</v>
      </c>
      <c r="ABI23" s="27">
        <f t="shared" si="545"/>
        <v>0</v>
      </c>
      <c r="ABJ23" s="27">
        <f t="shared" si="546"/>
        <v>0</v>
      </c>
      <c r="ABK23" s="27">
        <f t="shared" si="547"/>
        <v>0</v>
      </c>
      <c r="ABL23" s="27">
        <f t="shared" si="548"/>
        <v>0</v>
      </c>
      <c r="ABM23" s="27">
        <f t="shared" si="549"/>
        <v>0</v>
      </c>
      <c r="ABN23" s="27">
        <f t="shared" si="550"/>
        <v>0</v>
      </c>
      <c r="ABO23" s="27">
        <f t="shared" si="551"/>
        <v>0</v>
      </c>
      <c r="ABP23" s="27">
        <f t="shared" si="552"/>
        <v>0</v>
      </c>
      <c r="ABQ23" s="27">
        <f t="shared" si="553"/>
        <v>0</v>
      </c>
      <c r="ABR23" s="27">
        <f t="shared" si="554"/>
        <v>0</v>
      </c>
      <c r="ABS23" s="27">
        <f t="shared" si="555"/>
        <v>0</v>
      </c>
      <c r="ABT23" s="27">
        <f t="shared" si="556"/>
        <v>0</v>
      </c>
      <c r="ABU23" s="27">
        <f t="shared" si="557"/>
        <v>0</v>
      </c>
      <c r="ABV23" s="27">
        <f t="shared" si="558"/>
        <v>0</v>
      </c>
      <c r="ABW23" s="27">
        <f t="shared" si="559"/>
        <v>0</v>
      </c>
      <c r="ABY23" s="28">
        <f t="shared" si="560"/>
        <v>765.4</v>
      </c>
      <c r="ABZ23" s="28">
        <f t="shared" si="561"/>
        <v>858.9000000000002</v>
      </c>
      <c r="ACA23" s="28">
        <f t="shared" si="562"/>
        <v>10</v>
      </c>
      <c r="ACB23" s="28">
        <f t="shared" si="563"/>
        <v>244.3</v>
      </c>
      <c r="ACC23" s="28">
        <f t="shared" si="564"/>
        <v>0</v>
      </c>
      <c r="ACD23" s="28">
        <f t="shared" si="565"/>
        <v>1301</v>
      </c>
      <c r="ACG23" s="27" t="str">
        <f t="shared" si="566"/>
        <v>55.9</v>
      </c>
      <c r="ACH23" s="27" t="str">
        <f t="shared" si="567"/>
        <v>101</v>
      </c>
      <c r="ACI23" s="27" t="str">
        <f t="shared" si="568"/>
        <v>74.6</v>
      </c>
      <c r="ACJ23" s="27" t="str">
        <f t="shared" si="569"/>
        <v>102.9</v>
      </c>
      <c r="ACK23" s="27">
        <f t="shared" si="570"/>
        <v>0</v>
      </c>
      <c r="ACL23" s="27" t="str">
        <f t="shared" si="571"/>
        <v>48.5</v>
      </c>
      <c r="ACM23" s="27" t="str">
        <f t="shared" si="572"/>
        <v>0</v>
      </c>
      <c r="ACN23" s="27">
        <f t="shared" si="573"/>
        <v>0</v>
      </c>
      <c r="ACO23" s="27" t="str">
        <f t="shared" si="574"/>
        <v>63.7</v>
      </c>
      <c r="ACP23" s="27" t="str">
        <f t="shared" si="575"/>
        <v>71.4</v>
      </c>
      <c r="ACQ23" s="27">
        <f t="shared" si="576"/>
        <v>0</v>
      </c>
      <c r="ACR23" s="27" t="str">
        <f t="shared" si="577"/>
        <v>123.9</v>
      </c>
      <c r="ACS23" s="27" t="str">
        <f t="shared" si="578"/>
        <v>103.7</v>
      </c>
      <c r="ACT23" s="27" t="str">
        <f t="shared" si="579"/>
        <v>10</v>
      </c>
      <c r="ACU23" s="27" t="str">
        <f t="shared" si="580"/>
        <v>37.2</v>
      </c>
      <c r="ACV23" s="27">
        <f t="shared" si="581"/>
        <v>0</v>
      </c>
      <c r="ACW23" s="27" t="str">
        <f t="shared" si="582"/>
        <v>109.9</v>
      </c>
      <c r="ACX23" s="27">
        <f t="shared" si="583"/>
        <v>0</v>
      </c>
      <c r="ACY23" s="27" t="str">
        <f t="shared" si="584"/>
        <v>42.6</v>
      </c>
      <c r="ACZ23" s="27">
        <f t="shared" si="585"/>
        <v>0</v>
      </c>
      <c r="ADA23" s="27" t="str">
        <f t="shared" si="586"/>
        <v>6.4</v>
      </c>
      <c r="ADB23" s="27" t="str">
        <f t="shared" si="587"/>
        <v>31.1</v>
      </c>
      <c r="ADC23" s="27">
        <f t="shared" si="588"/>
        <v>0</v>
      </c>
      <c r="ADD23" s="27">
        <f t="shared" si="589"/>
        <v>0</v>
      </c>
      <c r="ADE23" s="27" t="str">
        <f t="shared" si="590"/>
        <v>14.5</v>
      </c>
      <c r="ADF23" s="27">
        <f t="shared" si="591"/>
        <v>0</v>
      </c>
      <c r="ADG23" s="27" t="str">
        <f t="shared" si="592"/>
        <v>61.6</v>
      </c>
      <c r="ADH23" s="27">
        <f t="shared" si="593"/>
        <v>0</v>
      </c>
      <c r="ADI23" s="27">
        <f t="shared" si="594"/>
        <v>0</v>
      </c>
      <c r="ADJ23" s="27" t="str">
        <f t="shared" si="595"/>
        <v>126.8</v>
      </c>
      <c r="ADK23" s="27" t="str">
        <f t="shared" si="596"/>
        <v>106.5</v>
      </c>
      <c r="ADL23" s="27">
        <f t="shared" si="597"/>
        <v>0</v>
      </c>
      <c r="ADM23" s="27" t="str">
        <f t="shared" si="598"/>
        <v>14.1</v>
      </c>
      <c r="ADN23" s="27" t="str">
        <f t="shared" si="599"/>
        <v>0</v>
      </c>
      <c r="ADO23" s="27">
        <f t="shared" si="600"/>
        <v>0</v>
      </c>
      <c r="ADP23" s="27" t="str">
        <f t="shared" si="601"/>
        <v>51.7</v>
      </c>
      <c r="ADQ23" s="27" t="str">
        <f t="shared" si="602"/>
        <v>106.7</v>
      </c>
      <c r="ADR23" s="27">
        <f t="shared" si="603"/>
        <v>0</v>
      </c>
      <c r="ADS23" s="27" t="str">
        <f t="shared" si="604"/>
        <v>56.4</v>
      </c>
      <c r="ADT23" s="27" t="str">
        <f t="shared" si="605"/>
        <v>100.2</v>
      </c>
      <c r="ADU23" s="27">
        <f t="shared" si="606"/>
        <v>0</v>
      </c>
      <c r="ADV23" s="27">
        <f t="shared" si="607"/>
        <v>0</v>
      </c>
      <c r="ADW23" s="27" t="str">
        <f t="shared" si="608"/>
        <v>31.2</v>
      </c>
      <c r="ADX23" s="27">
        <f t="shared" si="609"/>
        <v>0</v>
      </c>
      <c r="ADY23" s="27" t="str">
        <f t="shared" si="610"/>
        <v>100.1</v>
      </c>
      <c r="ADZ23" s="27" t="str">
        <f t="shared" si="611"/>
        <v>38.2</v>
      </c>
      <c r="AEA23" s="27">
        <f t="shared" si="612"/>
        <v>0</v>
      </c>
      <c r="AEB23" s="27" t="str">
        <f t="shared" si="613"/>
        <v>80.3</v>
      </c>
      <c r="AEC23" s="27">
        <f t="shared" si="614"/>
        <v>0</v>
      </c>
      <c r="AED23" s="27">
        <f t="shared" si="615"/>
        <v>0</v>
      </c>
      <c r="AEE23" s="27" t="str">
        <f t="shared" si="616"/>
        <v>7.5</v>
      </c>
      <c r="AEF23" s="27">
        <f t="shared" si="617"/>
        <v>0</v>
      </c>
      <c r="AEG23" s="27">
        <f t="shared" si="618"/>
        <v>0</v>
      </c>
      <c r="AEH23" s="27">
        <f t="shared" si="619"/>
        <v>0</v>
      </c>
      <c r="AEI23" s="27">
        <f t="shared" si="620"/>
        <v>0</v>
      </c>
      <c r="AEJ23" s="27">
        <f t="shared" si="621"/>
        <v>0</v>
      </c>
      <c r="AEK23" s="27">
        <f t="shared" si="622"/>
        <v>0</v>
      </c>
      <c r="AEL23" s="27">
        <f t="shared" si="623"/>
        <v>0</v>
      </c>
      <c r="AEM23" s="27">
        <f t="shared" si="624"/>
        <v>0</v>
      </c>
      <c r="AEN23" s="27">
        <f t="shared" si="625"/>
        <v>0</v>
      </c>
      <c r="AEO23" s="27">
        <f t="shared" si="626"/>
        <v>0</v>
      </c>
      <c r="AEP23" s="27">
        <f t="shared" si="627"/>
        <v>0</v>
      </c>
      <c r="AEQ23" s="27">
        <f t="shared" si="628"/>
        <v>0</v>
      </c>
      <c r="AER23" s="27">
        <f t="shared" si="629"/>
        <v>0</v>
      </c>
      <c r="AES23" s="27">
        <f t="shared" si="630"/>
        <v>0</v>
      </c>
      <c r="AET23" s="27">
        <f t="shared" si="631"/>
        <v>0</v>
      </c>
      <c r="AEU23" s="27">
        <f t="shared" si="632"/>
        <v>0</v>
      </c>
      <c r="AEV23" s="27">
        <f t="shared" si="633"/>
        <v>0</v>
      </c>
      <c r="AEW23" s="27">
        <f t="shared" si="634"/>
        <v>0</v>
      </c>
      <c r="AEX23" s="27">
        <f t="shared" si="635"/>
        <v>0</v>
      </c>
      <c r="AEY23" s="27">
        <f t="shared" si="636"/>
        <v>0</v>
      </c>
      <c r="AEZ23" s="27">
        <f t="shared" si="637"/>
        <v>0</v>
      </c>
      <c r="AFA23" s="27">
        <f t="shared" si="638"/>
        <v>0</v>
      </c>
      <c r="AFB23" s="27">
        <f t="shared" si="639"/>
        <v>0</v>
      </c>
      <c r="AFC23" s="27">
        <f t="shared" si="640"/>
        <v>0</v>
      </c>
      <c r="AFD23" s="27">
        <f t="shared" si="641"/>
        <v>0</v>
      </c>
      <c r="AFE23" s="27">
        <f t="shared" si="642"/>
        <v>0</v>
      </c>
      <c r="AFF23" s="27">
        <f t="shared" si="643"/>
        <v>0</v>
      </c>
      <c r="AFG23" s="27">
        <f t="shared" si="644"/>
        <v>0</v>
      </c>
      <c r="AFH23" s="27">
        <f t="shared" si="645"/>
        <v>0</v>
      </c>
      <c r="AFI23" s="27">
        <f t="shared" si="646"/>
        <v>0</v>
      </c>
      <c r="AFJ23" s="27">
        <f t="shared" si="647"/>
        <v>0</v>
      </c>
      <c r="AFL23" s="28">
        <f t="shared" si="892"/>
        <v>69.75</v>
      </c>
      <c r="AFM23" s="28">
        <v>69.75</v>
      </c>
      <c r="AFN23" s="27">
        <v>3</v>
      </c>
      <c r="AFO23" s="27">
        <f t="shared" si="648"/>
        <v>3</v>
      </c>
      <c r="AFP23" s="27">
        <f t="shared" si="649"/>
        <v>3</v>
      </c>
      <c r="AFQ23" s="27">
        <f t="shared" si="650"/>
        <v>3</v>
      </c>
      <c r="AFR23" s="27">
        <f t="shared" si="651"/>
        <v>5</v>
      </c>
      <c r="AFS23" s="27">
        <f t="shared" si="652"/>
        <v>0</v>
      </c>
      <c r="AFT23" s="27">
        <f t="shared" si="653"/>
        <v>7</v>
      </c>
      <c r="AFU23" s="27">
        <f t="shared" si="654"/>
        <v>3</v>
      </c>
      <c r="AFV23" s="27">
        <f t="shared" si="655"/>
        <v>0</v>
      </c>
      <c r="AFW23" s="27">
        <f t="shared" si="656"/>
        <v>1</v>
      </c>
      <c r="AFX23" s="27">
        <f t="shared" si="657"/>
        <v>1</v>
      </c>
      <c r="AFY23" s="27">
        <f t="shared" si="658"/>
        <v>0</v>
      </c>
      <c r="AFZ23" s="27">
        <f t="shared" si="659"/>
        <v>3</v>
      </c>
      <c r="AGA23" s="27">
        <f t="shared" si="660"/>
        <v>3</v>
      </c>
      <c r="AGB23" s="27">
        <f t="shared" si="661"/>
        <v>3</v>
      </c>
      <c r="AGC23" s="27">
        <f t="shared" si="662"/>
        <v>3</v>
      </c>
      <c r="AGD23" s="27">
        <f t="shared" si="663"/>
        <v>0</v>
      </c>
      <c r="AGE23" s="27">
        <f t="shared" si="664"/>
        <v>3</v>
      </c>
      <c r="AGF23" s="27">
        <f t="shared" si="665"/>
        <v>0</v>
      </c>
      <c r="AGG23" s="27">
        <f t="shared" si="666"/>
        <v>6</v>
      </c>
      <c r="AGH23" s="27">
        <f t="shared" si="667"/>
        <v>0</v>
      </c>
      <c r="AGI23" s="27">
        <f t="shared" si="668"/>
        <v>4</v>
      </c>
      <c r="AGJ23" s="27">
        <f t="shared" si="669"/>
        <v>3</v>
      </c>
      <c r="AGK23" s="27">
        <f t="shared" si="670"/>
        <v>0</v>
      </c>
      <c r="AGL23" s="27">
        <f t="shared" si="671"/>
        <v>0</v>
      </c>
      <c r="AGM23" s="27">
        <f t="shared" si="672"/>
        <v>4</v>
      </c>
      <c r="AGN23" s="27">
        <f t="shared" si="673"/>
        <v>0</v>
      </c>
      <c r="AGO23" s="27">
        <f t="shared" si="674"/>
        <v>3</v>
      </c>
      <c r="AGP23" s="27">
        <f t="shared" si="675"/>
        <v>0</v>
      </c>
      <c r="AGQ23" s="27">
        <f t="shared" si="676"/>
        <v>0</v>
      </c>
      <c r="AGR23" s="27">
        <f t="shared" si="677"/>
        <v>3</v>
      </c>
      <c r="AGS23" s="27">
        <f t="shared" si="678"/>
        <v>8</v>
      </c>
      <c r="AGT23" s="27">
        <f t="shared" si="679"/>
        <v>0</v>
      </c>
      <c r="AGU23" s="27">
        <f t="shared" si="680"/>
        <v>3</v>
      </c>
      <c r="AGV23" s="27">
        <f t="shared" si="681"/>
        <v>3</v>
      </c>
      <c r="AGW23" s="27">
        <f t="shared" si="682"/>
        <v>0</v>
      </c>
      <c r="AGX23" s="27">
        <f t="shared" si="683"/>
        <v>3</v>
      </c>
      <c r="AGY23" s="27">
        <f t="shared" si="684"/>
        <v>6</v>
      </c>
      <c r="AGZ23" s="27">
        <f t="shared" si="685"/>
        <v>0</v>
      </c>
      <c r="AHA23" s="27">
        <f t="shared" si="686"/>
        <v>3</v>
      </c>
      <c r="AHB23" s="27">
        <f t="shared" si="687"/>
        <v>3</v>
      </c>
      <c r="AHC23" s="27">
        <f t="shared" si="688"/>
        <v>0</v>
      </c>
      <c r="AHD23" s="27">
        <f t="shared" si="689"/>
        <v>0</v>
      </c>
      <c r="AHE23" s="27">
        <f t="shared" si="690"/>
        <v>3</v>
      </c>
      <c r="AHF23" s="27">
        <f t="shared" si="691"/>
        <v>0</v>
      </c>
      <c r="AHG23" s="27">
        <f t="shared" si="692"/>
        <v>3</v>
      </c>
      <c r="AHH23" s="27">
        <f t="shared" si="693"/>
        <v>3</v>
      </c>
      <c r="AHI23" s="27">
        <f t="shared" si="694"/>
        <v>0</v>
      </c>
      <c r="AHJ23" s="27">
        <f t="shared" si="695"/>
        <v>3</v>
      </c>
      <c r="AHK23" s="27">
        <f t="shared" si="696"/>
        <v>0</v>
      </c>
      <c r="AHL23" s="27">
        <f t="shared" si="697"/>
        <v>0</v>
      </c>
      <c r="AHM23" s="27">
        <f t="shared" si="698"/>
        <v>3</v>
      </c>
      <c r="AHN23" s="27">
        <f t="shared" si="699"/>
        <v>0</v>
      </c>
      <c r="AHO23" s="27">
        <f t="shared" si="700"/>
        <v>0</v>
      </c>
      <c r="AHP23" s="27">
        <f t="shared" si="701"/>
        <v>0</v>
      </c>
      <c r="AHQ23" s="27">
        <f t="shared" si="702"/>
        <v>0</v>
      </c>
      <c r="AHR23" s="27">
        <f t="shared" si="703"/>
        <v>0</v>
      </c>
      <c r="AHS23" s="27">
        <f t="shared" si="704"/>
        <v>0</v>
      </c>
      <c r="AHT23" s="27">
        <f t="shared" si="705"/>
        <v>0</v>
      </c>
      <c r="AHU23" s="27">
        <f t="shared" si="706"/>
        <v>0</v>
      </c>
      <c r="AHV23" s="27">
        <f t="shared" si="707"/>
        <v>0</v>
      </c>
      <c r="AHW23" s="27">
        <f t="shared" si="708"/>
        <v>0</v>
      </c>
      <c r="AHX23" s="27">
        <f t="shared" si="709"/>
        <v>0</v>
      </c>
      <c r="AHY23" s="27">
        <f t="shared" si="710"/>
        <v>0</v>
      </c>
      <c r="AHZ23" s="27">
        <f t="shared" si="711"/>
        <v>0</v>
      </c>
      <c r="AIA23" s="27">
        <f t="shared" si="712"/>
        <v>0</v>
      </c>
      <c r="AIB23" s="27">
        <f t="shared" si="713"/>
        <v>0</v>
      </c>
      <c r="AIC23" s="27">
        <f t="shared" si="714"/>
        <v>0</v>
      </c>
      <c r="AID23" s="27">
        <f t="shared" si="715"/>
        <v>0</v>
      </c>
      <c r="AIE23" s="27">
        <f t="shared" si="716"/>
        <v>0</v>
      </c>
      <c r="AIF23" s="27">
        <f t="shared" si="717"/>
        <v>0</v>
      </c>
      <c r="AIG23" s="27">
        <f t="shared" si="718"/>
        <v>0</v>
      </c>
      <c r="AIH23" s="27">
        <f t="shared" si="719"/>
        <v>0</v>
      </c>
      <c r="AII23" s="27">
        <f t="shared" si="720"/>
        <v>0</v>
      </c>
      <c r="AIJ23" s="27">
        <f t="shared" si="721"/>
        <v>0</v>
      </c>
      <c r="AIK23" s="27">
        <f t="shared" si="722"/>
        <v>0</v>
      </c>
      <c r="AIL23" s="27">
        <f t="shared" si="723"/>
        <v>0</v>
      </c>
      <c r="AIM23" s="27">
        <f t="shared" si="724"/>
        <v>0</v>
      </c>
      <c r="AIN23" s="27">
        <f t="shared" si="725"/>
        <v>0</v>
      </c>
      <c r="AIO23" s="27">
        <f t="shared" si="726"/>
        <v>0</v>
      </c>
      <c r="AIP23" s="27">
        <f t="shared" si="727"/>
        <v>0</v>
      </c>
      <c r="AIQ23" s="27">
        <f t="shared" si="728"/>
        <v>0</v>
      </c>
      <c r="AIR23" s="27">
        <f t="shared" si="729"/>
        <v>0</v>
      </c>
      <c r="AIT23" s="27">
        <v>1</v>
      </c>
      <c r="AIU23" s="27">
        <v>1</v>
      </c>
      <c r="AIV23" s="27">
        <v>1</v>
      </c>
      <c r="AIW23" s="27">
        <f t="shared" si="730"/>
        <v>8</v>
      </c>
      <c r="AIX23" s="27">
        <f t="shared" si="731"/>
        <v>0</v>
      </c>
      <c r="AIY23" s="27">
        <f t="shared" si="732"/>
        <v>1</v>
      </c>
      <c r="AIZ23" s="27">
        <f t="shared" si="733"/>
        <v>8</v>
      </c>
      <c r="AJA23" s="27">
        <f t="shared" si="734"/>
        <v>0</v>
      </c>
      <c r="AJB23" s="27">
        <f t="shared" si="735"/>
        <v>1</v>
      </c>
      <c r="AJC23" s="27">
        <f t="shared" si="736"/>
        <v>1</v>
      </c>
      <c r="AJD23" s="27">
        <f t="shared" si="737"/>
        <v>0</v>
      </c>
      <c r="AJE23" s="27">
        <f t="shared" si="738"/>
        <v>1</v>
      </c>
      <c r="AJF23" s="27">
        <f t="shared" si="739"/>
        <v>1</v>
      </c>
      <c r="AJG23" s="27">
        <f t="shared" si="740"/>
        <v>1</v>
      </c>
      <c r="AJH23" s="27">
        <f t="shared" si="741"/>
        <v>1</v>
      </c>
      <c r="AJI23" s="27">
        <f t="shared" si="742"/>
        <v>0</v>
      </c>
      <c r="AJJ23" s="27">
        <f t="shared" si="743"/>
        <v>0.5</v>
      </c>
      <c r="AJK23" s="27">
        <f t="shared" si="744"/>
        <v>0</v>
      </c>
      <c r="AJL23" s="27">
        <f t="shared" si="745"/>
        <v>2</v>
      </c>
      <c r="AJM23" s="27">
        <f t="shared" si="746"/>
        <v>0</v>
      </c>
      <c r="AJN23" s="27">
        <f t="shared" si="747"/>
        <v>4</v>
      </c>
      <c r="AJO23" s="27">
        <f t="shared" si="748"/>
        <v>8</v>
      </c>
      <c r="AJP23" s="27">
        <f t="shared" si="749"/>
        <v>0</v>
      </c>
      <c r="AJQ23" s="27">
        <f t="shared" si="750"/>
        <v>0</v>
      </c>
      <c r="AJR23" s="27">
        <f t="shared" si="751"/>
        <v>2</v>
      </c>
      <c r="AJS23" s="27">
        <f t="shared" si="752"/>
        <v>0</v>
      </c>
      <c r="AJT23" s="27">
        <f t="shared" si="753"/>
        <v>4</v>
      </c>
      <c r="AJU23" s="27">
        <f t="shared" si="754"/>
        <v>0</v>
      </c>
      <c r="AJV23" s="27">
        <f t="shared" si="755"/>
        <v>0</v>
      </c>
      <c r="AJW23" s="27">
        <f t="shared" si="756"/>
        <v>0.25</v>
      </c>
      <c r="AJX23" s="27">
        <f t="shared" si="757"/>
        <v>8</v>
      </c>
      <c r="AJY23" s="27">
        <f t="shared" si="758"/>
        <v>0</v>
      </c>
      <c r="AJZ23" s="27">
        <f t="shared" si="759"/>
        <v>4</v>
      </c>
      <c r="AKA23" s="27">
        <f t="shared" si="760"/>
        <v>1</v>
      </c>
      <c r="AKB23" s="27">
        <f t="shared" si="761"/>
        <v>0</v>
      </c>
      <c r="AKC23" s="27">
        <f t="shared" si="762"/>
        <v>0.5</v>
      </c>
      <c r="AKD23" s="27">
        <f t="shared" si="763"/>
        <v>4</v>
      </c>
      <c r="AKE23" s="27">
        <f t="shared" si="764"/>
        <v>0</v>
      </c>
      <c r="AKF23" s="27">
        <f t="shared" si="765"/>
        <v>2</v>
      </c>
      <c r="AKG23" s="27">
        <f t="shared" si="766"/>
        <v>1</v>
      </c>
      <c r="AKH23" s="27">
        <f t="shared" si="767"/>
        <v>0</v>
      </c>
      <c r="AKI23" s="27">
        <f t="shared" si="768"/>
        <v>0</v>
      </c>
      <c r="AKJ23" s="27">
        <f t="shared" si="769"/>
        <v>0.25</v>
      </c>
      <c r="AKK23" s="27">
        <f t="shared" si="770"/>
        <v>0</v>
      </c>
      <c r="AKL23" s="27">
        <f t="shared" si="771"/>
        <v>0.5</v>
      </c>
      <c r="AKM23" s="27">
        <f t="shared" si="772"/>
        <v>1</v>
      </c>
      <c r="AKN23" s="27">
        <f t="shared" si="773"/>
        <v>0</v>
      </c>
      <c r="AKO23" s="27">
        <f t="shared" si="774"/>
        <v>0.5</v>
      </c>
      <c r="AKP23" s="27">
        <f t="shared" si="775"/>
        <v>0</v>
      </c>
      <c r="AKQ23" s="27">
        <f t="shared" si="776"/>
        <v>0</v>
      </c>
      <c r="AKR23" s="27">
        <f t="shared" si="777"/>
        <v>0.25</v>
      </c>
      <c r="AKS23" s="27">
        <f t="shared" si="778"/>
        <v>0</v>
      </c>
      <c r="AKT23" s="27">
        <f t="shared" si="779"/>
        <v>0</v>
      </c>
      <c r="AKU23" s="27">
        <f t="shared" si="780"/>
        <v>0</v>
      </c>
      <c r="AKV23" s="27">
        <f t="shared" si="781"/>
        <v>0</v>
      </c>
      <c r="AKW23" s="27">
        <f t="shared" si="782"/>
        <v>0</v>
      </c>
      <c r="AKX23" s="27">
        <f t="shared" si="783"/>
        <v>0</v>
      </c>
      <c r="AKY23" s="27">
        <f t="shared" si="784"/>
        <v>0</v>
      </c>
      <c r="AKZ23" s="27">
        <f t="shared" si="785"/>
        <v>0</v>
      </c>
      <c r="ALA23" s="27">
        <f t="shared" si="786"/>
        <v>0</v>
      </c>
      <c r="ALB23" s="27">
        <f t="shared" si="787"/>
        <v>0</v>
      </c>
      <c r="ALC23" s="27">
        <f t="shared" si="788"/>
        <v>0</v>
      </c>
      <c r="ALD23" s="27">
        <f t="shared" si="789"/>
        <v>0</v>
      </c>
      <c r="ALE23" s="27">
        <f t="shared" si="790"/>
        <v>0</v>
      </c>
      <c r="ALF23" s="27">
        <f t="shared" si="791"/>
        <v>0</v>
      </c>
      <c r="ALG23" s="27">
        <f t="shared" si="792"/>
        <v>0</v>
      </c>
      <c r="ALH23" s="27">
        <f t="shared" si="793"/>
        <v>0</v>
      </c>
      <c r="ALI23" s="27">
        <f t="shared" si="794"/>
        <v>0</v>
      </c>
      <c r="ALJ23" s="27">
        <f t="shared" si="795"/>
        <v>0</v>
      </c>
      <c r="ALK23" s="27">
        <f t="shared" si="796"/>
        <v>0</v>
      </c>
      <c r="ALL23" s="27">
        <f t="shared" si="797"/>
        <v>0</v>
      </c>
      <c r="ALM23" s="27">
        <f t="shared" si="798"/>
        <v>0</v>
      </c>
      <c r="ALN23" s="27">
        <f t="shared" si="799"/>
        <v>0</v>
      </c>
      <c r="ALO23" s="27">
        <f t="shared" si="800"/>
        <v>0</v>
      </c>
      <c r="ALP23" s="27">
        <f t="shared" si="801"/>
        <v>0</v>
      </c>
      <c r="ALQ23" s="27">
        <f t="shared" si="802"/>
        <v>0</v>
      </c>
      <c r="ALR23" s="27">
        <f t="shared" si="803"/>
        <v>0</v>
      </c>
      <c r="ALS23" s="27">
        <f t="shared" si="804"/>
        <v>0</v>
      </c>
      <c r="ALT23" s="27">
        <f t="shared" si="805"/>
        <v>0</v>
      </c>
      <c r="ALU23" s="27">
        <f t="shared" si="806"/>
        <v>0</v>
      </c>
      <c r="ALV23" s="27">
        <f t="shared" si="807"/>
        <v>0</v>
      </c>
      <c r="ALW23" s="27">
        <f t="shared" si="808"/>
        <v>0</v>
      </c>
      <c r="AMK23" s="28">
        <v>1989</v>
      </c>
      <c r="AML23" s="28">
        <f t="shared" si="809"/>
        <v>1989</v>
      </c>
      <c r="AMN23" s="28">
        <v>1816</v>
      </c>
      <c r="AMO23" s="27" t="str">
        <f t="shared" si="810"/>
        <v>1829</v>
      </c>
      <c r="AMP23" s="27" t="str">
        <f t="shared" si="811"/>
        <v>1846</v>
      </c>
      <c r="AMQ23" s="27" t="str">
        <f t="shared" si="812"/>
        <v>1857</v>
      </c>
      <c r="AMR23" s="27" t="str">
        <f t="shared" si="813"/>
        <v>1882</v>
      </c>
      <c r="AMS23" s="27" t="str">
        <f t="shared" si="814"/>
        <v>1882</v>
      </c>
      <c r="AMT23" s="27" t="str">
        <f t="shared" si="815"/>
        <v>1895</v>
      </c>
      <c r="AMU23" s="27" t="str">
        <f t="shared" si="816"/>
        <v>1871</v>
      </c>
      <c r="AMV23" s="27" t="str">
        <f t="shared" si="817"/>
        <v>1871</v>
      </c>
      <c r="AMW23" s="27" t="str">
        <f t="shared" si="818"/>
        <v>1882</v>
      </c>
      <c r="AMX23" s="27" t="str">
        <f t="shared" si="819"/>
        <v>1898</v>
      </c>
      <c r="AMY23" s="27" t="str">
        <f t="shared" si="820"/>
        <v>1898</v>
      </c>
      <c r="AMZ23" s="27" t="str">
        <f t="shared" si="821"/>
        <v>1920</v>
      </c>
      <c r="ANA23" s="27" t="str">
        <f t="shared" si="822"/>
        <v>1934</v>
      </c>
      <c r="ANB23" s="27" t="str">
        <f t="shared" si="823"/>
        <v>1909</v>
      </c>
      <c r="ANC23" s="27" t="str">
        <f t="shared" si="824"/>
        <v>1904</v>
      </c>
      <c r="AND23" s="27" t="str">
        <f t="shared" si="825"/>
        <v>1904</v>
      </c>
      <c r="ANE23" s="27" t="str">
        <f t="shared" si="826"/>
        <v>1914</v>
      </c>
      <c r="ANF23" s="27" t="str">
        <f t="shared" si="827"/>
        <v>1914</v>
      </c>
      <c r="ANG23" s="27" t="str">
        <f t="shared" si="828"/>
        <v>1898</v>
      </c>
      <c r="ANH23" s="27" t="str">
        <f t="shared" si="829"/>
        <v>1898</v>
      </c>
      <c r="ANI23" s="27" t="str">
        <f t="shared" si="830"/>
        <v>1890</v>
      </c>
      <c r="ANJ23" s="27" t="str">
        <f t="shared" si="831"/>
        <v>1897</v>
      </c>
      <c r="ANK23" s="27" t="str">
        <f t="shared" si="832"/>
        <v>1897</v>
      </c>
      <c r="ANL23" s="27" t="str">
        <f t="shared" si="833"/>
        <v>1897</v>
      </c>
      <c r="ANM23" s="27" t="str">
        <f t="shared" si="834"/>
        <v>1883</v>
      </c>
      <c r="ANN23" s="27" t="str">
        <f t="shared" si="835"/>
        <v>1883</v>
      </c>
      <c r="ANO23" s="27" t="str">
        <f t="shared" si="836"/>
        <v>1888</v>
      </c>
      <c r="ANP23" s="27" t="str">
        <f t="shared" si="837"/>
        <v>1888</v>
      </c>
      <c r="ANQ23" s="27" t="str">
        <f t="shared" si="838"/>
        <v>1888</v>
      </c>
      <c r="ANR23" s="27" t="str">
        <f t="shared" si="839"/>
        <v>1894</v>
      </c>
      <c r="ANS23" s="27" t="str">
        <f t="shared" si="840"/>
        <v>1925</v>
      </c>
      <c r="ANT23" s="27" t="str">
        <f t="shared" si="841"/>
        <v>1925</v>
      </c>
      <c r="ANU23" s="27" t="str">
        <f t="shared" si="842"/>
        <v>1917</v>
      </c>
      <c r="ANV23" s="27" t="str">
        <f t="shared" si="843"/>
        <v>1889</v>
      </c>
      <c r="ANW23" s="27" t="str">
        <f t="shared" si="844"/>
        <v>1889</v>
      </c>
      <c r="ANX23" s="27" t="str">
        <f t="shared" si="845"/>
        <v>1900</v>
      </c>
      <c r="ANY23" s="27" t="str">
        <f t="shared" si="846"/>
        <v>1931</v>
      </c>
      <c r="ANZ23" s="27" t="str">
        <f t="shared" si="847"/>
        <v>1931</v>
      </c>
      <c r="AOA23" s="27" t="str">
        <f t="shared" si="848"/>
        <v>1949</v>
      </c>
      <c r="AOB23" s="27" t="str">
        <f t="shared" si="849"/>
        <v>1963</v>
      </c>
      <c r="AOC23" s="27" t="str">
        <f t="shared" si="850"/>
        <v>1963</v>
      </c>
      <c r="AOD23" s="27" t="str">
        <f t="shared" si="851"/>
        <v>1963</v>
      </c>
      <c r="AOE23" s="27" t="str">
        <f t="shared" si="852"/>
        <v>1947</v>
      </c>
      <c r="AOF23" s="27" t="str">
        <f t="shared" si="853"/>
        <v>1947</v>
      </c>
      <c r="AOG23" s="27" t="str">
        <f t="shared" si="854"/>
        <v>1978</v>
      </c>
      <c r="AOH23" s="27" t="str">
        <f t="shared" si="855"/>
        <v>1969</v>
      </c>
      <c r="AOI23" s="27" t="str">
        <f t="shared" si="856"/>
        <v>1969</v>
      </c>
      <c r="AOJ23" s="27" t="str">
        <f t="shared" si="857"/>
        <v>2000</v>
      </c>
      <c r="AOK23" s="27" t="str">
        <f t="shared" si="858"/>
        <v>2000</v>
      </c>
      <c r="AOL23" s="27" t="str">
        <f t="shared" si="859"/>
        <v>2000</v>
      </c>
      <c r="AOM23" s="27" t="str">
        <f t="shared" si="860"/>
        <v>1989</v>
      </c>
      <c r="AON23" s="27" t="str">
        <f t="shared" si="861"/>
        <v>1989</v>
      </c>
      <c r="AOO23" s="27" t="str">
        <f t="shared" si="862"/>
        <v>1989</v>
      </c>
      <c r="AOP23" s="27" t="str">
        <f t="shared" si="863"/>
        <v>1989</v>
      </c>
      <c r="AOQ23" s="27" t="str">
        <f t="shared" si="864"/>
        <v>1989</v>
      </c>
      <c r="AOR23" s="27" t="str">
        <f t="shared" si="865"/>
        <v>1989</v>
      </c>
      <c r="AOS23" s="27" t="str">
        <f t="shared" si="866"/>
        <v>1989</v>
      </c>
      <c r="AOT23" s="27" t="str">
        <f t="shared" si="867"/>
        <v>1989</v>
      </c>
      <c r="AOU23" s="27" t="str">
        <f t="shared" si="868"/>
        <v>1989</v>
      </c>
      <c r="AOV23" s="27" t="str">
        <f t="shared" si="869"/>
        <v>1989</v>
      </c>
      <c r="AOW23" s="27" t="str">
        <f t="shared" si="870"/>
        <v>1989</v>
      </c>
      <c r="AOX23" s="27" t="str">
        <f t="shared" si="871"/>
        <v>1989</v>
      </c>
      <c r="AOY23" s="27" t="str">
        <f t="shared" si="872"/>
        <v>1989</v>
      </c>
      <c r="AOZ23" s="27" t="str">
        <f t="shared" si="873"/>
        <v>1989</v>
      </c>
      <c r="APA23" s="27" t="str">
        <f t="shared" si="874"/>
        <v>1989</v>
      </c>
      <c r="APB23" s="27" t="str">
        <f t="shared" si="875"/>
        <v>1989</v>
      </c>
      <c r="APC23" s="27" t="str">
        <f t="shared" si="876"/>
        <v>1989</v>
      </c>
      <c r="APD23" s="27" t="str">
        <f t="shared" si="877"/>
        <v>1989</v>
      </c>
      <c r="APE23" s="27" t="str">
        <f t="shared" si="878"/>
        <v>1989</v>
      </c>
      <c r="APF23" s="27" t="str">
        <f t="shared" si="879"/>
        <v>1989</v>
      </c>
      <c r="APG23" s="27" t="str">
        <f t="shared" si="880"/>
        <v>1989</v>
      </c>
      <c r="APH23" s="27" t="str">
        <f t="shared" si="881"/>
        <v>1989</v>
      </c>
      <c r="API23" s="27" t="str">
        <f t="shared" si="882"/>
        <v>1989</v>
      </c>
      <c r="APJ23" s="27" t="str">
        <f t="shared" si="883"/>
        <v>1989</v>
      </c>
      <c r="APK23" s="27" t="str">
        <f t="shared" si="884"/>
        <v>1989</v>
      </c>
      <c r="APL23" s="27" t="str">
        <f t="shared" si="885"/>
        <v>1989</v>
      </c>
      <c r="APM23" s="27" t="str">
        <f t="shared" si="886"/>
        <v>1989</v>
      </c>
      <c r="APN23" s="27" t="str">
        <f t="shared" si="887"/>
        <v>1989</v>
      </c>
      <c r="APO23" s="27" t="str">
        <f t="shared" si="888"/>
        <v>1989</v>
      </c>
      <c r="APP23" s="27" t="str">
        <f t="shared" si="889"/>
        <v>1989</v>
      </c>
      <c r="APQ23" s="27" t="str">
        <f t="shared" si="890"/>
        <v>1989</v>
      </c>
      <c r="APR23" s="27" t="str">
        <f t="shared" si="891"/>
        <v>1989</v>
      </c>
    </row>
    <row r="24" spans="1:1022 1025:1110" x14ac:dyDescent="0.35">
      <c r="A24" s="27">
        <v>103</v>
      </c>
      <c r="B24" s="89" t="s">
        <v>50</v>
      </c>
      <c r="C24" s="91">
        <f>VLOOKUP(A24, Rankings!$A$2:$AN$129, 40, FALSE)</f>
        <v>22</v>
      </c>
      <c r="D24" s="19" t="s">
        <v>392</v>
      </c>
      <c r="I24" s="29">
        <f t="shared" si="0"/>
        <v>20.166666666666664</v>
      </c>
      <c r="L24" s="27" t="s">
        <v>2328</v>
      </c>
      <c r="M24" s="27" t="s">
        <v>2412</v>
      </c>
      <c r="N24" s="27" t="s">
        <v>2855</v>
      </c>
      <c r="O24" s="27" t="s">
        <v>2992</v>
      </c>
      <c r="P24" s="27" t="s">
        <v>24</v>
      </c>
      <c r="Q24" s="27" t="s">
        <v>3301</v>
      </c>
      <c r="R24" s="27" t="s">
        <v>3526</v>
      </c>
      <c r="S24" s="27" t="s">
        <v>24</v>
      </c>
      <c r="T24" s="27" t="s">
        <v>24</v>
      </c>
      <c r="U24" s="27" t="s">
        <v>3945</v>
      </c>
      <c r="V24" s="27" t="s">
        <v>4047</v>
      </c>
      <c r="W24" s="27" t="s">
        <v>4088</v>
      </c>
      <c r="X24" s="27" t="s">
        <v>24</v>
      </c>
      <c r="Y24" s="27" t="s">
        <v>24</v>
      </c>
      <c r="Z24" s="27" t="s">
        <v>4625</v>
      </c>
      <c r="AA24" s="27" t="s">
        <v>4647</v>
      </c>
      <c r="AB24" s="27" t="s">
        <v>4788</v>
      </c>
      <c r="AC24" s="27" t="s">
        <v>24</v>
      </c>
      <c r="AD24" s="27" t="s">
        <v>4871</v>
      </c>
      <c r="AE24" s="27" t="s">
        <v>4971</v>
      </c>
      <c r="AF24" s="27" t="s">
        <v>5037</v>
      </c>
      <c r="AG24" s="27" t="s">
        <v>5169</v>
      </c>
      <c r="AH24" s="27" t="s">
        <v>24</v>
      </c>
      <c r="AI24" s="27" t="s">
        <v>5484</v>
      </c>
      <c r="AJ24" s="27" t="s">
        <v>24</v>
      </c>
      <c r="AK24" s="27" t="s">
        <v>5589</v>
      </c>
      <c r="AL24" s="27" t="s">
        <v>5621</v>
      </c>
      <c r="AM24" s="27" t="s">
        <v>5851</v>
      </c>
      <c r="AN24" s="27" t="s">
        <v>24</v>
      </c>
      <c r="AO24" s="27" t="s">
        <v>6184</v>
      </c>
      <c r="AP24" s="27" t="s">
        <v>24</v>
      </c>
      <c r="AQ24" s="27" t="s">
        <v>6261</v>
      </c>
      <c r="AR24" s="27" t="s">
        <v>6323</v>
      </c>
      <c r="AS24" s="27" t="s">
        <v>24</v>
      </c>
      <c r="AT24" s="27" t="s">
        <v>6563</v>
      </c>
      <c r="AU24" s="27" t="s">
        <v>6782</v>
      </c>
      <c r="AV24" s="27" t="s">
        <v>24</v>
      </c>
      <c r="AW24" s="27" t="s">
        <v>24</v>
      </c>
      <c r="AX24" s="27" t="s">
        <v>7003</v>
      </c>
      <c r="AY24" s="27" t="s">
        <v>24</v>
      </c>
      <c r="AZ24" s="27" t="s">
        <v>24</v>
      </c>
      <c r="BA24" s="27" t="s">
        <v>24</v>
      </c>
      <c r="BB24" s="27" t="s">
        <v>24</v>
      </c>
      <c r="BC24" s="27" t="s">
        <v>24</v>
      </c>
      <c r="BD24" s="27" t="s">
        <v>7196</v>
      </c>
      <c r="BE24" s="27" t="s">
        <v>24</v>
      </c>
      <c r="BF24" s="27" t="s">
        <v>24</v>
      </c>
      <c r="BG24" s="27" t="s">
        <v>7239</v>
      </c>
      <c r="BH24" s="27" t="s">
        <v>24</v>
      </c>
      <c r="BI24" s="27" t="s">
        <v>24</v>
      </c>
      <c r="BJ24" s="27" t="s">
        <v>24</v>
      </c>
      <c r="BK24" s="27" t="s">
        <v>24</v>
      </c>
      <c r="BL24" s="27" t="s">
        <v>24</v>
      </c>
      <c r="BM24" s="27" t="s">
        <v>24</v>
      </c>
      <c r="BN24" s="27" t="s">
        <v>24</v>
      </c>
      <c r="BO24" s="27" t="s">
        <v>24</v>
      </c>
      <c r="BP24" s="27" t="s">
        <v>24</v>
      </c>
      <c r="BQ24" s="27" t="s">
        <v>24</v>
      </c>
      <c r="BR24" s="27" t="s">
        <v>24</v>
      </c>
      <c r="BS24" s="27" t="s">
        <v>24</v>
      </c>
      <c r="BT24" s="27" t="s">
        <v>24</v>
      </c>
      <c r="BU24" s="27" t="s">
        <v>24</v>
      </c>
      <c r="BV24" s="27" t="s">
        <v>24</v>
      </c>
      <c r="BW24" s="27" t="s">
        <v>24</v>
      </c>
      <c r="BX24" s="27" t="s">
        <v>24</v>
      </c>
      <c r="BY24" s="27" t="s">
        <v>24</v>
      </c>
      <c r="BZ24" s="27" t="s">
        <v>24</v>
      </c>
      <c r="CA24" s="27" t="s">
        <v>24</v>
      </c>
      <c r="CB24" s="27" t="s">
        <v>24</v>
      </c>
      <c r="CC24" s="27" t="s">
        <v>24</v>
      </c>
      <c r="CD24" s="27" t="s">
        <v>24</v>
      </c>
      <c r="CE24" s="27" t="s">
        <v>24</v>
      </c>
      <c r="CF24" s="27" t="s">
        <v>24</v>
      </c>
      <c r="CG24" s="27" t="s">
        <v>24</v>
      </c>
      <c r="CH24" s="27" t="s">
        <v>24</v>
      </c>
      <c r="CI24" s="27" t="s">
        <v>24</v>
      </c>
      <c r="CJ24" s="27" t="s">
        <v>24</v>
      </c>
      <c r="CK24" s="27" t="s">
        <v>24</v>
      </c>
      <c r="CL24" s="27" t="s">
        <v>24</v>
      </c>
      <c r="CM24" s="27" t="s">
        <v>24</v>
      </c>
      <c r="CN24" s="27" t="s">
        <v>24</v>
      </c>
      <c r="CO24" s="27" t="s">
        <v>24</v>
      </c>
      <c r="CQ24" s="28">
        <f t="shared" si="1"/>
        <v>7</v>
      </c>
      <c r="CR24" s="28">
        <f t="shared" si="2"/>
        <v>0</v>
      </c>
      <c r="CS24" s="28">
        <f t="shared" si="3"/>
        <v>4</v>
      </c>
      <c r="CT24" s="28">
        <f t="shared" si="4"/>
        <v>1</v>
      </c>
      <c r="CU24" s="28">
        <f t="shared" si="5"/>
        <v>4</v>
      </c>
      <c r="CV24" s="28">
        <f t="shared" si="6"/>
        <v>0</v>
      </c>
      <c r="CW24" s="28">
        <f t="shared" si="7"/>
        <v>4</v>
      </c>
      <c r="CX24" s="28">
        <f t="shared" si="8"/>
        <v>1</v>
      </c>
      <c r="CY24" s="28">
        <f t="shared" si="9"/>
        <v>1</v>
      </c>
      <c r="CZ24" s="28">
        <f t="shared" si="10"/>
        <v>3</v>
      </c>
      <c r="DA24" s="28">
        <f t="shared" si="11"/>
        <v>2</v>
      </c>
      <c r="DB24" s="28">
        <f t="shared" si="12"/>
        <v>2</v>
      </c>
      <c r="DC24" s="28">
        <f t="shared" si="13"/>
        <v>1</v>
      </c>
      <c r="DD24" s="28">
        <f t="shared" si="14"/>
        <v>1</v>
      </c>
      <c r="DE24" s="28">
        <f t="shared" si="15"/>
        <v>3</v>
      </c>
      <c r="DF24" s="28">
        <f t="shared" si="16"/>
        <v>0</v>
      </c>
      <c r="DG24" s="28">
        <f t="shared" si="17"/>
        <v>1</v>
      </c>
      <c r="DH24" s="28">
        <f t="shared" si="18"/>
        <v>1</v>
      </c>
      <c r="DI24" s="28">
        <f t="shared" si="19"/>
        <v>0</v>
      </c>
      <c r="DJ24" s="28">
        <f t="shared" si="20"/>
        <v>1</v>
      </c>
      <c r="DK24" s="28">
        <f t="shared" si="21"/>
        <v>0</v>
      </c>
      <c r="DL24" s="28">
        <f t="shared" si="22"/>
        <v>0</v>
      </c>
      <c r="DM24" s="28">
        <f t="shared" si="23"/>
        <v>0</v>
      </c>
      <c r="DN24" s="28">
        <f t="shared" si="24"/>
        <v>0</v>
      </c>
      <c r="DO24" s="28">
        <f t="shared" si="25"/>
        <v>8</v>
      </c>
      <c r="DP24" s="28">
        <f t="shared" si="26"/>
        <v>8</v>
      </c>
      <c r="DR24">
        <f t="shared" si="27"/>
        <v>3</v>
      </c>
      <c r="DS24">
        <f t="shared" si="28"/>
        <v>1</v>
      </c>
      <c r="DT24">
        <f t="shared" si="29"/>
        <v>3</v>
      </c>
      <c r="DU24">
        <f t="shared" si="30"/>
        <v>6</v>
      </c>
      <c r="DV24">
        <f t="shared" si="31"/>
        <v>0</v>
      </c>
      <c r="DW24">
        <f t="shared" si="32"/>
        <v>1</v>
      </c>
      <c r="DX24">
        <f t="shared" si="33"/>
        <v>6</v>
      </c>
      <c r="DY24">
        <f t="shared" si="34"/>
        <v>0</v>
      </c>
      <c r="DZ24">
        <f t="shared" si="35"/>
        <v>0</v>
      </c>
      <c r="EA24">
        <f t="shared" si="36"/>
        <v>8</v>
      </c>
      <c r="EB24">
        <f t="shared" si="37"/>
        <v>9</v>
      </c>
      <c r="EC24">
        <f t="shared" si="38"/>
        <v>1</v>
      </c>
      <c r="ED24">
        <f t="shared" si="39"/>
        <v>0</v>
      </c>
      <c r="EE24">
        <f t="shared" si="40"/>
        <v>0</v>
      </c>
      <c r="EF24">
        <f t="shared" si="41"/>
        <v>1</v>
      </c>
      <c r="EG24">
        <f t="shared" si="42"/>
        <v>7</v>
      </c>
      <c r="EH24">
        <f t="shared" si="43"/>
        <v>8</v>
      </c>
      <c r="EI24">
        <f t="shared" si="44"/>
        <v>0</v>
      </c>
      <c r="EJ24">
        <f t="shared" si="45"/>
        <v>7</v>
      </c>
      <c r="EK24">
        <f t="shared" si="46"/>
        <v>11</v>
      </c>
      <c r="EL24">
        <f t="shared" si="47"/>
        <v>1</v>
      </c>
      <c r="EM24">
        <f t="shared" si="48"/>
        <v>6</v>
      </c>
      <c r="EN24">
        <f t="shared" si="49"/>
        <v>0</v>
      </c>
      <c r="EO24">
        <f t="shared" si="50"/>
        <v>1</v>
      </c>
      <c r="EP24">
        <f t="shared" si="51"/>
        <v>0</v>
      </c>
      <c r="EQ24">
        <f t="shared" si="52"/>
        <v>11</v>
      </c>
      <c r="ER24">
        <f t="shared" si="53"/>
        <v>3</v>
      </c>
      <c r="ES24">
        <f t="shared" si="54"/>
        <v>5</v>
      </c>
      <c r="ET24">
        <f t="shared" si="55"/>
        <v>0</v>
      </c>
      <c r="EU24">
        <f t="shared" si="56"/>
        <v>1</v>
      </c>
      <c r="EV24">
        <f t="shared" si="57"/>
        <v>0</v>
      </c>
      <c r="EW24">
        <f t="shared" si="58"/>
        <v>10</v>
      </c>
      <c r="EX24">
        <f t="shared" si="59"/>
        <v>3</v>
      </c>
      <c r="EY24">
        <f t="shared" si="60"/>
        <v>0</v>
      </c>
      <c r="EZ24">
        <f t="shared" si="61"/>
        <v>11</v>
      </c>
      <c r="FA24">
        <f t="shared" si="62"/>
        <v>4</v>
      </c>
      <c r="FB24">
        <f t="shared" si="63"/>
        <v>0</v>
      </c>
      <c r="FC24">
        <f t="shared" si="64"/>
        <v>0</v>
      </c>
      <c r="FD24">
        <f t="shared" si="65"/>
        <v>13</v>
      </c>
      <c r="FE24">
        <f t="shared" si="66"/>
        <v>0</v>
      </c>
      <c r="FF24">
        <f t="shared" si="67"/>
        <v>0</v>
      </c>
      <c r="FG24">
        <f t="shared" si="68"/>
        <v>0</v>
      </c>
      <c r="FH24">
        <f t="shared" si="69"/>
        <v>0</v>
      </c>
      <c r="FI24">
        <f t="shared" si="70"/>
        <v>0</v>
      </c>
      <c r="FJ24">
        <f t="shared" si="71"/>
        <v>14</v>
      </c>
      <c r="FK24">
        <f t="shared" si="72"/>
        <v>0</v>
      </c>
      <c r="FL24">
        <f t="shared" si="73"/>
        <v>0</v>
      </c>
      <c r="FM24">
        <f t="shared" si="74"/>
        <v>16</v>
      </c>
      <c r="FN24">
        <f t="shared" si="75"/>
        <v>0</v>
      </c>
      <c r="FO24">
        <f t="shared" si="76"/>
        <v>0</v>
      </c>
      <c r="FP24">
        <f t="shared" si="77"/>
        <v>0</v>
      </c>
      <c r="FQ24">
        <f t="shared" si="78"/>
        <v>0</v>
      </c>
      <c r="FR24">
        <f t="shared" si="79"/>
        <v>0</v>
      </c>
      <c r="FS24">
        <f t="shared" si="80"/>
        <v>0</v>
      </c>
      <c r="FT24">
        <f t="shared" si="81"/>
        <v>0</v>
      </c>
      <c r="FU24">
        <f t="shared" si="82"/>
        <v>0</v>
      </c>
      <c r="FV24">
        <f t="shared" si="83"/>
        <v>0</v>
      </c>
      <c r="FW24">
        <f t="shared" si="84"/>
        <v>0</v>
      </c>
      <c r="FX24">
        <f t="shared" si="85"/>
        <v>0</v>
      </c>
      <c r="FY24">
        <f t="shared" si="86"/>
        <v>0</v>
      </c>
      <c r="FZ24">
        <f t="shared" si="87"/>
        <v>0</v>
      </c>
      <c r="GA24">
        <f t="shared" si="88"/>
        <v>0</v>
      </c>
      <c r="GB24">
        <f t="shared" si="89"/>
        <v>0</v>
      </c>
      <c r="GC24">
        <f t="shared" si="90"/>
        <v>0</v>
      </c>
      <c r="GD24">
        <f t="shared" si="91"/>
        <v>0</v>
      </c>
      <c r="GE24">
        <f t="shared" si="92"/>
        <v>0</v>
      </c>
      <c r="GF24">
        <f t="shared" si="93"/>
        <v>0</v>
      </c>
      <c r="GG24">
        <f t="shared" si="94"/>
        <v>0</v>
      </c>
      <c r="GH24">
        <f t="shared" si="95"/>
        <v>0</v>
      </c>
      <c r="GI24">
        <f t="shared" si="96"/>
        <v>0</v>
      </c>
      <c r="GJ24">
        <f t="shared" si="97"/>
        <v>0</v>
      </c>
      <c r="GK24">
        <f t="shared" si="98"/>
        <v>0</v>
      </c>
      <c r="GL24">
        <f t="shared" si="99"/>
        <v>0</v>
      </c>
      <c r="GM24">
        <f t="shared" si="100"/>
        <v>0</v>
      </c>
      <c r="GN24">
        <f t="shared" si="101"/>
        <v>0</v>
      </c>
      <c r="GO24">
        <f t="shared" si="102"/>
        <v>0</v>
      </c>
      <c r="GP24">
        <f t="shared" si="103"/>
        <v>0</v>
      </c>
      <c r="GQ24">
        <f t="shared" si="104"/>
        <v>0</v>
      </c>
      <c r="GR24">
        <f t="shared" si="105"/>
        <v>0</v>
      </c>
      <c r="GS24">
        <f t="shared" si="106"/>
        <v>0</v>
      </c>
      <c r="GT24">
        <f t="shared" si="107"/>
        <v>0</v>
      </c>
      <c r="GU24">
        <f t="shared" si="108"/>
        <v>0</v>
      </c>
      <c r="GW24" s="28">
        <f t="shared" si="109"/>
        <v>5.8604566105316636</v>
      </c>
      <c r="GX24" s="28">
        <f t="shared" si="110"/>
        <v>5.4805352499766853</v>
      </c>
      <c r="GY24" s="28">
        <f t="shared" si="111"/>
        <v>3.2975865237856281</v>
      </c>
      <c r="GZ24" s="28">
        <f t="shared" si="112"/>
        <v>2.2347797973671257</v>
      </c>
      <c r="HA24" s="28">
        <f t="shared" si="113"/>
        <v>0</v>
      </c>
      <c r="HB24" s="28">
        <f t="shared" si="114"/>
        <v>11.570874753117167</v>
      </c>
      <c r="HC24" s="28">
        <f t="shared" si="115"/>
        <v>0.42966614137271253</v>
      </c>
      <c r="HE24">
        <f>IFERROR(VLOOKUP(_xlfn.NUMBERVALUE(MID(L24, SEARCH("!", L24)+1, SEARCH("+", L24)-SEARCH("!", L24)-1)), Rankings!$A$2:$BK$129, 63, FALSE),0)</f>
        <v>0.2146882130122317</v>
      </c>
      <c r="HF24">
        <f>IFERROR(VLOOKUP(_xlfn.NUMBERVALUE(MID(M24, SEARCH("!", M24)+1, SEARCH("+", M24)-SEARCH("!", M24)-1)), Rankings!$A$2:$BK$129, 63, FALSE),0)</f>
        <v>0.58016529379212656</v>
      </c>
      <c r="HG24">
        <f>IFERROR(VLOOKUP(_xlfn.NUMBERVALUE(MID(N24, SEARCH("!", N24)+1, SEARCH("+", N24)-SEARCH("!", N24)-1)), Rankings!$A$2:$BK$129, 63, FALSE),0)</f>
        <v>0.29274247393212427</v>
      </c>
      <c r="HH24">
        <f>IFERROR(VLOOKUP(_xlfn.NUMBERVALUE(MID(O24, SEARCH("!", O24)+1, SEARCH("+", O24)-SEARCH("!", O24)-1)), Rankings!$A$2:$BK$129, 63, FALSE),0)</f>
        <v>0.89022469558383477</v>
      </c>
      <c r="HI24">
        <f>IFERROR(VLOOKUP(_xlfn.NUMBERVALUE(MID(P24, SEARCH("!", P24)+1, SEARCH("+", P24)-SEARCH("!", P24)-1)), Rankings!$A$2:$BK$129, 63, FALSE),0)</f>
        <v>0</v>
      </c>
      <c r="HJ24">
        <f>IFERROR(VLOOKUP(_xlfn.NUMBERVALUE(MID(Q24, SEARCH("!", Q24)+1, SEARCH("+", Q24)-SEARCH("!", Q24)-1)), Rankings!$A$2:$BK$129, 63, FALSE),0)</f>
        <v>0.54581257305231079</v>
      </c>
      <c r="HK24">
        <f>IFERROR(VLOOKUP(_xlfn.NUMBERVALUE(MID(R24, SEARCH("!", R24)+1, SEARCH("+", R24)-SEARCH("!", R24)-1)), Rankings!$A$2:$BK$129, 63, FALSE),0)</f>
        <v>0.57377818445367612</v>
      </c>
      <c r="HL24">
        <f>IFERROR(VLOOKUP(_xlfn.NUMBERVALUE(MID(S24, SEARCH("!", S24)+1, SEARCH("+", S24)-SEARCH("!", S24)-1)), Rankings!$A$2:$BK$129, 63, FALSE),0)</f>
        <v>0</v>
      </c>
      <c r="HM24">
        <f>IFERROR(VLOOKUP(_xlfn.NUMBERVALUE(MID(T24, SEARCH("!", T24)+1, SEARCH("+", T24)-SEARCH("!", T24)-1)), Rankings!$A$2:$BK$129, 63, FALSE),0)</f>
        <v>0</v>
      </c>
      <c r="HN24">
        <f>IFERROR(VLOOKUP(_xlfn.NUMBERVALUE(MID(U24, SEARCH("!", U24)+1, SEARCH("+", U24)-SEARCH("!", U24)-1)), Rankings!$A$2:$BK$129, 63, FALSE),0)</f>
        <v>0.71744721195333239</v>
      </c>
      <c r="HO24">
        <f>IFERROR(VLOOKUP(_xlfn.NUMBERVALUE(MID(V24, SEARCH("!", V24)+1, SEARCH("+", V24)-SEARCH("!", V24)-1)), Rankings!$A$2:$BK$129, 63, FALSE),0)</f>
        <v>0.37008958491215449</v>
      </c>
      <c r="HP24">
        <f>IFERROR(VLOOKUP(_xlfn.NUMBERVALUE(MID(W24, SEARCH("!", W24)+1, SEARCH("+", W24)-SEARCH("!", W24)-1)), Rankings!$A$2:$BK$129, 63, FALSE),0)</f>
        <v>0.3239042986229444</v>
      </c>
      <c r="HQ24">
        <f>IFERROR(VLOOKUP(_xlfn.NUMBERVALUE(MID(X24, SEARCH("!", X24)+1, SEARCH("+", X24)-SEARCH("!", X24)-1)), Rankings!$A$2:$BK$129, 63, FALSE),0)</f>
        <v>0</v>
      </c>
      <c r="HR24">
        <f>IFERROR(VLOOKUP(_xlfn.NUMBERVALUE(MID(Y24, SEARCH("!", Y24)+1, SEARCH("+", Y24)-SEARCH("!", Y24)-1)), Rankings!$A$2:$BK$129, 63, FALSE),0)</f>
        <v>0</v>
      </c>
      <c r="HS24">
        <f>IFERROR(VLOOKUP(_xlfn.NUMBERVALUE(MID(Z24, SEARCH("!", Z24)+1, SEARCH("+", Z24)-SEARCH("!", Z24)-1)), Rankings!$A$2:$BK$129, 63, FALSE),0)</f>
        <v>0.59685324237275783</v>
      </c>
      <c r="HT24">
        <f>IFERROR(VLOOKUP(_xlfn.NUMBERVALUE(MID(AA24, SEARCH("!", AA24)+1, SEARCH("+", AA24)-SEARCH("!", AA24)-1)), Rankings!$A$2:$BK$129, 63, FALSE),0)</f>
        <v>0.55881753299749948</v>
      </c>
      <c r="HU24">
        <f>IFERROR(VLOOKUP(_xlfn.NUMBERVALUE(MID(AB24, SEARCH("!", AB24)+1, SEARCH("+", AB24)-SEARCH("!", AB24)-1)), Rankings!$A$2:$BK$129, 63, FALSE),0)</f>
        <v>0.89022469558383477</v>
      </c>
      <c r="HV24">
        <f>IFERROR(VLOOKUP(_xlfn.NUMBERVALUE(MID(AC24, SEARCH("!", AC24)+1, SEARCH("+", AC24)-SEARCH("!", AC24)-1)), Rankings!$A$2:$BK$129, 63, FALSE),0)</f>
        <v>0</v>
      </c>
      <c r="HW24">
        <f>IFERROR(VLOOKUP(_xlfn.NUMBERVALUE(MID(AD24, SEARCH("!", AD24)+1, SEARCH("+", AD24)-SEARCH("!", AD24)-1)), Rankings!$A$2:$BK$129, 63, FALSE),0)</f>
        <v>0.57377818445367612</v>
      </c>
      <c r="HX24">
        <f>IFERROR(VLOOKUP(_xlfn.NUMBERVALUE(MID(AE24, SEARCH("!", AE24)+1, SEARCH("+", AE24)-SEARCH("!", AE24)-1)), Rankings!$A$2:$BK$129, 63, FALSE),0)</f>
        <v>0.55232234570989558</v>
      </c>
      <c r="HY24">
        <f>IFERROR(VLOOKUP(_xlfn.NUMBERVALUE(MID(AF24, SEARCH("!", AF24)+1, SEARCH("+", AF24)-SEARCH("!", AF24)-1)), Rankings!$A$2:$BK$129, 63, FALSE),0)</f>
        <v>0.61642495585460211</v>
      </c>
      <c r="HZ24">
        <f>IFERROR(VLOOKUP(_xlfn.NUMBERVALUE(MID(AG24, SEARCH("!", AG24)+1, SEARCH("+", AG24)-SEARCH("!", AG24)-1)), Rankings!$A$2:$BK$129, 63, FALSE),0)</f>
        <v>0.71744721195333239</v>
      </c>
      <c r="IA24">
        <f>IFERROR(VLOOKUP(_xlfn.NUMBERVALUE(MID(AH24, SEARCH("!", AH24)+1, SEARCH("+", AH24)-SEARCH("!", AH24)-1)), Rankings!$A$2:$BK$129, 63, FALSE),0)</f>
        <v>0</v>
      </c>
      <c r="IB24">
        <f>IFERROR(VLOOKUP(_xlfn.NUMBERVALUE(MID(AI24, SEARCH("!", AI24)+1, SEARCH("+", AI24)-SEARCH("!", AI24)-1)), Rankings!$A$2:$BK$129, 63, FALSE),0)</f>
        <v>0.83122380927033801</v>
      </c>
      <c r="IC24">
        <f>IFERROR(VLOOKUP(_xlfn.NUMBERVALUE(MID(AJ24, SEARCH("!", AJ24)+1, SEARCH("+", AJ24)-SEARCH("!", AJ24)-1)), Rankings!$A$2:$BK$129, 63, FALSE),0)</f>
        <v>0</v>
      </c>
      <c r="ID24">
        <f>IFERROR(VLOOKUP(_xlfn.NUMBERVALUE(MID(AK24, SEARCH("!", AK24)+1, SEARCH("+", AK24)-SEARCH("!", AK24)-1)), Rankings!$A$2:$BK$129, 63, FALSE),0)</f>
        <v>0.86828752036026902</v>
      </c>
      <c r="IE24">
        <f>IFERROR(VLOOKUP(_xlfn.NUMBERVALUE(MID(AL24, SEARCH("!", AL24)+1, SEARCH("+", AL24)-SEARCH("!", AL24)-1)), Rankings!$A$2:$BK$129, 63, FALSE),0)</f>
        <v>0.13381089047003955</v>
      </c>
      <c r="IF24">
        <f>IFERROR(VLOOKUP(_xlfn.NUMBERVALUE(MID(AM24, SEARCH("!", AM24)+1, SEARCH("+", AM24)-SEARCH("!", AM24)-1)), Rankings!$A$2:$BK$129, 63, FALSE),0)</f>
        <v>0.55881753299749948</v>
      </c>
      <c r="IG24">
        <f>IFERROR(VLOOKUP(_xlfn.NUMBERVALUE(MID(AN24, SEARCH("!", AN24)+1, SEARCH("+", AN24)-SEARCH("!", AN24)-1)), Rankings!$A$2:$BK$129, 63, FALSE),0)</f>
        <v>0</v>
      </c>
      <c r="IH24">
        <f>IFERROR(VLOOKUP(_xlfn.NUMBERVALUE(MID(AO24, SEARCH("!", AO24)+1, SEARCH("+", AO24)-SEARCH("!", AO24)-1)), Rankings!$A$2:$BK$129, 63, FALSE),0)</f>
        <v>0.62696833856605805</v>
      </c>
      <c r="II24">
        <f>IFERROR(VLOOKUP(_xlfn.NUMBERVALUE(MID(AP24, SEARCH("!", AP24)+1, SEARCH("+", AP24)-SEARCH("!", AP24)-1)), Rankings!$A$2:$BK$129, 63, FALSE),0)</f>
        <v>0</v>
      </c>
      <c r="IJ24">
        <f>IFERROR(VLOOKUP(_xlfn.NUMBERVALUE(MID(AQ24, SEARCH("!", AQ24)+1, SEARCH("+", AQ24)-SEARCH("!", AQ24)-1)), Rankings!$A$2:$BK$129, 63, FALSE),0)</f>
        <v>0.75344353640165429</v>
      </c>
      <c r="IK24">
        <f>IFERROR(VLOOKUP(_xlfn.NUMBERVALUE(MID(AR24, SEARCH("!", AR24)+1, SEARCH("+", AR24)-SEARCH("!", AR24)-1)), Rankings!$A$2:$BK$129, 63, FALSE),0)</f>
        <v>0.27055526979863026</v>
      </c>
      <c r="IL24">
        <f>IFERROR(VLOOKUP(_xlfn.NUMBERVALUE(MID(AS24, SEARCH("!", AS24)+1, SEARCH("+", AS24)-SEARCH("!", AS24)-1)), Rankings!$A$2:$BK$129, 63, FALSE),0)</f>
        <v>0</v>
      </c>
      <c r="IM24">
        <f>IFERROR(VLOOKUP(_xlfn.NUMBERVALUE(MID(AT24, SEARCH("!", AT24)+1, SEARCH("+", AT24)-SEARCH("!", AT24)-1)), Rankings!$A$2:$BK$129, 63, FALSE),0)</f>
        <v>0.75344353640165429</v>
      </c>
      <c r="IN24">
        <f>IFERROR(VLOOKUP(_xlfn.NUMBERVALUE(MID(AU24, SEARCH("!", AU24)+1, SEARCH("+", AU24)-SEARCH("!", AU24)-1)), Rankings!$A$2:$BK$129, 63, FALSE),0)</f>
        <v>0.82730725178749975</v>
      </c>
      <c r="IO24">
        <f>IFERROR(VLOOKUP(_xlfn.NUMBERVALUE(MID(AV24, SEARCH("!", AV24)+1, SEARCH("+", AV24)-SEARCH("!", AV24)-1)), Rankings!$A$2:$BK$129, 63, FALSE),0)</f>
        <v>0</v>
      </c>
      <c r="IP24">
        <f>IFERROR(VLOOKUP(_xlfn.NUMBERVALUE(MID(AW24, SEARCH("!", AW24)+1, SEARCH("+", AW24)-SEARCH("!", AW24)-1)), Rankings!$A$2:$BK$129, 63, FALSE),0)</f>
        <v>0</v>
      </c>
      <c r="IQ24">
        <f>IFERROR(VLOOKUP(_xlfn.NUMBERVALUE(MID(AX24, SEARCH("!", AX24)+1, SEARCH("+", AX24)-SEARCH("!", AX24)-1)), Rankings!$A$2:$BK$129, 63, FALSE),0)</f>
        <v>0.58016529379212656</v>
      </c>
      <c r="IR24">
        <f>IFERROR(VLOOKUP(_xlfn.NUMBERVALUE(MID(AY24, SEARCH("!", AY24)+1, SEARCH("+", AY24)-SEARCH("!", AY24)-1)), Rankings!$A$2:$BK$129, 63, FALSE),0)</f>
        <v>0</v>
      </c>
      <c r="IS24">
        <f>IFERROR(VLOOKUP(_xlfn.NUMBERVALUE(MID(AZ24, SEARCH("!", AZ24)+1, SEARCH("+", AZ24)-SEARCH("!", AZ24)-1)), Rankings!$A$2:$BK$129, 63, FALSE),0)</f>
        <v>0</v>
      </c>
      <c r="IT24">
        <f>IFERROR(VLOOKUP(_xlfn.NUMBERVALUE(MID(BA24, SEARCH("!", BA24)+1, SEARCH("+", BA24)-SEARCH("!", BA24)-1)), Rankings!$A$2:$BK$129, 63, FALSE),0)</f>
        <v>0</v>
      </c>
      <c r="IU24">
        <f>IFERROR(VLOOKUP(_xlfn.NUMBERVALUE(MID(BB24, SEARCH("!", BB24)+1, SEARCH("+", BB24)-SEARCH("!", BB24)-1)), Rankings!$A$2:$BK$129, 63, FALSE),0)</f>
        <v>0</v>
      </c>
      <c r="IV24">
        <f>IFERROR(VLOOKUP(_xlfn.NUMBERVALUE(MID(BC24, SEARCH("!", BC24)+1, SEARCH("+", BC24)-SEARCH("!", BC24)-1)), Rankings!$A$2:$BK$129, 63, FALSE),0)</f>
        <v>0</v>
      </c>
      <c r="IW24">
        <f>IFERROR(VLOOKUP(_xlfn.NUMBERVALUE(MID(BD24, SEARCH("!", BD24)+1, SEARCH("+", BD24)-SEARCH("!", BD24)-1)), Rankings!$A$2:$BK$129, 63, FALSE),0)</f>
        <v>0.82730725178749975</v>
      </c>
      <c r="IX24">
        <f>IFERROR(VLOOKUP(_xlfn.NUMBERVALUE(MID(BE24, SEARCH("!", BE24)+1, SEARCH("+", BE24)-SEARCH("!", BE24)-1)), Rankings!$A$2:$BK$129, 63, FALSE),0)</f>
        <v>0</v>
      </c>
      <c r="IY24">
        <f>IFERROR(VLOOKUP(_xlfn.NUMBERVALUE(MID(BF24, SEARCH("!", BF24)+1, SEARCH("+", BF24)-SEARCH("!", BF24)-1)), Rankings!$A$2:$BK$129, 63, FALSE),0)</f>
        <v>0</v>
      </c>
      <c r="IZ24">
        <f>IFERROR(VLOOKUP(_xlfn.NUMBERVALUE(MID(BG24, SEARCH("!", BG24)+1, SEARCH("+", BG24)-SEARCH("!", BG24)-1)), Rankings!$A$2:$BK$129, 63, FALSE),0)</f>
        <v>0.82730725178749975</v>
      </c>
      <c r="JA24">
        <f>IFERROR(VLOOKUP(_xlfn.NUMBERVALUE(MID(BH24, SEARCH("!", BH24)+1, SEARCH("+", BH24)-SEARCH("!", BH24)-1)), Rankings!$A$2:$BK$129, 63, FALSE),0)</f>
        <v>0</v>
      </c>
      <c r="JB24">
        <f>IFERROR(VLOOKUP(_xlfn.NUMBERVALUE(MID(BI24, SEARCH("!", BI24)+1, SEARCH("+", BI24)-SEARCH("!", BI24)-1)), Rankings!$A$2:$BK$129, 63, FALSE),0)</f>
        <v>0</v>
      </c>
      <c r="JC24">
        <f>IFERROR(VLOOKUP(_xlfn.NUMBERVALUE(MID(BJ24, SEARCH("!", BJ24)+1, SEARCH("+", BJ24)-SEARCH("!", BJ24)-1)), Rankings!$A$2:$BK$129, 63, FALSE),0)</f>
        <v>0</v>
      </c>
      <c r="JD24">
        <f>IFERROR(VLOOKUP(_xlfn.NUMBERVALUE(MID(BK24, SEARCH("!", BK24)+1, SEARCH("+", BK24)-SEARCH("!", BK24)-1)), Rankings!$A$2:$BK$129, 63, FALSE),0)</f>
        <v>0</v>
      </c>
      <c r="JE24">
        <f>IFERROR(VLOOKUP(_xlfn.NUMBERVALUE(MID(BL24, SEARCH("!", BL24)+1, SEARCH("+", BL24)-SEARCH("!", BL24)-1)), Rankings!$A$2:$BK$129, 63, FALSE),0)</f>
        <v>0</v>
      </c>
      <c r="JF24">
        <f>IFERROR(VLOOKUP(_xlfn.NUMBERVALUE(MID(BM24, SEARCH("!", BM24)+1, SEARCH("+", BM24)-SEARCH("!", BM24)-1)), Rankings!$A$2:$BK$129, 63, FALSE),0)</f>
        <v>0</v>
      </c>
      <c r="JG24">
        <f>IFERROR(VLOOKUP(_xlfn.NUMBERVALUE(MID(BN24, SEARCH("!", BN24)+1, SEARCH("+", BN24)-SEARCH("!", BN24)-1)), Rankings!$A$2:$BK$129, 63, FALSE),0)</f>
        <v>0</v>
      </c>
      <c r="JH24">
        <f>IFERROR(VLOOKUP(_xlfn.NUMBERVALUE(MID(BO24, SEARCH("!", BO24)+1, SEARCH("+", BO24)-SEARCH("!", BO24)-1)), Rankings!$A$2:$BK$129, 63, FALSE),0)</f>
        <v>0</v>
      </c>
      <c r="JI24">
        <f>IFERROR(VLOOKUP(_xlfn.NUMBERVALUE(MID(BP24, SEARCH("!", BP24)+1, SEARCH("+", BP24)-SEARCH("!", BP24)-1)), Rankings!$A$2:$BK$129, 63, FALSE),0)</f>
        <v>0</v>
      </c>
      <c r="JJ24">
        <f>IFERROR(VLOOKUP(_xlfn.NUMBERVALUE(MID(BQ24, SEARCH("!", BQ24)+1, SEARCH("+", BQ24)-SEARCH("!", BQ24)-1)), Rankings!$A$2:$BK$129, 63, FALSE),0)</f>
        <v>0</v>
      </c>
      <c r="JK24">
        <f>IFERROR(VLOOKUP(_xlfn.NUMBERVALUE(MID(BR24, SEARCH("!", BR24)+1, SEARCH("+", BR24)-SEARCH("!", BR24)-1)), Rankings!$A$2:$BK$129, 63, FALSE),0)</f>
        <v>0</v>
      </c>
      <c r="JL24">
        <f>IFERROR(VLOOKUP(_xlfn.NUMBERVALUE(MID(BS24, SEARCH("!", BS24)+1, SEARCH("+", BS24)-SEARCH("!", BS24)-1)), Rankings!$A$2:$BK$129, 63, FALSE),0)</f>
        <v>0</v>
      </c>
      <c r="JM24">
        <f>IFERROR(VLOOKUP(_xlfn.NUMBERVALUE(MID(BT24, SEARCH("!", BT24)+1, SEARCH("+", BT24)-SEARCH("!", BT24)-1)), Rankings!$A$2:$BK$129, 63, FALSE),0)</f>
        <v>0</v>
      </c>
      <c r="JN24">
        <f>IFERROR(VLOOKUP(_xlfn.NUMBERVALUE(MID(BU24, SEARCH("!", BU24)+1, SEARCH("+", BU24)-SEARCH("!", BU24)-1)), Rankings!$A$2:$BK$129, 63, FALSE),0)</f>
        <v>0</v>
      </c>
      <c r="JO24">
        <f>IFERROR(VLOOKUP(_xlfn.NUMBERVALUE(MID(BV24, SEARCH("!", BV24)+1, SEARCH("+", BV24)-SEARCH("!", BV24)-1)), Rankings!$A$2:$BK$129, 63, FALSE),0)</f>
        <v>0</v>
      </c>
      <c r="JP24">
        <f>IFERROR(VLOOKUP(_xlfn.NUMBERVALUE(MID(BW24, SEARCH("!", BW24)+1, SEARCH("+", BW24)-SEARCH("!", BW24)-1)), Rankings!$A$2:$BK$129, 63, FALSE),0)</f>
        <v>0</v>
      </c>
      <c r="JQ24">
        <f>IFERROR(VLOOKUP(_xlfn.NUMBERVALUE(MID(BX24, SEARCH("!", BX24)+1, SEARCH("+", BX24)-SEARCH("!", BX24)-1)), Rankings!$A$2:$BK$129, 63, FALSE),0)</f>
        <v>0</v>
      </c>
      <c r="JR24">
        <f>IFERROR(VLOOKUP(_xlfn.NUMBERVALUE(MID(BY24, SEARCH("!", BY24)+1, SEARCH("+", BY24)-SEARCH("!", BY24)-1)), Rankings!$A$2:$BK$129, 63, FALSE),0)</f>
        <v>0</v>
      </c>
      <c r="JS24">
        <f>IFERROR(VLOOKUP(_xlfn.NUMBERVALUE(MID(BZ24, SEARCH("!", BZ24)+1, SEARCH("+", BZ24)-SEARCH("!", BZ24)-1)), Rankings!$A$2:$BK$129, 63, FALSE),0)</f>
        <v>0</v>
      </c>
      <c r="JT24">
        <f>IFERROR(VLOOKUP(_xlfn.NUMBERVALUE(MID(CA24, SEARCH("!", CA24)+1, SEARCH("+", CA24)-SEARCH("!", CA24)-1)), Rankings!$A$2:$BK$129, 63, FALSE),0)</f>
        <v>0</v>
      </c>
      <c r="JU24">
        <f>IFERROR(VLOOKUP(_xlfn.NUMBERVALUE(MID(CB24, SEARCH("!", CB24)+1, SEARCH("+", CB24)-SEARCH("!", CB24)-1)), Rankings!$A$2:$BK$129, 63, FALSE),0)</f>
        <v>0</v>
      </c>
      <c r="JV24">
        <f>IFERROR(VLOOKUP(_xlfn.NUMBERVALUE(MID(CC24, SEARCH("!", CC24)+1, SEARCH("+", CC24)-SEARCH("!", CC24)-1)), Rankings!$A$2:$BK$129, 63, FALSE),0)</f>
        <v>0</v>
      </c>
      <c r="JW24">
        <f>IFERROR(VLOOKUP(_xlfn.NUMBERVALUE(MID(CD24, SEARCH("!", CD24)+1, SEARCH("+", CD24)-SEARCH("!", CD24)-1)), Rankings!$A$2:$BK$129, 63, FALSE),0)</f>
        <v>0</v>
      </c>
      <c r="JX24">
        <f>IFERROR(VLOOKUP(_xlfn.NUMBERVALUE(MID(CE24, SEARCH("!", CE24)+1, SEARCH("+", CE24)-SEARCH("!", CE24)-1)), Rankings!$A$2:$BK$129, 63, FALSE),0)</f>
        <v>0</v>
      </c>
      <c r="JY24">
        <f>IFERROR(VLOOKUP(_xlfn.NUMBERVALUE(MID(CF24, SEARCH("!", CF24)+1, SEARCH("+", CF24)-SEARCH("!", CF24)-1)), Rankings!$A$2:$BK$129, 63, FALSE),0)</f>
        <v>0</v>
      </c>
      <c r="JZ24">
        <f>IFERROR(VLOOKUP(_xlfn.NUMBERVALUE(MID(CG24, SEARCH("!", CG24)+1, SEARCH("+", CG24)-SEARCH("!", CG24)-1)), Rankings!$A$2:$BK$129, 63, FALSE),0)</f>
        <v>0</v>
      </c>
      <c r="KA24">
        <f>IFERROR(VLOOKUP(_xlfn.NUMBERVALUE(MID(CH24, SEARCH("!", CH24)+1, SEARCH("+", CH24)-SEARCH("!", CH24)-1)), Rankings!$A$2:$BK$129, 63, FALSE),0)</f>
        <v>0</v>
      </c>
      <c r="KB24">
        <f>IFERROR(VLOOKUP(_xlfn.NUMBERVALUE(MID(CI24, SEARCH("!", CI24)+1, SEARCH("+", CI24)-SEARCH("!", CI24)-1)), Rankings!$A$2:$BK$129, 63, FALSE),0)</f>
        <v>0</v>
      </c>
      <c r="KC24">
        <f>IFERROR(VLOOKUP(_xlfn.NUMBERVALUE(MID(CJ24, SEARCH("!", CJ24)+1, SEARCH("+", CJ24)-SEARCH("!", CJ24)-1)), Rankings!$A$2:$BK$129, 63, FALSE),0)</f>
        <v>0</v>
      </c>
      <c r="KD24">
        <f>IFERROR(VLOOKUP(_xlfn.NUMBERVALUE(MID(CK24, SEARCH("!", CK24)+1, SEARCH("+", CK24)-SEARCH("!", CK24)-1)), Rankings!$A$2:$BK$129, 63, FALSE),0)</f>
        <v>0</v>
      </c>
      <c r="KE24">
        <f>IFERROR(VLOOKUP(_xlfn.NUMBERVALUE(MID(CL24, SEARCH("!", CL24)+1, SEARCH("+", CL24)-SEARCH("!", CL24)-1)), Rankings!$A$2:$BK$129, 63, FALSE),0)</f>
        <v>0</v>
      </c>
      <c r="KF24">
        <f>IFERROR(VLOOKUP(_xlfn.NUMBERVALUE(MID(CM24, SEARCH("!", CM24)+1, SEARCH("+", CM24)-SEARCH("!", CM24)-1)), Rankings!$A$2:$BK$129, 63, FALSE),0)</f>
        <v>0</v>
      </c>
      <c r="KG24">
        <f>IFERROR(VLOOKUP(_xlfn.NUMBERVALUE(MID(CN24, SEARCH("!", CN24)+1, SEARCH("+", CN24)-SEARCH("!", CN24)-1)), Rankings!$A$2:$BK$129, 63, FALSE),0)</f>
        <v>0</v>
      </c>
      <c r="KH24">
        <f>IFERROR(VLOOKUP(_xlfn.NUMBERVALUE(MID(CO24, SEARCH("!", CO24)+1, SEARCH("+", CO24)-SEARCH("!", CO24)-1)), Rankings!$A$2:$BK$129, 63, FALSE),0)</f>
        <v>0</v>
      </c>
      <c r="KJ24" s="28">
        <f t="shared" si="116"/>
        <v>258</v>
      </c>
      <c r="KK24" s="28">
        <f t="shared" si="117"/>
        <v>159</v>
      </c>
      <c r="KL24" s="28">
        <f t="shared" si="118"/>
        <v>101</v>
      </c>
      <c r="KM24" s="28">
        <f t="shared" si="119"/>
        <v>42</v>
      </c>
      <c r="KN24" s="28">
        <f t="shared" si="120"/>
        <v>0</v>
      </c>
      <c r="KO24" s="28">
        <f t="shared" si="121"/>
        <v>194</v>
      </c>
      <c r="KP24" s="28">
        <f t="shared" si="122"/>
        <v>403.5</v>
      </c>
      <c r="KQ24" s="28">
        <f t="shared" si="123"/>
        <v>194</v>
      </c>
      <c r="KS24" s="27" t="str">
        <f t="shared" si="124"/>
        <v>16</v>
      </c>
      <c r="KT24" s="27" t="str">
        <f t="shared" si="125"/>
        <v>17</v>
      </c>
      <c r="KU24" s="27" t="str">
        <f t="shared" si="126"/>
        <v>25</v>
      </c>
      <c r="KV24" s="27" t="str">
        <f t="shared" si="127"/>
        <v>8</v>
      </c>
      <c r="KW24" s="27">
        <f t="shared" si="128"/>
        <v>0</v>
      </c>
      <c r="KX24" s="27" t="str">
        <f t="shared" si="129"/>
        <v>23</v>
      </c>
      <c r="KY24" s="27" t="str">
        <f t="shared" si="130"/>
        <v>18</v>
      </c>
      <c r="KZ24" s="27">
        <f t="shared" si="131"/>
        <v>0</v>
      </c>
      <c r="LA24" s="27">
        <f t="shared" si="132"/>
        <v>0</v>
      </c>
      <c r="LB24" s="27" t="str">
        <f t="shared" si="133"/>
        <v>19</v>
      </c>
      <c r="LC24" s="27" t="str">
        <f t="shared" si="134"/>
        <v>20</v>
      </c>
      <c r="LD24" s="27" t="str">
        <f t="shared" si="135"/>
        <v>31</v>
      </c>
      <c r="LE24" s="27">
        <f t="shared" si="136"/>
        <v>0</v>
      </c>
      <c r="LF24" s="27">
        <f t="shared" si="137"/>
        <v>0</v>
      </c>
      <c r="LG24" s="27" t="str">
        <f t="shared" si="138"/>
        <v>12</v>
      </c>
      <c r="LH24" s="27" t="str">
        <f t="shared" si="139"/>
        <v>31</v>
      </c>
      <c r="LI24" s="27" t="str">
        <f t="shared" si="140"/>
        <v>19</v>
      </c>
      <c r="LJ24" s="27">
        <f t="shared" si="141"/>
        <v>0</v>
      </c>
      <c r="LK24" s="27" t="str">
        <f t="shared" si="142"/>
        <v>25</v>
      </c>
      <c r="LL24" s="27" t="str">
        <f t="shared" si="143"/>
        <v>22</v>
      </c>
      <c r="LM24" s="27" t="str">
        <f t="shared" si="144"/>
        <v>28</v>
      </c>
      <c r="LN24" s="27" t="str">
        <f t="shared" si="145"/>
        <v>12</v>
      </c>
      <c r="LO24" s="27">
        <f t="shared" si="146"/>
        <v>0</v>
      </c>
      <c r="LP24" s="27" t="str">
        <f t="shared" si="147"/>
        <v>13</v>
      </c>
      <c r="LQ24" s="27">
        <f t="shared" si="148"/>
        <v>0</v>
      </c>
      <c r="LR24" s="27" t="str">
        <f t="shared" si="149"/>
        <v>26</v>
      </c>
      <c r="LS24" s="27" t="str">
        <f t="shared" si="150"/>
        <v>27</v>
      </c>
      <c r="LT24" s="27" t="str">
        <f t="shared" si="151"/>
        <v>27</v>
      </c>
      <c r="LU24" s="27">
        <f t="shared" si="152"/>
        <v>0</v>
      </c>
      <c r="LV24" s="27" t="str">
        <f t="shared" si="153"/>
        <v>19</v>
      </c>
      <c r="LW24" s="27">
        <f t="shared" si="154"/>
        <v>0</v>
      </c>
      <c r="LX24" s="27" t="str">
        <f t="shared" si="155"/>
        <v>17</v>
      </c>
      <c r="LY24" s="27" t="str">
        <f t="shared" si="156"/>
        <v>31</v>
      </c>
      <c r="LZ24" s="27">
        <f t="shared" si="157"/>
        <v>0</v>
      </c>
      <c r="MA24" s="27" t="str">
        <f t="shared" si="158"/>
        <v>16</v>
      </c>
      <c r="MB24" s="27" t="str">
        <f t="shared" si="159"/>
        <v>16</v>
      </c>
      <c r="MC24" s="27">
        <f t="shared" si="160"/>
        <v>0</v>
      </c>
      <c r="MD24" s="27">
        <f t="shared" si="161"/>
        <v>0</v>
      </c>
      <c r="ME24" s="27" t="str">
        <f t="shared" si="162"/>
        <v>21</v>
      </c>
      <c r="MF24" s="27">
        <f t="shared" si="163"/>
        <v>0</v>
      </c>
      <c r="MG24" s="27">
        <f t="shared" si="164"/>
        <v>0</v>
      </c>
      <c r="MH24" s="27">
        <f t="shared" si="165"/>
        <v>0</v>
      </c>
      <c r="MI24" s="27">
        <f t="shared" si="166"/>
        <v>0</v>
      </c>
      <c r="MJ24" s="27">
        <f t="shared" si="167"/>
        <v>0</v>
      </c>
      <c r="MK24" s="27" t="str">
        <f t="shared" si="168"/>
        <v>10</v>
      </c>
      <c r="ML24" s="27">
        <f t="shared" si="169"/>
        <v>0</v>
      </c>
      <c r="MM24" s="27">
        <f t="shared" si="170"/>
        <v>0</v>
      </c>
      <c r="MN24" s="27" t="str">
        <f t="shared" si="171"/>
        <v>11</v>
      </c>
      <c r="MO24" s="27">
        <f t="shared" si="172"/>
        <v>0</v>
      </c>
      <c r="MP24" s="27">
        <f t="shared" si="173"/>
        <v>0</v>
      </c>
      <c r="MQ24" s="27">
        <f t="shared" si="174"/>
        <v>0</v>
      </c>
      <c r="MR24" s="27">
        <f t="shared" si="175"/>
        <v>0</v>
      </c>
      <c r="MS24" s="27">
        <f t="shared" si="176"/>
        <v>0</v>
      </c>
      <c r="MT24" s="27">
        <f t="shared" si="177"/>
        <v>0</v>
      </c>
      <c r="MU24" s="27">
        <f t="shared" si="178"/>
        <v>0</v>
      </c>
      <c r="MV24" s="27">
        <f t="shared" si="179"/>
        <v>0</v>
      </c>
      <c r="MW24" s="27">
        <f t="shared" si="180"/>
        <v>0</v>
      </c>
      <c r="MX24" s="27">
        <f t="shared" si="181"/>
        <v>0</v>
      </c>
      <c r="MY24" s="27">
        <f t="shared" si="182"/>
        <v>0</v>
      </c>
      <c r="MZ24" s="27">
        <f t="shared" si="183"/>
        <v>0</v>
      </c>
      <c r="NA24" s="27">
        <f t="shared" si="184"/>
        <v>0</v>
      </c>
      <c r="NB24" s="27">
        <f t="shared" si="185"/>
        <v>0</v>
      </c>
      <c r="NC24" s="27">
        <f t="shared" si="186"/>
        <v>0</v>
      </c>
      <c r="ND24" s="27">
        <f t="shared" si="187"/>
        <v>0</v>
      </c>
      <c r="NE24" s="27">
        <f t="shared" si="188"/>
        <v>0</v>
      </c>
      <c r="NF24" s="27">
        <f t="shared" si="189"/>
        <v>0</v>
      </c>
      <c r="NG24" s="27">
        <f t="shared" si="190"/>
        <v>0</v>
      </c>
      <c r="NH24" s="27">
        <f t="shared" si="191"/>
        <v>0</v>
      </c>
      <c r="NI24" s="27">
        <f t="shared" si="192"/>
        <v>0</v>
      </c>
      <c r="NJ24" s="27">
        <f t="shared" si="193"/>
        <v>0</v>
      </c>
      <c r="NK24" s="27">
        <f t="shared" si="194"/>
        <v>0</v>
      </c>
      <c r="NL24" s="27">
        <f t="shared" si="195"/>
        <v>0</v>
      </c>
      <c r="NM24" s="27">
        <f t="shared" si="196"/>
        <v>0</v>
      </c>
      <c r="NN24" s="27">
        <f t="shared" si="197"/>
        <v>0</v>
      </c>
      <c r="NO24" s="27">
        <f t="shared" si="198"/>
        <v>0</v>
      </c>
      <c r="NP24" s="27">
        <f t="shared" si="199"/>
        <v>0</v>
      </c>
      <c r="NQ24" s="27">
        <f t="shared" si="200"/>
        <v>0</v>
      </c>
      <c r="NR24" s="27">
        <f t="shared" si="201"/>
        <v>0</v>
      </c>
      <c r="NS24" s="27">
        <f t="shared" si="202"/>
        <v>0</v>
      </c>
      <c r="NT24" s="27">
        <f t="shared" si="203"/>
        <v>0</v>
      </c>
      <c r="NU24" s="27">
        <f t="shared" si="204"/>
        <v>0</v>
      </c>
      <c r="NV24" s="27">
        <f t="shared" si="205"/>
        <v>0</v>
      </c>
      <c r="NX24" s="28">
        <f t="shared" si="206"/>
        <v>178</v>
      </c>
      <c r="NY24" s="28">
        <f t="shared" si="207"/>
        <v>153</v>
      </c>
      <c r="NZ24" s="28">
        <f t="shared" si="208"/>
        <v>86</v>
      </c>
      <c r="OA24" s="28">
        <f t="shared" si="209"/>
        <v>69</v>
      </c>
      <c r="OB24" s="28">
        <f t="shared" si="210"/>
        <v>0</v>
      </c>
      <c r="OC24" s="28">
        <f t="shared" si="211"/>
        <v>139</v>
      </c>
      <c r="OD24" s="28">
        <f t="shared" si="212"/>
        <v>341</v>
      </c>
      <c r="OE24" s="28">
        <f t="shared" si="213"/>
        <v>139</v>
      </c>
      <c r="OG24" s="27" t="str">
        <f t="shared" si="214"/>
        <v>13</v>
      </c>
      <c r="OH24" s="27" t="str">
        <f t="shared" si="215"/>
        <v>15</v>
      </c>
      <c r="OI24" s="27" t="str">
        <f t="shared" si="216"/>
        <v>16</v>
      </c>
      <c r="OJ24" s="27" t="str">
        <f t="shared" si="217"/>
        <v>24</v>
      </c>
      <c r="OK24" s="27">
        <f t="shared" si="218"/>
        <v>0</v>
      </c>
      <c r="OL24" s="27" t="str">
        <f t="shared" si="219"/>
        <v>21</v>
      </c>
      <c r="OM24" s="27" t="str">
        <f t="shared" si="220"/>
        <v>21</v>
      </c>
      <c r="ON24" s="27">
        <f t="shared" si="221"/>
        <v>0</v>
      </c>
      <c r="OO24" s="27">
        <f t="shared" si="222"/>
        <v>0</v>
      </c>
      <c r="OP24" s="27" t="str">
        <f t="shared" si="223"/>
        <v>20</v>
      </c>
      <c r="OQ24" s="27" t="str">
        <f t="shared" si="224"/>
        <v>14</v>
      </c>
      <c r="OR24" s="27" t="str">
        <f t="shared" si="225"/>
        <v>7</v>
      </c>
      <c r="OS24" s="27">
        <f t="shared" si="226"/>
        <v>0</v>
      </c>
      <c r="OT24" s="27">
        <f t="shared" si="227"/>
        <v>0</v>
      </c>
      <c r="OU24" s="27" t="str">
        <f t="shared" si="228"/>
        <v>9</v>
      </c>
      <c r="OV24" s="27" t="str">
        <f t="shared" si="229"/>
        <v>16</v>
      </c>
      <c r="OW24" s="27" t="str">
        <f t="shared" si="230"/>
        <v>28</v>
      </c>
      <c r="OX24" s="27">
        <f t="shared" si="231"/>
        <v>0</v>
      </c>
      <c r="OY24" s="27" t="str">
        <f t="shared" si="232"/>
        <v>13</v>
      </c>
      <c r="OZ24" s="27" t="str">
        <f t="shared" si="233"/>
        <v>11</v>
      </c>
      <c r="PA24" s="27" t="str">
        <f t="shared" si="234"/>
        <v>12</v>
      </c>
      <c r="PB24" s="27" t="str">
        <f t="shared" si="235"/>
        <v>22</v>
      </c>
      <c r="PC24" s="27">
        <f t="shared" si="236"/>
        <v>0</v>
      </c>
      <c r="PD24" s="27" t="str">
        <f t="shared" si="237"/>
        <v>6</v>
      </c>
      <c r="PE24" s="27">
        <f t="shared" si="238"/>
        <v>0</v>
      </c>
      <c r="PF24" s="27" t="str">
        <f t="shared" si="239"/>
        <v>24</v>
      </c>
      <c r="PG24" s="27" t="str">
        <f t="shared" si="240"/>
        <v>17</v>
      </c>
      <c r="PH24" s="27" t="str">
        <f t="shared" si="241"/>
        <v>9</v>
      </c>
      <c r="PI24" s="27">
        <f t="shared" si="242"/>
        <v>0</v>
      </c>
      <c r="PJ24" s="27" t="str">
        <f t="shared" si="243"/>
        <v>17</v>
      </c>
      <c r="PK24" s="27">
        <f t="shared" si="244"/>
        <v>0</v>
      </c>
      <c r="PL24" s="27" t="str">
        <f t="shared" si="245"/>
        <v>24</v>
      </c>
      <c r="PM24" s="27" t="str">
        <f t="shared" si="246"/>
        <v>25</v>
      </c>
      <c r="PN24" s="27">
        <f t="shared" si="247"/>
        <v>0</v>
      </c>
      <c r="PO24" s="27" t="str">
        <f t="shared" si="248"/>
        <v>13</v>
      </c>
      <c r="PP24" s="27" t="str">
        <f t="shared" si="249"/>
        <v>20</v>
      </c>
      <c r="PQ24" s="27">
        <f t="shared" si="250"/>
        <v>0</v>
      </c>
      <c r="PR24" s="27">
        <f t="shared" si="251"/>
        <v>0</v>
      </c>
      <c r="PS24" s="27" t="str">
        <f t="shared" si="252"/>
        <v>20</v>
      </c>
      <c r="PT24" s="27">
        <f t="shared" si="253"/>
        <v>0</v>
      </c>
      <c r="PU24" s="27">
        <f t="shared" si="254"/>
        <v>0</v>
      </c>
      <c r="PV24" s="27">
        <f t="shared" si="255"/>
        <v>0</v>
      </c>
      <c r="PW24" s="27">
        <f t="shared" si="256"/>
        <v>0</v>
      </c>
      <c r="PX24" s="27">
        <f t="shared" si="257"/>
        <v>0</v>
      </c>
      <c r="PY24" s="27" t="str">
        <f t="shared" si="258"/>
        <v>26</v>
      </c>
      <c r="PZ24" s="27">
        <f t="shared" si="259"/>
        <v>0</v>
      </c>
      <c r="QA24" s="27">
        <f t="shared" si="260"/>
        <v>0</v>
      </c>
      <c r="QB24" s="27" t="str">
        <f t="shared" si="261"/>
        <v>23</v>
      </c>
      <c r="QC24" s="27">
        <f t="shared" si="262"/>
        <v>0</v>
      </c>
      <c r="QD24" s="27">
        <f t="shared" si="263"/>
        <v>0</v>
      </c>
      <c r="QE24" s="27">
        <f t="shared" si="264"/>
        <v>0</v>
      </c>
      <c r="QF24" s="27">
        <f t="shared" si="265"/>
        <v>0</v>
      </c>
      <c r="QG24" s="27">
        <f t="shared" si="266"/>
        <v>0</v>
      </c>
      <c r="QH24" s="27">
        <f t="shared" si="267"/>
        <v>0</v>
      </c>
      <c r="QI24" s="27">
        <f t="shared" si="268"/>
        <v>0</v>
      </c>
      <c r="QJ24" s="27">
        <f t="shared" si="269"/>
        <v>0</v>
      </c>
      <c r="QK24" s="27">
        <f t="shared" si="270"/>
        <v>0</v>
      </c>
      <c r="QL24" s="27">
        <f t="shared" si="271"/>
        <v>0</v>
      </c>
      <c r="QM24" s="27">
        <f t="shared" si="272"/>
        <v>0</v>
      </c>
      <c r="QN24" s="27">
        <f t="shared" si="273"/>
        <v>0</v>
      </c>
      <c r="QO24" s="27">
        <f t="shared" si="274"/>
        <v>0</v>
      </c>
      <c r="QP24" s="27">
        <f t="shared" si="275"/>
        <v>0</v>
      </c>
      <c r="QQ24" s="27">
        <f t="shared" si="276"/>
        <v>0</v>
      </c>
      <c r="QR24" s="27">
        <f t="shared" si="277"/>
        <v>0</v>
      </c>
      <c r="QS24" s="27">
        <f t="shared" si="278"/>
        <v>0</v>
      </c>
      <c r="QT24" s="27">
        <f t="shared" si="279"/>
        <v>0</v>
      </c>
      <c r="QU24" s="27">
        <f t="shared" si="280"/>
        <v>0</v>
      </c>
      <c r="QV24" s="27">
        <f t="shared" si="281"/>
        <v>0</v>
      </c>
      <c r="QW24" s="27">
        <f t="shared" si="282"/>
        <v>0</v>
      </c>
      <c r="QX24" s="27">
        <f t="shared" si="283"/>
        <v>0</v>
      </c>
      <c r="QY24" s="27">
        <f t="shared" si="284"/>
        <v>0</v>
      </c>
      <c r="QZ24" s="27">
        <f t="shared" si="285"/>
        <v>0</v>
      </c>
      <c r="RA24" s="27">
        <f t="shared" si="286"/>
        <v>0</v>
      </c>
      <c r="RB24" s="27">
        <f t="shared" si="287"/>
        <v>0</v>
      </c>
      <c r="RC24" s="27">
        <f t="shared" si="288"/>
        <v>0</v>
      </c>
      <c r="RD24" s="27">
        <f t="shared" si="289"/>
        <v>0</v>
      </c>
      <c r="RE24" s="27">
        <f t="shared" si="290"/>
        <v>0</v>
      </c>
      <c r="RF24" s="27">
        <f t="shared" si="291"/>
        <v>0</v>
      </c>
      <c r="RG24" s="27">
        <f t="shared" si="292"/>
        <v>0</v>
      </c>
      <c r="RH24" s="27">
        <f t="shared" si="293"/>
        <v>0</v>
      </c>
      <c r="RI24" s="27">
        <f t="shared" si="294"/>
        <v>0</v>
      </c>
      <c r="RJ24" s="27">
        <f t="shared" si="295"/>
        <v>0</v>
      </c>
      <c r="RL24" s="28">
        <f t="shared" si="296"/>
        <v>100</v>
      </c>
      <c r="RM24" s="28">
        <f t="shared" si="297"/>
        <v>64</v>
      </c>
      <c r="RN24" s="28">
        <f t="shared" si="298"/>
        <v>50</v>
      </c>
      <c r="RO24" s="28">
        <f t="shared" si="299"/>
        <v>18</v>
      </c>
      <c r="RP24" s="28">
        <f t="shared" si="300"/>
        <v>0</v>
      </c>
      <c r="RQ24" s="28">
        <f t="shared" si="301"/>
        <v>164.33333333333331</v>
      </c>
      <c r="RT24" s="27" t="str">
        <f t="shared" si="302"/>
        <v>8</v>
      </c>
      <c r="RU24" s="27" t="str">
        <f t="shared" si="303"/>
        <v>4</v>
      </c>
      <c r="RV24" s="27" t="str">
        <f t="shared" si="304"/>
        <v>9</v>
      </c>
      <c r="RW24" s="27" t="str">
        <f t="shared" si="305"/>
        <v>3</v>
      </c>
      <c r="RX24" s="27" t="str">
        <f t="shared" si="306"/>
        <v>0</v>
      </c>
      <c r="RY24" s="27" t="str">
        <f t="shared" si="307"/>
        <v>10</v>
      </c>
      <c r="RZ24" s="27" t="str">
        <f t="shared" si="308"/>
        <v>5</v>
      </c>
      <c r="SA24" s="27" t="str">
        <f t="shared" si="309"/>
        <v>0</v>
      </c>
      <c r="SB24" s="27" t="str">
        <f t="shared" si="310"/>
        <v>0</v>
      </c>
      <c r="SC24" s="27" t="str">
        <f t="shared" si="311"/>
        <v>9</v>
      </c>
      <c r="SD24" s="27" t="str">
        <f t="shared" si="312"/>
        <v>6</v>
      </c>
      <c r="SE24" s="27" t="str">
        <f t="shared" si="313"/>
        <v>9</v>
      </c>
      <c r="SF24" s="27" t="str">
        <f t="shared" si="314"/>
        <v>0</v>
      </c>
      <c r="SG24" s="27" t="str">
        <f t="shared" si="315"/>
        <v>0</v>
      </c>
      <c r="SH24" s="27" t="str">
        <f t="shared" si="316"/>
        <v>5</v>
      </c>
      <c r="SI24" s="27" t="str">
        <f t="shared" si="317"/>
        <v>12</v>
      </c>
      <c r="SJ24" s="27" t="str">
        <f t="shared" si="318"/>
        <v>7</v>
      </c>
      <c r="SK24" s="27" t="str">
        <f t="shared" si="319"/>
        <v>0</v>
      </c>
      <c r="SL24" s="27" t="str">
        <f t="shared" si="320"/>
        <v>12</v>
      </c>
      <c r="SM24" s="27" t="str">
        <f t="shared" si="321"/>
        <v>12</v>
      </c>
      <c r="SN24" s="27" t="str">
        <f t="shared" si="322"/>
        <v>12</v>
      </c>
      <c r="SO24" s="27" t="str">
        <f t="shared" si="323"/>
        <v>7</v>
      </c>
      <c r="SP24" s="27" t="str">
        <f t="shared" si="324"/>
        <v>0</v>
      </c>
      <c r="SQ24" s="27" t="str">
        <f t="shared" si="325"/>
        <v>9</v>
      </c>
      <c r="SR24" s="27" t="str">
        <f t="shared" si="326"/>
        <v>0</v>
      </c>
      <c r="SS24" s="27" t="str">
        <f t="shared" si="327"/>
        <v>14</v>
      </c>
      <c r="ST24" s="27" t="str">
        <f t="shared" si="328"/>
        <v>6</v>
      </c>
      <c r="SU24" s="27" t="str">
        <f t="shared" si="329"/>
        <v>9</v>
      </c>
      <c r="SV24" s="27" t="str">
        <f t="shared" si="330"/>
        <v>0</v>
      </c>
      <c r="SW24" s="27" t="str">
        <f t="shared" si="331"/>
        <v>9</v>
      </c>
      <c r="SX24" s="27" t="str">
        <f t="shared" si="332"/>
        <v>0</v>
      </c>
      <c r="SY24" s="27" t="str">
        <f t="shared" si="333"/>
        <v>9</v>
      </c>
      <c r="SZ24" s="27" t="str">
        <f t="shared" si="334"/>
        <v>9</v>
      </c>
      <c r="TA24" s="27" t="str">
        <f t="shared" si="335"/>
        <v>0</v>
      </c>
      <c r="TB24" s="27" t="str">
        <f t="shared" si="336"/>
        <v>9</v>
      </c>
      <c r="TC24" s="27" t="str">
        <f t="shared" si="337"/>
        <v>10</v>
      </c>
      <c r="TD24" s="27" t="str">
        <f t="shared" si="338"/>
        <v>0</v>
      </c>
      <c r="TE24" s="27" t="str">
        <f t="shared" si="339"/>
        <v>0</v>
      </c>
      <c r="TF24" s="27" t="str">
        <f t="shared" si="340"/>
        <v>6</v>
      </c>
      <c r="TG24" s="27" t="str">
        <f t="shared" si="341"/>
        <v>0</v>
      </c>
      <c r="TH24" s="27" t="str">
        <f t="shared" si="342"/>
        <v>0</v>
      </c>
      <c r="TI24" s="27" t="str">
        <f t="shared" si="343"/>
        <v>0</v>
      </c>
      <c r="TJ24" s="27" t="str">
        <f t="shared" si="344"/>
        <v>0</v>
      </c>
      <c r="TK24" s="27" t="str">
        <f t="shared" si="345"/>
        <v>0</v>
      </c>
      <c r="TL24" s="27" t="str">
        <f t="shared" si="346"/>
        <v>6</v>
      </c>
      <c r="TM24" s="27" t="str">
        <f t="shared" si="347"/>
        <v>0</v>
      </c>
      <c r="TN24" s="27" t="str">
        <f t="shared" si="348"/>
        <v>0</v>
      </c>
      <c r="TO24" s="27" t="str">
        <f t="shared" si="349"/>
        <v>6</v>
      </c>
      <c r="TP24" s="27" t="str">
        <f t="shared" si="350"/>
        <v>0</v>
      </c>
      <c r="TQ24" s="27" t="str">
        <f t="shared" si="351"/>
        <v>0</v>
      </c>
      <c r="TR24" s="27" t="str">
        <f t="shared" si="352"/>
        <v>0</v>
      </c>
      <c r="TS24" s="27" t="str">
        <f t="shared" si="353"/>
        <v>0</v>
      </c>
      <c r="TT24" s="27" t="str">
        <f t="shared" si="354"/>
        <v>0</v>
      </c>
      <c r="TU24" s="27" t="str">
        <f t="shared" si="355"/>
        <v>0</v>
      </c>
      <c r="TV24" s="27" t="str">
        <f t="shared" si="356"/>
        <v>0</v>
      </c>
      <c r="TW24" s="27" t="str">
        <f t="shared" si="357"/>
        <v>0</v>
      </c>
      <c r="TX24" s="27" t="str">
        <f t="shared" si="358"/>
        <v>0</v>
      </c>
      <c r="TY24" s="27" t="str">
        <f t="shared" si="359"/>
        <v>0</v>
      </c>
      <c r="TZ24" s="27" t="str">
        <f t="shared" si="360"/>
        <v>0</v>
      </c>
      <c r="UA24" s="27" t="str">
        <f t="shared" si="361"/>
        <v>0</v>
      </c>
      <c r="UB24" s="27" t="str">
        <f t="shared" si="362"/>
        <v>0</v>
      </c>
      <c r="UC24" s="27" t="str">
        <f t="shared" si="363"/>
        <v>0</v>
      </c>
      <c r="UD24" s="27" t="str">
        <f t="shared" si="364"/>
        <v>0</v>
      </c>
      <c r="UE24" s="27" t="str">
        <f t="shared" si="365"/>
        <v>0</v>
      </c>
      <c r="UF24" s="27" t="str">
        <f t="shared" si="366"/>
        <v>0</v>
      </c>
      <c r="UG24" s="27" t="str">
        <f t="shared" si="367"/>
        <v>0</v>
      </c>
      <c r="UH24" s="27" t="str">
        <f t="shared" si="368"/>
        <v>0</v>
      </c>
      <c r="UI24" s="27" t="str">
        <f t="shared" si="369"/>
        <v>0</v>
      </c>
      <c r="UJ24" s="27" t="str">
        <f t="shared" si="370"/>
        <v>0</v>
      </c>
      <c r="UK24" s="27" t="str">
        <f t="shared" si="371"/>
        <v>0</v>
      </c>
      <c r="UL24" s="27" t="str">
        <f t="shared" si="372"/>
        <v>0</v>
      </c>
      <c r="UM24" s="27" t="str">
        <f t="shared" si="373"/>
        <v>0</v>
      </c>
      <c r="UN24" s="27" t="str">
        <f t="shared" si="374"/>
        <v>0</v>
      </c>
      <c r="UO24" s="27" t="str">
        <f t="shared" si="375"/>
        <v>0</v>
      </c>
      <c r="UP24" s="27" t="str">
        <f t="shared" si="376"/>
        <v>0</v>
      </c>
      <c r="UQ24" s="27" t="str">
        <f t="shared" si="377"/>
        <v>0</v>
      </c>
      <c r="UR24" s="27" t="str">
        <f t="shared" si="378"/>
        <v>0</v>
      </c>
      <c r="US24" s="27" t="str">
        <f t="shared" si="379"/>
        <v>0</v>
      </c>
      <c r="UT24" s="27" t="str">
        <f t="shared" si="380"/>
        <v>0</v>
      </c>
      <c r="UU24" s="27" t="str">
        <f t="shared" si="381"/>
        <v>0</v>
      </c>
      <c r="UV24" s="27" t="str">
        <f t="shared" si="382"/>
        <v>0</v>
      </c>
      <c r="UW24" s="27" t="str">
        <f t="shared" si="383"/>
        <v>0</v>
      </c>
      <c r="UY24" s="28">
        <f t="shared" si="384"/>
        <v>67.09</v>
      </c>
      <c r="UZ24" s="28">
        <f t="shared" si="385"/>
        <v>19.7</v>
      </c>
      <c r="VA24" s="28">
        <f t="shared" si="386"/>
        <v>4.8199999999999994</v>
      </c>
      <c r="VB24" s="28">
        <f t="shared" si="387"/>
        <v>2.21</v>
      </c>
      <c r="VC24" s="28">
        <f t="shared" si="388"/>
        <v>0</v>
      </c>
      <c r="VD24" s="28">
        <f t="shared" si="389"/>
        <v>78.276666666666657</v>
      </c>
      <c r="VG24" s="27" t="str">
        <f t="shared" si="390"/>
        <v>-0.9</v>
      </c>
      <c r="VH24" s="27" t="str">
        <f t="shared" si="391"/>
        <v>11.15</v>
      </c>
      <c r="VI24" s="27" t="str">
        <f t="shared" si="392"/>
        <v>4.43</v>
      </c>
      <c r="VJ24" s="27" t="str">
        <f t="shared" si="393"/>
        <v>0.96</v>
      </c>
      <c r="VK24" s="27">
        <f t="shared" si="394"/>
        <v>0</v>
      </c>
      <c r="VL24" s="27" t="str">
        <f t="shared" si="395"/>
        <v>1.19</v>
      </c>
      <c r="VM24" s="27" t="str">
        <f t="shared" si="396"/>
        <v>7.51</v>
      </c>
      <c r="VN24" s="27">
        <f t="shared" si="397"/>
        <v>0</v>
      </c>
      <c r="VO24" s="27">
        <f t="shared" si="398"/>
        <v>0</v>
      </c>
      <c r="VP24" s="27" t="str">
        <f t="shared" si="399"/>
        <v>-4.92</v>
      </c>
      <c r="VQ24" s="27" t="str">
        <f t="shared" si="400"/>
        <v>9.59</v>
      </c>
      <c r="VR24" s="27" t="str">
        <f t="shared" si="401"/>
        <v>12.55</v>
      </c>
      <c r="VS24" s="27">
        <f t="shared" si="402"/>
        <v>0</v>
      </c>
      <c r="VT24" s="27">
        <f t="shared" si="403"/>
        <v>0</v>
      </c>
      <c r="VU24" s="27" t="str">
        <f t="shared" si="404"/>
        <v>2.42</v>
      </c>
      <c r="VV24" s="27" t="str">
        <f t="shared" si="405"/>
        <v>4.01</v>
      </c>
      <c r="VW24" s="27" t="str">
        <f t="shared" si="406"/>
        <v>-2.52</v>
      </c>
      <c r="VX24" s="27">
        <f t="shared" si="407"/>
        <v>0</v>
      </c>
      <c r="VY24" s="27" t="str">
        <f t="shared" si="408"/>
        <v>3.8</v>
      </c>
      <c r="VZ24" s="27" t="str">
        <f t="shared" si="409"/>
        <v>0.86</v>
      </c>
      <c r="WA24" s="27" t="str">
        <f t="shared" si="410"/>
        <v>6.65</v>
      </c>
      <c r="WB24" s="27" t="str">
        <f t="shared" si="411"/>
        <v>2.09</v>
      </c>
      <c r="WC24" s="27">
        <f t="shared" si="412"/>
        <v>0</v>
      </c>
      <c r="WD24" s="27" t="str">
        <f t="shared" si="413"/>
        <v>-0.47</v>
      </c>
      <c r="WE24" s="27">
        <f t="shared" si="414"/>
        <v>0</v>
      </c>
      <c r="WF24" s="27" t="str">
        <f t="shared" si="415"/>
        <v>-3.73</v>
      </c>
      <c r="WG24" s="27" t="str">
        <f t="shared" si="416"/>
        <v>14.94</v>
      </c>
      <c r="WH24" s="27" t="str">
        <f t="shared" si="417"/>
        <v>8.77</v>
      </c>
      <c r="WI24" s="27">
        <f t="shared" si="418"/>
        <v>0</v>
      </c>
      <c r="WJ24" s="27" t="str">
        <f t="shared" si="419"/>
        <v>3.99</v>
      </c>
      <c r="WK24" s="27">
        <f t="shared" si="420"/>
        <v>0</v>
      </c>
      <c r="WL24" s="27" t="str">
        <f t="shared" si="421"/>
        <v>1.11</v>
      </c>
      <c r="WM24" s="27" t="str">
        <f t="shared" si="422"/>
        <v>11.27</v>
      </c>
      <c r="WN24" s="27">
        <f t="shared" si="423"/>
        <v>0</v>
      </c>
      <c r="WO24" s="27" t="str">
        <f t="shared" si="424"/>
        <v>-3.01</v>
      </c>
      <c r="WP24" s="27" t="str">
        <f t="shared" si="425"/>
        <v>-0.13</v>
      </c>
      <c r="WQ24" s="27">
        <f t="shared" si="426"/>
        <v>0</v>
      </c>
      <c r="WR24" s="27">
        <f t="shared" si="427"/>
        <v>0</v>
      </c>
      <c r="WS24" s="27" t="str">
        <f t="shared" si="428"/>
        <v>6.63</v>
      </c>
      <c r="WT24" s="27">
        <f t="shared" si="429"/>
        <v>0</v>
      </c>
      <c r="WU24" s="27">
        <f t="shared" si="430"/>
        <v>0</v>
      </c>
      <c r="WV24" s="27">
        <f t="shared" si="431"/>
        <v>0</v>
      </c>
      <c r="WW24" s="27">
        <f t="shared" si="432"/>
        <v>0</v>
      </c>
      <c r="WX24" s="27">
        <f t="shared" si="433"/>
        <v>0</v>
      </c>
      <c r="WY24" s="27" t="str">
        <f t="shared" si="434"/>
        <v>1.28</v>
      </c>
      <c r="WZ24" s="27">
        <f t="shared" si="435"/>
        <v>0</v>
      </c>
      <c r="XA24" s="27">
        <f t="shared" si="436"/>
        <v>0</v>
      </c>
      <c r="XB24" s="27" t="str">
        <f t="shared" si="437"/>
        <v>-5.7</v>
      </c>
      <c r="XC24" s="27">
        <f t="shared" si="438"/>
        <v>0</v>
      </c>
      <c r="XD24" s="27">
        <f t="shared" si="439"/>
        <v>0</v>
      </c>
      <c r="XE24" s="27">
        <f t="shared" si="440"/>
        <v>0</v>
      </c>
      <c r="XF24" s="27">
        <f t="shared" si="441"/>
        <v>0</v>
      </c>
      <c r="XG24" s="27">
        <f t="shared" si="442"/>
        <v>0</v>
      </c>
      <c r="XH24" s="27">
        <f t="shared" si="443"/>
        <v>0</v>
      </c>
      <c r="XI24" s="27">
        <f t="shared" si="444"/>
        <v>0</v>
      </c>
      <c r="XJ24" s="27">
        <f t="shared" si="445"/>
        <v>0</v>
      </c>
      <c r="XK24" s="27">
        <f t="shared" si="446"/>
        <v>0</v>
      </c>
      <c r="XL24" s="27">
        <f t="shared" si="447"/>
        <v>0</v>
      </c>
      <c r="XM24" s="27">
        <f t="shared" si="448"/>
        <v>0</v>
      </c>
      <c r="XN24" s="27">
        <f t="shared" si="449"/>
        <v>0</v>
      </c>
      <c r="XO24" s="27">
        <f t="shared" si="450"/>
        <v>0</v>
      </c>
      <c r="XP24" s="27">
        <f t="shared" si="451"/>
        <v>0</v>
      </c>
      <c r="XQ24" s="27">
        <f t="shared" si="452"/>
        <v>0</v>
      </c>
      <c r="XR24" s="27">
        <f t="shared" si="453"/>
        <v>0</v>
      </c>
      <c r="XS24" s="27">
        <f t="shared" si="454"/>
        <v>0</v>
      </c>
      <c r="XT24" s="27">
        <f t="shared" si="455"/>
        <v>0</v>
      </c>
      <c r="XU24" s="27">
        <f t="shared" si="456"/>
        <v>0</v>
      </c>
      <c r="XV24" s="27">
        <f t="shared" si="457"/>
        <v>0</v>
      </c>
      <c r="XW24" s="27">
        <f t="shared" si="458"/>
        <v>0</v>
      </c>
      <c r="XX24" s="27">
        <f t="shared" si="459"/>
        <v>0</v>
      </c>
      <c r="XY24" s="27">
        <f t="shared" si="460"/>
        <v>0</v>
      </c>
      <c r="XZ24" s="27">
        <f t="shared" si="461"/>
        <v>0</v>
      </c>
      <c r="YA24" s="27">
        <f t="shared" si="462"/>
        <v>0</v>
      </c>
      <c r="YB24" s="27">
        <f t="shared" si="463"/>
        <v>0</v>
      </c>
      <c r="YC24" s="27">
        <f t="shared" si="464"/>
        <v>0</v>
      </c>
      <c r="YD24" s="27">
        <f t="shared" si="465"/>
        <v>0</v>
      </c>
      <c r="YE24" s="27">
        <f t="shared" si="466"/>
        <v>0</v>
      </c>
      <c r="YF24" s="27">
        <f t="shared" si="467"/>
        <v>0</v>
      </c>
      <c r="YG24" s="27">
        <f t="shared" si="468"/>
        <v>0</v>
      </c>
      <c r="YH24" s="27">
        <f t="shared" si="469"/>
        <v>0</v>
      </c>
      <c r="YI24" s="27">
        <f t="shared" si="470"/>
        <v>0</v>
      </c>
      <c r="YJ24" s="27">
        <f t="shared" si="471"/>
        <v>0</v>
      </c>
      <c r="YL24" s="28">
        <f t="shared" si="472"/>
        <v>841</v>
      </c>
      <c r="YM24" s="28">
        <f t="shared" si="473"/>
        <v>629</v>
      </c>
      <c r="YN24" s="28">
        <f t="shared" si="474"/>
        <v>429</v>
      </c>
      <c r="YO24" s="28">
        <f t="shared" si="475"/>
        <v>263</v>
      </c>
      <c r="YP24" s="28">
        <f t="shared" si="476"/>
        <v>0</v>
      </c>
      <c r="YQ24" s="28">
        <f t="shared" si="477"/>
        <v>1528.1666666666667</v>
      </c>
      <c r="YT24" s="27" t="str">
        <f t="shared" si="478"/>
        <v>69</v>
      </c>
      <c r="YU24" s="27" t="str">
        <f t="shared" si="479"/>
        <v>39</v>
      </c>
      <c r="YV24" s="27" t="str">
        <f t="shared" si="480"/>
        <v>62</v>
      </c>
      <c r="YW24" s="27" t="str">
        <f t="shared" si="481"/>
        <v>81</v>
      </c>
      <c r="YX24" s="27">
        <f t="shared" si="482"/>
        <v>0</v>
      </c>
      <c r="YY24" s="27" t="str">
        <f t="shared" si="483"/>
        <v>84</v>
      </c>
      <c r="YZ24" s="27" t="str">
        <f t="shared" si="484"/>
        <v>70</v>
      </c>
      <c r="ZA24" s="27">
        <f t="shared" si="485"/>
        <v>0</v>
      </c>
      <c r="ZB24" s="27">
        <f t="shared" si="486"/>
        <v>0</v>
      </c>
      <c r="ZC24" s="27" t="str">
        <f t="shared" si="487"/>
        <v>84</v>
      </c>
      <c r="ZD24" s="27" t="str">
        <f t="shared" si="488"/>
        <v>59</v>
      </c>
      <c r="ZE24" s="27" t="str">
        <f t="shared" si="489"/>
        <v>42</v>
      </c>
      <c r="ZF24" s="27">
        <f t="shared" si="490"/>
        <v>0</v>
      </c>
      <c r="ZG24" s="27">
        <f t="shared" si="491"/>
        <v>0</v>
      </c>
      <c r="ZH24" s="27" t="str">
        <f t="shared" si="492"/>
        <v>88</v>
      </c>
      <c r="ZI24" s="27" t="str">
        <f t="shared" si="493"/>
        <v>69</v>
      </c>
      <c r="ZJ24" s="27" t="str">
        <f t="shared" si="494"/>
        <v>85</v>
      </c>
      <c r="ZK24" s="27">
        <f t="shared" si="495"/>
        <v>0</v>
      </c>
      <c r="ZL24" s="27" t="str">
        <f t="shared" si="496"/>
        <v>75</v>
      </c>
      <c r="ZM24" s="27" t="str">
        <f t="shared" si="497"/>
        <v>81</v>
      </c>
      <c r="ZN24" s="27" t="str">
        <f t="shared" si="498"/>
        <v>74</v>
      </c>
      <c r="ZO24" s="27" t="str">
        <f t="shared" si="499"/>
        <v>89</v>
      </c>
      <c r="ZP24" s="27">
        <f t="shared" si="500"/>
        <v>0</v>
      </c>
      <c r="ZQ24" s="27" t="str">
        <f t="shared" si="501"/>
        <v>100</v>
      </c>
      <c r="ZR24" s="27">
        <f t="shared" si="502"/>
        <v>0</v>
      </c>
      <c r="ZS24" s="27" t="str">
        <f t="shared" si="503"/>
        <v>96</v>
      </c>
      <c r="ZT24" s="27" t="str">
        <f t="shared" si="504"/>
        <v>42</v>
      </c>
      <c r="ZU24" s="27" t="str">
        <f t="shared" si="505"/>
        <v>76</v>
      </c>
      <c r="ZV24" s="27">
        <f t="shared" si="506"/>
        <v>0</v>
      </c>
      <c r="ZW24" s="27" t="str">
        <f t="shared" si="507"/>
        <v>92</v>
      </c>
      <c r="ZX24" s="27">
        <f t="shared" si="508"/>
        <v>0</v>
      </c>
      <c r="ZY24" s="27" t="str">
        <f t="shared" si="509"/>
        <v>97</v>
      </c>
      <c r="ZZ24" s="27" t="str">
        <f t="shared" si="510"/>
        <v>50</v>
      </c>
      <c r="AAA24" s="27">
        <f t="shared" si="511"/>
        <v>0</v>
      </c>
      <c r="AAB24" s="27" t="str">
        <f t="shared" si="512"/>
        <v>96</v>
      </c>
      <c r="AAC24" s="27" t="str">
        <f t="shared" si="513"/>
        <v>99</v>
      </c>
      <c r="AAD24" s="27">
        <f t="shared" si="514"/>
        <v>0</v>
      </c>
      <c r="AAE24" s="27">
        <f t="shared" si="515"/>
        <v>0</v>
      </c>
      <c r="AAF24" s="27" t="str">
        <f t="shared" si="516"/>
        <v>79</v>
      </c>
      <c r="AAG24" s="27">
        <f t="shared" si="517"/>
        <v>0</v>
      </c>
      <c r="AAH24" s="27">
        <f t="shared" si="518"/>
        <v>0</v>
      </c>
      <c r="AAI24" s="27">
        <f t="shared" si="519"/>
        <v>0</v>
      </c>
      <c r="AAJ24" s="27">
        <f t="shared" si="520"/>
        <v>0</v>
      </c>
      <c r="AAK24" s="27">
        <f t="shared" si="521"/>
        <v>0</v>
      </c>
      <c r="AAL24" s="27" t="str">
        <f t="shared" si="522"/>
        <v>96</v>
      </c>
      <c r="AAM24" s="27">
        <f t="shared" si="523"/>
        <v>0</v>
      </c>
      <c r="AAN24" s="27">
        <f t="shared" si="524"/>
        <v>0</v>
      </c>
      <c r="AAO24" s="27" t="str">
        <f t="shared" si="525"/>
        <v>88</v>
      </c>
      <c r="AAP24" s="27">
        <f t="shared" si="526"/>
        <v>0</v>
      </c>
      <c r="AAQ24" s="27">
        <f t="shared" si="527"/>
        <v>0</v>
      </c>
      <c r="AAR24" s="27">
        <f t="shared" si="528"/>
        <v>0</v>
      </c>
      <c r="AAS24" s="27">
        <f t="shared" si="529"/>
        <v>0</v>
      </c>
      <c r="AAT24" s="27">
        <f t="shared" si="530"/>
        <v>0</v>
      </c>
      <c r="AAU24" s="27">
        <f t="shared" si="531"/>
        <v>0</v>
      </c>
      <c r="AAV24" s="27">
        <f t="shared" si="532"/>
        <v>0</v>
      </c>
      <c r="AAW24" s="27">
        <f t="shared" si="533"/>
        <v>0</v>
      </c>
      <c r="AAX24" s="27">
        <f t="shared" si="534"/>
        <v>0</v>
      </c>
      <c r="AAY24" s="27">
        <f t="shared" si="535"/>
        <v>0</v>
      </c>
      <c r="AAZ24" s="27">
        <f t="shared" si="536"/>
        <v>0</v>
      </c>
      <c r="ABA24" s="27">
        <f t="shared" si="537"/>
        <v>0</v>
      </c>
      <c r="ABB24" s="27">
        <f t="shared" si="538"/>
        <v>0</v>
      </c>
      <c r="ABC24" s="27">
        <f t="shared" si="539"/>
        <v>0</v>
      </c>
      <c r="ABD24" s="27">
        <f t="shared" si="540"/>
        <v>0</v>
      </c>
      <c r="ABE24" s="27">
        <f t="shared" si="541"/>
        <v>0</v>
      </c>
      <c r="ABF24" s="27">
        <f t="shared" si="542"/>
        <v>0</v>
      </c>
      <c r="ABG24" s="27">
        <f t="shared" si="543"/>
        <v>0</v>
      </c>
      <c r="ABH24" s="27">
        <f t="shared" si="544"/>
        <v>0</v>
      </c>
      <c r="ABI24" s="27">
        <f t="shared" si="545"/>
        <v>0</v>
      </c>
      <c r="ABJ24" s="27">
        <f t="shared" si="546"/>
        <v>0</v>
      </c>
      <c r="ABK24" s="27">
        <f t="shared" si="547"/>
        <v>0</v>
      </c>
      <c r="ABL24" s="27">
        <f t="shared" si="548"/>
        <v>0</v>
      </c>
      <c r="ABM24" s="27">
        <f t="shared" si="549"/>
        <v>0</v>
      </c>
      <c r="ABN24" s="27">
        <f t="shared" si="550"/>
        <v>0</v>
      </c>
      <c r="ABO24" s="27">
        <f t="shared" si="551"/>
        <v>0</v>
      </c>
      <c r="ABP24" s="27">
        <f t="shared" si="552"/>
        <v>0</v>
      </c>
      <c r="ABQ24" s="27">
        <f t="shared" si="553"/>
        <v>0</v>
      </c>
      <c r="ABR24" s="27">
        <f t="shared" si="554"/>
        <v>0</v>
      </c>
      <c r="ABS24" s="27">
        <f t="shared" si="555"/>
        <v>0</v>
      </c>
      <c r="ABT24" s="27">
        <f t="shared" si="556"/>
        <v>0</v>
      </c>
      <c r="ABU24" s="27">
        <f t="shared" si="557"/>
        <v>0</v>
      </c>
      <c r="ABV24" s="27">
        <f t="shared" si="558"/>
        <v>0</v>
      </c>
      <c r="ABW24" s="27">
        <f t="shared" si="559"/>
        <v>0</v>
      </c>
      <c r="ABY24" s="28">
        <f t="shared" si="560"/>
        <v>673.1</v>
      </c>
      <c r="ABZ24" s="28">
        <f t="shared" si="561"/>
        <v>368.4</v>
      </c>
      <c r="ACA24" s="28">
        <f t="shared" si="562"/>
        <v>270.10000000000002</v>
      </c>
      <c r="ACB24" s="28">
        <f t="shared" si="563"/>
        <v>65.8</v>
      </c>
      <c r="ACC24" s="28">
        <f t="shared" si="564"/>
        <v>0</v>
      </c>
      <c r="ACD24" s="28">
        <f t="shared" si="565"/>
        <v>996.75</v>
      </c>
      <c r="ACG24" s="27" t="str">
        <f t="shared" si="566"/>
        <v>48.3</v>
      </c>
      <c r="ACH24" s="27" t="str">
        <f t="shared" si="567"/>
        <v>28.6</v>
      </c>
      <c r="ACI24" s="27" t="str">
        <f t="shared" si="568"/>
        <v>53.2</v>
      </c>
      <c r="ACJ24" s="27" t="str">
        <f t="shared" si="569"/>
        <v>0</v>
      </c>
      <c r="ACK24" s="27">
        <f t="shared" si="570"/>
        <v>0</v>
      </c>
      <c r="ACL24" s="27" t="str">
        <f t="shared" si="571"/>
        <v>58.3</v>
      </c>
      <c r="ACM24" s="27" t="str">
        <f t="shared" si="572"/>
        <v>0</v>
      </c>
      <c r="ACN24" s="27">
        <f t="shared" si="573"/>
        <v>0</v>
      </c>
      <c r="ACO24" s="27">
        <f t="shared" si="574"/>
        <v>0</v>
      </c>
      <c r="ACP24" s="27" t="str">
        <f t="shared" si="575"/>
        <v>43.3</v>
      </c>
      <c r="ACQ24" s="27" t="str">
        <f t="shared" si="576"/>
        <v>42.9</v>
      </c>
      <c r="ACR24" s="27" t="str">
        <f t="shared" si="577"/>
        <v>120.4</v>
      </c>
      <c r="ACS24" s="27">
        <f t="shared" si="578"/>
        <v>0</v>
      </c>
      <c r="ACT24" s="27">
        <f t="shared" si="579"/>
        <v>0</v>
      </c>
      <c r="ACU24" s="27" t="str">
        <f t="shared" si="580"/>
        <v>59.1</v>
      </c>
      <c r="ACV24" s="27" t="str">
        <f t="shared" si="581"/>
        <v>101.6</v>
      </c>
      <c r="ACW24" s="27" t="str">
        <f t="shared" si="582"/>
        <v>27.3</v>
      </c>
      <c r="ACX24" s="27">
        <f t="shared" si="583"/>
        <v>0</v>
      </c>
      <c r="ACY24" s="27" t="str">
        <f t="shared" si="584"/>
        <v>78.6</v>
      </c>
      <c r="ACZ24" s="27" t="str">
        <f t="shared" si="585"/>
        <v>105</v>
      </c>
      <c r="ADA24" s="27" t="str">
        <f t="shared" si="586"/>
        <v>102.2</v>
      </c>
      <c r="ADB24" s="27" t="str">
        <f t="shared" si="587"/>
        <v>12.8</v>
      </c>
      <c r="ADC24" s="27">
        <f t="shared" si="588"/>
        <v>0</v>
      </c>
      <c r="ADD24" s="27" t="str">
        <f t="shared" si="589"/>
        <v>77.7</v>
      </c>
      <c r="ADE24" s="27">
        <f t="shared" si="590"/>
        <v>0</v>
      </c>
      <c r="ADF24" s="27" t="str">
        <f t="shared" si="591"/>
        <v>54.6</v>
      </c>
      <c r="ADG24" s="27" t="str">
        <f t="shared" si="592"/>
        <v>52.7</v>
      </c>
      <c r="ADH24" s="27" t="str">
        <f t="shared" si="593"/>
        <v>104.8</v>
      </c>
      <c r="ADI24" s="27">
        <f t="shared" si="594"/>
        <v>0</v>
      </c>
      <c r="ADJ24" s="27" t="str">
        <f t="shared" si="595"/>
        <v>33.3</v>
      </c>
      <c r="ADK24" s="27">
        <f t="shared" si="596"/>
        <v>0</v>
      </c>
      <c r="ADL24" s="27" t="str">
        <f t="shared" si="597"/>
        <v>26.1</v>
      </c>
      <c r="ADM24" s="27" t="str">
        <f t="shared" si="598"/>
        <v>39.3</v>
      </c>
      <c r="ADN24" s="27">
        <f t="shared" si="599"/>
        <v>0</v>
      </c>
      <c r="ADO24" s="27" t="str">
        <f t="shared" si="600"/>
        <v>41.5</v>
      </c>
      <c r="ADP24" s="27" t="str">
        <f t="shared" si="601"/>
        <v>0</v>
      </c>
      <c r="ADQ24" s="27">
        <f t="shared" si="602"/>
        <v>0</v>
      </c>
      <c r="ADR24" s="27">
        <f t="shared" si="603"/>
        <v>0</v>
      </c>
      <c r="ADS24" s="27" t="str">
        <f t="shared" si="604"/>
        <v>33.8</v>
      </c>
      <c r="ADT24" s="27">
        <f t="shared" si="605"/>
        <v>0</v>
      </c>
      <c r="ADU24" s="27">
        <f t="shared" si="606"/>
        <v>0</v>
      </c>
      <c r="ADV24" s="27">
        <f t="shared" si="607"/>
        <v>0</v>
      </c>
      <c r="ADW24" s="27">
        <f t="shared" si="608"/>
        <v>0</v>
      </c>
      <c r="ADX24" s="27">
        <f t="shared" si="609"/>
        <v>0</v>
      </c>
      <c r="ADY24" s="27" t="str">
        <f t="shared" si="610"/>
        <v>8</v>
      </c>
      <c r="ADZ24" s="27">
        <f t="shared" si="611"/>
        <v>0</v>
      </c>
      <c r="AEA24" s="27">
        <f t="shared" si="612"/>
        <v>0</v>
      </c>
      <c r="AEB24" s="27" t="str">
        <f t="shared" si="613"/>
        <v>24</v>
      </c>
      <c r="AEC24" s="27">
        <f t="shared" si="614"/>
        <v>0</v>
      </c>
      <c r="AED24" s="27">
        <f t="shared" si="615"/>
        <v>0</v>
      </c>
      <c r="AEE24" s="27">
        <f t="shared" si="616"/>
        <v>0</v>
      </c>
      <c r="AEF24" s="27">
        <f t="shared" si="617"/>
        <v>0</v>
      </c>
      <c r="AEG24" s="27">
        <f t="shared" si="618"/>
        <v>0</v>
      </c>
      <c r="AEH24" s="27">
        <f t="shared" si="619"/>
        <v>0</v>
      </c>
      <c r="AEI24" s="27">
        <f t="shared" si="620"/>
        <v>0</v>
      </c>
      <c r="AEJ24" s="27">
        <f t="shared" si="621"/>
        <v>0</v>
      </c>
      <c r="AEK24" s="27">
        <f t="shared" si="622"/>
        <v>0</v>
      </c>
      <c r="AEL24" s="27">
        <f t="shared" si="623"/>
        <v>0</v>
      </c>
      <c r="AEM24" s="27">
        <f t="shared" si="624"/>
        <v>0</v>
      </c>
      <c r="AEN24" s="27">
        <f t="shared" si="625"/>
        <v>0</v>
      </c>
      <c r="AEO24" s="27">
        <f t="shared" si="626"/>
        <v>0</v>
      </c>
      <c r="AEP24" s="27">
        <f t="shared" si="627"/>
        <v>0</v>
      </c>
      <c r="AEQ24" s="27">
        <f t="shared" si="628"/>
        <v>0</v>
      </c>
      <c r="AER24" s="27">
        <f t="shared" si="629"/>
        <v>0</v>
      </c>
      <c r="AES24" s="27">
        <f t="shared" si="630"/>
        <v>0</v>
      </c>
      <c r="AET24" s="27">
        <f t="shared" si="631"/>
        <v>0</v>
      </c>
      <c r="AEU24" s="27">
        <f t="shared" si="632"/>
        <v>0</v>
      </c>
      <c r="AEV24" s="27">
        <f t="shared" si="633"/>
        <v>0</v>
      </c>
      <c r="AEW24" s="27">
        <f t="shared" si="634"/>
        <v>0</v>
      </c>
      <c r="AEX24" s="27">
        <f t="shared" si="635"/>
        <v>0</v>
      </c>
      <c r="AEY24" s="27">
        <f t="shared" si="636"/>
        <v>0</v>
      </c>
      <c r="AEZ24" s="27">
        <f t="shared" si="637"/>
        <v>0</v>
      </c>
      <c r="AFA24" s="27">
        <f t="shared" si="638"/>
        <v>0</v>
      </c>
      <c r="AFB24" s="27">
        <f t="shared" si="639"/>
        <v>0</v>
      </c>
      <c r="AFC24" s="27">
        <f t="shared" si="640"/>
        <v>0</v>
      </c>
      <c r="AFD24" s="27">
        <f t="shared" si="641"/>
        <v>0</v>
      </c>
      <c r="AFE24" s="27">
        <f t="shared" si="642"/>
        <v>0</v>
      </c>
      <c r="AFF24" s="27">
        <f t="shared" si="643"/>
        <v>0</v>
      </c>
      <c r="AFG24" s="27">
        <f t="shared" si="644"/>
        <v>0</v>
      </c>
      <c r="AFH24" s="27">
        <f t="shared" si="645"/>
        <v>0</v>
      </c>
      <c r="AFI24" s="27">
        <f t="shared" si="646"/>
        <v>0</v>
      </c>
      <c r="AFJ24" s="27">
        <f t="shared" si="647"/>
        <v>0</v>
      </c>
      <c r="AFL24" s="28">
        <f t="shared" si="892"/>
        <v>54.28125</v>
      </c>
      <c r="AFM24" s="28">
        <v>54.28125</v>
      </c>
      <c r="AFN24" s="27">
        <v>7</v>
      </c>
      <c r="AFO24" s="27">
        <f t="shared" si="648"/>
        <v>7</v>
      </c>
      <c r="AFP24" s="27">
        <f t="shared" si="649"/>
        <v>7</v>
      </c>
      <c r="AFQ24" s="27">
        <f t="shared" si="650"/>
        <v>7</v>
      </c>
      <c r="AFR24" s="27">
        <f t="shared" si="651"/>
        <v>7</v>
      </c>
      <c r="AFS24" s="27">
        <f t="shared" si="652"/>
        <v>0</v>
      </c>
      <c r="AFT24" s="27">
        <f t="shared" si="653"/>
        <v>7</v>
      </c>
      <c r="AFU24" s="27">
        <f t="shared" si="654"/>
        <v>7</v>
      </c>
      <c r="AFV24" s="27">
        <f t="shared" si="655"/>
        <v>0</v>
      </c>
      <c r="AFW24" s="27">
        <f t="shared" si="656"/>
        <v>0</v>
      </c>
      <c r="AFX24" s="27">
        <f t="shared" si="657"/>
        <v>2</v>
      </c>
      <c r="AFY24" s="27">
        <f t="shared" si="658"/>
        <v>7</v>
      </c>
      <c r="AFZ24" s="27">
        <f t="shared" si="659"/>
        <v>7</v>
      </c>
      <c r="AGA24" s="27">
        <f t="shared" si="660"/>
        <v>0</v>
      </c>
      <c r="AGB24" s="27">
        <f t="shared" si="661"/>
        <v>0</v>
      </c>
      <c r="AGC24" s="27">
        <f t="shared" si="662"/>
        <v>7</v>
      </c>
      <c r="AGD24" s="27">
        <f t="shared" si="663"/>
        <v>5</v>
      </c>
      <c r="AGE24" s="27">
        <f t="shared" si="664"/>
        <v>8</v>
      </c>
      <c r="AGF24" s="27">
        <f t="shared" si="665"/>
        <v>0</v>
      </c>
      <c r="AGG24" s="27">
        <f t="shared" si="666"/>
        <v>1</v>
      </c>
      <c r="AGH24" s="27">
        <f t="shared" si="667"/>
        <v>1</v>
      </c>
      <c r="AGI24" s="27">
        <f t="shared" si="668"/>
        <v>7</v>
      </c>
      <c r="AGJ24" s="27">
        <f t="shared" si="669"/>
        <v>7</v>
      </c>
      <c r="AGK24" s="27">
        <f t="shared" si="670"/>
        <v>0</v>
      </c>
      <c r="AGL24" s="27">
        <f t="shared" si="671"/>
        <v>7</v>
      </c>
      <c r="AGM24" s="27">
        <f t="shared" si="672"/>
        <v>0</v>
      </c>
      <c r="AGN24" s="27">
        <f t="shared" si="673"/>
        <v>7</v>
      </c>
      <c r="AGO24" s="27">
        <f t="shared" si="674"/>
        <v>7</v>
      </c>
      <c r="AGP24" s="27">
        <f t="shared" si="675"/>
        <v>7</v>
      </c>
      <c r="AGQ24" s="27">
        <f t="shared" si="676"/>
        <v>0</v>
      </c>
      <c r="AGR24" s="27">
        <f t="shared" si="677"/>
        <v>7</v>
      </c>
      <c r="AGS24" s="27">
        <f t="shared" si="678"/>
        <v>0</v>
      </c>
      <c r="AGT24" s="27">
        <f t="shared" si="679"/>
        <v>7</v>
      </c>
      <c r="AGU24" s="27">
        <f t="shared" si="680"/>
        <v>7</v>
      </c>
      <c r="AGV24" s="27">
        <f t="shared" si="681"/>
        <v>0</v>
      </c>
      <c r="AGW24" s="27">
        <f t="shared" si="682"/>
        <v>2</v>
      </c>
      <c r="AGX24" s="27">
        <f t="shared" si="683"/>
        <v>7</v>
      </c>
      <c r="AGY24" s="27">
        <f t="shared" si="684"/>
        <v>0</v>
      </c>
      <c r="AGZ24" s="27">
        <f t="shared" si="685"/>
        <v>0</v>
      </c>
      <c r="AHA24" s="27">
        <f t="shared" si="686"/>
        <v>7</v>
      </c>
      <c r="AHB24" s="27">
        <f t="shared" si="687"/>
        <v>0</v>
      </c>
      <c r="AHC24" s="27">
        <f t="shared" si="688"/>
        <v>0</v>
      </c>
      <c r="AHD24" s="27">
        <f t="shared" si="689"/>
        <v>0</v>
      </c>
      <c r="AHE24" s="27">
        <f t="shared" si="690"/>
        <v>0</v>
      </c>
      <c r="AHF24" s="27">
        <f t="shared" si="691"/>
        <v>0</v>
      </c>
      <c r="AHG24" s="27">
        <f t="shared" si="692"/>
        <v>7</v>
      </c>
      <c r="AHH24" s="27">
        <f t="shared" si="693"/>
        <v>0</v>
      </c>
      <c r="AHI24" s="27">
        <f t="shared" si="694"/>
        <v>0</v>
      </c>
      <c r="AHJ24" s="27">
        <f t="shared" si="695"/>
        <v>7</v>
      </c>
      <c r="AHK24" s="27">
        <f t="shared" si="696"/>
        <v>0</v>
      </c>
      <c r="AHL24" s="27">
        <f t="shared" si="697"/>
        <v>0</v>
      </c>
      <c r="AHM24" s="27">
        <f t="shared" si="698"/>
        <v>0</v>
      </c>
      <c r="AHN24" s="27">
        <f t="shared" si="699"/>
        <v>0</v>
      </c>
      <c r="AHO24" s="27">
        <f t="shared" si="700"/>
        <v>0</v>
      </c>
      <c r="AHP24" s="27">
        <f t="shared" si="701"/>
        <v>0</v>
      </c>
      <c r="AHQ24" s="27">
        <f t="shared" si="702"/>
        <v>0</v>
      </c>
      <c r="AHR24" s="27">
        <f t="shared" si="703"/>
        <v>0</v>
      </c>
      <c r="AHS24" s="27">
        <f t="shared" si="704"/>
        <v>0</v>
      </c>
      <c r="AHT24" s="27">
        <f t="shared" si="705"/>
        <v>0</v>
      </c>
      <c r="AHU24" s="27">
        <f t="shared" si="706"/>
        <v>0</v>
      </c>
      <c r="AHV24" s="27">
        <f t="shared" si="707"/>
        <v>0</v>
      </c>
      <c r="AHW24" s="27">
        <f t="shared" si="708"/>
        <v>0</v>
      </c>
      <c r="AHX24" s="27">
        <f t="shared" si="709"/>
        <v>0</v>
      </c>
      <c r="AHY24" s="27">
        <f t="shared" si="710"/>
        <v>0</v>
      </c>
      <c r="AHZ24" s="27">
        <f t="shared" si="711"/>
        <v>0</v>
      </c>
      <c r="AIA24" s="27">
        <f t="shared" si="712"/>
        <v>0</v>
      </c>
      <c r="AIB24" s="27">
        <f t="shared" si="713"/>
        <v>0</v>
      </c>
      <c r="AIC24" s="27">
        <f t="shared" si="714"/>
        <v>0</v>
      </c>
      <c r="AID24" s="27">
        <f t="shared" si="715"/>
        <v>0</v>
      </c>
      <c r="AIE24" s="27">
        <f t="shared" si="716"/>
        <v>0</v>
      </c>
      <c r="AIF24" s="27">
        <f t="shared" si="717"/>
        <v>0</v>
      </c>
      <c r="AIG24" s="27">
        <f t="shared" si="718"/>
        <v>0</v>
      </c>
      <c r="AIH24" s="27">
        <f t="shared" si="719"/>
        <v>0</v>
      </c>
      <c r="AII24" s="27">
        <f t="shared" si="720"/>
        <v>0</v>
      </c>
      <c r="AIJ24" s="27">
        <f t="shared" si="721"/>
        <v>0</v>
      </c>
      <c r="AIK24" s="27">
        <f t="shared" si="722"/>
        <v>0</v>
      </c>
      <c r="AIL24" s="27">
        <f t="shared" si="723"/>
        <v>0</v>
      </c>
      <c r="AIM24" s="27">
        <f t="shared" si="724"/>
        <v>0</v>
      </c>
      <c r="AIN24" s="27">
        <f t="shared" si="725"/>
        <v>0</v>
      </c>
      <c r="AIO24" s="27">
        <f t="shared" si="726"/>
        <v>0</v>
      </c>
      <c r="AIP24" s="27">
        <f t="shared" si="727"/>
        <v>0</v>
      </c>
      <c r="AIQ24" s="27">
        <f t="shared" si="728"/>
        <v>0</v>
      </c>
      <c r="AIR24" s="27">
        <f t="shared" si="729"/>
        <v>0</v>
      </c>
      <c r="AIT24" s="27">
        <v>1</v>
      </c>
      <c r="AIU24" s="27">
        <v>1</v>
      </c>
      <c r="AIV24" s="27">
        <v>1</v>
      </c>
      <c r="AIW24" s="27">
        <f t="shared" si="730"/>
        <v>1</v>
      </c>
      <c r="AIX24" s="27">
        <f t="shared" si="731"/>
        <v>0</v>
      </c>
      <c r="AIY24" s="27">
        <f t="shared" si="732"/>
        <v>0.5</v>
      </c>
      <c r="AIZ24" s="27">
        <f t="shared" si="733"/>
        <v>1</v>
      </c>
      <c r="AJA24" s="27">
        <f t="shared" si="734"/>
        <v>0</v>
      </c>
      <c r="AJB24" s="27">
        <f t="shared" si="735"/>
        <v>0</v>
      </c>
      <c r="AJC24" s="27">
        <f t="shared" si="736"/>
        <v>2</v>
      </c>
      <c r="AJD24" s="27">
        <f t="shared" si="737"/>
        <v>8</v>
      </c>
      <c r="AJE24" s="27">
        <f t="shared" si="738"/>
        <v>1</v>
      </c>
      <c r="AJF24" s="27">
        <f t="shared" si="739"/>
        <v>0</v>
      </c>
      <c r="AJG24" s="27">
        <f t="shared" si="740"/>
        <v>0</v>
      </c>
      <c r="AJH24" s="27">
        <f t="shared" si="741"/>
        <v>0.25</v>
      </c>
      <c r="AJI24" s="27">
        <f t="shared" si="742"/>
        <v>2</v>
      </c>
      <c r="AJJ24" s="27">
        <f t="shared" si="743"/>
        <v>4</v>
      </c>
      <c r="AJK24" s="27">
        <f t="shared" si="744"/>
        <v>0</v>
      </c>
      <c r="AJL24" s="27">
        <f t="shared" si="745"/>
        <v>4</v>
      </c>
      <c r="AJM24" s="27">
        <f t="shared" si="746"/>
        <v>1</v>
      </c>
      <c r="AJN24" s="27">
        <f t="shared" si="747"/>
        <v>8</v>
      </c>
      <c r="AJO24" s="27">
        <f t="shared" si="748"/>
        <v>1</v>
      </c>
      <c r="AJP24" s="27">
        <f t="shared" si="749"/>
        <v>0</v>
      </c>
      <c r="AJQ24" s="27">
        <f t="shared" si="750"/>
        <v>0.5</v>
      </c>
      <c r="AJR24" s="27">
        <f t="shared" si="751"/>
        <v>0</v>
      </c>
      <c r="AJS24" s="27">
        <f t="shared" si="752"/>
        <v>0.5</v>
      </c>
      <c r="AJT24" s="27">
        <f t="shared" si="753"/>
        <v>1</v>
      </c>
      <c r="AJU24" s="27">
        <f t="shared" si="754"/>
        <v>1</v>
      </c>
      <c r="AJV24" s="27">
        <f t="shared" si="755"/>
        <v>0</v>
      </c>
      <c r="AJW24" s="27">
        <f t="shared" si="756"/>
        <v>0.5</v>
      </c>
      <c r="AJX24" s="27">
        <f t="shared" si="757"/>
        <v>0</v>
      </c>
      <c r="AJY24" s="27">
        <f t="shared" si="758"/>
        <v>0.5</v>
      </c>
      <c r="AJZ24" s="27">
        <f t="shared" si="759"/>
        <v>1</v>
      </c>
      <c r="AKA24" s="27">
        <f t="shared" si="760"/>
        <v>0</v>
      </c>
      <c r="AKB24" s="27">
        <f t="shared" si="761"/>
        <v>4</v>
      </c>
      <c r="AKC24" s="27">
        <f t="shared" si="762"/>
        <v>8</v>
      </c>
      <c r="AKD24" s="27">
        <f t="shared" si="763"/>
        <v>0</v>
      </c>
      <c r="AKE24" s="27">
        <f t="shared" si="764"/>
        <v>0</v>
      </c>
      <c r="AKF24" s="27">
        <f t="shared" si="765"/>
        <v>0.25</v>
      </c>
      <c r="AKG24" s="27">
        <f t="shared" si="766"/>
        <v>0</v>
      </c>
      <c r="AKH24" s="27">
        <f t="shared" si="767"/>
        <v>0</v>
      </c>
      <c r="AKI24" s="27">
        <f t="shared" si="768"/>
        <v>0</v>
      </c>
      <c r="AKJ24" s="27">
        <f t="shared" si="769"/>
        <v>0</v>
      </c>
      <c r="AKK24" s="27">
        <f t="shared" si="770"/>
        <v>0</v>
      </c>
      <c r="AKL24" s="27">
        <f t="shared" si="771"/>
        <v>3.125E-2</v>
      </c>
      <c r="AKM24" s="27">
        <f t="shared" si="772"/>
        <v>0</v>
      </c>
      <c r="AKN24" s="27">
        <f t="shared" si="773"/>
        <v>0</v>
      </c>
      <c r="AKO24" s="27">
        <f t="shared" si="774"/>
        <v>0.25</v>
      </c>
      <c r="AKP24" s="27">
        <f t="shared" si="775"/>
        <v>0</v>
      </c>
      <c r="AKQ24" s="27">
        <f t="shared" si="776"/>
        <v>0</v>
      </c>
      <c r="AKR24" s="27">
        <f t="shared" si="777"/>
        <v>0</v>
      </c>
      <c r="AKS24" s="27">
        <f t="shared" si="778"/>
        <v>0</v>
      </c>
      <c r="AKT24" s="27">
        <f t="shared" si="779"/>
        <v>0</v>
      </c>
      <c r="AKU24" s="27">
        <f t="shared" si="780"/>
        <v>0</v>
      </c>
      <c r="AKV24" s="27">
        <f t="shared" si="781"/>
        <v>0</v>
      </c>
      <c r="AKW24" s="27">
        <f t="shared" si="782"/>
        <v>0</v>
      </c>
      <c r="AKX24" s="27">
        <f t="shared" si="783"/>
        <v>0</v>
      </c>
      <c r="AKY24" s="27">
        <f t="shared" si="784"/>
        <v>0</v>
      </c>
      <c r="AKZ24" s="27">
        <f t="shared" si="785"/>
        <v>0</v>
      </c>
      <c r="ALA24" s="27">
        <f t="shared" si="786"/>
        <v>0</v>
      </c>
      <c r="ALB24" s="27">
        <f t="shared" si="787"/>
        <v>0</v>
      </c>
      <c r="ALC24" s="27">
        <f t="shared" si="788"/>
        <v>0</v>
      </c>
      <c r="ALD24" s="27">
        <f t="shared" si="789"/>
        <v>0</v>
      </c>
      <c r="ALE24" s="27">
        <f t="shared" si="790"/>
        <v>0</v>
      </c>
      <c r="ALF24" s="27">
        <f t="shared" si="791"/>
        <v>0</v>
      </c>
      <c r="ALG24" s="27">
        <f t="shared" si="792"/>
        <v>0</v>
      </c>
      <c r="ALH24" s="27">
        <f t="shared" si="793"/>
        <v>0</v>
      </c>
      <c r="ALI24" s="27">
        <f t="shared" si="794"/>
        <v>0</v>
      </c>
      <c r="ALJ24" s="27">
        <f t="shared" si="795"/>
        <v>0</v>
      </c>
      <c r="ALK24" s="27">
        <f t="shared" si="796"/>
        <v>0</v>
      </c>
      <c r="ALL24" s="27">
        <f t="shared" si="797"/>
        <v>0</v>
      </c>
      <c r="ALM24" s="27">
        <f t="shared" si="798"/>
        <v>0</v>
      </c>
      <c r="ALN24" s="27">
        <f t="shared" si="799"/>
        <v>0</v>
      </c>
      <c r="ALO24" s="27">
        <f t="shared" si="800"/>
        <v>0</v>
      </c>
      <c r="ALP24" s="27">
        <f t="shared" si="801"/>
        <v>0</v>
      </c>
      <c r="ALQ24" s="27">
        <f t="shared" si="802"/>
        <v>0</v>
      </c>
      <c r="ALR24" s="27">
        <f t="shared" si="803"/>
        <v>0</v>
      </c>
      <c r="ALS24" s="27">
        <f t="shared" si="804"/>
        <v>0</v>
      </c>
      <c r="ALT24" s="27">
        <f t="shared" si="805"/>
        <v>0</v>
      </c>
      <c r="ALU24" s="27">
        <f t="shared" si="806"/>
        <v>0</v>
      </c>
      <c r="ALV24" s="27">
        <f t="shared" si="807"/>
        <v>0</v>
      </c>
      <c r="ALW24" s="27">
        <f t="shared" si="808"/>
        <v>0</v>
      </c>
      <c r="AMK24" s="28">
        <v>1905</v>
      </c>
      <c r="AML24" s="28">
        <f t="shared" si="809"/>
        <v>1905</v>
      </c>
      <c r="AMN24" s="28">
        <v>1834</v>
      </c>
      <c r="AMO24" s="27" t="str">
        <f t="shared" si="810"/>
        <v>1849</v>
      </c>
      <c r="AMP24" s="27" t="str">
        <f t="shared" si="811"/>
        <v>1854</v>
      </c>
      <c r="AMQ24" s="27" t="str">
        <f t="shared" si="812"/>
        <v>1872</v>
      </c>
      <c r="AMR24" s="27" t="str">
        <f t="shared" si="813"/>
        <v>1843</v>
      </c>
      <c r="AMS24" s="27" t="str">
        <f t="shared" si="814"/>
        <v>1843</v>
      </c>
      <c r="AMT24" s="27" t="str">
        <f t="shared" si="815"/>
        <v>1851</v>
      </c>
      <c r="AMU24" s="27" t="str">
        <f t="shared" si="816"/>
        <v>1829</v>
      </c>
      <c r="AMV24" s="27" t="str">
        <f t="shared" si="817"/>
        <v>1829</v>
      </c>
      <c r="AMW24" s="27" t="str">
        <f t="shared" si="818"/>
        <v>1829</v>
      </c>
      <c r="AMX24" s="27" t="str">
        <f t="shared" si="819"/>
        <v>1823</v>
      </c>
      <c r="AMY24" s="27" t="str">
        <f t="shared" si="820"/>
        <v>1833</v>
      </c>
      <c r="AMZ24" s="27" t="str">
        <f t="shared" si="821"/>
        <v>1845</v>
      </c>
      <c r="ANA24" s="27" t="str">
        <f t="shared" si="822"/>
        <v>1845</v>
      </c>
      <c r="ANB24" s="27" t="str">
        <f t="shared" si="823"/>
        <v>1845</v>
      </c>
      <c r="ANC24" s="27" t="str">
        <f t="shared" si="824"/>
        <v>1857</v>
      </c>
      <c r="AND24" s="27" t="str">
        <f t="shared" si="825"/>
        <v>1875</v>
      </c>
      <c r="ANE24" s="27" t="str">
        <f t="shared" si="826"/>
        <v>1860</v>
      </c>
      <c r="ANF24" s="27" t="str">
        <f t="shared" si="827"/>
        <v>1860</v>
      </c>
      <c r="ANG24" s="27" t="str">
        <f t="shared" si="828"/>
        <v>1883</v>
      </c>
      <c r="ANH24" s="27" t="str">
        <f t="shared" si="829"/>
        <v>1910</v>
      </c>
      <c r="ANI24" s="27" t="str">
        <f t="shared" si="830"/>
        <v>1925</v>
      </c>
      <c r="ANJ24" s="27" t="str">
        <f t="shared" si="831"/>
        <v>1907</v>
      </c>
      <c r="ANK24" s="27" t="str">
        <f t="shared" si="832"/>
        <v>1907</v>
      </c>
      <c r="ANL24" s="27" t="str">
        <f t="shared" si="833"/>
        <v>1920</v>
      </c>
      <c r="ANM24" s="27" t="str">
        <f t="shared" si="834"/>
        <v>1920</v>
      </c>
      <c r="ANN24" s="27" t="str">
        <f t="shared" si="835"/>
        <v>1945</v>
      </c>
      <c r="ANO24" s="27" t="str">
        <f t="shared" si="836"/>
        <v>1950</v>
      </c>
      <c r="ANP24" s="27" t="str">
        <f t="shared" si="837"/>
        <v>1958</v>
      </c>
      <c r="ANQ24" s="27" t="str">
        <f t="shared" si="838"/>
        <v>1958</v>
      </c>
      <c r="ANR24" s="27" t="str">
        <f t="shared" si="839"/>
        <v>1968</v>
      </c>
      <c r="ANS24" s="27" t="str">
        <f t="shared" si="840"/>
        <v>1968</v>
      </c>
      <c r="ANT24" s="27" t="str">
        <f t="shared" si="841"/>
        <v>1941</v>
      </c>
      <c r="ANU24" s="27" t="str">
        <f t="shared" si="842"/>
        <v>1946</v>
      </c>
      <c r="ANV24" s="27" t="str">
        <f t="shared" si="843"/>
        <v>1946</v>
      </c>
      <c r="ANW24" s="27" t="str">
        <f t="shared" si="844"/>
        <v>1974</v>
      </c>
      <c r="ANX24" s="27" t="str">
        <f t="shared" si="845"/>
        <v>1959</v>
      </c>
      <c r="ANY24" s="27" t="str">
        <f t="shared" si="846"/>
        <v>1959</v>
      </c>
      <c r="ANZ24" s="27" t="str">
        <f t="shared" si="847"/>
        <v>1959</v>
      </c>
      <c r="AOA24" s="27" t="str">
        <f t="shared" si="848"/>
        <v>1964</v>
      </c>
      <c r="AOB24" s="27" t="str">
        <f t="shared" si="849"/>
        <v>1964</v>
      </c>
      <c r="AOC24" s="27" t="str">
        <f t="shared" si="850"/>
        <v>1964</v>
      </c>
      <c r="AOD24" s="27" t="str">
        <f t="shared" si="851"/>
        <v>1964</v>
      </c>
      <c r="AOE24" s="27" t="str">
        <f t="shared" si="852"/>
        <v>1964</v>
      </c>
      <c r="AOF24" s="27" t="str">
        <f t="shared" si="853"/>
        <v>1964</v>
      </c>
      <c r="AOG24" s="27" t="str">
        <f t="shared" si="854"/>
        <v>1924</v>
      </c>
      <c r="AOH24" s="27" t="str">
        <f t="shared" si="855"/>
        <v>1924</v>
      </c>
      <c r="AOI24" s="27" t="str">
        <f t="shared" si="856"/>
        <v>1924</v>
      </c>
      <c r="AOJ24" s="27" t="str">
        <f t="shared" si="857"/>
        <v>1905</v>
      </c>
      <c r="AOK24" s="27" t="str">
        <f t="shared" si="858"/>
        <v>1905</v>
      </c>
      <c r="AOL24" s="27" t="str">
        <f t="shared" si="859"/>
        <v>1905</v>
      </c>
      <c r="AOM24" s="27" t="str">
        <f t="shared" si="860"/>
        <v>1905</v>
      </c>
      <c r="AON24" s="27" t="str">
        <f t="shared" si="861"/>
        <v>1905</v>
      </c>
      <c r="AOO24" s="27" t="str">
        <f t="shared" si="862"/>
        <v>1905</v>
      </c>
      <c r="AOP24" s="27" t="str">
        <f t="shared" si="863"/>
        <v>1905</v>
      </c>
      <c r="AOQ24" s="27" t="str">
        <f t="shared" si="864"/>
        <v>1905</v>
      </c>
      <c r="AOR24" s="27" t="str">
        <f t="shared" si="865"/>
        <v>1905</v>
      </c>
      <c r="AOS24" s="27" t="str">
        <f t="shared" si="866"/>
        <v>1905</v>
      </c>
      <c r="AOT24" s="27" t="str">
        <f t="shared" si="867"/>
        <v>1905</v>
      </c>
      <c r="AOU24" s="27" t="str">
        <f t="shared" si="868"/>
        <v>1905</v>
      </c>
      <c r="AOV24" s="27" t="str">
        <f t="shared" si="869"/>
        <v>1905</v>
      </c>
      <c r="AOW24" s="27" t="str">
        <f t="shared" si="870"/>
        <v>1905</v>
      </c>
      <c r="AOX24" s="27" t="str">
        <f t="shared" si="871"/>
        <v>1905</v>
      </c>
      <c r="AOY24" s="27" t="str">
        <f t="shared" si="872"/>
        <v>1905</v>
      </c>
      <c r="AOZ24" s="27" t="str">
        <f t="shared" si="873"/>
        <v>1905</v>
      </c>
      <c r="APA24" s="27" t="str">
        <f t="shared" si="874"/>
        <v>1905</v>
      </c>
      <c r="APB24" s="27" t="str">
        <f t="shared" si="875"/>
        <v>1905</v>
      </c>
      <c r="APC24" s="27" t="str">
        <f t="shared" si="876"/>
        <v>1905</v>
      </c>
      <c r="APD24" s="27" t="str">
        <f t="shared" si="877"/>
        <v>1905</v>
      </c>
      <c r="APE24" s="27" t="str">
        <f t="shared" si="878"/>
        <v>1905</v>
      </c>
      <c r="APF24" s="27" t="str">
        <f t="shared" si="879"/>
        <v>1905</v>
      </c>
      <c r="APG24" s="27" t="str">
        <f t="shared" si="880"/>
        <v>1905</v>
      </c>
      <c r="APH24" s="27" t="str">
        <f t="shared" si="881"/>
        <v>1905</v>
      </c>
      <c r="API24" s="27" t="str">
        <f t="shared" si="882"/>
        <v>1905</v>
      </c>
      <c r="APJ24" s="27" t="str">
        <f t="shared" si="883"/>
        <v>1905</v>
      </c>
      <c r="APK24" s="27" t="str">
        <f t="shared" si="884"/>
        <v>1905</v>
      </c>
      <c r="APL24" s="27" t="str">
        <f t="shared" si="885"/>
        <v>1905</v>
      </c>
      <c r="APM24" s="27" t="str">
        <f t="shared" si="886"/>
        <v>1905</v>
      </c>
      <c r="APN24" s="27" t="str">
        <f t="shared" si="887"/>
        <v>1905</v>
      </c>
      <c r="APO24" s="27" t="str">
        <f t="shared" si="888"/>
        <v>1905</v>
      </c>
      <c r="APP24" s="27" t="str">
        <f t="shared" si="889"/>
        <v>1905</v>
      </c>
      <c r="APQ24" s="27" t="str">
        <f t="shared" si="890"/>
        <v>1905</v>
      </c>
      <c r="APR24" s="27" t="str">
        <f t="shared" si="891"/>
        <v>1905</v>
      </c>
    </row>
    <row r="25" spans="1:1022 1025:1110" x14ac:dyDescent="0.35">
      <c r="A25" s="27">
        <v>49</v>
      </c>
      <c r="B25" s="86" t="s">
        <v>103</v>
      </c>
      <c r="C25" s="91">
        <f>VLOOKUP(A25, Rankings!$A$2:$AN$129, 40, FALSE)</f>
        <v>23</v>
      </c>
      <c r="D25" s="22" t="s">
        <v>379</v>
      </c>
      <c r="I25" s="29">
        <f t="shared" si="0"/>
        <v>20.166666666666668</v>
      </c>
      <c r="L25" s="27" t="s">
        <v>2231</v>
      </c>
      <c r="M25" s="27" t="s">
        <v>2605</v>
      </c>
      <c r="N25" s="27" t="s">
        <v>2877</v>
      </c>
      <c r="O25" s="27" t="s">
        <v>3056</v>
      </c>
      <c r="P25" s="27" t="s">
        <v>24</v>
      </c>
      <c r="Q25" s="27" t="s">
        <v>3183</v>
      </c>
      <c r="R25" s="27" t="s">
        <v>24</v>
      </c>
      <c r="S25" s="27" t="s">
        <v>24</v>
      </c>
      <c r="T25" s="27" t="s">
        <v>3814</v>
      </c>
      <c r="U25" s="27" t="s">
        <v>4006</v>
      </c>
      <c r="V25" s="27" t="s">
        <v>24</v>
      </c>
      <c r="W25" s="27" t="s">
        <v>4249</v>
      </c>
      <c r="X25" s="27" t="s">
        <v>4353</v>
      </c>
      <c r="Y25" s="27" t="s">
        <v>24</v>
      </c>
      <c r="Z25" s="27" t="s">
        <v>4563</v>
      </c>
      <c r="AA25" s="27" t="s">
        <v>4704</v>
      </c>
      <c r="AB25" s="27" t="s">
        <v>4843</v>
      </c>
      <c r="AC25" s="27" t="s">
        <v>24</v>
      </c>
      <c r="AD25" s="27" t="s">
        <v>24</v>
      </c>
      <c r="AE25" s="27" t="s">
        <v>4986</v>
      </c>
      <c r="AF25" s="27" t="s">
        <v>24</v>
      </c>
      <c r="AG25" s="27" t="s">
        <v>5226</v>
      </c>
      <c r="AH25" s="27" t="s">
        <v>24</v>
      </c>
      <c r="AI25" s="27" t="s">
        <v>5476</v>
      </c>
      <c r="AJ25" s="27" t="s">
        <v>5581</v>
      </c>
      <c r="AK25" s="27" t="s">
        <v>24</v>
      </c>
      <c r="AL25" s="27" t="s">
        <v>5618</v>
      </c>
      <c r="AM25" s="27" t="s">
        <v>5901</v>
      </c>
      <c r="AN25" s="27" t="s">
        <v>24</v>
      </c>
      <c r="AO25" s="27" t="s">
        <v>6138</v>
      </c>
      <c r="AP25" s="27" t="s">
        <v>6205</v>
      </c>
      <c r="AQ25" s="27" t="s">
        <v>24</v>
      </c>
      <c r="AR25" s="27" t="s">
        <v>6370</v>
      </c>
      <c r="AS25" s="27" t="s">
        <v>6509</v>
      </c>
      <c r="AT25" s="27" t="s">
        <v>24</v>
      </c>
      <c r="AU25" s="27" t="s">
        <v>6774</v>
      </c>
      <c r="AV25" s="27" t="s">
        <v>6918</v>
      </c>
      <c r="AW25" s="27" t="s">
        <v>24</v>
      </c>
      <c r="AX25" s="27" t="s">
        <v>24</v>
      </c>
      <c r="AY25" s="27" t="s">
        <v>7036</v>
      </c>
      <c r="AZ25" s="27" t="s">
        <v>24</v>
      </c>
      <c r="BA25" s="27" t="s">
        <v>24</v>
      </c>
      <c r="BB25" s="27" t="s">
        <v>7128</v>
      </c>
      <c r="BC25" s="27" t="s">
        <v>24</v>
      </c>
      <c r="BD25" s="27" t="s">
        <v>7174</v>
      </c>
      <c r="BE25" s="27" t="s">
        <v>7210</v>
      </c>
      <c r="BF25" s="27" t="s">
        <v>24</v>
      </c>
      <c r="BG25" s="27" t="s">
        <v>7250</v>
      </c>
      <c r="BH25" s="27" t="s">
        <v>24</v>
      </c>
      <c r="BI25" s="27" t="s">
        <v>24</v>
      </c>
      <c r="BJ25" s="27" t="s">
        <v>7297</v>
      </c>
      <c r="BK25" s="27" t="s">
        <v>24</v>
      </c>
      <c r="BL25" s="27" t="s">
        <v>24</v>
      </c>
      <c r="BM25" s="27" t="s">
        <v>24</v>
      </c>
      <c r="BN25" s="27" t="s">
        <v>24</v>
      </c>
      <c r="BO25" s="27" t="s">
        <v>24</v>
      </c>
      <c r="BP25" s="27" t="s">
        <v>24</v>
      </c>
      <c r="BQ25" s="27" t="s">
        <v>24</v>
      </c>
      <c r="BR25" s="27" t="s">
        <v>24</v>
      </c>
      <c r="BS25" s="27" t="s">
        <v>24</v>
      </c>
      <c r="BT25" s="27" t="s">
        <v>24</v>
      </c>
      <c r="BU25" s="27" t="s">
        <v>24</v>
      </c>
      <c r="BV25" s="27" t="s">
        <v>24</v>
      </c>
      <c r="BW25" s="27" t="s">
        <v>24</v>
      </c>
      <c r="BX25" s="27" t="s">
        <v>24</v>
      </c>
      <c r="BY25" s="27" t="s">
        <v>24</v>
      </c>
      <c r="BZ25" s="27" t="s">
        <v>24</v>
      </c>
      <c r="CA25" s="27" t="s">
        <v>24</v>
      </c>
      <c r="CB25" s="27" t="s">
        <v>24</v>
      </c>
      <c r="CC25" s="27" t="s">
        <v>24</v>
      </c>
      <c r="CD25" s="27" t="s">
        <v>24</v>
      </c>
      <c r="CE25" s="27" t="s">
        <v>24</v>
      </c>
      <c r="CF25" s="27" t="s">
        <v>24</v>
      </c>
      <c r="CG25" s="27" t="s">
        <v>24</v>
      </c>
      <c r="CH25" s="27" t="s">
        <v>24</v>
      </c>
      <c r="CI25" s="27" t="s">
        <v>24</v>
      </c>
      <c r="CJ25" s="27" t="s">
        <v>24</v>
      </c>
      <c r="CK25" s="27" t="s">
        <v>24</v>
      </c>
      <c r="CL25" s="27" t="s">
        <v>24</v>
      </c>
      <c r="CM25" s="27" t="s">
        <v>24</v>
      </c>
      <c r="CN25" s="27" t="s">
        <v>24</v>
      </c>
      <c r="CO25" s="27" t="s">
        <v>24</v>
      </c>
      <c r="CQ25" s="28">
        <f t="shared" si="1"/>
        <v>4</v>
      </c>
      <c r="CR25" s="28">
        <f t="shared" si="2"/>
        <v>2</v>
      </c>
      <c r="CS25" s="28">
        <f t="shared" si="3"/>
        <v>5</v>
      </c>
      <c r="CT25" s="28">
        <f t="shared" si="4"/>
        <v>1</v>
      </c>
      <c r="CU25" s="28">
        <f t="shared" si="5"/>
        <v>4</v>
      </c>
      <c r="CV25" s="28">
        <f t="shared" si="6"/>
        <v>0</v>
      </c>
      <c r="CW25" s="28">
        <f t="shared" si="7"/>
        <v>4</v>
      </c>
      <c r="CX25" s="28">
        <f t="shared" si="8"/>
        <v>1</v>
      </c>
      <c r="CY25" s="28">
        <f t="shared" si="9"/>
        <v>5</v>
      </c>
      <c r="CZ25" s="28">
        <f t="shared" si="10"/>
        <v>2</v>
      </c>
      <c r="DA25" s="28">
        <f t="shared" si="11"/>
        <v>2</v>
      </c>
      <c r="DB25" s="28">
        <f t="shared" si="12"/>
        <v>5</v>
      </c>
      <c r="DC25" s="28">
        <f t="shared" si="13"/>
        <v>0</v>
      </c>
      <c r="DD25" s="28">
        <f t="shared" si="14"/>
        <v>1</v>
      </c>
      <c r="DE25" s="28">
        <f t="shared" si="15"/>
        <v>0</v>
      </c>
      <c r="DF25" s="28">
        <f t="shared" si="16"/>
        <v>0</v>
      </c>
      <c r="DG25" s="28">
        <f t="shared" si="17"/>
        <v>1</v>
      </c>
      <c r="DH25" s="28">
        <f t="shared" si="18"/>
        <v>0</v>
      </c>
      <c r="DI25" s="28">
        <f t="shared" si="19"/>
        <v>0</v>
      </c>
      <c r="DJ25" s="28">
        <f t="shared" si="20"/>
        <v>2</v>
      </c>
      <c r="DK25" s="28">
        <f t="shared" si="21"/>
        <v>0</v>
      </c>
      <c r="DL25" s="28">
        <f t="shared" si="22"/>
        <v>0</v>
      </c>
      <c r="DM25" s="28">
        <f t="shared" si="23"/>
        <v>0</v>
      </c>
      <c r="DN25" s="28">
        <f t="shared" si="24"/>
        <v>0</v>
      </c>
      <c r="DO25" s="28">
        <f t="shared" si="25"/>
        <v>8</v>
      </c>
      <c r="DP25" s="28">
        <f t="shared" si="26"/>
        <v>10</v>
      </c>
      <c r="DR25">
        <f t="shared" si="27"/>
        <v>1</v>
      </c>
      <c r="DS25">
        <f t="shared" si="28"/>
        <v>1</v>
      </c>
      <c r="DT25">
        <f t="shared" si="29"/>
        <v>4</v>
      </c>
      <c r="DU25">
        <f t="shared" si="30"/>
        <v>5</v>
      </c>
      <c r="DV25">
        <f t="shared" si="31"/>
        <v>0</v>
      </c>
      <c r="DW25">
        <f t="shared" si="32"/>
        <v>3</v>
      </c>
      <c r="DX25">
        <f t="shared" si="33"/>
        <v>0</v>
      </c>
      <c r="DY25">
        <f t="shared" si="34"/>
        <v>0</v>
      </c>
      <c r="DZ25">
        <f t="shared" si="35"/>
        <v>2</v>
      </c>
      <c r="EA25">
        <f t="shared" si="36"/>
        <v>6</v>
      </c>
      <c r="EB25">
        <f t="shared" si="37"/>
        <v>0</v>
      </c>
      <c r="EC25">
        <f t="shared" si="38"/>
        <v>1</v>
      </c>
      <c r="ED25">
        <f t="shared" si="39"/>
        <v>6</v>
      </c>
      <c r="EE25">
        <f t="shared" si="40"/>
        <v>0</v>
      </c>
      <c r="EF25">
        <f t="shared" si="41"/>
        <v>1</v>
      </c>
      <c r="EG25">
        <f t="shared" si="42"/>
        <v>5</v>
      </c>
      <c r="EH25">
        <f t="shared" si="43"/>
        <v>8</v>
      </c>
      <c r="EI25">
        <f t="shared" si="44"/>
        <v>0</v>
      </c>
      <c r="EJ25">
        <f t="shared" si="45"/>
        <v>0</v>
      </c>
      <c r="EK25">
        <f t="shared" si="46"/>
        <v>10</v>
      </c>
      <c r="EL25">
        <f t="shared" si="47"/>
        <v>0</v>
      </c>
      <c r="EM25">
        <f t="shared" si="48"/>
        <v>7</v>
      </c>
      <c r="EN25">
        <f t="shared" si="49"/>
        <v>0</v>
      </c>
      <c r="EO25">
        <f t="shared" si="50"/>
        <v>2</v>
      </c>
      <c r="EP25">
        <f t="shared" si="51"/>
        <v>8</v>
      </c>
      <c r="EQ25">
        <f t="shared" si="52"/>
        <v>0</v>
      </c>
      <c r="ER25">
        <f t="shared" si="53"/>
        <v>3</v>
      </c>
      <c r="ES25">
        <f t="shared" si="54"/>
        <v>8</v>
      </c>
      <c r="ET25">
        <f t="shared" si="55"/>
        <v>0</v>
      </c>
      <c r="EU25">
        <f t="shared" si="56"/>
        <v>3</v>
      </c>
      <c r="EV25">
        <f t="shared" si="57"/>
        <v>8</v>
      </c>
      <c r="EW25">
        <f t="shared" si="58"/>
        <v>0</v>
      </c>
      <c r="EX25">
        <f t="shared" si="59"/>
        <v>3</v>
      </c>
      <c r="EY25">
        <f t="shared" si="60"/>
        <v>5</v>
      </c>
      <c r="EZ25">
        <f t="shared" si="61"/>
        <v>0</v>
      </c>
      <c r="FA25">
        <f t="shared" si="62"/>
        <v>3</v>
      </c>
      <c r="FB25">
        <f t="shared" si="63"/>
        <v>5</v>
      </c>
      <c r="FC25">
        <f t="shared" si="64"/>
        <v>0</v>
      </c>
      <c r="FD25">
        <f t="shared" si="65"/>
        <v>0</v>
      </c>
      <c r="FE25">
        <f t="shared" si="66"/>
        <v>7</v>
      </c>
      <c r="FF25">
        <f t="shared" si="67"/>
        <v>0</v>
      </c>
      <c r="FG25">
        <f t="shared" si="68"/>
        <v>0</v>
      </c>
      <c r="FH25">
        <f t="shared" si="69"/>
        <v>8</v>
      </c>
      <c r="FI25">
        <f t="shared" si="70"/>
        <v>0</v>
      </c>
      <c r="FJ25">
        <f t="shared" si="71"/>
        <v>16</v>
      </c>
      <c r="FK25">
        <f t="shared" si="72"/>
        <v>5</v>
      </c>
      <c r="FL25">
        <f t="shared" si="73"/>
        <v>0</v>
      </c>
      <c r="FM25">
        <f t="shared" si="74"/>
        <v>13</v>
      </c>
      <c r="FN25">
        <f t="shared" si="75"/>
        <v>0</v>
      </c>
      <c r="FO25">
        <f t="shared" si="76"/>
        <v>0</v>
      </c>
      <c r="FP25">
        <f t="shared" si="77"/>
        <v>16</v>
      </c>
      <c r="FQ25">
        <f t="shared" si="78"/>
        <v>0</v>
      </c>
      <c r="FR25">
        <f t="shared" si="79"/>
        <v>0</v>
      </c>
      <c r="FS25">
        <f t="shared" si="80"/>
        <v>0</v>
      </c>
      <c r="FT25">
        <f t="shared" si="81"/>
        <v>0</v>
      </c>
      <c r="FU25">
        <f t="shared" si="82"/>
        <v>0</v>
      </c>
      <c r="FV25">
        <f t="shared" si="83"/>
        <v>0</v>
      </c>
      <c r="FW25">
        <f t="shared" si="84"/>
        <v>0</v>
      </c>
      <c r="FX25">
        <f t="shared" si="85"/>
        <v>0</v>
      </c>
      <c r="FY25">
        <f t="shared" si="86"/>
        <v>0</v>
      </c>
      <c r="FZ25">
        <f t="shared" si="87"/>
        <v>0</v>
      </c>
      <c r="GA25">
        <f t="shared" si="88"/>
        <v>0</v>
      </c>
      <c r="GB25">
        <f t="shared" si="89"/>
        <v>0</v>
      </c>
      <c r="GC25">
        <f t="shared" si="90"/>
        <v>0</v>
      </c>
      <c r="GD25">
        <f t="shared" si="91"/>
        <v>0</v>
      </c>
      <c r="GE25">
        <f t="shared" si="92"/>
        <v>0</v>
      </c>
      <c r="GF25">
        <f t="shared" si="93"/>
        <v>0</v>
      </c>
      <c r="GG25">
        <f t="shared" si="94"/>
        <v>0</v>
      </c>
      <c r="GH25">
        <f t="shared" si="95"/>
        <v>0</v>
      </c>
      <c r="GI25">
        <f t="shared" si="96"/>
        <v>0</v>
      </c>
      <c r="GJ25">
        <f t="shared" si="97"/>
        <v>0</v>
      </c>
      <c r="GK25">
        <f t="shared" si="98"/>
        <v>0</v>
      </c>
      <c r="GL25">
        <f t="shared" si="99"/>
        <v>0</v>
      </c>
      <c r="GM25">
        <f t="shared" si="100"/>
        <v>0</v>
      </c>
      <c r="GN25">
        <f t="shared" si="101"/>
        <v>0</v>
      </c>
      <c r="GO25">
        <f t="shared" si="102"/>
        <v>0</v>
      </c>
      <c r="GP25">
        <f t="shared" si="103"/>
        <v>0</v>
      </c>
      <c r="GQ25">
        <f t="shared" si="104"/>
        <v>0</v>
      </c>
      <c r="GR25">
        <f t="shared" si="105"/>
        <v>0</v>
      </c>
      <c r="GS25">
        <f t="shared" si="106"/>
        <v>0</v>
      </c>
      <c r="GT25">
        <f t="shared" si="107"/>
        <v>0</v>
      </c>
      <c r="GU25">
        <f t="shared" si="108"/>
        <v>0</v>
      </c>
      <c r="GW25" s="28">
        <f t="shared" si="109"/>
        <v>5.8013155142526056</v>
      </c>
      <c r="GX25" s="28">
        <f t="shared" si="110"/>
        <v>9.7321063906799843</v>
      </c>
      <c r="GY25" s="28">
        <f t="shared" si="111"/>
        <v>0.58430143930999556</v>
      </c>
      <c r="GZ25" s="28">
        <f t="shared" si="112"/>
        <v>2.3714468234336756</v>
      </c>
      <c r="HA25" s="28">
        <f t="shared" si="113"/>
        <v>0</v>
      </c>
      <c r="HB25" s="28">
        <f t="shared" si="114"/>
        <v>11.708948520901274</v>
      </c>
      <c r="HC25" s="28">
        <f t="shared" si="115"/>
        <v>0.43751230494628118</v>
      </c>
      <c r="HE25">
        <f>IFERROR(VLOOKUP(_xlfn.NUMBERVALUE(MID(L25, SEARCH("!", L25)+1, SEARCH("+", L25)-SEARCH("!", L25)-1)), Rankings!$A$2:$BK$129, 63, FALSE),0)</f>
        <v>0.29136888732306987</v>
      </c>
      <c r="HF25">
        <f>IFERROR(VLOOKUP(_xlfn.NUMBERVALUE(MID(M25, SEARCH("!", M25)+1, SEARCH("+", M25)-SEARCH("!", M25)-1)), Rankings!$A$2:$BK$129, 63, FALSE),0)</f>
        <v>0.51686301006525148</v>
      </c>
      <c r="HG25">
        <f>IFERROR(VLOOKUP(_xlfn.NUMBERVALUE(MID(N25, SEARCH("!", N25)+1, SEARCH("+", N25)-SEARCH("!", N25)-1)), Rankings!$A$2:$BK$129, 63, FALSE),0)</f>
        <v>0.43602395100170349</v>
      </c>
      <c r="HH25">
        <f>IFERROR(VLOOKUP(_xlfn.NUMBERVALUE(MID(O25, SEARCH("!", O25)+1, SEARCH("+", O25)-SEARCH("!", O25)-1)), Rankings!$A$2:$BK$129, 63, FALSE),0)</f>
        <v>0.45081930301180934</v>
      </c>
      <c r="HI25">
        <f>IFERROR(VLOOKUP(_xlfn.NUMBERVALUE(MID(P25, SEARCH("!", P25)+1, SEARCH("+", P25)-SEARCH("!", P25)-1)), Rankings!$A$2:$BK$129, 63, FALSE),0)</f>
        <v>0</v>
      </c>
      <c r="HJ25">
        <f>IFERROR(VLOOKUP(_xlfn.NUMBERVALUE(MID(Q25, SEARCH("!", Q25)+1, SEARCH("+", Q25)-SEARCH("!", Q25)-1)), Rankings!$A$2:$BK$129, 63, FALSE),0)</f>
        <v>0.28217564650947347</v>
      </c>
      <c r="HK25">
        <f>IFERROR(VLOOKUP(_xlfn.NUMBERVALUE(MID(R25, SEARCH("!", R25)+1, SEARCH("+", R25)-SEARCH("!", R25)-1)), Rankings!$A$2:$BK$129, 63, FALSE),0)</f>
        <v>0</v>
      </c>
      <c r="HL25">
        <f>IFERROR(VLOOKUP(_xlfn.NUMBERVALUE(MID(S25, SEARCH("!", S25)+1, SEARCH("+", S25)-SEARCH("!", S25)-1)), Rankings!$A$2:$BK$129, 63, FALSE),0)</f>
        <v>0</v>
      </c>
      <c r="HM25">
        <f>IFERROR(VLOOKUP(_xlfn.NUMBERVALUE(MID(T25, SEARCH("!", T25)+1, SEARCH("+", T25)-SEARCH("!", T25)-1)), Rankings!$A$2:$BK$129, 63, FALSE),0)</f>
        <v>0.99722768391660677</v>
      </c>
      <c r="HN25">
        <f>IFERROR(VLOOKUP(_xlfn.NUMBERVALUE(MID(U25, SEARCH("!", U25)+1, SEARCH("+", U25)-SEARCH("!", U25)-1)), Rankings!$A$2:$BK$129, 63, FALSE),0)</f>
        <v>0.86985627952015798</v>
      </c>
      <c r="HO25">
        <f>IFERROR(VLOOKUP(_xlfn.NUMBERVALUE(MID(V25, SEARCH("!", V25)+1, SEARCH("+", V25)-SEARCH("!", V25)-1)), Rankings!$A$2:$BK$129, 63, FALSE),0)</f>
        <v>0</v>
      </c>
      <c r="HP25">
        <f>IFERROR(VLOOKUP(_xlfn.NUMBERVALUE(MID(W25, SEARCH("!", W25)+1, SEARCH("+", W25)-SEARCH("!", W25)-1)), Rankings!$A$2:$BK$129, 63, FALSE),0)</f>
        <v>0.57303453247194758</v>
      </c>
      <c r="HQ25">
        <f>IFERROR(VLOOKUP(_xlfn.NUMBERVALUE(MID(X25, SEARCH("!", X25)+1, SEARCH("+", X25)-SEARCH("!", X25)-1)), Rankings!$A$2:$BK$129, 63, FALSE),0)</f>
        <v>0.79780442836869991</v>
      </c>
      <c r="HR25">
        <f>IFERROR(VLOOKUP(_xlfn.NUMBERVALUE(MID(Y25, SEARCH("!", Y25)+1, SEARCH("+", Y25)-SEARCH("!", Y25)-1)), Rankings!$A$2:$BK$129, 63, FALSE),0)</f>
        <v>0</v>
      </c>
      <c r="HS25">
        <f>IFERROR(VLOOKUP(_xlfn.NUMBERVALUE(MID(Z25, SEARCH("!", Z25)+1, SEARCH("+", Z25)-SEARCH("!", Z25)-1)), Rankings!$A$2:$BK$129, 63, FALSE),0)</f>
        <v>0.32475203016907939</v>
      </c>
      <c r="HT25">
        <f>IFERROR(VLOOKUP(_xlfn.NUMBERVALUE(MID(AA25, SEARCH("!", AA25)+1, SEARCH("+", AA25)-SEARCH("!", AA25)-1)), Rankings!$A$2:$BK$129, 63, FALSE),0)</f>
        <v>0.52069036350182252</v>
      </c>
      <c r="HU25">
        <f>IFERROR(VLOOKUP(_xlfn.NUMBERVALUE(MID(AB25, SEARCH("!", AB25)+1, SEARCH("+", AB25)-SEARCH("!", AB25)-1)), Rankings!$A$2:$BK$129, 63, FALSE),0)</f>
        <v>0.45081930301180934</v>
      </c>
      <c r="HV25">
        <f>IFERROR(VLOOKUP(_xlfn.NUMBERVALUE(MID(AC25, SEARCH("!", AC25)+1, SEARCH("+", AC25)-SEARCH("!", AC25)-1)), Rankings!$A$2:$BK$129, 63, FALSE),0)</f>
        <v>0</v>
      </c>
      <c r="HW25">
        <f>IFERROR(VLOOKUP(_xlfn.NUMBERVALUE(MID(AD25, SEARCH("!", AD25)+1, SEARCH("+", AD25)-SEARCH("!", AD25)-1)), Rankings!$A$2:$BK$129, 63, FALSE),0)</f>
        <v>0</v>
      </c>
      <c r="HX25">
        <f>IFERROR(VLOOKUP(_xlfn.NUMBERVALUE(MID(AE25, SEARCH("!", AE25)+1, SEARCH("+", AE25)-SEARCH("!", AE25)-1)), Rankings!$A$2:$BK$129, 63, FALSE),0)</f>
        <v>0.58430143930999556</v>
      </c>
      <c r="HY25">
        <f>IFERROR(VLOOKUP(_xlfn.NUMBERVALUE(MID(AF25, SEARCH("!", AF25)+1, SEARCH("+", AF25)-SEARCH("!", AF25)-1)), Rankings!$A$2:$BK$129, 63, FALSE),0)</f>
        <v>0</v>
      </c>
      <c r="HZ25">
        <f>IFERROR(VLOOKUP(_xlfn.NUMBERVALUE(MID(AG25, SEARCH("!", AG25)+1, SEARCH("+", AG25)-SEARCH("!", AG25)-1)), Rankings!$A$2:$BK$129, 63, FALSE),0)</f>
        <v>0.86985627952015798</v>
      </c>
      <c r="IA25">
        <f>IFERROR(VLOOKUP(_xlfn.NUMBERVALUE(MID(AH25, SEARCH("!", AH25)+1, SEARCH("+", AH25)-SEARCH("!", AH25)-1)), Rankings!$A$2:$BK$129, 63, FALSE),0)</f>
        <v>0</v>
      </c>
      <c r="IB25">
        <f>IFERROR(VLOOKUP(_xlfn.NUMBERVALUE(MID(AI25, SEARCH("!", AI25)+1, SEARCH("+", AI25)-SEARCH("!", AI25)-1)), Rankings!$A$2:$BK$129, 63, FALSE),0)</f>
        <v>0.58430143930999556</v>
      </c>
      <c r="IC25">
        <f>IFERROR(VLOOKUP(_xlfn.NUMBERVALUE(MID(AJ25, SEARCH("!", AJ25)+1, SEARCH("+", AJ25)-SEARCH("!", AJ25)-1)), Rankings!$A$2:$BK$129, 63, FALSE),0)</f>
        <v>0.79780442836869991</v>
      </c>
      <c r="ID25">
        <f>IFERROR(VLOOKUP(_xlfn.NUMBERVALUE(MID(AK25, SEARCH("!", AK25)+1, SEARCH("+", AK25)-SEARCH("!", AK25)-1)), Rankings!$A$2:$BK$129, 63, FALSE),0)</f>
        <v>0</v>
      </c>
      <c r="IE25">
        <f>IFERROR(VLOOKUP(_xlfn.NUMBERVALUE(MID(AL25, SEARCH("!", AL25)+1, SEARCH("+", AL25)-SEARCH("!", AL25)-1)), Rankings!$A$2:$BK$129, 63, FALSE),0)</f>
        <v>9.8626908040956057E-2</v>
      </c>
      <c r="IF25">
        <f>IFERROR(VLOOKUP(_xlfn.NUMBERVALUE(MID(AM25, SEARCH("!", AM25)+1, SEARCH("+", AM25)-SEARCH("!", AM25)-1)), Rankings!$A$2:$BK$129, 63, FALSE),0)</f>
        <v>0.52069036350182252</v>
      </c>
      <c r="IG25">
        <f>IFERROR(VLOOKUP(_xlfn.NUMBERVALUE(MID(AN25, SEARCH("!", AN25)+1, SEARCH("+", AN25)-SEARCH("!", AN25)-1)), Rankings!$A$2:$BK$129, 63, FALSE),0)</f>
        <v>0</v>
      </c>
      <c r="IH25">
        <f>IFERROR(VLOOKUP(_xlfn.NUMBERVALUE(MID(AO25, SEARCH("!", AO25)+1, SEARCH("+", AO25)-SEARCH("!", AO25)-1)), Rankings!$A$2:$BK$129, 63, FALSE),0)</f>
        <v>0.50404309863542862</v>
      </c>
      <c r="II25">
        <f>IFERROR(VLOOKUP(_xlfn.NUMBERVALUE(MID(AP25, SEARCH("!", AP25)+1, SEARCH("+", AP25)-SEARCH("!", AP25)-1)), Rankings!$A$2:$BK$129, 63, FALSE),0)</f>
        <v>0.61921091340033552</v>
      </c>
      <c r="IJ25">
        <f>IFERROR(VLOOKUP(_xlfn.NUMBERVALUE(MID(AQ25, SEARCH("!", AQ25)+1, SEARCH("+", AQ25)-SEARCH("!", AQ25)-1)), Rankings!$A$2:$BK$129, 63, FALSE),0)</f>
        <v>0</v>
      </c>
      <c r="IK25">
        <f>IFERROR(VLOOKUP(_xlfn.NUMBERVALUE(MID(AR25, SEARCH("!", AR25)+1, SEARCH("+", AR25)-SEARCH("!", AR25)-1)), Rankings!$A$2:$BK$129, 63, FALSE),0)</f>
        <v>0.47859817275585803</v>
      </c>
      <c r="IL25">
        <f>IFERROR(VLOOKUP(_xlfn.NUMBERVALUE(MID(AS25, SEARCH("!", AS25)+1, SEARCH("+", AS25)-SEARCH("!", AS25)-1)), Rankings!$A$2:$BK$129, 63, FALSE),0)</f>
        <v>0.61921091340033552</v>
      </c>
      <c r="IM25">
        <f>IFERROR(VLOOKUP(_xlfn.NUMBERVALUE(MID(AT25, SEARCH("!", AT25)+1, SEARCH("+", AT25)-SEARCH("!", AT25)-1)), Rankings!$A$2:$BK$129, 63, FALSE),0)</f>
        <v>0</v>
      </c>
      <c r="IN25">
        <f>IFERROR(VLOOKUP(_xlfn.NUMBERVALUE(MID(AU25, SEARCH("!", AU25)+1, SEARCH("+", AU25)-SEARCH("!", AU25)-1)), Rankings!$A$2:$BK$129, 63, FALSE),0)</f>
        <v>0.71430015405323466</v>
      </c>
      <c r="IO25">
        <f>IFERROR(VLOOKUP(_xlfn.NUMBERVALUE(MID(AV25, SEARCH("!", AV25)+1, SEARCH("+", AV25)-SEARCH("!", AV25)-1)), Rankings!$A$2:$BK$129, 63, FALSE),0)</f>
        <v>0.71744721195333239</v>
      </c>
      <c r="IP25">
        <f>IFERROR(VLOOKUP(_xlfn.NUMBERVALUE(MID(AW25, SEARCH("!", AW25)+1, SEARCH("+", AW25)-SEARCH("!", AW25)-1)), Rankings!$A$2:$BK$129, 63, FALSE),0)</f>
        <v>0</v>
      </c>
      <c r="IQ25">
        <f>IFERROR(VLOOKUP(_xlfn.NUMBERVALUE(MID(AX25, SEARCH("!", AX25)+1, SEARCH("+", AX25)-SEARCH("!", AX25)-1)), Rankings!$A$2:$BK$129, 63, FALSE),0)</f>
        <v>0</v>
      </c>
      <c r="IR25">
        <f>IFERROR(VLOOKUP(_xlfn.NUMBERVALUE(MID(AY25, SEARCH("!", AY25)+1, SEARCH("+", AY25)-SEARCH("!", AY25)-1)), Rankings!$A$2:$BK$129, 63, FALSE),0)</f>
        <v>0.71744721195333239</v>
      </c>
      <c r="IS25">
        <f>IFERROR(VLOOKUP(_xlfn.NUMBERVALUE(MID(AZ25, SEARCH("!", AZ25)+1, SEARCH("+", AZ25)-SEARCH("!", AZ25)-1)), Rankings!$A$2:$BK$129, 63, FALSE),0)</f>
        <v>0</v>
      </c>
      <c r="IT25">
        <f>IFERROR(VLOOKUP(_xlfn.NUMBERVALUE(MID(BA25, SEARCH("!", BA25)+1, SEARCH("+", BA25)-SEARCH("!", BA25)-1)), Rankings!$A$2:$BK$129, 63, FALSE),0)</f>
        <v>0</v>
      </c>
      <c r="IU25">
        <f>IFERROR(VLOOKUP(_xlfn.NUMBERVALUE(MID(BB25, SEARCH("!", BB25)+1, SEARCH("+", BB25)-SEARCH("!", BB25)-1)), Rankings!$A$2:$BK$129, 63, FALSE),0)</f>
        <v>0.89022469558383477</v>
      </c>
      <c r="IV25">
        <f>IFERROR(VLOOKUP(_xlfn.NUMBERVALUE(MID(BC25, SEARCH("!", BC25)+1, SEARCH("+", BC25)-SEARCH("!", BC25)-1)), Rankings!$A$2:$BK$129, 63, FALSE),0)</f>
        <v>0</v>
      </c>
      <c r="IW25">
        <f>IFERROR(VLOOKUP(_xlfn.NUMBERVALUE(MID(BD25, SEARCH("!", BD25)+1, SEARCH("+", BD25)-SEARCH("!", BD25)-1)), Rankings!$A$2:$BK$129, 63, FALSE),0)</f>
        <v>0.74960199886355039</v>
      </c>
      <c r="IX25">
        <f>IFERROR(VLOOKUP(_xlfn.NUMBERVALUE(MID(BE25, SEARCH("!", BE25)+1, SEARCH("+", BE25)-SEARCH("!", BE25)-1)), Rankings!$A$2:$BK$129, 63, FALSE),0)</f>
        <v>0.89022469558383477</v>
      </c>
      <c r="IY25">
        <f>IFERROR(VLOOKUP(_xlfn.NUMBERVALUE(MID(BF25, SEARCH("!", BF25)+1, SEARCH("+", BF25)-SEARCH("!", BF25)-1)), Rankings!$A$2:$BK$129, 63, FALSE),0)</f>
        <v>0</v>
      </c>
      <c r="IZ25">
        <f>IFERROR(VLOOKUP(_xlfn.NUMBERVALUE(MID(BG25, SEARCH("!", BG25)+1, SEARCH("+", BG25)-SEARCH("!", BG25)-1)), Rankings!$A$2:$BK$129, 63, FALSE),0)</f>
        <v>0.74960199886355039</v>
      </c>
      <c r="JA25">
        <f>IFERROR(VLOOKUP(_xlfn.NUMBERVALUE(MID(BH25, SEARCH("!", BH25)+1, SEARCH("+", BH25)-SEARCH("!", BH25)-1)), Rankings!$A$2:$BK$129, 63, FALSE),0)</f>
        <v>0</v>
      </c>
      <c r="JB25">
        <f>IFERROR(VLOOKUP(_xlfn.NUMBERVALUE(MID(BI25, SEARCH("!", BI25)+1, SEARCH("+", BI25)-SEARCH("!", BI25)-1)), Rankings!$A$2:$BK$129, 63, FALSE),0)</f>
        <v>0</v>
      </c>
      <c r="JC25">
        <f>IFERROR(VLOOKUP(_xlfn.NUMBERVALUE(MID(BJ25, SEARCH("!", BJ25)+1, SEARCH("+", BJ25)-SEARCH("!", BJ25)-1)), Rankings!$A$2:$BK$129, 63, FALSE),0)</f>
        <v>0.87224282570657508</v>
      </c>
      <c r="JD25">
        <f>IFERROR(VLOOKUP(_xlfn.NUMBERVALUE(MID(BK25, SEARCH("!", BK25)+1, SEARCH("+", BK25)-SEARCH("!", BK25)-1)), Rankings!$A$2:$BK$129, 63, FALSE),0)</f>
        <v>0</v>
      </c>
      <c r="JE25">
        <f>IFERROR(VLOOKUP(_xlfn.NUMBERVALUE(MID(BL25, SEARCH("!", BL25)+1, SEARCH("+", BL25)-SEARCH("!", BL25)-1)), Rankings!$A$2:$BK$129, 63, FALSE),0)</f>
        <v>0</v>
      </c>
      <c r="JF25">
        <f>IFERROR(VLOOKUP(_xlfn.NUMBERVALUE(MID(BM25, SEARCH("!", BM25)+1, SEARCH("+", BM25)-SEARCH("!", BM25)-1)), Rankings!$A$2:$BK$129, 63, FALSE),0)</f>
        <v>0</v>
      </c>
      <c r="JG25">
        <f>IFERROR(VLOOKUP(_xlfn.NUMBERVALUE(MID(BN25, SEARCH("!", BN25)+1, SEARCH("+", BN25)-SEARCH("!", BN25)-1)), Rankings!$A$2:$BK$129, 63, FALSE),0)</f>
        <v>0</v>
      </c>
      <c r="JH25">
        <f>IFERROR(VLOOKUP(_xlfn.NUMBERVALUE(MID(BO25, SEARCH("!", BO25)+1, SEARCH("+", BO25)-SEARCH("!", BO25)-1)), Rankings!$A$2:$BK$129, 63, FALSE),0)</f>
        <v>0</v>
      </c>
      <c r="JI25">
        <f>IFERROR(VLOOKUP(_xlfn.NUMBERVALUE(MID(BP25, SEARCH("!", BP25)+1, SEARCH("+", BP25)-SEARCH("!", BP25)-1)), Rankings!$A$2:$BK$129, 63, FALSE),0)</f>
        <v>0</v>
      </c>
      <c r="JJ25">
        <f>IFERROR(VLOOKUP(_xlfn.NUMBERVALUE(MID(BQ25, SEARCH("!", BQ25)+1, SEARCH("+", BQ25)-SEARCH("!", BQ25)-1)), Rankings!$A$2:$BK$129, 63, FALSE),0)</f>
        <v>0</v>
      </c>
      <c r="JK25">
        <f>IFERROR(VLOOKUP(_xlfn.NUMBERVALUE(MID(BR25, SEARCH("!", BR25)+1, SEARCH("+", BR25)-SEARCH("!", BR25)-1)), Rankings!$A$2:$BK$129, 63, FALSE),0)</f>
        <v>0</v>
      </c>
      <c r="JL25">
        <f>IFERROR(VLOOKUP(_xlfn.NUMBERVALUE(MID(BS25, SEARCH("!", BS25)+1, SEARCH("+", BS25)-SEARCH("!", BS25)-1)), Rankings!$A$2:$BK$129, 63, FALSE),0)</f>
        <v>0</v>
      </c>
      <c r="JM25">
        <f>IFERROR(VLOOKUP(_xlfn.NUMBERVALUE(MID(BT25, SEARCH("!", BT25)+1, SEARCH("+", BT25)-SEARCH("!", BT25)-1)), Rankings!$A$2:$BK$129, 63, FALSE),0)</f>
        <v>0</v>
      </c>
      <c r="JN25">
        <f>IFERROR(VLOOKUP(_xlfn.NUMBERVALUE(MID(BU25, SEARCH("!", BU25)+1, SEARCH("+", BU25)-SEARCH("!", BU25)-1)), Rankings!$A$2:$BK$129, 63, FALSE),0)</f>
        <v>0</v>
      </c>
      <c r="JO25">
        <f>IFERROR(VLOOKUP(_xlfn.NUMBERVALUE(MID(BV25, SEARCH("!", BV25)+1, SEARCH("+", BV25)-SEARCH("!", BV25)-1)), Rankings!$A$2:$BK$129, 63, FALSE),0)</f>
        <v>0</v>
      </c>
      <c r="JP25">
        <f>IFERROR(VLOOKUP(_xlfn.NUMBERVALUE(MID(BW25, SEARCH("!", BW25)+1, SEARCH("+", BW25)-SEARCH("!", BW25)-1)), Rankings!$A$2:$BK$129, 63, FALSE),0)</f>
        <v>0</v>
      </c>
      <c r="JQ25">
        <f>IFERROR(VLOOKUP(_xlfn.NUMBERVALUE(MID(BX25, SEARCH("!", BX25)+1, SEARCH("+", BX25)-SEARCH("!", BX25)-1)), Rankings!$A$2:$BK$129, 63, FALSE),0)</f>
        <v>0</v>
      </c>
      <c r="JR25">
        <f>IFERROR(VLOOKUP(_xlfn.NUMBERVALUE(MID(BY25, SEARCH("!", BY25)+1, SEARCH("+", BY25)-SEARCH("!", BY25)-1)), Rankings!$A$2:$BK$129, 63, FALSE),0)</f>
        <v>0</v>
      </c>
      <c r="JS25">
        <f>IFERROR(VLOOKUP(_xlfn.NUMBERVALUE(MID(BZ25, SEARCH("!", BZ25)+1, SEARCH("+", BZ25)-SEARCH("!", BZ25)-1)), Rankings!$A$2:$BK$129, 63, FALSE),0)</f>
        <v>0</v>
      </c>
      <c r="JT25">
        <f>IFERROR(VLOOKUP(_xlfn.NUMBERVALUE(MID(CA25, SEARCH("!", CA25)+1, SEARCH("+", CA25)-SEARCH("!", CA25)-1)), Rankings!$A$2:$BK$129, 63, FALSE),0)</f>
        <v>0</v>
      </c>
      <c r="JU25">
        <f>IFERROR(VLOOKUP(_xlfn.NUMBERVALUE(MID(CB25, SEARCH("!", CB25)+1, SEARCH("+", CB25)-SEARCH("!", CB25)-1)), Rankings!$A$2:$BK$129, 63, FALSE),0)</f>
        <v>0</v>
      </c>
      <c r="JV25">
        <f>IFERROR(VLOOKUP(_xlfn.NUMBERVALUE(MID(CC25, SEARCH("!", CC25)+1, SEARCH("+", CC25)-SEARCH("!", CC25)-1)), Rankings!$A$2:$BK$129, 63, FALSE),0)</f>
        <v>0</v>
      </c>
      <c r="JW25">
        <f>IFERROR(VLOOKUP(_xlfn.NUMBERVALUE(MID(CD25, SEARCH("!", CD25)+1, SEARCH("+", CD25)-SEARCH("!", CD25)-1)), Rankings!$A$2:$BK$129, 63, FALSE),0)</f>
        <v>0</v>
      </c>
      <c r="JX25">
        <f>IFERROR(VLOOKUP(_xlfn.NUMBERVALUE(MID(CE25, SEARCH("!", CE25)+1, SEARCH("+", CE25)-SEARCH("!", CE25)-1)), Rankings!$A$2:$BK$129, 63, FALSE),0)</f>
        <v>0</v>
      </c>
      <c r="JY25">
        <f>IFERROR(VLOOKUP(_xlfn.NUMBERVALUE(MID(CF25, SEARCH("!", CF25)+1, SEARCH("+", CF25)-SEARCH("!", CF25)-1)), Rankings!$A$2:$BK$129, 63, FALSE),0)</f>
        <v>0</v>
      </c>
      <c r="JZ25">
        <f>IFERROR(VLOOKUP(_xlfn.NUMBERVALUE(MID(CG25, SEARCH("!", CG25)+1, SEARCH("+", CG25)-SEARCH("!", CG25)-1)), Rankings!$A$2:$BK$129, 63, FALSE),0)</f>
        <v>0</v>
      </c>
      <c r="KA25">
        <f>IFERROR(VLOOKUP(_xlfn.NUMBERVALUE(MID(CH25, SEARCH("!", CH25)+1, SEARCH("+", CH25)-SEARCH("!", CH25)-1)), Rankings!$A$2:$BK$129, 63, FALSE),0)</f>
        <v>0</v>
      </c>
      <c r="KB25">
        <f>IFERROR(VLOOKUP(_xlfn.NUMBERVALUE(MID(CI25, SEARCH("!", CI25)+1, SEARCH("+", CI25)-SEARCH("!", CI25)-1)), Rankings!$A$2:$BK$129, 63, FALSE),0)</f>
        <v>0</v>
      </c>
      <c r="KC25">
        <f>IFERROR(VLOOKUP(_xlfn.NUMBERVALUE(MID(CJ25, SEARCH("!", CJ25)+1, SEARCH("+", CJ25)-SEARCH("!", CJ25)-1)), Rankings!$A$2:$BK$129, 63, FALSE),0)</f>
        <v>0</v>
      </c>
      <c r="KD25">
        <f>IFERROR(VLOOKUP(_xlfn.NUMBERVALUE(MID(CK25, SEARCH("!", CK25)+1, SEARCH("+", CK25)-SEARCH("!", CK25)-1)), Rankings!$A$2:$BK$129, 63, FALSE),0)</f>
        <v>0</v>
      </c>
      <c r="KE25">
        <f>IFERROR(VLOOKUP(_xlfn.NUMBERVALUE(MID(CL25, SEARCH("!", CL25)+1, SEARCH("+", CL25)-SEARCH("!", CL25)-1)), Rankings!$A$2:$BK$129, 63, FALSE),0)</f>
        <v>0</v>
      </c>
      <c r="KF25">
        <f>IFERROR(VLOOKUP(_xlfn.NUMBERVALUE(MID(CM25, SEARCH("!", CM25)+1, SEARCH("+", CM25)-SEARCH("!", CM25)-1)), Rankings!$A$2:$BK$129, 63, FALSE),0)</f>
        <v>0</v>
      </c>
      <c r="KG25">
        <f>IFERROR(VLOOKUP(_xlfn.NUMBERVALUE(MID(CN25, SEARCH("!", CN25)+1, SEARCH("+", CN25)-SEARCH("!", CN25)-1)), Rankings!$A$2:$BK$129, 63, FALSE),0)</f>
        <v>0</v>
      </c>
      <c r="KH25">
        <f>IFERROR(VLOOKUP(_xlfn.NUMBERVALUE(MID(CO25, SEARCH("!", CO25)+1, SEARCH("+", CO25)-SEARCH("!", CO25)-1)), Rankings!$A$2:$BK$129, 63, FALSE),0)</f>
        <v>0</v>
      </c>
      <c r="KJ25" s="28">
        <f t="shared" si="116"/>
        <v>248</v>
      </c>
      <c r="KK25" s="28">
        <f t="shared" si="117"/>
        <v>275</v>
      </c>
      <c r="KL25" s="28">
        <f t="shared" si="118"/>
        <v>11</v>
      </c>
      <c r="KM25" s="28">
        <f t="shared" si="119"/>
        <v>36</v>
      </c>
      <c r="KN25" s="28">
        <f t="shared" si="120"/>
        <v>0</v>
      </c>
      <c r="KO25" s="28">
        <f t="shared" si="121"/>
        <v>196</v>
      </c>
      <c r="KP25" s="28">
        <f t="shared" si="122"/>
        <v>381.16666666666669</v>
      </c>
      <c r="KQ25" s="28">
        <f t="shared" si="123"/>
        <v>196</v>
      </c>
      <c r="KS25" s="27" t="str">
        <f t="shared" si="124"/>
        <v>20</v>
      </c>
      <c r="KT25" s="27" t="str">
        <f t="shared" si="125"/>
        <v>18</v>
      </c>
      <c r="KU25" s="27" t="str">
        <f t="shared" si="126"/>
        <v>16</v>
      </c>
      <c r="KV25" s="27" t="str">
        <f t="shared" si="127"/>
        <v>32</v>
      </c>
      <c r="KW25" s="27">
        <f t="shared" si="128"/>
        <v>0</v>
      </c>
      <c r="KX25" s="27" t="str">
        <f t="shared" si="129"/>
        <v>25</v>
      </c>
      <c r="KY25" s="27">
        <f t="shared" si="130"/>
        <v>0</v>
      </c>
      <c r="KZ25" s="27">
        <f t="shared" si="131"/>
        <v>0</v>
      </c>
      <c r="LA25" s="27" t="str">
        <f t="shared" si="132"/>
        <v>15</v>
      </c>
      <c r="LB25" s="27" t="str">
        <f t="shared" si="133"/>
        <v>9</v>
      </c>
      <c r="LC25" s="27">
        <f t="shared" si="134"/>
        <v>0</v>
      </c>
      <c r="LD25" s="27" t="str">
        <f t="shared" si="135"/>
        <v>21</v>
      </c>
      <c r="LE25" s="27" t="str">
        <f t="shared" si="136"/>
        <v>19</v>
      </c>
      <c r="LF25" s="27">
        <f t="shared" si="137"/>
        <v>0</v>
      </c>
      <c r="LG25" s="27" t="str">
        <f t="shared" si="138"/>
        <v>22</v>
      </c>
      <c r="LH25" s="27" t="str">
        <f t="shared" si="139"/>
        <v>32</v>
      </c>
      <c r="LI25" s="27" t="str">
        <f t="shared" si="140"/>
        <v>22</v>
      </c>
      <c r="LJ25" s="27">
        <f t="shared" si="141"/>
        <v>0</v>
      </c>
      <c r="LK25" s="27">
        <f t="shared" si="142"/>
        <v>0</v>
      </c>
      <c r="LL25" s="27" t="str">
        <f t="shared" si="143"/>
        <v>11</v>
      </c>
      <c r="LM25" s="27">
        <f t="shared" si="144"/>
        <v>0</v>
      </c>
      <c r="LN25" s="27" t="str">
        <f t="shared" si="145"/>
        <v>23</v>
      </c>
      <c r="LO25" s="27">
        <f t="shared" si="146"/>
        <v>0</v>
      </c>
      <c r="LP25" s="27" t="str">
        <f t="shared" si="147"/>
        <v>12</v>
      </c>
      <c r="LQ25" s="27" t="str">
        <f t="shared" si="148"/>
        <v>16</v>
      </c>
      <c r="LR25" s="27">
        <f t="shared" si="149"/>
        <v>0</v>
      </c>
      <c r="LS25" s="27" t="str">
        <f t="shared" si="150"/>
        <v>31</v>
      </c>
      <c r="LT25" s="27" t="str">
        <f t="shared" si="151"/>
        <v>19</v>
      </c>
      <c r="LU25" s="27">
        <f t="shared" si="152"/>
        <v>0</v>
      </c>
      <c r="LV25" s="27" t="str">
        <f t="shared" si="153"/>
        <v>20</v>
      </c>
      <c r="LW25" s="27" t="str">
        <f t="shared" si="154"/>
        <v>8</v>
      </c>
      <c r="LX25" s="27">
        <f t="shared" si="155"/>
        <v>0</v>
      </c>
      <c r="LY25" s="27" t="str">
        <f t="shared" si="156"/>
        <v>22</v>
      </c>
      <c r="LZ25" s="27" t="str">
        <f t="shared" si="157"/>
        <v>24</v>
      </c>
      <c r="MA25" s="27">
        <f t="shared" si="158"/>
        <v>0</v>
      </c>
      <c r="MB25" s="27" t="str">
        <f t="shared" si="159"/>
        <v>26</v>
      </c>
      <c r="MC25" s="27" t="str">
        <f t="shared" si="160"/>
        <v>15</v>
      </c>
      <c r="MD25" s="27">
        <f t="shared" si="161"/>
        <v>0</v>
      </c>
      <c r="ME25" s="27">
        <f t="shared" si="162"/>
        <v>0</v>
      </c>
      <c r="MF25" s="27" t="str">
        <f t="shared" si="163"/>
        <v>23</v>
      </c>
      <c r="MG25" s="27">
        <f t="shared" si="164"/>
        <v>0</v>
      </c>
      <c r="MH25" s="27">
        <f t="shared" si="165"/>
        <v>0</v>
      </c>
      <c r="MI25" s="27" t="str">
        <f t="shared" si="166"/>
        <v>15</v>
      </c>
      <c r="MJ25" s="27">
        <f t="shared" si="167"/>
        <v>0</v>
      </c>
      <c r="MK25" s="27" t="str">
        <f t="shared" si="168"/>
        <v>14</v>
      </c>
      <c r="ML25" s="27" t="str">
        <f t="shared" si="169"/>
        <v>18</v>
      </c>
      <c r="MM25" s="27">
        <f t="shared" si="170"/>
        <v>0</v>
      </c>
      <c r="MN25" s="27" t="str">
        <f t="shared" si="171"/>
        <v>16</v>
      </c>
      <c r="MO25" s="27">
        <f t="shared" si="172"/>
        <v>0</v>
      </c>
      <c r="MP25" s="27">
        <f t="shared" si="173"/>
        <v>0</v>
      </c>
      <c r="MQ25" s="27" t="str">
        <f t="shared" si="174"/>
        <v>6</v>
      </c>
      <c r="MR25" s="27">
        <f t="shared" si="175"/>
        <v>0</v>
      </c>
      <c r="MS25" s="27">
        <f t="shared" si="176"/>
        <v>0</v>
      </c>
      <c r="MT25" s="27">
        <f t="shared" si="177"/>
        <v>0</v>
      </c>
      <c r="MU25" s="27">
        <f t="shared" si="178"/>
        <v>0</v>
      </c>
      <c r="MV25" s="27">
        <f t="shared" si="179"/>
        <v>0</v>
      </c>
      <c r="MW25" s="27">
        <f t="shared" si="180"/>
        <v>0</v>
      </c>
      <c r="MX25" s="27">
        <f t="shared" si="181"/>
        <v>0</v>
      </c>
      <c r="MY25" s="27">
        <f t="shared" si="182"/>
        <v>0</v>
      </c>
      <c r="MZ25" s="27">
        <f t="shared" si="183"/>
        <v>0</v>
      </c>
      <c r="NA25" s="27">
        <f t="shared" si="184"/>
        <v>0</v>
      </c>
      <c r="NB25" s="27">
        <f t="shared" si="185"/>
        <v>0</v>
      </c>
      <c r="NC25" s="27">
        <f t="shared" si="186"/>
        <v>0</v>
      </c>
      <c r="ND25" s="27">
        <f t="shared" si="187"/>
        <v>0</v>
      </c>
      <c r="NE25" s="27">
        <f t="shared" si="188"/>
        <v>0</v>
      </c>
      <c r="NF25" s="27">
        <f t="shared" si="189"/>
        <v>0</v>
      </c>
      <c r="NG25" s="27">
        <f t="shared" si="190"/>
        <v>0</v>
      </c>
      <c r="NH25" s="27">
        <f t="shared" si="191"/>
        <v>0</v>
      </c>
      <c r="NI25" s="27">
        <f t="shared" si="192"/>
        <v>0</v>
      </c>
      <c r="NJ25" s="27">
        <f t="shared" si="193"/>
        <v>0</v>
      </c>
      <c r="NK25" s="27">
        <f t="shared" si="194"/>
        <v>0</v>
      </c>
      <c r="NL25" s="27">
        <f t="shared" si="195"/>
        <v>0</v>
      </c>
      <c r="NM25" s="27">
        <f t="shared" si="196"/>
        <v>0</v>
      </c>
      <c r="NN25" s="27">
        <f t="shared" si="197"/>
        <v>0</v>
      </c>
      <c r="NO25" s="27">
        <f t="shared" si="198"/>
        <v>0</v>
      </c>
      <c r="NP25" s="27">
        <f t="shared" si="199"/>
        <v>0</v>
      </c>
      <c r="NQ25" s="27">
        <f t="shared" si="200"/>
        <v>0</v>
      </c>
      <c r="NR25" s="27">
        <f t="shared" si="201"/>
        <v>0</v>
      </c>
      <c r="NS25" s="27">
        <f t="shared" si="202"/>
        <v>0</v>
      </c>
      <c r="NT25" s="27">
        <f t="shared" si="203"/>
        <v>0</v>
      </c>
      <c r="NU25" s="27">
        <f t="shared" si="204"/>
        <v>0</v>
      </c>
      <c r="NV25" s="27">
        <f t="shared" si="205"/>
        <v>0</v>
      </c>
      <c r="NX25" s="28">
        <f t="shared" si="206"/>
        <v>179</v>
      </c>
      <c r="NY25" s="28">
        <f t="shared" si="207"/>
        <v>266</v>
      </c>
      <c r="NZ25" s="28">
        <f t="shared" si="208"/>
        <v>35</v>
      </c>
      <c r="OA25" s="28">
        <f t="shared" si="209"/>
        <v>51</v>
      </c>
      <c r="OB25" s="28">
        <f t="shared" si="210"/>
        <v>0</v>
      </c>
      <c r="OC25" s="28">
        <f t="shared" si="211"/>
        <v>128</v>
      </c>
      <c r="OD25" s="28">
        <f t="shared" si="212"/>
        <v>336.16666666666669</v>
      </c>
      <c r="OE25" s="28">
        <f t="shared" si="213"/>
        <v>128</v>
      </c>
      <c r="OG25" s="27" t="str">
        <f t="shared" si="214"/>
        <v>13</v>
      </c>
      <c r="OH25" s="27" t="str">
        <f t="shared" si="215"/>
        <v>16</v>
      </c>
      <c r="OI25" s="27" t="str">
        <f t="shared" si="216"/>
        <v>25</v>
      </c>
      <c r="OJ25" s="27" t="str">
        <f t="shared" si="217"/>
        <v>12</v>
      </c>
      <c r="OK25" s="27">
        <f t="shared" si="218"/>
        <v>0</v>
      </c>
      <c r="OL25" s="27" t="str">
        <f t="shared" si="219"/>
        <v>14</v>
      </c>
      <c r="OM25" s="27">
        <f t="shared" si="220"/>
        <v>0</v>
      </c>
      <c r="ON25" s="27">
        <f t="shared" si="221"/>
        <v>0</v>
      </c>
      <c r="OO25" s="27" t="str">
        <f t="shared" si="222"/>
        <v>23</v>
      </c>
      <c r="OP25" s="27" t="str">
        <f t="shared" si="223"/>
        <v>13</v>
      </c>
      <c r="OQ25" s="27">
        <f t="shared" si="224"/>
        <v>0</v>
      </c>
      <c r="OR25" s="27" t="str">
        <f t="shared" si="225"/>
        <v>4</v>
      </c>
      <c r="OS25" s="27" t="str">
        <f t="shared" si="226"/>
        <v>33</v>
      </c>
      <c r="OT25" s="27">
        <f t="shared" si="227"/>
        <v>0</v>
      </c>
      <c r="OU25" s="27" t="str">
        <f t="shared" si="228"/>
        <v>18</v>
      </c>
      <c r="OV25" s="27" t="str">
        <f t="shared" si="229"/>
        <v>9</v>
      </c>
      <c r="OW25" s="27" t="str">
        <f t="shared" si="230"/>
        <v>25</v>
      </c>
      <c r="OX25" s="27">
        <f t="shared" si="231"/>
        <v>0</v>
      </c>
      <c r="OY25" s="27">
        <f t="shared" si="232"/>
        <v>0</v>
      </c>
      <c r="OZ25" s="27" t="str">
        <f t="shared" si="233"/>
        <v>35</v>
      </c>
      <c r="PA25" s="27">
        <f t="shared" si="234"/>
        <v>0</v>
      </c>
      <c r="PB25" s="27" t="str">
        <f t="shared" si="235"/>
        <v>20</v>
      </c>
      <c r="PC25" s="27">
        <f t="shared" si="236"/>
        <v>0</v>
      </c>
      <c r="PD25" s="27" t="str">
        <f t="shared" si="237"/>
        <v>14</v>
      </c>
      <c r="PE25" s="27" t="str">
        <f t="shared" si="238"/>
        <v>22</v>
      </c>
      <c r="PF25" s="27">
        <f t="shared" si="239"/>
        <v>0</v>
      </c>
      <c r="PG25" s="27" t="str">
        <f t="shared" si="240"/>
        <v>8</v>
      </c>
      <c r="PH25" s="27" t="str">
        <f t="shared" si="241"/>
        <v>20</v>
      </c>
      <c r="PI25" s="27">
        <f t="shared" si="242"/>
        <v>0</v>
      </c>
      <c r="PJ25" s="27" t="str">
        <f t="shared" si="243"/>
        <v>17</v>
      </c>
      <c r="PK25" s="27" t="str">
        <f t="shared" si="244"/>
        <v>11</v>
      </c>
      <c r="PL25" s="27">
        <f t="shared" si="245"/>
        <v>0</v>
      </c>
      <c r="PM25" s="27" t="str">
        <f t="shared" si="246"/>
        <v>11</v>
      </c>
      <c r="PN25" s="27" t="str">
        <f t="shared" si="247"/>
        <v>15</v>
      </c>
      <c r="PO25" s="27">
        <f t="shared" si="248"/>
        <v>0</v>
      </c>
      <c r="PP25" s="27" t="str">
        <f t="shared" si="249"/>
        <v>16</v>
      </c>
      <c r="PQ25" s="27" t="str">
        <f t="shared" si="250"/>
        <v>14</v>
      </c>
      <c r="PR25" s="27">
        <f t="shared" si="251"/>
        <v>0</v>
      </c>
      <c r="PS25" s="27">
        <f t="shared" si="252"/>
        <v>0</v>
      </c>
      <c r="PT25" s="27" t="str">
        <f t="shared" si="253"/>
        <v>12</v>
      </c>
      <c r="PU25" s="27">
        <f t="shared" si="254"/>
        <v>0</v>
      </c>
      <c r="PV25" s="27">
        <f t="shared" si="255"/>
        <v>0</v>
      </c>
      <c r="PW25" s="27" t="str">
        <f t="shared" si="256"/>
        <v>43</v>
      </c>
      <c r="PX25" s="27">
        <f t="shared" si="257"/>
        <v>0</v>
      </c>
      <c r="PY25" s="27" t="str">
        <f t="shared" si="258"/>
        <v>16</v>
      </c>
      <c r="PZ25" s="27" t="str">
        <f t="shared" si="259"/>
        <v>17</v>
      </c>
      <c r="QA25" s="27">
        <f t="shared" si="260"/>
        <v>0</v>
      </c>
      <c r="QB25" s="27" t="str">
        <f t="shared" si="261"/>
        <v>12</v>
      </c>
      <c r="QC25" s="27">
        <f t="shared" si="262"/>
        <v>0</v>
      </c>
      <c r="QD25" s="27">
        <f t="shared" si="263"/>
        <v>0</v>
      </c>
      <c r="QE25" s="27" t="str">
        <f t="shared" si="264"/>
        <v>23</v>
      </c>
      <c r="QF25" s="27">
        <f t="shared" si="265"/>
        <v>0</v>
      </c>
      <c r="QG25" s="27">
        <f t="shared" si="266"/>
        <v>0</v>
      </c>
      <c r="QH25" s="27">
        <f t="shared" si="267"/>
        <v>0</v>
      </c>
      <c r="QI25" s="27">
        <f t="shared" si="268"/>
        <v>0</v>
      </c>
      <c r="QJ25" s="27">
        <f t="shared" si="269"/>
        <v>0</v>
      </c>
      <c r="QK25" s="27">
        <f t="shared" si="270"/>
        <v>0</v>
      </c>
      <c r="QL25" s="27">
        <f t="shared" si="271"/>
        <v>0</v>
      </c>
      <c r="QM25" s="27">
        <f t="shared" si="272"/>
        <v>0</v>
      </c>
      <c r="QN25" s="27">
        <f t="shared" si="273"/>
        <v>0</v>
      </c>
      <c r="QO25" s="27">
        <f t="shared" si="274"/>
        <v>0</v>
      </c>
      <c r="QP25" s="27">
        <f t="shared" si="275"/>
        <v>0</v>
      </c>
      <c r="QQ25" s="27">
        <f t="shared" si="276"/>
        <v>0</v>
      </c>
      <c r="QR25" s="27">
        <f t="shared" si="277"/>
        <v>0</v>
      </c>
      <c r="QS25" s="27">
        <f t="shared" si="278"/>
        <v>0</v>
      </c>
      <c r="QT25" s="27">
        <f t="shared" si="279"/>
        <v>0</v>
      </c>
      <c r="QU25" s="27">
        <f t="shared" si="280"/>
        <v>0</v>
      </c>
      <c r="QV25" s="27">
        <f t="shared" si="281"/>
        <v>0</v>
      </c>
      <c r="QW25" s="27">
        <f t="shared" si="282"/>
        <v>0</v>
      </c>
      <c r="QX25" s="27">
        <f t="shared" si="283"/>
        <v>0</v>
      </c>
      <c r="QY25" s="27">
        <f t="shared" si="284"/>
        <v>0</v>
      </c>
      <c r="QZ25" s="27">
        <f t="shared" si="285"/>
        <v>0</v>
      </c>
      <c r="RA25" s="27">
        <f t="shared" si="286"/>
        <v>0</v>
      </c>
      <c r="RB25" s="27">
        <f t="shared" si="287"/>
        <v>0</v>
      </c>
      <c r="RC25" s="27">
        <f t="shared" si="288"/>
        <v>0</v>
      </c>
      <c r="RD25" s="27">
        <f t="shared" si="289"/>
        <v>0</v>
      </c>
      <c r="RE25" s="27">
        <f t="shared" si="290"/>
        <v>0</v>
      </c>
      <c r="RF25" s="27">
        <f t="shared" si="291"/>
        <v>0</v>
      </c>
      <c r="RG25" s="27">
        <f t="shared" si="292"/>
        <v>0</v>
      </c>
      <c r="RH25" s="27">
        <f t="shared" si="293"/>
        <v>0</v>
      </c>
      <c r="RI25" s="27">
        <f t="shared" si="294"/>
        <v>0</v>
      </c>
      <c r="RJ25" s="27">
        <f t="shared" si="295"/>
        <v>0</v>
      </c>
      <c r="RL25" s="28">
        <f t="shared" si="296"/>
        <v>107</v>
      </c>
      <c r="RM25" s="28">
        <f t="shared" si="297"/>
        <v>130</v>
      </c>
      <c r="RN25" s="28">
        <f t="shared" si="298"/>
        <v>5</v>
      </c>
      <c r="RO25" s="28">
        <f t="shared" si="299"/>
        <v>22</v>
      </c>
      <c r="RP25" s="28">
        <f t="shared" si="300"/>
        <v>0</v>
      </c>
      <c r="RQ25" s="28">
        <f t="shared" si="301"/>
        <v>174.83333333333334</v>
      </c>
      <c r="RT25" s="27" t="str">
        <f t="shared" si="302"/>
        <v>9</v>
      </c>
      <c r="RU25" s="27" t="str">
        <f t="shared" si="303"/>
        <v>8</v>
      </c>
      <c r="RV25" s="27" t="str">
        <f t="shared" si="304"/>
        <v>7</v>
      </c>
      <c r="RW25" s="27" t="str">
        <f t="shared" si="305"/>
        <v>13</v>
      </c>
      <c r="RX25" s="27" t="str">
        <f t="shared" si="306"/>
        <v>0</v>
      </c>
      <c r="RY25" s="27" t="str">
        <f t="shared" si="307"/>
        <v>7</v>
      </c>
      <c r="RZ25" s="27" t="str">
        <f t="shared" si="308"/>
        <v>0</v>
      </c>
      <c r="SA25" s="27" t="str">
        <f t="shared" si="309"/>
        <v>0</v>
      </c>
      <c r="SB25" s="27" t="str">
        <f t="shared" si="310"/>
        <v>8</v>
      </c>
      <c r="SC25" s="27" t="str">
        <f t="shared" si="311"/>
        <v>4</v>
      </c>
      <c r="SD25" s="27" t="str">
        <f t="shared" si="312"/>
        <v>0</v>
      </c>
      <c r="SE25" s="27" t="str">
        <f t="shared" si="313"/>
        <v>11</v>
      </c>
      <c r="SF25" s="27" t="str">
        <f t="shared" si="314"/>
        <v>9</v>
      </c>
      <c r="SG25" s="27" t="str">
        <f t="shared" si="315"/>
        <v>0</v>
      </c>
      <c r="SH25" s="27" t="str">
        <f t="shared" si="316"/>
        <v>8</v>
      </c>
      <c r="SI25" s="27" t="str">
        <f t="shared" si="317"/>
        <v>15</v>
      </c>
      <c r="SJ25" s="27" t="str">
        <f t="shared" si="318"/>
        <v>9</v>
      </c>
      <c r="SK25" s="27" t="str">
        <f t="shared" si="319"/>
        <v>0</v>
      </c>
      <c r="SL25" s="27" t="str">
        <f t="shared" si="320"/>
        <v>0</v>
      </c>
      <c r="SM25" s="27" t="str">
        <f t="shared" si="321"/>
        <v>5</v>
      </c>
      <c r="SN25" s="27" t="str">
        <f t="shared" si="322"/>
        <v>0</v>
      </c>
      <c r="SO25" s="27" t="str">
        <f t="shared" si="323"/>
        <v>9</v>
      </c>
      <c r="SP25" s="27" t="str">
        <f t="shared" si="324"/>
        <v>0</v>
      </c>
      <c r="SQ25" s="27" t="str">
        <f t="shared" si="325"/>
        <v>7</v>
      </c>
      <c r="SR25" s="27" t="str">
        <f t="shared" si="326"/>
        <v>10</v>
      </c>
      <c r="SS25" s="27" t="str">
        <f t="shared" si="327"/>
        <v>0</v>
      </c>
      <c r="ST25" s="27" t="str">
        <f t="shared" si="328"/>
        <v>9</v>
      </c>
      <c r="SU25" s="27" t="str">
        <f t="shared" si="329"/>
        <v>9</v>
      </c>
      <c r="SV25" s="27" t="str">
        <f t="shared" si="330"/>
        <v>0</v>
      </c>
      <c r="SW25" s="27" t="str">
        <f t="shared" si="331"/>
        <v>10</v>
      </c>
      <c r="SX25" s="27" t="str">
        <f t="shared" si="332"/>
        <v>5</v>
      </c>
      <c r="SY25" s="27" t="str">
        <f t="shared" si="333"/>
        <v>0</v>
      </c>
      <c r="SZ25" s="27" t="str">
        <f t="shared" si="334"/>
        <v>10</v>
      </c>
      <c r="TA25" s="27" t="str">
        <f t="shared" si="335"/>
        <v>13</v>
      </c>
      <c r="TB25" s="27" t="str">
        <f t="shared" si="336"/>
        <v>0</v>
      </c>
      <c r="TC25" s="27" t="str">
        <f t="shared" si="337"/>
        <v>13</v>
      </c>
      <c r="TD25" s="27" t="str">
        <f t="shared" si="338"/>
        <v>6</v>
      </c>
      <c r="TE25" s="27" t="str">
        <f t="shared" si="339"/>
        <v>0</v>
      </c>
      <c r="TF25" s="27" t="str">
        <f t="shared" si="340"/>
        <v>0</v>
      </c>
      <c r="TG25" s="27" t="str">
        <f t="shared" si="341"/>
        <v>10</v>
      </c>
      <c r="TH25" s="27" t="str">
        <f t="shared" si="342"/>
        <v>0</v>
      </c>
      <c r="TI25" s="27" t="str">
        <f t="shared" si="343"/>
        <v>0</v>
      </c>
      <c r="TJ25" s="27" t="str">
        <f t="shared" si="344"/>
        <v>8</v>
      </c>
      <c r="TK25" s="27" t="str">
        <f t="shared" si="345"/>
        <v>0</v>
      </c>
      <c r="TL25" s="27" t="str">
        <f t="shared" si="346"/>
        <v>7</v>
      </c>
      <c r="TM25" s="27" t="str">
        <f t="shared" si="347"/>
        <v>10</v>
      </c>
      <c r="TN25" s="27" t="str">
        <f t="shared" si="348"/>
        <v>0</v>
      </c>
      <c r="TO25" s="27" t="str">
        <f t="shared" si="349"/>
        <v>11</v>
      </c>
      <c r="TP25" s="27" t="str">
        <f t="shared" si="350"/>
        <v>0</v>
      </c>
      <c r="TQ25" s="27" t="str">
        <f t="shared" si="351"/>
        <v>0</v>
      </c>
      <c r="TR25" s="27" t="str">
        <f t="shared" si="352"/>
        <v>4</v>
      </c>
      <c r="TS25" s="27" t="str">
        <f t="shared" si="353"/>
        <v>0</v>
      </c>
      <c r="TT25" s="27" t="str">
        <f t="shared" si="354"/>
        <v>0</v>
      </c>
      <c r="TU25" s="27" t="str">
        <f t="shared" si="355"/>
        <v>0</v>
      </c>
      <c r="TV25" s="27" t="str">
        <f t="shared" si="356"/>
        <v>0</v>
      </c>
      <c r="TW25" s="27" t="str">
        <f t="shared" si="357"/>
        <v>0</v>
      </c>
      <c r="TX25" s="27" t="str">
        <f t="shared" si="358"/>
        <v>0</v>
      </c>
      <c r="TY25" s="27" t="str">
        <f t="shared" si="359"/>
        <v>0</v>
      </c>
      <c r="TZ25" s="27" t="str">
        <f t="shared" si="360"/>
        <v>0</v>
      </c>
      <c r="UA25" s="27" t="str">
        <f t="shared" si="361"/>
        <v>0</v>
      </c>
      <c r="UB25" s="27" t="str">
        <f t="shared" si="362"/>
        <v>0</v>
      </c>
      <c r="UC25" s="27" t="str">
        <f t="shared" si="363"/>
        <v>0</v>
      </c>
      <c r="UD25" s="27" t="str">
        <f t="shared" si="364"/>
        <v>0</v>
      </c>
      <c r="UE25" s="27" t="str">
        <f t="shared" si="365"/>
        <v>0</v>
      </c>
      <c r="UF25" s="27" t="str">
        <f t="shared" si="366"/>
        <v>0</v>
      </c>
      <c r="UG25" s="27" t="str">
        <f t="shared" si="367"/>
        <v>0</v>
      </c>
      <c r="UH25" s="27" t="str">
        <f t="shared" si="368"/>
        <v>0</v>
      </c>
      <c r="UI25" s="27" t="str">
        <f t="shared" si="369"/>
        <v>0</v>
      </c>
      <c r="UJ25" s="27" t="str">
        <f t="shared" si="370"/>
        <v>0</v>
      </c>
      <c r="UK25" s="27" t="str">
        <f t="shared" si="371"/>
        <v>0</v>
      </c>
      <c r="UL25" s="27" t="str">
        <f t="shared" si="372"/>
        <v>0</v>
      </c>
      <c r="UM25" s="27" t="str">
        <f t="shared" si="373"/>
        <v>0</v>
      </c>
      <c r="UN25" s="27" t="str">
        <f t="shared" si="374"/>
        <v>0</v>
      </c>
      <c r="UO25" s="27" t="str">
        <f t="shared" si="375"/>
        <v>0</v>
      </c>
      <c r="UP25" s="27" t="str">
        <f t="shared" si="376"/>
        <v>0</v>
      </c>
      <c r="UQ25" s="27" t="str">
        <f t="shared" si="377"/>
        <v>0</v>
      </c>
      <c r="UR25" s="27" t="str">
        <f t="shared" si="378"/>
        <v>0</v>
      </c>
      <c r="US25" s="27" t="str">
        <f t="shared" si="379"/>
        <v>0</v>
      </c>
      <c r="UT25" s="27" t="str">
        <f t="shared" si="380"/>
        <v>0</v>
      </c>
      <c r="UU25" s="27" t="str">
        <f t="shared" si="381"/>
        <v>0</v>
      </c>
      <c r="UV25" s="27" t="str">
        <f t="shared" si="382"/>
        <v>0</v>
      </c>
      <c r="UW25" s="27" t="str">
        <f t="shared" si="383"/>
        <v>0</v>
      </c>
      <c r="UY25" s="28">
        <f t="shared" si="384"/>
        <v>39.6</v>
      </c>
      <c r="UZ25" s="28">
        <f t="shared" si="385"/>
        <v>-11.930000000000001</v>
      </c>
      <c r="VA25" s="28">
        <f t="shared" si="386"/>
        <v>1.95</v>
      </c>
      <c r="VB25" s="28">
        <f t="shared" si="387"/>
        <v>-12.169999999999998</v>
      </c>
      <c r="VC25" s="28">
        <f t="shared" si="388"/>
        <v>0</v>
      </c>
      <c r="VD25" s="28">
        <f t="shared" si="389"/>
        <v>24.428333333333338</v>
      </c>
      <c r="VG25" s="27" t="str">
        <f t="shared" si="390"/>
        <v>4.91</v>
      </c>
      <c r="VH25" s="27" t="str">
        <f t="shared" si="391"/>
        <v>1.06</v>
      </c>
      <c r="VI25" s="27" t="str">
        <f t="shared" si="392"/>
        <v>2.26</v>
      </c>
      <c r="VJ25" s="27" t="str">
        <f t="shared" si="393"/>
        <v>2.47</v>
      </c>
      <c r="VK25" s="27">
        <f t="shared" si="394"/>
        <v>0</v>
      </c>
      <c r="VL25" s="27" t="str">
        <f t="shared" si="395"/>
        <v>10.51</v>
      </c>
      <c r="VM25" s="27">
        <f t="shared" si="396"/>
        <v>0</v>
      </c>
      <c r="VN25" s="27">
        <f t="shared" si="397"/>
        <v>0</v>
      </c>
      <c r="VO25" s="27" t="str">
        <f t="shared" si="398"/>
        <v>-5.41</v>
      </c>
      <c r="VP25" s="27" t="str">
        <f t="shared" si="399"/>
        <v>-1.54</v>
      </c>
      <c r="VQ25" s="27">
        <f t="shared" si="400"/>
        <v>0</v>
      </c>
      <c r="VR25" s="27" t="str">
        <f t="shared" si="401"/>
        <v>0.61</v>
      </c>
      <c r="VS25" s="27" t="str">
        <f t="shared" si="402"/>
        <v>-1.16</v>
      </c>
      <c r="VT25" s="27">
        <f t="shared" si="403"/>
        <v>0</v>
      </c>
      <c r="VU25" s="27" t="str">
        <f t="shared" si="404"/>
        <v>9.99</v>
      </c>
      <c r="VV25" s="27" t="str">
        <f t="shared" si="405"/>
        <v>3.12</v>
      </c>
      <c r="VW25" s="27" t="str">
        <f t="shared" si="406"/>
        <v>7.56</v>
      </c>
      <c r="VX25" s="27">
        <f t="shared" si="407"/>
        <v>0</v>
      </c>
      <c r="VY25" s="27">
        <f t="shared" si="408"/>
        <v>0</v>
      </c>
      <c r="VZ25" s="27" t="str">
        <f t="shared" si="409"/>
        <v>1.95</v>
      </c>
      <c r="WA25" s="27">
        <f t="shared" si="410"/>
        <v>0</v>
      </c>
      <c r="WB25" s="27" t="str">
        <f t="shared" si="411"/>
        <v>-4.83</v>
      </c>
      <c r="WC25" s="27">
        <f t="shared" si="412"/>
        <v>0</v>
      </c>
      <c r="WD25" s="27" t="str">
        <f t="shared" si="413"/>
        <v>0.18</v>
      </c>
      <c r="WE25" s="27" t="str">
        <f t="shared" si="414"/>
        <v>-4.5</v>
      </c>
      <c r="WF25" s="27">
        <f t="shared" si="415"/>
        <v>0</v>
      </c>
      <c r="WG25" s="27" t="str">
        <f t="shared" si="416"/>
        <v>11.34</v>
      </c>
      <c r="WH25" s="27" t="str">
        <f t="shared" si="417"/>
        <v>-1.15</v>
      </c>
      <c r="WI25" s="27">
        <f t="shared" si="418"/>
        <v>0</v>
      </c>
      <c r="WJ25" s="27" t="str">
        <f t="shared" si="419"/>
        <v>5.28</v>
      </c>
      <c r="WK25" s="27" t="str">
        <f t="shared" si="420"/>
        <v>-0.22</v>
      </c>
      <c r="WL25" s="27">
        <f t="shared" si="421"/>
        <v>0</v>
      </c>
      <c r="WM25" s="27" t="str">
        <f t="shared" si="422"/>
        <v>1.64</v>
      </c>
      <c r="WN25" s="27" t="str">
        <f t="shared" si="423"/>
        <v>2.82</v>
      </c>
      <c r="WO25" s="27">
        <f t="shared" si="424"/>
        <v>0</v>
      </c>
      <c r="WP25" s="27" t="str">
        <f t="shared" si="425"/>
        <v>-2.77</v>
      </c>
      <c r="WQ25" s="27" t="str">
        <f t="shared" si="426"/>
        <v>-0.01</v>
      </c>
      <c r="WR25" s="27">
        <f t="shared" si="427"/>
        <v>0</v>
      </c>
      <c r="WS25" s="27">
        <f t="shared" si="428"/>
        <v>0</v>
      </c>
      <c r="WT25" s="27" t="str">
        <f t="shared" si="429"/>
        <v>-3.52</v>
      </c>
      <c r="WU25" s="27">
        <f t="shared" si="430"/>
        <v>0</v>
      </c>
      <c r="WV25" s="27">
        <f t="shared" si="431"/>
        <v>0</v>
      </c>
      <c r="WW25" s="27" t="str">
        <f t="shared" si="432"/>
        <v>-9.07</v>
      </c>
      <c r="WX25" s="27">
        <f t="shared" si="433"/>
        <v>0</v>
      </c>
      <c r="WY25" s="27" t="str">
        <f t="shared" si="434"/>
        <v>-4.31</v>
      </c>
      <c r="WZ25" s="27" t="str">
        <f t="shared" si="435"/>
        <v>-1.9</v>
      </c>
      <c r="XA25" s="27">
        <f t="shared" si="436"/>
        <v>0</v>
      </c>
      <c r="XB25" s="27" t="str">
        <f t="shared" si="437"/>
        <v>1.34</v>
      </c>
      <c r="XC25" s="27">
        <f t="shared" si="438"/>
        <v>0</v>
      </c>
      <c r="XD25" s="27">
        <f t="shared" si="439"/>
        <v>0</v>
      </c>
      <c r="XE25" s="27" t="str">
        <f t="shared" si="440"/>
        <v>-9.2</v>
      </c>
      <c r="XF25" s="27">
        <f t="shared" si="441"/>
        <v>0</v>
      </c>
      <c r="XG25" s="27">
        <f t="shared" si="442"/>
        <v>0</v>
      </c>
      <c r="XH25" s="27">
        <f t="shared" si="443"/>
        <v>0</v>
      </c>
      <c r="XI25" s="27">
        <f t="shared" si="444"/>
        <v>0</v>
      </c>
      <c r="XJ25" s="27">
        <f t="shared" si="445"/>
        <v>0</v>
      </c>
      <c r="XK25" s="27">
        <f t="shared" si="446"/>
        <v>0</v>
      </c>
      <c r="XL25" s="27">
        <f t="shared" si="447"/>
        <v>0</v>
      </c>
      <c r="XM25" s="27">
        <f t="shared" si="448"/>
        <v>0</v>
      </c>
      <c r="XN25" s="27">
        <f t="shared" si="449"/>
        <v>0</v>
      </c>
      <c r="XO25" s="27">
        <f t="shared" si="450"/>
        <v>0</v>
      </c>
      <c r="XP25" s="27">
        <f t="shared" si="451"/>
        <v>0</v>
      </c>
      <c r="XQ25" s="27">
        <f t="shared" si="452"/>
        <v>0</v>
      </c>
      <c r="XR25" s="27">
        <f t="shared" si="453"/>
        <v>0</v>
      </c>
      <c r="XS25" s="27">
        <f t="shared" si="454"/>
        <v>0</v>
      </c>
      <c r="XT25" s="27">
        <f t="shared" si="455"/>
        <v>0</v>
      </c>
      <c r="XU25" s="27">
        <f t="shared" si="456"/>
        <v>0</v>
      </c>
      <c r="XV25" s="27">
        <f t="shared" si="457"/>
        <v>0</v>
      </c>
      <c r="XW25" s="27">
        <f t="shared" si="458"/>
        <v>0</v>
      </c>
      <c r="XX25" s="27">
        <f t="shared" si="459"/>
        <v>0</v>
      </c>
      <c r="XY25" s="27">
        <f t="shared" si="460"/>
        <v>0</v>
      </c>
      <c r="XZ25" s="27">
        <f t="shared" si="461"/>
        <v>0</v>
      </c>
      <c r="YA25" s="27">
        <f t="shared" si="462"/>
        <v>0</v>
      </c>
      <c r="YB25" s="27">
        <f t="shared" si="463"/>
        <v>0</v>
      </c>
      <c r="YC25" s="27">
        <f t="shared" si="464"/>
        <v>0</v>
      </c>
      <c r="YD25" s="27">
        <f t="shared" si="465"/>
        <v>0</v>
      </c>
      <c r="YE25" s="27">
        <f t="shared" si="466"/>
        <v>0</v>
      </c>
      <c r="YF25" s="27">
        <f t="shared" si="467"/>
        <v>0</v>
      </c>
      <c r="YG25" s="27">
        <f t="shared" si="468"/>
        <v>0</v>
      </c>
      <c r="YH25" s="27">
        <f t="shared" si="469"/>
        <v>0</v>
      </c>
      <c r="YI25" s="27">
        <f t="shared" si="470"/>
        <v>0</v>
      </c>
      <c r="YJ25" s="27">
        <f t="shared" si="471"/>
        <v>0</v>
      </c>
      <c r="YL25" s="28">
        <f t="shared" si="472"/>
        <v>800</v>
      </c>
      <c r="YM25" s="28">
        <f t="shared" si="473"/>
        <v>1169</v>
      </c>
      <c r="YN25" s="28">
        <f t="shared" si="474"/>
        <v>86</v>
      </c>
      <c r="YO25" s="28">
        <f t="shared" si="475"/>
        <v>272</v>
      </c>
      <c r="YP25" s="28">
        <f t="shared" si="476"/>
        <v>0</v>
      </c>
      <c r="YQ25" s="28">
        <f t="shared" si="477"/>
        <v>1504.6666666666667</v>
      </c>
      <c r="YT25" s="27" t="str">
        <f t="shared" si="478"/>
        <v>51</v>
      </c>
      <c r="YU25" s="27" t="str">
        <f t="shared" si="479"/>
        <v>74</v>
      </c>
      <c r="YV25" s="27" t="str">
        <f t="shared" si="480"/>
        <v>80</v>
      </c>
      <c r="YW25" s="27" t="str">
        <f t="shared" si="481"/>
        <v>71</v>
      </c>
      <c r="YX25" s="27">
        <f t="shared" si="482"/>
        <v>0</v>
      </c>
      <c r="YY25" s="27" t="str">
        <f t="shared" si="483"/>
        <v>36</v>
      </c>
      <c r="YZ25" s="27">
        <f t="shared" si="484"/>
        <v>0</v>
      </c>
      <c r="ZA25" s="27">
        <f t="shared" si="485"/>
        <v>0</v>
      </c>
      <c r="ZB25" s="27" t="str">
        <f t="shared" si="486"/>
        <v>88</v>
      </c>
      <c r="ZC25" s="27" t="str">
        <f t="shared" si="487"/>
        <v>83</v>
      </c>
      <c r="ZD25" s="27">
        <f t="shared" si="488"/>
        <v>0</v>
      </c>
      <c r="ZE25" s="27" t="str">
        <f t="shared" si="489"/>
        <v>76</v>
      </c>
      <c r="ZF25" s="27" t="str">
        <f t="shared" si="490"/>
        <v>92</v>
      </c>
      <c r="ZG25" s="27">
        <f t="shared" si="491"/>
        <v>0</v>
      </c>
      <c r="ZH25" s="27" t="str">
        <f t="shared" si="492"/>
        <v>52</v>
      </c>
      <c r="ZI25" s="27" t="str">
        <f t="shared" si="493"/>
        <v>77</v>
      </c>
      <c r="ZJ25" s="27" t="str">
        <f t="shared" si="494"/>
        <v>64</v>
      </c>
      <c r="ZK25" s="27">
        <f t="shared" si="495"/>
        <v>0</v>
      </c>
      <c r="ZL25" s="27">
        <f t="shared" si="496"/>
        <v>0</v>
      </c>
      <c r="ZM25" s="27" t="str">
        <f t="shared" si="497"/>
        <v>86</v>
      </c>
      <c r="ZN25" s="27">
        <f t="shared" si="498"/>
        <v>0</v>
      </c>
      <c r="ZO25" s="27" t="str">
        <f t="shared" si="499"/>
        <v>89</v>
      </c>
      <c r="ZP25" s="27">
        <f t="shared" si="500"/>
        <v>0</v>
      </c>
      <c r="ZQ25" s="27" t="str">
        <f t="shared" si="501"/>
        <v>89</v>
      </c>
      <c r="ZR25" s="27" t="str">
        <f t="shared" si="502"/>
        <v>88</v>
      </c>
      <c r="ZS25" s="27">
        <f t="shared" si="503"/>
        <v>0</v>
      </c>
      <c r="ZT25" s="27" t="str">
        <f t="shared" si="504"/>
        <v>31</v>
      </c>
      <c r="ZU25" s="27" t="str">
        <f t="shared" si="505"/>
        <v>81</v>
      </c>
      <c r="ZV25" s="27">
        <f t="shared" si="506"/>
        <v>0</v>
      </c>
      <c r="ZW25" s="27" t="str">
        <f t="shared" si="507"/>
        <v>59</v>
      </c>
      <c r="ZX25" s="27" t="str">
        <f t="shared" si="508"/>
        <v>80</v>
      </c>
      <c r="ZY25" s="27">
        <f t="shared" si="509"/>
        <v>0</v>
      </c>
      <c r="ZZ25" s="27" t="str">
        <f t="shared" si="510"/>
        <v>71</v>
      </c>
      <c r="AAA25" s="27" t="str">
        <f t="shared" si="511"/>
        <v>84</v>
      </c>
      <c r="AAB25" s="27">
        <f t="shared" si="512"/>
        <v>0</v>
      </c>
      <c r="AAC25" s="27" t="str">
        <f t="shared" si="513"/>
        <v>93</v>
      </c>
      <c r="AAD25" s="27" t="str">
        <f t="shared" si="514"/>
        <v>88</v>
      </c>
      <c r="AAE25" s="27">
        <f t="shared" si="515"/>
        <v>0</v>
      </c>
      <c r="AAF25" s="27">
        <f t="shared" si="516"/>
        <v>0</v>
      </c>
      <c r="AAG25" s="27" t="str">
        <f t="shared" si="517"/>
        <v>91</v>
      </c>
      <c r="AAH25" s="27">
        <f t="shared" si="518"/>
        <v>0</v>
      </c>
      <c r="AAI25" s="27">
        <f t="shared" si="519"/>
        <v>0</v>
      </c>
      <c r="AAJ25" s="27" t="str">
        <f t="shared" si="520"/>
        <v>87</v>
      </c>
      <c r="AAK25" s="27">
        <f t="shared" si="521"/>
        <v>0</v>
      </c>
      <c r="AAL25" s="27" t="str">
        <f t="shared" si="522"/>
        <v>91</v>
      </c>
      <c r="AAM25" s="27" t="str">
        <f t="shared" si="523"/>
        <v>94</v>
      </c>
      <c r="AAN25" s="27">
        <f t="shared" si="524"/>
        <v>0</v>
      </c>
      <c r="AAO25" s="27" t="str">
        <f t="shared" si="525"/>
        <v>91</v>
      </c>
      <c r="AAP25" s="27">
        <f t="shared" si="526"/>
        <v>0</v>
      </c>
      <c r="AAQ25" s="27">
        <f t="shared" si="527"/>
        <v>0</v>
      </c>
      <c r="AAR25" s="27" t="str">
        <f t="shared" si="528"/>
        <v>90</v>
      </c>
      <c r="AAS25" s="27">
        <f t="shared" si="529"/>
        <v>0</v>
      </c>
      <c r="AAT25" s="27">
        <f t="shared" si="530"/>
        <v>0</v>
      </c>
      <c r="AAU25" s="27">
        <f t="shared" si="531"/>
        <v>0</v>
      </c>
      <c r="AAV25" s="27">
        <f t="shared" si="532"/>
        <v>0</v>
      </c>
      <c r="AAW25" s="27">
        <f t="shared" si="533"/>
        <v>0</v>
      </c>
      <c r="AAX25" s="27">
        <f t="shared" si="534"/>
        <v>0</v>
      </c>
      <c r="AAY25" s="27">
        <f t="shared" si="535"/>
        <v>0</v>
      </c>
      <c r="AAZ25" s="27">
        <f t="shared" si="536"/>
        <v>0</v>
      </c>
      <c r="ABA25" s="27">
        <f t="shared" si="537"/>
        <v>0</v>
      </c>
      <c r="ABB25" s="27">
        <f t="shared" si="538"/>
        <v>0</v>
      </c>
      <c r="ABC25" s="27">
        <f t="shared" si="539"/>
        <v>0</v>
      </c>
      <c r="ABD25" s="27">
        <f t="shared" si="540"/>
        <v>0</v>
      </c>
      <c r="ABE25" s="27">
        <f t="shared" si="541"/>
        <v>0</v>
      </c>
      <c r="ABF25" s="27">
        <f t="shared" si="542"/>
        <v>0</v>
      </c>
      <c r="ABG25" s="27">
        <f t="shared" si="543"/>
        <v>0</v>
      </c>
      <c r="ABH25" s="27">
        <f t="shared" si="544"/>
        <v>0</v>
      </c>
      <c r="ABI25" s="27">
        <f t="shared" si="545"/>
        <v>0</v>
      </c>
      <c r="ABJ25" s="27">
        <f t="shared" si="546"/>
        <v>0</v>
      </c>
      <c r="ABK25" s="27">
        <f t="shared" si="547"/>
        <v>0</v>
      </c>
      <c r="ABL25" s="27">
        <f t="shared" si="548"/>
        <v>0</v>
      </c>
      <c r="ABM25" s="27">
        <f t="shared" si="549"/>
        <v>0</v>
      </c>
      <c r="ABN25" s="27">
        <f t="shared" si="550"/>
        <v>0</v>
      </c>
      <c r="ABO25" s="27">
        <f t="shared" si="551"/>
        <v>0</v>
      </c>
      <c r="ABP25" s="27">
        <f t="shared" si="552"/>
        <v>0</v>
      </c>
      <c r="ABQ25" s="27">
        <f t="shared" si="553"/>
        <v>0</v>
      </c>
      <c r="ABR25" s="27">
        <f t="shared" si="554"/>
        <v>0</v>
      </c>
      <c r="ABS25" s="27">
        <f t="shared" si="555"/>
        <v>0</v>
      </c>
      <c r="ABT25" s="27">
        <f t="shared" si="556"/>
        <v>0</v>
      </c>
      <c r="ABU25" s="27">
        <f t="shared" si="557"/>
        <v>0</v>
      </c>
      <c r="ABV25" s="27">
        <f t="shared" si="558"/>
        <v>0</v>
      </c>
      <c r="ABW25" s="27">
        <f t="shared" si="559"/>
        <v>0</v>
      </c>
      <c r="ABY25" s="28">
        <f t="shared" si="560"/>
        <v>708.90000000000009</v>
      </c>
      <c r="ABZ25" s="28">
        <f t="shared" si="561"/>
        <v>706.2</v>
      </c>
      <c r="ACA25" s="28">
        <f t="shared" si="562"/>
        <v>7.3</v>
      </c>
      <c r="ACB25" s="28">
        <f t="shared" si="563"/>
        <v>83.700000000000017</v>
      </c>
      <c r="ACC25" s="28">
        <f t="shared" si="564"/>
        <v>0</v>
      </c>
      <c r="ACD25" s="28">
        <f t="shared" si="565"/>
        <v>1031.6500000000001</v>
      </c>
      <c r="ACG25" s="27" t="str">
        <f t="shared" si="566"/>
        <v>57.2</v>
      </c>
      <c r="ACH25" s="27" t="str">
        <f t="shared" si="567"/>
        <v>46.8</v>
      </c>
      <c r="ACI25" s="27" t="str">
        <f t="shared" si="568"/>
        <v>19.8</v>
      </c>
      <c r="ACJ25" s="27" t="str">
        <f t="shared" si="569"/>
        <v>119</v>
      </c>
      <c r="ACK25" s="27">
        <f t="shared" si="570"/>
        <v>0</v>
      </c>
      <c r="ACL25" s="27" t="str">
        <f t="shared" si="571"/>
        <v>42.2</v>
      </c>
      <c r="ACM25" s="27">
        <f t="shared" si="572"/>
        <v>0</v>
      </c>
      <c r="ACN25" s="27">
        <f t="shared" si="573"/>
        <v>0</v>
      </c>
      <c r="ACO25" s="27" t="str">
        <f t="shared" si="574"/>
        <v>21.6</v>
      </c>
      <c r="ACP25" s="27" t="str">
        <f t="shared" si="575"/>
        <v>22.3</v>
      </c>
      <c r="ACQ25" s="27">
        <f t="shared" si="576"/>
        <v>0</v>
      </c>
      <c r="ACR25" s="27" t="str">
        <f t="shared" si="577"/>
        <v>172.5</v>
      </c>
      <c r="ACS25" s="27" t="str">
        <f t="shared" si="578"/>
        <v>22.5</v>
      </c>
      <c r="ACT25" s="27">
        <f t="shared" si="579"/>
        <v>0</v>
      </c>
      <c r="ACU25" s="27" t="str">
        <f t="shared" si="580"/>
        <v>0</v>
      </c>
      <c r="ACV25" s="27" t="str">
        <f t="shared" si="581"/>
        <v>119.3</v>
      </c>
      <c r="ACW25" s="27" t="str">
        <f t="shared" si="582"/>
        <v>19.4</v>
      </c>
      <c r="ACX25" s="27">
        <f t="shared" si="583"/>
        <v>0</v>
      </c>
      <c r="ACY25" s="27">
        <f t="shared" si="584"/>
        <v>0</v>
      </c>
      <c r="ACZ25" s="27" t="str">
        <f t="shared" si="585"/>
        <v>7.3</v>
      </c>
      <c r="ADA25" s="27">
        <f t="shared" si="586"/>
        <v>0</v>
      </c>
      <c r="ADB25" s="27" t="str">
        <f t="shared" si="587"/>
        <v>63.1</v>
      </c>
      <c r="ADC25" s="27">
        <f t="shared" si="588"/>
        <v>0</v>
      </c>
      <c r="ADD25" s="27" t="str">
        <f t="shared" si="589"/>
        <v>25</v>
      </c>
      <c r="ADE25" s="27" t="str">
        <f t="shared" si="590"/>
        <v>32.7</v>
      </c>
      <c r="ADF25" s="27">
        <f t="shared" si="591"/>
        <v>0</v>
      </c>
      <c r="ADG25" s="27" t="str">
        <f t="shared" si="592"/>
        <v>103.2</v>
      </c>
      <c r="ADH25" s="27" t="str">
        <f t="shared" si="593"/>
        <v>40.9</v>
      </c>
      <c r="ADI25" s="27">
        <f t="shared" si="594"/>
        <v>0</v>
      </c>
      <c r="ADJ25" s="27" t="str">
        <f t="shared" si="595"/>
        <v>38.3</v>
      </c>
      <c r="ADK25" s="27" t="str">
        <f t="shared" si="596"/>
        <v>0</v>
      </c>
      <c r="ADL25" s="27">
        <f t="shared" si="597"/>
        <v>0</v>
      </c>
      <c r="ADM25" s="27" t="str">
        <f t="shared" si="598"/>
        <v>81.6</v>
      </c>
      <c r="ADN25" s="27" t="str">
        <f t="shared" si="599"/>
        <v>52.7</v>
      </c>
      <c r="ADO25" s="27">
        <f t="shared" si="600"/>
        <v>0</v>
      </c>
      <c r="ADP25" s="27" t="str">
        <f t="shared" si="601"/>
        <v>100.7</v>
      </c>
      <c r="ADQ25" s="27" t="str">
        <f t="shared" si="602"/>
        <v>38.2</v>
      </c>
      <c r="ADR25" s="27">
        <f t="shared" si="603"/>
        <v>0</v>
      </c>
      <c r="ADS25" s="27">
        <f t="shared" si="604"/>
        <v>0</v>
      </c>
      <c r="ADT25" s="27" t="str">
        <f t="shared" si="605"/>
        <v>95.5</v>
      </c>
      <c r="ADU25" s="27">
        <f t="shared" si="606"/>
        <v>0</v>
      </c>
      <c r="ADV25" s="27">
        <f t="shared" si="607"/>
        <v>0</v>
      </c>
      <c r="ADW25" s="27" t="str">
        <f t="shared" si="608"/>
        <v>22.2</v>
      </c>
      <c r="ADX25" s="27">
        <f t="shared" si="609"/>
        <v>0</v>
      </c>
      <c r="ADY25" s="27" t="str">
        <f t="shared" si="610"/>
        <v>26.6</v>
      </c>
      <c r="ADZ25" s="27" t="str">
        <f t="shared" si="611"/>
        <v>58.4</v>
      </c>
      <c r="AEA25" s="27">
        <f t="shared" si="612"/>
        <v>0</v>
      </c>
      <c r="AEB25" s="27" t="str">
        <f t="shared" si="613"/>
        <v>50.7</v>
      </c>
      <c r="AEC25" s="27">
        <f t="shared" si="614"/>
        <v>0</v>
      </c>
      <c r="AED25" s="27">
        <f t="shared" si="615"/>
        <v>0</v>
      </c>
      <c r="AEE25" s="27" t="str">
        <f t="shared" si="616"/>
        <v>6.4</v>
      </c>
      <c r="AEF25" s="27">
        <f t="shared" si="617"/>
        <v>0</v>
      </c>
      <c r="AEG25" s="27">
        <f t="shared" si="618"/>
        <v>0</v>
      </c>
      <c r="AEH25" s="27">
        <f t="shared" si="619"/>
        <v>0</v>
      </c>
      <c r="AEI25" s="27">
        <f t="shared" si="620"/>
        <v>0</v>
      </c>
      <c r="AEJ25" s="27">
        <f t="shared" si="621"/>
        <v>0</v>
      </c>
      <c r="AEK25" s="27">
        <f t="shared" si="622"/>
        <v>0</v>
      </c>
      <c r="AEL25" s="27">
        <f t="shared" si="623"/>
        <v>0</v>
      </c>
      <c r="AEM25" s="27">
        <f t="shared" si="624"/>
        <v>0</v>
      </c>
      <c r="AEN25" s="27">
        <f t="shared" si="625"/>
        <v>0</v>
      </c>
      <c r="AEO25" s="27">
        <f t="shared" si="626"/>
        <v>0</v>
      </c>
      <c r="AEP25" s="27">
        <f t="shared" si="627"/>
        <v>0</v>
      </c>
      <c r="AEQ25" s="27">
        <f t="shared" si="628"/>
        <v>0</v>
      </c>
      <c r="AER25" s="27">
        <f t="shared" si="629"/>
        <v>0</v>
      </c>
      <c r="AES25" s="27">
        <f t="shared" si="630"/>
        <v>0</v>
      </c>
      <c r="AET25" s="27">
        <f t="shared" si="631"/>
        <v>0</v>
      </c>
      <c r="AEU25" s="27">
        <f t="shared" si="632"/>
        <v>0</v>
      </c>
      <c r="AEV25" s="27">
        <f t="shared" si="633"/>
        <v>0</v>
      </c>
      <c r="AEW25" s="27">
        <f t="shared" si="634"/>
        <v>0</v>
      </c>
      <c r="AEX25" s="27">
        <f t="shared" si="635"/>
        <v>0</v>
      </c>
      <c r="AEY25" s="27">
        <f t="shared" si="636"/>
        <v>0</v>
      </c>
      <c r="AEZ25" s="27">
        <f t="shared" si="637"/>
        <v>0</v>
      </c>
      <c r="AFA25" s="27">
        <f t="shared" si="638"/>
        <v>0</v>
      </c>
      <c r="AFB25" s="27">
        <f t="shared" si="639"/>
        <v>0</v>
      </c>
      <c r="AFC25" s="27">
        <f t="shared" si="640"/>
        <v>0</v>
      </c>
      <c r="AFD25" s="27">
        <f t="shared" si="641"/>
        <v>0</v>
      </c>
      <c r="AFE25" s="27">
        <f t="shared" si="642"/>
        <v>0</v>
      </c>
      <c r="AFF25" s="27">
        <f t="shared" si="643"/>
        <v>0</v>
      </c>
      <c r="AFG25" s="27">
        <f t="shared" si="644"/>
        <v>0</v>
      </c>
      <c r="AFH25" s="27">
        <f t="shared" si="645"/>
        <v>0</v>
      </c>
      <c r="AFI25" s="27">
        <f t="shared" si="646"/>
        <v>0</v>
      </c>
      <c r="AFJ25" s="27">
        <f t="shared" si="647"/>
        <v>0</v>
      </c>
      <c r="AFL25" s="28">
        <f t="shared" si="892"/>
        <v>65.25</v>
      </c>
      <c r="AFM25" s="28">
        <v>65.25</v>
      </c>
      <c r="AFN25" s="27">
        <v>4</v>
      </c>
      <c r="AFO25" s="27">
        <f t="shared" si="648"/>
        <v>4</v>
      </c>
      <c r="AFP25" s="27">
        <f t="shared" si="649"/>
        <v>4</v>
      </c>
      <c r="AFQ25" s="27">
        <f t="shared" si="650"/>
        <v>4</v>
      </c>
      <c r="AFR25" s="27">
        <f t="shared" si="651"/>
        <v>4</v>
      </c>
      <c r="AFS25" s="27">
        <f t="shared" si="652"/>
        <v>0</v>
      </c>
      <c r="AFT25" s="27">
        <f t="shared" si="653"/>
        <v>2</v>
      </c>
      <c r="AFU25" s="27">
        <f t="shared" si="654"/>
        <v>0</v>
      </c>
      <c r="AFV25" s="27">
        <f t="shared" si="655"/>
        <v>0</v>
      </c>
      <c r="AFW25" s="27">
        <f t="shared" si="656"/>
        <v>4</v>
      </c>
      <c r="AFX25" s="27">
        <f t="shared" si="657"/>
        <v>4</v>
      </c>
      <c r="AFY25" s="27">
        <f t="shared" si="658"/>
        <v>0</v>
      </c>
      <c r="AFZ25" s="27">
        <f t="shared" si="659"/>
        <v>4</v>
      </c>
      <c r="AGA25" s="27">
        <f t="shared" si="660"/>
        <v>4</v>
      </c>
      <c r="AGB25" s="27">
        <f t="shared" si="661"/>
        <v>0</v>
      </c>
      <c r="AGC25" s="27">
        <f t="shared" si="662"/>
        <v>4</v>
      </c>
      <c r="AGD25" s="27">
        <f t="shared" si="663"/>
        <v>4</v>
      </c>
      <c r="AGE25" s="27">
        <f t="shared" si="664"/>
        <v>6</v>
      </c>
      <c r="AGF25" s="27">
        <f t="shared" si="665"/>
        <v>0</v>
      </c>
      <c r="AGG25" s="27">
        <f t="shared" si="666"/>
        <v>0</v>
      </c>
      <c r="AGH25" s="27">
        <f t="shared" si="667"/>
        <v>4</v>
      </c>
      <c r="AGI25" s="27">
        <f t="shared" si="668"/>
        <v>0</v>
      </c>
      <c r="AGJ25" s="27">
        <f t="shared" si="669"/>
        <v>8</v>
      </c>
      <c r="AGK25" s="27">
        <f t="shared" si="670"/>
        <v>0</v>
      </c>
      <c r="AGL25" s="27">
        <f t="shared" si="671"/>
        <v>4</v>
      </c>
      <c r="AGM25" s="27">
        <f t="shared" si="672"/>
        <v>2</v>
      </c>
      <c r="AGN25" s="27">
        <f t="shared" si="673"/>
        <v>0</v>
      </c>
      <c r="AGO25" s="27">
        <f t="shared" si="674"/>
        <v>4</v>
      </c>
      <c r="AGP25" s="27">
        <f t="shared" si="675"/>
        <v>5</v>
      </c>
      <c r="AGQ25" s="27">
        <f t="shared" si="676"/>
        <v>0</v>
      </c>
      <c r="AGR25" s="27">
        <f t="shared" si="677"/>
        <v>4</v>
      </c>
      <c r="AGS25" s="27">
        <f t="shared" si="678"/>
        <v>6</v>
      </c>
      <c r="AGT25" s="27">
        <f t="shared" si="679"/>
        <v>0</v>
      </c>
      <c r="AGU25" s="27">
        <f t="shared" si="680"/>
        <v>4</v>
      </c>
      <c r="AGV25" s="27">
        <f t="shared" si="681"/>
        <v>4</v>
      </c>
      <c r="AGW25" s="27">
        <f t="shared" si="682"/>
        <v>0</v>
      </c>
      <c r="AGX25" s="27">
        <f t="shared" si="683"/>
        <v>4</v>
      </c>
      <c r="AGY25" s="27">
        <f t="shared" si="684"/>
        <v>4</v>
      </c>
      <c r="AGZ25" s="27">
        <f t="shared" si="685"/>
        <v>0</v>
      </c>
      <c r="AHA25" s="27">
        <f t="shared" si="686"/>
        <v>0</v>
      </c>
      <c r="AHB25" s="27">
        <f t="shared" si="687"/>
        <v>2</v>
      </c>
      <c r="AHC25" s="27">
        <f t="shared" si="688"/>
        <v>0</v>
      </c>
      <c r="AHD25" s="27">
        <f t="shared" si="689"/>
        <v>0</v>
      </c>
      <c r="AHE25" s="27">
        <f t="shared" si="690"/>
        <v>8</v>
      </c>
      <c r="AHF25" s="27">
        <f t="shared" si="691"/>
        <v>0</v>
      </c>
      <c r="AHG25" s="27">
        <f t="shared" si="692"/>
        <v>4</v>
      </c>
      <c r="AHH25" s="27">
        <f t="shared" si="693"/>
        <v>4</v>
      </c>
      <c r="AHI25" s="27">
        <f t="shared" si="694"/>
        <v>0</v>
      </c>
      <c r="AHJ25" s="27">
        <f t="shared" si="695"/>
        <v>4</v>
      </c>
      <c r="AHK25" s="27">
        <f t="shared" si="696"/>
        <v>0</v>
      </c>
      <c r="AHL25" s="27">
        <f t="shared" si="697"/>
        <v>0</v>
      </c>
      <c r="AHM25" s="27">
        <f t="shared" si="698"/>
        <v>4</v>
      </c>
      <c r="AHN25" s="27">
        <f t="shared" si="699"/>
        <v>0</v>
      </c>
      <c r="AHO25" s="27">
        <f t="shared" si="700"/>
        <v>0</v>
      </c>
      <c r="AHP25" s="27">
        <f t="shared" si="701"/>
        <v>0</v>
      </c>
      <c r="AHQ25" s="27">
        <f t="shared" si="702"/>
        <v>0</v>
      </c>
      <c r="AHR25" s="27">
        <f t="shared" si="703"/>
        <v>0</v>
      </c>
      <c r="AHS25" s="27">
        <f t="shared" si="704"/>
        <v>0</v>
      </c>
      <c r="AHT25" s="27">
        <f t="shared" si="705"/>
        <v>0</v>
      </c>
      <c r="AHU25" s="27">
        <f t="shared" si="706"/>
        <v>0</v>
      </c>
      <c r="AHV25" s="27">
        <f t="shared" si="707"/>
        <v>0</v>
      </c>
      <c r="AHW25" s="27">
        <f t="shared" si="708"/>
        <v>0</v>
      </c>
      <c r="AHX25" s="27">
        <f t="shared" si="709"/>
        <v>0</v>
      </c>
      <c r="AHY25" s="27">
        <f t="shared" si="710"/>
        <v>0</v>
      </c>
      <c r="AHZ25" s="27">
        <f t="shared" si="711"/>
        <v>0</v>
      </c>
      <c r="AIA25" s="27">
        <f t="shared" si="712"/>
        <v>0</v>
      </c>
      <c r="AIB25" s="27">
        <f t="shared" si="713"/>
        <v>0</v>
      </c>
      <c r="AIC25" s="27">
        <f t="shared" si="714"/>
        <v>0</v>
      </c>
      <c r="AID25" s="27">
        <f t="shared" si="715"/>
        <v>0</v>
      </c>
      <c r="AIE25" s="27">
        <f t="shared" si="716"/>
        <v>0</v>
      </c>
      <c r="AIF25" s="27">
        <f t="shared" si="717"/>
        <v>0</v>
      </c>
      <c r="AIG25" s="27">
        <f t="shared" si="718"/>
        <v>0</v>
      </c>
      <c r="AIH25" s="27">
        <f t="shared" si="719"/>
        <v>0</v>
      </c>
      <c r="AII25" s="27">
        <f t="shared" si="720"/>
        <v>0</v>
      </c>
      <c r="AIJ25" s="27">
        <f t="shared" si="721"/>
        <v>0</v>
      </c>
      <c r="AIK25" s="27">
        <f t="shared" si="722"/>
        <v>0</v>
      </c>
      <c r="AIL25" s="27">
        <f t="shared" si="723"/>
        <v>0</v>
      </c>
      <c r="AIM25" s="27">
        <f t="shared" si="724"/>
        <v>0</v>
      </c>
      <c r="AIN25" s="27">
        <f t="shared" si="725"/>
        <v>0</v>
      </c>
      <c r="AIO25" s="27">
        <f t="shared" si="726"/>
        <v>0</v>
      </c>
      <c r="AIP25" s="27">
        <f t="shared" si="727"/>
        <v>0</v>
      </c>
      <c r="AIQ25" s="27">
        <f t="shared" si="728"/>
        <v>0</v>
      </c>
      <c r="AIR25" s="27">
        <f t="shared" si="729"/>
        <v>0</v>
      </c>
      <c r="AIT25" s="27">
        <v>1</v>
      </c>
      <c r="AIU25" s="27">
        <v>1</v>
      </c>
      <c r="AIV25" s="27">
        <v>1</v>
      </c>
      <c r="AIW25" s="27">
        <f t="shared" si="730"/>
        <v>1</v>
      </c>
      <c r="AIX25" s="27">
        <f t="shared" si="731"/>
        <v>0</v>
      </c>
      <c r="AIY25" s="27">
        <f t="shared" si="732"/>
        <v>4</v>
      </c>
      <c r="AIZ25" s="27">
        <f t="shared" si="733"/>
        <v>0</v>
      </c>
      <c r="AJA25" s="27">
        <f t="shared" si="734"/>
        <v>0</v>
      </c>
      <c r="AJB25" s="27">
        <f t="shared" si="735"/>
        <v>2</v>
      </c>
      <c r="AJC25" s="27">
        <f t="shared" si="736"/>
        <v>1</v>
      </c>
      <c r="AJD25" s="27">
        <f t="shared" si="737"/>
        <v>0</v>
      </c>
      <c r="AJE25" s="27">
        <f t="shared" si="738"/>
        <v>0.5</v>
      </c>
      <c r="AJF25" s="27">
        <f t="shared" si="739"/>
        <v>1</v>
      </c>
      <c r="AJG25" s="27">
        <f t="shared" si="740"/>
        <v>0</v>
      </c>
      <c r="AJH25" s="27">
        <f t="shared" si="741"/>
        <v>0.5</v>
      </c>
      <c r="AJI25" s="27">
        <f t="shared" si="742"/>
        <v>1</v>
      </c>
      <c r="AJJ25" s="27">
        <f t="shared" si="743"/>
        <v>8</v>
      </c>
      <c r="AJK25" s="27">
        <f t="shared" si="744"/>
        <v>0</v>
      </c>
      <c r="AJL25" s="27">
        <f t="shared" si="745"/>
        <v>0</v>
      </c>
      <c r="AJM25" s="27">
        <f t="shared" si="746"/>
        <v>2</v>
      </c>
      <c r="AJN25" s="27">
        <f t="shared" si="747"/>
        <v>0</v>
      </c>
      <c r="AJO25" s="27">
        <f t="shared" si="748"/>
        <v>1</v>
      </c>
      <c r="AJP25" s="27">
        <f t="shared" si="749"/>
        <v>0</v>
      </c>
      <c r="AJQ25" s="27">
        <f t="shared" si="750"/>
        <v>1</v>
      </c>
      <c r="AJR25" s="27">
        <f t="shared" si="751"/>
        <v>8</v>
      </c>
      <c r="AJS25" s="27">
        <f t="shared" si="752"/>
        <v>0</v>
      </c>
      <c r="AJT25" s="27">
        <f t="shared" si="753"/>
        <v>4</v>
      </c>
      <c r="AJU25" s="27">
        <f t="shared" si="754"/>
        <v>4</v>
      </c>
      <c r="AJV25" s="27">
        <f t="shared" si="755"/>
        <v>0</v>
      </c>
      <c r="AJW25" s="27">
        <f t="shared" si="756"/>
        <v>2</v>
      </c>
      <c r="AJX25" s="27">
        <f t="shared" si="757"/>
        <v>8</v>
      </c>
      <c r="AJY25" s="27">
        <f t="shared" si="758"/>
        <v>0</v>
      </c>
      <c r="AJZ25" s="27">
        <f t="shared" si="759"/>
        <v>4</v>
      </c>
      <c r="AKA25" s="27">
        <f t="shared" si="760"/>
        <v>1</v>
      </c>
      <c r="AKB25" s="27">
        <f t="shared" si="761"/>
        <v>0</v>
      </c>
      <c r="AKC25" s="27">
        <f t="shared" si="762"/>
        <v>0.5</v>
      </c>
      <c r="AKD25" s="27">
        <f t="shared" si="763"/>
        <v>1</v>
      </c>
      <c r="AKE25" s="27">
        <f t="shared" si="764"/>
        <v>0</v>
      </c>
      <c r="AKF25" s="27">
        <f t="shared" si="765"/>
        <v>0</v>
      </c>
      <c r="AKG25" s="27">
        <f t="shared" si="766"/>
        <v>2</v>
      </c>
      <c r="AKH25" s="27">
        <f t="shared" si="767"/>
        <v>0</v>
      </c>
      <c r="AKI25" s="27">
        <f t="shared" si="768"/>
        <v>0</v>
      </c>
      <c r="AKJ25" s="27">
        <f t="shared" si="769"/>
        <v>2</v>
      </c>
      <c r="AKK25" s="27">
        <f t="shared" si="770"/>
        <v>0</v>
      </c>
      <c r="AKL25" s="27">
        <f t="shared" si="771"/>
        <v>1</v>
      </c>
      <c r="AKM25" s="27">
        <f t="shared" si="772"/>
        <v>1</v>
      </c>
      <c r="AKN25" s="27">
        <f t="shared" si="773"/>
        <v>0</v>
      </c>
      <c r="AKO25" s="27">
        <f t="shared" si="774"/>
        <v>0.5</v>
      </c>
      <c r="AKP25" s="27">
        <f t="shared" si="775"/>
        <v>0</v>
      </c>
      <c r="AKQ25" s="27">
        <f t="shared" si="776"/>
        <v>0</v>
      </c>
      <c r="AKR25" s="27">
        <f t="shared" si="777"/>
        <v>0.25</v>
      </c>
      <c r="AKS25" s="27">
        <f t="shared" si="778"/>
        <v>0</v>
      </c>
      <c r="AKT25" s="27">
        <f t="shared" si="779"/>
        <v>0</v>
      </c>
      <c r="AKU25" s="27">
        <f t="shared" si="780"/>
        <v>0</v>
      </c>
      <c r="AKV25" s="27">
        <f t="shared" si="781"/>
        <v>0</v>
      </c>
      <c r="AKW25" s="27">
        <f t="shared" si="782"/>
        <v>0</v>
      </c>
      <c r="AKX25" s="27">
        <f t="shared" si="783"/>
        <v>0</v>
      </c>
      <c r="AKY25" s="27">
        <f t="shared" si="784"/>
        <v>0</v>
      </c>
      <c r="AKZ25" s="27">
        <f t="shared" si="785"/>
        <v>0</v>
      </c>
      <c r="ALA25" s="27">
        <f t="shared" si="786"/>
        <v>0</v>
      </c>
      <c r="ALB25" s="27">
        <f t="shared" si="787"/>
        <v>0</v>
      </c>
      <c r="ALC25" s="27">
        <f t="shared" si="788"/>
        <v>0</v>
      </c>
      <c r="ALD25" s="27">
        <f t="shared" si="789"/>
        <v>0</v>
      </c>
      <c r="ALE25" s="27">
        <f t="shared" si="790"/>
        <v>0</v>
      </c>
      <c r="ALF25" s="27">
        <f t="shared" si="791"/>
        <v>0</v>
      </c>
      <c r="ALG25" s="27">
        <f t="shared" si="792"/>
        <v>0</v>
      </c>
      <c r="ALH25" s="27">
        <f t="shared" si="793"/>
        <v>0</v>
      </c>
      <c r="ALI25" s="27">
        <f t="shared" si="794"/>
        <v>0</v>
      </c>
      <c r="ALJ25" s="27">
        <f t="shared" si="795"/>
        <v>0</v>
      </c>
      <c r="ALK25" s="27">
        <f t="shared" si="796"/>
        <v>0</v>
      </c>
      <c r="ALL25" s="27">
        <f t="shared" si="797"/>
        <v>0</v>
      </c>
      <c r="ALM25" s="27">
        <f t="shared" si="798"/>
        <v>0</v>
      </c>
      <c r="ALN25" s="27">
        <f t="shared" si="799"/>
        <v>0</v>
      </c>
      <c r="ALO25" s="27">
        <f t="shared" si="800"/>
        <v>0</v>
      </c>
      <c r="ALP25" s="27">
        <f t="shared" si="801"/>
        <v>0</v>
      </c>
      <c r="ALQ25" s="27">
        <f t="shared" si="802"/>
        <v>0</v>
      </c>
      <c r="ALR25" s="27">
        <f t="shared" si="803"/>
        <v>0</v>
      </c>
      <c r="ALS25" s="27">
        <f t="shared" si="804"/>
        <v>0</v>
      </c>
      <c r="ALT25" s="27">
        <f t="shared" si="805"/>
        <v>0</v>
      </c>
      <c r="ALU25" s="27">
        <f t="shared" si="806"/>
        <v>0</v>
      </c>
      <c r="ALV25" s="27">
        <f t="shared" si="807"/>
        <v>0</v>
      </c>
      <c r="ALW25" s="27">
        <f t="shared" si="808"/>
        <v>0</v>
      </c>
      <c r="AMK25" s="28">
        <v>1937</v>
      </c>
      <c r="AML25" s="28">
        <f t="shared" si="809"/>
        <v>1937</v>
      </c>
      <c r="AMN25" s="28">
        <v>1840</v>
      </c>
      <c r="AMO25" s="27" t="str">
        <f t="shared" si="810"/>
        <v>1849</v>
      </c>
      <c r="AMP25" s="27" t="str">
        <f t="shared" si="811"/>
        <v>1858</v>
      </c>
      <c r="AMQ25" s="27" t="str">
        <f t="shared" si="812"/>
        <v>1848</v>
      </c>
      <c r="AMR25" s="27" t="str">
        <f t="shared" si="813"/>
        <v>1866</v>
      </c>
      <c r="AMS25" s="27" t="str">
        <f t="shared" si="814"/>
        <v>1866</v>
      </c>
      <c r="AMT25" s="27" t="str">
        <f t="shared" si="815"/>
        <v>1876</v>
      </c>
      <c r="AMU25" s="27" t="str">
        <f t="shared" si="816"/>
        <v>1876</v>
      </c>
      <c r="AMV25" s="27" t="str">
        <f t="shared" si="817"/>
        <v>1876</v>
      </c>
      <c r="AMW25" s="27" t="str">
        <f t="shared" si="818"/>
        <v>1870</v>
      </c>
      <c r="AMX25" s="27" t="str">
        <f t="shared" si="819"/>
        <v>1850</v>
      </c>
      <c r="AMY25" s="27" t="str">
        <f t="shared" si="820"/>
        <v>1850</v>
      </c>
      <c r="AMZ25" s="27" t="str">
        <f t="shared" si="821"/>
        <v>1866</v>
      </c>
      <c r="ANA25" s="27" t="str">
        <f t="shared" si="822"/>
        <v>1845</v>
      </c>
      <c r="ANB25" s="27" t="str">
        <f t="shared" si="823"/>
        <v>1845</v>
      </c>
      <c r="ANC25" s="27" t="str">
        <f t="shared" si="824"/>
        <v>1852</v>
      </c>
      <c r="AND25" s="27" t="str">
        <f t="shared" si="825"/>
        <v>1879</v>
      </c>
      <c r="ANE25" s="27" t="str">
        <f t="shared" si="826"/>
        <v>1859</v>
      </c>
      <c r="ANF25" s="27" t="str">
        <f t="shared" si="827"/>
        <v>1859</v>
      </c>
      <c r="ANG25" s="27" t="str">
        <f t="shared" si="828"/>
        <v>1859</v>
      </c>
      <c r="ANH25" s="27" t="str">
        <f t="shared" si="829"/>
        <v>1827</v>
      </c>
      <c r="ANI25" s="27" t="str">
        <f t="shared" si="830"/>
        <v>1827</v>
      </c>
      <c r="ANJ25" s="27" t="str">
        <f t="shared" si="831"/>
        <v>1851</v>
      </c>
      <c r="ANK25" s="27" t="str">
        <f t="shared" si="832"/>
        <v>1851</v>
      </c>
      <c r="ANL25" s="27" t="str">
        <f t="shared" si="833"/>
        <v>1840</v>
      </c>
      <c r="ANM25" s="27" t="str">
        <f t="shared" si="834"/>
        <v>1831</v>
      </c>
      <c r="ANN25" s="27" t="str">
        <f t="shared" si="835"/>
        <v>1831</v>
      </c>
      <c r="ANO25" s="27" t="str">
        <f t="shared" si="836"/>
        <v>1843</v>
      </c>
      <c r="ANP25" s="27" t="str">
        <f t="shared" si="837"/>
        <v>1833</v>
      </c>
      <c r="ANQ25" s="27" t="str">
        <f t="shared" si="838"/>
        <v>1833</v>
      </c>
      <c r="ANR25" s="27" t="str">
        <f t="shared" si="839"/>
        <v>1842</v>
      </c>
      <c r="ANS25" s="27" t="str">
        <f t="shared" si="840"/>
        <v>1828</v>
      </c>
      <c r="ANT25" s="27" t="str">
        <f t="shared" si="841"/>
        <v>1828</v>
      </c>
      <c r="ANU25" s="27" t="str">
        <f t="shared" si="842"/>
        <v>1845</v>
      </c>
      <c r="ANV25" s="27" t="str">
        <f t="shared" si="843"/>
        <v>1864</v>
      </c>
      <c r="ANW25" s="27" t="str">
        <f t="shared" si="844"/>
        <v>1864</v>
      </c>
      <c r="ANX25" s="27" t="str">
        <f t="shared" si="845"/>
        <v>1884</v>
      </c>
      <c r="ANY25" s="27" t="str">
        <f t="shared" si="846"/>
        <v>1907</v>
      </c>
      <c r="ANZ25" s="27" t="str">
        <f t="shared" si="847"/>
        <v>1907</v>
      </c>
      <c r="AOA25" s="27" t="str">
        <f t="shared" si="848"/>
        <v>1907</v>
      </c>
      <c r="AOB25" s="27" t="str">
        <f t="shared" si="849"/>
        <v>1943</v>
      </c>
      <c r="AOC25" s="27" t="str">
        <f t="shared" si="850"/>
        <v>1943</v>
      </c>
      <c r="AOD25" s="27" t="str">
        <f t="shared" si="851"/>
        <v>1943</v>
      </c>
      <c r="AOE25" s="27" t="str">
        <f t="shared" si="852"/>
        <v>1924</v>
      </c>
      <c r="AOF25" s="27" t="str">
        <f t="shared" si="853"/>
        <v>1924</v>
      </c>
      <c r="AOG25" s="27" t="str">
        <f t="shared" si="854"/>
        <v>1911</v>
      </c>
      <c r="AOH25" s="27" t="str">
        <f t="shared" si="855"/>
        <v>1934</v>
      </c>
      <c r="AOI25" s="27" t="str">
        <f t="shared" si="856"/>
        <v>1934</v>
      </c>
      <c r="AOJ25" s="27" t="str">
        <f t="shared" si="857"/>
        <v>1950</v>
      </c>
      <c r="AOK25" s="27" t="str">
        <f t="shared" si="858"/>
        <v>1950</v>
      </c>
      <c r="AOL25" s="27" t="str">
        <f t="shared" si="859"/>
        <v>1950</v>
      </c>
      <c r="AOM25" s="27" t="str">
        <f t="shared" si="860"/>
        <v>1937</v>
      </c>
      <c r="AON25" s="27" t="str">
        <f t="shared" si="861"/>
        <v>1937</v>
      </c>
      <c r="AOO25" s="27" t="str">
        <f t="shared" si="862"/>
        <v>1937</v>
      </c>
      <c r="AOP25" s="27" t="str">
        <f t="shared" si="863"/>
        <v>1937</v>
      </c>
      <c r="AOQ25" s="27" t="str">
        <f t="shared" si="864"/>
        <v>1937</v>
      </c>
      <c r="AOR25" s="27" t="str">
        <f t="shared" si="865"/>
        <v>1937</v>
      </c>
      <c r="AOS25" s="27" t="str">
        <f t="shared" si="866"/>
        <v>1937</v>
      </c>
      <c r="AOT25" s="27" t="str">
        <f t="shared" si="867"/>
        <v>1937</v>
      </c>
      <c r="AOU25" s="27" t="str">
        <f t="shared" si="868"/>
        <v>1937</v>
      </c>
      <c r="AOV25" s="27" t="str">
        <f t="shared" si="869"/>
        <v>1937</v>
      </c>
      <c r="AOW25" s="27" t="str">
        <f t="shared" si="870"/>
        <v>1937</v>
      </c>
      <c r="AOX25" s="27" t="str">
        <f t="shared" si="871"/>
        <v>1937</v>
      </c>
      <c r="AOY25" s="27" t="str">
        <f t="shared" si="872"/>
        <v>1937</v>
      </c>
      <c r="AOZ25" s="27" t="str">
        <f t="shared" si="873"/>
        <v>1937</v>
      </c>
      <c r="APA25" s="27" t="str">
        <f t="shared" si="874"/>
        <v>1937</v>
      </c>
      <c r="APB25" s="27" t="str">
        <f t="shared" si="875"/>
        <v>1937</v>
      </c>
      <c r="APC25" s="27" t="str">
        <f t="shared" si="876"/>
        <v>1937</v>
      </c>
      <c r="APD25" s="27" t="str">
        <f t="shared" si="877"/>
        <v>1937</v>
      </c>
      <c r="APE25" s="27" t="str">
        <f t="shared" si="878"/>
        <v>1937</v>
      </c>
      <c r="APF25" s="27" t="str">
        <f t="shared" si="879"/>
        <v>1937</v>
      </c>
      <c r="APG25" s="27" t="str">
        <f t="shared" si="880"/>
        <v>1937</v>
      </c>
      <c r="APH25" s="27" t="str">
        <f t="shared" si="881"/>
        <v>1937</v>
      </c>
      <c r="API25" s="27" t="str">
        <f t="shared" si="882"/>
        <v>1937</v>
      </c>
      <c r="APJ25" s="27" t="str">
        <f t="shared" si="883"/>
        <v>1937</v>
      </c>
      <c r="APK25" s="27" t="str">
        <f t="shared" si="884"/>
        <v>1937</v>
      </c>
      <c r="APL25" s="27" t="str">
        <f t="shared" si="885"/>
        <v>1937</v>
      </c>
      <c r="APM25" s="27" t="str">
        <f t="shared" si="886"/>
        <v>1937</v>
      </c>
      <c r="APN25" s="27" t="str">
        <f t="shared" si="887"/>
        <v>1937</v>
      </c>
      <c r="APO25" s="27" t="str">
        <f t="shared" si="888"/>
        <v>1937</v>
      </c>
      <c r="APP25" s="27" t="str">
        <f t="shared" si="889"/>
        <v>1937</v>
      </c>
      <c r="APQ25" s="27" t="str">
        <f t="shared" si="890"/>
        <v>1937</v>
      </c>
      <c r="APR25" s="27" t="str">
        <f t="shared" si="891"/>
        <v>1937</v>
      </c>
    </row>
    <row r="26" spans="1:1022 1025:1110" x14ac:dyDescent="0.35">
      <c r="A26" s="27">
        <v>1</v>
      </c>
      <c r="B26" s="83" t="s">
        <v>150</v>
      </c>
      <c r="C26" s="91">
        <f>VLOOKUP(A26, Rankings!$A$2:$AN$129, 40, FALSE)</f>
        <v>24</v>
      </c>
      <c r="D26" s="25" t="s">
        <v>367</v>
      </c>
      <c r="I26" s="29">
        <f t="shared" si="0"/>
        <v>21</v>
      </c>
      <c r="L26" s="27" t="s">
        <v>2355</v>
      </c>
      <c r="M26" s="27" t="s">
        <v>2642</v>
      </c>
      <c r="N26" s="27" t="s">
        <v>2894</v>
      </c>
      <c r="O26" s="27" t="s">
        <v>24</v>
      </c>
      <c r="P26" s="27" t="s">
        <v>24</v>
      </c>
      <c r="Q26" s="27" t="s">
        <v>3157</v>
      </c>
      <c r="R26" s="27" t="s">
        <v>3594</v>
      </c>
      <c r="S26" s="27" t="s">
        <v>24</v>
      </c>
      <c r="T26" s="27" t="s">
        <v>3745</v>
      </c>
      <c r="U26" s="27" t="s">
        <v>3975</v>
      </c>
      <c r="V26" s="27" t="s">
        <v>24</v>
      </c>
      <c r="W26" s="27" t="s">
        <v>4138</v>
      </c>
      <c r="X26" s="27" t="s">
        <v>4367</v>
      </c>
      <c r="Y26" s="27" t="s">
        <v>24</v>
      </c>
      <c r="Z26" s="27" t="s">
        <v>4560</v>
      </c>
      <c r="AA26" s="27" t="s">
        <v>4715</v>
      </c>
      <c r="AB26" s="27" t="s">
        <v>24</v>
      </c>
      <c r="AC26" s="27" t="s">
        <v>24</v>
      </c>
      <c r="AD26" s="27" t="s">
        <v>4939</v>
      </c>
      <c r="AE26" s="27" t="s">
        <v>24</v>
      </c>
      <c r="AF26" s="27" t="s">
        <v>5117</v>
      </c>
      <c r="AG26" s="27" t="s">
        <v>5247</v>
      </c>
      <c r="AH26" s="27" t="s">
        <v>5305</v>
      </c>
      <c r="AI26" s="27" t="s">
        <v>24</v>
      </c>
      <c r="AJ26" s="27" t="s">
        <v>5547</v>
      </c>
      <c r="AK26" s="27" t="s">
        <v>24</v>
      </c>
      <c r="AL26" s="27" t="s">
        <v>5772</v>
      </c>
      <c r="AM26" s="27" t="s">
        <v>5915</v>
      </c>
      <c r="AN26" s="27" t="s">
        <v>5981</v>
      </c>
      <c r="AO26" s="27" t="s">
        <v>6120</v>
      </c>
      <c r="AP26" s="27" t="s">
        <v>6236</v>
      </c>
      <c r="AQ26" s="27" t="s">
        <v>6267</v>
      </c>
      <c r="AR26" s="27" t="s">
        <v>6464</v>
      </c>
      <c r="AS26" s="27" t="s">
        <v>6532</v>
      </c>
      <c r="AT26" s="27" t="s">
        <v>6557</v>
      </c>
      <c r="AU26" s="27" t="s">
        <v>6776</v>
      </c>
      <c r="AV26" s="27" t="s">
        <v>6934</v>
      </c>
      <c r="AW26" s="27" t="s">
        <v>24</v>
      </c>
      <c r="AX26" s="27" t="s">
        <v>6957</v>
      </c>
      <c r="AY26" s="27" t="s">
        <v>7048</v>
      </c>
      <c r="AZ26" s="27" t="s">
        <v>24</v>
      </c>
      <c r="BA26" s="27" t="s">
        <v>7114</v>
      </c>
      <c r="BB26" s="27" t="s">
        <v>24</v>
      </c>
      <c r="BC26" s="27" t="s">
        <v>24</v>
      </c>
      <c r="BD26" s="27" t="s">
        <v>7147</v>
      </c>
      <c r="BE26" s="27" t="s">
        <v>24</v>
      </c>
      <c r="BF26" s="27" t="s">
        <v>24</v>
      </c>
      <c r="BG26" s="27" t="s">
        <v>24</v>
      </c>
      <c r="BH26" s="27" t="s">
        <v>24</v>
      </c>
      <c r="BI26" s="27" t="s">
        <v>24</v>
      </c>
      <c r="BJ26" s="27" t="s">
        <v>24</v>
      </c>
      <c r="BK26" s="27" t="s">
        <v>24</v>
      </c>
      <c r="BL26" s="27" t="s">
        <v>24</v>
      </c>
      <c r="BM26" s="27" t="s">
        <v>24</v>
      </c>
      <c r="BN26" s="27" t="s">
        <v>24</v>
      </c>
      <c r="BO26" s="27" t="s">
        <v>24</v>
      </c>
      <c r="BP26" s="27" t="s">
        <v>24</v>
      </c>
      <c r="BQ26" s="27" t="s">
        <v>24</v>
      </c>
      <c r="BR26" s="27" t="s">
        <v>24</v>
      </c>
      <c r="BS26" s="27" t="s">
        <v>24</v>
      </c>
      <c r="BT26" s="27" t="s">
        <v>24</v>
      </c>
      <c r="BU26" s="27" t="s">
        <v>24</v>
      </c>
      <c r="BV26" s="27" t="s">
        <v>24</v>
      </c>
      <c r="BW26" s="27" t="s">
        <v>24</v>
      </c>
      <c r="BX26" s="27" t="s">
        <v>24</v>
      </c>
      <c r="BY26" s="27" t="s">
        <v>24</v>
      </c>
      <c r="BZ26" s="27" t="s">
        <v>24</v>
      </c>
      <c r="CA26" s="27" t="s">
        <v>24</v>
      </c>
      <c r="CB26" s="27" t="s">
        <v>24</v>
      </c>
      <c r="CC26" s="27" t="s">
        <v>24</v>
      </c>
      <c r="CD26" s="27" t="s">
        <v>24</v>
      </c>
      <c r="CE26" s="27" t="s">
        <v>24</v>
      </c>
      <c r="CF26" s="27" t="s">
        <v>24</v>
      </c>
      <c r="CG26" s="27" t="s">
        <v>24</v>
      </c>
      <c r="CH26" s="27" t="s">
        <v>24</v>
      </c>
      <c r="CI26" s="27" t="s">
        <v>24</v>
      </c>
      <c r="CJ26" s="27" t="s">
        <v>24</v>
      </c>
      <c r="CK26" s="27" t="s">
        <v>24</v>
      </c>
      <c r="CL26" s="27" t="s">
        <v>24</v>
      </c>
      <c r="CM26" s="27" t="s">
        <v>24</v>
      </c>
      <c r="CN26" s="27" t="s">
        <v>24</v>
      </c>
      <c r="CO26" s="27" t="s">
        <v>24</v>
      </c>
      <c r="CQ26" s="28">
        <f t="shared" si="1"/>
        <v>5</v>
      </c>
      <c r="CR26" s="28">
        <f t="shared" si="2"/>
        <v>1</v>
      </c>
      <c r="CS26" s="28">
        <f t="shared" si="3"/>
        <v>3</v>
      </c>
      <c r="CT26" s="28">
        <f t="shared" si="4"/>
        <v>3</v>
      </c>
      <c r="CU26" s="28">
        <f t="shared" si="5"/>
        <v>4</v>
      </c>
      <c r="CV26" s="28">
        <f t="shared" si="6"/>
        <v>0</v>
      </c>
      <c r="CW26" s="28">
        <f t="shared" si="7"/>
        <v>2</v>
      </c>
      <c r="CX26" s="28">
        <f t="shared" si="8"/>
        <v>3</v>
      </c>
      <c r="CY26" s="28">
        <f t="shared" si="9"/>
        <v>3</v>
      </c>
      <c r="CZ26" s="28">
        <f t="shared" si="10"/>
        <v>3</v>
      </c>
      <c r="DA26" s="28">
        <f t="shared" si="11"/>
        <v>3</v>
      </c>
      <c r="DB26" s="28">
        <f t="shared" si="12"/>
        <v>3</v>
      </c>
      <c r="DC26" s="28">
        <f t="shared" si="13"/>
        <v>2</v>
      </c>
      <c r="DD26" s="28">
        <f t="shared" si="14"/>
        <v>1</v>
      </c>
      <c r="DE26" s="28">
        <f t="shared" si="15"/>
        <v>0</v>
      </c>
      <c r="DF26" s="28">
        <f t="shared" si="16"/>
        <v>1</v>
      </c>
      <c r="DG26" s="28">
        <f t="shared" si="17"/>
        <v>1</v>
      </c>
      <c r="DH26" s="28">
        <f t="shared" si="18"/>
        <v>0</v>
      </c>
      <c r="DI26" s="28">
        <f t="shared" si="19"/>
        <v>1</v>
      </c>
      <c r="DJ26" s="28">
        <f t="shared" si="20"/>
        <v>1</v>
      </c>
      <c r="DK26" s="28">
        <f t="shared" si="21"/>
        <v>0</v>
      </c>
      <c r="DL26" s="28">
        <f t="shared" si="22"/>
        <v>0</v>
      </c>
      <c r="DM26" s="28">
        <f t="shared" si="23"/>
        <v>0</v>
      </c>
      <c r="DN26" s="28">
        <f t="shared" si="24"/>
        <v>0</v>
      </c>
      <c r="DO26" s="28">
        <f t="shared" si="25"/>
        <v>10</v>
      </c>
      <c r="DP26" s="28">
        <f t="shared" si="26"/>
        <v>9</v>
      </c>
      <c r="DR26">
        <f t="shared" si="27"/>
        <v>1</v>
      </c>
      <c r="DS26">
        <f t="shared" si="28"/>
        <v>1</v>
      </c>
      <c r="DT26">
        <f t="shared" si="29"/>
        <v>4</v>
      </c>
      <c r="DU26">
        <f t="shared" si="30"/>
        <v>0</v>
      </c>
      <c r="DV26">
        <f t="shared" si="31"/>
        <v>0</v>
      </c>
      <c r="DW26">
        <f t="shared" si="32"/>
        <v>1</v>
      </c>
      <c r="DX26">
        <f t="shared" si="33"/>
        <v>8</v>
      </c>
      <c r="DY26">
        <f t="shared" si="34"/>
        <v>0</v>
      </c>
      <c r="DZ26">
        <f t="shared" si="35"/>
        <v>3</v>
      </c>
      <c r="EA26">
        <f t="shared" si="36"/>
        <v>5</v>
      </c>
      <c r="EB26">
        <f t="shared" si="37"/>
        <v>0</v>
      </c>
      <c r="EC26">
        <f t="shared" si="38"/>
        <v>4</v>
      </c>
      <c r="ED26">
        <f t="shared" si="39"/>
        <v>7</v>
      </c>
      <c r="EE26">
        <f t="shared" si="40"/>
        <v>0</v>
      </c>
      <c r="EF26">
        <f t="shared" si="41"/>
        <v>1</v>
      </c>
      <c r="EG26">
        <f t="shared" si="42"/>
        <v>5</v>
      </c>
      <c r="EH26">
        <f t="shared" si="43"/>
        <v>0</v>
      </c>
      <c r="EI26">
        <f t="shared" si="44"/>
        <v>0</v>
      </c>
      <c r="EJ26">
        <f t="shared" si="45"/>
        <v>6</v>
      </c>
      <c r="EK26">
        <f t="shared" si="46"/>
        <v>0</v>
      </c>
      <c r="EL26">
        <f t="shared" si="47"/>
        <v>2</v>
      </c>
      <c r="EM26">
        <f t="shared" si="48"/>
        <v>7</v>
      </c>
      <c r="EN26">
        <f t="shared" si="49"/>
        <v>9</v>
      </c>
      <c r="EO26">
        <f t="shared" si="50"/>
        <v>0</v>
      </c>
      <c r="EP26">
        <f t="shared" si="51"/>
        <v>5</v>
      </c>
      <c r="EQ26">
        <f t="shared" si="52"/>
        <v>0</v>
      </c>
      <c r="ER26">
        <f t="shared" si="53"/>
        <v>1</v>
      </c>
      <c r="ES26">
        <f t="shared" si="54"/>
        <v>8</v>
      </c>
      <c r="ET26">
        <f t="shared" si="55"/>
        <v>9</v>
      </c>
      <c r="EU26">
        <f t="shared" si="56"/>
        <v>3</v>
      </c>
      <c r="EV26">
        <f t="shared" si="57"/>
        <v>6</v>
      </c>
      <c r="EW26">
        <f t="shared" si="58"/>
        <v>10</v>
      </c>
      <c r="EX26">
        <f t="shared" si="59"/>
        <v>3</v>
      </c>
      <c r="EY26">
        <f t="shared" si="60"/>
        <v>7</v>
      </c>
      <c r="EZ26">
        <f t="shared" si="61"/>
        <v>12</v>
      </c>
      <c r="FA26">
        <f t="shared" si="62"/>
        <v>4</v>
      </c>
      <c r="FB26">
        <f t="shared" si="63"/>
        <v>6</v>
      </c>
      <c r="FC26">
        <f t="shared" si="64"/>
        <v>0</v>
      </c>
      <c r="FD26">
        <f t="shared" si="65"/>
        <v>15</v>
      </c>
      <c r="FE26">
        <f t="shared" si="66"/>
        <v>8</v>
      </c>
      <c r="FF26">
        <f t="shared" si="67"/>
        <v>0</v>
      </c>
      <c r="FG26">
        <f t="shared" si="68"/>
        <v>13</v>
      </c>
      <c r="FH26">
        <f t="shared" si="69"/>
        <v>0</v>
      </c>
      <c r="FI26">
        <f t="shared" si="70"/>
        <v>0</v>
      </c>
      <c r="FJ26">
        <f t="shared" si="71"/>
        <v>16</v>
      </c>
      <c r="FK26">
        <f t="shared" si="72"/>
        <v>0</v>
      </c>
      <c r="FL26">
        <f t="shared" si="73"/>
        <v>0</v>
      </c>
      <c r="FM26">
        <f t="shared" si="74"/>
        <v>0</v>
      </c>
      <c r="FN26">
        <f t="shared" si="75"/>
        <v>0</v>
      </c>
      <c r="FO26">
        <f t="shared" si="76"/>
        <v>0</v>
      </c>
      <c r="FP26">
        <f t="shared" si="77"/>
        <v>0</v>
      </c>
      <c r="FQ26">
        <f t="shared" si="78"/>
        <v>0</v>
      </c>
      <c r="FR26">
        <f t="shared" si="79"/>
        <v>0</v>
      </c>
      <c r="FS26">
        <f t="shared" si="80"/>
        <v>0</v>
      </c>
      <c r="FT26">
        <f t="shared" si="81"/>
        <v>0</v>
      </c>
      <c r="FU26">
        <f t="shared" si="82"/>
        <v>0</v>
      </c>
      <c r="FV26">
        <f t="shared" si="83"/>
        <v>0</v>
      </c>
      <c r="FW26">
        <f t="shared" si="84"/>
        <v>0</v>
      </c>
      <c r="FX26">
        <f t="shared" si="85"/>
        <v>0</v>
      </c>
      <c r="FY26">
        <f t="shared" si="86"/>
        <v>0</v>
      </c>
      <c r="FZ26">
        <f t="shared" si="87"/>
        <v>0</v>
      </c>
      <c r="GA26">
        <f t="shared" si="88"/>
        <v>0</v>
      </c>
      <c r="GB26">
        <f t="shared" si="89"/>
        <v>0</v>
      </c>
      <c r="GC26">
        <f t="shared" si="90"/>
        <v>0</v>
      </c>
      <c r="GD26">
        <f t="shared" si="91"/>
        <v>0</v>
      </c>
      <c r="GE26">
        <f t="shared" si="92"/>
        <v>0</v>
      </c>
      <c r="GF26">
        <f t="shared" si="93"/>
        <v>0</v>
      </c>
      <c r="GG26">
        <f t="shared" si="94"/>
        <v>0</v>
      </c>
      <c r="GH26">
        <f t="shared" si="95"/>
        <v>0</v>
      </c>
      <c r="GI26">
        <f t="shared" si="96"/>
        <v>0</v>
      </c>
      <c r="GJ26">
        <f t="shared" si="97"/>
        <v>0</v>
      </c>
      <c r="GK26">
        <f t="shared" si="98"/>
        <v>0</v>
      </c>
      <c r="GL26">
        <f t="shared" si="99"/>
        <v>0</v>
      </c>
      <c r="GM26">
        <f t="shared" si="100"/>
        <v>0</v>
      </c>
      <c r="GN26">
        <f t="shared" si="101"/>
        <v>0</v>
      </c>
      <c r="GO26">
        <f t="shared" si="102"/>
        <v>0</v>
      </c>
      <c r="GP26">
        <f t="shared" si="103"/>
        <v>0</v>
      </c>
      <c r="GQ26">
        <f t="shared" si="104"/>
        <v>0</v>
      </c>
      <c r="GR26">
        <f t="shared" si="105"/>
        <v>0</v>
      </c>
      <c r="GS26">
        <f t="shared" si="106"/>
        <v>0</v>
      </c>
      <c r="GT26">
        <f t="shared" si="107"/>
        <v>0</v>
      </c>
      <c r="GU26">
        <f t="shared" si="108"/>
        <v>0</v>
      </c>
      <c r="GW26" s="28">
        <f t="shared" si="109"/>
        <v>6.7026743172717023</v>
      </c>
      <c r="GX26" s="28">
        <f t="shared" si="110"/>
        <v>8.8452106950595084</v>
      </c>
      <c r="GY26" s="28">
        <f t="shared" si="111"/>
        <v>3.1424391897337971</v>
      </c>
      <c r="GZ26" s="28">
        <f t="shared" si="112"/>
        <v>2.0980501311776951</v>
      </c>
      <c r="HA26" s="28">
        <f t="shared" si="113"/>
        <v>0</v>
      </c>
      <c r="HB26" s="28">
        <f t="shared" si="114"/>
        <v>13.320347608336132</v>
      </c>
      <c r="HC26" s="28">
        <f t="shared" si="115"/>
        <v>0.55984324671124719</v>
      </c>
      <c r="HE26">
        <f>IFERROR(VLOOKUP(_xlfn.NUMBERVALUE(MID(L26, SEARCH("!", L26)+1, SEARCH("+", L26)-SEARCH("!", L26)-1)), Rankings!$A$2:$BK$129, 63, FALSE),0)</f>
        <v>0.46413771846081514</v>
      </c>
      <c r="HF26">
        <f>IFERROR(VLOOKUP(_xlfn.NUMBERVALUE(MID(M26, SEARCH("!", M26)+1, SEARCH("+", M26)-SEARCH("!", M26)-1)), Rankings!$A$2:$BK$129, 63, FALSE),0)</f>
        <v>0.89976634284048129</v>
      </c>
      <c r="HG26">
        <f>IFERROR(VLOOKUP(_xlfn.NUMBERVALUE(MID(N26, SEARCH("!", N26)+1, SEARCH("+", N26)-SEARCH("!", N26)-1)), Rankings!$A$2:$BK$129, 63, FALSE),0)</f>
        <v>0.75033377919569333</v>
      </c>
      <c r="HH26">
        <f>IFERROR(VLOOKUP(_xlfn.NUMBERVALUE(MID(O26, SEARCH("!", O26)+1, SEARCH("+", O26)-SEARCH("!", O26)-1)), Rankings!$A$2:$BK$129, 63, FALSE),0)</f>
        <v>0</v>
      </c>
      <c r="HI26">
        <f>IFERROR(VLOOKUP(_xlfn.NUMBERVALUE(MID(P26, SEARCH("!", P26)+1, SEARCH("+", P26)-SEARCH("!", P26)-1)), Rankings!$A$2:$BK$129, 63, FALSE),0)</f>
        <v>0</v>
      </c>
      <c r="HJ26">
        <f>IFERROR(VLOOKUP(_xlfn.NUMBERVALUE(MID(Q26, SEARCH("!", Q26)+1, SEARCH("+", Q26)-SEARCH("!", Q26)-1)), Rankings!$A$2:$BK$129, 63, FALSE),0)</f>
        <v>0.54003685840701343</v>
      </c>
      <c r="HK26">
        <f>IFERROR(VLOOKUP(_xlfn.NUMBERVALUE(MID(R26, SEARCH("!", R26)+1, SEARCH("+", R26)-SEARCH("!", R26)-1)), Rankings!$A$2:$BK$129, 63, FALSE),0)</f>
        <v>0.84785933157695315</v>
      </c>
      <c r="HL26">
        <f>IFERROR(VLOOKUP(_xlfn.NUMBERVALUE(MID(S26, SEARCH("!", S26)+1, SEARCH("+", S26)-SEARCH("!", S26)-1)), Rankings!$A$2:$BK$129, 63, FALSE),0)</f>
        <v>0</v>
      </c>
      <c r="HM26">
        <f>IFERROR(VLOOKUP(_xlfn.NUMBERVALUE(MID(T26, SEARCH("!", T26)+1, SEARCH("+", T26)-SEARCH("!", T26)-1)), Rankings!$A$2:$BK$129, 63, FALSE),0)</f>
        <v>0.55834743493300543</v>
      </c>
      <c r="HN26">
        <f>IFERROR(VLOOKUP(_xlfn.NUMBERVALUE(MID(U26, SEARCH("!", U26)+1, SEARCH("+", U26)-SEARCH("!", U26)-1)), Rankings!$A$2:$BK$129, 63, FALSE),0)</f>
        <v>0.61642495585460211</v>
      </c>
      <c r="HO26">
        <f>IFERROR(VLOOKUP(_xlfn.NUMBERVALUE(MID(V26, SEARCH("!", V26)+1, SEARCH("+", V26)-SEARCH("!", V26)-1)), Rankings!$A$2:$BK$129, 63, FALSE),0)</f>
        <v>0</v>
      </c>
      <c r="HP26">
        <f>IFERROR(VLOOKUP(_xlfn.NUMBERVALUE(MID(W26, SEARCH("!", W26)+1, SEARCH("+", W26)-SEARCH("!", W26)-1)), Rankings!$A$2:$BK$129, 63, FALSE),0)</f>
        <v>0.57377818445367612</v>
      </c>
      <c r="HQ26">
        <f>IFERROR(VLOOKUP(_xlfn.NUMBERVALUE(MID(X26, SEARCH("!", X26)+1, SEARCH("+", X26)-SEARCH("!", X26)-1)), Rankings!$A$2:$BK$129, 63, FALSE),0)</f>
        <v>0.2146882130122317</v>
      </c>
      <c r="HR26">
        <f>IFERROR(VLOOKUP(_xlfn.NUMBERVALUE(MID(Y26, SEARCH("!", Y26)+1, SEARCH("+", Y26)-SEARCH("!", Y26)-1)), Rankings!$A$2:$BK$129, 63, FALSE),0)</f>
        <v>0</v>
      </c>
      <c r="HS26">
        <f>IFERROR(VLOOKUP(_xlfn.NUMBERVALUE(MID(Z26, SEARCH("!", Z26)+1, SEARCH("+", Z26)-SEARCH("!", Z26)-1)), Rankings!$A$2:$BK$129, 63, FALSE),0)</f>
        <v>0.36796042640207999</v>
      </c>
      <c r="HT26">
        <f>IFERROR(VLOOKUP(_xlfn.NUMBERVALUE(MID(AA26, SEARCH("!", AA26)+1, SEARCH("+", AA26)-SEARCH("!", AA26)-1)), Rankings!$A$2:$BK$129, 63, FALSE),0)</f>
        <v>0.89620059051123913</v>
      </c>
      <c r="HU26">
        <f>IFERROR(VLOOKUP(_xlfn.NUMBERVALUE(MID(AB26, SEARCH("!", AB26)+1, SEARCH("+", AB26)-SEARCH("!", AB26)-1)), Rankings!$A$2:$BK$129, 63, FALSE),0)</f>
        <v>0</v>
      </c>
      <c r="HV26">
        <f>IFERROR(VLOOKUP(_xlfn.NUMBERVALUE(MID(AC26, SEARCH("!", AC26)+1, SEARCH("+", AC26)-SEARCH("!", AC26)-1)), Rankings!$A$2:$BK$129, 63, FALSE),0)</f>
        <v>0</v>
      </c>
      <c r="HW26">
        <f>IFERROR(VLOOKUP(_xlfn.NUMBERVALUE(MID(AD26, SEARCH("!", AD26)+1, SEARCH("+", AD26)-SEARCH("!", AD26)-1)), Rankings!$A$2:$BK$129, 63, FALSE),0)</f>
        <v>0.84785933157695315</v>
      </c>
      <c r="HX26">
        <f>IFERROR(VLOOKUP(_xlfn.NUMBERVALUE(MID(AE26, SEARCH("!", AE26)+1, SEARCH("+", AE26)-SEARCH("!", AE26)-1)), Rankings!$A$2:$BK$129, 63, FALSE),0)</f>
        <v>0</v>
      </c>
      <c r="HY26">
        <f>IFERROR(VLOOKUP(_xlfn.NUMBERVALUE(MID(AF26, SEARCH("!", AF26)+1, SEARCH("+", AF26)-SEARCH("!", AF26)-1)), Rankings!$A$2:$BK$129, 63, FALSE),0)</f>
        <v>0.56570080353045826</v>
      </c>
      <c r="HZ26">
        <f>IFERROR(VLOOKUP(_xlfn.NUMBERVALUE(MID(AG26, SEARCH("!", AG26)+1, SEARCH("+", AG26)-SEARCH("!", AG26)-1)), Rankings!$A$2:$BK$129, 63, FALSE),0)</f>
        <v>0.61642495585460211</v>
      </c>
      <c r="IA26">
        <f>IFERROR(VLOOKUP(_xlfn.NUMBERVALUE(MID(AH26, SEARCH("!", AH26)+1, SEARCH("+", AH26)-SEARCH("!", AH26)-1)), Rankings!$A$2:$BK$129, 63, FALSE),0)</f>
        <v>0.50056713001211739</v>
      </c>
      <c r="IB26">
        <f>IFERROR(VLOOKUP(_xlfn.NUMBERVALUE(MID(AI26, SEARCH("!", AI26)+1, SEARCH("+", AI26)-SEARCH("!", AI26)-1)), Rankings!$A$2:$BK$129, 63, FALSE),0)</f>
        <v>0</v>
      </c>
      <c r="IC26">
        <f>IFERROR(VLOOKUP(_xlfn.NUMBERVALUE(MID(AJ26, SEARCH("!", AJ26)+1, SEARCH("+", AJ26)-SEARCH("!", AJ26)-1)), Rankings!$A$2:$BK$129, 63, FALSE),0)</f>
        <v>0.2146882130122317</v>
      </c>
      <c r="ID26">
        <f>IFERROR(VLOOKUP(_xlfn.NUMBERVALUE(MID(AK26, SEARCH("!", AK26)+1, SEARCH("+", AK26)-SEARCH("!", AK26)-1)), Rankings!$A$2:$BK$129, 63, FALSE),0)</f>
        <v>0</v>
      </c>
      <c r="IE26">
        <f>IFERROR(VLOOKUP(_xlfn.NUMBERVALUE(MID(AL26, SEARCH("!", AL26)+1, SEARCH("+", AL26)-SEARCH("!", AL26)-1)), Rankings!$A$2:$BK$129, 63, FALSE),0)</f>
        <v>0.38286663355819689</v>
      </c>
      <c r="IF26">
        <f>IFERROR(VLOOKUP(_xlfn.NUMBERVALUE(MID(AM26, SEARCH("!", AM26)+1, SEARCH("+", AM26)-SEARCH("!", AM26)-1)), Rankings!$A$2:$BK$129, 63, FALSE),0)</f>
        <v>0.89620059051123913</v>
      </c>
      <c r="IG26">
        <f>IFERROR(VLOOKUP(_xlfn.NUMBERVALUE(MID(AN26, SEARCH("!", AN26)+1, SEARCH("+", AN26)-SEARCH("!", AN26)-1)), Rankings!$A$2:$BK$129, 63, FALSE),0)</f>
        <v>0.84947087869920124</v>
      </c>
      <c r="IH26">
        <f>IFERROR(VLOOKUP(_xlfn.NUMBERVALUE(MID(AO26, SEARCH("!", AO26)+1, SEARCH("+", AO26)-SEARCH("!", AO26)-1)), Rankings!$A$2:$BK$129, 63, FALSE),0)</f>
        <v>0.34376997880440241</v>
      </c>
      <c r="II26">
        <f>IFERROR(VLOOKUP(_xlfn.NUMBERVALUE(MID(AP26, SEARCH("!", AP26)+1, SEARCH("+", AP26)-SEARCH("!", AP26)-1)), Rankings!$A$2:$BK$129, 63, FALSE),0)</f>
        <v>0.95123166606348908</v>
      </c>
      <c r="IJ26">
        <f>IFERROR(VLOOKUP(_xlfn.NUMBERVALUE(MID(AQ26, SEARCH("!", AQ26)+1, SEARCH("+", AQ26)-SEARCH("!", AQ26)-1)), Rankings!$A$2:$BK$129, 63, FALSE),0)</f>
        <v>0.89620059051123913</v>
      </c>
      <c r="IK26">
        <f>IFERROR(VLOOKUP(_xlfn.NUMBERVALUE(MID(AR26, SEARCH("!", AR26)+1, SEARCH("+", AR26)-SEARCH("!", AR26)-1)), Rankings!$A$2:$BK$129, 63, FALSE),0)</f>
        <v>0.55232234570989558</v>
      </c>
      <c r="IL26">
        <f>IFERROR(VLOOKUP(_xlfn.NUMBERVALUE(MID(AS26, SEARCH("!", AS26)+1, SEARCH("+", AS26)-SEARCH("!", AS26)-1)), Rankings!$A$2:$BK$129, 63, FALSE),0)</f>
        <v>0.95123166606348908</v>
      </c>
      <c r="IM26">
        <f>IFERROR(VLOOKUP(_xlfn.NUMBERVALUE(MID(AT26, SEARCH("!", AT26)+1, SEARCH("+", AT26)-SEARCH("!", AT26)-1)), Rankings!$A$2:$BK$129, 63, FALSE),0)</f>
        <v>0.89620059051123913</v>
      </c>
      <c r="IN26">
        <f>IFERROR(VLOOKUP(_xlfn.NUMBERVALUE(MID(AU26, SEARCH("!", AU26)+1, SEARCH("+", AU26)-SEARCH("!", AU26)-1)), Rankings!$A$2:$BK$129, 63, FALSE),0)</f>
        <v>0.70365381097598467</v>
      </c>
      <c r="IO26">
        <f>IFERROR(VLOOKUP(_xlfn.NUMBERVALUE(MID(AV26, SEARCH("!", AV26)+1, SEARCH("+", AV26)-SEARCH("!", AV26)-1)), Rankings!$A$2:$BK$129, 63, FALSE),0)</f>
        <v>0.89620059051123913</v>
      </c>
      <c r="IP26">
        <f>IFERROR(VLOOKUP(_xlfn.NUMBERVALUE(MID(AW26, SEARCH("!", AW26)+1, SEARCH("+", AW26)-SEARCH("!", AW26)-1)), Rankings!$A$2:$BK$129, 63, FALSE),0)</f>
        <v>0</v>
      </c>
      <c r="IQ26">
        <f>IFERROR(VLOOKUP(_xlfn.NUMBERVALUE(MID(AX26, SEARCH("!", AX26)+1, SEARCH("+", AX26)-SEARCH("!", AX26)-1)), Rankings!$A$2:$BK$129, 63, FALSE),0)</f>
        <v>0.59914189416860686</v>
      </c>
      <c r="IR26">
        <f>IFERROR(VLOOKUP(_xlfn.NUMBERVALUE(MID(AY26, SEARCH("!", AY26)+1, SEARCH("+", AY26)-SEARCH("!", AY26)-1)), Rankings!$A$2:$BK$129, 63, FALSE),0)</f>
        <v>0.89620059051123913</v>
      </c>
      <c r="IS26">
        <f>IFERROR(VLOOKUP(_xlfn.NUMBERVALUE(MID(AZ26, SEARCH("!", AZ26)+1, SEARCH("+", AZ26)-SEARCH("!", AZ26)-1)), Rankings!$A$2:$BK$129, 63, FALSE),0)</f>
        <v>0</v>
      </c>
      <c r="IT26">
        <f>IFERROR(VLOOKUP(_xlfn.NUMBERVALUE(MID(BA26, SEARCH("!", BA26)+1, SEARCH("+", BA26)-SEARCH("!", BA26)-1)), Rankings!$A$2:$BK$129, 63, FALSE),0)</f>
        <v>0.59914189416860686</v>
      </c>
      <c r="IU26">
        <f>IFERROR(VLOOKUP(_xlfn.NUMBERVALUE(MID(BB26, SEARCH("!", BB26)+1, SEARCH("+", BB26)-SEARCH("!", BB26)-1)), Rankings!$A$2:$BK$129, 63, FALSE),0)</f>
        <v>0</v>
      </c>
      <c r="IV26">
        <f>IFERROR(VLOOKUP(_xlfn.NUMBERVALUE(MID(BC26, SEARCH("!", BC26)+1, SEARCH("+", BC26)-SEARCH("!", BC26)-1)), Rankings!$A$2:$BK$129, 63, FALSE),0)</f>
        <v>0</v>
      </c>
      <c r="IW26">
        <f>IFERROR(VLOOKUP(_xlfn.NUMBERVALUE(MID(BD26, SEARCH("!", BD26)+1, SEARCH("+", BD26)-SEARCH("!", BD26)-1)), Rankings!$A$2:$BK$129, 63, FALSE),0)</f>
        <v>0.89976634284048129</v>
      </c>
      <c r="IX26">
        <f>IFERROR(VLOOKUP(_xlfn.NUMBERVALUE(MID(BE26, SEARCH("!", BE26)+1, SEARCH("+", BE26)-SEARCH("!", BE26)-1)), Rankings!$A$2:$BK$129, 63, FALSE),0)</f>
        <v>0</v>
      </c>
      <c r="IY26">
        <f>IFERROR(VLOOKUP(_xlfn.NUMBERVALUE(MID(BF26, SEARCH("!", BF26)+1, SEARCH("+", BF26)-SEARCH("!", BF26)-1)), Rankings!$A$2:$BK$129, 63, FALSE),0)</f>
        <v>0</v>
      </c>
      <c r="IZ26">
        <f>IFERROR(VLOOKUP(_xlfn.NUMBERVALUE(MID(BG26, SEARCH("!", BG26)+1, SEARCH("+", BG26)-SEARCH("!", BG26)-1)), Rankings!$A$2:$BK$129, 63, FALSE),0)</f>
        <v>0</v>
      </c>
      <c r="JA26">
        <f>IFERROR(VLOOKUP(_xlfn.NUMBERVALUE(MID(BH26, SEARCH("!", BH26)+1, SEARCH("+", BH26)-SEARCH("!", BH26)-1)), Rankings!$A$2:$BK$129, 63, FALSE),0)</f>
        <v>0</v>
      </c>
      <c r="JB26">
        <f>IFERROR(VLOOKUP(_xlfn.NUMBERVALUE(MID(BI26, SEARCH("!", BI26)+1, SEARCH("+", BI26)-SEARCH("!", BI26)-1)), Rankings!$A$2:$BK$129, 63, FALSE),0)</f>
        <v>0</v>
      </c>
      <c r="JC26">
        <f>IFERROR(VLOOKUP(_xlfn.NUMBERVALUE(MID(BJ26, SEARCH("!", BJ26)+1, SEARCH("+", BJ26)-SEARCH("!", BJ26)-1)), Rankings!$A$2:$BK$129, 63, FALSE),0)</f>
        <v>0</v>
      </c>
      <c r="JD26">
        <f>IFERROR(VLOOKUP(_xlfn.NUMBERVALUE(MID(BK26, SEARCH("!", BK26)+1, SEARCH("+", BK26)-SEARCH("!", BK26)-1)), Rankings!$A$2:$BK$129, 63, FALSE),0)</f>
        <v>0</v>
      </c>
      <c r="JE26">
        <f>IFERROR(VLOOKUP(_xlfn.NUMBERVALUE(MID(BL26, SEARCH("!", BL26)+1, SEARCH("+", BL26)-SEARCH("!", BL26)-1)), Rankings!$A$2:$BK$129, 63, FALSE),0)</f>
        <v>0</v>
      </c>
      <c r="JF26">
        <f>IFERROR(VLOOKUP(_xlfn.NUMBERVALUE(MID(BM26, SEARCH("!", BM26)+1, SEARCH("+", BM26)-SEARCH("!", BM26)-1)), Rankings!$A$2:$BK$129, 63, FALSE),0)</f>
        <v>0</v>
      </c>
      <c r="JG26">
        <f>IFERROR(VLOOKUP(_xlfn.NUMBERVALUE(MID(BN26, SEARCH("!", BN26)+1, SEARCH("+", BN26)-SEARCH("!", BN26)-1)), Rankings!$A$2:$BK$129, 63, FALSE),0)</f>
        <v>0</v>
      </c>
      <c r="JH26">
        <f>IFERROR(VLOOKUP(_xlfn.NUMBERVALUE(MID(BO26, SEARCH("!", BO26)+1, SEARCH("+", BO26)-SEARCH("!", BO26)-1)), Rankings!$A$2:$BK$129, 63, FALSE),0)</f>
        <v>0</v>
      </c>
      <c r="JI26">
        <f>IFERROR(VLOOKUP(_xlfn.NUMBERVALUE(MID(BP26, SEARCH("!", BP26)+1, SEARCH("+", BP26)-SEARCH("!", BP26)-1)), Rankings!$A$2:$BK$129, 63, FALSE),0)</f>
        <v>0</v>
      </c>
      <c r="JJ26">
        <f>IFERROR(VLOOKUP(_xlfn.NUMBERVALUE(MID(BQ26, SEARCH("!", BQ26)+1, SEARCH("+", BQ26)-SEARCH("!", BQ26)-1)), Rankings!$A$2:$BK$129, 63, FALSE),0)</f>
        <v>0</v>
      </c>
      <c r="JK26">
        <f>IFERROR(VLOOKUP(_xlfn.NUMBERVALUE(MID(BR26, SEARCH("!", BR26)+1, SEARCH("+", BR26)-SEARCH("!", BR26)-1)), Rankings!$A$2:$BK$129, 63, FALSE),0)</f>
        <v>0</v>
      </c>
      <c r="JL26">
        <f>IFERROR(VLOOKUP(_xlfn.NUMBERVALUE(MID(BS26, SEARCH("!", BS26)+1, SEARCH("+", BS26)-SEARCH("!", BS26)-1)), Rankings!$A$2:$BK$129, 63, FALSE),0)</f>
        <v>0</v>
      </c>
      <c r="JM26">
        <f>IFERROR(VLOOKUP(_xlfn.NUMBERVALUE(MID(BT26, SEARCH("!", BT26)+1, SEARCH("+", BT26)-SEARCH("!", BT26)-1)), Rankings!$A$2:$BK$129, 63, FALSE),0)</f>
        <v>0</v>
      </c>
      <c r="JN26">
        <f>IFERROR(VLOOKUP(_xlfn.NUMBERVALUE(MID(BU26, SEARCH("!", BU26)+1, SEARCH("+", BU26)-SEARCH("!", BU26)-1)), Rankings!$A$2:$BK$129, 63, FALSE),0)</f>
        <v>0</v>
      </c>
      <c r="JO26">
        <f>IFERROR(VLOOKUP(_xlfn.NUMBERVALUE(MID(BV26, SEARCH("!", BV26)+1, SEARCH("+", BV26)-SEARCH("!", BV26)-1)), Rankings!$A$2:$BK$129, 63, FALSE),0)</f>
        <v>0</v>
      </c>
      <c r="JP26">
        <f>IFERROR(VLOOKUP(_xlfn.NUMBERVALUE(MID(BW26, SEARCH("!", BW26)+1, SEARCH("+", BW26)-SEARCH("!", BW26)-1)), Rankings!$A$2:$BK$129, 63, FALSE),0)</f>
        <v>0</v>
      </c>
      <c r="JQ26">
        <f>IFERROR(VLOOKUP(_xlfn.NUMBERVALUE(MID(BX26, SEARCH("!", BX26)+1, SEARCH("+", BX26)-SEARCH("!", BX26)-1)), Rankings!$A$2:$BK$129, 63, FALSE),0)</f>
        <v>0</v>
      </c>
      <c r="JR26">
        <f>IFERROR(VLOOKUP(_xlfn.NUMBERVALUE(MID(BY26, SEARCH("!", BY26)+1, SEARCH("+", BY26)-SEARCH("!", BY26)-1)), Rankings!$A$2:$BK$129, 63, FALSE),0)</f>
        <v>0</v>
      </c>
      <c r="JS26">
        <f>IFERROR(VLOOKUP(_xlfn.NUMBERVALUE(MID(BZ26, SEARCH("!", BZ26)+1, SEARCH("+", BZ26)-SEARCH("!", BZ26)-1)), Rankings!$A$2:$BK$129, 63, FALSE),0)</f>
        <v>0</v>
      </c>
      <c r="JT26">
        <f>IFERROR(VLOOKUP(_xlfn.NUMBERVALUE(MID(CA26, SEARCH("!", CA26)+1, SEARCH("+", CA26)-SEARCH("!", CA26)-1)), Rankings!$A$2:$BK$129, 63, FALSE),0)</f>
        <v>0</v>
      </c>
      <c r="JU26">
        <f>IFERROR(VLOOKUP(_xlfn.NUMBERVALUE(MID(CB26, SEARCH("!", CB26)+1, SEARCH("+", CB26)-SEARCH("!", CB26)-1)), Rankings!$A$2:$BK$129, 63, FALSE),0)</f>
        <v>0</v>
      </c>
      <c r="JV26">
        <f>IFERROR(VLOOKUP(_xlfn.NUMBERVALUE(MID(CC26, SEARCH("!", CC26)+1, SEARCH("+", CC26)-SEARCH("!", CC26)-1)), Rankings!$A$2:$BK$129, 63, FALSE),0)</f>
        <v>0</v>
      </c>
      <c r="JW26">
        <f>IFERROR(VLOOKUP(_xlfn.NUMBERVALUE(MID(CD26, SEARCH("!", CD26)+1, SEARCH("+", CD26)-SEARCH("!", CD26)-1)), Rankings!$A$2:$BK$129, 63, FALSE),0)</f>
        <v>0</v>
      </c>
      <c r="JX26">
        <f>IFERROR(VLOOKUP(_xlfn.NUMBERVALUE(MID(CE26, SEARCH("!", CE26)+1, SEARCH("+", CE26)-SEARCH("!", CE26)-1)), Rankings!$A$2:$BK$129, 63, FALSE),0)</f>
        <v>0</v>
      </c>
      <c r="JY26">
        <f>IFERROR(VLOOKUP(_xlfn.NUMBERVALUE(MID(CF26, SEARCH("!", CF26)+1, SEARCH("+", CF26)-SEARCH("!", CF26)-1)), Rankings!$A$2:$BK$129, 63, FALSE),0)</f>
        <v>0</v>
      </c>
      <c r="JZ26">
        <f>IFERROR(VLOOKUP(_xlfn.NUMBERVALUE(MID(CG26, SEARCH("!", CG26)+1, SEARCH("+", CG26)-SEARCH("!", CG26)-1)), Rankings!$A$2:$BK$129, 63, FALSE),0)</f>
        <v>0</v>
      </c>
      <c r="KA26">
        <f>IFERROR(VLOOKUP(_xlfn.NUMBERVALUE(MID(CH26, SEARCH("!", CH26)+1, SEARCH("+", CH26)-SEARCH("!", CH26)-1)), Rankings!$A$2:$BK$129, 63, FALSE),0)</f>
        <v>0</v>
      </c>
      <c r="KB26">
        <f>IFERROR(VLOOKUP(_xlfn.NUMBERVALUE(MID(CI26, SEARCH("!", CI26)+1, SEARCH("+", CI26)-SEARCH("!", CI26)-1)), Rankings!$A$2:$BK$129, 63, FALSE),0)</f>
        <v>0</v>
      </c>
      <c r="KC26">
        <f>IFERROR(VLOOKUP(_xlfn.NUMBERVALUE(MID(CJ26, SEARCH("!", CJ26)+1, SEARCH("+", CJ26)-SEARCH("!", CJ26)-1)), Rankings!$A$2:$BK$129, 63, FALSE),0)</f>
        <v>0</v>
      </c>
      <c r="KD26">
        <f>IFERROR(VLOOKUP(_xlfn.NUMBERVALUE(MID(CK26, SEARCH("!", CK26)+1, SEARCH("+", CK26)-SEARCH("!", CK26)-1)), Rankings!$A$2:$BK$129, 63, FALSE),0)</f>
        <v>0</v>
      </c>
      <c r="KE26">
        <f>IFERROR(VLOOKUP(_xlfn.NUMBERVALUE(MID(CL26, SEARCH("!", CL26)+1, SEARCH("+", CL26)-SEARCH("!", CL26)-1)), Rankings!$A$2:$BK$129, 63, FALSE),0)</f>
        <v>0</v>
      </c>
      <c r="KF26">
        <f>IFERROR(VLOOKUP(_xlfn.NUMBERVALUE(MID(CM26, SEARCH("!", CM26)+1, SEARCH("+", CM26)-SEARCH("!", CM26)-1)), Rankings!$A$2:$BK$129, 63, FALSE),0)</f>
        <v>0</v>
      </c>
      <c r="KG26">
        <f>IFERROR(VLOOKUP(_xlfn.NUMBERVALUE(MID(CN26, SEARCH("!", CN26)+1, SEARCH("+", CN26)-SEARCH("!", CN26)-1)), Rankings!$A$2:$BK$129, 63, FALSE),0)</f>
        <v>0</v>
      </c>
      <c r="KH26">
        <f>IFERROR(VLOOKUP(_xlfn.NUMBERVALUE(MID(CO26, SEARCH("!", CO26)+1, SEARCH("+", CO26)-SEARCH("!", CO26)-1)), Rankings!$A$2:$BK$129, 63, FALSE),0)</f>
        <v>0</v>
      </c>
      <c r="KJ26" s="28">
        <f t="shared" si="116"/>
        <v>229</v>
      </c>
      <c r="KK26" s="28">
        <f t="shared" si="117"/>
        <v>231</v>
      </c>
      <c r="KL26" s="28">
        <f t="shared" si="118"/>
        <v>92</v>
      </c>
      <c r="KM26" s="28">
        <f t="shared" si="119"/>
        <v>60</v>
      </c>
      <c r="KN26" s="28">
        <f t="shared" si="120"/>
        <v>0</v>
      </c>
      <c r="KO26" s="28">
        <f t="shared" si="121"/>
        <v>162</v>
      </c>
      <c r="KP26" s="28">
        <f t="shared" si="122"/>
        <v>412</v>
      </c>
      <c r="KQ26" s="28">
        <f t="shared" si="123"/>
        <v>162</v>
      </c>
      <c r="KS26" s="27" t="str">
        <f t="shared" si="124"/>
        <v>13</v>
      </c>
      <c r="KT26" s="27" t="str">
        <f t="shared" si="125"/>
        <v>14</v>
      </c>
      <c r="KU26" s="27" t="str">
        <f t="shared" si="126"/>
        <v>14</v>
      </c>
      <c r="KV26" s="27">
        <f t="shared" si="127"/>
        <v>0</v>
      </c>
      <c r="KW26" s="27">
        <f t="shared" si="128"/>
        <v>0</v>
      </c>
      <c r="KX26" s="27" t="str">
        <f t="shared" si="129"/>
        <v>28</v>
      </c>
      <c r="KY26" s="27" t="str">
        <f t="shared" si="130"/>
        <v>18</v>
      </c>
      <c r="KZ26" s="27">
        <f t="shared" si="131"/>
        <v>0</v>
      </c>
      <c r="LA26" s="27" t="str">
        <f t="shared" si="132"/>
        <v>19</v>
      </c>
      <c r="LB26" s="27" t="str">
        <f t="shared" si="133"/>
        <v>22</v>
      </c>
      <c r="LC26" s="27">
        <f t="shared" si="134"/>
        <v>0</v>
      </c>
      <c r="LD26" s="27" t="str">
        <f t="shared" si="135"/>
        <v>11</v>
      </c>
      <c r="LE26" s="27" t="str">
        <f t="shared" si="136"/>
        <v>24</v>
      </c>
      <c r="LF26" s="27">
        <f t="shared" si="137"/>
        <v>0</v>
      </c>
      <c r="LG26" s="27" t="str">
        <f t="shared" si="138"/>
        <v>33</v>
      </c>
      <c r="LH26" s="27" t="str">
        <f t="shared" si="139"/>
        <v>21</v>
      </c>
      <c r="LI26" s="27">
        <f t="shared" si="140"/>
        <v>0</v>
      </c>
      <c r="LJ26" s="27">
        <f t="shared" si="141"/>
        <v>0</v>
      </c>
      <c r="LK26" s="27" t="str">
        <f t="shared" si="142"/>
        <v>11</v>
      </c>
      <c r="LL26" s="27">
        <f t="shared" si="143"/>
        <v>0</v>
      </c>
      <c r="LM26" s="27" t="str">
        <f t="shared" si="144"/>
        <v>20</v>
      </c>
      <c r="LN26" s="27" t="str">
        <f t="shared" si="145"/>
        <v>26</v>
      </c>
      <c r="LO26" s="27" t="str">
        <f t="shared" si="146"/>
        <v>32</v>
      </c>
      <c r="LP26" s="27">
        <f t="shared" si="147"/>
        <v>0</v>
      </c>
      <c r="LQ26" s="27" t="str">
        <f t="shared" si="148"/>
        <v>30</v>
      </c>
      <c r="LR26" s="27">
        <f t="shared" si="149"/>
        <v>0</v>
      </c>
      <c r="LS26" s="27" t="str">
        <f t="shared" si="150"/>
        <v>25</v>
      </c>
      <c r="LT26" s="27" t="str">
        <f t="shared" si="151"/>
        <v>9</v>
      </c>
      <c r="LU26" s="27" t="str">
        <f t="shared" si="152"/>
        <v>33</v>
      </c>
      <c r="LV26" s="27" t="str">
        <f t="shared" si="153"/>
        <v>17</v>
      </c>
      <c r="LW26" s="27" t="str">
        <f t="shared" si="154"/>
        <v>14</v>
      </c>
      <c r="LX26" s="27" t="str">
        <f t="shared" si="155"/>
        <v>18</v>
      </c>
      <c r="LY26" s="27" t="str">
        <f t="shared" si="156"/>
        <v>19</v>
      </c>
      <c r="LZ26" s="27" t="str">
        <f t="shared" si="157"/>
        <v>29</v>
      </c>
      <c r="MA26" s="27" t="str">
        <f t="shared" si="158"/>
        <v>9</v>
      </c>
      <c r="MB26" s="27" t="str">
        <f t="shared" si="159"/>
        <v>16</v>
      </c>
      <c r="MC26" s="27" t="str">
        <f t="shared" si="160"/>
        <v>11</v>
      </c>
      <c r="MD26" s="27">
        <f t="shared" si="161"/>
        <v>0</v>
      </c>
      <c r="ME26" s="27" t="str">
        <f t="shared" si="162"/>
        <v>19</v>
      </c>
      <c r="MF26" s="27" t="str">
        <f t="shared" si="163"/>
        <v>16</v>
      </c>
      <c r="MG26" s="27">
        <f t="shared" si="164"/>
        <v>0</v>
      </c>
      <c r="MH26" s="27" t="str">
        <f t="shared" si="165"/>
        <v>23</v>
      </c>
      <c r="MI26" s="27">
        <f t="shared" si="166"/>
        <v>0</v>
      </c>
      <c r="MJ26" s="27">
        <f t="shared" si="167"/>
        <v>0</v>
      </c>
      <c r="MK26" s="27" t="str">
        <f t="shared" si="168"/>
        <v>18</v>
      </c>
      <c r="ML26" s="27">
        <f t="shared" si="169"/>
        <v>0</v>
      </c>
      <c r="MM26" s="27">
        <f t="shared" si="170"/>
        <v>0</v>
      </c>
      <c r="MN26" s="27">
        <f t="shared" si="171"/>
        <v>0</v>
      </c>
      <c r="MO26" s="27">
        <f t="shared" si="172"/>
        <v>0</v>
      </c>
      <c r="MP26" s="27">
        <f t="shared" si="173"/>
        <v>0</v>
      </c>
      <c r="MQ26" s="27">
        <f t="shared" si="174"/>
        <v>0</v>
      </c>
      <c r="MR26" s="27">
        <f t="shared" si="175"/>
        <v>0</v>
      </c>
      <c r="MS26" s="27">
        <f t="shared" si="176"/>
        <v>0</v>
      </c>
      <c r="MT26" s="27">
        <f t="shared" si="177"/>
        <v>0</v>
      </c>
      <c r="MU26" s="27">
        <f t="shared" si="178"/>
        <v>0</v>
      </c>
      <c r="MV26" s="27">
        <f t="shared" si="179"/>
        <v>0</v>
      </c>
      <c r="MW26" s="27">
        <f t="shared" si="180"/>
        <v>0</v>
      </c>
      <c r="MX26" s="27">
        <f t="shared" si="181"/>
        <v>0</v>
      </c>
      <c r="MY26" s="27">
        <f t="shared" si="182"/>
        <v>0</v>
      </c>
      <c r="MZ26" s="27">
        <f t="shared" si="183"/>
        <v>0</v>
      </c>
      <c r="NA26" s="27">
        <f t="shared" si="184"/>
        <v>0</v>
      </c>
      <c r="NB26" s="27">
        <f t="shared" si="185"/>
        <v>0</v>
      </c>
      <c r="NC26" s="27">
        <f t="shared" si="186"/>
        <v>0</v>
      </c>
      <c r="ND26" s="27">
        <f t="shared" si="187"/>
        <v>0</v>
      </c>
      <c r="NE26" s="27">
        <f t="shared" si="188"/>
        <v>0</v>
      </c>
      <c r="NF26" s="27">
        <f t="shared" si="189"/>
        <v>0</v>
      </c>
      <c r="NG26" s="27">
        <f t="shared" si="190"/>
        <v>0</v>
      </c>
      <c r="NH26" s="27">
        <f t="shared" si="191"/>
        <v>0</v>
      </c>
      <c r="NI26" s="27">
        <f t="shared" si="192"/>
        <v>0</v>
      </c>
      <c r="NJ26" s="27">
        <f t="shared" si="193"/>
        <v>0</v>
      </c>
      <c r="NK26" s="27">
        <f t="shared" si="194"/>
        <v>0</v>
      </c>
      <c r="NL26" s="27">
        <f t="shared" si="195"/>
        <v>0</v>
      </c>
      <c r="NM26" s="27">
        <f t="shared" si="196"/>
        <v>0</v>
      </c>
      <c r="NN26" s="27">
        <f t="shared" si="197"/>
        <v>0</v>
      </c>
      <c r="NO26" s="27">
        <f t="shared" si="198"/>
        <v>0</v>
      </c>
      <c r="NP26" s="27">
        <f t="shared" si="199"/>
        <v>0</v>
      </c>
      <c r="NQ26" s="27">
        <f t="shared" si="200"/>
        <v>0</v>
      </c>
      <c r="NR26" s="27">
        <f t="shared" si="201"/>
        <v>0</v>
      </c>
      <c r="NS26" s="27">
        <f t="shared" si="202"/>
        <v>0</v>
      </c>
      <c r="NT26" s="27">
        <f t="shared" si="203"/>
        <v>0</v>
      </c>
      <c r="NU26" s="27">
        <f t="shared" si="204"/>
        <v>0</v>
      </c>
      <c r="NV26" s="27">
        <f t="shared" si="205"/>
        <v>0</v>
      </c>
      <c r="NX26" s="28">
        <f t="shared" si="206"/>
        <v>173</v>
      </c>
      <c r="NY26" s="28">
        <f t="shared" si="207"/>
        <v>239</v>
      </c>
      <c r="NZ26" s="28">
        <f t="shared" si="208"/>
        <v>56</v>
      </c>
      <c r="OA26" s="28">
        <f t="shared" si="209"/>
        <v>48</v>
      </c>
      <c r="OB26" s="28">
        <f t="shared" si="210"/>
        <v>0</v>
      </c>
      <c r="OC26" s="28">
        <f t="shared" si="211"/>
        <v>125</v>
      </c>
      <c r="OD26" s="28">
        <f t="shared" si="212"/>
        <v>328.66666666666669</v>
      </c>
      <c r="OE26" s="28">
        <f t="shared" si="213"/>
        <v>125</v>
      </c>
      <c r="OG26" s="27" t="str">
        <f t="shared" si="214"/>
        <v>9</v>
      </c>
      <c r="OH26" s="27" t="str">
        <f t="shared" si="215"/>
        <v>13</v>
      </c>
      <c r="OI26" s="27" t="str">
        <f t="shared" si="216"/>
        <v>17</v>
      </c>
      <c r="OJ26" s="27">
        <f t="shared" si="217"/>
        <v>0</v>
      </c>
      <c r="OK26" s="27">
        <f t="shared" si="218"/>
        <v>0</v>
      </c>
      <c r="OL26" s="27" t="str">
        <f t="shared" si="219"/>
        <v>13</v>
      </c>
      <c r="OM26" s="27" t="str">
        <f t="shared" si="220"/>
        <v>22</v>
      </c>
      <c r="ON26" s="27">
        <f t="shared" si="221"/>
        <v>0</v>
      </c>
      <c r="OO26" s="27" t="str">
        <f t="shared" si="222"/>
        <v>13</v>
      </c>
      <c r="OP26" s="27" t="str">
        <f t="shared" si="223"/>
        <v>14</v>
      </c>
      <c r="OQ26" s="27">
        <f t="shared" si="224"/>
        <v>0</v>
      </c>
      <c r="OR26" s="27" t="str">
        <f t="shared" si="225"/>
        <v>14</v>
      </c>
      <c r="OS26" s="27" t="str">
        <f t="shared" si="226"/>
        <v>20</v>
      </c>
      <c r="OT26" s="27">
        <f t="shared" si="227"/>
        <v>0</v>
      </c>
      <c r="OU26" s="27" t="str">
        <f t="shared" si="228"/>
        <v>17</v>
      </c>
      <c r="OV26" s="27" t="str">
        <f t="shared" si="229"/>
        <v>16</v>
      </c>
      <c r="OW26" s="27">
        <f t="shared" si="230"/>
        <v>0</v>
      </c>
      <c r="OX26" s="27">
        <f t="shared" si="231"/>
        <v>0</v>
      </c>
      <c r="OY26" s="27" t="str">
        <f t="shared" si="232"/>
        <v>26</v>
      </c>
      <c r="OZ26" s="27">
        <f t="shared" si="233"/>
        <v>0</v>
      </c>
      <c r="PA26" s="27" t="str">
        <f t="shared" si="234"/>
        <v>22</v>
      </c>
      <c r="PB26" s="27" t="str">
        <f t="shared" si="235"/>
        <v>18</v>
      </c>
      <c r="PC26" s="27" t="str">
        <f t="shared" si="236"/>
        <v>8</v>
      </c>
      <c r="PD26" s="27">
        <f t="shared" si="237"/>
        <v>0</v>
      </c>
      <c r="PE26" s="27" t="str">
        <f t="shared" si="238"/>
        <v>17</v>
      </c>
      <c r="PF26" s="27">
        <f t="shared" si="239"/>
        <v>0</v>
      </c>
      <c r="PG26" s="27" t="str">
        <f t="shared" si="240"/>
        <v>11</v>
      </c>
      <c r="PH26" s="27" t="str">
        <f t="shared" si="241"/>
        <v>22</v>
      </c>
      <c r="PI26" s="27" t="str">
        <f t="shared" si="242"/>
        <v>5</v>
      </c>
      <c r="PJ26" s="27" t="str">
        <f t="shared" si="243"/>
        <v>11</v>
      </c>
      <c r="PK26" s="27" t="str">
        <f t="shared" si="244"/>
        <v>18</v>
      </c>
      <c r="PL26" s="27" t="str">
        <f t="shared" si="245"/>
        <v>21</v>
      </c>
      <c r="PM26" s="27" t="str">
        <f t="shared" si="246"/>
        <v>9</v>
      </c>
      <c r="PN26" s="27" t="str">
        <f t="shared" si="247"/>
        <v>23</v>
      </c>
      <c r="PO26" s="27" t="str">
        <f t="shared" si="248"/>
        <v>22</v>
      </c>
      <c r="PP26" s="27" t="str">
        <f t="shared" si="249"/>
        <v>24</v>
      </c>
      <c r="PQ26" s="27" t="str">
        <f t="shared" si="250"/>
        <v>19</v>
      </c>
      <c r="PR26" s="27">
        <f t="shared" si="251"/>
        <v>0</v>
      </c>
      <c r="PS26" s="27" t="str">
        <f t="shared" si="252"/>
        <v>15</v>
      </c>
      <c r="PT26" s="27" t="str">
        <f t="shared" si="253"/>
        <v>24</v>
      </c>
      <c r="PU26" s="27">
        <f t="shared" si="254"/>
        <v>0</v>
      </c>
      <c r="PV26" s="27" t="str">
        <f t="shared" si="255"/>
        <v>9</v>
      </c>
      <c r="PW26" s="27">
        <f t="shared" si="256"/>
        <v>0</v>
      </c>
      <c r="PX26" s="27">
        <f t="shared" si="257"/>
        <v>0</v>
      </c>
      <c r="PY26" s="27" t="str">
        <f t="shared" si="258"/>
        <v>24</v>
      </c>
      <c r="PZ26" s="27">
        <f t="shared" si="259"/>
        <v>0</v>
      </c>
      <c r="QA26" s="27">
        <f t="shared" si="260"/>
        <v>0</v>
      </c>
      <c r="QB26" s="27">
        <f t="shared" si="261"/>
        <v>0</v>
      </c>
      <c r="QC26" s="27">
        <f t="shared" si="262"/>
        <v>0</v>
      </c>
      <c r="QD26" s="27">
        <f t="shared" si="263"/>
        <v>0</v>
      </c>
      <c r="QE26" s="27">
        <f t="shared" si="264"/>
        <v>0</v>
      </c>
      <c r="QF26" s="27">
        <f t="shared" si="265"/>
        <v>0</v>
      </c>
      <c r="QG26" s="27">
        <f t="shared" si="266"/>
        <v>0</v>
      </c>
      <c r="QH26" s="27">
        <f t="shared" si="267"/>
        <v>0</v>
      </c>
      <c r="QI26" s="27">
        <f t="shared" si="268"/>
        <v>0</v>
      </c>
      <c r="QJ26" s="27">
        <f t="shared" si="269"/>
        <v>0</v>
      </c>
      <c r="QK26" s="27">
        <f t="shared" si="270"/>
        <v>0</v>
      </c>
      <c r="QL26" s="27">
        <f t="shared" si="271"/>
        <v>0</v>
      </c>
      <c r="QM26" s="27">
        <f t="shared" si="272"/>
        <v>0</v>
      </c>
      <c r="QN26" s="27">
        <f t="shared" si="273"/>
        <v>0</v>
      </c>
      <c r="QO26" s="27">
        <f t="shared" si="274"/>
        <v>0</v>
      </c>
      <c r="QP26" s="27">
        <f t="shared" si="275"/>
        <v>0</v>
      </c>
      <c r="QQ26" s="27">
        <f t="shared" si="276"/>
        <v>0</v>
      </c>
      <c r="QR26" s="27">
        <f t="shared" si="277"/>
        <v>0</v>
      </c>
      <c r="QS26" s="27">
        <f t="shared" si="278"/>
        <v>0</v>
      </c>
      <c r="QT26" s="27">
        <f t="shared" si="279"/>
        <v>0</v>
      </c>
      <c r="QU26" s="27">
        <f t="shared" si="280"/>
        <v>0</v>
      </c>
      <c r="QV26" s="27">
        <f t="shared" si="281"/>
        <v>0</v>
      </c>
      <c r="QW26" s="27">
        <f t="shared" si="282"/>
        <v>0</v>
      </c>
      <c r="QX26" s="27">
        <f t="shared" si="283"/>
        <v>0</v>
      </c>
      <c r="QY26" s="27">
        <f t="shared" si="284"/>
        <v>0</v>
      </c>
      <c r="QZ26" s="27">
        <f t="shared" si="285"/>
        <v>0</v>
      </c>
      <c r="RA26" s="27">
        <f t="shared" si="286"/>
        <v>0</v>
      </c>
      <c r="RB26" s="27">
        <f t="shared" si="287"/>
        <v>0</v>
      </c>
      <c r="RC26" s="27">
        <f t="shared" si="288"/>
        <v>0</v>
      </c>
      <c r="RD26" s="27">
        <f t="shared" si="289"/>
        <v>0</v>
      </c>
      <c r="RE26" s="27">
        <f t="shared" si="290"/>
        <v>0</v>
      </c>
      <c r="RF26" s="27">
        <f t="shared" si="291"/>
        <v>0</v>
      </c>
      <c r="RG26" s="27">
        <f t="shared" si="292"/>
        <v>0</v>
      </c>
      <c r="RH26" s="27">
        <f t="shared" si="293"/>
        <v>0</v>
      </c>
      <c r="RI26" s="27">
        <f t="shared" si="294"/>
        <v>0</v>
      </c>
      <c r="RJ26" s="27">
        <f t="shared" si="295"/>
        <v>0</v>
      </c>
      <c r="RL26" s="28">
        <f t="shared" si="296"/>
        <v>92</v>
      </c>
      <c r="RM26" s="28">
        <f t="shared" si="297"/>
        <v>111</v>
      </c>
      <c r="RN26" s="28">
        <f t="shared" si="298"/>
        <v>34</v>
      </c>
      <c r="RO26" s="28">
        <f t="shared" si="299"/>
        <v>31</v>
      </c>
      <c r="RP26" s="28">
        <f t="shared" si="300"/>
        <v>0</v>
      </c>
      <c r="RQ26" s="28">
        <f t="shared" si="301"/>
        <v>177</v>
      </c>
      <c r="RT26" s="27" t="str">
        <f t="shared" si="302"/>
        <v>4</v>
      </c>
      <c r="RU26" s="27" t="str">
        <f t="shared" si="303"/>
        <v>9</v>
      </c>
      <c r="RV26" s="27" t="str">
        <f t="shared" si="304"/>
        <v>7</v>
      </c>
      <c r="RW26" s="27" t="str">
        <f t="shared" si="305"/>
        <v>0</v>
      </c>
      <c r="RX26" s="27" t="str">
        <f t="shared" si="306"/>
        <v>0</v>
      </c>
      <c r="RY26" s="27" t="str">
        <f t="shared" si="307"/>
        <v>11</v>
      </c>
      <c r="RZ26" s="27" t="str">
        <f t="shared" si="308"/>
        <v>10</v>
      </c>
      <c r="SA26" s="27" t="str">
        <f t="shared" si="309"/>
        <v>0</v>
      </c>
      <c r="SB26" s="27" t="str">
        <f t="shared" si="310"/>
        <v>8</v>
      </c>
      <c r="SC26" s="27" t="str">
        <f t="shared" si="311"/>
        <v>11</v>
      </c>
      <c r="SD26" s="27" t="str">
        <f t="shared" si="312"/>
        <v>0</v>
      </c>
      <c r="SE26" s="27" t="str">
        <f t="shared" si="313"/>
        <v>3</v>
      </c>
      <c r="SF26" s="27" t="str">
        <f t="shared" si="314"/>
        <v>9</v>
      </c>
      <c r="SG26" s="27" t="str">
        <f t="shared" si="315"/>
        <v>0</v>
      </c>
      <c r="SH26" s="27" t="str">
        <f t="shared" si="316"/>
        <v>11</v>
      </c>
      <c r="SI26" s="27" t="str">
        <f t="shared" si="317"/>
        <v>10</v>
      </c>
      <c r="SJ26" s="27" t="str">
        <f t="shared" si="318"/>
        <v>0</v>
      </c>
      <c r="SK26" s="27" t="str">
        <f t="shared" si="319"/>
        <v>0</v>
      </c>
      <c r="SL26" s="27" t="str">
        <f t="shared" si="320"/>
        <v>6</v>
      </c>
      <c r="SM26" s="27" t="str">
        <f t="shared" si="321"/>
        <v>0</v>
      </c>
      <c r="SN26" s="27" t="str">
        <f t="shared" si="322"/>
        <v>10</v>
      </c>
      <c r="SO26" s="27" t="str">
        <f t="shared" si="323"/>
        <v>13</v>
      </c>
      <c r="SP26" s="27" t="str">
        <f t="shared" si="324"/>
        <v>6</v>
      </c>
      <c r="SQ26" s="27" t="str">
        <f t="shared" si="325"/>
        <v>0</v>
      </c>
      <c r="SR26" s="27" t="str">
        <f t="shared" si="326"/>
        <v>8</v>
      </c>
      <c r="SS26" s="27" t="str">
        <f t="shared" si="327"/>
        <v>0</v>
      </c>
      <c r="ST26" s="27" t="str">
        <f t="shared" si="328"/>
        <v>5</v>
      </c>
      <c r="SU26" s="27" t="str">
        <f t="shared" si="329"/>
        <v>5</v>
      </c>
      <c r="SV26" s="27" t="str">
        <f t="shared" si="330"/>
        <v>14</v>
      </c>
      <c r="SW26" s="27" t="str">
        <f t="shared" si="331"/>
        <v>6</v>
      </c>
      <c r="SX26" s="27" t="str">
        <f t="shared" si="332"/>
        <v>7</v>
      </c>
      <c r="SY26" s="27" t="str">
        <f t="shared" si="333"/>
        <v>9</v>
      </c>
      <c r="SZ26" s="27" t="str">
        <f t="shared" si="334"/>
        <v>10</v>
      </c>
      <c r="TA26" s="27" t="str">
        <f t="shared" si="335"/>
        <v>15</v>
      </c>
      <c r="TB26" s="27" t="str">
        <f t="shared" si="336"/>
        <v>5</v>
      </c>
      <c r="TC26" s="27" t="str">
        <f t="shared" si="337"/>
        <v>8</v>
      </c>
      <c r="TD26" s="27" t="str">
        <f t="shared" si="338"/>
        <v>8</v>
      </c>
      <c r="TE26" s="27" t="str">
        <f t="shared" si="339"/>
        <v>0</v>
      </c>
      <c r="TF26" s="27" t="str">
        <f t="shared" si="340"/>
        <v>9</v>
      </c>
      <c r="TG26" s="27" t="str">
        <f t="shared" si="341"/>
        <v>9</v>
      </c>
      <c r="TH26" s="27" t="str">
        <f t="shared" si="342"/>
        <v>0</v>
      </c>
      <c r="TI26" s="27" t="str">
        <f t="shared" si="343"/>
        <v>11</v>
      </c>
      <c r="TJ26" s="27" t="str">
        <f t="shared" si="344"/>
        <v>0</v>
      </c>
      <c r="TK26" s="27" t="str">
        <f t="shared" si="345"/>
        <v>0</v>
      </c>
      <c r="TL26" s="27" t="str">
        <f t="shared" si="346"/>
        <v>11</v>
      </c>
      <c r="TM26" s="27" t="str">
        <f t="shared" si="347"/>
        <v>0</v>
      </c>
      <c r="TN26" s="27" t="str">
        <f t="shared" si="348"/>
        <v>0</v>
      </c>
      <c r="TO26" s="27" t="str">
        <f t="shared" si="349"/>
        <v>0</v>
      </c>
      <c r="TP26" s="27" t="str">
        <f t="shared" si="350"/>
        <v>0</v>
      </c>
      <c r="TQ26" s="27" t="str">
        <f t="shared" si="351"/>
        <v>0</v>
      </c>
      <c r="TR26" s="27" t="str">
        <f t="shared" si="352"/>
        <v>0</v>
      </c>
      <c r="TS26" s="27" t="str">
        <f t="shared" si="353"/>
        <v>0</v>
      </c>
      <c r="TT26" s="27" t="str">
        <f t="shared" si="354"/>
        <v>0</v>
      </c>
      <c r="TU26" s="27" t="str">
        <f t="shared" si="355"/>
        <v>0</v>
      </c>
      <c r="TV26" s="27" t="str">
        <f t="shared" si="356"/>
        <v>0</v>
      </c>
      <c r="TW26" s="27" t="str">
        <f t="shared" si="357"/>
        <v>0</v>
      </c>
      <c r="TX26" s="27" t="str">
        <f t="shared" si="358"/>
        <v>0</v>
      </c>
      <c r="TY26" s="27" t="str">
        <f t="shared" si="359"/>
        <v>0</v>
      </c>
      <c r="TZ26" s="27" t="str">
        <f t="shared" si="360"/>
        <v>0</v>
      </c>
      <c r="UA26" s="27" t="str">
        <f t="shared" si="361"/>
        <v>0</v>
      </c>
      <c r="UB26" s="27" t="str">
        <f t="shared" si="362"/>
        <v>0</v>
      </c>
      <c r="UC26" s="27" t="str">
        <f t="shared" si="363"/>
        <v>0</v>
      </c>
      <c r="UD26" s="27" t="str">
        <f t="shared" si="364"/>
        <v>0</v>
      </c>
      <c r="UE26" s="27" t="str">
        <f t="shared" si="365"/>
        <v>0</v>
      </c>
      <c r="UF26" s="27" t="str">
        <f t="shared" si="366"/>
        <v>0</v>
      </c>
      <c r="UG26" s="27" t="str">
        <f t="shared" si="367"/>
        <v>0</v>
      </c>
      <c r="UH26" s="27" t="str">
        <f t="shared" si="368"/>
        <v>0</v>
      </c>
      <c r="UI26" s="27" t="str">
        <f t="shared" si="369"/>
        <v>0</v>
      </c>
      <c r="UJ26" s="27" t="str">
        <f t="shared" si="370"/>
        <v>0</v>
      </c>
      <c r="UK26" s="27" t="str">
        <f t="shared" si="371"/>
        <v>0</v>
      </c>
      <c r="UL26" s="27" t="str">
        <f t="shared" si="372"/>
        <v>0</v>
      </c>
      <c r="UM26" s="27" t="str">
        <f t="shared" si="373"/>
        <v>0</v>
      </c>
      <c r="UN26" s="27" t="str">
        <f t="shared" si="374"/>
        <v>0</v>
      </c>
      <c r="UO26" s="27" t="str">
        <f t="shared" si="375"/>
        <v>0</v>
      </c>
      <c r="UP26" s="27" t="str">
        <f t="shared" si="376"/>
        <v>0</v>
      </c>
      <c r="UQ26" s="27" t="str">
        <f t="shared" si="377"/>
        <v>0</v>
      </c>
      <c r="UR26" s="27" t="str">
        <f t="shared" si="378"/>
        <v>0</v>
      </c>
      <c r="US26" s="27" t="str">
        <f t="shared" si="379"/>
        <v>0</v>
      </c>
      <c r="UT26" s="27" t="str">
        <f t="shared" si="380"/>
        <v>0</v>
      </c>
      <c r="UU26" s="27" t="str">
        <f t="shared" si="381"/>
        <v>0</v>
      </c>
      <c r="UV26" s="27" t="str">
        <f t="shared" si="382"/>
        <v>0</v>
      </c>
      <c r="UW26" s="27" t="str">
        <f t="shared" si="383"/>
        <v>0</v>
      </c>
      <c r="UY26" s="28">
        <f t="shared" si="384"/>
        <v>57.180000000000007</v>
      </c>
      <c r="UZ26" s="28">
        <f t="shared" si="385"/>
        <v>-1.8300000000000027</v>
      </c>
      <c r="VA26" s="28">
        <f t="shared" si="386"/>
        <v>6.66</v>
      </c>
      <c r="VB26" s="28">
        <f t="shared" si="387"/>
        <v>-4.83</v>
      </c>
      <c r="VC26" s="28">
        <f t="shared" si="388"/>
        <v>0</v>
      </c>
      <c r="VD26" s="28">
        <f t="shared" si="389"/>
        <v>55.070000000000007</v>
      </c>
      <c r="VG26" s="27" t="str">
        <f t="shared" si="390"/>
        <v>9.25</v>
      </c>
      <c r="VH26" s="27" t="str">
        <f t="shared" si="391"/>
        <v>-5.66</v>
      </c>
      <c r="VI26" s="27" t="str">
        <f t="shared" si="392"/>
        <v>2.36</v>
      </c>
      <c r="VJ26" s="27">
        <f t="shared" si="393"/>
        <v>0</v>
      </c>
      <c r="VK26" s="27">
        <f t="shared" si="394"/>
        <v>0</v>
      </c>
      <c r="VL26" s="27" t="str">
        <f t="shared" si="395"/>
        <v>7.23</v>
      </c>
      <c r="VM26" s="27" t="str">
        <f t="shared" si="396"/>
        <v>-6.86</v>
      </c>
      <c r="VN26" s="27">
        <f t="shared" si="397"/>
        <v>0</v>
      </c>
      <c r="VO26" s="27" t="str">
        <f t="shared" si="398"/>
        <v>1.67</v>
      </c>
      <c r="VP26" s="27" t="str">
        <f t="shared" si="399"/>
        <v>3.92</v>
      </c>
      <c r="VQ26" s="27">
        <f t="shared" si="400"/>
        <v>0</v>
      </c>
      <c r="VR26" s="27" t="str">
        <f t="shared" si="401"/>
        <v>6.95</v>
      </c>
      <c r="VS26" s="27" t="str">
        <f t="shared" si="402"/>
        <v>8.42</v>
      </c>
      <c r="VT26" s="27">
        <f t="shared" si="403"/>
        <v>0</v>
      </c>
      <c r="VU26" s="27" t="str">
        <f t="shared" si="404"/>
        <v>8.98</v>
      </c>
      <c r="VV26" s="27" t="str">
        <f t="shared" si="405"/>
        <v>0.29</v>
      </c>
      <c r="VW26" s="27">
        <f t="shared" si="406"/>
        <v>0</v>
      </c>
      <c r="VX26" s="27">
        <f t="shared" si="407"/>
        <v>0</v>
      </c>
      <c r="VY26" s="27" t="str">
        <f t="shared" si="408"/>
        <v>-2.38</v>
      </c>
      <c r="VZ26" s="27">
        <f t="shared" si="409"/>
        <v>0</v>
      </c>
      <c r="WA26" s="27" t="str">
        <f t="shared" si="410"/>
        <v>4.63</v>
      </c>
      <c r="WB26" s="27" t="str">
        <f t="shared" si="411"/>
        <v>2.35</v>
      </c>
      <c r="WC26" s="27" t="str">
        <f t="shared" si="412"/>
        <v>11.63</v>
      </c>
      <c r="WD26" s="27">
        <f t="shared" si="413"/>
        <v>0</v>
      </c>
      <c r="WE26" s="27" t="str">
        <f t="shared" si="414"/>
        <v>15.16</v>
      </c>
      <c r="WF26" s="27">
        <f t="shared" si="415"/>
        <v>0</v>
      </c>
      <c r="WG26" s="27" t="str">
        <f t="shared" si="416"/>
        <v>9.64</v>
      </c>
      <c r="WH26" s="27" t="str">
        <f t="shared" si="417"/>
        <v>-2.92</v>
      </c>
      <c r="WI26" s="27" t="str">
        <f t="shared" si="418"/>
        <v>-0.32</v>
      </c>
      <c r="WJ26" s="27" t="str">
        <f t="shared" si="419"/>
        <v>8.03</v>
      </c>
      <c r="WK26" s="27" t="str">
        <f t="shared" si="420"/>
        <v>-3.94</v>
      </c>
      <c r="WL26" s="27" t="str">
        <f t="shared" si="421"/>
        <v>-0.16</v>
      </c>
      <c r="WM26" s="27" t="str">
        <f t="shared" si="422"/>
        <v>2.63</v>
      </c>
      <c r="WN26" s="27" t="str">
        <f t="shared" si="423"/>
        <v>-7.29</v>
      </c>
      <c r="WO26" s="27" t="str">
        <f t="shared" si="424"/>
        <v>-4.49</v>
      </c>
      <c r="WP26" s="27" t="str">
        <f t="shared" si="425"/>
        <v>1.47</v>
      </c>
      <c r="WQ26" s="27" t="str">
        <f t="shared" si="426"/>
        <v>-1.59</v>
      </c>
      <c r="WR26" s="27">
        <f t="shared" si="427"/>
        <v>0</v>
      </c>
      <c r="WS26" s="27" t="str">
        <f t="shared" si="428"/>
        <v>0.89</v>
      </c>
      <c r="WT26" s="27" t="str">
        <f t="shared" si="429"/>
        <v>-6.99</v>
      </c>
      <c r="WU26" s="27">
        <f t="shared" si="430"/>
        <v>0</v>
      </c>
      <c r="WV26" s="27" t="str">
        <f t="shared" si="431"/>
        <v>4.56</v>
      </c>
      <c r="WW26" s="27">
        <f t="shared" si="432"/>
        <v>0</v>
      </c>
      <c r="WX26" s="27">
        <f t="shared" si="433"/>
        <v>0</v>
      </c>
      <c r="WY26" s="27" t="str">
        <f t="shared" si="434"/>
        <v>-10.28</v>
      </c>
      <c r="WZ26" s="27">
        <f t="shared" si="435"/>
        <v>0</v>
      </c>
      <c r="XA26" s="27">
        <f t="shared" si="436"/>
        <v>0</v>
      </c>
      <c r="XB26" s="27">
        <f t="shared" si="437"/>
        <v>0</v>
      </c>
      <c r="XC26" s="27">
        <f t="shared" si="438"/>
        <v>0</v>
      </c>
      <c r="XD26" s="27">
        <f t="shared" si="439"/>
        <v>0</v>
      </c>
      <c r="XE26" s="27">
        <f t="shared" si="440"/>
        <v>0</v>
      </c>
      <c r="XF26" s="27">
        <f t="shared" si="441"/>
        <v>0</v>
      </c>
      <c r="XG26" s="27">
        <f t="shared" si="442"/>
        <v>0</v>
      </c>
      <c r="XH26" s="27">
        <f t="shared" si="443"/>
        <v>0</v>
      </c>
      <c r="XI26" s="27">
        <f t="shared" si="444"/>
        <v>0</v>
      </c>
      <c r="XJ26" s="27">
        <f t="shared" si="445"/>
        <v>0</v>
      </c>
      <c r="XK26" s="27">
        <f t="shared" si="446"/>
        <v>0</v>
      </c>
      <c r="XL26" s="27">
        <f t="shared" si="447"/>
        <v>0</v>
      </c>
      <c r="XM26" s="27">
        <f t="shared" si="448"/>
        <v>0</v>
      </c>
      <c r="XN26" s="27">
        <f t="shared" si="449"/>
        <v>0</v>
      </c>
      <c r="XO26" s="27">
        <f t="shared" si="450"/>
        <v>0</v>
      </c>
      <c r="XP26" s="27">
        <f t="shared" si="451"/>
        <v>0</v>
      </c>
      <c r="XQ26" s="27">
        <f t="shared" si="452"/>
        <v>0</v>
      </c>
      <c r="XR26" s="27">
        <f t="shared" si="453"/>
        <v>0</v>
      </c>
      <c r="XS26" s="27">
        <f t="shared" si="454"/>
        <v>0</v>
      </c>
      <c r="XT26" s="27">
        <f t="shared" si="455"/>
        <v>0</v>
      </c>
      <c r="XU26" s="27">
        <f t="shared" si="456"/>
        <v>0</v>
      </c>
      <c r="XV26" s="27">
        <f t="shared" si="457"/>
        <v>0</v>
      </c>
      <c r="XW26" s="27">
        <f t="shared" si="458"/>
        <v>0</v>
      </c>
      <c r="XX26" s="27">
        <f t="shared" si="459"/>
        <v>0</v>
      </c>
      <c r="XY26" s="27">
        <f t="shared" si="460"/>
        <v>0</v>
      </c>
      <c r="XZ26" s="27">
        <f t="shared" si="461"/>
        <v>0</v>
      </c>
      <c r="YA26" s="27">
        <f t="shared" si="462"/>
        <v>0</v>
      </c>
      <c r="YB26" s="27">
        <f t="shared" si="463"/>
        <v>0</v>
      </c>
      <c r="YC26" s="27">
        <f t="shared" si="464"/>
        <v>0</v>
      </c>
      <c r="YD26" s="27">
        <f t="shared" si="465"/>
        <v>0</v>
      </c>
      <c r="YE26" s="27">
        <f t="shared" si="466"/>
        <v>0</v>
      </c>
      <c r="YF26" s="27">
        <f t="shared" si="467"/>
        <v>0</v>
      </c>
      <c r="YG26" s="27">
        <f t="shared" si="468"/>
        <v>0</v>
      </c>
      <c r="YH26" s="27">
        <f t="shared" si="469"/>
        <v>0</v>
      </c>
      <c r="YI26" s="27">
        <f t="shared" si="470"/>
        <v>0</v>
      </c>
      <c r="YJ26" s="27">
        <f t="shared" si="471"/>
        <v>0</v>
      </c>
      <c r="YL26" s="28">
        <f t="shared" si="472"/>
        <v>882</v>
      </c>
      <c r="YM26" s="28">
        <f t="shared" si="473"/>
        <v>985</v>
      </c>
      <c r="YN26" s="28">
        <f t="shared" si="474"/>
        <v>339</v>
      </c>
      <c r="YO26" s="28">
        <f t="shared" si="475"/>
        <v>250</v>
      </c>
      <c r="YP26" s="28">
        <f t="shared" si="476"/>
        <v>0</v>
      </c>
      <c r="YQ26" s="28">
        <f t="shared" si="477"/>
        <v>1629.8333333333333</v>
      </c>
      <c r="YT26" s="27" t="str">
        <f t="shared" si="478"/>
        <v>64</v>
      </c>
      <c r="YU26" s="27" t="str">
        <f t="shared" si="479"/>
        <v>101</v>
      </c>
      <c r="YV26" s="27" t="str">
        <f t="shared" si="480"/>
        <v>86</v>
      </c>
      <c r="YW26" s="27">
        <f t="shared" si="481"/>
        <v>0</v>
      </c>
      <c r="YX26" s="27">
        <f t="shared" si="482"/>
        <v>0</v>
      </c>
      <c r="YY26" s="27" t="str">
        <f t="shared" si="483"/>
        <v>58</v>
      </c>
      <c r="YZ26" s="27" t="str">
        <f t="shared" si="484"/>
        <v>93</v>
      </c>
      <c r="ZA26" s="27">
        <f t="shared" si="485"/>
        <v>0</v>
      </c>
      <c r="ZB26" s="27" t="str">
        <f t="shared" si="486"/>
        <v>78</v>
      </c>
      <c r="ZC26" s="27" t="str">
        <f t="shared" si="487"/>
        <v>80</v>
      </c>
      <c r="ZD26" s="27">
        <f t="shared" si="488"/>
        <v>0</v>
      </c>
      <c r="ZE26" s="27" t="str">
        <f t="shared" si="489"/>
        <v>76</v>
      </c>
      <c r="ZF26" s="27" t="str">
        <f t="shared" si="490"/>
        <v>50</v>
      </c>
      <c r="ZG26" s="27">
        <f t="shared" si="491"/>
        <v>0</v>
      </c>
      <c r="ZH26" s="27" t="str">
        <f t="shared" si="492"/>
        <v>50</v>
      </c>
      <c r="ZI26" s="27" t="str">
        <f t="shared" si="493"/>
        <v>86</v>
      </c>
      <c r="ZJ26" s="27">
        <f t="shared" si="494"/>
        <v>0</v>
      </c>
      <c r="ZK26" s="27">
        <f t="shared" si="495"/>
        <v>0</v>
      </c>
      <c r="ZL26" s="27" t="str">
        <f t="shared" si="496"/>
        <v>92</v>
      </c>
      <c r="ZM26" s="27">
        <f t="shared" si="497"/>
        <v>0</v>
      </c>
      <c r="ZN26" s="27" t="str">
        <f t="shared" si="498"/>
        <v>83</v>
      </c>
      <c r="ZO26" s="27" t="str">
        <f t="shared" si="499"/>
        <v>74</v>
      </c>
      <c r="ZP26" s="27" t="str">
        <f t="shared" si="500"/>
        <v>60</v>
      </c>
      <c r="ZQ26" s="27">
        <f t="shared" si="501"/>
        <v>0</v>
      </c>
      <c r="ZR26" s="27" t="str">
        <f t="shared" si="502"/>
        <v>44</v>
      </c>
      <c r="ZS26" s="27">
        <f t="shared" si="503"/>
        <v>0</v>
      </c>
      <c r="ZT26" s="27" t="str">
        <f t="shared" si="504"/>
        <v>56</v>
      </c>
      <c r="ZU26" s="27" t="str">
        <f t="shared" si="505"/>
        <v>89</v>
      </c>
      <c r="ZV26" s="27" t="str">
        <f t="shared" si="506"/>
        <v>94</v>
      </c>
      <c r="ZW26" s="27" t="str">
        <f t="shared" si="507"/>
        <v>56</v>
      </c>
      <c r="ZX26" s="27" t="str">
        <f t="shared" si="508"/>
        <v>93</v>
      </c>
      <c r="ZY26" s="27" t="str">
        <f t="shared" si="509"/>
        <v>95</v>
      </c>
      <c r="ZZ26" s="27" t="str">
        <f t="shared" si="510"/>
        <v>81</v>
      </c>
      <c r="AAA26" s="27" t="str">
        <f t="shared" si="511"/>
        <v>100</v>
      </c>
      <c r="AAB26" s="27" t="str">
        <f t="shared" si="512"/>
        <v>90</v>
      </c>
      <c r="AAC26" s="27" t="str">
        <f t="shared" si="513"/>
        <v>93</v>
      </c>
      <c r="AAD26" s="27" t="str">
        <f t="shared" si="514"/>
        <v>94</v>
      </c>
      <c r="AAE26" s="27">
        <f t="shared" si="515"/>
        <v>0</v>
      </c>
      <c r="AAF26" s="27" t="str">
        <f t="shared" si="516"/>
        <v>83</v>
      </c>
      <c r="AAG26" s="27" t="str">
        <f t="shared" si="517"/>
        <v>90</v>
      </c>
      <c r="AAH26" s="27">
        <f t="shared" si="518"/>
        <v>0</v>
      </c>
      <c r="AAI26" s="27" t="str">
        <f t="shared" si="519"/>
        <v>80</v>
      </c>
      <c r="AAJ26" s="27">
        <f t="shared" si="520"/>
        <v>0</v>
      </c>
      <c r="AAK26" s="27">
        <f t="shared" si="521"/>
        <v>0</v>
      </c>
      <c r="AAL26" s="27" t="str">
        <f t="shared" si="522"/>
        <v>87</v>
      </c>
      <c r="AAM26" s="27">
        <f t="shared" si="523"/>
        <v>0</v>
      </c>
      <c r="AAN26" s="27">
        <f t="shared" si="524"/>
        <v>0</v>
      </c>
      <c r="AAO26" s="27">
        <f t="shared" si="525"/>
        <v>0</v>
      </c>
      <c r="AAP26" s="27">
        <f t="shared" si="526"/>
        <v>0</v>
      </c>
      <c r="AAQ26" s="27">
        <f t="shared" si="527"/>
        <v>0</v>
      </c>
      <c r="AAR26" s="27">
        <f t="shared" si="528"/>
        <v>0</v>
      </c>
      <c r="AAS26" s="27">
        <f t="shared" si="529"/>
        <v>0</v>
      </c>
      <c r="AAT26" s="27">
        <f t="shared" si="530"/>
        <v>0</v>
      </c>
      <c r="AAU26" s="27">
        <f t="shared" si="531"/>
        <v>0</v>
      </c>
      <c r="AAV26" s="27">
        <f t="shared" si="532"/>
        <v>0</v>
      </c>
      <c r="AAW26" s="27">
        <f t="shared" si="533"/>
        <v>0</v>
      </c>
      <c r="AAX26" s="27">
        <f t="shared" si="534"/>
        <v>0</v>
      </c>
      <c r="AAY26" s="27">
        <f t="shared" si="535"/>
        <v>0</v>
      </c>
      <c r="AAZ26" s="27">
        <f t="shared" si="536"/>
        <v>0</v>
      </c>
      <c r="ABA26" s="27">
        <f t="shared" si="537"/>
        <v>0</v>
      </c>
      <c r="ABB26" s="27">
        <f t="shared" si="538"/>
        <v>0</v>
      </c>
      <c r="ABC26" s="27">
        <f t="shared" si="539"/>
        <v>0</v>
      </c>
      <c r="ABD26" s="27">
        <f t="shared" si="540"/>
        <v>0</v>
      </c>
      <c r="ABE26" s="27">
        <f t="shared" si="541"/>
        <v>0</v>
      </c>
      <c r="ABF26" s="27">
        <f t="shared" si="542"/>
        <v>0</v>
      </c>
      <c r="ABG26" s="27">
        <f t="shared" si="543"/>
        <v>0</v>
      </c>
      <c r="ABH26" s="27">
        <f t="shared" si="544"/>
        <v>0</v>
      </c>
      <c r="ABI26" s="27">
        <f t="shared" si="545"/>
        <v>0</v>
      </c>
      <c r="ABJ26" s="27">
        <f t="shared" si="546"/>
        <v>0</v>
      </c>
      <c r="ABK26" s="27">
        <f t="shared" si="547"/>
        <v>0</v>
      </c>
      <c r="ABL26" s="27">
        <f t="shared" si="548"/>
        <v>0</v>
      </c>
      <c r="ABM26" s="27">
        <f t="shared" si="549"/>
        <v>0</v>
      </c>
      <c r="ABN26" s="27">
        <f t="shared" si="550"/>
        <v>0</v>
      </c>
      <c r="ABO26" s="27">
        <f t="shared" si="551"/>
        <v>0</v>
      </c>
      <c r="ABP26" s="27">
        <f t="shared" si="552"/>
        <v>0</v>
      </c>
      <c r="ABQ26" s="27">
        <f t="shared" si="553"/>
        <v>0</v>
      </c>
      <c r="ABR26" s="27">
        <f t="shared" si="554"/>
        <v>0</v>
      </c>
      <c r="ABS26" s="27">
        <f t="shared" si="555"/>
        <v>0</v>
      </c>
      <c r="ABT26" s="27">
        <f t="shared" si="556"/>
        <v>0</v>
      </c>
      <c r="ABU26" s="27">
        <f t="shared" si="557"/>
        <v>0</v>
      </c>
      <c r="ABV26" s="27">
        <f t="shared" si="558"/>
        <v>0</v>
      </c>
      <c r="ABW26" s="27">
        <f t="shared" si="559"/>
        <v>0</v>
      </c>
      <c r="ABY26" s="28">
        <f t="shared" si="560"/>
        <v>633.90000000000009</v>
      </c>
      <c r="ABZ26" s="28">
        <f t="shared" si="561"/>
        <v>565.6</v>
      </c>
      <c r="ACA26" s="28">
        <f t="shared" si="562"/>
        <v>368.29999999999995</v>
      </c>
      <c r="ACB26" s="28">
        <f t="shared" si="563"/>
        <v>207.3</v>
      </c>
      <c r="ACC26" s="28">
        <f t="shared" si="564"/>
        <v>0</v>
      </c>
      <c r="ACD26" s="28">
        <f t="shared" si="565"/>
        <v>1213.8833333333334</v>
      </c>
      <c r="ACG26" s="27" t="str">
        <f t="shared" si="566"/>
        <v>35.1</v>
      </c>
      <c r="ACH26" s="27" t="str">
        <f t="shared" si="567"/>
        <v>47.4</v>
      </c>
      <c r="ACI26" s="27" t="str">
        <f t="shared" si="568"/>
        <v>21.4</v>
      </c>
      <c r="ACJ26" s="27">
        <f t="shared" si="569"/>
        <v>0</v>
      </c>
      <c r="ACK26" s="27">
        <f t="shared" si="570"/>
        <v>0</v>
      </c>
      <c r="ACL26" s="27" t="str">
        <f t="shared" si="571"/>
        <v>89.7</v>
      </c>
      <c r="ACM26" s="27" t="str">
        <f t="shared" si="572"/>
        <v>44.8</v>
      </c>
      <c r="ACN26" s="27">
        <f t="shared" si="573"/>
        <v>0</v>
      </c>
      <c r="ACO26" s="27" t="str">
        <f t="shared" si="574"/>
        <v>68.5</v>
      </c>
      <c r="ACP26" s="27" t="str">
        <f t="shared" si="575"/>
        <v>75.5</v>
      </c>
      <c r="ACQ26" s="27">
        <f t="shared" si="576"/>
        <v>0</v>
      </c>
      <c r="ACR26" s="27" t="str">
        <f t="shared" si="577"/>
        <v>16.6</v>
      </c>
      <c r="ACS26" s="27" t="str">
        <f t="shared" si="578"/>
        <v>36.7</v>
      </c>
      <c r="ACT26" s="27">
        <f t="shared" si="579"/>
        <v>0</v>
      </c>
      <c r="ACU26" s="27" t="str">
        <f t="shared" si="580"/>
        <v>80.4</v>
      </c>
      <c r="ACV26" s="27" t="str">
        <f t="shared" si="581"/>
        <v>78.9</v>
      </c>
      <c r="ACW26" s="27">
        <f t="shared" si="582"/>
        <v>0</v>
      </c>
      <c r="ACX26" s="27">
        <f t="shared" si="583"/>
        <v>0</v>
      </c>
      <c r="ACY26" s="27" t="str">
        <f t="shared" si="584"/>
        <v>19.2</v>
      </c>
      <c r="ACZ26" s="27">
        <f t="shared" si="585"/>
        <v>0</v>
      </c>
      <c r="ADA26" s="27" t="str">
        <f t="shared" si="586"/>
        <v>29</v>
      </c>
      <c r="ADB26" s="27" t="str">
        <f t="shared" si="587"/>
        <v>57.1</v>
      </c>
      <c r="ADC26" s="27" t="str">
        <f t="shared" si="588"/>
        <v>114.8</v>
      </c>
      <c r="ADD26" s="27">
        <f t="shared" si="589"/>
        <v>0</v>
      </c>
      <c r="ADE26" s="27" t="str">
        <f t="shared" si="590"/>
        <v>64.9</v>
      </c>
      <c r="ADF26" s="27">
        <f t="shared" si="591"/>
        <v>0</v>
      </c>
      <c r="ADG26" s="27" t="str">
        <f t="shared" si="592"/>
        <v>95.3</v>
      </c>
      <c r="ADH26" s="27" t="str">
        <f t="shared" si="593"/>
        <v>15.1</v>
      </c>
      <c r="ADI26" s="27" t="str">
        <f t="shared" si="594"/>
        <v>220.6</v>
      </c>
      <c r="ADJ26" s="27" t="str">
        <f t="shared" si="595"/>
        <v>41.9</v>
      </c>
      <c r="ADK26" s="27" t="str">
        <f t="shared" si="596"/>
        <v>29.7</v>
      </c>
      <c r="ADL26" s="27" t="str">
        <f t="shared" si="597"/>
        <v>21.5</v>
      </c>
      <c r="ADM26" s="27" t="str">
        <f t="shared" si="598"/>
        <v>86.2</v>
      </c>
      <c r="ADN26" s="27" t="str">
        <f t="shared" si="599"/>
        <v>100.2</v>
      </c>
      <c r="ADO26" s="27" t="str">
        <f t="shared" si="600"/>
        <v>11.4</v>
      </c>
      <c r="ADP26" s="27" t="str">
        <f t="shared" si="601"/>
        <v>22.4</v>
      </c>
      <c r="ADQ26" s="27" t="str">
        <f t="shared" si="602"/>
        <v>20.1</v>
      </c>
      <c r="ADR26" s="27">
        <f t="shared" si="603"/>
        <v>0</v>
      </c>
      <c r="ADS26" s="27" t="str">
        <f t="shared" si="604"/>
        <v>61.9</v>
      </c>
      <c r="ADT26" s="27" t="str">
        <f t="shared" si="605"/>
        <v>23.4</v>
      </c>
      <c r="ADU26" s="27">
        <f t="shared" si="606"/>
        <v>0</v>
      </c>
      <c r="ADV26" s="27" t="str">
        <f t="shared" si="607"/>
        <v>108</v>
      </c>
      <c r="ADW26" s="27">
        <f t="shared" si="608"/>
        <v>0</v>
      </c>
      <c r="ADX26" s="27">
        <f t="shared" si="609"/>
        <v>0</v>
      </c>
      <c r="ADY26" s="27" t="str">
        <f t="shared" si="610"/>
        <v>37.4</v>
      </c>
      <c r="ADZ26" s="27">
        <f t="shared" si="611"/>
        <v>0</v>
      </c>
      <c r="AEA26" s="27">
        <f t="shared" si="612"/>
        <v>0</v>
      </c>
      <c r="AEB26" s="27">
        <f t="shared" si="613"/>
        <v>0</v>
      </c>
      <c r="AEC26" s="27">
        <f t="shared" si="614"/>
        <v>0</v>
      </c>
      <c r="AED26" s="27">
        <f t="shared" si="615"/>
        <v>0</v>
      </c>
      <c r="AEE26" s="27">
        <f t="shared" si="616"/>
        <v>0</v>
      </c>
      <c r="AEF26" s="27">
        <f t="shared" si="617"/>
        <v>0</v>
      </c>
      <c r="AEG26" s="27">
        <f t="shared" si="618"/>
        <v>0</v>
      </c>
      <c r="AEH26" s="27">
        <f t="shared" si="619"/>
        <v>0</v>
      </c>
      <c r="AEI26" s="27">
        <f t="shared" si="620"/>
        <v>0</v>
      </c>
      <c r="AEJ26" s="27">
        <f t="shared" si="621"/>
        <v>0</v>
      </c>
      <c r="AEK26" s="27">
        <f t="shared" si="622"/>
        <v>0</v>
      </c>
      <c r="AEL26" s="27">
        <f t="shared" si="623"/>
        <v>0</v>
      </c>
      <c r="AEM26" s="27">
        <f t="shared" si="624"/>
        <v>0</v>
      </c>
      <c r="AEN26" s="27">
        <f t="shared" si="625"/>
        <v>0</v>
      </c>
      <c r="AEO26" s="27">
        <f t="shared" si="626"/>
        <v>0</v>
      </c>
      <c r="AEP26" s="27">
        <f t="shared" si="627"/>
        <v>0</v>
      </c>
      <c r="AEQ26" s="27">
        <f t="shared" si="628"/>
        <v>0</v>
      </c>
      <c r="AER26" s="27">
        <f t="shared" si="629"/>
        <v>0</v>
      </c>
      <c r="AES26" s="27">
        <f t="shared" si="630"/>
        <v>0</v>
      </c>
      <c r="AET26" s="27">
        <f t="shared" si="631"/>
        <v>0</v>
      </c>
      <c r="AEU26" s="27">
        <f t="shared" si="632"/>
        <v>0</v>
      </c>
      <c r="AEV26" s="27">
        <f t="shared" si="633"/>
        <v>0</v>
      </c>
      <c r="AEW26" s="27">
        <f t="shared" si="634"/>
        <v>0</v>
      </c>
      <c r="AEX26" s="27">
        <f t="shared" si="635"/>
        <v>0</v>
      </c>
      <c r="AEY26" s="27">
        <f t="shared" si="636"/>
        <v>0</v>
      </c>
      <c r="AEZ26" s="27">
        <f t="shared" si="637"/>
        <v>0</v>
      </c>
      <c r="AFA26" s="27">
        <f t="shared" si="638"/>
        <v>0</v>
      </c>
      <c r="AFB26" s="27">
        <f t="shared" si="639"/>
        <v>0</v>
      </c>
      <c r="AFC26" s="27">
        <f t="shared" si="640"/>
        <v>0</v>
      </c>
      <c r="AFD26" s="27">
        <f t="shared" si="641"/>
        <v>0</v>
      </c>
      <c r="AFE26" s="27">
        <f t="shared" si="642"/>
        <v>0</v>
      </c>
      <c r="AFF26" s="27">
        <f t="shared" si="643"/>
        <v>0</v>
      </c>
      <c r="AFG26" s="27">
        <f t="shared" si="644"/>
        <v>0</v>
      </c>
      <c r="AFH26" s="27">
        <f t="shared" si="645"/>
        <v>0</v>
      </c>
      <c r="AFI26" s="27">
        <f t="shared" si="646"/>
        <v>0</v>
      </c>
      <c r="AFJ26" s="27">
        <f t="shared" si="647"/>
        <v>0</v>
      </c>
      <c r="AFL26" s="28">
        <f t="shared" si="892"/>
        <v>82.75</v>
      </c>
      <c r="AFM26" s="28">
        <v>82.75</v>
      </c>
      <c r="AFN26" s="27">
        <v>1</v>
      </c>
      <c r="AFO26" s="27">
        <f t="shared" si="648"/>
        <v>1</v>
      </c>
      <c r="AFP26" s="27">
        <f t="shared" si="649"/>
        <v>1</v>
      </c>
      <c r="AFQ26" s="27">
        <f t="shared" si="650"/>
        <v>1</v>
      </c>
      <c r="AFR26" s="27">
        <f t="shared" si="651"/>
        <v>0</v>
      </c>
      <c r="AFS26" s="27">
        <f t="shared" si="652"/>
        <v>0</v>
      </c>
      <c r="AFT26" s="27">
        <f t="shared" si="653"/>
        <v>1</v>
      </c>
      <c r="AFU26" s="27">
        <f t="shared" si="654"/>
        <v>6</v>
      </c>
      <c r="AFV26" s="27">
        <f t="shared" si="655"/>
        <v>0</v>
      </c>
      <c r="AFW26" s="27">
        <f t="shared" si="656"/>
        <v>6</v>
      </c>
      <c r="AFX26" s="27">
        <f t="shared" si="657"/>
        <v>1</v>
      </c>
      <c r="AFY26" s="27">
        <f t="shared" si="658"/>
        <v>0</v>
      </c>
      <c r="AFZ26" s="27">
        <f t="shared" si="659"/>
        <v>1</v>
      </c>
      <c r="AGA26" s="27">
        <f t="shared" si="660"/>
        <v>7</v>
      </c>
      <c r="AGB26" s="27">
        <f t="shared" si="661"/>
        <v>0</v>
      </c>
      <c r="AGC26" s="27">
        <f t="shared" si="662"/>
        <v>1</v>
      </c>
      <c r="AGD26" s="27">
        <f t="shared" si="663"/>
        <v>1</v>
      </c>
      <c r="AGE26" s="27">
        <f t="shared" si="664"/>
        <v>0</v>
      </c>
      <c r="AGF26" s="27">
        <f t="shared" si="665"/>
        <v>0</v>
      </c>
      <c r="AGG26" s="27">
        <f t="shared" si="666"/>
        <v>1</v>
      </c>
      <c r="AGH26" s="27">
        <f t="shared" si="667"/>
        <v>0</v>
      </c>
      <c r="AGI26" s="27">
        <f t="shared" si="668"/>
        <v>1</v>
      </c>
      <c r="AGJ26" s="27">
        <f t="shared" si="669"/>
        <v>3</v>
      </c>
      <c r="AGK26" s="27">
        <f t="shared" si="670"/>
        <v>1</v>
      </c>
      <c r="AGL26" s="27">
        <f t="shared" si="671"/>
        <v>0</v>
      </c>
      <c r="AGM26" s="27">
        <f t="shared" si="672"/>
        <v>1</v>
      </c>
      <c r="AGN26" s="27">
        <f t="shared" si="673"/>
        <v>0</v>
      </c>
      <c r="AGO26" s="27">
        <f t="shared" si="674"/>
        <v>1</v>
      </c>
      <c r="AGP26" s="27">
        <f t="shared" si="675"/>
        <v>4</v>
      </c>
      <c r="AGQ26" s="27">
        <f t="shared" si="676"/>
        <v>1</v>
      </c>
      <c r="AGR26" s="27">
        <f t="shared" si="677"/>
        <v>1</v>
      </c>
      <c r="AGS26" s="27">
        <f t="shared" si="678"/>
        <v>1</v>
      </c>
      <c r="AGT26" s="27">
        <f t="shared" si="679"/>
        <v>1</v>
      </c>
      <c r="AGU26" s="27">
        <f t="shared" si="680"/>
        <v>1</v>
      </c>
      <c r="AGV26" s="27">
        <f t="shared" si="681"/>
        <v>3</v>
      </c>
      <c r="AGW26" s="27">
        <f t="shared" si="682"/>
        <v>4</v>
      </c>
      <c r="AGX26" s="27">
        <f t="shared" si="683"/>
        <v>1</v>
      </c>
      <c r="AGY26" s="27">
        <f t="shared" si="684"/>
        <v>1</v>
      </c>
      <c r="AGZ26" s="27">
        <f t="shared" si="685"/>
        <v>0</v>
      </c>
      <c r="AHA26" s="27">
        <f t="shared" si="686"/>
        <v>1</v>
      </c>
      <c r="AHB26" s="27">
        <f t="shared" si="687"/>
        <v>4</v>
      </c>
      <c r="AHC26" s="27">
        <f t="shared" si="688"/>
        <v>0</v>
      </c>
      <c r="AHD26" s="27">
        <f t="shared" si="689"/>
        <v>1</v>
      </c>
      <c r="AHE26" s="27">
        <f t="shared" si="690"/>
        <v>0</v>
      </c>
      <c r="AHF26" s="27">
        <f t="shared" si="691"/>
        <v>0</v>
      </c>
      <c r="AHG26" s="27">
        <f t="shared" si="692"/>
        <v>1</v>
      </c>
      <c r="AHH26" s="27">
        <f t="shared" si="693"/>
        <v>0</v>
      </c>
      <c r="AHI26" s="27">
        <f t="shared" si="694"/>
        <v>0</v>
      </c>
      <c r="AHJ26" s="27">
        <f t="shared" si="695"/>
        <v>0</v>
      </c>
      <c r="AHK26" s="27">
        <f t="shared" si="696"/>
        <v>0</v>
      </c>
      <c r="AHL26" s="27">
        <f t="shared" si="697"/>
        <v>0</v>
      </c>
      <c r="AHM26" s="27">
        <f t="shared" si="698"/>
        <v>0</v>
      </c>
      <c r="AHN26" s="27">
        <f t="shared" si="699"/>
        <v>0</v>
      </c>
      <c r="AHO26" s="27">
        <f t="shared" si="700"/>
        <v>0</v>
      </c>
      <c r="AHP26" s="27">
        <f t="shared" si="701"/>
        <v>0</v>
      </c>
      <c r="AHQ26" s="27">
        <f t="shared" si="702"/>
        <v>0</v>
      </c>
      <c r="AHR26" s="27">
        <f t="shared" si="703"/>
        <v>0</v>
      </c>
      <c r="AHS26" s="27">
        <f t="shared" si="704"/>
        <v>0</v>
      </c>
      <c r="AHT26" s="27">
        <f t="shared" si="705"/>
        <v>0</v>
      </c>
      <c r="AHU26" s="27">
        <f t="shared" si="706"/>
        <v>0</v>
      </c>
      <c r="AHV26" s="27">
        <f t="shared" si="707"/>
        <v>0</v>
      </c>
      <c r="AHW26" s="27">
        <f t="shared" si="708"/>
        <v>0</v>
      </c>
      <c r="AHX26" s="27">
        <f t="shared" si="709"/>
        <v>0</v>
      </c>
      <c r="AHY26" s="27">
        <f t="shared" si="710"/>
        <v>0</v>
      </c>
      <c r="AHZ26" s="27">
        <f t="shared" si="711"/>
        <v>0</v>
      </c>
      <c r="AIA26" s="27">
        <f t="shared" si="712"/>
        <v>0</v>
      </c>
      <c r="AIB26" s="27">
        <f t="shared" si="713"/>
        <v>0</v>
      </c>
      <c r="AIC26" s="27">
        <f t="shared" si="714"/>
        <v>0</v>
      </c>
      <c r="AID26" s="27">
        <f t="shared" si="715"/>
        <v>0</v>
      </c>
      <c r="AIE26" s="27">
        <f t="shared" si="716"/>
        <v>0</v>
      </c>
      <c r="AIF26" s="27">
        <f t="shared" si="717"/>
        <v>0</v>
      </c>
      <c r="AIG26" s="27">
        <f t="shared" si="718"/>
        <v>0</v>
      </c>
      <c r="AIH26" s="27">
        <f t="shared" si="719"/>
        <v>0</v>
      </c>
      <c r="AII26" s="27">
        <f t="shared" si="720"/>
        <v>0</v>
      </c>
      <c r="AIJ26" s="27">
        <f t="shared" si="721"/>
        <v>0</v>
      </c>
      <c r="AIK26" s="27">
        <f t="shared" si="722"/>
        <v>0</v>
      </c>
      <c r="AIL26" s="27">
        <f t="shared" si="723"/>
        <v>0</v>
      </c>
      <c r="AIM26" s="27">
        <f t="shared" si="724"/>
        <v>0</v>
      </c>
      <c r="AIN26" s="27">
        <f t="shared" si="725"/>
        <v>0</v>
      </c>
      <c r="AIO26" s="27">
        <f t="shared" si="726"/>
        <v>0</v>
      </c>
      <c r="AIP26" s="27">
        <f t="shared" si="727"/>
        <v>0</v>
      </c>
      <c r="AIQ26" s="27">
        <f t="shared" si="728"/>
        <v>0</v>
      </c>
      <c r="AIR26" s="27">
        <f t="shared" si="729"/>
        <v>0</v>
      </c>
      <c r="AIT26" s="27">
        <v>1</v>
      </c>
      <c r="AIU26" s="27">
        <v>1</v>
      </c>
      <c r="AIV26" s="27">
        <v>1</v>
      </c>
      <c r="AIW26" s="27">
        <f t="shared" si="730"/>
        <v>0</v>
      </c>
      <c r="AIX26" s="27">
        <f t="shared" si="731"/>
        <v>0</v>
      </c>
      <c r="AIY26" s="27">
        <f t="shared" si="732"/>
        <v>0.25</v>
      </c>
      <c r="AIZ26" s="27">
        <f t="shared" si="733"/>
        <v>4</v>
      </c>
      <c r="AJA26" s="27">
        <f t="shared" si="734"/>
        <v>0</v>
      </c>
      <c r="AJB26" s="27">
        <f t="shared" si="735"/>
        <v>0.5</v>
      </c>
      <c r="AJC26" s="27">
        <f t="shared" si="736"/>
        <v>4</v>
      </c>
      <c r="AJD26" s="27">
        <f t="shared" si="737"/>
        <v>0</v>
      </c>
      <c r="AJE26" s="27">
        <f t="shared" si="738"/>
        <v>0.5</v>
      </c>
      <c r="AJF26" s="27">
        <f t="shared" si="739"/>
        <v>8</v>
      </c>
      <c r="AJG26" s="27">
        <f t="shared" si="740"/>
        <v>0</v>
      </c>
      <c r="AJH26" s="27">
        <f t="shared" si="741"/>
        <v>4</v>
      </c>
      <c r="AJI26" s="27">
        <f t="shared" si="742"/>
        <v>1</v>
      </c>
      <c r="AJJ26" s="27">
        <f t="shared" si="743"/>
        <v>0</v>
      </c>
      <c r="AJK26" s="27">
        <f t="shared" si="744"/>
        <v>0</v>
      </c>
      <c r="AJL26" s="27">
        <f t="shared" si="745"/>
        <v>0.25</v>
      </c>
      <c r="AJM26" s="27">
        <f t="shared" si="746"/>
        <v>0</v>
      </c>
      <c r="AJN26" s="27">
        <f t="shared" si="747"/>
        <v>0.5</v>
      </c>
      <c r="AJO26" s="27">
        <f t="shared" si="748"/>
        <v>2</v>
      </c>
      <c r="AJP26" s="27">
        <f t="shared" si="749"/>
        <v>2</v>
      </c>
      <c r="AJQ26" s="27">
        <f t="shared" si="750"/>
        <v>0</v>
      </c>
      <c r="AJR26" s="27">
        <f t="shared" si="751"/>
        <v>0.5</v>
      </c>
      <c r="AJS26" s="27">
        <f t="shared" si="752"/>
        <v>0</v>
      </c>
      <c r="AJT26" s="27">
        <f t="shared" si="753"/>
        <v>0.5</v>
      </c>
      <c r="AJU26" s="27">
        <f t="shared" si="754"/>
        <v>8</v>
      </c>
      <c r="AJV26" s="27">
        <f t="shared" si="755"/>
        <v>8</v>
      </c>
      <c r="AJW26" s="27">
        <f t="shared" si="756"/>
        <v>1</v>
      </c>
      <c r="AJX26" s="27">
        <f t="shared" si="757"/>
        <v>1</v>
      </c>
      <c r="AJY26" s="27">
        <f t="shared" si="758"/>
        <v>1</v>
      </c>
      <c r="AJZ26" s="27">
        <f t="shared" si="759"/>
        <v>1</v>
      </c>
      <c r="AKA26" s="27">
        <f t="shared" si="760"/>
        <v>2</v>
      </c>
      <c r="AKB26" s="27">
        <f t="shared" si="761"/>
        <v>8</v>
      </c>
      <c r="AKC26" s="27">
        <f t="shared" si="762"/>
        <v>8</v>
      </c>
      <c r="AKD26" s="27">
        <f t="shared" si="763"/>
        <v>1</v>
      </c>
      <c r="AKE26" s="27">
        <f t="shared" si="764"/>
        <v>0</v>
      </c>
      <c r="AKF26" s="27">
        <f t="shared" si="765"/>
        <v>0.5</v>
      </c>
      <c r="AKG26" s="27">
        <f t="shared" si="766"/>
        <v>8</v>
      </c>
      <c r="AKH26" s="27">
        <f t="shared" si="767"/>
        <v>0</v>
      </c>
      <c r="AKI26" s="27">
        <f t="shared" si="768"/>
        <v>4</v>
      </c>
      <c r="AKJ26" s="27">
        <f t="shared" si="769"/>
        <v>0</v>
      </c>
      <c r="AKK26" s="27">
        <f t="shared" si="770"/>
        <v>0</v>
      </c>
      <c r="AKL26" s="27">
        <f t="shared" si="771"/>
        <v>0.25</v>
      </c>
      <c r="AKM26" s="27">
        <f t="shared" si="772"/>
        <v>0</v>
      </c>
      <c r="AKN26" s="27">
        <f t="shared" si="773"/>
        <v>0</v>
      </c>
      <c r="AKO26" s="27">
        <f t="shared" si="774"/>
        <v>0</v>
      </c>
      <c r="AKP26" s="27">
        <f t="shared" si="775"/>
        <v>0</v>
      </c>
      <c r="AKQ26" s="27">
        <f t="shared" si="776"/>
        <v>0</v>
      </c>
      <c r="AKR26" s="27">
        <f t="shared" si="777"/>
        <v>0</v>
      </c>
      <c r="AKS26" s="27">
        <f t="shared" si="778"/>
        <v>0</v>
      </c>
      <c r="AKT26" s="27">
        <f t="shared" si="779"/>
        <v>0</v>
      </c>
      <c r="AKU26" s="27">
        <f t="shared" si="780"/>
        <v>0</v>
      </c>
      <c r="AKV26" s="27">
        <f t="shared" si="781"/>
        <v>0</v>
      </c>
      <c r="AKW26" s="27">
        <f t="shared" si="782"/>
        <v>0</v>
      </c>
      <c r="AKX26" s="27">
        <f t="shared" si="783"/>
        <v>0</v>
      </c>
      <c r="AKY26" s="27">
        <f t="shared" si="784"/>
        <v>0</v>
      </c>
      <c r="AKZ26" s="27">
        <f t="shared" si="785"/>
        <v>0</v>
      </c>
      <c r="ALA26" s="27">
        <f t="shared" si="786"/>
        <v>0</v>
      </c>
      <c r="ALB26" s="27">
        <f t="shared" si="787"/>
        <v>0</v>
      </c>
      <c r="ALC26" s="27">
        <f t="shared" si="788"/>
        <v>0</v>
      </c>
      <c r="ALD26" s="27">
        <f t="shared" si="789"/>
        <v>0</v>
      </c>
      <c r="ALE26" s="27">
        <f t="shared" si="790"/>
        <v>0</v>
      </c>
      <c r="ALF26" s="27">
        <f t="shared" si="791"/>
        <v>0</v>
      </c>
      <c r="ALG26" s="27">
        <f t="shared" si="792"/>
        <v>0</v>
      </c>
      <c r="ALH26" s="27">
        <f t="shared" si="793"/>
        <v>0</v>
      </c>
      <c r="ALI26" s="27">
        <f t="shared" si="794"/>
        <v>0</v>
      </c>
      <c r="ALJ26" s="27">
        <f t="shared" si="795"/>
        <v>0</v>
      </c>
      <c r="ALK26" s="27">
        <f t="shared" si="796"/>
        <v>0</v>
      </c>
      <c r="ALL26" s="27">
        <f t="shared" si="797"/>
        <v>0</v>
      </c>
      <c r="ALM26" s="27">
        <f t="shared" si="798"/>
        <v>0</v>
      </c>
      <c r="ALN26" s="27">
        <f t="shared" si="799"/>
        <v>0</v>
      </c>
      <c r="ALO26" s="27">
        <f t="shared" si="800"/>
        <v>0</v>
      </c>
      <c r="ALP26" s="27">
        <f t="shared" si="801"/>
        <v>0</v>
      </c>
      <c r="ALQ26" s="27">
        <f t="shared" si="802"/>
        <v>0</v>
      </c>
      <c r="ALR26" s="27">
        <f t="shared" si="803"/>
        <v>0</v>
      </c>
      <c r="ALS26" s="27">
        <f t="shared" si="804"/>
        <v>0</v>
      </c>
      <c r="ALT26" s="27">
        <f t="shared" si="805"/>
        <v>0</v>
      </c>
      <c r="ALU26" s="27">
        <f t="shared" si="806"/>
        <v>0</v>
      </c>
      <c r="ALV26" s="27">
        <f t="shared" si="807"/>
        <v>0</v>
      </c>
      <c r="ALW26" s="27">
        <f t="shared" si="808"/>
        <v>0</v>
      </c>
      <c r="ALY26" s="27" t="s">
        <v>6</v>
      </c>
      <c r="ALZ26" s="27">
        <v>1</v>
      </c>
      <c r="AMA26" s="27">
        <v>1</v>
      </c>
      <c r="AMB26" s="27">
        <v>2</v>
      </c>
      <c r="AMC26" s="27">
        <v>2</v>
      </c>
      <c r="AMD26" s="27">
        <v>8</v>
      </c>
      <c r="AME26" s="27">
        <v>8</v>
      </c>
      <c r="AMF26" s="27">
        <v>4</v>
      </c>
      <c r="AMG26" s="27">
        <v>8</v>
      </c>
      <c r="AMH26" s="27">
        <v>8</v>
      </c>
      <c r="AMK26" s="28">
        <v>1997</v>
      </c>
      <c r="AML26" s="28">
        <f t="shared" si="809"/>
        <v>1997</v>
      </c>
      <c r="AMN26" s="28">
        <v>1982</v>
      </c>
      <c r="AMO26" s="27" t="str">
        <f t="shared" si="810"/>
        <v>1986</v>
      </c>
      <c r="AMP26" s="27" t="str">
        <f t="shared" si="811"/>
        <v>1998</v>
      </c>
      <c r="AMQ26" s="27" t="str">
        <f t="shared" si="812"/>
        <v>1983</v>
      </c>
      <c r="AMR26" s="27" t="str">
        <f t="shared" si="813"/>
        <v>1983</v>
      </c>
      <c r="AMS26" s="27" t="str">
        <f t="shared" si="814"/>
        <v>1983</v>
      </c>
      <c r="AMT26" s="27" t="str">
        <f t="shared" si="815"/>
        <v>1988</v>
      </c>
      <c r="AMU26" s="27" t="str">
        <f t="shared" si="816"/>
        <v>1981</v>
      </c>
      <c r="AMV26" s="27" t="str">
        <f t="shared" si="817"/>
        <v>1981</v>
      </c>
      <c r="AMW26" s="27" t="str">
        <f t="shared" si="818"/>
        <v>1990</v>
      </c>
      <c r="AMX26" s="27" t="str">
        <f t="shared" si="819"/>
        <v>2003</v>
      </c>
      <c r="AMY26" s="27" t="str">
        <f t="shared" si="820"/>
        <v>2003</v>
      </c>
      <c r="AMZ26" s="27" t="str">
        <f t="shared" si="821"/>
        <v>1987</v>
      </c>
      <c r="ANA26" s="27" t="str">
        <f t="shared" si="822"/>
        <v>1999</v>
      </c>
      <c r="ANB26" s="27" t="str">
        <f t="shared" si="823"/>
        <v>1999</v>
      </c>
      <c r="ANC26" s="27" t="str">
        <f t="shared" si="824"/>
        <v>2004</v>
      </c>
      <c r="AND26" s="27" t="str">
        <f t="shared" si="825"/>
        <v>2019</v>
      </c>
      <c r="ANE26" s="27" t="str">
        <f t="shared" si="826"/>
        <v>2019</v>
      </c>
      <c r="ANF26" s="27" t="str">
        <f t="shared" si="827"/>
        <v>2019</v>
      </c>
      <c r="ANG26" s="27" t="str">
        <f t="shared" si="828"/>
        <v>2001</v>
      </c>
      <c r="ANH26" s="27" t="str">
        <f t="shared" si="829"/>
        <v>2001</v>
      </c>
      <c r="ANI26" s="27" t="str">
        <f t="shared" si="830"/>
        <v>1983</v>
      </c>
      <c r="ANJ26" s="27" t="str">
        <f t="shared" si="831"/>
        <v>2000</v>
      </c>
      <c r="ANK26" s="27" t="str">
        <f t="shared" si="832"/>
        <v>2006</v>
      </c>
      <c r="ANL26" s="27" t="str">
        <f t="shared" si="833"/>
        <v>2006</v>
      </c>
      <c r="ANM26" s="27" t="str">
        <f t="shared" si="834"/>
        <v>2011</v>
      </c>
      <c r="ANN26" s="27" t="str">
        <f t="shared" si="835"/>
        <v>2011</v>
      </c>
      <c r="ANO26" s="27" t="str">
        <f t="shared" si="836"/>
        <v>2015</v>
      </c>
      <c r="ANP26" s="27" t="str">
        <f t="shared" si="837"/>
        <v>2001</v>
      </c>
      <c r="ANQ26" s="27" t="str">
        <f t="shared" si="838"/>
        <v>2023</v>
      </c>
      <c r="ANR26" s="27" t="str">
        <f t="shared" si="839"/>
        <v>2028</v>
      </c>
      <c r="ANS26" s="27" t="str">
        <f t="shared" si="840"/>
        <v>2013</v>
      </c>
      <c r="ANT26" s="27" t="str">
        <f t="shared" si="841"/>
        <v>1993</v>
      </c>
      <c r="ANU26" s="27" t="str">
        <f t="shared" si="842"/>
        <v>2006</v>
      </c>
      <c r="ANV26" s="27" t="str">
        <f t="shared" si="843"/>
        <v>2042</v>
      </c>
      <c r="ANW26" s="27" t="str">
        <f t="shared" si="844"/>
        <v>2030</v>
      </c>
      <c r="ANX26" s="27" t="str">
        <f t="shared" si="845"/>
        <v>2012</v>
      </c>
      <c r="ANY26" s="27" t="str">
        <f t="shared" si="846"/>
        <v>1994</v>
      </c>
      <c r="ANZ26" s="27" t="str">
        <f t="shared" si="847"/>
        <v>1994</v>
      </c>
      <c r="AOA26" s="27" t="str">
        <f t="shared" si="848"/>
        <v>2008</v>
      </c>
      <c r="AOB26" s="27" t="str">
        <f t="shared" si="849"/>
        <v>2000</v>
      </c>
      <c r="AOC26" s="27" t="str">
        <f t="shared" si="850"/>
        <v>2000</v>
      </c>
      <c r="AOD26" s="27" t="str">
        <f t="shared" si="851"/>
        <v>2007</v>
      </c>
      <c r="AOE26" s="27" t="str">
        <f t="shared" si="852"/>
        <v>2007</v>
      </c>
      <c r="AOF26" s="27" t="str">
        <f t="shared" si="853"/>
        <v>2007</v>
      </c>
      <c r="AOG26" s="27" t="str">
        <f t="shared" si="854"/>
        <v>1997</v>
      </c>
      <c r="AOH26" s="27" t="str">
        <f t="shared" si="855"/>
        <v>1997</v>
      </c>
      <c r="AOI26" s="27" t="str">
        <f t="shared" si="856"/>
        <v>1997</v>
      </c>
      <c r="AOJ26" s="27" t="str">
        <f t="shared" si="857"/>
        <v>1997</v>
      </c>
      <c r="AOK26" s="27" t="str">
        <f t="shared" si="858"/>
        <v>1997</v>
      </c>
      <c r="AOL26" s="27" t="str">
        <f t="shared" si="859"/>
        <v>1997</v>
      </c>
      <c r="AOM26" s="27" t="str">
        <f t="shared" si="860"/>
        <v>1997</v>
      </c>
      <c r="AON26" s="27" t="str">
        <f t="shared" si="861"/>
        <v>1997</v>
      </c>
      <c r="AOO26" s="27" t="str">
        <f t="shared" si="862"/>
        <v>1997</v>
      </c>
      <c r="AOP26" s="27" t="str">
        <f t="shared" si="863"/>
        <v>1997</v>
      </c>
      <c r="AOQ26" s="27" t="str">
        <f t="shared" si="864"/>
        <v>1997</v>
      </c>
      <c r="AOR26" s="27" t="str">
        <f t="shared" si="865"/>
        <v>1997</v>
      </c>
      <c r="AOS26" s="27" t="str">
        <f t="shared" si="866"/>
        <v>1997</v>
      </c>
      <c r="AOT26" s="27" t="str">
        <f t="shared" si="867"/>
        <v>1997</v>
      </c>
      <c r="AOU26" s="27" t="str">
        <f t="shared" si="868"/>
        <v>1997</v>
      </c>
      <c r="AOV26" s="27" t="str">
        <f t="shared" si="869"/>
        <v>1997</v>
      </c>
      <c r="AOW26" s="27" t="str">
        <f t="shared" si="870"/>
        <v>1997</v>
      </c>
      <c r="AOX26" s="27" t="str">
        <f t="shared" si="871"/>
        <v>1997</v>
      </c>
      <c r="AOY26" s="27" t="str">
        <f t="shared" si="872"/>
        <v>1997</v>
      </c>
      <c r="AOZ26" s="27" t="str">
        <f t="shared" si="873"/>
        <v>1997</v>
      </c>
      <c r="APA26" s="27" t="str">
        <f t="shared" si="874"/>
        <v>1997</v>
      </c>
      <c r="APB26" s="27" t="str">
        <f t="shared" si="875"/>
        <v>1997</v>
      </c>
      <c r="APC26" s="27" t="str">
        <f t="shared" si="876"/>
        <v>1997</v>
      </c>
      <c r="APD26" s="27" t="str">
        <f t="shared" si="877"/>
        <v>1997</v>
      </c>
      <c r="APE26" s="27" t="str">
        <f t="shared" si="878"/>
        <v>1997</v>
      </c>
      <c r="APF26" s="27" t="str">
        <f t="shared" si="879"/>
        <v>1997</v>
      </c>
      <c r="APG26" s="27" t="str">
        <f t="shared" si="880"/>
        <v>1997</v>
      </c>
      <c r="APH26" s="27" t="str">
        <f t="shared" si="881"/>
        <v>1997</v>
      </c>
      <c r="API26" s="27" t="str">
        <f t="shared" si="882"/>
        <v>1997</v>
      </c>
      <c r="APJ26" s="27" t="str">
        <f t="shared" si="883"/>
        <v>1997</v>
      </c>
      <c r="APK26" s="27" t="str">
        <f t="shared" si="884"/>
        <v>1997</v>
      </c>
      <c r="APL26" s="27" t="str">
        <f t="shared" si="885"/>
        <v>1997</v>
      </c>
      <c r="APM26" s="27" t="str">
        <f t="shared" si="886"/>
        <v>1997</v>
      </c>
      <c r="APN26" s="27" t="str">
        <f t="shared" si="887"/>
        <v>1997</v>
      </c>
      <c r="APO26" s="27" t="str">
        <f t="shared" si="888"/>
        <v>1997</v>
      </c>
      <c r="APP26" s="27" t="str">
        <f t="shared" si="889"/>
        <v>1997</v>
      </c>
      <c r="APQ26" s="27" t="str">
        <f t="shared" si="890"/>
        <v>1997</v>
      </c>
      <c r="APR26" s="27" t="str">
        <f t="shared" si="891"/>
        <v>1997</v>
      </c>
    </row>
    <row r="27" spans="1:1022 1025:1110" x14ac:dyDescent="0.35">
      <c r="A27" s="27">
        <v>23</v>
      </c>
      <c r="B27" s="84" t="s">
        <v>129</v>
      </c>
      <c r="C27" s="91">
        <f>VLOOKUP(A27, Rankings!$A$2:$AN$129, 40, FALSE)</f>
        <v>25</v>
      </c>
      <c r="D27" s="24" t="s">
        <v>372</v>
      </c>
      <c r="I27" s="29">
        <f t="shared" si="0"/>
        <v>20.5</v>
      </c>
      <c r="L27" s="27" t="s">
        <v>2359</v>
      </c>
      <c r="M27" s="27" t="s">
        <v>2598</v>
      </c>
      <c r="N27" s="27" t="s">
        <v>2777</v>
      </c>
      <c r="O27" s="27" t="s">
        <v>24</v>
      </c>
      <c r="P27" s="27" t="s">
        <v>24</v>
      </c>
      <c r="Q27" s="27" t="s">
        <v>24</v>
      </c>
      <c r="R27" s="27" t="s">
        <v>3521</v>
      </c>
      <c r="S27" s="27" t="s">
        <v>24</v>
      </c>
      <c r="T27" s="27" t="s">
        <v>3810</v>
      </c>
      <c r="U27" s="27" t="s">
        <v>3944</v>
      </c>
      <c r="V27" s="27" t="s">
        <v>24</v>
      </c>
      <c r="W27" s="27" t="s">
        <v>4076</v>
      </c>
      <c r="X27" s="27" t="s">
        <v>4294</v>
      </c>
      <c r="Y27" s="27" t="s">
        <v>24</v>
      </c>
      <c r="Z27" s="27" t="s">
        <v>4638</v>
      </c>
      <c r="AA27" s="27" t="s">
        <v>4643</v>
      </c>
      <c r="AB27" s="27" t="s">
        <v>24</v>
      </c>
      <c r="AC27" s="27" t="s">
        <v>24</v>
      </c>
      <c r="AD27" s="27" t="s">
        <v>4868</v>
      </c>
      <c r="AE27" s="27" t="s">
        <v>24</v>
      </c>
      <c r="AF27" s="27" t="s">
        <v>5142</v>
      </c>
      <c r="AG27" s="27" t="s">
        <v>5168</v>
      </c>
      <c r="AH27" s="27" t="s">
        <v>5265</v>
      </c>
      <c r="AI27" s="27" t="s">
        <v>5437</v>
      </c>
      <c r="AJ27" s="27" t="s">
        <v>5524</v>
      </c>
      <c r="AK27" s="27" t="s">
        <v>24</v>
      </c>
      <c r="AL27" s="27" t="s">
        <v>5816</v>
      </c>
      <c r="AM27" s="27" t="s">
        <v>5847</v>
      </c>
      <c r="AN27" s="27" t="s">
        <v>24</v>
      </c>
      <c r="AO27" s="27" t="s">
        <v>6024</v>
      </c>
      <c r="AP27" s="27" t="s">
        <v>6203</v>
      </c>
      <c r="AQ27" s="27" t="s">
        <v>24</v>
      </c>
      <c r="AR27" s="27" t="s">
        <v>6471</v>
      </c>
      <c r="AS27" s="27" t="s">
        <v>6512</v>
      </c>
      <c r="AT27" s="27" t="s">
        <v>24</v>
      </c>
      <c r="AU27" s="27" t="s">
        <v>6743</v>
      </c>
      <c r="AV27" s="27" t="s">
        <v>6919</v>
      </c>
      <c r="AW27" s="27" t="s">
        <v>24</v>
      </c>
      <c r="AX27" s="27" t="s">
        <v>6964</v>
      </c>
      <c r="AY27" s="27" t="s">
        <v>7037</v>
      </c>
      <c r="AZ27" s="27" t="s">
        <v>24</v>
      </c>
      <c r="BA27" s="27" t="s">
        <v>7109</v>
      </c>
      <c r="BB27" s="27" t="s">
        <v>24</v>
      </c>
      <c r="BC27" s="27" t="s">
        <v>24</v>
      </c>
      <c r="BD27" s="27" t="s">
        <v>7152</v>
      </c>
      <c r="BE27" s="27" t="s">
        <v>24</v>
      </c>
      <c r="BF27" s="27" t="s">
        <v>24</v>
      </c>
      <c r="BG27" s="27" t="s">
        <v>7264</v>
      </c>
      <c r="BH27" s="27" t="s">
        <v>24</v>
      </c>
      <c r="BI27" s="27" t="s">
        <v>24</v>
      </c>
      <c r="BJ27" s="27" t="s">
        <v>24</v>
      </c>
      <c r="BK27" s="27" t="s">
        <v>24</v>
      </c>
      <c r="BL27" s="27" t="s">
        <v>24</v>
      </c>
      <c r="BM27" s="27" t="s">
        <v>24</v>
      </c>
      <c r="BN27" s="27" t="s">
        <v>24</v>
      </c>
      <c r="BO27" s="27" t="s">
        <v>24</v>
      </c>
      <c r="BP27" s="27" t="s">
        <v>24</v>
      </c>
      <c r="BQ27" s="27" t="s">
        <v>24</v>
      </c>
      <c r="BR27" s="27" t="s">
        <v>24</v>
      </c>
      <c r="BS27" s="27" t="s">
        <v>24</v>
      </c>
      <c r="BT27" s="27" t="s">
        <v>24</v>
      </c>
      <c r="BU27" s="27" t="s">
        <v>24</v>
      </c>
      <c r="BV27" s="27" t="s">
        <v>24</v>
      </c>
      <c r="BW27" s="27" t="s">
        <v>24</v>
      </c>
      <c r="BX27" s="27" t="s">
        <v>24</v>
      </c>
      <c r="BY27" s="27" t="s">
        <v>24</v>
      </c>
      <c r="BZ27" s="27" t="s">
        <v>24</v>
      </c>
      <c r="CA27" s="27" t="s">
        <v>24</v>
      </c>
      <c r="CB27" s="27" t="s">
        <v>24</v>
      </c>
      <c r="CC27" s="27" t="s">
        <v>24</v>
      </c>
      <c r="CD27" s="27" t="s">
        <v>24</v>
      </c>
      <c r="CE27" s="27" t="s">
        <v>24</v>
      </c>
      <c r="CF27" s="27" t="s">
        <v>24</v>
      </c>
      <c r="CG27" s="27" t="s">
        <v>24</v>
      </c>
      <c r="CH27" s="27" t="s">
        <v>24</v>
      </c>
      <c r="CI27" s="27" t="s">
        <v>24</v>
      </c>
      <c r="CJ27" s="27" t="s">
        <v>24</v>
      </c>
      <c r="CK27" s="27" t="s">
        <v>24</v>
      </c>
      <c r="CL27" s="27" t="s">
        <v>24</v>
      </c>
      <c r="CM27" s="27" t="s">
        <v>24</v>
      </c>
      <c r="CN27" s="27" t="s">
        <v>24</v>
      </c>
      <c r="CO27" s="27" t="s">
        <v>24</v>
      </c>
      <c r="CQ27" s="28">
        <f t="shared" si="1"/>
        <v>5</v>
      </c>
      <c r="CR27" s="28">
        <f t="shared" si="2"/>
        <v>1</v>
      </c>
      <c r="CS27" s="28">
        <f t="shared" si="3"/>
        <v>4</v>
      </c>
      <c r="CT27" s="28">
        <f t="shared" si="4"/>
        <v>2</v>
      </c>
      <c r="CU27" s="28">
        <f t="shared" si="5"/>
        <v>3</v>
      </c>
      <c r="CV27" s="28">
        <f t="shared" si="6"/>
        <v>1</v>
      </c>
      <c r="CW27" s="28">
        <f t="shared" si="7"/>
        <v>3</v>
      </c>
      <c r="CX27" s="28">
        <f t="shared" si="8"/>
        <v>2</v>
      </c>
      <c r="CY27" s="28">
        <f t="shared" si="9"/>
        <v>5</v>
      </c>
      <c r="CZ27" s="28">
        <f t="shared" si="10"/>
        <v>1</v>
      </c>
      <c r="DA27" s="28">
        <f t="shared" si="11"/>
        <v>4</v>
      </c>
      <c r="DB27" s="28">
        <f t="shared" si="12"/>
        <v>2</v>
      </c>
      <c r="DC27" s="28">
        <f t="shared" si="13"/>
        <v>0</v>
      </c>
      <c r="DD27" s="28">
        <f t="shared" si="14"/>
        <v>1</v>
      </c>
      <c r="DE27" s="28">
        <f t="shared" si="15"/>
        <v>0</v>
      </c>
      <c r="DF27" s="28">
        <f t="shared" si="16"/>
        <v>0</v>
      </c>
      <c r="DG27" s="28">
        <f t="shared" si="17"/>
        <v>1</v>
      </c>
      <c r="DH27" s="28">
        <f t="shared" si="18"/>
        <v>0</v>
      </c>
      <c r="DI27" s="28">
        <f t="shared" si="19"/>
        <v>2</v>
      </c>
      <c r="DJ27" s="28">
        <f t="shared" si="20"/>
        <v>1</v>
      </c>
      <c r="DK27" s="28">
        <f t="shared" si="21"/>
        <v>0</v>
      </c>
      <c r="DL27" s="28">
        <f t="shared" si="22"/>
        <v>0</v>
      </c>
      <c r="DM27" s="28">
        <f t="shared" si="23"/>
        <v>0</v>
      </c>
      <c r="DN27" s="28">
        <f t="shared" si="24"/>
        <v>0</v>
      </c>
      <c r="DO27" s="28">
        <f t="shared" si="25"/>
        <v>12</v>
      </c>
      <c r="DP27" s="28">
        <f t="shared" si="26"/>
        <v>5</v>
      </c>
      <c r="DR27">
        <f t="shared" si="27"/>
        <v>4</v>
      </c>
      <c r="DS27">
        <f t="shared" si="28"/>
        <v>1</v>
      </c>
      <c r="DT27">
        <f t="shared" si="29"/>
        <v>3</v>
      </c>
      <c r="DU27">
        <f t="shared" si="30"/>
        <v>0</v>
      </c>
      <c r="DV27">
        <f t="shared" si="31"/>
        <v>0</v>
      </c>
      <c r="DW27">
        <f t="shared" si="32"/>
        <v>0</v>
      </c>
      <c r="DX27">
        <f t="shared" si="33"/>
        <v>7</v>
      </c>
      <c r="DY27">
        <f t="shared" si="34"/>
        <v>0</v>
      </c>
      <c r="DZ27">
        <f t="shared" si="35"/>
        <v>3</v>
      </c>
      <c r="EA27">
        <f t="shared" si="36"/>
        <v>5</v>
      </c>
      <c r="EB27">
        <f t="shared" si="37"/>
        <v>0</v>
      </c>
      <c r="EC27">
        <f t="shared" si="38"/>
        <v>3</v>
      </c>
      <c r="ED27">
        <f t="shared" si="39"/>
        <v>7</v>
      </c>
      <c r="EE27">
        <f t="shared" si="40"/>
        <v>0</v>
      </c>
      <c r="EF27">
        <f t="shared" si="41"/>
        <v>2</v>
      </c>
      <c r="EG27">
        <f t="shared" si="42"/>
        <v>5</v>
      </c>
      <c r="EH27">
        <f t="shared" si="43"/>
        <v>0</v>
      </c>
      <c r="EI27">
        <f t="shared" si="44"/>
        <v>0</v>
      </c>
      <c r="EJ27">
        <f t="shared" si="45"/>
        <v>5</v>
      </c>
      <c r="EK27">
        <f t="shared" si="46"/>
        <v>0</v>
      </c>
      <c r="EL27">
        <f t="shared" si="47"/>
        <v>1</v>
      </c>
      <c r="EM27">
        <f t="shared" si="48"/>
        <v>7</v>
      </c>
      <c r="EN27">
        <f t="shared" si="49"/>
        <v>10</v>
      </c>
      <c r="EO27">
        <f t="shared" si="50"/>
        <v>1</v>
      </c>
      <c r="EP27">
        <f t="shared" si="51"/>
        <v>5</v>
      </c>
      <c r="EQ27">
        <f t="shared" si="52"/>
        <v>0</v>
      </c>
      <c r="ER27">
        <f t="shared" si="53"/>
        <v>1</v>
      </c>
      <c r="ES27">
        <f t="shared" si="54"/>
        <v>7</v>
      </c>
      <c r="ET27">
        <f t="shared" si="55"/>
        <v>0</v>
      </c>
      <c r="EU27">
        <f t="shared" si="56"/>
        <v>1</v>
      </c>
      <c r="EV27">
        <f t="shared" si="57"/>
        <v>8</v>
      </c>
      <c r="EW27">
        <f t="shared" si="58"/>
        <v>0</v>
      </c>
      <c r="EX27">
        <f t="shared" si="59"/>
        <v>3</v>
      </c>
      <c r="EY27">
        <f t="shared" si="60"/>
        <v>5</v>
      </c>
      <c r="EZ27">
        <f t="shared" si="61"/>
        <v>0</v>
      </c>
      <c r="FA27">
        <f t="shared" si="62"/>
        <v>4</v>
      </c>
      <c r="FB27">
        <f t="shared" si="63"/>
        <v>8</v>
      </c>
      <c r="FC27">
        <f t="shared" si="64"/>
        <v>0</v>
      </c>
      <c r="FD27">
        <f t="shared" si="65"/>
        <v>15</v>
      </c>
      <c r="FE27">
        <f t="shared" si="66"/>
        <v>6</v>
      </c>
      <c r="FF27">
        <f t="shared" si="67"/>
        <v>0</v>
      </c>
      <c r="FG27">
        <f t="shared" si="68"/>
        <v>13</v>
      </c>
      <c r="FH27">
        <f t="shared" si="69"/>
        <v>0</v>
      </c>
      <c r="FI27">
        <f t="shared" si="70"/>
        <v>0</v>
      </c>
      <c r="FJ27">
        <f t="shared" si="71"/>
        <v>15</v>
      </c>
      <c r="FK27">
        <f t="shared" si="72"/>
        <v>0</v>
      </c>
      <c r="FL27">
        <f t="shared" si="73"/>
        <v>0</v>
      </c>
      <c r="FM27">
        <f t="shared" si="74"/>
        <v>16</v>
      </c>
      <c r="FN27">
        <f t="shared" si="75"/>
        <v>0</v>
      </c>
      <c r="FO27">
        <f t="shared" si="76"/>
        <v>0</v>
      </c>
      <c r="FP27">
        <f t="shared" si="77"/>
        <v>0</v>
      </c>
      <c r="FQ27">
        <f t="shared" si="78"/>
        <v>0</v>
      </c>
      <c r="FR27">
        <f t="shared" si="79"/>
        <v>0</v>
      </c>
      <c r="FS27">
        <f t="shared" si="80"/>
        <v>0</v>
      </c>
      <c r="FT27">
        <f t="shared" si="81"/>
        <v>0</v>
      </c>
      <c r="FU27">
        <f t="shared" si="82"/>
        <v>0</v>
      </c>
      <c r="FV27">
        <f t="shared" si="83"/>
        <v>0</v>
      </c>
      <c r="FW27">
        <f t="shared" si="84"/>
        <v>0</v>
      </c>
      <c r="FX27">
        <f t="shared" si="85"/>
        <v>0</v>
      </c>
      <c r="FY27">
        <f t="shared" si="86"/>
        <v>0</v>
      </c>
      <c r="FZ27">
        <f t="shared" si="87"/>
        <v>0</v>
      </c>
      <c r="GA27">
        <f t="shared" si="88"/>
        <v>0</v>
      </c>
      <c r="GB27">
        <f t="shared" si="89"/>
        <v>0</v>
      </c>
      <c r="GC27">
        <f t="shared" si="90"/>
        <v>0</v>
      </c>
      <c r="GD27">
        <f t="shared" si="91"/>
        <v>0</v>
      </c>
      <c r="GE27">
        <f t="shared" si="92"/>
        <v>0</v>
      </c>
      <c r="GF27">
        <f t="shared" si="93"/>
        <v>0</v>
      </c>
      <c r="GG27">
        <f t="shared" si="94"/>
        <v>0</v>
      </c>
      <c r="GH27">
        <f t="shared" si="95"/>
        <v>0</v>
      </c>
      <c r="GI27">
        <f t="shared" si="96"/>
        <v>0</v>
      </c>
      <c r="GJ27">
        <f t="shared" si="97"/>
        <v>0</v>
      </c>
      <c r="GK27">
        <f t="shared" si="98"/>
        <v>0</v>
      </c>
      <c r="GL27">
        <f t="shared" si="99"/>
        <v>0</v>
      </c>
      <c r="GM27">
        <f t="shared" si="100"/>
        <v>0</v>
      </c>
      <c r="GN27">
        <f t="shared" si="101"/>
        <v>0</v>
      </c>
      <c r="GO27">
        <f t="shared" si="102"/>
        <v>0</v>
      </c>
      <c r="GP27">
        <f t="shared" si="103"/>
        <v>0</v>
      </c>
      <c r="GQ27">
        <f t="shared" si="104"/>
        <v>0</v>
      </c>
      <c r="GR27">
        <f t="shared" si="105"/>
        <v>0</v>
      </c>
      <c r="GS27">
        <f t="shared" si="106"/>
        <v>0</v>
      </c>
      <c r="GT27">
        <f t="shared" si="107"/>
        <v>0</v>
      </c>
      <c r="GU27">
        <f t="shared" si="108"/>
        <v>0</v>
      </c>
      <c r="GW27" s="28">
        <f t="shared" si="109"/>
        <v>6.0770370405945844</v>
      </c>
      <c r="GX27" s="28">
        <f t="shared" si="110"/>
        <v>8.3951550164117776</v>
      </c>
      <c r="GY27" s="28">
        <f t="shared" si="111"/>
        <v>0.65493783275404538</v>
      </c>
      <c r="GZ27" s="28">
        <f t="shared" si="112"/>
        <v>2.6209132701758815</v>
      </c>
      <c r="HA27" s="28">
        <f t="shared" si="113"/>
        <v>0</v>
      </c>
      <c r="HB27" s="28">
        <f t="shared" si="114"/>
        <v>11.82380423261808</v>
      </c>
      <c r="HC27" s="28">
        <f t="shared" si="115"/>
        <v>0.50648654480948951</v>
      </c>
      <c r="HE27">
        <f>IFERROR(VLOOKUP(_xlfn.NUMBERVALUE(MID(L27, SEARCH("!", L27)+1, SEARCH("+", L27)-SEARCH("!", L27)-1)), Rankings!$A$2:$BK$129, 63, FALSE),0)</f>
        <v>0.79780442836869991</v>
      </c>
      <c r="HF27">
        <f>IFERROR(VLOOKUP(_xlfn.NUMBERVALUE(MID(M27, SEARCH("!", M27)+1, SEARCH("+", M27)-SEARCH("!", M27)-1)), Rankings!$A$2:$BK$129, 63, FALSE),0)</f>
        <v>0.55701309868628646</v>
      </c>
      <c r="HG27">
        <f>IFERROR(VLOOKUP(_xlfn.NUMBERVALUE(MID(N27, SEARCH("!", N27)+1, SEARCH("+", N27)-SEARCH("!", N27)-1)), Rankings!$A$2:$BK$129, 63, FALSE),0)</f>
        <v>0.33365094160577863</v>
      </c>
      <c r="HH27">
        <f>IFERROR(VLOOKUP(_xlfn.NUMBERVALUE(MID(O27, SEARCH("!", O27)+1, SEARCH("+", O27)-SEARCH("!", O27)-1)), Rankings!$A$2:$BK$129, 63, FALSE),0)</f>
        <v>0</v>
      </c>
      <c r="HI27">
        <f>IFERROR(VLOOKUP(_xlfn.NUMBERVALUE(MID(P27, SEARCH("!", P27)+1, SEARCH("+", P27)-SEARCH("!", P27)-1)), Rankings!$A$2:$BK$129, 63, FALSE),0)</f>
        <v>0</v>
      </c>
      <c r="HJ27">
        <f>IFERROR(VLOOKUP(_xlfn.NUMBERVALUE(MID(Q27, SEARCH("!", Q27)+1, SEARCH("+", Q27)-SEARCH("!", Q27)-1)), Rankings!$A$2:$BK$129, 63, FALSE),0)</f>
        <v>0</v>
      </c>
      <c r="HK27">
        <f>IFERROR(VLOOKUP(_xlfn.NUMBERVALUE(MID(R27, SEARCH("!", R27)+1, SEARCH("+", R27)-SEARCH("!", R27)-1)), Rankings!$A$2:$BK$129, 63, FALSE),0)</f>
        <v>0.89022469558383477</v>
      </c>
      <c r="HL27">
        <f>IFERROR(VLOOKUP(_xlfn.NUMBERVALUE(MID(S27, SEARCH("!", S27)+1, SEARCH("+", S27)-SEARCH("!", S27)-1)), Rankings!$A$2:$BK$129, 63, FALSE),0)</f>
        <v>0</v>
      </c>
      <c r="HM27">
        <f>IFERROR(VLOOKUP(_xlfn.NUMBERVALUE(MID(T27, SEARCH("!", T27)+1, SEARCH("+", T27)-SEARCH("!", T27)-1)), Rankings!$A$2:$BK$129, 63, FALSE),0)</f>
        <v>0.51686301006525148</v>
      </c>
      <c r="HN27">
        <f>IFERROR(VLOOKUP(_xlfn.NUMBERVALUE(MID(U27, SEARCH("!", U27)+1, SEARCH("+", U27)-SEARCH("!", U27)-1)), Rankings!$A$2:$BK$129, 63, FALSE),0)</f>
        <v>0.73712975570398365</v>
      </c>
      <c r="HO27">
        <f>IFERROR(VLOOKUP(_xlfn.NUMBERVALUE(MID(V27, SEARCH("!", V27)+1, SEARCH("+", V27)-SEARCH("!", V27)-1)), Rankings!$A$2:$BK$129, 63, FALSE),0)</f>
        <v>0</v>
      </c>
      <c r="HP27">
        <f>IFERROR(VLOOKUP(_xlfn.NUMBERVALUE(MID(W27, SEARCH("!", W27)+1, SEARCH("+", W27)-SEARCH("!", W27)-1)), Rankings!$A$2:$BK$129, 63, FALSE),0)</f>
        <v>0.24207078116458031</v>
      </c>
      <c r="HQ27">
        <f>IFERROR(VLOOKUP(_xlfn.NUMBERVALUE(MID(X27, SEARCH("!", X27)+1, SEARCH("+", X27)-SEARCH("!", X27)-1)), Rankings!$A$2:$BK$129, 63, FALSE),0)</f>
        <v>0.55881753299749948</v>
      </c>
      <c r="HR27">
        <f>IFERROR(VLOOKUP(_xlfn.NUMBERVALUE(MID(Y27, SEARCH("!", Y27)+1, SEARCH("+", Y27)-SEARCH("!", Y27)-1)), Rankings!$A$2:$BK$129, 63, FALSE),0)</f>
        <v>0</v>
      </c>
      <c r="HS27">
        <f>IFERROR(VLOOKUP(_xlfn.NUMBERVALUE(MID(Z27, SEARCH("!", Z27)+1, SEARCH("+", Z27)-SEARCH("!", Z27)-1)), Rankings!$A$2:$BK$129, 63, FALSE),0)</f>
        <v>0.75344353640165429</v>
      </c>
      <c r="HT27">
        <f>IFERROR(VLOOKUP(_xlfn.NUMBERVALUE(MID(AA27, SEARCH("!", AA27)+1, SEARCH("+", AA27)-SEARCH("!", AA27)-1)), Rankings!$A$2:$BK$129, 63, FALSE),0)</f>
        <v>0.57377818445367612</v>
      </c>
      <c r="HU27">
        <f>IFERROR(VLOOKUP(_xlfn.NUMBERVALUE(MID(AB27, SEARCH("!", AB27)+1, SEARCH("+", AB27)-SEARCH("!", AB27)-1)), Rankings!$A$2:$BK$129, 63, FALSE),0)</f>
        <v>0</v>
      </c>
      <c r="HV27">
        <f>IFERROR(VLOOKUP(_xlfn.NUMBERVALUE(MID(AC27, SEARCH("!", AC27)+1, SEARCH("+", AC27)-SEARCH("!", AC27)-1)), Rankings!$A$2:$BK$129, 63, FALSE),0)</f>
        <v>0</v>
      </c>
      <c r="HW27">
        <f>IFERROR(VLOOKUP(_xlfn.NUMBERVALUE(MID(AD27, SEARCH("!", AD27)+1, SEARCH("+", AD27)-SEARCH("!", AD27)-1)), Rankings!$A$2:$BK$129, 63, FALSE),0)</f>
        <v>0.89022469558383477</v>
      </c>
      <c r="HX27">
        <f>IFERROR(VLOOKUP(_xlfn.NUMBERVALUE(MID(AE27, SEARCH("!", AE27)+1, SEARCH("+", AE27)-SEARCH("!", AE27)-1)), Rankings!$A$2:$BK$129, 63, FALSE),0)</f>
        <v>0</v>
      </c>
      <c r="HY27">
        <f>IFERROR(VLOOKUP(_xlfn.NUMBERVALUE(MID(AF27, SEARCH("!", AF27)+1, SEARCH("+", AF27)-SEARCH("!", AF27)-1)), Rankings!$A$2:$BK$129, 63, FALSE),0)</f>
        <v>0.62662319449602411</v>
      </c>
      <c r="HZ27">
        <f>IFERROR(VLOOKUP(_xlfn.NUMBERVALUE(MID(AG27, SEARCH("!", AG27)+1, SEARCH("+", AG27)-SEARCH("!", AG27)-1)), Rankings!$A$2:$BK$129, 63, FALSE),0)</f>
        <v>0.73712975570398365</v>
      </c>
      <c r="IA27">
        <f>IFERROR(VLOOKUP(_xlfn.NUMBERVALUE(MID(AH27, SEARCH("!", AH27)+1, SEARCH("+", AH27)-SEARCH("!", AH27)-1)), Rankings!$A$2:$BK$129, 63, FALSE),0)</f>
        <v>0.65493783275404538</v>
      </c>
      <c r="IB27">
        <f>IFERROR(VLOOKUP(_xlfn.NUMBERVALUE(MID(AI27, SEARCH("!", AI27)+1, SEARCH("+", AI27)-SEARCH("!", AI27)-1)), Rankings!$A$2:$BK$129, 63, FALSE),0)</f>
        <v>0.37517193274790295</v>
      </c>
      <c r="IC27">
        <f>IFERROR(VLOOKUP(_xlfn.NUMBERVALUE(MID(AJ27, SEARCH("!", AJ27)+1, SEARCH("+", AJ27)-SEARCH("!", AJ27)-1)), Rankings!$A$2:$BK$129, 63, FALSE),0)</f>
        <v>0.55881753299749948</v>
      </c>
      <c r="ID27">
        <f>IFERROR(VLOOKUP(_xlfn.NUMBERVALUE(MID(AK27, SEARCH("!", AK27)+1, SEARCH("+", AK27)-SEARCH("!", AK27)-1)), Rankings!$A$2:$BK$129, 63, FALSE),0)</f>
        <v>0</v>
      </c>
      <c r="IE27">
        <f>IFERROR(VLOOKUP(_xlfn.NUMBERVALUE(MID(AL27, SEARCH("!", AL27)+1, SEARCH("+", AL27)-SEARCH("!", AL27)-1)), Rankings!$A$2:$BK$129, 63, FALSE),0)</f>
        <v>0.49746150550076101</v>
      </c>
      <c r="IF27">
        <f>IFERROR(VLOOKUP(_xlfn.NUMBERVALUE(MID(AM27, SEARCH("!", AM27)+1, SEARCH("+", AM27)-SEARCH("!", AM27)-1)), Rankings!$A$2:$BK$129, 63, FALSE),0)</f>
        <v>0.57377818445367612</v>
      </c>
      <c r="IG27">
        <f>IFERROR(VLOOKUP(_xlfn.NUMBERVALUE(MID(AN27, SEARCH("!", AN27)+1, SEARCH("+", AN27)-SEARCH("!", AN27)-1)), Rankings!$A$2:$BK$129, 63, FALSE),0)</f>
        <v>0</v>
      </c>
      <c r="IH27">
        <f>IFERROR(VLOOKUP(_xlfn.NUMBERVALUE(MID(AO27, SEARCH("!", AO27)+1, SEARCH("+", AO27)-SEARCH("!", AO27)-1)), Rankings!$A$2:$BK$129, 63, FALSE),0)</f>
        <v>0.28217564650947347</v>
      </c>
      <c r="II27">
        <f>IFERROR(VLOOKUP(_xlfn.NUMBERVALUE(MID(AP27, SEARCH("!", AP27)+1, SEARCH("+", AP27)-SEARCH("!", AP27)-1)), Rankings!$A$2:$BK$129, 63, FALSE),0)</f>
        <v>0.71430015405323466</v>
      </c>
      <c r="IJ27">
        <f>IFERROR(VLOOKUP(_xlfn.NUMBERVALUE(MID(AQ27, SEARCH("!", AQ27)+1, SEARCH("+", AQ27)-SEARCH("!", AQ27)-1)), Rankings!$A$2:$BK$129, 63, FALSE),0)</f>
        <v>0</v>
      </c>
      <c r="IK27">
        <f>IFERROR(VLOOKUP(_xlfn.NUMBERVALUE(MID(AR27, SEARCH("!", AR27)+1, SEARCH("+", AR27)-SEARCH("!", AR27)-1)), Rankings!$A$2:$BK$129, 63, FALSE),0)</f>
        <v>0.63476701070308261</v>
      </c>
      <c r="IL27">
        <f>IFERROR(VLOOKUP(_xlfn.NUMBERVALUE(MID(AS27, SEARCH("!", AS27)+1, SEARCH("+", AS27)-SEARCH("!", AS27)-1)), Rankings!$A$2:$BK$129, 63, FALSE),0)</f>
        <v>0.71430015405323466</v>
      </c>
      <c r="IM27">
        <f>IFERROR(VLOOKUP(_xlfn.NUMBERVALUE(MID(AT27, SEARCH("!", AT27)+1, SEARCH("+", AT27)-SEARCH("!", AT27)-1)), Rankings!$A$2:$BK$129, 63, FALSE),0)</f>
        <v>0</v>
      </c>
      <c r="IN27">
        <f>IFERROR(VLOOKUP(_xlfn.NUMBERVALUE(MID(AU27, SEARCH("!", AU27)+1, SEARCH("+", AU27)-SEARCH("!", AU27)-1)), Rankings!$A$2:$BK$129, 63, FALSE),0)</f>
        <v>0.45999195434508988</v>
      </c>
      <c r="IO27">
        <f>IFERROR(VLOOKUP(_xlfn.NUMBERVALUE(MID(AV27, SEARCH("!", AV27)+1, SEARCH("+", AV27)-SEARCH("!", AV27)-1)), Rankings!$A$2:$BK$129, 63, FALSE),0)</f>
        <v>0.72332718541365992</v>
      </c>
      <c r="IP27">
        <f>IFERROR(VLOOKUP(_xlfn.NUMBERVALUE(MID(AW27, SEARCH("!", AW27)+1, SEARCH("+", AW27)-SEARCH("!", AW27)-1)), Rankings!$A$2:$BK$129, 63, FALSE),0)</f>
        <v>0</v>
      </c>
      <c r="IQ27">
        <f>IFERROR(VLOOKUP(_xlfn.NUMBERVALUE(MID(AX27, SEARCH("!", AX27)+1, SEARCH("+", AX27)-SEARCH("!", AX27)-1)), Rankings!$A$2:$BK$129, 63, FALSE),0)</f>
        <v>0.55701309868628646</v>
      </c>
      <c r="IR27">
        <f>IFERROR(VLOOKUP(_xlfn.NUMBERVALUE(MID(AY27, SEARCH("!", AY27)+1, SEARCH("+", AY27)-SEARCH("!", AY27)-1)), Rankings!$A$2:$BK$129, 63, FALSE),0)</f>
        <v>0.72332718541365992</v>
      </c>
      <c r="IS27">
        <f>IFERROR(VLOOKUP(_xlfn.NUMBERVALUE(MID(AZ27, SEARCH("!", AZ27)+1, SEARCH("+", AZ27)-SEARCH("!", AZ27)-1)), Rankings!$A$2:$BK$129, 63, FALSE),0)</f>
        <v>0</v>
      </c>
      <c r="IT27">
        <f>IFERROR(VLOOKUP(_xlfn.NUMBERVALUE(MID(BA27, SEARCH("!", BA27)+1, SEARCH("+", BA27)-SEARCH("!", BA27)-1)), Rankings!$A$2:$BK$129, 63, FALSE),0)</f>
        <v>0.55701309868628646</v>
      </c>
      <c r="IU27">
        <f>IFERROR(VLOOKUP(_xlfn.NUMBERVALUE(MID(BB27, SEARCH("!", BB27)+1, SEARCH("+", BB27)-SEARCH("!", BB27)-1)), Rankings!$A$2:$BK$129, 63, FALSE),0)</f>
        <v>0</v>
      </c>
      <c r="IV27">
        <f>IFERROR(VLOOKUP(_xlfn.NUMBERVALUE(MID(BC27, SEARCH("!", BC27)+1, SEARCH("+", BC27)-SEARCH("!", BC27)-1)), Rankings!$A$2:$BK$129, 63, FALSE),0)</f>
        <v>0</v>
      </c>
      <c r="IW27">
        <f>IFERROR(VLOOKUP(_xlfn.NUMBERVALUE(MID(BD27, SEARCH("!", BD27)+1, SEARCH("+", BD27)-SEARCH("!", BD27)-1)), Rankings!$A$2:$BK$129, 63, FALSE),0)</f>
        <v>0.75344353640165429</v>
      </c>
      <c r="IX27">
        <f>IFERROR(VLOOKUP(_xlfn.NUMBERVALUE(MID(BE27, SEARCH("!", BE27)+1, SEARCH("+", BE27)-SEARCH("!", BE27)-1)), Rankings!$A$2:$BK$129, 63, FALSE),0)</f>
        <v>0</v>
      </c>
      <c r="IY27">
        <f>IFERROR(VLOOKUP(_xlfn.NUMBERVALUE(MID(BF27, SEARCH("!", BF27)+1, SEARCH("+", BF27)-SEARCH("!", BF27)-1)), Rankings!$A$2:$BK$129, 63, FALSE),0)</f>
        <v>0</v>
      </c>
      <c r="IZ27">
        <f>IFERROR(VLOOKUP(_xlfn.NUMBERVALUE(MID(BG27, SEARCH("!", BG27)+1, SEARCH("+", BG27)-SEARCH("!", BG27)-1)), Rankings!$A$2:$BK$129, 63, FALSE),0)</f>
        <v>0.75344353640165429</v>
      </c>
      <c r="JA27">
        <f>IFERROR(VLOOKUP(_xlfn.NUMBERVALUE(MID(BH27, SEARCH("!", BH27)+1, SEARCH("+", BH27)-SEARCH("!", BH27)-1)), Rankings!$A$2:$BK$129, 63, FALSE),0)</f>
        <v>0</v>
      </c>
      <c r="JB27">
        <f>IFERROR(VLOOKUP(_xlfn.NUMBERVALUE(MID(BI27, SEARCH("!", BI27)+1, SEARCH("+", BI27)-SEARCH("!", BI27)-1)), Rankings!$A$2:$BK$129, 63, FALSE),0)</f>
        <v>0</v>
      </c>
      <c r="JC27">
        <f>IFERROR(VLOOKUP(_xlfn.NUMBERVALUE(MID(BJ27, SEARCH("!", BJ27)+1, SEARCH("+", BJ27)-SEARCH("!", BJ27)-1)), Rankings!$A$2:$BK$129, 63, FALSE),0)</f>
        <v>0</v>
      </c>
      <c r="JD27">
        <f>IFERROR(VLOOKUP(_xlfn.NUMBERVALUE(MID(BK27, SEARCH("!", BK27)+1, SEARCH("+", BK27)-SEARCH("!", BK27)-1)), Rankings!$A$2:$BK$129, 63, FALSE),0)</f>
        <v>0</v>
      </c>
      <c r="JE27">
        <f>IFERROR(VLOOKUP(_xlfn.NUMBERVALUE(MID(BL27, SEARCH("!", BL27)+1, SEARCH("+", BL27)-SEARCH("!", BL27)-1)), Rankings!$A$2:$BK$129, 63, FALSE),0)</f>
        <v>0</v>
      </c>
      <c r="JF27">
        <f>IFERROR(VLOOKUP(_xlfn.NUMBERVALUE(MID(BM27, SEARCH("!", BM27)+1, SEARCH("+", BM27)-SEARCH("!", BM27)-1)), Rankings!$A$2:$BK$129, 63, FALSE),0)</f>
        <v>0</v>
      </c>
      <c r="JG27">
        <f>IFERROR(VLOOKUP(_xlfn.NUMBERVALUE(MID(BN27, SEARCH("!", BN27)+1, SEARCH("+", BN27)-SEARCH("!", BN27)-1)), Rankings!$A$2:$BK$129, 63, FALSE),0)</f>
        <v>0</v>
      </c>
      <c r="JH27">
        <f>IFERROR(VLOOKUP(_xlfn.NUMBERVALUE(MID(BO27, SEARCH("!", BO27)+1, SEARCH("+", BO27)-SEARCH("!", BO27)-1)), Rankings!$A$2:$BK$129, 63, FALSE),0)</f>
        <v>0</v>
      </c>
      <c r="JI27">
        <f>IFERROR(VLOOKUP(_xlfn.NUMBERVALUE(MID(BP27, SEARCH("!", BP27)+1, SEARCH("+", BP27)-SEARCH("!", BP27)-1)), Rankings!$A$2:$BK$129, 63, FALSE),0)</f>
        <v>0</v>
      </c>
      <c r="JJ27">
        <f>IFERROR(VLOOKUP(_xlfn.NUMBERVALUE(MID(BQ27, SEARCH("!", BQ27)+1, SEARCH("+", BQ27)-SEARCH("!", BQ27)-1)), Rankings!$A$2:$BK$129, 63, FALSE),0)</f>
        <v>0</v>
      </c>
      <c r="JK27">
        <f>IFERROR(VLOOKUP(_xlfn.NUMBERVALUE(MID(BR27, SEARCH("!", BR27)+1, SEARCH("+", BR27)-SEARCH("!", BR27)-1)), Rankings!$A$2:$BK$129, 63, FALSE),0)</f>
        <v>0</v>
      </c>
      <c r="JL27">
        <f>IFERROR(VLOOKUP(_xlfn.NUMBERVALUE(MID(BS27, SEARCH("!", BS27)+1, SEARCH("+", BS27)-SEARCH("!", BS27)-1)), Rankings!$A$2:$BK$129, 63, FALSE),0)</f>
        <v>0</v>
      </c>
      <c r="JM27">
        <f>IFERROR(VLOOKUP(_xlfn.NUMBERVALUE(MID(BT27, SEARCH("!", BT27)+1, SEARCH("+", BT27)-SEARCH("!", BT27)-1)), Rankings!$A$2:$BK$129, 63, FALSE),0)</f>
        <v>0</v>
      </c>
      <c r="JN27">
        <f>IFERROR(VLOOKUP(_xlfn.NUMBERVALUE(MID(BU27, SEARCH("!", BU27)+1, SEARCH("+", BU27)-SEARCH("!", BU27)-1)), Rankings!$A$2:$BK$129, 63, FALSE),0)</f>
        <v>0</v>
      </c>
      <c r="JO27">
        <f>IFERROR(VLOOKUP(_xlfn.NUMBERVALUE(MID(BV27, SEARCH("!", BV27)+1, SEARCH("+", BV27)-SEARCH("!", BV27)-1)), Rankings!$A$2:$BK$129, 63, FALSE),0)</f>
        <v>0</v>
      </c>
      <c r="JP27">
        <f>IFERROR(VLOOKUP(_xlfn.NUMBERVALUE(MID(BW27, SEARCH("!", BW27)+1, SEARCH("+", BW27)-SEARCH("!", BW27)-1)), Rankings!$A$2:$BK$129, 63, FALSE),0)</f>
        <v>0</v>
      </c>
      <c r="JQ27">
        <f>IFERROR(VLOOKUP(_xlfn.NUMBERVALUE(MID(BX27, SEARCH("!", BX27)+1, SEARCH("+", BX27)-SEARCH("!", BX27)-1)), Rankings!$A$2:$BK$129, 63, FALSE),0)</f>
        <v>0</v>
      </c>
      <c r="JR27">
        <f>IFERROR(VLOOKUP(_xlfn.NUMBERVALUE(MID(BY27, SEARCH("!", BY27)+1, SEARCH("+", BY27)-SEARCH("!", BY27)-1)), Rankings!$A$2:$BK$129, 63, FALSE),0)</f>
        <v>0</v>
      </c>
      <c r="JS27">
        <f>IFERROR(VLOOKUP(_xlfn.NUMBERVALUE(MID(BZ27, SEARCH("!", BZ27)+1, SEARCH("+", BZ27)-SEARCH("!", BZ27)-1)), Rankings!$A$2:$BK$129, 63, FALSE),0)</f>
        <v>0</v>
      </c>
      <c r="JT27">
        <f>IFERROR(VLOOKUP(_xlfn.NUMBERVALUE(MID(CA27, SEARCH("!", CA27)+1, SEARCH("+", CA27)-SEARCH("!", CA27)-1)), Rankings!$A$2:$BK$129, 63, FALSE),0)</f>
        <v>0</v>
      </c>
      <c r="JU27">
        <f>IFERROR(VLOOKUP(_xlfn.NUMBERVALUE(MID(CB27, SEARCH("!", CB27)+1, SEARCH("+", CB27)-SEARCH("!", CB27)-1)), Rankings!$A$2:$BK$129, 63, FALSE),0)</f>
        <v>0</v>
      </c>
      <c r="JV27">
        <f>IFERROR(VLOOKUP(_xlfn.NUMBERVALUE(MID(CC27, SEARCH("!", CC27)+1, SEARCH("+", CC27)-SEARCH("!", CC27)-1)), Rankings!$A$2:$BK$129, 63, FALSE),0)</f>
        <v>0</v>
      </c>
      <c r="JW27">
        <f>IFERROR(VLOOKUP(_xlfn.NUMBERVALUE(MID(CD27, SEARCH("!", CD27)+1, SEARCH("+", CD27)-SEARCH("!", CD27)-1)), Rankings!$A$2:$BK$129, 63, FALSE),0)</f>
        <v>0</v>
      </c>
      <c r="JX27">
        <f>IFERROR(VLOOKUP(_xlfn.NUMBERVALUE(MID(CE27, SEARCH("!", CE27)+1, SEARCH("+", CE27)-SEARCH("!", CE27)-1)), Rankings!$A$2:$BK$129, 63, FALSE),0)</f>
        <v>0</v>
      </c>
      <c r="JY27">
        <f>IFERROR(VLOOKUP(_xlfn.NUMBERVALUE(MID(CF27, SEARCH("!", CF27)+1, SEARCH("+", CF27)-SEARCH("!", CF27)-1)), Rankings!$A$2:$BK$129, 63, FALSE),0)</f>
        <v>0</v>
      </c>
      <c r="JZ27">
        <f>IFERROR(VLOOKUP(_xlfn.NUMBERVALUE(MID(CG27, SEARCH("!", CG27)+1, SEARCH("+", CG27)-SEARCH("!", CG27)-1)), Rankings!$A$2:$BK$129, 63, FALSE),0)</f>
        <v>0</v>
      </c>
      <c r="KA27">
        <f>IFERROR(VLOOKUP(_xlfn.NUMBERVALUE(MID(CH27, SEARCH("!", CH27)+1, SEARCH("+", CH27)-SEARCH("!", CH27)-1)), Rankings!$A$2:$BK$129, 63, FALSE),0)</f>
        <v>0</v>
      </c>
      <c r="KB27">
        <f>IFERROR(VLOOKUP(_xlfn.NUMBERVALUE(MID(CI27, SEARCH("!", CI27)+1, SEARCH("+", CI27)-SEARCH("!", CI27)-1)), Rankings!$A$2:$BK$129, 63, FALSE),0)</f>
        <v>0</v>
      </c>
      <c r="KC27">
        <f>IFERROR(VLOOKUP(_xlfn.NUMBERVALUE(MID(CJ27, SEARCH("!", CJ27)+1, SEARCH("+", CJ27)-SEARCH("!", CJ27)-1)), Rankings!$A$2:$BK$129, 63, FALSE),0)</f>
        <v>0</v>
      </c>
      <c r="KD27">
        <f>IFERROR(VLOOKUP(_xlfn.NUMBERVALUE(MID(CK27, SEARCH("!", CK27)+1, SEARCH("+", CK27)-SEARCH("!", CK27)-1)), Rankings!$A$2:$BK$129, 63, FALSE),0)</f>
        <v>0</v>
      </c>
      <c r="KE27">
        <f>IFERROR(VLOOKUP(_xlfn.NUMBERVALUE(MID(CL27, SEARCH("!", CL27)+1, SEARCH("+", CL27)-SEARCH("!", CL27)-1)), Rankings!$A$2:$BK$129, 63, FALSE),0)</f>
        <v>0</v>
      </c>
      <c r="KF27">
        <f>IFERROR(VLOOKUP(_xlfn.NUMBERVALUE(MID(CM27, SEARCH("!", CM27)+1, SEARCH("+", CM27)-SEARCH("!", CM27)-1)), Rankings!$A$2:$BK$129, 63, FALSE),0)</f>
        <v>0</v>
      </c>
      <c r="KG27">
        <f>IFERROR(VLOOKUP(_xlfn.NUMBERVALUE(MID(CN27, SEARCH("!", CN27)+1, SEARCH("+", CN27)-SEARCH("!", CN27)-1)), Rankings!$A$2:$BK$129, 63, FALSE),0)</f>
        <v>0</v>
      </c>
      <c r="KH27">
        <f>IFERROR(VLOOKUP(_xlfn.NUMBERVALUE(MID(CO27, SEARCH("!", CO27)+1, SEARCH("+", CO27)-SEARCH("!", CO27)-1)), Rankings!$A$2:$BK$129, 63, FALSE),0)</f>
        <v>0</v>
      </c>
      <c r="KJ27" s="28">
        <f t="shared" si="116"/>
        <v>244</v>
      </c>
      <c r="KK27" s="28">
        <f t="shared" si="117"/>
        <v>246</v>
      </c>
      <c r="KL27" s="28">
        <f t="shared" si="118"/>
        <v>19</v>
      </c>
      <c r="KM27" s="28">
        <f t="shared" si="119"/>
        <v>64</v>
      </c>
      <c r="KN27" s="28">
        <f t="shared" si="120"/>
        <v>0</v>
      </c>
      <c r="KO27" s="28">
        <f t="shared" si="121"/>
        <v>181</v>
      </c>
      <c r="KP27" s="28">
        <f t="shared" si="122"/>
        <v>399.5</v>
      </c>
      <c r="KQ27" s="28">
        <f t="shared" si="123"/>
        <v>181</v>
      </c>
      <c r="KS27" s="27" t="str">
        <f t="shared" si="124"/>
        <v>12</v>
      </c>
      <c r="KT27" s="27" t="str">
        <f t="shared" si="125"/>
        <v>22</v>
      </c>
      <c r="KU27" s="27" t="str">
        <f t="shared" si="126"/>
        <v>23</v>
      </c>
      <c r="KV27" s="27">
        <f t="shared" si="127"/>
        <v>0</v>
      </c>
      <c r="KW27" s="27">
        <f t="shared" si="128"/>
        <v>0</v>
      </c>
      <c r="KX27" s="27">
        <f t="shared" si="129"/>
        <v>0</v>
      </c>
      <c r="KY27" s="27" t="str">
        <f t="shared" si="130"/>
        <v>25</v>
      </c>
      <c r="KZ27" s="27">
        <f t="shared" si="131"/>
        <v>0</v>
      </c>
      <c r="LA27" s="27" t="str">
        <f t="shared" si="132"/>
        <v>27</v>
      </c>
      <c r="LB27" s="27" t="str">
        <f t="shared" si="133"/>
        <v>20</v>
      </c>
      <c r="LC27" s="27">
        <f t="shared" si="134"/>
        <v>0</v>
      </c>
      <c r="LD27" s="27" t="str">
        <f t="shared" si="135"/>
        <v>33</v>
      </c>
      <c r="LE27" s="27" t="str">
        <f t="shared" si="136"/>
        <v>25</v>
      </c>
      <c r="LF27" s="27">
        <f t="shared" si="137"/>
        <v>0</v>
      </c>
      <c r="LG27" s="27" t="str">
        <f t="shared" si="138"/>
        <v>5</v>
      </c>
      <c r="LH27" s="27" t="str">
        <f t="shared" si="139"/>
        <v>28</v>
      </c>
      <c r="LI27" s="27">
        <f t="shared" si="140"/>
        <v>0</v>
      </c>
      <c r="LJ27" s="27">
        <f t="shared" si="141"/>
        <v>0</v>
      </c>
      <c r="LK27" s="27" t="str">
        <f t="shared" si="142"/>
        <v>20</v>
      </c>
      <c r="LL27" s="27">
        <f t="shared" si="143"/>
        <v>0</v>
      </c>
      <c r="LM27" s="27" t="str">
        <f t="shared" si="144"/>
        <v>21</v>
      </c>
      <c r="LN27" s="27" t="str">
        <f t="shared" si="145"/>
        <v>22</v>
      </c>
      <c r="LO27" s="27" t="str">
        <f t="shared" si="146"/>
        <v>19</v>
      </c>
      <c r="LP27" s="27" t="str">
        <f t="shared" si="147"/>
        <v>15</v>
      </c>
      <c r="LQ27" s="27" t="str">
        <f t="shared" si="148"/>
        <v>22</v>
      </c>
      <c r="LR27" s="27">
        <f t="shared" si="149"/>
        <v>0</v>
      </c>
      <c r="LS27" s="27" t="str">
        <f t="shared" si="150"/>
        <v>26</v>
      </c>
      <c r="LT27" s="27" t="str">
        <f t="shared" si="151"/>
        <v>21</v>
      </c>
      <c r="LU27" s="27">
        <f t="shared" si="152"/>
        <v>0</v>
      </c>
      <c r="LV27" s="27" t="str">
        <f t="shared" si="153"/>
        <v>21</v>
      </c>
      <c r="LW27" s="27" t="str">
        <f t="shared" si="154"/>
        <v>7</v>
      </c>
      <c r="LX27" s="27">
        <f t="shared" si="155"/>
        <v>0</v>
      </c>
      <c r="LY27" s="27" t="str">
        <f t="shared" si="156"/>
        <v>20</v>
      </c>
      <c r="LZ27" s="27" t="str">
        <f t="shared" si="157"/>
        <v>30</v>
      </c>
      <c r="MA27" s="27">
        <f t="shared" si="158"/>
        <v>0</v>
      </c>
      <c r="MB27" s="27" t="str">
        <f t="shared" si="159"/>
        <v>19</v>
      </c>
      <c r="MC27" s="27" t="str">
        <f t="shared" si="160"/>
        <v>14</v>
      </c>
      <c r="MD27" s="27">
        <f t="shared" si="161"/>
        <v>0</v>
      </c>
      <c r="ME27" s="27" t="str">
        <f t="shared" si="162"/>
        <v>12</v>
      </c>
      <c r="MF27" s="27" t="str">
        <f t="shared" si="163"/>
        <v>12</v>
      </c>
      <c r="MG27" s="27">
        <f t="shared" si="164"/>
        <v>0</v>
      </c>
      <c r="MH27" s="27" t="str">
        <f t="shared" si="165"/>
        <v>14</v>
      </c>
      <c r="MI27" s="27">
        <f t="shared" si="166"/>
        <v>0</v>
      </c>
      <c r="MJ27" s="27">
        <f t="shared" si="167"/>
        <v>0</v>
      </c>
      <c r="MK27" s="27" t="str">
        <f t="shared" si="168"/>
        <v>19</v>
      </c>
      <c r="ML27" s="27">
        <f t="shared" si="169"/>
        <v>0</v>
      </c>
      <c r="MM27" s="27">
        <f t="shared" si="170"/>
        <v>0</v>
      </c>
      <c r="MN27" s="27" t="str">
        <f t="shared" si="171"/>
        <v>19</v>
      </c>
      <c r="MO27" s="27">
        <f t="shared" si="172"/>
        <v>0</v>
      </c>
      <c r="MP27" s="27">
        <f t="shared" si="173"/>
        <v>0</v>
      </c>
      <c r="MQ27" s="27">
        <f t="shared" si="174"/>
        <v>0</v>
      </c>
      <c r="MR27" s="27">
        <f t="shared" si="175"/>
        <v>0</v>
      </c>
      <c r="MS27" s="27">
        <f t="shared" si="176"/>
        <v>0</v>
      </c>
      <c r="MT27" s="27">
        <f t="shared" si="177"/>
        <v>0</v>
      </c>
      <c r="MU27" s="27">
        <f t="shared" si="178"/>
        <v>0</v>
      </c>
      <c r="MV27" s="27">
        <f t="shared" si="179"/>
        <v>0</v>
      </c>
      <c r="MW27" s="27">
        <f t="shared" si="180"/>
        <v>0</v>
      </c>
      <c r="MX27" s="27">
        <f t="shared" si="181"/>
        <v>0</v>
      </c>
      <c r="MY27" s="27">
        <f t="shared" si="182"/>
        <v>0</v>
      </c>
      <c r="MZ27" s="27">
        <f t="shared" si="183"/>
        <v>0</v>
      </c>
      <c r="NA27" s="27">
        <f t="shared" si="184"/>
        <v>0</v>
      </c>
      <c r="NB27" s="27">
        <f t="shared" si="185"/>
        <v>0</v>
      </c>
      <c r="NC27" s="27">
        <f t="shared" si="186"/>
        <v>0</v>
      </c>
      <c r="ND27" s="27">
        <f t="shared" si="187"/>
        <v>0</v>
      </c>
      <c r="NE27" s="27">
        <f t="shared" si="188"/>
        <v>0</v>
      </c>
      <c r="NF27" s="27">
        <f t="shared" si="189"/>
        <v>0</v>
      </c>
      <c r="NG27" s="27">
        <f t="shared" si="190"/>
        <v>0</v>
      </c>
      <c r="NH27" s="27">
        <f t="shared" si="191"/>
        <v>0</v>
      </c>
      <c r="NI27" s="27">
        <f t="shared" si="192"/>
        <v>0</v>
      </c>
      <c r="NJ27" s="27">
        <f t="shared" si="193"/>
        <v>0</v>
      </c>
      <c r="NK27" s="27">
        <f t="shared" si="194"/>
        <v>0</v>
      </c>
      <c r="NL27" s="27">
        <f t="shared" si="195"/>
        <v>0</v>
      </c>
      <c r="NM27" s="27">
        <f t="shared" si="196"/>
        <v>0</v>
      </c>
      <c r="NN27" s="27">
        <f t="shared" si="197"/>
        <v>0</v>
      </c>
      <c r="NO27" s="27">
        <f t="shared" si="198"/>
        <v>0</v>
      </c>
      <c r="NP27" s="27">
        <f t="shared" si="199"/>
        <v>0</v>
      </c>
      <c r="NQ27" s="27">
        <f t="shared" si="200"/>
        <v>0</v>
      </c>
      <c r="NR27" s="27">
        <f t="shared" si="201"/>
        <v>0</v>
      </c>
      <c r="NS27" s="27">
        <f t="shared" si="202"/>
        <v>0</v>
      </c>
      <c r="NT27" s="27">
        <f t="shared" si="203"/>
        <v>0</v>
      </c>
      <c r="NU27" s="27">
        <f t="shared" si="204"/>
        <v>0</v>
      </c>
      <c r="NV27" s="27">
        <f t="shared" si="205"/>
        <v>0</v>
      </c>
      <c r="NX27" s="28">
        <f t="shared" si="206"/>
        <v>172</v>
      </c>
      <c r="NY27" s="28">
        <f t="shared" si="207"/>
        <v>186</v>
      </c>
      <c r="NZ27" s="28">
        <f t="shared" si="208"/>
        <v>23</v>
      </c>
      <c r="OA27" s="28">
        <f t="shared" si="209"/>
        <v>60</v>
      </c>
      <c r="OB27" s="28">
        <f t="shared" si="210"/>
        <v>0</v>
      </c>
      <c r="OC27" s="28">
        <f t="shared" si="211"/>
        <v>130</v>
      </c>
      <c r="OD27" s="28">
        <f t="shared" si="212"/>
        <v>305.5</v>
      </c>
      <c r="OE27" s="28">
        <f t="shared" si="213"/>
        <v>130</v>
      </c>
      <c r="OG27" s="27" t="str">
        <f t="shared" si="214"/>
        <v>23</v>
      </c>
      <c r="OH27" s="27" t="str">
        <f t="shared" si="215"/>
        <v>11</v>
      </c>
      <c r="OI27" s="27" t="str">
        <f t="shared" si="216"/>
        <v>14</v>
      </c>
      <c r="OJ27" s="27">
        <f t="shared" si="217"/>
        <v>0</v>
      </c>
      <c r="OK27" s="27">
        <f t="shared" si="218"/>
        <v>0</v>
      </c>
      <c r="OL27" s="27">
        <f t="shared" si="219"/>
        <v>0</v>
      </c>
      <c r="OM27" s="27" t="str">
        <f t="shared" si="220"/>
        <v>18</v>
      </c>
      <c r="ON27" s="27">
        <f t="shared" si="221"/>
        <v>0</v>
      </c>
      <c r="OO27" s="27" t="str">
        <f t="shared" si="222"/>
        <v>18</v>
      </c>
      <c r="OP27" s="27" t="str">
        <f t="shared" si="223"/>
        <v>19</v>
      </c>
      <c r="OQ27" s="27">
        <f t="shared" si="224"/>
        <v>0</v>
      </c>
      <c r="OR27" s="27" t="str">
        <f t="shared" si="225"/>
        <v>14</v>
      </c>
      <c r="OS27" s="27" t="str">
        <f t="shared" si="226"/>
        <v>13</v>
      </c>
      <c r="OT27" s="27">
        <f t="shared" si="227"/>
        <v>0</v>
      </c>
      <c r="OU27" s="27" t="str">
        <f t="shared" si="228"/>
        <v>14</v>
      </c>
      <c r="OV27" s="27" t="str">
        <f t="shared" si="229"/>
        <v>13</v>
      </c>
      <c r="OW27" s="27">
        <f t="shared" si="230"/>
        <v>0</v>
      </c>
      <c r="OX27" s="27">
        <f t="shared" si="231"/>
        <v>0</v>
      </c>
      <c r="OY27" s="27" t="str">
        <f t="shared" si="232"/>
        <v>12</v>
      </c>
      <c r="OZ27" s="27">
        <f t="shared" si="233"/>
        <v>0</v>
      </c>
      <c r="PA27" s="27" t="str">
        <f t="shared" si="234"/>
        <v>13</v>
      </c>
      <c r="PB27" s="27" t="str">
        <f t="shared" si="235"/>
        <v>12</v>
      </c>
      <c r="PC27" s="27" t="str">
        <f t="shared" si="236"/>
        <v>23</v>
      </c>
      <c r="PD27" s="27" t="str">
        <f t="shared" si="237"/>
        <v>11</v>
      </c>
      <c r="PE27" s="27" t="str">
        <f t="shared" si="238"/>
        <v>15</v>
      </c>
      <c r="PF27" s="27">
        <f t="shared" si="239"/>
        <v>0</v>
      </c>
      <c r="PG27" s="27" t="str">
        <f t="shared" si="240"/>
        <v>14</v>
      </c>
      <c r="PH27" s="27" t="str">
        <f t="shared" si="241"/>
        <v>10</v>
      </c>
      <c r="PI27" s="27">
        <f t="shared" si="242"/>
        <v>0</v>
      </c>
      <c r="PJ27" s="27" t="str">
        <f t="shared" si="243"/>
        <v>8</v>
      </c>
      <c r="PK27" s="27" t="str">
        <f t="shared" si="244"/>
        <v>21</v>
      </c>
      <c r="PL27" s="27">
        <f t="shared" si="245"/>
        <v>0</v>
      </c>
      <c r="PM27" s="27" t="str">
        <f t="shared" si="246"/>
        <v>9</v>
      </c>
      <c r="PN27" s="27" t="str">
        <f t="shared" si="247"/>
        <v>15</v>
      </c>
      <c r="PO27" s="27">
        <f t="shared" si="248"/>
        <v>0</v>
      </c>
      <c r="PP27" s="27" t="str">
        <f t="shared" si="249"/>
        <v>23</v>
      </c>
      <c r="PQ27" s="27" t="str">
        <f t="shared" si="250"/>
        <v>15</v>
      </c>
      <c r="PR27" s="27">
        <f t="shared" si="251"/>
        <v>0</v>
      </c>
      <c r="PS27" s="27" t="str">
        <f t="shared" si="252"/>
        <v>10</v>
      </c>
      <c r="PT27" s="27" t="str">
        <f t="shared" si="253"/>
        <v>23</v>
      </c>
      <c r="PU27" s="27">
        <f t="shared" si="254"/>
        <v>0</v>
      </c>
      <c r="PV27" s="27" t="str">
        <f t="shared" si="255"/>
        <v>13</v>
      </c>
      <c r="PW27" s="27">
        <f t="shared" si="256"/>
        <v>0</v>
      </c>
      <c r="PX27" s="27">
        <f t="shared" si="257"/>
        <v>0</v>
      </c>
      <c r="PY27" s="27" t="str">
        <f t="shared" si="258"/>
        <v>17</v>
      </c>
      <c r="PZ27" s="27">
        <f t="shared" si="259"/>
        <v>0</v>
      </c>
      <c r="QA27" s="27">
        <f t="shared" si="260"/>
        <v>0</v>
      </c>
      <c r="QB27" s="27" t="str">
        <f t="shared" si="261"/>
        <v>20</v>
      </c>
      <c r="QC27" s="27">
        <f t="shared" si="262"/>
        <v>0</v>
      </c>
      <c r="QD27" s="27">
        <f t="shared" si="263"/>
        <v>0</v>
      </c>
      <c r="QE27" s="27">
        <f t="shared" si="264"/>
        <v>0</v>
      </c>
      <c r="QF27" s="27">
        <f t="shared" si="265"/>
        <v>0</v>
      </c>
      <c r="QG27" s="27">
        <f t="shared" si="266"/>
        <v>0</v>
      </c>
      <c r="QH27" s="27">
        <f t="shared" si="267"/>
        <v>0</v>
      </c>
      <c r="QI27" s="27">
        <f t="shared" si="268"/>
        <v>0</v>
      </c>
      <c r="QJ27" s="27">
        <f t="shared" si="269"/>
        <v>0</v>
      </c>
      <c r="QK27" s="27">
        <f t="shared" si="270"/>
        <v>0</v>
      </c>
      <c r="QL27" s="27">
        <f t="shared" si="271"/>
        <v>0</v>
      </c>
      <c r="QM27" s="27">
        <f t="shared" si="272"/>
        <v>0</v>
      </c>
      <c r="QN27" s="27">
        <f t="shared" si="273"/>
        <v>0</v>
      </c>
      <c r="QO27" s="27">
        <f t="shared" si="274"/>
        <v>0</v>
      </c>
      <c r="QP27" s="27">
        <f t="shared" si="275"/>
        <v>0</v>
      </c>
      <c r="QQ27" s="27">
        <f t="shared" si="276"/>
        <v>0</v>
      </c>
      <c r="QR27" s="27">
        <f t="shared" si="277"/>
        <v>0</v>
      </c>
      <c r="QS27" s="27">
        <f t="shared" si="278"/>
        <v>0</v>
      </c>
      <c r="QT27" s="27">
        <f t="shared" si="279"/>
        <v>0</v>
      </c>
      <c r="QU27" s="27">
        <f t="shared" si="280"/>
        <v>0</v>
      </c>
      <c r="QV27" s="27">
        <f t="shared" si="281"/>
        <v>0</v>
      </c>
      <c r="QW27" s="27">
        <f t="shared" si="282"/>
        <v>0</v>
      </c>
      <c r="QX27" s="27">
        <f t="shared" si="283"/>
        <v>0</v>
      </c>
      <c r="QY27" s="27">
        <f t="shared" si="284"/>
        <v>0</v>
      </c>
      <c r="QZ27" s="27">
        <f t="shared" si="285"/>
        <v>0</v>
      </c>
      <c r="RA27" s="27">
        <f t="shared" si="286"/>
        <v>0</v>
      </c>
      <c r="RB27" s="27">
        <f t="shared" si="287"/>
        <v>0</v>
      </c>
      <c r="RC27" s="27">
        <f t="shared" si="288"/>
        <v>0</v>
      </c>
      <c r="RD27" s="27">
        <f t="shared" si="289"/>
        <v>0</v>
      </c>
      <c r="RE27" s="27">
        <f t="shared" si="290"/>
        <v>0</v>
      </c>
      <c r="RF27" s="27">
        <f t="shared" si="291"/>
        <v>0</v>
      </c>
      <c r="RG27" s="27">
        <f t="shared" si="292"/>
        <v>0</v>
      </c>
      <c r="RH27" s="27">
        <f t="shared" si="293"/>
        <v>0</v>
      </c>
      <c r="RI27" s="27">
        <f t="shared" si="294"/>
        <v>0</v>
      </c>
      <c r="RJ27" s="27">
        <f t="shared" si="295"/>
        <v>0</v>
      </c>
      <c r="RL27" s="28">
        <f t="shared" si="296"/>
        <v>95</v>
      </c>
      <c r="RM27" s="28">
        <f t="shared" si="297"/>
        <v>110</v>
      </c>
      <c r="RN27" s="28">
        <f t="shared" si="298"/>
        <v>7</v>
      </c>
      <c r="RO27" s="28">
        <f t="shared" si="299"/>
        <v>32</v>
      </c>
      <c r="RP27" s="28">
        <f t="shared" si="300"/>
        <v>0</v>
      </c>
      <c r="RQ27" s="28">
        <f t="shared" si="301"/>
        <v>167.16666666666666</v>
      </c>
      <c r="RT27" s="27" t="str">
        <f t="shared" si="302"/>
        <v>6</v>
      </c>
      <c r="RU27" s="27" t="str">
        <f t="shared" si="303"/>
        <v>11</v>
      </c>
      <c r="RV27" s="27" t="str">
        <f t="shared" si="304"/>
        <v>11</v>
      </c>
      <c r="RW27" s="27" t="str">
        <f t="shared" si="305"/>
        <v>0</v>
      </c>
      <c r="RX27" s="27" t="str">
        <f t="shared" si="306"/>
        <v>0</v>
      </c>
      <c r="RY27" s="27" t="str">
        <f t="shared" si="307"/>
        <v>0</v>
      </c>
      <c r="RZ27" s="27" t="str">
        <f t="shared" si="308"/>
        <v>11</v>
      </c>
      <c r="SA27" s="27" t="str">
        <f t="shared" si="309"/>
        <v>0</v>
      </c>
      <c r="SB27" s="27" t="str">
        <f t="shared" si="310"/>
        <v>12</v>
      </c>
      <c r="SC27" s="27" t="str">
        <f t="shared" si="311"/>
        <v>8</v>
      </c>
      <c r="SD27" s="27" t="str">
        <f t="shared" si="312"/>
        <v>0</v>
      </c>
      <c r="SE27" s="27" t="str">
        <f t="shared" si="313"/>
        <v>10</v>
      </c>
      <c r="SF27" s="27" t="str">
        <f t="shared" si="314"/>
        <v>13</v>
      </c>
      <c r="SG27" s="27" t="str">
        <f t="shared" si="315"/>
        <v>0</v>
      </c>
      <c r="SH27" s="27" t="str">
        <f t="shared" si="316"/>
        <v>4</v>
      </c>
      <c r="SI27" s="27" t="str">
        <f t="shared" si="317"/>
        <v>9</v>
      </c>
      <c r="SJ27" s="27" t="str">
        <f t="shared" si="318"/>
        <v>0</v>
      </c>
      <c r="SK27" s="27" t="str">
        <f t="shared" si="319"/>
        <v>0</v>
      </c>
      <c r="SL27" s="27" t="str">
        <f t="shared" si="320"/>
        <v>11</v>
      </c>
      <c r="SM27" s="27" t="str">
        <f t="shared" si="321"/>
        <v>0</v>
      </c>
      <c r="SN27" s="27" t="str">
        <f t="shared" si="322"/>
        <v>7</v>
      </c>
      <c r="SO27" s="27" t="str">
        <f t="shared" si="323"/>
        <v>11</v>
      </c>
      <c r="SP27" s="27" t="str">
        <f t="shared" si="324"/>
        <v>7</v>
      </c>
      <c r="SQ27" s="27" t="str">
        <f t="shared" si="325"/>
        <v>6</v>
      </c>
      <c r="SR27" s="27" t="str">
        <f t="shared" si="326"/>
        <v>8</v>
      </c>
      <c r="SS27" s="27" t="str">
        <f t="shared" si="327"/>
        <v>0</v>
      </c>
      <c r="ST27" s="27" t="str">
        <f t="shared" si="328"/>
        <v>8</v>
      </c>
      <c r="SU27" s="27" t="str">
        <f t="shared" si="329"/>
        <v>9</v>
      </c>
      <c r="SV27" s="27" t="str">
        <f t="shared" si="330"/>
        <v>0</v>
      </c>
      <c r="SW27" s="27" t="str">
        <f t="shared" si="331"/>
        <v>5</v>
      </c>
      <c r="SX27" s="27" t="str">
        <f t="shared" si="332"/>
        <v>3</v>
      </c>
      <c r="SY27" s="27" t="str">
        <f t="shared" si="333"/>
        <v>0</v>
      </c>
      <c r="SZ27" s="27" t="str">
        <f t="shared" si="334"/>
        <v>9</v>
      </c>
      <c r="TA27" s="27" t="str">
        <f t="shared" si="335"/>
        <v>13</v>
      </c>
      <c r="TB27" s="27" t="str">
        <f t="shared" si="336"/>
        <v>0</v>
      </c>
      <c r="TC27" s="27" t="str">
        <f t="shared" si="337"/>
        <v>6</v>
      </c>
      <c r="TD27" s="27" t="str">
        <f t="shared" si="338"/>
        <v>8</v>
      </c>
      <c r="TE27" s="27" t="str">
        <f t="shared" si="339"/>
        <v>0</v>
      </c>
      <c r="TF27" s="27" t="str">
        <f t="shared" si="340"/>
        <v>5</v>
      </c>
      <c r="TG27" s="27" t="str">
        <f t="shared" si="341"/>
        <v>6</v>
      </c>
      <c r="TH27" s="27" t="str">
        <f t="shared" si="342"/>
        <v>0</v>
      </c>
      <c r="TI27" s="27" t="str">
        <f t="shared" si="343"/>
        <v>5</v>
      </c>
      <c r="TJ27" s="27" t="str">
        <f t="shared" si="344"/>
        <v>0</v>
      </c>
      <c r="TK27" s="27" t="str">
        <f t="shared" si="345"/>
        <v>0</v>
      </c>
      <c r="TL27" s="27" t="str">
        <f t="shared" si="346"/>
        <v>12</v>
      </c>
      <c r="TM27" s="27" t="str">
        <f t="shared" si="347"/>
        <v>0</v>
      </c>
      <c r="TN27" s="27" t="str">
        <f t="shared" si="348"/>
        <v>0</v>
      </c>
      <c r="TO27" s="27" t="str">
        <f t="shared" si="349"/>
        <v>10</v>
      </c>
      <c r="TP27" s="27" t="str">
        <f t="shared" si="350"/>
        <v>0</v>
      </c>
      <c r="TQ27" s="27" t="str">
        <f t="shared" si="351"/>
        <v>0</v>
      </c>
      <c r="TR27" s="27" t="str">
        <f t="shared" si="352"/>
        <v>0</v>
      </c>
      <c r="TS27" s="27" t="str">
        <f t="shared" si="353"/>
        <v>0</v>
      </c>
      <c r="TT27" s="27" t="str">
        <f t="shared" si="354"/>
        <v>0</v>
      </c>
      <c r="TU27" s="27" t="str">
        <f t="shared" si="355"/>
        <v>0</v>
      </c>
      <c r="TV27" s="27" t="str">
        <f t="shared" si="356"/>
        <v>0</v>
      </c>
      <c r="TW27" s="27" t="str">
        <f t="shared" si="357"/>
        <v>0</v>
      </c>
      <c r="TX27" s="27" t="str">
        <f t="shared" si="358"/>
        <v>0</v>
      </c>
      <c r="TY27" s="27" t="str">
        <f t="shared" si="359"/>
        <v>0</v>
      </c>
      <c r="TZ27" s="27" t="str">
        <f t="shared" si="360"/>
        <v>0</v>
      </c>
      <c r="UA27" s="27" t="str">
        <f t="shared" si="361"/>
        <v>0</v>
      </c>
      <c r="UB27" s="27" t="str">
        <f t="shared" si="362"/>
        <v>0</v>
      </c>
      <c r="UC27" s="27" t="str">
        <f t="shared" si="363"/>
        <v>0</v>
      </c>
      <c r="UD27" s="27" t="str">
        <f t="shared" si="364"/>
        <v>0</v>
      </c>
      <c r="UE27" s="27" t="str">
        <f t="shared" si="365"/>
        <v>0</v>
      </c>
      <c r="UF27" s="27" t="str">
        <f t="shared" si="366"/>
        <v>0</v>
      </c>
      <c r="UG27" s="27" t="str">
        <f t="shared" si="367"/>
        <v>0</v>
      </c>
      <c r="UH27" s="27" t="str">
        <f t="shared" si="368"/>
        <v>0</v>
      </c>
      <c r="UI27" s="27" t="str">
        <f t="shared" si="369"/>
        <v>0</v>
      </c>
      <c r="UJ27" s="27" t="str">
        <f t="shared" si="370"/>
        <v>0</v>
      </c>
      <c r="UK27" s="27" t="str">
        <f t="shared" si="371"/>
        <v>0</v>
      </c>
      <c r="UL27" s="27" t="str">
        <f t="shared" si="372"/>
        <v>0</v>
      </c>
      <c r="UM27" s="27" t="str">
        <f t="shared" si="373"/>
        <v>0</v>
      </c>
      <c r="UN27" s="27" t="str">
        <f t="shared" si="374"/>
        <v>0</v>
      </c>
      <c r="UO27" s="27" t="str">
        <f t="shared" si="375"/>
        <v>0</v>
      </c>
      <c r="UP27" s="27" t="str">
        <f t="shared" si="376"/>
        <v>0</v>
      </c>
      <c r="UQ27" s="27" t="str">
        <f t="shared" si="377"/>
        <v>0</v>
      </c>
      <c r="UR27" s="27" t="str">
        <f t="shared" si="378"/>
        <v>0</v>
      </c>
      <c r="US27" s="27" t="str">
        <f t="shared" si="379"/>
        <v>0</v>
      </c>
      <c r="UT27" s="27" t="str">
        <f t="shared" si="380"/>
        <v>0</v>
      </c>
      <c r="UU27" s="27" t="str">
        <f t="shared" si="381"/>
        <v>0</v>
      </c>
      <c r="UV27" s="27" t="str">
        <f t="shared" si="382"/>
        <v>0</v>
      </c>
      <c r="UW27" s="27" t="str">
        <f t="shared" si="383"/>
        <v>0</v>
      </c>
      <c r="UY27" s="28">
        <f t="shared" si="384"/>
        <v>53.88</v>
      </c>
      <c r="UZ27" s="28">
        <f t="shared" si="385"/>
        <v>31.850000000000005</v>
      </c>
      <c r="VA27" s="28">
        <f t="shared" si="386"/>
        <v>5.92</v>
      </c>
      <c r="VB27" s="28">
        <f t="shared" si="387"/>
        <v>0.64000000000000057</v>
      </c>
      <c r="VC27" s="28">
        <f t="shared" si="388"/>
        <v>0</v>
      </c>
      <c r="VD27" s="28">
        <f t="shared" si="389"/>
        <v>68.096666666666664</v>
      </c>
      <c r="VG27" s="27" t="str">
        <f t="shared" si="390"/>
        <v>-2.93</v>
      </c>
      <c r="VH27" s="27" t="str">
        <f t="shared" si="391"/>
        <v>0.39</v>
      </c>
      <c r="VI27" s="27" t="str">
        <f t="shared" si="392"/>
        <v>3.04</v>
      </c>
      <c r="VJ27" s="27">
        <f t="shared" si="393"/>
        <v>0</v>
      </c>
      <c r="VK27" s="27">
        <f t="shared" si="394"/>
        <v>0</v>
      </c>
      <c r="VL27" s="27">
        <f t="shared" si="395"/>
        <v>0</v>
      </c>
      <c r="VM27" s="27" t="str">
        <f t="shared" si="396"/>
        <v>-2.05</v>
      </c>
      <c r="VN27" s="27">
        <f t="shared" si="397"/>
        <v>0</v>
      </c>
      <c r="VO27" s="27" t="str">
        <f t="shared" si="398"/>
        <v>1.81</v>
      </c>
      <c r="VP27" s="27" t="str">
        <f t="shared" si="399"/>
        <v>4.92</v>
      </c>
      <c r="VQ27" s="27">
        <f t="shared" si="400"/>
        <v>0</v>
      </c>
      <c r="VR27" s="27" t="str">
        <f t="shared" si="401"/>
        <v>15.45</v>
      </c>
      <c r="VS27" s="27" t="str">
        <f t="shared" si="402"/>
        <v>4.98</v>
      </c>
      <c r="VT27" s="27">
        <f t="shared" si="403"/>
        <v>0</v>
      </c>
      <c r="VU27" s="27" t="str">
        <f t="shared" si="404"/>
        <v>-0.3</v>
      </c>
      <c r="VV27" s="27" t="str">
        <f t="shared" si="405"/>
        <v>6.61</v>
      </c>
      <c r="VW27" s="27">
        <f t="shared" si="406"/>
        <v>0</v>
      </c>
      <c r="VX27" s="27">
        <f t="shared" si="407"/>
        <v>0</v>
      </c>
      <c r="VY27" s="27" t="str">
        <f t="shared" si="408"/>
        <v>1.3</v>
      </c>
      <c r="VZ27" s="27">
        <f t="shared" si="409"/>
        <v>0</v>
      </c>
      <c r="WA27" s="27" t="str">
        <f t="shared" si="410"/>
        <v>3.13</v>
      </c>
      <c r="WB27" s="27" t="str">
        <f t="shared" si="411"/>
        <v>-2.09</v>
      </c>
      <c r="WC27" s="27" t="str">
        <f t="shared" si="412"/>
        <v>5.92</v>
      </c>
      <c r="WD27" s="27" t="str">
        <f t="shared" si="413"/>
        <v>7.16</v>
      </c>
      <c r="WE27" s="27" t="str">
        <f t="shared" si="414"/>
        <v>6.93</v>
      </c>
      <c r="WF27" s="27">
        <f t="shared" si="415"/>
        <v>0</v>
      </c>
      <c r="WG27" s="27" t="str">
        <f t="shared" si="416"/>
        <v>6.15</v>
      </c>
      <c r="WH27" s="27" t="str">
        <f t="shared" si="417"/>
        <v>5.5</v>
      </c>
      <c r="WI27" s="27">
        <f t="shared" si="418"/>
        <v>0</v>
      </c>
      <c r="WJ27" s="27" t="str">
        <f t="shared" si="419"/>
        <v>11.6</v>
      </c>
      <c r="WK27" s="27" t="str">
        <f t="shared" si="420"/>
        <v>-0.65</v>
      </c>
      <c r="WL27" s="27">
        <f t="shared" si="421"/>
        <v>0</v>
      </c>
      <c r="WM27" s="27" t="str">
        <f t="shared" si="422"/>
        <v>0.95</v>
      </c>
      <c r="WN27" s="27" t="str">
        <f t="shared" si="423"/>
        <v>2.87</v>
      </c>
      <c r="WO27" s="27">
        <f t="shared" si="424"/>
        <v>0</v>
      </c>
      <c r="WP27" s="27" t="str">
        <f t="shared" si="425"/>
        <v>7.43</v>
      </c>
      <c r="WQ27" s="27" t="str">
        <f t="shared" si="426"/>
        <v>0.01</v>
      </c>
      <c r="WR27" s="27">
        <f t="shared" si="427"/>
        <v>0</v>
      </c>
      <c r="WS27" s="27" t="str">
        <f t="shared" si="428"/>
        <v>1.86</v>
      </c>
      <c r="WT27" s="27" t="str">
        <f t="shared" si="429"/>
        <v>3.52</v>
      </c>
      <c r="WU27" s="27">
        <f t="shared" si="430"/>
        <v>0</v>
      </c>
      <c r="WV27" s="27" t="str">
        <f t="shared" si="431"/>
        <v>5.48</v>
      </c>
      <c r="WW27" s="27">
        <f t="shared" si="432"/>
        <v>0</v>
      </c>
      <c r="WX27" s="27">
        <f t="shared" si="433"/>
        <v>0</v>
      </c>
      <c r="WY27" s="27" t="str">
        <f t="shared" si="434"/>
        <v>-3.7</v>
      </c>
      <c r="WZ27" s="27">
        <f t="shared" si="435"/>
        <v>0</v>
      </c>
      <c r="XA27" s="27">
        <f t="shared" si="436"/>
        <v>0</v>
      </c>
      <c r="XB27" s="27" t="str">
        <f t="shared" si="437"/>
        <v>-3</v>
      </c>
      <c r="XC27" s="27">
        <f t="shared" si="438"/>
        <v>0</v>
      </c>
      <c r="XD27" s="27">
        <f t="shared" si="439"/>
        <v>0</v>
      </c>
      <c r="XE27" s="27">
        <f t="shared" si="440"/>
        <v>0</v>
      </c>
      <c r="XF27" s="27">
        <f t="shared" si="441"/>
        <v>0</v>
      </c>
      <c r="XG27" s="27">
        <f t="shared" si="442"/>
        <v>0</v>
      </c>
      <c r="XH27" s="27">
        <f t="shared" si="443"/>
        <v>0</v>
      </c>
      <c r="XI27" s="27">
        <f t="shared" si="444"/>
        <v>0</v>
      </c>
      <c r="XJ27" s="27">
        <f t="shared" si="445"/>
        <v>0</v>
      </c>
      <c r="XK27" s="27">
        <f t="shared" si="446"/>
        <v>0</v>
      </c>
      <c r="XL27" s="27">
        <f t="shared" si="447"/>
        <v>0</v>
      </c>
      <c r="XM27" s="27">
        <f t="shared" si="448"/>
        <v>0</v>
      </c>
      <c r="XN27" s="27">
        <f t="shared" si="449"/>
        <v>0</v>
      </c>
      <c r="XO27" s="27">
        <f t="shared" si="450"/>
        <v>0</v>
      </c>
      <c r="XP27" s="27">
        <f t="shared" si="451"/>
        <v>0</v>
      </c>
      <c r="XQ27" s="27">
        <f t="shared" si="452"/>
        <v>0</v>
      </c>
      <c r="XR27" s="27">
        <f t="shared" si="453"/>
        <v>0</v>
      </c>
      <c r="XS27" s="27">
        <f t="shared" si="454"/>
        <v>0</v>
      </c>
      <c r="XT27" s="27">
        <f t="shared" si="455"/>
        <v>0</v>
      </c>
      <c r="XU27" s="27">
        <f t="shared" si="456"/>
        <v>0</v>
      </c>
      <c r="XV27" s="27">
        <f t="shared" si="457"/>
        <v>0</v>
      </c>
      <c r="XW27" s="27">
        <f t="shared" si="458"/>
        <v>0</v>
      </c>
      <c r="XX27" s="27">
        <f t="shared" si="459"/>
        <v>0</v>
      </c>
      <c r="XY27" s="27">
        <f t="shared" si="460"/>
        <v>0</v>
      </c>
      <c r="XZ27" s="27">
        <f t="shared" si="461"/>
        <v>0</v>
      </c>
      <c r="YA27" s="27">
        <f t="shared" si="462"/>
        <v>0</v>
      </c>
      <c r="YB27" s="27">
        <f t="shared" si="463"/>
        <v>0</v>
      </c>
      <c r="YC27" s="27">
        <f t="shared" si="464"/>
        <v>0</v>
      </c>
      <c r="YD27" s="27">
        <f t="shared" si="465"/>
        <v>0</v>
      </c>
      <c r="YE27" s="27">
        <f t="shared" si="466"/>
        <v>0</v>
      </c>
      <c r="YF27" s="27">
        <f t="shared" si="467"/>
        <v>0</v>
      </c>
      <c r="YG27" s="27">
        <f t="shared" si="468"/>
        <v>0</v>
      </c>
      <c r="YH27" s="27">
        <f t="shared" si="469"/>
        <v>0</v>
      </c>
      <c r="YI27" s="27">
        <f t="shared" si="470"/>
        <v>0</v>
      </c>
      <c r="YJ27" s="27">
        <f t="shared" si="471"/>
        <v>0</v>
      </c>
      <c r="YL27" s="28">
        <f t="shared" si="472"/>
        <v>881</v>
      </c>
      <c r="YM27" s="28">
        <f t="shared" si="473"/>
        <v>991</v>
      </c>
      <c r="YN27" s="28">
        <f t="shared" si="474"/>
        <v>83</v>
      </c>
      <c r="YO27" s="28">
        <f t="shared" si="475"/>
        <v>340</v>
      </c>
      <c r="YP27" s="28">
        <f t="shared" si="476"/>
        <v>0</v>
      </c>
      <c r="YQ27" s="28">
        <f t="shared" si="477"/>
        <v>1592.8333333333333</v>
      </c>
      <c r="YT27" s="27" t="str">
        <f t="shared" si="478"/>
        <v>84</v>
      </c>
      <c r="YU27" s="27" t="str">
        <f t="shared" si="479"/>
        <v>69</v>
      </c>
      <c r="YV27" s="27" t="str">
        <f t="shared" si="480"/>
        <v>67</v>
      </c>
      <c r="YW27" s="27">
        <f t="shared" si="481"/>
        <v>0</v>
      </c>
      <c r="YX27" s="27">
        <f t="shared" si="482"/>
        <v>0</v>
      </c>
      <c r="YY27" s="27">
        <f t="shared" si="483"/>
        <v>0</v>
      </c>
      <c r="YZ27" s="27" t="str">
        <f t="shared" si="484"/>
        <v>84</v>
      </c>
      <c r="ZA27" s="27">
        <f t="shared" si="485"/>
        <v>0</v>
      </c>
      <c r="ZB27" s="27" t="str">
        <f t="shared" si="486"/>
        <v>82</v>
      </c>
      <c r="ZC27" s="27" t="str">
        <f t="shared" si="487"/>
        <v>84</v>
      </c>
      <c r="ZD27" s="27">
        <f t="shared" si="488"/>
        <v>0</v>
      </c>
      <c r="ZE27" s="27" t="str">
        <f t="shared" si="489"/>
        <v>42</v>
      </c>
      <c r="ZF27" s="27" t="str">
        <f t="shared" si="490"/>
        <v>77</v>
      </c>
      <c r="ZG27" s="27">
        <f t="shared" si="491"/>
        <v>0</v>
      </c>
      <c r="ZH27" s="27" t="str">
        <f t="shared" si="492"/>
        <v>99</v>
      </c>
      <c r="ZI27" s="27" t="str">
        <f t="shared" si="493"/>
        <v>71</v>
      </c>
      <c r="ZJ27" s="27">
        <f t="shared" si="494"/>
        <v>0</v>
      </c>
      <c r="ZK27" s="27">
        <f t="shared" si="495"/>
        <v>0</v>
      </c>
      <c r="ZL27" s="27" t="str">
        <f t="shared" si="496"/>
        <v>86</v>
      </c>
      <c r="ZM27" s="27">
        <f t="shared" si="497"/>
        <v>0</v>
      </c>
      <c r="ZN27" s="27" t="str">
        <f t="shared" si="498"/>
        <v>87</v>
      </c>
      <c r="ZO27" s="27" t="str">
        <f t="shared" si="499"/>
        <v>89</v>
      </c>
      <c r="ZP27" s="27" t="str">
        <f t="shared" si="500"/>
        <v>83</v>
      </c>
      <c r="ZQ27" s="27" t="str">
        <f t="shared" si="501"/>
        <v>68</v>
      </c>
      <c r="ZR27" s="27" t="str">
        <f t="shared" si="502"/>
        <v>72</v>
      </c>
      <c r="ZS27" s="27">
        <f t="shared" si="503"/>
        <v>0</v>
      </c>
      <c r="ZT27" s="27" t="str">
        <f t="shared" si="504"/>
        <v>78</v>
      </c>
      <c r="ZU27" s="27" t="str">
        <f t="shared" si="505"/>
        <v>71</v>
      </c>
      <c r="ZV27" s="27">
        <f t="shared" si="506"/>
        <v>0</v>
      </c>
      <c r="ZW27" s="27" t="str">
        <f t="shared" si="507"/>
        <v>45</v>
      </c>
      <c r="ZX27" s="27" t="str">
        <f t="shared" si="508"/>
        <v>90</v>
      </c>
      <c r="ZY27" s="27">
        <f t="shared" si="509"/>
        <v>0</v>
      </c>
      <c r="ZZ27" s="27" t="str">
        <f t="shared" si="510"/>
        <v>88</v>
      </c>
      <c r="AAA27" s="27" t="str">
        <f t="shared" si="511"/>
        <v>88</v>
      </c>
      <c r="AAB27" s="27">
        <f t="shared" si="512"/>
        <v>0</v>
      </c>
      <c r="AAC27" s="27" t="str">
        <f t="shared" si="513"/>
        <v>72</v>
      </c>
      <c r="AAD27" s="27" t="str">
        <f t="shared" si="514"/>
        <v>88</v>
      </c>
      <c r="AAE27" s="27">
        <f t="shared" si="515"/>
        <v>0</v>
      </c>
      <c r="AAF27" s="27" t="str">
        <f t="shared" si="516"/>
        <v>81</v>
      </c>
      <c r="AAG27" s="27" t="str">
        <f t="shared" si="517"/>
        <v>91</v>
      </c>
      <c r="AAH27" s="27">
        <f t="shared" si="518"/>
        <v>0</v>
      </c>
      <c r="AAI27" s="27" t="str">
        <f t="shared" si="519"/>
        <v>77</v>
      </c>
      <c r="AAJ27" s="27">
        <f t="shared" si="520"/>
        <v>0</v>
      </c>
      <c r="AAK27" s="27">
        <f t="shared" si="521"/>
        <v>0</v>
      </c>
      <c r="AAL27" s="27" t="str">
        <f t="shared" si="522"/>
        <v>93</v>
      </c>
      <c r="AAM27" s="27">
        <f t="shared" si="523"/>
        <v>0</v>
      </c>
      <c r="AAN27" s="27">
        <f t="shared" si="524"/>
        <v>0</v>
      </c>
      <c r="AAO27" s="27" t="str">
        <f t="shared" si="525"/>
        <v>89</v>
      </c>
      <c r="AAP27" s="27">
        <f t="shared" si="526"/>
        <v>0</v>
      </c>
      <c r="AAQ27" s="27">
        <f t="shared" si="527"/>
        <v>0</v>
      </c>
      <c r="AAR27" s="27">
        <f t="shared" si="528"/>
        <v>0</v>
      </c>
      <c r="AAS27" s="27">
        <f t="shared" si="529"/>
        <v>0</v>
      </c>
      <c r="AAT27" s="27">
        <f t="shared" si="530"/>
        <v>0</v>
      </c>
      <c r="AAU27" s="27">
        <f t="shared" si="531"/>
        <v>0</v>
      </c>
      <c r="AAV27" s="27">
        <f t="shared" si="532"/>
        <v>0</v>
      </c>
      <c r="AAW27" s="27">
        <f t="shared" si="533"/>
        <v>0</v>
      </c>
      <c r="AAX27" s="27">
        <f t="shared" si="534"/>
        <v>0</v>
      </c>
      <c r="AAY27" s="27">
        <f t="shared" si="535"/>
        <v>0</v>
      </c>
      <c r="AAZ27" s="27">
        <f t="shared" si="536"/>
        <v>0</v>
      </c>
      <c r="ABA27" s="27">
        <f t="shared" si="537"/>
        <v>0</v>
      </c>
      <c r="ABB27" s="27">
        <f t="shared" si="538"/>
        <v>0</v>
      </c>
      <c r="ABC27" s="27">
        <f t="shared" si="539"/>
        <v>0</v>
      </c>
      <c r="ABD27" s="27">
        <f t="shared" si="540"/>
        <v>0</v>
      </c>
      <c r="ABE27" s="27">
        <f t="shared" si="541"/>
        <v>0</v>
      </c>
      <c r="ABF27" s="27">
        <f t="shared" si="542"/>
        <v>0</v>
      </c>
      <c r="ABG27" s="27">
        <f t="shared" si="543"/>
        <v>0</v>
      </c>
      <c r="ABH27" s="27">
        <f t="shared" si="544"/>
        <v>0</v>
      </c>
      <c r="ABI27" s="27">
        <f t="shared" si="545"/>
        <v>0</v>
      </c>
      <c r="ABJ27" s="27">
        <f t="shared" si="546"/>
        <v>0</v>
      </c>
      <c r="ABK27" s="27">
        <f t="shared" si="547"/>
        <v>0</v>
      </c>
      <c r="ABL27" s="27">
        <f t="shared" si="548"/>
        <v>0</v>
      </c>
      <c r="ABM27" s="27">
        <f t="shared" si="549"/>
        <v>0</v>
      </c>
      <c r="ABN27" s="27">
        <f t="shared" si="550"/>
        <v>0</v>
      </c>
      <c r="ABO27" s="27">
        <f t="shared" si="551"/>
        <v>0</v>
      </c>
      <c r="ABP27" s="27">
        <f t="shared" si="552"/>
        <v>0</v>
      </c>
      <c r="ABQ27" s="27">
        <f t="shared" si="553"/>
        <v>0</v>
      </c>
      <c r="ABR27" s="27">
        <f t="shared" si="554"/>
        <v>0</v>
      </c>
      <c r="ABS27" s="27">
        <f t="shared" si="555"/>
        <v>0</v>
      </c>
      <c r="ABT27" s="27">
        <f t="shared" si="556"/>
        <v>0</v>
      </c>
      <c r="ABU27" s="27">
        <f t="shared" si="557"/>
        <v>0</v>
      </c>
      <c r="ABV27" s="27">
        <f t="shared" si="558"/>
        <v>0</v>
      </c>
      <c r="ABW27" s="27">
        <f t="shared" si="559"/>
        <v>0</v>
      </c>
      <c r="ABY27" s="28">
        <f t="shared" si="560"/>
        <v>758.2</v>
      </c>
      <c r="ABZ27" s="28">
        <f t="shared" si="561"/>
        <v>798.60000000000014</v>
      </c>
      <c r="ACA27" s="28">
        <f t="shared" si="562"/>
        <v>27.4</v>
      </c>
      <c r="ACB27" s="28">
        <f t="shared" si="563"/>
        <v>141.69999999999999</v>
      </c>
      <c r="ACC27" s="28">
        <f t="shared" si="564"/>
        <v>0</v>
      </c>
      <c r="ACD27" s="28">
        <f t="shared" si="565"/>
        <v>1179.8000000000002</v>
      </c>
      <c r="ACG27" s="27" t="str">
        <f t="shared" si="566"/>
        <v>23.3</v>
      </c>
      <c r="ACH27" s="27" t="str">
        <f t="shared" si="567"/>
        <v>110.9</v>
      </c>
      <c r="ACI27" s="27" t="str">
        <f t="shared" si="568"/>
        <v>84.4</v>
      </c>
      <c r="ACJ27" s="27">
        <f t="shared" si="569"/>
        <v>0</v>
      </c>
      <c r="ACK27" s="27">
        <f t="shared" si="570"/>
        <v>0</v>
      </c>
      <c r="ACL27" s="27">
        <f t="shared" si="571"/>
        <v>0</v>
      </c>
      <c r="ACM27" s="27" t="str">
        <f t="shared" si="572"/>
        <v>87.1</v>
      </c>
      <c r="ACN27" s="27">
        <f t="shared" si="573"/>
        <v>0</v>
      </c>
      <c r="ACO27" s="27" t="str">
        <f t="shared" si="574"/>
        <v>84.4</v>
      </c>
      <c r="ACP27" s="27" t="str">
        <f t="shared" si="575"/>
        <v>27.6</v>
      </c>
      <c r="ACQ27" s="27">
        <f t="shared" si="576"/>
        <v>0</v>
      </c>
      <c r="ACR27" s="27" t="str">
        <f t="shared" si="577"/>
        <v>93.3</v>
      </c>
      <c r="ACS27" s="27" t="str">
        <f t="shared" si="578"/>
        <v>97.4</v>
      </c>
      <c r="ACT27" s="27">
        <f t="shared" si="579"/>
        <v>0</v>
      </c>
      <c r="ACU27" s="27" t="str">
        <f t="shared" si="580"/>
        <v>0</v>
      </c>
      <c r="ACV27" s="27" t="str">
        <f t="shared" si="581"/>
        <v>101</v>
      </c>
      <c r="ACW27" s="27">
        <f t="shared" si="582"/>
        <v>0</v>
      </c>
      <c r="ACX27" s="27">
        <f t="shared" si="583"/>
        <v>0</v>
      </c>
      <c r="ACY27" s="27" t="str">
        <f t="shared" si="584"/>
        <v>74.6</v>
      </c>
      <c r="ACZ27" s="27">
        <f t="shared" si="585"/>
        <v>0</v>
      </c>
      <c r="ADA27" s="27" t="str">
        <f t="shared" si="586"/>
        <v>73</v>
      </c>
      <c r="ADB27" s="27" t="str">
        <f t="shared" si="587"/>
        <v>98.1</v>
      </c>
      <c r="ADC27" s="27" t="str">
        <f t="shared" si="588"/>
        <v>27.4</v>
      </c>
      <c r="ADD27" s="27" t="str">
        <f t="shared" si="589"/>
        <v>45.8</v>
      </c>
      <c r="ADE27" s="27" t="str">
        <f t="shared" si="590"/>
        <v>69.2</v>
      </c>
      <c r="ADF27" s="27">
        <f t="shared" si="591"/>
        <v>0</v>
      </c>
      <c r="ADG27" s="27" t="str">
        <f t="shared" si="592"/>
        <v>56.2</v>
      </c>
      <c r="ADH27" s="27" t="str">
        <f t="shared" si="593"/>
        <v>82.4</v>
      </c>
      <c r="ADI27" s="27">
        <f t="shared" si="594"/>
        <v>0</v>
      </c>
      <c r="ADJ27" s="27" t="str">
        <f t="shared" si="595"/>
        <v>69.5</v>
      </c>
      <c r="ADK27" s="27" t="str">
        <f t="shared" si="596"/>
        <v>0</v>
      </c>
      <c r="ADL27" s="27">
        <f t="shared" si="597"/>
        <v>0</v>
      </c>
      <c r="ADM27" s="27" t="str">
        <f t="shared" si="598"/>
        <v>102</v>
      </c>
      <c r="ADN27" s="27" t="str">
        <f t="shared" si="599"/>
        <v>111.2</v>
      </c>
      <c r="ADO27" s="27">
        <f t="shared" si="600"/>
        <v>0</v>
      </c>
      <c r="ADP27" s="27" t="str">
        <f t="shared" si="601"/>
        <v>15.4</v>
      </c>
      <c r="ADQ27" s="27" t="str">
        <f t="shared" si="602"/>
        <v>34</v>
      </c>
      <c r="ADR27" s="27">
        <f t="shared" si="603"/>
        <v>0</v>
      </c>
      <c r="ADS27" s="27" t="str">
        <f t="shared" si="604"/>
        <v>30.4</v>
      </c>
      <c r="ADT27" s="27" t="str">
        <f t="shared" si="605"/>
        <v>16</v>
      </c>
      <c r="ADU27" s="27">
        <f t="shared" si="606"/>
        <v>0</v>
      </c>
      <c r="ADV27" s="27" t="str">
        <f t="shared" si="607"/>
        <v>22.1</v>
      </c>
      <c r="ADW27" s="27">
        <f t="shared" si="608"/>
        <v>0</v>
      </c>
      <c r="ADX27" s="27">
        <f t="shared" si="609"/>
        <v>0</v>
      </c>
      <c r="ADY27" s="27" t="str">
        <f t="shared" si="610"/>
        <v>50.6</v>
      </c>
      <c r="ADZ27" s="27">
        <f t="shared" si="611"/>
        <v>0</v>
      </c>
      <c r="AEA27" s="27">
        <f t="shared" si="612"/>
        <v>0</v>
      </c>
      <c r="AEB27" s="27" t="str">
        <f t="shared" si="613"/>
        <v>38.6</v>
      </c>
      <c r="AEC27" s="27">
        <f t="shared" si="614"/>
        <v>0</v>
      </c>
      <c r="AED27" s="27">
        <f t="shared" si="615"/>
        <v>0</v>
      </c>
      <c r="AEE27" s="27">
        <f t="shared" si="616"/>
        <v>0</v>
      </c>
      <c r="AEF27" s="27">
        <f t="shared" si="617"/>
        <v>0</v>
      </c>
      <c r="AEG27" s="27">
        <f t="shared" si="618"/>
        <v>0</v>
      </c>
      <c r="AEH27" s="27">
        <f t="shared" si="619"/>
        <v>0</v>
      </c>
      <c r="AEI27" s="27">
        <f t="shared" si="620"/>
        <v>0</v>
      </c>
      <c r="AEJ27" s="27">
        <f t="shared" si="621"/>
        <v>0</v>
      </c>
      <c r="AEK27" s="27">
        <f t="shared" si="622"/>
        <v>0</v>
      </c>
      <c r="AEL27" s="27">
        <f t="shared" si="623"/>
        <v>0</v>
      </c>
      <c r="AEM27" s="27">
        <f t="shared" si="624"/>
        <v>0</v>
      </c>
      <c r="AEN27" s="27">
        <f t="shared" si="625"/>
        <v>0</v>
      </c>
      <c r="AEO27" s="27">
        <f t="shared" si="626"/>
        <v>0</v>
      </c>
      <c r="AEP27" s="27">
        <f t="shared" si="627"/>
        <v>0</v>
      </c>
      <c r="AEQ27" s="27">
        <f t="shared" si="628"/>
        <v>0</v>
      </c>
      <c r="AER27" s="27">
        <f t="shared" si="629"/>
        <v>0</v>
      </c>
      <c r="AES27" s="27">
        <f t="shared" si="630"/>
        <v>0</v>
      </c>
      <c r="AET27" s="27">
        <f t="shared" si="631"/>
        <v>0</v>
      </c>
      <c r="AEU27" s="27">
        <f t="shared" si="632"/>
        <v>0</v>
      </c>
      <c r="AEV27" s="27">
        <f t="shared" si="633"/>
        <v>0</v>
      </c>
      <c r="AEW27" s="27">
        <f t="shared" si="634"/>
        <v>0</v>
      </c>
      <c r="AEX27" s="27">
        <f t="shared" si="635"/>
        <v>0</v>
      </c>
      <c r="AEY27" s="27">
        <f t="shared" si="636"/>
        <v>0</v>
      </c>
      <c r="AEZ27" s="27">
        <f t="shared" si="637"/>
        <v>0</v>
      </c>
      <c r="AFA27" s="27">
        <f t="shared" si="638"/>
        <v>0</v>
      </c>
      <c r="AFB27" s="27">
        <f t="shared" si="639"/>
        <v>0</v>
      </c>
      <c r="AFC27" s="27">
        <f t="shared" si="640"/>
        <v>0</v>
      </c>
      <c r="AFD27" s="27">
        <f t="shared" si="641"/>
        <v>0</v>
      </c>
      <c r="AFE27" s="27">
        <f t="shared" si="642"/>
        <v>0</v>
      </c>
      <c r="AFF27" s="27">
        <f t="shared" si="643"/>
        <v>0</v>
      </c>
      <c r="AFG27" s="27">
        <f t="shared" si="644"/>
        <v>0</v>
      </c>
      <c r="AFH27" s="27">
        <f t="shared" si="645"/>
        <v>0</v>
      </c>
      <c r="AFI27" s="27">
        <f t="shared" si="646"/>
        <v>0</v>
      </c>
      <c r="AFJ27" s="27">
        <f t="shared" si="647"/>
        <v>0</v>
      </c>
      <c r="AFL27" s="28">
        <f t="shared" si="892"/>
        <v>76.25</v>
      </c>
      <c r="AFM27" s="28">
        <v>76.25</v>
      </c>
      <c r="AFN27" s="27">
        <v>2</v>
      </c>
      <c r="AFO27" s="27">
        <f t="shared" si="648"/>
        <v>2</v>
      </c>
      <c r="AFP27" s="27">
        <f t="shared" si="649"/>
        <v>2</v>
      </c>
      <c r="AFQ27" s="27">
        <f t="shared" si="650"/>
        <v>2</v>
      </c>
      <c r="AFR27" s="27">
        <f t="shared" si="651"/>
        <v>0</v>
      </c>
      <c r="AFS27" s="27">
        <f t="shared" si="652"/>
        <v>0</v>
      </c>
      <c r="AFT27" s="27">
        <f t="shared" si="653"/>
        <v>0</v>
      </c>
      <c r="AFU27" s="27">
        <f t="shared" si="654"/>
        <v>8</v>
      </c>
      <c r="AFV27" s="27">
        <f t="shared" si="655"/>
        <v>0</v>
      </c>
      <c r="AFW27" s="27">
        <f t="shared" si="656"/>
        <v>4</v>
      </c>
      <c r="AFX27" s="27">
        <f t="shared" si="657"/>
        <v>2</v>
      </c>
      <c r="AFY27" s="27">
        <f t="shared" si="658"/>
        <v>0</v>
      </c>
      <c r="AFZ27" s="27">
        <f t="shared" si="659"/>
        <v>2</v>
      </c>
      <c r="AGA27" s="27">
        <f t="shared" si="660"/>
        <v>5</v>
      </c>
      <c r="AGB27" s="27">
        <f t="shared" si="661"/>
        <v>0</v>
      </c>
      <c r="AGC27" s="27">
        <f t="shared" si="662"/>
        <v>2</v>
      </c>
      <c r="AGD27" s="27">
        <f t="shared" si="663"/>
        <v>2</v>
      </c>
      <c r="AGE27" s="27">
        <f t="shared" si="664"/>
        <v>0</v>
      </c>
      <c r="AGF27" s="27">
        <f t="shared" si="665"/>
        <v>0</v>
      </c>
      <c r="AGG27" s="27">
        <f t="shared" si="666"/>
        <v>2</v>
      </c>
      <c r="AGH27" s="27">
        <f t="shared" si="667"/>
        <v>0</v>
      </c>
      <c r="AGI27" s="27">
        <f t="shared" si="668"/>
        <v>2</v>
      </c>
      <c r="AGJ27" s="27">
        <f t="shared" si="669"/>
        <v>7</v>
      </c>
      <c r="AGK27" s="27">
        <f t="shared" si="670"/>
        <v>2</v>
      </c>
      <c r="AGL27" s="27">
        <f t="shared" si="671"/>
        <v>2</v>
      </c>
      <c r="AGM27" s="27">
        <f t="shared" si="672"/>
        <v>2</v>
      </c>
      <c r="AGN27" s="27">
        <f t="shared" si="673"/>
        <v>0</v>
      </c>
      <c r="AGO27" s="27">
        <f t="shared" si="674"/>
        <v>2</v>
      </c>
      <c r="AGP27" s="27">
        <f t="shared" si="675"/>
        <v>1</v>
      </c>
      <c r="AGQ27" s="27">
        <f t="shared" si="676"/>
        <v>0</v>
      </c>
      <c r="AGR27" s="27">
        <f t="shared" si="677"/>
        <v>2</v>
      </c>
      <c r="AGS27" s="27">
        <f t="shared" si="678"/>
        <v>4</v>
      </c>
      <c r="AGT27" s="27">
        <f t="shared" si="679"/>
        <v>0</v>
      </c>
      <c r="AGU27" s="27">
        <f t="shared" si="680"/>
        <v>2</v>
      </c>
      <c r="AGV27" s="27">
        <f t="shared" si="681"/>
        <v>2</v>
      </c>
      <c r="AGW27" s="27">
        <f t="shared" si="682"/>
        <v>0</v>
      </c>
      <c r="AGX27" s="27">
        <f t="shared" si="683"/>
        <v>2</v>
      </c>
      <c r="AGY27" s="27">
        <f t="shared" si="684"/>
        <v>4</v>
      </c>
      <c r="AGZ27" s="27">
        <f t="shared" si="685"/>
        <v>0</v>
      </c>
      <c r="AHA27" s="27">
        <f t="shared" si="686"/>
        <v>2</v>
      </c>
      <c r="AHB27" s="27">
        <f t="shared" si="687"/>
        <v>2</v>
      </c>
      <c r="AHC27" s="27">
        <f t="shared" si="688"/>
        <v>0</v>
      </c>
      <c r="AHD27" s="27">
        <f t="shared" si="689"/>
        <v>2</v>
      </c>
      <c r="AHE27" s="27">
        <f t="shared" si="690"/>
        <v>0</v>
      </c>
      <c r="AHF27" s="27">
        <f t="shared" si="691"/>
        <v>0</v>
      </c>
      <c r="AHG27" s="27">
        <f t="shared" si="692"/>
        <v>2</v>
      </c>
      <c r="AHH27" s="27">
        <f t="shared" si="693"/>
        <v>0</v>
      </c>
      <c r="AHI27" s="27">
        <f t="shared" si="694"/>
        <v>0</v>
      </c>
      <c r="AHJ27" s="27">
        <f t="shared" si="695"/>
        <v>2</v>
      </c>
      <c r="AHK27" s="27">
        <f t="shared" si="696"/>
        <v>0</v>
      </c>
      <c r="AHL27" s="27">
        <f t="shared" si="697"/>
        <v>0</v>
      </c>
      <c r="AHM27" s="27">
        <f t="shared" si="698"/>
        <v>0</v>
      </c>
      <c r="AHN27" s="27">
        <f t="shared" si="699"/>
        <v>0</v>
      </c>
      <c r="AHO27" s="27">
        <f t="shared" si="700"/>
        <v>0</v>
      </c>
      <c r="AHP27" s="27">
        <f t="shared" si="701"/>
        <v>0</v>
      </c>
      <c r="AHQ27" s="27">
        <f t="shared" si="702"/>
        <v>0</v>
      </c>
      <c r="AHR27" s="27">
        <f t="shared" si="703"/>
        <v>0</v>
      </c>
      <c r="AHS27" s="27">
        <f t="shared" si="704"/>
        <v>0</v>
      </c>
      <c r="AHT27" s="27">
        <f t="shared" si="705"/>
        <v>0</v>
      </c>
      <c r="AHU27" s="27">
        <f t="shared" si="706"/>
        <v>0</v>
      </c>
      <c r="AHV27" s="27">
        <f t="shared" si="707"/>
        <v>0</v>
      </c>
      <c r="AHW27" s="27">
        <f t="shared" si="708"/>
        <v>0</v>
      </c>
      <c r="AHX27" s="27">
        <f t="shared" si="709"/>
        <v>0</v>
      </c>
      <c r="AHY27" s="27">
        <f t="shared" si="710"/>
        <v>0</v>
      </c>
      <c r="AHZ27" s="27">
        <f t="shared" si="711"/>
        <v>0</v>
      </c>
      <c r="AIA27" s="27">
        <f t="shared" si="712"/>
        <v>0</v>
      </c>
      <c r="AIB27" s="27">
        <f t="shared" si="713"/>
        <v>0</v>
      </c>
      <c r="AIC27" s="27">
        <f t="shared" si="714"/>
        <v>0</v>
      </c>
      <c r="AID27" s="27">
        <f t="shared" si="715"/>
        <v>0</v>
      </c>
      <c r="AIE27" s="27">
        <f t="shared" si="716"/>
        <v>0</v>
      </c>
      <c r="AIF27" s="27">
        <f t="shared" si="717"/>
        <v>0</v>
      </c>
      <c r="AIG27" s="27">
        <f t="shared" si="718"/>
        <v>0</v>
      </c>
      <c r="AIH27" s="27">
        <f t="shared" si="719"/>
        <v>0</v>
      </c>
      <c r="AII27" s="27">
        <f t="shared" si="720"/>
        <v>0</v>
      </c>
      <c r="AIJ27" s="27">
        <f t="shared" si="721"/>
        <v>0</v>
      </c>
      <c r="AIK27" s="27">
        <f t="shared" si="722"/>
        <v>0</v>
      </c>
      <c r="AIL27" s="27">
        <f t="shared" si="723"/>
        <v>0</v>
      </c>
      <c r="AIM27" s="27">
        <f t="shared" si="724"/>
        <v>0</v>
      </c>
      <c r="AIN27" s="27">
        <f t="shared" si="725"/>
        <v>0</v>
      </c>
      <c r="AIO27" s="27">
        <f t="shared" si="726"/>
        <v>0</v>
      </c>
      <c r="AIP27" s="27">
        <f t="shared" si="727"/>
        <v>0</v>
      </c>
      <c r="AIQ27" s="27">
        <f t="shared" si="728"/>
        <v>0</v>
      </c>
      <c r="AIR27" s="27">
        <f t="shared" si="729"/>
        <v>0</v>
      </c>
      <c r="AIT27" s="27">
        <v>1</v>
      </c>
      <c r="AIU27" s="27">
        <v>1</v>
      </c>
      <c r="AIV27" s="27">
        <v>1</v>
      </c>
      <c r="AIW27" s="27">
        <f t="shared" si="730"/>
        <v>0</v>
      </c>
      <c r="AIX27" s="27">
        <f t="shared" si="731"/>
        <v>0</v>
      </c>
      <c r="AIY27" s="27">
        <f t="shared" si="732"/>
        <v>0</v>
      </c>
      <c r="AIZ27" s="27">
        <f t="shared" si="733"/>
        <v>1</v>
      </c>
      <c r="AJA27" s="27">
        <f t="shared" si="734"/>
        <v>0</v>
      </c>
      <c r="AJB27" s="27">
        <f t="shared" si="735"/>
        <v>1</v>
      </c>
      <c r="AJC27" s="27">
        <f t="shared" si="736"/>
        <v>8</v>
      </c>
      <c r="AJD27" s="27">
        <f t="shared" si="737"/>
        <v>0</v>
      </c>
      <c r="AJE27" s="27">
        <f t="shared" si="738"/>
        <v>0.5</v>
      </c>
      <c r="AJF27" s="27">
        <f t="shared" si="739"/>
        <v>8</v>
      </c>
      <c r="AJG27" s="27">
        <f t="shared" si="740"/>
        <v>0</v>
      </c>
      <c r="AJH27" s="27">
        <f t="shared" si="741"/>
        <v>4</v>
      </c>
      <c r="AJI27" s="27">
        <f t="shared" si="742"/>
        <v>1</v>
      </c>
      <c r="AJJ27" s="27">
        <f t="shared" si="743"/>
        <v>0</v>
      </c>
      <c r="AJK27" s="27">
        <f t="shared" si="744"/>
        <v>0</v>
      </c>
      <c r="AJL27" s="27">
        <f t="shared" si="745"/>
        <v>0.25</v>
      </c>
      <c r="AJM27" s="27">
        <f t="shared" si="746"/>
        <v>0</v>
      </c>
      <c r="AJN27" s="27">
        <f t="shared" si="747"/>
        <v>0.5</v>
      </c>
      <c r="AJO27" s="27">
        <f t="shared" si="748"/>
        <v>8</v>
      </c>
      <c r="AJP27" s="27">
        <f t="shared" si="749"/>
        <v>8</v>
      </c>
      <c r="AJQ27" s="27">
        <f t="shared" si="750"/>
        <v>1</v>
      </c>
      <c r="AJR27" s="27">
        <f t="shared" si="751"/>
        <v>1</v>
      </c>
      <c r="AJS27" s="27">
        <f t="shared" si="752"/>
        <v>0</v>
      </c>
      <c r="AJT27" s="27">
        <f t="shared" si="753"/>
        <v>0.5</v>
      </c>
      <c r="AJU27" s="27">
        <f t="shared" si="754"/>
        <v>2</v>
      </c>
      <c r="AJV27" s="27">
        <f t="shared" si="755"/>
        <v>0</v>
      </c>
      <c r="AJW27" s="27">
        <f t="shared" si="756"/>
        <v>1</v>
      </c>
      <c r="AJX27" s="27">
        <f t="shared" si="757"/>
        <v>8</v>
      </c>
      <c r="AJY27" s="27">
        <f t="shared" si="758"/>
        <v>0</v>
      </c>
      <c r="AJZ27" s="27">
        <f t="shared" si="759"/>
        <v>4</v>
      </c>
      <c r="AKA27" s="27">
        <f t="shared" si="760"/>
        <v>1</v>
      </c>
      <c r="AKB27" s="27">
        <f t="shared" si="761"/>
        <v>0</v>
      </c>
      <c r="AKC27" s="27">
        <f t="shared" si="762"/>
        <v>0.5</v>
      </c>
      <c r="AKD27" s="27">
        <f t="shared" si="763"/>
        <v>8</v>
      </c>
      <c r="AKE27" s="27">
        <f t="shared" si="764"/>
        <v>0</v>
      </c>
      <c r="AKF27" s="27">
        <f t="shared" si="765"/>
        <v>4</v>
      </c>
      <c r="AKG27" s="27">
        <f t="shared" si="766"/>
        <v>1</v>
      </c>
      <c r="AKH27" s="27">
        <f t="shared" si="767"/>
        <v>0</v>
      </c>
      <c r="AKI27" s="27">
        <f t="shared" si="768"/>
        <v>0.5</v>
      </c>
      <c r="AKJ27" s="27">
        <f t="shared" si="769"/>
        <v>0</v>
      </c>
      <c r="AKK27" s="27">
        <f t="shared" si="770"/>
        <v>0</v>
      </c>
      <c r="AKL27" s="27">
        <f t="shared" si="771"/>
        <v>0.25</v>
      </c>
      <c r="AKM27" s="27">
        <f t="shared" si="772"/>
        <v>0</v>
      </c>
      <c r="AKN27" s="27">
        <f t="shared" si="773"/>
        <v>0</v>
      </c>
      <c r="AKO27" s="27">
        <f t="shared" si="774"/>
        <v>0.25</v>
      </c>
      <c r="AKP27" s="27">
        <f t="shared" si="775"/>
        <v>0</v>
      </c>
      <c r="AKQ27" s="27">
        <f t="shared" si="776"/>
        <v>0</v>
      </c>
      <c r="AKR27" s="27">
        <f t="shared" si="777"/>
        <v>0</v>
      </c>
      <c r="AKS27" s="27">
        <f t="shared" si="778"/>
        <v>0</v>
      </c>
      <c r="AKT27" s="27">
        <f t="shared" si="779"/>
        <v>0</v>
      </c>
      <c r="AKU27" s="27">
        <f t="shared" si="780"/>
        <v>0</v>
      </c>
      <c r="AKV27" s="27">
        <f t="shared" si="781"/>
        <v>0</v>
      </c>
      <c r="AKW27" s="27">
        <f t="shared" si="782"/>
        <v>0</v>
      </c>
      <c r="AKX27" s="27">
        <f t="shared" si="783"/>
        <v>0</v>
      </c>
      <c r="AKY27" s="27">
        <f t="shared" si="784"/>
        <v>0</v>
      </c>
      <c r="AKZ27" s="27">
        <f t="shared" si="785"/>
        <v>0</v>
      </c>
      <c r="ALA27" s="27">
        <f t="shared" si="786"/>
        <v>0</v>
      </c>
      <c r="ALB27" s="27">
        <f t="shared" si="787"/>
        <v>0</v>
      </c>
      <c r="ALC27" s="27">
        <f t="shared" si="788"/>
        <v>0</v>
      </c>
      <c r="ALD27" s="27">
        <f t="shared" si="789"/>
        <v>0</v>
      </c>
      <c r="ALE27" s="27">
        <f t="shared" si="790"/>
        <v>0</v>
      </c>
      <c r="ALF27" s="27">
        <f t="shared" si="791"/>
        <v>0</v>
      </c>
      <c r="ALG27" s="27">
        <f t="shared" si="792"/>
        <v>0</v>
      </c>
      <c r="ALH27" s="27">
        <f t="shared" si="793"/>
        <v>0</v>
      </c>
      <c r="ALI27" s="27">
        <f t="shared" si="794"/>
        <v>0</v>
      </c>
      <c r="ALJ27" s="27">
        <f t="shared" si="795"/>
        <v>0</v>
      </c>
      <c r="ALK27" s="27">
        <f t="shared" si="796"/>
        <v>0</v>
      </c>
      <c r="ALL27" s="27">
        <f t="shared" si="797"/>
        <v>0</v>
      </c>
      <c r="ALM27" s="27">
        <f t="shared" si="798"/>
        <v>0</v>
      </c>
      <c r="ALN27" s="27">
        <f t="shared" si="799"/>
        <v>0</v>
      </c>
      <c r="ALO27" s="27">
        <f t="shared" si="800"/>
        <v>0</v>
      </c>
      <c r="ALP27" s="27">
        <f t="shared" si="801"/>
        <v>0</v>
      </c>
      <c r="ALQ27" s="27">
        <f t="shared" si="802"/>
        <v>0</v>
      </c>
      <c r="ALR27" s="27">
        <f t="shared" si="803"/>
        <v>0</v>
      </c>
      <c r="ALS27" s="27">
        <f t="shared" si="804"/>
        <v>0</v>
      </c>
      <c r="ALT27" s="27">
        <f t="shared" si="805"/>
        <v>0</v>
      </c>
      <c r="ALU27" s="27">
        <f t="shared" si="806"/>
        <v>0</v>
      </c>
      <c r="ALV27" s="27">
        <f t="shared" si="807"/>
        <v>0</v>
      </c>
      <c r="ALW27" s="27">
        <f t="shared" si="808"/>
        <v>0</v>
      </c>
      <c r="AMK27" s="28">
        <v>1996</v>
      </c>
      <c r="AML27" s="28">
        <f t="shared" si="809"/>
        <v>1996</v>
      </c>
      <c r="AMN27" s="28">
        <v>1964</v>
      </c>
      <c r="AMO27" s="27" t="str">
        <f t="shared" si="810"/>
        <v>1949</v>
      </c>
      <c r="AMP27" s="27" t="str">
        <f t="shared" si="811"/>
        <v>1958</v>
      </c>
      <c r="AMQ27" s="27" t="str">
        <f t="shared" si="812"/>
        <v>1967</v>
      </c>
      <c r="AMR27" s="27" t="str">
        <f t="shared" si="813"/>
        <v>1967</v>
      </c>
      <c r="AMS27" s="27" t="str">
        <f t="shared" si="814"/>
        <v>1967</v>
      </c>
      <c r="AMT27" s="27" t="str">
        <f t="shared" si="815"/>
        <v>1967</v>
      </c>
      <c r="AMU27" s="27" t="str">
        <f t="shared" si="816"/>
        <v>1983</v>
      </c>
      <c r="AMV27" s="27" t="str">
        <f t="shared" si="817"/>
        <v>1983</v>
      </c>
      <c r="AMW27" s="27" t="str">
        <f t="shared" si="818"/>
        <v>1993</v>
      </c>
      <c r="AMX27" s="27" t="str">
        <f t="shared" si="819"/>
        <v>1999</v>
      </c>
      <c r="AMY27" s="27" t="str">
        <f t="shared" si="820"/>
        <v>1999</v>
      </c>
      <c r="AMZ27" s="27" t="str">
        <f t="shared" si="821"/>
        <v>2005</v>
      </c>
      <c r="ANA27" s="27" t="str">
        <f t="shared" si="822"/>
        <v>2016</v>
      </c>
      <c r="ANB27" s="27" t="str">
        <f t="shared" si="823"/>
        <v>2016</v>
      </c>
      <c r="ANC27" s="27" t="str">
        <f t="shared" si="824"/>
        <v>1998</v>
      </c>
      <c r="AND27" s="27" t="str">
        <f t="shared" si="825"/>
        <v>2009</v>
      </c>
      <c r="ANE27" s="27" t="str">
        <f t="shared" si="826"/>
        <v>2009</v>
      </c>
      <c r="ANF27" s="27" t="str">
        <f t="shared" si="827"/>
        <v>2009</v>
      </c>
      <c r="ANG27" s="27" t="str">
        <f t="shared" si="828"/>
        <v>2019</v>
      </c>
      <c r="ANH27" s="27" t="str">
        <f t="shared" si="829"/>
        <v>2019</v>
      </c>
      <c r="ANI27" s="27" t="str">
        <f t="shared" si="830"/>
        <v>2026</v>
      </c>
      <c r="ANJ27" s="27" t="str">
        <f t="shared" si="831"/>
        <v>2044</v>
      </c>
      <c r="ANK27" s="27" t="str">
        <f t="shared" si="832"/>
        <v>2017</v>
      </c>
      <c r="ANL27" s="27" t="str">
        <f t="shared" si="833"/>
        <v>2024</v>
      </c>
      <c r="ANM27" s="27" t="str">
        <f t="shared" si="834"/>
        <v>2029</v>
      </c>
      <c r="ANN27" s="27" t="str">
        <f t="shared" si="835"/>
        <v>2029</v>
      </c>
      <c r="ANO27" s="27" t="str">
        <f t="shared" si="836"/>
        <v>2035</v>
      </c>
      <c r="ANP27" s="27" t="str">
        <f t="shared" si="837"/>
        <v>2046</v>
      </c>
      <c r="ANQ27" s="27" t="str">
        <f t="shared" si="838"/>
        <v>2046</v>
      </c>
      <c r="ANR27" s="27" t="str">
        <f t="shared" si="839"/>
        <v>2049</v>
      </c>
      <c r="ANS27" s="27" t="str">
        <f t="shared" si="840"/>
        <v>2019</v>
      </c>
      <c r="ANT27" s="27" t="str">
        <f t="shared" si="841"/>
        <v>2019</v>
      </c>
      <c r="ANU27" s="27" t="str">
        <f t="shared" si="842"/>
        <v>2033</v>
      </c>
      <c r="ANV27" s="27" t="str">
        <f t="shared" si="843"/>
        <v>2048</v>
      </c>
      <c r="ANW27" s="27" t="str">
        <f t="shared" si="844"/>
        <v>2048</v>
      </c>
      <c r="ANX27" s="27" t="str">
        <f t="shared" si="845"/>
        <v>2027</v>
      </c>
      <c r="ANY27" s="27" t="str">
        <f t="shared" si="846"/>
        <v>2004</v>
      </c>
      <c r="ANZ27" s="27" t="str">
        <f t="shared" si="847"/>
        <v>2004</v>
      </c>
      <c r="AOA27" s="27" t="str">
        <f t="shared" si="848"/>
        <v>2020</v>
      </c>
      <c r="AOB27" s="27" t="str">
        <f t="shared" si="849"/>
        <v>1984</v>
      </c>
      <c r="AOC27" s="27" t="str">
        <f t="shared" si="850"/>
        <v>1984</v>
      </c>
      <c r="AOD27" s="27" t="str">
        <f t="shared" si="851"/>
        <v>1991</v>
      </c>
      <c r="AOE27" s="27" t="str">
        <f t="shared" si="852"/>
        <v>1991</v>
      </c>
      <c r="AOF27" s="27" t="str">
        <f t="shared" si="853"/>
        <v>1991</v>
      </c>
      <c r="AOG27" s="27" t="str">
        <f t="shared" si="854"/>
        <v>2014</v>
      </c>
      <c r="AOH27" s="27" t="str">
        <f t="shared" si="855"/>
        <v>2014</v>
      </c>
      <c r="AOI27" s="27" t="str">
        <f t="shared" si="856"/>
        <v>2014</v>
      </c>
      <c r="AOJ27" s="27" t="str">
        <f t="shared" si="857"/>
        <v>1996</v>
      </c>
      <c r="AOK27" s="27" t="str">
        <f t="shared" si="858"/>
        <v>1996</v>
      </c>
      <c r="AOL27" s="27" t="str">
        <f t="shared" si="859"/>
        <v>1996</v>
      </c>
      <c r="AOM27" s="27" t="str">
        <f t="shared" si="860"/>
        <v>1996</v>
      </c>
      <c r="AON27" s="27" t="str">
        <f t="shared" si="861"/>
        <v>1996</v>
      </c>
      <c r="AOO27" s="27" t="str">
        <f t="shared" si="862"/>
        <v>1996</v>
      </c>
      <c r="AOP27" s="27" t="str">
        <f t="shared" si="863"/>
        <v>1996</v>
      </c>
      <c r="AOQ27" s="27" t="str">
        <f t="shared" si="864"/>
        <v>1996</v>
      </c>
      <c r="AOR27" s="27" t="str">
        <f t="shared" si="865"/>
        <v>1996</v>
      </c>
      <c r="AOS27" s="27" t="str">
        <f t="shared" si="866"/>
        <v>1996</v>
      </c>
      <c r="AOT27" s="27" t="str">
        <f t="shared" si="867"/>
        <v>1996</v>
      </c>
      <c r="AOU27" s="27" t="str">
        <f t="shared" si="868"/>
        <v>1996</v>
      </c>
      <c r="AOV27" s="27" t="str">
        <f t="shared" si="869"/>
        <v>1996</v>
      </c>
      <c r="AOW27" s="27" t="str">
        <f t="shared" si="870"/>
        <v>1996</v>
      </c>
      <c r="AOX27" s="27" t="str">
        <f t="shared" si="871"/>
        <v>1996</v>
      </c>
      <c r="AOY27" s="27" t="str">
        <f t="shared" si="872"/>
        <v>1996</v>
      </c>
      <c r="AOZ27" s="27" t="str">
        <f t="shared" si="873"/>
        <v>1996</v>
      </c>
      <c r="APA27" s="27" t="str">
        <f t="shared" si="874"/>
        <v>1996</v>
      </c>
      <c r="APB27" s="27" t="str">
        <f t="shared" si="875"/>
        <v>1996</v>
      </c>
      <c r="APC27" s="27" t="str">
        <f t="shared" si="876"/>
        <v>1996</v>
      </c>
      <c r="APD27" s="27" t="str">
        <f t="shared" si="877"/>
        <v>1996</v>
      </c>
      <c r="APE27" s="27" t="str">
        <f t="shared" si="878"/>
        <v>1996</v>
      </c>
      <c r="APF27" s="27" t="str">
        <f t="shared" si="879"/>
        <v>1996</v>
      </c>
      <c r="APG27" s="27" t="str">
        <f t="shared" si="880"/>
        <v>1996</v>
      </c>
      <c r="APH27" s="27" t="str">
        <f t="shared" si="881"/>
        <v>1996</v>
      </c>
      <c r="API27" s="27" t="str">
        <f t="shared" si="882"/>
        <v>1996</v>
      </c>
      <c r="APJ27" s="27" t="str">
        <f t="shared" si="883"/>
        <v>1996</v>
      </c>
      <c r="APK27" s="27" t="str">
        <f t="shared" si="884"/>
        <v>1996</v>
      </c>
      <c r="APL27" s="27" t="str">
        <f t="shared" si="885"/>
        <v>1996</v>
      </c>
      <c r="APM27" s="27" t="str">
        <f t="shared" si="886"/>
        <v>1996</v>
      </c>
      <c r="APN27" s="27" t="str">
        <f t="shared" si="887"/>
        <v>1996</v>
      </c>
      <c r="APO27" s="27" t="str">
        <f t="shared" si="888"/>
        <v>1996</v>
      </c>
      <c r="APP27" s="27" t="str">
        <f t="shared" si="889"/>
        <v>1996</v>
      </c>
      <c r="APQ27" s="27" t="str">
        <f t="shared" si="890"/>
        <v>1996</v>
      </c>
      <c r="APR27" s="27" t="str">
        <f t="shared" si="891"/>
        <v>1996</v>
      </c>
    </row>
    <row r="28" spans="1:1022 1025:1110" x14ac:dyDescent="0.35">
      <c r="A28" s="27">
        <v>52</v>
      </c>
      <c r="B28" s="86" t="s">
        <v>100</v>
      </c>
      <c r="C28" s="91">
        <f>VLOOKUP(A28, Rankings!$A$2:$AN$129, 40, FALSE)</f>
        <v>26</v>
      </c>
      <c r="D28" s="22" t="s">
        <v>379</v>
      </c>
      <c r="I28" s="29">
        <f t="shared" si="0"/>
        <v>18.833333333333336</v>
      </c>
      <c r="L28" s="27" t="s">
        <v>2260</v>
      </c>
      <c r="M28" s="27" t="s">
        <v>2517</v>
      </c>
      <c r="N28" s="27" t="s">
        <v>2852</v>
      </c>
      <c r="O28" s="27" t="s">
        <v>3004</v>
      </c>
      <c r="P28" s="27" t="s">
        <v>3091</v>
      </c>
      <c r="Q28" s="27" t="s">
        <v>3280</v>
      </c>
      <c r="R28" s="27" t="s">
        <v>3533</v>
      </c>
      <c r="S28" s="27" t="s">
        <v>24</v>
      </c>
      <c r="T28" s="27" t="s">
        <v>24</v>
      </c>
      <c r="U28" s="27" t="s">
        <v>24</v>
      </c>
      <c r="V28" s="27" t="s">
        <v>4013</v>
      </c>
      <c r="W28" s="27" t="s">
        <v>4068</v>
      </c>
      <c r="X28" s="27" t="s">
        <v>4299</v>
      </c>
      <c r="Y28" s="27" t="s">
        <v>24</v>
      </c>
      <c r="Z28" s="27" t="s">
        <v>4601</v>
      </c>
      <c r="AA28" s="27" t="s">
        <v>4651</v>
      </c>
      <c r="AB28" s="27" t="s">
        <v>4795</v>
      </c>
      <c r="AC28" s="27" t="s">
        <v>24</v>
      </c>
      <c r="AD28" s="27" t="s">
        <v>4874</v>
      </c>
      <c r="AE28" s="27" t="s">
        <v>4988</v>
      </c>
      <c r="AF28" s="27" t="s">
        <v>5139</v>
      </c>
      <c r="AG28" s="27" t="s">
        <v>24</v>
      </c>
      <c r="AH28" s="27" t="s">
        <v>24</v>
      </c>
      <c r="AI28" s="27" t="s">
        <v>5398</v>
      </c>
      <c r="AJ28" s="27" t="s">
        <v>5536</v>
      </c>
      <c r="AK28" s="27" t="s">
        <v>24</v>
      </c>
      <c r="AL28" s="27" t="s">
        <v>5803</v>
      </c>
      <c r="AM28" s="27" t="s">
        <v>5856</v>
      </c>
      <c r="AN28" s="27" t="s">
        <v>24</v>
      </c>
      <c r="AO28" s="27" t="s">
        <v>6099</v>
      </c>
      <c r="AP28" s="27" t="s">
        <v>6202</v>
      </c>
      <c r="AQ28" s="27" t="s">
        <v>24</v>
      </c>
      <c r="AR28" s="27" t="s">
        <v>6364</v>
      </c>
      <c r="AS28" s="27" t="s">
        <v>6513</v>
      </c>
      <c r="AT28" s="27" t="s">
        <v>24</v>
      </c>
      <c r="AU28" s="27" t="s">
        <v>6773</v>
      </c>
      <c r="AV28" s="27" t="s">
        <v>24</v>
      </c>
      <c r="AW28" s="27" t="s">
        <v>24</v>
      </c>
      <c r="AX28" s="27" t="s">
        <v>6978</v>
      </c>
      <c r="AY28" s="27" t="s">
        <v>24</v>
      </c>
      <c r="AZ28" s="27" t="s">
        <v>24</v>
      </c>
      <c r="BA28" s="27" t="s">
        <v>7098</v>
      </c>
      <c r="BB28" s="27" t="s">
        <v>24</v>
      </c>
      <c r="BC28" s="27" t="s">
        <v>24</v>
      </c>
      <c r="BD28" s="27" t="s">
        <v>24</v>
      </c>
      <c r="BE28" s="27" t="s">
        <v>24</v>
      </c>
      <c r="BF28" s="27" t="s">
        <v>24</v>
      </c>
      <c r="BG28" s="27" t="s">
        <v>24</v>
      </c>
      <c r="BH28" s="27" t="s">
        <v>24</v>
      </c>
      <c r="BI28" s="27" t="s">
        <v>24</v>
      </c>
      <c r="BJ28" s="27" t="s">
        <v>24</v>
      </c>
      <c r="BK28" s="27" t="s">
        <v>24</v>
      </c>
      <c r="BL28" s="27" t="s">
        <v>24</v>
      </c>
      <c r="BM28" s="27" t="s">
        <v>24</v>
      </c>
      <c r="BN28" s="27" t="s">
        <v>24</v>
      </c>
      <c r="BO28" s="27" t="s">
        <v>24</v>
      </c>
      <c r="BP28" s="27" t="s">
        <v>24</v>
      </c>
      <c r="BQ28" s="27" t="s">
        <v>24</v>
      </c>
      <c r="BR28" s="27" t="s">
        <v>24</v>
      </c>
      <c r="BS28" s="27" t="s">
        <v>24</v>
      </c>
      <c r="BT28" s="27" t="s">
        <v>24</v>
      </c>
      <c r="BU28" s="27" t="s">
        <v>24</v>
      </c>
      <c r="BV28" s="27" t="s">
        <v>24</v>
      </c>
      <c r="BW28" s="27" t="s">
        <v>24</v>
      </c>
      <c r="BX28" s="27" t="s">
        <v>24</v>
      </c>
      <c r="BY28" s="27" t="s">
        <v>24</v>
      </c>
      <c r="BZ28" s="27" t="s">
        <v>24</v>
      </c>
      <c r="CA28" s="27" t="s">
        <v>24</v>
      </c>
      <c r="CB28" s="27" t="s">
        <v>24</v>
      </c>
      <c r="CC28" s="27" t="s">
        <v>24</v>
      </c>
      <c r="CD28" s="27" t="s">
        <v>24</v>
      </c>
      <c r="CE28" s="27" t="s">
        <v>24</v>
      </c>
      <c r="CF28" s="27" t="s">
        <v>24</v>
      </c>
      <c r="CG28" s="27" t="s">
        <v>24</v>
      </c>
      <c r="CH28" s="27" t="s">
        <v>24</v>
      </c>
      <c r="CI28" s="27" t="s">
        <v>24</v>
      </c>
      <c r="CJ28" s="27" t="s">
        <v>24</v>
      </c>
      <c r="CK28" s="27" t="s">
        <v>24</v>
      </c>
      <c r="CL28" s="27" t="s">
        <v>24</v>
      </c>
      <c r="CM28" s="27" t="s">
        <v>24</v>
      </c>
      <c r="CN28" s="27" t="s">
        <v>24</v>
      </c>
      <c r="CO28" s="27" t="s">
        <v>24</v>
      </c>
      <c r="CQ28" s="28">
        <f t="shared" si="1"/>
        <v>4</v>
      </c>
      <c r="CR28" s="28">
        <f t="shared" si="2"/>
        <v>2</v>
      </c>
      <c r="CS28" s="28">
        <f t="shared" si="3"/>
        <v>6</v>
      </c>
      <c r="CT28" s="28">
        <f t="shared" si="4"/>
        <v>0</v>
      </c>
      <c r="CU28" s="28">
        <f t="shared" si="5"/>
        <v>3</v>
      </c>
      <c r="CV28" s="28">
        <f t="shared" si="6"/>
        <v>2</v>
      </c>
      <c r="CW28" s="28">
        <f t="shared" si="7"/>
        <v>4</v>
      </c>
      <c r="CX28" s="28">
        <f t="shared" si="8"/>
        <v>0</v>
      </c>
      <c r="CY28" s="28">
        <f t="shared" si="9"/>
        <v>3</v>
      </c>
      <c r="CZ28" s="28">
        <f t="shared" si="10"/>
        <v>2</v>
      </c>
      <c r="DA28" s="28">
        <f t="shared" si="11"/>
        <v>2</v>
      </c>
      <c r="DB28" s="28">
        <f t="shared" si="12"/>
        <v>3</v>
      </c>
      <c r="DC28" s="28">
        <f t="shared" si="13"/>
        <v>1</v>
      </c>
      <c r="DD28" s="28">
        <f t="shared" si="14"/>
        <v>0</v>
      </c>
      <c r="DE28" s="28">
        <f t="shared" si="15"/>
        <v>1</v>
      </c>
      <c r="DF28" s="28">
        <f t="shared" si="16"/>
        <v>1</v>
      </c>
      <c r="DG28" s="28">
        <f t="shared" si="17"/>
        <v>0</v>
      </c>
      <c r="DH28" s="28">
        <f t="shared" si="18"/>
        <v>1</v>
      </c>
      <c r="DI28" s="28">
        <f t="shared" si="19"/>
        <v>0</v>
      </c>
      <c r="DJ28" s="28">
        <f t="shared" si="20"/>
        <v>1</v>
      </c>
      <c r="DK28" s="28">
        <f t="shared" si="21"/>
        <v>0</v>
      </c>
      <c r="DL28" s="28">
        <f t="shared" si="22"/>
        <v>0</v>
      </c>
      <c r="DM28" s="28">
        <f t="shared" si="23"/>
        <v>0</v>
      </c>
      <c r="DN28" s="28">
        <f t="shared" si="24"/>
        <v>0</v>
      </c>
      <c r="DO28" s="28">
        <f t="shared" si="25"/>
        <v>7</v>
      </c>
      <c r="DP28" s="28">
        <f t="shared" si="26"/>
        <v>8</v>
      </c>
      <c r="DR28">
        <f t="shared" si="27"/>
        <v>1</v>
      </c>
      <c r="DS28">
        <f t="shared" si="28"/>
        <v>2</v>
      </c>
      <c r="DT28">
        <f t="shared" si="29"/>
        <v>3</v>
      </c>
      <c r="DU28">
        <f t="shared" si="30"/>
        <v>8</v>
      </c>
      <c r="DV28">
        <f t="shared" si="31"/>
        <v>9</v>
      </c>
      <c r="DW28">
        <f t="shared" si="32"/>
        <v>3</v>
      </c>
      <c r="DX28">
        <f t="shared" si="33"/>
        <v>7</v>
      </c>
      <c r="DY28">
        <f t="shared" si="34"/>
        <v>0</v>
      </c>
      <c r="DZ28">
        <f t="shared" si="35"/>
        <v>0</v>
      </c>
      <c r="EA28">
        <f t="shared" si="36"/>
        <v>0</v>
      </c>
      <c r="EB28">
        <f t="shared" si="37"/>
        <v>11</v>
      </c>
      <c r="EC28">
        <f t="shared" si="38"/>
        <v>1</v>
      </c>
      <c r="ED28">
        <f t="shared" si="39"/>
        <v>8</v>
      </c>
      <c r="EE28">
        <f t="shared" si="40"/>
        <v>0</v>
      </c>
      <c r="EF28">
        <f t="shared" si="41"/>
        <v>1</v>
      </c>
      <c r="EG28">
        <f t="shared" si="42"/>
        <v>7</v>
      </c>
      <c r="EH28">
        <f t="shared" si="43"/>
        <v>5</v>
      </c>
      <c r="EI28">
        <f t="shared" si="44"/>
        <v>0</v>
      </c>
      <c r="EJ28">
        <f t="shared" si="45"/>
        <v>6</v>
      </c>
      <c r="EK28">
        <f t="shared" si="46"/>
        <v>12</v>
      </c>
      <c r="EL28">
        <f t="shared" si="47"/>
        <v>1</v>
      </c>
      <c r="EM28">
        <f t="shared" si="48"/>
        <v>0</v>
      </c>
      <c r="EN28">
        <f t="shared" si="49"/>
        <v>0</v>
      </c>
      <c r="EO28">
        <f t="shared" si="50"/>
        <v>3</v>
      </c>
      <c r="EP28">
        <f t="shared" si="51"/>
        <v>5</v>
      </c>
      <c r="EQ28">
        <f t="shared" si="52"/>
        <v>0</v>
      </c>
      <c r="ER28">
        <f t="shared" si="53"/>
        <v>3</v>
      </c>
      <c r="ES28">
        <f t="shared" si="54"/>
        <v>6</v>
      </c>
      <c r="ET28">
        <f t="shared" si="55"/>
        <v>0</v>
      </c>
      <c r="EU28">
        <f t="shared" si="56"/>
        <v>3</v>
      </c>
      <c r="EV28">
        <f t="shared" si="57"/>
        <v>5</v>
      </c>
      <c r="EW28">
        <f t="shared" si="58"/>
        <v>0</v>
      </c>
      <c r="EX28">
        <f t="shared" si="59"/>
        <v>3</v>
      </c>
      <c r="EY28">
        <f t="shared" si="60"/>
        <v>8</v>
      </c>
      <c r="EZ28">
        <f t="shared" si="61"/>
        <v>0</v>
      </c>
      <c r="FA28">
        <f t="shared" si="62"/>
        <v>2</v>
      </c>
      <c r="FB28">
        <f t="shared" si="63"/>
        <v>0</v>
      </c>
      <c r="FC28">
        <f t="shared" si="64"/>
        <v>0</v>
      </c>
      <c r="FD28">
        <f t="shared" si="65"/>
        <v>16</v>
      </c>
      <c r="FE28">
        <f t="shared" si="66"/>
        <v>0</v>
      </c>
      <c r="FF28">
        <f t="shared" si="67"/>
        <v>0</v>
      </c>
      <c r="FG28">
        <f t="shared" si="68"/>
        <v>14</v>
      </c>
      <c r="FH28">
        <f t="shared" si="69"/>
        <v>0</v>
      </c>
      <c r="FI28">
        <f t="shared" si="70"/>
        <v>0</v>
      </c>
      <c r="FJ28">
        <f t="shared" si="71"/>
        <v>0</v>
      </c>
      <c r="FK28">
        <f t="shared" si="72"/>
        <v>0</v>
      </c>
      <c r="FL28">
        <f t="shared" si="73"/>
        <v>0</v>
      </c>
      <c r="FM28">
        <f t="shared" si="74"/>
        <v>0</v>
      </c>
      <c r="FN28">
        <f t="shared" si="75"/>
        <v>0</v>
      </c>
      <c r="FO28">
        <f t="shared" si="76"/>
        <v>0</v>
      </c>
      <c r="FP28">
        <f t="shared" si="77"/>
        <v>0</v>
      </c>
      <c r="FQ28">
        <f t="shared" si="78"/>
        <v>0</v>
      </c>
      <c r="FR28">
        <f t="shared" si="79"/>
        <v>0</v>
      </c>
      <c r="FS28">
        <f t="shared" si="80"/>
        <v>0</v>
      </c>
      <c r="FT28">
        <f t="shared" si="81"/>
        <v>0</v>
      </c>
      <c r="FU28">
        <f t="shared" si="82"/>
        <v>0</v>
      </c>
      <c r="FV28">
        <f t="shared" si="83"/>
        <v>0</v>
      </c>
      <c r="FW28">
        <f t="shared" si="84"/>
        <v>0</v>
      </c>
      <c r="FX28">
        <f t="shared" si="85"/>
        <v>0</v>
      </c>
      <c r="FY28">
        <f t="shared" si="86"/>
        <v>0</v>
      </c>
      <c r="FZ28">
        <f t="shared" si="87"/>
        <v>0</v>
      </c>
      <c r="GA28">
        <f t="shared" si="88"/>
        <v>0</v>
      </c>
      <c r="GB28">
        <f t="shared" si="89"/>
        <v>0</v>
      </c>
      <c r="GC28">
        <f t="shared" si="90"/>
        <v>0</v>
      </c>
      <c r="GD28">
        <f t="shared" si="91"/>
        <v>0</v>
      </c>
      <c r="GE28">
        <f t="shared" si="92"/>
        <v>0</v>
      </c>
      <c r="GF28">
        <f t="shared" si="93"/>
        <v>0</v>
      </c>
      <c r="GG28">
        <f t="shared" si="94"/>
        <v>0</v>
      </c>
      <c r="GH28">
        <f t="shared" si="95"/>
        <v>0</v>
      </c>
      <c r="GI28">
        <f t="shared" si="96"/>
        <v>0</v>
      </c>
      <c r="GJ28">
        <f t="shared" si="97"/>
        <v>0</v>
      </c>
      <c r="GK28">
        <f t="shared" si="98"/>
        <v>0</v>
      </c>
      <c r="GL28">
        <f t="shared" si="99"/>
        <v>0</v>
      </c>
      <c r="GM28">
        <f t="shared" si="100"/>
        <v>0</v>
      </c>
      <c r="GN28">
        <f t="shared" si="101"/>
        <v>0</v>
      </c>
      <c r="GO28">
        <f t="shared" si="102"/>
        <v>0</v>
      </c>
      <c r="GP28">
        <f t="shared" si="103"/>
        <v>0</v>
      </c>
      <c r="GQ28">
        <f t="shared" si="104"/>
        <v>0</v>
      </c>
      <c r="GR28">
        <f t="shared" si="105"/>
        <v>0</v>
      </c>
      <c r="GS28">
        <f t="shared" si="106"/>
        <v>0</v>
      </c>
      <c r="GT28">
        <f t="shared" si="107"/>
        <v>0</v>
      </c>
      <c r="GU28">
        <f t="shared" si="108"/>
        <v>0</v>
      </c>
      <c r="GW28" s="28">
        <f t="shared" si="109"/>
        <v>5.4278849346580813</v>
      </c>
      <c r="GX28" s="28">
        <f t="shared" si="110"/>
        <v>5.8241088473396836</v>
      </c>
      <c r="GY28" s="28">
        <f t="shared" si="111"/>
        <v>1.8571654437112155</v>
      </c>
      <c r="GZ28" s="28">
        <f t="shared" si="112"/>
        <v>1.7924011810224783</v>
      </c>
      <c r="HA28" s="28">
        <f t="shared" si="113"/>
        <v>0</v>
      </c>
      <c r="HB28" s="28">
        <f t="shared" si="114"/>
        <v>10.090238453316063</v>
      </c>
      <c r="HC28" s="28">
        <f t="shared" si="115"/>
        <v>0.43851530843077269</v>
      </c>
      <c r="HE28">
        <f>IFERROR(VLOOKUP(_xlfn.NUMBERVALUE(MID(L28, SEARCH("!", L28)+1, SEARCH("+", L28)-SEARCH("!", L28)-1)), Rankings!$A$2:$BK$129, 63, FALSE),0)</f>
        <v>0.50404309863542862</v>
      </c>
      <c r="HF28">
        <f>IFERROR(VLOOKUP(_xlfn.NUMBERVALUE(MID(M28, SEARCH("!", M28)+1, SEARCH("+", M28)-SEARCH("!", M28)-1)), Rankings!$A$2:$BK$129, 63, FALSE),0)</f>
        <v>0.47859817275585803</v>
      </c>
      <c r="HG28">
        <f>IFERROR(VLOOKUP(_xlfn.NUMBERVALUE(MID(N28, SEARCH("!", N28)+1, SEARCH("+", N28)-SEARCH("!", N28)-1)), Rankings!$A$2:$BK$129, 63, FALSE),0)</f>
        <v>0.32475203016907939</v>
      </c>
      <c r="HH28">
        <f>IFERROR(VLOOKUP(_xlfn.NUMBERVALUE(MID(O28, SEARCH("!", O28)+1, SEARCH("+", O28)-SEARCH("!", O28)-1)), Rankings!$A$2:$BK$129, 63, FALSE),0)</f>
        <v>0.46483583917633242</v>
      </c>
      <c r="HI28">
        <f>IFERROR(VLOOKUP(_xlfn.NUMBERVALUE(MID(P28, SEARCH("!", P28)+1, SEARCH("+", P28)-SEARCH("!", P28)-1)), Rankings!$A$2:$BK$129, 63, FALSE),0)</f>
        <v>0.29423695626415058</v>
      </c>
      <c r="HJ28">
        <f>IFERROR(VLOOKUP(_xlfn.NUMBERVALUE(MID(Q28, SEARCH("!", Q28)+1, SEARCH("+", Q28)-SEARCH("!", Q28)-1)), Rankings!$A$2:$BK$129, 63, FALSE),0)</f>
        <v>0.26403708703780177</v>
      </c>
      <c r="HK28">
        <f>IFERROR(VLOOKUP(_xlfn.NUMBERVALUE(MID(R28, SEARCH("!", R28)+1, SEARCH("+", R28)-SEARCH("!", R28)-1)), Rankings!$A$2:$BK$129, 63, FALSE),0)</f>
        <v>0.33094823042334121</v>
      </c>
      <c r="HL28">
        <f>IFERROR(VLOOKUP(_xlfn.NUMBERVALUE(MID(S28, SEARCH("!", S28)+1, SEARCH("+", S28)-SEARCH("!", S28)-1)), Rankings!$A$2:$BK$129, 63, FALSE),0)</f>
        <v>0</v>
      </c>
      <c r="HM28">
        <f>IFERROR(VLOOKUP(_xlfn.NUMBERVALUE(MID(T28, SEARCH("!", T28)+1, SEARCH("+", T28)-SEARCH("!", T28)-1)), Rankings!$A$2:$BK$129, 63, FALSE),0)</f>
        <v>0</v>
      </c>
      <c r="HN28">
        <f>IFERROR(VLOOKUP(_xlfn.NUMBERVALUE(MID(U28, SEARCH("!", U28)+1, SEARCH("+", U28)-SEARCH("!", U28)-1)), Rankings!$A$2:$BK$129, 63, FALSE),0)</f>
        <v>0</v>
      </c>
      <c r="HO28">
        <f>IFERROR(VLOOKUP(_xlfn.NUMBERVALUE(MID(V28, SEARCH("!", V28)+1, SEARCH("+", V28)-SEARCH("!", V28)-1)), Rankings!$A$2:$BK$129, 63, FALSE),0)</f>
        <v>0.56570080353045826</v>
      </c>
      <c r="HP28">
        <f>IFERROR(VLOOKUP(_xlfn.NUMBERVALUE(MID(W28, SEARCH("!", W28)+1, SEARCH("+", W28)-SEARCH("!", W28)-1)), Rankings!$A$2:$BK$129, 63, FALSE),0)</f>
        <v>9.8626908040956057E-2</v>
      </c>
      <c r="HQ28">
        <f>IFERROR(VLOOKUP(_xlfn.NUMBERVALUE(MID(X28, SEARCH("!", X28)+1, SEARCH("+", X28)-SEARCH("!", X28)-1)), Rankings!$A$2:$BK$129, 63, FALSE),0)</f>
        <v>0.74306473398290973</v>
      </c>
      <c r="HR28">
        <f>IFERROR(VLOOKUP(_xlfn.NUMBERVALUE(MID(Y28, SEARCH("!", Y28)+1, SEARCH("+", Y28)-SEARCH("!", Y28)-1)), Rankings!$A$2:$BK$129, 63, FALSE),0)</f>
        <v>0</v>
      </c>
      <c r="HS28">
        <f>IFERROR(VLOOKUP(_xlfn.NUMBERVALUE(MID(Z28, SEARCH("!", Z28)+1, SEARCH("+", Z28)-SEARCH("!", Z28)-1)), Rankings!$A$2:$BK$129, 63, FALSE),0)</f>
        <v>0.43602395100170349</v>
      </c>
      <c r="HT28">
        <f>IFERROR(VLOOKUP(_xlfn.NUMBERVALUE(MID(AA28, SEARCH("!", AA28)+1, SEARCH("+", AA28)-SEARCH("!", AA28)-1)), Rankings!$A$2:$BK$129, 63, FALSE),0)</f>
        <v>0.65575840813392627</v>
      </c>
      <c r="HU28">
        <f>IFERROR(VLOOKUP(_xlfn.NUMBERVALUE(MID(AB28, SEARCH("!", AB28)+1, SEARCH("+", AB28)-SEARCH("!", AB28)-1)), Rankings!$A$2:$BK$129, 63, FALSE),0)</f>
        <v>0.46483583917633242</v>
      </c>
      <c r="HV28">
        <f>IFERROR(VLOOKUP(_xlfn.NUMBERVALUE(MID(AC28, SEARCH("!", AC28)+1, SEARCH("+", AC28)-SEARCH("!", AC28)-1)), Rankings!$A$2:$BK$129, 63, FALSE),0)</f>
        <v>0</v>
      </c>
      <c r="HW28">
        <f>IFERROR(VLOOKUP(_xlfn.NUMBERVALUE(MID(AD28, SEARCH("!", AD28)+1, SEARCH("+", AD28)-SEARCH("!", AD28)-1)), Rankings!$A$2:$BK$129, 63, FALSE),0)</f>
        <v>0.33094823042334121</v>
      </c>
      <c r="HX28">
        <f>IFERROR(VLOOKUP(_xlfn.NUMBERVALUE(MID(AE28, SEARCH("!", AE28)+1, SEARCH("+", AE28)-SEARCH("!", AE28)-1)), Rankings!$A$2:$BK$129, 63, FALSE),0)</f>
        <v>0.99722768391660677</v>
      </c>
      <c r="HY28">
        <f>IFERROR(VLOOKUP(_xlfn.NUMBERVALUE(MID(AF28, SEARCH("!", AF28)+1, SEARCH("+", AF28)-SEARCH("!", AF28)-1)), Rankings!$A$2:$BK$129, 63, FALSE),0)</f>
        <v>0.65575840813392627</v>
      </c>
      <c r="HZ28">
        <f>IFERROR(VLOOKUP(_xlfn.NUMBERVALUE(MID(AG28, SEARCH("!", AG28)+1, SEARCH("+", AG28)-SEARCH("!", AG28)-1)), Rankings!$A$2:$BK$129, 63, FALSE),0)</f>
        <v>0</v>
      </c>
      <c r="IA28">
        <f>IFERROR(VLOOKUP(_xlfn.NUMBERVALUE(MID(AH28, SEARCH("!", AH28)+1, SEARCH("+", AH28)-SEARCH("!", AH28)-1)), Rankings!$A$2:$BK$129, 63, FALSE),0)</f>
        <v>0</v>
      </c>
      <c r="IB28">
        <f>IFERROR(VLOOKUP(_xlfn.NUMBERVALUE(MID(AI28, SEARCH("!", AI28)+1, SEARCH("+", AI28)-SEARCH("!", AI28)-1)), Rankings!$A$2:$BK$129, 63, FALSE),0)</f>
        <v>0.5614516636093988</v>
      </c>
      <c r="IC28">
        <f>IFERROR(VLOOKUP(_xlfn.NUMBERVALUE(MID(AJ28, SEARCH("!", AJ28)+1, SEARCH("+", AJ28)-SEARCH("!", AJ28)-1)), Rankings!$A$2:$BK$129, 63, FALSE),0)</f>
        <v>0.74306473398290973</v>
      </c>
      <c r="ID28">
        <f>IFERROR(VLOOKUP(_xlfn.NUMBERVALUE(MID(AK28, SEARCH("!", AK28)+1, SEARCH("+", AK28)-SEARCH("!", AK28)-1)), Rankings!$A$2:$BK$129, 63, FALSE),0)</f>
        <v>0</v>
      </c>
      <c r="IE28">
        <f>IFERROR(VLOOKUP(_xlfn.NUMBERVALUE(MID(AL28, SEARCH("!", AL28)+1, SEARCH("+", AL28)-SEARCH("!", AL28)-1)), Rankings!$A$2:$BK$129, 63, FALSE),0)</f>
        <v>0.57303453247194758</v>
      </c>
      <c r="IF28">
        <f>IFERROR(VLOOKUP(_xlfn.NUMBERVALUE(MID(AM28, SEARCH("!", AM28)+1, SEARCH("+", AM28)-SEARCH("!", AM28)-1)), Rankings!$A$2:$BK$129, 63, FALSE),0)</f>
        <v>0.65575840813392627</v>
      </c>
      <c r="IG28">
        <f>IFERROR(VLOOKUP(_xlfn.NUMBERVALUE(MID(AN28, SEARCH("!", AN28)+1, SEARCH("+", AN28)-SEARCH("!", AN28)-1)), Rankings!$A$2:$BK$129, 63, FALSE),0)</f>
        <v>0</v>
      </c>
      <c r="IH28">
        <f>IFERROR(VLOOKUP(_xlfn.NUMBERVALUE(MID(AO28, SEARCH("!", AO28)+1, SEARCH("+", AO28)-SEARCH("!", AO28)-1)), Rankings!$A$2:$BK$129, 63, FALSE),0)</f>
        <v>0.29136888732306987</v>
      </c>
      <c r="II28">
        <f>IFERROR(VLOOKUP(_xlfn.NUMBERVALUE(MID(AP28, SEARCH("!", AP28)+1, SEARCH("+", AP28)-SEARCH("!", AP28)-1)), Rankings!$A$2:$BK$129, 63, FALSE),0)</f>
        <v>0.71744721195333239</v>
      </c>
      <c r="IJ28">
        <f>IFERROR(VLOOKUP(_xlfn.NUMBERVALUE(MID(AQ28, SEARCH("!", AQ28)+1, SEARCH("+", AQ28)-SEARCH("!", AQ28)-1)), Rankings!$A$2:$BK$129, 63, FALSE),0)</f>
        <v>0</v>
      </c>
      <c r="IK28">
        <f>IFERROR(VLOOKUP(_xlfn.NUMBERVALUE(MID(AR28, SEARCH("!", AR28)+1, SEARCH("+", AR28)-SEARCH("!", AR28)-1)), Rankings!$A$2:$BK$129, 63, FALSE),0)</f>
        <v>0.51686301006525148</v>
      </c>
      <c r="IL28">
        <f>IFERROR(VLOOKUP(_xlfn.NUMBERVALUE(MID(AS28, SEARCH("!", AS28)+1, SEARCH("+", AS28)-SEARCH("!", AS28)-1)), Rankings!$A$2:$BK$129, 63, FALSE),0)</f>
        <v>0.71744721195333239</v>
      </c>
      <c r="IM28">
        <f>IFERROR(VLOOKUP(_xlfn.NUMBERVALUE(MID(AT28, SEARCH("!", AT28)+1, SEARCH("+", AT28)-SEARCH("!", AT28)-1)), Rankings!$A$2:$BK$129, 63, FALSE),0)</f>
        <v>0</v>
      </c>
      <c r="IN28">
        <f>IFERROR(VLOOKUP(_xlfn.NUMBERVALUE(MID(AU28, SEARCH("!", AU28)+1, SEARCH("+", AU28)-SEARCH("!", AU28)-1)), Rankings!$A$2:$BK$129, 63, FALSE),0)</f>
        <v>0.72332718541365992</v>
      </c>
      <c r="IO28">
        <f>IFERROR(VLOOKUP(_xlfn.NUMBERVALUE(MID(AV28, SEARCH("!", AV28)+1, SEARCH("+", AV28)-SEARCH("!", AV28)-1)), Rankings!$A$2:$BK$129, 63, FALSE),0)</f>
        <v>0</v>
      </c>
      <c r="IP28">
        <f>IFERROR(VLOOKUP(_xlfn.NUMBERVALUE(MID(AW28, SEARCH("!", AW28)+1, SEARCH("+", AW28)-SEARCH("!", AW28)-1)), Rankings!$A$2:$BK$129, 63, FALSE),0)</f>
        <v>0</v>
      </c>
      <c r="IQ28">
        <f>IFERROR(VLOOKUP(_xlfn.NUMBERVALUE(MID(AX28, SEARCH("!", AX28)+1, SEARCH("+", AX28)-SEARCH("!", AX28)-1)), Rankings!$A$2:$BK$129, 63, FALSE),0)</f>
        <v>0.89620059051123913</v>
      </c>
      <c r="IR28">
        <f>IFERROR(VLOOKUP(_xlfn.NUMBERVALUE(MID(AY28, SEARCH("!", AY28)+1, SEARCH("+", AY28)-SEARCH("!", AY28)-1)), Rankings!$A$2:$BK$129, 63, FALSE),0)</f>
        <v>0</v>
      </c>
      <c r="IS28">
        <f>IFERROR(VLOOKUP(_xlfn.NUMBERVALUE(MID(AZ28, SEARCH("!", AZ28)+1, SEARCH("+", AZ28)-SEARCH("!", AZ28)-1)), Rankings!$A$2:$BK$129, 63, FALSE),0)</f>
        <v>0</v>
      </c>
      <c r="IT28">
        <f>IFERROR(VLOOKUP(_xlfn.NUMBERVALUE(MID(BA28, SEARCH("!", BA28)+1, SEARCH("+", BA28)-SEARCH("!", BA28)-1)), Rankings!$A$2:$BK$129, 63, FALSE),0)</f>
        <v>0.89620059051123913</v>
      </c>
      <c r="IU28">
        <f>IFERROR(VLOOKUP(_xlfn.NUMBERVALUE(MID(BB28, SEARCH("!", BB28)+1, SEARCH("+", BB28)-SEARCH("!", BB28)-1)), Rankings!$A$2:$BK$129, 63, FALSE),0)</f>
        <v>0</v>
      </c>
      <c r="IV28">
        <f>IFERROR(VLOOKUP(_xlfn.NUMBERVALUE(MID(BC28, SEARCH("!", BC28)+1, SEARCH("+", BC28)-SEARCH("!", BC28)-1)), Rankings!$A$2:$BK$129, 63, FALSE),0)</f>
        <v>0</v>
      </c>
      <c r="IW28">
        <f>IFERROR(VLOOKUP(_xlfn.NUMBERVALUE(MID(BD28, SEARCH("!", BD28)+1, SEARCH("+", BD28)-SEARCH("!", BD28)-1)), Rankings!$A$2:$BK$129, 63, FALSE),0)</f>
        <v>0</v>
      </c>
      <c r="IX28">
        <f>IFERROR(VLOOKUP(_xlfn.NUMBERVALUE(MID(BE28, SEARCH("!", BE28)+1, SEARCH("+", BE28)-SEARCH("!", BE28)-1)), Rankings!$A$2:$BK$129, 63, FALSE),0)</f>
        <v>0</v>
      </c>
      <c r="IY28">
        <f>IFERROR(VLOOKUP(_xlfn.NUMBERVALUE(MID(BF28, SEARCH("!", BF28)+1, SEARCH("+", BF28)-SEARCH("!", BF28)-1)), Rankings!$A$2:$BK$129, 63, FALSE),0)</f>
        <v>0</v>
      </c>
      <c r="IZ28">
        <f>IFERROR(VLOOKUP(_xlfn.NUMBERVALUE(MID(BG28, SEARCH("!", BG28)+1, SEARCH("+", BG28)-SEARCH("!", BG28)-1)), Rankings!$A$2:$BK$129, 63, FALSE),0)</f>
        <v>0</v>
      </c>
      <c r="JA28">
        <f>IFERROR(VLOOKUP(_xlfn.NUMBERVALUE(MID(BH28, SEARCH("!", BH28)+1, SEARCH("+", BH28)-SEARCH("!", BH28)-1)), Rankings!$A$2:$BK$129, 63, FALSE),0)</f>
        <v>0</v>
      </c>
      <c r="JB28">
        <f>IFERROR(VLOOKUP(_xlfn.NUMBERVALUE(MID(BI28, SEARCH("!", BI28)+1, SEARCH("+", BI28)-SEARCH("!", BI28)-1)), Rankings!$A$2:$BK$129, 63, FALSE),0)</f>
        <v>0</v>
      </c>
      <c r="JC28">
        <f>IFERROR(VLOOKUP(_xlfn.NUMBERVALUE(MID(BJ28, SEARCH("!", BJ28)+1, SEARCH("+", BJ28)-SEARCH("!", BJ28)-1)), Rankings!$A$2:$BK$129, 63, FALSE),0)</f>
        <v>0</v>
      </c>
      <c r="JD28">
        <f>IFERROR(VLOOKUP(_xlfn.NUMBERVALUE(MID(BK28, SEARCH("!", BK28)+1, SEARCH("+", BK28)-SEARCH("!", BK28)-1)), Rankings!$A$2:$BK$129, 63, FALSE),0)</f>
        <v>0</v>
      </c>
      <c r="JE28">
        <f>IFERROR(VLOOKUP(_xlfn.NUMBERVALUE(MID(BL28, SEARCH("!", BL28)+1, SEARCH("+", BL28)-SEARCH("!", BL28)-1)), Rankings!$A$2:$BK$129, 63, FALSE),0)</f>
        <v>0</v>
      </c>
      <c r="JF28">
        <f>IFERROR(VLOOKUP(_xlfn.NUMBERVALUE(MID(BM28, SEARCH("!", BM28)+1, SEARCH("+", BM28)-SEARCH("!", BM28)-1)), Rankings!$A$2:$BK$129, 63, FALSE),0)</f>
        <v>0</v>
      </c>
      <c r="JG28">
        <f>IFERROR(VLOOKUP(_xlfn.NUMBERVALUE(MID(BN28, SEARCH("!", BN28)+1, SEARCH("+", BN28)-SEARCH("!", BN28)-1)), Rankings!$A$2:$BK$129, 63, FALSE),0)</f>
        <v>0</v>
      </c>
      <c r="JH28">
        <f>IFERROR(VLOOKUP(_xlfn.NUMBERVALUE(MID(BO28, SEARCH("!", BO28)+1, SEARCH("+", BO28)-SEARCH("!", BO28)-1)), Rankings!$A$2:$BK$129, 63, FALSE),0)</f>
        <v>0</v>
      </c>
      <c r="JI28">
        <f>IFERROR(VLOOKUP(_xlfn.NUMBERVALUE(MID(BP28, SEARCH("!", BP28)+1, SEARCH("+", BP28)-SEARCH("!", BP28)-1)), Rankings!$A$2:$BK$129, 63, FALSE),0)</f>
        <v>0</v>
      </c>
      <c r="JJ28">
        <f>IFERROR(VLOOKUP(_xlfn.NUMBERVALUE(MID(BQ28, SEARCH("!", BQ28)+1, SEARCH("+", BQ28)-SEARCH("!", BQ28)-1)), Rankings!$A$2:$BK$129, 63, FALSE),0)</f>
        <v>0</v>
      </c>
      <c r="JK28">
        <f>IFERROR(VLOOKUP(_xlfn.NUMBERVALUE(MID(BR28, SEARCH("!", BR28)+1, SEARCH("+", BR28)-SEARCH("!", BR28)-1)), Rankings!$A$2:$BK$129, 63, FALSE),0)</f>
        <v>0</v>
      </c>
      <c r="JL28">
        <f>IFERROR(VLOOKUP(_xlfn.NUMBERVALUE(MID(BS28, SEARCH("!", BS28)+1, SEARCH("+", BS28)-SEARCH("!", BS28)-1)), Rankings!$A$2:$BK$129, 63, FALSE),0)</f>
        <v>0</v>
      </c>
      <c r="JM28">
        <f>IFERROR(VLOOKUP(_xlfn.NUMBERVALUE(MID(BT28, SEARCH("!", BT28)+1, SEARCH("+", BT28)-SEARCH("!", BT28)-1)), Rankings!$A$2:$BK$129, 63, FALSE),0)</f>
        <v>0</v>
      </c>
      <c r="JN28">
        <f>IFERROR(VLOOKUP(_xlfn.NUMBERVALUE(MID(BU28, SEARCH("!", BU28)+1, SEARCH("+", BU28)-SEARCH("!", BU28)-1)), Rankings!$A$2:$BK$129, 63, FALSE),0)</f>
        <v>0</v>
      </c>
      <c r="JO28">
        <f>IFERROR(VLOOKUP(_xlfn.NUMBERVALUE(MID(BV28, SEARCH("!", BV28)+1, SEARCH("+", BV28)-SEARCH("!", BV28)-1)), Rankings!$A$2:$BK$129, 63, FALSE),0)</f>
        <v>0</v>
      </c>
      <c r="JP28">
        <f>IFERROR(VLOOKUP(_xlfn.NUMBERVALUE(MID(BW28, SEARCH("!", BW28)+1, SEARCH("+", BW28)-SEARCH("!", BW28)-1)), Rankings!$A$2:$BK$129, 63, FALSE),0)</f>
        <v>0</v>
      </c>
      <c r="JQ28">
        <f>IFERROR(VLOOKUP(_xlfn.NUMBERVALUE(MID(BX28, SEARCH("!", BX28)+1, SEARCH("+", BX28)-SEARCH("!", BX28)-1)), Rankings!$A$2:$BK$129, 63, FALSE),0)</f>
        <v>0</v>
      </c>
      <c r="JR28">
        <f>IFERROR(VLOOKUP(_xlfn.NUMBERVALUE(MID(BY28, SEARCH("!", BY28)+1, SEARCH("+", BY28)-SEARCH("!", BY28)-1)), Rankings!$A$2:$BK$129, 63, FALSE),0)</f>
        <v>0</v>
      </c>
      <c r="JS28">
        <f>IFERROR(VLOOKUP(_xlfn.NUMBERVALUE(MID(BZ28, SEARCH("!", BZ28)+1, SEARCH("+", BZ28)-SEARCH("!", BZ28)-1)), Rankings!$A$2:$BK$129, 63, FALSE),0)</f>
        <v>0</v>
      </c>
      <c r="JT28">
        <f>IFERROR(VLOOKUP(_xlfn.NUMBERVALUE(MID(CA28, SEARCH("!", CA28)+1, SEARCH("+", CA28)-SEARCH("!", CA28)-1)), Rankings!$A$2:$BK$129, 63, FALSE),0)</f>
        <v>0</v>
      </c>
      <c r="JU28">
        <f>IFERROR(VLOOKUP(_xlfn.NUMBERVALUE(MID(CB28, SEARCH("!", CB28)+1, SEARCH("+", CB28)-SEARCH("!", CB28)-1)), Rankings!$A$2:$BK$129, 63, FALSE),0)</f>
        <v>0</v>
      </c>
      <c r="JV28">
        <f>IFERROR(VLOOKUP(_xlfn.NUMBERVALUE(MID(CC28, SEARCH("!", CC28)+1, SEARCH("+", CC28)-SEARCH("!", CC28)-1)), Rankings!$A$2:$BK$129, 63, FALSE),0)</f>
        <v>0</v>
      </c>
      <c r="JW28">
        <f>IFERROR(VLOOKUP(_xlfn.NUMBERVALUE(MID(CD28, SEARCH("!", CD28)+1, SEARCH("+", CD28)-SEARCH("!", CD28)-1)), Rankings!$A$2:$BK$129, 63, FALSE),0)</f>
        <v>0</v>
      </c>
      <c r="JX28">
        <f>IFERROR(VLOOKUP(_xlfn.NUMBERVALUE(MID(CE28, SEARCH("!", CE28)+1, SEARCH("+", CE28)-SEARCH("!", CE28)-1)), Rankings!$A$2:$BK$129, 63, FALSE),0)</f>
        <v>0</v>
      </c>
      <c r="JY28">
        <f>IFERROR(VLOOKUP(_xlfn.NUMBERVALUE(MID(CF28, SEARCH("!", CF28)+1, SEARCH("+", CF28)-SEARCH("!", CF28)-1)), Rankings!$A$2:$BK$129, 63, FALSE),0)</f>
        <v>0</v>
      </c>
      <c r="JZ28">
        <f>IFERROR(VLOOKUP(_xlfn.NUMBERVALUE(MID(CG28, SEARCH("!", CG28)+1, SEARCH("+", CG28)-SEARCH("!", CG28)-1)), Rankings!$A$2:$BK$129, 63, FALSE),0)</f>
        <v>0</v>
      </c>
      <c r="KA28">
        <f>IFERROR(VLOOKUP(_xlfn.NUMBERVALUE(MID(CH28, SEARCH("!", CH28)+1, SEARCH("+", CH28)-SEARCH("!", CH28)-1)), Rankings!$A$2:$BK$129, 63, FALSE),0)</f>
        <v>0</v>
      </c>
      <c r="KB28">
        <f>IFERROR(VLOOKUP(_xlfn.NUMBERVALUE(MID(CI28, SEARCH("!", CI28)+1, SEARCH("+", CI28)-SEARCH("!", CI28)-1)), Rankings!$A$2:$BK$129, 63, FALSE),0)</f>
        <v>0</v>
      </c>
      <c r="KC28">
        <f>IFERROR(VLOOKUP(_xlfn.NUMBERVALUE(MID(CJ28, SEARCH("!", CJ28)+1, SEARCH("+", CJ28)-SEARCH("!", CJ28)-1)), Rankings!$A$2:$BK$129, 63, FALSE),0)</f>
        <v>0</v>
      </c>
      <c r="KD28">
        <f>IFERROR(VLOOKUP(_xlfn.NUMBERVALUE(MID(CK28, SEARCH("!", CK28)+1, SEARCH("+", CK28)-SEARCH("!", CK28)-1)), Rankings!$A$2:$BK$129, 63, FALSE),0)</f>
        <v>0</v>
      </c>
      <c r="KE28">
        <f>IFERROR(VLOOKUP(_xlfn.NUMBERVALUE(MID(CL28, SEARCH("!", CL28)+1, SEARCH("+", CL28)-SEARCH("!", CL28)-1)), Rankings!$A$2:$BK$129, 63, FALSE),0)</f>
        <v>0</v>
      </c>
      <c r="KF28">
        <f>IFERROR(VLOOKUP(_xlfn.NUMBERVALUE(MID(CM28, SEARCH("!", CM28)+1, SEARCH("+", CM28)-SEARCH("!", CM28)-1)), Rankings!$A$2:$BK$129, 63, FALSE),0)</f>
        <v>0</v>
      </c>
      <c r="KG28">
        <f>IFERROR(VLOOKUP(_xlfn.NUMBERVALUE(MID(CN28, SEARCH("!", CN28)+1, SEARCH("+", CN28)-SEARCH("!", CN28)-1)), Rankings!$A$2:$BK$129, 63, FALSE),0)</f>
        <v>0</v>
      </c>
      <c r="KH28">
        <f>IFERROR(VLOOKUP(_xlfn.NUMBERVALUE(MID(CO28, SEARCH("!", CO28)+1, SEARCH("+", CO28)-SEARCH("!", CO28)-1)), Rankings!$A$2:$BK$129, 63, FALSE),0)</f>
        <v>0</v>
      </c>
      <c r="KJ28" s="28">
        <f t="shared" si="116"/>
        <v>248</v>
      </c>
      <c r="KK28" s="28">
        <f t="shared" si="117"/>
        <v>182</v>
      </c>
      <c r="KL28" s="28">
        <f t="shared" si="118"/>
        <v>65</v>
      </c>
      <c r="KM28" s="28">
        <f t="shared" si="119"/>
        <v>27</v>
      </c>
      <c r="KN28" s="28">
        <f t="shared" si="120"/>
        <v>0</v>
      </c>
      <c r="KO28" s="28">
        <f t="shared" si="121"/>
        <v>187</v>
      </c>
      <c r="KP28" s="28">
        <f t="shared" si="122"/>
        <v>368.16666666666669</v>
      </c>
      <c r="KQ28" s="28">
        <f t="shared" si="123"/>
        <v>187</v>
      </c>
      <c r="KS28" s="27" t="str">
        <f t="shared" si="124"/>
        <v>17</v>
      </c>
      <c r="KT28" s="27" t="str">
        <f t="shared" si="125"/>
        <v>7</v>
      </c>
      <c r="KU28" s="27" t="str">
        <f t="shared" si="126"/>
        <v>17</v>
      </c>
      <c r="KV28" s="27" t="str">
        <f t="shared" si="127"/>
        <v>10</v>
      </c>
      <c r="KW28" s="27" t="str">
        <f t="shared" si="128"/>
        <v>27</v>
      </c>
      <c r="KX28" s="27" t="str">
        <f t="shared" si="129"/>
        <v>21</v>
      </c>
      <c r="KY28" s="27" t="str">
        <f t="shared" si="130"/>
        <v>26</v>
      </c>
      <c r="KZ28" s="27">
        <f t="shared" si="131"/>
        <v>0</v>
      </c>
      <c r="LA28" s="27">
        <f t="shared" si="132"/>
        <v>0</v>
      </c>
      <c r="LB28" s="27">
        <f t="shared" si="133"/>
        <v>0</v>
      </c>
      <c r="LC28" s="27" t="str">
        <f t="shared" si="134"/>
        <v>25</v>
      </c>
      <c r="LD28" s="27" t="str">
        <f t="shared" si="135"/>
        <v>35</v>
      </c>
      <c r="LE28" s="27" t="str">
        <f t="shared" si="136"/>
        <v>14</v>
      </c>
      <c r="LF28" s="27">
        <f t="shared" si="137"/>
        <v>0</v>
      </c>
      <c r="LG28" s="27" t="str">
        <f t="shared" si="138"/>
        <v>32</v>
      </c>
      <c r="LH28" s="27" t="str">
        <f t="shared" si="139"/>
        <v>21</v>
      </c>
      <c r="LI28" s="27" t="str">
        <f t="shared" si="140"/>
        <v>21</v>
      </c>
      <c r="LJ28" s="27">
        <f t="shared" si="141"/>
        <v>0</v>
      </c>
      <c r="LK28" s="27" t="str">
        <f t="shared" si="142"/>
        <v>22</v>
      </c>
      <c r="LL28" s="27" t="str">
        <f t="shared" si="143"/>
        <v>13</v>
      </c>
      <c r="LM28" s="27" t="str">
        <f t="shared" si="144"/>
        <v>21</v>
      </c>
      <c r="LN28" s="27">
        <f t="shared" si="145"/>
        <v>0</v>
      </c>
      <c r="LO28" s="27">
        <f t="shared" si="146"/>
        <v>0</v>
      </c>
      <c r="LP28" s="27" t="str">
        <f t="shared" si="147"/>
        <v>19</v>
      </c>
      <c r="LQ28" s="27" t="str">
        <f t="shared" si="148"/>
        <v>18</v>
      </c>
      <c r="LR28" s="27">
        <f t="shared" si="149"/>
        <v>0</v>
      </c>
      <c r="LS28" s="27" t="str">
        <f t="shared" si="150"/>
        <v>24</v>
      </c>
      <c r="LT28" s="27" t="str">
        <f t="shared" si="151"/>
        <v>14</v>
      </c>
      <c r="LU28" s="27">
        <f t="shared" si="152"/>
        <v>0</v>
      </c>
      <c r="LV28" s="27" t="str">
        <f t="shared" si="153"/>
        <v>18</v>
      </c>
      <c r="LW28" s="27" t="str">
        <f t="shared" si="154"/>
        <v>21</v>
      </c>
      <c r="LX28" s="27">
        <f t="shared" si="155"/>
        <v>0</v>
      </c>
      <c r="LY28" s="27" t="str">
        <f t="shared" si="156"/>
        <v>21</v>
      </c>
      <c r="LZ28" s="27" t="str">
        <f t="shared" si="157"/>
        <v>15</v>
      </c>
      <c r="MA28" s="27">
        <f t="shared" si="158"/>
        <v>0</v>
      </c>
      <c r="MB28" s="27" t="str">
        <f t="shared" si="159"/>
        <v>16</v>
      </c>
      <c r="MC28" s="27">
        <f t="shared" si="160"/>
        <v>0</v>
      </c>
      <c r="MD28" s="27">
        <f t="shared" si="161"/>
        <v>0</v>
      </c>
      <c r="ME28" s="27" t="str">
        <f t="shared" si="162"/>
        <v>14</v>
      </c>
      <c r="MF28" s="27">
        <f t="shared" si="163"/>
        <v>0</v>
      </c>
      <c r="MG28" s="27">
        <f t="shared" si="164"/>
        <v>0</v>
      </c>
      <c r="MH28" s="27" t="str">
        <f t="shared" si="165"/>
        <v>13</v>
      </c>
      <c r="MI28" s="27">
        <f t="shared" si="166"/>
        <v>0</v>
      </c>
      <c r="MJ28" s="27">
        <f t="shared" si="167"/>
        <v>0</v>
      </c>
      <c r="MK28" s="27">
        <f t="shared" si="168"/>
        <v>0</v>
      </c>
      <c r="ML28" s="27">
        <f t="shared" si="169"/>
        <v>0</v>
      </c>
      <c r="MM28" s="27">
        <f t="shared" si="170"/>
        <v>0</v>
      </c>
      <c r="MN28" s="27">
        <f t="shared" si="171"/>
        <v>0</v>
      </c>
      <c r="MO28" s="27">
        <f t="shared" si="172"/>
        <v>0</v>
      </c>
      <c r="MP28" s="27">
        <f t="shared" si="173"/>
        <v>0</v>
      </c>
      <c r="MQ28" s="27">
        <f t="shared" si="174"/>
        <v>0</v>
      </c>
      <c r="MR28" s="27">
        <f t="shared" si="175"/>
        <v>0</v>
      </c>
      <c r="MS28" s="27">
        <f t="shared" si="176"/>
        <v>0</v>
      </c>
      <c r="MT28" s="27">
        <f t="shared" si="177"/>
        <v>0</v>
      </c>
      <c r="MU28" s="27">
        <f t="shared" si="178"/>
        <v>0</v>
      </c>
      <c r="MV28" s="27">
        <f t="shared" si="179"/>
        <v>0</v>
      </c>
      <c r="MW28" s="27">
        <f t="shared" si="180"/>
        <v>0</v>
      </c>
      <c r="MX28" s="27">
        <f t="shared" si="181"/>
        <v>0</v>
      </c>
      <c r="MY28" s="27">
        <f t="shared" si="182"/>
        <v>0</v>
      </c>
      <c r="MZ28" s="27">
        <f t="shared" si="183"/>
        <v>0</v>
      </c>
      <c r="NA28" s="27">
        <f t="shared" si="184"/>
        <v>0</v>
      </c>
      <c r="NB28" s="27">
        <f t="shared" si="185"/>
        <v>0</v>
      </c>
      <c r="NC28" s="27">
        <f t="shared" si="186"/>
        <v>0</v>
      </c>
      <c r="ND28" s="27">
        <f t="shared" si="187"/>
        <v>0</v>
      </c>
      <c r="NE28" s="27">
        <f t="shared" si="188"/>
        <v>0</v>
      </c>
      <c r="NF28" s="27">
        <f t="shared" si="189"/>
        <v>0</v>
      </c>
      <c r="NG28" s="27">
        <f t="shared" si="190"/>
        <v>0</v>
      </c>
      <c r="NH28" s="27">
        <f t="shared" si="191"/>
        <v>0</v>
      </c>
      <c r="NI28" s="27">
        <f t="shared" si="192"/>
        <v>0</v>
      </c>
      <c r="NJ28" s="27">
        <f t="shared" si="193"/>
        <v>0</v>
      </c>
      <c r="NK28" s="27">
        <f t="shared" si="194"/>
        <v>0</v>
      </c>
      <c r="NL28" s="27">
        <f t="shared" si="195"/>
        <v>0</v>
      </c>
      <c r="NM28" s="27">
        <f t="shared" si="196"/>
        <v>0</v>
      </c>
      <c r="NN28" s="27">
        <f t="shared" si="197"/>
        <v>0</v>
      </c>
      <c r="NO28" s="27">
        <f t="shared" si="198"/>
        <v>0</v>
      </c>
      <c r="NP28" s="27">
        <f t="shared" si="199"/>
        <v>0</v>
      </c>
      <c r="NQ28" s="27">
        <f t="shared" si="200"/>
        <v>0</v>
      </c>
      <c r="NR28" s="27">
        <f t="shared" si="201"/>
        <v>0</v>
      </c>
      <c r="NS28" s="27">
        <f t="shared" si="202"/>
        <v>0</v>
      </c>
      <c r="NT28" s="27">
        <f t="shared" si="203"/>
        <v>0</v>
      </c>
      <c r="NU28" s="27">
        <f t="shared" si="204"/>
        <v>0</v>
      </c>
      <c r="NV28" s="27">
        <f t="shared" si="205"/>
        <v>0</v>
      </c>
      <c r="NX28" s="28">
        <f t="shared" si="206"/>
        <v>169</v>
      </c>
      <c r="NY28" s="28">
        <f t="shared" si="207"/>
        <v>177</v>
      </c>
      <c r="NZ28" s="28">
        <f t="shared" si="208"/>
        <v>51</v>
      </c>
      <c r="OA28" s="28">
        <f t="shared" si="209"/>
        <v>51</v>
      </c>
      <c r="OB28" s="28">
        <f t="shared" si="210"/>
        <v>0</v>
      </c>
      <c r="OC28" s="28">
        <f t="shared" si="211"/>
        <v>142</v>
      </c>
      <c r="OD28" s="28">
        <f t="shared" si="212"/>
        <v>304.5</v>
      </c>
      <c r="OE28" s="28">
        <f t="shared" si="213"/>
        <v>142</v>
      </c>
      <c r="OG28" s="27" t="str">
        <f t="shared" si="214"/>
        <v>16</v>
      </c>
      <c r="OH28" s="27" t="str">
        <f t="shared" si="215"/>
        <v>16</v>
      </c>
      <c r="OI28" s="27" t="str">
        <f t="shared" si="216"/>
        <v>11</v>
      </c>
      <c r="OJ28" s="27" t="str">
        <f t="shared" si="217"/>
        <v>21</v>
      </c>
      <c r="OK28" s="27" t="str">
        <f t="shared" si="218"/>
        <v>11</v>
      </c>
      <c r="OL28" s="27" t="str">
        <f t="shared" si="219"/>
        <v>11</v>
      </c>
      <c r="OM28" s="27" t="str">
        <f t="shared" si="220"/>
        <v>16</v>
      </c>
      <c r="ON28" s="27">
        <f t="shared" si="221"/>
        <v>0</v>
      </c>
      <c r="OO28" s="27">
        <f t="shared" si="222"/>
        <v>0</v>
      </c>
      <c r="OP28" s="27">
        <f t="shared" si="223"/>
        <v>0</v>
      </c>
      <c r="OQ28" s="27" t="str">
        <f t="shared" si="224"/>
        <v>9</v>
      </c>
      <c r="OR28" s="27" t="str">
        <f t="shared" si="225"/>
        <v>6</v>
      </c>
      <c r="OS28" s="27" t="str">
        <f t="shared" si="226"/>
        <v>26</v>
      </c>
      <c r="OT28" s="27">
        <f t="shared" si="227"/>
        <v>0</v>
      </c>
      <c r="OU28" s="27" t="str">
        <f t="shared" si="228"/>
        <v>17</v>
      </c>
      <c r="OV28" s="27" t="str">
        <f t="shared" si="229"/>
        <v>8</v>
      </c>
      <c r="OW28" s="27" t="str">
        <f t="shared" si="230"/>
        <v>15</v>
      </c>
      <c r="OX28" s="27">
        <f t="shared" si="231"/>
        <v>0</v>
      </c>
      <c r="OY28" s="27" t="str">
        <f t="shared" si="232"/>
        <v>27</v>
      </c>
      <c r="OZ28" s="27" t="str">
        <f t="shared" si="233"/>
        <v>31</v>
      </c>
      <c r="PA28" s="27" t="str">
        <f t="shared" si="234"/>
        <v>7</v>
      </c>
      <c r="PB28" s="27">
        <f t="shared" si="235"/>
        <v>0</v>
      </c>
      <c r="PC28" s="27">
        <f t="shared" si="236"/>
        <v>0</v>
      </c>
      <c r="PD28" s="27" t="str">
        <f t="shared" si="237"/>
        <v>9</v>
      </c>
      <c r="PE28" s="27" t="str">
        <f t="shared" si="238"/>
        <v>10</v>
      </c>
      <c r="PF28" s="27">
        <f t="shared" si="239"/>
        <v>0</v>
      </c>
      <c r="PG28" s="27" t="str">
        <f t="shared" si="240"/>
        <v>20</v>
      </c>
      <c r="PH28" s="27" t="str">
        <f t="shared" si="241"/>
        <v>17</v>
      </c>
      <c r="PI28" s="27">
        <f t="shared" si="242"/>
        <v>0</v>
      </c>
      <c r="PJ28" s="27" t="str">
        <f t="shared" si="243"/>
        <v>15</v>
      </c>
      <c r="PK28" s="27" t="str">
        <f t="shared" si="244"/>
        <v>7</v>
      </c>
      <c r="PL28" s="27">
        <f t="shared" si="245"/>
        <v>0</v>
      </c>
      <c r="PM28" s="27" t="str">
        <f t="shared" si="246"/>
        <v>15</v>
      </c>
      <c r="PN28" s="27" t="str">
        <f t="shared" si="247"/>
        <v>30</v>
      </c>
      <c r="PO28" s="27">
        <f t="shared" si="248"/>
        <v>0</v>
      </c>
      <c r="PP28" s="27" t="str">
        <f t="shared" si="249"/>
        <v>26</v>
      </c>
      <c r="PQ28" s="27">
        <f t="shared" si="250"/>
        <v>0</v>
      </c>
      <c r="PR28" s="27">
        <f t="shared" si="251"/>
        <v>0</v>
      </c>
      <c r="PS28" s="27" t="str">
        <f t="shared" si="252"/>
        <v>31</v>
      </c>
      <c r="PT28" s="27">
        <f t="shared" si="253"/>
        <v>0</v>
      </c>
      <c r="PU28" s="27">
        <f t="shared" si="254"/>
        <v>0</v>
      </c>
      <c r="PV28" s="27" t="str">
        <f t="shared" si="255"/>
        <v>20</v>
      </c>
      <c r="PW28" s="27">
        <f t="shared" si="256"/>
        <v>0</v>
      </c>
      <c r="PX28" s="27">
        <f t="shared" si="257"/>
        <v>0</v>
      </c>
      <c r="PY28" s="27">
        <f t="shared" si="258"/>
        <v>0</v>
      </c>
      <c r="PZ28" s="27">
        <f t="shared" si="259"/>
        <v>0</v>
      </c>
      <c r="QA28" s="27">
        <f t="shared" si="260"/>
        <v>0</v>
      </c>
      <c r="QB28" s="27">
        <f t="shared" si="261"/>
        <v>0</v>
      </c>
      <c r="QC28" s="27">
        <f t="shared" si="262"/>
        <v>0</v>
      </c>
      <c r="QD28" s="27">
        <f t="shared" si="263"/>
        <v>0</v>
      </c>
      <c r="QE28" s="27">
        <f t="shared" si="264"/>
        <v>0</v>
      </c>
      <c r="QF28" s="27">
        <f t="shared" si="265"/>
        <v>0</v>
      </c>
      <c r="QG28" s="27">
        <f t="shared" si="266"/>
        <v>0</v>
      </c>
      <c r="QH28" s="27">
        <f t="shared" si="267"/>
        <v>0</v>
      </c>
      <c r="QI28" s="27">
        <f t="shared" si="268"/>
        <v>0</v>
      </c>
      <c r="QJ28" s="27">
        <f t="shared" si="269"/>
        <v>0</v>
      </c>
      <c r="QK28" s="27">
        <f t="shared" si="270"/>
        <v>0</v>
      </c>
      <c r="QL28" s="27">
        <f t="shared" si="271"/>
        <v>0</v>
      </c>
      <c r="QM28" s="27">
        <f t="shared" si="272"/>
        <v>0</v>
      </c>
      <c r="QN28" s="27">
        <f t="shared" si="273"/>
        <v>0</v>
      </c>
      <c r="QO28" s="27">
        <f t="shared" si="274"/>
        <v>0</v>
      </c>
      <c r="QP28" s="27">
        <f t="shared" si="275"/>
        <v>0</v>
      </c>
      <c r="QQ28" s="27">
        <f t="shared" si="276"/>
        <v>0</v>
      </c>
      <c r="QR28" s="27">
        <f t="shared" si="277"/>
        <v>0</v>
      </c>
      <c r="QS28" s="27">
        <f t="shared" si="278"/>
        <v>0</v>
      </c>
      <c r="QT28" s="27">
        <f t="shared" si="279"/>
        <v>0</v>
      </c>
      <c r="QU28" s="27">
        <f t="shared" si="280"/>
        <v>0</v>
      </c>
      <c r="QV28" s="27">
        <f t="shared" si="281"/>
        <v>0</v>
      </c>
      <c r="QW28" s="27">
        <f t="shared" si="282"/>
        <v>0</v>
      </c>
      <c r="QX28" s="27">
        <f t="shared" si="283"/>
        <v>0</v>
      </c>
      <c r="QY28" s="27">
        <f t="shared" si="284"/>
        <v>0</v>
      </c>
      <c r="QZ28" s="27">
        <f t="shared" si="285"/>
        <v>0</v>
      </c>
      <c r="RA28" s="27">
        <f t="shared" si="286"/>
        <v>0</v>
      </c>
      <c r="RB28" s="27">
        <f t="shared" si="287"/>
        <v>0</v>
      </c>
      <c r="RC28" s="27">
        <f t="shared" si="288"/>
        <v>0</v>
      </c>
      <c r="RD28" s="27">
        <f t="shared" si="289"/>
        <v>0</v>
      </c>
      <c r="RE28" s="27">
        <f t="shared" si="290"/>
        <v>0</v>
      </c>
      <c r="RF28" s="27">
        <f t="shared" si="291"/>
        <v>0</v>
      </c>
      <c r="RG28" s="27">
        <f t="shared" si="292"/>
        <v>0</v>
      </c>
      <c r="RH28" s="27">
        <f t="shared" si="293"/>
        <v>0</v>
      </c>
      <c r="RI28" s="27">
        <f t="shared" si="294"/>
        <v>0</v>
      </c>
      <c r="RJ28" s="27">
        <f t="shared" si="295"/>
        <v>0</v>
      </c>
      <c r="RL28" s="28">
        <f t="shared" si="296"/>
        <v>110</v>
      </c>
      <c r="RM28" s="28">
        <f t="shared" si="297"/>
        <v>78</v>
      </c>
      <c r="RN28" s="28">
        <f t="shared" si="298"/>
        <v>31</v>
      </c>
      <c r="RO28" s="28">
        <f t="shared" si="299"/>
        <v>14</v>
      </c>
      <c r="RP28" s="28">
        <f t="shared" si="300"/>
        <v>0</v>
      </c>
      <c r="RQ28" s="28">
        <f t="shared" si="301"/>
        <v>165.5</v>
      </c>
      <c r="RT28" s="27" t="str">
        <f t="shared" si="302"/>
        <v>8</v>
      </c>
      <c r="RU28" s="27" t="str">
        <f t="shared" si="303"/>
        <v>5</v>
      </c>
      <c r="RV28" s="27" t="str">
        <f t="shared" si="304"/>
        <v>9</v>
      </c>
      <c r="RW28" s="27" t="str">
        <f t="shared" si="305"/>
        <v>4</v>
      </c>
      <c r="RX28" s="27" t="str">
        <f t="shared" si="306"/>
        <v>12</v>
      </c>
      <c r="RY28" s="27" t="str">
        <f t="shared" si="307"/>
        <v>9</v>
      </c>
      <c r="RZ28" s="27" t="str">
        <f t="shared" si="308"/>
        <v>13</v>
      </c>
      <c r="SA28" s="27" t="str">
        <f t="shared" si="309"/>
        <v>0</v>
      </c>
      <c r="SB28" s="27" t="str">
        <f t="shared" si="310"/>
        <v>0</v>
      </c>
      <c r="SC28" s="27" t="str">
        <f t="shared" si="311"/>
        <v>0</v>
      </c>
      <c r="SD28" s="27" t="str">
        <f t="shared" si="312"/>
        <v>13</v>
      </c>
      <c r="SE28" s="27" t="str">
        <f t="shared" si="313"/>
        <v>12</v>
      </c>
      <c r="SF28" s="27" t="str">
        <f t="shared" si="314"/>
        <v>9</v>
      </c>
      <c r="SG28" s="27" t="str">
        <f t="shared" si="315"/>
        <v>0</v>
      </c>
      <c r="SH28" s="27" t="str">
        <f t="shared" si="316"/>
        <v>14</v>
      </c>
      <c r="SI28" s="27" t="str">
        <f t="shared" si="317"/>
        <v>10</v>
      </c>
      <c r="SJ28" s="27" t="str">
        <f t="shared" si="318"/>
        <v>7</v>
      </c>
      <c r="SK28" s="27" t="str">
        <f t="shared" si="319"/>
        <v>0</v>
      </c>
      <c r="SL28" s="27" t="str">
        <f t="shared" si="320"/>
        <v>6</v>
      </c>
      <c r="SM28" s="27" t="str">
        <f t="shared" si="321"/>
        <v>6</v>
      </c>
      <c r="SN28" s="27" t="str">
        <f t="shared" si="322"/>
        <v>11</v>
      </c>
      <c r="SO28" s="27" t="str">
        <f t="shared" si="323"/>
        <v>0</v>
      </c>
      <c r="SP28" s="27" t="str">
        <f t="shared" si="324"/>
        <v>0</v>
      </c>
      <c r="SQ28" s="27" t="str">
        <f t="shared" si="325"/>
        <v>9</v>
      </c>
      <c r="SR28" s="27" t="str">
        <f t="shared" si="326"/>
        <v>7</v>
      </c>
      <c r="SS28" s="27" t="str">
        <f t="shared" si="327"/>
        <v>0</v>
      </c>
      <c r="ST28" s="27" t="str">
        <f t="shared" si="328"/>
        <v>10</v>
      </c>
      <c r="SU28" s="27" t="str">
        <f t="shared" si="329"/>
        <v>6</v>
      </c>
      <c r="SV28" s="27" t="str">
        <f t="shared" si="330"/>
        <v>0</v>
      </c>
      <c r="SW28" s="27" t="str">
        <f t="shared" si="331"/>
        <v>8</v>
      </c>
      <c r="SX28" s="27" t="str">
        <f t="shared" si="332"/>
        <v>9</v>
      </c>
      <c r="SY28" s="27" t="str">
        <f t="shared" si="333"/>
        <v>0</v>
      </c>
      <c r="SZ28" s="27" t="str">
        <f t="shared" si="334"/>
        <v>7</v>
      </c>
      <c r="TA28" s="27" t="str">
        <f t="shared" si="335"/>
        <v>7</v>
      </c>
      <c r="TB28" s="27" t="str">
        <f t="shared" si="336"/>
        <v>0</v>
      </c>
      <c r="TC28" s="27" t="str">
        <f t="shared" si="337"/>
        <v>8</v>
      </c>
      <c r="TD28" s="27" t="str">
        <f t="shared" si="338"/>
        <v>0</v>
      </c>
      <c r="TE28" s="27" t="str">
        <f t="shared" si="339"/>
        <v>0</v>
      </c>
      <c r="TF28" s="27" t="str">
        <f t="shared" si="340"/>
        <v>6</v>
      </c>
      <c r="TG28" s="27" t="str">
        <f t="shared" si="341"/>
        <v>0</v>
      </c>
      <c r="TH28" s="27" t="str">
        <f t="shared" si="342"/>
        <v>0</v>
      </c>
      <c r="TI28" s="27" t="str">
        <f t="shared" si="343"/>
        <v>8</v>
      </c>
      <c r="TJ28" s="27" t="str">
        <f t="shared" si="344"/>
        <v>0</v>
      </c>
      <c r="TK28" s="27" t="str">
        <f t="shared" si="345"/>
        <v>0</v>
      </c>
      <c r="TL28" s="27" t="str">
        <f t="shared" si="346"/>
        <v>0</v>
      </c>
      <c r="TM28" s="27" t="str">
        <f t="shared" si="347"/>
        <v>0</v>
      </c>
      <c r="TN28" s="27" t="str">
        <f t="shared" si="348"/>
        <v>0</v>
      </c>
      <c r="TO28" s="27" t="str">
        <f t="shared" si="349"/>
        <v>0</v>
      </c>
      <c r="TP28" s="27" t="str">
        <f t="shared" si="350"/>
        <v>0</v>
      </c>
      <c r="TQ28" s="27" t="str">
        <f t="shared" si="351"/>
        <v>0</v>
      </c>
      <c r="TR28" s="27" t="str">
        <f t="shared" si="352"/>
        <v>0</v>
      </c>
      <c r="TS28" s="27" t="str">
        <f t="shared" si="353"/>
        <v>0</v>
      </c>
      <c r="TT28" s="27" t="str">
        <f t="shared" si="354"/>
        <v>0</v>
      </c>
      <c r="TU28" s="27" t="str">
        <f t="shared" si="355"/>
        <v>0</v>
      </c>
      <c r="TV28" s="27" t="str">
        <f t="shared" si="356"/>
        <v>0</v>
      </c>
      <c r="TW28" s="27" t="str">
        <f t="shared" si="357"/>
        <v>0</v>
      </c>
      <c r="TX28" s="27" t="str">
        <f t="shared" si="358"/>
        <v>0</v>
      </c>
      <c r="TY28" s="27" t="str">
        <f t="shared" si="359"/>
        <v>0</v>
      </c>
      <c r="TZ28" s="27" t="str">
        <f t="shared" si="360"/>
        <v>0</v>
      </c>
      <c r="UA28" s="27" t="str">
        <f t="shared" si="361"/>
        <v>0</v>
      </c>
      <c r="UB28" s="27" t="str">
        <f t="shared" si="362"/>
        <v>0</v>
      </c>
      <c r="UC28" s="27" t="str">
        <f t="shared" si="363"/>
        <v>0</v>
      </c>
      <c r="UD28" s="27" t="str">
        <f t="shared" si="364"/>
        <v>0</v>
      </c>
      <c r="UE28" s="27" t="str">
        <f t="shared" si="365"/>
        <v>0</v>
      </c>
      <c r="UF28" s="27" t="str">
        <f t="shared" si="366"/>
        <v>0</v>
      </c>
      <c r="UG28" s="27" t="str">
        <f t="shared" si="367"/>
        <v>0</v>
      </c>
      <c r="UH28" s="27" t="str">
        <f t="shared" si="368"/>
        <v>0</v>
      </c>
      <c r="UI28" s="27" t="str">
        <f t="shared" si="369"/>
        <v>0</v>
      </c>
      <c r="UJ28" s="27" t="str">
        <f t="shared" si="370"/>
        <v>0</v>
      </c>
      <c r="UK28" s="27" t="str">
        <f t="shared" si="371"/>
        <v>0</v>
      </c>
      <c r="UL28" s="27" t="str">
        <f t="shared" si="372"/>
        <v>0</v>
      </c>
      <c r="UM28" s="27" t="str">
        <f t="shared" si="373"/>
        <v>0</v>
      </c>
      <c r="UN28" s="27" t="str">
        <f t="shared" si="374"/>
        <v>0</v>
      </c>
      <c r="UO28" s="27" t="str">
        <f t="shared" si="375"/>
        <v>0</v>
      </c>
      <c r="UP28" s="27" t="str">
        <f t="shared" si="376"/>
        <v>0</v>
      </c>
      <c r="UQ28" s="27" t="str">
        <f t="shared" si="377"/>
        <v>0</v>
      </c>
      <c r="UR28" s="27" t="str">
        <f t="shared" si="378"/>
        <v>0</v>
      </c>
      <c r="US28" s="27" t="str">
        <f t="shared" si="379"/>
        <v>0</v>
      </c>
      <c r="UT28" s="27" t="str">
        <f t="shared" si="380"/>
        <v>0</v>
      </c>
      <c r="UU28" s="27" t="str">
        <f t="shared" si="381"/>
        <v>0</v>
      </c>
      <c r="UV28" s="27" t="str">
        <f t="shared" si="382"/>
        <v>0</v>
      </c>
      <c r="UW28" s="27" t="str">
        <f t="shared" si="383"/>
        <v>0</v>
      </c>
      <c r="UY28" s="28">
        <f t="shared" si="384"/>
        <v>45.32</v>
      </c>
      <c r="UZ28" s="28">
        <f t="shared" si="385"/>
        <v>19.819999999999997</v>
      </c>
      <c r="VA28" s="28">
        <f t="shared" si="386"/>
        <v>-7.43</v>
      </c>
      <c r="VB28" s="28">
        <f t="shared" si="387"/>
        <v>-10.34</v>
      </c>
      <c r="VC28" s="28">
        <f t="shared" si="388"/>
        <v>0</v>
      </c>
      <c r="VD28" s="28">
        <f t="shared" si="389"/>
        <v>37.871666666666655</v>
      </c>
      <c r="VG28" s="27" t="str">
        <f t="shared" si="390"/>
        <v>4.85</v>
      </c>
      <c r="VH28" s="27" t="str">
        <f t="shared" si="391"/>
        <v>-0.49</v>
      </c>
      <c r="VI28" s="27" t="str">
        <f t="shared" si="392"/>
        <v>-3.24</v>
      </c>
      <c r="VJ28" s="27" t="str">
        <f t="shared" si="393"/>
        <v>-1.13</v>
      </c>
      <c r="VK28" s="27" t="str">
        <f t="shared" si="394"/>
        <v>7.02</v>
      </c>
      <c r="VL28" s="27" t="str">
        <f t="shared" si="395"/>
        <v>1.15</v>
      </c>
      <c r="VM28" s="27" t="str">
        <f t="shared" si="396"/>
        <v>3.3</v>
      </c>
      <c r="VN28" s="27">
        <f t="shared" si="397"/>
        <v>0</v>
      </c>
      <c r="VO28" s="27">
        <f t="shared" si="398"/>
        <v>0</v>
      </c>
      <c r="VP28" s="27">
        <f t="shared" si="399"/>
        <v>0</v>
      </c>
      <c r="VQ28" s="27" t="str">
        <f t="shared" si="400"/>
        <v>-3.94</v>
      </c>
      <c r="VR28" s="27" t="str">
        <f t="shared" si="401"/>
        <v>14.16</v>
      </c>
      <c r="VS28" s="27" t="str">
        <f t="shared" si="402"/>
        <v>-4.43</v>
      </c>
      <c r="VT28" s="27">
        <f t="shared" si="403"/>
        <v>0</v>
      </c>
      <c r="VU28" s="27" t="str">
        <f t="shared" si="404"/>
        <v>4.68</v>
      </c>
      <c r="VV28" s="27" t="str">
        <f t="shared" si="405"/>
        <v>0.64</v>
      </c>
      <c r="VW28" s="27" t="str">
        <f t="shared" si="406"/>
        <v>6.77</v>
      </c>
      <c r="VX28" s="27">
        <f t="shared" si="407"/>
        <v>0</v>
      </c>
      <c r="VY28" s="27" t="str">
        <f t="shared" si="408"/>
        <v>9.88</v>
      </c>
      <c r="VZ28" s="27" t="str">
        <f t="shared" si="409"/>
        <v>-10.51</v>
      </c>
      <c r="WA28" s="27" t="str">
        <f t="shared" si="410"/>
        <v>3.46</v>
      </c>
      <c r="WB28" s="27">
        <f t="shared" si="411"/>
        <v>0</v>
      </c>
      <c r="WC28" s="27">
        <f t="shared" si="412"/>
        <v>0</v>
      </c>
      <c r="WD28" s="27" t="str">
        <f t="shared" si="413"/>
        <v>2.64</v>
      </c>
      <c r="WE28" s="27" t="str">
        <f t="shared" si="414"/>
        <v>2.26</v>
      </c>
      <c r="WF28" s="27">
        <f t="shared" si="415"/>
        <v>0</v>
      </c>
      <c r="WG28" s="27" t="str">
        <f t="shared" si="416"/>
        <v>3.51</v>
      </c>
      <c r="WH28" s="27" t="str">
        <f t="shared" si="417"/>
        <v>4.75</v>
      </c>
      <c r="WI28" s="27">
        <f t="shared" si="418"/>
        <v>0</v>
      </c>
      <c r="WJ28" s="27" t="str">
        <f t="shared" si="419"/>
        <v>6.86</v>
      </c>
      <c r="WK28" s="27" t="str">
        <f t="shared" si="420"/>
        <v>0.65</v>
      </c>
      <c r="WL28" s="27">
        <f t="shared" si="421"/>
        <v>0</v>
      </c>
      <c r="WM28" s="27" t="str">
        <f t="shared" si="422"/>
        <v>4.97</v>
      </c>
      <c r="WN28" s="27" t="str">
        <f t="shared" si="423"/>
        <v>-2.87</v>
      </c>
      <c r="WO28" s="27">
        <f t="shared" si="424"/>
        <v>0</v>
      </c>
      <c r="WP28" s="27" t="str">
        <f t="shared" si="425"/>
        <v>2.77</v>
      </c>
      <c r="WQ28" s="27">
        <f t="shared" si="426"/>
        <v>0</v>
      </c>
      <c r="WR28" s="27">
        <f t="shared" si="427"/>
        <v>0</v>
      </c>
      <c r="WS28" s="27" t="str">
        <f t="shared" si="428"/>
        <v>-8.12</v>
      </c>
      <c r="WT28" s="27">
        <f t="shared" si="429"/>
        <v>0</v>
      </c>
      <c r="WU28" s="27">
        <f t="shared" si="430"/>
        <v>0</v>
      </c>
      <c r="WV28" s="27" t="str">
        <f t="shared" si="431"/>
        <v>-2.22</v>
      </c>
      <c r="WW28" s="27">
        <f t="shared" si="432"/>
        <v>0</v>
      </c>
      <c r="WX28" s="27">
        <f t="shared" si="433"/>
        <v>0</v>
      </c>
      <c r="WY28" s="27">
        <f t="shared" si="434"/>
        <v>0</v>
      </c>
      <c r="WZ28" s="27">
        <f t="shared" si="435"/>
        <v>0</v>
      </c>
      <c r="XA28" s="27">
        <f t="shared" si="436"/>
        <v>0</v>
      </c>
      <c r="XB28" s="27">
        <f t="shared" si="437"/>
        <v>0</v>
      </c>
      <c r="XC28" s="27">
        <f t="shared" si="438"/>
        <v>0</v>
      </c>
      <c r="XD28" s="27">
        <f t="shared" si="439"/>
        <v>0</v>
      </c>
      <c r="XE28" s="27">
        <f t="shared" si="440"/>
        <v>0</v>
      </c>
      <c r="XF28" s="27">
        <f t="shared" si="441"/>
        <v>0</v>
      </c>
      <c r="XG28" s="27">
        <f t="shared" si="442"/>
        <v>0</v>
      </c>
      <c r="XH28" s="27">
        <f t="shared" si="443"/>
        <v>0</v>
      </c>
      <c r="XI28" s="27">
        <f t="shared" si="444"/>
        <v>0</v>
      </c>
      <c r="XJ28" s="27">
        <f t="shared" si="445"/>
        <v>0</v>
      </c>
      <c r="XK28" s="27">
        <f t="shared" si="446"/>
        <v>0</v>
      </c>
      <c r="XL28" s="27">
        <f t="shared" si="447"/>
        <v>0</v>
      </c>
      <c r="XM28" s="27">
        <f t="shared" si="448"/>
        <v>0</v>
      </c>
      <c r="XN28" s="27">
        <f t="shared" si="449"/>
        <v>0</v>
      </c>
      <c r="XO28" s="27">
        <f t="shared" si="450"/>
        <v>0</v>
      </c>
      <c r="XP28" s="27">
        <f t="shared" si="451"/>
        <v>0</v>
      </c>
      <c r="XQ28" s="27">
        <f t="shared" si="452"/>
        <v>0</v>
      </c>
      <c r="XR28" s="27">
        <f t="shared" si="453"/>
        <v>0</v>
      </c>
      <c r="XS28" s="27">
        <f t="shared" si="454"/>
        <v>0</v>
      </c>
      <c r="XT28" s="27">
        <f t="shared" si="455"/>
        <v>0</v>
      </c>
      <c r="XU28" s="27">
        <f t="shared" si="456"/>
        <v>0</v>
      </c>
      <c r="XV28" s="27">
        <f t="shared" si="457"/>
        <v>0</v>
      </c>
      <c r="XW28" s="27">
        <f t="shared" si="458"/>
        <v>0</v>
      </c>
      <c r="XX28" s="27">
        <f t="shared" si="459"/>
        <v>0</v>
      </c>
      <c r="XY28" s="27">
        <f t="shared" si="460"/>
        <v>0</v>
      </c>
      <c r="XZ28" s="27">
        <f t="shared" si="461"/>
        <v>0</v>
      </c>
      <c r="YA28" s="27">
        <f t="shared" si="462"/>
        <v>0</v>
      </c>
      <c r="YB28" s="27">
        <f t="shared" si="463"/>
        <v>0</v>
      </c>
      <c r="YC28" s="27">
        <f t="shared" si="464"/>
        <v>0</v>
      </c>
      <c r="YD28" s="27">
        <f t="shared" si="465"/>
        <v>0</v>
      </c>
      <c r="YE28" s="27">
        <f t="shared" si="466"/>
        <v>0</v>
      </c>
      <c r="YF28" s="27">
        <f t="shared" si="467"/>
        <v>0</v>
      </c>
      <c r="YG28" s="27">
        <f t="shared" si="468"/>
        <v>0</v>
      </c>
      <c r="YH28" s="27">
        <f t="shared" si="469"/>
        <v>0</v>
      </c>
      <c r="YI28" s="27">
        <f t="shared" si="470"/>
        <v>0</v>
      </c>
      <c r="YJ28" s="27">
        <f t="shared" si="471"/>
        <v>0</v>
      </c>
      <c r="YL28" s="28">
        <f t="shared" si="472"/>
        <v>736</v>
      </c>
      <c r="YM28" s="28">
        <f t="shared" si="473"/>
        <v>746</v>
      </c>
      <c r="YN28" s="28">
        <f t="shared" si="474"/>
        <v>201</v>
      </c>
      <c r="YO28" s="28">
        <f t="shared" si="475"/>
        <v>184</v>
      </c>
      <c r="YP28" s="28">
        <f t="shared" si="476"/>
        <v>0</v>
      </c>
      <c r="YQ28" s="28">
        <f t="shared" si="477"/>
        <v>1269.1666666666665</v>
      </c>
      <c r="YT28" s="27" t="str">
        <f t="shared" si="478"/>
        <v>33</v>
      </c>
      <c r="YU28" s="27" t="str">
        <f t="shared" si="479"/>
        <v>58</v>
      </c>
      <c r="YV28" s="27" t="str">
        <f t="shared" si="480"/>
        <v>49</v>
      </c>
      <c r="YW28" s="27" t="str">
        <f t="shared" si="481"/>
        <v>49</v>
      </c>
      <c r="YX28" s="27" t="str">
        <f t="shared" si="482"/>
        <v>40</v>
      </c>
      <c r="YY28" s="27" t="str">
        <f t="shared" si="483"/>
        <v>51</v>
      </c>
      <c r="YZ28" s="27" t="str">
        <f t="shared" si="484"/>
        <v>48</v>
      </c>
      <c r="ZA28" s="27">
        <f t="shared" si="485"/>
        <v>0</v>
      </c>
      <c r="ZB28" s="27">
        <f t="shared" si="486"/>
        <v>0</v>
      </c>
      <c r="ZC28" s="27">
        <f t="shared" si="487"/>
        <v>0</v>
      </c>
      <c r="ZD28" s="27" t="str">
        <f t="shared" si="488"/>
        <v>75</v>
      </c>
      <c r="ZE28" s="27" t="str">
        <f t="shared" si="489"/>
        <v>30</v>
      </c>
      <c r="ZF28" s="27" t="str">
        <f t="shared" si="490"/>
        <v>86</v>
      </c>
      <c r="ZG28" s="27">
        <f t="shared" si="491"/>
        <v>0</v>
      </c>
      <c r="ZH28" s="27" t="str">
        <f t="shared" si="492"/>
        <v>73</v>
      </c>
      <c r="ZI28" s="27" t="str">
        <f t="shared" si="493"/>
        <v>82</v>
      </c>
      <c r="ZJ28" s="27" t="str">
        <f t="shared" si="494"/>
        <v>63</v>
      </c>
      <c r="ZK28" s="27">
        <f t="shared" si="495"/>
        <v>0</v>
      </c>
      <c r="ZL28" s="27" t="str">
        <f t="shared" si="496"/>
        <v>67</v>
      </c>
      <c r="ZM28" s="27" t="str">
        <f t="shared" si="497"/>
        <v>86</v>
      </c>
      <c r="ZN28" s="27" t="str">
        <f t="shared" si="498"/>
        <v>83</v>
      </c>
      <c r="ZO28" s="27">
        <f t="shared" si="499"/>
        <v>0</v>
      </c>
      <c r="ZP28" s="27">
        <f t="shared" si="500"/>
        <v>0</v>
      </c>
      <c r="ZQ28" s="27" t="str">
        <f t="shared" si="501"/>
        <v>75</v>
      </c>
      <c r="ZR28" s="27" t="str">
        <f t="shared" si="502"/>
        <v>86</v>
      </c>
      <c r="ZS28" s="27">
        <f t="shared" si="503"/>
        <v>0</v>
      </c>
      <c r="ZT28" s="27" t="str">
        <f t="shared" si="504"/>
        <v>72</v>
      </c>
      <c r="ZU28" s="27" t="str">
        <f t="shared" si="505"/>
        <v>87</v>
      </c>
      <c r="ZV28" s="27">
        <f t="shared" si="506"/>
        <v>0</v>
      </c>
      <c r="ZW28" s="27" t="str">
        <f t="shared" si="507"/>
        <v>51</v>
      </c>
      <c r="ZX28" s="27" t="str">
        <f t="shared" si="508"/>
        <v>90</v>
      </c>
      <c r="ZY28" s="27">
        <f t="shared" si="509"/>
        <v>0</v>
      </c>
      <c r="ZZ28" s="27" t="str">
        <f t="shared" si="510"/>
        <v>68</v>
      </c>
      <c r="AAA28" s="27" t="str">
        <f t="shared" si="511"/>
        <v>88</v>
      </c>
      <c r="AAB28" s="27">
        <f t="shared" si="512"/>
        <v>0</v>
      </c>
      <c r="AAC28" s="27" t="str">
        <f t="shared" si="513"/>
        <v>93</v>
      </c>
      <c r="AAD28" s="27">
        <f t="shared" si="514"/>
        <v>0</v>
      </c>
      <c r="AAE28" s="27">
        <f t="shared" si="515"/>
        <v>0</v>
      </c>
      <c r="AAF28" s="27" t="str">
        <f t="shared" si="516"/>
        <v>89</v>
      </c>
      <c r="AAG28" s="27">
        <f t="shared" si="517"/>
        <v>0</v>
      </c>
      <c r="AAH28" s="27">
        <f t="shared" si="518"/>
        <v>0</v>
      </c>
      <c r="AAI28" s="27" t="str">
        <f t="shared" si="519"/>
        <v>95</v>
      </c>
      <c r="AAJ28" s="27">
        <f t="shared" si="520"/>
        <v>0</v>
      </c>
      <c r="AAK28" s="27">
        <f t="shared" si="521"/>
        <v>0</v>
      </c>
      <c r="AAL28" s="27">
        <f t="shared" si="522"/>
        <v>0</v>
      </c>
      <c r="AAM28" s="27">
        <f t="shared" si="523"/>
        <v>0</v>
      </c>
      <c r="AAN28" s="27">
        <f t="shared" si="524"/>
        <v>0</v>
      </c>
      <c r="AAO28" s="27">
        <f t="shared" si="525"/>
        <v>0</v>
      </c>
      <c r="AAP28" s="27">
        <f t="shared" si="526"/>
        <v>0</v>
      </c>
      <c r="AAQ28" s="27">
        <f t="shared" si="527"/>
        <v>0</v>
      </c>
      <c r="AAR28" s="27">
        <f t="shared" si="528"/>
        <v>0</v>
      </c>
      <c r="AAS28" s="27">
        <f t="shared" si="529"/>
        <v>0</v>
      </c>
      <c r="AAT28" s="27">
        <f t="shared" si="530"/>
        <v>0</v>
      </c>
      <c r="AAU28" s="27">
        <f t="shared" si="531"/>
        <v>0</v>
      </c>
      <c r="AAV28" s="27">
        <f t="shared" si="532"/>
        <v>0</v>
      </c>
      <c r="AAW28" s="27">
        <f t="shared" si="533"/>
        <v>0</v>
      </c>
      <c r="AAX28" s="27">
        <f t="shared" si="534"/>
        <v>0</v>
      </c>
      <c r="AAY28" s="27">
        <f t="shared" si="535"/>
        <v>0</v>
      </c>
      <c r="AAZ28" s="27">
        <f t="shared" si="536"/>
        <v>0</v>
      </c>
      <c r="ABA28" s="27">
        <f t="shared" si="537"/>
        <v>0</v>
      </c>
      <c r="ABB28" s="27">
        <f t="shared" si="538"/>
        <v>0</v>
      </c>
      <c r="ABC28" s="27">
        <f t="shared" si="539"/>
        <v>0</v>
      </c>
      <c r="ABD28" s="27">
        <f t="shared" si="540"/>
        <v>0</v>
      </c>
      <c r="ABE28" s="27">
        <f t="shared" si="541"/>
        <v>0</v>
      </c>
      <c r="ABF28" s="27">
        <f t="shared" si="542"/>
        <v>0</v>
      </c>
      <c r="ABG28" s="27">
        <f t="shared" si="543"/>
        <v>0</v>
      </c>
      <c r="ABH28" s="27">
        <f t="shared" si="544"/>
        <v>0</v>
      </c>
      <c r="ABI28" s="27">
        <f t="shared" si="545"/>
        <v>0</v>
      </c>
      <c r="ABJ28" s="27">
        <f t="shared" si="546"/>
        <v>0</v>
      </c>
      <c r="ABK28" s="27">
        <f t="shared" si="547"/>
        <v>0</v>
      </c>
      <c r="ABL28" s="27">
        <f t="shared" si="548"/>
        <v>0</v>
      </c>
      <c r="ABM28" s="27">
        <f t="shared" si="549"/>
        <v>0</v>
      </c>
      <c r="ABN28" s="27">
        <f t="shared" si="550"/>
        <v>0</v>
      </c>
      <c r="ABO28" s="27">
        <f t="shared" si="551"/>
        <v>0</v>
      </c>
      <c r="ABP28" s="27">
        <f t="shared" si="552"/>
        <v>0</v>
      </c>
      <c r="ABQ28" s="27">
        <f t="shared" si="553"/>
        <v>0</v>
      </c>
      <c r="ABR28" s="27">
        <f t="shared" si="554"/>
        <v>0</v>
      </c>
      <c r="ABS28" s="27">
        <f t="shared" si="555"/>
        <v>0</v>
      </c>
      <c r="ABT28" s="27">
        <f t="shared" si="556"/>
        <v>0</v>
      </c>
      <c r="ABU28" s="27">
        <f t="shared" si="557"/>
        <v>0</v>
      </c>
      <c r="ABV28" s="27">
        <f t="shared" si="558"/>
        <v>0</v>
      </c>
      <c r="ABW28" s="27">
        <f t="shared" si="559"/>
        <v>0</v>
      </c>
      <c r="ABY28" s="28">
        <f t="shared" si="560"/>
        <v>745.00000000000011</v>
      </c>
      <c r="ABZ28" s="28">
        <f t="shared" si="561"/>
        <v>501.60000000000008</v>
      </c>
      <c r="ACA28" s="28">
        <f t="shared" si="562"/>
        <v>235.5</v>
      </c>
      <c r="ACB28" s="28">
        <f t="shared" si="563"/>
        <v>39.4</v>
      </c>
      <c r="ACC28" s="28">
        <f t="shared" si="564"/>
        <v>0</v>
      </c>
      <c r="ACD28" s="28">
        <f t="shared" si="565"/>
        <v>1069.3500000000004</v>
      </c>
      <c r="ACG28" s="27" t="str">
        <f t="shared" si="566"/>
        <v>35.8</v>
      </c>
      <c r="ACH28" s="27" t="str">
        <f t="shared" si="567"/>
        <v>6.8</v>
      </c>
      <c r="ACI28" s="27" t="str">
        <f t="shared" si="568"/>
        <v>55.7</v>
      </c>
      <c r="ACJ28" s="27" t="str">
        <f t="shared" si="569"/>
        <v>14.4</v>
      </c>
      <c r="ACK28" s="27" t="str">
        <f t="shared" si="570"/>
        <v>103.7</v>
      </c>
      <c r="ACL28" s="27" t="str">
        <f t="shared" si="571"/>
        <v>83.2</v>
      </c>
      <c r="ACM28" s="27" t="str">
        <f t="shared" si="572"/>
        <v>80.6</v>
      </c>
      <c r="ACN28" s="27">
        <f t="shared" si="573"/>
        <v>0</v>
      </c>
      <c r="ACO28" s="27">
        <f t="shared" si="574"/>
        <v>0</v>
      </c>
      <c r="ACP28" s="27">
        <f t="shared" si="575"/>
        <v>0</v>
      </c>
      <c r="ACQ28" s="27" t="str">
        <f t="shared" si="576"/>
        <v>116.7</v>
      </c>
      <c r="ACR28" s="27" t="str">
        <f t="shared" si="577"/>
        <v>135.5</v>
      </c>
      <c r="ACS28" s="27" t="str">
        <f t="shared" si="578"/>
        <v>9.9</v>
      </c>
      <c r="ACT28" s="27">
        <f t="shared" si="579"/>
        <v>0</v>
      </c>
      <c r="ACU28" s="27" t="str">
        <f t="shared" si="580"/>
        <v>100.2</v>
      </c>
      <c r="ACV28" s="27" t="str">
        <f t="shared" si="581"/>
        <v>117.7</v>
      </c>
      <c r="ACW28" s="27" t="str">
        <f t="shared" si="582"/>
        <v>51</v>
      </c>
      <c r="ACX28" s="27">
        <f t="shared" si="583"/>
        <v>0</v>
      </c>
      <c r="ACY28" s="27" t="str">
        <f t="shared" si="584"/>
        <v>14.6</v>
      </c>
      <c r="ACZ28" s="27" t="str">
        <f t="shared" si="585"/>
        <v>15.1</v>
      </c>
      <c r="ADA28" s="27" t="str">
        <f t="shared" si="586"/>
        <v>116.5</v>
      </c>
      <c r="ADB28" s="27">
        <f t="shared" si="587"/>
        <v>0</v>
      </c>
      <c r="ADC28" s="27">
        <f t="shared" si="588"/>
        <v>0</v>
      </c>
      <c r="ADD28" s="27" t="str">
        <f t="shared" si="589"/>
        <v>70.7</v>
      </c>
      <c r="ADE28" s="27" t="str">
        <f t="shared" si="590"/>
        <v>78.3</v>
      </c>
      <c r="ADF28" s="27">
        <f t="shared" si="591"/>
        <v>0</v>
      </c>
      <c r="ADG28" s="27" t="str">
        <f t="shared" si="592"/>
        <v>44.2</v>
      </c>
      <c r="ADH28" s="27" t="str">
        <f t="shared" si="593"/>
        <v>3.1</v>
      </c>
      <c r="ADI28" s="27">
        <f t="shared" si="594"/>
        <v>0</v>
      </c>
      <c r="ADJ28" s="27" t="str">
        <f t="shared" si="595"/>
        <v>26.4</v>
      </c>
      <c r="ADK28" s="27" t="str">
        <f t="shared" si="596"/>
        <v>117.5</v>
      </c>
      <c r="ADL28" s="27">
        <f t="shared" si="597"/>
        <v>0</v>
      </c>
      <c r="ADM28" s="27" t="str">
        <f t="shared" si="598"/>
        <v>49.9</v>
      </c>
      <c r="ADN28" s="27" t="str">
        <f t="shared" si="599"/>
        <v>14.5</v>
      </c>
      <c r="ADO28" s="27">
        <f t="shared" si="600"/>
        <v>0</v>
      </c>
      <c r="ADP28" s="27" t="str">
        <f t="shared" si="601"/>
        <v>20.1</v>
      </c>
      <c r="ADQ28" s="27">
        <f t="shared" si="602"/>
        <v>0</v>
      </c>
      <c r="ADR28" s="27">
        <f t="shared" si="603"/>
        <v>0</v>
      </c>
      <c r="ADS28" s="27" t="str">
        <f t="shared" si="604"/>
        <v>19</v>
      </c>
      <c r="ADT28" s="27">
        <f t="shared" si="605"/>
        <v>0</v>
      </c>
      <c r="ADU28" s="27">
        <f t="shared" si="606"/>
        <v>0</v>
      </c>
      <c r="ADV28" s="27" t="str">
        <f t="shared" si="607"/>
        <v>20.4</v>
      </c>
      <c r="ADW28" s="27">
        <f t="shared" si="608"/>
        <v>0</v>
      </c>
      <c r="ADX28" s="27">
        <f t="shared" si="609"/>
        <v>0</v>
      </c>
      <c r="ADY28" s="27">
        <f t="shared" si="610"/>
        <v>0</v>
      </c>
      <c r="ADZ28" s="27">
        <f t="shared" si="611"/>
        <v>0</v>
      </c>
      <c r="AEA28" s="27">
        <f t="shared" si="612"/>
        <v>0</v>
      </c>
      <c r="AEB28" s="27">
        <f t="shared" si="613"/>
        <v>0</v>
      </c>
      <c r="AEC28" s="27">
        <f t="shared" si="614"/>
        <v>0</v>
      </c>
      <c r="AED28" s="27">
        <f t="shared" si="615"/>
        <v>0</v>
      </c>
      <c r="AEE28" s="27">
        <f t="shared" si="616"/>
        <v>0</v>
      </c>
      <c r="AEF28" s="27">
        <f t="shared" si="617"/>
        <v>0</v>
      </c>
      <c r="AEG28" s="27">
        <f t="shared" si="618"/>
        <v>0</v>
      </c>
      <c r="AEH28" s="27">
        <f t="shared" si="619"/>
        <v>0</v>
      </c>
      <c r="AEI28" s="27">
        <f t="shared" si="620"/>
        <v>0</v>
      </c>
      <c r="AEJ28" s="27">
        <f t="shared" si="621"/>
        <v>0</v>
      </c>
      <c r="AEK28" s="27">
        <f t="shared" si="622"/>
        <v>0</v>
      </c>
      <c r="AEL28" s="27">
        <f t="shared" si="623"/>
        <v>0</v>
      </c>
      <c r="AEM28" s="27">
        <f t="shared" si="624"/>
        <v>0</v>
      </c>
      <c r="AEN28" s="27">
        <f t="shared" si="625"/>
        <v>0</v>
      </c>
      <c r="AEO28" s="27">
        <f t="shared" si="626"/>
        <v>0</v>
      </c>
      <c r="AEP28" s="27">
        <f t="shared" si="627"/>
        <v>0</v>
      </c>
      <c r="AEQ28" s="27">
        <f t="shared" si="628"/>
        <v>0</v>
      </c>
      <c r="AER28" s="27">
        <f t="shared" si="629"/>
        <v>0</v>
      </c>
      <c r="AES28" s="27">
        <f t="shared" si="630"/>
        <v>0</v>
      </c>
      <c r="AET28" s="27">
        <f t="shared" si="631"/>
        <v>0</v>
      </c>
      <c r="AEU28" s="27">
        <f t="shared" si="632"/>
        <v>0</v>
      </c>
      <c r="AEV28" s="27">
        <f t="shared" si="633"/>
        <v>0</v>
      </c>
      <c r="AEW28" s="27">
        <f t="shared" si="634"/>
        <v>0</v>
      </c>
      <c r="AEX28" s="27">
        <f t="shared" si="635"/>
        <v>0</v>
      </c>
      <c r="AEY28" s="27">
        <f t="shared" si="636"/>
        <v>0</v>
      </c>
      <c r="AEZ28" s="27">
        <f t="shared" si="637"/>
        <v>0</v>
      </c>
      <c r="AFA28" s="27">
        <f t="shared" si="638"/>
        <v>0</v>
      </c>
      <c r="AFB28" s="27">
        <f t="shared" si="639"/>
        <v>0</v>
      </c>
      <c r="AFC28" s="27">
        <f t="shared" si="640"/>
        <v>0</v>
      </c>
      <c r="AFD28" s="27">
        <f t="shared" si="641"/>
        <v>0</v>
      </c>
      <c r="AFE28" s="27">
        <f t="shared" si="642"/>
        <v>0</v>
      </c>
      <c r="AFF28" s="27">
        <f t="shared" si="643"/>
        <v>0</v>
      </c>
      <c r="AFG28" s="27">
        <f t="shared" si="644"/>
        <v>0</v>
      </c>
      <c r="AFH28" s="27">
        <f t="shared" si="645"/>
        <v>0</v>
      </c>
      <c r="AFI28" s="27">
        <f t="shared" si="646"/>
        <v>0</v>
      </c>
      <c r="AFJ28" s="27">
        <f t="shared" si="647"/>
        <v>0</v>
      </c>
      <c r="AFL28" s="28">
        <f t="shared" si="892"/>
        <v>100</v>
      </c>
      <c r="AFM28" s="28">
        <v>100</v>
      </c>
      <c r="AFN28" s="27">
        <v>4</v>
      </c>
      <c r="AFO28" s="27">
        <f t="shared" si="648"/>
        <v>4</v>
      </c>
      <c r="AFP28" s="27">
        <f t="shared" si="649"/>
        <v>4</v>
      </c>
      <c r="AFQ28" s="27">
        <f t="shared" si="650"/>
        <v>4</v>
      </c>
      <c r="AFR28" s="27">
        <f t="shared" si="651"/>
        <v>1</v>
      </c>
      <c r="AFS28" s="27">
        <f t="shared" si="652"/>
        <v>4</v>
      </c>
      <c r="AFT28" s="27">
        <f t="shared" si="653"/>
        <v>3</v>
      </c>
      <c r="AFU28" s="27">
        <f t="shared" si="654"/>
        <v>5</v>
      </c>
      <c r="AFV28" s="27">
        <f t="shared" si="655"/>
        <v>0</v>
      </c>
      <c r="AFW28" s="27">
        <f t="shared" si="656"/>
        <v>0</v>
      </c>
      <c r="AFX28" s="27">
        <f t="shared" si="657"/>
        <v>0</v>
      </c>
      <c r="AFY28" s="27">
        <f t="shared" si="658"/>
        <v>8</v>
      </c>
      <c r="AFZ28" s="27">
        <f t="shared" si="659"/>
        <v>4</v>
      </c>
      <c r="AGA28" s="27">
        <f t="shared" si="660"/>
        <v>3</v>
      </c>
      <c r="AGB28" s="27">
        <f t="shared" si="661"/>
        <v>0</v>
      </c>
      <c r="AGC28" s="27">
        <f t="shared" si="662"/>
        <v>4</v>
      </c>
      <c r="AGD28" s="27">
        <f t="shared" si="663"/>
        <v>6</v>
      </c>
      <c r="AGE28" s="27">
        <f t="shared" si="664"/>
        <v>4</v>
      </c>
      <c r="AGF28" s="27">
        <f t="shared" si="665"/>
        <v>0</v>
      </c>
      <c r="AGG28" s="27">
        <f t="shared" si="666"/>
        <v>4</v>
      </c>
      <c r="AGH28" s="27">
        <f t="shared" si="667"/>
        <v>5</v>
      </c>
      <c r="AGI28" s="27">
        <f t="shared" si="668"/>
        <v>4</v>
      </c>
      <c r="AGJ28" s="27">
        <f t="shared" si="669"/>
        <v>0</v>
      </c>
      <c r="AGK28" s="27">
        <f t="shared" si="670"/>
        <v>0</v>
      </c>
      <c r="AGL28" s="27">
        <f t="shared" si="671"/>
        <v>1</v>
      </c>
      <c r="AGM28" s="27">
        <f t="shared" si="672"/>
        <v>4</v>
      </c>
      <c r="AGN28" s="27">
        <f t="shared" si="673"/>
        <v>0</v>
      </c>
      <c r="AGO28" s="27">
        <f t="shared" si="674"/>
        <v>4</v>
      </c>
      <c r="AGP28" s="27">
        <f t="shared" si="675"/>
        <v>4</v>
      </c>
      <c r="AGQ28" s="27">
        <f t="shared" si="676"/>
        <v>0</v>
      </c>
      <c r="AGR28" s="27">
        <f t="shared" si="677"/>
        <v>4</v>
      </c>
      <c r="AGS28" s="27">
        <f t="shared" si="678"/>
        <v>4</v>
      </c>
      <c r="AGT28" s="27">
        <f t="shared" si="679"/>
        <v>0</v>
      </c>
      <c r="AGU28" s="27">
        <f t="shared" si="680"/>
        <v>4</v>
      </c>
      <c r="AGV28" s="27">
        <f t="shared" si="681"/>
        <v>2</v>
      </c>
      <c r="AGW28" s="27">
        <f t="shared" si="682"/>
        <v>0</v>
      </c>
      <c r="AGX28" s="27">
        <f t="shared" si="683"/>
        <v>4</v>
      </c>
      <c r="AGY28" s="27">
        <f t="shared" si="684"/>
        <v>0</v>
      </c>
      <c r="AGZ28" s="27">
        <f t="shared" si="685"/>
        <v>0</v>
      </c>
      <c r="AHA28" s="27">
        <f t="shared" si="686"/>
        <v>4</v>
      </c>
      <c r="AHB28" s="27">
        <f t="shared" si="687"/>
        <v>0</v>
      </c>
      <c r="AHC28" s="27">
        <f t="shared" si="688"/>
        <v>0</v>
      </c>
      <c r="AHD28" s="27">
        <f t="shared" si="689"/>
        <v>4</v>
      </c>
      <c r="AHE28" s="27">
        <f t="shared" si="690"/>
        <v>0</v>
      </c>
      <c r="AHF28" s="27">
        <f t="shared" si="691"/>
        <v>0</v>
      </c>
      <c r="AHG28" s="27">
        <f t="shared" si="692"/>
        <v>0</v>
      </c>
      <c r="AHH28" s="27">
        <f t="shared" si="693"/>
        <v>0</v>
      </c>
      <c r="AHI28" s="27">
        <f t="shared" si="694"/>
        <v>0</v>
      </c>
      <c r="AHJ28" s="27">
        <f t="shared" si="695"/>
        <v>0</v>
      </c>
      <c r="AHK28" s="27">
        <f t="shared" si="696"/>
        <v>0</v>
      </c>
      <c r="AHL28" s="27">
        <f t="shared" si="697"/>
        <v>0</v>
      </c>
      <c r="AHM28" s="27">
        <f t="shared" si="698"/>
        <v>0</v>
      </c>
      <c r="AHN28" s="27">
        <f t="shared" si="699"/>
        <v>0</v>
      </c>
      <c r="AHO28" s="27">
        <f t="shared" si="700"/>
        <v>0</v>
      </c>
      <c r="AHP28" s="27">
        <f t="shared" si="701"/>
        <v>0</v>
      </c>
      <c r="AHQ28" s="27">
        <f t="shared" si="702"/>
        <v>0</v>
      </c>
      <c r="AHR28" s="27">
        <f t="shared" si="703"/>
        <v>0</v>
      </c>
      <c r="AHS28" s="27">
        <f t="shared" si="704"/>
        <v>0</v>
      </c>
      <c r="AHT28" s="27">
        <f t="shared" si="705"/>
        <v>0</v>
      </c>
      <c r="AHU28" s="27">
        <f t="shared" si="706"/>
        <v>0</v>
      </c>
      <c r="AHV28" s="27">
        <f t="shared" si="707"/>
        <v>0</v>
      </c>
      <c r="AHW28" s="27">
        <f t="shared" si="708"/>
        <v>0</v>
      </c>
      <c r="AHX28" s="27">
        <f t="shared" si="709"/>
        <v>0</v>
      </c>
      <c r="AHY28" s="27">
        <f t="shared" si="710"/>
        <v>0</v>
      </c>
      <c r="AHZ28" s="27">
        <f t="shared" si="711"/>
        <v>0</v>
      </c>
      <c r="AIA28" s="27">
        <f t="shared" si="712"/>
        <v>0</v>
      </c>
      <c r="AIB28" s="27">
        <f t="shared" si="713"/>
        <v>0</v>
      </c>
      <c r="AIC28" s="27">
        <f t="shared" si="714"/>
        <v>0</v>
      </c>
      <c r="AID28" s="27">
        <f t="shared" si="715"/>
        <v>0</v>
      </c>
      <c r="AIE28" s="27">
        <f t="shared" si="716"/>
        <v>0</v>
      </c>
      <c r="AIF28" s="27">
        <f t="shared" si="717"/>
        <v>0</v>
      </c>
      <c r="AIG28" s="27">
        <f t="shared" si="718"/>
        <v>0</v>
      </c>
      <c r="AIH28" s="27">
        <f t="shared" si="719"/>
        <v>0</v>
      </c>
      <c r="AII28" s="27">
        <f t="shared" si="720"/>
        <v>0</v>
      </c>
      <c r="AIJ28" s="27">
        <f t="shared" si="721"/>
        <v>0</v>
      </c>
      <c r="AIK28" s="27">
        <f t="shared" si="722"/>
        <v>0</v>
      </c>
      <c r="AIL28" s="27">
        <f t="shared" si="723"/>
        <v>0</v>
      </c>
      <c r="AIM28" s="27">
        <f t="shared" si="724"/>
        <v>0</v>
      </c>
      <c r="AIN28" s="27">
        <f t="shared" si="725"/>
        <v>0</v>
      </c>
      <c r="AIO28" s="27">
        <f t="shared" si="726"/>
        <v>0</v>
      </c>
      <c r="AIP28" s="27">
        <f t="shared" si="727"/>
        <v>0</v>
      </c>
      <c r="AIQ28" s="27">
        <f t="shared" si="728"/>
        <v>0</v>
      </c>
      <c r="AIR28" s="27">
        <f t="shared" si="729"/>
        <v>0</v>
      </c>
      <c r="AIT28" s="27">
        <v>1</v>
      </c>
      <c r="AIU28" s="27">
        <v>1</v>
      </c>
      <c r="AIV28" s="27">
        <v>1</v>
      </c>
      <c r="AIW28" s="27">
        <f t="shared" si="730"/>
        <v>8</v>
      </c>
      <c r="AIX28" s="27">
        <f t="shared" si="731"/>
        <v>8</v>
      </c>
      <c r="AIY28" s="27">
        <f t="shared" si="732"/>
        <v>8</v>
      </c>
      <c r="AIZ28" s="27">
        <f t="shared" si="733"/>
        <v>8</v>
      </c>
      <c r="AJA28" s="27">
        <f t="shared" si="734"/>
        <v>0</v>
      </c>
      <c r="AJB28" s="27">
        <f t="shared" si="735"/>
        <v>0</v>
      </c>
      <c r="AJC28" s="27">
        <f t="shared" si="736"/>
        <v>0</v>
      </c>
      <c r="AJD28" s="27">
        <f t="shared" si="737"/>
        <v>0.5</v>
      </c>
      <c r="AJE28" s="27">
        <f t="shared" si="738"/>
        <v>2</v>
      </c>
      <c r="AJF28" s="27">
        <f t="shared" si="739"/>
        <v>8</v>
      </c>
      <c r="AJG28" s="27">
        <f t="shared" si="740"/>
        <v>0</v>
      </c>
      <c r="AJH28" s="27">
        <f t="shared" si="741"/>
        <v>4</v>
      </c>
      <c r="AJI28" s="27">
        <f t="shared" si="742"/>
        <v>8</v>
      </c>
      <c r="AJJ28" s="27">
        <f t="shared" si="743"/>
        <v>8</v>
      </c>
      <c r="AJK28" s="27">
        <f t="shared" si="744"/>
        <v>0</v>
      </c>
      <c r="AJL28" s="27">
        <f t="shared" si="745"/>
        <v>0.5</v>
      </c>
      <c r="AJM28" s="27">
        <f t="shared" si="746"/>
        <v>4</v>
      </c>
      <c r="AJN28" s="27">
        <f t="shared" si="747"/>
        <v>4</v>
      </c>
      <c r="AJO28" s="27">
        <f t="shared" si="748"/>
        <v>0</v>
      </c>
      <c r="AJP28" s="27">
        <f t="shared" si="749"/>
        <v>0</v>
      </c>
      <c r="AJQ28" s="27">
        <f t="shared" si="750"/>
        <v>2</v>
      </c>
      <c r="AJR28" s="27">
        <f t="shared" si="751"/>
        <v>8</v>
      </c>
      <c r="AJS28" s="27">
        <f t="shared" si="752"/>
        <v>0</v>
      </c>
      <c r="AJT28" s="27">
        <f t="shared" si="753"/>
        <v>0.5</v>
      </c>
      <c r="AJU28" s="27">
        <f t="shared" si="754"/>
        <v>1</v>
      </c>
      <c r="AJV28" s="27">
        <f t="shared" si="755"/>
        <v>0</v>
      </c>
      <c r="AJW28" s="27">
        <f t="shared" si="756"/>
        <v>0.5</v>
      </c>
      <c r="AJX28" s="27">
        <f t="shared" si="757"/>
        <v>1</v>
      </c>
      <c r="AJY28" s="27">
        <f t="shared" si="758"/>
        <v>0</v>
      </c>
      <c r="AJZ28" s="27">
        <f t="shared" si="759"/>
        <v>0.5</v>
      </c>
      <c r="AKA28" s="27">
        <f t="shared" si="760"/>
        <v>8</v>
      </c>
      <c r="AKB28" s="27">
        <f t="shared" si="761"/>
        <v>0</v>
      </c>
      <c r="AKC28" s="27">
        <f t="shared" si="762"/>
        <v>4</v>
      </c>
      <c r="AKD28" s="27">
        <f t="shared" si="763"/>
        <v>0</v>
      </c>
      <c r="AKE28" s="27">
        <f t="shared" si="764"/>
        <v>0</v>
      </c>
      <c r="AKF28" s="27">
        <f t="shared" si="765"/>
        <v>0.25</v>
      </c>
      <c r="AKG28" s="27">
        <f t="shared" si="766"/>
        <v>0</v>
      </c>
      <c r="AKH28" s="27">
        <f t="shared" si="767"/>
        <v>0</v>
      </c>
      <c r="AKI28" s="27">
        <f t="shared" si="768"/>
        <v>0.25</v>
      </c>
      <c r="AKJ28" s="27">
        <f t="shared" si="769"/>
        <v>0</v>
      </c>
      <c r="AKK28" s="27">
        <f t="shared" si="770"/>
        <v>0</v>
      </c>
      <c r="AKL28" s="27">
        <f t="shared" si="771"/>
        <v>0</v>
      </c>
      <c r="AKM28" s="27">
        <f t="shared" si="772"/>
        <v>0</v>
      </c>
      <c r="AKN28" s="27">
        <f t="shared" si="773"/>
        <v>0</v>
      </c>
      <c r="AKO28" s="27">
        <f t="shared" si="774"/>
        <v>0</v>
      </c>
      <c r="AKP28" s="27">
        <f t="shared" si="775"/>
        <v>0</v>
      </c>
      <c r="AKQ28" s="27">
        <f t="shared" si="776"/>
        <v>0</v>
      </c>
      <c r="AKR28" s="27">
        <f t="shared" si="777"/>
        <v>0</v>
      </c>
      <c r="AKS28" s="27">
        <f t="shared" si="778"/>
        <v>0</v>
      </c>
      <c r="AKT28" s="27">
        <f t="shared" si="779"/>
        <v>0</v>
      </c>
      <c r="AKU28" s="27">
        <f t="shared" si="780"/>
        <v>0</v>
      </c>
      <c r="AKV28" s="27">
        <f t="shared" si="781"/>
        <v>0</v>
      </c>
      <c r="AKW28" s="27">
        <f t="shared" si="782"/>
        <v>0</v>
      </c>
      <c r="AKX28" s="27">
        <f t="shared" si="783"/>
        <v>0</v>
      </c>
      <c r="AKY28" s="27">
        <f t="shared" si="784"/>
        <v>0</v>
      </c>
      <c r="AKZ28" s="27">
        <f t="shared" si="785"/>
        <v>0</v>
      </c>
      <c r="ALA28" s="27">
        <f t="shared" si="786"/>
        <v>0</v>
      </c>
      <c r="ALB28" s="27">
        <f t="shared" si="787"/>
        <v>0</v>
      </c>
      <c r="ALC28" s="27">
        <f t="shared" si="788"/>
        <v>0</v>
      </c>
      <c r="ALD28" s="27">
        <f t="shared" si="789"/>
        <v>0</v>
      </c>
      <c r="ALE28" s="27">
        <f t="shared" si="790"/>
        <v>0</v>
      </c>
      <c r="ALF28" s="27">
        <f t="shared" si="791"/>
        <v>0</v>
      </c>
      <c r="ALG28" s="27">
        <f t="shared" si="792"/>
        <v>0</v>
      </c>
      <c r="ALH28" s="27">
        <f t="shared" si="793"/>
        <v>0</v>
      </c>
      <c r="ALI28" s="27">
        <f t="shared" si="794"/>
        <v>0</v>
      </c>
      <c r="ALJ28" s="27">
        <f t="shared" si="795"/>
        <v>0</v>
      </c>
      <c r="ALK28" s="27">
        <f t="shared" si="796"/>
        <v>0</v>
      </c>
      <c r="ALL28" s="27">
        <f t="shared" si="797"/>
        <v>0</v>
      </c>
      <c r="ALM28" s="27">
        <f t="shared" si="798"/>
        <v>0</v>
      </c>
      <c r="ALN28" s="27">
        <f t="shared" si="799"/>
        <v>0</v>
      </c>
      <c r="ALO28" s="27">
        <f t="shared" si="800"/>
        <v>0</v>
      </c>
      <c r="ALP28" s="27">
        <f t="shared" si="801"/>
        <v>0</v>
      </c>
      <c r="ALQ28" s="27">
        <f t="shared" si="802"/>
        <v>0</v>
      </c>
      <c r="ALR28" s="27">
        <f t="shared" si="803"/>
        <v>0</v>
      </c>
      <c r="ALS28" s="27">
        <f t="shared" si="804"/>
        <v>0</v>
      </c>
      <c r="ALT28" s="27">
        <f t="shared" si="805"/>
        <v>0</v>
      </c>
      <c r="ALU28" s="27">
        <f t="shared" si="806"/>
        <v>0</v>
      </c>
      <c r="ALV28" s="27">
        <f t="shared" si="807"/>
        <v>0</v>
      </c>
      <c r="ALW28" s="27">
        <f t="shared" si="808"/>
        <v>0</v>
      </c>
      <c r="AMK28" s="28">
        <v>1896</v>
      </c>
      <c r="AML28" s="28">
        <f t="shared" si="809"/>
        <v>1896</v>
      </c>
      <c r="AMN28" s="28">
        <v>1794</v>
      </c>
      <c r="AMO28" s="27" t="str">
        <f t="shared" si="810"/>
        <v>1801</v>
      </c>
      <c r="AMP28" s="27" t="str">
        <f t="shared" si="811"/>
        <v>1784</v>
      </c>
      <c r="AMQ28" s="27" t="str">
        <f t="shared" si="812"/>
        <v>1800</v>
      </c>
      <c r="AMR28" s="27" t="str">
        <f t="shared" si="813"/>
        <v>1781</v>
      </c>
      <c r="AMS28" s="27" t="str">
        <f t="shared" si="814"/>
        <v>1789</v>
      </c>
      <c r="AMT28" s="27" t="str">
        <f t="shared" si="815"/>
        <v>1810</v>
      </c>
      <c r="AMU28" s="27" t="str">
        <f t="shared" si="816"/>
        <v>1832</v>
      </c>
      <c r="AMV28" s="27" t="str">
        <f t="shared" si="817"/>
        <v>1832</v>
      </c>
      <c r="AMW28" s="27" t="str">
        <f t="shared" si="818"/>
        <v>1832</v>
      </c>
      <c r="AMX28" s="27" t="str">
        <f t="shared" si="819"/>
        <v>1832</v>
      </c>
      <c r="AMY28" s="27" t="str">
        <f t="shared" si="820"/>
        <v>1861</v>
      </c>
      <c r="AMZ28" s="27" t="str">
        <f t="shared" si="821"/>
        <v>1870</v>
      </c>
      <c r="ANA28" s="27" t="str">
        <f t="shared" si="822"/>
        <v>1856</v>
      </c>
      <c r="ANB28" s="27" t="str">
        <f t="shared" si="823"/>
        <v>1856</v>
      </c>
      <c r="ANC28" s="27" t="str">
        <f t="shared" si="824"/>
        <v>1875</v>
      </c>
      <c r="AND28" s="27" t="str">
        <f t="shared" si="825"/>
        <v>1898</v>
      </c>
      <c r="ANE28" s="27" t="str">
        <f t="shared" si="826"/>
        <v>1906</v>
      </c>
      <c r="ANF28" s="27" t="str">
        <f t="shared" si="827"/>
        <v>1906</v>
      </c>
      <c r="ANG28" s="27" t="str">
        <f t="shared" si="828"/>
        <v>1879</v>
      </c>
      <c r="ANH28" s="27" t="str">
        <f t="shared" si="829"/>
        <v>1875</v>
      </c>
      <c r="ANI28" s="27" t="str">
        <f t="shared" si="830"/>
        <v>1888</v>
      </c>
      <c r="ANJ28" s="27" t="str">
        <f t="shared" si="831"/>
        <v>1888</v>
      </c>
      <c r="ANK28" s="27" t="str">
        <f t="shared" si="832"/>
        <v>1888</v>
      </c>
      <c r="ANL28" s="27" t="str">
        <f t="shared" si="833"/>
        <v>1903</v>
      </c>
      <c r="ANM28" s="27" t="str">
        <f t="shared" si="834"/>
        <v>1917</v>
      </c>
      <c r="ANN28" s="27" t="str">
        <f t="shared" si="835"/>
        <v>1917</v>
      </c>
      <c r="ANO28" s="27" t="str">
        <f t="shared" si="836"/>
        <v>1928</v>
      </c>
      <c r="ANP28" s="27" t="str">
        <f t="shared" si="837"/>
        <v>1904</v>
      </c>
      <c r="ANQ28" s="27" t="str">
        <f t="shared" si="838"/>
        <v>1904</v>
      </c>
      <c r="ANR28" s="27" t="str">
        <f t="shared" si="839"/>
        <v>1911</v>
      </c>
      <c r="ANS28" s="27" t="str">
        <f t="shared" si="840"/>
        <v>1941</v>
      </c>
      <c r="ANT28" s="27" t="str">
        <f t="shared" si="841"/>
        <v>1941</v>
      </c>
      <c r="ANU28" s="27" t="str">
        <f t="shared" si="842"/>
        <v>1949</v>
      </c>
      <c r="ANV28" s="27" t="str">
        <f t="shared" si="843"/>
        <v>1934</v>
      </c>
      <c r="ANW28" s="27" t="str">
        <f t="shared" si="844"/>
        <v>1934</v>
      </c>
      <c r="ANX28" s="27" t="str">
        <f t="shared" si="845"/>
        <v>1914</v>
      </c>
      <c r="ANY28" s="27" t="str">
        <f t="shared" si="846"/>
        <v>1914</v>
      </c>
      <c r="ANZ28" s="27" t="str">
        <f t="shared" si="847"/>
        <v>1914</v>
      </c>
      <c r="AOA28" s="27" t="str">
        <f t="shared" si="848"/>
        <v>1908</v>
      </c>
      <c r="AOB28" s="27" t="str">
        <f t="shared" si="849"/>
        <v>1908</v>
      </c>
      <c r="AOC28" s="27" t="str">
        <f t="shared" si="850"/>
        <v>1908</v>
      </c>
      <c r="AOD28" s="27" t="str">
        <f t="shared" si="851"/>
        <v>1896</v>
      </c>
      <c r="AOE28" s="27" t="str">
        <f t="shared" si="852"/>
        <v>1896</v>
      </c>
      <c r="AOF28" s="27" t="str">
        <f t="shared" si="853"/>
        <v>1896</v>
      </c>
      <c r="AOG28" s="27" t="str">
        <f t="shared" si="854"/>
        <v>1896</v>
      </c>
      <c r="AOH28" s="27" t="str">
        <f t="shared" si="855"/>
        <v>1896</v>
      </c>
      <c r="AOI28" s="27" t="str">
        <f t="shared" si="856"/>
        <v>1896</v>
      </c>
      <c r="AOJ28" s="27" t="str">
        <f t="shared" si="857"/>
        <v>1896</v>
      </c>
      <c r="AOK28" s="27" t="str">
        <f t="shared" si="858"/>
        <v>1896</v>
      </c>
      <c r="AOL28" s="27" t="str">
        <f t="shared" si="859"/>
        <v>1896</v>
      </c>
      <c r="AOM28" s="27" t="str">
        <f t="shared" si="860"/>
        <v>1896</v>
      </c>
      <c r="AON28" s="27" t="str">
        <f t="shared" si="861"/>
        <v>1896</v>
      </c>
      <c r="AOO28" s="27" t="str">
        <f t="shared" si="862"/>
        <v>1896</v>
      </c>
      <c r="AOP28" s="27" t="str">
        <f t="shared" si="863"/>
        <v>1896</v>
      </c>
      <c r="AOQ28" s="27" t="str">
        <f t="shared" si="864"/>
        <v>1896</v>
      </c>
      <c r="AOR28" s="27" t="str">
        <f t="shared" si="865"/>
        <v>1896</v>
      </c>
      <c r="AOS28" s="27" t="str">
        <f t="shared" si="866"/>
        <v>1896</v>
      </c>
      <c r="AOT28" s="27" t="str">
        <f t="shared" si="867"/>
        <v>1896</v>
      </c>
      <c r="AOU28" s="27" t="str">
        <f t="shared" si="868"/>
        <v>1896</v>
      </c>
      <c r="AOV28" s="27" t="str">
        <f t="shared" si="869"/>
        <v>1896</v>
      </c>
      <c r="AOW28" s="27" t="str">
        <f t="shared" si="870"/>
        <v>1896</v>
      </c>
      <c r="AOX28" s="27" t="str">
        <f t="shared" si="871"/>
        <v>1896</v>
      </c>
      <c r="AOY28" s="27" t="str">
        <f t="shared" si="872"/>
        <v>1896</v>
      </c>
      <c r="AOZ28" s="27" t="str">
        <f t="shared" si="873"/>
        <v>1896</v>
      </c>
      <c r="APA28" s="27" t="str">
        <f t="shared" si="874"/>
        <v>1896</v>
      </c>
      <c r="APB28" s="27" t="str">
        <f t="shared" si="875"/>
        <v>1896</v>
      </c>
      <c r="APC28" s="27" t="str">
        <f t="shared" si="876"/>
        <v>1896</v>
      </c>
      <c r="APD28" s="27" t="str">
        <f t="shared" si="877"/>
        <v>1896</v>
      </c>
      <c r="APE28" s="27" t="str">
        <f t="shared" si="878"/>
        <v>1896</v>
      </c>
      <c r="APF28" s="27" t="str">
        <f t="shared" si="879"/>
        <v>1896</v>
      </c>
      <c r="APG28" s="27" t="str">
        <f t="shared" si="880"/>
        <v>1896</v>
      </c>
      <c r="APH28" s="27" t="str">
        <f t="shared" si="881"/>
        <v>1896</v>
      </c>
      <c r="API28" s="27" t="str">
        <f t="shared" si="882"/>
        <v>1896</v>
      </c>
      <c r="APJ28" s="27" t="str">
        <f t="shared" si="883"/>
        <v>1896</v>
      </c>
      <c r="APK28" s="27" t="str">
        <f t="shared" si="884"/>
        <v>1896</v>
      </c>
      <c r="APL28" s="27" t="str">
        <f t="shared" si="885"/>
        <v>1896</v>
      </c>
      <c r="APM28" s="27" t="str">
        <f t="shared" si="886"/>
        <v>1896</v>
      </c>
      <c r="APN28" s="27" t="str">
        <f t="shared" si="887"/>
        <v>1896</v>
      </c>
      <c r="APO28" s="27" t="str">
        <f t="shared" si="888"/>
        <v>1896</v>
      </c>
      <c r="APP28" s="27" t="str">
        <f t="shared" si="889"/>
        <v>1896</v>
      </c>
      <c r="APQ28" s="27" t="str">
        <f t="shared" si="890"/>
        <v>1896</v>
      </c>
      <c r="APR28" s="27" t="str">
        <f t="shared" si="891"/>
        <v>1896</v>
      </c>
    </row>
    <row r="29" spans="1:1022 1025:1110" x14ac:dyDescent="0.35">
      <c r="A29" s="27">
        <v>4</v>
      </c>
      <c r="B29" s="83" t="s">
        <v>147</v>
      </c>
      <c r="C29" s="91">
        <f>VLOOKUP(A29, Rankings!$A$2:$AN$129, 40, FALSE)</f>
        <v>27</v>
      </c>
      <c r="D29" s="25" t="s">
        <v>367</v>
      </c>
      <c r="I29" s="29">
        <f t="shared" si="0"/>
        <v>19.333333333333336</v>
      </c>
      <c r="L29" s="27" t="s">
        <v>2376</v>
      </c>
      <c r="M29" s="27" t="s">
        <v>2635</v>
      </c>
      <c r="N29" s="27" t="s">
        <v>2749</v>
      </c>
      <c r="O29" s="27" t="s">
        <v>3026</v>
      </c>
      <c r="P29" s="27" t="s">
        <v>24</v>
      </c>
      <c r="Q29" s="27" t="s">
        <v>3186</v>
      </c>
      <c r="R29" s="27" t="s">
        <v>3604</v>
      </c>
      <c r="S29" s="27" t="s">
        <v>24</v>
      </c>
      <c r="T29" s="27" t="s">
        <v>3819</v>
      </c>
      <c r="U29" s="27" t="s">
        <v>3984</v>
      </c>
      <c r="V29" s="27" t="s">
        <v>24</v>
      </c>
      <c r="W29" s="27" t="s">
        <v>4112</v>
      </c>
      <c r="X29" s="27" t="s">
        <v>24</v>
      </c>
      <c r="Y29" s="27" t="s">
        <v>24</v>
      </c>
      <c r="Z29" s="27" t="s">
        <v>4632</v>
      </c>
      <c r="AA29" s="27" t="s">
        <v>4723</v>
      </c>
      <c r="AB29" s="27" t="s">
        <v>4817</v>
      </c>
      <c r="AC29" s="27" t="s">
        <v>24</v>
      </c>
      <c r="AD29" s="27" t="s">
        <v>4899</v>
      </c>
      <c r="AE29" s="27" t="s">
        <v>24</v>
      </c>
      <c r="AF29" s="27" t="s">
        <v>24</v>
      </c>
      <c r="AG29" s="27" t="s">
        <v>5254</v>
      </c>
      <c r="AH29" s="27" t="s">
        <v>5285</v>
      </c>
      <c r="AI29" s="27" t="s">
        <v>5479</v>
      </c>
      <c r="AJ29" s="27" t="s">
        <v>24</v>
      </c>
      <c r="AK29" s="27" t="s">
        <v>24</v>
      </c>
      <c r="AL29" s="27" t="s">
        <v>5806</v>
      </c>
      <c r="AM29" s="27" t="s">
        <v>5879</v>
      </c>
      <c r="AN29" s="27" t="s">
        <v>5969</v>
      </c>
      <c r="AO29" s="27" t="s">
        <v>6156</v>
      </c>
      <c r="AP29" s="27" t="s">
        <v>6239</v>
      </c>
      <c r="AQ29" s="27" t="s">
        <v>6272</v>
      </c>
      <c r="AR29" s="27" t="s">
        <v>6476</v>
      </c>
      <c r="AS29" s="27" t="s">
        <v>6530</v>
      </c>
      <c r="AT29" s="27" t="s">
        <v>6825</v>
      </c>
      <c r="AU29" s="27" t="s">
        <v>6828</v>
      </c>
      <c r="AV29" s="27" t="s">
        <v>24</v>
      </c>
      <c r="AW29" s="27" t="s">
        <v>24</v>
      </c>
      <c r="AX29" s="27" t="s">
        <v>6960</v>
      </c>
      <c r="AY29" s="27" t="s">
        <v>24</v>
      </c>
      <c r="AZ29" s="27" t="s">
        <v>24</v>
      </c>
      <c r="BA29" s="27" t="s">
        <v>24</v>
      </c>
      <c r="BB29" s="27" t="s">
        <v>24</v>
      </c>
      <c r="BC29" s="27" t="s">
        <v>24</v>
      </c>
      <c r="BD29" s="27" t="s">
        <v>7150</v>
      </c>
      <c r="BE29" s="27" t="s">
        <v>24</v>
      </c>
      <c r="BF29" s="27" t="s">
        <v>24</v>
      </c>
      <c r="BG29" s="27" t="s">
        <v>24</v>
      </c>
      <c r="BH29" s="27" t="s">
        <v>24</v>
      </c>
      <c r="BI29" s="27" t="s">
        <v>24</v>
      </c>
      <c r="BJ29" s="27" t="s">
        <v>24</v>
      </c>
      <c r="BK29" s="27" t="s">
        <v>24</v>
      </c>
      <c r="BL29" s="27" t="s">
        <v>24</v>
      </c>
      <c r="BM29" s="27" t="s">
        <v>24</v>
      </c>
      <c r="BN29" s="27" t="s">
        <v>24</v>
      </c>
      <c r="BO29" s="27" t="s">
        <v>24</v>
      </c>
      <c r="BP29" s="27" t="s">
        <v>24</v>
      </c>
      <c r="BQ29" s="27" t="s">
        <v>24</v>
      </c>
      <c r="BR29" s="27" t="s">
        <v>24</v>
      </c>
      <c r="BS29" s="27" t="s">
        <v>24</v>
      </c>
      <c r="BT29" s="27" t="s">
        <v>24</v>
      </c>
      <c r="BU29" s="27" t="s">
        <v>24</v>
      </c>
      <c r="BV29" s="27" t="s">
        <v>24</v>
      </c>
      <c r="BW29" s="27" t="s">
        <v>24</v>
      </c>
      <c r="BX29" s="27" t="s">
        <v>24</v>
      </c>
      <c r="BY29" s="27" t="s">
        <v>24</v>
      </c>
      <c r="BZ29" s="27" t="s">
        <v>24</v>
      </c>
      <c r="CA29" s="27" t="s">
        <v>24</v>
      </c>
      <c r="CB29" s="27" t="s">
        <v>24</v>
      </c>
      <c r="CC29" s="27" t="s">
        <v>24</v>
      </c>
      <c r="CD29" s="27" t="s">
        <v>24</v>
      </c>
      <c r="CE29" s="27" t="s">
        <v>24</v>
      </c>
      <c r="CF29" s="27" t="s">
        <v>24</v>
      </c>
      <c r="CG29" s="27" t="s">
        <v>24</v>
      </c>
      <c r="CH29" s="27" t="s">
        <v>24</v>
      </c>
      <c r="CI29" s="27" t="s">
        <v>24</v>
      </c>
      <c r="CJ29" s="27" t="s">
        <v>24</v>
      </c>
      <c r="CK29" s="27" t="s">
        <v>24</v>
      </c>
      <c r="CL29" s="27" t="s">
        <v>24</v>
      </c>
      <c r="CM29" s="27" t="s">
        <v>24</v>
      </c>
      <c r="CN29" s="27" t="s">
        <v>24</v>
      </c>
      <c r="CO29" s="27" t="s">
        <v>24</v>
      </c>
      <c r="CQ29" s="28">
        <f t="shared" si="1"/>
        <v>5</v>
      </c>
      <c r="CR29" s="28">
        <f t="shared" si="2"/>
        <v>1</v>
      </c>
      <c r="CS29" s="28">
        <f t="shared" si="3"/>
        <v>4</v>
      </c>
      <c r="CT29" s="28">
        <f t="shared" si="4"/>
        <v>2</v>
      </c>
      <c r="CU29" s="28">
        <f t="shared" si="5"/>
        <v>4</v>
      </c>
      <c r="CV29" s="28">
        <f t="shared" si="6"/>
        <v>1</v>
      </c>
      <c r="CW29" s="28">
        <f t="shared" si="7"/>
        <v>3</v>
      </c>
      <c r="CX29" s="28">
        <f t="shared" si="8"/>
        <v>1</v>
      </c>
      <c r="CY29" s="28">
        <f t="shared" si="9"/>
        <v>2</v>
      </c>
      <c r="CZ29" s="28">
        <f t="shared" si="10"/>
        <v>3</v>
      </c>
      <c r="DA29" s="28">
        <f t="shared" si="11"/>
        <v>2</v>
      </c>
      <c r="DB29" s="28">
        <f t="shared" si="12"/>
        <v>3</v>
      </c>
      <c r="DC29" s="28">
        <f t="shared" si="13"/>
        <v>2</v>
      </c>
      <c r="DD29" s="28">
        <f t="shared" si="14"/>
        <v>1</v>
      </c>
      <c r="DE29" s="28">
        <f t="shared" si="15"/>
        <v>0</v>
      </c>
      <c r="DF29" s="28">
        <f t="shared" si="16"/>
        <v>1</v>
      </c>
      <c r="DG29" s="28">
        <f t="shared" si="17"/>
        <v>0</v>
      </c>
      <c r="DH29" s="28">
        <f t="shared" si="18"/>
        <v>1</v>
      </c>
      <c r="DI29" s="28">
        <f t="shared" si="19"/>
        <v>1</v>
      </c>
      <c r="DJ29" s="28">
        <f t="shared" si="20"/>
        <v>0</v>
      </c>
      <c r="DK29" s="28">
        <f t="shared" si="21"/>
        <v>0</v>
      </c>
      <c r="DL29" s="28">
        <f t="shared" si="22"/>
        <v>0</v>
      </c>
      <c r="DM29" s="28">
        <f t="shared" si="23"/>
        <v>0</v>
      </c>
      <c r="DN29" s="28">
        <f t="shared" si="24"/>
        <v>0</v>
      </c>
      <c r="DO29" s="28">
        <f t="shared" si="25"/>
        <v>7</v>
      </c>
      <c r="DP29" s="28">
        <f t="shared" si="26"/>
        <v>9</v>
      </c>
      <c r="DR29">
        <f t="shared" si="27"/>
        <v>1</v>
      </c>
      <c r="DS29">
        <f t="shared" si="28"/>
        <v>1</v>
      </c>
      <c r="DT29">
        <f t="shared" si="29"/>
        <v>3</v>
      </c>
      <c r="DU29">
        <f t="shared" si="30"/>
        <v>6</v>
      </c>
      <c r="DV29">
        <f t="shared" si="31"/>
        <v>0</v>
      </c>
      <c r="DW29">
        <f t="shared" si="32"/>
        <v>1</v>
      </c>
      <c r="DX29">
        <f t="shared" si="33"/>
        <v>5</v>
      </c>
      <c r="DY29">
        <f t="shared" si="34"/>
        <v>0</v>
      </c>
      <c r="DZ29">
        <f t="shared" si="35"/>
        <v>3</v>
      </c>
      <c r="EA29">
        <f t="shared" si="36"/>
        <v>7</v>
      </c>
      <c r="EB29">
        <f t="shared" si="37"/>
        <v>0</v>
      </c>
      <c r="EC29">
        <f t="shared" si="38"/>
        <v>3</v>
      </c>
      <c r="ED29">
        <f t="shared" si="39"/>
        <v>0</v>
      </c>
      <c r="EE29">
        <f t="shared" si="40"/>
        <v>0</v>
      </c>
      <c r="EF29">
        <f t="shared" si="41"/>
        <v>2</v>
      </c>
      <c r="EG29">
        <f t="shared" si="42"/>
        <v>7</v>
      </c>
      <c r="EH29">
        <f t="shared" si="43"/>
        <v>8</v>
      </c>
      <c r="EI29">
        <f t="shared" si="44"/>
        <v>0</v>
      </c>
      <c r="EJ29">
        <f t="shared" si="45"/>
        <v>8</v>
      </c>
      <c r="EK29">
        <f t="shared" si="46"/>
        <v>0</v>
      </c>
      <c r="EL29">
        <f t="shared" si="47"/>
        <v>0</v>
      </c>
      <c r="EM29">
        <f t="shared" si="48"/>
        <v>5</v>
      </c>
      <c r="EN29">
        <f t="shared" si="49"/>
        <v>9</v>
      </c>
      <c r="EO29">
        <f t="shared" si="50"/>
        <v>4</v>
      </c>
      <c r="EP29">
        <f t="shared" si="51"/>
        <v>0</v>
      </c>
      <c r="EQ29">
        <f t="shared" si="52"/>
        <v>0</v>
      </c>
      <c r="ER29">
        <f t="shared" si="53"/>
        <v>1</v>
      </c>
      <c r="ES29">
        <f t="shared" si="54"/>
        <v>6</v>
      </c>
      <c r="ET29">
        <f t="shared" si="55"/>
        <v>9</v>
      </c>
      <c r="EU29">
        <f t="shared" si="56"/>
        <v>3</v>
      </c>
      <c r="EV29">
        <f t="shared" si="57"/>
        <v>6</v>
      </c>
      <c r="EW29">
        <f t="shared" si="58"/>
        <v>10</v>
      </c>
      <c r="EX29">
        <f t="shared" si="59"/>
        <v>4</v>
      </c>
      <c r="EY29">
        <f t="shared" si="60"/>
        <v>8</v>
      </c>
      <c r="EZ29">
        <f t="shared" si="61"/>
        <v>12</v>
      </c>
      <c r="FA29">
        <f t="shared" si="62"/>
        <v>1</v>
      </c>
      <c r="FB29">
        <f t="shared" si="63"/>
        <v>0</v>
      </c>
      <c r="FC29">
        <f t="shared" si="64"/>
        <v>0</v>
      </c>
      <c r="FD29">
        <f t="shared" si="65"/>
        <v>15</v>
      </c>
      <c r="FE29">
        <f t="shared" si="66"/>
        <v>0</v>
      </c>
      <c r="FF29">
        <f t="shared" si="67"/>
        <v>0</v>
      </c>
      <c r="FG29">
        <f t="shared" si="68"/>
        <v>0</v>
      </c>
      <c r="FH29">
        <f t="shared" si="69"/>
        <v>0</v>
      </c>
      <c r="FI29">
        <f t="shared" si="70"/>
        <v>0</v>
      </c>
      <c r="FJ29">
        <f t="shared" si="71"/>
        <v>14</v>
      </c>
      <c r="FK29">
        <f t="shared" si="72"/>
        <v>0</v>
      </c>
      <c r="FL29">
        <f t="shared" si="73"/>
        <v>0</v>
      </c>
      <c r="FM29">
        <f t="shared" si="74"/>
        <v>0</v>
      </c>
      <c r="FN29">
        <f t="shared" si="75"/>
        <v>0</v>
      </c>
      <c r="FO29">
        <f t="shared" si="76"/>
        <v>0</v>
      </c>
      <c r="FP29">
        <f t="shared" si="77"/>
        <v>0</v>
      </c>
      <c r="FQ29">
        <f t="shared" si="78"/>
        <v>0</v>
      </c>
      <c r="FR29">
        <f t="shared" si="79"/>
        <v>0</v>
      </c>
      <c r="FS29">
        <f t="shared" si="80"/>
        <v>0</v>
      </c>
      <c r="FT29">
        <f t="shared" si="81"/>
        <v>0</v>
      </c>
      <c r="FU29">
        <f t="shared" si="82"/>
        <v>0</v>
      </c>
      <c r="FV29">
        <f t="shared" si="83"/>
        <v>0</v>
      </c>
      <c r="FW29">
        <f t="shared" si="84"/>
        <v>0</v>
      </c>
      <c r="FX29">
        <f t="shared" si="85"/>
        <v>0</v>
      </c>
      <c r="FY29">
        <f t="shared" si="86"/>
        <v>0</v>
      </c>
      <c r="FZ29">
        <f t="shared" si="87"/>
        <v>0</v>
      </c>
      <c r="GA29">
        <f t="shared" si="88"/>
        <v>0</v>
      </c>
      <c r="GB29">
        <f t="shared" si="89"/>
        <v>0</v>
      </c>
      <c r="GC29">
        <f t="shared" si="90"/>
        <v>0</v>
      </c>
      <c r="GD29">
        <f t="shared" si="91"/>
        <v>0</v>
      </c>
      <c r="GE29">
        <f t="shared" si="92"/>
        <v>0</v>
      </c>
      <c r="GF29">
        <f t="shared" si="93"/>
        <v>0</v>
      </c>
      <c r="GG29">
        <f t="shared" si="94"/>
        <v>0</v>
      </c>
      <c r="GH29">
        <f t="shared" si="95"/>
        <v>0</v>
      </c>
      <c r="GI29">
        <f t="shared" si="96"/>
        <v>0</v>
      </c>
      <c r="GJ29">
        <f t="shared" si="97"/>
        <v>0</v>
      </c>
      <c r="GK29">
        <f t="shared" si="98"/>
        <v>0</v>
      </c>
      <c r="GL29">
        <f t="shared" si="99"/>
        <v>0</v>
      </c>
      <c r="GM29">
        <f t="shared" si="100"/>
        <v>0</v>
      </c>
      <c r="GN29">
        <f t="shared" si="101"/>
        <v>0</v>
      </c>
      <c r="GO29">
        <f t="shared" si="102"/>
        <v>0</v>
      </c>
      <c r="GP29">
        <f t="shared" si="103"/>
        <v>0</v>
      </c>
      <c r="GQ29">
        <f t="shared" si="104"/>
        <v>0</v>
      </c>
      <c r="GR29">
        <f t="shared" si="105"/>
        <v>0</v>
      </c>
      <c r="GS29">
        <f t="shared" si="106"/>
        <v>0</v>
      </c>
      <c r="GT29">
        <f t="shared" si="107"/>
        <v>0</v>
      </c>
      <c r="GU29">
        <f t="shared" si="108"/>
        <v>0</v>
      </c>
      <c r="GW29" s="28">
        <f t="shared" si="109"/>
        <v>7.1381447011854133</v>
      </c>
      <c r="GX29" s="28">
        <f t="shared" si="110"/>
        <v>6.1220341625923815</v>
      </c>
      <c r="GY29" s="28">
        <f t="shared" si="111"/>
        <v>3.0575879889712176</v>
      </c>
      <c r="GZ29" s="28">
        <f t="shared" si="112"/>
        <v>1.3241119636493695</v>
      </c>
      <c r="HA29" s="28">
        <f t="shared" si="113"/>
        <v>0</v>
      </c>
      <c r="HB29" s="28">
        <f t="shared" si="114"/>
        <v>12.031728713517854</v>
      </c>
      <c r="HC29" s="28">
        <f t="shared" si="115"/>
        <v>0.56178316088296598</v>
      </c>
      <c r="HE29">
        <f>IFERROR(VLOOKUP(_xlfn.NUMBERVALUE(MID(L29, SEARCH("!", L29)+1, SEARCH("+", L29)-SEARCH("!", L29)-1)), Rankings!$A$2:$BK$129, 63, FALSE),0)</f>
        <v>0.34376997880440241</v>
      </c>
      <c r="HF29">
        <f>IFERROR(VLOOKUP(_xlfn.NUMBERVALUE(MID(M29, SEARCH("!", M29)+1, SEARCH("+", M29)-SEARCH("!", M29)-1)), Rankings!$A$2:$BK$129, 63, FALSE),0)</f>
        <v>0.55232234570989558</v>
      </c>
      <c r="HG29">
        <f>IFERROR(VLOOKUP(_xlfn.NUMBERVALUE(MID(N29, SEARCH("!", N29)+1, SEARCH("+", N29)-SEARCH("!", N29)-1)), Rankings!$A$2:$BK$129, 63, FALSE),0)</f>
        <v>0.36796042640207999</v>
      </c>
      <c r="HH29">
        <f>IFERROR(VLOOKUP(_xlfn.NUMBERVALUE(MID(O29, SEARCH("!", O29)+1, SEARCH("+", O29)-SEARCH("!", O29)-1)), Rankings!$A$2:$BK$129, 63, FALSE),0)</f>
        <v>0.99722768391660677</v>
      </c>
      <c r="HI29">
        <f>IFERROR(VLOOKUP(_xlfn.NUMBERVALUE(MID(P29, SEARCH("!", P29)+1, SEARCH("+", P29)-SEARCH("!", P29)-1)), Rankings!$A$2:$BK$129, 63, FALSE),0)</f>
        <v>0</v>
      </c>
      <c r="HJ29">
        <f>IFERROR(VLOOKUP(_xlfn.NUMBERVALUE(MID(Q29, SEARCH("!", Q29)+1, SEARCH("+", Q29)-SEARCH("!", Q29)-1)), Rankings!$A$2:$BK$129, 63, FALSE),0)</f>
        <v>0.50056713001211739</v>
      </c>
      <c r="HK29">
        <f>IFERROR(VLOOKUP(_xlfn.NUMBERVALUE(MID(R29, SEARCH("!", R29)+1, SEARCH("+", R29)-SEARCH("!", R29)-1)), Rankings!$A$2:$BK$129, 63, FALSE),0)</f>
        <v>0.26403708703780177</v>
      </c>
      <c r="HL29">
        <f>IFERROR(VLOOKUP(_xlfn.NUMBERVALUE(MID(S29, SEARCH("!", S29)+1, SEARCH("+", S29)-SEARCH("!", S29)-1)), Rankings!$A$2:$BK$129, 63, FALSE),0)</f>
        <v>0</v>
      </c>
      <c r="HM29">
        <f>IFERROR(VLOOKUP(_xlfn.NUMBERVALUE(MID(T29, SEARCH("!", T29)+1, SEARCH("+", T29)-SEARCH("!", T29)-1)), Rankings!$A$2:$BK$129, 63, FALSE),0)</f>
        <v>0.58430143930999556</v>
      </c>
      <c r="HN29">
        <f>IFERROR(VLOOKUP(_xlfn.NUMBERVALUE(MID(U29, SEARCH("!", U29)+1, SEARCH("+", U29)-SEARCH("!", U29)-1)), Rankings!$A$2:$BK$129, 63, FALSE),0)</f>
        <v>0.29274247393212427</v>
      </c>
      <c r="HO29">
        <f>IFERROR(VLOOKUP(_xlfn.NUMBERVALUE(MID(V29, SEARCH("!", V29)+1, SEARCH("+", V29)-SEARCH("!", V29)-1)), Rankings!$A$2:$BK$129, 63, FALSE),0)</f>
        <v>0</v>
      </c>
      <c r="HP29">
        <f>IFERROR(VLOOKUP(_xlfn.NUMBERVALUE(MID(W29, SEARCH("!", W29)+1, SEARCH("+", W29)-SEARCH("!", W29)-1)), Rankings!$A$2:$BK$129, 63, FALSE),0)</f>
        <v>0.38286663355819689</v>
      </c>
      <c r="HQ29">
        <f>IFERROR(VLOOKUP(_xlfn.NUMBERVALUE(MID(X29, SEARCH("!", X29)+1, SEARCH("+", X29)-SEARCH("!", X29)-1)), Rankings!$A$2:$BK$129, 63, FALSE),0)</f>
        <v>0</v>
      </c>
      <c r="HR29">
        <f>IFERROR(VLOOKUP(_xlfn.NUMBERVALUE(MID(Y29, SEARCH("!", Y29)+1, SEARCH("+", Y29)-SEARCH("!", Y29)-1)), Rankings!$A$2:$BK$129, 63, FALSE),0)</f>
        <v>0</v>
      </c>
      <c r="HS29">
        <f>IFERROR(VLOOKUP(_xlfn.NUMBERVALUE(MID(Z29, SEARCH("!", Z29)+1, SEARCH("+", Z29)-SEARCH("!", Z29)-1)), Rankings!$A$2:$BK$129, 63, FALSE),0)</f>
        <v>0.75033377919569333</v>
      </c>
      <c r="HT29">
        <f>IFERROR(VLOOKUP(_xlfn.NUMBERVALUE(MID(AA29, SEARCH("!", AA29)+1, SEARCH("+", AA29)-SEARCH("!", AA29)-1)), Rankings!$A$2:$BK$129, 63, FALSE),0)</f>
        <v>0.63476701070308261</v>
      </c>
      <c r="HU29">
        <f>IFERROR(VLOOKUP(_xlfn.NUMBERVALUE(MID(AB29, SEARCH("!", AB29)+1, SEARCH("+", AB29)-SEARCH("!", AB29)-1)), Rankings!$A$2:$BK$129, 63, FALSE),0)</f>
        <v>0.99722768391660677</v>
      </c>
      <c r="HV29">
        <f>IFERROR(VLOOKUP(_xlfn.NUMBERVALUE(MID(AC29, SEARCH("!", AC29)+1, SEARCH("+", AC29)-SEARCH("!", AC29)-1)), Rankings!$A$2:$BK$129, 63, FALSE),0)</f>
        <v>0</v>
      </c>
      <c r="HW29">
        <f>IFERROR(VLOOKUP(_xlfn.NUMBERVALUE(MID(AD29, SEARCH("!", AD29)+1, SEARCH("+", AD29)-SEARCH("!", AD29)-1)), Rankings!$A$2:$BK$129, 63, FALSE),0)</f>
        <v>0.26403708703780177</v>
      </c>
      <c r="HX29">
        <f>IFERROR(VLOOKUP(_xlfn.NUMBERVALUE(MID(AE29, SEARCH("!", AE29)+1, SEARCH("+", AE29)-SEARCH("!", AE29)-1)), Rankings!$A$2:$BK$129, 63, FALSE),0)</f>
        <v>0</v>
      </c>
      <c r="HY29">
        <f>IFERROR(VLOOKUP(_xlfn.NUMBERVALUE(MID(AF29, SEARCH("!", AF29)+1, SEARCH("+", AF29)-SEARCH("!", AF29)-1)), Rankings!$A$2:$BK$129, 63, FALSE),0)</f>
        <v>0</v>
      </c>
      <c r="HZ29">
        <f>IFERROR(VLOOKUP(_xlfn.NUMBERVALUE(MID(AG29, SEARCH("!", AG29)+1, SEARCH("+", AG29)-SEARCH("!", AG29)-1)), Rankings!$A$2:$BK$129, 63, FALSE),0)</f>
        <v>0.29274247393212427</v>
      </c>
      <c r="IA29">
        <f>IFERROR(VLOOKUP(_xlfn.NUMBERVALUE(MID(AH29, SEARCH("!", AH29)+1, SEARCH("+", AH29)-SEARCH("!", AH29)-1)), Rankings!$A$2:$BK$129, 63, FALSE),0)</f>
        <v>0.56827343106735106</v>
      </c>
      <c r="IB29">
        <f>IFERROR(VLOOKUP(_xlfn.NUMBERVALUE(MID(AI29, SEARCH("!", AI29)+1, SEARCH("+", AI29)-SEARCH("!", AI29)-1)), Rankings!$A$2:$BK$129, 63, FALSE),0)</f>
        <v>0.99722768391660677</v>
      </c>
      <c r="IC29">
        <f>IFERROR(VLOOKUP(_xlfn.NUMBERVALUE(MID(AJ29, SEARCH("!", AJ29)+1, SEARCH("+", AJ29)-SEARCH("!", AJ29)-1)), Rankings!$A$2:$BK$129, 63, FALSE),0)</f>
        <v>0</v>
      </c>
      <c r="ID29">
        <f>IFERROR(VLOOKUP(_xlfn.NUMBERVALUE(MID(AK29, SEARCH("!", AK29)+1, SEARCH("+", AK29)-SEARCH("!", AK29)-1)), Rankings!$A$2:$BK$129, 63, FALSE),0)</f>
        <v>0</v>
      </c>
      <c r="IE29">
        <f>IFERROR(VLOOKUP(_xlfn.NUMBERVALUE(MID(AL29, SEARCH("!", AL29)+1, SEARCH("+", AL29)-SEARCH("!", AL29)-1)), Rankings!$A$2:$BK$129, 63, FALSE),0)</f>
        <v>0.57377818445367612</v>
      </c>
      <c r="IF29">
        <f>IFERROR(VLOOKUP(_xlfn.NUMBERVALUE(MID(AM29, SEARCH("!", AM29)+1, SEARCH("+", AM29)-SEARCH("!", AM29)-1)), Rankings!$A$2:$BK$129, 63, FALSE),0)</f>
        <v>0.63476701070308261</v>
      </c>
      <c r="IG29">
        <f>IFERROR(VLOOKUP(_xlfn.NUMBERVALUE(MID(AN29, SEARCH("!", AN29)+1, SEARCH("+", AN29)-SEARCH("!", AN29)-1)), Rankings!$A$2:$BK$129, 63, FALSE),0)</f>
        <v>0.74960199886355039</v>
      </c>
      <c r="IH29">
        <f>IFERROR(VLOOKUP(_xlfn.NUMBERVALUE(MID(AO29, SEARCH("!", AO29)+1, SEARCH("+", AO29)-SEARCH("!", AO29)-1)), Rankings!$A$2:$BK$129, 63, FALSE),0)</f>
        <v>0.46413771846081514</v>
      </c>
      <c r="II29">
        <f>IFERROR(VLOOKUP(_xlfn.NUMBERVALUE(MID(AP29, SEARCH("!", AP29)+1, SEARCH("+", AP29)-SEARCH("!", AP29)-1)), Rankings!$A$2:$BK$129, 63, FALSE),0)</f>
        <v>0.87224282570657508</v>
      </c>
      <c r="IJ29">
        <f>IFERROR(VLOOKUP(_xlfn.NUMBERVALUE(MID(AQ29, SEARCH("!", AQ29)+1, SEARCH("+", AQ29)-SEARCH("!", AQ29)-1)), Rankings!$A$2:$BK$129, 63, FALSE),0)</f>
        <v>0.86985627952015798</v>
      </c>
      <c r="IK29">
        <f>IFERROR(VLOOKUP(_xlfn.NUMBERVALUE(MID(AR29, SEARCH("!", AR29)+1, SEARCH("+", AR29)-SEARCH("!", AR29)-1)), Rankings!$A$2:$BK$129, 63, FALSE),0)</f>
        <v>0.89976634284048129</v>
      </c>
      <c r="IL29">
        <f>IFERROR(VLOOKUP(_xlfn.NUMBERVALUE(MID(AS29, SEARCH("!", AS29)+1, SEARCH("+", AS29)-SEARCH("!", AS29)-1)), Rankings!$A$2:$BK$129, 63, FALSE),0)</f>
        <v>0.87224282570657508</v>
      </c>
      <c r="IM29">
        <f>IFERROR(VLOOKUP(_xlfn.NUMBERVALUE(MID(AT29, SEARCH("!", AT29)+1, SEARCH("+", AT29)-SEARCH("!", AT29)-1)), Rankings!$A$2:$BK$129, 63, FALSE),0)</f>
        <v>0.86985627952015798</v>
      </c>
      <c r="IN29">
        <f>IFERROR(VLOOKUP(_xlfn.NUMBERVALUE(MID(AU29, SEARCH("!", AU29)+1, SEARCH("+", AU29)-SEARCH("!", AU29)-1)), Rankings!$A$2:$BK$129, 63, FALSE),0)</f>
        <v>0.72111303852145381</v>
      </c>
      <c r="IO29">
        <f>IFERROR(VLOOKUP(_xlfn.NUMBERVALUE(MID(AV29, SEARCH("!", AV29)+1, SEARCH("+", AV29)-SEARCH("!", AV29)-1)), Rankings!$A$2:$BK$129, 63, FALSE),0)</f>
        <v>0</v>
      </c>
      <c r="IP29">
        <f>IFERROR(VLOOKUP(_xlfn.NUMBERVALUE(MID(AW29, SEARCH("!", AW29)+1, SEARCH("+", AW29)-SEARCH("!", AW29)-1)), Rankings!$A$2:$BK$129, 63, FALSE),0)</f>
        <v>0</v>
      </c>
      <c r="IQ29">
        <f>IFERROR(VLOOKUP(_xlfn.NUMBERVALUE(MID(AX29, SEARCH("!", AX29)+1, SEARCH("+", AX29)-SEARCH("!", AX29)-1)), Rankings!$A$2:$BK$129, 63, FALSE),0)</f>
        <v>0.57377818445367612</v>
      </c>
      <c r="IR29">
        <f>IFERROR(VLOOKUP(_xlfn.NUMBERVALUE(MID(AY29, SEARCH("!", AY29)+1, SEARCH("+", AY29)-SEARCH("!", AY29)-1)), Rankings!$A$2:$BK$129, 63, FALSE),0)</f>
        <v>0</v>
      </c>
      <c r="IS29">
        <f>IFERROR(VLOOKUP(_xlfn.NUMBERVALUE(MID(AZ29, SEARCH("!", AZ29)+1, SEARCH("+", AZ29)-SEARCH("!", AZ29)-1)), Rankings!$A$2:$BK$129, 63, FALSE),0)</f>
        <v>0</v>
      </c>
      <c r="IT29">
        <f>IFERROR(VLOOKUP(_xlfn.NUMBERVALUE(MID(BA29, SEARCH("!", BA29)+1, SEARCH("+", BA29)-SEARCH("!", BA29)-1)), Rankings!$A$2:$BK$129, 63, FALSE),0)</f>
        <v>0</v>
      </c>
      <c r="IU29">
        <f>IFERROR(VLOOKUP(_xlfn.NUMBERVALUE(MID(BB29, SEARCH("!", BB29)+1, SEARCH("+", BB29)-SEARCH("!", BB29)-1)), Rankings!$A$2:$BK$129, 63, FALSE),0)</f>
        <v>0</v>
      </c>
      <c r="IV29">
        <f>IFERROR(VLOOKUP(_xlfn.NUMBERVALUE(MID(BC29, SEARCH("!", BC29)+1, SEARCH("+", BC29)-SEARCH("!", BC29)-1)), Rankings!$A$2:$BK$129, 63, FALSE),0)</f>
        <v>0</v>
      </c>
      <c r="IW29">
        <f>IFERROR(VLOOKUP(_xlfn.NUMBERVALUE(MID(BD29, SEARCH("!", BD29)+1, SEARCH("+", BD29)-SEARCH("!", BD29)-1)), Rankings!$A$2:$BK$129, 63, FALSE),0)</f>
        <v>0.75033377919569333</v>
      </c>
      <c r="IX29">
        <f>IFERROR(VLOOKUP(_xlfn.NUMBERVALUE(MID(BE29, SEARCH("!", BE29)+1, SEARCH("+", BE29)-SEARCH("!", BE29)-1)), Rankings!$A$2:$BK$129, 63, FALSE),0)</f>
        <v>0</v>
      </c>
      <c r="IY29">
        <f>IFERROR(VLOOKUP(_xlfn.NUMBERVALUE(MID(BF29, SEARCH("!", BF29)+1, SEARCH("+", BF29)-SEARCH("!", BF29)-1)), Rankings!$A$2:$BK$129, 63, FALSE),0)</f>
        <v>0</v>
      </c>
      <c r="IZ29">
        <f>IFERROR(VLOOKUP(_xlfn.NUMBERVALUE(MID(BG29, SEARCH("!", BG29)+1, SEARCH("+", BG29)-SEARCH("!", BG29)-1)), Rankings!$A$2:$BK$129, 63, FALSE),0)</f>
        <v>0</v>
      </c>
      <c r="JA29">
        <f>IFERROR(VLOOKUP(_xlfn.NUMBERVALUE(MID(BH29, SEARCH("!", BH29)+1, SEARCH("+", BH29)-SEARCH("!", BH29)-1)), Rankings!$A$2:$BK$129, 63, FALSE),0)</f>
        <v>0</v>
      </c>
      <c r="JB29">
        <f>IFERROR(VLOOKUP(_xlfn.NUMBERVALUE(MID(BI29, SEARCH("!", BI29)+1, SEARCH("+", BI29)-SEARCH("!", BI29)-1)), Rankings!$A$2:$BK$129, 63, FALSE),0)</f>
        <v>0</v>
      </c>
      <c r="JC29">
        <f>IFERROR(VLOOKUP(_xlfn.NUMBERVALUE(MID(BJ29, SEARCH("!", BJ29)+1, SEARCH("+", BJ29)-SEARCH("!", BJ29)-1)), Rankings!$A$2:$BK$129, 63, FALSE),0)</f>
        <v>0</v>
      </c>
      <c r="JD29">
        <f>IFERROR(VLOOKUP(_xlfn.NUMBERVALUE(MID(BK29, SEARCH("!", BK29)+1, SEARCH("+", BK29)-SEARCH("!", BK29)-1)), Rankings!$A$2:$BK$129, 63, FALSE),0)</f>
        <v>0</v>
      </c>
      <c r="JE29">
        <f>IFERROR(VLOOKUP(_xlfn.NUMBERVALUE(MID(BL29, SEARCH("!", BL29)+1, SEARCH("+", BL29)-SEARCH("!", BL29)-1)), Rankings!$A$2:$BK$129, 63, FALSE),0)</f>
        <v>0</v>
      </c>
      <c r="JF29">
        <f>IFERROR(VLOOKUP(_xlfn.NUMBERVALUE(MID(BM29, SEARCH("!", BM29)+1, SEARCH("+", BM29)-SEARCH("!", BM29)-1)), Rankings!$A$2:$BK$129, 63, FALSE),0)</f>
        <v>0</v>
      </c>
      <c r="JG29">
        <f>IFERROR(VLOOKUP(_xlfn.NUMBERVALUE(MID(BN29, SEARCH("!", BN29)+1, SEARCH("+", BN29)-SEARCH("!", BN29)-1)), Rankings!$A$2:$BK$129, 63, FALSE),0)</f>
        <v>0</v>
      </c>
      <c r="JH29">
        <f>IFERROR(VLOOKUP(_xlfn.NUMBERVALUE(MID(BO29, SEARCH("!", BO29)+1, SEARCH("+", BO29)-SEARCH("!", BO29)-1)), Rankings!$A$2:$BK$129, 63, FALSE),0)</f>
        <v>0</v>
      </c>
      <c r="JI29">
        <f>IFERROR(VLOOKUP(_xlfn.NUMBERVALUE(MID(BP29, SEARCH("!", BP29)+1, SEARCH("+", BP29)-SEARCH("!", BP29)-1)), Rankings!$A$2:$BK$129, 63, FALSE),0)</f>
        <v>0</v>
      </c>
      <c r="JJ29">
        <f>IFERROR(VLOOKUP(_xlfn.NUMBERVALUE(MID(BQ29, SEARCH("!", BQ29)+1, SEARCH("+", BQ29)-SEARCH("!", BQ29)-1)), Rankings!$A$2:$BK$129, 63, FALSE),0)</f>
        <v>0</v>
      </c>
      <c r="JK29">
        <f>IFERROR(VLOOKUP(_xlfn.NUMBERVALUE(MID(BR29, SEARCH("!", BR29)+1, SEARCH("+", BR29)-SEARCH("!", BR29)-1)), Rankings!$A$2:$BK$129, 63, FALSE),0)</f>
        <v>0</v>
      </c>
      <c r="JL29">
        <f>IFERROR(VLOOKUP(_xlfn.NUMBERVALUE(MID(BS29, SEARCH("!", BS29)+1, SEARCH("+", BS29)-SEARCH("!", BS29)-1)), Rankings!$A$2:$BK$129, 63, FALSE),0)</f>
        <v>0</v>
      </c>
      <c r="JM29">
        <f>IFERROR(VLOOKUP(_xlfn.NUMBERVALUE(MID(BT29, SEARCH("!", BT29)+1, SEARCH("+", BT29)-SEARCH("!", BT29)-1)), Rankings!$A$2:$BK$129, 63, FALSE),0)</f>
        <v>0</v>
      </c>
      <c r="JN29">
        <f>IFERROR(VLOOKUP(_xlfn.NUMBERVALUE(MID(BU29, SEARCH("!", BU29)+1, SEARCH("+", BU29)-SEARCH("!", BU29)-1)), Rankings!$A$2:$BK$129, 63, FALSE),0)</f>
        <v>0</v>
      </c>
      <c r="JO29">
        <f>IFERROR(VLOOKUP(_xlfn.NUMBERVALUE(MID(BV29, SEARCH("!", BV29)+1, SEARCH("+", BV29)-SEARCH("!", BV29)-1)), Rankings!$A$2:$BK$129, 63, FALSE),0)</f>
        <v>0</v>
      </c>
      <c r="JP29">
        <f>IFERROR(VLOOKUP(_xlfn.NUMBERVALUE(MID(BW29, SEARCH("!", BW29)+1, SEARCH("+", BW29)-SEARCH("!", BW29)-1)), Rankings!$A$2:$BK$129, 63, FALSE),0)</f>
        <v>0</v>
      </c>
      <c r="JQ29">
        <f>IFERROR(VLOOKUP(_xlfn.NUMBERVALUE(MID(BX29, SEARCH("!", BX29)+1, SEARCH("+", BX29)-SEARCH("!", BX29)-1)), Rankings!$A$2:$BK$129, 63, FALSE),0)</f>
        <v>0</v>
      </c>
      <c r="JR29">
        <f>IFERROR(VLOOKUP(_xlfn.NUMBERVALUE(MID(BY29, SEARCH("!", BY29)+1, SEARCH("+", BY29)-SEARCH("!", BY29)-1)), Rankings!$A$2:$BK$129, 63, FALSE),0)</f>
        <v>0</v>
      </c>
      <c r="JS29">
        <f>IFERROR(VLOOKUP(_xlfn.NUMBERVALUE(MID(BZ29, SEARCH("!", BZ29)+1, SEARCH("+", BZ29)-SEARCH("!", BZ29)-1)), Rankings!$A$2:$BK$129, 63, FALSE),0)</f>
        <v>0</v>
      </c>
      <c r="JT29">
        <f>IFERROR(VLOOKUP(_xlfn.NUMBERVALUE(MID(CA29, SEARCH("!", CA29)+1, SEARCH("+", CA29)-SEARCH("!", CA29)-1)), Rankings!$A$2:$BK$129, 63, FALSE),0)</f>
        <v>0</v>
      </c>
      <c r="JU29">
        <f>IFERROR(VLOOKUP(_xlfn.NUMBERVALUE(MID(CB29, SEARCH("!", CB29)+1, SEARCH("+", CB29)-SEARCH("!", CB29)-1)), Rankings!$A$2:$BK$129, 63, FALSE),0)</f>
        <v>0</v>
      </c>
      <c r="JV29">
        <f>IFERROR(VLOOKUP(_xlfn.NUMBERVALUE(MID(CC29, SEARCH("!", CC29)+1, SEARCH("+", CC29)-SEARCH("!", CC29)-1)), Rankings!$A$2:$BK$129, 63, FALSE),0)</f>
        <v>0</v>
      </c>
      <c r="JW29">
        <f>IFERROR(VLOOKUP(_xlfn.NUMBERVALUE(MID(CD29, SEARCH("!", CD29)+1, SEARCH("+", CD29)-SEARCH("!", CD29)-1)), Rankings!$A$2:$BK$129, 63, FALSE),0)</f>
        <v>0</v>
      </c>
      <c r="JX29">
        <f>IFERROR(VLOOKUP(_xlfn.NUMBERVALUE(MID(CE29, SEARCH("!", CE29)+1, SEARCH("+", CE29)-SEARCH("!", CE29)-1)), Rankings!$A$2:$BK$129, 63, FALSE),0)</f>
        <v>0</v>
      </c>
      <c r="JY29">
        <f>IFERROR(VLOOKUP(_xlfn.NUMBERVALUE(MID(CF29, SEARCH("!", CF29)+1, SEARCH("+", CF29)-SEARCH("!", CF29)-1)), Rankings!$A$2:$BK$129, 63, FALSE),0)</f>
        <v>0</v>
      </c>
      <c r="JZ29">
        <f>IFERROR(VLOOKUP(_xlfn.NUMBERVALUE(MID(CG29, SEARCH("!", CG29)+1, SEARCH("+", CG29)-SEARCH("!", CG29)-1)), Rankings!$A$2:$BK$129, 63, FALSE),0)</f>
        <v>0</v>
      </c>
      <c r="KA29">
        <f>IFERROR(VLOOKUP(_xlfn.NUMBERVALUE(MID(CH29, SEARCH("!", CH29)+1, SEARCH("+", CH29)-SEARCH("!", CH29)-1)), Rankings!$A$2:$BK$129, 63, FALSE),0)</f>
        <v>0</v>
      </c>
      <c r="KB29">
        <f>IFERROR(VLOOKUP(_xlfn.NUMBERVALUE(MID(CI29, SEARCH("!", CI29)+1, SEARCH("+", CI29)-SEARCH("!", CI29)-1)), Rankings!$A$2:$BK$129, 63, FALSE),0)</f>
        <v>0</v>
      </c>
      <c r="KC29">
        <f>IFERROR(VLOOKUP(_xlfn.NUMBERVALUE(MID(CJ29, SEARCH("!", CJ29)+1, SEARCH("+", CJ29)-SEARCH("!", CJ29)-1)), Rankings!$A$2:$BK$129, 63, FALSE),0)</f>
        <v>0</v>
      </c>
      <c r="KD29">
        <f>IFERROR(VLOOKUP(_xlfn.NUMBERVALUE(MID(CK29, SEARCH("!", CK29)+1, SEARCH("+", CK29)-SEARCH("!", CK29)-1)), Rankings!$A$2:$BK$129, 63, FALSE),0)</f>
        <v>0</v>
      </c>
      <c r="KE29">
        <f>IFERROR(VLOOKUP(_xlfn.NUMBERVALUE(MID(CL29, SEARCH("!", CL29)+1, SEARCH("+", CL29)-SEARCH("!", CL29)-1)), Rankings!$A$2:$BK$129, 63, FALSE),0)</f>
        <v>0</v>
      </c>
      <c r="KF29">
        <f>IFERROR(VLOOKUP(_xlfn.NUMBERVALUE(MID(CM29, SEARCH("!", CM29)+1, SEARCH("+", CM29)-SEARCH("!", CM29)-1)), Rankings!$A$2:$BK$129, 63, FALSE),0)</f>
        <v>0</v>
      </c>
      <c r="KG29">
        <f>IFERROR(VLOOKUP(_xlfn.NUMBERVALUE(MID(CN29, SEARCH("!", CN29)+1, SEARCH("+", CN29)-SEARCH("!", CN29)-1)), Rankings!$A$2:$BK$129, 63, FALSE),0)</f>
        <v>0</v>
      </c>
      <c r="KH29">
        <f>IFERROR(VLOOKUP(_xlfn.NUMBERVALUE(MID(CO29, SEARCH("!", CO29)+1, SEARCH("+", CO29)-SEARCH("!", CO29)-1)), Rankings!$A$2:$BK$129, 63, FALSE),0)</f>
        <v>0</v>
      </c>
      <c r="KJ29" s="28">
        <f t="shared" si="116"/>
        <v>205</v>
      </c>
      <c r="KK29" s="28">
        <f t="shared" si="117"/>
        <v>186</v>
      </c>
      <c r="KL29" s="28">
        <f t="shared" si="118"/>
        <v>72</v>
      </c>
      <c r="KM29" s="28">
        <f t="shared" si="119"/>
        <v>37</v>
      </c>
      <c r="KN29" s="28">
        <f t="shared" si="120"/>
        <v>0</v>
      </c>
      <c r="KO29" s="28">
        <f t="shared" si="121"/>
        <v>160</v>
      </c>
      <c r="KP29" s="28">
        <f t="shared" si="122"/>
        <v>340</v>
      </c>
      <c r="KQ29" s="28">
        <f t="shared" si="123"/>
        <v>160</v>
      </c>
      <c r="KS29" s="27" t="str">
        <f t="shared" si="124"/>
        <v>13</v>
      </c>
      <c r="KT29" s="27" t="str">
        <f t="shared" si="125"/>
        <v>16</v>
      </c>
      <c r="KU29" s="27" t="str">
        <f t="shared" si="126"/>
        <v>23</v>
      </c>
      <c r="KV29" s="27" t="str">
        <f t="shared" si="127"/>
        <v>17</v>
      </c>
      <c r="KW29" s="27">
        <f t="shared" si="128"/>
        <v>0</v>
      </c>
      <c r="KX29" s="27" t="str">
        <f t="shared" si="129"/>
        <v>24</v>
      </c>
      <c r="KY29" s="27" t="str">
        <f t="shared" si="130"/>
        <v>31</v>
      </c>
      <c r="KZ29" s="27">
        <f t="shared" si="131"/>
        <v>0</v>
      </c>
      <c r="LA29" s="27" t="str">
        <f t="shared" si="132"/>
        <v>9</v>
      </c>
      <c r="LB29" s="27" t="str">
        <f t="shared" si="133"/>
        <v>35</v>
      </c>
      <c r="LC29" s="27">
        <f t="shared" si="134"/>
        <v>0</v>
      </c>
      <c r="LD29" s="27" t="str">
        <f t="shared" si="135"/>
        <v>27</v>
      </c>
      <c r="LE29" s="27">
        <f t="shared" si="136"/>
        <v>0</v>
      </c>
      <c r="LF29" s="27">
        <f t="shared" si="137"/>
        <v>0</v>
      </c>
      <c r="LG29" s="27" t="str">
        <f t="shared" si="138"/>
        <v>16</v>
      </c>
      <c r="LH29" s="27" t="str">
        <f t="shared" si="139"/>
        <v>16</v>
      </c>
      <c r="LI29" s="27" t="str">
        <f t="shared" si="140"/>
        <v>6</v>
      </c>
      <c r="LJ29" s="27">
        <f t="shared" si="141"/>
        <v>0</v>
      </c>
      <c r="LK29" s="27" t="str">
        <f t="shared" si="142"/>
        <v>10</v>
      </c>
      <c r="LL29" s="27">
        <f t="shared" si="143"/>
        <v>0</v>
      </c>
      <c r="LM29" s="27">
        <f t="shared" si="144"/>
        <v>0</v>
      </c>
      <c r="LN29" s="27" t="str">
        <f t="shared" si="145"/>
        <v>28</v>
      </c>
      <c r="LO29" s="27" t="str">
        <f t="shared" si="146"/>
        <v>20</v>
      </c>
      <c r="LP29" s="27" t="str">
        <f t="shared" si="147"/>
        <v>12</v>
      </c>
      <c r="LQ29" s="27">
        <f t="shared" si="148"/>
        <v>0</v>
      </c>
      <c r="LR29" s="27">
        <f t="shared" si="149"/>
        <v>0</v>
      </c>
      <c r="LS29" s="27" t="str">
        <f t="shared" si="150"/>
        <v>13</v>
      </c>
      <c r="LT29" s="27" t="str">
        <f t="shared" si="151"/>
        <v>15</v>
      </c>
      <c r="LU29" s="27" t="str">
        <f t="shared" si="152"/>
        <v>26</v>
      </c>
      <c r="LV29" s="27" t="str">
        <f t="shared" si="153"/>
        <v>15</v>
      </c>
      <c r="LW29" s="27" t="str">
        <f t="shared" si="154"/>
        <v>14</v>
      </c>
      <c r="LX29" s="27" t="str">
        <f t="shared" si="155"/>
        <v>10</v>
      </c>
      <c r="LY29" s="27" t="str">
        <f t="shared" si="156"/>
        <v>13</v>
      </c>
      <c r="LZ29" s="27" t="str">
        <f t="shared" si="157"/>
        <v>14</v>
      </c>
      <c r="MA29" s="27" t="str">
        <f t="shared" si="158"/>
        <v>16</v>
      </c>
      <c r="MB29" s="27" t="str">
        <f t="shared" si="159"/>
        <v>24</v>
      </c>
      <c r="MC29" s="27">
        <f t="shared" si="160"/>
        <v>0</v>
      </c>
      <c r="MD29" s="27">
        <f t="shared" si="161"/>
        <v>0</v>
      </c>
      <c r="ME29" s="27" t="str">
        <f t="shared" si="162"/>
        <v>24</v>
      </c>
      <c r="MF29" s="27">
        <f t="shared" si="163"/>
        <v>0</v>
      </c>
      <c r="MG29" s="27">
        <f t="shared" si="164"/>
        <v>0</v>
      </c>
      <c r="MH29" s="27">
        <f t="shared" si="165"/>
        <v>0</v>
      </c>
      <c r="MI29" s="27">
        <f t="shared" si="166"/>
        <v>0</v>
      </c>
      <c r="MJ29" s="27">
        <f t="shared" si="167"/>
        <v>0</v>
      </c>
      <c r="MK29" s="27" t="str">
        <f t="shared" si="168"/>
        <v>13</v>
      </c>
      <c r="ML29" s="27">
        <f t="shared" si="169"/>
        <v>0</v>
      </c>
      <c r="MM29" s="27">
        <f t="shared" si="170"/>
        <v>0</v>
      </c>
      <c r="MN29" s="27">
        <f t="shared" si="171"/>
        <v>0</v>
      </c>
      <c r="MO29" s="27">
        <f t="shared" si="172"/>
        <v>0</v>
      </c>
      <c r="MP29" s="27">
        <f t="shared" si="173"/>
        <v>0</v>
      </c>
      <c r="MQ29" s="27">
        <f t="shared" si="174"/>
        <v>0</v>
      </c>
      <c r="MR29" s="27">
        <f t="shared" si="175"/>
        <v>0</v>
      </c>
      <c r="MS29" s="27">
        <f t="shared" si="176"/>
        <v>0</v>
      </c>
      <c r="MT29" s="27">
        <f t="shared" si="177"/>
        <v>0</v>
      </c>
      <c r="MU29" s="27">
        <f t="shared" si="178"/>
        <v>0</v>
      </c>
      <c r="MV29" s="27">
        <f t="shared" si="179"/>
        <v>0</v>
      </c>
      <c r="MW29" s="27">
        <f t="shared" si="180"/>
        <v>0</v>
      </c>
      <c r="MX29" s="27">
        <f t="shared" si="181"/>
        <v>0</v>
      </c>
      <c r="MY29" s="27">
        <f t="shared" si="182"/>
        <v>0</v>
      </c>
      <c r="MZ29" s="27">
        <f t="shared" si="183"/>
        <v>0</v>
      </c>
      <c r="NA29" s="27">
        <f t="shared" si="184"/>
        <v>0</v>
      </c>
      <c r="NB29" s="27">
        <f t="shared" si="185"/>
        <v>0</v>
      </c>
      <c r="NC29" s="27">
        <f t="shared" si="186"/>
        <v>0</v>
      </c>
      <c r="ND29" s="27">
        <f t="shared" si="187"/>
        <v>0</v>
      </c>
      <c r="NE29" s="27">
        <f t="shared" si="188"/>
        <v>0</v>
      </c>
      <c r="NF29" s="27">
        <f t="shared" si="189"/>
        <v>0</v>
      </c>
      <c r="NG29" s="27">
        <f t="shared" si="190"/>
        <v>0</v>
      </c>
      <c r="NH29" s="27">
        <f t="shared" si="191"/>
        <v>0</v>
      </c>
      <c r="NI29" s="27">
        <f t="shared" si="192"/>
        <v>0</v>
      </c>
      <c r="NJ29" s="27">
        <f t="shared" si="193"/>
        <v>0</v>
      </c>
      <c r="NK29" s="27">
        <f t="shared" si="194"/>
        <v>0</v>
      </c>
      <c r="NL29" s="27">
        <f t="shared" si="195"/>
        <v>0</v>
      </c>
      <c r="NM29" s="27">
        <f t="shared" si="196"/>
        <v>0</v>
      </c>
      <c r="NN29" s="27">
        <f t="shared" si="197"/>
        <v>0</v>
      </c>
      <c r="NO29" s="27">
        <f t="shared" si="198"/>
        <v>0</v>
      </c>
      <c r="NP29" s="27">
        <f t="shared" si="199"/>
        <v>0</v>
      </c>
      <c r="NQ29" s="27">
        <f t="shared" si="200"/>
        <v>0</v>
      </c>
      <c r="NR29" s="27">
        <f t="shared" si="201"/>
        <v>0</v>
      </c>
      <c r="NS29" s="27">
        <f t="shared" si="202"/>
        <v>0</v>
      </c>
      <c r="NT29" s="27">
        <f t="shared" si="203"/>
        <v>0</v>
      </c>
      <c r="NU29" s="27">
        <f t="shared" si="204"/>
        <v>0</v>
      </c>
      <c r="NV29" s="27">
        <f t="shared" si="205"/>
        <v>0</v>
      </c>
      <c r="NX29" s="28">
        <f t="shared" si="206"/>
        <v>174</v>
      </c>
      <c r="NY29" s="28">
        <f t="shared" si="207"/>
        <v>192</v>
      </c>
      <c r="NZ29" s="28">
        <f t="shared" si="208"/>
        <v>73</v>
      </c>
      <c r="OA29" s="28">
        <f t="shared" si="209"/>
        <v>27</v>
      </c>
      <c r="OB29" s="28">
        <f t="shared" si="210"/>
        <v>0</v>
      </c>
      <c r="OC29" s="28">
        <f t="shared" si="211"/>
        <v>140</v>
      </c>
      <c r="OD29" s="28">
        <f t="shared" si="212"/>
        <v>301.5</v>
      </c>
      <c r="OE29" s="28">
        <f t="shared" si="213"/>
        <v>140</v>
      </c>
      <c r="OG29" s="27" t="str">
        <f t="shared" si="214"/>
        <v>9</v>
      </c>
      <c r="OH29" s="27" t="str">
        <f t="shared" si="215"/>
        <v>14</v>
      </c>
      <c r="OI29" s="27" t="str">
        <f t="shared" si="216"/>
        <v>19</v>
      </c>
      <c r="OJ29" s="27" t="str">
        <f t="shared" si="217"/>
        <v>19</v>
      </c>
      <c r="OK29" s="27">
        <f t="shared" si="218"/>
        <v>0</v>
      </c>
      <c r="OL29" s="27" t="str">
        <f t="shared" si="219"/>
        <v>11</v>
      </c>
      <c r="OM29" s="27" t="str">
        <f t="shared" si="220"/>
        <v>14</v>
      </c>
      <c r="ON29" s="27">
        <f t="shared" si="221"/>
        <v>0</v>
      </c>
      <c r="OO29" s="27" t="str">
        <f t="shared" si="222"/>
        <v>7</v>
      </c>
      <c r="OP29" s="27" t="str">
        <f t="shared" si="223"/>
        <v>12</v>
      </c>
      <c r="OQ29" s="27">
        <f t="shared" si="224"/>
        <v>0</v>
      </c>
      <c r="OR29" s="27" t="str">
        <f t="shared" si="225"/>
        <v>13</v>
      </c>
      <c r="OS29" s="27">
        <f t="shared" si="226"/>
        <v>0</v>
      </c>
      <c r="OT29" s="27">
        <f t="shared" si="227"/>
        <v>0</v>
      </c>
      <c r="OU29" s="27" t="str">
        <f t="shared" si="228"/>
        <v>21</v>
      </c>
      <c r="OV29" s="27" t="str">
        <f t="shared" si="229"/>
        <v>13</v>
      </c>
      <c r="OW29" s="27" t="str">
        <f t="shared" si="230"/>
        <v>43</v>
      </c>
      <c r="OX29" s="27">
        <f t="shared" si="231"/>
        <v>0</v>
      </c>
      <c r="OY29" s="27" t="str">
        <f t="shared" si="232"/>
        <v>19</v>
      </c>
      <c r="OZ29" s="27">
        <f t="shared" si="233"/>
        <v>0</v>
      </c>
      <c r="PA29" s="27">
        <f t="shared" si="234"/>
        <v>0</v>
      </c>
      <c r="PB29" s="27" t="str">
        <f t="shared" si="235"/>
        <v>12</v>
      </c>
      <c r="PC29" s="27" t="str">
        <f t="shared" si="236"/>
        <v>16</v>
      </c>
      <c r="PD29" s="27" t="str">
        <f t="shared" si="237"/>
        <v>16</v>
      </c>
      <c r="PE29" s="27">
        <f t="shared" si="238"/>
        <v>0</v>
      </c>
      <c r="PF29" s="27">
        <f t="shared" si="239"/>
        <v>0</v>
      </c>
      <c r="PG29" s="27" t="str">
        <f t="shared" si="240"/>
        <v>10</v>
      </c>
      <c r="PH29" s="27" t="str">
        <f t="shared" si="241"/>
        <v>16</v>
      </c>
      <c r="PI29" s="27" t="str">
        <f t="shared" si="242"/>
        <v>16</v>
      </c>
      <c r="PJ29" s="27" t="str">
        <f t="shared" si="243"/>
        <v>13</v>
      </c>
      <c r="PK29" s="27" t="str">
        <f t="shared" si="244"/>
        <v>19</v>
      </c>
      <c r="PL29" s="27" t="str">
        <f t="shared" si="245"/>
        <v>22</v>
      </c>
      <c r="PM29" s="27" t="str">
        <f t="shared" si="246"/>
        <v>25</v>
      </c>
      <c r="PN29" s="27" t="str">
        <f t="shared" si="247"/>
        <v>25</v>
      </c>
      <c r="PO29" s="27" t="str">
        <f t="shared" si="248"/>
        <v>19</v>
      </c>
      <c r="PP29" s="27" t="str">
        <f t="shared" si="249"/>
        <v>16</v>
      </c>
      <c r="PQ29" s="27">
        <f t="shared" si="250"/>
        <v>0</v>
      </c>
      <c r="PR29" s="27">
        <f t="shared" si="251"/>
        <v>0</v>
      </c>
      <c r="PS29" s="27" t="str">
        <f t="shared" si="252"/>
        <v>9</v>
      </c>
      <c r="PT29" s="27">
        <f t="shared" si="253"/>
        <v>0</v>
      </c>
      <c r="PU29" s="27">
        <f t="shared" si="254"/>
        <v>0</v>
      </c>
      <c r="PV29" s="27">
        <f t="shared" si="255"/>
        <v>0</v>
      </c>
      <c r="PW29" s="27">
        <f t="shared" si="256"/>
        <v>0</v>
      </c>
      <c r="PX29" s="27">
        <f t="shared" si="257"/>
        <v>0</v>
      </c>
      <c r="PY29" s="27" t="str">
        <f t="shared" si="258"/>
        <v>18</v>
      </c>
      <c r="PZ29" s="27">
        <f t="shared" si="259"/>
        <v>0</v>
      </c>
      <c r="QA29" s="27">
        <f t="shared" si="260"/>
        <v>0</v>
      </c>
      <c r="QB29" s="27">
        <f t="shared" si="261"/>
        <v>0</v>
      </c>
      <c r="QC29" s="27">
        <f t="shared" si="262"/>
        <v>0</v>
      </c>
      <c r="QD29" s="27">
        <f t="shared" si="263"/>
        <v>0</v>
      </c>
      <c r="QE29" s="27">
        <f t="shared" si="264"/>
        <v>0</v>
      </c>
      <c r="QF29" s="27">
        <f t="shared" si="265"/>
        <v>0</v>
      </c>
      <c r="QG29" s="27">
        <f t="shared" si="266"/>
        <v>0</v>
      </c>
      <c r="QH29" s="27">
        <f t="shared" si="267"/>
        <v>0</v>
      </c>
      <c r="QI29" s="27">
        <f t="shared" si="268"/>
        <v>0</v>
      </c>
      <c r="QJ29" s="27">
        <f t="shared" si="269"/>
        <v>0</v>
      </c>
      <c r="QK29" s="27">
        <f t="shared" si="270"/>
        <v>0</v>
      </c>
      <c r="QL29" s="27">
        <f t="shared" si="271"/>
        <v>0</v>
      </c>
      <c r="QM29" s="27">
        <f t="shared" si="272"/>
        <v>0</v>
      </c>
      <c r="QN29" s="27">
        <f t="shared" si="273"/>
        <v>0</v>
      </c>
      <c r="QO29" s="27">
        <f t="shared" si="274"/>
        <v>0</v>
      </c>
      <c r="QP29" s="27">
        <f t="shared" si="275"/>
        <v>0</v>
      </c>
      <c r="QQ29" s="27">
        <f t="shared" si="276"/>
        <v>0</v>
      </c>
      <c r="QR29" s="27">
        <f t="shared" si="277"/>
        <v>0</v>
      </c>
      <c r="QS29" s="27">
        <f t="shared" si="278"/>
        <v>0</v>
      </c>
      <c r="QT29" s="27">
        <f t="shared" si="279"/>
        <v>0</v>
      </c>
      <c r="QU29" s="27">
        <f t="shared" si="280"/>
        <v>0</v>
      </c>
      <c r="QV29" s="27">
        <f t="shared" si="281"/>
        <v>0</v>
      </c>
      <c r="QW29" s="27">
        <f t="shared" si="282"/>
        <v>0</v>
      </c>
      <c r="QX29" s="27">
        <f t="shared" si="283"/>
        <v>0</v>
      </c>
      <c r="QY29" s="27">
        <f t="shared" si="284"/>
        <v>0</v>
      </c>
      <c r="QZ29" s="27">
        <f t="shared" si="285"/>
        <v>0</v>
      </c>
      <c r="RA29" s="27">
        <f t="shared" si="286"/>
        <v>0</v>
      </c>
      <c r="RB29" s="27">
        <f t="shared" si="287"/>
        <v>0</v>
      </c>
      <c r="RC29" s="27">
        <f t="shared" si="288"/>
        <v>0</v>
      </c>
      <c r="RD29" s="27">
        <f t="shared" si="289"/>
        <v>0</v>
      </c>
      <c r="RE29" s="27">
        <f t="shared" si="290"/>
        <v>0</v>
      </c>
      <c r="RF29" s="27">
        <f t="shared" si="291"/>
        <v>0</v>
      </c>
      <c r="RG29" s="27">
        <f t="shared" si="292"/>
        <v>0</v>
      </c>
      <c r="RH29" s="27">
        <f t="shared" si="293"/>
        <v>0</v>
      </c>
      <c r="RI29" s="27">
        <f t="shared" si="294"/>
        <v>0</v>
      </c>
      <c r="RJ29" s="27">
        <f t="shared" si="295"/>
        <v>0</v>
      </c>
      <c r="RL29" s="28">
        <f t="shared" si="296"/>
        <v>80</v>
      </c>
      <c r="RM29" s="28">
        <f t="shared" si="297"/>
        <v>71</v>
      </c>
      <c r="RN29" s="28">
        <f t="shared" si="298"/>
        <v>35</v>
      </c>
      <c r="RO29" s="28">
        <f t="shared" si="299"/>
        <v>18</v>
      </c>
      <c r="RP29" s="28">
        <f t="shared" si="300"/>
        <v>0</v>
      </c>
      <c r="RQ29" s="28">
        <f t="shared" si="301"/>
        <v>139.16666666666669</v>
      </c>
      <c r="RT29" s="27" t="str">
        <f t="shared" si="302"/>
        <v>4</v>
      </c>
      <c r="RU29" s="27" t="str">
        <f t="shared" si="303"/>
        <v>8</v>
      </c>
      <c r="RV29" s="27" t="str">
        <f t="shared" si="304"/>
        <v>7</v>
      </c>
      <c r="RW29" s="27" t="str">
        <f t="shared" si="305"/>
        <v>9</v>
      </c>
      <c r="RX29" s="27" t="str">
        <f t="shared" si="306"/>
        <v>0</v>
      </c>
      <c r="RY29" s="27" t="str">
        <f t="shared" si="307"/>
        <v>9</v>
      </c>
      <c r="RZ29" s="27" t="str">
        <f t="shared" si="308"/>
        <v>9</v>
      </c>
      <c r="SA29" s="27" t="str">
        <f t="shared" si="309"/>
        <v>0</v>
      </c>
      <c r="SB29" s="27" t="str">
        <f t="shared" si="310"/>
        <v>5</v>
      </c>
      <c r="SC29" s="27" t="str">
        <f t="shared" si="311"/>
        <v>11</v>
      </c>
      <c r="SD29" s="27" t="str">
        <f t="shared" si="312"/>
        <v>0</v>
      </c>
      <c r="SE29" s="27" t="str">
        <f t="shared" si="313"/>
        <v>7</v>
      </c>
      <c r="SF29" s="27" t="str">
        <f t="shared" si="314"/>
        <v>0</v>
      </c>
      <c r="SG29" s="27" t="str">
        <f t="shared" si="315"/>
        <v>0</v>
      </c>
      <c r="SH29" s="27" t="str">
        <f t="shared" si="316"/>
        <v>5</v>
      </c>
      <c r="SI29" s="27" t="str">
        <f t="shared" si="317"/>
        <v>9</v>
      </c>
      <c r="SJ29" s="27" t="str">
        <f t="shared" si="318"/>
        <v>4</v>
      </c>
      <c r="SK29" s="27" t="str">
        <f t="shared" si="319"/>
        <v>0</v>
      </c>
      <c r="SL29" s="27" t="str">
        <f t="shared" si="320"/>
        <v>2</v>
      </c>
      <c r="SM29" s="27" t="str">
        <f t="shared" si="321"/>
        <v>0</v>
      </c>
      <c r="SN29" s="27" t="str">
        <f t="shared" si="322"/>
        <v>0</v>
      </c>
      <c r="SO29" s="27" t="str">
        <f t="shared" si="323"/>
        <v>8</v>
      </c>
      <c r="SP29" s="27" t="str">
        <f t="shared" si="324"/>
        <v>6</v>
      </c>
      <c r="SQ29" s="27" t="str">
        <f t="shared" si="325"/>
        <v>6</v>
      </c>
      <c r="SR29" s="27" t="str">
        <f t="shared" si="326"/>
        <v>0</v>
      </c>
      <c r="SS29" s="27" t="str">
        <f t="shared" si="327"/>
        <v>0</v>
      </c>
      <c r="ST29" s="27" t="str">
        <f t="shared" si="328"/>
        <v>4</v>
      </c>
      <c r="SU29" s="27" t="str">
        <f t="shared" si="329"/>
        <v>5</v>
      </c>
      <c r="SV29" s="27" t="str">
        <f t="shared" si="330"/>
        <v>14</v>
      </c>
      <c r="SW29" s="27" t="str">
        <f t="shared" si="331"/>
        <v>6</v>
      </c>
      <c r="SX29" s="27" t="str">
        <f t="shared" si="332"/>
        <v>6</v>
      </c>
      <c r="SY29" s="27" t="str">
        <f t="shared" si="333"/>
        <v>4</v>
      </c>
      <c r="SZ29" s="27" t="str">
        <f t="shared" si="334"/>
        <v>7</v>
      </c>
      <c r="TA29" s="27" t="str">
        <f t="shared" si="335"/>
        <v>8</v>
      </c>
      <c r="TB29" s="27" t="str">
        <f t="shared" si="336"/>
        <v>11</v>
      </c>
      <c r="TC29" s="27" t="str">
        <f t="shared" si="337"/>
        <v>12</v>
      </c>
      <c r="TD29" s="27" t="str">
        <f t="shared" si="338"/>
        <v>0</v>
      </c>
      <c r="TE29" s="27" t="str">
        <f t="shared" si="339"/>
        <v>0</v>
      </c>
      <c r="TF29" s="27" t="str">
        <f t="shared" si="340"/>
        <v>11</v>
      </c>
      <c r="TG29" s="27" t="str">
        <f t="shared" si="341"/>
        <v>0</v>
      </c>
      <c r="TH29" s="27" t="str">
        <f t="shared" si="342"/>
        <v>0</v>
      </c>
      <c r="TI29" s="27" t="str">
        <f t="shared" si="343"/>
        <v>0</v>
      </c>
      <c r="TJ29" s="27" t="str">
        <f t="shared" si="344"/>
        <v>0</v>
      </c>
      <c r="TK29" s="27" t="str">
        <f t="shared" si="345"/>
        <v>0</v>
      </c>
      <c r="TL29" s="27" t="str">
        <f t="shared" si="346"/>
        <v>7</v>
      </c>
      <c r="TM29" s="27" t="str">
        <f t="shared" si="347"/>
        <v>0</v>
      </c>
      <c r="TN29" s="27" t="str">
        <f t="shared" si="348"/>
        <v>0</v>
      </c>
      <c r="TO29" s="27" t="str">
        <f t="shared" si="349"/>
        <v>0</v>
      </c>
      <c r="TP29" s="27" t="str">
        <f t="shared" si="350"/>
        <v>0</v>
      </c>
      <c r="TQ29" s="27" t="str">
        <f t="shared" si="351"/>
        <v>0</v>
      </c>
      <c r="TR29" s="27" t="str">
        <f t="shared" si="352"/>
        <v>0</v>
      </c>
      <c r="TS29" s="27" t="str">
        <f t="shared" si="353"/>
        <v>0</v>
      </c>
      <c r="TT29" s="27" t="str">
        <f t="shared" si="354"/>
        <v>0</v>
      </c>
      <c r="TU29" s="27" t="str">
        <f t="shared" si="355"/>
        <v>0</v>
      </c>
      <c r="TV29" s="27" t="str">
        <f t="shared" si="356"/>
        <v>0</v>
      </c>
      <c r="TW29" s="27" t="str">
        <f t="shared" si="357"/>
        <v>0</v>
      </c>
      <c r="TX29" s="27" t="str">
        <f t="shared" si="358"/>
        <v>0</v>
      </c>
      <c r="TY29" s="27" t="str">
        <f t="shared" si="359"/>
        <v>0</v>
      </c>
      <c r="TZ29" s="27" t="str">
        <f t="shared" si="360"/>
        <v>0</v>
      </c>
      <c r="UA29" s="27" t="str">
        <f t="shared" si="361"/>
        <v>0</v>
      </c>
      <c r="UB29" s="27" t="str">
        <f t="shared" si="362"/>
        <v>0</v>
      </c>
      <c r="UC29" s="27" t="str">
        <f t="shared" si="363"/>
        <v>0</v>
      </c>
      <c r="UD29" s="27" t="str">
        <f t="shared" si="364"/>
        <v>0</v>
      </c>
      <c r="UE29" s="27" t="str">
        <f t="shared" si="365"/>
        <v>0</v>
      </c>
      <c r="UF29" s="27" t="str">
        <f t="shared" si="366"/>
        <v>0</v>
      </c>
      <c r="UG29" s="27" t="str">
        <f t="shared" si="367"/>
        <v>0</v>
      </c>
      <c r="UH29" s="27" t="str">
        <f t="shared" si="368"/>
        <v>0</v>
      </c>
      <c r="UI29" s="27" t="str">
        <f t="shared" si="369"/>
        <v>0</v>
      </c>
      <c r="UJ29" s="27" t="str">
        <f t="shared" si="370"/>
        <v>0</v>
      </c>
      <c r="UK29" s="27" t="str">
        <f t="shared" si="371"/>
        <v>0</v>
      </c>
      <c r="UL29" s="27" t="str">
        <f t="shared" si="372"/>
        <v>0</v>
      </c>
      <c r="UM29" s="27" t="str">
        <f t="shared" si="373"/>
        <v>0</v>
      </c>
      <c r="UN29" s="27" t="str">
        <f t="shared" si="374"/>
        <v>0</v>
      </c>
      <c r="UO29" s="27" t="str">
        <f t="shared" si="375"/>
        <v>0</v>
      </c>
      <c r="UP29" s="27" t="str">
        <f t="shared" si="376"/>
        <v>0</v>
      </c>
      <c r="UQ29" s="27" t="str">
        <f t="shared" si="377"/>
        <v>0</v>
      </c>
      <c r="UR29" s="27" t="str">
        <f t="shared" si="378"/>
        <v>0</v>
      </c>
      <c r="US29" s="27" t="str">
        <f t="shared" si="379"/>
        <v>0</v>
      </c>
      <c r="UT29" s="27" t="str">
        <f t="shared" si="380"/>
        <v>0</v>
      </c>
      <c r="UU29" s="27" t="str">
        <f t="shared" si="381"/>
        <v>0</v>
      </c>
      <c r="UV29" s="27" t="str">
        <f t="shared" si="382"/>
        <v>0</v>
      </c>
      <c r="UW29" s="27" t="str">
        <f t="shared" si="383"/>
        <v>0</v>
      </c>
      <c r="UY29" s="28">
        <f t="shared" si="384"/>
        <v>35.20000000000001</v>
      </c>
      <c r="UZ29" s="28">
        <f t="shared" si="385"/>
        <v>29.940000000000005</v>
      </c>
      <c r="VA29" s="28">
        <f t="shared" si="386"/>
        <v>4.1400000000000006</v>
      </c>
      <c r="VB29" s="28">
        <f t="shared" si="387"/>
        <v>2.67</v>
      </c>
      <c r="VC29" s="28">
        <f t="shared" si="388"/>
        <v>0</v>
      </c>
      <c r="VD29" s="28">
        <f t="shared" si="389"/>
        <v>49.920000000000016</v>
      </c>
      <c r="VG29" s="27" t="str">
        <f t="shared" si="390"/>
        <v>7.11</v>
      </c>
      <c r="VH29" s="27" t="str">
        <f t="shared" si="391"/>
        <v>0.37</v>
      </c>
      <c r="VI29" s="27" t="str">
        <f t="shared" si="392"/>
        <v>5.64</v>
      </c>
      <c r="VJ29" s="27" t="str">
        <f t="shared" si="393"/>
        <v>-0.72</v>
      </c>
      <c r="VK29" s="27">
        <f t="shared" si="394"/>
        <v>0</v>
      </c>
      <c r="VL29" s="27" t="str">
        <f t="shared" si="395"/>
        <v>8.29</v>
      </c>
      <c r="VM29" s="27" t="str">
        <f t="shared" si="396"/>
        <v>11.3</v>
      </c>
      <c r="VN29" s="27">
        <f t="shared" si="397"/>
        <v>0</v>
      </c>
      <c r="VO29" s="27" t="str">
        <f t="shared" si="398"/>
        <v>0.34</v>
      </c>
      <c r="VP29" s="27" t="str">
        <f t="shared" si="399"/>
        <v>11.06</v>
      </c>
      <c r="VQ29" s="27">
        <f t="shared" si="400"/>
        <v>0</v>
      </c>
      <c r="VR29" s="27" t="str">
        <f t="shared" si="401"/>
        <v>11.46</v>
      </c>
      <c r="VS29" s="27">
        <f t="shared" si="402"/>
        <v>0</v>
      </c>
      <c r="VT29" s="27">
        <f t="shared" si="403"/>
        <v>0</v>
      </c>
      <c r="VU29" s="27" t="str">
        <f t="shared" si="404"/>
        <v>5.08</v>
      </c>
      <c r="VV29" s="27" t="str">
        <f t="shared" si="405"/>
        <v>-1.24</v>
      </c>
      <c r="VW29" s="27" t="str">
        <f t="shared" si="406"/>
        <v>-4.91</v>
      </c>
      <c r="VX29" s="27">
        <f t="shared" si="407"/>
        <v>0</v>
      </c>
      <c r="VY29" s="27" t="str">
        <f t="shared" si="408"/>
        <v>9.57</v>
      </c>
      <c r="VZ29" s="27">
        <f t="shared" si="409"/>
        <v>0</v>
      </c>
      <c r="WA29" s="27">
        <f t="shared" si="410"/>
        <v>0</v>
      </c>
      <c r="WB29" s="27" t="str">
        <f t="shared" si="411"/>
        <v>12.58</v>
      </c>
      <c r="WC29" s="27" t="str">
        <f t="shared" si="412"/>
        <v>8.36</v>
      </c>
      <c r="WD29" s="27" t="str">
        <f t="shared" si="413"/>
        <v>-6.09</v>
      </c>
      <c r="WE29" s="27">
        <f t="shared" si="414"/>
        <v>0</v>
      </c>
      <c r="WF29" s="27">
        <f t="shared" si="415"/>
        <v>0</v>
      </c>
      <c r="WG29" s="27" t="str">
        <f t="shared" si="416"/>
        <v>6.73</v>
      </c>
      <c r="WH29" s="27" t="str">
        <f t="shared" si="417"/>
        <v>3.35</v>
      </c>
      <c r="WI29" s="27" t="str">
        <f t="shared" si="418"/>
        <v>2.3</v>
      </c>
      <c r="WJ29" s="27" t="str">
        <f t="shared" si="419"/>
        <v>3.7</v>
      </c>
      <c r="WK29" s="27" t="str">
        <f t="shared" si="420"/>
        <v>-3.15</v>
      </c>
      <c r="WL29" s="27" t="str">
        <f t="shared" si="421"/>
        <v>-0.19</v>
      </c>
      <c r="WM29" s="27" t="str">
        <f t="shared" si="422"/>
        <v>-5.96</v>
      </c>
      <c r="WN29" s="27" t="str">
        <f t="shared" si="423"/>
        <v>-7.9</v>
      </c>
      <c r="WO29" s="27" t="str">
        <f t="shared" si="424"/>
        <v>-6.33</v>
      </c>
      <c r="WP29" s="27" t="str">
        <f t="shared" si="425"/>
        <v>-1.47</v>
      </c>
      <c r="WQ29" s="27">
        <f t="shared" si="426"/>
        <v>0</v>
      </c>
      <c r="WR29" s="27">
        <f t="shared" si="427"/>
        <v>0</v>
      </c>
      <c r="WS29" s="27" t="str">
        <f t="shared" si="428"/>
        <v>0.92</v>
      </c>
      <c r="WT29" s="27">
        <f t="shared" si="429"/>
        <v>0</v>
      </c>
      <c r="WU29" s="27">
        <f t="shared" si="430"/>
        <v>0</v>
      </c>
      <c r="WV29" s="27">
        <f t="shared" si="431"/>
        <v>0</v>
      </c>
      <c r="WW29" s="27">
        <f t="shared" si="432"/>
        <v>0</v>
      </c>
      <c r="WX29" s="27">
        <f t="shared" si="433"/>
        <v>0</v>
      </c>
      <c r="WY29" s="27" t="str">
        <f t="shared" si="434"/>
        <v>1.75</v>
      </c>
      <c r="WZ29" s="27">
        <f t="shared" si="435"/>
        <v>0</v>
      </c>
      <c r="XA29" s="27">
        <f t="shared" si="436"/>
        <v>0</v>
      </c>
      <c r="XB29" s="27">
        <f t="shared" si="437"/>
        <v>0</v>
      </c>
      <c r="XC29" s="27">
        <f t="shared" si="438"/>
        <v>0</v>
      </c>
      <c r="XD29" s="27">
        <f t="shared" si="439"/>
        <v>0</v>
      </c>
      <c r="XE29" s="27">
        <f t="shared" si="440"/>
        <v>0</v>
      </c>
      <c r="XF29" s="27">
        <f t="shared" si="441"/>
        <v>0</v>
      </c>
      <c r="XG29" s="27">
        <f t="shared" si="442"/>
        <v>0</v>
      </c>
      <c r="XH29" s="27">
        <f t="shared" si="443"/>
        <v>0</v>
      </c>
      <c r="XI29" s="27">
        <f t="shared" si="444"/>
        <v>0</v>
      </c>
      <c r="XJ29" s="27">
        <f t="shared" si="445"/>
        <v>0</v>
      </c>
      <c r="XK29" s="27">
        <f t="shared" si="446"/>
        <v>0</v>
      </c>
      <c r="XL29" s="27">
        <f t="shared" si="447"/>
        <v>0</v>
      </c>
      <c r="XM29" s="27">
        <f t="shared" si="448"/>
        <v>0</v>
      </c>
      <c r="XN29" s="27">
        <f t="shared" si="449"/>
        <v>0</v>
      </c>
      <c r="XO29" s="27">
        <f t="shared" si="450"/>
        <v>0</v>
      </c>
      <c r="XP29" s="27">
        <f t="shared" si="451"/>
        <v>0</v>
      </c>
      <c r="XQ29" s="27">
        <f t="shared" si="452"/>
        <v>0</v>
      </c>
      <c r="XR29" s="27">
        <f t="shared" si="453"/>
        <v>0</v>
      </c>
      <c r="XS29" s="27">
        <f t="shared" si="454"/>
        <v>0</v>
      </c>
      <c r="XT29" s="27">
        <f t="shared" si="455"/>
        <v>0</v>
      </c>
      <c r="XU29" s="27">
        <f t="shared" si="456"/>
        <v>0</v>
      </c>
      <c r="XV29" s="27">
        <f t="shared" si="457"/>
        <v>0</v>
      </c>
      <c r="XW29" s="27">
        <f t="shared" si="458"/>
        <v>0</v>
      </c>
      <c r="XX29" s="27">
        <f t="shared" si="459"/>
        <v>0</v>
      </c>
      <c r="XY29" s="27">
        <f t="shared" si="460"/>
        <v>0</v>
      </c>
      <c r="XZ29" s="27">
        <f t="shared" si="461"/>
        <v>0</v>
      </c>
      <c r="YA29" s="27">
        <f t="shared" si="462"/>
        <v>0</v>
      </c>
      <c r="YB29" s="27">
        <f t="shared" si="463"/>
        <v>0</v>
      </c>
      <c r="YC29" s="27">
        <f t="shared" si="464"/>
        <v>0</v>
      </c>
      <c r="YD29" s="27">
        <f t="shared" si="465"/>
        <v>0</v>
      </c>
      <c r="YE29" s="27">
        <f t="shared" si="466"/>
        <v>0</v>
      </c>
      <c r="YF29" s="27">
        <f t="shared" si="467"/>
        <v>0</v>
      </c>
      <c r="YG29" s="27">
        <f t="shared" si="468"/>
        <v>0</v>
      </c>
      <c r="YH29" s="27">
        <f t="shared" si="469"/>
        <v>0</v>
      </c>
      <c r="YI29" s="27">
        <f t="shared" si="470"/>
        <v>0</v>
      </c>
      <c r="YJ29" s="27">
        <f t="shared" si="471"/>
        <v>0</v>
      </c>
      <c r="YL29" s="28">
        <f t="shared" si="472"/>
        <v>975</v>
      </c>
      <c r="YM29" s="28">
        <f t="shared" si="473"/>
        <v>785</v>
      </c>
      <c r="YN29" s="28">
        <f t="shared" si="474"/>
        <v>346</v>
      </c>
      <c r="YO29" s="28">
        <f t="shared" si="475"/>
        <v>169</v>
      </c>
      <c r="YP29" s="28">
        <f t="shared" si="476"/>
        <v>0</v>
      </c>
      <c r="YQ29" s="28">
        <f t="shared" si="477"/>
        <v>1578.6666666666667</v>
      </c>
      <c r="YT29" s="27" t="str">
        <f t="shared" si="478"/>
        <v>73</v>
      </c>
      <c r="YU29" s="27" t="str">
        <f t="shared" si="479"/>
        <v>93</v>
      </c>
      <c r="YV29" s="27" t="str">
        <f t="shared" si="480"/>
        <v>63</v>
      </c>
      <c r="YW29" s="27" t="str">
        <f t="shared" si="481"/>
        <v>96</v>
      </c>
      <c r="YX29" s="27">
        <f t="shared" si="482"/>
        <v>0</v>
      </c>
      <c r="YY29" s="27" t="str">
        <f t="shared" si="483"/>
        <v>70</v>
      </c>
      <c r="YZ29" s="27" t="str">
        <f t="shared" si="484"/>
        <v>61</v>
      </c>
      <c r="ZA29" s="27">
        <f t="shared" si="485"/>
        <v>0</v>
      </c>
      <c r="ZB29" s="27" t="str">
        <f t="shared" si="486"/>
        <v>95</v>
      </c>
      <c r="ZC29" s="27" t="str">
        <f t="shared" si="487"/>
        <v>57</v>
      </c>
      <c r="ZD29" s="27">
        <f t="shared" si="488"/>
        <v>0</v>
      </c>
      <c r="ZE29" s="27" t="str">
        <f t="shared" si="489"/>
        <v>52</v>
      </c>
      <c r="ZF29" s="27">
        <f t="shared" si="490"/>
        <v>0</v>
      </c>
      <c r="ZG29" s="27">
        <f t="shared" si="491"/>
        <v>0</v>
      </c>
      <c r="ZH29" s="27" t="str">
        <f t="shared" si="492"/>
        <v>98</v>
      </c>
      <c r="ZI29" s="27" t="str">
        <f t="shared" si="493"/>
        <v>92</v>
      </c>
      <c r="ZJ29" s="27" t="str">
        <f t="shared" si="494"/>
        <v>95</v>
      </c>
      <c r="ZK29" s="27">
        <f t="shared" si="495"/>
        <v>0</v>
      </c>
      <c r="ZL29" s="27" t="str">
        <f t="shared" si="496"/>
        <v>69</v>
      </c>
      <c r="ZM29" s="27">
        <f t="shared" si="497"/>
        <v>0</v>
      </c>
      <c r="ZN29" s="27">
        <f t="shared" si="498"/>
        <v>0</v>
      </c>
      <c r="ZO29" s="27" t="str">
        <f t="shared" si="499"/>
        <v>53</v>
      </c>
      <c r="ZP29" s="27" t="str">
        <f t="shared" si="500"/>
        <v>71</v>
      </c>
      <c r="ZQ29" s="27" t="str">
        <f t="shared" si="501"/>
        <v>97</v>
      </c>
      <c r="ZR29" s="27">
        <f t="shared" si="502"/>
        <v>0</v>
      </c>
      <c r="ZS29" s="27">
        <f t="shared" si="503"/>
        <v>0</v>
      </c>
      <c r="ZT29" s="27" t="str">
        <f t="shared" si="504"/>
        <v>74</v>
      </c>
      <c r="ZU29" s="27" t="str">
        <f t="shared" si="505"/>
        <v>87</v>
      </c>
      <c r="ZV29" s="27" t="str">
        <f t="shared" si="506"/>
        <v>89</v>
      </c>
      <c r="ZW29" s="27" t="str">
        <f t="shared" si="507"/>
        <v>77</v>
      </c>
      <c r="ZX29" s="27" t="str">
        <f t="shared" si="508"/>
        <v>93</v>
      </c>
      <c r="ZY29" s="27" t="str">
        <f t="shared" si="509"/>
        <v>94</v>
      </c>
      <c r="ZZ29" s="27" t="str">
        <f t="shared" si="510"/>
        <v>90</v>
      </c>
      <c r="AAA29" s="27" t="str">
        <f t="shared" si="511"/>
        <v>82</v>
      </c>
      <c r="AAB29" s="27" t="str">
        <f t="shared" si="512"/>
        <v>92</v>
      </c>
      <c r="AAC29" s="27" t="str">
        <f t="shared" si="513"/>
        <v>93</v>
      </c>
      <c r="AAD29" s="27">
        <f t="shared" si="514"/>
        <v>0</v>
      </c>
      <c r="AAE29" s="27">
        <f t="shared" si="515"/>
        <v>0</v>
      </c>
      <c r="AAF29" s="27" t="str">
        <f t="shared" si="516"/>
        <v>81</v>
      </c>
      <c r="AAG29" s="27">
        <f t="shared" si="517"/>
        <v>0</v>
      </c>
      <c r="AAH29" s="27">
        <f t="shared" si="518"/>
        <v>0</v>
      </c>
      <c r="AAI29" s="27">
        <f t="shared" si="519"/>
        <v>0</v>
      </c>
      <c r="AAJ29" s="27">
        <f t="shared" si="520"/>
        <v>0</v>
      </c>
      <c r="AAK29" s="27">
        <f t="shared" si="521"/>
        <v>0</v>
      </c>
      <c r="AAL29" s="27" t="str">
        <f t="shared" si="522"/>
        <v>88</v>
      </c>
      <c r="AAM29" s="27">
        <f t="shared" si="523"/>
        <v>0</v>
      </c>
      <c r="AAN29" s="27">
        <f t="shared" si="524"/>
        <v>0</v>
      </c>
      <c r="AAO29" s="27">
        <f t="shared" si="525"/>
        <v>0</v>
      </c>
      <c r="AAP29" s="27">
        <f t="shared" si="526"/>
        <v>0</v>
      </c>
      <c r="AAQ29" s="27">
        <f t="shared" si="527"/>
        <v>0</v>
      </c>
      <c r="AAR29" s="27">
        <f t="shared" si="528"/>
        <v>0</v>
      </c>
      <c r="AAS29" s="27">
        <f t="shared" si="529"/>
        <v>0</v>
      </c>
      <c r="AAT29" s="27">
        <f t="shared" si="530"/>
        <v>0</v>
      </c>
      <c r="AAU29" s="27">
        <f t="shared" si="531"/>
        <v>0</v>
      </c>
      <c r="AAV29" s="27">
        <f t="shared" si="532"/>
        <v>0</v>
      </c>
      <c r="AAW29" s="27">
        <f t="shared" si="533"/>
        <v>0</v>
      </c>
      <c r="AAX29" s="27">
        <f t="shared" si="534"/>
        <v>0</v>
      </c>
      <c r="AAY29" s="27">
        <f t="shared" si="535"/>
        <v>0</v>
      </c>
      <c r="AAZ29" s="27">
        <f t="shared" si="536"/>
        <v>0</v>
      </c>
      <c r="ABA29" s="27">
        <f t="shared" si="537"/>
        <v>0</v>
      </c>
      <c r="ABB29" s="27">
        <f t="shared" si="538"/>
        <v>0</v>
      </c>
      <c r="ABC29" s="27">
        <f t="shared" si="539"/>
        <v>0</v>
      </c>
      <c r="ABD29" s="27">
        <f t="shared" si="540"/>
        <v>0</v>
      </c>
      <c r="ABE29" s="27">
        <f t="shared" si="541"/>
        <v>0</v>
      </c>
      <c r="ABF29" s="27">
        <f t="shared" si="542"/>
        <v>0</v>
      </c>
      <c r="ABG29" s="27">
        <f t="shared" si="543"/>
        <v>0</v>
      </c>
      <c r="ABH29" s="27">
        <f t="shared" si="544"/>
        <v>0</v>
      </c>
      <c r="ABI29" s="27">
        <f t="shared" si="545"/>
        <v>0</v>
      </c>
      <c r="ABJ29" s="27">
        <f t="shared" si="546"/>
        <v>0</v>
      </c>
      <c r="ABK29" s="27">
        <f t="shared" si="547"/>
        <v>0</v>
      </c>
      <c r="ABL29" s="27">
        <f t="shared" si="548"/>
        <v>0</v>
      </c>
      <c r="ABM29" s="27">
        <f t="shared" si="549"/>
        <v>0</v>
      </c>
      <c r="ABN29" s="27">
        <f t="shared" si="550"/>
        <v>0</v>
      </c>
      <c r="ABO29" s="27">
        <f t="shared" si="551"/>
        <v>0</v>
      </c>
      <c r="ABP29" s="27">
        <f t="shared" si="552"/>
        <v>0</v>
      </c>
      <c r="ABQ29" s="27">
        <f t="shared" si="553"/>
        <v>0</v>
      </c>
      <c r="ABR29" s="27">
        <f t="shared" si="554"/>
        <v>0</v>
      </c>
      <c r="ABS29" s="27">
        <f t="shared" si="555"/>
        <v>0</v>
      </c>
      <c r="ABT29" s="27">
        <f t="shared" si="556"/>
        <v>0</v>
      </c>
      <c r="ABU29" s="27">
        <f t="shared" si="557"/>
        <v>0</v>
      </c>
      <c r="ABV29" s="27">
        <f t="shared" si="558"/>
        <v>0</v>
      </c>
      <c r="ABW29" s="27">
        <f t="shared" si="559"/>
        <v>0</v>
      </c>
      <c r="ABY29" s="28">
        <f t="shared" si="560"/>
        <v>601.1</v>
      </c>
      <c r="ABZ29" s="28">
        <f t="shared" si="561"/>
        <v>482.29999999999995</v>
      </c>
      <c r="ACA29" s="28">
        <f t="shared" si="562"/>
        <v>142.80000000000001</v>
      </c>
      <c r="ACB29" s="28">
        <f t="shared" si="563"/>
        <v>135.20000000000002</v>
      </c>
      <c r="ACC29" s="28">
        <f t="shared" si="564"/>
        <v>0</v>
      </c>
      <c r="ACD29" s="28">
        <f t="shared" si="565"/>
        <v>968.4666666666667</v>
      </c>
      <c r="ACG29" s="27" t="str">
        <f t="shared" si="566"/>
        <v>37.8</v>
      </c>
      <c r="ACH29" s="27" t="str">
        <f t="shared" si="567"/>
        <v>63.2</v>
      </c>
      <c r="ACI29" s="27" t="str">
        <f t="shared" si="568"/>
        <v>54.9</v>
      </c>
      <c r="ACJ29" s="27" t="str">
        <f t="shared" si="569"/>
        <v>48.7</v>
      </c>
      <c r="ACK29" s="27">
        <f t="shared" si="570"/>
        <v>0</v>
      </c>
      <c r="ACL29" s="27" t="str">
        <f t="shared" si="571"/>
        <v>102.5</v>
      </c>
      <c r="ACM29" s="27" t="str">
        <f t="shared" si="572"/>
        <v>104.3</v>
      </c>
      <c r="ACN29" s="27">
        <f t="shared" si="573"/>
        <v>0</v>
      </c>
      <c r="ACO29" s="27" t="str">
        <f t="shared" si="574"/>
        <v>41.3</v>
      </c>
      <c r="ACP29" s="27" t="str">
        <f t="shared" si="575"/>
        <v>101.8</v>
      </c>
      <c r="ACQ29" s="27">
        <f t="shared" si="576"/>
        <v>0</v>
      </c>
      <c r="ACR29" s="27" t="str">
        <f t="shared" si="577"/>
        <v>76.1</v>
      </c>
      <c r="ACS29" s="27">
        <f t="shared" si="578"/>
        <v>0</v>
      </c>
      <c r="ACT29" s="27">
        <f t="shared" si="579"/>
        <v>0</v>
      </c>
      <c r="ACU29" s="27" t="str">
        <f t="shared" si="580"/>
        <v>23.6</v>
      </c>
      <c r="ACV29" s="27" t="str">
        <f t="shared" si="581"/>
        <v>51</v>
      </c>
      <c r="ACW29" s="27" t="str">
        <f t="shared" si="582"/>
        <v>7.5</v>
      </c>
      <c r="ACX29" s="27">
        <f t="shared" si="583"/>
        <v>0</v>
      </c>
      <c r="ACY29" s="27" t="str">
        <f t="shared" si="584"/>
        <v>0</v>
      </c>
      <c r="ACZ29" s="27">
        <f t="shared" si="585"/>
        <v>0</v>
      </c>
      <c r="ADA29" s="27">
        <f t="shared" si="586"/>
        <v>0</v>
      </c>
      <c r="ADB29" s="27" t="str">
        <f t="shared" si="587"/>
        <v>75.2</v>
      </c>
      <c r="ADC29" s="27" t="str">
        <f t="shared" si="588"/>
        <v>30.2</v>
      </c>
      <c r="ADD29" s="27" t="str">
        <f t="shared" si="589"/>
        <v>27</v>
      </c>
      <c r="ADE29" s="27">
        <f t="shared" si="590"/>
        <v>0</v>
      </c>
      <c r="ADF29" s="27">
        <f t="shared" si="591"/>
        <v>0</v>
      </c>
      <c r="ADG29" s="27" t="str">
        <f t="shared" si="592"/>
        <v>34.9</v>
      </c>
      <c r="ADH29" s="27" t="str">
        <f t="shared" si="593"/>
        <v>40.4</v>
      </c>
      <c r="ADI29" s="27" t="str">
        <f t="shared" si="594"/>
        <v>75.1</v>
      </c>
      <c r="ADJ29" s="27" t="str">
        <f t="shared" si="595"/>
        <v>43.5</v>
      </c>
      <c r="ADK29" s="27" t="str">
        <f t="shared" si="596"/>
        <v>27.4</v>
      </c>
      <c r="ADL29" s="27" t="str">
        <f t="shared" si="597"/>
        <v>0</v>
      </c>
      <c r="ADM29" s="27" t="str">
        <f t="shared" si="598"/>
        <v>18.1</v>
      </c>
      <c r="ADN29" s="27" t="str">
        <f t="shared" si="599"/>
        <v>26</v>
      </c>
      <c r="ADO29" s="27" t="str">
        <f t="shared" si="600"/>
        <v>37.5</v>
      </c>
      <c r="ADP29" s="27" t="str">
        <f t="shared" si="601"/>
        <v>78.2</v>
      </c>
      <c r="ADQ29" s="27">
        <f t="shared" si="602"/>
        <v>0</v>
      </c>
      <c r="ADR29" s="27">
        <f t="shared" si="603"/>
        <v>0</v>
      </c>
      <c r="ADS29" s="27" t="str">
        <f t="shared" si="604"/>
        <v>113.4</v>
      </c>
      <c r="ADT29" s="27">
        <f t="shared" si="605"/>
        <v>0</v>
      </c>
      <c r="ADU29" s="27">
        <f t="shared" si="606"/>
        <v>0</v>
      </c>
      <c r="ADV29" s="27">
        <f t="shared" si="607"/>
        <v>0</v>
      </c>
      <c r="ADW29" s="27">
        <f t="shared" si="608"/>
        <v>0</v>
      </c>
      <c r="ADX29" s="27">
        <f t="shared" si="609"/>
        <v>0</v>
      </c>
      <c r="ADY29" s="27" t="str">
        <f t="shared" si="610"/>
        <v>21.8</v>
      </c>
      <c r="ADZ29" s="27">
        <f t="shared" si="611"/>
        <v>0</v>
      </c>
      <c r="AEA29" s="27">
        <f t="shared" si="612"/>
        <v>0</v>
      </c>
      <c r="AEB29" s="27">
        <f t="shared" si="613"/>
        <v>0</v>
      </c>
      <c r="AEC29" s="27">
        <f t="shared" si="614"/>
        <v>0</v>
      </c>
      <c r="AED29" s="27">
        <f t="shared" si="615"/>
        <v>0</v>
      </c>
      <c r="AEE29" s="27">
        <f t="shared" si="616"/>
        <v>0</v>
      </c>
      <c r="AEF29" s="27">
        <f t="shared" si="617"/>
        <v>0</v>
      </c>
      <c r="AEG29" s="27">
        <f t="shared" si="618"/>
        <v>0</v>
      </c>
      <c r="AEH29" s="27">
        <f t="shared" si="619"/>
        <v>0</v>
      </c>
      <c r="AEI29" s="27">
        <f t="shared" si="620"/>
        <v>0</v>
      </c>
      <c r="AEJ29" s="27">
        <f t="shared" si="621"/>
        <v>0</v>
      </c>
      <c r="AEK29" s="27">
        <f t="shared" si="622"/>
        <v>0</v>
      </c>
      <c r="AEL29" s="27">
        <f t="shared" si="623"/>
        <v>0</v>
      </c>
      <c r="AEM29" s="27">
        <f t="shared" si="624"/>
        <v>0</v>
      </c>
      <c r="AEN29" s="27">
        <f t="shared" si="625"/>
        <v>0</v>
      </c>
      <c r="AEO29" s="27">
        <f t="shared" si="626"/>
        <v>0</v>
      </c>
      <c r="AEP29" s="27">
        <f t="shared" si="627"/>
        <v>0</v>
      </c>
      <c r="AEQ29" s="27">
        <f t="shared" si="628"/>
        <v>0</v>
      </c>
      <c r="AER29" s="27">
        <f t="shared" si="629"/>
        <v>0</v>
      </c>
      <c r="AES29" s="27">
        <f t="shared" si="630"/>
        <v>0</v>
      </c>
      <c r="AET29" s="27">
        <f t="shared" si="631"/>
        <v>0</v>
      </c>
      <c r="AEU29" s="27">
        <f t="shared" si="632"/>
        <v>0</v>
      </c>
      <c r="AEV29" s="27">
        <f t="shared" si="633"/>
        <v>0</v>
      </c>
      <c r="AEW29" s="27">
        <f t="shared" si="634"/>
        <v>0</v>
      </c>
      <c r="AEX29" s="27">
        <f t="shared" si="635"/>
        <v>0</v>
      </c>
      <c r="AEY29" s="27">
        <f t="shared" si="636"/>
        <v>0</v>
      </c>
      <c r="AEZ29" s="27">
        <f t="shared" si="637"/>
        <v>0</v>
      </c>
      <c r="AFA29" s="27">
        <f t="shared" si="638"/>
        <v>0</v>
      </c>
      <c r="AFB29" s="27">
        <f t="shared" si="639"/>
        <v>0</v>
      </c>
      <c r="AFC29" s="27">
        <f t="shared" si="640"/>
        <v>0</v>
      </c>
      <c r="AFD29" s="27">
        <f t="shared" si="641"/>
        <v>0</v>
      </c>
      <c r="AFE29" s="27">
        <f t="shared" si="642"/>
        <v>0</v>
      </c>
      <c r="AFF29" s="27">
        <f t="shared" si="643"/>
        <v>0</v>
      </c>
      <c r="AFG29" s="27">
        <f t="shared" si="644"/>
        <v>0</v>
      </c>
      <c r="AFH29" s="27">
        <f t="shared" si="645"/>
        <v>0</v>
      </c>
      <c r="AFI29" s="27">
        <f t="shared" si="646"/>
        <v>0</v>
      </c>
      <c r="AFJ29" s="27">
        <f t="shared" si="647"/>
        <v>0</v>
      </c>
      <c r="AFL29" s="28">
        <f t="shared" si="892"/>
        <v>68.53125</v>
      </c>
      <c r="AFM29" s="28">
        <v>68.53125</v>
      </c>
      <c r="AFN29" s="27">
        <v>1</v>
      </c>
      <c r="AFO29" s="27">
        <f t="shared" si="648"/>
        <v>1</v>
      </c>
      <c r="AFP29" s="27">
        <f t="shared" si="649"/>
        <v>1</v>
      </c>
      <c r="AFQ29" s="27">
        <f t="shared" si="650"/>
        <v>1</v>
      </c>
      <c r="AFR29" s="27">
        <f t="shared" si="651"/>
        <v>1</v>
      </c>
      <c r="AFS29" s="27">
        <f t="shared" si="652"/>
        <v>0</v>
      </c>
      <c r="AFT29" s="27">
        <f t="shared" si="653"/>
        <v>1</v>
      </c>
      <c r="AFU29" s="27">
        <f t="shared" si="654"/>
        <v>1</v>
      </c>
      <c r="AFV29" s="27">
        <f t="shared" si="655"/>
        <v>0</v>
      </c>
      <c r="AFW29" s="27">
        <f t="shared" si="656"/>
        <v>3</v>
      </c>
      <c r="AFX29" s="27">
        <f t="shared" si="657"/>
        <v>7</v>
      </c>
      <c r="AFY29" s="27">
        <f t="shared" si="658"/>
        <v>0</v>
      </c>
      <c r="AFZ29" s="27">
        <f t="shared" si="659"/>
        <v>1</v>
      </c>
      <c r="AGA29" s="27">
        <f t="shared" si="660"/>
        <v>0</v>
      </c>
      <c r="AGB29" s="27">
        <f t="shared" si="661"/>
        <v>0</v>
      </c>
      <c r="AGC29" s="27">
        <f t="shared" si="662"/>
        <v>1</v>
      </c>
      <c r="AGD29" s="27">
        <f t="shared" si="663"/>
        <v>2</v>
      </c>
      <c r="AGE29" s="27">
        <f t="shared" si="664"/>
        <v>5</v>
      </c>
      <c r="AGF29" s="27">
        <f t="shared" si="665"/>
        <v>0</v>
      </c>
      <c r="AGG29" s="27">
        <f t="shared" si="666"/>
        <v>3</v>
      </c>
      <c r="AGH29" s="27">
        <f t="shared" si="667"/>
        <v>0</v>
      </c>
      <c r="AGI29" s="27">
        <f t="shared" si="668"/>
        <v>0</v>
      </c>
      <c r="AGJ29" s="27">
        <f t="shared" si="669"/>
        <v>1</v>
      </c>
      <c r="AGK29" s="27">
        <f t="shared" si="670"/>
        <v>1</v>
      </c>
      <c r="AGL29" s="27">
        <f t="shared" si="671"/>
        <v>5</v>
      </c>
      <c r="AGM29" s="27">
        <f t="shared" si="672"/>
        <v>0</v>
      </c>
      <c r="AGN29" s="27">
        <f t="shared" si="673"/>
        <v>0</v>
      </c>
      <c r="AGO29" s="27">
        <f t="shared" si="674"/>
        <v>1</v>
      </c>
      <c r="AGP29" s="27">
        <f t="shared" si="675"/>
        <v>1</v>
      </c>
      <c r="AGQ29" s="27">
        <f t="shared" si="676"/>
        <v>1</v>
      </c>
      <c r="AGR29" s="27">
        <f t="shared" si="677"/>
        <v>1</v>
      </c>
      <c r="AGS29" s="27">
        <f t="shared" si="678"/>
        <v>1</v>
      </c>
      <c r="AGT29" s="27">
        <f t="shared" si="679"/>
        <v>1</v>
      </c>
      <c r="AGU29" s="27">
        <f t="shared" si="680"/>
        <v>1</v>
      </c>
      <c r="AGV29" s="27">
        <f t="shared" si="681"/>
        <v>4</v>
      </c>
      <c r="AGW29" s="27">
        <f t="shared" si="682"/>
        <v>8</v>
      </c>
      <c r="AGX29" s="27">
        <f t="shared" si="683"/>
        <v>1</v>
      </c>
      <c r="AGY29" s="27">
        <f t="shared" si="684"/>
        <v>0</v>
      </c>
      <c r="AGZ29" s="27">
        <f t="shared" si="685"/>
        <v>0</v>
      </c>
      <c r="AHA29" s="27">
        <f t="shared" si="686"/>
        <v>1</v>
      </c>
      <c r="AHB29" s="27">
        <f t="shared" si="687"/>
        <v>0</v>
      </c>
      <c r="AHC29" s="27">
        <f t="shared" si="688"/>
        <v>0</v>
      </c>
      <c r="AHD29" s="27">
        <f t="shared" si="689"/>
        <v>0</v>
      </c>
      <c r="AHE29" s="27">
        <f t="shared" si="690"/>
        <v>0</v>
      </c>
      <c r="AHF29" s="27">
        <f t="shared" si="691"/>
        <v>0</v>
      </c>
      <c r="AHG29" s="27">
        <f t="shared" si="692"/>
        <v>1</v>
      </c>
      <c r="AHH29" s="27">
        <f t="shared" si="693"/>
        <v>0</v>
      </c>
      <c r="AHI29" s="27">
        <f t="shared" si="694"/>
        <v>0</v>
      </c>
      <c r="AHJ29" s="27">
        <f t="shared" si="695"/>
        <v>0</v>
      </c>
      <c r="AHK29" s="27">
        <f t="shared" si="696"/>
        <v>0</v>
      </c>
      <c r="AHL29" s="27">
        <f t="shared" si="697"/>
        <v>0</v>
      </c>
      <c r="AHM29" s="27">
        <f t="shared" si="698"/>
        <v>0</v>
      </c>
      <c r="AHN29" s="27">
        <f t="shared" si="699"/>
        <v>0</v>
      </c>
      <c r="AHO29" s="27">
        <f t="shared" si="700"/>
        <v>0</v>
      </c>
      <c r="AHP29" s="27">
        <f t="shared" si="701"/>
        <v>0</v>
      </c>
      <c r="AHQ29" s="27">
        <f t="shared" si="702"/>
        <v>0</v>
      </c>
      <c r="AHR29" s="27">
        <f t="shared" si="703"/>
        <v>0</v>
      </c>
      <c r="AHS29" s="27">
        <f t="shared" si="704"/>
        <v>0</v>
      </c>
      <c r="AHT29" s="27">
        <f t="shared" si="705"/>
        <v>0</v>
      </c>
      <c r="AHU29" s="27">
        <f t="shared" si="706"/>
        <v>0</v>
      </c>
      <c r="AHV29" s="27">
        <f t="shared" si="707"/>
        <v>0</v>
      </c>
      <c r="AHW29" s="27">
        <f t="shared" si="708"/>
        <v>0</v>
      </c>
      <c r="AHX29" s="27">
        <f t="shared" si="709"/>
        <v>0</v>
      </c>
      <c r="AHY29" s="27">
        <f t="shared" si="710"/>
        <v>0</v>
      </c>
      <c r="AHZ29" s="27">
        <f t="shared" si="711"/>
        <v>0</v>
      </c>
      <c r="AIA29" s="27">
        <f t="shared" si="712"/>
        <v>0</v>
      </c>
      <c r="AIB29" s="27">
        <f t="shared" si="713"/>
        <v>0</v>
      </c>
      <c r="AIC29" s="27">
        <f t="shared" si="714"/>
        <v>0</v>
      </c>
      <c r="AID29" s="27">
        <f t="shared" si="715"/>
        <v>0</v>
      </c>
      <c r="AIE29" s="27">
        <f t="shared" si="716"/>
        <v>0</v>
      </c>
      <c r="AIF29" s="27">
        <f t="shared" si="717"/>
        <v>0</v>
      </c>
      <c r="AIG29" s="27">
        <f t="shared" si="718"/>
        <v>0</v>
      </c>
      <c r="AIH29" s="27">
        <f t="shared" si="719"/>
        <v>0</v>
      </c>
      <c r="AII29" s="27">
        <f t="shared" si="720"/>
        <v>0</v>
      </c>
      <c r="AIJ29" s="27">
        <f t="shared" si="721"/>
        <v>0</v>
      </c>
      <c r="AIK29" s="27">
        <f t="shared" si="722"/>
        <v>0</v>
      </c>
      <c r="AIL29" s="27">
        <f t="shared" si="723"/>
        <v>0</v>
      </c>
      <c r="AIM29" s="27">
        <f t="shared" si="724"/>
        <v>0</v>
      </c>
      <c r="AIN29" s="27">
        <f t="shared" si="725"/>
        <v>0</v>
      </c>
      <c r="AIO29" s="27">
        <f t="shared" si="726"/>
        <v>0</v>
      </c>
      <c r="AIP29" s="27">
        <f t="shared" si="727"/>
        <v>0</v>
      </c>
      <c r="AIQ29" s="27">
        <f t="shared" si="728"/>
        <v>0</v>
      </c>
      <c r="AIR29" s="27">
        <f t="shared" si="729"/>
        <v>0</v>
      </c>
      <c r="AIT29" s="27">
        <v>1</v>
      </c>
      <c r="AIU29" s="27">
        <v>1</v>
      </c>
      <c r="AIV29" s="27">
        <v>1</v>
      </c>
      <c r="AIW29" s="27">
        <f t="shared" si="730"/>
        <v>1</v>
      </c>
      <c r="AIX29" s="27">
        <f t="shared" si="731"/>
        <v>0</v>
      </c>
      <c r="AIY29" s="27">
        <f t="shared" si="732"/>
        <v>0.5</v>
      </c>
      <c r="AIZ29" s="27">
        <f t="shared" si="733"/>
        <v>1</v>
      </c>
      <c r="AJA29" s="27">
        <f t="shared" si="734"/>
        <v>0</v>
      </c>
      <c r="AJB29" s="27">
        <f t="shared" si="735"/>
        <v>1</v>
      </c>
      <c r="AJC29" s="27">
        <f t="shared" si="736"/>
        <v>8</v>
      </c>
      <c r="AJD29" s="27">
        <f t="shared" si="737"/>
        <v>0</v>
      </c>
      <c r="AJE29" s="27">
        <f t="shared" si="738"/>
        <v>4</v>
      </c>
      <c r="AJF29" s="27">
        <f t="shared" si="739"/>
        <v>0</v>
      </c>
      <c r="AJG29" s="27">
        <f t="shared" si="740"/>
        <v>0</v>
      </c>
      <c r="AJH29" s="27">
        <f t="shared" si="741"/>
        <v>0.25</v>
      </c>
      <c r="AJI29" s="27">
        <f t="shared" si="742"/>
        <v>2</v>
      </c>
      <c r="AJJ29" s="27">
        <f t="shared" si="743"/>
        <v>8</v>
      </c>
      <c r="AJK29" s="27">
        <f t="shared" si="744"/>
        <v>0</v>
      </c>
      <c r="AJL29" s="27">
        <f t="shared" si="745"/>
        <v>4</v>
      </c>
      <c r="AJM29" s="27">
        <f t="shared" si="746"/>
        <v>0</v>
      </c>
      <c r="AJN29" s="27">
        <f t="shared" si="747"/>
        <v>0</v>
      </c>
      <c r="AJO29" s="27">
        <f t="shared" si="748"/>
        <v>0.5</v>
      </c>
      <c r="AJP29" s="27">
        <f t="shared" si="749"/>
        <v>1</v>
      </c>
      <c r="AJQ29" s="27">
        <f t="shared" si="750"/>
        <v>8</v>
      </c>
      <c r="AJR29" s="27">
        <f t="shared" si="751"/>
        <v>0</v>
      </c>
      <c r="AJS29" s="27">
        <f t="shared" si="752"/>
        <v>0</v>
      </c>
      <c r="AJT29" s="27">
        <f t="shared" si="753"/>
        <v>2</v>
      </c>
      <c r="AJU29" s="27">
        <f t="shared" si="754"/>
        <v>1</v>
      </c>
      <c r="AJV29" s="27">
        <f t="shared" si="755"/>
        <v>1</v>
      </c>
      <c r="AJW29" s="27">
        <f t="shared" si="756"/>
        <v>1</v>
      </c>
      <c r="AJX29" s="27">
        <f t="shared" si="757"/>
        <v>1</v>
      </c>
      <c r="AJY29" s="27">
        <f t="shared" si="758"/>
        <v>1</v>
      </c>
      <c r="AJZ29" s="27">
        <f t="shared" si="759"/>
        <v>1</v>
      </c>
      <c r="AKA29" s="27">
        <f t="shared" si="760"/>
        <v>8</v>
      </c>
      <c r="AKB29" s="27">
        <f t="shared" si="761"/>
        <v>2</v>
      </c>
      <c r="AKC29" s="27">
        <f t="shared" si="762"/>
        <v>8</v>
      </c>
      <c r="AKD29" s="27">
        <f t="shared" si="763"/>
        <v>0</v>
      </c>
      <c r="AKE29" s="27">
        <f t="shared" si="764"/>
        <v>0</v>
      </c>
      <c r="AKF29" s="27">
        <f t="shared" si="765"/>
        <v>0.25</v>
      </c>
      <c r="AKG29" s="27">
        <f t="shared" si="766"/>
        <v>0</v>
      </c>
      <c r="AKH29" s="27">
        <f t="shared" si="767"/>
        <v>0</v>
      </c>
      <c r="AKI29" s="27">
        <f t="shared" si="768"/>
        <v>0</v>
      </c>
      <c r="AKJ29" s="27">
        <f t="shared" si="769"/>
        <v>0</v>
      </c>
      <c r="AKK29" s="27">
        <f t="shared" si="770"/>
        <v>0</v>
      </c>
      <c r="AKL29" s="27">
        <f t="shared" si="771"/>
        <v>3.125E-2</v>
      </c>
      <c r="AKM29" s="27">
        <f t="shared" si="772"/>
        <v>0</v>
      </c>
      <c r="AKN29" s="27">
        <f t="shared" si="773"/>
        <v>0</v>
      </c>
      <c r="AKO29" s="27">
        <f t="shared" si="774"/>
        <v>0</v>
      </c>
      <c r="AKP29" s="27">
        <f t="shared" si="775"/>
        <v>0</v>
      </c>
      <c r="AKQ29" s="27">
        <f t="shared" si="776"/>
        <v>0</v>
      </c>
      <c r="AKR29" s="27">
        <f t="shared" si="777"/>
        <v>0</v>
      </c>
      <c r="AKS29" s="27">
        <f t="shared" si="778"/>
        <v>0</v>
      </c>
      <c r="AKT29" s="27">
        <f t="shared" si="779"/>
        <v>0</v>
      </c>
      <c r="AKU29" s="27">
        <f t="shared" si="780"/>
        <v>0</v>
      </c>
      <c r="AKV29" s="27">
        <f t="shared" si="781"/>
        <v>0</v>
      </c>
      <c r="AKW29" s="27">
        <f t="shared" si="782"/>
        <v>0</v>
      </c>
      <c r="AKX29" s="27">
        <f t="shared" si="783"/>
        <v>0</v>
      </c>
      <c r="AKY29" s="27">
        <f t="shared" si="784"/>
        <v>0</v>
      </c>
      <c r="AKZ29" s="27">
        <f t="shared" si="785"/>
        <v>0</v>
      </c>
      <c r="ALA29" s="27">
        <f t="shared" si="786"/>
        <v>0</v>
      </c>
      <c r="ALB29" s="27">
        <f t="shared" si="787"/>
        <v>0</v>
      </c>
      <c r="ALC29" s="27">
        <f t="shared" si="788"/>
        <v>0</v>
      </c>
      <c r="ALD29" s="27">
        <f t="shared" si="789"/>
        <v>0</v>
      </c>
      <c r="ALE29" s="27">
        <f t="shared" si="790"/>
        <v>0</v>
      </c>
      <c r="ALF29" s="27">
        <f t="shared" si="791"/>
        <v>0</v>
      </c>
      <c r="ALG29" s="27">
        <f t="shared" si="792"/>
        <v>0</v>
      </c>
      <c r="ALH29" s="27">
        <f t="shared" si="793"/>
        <v>0</v>
      </c>
      <c r="ALI29" s="27">
        <f t="shared" si="794"/>
        <v>0</v>
      </c>
      <c r="ALJ29" s="27">
        <f t="shared" si="795"/>
        <v>0</v>
      </c>
      <c r="ALK29" s="27">
        <f t="shared" si="796"/>
        <v>0</v>
      </c>
      <c r="ALL29" s="27">
        <f t="shared" si="797"/>
        <v>0</v>
      </c>
      <c r="ALM29" s="27">
        <f t="shared" si="798"/>
        <v>0</v>
      </c>
      <c r="ALN29" s="27">
        <f t="shared" si="799"/>
        <v>0</v>
      </c>
      <c r="ALO29" s="27">
        <f t="shared" si="800"/>
        <v>0</v>
      </c>
      <c r="ALP29" s="27">
        <f t="shared" si="801"/>
        <v>0</v>
      </c>
      <c r="ALQ29" s="27">
        <f t="shared" si="802"/>
        <v>0</v>
      </c>
      <c r="ALR29" s="27">
        <f t="shared" si="803"/>
        <v>0</v>
      </c>
      <c r="ALS29" s="27">
        <f t="shared" si="804"/>
        <v>0</v>
      </c>
      <c r="ALT29" s="27">
        <f t="shared" si="805"/>
        <v>0</v>
      </c>
      <c r="ALU29" s="27">
        <f t="shared" si="806"/>
        <v>0</v>
      </c>
      <c r="ALV29" s="27">
        <f t="shared" si="807"/>
        <v>0</v>
      </c>
      <c r="ALW29" s="27">
        <f t="shared" si="808"/>
        <v>0</v>
      </c>
      <c r="ALY29" s="27" t="s">
        <v>3</v>
      </c>
      <c r="ALZ29" s="27">
        <v>4</v>
      </c>
      <c r="AMA29" s="27">
        <v>8</v>
      </c>
      <c r="AMB29" s="27">
        <v>8</v>
      </c>
      <c r="AMC29" s="27">
        <v>8</v>
      </c>
      <c r="AMD29" s="27">
        <v>1</v>
      </c>
      <c r="AME29" s="27">
        <v>4</v>
      </c>
      <c r="AMF29" s="27">
        <v>8</v>
      </c>
      <c r="AMG29" s="27">
        <v>4</v>
      </c>
      <c r="AMH29" s="27">
        <v>2</v>
      </c>
      <c r="AMK29" s="28">
        <v>1899</v>
      </c>
      <c r="AML29" s="28">
        <f t="shared" si="809"/>
        <v>1899</v>
      </c>
      <c r="AMN29" s="28">
        <v>1883</v>
      </c>
      <c r="AMO29" s="27" t="str">
        <f t="shared" si="810"/>
        <v>1890</v>
      </c>
      <c r="AMP29" s="27" t="str">
        <f t="shared" si="811"/>
        <v>1900</v>
      </c>
      <c r="AMQ29" s="27" t="str">
        <f t="shared" si="812"/>
        <v>1909</v>
      </c>
      <c r="AMR29" s="27" t="str">
        <f t="shared" si="813"/>
        <v>1900</v>
      </c>
      <c r="AMS29" s="27" t="str">
        <f t="shared" si="814"/>
        <v>1900</v>
      </c>
      <c r="AMT29" s="27" t="str">
        <f t="shared" si="815"/>
        <v>1906</v>
      </c>
      <c r="AMU29" s="27" t="str">
        <f t="shared" si="816"/>
        <v>1921</v>
      </c>
      <c r="AMV29" s="27" t="str">
        <f t="shared" si="817"/>
        <v>1921</v>
      </c>
      <c r="AMW29" s="27" t="str">
        <f t="shared" si="818"/>
        <v>1933</v>
      </c>
      <c r="AMX29" s="27" t="str">
        <f t="shared" si="819"/>
        <v>1959</v>
      </c>
      <c r="AMY29" s="27" t="str">
        <f t="shared" si="820"/>
        <v>1959</v>
      </c>
      <c r="AMZ29" s="27" t="str">
        <f t="shared" si="821"/>
        <v>1966</v>
      </c>
      <c r="ANA29" s="27" t="str">
        <f t="shared" si="822"/>
        <v>1966</v>
      </c>
      <c r="ANB29" s="27" t="str">
        <f t="shared" si="823"/>
        <v>1966</v>
      </c>
      <c r="ANC29" s="27" t="str">
        <f t="shared" si="824"/>
        <v>1948</v>
      </c>
      <c r="AND29" s="27" t="str">
        <f t="shared" si="825"/>
        <v>1967</v>
      </c>
      <c r="ANE29" s="27" t="str">
        <f t="shared" si="826"/>
        <v>1956</v>
      </c>
      <c r="ANF29" s="27" t="str">
        <f t="shared" si="827"/>
        <v>1956</v>
      </c>
      <c r="ANG29" s="27" t="str">
        <f t="shared" si="828"/>
        <v>1933</v>
      </c>
      <c r="ANH29" s="27" t="str">
        <f t="shared" si="829"/>
        <v>1933</v>
      </c>
      <c r="ANI29" s="27" t="str">
        <f t="shared" si="830"/>
        <v>1933</v>
      </c>
      <c r="ANJ29" s="27" t="str">
        <f t="shared" si="831"/>
        <v>1942</v>
      </c>
      <c r="ANK29" s="27" t="str">
        <f t="shared" si="832"/>
        <v>1949</v>
      </c>
      <c r="ANL29" s="27" t="str">
        <f t="shared" si="833"/>
        <v>1945</v>
      </c>
      <c r="ANM29" s="27" t="str">
        <f t="shared" si="834"/>
        <v>1945</v>
      </c>
      <c r="ANN29" s="27" t="str">
        <f t="shared" si="835"/>
        <v>1945</v>
      </c>
      <c r="ANO29" s="27" t="str">
        <f t="shared" si="836"/>
        <v>1951</v>
      </c>
      <c r="ANP29" s="27" t="str">
        <f t="shared" si="837"/>
        <v>1933</v>
      </c>
      <c r="ANQ29" s="27" t="str">
        <f t="shared" si="838"/>
        <v>1947</v>
      </c>
      <c r="ANR29" s="27" t="str">
        <f t="shared" si="839"/>
        <v>1956</v>
      </c>
      <c r="ANS29" s="27" t="str">
        <f t="shared" si="840"/>
        <v>1937</v>
      </c>
      <c r="ANT29" s="27" t="str">
        <f t="shared" si="841"/>
        <v>1907</v>
      </c>
      <c r="ANU29" s="27" t="str">
        <f t="shared" si="842"/>
        <v>1900</v>
      </c>
      <c r="ANV29" s="27" t="str">
        <f t="shared" si="843"/>
        <v>1891</v>
      </c>
      <c r="ANW29" s="27" t="str">
        <f t="shared" si="844"/>
        <v>1881</v>
      </c>
      <c r="ANX29" s="27" t="str">
        <f t="shared" si="845"/>
        <v>1899</v>
      </c>
      <c r="ANY29" s="27" t="str">
        <f t="shared" si="846"/>
        <v>1899</v>
      </c>
      <c r="ANZ29" s="27" t="str">
        <f t="shared" si="847"/>
        <v>1899</v>
      </c>
      <c r="AOA29" s="27" t="str">
        <f t="shared" si="848"/>
        <v>1926</v>
      </c>
      <c r="AOB29" s="27" t="str">
        <f t="shared" si="849"/>
        <v>1926</v>
      </c>
      <c r="AOC29" s="27" t="str">
        <f t="shared" si="850"/>
        <v>1926</v>
      </c>
      <c r="AOD29" s="27" t="str">
        <f t="shared" si="851"/>
        <v>1926</v>
      </c>
      <c r="AOE29" s="27" t="str">
        <f t="shared" si="852"/>
        <v>1926</v>
      </c>
      <c r="AOF29" s="27" t="str">
        <f t="shared" si="853"/>
        <v>1926</v>
      </c>
      <c r="AOG29" s="27" t="str">
        <f t="shared" si="854"/>
        <v>1899</v>
      </c>
      <c r="AOH29" s="27" t="str">
        <f t="shared" si="855"/>
        <v>1899</v>
      </c>
      <c r="AOI29" s="27" t="str">
        <f t="shared" si="856"/>
        <v>1899</v>
      </c>
      <c r="AOJ29" s="27" t="str">
        <f t="shared" si="857"/>
        <v>1899</v>
      </c>
      <c r="AOK29" s="27" t="str">
        <f t="shared" si="858"/>
        <v>1899</v>
      </c>
      <c r="AOL29" s="27" t="str">
        <f t="shared" si="859"/>
        <v>1899</v>
      </c>
      <c r="AOM29" s="27" t="str">
        <f t="shared" si="860"/>
        <v>1899</v>
      </c>
      <c r="AON29" s="27" t="str">
        <f t="shared" si="861"/>
        <v>1899</v>
      </c>
      <c r="AOO29" s="27" t="str">
        <f t="shared" si="862"/>
        <v>1899</v>
      </c>
      <c r="AOP29" s="27" t="str">
        <f t="shared" si="863"/>
        <v>1899</v>
      </c>
      <c r="AOQ29" s="27" t="str">
        <f t="shared" si="864"/>
        <v>1899</v>
      </c>
      <c r="AOR29" s="27" t="str">
        <f t="shared" si="865"/>
        <v>1899</v>
      </c>
      <c r="AOS29" s="27" t="str">
        <f t="shared" si="866"/>
        <v>1899</v>
      </c>
      <c r="AOT29" s="27" t="str">
        <f t="shared" si="867"/>
        <v>1899</v>
      </c>
      <c r="AOU29" s="27" t="str">
        <f t="shared" si="868"/>
        <v>1899</v>
      </c>
      <c r="AOV29" s="27" t="str">
        <f t="shared" si="869"/>
        <v>1899</v>
      </c>
      <c r="AOW29" s="27" t="str">
        <f t="shared" si="870"/>
        <v>1899</v>
      </c>
      <c r="AOX29" s="27" t="str">
        <f t="shared" si="871"/>
        <v>1899</v>
      </c>
      <c r="AOY29" s="27" t="str">
        <f t="shared" si="872"/>
        <v>1899</v>
      </c>
      <c r="AOZ29" s="27" t="str">
        <f t="shared" si="873"/>
        <v>1899</v>
      </c>
      <c r="APA29" s="27" t="str">
        <f t="shared" si="874"/>
        <v>1899</v>
      </c>
      <c r="APB29" s="27" t="str">
        <f t="shared" si="875"/>
        <v>1899</v>
      </c>
      <c r="APC29" s="27" t="str">
        <f t="shared" si="876"/>
        <v>1899</v>
      </c>
      <c r="APD29" s="27" t="str">
        <f t="shared" si="877"/>
        <v>1899</v>
      </c>
      <c r="APE29" s="27" t="str">
        <f t="shared" si="878"/>
        <v>1899</v>
      </c>
      <c r="APF29" s="27" t="str">
        <f t="shared" si="879"/>
        <v>1899</v>
      </c>
      <c r="APG29" s="27" t="str">
        <f t="shared" si="880"/>
        <v>1899</v>
      </c>
      <c r="APH29" s="27" t="str">
        <f t="shared" si="881"/>
        <v>1899</v>
      </c>
      <c r="API29" s="27" t="str">
        <f t="shared" si="882"/>
        <v>1899</v>
      </c>
      <c r="APJ29" s="27" t="str">
        <f t="shared" si="883"/>
        <v>1899</v>
      </c>
      <c r="APK29" s="27" t="str">
        <f t="shared" si="884"/>
        <v>1899</v>
      </c>
      <c r="APL29" s="27" t="str">
        <f t="shared" si="885"/>
        <v>1899</v>
      </c>
      <c r="APM29" s="27" t="str">
        <f t="shared" si="886"/>
        <v>1899</v>
      </c>
      <c r="APN29" s="27" t="str">
        <f t="shared" si="887"/>
        <v>1899</v>
      </c>
      <c r="APO29" s="27" t="str">
        <f t="shared" si="888"/>
        <v>1899</v>
      </c>
      <c r="APP29" s="27" t="str">
        <f t="shared" si="889"/>
        <v>1899</v>
      </c>
      <c r="APQ29" s="27" t="str">
        <f t="shared" si="890"/>
        <v>1899</v>
      </c>
      <c r="APR29" s="27" t="str">
        <f t="shared" si="891"/>
        <v>1899</v>
      </c>
    </row>
    <row r="30" spans="1:1022 1025:1110" x14ac:dyDescent="0.35">
      <c r="A30" s="27">
        <v>94</v>
      </c>
      <c r="B30" s="88" t="s">
        <v>59</v>
      </c>
      <c r="C30" s="91">
        <f>VLOOKUP(A30, Rankings!$A$2:$AN$129, 40, FALSE)</f>
        <v>28</v>
      </c>
      <c r="D30" s="20" t="s">
        <v>390</v>
      </c>
      <c r="I30" s="29">
        <f t="shared" si="0"/>
        <v>19</v>
      </c>
      <c r="L30" s="27" t="s">
        <v>2271</v>
      </c>
      <c r="M30" s="27" t="s">
        <v>2596</v>
      </c>
      <c r="N30" s="27" t="s">
        <v>2753</v>
      </c>
      <c r="O30" s="27" t="s">
        <v>24</v>
      </c>
      <c r="P30" s="27" t="s">
        <v>24</v>
      </c>
      <c r="Q30" s="27" t="s">
        <v>3277</v>
      </c>
      <c r="R30" s="27" t="s">
        <v>3529</v>
      </c>
      <c r="S30" s="27" t="s">
        <v>3654</v>
      </c>
      <c r="T30" s="27" t="s">
        <v>24</v>
      </c>
      <c r="U30" s="27" t="s">
        <v>3958</v>
      </c>
      <c r="V30" s="27" t="s">
        <v>24</v>
      </c>
      <c r="W30" s="27" t="s">
        <v>4240</v>
      </c>
      <c r="X30" s="27" t="s">
        <v>4304</v>
      </c>
      <c r="Y30" s="27" t="s">
        <v>4401</v>
      </c>
      <c r="Z30" s="27" t="s">
        <v>4611</v>
      </c>
      <c r="AA30" s="27" t="s">
        <v>4652</v>
      </c>
      <c r="AB30" s="27" t="s">
        <v>24</v>
      </c>
      <c r="AC30" s="27" t="s">
        <v>24</v>
      </c>
      <c r="AD30" s="27" t="s">
        <v>4878</v>
      </c>
      <c r="AE30" s="27" t="s">
        <v>24</v>
      </c>
      <c r="AF30" s="27" t="s">
        <v>5140</v>
      </c>
      <c r="AG30" s="27" t="s">
        <v>5177</v>
      </c>
      <c r="AH30" s="27" t="s">
        <v>24</v>
      </c>
      <c r="AI30" s="27" t="s">
        <v>5400</v>
      </c>
      <c r="AJ30" s="27" t="s">
        <v>5532</v>
      </c>
      <c r="AK30" s="27" t="s">
        <v>24</v>
      </c>
      <c r="AL30" s="27" t="s">
        <v>5725</v>
      </c>
      <c r="AM30" s="27" t="s">
        <v>5857</v>
      </c>
      <c r="AN30" s="27" t="s">
        <v>24</v>
      </c>
      <c r="AO30" s="27" t="s">
        <v>6067</v>
      </c>
      <c r="AP30" s="27" t="s">
        <v>6215</v>
      </c>
      <c r="AQ30" s="27" t="s">
        <v>24</v>
      </c>
      <c r="AR30" s="27" t="s">
        <v>6428</v>
      </c>
      <c r="AS30" s="27" t="s">
        <v>6497</v>
      </c>
      <c r="AT30" s="27" t="s">
        <v>24</v>
      </c>
      <c r="AU30" s="27" t="s">
        <v>6739</v>
      </c>
      <c r="AV30" s="27" t="s">
        <v>6925</v>
      </c>
      <c r="AW30" s="27" t="s">
        <v>24</v>
      </c>
      <c r="AX30" s="27" t="s">
        <v>6993</v>
      </c>
      <c r="AY30" s="27" t="s">
        <v>7029</v>
      </c>
      <c r="AZ30" s="27" t="s">
        <v>24</v>
      </c>
      <c r="BA30" s="27" t="s">
        <v>7080</v>
      </c>
      <c r="BB30" s="27" t="s">
        <v>24</v>
      </c>
      <c r="BC30" s="27" t="s">
        <v>24</v>
      </c>
      <c r="BD30" s="27" t="s">
        <v>24</v>
      </c>
      <c r="BE30" s="27" t="s">
        <v>24</v>
      </c>
      <c r="BF30" s="27" t="s">
        <v>24</v>
      </c>
      <c r="BG30" s="27" t="s">
        <v>24</v>
      </c>
      <c r="BH30" s="27" t="s">
        <v>24</v>
      </c>
      <c r="BI30" s="27" t="s">
        <v>24</v>
      </c>
      <c r="BJ30" s="27" t="s">
        <v>24</v>
      </c>
      <c r="BK30" s="27" t="s">
        <v>24</v>
      </c>
      <c r="BL30" s="27" t="s">
        <v>24</v>
      </c>
      <c r="BM30" s="27" t="s">
        <v>24</v>
      </c>
      <c r="BN30" s="27" t="s">
        <v>24</v>
      </c>
      <c r="BO30" s="27" t="s">
        <v>24</v>
      </c>
      <c r="BP30" s="27" t="s">
        <v>24</v>
      </c>
      <c r="BQ30" s="27" t="s">
        <v>24</v>
      </c>
      <c r="BR30" s="27" t="s">
        <v>24</v>
      </c>
      <c r="BS30" s="27" t="s">
        <v>24</v>
      </c>
      <c r="BT30" s="27" t="s">
        <v>24</v>
      </c>
      <c r="BU30" s="27" t="s">
        <v>24</v>
      </c>
      <c r="BV30" s="27" t="s">
        <v>24</v>
      </c>
      <c r="BW30" s="27" t="s">
        <v>24</v>
      </c>
      <c r="BX30" s="27" t="s">
        <v>24</v>
      </c>
      <c r="BY30" s="27" t="s">
        <v>24</v>
      </c>
      <c r="BZ30" s="27" t="s">
        <v>24</v>
      </c>
      <c r="CA30" s="27" t="s">
        <v>24</v>
      </c>
      <c r="CB30" s="27" t="s">
        <v>24</v>
      </c>
      <c r="CC30" s="27" t="s">
        <v>24</v>
      </c>
      <c r="CD30" s="27" t="s">
        <v>24</v>
      </c>
      <c r="CE30" s="27" t="s">
        <v>24</v>
      </c>
      <c r="CF30" s="27" t="s">
        <v>24</v>
      </c>
      <c r="CG30" s="27" t="s">
        <v>24</v>
      </c>
      <c r="CH30" s="27" t="s">
        <v>24</v>
      </c>
      <c r="CI30" s="27" t="s">
        <v>24</v>
      </c>
      <c r="CJ30" s="27" t="s">
        <v>24</v>
      </c>
      <c r="CK30" s="27" t="s">
        <v>24</v>
      </c>
      <c r="CL30" s="27" t="s">
        <v>24</v>
      </c>
      <c r="CM30" s="27" t="s">
        <v>24</v>
      </c>
      <c r="CN30" s="27" t="s">
        <v>24</v>
      </c>
      <c r="CO30" s="27" t="s">
        <v>24</v>
      </c>
      <c r="CQ30" s="28">
        <f t="shared" si="1"/>
        <v>4</v>
      </c>
      <c r="CR30" s="28">
        <f t="shared" si="2"/>
        <v>0</v>
      </c>
      <c r="CS30" s="28">
        <f t="shared" si="3"/>
        <v>4</v>
      </c>
      <c r="CT30" s="28">
        <f t="shared" si="4"/>
        <v>4</v>
      </c>
      <c r="CU30" s="28">
        <f t="shared" si="5"/>
        <v>4</v>
      </c>
      <c r="CV30" s="28">
        <f t="shared" si="6"/>
        <v>0</v>
      </c>
      <c r="CW30" s="28">
        <f t="shared" si="7"/>
        <v>3</v>
      </c>
      <c r="CX30" s="28">
        <f t="shared" si="8"/>
        <v>2</v>
      </c>
      <c r="CY30" s="28">
        <f t="shared" si="9"/>
        <v>3</v>
      </c>
      <c r="CZ30" s="28">
        <f t="shared" si="10"/>
        <v>3</v>
      </c>
      <c r="DA30" s="28">
        <f t="shared" si="11"/>
        <v>4</v>
      </c>
      <c r="DB30" s="28">
        <f t="shared" si="12"/>
        <v>2</v>
      </c>
      <c r="DC30" s="28">
        <f t="shared" si="13"/>
        <v>1</v>
      </c>
      <c r="DD30" s="28">
        <f t="shared" si="14"/>
        <v>0</v>
      </c>
      <c r="DE30" s="28">
        <f t="shared" si="15"/>
        <v>0</v>
      </c>
      <c r="DF30" s="28">
        <f t="shared" si="16"/>
        <v>1</v>
      </c>
      <c r="DG30" s="28">
        <f t="shared" si="17"/>
        <v>0</v>
      </c>
      <c r="DH30" s="28">
        <f t="shared" si="18"/>
        <v>2</v>
      </c>
      <c r="DI30" s="28">
        <f t="shared" si="19"/>
        <v>0</v>
      </c>
      <c r="DJ30" s="28">
        <f t="shared" si="20"/>
        <v>0</v>
      </c>
      <c r="DK30" s="28">
        <f t="shared" si="21"/>
        <v>0</v>
      </c>
      <c r="DL30" s="28">
        <f t="shared" si="22"/>
        <v>0</v>
      </c>
      <c r="DM30" s="28">
        <f t="shared" si="23"/>
        <v>0</v>
      </c>
      <c r="DN30" s="28">
        <f t="shared" si="24"/>
        <v>0</v>
      </c>
      <c r="DO30" s="28">
        <f t="shared" si="25"/>
        <v>8</v>
      </c>
      <c r="DP30" s="28">
        <f t="shared" si="26"/>
        <v>8</v>
      </c>
      <c r="DR30">
        <f t="shared" si="27"/>
        <v>3</v>
      </c>
      <c r="DS30">
        <f t="shared" si="28"/>
        <v>4</v>
      </c>
      <c r="DT30">
        <f t="shared" si="29"/>
        <v>1</v>
      </c>
      <c r="DU30">
        <f t="shared" si="30"/>
        <v>0</v>
      </c>
      <c r="DV30">
        <f t="shared" si="31"/>
        <v>0</v>
      </c>
      <c r="DW30">
        <f t="shared" si="32"/>
        <v>3</v>
      </c>
      <c r="DX30">
        <f t="shared" si="33"/>
        <v>7</v>
      </c>
      <c r="DY30">
        <f t="shared" si="34"/>
        <v>9</v>
      </c>
      <c r="DZ30">
        <f t="shared" si="35"/>
        <v>0</v>
      </c>
      <c r="EA30">
        <f t="shared" si="36"/>
        <v>5</v>
      </c>
      <c r="EB30">
        <f t="shared" si="37"/>
        <v>0</v>
      </c>
      <c r="EC30">
        <f t="shared" si="38"/>
        <v>3</v>
      </c>
      <c r="ED30">
        <f t="shared" si="39"/>
        <v>8</v>
      </c>
      <c r="EE30">
        <f t="shared" si="40"/>
        <v>12</v>
      </c>
      <c r="EF30">
        <f t="shared" si="41"/>
        <v>4</v>
      </c>
      <c r="EG30">
        <f t="shared" si="42"/>
        <v>6</v>
      </c>
      <c r="EH30">
        <f t="shared" si="43"/>
        <v>0</v>
      </c>
      <c r="EI30">
        <f t="shared" si="44"/>
        <v>0</v>
      </c>
      <c r="EJ30">
        <f t="shared" si="45"/>
        <v>5</v>
      </c>
      <c r="EK30">
        <f t="shared" si="46"/>
        <v>0</v>
      </c>
      <c r="EL30">
        <f t="shared" si="47"/>
        <v>4</v>
      </c>
      <c r="EM30">
        <f t="shared" si="48"/>
        <v>7</v>
      </c>
      <c r="EN30">
        <f t="shared" si="49"/>
        <v>0</v>
      </c>
      <c r="EO30">
        <f t="shared" si="50"/>
        <v>4</v>
      </c>
      <c r="EP30">
        <f t="shared" si="51"/>
        <v>6</v>
      </c>
      <c r="EQ30">
        <f t="shared" si="52"/>
        <v>0</v>
      </c>
      <c r="ER30">
        <f t="shared" si="53"/>
        <v>1</v>
      </c>
      <c r="ES30">
        <f t="shared" si="54"/>
        <v>7</v>
      </c>
      <c r="ET30">
        <f t="shared" si="55"/>
        <v>0</v>
      </c>
      <c r="EU30">
        <f t="shared" si="56"/>
        <v>1</v>
      </c>
      <c r="EV30">
        <f t="shared" si="57"/>
        <v>5</v>
      </c>
      <c r="EW30">
        <f t="shared" si="58"/>
        <v>0</v>
      </c>
      <c r="EX30">
        <f t="shared" si="59"/>
        <v>1</v>
      </c>
      <c r="EY30">
        <f t="shared" si="60"/>
        <v>7</v>
      </c>
      <c r="EZ30">
        <f t="shared" si="61"/>
        <v>0</v>
      </c>
      <c r="FA30">
        <f t="shared" si="62"/>
        <v>3</v>
      </c>
      <c r="FB30">
        <f t="shared" si="63"/>
        <v>6</v>
      </c>
      <c r="FC30">
        <f t="shared" si="64"/>
        <v>0</v>
      </c>
      <c r="FD30">
        <f t="shared" si="65"/>
        <v>14</v>
      </c>
      <c r="FE30">
        <f t="shared" si="66"/>
        <v>8</v>
      </c>
      <c r="FF30">
        <f t="shared" si="67"/>
        <v>0</v>
      </c>
      <c r="FG30">
        <f t="shared" si="68"/>
        <v>14</v>
      </c>
      <c r="FH30">
        <f t="shared" si="69"/>
        <v>0</v>
      </c>
      <c r="FI30">
        <f t="shared" si="70"/>
        <v>0</v>
      </c>
      <c r="FJ30">
        <f t="shared" si="71"/>
        <v>0</v>
      </c>
      <c r="FK30">
        <f t="shared" si="72"/>
        <v>0</v>
      </c>
      <c r="FL30">
        <f t="shared" si="73"/>
        <v>0</v>
      </c>
      <c r="FM30">
        <f t="shared" si="74"/>
        <v>0</v>
      </c>
      <c r="FN30">
        <f t="shared" si="75"/>
        <v>0</v>
      </c>
      <c r="FO30">
        <f t="shared" si="76"/>
        <v>0</v>
      </c>
      <c r="FP30">
        <f t="shared" si="77"/>
        <v>0</v>
      </c>
      <c r="FQ30">
        <f t="shared" si="78"/>
        <v>0</v>
      </c>
      <c r="FR30">
        <f t="shared" si="79"/>
        <v>0</v>
      </c>
      <c r="FS30">
        <f t="shared" si="80"/>
        <v>0</v>
      </c>
      <c r="FT30">
        <f t="shared" si="81"/>
        <v>0</v>
      </c>
      <c r="FU30">
        <f t="shared" si="82"/>
        <v>0</v>
      </c>
      <c r="FV30">
        <f t="shared" si="83"/>
        <v>0</v>
      </c>
      <c r="FW30">
        <f t="shared" si="84"/>
        <v>0</v>
      </c>
      <c r="FX30">
        <f t="shared" si="85"/>
        <v>0</v>
      </c>
      <c r="FY30">
        <f t="shared" si="86"/>
        <v>0</v>
      </c>
      <c r="FZ30">
        <f t="shared" si="87"/>
        <v>0</v>
      </c>
      <c r="GA30">
        <f t="shared" si="88"/>
        <v>0</v>
      </c>
      <c r="GB30">
        <f t="shared" si="89"/>
        <v>0</v>
      </c>
      <c r="GC30">
        <f t="shared" si="90"/>
        <v>0</v>
      </c>
      <c r="GD30">
        <f t="shared" si="91"/>
        <v>0</v>
      </c>
      <c r="GE30">
        <f t="shared" si="92"/>
        <v>0</v>
      </c>
      <c r="GF30">
        <f t="shared" si="93"/>
        <v>0</v>
      </c>
      <c r="GG30">
        <f t="shared" si="94"/>
        <v>0</v>
      </c>
      <c r="GH30">
        <f t="shared" si="95"/>
        <v>0</v>
      </c>
      <c r="GI30">
        <f t="shared" si="96"/>
        <v>0</v>
      </c>
      <c r="GJ30">
        <f t="shared" si="97"/>
        <v>0</v>
      </c>
      <c r="GK30">
        <f t="shared" si="98"/>
        <v>0</v>
      </c>
      <c r="GL30">
        <f t="shared" si="99"/>
        <v>0</v>
      </c>
      <c r="GM30">
        <f t="shared" si="100"/>
        <v>0</v>
      </c>
      <c r="GN30">
        <f t="shared" si="101"/>
        <v>0</v>
      </c>
      <c r="GO30">
        <f t="shared" si="102"/>
        <v>0</v>
      </c>
      <c r="GP30">
        <f t="shared" si="103"/>
        <v>0</v>
      </c>
      <c r="GQ30">
        <f t="shared" si="104"/>
        <v>0</v>
      </c>
      <c r="GR30">
        <f t="shared" si="105"/>
        <v>0</v>
      </c>
      <c r="GS30">
        <f t="shared" si="106"/>
        <v>0</v>
      </c>
      <c r="GT30">
        <f t="shared" si="107"/>
        <v>0</v>
      </c>
      <c r="GU30">
        <f t="shared" si="108"/>
        <v>0</v>
      </c>
      <c r="GW30" s="28">
        <f t="shared" si="109"/>
        <v>6.3561069402065495</v>
      </c>
      <c r="GX30" s="28">
        <f t="shared" si="110"/>
        <v>7.2463640603695705</v>
      </c>
      <c r="GY30" s="28">
        <f t="shared" si="111"/>
        <v>1.1531998262640741</v>
      </c>
      <c r="GZ30" s="28">
        <f t="shared" si="112"/>
        <v>1.1365468621347021</v>
      </c>
      <c r="HA30" s="28">
        <f t="shared" si="113"/>
        <v>0</v>
      </c>
      <c r="HB30" s="28">
        <f t="shared" si="114"/>
        <v>10.484708402263147</v>
      </c>
      <c r="HC30" s="28">
        <f t="shared" si="115"/>
        <v>0.51145210467306557</v>
      </c>
      <c r="HE30">
        <f>IFERROR(VLOOKUP(_xlfn.NUMBERVALUE(MID(L30, SEARCH("!", L30)+1, SEARCH("+", L30)-SEARCH("!", L30)-1)), Rankings!$A$2:$BK$129, 63, FALSE),0)</f>
        <v>0.56944935107390082</v>
      </c>
      <c r="HF30">
        <f>IFERROR(VLOOKUP(_xlfn.NUMBERVALUE(MID(M30, SEARCH("!", M30)+1, SEARCH("+", M30)-SEARCH("!", M30)-1)), Rankings!$A$2:$BK$129, 63, FALSE),0)</f>
        <v>0.84785933157695315</v>
      </c>
      <c r="HG30">
        <f>IFERROR(VLOOKUP(_xlfn.NUMBERVALUE(MID(N30, SEARCH("!", N30)+1, SEARCH("+", N30)-SEARCH("!", N30)-1)), Rankings!$A$2:$BK$129, 63, FALSE),0)</f>
        <v>0.48010786707198716</v>
      </c>
      <c r="HH30">
        <f>IFERROR(VLOOKUP(_xlfn.NUMBERVALUE(MID(O30, SEARCH("!", O30)+1, SEARCH("+", O30)-SEARCH("!", O30)-1)), Rankings!$A$2:$BK$129, 63, FALSE),0)</f>
        <v>0</v>
      </c>
      <c r="HI30">
        <f>IFERROR(VLOOKUP(_xlfn.NUMBERVALUE(MID(P30, SEARCH("!", P30)+1, SEARCH("+", P30)-SEARCH("!", P30)-1)), Rankings!$A$2:$BK$129, 63, FALSE),0)</f>
        <v>0</v>
      </c>
      <c r="HJ30">
        <f>IFERROR(VLOOKUP(_xlfn.NUMBERVALUE(MID(Q30, SEARCH("!", Q30)+1, SEARCH("+", Q30)-SEARCH("!", Q30)-1)), Rankings!$A$2:$BK$129, 63, FALSE),0)</f>
        <v>0.55881753299749948</v>
      </c>
      <c r="HK30">
        <f>IFERROR(VLOOKUP(_xlfn.NUMBERVALUE(MID(R30, SEARCH("!", R30)+1, SEARCH("+", R30)-SEARCH("!", R30)-1)), Rankings!$A$2:$BK$129, 63, FALSE),0)</f>
        <v>0.74306473398290973</v>
      </c>
      <c r="HL30">
        <f>IFERROR(VLOOKUP(_xlfn.NUMBERVALUE(MID(S30, SEARCH("!", S30)+1, SEARCH("+", S30)-SEARCH("!", S30)-1)), Rankings!$A$2:$BK$129, 63, FALSE),0)</f>
        <v>0.58016529379212656</v>
      </c>
      <c r="HM30">
        <f>IFERROR(VLOOKUP(_xlfn.NUMBERVALUE(MID(T30, SEARCH("!", T30)+1, SEARCH("+", T30)-SEARCH("!", T30)-1)), Rankings!$A$2:$BK$129, 63, FALSE),0)</f>
        <v>0</v>
      </c>
      <c r="HN30">
        <f>IFERROR(VLOOKUP(_xlfn.NUMBERVALUE(MID(U30, SEARCH("!", U30)+1, SEARCH("+", U30)-SEARCH("!", U30)-1)), Rankings!$A$2:$BK$129, 63, FALSE),0)</f>
        <v>0.33094823042334121</v>
      </c>
      <c r="HO30">
        <f>IFERROR(VLOOKUP(_xlfn.NUMBERVALUE(MID(V30, SEARCH("!", V30)+1, SEARCH("+", V30)-SEARCH("!", V30)-1)), Rankings!$A$2:$BK$129, 63, FALSE),0)</f>
        <v>0</v>
      </c>
      <c r="HP30">
        <f>IFERROR(VLOOKUP(_xlfn.NUMBERVALUE(MID(W30, SEARCH("!", W30)+1, SEARCH("+", W30)-SEARCH("!", W30)-1)), Rankings!$A$2:$BK$129, 63, FALSE),0)</f>
        <v>0.54581257305231079</v>
      </c>
      <c r="HQ30">
        <f>IFERROR(VLOOKUP(_xlfn.NUMBERVALUE(MID(X30, SEARCH("!", X30)+1, SEARCH("+", X30)-SEARCH("!", X30)-1)), Rankings!$A$2:$BK$129, 63, FALSE),0)</f>
        <v>0.46483583917633242</v>
      </c>
      <c r="HR30">
        <f>IFERROR(VLOOKUP(_xlfn.NUMBERVALUE(MID(Y30, SEARCH("!", Y30)+1, SEARCH("+", Y30)-SEARCH("!", Y30)-1)), Rankings!$A$2:$BK$129, 63, FALSE),0)</f>
        <v>0.57303453247194758</v>
      </c>
      <c r="HS30">
        <f>IFERROR(VLOOKUP(_xlfn.NUMBERVALUE(MID(Z30, SEARCH("!", Z30)+1, SEARCH("+", Z30)-SEARCH("!", Z30)-1)), Rankings!$A$2:$BK$129, 63, FALSE),0)</f>
        <v>0.61763310758540235</v>
      </c>
      <c r="HT30">
        <f>IFERROR(VLOOKUP(_xlfn.NUMBERVALUE(MID(AA30, SEARCH("!", AA30)+1, SEARCH("+", AA30)-SEARCH("!", AA30)-1)), Rankings!$A$2:$BK$129, 63, FALSE),0)</f>
        <v>0.71430015405323466</v>
      </c>
      <c r="HU30">
        <f>IFERROR(VLOOKUP(_xlfn.NUMBERVALUE(MID(AB30, SEARCH("!", AB30)+1, SEARCH("+", AB30)-SEARCH("!", AB30)-1)), Rankings!$A$2:$BK$129, 63, FALSE),0)</f>
        <v>0</v>
      </c>
      <c r="HV30">
        <f>IFERROR(VLOOKUP(_xlfn.NUMBERVALUE(MID(AC30, SEARCH("!", AC30)+1, SEARCH("+", AC30)-SEARCH("!", AC30)-1)), Rankings!$A$2:$BK$129, 63, FALSE),0)</f>
        <v>0</v>
      </c>
      <c r="HW30">
        <f>IFERROR(VLOOKUP(_xlfn.NUMBERVALUE(MID(AD30, SEARCH("!", AD30)+1, SEARCH("+", AD30)-SEARCH("!", AD30)-1)), Rankings!$A$2:$BK$129, 63, FALSE),0)</f>
        <v>0.74306473398290973</v>
      </c>
      <c r="HX30">
        <f>IFERROR(VLOOKUP(_xlfn.NUMBERVALUE(MID(AE30, SEARCH("!", AE30)+1, SEARCH("+", AE30)-SEARCH("!", AE30)-1)), Rankings!$A$2:$BK$129, 63, FALSE),0)</f>
        <v>0</v>
      </c>
      <c r="HY30">
        <f>IFERROR(VLOOKUP(_xlfn.NUMBERVALUE(MID(AF30, SEARCH("!", AF30)+1, SEARCH("+", AF30)-SEARCH("!", AF30)-1)), Rankings!$A$2:$BK$129, 63, FALSE),0)</f>
        <v>0.71430015405323466</v>
      </c>
      <c r="HZ30">
        <f>IFERROR(VLOOKUP(_xlfn.NUMBERVALUE(MID(AG30, SEARCH("!", AG30)+1, SEARCH("+", AG30)-SEARCH("!", AG30)-1)), Rankings!$A$2:$BK$129, 63, FALSE),0)</f>
        <v>0.33094823042334121</v>
      </c>
      <c r="IA30">
        <f>IFERROR(VLOOKUP(_xlfn.NUMBERVALUE(MID(AH30, SEARCH("!", AH30)+1, SEARCH("+", AH30)-SEARCH("!", AH30)-1)), Rankings!$A$2:$BK$129, 63, FALSE),0)</f>
        <v>0</v>
      </c>
      <c r="IB30">
        <f>IFERROR(VLOOKUP(_xlfn.NUMBERVALUE(MID(AI30, SEARCH("!", AI30)+1, SEARCH("+", AI30)-SEARCH("!", AI30)-1)), Rankings!$A$2:$BK$129, 63, FALSE),0)</f>
        <v>0.47992031109822575</v>
      </c>
      <c r="IC30">
        <f>IFERROR(VLOOKUP(_xlfn.NUMBERVALUE(MID(AJ30, SEARCH("!", AJ30)+1, SEARCH("+", AJ30)-SEARCH("!", AJ30)-1)), Rankings!$A$2:$BK$129, 63, FALSE),0)</f>
        <v>0.46483583917633242</v>
      </c>
      <c r="ID30">
        <f>IFERROR(VLOOKUP(_xlfn.NUMBERVALUE(MID(AK30, SEARCH("!", AK30)+1, SEARCH("+", AK30)-SEARCH("!", AK30)-1)), Rankings!$A$2:$BK$129, 63, FALSE),0)</f>
        <v>0</v>
      </c>
      <c r="IE30">
        <f>IFERROR(VLOOKUP(_xlfn.NUMBERVALUE(MID(AL30, SEARCH("!", AL30)+1, SEARCH("+", AL30)-SEARCH("!", AL30)-1)), Rankings!$A$2:$BK$129, 63, FALSE),0)</f>
        <v>0.25283408970337745</v>
      </c>
      <c r="IF30">
        <f>IFERROR(VLOOKUP(_xlfn.NUMBERVALUE(MID(AM30, SEARCH("!", AM30)+1, SEARCH("+", AM30)-SEARCH("!", AM30)-1)), Rankings!$A$2:$BK$129, 63, FALSE),0)</f>
        <v>0.71430015405323466</v>
      </c>
      <c r="IG30">
        <f>IFERROR(VLOOKUP(_xlfn.NUMBERVALUE(MID(AN30, SEARCH("!", AN30)+1, SEARCH("+", AN30)-SEARCH("!", AN30)-1)), Rankings!$A$2:$BK$129, 63, FALSE),0)</f>
        <v>0</v>
      </c>
      <c r="IH30">
        <f>IFERROR(VLOOKUP(_xlfn.NUMBERVALUE(MID(AO30, SEARCH("!", AO30)+1, SEARCH("+", AO30)-SEARCH("!", AO30)-1)), Rankings!$A$2:$BK$129, 63, FALSE),0)</f>
        <v>0.46338138623394648</v>
      </c>
      <c r="II30">
        <f>IFERROR(VLOOKUP(_xlfn.NUMBERVALUE(MID(AP30, SEARCH("!", AP30)+1, SEARCH("+", AP30)-SEARCH("!", AP30)-1)), Rankings!$A$2:$BK$129, 63, FALSE),0)</f>
        <v>0.62696833856605805</v>
      </c>
      <c r="IJ30">
        <f>IFERROR(VLOOKUP(_xlfn.NUMBERVALUE(MID(AQ30, SEARCH("!", AQ30)+1, SEARCH("+", AQ30)-SEARCH("!", AQ30)-1)), Rankings!$A$2:$BK$129, 63, FALSE),0)</f>
        <v>0</v>
      </c>
      <c r="IK30">
        <f>IFERROR(VLOOKUP(_xlfn.NUMBERVALUE(MID(AR30, SEARCH("!", AR30)+1, SEARCH("+", AR30)-SEARCH("!", AR30)-1)), Rankings!$A$2:$BK$129, 63, FALSE),0)</f>
        <v>0.45081930301180934</v>
      </c>
      <c r="IL30">
        <f>IFERROR(VLOOKUP(_xlfn.NUMBERVALUE(MID(AS30, SEARCH("!", AS30)+1, SEARCH("+", AS30)-SEARCH("!", AS30)-1)), Rankings!$A$2:$BK$129, 63, FALSE),0)</f>
        <v>0.62696833856605805</v>
      </c>
      <c r="IM30">
        <f>IFERROR(VLOOKUP(_xlfn.NUMBERVALUE(MID(AT30, SEARCH("!", AT30)+1, SEARCH("+", AT30)-SEARCH("!", AT30)-1)), Rankings!$A$2:$BK$129, 63, FALSE),0)</f>
        <v>0</v>
      </c>
      <c r="IN30">
        <f>IFERROR(VLOOKUP(_xlfn.NUMBERVALUE(MID(AU30, SEARCH("!", AU30)+1, SEARCH("+", AU30)-SEARCH("!", AU30)-1)), Rankings!$A$2:$BK$129, 63, FALSE),0)</f>
        <v>0.37517193274790295</v>
      </c>
      <c r="IO30">
        <f>IFERROR(VLOOKUP(_xlfn.NUMBERVALUE(MID(AV30, SEARCH("!", AV30)+1, SEARCH("+", AV30)-SEARCH("!", AV30)-1)), Rankings!$A$2:$BK$129, 63, FALSE),0)</f>
        <v>0.74306473398290973</v>
      </c>
      <c r="IP30">
        <f>IFERROR(VLOOKUP(_xlfn.NUMBERVALUE(MID(AW30, SEARCH("!", AW30)+1, SEARCH("+", AW30)-SEARCH("!", AW30)-1)), Rankings!$A$2:$BK$129, 63, FALSE),0)</f>
        <v>0</v>
      </c>
      <c r="IQ30">
        <f>IFERROR(VLOOKUP(_xlfn.NUMBERVALUE(MID(AX30, SEARCH("!", AX30)+1, SEARCH("+", AX30)-SEARCH("!", AX30)-1)), Rankings!$A$2:$BK$129, 63, FALSE),0)</f>
        <v>0.56827343106735106</v>
      </c>
      <c r="IR30">
        <f>IFERROR(VLOOKUP(_xlfn.NUMBERVALUE(MID(AY30, SEARCH("!", AY30)+1, SEARCH("+", AY30)-SEARCH("!", AY30)-1)), Rankings!$A$2:$BK$129, 63, FALSE),0)</f>
        <v>0.74306473398290973</v>
      </c>
      <c r="IS30">
        <f>IFERROR(VLOOKUP(_xlfn.NUMBERVALUE(MID(AZ30, SEARCH("!", AZ30)+1, SEARCH("+", AZ30)-SEARCH("!", AZ30)-1)), Rankings!$A$2:$BK$129, 63, FALSE),0)</f>
        <v>0</v>
      </c>
      <c r="IT30">
        <f>IFERROR(VLOOKUP(_xlfn.NUMBERVALUE(MID(BA30, SEARCH("!", BA30)+1, SEARCH("+", BA30)-SEARCH("!", BA30)-1)), Rankings!$A$2:$BK$129, 63, FALSE),0)</f>
        <v>0.56827343106735106</v>
      </c>
      <c r="IU30">
        <f>IFERROR(VLOOKUP(_xlfn.NUMBERVALUE(MID(BB30, SEARCH("!", BB30)+1, SEARCH("+", BB30)-SEARCH("!", BB30)-1)), Rankings!$A$2:$BK$129, 63, FALSE),0)</f>
        <v>0</v>
      </c>
      <c r="IV30">
        <f>IFERROR(VLOOKUP(_xlfn.NUMBERVALUE(MID(BC30, SEARCH("!", BC30)+1, SEARCH("+", BC30)-SEARCH("!", BC30)-1)), Rankings!$A$2:$BK$129, 63, FALSE),0)</f>
        <v>0</v>
      </c>
      <c r="IW30">
        <f>IFERROR(VLOOKUP(_xlfn.NUMBERVALUE(MID(BD30, SEARCH("!", BD30)+1, SEARCH("+", BD30)-SEARCH("!", BD30)-1)), Rankings!$A$2:$BK$129, 63, FALSE),0)</f>
        <v>0</v>
      </c>
      <c r="IX30">
        <f>IFERROR(VLOOKUP(_xlfn.NUMBERVALUE(MID(BE30, SEARCH("!", BE30)+1, SEARCH("+", BE30)-SEARCH("!", BE30)-1)), Rankings!$A$2:$BK$129, 63, FALSE),0)</f>
        <v>0</v>
      </c>
      <c r="IY30">
        <f>IFERROR(VLOOKUP(_xlfn.NUMBERVALUE(MID(BF30, SEARCH("!", BF30)+1, SEARCH("+", BF30)-SEARCH("!", BF30)-1)), Rankings!$A$2:$BK$129, 63, FALSE),0)</f>
        <v>0</v>
      </c>
      <c r="IZ30">
        <f>IFERROR(VLOOKUP(_xlfn.NUMBERVALUE(MID(BG30, SEARCH("!", BG30)+1, SEARCH("+", BG30)-SEARCH("!", BG30)-1)), Rankings!$A$2:$BK$129, 63, FALSE),0)</f>
        <v>0</v>
      </c>
      <c r="JA30">
        <f>IFERROR(VLOOKUP(_xlfn.NUMBERVALUE(MID(BH30, SEARCH("!", BH30)+1, SEARCH("+", BH30)-SEARCH("!", BH30)-1)), Rankings!$A$2:$BK$129, 63, FALSE),0)</f>
        <v>0</v>
      </c>
      <c r="JB30">
        <f>IFERROR(VLOOKUP(_xlfn.NUMBERVALUE(MID(BI30, SEARCH("!", BI30)+1, SEARCH("+", BI30)-SEARCH("!", BI30)-1)), Rankings!$A$2:$BK$129, 63, FALSE),0)</f>
        <v>0</v>
      </c>
      <c r="JC30">
        <f>IFERROR(VLOOKUP(_xlfn.NUMBERVALUE(MID(BJ30, SEARCH("!", BJ30)+1, SEARCH("+", BJ30)-SEARCH("!", BJ30)-1)), Rankings!$A$2:$BK$129, 63, FALSE),0)</f>
        <v>0</v>
      </c>
      <c r="JD30">
        <f>IFERROR(VLOOKUP(_xlfn.NUMBERVALUE(MID(BK30, SEARCH("!", BK30)+1, SEARCH("+", BK30)-SEARCH("!", BK30)-1)), Rankings!$A$2:$BK$129, 63, FALSE),0)</f>
        <v>0</v>
      </c>
      <c r="JE30">
        <f>IFERROR(VLOOKUP(_xlfn.NUMBERVALUE(MID(BL30, SEARCH("!", BL30)+1, SEARCH("+", BL30)-SEARCH("!", BL30)-1)), Rankings!$A$2:$BK$129, 63, FALSE),0)</f>
        <v>0</v>
      </c>
      <c r="JF30">
        <f>IFERROR(VLOOKUP(_xlfn.NUMBERVALUE(MID(BM30, SEARCH("!", BM30)+1, SEARCH("+", BM30)-SEARCH("!", BM30)-1)), Rankings!$A$2:$BK$129, 63, FALSE),0)</f>
        <v>0</v>
      </c>
      <c r="JG30">
        <f>IFERROR(VLOOKUP(_xlfn.NUMBERVALUE(MID(BN30, SEARCH("!", BN30)+1, SEARCH("+", BN30)-SEARCH("!", BN30)-1)), Rankings!$A$2:$BK$129, 63, FALSE),0)</f>
        <v>0</v>
      </c>
      <c r="JH30">
        <f>IFERROR(VLOOKUP(_xlfn.NUMBERVALUE(MID(BO30, SEARCH("!", BO30)+1, SEARCH("+", BO30)-SEARCH("!", BO30)-1)), Rankings!$A$2:$BK$129, 63, FALSE),0)</f>
        <v>0</v>
      </c>
      <c r="JI30">
        <f>IFERROR(VLOOKUP(_xlfn.NUMBERVALUE(MID(BP30, SEARCH("!", BP30)+1, SEARCH("+", BP30)-SEARCH("!", BP30)-1)), Rankings!$A$2:$BK$129, 63, FALSE),0)</f>
        <v>0</v>
      </c>
      <c r="JJ30">
        <f>IFERROR(VLOOKUP(_xlfn.NUMBERVALUE(MID(BQ30, SEARCH("!", BQ30)+1, SEARCH("+", BQ30)-SEARCH("!", BQ30)-1)), Rankings!$A$2:$BK$129, 63, FALSE),0)</f>
        <v>0</v>
      </c>
      <c r="JK30">
        <f>IFERROR(VLOOKUP(_xlfn.NUMBERVALUE(MID(BR30, SEARCH("!", BR30)+1, SEARCH("+", BR30)-SEARCH("!", BR30)-1)), Rankings!$A$2:$BK$129, 63, FALSE),0)</f>
        <v>0</v>
      </c>
      <c r="JL30">
        <f>IFERROR(VLOOKUP(_xlfn.NUMBERVALUE(MID(BS30, SEARCH("!", BS30)+1, SEARCH("+", BS30)-SEARCH("!", BS30)-1)), Rankings!$A$2:$BK$129, 63, FALSE),0)</f>
        <v>0</v>
      </c>
      <c r="JM30">
        <f>IFERROR(VLOOKUP(_xlfn.NUMBERVALUE(MID(BT30, SEARCH("!", BT30)+1, SEARCH("+", BT30)-SEARCH("!", BT30)-1)), Rankings!$A$2:$BK$129, 63, FALSE),0)</f>
        <v>0</v>
      </c>
      <c r="JN30">
        <f>IFERROR(VLOOKUP(_xlfn.NUMBERVALUE(MID(BU30, SEARCH("!", BU30)+1, SEARCH("+", BU30)-SEARCH("!", BU30)-1)), Rankings!$A$2:$BK$129, 63, FALSE),0)</f>
        <v>0</v>
      </c>
      <c r="JO30">
        <f>IFERROR(VLOOKUP(_xlfn.NUMBERVALUE(MID(BV30, SEARCH("!", BV30)+1, SEARCH("+", BV30)-SEARCH("!", BV30)-1)), Rankings!$A$2:$BK$129, 63, FALSE),0)</f>
        <v>0</v>
      </c>
      <c r="JP30">
        <f>IFERROR(VLOOKUP(_xlfn.NUMBERVALUE(MID(BW30, SEARCH("!", BW30)+1, SEARCH("+", BW30)-SEARCH("!", BW30)-1)), Rankings!$A$2:$BK$129, 63, FALSE),0)</f>
        <v>0</v>
      </c>
      <c r="JQ30">
        <f>IFERROR(VLOOKUP(_xlfn.NUMBERVALUE(MID(BX30, SEARCH("!", BX30)+1, SEARCH("+", BX30)-SEARCH("!", BX30)-1)), Rankings!$A$2:$BK$129, 63, FALSE),0)</f>
        <v>0</v>
      </c>
      <c r="JR30">
        <f>IFERROR(VLOOKUP(_xlfn.NUMBERVALUE(MID(BY30, SEARCH("!", BY30)+1, SEARCH("+", BY30)-SEARCH("!", BY30)-1)), Rankings!$A$2:$BK$129, 63, FALSE),0)</f>
        <v>0</v>
      </c>
      <c r="JS30">
        <f>IFERROR(VLOOKUP(_xlfn.NUMBERVALUE(MID(BZ30, SEARCH("!", BZ30)+1, SEARCH("+", BZ30)-SEARCH("!", BZ30)-1)), Rankings!$A$2:$BK$129, 63, FALSE),0)</f>
        <v>0</v>
      </c>
      <c r="JT30">
        <f>IFERROR(VLOOKUP(_xlfn.NUMBERVALUE(MID(CA30, SEARCH("!", CA30)+1, SEARCH("+", CA30)-SEARCH("!", CA30)-1)), Rankings!$A$2:$BK$129, 63, FALSE),0)</f>
        <v>0</v>
      </c>
      <c r="JU30">
        <f>IFERROR(VLOOKUP(_xlfn.NUMBERVALUE(MID(CB30, SEARCH("!", CB30)+1, SEARCH("+", CB30)-SEARCH("!", CB30)-1)), Rankings!$A$2:$BK$129, 63, FALSE),0)</f>
        <v>0</v>
      </c>
      <c r="JV30">
        <f>IFERROR(VLOOKUP(_xlfn.NUMBERVALUE(MID(CC30, SEARCH("!", CC30)+1, SEARCH("+", CC30)-SEARCH("!", CC30)-1)), Rankings!$A$2:$BK$129, 63, FALSE),0)</f>
        <v>0</v>
      </c>
      <c r="JW30">
        <f>IFERROR(VLOOKUP(_xlfn.NUMBERVALUE(MID(CD30, SEARCH("!", CD30)+1, SEARCH("+", CD30)-SEARCH("!", CD30)-1)), Rankings!$A$2:$BK$129, 63, FALSE),0)</f>
        <v>0</v>
      </c>
      <c r="JX30">
        <f>IFERROR(VLOOKUP(_xlfn.NUMBERVALUE(MID(CE30, SEARCH("!", CE30)+1, SEARCH("+", CE30)-SEARCH("!", CE30)-1)), Rankings!$A$2:$BK$129, 63, FALSE),0)</f>
        <v>0</v>
      </c>
      <c r="JY30">
        <f>IFERROR(VLOOKUP(_xlfn.NUMBERVALUE(MID(CF30, SEARCH("!", CF30)+1, SEARCH("+", CF30)-SEARCH("!", CF30)-1)), Rankings!$A$2:$BK$129, 63, FALSE),0)</f>
        <v>0</v>
      </c>
      <c r="JZ30">
        <f>IFERROR(VLOOKUP(_xlfn.NUMBERVALUE(MID(CG30, SEARCH("!", CG30)+1, SEARCH("+", CG30)-SEARCH("!", CG30)-1)), Rankings!$A$2:$BK$129, 63, FALSE),0)</f>
        <v>0</v>
      </c>
      <c r="KA30">
        <f>IFERROR(VLOOKUP(_xlfn.NUMBERVALUE(MID(CH30, SEARCH("!", CH30)+1, SEARCH("+", CH30)-SEARCH("!", CH30)-1)), Rankings!$A$2:$BK$129, 63, FALSE),0)</f>
        <v>0</v>
      </c>
      <c r="KB30">
        <f>IFERROR(VLOOKUP(_xlfn.NUMBERVALUE(MID(CI30, SEARCH("!", CI30)+1, SEARCH("+", CI30)-SEARCH("!", CI30)-1)), Rankings!$A$2:$BK$129, 63, FALSE),0)</f>
        <v>0</v>
      </c>
      <c r="KC30">
        <f>IFERROR(VLOOKUP(_xlfn.NUMBERVALUE(MID(CJ30, SEARCH("!", CJ30)+1, SEARCH("+", CJ30)-SEARCH("!", CJ30)-1)), Rankings!$A$2:$BK$129, 63, FALSE),0)</f>
        <v>0</v>
      </c>
      <c r="KD30">
        <f>IFERROR(VLOOKUP(_xlfn.NUMBERVALUE(MID(CK30, SEARCH("!", CK30)+1, SEARCH("+", CK30)-SEARCH("!", CK30)-1)), Rankings!$A$2:$BK$129, 63, FALSE),0)</f>
        <v>0</v>
      </c>
      <c r="KE30">
        <f>IFERROR(VLOOKUP(_xlfn.NUMBERVALUE(MID(CL30, SEARCH("!", CL30)+1, SEARCH("+", CL30)-SEARCH("!", CL30)-1)), Rankings!$A$2:$BK$129, 63, FALSE),0)</f>
        <v>0</v>
      </c>
      <c r="KF30">
        <f>IFERROR(VLOOKUP(_xlfn.NUMBERVALUE(MID(CM30, SEARCH("!", CM30)+1, SEARCH("+", CM30)-SEARCH("!", CM30)-1)), Rankings!$A$2:$BK$129, 63, FALSE),0)</f>
        <v>0</v>
      </c>
      <c r="KG30">
        <f>IFERROR(VLOOKUP(_xlfn.NUMBERVALUE(MID(CN30, SEARCH("!", CN30)+1, SEARCH("+", CN30)-SEARCH("!", CN30)-1)), Rankings!$A$2:$BK$129, 63, FALSE),0)</f>
        <v>0</v>
      </c>
      <c r="KH30">
        <f>IFERROR(VLOOKUP(_xlfn.NUMBERVALUE(MID(CO30, SEARCH("!", CO30)+1, SEARCH("+", CO30)-SEARCH("!", CO30)-1)), Rankings!$A$2:$BK$129, 63, FALSE),0)</f>
        <v>0</v>
      </c>
      <c r="KJ30" s="28">
        <f t="shared" si="116"/>
        <v>254</v>
      </c>
      <c r="KK30" s="28">
        <f t="shared" si="117"/>
        <v>195</v>
      </c>
      <c r="KL30" s="28">
        <f t="shared" si="118"/>
        <v>38</v>
      </c>
      <c r="KM30" s="28">
        <f t="shared" si="119"/>
        <v>24</v>
      </c>
      <c r="KN30" s="28">
        <f t="shared" si="120"/>
        <v>0</v>
      </c>
      <c r="KO30" s="28">
        <f t="shared" si="121"/>
        <v>207</v>
      </c>
      <c r="KP30" s="28">
        <f t="shared" si="122"/>
        <v>362</v>
      </c>
      <c r="KQ30" s="28">
        <f t="shared" si="123"/>
        <v>207</v>
      </c>
      <c r="KS30" s="27" t="str">
        <f t="shared" si="124"/>
        <v>21</v>
      </c>
      <c r="KT30" s="27" t="str">
        <f t="shared" si="125"/>
        <v>19</v>
      </c>
      <c r="KU30" s="27" t="str">
        <f t="shared" si="126"/>
        <v>19</v>
      </c>
      <c r="KV30" s="27">
        <f t="shared" si="127"/>
        <v>0</v>
      </c>
      <c r="KW30" s="27">
        <f t="shared" si="128"/>
        <v>0</v>
      </c>
      <c r="KX30" s="27" t="str">
        <f t="shared" si="129"/>
        <v>28</v>
      </c>
      <c r="KY30" s="27" t="str">
        <f t="shared" si="130"/>
        <v>21</v>
      </c>
      <c r="KZ30" s="27" t="str">
        <f t="shared" si="131"/>
        <v>21</v>
      </c>
      <c r="LA30" s="27">
        <f t="shared" si="132"/>
        <v>0</v>
      </c>
      <c r="LB30" s="27" t="str">
        <f t="shared" si="133"/>
        <v>16</v>
      </c>
      <c r="LC30" s="27">
        <f t="shared" si="134"/>
        <v>0</v>
      </c>
      <c r="LD30" s="27" t="str">
        <f t="shared" si="135"/>
        <v>25</v>
      </c>
      <c r="LE30" s="27" t="str">
        <f t="shared" si="136"/>
        <v>19</v>
      </c>
      <c r="LF30" s="27" t="str">
        <f t="shared" si="137"/>
        <v>17</v>
      </c>
      <c r="LG30" s="27" t="str">
        <f t="shared" si="138"/>
        <v>15</v>
      </c>
      <c r="LH30" s="27" t="str">
        <f t="shared" si="139"/>
        <v>8</v>
      </c>
      <c r="LI30" s="27">
        <f t="shared" si="140"/>
        <v>0</v>
      </c>
      <c r="LJ30" s="27">
        <f t="shared" si="141"/>
        <v>0</v>
      </c>
      <c r="LK30" s="27" t="str">
        <f t="shared" si="142"/>
        <v>17</v>
      </c>
      <c r="LL30" s="27">
        <f t="shared" si="143"/>
        <v>0</v>
      </c>
      <c r="LM30" s="27" t="str">
        <f t="shared" si="144"/>
        <v>7</v>
      </c>
      <c r="LN30" s="27" t="str">
        <f t="shared" si="145"/>
        <v>28</v>
      </c>
      <c r="LO30" s="27">
        <f t="shared" si="146"/>
        <v>0</v>
      </c>
      <c r="LP30" s="27" t="str">
        <f t="shared" si="147"/>
        <v>12</v>
      </c>
      <c r="LQ30" s="27" t="str">
        <f t="shared" si="148"/>
        <v>15</v>
      </c>
      <c r="LR30" s="27">
        <f t="shared" si="149"/>
        <v>0</v>
      </c>
      <c r="LS30" s="27" t="str">
        <f t="shared" si="150"/>
        <v>36</v>
      </c>
      <c r="LT30" s="27" t="str">
        <f t="shared" si="151"/>
        <v>17</v>
      </c>
      <c r="LU30" s="27">
        <f t="shared" si="152"/>
        <v>0</v>
      </c>
      <c r="LV30" s="27" t="str">
        <f t="shared" si="153"/>
        <v>27</v>
      </c>
      <c r="LW30" s="27" t="str">
        <f t="shared" si="154"/>
        <v>19</v>
      </c>
      <c r="LX30" s="27">
        <f t="shared" si="155"/>
        <v>0</v>
      </c>
      <c r="LY30" s="27" t="str">
        <f t="shared" si="156"/>
        <v>23</v>
      </c>
      <c r="LZ30" s="27" t="str">
        <f t="shared" si="157"/>
        <v>18</v>
      </c>
      <c r="MA30" s="27">
        <f t="shared" si="158"/>
        <v>0</v>
      </c>
      <c r="MB30" s="27" t="str">
        <f t="shared" si="159"/>
        <v>22</v>
      </c>
      <c r="MC30" s="27" t="str">
        <f t="shared" si="160"/>
        <v>5</v>
      </c>
      <c r="MD30" s="27">
        <f t="shared" si="161"/>
        <v>0</v>
      </c>
      <c r="ME30" s="27" t="str">
        <f t="shared" si="162"/>
        <v>15</v>
      </c>
      <c r="MF30" s="27" t="str">
        <f t="shared" si="163"/>
        <v>12</v>
      </c>
      <c r="MG30" s="27">
        <f t="shared" si="164"/>
        <v>0</v>
      </c>
      <c r="MH30" s="27" t="str">
        <f t="shared" si="165"/>
        <v>9</v>
      </c>
      <c r="MI30" s="27">
        <f t="shared" si="166"/>
        <v>0</v>
      </c>
      <c r="MJ30" s="27">
        <f t="shared" si="167"/>
        <v>0</v>
      </c>
      <c r="MK30" s="27">
        <f t="shared" si="168"/>
        <v>0</v>
      </c>
      <c r="ML30" s="27">
        <f t="shared" si="169"/>
        <v>0</v>
      </c>
      <c r="MM30" s="27">
        <f t="shared" si="170"/>
        <v>0</v>
      </c>
      <c r="MN30" s="27">
        <f t="shared" si="171"/>
        <v>0</v>
      </c>
      <c r="MO30" s="27">
        <f t="shared" si="172"/>
        <v>0</v>
      </c>
      <c r="MP30" s="27">
        <f t="shared" si="173"/>
        <v>0</v>
      </c>
      <c r="MQ30" s="27">
        <f t="shared" si="174"/>
        <v>0</v>
      </c>
      <c r="MR30" s="27">
        <f t="shared" si="175"/>
        <v>0</v>
      </c>
      <c r="MS30" s="27">
        <f t="shared" si="176"/>
        <v>0</v>
      </c>
      <c r="MT30" s="27">
        <f t="shared" si="177"/>
        <v>0</v>
      </c>
      <c r="MU30" s="27">
        <f t="shared" si="178"/>
        <v>0</v>
      </c>
      <c r="MV30" s="27">
        <f t="shared" si="179"/>
        <v>0</v>
      </c>
      <c r="MW30" s="27">
        <f t="shared" si="180"/>
        <v>0</v>
      </c>
      <c r="MX30" s="27">
        <f t="shared" si="181"/>
        <v>0</v>
      </c>
      <c r="MY30" s="27">
        <f t="shared" si="182"/>
        <v>0</v>
      </c>
      <c r="MZ30" s="27">
        <f t="shared" si="183"/>
        <v>0</v>
      </c>
      <c r="NA30" s="27">
        <f t="shared" si="184"/>
        <v>0</v>
      </c>
      <c r="NB30" s="27">
        <f t="shared" si="185"/>
        <v>0</v>
      </c>
      <c r="NC30" s="27">
        <f t="shared" si="186"/>
        <v>0</v>
      </c>
      <c r="ND30" s="27">
        <f t="shared" si="187"/>
        <v>0</v>
      </c>
      <c r="NE30" s="27">
        <f t="shared" si="188"/>
        <v>0</v>
      </c>
      <c r="NF30" s="27">
        <f t="shared" si="189"/>
        <v>0</v>
      </c>
      <c r="NG30" s="27">
        <f t="shared" si="190"/>
        <v>0</v>
      </c>
      <c r="NH30" s="27">
        <f t="shared" si="191"/>
        <v>0</v>
      </c>
      <c r="NI30" s="27">
        <f t="shared" si="192"/>
        <v>0</v>
      </c>
      <c r="NJ30" s="27">
        <f t="shared" si="193"/>
        <v>0</v>
      </c>
      <c r="NK30" s="27">
        <f t="shared" si="194"/>
        <v>0</v>
      </c>
      <c r="NL30" s="27">
        <f t="shared" si="195"/>
        <v>0</v>
      </c>
      <c r="NM30" s="27">
        <f t="shared" si="196"/>
        <v>0</v>
      </c>
      <c r="NN30" s="27">
        <f t="shared" si="197"/>
        <v>0</v>
      </c>
      <c r="NO30" s="27">
        <f t="shared" si="198"/>
        <v>0</v>
      </c>
      <c r="NP30" s="27">
        <f t="shared" si="199"/>
        <v>0</v>
      </c>
      <c r="NQ30" s="27">
        <f t="shared" si="200"/>
        <v>0</v>
      </c>
      <c r="NR30" s="27">
        <f t="shared" si="201"/>
        <v>0</v>
      </c>
      <c r="NS30" s="27">
        <f t="shared" si="202"/>
        <v>0</v>
      </c>
      <c r="NT30" s="27">
        <f t="shared" si="203"/>
        <v>0</v>
      </c>
      <c r="NU30" s="27">
        <f t="shared" si="204"/>
        <v>0</v>
      </c>
      <c r="NV30" s="27">
        <f t="shared" si="205"/>
        <v>0</v>
      </c>
      <c r="NX30" s="28">
        <f t="shared" si="206"/>
        <v>194</v>
      </c>
      <c r="NY30" s="28">
        <f t="shared" si="207"/>
        <v>211</v>
      </c>
      <c r="NZ30" s="28">
        <f t="shared" si="208"/>
        <v>33</v>
      </c>
      <c r="OA30" s="28">
        <f t="shared" si="209"/>
        <v>41</v>
      </c>
      <c r="OB30" s="28">
        <f t="shared" si="210"/>
        <v>0</v>
      </c>
      <c r="OC30" s="28">
        <f t="shared" si="211"/>
        <v>145</v>
      </c>
      <c r="OD30" s="28">
        <f t="shared" si="212"/>
        <v>321.83333333333331</v>
      </c>
      <c r="OE30" s="28">
        <f t="shared" si="213"/>
        <v>145</v>
      </c>
      <c r="OG30" s="27" t="str">
        <f t="shared" si="214"/>
        <v>14</v>
      </c>
      <c r="OH30" s="27" t="str">
        <f t="shared" si="215"/>
        <v>27</v>
      </c>
      <c r="OI30" s="27" t="str">
        <f t="shared" si="216"/>
        <v>17</v>
      </c>
      <c r="OJ30" s="27">
        <f t="shared" si="217"/>
        <v>0</v>
      </c>
      <c r="OK30" s="27">
        <f t="shared" si="218"/>
        <v>0</v>
      </c>
      <c r="OL30" s="27" t="str">
        <f t="shared" si="219"/>
        <v>8</v>
      </c>
      <c r="OM30" s="27" t="str">
        <f t="shared" si="220"/>
        <v>15</v>
      </c>
      <c r="ON30" s="27" t="str">
        <f t="shared" si="221"/>
        <v>15</v>
      </c>
      <c r="OO30" s="27">
        <f t="shared" si="222"/>
        <v>0</v>
      </c>
      <c r="OP30" s="27" t="str">
        <f t="shared" si="223"/>
        <v>14</v>
      </c>
      <c r="OQ30" s="27">
        <f t="shared" si="224"/>
        <v>0</v>
      </c>
      <c r="OR30" s="27" t="str">
        <f t="shared" si="225"/>
        <v>17</v>
      </c>
      <c r="OS30" s="27" t="str">
        <f t="shared" si="226"/>
        <v>22</v>
      </c>
      <c r="OT30" s="27" t="str">
        <f t="shared" si="227"/>
        <v>18</v>
      </c>
      <c r="OU30" s="27" t="str">
        <f t="shared" si="228"/>
        <v>21</v>
      </c>
      <c r="OV30" s="27" t="str">
        <f t="shared" si="229"/>
        <v>21</v>
      </c>
      <c r="OW30" s="27">
        <f t="shared" si="230"/>
        <v>0</v>
      </c>
      <c r="OX30" s="27">
        <f t="shared" si="231"/>
        <v>0</v>
      </c>
      <c r="OY30" s="27" t="str">
        <f t="shared" si="232"/>
        <v>16</v>
      </c>
      <c r="OZ30" s="27">
        <f t="shared" si="233"/>
        <v>0</v>
      </c>
      <c r="PA30" s="27" t="str">
        <f t="shared" si="234"/>
        <v>21</v>
      </c>
      <c r="PB30" s="27" t="str">
        <f t="shared" si="235"/>
        <v>16</v>
      </c>
      <c r="PC30" s="27">
        <f t="shared" si="236"/>
        <v>0</v>
      </c>
      <c r="PD30" s="27" t="str">
        <f t="shared" si="237"/>
        <v>20</v>
      </c>
      <c r="PE30" s="27" t="str">
        <f t="shared" si="238"/>
        <v>20</v>
      </c>
      <c r="PF30" s="27">
        <f t="shared" si="239"/>
        <v>0</v>
      </c>
      <c r="PG30" s="27" t="str">
        <f t="shared" si="240"/>
        <v>4</v>
      </c>
      <c r="PH30" s="27" t="str">
        <f t="shared" si="241"/>
        <v>14</v>
      </c>
      <c r="PI30" s="27">
        <f t="shared" si="242"/>
        <v>0</v>
      </c>
      <c r="PJ30" s="27" t="str">
        <f t="shared" si="243"/>
        <v>22</v>
      </c>
      <c r="PK30" s="27" t="str">
        <f t="shared" si="244"/>
        <v>17</v>
      </c>
      <c r="PL30" s="27">
        <f t="shared" si="245"/>
        <v>0</v>
      </c>
      <c r="PM30" s="27" t="str">
        <f t="shared" si="246"/>
        <v>17</v>
      </c>
      <c r="PN30" s="27" t="str">
        <f t="shared" si="247"/>
        <v>12</v>
      </c>
      <c r="PO30" s="27">
        <f t="shared" si="248"/>
        <v>0</v>
      </c>
      <c r="PP30" s="27" t="str">
        <f t="shared" si="249"/>
        <v>6</v>
      </c>
      <c r="PQ30" s="27" t="str">
        <f t="shared" si="250"/>
        <v>18</v>
      </c>
      <c r="PR30" s="27">
        <f t="shared" si="251"/>
        <v>0</v>
      </c>
      <c r="PS30" s="27" t="str">
        <f t="shared" si="252"/>
        <v>28</v>
      </c>
      <c r="PT30" s="27" t="str">
        <f t="shared" si="253"/>
        <v>26</v>
      </c>
      <c r="PU30" s="27">
        <f t="shared" si="254"/>
        <v>0</v>
      </c>
      <c r="PV30" s="27" t="str">
        <f t="shared" si="255"/>
        <v>13</v>
      </c>
      <c r="PW30" s="27">
        <f t="shared" si="256"/>
        <v>0</v>
      </c>
      <c r="PX30" s="27">
        <f t="shared" si="257"/>
        <v>0</v>
      </c>
      <c r="PY30" s="27">
        <f t="shared" si="258"/>
        <v>0</v>
      </c>
      <c r="PZ30" s="27">
        <f t="shared" si="259"/>
        <v>0</v>
      </c>
      <c r="QA30" s="27">
        <f t="shared" si="260"/>
        <v>0</v>
      </c>
      <c r="QB30" s="27">
        <f t="shared" si="261"/>
        <v>0</v>
      </c>
      <c r="QC30" s="27">
        <f t="shared" si="262"/>
        <v>0</v>
      </c>
      <c r="QD30" s="27">
        <f t="shared" si="263"/>
        <v>0</v>
      </c>
      <c r="QE30" s="27">
        <f t="shared" si="264"/>
        <v>0</v>
      </c>
      <c r="QF30" s="27">
        <f t="shared" si="265"/>
        <v>0</v>
      </c>
      <c r="QG30" s="27">
        <f t="shared" si="266"/>
        <v>0</v>
      </c>
      <c r="QH30" s="27">
        <f t="shared" si="267"/>
        <v>0</v>
      </c>
      <c r="QI30" s="27">
        <f t="shared" si="268"/>
        <v>0</v>
      </c>
      <c r="QJ30" s="27">
        <f t="shared" si="269"/>
        <v>0</v>
      </c>
      <c r="QK30" s="27">
        <f t="shared" si="270"/>
        <v>0</v>
      </c>
      <c r="QL30" s="27">
        <f t="shared" si="271"/>
        <v>0</v>
      </c>
      <c r="QM30" s="27">
        <f t="shared" si="272"/>
        <v>0</v>
      </c>
      <c r="QN30" s="27">
        <f t="shared" si="273"/>
        <v>0</v>
      </c>
      <c r="QO30" s="27">
        <f t="shared" si="274"/>
        <v>0</v>
      </c>
      <c r="QP30" s="27">
        <f t="shared" si="275"/>
        <v>0</v>
      </c>
      <c r="QQ30" s="27">
        <f t="shared" si="276"/>
        <v>0</v>
      </c>
      <c r="QR30" s="27">
        <f t="shared" si="277"/>
        <v>0</v>
      </c>
      <c r="QS30" s="27">
        <f t="shared" si="278"/>
        <v>0</v>
      </c>
      <c r="QT30" s="27">
        <f t="shared" si="279"/>
        <v>0</v>
      </c>
      <c r="QU30" s="27">
        <f t="shared" si="280"/>
        <v>0</v>
      </c>
      <c r="QV30" s="27">
        <f t="shared" si="281"/>
        <v>0</v>
      </c>
      <c r="QW30" s="27">
        <f t="shared" si="282"/>
        <v>0</v>
      </c>
      <c r="QX30" s="27">
        <f t="shared" si="283"/>
        <v>0</v>
      </c>
      <c r="QY30" s="27">
        <f t="shared" si="284"/>
        <v>0</v>
      </c>
      <c r="QZ30" s="27">
        <f t="shared" si="285"/>
        <v>0</v>
      </c>
      <c r="RA30" s="27">
        <f t="shared" si="286"/>
        <v>0</v>
      </c>
      <c r="RB30" s="27">
        <f t="shared" si="287"/>
        <v>0</v>
      </c>
      <c r="RC30" s="27">
        <f t="shared" si="288"/>
        <v>0</v>
      </c>
      <c r="RD30" s="27">
        <f t="shared" si="289"/>
        <v>0</v>
      </c>
      <c r="RE30" s="27">
        <f t="shared" si="290"/>
        <v>0</v>
      </c>
      <c r="RF30" s="27">
        <f t="shared" si="291"/>
        <v>0</v>
      </c>
      <c r="RG30" s="27">
        <f t="shared" si="292"/>
        <v>0</v>
      </c>
      <c r="RH30" s="27">
        <f t="shared" si="293"/>
        <v>0</v>
      </c>
      <c r="RI30" s="27">
        <f t="shared" si="294"/>
        <v>0</v>
      </c>
      <c r="RJ30" s="27">
        <f t="shared" si="295"/>
        <v>0</v>
      </c>
      <c r="RL30" s="28">
        <f t="shared" si="296"/>
        <v>114</v>
      </c>
      <c r="RM30" s="28">
        <f t="shared" si="297"/>
        <v>95</v>
      </c>
      <c r="RN30" s="28">
        <f t="shared" si="298"/>
        <v>16</v>
      </c>
      <c r="RO30" s="28">
        <f t="shared" si="299"/>
        <v>8</v>
      </c>
      <c r="RP30" s="28">
        <f t="shared" si="300"/>
        <v>0</v>
      </c>
      <c r="RQ30" s="28">
        <f t="shared" si="301"/>
        <v>161.66666666666666</v>
      </c>
      <c r="RT30" s="27" t="str">
        <f t="shared" si="302"/>
        <v>12</v>
      </c>
      <c r="RU30" s="27" t="str">
        <f t="shared" si="303"/>
        <v>10</v>
      </c>
      <c r="RV30" s="27" t="str">
        <f t="shared" si="304"/>
        <v>9</v>
      </c>
      <c r="RW30" s="27" t="str">
        <f t="shared" si="305"/>
        <v>0</v>
      </c>
      <c r="RX30" s="27" t="str">
        <f t="shared" si="306"/>
        <v>0</v>
      </c>
      <c r="RY30" s="27" t="str">
        <f t="shared" si="307"/>
        <v>13</v>
      </c>
      <c r="RZ30" s="27" t="str">
        <f t="shared" si="308"/>
        <v>10</v>
      </c>
      <c r="SA30" s="27" t="str">
        <f t="shared" si="309"/>
        <v>8</v>
      </c>
      <c r="SB30" s="27" t="str">
        <f t="shared" si="310"/>
        <v>0</v>
      </c>
      <c r="SC30" s="27" t="str">
        <f t="shared" si="311"/>
        <v>4</v>
      </c>
      <c r="SD30" s="27" t="str">
        <f t="shared" si="312"/>
        <v>0</v>
      </c>
      <c r="SE30" s="27" t="str">
        <f t="shared" si="313"/>
        <v>11</v>
      </c>
      <c r="SF30" s="27" t="str">
        <f t="shared" si="314"/>
        <v>8</v>
      </c>
      <c r="SG30" s="27" t="str">
        <f t="shared" si="315"/>
        <v>8</v>
      </c>
      <c r="SH30" s="27" t="str">
        <f t="shared" si="316"/>
        <v>7</v>
      </c>
      <c r="SI30" s="27" t="str">
        <f t="shared" si="317"/>
        <v>5</v>
      </c>
      <c r="SJ30" s="27" t="str">
        <f t="shared" si="318"/>
        <v>0</v>
      </c>
      <c r="SK30" s="27" t="str">
        <f t="shared" si="319"/>
        <v>0</v>
      </c>
      <c r="SL30" s="27" t="str">
        <f t="shared" si="320"/>
        <v>11</v>
      </c>
      <c r="SM30" s="27" t="str">
        <f t="shared" si="321"/>
        <v>0</v>
      </c>
      <c r="SN30" s="27" t="str">
        <f t="shared" si="322"/>
        <v>4</v>
      </c>
      <c r="SO30" s="27" t="str">
        <f t="shared" si="323"/>
        <v>12</v>
      </c>
      <c r="SP30" s="27" t="str">
        <f t="shared" si="324"/>
        <v>0</v>
      </c>
      <c r="SQ30" s="27" t="str">
        <f t="shared" si="325"/>
        <v>5</v>
      </c>
      <c r="SR30" s="27" t="str">
        <f t="shared" si="326"/>
        <v>7</v>
      </c>
      <c r="SS30" s="27" t="str">
        <f t="shared" si="327"/>
        <v>0</v>
      </c>
      <c r="ST30" s="27" t="str">
        <f t="shared" si="328"/>
        <v>14</v>
      </c>
      <c r="SU30" s="27" t="str">
        <f t="shared" si="329"/>
        <v>10</v>
      </c>
      <c r="SV30" s="27" t="str">
        <f t="shared" si="330"/>
        <v>0</v>
      </c>
      <c r="SW30" s="27" t="str">
        <f t="shared" si="331"/>
        <v>12</v>
      </c>
      <c r="SX30" s="27" t="str">
        <f t="shared" si="332"/>
        <v>10</v>
      </c>
      <c r="SY30" s="27" t="str">
        <f t="shared" si="333"/>
        <v>0</v>
      </c>
      <c r="SZ30" s="27" t="str">
        <f t="shared" si="334"/>
        <v>8</v>
      </c>
      <c r="TA30" s="27" t="str">
        <f t="shared" si="335"/>
        <v>10</v>
      </c>
      <c r="TB30" s="27" t="str">
        <f t="shared" si="336"/>
        <v>0</v>
      </c>
      <c r="TC30" s="27" t="str">
        <f t="shared" si="337"/>
        <v>9</v>
      </c>
      <c r="TD30" s="27" t="str">
        <f t="shared" si="338"/>
        <v>2</v>
      </c>
      <c r="TE30" s="27" t="str">
        <f t="shared" si="339"/>
        <v>0</v>
      </c>
      <c r="TF30" s="27" t="str">
        <f t="shared" si="340"/>
        <v>5</v>
      </c>
      <c r="TG30" s="27" t="str">
        <f t="shared" si="341"/>
        <v>6</v>
      </c>
      <c r="TH30" s="27" t="str">
        <f t="shared" si="342"/>
        <v>0</v>
      </c>
      <c r="TI30" s="27" t="str">
        <f t="shared" si="343"/>
        <v>3</v>
      </c>
      <c r="TJ30" s="27" t="str">
        <f t="shared" si="344"/>
        <v>0</v>
      </c>
      <c r="TK30" s="27" t="str">
        <f t="shared" si="345"/>
        <v>0</v>
      </c>
      <c r="TL30" s="27" t="str">
        <f t="shared" si="346"/>
        <v>0</v>
      </c>
      <c r="TM30" s="27" t="str">
        <f t="shared" si="347"/>
        <v>0</v>
      </c>
      <c r="TN30" s="27" t="str">
        <f t="shared" si="348"/>
        <v>0</v>
      </c>
      <c r="TO30" s="27" t="str">
        <f t="shared" si="349"/>
        <v>0</v>
      </c>
      <c r="TP30" s="27" t="str">
        <f t="shared" si="350"/>
        <v>0</v>
      </c>
      <c r="TQ30" s="27" t="str">
        <f t="shared" si="351"/>
        <v>0</v>
      </c>
      <c r="TR30" s="27" t="str">
        <f t="shared" si="352"/>
        <v>0</v>
      </c>
      <c r="TS30" s="27" t="str">
        <f t="shared" si="353"/>
        <v>0</v>
      </c>
      <c r="TT30" s="27" t="str">
        <f t="shared" si="354"/>
        <v>0</v>
      </c>
      <c r="TU30" s="27" t="str">
        <f t="shared" si="355"/>
        <v>0</v>
      </c>
      <c r="TV30" s="27" t="str">
        <f t="shared" si="356"/>
        <v>0</v>
      </c>
      <c r="TW30" s="27" t="str">
        <f t="shared" si="357"/>
        <v>0</v>
      </c>
      <c r="TX30" s="27" t="str">
        <f t="shared" si="358"/>
        <v>0</v>
      </c>
      <c r="TY30" s="27" t="str">
        <f t="shared" si="359"/>
        <v>0</v>
      </c>
      <c r="TZ30" s="27" t="str">
        <f t="shared" si="360"/>
        <v>0</v>
      </c>
      <c r="UA30" s="27" t="str">
        <f t="shared" si="361"/>
        <v>0</v>
      </c>
      <c r="UB30" s="27" t="str">
        <f t="shared" si="362"/>
        <v>0</v>
      </c>
      <c r="UC30" s="27" t="str">
        <f t="shared" si="363"/>
        <v>0</v>
      </c>
      <c r="UD30" s="27" t="str">
        <f t="shared" si="364"/>
        <v>0</v>
      </c>
      <c r="UE30" s="27" t="str">
        <f t="shared" si="365"/>
        <v>0</v>
      </c>
      <c r="UF30" s="27" t="str">
        <f t="shared" si="366"/>
        <v>0</v>
      </c>
      <c r="UG30" s="27" t="str">
        <f t="shared" si="367"/>
        <v>0</v>
      </c>
      <c r="UH30" s="27" t="str">
        <f t="shared" si="368"/>
        <v>0</v>
      </c>
      <c r="UI30" s="27" t="str">
        <f t="shared" si="369"/>
        <v>0</v>
      </c>
      <c r="UJ30" s="27" t="str">
        <f t="shared" si="370"/>
        <v>0</v>
      </c>
      <c r="UK30" s="27" t="str">
        <f t="shared" si="371"/>
        <v>0</v>
      </c>
      <c r="UL30" s="27" t="str">
        <f t="shared" si="372"/>
        <v>0</v>
      </c>
      <c r="UM30" s="27" t="str">
        <f t="shared" si="373"/>
        <v>0</v>
      </c>
      <c r="UN30" s="27" t="str">
        <f t="shared" si="374"/>
        <v>0</v>
      </c>
      <c r="UO30" s="27" t="str">
        <f t="shared" si="375"/>
        <v>0</v>
      </c>
      <c r="UP30" s="27" t="str">
        <f t="shared" si="376"/>
        <v>0</v>
      </c>
      <c r="UQ30" s="27" t="str">
        <f t="shared" si="377"/>
        <v>0</v>
      </c>
      <c r="UR30" s="27" t="str">
        <f t="shared" si="378"/>
        <v>0</v>
      </c>
      <c r="US30" s="27" t="str">
        <f t="shared" si="379"/>
        <v>0</v>
      </c>
      <c r="UT30" s="27" t="str">
        <f t="shared" si="380"/>
        <v>0</v>
      </c>
      <c r="UU30" s="27" t="str">
        <f t="shared" si="381"/>
        <v>0</v>
      </c>
      <c r="UV30" s="27" t="str">
        <f t="shared" si="382"/>
        <v>0</v>
      </c>
      <c r="UW30" s="27" t="str">
        <f t="shared" si="383"/>
        <v>0</v>
      </c>
      <c r="UY30" s="28">
        <f t="shared" si="384"/>
        <v>11.449999999999996</v>
      </c>
      <c r="UZ30" s="28">
        <f t="shared" si="385"/>
        <v>4.7700000000000005</v>
      </c>
      <c r="VA30" s="28">
        <f t="shared" si="386"/>
        <v>10.23</v>
      </c>
      <c r="VB30" s="28">
        <f t="shared" si="387"/>
        <v>9</v>
      </c>
      <c r="VC30" s="28">
        <f t="shared" si="388"/>
        <v>0</v>
      </c>
      <c r="VD30" s="28">
        <f t="shared" si="389"/>
        <v>27.154999999999994</v>
      </c>
      <c r="VG30" s="27" t="str">
        <f t="shared" si="390"/>
        <v>-6.31</v>
      </c>
      <c r="VH30" s="27" t="str">
        <f t="shared" si="391"/>
        <v>-7.31</v>
      </c>
      <c r="VI30" s="27" t="str">
        <f t="shared" si="392"/>
        <v>2.08</v>
      </c>
      <c r="VJ30" s="27">
        <f t="shared" si="393"/>
        <v>0</v>
      </c>
      <c r="VK30" s="27">
        <f t="shared" si="394"/>
        <v>0</v>
      </c>
      <c r="VL30" s="27" t="str">
        <f t="shared" si="395"/>
        <v>-0.55</v>
      </c>
      <c r="VM30" s="27" t="str">
        <f t="shared" si="396"/>
        <v>-4.84</v>
      </c>
      <c r="VN30" s="27" t="str">
        <f t="shared" si="397"/>
        <v>7.93</v>
      </c>
      <c r="VO30" s="27">
        <f t="shared" si="398"/>
        <v>0</v>
      </c>
      <c r="VP30" s="27" t="str">
        <f t="shared" si="399"/>
        <v>8.85</v>
      </c>
      <c r="VQ30" s="27">
        <f t="shared" si="400"/>
        <v>0</v>
      </c>
      <c r="VR30" s="27" t="str">
        <f t="shared" si="401"/>
        <v>1.38</v>
      </c>
      <c r="VS30" s="27" t="str">
        <f t="shared" si="402"/>
        <v>5.56</v>
      </c>
      <c r="VT30" s="27" t="str">
        <f t="shared" si="403"/>
        <v>2.3</v>
      </c>
      <c r="VU30" s="27" t="str">
        <f t="shared" si="404"/>
        <v>2.29</v>
      </c>
      <c r="VV30" s="27" t="str">
        <f t="shared" si="405"/>
        <v>-0.64</v>
      </c>
      <c r="VW30" s="27">
        <f t="shared" si="406"/>
        <v>0</v>
      </c>
      <c r="VX30" s="27">
        <f t="shared" si="407"/>
        <v>0</v>
      </c>
      <c r="VY30" s="27" t="str">
        <f t="shared" si="408"/>
        <v>-2.64</v>
      </c>
      <c r="VZ30" s="27">
        <f t="shared" si="409"/>
        <v>0</v>
      </c>
      <c r="WA30" s="27" t="str">
        <f t="shared" si="410"/>
        <v>-3.46</v>
      </c>
      <c r="WB30" s="27" t="str">
        <f t="shared" si="411"/>
        <v>3.96</v>
      </c>
      <c r="WC30" s="27">
        <f t="shared" si="412"/>
        <v>0</v>
      </c>
      <c r="WD30" s="27" t="str">
        <f t="shared" si="413"/>
        <v>0.78</v>
      </c>
      <c r="WE30" s="27" t="str">
        <f t="shared" si="414"/>
        <v>3.69</v>
      </c>
      <c r="WF30" s="27">
        <f t="shared" si="415"/>
        <v>0</v>
      </c>
      <c r="WG30" s="27" t="str">
        <f t="shared" si="416"/>
        <v>6.55</v>
      </c>
      <c r="WH30" s="27" t="str">
        <f t="shared" si="417"/>
        <v>-4.75</v>
      </c>
      <c r="WI30" s="27">
        <f t="shared" si="418"/>
        <v>0</v>
      </c>
      <c r="WJ30" s="27" t="str">
        <f t="shared" si="419"/>
        <v>3.78</v>
      </c>
      <c r="WK30" s="27" t="str">
        <f t="shared" si="420"/>
        <v>0.47</v>
      </c>
      <c r="WL30" s="27">
        <f t="shared" si="421"/>
        <v>0</v>
      </c>
      <c r="WM30" s="27" t="str">
        <f t="shared" si="422"/>
        <v>6.63</v>
      </c>
      <c r="WN30" s="27" t="str">
        <f t="shared" si="423"/>
        <v>-0.94</v>
      </c>
      <c r="WO30" s="27">
        <f t="shared" si="424"/>
        <v>0</v>
      </c>
      <c r="WP30" s="27" t="str">
        <f t="shared" si="425"/>
        <v>5.59</v>
      </c>
      <c r="WQ30" s="27" t="str">
        <f t="shared" si="426"/>
        <v>1.61</v>
      </c>
      <c r="WR30" s="27">
        <f t="shared" si="427"/>
        <v>0</v>
      </c>
      <c r="WS30" s="27" t="str">
        <f t="shared" si="428"/>
        <v>5.32</v>
      </c>
      <c r="WT30" s="27" t="str">
        <f t="shared" si="429"/>
        <v>-5.56</v>
      </c>
      <c r="WU30" s="27">
        <f t="shared" si="430"/>
        <v>0</v>
      </c>
      <c r="WV30" s="27" t="str">
        <f t="shared" si="431"/>
        <v>3.68</v>
      </c>
      <c r="WW30" s="27">
        <f t="shared" si="432"/>
        <v>0</v>
      </c>
      <c r="WX30" s="27">
        <f t="shared" si="433"/>
        <v>0</v>
      </c>
      <c r="WY30" s="27">
        <f t="shared" si="434"/>
        <v>0</v>
      </c>
      <c r="WZ30" s="27">
        <f t="shared" si="435"/>
        <v>0</v>
      </c>
      <c r="XA30" s="27">
        <f t="shared" si="436"/>
        <v>0</v>
      </c>
      <c r="XB30" s="27">
        <f t="shared" si="437"/>
        <v>0</v>
      </c>
      <c r="XC30" s="27">
        <f t="shared" si="438"/>
        <v>0</v>
      </c>
      <c r="XD30" s="27">
        <f t="shared" si="439"/>
        <v>0</v>
      </c>
      <c r="XE30" s="27">
        <f t="shared" si="440"/>
        <v>0</v>
      </c>
      <c r="XF30" s="27">
        <f t="shared" si="441"/>
        <v>0</v>
      </c>
      <c r="XG30" s="27">
        <f t="shared" si="442"/>
        <v>0</v>
      </c>
      <c r="XH30" s="27">
        <f t="shared" si="443"/>
        <v>0</v>
      </c>
      <c r="XI30" s="27">
        <f t="shared" si="444"/>
        <v>0</v>
      </c>
      <c r="XJ30" s="27">
        <f t="shared" si="445"/>
        <v>0</v>
      </c>
      <c r="XK30" s="27">
        <f t="shared" si="446"/>
        <v>0</v>
      </c>
      <c r="XL30" s="27">
        <f t="shared" si="447"/>
        <v>0</v>
      </c>
      <c r="XM30" s="27">
        <f t="shared" si="448"/>
        <v>0</v>
      </c>
      <c r="XN30" s="27">
        <f t="shared" si="449"/>
        <v>0</v>
      </c>
      <c r="XO30" s="27">
        <f t="shared" si="450"/>
        <v>0</v>
      </c>
      <c r="XP30" s="27">
        <f t="shared" si="451"/>
        <v>0</v>
      </c>
      <c r="XQ30" s="27">
        <f t="shared" si="452"/>
        <v>0</v>
      </c>
      <c r="XR30" s="27">
        <f t="shared" si="453"/>
        <v>0</v>
      </c>
      <c r="XS30" s="27">
        <f t="shared" si="454"/>
        <v>0</v>
      </c>
      <c r="XT30" s="27">
        <f t="shared" si="455"/>
        <v>0</v>
      </c>
      <c r="XU30" s="27">
        <f t="shared" si="456"/>
        <v>0</v>
      </c>
      <c r="XV30" s="27">
        <f t="shared" si="457"/>
        <v>0</v>
      </c>
      <c r="XW30" s="27">
        <f t="shared" si="458"/>
        <v>0</v>
      </c>
      <c r="XX30" s="27">
        <f t="shared" si="459"/>
        <v>0</v>
      </c>
      <c r="XY30" s="27">
        <f t="shared" si="460"/>
        <v>0</v>
      </c>
      <c r="XZ30" s="27">
        <f t="shared" si="461"/>
        <v>0</v>
      </c>
      <c r="YA30" s="27">
        <f t="shared" si="462"/>
        <v>0</v>
      </c>
      <c r="YB30" s="27">
        <f t="shared" si="463"/>
        <v>0</v>
      </c>
      <c r="YC30" s="27">
        <f t="shared" si="464"/>
        <v>0</v>
      </c>
      <c r="YD30" s="27">
        <f t="shared" si="465"/>
        <v>0</v>
      </c>
      <c r="YE30" s="27">
        <f t="shared" si="466"/>
        <v>0</v>
      </c>
      <c r="YF30" s="27">
        <f t="shared" si="467"/>
        <v>0</v>
      </c>
      <c r="YG30" s="27">
        <f t="shared" si="468"/>
        <v>0</v>
      </c>
      <c r="YH30" s="27">
        <f t="shared" si="469"/>
        <v>0</v>
      </c>
      <c r="YI30" s="27">
        <f t="shared" si="470"/>
        <v>0</v>
      </c>
      <c r="YJ30" s="27">
        <f t="shared" si="471"/>
        <v>0</v>
      </c>
      <c r="YL30" s="28">
        <f t="shared" si="472"/>
        <v>784</v>
      </c>
      <c r="YM30" s="28">
        <f t="shared" si="473"/>
        <v>916</v>
      </c>
      <c r="YN30" s="28">
        <f t="shared" si="474"/>
        <v>132</v>
      </c>
      <c r="YO30" s="28">
        <f t="shared" si="475"/>
        <v>160</v>
      </c>
      <c r="YP30" s="28">
        <f t="shared" si="476"/>
        <v>0</v>
      </c>
      <c r="YQ30" s="28">
        <f t="shared" si="477"/>
        <v>1315.3333333333333</v>
      </c>
      <c r="YT30" s="27" t="str">
        <f t="shared" si="478"/>
        <v>78</v>
      </c>
      <c r="YU30" s="27" t="str">
        <f t="shared" si="479"/>
        <v>75</v>
      </c>
      <c r="YV30" s="27" t="str">
        <f t="shared" si="480"/>
        <v>48</v>
      </c>
      <c r="YW30" s="27">
        <f t="shared" si="481"/>
        <v>0</v>
      </c>
      <c r="YX30" s="27">
        <f t="shared" si="482"/>
        <v>0</v>
      </c>
      <c r="YY30" s="27" t="str">
        <f t="shared" si="483"/>
        <v>66</v>
      </c>
      <c r="YZ30" s="27" t="str">
        <f t="shared" si="484"/>
        <v>86</v>
      </c>
      <c r="ZA30" s="27" t="str">
        <f t="shared" si="485"/>
        <v>61</v>
      </c>
      <c r="ZB30" s="27">
        <f t="shared" si="486"/>
        <v>0</v>
      </c>
      <c r="ZC30" s="27" t="str">
        <f t="shared" si="487"/>
        <v>58</v>
      </c>
      <c r="ZD30" s="27">
        <f t="shared" si="488"/>
        <v>0</v>
      </c>
      <c r="ZE30" s="27" t="str">
        <f t="shared" si="489"/>
        <v>78</v>
      </c>
      <c r="ZF30" s="27" t="str">
        <f t="shared" si="490"/>
        <v>73</v>
      </c>
      <c r="ZG30" s="27" t="str">
        <f t="shared" si="491"/>
        <v>71</v>
      </c>
      <c r="ZH30" s="27" t="str">
        <f t="shared" si="492"/>
        <v>81</v>
      </c>
      <c r="ZI30" s="27" t="str">
        <f t="shared" si="493"/>
        <v>82</v>
      </c>
      <c r="ZJ30" s="27">
        <f t="shared" si="494"/>
        <v>0</v>
      </c>
      <c r="ZK30" s="27">
        <f t="shared" si="495"/>
        <v>0</v>
      </c>
      <c r="ZL30" s="27" t="str">
        <f t="shared" si="496"/>
        <v>83</v>
      </c>
      <c r="ZM30" s="27">
        <f t="shared" si="497"/>
        <v>0</v>
      </c>
      <c r="ZN30" s="27" t="str">
        <f t="shared" si="498"/>
        <v>83</v>
      </c>
      <c r="ZO30" s="27" t="str">
        <f t="shared" si="499"/>
        <v>47</v>
      </c>
      <c r="ZP30" s="27">
        <f t="shared" si="500"/>
        <v>0</v>
      </c>
      <c r="ZQ30" s="27" t="str">
        <f t="shared" si="501"/>
        <v>65</v>
      </c>
      <c r="ZR30" s="27" t="str">
        <f t="shared" si="502"/>
        <v>60</v>
      </c>
      <c r="ZS30" s="27">
        <f t="shared" si="503"/>
        <v>0</v>
      </c>
      <c r="ZT30" s="27" t="str">
        <f t="shared" si="504"/>
        <v>37</v>
      </c>
      <c r="ZU30" s="27" t="str">
        <f t="shared" si="505"/>
        <v>87</v>
      </c>
      <c r="ZV30" s="27">
        <f t="shared" si="506"/>
        <v>0</v>
      </c>
      <c r="ZW30" s="27" t="str">
        <f t="shared" si="507"/>
        <v>58</v>
      </c>
      <c r="ZX30" s="27" t="str">
        <f t="shared" si="508"/>
        <v>85</v>
      </c>
      <c r="ZY30" s="27">
        <f t="shared" si="509"/>
        <v>0</v>
      </c>
      <c r="ZZ30" s="27" t="str">
        <f t="shared" si="510"/>
        <v>55</v>
      </c>
      <c r="AAA30" s="27" t="str">
        <f t="shared" si="511"/>
        <v>84</v>
      </c>
      <c r="AAB30" s="27">
        <f t="shared" si="512"/>
        <v>0</v>
      </c>
      <c r="AAC30" s="27" t="str">
        <f t="shared" si="513"/>
        <v>60</v>
      </c>
      <c r="AAD30" s="27" t="str">
        <f t="shared" si="514"/>
        <v>87</v>
      </c>
      <c r="AAE30" s="27">
        <f t="shared" si="515"/>
        <v>0</v>
      </c>
      <c r="AAF30" s="27" t="str">
        <f t="shared" si="516"/>
        <v>80</v>
      </c>
      <c r="AAG30" s="27" t="str">
        <f t="shared" si="517"/>
        <v>84</v>
      </c>
      <c r="AAH30" s="27">
        <f t="shared" si="518"/>
        <v>0</v>
      </c>
      <c r="AAI30" s="27" t="str">
        <f t="shared" si="519"/>
        <v>80</v>
      </c>
      <c r="AAJ30" s="27">
        <f t="shared" si="520"/>
        <v>0</v>
      </c>
      <c r="AAK30" s="27">
        <f t="shared" si="521"/>
        <v>0</v>
      </c>
      <c r="AAL30" s="27">
        <f t="shared" si="522"/>
        <v>0</v>
      </c>
      <c r="AAM30" s="27">
        <f t="shared" si="523"/>
        <v>0</v>
      </c>
      <c r="AAN30" s="27">
        <f t="shared" si="524"/>
        <v>0</v>
      </c>
      <c r="AAO30" s="27">
        <f t="shared" si="525"/>
        <v>0</v>
      </c>
      <c r="AAP30" s="27">
        <f t="shared" si="526"/>
        <v>0</v>
      </c>
      <c r="AAQ30" s="27">
        <f t="shared" si="527"/>
        <v>0</v>
      </c>
      <c r="AAR30" s="27">
        <f t="shared" si="528"/>
        <v>0</v>
      </c>
      <c r="AAS30" s="27">
        <f t="shared" si="529"/>
        <v>0</v>
      </c>
      <c r="AAT30" s="27">
        <f t="shared" si="530"/>
        <v>0</v>
      </c>
      <c r="AAU30" s="27">
        <f t="shared" si="531"/>
        <v>0</v>
      </c>
      <c r="AAV30" s="27">
        <f t="shared" si="532"/>
        <v>0</v>
      </c>
      <c r="AAW30" s="27">
        <f t="shared" si="533"/>
        <v>0</v>
      </c>
      <c r="AAX30" s="27">
        <f t="shared" si="534"/>
        <v>0</v>
      </c>
      <c r="AAY30" s="27">
        <f t="shared" si="535"/>
        <v>0</v>
      </c>
      <c r="AAZ30" s="27">
        <f t="shared" si="536"/>
        <v>0</v>
      </c>
      <c r="ABA30" s="27">
        <f t="shared" si="537"/>
        <v>0</v>
      </c>
      <c r="ABB30" s="27">
        <f t="shared" si="538"/>
        <v>0</v>
      </c>
      <c r="ABC30" s="27">
        <f t="shared" si="539"/>
        <v>0</v>
      </c>
      <c r="ABD30" s="27">
        <f t="shared" si="540"/>
        <v>0</v>
      </c>
      <c r="ABE30" s="27">
        <f t="shared" si="541"/>
        <v>0</v>
      </c>
      <c r="ABF30" s="27">
        <f t="shared" si="542"/>
        <v>0</v>
      </c>
      <c r="ABG30" s="27">
        <f t="shared" si="543"/>
        <v>0</v>
      </c>
      <c r="ABH30" s="27">
        <f t="shared" si="544"/>
        <v>0</v>
      </c>
      <c r="ABI30" s="27">
        <f t="shared" si="545"/>
        <v>0</v>
      </c>
      <c r="ABJ30" s="27">
        <f t="shared" si="546"/>
        <v>0</v>
      </c>
      <c r="ABK30" s="27">
        <f t="shared" si="547"/>
        <v>0</v>
      </c>
      <c r="ABL30" s="27">
        <f t="shared" si="548"/>
        <v>0</v>
      </c>
      <c r="ABM30" s="27">
        <f t="shared" si="549"/>
        <v>0</v>
      </c>
      <c r="ABN30" s="27">
        <f t="shared" si="550"/>
        <v>0</v>
      </c>
      <c r="ABO30" s="27">
        <f t="shared" si="551"/>
        <v>0</v>
      </c>
      <c r="ABP30" s="27">
        <f t="shared" si="552"/>
        <v>0</v>
      </c>
      <c r="ABQ30" s="27">
        <f t="shared" si="553"/>
        <v>0</v>
      </c>
      <c r="ABR30" s="27">
        <f t="shared" si="554"/>
        <v>0</v>
      </c>
      <c r="ABS30" s="27">
        <f t="shared" si="555"/>
        <v>0</v>
      </c>
      <c r="ABT30" s="27">
        <f t="shared" si="556"/>
        <v>0</v>
      </c>
      <c r="ABU30" s="27">
        <f t="shared" si="557"/>
        <v>0</v>
      </c>
      <c r="ABV30" s="27">
        <f t="shared" si="558"/>
        <v>0</v>
      </c>
      <c r="ABW30" s="27">
        <f t="shared" si="559"/>
        <v>0</v>
      </c>
      <c r="ABY30" s="28">
        <f t="shared" si="560"/>
        <v>830.80000000000007</v>
      </c>
      <c r="ABZ30" s="28">
        <f t="shared" si="561"/>
        <v>406.5</v>
      </c>
      <c r="ACA30" s="28">
        <f t="shared" si="562"/>
        <v>104.7</v>
      </c>
      <c r="ACB30" s="28">
        <f t="shared" si="563"/>
        <v>15.4</v>
      </c>
      <c r="ACC30" s="28">
        <f t="shared" si="564"/>
        <v>0</v>
      </c>
      <c r="ACD30" s="28">
        <f t="shared" si="565"/>
        <v>1034.0500000000002</v>
      </c>
      <c r="ACG30" s="27" t="str">
        <f t="shared" si="566"/>
        <v>66.5</v>
      </c>
      <c r="ACH30" s="27" t="str">
        <f t="shared" si="567"/>
        <v>24.1</v>
      </c>
      <c r="ACI30" s="27" t="str">
        <f t="shared" si="568"/>
        <v>37.7</v>
      </c>
      <c r="ACJ30" s="27">
        <f t="shared" si="569"/>
        <v>0</v>
      </c>
      <c r="ACK30" s="27">
        <f t="shared" si="570"/>
        <v>0</v>
      </c>
      <c r="ACL30" s="27" t="str">
        <f t="shared" si="571"/>
        <v>136.3</v>
      </c>
      <c r="ACM30" s="27" t="str">
        <f t="shared" si="572"/>
        <v>65.9</v>
      </c>
      <c r="ACN30" s="27" t="str">
        <f t="shared" si="573"/>
        <v>65.2</v>
      </c>
      <c r="ACO30" s="27">
        <f t="shared" si="574"/>
        <v>0</v>
      </c>
      <c r="ACP30" s="27" t="str">
        <f t="shared" si="575"/>
        <v>24.3</v>
      </c>
      <c r="ACQ30" s="27">
        <f t="shared" si="576"/>
        <v>0</v>
      </c>
      <c r="ACR30" s="27" t="str">
        <f t="shared" si="577"/>
        <v>77.3</v>
      </c>
      <c r="ACS30" s="27" t="str">
        <f t="shared" si="578"/>
        <v>0</v>
      </c>
      <c r="ACT30" s="27" t="str">
        <f t="shared" si="579"/>
        <v>39.5</v>
      </c>
      <c r="ACU30" s="27" t="str">
        <f t="shared" si="580"/>
        <v>14.2</v>
      </c>
      <c r="ACV30" s="27" t="str">
        <f t="shared" si="581"/>
        <v>0</v>
      </c>
      <c r="ACW30" s="27">
        <f t="shared" si="582"/>
        <v>0</v>
      </c>
      <c r="ACX30" s="27">
        <f t="shared" si="583"/>
        <v>0</v>
      </c>
      <c r="ACY30" s="27" t="str">
        <f t="shared" si="584"/>
        <v>42.7</v>
      </c>
      <c r="ACZ30" s="27">
        <f t="shared" si="585"/>
        <v>0</v>
      </c>
      <c r="ADA30" s="27" t="str">
        <f t="shared" si="586"/>
        <v>12.3</v>
      </c>
      <c r="ADB30" s="27" t="str">
        <f t="shared" si="587"/>
        <v>68.9</v>
      </c>
      <c r="ADC30" s="27">
        <f t="shared" si="588"/>
        <v>0</v>
      </c>
      <c r="ADD30" s="27" t="str">
        <f t="shared" si="589"/>
        <v>16</v>
      </c>
      <c r="ADE30" s="27" t="str">
        <f t="shared" si="590"/>
        <v>20.4</v>
      </c>
      <c r="ADF30" s="27">
        <f t="shared" si="591"/>
        <v>0</v>
      </c>
      <c r="ADG30" s="27" t="str">
        <f t="shared" si="592"/>
        <v>246.3</v>
      </c>
      <c r="ADH30" s="27" t="str">
        <f t="shared" si="593"/>
        <v>56.3</v>
      </c>
      <c r="ADI30" s="27">
        <f t="shared" si="594"/>
        <v>0</v>
      </c>
      <c r="ADJ30" s="27" t="str">
        <f t="shared" si="595"/>
        <v>55.5</v>
      </c>
      <c r="ADK30" s="27" t="str">
        <f t="shared" si="596"/>
        <v>47.7</v>
      </c>
      <c r="ADL30" s="27">
        <f t="shared" si="597"/>
        <v>0</v>
      </c>
      <c r="ADM30" s="27" t="str">
        <f t="shared" si="598"/>
        <v>39.4</v>
      </c>
      <c r="ADN30" s="27" t="str">
        <f t="shared" si="599"/>
        <v>62.1</v>
      </c>
      <c r="ADO30" s="27">
        <f t="shared" si="600"/>
        <v>0</v>
      </c>
      <c r="ADP30" s="27" t="str">
        <f t="shared" si="601"/>
        <v>105.2</v>
      </c>
      <c r="ADQ30" s="27" t="str">
        <f t="shared" si="602"/>
        <v>5.7</v>
      </c>
      <c r="ADR30" s="27">
        <f t="shared" si="603"/>
        <v>0</v>
      </c>
      <c r="ADS30" s="27" t="str">
        <f t="shared" si="604"/>
        <v>0</v>
      </c>
      <c r="ADT30" s="27" t="str">
        <f t="shared" si="605"/>
        <v>12.5</v>
      </c>
      <c r="ADU30" s="27">
        <f t="shared" si="606"/>
        <v>0</v>
      </c>
      <c r="ADV30" s="27" t="str">
        <f t="shared" si="607"/>
        <v>15.4</v>
      </c>
      <c r="ADW30" s="27">
        <f t="shared" si="608"/>
        <v>0</v>
      </c>
      <c r="ADX30" s="27">
        <f t="shared" si="609"/>
        <v>0</v>
      </c>
      <c r="ADY30" s="27">
        <f t="shared" si="610"/>
        <v>0</v>
      </c>
      <c r="ADZ30" s="27">
        <f t="shared" si="611"/>
        <v>0</v>
      </c>
      <c r="AEA30" s="27">
        <f t="shared" si="612"/>
        <v>0</v>
      </c>
      <c r="AEB30" s="27">
        <f t="shared" si="613"/>
        <v>0</v>
      </c>
      <c r="AEC30" s="27">
        <f t="shared" si="614"/>
        <v>0</v>
      </c>
      <c r="AED30" s="27">
        <f t="shared" si="615"/>
        <v>0</v>
      </c>
      <c r="AEE30" s="27">
        <f t="shared" si="616"/>
        <v>0</v>
      </c>
      <c r="AEF30" s="27">
        <f t="shared" si="617"/>
        <v>0</v>
      </c>
      <c r="AEG30" s="27">
        <f t="shared" si="618"/>
        <v>0</v>
      </c>
      <c r="AEH30" s="27">
        <f t="shared" si="619"/>
        <v>0</v>
      </c>
      <c r="AEI30" s="27">
        <f t="shared" si="620"/>
        <v>0</v>
      </c>
      <c r="AEJ30" s="27">
        <f t="shared" si="621"/>
        <v>0</v>
      </c>
      <c r="AEK30" s="27">
        <f t="shared" si="622"/>
        <v>0</v>
      </c>
      <c r="AEL30" s="27">
        <f t="shared" si="623"/>
        <v>0</v>
      </c>
      <c r="AEM30" s="27">
        <f t="shared" si="624"/>
        <v>0</v>
      </c>
      <c r="AEN30" s="27">
        <f t="shared" si="625"/>
        <v>0</v>
      </c>
      <c r="AEO30" s="27">
        <f t="shared" si="626"/>
        <v>0</v>
      </c>
      <c r="AEP30" s="27">
        <f t="shared" si="627"/>
        <v>0</v>
      </c>
      <c r="AEQ30" s="27">
        <f t="shared" si="628"/>
        <v>0</v>
      </c>
      <c r="AER30" s="27">
        <f t="shared" si="629"/>
        <v>0</v>
      </c>
      <c r="AES30" s="27">
        <f t="shared" si="630"/>
        <v>0</v>
      </c>
      <c r="AET30" s="27">
        <f t="shared" si="631"/>
        <v>0</v>
      </c>
      <c r="AEU30" s="27">
        <f t="shared" si="632"/>
        <v>0</v>
      </c>
      <c r="AEV30" s="27">
        <f t="shared" si="633"/>
        <v>0</v>
      </c>
      <c r="AEW30" s="27">
        <f t="shared" si="634"/>
        <v>0</v>
      </c>
      <c r="AEX30" s="27">
        <f t="shared" si="635"/>
        <v>0</v>
      </c>
      <c r="AEY30" s="27">
        <f t="shared" si="636"/>
        <v>0</v>
      </c>
      <c r="AEZ30" s="27">
        <f t="shared" si="637"/>
        <v>0</v>
      </c>
      <c r="AFA30" s="27">
        <f t="shared" si="638"/>
        <v>0</v>
      </c>
      <c r="AFB30" s="27">
        <f t="shared" si="639"/>
        <v>0</v>
      </c>
      <c r="AFC30" s="27">
        <f t="shared" si="640"/>
        <v>0</v>
      </c>
      <c r="AFD30" s="27">
        <f t="shared" si="641"/>
        <v>0</v>
      </c>
      <c r="AFE30" s="27">
        <f t="shared" si="642"/>
        <v>0</v>
      </c>
      <c r="AFF30" s="27">
        <f t="shared" si="643"/>
        <v>0</v>
      </c>
      <c r="AFG30" s="27">
        <f t="shared" si="644"/>
        <v>0</v>
      </c>
      <c r="AFH30" s="27">
        <f t="shared" si="645"/>
        <v>0</v>
      </c>
      <c r="AFI30" s="27">
        <f t="shared" si="646"/>
        <v>0</v>
      </c>
      <c r="AFJ30" s="27">
        <f t="shared" si="647"/>
        <v>0</v>
      </c>
      <c r="AFL30" s="28">
        <f t="shared" si="892"/>
        <v>100.75</v>
      </c>
      <c r="AFM30" s="28">
        <v>100.75</v>
      </c>
      <c r="AFN30" s="27">
        <v>6</v>
      </c>
      <c r="AFO30" s="27">
        <f t="shared" si="648"/>
        <v>6</v>
      </c>
      <c r="AFP30" s="27">
        <f t="shared" si="649"/>
        <v>6</v>
      </c>
      <c r="AFQ30" s="27">
        <f t="shared" si="650"/>
        <v>6</v>
      </c>
      <c r="AFR30" s="27">
        <f t="shared" si="651"/>
        <v>0</v>
      </c>
      <c r="AFS30" s="27">
        <f t="shared" si="652"/>
        <v>0</v>
      </c>
      <c r="AFT30" s="27">
        <f t="shared" si="653"/>
        <v>5</v>
      </c>
      <c r="AFU30" s="27">
        <f t="shared" si="654"/>
        <v>3</v>
      </c>
      <c r="AFV30" s="27">
        <f t="shared" si="655"/>
        <v>6</v>
      </c>
      <c r="AFW30" s="27">
        <f t="shared" si="656"/>
        <v>0</v>
      </c>
      <c r="AFX30" s="27">
        <f t="shared" si="657"/>
        <v>6</v>
      </c>
      <c r="AFY30" s="27">
        <f t="shared" si="658"/>
        <v>0</v>
      </c>
      <c r="AFZ30" s="27">
        <f t="shared" si="659"/>
        <v>6</v>
      </c>
      <c r="AGA30" s="27">
        <f t="shared" si="660"/>
        <v>1</v>
      </c>
      <c r="AGB30" s="27">
        <f t="shared" si="661"/>
        <v>4</v>
      </c>
      <c r="AGC30" s="27">
        <f t="shared" si="662"/>
        <v>6</v>
      </c>
      <c r="AGD30" s="27">
        <f t="shared" si="663"/>
        <v>6</v>
      </c>
      <c r="AGE30" s="27">
        <f t="shared" si="664"/>
        <v>0</v>
      </c>
      <c r="AGF30" s="27">
        <f t="shared" si="665"/>
        <v>0</v>
      </c>
      <c r="AGG30" s="27">
        <f t="shared" si="666"/>
        <v>6</v>
      </c>
      <c r="AGH30" s="27">
        <f t="shared" si="667"/>
        <v>0</v>
      </c>
      <c r="AGI30" s="27">
        <f t="shared" si="668"/>
        <v>4</v>
      </c>
      <c r="AGJ30" s="27">
        <f t="shared" si="669"/>
        <v>5</v>
      </c>
      <c r="AGK30" s="27">
        <f t="shared" si="670"/>
        <v>0</v>
      </c>
      <c r="AGL30" s="27">
        <f t="shared" si="671"/>
        <v>8</v>
      </c>
      <c r="AGM30" s="27">
        <f t="shared" si="672"/>
        <v>6</v>
      </c>
      <c r="AGN30" s="27">
        <f t="shared" si="673"/>
        <v>0</v>
      </c>
      <c r="AGO30" s="27">
        <f t="shared" si="674"/>
        <v>6</v>
      </c>
      <c r="AGP30" s="27">
        <f t="shared" si="675"/>
        <v>4</v>
      </c>
      <c r="AGQ30" s="27">
        <f t="shared" si="676"/>
        <v>0</v>
      </c>
      <c r="AGR30" s="27">
        <f t="shared" si="677"/>
        <v>6</v>
      </c>
      <c r="AGS30" s="27">
        <f t="shared" si="678"/>
        <v>6</v>
      </c>
      <c r="AGT30" s="27">
        <f t="shared" si="679"/>
        <v>0</v>
      </c>
      <c r="AGU30" s="27">
        <f t="shared" si="680"/>
        <v>6</v>
      </c>
      <c r="AGV30" s="27">
        <f t="shared" si="681"/>
        <v>7</v>
      </c>
      <c r="AGW30" s="27">
        <f t="shared" si="682"/>
        <v>0</v>
      </c>
      <c r="AGX30" s="27">
        <f t="shared" si="683"/>
        <v>6</v>
      </c>
      <c r="AGY30" s="27">
        <f t="shared" si="684"/>
        <v>6</v>
      </c>
      <c r="AGZ30" s="27">
        <f t="shared" si="685"/>
        <v>0</v>
      </c>
      <c r="AHA30" s="27">
        <f t="shared" si="686"/>
        <v>6</v>
      </c>
      <c r="AHB30" s="27">
        <f t="shared" si="687"/>
        <v>3</v>
      </c>
      <c r="AHC30" s="27">
        <f t="shared" si="688"/>
        <v>0</v>
      </c>
      <c r="AHD30" s="27">
        <f t="shared" si="689"/>
        <v>6</v>
      </c>
      <c r="AHE30" s="27">
        <f t="shared" si="690"/>
        <v>0</v>
      </c>
      <c r="AHF30" s="27">
        <f t="shared" si="691"/>
        <v>0</v>
      </c>
      <c r="AHG30" s="27">
        <f t="shared" si="692"/>
        <v>0</v>
      </c>
      <c r="AHH30" s="27">
        <f t="shared" si="693"/>
        <v>0</v>
      </c>
      <c r="AHI30" s="27">
        <f t="shared" si="694"/>
        <v>0</v>
      </c>
      <c r="AHJ30" s="27">
        <f t="shared" si="695"/>
        <v>0</v>
      </c>
      <c r="AHK30" s="27">
        <f t="shared" si="696"/>
        <v>0</v>
      </c>
      <c r="AHL30" s="27">
        <f t="shared" si="697"/>
        <v>0</v>
      </c>
      <c r="AHM30" s="27">
        <f t="shared" si="698"/>
        <v>0</v>
      </c>
      <c r="AHN30" s="27">
        <f t="shared" si="699"/>
        <v>0</v>
      </c>
      <c r="AHO30" s="27">
        <f t="shared" si="700"/>
        <v>0</v>
      </c>
      <c r="AHP30" s="27">
        <f t="shared" si="701"/>
        <v>0</v>
      </c>
      <c r="AHQ30" s="27">
        <f t="shared" si="702"/>
        <v>0</v>
      </c>
      <c r="AHR30" s="27">
        <f t="shared" si="703"/>
        <v>0</v>
      </c>
      <c r="AHS30" s="27">
        <f t="shared" si="704"/>
        <v>0</v>
      </c>
      <c r="AHT30" s="27">
        <f t="shared" si="705"/>
        <v>0</v>
      </c>
      <c r="AHU30" s="27">
        <f t="shared" si="706"/>
        <v>0</v>
      </c>
      <c r="AHV30" s="27">
        <f t="shared" si="707"/>
        <v>0</v>
      </c>
      <c r="AHW30" s="27">
        <f t="shared" si="708"/>
        <v>0</v>
      </c>
      <c r="AHX30" s="27">
        <f t="shared" si="709"/>
        <v>0</v>
      </c>
      <c r="AHY30" s="27">
        <f t="shared" si="710"/>
        <v>0</v>
      </c>
      <c r="AHZ30" s="27">
        <f t="shared" si="711"/>
        <v>0</v>
      </c>
      <c r="AIA30" s="27">
        <f t="shared" si="712"/>
        <v>0</v>
      </c>
      <c r="AIB30" s="27">
        <f t="shared" si="713"/>
        <v>0</v>
      </c>
      <c r="AIC30" s="27">
        <f t="shared" si="714"/>
        <v>0</v>
      </c>
      <c r="AID30" s="27">
        <f t="shared" si="715"/>
        <v>0</v>
      </c>
      <c r="AIE30" s="27">
        <f t="shared" si="716"/>
        <v>0</v>
      </c>
      <c r="AIF30" s="27">
        <f t="shared" si="717"/>
        <v>0</v>
      </c>
      <c r="AIG30" s="27">
        <f t="shared" si="718"/>
        <v>0</v>
      </c>
      <c r="AIH30" s="27">
        <f t="shared" si="719"/>
        <v>0</v>
      </c>
      <c r="AII30" s="27">
        <f t="shared" si="720"/>
        <v>0</v>
      </c>
      <c r="AIJ30" s="27">
        <f t="shared" si="721"/>
        <v>0</v>
      </c>
      <c r="AIK30" s="27">
        <f t="shared" si="722"/>
        <v>0</v>
      </c>
      <c r="AIL30" s="27">
        <f t="shared" si="723"/>
        <v>0</v>
      </c>
      <c r="AIM30" s="27">
        <f t="shared" si="724"/>
        <v>0</v>
      </c>
      <c r="AIN30" s="27">
        <f t="shared" si="725"/>
        <v>0</v>
      </c>
      <c r="AIO30" s="27">
        <f t="shared" si="726"/>
        <v>0</v>
      </c>
      <c r="AIP30" s="27">
        <f t="shared" si="727"/>
        <v>0</v>
      </c>
      <c r="AIQ30" s="27">
        <f t="shared" si="728"/>
        <v>0</v>
      </c>
      <c r="AIR30" s="27">
        <f t="shared" si="729"/>
        <v>0</v>
      </c>
      <c r="AIT30" s="27">
        <v>1</v>
      </c>
      <c r="AIU30" s="27">
        <v>1</v>
      </c>
      <c r="AIV30" s="27">
        <v>1</v>
      </c>
      <c r="AIW30" s="27">
        <f t="shared" si="730"/>
        <v>0</v>
      </c>
      <c r="AIX30" s="27">
        <f t="shared" si="731"/>
        <v>0</v>
      </c>
      <c r="AIY30" s="27">
        <f t="shared" si="732"/>
        <v>4</v>
      </c>
      <c r="AIZ30" s="27">
        <f t="shared" si="733"/>
        <v>8</v>
      </c>
      <c r="AJA30" s="27">
        <f t="shared" si="734"/>
        <v>4</v>
      </c>
      <c r="AJB30" s="27">
        <f t="shared" si="735"/>
        <v>0</v>
      </c>
      <c r="AJC30" s="27">
        <f t="shared" si="736"/>
        <v>0.5</v>
      </c>
      <c r="AJD30" s="27">
        <f t="shared" si="737"/>
        <v>0</v>
      </c>
      <c r="AJE30" s="27">
        <f t="shared" si="738"/>
        <v>0.5</v>
      </c>
      <c r="AJF30" s="27">
        <f t="shared" si="739"/>
        <v>4</v>
      </c>
      <c r="AJG30" s="27">
        <f t="shared" si="740"/>
        <v>8</v>
      </c>
      <c r="AJH30" s="27">
        <f t="shared" si="741"/>
        <v>8</v>
      </c>
      <c r="AJI30" s="27">
        <f t="shared" si="742"/>
        <v>1</v>
      </c>
      <c r="AJJ30" s="27">
        <f t="shared" si="743"/>
        <v>0</v>
      </c>
      <c r="AJK30" s="27">
        <f t="shared" si="744"/>
        <v>0</v>
      </c>
      <c r="AJL30" s="27">
        <f t="shared" si="745"/>
        <v>0.25</v>
      </c>
      <c r="AJM30" s="27">
        <f t="shared" si="746"/>
        <v>0</v>
      </c>
      <c r="AJN30" s="27">
        <f t="shared" si="747"/>
        <v>4</v>
      </c>
      <c r="AJO30" s="27">
        <f t="shared" si="748"/>
        <v>4</v>
      </c>
      <c r="AJP30" s="27">
        <f t="shared" si="749"/>
        <v>0</v>
      </c>
      <c r="AJQ30" s="27">
        <f t="shared" si="750"/>
        <v>2</v>
      </c>
      <c r="AJR30" s="27">
        <f t="shared" si="751"/>
        <v>4</v>
      </c>
      <c r="AJS30" s="27">
        <f t="shared" si="752"/>
        <v>0</v>
      </c>
      <c r="AJT30" s="27">
        <f t="shared" si="753"/>
        <v>0.5</v>
      </c>
      <c r="AJU30" s="27">
        <f t="shared" si="754"/>
        <v>8</v>
      </c>
      <c r="AJV30" s="27">
        <f t="shared" si="755"/>
        <v>0</v>
      </c>
      <c r="AJW30" s="27">
        <f t="shared" si="756"/>
        <v>4</v>
      </c>
      <c r="AJX30" s="27">
        <f t="shared" si="757"/>
        <v>1</v>
      </c>
      <c r="AJY30" s="27">
        <f t="shared" si="758"/>
        <v>0</v>
      </c>
      <c r="AJZ30" s="27">
        <f t="shared" si="759"/>
        <v>0.5</v>
      </c>
      <c r="AKA30" s="27">
        <f t="shared" si="760"/>
        <v>16</v>
      </c>
      <c r="AKB30" s="27">
        <f t="shared" si="761"/>
        <v>0</v>
      </c>
      <c r="AKC30" s="27">
        <f t="shared" si="762"/>
        <v>8</v>
      </c>
      <c r="AKD30" s="27">
        <f t="shared" si="763"/>
        <v>1</v>
      </c>
      <c r="AKE30" s="27">
        <f t="shared" si="764"/>
        <v>0</v>
      </c>
      <c r="AKF30" s="27">
        <f t="shared" si="765"/>
        <v>0.5</v>
      </c>
      <c r="AKG30" s="27">
        <f t="shared" si="766"/>
        <v>4</v>
      </c>
      <c r="AKH30" s="27">
        <f t="shared" si="767"/>
        <v>0</v>
      </c>
      <c r="AKI30" s="27">
        <f t="shared" si="768"/>
        <v>2</v>
      </c>
      <c r="AKJ30" s="27">
        <f t="shared" si="769"/>
        <v>0</v>
      </c>
      <c r="AKK30" s="27">
        <f t="shared" si="770"/>
        <v>0</v>
      </c>
      <c r="AKL30" s="27">
        <f t="shared" si="771"/>
        <v>0</v>
      </c>
      <c r="AKM30" s="27">
        <f t="shared" si="772"/>
        <v>0</v>
      </c>
      <c r="AKN30" s="27">
        <f t="shared" si="773"/>
        <v>0</v>
      </c>
      <c r="AKO30" s="27">
        <f t="shared" si="774"/>
        <v>0</v>
      </c>
      <c r="AKP30" s="27">
        <f t="shared" si="775"/>
        <v>0</v>
      </c>
      <c r="AKQ30" s="27">
        <f t="shared" si="776"/>
        <v>0</v>
      </c>
      <c r="AKR30" s="27">
        <f t="shared" si="777"/>
        <v>0</v>
      </c>
      <c r="AKS30" s="27">
        <f t="shared" si="778"/>
        <v>0</v>
      </c>
      <c r="AKT30" s="27">
        <f t="shared" si="779"/>
        <v>0</v>
      </c>
      <c r="AKU30" s="27">
        <f t="shared" si="780"/>
        <v>0</v>
      </c>
      <c r="AKV30" s="27">
        <f t="shared" si="781"/>
        <v>0</v>
      </c>
      <c r="AKW30" s="27">
        <f t="shared" si="782"/>
        <v>0</v>
      </c>
      <c r="AKX30" s="27">
        <f t="shared" si="783"/>
        <v>0</v>
      </c>
      <c r="AKY30" s="27">
        <f t="shared" si="784"/>
        <v>0</v>
      </c>
      <c r="AKZ30" s="27">
        <f t="shared" si="785"/>
        <v>0</v>
      </c>
      <c r="ALA30" s="27">
        <f t="shared" si="786"/>
        <v>0</v>
      </c>
      <c r="ALB30" s="27">
        <f t="shared" si="787"/>
        <v>0</v>
      </c>
      <c r="ALC30" s="27">
        <f t="shared" si="788"/>
        <v>0</v>
      </c>
      <c r="ALD30" s="27">
        <f t="shared" si="789"/>
        <v>0</v>
      </c>
      <c r="ALE30" s="27">
        <f t="shared" si="790"/>
        <v>0</v>
      </c>
      <c r="ALF30" s="27">
        <f t="shared" si="791"/>
        <v>0</v>
      </c>
      <c r="ALG30" s="27">
        <f t="shared" si="792"/>
        <v>0</v>
      </c>
      <c r="ALH30" s="27">
        <f t="shared" si="793"/>
        <v>0</v>
      </c>
      <c r="ALI30" s="27">
        <f t="shared" si="794"/>
        <v>0</v>
      </c>
      <c r="ALJ30" s="27">
        <f t="shared" si="795"/>
        <v>0</v>
      </c>
      <c r="ALK30" s="27">
        <f t="shared" si="796"/>
        <v>0</v>
      </c>
      <c r="ALL30" s="27">
        <f t="shared" si="797"/>
        <v>0</v>
      </c>
      <c r="ALM30" s="27">
        <f t="shared" si="798"/>
        <v>0</v>
      </c>
      <c r="ALN30" s="27">
        <f t="shared" si="799"/>
        <v>0</v>
      </c>
      <c r="ALO30" s="27">
        <f t="shared" si="800"/>
        <v>0</v>
      </c>
      <c r="ALP30" s="27">
        <f t="shared" si="801"/>
        <v>0</v>
      </c>
      <c r="ALQ30" s="27">
        <f t="shared" si="802"/>
        <v>0</v>
      </c>
      <c r="ALR30" s="27">
        <f t="shared" si="803"/>
        <v>0</v>
      </c>
      <c r="ALS30" s="27">
        <f t="shared" si="804"/>
        <v>0</v>
      </c>
      <c r="ALT30" s="27">
        <f t="shared" si="805"/>
        <v>0</v>
      </c>
      <c r="ALU30" s="27">
        <f t="shared" si="806"/>
        <v>0</v>
      </c>
      <c r="ALV30" s="27">
        <f t="shared" si="807"/>
        <v>0</v>
      </c>
      <c r="ALW30" s="27">
        <f t="shared" si="808"/>
        <v>0</v>
      </c>
      <c r="AMK30" s="28">
        <v>1806</v>
      </c>
      <c r="AML30" s="28">
        <f t="shared" si="809"/>
        <v>1806</v>
      </c>
      <c r="AMN30" s="28">
        <v>1778</v>
      </c>
      <c r="AMO30" s="27" t="str">
        <f t="shared" si="810"/>
        <v>1798</v>
      </c>
      <c r="AMP30" s="27" t="str">
        <f t="shared" si="811"/>
        <v>1795</v>
      </c>
      <c r="AMQ30" s="27" t="str">
        <f t="shared" si="812"/>
        <v>1804</v>
      </c>
      <c r="AMR30" s="27" t="str">
        <f t="shared" si="813"/>
        <v>1804</v>
      </c>
      <c r="AMS30" s="27" t="str">
        <f t="shared" si="814"/>
        <v>1804</v>
      </c>
      <c r="AMT30" s="27" t="str">
        <f t="shared" si="815"/>
        <v>1824</v>
      </c>
      <c r="AMU30" s="27" t="str">
        <f t="shared" si="816"/>
        <v>1848</v>
      </c>
      <c r="AMV30" s="27" t="str">
        <f t="shared" si="817"/>
        <v>1855</v>
      </c>
      <c r="AMW30" s="27" t="str">
        <f t="shared" si="818"/>
        <v>1855</v>
      </c>
      <c r="AMX30" s="27" t="str">
        <f t="shared" si="819"/>
        <v>1864</v>
      </c>
      <c r="AMY30" s="27" t="str">
        <f t="shared" si="820"/>
        <v>1864</v>
      </c>
      <c r="AMZ30" s="27" t="str">
        <f t="shared" si="821"/>
        <v>1876</v>
      </c>
      <c r="ANA30" s="27" t="str">
        <f t="shared" si="822"/>
        <v>1857</v>
      </c>
      <c r="ANB30" s="27" t="str">
        <f t="shared" si="823"/>
        <v>1845</v>
      </c>
      <c r="ANC30" s="27" t="str">
        <f t="shared" si="824"/>
        <v>1829</v>
      </c>
      <c r="AND30" s="27" t="str">
        <f t="shared" si="825"/>
        <v>1806</v>
      </c>
      <c r="ANE30" s="27" t="str">
        <f t="shared" si="826"/>
        <v>1806</v>
      </c>
      <c r="ANF30" s="27" t="str">
        <f t="shared" si="827"/>
        <v>1806</v>
      </c>
      <c r="ANG30" s="27" t="str">
        <f t="shared" si="828"/>
        <v>1822</v>
      </c>
      <c r="ANH30" s="27" t="str">
        <f t="shared" si="829"/>
        <v>1822</v>
      </c>
      <c r="ANI30" s="27" t="str">
        <f t="shared" si="830"/>
        <v>1809</v>
      </c>
      <c r="ANJ30" s="27" t="str">
        <f t="shared" si="831"/>
        <v>1830</v>
      </c>
      <c r="ANK30" s="27" t="str">
        <f t="shared" si="832"/>
        <v>1830</v>
      </c>
      <c r="ANL30" s="27" t="str">
        <f t="shared" si="833"/>
        <v>1817</v>
      </c>
      <c r="ANM30" s="27" t="str">
        <f t="shared" si="834"/>
        <v>1793</v>
      </c>
      <c r="ANN30" s="27" t="str">
        <f t="shared" si="835"/>
        <v>1793</v>
      </c>
      <c r="ANO30" s="27" t="str">
        <f t="shared" si="836"/>
        <v>1807</v>
      </c>
      <c r="ANP30" s="27" t="str">
        <f t="shared" si="837"/>
        <v>1831</v>
      </c>
      <c r="ANQ30" s="27" t="str">
        <f t="shared" si="838"/>
        <v>1831</v>
      </c>
      <c r="ANR30" s="27" t="str">
        <f t="shared" si="839"/>
        <v>1841</v>
      </c>
      <c r="ANS30" s="27" t="str">
        <f t="shared" si="840"/>
        <v>1862</v>
      </c>
      <c r="ANT30" s="27" t="str">
        <f t="shared" si="841"/>
        <v>1862</v>
      </c>
      <c r="ANU30" s="27" t="str">
        <f t="shared" si="842"/>
        <v>1870</v>
      </c>
      <c r="ANV30" s="27" t="str">
        <f t="shared" si="843"/>
        <v>1897</v>
      </c>
      <c r="ANW30" s="27" t="str">
        <f t="shared" si="844"/>
        <v>1897</v>
      </c>
      <c r="ANX30" s="27" t="str">
        <f t="shared" si="845"/>
        <v>1912</v>
      </c>
      <c r="ANY30" s="27" t="str">
        <f t="shared" si="846"/>
        <v>1881</v>
      </c>
      <c r="ANZ30" s="27" t="str">
        <f t="shared" si="847"/>
        <v>1881</v>
      </c>
      <c r="AOA30" s="27" t="str">
        <f t="shared" si="848"/>
        <v>1845</v>
      </c>
      <c r="AOB30" s="27" t="str">
        <f t="shared" si="849"/>
        <v>1831</v>
      </c>
      <c r="AOC30" s="27" t="str">
        <f t="shared" si="850"/>
        <v>1831</v>
      </c>
      <c r="AOD30" s="27" t="str">
        <f t="shared" si="851"/>
        <v>1806</v>
      </c>
      <c r="AOE30" s="27" t="str">
        <f t="shared" si="852"/>
        <v>1806</v>
      </c>
      <c r="AOF30" s="27" t="str">
        <f t="shared" si="853"/>
        <v>1806</v>
      </c>
      <c r="AOG30" s="27" t="str">
        <f t="shared" si="854"/>
        <v>1806</v>
      </c>
      <c r="AOH30" s="27" t="str">
        <f t="shared" si="855"/>
        <v>1806</v>
      </c>
      <c r="AOI30" s="27" t="str">
        <f t="shared" si="856"/>
        <v>1806</v>
      </c>
      <c r="AOJ30" s="27" t="str">
        <f t="shared" si="857"/>
        <v>1806</v>
      </c>
      <c r="AOK30" s="27" t="str">
        <f t="shared" si="858"/>
        <v>1806</v>
      </c>
      <c r="AOL30" s="27" t="str">
        <f t="shared" si="859"/>
        <v>1806</v>
      </c>
      <c r="AOM30" s="27" t="str">
        <f t="shared" si="860"/>
        <v>1806</v>
      </c>
      <c r="AON30" s="27" t="str">
        <f t="shared" si="861"/>
        <v>1806</v>
      </c>
      <c r="AOO30" s="27" t="str">
        <f t="shared" si="862"/>
        <v>1806</v>
      </c>
      <c r="AOP30" s="27" t="str">
        <f t="shared" si="863"/>
        <v>1806</v>
      </c>
      <c r="AOQ30" s="27" t="str">
        <f t="shared" si="864"/>
        <v>1806</v>
      </c>
      <c r="AOR30" s="27" t="str">
        <f t="shared" si="865"/>
        <v>1806</v>
      </c>
      <c r="AOS30" s="27" t="str">
        <f t="shared" si="866"/>
        <v>1806</v>
      </c>
      <c r="AOT30" s="27" t="str">
        <f t="shared" si="867"/>
        <v>1806</v>
      </c>
      <c r="AOU30" s="27" t="str">
        <f t="shared" si="868"/>
        <v>1806</v>
      </c>
      <c r="AOV30" s="27" t="str">
        <f t="shared" si="869"/>
        <v>1806</v>
      </c>
      <c r="AOW30" s="27" t="str">
        <f t="shared" si="870"/>
        <v>1806</v>
      </c>
      <c r="AOX30" s="27" t="str">
        <f t="shared" si="871"/>
        <v>1806</v>
      </c>
      <c r="AOY30" s="27" t="str">
        <f t="shared" si="872"/>
        <v>1806</v>
      </c>
      <c r="AOZ30" s="27" t="str">
        <f t="shared" si="873"/>
        <v>1806</v>
      </c>
      <c r="APA30" s="27" t="str">
        <f t="shared" si="874"/>
        <v>1806</v>
      </c>
      <c r="APB30" s="27" t="str">
        <f t="shared" si="875"/>
        <v>1806</v>
      </c>
      <c r="APC30" s="27" t="str">
        <f t="shared" si="876"/>
        <v>1806</v>
      </c>
      <c r="APD30" s="27" t="str">
        <f t="shared" si="877"/>
        <v>1806</v>
      </c>
      <c r="APE30" s="27" t="str">
        <f t="shared" si="878"/>
        <v>1806</v>
      </c>
      <c r="APF30" s="27" t="str">
        <f t="shared" si="879"/>
        <v>1806</v>
      </c>
      <c r="APG30" s="27" t="str">
        <f t="shared" si="880"/>
        <v>1806</v>
      </c>
      <c r="APH30" s="27" t="str">
        <f t="shared" si="881"/>
        <v>1806</v>
      </c>
      <c r="API30" s="27" t="str">
        <f t="shared" si="882"/>
        <v>1806</v>
      </c>
      <c r="APJ30" s="27" t="str">
        <f t="shared" si="883"/>
        <v>1806</v>
      </c>
      <c r="APK30" s="27" t="str">
        <f t="shared" si="884"/>
        <v>1806</v>
      </c>
      <c r="APL30" s="27" t="str">
        <f t="shared" si="885"/>
        <v>1806</v>
      </c>
      <c r="APM30" s="27" t="str">
        <f t="shared" si="886"/>
        <v>1806</v>
      </c>
      <c r="APN30" s="27" t="str">
        <f t="shared" si="887"/>
        <v>1806</v>
      </c>
      <c r="APO30" s="27" t="str">
        <f t="shared" si="888"/>
        <v>1806</v>
      </c>
      <c r="APP30" s="27" t="str">
        <f t="shared" si="889"/>
        <v>1806</v>
      </c>
      <c r="APQ30" s="27" t="str">
        <f t="shared" si="890"/>
        <v>1806</v>
      </c>
      <c r="APR30" s="27" t="str">
        <f t="shared" si="891"/>
        <v>1806</v>
      </c>
    </row>
    <row r="31" spans="1:1022 1025:1110" x14ac:dyDescent="0.35">
      <c r="A31" s="27">
        <v>124</v>
      </c>
      <c r="B31" s="90" t="s">
        <v>341</v>
      </c>
      <c r="C31" s="91">
        <f>VLOOKUP(A31, Rankings!$A$2:$AN$129, 40, FALSE)</f>
        <v>29</v>
      </c>
      <c r="D31" s="79" t="s">
        <v>397</v>
      </c>
      <c r="F31" s="27">
        <v>1799</v>
      </c>
      <c r="I31" s="29">
        <f t="shared" si="0"/>
        <v>16.5</v>
      </c>
      <c r="L31" s="27" t="s">
        <v>2228</v>
      </c>
      <c r="M31" s="27" t="s">
        <v>2513</v>
      </c>
      <c r="N31" s="27" t="s">
        <v>2738</v>
      </c>
      <c r="O31" s="27" t="s">
        <v>24</v>
      </c>
      <c r="P31" s="27" t="s">
        <v>24</v>
      </c>
      <c r="Q31" s="27" t="s">
        <v>3148</v>
      </c>
      <c r="R31" s="27" t="s">
        <v>24</v>
      </c>
      <c r="S31" s="27" t="s">
        <v>24</v>
      </c>
      <c r="T31" s="27" t="s">
        <v>3733</v>
      </c>
      <c r="U31" s="27" t="s">
        <v>24</v>
      </c>
      <c r="V31" s="27" t="s">
        <v>24</v>
      </c>
      <c r="W31" s="27" t="s">
        <v>4120</v>
      </c>
      <c r="X31" s="27" t="s">
        <v>24</v>
      </c>
      <c r="Y31" s="27" t="s">
        <v>4387</v>
      </c>
      <c r="Z31" s="27" t="s">
        <v>4596</v>
      </c>
      <c r="AA31" s="27" t="s">
        <v>24</v>
      </c>
      <c r="AB31" s="27" t="s">
        <v>24</v>
      </c>
      <c r="AC31" s="27" t="s">
        <v>24</v>
      </c>
      <c r="AD31" s="27" t="s">
        <v>24</v>
      </c>
      <c r="AE31" s="27" t="s">
        <v>24</v>
      </c>
      <c r="AF31" s="27" t="s">
        <v>5103</v>
      </c>
      <c r="AG31" s="27" t="s">
        <v>24</v>
      </c>
      <c r="AH31" s="27" t="s">
        <v>5266</v>
      </c>
      <c r="AI31" s="27" t="s">
        <v>24</v>
      </c>
      <c r="AJ31" s="27" t="s">
        <v>24</v>
      </c>
      <c r="AK31" s="27" t="s">
        <v>24</v>
      </c>
      <c r="AL31" s="27" t="s">
        <v>5823</v>
      </c>
      <c r="AM31" s="27" t="s">
        <v>24</v>
      </c>
      <c r="AN31" s="27" t="s">
        <v>5984</v>
      </c>
      <c r="AO31" s="27" t="s">
        <v>6181</v>
      </c>
      <c r="AP31" s="27" t="s">
        <v>24</v>
      </c>
      <c r="AQ31" s="27" t="s">
        <v>24</v>
      </c>
      <c r="AR31" s="27" t="s">
        <v>6403</v>
      </c>
      <c r="AS31" s="27" t="s">
        <v>24</v>
      </c>
      <c r="AT31" s="27" t="s">
        <v>24</v>
      </c>
      <c r="AU31" s="27" t="s">
        <v>6608</v>
      </c>
      <c r="AV31" s="27" t="s">
        <v>24</v>
      </c>
      <c r="AW31" s="27" t="s">
        <v>24</v>
      </c>
      <c r="AX31" s="27" t="s">
        <v>7008</v>
      </c>
      <c r="AY31" s="27" t="s">
        <v>24</v>
      </c>
      <c r="AZ31" s="27" t="s">
        <v>24</v>
      </c>
      <c r="BA31" s="27" t="s">
        <v>7074</v>
      </c>
      <c r="BB31" s="27" t="s">
        <v>24</v>
      </c>
      <c r="BC31" s="27" t="s">
        <v>24</v>
      </c>
      <c r="BD31" s="27" t="s">
        <v>7199</v>
      </c>
      <c r="BE31" s="27" t="s">
        <v>24</v>
      </c>
      <c r="BF31" s="27" t="s">
        <v>24</v>
      </c>
      <c r="BG31" s="27" t="s">
        <v>24</v>
      </c>
      <c r="BH31" s="27" t="s">
        <v>24</v>
      </c>
      <c r="BI31" s="27" t="s">
        <v>24</v>
      </c>
      <c r="BJ31" s="27" t="s">
        <v>24</v>
      </c>
      <c r="BK31" s="27" t="s">
        <v>24</v>
      </c>
      <c r="BL31" s="27" t="s">
        <v>24</v>
      </c>
      <c r="BM31" s="27" t="s">
        <v>24</v>
      </c>
      <c r="BN31" s="27" t="s">
        <v>24</v>
      </c>
      <c r="BO31" s="27" t="s">
        <v>24</v>
      </c>
      <c r="BP31" s="27" t="s">
        <v>24</v>
      </c>
      <c r="BQ31" s="27" t="s">
        <v>24</v>
      </c>
      <c r="BR31" s="27" t="s">
        <v>24</v>
      </c>
      <c r="BS31" s="27" t="s">
        <v>24</v>
      </c>
      <c r="BT31" s="27" t="s">
        <v>24</v>
      </c>
      <c r="BU31" s="27" t="s">
        <v>24</v>
      </c>
      <c r="BV31" s="27" t="s">
        <v>24</v>
      </c>
      <c r="BW31" s="27" t="s">
        <v>24</v>
      </c>
      <c r="BX31" s="27" t="s">
        <v>24</v>
      </c>
      <c r="BY31" s="27" t="s">
        <v>24</v>
      </c>
      <c r="BZ31" s="27" t="s">
        <v>24</v>
      </c>
      <c r="CA31" s="27" t="s">
        <v>24</v>
      </c>
      <c r="CB31" s="27" t="s">
        <v>24</v>
      </c>
      <c r="CC31" s="27" t="s">
        <v>24</v>
      </c>
      <c r="CD31" s="27" t="s">
        <v>24</v>
      </c>
      <c r="CE31" s="27" t="s">
        <v>24</v>
      </c>
      <c r="CF31" s="27" t="s">
        <v>24</v>
      </c>
      <c r="CG31" s="27" t="s">
        <v>24</v>
      </c>
      <c r="CH31" s="27" t="s">
        <v>24</v>
      </c>
      <c r="CI31" s="27" t="s">
        <v>24</v>
      </c>
      <c r="CJ31" s="27" t="s">
        <v>24</v>
      </c>
      <c r="CK31" s="27" t="s">
        <v>24</v>
      </c>
      <c r="CL31" s="27" t="s">
        <v>24</v>
      </c>
      <c r="CM31" s="27" t="s">
        <v>24</v>
      </c>
      <c r="CN31" s="27" t="s">
        <v>24</v>
      </c>
      <c r="CO31" s="27" t="s">
        <v>24</v>
      </c>
      <c r="CQ31" s="28">
        <f t="shared" si="1"/>
        <v>7</v>
      </c>
      <c r="CR31" s="28">
        <f t="shared" si="2"/>
        <v>0</v>
      </c>
      <c r="CS31" s="28">
        <f t="shared" si="3"/>
        <v>2</v>
      </c>
      <c r="CT31" s="28">
        <f t="shared" si="4"/>
        <v>3</v>
      </c>
      <c r="CU31" s="28">
        <f t="shared" si="5"/>
        <v>5</v>
      </c>
      <c r="CV31" s="28">
        <f t="shared" si="6"/>
        <v>0</v>
      </c>
      <c r="CW31" s="28">
        <f t="shared" si="7"/>
        <v>1</v>
      </c>
      <c r="CX31" s="28">
        <f t="shared" si="8"/>
        <v>3</v>
      </c>
      <c r="CY31" s="28">
        <f t="shared" si="9"/>
        <v>0</v>
      </c>
      <c r="CZ31" s="28">
        <f t="shared" si="10"/>
        <v>0</v>
      </c>
      <c r="DA31" s="28">
        <f t="shared" si="11"/>
        <v>0</v>
      </c>
      <c r="DB31" s="28">
        <f t="shared" si="12"/>
        <v>0</v>
      </c>
      <c r="DC31" s="28">
        <f t="shared" si="13"/>
        <v>1</v>
      </c>
      <c r="DD31" s="28">
        <f t="shared" si="14"/>
        <v>0</v>
      </c>
      <c r="DE31" s="28">
        <f t="shared" si="15"/>
        <v>1</v>
      </c>
      <c r="DF31" s="28">
        <f t="shared" si="16"/>
        <v>1</v>
      </c>
      <c r="DG31" s="28">
        <f t="shared" si="17"/>
        <v>1</v>
      </c>
      <c r="DH31" s="28">
        <f t="shared" si="18"/>
        <v>0</v>
      </c>
      <c r="DI31" s="28">
        <f t="shared" si="19"/>
        <v>0</v>
      </c>
      <c r="DJ31" s="28">
        <f t="shared" si="20"/>
        <v>2</v>
      </c>
      <c r="DK31" s="28">
        <f t="shared" si="21"/>
        <v>0</v>
      </c>
      <c r="DL31" s="28">
        <f t="shared" si="22"/>
        <v>0</v>
      </c>
      <c r="DM31" s="28">
        <f t="shared" si="23"/>
        <v>0</v>
      </c>
      <c r="DN31" s="28">
        <f t="shared" si="24"/>
        <v>0</v>
      </c>
      <c r="DO31" s="28">
        <f t="shared" si="25"/>
        <v>3</v>
      </c>
      <c r="DP31" s="28">
        <f t="shared" si="26"/>
        <v>3</v>
      </c>
      <c r="DR31">
        <f t="shared" si="27"/>
        <v>1</v>
      </c>
      <c r="DS31">
        <f t="shared" si="28"/>
        <v>4</v>
      </c>
      <c r="DT31">
        <f t="shared" si="29"/>
        <v>1</v>
      </c>
      <c r="DU31">
        <f t="shared" si="30"/>
        <v>0</v>
      </c>
      <c r="DV31">
        <f t="shared" si="31"/>
        <v>0</v>
      </c>
      <c r="DW31">
        <f t="shared" si="32"/>
        <v>3</v>
      </c>
      <c r="DX31">
        <f t="shared" si="33"/>
        <v>0</v>
      </c>
      <c r="DY31">
        <f t="shared" si="34"/>
        <v>0</v>
      </c>
      <c r="DZ31">
        <f t="shared" si="35"/>
        <v>1</v>
      </c>
      <c r="EA31">
        <f t="shared" si="36"/>
        <v>0</v>
      </c>
      <c r="EB31">
        <f t="shared" si="37"/>
        <v>0</v>
      </c>
      <c r="EC31">
        <f t="shared" si="38"/>
        <v>3</v>
      </c>
      <c r="ED31">
        <f t="shared" si="39"/>
        <v>0</v>
      </c>
      <c r="EE31">
        <f t="shared" si="40"/>
        <v>9</v>
      </c>
      <c r="EF31">
        <f t="shared" si="41"/>
        <v>4</v>
      </c>
      <c r="EG31">
        <f t="shared" si="42"/>
        <v>0</v>
      </c>
      <c r="EH31">
        <f t="shared" si="43"/>
        <v>0</v>
      </c>
      <c r="EI31">
        <f t="shared" si="44"/>
        <v>0</v>
      </c>
      <c r="EJ31">
        <f t="shared" si="45"/>
        <v>0</v>
      </c>
      <c r="EK31">
        <f t="shared" si="46"/>
        <v>0</v>
      </c>
      <c r="EL31">
        <f t="shared" si="47"/>
        <v>1</v>
      </c>
      <c r="EM31">
        <f t="shared" si="48"/>
        <v>0</v>
      </c>
      <c r="EN31">
        <f t="shared" si="49"/>
        <v>11</v>
      </c>
      <c r="EO31">
        <f t="shared" si="50"/>
        <v>0</v>
      </c>
      <c r="EP31">
        <f t="shared" si="51"/>
        <v>0</v>
      </c>
      <c r="EQ31">
        <f t="shared" si="52"/>
        <v>0</v>
      </c>
      <c r="ER31">
        <f t="shared" si="53"/>
        <v>1</v>
      </c>
      <c r="ES31">
        <f t="shared" si="54"/>
        <v>0</v>
      </c>
      <c r="ET31">
        <f t="shared" si="55"/>
        <v>12</v>
      </c>
      <c r="EU31">
        <f t="shared" si="56"/>
        <v>4</v>
      </c>
      <c r="EV31">
        <f t="shared" si="57"/>
        <v>0</v>
      </c>
      <c r="EW31">
        <f t="shared" si="58"/>
        <v>0</v>
      </c>
      <c r="EX31">
        <f t="shared" si="59"/>
        <v>1</v>
      </c>
      <c r="EY31">
        <f t="shared" si="60"/>
        <v>0</v>
      </c>
      <c r="EZ31">
        <f t="shared" si="61"/>
        <v>0</v>
      </c>
      <c r="FA31">
        <f t="shared" si="62"/>
        <v>1</v>
      </c>
      <c r="FB31">
        <f t="shared" si="63"/>
        <v>0</v>
      </c>
      <c r="FC31">
        <f t="shared" si="64"/>
        <v>0</v>
      </c>
      <c r="FD31">
        <f t="shared" si="65"/>
        <v>13</v>
      </c>
      <c r="FE31">
        <f t="shared" si="66"/>
        <v>0</v>
      </c>
      <c r="FF31">
        <f t="shared" si="67"/>
        <v>0</v>
      </c>
      <c r="FG31">
        <f t="shared" si="68"/>
        <v>16</v>
      </c>
      <c r="FH31">
        <f t="shared" si="69"/>
        <v>0</v>
      </c>
      <c r="FI31">
        <f t="shared" si="70"/>
        <v>0</v>
      </c>
      <c r="FJ31">
        <f t="shared" si="71"/>
        <v>16</v>
      </c>
      <c r="FK31">
        <f t="shared" si="72"/>
        <v>0</v>
      </c>
      <c r="FL31">
        <f t="shared" si="73"/>
        <v>0</v>
      </c>
      <c r="FM31">
        <f t="shared" si="74"/>
        <v>0</v>
      </c>
      <c r="FN31">
        <f t="shared" si="75"/>
        <v>0</v>
      </c>
      <c r="FO31">
        <f t="shared" si="76"/>
        <v>0</v>
      </c>
      <c r="FP31">
        <f t="shared" si="77"/>
        <v>0</v>
      </c>
      <c r="FQ31">
        <f t="shared" si="78"/>
        <v>0</v>
      </c>
      <c r="FR31">
        <f t="shared" si="79"/>
        <v>0</v>
      </c>
      <c r="FS31">
        <f t="shared" si="80"/>
        <v>0</v>
      </c>
      <c r="FT31">
        <f t="shared" si="81"/>
        <v>0</v>
      </c>
      <c r="FU31">
        <f t="shared" si="82"/>
        <v>0</v>
      </c>
      <c r="FV31">
        <f t="shared" si="83"/>
        <v>0</v>
      </c>
      <c r="FW31">
        <f t="shared" si="84"/>
        <v>0</v>
      </c>
      <c r="FX31">
        <f t="shared" si="85"/>
        <v>0</v>
      </c>
      <c r="FY31">
        <f t="shared" si="86"/>
        <v>0</v>
      </c>
      <c r="FZ31">
        <f t="shared" si="87"/>
        <v>0</v>
      </c>
      <c r="GA31">
        <f t="shared" si="88"/>
        <v>0</v>
      </c>
      <c r="GB31">
        <f t="shared" si="89"/>
        <v>0</v>
      </c>
      <c r="GC31">
        <f t="shared" si="90"/>
        <v>0</v>
      </c>
      <c r="GD31">
        <f t="shared" si="91"/>
        <v>0</v>
      </c>
      <c r="GE31">
        <f t="shared" si="92"/>
        <v>0</v>
      </c>
      <c r="GF31">
        <f t="shared" si="93"/>
        <v>0</v>
      </c>
      <c r="GG31">
        <f t="shared" si="94"/>
        <v>0</v>
      </c>
      <c r="GH31">
        <f t="shared" si="95"/>
        <v>0</v>
      </c>
      <c r="GI31">
        <f t="shared" si="96"/>
        <v>0</v>
      </c>
      <c r="GJ31">
        <f t="shared" si="97"/>
        <v>0</v>
      </c>
      <c r="GK31">
        <f t="shared" si="98"/>
        <v>0</v>
      </c>
      <c r="GL31">
        <f t="shared" si="99"/>
        <v>0</v>
      </c>
      <c r="GM31">
        <f t="shared" si="100"/>
        <v>0</v>
      </c>
      <c r="GN31">
        <f t="shared" si="101"/>
        <v>0</v>
      </c>
      <c r="GO31">
        <f t="shared" si="102"/>
        <v>0</v>
      </c>
      <c r="GP31">
        <f t="shared" si="103"/>
        <v>0</v>
      </c>
      <c r="GQ31">
        <f t="shared" si="104"/>
        <v>0</v>
      </c>
      <c r="GR31">
        <f t="shared" si="105"/>
        <v>0</v>
      </c>
      <c r="GS31">
        <f t="shared" si="106"/>
        <v>0</v>
      </c>
      <c r="GT31">
        <f t="shared" si="107"/>
        <v>0</v>
      </c>
      <c r="GU31">
        <f t="shared" si="108"/>
        <v>0</v>
      </c>
      <c r="GW31" s="28">
        <f t="shared" si="109"/>
        <v>6.0096343171348217</v>
      </c>
      <c r="GX31" s="28">
        <f t="shared" si="110"/>
        <v>0</v>
      </c>
      <c r="GY31" s="28">
        <f t="shared" si="111"/>
        <v>1.9011206346730518</v>
      </c>
      <c r="GZ31" s="28">
        <f t="shared" si="112"/>
        <v>2.1231026685122063</v>
      </c>
      <c r="HA31" s="28">
        <f t="shared" si="113"/>
        <v>0</v>
      </c>
      <c r="HB31" s="28">
        <f t="shared" si="114"/>
        <v>9.0832973029835546</v>
      </c>
      <c r="HC31" s="28">
        <f t="shared" si="115"/>
        <v>0.50951236183274784</v>
      </c>
      <c r="HE31">
        <f>IFERROR(VLOOKUP(_xlfn.NUMBERVALUE(MID(L31, SEARCH("!", L31)+1, SEARCH("+", L31)-SEARCH("!", L31)-1)), Rankings!$A$2:$BK$129, 63, FALSE),0)</f>
        <v>0.53458100916090412</v>
      </c>
      <c r="HF31">
        <f>IFERROR(VLOOKUP(_xlfn.NUMBERVALUE(MID(M31, SEARCH("!", M31)+1, SEARCH("+", M31)-SEARCH("!", M31)-1)), Rankings!$A$2:$BK$129, 63, FALSE),0)</f>
        <v>0.83122380927033801</v>
      </c>
      <c r="HG31">
        <f>IFERROR(VLOOKUP(_xlfn.NUMBERVALUE(MID(N31, SEARCH("!", N31)+1, SEARCH("+", N31)-SEARCH("!", N31)-1)), Rankings!$A$2:$BK$129, 63, FALSE),0)</f>
        <v>0.1959176067011843</v>
      </c>
      <c r="HH31">
        <f>IFERROR(VLOOKUP(_xlfn.NUMBERVALUE(MID(O31, SEARCH("!", O31)+1, SEARCH("+", O31)-SEARCH("!", O31)-1)), Rankings!$A$2:$BK$129, 63, FALSE),0)</f>
        <v>0</v>
      </c>
      <c r="HI31">
        <f>IFERROR(VLOOKUP(_xlfn.NUMBERVALUE(MID(P31, SEARCH("!", P31)+1, SEARCH("+", P31)-SEARCH("!", P31)-1)), Rankings!$A$2:$BK$129, 63, FALSE),0)</f>
        <v>0</v>
      </c>
      <c r="HJ31">
        <f>IFERROR(VLOOKUP(_xlfn.NUMBERVALUE(MID(Q31, SEARCH("!", Q31)+1, SEARCH("+", Q31)-SEARCH("!", Q31)-1)), Rankings!$A$2:$BK$129, 63, FALSE),0)</f>
        <v>0.38885721546978058</v>
      </c>
      <c r="HK31">
        <f>IFERROR(VLOOKUP(_xlfn.NUMBERVALUE(MID(R31, SEARCH("!", R31)+1, SEARCH("+", R31)-SEARCH("!", R31)-1)), Rankings!$A$2:$BK$129, 63, FALSE),0)</f>
        <v>0</v>
      </c>
      <c r="HL31">
        <f>IFERROR(VLOOKUP(_xlfn.NUMBERVALUE(MID(S31, SEARCH("!", S31)+1, SEARCH("+", S31)-SEARCH("!", S31)-1)), Rankings!$A$2:$BK$129, 63, FALSE),0)</f>
        <v>0</v>
      </c>
      <c r="HM31">
        <f>IFERROR(VLOOKUP(_xlfn.NUMBERVALUE(MID(T31, SEARCH("!", T31)+1, SEARCH("+", T31)-SEARCH("!", T31)-1)), Rankings!$A$2:$BK$129, 63, FALSE),0)</f>
        <v>0.59914189416860686</v>
      </c>
      <c r="HN31">
        <f>IFERROR(VLOOKUP(_xlfn.NUMBERVALUE(MID(U31, SEARCH("!", U31)+1, SEARCH("+", U31)-SEARCH("!", U31)-1)), Rankings!$A$2:$BK$129, 63, FALSE),0)</f>
        <v>0</v>
      </c>
      <c r="HO31">
        <f>IFERROR(VLOOKUP(_xlfn.NUMBERVALUE(MID(V31, SEARCH("!", V31)+1, SEARCH("+", V31)-SEARCH("!", V31)-1)), Rankings!$A$2:$BK$129, 63, FALSE),0)</f>
        <v>0</v>
      </c>
      <c r="HP31">
        <f>IFERROR(VLOOKUP(_xlfn.NUMBERVALUE(MID(W31, SEARCH("!", W31)+1, SEARCH("+", W31)-SEARCH("!", W31)-1)), Rankings!$A$2:$BK$129, 63, FALSE),0)</f>
        <v>0.47316682689969669</v>
      </c>
      <c r="HQ31">
        <f>IFERROR(VLOOKUP(_xlfn.NUMBERVALUE(MID(X31, SEARCH("!", X31)+1, SEARCH("+", X31)-SEARCH("!", X31)-1)), Rankings!$A$2:$BK$129, 63, FALSE),0)</f>
        <v>0</v>
      </c>
      <c r="HR31">
        <f>IFERROR(VLOOKUP(_xlfn.NUMBERVALUE(MID(Y31, SEARCH("!", Y31)+1, SEARCH("+", Y31)-SEARCH("!", Y31)-1)), Rankings!$A$2:$BK$129, 63, FALSE),0)</f>
        <v>0.55670508415366138</v>
      </c>
      <c r="HS31">
        <f>IFERROR(VLOOKUP(_xlfn.NUMBERVALUE(MID(Z31, SEARCH("!", Z31)+1, SEARCH("+", Z31)-SEARCH("!", Z31)-1)), Rankings!$A$2:$BK$129, 63, FALSE),0)</f>
        <v>0.47992031109822575</v>
      </c>
      <c r="HT31">
        <f>IFERROR(VLOOKUP(_xlfn.NUMBERVALUE(MID(AA31, SEARCH("!", AA31)+1, SEARCH("+", AA31)-SEARCH("!", AA31)-1)), Rankings!$A$2:$BK$129, 63, FALSE),0)</f>
        <v>0</v>
      </c>
      <c r="HU31">
        <f>IFERROR(VLOOKUP(_xlfn.NUMBERVALUE(MID(AB31, SEARCH("!", AB31)+1, SEARCH("+", AB31)-SEARCH("!", AB31)-1)), Rankings!$A$2:$BK$129, 63, FALSE),0)</f>
        <v>0</v>
      </c>
      <c r="HV31">
        <f>IFERROR(VLOOKUP(_xlfn.NUMBERVALUE(MID(AC31, SEARCH("!", AC31)+1, SEARCH("+", AC31)-SEARCH("!", AC31)-1)), Rankings!$A$2:$BK$129, 63, FALSE),0)</f>
        <v>0</v>
      </c>
      <c r="HW31">
        <f>IFERROR(VLOOKUP(_xlfn.NUMBERVALUE(MID(AD31, SEARCH("!", AD31)+1, SEARCH("+", AD31)-SEARCH("!", AD31)-1)), Rankings!$A$2:$BK$129, 63, FALSE),0)</f>
        <v>0</v>
      </c>
      <c r="HX31">
        <f>IFERROR(VLOOKUP(_xlfn.NUMBERVALUE(MID(AE31, SEARCH("!", AE31)+1, SEARCH("+", AE31)-SEARCH("!", AE31)-1)), Rankings!$A$2:$BK$129, 63, FALSE),0)</f>
        <v>0</v>
      </c>
      <c r="HY31">
        <f>IFERROR(VLOOKUP(_xlfn.NUMBERVALUE(MID(AF31, SEARCH("!", AF31)+1, SEARCH("+", AF31)-SEARCH("!", AF31)-1)), Rankings!$A$2:$BK$129, 63, FALSE),0)</f>
        <v>0.43602395100170349</v>
      </c>
      <c r="HZ31">
        <f>IFERROR(VLOOKUP(_xlfn.NUMBERVALUE(MID(AG31, SEARCH("!", AG31)+1, SEARCH("+", AG31)-SEARCH("!", AG31)-1)), Rankings!$A$2:$BK$129, 63, FALSE),0)</f>
        <v>0</v>
      </c>
      <c r="IA31">
        <f>IFERROR(VLOOKUP(_xlfn.NUMBERVALUE(MID(AH31, SEARCH("!", AH31)+1, SEARCH("+", AH31)-SEARCH("!", AH31)-1)), Rankings!$A$2:$BK$129, 63, FALSE),0)</f>
        <v>0.71744721195333239</v>
      </c>
      <c r="IB31">
        <f>IFERROR(VLOOKUP(_xlfn.NUMBERVALUE(MID(AI31, SEARCH("!", AI31)+1, SEARCH("+", AI31)-SEARCH("!", AI31)-1)), Rankings!$A$2:$BK$129, 63, FALSE),0)</f>
        <v>0</v>
      </c>
      <c r="IC31">
        <f>IFERROR(VLOOKUP(_xlfn.NUMBERVALUE(MID(AJ31, SEARCH("!", AJ31)+1, SEARCH("+", AJ31)-SEARCH("!", AJ31)-1)), Rankings!$A$2:$BK$129, 63, FALSE),0)</f>
        <v>0</v>
      </c>
      <c r="ID31">
        <f>IFERROR(VLOOKUP(_xlfn.NUMBERVALUE(MID(AK31, SEARCH("!", AK31)+1, SEARCH("+", AK31)-SEARCH("!", AK31)-1)), Rankings!$A$2:$BK$129, 63, FALSE),0)</f>
        <v>0</v>
      </c>
      <c r="IE31">
        <f>IFERROR(VLOOKUP(_xlfn.NUMBERVALUE(MID(AL31, SEARCH("!", AL31)+1, SEARCH("+", AL31)-SEARCH("!", AL31)-1)), Rankings!$A$2:$BK$129, 63, FALSE),0)</f>
        <v>0.62662319449602411</v>
      </c>
      <c r="IF31">
        <f>IFERROR(VLOOKUP(_xlfn.NUMBERVALUE(MID(AM31, SEARCH("!", AM31)+1, SEARCH("+", AM31)-SEARCH("!", AM31)-1)), Rankings!$A$2:$BK$129, 63, FALSE),0)</f>
        <v>0</v>
      </c>
      <c r="IG31">
        <f>IFERROR(VLOOKUP(_xlfn.NUMBERVALUE(MID(AN31, SEARCH("!", AN31)+1, SEARCH("+", AN31)-SEARCH("!", AN31)-1)), Rankings!$A$2:$BK$129, 63, FALSE),0)</f>
        <v>0.62696833856605805</v>
      </c>
      <c r="IH31">
        <f>IFERROR(VLOOKUP(_xlfn.NUMBERVALUE(MID(AO31, SEARCH("!", AO31)+1, SEARCH("+", AO31)-SEARCH("!", AO31)-1)), Rankings!$A$2:$BK$129, 63, FALSE),0)</f>
        <v>0.89022469558383477</v>
      </c>
      <c r="II31">
        <f>IFERROR(VLOOKUP(_xlfn.NUMBERVALUE(MID(AP31, SEARCH("!", AP31)+1, SEARCH("+", AP31)-SEARCH("!", AP31)-1)), Rankings!$A$2:$BK$129, 63, FALSE),0)</f>
        <v>0</v>
      </c>
      <c r="IJ31">
        <f>IFERROR(VLOOKUP(_xlfn.NUMBERVALUE(MID(AQ31, SEARCH("!", AQ31)+1, SEARCH("+", AQ31)-SEARCH("!", AQ31)-1)), Rankings!$A$2:$BK$129, 63, FALSE),0)</f>
        <v>0</v>
      </c>
      <c r="IK31">
        <f>IFERROR(VLOOKUP(_xlfn.NUMBERVALUE(MID(AR31, SEARCH("!", AR31)+1, SEARCH("+", AR31)-SEARCH("!", AR31)-1)), Rankings!$A$2:$BK$129, 63, FALSE),0)</f>
        <v>0.31862965393166287</v>
      </c>
      <c r="IL31">
        <f>IFERROR(VLOOKUP(_xlfn.NUMBERVALUE(MID(AS31, SEARCH("!", AS31)+1, SEARCH("+", AS31)-SEARCH("!", AS31)-1)), Rankings!$A$2:$BK$129, 63, FALSE),0)</f>
        <v>0</v>
      </c>
      <c r="IM31">
        <f>IFERROR(VLOOKUP(_xlfn.NUMBERVALUE(MID(AT31, SEARCH("!", AT31)+1, SEARCH("+", AT31)-SEARCH("!", AT31)-1)), Rankings!$A$2:$BK$129, 63, FALSE),0)</f>
        <v>0</v>
      </c>
      <c r="IN31">
        <f>IFERROR(VLOOKUP(_xlfn.NUMBERVALUE(MID(AU31, SEARCH("!", AU31)+1, SEARCH("+", AU31)-SEARCH("!", AU31)-1)), Rankings!$A$2:$BK$129, 63, FALSE),0)</f>
        <v>0.23532414935285967</v>
      </c>
      <c r="IO31">
        <f>IFERROR(VLOOKUP(_xlfn.NUMBERVALUE(MID(AV31, SEARCH("!", AV31)+1, SEARCH("+", AV31)-SEARCH("!", AV31)-1)), Rankings!$A$2:$BK$129, 63, FALSE),0)</f>
        <v>0</v>
      </c>
      <c r="IP31">
        <f>IFERROR(VLOOKUP(_xlfn.NUMBERVALUE(MID(AW31, SEARCH("!", AW31)+1, SEARCH("+", AW31)-SEARCH("!", AW31)-1)), Rankings!$A$2:$BK$129, 63, FALSE),0)</f>
        <v>0</v>
      </c>
      <c r="IQ31">
        <f>IFERROR(VLOOKUP(_xlfn.NUMBERVALUE(MID(AX31, SEARCH("!", AX31)+1, SEARCH("+", AX31)-SEARCH("!", AX31)-1)), Rankings!$A$2:$BK$129, 63, FALSE),0)</f>
        <v>0.62662319449602411</v>
      </c>
      <c r="IR31">
        <f>IFERROR(VLOOKUP(_xlfn.NUMBERVALUE(MID(AY31, SEARCH("!", AY31)+1, SEARCH("+", AY31)-SEARCH("!", AY31)-1)), Rankings!$A$2:$BK$129, 63, FALSE),0)</f>
        <v>0</v>
      </c>
      <c r="IS31">
        <f>IFERROR(VLOOKUP(_xlfn.NUMBERVALUE(MID(AZ31, SEARCH("!", AZ31)+1, SEARCH("+", AZ31)-SEARCH("!", AZ31)-1)), Rankings!$A$2:$BK$129, 63, FALSE),0)</f>
        <v>0</v>
      </c>
      <c r="IT31">
        <f>IFERROR(VLOOKUP(_xlfn.NUMBERVALUE(MID(BA31, SEARCH("!", BA31)+1, SEARCH("+", BA31)-SEARCH("!", BA31)-1)), Rankings!$A$2:$BK$129, 63, FALSE),0)</f>
        <v>0.62662319449602411</v>
      </c>
      <c r="IU31">
        <f>IFERROR(VLOOKUP(_xlfn.NUMBERVALUE(MID(BB31, SEARCH("!", BB31)+1, SEARCH("+", BB31)-SEARCH("!", BB31)-1)), Rankings!$A$2:$BK$129, 63, FALSE),0)</f>
        <v>0</v>
      </c>
      <c r="IV31">
        <f>IFERROR(VLOOKUP(_xlfn.NUMBERVALUE(MID(BC31, SEARCH("!", BC31)+1, SEARCH("+", BC31)-SEARCH("!", BC31)-1)), Rankings!$A$2:$BK$129, 63, FALSE),0)</f>
        <v>0</v>
      </c>
      <c r="IW31">
        <f>IFERROR(VLOOKUP(_xlfn.NUMBERVALUE(MID(BD31, SEARCH("!", BD31)+1, SEARCH("+", BD31)-SEARCH("!", BD31)-1)), Rankings!$A$2:$BK$129, 63, FALSE),0)</f>
        <v>0.86985627952015798</v>
      </c>
      <c r="IX31">
        <f>IFERROR(VLOOKUP(_xlfn.NUMBERVALUE(MID(BE31, SEARCH("!", BE31)+1, SEARCH("+", BE31)-SEARCH("!", BE31)-1)), Rankings!$A$2:$BK$129, 63, FALSE),0)</f>
        <v>0</v>
      </c>
      <c r="IY31">
        <f>IFERROR(VLOOKUP(_xlfn.NUMBERVALUE(MID(BF31, SEARCH("!", BF31)+1, SEARCH("+", BF31)-SEARCH("!", BF31)-1)), Rankings!$A$2:$BK$129, 63, FALSE),0)</f>
        <v>0</v>
      </c>
      <c r="IZ31">
        <f>IFERROR(VLOOKUP(_xlfn.NUMBERVALUE(MID(BG31, SEARCH("!", BG31)+1, SEARCH("+", BG31)-SEARCH("!", BG31)-1)), Rankings!$A$2:$BK$129, 63, FALSE),0)</f>
        <v>0</v>
      </c>
      <c r="JA31">
        <f>IFERROR(VLOOKUP(_xlfn.NUMBERVALUE(MID(BH31, SEARCH("!", BH31)+1, SEARCH("+", BH31)-SEARCH("!", BH31)-1)), Rankings!$A$2:$BK$129, 63, FALSE),0)</f>
        <v>0</v>
      </c>
      <c r="JB31">
        <f>IFERROR(VLOOKUP(_xlfn.NUMBERVALUE(MID(BI31, SEARCH("!", BI31)+1, SEARCH("+", BI31)-SEARCH("!", BI31)-1)), Rankings!$A$2:$BK$129, 63, FALSE),0)</f>
        <v>0</v>
      </c>
      <c r="JC31">
        <f>IFERROR(VLOOKUP(_xlfn.NUMBERVALUE(MID(BJ31, SEARCH("!", BJ31)+1, SEARCH("+", BJ31)-SEARCH("!", BJ31)-1)), Rankings!$A$2:$BK$129, 63, FALSE),0)</f>
        <v>0</v>
      </c>
      <c r="JD31">
        <f>IFERROR(VLOOKUP(_xlfn.NUMBERVALUE(MID(BK31, SEARCH("!", BK31)+1, SEARCH("+", BK31)-SEARCH("!", BK31)-1)), Rankings!$A$2:$BK$129, 63, FALSE),0)</f>
        <v>0</v>
      </c>
      <c r="JE31">
        <f>IFERROR(VLOOKUP(_xlfn.NUMBERVALUE(MID(BL31, SEARCH("!", BL31)+1, SEARCH("+", BL31)-SEARCH("!", BL31)-1)), Rankings!$A$2:$BK$129, 63, FALSE),0)</f>
        <v>0</v>
      </c>
      <c r="JF31">
        <f>IFERROR(VLOOKUP(_xlfn.NUMBERVALUE(MID(BM31, SEARCH("!", BM31)+1, SEARCH("+", BM31)-SEARCH("!", BM31)-1)), Rankings!$A$2:$BK$129, 63, FALSE),0)</f>
        <v>0</v>
      </c>
      <c r="JG31">
        <f>IFERROR(VLOOKUP(_xlfn.NUMBERVALUE(MID(BN31, SEARCH("!", BN31)+1, SEARCH("+", BN31)-SEARCH("!", BN31)-1)), Rankings!$A$2:$BK$129, 63, FALSE),0)</f>
        <v>0</v>
      </c>
      <c r="JH31">
        <f>IFERROR(VLOOKUP(_xlfn.NUMBERVALUE(MID(BO31, SEARCH("!", BO31)+1, SEARCH("+", BO31)-SEARCH("!", BO31)-1)), Rankings!$A$2:$BK$129, 63, FALSE),0)</f>
        <v>0</v>
      </c>
      <c r="JI31">
        <f>IFERROR(VLOOKUP(_xlfn.NUMBERVALUE(MID(BP31, SEARCH("!", BP31)+1, SEARCH("+", BP31)-SEARCH("!", BP31)-1)), Rankings!$A$2:$BK$129, 63, FALSE),0)</f>
        <v>0</v>
      </c>
      <c r="JJ31">
        <f>IFERROR(VLOOKUP(_xlfn.NUMBERVALUE(MID(BQ31, SEARCH("!", BQ31)+1, SEARCH("+", BQ31)-SEARCH("!", BQ31)-1)), Rankings!$A$2:$BK$129, 63, FALSE),0)</f>
        <v>0</v>
      </c>
      <c r="JK31">
        <f>IFERROR(VLOOKUP(_xlfn.NUMBERVALUE(MID(BR31, SEARCH("!", BR31)+1, SEARCH("+", BR31)-SEARCH("!", BR31)-1)), Rankings!$A$2:$BK$129, 63, FALSE),0)</f>
        <v>0</v>
      </c>
      <c r="JL31">
        <f>IFERROR(VLOOKUP(_xlfn.NUMBERVALUE(MID(BS31, SEARCH("!", BS31)+1, SEARCH("+", BS31)-SEARCH("!", BS31)-1)), Rankings!$A$2:$BK$129, 63, FALSE),0)</f>
        <v>0</v>
      </c>
      <c r="JM31">
        <f>IFERROR(VLOOKUP(_xlfn.NUMBERVALUE(MID(BT31, SEARCH("!", BT31)+1, SEARCH("+", BT31)-SEARCH("!", BT31)-1)), Rankings!$A$2:$BK$129, 63, FALSE),0)</f>
        <v>0</v>
      </c>
      <c r="JN31">
        <f>IFERROR(VLOOKUP(_xlfn.NUMBERVALUE(MID(BU31, SEARCH("!", BU31)+1, SEARCH("+", BU31)-SEARCH("!", BU31)-1)), Rankings!$A$2:$BK$129, 63, FALSE),0)</f>
        <v>0</v>
      </c>
      <c r="JO31">
        <f>IFERROR(VLOOKUP(_xlfn.NUMBERVALUE(MID(BV31, SEARCH("!", BV31)+1, SEARCH("+", BV31)-SEARCH("!", BV31)-1)), Rankings!$A$2:$BK$129, 63, FALSE),0)</f>
        <v>0</v>
      </c>
      <c r="JP31">
        <f>IFERROR(VLOOKUP(_xlfn.NUMBERVALUE(MID(BW31, SEARCH("!", BW31)+1, SEARCH("+", BW31)-SEARCH("!", BW31)-1)), Rankings!$A$2:$BK$129, 63, FALSE),0)</f>
        <v>0</v>
      </c>
      <c r="JQ31">
        <f>IFERROR(VLOOKUP(_xlfn.NUMBERVALUE(MID(BX31, SEARCH("!", BX31)+1, SEARCH("+", BX31)-SEARCH("!", BX31)-1)), Rankings!$A$2:$BK$129, 63, FALSE),0)</f>
        <v>0</v>
      </c>
      <c r="JR31">
        <f>IFERROR(VLOOKUP(_xlfn.NUMBERVALUE(MID(BY31, SEARCH("!", BY31)+1, SEARCH("+", BY31)-SEARCH("!", BY31)-1)), Rankings!$A$2:$BK$129, 63, FALSE),0)</f>
        <v>0</v>
      </c>
      <c r="JS31">
        <f>IFERROR(VLOOKUP(_xlfn.NUMBERVALUE(MID(BZ31, SEARCH("!", BZ31)+1, SEARCH("+", BZ31)-SEARCH("!", BZ31)-1)), Rankings!$A$2:$BK$129, 63, FALSE),0)</f>
        <v>0</v>
      </c>
      <c r="JT31">
        <f>IFERROR(VLOOKUP(_xlfn.NUMBERVALUE(MID(CA31, SEARCH("!", CA31)+1, SEARCH("+", CA31)-SEARCH("!", CA31)-1)), Rankings!$A$2:$BK$129, 63, FALSE),0)</f>
        <v>0</v>
      </c>
      <c r="JU31">
        <f>IFERROR(VLOOKUP(_xlfn.NUMBERVALUE(MID(CB31, SEARCH("!", CB31)+1, SEARCH("+", CB31)-SEARCH("!", CB31)-1)), Rankings!$A$2:$BK$129, 63, FALSE),0)</f>
        <v>0</v>
      </c>
      <c r="JV31">
        <f>IFERROR(VLOOKUP(_xlfn.NUMBERVALUE(MID(CC31, SEARCH("!", CC31)+1, SEARCH("+", CC31)-SEARCH("!", CC31)-1)), Rankings!$A$2:$BK$129, 63, FALSE),0)</f>
        <v>0</v>
      </c>
      <c r="JW31">
        <f>IFERROR(VLOOKUP(_xlfn.NUMBERVALUE(MID(CD31, SEARCH("!", CD31)+1, SEARCH("+", CD31)-SEARCH("!", CD31)-1)), Rankings!$A$2:$BK$129, 63, FALSE),0)</f>
        <v>0</v>
      </c>
      <c r="JX31">
        <f>IFERROR(VLOOKUP(_xlfn.NUMBERVALUE(MID(CE31, SEARCH("!", CE31)+1, SEARCH("+", CE31)-SEARCH("!", CE31)-1)), Rankings!$A$2:$BK$129, 63, FALSE),0)</f>
        <v>0</v>
      </c>
      <c r="JY31">
        <f>IFERROR(VLOOKUP(_xlfn.NUMBERVALUE(MID(CF31, SEARCH("!", CF31)+1, SEARCH("+", CF31)-SEARCH("!", CF31)-1)), Rankings!$A$2:$BK$129, 63, FALSE),0)</f>
        <v>0</v>
      </c>
      <c r="JZ31">
        <f>IFERROR(VLOOKUP(_xlfn.NUMBERVALUE(MID(CG31, SEARCH("!", CG31)+1, SEARCH("+", CG31)-SEARCH("!", CG31)-1)), Rankings!$A$2:$BK$129, 63, FALSE),0)</f>
        <v>0</v>
      </c>
      <c r="KA31">
        <f>IFERROR(VLOOKUP(_xlfn.NUMBERVALUE(MID(CH31, SEARCH("!", CH31)+1, SEARCH("+", CH31)-SEARCH("!", CH31)-1)), Rankings!$A$2:$BK$129, 63, FALSE),0)</f>
        <v>0</v>
      </c>
      <c r="KB31">
        <f>IFERROR(VLOOKUP(_xlfn.NUMBERVALUE(MID(CI31, SEARCH("!", CI31)+1, SEARCH("+", CI31)-SEARCH("!", CI31)-1)), Rankings!$A$2:$BK$129, 63, FALSE),0)</f>
        <v>0</v>
      </c>
      <c r="KC31">
        <f>IFERROR(VLOOKUP(_xlfn.NUMBERVALUE(MID(CJ31, SEARCH("!", CJ31)+1, SEARCH("+", CJ31)-SEARCH("!", CJ31)-1)), Rankings!$A$2:$BK$129, 63, FALSE),0)</f>
        <v>0</v>
      </c>
      <c r="KD31">
        <f>IFERROR(VLOOKUP(_xlfn.NUMBERVALUE(MID(CK31, SEARCH("!", CK31)+1, SEARCH("+", CK31)-SEARCH("!", CK31)-1)), Rankings!$A$2:$BK$129, 63, FALSE),0)</f>
        <v>0</v>
      </c>
      <c r="KE31">
        <f>IFERROR(VLOOKUP(_xlfn.NUMBERVALUE(MID(CL31, SEARCH("!", CL31)+1, SEARCH("+", CL31)-SEARCH("!", CL31)-1)), Rankings!$A$2:$BK$129, 63, FALSE),0)</f>
        <v>0</v>
      </c>
      <c r="KF31">
        <f>IFERROR(VLOOKUP(_xlfn.NUMBERVALUE(MID(CM31, SEARCH("!", CM31)+1, SEARCH("+", CM31)-SEARCH("!", CM31)-1)), Rankings!$A$2:$BK$129, 63, FALSE),0)</f>
        <v>0</v>
      </c>
      <c r="KG31">
        <f>IFERROR(VLOOKUP(_xlfn.NUMBERVALUE(MID(CN31, SEARCH("!", CN31)+1, SEARCH("+", CN31)-SEARCH("!", CN31)-1)), Rankings!$A$2:$BK$129, 63, FALSE),0)</f>
        <v>0</v>
      </c>
      <c r="KH31">
        <f>IFERROR(VLOOKUP(_xlfn.NUMBERVALUE(MID(CO31, SEARCH("!", CO31)+1, SEARCH("+", CO31)-SEARCH("!", CO31)-1)), Rankings!$A$2:$BK$129, 63, FALSE),0)</f>
        <v>0</v>
      </c>
      <c r="KJ31" s="28">
        <f t="shared" si="116"/>
        <v>214</v>
      </c>
      <c r="KK31" s="28">
        <f t="shared" si="117"/>
        <v>0</v>
      </c>
      <c r="KL31" s="28">
        <f t="shared" si="118"/>
        <v>62</v>
      </c>
      <c r="KM31" s="28">
        <f t="shared" si="119"/>
        <v>55</v>
      </c>
      <c r="KN31" s="28">
        <f t="shared" si="120"/>
        <v>0</v>
      </c>
      <c r="KO31" s="28">
        <f t="shared" si="121"/>
        <v>153</v>
      </c>
      <c r="KP31" s="28">
        <f t="shared" si="122"/>
        <v>300</v>
      </c>
      <c r="KQ31" s="28">
        <f t="shared" si="123"/>
        <v>153</v>
      </c>
      <c r="KS31" s="27" t="str">
        <f t="shared" si="124"/>
        <v>12</v>
      </c>
      <c r="KT31" s="27" t="str">
        <f t="shared" si="125"/>
        <v>14</v>
      </c>
      <c r="KU31" s="27" t="str">
        <f t="shared" si="126"/>
        <v>22</v>
      </c>
      <c r="KV31" s="27">
        <f t="shared" si="127"/>
        <v>0</v>
      </c>
      <c r="KW31" s="27">
        <f t="shared" si="128"/>
        <v>0</v>
      </c>
      <c r="KX31" s="27" t="str">
        <f t="shared" si="129"/>
        <v>15</v>
      </c>
      <c r="KY31" s="27">
        <f t="shared" si="130"/>
        <v>0</v>
      </c>
      <c r="KZ31" s="27">
        <f t="shared" si="131"/>
        <v>0</v>
      </c>
      <c r="LA31" s="27" t="str">
        <f t="shared" si="132"/>
        <v>21</v>
      </c>
      <c r="LB31" s="27">
        <f t="shared" si="133"/>
        <v>0</v>
      </c>
      <c r="LC31" s="27">
        <f t="shared" si="134"/>
        <v>0</v>
      </c>
      <c r="LD31" s="27" t="str">
        <f t="shared" si="135"/>
        <v>19</v>
      </c>
      <c r="LE31" s="27">
        <f t="shared" si="136"/>
        <v>0</v>
      </c>
      <c r="LF31" s="27" t="str">
        <f t="shared" si="137"/>
        <v>25</v>
      </c>
      <c r="LG31" s="27" t="str">
        <f t="shared" si="138"/>
        <v>8</v>
      </c>
      <c r="LH31" s="27">
        <f t="shared" si="139"/>
        <v>0</v>
      </c>
      <c r="LI31" s="27">
        <f t="shared" si="140"/>
        <v>0</v>
      </c>
      <c r="LJ31" s="27">
        <f t="shared" si="141"/>
        <v>0</v>
      </c>
      <c r="LK31" s="27">
        <f t="shared" si="142"/>
        <v>0</v>
      </c>
      <c r="LL31" s="27">
        <f t="shared" si="143"/>
        <v>0</v>
      </c>
      <c r="LM31" s="27" t="str">
        <f t="shared" si="144"/>
        <v>25</v>
      </c>
      <c r="LN31" s="27">
        <f t="shared" si="145"/>
        <v>0</v>
      </c>
      <c r="LO31" s="27" t="str">
        <f t="shared" si="146"/>
        <v>23</v>
      </c>
      <c r="LP31" s="27">
        <f t="shared" si="147"/>
        <v>0</v>
      </c>
      <c r="LQ31" s="27">
        <f t="shared" si="148"/>
        <v>0</v>
      </c>
      <c r="LR31" s="27">
        <f t="shared" si="149"/>
        <v>0</v>
      </c>
      <c r="LS31" s="27" t="str">
        <f t="shared" si="150"/>
        <v>19</v>
      </c>
      <c r="LT31" s="27">
        <f t="shared" si="151"/>
        <v>0</v>
      </c>
      <c r="LU31" s="27" t="str">
        <f t="shared" si="152"/>
        <v>14</v>
      </c>
      <c r="LV31" s="27" t="str">
        <f t="shared" si="153"/>
        <v>13</v>
      </c>
      <c r="LW31" s="27">
        <f t="shared" si="154"/>
        <v>0</v>
      </c>
      <c r="LX31" s="27">
        <f t="shared" si="155"/>
        <v>0</v>
      </c>
      <c r="LY31" s="27" t="str">
        <f t="shared" si="156"/>
        <v>14</v>
      </c>
      <c r="LZ31" s="27">
        <f t="shared" si="157"/>
        <v>0</v>
      </c>
      <c r="MA31" s="27">
        <f t="shared" si="158"/>
        <v>0</v>
      </c>
      <c r="MB31" s="27" t="str">
        <f t="shared" si="159"/>
        <v>32</v>
      </c>
      <c r="MC31" s="27">
        <f t="shared" si="160"/>
        <v>0</v>
      </c>
      <c r="MD31" s="27">
        <f t="shared" si="161"/>
        <v>0</v>
      </c>
      <c r="ME31" s="27" t="str">
        <f t="shared" si="162"/>
        <v>23</v>
      </c>
      <c r="MF31" s="27">
        <f t="shared" si="163"/>
        <v>0</v>
      </c>
      <c r="MG31" s="27">
        <f t="shared" si="164"/>
        <v>0</v>
      </c>
      <c r="MH31" s="27" t="str">
        <f t="shared" si="165"/>
        <v>13</v>
      </c>
      <c r="MI31" s="27">
        <f t="shared" si="166"/>
        <v>0</v>
      </c>
      <c r="MJ31" s="27">
        <f t="shared" si="167"/>
        <v>0</v>
      </c>
      <c r="MK31" s="27" t="str">
        <f t="shared" si="168"/>
        <v>19</v>
      </c>
      <c r="ML31" s="27">
        <f t="shared" si="169"/>
        <v>0</v>
      </c>
      <c r="MM31" s="27">
        <f t="shared" si="170"/>
        <v>0</v>
      </c>
      <c r="MN31" s="27">
        <f t="shared" si="171"/>
        <v>0</v>
      </c>
      <c r="MO31" s="27">
        <f t="shared" si="172"/>
        <v>0</v>
      </c>
      <c r="MP31" s="27">
        <f t="shared" si="173"/>
        <v>0</v>
      </c>
      <c r="MQ31" s="27">
        <f t="shared" si="174"/>
        <v>0</v>
      </c>
      <c r="MR31" s="27">
        <f t="shared" si="175"/>
        <v>0</v>
      </c>
      <c r="MS31" s="27">
        <f t="shared" si="176"/>
        <v>0</v>
      </c>
      <c r="MT31" s="27">
        <f t="shared" si="177"/>
        <v>0</v>
      </c>
      <c r="MU31" s="27">
        <f t="shared" si="178"/>
        <v>0</v>
      </c>
      <c r="MV31" s="27">
        <f t="shared" si="179"/>
        <v>0</v>
      </c>
      <c r="MW31" s="27">
        <f t="shared" si="180"/>
        <v>0</v>
      </c>
      <c r="MX31" s="27">
        <f t="shared" si="181"/>
        <v>0</v>
      </c>
      <c r="MY31" s="27">
        <f t="shared" si="182"/>
        <v>0</v>
      </c>
      <c r="MZ31" s="27">
        <f t="shared" si="183"/>
        <v>0</v>
      </c>
      <c r="NA31" s="27">
        <f t="shared" si="184"/>
        <v>0</v>
      </c>
      <c r="NB31" s="27">
        <f t="shared" si="185"/>
        <v>0</v>
      </c>
      <c r="NC31" s="27">
        <f t="shared" si="186"/>
        <v>0</v>
      </c>
      <c r="ND31" s="27">
        <f t="shared" si="187"/>
        <v>0</v>
      </c>
      <c r="NE31" s="27">
        <f t="shared" si="188"/>
        <v>0</v>
      </c>
      <c r="NF31" s="27">
        <f t="shared" si="189"/>
        <v>0</v>
      </c>
      <c r="NG31" s="27">
        <f t="shared" si="190"/>
        <v>0</v>
      </c>
      <c r="NH31" s="27">
        <f t="shared" si="191"/>
        <v>0</v>
      </c>
      <c r="NI31" s="27">
        <f t="shared" si="192"/>
        <v>0</v>
      </c>
      <c r="NJ31" s="27">
        <f t="shared" si="193"/>
        <v>0</v>
      </c>
      <c r="NK31" s="27">
        <f t="shared" si="194"/>
        <v>0</v>
      </c>
      <c r="NL31" s="27">
        <f t="shared" si="195"/>
        <v>0</v>
      </c>
      <c r="NM31" s="27">
        <f t="shared" si="196"/>
        <v>0</v>
      </c>
      <c r="NN31" s="27">
        <f t="shared" si="197"/>
        <v>0</v>
      </c>
      <c r="NO31" s="27">
        <f t="shared" si="198"/>
        <v>0</v>
      </c>
      <c r="NP31" s="27">
        <f t="shared" si="199"/>
        <v>0</v>
      </c>
      <c r="NQ31" s="27">
        <f t="shared" si="200"/>
        <v>0</v>
      </c>
      <c r="NR31" s="27">
        <f t="shared" si="201"/>
        <v>0</v>
      </c>
      <c r="NS31" s="27">
        <f t="shared" si="202"/>
        <v>0</v>
      </c>
      <c r="NT31" s="27">
        <f t="shared" si="203"/>
        <v>0</v>
      </c>
      <c r="NU31" s="27">
        <f t="shared" si="204"/>
        <v>0</v>
      </c>
      <c r="NV31" s="27">
        <f t="shared" si="205"/>
        <v>0</v>
      </c>
      <c r="NX31" s="28">
        <f t="shared" si="206"/>
        <v>157</v>
      </c>
      <c r="NY31" s="28">
        <f t="shared" si="207"/>
        <v>0</v>
      </c>
      <c r="NZ31" s="28">
        <f t="shared" si="208"/>
        <v>58</v>
      </c>
      <c r="OA31" s="28">
        <f t="shared" si="209"/>
        <v>57</v>
      </c>
      <c r="OB31" s="28">
        <f t="shared" si="210"/>
        <v>0</v>
      </c>
      <c r="OC31" s="28">
        <f t="shared" si="211"/>
        <v>124</v>
      </c>
      <c r="OD31" s="28">
        <f t="shared" si="212"/>
        <v>243</v>
      </c>
      <c r="OE31" s="28">
        <f t="shared" si="213"/>
        <v>124</v>
      </c>
      <c r="OG31" s="27" t="str">
        <f t="shared" si="214"/>
        <v>10</v>
      </c>
      <c r="OH31" s="27" t="str">
        <f t="shared" si="215"/>
        <v>19</v>
      </c>
      <c r="OI31" s="27" t="str">
        <f t="shared" si="216"/>
        <v>8</v>
      </c>
      <c r="OJ31" s="27">
        <f t="shared" si="217"/>
        <v>0</v>
      </c>
      <c r="OK31" s="27">
        <f t="shared" si="218"/>
        <v>0</v>
      </c>
      <c r="OL31" s="27" t="str">
        <f t="shared" si="219"/>
        <v>12</v>
      </c>
      <c r="OM31" s="27">
        <f t="shared" si="220"/>
        <v>0</v>
      </c>
      <c r="ON31" s="27">
        <f t="shared" si="221"/>
        <v>0</v>
      </c>
      <c r="OO31" s="27" t="str">
        <f t="shared" si="222"/>
        <v>17</v>
      </c>
      <c r="OP31" s="27">
        <f t="shared" si="223"/>
        <v>0</v>
      </c>
      <c r="OQ31" s="27">
        <f t="shared" si="224"/>
        <v>0</v>
      </c>
      <c r="OR31" s="27" t="str">
        <f t="shared" si="225"/>
        <v>10</v>
      </c>
      <c r="OS31" s="27">
        <f t="shared" si="226"/>
        <v>0</v>
      </c>
      <c r="OT31" s="27" t="str">
        <f t="shared" si="227"/>
        <v>21</v>
      </c>
      <c r="OU31" s="27" t="str">
        <f t="shared" si="228"/>
        <v>16</v>
      </c>
      <c r="OV31" s="27">
        <f t="shared" si="229"/>
        <v>0</v>
      </c>
      <c r="OW31" s="27">
        <f t="shared" si="230"/>
        <v>0</v>
      </c>
      <c r="OX31" s="27">
        <f t="shared" si="231"/>
        <v>0</v>
      </c>
      <c r="OY31" s="27">
        <f t="shared" si="232"/>
        <v>0</v>
      </c>
      <c r="OZ31" s="27">
        <f t="shared" si="233"/>
        <v>0</v>
      </c>
      <c r="PA31" s="27" t="str">
        <f t="shared" si="234"/>
        <v>4</v>
      </c>
      <c r="PB31" s="27">
        <f t="shared" si="235"/>
        <v>0</v>
      </c>
      <c r="PC31" s="27" t="str">
        <f t="shared" si="236"/>
        <v>19</v>
      </c>
      <c r="PD31" s="27">
        <f t="shared" si="237"/>
        <v>0</v>
      </c>
      <c r="PE31" s="27">
        <f t="shared" si="238"/>
        <v>0</v>
      </c>
      <c r="PF31" s="27">
        <f t="shared" si="239"/>
        <v>0</v>
      </c>
      <c r="PG31" s="27" t="str">
        <f t="shared" si="240"/>
        <v>14</v>
      </c>
      <c r="PH31" s="27">
        <f t="shared" si="241"/>
        <v>0</v>
      </c>
      <c r="PI31" s="27" t="str">
        <f t="shared" si="242"/>
        <v>18</v>
      </c>
      <c r="PJ31" s="27" t="str">
        <f t="shared" si="243"/>
        <v>17</v>
      </c>
      <c r="PK31" s="27">
        <f t="shared" si="244"/>
        <v>0</v>
      </c>
      <c r="PL31" s="27">
        <f t="shared" si="245"/>
        <v>0</v>
      </c>
      <c r="PM31" s="27" t="str">
        <f t="shared" si="246"/>
        <v>10</v>
      </c>
      <c r="PN31" s="27">
        <f t="shared" si="247"/>
        <v>0</v>
      </c>
      <c r="PO31" s="27">
        <f t="shared" si="248"/>
        <v>0</v>
      </c>
      <c r="PP31" s="27" t="str">
        <f t="shared" si="249"/>
        <v>20</v>
      </c>
      <c r="PQ31" s="27">
        <f t="shared" si="250"/>
        <v>0</v>
      </c>
      <c r="PR31" s="27">
        <f t="shared" si="251"/>
        <v>0</v>
      </c>
      <c r="PS31" s="27" t="str">
        <f t="shared" si="252"/>
        <v>10</v>
      </c>
      <c r="PT31" s="27">
        <f t="shared" si="253"/>
        <v>0</v>
      </c>
      <c r="PU31" s="27">
        <f t="shared" si="254"/>
        <v>0</v>
      </c>
      <c r="PV31" s="27" t="str">
        <f t="shared" si="255"/>
        <v>18</v>
      </c>
      <c r="PW31" s="27">
        <f t="shared" si="256"/>
        <v>0</v>
      </c>
      <c r="PX31" s="27">
        <f t="shared" si="257"/>
        <v>0</v>
      </c>
      <c r="PY31" s="27" t="str">
        <f t="shared" si="258"/>
        <v>29</v>
      </c>
      <c r="PZ31" s="27">
        <f t="shared" si="259"/>
        <v>0</v>
      </c>
      <c r="QA31" s="27">
        <f t="shared" si="260"/>
        <v>0</v>
      </c>
      <c r="QB31" s="27">
        <f t="shared" si="261"/>
        <v>0</v>
      </c>
      <c r="QC31" s="27">
        <f t="shared" si="262"/>
        <v>0</v>
      </c>
      <c r="QD31" s="27">
        <f t="shared" si="263"/>
        <v>0</v>
      </c>
      <c r="QE31" s="27">
        <f t="shared" si="264"/>
        <v>0</v>
      </c>
      <c r="QF31" s="27">
        <f t="shared" si="265"/>
        <v>0</v>
      </c>
      <c r="QG31" s="27">
        <f t="shared" si="266"/>
        <v>0</v>
      </c>
      <c r="QH31" s="27">
        <f t="shared" si="267"/>
        <v>0</v>
      </c>
      <c r="QI31" s="27">
        <f t="shared" si="268"/>
        <v>0</v>
      </c>
      <c r="QJ31" s="27">
        <f t="shared" si="269"/>
        <v>0</v>
      </c>
      <c r="QK31" s="27">
        <f t="shared" si="270"/>
        <v>0</v>
      </c>
      <c r="QL31" s="27">
        <f t="shared" si="271"/>
        <v>0</v>
      </c>
      <c r="QM31" s="27">
        <f t="shared" si="272"/>
        <v>0</v>
      </c>
      <c r="QN31" s="27">
        <f t="shared" si="273"/>
        <v>0</v>
      </c>
      <c r="QO31" s="27">
        <f t="shared" si="274"/>
        <v>0</v>
      </c>
      <c r="QP31" s="27">
        <f t="shared" si="275"/>
        <v>0</v>
      </c>
      <c r="QQ31" s="27">
        <f t="shared" si="276"/>
        <v>0</v>
      </c>
      <c r="QR31" s="27">
        <f t="shared" si="277"/>
        <v>0</v>
      </c>
      <c r="QS31" s="27">
        <f t="shared" si="278"/>
        <v>0</v>
      </c>
      <c r="QT31" s="27">
        <f t="shared" si="279"/>
        <v>0</v>
      </c>
      <c r="QU31" s="27">
        <f t="shared" si="280"/>
        <v>0</v>
      </c>
      <c r="QV31" s="27">
        <f t="shared" si="281"/>
        <v>0</v>
      </c>
      <c r="QW31" s="27">
        <f t="shared" si="282"/>
        <v>0</v>
      </c>
      <c r="QX31" s="27">
        <f t="shared" si="283"/>
        <v>0</v>
      </c>
      <c r="QY31" s="27">
        <f t="shared" si="284"/>
        <v>0</v>
      </c>
      <c r="QZ31" s="27">
        <f t="shared" si="285"/>
        <v>0</v>
      </c>
      <c r="RA31" s="27">
        <f t="shared" si="286"/>
        <v>0</v>
      </c>
      <c r="RB31" s="27">
        <f t="shared" si="287"/>
        <v>0</v>
      </c>
      <c r="RC31" s="27">
        <f t="shared" si="288"/>
        <v>0</v>
      </c>
      <c r="RD31" s="27">
        <f t="shared" si="289"/>
        <v>0</v>
      </c>
      <c r="RE31" s="27">
        <f t="shared" si="290"/>
        <v>0</v>
      </c>
      <c r="RF31" s="27">
        <f t="shared" si="291"/>
        <v>0</v>
      </c>
      <c r="RG31" s="27">
        <f t="shared" si="292"/>
        <v>0</v>
      </c>
      <c r="RH31" s="27">
        <f t="shared" si="293"/>
        <v>0</v>
      </c>
      <c r="RI31" s="27">
        <f t="shared" si="294"/>
        <v>0</v>
      </c>
      <c r="RJ31" s="27">
        <f t="shared" si="295"/>
        <v>0</v>
      </c>
      <c r="RL31" s="28">
        <f t="shared" si="296"/>
        <v>91</v>
      </c>
      <c r="RM31" s="28">
        <f t="shared" si="297"/>
        <v>0</v>
      </c>
      <c r="RN31" s="28">
        <f t="shared" si="298"/>
        <v>27</v>
      </c>
      <c r="RO31" s="28">
        <f t="shared" si="299"/>
        <v>26</v>
      </c>
      <c r="RP31" s="28">
        <f t="shared" si="300"/>
        <v>0</v>
      </c>
      <c r="RQ31" s="28">
        <f t="shared" si="301"/>
        <v>130.5</v>
      </c>
      <c r="RT31" s="27" t="str">
        <f t="shared" si="302"/>
        <v>6</v>
      </c>
      <c r="RU31" s="27" t="str">
        <f t="shared" si="303"/>
        <v>8</v>
      </c>
      <c r="RV31" s="27" t="str">
        <f t="shared" si="304"/>
        <v>9</v>
      </c>
      <c r="RW31" s="27" t="str">
        <f t="shared" si="305"/>
        <v>0</v>
      </c>
      <c r="RX31" s="27" t="str">
        <f t="shared" si="306"/>
        <v>0</v>
      </c>
      <c r="RY31" s="27" t="str">
        <f t="shared" si="307"/>
        <v>8</v>
      </c>
      <c r="RZ31" s="27" t="str">
        <f t="shared" si="308"/>
        <v>0</v>
      </c>
      <c r="SA31" s="27" t="str">
        <f t="shared" si="309"/>
        <v>0</v>
      </c>
      <c r="SB31" s="27" t="str">
        <f t="shared" si="310"/>
        <v>9</v>
      </c>
      <c r="SC31" s="27" t="str">
        <f t="shared" si="311"/>
        <v>0</v>
      </c>
      <c r="SD31" s="27" t="str">
        <f t="shared" si="312"/>
        <v>0</v>
      </c>
      <c r="SE31" s="27" t="str">
        <f t="shared" si="313"/>
        <v>10</v>
      </c>
      <c r="SF31" s="27" t="str">
        <f t="shared" si="314"/>
        <v>0</v>
      </c>
      <c r="SG31" s="27" t="str">
        <f t="shared" si="315"/>
        <v>9</v>
      </c>
      <c r="SH31" s="27" t="str">
        <f t="shared" si="316"/>
        <v>4</v>
      </c>
      <c r="SI31" s="27" t="str">
        <f t="shared" si="317"/>
        <v>0</v>
      </c>
      <c r="SJ31" s="27" t="str">
        <f t="shared" si="318"/>
        <v>0</v>
      </c>
      <c r="SK31" s="27" t="str">
        <f t="shared" si="319"/>
        <v>0</v>
      </c>
      <c r="SL31" s="27" t="str">
        <f t="shared" si="320"/>
        <v>0</v>
      </c>
      <c r="SM31" s="27" t="str">
        <f t="shared" si="321"/>
        <v>0</v>
      </c>
      <c r="SN31" s="27" t="str">
        <f t="shared" si="322"/>
        <v>10</v>
      </c>
      <c r="SO31" s="27" t="str">
        <f t="shared" si="323"/>
        <v>0</v>
      </c>
      <c r="SP31" s="27" t="str">
        <f t="shared" si="324"/>
        <v>11</v>
      </c>
      <c r="SQ31" s="27" t="str">
        <f t="shared" si="325"/>
        <v>0</v>
      </c>
      <c r="SR31" s="27" t="str">
        <f t="shared" si="326"/>
        <v>0</v>
      </c>
      <c r="SS31" s="27" t="str">
        <f t="shared" si="327"/>
        <v>0</v>
      </c>
      <c r="ST31" s="27" t="str">
        <f t="shared" si="328"/>
        <v>7</v>
      </c>
      <c r="SU31" s="27" t="str">
        <f t="shared" si="329"/>
        <v>0</v>
      </c>
      <c r="SV31" s="27" t="str">
        <f t="shared" si="330"/>
        <v>7</v>
      </c>
      <c r="SW31" s="27" t="str">
        <f t="shared" si="331"/>
        <v>7</v>
      </c>
      <c r="SX31" s="27" t="str">
        <f t="shared" si="332"/>
        <v>0</v>
      </c>
      <c r="SY31" s="27" t="str">
        <f t="shared" si="333"/>
        <v>0</v>
      </c>
      <c r="SZ31" s="27" t="str">
        <f t="shared" si="334"/>
        <v>5</v>
      </c>
      <c r="TA31" s="27" t="str">
        <f t="shared" si="335"/>
        <v>0</v>
      </c>
      <c r="TB31" s="27" t="str">
        <f t="shared" si="336"/>
        <v>0</v>
      </c>
      <c r="TC31" s="27" t="str">
        <f t="shared" si="337"/>
        <v>8</v>
      </c>
      <c r="TD31" s="27" t="str">
        <f t="shared" si="338"/>
        <v>0</v>
      </c>
      <c r="TE31" s="27" t="str">
        <f t="shared" si="339"/>
        <v>0</v>
      </c>
      <c r="TF31" s="27" t="str">
        <f t="shared" si="340"/>
        <v>9</v>
      </c>
      <c r="TG31" s="27" t="str">
        <f t="shared" si="341"/>
        <v>0</v>
      </c>
      <c r="TH31" s="27" t="str">
        <f t="shared" si="342"/>
        <v>0</v>
      </c>
      <c r="TI31" s="27" t="str">
        <f t="shared" si="343"/>
        <v>8</v>
      </c>
      <c r="TJ31" s="27" t="str">
        <f t="shared" si="344"/>
        <v>0</v>
      </c>
      <c r="TK31" s="27" t="str">
        <f t="shared" si="345"/>
        <v>0</v>
      </c>
      <c r="TL31" s="27" t="str">
        <f t="shared" si="346"/>
        <v>9</v>
      </c>
      <c r="TM31" s="27" t="str">
        <f t="shared" si="347"/>
        <v>0</v>
      </c>
      <c r="TN31" s="27" t="str">
        <f t="shared" si="348"/>
        <v>0</v>
      </c>
      <c r="TO31" s="27" t="str">
        <f t="shared" si="349"/>
        <v>0</v>
      </c>
      <c r="TP31" s="27" t="str">
        <f t="shared" si="350"/>
        <v>0</v>
      </c>
      <c r="TQ31" s="27" t="str">
        <f t="shared" si="351"/>
        <v>0</v>
      </c>
      <c r="TR31" s="27" t="str">
        <f t="shared" si="352"/>
        <v>0</v>
      </c>
      <c r="TS31" s="27" t="str">
        <f t="shared" si="353"/>
        <v>0</v>
      </c>
      <c r="TT31" s="27" t="str">
        <f t="shared" si="354"/>
        <v>0</v>
      </c>
      <c r="TU31" s="27" t="str">
        <f t="shared" si="355"/>
        <v>0</v>
      </c>
      <c r="TV31" s="27" t="str">
        <f t="shared" si="356"/>
        <v>0</v>
      </c>
      <c r="TW31" s="27" t="str">
        <f t="shared" si="357"/>
        <v>0</v>
      </c>
      <c r="TX31" s="27" t="str">
        <f t="shared" si="358"/>
        <v>0</v>
      </c>
      <c r="TY31" s="27" t="str">
        <f t="shared" si="359"/>
        <v>0</v>
      </c>
      <c r="TZ31" s="27" t="str">
        <f t="shared" si="360"/>
        <v>0</v>
      </c>
      <c r="UA31" s="27" t="str">
        <f t="shared" si="361"/>
        <v>0</v>
      </c>
      <c r="UB31" s="27" t="str">
        <f t="shared" si="362"/>
        <v>0</v>
      </c>
      <c r="UC31" s="27" t="str">
        <f t="shared" si="363"/>
        <v>0</v>
      </c>
      <c r="UD31" s="27" t="str">
        <f t="shared" si="364"/>
        <v>0</v>
      </c>
      <c r="UE31" s="27" t="str">
        <f t="shared" si="365"/>
        <v>0</v>
      </c>
      <c r="UF31" s="27" t="str">
        <f t="shared" si="366"/>
        <v>0</v>
      </c>
      <c r="UG31" s="27" t="str">
        <f t="shared" si="367"/>
        <v>0</v>
      </c>
      <c r="UH31" s="27" t="str">
        <f t="shared" si="368"/>
        <v>0</v>
      </c>
      <c r="UI31" s="27" t="str">
        <f t="shared" si="369"/>
        <v>0</v>
      </c>
      <c r="UJ31" s="27" t="str">
        <f t="shared" si="370"/>
        <v>0</v>
      </c>
      <c r="UK31" s="27" t="str">
        <f t="shared" si="371"/>
        <v>0</v>
      </c>
      <c r="UL31" s="27" t="str">
        <f t="shared" si="372"/>
        <v>0</v>
      </c>
      <c r="UM31" s="27" t="str">
        <f t="shared" si="373"/>
        <v>0</v>
      </c>
      <c r="UN31" s="27" t="str">
        <f t="shared" si="374"/>
        <v>0</v>
      </c>
      <c r="UO31" s="27" t="str">
        <f t="shared" si="375"/>
        <v>0</v>
      </c>
      <c r="UP31" s="27" t="str">
        <f t="shared" si="376"/>
        <v>0</v>
      </c>
      <c r="UQ31" s="27" t="str">
        <f t="shared" si="377"/>
        <v>0</v>
      </c>
      <c r="UR31" s="27" t="str">
        <f t="shared" si="378"/>
        <v>0</v>
      </c>
      <c r="US31" s="27" t="str">
        <f t="shared" si="379"/>
        <v>0</v>
      </c>
      <c r="UT31" s="27" t="str">
        <f t="shared" si="380"/>
        <v>0</v>
      </c>
      <c r="UU31" s="27" t="str">
        <f t="shared" si="381"/>
        <v>0</v>
      </c>
      <c r="UV31" s="27" t="str">
        <f t="shared" si="382"/>
        <v>0</v>
      </c>
      <c r="UW31" s="27" t="str">
        <f t="shared" si="383"/>
        <v>0</v>
      </c>
      <c r="UY31" s="28">
        <f t="shared" si="384"/>
        <v>23.990000000000002</v>
      </c>
      <c r="UZ31" s="28">
        <f t="shared" si="385"/>
        <v>0</v>
      </c>
      <c r="VA31" s="28">
        <f t="shared" si="386"/>
        <v>-1.0300000000000002</v>
      </c>
      <c r="VB31" s="28">
        <f t="shared" si="387"/>
        <v>-3.37</v>
      </c>
      <c r="VC31" s="28">
        <f t="shared" si="388"/>
        <v>0</v>
      </c>
      <c r="VD31" s="28">
        <f t="shared" si="389"/>
        <v>20.105</v>
      </c>
      <c r="VG31" s="27" t="str">
        <f t="shared" si="390"/>
        <v>2.15</v>
      </c>
      <c r="VH31" s="27" t="str">
        <f t="shared" si="391"/>
        <v>-6.61</v>
      </c>
      <c r="VI31" s="27" t="str">
        <f t="shared" si="392"/>
        <v>6.86</v>
      </c>
      <c r="VJ31" s="27">
        <f t="shared" si="393"/>
        <v>0</v>
      </c>
      <c r="VK31" s="27">
        <f t="shared" si="394"/>
        <v>0</v>
      </c>
      <c r="VL31" s="27" t="str">
        <f t="shared" si="395"/>
        <v>-2.08</v>
      </c>
      <c r="VM31" s="27">
        <f t="shared" si="396"/>
        <v>0</v>
      </c>
      <c r="VN31" s="27">
        <f t="shared" si="397"/>
        <v>0</v>
      </c>
      <c r="VO31" s="27" t="str">
        <f t="shared" si="398"/>
        <v>-1.67</v>
      </c>
      <c r="VP31" s="27">
        <f t="shared" si="399"/>
        <v>0</v>
      </c>
      <c r="VQ31" s="27">
        <f t="shared" si="400"/>
        <v>0</v>
      </c>
      <c r="VR31" s="27" t="str">
        <f t="shared" si="401"/>
        <v>2.23</v>
      </c>
      <c r="VS31" s="27">
        <f t="shared" si="402"/>
        <v>0</v>
      </c>
      <c r="VT31" s="27" t="str">
        <f t="shared" si="403"/>
        <v>7.43</v>
      </c>
      <c r="VU31" s="27" t="str">
        <f t="shared" si="404"/>
        <v>2.31</v>
      </c>
      <c r="VV31" s="27">
        <f t="shared" si="405"/>
        <v>0</v>
      </c>
      <c r="VW31" s="27">
        <f t="shared" si="406"/>
        <v>0</v>
      </c>
      <c r="VX31" s="27">
        <f t="shared" si="407"/>
        <v>0</v>
      </c>
      <c r="VY31" s="27">
        <f t="shared" si="408"/>
        <v>0</v>
      </c>
      <c r="VZ31" s="27">
        <f t="shared" si="409"/>
        <v>0</v>
      </c>
      <c r="WA31" s="27" t="str">
        <f t="shared" si="410"/>
        <v>3.5</v>
      </c>
      <c r="WB31" s="27">
        <f t="shared" si="411"/>
        <v>0</v>
      </c>
      <c r="WC31" s="27" t="str">
        <f t="shared" si="412"/>
        <v>-5.92</v>
      </c>
      <c r="WD31" s="27">
        <f t="shared" si="413"/>
        <v>0</v>
      </c>
      <c r="WE31" s="27">
        <f t="shared" si="414"/>
        <v>0</v>
      </c>
      <c r="WF31" s="27">
        <f t="shared" si="415"/>
        <v>0</v>
      </c>
      <c r="WG31" s="27" t="str">
        <f t="shared" si="416"/>
        <v>2.82</v>
      </c>
      <c r="WH31" s="27">
        <f t="shared" si="417"/>
        <v>0</v>
      </c>
      <c r="WI31" s="27" t="str">
        <f t="shared" si="418"/>
        <v>-2.54</v>
      </c>
      <c r="WJ31" s="27" t="str">
        <f t="shared" si="419"/>
        <v>-5.23</v>
      </c>
      <c r="WK31" s="27">
        <f t="shared" si="420"/>
        <v>0</v>
      </c>
      <c r="WL31" s="27">
        <f t="shared" si="421"/>
        <v>0</v>
      </c>
      <c r="WM31" s="27" t="str">
        <f t="shared" si="422"/>
        <v>8.3</v>
      </c>
      <c r="WN31" s="27">
        <f t="shared" si="423"/>
        <v>0</v>
      </c>
      <c r="WO31" s="27">
        <f t="shared" si="424"/>
        <v>0</v>
      </c>
      <c r="WP31" s="27" t="str">
        <f t="shared" si="425"/>
        <v>11.41</v>
      </c>
      <c r="WQ31" s="27">
        <f t="shared" si="426"/>
        <v>0</v>
      </c>
      <c r="WR31" s="27">
        <f t="shared" si="427"/>
        <v>0</v>
      </c>
      <c r="WS31" s="27" t="str">
        <f t="shared" si="428"/>
        <v>3.54</v>
      </c>
      <c r="WT31" s="27">
        <f t="shared" si="429"/>
        <v>0</v>
      </c>
      <c r="WU31" s="27">
        <f t="shared" si="430"/>
        <v>0</v>
      </c>
      <c r="WV31" s="27" t="str">
        <f t="shared" si="431"/>
        <v>-0.24</v>
      </c>
      <c r="WW31" s="27">
        <f t="shared" si="432"/>
        <v>0</v>
      </c>
      <c r="WX31" s="27">
        <f t="shared" si="433"/>
        <v>0</v>
      </c>
      <c r="WY31" s="27" t="str">
        <f t="shared" si="434"/>
        <v>-6.67</v>
      </c>
      <c r="WZ31" s="27">
        <f t="shared" si="435"/>
        <v>0</v>
      </c>
      <c r="XA31" s="27">
        <f t="shared" si="436"/>
        <v>0</v>
      </c>
      <c r="XB31" s="27">
        <f t="shared" si="437"/>
        <v>0</v>
      </c>
      <c r="XC31" s="27">
        <f t="shared" si="438"/>
        <v>0</v>
      </c>
      <c r="XD31" s="27">
        <f t="shared" si="439"/>
        <v>0</v>
      </c>
      <c r="XE31" s="27">
        <f t="shared" si="440"/>
        <v>0</v>
      </c>
      <c r="XF31" s="27">
        <f t="shared" si="441"/>
        <v>0</v>
      </c>
      <c r="XG31" s="27">
        <f t="shared" si="442"/>
        <v>0</v>
      </c>
      <c r="XH31" s="27">
        <f t="shared" si="443"/>
        <v>0</v>
      </c>
      <c r="XI31" s="27">
        <f t="shared" si="444"/>
        <v>0</v>
      </c>
      <c r="XJ31" s="27">
        <f t="shared" si="445"/>
        <v>0</v>
      </c>
      <c r="XK31" s="27">
        <f t="shared" si="446"/>
        <v>0</v>
      </c>
      <c r="XL31" s="27">
        <f t="shared" si="447"/>
        <v>0</v>
      </c>
      <c r="XM31" s="27">
        <f t="shared" si="448"/>
        <v>0</v>
      </c>
      <c r="XN31" s="27">
        <f t="shared" si="449"/>
        <v>0</v>
      </c>
      <c r="XO31" s="27">
        <f t="shared" si="450"/>
        <v>0</v>
      </c>
      <c r="XP31" s="27">
        <f t="shared" si="451"/>
        <v>0</v>
      </c>
      <c r="XQ31" s="27">
        <f t="shared" si="452"/>
        <v>0</v>
      </c>
      <c r="XR31" s="27">
        <f t="shared" si="453"/>
        <v>0</v>
      </c>
      <c r="XS31" s="27">
        <f t="shared" si="454"/>
        <v>0</v>
      </c>
      <c r="XT31" s="27">
        <f t="shared" si="455"/>
        <v>0</v>
      </c>
      <c r="XU31" s="27">
        <f t="shared" si="456"/>
        <v>0</v>
      </c>
      <c r="XV31" s="27">
        <f t="shared" si="457"/>
        <v>0</v>
      </c>
      <c r="XW31" s="27">
        <f t="shared" si="458"/>
        <v>0</v>
      </c>
      <c r="XX31" s="27">
        <f t="shared" si="459"/>
        <v>0</v>
      </c>
      <c r="XY31" s="27">
        <f t="shared" si="460"/>
        <v>0</v>
      </c>
      <c r="XZ31" s="27">
        <f t="shared" si="461"/>
        <v>0</v>
      </c>
      <c r="YA31" s="27">
        <f t="shared" si="462"/>
        <v>0</v>
      </c>
      <c r="YB31" s="27">
        <f t="shared" si="463"/>
        <v>0</v>
      </c>
      <c r="YC31" s="27">
        <f t="shared" si="464"/>
        <v>0</v>
      </c>
      <c r="YD31" s="27">
        <f t="shared" si="465"/>
        <v>0</v>
      </c>
      <c r="YE31" s="27">
        <f t="shared" si="466"/>
        <v>0</v>
      </c>
      <c r="YF31" s="27">
        <f t="shared" si="467"/>
        <v>0</v>
      </c>
      <c r="YG31" s="27">
        <f t="shared" si="468"/>
        <v>0</v>
      </c>
      <c r="YH31" s="27">
        <f t="shared" si="469"/>
        <v>0</v>
      </c>
      <c r="YI31" s="27">
        <f t="shared" si="470"/>
        <v>0</v>
      </c>
      <c r="YJ31" s="27">
        <f t="shared" si="471"/>
        <v>0</v>
      </c>
      <c r="YL31" s="28">
        <f t="shared" si="472"/>
        <v>710</v>
      </c>
      <c r="YM31" s="28">
        <f t="shared" si="473"/>
        <v>0</v>
      </c>
      <c r="YN31" s="28">
        <f t="shared" si="474"/>
        <v>220</v>
      </c>
      <c r="YO31" s="28">
        <f t="shared" si="475"/>
        <v>258</v>
      </c>
      <c r="YP31" s="28">
        <f t="shared" si="476"/>
        <v>0</v>
      </c>
      <c r="YQ31" s="28">
        <f t="shared" si="477"/>
        <v>1078</v>
      </c>
      <c r="YT31" s="27" t="str">
        <f t="shared" si="478"/>
        <v>37</v>
      </c>
      <c r="YU31" s="27" t="str">
        <f t="shared" si="479"/>
        <v>69</v>
      </c>
      <c r="YV31" s="27" t="str">
        <f t="shared" si="480"/>
        <v>17</v>
      </c>
      <c r="YW31" s="27">
        <f t="shared" si="481"/>
        <v>0</v>
      </c>
      <c r="YX31" s="27">
        <f t="shared" si="482"/>
        <v>0</v>
      </c>
      <c r="YY31" s="27" t="str">
        <f t="shared" si="483"/>
        <v>70</v>
      </c>
      <c r="YZ31" s="27">
        <f t="shared" si="484"/>
        <v>0</v>
      </c>
      <c r="ZA31" s="27">
        <f t="shared" si="485"/>
        <v>0</v>
      </c>
      <c r="ZB31" s="27" t="str">
        <f t="shared" si="486"/>
        <v>79</v>
      </c>
      <c r="ZC31" s="27">
        <f t="shared" si="487"/>
        <v>0</v>
      </c>
      <c r="ZD31" s="27">
        <f t="shared" si="488"/>
        <v>0</v>
      </c>
      <c r="ZE31" s="27" t="str">
        <f t="shared" si="489"/>
        <v>54</v>
      </c>
      <c r="ZF31" s="27">
        <f t="shared" si="490"/>
        <v>0</v>
      </c>
      <c r="ZG31" s="27" t="str">
        <f t="shared" si="491"/>
        <v>53</v>
      </c>
      <c r="ZH31" s="27" t="str">
        <f t="shared" si="492"/>
        <v>69</v>
      </c>
      <c r="ZI31" s="27">
        <f t="shared" si="493"/>
        <v>0</v>
      </c>
      <c r="ZJ31" s="27">
        <f t="shared" si="494"/>
        <v>0</v>
      </c>
      <c r="ZK31" s="27">
        <f t="shared" si="495"/>
        <v>0</v>
      </c>
      <c r="ZL31" s="27">
        <f t="shared" si="496"/>
        <v>0</v>
      </c>
      <c r="ZM31" s="27">
        <f t="shared" si="497"/>
        <v>0</v>
      </c>
      <c r="ZN31" s="27" t="str">
        <f t="shared" si="498"/>
        <v>59</v>
      </c>
      <c r="ZO31" s="27">
        <f t="shared" si="499"/>
        <v>0</v>
      </c>
      <c r="ZP31" s="27" t="str">
        <f t="shared" si="500"/>
        <v>83</v>
      </c>
      <c r="ZQ31" s="27">
        <f t="shared" si="501"/>
        <v>0</v>
      </c>
      <c r="ZR31" s="27">
        <f t="shared" si="502"/>
        <v>0</v>
      </c>
      <c r="ZS31" s="27">
        <f t="shared" si="503"/>
        <v>0</v>
      </c>
      <c r="ZT31" s="27" t="str">
        <f t="shared" si="504"/>
        <v>79</v>
      </c>
      <c r="ZU31" s="27">
        <f t="shared" si="505"/>
        <v>0</v>
      </c>
      <c r="ZV31" s="27" t="str">
        <f t="shared" si="506"/>
        <v>84</v>
      </c>
      <c r="ZW31" s="27" t="str">
        <f t="shared" si="507"/>
        <v>91</v>
      </c>
      <c r="ZX31" s="27">
        <f t="shared" si="508"/>
        <v>0</v>
      </c>
      <c r="ZY31" s="27">
        <f t="shared" si="509"/>
        <v>0</v>
      </c>
      <c r="ZZ31" s="27" t="str">
        <f t="shared" si="510"/>
        <v>45</v>
      </c>
      <c r="AAA31" s="27">
        <f t="shared" si="511"/>
        <v>0</v>
      </c>
      <c r="AAB31" s="27">
        <f t="shared" si="512"/>
        <v>0</v>
      </c>
      <c r="AAC31" s="27" t="str">
        <f t="shared" si="513"/>
        <v>41</v>
      </c>
      <c r="AAD31" s="27">
        <f t="shared" si="514"/>
        <v>0</v>
      </c>
      <c r="AAE31" s="27">
        <f t="shared" si="515"/>
        <v>0</v>
      </c>
      <c r="AAF31" s="27" t="str">
        <f t="shared" si="516"/>
        <v>82</v>
      </c>
      <c r="AAG31" s="27">
        <f t="shared" si="517"/>
        <v>0</v>
      </c>
      <c r="AAH31" s="27">
        <f t="shared" si="518"/>
        <v>0</v>
      </c>
      <c r="AAI31" s="27" t="str">
        <f t="shared" si="519"/>
        <v>83</v>
      </c>
      <c r="AAJ31" s="27">
        <f t="shared" si="520"/>
        <v>0</v>
      </c>
      <c r="AAK31" s="27">
        <f t="shared" si="521"/>
        <v>0</v>
      </c>
      <c r="AAL31" s="27" t="str">
        <f t="shared" si="522"/>
        <v>93</v>
      </c>
      <c r="AAM31" s="27">
        <f t="shared" si="523"/>
        <v>0</v>
      </c>
      <c r="AAN31" s="27">
        <f t="shared" si="524"/>
        <v>0</v>
      </c>
      <c r="AAO31" s="27">
        <f t="shared" si="525"/>
        <v>0</v>
      </c>
      <c r="AAP31" s="27">
        <f t="shared" si="526"/>
        <v>0</v>
      </c>
      <c r="AAQ31" s="27">
        <f t="shared" si="527"/>
        <v>0</v>
      </c>
      <c r="AAR31" s="27">
        <f t="shared" si="528"/>
        <v>0</v>
      </c>
      <c r="AAS31" s="27">
        <f t="shared" si="529"/>
        <v>0</v>
      </c>
      <c r="AAT31" s="27">
        <f t="shared" si="530"/>
        <v>0</v>
      </c>
      <c r="AAU31" s="27">
        <f t="shared" si="531"/>
        <v>0</v>
      </c>
      <c r="AAV31" s="27">
        <f t="shared" si="532"/>
        <v>0</v>
      </c>
      <c r="AAW31" s="27">
        <f t="shared" si="533"/>
        <v>0</v>
      </c>
      <c r="AAX31" s="27">
        <f t="shared" si="534"/>
        <v>0</v>
      </c>
      <c r="AAY31" s="27">
        <f t="shared" si="535"/>
        <v>0</v>
      </c>
      <c r="AAZ31" s="27">
        <f t="shared" si="536"/>
        <v>0</v>
      </c>
      <c r="ABA31" s="27">
        <f t="shared" si="537"/>
        <v>0</v>
      </c>
      <c r="ABB31" s="27">
        <f t="shared" si="538"/>
        <v>0</v>
      </c>
      <c r="ABC31" s="27">
        <f t="shared" si="539"/>
        <v>0</v>
      </c>
      <c r="ABD31" s="27">
        <f t="shared" si="540"/>
        <v>0</v>
      </c>
      <c r="ABE31" s="27">
        <f t="shared" si="541"/>
        <v>0</v>
      </c>
      <c r="ABF31" s="27">
        <f t="shared" si="542"/>
        <v>0</v>
      </c>
      <c r="ABG31" s="27">
        <f t="shared" si="543"/>
        <v>0</v>
      </c>
      <c r="ABH31" s="27">
        <f t="shared" si="544"/>
        <v>0</v>
      </c>
      <c r="ABI31" s="27">
        <f t="shared" si="545"/>
        <v>0</v>
      </c>
      <c r="ABJ31" s="27">
        <f t="shared" si="546"/>
        <v>0</v>
      </c>
      <c r="ABK31" s="27">
        <f t="shared" si="547"/>
        <v>0</v>
      </c>
      <c r="ABL31" s="27">
        <f t="shared" si="548"/>
        <v>0</v>
      </c>
      <c r="ABM31" s="27">
        <f t="shared" si="549"/>
        <v>0</v>
      </c>
      <c r="ABN31" s="27">
        <f t="shared" si="550"/>
        <v>0</v>
      </c>
      <c r="ABO31" s="27">
        <f t="shared" si="551"/>
        <v>0</v>
      </c>
      <c r="ABP31" s="27">
        <f t="shared" si="552"/>
        <v>0</v>
      </c>
      <c r="ABQ31" s="27">
        <f t="shared" si="553"/>
        <v>0</v>
      </c>
      <c r="ABR31" s="27">
        <f t="shared" si="554"/>
        <v>0</v>
      </c>
      <c r="ABS31" s="27">
        <f t="shared" si="555"/>
        <v>0</v>
      </c>
      <c r="ABT31" s="27">
        <f t="shared" si="556"/>
        <v>0</v>
      </c>
      <c r="ABU31" s="27">
        <f t="shared" si="557"/>
        <v>0</v>
      </c>
      <c r="ABV31" s="27">
        <f t="shared" si="558"/>
        <v>0</v>
      </c>
      <c r="ABW31" s="27">
        <f t="shared" si="559"/>
        <v>0</v>
      </c>
      <c r="ABY31" s="28">
        <f t="shared" si="560"/>
        <v>688.8</v>
      </c>
      <c r="ABZ31" s="28">
        <f t="shared" si="561"/>
        <v>0</v>
      </c>
      <c r="ACA31" s="28">
        <f t="shared" si="562"/>
        <v>150.30000000000001</v>
      </c>
      <c r="ACB31" s="28">
        <f t="shared" si="563"/>
        <v>135.5</v>
      </c>
      <c r="ACC31" s="28">
        <f t="shared" si="564"/>
        <v>0</v>
      </c>
      <c r="ACD31" s="28">
        <f t="shared" si="565"/>
        <v>899.44999999999993</v>
      </c>
      <c r="ACG31" s="27" t="str">
        <f t="shared" si="566"/>
        <v>35.2</v>
      </c>
      <c r="ACH31" s="27" t="str">
        <f t="shared" si="567"/>
        <v>35.8</v>
      </c>
      <c r="ACI31" s="27" t="str">
        <f t="shared" si="568"/>
        <v>88.9</v>
      </c>
      <c r="ACJ31" s="27">
        <f t="shared" si="569"/>
        <v>0</v>
      </c>
      <c r="ACK31" s="27">
        <f t="shared" si="570"/>
        <v>0</v>
      </c>
      <c r="ACL31" s="27" t="str">
        <f t="shared" si="571"/>
        <v>41.2</v>
      </c>
      <c r="ACM31" s="27">
        <f t="shared" si="572"/>
        <v>0</v>
      </c>
      <c r="ACN31" s="27">
        <f t="shared" si="573"/>
        <v>0</v>
      </c>
      <c r="ACO31" s="27" t="str">
        <f t="shared" si="574"/>
        <v>52.8</v>
      </c>
      <c r="ACP31" s="27">
        <f t="shared" si="575"/>
        <v>0</v>
      </c>
      <c r="ACQ31" s="27">
        <f t="shared" si="576"/>
        <v>0</v>
      </c>
      <c r="ACR31" s="27" t="str">
        <f t="shared" si="577"/>
        <v>88.1</v>
      </c>
      <c r="ACS31" s="27">
        <f t="shared" si="578"/>
        <v>0</v>
      </c>
      <c r="ACT31" s="27" t="str">
        <f t="shared" si="579"/>
        <v>57</v>
      </c>
      <c r="ACU31" s="27" t="str">
        <f t="shared" si="580"/>
        <v>10.9</v>
      </c>
      <c r="ACV31" s="27">
        <f t="shared" si="581"/>
        <v>0</v>
      </c>
      <c r="ACW31" s="27">
        <f t="shared" si="582"/>
        <v>0</v>
      </c>
      <c r="ACX31" s="27">
        <f t="shared" si="583"/>
        <v>0</v>
      </c>
      <c r="ACY31" s="27">
        <f t="shared" si="584"/>
        <v>0</v>
      </c>
      <c r="ACZ31" s="27">
        <f t="shared" si="585"/>
        <v>0</v>
      </c>
      <c r="ADA31" s="27" t="str">
        <f t="shared" si="586"/>
        <v>149</v>
      </c>
      <c r="ADB31" s="27">
        <f t="shared" si="587"/>
        <v>0</v>
      </c>
      <c r="ADC31" s="27" t="str">
        <f t="shared" si="588"/>
        <v>73.3</v>
      </c>
      <c r="ADD31" s="27">
        <f t="shared" si="589"/>
        <v>0</v>
      </c>
      <c r="ADE31" s="27">
        <f t="shared" si="590"/>
        <v>0</v>
      </c>
      <c r="ADF31" s="27">
        <f t="shared" si="591"/>
        <v>0</v>
      </c>
      <c r="ADG31" s="27" t="str">
        <f t="shared" si="592"/>
        <v>55.9</v>
      </c>
      <c r="ADH31" s="27">
        <f t="shared" si="593"/>
        <v>0</v>
      </c>
      <c r="ADI31" s="27" t="str">
        <f t="shared" si="594"/>
        <v>20</v>
      </c>
      <c r="ADJ31" s="27" t="str">
        <f t="shared" si="595"/>
        <v>29.8</v>
      </c>
      <c r="ADK31" s="27">
        <f t="shared" si="596"/>
        <v>0</v>
      </c>
      <c r="ADL31" s="27">
        <f t="shared" si="597"/>
        <v>0</v>
      </c>
      <c r="ADM31" s="27" t="str">
        <f t="shared" si="598"/>
        <v>34</v>
      </c>
      <c r="ADN31" s="27">
        <f t="shared" si="599"/>
        <v>0</v>
      </c>
      <c r="ADO31" s="27">
        <f t="shared" si="600"/>
        <v>0</v>
      </c>
      <c r="ADP31" s="27" t="str">
        <f t="shared" si="601"/>
        <v>67.2</v>
      </c>
      <c r="ADQ31" s="27">
        <f t="shared" si="602"/>
        <v>0</v>
      </c>
      <c r="ADR31" s="27">
        <f t="shared" si="603"/>
        <v>0</v>
      </c>
      <c r="ADS31" s="27" t="str">
        <f t="shared" si="604"/>
        <v>101.8</v>
      </c>
      <c r="ADT31" s="27">
        <f t="shared" si="605"/>
        <v>0</v>
      </c>
      <c r="ADU31" s="27">
        <f t="shared" si="606"/>
        <v>0</v>
      </c>
      <c r="ADV31" s="27" t="str">
        <f t="shared" si="607"/>
        <v>0</v>
      </c>
      <c r="ADW31" s="27">
        <f t="shared" si="608"/>
        <v>0</v>
      </c>
      <c r="ADX31" s="27">
        <f t="shared" si="609"/>
        <v>0</v>
      </c>
      <c r="ADY31" s="27" t="str">
        <f t="shared" si="610"/>
        <v>33.7</v>
      </c>
      <c r="ADZ31" s="27">
        <f t="shared" si="611"/>
        <v>0</v>
      </c>
      <c r="AEA31" s="27">
        <f t="shared" si="612"/>
        <v>0</v>
      </c>
      <c r="AEB31" s="27">
        <f t="shared" si="613"/>
        <v>0</v>
      </c>
      <c r="AEC31" s="27">
        <f t="shared" si="614"/>
        <v>0</v>
      </c>
      <c r="AED31" s="27">
        <f t="shared" si="615"/>
        <v>0</v>
      </c>
      <c r="AEE31" s="27">
        <f t="shared" si="616"/>
        <v>0</v>
      </c>
      <c r="AEF31" s="27">
        <f t="shared" si="617"/>
        <v>0</v>
      </c>
      <c r="AEG31" s="27">
        <f t="shared" si="618"/>
        <v>0</v>
      </c>
      <c r="AEH31" s="27">
        <f t="shared" si="619"/>
        <v>0</v>
      </c>
      <c r="AEI31" s="27">
        <f t="shared" si="620"/>
        <v>0</v>
      </c>
      <c r="AEJ31" s="27">
        <f t="shared" si="621"/>
        <v>0</v>
      </c>
      <c r="AEK31" s="27">
        <f t="shared" si="622"/>
        <v>0</v>
      </c>
      <c r="AEL31" s="27">
        <f t="shared" si="623"/>
        <v>0</v>
      </c>
      <c r="AEM31" s="27">
        <f t="shared" si="624"/>
        <v>0</v>
      </c>
      <c r="AEN31" s="27">
        <f t="shared" si="625"/>
        <v>0</v>
      </c>
      <c r="AEO31" s="27">
        <f t="shared" si="626"/>
        <v>0</v>
      </c>
      <c r="AEP31" s="27">
        <f t="shared" si="627"/>
        <v>0</v>
      </c>
      <c r="AEQ31" s="27">
        <f t="shared" si="628"/>
        <v>0</v>
      </c>
      <c r="AER31" s="27">
        <f t="shared" si="629"/>
        <v>0</v>
      </c>
      <c r="AES31" s="27">
        <f t="shared" si="630"/>
        <v>0</v>
      </c>
      <c r="AET31" s="27">
        <f t="shared" si="631"/>
        <v>0</v>
      </c>
      <c r="AEU31" s="27">
        <f t="shared" si="632"/>
        <v>0</v>
      </c>
      <c r="AEV31" s="27">
        <f t="shared" si="633"/>
        <v>0</v>
      </c>
      <c r="AEW31" s="27">
        <f t="shared" si="634"/>
        <v>0</v>
      </c>
      <c r="AEX31" s="27">
        <f t="shared" si="635"/>
        <v>0</v>
      </c>
      <c r="AEY31" s="27">
        <f t="shared" si="636"/>
        <v>0</v>
      </c>
      <c r="AEZ31" s="27">
        <f t="shared" si="637"/>
        <v>0</v>
      </c>
      <c r="AFA31" s="27">
        <f t="shared" si="638"/>
        <v>0</v>
      </c>
      <c r="AFB31" s="27">
        <f t="shared" si="639"/>
        <v>0</v>
      </c>
      <c r="AFC31" s="27">
        <f t="shared" si="640"/>
        <v>0</v>
      </c>
      <c r="AFD31" s="27">
        <f t="shared" si="641"/>
        <v>0</v>
      </c>
      <c r="AFE31" s="27">
        <f t="shared" si="642"/>
        <v>0</v>
      </c>
      <c r="AFF31" s="27">
        <f t="shared" si="643"/>
        <v>0</v>
      </c>
      <c r="AFG31" s="27">
        <f t="shared" si="644"/>
        <v>0</v>
      </c>
      <c r="AFH31" s="27">
        <f t="shared" si="645"/>
        <v>0</v>
      </c>
      <c r="AFI31" s="27">
        <f t="shared" si="646"/>
        <v>0</v>
      </c>
      <c r="AFJ31" s="27">
        <f t="shared" si="647"/>
        <v>0</v>
      </c>
      <c r="AFL31" s="28">
        <f t="shared" si="892"/>
        <v>19.03125</v>
      </c>
      <c r="AFM31" s="28">
        <v>19.03125</v>
      </c>
      <c r="AFN31" s="27">
        <v>8</v>
      </c>
      <c r="AFO31" s="27">
        <f t="shared" si="648"/>
        <v>8</v>
      </c>
      <c r="AFP31" s="27">
        <f t="shared" si="649"/>
        <v>8</v>
      </c>
      <c r="AFQ31" s="27">
        <f t="shared" si="650"/>
        <v>8</v>
      </c>
      <c r="AFR31" s="27">
        <f t="shared" si="651"/>
        <v>0</v>
      </c>
      <c r="AFS31" s="27">
        <f t="shared" si="652"/>
        <v>0</v>
      </c>
      <c r="AFT31" s="27">
        <f t="shared" si="653"/>
        <v>7</v>
      </c>
      <c r="AFU31" s="27">
        <f t="shared" si="654"/>
        <v>0</v>
      </c>
      <c r="AFV31" s="27">
        <f t="shared" si="655"/>
        <v>0</v>
      </c>
      <c r="AFW31" s="27">
        <f t="shared" si="656"/>
        <v>8</v>
      </c>
      <c r="AFX31" s="27">
        <f t="shared" si="657"/>
        <v>0</v>
      </c>
      <c r="AFY31" s="27">
        <f t="shared" si="658"/>
        <v>0</v>
      </c>
      <c r="AFZ31" s="27">
        <f t="shared" si="659"/>
        <v>8</v>
      </c>
      <c r="AGA31" s="27">
        <f t="shared" si="660"/>
        <v>0</v>
      </c>
      <c r="AGB31" s="27">
        <f t="shared" si="661"/>
        <v>8</v>
      </c>
      <c r="AGC31" s="27">
        <f t="shared" si="662"/>
        <v>8</v>
      </c>
      <c r="AGD31" s="27">
        <f t="shared" si="663"/>
        <v>0</v>
      </c>
      <c r="AGE31" s="27">
        <f t="shared" si="664"/>
        <v>0</v>
      </c>
      <c r="AGF31" s="27">
        <f t="shared" si="665"/>
        <v>0</v>
      </c>
      <c r="AGG31" s="27">
        <f t="shared" si="666"/>
        <v>0</v>
      </c>
      <c r="AGH31" s="27">
        <f t="shared" si="667"/>
        <v>0</v>
      </c>
      <c r="AGI31" s="27">
        <f t="shared" si="668"/>
        <v>8</v>
      </c>
      <c r="AGJ31" s="27">
        <f t="shared" si="669"/>
        <v>0</v>
      </c>
      <c r="AGK31" s="27">
        <f t="shared" si="670"/>
        <v>2</v>
      </c>
      <c r="AGL31" s="27">
        <f t="shared" si="671"/>
        <v>0</v>
      </c>
      <c r="AGM31" s="27">
        <f t="shared" si="672"/>
        <v>0</v>
      </c>
      <c r="AGN31" s="27">
        <f t="shared" si="673"/>
        <v>0</v>
      </c>
      <c r="AGO31" s="27">
        <f t="shared" si="674"/>
        <v>8</v>
      </c>
      <c r="AGP31" s="27">
        <f t="shared" si="675"/>
        <v>0</v>
      </c>
      <c r="AGQ31" s="27">
        <f t="shared" si="676"/>
        <v>7</v>
      </c>
      <c r="AGR31" s="27">
        <f t="shared" si="677"/>
        <v>8</v>
      </c>
      <c r="AGS31" s="27">
        <f t="shared" si="678"/>
        <v>0</v>
      </c>
      <c r="AGT31" s="27">
        <f t="shared" si="679"/>
        <v>0</v>
      </c>
      <c r="AGU31" s="27">
        <f t="shared" si="680"/>
        <v>8</v>
      </c>
      <c r="AGV31" s="27">
        <f t="shared" si="681"/>
        <v>0</v>
      </c>
      <c r="AGW31" s="27">
        <f t="shared" si="682"/>
        <v>0</v>
      </c>
      <c r="AGX31" s="27">
        <f t="shared" si="683"/>
        <v>8</v>
      </c>
      <c r="AGY31" s="27">
        <f t="shared" si="684"/>
        <v>0</v>
      </c>
      <c r="AGZ31" s="27">
        <f t="shared" si="685"/>
        <v>0</v>
      </c>
      <c r="AHA31" s="27">
        <f t="shared" si="686"/>
        <v>8</v>
      </c>
      <c r="AHB31" s="27">
        <f t="shared" si="687"/>
        <v>0</v>
      </c>
      <c r="AHC31" s="27">
        <f t="shared" si="688"/>
        <v>0</v>
      </c>
      <c r="AHD31" s="27">
        <f t="shared" si="689"/>
        <v>8</v>
      </c>
      <c r="AHE31" s="27">
        <f t="shared" si="690"/>
        <v>0</v>
      </c>
      <c r="AHF31" s="27">
        <f t="shared" si="691"/>
        <v>0</v>
      </c>
      <c r="AHG31" s="27">
        <f t="shared" si="692"/>
        <v>8</v>
      </c>
      <c r="AHH31" s="27">
        <f t="shared" si="693"/>
        <v>0</v>
      </c>
      <c r="AHI31" s="27">
        <f t="shared" si="694"/>
        <v>0</v>
      </c>
      <c r="AHJ31" s="27">
        <f t="shared" si="695"/>
        <v>0</v>
      </c>
      <c r="AHK31" s="27">
        <f t="shared" si="696"/>
        <v>0</v>
      </c>
      <c r="AHL31" s="27">
        <f t="shared" si="697"/>
        <v>0</v>
      </c>
      <c r="AHM31" s="27">
        <f t="shared" si="698"/>
        <v>0</v>
      </c>
      <c r="AHN31" s="27">
        <f t="shared" si="699"/>
        <v>0</v>
      </c>
      <c r="AHO31" s="27">
        <f t="shared" si="700"/>
        <v>0</v>
      </c>
      <c r="AHP31" s="27">
        <f t="shared" si="701"/>
        <v>0</v>
      </c>
      <c r="AHQ31" s="27">
        <f t="shared" si="702"/>
        <v>0</v>
      </c>
      <c r="AHR31" s="27">
        <f t="shared" si="703"/>
        <v>0</v>
      </c>
      <c r="AHS31" s="27">
        <f t="shared" si="704"/>
        <v>0</v>
      </c>
      <c r="AHT31" s="27">
        <f t="shared" si="705"/>
        <v>0</v>
      </c>
      <c r="AHU31" s="27">
        <f t="shared" si="706"/>
        <v>0</v>
      </c>
      <c r="AHV31" s="27">
        <f t="shared" si="707"/>
        <v>0</v>
      </c>
      <c r="AHW31" s="27">
        <f t="shared" si="708"/>
        <v>0</v>
      </c>
      <c r="AHX31" s="27">
        <f t="shared" si="709"/>
        <v>0</v>
      </c>
      <c r="AHY31" s="27">
        <f t="shared" si="710"/>
        <v>0</v>
      </c>
      <c r="AHZ31" s="27">
        <f t="shared" si="711"/>
        <v>0</v>
      </c>
      <c r="AIA31" s="27">
        <f t="shared" si="712"/>
        <v>0</v>
      </c>
      <c r="AIB31" s="27">
        <f t="shared" si="713"/>
        <v>0</v>
      </c>
      <c r="AIC31" s="27">
        <f t="shared" si="714"/>
        <v>0</v>
      </c>
      <c r="AID31" s="27">
        <f t="shared" si="715"/>
        <v>0</v>
      </c>
      <c r="AIE31" s="27">
        <f t="shared" si="716"/>
        <v>0</v>
      </c>
      <c r="AIF31" s="27">
        <f t="shared" si="717"/>
        <v>0</v>
      </c>
      <c r="AIG31" s="27">
        <f t="shared" si="718"/>
        <v>0</v>
      </c>
      <c r="AIH31" s="27">
        <f t="shared" si="719"/>
        <v>0</v>
      </c>
      <c r="AII31" s="27">
        <f t="shared" si="720"/>
        <v>0</v>
      </c>
      <c r="AIJ31" s="27">
        <f t="shared" si="721"/>
        <v>0</v>
      </c>
      <c r="AIK31" s="27">
        <f t="shared" si="722"/>
        <v>0</v>
      </c>
      <c r="AIL31" s="27">
        <f t="shared" si="723"/>
        <v>0</v>
      </c>
      <c r="AIM31" s="27">
        <f t="shared" si="724"/>
        <v>0</v>
      </c>
      <c r="AIN31" s="27">
        <f t="shared" si="725"/>
        <v>0</v>
      </c>
      <c r="AIO31" s="27">
        <f t="shared" si="726"/>
        <v>0</v>
      </c>
      <c r="AIP31" s="27">
        <f t="shared" si="727"/>
        <v>0</v>
      </c>
      <c r="AIQ31" s="27">
        <f t="shared" si="728"/>
        <v>0</v>
      </c>
      <c r="AIR31" s="27">
        <f t="shared" si="729"/>
        <v>0</v>
      </c>
      <c r="AIT31" s="27">
        <v>1</v>
      </c>
      <c r="AIU31" s="27">
        <v>1</v>
      </c>
      <c r="AIV31" s="27">
        <v>1</v>
      </c>
      <c r="AIW31" s="27">
        <f t="shared" si="730"/>
        <v>0</v>
      </c>
      <c r="AIX31" s="27">
        <f t="shared" si="731"/>
        <v>0</v>
      </c>
      <c r="AIY31" s="27">
        <f t="shared" si="732"/>
        <v>1</v>
      </c>
      <c r="AIZ31" s="27">
        <f t="shared" si="733"/>
        <v>0</v>
      </c>
      <c r="AJA31" s="27">
        <f t="shared" si="734"/>
        <v>0</v>
      </c>
      <c r="AJB31" s="27">
        <f t="shared" si="735"/>
        <v>1</v>
      </c>
      <c r="AJC31" s="27">
        <f t="shared" si="736"/>
        <v>0</v>
      </c>
      <c r="AJD31" s="27">
        <f t="shared" si="737"/>
        <v>0</v>
      </c>
      <c r="AJE31" s="27">
        <f t="shared" si="738"/>
        <v>0.25</v>
      </c>
      <c r="AJF31" s="27">
        <f t="shared" si="739"/>
        <v>0</v>
      </c>
      <c r="AJG31" s="27">
        <f t="shared" si="740"/>
        <v>0.5</v>
      </c>
      <c r="AJH31" s="27">
        <f t="shared" si="741"/>
        <v>1</v>
      </c>
      <c r="AJI31" s="27">
        <f t="shared" si="742"/>
        <v>0</v>
      </c>
      <c r="AJJ31" s="27">
        <f t="shared" si="743"/>
        <v>0</v>
      </c>
      <c r="AJK31" s="27">
        <f t="shared" si="744"/>
        <v>0</v>
      </c>
      <c r="AJL31" s="27">
        <f t="shared" si="745"/>
        <v>0</v>
      </c>
      <c r="AJM31" s="27">
        <f t="shared" si="746"/>
        <v>0</v>
      </c>
      <c r="AJN31" s="27">
        <f t="shared" si="747"/>
        <v>3.125E-2</v>
      </c>
      <c r="AJO31" s="27">
        <f t="shared" si="748"/>
        <v>0</v>
      </c>
      <c r="AJP31" s="27">
        <f t="shared" si="749"/>
        <v>4</v>
      </c>
      <c r="AJQ31" s="27">
        <f t="shared" si="750"/>
        <v>0</v>
      </c>
      <c r="AJR31" s="27">
        <f t="shared" si="751"/>
        <v>0</v>
      </c>
      <c r="AJS31" s="27">
        <f t="shared" si="752"/>
        <v>0</v>
      </c>
      <c r="AJT31" s="27">
        <f t="shared" si="753"/>
        <v>1</v>
      </c>
      <c r="AJU31" s="27">
        <f t="shared" si="754"/>
        <v>0</v>
      </c>
      <c r="AJV31" s="27">
        <f t="shared" si="755"/>
        <v>2</v>
      </c>
      <c r="AJW31" s="27">
        <f t="shared" si="756"/>
        <v>4</v>
      </c>
      <c r="AJX31" s="27">
        <f t="shared" si="757"/>
        <v>0</v>
      </c>
      <c r="AJY31" s="27">
        <f t="shared" si="758"/>
        <v>0</v>
      </c>
      <c r="AJZ31" s="27">
        <f t="shared" si="759"/>
        <v>0.25</v>
      </c>
      <c r="AKA31" s="27">
        <f t="shared" si="760"/>
        <v>0</v>
      </c>
      <c r="AKB31" s="27">
        <f t="shared" si="761"/>
        <v>0</v>
      </c>
      <c r="AKC31" s="27">
        <f t="shared" si="762"/>
        <v>0.25</v>
      </c>
      <c r="AKD31" s="27">
        <f t="shared" si="763"/>
        <v>0</v>
      </c>
      <c r="AKE31" s="27">
        <f t="shared" si="764"/>
        <v>0</v>
      </c>
      <c r="AKF31" s="27">
        <f t="shared" si="765"/>
        <v>0.25</v>
      </c>
      <c r="AKG31" s="27">
        <f t="shared" si="766"/>
        <v>0</v>
      </c>
      <c r="AKH31" s="27">
        <f t="shared" si="767"/>
        <v>0</v>
      </c>
      <c r="AKI31" s="27">
        <f t="shared" si="768"/>
        <v>0.25</v>
      </c>
      <c r="AKJ31" s="27">
        <f t="shared" si="769"/>
        <v>0</v>
      </c>
      <c r="AKK31" s="27">
        <f t="shared" si="770"/>
        <v>0</v>
      </c>
      <c r="AKL31" s="27">
        <f t="shared" si="771"/>
        <v>0.25</v>
      </c>
      <c r="AKM31" s="27">
        <f t="shared" si="772"/>
        <v>0</v>
      </c>
      <c r="AKN31" s="27">
        <f t="shared" si="773"/>
        <v>0</v>
      </c>
      <c r="AKO31" s="27">
        <f t="shared" si="774"/>
        <v>0</v>
      </c>
      <c r="AKP31" s="27">
        <f t="shared" si="775"/>
        <v>0</v>
      </c>
      <c r="AKQ31" s="27">
        <f t="shared" si="776"/>
        <v>0</v>
      </c>
      <c r="AKR31" s="27">
        <f t="shared" si="777"/>
        <v>0</v>
      </c>
      <c r="AKS31" s="27">
        <f t="shared" si="778"/>
        <v>0</v>
      </c>
      <c r="AKT31" s="27">
        <f t="shared" si="779"/>
        <v>0</v>
      </c>
      <c r="AKU31" s="27">
        <f t="shared" si="780"/>
        <v>0</v>
      </c>
      <c r="AKV31" s="27">
        <f t="shared" si="781"/>
        <v>0</v>
      </c>
      <c r="AKW31" s="27">
        <f t="shared" si="782"/>
        <v>0</v>
      </c>
      <c r="AKX31" s="27">
        <f t="shared" si="783"/>
        <v>0</v>
      </c>
      <c r="AKY31" s="27">
        <f t="shared" si="784"/>
        <v>0</v>
      </c>
      <c r="AKZ31" s="27">
        <f t="shared" si="785"/>
        <v>0</v>
      </c>
      <c r="ALA31" s="27">
        <f t="shared" si="786"/>
        <v>0</v>
      </c>
      <c r="ALB31" s="27">
        <f t="shared" si="787"/>
        <v>0</v>
      </c>
      <c r="ALC31" s="27">
        <f t="shared" si="788"/>
        <v>0</v>
      </c>
      <c r="ALD31" s="27">
        <f t="shared" si="789"/>
        <v>0</v>
      </c>
      <c r="ALE31" s="27">
        <f t="shared" si="790"/>
        <v>0</v>
      </c>
      <c r="ALF31" s="27">
        <f t="shared" si="791"/>
        <v>0</v>
      </c>
      <c r="ALG31" s="27">
        <f t="shared" si="792"/>
        <v>0</v>
      </c>
      <c r="ALH31" s="27">
        <f t="shared" si="793"/>
        <v>0</v>
      </c>
      <c r="ALI31" s="27">
        <f t="shared" si="794"/>
        <v>0</v>
      </c>
      <c r="ALJ31" s="27">
        <f t="shared" si="795"/>
        <v>0</v>
      </c>
      <c r="ALK31" s="27">
        <f t="shared" si="796"/>
        <v>0</v>
      </c>
      <c r="ALL31" s="27">
        <f t="shared" si="797"/>
        <v>0</v>
      </c>
      <c r="ALM31" s="27">
        <f t="shared" si="798"/>
        <v>0</v>
      </c>
      <c r="ALN31" s="27">
        <f t="shared" si="799"/>
        <v>0</v>
      </c>
      <c r="ALO31" s="27">
        <f t="shared" si="800"/>
        <v>0</v>
      </c>
      <c r="ALP31" s="27">
        <f t="shared" si="801"/>
        <v>0</v>
      </c>
      <c r="ALQ31" s="27">
        <f t="shared" si="802"/>
        <v>0</v>
      </c>
      <c r="ALR31" s="27">
        <f t="shared" si="803"/>
        <v>0</v>
      </c>
      <c r="ALS31" s="27">
        <f t="shared" si="804"/>
        <v>0</v>
      </c>
      <c r="ALT31" s="27">
        <f t="shared" si="805"/>
        <v>0</v>
      </c>
      <c r="ALU31" s="27">
        <f t="shared" si="806"/>
        <v>0</v>
      </c>
      <c r="ALV31" s="27">
        <f t="shared" si="807"/>
        <v>0</v>
      </c>
      <c r="ALW31" s="27">
        <f t="shared" si="808"/>
        <v>0</v>
      </c>
      <c r="AMK31" s="28">
        <v>1882</v>
      </c>
      <c r="AML31" s="28">
        <f t="shared" si="809"/>
        <v>1882</v>
      </c>
      <c r="AMN31" s="28">
        <v>1799</v>
      </c>
      <c r="AMO31" s="27" t="str">
        <f t="shared" si="810"/>
        <v>1809</v>
      </c>
      <c r="AMP31" s="27" t="str">
        <f t="shared" si="811"/>
        <v>1798</v>
      </c>
      <c r="AMQ31" s="27" t="str">
        <f t="shared" si="812"/>
        <v>1811</v>
      </c>
      <c r="AMR31" s="27" t="str">
        <f t="shared" si="813"/>
        <v>1811</v>
      </c>
      <c r="AMS31" s="27" t="str">
        <f t="shared" si="814"/>
        <v>1811</v>
      </c>
      <c r="AMT31" s="27" t="str">
        <f t="shared" si="815"/>
        <v>1823</v>
      </c>
      <c r="AMU31" s="27" t="str">
        <f t="shared" si="816"/>
        <v>1823</v>
      </c>
      <c r="AMV31" s="27" t="str">
        <f t="shared" si="817"/>
        <v>1823</v>
      </c>
      <c r="AMW31" s="27" t="str">
        <f t="shared" si="818"/>
        <v>1832</v>
      </c>
      <c r="AMX31" s="27" t="str">
        <f t="shared" si="819"/>
        <v>1832</v>
      </c>
      <c r="AMY31" s="27" t="str">
        <f t="shared" si="820"/>
        <v>1832</v>
      </c>
      <c r="AMZ31" s="27" t="str">
        <f t="shared" si="821"/>
        <v>1847</v>
      </c>
      <c r="ANA31" s="27" t="str">
        <f t="shared" si="822"/>
        <v>1847</v>
      </c>
      <c r="ANB31" s="27" t="str">
        <f t="shared" si="823"/>
        <v>1854</v>
      </c>
      <c r="ANC31" s="27" t="str">
        <f t="shared" si="824"/>
        <v>1840</v>
      </c>
      <c r="AND31" s="27" t="str">
        <f t="shared" si="825"/>
        <v>1840</v>
      </c>
      <c r="ANE31" s="27" t="str">
        <f t="shared" si="826"/>
        <v>1840</v>
      </c>
      <c r="ANF31" s="27" t="str">
        <f t="shared" si="827"/>
        <v>1840</v>
      </c>
      <c r="ANG31" s="27" t="str">
        <f t="shared" si="828"/>
        <v>1840</v>
      </c>
      <c r="ANH31" s="27" t="str">
        <f t="shared" si="829"/>
        <v>1840</v>
      </c>
      <c r="ANI31" s="27" t="str">
        <f t="shared" si="830"/>
        <v>1861</v>
      </c>
      <c r="ANJ31" s="27" t="str">
        <f t="shared" si="831"/>
        <v>1861</v>
      </c>
      <c r="ANK31" s="27" t="str">
        <f t="shared" si="832"/>
        <v>1888</v>
      </c>
      <c r="ANL31" s="27" t="str">
        <f t="shared" si="833"/>
        <v>1888</v>
      </c>
      <c r="ANM31" s="27" t="str">
        <f t="shared" si="834"/>
        <v>1888</v>
      </c>
      <c r="ANN31" s="27" t="str">
        <f t="shared" si="835"/>
        <v>1888</v>
      </c>
      <c r="ANO31" s="27" t="str">
        <f t="shared" si="836"/>
        <v>1898</v>
      </c>
      <c r="ANP31" s="27" t="str">
        <f t="shared" si="837"/>
        <v>1898</v>
      </c>
      <c r="ANQ31" s="27" t="str">
        <f t="shared" si="838"/>
        <v>1888</v>
      </c>
      <c r="ANR31" s="27" t="str">
        <f t="shared" si="839"/>
        <v>1880</v>
      </c>
      <c r="ANS31" s="27" t="str">
        <f t="shared" si="840"/>
        <v>1880</v>
      </c>
      <c r="ANT31" s="27" t="str">
        <f t="shared" si="841"/>
        <v>1880</v>
      </c>
      <c r="ANU31" s="27" t="str">
        <f t="shared" si="842"/>
        <v>1886</v>
      </c>
      <c r="ANV31" s="27" t="str">
        <f t="shared" si="843"/>
        <v>1886</v>
      </c>
      <c r="ANW31" s="27" t="str">
        <f t="shared" si="844"/>
        <v>1886</v>
      </c>
      <c r="ANX31" s="27" t="str">
        <f t="shared" si="845"/>
        <v>1892</v>
      </c>
      <c r="ANY31" s="27" t="str">
        <f t="shared" si="846"/>
        <v>1892</v>
      </c>
      <c r="ANZ31" s="27" t="str">
        <f t="shared" si="847"/>
        <v>1892</v>
      </c>
      <c r="AOA31" s="27" t="str">
        <f t="shared" si="848"/>
        <v>1909</v>
      </c>
      <c r="AOB31" s="27" t="str">
        <f t="shared" si="849"/>
        <v>1909</v>
      </c>
      <c r="AOC31" s="27" t="str">
        <f t="shared" si="850"/>
        <v>1909</v>
      </c>
      <c r="AOD31" s="27" t="str">
        <f t="shared" si="851"/>
        <v>1891</v>
      </c>
      <c r="AOE31" s="27" t="str">
        <f t="shared" si="852"/>
        <v>1891</v>
      </c>
      <c r="AOF31" s="27" t="str">
        <f t="shared" si="853"/>
        <v>1891</v>
      </c>
      <c r="AOG31" s="27" t="str">
        <f t="shared" si="854"/>
        <v>1882</v>
      </c>
      <c r="AOH31" s="27" t="str">
        <f t="shared" si="855"/>
        <v>1882</v>
      </c>
      <c r="AOI31" s="27" t="str">
        <f t="shared" si="856"/>
        <v>1882</v>
      </c>
      <c r="AOJ31" s="27" t="str">
        <f t="shared" si="857"/>
        <v>1882</v>
      </c>
      <c r="AOK31" s="27" t="str">
        <f t="shared" si="858"/>
        <v>1882</v>
      </c>
      <c r="AOL31" s="27" t="str">
        <f t="shared" si="859"/>
        <v>1882</v>
      </c>
      <c r="AOM31" s="27" t="str">
        <f t="shared" si="860"/>
        <v>1882</v>
      </c>
      <c r="AON31" s="27" t="str">
        <f t="shared" si="861"/>
        <v>1882</v>
      </c>
      <c r="AOO31" s="27" t="str">
        <f t="shared" si="862"/>
        <v>1882</v>
      </c>
      <c r="AOP31" s="27" t="str">
        <f t="shared" si="863"/>
        <v>1882</v>
      </c>
      <c r="AOQ31" s="27" t="str">
        <f t="shared" si="864"/>
        <v>1882</v>
      </c>
      <c r="AOR31" s="27" t="str">
        <f t="shared" si="865"/>
        <v>1882</v>
      </c>
      <c r="AOS31" s="27" t="str">
        <f t="shared" si="866"/>
        <v>1882</v>
      </c>
      <c r="AOT31" s="27" t="str">
        <f t="shared" si="867"/>
        <v>1882</v>
      </c>
      <c r="AOU31" s="27" t="str">
        <f t="shared" si="868"/>
        <v>1882</v>
      </c>
      <c r="AOV31" s="27" t="str">
        <f t="shared" si="869"/>
        <v>1882</v>
      </c>
      <c r="AOW31" s="27" t="str">
        <f t="shared" si="870"/>
        <v>1882</v>
      </c>
      <c r="AOX31" s="27" t="str">
        <f t="shared" si="871"/>
        <v>1882</v>
      </c>
      <c r="AOY31" s="27" t="str">
        <f t="shared" si="872"/>
        <v>1882</v>
      </c>
      <c r="AOZ31" s="27" t="str">
        <f t="shared" si="873"/>
        <v>1882</v>
      </c>
      <c r="APA31" s="27" t="str">
        <f t="shared" si="874"/>
        <v>1882</v>
      </c>
      <c r="APB31" s="27" t="str">
        <f t="shared" si="875"/>
        <v>1882</v>
      </c>
      <c r="APC31" s="27" t="str">
        <f t="shared" si="876"/>
        <v>1882</v>
      </c>
      <c r="APD31" s="27" t="str">
        <f t="shared" si="877"/>
        <v>1882</v>
      </c>
      <c r="APE31" s="27" t="str">
        <f t="shared" si="878"/>
        <v>1882</v>
      </c>
      <c r="APF31" s="27" t="str">
        <f t="shared" si="879"/>
        <v>1882</v>
      </c>
      <c r="APG31" s="27" t="str">
        <f t="shared" si="880"/>
        <v>1882</v>
      </c>
      <c r="APH31" s="27" t="str">
        <f t="shared" si="881"/>
        <v>1882</v>
      </c>
      <c r="API31" s="27" t="str">
        <f t="shared" si="882"/>
        <v>1882</v>
      </c>
      <c r="APJ31" s="27" t="str">
        <f t="shared" si="883"/>
        <v>1882</v>
      </c>
      <c r="APK31" s="27" t="str">
        <f t="shared" si="884"/>
        <v>1882</v>
      </c>
      <c r="APL31" s="27" t="str">
        <f t="shared" si="885"/>
        <v>1882</v>
      </c>
      <c r="APM31" s="27" t="str">
        <f t="shared" si="886"/>
        <v>1882</v>
      </c>
      <c r="APN31" s="27" t="str">
        <f t="shared" si="887"/>
        <v>1882</v>
      </c>
      <c r="APO31" s="27" t="str">
        <f t="shared" si="888"/>
        <v>1882</v>
      </c>
      <c r="APP31" s="27" t="str">
        <f t="shared" si="889"/>
        <v>1882</v>
      </c>
      <c r="APQ31" s="27" t="str">
        <f t="shared" si="890"/>
        <v>1882</v>
      </c>
      <c r="APR31" s="27" t="str">
        <f t="shared" si="891"/>
        <v>1882</v>
      </c>
    </row>
    <row r="32" spans="1:1022 1025:1110" x14ac:dyDescent="0.35">
      <c r="A32" s="27">
        <v>32</v>
      </c>
      <c r="B32" s="84" t="s">
        <v>120</v>
      </c>
      <c r="C32" s="91">
        <f>VLOOKUP(A32, Rankings!$A$2:$AN$129, 40, FALSE)</f>
        <v>30</v>
      </c>
      <c r="D32" s="24" t="s">
        <v>374</v>
      </c>
      <c r="I32" s="29">
        <f t="shared" si="0"/>
        <v>17.333333333333336</v>
      </c>
      <c r="L32" s="27" t="s">
        <v>2362</v>
      </c>
      <c r="M32" s="27" t="s">
        <v>2534</v>
      </c>
      <c r="N32" s="27" t="s">
        <v>2768</v>
      </c>
      <c r="O32" s="27" t="s">
        <v>3029</v>
      </c>
      <c r="P32" s="27" t="s">
        <v>24</v>
      </c>
      <c r="Q32" s="27" t="s">
        <v>3166</v>
      </c>
      <c r="R32" s="27" t="s">
        <v>24</v>
      </c>
      <c r="S32" s="27" t="s">
        <v>24</v>
      </c>
      <c r="T32" s="27" t="s">
        <v>3749</v>
      </c>
      <c r="U32" s="27" t="s">
        <v>3981</v>
      </c>
      <c r="V32" s="27" t="s">
        <v>24</v>
      </c>
      <c r="W32" s="27" t="s">
        <v>4196</v>
      </c>
      <c r="X32" s="27" t="s">
        <v>4328</v>
      </c>
      <c r="Y32" s="27" t="s">
        <v>24</v>
      </c>
      <c r="Z32" s="27" t="s">
        <v>4579</v>
      </c>
      <c r="AA32" s="27" t="s">
        <v>4724</v>
      </c>
      <c r="AB32" s="27" t="s">
        <v>4821</v>
      </c>
      <c r="AC32" s="27" t="s">
        <v>24</v>
      </c>
      <c r="AD32" s="27" t="s">
        <v>24</v>
      </c>
      <c r="AE32" s="27" t="s">
        <v>4982</v>
      </c>
      <c r="AF32" s="27" t="s">
        <v>5120</v>
      </c>
      <c r="AG32" s="27" t="s">
        <v>5251</v>
      </c>
      <c r="AH32" s="27" t="s">
        <v>24</v>
      </c>
      <c r="AI32" s="27" t="s">
        <v>24</v>
      </c>
      <c r="AJ32" s="27" t="s">
        <v>5560</v>
      </c>
      <c r="AK32" s="27" t="s">
        <v>5599</v>
      </c>
      <c r="AL32" s="27" t="s">
        <v>5784</v>
      </c>
      <c r="AM32" s="27" t="s">
        <v>5880</v>
      </c>
      <c r="AN32" s="27" t="s">
        <v>24</v>
      </c>
      <c r="AO32" s="27" t="s">
        <v>6111</v>
      </c>
      <c r="AP32" s="27" t="s">
        <v>6246</v>
      </c>
      <c r="AQ32" s="27" t="s">
        <v>6252</v>
      </c>
      <c r="AR32" s="27" t="s">
        <v>6470</v>
      </c>
      <c r="AS32" s="27" t="s">
        <v>6522</v>
      </c>
      <c r="AT32" s="27" t="s">
        <v>6577</v>
      </c>
      <c r="AU32" s="27" t="s">
        <v>6767</v>
      </c>
      <c r="AV32" s="27" t="s">
        <v>24</v>
      </c>
      <c r="AW32" s="27" t="s">
        <v>24</v>
      </c>
      <c r="AX32" s="27" t="s">
        <v>24</v>
      </c>
      <c r="AY32" s="27" t="s">
        <v>24</v>
      </c>
      <c r="AZ32" s="27" t="s">
        <v>24</v>
      </c>
      <c r="BA32" s="27" t="s">
        <v>24</v>
      </c>
      <c r="BB32" s="27" t="s">
        <v>24</v>
      </c>
      <c r="BC32" s="27" t="s">
        <v>24</v>
      </c>
      <c r="BD32" s="27" t="s">
        <v>24</v>
      </c>
      <c r="BE32" s="27" t="s">
        <v>24</v>
      </c>
      <c r="BF32" s="27" t="s">
        <v>24</v>
      </c>
      <c r="BG32" s="27" t="s">
        <v>24</v>
      </c>
      <c r="BH32" s="27" t="s">
        <v>24</v>
      </c>
      <c r="BI32" s="27" t="s">
        <v>24</v>
      </c>
      <c r="BJ32" s="27" t="s">
        <v>24</v>
      </c>
      <c r="BK32" s="27" t="s">
        <v>24</v>
      </c>
      <c r="BL32" s="27" t="s">
        <v>24</v>
      </c>
      <c r="BM32" s="27" t="s">
        <v>24</v>
      </c>
      <c r="BN32" s="27" t="s">
        <v>24</v>
      </c>
      <c r="BO32" s="27" t="s">
        <v>24</v>
      </c>
      <c r="BP32" s="27" t="s">
        <v>24</v>
      </c>
      <c r="BQ32" s="27" t="s">
        <v>24</v>
      </c>
      <c r="BR32" s="27" t="s">
        <v>24</v>
      </c>
      <c r="BS32" s="27" t="s">
        <v>24</v>
      </c>
      <c r="BT32" s="27" t="s">
        <v>24</v>
      </c>
      <c r="BU32" s="27" t="s">
        <v>24</v>
      </c>
      <c r="BV32" s="27" t="s">
        <v>24</v>
      </c>
      <c r="BW32" s="27" t="s">
        <v>24</v>
      </c>
      <c r="BX32" s="27" t="s">
        <v>24</v>
      </c>
      <c r="BY32" s="27" t="s">
        <v>24</v>
      </c>
      <c r="BZ32" s="27" t="s">
        <v>24</v>
      </c>
      <c r="CA32" s="27" t="s">
        <v>24</v>
      </c>
      <c r="CB32" s="27" t="s">
        <v>24</v>
      </c>
      <c r="CC32" s="27" t="s">
        <v>24</v>
      </c>
      <c r="CD32" s="27" t="s">
        <v>24</v>
      </c>
      <c r="CE32" s="27" t="s">
        <v>24</v>
      </c>
      <c r="CF32" s="27" t="s">
        <v>24</v>
      </c>
      <c r="CG32" s="27" t="s">
        <v>24</v>
      </c>
      <c r="CH32" s="27" t="s">
        <v>24</v>
      </c>
      <c r="CI32" s="27" t="s">
        <v>24</v>
      </c>
      <c r="CJ32" s="27" t="s">
        <v>24</v>
      </c>
      <c r="CK32" s="27" t="s">
        <v>24</v>
      </c>
      <c r="CL32" s="27" t="s">
        <v>24</v>
      </c>
      <c r="CM32" s="27" t="s">
        <v>24</v>
      </c>
      <c r="CN32" s="27" t="s">
        <v>24</v>
      </c>
      <c r="CO32" s="27" t="s">
        <v>24</v>
      </c>
      <c r="CQ32" s="28">
        <f t="shared" si="1"/>
        <v>4</v>
      </c>
      <c r="CR32" s="28">
        <f t="shared" si="2"/>
        <v>3</v>
      </c>
      <c r="CS32" s="28">
        <f t="shared" si="3"/>
        <v>3</v>
      </c>
      <c r="CT32" s="28">
        <f t="shared" si="4"/>
        <v>2</v>
      </c>
      <c r="CU32" s="28">
        <f t="shared" si="5"/>
        <v>3</v>
      </c>
      <c r="CV32" s="28">
        <f t="shared" si="6"/>
        <v>2</v>
      </c>
      <c r="CW32" s="28">
        <f t="shared" si="7"/>
        <v>3</v>
      </c>
      <c r="CX32" s="28">
        <f t="shared" si="8"/>
        <v>1</v>
      </c>
      <c r="CY32" s="28">
        <f t="shared" si="9"/>
        <v>2</v>
      </c>
      <c r="CZ32" s="28">
        <f t="shared" si="10"/>
        <v>3</v>
      </c>
      <c r="DA32" s="28">
        <f t="shared" si="11"/>
        <v>4</v>
      </c>
      <c r="DB32" s="28">
        <f t="shared" si="12"/>
        <v>1</v>
      </c>
      <c r="DC32" s="28">
        <f t="shared" si="13"/>
        <v>2</v>
      </c>
      <c r="DD32" s="28">
        <f t="shared" si="14"/>
        <v>1</v>
      </c>
      <c r="DE32" s="28">
        <f t="shared" si="15"/>
        <v>0</v>
      </c>
      <c r="DF32" s="28">
        <f t="shared" si="16"/>
        <v>1</v>
      </c>
      <c r="DG32" s="28">
        <f t="shared" si="17"/>
        <v>0</v>
      </c>
      <c r="DH32" s="28">
        <f t="shared" si="18"/>
        <v>0</v>
      </c>
      <c r="DI32" s="28">
        <f t="shared" si="19"/>
        <v>0</v>
      </c>
      <c r="DJ32" s="28">
        <f t="shared" si="20"/>
        <v>0</v>
      </c>
      <c r="DK32" s="28">
        <f t="shared" si="21"/>
        <v>0</v>
      </c>
      <c r="DL32" s="28">
        <f t="shared" si="22"/>
        <v>0</v>
      </c>
      <c r="DM32" s="28">
        <f t="shared" si="23"/>
        <v>0</v>
      </c>
      <c r="DN32" s="28">
        <f t="shared" si="24"/>
        <v>0</v>
      </c>
      <c r="DO32" s="28">
        <f t="shared" si="25"/>
        <v>8</v>
      </c>
      <c r="DP32" s="28">
        <f t="shared" si="26"/>
        <v>6</v>
      </c>
      <c r="DR32">
        <f t="shared" si="27"/>
        <v>3</v>
      </c>
      <c r="DS32">
        <f t="shared" si="28"/>
        <v>3</v>
      </c>
      <c r="DT32">
        <f t="shared" si="29"/>
        <v>2</v>
      </c>
      <c r="DU32">
        <f t="shared" si="30"/>
        <v>5</v>
      </c>
      <c r="DV32">
        <f t="shared" si="31"/>
        <v>0</v>
      </c>
      <c r="DW32">
        <f t="shared" si="32"/>
        <v>1</v>
      </c>
      <c r="DX32">
        <f t="shared" si="33"/>
        <v>0</v>
      </c>
      <c r="DY32">
        <f t="shared" si="34"/>
        <v>0</v>
      </c>
      <c r="DZ32">
        <f t="shared" si="35"/>
        <v>2</v>
      </c>
      <c r="EA32">
        <f t="shared" si="36"/>
        <v>6</v>
      </c>
      <c r="EB32">
        <f t="shared" si="37"/>
        <v>0</v>
      </c>
      <c r="EC32">
        <f t="shared" si="38"/>
        <v>1</v>
      </c>
      <c r="ED32">
        <f t="shared" si="39"/>
        <v>5</v>
      </c>
      <c r="EE32">
        <f t="shared" si="40"/>
        <v>0</v>
      </c>
      <c r="EF32">
        <f t="shared" si="41"/>
        <v>3</v>
      </c>
      <c r="EG32">
        <f t="shared" si="42"/>
        <v>6</v>
      </c>
      <c r="EH32">
        <f t="shared" si="43"/>
        <v>7</v>
      </c>
      <c r="EI32">
        <f t="shared" si="44"/>
        <v>0</v>
      </c>
      <c r="EJ32">
        <f t="shared" si="45"/>
        <v>0</v>
      </c>
      <c r="EK32">
        <f t="shared" si="46"/>
        <v>9</v>
      </c>
      <c r="EL32">
        <f t="shared" si="47"/>
        <v>4</v>
      </c>
      <c r="EM32">
        <f t="shared" si="48"/>
        <v>8</v>
      </c>
      <c r="EN32">
        <f t="shared" si="49"/>
        <v>0</v>
      </c>
      <c r="EO32">
        <f t="shared" si="50"/>
        <v>0</v>
      </c>
      <c r="EP32">
        <f t="shared" si="51"/>
        <v>7</v>
      </c>
      <c r="EQ32">
        <f t="shared" si="52"/>
        <v>9</v>
      </c>
      <c r="ER32">
        <f t="shared" si="53"/>
        <v>4</v>
      </c>
      <c r="ES32">
        <f t="shared" si="54"/>
        <v>7</v>
      </c>
      <c r="ET32">
        <f t="shared" si="55"/>
        <v>0</v>
      </c>
      <c r="EU32">
        <f t="shared" si="56"/>
        <v>1</v>
      </c>
      <c r="EV32">
        <f t="shared" si="57"/>
        <v>6</v>
      </c>
      <c r="EW32">
        <f t="shared" si="58"/>
        <v>10</v>
      </c>
      <c r="EX32">
        <f t="shared" si="59"/>
        <v>2</v>
      </c>
      <c r="EY32">
        <f t="shared" si="60"/>
        <v>7</v>
      </c>
      <c r="EZ32">
        <f t="shared" si="61"/>
        <v>12</v>
      </c>
      <c r="FA32">
        <f t="shared" si="62"/>
        <v>1</v>
      </c>
      <c r="FB32">
        <f t="shared" si="63"/>
        <v>0</v>
      </c>
      <c r="FC32">
        <f t="shared" si="64"/>
        <v>0</v>
      </c>
      <c r="FD32">
        <f t="shared" si="65"/>
        <v>0</v>
      </c>
      <c r="FE32">
        <f t="shared" si="66"/>
        <v>0</v>
      </c>
      <c r="FF32">
        <f t="shared" si="67"/>
        <v>0</v>
      </c>
      <c r="FG32">
        <f t="shared" si="68"/>
        <v>0</v>
      </c>
      <c r="FH32">
        <f t="shared" si="69"/>
        <v>0</v>
      </c>
      <c r="FI32">
        <f t="shared" si="70"/>
        <v>0</v>
      </c>
      <c r="FJ32">
        <f t="shared" si="71"/>
        <v>0</v>
      </c>
      <c r="FK32">
        <f t="shared" si="72"/>
        <v>0</v>
      </c>
      <c r="FL32">
        <f t="shared" si="73"/>
        <v>0</v>
      </c>
      <c r="FM32">
        <f t="shared" si="74"/>
        <v>0</v>
      </c>
      <c r="FN32">
        <f t="shared" si="75"/>
        <v>0</v>
      </c>
      <c r="FO32">
        <f t="shared" si="76"/>
        <v>0</v>
      </c>
      <c r="FP32">
        <f t="shared" si="77"/>
        <v>0</v>
      </c>
      <c r="FQ32">
        <f t="shared" si="78"/>
        <v>0</v>
      </c>
      <c r="FR32">
        <f t="shared" si="79"/>
        <v>0</v>
      </c>
      <c r="FS32">
        <f t="shared" si="80"/>
        <v>0</v>
      </c>
      <c r="FT32">
        <f t="shared" si="81"/>
        <v>0</v>
      </c>
      <c r="FU32">
        <f t="shared" si="82"/>
        <v>0</v>
      </c>
      <c r="FV32">
        <f t="shared" si="83"/>
        <v>0</v>
      </c>
      <c r="FW32">
        <f t="shared" si="84"/>
        <v>0</v>
      </c>
      <c r="FX32">
        <f t="shared" si="85"/>
        <v>0</v>
      </c>
      <c r="FY32">
        <f t="shared" si="86"/>
        <v>0</v>
      </c>
      <c r="FZ32">
        <f t="shared" si="87"/>
        <v>0</v>
      </c>
      <c r="GA32">
        <f t="shared" si="88"/>
        <v>0</v>
      </c>
      <c r="GB32">
        <f t="shared" si="89"/>
        <v>0</v>
      </c>
      <c r="GC32">
        <f t="shared" si="90"/>
        <v>0</v>
      </c>
      <c r="GD32">
        <f t="shared" si="91"/>
        <v>0</v>
      </c>
      <c r="GE32">
        <f t="shared" si="92"/>
        <v>0</v>
      </c>
      <c r="GF32">
        <f t="shared" si="93"/>
        <v>0</v>
      </c>
      <c r="GG32">
        <f t="shared" si="94"/>
        <v>0</v>
      </c>
      <c r="GH32">
        <f t="shared" si="95"/>
        <v>0</v>
      </c>
      <c r="GI32">
        <f t="shared" si="96"/>
        <v>0</v>
      </c>
      <c r="GJ32">
        <f t="shared" si="97"/>
        <v>0</v>
      </c>
      <c r="GK32">
        <f t="shared" si="98"/>
        <v>0</v>
      </c>
      <c r="GL32">
        <f t="shared" si="99"/>
        <v>0</v>
      </c>
      <c r="GM32">
        <f t="shared" si="100"/>
        <v>0</v>
      </c>
      <c r="GN32">
        <f t="shared" si="101"/>
        <v>0</v>
      </c>
      <c r="GO32">
        <f t="shared" si="102"/>
        <v>0</v>
      </c>
      <c r="GP32">
        <f t="shared" si="103"/>
        <v>0</v>
      </c>
      <c r="GQ32">
        <f t="shared" si="104"/>
        <v>0</v>
      </c>
      <c r="GR32">
        <f t="shared" si="105"/>
        <v>0</v>
      </c>
      <c r="GS32">
        <f t="shared" si="106"/>
        <v>0</v>
      </c>
      <c r="GT32">
        <f t="shared" si="107"/>
        <v>0</v>
      </c>
      <c r="GU32">
        <f t="shared" si="108"/>
        <v>0</v>
      </c>
      <c r="GW32" s="28">
        <f t="shared" si="109"/>
        <v>5.8789289986319835</v>
      </c>
      <c r="GX32" s="28">
        <f t="shared" si="110"/>
        <v>6.2142638691234389</v>
      </c>
      <c r="GY32" s="28">
        <f t="shared" si="111"/>
        <v>2.7577431319468682</v>
      </c>
      <c r="GZ32" s="28">
        <f t="shared" si="112"/>
        <v>0</v>
      </c>
      <c r="HA32" s="28">
        <f t="shared" si="113"/>
        <v>0</v>
      </c>
      <c r="HB32" s="28">
        <f t="shared" si="114"/>
        <v>9.3292218543132304</v>
      </c>
      <c r="HC32" s="28">
        <f t="shared" si="115"/>
        <v>0.48632890382356808</v>
      </c>
      <c r="HE32">
        <f>IFERROR(VLOOKUP(_xlfn.NUMBERVALUE(MID(L32, SEARCH("!", L32)+1, SEARCH("+", L32)-SEARCH("!", L32)-1)), Rankings!$A$2:$BK$129, 63, FALSE),0)</f>
        <v>0.2676701877514836</v>
      </c>
      <c r="HF32">
        <f>IFERROR(VLOOKUP(_xlfn.NUMBERVALUE(MID(M32, SEARCH("!", M32)+1, SEARCH("+", M32)-SEARCH("!", M32)-1)), Rankings!$A$2:$BK$129, 63, FALSE),0)</f>
        <v>0.45999195434508988</v>
      </c>
      <c r="HG32">
        <f>IFERROR(VLOOKUP(_xlfn.NUMBERVALUE(MID(N32, SEARCH("!", N32)+1, SEARCH("+", N32)-SEARCH("!", N32)-1)), Rankings!$A$2:$BK$129, 63, FALSE),0)</f>
        <v>0.7577692959070047</v>
      </c>
      <c r="HH32">
        <f>IFERROR(VLOOKUP(_xlfn.NUMBERVALUE(MID(O32, SEARCH("!", O32)+1, SEARCH("+", O32)-SEARCH("!", O32)-1)), Rankings!$A$2:$BK$129, 63, FALSE),0)</f>
        <v>0.26403708703780177</v>
      </c>
      <c r="HI32">
        <f>IFERROR(VLOOKUP(_xlfn.NUMBERVALUE(MID(P32, SEARCH("!", P32)+1, SEARCH("+", P32)-SEARCH("!", P32)-1)), Rankings!$A$2:$BK$129, 63, FALSE),0)</f>
        <v>0</v>
      </c>
      <c r="HJ32">
        <f>IFERROR(VLOOKUP(_xlfn.NUMBERVALUE(MID(Q32, SEARCH("!", Q32)+1, SEARCH("+", Q32)-SEARCH("!", Q32)-1)), Rankings!$A$2:$BK$129, 63, FALSE),0)</f>
        <v>0.37792062575640611</v>
      </c>
      <c r="HK32">
        <f>IFERROR(VLOOKUP(_xlfn.NUMBERVALUE(MID(R32, SEARCH("!", R32)+1, SEARCH("+", R32)-SEARCH("!", R32)-1)), Rankings!$A$2:$BK$129, 63, FALSE),0)</f>
        <v>0</v>
      </c>
      <c r="HL32">
        <f>IFERROR(VLOOKUP(_xlfn.NUMBERVALUE(MID(S32, SEARCH("!", S32)+1, SEARCH("+", S32)-SEARCH("!", S32)-1)), Rankings!$A$2:$BK$129, 63, FALSE),0)</f>
        <v>0</v>
      </c>
      <c r="HM32">
        <f>IFERROR(VLOOKUP(_xlfn.NUMBERVALUE(MID(T32, SEARCH("!", T32)+1, SEARCH("+", T32)-SEARCH("!", T32)-1)), Rankings!$A$2:$BK$129, 63, FALSE),0)</f>
        <v>0.56570080353045826</v>
      </c>
      <c r="HN32">
        <f>IFERROR(VLOOKUP(_xlfn.NUMBERVALUE(MID(U32, SEARCH("!", U32)+1, SEARCH("+", U32)-SEARCH("!", U32)-1)), Rankings!$A$2:$BK$129, 63, FALSE),0)</f>
        <v>0.99722768391660677</v>
      </c>
      <c r="HO32">
        <f>IFERROR(VLOOKUP(_xlfn.NUMBERVALUE(MID(V32, SEARCH("!", V32)+1, SEARCH("+", V32)-SEARCH("!", V32)-1)), Rankings!$A$2:$BK$129, 63, FALSE),0)</f>
        <v>0</v>
      </c>
      <c r="HP32">
        <f>IFERROR(VLOOKUP(_xlfn.NUMBERVALUE(MID(W32, SEARCH("!", W32)+1, SEARCH("+", W32)-SEARCH("!", W32)-1)), Rankings!$A$2:$BK$129, 63, FALSE),0)</f>
        <v>0.34847699079011563</v>
      </c>
      <c r="HQ32">
        <f>IFERROR(VLOOKUP(_xlfn.NUMBERVALUE(MID(X32, SEARCH("!", X32)+1, SEARCH("+", X32)-SEARCH("!", X32)-1)), Rankings!$A$2:$BK$129, 63, FALSE),0)</f>
        <v>0.29274247393212427</v>
      </c>
      <c r="HR32">
        <f>IFERROR(VLOOKUP(_xlfn.NUMBERVALUE(MID(Y32, SEARCH("!", Y32)+1, SEARCH("+", Y32)-SEARCH("!", Y32)-1)), Rankings!$A$2:$BK$129, 63, FALSE),0)</f>
        <v>0</v>
      </c>
      <c r="HS32">
        <f>IFERROR(VLOOKUP(_xlfn.NUMBERVALUE(MID(Z32, SEARCH("!", Z32)+1, SEARCH("+", Z32)-SEARCH("!", Z32)-1)), Rankings!$A$2:$BK$129, 63, FALSE),0)</f>
        <v>0.38337179356132184</v>
      </c>
      <c r="HT32">
        <f>IFERROR(VLOOKUP(_xlfn.NUMBERVALUE(MID(AA32, SEARCH("!", AA32)+1, SEARCH("+", AA32)-SEARCH("!", AA32)-1)), Rankings!$A$2:$BK$129, 63, FALSE),0)</f>
        <v>0.70365381097598467</v>
      </c>
      <c r="HU32">
        <f>IFERROR(VLOOKUP(_xlfn.NUMBERVALUE(MID(AB32, SEARCH("!", AB32)+1, SEARCH("+", AB32)-SEARCH("!", AB32)-1)), Rankings!$A$2:$BK$129, 63, FALSE),0)</f>
        <v>0.26403708703780177</v>
      </c>
      <c r="HV32">
        <f>IFERROR(VLOOKUP(_xlfn.NUMBERVALUE(MID(AC32, SEARCH("!", AC32)+1, SEARCH("+", AC32)-SEARCH("!", AC32)-1)), Rankings!$A$2:$BK$129, 63, FALSE),0)</f>
        <v>0</v>
      </c>
      <c r="HW32">
        <f>IFERROR(VLOOKUP(_xlfn.NUMBERVALUE(MID(AD32, SEARCH("!", AD32)+1, SEARCH("+", AD32)-SEARCH("!", AD32)-1)), Rankings!$A$2:$BK$129, 63, FALSE),0)</f>
        <v>0</v>
      </c>
      <c r="HX32">
        <f>IFERROR(VLOOKUP(_xlfn.NUMBERVALUE(MID(AE32, SEARCH("!", AE32)+1, SEARCH("+", AE32)-SEARCH("!", AE32)-1)), Rankings!$A$2:$BK$129, 63, FALSE),0)</f>
        <v>0.48010786707198716</v>
      </c>
      <c r="HY32">
        <f>IFERROR(VLOOKUP(_xlfn.NUMBERVALUE(MID(AF32, SEARCH("!", AF32)+1, SEARCH("+", AF32)-SEARCH("!", AF32)-1)), Rankings!$A$2:$BK$129, 63, FALSE),0)</f>
        <v>0.55834743493300543</v>
      </c>
      <c r="HZ32">
        <f>IFERROR(VLOOKUP(_xlfn.NUMBERVALUE(MID(AG32, SEARCH("!", AG32)+1, SEARCH("+", AG32)-SEARCH("!", AG32)-1)), Rankings!$A$2:$BK$129, 63, FALSE),0)</f>
        <v>0.99722768391660677</v>
      </c>
      <c r="IA32">
        <f>IFERROR(VLOOKUP(_xlfn.NUMBERVALUE(MID(AH32, SEARCH("!", AH32)+1, SEARCH("+", AH32)-SEARCH("!", AH32)-1)), Rankings!$A$2:$BK$129, 63, FALSE),0)</f>
        <v>0</v>
      </c>
      <c r="IB32">
        <f>IFERROR(VLOOKUP(_xlfn.NUMBERVALUE(MID(AI32, SEARCH("!", AI32)+1, SEARCH("+", AI32)-SEARCH("!", AI32)-1)), Rankings!$A$2:$BK$129, 63, FALSE),0)</f>
        <v>0</v>
      </c>
      <c r="IC32">
        <f>IFERROR(VLOOKUP(_xlfn.NUMBERVALUE(MID(AJ32, SEARCH("!", AJ32)+1, SEARCH("+", AJ32)-SEARCH("!", AJ32)-1)), Rankings!$A$2:$BK$129, 63, FALSE),0)</f>
        <v>0.29274247393212427</v>
      </c>
      <c r="ID32">
        <f>IFERROR(VLOOKUP(_xlfn.NUMBERVALUE(MID(AK32, SEARCH("!", AK32)+1, SEARCH("+", AK32)-SEARCH("!", AK32)-1)), Rankings!$A$2:$BK$129, 63, FALSE),0)</f>
        <v>0.37517193274790295</v>
      </c>
      <c r="IE32">
        <f>IFERROR(VLOOKUP(_xlfn.NUMBERVALUE(MID(AL32, SEARCH("!", AL32)+1, SEARCH("+", AL32)-SEARCH("!", AL32)-1)), Rankings!$A$2:$BK$129, 63, FALSE),0)</f>
        <v>0.55259277607709756</v>
      </c>
      <c r="IF32">
        <f>IFERROR(VLOOKUP(_xlfn.NUMBERVALUE(MID(AM32, SEARCH("!", AM32)+1, SEARCH("+", AM32)-SEARCH("!", AM32)-1)), Rankings!$A$2:$BK$129, 63, FALSE),0)</f>
        <v>0.70365381097598467</v>
      </c>
      <c r="IG32">
        <f>IFERROR(VLOOKUP(_xlfn.NUMBERVALUE(MID(AN32, SEARCH("!", AN32)+1, SEARCH("+", AN32)-SEARCH("!", AN32)-1)), Rankings!$A$2:$BK$129, 63, FALSE),0)</f>
        <v>0</v>
      </c>
      <c r="IH32">
        <f>IFERROR(VLOOKUP(_xlfn.NUMBERVALUE(MID(AO32, SEARCH("!", AO32)+1, SEARCH("+", AO32)-SEARCH("!", AO32)-1)), Rankings!$A$2:$BK$129, 63, FALSE),0)</f>
        <v>0.33262682534038235</v>
      </c>
      <c r="II32">
        <f>IFERROR(VLOOKUP(_xlfn.NUMBERVALUE(MID(AP32, SEARCH("!", AP32)+1, SEARCH("+", AP32)-SEARCH("!", AP32)-1)), Rankings!$A$2:$BK$129, 63, FALSE),0)</f>
        <v>0.84947087869920124</v>
      </c>
      <c r="IJ32">
        <f>IFERROR(VLOOKUP(_xlfn.NUMBERVALUE(MID(AQ32, SEARCH("!", AQ32)+1, SEARCH("+", AQ32)-SEARCH("!", AQ32)-1)), Rankings!$A$2:$BK$129, 63, FALSE),0)</f>
        <v>0.95123166606348908</v>
      </c>
      <c r="IK32">
        <f>IFERROR(VLOOKUP(_xlfn.NUMBERVALUE(MID(AR32, SEARCH("!", AR32)+1, SEARCH("+", AR32)-SEARCH("!", AR32)-1)), Rankings!$A$2:$BK$129, 63, FALSE),0)</f>
        <v>0.71744721195333239</v>
      </c>
      <c r="IL32">
        <f>IFERROR(VLOOKUP(_xlfn.NUMBERVALUE(MID(AS32, SEARCH("!", AS32)+1, SEARCH("+", AS32)-SEARCH("!", AS32)-1)), Rankings!$A$2:$BK$129, 63, FALSE),0)</f>
        <v>0.84947087869920124</v>
      </c>
      <c r="IM32">
        <f>IFERROR(VLOOKUP(_xlfn.NUMBERVALUE(MID(AT32, SEARCH("!", AT32)+1, SEARCH("+", AT32)-SEARCH("!", AT32)-1)), Rankings!$A$2:$BK$129, 63, FALSE),0)</f>
        <v>0.95123166606348908</v>
      </c>
      <c r="IN32">
        <f>IFERROR(VLOOKUP(_xlfn.NUMBERVALUE(MID(AU32, SEARCH("!", AU32)+1, SEARCH("+", AU32)-SEARCH("!", AU32)-1)), Rankings!$A$2:$BK$129, 63, FALSE),0)</f>
        <v>0.55701309868628646</v>
      </c>
      <c r="IO32">
        <f>IFERROR(VLOOKUP(_xlfn.NUMBERVALUE(MID(AV32, SEARCH("!", AV32)+1, SEARCH("+", AV32)-SEARCH("!", AV32)-1)), Rankings!$A$2:$BK$129, 63, FALSE),0)</f>
        <v>0</v>
      </c>
      <c r="IP32">
        <f>IFERROR(VLOOKUP(_xlfn.NUMBERVALUE(MID(AW32, SEARCH("!", AW32)+1, SEARCH("+", AW32)-SEARCH("!", AW32)-1)), Rankings!$A$2:$BK$129, 63, FALSE),0)</f>
        <v>0</v>
      </c>
      <c r="IQ32">
        <f>IFERROR(VLOOKUP(_xlfn.NUMBERVALUE(MID(AX32, SEARCH("!", AX32)+1, SEARCH("+", AX32)-SEARCH("!", AX32)-1)), Rankings!$A$2:$BK$129, 63, FALSE),0)</f>
        <v>0</v>
      </c>
      <c r="IR32">
        <f>IFERROR(VLOOKUP(_xlfn.NUMBERVALUE(MID(AY32, SEARCH("!", AY32)+1, SEARCH("+", AY32)-SEARCH("!", AY32)-1)), Rankings!$A$2:$BK$129, 63, FALSE),0)</f>
        <v>0</v>
      </c>
      <c r="IS32">
        <f>IFERROR(VLOOKUP(_xlfn.NUMBERVALUE(MID(AZ32, SEARCH("!", AZ32)+1, SEARCH("+", AZ32)-SEARCH("!", AZ32)-1)), Rankings!$A$2:$BK$129, 63, FALSE),0)</f>
        <v>0</v>
      </c>
      <c r="IT32">
        <f>IFERROR(VLOOKUP(_xlfn.NUMBERVALUE(MID(BA32, SEARCH("!", BA32)+1, SEARCH("+", BA32)-SEARCH("!", BA32)-1)), Rankings!$A$2:$BK$129, 63, FALSE),0)</f>
        <v>0</v>
      </c>
      <c r="IU32">
        <f>IFERROR(VLOOKUP(_xlfn.NUMBERVALUE(MID(BB32, SEARCH("!", BB32)+1, SEARCH("+", BB32)-SEARCH("!", BB32)-1)), Rankings!$A$2:$BK$129, 63, FALSE),0)</f>
        <v>0</v>
      </c>
      <c r="IV32">
        <f>IFERROR(VLOOKUP(_xlfn.NUMBERVALUE(MID(BC32, SEARCH("!", BC32)+1, SEARCH("+", BC32)-SEARCH("!", BC32)-1)), Rankings!$A$2:$BK$129, 63, FALSE),0)</f>
        <v>0</v>
      </c>
      <c r="IW32">
        <f>IFERROR(VLOOKUP(_xlfn.NUMBERVALUE(MID(BD32, SEARCH("!", BD32)+1, SEARCH("+", BD32)-SEARCH("!", BD32)-1)), Rankings!$A$2:$BK$129, 63, FALSE),0)</f>
        <v>0</v>
      </c>
      <c r="IX32">
        <f>IFERROR(VLOOKUP(_xlfn.NUMBERVALUE(MID(BE32, SEARCH("!", BE32)+1, SEARCH("+", BE32)-SEARCH("!", BE32)-1)), Rankings!$A$2:$BK$129, 63, FALSE),0)</f>
        <v>0</v>
      </c>
      <c r="IY32">
        <f>IFERROR(VLOOKUP(_xlfn.NUMBERVALUE(MID(BF32, SEARCH("!", BF32)+1, SEARCH("+", BF32)-SEARCH("!", BF32)-1)), Rankings!$A$2:$BK$129, 63, FALSE),0)</f>
        <v>0</v>
      </c>
      <c r="IZ32">
        <f>IFERROR(VLOOKUP(_xlfn.NUMBERVALUE(MID(BG32, SEARCH("!", BG32)+1, SEARCH("+", BG32)-SEARCH("!", BG32)-1)), Rankings!$A$2:$BK$129, 63, FALSE),0)</f>
        <v>0</v>
      </c>
      <c r="JA32">
        <f>IFERROR(VLOOKUP(_xlfn.NUMBERVALUE(MID(BH32, SEARCH("!", BH32)+1, SEARCH("+", BH32)-SEARCH("!", BH32)-1)), Rankings!$A$2:$BK$129, 63, FALSE),0)</f>
        <v>0</v>
      </c>
      <c r="JB32">
        <f>IFERROR(VLOOKUP(_xlfn.NUMBERVALUE(MID(BI32, SEARCH("!", BI32)+1, SEARCH("+", BI32)-SEARCH("!", BI32)-1)), Rankings!$A$2:$BK$129, 63, FALSE),0)</f>
        <v>0</v>
      </c>
      <c r="JC32">
        <f>IFERROR(VLOOKUP(_xlfn.NUMBERVALUE(MID(BJ32, SEARCH("!", BJ32)+1, SEARCH("+", BJ32)-SEARCH("!", BJ32)-1)), Rankings!$A$2:$BK$129, 63, FALSE),0)</f>
        <v>0</v>
      </c>
      <c r="JD32">
        <f>IFERROR(VLOOKUP(_xlfn.NUMBERVALUE(MID(BK32, SEARCH("!", BK32)+1, SEARCH("+", BK32)-SEARCH("!", BK32)-1)), Rankings!$A$2:$BK$129, 63, FALSE),0)</f>
        <v>0</v>
      </c>
      <c r="JE32">
        <f>IFERROR(VLOOKUP(_xlfn.NUMBERVALUE(MID(BL32, SEARCH("!", BL32)+1, SEARCH("+", BL32)-SEARCH("!", BL32)-1)), Rankings!$A$2:$BK$129, 63, FALSE),0)</f>
        <v>0</v>
      </c>
      <c r="JF32">
        <f>IFERROR(VLOOKUP(_xlfn.NUMBERVALUE(MID(BM32, SEARCH("!", BM32)+1, SEARCH("+", BM32)-SEARCH("!", BM32)-1)), Rankings!$A$2:$BK$129, 63, FALSE),0)</f>
        <v>0</v>
      </c>
      <c r="JG32">
        <f>IFERROR(VLOOKUP(_xlfn.NUMBERVALUE(MID(BN32, SEARCH("!", BN32)+1, SEARCH("+", BN32)-SEARCH("!", BN32)-1)), Rankings!$A$2:$BK$129, 63, FALSE),0)</f>
        <v>0</v>
      </c>
      <c r="JH32">
        <f>IFERROR(VLOOKUP(_xlfn.NUMBERVALUE(MID(BO32, SEARCH("!", BO32)+1, SEARCH("+", BO32)-SEARCH("!", BO32)-1)), Rankings!$A$2:$BK$129, 63, FALSE),0)</f>
        <v>0</v>
      </c>
      <c r="JI32">
        <f>IFERROR(VLOOKUP(_xlfn.NUMBERVALUE(MID(BP32, SEARCH("!", BP32)+1, SEARCH("+", BP32)-SEARCH("!", BP32)-1)), Rankings!$A$2:$BK$129, 63, FALSE),0)</f>
        <v>0</v>
      </c>
      <c r="JJ32">
        <f>IFERROR(VLOOKUP(_xlfn.NUMBERVALUE(MID(BQ32, SEARCH("!", BQ32)+1, SEARCH("+", BQ32)-SEARCH("!", BQ32)-1)), Rankings!$A$2:$BK$129, 63, FALSE),0)</f>
        <v>0</v>
      </c>
      <c r="JK32">
        <f>IFERROR(VLOOKUP(_xlfn.NUMBERVALUE(MID(BR32, SEARCH("!", BR32)+1, SEARCH("+", BR32)-SEARCH("!", BR32)-1)), Rankings!$A$2:$BK$129, 63, FALSE),0)</f>
        <v>0</v>
      </c>
      <c r="JL32">
        <f>IFERROR(VLOOKUP(_xlfn.NUMBERVALUE(MID(BS32, SEARCH("!", BS32)+1, SEARCH("+", BS32)-SEARCH("!", BS32)-1)), Rankings!$A$2:$BK$129, 63, FALSE),0)</f>
        <v>0</v>
      </c>
      <c r="JM32">
        <f>IFERROR(VLOOKUP(_xlfn.NUMBERVALUE(MID(BT32, SEARCH("!", BT32)+1, SEARCH("+", BT32)-SEARCH("!", BT32)-1)), Rankings!$A$2:$BK$129, 63, FALSE),0)</f>
        <v>0</v>
      </c>
      <c r="JN32">
        <f>IFERROR(VLOOKUP(_xlfn.NUMBERVALUE(MID(BU32, SEARCH("!", BU32)+1, SEARCH("+", BU32)-SEARCH("!", BU32)-1)), Rankings!$A$2:$BK$129, 63, FALSE),0)</f>
        <v>0</v>
      </c>
      <c r="JO32">
        <f>IFERROR(VLOOKUP(_xlfn.NUMBERVALUE(MID(BV32, SEARCH("!", BV32)+1, SEARCH("+", BV32)-SEARCH("!", BV32)-1)), Rankings!$A$2:$BK$129, 63, FALSE),0)</f>
        <v>0</v>
      </c>
      <c r="JP32">
        <f>IFERROR(VLOOKUP(_xlfn.NUMBERVALUE(MID(BW32, SEARCH("!", BW32)+1, SEARCH("+", BW32)-SEARCH("!", BW32)-1)), Rankings!$A$2:$BK$129, 63, FALSE),0)</f>
        <v>0</v>
      </c>
      <c r="JQ32">
        <f>IFERROR(VLOOKUP(_xlfn.NUMBERVALUE(MID(BX32, SEARCH("!", BX32)+1, SEARCH("+", BX32)-SEARCH("!", BX32)-1)), Rankings!$A$2:$BK$129, 63, FALSE),0)</f>
        <v>0</v>
      </c>
      <c r="JR32">
        <f>IFERROR(VLOOKUP(_xlfn.NUMBERVALUE(MID(BY32, SEARCH("!", BY32)+1, SEARCH("+", BY32)-SEARCH("!", BY32)-1)), Rankings!$A$2:$BK$129, 63, FALSE),0)</f>
        <v>0</v>
      </c>
      <c r="JS32">
        <f>IFERROR(VLOOKUP(_xlfn.NUMBERVALUE(MID(BZ32, SEARCH("!", BZ32)+1, SEARCH("+", BZ32)-SEARCH("!", BZ32)-1)), Rankings!$A$2:$BK$129, 63, FALSE),0)</f>
        <v>0</v>
      </c>
      <c r="JT32">
        <f>IFERROR(VLOOKUP(_xlfn.NUMBERVALUE(MID(CA32, SEARCH("!", CA32)+1, SEARCH("+", CA32)-SEARCH("!", CA32)-1)), Rankings!$A$2:$BK$129, 63, FALSE),0)</f>
        <v>0</v>
      </c>
      <c r="JU32">
        <f>IFERROR(VLOOKUP(_xlfn.NUMBERVALUE(MID(CB32, SEARCH("!", CB32)+1, SEARCH("+", CB32)-SEARCH("!", CB32)-1)), Rankings!$A$2:$BK$129, 63, FALSE),0)</f>
        <v>0</v>
      </c>
      <c r="JV32">
        <f>IFERROR(VLOOKUP(_xlfn.NUMBERVALUE(MID(CC32, SEARCH("!", CC32)+1, SEARCH("+", CC32)-SEARCH("!", CC32)-1)), Rankings!$A$2:$BK$129, 63, FALSE),0)</f>
        <v>0</v>
      </c>
      <c r="JW32">
        <f>IFERROR(VLOOKUP(_xlfn.NUMBERVALUE(MID(CD32, SEARCH("!", CD32)+1, SEARCH("+", CD32)-SEARCH("!", CD32)-1)), Rankings!$A$2:$BK$129, 63, FALSE),0)</f>
        <v>0</v>
      </c>
      <c r="JX32">
        <f>IFERROR(VLOOKUP(_xlfn.NUMBERVALUE(MID(CE32, SEARCH("!", CE32)+1, SEARCH("+", CE32)-SEARCH("!", CE32)-1)), Rankings!$A$2:$BK$129, 63, FALSE),0)</f>
        <v>0</v>
      </c>
      <c r="JY32">
        <f>IFERROR(VLOOKUP(_xlfn.NUMBERVALUE(MID(CF32, SEARCH("!", CF32)+1, SEARCH("+", CF32)-SEARCH("!", CF32)-1)), Rankings!$A$2:$BK$129, 63, FALSE),0)</f>
        <v>0</v>
      </c>
      <c r="JZ32">
        <f>IFERROR(VLOOKUP(_xlfn.NUMBERVALUE(MID(CG32, SEARCH("!", CG32)+1, SEARCH("+", CG32)-SEARCH("!", CG32)-1)), Rankings!$A$2:$BK$129, 63, FALSE),0)</f>
        <v>0</v>
      </c>
      <c r="KA32">
        <f>IFERROR(VLOOKUP(_xlfn.NUMBERVALUE(MID(CH32, SEARCH("!", CH32)+1, SEARCH("+", CH32)-SEARCH("!", CH32)-1)), Rankings!$A$2:$BK$129, 63, FALSE),0)</f>
        <v>0</v>
      </c>
      <c r="KB32">
        <f>IFERROR(VLOOKUP(_xlfn.NUMBERVALUE(MID(CI32, SEARCH("!", CI32)+1, SEARCH("+", CI32)-SEARCH("!", CI32)-1)), Rankings!$A$2:$BK$129, 63, FALSE),0)</f>
        <v>0</v>
      </c>
      <c r="KC32">
        <f>IFERROR(VLOOKUP(_xlfn.NUMBERVALUE(MID(CJ32, SEARCH("!", CJ32)+1, SEARCH("+", CJ32)-SEARCH("!", CJ32)-1)), Rankings!$A$2:$BK$129, 63, FALSE),0)</f>
        <v>0</v>
      </c>
      <c r="KD32">
        <f>IFERROR(VLOOKUP(_xlfn.NUMBERVALUE(MID(CK32, SEARCH("!", CK32)+1, SEARCH("+", CK32)-SEARCH("!", CK32)-1)), Rankings!$A$2:$BK$129, 63, FALSE),0)</f>
        <v>0</v>
      </c>
      <c r="KE32">
        <f>IFERROR(VLOOKUP(_xlfn.NUMBERVALUE(MID(CL32, SEARCH("!", CL32)+1, SEARCH("+", CL32)-SEARCH("!", CL32)-1)), Rankings!$A$2:$BK$129, 63, FALSE),0)</f>
        <v>0</v>
      </c>
      <c r="KF32">
        <f>IFERROR(VLOOKUP(_xlfn.NUMBERVALUE(MID(CM32, SEARCH("!", CM32)+1, SEARCH("+", CM32)-SEARCH("!", CM32)-1)), Rankings!$A$2:$BK$129, 63, FALSE),0)</f>
        <v>0</v>
      </c>
      <c r="KG32">
        <f>IFERROR(VLOOKUP(_xlfn.NUMBERVALUE(MID(CN32, SEARCH("!", CN32)+1, SEARCH("+", CN32)-SEARCH("!", CN32)-1)), Rankings!$A$2:$BK$129, 63, FALSE),0)</f>
        <v>0</v>
      </c>
      <c r="KH32">
        <f>IFERROR(VLOOKUP(_xlfn.NUMBERVALUE(MID(CO32, SEARCH("!", CO32)+1, SEARCH("+", CO32)-SEARCH("!", CO32)-1)), Rankings!$A$2:$BK$129, 63, FALSE),0)</f>
        <v>0</v>
      </c>
      <c r="KJ32" s="28">
        <f t="shared" si="116"/>
        <v>249</v>
      </c>
      <c r="KK32" s="28">
        <f t="shared" si="117"/>
        <v>212</v>
      </c>
      <c r="KL32" s="28">
        <f t="shared" si="118"/>
        <v>90</v>
      </c>
      <c r="KM32" s="28">
        <f t="shared" si="119"/>
        <v>0</v>
      </c>
      <c r="KN32" s="28">
        <f t="shared" si="120"/>
        <v>0</v>
      </c>
      <c r="KO32" s="28">
        <f t="shared" si="121"/>
        <v>177</v>
      </c>
      <c r="KP32" s="28">
        <f t="shared" si="122"/>
        <v>364.66666666666669</v>
      </c>
      <c r="KQ32" s="28">
        <f t="shared" si="123"/>
        <v>177</v>
      </c>
      <c r="KS32" s="27" t="str">
        <f t="shared" si="124"/>
        <v>33</v>
      </c>
      <c r="KT32" s="27" t="str">
        <f t="shared" si="125"/>
        <v>20</v>
      </c>
      <c r="KU32" s="27" t="str">
        <f t="shared" si="126"/>
        <v>21</v>
      </c>
      <c r="KV32" s="27" t="str">
        <f t="shared" si="127"/>
        <v>27</v>
      </c>
      <c r="KW32" s="27">
        <f t="shared" si="128"/>
        <v>0</v>
      </c>
      <c r="KX32" s="27" t="str">
        <f t="shared" si="129"/>
        <v>39</v>
      </c>
      <c r="KY32" s="27">
        <f t="shared" si="130"/>
        <v>0</v>
      </c>
      <c r="KZ32" s="27">
        <f t="shared" si="131"/>
        <v>0</v>
      </c>
      <c r="LA32" s="27" t="str">
        <f t="shared" si="132"/>
        <v>13</v>
      </c>
      <c r="LB32" s="27" t="str">
        <f t="shared" si="133"/>
        <v>19</v>
      </c>
      <c r="LC32" s="27">
        <f t="shared" si="134"/>
        <v>0</v>
      </c>
      <c r="LD32" s="27" t="str">
        <f t="shared" si="135"/>
        <v>31</v>
      </c>
      <c r="LE32" s="27" t="str">
        <f t="shared" si="136"/>
        <v>32</v>
      </c>
      <c r="LF32" s="27">
        <f t="shared" si="137"/>
        <v>0</v>
      </c>
      <c r="LG32" s="27" t="str">
        <f t="shared" si="138"/>
        <v>21</v>
      </c>
      <c r="LH32" s="27" t="str">
        <f t="shared" si="139"/>
        <v>13</v>
      </c>
      <c r="LI32" s="27" t="str">
        <f t="shared" si="140"/>
        <v>22</v>
      </c>
      <c r="LJ32" s="27">
        <f t="shared" si="141"/>
        <v>0</v>
      </c>
      <c r="LK32" s="27">
        <f t="shared" si="142"/>
        <v>0</v>
      </c>
      <c r="LL32" s="27" t="str">
        <f t="shared" si="143"/>
        <v>23</v>
      </c>
      <c r="LM32" s="27" t="str">
        <f t="shared" si="144"/>
        <v>20</v>
      </c>
      <c r="LN32" s="27" t="str">
        <f t="shared" si="145"/>
        <v>13</v>
      </c>
      <c r="LO32" s="27">
        <f t="shared" si="146"/>
        <v>0</v>
      </c>
      <c r="LP32" s="27">
        <f t="shared" si="147"/>
        <v>0</v>
      </c>
      <c r="LQ32" s="27" t="str">
        <f t="shared" si="148"/>
        <v>25</v>
      </c>
      <c r="LR32" s="27" t="str">
        <f t="shared" si="149"/>
        <v>30</v>
      </c>
      <c r="LS32" s="27" t="str">
        <f t="shared" si="150"/>
        <v>13</v>
      </c>
      <c r="LT32" s="27" t="str">
        <f t="shared" si="151"/>
        <v>16</v>
      </c>
      <c r="LU32" s="27">
        <f t="shared" si="152"/>
        <v>0</v>
      </c>
      <c r="LV32" s="27" t="str">
        <f t="shared" si="153"/>
        <v>20</v>
      </c>
      <c r="LW32" s="27" t="str">
        <f t="shared" si="154"/>
        <v>19</v>
      </c>
      <c r="LX32" s="27" t="str">
        <f t="shared" si="155"/>
        <v>19</v>
      </c>
      <c r="LY32" s="27" t="str">
        <f t="shared" si="156"/>
        <v>9</v>
      </c>
      <c r="LZ32" s="27" t="str">
        <f t="shared" si="157"/>
        <v>26</v>
      </c>
      <c r="MA32" s="27" t="str">
        <f t="shared" si="158"/>
        <v>18</v>
      </c>
      <c r="MB32" s="27" t="str">
        <f t="shared" si="159"/>
        <v>9</v>
      </c>
      <c r="MC32" s="27">
        <f t="shared" si="160"/>
        <v>0</v>
      </c>
      <c r="MD32" s="27">
        <f t="shared" si="161"/>
        <v>0</v>
      </c>
      <c r="ME32" s="27">
        <f t="shared" si="162"/>
        <v>0</v>
      </c>
      <c r="MF32" s="27">
        <f t="shared" si="163"/>
        <v>0</v>
      </c>
      <c r="MG32" s="27">
        <f t="shared" si="164"/>
        <v>0</v>
      </c>
      <c r="MH32" s="27">
        <f t="shared" si="165"/>
        <v>0</v>
      </c>
      <c r="MI32" s="27">
        <f t="shared" si="166"/>
        <v>0</v>
      </c>
      <c r="MJ32" s="27">
        <f t="shared" si="167"/>
        <v>0</v>
      </c>
      <c r="MK32" s="27">
        <f t="shared" si="168"/>
        <v>0</v>
      </c>
      <c r="ML32" s="27">
        <f t="shared" si="169"/>
        <v>0</v>
      </c>
      <c r="MM32" s="27">
        <f t="shared" si="170"/>
        <v>0</v>
      </c>
      <c r="MN32" s="27">
        <f t="shared" si="171"/>
        <v>0</v>
      </c>
      <c r="MO32" s="27">
        <f t="shared" si="172"/>
        <v>0</v>
      </c>
      <c r="MP32" s="27">
        <f t="shared" si="173"/>
        <v>0</v>
      </c>
      <c r="MQ32" s="27">
        <f t="shared" si="174"/>
        <v>0</v>
      </c>
      <c r="MR32" s="27">
        <f t="shared" si="175"/>
        <v>0</v>
      </c>
      <c r="MS32" s="27">
        <f t="shared" si="176"/>
        <v>0</v>
      </c>
      <c r="MT32" s="27">
        <f t="shared" si="177"/>
        <v>0</v>
      </c>
      <c r="MU32" s="27">
        <f t="shared" si="178"/>
        <v>0</v>
      </c>
      <c r="MV32" s="27">
        <f t="shared" si="179"/>
        <v>0</v>
      </c>
      <c r="MW32" s="27">
        <f t="shared" si="180"/>
        <v>0</v>
      </c>
      <c r="MX32" s="27">
        <f t="shared" si="181"/>
        <v>0</v>
      </c>
      <c r="MY32" s="27">
        <f t="shared" si="182"/>
        <v>0</v>
      </c>
      <c r="MZ32" s="27">
        <f t="shared" si="183"/>
        <v>0</v>
      </c>
      <c r="NA32" s="27">
        <f t="shared" si="184"/>
        <v>0</v>
      </c>
      <c r="NB32" s="27">
        <f t="shared" si="185"/>
        <v>0</v>
      </c>
      <c r="NC32" s="27">
        <f t="shared" si="186"/>
        <v>0</v>
      </c>
      <c r="ND32" s="27">
        <f t="shared" si="187"/>
        <v>0</v>
      </c>
      <c r="NE32" s="27">
        <f t="shared" si="188"/>
        <v>0</v>
      </c>
      <c r="NF32" s="27">
        <f t="shared" si="189"/>
        <v>0</v>
      </c>
      <c r="NG32" s="27">
        <f t="shared" si="190"/>
        <v>0</v>
      </c>
      <c r="NH32" s="27">
        <f t="shared" si="191"/>
        <v>0</v>
      </c>
      <c r="NI32" s="27">
        <f t="shared" si="192"/>
        <v>0</v>
      </c>
      <c r="NJ32" s="27">
        <f t="shared" si="193"/>
        <v>0</v>
      </c>
      <c r="NK32" s="27">
        <f t="shared" si="194"/>
        <v>0</v>
      </c>
      <c r="NL32" s="27">
        <f t="shared" si="195"/>
        <v>0</v>
      </c>
      <c r="NM32" s="27">
        <f t="shared" si="196"/>
        <v>0</v>
      </c>
      <c r="NN32" s="27">
        <f t="shared" si="197"/>
        <v>0</v>
      </c>
      <c r="NO32" s="27">
        <f t="shared" si="198"/>
        <v>0</v>
      </c>
      <c r="NP32" s="27">
        <f t="shared" si="199"/>
        <v>0</v>
      </c>
      <c r="NQ32" s="27">
        <f t="shared" si="200"/>
        <v>0</v>
      </c>
      <c r="NR32" s="27">
        <f t="shared" si="201"/>
        <v>0</v>
      </c>
      <c r="NS32" s="27">
        <f t="shared" si="202"/>
        <v>0</v>
      </c>
      <c r="NT32" s="27">
        <f t="shared" si="203"/>
        <v>0</v>
      </c>
      <c r="NU32" s="27">
        <f t="shared" si="204"/>
        <v>0</v>
      </c>
      <c r="NV32" s="27">
        <f t="shared" si="205"/>
        <v>0</v>
      </c>
      <c r="NX32" s="28">
        <f t="shared" si="206"/>
        <v>197</v>
      </c>
      <c r="NY32" s="28">
        <f t="shared" si="207"/>
        <v>167</v>
      </c>
      <c r="NZ32" s="28">
        <f t="shared" si="208"/>
        <v>102</v>
      </c>
      <c r="OA32" s="28">
        <f t="shared" si="209"/>
        <v>0</v>
      </c>
      <c r="OB32" s="28">
        <f t="shared" si="210"/>
        <v>0</v>
      </c>
      <c r="OC32" s="28">
        <f t="shared" si="211"/>
        <v>136</v>
      </c>
      <c r="OD32" s="28">
        <f t="shared" si="212"/>
        <v>303.66666666666663</v>
      </c>
      <c r="OE32" s="28">
        <f t="shared" si="213"/>
        <v>136</v>
      </c>
      <c r="OG32" s="27" t="str">
        <f t="shared" si="214"/>
        <v>7</v>
      </c>
      <c r="OH32" s="27" t="str">
        <f t="shared" si="215"/>
        <v>15</v>
      </c>
      <c r="OI32" s="27" t="str">
        <f t="shared" si="216"/>
        <v>24</v>
      </c>
      <c r="OJ32" s="27" t="str">
        <f t="shared" si="217"/>
        <v>5</v>
      </c>
      <c r="OK32" s="27">
        <f t="shared" si="218"/>
        <v>0</v>
      </c>
      <c r="OL32" s="27" t="str">
        <f t="shared" si="219"/>
        <v>18</v>
      </c>
      <c r="OM32" s="27">
        <f t="shared" si="220"/>
        <v>0</v>
      </c>
      <c r="ON32" s="27">
        <f t="shared" si="221"/>
        <v>0</v>
      </c>
      <c r="OO32" s="27" t="str">
        <f t="shared" si="222"/>
        <v>18</v>
      </c>
      <c r="OP32" s="27" t="str">
        <f t="shared" si="223"/>
        <v>21</v>
      </c>
      <c r="OQ32" s="27">
        <f t="shared" si="224"/>
        <v>0</v>
      </c>
      <c r="OR32" s="27" t="str">
        <f t="shared" si="225"/>
        <v>19</v>
      </c>
      <c r="OS32" s="27" t="str">
        <f t="shared" si="226"/>
        <v>18</v>
      </c>
      <c r="OT32" s="27">
        <f t="shared" si="227"/>
        <v>0</v>
      </c>
      <c r="OU32" s="27" t="str">
        <f t="shared" si="228"/>
        <v>14</v>
      </c>
      <c r="OV32" s="27" t="str">
        <f t="shared" si="229"/>
        <v>16</v>
      </c>
      <c r="OW32" s="27" t="str">
        <f t="shared" si="230"/>
        <v>16</v>
      </c>
      <c r="OX32" s="27">
        <f t="shared" si="231"/>
        <v>0</v>
      </c>
      <c r="OY32" s="27">
        <f t="shared" si="232"/>
        <v>0</v>
      </c>
      <c r="OZ32" s="27" t="str">
        <f t="shared" si="233"/>
        <v>15</v>
      </c>
      <c r="PA32" s="27" t="str">
        <f t="shared" si="234"/>
        <v>25</v>
      </c>
      <c r="PB32" s="27" t="str">
        <f t="shared" si="235"/>
        <v>17</v>
      </c>
      <c r="PC32" s="27">
        <f t="shared" si="236"/>
        <v>0</v>
      </c>
      <c r="PD32" s="27">
        <f t="shared" si="237"/>
        <v>0</v>
      </c>
      <c r="PE32" s="27" t="str">
        <f t="shared" si="238"/>
        <v>11</v>
      </c>
      <c r="PF32" s="27" t="str">
        <f t="shared" si="239"/>
        <v>26</v>
      </c>
      <c r="PG32" s="27" t="str">
        <f t="shared" si="240"/>
        <v>15</v>
      </c>
      <c r="PH32" s="27" t="str">
        <f t="shared" si="241"/>
        <v>15</v>
      </c>
      <c r="PI32" s="27">
        <f t="shared" si="242"/>
        <v>0</v>
      </c>
      <c r="PJ32" s="27" t="str">
        <f t="shared" si="243"/>
        <v>14</v>
      </c>
      <c r="PK32" s="27" t="str">
        <f t="shared" si="244"/>
        <v>23</v>
      </c>
      <c r="PL32" s="27" t="str">
        <f t="shared" si="245"/>
        <v>25</v>
      </c>
      <c r="PM32" s="27" t="str">
        <f t="shared" si="246"/>
        <v>20</v>
      </c>
      <c r="PN32" s="27" t="str">
        <f t="shared" si="247"/>
        <v>25</v>
      </c>
      <c r="PO32" s="27" t="str">
        <f t="shared" si="248"/>
        <v>36</v>
      </c>
      <c r="PP32" s="27" t="str">
        <f t="shared" si="249"/>
        <v>8</v>
      </c>
      <c r="PQ32" s="27">
        <f t="shared" si="250"/>
        <v>0</v>
      </c>
      <c r="PR32" s="27">
        <f t="shared" si="251"/>
        <v>0</v>
      </c>
      <c r="PS32" s="27">
        <f t="shared" si="252"/>
        <v>0</v>
      </c>
      <c r="PT32" s="27">
        <f t="shared" si="253"/>
        <v>0</v>
      </c>
      <c r="PU32" s="27">
        <f t="shared" si="254"/>
        <v>0</v>
      </c>
      <c r="PV32" s="27">
        <f t="shared" si="255"/>
        <v>0</v>
      </c>
      <c r="PW32" s="27">
        <f t="shared" si="256"/>
        <v>0</v>
      </c>
      <c r="PX32" s="27">
        <f t="shared" si="257"/>
        <v>0</v>
      </c>
      <c r="PY32" s="27">
        <f t="shared" si="258"/>
        <v>0</v>
      </c>
      <c r="PZ32" s="27">
        <f t="shared" si="259"/>
        <v>0</v>
      </c>
      <c r="QA32" s="27">
        <f t="shared" si="260"/>
        <v>0</v>
      </c>
      <c r="QB32" s="27">
        <f t="shared" si="261"/>
        <v>0</v>
      </c>
      <c r="QC32" s="27">
        <f t="shared" si="262"/>
        <v>0</v>
      </c>
      <c r="QD32" s="27">
        <f t="shared" si="263"/>
        <v>0</v>
      </c>
      <c r="QE32" s="27">
        <f t="shared" si="264"/>
        <v>0</v>
      </c>
      <c r="QF32" s="27">
        <f t="shared" si="265"/>
        <v>0</v>
      </c>
      <c r="QG32" s="27">
        <f t="shared" si="266"/>
        <v>0</v>
      </c>
      <c r="QH32" s="27">
        <f t="shared" si="267"/>
        <v>0</v>
      </c>
      <c r="QI32" s="27">
        <f t="shared" si="268"/>
        <v>0</v>
      </c>
      <c r="QJ32" s="27">
        <f t="shared" si="269"/>
        <v>0</v>
      </c>
      <c r="QK32" s="27">
        <f t="shared" si="270"/>
        <v>0</v>
      </c>
      <c r="QL32" s="27">
        <f t="shared" si="271"/>
        <v>0</v>
      </c>
      <c r="QM32" s="27">
        <f t="shared" si="272"/>
        <v>0</v>
      </c>
      <c r="QN32" s="27">
        <f t="shared" si="273"/>
        <v>0</v>
      </c>
      <c r="QO32" s="27">
        <f t="shared" si="274"/>
        <v>0</v>
      </c>
      <c r="QP32" s="27">
        <f t="shared" si="275"/>
        <v>0</v>
      </c>
      <c r="QQ32" s="27">
        <f t="shared" si="276"/>
        <v>0</v>
      </c>
      <c r="QR32" s="27">
        <f t="shared" si="277"/>
        <v>0</v>
      </c>
      <c r="QS32" s="27">
        <f t="shared" si="278"/>
        <v>0</v>
      </c>
      <c r="QT32" s="27">
        <f t="shared" si="279"/>
        <v>0</v>
      </c>
      <c r="QU32" s="27">
        <f t="shared" si="280"/>
        <v>0</v>
      </c>
      <c r="QV32" s="27">
        <f t="shared" si="281"/>
        <v>0</v>
      </c>
      <c r="QW32" s="27">
        <f t="shared" si="282"/>
        <v>0</v>
      </c>
      <c r="QX32" s="27">
        <f t="shared" si="283"/>
        <v>0</v>
      </c>
      <c r="QY32" s="27">
        <f t="shared" si="284"/>
        <v>0</v>
      </c>
      <c r="QZ32" s="27">
        <f t="shared" si="285"/>
        <v>0</v>
      </c>
      <c r="RA32" s="27">
        <f t="shared" si="286"/>
        <v>0</v>
      </c>
      <c r="RB32" s="27">
        <f t="shared" si="287"/>
        <v>0</v>
      </c>
      <c r="RC32" s="27">
        <f t="shared" si="288"/>
        <v>0</v>
      </c>
      <c r="RD32" s="27">
        <f t="shared" si="289"/>
        <v>0</v>
      </c>
      <c r="RE32" s="27">
        <f t="shared" si="290"/>
        <v>0</v>
      </c>
      <c r="RF32" s="27">
        <f t="shared" si="291"/>
        <v>0</v>
      </c>
      <c r="RG32" s="27">
        <f t="shared" si="292"/>
        <v>0</v>
      </c>
      <c r="RH32" s="27">
        <f t="shared" si="293"/>
        <v>0</v>
      </c>
      <c r="RI32" s="27">
        <f t="shared" si="294"/>
        <v>0</v>
      </c>
      <c r="RJ32" s="27">
        <f t="shared" si="295"/>
        <v>0</v>
      </c>
      <c r="RL32" s="28">
        <f t="shared" si="296"/>
        <v>85</v>
      </c>
      <c r="RM32" s="28">
        <f t="shared" si="297"/>
        <v>85</v>
      </c>
      <c r="RN32" s="28">
        <f t="shared" si="298"/>
        <v>37</v>
      </c>
      <c r="RO32" s="28">
        <f t="shared" si="299"/>
        <v>0</v>
      </c>
      <c r="RP32" s="28">
        <f t="shared" si="300"/>
        <v>0</v>
      </c>
      <c r="RQ32" s="28">
        <f t="shared" si="301"/>
        <v>131.83333333333331</v>
      </c>
      <c r="RT32" s="27" t="str">
        <f t="shared" si="302"/>
        <v>12</v>
      </c>
      <c r="RU32" s="27" t="str">
        <f t="shared" si="303"/>
        <v>6</v>
      </c>
      <c r="RV32" s="27" t="str">
        <f t="shared" si="304"/>
        <v>6</v>
      </c>
      <c r="RW32" s="27" t="str">
        <f t="shared" si="305"/>
        <v>9</v>
      </c>
      <c r="RX32" s="27" t="str">
        <f t="shared" si="306"/>
        <v>0</v>
      </c>
      <c r="RY32" s="27" t="str">
        <f t="shared" si="307"/>
        <v>11</v>
      </c>
      <c r="RZ32" s="27" t="str">
        <f t="shared" si="308"/>
        <v>0</v>
      </c>
      <c r="SA32" s="27" t="str">
        <f t="shared" si="309"/>
        <v>0</v>
      </c>
      <c r="SB32" s="27" t="str">
        <f t="shared" si="310"/>
        <v>5</v>
      </c>
      <c r="SC32" s="27" t="str">
        <f t="shared" si="311"/>
        <v>9</v>
      </c>
      <c r="SD32" s="27" t="str">
        <f t="shared" si="312"/>
        <v>0</v>
      </c>
      <c r="SE32" s="27" t="str">
        <f t="shared" si="313"/>
        <v>8</v>
      </c>
      <c r="SF32" s="27" t="str">
        <f t="shared" si="314"/>
        <v>8</v>
      </c>
      <c r="SG32" s="27" t="str">
        <f t="shared" si="315"/>
        <v>0</v>
      </c>
      <c r="SH32" s="27" t="str">
        <f t="shared" si="316"/>
        <v>8</v>
      </c>
      <c r="SI32" s="27" t="str">
        <f t="shared" si="317"/>
        <v>5</v>
      </c>
      <c r="SJ32" s="27" t="str">
        <f t="shared" si="318"/>
        <v>10</v>
      </c>
      <c r="SK32" s="27" t="str">
        <f t="shared" si="319"/>
        <v>0</v>
      </c>
      <c r="SL32" s="27" t="str">
        <f t="shared" si="320"/>
        <v>0</v>
      </c>
      <c r="SM32" s="27" t="str">
        <f t="shared" si="321"/>
        <v>8</v>
      </c>
      <c r="SN32" s="27" t="str">
        <f t="shared" si="322"/>
        <v>9</v>
      </c>
      <c r="SO32" s="27" t="str">
        <f t="shared" si="323"/>
        <v>7</v>
      </c>
      <c r="SP32" s="27" t="str">
        <f t="shared" si="324"/>
        <v>0</v>
      </c>
      <c r="SQ32" s="27" t="str">
        <f t="shared" si="325"/>
        <v>0</v>
      </c>
      <c r="SR32" s="27" t="str">
        <f t="shared" si="326"/>
        <v>7</v>
      </c>
      <c r="SS32" s="27" t="str">
        <f t="shared" si="327"/>
        <v>10</v>
      </c>
      <c r="ST32" s="27" t="str">
        <f t="shared" si="328"/>
        <v>3</v>
      </c>
      <c r="SU32" s="27" t="str">
        <f t="shared" si="329"/>
        <v>8</v>
      </c>
      <c r="SV32" s="27" t="str">
        <f t="shared" si="330"/>
        <v>0</v>
      </c>
      <c r="SW32" s="27" t="str">
        <f t="shared" si="331"/>
        <v>7</v>
      </c>
      <c r="SX32" s="27" t="str">
        <f t="shared" si="332"/>
        <v>10</v>
      </c>
      <c r="SY32" s="27" t="str">
        <f t="shared" si="333"/>
        <v>11</v>
      </c>
      <c r="SZ32" s="27" t="str">
        <f t="shared" si="334"/>
        <v>4</v>
      </c>
      <c r="TA32" s="27" t="str">
        <f t="shared" si="335"/>
        <v>12</v>
      </c>
      <c r="TB32" s="27" t="str">
        <f t="shared" si="336"/>
        <v>8</v>
      </c>
      <c r="TC32" s="27" t="str">
        <f t="shared" si="337"/>
        <v>6</v>
      </c>
      <c r="TD32" s="27" t="str">
        <f t="shared" si="338"/>
        <v>0</v>
      </c>
      <c r="TE32" s="27" t="str">
        <f t="shared" si="339"/>
        <v>0</v>
      </c>
      <c r="TF32" s="27" t="str">
        <f t="shared" si="340"/>
        <v>0</v>
      </c>
      <c r="TG32" s="27" t="str">
        <f t="shared" si="341"/>
        <v>0</v>
      </c>
      <c r="TH32" s="27" t="str">
        <f t="shared" si="342"/>
        <v>0</v>
      </c>
      <c r="TI32" s="27" t="str">
        <f t="shared" si="343"/>
        <v>0</v>
      </c>
      <c r="TJ32" s="27" t="str">
        <f t="shared" si="344"/>
        <v>0</v>
      </c>
      <c r="TK32" s="27" t="str">
        <f t="shared" si="345"/>
        <v>0</v>
      </c>
      <c r="TL32" s="27" t="str">
        <f t="shared" si="346"/>
        <v>0</v>
      </c>
      <c r="TM32" s="27" t="str">
        <f t="shared" si="347"/>
        <v>0</v>
      </c>
      <c r="TN32" s="27" t="str">
        <f t="shared" si="348"/>
        <v>0</v>
      </c>
      <c r="TO32" s="27" t="str">
        <f t="shared" si="349"/>
        <v>0</v>
      </c>
      <c r="TP32" s="27" t="str">
        <f t="shared" si="350"/>
        <v>0</v>
      </c>
      <c r="TQ32" s="27" t="str">
        <f t="shared" si="351"/>
        <v>0</v>
      </c>
      <c r="TR32" s="27" t="str">
        <f t="shared" si="352"/>
        <v>0</v>
      </c>
      <c r="TS32" s="27" t="str">
        <f t="shared" si="353"/>
        <v>0</v>
      </c>
      <c r="TT32" s="27" t="str">
        <f t="shared" si="354"/>
        <v>0</v>
      </c>
      <c r="TU32" s="27" t="str">
        <f t="shared" si="355"/>
        <v>0</v>
      </c>
      <c r="TV32" s="27" t="str">
        <f t="shared" si="356"/>
        <v>0</v>
      </c>
      <c r="TW32" s="27" t="str">
        <f t="shared" si="357"/>
        <v>0</v>
      </c>
      <c r="TX32" s="27" t="str">
        <f t="shared" si="358"/>
        <v>0</v>
      </c>
      <c r="TY32" s="27" t="str">
        <f t="shared" si="359"/>
        <v>0</v>
      </c>
      <c r="TZ32" s="27" t="str">
        <f t="shared" si="360"/>
        <v>0</v>
      </c>
      <c r="UA32" s="27" t="str">
        <f t="shared" si="361"/>
        <v>0</v>
      </c>
      <c r="UB32" s="27" t="str">
        <f t="shared" si="362"/>
        <v>0</v>
      </c>
      <c r="UC32" s="27" t="str">
        <f t="shared" si="363"/>
        <v>0</v>
      </c>
      <c r="UD32" s="27" t="str">
        <f t="shared" si="364"/>
        <v>0</v>
      </c>
      <c r="UE32" s="27" t="str">
        <f t="shared" si="365"/>
        <v>0</v>
      </c>
      <c r="UF32" s="27" t="str">
        <f t="shared" si="366"/>
        <v>0</v>
      </c>
      <c r="UG32" s="27" t="str">
        <f t="shared" si="367"/>
        <v>0</v>
      </c>
      <c r="UH32" s="27" t="str">
        <f t="shared" si="368"/>
        <v>0</v>
      </c>
      <c r="UI32" s="27" t="str">
        <f t="shared" si="369"/>
        <v>0</v>
      </c>
      <c r="UJ32" s="27" t="str">
        <f t="shared" si="370"/>
        <v>0</v>
      </c>
      <c r="UK32" s="27" t="str">
        <f t="shared" si="371"/>
        <v>0</v>
      </c>
      <c r="UL32" s="27" t="str">
        <f t="shared" si="372"/>
        <v>0</v>
      </c>
      <c r="UM32" s="27" t="str">
        <f t="shared" si="373"/>
        <v>0</v>
      </c>
      <c r="UN32" s="27" t="str">
        <f t="shared" si="374"/>
        <v>0</v>
      </c>
      <c r="UO32" s="27" t="str">
        <f t="shared" si="375"/>
        <v>0</v>
      </c>
      <c r="UP32" s="27" t="str">
        <f t="shared" si="376"/>
        <v>0</v>
      </c>
      <c r="UQ32" s="27" t="str">
        <f t="shared" si="377"/>
        <v>0</v>
      </c>
      <c r="UR32" s="27" t="str">
        <f t="shared" si="378"/>
        <v>0</v>
      </c>
      <c r="US32" s="27" t="str">
        <f t="shared" si="379"/>
        <v>0</v>
      </c>
      <c r="UT32" s="27" t="str">
        <f t="shared" si="380"/>
        <v>0</v>
      </c>
      <c r="UU32" s="27" t="str">
        <f t="shared" si="381"/>
        <v>0</v>
      </c>
      <c r="UV32" s="27" t="str">
        <f t="shared" si="382"/>
        <v>0</v>
      </c>
      <c r="UW32" s="27" t="str">
        <f t="shared" si="383"/>
        <v>0</v>
      </c>
      <c r="UY32" s="28">
        <f t="shared" si="384"/>
        <v>88.98</v>
      </c>
      <c r="UZ32" s="28">
        <f t="shared" si="385"/>
        <v>17.86</v>
      </c>
      <c r="VA32" s="28">
        <f t="shared" si="386"/>
        <v>-4.9999999999997158E-2</v>
      </c>
      <c r="VB32" s="28">
        <f t="shared" si="387"/>
        <v>0</v>
      </c>
      <c r="VC32" s="28">
        <f t="shared" si="388"/>
        <v>0</v>
      </c>
      <c r="VD32" s="28">
        <f t="shared" si="389"/>
        <v>94.908333333333331</v>
      </c>
      <c r="VG32" s="27" t="str">
        <f t="shared" si="390"/>
        <v>9.79</v>
      </c>
      <c r="VH32" s="27" t="str">
        <f t="shared" si="391"/>
        <v>10.63</v>
      </c>
      <c r="VI32" s="27" t="str">
        <f t="shared" si="392"/>
        <v>10.54</v>
      </c>
      <c r="VJ32" s="27" t="str">
        <f t="shared" si="393"/>
        <v>8.89</v>
      </c>
      <c r="VK32" s="27">
        <f t="shared" si="394"/>
        <v>0</v>
      </c>
      <c r="VL32" s="27" t="str">
        <f t="shared" si="395"/>
        <v>12.75</v>
      </c>
      <c r="VM32" s="27">
        <f t="shared" si="396"/>
        <v>0</v>
      </c>
      <c r="VN32" s="27">
        <f t="shared" si="397"/>
        <v>0</v>
      </c>
      <c r="VO32" s="27" t="str">
        <f t="shared" si="398"/>
        <v>5.49</v>
      </c>
      <c r="VP32" s="27" t="str">
        <f t="shared" si="399"/>
        <v>-3.16</v>
      </c>
      <c r="VQ32" s="27">
        <f t="shared" si="400"/>
        <v>0</v>
      </c>
      <c r="VR32" s="27" t="str">
        <f t="shared" si="401"/>
        <v>11.39</v>
      </c>
      <c r="VS32" s="27" t="str">
        <f t="shared" si="402"/>
        <v>11.18</v>
      </c>
      <c r="VT32" s="27">
        <f t="shared" si="403"/>
        <v>0</v>
      </c>
      <c r="VU32" s="27" t="str">
        <f t="shared" si="404"/>
        <v>8.32</v>
      </c>
      <c r="VV32" s="27" t="str">
        <f t="shared" si="405"/>
        <v>1.24</v>
      </c>
      <c r="VW32" s="27" t="str">
        <f t="shared" si="406"/>
        <v>9.49</v>
      </c>
      <c r="VX32" s="27">
        <f t="shared" si="407"/>
        <v>0</v>
      </c>
      <c r="VY32" s="27">
        <f t="shared" si="408"/>
        <v>0</v>
      </c>
      <c r="VZ32" s="27" t="str">
        <f t="shared" si="409"/>
        <v>9.26</v>
      </c>
      <c r="WA32" s="27" t="str">
        <f t="shared" si="410"/>
        <v>3.22</v>
      </c>
      <c r="WB32" s="27" t="str">
        <f t="shared" si="411"/>
        <v>-7.22</v>
      </c>
      <c r="WC32" s="27">
        <f t="shared" si="412"/>
        <v>0</v>
      </c>
      <c r="WD32" s="27">
        <f t="shared" si="413"/>
        <v>0</v>
      </c>
      <c r="WE32" s="27" t="str">
        <f t="shared" si="414"/>
        <v>9.6</v>
      </c>
      <c r="WF32" s="27" t="str">
        <f t="shared" si="415"/>
        <v>9.55</v>
      </c>
      <c r="WG32" s="27" t="str">
        <f t="shared" si="416"/>
        <v>6.37</v>
      </c>
      <c r="WH32" s="27" t="str">
        <f t="shared" si="417"/>
        <v>-3.35</v>
      </c>
      <c r="WI32" s="27">
        <f t="shared" si="418"/>
        <v>0</v>
      </c>
      <c r="WJ32" s="27" t="str">
        <f t="shared" si="419"/>
        <v>9.23</v>
      </c>
      <c r="WK32" s="27" t="str">
        <f t="shared" si="420"/>
        <v>-2.12</v>
      </c>
      <c r="WL32" s="27" t="str">
        <f t="shared" si="421"/>
        <v>-6.58</v>
      </c>
      <c r="WM32" s="27" t="str">
        <f t="shared" si="422"/>
        <v>-0.95</v>
      </c>
      <c r="WN32" s="27" t="str">
        <f t="shared" si="423"/>
        <v>-6.69</v>
      </c>
      <c r="WO32" s="27" t="str">
        <f t="shared" si="424"/>
        <v>-12.28</v>
      </c>
      <c r="WP32" s="27" t="str">
        <f t="shared" si="425"/>
        <v>2.2</v>
      </c>
      <c r="WQ32" s="27">
        <f t="shared" si="426"/>
        <v>0</v>
      </c>
      <c r="WR32" s="27">
        <f t="shared" si="427"/>
        <v>0</v>
      </c>
      <c r="WS32" s="27">
        <f t="shared" si="428"/>
        <v>0</v>
      </c>
      <c r="WT32" s="27">
        <f t="shared" si="429"/>
        <v>0</v>
      </c>
      <c r="WU32" s="27">
        <f t="shared" si="430"/>
        <v>0</v>
      </c>
      <c r="WV32" s="27">
        <f t="shared" si="431"/>
        <v>0</v>
      </c>
      <c r="WW32" s="27">
        <f t="shared" si="432"/>
        <v>0</v>
      </c>
      <c r="WX32" s="27">
        <f t="shared" si="433"/>
        <v>0</v>
      </c>
      <c r="WY32" s="27">
        <f t="shared" si="434"/>
        <v>0</v>
      </c>
      <c r="WZ32" s="27">
        <f t="shared" si="435"/>
        <v>0</v>
      </c>
      <c r="XA32" s="27">
        <f t="shared" si="436"/>
        <v>0</v>
      </c>
      <c r="XB32" s="27">
        <f t="shared" si="437"/>
        <v>0</v>
      </c>
      <c r="XC32" s="27">
        <f t="shared" si="438"/>
        <v>0</v>
      </c>
      <c r="XD32" s="27">
        <f t="shared" si="439"/>
        <v>0</v>
      </c>
      <c r="XE32" s="27">
        <f t="shared" si="440"/>
        <v>0</v>
      </c>
      <c r="XF32" s="27">
        <f t="shared" si="441"/>
        <v>0</v>
      </c>
      <c r="XG32" s="27">
        <f t="shared" si="442"/>
        <v>0</v>
      </c>
      <c r="XH32" s="27">
        <f t="shared" si="443"/>
        <v>0</v>
      </c>
      <c r="XI32" s="27">
        <f t="shared" si="444"/>
        <v>0</v>
      </c>
      <c r="XJ32" s="27">
        <f t="shared" si="445"/>
        <v>0</v>
      </c>
      <c r="XK32" s="27">
        <f t="shared" si="446"/>
        <v>0</v>
      </c>
      <c r="XL32" s="27">
        <f t="shared" si="447"/>
        <v>0</v>
      </c>
      <c r="XM32" s="27">
        <f t="shared" si="448"/>
        <v>0</v>
      </c>
      <c r="XN32" s="27">
        <f t="shared" si="449"/>
        <v>0</v>
      </c>
      <c r="XO32" s="27">
        <f t="shared" si="450"/>
        <v>0</v>
      </c>
      <c r="XP32" s="27">
        <f t="shared" si="451"/>
        <v>0</v>
      </c>
      <c r="XQ32" s="27">
        <f t="shared" si="452"/>
        <v>0</v>
      </c>
      <c r="XR32" s="27">
        <f t="shared" si="453"/>
        <v>0</v>
      </c>
      <c r="XS32" s="27">
        <f t="shared" si="454"/>
        <v>0</v>
      </c>
      <c r="XT32" s="27">
        <f t="shared" si="455"/>
        <v>0</v>
      </c>
      <c r="XU32" s="27">
        <f t="shared" si="456"/>
        <v>0</v>
      </c>
      <c r="XV32" s="27">
        <f t="shared" si="457"/>
        <v>0</v>
      </c>
      <c r="XW32" s="27">
        <f t="shared" si="458"/>
        <v>0</v>
      </c>
      <c r="XX32" s="27">
        <f t="shared" si="459"/>
        <v>0</v>
      </c>
      <c r="XY32" s="27">
        <f t="shared" si="460"/>
        <v>0</v>
      </c>
      <c r="XZ32" s="27">
        <f t="shared" si="461"/>
        <v>0</v>
      </c>
      <c r="YA32" s="27">
        <f t="shared" si="462"/>
        <v>0</v>
      </c>
      <c r="YB32" s="27">
        <f t="shared" si="463"/>
        <v>0</v>
      </c>
      <c r="YC32" s="27">
        <f t="shared" si="464"/>
        <v>0</v>
      </c>
      <c r="YD32" s="27">
        <f t="shared" si="465"/>
        <v>0</v>
      </c>
      <c r="YE32" s="27">
        <f t="shared" si="466"/>
        <v>0</v>
      </c>
      <c r="YF32" s="27">
        <f t="shared" si="467"/>
        <v>0</v>
      </c>
      <c r="YG32" s="27">
        <f t="shared" si="468"/>
        <v>0</v>
      </c>
      <c r="YH32" s="27">
        <f t="shared" si="469"/>
        <v>0</v>
      </c>
      <c r="YI32" s="27">
        <f t="shared" si="470"/>
        <v>0</v>
      </c>
      <c r="YJ32" s="27">
        <f t="shared" si="471"/>
        <v>0</v>
      </c>
      <c r="YL32" s="28">
        <f t="shared" si="472"/>
        <v>808</v>
      </c>
      <c r="YM32" s="28">
        <f t="shared" si="473"/>
        <v>763</v>
      </c>
      <c r="YN32" s="28">
        <f t="shared" si="474"/>
        <v>316</v>
      </c>
      <c r="YO32" s="28">
        <f t="shared" si="475"/>
        <v>0</v>
      </c>
      <c r="YP32" s="28">
        <f t="shared" si="476"/>
        <v>0</v>
      </c>
      <c r="YQ32" s="28">
        <f t="shared" si="477"/>
        <v>1220.3333333333333</v>
      </c>
      <c r="YT32" s="27" t="str">
        <f t="shared" si="478"/>
        <v>61</v>
      </c>
      <c r="YU32" s="27" t="str">
        <f t="shared" si="479"/>
        <v>54</v>
      </c>
      <c r="YV32" s="27" t="str">
        <f t="shared" si="480"/>
        <v>80</v>
      </c>
      <c r="YW32" s="27" t="str">
        <f t="shared" si="481"/>
        <v>66</v>
      </c>
      <c r="YX32" s="27">
        <f t="shared" si="482"/>
        <v>0</v>
      </c>
      <c r="YY32" s="27" t="str">
        <f t="shared" si="483"/>
        <v>50</v>
      </c>
      <c r="YZ32" s="27">
        <f t="shared" si="484"/>
        <v>0</v>
      </c>
      <c r="ZA32" s="27">
        <f t="shared" si="485"/>
        <v>0</v>
      </c>
      <c r="ZB32" s="27" t="str">
        <f t="shared" si="486"/>
        <v>82</v>
      </c>
      <c r="ZC32" s="27" t="str">
        <f t="shared" si="487"/>
        <v>90</v>
      </c>
      <c r="ZD32" s="27">
        <f t="shared" si="488"/>
        <v>0</v>
      </c>
      <c r="ZE32" s="27" t="str">
        <f t="shared" si="489"/>
        <v>50</v>
      </c>
      <c r="ZF32" s="27" t="str">
        <f t="shared" si="490"/>
        <v>57</v>
      </c>
      <c r="ZG32" s="27">
        <f t="shared" si="491"/>
        <v>0</v>
      </c>
      <c r="ZH32" s="27" t="str">
        <f t="shared" si="492"/>
        <v>59</v>
      </c>
      <c r="ZI32" s="27" t="str">
        <f t="shared" si="493"/>
        <v>92</v>
      </c>
      <c r="ZJ32" s="27" t="str">
        <f t="shared" si="494"/>
        <v>54</v>
      </c>
      <c r="ZK32" s="27">
        <f t="shared" si="495"/>
        <v>0</v>
      </c>
      <c r="ZL32" s="27">
        <f t="shared" si="496"/>
        <v>0</v>
      </c>
      <c r="ZM32" s="27" t="str">
        <f t="shared" si="497"/>
        <v>71</v>
      </c>
      <c r="ZN32" s="27" t="str">
        <f t="shared" si="498"/>
        <v>83</v>
      </c>
      <c r="ZO32" s="27" t="str">
        <f t="shared" si="499"/>
        <v>86</v>
      </c>
      <c r="ZP32" s="27">
        <f t="shared" si="500"/>
        <v>0</v>
      </c>
      <c r="ZQ32" s="27">
        <f t="shared" si="501"/>
        <v>0</v>
      </c>
      <c r="ZR32" s="27" t="str">
        <f t="shared" si="502"/>
        <v>52</v>
      </c>
      <c r="ZS32" s="27" t="str">
        <f t="shared" si="503"/>
        <v>71</v>
      </c>
      <c r="ZT32" s="27" t="str">
        <f t="shared" si="504"/>
        <v>72</v>
      </c>
      <c r="ZU32" s="27" t="str">
        <f t="shared" si="505"/>
        <v>87</v>
      </c>
      <c r="ZV32" s="27">
        <f t="shared" si="506"/>
        <v>0</v>
      </c>
      <c r="ZW32" s="27" t="str">
        <f t="shared" si="507"/>
        <v>50</v>
      </c>
      <c r="ZX32" s="27" t="str">
        <f t="shared" si="508"/>
        <v>91</v>
      </c>
      <c r="ZY32" s="27" t="str">
        <f t="shared" si="509"/>
        <v>90</v>
      </c>
      <c r="ZZ32" s="27" t="str">
        <f t="shared" si="510"/>
        <v>88</v>
      </c>
      <c r="AAA32" s="27" t="str">
        <f t="shared" si="511"/>
        <v>88</v>
      </c>
      <c r="AAB32" s="27" t="str">
        <f t="shared" si="512"/>
        <v>84</v>
      </c>
      <c r="AAC32" s="27" t="str">
        <f t="shared" si="513"/>
        <v>79</v>
      </c>
      <c r="AAD32" s="27">
        <f t="shared" si="514"/>
        <v>0</v>
      </c>
      <c r="AAE32" s="27">
        <f t="shared" si="515"/>
        <v>0</v>
      </c>
      <c r="AAF32" s="27">
        <f t="shared" si="516"/>
        <v>0</v>
      </c>
      <c r="AAG32" s="27">
        <f t="shared" si="517"/>
        <v>0</v>
      </c>
      <c r="AAH32" s="27">
        <f t="shared" si="518"/>
        <v>0</v>
      </c>
      <c r="AAI32" s="27">
        <f t="shared" si="519"/>
        <v>0</v>
      </c>
      <c r="AAJ32" s="27">
        <f t="shared" si="520"/>
        <v>0</v>
      </c>
      <c r="AAK32" s="27">
        <f t="shared" si="521"/>
        <v>0</v>
      </c>
      <c r="AAL32" s="27">
        <f t="shared" si="522"/>
        <v>0</v>
      </c>
      <c r="AAM32" s="27">
        <f t="shared" si="523"/>
        <v>0</v>
      </c>
      <c r="AAN32" s="27">
        <f t="shared" si="524"/>
        <v>0</v>
      </c>
      <c r="AAO32" s="27">
        <f t="shared" si="525"/>
        <v>0</v>
      </c>
      <c r="AAP32" s="27">
        <f t="shared" si="526"/>
        <v>0</v>
      </c>
      <c r="AAQ32" s="27">
        <f t="shared" si="527"/>
        <v>0</v>
      </c>
      <c r="AAR32" s="27">
        <f t="shared" si="528"/>
        <v>0</v>
      </c>
      <c r="AAS32" s="27">
        <f t="shared" si="529"/>
        <v>0</v>
      </c>
      <c r="AAT32" s="27">
        <f t="shared" si="530"/>
        <v>0</v>
      </c>
      <c r="AAU32" s="27">
        <f t="shared" si="531"/>
        <v>0</v>
      </c>
      <c r="AAV32" s="27">
        <f t="shared" si="532"/>
        <v>0</v>
      </c>
      <c r="AAW32" s="27">
        <f t="shared" si="533"/>
        <v>0</v>
      </c>
      <c r="AAX32" s="27">
        <f t="shared" si="534"/>
        <v>0</v>
      </c>
      <c r="AAY32" s="27">
        <f t="shared" si="535"/>
        <v>0</v>
      </c>
      <c r="AAZ32" s="27">
        <f t="shared" si="536"/>
        <v>0</v>
      </c>
      <c r="ABA32" s="27">
        <f t="shared" si="537"/>
        <v>0</v>
      </c>
      <c r="ABB32" s="27">
        <f t="shared" si="538"/>
        <v>0</v>
      </c>
      <c r="ABC32" s="27">
        <f t="shared" si="539"/>
        <v>0</v>
      </c>
      <c r="ABD32" s="27">
        <f t="shared" si="540"/>
        <v>0</v>
      </c>
      <c r="ABE32" s="27">
        <f t="shared" si="541"/>
        <v>0</v>
      </c>
      <c r="ABF32" s="27">
        <f t="shared" si="542"/>
        <v>0</v>
      </c>
      <c r="ABG32" s="27">
        <f t="shared" si="543"/>
        <v>0</v>
      </c>
      <c r="ABH32" s="27">
        <f t="shared" si="544"/>
        <v>0</v>
      </c>
      <c r="ABI32" s="27">
        <f t="shared" si="545"/>
        <v>0</v>
      </c>
      <c r="ABJ32" s="27">
        <f t="shared" si="546"/>
        <v>0</v>
      </c>
      <c r="ABK32" s="27">
        <f t="shared" si="547"/>
        <v>0</v>
      </c>
      <c r="ABL32" s="27">
        <f t="shared" si="548"/>
        <v>0</v>
      </c>
      <c r="ABM32" s="27">
        <f t="shared" si="549"/>
        <v>0</v>
      </c>
      <c r="ABN32" s="27">
        <f t="shared" si="550"/>
        <v>0</v>
      </c>
      <c r="ABO32" s="27">
        <f t="shared" si="551"/>
        <v>0</v>
      </c>
      <c r="ABP32" s="27">
        <f t="shared" si="552"/>
        <v>0</v>
      </c>
      <c r="ABQ32" s="27">
        <f t="shared" si="553"/>
        <v>0</v>
      </c>
      <c r="ABR32" s="27">
        <f t="shared" si="554"/>
        <v>0</v>
      </c>
      <c r="ABS32" s="27">
        <f t="shared" si="555"/>
        <v>0</v>
      </c>
      <c r="ABT32" s="27">
        <f t="shared" si="556"/>
        <v>0</v>
      </c>
      <c r="ABU32" s="27">
        <f t="shared" si="557"/>
        <v>0</v>
      </c>
      <c r="ABV32" s="27">
        <f t="shared" si="558"/>
        <v>0</v>
      </c>
      <c r="ABW32" s="27">
        <f t="shared" si="559"/>
        <v>0</v>
      </c>
      <c r="ABY32" s="28">
        <f t="shared" si="560"/>
        <v>475</v>
      </c>
      <c r="ABZ32" s="28">
        <f t="shared" si="561"/>
        <v>576</v>
      </c>
      <c r="ACA32" s="28">
        <f t="shared" si="562"/>
        <v>187.9</v>
      </c>
      <c r="ACB32" s="28">
        <f t="shared" si="563"/>
        <v>0</v>
      </c>
      <c r="ACC32" s="28">
        <f t="shared" si="564"/>
        <v>0</v>
      </c>
      <c r="ACD32" s="28">
        <f t="shared" si="565"/>
        <v>760.95</v>
      </c>
      <c r="ACG32" s="27" t="str">
        <f t="shared" si="566"/>
        <v>134</v>
      </c>
      <c r="ACH32" s="27" t="str">
        <f t="shared" si="567"/>
        <v>35.4</v>
      </c>
      <c r="ACI32" s="27" t="str">
        <f t="shared" si="568"/>
        <v>18.4</v>
      </c>
      <c r="ACJ32" s="27" t="str">
        <f t="shared" si="569"/>
        <v>123.2</v>
      </c>
      <c r="ACK32" s="27">
        <f t="shared" si="570"/>
        <v>0</v>
      </c>
      <c r="ACL32" s="27" t="str">
        <f t="shared" si="571"/>
        <v>79.1</v>
      </c>
      <c r="ACM32" s="27">
        <f t="shared" si="572"/>
        <v>0</v>
      </c>
      <c r="ACN32" s="27">
        <f t="shared" si="573"/>
        <v>0</v>
      </c>
      <c r="ACO32" s="27" t="str">
        <f t="shared" si="574"/>
        <v>8.2</v>
      </c>
      <c r="ACP32" s="27" t="str">
        <f t="shared" si="575"/>
        <v>43.5</v>
      </c>
      <c r="ACQ32" s="27">
        <f t="shared" si="576"/>
        <v>0</v>
      </c>
      <c r="ACR32" s="27" t="str">
        <f t="shared" si="577"/>
        <v>56.1</v>
      </c>
      <c r="ACS32" s="27" t="str">
        <f t="shared" si="578"/>
        <v>94.6</v>
      </c>
      <c r="ACT32" s="27">
        <f t="shared" si="579"/>
        <v>0</v>
      </c>
      <c r="ACU32" s="27" t="str">
        <f t="shared" si="580"/>
        <v>56</v>
      </c>
      <c r="ACV32" s="27" t="str">
        <f t="shared" si="581"/>
        <v>31.9</v>
      </c>
      <c r="ACW32" s="27" t="str">
        <f t="shared" si="582"/>
        <v>43.9</v>
      </c>
      <c r="ACX32" s="27">
        <f t="shared" si="583"/>
        <v>0</v>
      </c>
      <c r="ACY32" s="27">
        <f t="shared" si="584"/>
        <v>0</v>
      </c>
      <c r="ACZ32" s="27" t="str">
        <f t="shared" si="585"/>
        <v>68</v>
      </c>
      <c r="ADA32" s="27" t="str">
        <f t="shared" si="586"/>
        <v>29.2</v>
      </c>
      <c r="ADB32" s="27" t="str">
        <f t="shared" si="587"/>
        <v>28.1</v>
      </c>
      <c r="ADC32" s="27">
        <f t="shared" si="588"/>
        <v>0</v>
      </c>
      <c r="ADD32" s="27">
        <f t="shared" si="589"/>
        <v>0</v>
      </c>
      <c r="ADE32" s="27" t="str">
        <f t="shared" si="590"/>
        <v>73.1</v>
      </c>
      <c r="ADF32" s="27" t="str">
        <f t="shared" si="591"/>
        <v>42.1</v>
      </c>
      <c r="ADG32" s="27" t="str">
        <f t="shared" si="592"/>
        <v>0</v>
      </c>
      <c r="ADH32" s="27" t="str">
        <f t="shared" si="593"/>
        <v>38.3</v>
      </c>
      <c r="ADI32" s="27">
        <f t="shared" si="594"/>
        <v>0</v>
      </c>
      <c r="ADJ32" s="27" t="str">
        <f t="shared" si="595"/>
        <v>39.3</v>
      </c>
      <c r="ADK32" s="27" t="str">
        <f t="shared" si="596"/>
        <v>40.4</v>
      </c>
      <c r="ADL32" s="27" t="str">
        <f t="shared" si="597"/>
        <v>45.2</v>
      </c>
      <c r="ADM32" s="27" t="str">
        <f t="shared" si="598"/>
        <v>0</v>
      </c>
      <c r="ADN32" s="27" t="str">
        <f t="shared" si="599"/>
        <v>59</v>
      </c>
      <c r="ADO32" s="27" t="str">
        <f t="shared" si="600"/>
        <v>32.6</v>
      </c>
      <c r="ADP32" s="27" t="str">
        <f t="shared" si="601"/>
        <v>19.3</v>
      </c>
      <c r="ADQ32" s="27">
        <f t="shared" si="602"/>
        <v>0</v>
      </c>
      <c r="ADR32" s="27">
        <f t="shared" si="603"/>
        <v>0</v>
      </c>
      <c r="ADS32" s="27">
        <f t="shared" si="604"/>
        <v>0</v>
      </c>
      <c r="ADT32" s="27">
        <f t="shared" si="605"/>
        <v>0</v>
      </c>
      <c r="ADU32" s="27">
        <f t="shared" si="606"/>
        <v>0</v>
      </c>
      <c r="ADV32" s="27">
        <f t="shared" si="607"/>
        <v>0</v>
      </c>
      <c r="ADW32" s="27">
        <f t="shared" si="608"/>
        <v>0</v>
      </c>
      <c r="ADX32" s="27">
        <f t="shared" si="609"/>
        <v>0</v>
      </c>
      <c r="ADY32" s="27">
        <f t="shared" si="610"/>
        <v>0</v>
      </c>
      <c r="ADZ32" s="27">
        <f t="shared" si="611"/>
        <v>0</v>
      </c>
      <c r="AEA32" s="27">
        <f t="shared" si="612"/>
        <v>0</v>
      </c>
      <c r="AEB32" s="27">
        <f t="shared" si="613"/>
        <v>0</v>
      </c>
      <c r="AEC32" s="27">
        <f t="shared" si="614"/>
        <v>0</v>
      </c>
      <c r="AED32" s="27">
        <f t="shared" si="615"/>
        <v>0</v>
      </c>
      <c r="AEE32" s="27">
        <f t="shared" si="616"/>
        <v>0</v>
      </c>
      <c r="AEF32" s="27">
        <f t="shared" si="617"/>
        <v>0</v>
      </c>
      <c r="AEG32" s="27">
        <f t="shared" si="618"/>
        <v>0</v>
      </c>
      <c r="AEH32" s="27">
        <f t="shared" si="619"/>
        <v>0</v>
      </c>
      <c r="AEI32" s="27">
        <f t="shared" si="620"/>
        <v>0</v>
      </c>
      <c r="AEJ32" s="27">
        <f t="shared" si="621"/>
        <v>0</v>
      </c>
      <c r="AEK32" s="27">
        <f t="shared" si="622"/>
        <v>0</v>
      </c>
      <c r="AEL32" s="27">
        <f t="shared" si="623"/>
        <v>0</v>
      </c>
      <c r="AEM32" s="27">
        <f t="shared" si="624"/>
        <v>0</v>
      </c>
      <c r="AEN32" s="27">
        <f t="shared" si="625"/>
        <v>0</v>
      </c>
      <c r="AEO32" s="27">
        <f t="shared" si="626"/>
        <v>0</v>
      </c>
      <c r="AEP32" s="27">
        <f t="shared" si="627"/>
        <v>0</v>
      </c>
      <c r="AEQ32" s="27">
        <f t="shared" si="628"/>
        <v>0</v>
      </c>
      <c r="AER32" s="27">
        <f t="shared" si="629"/>
        <v>0</v>
      </c>
      <c r="AES32" s="27">
        <f t="shared" si="630"/>
        <v>0</v>
      </c>
      <c r="AET32" s="27">
        <f t="shared" si="631"/>
        <v>0</v>
      </c>
      <c r="AEU32" s="27">
        <f t="shared" si="632"/>
        <v>0</v>
      </c>
      <c r="AEV32" s="27">
        <f t="shared" si="633"/>
        <v>0</v>
      </c>
      <c r="AEW32" s="27">
        <f t="shared" si="634"/>
        <v>0</v>
      </c>
      <c r="AEX32" s="27">
        <f t="shared" si="635"/>
        <v>0</v>
      </c>
      <c r="AEY32" s="27">
        <f t="shared" si="636"/>
        <v>0</v>
      </c>
      <c r="AEZ32" s="27">
        <f t="shared" si="637"/>
        <v>0</v>
      </c>
      <c r="AFA32" s="27">
        <f t="shared" si="638"/>
        <v>0</v>
      </c>
      <c r="AFB32" s="27">
        <f t="shared" si="639"/>
        <v>0</v>
      </c>
      <c r="AFC32" s="27">
        <f t="shared" si="640"/>
        <v>0</v>
      </c>
      <c r="AFD32" s="27">
        <f t="shared" si="641"/>
        <v>0</v>
      </c>
      <c r="AFE32" s="27">
        <f t="shared" si="642"/>
        <v>0</v>
      </c>
      <c r="AFF32" s="27">
        <f t="shared" si="643"/>
        <v>0</v>
      </c>
      <c r="AFG32" s="27">
        <f t="shared" si="644"/>
        <v>0</v>
      </c>
      <c r="AFH32" s="27">
        <f t="shared" si="645"/>
        <v>0</v>
      </c>
      <c r="AFI32" s="27">
        <f t="shared" si="646"/>
        <v>0</v>
      </c>
      <c r="AFJ32" s="27">
        <f t="shared" si="647"/>
        <v>0</v>
      </c>
      <c r="AFL32" s="28">
        <f t="shared" si="892"/>
        <v>64.75</v>
      </c>
      <c r="AFM32" s="28">
        <v>64.75</v>
      </c>
      <c r="AFN32" s="27">
        <v>2</v>
      </c>
      <c r="AFO32" s="27">
        <f t="shared" si="648"/>
        <v>2</v>
      </c>
      <c r="AFP32" s="27">
        <f t="shared" si="649"/>
        <v>2</v>
      </c>
      <c r="AFQ32" s="27">
        <f t="shared" si="650"/>
        <v>2</v>
      </c>
      <c r="AFR32" s="27">
        <f t="shared" si="651"/>
        <v>2</v>
      </c>
      <c r="AFS32" s="27">
        <f t="shared" si="652"/>
        <v>0</v>
      </c>
      <c r="AFT32" s="27">
        <f t="shared" si="653"/>
        <v>2</v>
      </c>
      <c r="AFU32" s="27">
        <f t="shared" si="654"/>
        <v>0</v>
      </c>
      <c r="AFV32" s="27">
        <f t="shared" si="655"/>
        <v>0</v>
      </c>
      <c r="AFW32" s="27">
        <f t="shared" si="656"/>
        <v>2</v>
      </c>
      <c r="AFX32" s="27">
        <f t="shared" si="657"/>
        <v>2</v>
      </c>
      <c r="AFY32" s="27">
        <f t="shared" si="658"/>
        <v>0</v>
      </c>
      <c r="AFZ32" s="27">
        <f t="shared" si="659"/>
        <v>2</v>
      </c>
      <c r="AGA32" s="27">
        <f t="shared" si="660"/>
        <v>2</v>
      </c>
      <c r="AGB32" s="27">
        <f t="shared" si="661"/>
        <v>0</v>
      </c>
      <c r="AGC32" s="27">
        <f t="shared" si="662"/>
        <v>2</v>
      </c>
      <c r="AGD32" s="27">
        <f t="shared" si="663"/>
        <v>2</v>
      </c>
      <c r="AGE32" s="27">
        <f t="shared" si="664"/>
        <v>3</v>
      </c>
      <c r="AGF32" s="27">
        <f t="shared" si="665"/>
        <v>0</v>
      </c>
      <c r="AGG32" s="27">
        <f t="shared" si="666"/>
        <v>0</v>
      </c>
      <c r="AGH32" s="27">
        <f t="shared" si="667"/>
        <v>2</v>
      </c>
      <c r="AGI32" s="27">
        <f t="shared" si="668"/>
        <v>6</v>
      </c>
      <c r="AGJ32" s="27">
        <f t="shared" si="669"/>
        <v>5</v>
      </c>
      <c r="AGK32" s="27">
        <f t="shared" si="670"/>
        <v>0</v>
      </c>
      <c r="AGL32" s="27">
        <f t="shared" si="671"/>
        <v>0</v>
      </c>
      <c r="AGM32" s="27">
        <f t="shared" si="672"/>
        <v>7</v>
      </c>
      <c r="AGN32" s="27">
        <f t="shared" si="673"/>
        <v>2</v>
      </c>
      <c r="AGO32" s="27">
        <f t="shared" si="674"/>
        <v>2</v>
      </c>
      <c r="AGP32" s="27">
        <f t="shared" si="675"/>
        <v>1</v>
      </c>
      <c r="AGQ32" s="27">
        <f t="shared" si="676"/>
        <v>0</v>
      </c>
      <c r="AGR32" s="27">
        <f t="shared" si="677"/>
        <v>2</v>
      </c>
      <c r="AGS32" s="27">
        <f t="shared" si="678"/>
        <v>2</v>
      </c>
      <c r="AGT32" s="27">
        <f t="shared" si="679"/>
        <v>2</v>
      </c>
      <c r="AGU32" s="27">
        <f t="shared" si="680"/>
        <v>2</v>
      </c>
      <c r="AGV32" s="27">
        <f t="shared" si="681"/>
        <v>7</v>
      </c>
      <c r="AGW32" s="27">
        <f t="shared" si="682"/>
        <v>3</v>
      </c>
      <c r="AGX32" s="27">
        <f t="shared" si="683"/>
        <v>2</v>
      </c>
      <c r="AGY32" s="27">
        <f t="shared" si="684"/>
        <v>0</v>
      </c>
      <c r="AGZ32" s="27">
        <f t="shared" si="685"/>
        <v>0</v>
      </c>
      <c r="AHA32" s="27">
        <f t="shared" si="686"/>
        <v>0</v>
      </c>
      <c r="AHB32" s="27">
        <f t="shared" si="687"/>
        <v>0</v>
      </c>
      <c r="AHC32" s="27">
        <f t="shared" si="688"/>
        <v>0</v>
      </c>
      <c r="AHD32" s="27">
        <f t="shared" si="689"/>
        <v>0</v>
      </c>
      <c r="AHE32" s="27">
        <f t="shared" si="690"/>
        <v>0</v>
      </c>
      <c r="AHF32" s="27">
        <f t="shared" si="691"/>
        <v>0</v>
      </c>
      <c r="AHG32" s="27">
        <f t="shared" si="692"/>
        <v>0</v>
      </c>
      <c r="AHH32" s="27">
        <f t="shared" si="693"/>
        <v>0</v>
      </c>
      <c r="AHI32" s="27">
        <f t="shared" si="694"/>
        <v>0</v>
      </c>
      <c r="AHJ32" s="27">
        <f t="shared" si="695"/>
        <v>0</v>
      </c>
      <c r="AHK32" s="27">
        <f t="shared" si="696"/>
        <v>0</v>
      </c>
      <c r="AHL32" s="27">
        <f t="shared" si="697"/>
        <v>0</v>
      </c>
      <c r="AHM32" s="27">
        <f t="shared" si="698"/>
        <v>0</v>
      </c>
      <c r="AHN32" s="27">
        <f t="shared" si="699"/>
        <v>0</v>
      </c>
      <c r="AHO32" s="27">
        <f t="shared" si="700"/>
        <v>0</v>
      </c>
      <c r="AHP32" s="27">
        <f t="shared" si="701"/>
        <v>0</v>
      </c>
      <c r="AHQ32" s="27">
        <f t="shared" si="702"/>
        <v>0</v>
      </c>
      <c r="AHR32" s="27">
        <f t="shared" si="703"/>
        <v>0</v>
      </c>
      <c r="AHS32" s="27">
        <f t="shared" si="704"/>
        <v>0</v>
      </c>
      <c r="AHT32" s="27">
        <f t="shared" si="705"/>
        <v>0</v>
      </c>
      <c r="AHU32" s="27">
        <f t="shared" si="706"/>
        <v>0</v>
      </c>
      <c r="AHV32" s="27">
        <f t="shared" si="707"/>
        <v>0</v>
      </c>
      <c r="AHW32" s="27">
        <f t="shared" si="708"/>
        <v>0</v>
      </c>
      <c r="AHX32" s="27">
        <f t="shared" si="709"/>
        <v>0</v>
      </c>
      <c r="AHY32" s="27">
        <f t="shared" si="710"/>
        <v>0</v>
      </c>
      <c r="AHZ32" s="27">
        <f t="shared" si="711"/>
        <v>0</v>
      </c>
      <c r="AIA32" s="27">
        <f t="shared" si="712"/>
        <v>0</v>
      </c>
      <c r="AIB32" s="27">
        <f t="shared" si="713"/>
        <v>0</v>
      </c>
      <c r="AIC32" s="27">
        <f t="shared" si="714"/>
        <v>0</v>
      </c>
      <c r="AID32" s="27">
        <f t="shared" si="715"/>
        <v>0</v>
      </c>
      <c r="AIE32" s="27">
        <f t="shared" si="716"/>
        <v>0</v>
      </c>
      <c r="AIF32" s="27">
        <f t="shared" si="717"/>
        <v>0</v>
      </c>
      <c r="AIG32" s="27">
        <f t="shared" si="718"/>
        <v>0</v>
      </c>
      <c r="AIH32" s="27">
        <f t="shared" si="719"/>
        <v>0</v>
      </c>
      <c r="AII32" s="27">
        <f t="shared" si="720"/>
        <v>0</v>
      </c>
      <c r="AIJ32" s="27">
        <f t="shared" si="721"/>
        <v>0</v>
      </c>
      <c r="AIK32" s="27">
        <f t="shared" si="722"/>
        <v>0</v>
      </c>
      <c r="AIL32" s="27">
        <f t="shared" si="723"/>
        <v>0</v>
      </c>
      <c r="AIM32" s="27">
        <f t="shared" si="724"/>
        <v>0</v>
      </c>
      <c r="AIN32" s="27">
        <f t="shared" si="725"/>
        <v>0</v>
      </c>
      <c r="AIO32" s="27">
        <f t="shared" si="726"/>
        <v>0</v>
      </c>
      <c r="AIP32" s="27">
        <f t="shared" si="727"/>
        <v>0</v>
      </c>
      <c r="AIQ32" s="27">
        <f t="shared" si="728"/>
        <v>0</v>
      </c>
      <c r="AIR32" s="27">
        <f t="shared" si="729"/>
        <v>0</v>
      </c>
      <c r="AIT32" s="27">
        <v>1</v>
      </c>
      <c r="AIU32" s="27">
        <v>1</v>
      </c>
      <c r="AIV32" s="27">
        <v>1</v>
      </c>
      <c r="AIW32" s="27">
        <f t="shared" si="730"/>
        <v>1</v>
      </c>
      <c r="AIX32" s="27">
        <f t="shared" si="731"/>
        <v>0</v>
      </c>
      <c r="AIY32" s="27">
        <f t="shared" si="732"/>
        <v>0.5</v>
      </c>
      <c r="AIZ32" s="27">
        <f t="shared" si="733"/>
        <v>0</v>
      </c>
      <c r="AJA32" s="27">
        <f t="shared" si="734"/>
        <v>0</v>
      </c>
      <c r="AJB32" s="27">
        <f t="shared" si="735"/>
        <v>0.25</v>
      </c>
      <c r="AJC32" s="27">
        <f t="shared" si="736"/>
        <v>1</v>
      </c>
      <c r="AJD32" s="27">
        <f t="shared" si="737"/>
        <v>0</v>
      </c>
      <c r="AJE32" s="27">
        <f t="shared" si="738"/>
        <v>0.5</v>
      </c>
      <c r="AJF32" s="27">
        <f t="shared" si="739"/>
        <v>1</v>
      </c>
      <c r="AJG32" s="27">
        <f t="shared" si="740"/>
        <v>0</v>
      </c>
      <c r="AJH32" s="27">
        <f t="shared" si="741"/>
        <v>0.5</v>
      </c>
      <c r="AJI32" s="27">
        <f t="shared" si="742"/>
        <v>1</v>
      </c>
      <c r="AJJ32" s="27">
        <f t="shared" si="743"/>
        <v>2</v>
      </c>
      <c r="AJK32" s="27">
        <f t="shared" si="744"/>
        <v>0</v>
      </c>
      <c r="AJL32" s="27">
        <f t="shared" si="745"/>
        <v>0</v>
      </c>
      <c r="AJM32" s="27">
        <f t="shared" si="746"/>
        <v>0.5</v>
      </c>
      <c r="AJN32" s="27">
        <f t="shared" si="747"/>
        <v>4</v>
      </c>
      <c r="AJO32" s="27">
        <f t="shared" si="748"/>
        <v>16</v>
      </c>
      <c r="AJP32" s="27">
        <f t="shared" si="749"/>
        <v>0</v>
      </c>
      <c r="AJQ32" s="27">
        <f t="shared" si="750"/>
        <v>0</v>
      </c>
      <c r="AJR32" s="27">
        <f t="shared" si="751"/>
        <v>0.5</v>
      </c>
      <c r="AJS32" s="27">
        <f t="shared" si="752"/>
        <v>8</v>
      </c>
      <c r="AJT32" s="27">
        <f t="shared" si="753"/>
        <v>1</v>
      </c>
      <c r="AJU32" s="27">
        <f t="shared" si="754"/>
        <v>2</v>
      </c>
      <c r="AJV32" s="27">
        <f t="shared" si="755"/>
        <v>0</v>
      </c>
      <c r="AJW32" s="27">
        <f t="shared" si="756"/>
        <v>1</v>
      </c>
      <c r="AJX32" s="27">
        <f t="shared" si="757"/>
        <v>1</v>
      </c>
      <c r="AJY32" s="27">
        <f t="shared" si="758"/>
        <v>1</v>
      </c>
      <c r="AJZ32" s="27">
        <f t="shared" si="759"/>
        <v>1</v>
      </c>
      <c r="AKA32" s="27">
        <f t="shared" si="760"/>
        <v>8</v>
      </c>
      <c r="AKB32" s="27">
        <f t="shared" si="761"/>
        <v>8</v>
      </c>
      <c r="AKC32" s="27">
        <f t="shared" si="762"/>
        <v>2</v>
      </c>
      <c r="AKD32" s="27">
        <f t="shared" si="763"/>
        <v>0</v>
      </c>
      <c r="AKE32" s="27">
        <f t="shared" si="764"/>
        <v>0</v>
      </c>
      <c r="AKF32" s="27">
        <f t="shared" si="765"/>
        <v>0</v>
      </c>
      <c r="AKG32" s="27">
        <f t="shared" si="766"/>
        <v>0</v>
      </c>
      <c r="AKH32" s="27">
        <f t="shared" si="767"/>
        <v>0</v>
      </c>
      <c r="AKI32" s="27">
        <f t="shared" si="768"/>
        <v>0</v>
      </c>
      <c r="AKJ32" s="27">
        <f t="shared" si="769"/>
        <v>0</v>
      </c>
      <c r="AKK32" s="27">
        <f t="shared" si="770"/>
        <v>0</v>
      </c>
      <c r="AKL32" s="27">
        <f t="shared" si="771"/>
        <v>0</v>
      </c>
      <c r="AKM32" s="27">
        <f t="shared" si="772"/>
        <v>0</v>
      </c>
      <c r="AKN32" s="27">
        <f t="shared" si="773"/>
        <v>0</v>
      </c>
      <c r="AKO32" s="27">
        <f t="shared" si="774"/>
        <v>0</v>
      </c>
      <c r="AKP32" s="27">
        <f t="shared" si="775"/>
        <v>0</v>
      </c>
      <c r="AKQ32" s="27">
        <f t="shared" si="776"/>
        <v>0</v>
      </c>
      <c r="AKR32" s="27">
        <f t="shared" si="777"/>
        <v>0</v>
      </c>
      <c r="AKS32" s="27">
        <f t="shared" si="778"/>
        <v>0</v>
      </c>
      <c r="AKT32" s="27">
        <f t="shared" si="779"/>
        <v>0</v>
      </c>
      <c r="AKU32" s="27">
        <f t="shared" si="780"/>
        <v>0</v>
      </c>
      <c r="AKV32" s="27">
        <f t="shared" si="781"/>
        <v>0</v>
      </c>
      <c r="AKW32" s="27">
        <f t="shared" si="782"/>
        <v>0</v>
      </c>
      <c r="AKX32" s="27">
        <f t="shared" si="783"/>
        <v>0</v>
      </c>
      <c r="AKY32" s="27">
        <f t="shared" si="784"/>
        <v>0</v>
      </c>
      <c r="AKZ32" s="27">
        <f t="shared" si="785"/>
        <v>0</v>
      </c>
      <c r="ALA32" s="27">
        <f t="shared" si="786"/>
        <v>0</v>
      </c>
      <c r="ALB32" s="27">
        <f t="shared" si="787"/>
        <v>0</v>
      </c>
      <c r="ALC32" s="27">
        <f t="shared" si="788"/>
        <v>0</v>
      </c>
      <c r="ALD32" s="27">
        <f t="shared" si="789"/>
        <v>0</v>
      </c>
      <c r="ALE32" s="27">
        <f t="shared" si="790"/>
        <v>0</v>
      </c>
      <c r="ALF32" s="27">
        <f t="shared" si="791"/>
        <v>0</v>
      </c>
      <c r="ALG32" s="27">
        <f t="shared" si="792"/>
        <v>0</v>
      </c>
      <c r="ALH32" s="27">
        <f t="shared" si="793"/>
        <v>0</v>
      </c>
      <c r="ALI32" s="27">
        <f t="shared" si="794"/>
        <v>0</v>
      </c>
      <c r="ALJ32" s="27">
        <f t="shared" si="795"/>
        <v>0</v>
      </c>
      <c r="ALK32" s="27">
        <f t="shared" si="796"/>
        <v>0</v>
      </c>
      <c r="ALL32" s="27">
        <f t="shared" si="797"/>
        <v>0</v>
      </c>
      <c r="ALM32" s="27">
        <f t="shared" si="798"/>
        <v>0</v>
      </c>
      <c r="ALN32" s="27">
        <f t="shared" si="799"/>
        <v>0</v>
      </c>
      <c r="ALO32" s="27">
        <f t="shared" si="800"/>
        <v>0</v>
      </c>
      <c r="ALP32" s="27">
        <f t="shared" si="801"/>
        <v>0</v>
      </c>
      <c r="ALQ32" s="27">
        <f t="shared" si="802"/>
        <v>0</v>
      </c>
      <c r="ALR32" s="27">
        <f t="shared" si="803"/>
        <v>0</v>
      </c>
      <c r="ALS32" s="27">
        <f t="shared" si="804"/>
        <v>0</v>
      </c>
      <c r="ALT32" s="27">
        <f t="shared" si="805"/>
        <v>0</v>
      </c>
      <c r="ALU32" s="27">
        <f t="shared" si="806"/>
        <v>0</v>
      </c>
      <c r="ALV32" s="27">
        <f t="shared" si="807"/>
        <v>0</v>
      </c>
      <c r="ALW32" s="27">
        <f t="shared" si="808"/>
        <v>0</v>
      </c>
      <c r="AMK32" s="28">
        <v>1943</v>
      </c>
      <c r="AML32" s="28">
        <f t="shared" si="809"/>
        <v>1943</v>
      </c>
      <c r="AMN32" s="28">
        <v>1923</v>
      </c>
      <c r="AMO32" s="27" t="str">
        <f t="shared" si="810"/>
        <v>1936</v>
      </c>
      <c r="AMP32" s="27" t="str">
        <f t="shared" si="811"/>
        <v>1942</v>
      </c>
      <c r="AMQ32" s="27" t="str">
        <f t="shared" si="812"/>
        <v>1923</v>
      </c>
      <c r="AMR32" s="27" t="str">
        <f t="shared" si="813"/>
        <v>1941</v>
      </c>
      <c r="AMS32" s="27" t="str">
        <f t="shared" si="814"/>
        <v>1941</v>
      </c>
      <c r="AMT32" s="27" t="str">
        <f t="shared" si="815"/>
        <v>1949</v>
      </c>
      <c r="AMU32" s="27" t="str">
        <f t="shared" si="816"/>
        <v>1949</v>
      </c>
      <c r="AMV32" s="27" t="str">
        <f t="shared" si="817"/>
        <v>1949</v>
      </c>
      <c r="AMW32" s="27" t="str">
        <f t="shared" si="818"/>
        <v>1930</v>
      </c>
      <c r="AMX32" s="27" t="str">
        <f t="shared" si="819"/>
        <v>1921</v>
      </c>
      <c r="AMY32" s="27" t="str">
        <f t="shared" si="820"/>
        <v>1921</v>
      </c>
      <c r="AMZ32" s="27" t="str">
        <f t="shared" si="821"/>
        <v>1930</v>
      </c>
      <c r="ANA32" s="27" t="str">
        <f t="shared" si="822"/>
        <v>1942</v>
      </c>
      <c r="ANB32" s="27" t="str">
        <f t="shared" si="823"/>
        <v>1942</v>
      </c>
      <c r="ANC32" s="27" t="str">
        <f t="shared" si="824"/>
        <v>1951</v>
      </c>
      <c r="AND32" s="27" t="str">
        <f t="shared" si="825"/>
        <v>1932</v>
      </c>
      <c r="ANE32" s="27" t="str">
        <f t="shared" si="826"/>
        <v>1948</v>
      </c>
      <c r="ANF32" s="27" t="str">
        <f t="shared" si="827"/>
        <v>1948</v>
      </c>
      <c r="ANG32" s="27" t="str">
        <f t="shared" si="828"/>
        <v>1948</v>
      </c>
      <c r="ANH32" s="27" t="str">
        <f t="shared" si="829"/>
        <v>1955</v>
      </c>
      <c r="ANI32" s="27" t="str">
        <f t="shared" si="830"/>
        <v>1939</v>
      </c>
      <c r="ANJ32" s="27" t="str">
        <f t="shared" si="831"/>
        <v>1934</v>
      </c>
      <c r="ANK32" s="27" t="str">
        <f t="shared" si="832"/>
        <v>1934</v>
      </c>
      <c r="ANL32" s="27" t="str">
        <f t="shared" si="833"/>
        <v>1934</v>
      </c>
      <c r="ANM32" s="27" t="str">
        <f t="shared" si="834"/>
        <v>1948</v>
      </c>
      <c r="ANN32" s="27" t="str">
        <f t="shared" si="835"/>
        <v>1956</v>
      </c>
      <c r="ANO32" s="27" t="str">
        <f t="shared" si="836"/>
        <v>1941</v>
      </c>
      <c r="ANP32" s="27" t="str">
        <f t="shared" si="837"/>
        <v>1959</v>
      </c>
      <c r="ANQ32" s="27" t="str">
        <f t="shared" si="838"/>
        <v>1959</v>
      </c>
      <c r="ANR32" s="27" t="str">
        <f t="shared" si="839"/>
        <v>1963</v>
      </c>
      <c r="ANS32" s="27" t="str">
        <f t="shared" si="840"/>
        <v>1940</v>
      </c>
      <c r="ANT32" s="27" t="str">
        <f t="shared" si="841"/>
        <v>1929</v>
      </c>
      <c r="ANU32" s="27" t="str">
        <f t="shared" si="842"/>
        <v>1915</v>
      </c>
      <c r="ANV32" s="27" t="str">
        <f t="shared" si="843"/>
        <v>1943</v>
      </c>
      <c r="ANW32" s="27" t="str">
        <f t="shared" si="844"/>
        <v>1936</v>
      </c>
      <c r="ANX32" s="27" t="str">
        <f t="shared" si="845"/>
        <v>1943</v>
      </c>
      <c r="ANY32" s="27" t="str">
        <f t="shared" si="846"/>
        <v>1943</v>
      </c>
      <c r="ANZ32" s="27" t="str">
        <f t="shared" si="847"/>
        <v>1943</v>
      </c>
      <c r="AOA32" s="27" t="str">
        <f t="shared" si="848"/>
        <v>1943</v>
      </c>
      <c r="AOB32" s="27" t="str">
        <f t="shared" si="849"/>
        <v>1943</v>
      </c>
      <c r="AOC32" s="27" t="str">
        <f t="shared" si="850"/>
        <v>1943</v>
      </c>
      <c r="AOD32" s="27" t="str">
        <f t="shared" si="851"/>
        <v>1943</v>
      </c>
      <c r="AOE32" s="27" t="str">
        <f t="shared" si="852"/>
        <v>1943</v>
      </c>
      <c r="AOF32" s="27" t="str">
        <f t="shared" si="853"/>
        <v>1943</v>
      </c>
      <c r="AOG32" s="27" t="str">
        <f t="shared" si="854"/>
        <v>1943</v>
      </c>
      <c r="AOH32" s="27" t="str">
        <f t="shared" si="855"/>
        <v>1943</v>
      </c>
      <c r="AOI32" s="27" t="str">
        <f t="shared" si="856"/>
        <v>1943</v>
      </c>
      <c r="AOJ32" s="27" t="str">
        <f t="shared" si="857"/>
        <v>1943</v>
      </c>
      <c r="AOK32" s="27" t="str">
        <f t="shared" si="858"/>
        <v>1943</v>
      </c>
      <c r="AOL32" s="27" t="str">
        <f t="shared" si="859"/>
        <v>1943</v>
      </c>
      <c r="AOM32" s="27" t="str">
        <f t="shared" si="860"/>
        <v>1943</v>
      </c>
      <c r="AON32" s="27" t="str">
        <f t="shared" si="861"/>
        <v>1943</v>
      </c>
      <c r="AOO32" s="27" t="str">
        <f t="shared" si="862"/>
        <v>1943</v>
      </c>
      <c r="AOP32" s="27" t="str">
        <f t="shared" si="863"/>
        <v>1943</v>
      </c>
      <c r="AOQ32" s="27" t="str">
        <f t="shared" si="864"/>
        <v>1943</v>
      </c>
      <c r="AOR32" s="27" t="str">
        <f t="shared" si="865"/>
        <v>1943</v>
      </c>
      <c r="AOS32" s="27" t="str">
        <f t="shared" si="866"/>
        <v>1943</v>
      </c>
      <c r="AOT32" s="27" t="str">
        <f t="shared" si="867"/>
        <v>1943</v>
      </c>
      <c r="AOU32" s="27" t="str">
        <f t="shared" si="868"/>
        <v>1943</v>
      </c>
      <c r="AOV32" s="27" t="str">
        <f t="shared" si="869"/>
        <v>1943</v>
      </c>
      <c r="AOW32" s="27" t="str">
        <f t="shared" si="870"/>
        <v>1943</v>
      </c>
      <c r="AOX32" s="27" t="str">
        <f t="shared" si="871"/>
        <v>1943</v>
      </c>
      <c r="AOY32" s="27" t="str">
        <f t="shared" si="872"/>
        <v>1943</v>
      </c>
      <c r="AOZ32" s="27" t="str">
        <f t="shared" si="873"/>
        <v>1943</v>
      </c>
      <c r="APA32" s="27" t="str">
        <f t="shared" si="874"/>
        <v>1943</v>
      </c>
      <c r="APB32" s="27" t="str">
        <f t="shared" si="875"/>
        <v>1943</v>
      </c>
      <c r="APC32" s="27" t="str">
        <f t="shared" si="876"/>
        <v>1943</v>
      </c>
      <c r="APD32" s="27" t="str">
        <f t="shared" si="877"/>
        <v>1943</v>
      </c>
      <c r="APE32" s="27" t="str">
        <f t="shared" si="878"/>
        <v>1943</v>
      </c>
      <c r="APF32" s="27" t="str">
        <f t="shared" si="879"/>
        <v>1943</v>
      </c>
      <c r="APG32" s="27" t="str">
        <f t="shared" si="880"/>
        <v>1943</v>
      </c>
      <c r="APH32" s="27" t="str">
        <f t="shared" si="881"/>
        <v>1943</v>
      </c>
      <c r="API32" s="27" t="str">
        <f t="shared" si="882"/>
        <v>1943</v>
      </c>
      <c r="APJ32" s="27" t="str">
        <f t="shared" si="883"/>
        <v>1943</v>
      </c>
      <c r="APK32" s="27" t="str">
        <f t="shared" si="884"/>
        <v>1943</v>
      </c>
      <c r="APL32" s="27" t="str">
        <f t="shared" si="885"/>
        <v>1943</v>
      </c>
      <c r="APM32" s="27" t="str">
        <f t="shared" si="886"/>
        <v>1943</v>
      </c>
      <c r="APN32" s="27" t="str">
        <f t="shared" si="887"/>
        <v>1943</v>
      </c>
      <c r="APO32" s="27" t="str">
        <f t="shared" si="888"/>
        <v>1943</v>
      </c>
      <c r="APP32" s="27" t="str">
        <f t="shared" si="889"/>
        <v>1943</v>
      </c>
      <c r="APQ32" s="27" t="str">
        <f t="shared" si="890"/>
        <v>1943</v>
      </c>
      <c r="APR32" s="27" t="str">
        <f t="shared" si="891"/>
        <v>1943</v>
      </c>
    </row>
    <row r="33" spans="1:1022 1025:1110" x14ac:dyDescent="0.35">
      <c r="A33" s="27">
        <v>100</v>
      </c>
      <c r="B33" s="89" t="s">
        <v>53</v>
      </c>
      <c r="C33" s="91">
        <f>VLOOKUP(A33, Rankings!$A$2:$AN$129, 40, FALSE)</f>
        <v>31</v>
      </c>
      <c r="D33" s="19" t="s">
        <v>391</v>
      </c>
      <c r="I33" s="29">
        <f t="shared" si="0"/>
        <v>17.833333333333336</v>
      </c>
      <c r="L33" s="27" t="s">
        <v>2319</v>
      </c>
      <c r="M33" s="27" t="s">
        <v>2574</v>
      </c>
      <c r="N33" s="27" t="s">
        <v>2897</v>
      </c>
      <c r="O33" s="27" t="s">
        <v>3020</v>
      </c>
      <c r="P33" s="27" t="s">
        <v>24</v>
      </c>
      <c r="Q33" s="27" t="s">
        <v>24</v>
      </c>
      <c r="R33" s="27" t="s">
        <v>3545</v>
      </c>
      <c r="S33" s="27" t="s">
        <v>24</v>
      </c>
      <c r="T33" s="27" t="s">
        <v>3675</v>
      </c>
      <c r="U33" s="27" t="s">
        <v>24</v>
      </c>
      <c r="V33" s="27" t="s">
        <v>24</v>
      </c>
      <c r="W33" s="27" t="s">
        <v>4146</v>
      </c>
      <c r="X33" s="27" t="s">
        <v>4317</v>
      </c>
      <c r="Y33" s="27" t="s">
        <v>4397</v>
      </c>
      <c r="Z33" s="27" t="s">
        <v>4616</v>
      </c>
      <c r="AA33" s="27" t="s">
        <v>4669</v>
      </c>
      <c r="AB33" s="27" t="s">
        <v>4762</v>
      </c>
      <c r="AC33" s="27" t="s">
        <v>24</v>
      </c>
      <c r="AD33" s="27" t="s">
        <v>4890</v>
      </c>
      <c r="AE33" s="27" t="s">
        <v>24</v>
      </c>
      <c r="AF33" s="27" t="s">
        <v>5054</v>
      </c>
      <c r="AG33" s="27" t="s">
        <v>24</v>
      </c>
      <c r="AH33" s="27" t="s">
        <v>5276</v>
      </c>
      <c r="AI33" s="27" t="s">
        <v>5430</v>
      </c>
      <c r="AJ33" s="27" t="s">
        <v>5498</v>
      </c>
      <c r="AK33" s="27" t="s">
        <v>24</v>
      </c>
      <c r="AL33" s="27" t="s">
        <v>5763</v>
      </c>
      <c r="AM33" s="27" t="s">
        <v>5871</v>
      </c>
      <c r="AN33" s="27" t="s">
        <v>5983</v>
      </c>
      <c r="AO33" s="27" t="s">
        <v>6185</v>
      </c>
      <c r="AP33" s="27" t="s">
        <v>6214</v>
      </c>
      <c r="AQ33" s="27" t="s">
        <v>6269</v>
      </c>
      <c r="AR33" s="27" t="s">
        <v>6468</v>
      </c>
      <c r="AS33" s="27" t="s">
        <v>6498</v>
      </c>
      <c r="AT33" s="27" t="s">
        <v>6552</v>
      </c>
      <c r="AU33" s="27" t="s">
        <v>6602</v>
      </c>
      <c r="AV33" s="27" t="s">
        <v>24</v>
      </c>
      <c r="AW33" s="27" t="s">
        <v>24</v>
      </c>
      <c r="AX33" s="27" t="s">
        <v>24</v>
      </c>
      <c r="AY33" s="27" t="s">
        <v>24</v>
      </c>
      <c r="AZ33" s="27" t="s">
        <v>24</v>
      </c>
      <c r="BA33" s="27" t="s">
        <v>24</v>
      </c>
      <c r="BB33" s="27" t="s">
        <v>24</v>
      </c>
      <c r="BC33" s="27" t="s">
        <v>24</v>
      </c>
      <c r="BD33" s="27" t="s">
        <v>24</v>
      </c>
      <c r="BE33" s="27" t="s">
        <v>24</v>
      </c>
      <c r="BF33" s="27" t="s">
        <v>24</v>
      </c>
      <c r="BG33" s="27" t="s">
        <v>24</v>
      </c>
      <c r="BH33" s="27" t="s">
        <v>24</v>
      </c>
      <c r="BI33" s="27" t="s">
        <v>24</v>
      </c>
      <c r="BJ33" s="27" t="s">
        <v>24</v>
      </c>
      <c r="BK33" s="27" t="s">
        <v>24</v>
      </c>
      <c r="BL33" s="27" t="s">
        <v>24</v>
      </c>
      <c r="BM33" s="27" t="s">
        <v>24</v>
      </c>
      <c r="BN33" s="27" t="s">
        <v>24</v>
      </c>
      <c r="BO33" s="27" t="s">
        <v>24</v>
      </c>
      <c r="BP33" s="27" t="s">
        <v>24</v>
      </c>
      <c r="BQ33" s="27" t="s">
        <v>24</v>
      </c>
      <c r="BR33" s="27" t="s">
        <v>24</v>
      </c>
      <c r="BS33" s="27" t="s">
        <v>24</v>
      </c>
      <c r="BT33" s="27" t="s">
        <v>24</v>
      </c>
      <c r="BU33" s="27" t="s">
        <v>24</v>
      </c>
      <c r="BV33" s="27" t="s">
        <v>24</v>
      </c>
      <c r="BW33" s="27" t="s">
        <v>24</v>
      </c>
      <c r="BX33" s="27" t="s">
        <v>24</v>
      </c>
      <c r="BY33" s="27" t="s">
        <v>24</v>
      </c>
      <c r="BZ33" s="27" t="s">
        <v>24</v>
      </c>
      <c r="CA33" s="27" t="s">
        <v>24</v>
      </c>
      <c r="CB33" s="27" t="s">
        <v>24</v>
      </c>
      <c r="CC33" s="27" t="s">
        <v>24</v>
      </c>
      <c r="CD33" s="27" t="s">
        <v>24</v>
      </c>
      <c r="CE33" s="27" t="s">
        <v>24</v>
      </c>
      <c r="CF33" s="27" t="s">
        <v>24</v>
      </c>
      <c r="CG33" s="27" t="s">
        <v>24</v>
      </c>
      <c r="CH33" s="27" t="s">
        <v>24</v>
      </c>
      <c r="CI33" s="27" t="s">
        <v>24</v>
      </c>
      <c r="CJ33" s="27" t="s">
        <v>24</v>
      </c>
      <c r="CK33" s="27" t="s">
        <v>24</v>
      </c>
      <c r="CL33" s="27" t="s">
        <v>24</v>
      </c>
      <c r="CM33" s="27" t="s">
        <v>24</v>
      </c>
      <c r="CN33" s="27" t="s">
        <v>24</v>
      </c>
      <c r="CO33" s="27" t="s">
        <v>24</v>
      </c>
      <c r="CQ33" s="28">
        <f t="shared" si="1"/>
        <v>4</v>
      </c>
      <c r="CR33" s="28">
        <f t="shared" si="2"/>
        <v>2</v>
      </c>
      <c r="CS33" s="28">
        <f t="shared" si="3"/>
        <v>3</v>
      </c>
      <c r="CT33" s="28">
        <f t="shared" si="4"/>
        <v>3</v>
      </c>
      <c r="CU33" s="28">
        <f t="shared" si="5"/>
        <v>4</v>
      </c>
      <c r="CV33" s="28">
        <f t="shared" si="6"/>
        <v>1</v>
      </c>
      <c r="CW33" s="28">
        <f t="shared" si="7"/>
        <v>1</v>
      </c>
      <c r="CX33" s="28">
        <f t="shared" si="8"/>
        <v>3</v>
      </c>
      <c r="CY33" s="28">
        <f t="shared" si="9"/>
        <v>4</v>
      </c>
      <c r="CZ33" s="28">
        <f t="shared" si="10"/>
        <v>1</v>
      </c>
      <c r="DA33" s="28">
        <f t="shared" si="11"/>
        <v>3</v>
      </c>
      <c r="DB33" s="28">
        <f t="shared" si="12"/>
        <v>2</v>
      </c>
      <c r="DC33" s="28">
        <f t="shared" si="13"/>
        <v>2</v>
      </c>
      <c r="DD33" s="28">
        <f t="shared" si="14"/>
        <v>1</v>
      </c>
      <c r="DE33" s="28">
        <f t="shared" si="15"/>
        <v>2</v>
      </c>
      <c r="DF33" s="28">
        <f t="shared" si="16"/>
        <v>0</v>
      </c>
      <c r="DG33" s="28">
        <f t="shared" si="17"/>
        <v>0</v>
      </c>
      <c r="DH33" s="28">
        <f t="shared" si="18"/>
        <v>0</v>
      </c>
      <c r="DI33" s="28">
        <f t="shared" si="19"/>
        <v>0</v>
      </c>
      <c r="DJ33" s="28">
        <f t="shared" si="20"/>
        <v>0</v>
      </c>
      <c r="DK33" s="28">
        <f t="shared" si="21"/>
        <v>0</v>
      </c>
      <c r="DL33" s="28">
        <f t="shared" si="22"/>
        <v>0</v>
      </c>
      <c r="DM33" s="28">
        <f t="shared" si="23"/>
        <v>0</v>
      </c>
      <c r="DN33" s="28">
        <f t="shared" si="24"/>
        <v>0</v>
      </c>
      <c r="DO33" s="28">
        <f t="shared" si="25"/>
        <v>11</v>
      </c>
      <c r="DP33" s="28">
        <f t="shared" si="26"/>
        <v>4</v>
      </c>
      <c r="DR33">
        <f t="shared" si="27"/>
        <v>2</v>
      </c>
      <c r="DS33">
        <f t="shared" si="28"/>
        <v>1</v>
      </c>
      <c r="DT33">
        <f t="shared" si="29"/>
        <v>4</v>
      </c>
      <c r="DU33">
        <f t="shared" si="30"/>
        <v>7</v>
      </c>
      <c r="DV33">
        <f t="shared" si="31"/>
        <v>0</v>
      </c>
      <c r="DW33">
        <f t="shared" si="32"/>
        <v>0</v>
      </c>
      <c r="DX33">
        <f t="shared" si="33"/>
        <v>7</v>
      </c>
      <c r="DY33">
        <f t="shared" si="34"/>
        <v>0</v>
      </c>
      <c r="DZ33">
        <f t="shared" si="35"/>
        <v>2</v>
      </c>
      <c r="EA33">
        <f t="shared" si="36"/>
        <v>0</v>
      </c>
      <c r="EB33">
        <f t="shared" si="37"/>
        <v>0</v>
      </c>
      <c r="EC33">
        <f t="shared" si="38"/>
        <v>3</v>
      </c>
      <c r="ED33">
        <f t="shared" si="39"/>
        <v>8</v>
      </c>
      <c r="EE33">
        <f t="shared" si="40"/>
        <v>9</v>
      </c>
      <c r="EF33">
        <f t="shared" si="41"/>
        <v>1</v>
      </c>
      <c r="EG33">
        <f t="shared" si="42"/>
        <v>7</v>
      </c>
      <c r="EH33">
        <f t="shared" si="43"/>
        <v>5</v>
      </c>
      <c r="EI33">
        <f t="shared" si="44"/>
        <v>0</v>
      </c>
      <c r="EJ33">
        <f t="shared" si="45"/>
        <v>5</v>
      </c>
      <c r="EK33">
        <f t="shared" si="46"/>
        <v>0</v>
      </c>
      <c r="EL33">
        <f t="shared" si="47"/>
        <v>3</v>
      </c>
      <c r="EM33">
        <f t="shared" si="48"/>
        <v>0</v>
      </c>
      <c r="EN33">
        <f t="shared" si="49"/>
        <v>11</v>
      </c>
      <c r="EO33">
        <f t="shared" si="50"/>
        <v>3</v>
      </c>
      <c r="EP33">
        <f t="shared" si="51"/>
        <v>5</v>
      </c>
      <c r="EQ33">
        <f t="shared" si="52"/>
        <v>0</v>
      </c>
      <c r="ER33">
        <f t="shared" si="53"/>
        <v>1</v>
      </c>
      <c r="ES33">
        <f t="shared" si="54"/>
        <v>5</v>
      </c>
      <c r="ET33">
        <f t="shared" si="55"/>
        <v>9</v>
      </c>
      <c r="EU33">
        <f t="shared" si="56"/>
        <v>4</v>
      </c>
      <c r="EV33">
        <f t="shared" si="57"/>
        <v>8</v>
      </c>
      <c r="EW33">
        <f t="shared" si="58"/>
        <v>10</v>
      </c>
      <c r="EX33">
        <f t="shared" si="59"/>
        <v>4</v>
      </c>
      <c r="EY33">
        <f t="shared" si="60"/>
        <v>6</v>
      </c>
      <c r="EZ33">
        <f t="shared" si="61"/>
        <v>11</v>
      </c>
      <c r="FA33">
        <f t="shared" si="62"/>
        <v>1</v>
      </c>
      <c r="FB33">
        <f t="shared" si="63"/>
        <v>0</v>
      </c>
      <c r="FC33">
        <f t="shared" si="64"/>
        <v>0</v>
      </c>
      <c r="FD33">
        <f t="shared" si="65"/>
        <v>0</v>
      </c>
      <c r="FE33">
        <f t="shared" si="66"/>
        <v>0</v>
      </c>
      <c r="FF33">
        <f t="shared" si="67"/>
        <v>0</v>
      </c>
      <c r="FG33">
        <f t="shared" si="68"/>
        <v>0</v>
      </c>
      <c r="FH33">
        <f t="shared" si="69"/>
        <v>0</v>
      </c>
      <c r="FI33">
        <f t="shared" si="70"/>
        <v>0</v>
      </c>
      <c r="FJ33">
        <f t="shared" si="71"/>
        <v>0</v>
      </c>
      <c r="FK33">
        <f t="shared" si="72"/>
        <v>0</v>
      </c>
      <c r="FL33">
        <f t="shared" si="73"/>
        <v>0</v>
      </c>
      <c r="FM33">
        <f t="shared" si="74"/>
        <v>0</v>
      </c>
      <c r="FN33">
        <f t="shared" si="75"/>
        <v>0</v>
      </c>
      <c r="FO33">
        <f t="shared" si="76"/>
        <v>0</v>
      </c>
      <c r="FP33">
        <f t="shared" si="77"/>
        <v>0</v>
      </c>
      <c r="FQ33">
        <f t="shared" si="78"/>
        <v>0</v>
      </c>
      <c r="FR33">
        <f t="shared" si="79"/>
        <v>0</v>
      </c>
      <c r="FS33">
        <f t="shared" si="80"/>
        <v>0</v>
      </c>
      <c r="FT33">
        <f t="shared" si="81"/>
        <v>0</v>
      </c>
      <c r="FU33">
        <f t="shared" si="82"/>
        <v>0</v>
      </c>
      <c r="FV33">
        <f t="shared" si="83"/>
        <v>0</v>
      </c>
      <c r="FW33">
        <f t="shared" si="84"/>
        <v>0</v>
      </c>
      <c r="FX33">
        <f t="shared" si="85"/>
        <v>0</v>
      </c>
      <c r="FY33">
        <f t="shared" si="86"/>
        <v>0</v>
      </c>
      <c r="FZ33">
        <f t="shared" si="87"/>
        <v>0</v>
      </c>
      <c r="GA33">
        <f t="shared" si="88"/>
        <v>0</v>
      </c>
      <c r="GB33">
        <f t="shared" si="89"/>
        <v>0</v>
      </c>
      <c r="GC33">
        <f t="shared" si="90"/>
        <v>0</v>
      </c>
      <c r="GD33">
        <f t="shared" si="91"/>
        <v>0</v>
      </c>
      <c r="GE33">
        <f t="shared" si="92"/>
        <v>0</v>
      </c>
      <c r="GF33">
        <f t="shared" si="93"/>
        <v>0</v>
      </c>
      <c r="GG33">
        <f t="shared" si="94"/>
        <v>0</v>
      </c>
      <c r="GH33">
        <f t="shared" si="95"/>
        <v>0</v>
      </c>
      <c r="GI33">
        <f t="shared" si="96"/>
        <v>0</v>
      </c>
      <c r="GJ33">
        <f t="shared" si="97"/>
        <v>0</v>
      </c>
      <c r="GK33">
        <f t="shared" si="98"/>
        <v>0</v>
      </c>
      <c r="GL33">
        <f t="shared" si="99"/>
        <v>0</v>
      </c>
      <c r="GM33">
        <f t="shared" si="100"/>
        <v>0</v>
      </c>
      <c r="GN33">
        <f t="shared" si="101"/>
        <v>0</v>
      </c>
      <c r="GO33">
        <f t="shared" si="102"/>
        <v>0</v>
      </c>
      <c r="GP33">
        <f t="shared" si="103"/>
        <v>0</v>
      </c>
      <c r="GQ33">
        <f t="shared" si="104"/>
        <v>0</v>
      </c>
      <c r="GR33">
        <f t="shared" si="105"/>
        <v>0</v>
      </c>
      <c r="GS33">
        <f t="shared" si="106"/>
        <v>0</v>
      </c>
      <c r="GT33">
        <f t="shared" si="107"/>
        <v>0</v>
      </c>
      <c r="GU33">
        <f t="shared" si="108"/>
        <v>0</v>
      </c>
      <c r="GW33" s="28">
        <f t="shared" si="109"/>
        <v>6.6748528070196178</v>
      </c>
      <c r="GX33" s="28">
        <f t="shared" si="110"/>
        <v>5.8975402457530173</v>
      </c>
      <c r="GY33" s="28">
        <f t="shared" si="111"/>
        <v>2.5088927339582732</v>
      </c>
      <c r="GZ33" s="28">
        <f t="shared" si="112"/>
        <v>0</v>
      </c>
      <c r="HA33" s="28">
        <f t="shared" si="113"/>
        <v>0</v>
      </c>
      <c r="HB33" s="28">
        <f t="shared" si="114"/>
        <v>9.8951459225830938</v>
      </c>
      <c r="HC33" s="28">
        <f t="shared" si="115"/>
        <v>0.57141540975294181</v>
      </c>
      <c r="HE33">
        <f>IFERROR(VLOOKUP(_xlfn.NUMBERVALUE(MID(L33, SEARCH("!", L33)+1, SEARCH("+", L33)-SEARCH("!", L33)-1)), Rankings!$A$2:$BK$129, 63, FALSE),0)</f>
        <v>0.82730725178749975</v>
      </c>
      <c r="HF33">
        <f>IFERROR(VLOOKUP(_xlfn.NUMBERVALUE(MID(M33, SEARCH("!", M33)+1, SEARCH("+", M33)-SEARCH("!", M33)-1)), Rankings!$A$2:$BK$129, 63, FALSE),0)</f>
        <v>0.45031307536905057</v>
      </c>
      <c r="HG33">
        <f>IFERROR(VLOOKUP(_xlfn.NUMBERVALUE(MID(N33, SEARCH("!", N33)+1, SEARCH("+", N33)-SEARCH("!", N33)-1)), Rankings!$A$2:$BK$129, 63, FALSE),0)</f>
        <v>0.84947087869920124</v>
      </c>
      <c r="HH33">
        <f>IFERROR(VLOOKUP(_xlfn.NUMBERVALUE(MID(O33, SEARCH("!", O33)+1, SEARCH("+", O33)-SEARCH("!", O33)-1)), Rankings!$A$2:$BK$129, 63, FALSE),0)</f>
        <v>0.38337179356132184</v>
      </c>
      <c r="HI33">
        <f>IFERROR(VLOOKUP(_xlfn.NUMBERVALUE(MID(P33, SEARCH("!", P33)+1, SEARCH("+", P33)-SEARCH("!", P33)-1)), Rankings!$A$2:$BK$129, 63, FALSE),0)</f>
        <v>0</v>
      </c>
      <c r="HJ33">
        <f>IFERROR(VLOOKUP(_xlfn.NUMBERVALUE(MID(Q33, SEARCH("!", Q33)+1, SEARCH("+", Q33)-SEARCH("!", Q33)-1)), Rankings!$A$2:$BK$129, 63, FALSE),0)</f>
        <v>0</v>
      </c>
      <c r="HK33">
        <f>IFERROR(VLOOKUP(_xlfn.NUMBERVALUE(MID(R33, SEARCH("!", R33)+1, SEARCH("+", R33)-SEARCH("!", R33)-1)), Rankings!$A$2:$BK$129, 63, FALSE),0)</f>
        <v>0.83122380927033801</v>
      </c>
      <c r="HL33">
        <f>IFERROR(VLOOKUP(_xlfn.NUMBERVALUE(MID(S33, SEARCH("!", S33)+1, SEARCH("+", S33)-SEARCH("!", S33)-1)), Rankings!$A$2:$BK$129, 63, FALSE),0)</f>
        <v>0</v>
      </c>
      <c r="HM33">
        <f>IFERROR(VLOOKUP(_xlfn.NUMBERVALUE(MID(T33, SEARCH("!", T33)+1, SEARCH("+", T33)-SEARCH("!", T33)-1)), Rankings!$A$2:$BK$129, 63, FALSE),0)</f>
        <v>0.7577692959070047</v>
      </c>
      <c r="HN33">
        <f>IFERROR(VLOOKUP(_xlfn.NUMBERVALUE(MID(U33, SEARCH("!", U33)+1, SEARCH("+", U33)-SEARCH("!", U33)-1)), Rankings!$A$2:$BK$129, 63, FALSE),0)</f>
        <v>0</v>
      </c>
      <c r="HO33">
        <f>IFERROR(VLOOKUP(_xlfn.NUMBERVALUE(MID(V33, SEARCH("!", V33)+1, SEARCH("+", V33)-SEARCH("!", V33)-1)), Rankings!$A$2:$BK$129, 63, FALSE),0)</f>
        <v>0</v>
      </c>
      <c r="HP33">
        <f>IFERROR(VLOOKUP(_xlfn.NUMBERVALUE(MID(W33, SEARCH("!", W33)+1, SEARCH("+", W33)-SEARCH("!", W33)-1)), Rankings!$A$2:$BK$129, 63, FALSE),0)</f>
        <v>0.38885721546978058</v>
      </c>
      <c r="HQ33">
        <f>IFERROR(VLOOKUP(_xlfn.NUMBERVALUE(MID(X33, SEARCH("!", X33)+1, SEARCH("+", X33)-SEARCH("!", X33)-1)), Rankings!$A$2:$BK$129, 63, FALSE),0)</f>
        <v>0.57303453247194758</v>
      </c>
      <c r="HR33">
        <f>IFERROR(VLOOKUP(_xlfn.NUMBERVALUE(MID(Y33, SEARCH("!", Y33)+1, SEARCH("+", Y33)-SEARCH("!", Y33)-1)), Rankings!$A$2:$BK$129, 63, FALSE),0)</f>
        <v>0.2676701877514836</v>
      </c>
      <c r="HS33">
        <f>IFERROR(VLOOKUP(_xlfn.NUMBERVALUE(MID(Z33, SEARCH("!", Z33)+1, SEARCH("+", Z33)-SEARCH("!", Z33)-1)), Rankings!$A$2:$BK$129, 63, FALSE),0)</f>
        <v>0.38408974874687429</v>
      </c>
      <c r="HT33">
        <f>IFERROR(VLOOKUP(_xlfn.NUMBERVALUE(MID(AA33, SEARCH("!", AA33)+1, SEARCH("+", AA33)-SEARCH("!", AA33)-1)), Rankings!$A$2:$BK$129, 63, FALSE),0)</f>
        <v>0.50538157943897521</v>
      </c>
      <c r="HU33">
        <f>IFERROR(VLOOKUP(_xlfn.NUMBERVALUE(MID(AB33, SEARCH("!", AB33)+1, SEARCH("+", AB33)-SEARCH("!", AB33)-1)), Rankings!$A$2:$BK$129, 63, FALSE),0)</f>
        <v>0.38337179356132184</v>
      </c>
      <c r="HV33">
        <f>IFERROR(VLOOKUP(_xlfn.NUMBERVALUE(MID(AC33, SEARCH("!", AC33)+1, SEARCH("+", AC33)-SEARCH("!", AC33)-1)), Rankings!$A$2:$BK$129, 63, FALSE),0)</f>
        <v>0</v>
      </c>
      <c r="HW33">
        <f>IFERROR(VLOOKUP(_xlfn.NUMBERVALUE(MID(AD33, SEARCH("!", AD33)+1, SEARCH("+", AD33)-SEARCH("!", AD33)-1)), Rankings!$A$2:$BK$129, 63, FALSE),0)</f>
        <v>0.83122380927033801</v>
      </c>
      <c r="HX33">
        <f>IFERROR(VLOOKUP(_xlfn.NUMBERVALUE(MID(AE33, SEARCH("!", AE33)+1, SEARCH("+", AE33)-SEARCH("!", AE33)-1)), Rankings!$A$2:$BK$129, 63, FALSE),0)</f>
        <v>0</v>
      </c>
      <c r="HY33">
        <f>IFERROR(VLOOKUP(_xlfn.NUMBERVALUE(MID(AF33, SEARCH("!", AF33)+1, SEARCH("+", AF33)-SEARCH("!", AF33)-1)), Rankings!$A$2:$BK$129, 63, FALSE),0)</f>
        <v>0.29423695626415058</v>
      </c>
      <c r="HZ33">
        <f>IFERROR(VLOOKUP(_xlfn.NUMBERVALUE(MID(AG33, SEARCH("!", AG33)+1, SEARCH("+", AG33)-SEARCH("!", AG33)-1)), Rankings!$A$2:$BK$129, 63, FALSE),0)</f>
        <v>0</v>
      </c>
      <c r="IA33">
        <f>IFERROR(VLOOKUP(_xlfn.NUMBERVALUE(MID(AH33, SEARCH("!", AH33)+1, SEARCH("+", AH33)-SEARCH("!", AH33)-1)), Rankings!$A$2:$BK$129, 63, FALSE),0)</f>
        <v>0.46338138623394648</v>
      </c>
      <c r="IB33">
        <f>IFERROR(VLOOKUP(_xlfn.NUMBERVALUE(MID(AI33, SEARCH("!", AI33)+1, SEARCH("+", AI33)-SEARCH("!", AI33)-1)), Rankings!$A$2:$BK$129, 63, FALSE),0)</f>
        <v>0.48010786707198716</v>
      </c>
      <c r="IC33">
        <f>IFERROR(VLOOKUP(_xlfn.NUMBERVALUE(MID(AJ33, SEARCH("!", AJ33)+1, SEARCH("+", AJ33)-SEARCH("!", AJ33)-1)), Rankings!$A$2:$BK$129, 63, FALSE),0)</f>
        <v>0.57303453247194758</v>
      </c>
      <c r="ID33">
        <f>IFERROR(VLOOKUP(_xlfn.NUMBERVALUE(MID(AK33, SEARCH("!", AK33)+1, SEARCH("+", AK33)-SEARCH("!", AK33)-1)), Rankings!$A$2:$BK$129, 63, FALSE),0)</f>
        <v>0</v>
      </c>
      <c r="IE33">
        <f>IFERROR(VLOOKUP(_xlfn.NUMBERVALUE(MID(AL33, SEARCH("!", AL33)+1, SEARCH("+", AL33)-SEARCH("!", AL33)-1)), Rankings!$A$2:$BK$129, 63, FALSE),0)</f>
        <v>0.42259502862758508</v>
      </c>
      <c r="IF33">
        <f>IFERROR(VLOOKUP(_xlfn.NUMBERVALUE(MID(AM33, SEARCH("!", AM33)+1, SEARCH("+", AM33)-SEARCH("!", AM33)-1)), Rankings!$A$2:$BK$129, 63, FALSE),0)</f>
        <v>0.50538157943897521</v>
      </c>
      <c r="IG33">
        <f>IFERROR(VLOOKUP(_xlfn.NUMBERVALUE(MID(AN33, SEARCH("!", AN33)+1, SEARCH("+", AN33)-SEARCH("!", AN33)-1)), Rankings!$A$2:$BK$129, 63, FALSE),0)</f>
        <v>0.65493783275404538</v>
      </c>
      <c r="IH33">
        <f>IFERROR(VLOOKUP(_xlfn.NUMBERVALUE(MID(AO33, SEARCH("!", AO33)+1, SEARCH("+", AO33)-SEARCH("!", AO33)-1)), Rankings!$A$2:$BK$129, 63, FALSE),0)</f>
        <v>0.73712975570398365</v>
      </c>
      <c r="II33">
        <f>IFERROR(VLOOKUP(_xlfn.NUMBERVALUE(MID(AP33, SEARCH("!", AP33)+1, SEARCH("+", AP33)-SEARCH("!", AP33)-1)), Rankings!$A$2:$BK$129, 63, FALSE),0)</f>
        <v>0.65575840813392627</v>
      </c>
      <c r="IJ33">
        <f>IFERROR(VLOOKUP(_xlfn.NUMBERVALUE(MID(AQ33, SEARCH("!", AQ33)+1, SEARCH("+", AQ33)-SEARCH("!", AQ33)-1)), Rankings!$A$2:$BK$129, 63, FALSE),0)</f>
        <v>0.5614516636093988</v>
      </c>
      <c r="IK33">
        <f>IFERROR(VLOOKUP(_xlfn.NUMBERVALUE(MID(AR33, SEARCH("!", AR33)+1, SEARCH("+", AR33)-SEARCH("!", AR33)-1)), Rankings!$A$2:$BK$129, 63, FALSE),0)</f>
        <v>0.86828752036026902</v>
      </c>
      <c r="IL33">
        <f>IFERROR(VLOOKUP(_xlfn.NUMBERVALUE(MID(AS33, SEARCH("!", AS33)+1, SEARCH("+", AS33)-SEARCH("!", AS33)-1)), Rankings!$A$2:$BK$129, 63, FALSE),0)</f>
        <v>0.65575840813392627</v>
      </c>
      <c r="IM33">
        <f>IFERROR(VLOOKUP(_xlfn.NUMBERVALUE(MID(AT33, SEARCH("!", AT33)+1, SEARCH("+", AT33)-SEARCH("!", AT33)-1)), Rankings!$A$2:$BK$129, 63, FALSE),0)</f>
        <v>0.5614516636093988</v>
      </c>
      <c r="IN33">
        <f>IFERROR(VLOOKUP(_xlfn.NUMBERVALUE(MID(AU33, SEARCH("!", AU33)+1, SEARCH("+", AU33)-SEARCH("!", AU33)-1)), Rankings!$A$2:$BK$129, 63, FALSE),0)</f>
        <v>0.2146882130122317</v>
      </c>
      <c r="IO33">
        <f>IFERROR(VLOOKUP(_xlfn.NUMBERVALUE(MID(AV33, SEARCH("!", AV33)+1, SEARCH("+", AV33)-SEARCH("!", AV33)-1)), Rankings!$A$2:$BK$129, 63, FALSE),0)</f>
        <v>0</v>
      </c>
      <c r="IP33">
        <f>IFERROR(VLOOKUP(_xlfn.NUMBERVALUE(MID(AW33, SEARCH("!", AW33)+1, SEARCH("+", AW33)-SEARCH("!", AW33)-1)), Rankings!$A$2:$BK$129, 63, FALSE),0)</f>
        <v>0</v>
      </c>
      <c r="IQ33">
        <f>IFERROR(VLOOKUP(_xlfn.NUMBERVALUE(MID(AX33, SEARCH("!", AX33)+1, SEARCH("+", AX33)-SEARCH("!", AX33)-1)), Rankings!$A$2:$BK$129, 63, FALSE),0)</f>
        <v>0</v>
      </c>
      <c r="IR33">
        <f>IFERROR(VLOOKUP(_xlfn.NUMBERVALUE(MID(AY33, SEARCH("!", AY33)+1, SEARCH("+", AY33)-SEARCH("!", AY33)-1)), Rankings!$A$2:$BK$129, 63, FALSE),0)</f>
        <v>0</v>
      </c>
      <c r="IS33">
        <f>IFERROR(VLOOKUP(_xlfn.NUMBERVALUE(MID(AZ33, SEARCH("!", AZ33)+1, SEARCH("+", AZ33)-SEARCH("!", AZ33)-1)), Rankings!$A$2:$BK$129, 63, FALSE),0)</f>
        <v>0</v>
      </c>
      <c r="IT33">
        <f>IFERROR(VLOOKUP(_xlfn.NUMBERVALUE(MID(BA33, SEARCH("!", BA33)+1, SEARCH("+", BA33)-SEARCH("!", BA33)-1)), Rankings!$A$2:$BK$129, 63, FALSE),0)</f>
        <v>0</v>
      </c>
      <c r="IU33">
        <f>IFERROR(VLOOKUP(_xlfn.NUMBERVALUE(MID(BB33, SEARCH("!", BB33)+1, SEARCH("+", BB33)-SEARCH("!", BB33)-1)), Rankings!$A$2:$BK$129, 63, FALSE),0)</f>
        <v>0</v>
      </c>
      <c r="IV33">
        <f>IFERROR(VLOOKUP(_xlfn.NUMBERVALUE(MID(BC33, SEARCH("!", BC33)+1, SEARCH("+", BC33)-SEARCH("!", BC33)-1)), Rankings!$A$2:$BK$129, 63, FALSE),0)</f>
        <v>0</v>
      </c>
      <c r="IW33">
        <f>IFERROR(VLOOKUP(_xlfn.NUMBERVALUE(MID(BD33, SEARCH("!", BD33)+1, SEARCH("+", BD33)-SEARCH("!", BD33)-1)), Rankings!$A$2:$BK$129, 63, FALSE),0)</f>
        <v>0</v>
      </c>
      <c r="IX33">
        <f>IFERROR(VLOOKUP(_xlfn.NUMBERVALUE(MID(BE33, SEARCH("!", BE33)+1, SEARCH("+", BE33)-SEARCH("!", BE33)-1)), Rankings!$A$2:$BK$129, 63, FALSE),0)</f>
        <v>0</v>
      </c>
      <c r="IY33">
        <f>IFERROR(VLOOKUP(_xlfn.NUMBERVALUE(MID(BF33, SEARCH("!", BF33)+1, SEARCH("+", BF33)-SEARCH("!", BF33)-1)), Rankings!$A$2:$BK$129, 63, FALSE),0)</f>
        <v>0</v>
      </c>
      <c r="IZ33">
        <f>IFERROR(VLOOKUP(_xlfn.NUMBERVALUE(MID(BG33, SEARCH("!", BG33)+1, SEARCH("+", BG33)-SEARCH("!", BG33)-1)), Rankings!$A$2:$BK$129, 63, FALSE),0)</f>
        <v>0</v>
      </c>
      <c r="JA33">
        <f>IFERROR(VLOOKUP(_xlfn.NUMBERVALUE(MID(BH33, SEARCH("!", BH33)+1, SEARCH("+", BH33)-SEARCH("!", BH33)-1)), Rankings!$A$2:$BK$129, 63, FALSE),0)</f>
        <v>0</v>
      </c>
      <c r="JB33">
        <f>IFERROR(VLOOKUP(_xlfn.NUMBERVALUE(MID(BI33, SEARCH("!", BI33)+1, SEARCH("+", BI33)-SEARCH("!", BI33)-1)), Rankings!$A$2:$BK$129, 63, FALSE),0)</f>
        <v>0</v>
      </c>
      <c r="JC33">
        <f>IFERROR(VLOOKUP(_xlfn.NUMBERVALUE(MID(BJ33, SEARCH("!", BJ33)+1, SEARCH("+", BJ33)-SEARCH("!", BJ33)-1)), Rankings!$A$2:$BK$129, 63, FALSE),0)</f>
        <v>0</v>
      </c>
      <c r="JD33">
        <f>IFERROR(VLOOKUP(_xlfn.NUMBERVALUE(MID(BK33, SEARCH("!", BK33)+1, SEARCH("+", BK33)-SEARCH("!", BK33)-1)), Rankings!$A$2:$BK$129, 63, FALSE),0)</f>
        <v>0</v>
      </c>
      <c r="JE33">
        <f>IFERROR(VLOOKUP(_xlfn.NUMBERVALUE(MID(BL33, SEARCH("!", BL33)+1, SEARCH("+", BL33)-SEARCH("!", BL33)-1)), Rankings!$A$2:$BK$129, 63, FALSE),0)</f>
        <v>0</v>
      </c>
      <c r="JF33">
        <f>IFERROR(VLOOKUP(_xlfn.NUMBERVALUE(MID(BM33, SEARCH("!", BM33)+1, SEARCH("+", BM33)-SEARCH("!", BM33)-1)), Rankings!$A$2:$BK$129, 63, FALSE),0)</f>
        <v>0</v>
      </c>
      <c r="JG33">
        <f>IFERROR(VLOOKUP(_xlfn.NUMBERVALUE(MID(BN33, SEARCH("!", BN33)+1, SEARCH("+", BN33)-SEARCH("!", BN33)-1)), Rankings!$A$2:$BK$129, 63, FALSE),0)</f>
        <v>0</v>
      </c>
      <c r="JH33">
        <f>IFERROR(VLOOKUP(_xlfn.NUMBERVALUE(MID(BO33, SEARCH("!", BO33)+1, SEARCH("+", BO33)-SEARCH("!", BO33)-1)), Rankings!$A$2:$BK$129, 63, FALSE),0)</f>
        <v>0</v>
      </c>
      <c r="JI33">
        <f>IFERROR(VLOOKUP(_xlfn.NUMBERVALUE(MID(BP33, SEARCH("!", BP33)+1, SEARCH("+", BP33)-SEARCH("!", BP33)-1)), Rankings!$A$2:$BK$129, 63, FALSE),0)</f>
        <v>0</v>
      </c>
      <c r="JJ33">
        <f>IFERROR(VLOOKUP(_xlfn.NUMBERVALUE(MID(BQ33, SEARCH("!", BQ33)+1, SEARCH("+", BQ33)-SEARCH("!", BQ33)-1)), Rankings!$A$2:$BK$129, 63, FALSE),0)</f>
        <v>0</v>
      </c>
      <c r="JK33">
        <f>IFERROR(VLOOKUP(_xlfn.NUMBERVALUE(MID(BR33, SEARCH("!", BR33)+1, SEARCH("+", BR33)-SEARCH("!", BR33)-1)), Rankings!$A$2:$BK$129, 63, FALSE),0)</f>
        <v>0</v>
      </c>
      <c r="JL33">
        <f>IFERROR(VLOOKUP(_xlfn.NUMBERVALUE(MID(BS33, SEARCH("!", BS33)+1, SEARCH("+", BS33)-SEARCH("!", BS33)-1)), Rankings!$A$2:$BK$129, 63, FALSE),0)</f>
        <v>0</v>
      </c>
      <c r="JM33">
        <f>IFERROR(VLOOKUP(_xlfn.NUMBERVALUE(MID(BT33, SEARCH("!", BT33)+1, SEARCH("+", BT33)-SEARCH("!", BT33)-1)), Rankings!$A$2:$BK$129, 63, FALSE),0)</f>
        <v>0</v>
      </c>
      <c r="JN33">
        <f>IFERROR(VLOOKUP(_xlfn.NUMBERVALUE(MID(BU33, SEARCH("!", BU33)+1, SEARCH("+", BU33)-SEARCH("!", BU33)-1)), Rankings!$A$2:$BK$129, 63, FALSE),0)</f>
        <v>0</v>
      </c>
      <c r="JO33">
        <f>IFERROR(VLOOKUP(_xlfn.NUMBERVALUE(MID(BV33, SEARCH("!", BV33)+1, SEARCH("+", BV33)-SEARCH("!", BV33)-1)), Rankings!$A$2:$BK$129, 63, FALSE),0)</f>
        <v>0</v>
      </c>
      <c r="JP33">
        <f>IFERROR(VLOOKUP(_xlfn.NUMBERVALUE(MID(BW33, SEARCH("!", BW33)+1, SEARCH("+", BW33)-SEARCH("!", BW33)-1)), Rankings!$A$2:$BK$129, 63, FALSE),0)</f>
        <v>0</v>
      </c>
      <c r="JQ33">
        <f>IFERROR(VLOOKUP(_xlfn.NUMBERVALUE(MID(BX33, SEARCH("!", BX33)+1, SEARCH("+", BX33)-SEARCH("!", BX33)-1)), Rankings!$A$2:$BK$129, 63, FALSE),0)</f>
        <v>0</v>
      </c>
      <c r="JR33">
        <f>IFERROR(VLOOKUP(_xlfn.NUMBERVALUE(MID(BY33, SEARCH("!", BY33)+1, SEARCH("+", BY33)-SEARCH("!", BY33)-1)), Rankings!$A$2:$BK$129, 63, FALSE),0)</f>
        <v>0</v>
      </c>
      <c r="JS33">
        <f>IFERROR(VLOOKUP(_xlfn.NUMBERVALUE(MID(BZ33, SEARCH("!", BZ33)+1, SEARCH("+", BZ33)-SEARCH("!", BZ33)-1)), Rankings!$A$2:$BK$129, 63, FALSE),0)</f>
        <v>0</v>
      </c>
      <c r="JT33">
        <f>IFERROR(VLOOKUP(_xlfn.NUMBERVALUE(MID(CA33, SEARCH("!", CA33)+1, SEARCH("+", CA33)-SEARCH("!", CA33)-1)), Rankings!$A$2:$BK$129, 63, FALSE),0)</f>
        <v>0</v>
      </c>
      <c r="JU33">
        <f>IFERROR(VLOOKUP(_xlfn.NUMBERVALUE(MID(CB33, SEARCH("!", CB33)+1, SEARCH("+", CB33)-SEARCH("!", CB33)-1)), Rankings!$A$2:$BK$129, 63, FALSE),0)</f>
        <v>0</v>
      </c>
      <c r="JV33">
        <f>IFERROR(VLOOKUP(_xlfn.NUMBERVALUE(MID(CC33, SEARCH("!", CC33)+1, SEARCH("+", CC33)-SEARCH("!", CC33)-1)), Rankings!$A$2:$BK$129, 63, FALSE),0)</f>
        <v>0</v>
      </c>
      <c r="JW33">
        <f>IFERROR(VLOOKUP(_xlfn.NUMBERVALUE(MID(CD33, SEARCH("!", CD33)+1, SEARCH("+", CD33)-SEARCH("!", CD33)-1)), Rankings!$A$2:$BK$129, 63, FALSE),0)</f>
        <v>0</v>
      </c>
      <c r="JX33">
        <f>IFERROR(VLOOKUP(_xlfn.NUMBERVALUE(MID(CE33, SEARCH("!", CE33)+1, SEARCH("+", CE33)-SEARCH("!", CE33)-1)), Rankings!$A$2:$BK$129, 63, FALSE),0)</f>
        <v>0</v>
      </c>
      <c r="JY33">
        <f>IFERROR(VLOOKUP(_xlfn.NUMBERVALUE(MID(CF33, SEARCH("!", CF33)+1, SEARCH("+", CF33)-SEARCH("!", CF33)-1)), Rankings!$A$2:$BK$129, 63, FALSE),0)</f>
        <v>0</v>
      </c>
      <c r="JZ33">
        <f>IFERROR(VLOOKUP(_xlfn.NUMBERVALUE(MID(CG33, SEARCH("!", CG33)+1, SEARCH("+", CG33)-SEARCH("!", CG33)-1)), Rankings!$A$2:$BK$129, 63, FALSE),0)</f>
        <v>0</v>
      </c>
      <c r="KA33">
        <f>IFERROR(VLOOKUP(_xlfn.NUMBERVALUE(MID(CH33, SEARCH("!", CH33)+1, SEARCH("+", CH33)-SEARCH("!", CH33)-1)), Rankings!$A$2:$BK$129, 63, FALSE),0)</f>
        <v>0</v>
      </c>
      <c r="KB33">
        <f>IFERROR(VLOOKUP(_xlfn.NUMBERVALUE(MID(CI33, SEARCH("!", CI33)+1, SEARCH("+", CI33)-SEARCH("!", CI33)-1)), Rankings!$A$2:$BK$129, 63, FALSE),0)</f>
        <v>0</v>
      </c>
      <c r="KC33">
        <f>IFERROR(VLOOKUP(_xlfn.NUMBERVALUE(MID(CJ33, SEARCH("!", CJ33)+1, SEARCH("+", CJ33)-SEARCH("!", CJ33)-1)), Rankings!$A$2:$BK$129, 63, FALSE),0)</f>
        <v>0</v>
      </c>
      <c r="KD33">
        <f>IFERROR(VLOOKUP(_xlfn.NUMBERVALUE(MID(CK33, SEARCH("!", CK33)+1, SEARCH("+", CK33)-SEARCH("!", CK33)-1)), Rankings!$A$2:$BK$129, 63, FALSE),0)</f>
        <v>0</v>
      </c>
      <c r="KE33">
        <f>IFERROR(VLOOKUP(_xlfn.NUMBERVALUE(MID(CL33, SEARCH("!", CL33)+1, SEARCH("+", CL33)-SEARCH("!", CL33)-1)), Rankings!$A$2:$BK$129, 63, FALSE),0)</f>
        <v>0</v>
      </c>
      <c r="KF33">
        <f>IFERROR(VLOOKUP(_xlfn.NUMBERVALUE(MID(CM33, SEARCH("!", CM33)+1, SEARCH("+", CM33)-SEARCH("!", CM33)-1)), Rankings!$A$2:$BK$129, 63, FALSE),0)</f>
        <v>0</v>
      </c>
      <c r="KG33">
        <f>IFERROR(VLOOKUP(_xlfn.NUMBERVALUE(MID(CN33, SEARCH("!", CN33)+1, SEARCH("+", CN33)-SEARCH("!", CN33)-1)), Rankings!$A$2:$BK$129, 63, FALSE),0)</f>
        <v>0</v>
      </c>
      <c r="KH33">
        <f>IFERROR(VLOOKUP(_xlfn.NUMBERVALUE(MID(CO33, SEARCH("!", CO33)+1, SEARCH("+", CO33)-SEARCH("!", CO33)-1)), Rankings!$A$2:$BK$129, 63, FALSE),0)</f>
        <v>0</v>
      </c>
      <c r="KJ33" s="28">
        <f t="shared" si="116"/>
        <v>247</v>
      </c>
      <c r="KK33" s="28">
        <f t="shared" si="117"/>
        <v>178</v>
      </c>
      <c r="KL33" s="28">
        <f t="shared" si="118"/>
        <v>100</v>
      </c>
      <c r="KM33" s="28">
        <f t="shared" si="119"/>
        <v>0</v>
      </c>
      <c r="KN33" s="28">
        <f t="shared" si="120"/>
        <v>0</v>
      </c>
      <c r="KO33" s="28">
        <f t="shared" si="121"/>
        <v>189</v>
      </c>
      <c r="KP33" s="28">
        <f t="shared" si="122"/>
        <v>356.33333333333331</v>
      </c>
      <c r="KQ33" s="28">
        <f t="shared" si="123"/>
        <v>189</v>
      </c>
      <c r="KS33" s="27" t="str">
        <f t="shared" si="124"/>
        <v>26</v>
      </c>
      <c r="KT33" s="27" t="str">
        <f t="shared" si="125"/>
        <v>26</v>
      </c>
      <c r="KU33" s="27" t="str">
        <f t="shared" si="126"/>
        <v>12</v>
      </c>
      <c r="KV33" s="27" t="str">
        <f t="shared" si="127"/>
        <v>22</v>
      </c>
      <c r="KW33" s="27">
        <f t="shared" si="128"/>
        <v>0</v>
      </c>
      <c r="KX33" s="27">
        <f t="shared" si="129"/>
        <v>0</v>
      </c>
      <c r="KY33" s="27" t="str">
        <f t="shared" si="130"/>
        <v>18</v>
      </c>
      <c r="KZ33" s="27">
        <f t="shared" si="131"/>
        <v>0</v>
      </c>
      <c r="LA33" s="27" t="str">
        <f t="shared" si="132"/>
        <v>7</v>
      </c>
      <c r="LB33" s="27">
        <f t="shared" si="133"/>
        <v>0</v>
      </c>
      <c r="LC33" s="27">
        <f t="shared" si="134"/>
        <v>0</v>
      </c>
      <c r="LD33" s="27" t="str">
        <f t="shared" si="135"/>
        <v>25</v>
      </c>
      <c r="LE33" s="27" t="str">
        <f t="shared" si="136"/>
        <v>7</v>
      </c>
      <c r="LF33" s="27" t="str">
        <f t="shared" si="137"/>
        <v>26</v>
      </c>
      <c r="LG33" s="27" t="str">
        <f t="shared" si="138"/>
        <v>23</v>
      </c>
      <c r="LH33" s="27" t="str">
        <f t="shared" si="139"/>
        <v>18</v>
      </c>
      <c r="LI33" s="27" t="str">
        <f t="shared" si="140"/>
        <v>17</v>
      </c>
      <c r="LJ33" s="27">
        <f t="shared" si="141"/>
        <v>0</v>
      </c>
      <c r="LK33" s="27" t="str">
        <f t="shared" si="142"/>
        <v>14</v>
      </c>
      <c r="LL33" s="27">
        <f t="shared" si="143"/>
        <v>0</v>
      </c>
      <c r="LM33" s="27" t="str">
        <f t="shared" si="144"/>
        <v>23</v>
      </c>
      <c r="LN33" s="27">
        <f t="shared" si="145"/>
        <v>0</v>
      </c>
      <c r="LO33" s="27" t="str">
        <f t="shared" si="146"/>
        <v>21</v>
      </c>
      <c r="LP33" s="27" t="str">
        <f t="shared" si="147"/>
        <v>28</v>
      </c>
      <c r="LQ33" s="27" t="str">
        <f t="shared" si="148"/>
        <v>26</v>
      </c>
      <c r="LR33" s="27">
        <f t="shared" si="149"/>
        <v>0</v>
      </c>
      <c r="LS33" s="27" t="str">
        <f t="shared" si="150"/>
        <v>25</v>
      </c>
      <c r="LT33" s="27" t="str">
        <f t="shared" si="151"/>
        <v>27</v>
      </c>
      <c r="LU33" s="27" t="str">
        <f t="shared" si="152"/>
        <v>18</v>
      </c>
      <c r="LV33" s="27" t="str">
        <f t="shared" si="153"/>
        <v>17</v>
      </c>
      <c r="LW33" s="27" t="str">
        <f t="shared" si="154"/>
        <v>17</v>
      </c>
      <c r="LX33" s="27" t="str">
        <f t="shared" si="155"/>
        <v>18</v>
      </c>
      <c r="LY33" s="27" t="str">
        <f t="shared" si="156"/>
        <v>16</v>
      </c>
      <c r="LZ33" s="27" t="str">
        <f t="shared" si="157"/>
        <v>12</v>
      </c>
      <c r="MA33" s="27" t="str">
        <f t="shared" si="158"/>
        <v>17</v>
      </c>
      <c r="MB33" s="27" t="str">
        <f t="shared" si="159"/>
        <v>19</v>
      </c>
      <c r="MC33" s="27">
        <f t="shared" si="160"/>
        <v>0</v>
      </c>
      <c r="MD33" s="27">
        <f t="shared" si="161"/>
        <v>0</v>
      </c>
      <c r="ME33" s="27">
        <f t="shared" si="162"/>
        <v>0</v>
      </c>
      <c r="MF33" s="27">
        <f t="shared" si="163"/>
        <v>0</v>
      </c>
      <c r="MG33" s="27">
        <f t="shared" si="164"/>
        <v>0</v>
      </c>
      <c r="MH33" s="27">
        <f t="shared" si="165"/>
        <v>0</v>
      </c>
      <c r="MI33" s="27">
        <f t="shared" si="166"/>
        <v>0</v>
      </c>
      <c r="MJ33" s="27">
        <f t="shared" si="167"/>
        <v>0</v>
      </c>
      <c r="MK33" s="27">
        <f t="shared" si="168"/>
        <v>0</v>
      </c>
      <c r="ML33" s="27">
        <f t="shared" si="169"/>
        <v>0</v>
      </c>
      <c r="MM33" s="27">
        <f t="shared" si="170"/>
        <v>0</v>
      </c>
      <c r="MN33" s="27">
        <f t="shared" si="171"/>
        <v>0</v>
      </c>
      <c r="MO33" s="27">
        <f t="shared" si="172"/>
        <v>0</v>
      </c>
      <c r="MP33" s="27">
        <f t="shared" si="173"/>
        <v>0</v>
      </c>
      <c r="MQ33" s="27">
        <f t="shared" si="174"/>
        <v>0</v>
      </c>
      <c r="MR33" s="27">
        <f t="shared" si="175"/>
        <v>0</v>
      </c>
      <c r="MS33" s="27">
        <f t="shared" si="176"/>
        <v>0</v>
      </c>
      <c r="MT33" s="27">
        <f t="shared" si="177"/>
        <v>0</v>
      </c>
      <c r="MU33" s="27">
        <f t="shared" si="178"/>
        <v>0</v>
      </c>
      <c r="MV33" s="27">
        <f t="shared" si="179"/>
        <v>0</v>
      </c>
      <c r="MW33" s="27">
        <f t="shared" si="180"/>
        <v>0</v>
      </c>
      <c r="MX33" s="27">
        <f t="shared" si="181"/>
        <v>0</v>
      </c>
      <c r="MY33" s="27">
        <f t="shared" si="182"/>
        <v>0</v>
      </c>
      <c r="MZ33" s="27">
        <f t="shared" si="183"/>
        <v>0</v>
      </c>
      <c r="NA33" s="27">
        <f t="shared" si="184"/>
        <v>0</v>
      </c>
      <c r="NB33" s="27">
        <f t="shared" si="185"/>
        <v>0</v>
      </c>
      <c r="NC33" s="27">
        <f t="shared" si="186"/>
        <v>0</v>
      </c>
      <c r="ND33" s="27">
        <f t="shared" si="187"/>
        <v>0</v>
      </c>
      <c r="NE33" s="27">
        <f t="shared" si="188"/>
        <v>0</v>
      </c>
      <c r="NF33" s="27">
        <f t="shared" si="189"/>
        <v>0</v>
      </c>
      <c r="NG33" s="27">
        <f t="shared" si="190"/>
        <v>0</v>
      </c>
      <c r="NH33" s="27">
        <f t="shared" si="191"/>
        <v>0</v>
      </c>
      <c r="NI33" s="27">
        <f t="shared" si="192"/>
        <v>0</v>
      </c>
      <c r="NJ33" s="27">
        <f t="shared" si="193"/>
        <v>0</v>
      </c>
      <c r="NK33" s="27">
        <f t="shared" si="194"/>
        <v>0</v>
      </c>
      <c r="NL33" s="27">
        <f t="shared" si="195"/>
        <v>0</v>
      </c>
      <c r="NM33" s="27">
        <f t="shared" si="196"/>
        <v>0</v>
      </c>
      <c r="NN33" s="27">
        <f t="shared" si="197"/>
        <v>0</v>
      </c>
      <c r="NO33" s="27">
        <f t="shared" si="198"/>
        <v>0</v>
      </c>
      <c r="NP33" s="27">
        <f t="shared" si="199"/>
        <v>0</v>
      </c>
      <c r="NQ33" s="27">
        <f t="shared" si="200"/>
        <v>0</v>
      </c>
      <c r="NR33" s="27">
        <f t="shared" si="201"/>
        <v>0</v>
      </c>
      <c r="NS33" s="27">
        <f t="shared" si="202"/>
        <v>0</v>
      </c>
      <c r="NT33" s="27">
        <f t="shared" si="203"/>
        <v>0</v>
      </c>
      <c r="NU33" s="27">
        <f t="shared" si="204"/>
        <v>0</v>
      </c>
      <c r="NV33" s="27">
        <f t="shared" si="205"/>
        <v>0</v>
      </c>
      <c r="NX33" s="28">
        <f t="shared" si="206"/>
        <v>205</v>
      </c>
      <c r="NY33" s="28">
        <f t="shared" si="207"/>
        <v>158</v>
      </c>
      <c r="NZ33" s="28">
        <f t="shared" si="208"/>
        <v>85</v>
      </c>
      <c r="OA33" s="28">
        <f t="shared" si="209"/>
        <v>0</v>
      </c>
      <c r="OB33" s="28">
        <f t="shared" si="210"/>
        <v>0</v>
      </c>
      <c r="OC33" s="28">
        <f t="shared" si="211"/>
        <v>162</v>
      </c>
      <c r="OD33" s="28">
        <f t="shared" si="212"/>
        <v>300.16666666666669</v>
      </c>
      <c r="OE33" s="28">
        <f t="shared" si="213"/>
        <v>162</v>
      </c>
      <c r="OG33" s="27" t="str">
        <f t="shared" si="214"/>
        <v>27</v>
      </c>
      <c r="OH33" s="27" t="str">
        <f t="shared" si="215"/>
        <v>11</v>
      </c>
      <c r="OI33" s="27" t="str">
        <f t="shared" si="216"/>
        <v>21</v>
      </c>
      <c r="OJ33" s="27" t="str">
        <f t="shared" si="217"/>
        <v>11</v>
      </c>
      <c r="OK33" s="27">
        <f t="shared" si="218"/>
        <v>0</v>
      </c>
      <c r="OL33" s="27">
        <f t="shared" si="219"/>
        <v>0</v>
      </c>
      <c r="OM33" s="27" t="str">
        <f t="shared" si="220"/>
        <v>17</v>
      </c>
      <c r="ON33" s="27">
        <f t="shared" si="221"/>
        <v>0</v>
      </c>
      <c r="OO33" s="27" t="str">
        <f t="shared" si="222"/>
        <v>10</v>
      </c>
      <c r="OP33" s="27">
        <f t="shared" si="223"/>
        <v>0</v>
      </c>
      <c r="OQ33" s="27">
        <f t="shared" si="224"/>
        <v>0</v>
      </c>
      <c r="OR33" s="27" t="str">
        <f t="shared" si="225"/>
        <v>13</v>
      </c>
      <c r="OS33" s="27" t="str">
        <f t="shared" si="226"/>
        <v>14</v>
      </c>
      <c r="OT33" s="27" t="str">
        <f t="shared" si="227"/>
        <v>14</v>
      </c>
      <c r="OU33" s="27" t="str">
        <f t="shared" si="228"/>
        <v>12</v>
      </c>
      <c r="OV33" s="27" t="str">
        <f t="shared" si="229"/>
        <v>15</v>
      </c>
      <c r="OW33" s="27" t="str">
        <f t="shared" si="230"/>
        <v>10</v>
      </c>
      <c r="OX33" s="27">
        <f t="shared" si="231"/>
        <v>0</v>
      </c>
      <c r="OY33" s="27" t="str">
        <f t="shared" si="232"/>
        <v>8</v>
      </c>
      <c r="OZ33" s="27">
        <f t="shared" si="233"/>
        <v>0</v>
      </c>
      <c r="PA33" s="27" t="str">
        <f t="shared" si="234"/>
        <v>14</v>
      </c>
      <c r="PB33" s="27">
        <f t="shared" si="235"/>
        <v>0</v>
      </c>
      <c r="PC33" s="27" t="str">
        <f t="shared" si="236"/>
        <v>19</v>
      </c>
      <c r="PD33" s="27" t="str">
        <f t="shared" si="237"/>
        <v>19</v>
      </c>
      <c r="PE33" s="27" t="str">
        <f t="shared" si="238"/>
        <v>25</v>
      </c>
      <c r="PF33" s="27">
        <f t="shared" si="239"/>
        <v>0</v>
      </c>
      <c r="PG33" s="27" t="str">
        <f t="shared" si="240"/>
        <v>17</v>
      </c>
      <c r="PH33" s="27" t="str">
        <f t="shared" si="241"/>
        <v>21</v>
      </c>
      <c r="PI33" s="27" t="str">
        <f t="shared" si="242"/>
        <v>14</v>
      </c>
      <c r="PJ33" s="27" t="str">
        <f t="shared" si="243"/>
        <v>19</v>
      </c>
      <c r="PK33" s="27" t="str">
        <f t="shared" si="244"/>
        <v>19</v>
      </c>
      <c r="PL33" s="27" t="str">
        <f t="shared" si="245"/>
        <v>22</v>
      </c>
      <c r="PM33" s="27" t="str">
        <f t="shared" si="246"/>
        <v>24</v>
      </c>
      <c r="PN33" s="27" t="str">
        <f t="shared" si="247"/>
        <v>18</v>
      </c>
      <c r="PO33" s="27" t="str">
        <f t="shared" si="248"/>
        <v>16</v>
      </c>
      <c r="PP33" s="27" t="str">
        <f t="shared" si="249"/>
        <v>18</v>
      </c>
      <c r="PQ33" s="27">
        <f t="shared" si="250"/>
        <v>0</v>
      </c>
      <c r="PR33" s="27">
        <f t="shared" si="251"/>
        <v>0</v>
      </c>
      <c r="PS33" s="27">
        <f t="shared" si="252"/>
        <v>0</v>
      </c>
      <c r="PT33" s="27">
        <f t="shared" si="253"/>
        <v>0</v>
      </c>
      <c r="PU33" s="27">
        <f t="shared" si="254"/>
        <v>0</v>
      </c>
      <c r="PV33" s="27">
        <f t="shared" si="255"/>
        <v>0</v>
      </c>
      <c r="PW33" s="27">
        <f t="shared" si="256"/>
        <v>0</v>
      </c>
      <c r="PX33" s="27">
        <f t="shared" si="257"/>
        <v>0</v>
      </c>
      <c r="PY33" s="27">
        <f t="shared" si="258"/>
        <v>0</v>
      </c>
      <c r="PZ33" s="27">
        <f t="shared" si="259"/>
        <v>0</v>
      </c>
      <c r="QA33" s="27">
        <f t="shared" si="260"/>
        <v>0</v>
      </c>
      <c r="QB33" s="27">
        <f t="shared" si="261"/>
        <v>0</v>
      </c>
      <c r="QC33" s="27">
        <f t="shared" si="262"/>
        <v>0</v>
      </c>
      <c r="QD33" s="27">
        <f t="shared" si="263"/>
        <v>0</v>
      </c>
      <c r="QE33" s="27">
        <f t="shared" si="264"/>
        <v>0</v>
      </c>
      <c r="QF33" s="27">
        <f t="shared" si="265"/>
        <v>0</v>
      </c>
      <c r="QG33" s="27">
        <f t="shared" si="266"/>
        <v>0</v>
      </c>
      <c r="QH33" s="27">
        <f t="shared" si="267"/>
        <v>0</v>
      </c>
      <c r="QI33" s="27">
        <f t="shared" si="268"/>
        <v>0</v>
      </c>
      <c r="QJ33" s="27">
        <f t="shared" si="269"/>
        <v>0</v>
      </c>
      <c r="QK33" s="27">
        <f t="shared" si="270"/>
        <v>0</v>
      </c>
      <c r="QL33" s="27">
        <f t="shared" si="271"/>
        <v>0</v>
      </c>
      <c r="QM33" s="27">
        <f t="shared" si="272"/>
        <v>0</v>
      </c>
      <c r="QN33" s="27">
        <f t="shared" si="273"/>
        <v>0</v>
      </c>
      <c r="QO33" s="27">
        <f t="shared" si="274"/>
        <v>0</v>
      </c>
      <c r="QP33" s="27">
        <f t="shared" si="275"/>
        <v>0</v>
      </c>
      <c r="QQ33" s="27">
        <f t="shared" si="276"/>
        <v>0</v>
      </c>
      <c r="QR33" s="27">
        <f t="shared" si="277"/>
        <v>0</v>
      </c>
      <c r="QS33" s="27">
        <f t="shared" si="278"/>
        <v>0</v>
      </c>
      <c r="QT33" s="27">
        <f t="shared" si="279"/>
        <v>0</v>
      </c>
      <c r="QU33" s="27">
        <f t="shared" si="280"/>
        <v>0</v>
      </c>
      <c r="QV33" s="27">
        <f t="shared" si="281"/>
        <v>0</v>
      </c>
      <c r="QW33" s="27">
        <f t="shared" si="282"/>
        <v>0</v>
      </c>
      <c r="QX33" s="27">
        <f t="shared" si="283"/>
        <v>0</v>
      </c>
      <c r="QY33" s="27">
        <f t="shared" si="284"/>
        <v>0</v>
      </c>
      <c r="QZ33" s="27">
        <f t="shared" si="285"/>
        <v>0</v>
      </c>
      <c r="RA33" s="27">
        <f t="shared" si="286"/>
        <v>0</v>
      </c>
      <c r="RB33" s="27">
        <f t="shared" si="287"/>
        <v>0</v>
      </c>
      <c r="RC33" s="27">
        <f t="shared" si="288"/>
        <v>0</v>
      </c>
      <c r="RD33" s="27">
        <f t="shared" si="289"/>
        <v>0</v>
      </c>
      <c r="RE33" s="27">
        <f t="shared" si="290"/>
        <v>0</v>
      </c>
      <c r="RF33" s="27">
        <f t="shared" si="291"/>
        <v>0</v>
      </c>
      <c r="RG33" s="27">
        <f t="shared" si="292"/>
        <v>0</v>
      </c>
      <c r="RH33" s="27">
        <f t="shared" si="293"/>
        <v>0</v>
      </c>
      <c r="RI33" s="27">
        <f t="shared" si="294"/>
        <v>0</v>
      </c>
      <c r="RJ33" s="27">
        <f t="shared" si="295"/>
        <v>0</v>
      </c>
      <c r="RL33" s="28">
        <f t="shared" si="296"/>
        <v>112</v>
      </c>
      <c r="RM33" s="28">
        <f t="shared" si="297"/>
        <v>81</v>
      </c>
      <c r="RN33" s="28">
        <f t="shared" si="298"/>
        <v>40</v>
      </c>
      <c r="RO33" s="28">
        <f t="shared" si="299"/>
        <v>0</v>
      </c>
      <c r="RP33" s="28">
        <f t="shared" si="300"/>
        <v>0</v>
      </c>
      <c r="RQ33" s="28">
        <f t="shared" si="301"/>
        <v>159</v>
      </c>
      <c r="RT33" s="27" t="str">
        <f t="shared" si="302"/>
        <v>9</v>
      </c>
      <c r="RU33" s="27" t="str">
        <f t="shared" si="303"/>
        <v>11</v>
      </c>
      <c r="RV33" s="27" t="str">
        <f t="shared" si="304"/>
        <v>6</v>
      </c>
      <c r="RW33" s="27" t="str">
        <f t="shared" si="305"/>
        <v>11</v>
      </c>
      <c r="RX33" s="27" t="str">
        <f t="shared" si="306"/>
        <v>0</v>
      </c>
      <c r="RY33" s="27" t="str">
        <f t="shared" si="307"/>
        <v>0</v>
      </c>
      <c r="RZ33" s="27" t="str">
        <f t="shared" si="308"/>
        <v>12</v>
      </c>
      <c r="SA33" s="27" t="str">
        <f t="shared" si="309"/>
        <v>0</v>
      </c>
      <c r="SB33" s="27" t="str">
        <f t="shared" si="310"/>
        <v>4</v>
      </c>
      <c r="SC33" s="27" t="str">
        <f t="shared" si="311"/>
        <v>0</v>
      </c>
      <c r="SD33" s="27" t="str">
        <f t="shared" si="312"/>
        <v>0</v>
      </c>
      <c r="SE33" s="27" t="str">
        <f t="shared" si="313"/>
        <v>13</v>
      </c>
      <c r="SF33" s="27" t="str">
        <f t="shared" si="314"/>
        <v>4</v>
      </c>
      <c r="SG33" s="27" t="str">
        <f t="shared" si="315"/>
        <v>8</v>
      </c>
      <c r="SH33" s="27" t="str">
        <f t="shared" si="316"/>
        <v>13</v>
      </c>
      <c r="SI33" s="27" t="str">
        <f t="shared" si="317"/>
        <v>8</v>
      </c>
      <c r="SJ33" s="27" t="str">
        <f t="shared" si="318"/>
        <v>6</v>
      </c>
      <c r="SK33" s="27" t="str">
        <f t="shared" si="319"/>
        <v>0</v>
      </c>
      <c r="SL33" s="27" t="str">
        <f t="shared" si="320"/>
        <v>7</v>
      </c>
      <c r="SM33" s="27" t="str">
        <f t="shared" si="321"/>
        <v>0</v>
      </c>
      <c r="SN33" s="27" t="str">
        <f t="shared" si="322"/>
        <v>12</v>
      </c>
      <c r="SO33" s="27" t="str">
        <f t="shared" si="323"/>
        <v>0</v>
      </c>
      <c r="SP33" s="27" t="str">
        <f t="shared" si="324"/>
        <v>9</v>
      </c>
      <c r="SQ33" s="27" t="str">
        <f t="shared" si="325"/>
        <v>13</v>
      </c>
      <c r="SR33" s="27" t="str">
        <f t="shared" si="326"/>
        <v>11</v>
      </c>
      <c r="SS33" s="27" t="str">
        <f t="shared" si="327"/>
        <v>0</v>
      </c>
      <c r="ST33" s="27" t="str">
        <f t="shared" si="328"/>
        <v>7</v>
      </c>
      <c r="SU33" s="27" t="str">
        <f t="shared" si="329"/>
        <v>9</v>
      </c>
      <c r="SV33" s="27" t="str">
        <f t="shared" si="330"/>
        <v>7</v>
      </c>
      <c r="SW33" s="27" t="str">
        <f t="shared" si="331"/>
        <v>9</v>
      </c>
      <c r="SX33" s="27" t="str">
        <f t="shared" si="332"/>
        <v>8</v>
      </c>
      <c r="SY33" s="27" t="str">
        <f t="shared" si="333"/>
        <v>7</v>
      </c>
      <c r="SZ33" s="27" t="str">
        <f t="shared" si="334"/>
        <v>9</v>
      </c>
      <c r="TA33" s="27" t="str">
        <f t="shared" si="335"/>
        <v>5</v>
      </c>
      <c r="TB33" s="27" t="str">
        <f t="shared" si="336"/>
        <v>9</v>
      </c>
      <c r="TC33" s="27" t="str">
        <f t="shared" si="337"/>
        <v>6</v>
      </c>
      <c r="TD33" s="27" t="str">
        <f t="shared" si="338"/>
        <v>0</v>
      </c>
      <c r="TE33" s="27" t="str">
        <f t="shared" si="339"/>
        <v>0</v>
      </c>
      <c r="TF33" s="27" t="str">
        <f t="shared" si="340"/>
        <v>0</v>
      </c>
      <c r="TG33" s="27" t="str">
        <f t="shared" si="341"/>
        <v>0</v>
      </c>
      <c r="TH33" s="27" t="str">
        <f t="shared" si="342"/>
        <v>0</v>
      </c>
      <c r="TI33" s="27" t="str">
        <f t="shared" si="343"/>
        <v>0</v>
      </c>
      <c r="TJ33" s="27" t="str">
        <f t="shared" si="344"/>
        <v>0</v>
      </c>
      <c r="TK33" s="27" t="str">
        <f t="shared" si="345"/>
        <v>0</v>
      </c>
      <c r="TL33" s="27" t="str">
        <f t="shared" si="346"/>
        <v>0</v>
      </c>
      <c r="TM33" s="27" t="str">
        <f t="shared" si="347"/>
        <v>0</v>
      </c>
      <c r="TN33" s="27" t="str">
        <f t="shared" si="348"/>
        <v>0</v>
      </c>
      <c r="TO33" s="27" t="str">
        <f t="shared" si="349"/>
        <v>0</v>
      </c>
      <c r="TP33" s="27" t="str">
        <f t="shared" si="350"/>
        <v>0</v>
      </c>
      <c r="TQ33" s="27" t="str">
        <f t="shared" si="351"/>
        <v>0</v>
      </c>
      <c r="TR33" s="27" t="str">
        <f t="shared" si="352"/>
        <v>0</v>
      </c>
      <c r="TS33" s="27" t="str">
        <f t="shared" si="353"/>
        <v>0</v>
      </c>
      <c r="TT33" s="27" t="str">
        <f t="shared" si="354"/>
        <v>0</v>
      </c>
      <c r="TU33" s="27" t="str">
        <f t="shared" si="355"/>
        <v>0</v>
      </c>
      <c r="TV33" s="27" t="str">
        <f t="shared" si="356"/>
        <v>0</v>
      </c>
      <c r="TW33" s="27" t="str">
        <f t="shared" si="357"/>
        <v>0</v>
      </c>
      <c r="TX33" s="27" t="str">
        <f t="shared" si="358"/>
        <v>0</v>
      </c>
      <c r="TY33" s="27" t="str">
        <f t="shared" si="359"/>
        <v>0</v>
      </c>
      <c r="TZ33" s="27" t="str">
        <f t="shared" si="360"/>
        <v>0</v>
      </c>
      <c r="UA33" s="27" t="str">
        <f t="shared" si="361"/>
        <v>0</v>
      </c>
      <c r="UB33" s="27" t="str">
        <f t="shared" si="362"/>
        <v>0</v>
      </c>
      <c r="UC33" s="27" t="str">
        <f t="shared" si="363"/>
        <v>0</v>
      </c>
      <c r="UD33" s="27" t="str">
        <f t="shared" si="364"/>
        <v>0</v>
      </c>
      <c r="UE33" s="27" t="str">
        <f t="shared" si="365"/>
        <v>0</v>
      </c>
      <c r="UF33" s="27" t="str">
        <f t="shared" si="366"/>
        <v>0</v>
      </c>
      <c r="UG33" s="27" t="str">
        <f t="shared" si="367"/>
        <v>0</v>
      </c>
      <c r="UH33" s="27" t="str">
        <f t="shared" si="368"/>
        <v>0</v>
      </c>
      <c r="UI33" s="27" t="str">
        <f t="shared" si="369"/>
        <v>0</v>
      </c>
      <c r="UJ33" s="27" t="str">
        <f t="shared" si="370"/>
        <v>0</v>
      </c>
      <c r="UK33" s="27" t="str">
        <f t="shared" si="371"/>
        <v>0</v>
      </c>
      <c r="UL33" s="27" t="str">
        <f t="shared" si="372"/>
        <v>0</v>
      </c>
      <c r="UM33" s="27" t="str">
        <f t="shared" si="373"/>
        <v>0</v>
      </c>
      <c r="UN33" s="27" t="str">
        <f t="shared" si="374"/>
        <v>0</v>
      </c>
      <c r="UO33" s="27" t="str">
        <f t="shared" si="375"/>
        <v>0</v>
      </c>
      <c r="UP33" s="27" t="str">
        <f t="shared" si="376"/>
        <v>0</v>
      </c>
      <c r="UQ33" s="27" t="str">
        <f t="shared" si="377"/>
        <v>0</v>
      </c>
      <c r="UR33" s="27" t="str">
        <f t="shared" si="378"/>
        <v>0</v>
      </c>
      <c r="US33" s="27" t="str">
        <f t="shared" si="379"/>
        <v>0</v>
      </c>
      <c r="UT33" s="27" t="str">
        <f t="shared" si="380"/>
        <v>0</v>
      </c>
      <c r="UU33" s="27" t="str">
        <f t="shared" si="381"/>
        <v>0</v>
      </c>
      <c r="UV33" s="27" t="str">
        <f t="shared" si="382"/>
        <v>0</v>
      </c>
      <c r="UW33" s="27" t="str">
        <f t="shared" si="383"/>
        <v>0</v>
      </c>
      <c r="UY33" s="28">
        <f t="shared" si="384"/>
        <v>13.780000000000001</v>
      </c>
      <c r="UZ33" s="28">
        <f t="shared" si="385"/>
        <v>12.849999999999998</v>
      </c>
      <c r="VA33" s="28">
        <f t="shared" si="386"/>
        <v>15.049999999999999</v>
      </c>
      <c r="VB33" s="28">
        <f t="shared" si="387"/>
        <v>0</v>
      </c>
      <c r="VC33" s="28">
        <f t="shared" si="388"/>
        <v>0</v>
      </c>
      <c r="VD33" s="28">
        <f t="shared" si="389"/>
        <v>25.588333333333331</v>
      </c>
      <c r="VG33" s="27" t="str">
        <f t="shared" si="390"/>
        <v>5</v>
      </c>
      <c r="VH33" s="27" t="str">
        <f t="shared" si="391"/>
        <v>3.24</v>
      </c>
      <c r="VI33" s="27" t="str">
        <f t="shared" si="392"/>
        <v>-5.52</v>
      </c>
      <c r="VJ33" s="27" t="str">
        <f t="shared" si="393"/>
        <v>0.6</v>
      </c>
      <c r="VK33" s="27">
        <f t="shared" si="394"/>
        <v>0</v>
      </c>
      <c r="VL33" s="27">
        <f t="shared" si="395"/>
        <v>0</v>
      </c>
      <c r="VM33" s="27" t="str">
        <f t="shared" si="396"/>
        <v>-8.49</v>
      </c>
      <c r="VN33" s="27">
        <f t="shared" si="397"/>
        <v>0</v>
      </c>
      <c r="VO33" s="27" t="str">
        <f t="shared" si="398"/>
        <v>-0.47</v>
      </c>
      <c r="VP33" s="27">
        <f t="shared" si="399"/>
        <v>0</v>
      </c>
      <c r="VQ33" s="27">
        <f t="shared" si="400"/>
        <v>0</v>
      </c>
      <c r="VR33" s="27" t="str">
        <f t="shared" si="401"/>
        <v>-1.14</v>
      </c>
      <c r="VS33" s="27" t="str">
        <f t="shared" si="402"/>
        <v>-0.89</v>
      </c>
      <c r="VT33" s="27" t="str">
        <f t="shared" si="403"/>
        <v>7</v>
      </c>
      <c r="VU33" s="27" t="str">
        <f t="shared" si="404"/>
        <v>0.14</v>
      </c>
      <c r="VV33" s="27" t="str">
        <f t="shared" si="405"/>
        <v>5.47</v>
      </c>
      <c r="VW33" s="27" t="str">
        <f t="shared" si="406"/>
        <v>7.38</v>
      </c>
      <c r="VX33" s="27">
        <f t="shared" si="407"/>
        <v>0</v>
      </c>
      <c r="VY33" s="27" t="str">
        <f t="shared" si="408"/>
        <v>-3.15</v>
      </c>
      <c r="VZ33" s="27">
        <f t="shared" si="409"/>
        <v>0</v>
      </c>
      <c r="WA33" s="27" t="str">
        <f t="shared" si="410"/>
        <v>5.07</v>
      </c>
      <c r="WB33" s="27">
        <f t="shared" si="411"/>
        <v>0</v>
      </c>
      <c r="WC33" s="27" t="str">
        <f t="shared" si="412"/>
        <v>2.1</v>
      </c>
      <c r="WD33" s="27" t="str">
        <f t="shared" si="413"/>
        <v>1.22</v>
      </c>
      <c r="WE33" s="27" t="str">
        <f t="shared" si="414"/>
        <v>4.78</v>
      </c>
      <c r="WF33" s="27">
        <f t="shared" si="415"/>
        <v>0</v>
      </c>
      <c r="WG33" s="27" t="str">
        <f t="shared" si="416"/>
        <v>7.13</v>
      </c>
      <c r="WH33" s="27" t="str">
        <f t="shared" si="417"/>
        <v>6.68</v>
      </c>
      <c r="WI33" s="27" t="str">
        <f t="shared" si="418"/>
        <v>2.54</v>
      </c>
      <c r="WJ33" s="27" t="str">
        <f t="shared" si="419"/>
        <v>-3.99</v>
      </c>
      <c r="WK33" s="27" t="str">
        <f t="shared" si="420"/>
        <v>-0.47</v>
      </c>
      <c r="WL33" s="27" t="str">
        <f t="shared" si="421"/>
        <v>4.88</v>
      </c>
      <c r="WM33" s="27" t="str">
        <f t="shared" si="422"/>
        <v>-6.74</v>
      </c>
      <c r="WN33" s="27" t="str">
        <f t="shared" si="423"/>
        <v>0.94</v>
      </c>
      <c r="WO33" s="27" t="str">
        <f t="shared" si="424"/>
        <v>-1.47</v>
      </c>
      <c r="WP33" s="27" t="str">
        <f t="shared" si="425"/>
        <v>9.84</v>
      </c>
      <c r="WQ33" s="27">
        <f t="shared" si="426"/>
        <v>0</v>
      </c>
      <c r="WR33" s="27">
        <f t="shared" si="427"/>
        <v>0</v>
      </c>
      <c r="WS33" s="27">
        <f t="shared" si="428"/>
        <v>0</v>
      </c>
      <c r="WT33" s="27">
        <f t="shared" si="429"/>
        <v>0</v>
      </c>
      <c r="WU33" s="27">
        <f t="shared" si="430"/>
        <v>0</v>
      </c>
      <c r="WV33" s="27">
        <f t="shared" si="431"/>
        <v>0</v>
      </c>
      <c r="WW33" s="27">
        <f t="shared" si="432"/>
        <v>0</v>
      </c>
      <c r="WX33" s="27">
        <f t="shared" si="433"/>
        <v>0</v>
      </c>
      <c r="WY33" s="27">
        <f t="shared" si="434"/>
        <v>0</v>
      </c>
      <c r="WZ33" s="27">
        <f t="shared" si="435"/>
        <v>0</v>
      </c>
      <c r="XA33" s="27">
        <f t="shared" si="436"/>
        <v>0</v>
      </c>
      <c r="XB33" s="27">
        <f t="shared" si="437"/>
        <v>0</v>
      </c>
      <c r="XC33" s="27">
        <f t="shared" si="438"/>
        <v>0</v>
      </c>
      <c r="XD33" s="27">
        <f t="shared" si="439"/>
        <v>0</v>
      </c>
      <c r="XE33" s="27">
        <f t="shared" si="440"/>
        <v>0</v>
      </c>
      <c r="XF33" s="27">
        <f t="shared" si="441"/>
        <v>0</v>
      </c>
      <c r="XG33" s="27">
        <f t="shared" si="442"/>
        <v>0</v>
      </c>
      <c r="XH33" s="27">
        <f t="shared" si="443"/>
        <v>0</v>
      </c>
      <c r="XI33" s="27">
        <f t="shared" si="444"/>
        <v>0</v>
      </c>
      <c r="XJ33" s="27">
        <f t="shared" si="445"/>
        <v>0</v>
      </c>
      <c r="XK33" s="27">
        <f t="shared" si="446"/>
        <v>0</v>
      </c>
      <c r="XL33" s="27">
        <f t="shared" si="447"/>
        <v>0</v>
      </c>
      <c r="XM33" s="27">
        <f t="shared" si="448"/>
        <v>0</v>
      </c>
      <c r="XN33" s="27">
        <f t="shared" si="449"/>
        <v>0</v>
      </c>
      <c r="XO33" s="27">
        <f t="shared" si="450"/>
        <v>0</v>
      </c>
      <c r="XP33" s="27">
        <f t="shared" si="451"/>
        <v>0</v>
      </c>
      <c r="XQ33" s="27">
        <f t="shared" si="452"/>
        <v>0</v>
      </c>
      <c r="XR33" s="27">
        <f t="shared" si="453"/>
        <v>0</v>
      </c>
      <c r="XS33" s="27">
        <f t="shared" si="454"/>
        <v>0</v>
      </c>
      <c r="XT33" s="27">
        <f t="shared" si="455"/>
        <v>0</v>
      </c>
      <c r="XU33" s="27">
        <f t="shared" si="456"/>
        <v>0</v>
      </c>
      <c r="XV33" s="27">
        <f t="shared" si="457"/>
        <v>0</v>
      </c>
      <c r="XW33" s="27">
        <f t="shared" si="458"/>
        <v>0</v>
      </c>
      <c r="XX33" s="27">
        <f t="shared" si="459"/>
        <v>0</v>
      </c>
      <c r="XY33" s="27">
        <f t="shared" si="460"/>
        <v>0</v>
      </c>
      <c r="XZ33" s="27">
        <f t="shared" si="461"/>
        <v>0</v>
      </c>
      <c r="YA33" s="27">
        <f t="shared" si="462"/>
        <v>0</v>
      </c>
      <c r="YB33" s="27">
        <f t="shared" si="463"/>
        <v>0</v>
      </c>
      <c r="YC33" s="27">
        <f t="shared" si="464"/>
        <v>0</v>
      </c>
      <c r="YD33" s="27">
        <f t="shared" si="465"/>
        <v>0</v>
      </c>
      <c r="YE33" s="27">
        <f t="shared" si="466"/>
        <v>0</v>
      </c>
      <c r="YF33" s="27">
        <f t="shared" si="467"/>
        <v>0</v>
      </c>
      <c r="YG33" s="27">
        <f t="shared" si="468"/>
        <v>0</v>
      </c>
      <c r="YH33" s="27">
        <f t="shared" si="469"/>
        <v>0</v>
      </c>
      <c r="YI33" s="27">
        <f t="shared" si="470"/>
        <v>0</v>
      </c>
      <c r="YJ33" s="27">
        <f t="shared" si="471"/>
        <v>0</v>
      </c>
      <c r="YL33" s="28">
        <f t="shared" si="472"/>
        <v>753</v>
      </c>
      <c r="YM33" s="28">
        <f t="shared" si="473"/>
        <v>663</v>
      </c>
      <c r="YN33" s="28">
        <f t="shared" si="474"/>
        <v>345</v>
      </c>
      <c r="YO33" s="28">
        <f t="shared" si="475"/>
        <v>0</v>
      </c>
      <c r="YP33" s="28">
        <f t="shared" si="476"/>
        <v>0</v>
      </c>
      <c r="YQ33" s="28">
        <f t="shared" si="477"/>
        <v>1146.5</v>
      </c>
      <c r="YT33" s="27" t="str">
        <f t="shared" si="478"/>
        <v>55</v>
      </c>
      <c r="YU33" s="27" t="str">
        <f t="shared" si="479"/>
        <v>42</v>
      </c>
      <c r="YV33" s="27" t="str">
        <f t="shared" si="480"/>
        <v>82</v>
      </c>
      <c r="YW33" s="27" t="str">
        <f t="shared" si="481"/>
        <v>41</v>
      </c>
      <c r="YX33" s="27">
        <f t="shared" si="482"/>
        <v>0</v>
      </c>
      <c r="YY33" s="27">
        <f t="shared" si="483"/>
        <v>0</v>
      </c>
      <c r="YZ33" s="27" t="str">
        <f t="shared" si="484"/>
        <v>81</v>
      </c>
      <c r="ZA33" s="27">
        <f t="shared" si="485"/>
        <v>0</v>
      </c>
      <c r="ZB33" s="27" t="str">
        <f t="shared" si="486"/>
        <v>61</v>
      </c>
      <c r="ZC33" s="27">
        <f t="shared" si="487"/>
        <v>0</v>
      </c>
      <c r="ZD33" s="27">
        <f t="shared" si="488"/>
        <v>0</v>
      </c>
      <c r="ZE33" s="27" t="str">
        <f t="shared" si="489"/>
        <v>45</v>
      </c>
      <c r="ZF33" s="27" t="str">
        <f t="shared" si="490"/>
        <v>60</v>
      </c>
      <c r="ZG33" s="27" t="str">
        <f t="shared" si="491"/>
        <v>40</v>
      </c>
      <c r="ZH33" s="27" t="str">
        <f t="shared" si="492"/>
        <v>72</v>
      </c>
      <c r="ZI33" s="27" t="str">
        <f t="shared" si="493"/>
        <v>47</v>
      </c>
      <c r="ZJ33" s="27" t="str">
        <f t="shared" si="494"/>
        <v>47</v>
      </c>
      <c r="ZK33" s="27">
        <f t="shared" si="495"/>
        <v>0</v>
      </c>
      <c r="ZL33" s="27" t="str">
        <f t="shared" si="496"/>
        <v>87</v>
      </c>
      <c r="ZM33" s="27">
        <f t="shared" si="497"/>
        <v>0</v>
      </c>
      <c r="ZN33" s="27" t="str">
        <f t="shared" si="498"/>
        <v>58</v>
      </c>
      <c r="ZO33" s="27">
        <f t="shared" si="499"/>
        <v>0</v>
      </c>
      <c r="ZP33" s="27" t="str">
        <f t="shared" si="500"/>
        <v>58</v>
      </c>
      <c r="ZQ33" s="27" t="str">
        <f t="shared" si="501"/>
        <v>72</v>
      </c>
      <c r="ZR33" s="27" t="str">
        <f t="shared" si="502"/>
        <v>71</v>
      </c>
      <c r="ZS33" s="27">
        <f t="shared" si="503"/>
        <v>0</v>
      </c>
      <c r="ZT33" s="27" t="str">
        <f t="shared" si="504"/>
        <v>53</v>
      </c>
      <c r="ZU33" s="27" t="str">
        <f t="shared" si="505"/>
        <v>60</v>
      </c>
      <c r="ZV33" s="27" t="str">
        <f t="shared" si="506"/>
        <v>84</v>
      </c>
      <c r="ZW33" s="27" t="str">
        <f t="shared" si="507"/>
        <v>92</v>
      </c>
      <c r="ZX33" s="27" t="str">
        <f t="shared" si="508"/>
        <v>85</v>
      </c>
      <c r="ZY33" s="27" t="str">
        <f t="shared" si="509"/>
        <v>82</v>
      </c>
      <c r="ZZ33" s="27" t="str">
        <f t="shared" si="510"/>
        <v>86</v>
      </c>
      <c r="AAA33" s="27" t="str">
        <f t="shared" si="511"/>
        <v>84</v>
      </c>
      <c r="AAB33" s="27" t="str">
        <f t="shared" si="512"/>
        <v>81</v>
      </c>
      <c r="AAC33" s="27" t="str">
        <f t="shared" si="513"/>
        <v>35</v>
      </c>
      <c r="AAD33" s="27">
        <f t="shared" si="514"/>
        <v>0</v>
      </c>
      <c r="AAE33" s="27">
        <f t="shared" si="515"/>
        <v>0</v>
      </c>
      <c r="AAF33" s="27">
        <f t="shared" si="516"/>
        <v>0</v>
      </c>
      <c r="AAG33" s="27">
        <f t="shared" si="517"/>
        <v>0</v>
      </c>
      <c r="AAH33" s="27">
        <f t="shared" si="518"/>
        <v>0</v>
      </c>
      <c r="AAI33" s="27">
        <f t="shared" si="519"/>
        <v>0</v>
      </c>
      <c r="AAJ33" s="27">
        <f t="shared" si="520"/>
        <v>0</v>
      </c>
      <c r="AAK33" s="27">
        <f t="shared" si="521"/>
        <v>0</v>
      </c>
      <c r="AAL33" s="27">
        <f t="shared" si="522"/>
        <v>0</v>
      </c>
      <c r="AAM33" s="27">
        <f t="shared" si="523"/>
        <v>0</v>
      </c>
      <c r="AAN33" s="27">
        <f t="shared" si="524"/>
        <v>0</v>
      </c>
      <c r="AAO33" s="27">
        <f t="shared" si="525"/>
        <v>0</v>
      </c>
      <c r="AAP33" s="27">
        <f t="shared" si="526"/>
        <v>0</v>
      </c>
      <c r="AAQ33" s="27">
        <f t="shared" si="527"/>
        <v>0</v>
      </c>
      <c r="AAR33" s="27">
        <f t="shared" si="528"/>
        <v>0</v>
      </c>
      <c r="AAS33" s="27">
        <f t="shared" si="529"/>
        <v>0</v>
      </c>
      <c r="AAT33" s="27">
        <f t="shared" si="530"/>
        <v>0</v>
      </c>
      <c r="AAU33" s="27">
        <f t="shared" si="531"/>
        <v>0</v>
      </c>
      <c r="AAV33" s="27">
        <f t="shared" si="532"/>
        <v>0</v>
      </c>
      <c r="AAW33" s="27">
        <f t="shared" si="533"/>
        <v>0</v>
      </c>
      <c r="AAX33" s="27">
        <f t="shared" si="534"/>
        <v>0</v>
      </c>
      <c r="AAY33" s="27">
        <f t="shared" si="535"/>
        <v>0</v>
      </c>
      <c r="AAZ33" s="27">
        <f t="shared" si="536"/>
        <v>0</v>
      </c>
      <c r="ABA33" s="27">
        <f t="shared" si="537"/>
        <v>0</v>
      </c>
      <c r="ABB33" s="27">
        <f t="shared" si="538"/>
        <v>0</v>
      </c>
      <c r="ABC33" s="27">
        <f t="shared" si="539"/>
        <v>0</v>
      </c>
      <c r="ABD33" s="27">
        <f t="shared" si="540"/>
        <v>0</v>
      </c>
      <c r="ABE33" s="27">
        <f t="shared" si="541"/>
        <v>0</v>
      </c>
      <c r="ABF33" s="27">
        <f t="shared" si="542"/>
        <v>0</v>
      </c>
      <c r="ABG33" s="27">
        <f t="shared" si="543"/>
        <v>0</v>
      </c>
      <c r="ABH33" s="27">
        <f t="shared" si="544"/>
        <v>0</v>
      </c>
      <c r="ABI33" s="27">
        <f t="shared" si="545"/>
        <v>0</v>
      </c>
      <c r="ABJ33" s="27">
        <f t="shared" si="546"/>
        <v>0</v>
      </c>
      <c r="ABK33" s="27">
        <f t="shared" si="547"/>
        <v>0</v>
      </c>
      <c r="ABL33" s="27">
        <f t="shared" si="548"/>
        <v>0</v>
      </c>
      <c r="ABM33" s="27">
        <f t="shared" si="549"/>
        <v>0</v>
      </c>
      <c r="ABN33" s="27">
        <f t="shared" si="550"/>
        <v>0</v>
      </c>
      <c r="ABO33" s="27">
        <f t="shared" si="551"/>
        <v>0</v>
      </c>
      <c r="ABP33" s="27">
        <f t="shared" si="552"/>
        <v>0</v>
      </c>
      <c r="ABQ33" s="27">
        <f t="shared" si="553"/>
        <v>0</v>
      </c>
      <c r="ABR33" s="27">
        <f t="shared" si="554"/>
        <v>0</v>
      </c>
      <c r="ABS33" s="27">
        <f t="shared" si="555"/>
        <v>0</v>
      </c>
      <c r="ABT33" s="27">
        <f t="shared" si="556"/>
        <v>0</v>
      </c>
      <c r="ABU33" s="27">
        <f t="shared" si="557"/>
        <v>0</v>
      </c>
      <c r="ABV33" s="27">
        <f t="shared" si="558"/>
        <v>0</v>
      </c>
      <c r="ABW33" s="27">
        <f t="shared" si="559"/>
        <v>0</v>
      </c>
      <c r="ABY33" s="28">
        <f t="shared" si="560"/>
        <v>638</v>
      </c>
      <c r="ABZ33" s="28">
        <f t="shared" si="561"/>
        <v>474.19999999999993</v>
      </c>
      <c r="ACA33" s="28">
        <f t="shared" si="562"/>
        <v>221.9</v>
      </c>
      <c r="ACB33" s="28">
        <f t="shared" si="563"/>
        <v>0</v>
      </c>
      <c r="ACC33" s="28">
        <f t="shared" si="564"/>
        <v>0</v>
      </c>
      <c r="ACD33" s="28">
        <f t="shared" si="565"/>
        <v>907.01666666666665</v>
      </c>
      <c r="ACG33" s="27" t="str">
        <f t="shared" si="566"/>
        <v>23.4</v>
      </c>
      <c r="ACH33" s="27" t="str">
        <f t="shared" si="567"/>
        <v>101.8</v>
      </c>
      <c r="ACI33" s="27" t="str">
        <f t="shared" si="568"/>
        <v>21.5</v>
      </c>
      <c r="ACJ33" s="27" t="str">
        <f t="shared" si="569"/>
        <v>106.1</v>
      </c>
      <c r="ACK33" s="27">
        <f t="shared" si="570"/>
        <v>0</v>
      </c>
      <c r="ACL33" s="27">
        <f t="shared" si="571"/>
        <v>0</v>
      </c>
      <c r="ACM33" s="27" t="str">
        <f t="shared" si="572"/>
        <v>44.8</v>
      </c>
      <c r="ACN33" s="27">
        <f t="shared" si="573"/>
        <v>0</v>
      </c>
      <c r="ACO33" s="27" t="str">
        <f t="shared" si="574"/>
        <v>0</v>
      </c>
      <c r="ACP33" s="27">
        <f t="shared" si="575"/>
        <v>0</v>
      </c>
      <c r="ACQ33" s="27">
        <f t="shared" si="576"/>
        <v>0</v>
      </c>
      <c r="ACR33" s="27" t="str">
        <f t="shared" si="577"/>
        <v>97.9</v>
      </c>
      <c r="ACS33" s="27" t="str">
        <f t="shared" si="578"/>
        <v>0</v>
      </c>
      <c r="ACT33" s="27" t="str">
        <f t="shared" si="579"/>
        <v>68</v>
      </c>
      <c r="ACU33" s="27" t="str">
        <f t="shared" si="580"/>
        <v>108.2</v>
      </c>
      <c r="ACV33" s="27" t="str">
        <f t="shared" si="581"/>
        <v>39.9</v>
      </c>
      <c r="ACW33" s="27" t="str">
        <f t="shared" si="582"/>
        <v>49</v>
      </c>
      <c r="ACX33" s="27">
        <f t="shared" si="583"/>
        <v>0</v>
      </c>
      <c r="ACY33" s="27" t="str">
        <f t="shared" si="584"/>
        <v>72.4</v>
      </c>
      <c r="ACZ33" s="27">
        <f t="shared" si="585"/>
        <v>0</v>
      </c>
      <c r="ADA33" s="27" t="str">
        <f t="shared" si="586"/>
        <v>59.8</v>
      </c>
      <c r="ADB33" s="27">
        <f t="shared" si="587"/>
        <v>0</v>
      </c>
      <c r="ADC33" s="27" t="str">
        <f t="shared" si="588"/>
        <v>42</v>
      </c>
      <c r="ADD33" s="27" t="str">
        <f t="shared" si="589"/>
        <v>92</v>
      </c>
      <c r="ADE33" s="27" t="str">
        <f t="shared" si="590"/>
        <v>48.2</v>
      </c>
      <c r="ADF33" s="27">
        <f t="shared" si="591"/>
        <v>0</v>
      </c>
      <c r="ADG33" s="27" t="str">
        <f t="shared" si="592"/>
        <v>55</v>
      </c>
      <c r="ADH33" s="27" t="str">
        <f t="shared" si="593"/>
        <v>57</v>
      </c>
      <c r="ADI33" s="27" t="str">
        <f t="shared" si="594"/>
        <v>44</v>
      </c>
      <c r="ADJ33" s="27" t="str">
        <f t="shared" si="595"/>
        <v>40.4</v>
      </c>
      <c r="ADK33" s="27" t="str">
        <f t="shared" si="596"/>
        <v>33.4</v>
      </c>
      <c r="ADL33" s="27" t="str">
        <f t="shared" si="597"/>
        <v>28.9</v>
      </c>
      <c r="ADM33" s="27" t="str">
        <f t="shared" si="598"/>
        <v>21.2</v>
      </c>
      <c r="ADN33" s="27" t="str">
        <f t="shared" si="599"/>
        <v>23.4</v>
      </c>
      <c r="ADO33" s="27" t="str">
        <f t="shared" si="600"/>
        <v>39</v>
      </c>
      <c r="ADP33" s="27" t="str">
        <f t="shared" si="601"/>
        <v>16.8</v>
      </c>
      <c r="ADQ33" s="27">
        <f t="shared" si="602"/>
        <v>0</v>
      </c>
      <c r="ADR33" s="27">
        <f t="shared" si="603"/>
        <v>0</v>
      </c>
      <c r="ADS33" s="27">
        <f t="shared" si="604"/>
        <v>0</v>
      </c>
      <c r="ADT33" s="27">
        <f t="shared" si="605"/>
        <v>0</v>
      </c>
      <c r="ADU33" s="27">
        <f t="shared" si="606"/>
        <v>0</v>
      </c>
      <c r="ADV33" s="27">
        <f t="shared" si="607"/>
        <v>0</v>
      </c>
      <c r="ADW33" s="27">
        <f t="shared" si="608"/>
        <v>0</v>
      </c>
      <c r="ADX33" s="27">
        <f t="shared" si="609"/>
        <v>0</v>
      </c>
      <c r="ADY33" s="27">
        <f t="shared" si="610"/>
        <v>0</v>
      </c>
      <c r="ADZ33" s="27">
        <f t="shared" si="611"/>
        <v>0</v>
      </c>
      <c r="AEA33" s="27">
        <f t="shared" si="612"/>
        <v>0</v>
      </c>
      <c r="AEB33" s="27">
        <f t="shared" si="613"/>
        <v>0</v>
      </c>
      <c r="AEC33" s="27">
        <f t="shared" si="614"/>
        <v>0</v>
      </c>
      <c r="AED33" s="27">
        <f t="shared" si="615"/>
        <v>0</v>
      </c>
      <c r="AEE33" s="27">
        <f t="shared" si="616"/>
        <v>0</v>
      </c>
      <c r="AEF33" s="27">
        <f t="shared" si="617"/>
        <v>0</v>
      </c>
      <c r="AEG33" s="27">
        <f t="shared" si="618"/>
        <v>0</v>
      </c>
      <c r="AEH33" s="27">
        <f t="shared" si="619"/>
        <v>0</v>
      </c>
      <c r="AEI33" s="27">
        <f t="shared" si="620"/>
        <v>0</v>
      </c>
      <c r="AEJ33" s="27">
        <f t="shared" si="621"/>
        <v>0</v>
      </c>
      <c r="AEK33" s="27">
        <f t="shared" si="622"/>
        <v>0</v>
      </c>
      <c r="AEL33" s="27">
        <f t="shared" si="623"/>
        <v>0</v>
      </c>
      <c r="AEM33" s="27">
        <f t="shared" si="624"/>
        <v>0</v>
      </c>
      <c r="AEN33" s="27">
        <f t="shared" si="625"/>
        <v>0</v>
      </c>
      <c r="AEO33" s="27">
        <f t="shared" si="626"/>
        <v>0</v>
      </c>
      <c r="AEP33" s="27">
        <f t="shared" si="627"/>
        <v>0</v>
      </c>
      <c r="AEQ33" s="27">
        <f t="shared" si="628"/>
        <v>0</v>
      </c>
      <c r="AER33" s="27">
        <f t="shared" si="629"/>
        <v>0</v>
      </c>
      <c r="AES33" s="27">
        <f t="shared" si="630"/>
        <v>0</v>
      </c>
      <c r="AET33" s="27">
        <f t="shared" si="631"/>
        <v>0</v>
      </c>
      <c r="AEU33" s="27">
        <f t="shared" si="632"/>
        <v>0</v>
      </c>
      <c r="AEV33" s="27">
        <f t="shared" si="633"/>
        <v>0</v>
      </c>
      <c r="AEW33" s="27">
        <f t="shared" si="634"/>
        <v>0</v>
      </c>
      <c r="AEX33" s="27">
        <f t="shared" si="635"/>
        <v>0</v>
      </c>
      <c r="AEY33" s="27">
        <f t="shared" si="636"/>
        <v>0</v>
      </c>
      <c r="AEZ33" s="27">
        <f t="shared" si="637"/>
        <v>0</v>
      </c>
      <c r="AFA33" s="27">
        <f t="shared" si="638"/>
        <v>0</v>
      </c>
      <c r="AFB33" s="27">
        <f t="shared" si="639"/>
        <v>0</v>
      </c>
      <c r="AFC33" s="27">
        <f t="shared" si="640"/>
        <v>0</v>
      </c>
      <c r="AFD33" s="27">
        <f t="shared" si="641"/>
        <v>0</v>
      </c>
      <c r="AFE33" s="27">
        <f t="shared" si="642"/>
        <v>0</v>
      </c>
      <c r="AFF33" s="27">
        <f t="shared" si="643"/>
        <v>0</v>
      </c>
      <c r="AFG33" s="27">
        <f t="shared" si="644"/>
        <v>0</v>
      </c>
      <c r="AFH33" s="27">
        <f t="shared" si="645"/>
        <v>0</v>
      </c>
      <c r="AFI33" s="27">
        <f t="shared" si="646"/>
        <v>0</v>
      </c>
      <c r="AFJ33" s="27">
        <f t="shared" si="647"/>
        <v>0</v>
      </c>
      <c r="AFL33" s="28">
        <f t="shared" si="892"/>
        <v>117.25</v>
      </c>
      <c r="AFM33" s="28">
        <v>117.25</v>
      </c>
      <c r="AFN33" s="27">
        <v>7</v>
      </c>
      <c r="AFO33" s="27">
        <f t="shared" si="648"/>
        <v>7</v>
      </c>
      <c r="AFP33" s="27">
        <f t="shared" si="649"/>
        <v>7</v>
      </c>
      <c r="AFQ33" s="27">
        <f t="shared" si="650"/>
        <v>7</v>
      </c>
      <c r="AFR33" s="27">
        <f t="shared" si="651"/>
        <v>2</v>
      </c>
      <c r="AFS33" s="27">
        <f t="shared" si="652"/>
        <v>0</v>
      </c>
      <c r="AFT33" s="27">
        <f t="shared" si="653"/>
        <v>0</v>
      </c>
      <c r="AFU33" s="27">
        <f t="shared" si="654"/>
        <v>8</v>
      </c>
      <c r="AFV33" s="27">
        <f t="shared" si="655"/>
        <v>0</v>
      </c>
      <c r="AFW33" s="27">
        <f t="shared" si="656"/>
        <v>7</v>
      </c>
      <c r="AFX33" s="27">
        <f t="shared" si="657"/>
        <v>0</v>
      </c>
      <c r="AFY33" s="27">
        <f t="shared" si="658"/>
        <v>0</v>
      </c>
      <c r="AFZ33" s="27">
        <f t="shared" si="659"/>
        <v>7</v>
      </c>
      <c r="AGA33" s="27">
        <f t="shared" si="660"/>
        <v>4</v>
      </c>
      <c r="AGB33" s="27">
        <f t="shared" si="661"/>
        <v>7</v>
      </c>
      <c r="AGC33" s="27">
        <f t="shared" si="662"/>
        <v>7</v>
      </c>
      <c r="AGD33" s="27">
        <f t="shared" si="663"/>
        <v>3</v>
      </c>
      <c r="AGE33" s="27">
        <f t="shared" si="664"/>
        <v>7</v>
      </c>
      <c r="AGF33" s="27">
        <f t="shared" si="665"/>
        <v>0</v>
      </c>
      <c r="AGG33" s="27">
        <f t="shared" si="666"/>
        <v>7</v>
      </c>
      <c r="AGH33" s="27">
        <f t="shared" si="667"/>
        <v>0</v>
      </c>
      <c r="AGI33" s="27">
        <f t="shared" si="668"/>
        <v>1</v>
      </c>
      <c r="AGJ33" s="27">
        <f t="shared" si="669"/>
        <v>0</v>
      </c>
      <c r="AGK33" s="27">
        <f t="shared" si="670"/>
        <v>6</v>
      </c>
      <c r="AGL33" s="27">
        <f t="shared" si="671"/>
        <v>6</v>
      </c>
      <c r="AGM33" s="27">
        <f t="shared" si="672"/>
        <v>7</v>
      </c>
      <c r="AGN33" s="27">
        <f t="shared" si="673"/>
        <v>0</v>
      </c>
      <c r="AGO33" s="27">
        <f t="shared" si="674"/>
        <v>7</v>
      </c>
      <c r="AGP33" s="27">
        <f t="shared" si="675"/>
        <v>7</v>
      </c>
      <c r="AGQ33" s="27">
        <f t="shared" si="676"/>
        <v>7</v>
      </c>
      <c r="AGR33" s="27">
        <f t="shared" si="677"/>
        <v>7</v>
      </c>
      <c r="AGS33" s="27">
        <f t="shared" si="678"/>
        <v>6</v>
      </c>
      <c r="AGT33" s="27">
        <f t="shared" si="679"/>
        <v>7</v>
      </c>
      <c r="AGU33" s="27">
        <f t="shared" si="680"/>
        <v>7</v>
      </c>
      <c r="AGV33" s="27">
        <f t="shared" si="681"/>
        <v>7</v>
      </c>
      <c r="AGW33" s="27">
        <f t="shared" si="682"/>
        <v>1</v>
      </c>
      <c r="AGX33" s="27">
        <f t="shared" si="683"/>
        <v>7</v>
      </c>
      <c r="AGY33" s="27">
        <f t="shared" si="684"/>
        <v>0</v>
      </c>
      <c r="AGZ33" s="27">
        <f t="shared" si="685"/>
        <v>0</v>
      </c>
      <c r="AHA33" s="27">
        <f t="shared" si="686"/>
        <v>0</v>
      </c>
      <c r="AHB33" s="27">
        <f t="shared" si="687"/>
        <v>0</v>
      </c>
      <c r="AHC33" s="27">
        <f t="shared" si="688"/>
        <v>0</v>
      </c>
      <c r="AHD33" s="27">
        <f t="shared" si="689"/>
        <v>0</v>
      </c>
      <c r="AHE33" s="27">
        <f t="shared" si="690"/>
        <v>0</v>
      </c>
      <c r="AHF33" s="27">
        <f t="shared" si="691"/>
        <v>0</v>
      </c>
      <c r="AHG33" s="27">
        <f t="shared" si="692"/>
        <v>0</v>
      </c>
      <c r="AHH33" s="27">
        <f t="shared" si="693"/>
        <v>0</v>
      </c>
      <c r="AHI33" s="27">
        <f t="shared" si="694"/>
        <v>0</v>
      </c>
      <c r="AHJ33" s="27">
        <f t="shared" si="695"/>
        <v>0</v>
      </c>
      <c r="AHK33" s="27">
        <f t="shared" si="696"/>
        <v>0</v>
      </c>
      <c r="AHL33" s="27">
        <f t="shared" si="697"/>
        <v>0</v>
      </c>
      <c r="AHM33" s="27">
        <f t="shared" si="698"/>
        <v>0</v>
      </c>
      <c r="AHN33" s="27">
        <f t="shared" si="699"/>
        <v>0</v>
      </c>
      <c r="AHO33" s="27">
        <f t="shared" si="700"/>
        <v>0</v>
      </c>
      <c r="AHP33" s="27">
        <f t="shared" si="701"/>
        <v>0</v>
      </c>
      <c r="AHQ33" s="27">
        <f t="shared" si="702"/>
        <v>0</v>
      </c>
      <c r="AHR33" s="27">
        <f t="shared" si="703"/>
        <v>0</v>
      </c>
      <c r="AHS33" s="27">
        <f t="shared" si="704"/>
        <v>0</v>
      </c>
      <c r="AHT33" s="27">
        <f t="shared" si="705"/>
        <v>0</v>
      </c>
      <c r="AHU33" s="27">
        <f t="shared" si="706"/>
        <v>0</v>
      </c>
      <c r="AHV33" s="27">
        <f t="shared" si="707"/>
        <v>0</v>
      </c>
      <c r="AHW33" s="27">
        <f t="shared" si="708"/>
        <v>0</v>
      </c>
      <c r="AHX33" s="27">
        <f t="shared" si="709"/>
        <v>0</v>
      </c>
      <c r="AHY33" s="27">
        <f t="shared" si="710"/>
        <v>0</v>
      </c>
      <c r="AHZ33" s="27">
        <f t="shared" si="711"/>
        <v>0</v>
      </c>
      <c r="AIA33" s="27">
        <f t="shared" si="712"/>
        <v>0</v>
      </c>
      <c r="AIB33" s="27">
        <f t="shared" si="713"/>
        <v>0</v>
      </c>
      <c r="AIC33" s="27">
        <f t="shared" si="714"/>
        <v>0</v>
      </c>
      <c r="AID33" s="27">
        <f t="shared" si="715"/>
        <v>0</v>
      </c>
      <c r="AIE33" s="27">
        <f t="shared" si="716"/>
        <v>0</v>
      </c>
      <c r="AIF33" s="27">
        <f t="shared" si="717"/>
        <v>0</v>
      </c>
      <c r="AIG33" s="27">
        <f t="shared" si="718"/>
        <v>0</v>
      </c>
      <c r="AIH33" s="27">
        <f t="shared" si="719"/>
        <v>0</v>
      </c>
      <c r="AII33" s="27">
        <f t="shared" si="720"/>
        <v>0</v>
      </c>
      <c r="AIJ33" s="27">
        <f t="shared" si="721"/>
        <v>0</v>
      </c>
      <c r="AIK33" s="27">
        <f t="shared" si="722"/>
        <v>0</v>
      </c>
      <c r="AIL33" s="27">
        <f t="shared" si="723"/>
        <v>0</v>
      </c>
      <c r="AIM33" s="27">
        <f t="shared" si="724"/>
        <v>0</v>
      </c>
      <c r="AIN33" s="27">
        <f t="shared" si="725"/>
        <v>0</v>
      </c>
      <c r="AIO33" s="27">
        <f t="shared" si="726"/>
        <v>0</v>
      </c>
      <c r="AIP33" s="27">
        <f t="shared" si="727"/>
        <v>0</v>
      </c>
      <c r="AIQ33" s="27">
        <f t="shared" si="728"/>
        <v>0</v>
      </c>
      <c r="AIR33" s="27">
        <f t="shared" si="729"/>
        <v>0</v>
      </c>
      <c r="AIT33" s="27">
        <v>1</v>
      </c>
      <c r="AIU33" s="27">
        <v>1</v>
      </c>
      <c r="AIV33" s="27">
        <v>1</v>
      </c>
      <c r="AIW33" s="27">
        <f t="shared" si="730"/>
        <v>8</v>
      </c>
      <c r="AIX33" s="27">
        <f t="shared" si="731"/>
        <v>0</v>
      </c>
      <c r="AIY33" s="27">
        <f t="shared" si="732"/>
        <v>0</v>
      </c>
      <c r="AIZ33" s="27">
        <f t="shared" si="733"/>
        <v>2</v>
      </c>
      <c r="AJA33" s="27">
        <f t="shared" si="734"/>
        <v>0</v>
      </c>
      <c r="AJB33" s="27">
        <f t="shared" si="735"/>
        <v>2</v>
      </c>
      <c r="AJC33" s="27">
        <f t="shared" si="736"/>
        <v>0</v>
      </c>
      <c r="AJD33" s="27">
        <f t="shared" si="737"/>
        <v>0</v>
      </c>
      <c r="AJE33" s="27">
        <f t="shared" si="738"/>
        <v>0.25</v>
      </c>
      <c r="AJF33" s="27">
        <f t="shared" si="739"/>
        <v>4</v>
      </c>
      <c r="AJG33" s="27">
        <f t="shared" si="740"/>
        <v>4</v>
      </c>
      <c r="AJH33" s="27">
        <f t="shared" si="741"/>
        <v>1</v>
      </c>
      <c r="AJI33" s="27">
        <f t="shared" si="742"/>
        <v>8</v>
      </c>
      <c r="AJJ33" s="27">
        <f t="shared" si="743"/>
        <v>8</v>
      </c>
      <c r="AJK33" s="27">
        <f t="shared" si="744"/>
        <v>0</v>
      </c>
      <c r="AJL33" s="27">
        <f t="shared" si="745"/>
        <v>0.5</v>
      </c>
      <c r="AJM33" s="27">
        <f t="shared" si="746"/>
        <v>0</v>
      </c>
      <c r="AJN33" s="27">
        <f t="shared" si="747"/>
        <v>4</v>
      </c>
      <c r="AJO33" s="27">
        <f t="shared" si="748"/>
        <v>0</v>
      </c>
      <c r="AJP33" s="27">
        <f t="shared" si="749"/>
        <v>2</v>
      </c>
      <c r="AJQ33" s="27">
        <f t="shared" si="750"/>
        <v>1</v>
      </c>
      <c r="AJR33" s="27">
        <f t="shared" si="751"/>
        <v>16</v>
      </c>
      <c r="AJS33" s="27">
        <f t="shared" si="752"/>
        <v>0</v>
      </c>
      <c r="AJT33" s="27">
        <f t="shared" si="753"/>
        <v>0.5</v>
      </c>
      <c r="AJU33" s="27">
        <f t="shared" si="754"/>
        <v>1</v>
      </c>
      <c r="AJV33" s="27">
        <f t="shared" si="755"/>
        <v>1</v>
      </c>
      <c r="AJW33" s="27">
        <f t="shared" si="756"/>
        <v>1</v>
      </c>
      <c r="AJX33" s="27">
        <f t="shared" si="757"/>
        <v>16</v>
      </c>
      <c r="AJY33" s="27">
        <f t="shared" si="758"/>
        <v>16</v>
      </c>
      <c r="AJZ33" s="27">
        <f t="shared" si="759"/>
        <v>1</v>
      </c>
      <c r="AKA33" s="27">
        <f t="shared" si="760"/>
        <v>1</v>
      </c>
      <c r="AKB33" s="27">
        <f t="shared" si="761"/>
        <v>8</v>
      </c>
      <c r="AKC33" s="27">
        <f t="shared" si="762"/>
        <v>8</v>
      </c>
      <c r="AKD33" s="27">
        <f t="shared" si="763"/>
        <v>0</v>
      </c>
      <c r="AKE33" s="27">
        <f t="shared" si="764"/>
        <v>0</v>
      </c>
      <c r="AKF33" s="27">
        <f t="shared" si="765"/>
        <v>0</v>
      </c>
      <c r="AKG33" s="27">
        <f t="shared" si="766"/>
        <v>0</v>
      </c>
      <c r="AKH33" s="27">
        <f t="shared" si="767"/>
        <v>0</v>
      </c>
      <c r="AKI33" s="27">
        <f t="shared" si="768"/>
        <v>0</v>
      </c>
      <c r="AKJ33" s="27">
        <f t="shared" si="769"/>
        <v>0</v>
      </c>
      <c r="AKK33" s="27">
        <f t="shared" si="770"/>
        <v>0</v>
      </c>
      <c r="AKL33" s="27">
        <f t="shared" si="771"/>
        <v>0</v>
      </c>
      <c r="AKM33" s="27">
        <f t="shared" si="772"/>
        <v>0</v>
      </c>
      <c r="AKN33" s="27">
        <f t="shared" si="773"/>
        <v>0</v>
      </c>
      <c r="AKO33" s="27">
        <f t="shared" si="774"/>
        <v>0</v>
      </c>
      <c r="AKP33" s="27">
        <f t="shared" si="775"/>
        <v>0</v>
      </c>
      <c r="AKQ33" s="27">
        <f t="shared" si="776"/>
        <v>0</v>
      </c>
      <c r="AKR33" s="27">
        <f t="shared" si="777"/>
        <v>0</v>
      </c>
      <c r="AKS33" s="27">
        <f t="shared" si="778"/>
        <v>0</v>
      </c>
      <c r="AKT33" s="27">
        <f t="shared" si="779"/>
        <v>0</v>
      </c>
      <c r="AKU33" s="27">
        <f t="shared" si="780"/>
        <v>0</v>
      </c>
      <c r="AKV33" s="27">
        <f t="shared" si="781"/>
        <v>0</v>
      </c>
      <c r="AKW33" s="27">
        <f t="shared" si="782"/>
        <v>0</v>
      </c>
      <c r="AKX33" s="27">
        <f t="shared" si="783"/>
        <v>0</v>
      </c>
      <c r="AKY33" s="27">
        <f t="shared" si="784"/>
        <v>0</v>
      </c>
      <c r="AKZ33" s="27">
        <f t="shared" si="785"/>
        <v>0</v>
      </c>
      <c r="ALA33" s="27">
        <f t="shared" si="786"/>
        <v>0</v>
      </c>
      <c r="ALB33" s="27">
        <f t="shared" si="787"/>
        <v>0</v>
      </c>
      <c r="ALC33" s="27">
        <f t="shared" si="788"/>
        <v>0</v>
      </c>
      <c r="ALD33" s="27">
        <f t="shared" si="789"/>
        <v>0</v>
      </c>
      <c r="ALE33" s="27">
        <f t="shared" si="790"/>
        <v>0</v>
      </c>
      <c r="ALF33" s="27">
        <f t="shared" si="791"/>
        <v>0</v>
      </c>
      <c r="ALG33" s="27">
        <f t="shared" si="792"/>
        <v>0</v>
      </c>
      <c r="ALH33" s="27">
        <f t="shared" si="793"/>
        <v>0</v>
      </c>
      <c r="ALI33" s="27">
        <f t="shared" si="794"/>
        <v>0</v>
      </c>
      <c r="ALJ33" s="27">
        <f t="shared" si="795"/>
        <v>0</v>
      </c>
      <c r="ALK33" s="27">
        <f t="shared" si="796"/>
        <v>0</v>
      </c>
      <c r="ALL33" s="27">
        <f t="shared" si="797"/>
        <v>0</v>
      </c>
      <c r="ALM33" s="27">
        <f t="shared" si="798"/>
        <v>0</v>
      </c>
      <c r="ALN33" s="27">
        <f t="shared" si="799"/>
        <v>0</v>
      </c>
      <c r="ALO33" s="27">
        <f t="shared" si="800"/>
        <v>0</v>
      </c>
      <c r="ALP33" s="27">
        <f t="shared" si="801"/>
        <v>0</v>
      </c>
      <c r="ALQ33" s="27">
        <f t="shared" si="802"/>
        <v>0</v>
      </c>
      <c r="ALR33" s="27">
        <f t="shared" si="803"/>
        <v>0</v>
      </c>
      <c r="ALS33" s="27">
        <f t="shared" si="804"/>
        <v>0</v>
      </c>
      <c r="ALT33" s="27">
        <f t="shared" si="805"/>
        <v>0</v>
      </c>
      <c r="ALU33" s="27">
        <f t="shared" si="806"/>
        <v>0</v>
      </c>
      <c r="ALV33" s="27">
        <f t="shared" si="807"/>
        <v>0</v>
      </c>
      <c r="ALW33" s="27">
        <f t="shared" si="808"/>
        <v>0</v>
      </c>
      <c r="AMK33" s="28">
        <v>1893</v>
      </c>
      <c r="AML33" s="28">
        <f t="shared" si="809"/>
        <v>1893</v>
      </c>
      <c r="AMN33" s="28">
        <v>1830</v>
      </c>
      <c r="AMO33" s="27" t="str">
        <f t="shared" si="810"/>
        <v>1815</v>
      </c>
      <c r="AMP33" s="27" t="str">
        <f t="shared" si="811"/>
        <v>1827</v>
      </c>
      <c r="AMQ33" s="27" t="str">
        <f t="shared" si="812"/>
        <v>1817</v>
      </c>
      <c r="AMR33" s="27" t="str">
        <f t="shared" si="813"/>
        <v>1840</v>
      </c>
      <c r="AMS33" s="27" t="str">
        <f t="shared" si="814"/>
        <v>1840</v>
      </c>
      <c r="AMT33" s="27" t="str">
        <f t="shared" si="815"/>
        <v>1840</v>
      </c>
      <c r="AMU33" s="27" t="str">
        <f t="shared" si="816"/>
        <v>1859</v>
      </c>
      <c r="AMV33" s="27" t="str">
        <f t="shared" si="817"/>
        <v>1859</v>
      </c>
      <c r="AMW33" s="27" t="str">
        <f t="shared" si="818"/>
        <v>1843</v>
      </c>
      <c r="AMX33" s="27" t="str">
        <f t="shared" si="819"/>
        <v>1843</v>
      </c>
      <c r="AMY33" s="27" t="str">
        <f t="shared" si="820"/>
        <v>1843</v>
      </c>
      <c r="AMZ33" s="27" t="str">
        <f t="shared" si="821"/>
        <v>1857</v>
      </c>
      <c r="ANA33" s="27" t="str">
        <f t="shared" si="822"/>
        <v>1841</v>
      </c>
      <c r="ANB33" s="27" t="str">
        <f t="shared" si="823"/>
        <v>1850</v>
      </c>
      <c r="ANC33" s="27" t="str">
        <f t="shared" si="824"/>
        <v>1860</v>
      </c>
      <c r="AND33" s="27" t="str">
        <f t="shared" si="825"/>
        <v>1873</v>
      </c>
      <c r="ANE33" s="27" t="str">
        <f t="shared" si="826"/>
        <v>1882</v>
      </c>
      <c r="ANF33" s="27" t="str">
        <f t="shared" si="827"/>
        <v>1882</v>
      </c>
      <c r="ANG33" s="27" t="str">
        <f t="shared" si="828"/>
        <v>1897</v>
      </c>
      <c r="ANH33" s="27" t="str">
        <f t="shared" si="829"/>
        <v>1897</v>
      </c>
      <c r="ANI33" s="27" t="str">
        <f t="shared" si="830"/>
        <v>1904</v>
      </c>
      <c r="ANJ33" s="27" t="str">
        <f t="shared" si="831"/>
        <v>1904</v>
      </c>
      <c r="ANK33" s="27" t="str">
        <f t="shared" si="832"/>
        <v>1920</v>
      </c>
      <c r="ANL33" s="27" t="str">
        <f t="shared" si="833"/>
        <v>1932</v>
      </c>
      <c r="ANM33" s="27" t="str">
        <f t="shared" si="834"/>
        <v>1940</v>
      </c>
      <c r="ANN33" s="27" t="str">
        <f t="shared" si="835"/>
        <v>1940</v>
      </c>
      <c r="ANO33" s="27" t="str">
        <f t="shared" si="836"/>
        <v>1944</v>
      </c>
      <c r="ANP33" s="27" t="str">
        <f t="shared" si="837"/>
        <v>1951</v>
      </c>
      <c r="ANQ33" s="27" t="str">
        <f t="shared" si="838"/>
        <v>1961</v>
      </c>
      <c r="ANR33" s="27" t="str">
        <f t="shared" si="839"/>
        <v>1951</v>
      </c>
      <c r="ANS33" s="27" t="str">
        <f t="shared" si="840"/>
        <v>1930</v>
      </c>
      <c r="ANT33" s="27" t="str">
        <f t="shared" si="841"/>
        <v>1899</v>
      </c>
      <c r="ANU33" s="27" t="str">
        <f t="shared" si="842"/>
        <v>1891</v>
      </c>
      <c r="ANV33" s="27" t="str">
        <f t="shared" si="843"/>
        <v>1864</v>
      </c>
      <c r="ANW33" s="27" t="str">
        <f t="shared" si="844"/>
        <v>1889</v>
      </c>
      <c r="ANX33" s="27" t="str">
        <f t="shared" si="845"/>
        <v>1893</v>
      </c>
      <c r="ANY33" s="27" t="str">
        <f t="shared" si="846"/>
        <v>1893</v>
      </c>
      <c r="ANZ33" s="27" t="str">
        <f t="shared" si="847"/>
        <v>1893</v>
      </c>
      <c r="AOA33" s="27" t="str">
        <f t="shared" si="848"/>
        <v>1893</v>
      </c>
      <c r="AOB33" s="27" t="str">
        <f t="shared" si="849"/>
        <v>1893</v>
      </c>
      <c r="AOC33" s="27" t="str">
        <f t="shared" si="850"/>
        <v>1893</v>
      </c>
      <c r="AOD33" s="27" t="str">
        <f t="shared" si="851"/>
        <v>1893</v>
      </c>
      <c r="AOE33" s="27" t="str">
        <f t="shared" si="852"/>
        <v>1893</v>
      </c>
      <c r="AOF33" s="27" t="str">
        <f t="shared" si="853"/>
        <v>1893</v>
      </c>
      <c r="AOG33" s="27" t="str">
        <f t="shared" si="854"/>
        <v>1893</v>
      </c>
      <c r="AOH33" s="27" t="str">
        <f t="shared" si="855"/>
        <v>1893</v>
      </c>
      <c r="AOI33" s="27" t="str">
        <f t="shared" si="856"/>
        <v>1893</v>
      </c>
      <c r="AOJ33" s="27" t="str">
        <f t="shared" si="857"/>
        <v>1893</v>
      </c>
      <c r="AOK33" s="27" t="str">
        <f t="shared" si="858"/>
        <v>1893</v>
      </c>
      <c r="AOL33" s="27" t="str">
        <f t="shared" si="859"/>
        <v>1893</v>
      </c>
      <c r="AOM33" s="27" t="str">
        <f t="shared" si="860"/>
        <v>1893</v>
      </c>
      <c r="AON33" s="27" t="str">
        <f t="shared" si="861"/>
        <v>1893</v>
      </c>
      <c r="AOO33" s="27" t="str">
        <f t="shared" si="862"/>
        <v>1893</v>
      </c>
      <c r="AOP33" s="27" t="str">
        <f t="shared" si="863"/>
        <v>1893</v>
      </c>
      <c r="AOQ33" s="27" t="str">
        <f t="shared" si="864"/>
        <v>1893</v>
      </c>
      <c r="AOR33" s="27" t="str">
        <f t="shared" si="865"/>
        <v>1893</v>
      </c>
      <c r="AOS33" s="27" t="str">
        <f t="shared" si="866"/>
        <v>1893</v>
      </c>
      <c r="AOT33" s="27" t="str">
        <f t="shared" si="867"/>
        <v>1893</v>
      </c>
      <c r="AOU33" s="27" t="str">
        <f t="shared" si="868"/>
        <v>1893</v>
      </c>
      <c r="AOV33" s="27" t="str">
        <f t="shared" si="869"/>
        <v>1893</v>
      </c>
      <c r="AOW33" s="27" t="str">
        <f t="shared" si="870"/>
        <v>1893</v>
      </c>
      <c r="AOX33" s="27" t="str">
        <f t="shared" si="871"/>
        <v>1893</v>
      </c>
      <c r="AOY33" s="27" t="str">
        <f t="shared" si="872"/>
        <v>1893</v>
      </c>
      <c r="AOZ33" s="27" t="str">
        <f t="shared" si="873"/>
        <v>1893</v>
      </c>
      <c r="APA33" s="27" t="str">
        <f t="shared" si="874"/>
        <v>1893</v>
      </c>
      <c r="APB33" s="27" t="str">
        <f t="shared" si="875"/>
        <v>1893</v>
      </c>
      <c r="APC33" s="27" t="str">
        <f t="shared" si="876"/>
        <v>1893</v>
      </c>
      <c r="APD33" s="27" t="str">
        <f t="shared" si="877"/>
        <v>1893</v>
      </c>
      <c r="APE33" s="27" t="str">
        <f t="shared" si="878"/>
        <v>1893</v>
      </c>
      <c r="APF33" s="27" t="str">
        <f t="shared" si="879"/>
        <v>1893</v>
      </c>
      <c r="APG33" s="27" t="str">
        <f t="shared" si="880"/>
        <v>1893</v>
      </c>
      <c r="APH33" s="27" t="str">
        <f t="shared" si="881"/>
        <v>1893</v>
      </c>
      <c r="API33" s="27" t="str">
        <f t="shared" si="882"/>
        <v>1893</v>
      </c>
      <c r="APJ33" s="27" t="str">
        <f t="shared" si="883"/>
        <v>1893</v>
      </c>
      <c r="APK33" s="27" t="str">
        <f t="shared" si="884"/>
        <v>1893</v>
      </c>
      <c r="APL33" s="27" t="str">
        <f t="shared" si="885"/>
        <v>1893</v>
      </c>
      <c r="APM33" s="27" t="str">
        <f t="shared" si="886"/>
        <v>1893</v>
      </c>
      <c r="APN33" s="27" t="str">
        <f t="shared" si="887"/>
        <v>1893</v>
      </c>
      <c r="APO33" s="27" t="str">
        <f t="shared" si="888"/>
        <v>1893</v>
      </c>
      <c r="APP33" s="27" t="str">
        <f t="shared" si="889"/>
        <v>1893</v>
      </c>
      <c r="APQ33" s="27" t="str">
        <f t="shared" si="890"/>
        <v>1893</v>
      </c>
      <c r="APR33" s="27" t="str">
        <f t="shared" si="891"/>
        <v>1893</v>
      </c>
    </row>
    <row r="34" spans="1:1022 1025:1110" x14ac:dyDescent="0.35">
      <c r="A34" s="27">
        <v>121</v>
      </c>
      <c r="B34" s="90" t="s">
        <v>338</v>
      </c>
      <c r="C34" s="91">
        <f>VLOOKUP(A34, Rankings!$A$2:$AN$129, 40, FALSE)</f>
        <v>32</v>
      </c>
      <c r="D34" s="79" t="s">
        <v>397</v>
      </c>
      <c r="F34" s="27">
        <v>1807</v>
      </c>
      <c r="I34" s="29">
        <f t="shared" si="0"/>
        <v>18.5</v>
      </c>
      <c r="L34" s="27" t="s">
        <v>2351</v>
      </c>
      <c r="M34" s="27" t="s">
        <v>2638</v>
      </c>
      <c r="N34" s="27" t="s">
        <v>2697</v>
      </c>
      <c r="O34" s="27" t="s">
        <v>3038</v>
      </c>
      <c r="P34" s="27" t="s">
        <v>24</v>
      </c>
      <c r="Q34" s="27" t="s">
        <v>24</v>
      </c>
      <c r="R34" s="27" t="s">
        <v>3612</v>
      </c>
      <c r="S34" s="27" t="s">
        <v>24</v>
      </c>
      <c r="T34" s="27" t="s">
        <v>3682</v>
      </c>
      <c r="U34" s="27" t="s">
        <v>24</v>
      </c>
      <c r="V34" s="27" t="s">
        <v>4021</v>
      </c>
      <c r="W34" s="27" t="s">
        <v>4193</v>
      </c>
      <c r="X34" s="27" t="s">
        <v>4332</v>
      </c>
      <c r="Y34" s="27" t="s">
        <v>24</v>
      </c>
      <c r="Z34" s="27" t="s">
        <v>4635</v>
      </c>
      <c r="AA34" s="27" t="s">
        <v>4735</v>
      </c>
      <c r="AB34" s="27" t="s">
        <v>4831</v>
      </c>
      <c r="AC34" s="27" t="s">
        <v>24</v>
      </c>
      <c r="AD34" s="27" t="s">
        <v>4907</v>
      </c>
      <c r="AE34" s="27" t="s">
        <v>24</v>
      </c>
      <c r="AF34" s="27" t="s">
        <v>5143</v>
      </c>
      <c r="AG34" s="27" t="s">
        <v>24</v>
      </c>
      <c r="AH34" s="27" t="s">
        <v>24</v>
      </c>
      <c r="AI34" s="27" t="s">
        <v>5439</v>
      </c>
      <c r="AJ34" s="27" t="s">
        <v>5564</v>
      </c>
      <c r="AK34" s="27" t="s">
        <v>24</v>
      </c>
      <c r="AL34" s="27" t="s">
        <v>5822</v>
      </c>
      <c r="AM34" s="27" t="s">
        <v>5890</v>
      </c>
      <c r="AN34" s="27" t="s">
        <v>24</v>
      </c>
      <c r="AO34" s="27" t="s">
        <v>6035</v>
      </c>
      <c r="AP34" s="27" t="s">
        <v>6221</v>
      </c>
      <c r="AQ34" s="27" t="s">
        <v>24</v>
      </c>
      <c r="AR34" s="27" t="s">
        <v>6461</v>
      </c>
      <c r="AS34" s="27" t="s">
        <v>6491</v>
      </c>
      <c r="AT34" s="27" t="s">
        <v>24</v>
      </c>
      <c r="AU34" s="27" t="s">
        <v>6665</v>
      </c>
      <c r="AV34" s="27" t="s">
        <v>6928</v>
      </c>
      <c r="AW34" s="27" t="s">
        <v>24</v>
      </c>
      <c r="AX34" s="27" t="s">
        <v>7009</v>
      </c>
      <c r="AY34" s="27" t="s">
        <v>7025</v>
      </c>
      <c r="AZ34" s="27" t="s">
        <v>24</v>
      </c>
      <c r="BA34" s="27" t="s">
        <v>7073</v>
      </c>
      <c r="BB34" s="27" t="s">
        <v>24</v>
      </c>
      <c r="BC34" s="27" t="s">
        <v>24</v>
      </c>
      <c r="BD34" s="27" t="s">
        <v>24</v>
      </c>
      <c r="BE34" s="27" t="s">
        <v>24</v>
      </c>
      <c r="BF34" s="27" t="s">
        <v>24</v>
      </c>
      <c r="BG34" s="27" t="s">
        <v>24</v>
      </c>
      <c r="BH34" s="27" t="s">
        <v>24</v>
      </c>
      <c r="BI34" s="27" t="s">
        <v>24</v>
      </c>
      <c r="BJ34" s="27" t="s">
        <v>24</v>
      </c>
      <c r="BK34" s="27" t="s">
        <v>24</v>
      </c>
      <c r="BL34" s="27" t="s">
        <v>24</v>
      </c>
      <c r="BM34" s="27" t="s">
        <v>24</v>
      </c>
      <c r="BN34" s="27" t="s">
        <v>24</v>
      </c>
      <c r="BO34" s="27" t="s">
        <v>24</v>
      </c>
      <c r="BP34" s="27" t="s">
        <v>24</v>
      </c>
      <c r="BQ34" s="27" t="s">
        <v>24</v>
      </c>
      <c r="BR34" s="27" t="s">
        <v>24</v>
      </c>
      <c r="BS34" s="27" t="s">
        <v>24</v>
      </c>
      <c r="BT34" s="27" t="s">
        <v>24</v>
      </c>
      <c r="BU34" s="27" t="s">
        <v>24</v>
      </c>
      <c r="BV34" s="27" t="s">
        <v>24</v>
      </c>
      <c r="BW34" s="27" t="s">
        <v>24</v>
      </c>
      <c r="BX34" s="27" t="s">
        <v>24</v>
      </c>
      <c r="BY34" s="27" t="s">
        <v>24</v>
      </c>
      <c r="BZ34" s="27" t="s">
        <v>24</v>
      </c>
      <c r="CA34" s="27" t="s">
        <v>24</v>
      </c>
      <c r="CB34" s="27" t="s">
        <v>24</v>
      </c>
      <c r="CC34" s="27" t="s">
        <v>24</v>
      </c>
      <c r="CD34" s="27" t="s">
        <v>24</v>
      </c>
      <c r="CE34" s="27" t="s">
        <v>24</v>
      </c>
      <c r="CF34" s="27" t="s">
        <v>24</v>
      </c>
      <c r="CG34" s="27" t="s">
        <v>24</v>
      </c>
      <c r="CH34" s="27" t="s">
        <v>24</v>
      </c>
      <c r="CI34" s="27" t="s">
        <v>24</v>
      </c>
      <c r="CJ34" s="27" t="s">
        <v>24</v>
      </c>
      <c r="CK34" s="27" t="s">
        <v>24</v>
      </c>
      <c r="CL34" s="27" t="s">
        <v>24</v>
      </c>
      <c r="CM34" s="27" t="s">
        <v>24</v>
      </c>
      <c r="CN34" s="27" t="s">
        <v>24</v>
      </c>
      <c r="CO34" s="27" t="s">
        <v>24</v>
      </c>
      <c r="CQ34" s="28">
        <f t="shared" si="1"/>
        <v>6</v>
      </c>
      <c r="CR34" s="28">
        <f t="shared" si="2"/>
        <v>1</v>
      </c>
      <c r="CS34" s="28">
        <f t="shared" si="3"/>
        <v>2</v>
      </c>
      <c r="CT34" s="28">
        <f t="shared" si="4"/>
        <v>3</v>
      </c>
      <c r="CU34" s="28">
        <f t="shared" si="5"/>
        <v>5</v>
      </c>
      <c r="CV34" s="28">
        <f t="shared" si="6"/>
        <v>0</v>
      </c>
      <c r="CW34" s="28">
        <f t="shared" si="7"/>
        <v>2</v>
      </c>
      <c r="CX34" s="28">
        <f t="shared" si="8"/>
        <v>2</v>
      </c>
      <c r="CY34" s="28">
        <f t="shared" si="9"/>
        <v>2</v>
      </c>
      <c r="CZ34" s="28">
        <f t="shared" si="10"/>
        <v>4</v>
      </c>
      <c r="DA34" s="28">
        <f t="shared" si="11"/>
        <v>4</v>
      </c>
      <c r="DB34" s="28">
        <f t="shared" si="12"/>
        <v>2</v>
      </c>
      <c r="DC34" s="28">
        <f t="shared" si="13"/>
        <v>0</v>
      </c>
      <c r="DD34" s="28">
        <f t="shared" si="14"/>
        <v>1</v>
      </c>
      <c r="DE34" s="28">
        <f t="shared" si="15"/>
        <v>0</v>
      </c>
      <c r="DF34" s="28">
        <f t="shared" si="16"/>
        <v>0</v>
      </c>
      <c r="DG34" s="28">
        <f t="shared" si="17"/>
        <v>1</v>
      </c>
      <c r="DH34" s="28">
        <f t="shared" si="18"/>
        <v>0</v>
      </c>
      <c r="DI34" s="28">
        <f t="shared" si="19"/>
        <v>0</v>
      </c>
      <c r="DJ34" s="28">
        <f t="shared" si="20"/>
        <v>1</v>
      </c>
      <c r="DK34" s="28">
        <f t="shared" si="21"/>
        <v>0</v>
      </c>
      <c r="DL34" s="28">
        <f t="shared" si="22"/>
        <v>0</v>
      </c>
      <c r="DM34" s="28">
        <f t="shared" si="23"/>
        <v>0</v>
      </c>
      <c r="DN34" s="28">
        <f t="shared" si="24"/>
        <v>0</v>
      </c>
      <c r="DO34" s="28">
        <f t="shared" si="25"/>
        <v>7</v>
      </c>
      <c r="DP34" s="28">
        <f t="shared" si="26"/>
        <v>8</v>
      </c>
      <c r="DR34">
        <f t="shared" si="27"/>
        <v>1</v>
      </c>
      <c r="DS34">
        <f t="shared" si="28"/>
        <v>3</v>
      </c>
      <c r="DT34">
        <f t="shared" si="29"/>
        <v>1</v>
      </c>
      <c r="DU34">
        <f t="shared" si="30"/>
        <v>7</v>
      </c>
      <c r="DV34">
        <f t="shared" si="31"/>
        <v>0</v>
      </c>
      <c r="DW34">
        <f t="shared" si="32"/>
        <v>0</v>
      </c>
      <c r="DX34">
        <f t="shared" si="33"/>
        <v>7</v>
      </c>
      <c r="DY34">
        <f t="shared" si="34"/>
        <v>0</v>
      </c>
      <c r="DZ34">
        <f t="shared" si="35"/>
        <v>1</v>
      </c>
      <c r="EA34">
        <f t="shared" si="36"/>
        <v>0</v>
      </c>
      <c r="EB34">
        <f t="shared" si="37"/>
        <v>10</v>
      </c>
      <c r="EC34">
        <f t="shared" si="38"/>
        <v>1</v>
      </c>
      <c r="ED34">
        <f t="shared" si="39"/>
        <v>8</v>
      </c>
      <c r="EE34">
        <f t="shared" si="40"/>
        <v>0</v>
      </c>
      <c r="EF34">
        <f t="shared" si="41"/>
        <v>4</v>
      </c>
      <c r="EG34">
        <f t="shared" si="42"/>
        <v>7</v>
      </c>
      <c r="EH34">
        <f t="shared" si="43"/>
        <v>6</v>
      </c>
      <c r="EI34">
        <f t="shared" si="44"/>
        <v>0</v>
      </c>
      <c r="EJ34">
        <f t="shared" si="45"/>
        <v>6</v>
      </c>
      <c r="EK34">
        <f t="shared" si="46"/>
        <v>0</v>
      </c>
      <c r="EL34">
        <f t="shared" si="47"/>
        <v>4</v>
      </c>
      <c r="EM34">
        <f t="shared" si="48"/>
        <v>0</v>
      </c>
      <c r="EN34">
        <f t="shared" si="49"/>
        <v>0</v>
      </c>
      <c r="EO34">
        <f t="shared" si="50"/>
        <v>2</v>
      </c>
      <c r="EP34">
        <f t="shared" si="51"/>
        <v>5</v>
      </c>
      <c r="EQ34">
        <f t="shared" si="52"/>
        <v>0</v>
      </c>
      <c r="ER34">
        <f t="shared" si="53"/>
        <v>4</v>
      </c>
      <c r="ES34">
        <f t="shared" si="54"/>
        <v>6</v>
      </c>
      <c r="ET34">
        <f t="shared" si="55"/>
        <v>0</v>
      </c>
      <c r="EU34">
        <f t="shared" si="56"/>
        <v>3</v>
      </c>
      <c r="EV34">
        <f t="shared" si="57"/>
        <v>7</v>
      </c>
      <c r="EW34">
        <f t="shared" si="58"/>
        <v>0</v>
      </c>
      <c r="EX34">
        <f t="shared" si="59"/>
        <v>1</v>
      </c>
      <c r="EY34">
        <f t="shared" si="60"/>
        <v>5</v>
      </c>
      <c r="EZ34">
        <f t="shared" si="61"/>
        <v>0</v>
      </c>
      <c r="FA34">
        <f t="shared" si="62"/>
        <v>1</v>
      </c>
      <c r="FB34">
        <f t="shared" si="63"/>
        <v>6</v>
      </c>
      <c r="FC34">
        <f t="shared" si="64"/>
        <v>0</v>
      </c>
      <c r="FD34">
        <f t="shared" si="65"/>
        <v>16</v>
      </c>
      <c r="FE34">
        <f t="shared" si="66"/>
        <v>8</v>
      </c>
      <c r="FF34">
        <f t="shared" si="67"/>
        <v>0</v>
      </c>
      <c r="FG34">
        <f t="shared" si="68"/>
        <v>13</v>
      </c>
      <c r="FH34">
        <f t="shared" si="69"/>
        <v>0</v>
      </c>
      <c r="FI34">
        <f t="shared" si="70"/>
        <v>0</v>
      </c>
      <c r="FJ34">
        <f t="shared" si="71"/>
        <v>0</v>
      </c>
      <c r="FK34">
        <f t="shared" si="72"/>
        <v>0</v>
      </c>
      <c r="FL34">
        <f t="shared" si="73"/>
        <v>0</v>
      </c>
      <c r="FM34">
        <f t="shared" si="74"/>
        <v>0</v>
      </c>
      <c r="FN34">
        <f t="shared" si="75"/>
        <v>0</v>
      </c>
      <c r="FO34">
        <f t="shared" si="76"/>
        <v>0</v>
      </c>
      <c r="FP34">
        <f t="shared" si="77"/>
        <v>0</v>
      </c>
      <c r="FQ34">
        <f t="shared" si="78"/>
        <v>0</v>
      </c>
      <c r="FR34">
        <f t="shared" si="79"/>
        <v>0</v>
      </c>
      <c r="FS34">
        <f t="shared" si="80"/>
        <v>0</v>
      </c>
      <c r="FT34">
        <f t="shared" si="81"/>
        <v>0</v>
      </c>
      <c r="FU34">
        <f t="shared" si="82"/>
        <v>0</v>
      </c>
      <c r="FV34">
        <f t="shared" si="83"/>
        <v>0</v>
      </c>
      <c r="FW34">
        <f t="shared" si="84"/>
        <v>0</v>
      </c>
      <c r="FX34">
        <f t="shared" si="85"/>
        <v>0</v>
      </c>
      <c r="FY34">
        <f t="shared" si="86"/>
        <v>0</v>
      </c>
      <c r="FZ34">
        <f t="shared" si="87"/>
        <v>0</v>
      </c>
      <c r="GA34">
        <f t="shared" si="88"/>
        <v>0</v>
      </c>
      <c r="GB34">
        <f t="shared" si="89"/>
        <v>0</v>
      </c>
      <c r="GC34">
        <f t="shared" si="90"/>
        <v>0</v>
      </c>
      <c r="GD34">
        <f t="shared" si="91"/>
        <v>0</v>
      </c>
      <c r="GE34">
        <f t="shared" si="92"/>
        <v>0</v>
      </c>
      <c r="GF34">
        <f t="shared" si="93"/>
        <v>0</v>
      </c>
      <c r="GG34">
        <f t="shared" si="94"/>
        <v>0</v>
      </c>
      <c r="GH34">
        <f t="shared" si="95"/>
        <v>0</v>
      </c>
      <c r="GI34">
        <f t="shared" si="96"/>
        <v>0</v>
      </c>
      <c r="GJ34">
        <f t="shared" si="97"/>
        <v>0</v>
      </c>
      <c r="GK34">
        <f t="shared" si="98"/>
        <v>0</v>
      </c>
      <c r="GL34">
        <f t="shared" si="99"/>
        <v>0</v>
      </c>
      <c r="GM34">
        <f t="shared" si="100"/>
        <v>0</v>
      </c>
      <c r="GN34">
        <f t="shared" si="101"/>
        <v>0</v>
      </c>
      <c r="GO34">
        <f t="shared" si="102"/>
        <v>0</v>
      </c>
      <c r="GP34">
        <f t="shared" si="103"/>
        <v>0</v>
      </c>
      <c r="GQ34">
        <f t="shared" si="104"/>
        <v>0</v>
      </c>
      <c r="GR34">
        <f t="shared" si="105"/>
        <v>0</v>
      </c>
      <c r="GS34">
        <f t="shared" si="106"/>
        <v>0</v>
      </c>
      <c r="GT34">
        <f t="shared" si="107"/>
        <v>0</v>
      </c>
      <c r="GU34">
        <f t="shared" si="108"/>
        <v>0</v>
      </c>
      <c r="GW34" s="28">
        <f t="shared" si="109"/>
        <v>5.9449721011905208</v>
      </c>
      <c r="GX34" s="28">
        <f t="shared" si="110"/>
        <v>8.6426982850625187</v>
      </c>
      <c r="GY34" s="28">
        <f t="shared" si="111"/>
        <v>0.82959342066499908</v>
      </c>
      <c r="GZ34" s="28">
        <f t="shared" si="112"/>
        <v>1.3098756655080908</v>
      </c>
      <c r="HA34" s="28">
        <f t="shared" si="113"/>
        <v>0</v>
      </c>
      <c r="HB34" s="28">
        <f t="shared" si="114"/>
        <v>10.550543905385284</v>
      </c>
      <c r="HC34" s="28">
        <f t="shared" si="115"/>
        <v>0.46429610270280697</v>
      </c>
      <c r="HE34">
        <f>IFERROR(VLOOKUP(_xlfn.NUMBERVALUE(MID(L34, SEARCH("!", L34)+1, SEARCH("+", L34)-SEARCH("!", L34)-1)), Rankings!$A$2:$BK$129, 63, FALSE),0)</f>
        <v>0.3558716781686258</v>
      </c>
      <c r="HF34">
        <f>IFERROR(VLOOKUP(_xlfn.NUMBERVALUE(MID(M34, SEARCH("!", M34)+1, SEARCH("+", M34)-SEARCH("!", M34)-1)), Rankings!$A$2:$BK$129, 63, FALSE),0)</f>
        <v>0.49551347653817529</v>
      </c>
      <c r="HG34">
        <f>IFERROR(VLOOKUP(_xlfn.NUMBERVALUE(MID(N34, SEARCH("!", N34)+1, SEARCH("+", N34)-SEARCH("!", N34)-1)), Rankings!$A$2:$BK$129, 63, FALSE),0)</f>
        <v>0.23701991505050748</v>
      </c>
      <c r="HH34">
        <f>IFERROR(VLOOKUP(_xlfn.NUMBERVALUE(MID(O34, SEARCH("!", O34)+1, SEARCH("+", O34)-SEARCH("!", O34)-1)), Rankings!$A$2:$BK$129, 63, FALSE),0)</f>
        <v>0.56944935107390082</v>
      </c>
      <c r="HI34">
        <f>IFERROR(VLOOKUP(_xlfn.NUMBERVALUE(MID(P34, SEARCH("!", P34)+1, SEARCH("+", P34)-SEARCH("!", P34)-1)), Rankings!$A$2:$BK$129, 63, FALSE),0)</f>
        <v>0</v>
      </c>
      <c r="HJ34">
        <f>IFERROR(VLOOKUP(_xlfn.NUMBERVALUE(MID(Q34, SEARCH("!", Q34)+1, SEARCH("+", Q34)-SEARCH("!", Q34)-1)), Rankings!$A$2:$BK$129, 63, FALSE),0)</f>
        <v>0</v>
      </c>
      <c r="HK34">
        <f>IFERROR(VLOOKUP(_xlfn.NUMBERVALUE(MID(R34, SEARCH("!", R34)+1, SEARCH("+", R34)-SEARCH("!", R34)-1)), Rankings!$A$2:$BK$129, 63, FALSE),0)</f>
        <v>0.89976634284048129</v>
      </c>
      <c r="HL34">
        <f>IFERROR(VLOOKUP(_xlfn.NUMBERVALUE(MID(S34, SEARCH("!", S34)+1, SEARCH("+", S34)-SEARCH("!", S34)-1)), Rankings!$A$2:$BK$129, 63, FALSE),0)</f>
        <v>0</v>
      </c>
      <c r="HM34">
        <f>IFERROR(VLOOKUP(_xlfn.NUMBERVALUE(MID(T34, SEARCH("!", T34)+1, SEARCH("+", T34)-SEARCH("!", T34)-1)), Rankings!$A$2:$BK$129, 63, FALSE),0)</f>
        <v>0.55670508415366138</v>
      </c>
      <c r="HN34">
        <f>IFERROR(VLOOKUP(_xlfn.NUMBERVALUE(MID(U34, SEARCH("!", U34)+1, SEARCH("+", U34)-SEARCH("!", U34)-1)), Rankings!$A$2:$BK$129, 63, FALSE),0)</f>
        <v>0</v>
      </c>
      <c r="HO34">
        <f>IFERROR(VLOOKUP(_xlfn.NUMBERVALUE(MID(V34, SEARCH("!", V34)+1, SEARCH("+", V34)-SEARCH("!", V34)-1)), Rankings!$A$2:$BK$129, 63, FALSE),0)</f>
        <v>0.82959342066499908</v>
      </c>
      <c r="HP34">
        <f>IFERROR(VLOOKUP(_xlfn.NUMBERVALUE(MID(W34, SEARCH("!", W34)+1, SEARCH("+", W34)-SEARCH("!", W34)-1)), Rankings!$A$2:$BK$129, 63, FALSE),0)</f>
        <v>0.23532414935285967</v>
      </c>
      <c r="HQ34">
        <f>IFERROR(VLOOKUP(_xlfn.NUMBERVALUE(MID(X34, SEARCH("!", X34)+1, SEARCH("+", X34)-SEARCH("!", X34)-1)), Rankings!$A$2:$BK$129, 63, FALSE),0)</f>
        <v>0.95123166606348908</v>
      </c>
      <c r="HR34">
        <f>IFERROR(VLOOKUP(_xlfn.NUMBERVALUE(MID(Y34, SEARCH("!", Y34)+1, SEARCH("+", Y34)-SEARCH("!", Y34)-1)), Rankings!$A$2:$BK$129, 63, FALSE),0)</f>
        <v>0</v>
      </c>
      <c r="HS34">
        <f>IFERROR(VLOOKUP(_xlfn.NUMBERVALUE(MID(Z34, SEARCH("!", Z34)+1, SEARCH("+", Z34)-SEARCH("!", Z34)-1)), Rankings!$A$2:$BK$129, 63, FALSE),0)</f>
        <v>0.86985627952015798</v>
      </c>
      <c r="HT34">
        <f>IFERROR(VLOOKUP(_xlfn.NUMBERVALUE(MID(AA34, SEARCH("!", AA34)+1, SEARCH("+", AA34)-SEARCH("!", AA34)-1)), Rankings!$A$2:$BK$129, 63, FALSE),0)</f>
        <v>0.43602395100170349</v>
      </c>
      <c r="HU34">
        <f>IFERROR(VLOOKUP(_xlfn.NUMBERVALUE(MID(AB34, SEARCH("!", AB34)+1, SEARCH("+", AB34)-SEARCH("!", AB34)-1)), Rankings!$A$2:$BK$129, 63, FALSE),0)</f>
        <v>0.56944935107390082</v>
      </c>
      <c r="HV34">
        <f>IFERROR(VLOOKUP(_xlfn.NUMBERVALUE(MID(AC34, SEARCH("!", AC34)+1, SEARCH("+", AC34)-SEARCH("!", AC34)-1)), Rankings!$A$2:$BK$129, 63, FALSE),0)</f>
        <v>0</v>
      </c>
      <c r="HW34">
        <f>IFERROR(VLOOKUP(_xlfn.NUMBERVALUE(MID(AD34, SEARCH("!", AD34)+1, SEARCH("+", AD34)-SEARCH("!", AD34)-1)), Rankings!$A$2:$BK$129, 63, FALSE),0)</f>
        <v>0.89976634284048129</v>
      </c>
      <c r="HX34">
        <f>IFERROR(VLOOKUP(_xlfn.NUMBERVALUE(MID(AE34, SEARCH("!", AE34)+1, SEARCH("+", AE34)-SEARCH("!", AE34)-1)), Rankings!$A$2:$BK$129, 63, FALSE),0)</f>
        <v>0</v>
      </c>
      <c r="HY34">
        <f>IFERROR(VLOOKUP(_xlfn.NUMBERVALUE(MID(AF34, SEARCH("!", AF34)+1, SEARCH("+", AF34)-SEARCH("!", AF34)-1)), Rankings!$A$2:$BK$129, 63, FALSE),0)</f>
        <v>0.71744721195333239</v>
      </c>
      <c r="HZ34">
        <f>IFERROR(VLOOKUP(_xlfn.NUMBERVALUE(MID(AG34, SEARCH("!", AG34)+1, SEARCH("+", AG34)-SEARCH("!", AG34)-1)), Rankings!$A$2:$BK$129, 63, FALSE),0)</f>
        <v>0</v>
      </c>
      <c r="IA34">
        <f>IFERROR(VLOOKUP(_xlfn.NUMBERVALUE(MID(AH34, SEARCH("!", AH34)+1, SEARCH("+", AH34)-SEARCH("!", AH34)-1)), Rankings!$A$2:$BK$129, 63, FALSE),0)</f>
        <v>0</v>
      </c>
      <c r="IB34">
        <f>IFERROR(VLOOKUP(_xlfn.NUMBERVALUE(MID(AI34, SEARCH("!", AI34)+1, SEARCH("+", AI34)-SEARCH("!", AI34)-1)), Rankings!$A$2:$BK$129, 63, FALSE),0)</f>
        <v>0.49215488075826513</v>
      </c>
      <c r="IC34">
        <f>IFERROR(VLOOKUP(_xlfn.NUMBERVALUE(MID(AJ34, SEARCH("!", AJ34)+1, SEARCH("+", AJ34)-SEARCH("!", AJ34)-1)), Rankings!$A$2:$BK$129, 63, FALSE),0)</f>
        <v>0.95123166606348908</v>
      </c>
      <c r="ID34">
        <f>IFERROR(VLOOKUP(_xlfn.NUMBERVALUE(MID(AK34, SEARCH("!", AK34)+1, SEARCH("+", AK34)-SEARCH("!", AK34)-1)), Rankings!$A$2:$BK$129, 63, FALSE),0)</f>
        <v>0</v>
      </c>
      <c r="IE34">
        <f>IFERROR(VLOOKUP(_xlfn.NUMBERVALUE(MID(AL34, SEARCH("!", AL34)+1, SEARCH("+", AL34)-SEARCH("!", AL34)-1)), Rankings!$A$2:$BK$129, 63, FALSE),0)</f>
        <v>0.65493783275404538</v>
      </c>
      <c r="IF34">
        <f>IFERROR(VLOOKUP(_xlfn.NUMBERVALUE(MID(AM34, SEARCH("!", AM34)+1, SEARCH("+", AM34)-SEARCH("!", AM34)-1)), Rankings!$A$2:$BK$129, 63, FALSE),0)</f>
        <v>0.43602395100170349</v>
      </c>
      <c r="IG34">
        <f>IFERROR(VLOOKUP(_xlfn.NUMBERVALUE(MID(AN34, SEARCH("!", AN34)+1, SEARCH("+", AN34)-SEARCH("!", AN34)-1)), Rankings!$A$2:$BK$129, 63, FALSE),0)</f>
        <v>0</v>
      </c>
      <c r="IH34">
        <f>IFERROR(VLOOKUP(_xlfn.NUMBERVALUE(MID(AO34, SEARCH("!", AO34)+1, SEARCH("+", AO34)-SEARCH("!", AO34)-1)), Rankings!$A$2:$BK$129, 63, FALSE),0)</f>
        <v>0.29127396251073551</v>
      </c>
      <c r="II34">
        <f>IFERROR(VLOOKUP(_xlfn.NUMBERVALUE(MID(AP34, SEARCH("!", AP34)+1, SEARCH("+", AP34)-SEARCH("!", AP34)-1)), Rankings!$A$2:$BK$129, 63, FALSE),0)</f>
        <v>0.55232234570989558</v>
      </c>
      <c r="IJ34">
        <f>IFERROR(VLOOKUP(_xlfn.NUMBERVALUE(MID(AQ34, SEARCH("!", AQ34)+1, SEARCH("+", AQ34)-SEARCH("!", AQ34)-1)), Rankings!$A$2:$BK$129, 63, FALSE),0)</f>
        <v>0</v>
      </c>
      <c r="IK34">
        <f>IFERROR(VLOOKUP(_xlfn.NUMBERVALUE(MID(AR34, SEARCH("!", AR34)+1, SEARCH("+", AR34)-SEARCH("!", AR34)-1)), Rankings!$A$2:$BK$129, 63, FALSE),0)</f>
        <v>0.56570080353045826</v>
      </c>
      <c r="IL34">
        <f>IFERROR(VLOOKUP(_xlfn.NUMBERVALUE(MID(AS34, SEARCH("!", AS34)+1, SEARCH("+", AS34)-SEARCH("!", AS34)-1)), Rankings!$A$2:$BK$129, 63, FALSE),0)</f>
        <v>0.55232234570989558</v>
      </c>
      <c r="IM34">
        <f>IFERROR(VLOOKUP(_xlfn.NUMBERVALUE(MID(AT34, SEARCH("!", AT34)+1, SEARCH("+", AT34)-SEARCH("!", AT34)-1)), Rankings!$A$2:$BK$129, 63, FALSE),0)</f>
        <v>0</v>
      </c>
      <c r="IN34">
        <f>IFERROR(VLOOKUP(_xlfn.NUMBERVALUE(MID(AU34, SEARCH("!", AU34)+1, SEARCH("+", AU34)-SEARCH("!", AU34)-1)), Rankings!$A$2:$BK$129, 63, FALSE),0)</f>
        <v>0.47316682689969669</v>
      </c>
      <c r="IO34">
        <f>IFERROR(VLOOKUP(_xlfn.NUMBERVALUE(MID(AV34, SEARCH("!", AV34)+1, SEARCH("+", AV34)-SEARCH("!", AV34)-1)), Rankings!$A$2:$BK$129, 63, FALSE),0)</f>
        <v>0.91255548584178892</v>
      </c>
      <c r="IP34">
        <f>IFERROR(VLOOKUP(_xlfn.NUMBERVALUE(MID(AW34, SEARCH("!", AW34)+1, SEARCH("+", AW34)-SEARCH("!", AW34)-1)), Rankings!$A$2:$BK$129, 63, FALSE),0)</f>
        <v>0</v>
      </c>
      <c r="IQ34">
        <f>IFERROR(VLOOKUP(_xlfn.NUMBERVALUE(MID(AX34, SEARCH("!", AX34)+1, SEARCH("+", AX34)-SEARCH("!", AX34)-1)), Rankings!$A$2:$BK$129, 63, FALSE),0)</f>
        <v>0.65493783275404538</v>
      </c>
      <c r="IR34">
        <f>IFERROR(VLOOKUP(_xlfn.NUMBERVALUE(MID(AY34, SEARCH("!", AY34)+1, SEARCH("+", AY34)-SEARCH("!", AY34)-1)), Rankings!$A$2:$BK$129, 63, FALSE),0)</f>
        <v>0.91255548584178892</v>
      </c>
      <c r="IS34">
        <f>IFERROR(VLOOKUP(_xlfn.NUMBERVALUE(MID(AZ34, SEARCH("!", AZ34)+1, SEARCH("+", AZ34)-SEARCH("!", AZ34)-1)), Rankings!$A$2:$BK$129, 63, FALSE),0)</f>
        <v>0</v>
      </c>
      <c r="IT34">
        <f>IFERROR(VLOOKUP(_xlfn.NUMBERVALUE(MID(BA34, SEARCH("!", BA34)+1, SEARCH("+", BA34)-SEARCH("!", BA34)-1)), Rankings!$A$2:$BK$129, 63, FALSE),0)</f>
        <v>0.65493783275404538</v>
      </c>
      <c r="IU34">
        <f>IFERROR(VLOOKUP(_xlfn.NUMBERVALUE(MID(BB34, SEARCH("!", BB34)+1, SEARCH("+", BB34)-SEARCH("!", BB34)-1)), Rankings!$A$2:$BK$129, 63, FALSE),0)</f>
        <v>0</v>
      </c>
      <c r="IV34">
        <f>IFERROR(VLOOKUP(_xlfn.NUMBERVALUE(MID(BC34, SEARCH("!", BC34)+1, SEARCH("+", BC34)-SEARCH("!", BC34)-1)), Rankings!$A$2:$BK$129, 63, FALSE),0)</f>
        <v>0</v>
      </c>
      <c r="IW34">
        <f>IFERROR(VLOOKUP(_xlfn.NUMBERVALUE(MID(BD34, SEARCH("!", BD34)+1, SEARCH("+", BD34)-SEARCH("!", BD34)-1)), Rankings!$A$2:$BK$129, 63, FALSE),0)</f>
        <v>0</v>
      </c>
      <c r="IX34">
        <f>IFERROR(VLOOKUP(_xlfn.NUMBERVALUE(MID(BE34, SEARCH("!", BE34)+1, SEARCH("+", BE34)-SEARCH("!", BE34)-1)), Rankings!$A$2:$BK$129, 63, FALSE),0)</f>
        <v>0</v>
      </c>
      <c r="IY34">
        <f>IFERROR(VLOOKUP(_xlfn.NUMBERVALUE(MID(BF34, SEARCH("!", BF34)+1, SEARCH("+", BF34)-SEARCH("!", BF34)-1)), Rankings!$A$2:$BK$129, 63, FALSE),0)</f>
        <v>0</v>
      </c>
      <c r="IZ34">
        <f>IFERROR(VLOOKUP(_xlfn.NUMBERVALUE(MID(BG34, SEARCH("!", BG34)+1, SEARCH("+", BG34)-SEARCH("!", BG34)-1)), Rankings!$A$2:$BK$129, 63, FALSE),0)</f>
        <v>0</v>
      </c>
      <c r="JA34">
        <f>IFERROR(VLOOKUP(_xlfn.NUMBERVALUE(MID(BH34, SEARCH("!", BH34)+1, SEARCH("+", BH34)-SEARCH("!", BH34)-1)), Rankings!$A$2:$BK$129, 63, FALSE),0)</f>
        <v>0</v>
      </c>
      <c r="JB34">
        <f>IFERROR(VLOOKUP(_xlfn.NUMBERVALUE(MID(BI34, SEARCH("!", BI34)+1, SEARCH("+", BI34)-SEARCH("!", BI34)-1)), Rankings!$A$2:$BK$129, 63, FALSE),0)</f>
        <v>0</v>
      </c>
      <c r="JC34">
        <f>IFERROR(VLOOKUP(_xlfn.NUMBERVALUE(MID(BJ34, SEARCH("!", BJ34)+1, SEARCH("+", BJ34)-SEARCH("!", BJ34)-1)), Rankings!$A$2:$BK$129, 63, FALSE),0)</f>
        <v>0</v>
      </c>
      <c r="JD34">
        <f>IFERROR(VLOOKUP(_xlfn.NUMBERVALUE(MID(BK34, SEARCH("!", BK34)+1, SEARCH("+", BK34)-SEARCH("!", BK34)-1)), Rankings!$A$2:$BK$129, 63, FALSE),0)</f>
        <v>0</v>
      </c>
      <c r="JE34">
        <f>IFERROR(VLOOKUP(_xlfn.NUMBERVALUE(MID(BL34, SEARCH("!", BL34)+1, SEARCH("+", BL34)-SEARCH("!", BL34)-1)), Rankings!$A$2:$BK$129, 63, FALSE),0)</f>
        <v>0</v>
      </c>
      <c r="JF34">
        <f>IFERROR(VLOOKUP(_xlfn.NUMBERVALUE(MID(BM34, SEARCH("!", BM34)+1, SEARCH("+", BM34)-SEARCH("!", BM34)-1)), Rankings!$A$2:$BK$129, 63, FALSE),0)</f>
        <v>0</v>
      </c>
      <c r="JG34">
        <f>IFERROR(VLOOKUP(_xlfn.NUMBERVALUE(MID(BN34, SEARCH("!", BN34)+1, SEARCH("+", BN34)-SEARCH("!", BN34)-1)), Rankings!$A$2:$BK$129, 63, FALSE),0)</f>
        <v>0</v>
      </c>
      <c r="JH34">
        <f>IFERROR(VLOOKUP(_xlfn.NUMBERVALUE(MID(BO34, SEARCH("!", BO34)+1, SEARCH("+", BO34)-SEARCH("!", BO34)-1)), Rankings!$A$2:$BK$129, 63, FALSE),0)</f>
        <v>0</v>
      </c>
      <c r="JI34">
        <f>IFERROR(VLOOKUP(_xlfn.NUMBERVALUE(MID(BP34, SEARCH("!", BP34)+1, SEARCH("+", BP34)-SEARCH("!", BP34)-1)), Rankings!$A$2:$BK$129, 63, FALSE),0)</f>
        <v>0</v>
      </c>
      <c r="JJ34">
        <f>IFERROR(VLOOKUP(_xlfn.NUMBERVALUE(MID(BQ34, SEARCH("!", BQ34)+1, SEARCH("+", BQ34)-SEARCH("!", BQ34)-1)), Rankings!$A$2:$BK$129, 63, FALSE),0)</f>
        <v>0</v>
      </c>
      <c r="JK34">
        <f>IFERROR(VLOOKUP(_xlfn.NUMBERVALUE(MID(BR34, SEARCH("!", BR34)+1, SEARCH("+", BR34)-SEARCH("!", BR34)-1)), Rankings!$A$2:$BK$129, 63, FALSE),0)</f>
        <v>0</v>
      </c>
      <c r="JL34">
        <f>IFERROR(VLOOKUP(_xlfn.NUMBERVALUE(MID(BS34, SEARCH("!", BS34)+1, SEARCH("+", BS34)-SEARCH("!", BS34)-1)), Rankings!$A$2:$BK$129, 63, FALSE),0)</f>
        <v>0</v>
      </c>
      <c r="JM34">
        <f>IFERROR(VLOOKUP(_xlfn.NUMBERVALUE(MID(BT34, SEARCH("!", BT34)+1, SEARCH("+", BT34)-SEARCH("!", BT34)-1)), Rankings!$A$2:$BK$129, 63, FALSE),0)</f>
        <v>0</v>
      </c>
      <c r="JN34">
        <f>IFERROR(VLOOKUP(_xlfn.NUMBERVALUE(MID(BU34, SEARCH("!", BU34)+1, SEARCH("+", BU34)-SEARCH("!", BU34)-1)), Rankings!$A$2:$BK$129, 63, FALSE),0)</f>
        <v>0</v>
      </c>
      <c r="JO34">
        <f>IFERROR(VLOOKUP(_xlfn.NUMBERVALUE(MID(BV34, SEARCH("!", BV34)+1, SEARCH("+", BV34)-SEARCH("!", BV34)-1)), Rankings!$A$2:$BK$129, 63, FALSE),0)</f>
        <v>0</v>
      </c>
      <c r="JP34">
        <f>IFERROR(VLOOKUP(_xlfn.NUMBERVALUE(MID(BW34, SEARCH("!", BW34)+1, SEARCH("+", BW34)-SEARCH("!", BW34)-1)), Rankings!$A$2:$BK$129, 63, FALSE),0)</f>
        <v>0</v>
      </c>
      <c r="JQ34">
        <f>IFERROR(VLOOKUP(_xlfn.NUMBERVALUE(MID(BX34, SEARCH("!", BX34)+1, SEARCH("+", BX34)-SEARCH("!", BX34)-1)), Rankings!$A$2:$BK$129, 63, FALSE),0)</f>
        <v>0</v>
      </c>
      <c r="JR34">
        <f>IFERROR(VLOOKUP(_xlfn.NUMBERVALUE(MID(BY34, SEARCH("!", BY34)+1, SEARCH("+", BY34)-SEARCH("!", BY34)-1)), Rankings!$A$2:$BK$129, 63, FALSE),0)</f>
        <v>0</v>
      </c>
      <c r="JS34">
        <f>IFERROR(VLOOKUP(_xlfn.NUMBERVALUE(MID(BZ34, SEARCH("!", BZ34)+1, SEARCH("+", BZ34)-SEARCH("!", BZ34)-1)), Rankings!$A$2:$BK$129, 63, FALSE),0)</f>
        <v>0</v>
      </c>
      <c r="JT34">
        <f>IFERROR(VLOOKUP(_xlfn.NUMBERVALUE(MID(CA34, SEARCH("!", CA34)+1, SEARCH("+", CA34)-SEARCH("!", CA34)-1)), Rankings!$A$2:$BK$129, 63, FALSE),0)</f>
        <v>0</v>
      </c>
      <c r="JU34">
        <f>IFERROR(VLOOKUP(_xlfn.NUMBERVALUE(MID(CB34, SEARCH("!", CB34)+1, SEARCH("+", CB34)-SEARCH("!", CB34)-1)), Rankings!$A$2:$BK$129, 63, FALSE),0)</f>
        <v>0</v>
      </c>
      <c r="JV34">
        <f>IFERROR(VLOOKUP(_xlfn.NUMBERVALUE(MID(CC34, SEARCH("!", CC34)+1, SEARCH("+", CC34)-SEARCH("!", CC34)-1)), Rankings!$A$2:$BK$129, 63, FALSE),0)</f>
        <v>0</v>
      </c>
      <c r="JW34">
        <f>IFERROR(VLOOKUP(_xlfn.NUMBERVALUE(MID(CD34, SEARCH("!", CD34)+1, SEARCH("+", CD34)-SEARCH("!", CD34)-1)), Rankings!$A$2:$BK$129, 63, FALSE),0)</f>
        <v>0</v>
      </c>
      <c r="JX34">
        <f>IFERROR(VLOOKUP(_xlfn.NUMBERVALUE(MID(CE34, SEARCH("!", CE34)+1, SEARCH("+", CE34)-SEARCH("!", CE34)-1)), Rankings!$A$2:$BK$129, 63, FALSE),0)</f>
        <v>0</v>
      </c>
      <c r="JY34">
        <f>IFERROR(VLOOKUP(_xlfn.NUMBERVALUE(MID(CF34, SEARCH("!", CF34)+1, SEARCH("+", CF34)-SEARCH("!", CF34)-1)), Rankings!$A$2:$BK$129, 63, FALSE),0)</f>
        <v>0</v>
      </c>
      <c r="JZ34">
        <f>IFERROR(VLOOKUP(_xlfn.NUMBERVALUE(MID(CG34, SEARCH("!", CG34)+1, SEARCH("+", CG34)-SEARCH("!", CG34)-1)), Rankings!$A$2:$BK$129, 63, FALSE),0)</f>
        <v>0</v>
      </c>
      <c r="KA34">
        <f>IFERROR(VLOOKUP(_xlfn.NUMBERVALUE(MID(CH34, SEARCH("!", CH34)+1, SEARCH("+", CH34)-SEARCH("!", CH34)-1)), Rankings!$A$2:$BK$129, 63, FALSE),0)</f>
        <v>0</v>
      </c>
      <c r="KB34">
        <f>IFERROR(VLOOKUP(_xlfn.NUMBERVALUE(MID(CI34, SEARCH("!", CI34)+1, SEARCH("+", CI34)-SEARCH("!", CI34)-1)), Rankings!$A$2:$BK$129, 63, FALSE),0)</f>
        <v>0</v>
      </c>
      <c r="KC34">
        <f>IFERROR(VLOOKUP(_xlfn.NUMBERVALUE(MID(CJ34, SEARCH("!", CJ34)+1, SEARCH("+", CJ34)-SEARCH("!", CJ34)-1)), Rankings!$A$2:$BK$129, 63, FALSE),0)</f>
        <v>0</v>
      </c>
      <c r="KD34">
        <f>IFERROR(VLOOKUP(_xlfn.NUMBERVALUE(MID(CK34, SEARCH("!", CK34)+1, SEARCH("+", CK34)-SEARCH("!", CK34)-1)), Rankings!$A$2:$BK$129, 63, FALSE),0)</f>
        <v>0</v>
      </c>
      <c r="KE34">
        <f>IFERROR(VLOOKUP(_xlfn.NUMBERVALUE(MID(CL34, SEARCH("!", CL34)+1, SEARCH("+", CL34)-SEARCH("!", CL34)-1)), Rankings!$A$2:$BK$129, 63, FALSE),0)</f>
        <v>0</v>
      </c>
      <c r="KF34">
        <f>IFERROR(VLOOKUP(_xlfn.NUMBERVALUE(MID(CM34, SEARCH("!", CM34)+1, SEARCH("+", CM34)-SEARCH("!", CM34)-1)), Rankings!$A$2:$BK$129, 63, FALSE),0)</f>
        <v>0</v>
      </c>
      <c r="KG34">
        <f>IFERROR(VLOOKUP(_xlfn.NUMBERVALUE(MID(CN34, SEARCH("!", CN34)+1, SEARCH("+", CN34)-SEARCH("!", CN34)-1)), Rankings!$A$2:$BK$129, 63, FALSE),0)</f>
        <v>0</v>
      </c>
      <c r="KH34">
        <f>IFERROR(VLOOKUP(_xlfn.NUMBERVALUE(MID(CO34, SEARCH("!", CO34)+1, SEARCH("+", CO34)-SEARCH("!", CO34)-1)), Rankings!$A$2:$BK$129, 63, FALSE),0)</f>
        <v>0</v>
      </c>
      <c r="KJ34" s="28">
        <f t="shared" si="116"/>
        <v>238</v>
      </c>
      <c r="KK34" s="28">
        <f t="shared" si="117"/>
        <v>194</v>
      </c>
      <c r="KL34" s="28">
        <f t="shared" si="118"/>
        <v>5</v>
      </c>
      <c r="KM34" s="28">
        <f t="shared" si="119"/>
        <v>28</v>
      </c>
      <c r="KN34" s="28">
        <f t="shared" si="120"/>
        <v>0</v>
      </c>
      <c r="KO34" s="28">
        <f t="shared" si="121"/>
        <v>189</v>
      </c>
      <c r="KP34" s="28">
        <f t="shared" si="122"/>
        <v>333.16666666666669</v>
      </c>
      <c r="KQ34" s="28">
        <f t="shared" si="123"/>
        <v>189</v>
      </c>
      <c r="KS34" s="27" t="str">
        <f t="shared" si="124"/>
        <v>22</v>
      </c>
      <c r="KT34" s="27" t="str">
        <f t="shared" si="125"/>
        <v>24</v>
      </c>
      <c r="KU34" s="27" t="str">
        <f t="shared" si="126"/>
        <v>25</v>
      </c>
      <c r="KV34" s="27" t="str">
        <f t="shared" si="127"/>
        <v>17</v>
      </c>
      <c r="KW34" s="27">
        <f t="shared" si="128"/>
        <v>0</v>
      </c>
      <c r="KX34" s="27">
        <f t="shared" si="129"/>
        <v>0</v>
      </c>
      <c r="KY34" s="27" t="str">
        <f t="shared" si="130"/>
        <v>19</v>
      </c>
      <c r="KZ34" s="27">
        <f t="shared" si="131"/>
        <v>0</v>
      </c>
      <c r="LA34" s="27" t="str">
        <f t="shared" si="132"/>
        <v>24</v>
      </c>
      <c r="LB34" s="27">
        <f t="shared" si="133"/>
        <v>0</v>
      </c>
      <c r="LC34" s="27" t="str">
        <f t="shared" si="134"/>
        <v>5</v>
      </c>
      <c r="LD34" s="27" t="str">
        <f t="shared" si="135"/>
        <v>24</v>
      </c>
      <c r="LE34" s="27" t="str">
        <f t="shared" si="136"/>
        <v>15</v>
      </c>
      <c r="LF34" s="27">
        <f t="shared" si="137"/>
        <v>0</v>
      </c>
      <c r="LG34" s="27" t="str">
        <f t="shared" si="138"/>
        <v>15</v>
      </c>
      <c r="LH34" s="27" t="str">
        <f t="shared" si="139"/>
        <v>19</v>
      </c>
      <c r="LI34" s="27" t="str">
        <f t="shared" si="140"/>
        <v>12</v>
      </c>
      <c r="LJ34" s="27">
        <f t="shared" si="141"/>
        <v>0</v>
      </c>
      <c r="LK34" s="27" t="str">
        <f t="shared" si="142"/>
        <v>8</v>
      </c>
      <c r="LL34" s="27">
        <f t="shared" si="143"/>
        <v>0</v>
      </c>
      <c r="LM34" s="27" t="str">
        <f t="shared" si="144"/>
        <v>13</v>
      </c>
      <c r="LN34" s="27">
        <f t="shared" si="145"/>
        <v>0</v>
      </c>
      <c r="LO34" s="27">
        <f t="shared" si="146"/>
        <v>0</v>
      </c>
      <c r="LP34" s="27" t="str">
        <f t="shared" si="147"/>
        <v>12</v>
      </c>
      <c r="LQ34" s="27" t="str">
        <f t="shared" si="148"/>
        <v>21</v>
      </c>
      <c r="LR34" s="27">
        <f t="shared" si="149"/>
        <v>0</v>
      </c>
      <c r="LS34" s="27" t="str">
        <f t="shared" si="150"/>
        <v>14</v>
      </c>
      <c r="LT34" s="27" t="str">
        <f t="shared" si="151"/>
        <v>23</v>
      </c>
      <c r="LU34" s="27">
        <f t="shared" si="152"/>
        <v>0</v>
      </c>
      <c r="LV34" s="27" t="str">
        <f t="shared" si="153"/>
        <v>25</v>
      </c>
      <c r="LW34" s="27" t="str">
        <f t="shared" si="154"/>
        <v>15</v>
      </c>
      <c r="LX34" s="27">
        <f t="shared" si="155"/>
        <v>0</v>
      </c>
      <c r="LY34" s="27" t="str">
        <f t="shared" si="156"/>
        <v>18</v>
      </c>
      <c r="LZ34" s="27" t="str">
        <f t="shared" si="157"/>
        <v>20</v>
      </c>
      <c r="MA34" s="27">
        <f t="shared" si="158"/>
        <v>0</v>
      </c>
      <c r="MB34" s="27" t="str">
        <f t="shared" si="159"/>
        <v>22</v>
      </c>
      <c r="MC34" s="27" t="str">
        <f t="shared" si="160"/>
        <v>13</v>
      </c>
      <c r="MD34" s="27">
        <f t="shared" si="161"/>
        <v>0</v>
      </c>
      <c r="ME34" s="27" t="str">
        <f t="shared" si="162"/>
        <v>10</v>
      </c>
      <c r="MF34" s="27" t="str">
        <f t="shared" si="163"/>
        <v>12</v>
      </c>
      <c r="MG34" s="27">
        <f t="shared" si="164"/>
        <v>0</v>
      </c>
      <c r="MH34" s="27" t="str">
        <f t="shared" si="165"/>
        <v>18</v>
      </c>
      <c r="MI34" s="27">
        <f t="shared" si="166"/>
        <v>0</v>
      </c>
      <c r="MJ34" s="27">
        <f t="shared" si="167"/>
        <v>0</v>
      </c>
      <c r="MK34" s="27">
        <f t="shared" si="168"/>
        <v>0</v>
      </c>
      <c r="ML34" s="27">
        <f t="shared" si="169"/>
        <v>0</v>
      </c>
      <c r="MM34" s="27">
        <f t="shared" si="170"/>
        <v>0</v>
      </c>
      <c r="MN34" s="27">
        <f t="shared" si="171"/>
        <v>0</v>
      </c>
      <c r="MO34" s="27">
        <f t="shared" si="172"/>
        <v>0</v>
      </c>
      <c r="MP34" s="27">
        <f t="shared" si="173"/>
        <v>0</v>
      </c>
      <c r="MQ34" s="27">
        <f t="shared" si="174"/>
        <v>0</v>
      </c>
      <c r="MR34" s="27">
        <f t="shared" si="175"/>
        <v>0</v>
      </c>
      <c r="MS34" s="27">
        <f t="shared" si="176"/>
        <v>0</v>
      </c>
      <c r="MT34" s="27">
        <f t="shared" si="177"/>
        <v>0</v>
      </c>
      <c r="MU34" s="27">
        <f t="shared" si="178"/>
        <v>0</v>
      </c>
      <c r="MV34" s="27">
        <f t="shared" si="179"/>
        <v>0</v>
      </c>
      <c r="MW34" s="27">
        <f t="shared" si="180"/>
        <v>0</v>
      </c>
      <c r="MX34" s="27">
        <f t="shared" si="181"/>
        <v>0</v>
      </c>
      <c r="MY34" s="27">
        <f t="shared" si="182"/>
        <v>0</v>
      </c>
      <c r="MZ34" s="27">
        <f t="shared" si="183"/>
        <v>0</v>
      </c>
      <c r="NA34" s="27">
        <f t="shared" si="184"/>
        <v>0</v>
      </c>
      <c r="NB34" s="27">
        <f t="shared" si="185"/>
        <v>0</v>
      </c>
      <c r="NC34" s="27">
        <f t="shared" si="186"/>
        <v>0</v>
      </c>
      <c r="ND34" s="27">
        <f t="shared" si="187"/>
        <v>0</v>
      </c>
      <c r="NE34" s="27">
        <f t="shared" si="188"/>
        <v>0</v>
      </c>
      <c r="NF34" s="27">
        <f t="shared" si="189"/>
        <v>0</v>
      </c>
      <c r="NG34" s="27">
        <f t="shared" si="190"/>
        <v>0</v>
      </c>
      <c r="NH34" s="27">
        <f t="shared" si="191"/>
        <v>0</v>
      </c>
      <c r="NI34" s="27">
        <f t="shared" si="192"/>
        <v>0</v>
      </c>
      <c r="NJ34" s="27">
        <f t="shared" si="193"/>
        <v>0</v>
      </c>
      <c r="NK34" s="27">
        <f t="shared" si="194"/>
        <v>0</v>
      </c>
      <c r="NL34" s="27">
        <f t="shared" si="195"/>
        <v>0</v>
      </c>
      <c r="NM34" s="27">
        <f t="shared" si="196"/>
        <v>0</v>
      </c>
      <c r="NN34" s="27">
        <f t="shared" si="197"/>
        <v>0</v>
      </c>
      <c r="NO34" s="27">
        <f t="shared" si="198"/>
        <v>0</v>
      </c>
      <c r="NP34" s="27">
        <f t="shared" si="199"/>
        <v>0</v>
      </c>
      <c r="NQ34" s="27">
        <f t="shared" si="200"/>
        <v>0</v>
      </c>
      <c r="NR34" s="27">
        <f t="shared" si="201"/>
        <v>0</v>
      </c>
      <c r="NS34" s="27">
        <f t="shared" si="202"/>
        <v>0</v>
      </c>
      <c r="NT34" s="27">
        <f t="shared" si="203"/>
        <v>0</v>
      </c>
      <c r="NU34" s="27">
        <f t="shared" si="204"/>
        <v>0</v>
      </c>
      <c r="NV34" s="27">
        <f t="shared" si="205"/>
        <v>0</v>
      </c>
      <c r="NX34" s="28">
        <f t="shared" si="206"/>
        <v>196</v>
      </c>
      <c r="NY34" s="28">
        <f t="shared" si="207"/>
        <v>244</v>
      </c>
      <c r="NZ34" s="28">
        <f t="shared" si="208"/>
        <v>22</v>
      </c>
      <c r="OA34" s="28">
        <f t="shared" si="209"/>
        <v>36</v>
      </c>
      <c r="OB34" s="28">
        <f t="shared" si="210"/>
        <v>0</v>
      </c>
      <c r="OC34" s="28">
        <f t="shared" si="211"/>
        <v>149</v>
      </c>
      <c r="OD34" s="28">
        <f t="shared" si="212"/>
        <v>324.33333333333331</v>
      </c>
      <c r="OE34" s="28">
        <f t="shared" si="213"/>
        <v>149</v>
      </c>
      <c r="OG34" s="27" t="str">
        <f t="shared" si="214"/>
        <v>14</v>
      </c>
      <c r="OH34" s="27" t="str">
        <f t="shared" si="215"/>
        <v>20</v>
      </c>
      <c r="OI34" s="27" t="str">
        <f t="shared" si="216"/>
        <v>19</v>
      </c>
      <c r="OJ34" s="27" t="str">
        <f t="shared" si="217"/>
        <v>16</v>
      </c>
      <c r="OK34" s="27">
        <f t="shared" si="218"/>
        <v>0</v>
      </c>
      <c r="OL34" s="27">
        <f t="shared" si="219"/>
        <v>0</v>
      </c>
      <c r="OM34" s="27" t="str">
        <f t="shared" si="220"/>
        <v>13</v>
      </c>
      <c r="ON34" s="27">
        <f t="shared" si="221"/>
        <v>0</v>
      </c>
      <c r="OO34" s="27" t="str">
        <f t="shared" si="222"/>
        <v>3</v>
      </c>
      <c r="OP34" s="27">
        <f t="shared" si="223"/>
        <v>0</v>
      </c>
      <c r="OQ34" s="27" t="str">
        <f t="shared" si="224"/>
        <v>22</v>
      </c>
      <c r="OR34" s="27" t="str">
        <f t="shared" si="225"/>
        <v>22</v>
      </c>
      <c r="OS34" s="27" t="str">
        <f t="shared" si="226"/>
        <v>25</v>
      </c>
      <c r="OT34" s="27">
        <f t="shared" si="227"/>
        <v>0</v>
      </c>
      <c r="OU34" s="27" t="str">
        <f t="shared" si="228"/>
        <v>17</v>
      </c>
      <c r="OV34" s="27" t="str">
        <f t="shared" si="229"/>
        <v>14</v>
      </c>
      <c r="OW34" s="27" t="str">
        <f t="shared" si="230"/>
        <v>19</v>
      </c>
      <c r="OX34" s="27">
        <f t="shared" si="231"/>
        <v>0</v>
      </c>
      <c r="OY34" s="27" t="str">
        <f t="shared" si="232"/>
        <v>30</v>
      </c>
      <c r="OZ34" s="27">
        <f t="shared" si="233"/>
        <v>0</v>
      </c>
      <c r="PA34" s="27" t="str">
        <f t="shared" si="234"/>
        <v>21</v>
      </c>
      <c r="PB34" s="27">
        <f t="shared" si="235"/>
        <v>0</v>
      </c>
      <c r="PC34" s="27">
        <f t="shared" si="236"/>
        <v>0</v>
      </c>
      <c r="PD34" s="27" t="str">
        <f t="shared" si="237"/>
        <v>23</v>
      </c>
      <c r="PE34" s="27" t="str">
        <f t="shared" si="238"/>
        <v>16</v>
      </c>
      <c r="PF34" s="27">
        <f t="shared" si="239"/>
        <v>0</v>
      </c>
      <c r="PG34" s="27" t="str">
        <f t="shared" si="240"/>
        <v>19</v>
      </c>
      <c r="PH34" s="27" t="str">
        <f t="shared" si="241"/>
        <v>28</v>
      </c>
      <c r="PI34" s="27">
        <f t="shared" si="242"/>
        <v>0</v>
      </c>
      <c r="PJ34" s="27" t="str">
        <f t="shared" si="243"/>
        <v>9</v>
      </c>
      <c r="PK34" s="27" t="str">
        <f t="shared" si="244"/>
        <v>14</v>
      </c>
      <c r="PL34" s="27">
        <f t="shared" si="245"/>
        <v>0</v>
      </c>
      <c r="PM34" s="27" t="str">
        <f t="shared" si="246"/>
        <v>15</v>
      </c>
      <c r="PN34" s="27" t="str">
        <f t="shared" si="247"/>
        <v>17</v>
      </c>
      <c r="PO34" s="27">
        <f t="shared" si="248"/>
        <v>0</v>
      </c>
      <c r="PP34" s="27" t="str">
        <f t="shared" si="249"/>
        <v>14</v>
      </c>
      <c r="PQ34" s="27" t="str">
        <f t="shared" si="250"/>
        <v>28</v>
      </c>
      <c r="PR34" s="27">
        <f t="shared" si="251"/>
        <v>0</v>
      </c>
      <c r="PS34" s="27" t="str">
        <f t="shared" si="252"/>
        <v>23</v>
      </c>
      <c r="PT34" s="27" t="str">
        <f t="shared" si="253"/>
        <v>24</v>
      </c>
      <c r="PU34" s="27">
        <f t="shared" si="254"/>
        <v>0</v>
      </c>
      <c r="PV34" s="27" t="str">
        <f t="shared" si="255"/>
        <v>13</v>
      </c>
      <c r="PW34" s="27">
        <f t="shared" si="256"/>
        <v>0</v>
      </c>
      <c r="PX34" s="27">
        <f t="shared" si="257"/>
        <v>0</v>
      </c>
      <c r="PY34" s="27">
        <f t="shared" si="258"/>
        <v>0</v>
      </c>
      <c r="PZ34" s="27">
        <f t="shared" si="259"/>
        <v>0</v>
      </c>
      <c r="QA34" s="27">
        <f t="shared" si="260"/>
        <v>0</v>
      </c>
      <c r="QB34" s="27">
        <f t="shared" si="261"/>
        <v>0</v>
      </c>
      <c r="QC34" s="27">
        <f t="shared" si="262"/>
        <v>0</v>
      </c>
      <c r="QD34" s="27">
        <f t="shared" si="263"/>
        <v>0</v>
      </c>
      <c r="QE34" s="27">
        <f t="shared" si="264"/>
        <v>0</v>
      </c>
      <c r="QF34" s="27">
        <f t="shared" si="265"/>
        <v>0</v>
      </c>
      <c r="QG34" s="27">
        <f t="shared" si="266"/>
        <v>0</v>
      </c>
      <c r="QH34" s="27">
        <f t="shared" si="267"/>
        <v>0</v>
      </c>
      <c r="QI34" s="27">
        <f t="shared" si="268"/>
        <v>0</v>
      </c>
      <c r="QJ34" s="27">
        <f t="shared" si="269"/>
        <v>0</v>
      </c>
      <c r="QK34" s="27">
        <f t="shared" si="270"/>
        <v>0</v>
      </c>
      <c r="QL34" s="27">
        <f t="shared" si="271"/>
        <v>0</v>
      </c>
      <c r="QM34" s="27">
        <f t="shared" si="272"/>
        <v>0</v>
      </c>
      <c r="QN34" s="27">
        <f t="shared" si="273"/>
        <v>0</v>
      </c>
      <c r="QO34" s="27">
        <f t="shared" si="274"/>
        <v>0</v>
      </c>
      <c r="QP34" s="27">
        <f t="shared" si="275"/>
        <v>0</v>
      </c>
      <c r="QQ34" s="27">
        <f t="shared" si="276"/>
        <v>0</v>
      </c>
      <c r="QR34" s="27">
        <f t="shared" si="277"/>
        <v>0</v>
      </c>
      <c r="QS34" s="27">
        <f t="shared" si="278"/>
        <v>0</v>
      </c>
      <c r="QT34" s="27">
        <f t="shared" si="279"/>
        <v>0</v>
      </c>
      <c r="QU34" s="27">
        <f t="shared" si="280"/>
        <v>0</v>
      </c>
      <c r="QV34" s="27">
        <f t="shared" si="281"/>
        <v>0</v>
      </c>
      <c r="QW34" s="27">
        <f t="shared" si="282"/>
        <v>0</v>
      </c>
      <c r="QX34" s="27">
        <f t="shared" si="283"/>
        <v>0</v>
      </c>
      <c r="QY34" s="27">
        <f t="shared" si="284"/>
        <v>0</v>
      </c>
      <c r="QZ34" s="27">
        <f t="shared" si="285"/>
        <v>0</v>
      </c>
      <c r="RA34" s="27">
        <f t="shared" si="286"/>
        <v>0</v>
      </c>
      <c r="RB34" s="27">
        <f t="shared" si="287"/>
        <v>0</v>
      </c>
      <c r="RC34" s="27">
        <f t="shared" si="288"/>
        <v>0</v>
      </c>
      <c r="RD34" s="27">
        <f t="shared" si="289"/>
        <v>0</v>
      </c>
      <c r="RE34" s="27">
        <f t="shared" si="290"/>
        <v>0</v>
      </c>
      <c r="RF34" s="27">
        <f t="shared" si="291"/>
        <v>0</v>
      </c>
      <c r="RG34" s="27">
        <f t="shared" si="292"/>
        <v>0</v>
      </c>
      <c r="RH34" s="27">
        <f t="shared" si="293"/>
        <v>0</v>
      </c>
      <c r="RI34" s="27">
        <f t="shared" si="294"/>
        <v>0</v>
      </c>
      <c r="RJ34" s="27">
        <f t="shared" si="295"/>
        <v>0</v>
      </c>
      <c r="RL34" s="28">
        <f t="shared" si="296"/>
        <v>102</v>
      </c>
      <c r="RM34" s="28">
        <f t="shared" si="297"/>
        <v>94</v>
      </c>
      <c r="RN34" s="28">
        <f t="shared" si="298"/>
        <v>1</v>
      </c>
      <c r="RO34" s="28">
        <f t="shared" si="299"/>
        <v>14</v>
      </c>
      <c r="RP34" s="28">
        <f t="shared" si="300"/>
        <v>0</v>
      </c>
      <c r="RQ34" s="28">
        <f t="shared" si="301"/>
        <v>147.83333333333334</v>
      </c>
      <c r="RT34" s="27" t="str">
        <f t="shared" si="302"/>
        <v>8</v>
      </c>
      <c r="RU34" s="27" t="str">
        <f t="shared" si="303"/>
        <v>13</v>
      </c>
      <c r="RV34" s="27" t="str">
        <f t="shared" si="304"/>
        <v>7</v>
      </c>
      <c r="RW34" s="27" t="str">
        <f t="shared" si="305"/>
        <v>7</v>
      </c>
      <c r="RX34" s="27" t="str">
        <f t="shared" si="306"/>
        <v>0</v>
      </c>
      <c r="RY34" s="27" t="str">
        <f t="shared" si="307"/>
        <v>0</v>
      </c>
      <c r="RZ34" s="27" t="str">
        <f t="shared" si="308"/>
        <v>10</v>
      </c>
      <c r="SA34" s="27" t="str">
        <f t="shared" si="309"/>
        <v>0</v>
      </c>
      <c r="SB34" s="27" t="str">
        <f t="shared" si="310"/>
        <v>11</v>
      </c>
      <c r="SC34" s="27" t="str">
        <f t="shared" si="311"/>
        <v>0</v>
      </c>
      <c r="SD34" s="27" t="str">
        <f t="shared" si="312"/>
        <v>1</v>
      </c>
      <c r="SE34" s="27" t="str">
        <f t="shared" si="313"/>
        <v>6</v>
      </c>
      <c r="SF34" s="27" t="str">
        <f t="shared" si="314"/>
        <v>9</v>
      </c>
      <c r="SG34" s="27" t="str">
        <f t="shared" si="315"/>
        <v>0</v>
      </c>
      <c r="SH34" s="27" t="str">
        <f t="shared" si="316"/>
        <v>7</v>
      </c>
      <c r="SI34" s="27" t="str">
        <f t="shared" si="317"/>
        <v>7</v>
      </c>
      <c r="SJ34" s="27" t="str">
        <f t="shared" si="318"/>
        <v>3</v>
      </c>
      <c r="SK34" s="27" t="str">
        <f t="shared" si="319"/>
        <v>0</v>
      </c>
      <c r="SL34" s="27" t="str">
        <f t="shared" si="320"/>
        <v>4</v>
      </c>
      <c r="SM34" s="27" t="str">
        <f t="shared" si="321"/>
        <v>0</v>
      </c>
      <c r="SN34" s="27" t="str">
        <f t="shared" si="322"/>
        <v>9</v>
      </c>
      <c r="SO34" s="27" t="str">
        <f t="shared" si="323"/>
        <v>0</v>
      </c>
      <c r="SP34" s="27" t="str">
        <f t="shared" si="324"/>
        <v>0</v>
      </c>
      <c r="SQ34" s="27" t="str">
        <f t="shared" si="325"/>
        <v>3</v>
      </c>
      <c r="SR34" s="27" t="str">
        <f t="shared" si="326"/>
        <v>12</v>
      </c>
      <c r="SS34" s="27" t="str">
        <f t="shared" si="327"/>
        <v>0</v>
      </c>
      <c r="ST34" s="27" t="str">
        <f t="shared" si="328"/>
        <v>7</v>
      </c>
      <c r="SU34" s="27" t="str">
        <f t="shared" si="329"/>
        <v>10</v>
      </c>
      <c r="SV34" s="27" t="str">
        <f t="shared" si="330"/>
        <v>0</v>
      </c>
      <c r="SW34" s="27" t="str">
        <f t="shared" si="331"/>
        <v>11</v>
      </c>
      <c r="SX34" s="27" t="str">
        <f t="shared" si="332"/>
        <v>7</v>
      </c>
      <c r="SY34" s="27" t="str">
        <f t="shared" si="333"/>
        <v>0</v>
      </c>
      <c r="SZ34" s="27" t="str">
        <f t="shared" si="334"/>
        <v>9</v>
      </c>
      <c r="TA34" s="27" t="str">
        <f t="shared" si="335"/>
        <v>9</v>
      </c>
      <c r="TB34" s="27" t="str">
        <f t="shared" si="336"/>
        <v>0</v>
      </c>
      <c r="TC34" s="27" t="str">
        <f t="shared" si="337"/>
        <v>11</v>
      </c>
      <c r="TD34" s="27" t="str">
        <f t="shared" si="338"/>
        <v>7</v>
      </c>
      <c r="TE34" s="27" t="str">
        <f t="shared" si="339"/>
        <v>0</v>
      </c>
      <c r="TF34" s="27" t="str">
        <f t="shared" si="340"/>
        <v>5</v>
      </c>
      <c r="TG34" s="27" t="str">
        <f t="shared" si="341"/>
        <v>9</v>
      </c>
      <c r="TH34" s="27" t="str">
        <f t="shared" si="342"/>
        <v>0</v>
      </c>
      <c r="TI34" s="27" t="str">
        <f t="shared" si="343"/>
        <v>9</v>
      </c>
      <c r="TJ34" s="27" t="str">
        <f t="shared" si="344"/>
        <v>0</v>
      </c>
      <c r="TK34" s="27" t="str">
        <f t="shared" si="345"/>
        <v>0</v>
      </c>
      <c r="TL34" s="27" t="str">
        <f t="shared" si="346"/>
        <v>0</v>
      </c>
      <c r="TM34" s="27" t="str">
        <f t="shared" si="347"/>
        <v>0</v>
      </c>
      <c r="TN34" s="27" t="str">
        <f t="shared" si="348"/>
        <v>0</v>
      </c>
      <c r="TO34" s="27" t="str">
        <f t="shared" si="349"/>
        <v>0</v>
      </c>
      <c r="TP34" s="27" t="str">
        <f t="shared" si="350"/>
        <v>0</v>
      </c>
      <c r="TQ34" s="27" t="str">
        <f t="shared" si="351"/>
        <v>0</v>
      </c>
      <c r="TR34" s="27" t="str">
        <f t="shared" si="352"/>
        <v>0</v>
      </c>
      <c r="TS34" s="27" t="str">
        <f t="shared" si="353"/>
        <v>0</v>
      </c>
      <c r="TT34" s="27" t="str">
        <f t="shared" si="354"/>
        <v>0</v>
      </c>
      <c r="TU34" s="27" t="str">
        <f t="shared" si="355"/>
        <v>0</v>
      </c>
      <c r="TV34" s="27" t="str">
        <f t="shared" si="356"/>
        <v>0</v>
      </c>
      <c r="TW34" s="27" t="str">
        <f t="shared" si="357"/>
        <v>0</v>
      </c>
      <c r="TX34" s="27" t="str">
        <f t="shared" si="358"/>
        <v>0</v>
      </c>
      <c r="TY34" s="27" t="str">
        <f t="shared" si="359"/>
        <v>0</v>
      </c>
      <c r="TZ34" s="27" t="str">
        <f t="shared" si="360"/>
        <v>0</v>
      </c>
      <c r="UA34" s="27" t="str">
        <f t="shared" si="361"/>
        <v>0</v>
      </c>
      <c r="UB34" s="27" t="str">
        <f t="shared" si="362"/>
        <v>0</v>
      </c>
      <c r="UC34" s="27" t="str">
        <f t="shared" si="363"/>
        <v>0</v>
      </c>
      <c r="UD34" s="27" t="str">
        <f t="shared" si="364"/>
        <v>0</v>
      </c>
      <c r="UE34" s="27" t="str">
        <f t="shared" si="365"/>
        <v>0</v>
      </c>
      <c r="UF34" s="27" t="str">
        <f t="shared" si="366"/>
        <v>0</v>
      </c>
      <c r="UG34" s="27" t="str">
        <f t="shared" si="367"/>
        <v>0</v>
      </c>
      <c r="UH34" s="27" t="str">
        <f t="shared" si="368"/>
        <v>0</v>
      </c>
      <c r="UI34" s="27" t="str">
        <f t="shared" si="369"/>
        <v>0</v>
      </c>
      <c r="UJ34" s="27" t="str">
        <f t="shared" si="370"/>
        <v>0</v>
      </c>
      <c r="UK34" s="27" t="str">
        <f t="shared" si="371"/>
        <v>0</v>
      </c>
      <c r="UL34" s="27" t="str">
        <f t="shared" si="372"/>
        <v>0</v>
      </c>
      <c r="UM34" s="27" t="str">
        <f t="shared" si="373"/>
        <v>0</v>
      </c>
      <c r="UN34" s="27" t="str">
        <f t="shared" si="374"/>
        <v>0</v>
      </c>
      <c r="UO34" s="27" t="str">
        <f t="shared" si="375"/>
        <v>0</v>
      </c>
      <c r="UP34" s="27" t="str">
        <f t="shared" si="376"/>
        <v>0</v>
      </c>
      <c r="UQ34" s="27" t="str">
        <f t="shared" si="377"/>
        <v>0</v>
      </c>
      <c r="UR34" s="27" t="str">
        <f t="shared" si="378"/>
        <v>0</v>
      </c>
      <c r="US34" s="27" t="str">
        <f t="shared" si="379"/>
        <v>0</v>
      </c>
      <c r="UT34" s="27" t="str">
        <f t="shared" si="380"/>
        <v>0</v>
      </c>
      <c r="UU34" s="27" t="str">
        <f t="shared" si="381"/>
        <v>0</v>
      </c>
      <c r="UV34" s="27" t="str">
        <f t="shared" si="382"/>
        <v>0</v>
      </c>
      <c r="UW34" s="27" t="str">
        <f t="shared" si="383"/>
        <v>0</v>
      </c>
      <c r="UY34" s="28">
        <f t="shared" si="384"/>
        <v>47.009999999999991</v>
      </c>
      <c r="UZ34" s="28">
        <f t="shared" si="385"/>
        <v>-20.18</v>
      </c>
      <c r="VA34" s="28">
        <f t="shared" si="386"/>
        <v>3.18</v>
      </c>
      <c r="VB34" s="28">
        <f t="shared" si="387"/>
        <v>-3.3</v>
      </c>
      <c r="VC34" s="28">
        <f t="shared" si="388"/>
        <v>0</v>
      </c>
      <c r="VD34" s="28">
        <f t="shared" si="389"/>
        <v>38.573333333333331</v>
      </c>
      <c r="VG34" s="27" t="str">
        <f t="shared" si="390"/>
        <v>7.18</v>
      </c>
      <c r="VH34" s="27" t="str">
        <f t="shared" si="391"/>
        <v>-1.17</v>
      </c>
      <c r="VI34" s="27" t="str">
        <f t="shared" si="392"/>
        <v>13.39</v>
      </c>
      <c r="VJ34" s="27" t="str">
        <f t="shared" si="393"/>
        <v>5.64</v>
      </c>
      <c r="VK34" s="27">
        <f t="shared" si="394"/>
        <v>0</v>
      </c>
      <c r="VL34" s="27">
        <f t="shared" si="395"/>
        <v>0</v>
      </c>
      <c r="VM34" s="27" t="str">
        <f t="shared" si="396"/>
        <v>-4.46</v>
      </c>
      <c r="VN34" s="27">
        <f t="shared" si="397"/>
        <v>0</v>
      </c>
      <c r="VO34" s="27" t="str">
        <f t="shared" si="398"/>
        <v>6.37</v>
      </c>
      <c r="VP34" s="27">
        <f t="shared" si="399"/>
        <v>0</v>
      </c>
      <c r="VQ34" s="27" t="str">
        <f t="shared" si="400"/>
        <v>3.18</v>
      </c>
      <c r="VR34" s="27" t="str">
        <f t="shared" si="401"/>
        <v>12.31</v>
      </c>
      <c r="VS34" s="27" t="str">
        <f t="shared" si="402"/>
        <v>-6.37</v>
      </c>
      <c r="VT34" s="27">
        <f t="shared" si="403"/>
        <v>0</v>
      </c>
      <c r="VU34" s="27" t="str">
        <f t="shared" si="404"/>
        <v>-1</v>
      </c>
      <c r="VV34" s="27" t="str">
        <f t="shared" si="405"/>
        <v>2.71</v>
      </c>
      <c r="VW34" s="27" t="str">
        <f t="shared" si="406"/>
        <v>4.87</v>
      </c>
      <c r="VX34" s="27">
        <f t="shared" si="407"/>
        <v>0</v>
      </c>
      <c r="VY34" s="27" t="str">
        <f t="shared" si="408"/>
        <v>-3.27</v>
      </c>
      <c r="VZ34" s="27">
        <f t="shared" si="409"/>
        <v>0</v>
      </c>
      <c r="WA34" s="27" t="str">
        <f t="shared" si="410"/>
        <v>-3.13</v>
      </c>
      <c r="WB34" s="27">
        <f t="shared" si="411"/>
        <v>0</v>
      </c>
      <c r="WC34" s="27">
        <f t="shared" si="412"/>
        <v>0</v>
      </c>
      <c r="WD34" s="27" t="str">
        <f t="shared" si="413"/>
        <v>5.07</v>
      </c>
      <c r="WE34" s="27" t="str">
        <f t="shared" si="414"/>
        <v>-8.35</v>
      </c>
      <c r="WF34" s="27">
        <f t="shared" si="415"/>
        <v>0</v>
      </c>
      <c r="WG34" s="27" t="str">
        <f t="shared" si="416"/>
        <v>-2.82</v>
      </c>
      <c r="WH34" s="27" t="str">
        <f t="shared" si="417"/>
        <v>5.81</v>
      </c>
      <c r="WI34" s="27">
        <f t="shared" si="418"/>
        <v>0</v>
      </c>
      <c r="WJ34" s="27" t="str">
        <f t="shared" si="419"/>
        <v>5.6</v>
      </c>
      <c r="WK34" s="27" t="str">
        <f t="shared" si="420"/>
        <v>-2.96</v>
      </c>
      <c r="WL34" s="27">
        <f t="shared" si="421"/>
        <v>0</v>
      </c>
      <c r="WM34" s="27" t="str">
        <f t="shared" si="422"/>
        <v>0.62</v>
      </c>
      <c r="WN34" s="27" t="str">
        <f t="shared" si="423"/>
        <v>2.76</v>
      </c>
      <c r="WO34" s="27">
        <f t="shared" si="424"/>
        <v>0</v>
      </c>
      <c r="WP34" s="27" t="str">
        <f t="shared" si="425"/>
        <v>4.59</v>
      </c>
      <c r="WQ34" s="27" t="str">
        <f t="shared" si="426"/>
        <v>-4.16</v>
      </c>
      <c r="WR34" s="27">
        <f t="shared" si="427"/>
        <v>0</v>
      </c>
      <c r="WS34" s="27" t="str">
        <f t="shared" si="428"/>
        <v>-3.54</v>
      </c>
      <c r="WT34" s="27" t="str">
        <f t="shared" si="429"/>
        <v>-12.4</v>
      </c>
      <c r="WU34" s="27">
        <f t="shared" si="430"/>
        <v>0</v>
      </c>
      <c r="WV34" s="27" t="str">
        <f t="shared" si="431"/>
        <v>0.24</v>
      </c>
      <c r="WW34" s="27">
        <f t="shared" si="432"/>
        <v>0</v>
      </c>
      <c r="WX34" s="27">
        <f t="shared" si="433"/>
        <v>0</v>
      </c>
      <c r="WY34" s="27">
        <f t="shared" si="434"/>
        <v>0</v>
      </c>
      <c r="WZ34" s="27">
        <f t="shared" si="435"/>
        <v>0</v>
      </c>
      <c r="XA34" s="27">
        <f t="shared" si="436"/>
        <v>0</v>
      </c>
      <c r="XB34" s="27">
        <f t="shared" si="437"/>
        <v>0</v>
      </c>
      <c r="XC34" s="27">
        <f t="shared" si="438"/>
        <v>0</v>
      </c>
      <c r="XD34" s="27">
        <f t="shared" si="439"/>
        <v>0</v>
      </c>
      <c r="XE34" s="27">
        <f t="shared" si="440"/>
        <v>0</v>
      </c>
      <c r="XF34" s="27">
        <f t="shared" si="441"/>
        <v>0</v>
      </c>
      <c r="XG34" s="27">
        <f t="shared" si="442"/>
        <v>0</v>
      </c>
      <c r="XH34" s="27">
        <f t="shared" si="443"/>
        <v>0</v>
      </c>
      <c r="XI34" s="27">
        <f t="shared" si="444"/>
        <v>0</v>
      </c>
      <c r="XJ34" s="27">
        <f t="shared" si="445"/>
        <v>0</v>
      </c>
      <c r="XK34" s="27">
        <f t="shared" si="446"/>
        <v>0</v>
      </c>
      <c r="XL34" s="27">
        <f t="shared" si="447"/>
        <v>0</v>
      </c>
      <c r="XM34" s="27">
        <f t="shared" si="448"/>
        <v>0</v>
      </c>
      <c r="XN34" s="27">
        <f t="shared" si="449"/>
        <v>0</v>
      </c>
      <c r="XO34" s="27">
        <f t="shared" si="450"/>
        <v>0</v>
      </c>
      <c r="XP34" s="27">
        <f t="shared" si="451"/>
        <v>0</v>
      </c>
      <c r="XQ34" s="27">
        <f t="shared" si="452"/>
        <v>0</v>
      </c>
      <c r="XR34" s="27">
        <f t="shared" si="453"/>
        <v>0</v>
      </c>
      <c r="XS34" s="27">
        <f t="shared" si="454"/>
        <v>0</v>
      </c>
      <c r="XT34" s="27">
        <f t="shared" si="455"/>
        <v>0</v>
      </c>
      <c r="XU34" s="27">
        <f t="shared" si="456"/>
        <v>0</v>
      </c>
      <c r="XV34" s="27">
        <f t="shared" si="457"/>
        <v>0</v>
      </c>
      <c r="XW34" s="27">
        <f t="shared" si="458"/>
        <v>0</v>
      </c>
      <c r="XX34" s="27">
        <f t="shared" si="459"/>
        <v>0</v>
      </c>
      <c r="XY34" s="27">
        <f t="shared" si="460"/>
        <v>0</v>
      </c>
      <c r="XZ34" s="27">
        <f t="shared" si="461"/>
        <v>0</v>
      </c>
      <c r="YA34" s="27">
        <f t="shared" si="462"/>
        <v>0</v>
      </c>
      <c r="YB34" s="27">
        <f t="shared" si="463"/>
        <v>0</v>
      </c>
      <c r="YC34" s="27">
        <f t="shared" si="464"/>
        <v>0</v>
      </c>
      <c r="YD34" s="27">
        <f t="shared" si="465"/>
        <v>0</v>
      </c>
      <c r="YE34" s="27">
        <f t="shared" si="466"/>
        <v>0</v>
      </c>
      <c r="YF34" s="27">
        <f t="shared" si="467"/>
        <v>0</v>
      </c>
      <c r="YG34" s="27">
        <f t="shared" si="468"/>
        <v>0</v>
      </c>
      <c r="YH34" s="27">
        <f t="shared" si="469"/>
        <v>0</v>
      </c>
      <c r="YI34" s="27">
        <f t="shared" si="470"/>
        <v>0</v>
      </c>
      <c r="YJ34" s="27">
        <f t="shared" si="471"/>
        <v>0</v>
      </c>
      <c r="YL34" s="28">
        <f t="shared" si="472"/>
        <v>827</v>
      </c>
      <c r="YM34" s="28">
        <f t="shared" si="473"/>
        <v>960</v>
      </c>
      <c r="YN34" s="28">
        <f t="shared" si="474"/>
        <v>93</v>
      </c>
      <c r="YO34" s="28">
        <f t="shared" si="475"/>
        <v>165</v>
      </c>
      <c r="YP34" s="28">
        <f t="shared" si="476"/>
        <v>0</v>
      </c>
      <c r="YQ34" s="28">
        <f t="shared" si="477"/>
        <v>1358.5</v>
      </c>
      <c r="YT34" s="27" t="str">
        <f t="shared" si="478"/>
        <v>71</v>
      </c>
      <c r="YU34" s="27" t="str">
        <f t="shared" si="479"/>
        <v>97</v>
      </c>
      <c r="YV34" s="27" t="str">
        <f t="shared" si="480"/>
        <v>42</v>
      </c>
      <c r="YW34" s="27" t="str">
        <f t="shared" si="481"/>
        <v>68</v>
      </c>
      <c r="YX34" s="27">
        <f t="shared" si="482"/>
        <v>0</v>
      </c>
      <c r="YY34" s="27">
        <f t="shared" si="483"/>
        <v>0</v>
      </c>
      <c r="YZ34" s="27" t="str">
        <f t="shared" si="484"/>
        <v>94</v>
      </c>
      <c r="ZA34" s="27">
        <f t="shared" si="485"/>
        <v>0</v>
      </c>
      <c r="ZB34" s="27" t="str">
        <f t="shared" si="486"/>
        <v>73</v>
      </c>
      <c r="ZC34" s="27">
        <f t="shared" si="487"/>
        <v>0</v>
      </c>
      <c r="ZD34" s="27" t="str">
        <f t="shared" si="488"/>
        <v>93</v>
      </c>
      <c r="ZE34" s="27" t="str">
        <f t="shared" si="489"/>
        <v>52</v>
      </c>
      <c r="ZF34" s="27" t="str">
        <f t="shared" si="490"/>
        <v>89</v>
      </c>
      <c r="ZG34" s="27">
        <f t="shared" si="491"/>
        <v>0</v>
      </c>
      <c r="ZH34" s="27" t="str">
        <f t="shared" si="492"/>
        <v>95</v>
      </c>
      <c r="ZI34" s="27" t="str">
        <f t="shared" si="493"/>
        <v>70</v>
      </c>
      <c r="ZJ34" s="27" t="str">
        <f t="shared" si="494"/>
        <v>78</v>
      </c>
      <c r="ZK34" s="27">
        <f t="shared" si="495"/>
        <v>0</v>
      </c>
      <c r="ZL34" s="27" t="str">
        <f t="shared" si="496"/>
        <v>89</v>
      </c>
      <c r="ZM34" s="27">
        <f t="shared" si="497"/>
        <v>0</v>
      </c>
      <c r="ZN34" s="27" t="str">
        <f t="shared" si="498"/>
        <v>87</v>
      </c>
      <c r="ZO34" s="27">
        <f t="shared" si="499"/>
        <v>0</v>
      </c>
      <c r="ZP34" s="27">
        <f t="shared" si="500"/>
        <v>0</v>
      </c>
      <c r="ZQ34" s="27" t="str">
        <f t="shared" si="501"/>
        <v>63</v>
      </c>
      <c r="ZR34" s="27" t="str">
        <f t="shared" si="502"/>
        <v>94</v>
      </c>
      <c r="ZS34" s="27">
        <f t="shared" si="503"/>
        <v>0</v>
      </c>
      <c r="ZT34" s="27" t="str">
        <f t="shared" si="504"/>
        <v>79</v>
      </c>
      <c r="ZU34" s="27" t="str">
        <f t="shared" si="505"/>
        <v>58</v>
      </c>
      <c r="ZV34" s="27">
        <f t="shared" si="506"/>
        <v>0</v>
      </c>
      <c r="ZW34" s="27" t="str">
        <f t="shared" si="507"/>
        <v>36</v>
      </c>
      <c r="ZX34" s="27" t="str">
        <f t="shared" si="508"/>
        <v>78</v>
      </c>
      <c r="ZY34" s="27">
        <f t="shared" si="509"/>
        <v>0</v>
      </c>
      <c r="ZZ34" s="27" t="str">
        <f t="shared" si="510"/>
        <v>73</v>
      </c>
      <c r="AAA34" s="27" t="str">
        <f t="shared" si="511"/>
        <v>73</v>
      </c>
      <c r="AAB34" s="27">
        <f t="shared" si="512"/>
        <v>0</v>
      </c>
      <c r="AAC34" s="27" t="str">
        <f t="shared" si="513"/>
        <v>59</v>
      </c>
      <c r="AAD34" s="27" t="str">
        <f t="shared" si="514"/>
        <v>87</v>
      </c>
      <c r="AAE34" s="27">
        <f t="shared" si="515"/>
        <v>0</v>
      </c>
      <c r="AAF34" s="27" t="str">
        <f t="shared" si="516"/>
        <v>82</v>
      </c>
      <c r="AAG34" s="27" t="str">
        <f t="shared" si="517"/>
        <v>82</v>
      </c>
      <c r="AAH34" s="27">
        <f t="shared" si="518"/>
        <v>0</v>
      </c>
      <c r="AAI34" s="27" t="str">
        <f t="shared" si="519"/>
        <v>83</v>
      </c>
      <c r="AAJ34" s="27">
        <f t="shared" si="520"/>
        <v>0</v>
      </c>
      <c r="AAK34" s="27">
        <f t="shared" si="521"/>
        <v>0</v>
      </c>
      <c r="AAL34" s="27">
        <f t="shared" si="522"/>
        <v>0</v>
      </c>
      <c r="AAM34" s="27">
        <f t="shared" si="523"/>
        <v>0</v>
      </c>
      <c r="AAN34" s="27">
        <f t="shared" si="524"/>
        <v>0</v>
      </c>
      <c r="AAO34" s="27">
        <f t="shared" si="525"/>
        <v>0</v>
      </c>
      <c r="AAP34" s="27">
        <f t="shared" si="526"/>
        <v>0</v>
      </c>
      <c r="AAQ34" s="27">
        <f t="shared" si="527"/>
        <v>0</v>
      </c>
      <c r="AAR34" s="27">
        <f t="shared" si="528"/>
        <v>0</v>
      </c>
      <c r="AAS34" s="27">
        <f t="shared" si="529"/>
        <v>0</v>
      </c>
      <c r="AAT34" s="27">
        <f t="shared" si="530"/>
        <v>0</v>
      </c>
      <c r="AAU34" s="27">
        <f t="shared" si="531"/>
        <v>0</v>
      </c>
      <c r="AAV34" s="27">
        <f t="shared" si="532"/>
        <v>0</v>
      </c>
      <c r="AAW34" s="27">
        <f t="shared" si="533"/>
        <v>0</v>
      </c>
      <c r="AAX34" s="27">
        <f t="shared" si="534"/>
        <v>0</v>
      </c>
      <c r="AAY34" s="27">
        <f t="shared" si="535"/>
        <v>0</v>
      </c>
      <c r="AAZ34" s="27">
        <f t="shared" si="536"/>
        <v>0</v>
      </c>
      <c r="ABA34" s="27">
        <f t="shared" si="537"/>
        <v>0</v>
      </c>
      <c r="ABB34" s="27">
        <f t="shared" si="538"/>
        <v>0</v>
      </c>
      <c r="ABC34" s="27">
        <f t="shared" si="539"/>
        <v>0</v>
      </c>
      <c r="ABD34" s="27">
        <f t="shared" si="540"/>
        <v>0</v>
      </c>
      <c r="ABE34" s="27">
        <f t="shared" si="541"/>
        <v>0</v>
      </c>
      <c r="ABF34" s="27">
        <f t="shared" si="542"/>
        <v>0</v>
      </c>
      <c r="ABG34" s="27">
        <f t="shared" si="543"/>
        <v>0</v>
      </c>
      <c r="ABH34" s="27">
        <f t="shared" si="544"/>
        <v>0</v>
      </c>
      <c r="ABI34" s="27">
        <f t="shared" si="545"/>
        <v>0</v>
      </c>
      <c r="ABJ34" s="27">
        <f t="shared" si="546"/>
        <v>0</v>
      </c>
      <c r="ABK34" s="27">
        <f t="shared" si="547"/>
        <v>0</v>
      </c>
      <c r="ABL34" s="27">
        <f t="shared" si="548"/>
        <v>0</v>
      </c>
      <c r="ABM34" s="27">
        <f t="shared" si="549"/>
        <v>0</v>
      </c>
      <c r="ABN34" s="27">
        <f t="shared" si="550"/>
        <v>0</v>
      </c>
      <c r="ABO34" s="27">
        <f t="shared" si="551"/>
        <v>0</v>
      </c>
      <c r="ABP34" s="27">
        <f t="shared" si="552"/>
        <v>0</v>
      </c>
      <c r="ABQ34" s="27">
        <f t="shared" si="553"/>
        <v>0</v>
      </c>
      <c r="ABR34" s="27">
        <f t="shared" si="554"/>
        <v>0</v>
      </c>
      <c r="ABS34" s="27">
        <f t="shared" si="555"/>
        <v>0</v>
      </c>
      <c r="ABT34" s="27">
        <f t="shared" si="556"/>
        <v>0</v>
      </c>
      <c r="ABU34" s="27">
        <f t="shared" si="557"/>
        <v>0</v>
      </c>
      <c r="ABV34" s="27">
        <f t="shared" si="558"/>
        <v>0</v>
      </c>
      <c r="ABW34" s="27">
        <f t="shared" si="559"/>
        <v>0</v>
      </c>
      <c r="ABY34" s="28">
        <f t="shared" si="560"/>
        <v>689.6</v>
      </c>
      <c r="ABZ34" s="28">
        <f t="shared" si="561"/>
        <v>483.39999999999992</v>
      </c>
      <c r="ACA34" s="28">
        <f t="shared" si="562"/>
        <v>6.9</v>
      </c>
      <c r="ACB34" s="28">
        <f t="shared" si="563"/>
        <v>106.5</v>
      </c>
      <c r="ACC34" s="28">
        <f t="shared" si="564"/>
        <v>0</v>
      </c>
      <c r="ACD34" s="28">
        <f t="shared" si="565"/>
        <v>960.68333333333339</v>
      </c>
      <c r="ACG34" s="27" t="str">
        <f t="shared" si="566"/>
        <v>74.9</v>
      </c>
      <c r="ACH34" s="27" t="str">
        <f t="shared" si="567"/>
        <v>69.9</v>
      </c>
      <c r="ACI34" s="27" t="str">
        <f t="shared" si="568"/>
        <v>34.1</v>
      </c>
      <c r="ACJ34" s="27" t="str">
        <f t="shared" si="569"/>
        <v>25.5</v>
      </c>
      <c r="ACK34" s="27">
        <f t="shared" si="570"/>
        <v>0</v>
      </c>
      <c r="ACL34" s="27">
        <f t="shared" si="571"/>
        <v>0</v>
      </c>
      <c r="ACM34" s="27" t="str">
        <f t="shared" si="572"/>
        <v>91.1</v>
      </c>
      <c r="ACN34" s="27">
        <f t="shared" si="573"/>
        <v>0</v>
      </c>
      <c r="ACO34" s="27" t="str">
        <f t="shared" si="574"/>
        <v>180.9</v>
      </c>
      <c r="ACP34" s="27">
        <f t="shared" si="575"/>
        <v>0</v>
      </c>
      <c r="ACQ34" s="27" t="str">
        <f t="shared" si="576"/>
        <v>6.9</v>
      </c>
      <c r="ACR34" s="27" t="str">
        <f t="shared" si="577"/>
        <v>35</v>
      </c>
      <c r="ACS34" s="27" t="str">
        <f t="shared" si="578"/>
        <v>34.3</v>
      </c>
      <c r="ACT34" s="27">
        <f t="shared" si="579"/>
        <v>0</v>
      </c>
      <c r="ACU34" s="27" t="str">
        <f t="shared" si="580"/>
        <v>32</v>
      </c>
      <c r="ACV34" s="27" t="str">
        <f t="shared" si="581"/>
        <v>45</v>
      </c>
      <c r="ACW34" s="27" t="str">
        <f t="shared" si="582"/>
        <v>17.8</v>
      </c>
      <c r="ACX34" s="27">
        <f t="shared" si="583"/>
        <v>0</v>
      </c>
      <c r="ACY34" s="27" t="str">
        <f t="shared" si="584"/>
        <v>5.5</v>
      </c>
      <c r="ACZ34" s="27">
        <f t="shared" si="585"/>
        <v>0</v>
      </c>
      <c r="ADA34" s="27" t="str">
        <f t="shared" si="586"/>
        <v>19.5</v>
      </c>
      <c r="ADB34" s="27">
        <f t="shared" si="587"/>
        <v>0</v>
      </c>
      <c r="ADC34" s="27">
        <f t="shared" si="588"/>
        <v>0</v>
      </c>
      <c r="ADD34" s="27" t="str">
        <f t="shared" si="589"/>
        <v>6.6</v>
      </c>
      <c r="ADE34" s="27" t="str">
        <f t="shared" si="590"/>
        <v>74.5</v>
      </c>
      <c r="ADF34" s="27">
        <f t="shared" si="591"/>
        <v>0</v>
      </c>
      <c r="ADG34" s="27" t="str">
        <f t="shared" si="592"/>
        <v>22</v>
      </c>
      <c r="ADH34" s="27" t="str">
        <f t="shared" si="593"/>
        <v>25.9</v>
      </c>
      <c r="ADI34" s="27">
        <f t="shared" si="594"/>
        <v>0</v>
      </c>
      <c r="ADJ34" s="27" t="str">
        <f t="shared" si="595"/>
        <v>102.4</v>
      </c>
      <c r="ADK34" s="27" t="str">
        <f t="shared" si="596"/>
        <v>59.9</v>
      </c>
      <c r="ADL34" s="27">
        <f t="shared" si="597"/>
        <v>0</v>
      </c>
      <c r="ADM34" s="27" t="str">
        <f t="shared" si="598"/>
        <v>39.8</v>
      </c>
      <c r="ADN34" s="27" t="str">
        <f t="shared" si="599"/>
        <v>62.5</v>
      </c>
      <c r="ADO34" s="27">
        <f t="shared" si="600"/>
        <v>0</v>
      </c>
      <c r="ADP34" s="27" t="str">
        <f t="shared" si="601"/>
        <v>72.5</v>
      </c>
      <c r="ADQ34" s="27" t="str">
        <f t="shared" si="602"/>
        <v>15</v>
      </c>
      <c r="ADR34" s="27">
        <f t="shared" si="603"/>
        <v>0</v>
      </c>
      <c r="ADS34" s="27" t="str">
        <f t="shared" si="604"/>
        <v>20.1</v>
      </c>
      <c r="ADT34" s="27" t="str">
        <f t="shared" si="605"/>
        <v>26.4</v>
      </c>
      <c r="ADU34" s="27">
        <f t="shared" si="606"/>
        <v>0</v>
      </c>
      <c r="ADV34" s="27" t="str">
        <f t="shared" si="607"/>
        <v>86.4</v>
      </c>
      <c r="ADW34" s="27">
        <f t="shared" si="608"/>
        <v>0</v>
      </c>
      <c r="ADX34" s="27">
        <f t="shared" si="609"/>
        <v>0</v>
      </c>
      <c r="ADY34" s="27">
        <f t="shared" si="610"/>
        <v>0</v>
      </c>
      <c r="ADZ34" s="27">
        <f t="shared" si="611"/>
        <v>0</v>
      </c>
      <c r="AEA34" s="27">
        <f t="shared" si="612"/>
        <v>0</v>
      </c>
      <c r="AEB34" s="27">
        <f t="shared" si="613"/>
        <v>0</v>
      </c>
      <c r="AEC34" s="27">
        <f t="shared" si="614"/>
        <v>0</v>
      </c>
      <c r="AED34" s="27">
        <f t="shared" si="615"/>
        <v>0</v>
      </c>
      <c r="AEE34" s="27">
        <f t="shared" si="616"/>
        <v>0</v>
      </c>
      <c r="AEF34" s="27">
        <f t="shared" si="617"/>
        <v>0</v>
      </c>
      <c r="AEG34" s="27">
        <f t="shared" si="618"/>
        <v>0</v>
      </c>
      <c r="AEH34" s="27">
        <f t="shared" si="619"/>
        <v>0</v>
      </c>
      <c r="AEI34" s="27">
        <f t="shared" si="620"/>
        <v>0</v>
      </c>
      <c r="AEJ34" s="27">
        <f t="shared" si="621"/>
        <v>0</v>
      </c>
      <c r="AEK34" s="27">
        <f t="shared" si="622"/>
        <v>0</v>
      </c>
      <c r="AEL34" s="27">
        <f t="shared" si="623"/>
        <v>0</v>
      </c>
      <c r="AEM34" s="27">
        <f t="shared" si="624"/>
        <v>0</v>
      </c>
      <c r="AEN34" s="27">
        <f t="shared" si="625"/>
        <v>0</v>
      </c>
      <c r="AEO34" s="27">
        <f t="shared" si="626"/>
        <v>0</v>
      </c>
      <c r="AEP34" s="27">
        <f t="shared" si="627"/>
        <v>0</v>
      </c>
      <c r="AEQ34" s="27">
        <f t="shared" si="628"/>
        <v>0</v>
      </c>
      <c r="AER34" s="27">
        <f t="shared" si="629"/>
        <v>0</v>
      </c>
      <c r="AES34" s="27">
        <f t="shared" si="630"/>
        <v>0</v>
      </c>
      <c r="AET34" s="27">
        <f t="shared" si="631"/>
        <v>0</v>
      </c>
      <c r="AEU34" s="27">
        <f t="shared" si="632"/>
        <v>0</v>
      </c>
      <c r="AEV34" s="27">
        <f t="shared" si="633"/>
        <v>0</v>
      </c>
      <c r="AEW34" s="27">
        <f t="shared" si="634"/>
        <v>0</v>
      </c>
      <c r="AEX34" s="27">
        <f t="shared" si="635"/>
        <v>0</v>
      </c>
      <c r="AEY34" s="27">
        <f t="shared" si="636"/>
        <v>0</v>
      </c>
      <c r="AEZ34" s="27">
        <f t="shared" si="637"/>
        <v>0</v>
      </c>
      <c r="AFA34" s="27">
        <f t="shared" si="638"/>
        <v>0</v>
      </c>
      <c r="AFB34" s="27">
        <f t="shared" si="639"/>
        <v>0</v>
      </c>
      <c r="AFC34" s="27">
        <f t="shared" si="640"/>
        <v>0</v>
      </c>
      <c r="AFD34" s="27">
        <f t="shared" si="641"/>
        <v>0</v>
      </c>
      <c r="AFE34" s="27">
        <f t="shared" si="642"/>
        <v>0</v>
      </c>
      <c r="AFF34" s="27">
        <f t="shared" si="643"/>
        <v>0</v>
      </c>
      <c r="AFG34" s="27">
        <f t="shared" si="644"/>
        <v>0</v>
      </c>
      <c r="AFH34" s="27">
        <f t="shared" si="645"/>
        <v>0</v>
      </c>
      <c r="AFI34" s="27">
        <f t="shared" si="646"/>
        <v>0</v>
      </c>
      <c r="AFJ34" s="27">
        <f t="shared" si="647"/>
        <v>0</v>
      </c>
      <c r="AFL34" s="28">
        <f t="shared" si="892"/>
        <v>66</v>
      </c>
      <c r="AFM34" s="28">
        <v>66</v>
      </c>
      <c r="AFN34" s="27">
        <v>8</v>
      </c>
      <c r="AFO34" s="27">
        <f t="shared" si="648"/>
        <v>8</v>
      </c>
      <c r="AFP34" s="27">
        <f t="shared" si="649"/>
        <v>8</v>
      </c>
      <c r="AFQ34" s="27">
        <f t="shared" si="650"/>
        <v>8</v>
      </c>
      <c r="AFR34" s="27">
        <f t="shared" si="651"/>
        <v>6</v>
      </c>
      <c r="AFS34" s="27">
        <f t="shared" si="652"/>
        <v>0</v>
      </c>
      <c r="AFT34" s="27">
        <f t="shared" si="653"/>
        <v>0</v>
      </c>
      <c r="AFU34" s="27">
        <f t="shared" si="654"/>
        <v>1</v>
      </c>
      <c r="AFV34" s="27">
        <f t="shared" si="655"/>
        <v>0</v>
      </c>
      <c r="AFW34" s="27">
        <f t="shared" si="656"/>
        <v>8</v>
      </c>
      <c r="AFX34" s="27">
        <f t="shared" si="657"/>
        <v>0</v>
      </c>
      <c r="AFY34" s="27">
        <f t="shared" si="658"/>
        <v>8</v>
      </c>
      <c r="AFZ34" s="27">
        <f t="shared" si="659"/>
        <v>8</v>
      </c>
      <c r="AGA34" s="27">
        <f t="shared" si="660"/>
        <v>3</v>
      </c>
      <c r="AGB34" s="27">
        <f t="shared" si="661"/>
        <v>0</v>
      </c>
      <c r="AGC34" s="27">
        <f t="shared" si="662"/>
        <v>8</v>
      </c>
      <c r="AGD34" s="27">
        <f t="shared" si="663"/>
        <v>4</v>
      </c>
      <c r="AGE34" s="27">
        <f t="shared" si="664"/>
        <v>8</v>
      </c>
      <c r="AGF34" s="27">
        <f t="shared" si="665"/>
        <v>0</v>
      </c>
      <c r="AGG34" s="27">
        <f t="shared" si="666"/>
        <v>8</v>
      </c>
      <c r="AGH34" s="27">
        <f t="shared" si="667"/>
        <v>0</v>
      </c>
      <c r="AGI34" s="27">
        <f t="shared" si="668"/>
        <v>2</v>
      </c>
      <c r="AGJ34" s="27">
        <f t="shared" si="669"/>
        <v>0</v>
      </c>
      <c r="AGK34" s="27">
        <f t="shared" si="670"/>
        <v>0</v>
      </c>
      <c r="AGL34" s="27">
        <f t="shared" si="671"/>
        <v>8</v>
      </c>
      <c r="AGM34" s="27">
        <f t="shared" si="672"/>
        <v>8</v>
      </c>
      <c r="AGN34" s="27">
        <f t="shared" si="673"/>
        <v>0</v>
      </c>
      <c r="AGO34" s="27">
        <f t="shared" si="674"/>
        <v>8</v>
      </c>
      <c r="AGP34" s="27">
        <f t="shared" si="675"/>
        <v>8</v>
      </c>
      <c r="AGQ34" s="27">
        <f t="shared" si="676"/>
        <v>0</v>
      </c>
      <c r="AGR34" s="27">
        <f t="shared" si="677"/>
        <v>8</v>
      </c>
      <c r="AGS34" s="27">
        <f t="shared" si="678"/>
        <v>1</v>
      </c>
      <c r="AGT34" s="27">
        <f t="shared" si="679"/>
        <v>0</v>
      </c>
      <c r="AGU34" s="27">
        <f t="shared" si="680"/>
        <v>8</v>
      </c>
      <c r="AGV34" s="27">
        <f t="shared" si="681"/>
        <v>8</v>
      </c>
      <c r="AGW34" s="27">
        <f t="shared" si="682"/>
        <v>0</v>
      </c>
      <c r="AGX34" s="27">
        <f t="shared" si="683"/>
        <v>8</v>
      </c>
      <c r="AGY34" s="27">
        <f t="shared" si="684"/>
        <v>8</v>
      </c>
      <c r="AGZ34" s="27">
        <f t="shared" si="685"/>
        <v>0</v>
      </c>
      <c r="AHA34" s="27">
        <f t="shared" si="686"/>
        <v>8</v>
      </c>
      <c r="AHB34" s="27">
        <f t="shared" si="687"/>
        <v>3</v>
      </c>
      <c r="AHC34" s="27">
        <f t="shared" si="688"/>
        <v>0</v>
      </c>
      <c r="AHD34" s="27">
        <f t="shared" si="689"/>
        <v>8</v>
      </c>
      <c r="AHE34" s="27">
        <f t="shared" si="690"/>
        <v>0</v>
      </c>
      <c r="AHF34" s="27">
        <f t="shared" si="691"/>
        <v>0</v>
      </c>
      <c r="AHG34" s="27">
        <f t="shared" si="692"/>
        <v>0</v>
      </c>
      <c r="AHH34" s="27">
        <f t="shared" si="693"/>
        <v>0</v>
      </c>
      <c r="AHI34" s="27">
        <f t="shared" si="694"/>
        <v>0</v>
      </c>
      <c r="AHJ34" s="27">
        <f t="shared" si="695"/>
        <v>0</v>
      </c>
      <c r="AHK34" s="27">
        <f t="shared" si="696"/>
        <v>0</v>
      </c>
      <c r="AHL34" s="27">
        <f t="shared" si="697"/>
        <v>0</v>
      </c>
      <c r="AHM34" s="27">
        <f t="shared" si="698"/>
        <v>0</v>
      </c>
      <c r="AHN34" s="27">
        <f t="shared" si="699"/>
        <v>0</v>
      </c>
      <c r="AHO34" s="27">
        <f t="shared" si="700"/>
        <v>0</v>
      </c>
      <c r="AHP34" s="27">
        <f t="shared" si="701"/>
        <v>0</v>
      </c>
      <c r="AHQ34" s="27">
        <f t="shared" si="702"/>
        <v>0</v>
      </c>
      <c r="AHR34" s="27">
        <f t="shared" si="703"/>
        <v>0</v>
      </c>
      <c r="AHS34" s="27">
        <f t="shared" si="704"/>
        <v>0</v>
      </c>
      <c r="AHT34" s="27">
        <f t="shared" si="705"/>
        <v>0</v>
      </c>
      <c r="AHU34" s="27">
        <f t="shared" si="706"/>
        <v>0</v>
      </c>
      <c r="AHV34" s="27">
        <f t="shared" si="707"/>
        <v>0</v>
      </c>
      <c r="AHW34" s="27">
        <f t="shared" si="708"/>
        <v>0</v>
      </c>
      <c r="AHX34" s="27">
        <f t="shared" si="709"/>
        <v>0</v>
      </c>
      <c r="AHY34" s="27">
        <f t="shared" si="710"/>
        <v>0</v>
      </c>
      <c r="AHZ34" s="27">
        <f t="shared" si="711"/>
        <v>0</v>
      </c>
      <c r="AIA34" s="27">
        <f t="shared" si="712"/>
        <v>0</v>
      </c>
      <c r="AIB34" s="27">
        <f t="shared" si="713"/>
        <v>0</v>
      </c>
      <c r="AIC34" s="27">
        <f t="shared" si="714"/>
        <v>0</v>
      </c>
      <c r="AID34" s="27">
        <f t="shared" si="715"/>
        <v>0</v>
      </c>
      <c r="AIE34" s="27">
        <f t="shared" si="716"/>
        <v>0</v>
      </c>
      <c r="AIF34" s="27">
        <f t="shared" si="717"/>
        <v>0</v>
      </c>
      <c r="AIG34" s="27">
        <f t="shared" si="718"/>
        <v>0</v>
      </c>
      <c r="AIH34" s="27">
        <f t="shared" si="719"/>
        <v>0</v>
      </c>
      <c r="AII34" s="27">
        <f t="shared" si="720"/>
        <v>0</v>
      </c>
      <c r="AIJ34" s="27">
        <f t="shared" si="721"/>
        <v>0</v>
      </c>
      <c r="AIK34" s="27">
        <f t="shared" si="722"/>
        <v>0</v>
      </c>
      <c r="AIL34" s="27">
        <f t="shared" si="723"/>
        <v>0</v>
      </c>
      <c r="AIM34" s="27">
        <f t="shared" si="724"/>
        <v>0</v>
      </c>
      <c r="AIN34" s="27">
        <f t="shared" si="725"/>
        <v>0</v>
      </c>
      <c r="AIO34" s="27">
        <f t="shared" si="726"/>
        <v>0</v>
      </c>
      <c r="AIP34" s="27">
        <f t="shared" si="727"/>
        <v>0</v>
      </c>
      <c r="AIQ34" s="27">
        <f t="shared" si="728"/>
        <v>0</v>
      </c>
      <c r="AIR34" s="27">
        <f t="shared" si="729"/>
        <v>0</v>
      </c>
      <c r="AIT34" s="27">
        <v>1</v>
      </c>
      <c r="AIU34" s="27">
        <v>1</v>
      </c>
      <c r="AIV34" s="27">
        <v>1</v>
      </c>
      <c r="AIW34" s="27">
        <f t="shared" si="730"/>
        <v>4</v>
      </c>
      <c r="AIX34" s="27">
        <f t="shared" si="731"/>
        <v>0</v>
      </c>
      <c r="AIY34" s="27">
        <f t="shared" si="732"/>
        <v>0</v>
      </c>
      <c r="AIZ34" s="27">
        <f t="shared" si="733"/>
        <v>1</v>
      </c>
      <c r="AJA34" s="27">
        <f t="shared" si="734"/>
        <v>0</v>
      </c>
      <c r="AJB34" s="27">
        <f t="shared" si="735"/>
        <v>4</v>
      </c>
      <c r="AJC34" s="27">
        <f t="shared" si="736"/>
        <v>0</v>
      </c>
      <c r="AJD34" s="27">
        <f t="shared" si="737"/>
        <v>0.5</v>
      </c>
      <c r="AJE34" s="27">
        <f t="shared" si="738"/>
        <v>1</v>
      </c>
      <c r="AJF34" s="27">
        <f t="shared" si="739"/>
        <v>8</v>
      </c>
      <c r="AJG34" s="27">
        <f t="shared" si="740"/>
        <v>0</v>
      </c>
      <c r="AJH34" s="27">
        <f t="shared" si="741"/>
        <v>4</v>
      </c>
      <c r="AJI34" s="27">
        <f t="shared" si="742"/>
        <v>2</v>
      </c>
      <c r="AJJ34" s="27">
        <f t="shared" si="743"/>
        <v>2</v>
      </c>
      <c r="AJK34" s="27">
        <f t="shared" si="744"/>
        <v>0</v>
      </c>
      <c r="AJL34" s="27">
        <f t="shared" si="745"/>
        <v>0.5</v>
      </c>
      <c r="AJM34" s="27">
        <f t="shared" si="746"/>
        <v>0</v>
      </c>
      <c r="AJN34" s="27">
        <f t="shared" si="747"/>
        <v>4</v>
      </c>
      <c r="AJO34" s="27">
        <f t="shared" si="748"/>
        <v>0</v>
      </c>
      <c r="AJP34" s="27">
        <f t="shared" si="749"/>
        <v>0</v>
      </c>
      <c r="AJQ34" s="27">
        <f t="shared" si="750"/>
        <v>2</v>
      </c>
      <c r="AJR34" s="27">
        <f t="shared" si="751"/>
        <v>1</v>
      </c>
      <c r="AJS34" s="27">
        <f t="shared" si="752"/>
        <v>0</v>
      </c>
      <c r="AJT34" s="27">
        <f t="shared" si="753"/>
        <v>0.5</v>
      </c>
      <c r="AJU34" s="27">
        <f t="shared" si="754"/>
        <v>1</v>
      </c>
      <c r="AJV34" s="27">
        <f t="shared" si="755"/>
        <v>0</v>
      </c>
      <c r="AJW34" s="27">
        <f t="shared" si="756"/>
        <v>0.5</v>
      </c>
      <c r="AJX34" s="27">
        <f t="shared" si="757"/>
        <v>8</v>
      </c>
      <c r="AJY34" s="27">
        <f t="shared" si="758"/>
        <v>0</v>
      </c>
      <c r="AJZ34" s="27">
        <f t="shared" si="759"/>
        <v>4</v>
      </c>
      <c r="AKA34" s="27">
        <f t="shared" si="760"/>
        <v>1</v>
      </c>
      <c r="AKB34" s="27">
        <f t="shared" si="761"/>
        <v>0</v>
      </c>
      <c r="AKC34" s="27">
        <f t="shared" si="762"/>
        <v>0.5</v>
      </c>
      <c r="AKD34" s="27">
        <f t="shared" si="763"/>
        <v>1</v>
      </c>
      <c r="AKE34" s="27">
        <f t="shared" si="764"/>
        <v>0</v>
      </c>
      <c r="AKF34" s="27">
        <f t="shared" si="765"/>
        <v>0.5</v>
      </c>
      <c r="AKG34" s="27">
        <f t="shared" si="766"/>
        <v>8</v>
      </c>
      <c r="AKH34" s="27">
        <f t="shared" si="767"/>
        <v>0</v>
      </c>
      <c r="AKI34" s="27">
        <f t="shared" si="768"/>
        <v>4</v>
      </c>
      <c r="AKJ34" s="27">
        <f t="shared" si="769"/>
        <v>0</v>
      </c>
      <c r="AKK34" s="27">
        <f t="shared" si="770"/>
        <v>0</v>
      </c>
      <c r="AKL34" s="27">
        <f t="shared" si="771"/>
        <v>0</v>
      </c>
      <c r="AKM34" s="27">
        <f t="shared" si="772"/>
        <v>0</v>
      </c>
      <c r="AKN34" s="27">
        <f t="shared" si="773"/>
        <v>0</v>
      </c>
      <c r="AKO34" s="27">
        <f t="shared" si="774"/>
        <v>0</v>
      </c>
      <c r="AKP34" s="27">
        <f t="shared" si="775"/>
        <v>0</v>
      </c>
      <c r="AKQ34" s="27">
        <f t="shared" si="776"/>
        <v>0</v>
      </c>
      <c r="AKR34" s="27">
        <f t="shared" si="777"/>
        <v>0</v>
      </c>
      <c r="AKS34" s="27">
        <f t="shared" si="778"/>
        <v>0</v>
      </c>
      <c r="AKT34" s="27">
        <f t="shared" si="779"/>
        <v>0</v>
      </c>
      <c r="AKU34" s="27">
        <f t="shared" si="780"/>
        <v>0</v>
      </c>
      <c r="AKV34" s="27">
        <f t="shared" si="781"/>
        <v>0</v>
      </c>
      <c r="AKW34" s="27">
        <f t="shared" si="782"/>
        <v>0</v>
      </c>
      <c r="AKX34" s="27">
        <f t="shared" si="783"/>
        <v>0</v>
      </c>
      <c r="AKY34" s="27">
        <f t="shared" si="784"/>
        <v>0</v>
      </c>
      <c r="AKZ34" s="27">
        <f t="shared" si="785"/>
        <v>0</v>
      </c>
      <c r="ALA34" s="27">
        <f t="shared" si="786"/>
        <v>0</v>
      </c>
      <c r="ALB34" s="27">
        <f t="shared" si="787"/>
        <v>0</v>
      </c>
      <c r="ALC34" s="27">
        <f t="shared" si="788"/>
        <v>0</v>
      </c>
      <c r="ALD34" s="27">
        <f t="shared" si="789"/>
        <v>0</v>
      </c>
      <c r="ALE34" s="27">
        <f t="shared" si="790"/>
        <v>0</v>
      </c>
      <c r="ALF34" s="27">
        <f t="shared" si="791"/>
        <v>0</v>
      </c>
      <c r="ALG34" s="27">
        <f t="shared" si="792"/>
        <v>0</v>
      </c>
      <c r="ALH34" s="27">
        <f t="shared" si="793"/>
        <v>0</v>
      </c>
      <c r="ALI34" s="27">
        <f t="shared" si="794"/>
        <v>0</v>
      </c>
      <c r="ALJ34" s="27">
        <f t="shared" si="795"/>
        <v>0</v>
      </c>
      <c r="ALK34" s="27">
        <f t="shared" si="796"/>
        <v>0</v>
      </c>
      <c r="ALL34" s="27">
        <f t="shared" si="797"/>
        <v>0</v>
      </c>
      <c r="ALM34" s="27">
        <f t="shared" si="798"/>
        <v>0</v>
      </c>
      <c r="ALN34" s="27">
        <f t="shared" si="799"/>
        <v>0</v>
      </c>
      <c r="ALO34" s="27">
        <f t="shared" si="800"/>
        <v>0</v>
      </c>
      <c r="ALP34" s="27">
        <f t="shared" si="801"/>
        <v>0</v>
      </c>
      <c r="ALQ34" s="27">
        <f t="shared" si="802"/>
        <v>0</v>
      </c>
      <c r="ALR34" s="27">
        <f t="shared" si="803"/>
        <v>0</v>
      </c>
      <c r="ALS34" s="27">
        <f t="shared" si="804"/>
        <v>0</v>
      </c>
      <c r="ALT34" s="27">
        <f t="shared" si="805"/>
        <v>0</v>
      </c>
      <c r="ALU34" s="27">
        <f t="shared" si="806"/>
        <v>0</v>
      </c>
      <c r="ALV34" s="27">
        <f t="shared" si="807"/>
        <v>0</v>
      </c>
      <c r="ALW34" s="27">
        <f t="shared" si="808"/>
        <v>0</v>
      </c>
      <c r="AMK34" s="28">
        <v>1870</v>
      </c>
      <c r="AML34" s="28">
        <f t="shared" si="809"/>
        <v>1870</v>
      </c>
      <c r="AMN34" s="28">
        <v>1807</v>
      </c>
      <c r="AMO34" s="27" t="str">
        <f t="shared" si="810"/>
        <v>1819</v>
      </c>
      <c r="AMP34" s="27" t="str">
        <f t="shared" si="811"/>
        <v>1833</v>
      </c>
      <c r="AMQ34" s="27" t="str">
        <f t="shared" si="812"/>
        <v>1842</v>
      </c>
      <c r="AMR34" s="27" t="str">
        <f t="shared" si="813"/>
        <v>1861</v>
      </c>
      <c r="AMS34" s="27" t="str">
        <f t="shared" si="814"/>
        <v>1861</v>
      </c>
      <c r="AMT34" s="27" t="str">
        <f t="shared" si="815"/>
        <v>1861</v>
      </c>
      <c r="AMU34" s="27" t="str">
        <f t="shared" si="816"/>
        <v>1889</v>
      </c>
      <c r="AMV34" s="27" t="str">
        <f t="shared" si="817"/>
        <v>1889</v>
      </c>
      <c r="AMW34" s="27" t="str">
        <f t="shared" si="818"/>
        <v>1898</v>
      </c>
      <c r="AMX34" s="27" t="str">
        <f t="shared" si="819"/>
        <v>1898</v>
      </c>
      <c r="AMY34" s="27" t="str">
        <f t="shared" si="820"/>
        <v>1866</v>
      </c>
      <c r="AMZ34" s="27" t="str">
        <f t="shared" si="821"/>
        <v>1873</v>
      </c>
      <c r="ANA34" s="27" t="str">
        <f t="shared" si="822"/>
        <v>1869</v>
      </c>
      <c r="ANB34" s="27" t="str">
        <f t="shared" si="823"/>
        <v>1869</v>
      </c>
      <c r="ANC34" s="27" t="str">
        <f t="shared" si="824"/>
        <v>1860</v>
      </c>
      <c r="AND34" s="27" t="str">
        <f t="shared" si="825"/>
        <v>1883</v>
      </c>
      <c r="ANE34" s="27" t="str">
        <f t="shared" si="826"/>
        <v>1860</v>
      </c>
      <c r="ANF34" s="27" t="str">
        <f t="shared" si="827"/>
        <v>1860</v>
      </c>
      <c r="ANG34" s="27" t="str">
        <f t="shared" si="828"/>
        <v>1844</v>
      </c>
      <c r="ANH34" s="27" t="str">
        <f t="shared" si="829"/>
        <v>1844</v>
      </c>
      <c r="ANI34" s="27" t="str">
        <f t="shared" si="830"/>
        <v>1837</v>
      </c>
      <c r="ANJ34" s="27" t="str">
        <f t="shared" si="831"/>
        <v>1837</v>
      </c>
      <c r="ANK34" s="27" t="str">
        <f t="shared" si="832"/>
        <v>1837</v>
      </c>
      <c r="ANL34" s="27" t="str">
        <f t="shared" si="833"/>
        <v>1815</v>
      </c>
      <c r="ANM34" s="27" t="str">
        <f t="shared" si="834"/>
        <v>1844</v>
      </c>
      <c r="ANN34" s="27" t="str">
        <f t="shared" si="835"/>
        <v>1844</v>
      </c>
      <c r="ANO34" s="27" t="str">
        <f t="shared" si="836"/>
        <v>1834</v>
      </c>
      <c r="ANP34" s="27" t="str">
        <f t="shared" si="837"/>
        <v>1812</v>
      </c>
      <c r="ANQ34" s="27" t="str">
        <f t="shared" si="838"/>
        <v>1812</v>
      </c>
      <c r="ANR34" s="27" t="str">
        <f t="shared" si="839"/>
        <v>1828</v>
      </c>
      <c r="ANS34" s="27" t="str">
        <f t="shared" si="840"/>
        <v>1855</v>
      </c>
      <c r="ANT34" s="27" t="str">
        <f t="shared" si="841"/>
        <v>1855</v>
      </c>
      <c r="ANU34" s="27" t="str">
        <f t="shared" si="842"/>
        <v>1865</v>
      </c>
      <c r="ANV34" s="27" t="str">
        <f t="shared" si="843"/>
        <v>1881</v>
      </c>
      <c r="ANW34" s="27" t="str">
        <f t="shared" si="844"/>
        <v>1881</v>
      </c>
      <c r="ANX34" s="27" t="str">
        <f t="shared" si="845"/>
        <v>1890</v>
      </c>
      <c r="ANY34" s="27" t="str">
        <f t="shared" si="846"/>
        <v>1875</v>
      </c>
      <c r="ANZ34" s="27" t="str">
        <f t="shared" si="847"/>
        <v>1875</v>
      </c>
      <c r="AOA34" s="27" t="str">
        <f t="shared" si="848"/>
        <v>1858</v>
      </c>
      <c r="AOB34" s="27" t="str">
        <f t="shared" si="849"/>
        <v>1852</v>
      </c>
      <c r="AOC34" s="27" t="str">
        <f t="shared" si="850"/>
        <v>1852</v>
      </c>
      <c r="AOD34" s="27" t="str">
        <f t="shared" si="851"/>
        <v>1870</v>
      </c>
      <c r="AOE34" s="27" t="str">
        <f t="shared" si="852"/>
        <v>1870</v>
      </c>
      <c r="AOF34" s="27" t="str">
        <f t="shared" si="853"/>
        <v>1870</v>
      </c>
      <c r="AOG34" s="27" t="str">
        <f t="shared" si="854"/>
        <v>1870</v>
      </c>
      <c r="AOH34" s="27" t="str">
        <f t="shared" si="855"/>
        <v>1870</v>
      </c>
      <c r="AOI34" s="27" t="str">
        <f t="shared" si="856"/>
        <v>1870</v>
      </c>
      <c r="AOJ34" s="27" t="str">
        <f t="shared" si="857"/>
        <v>1870</v>
      </c>
      <c r="AOK34" s="27" t="str">
        <f t="shared" si="858"/>
        <v>1870</v>
      </c>
      <c r="AOL34" s="27" t="str">
        <f t="shared" si="859"/>
        <v>1870</v>
      </c>
      <c r="AOM34" s="27" t="str">
        <f t="shared" si="860"/>
        <v>1870</v>
      </c>
      <c r="AON34" s="27" t="str">
        <f t="shared" si="861"/>
        <v>1870</v>
      </c>
      <c r="AOO34" s="27" t="str">
        <f t="shared" si="862"/>
        <v>1870</v>
      </c>
      <c r="AOP34" s="27" t="str">
        <f t="shared" si="863"/>
        <v>1870</v>
      </c>
      <c r="AOQ34" s="27" t="str">
        <f t="shared" si="864"/>
        <v>1870</v>
      </c>
      <c r="AOR34" s="27" t="str">
        <f t="shared" si="865"/>
        <v>1870</v>
      </c>
      <c r="AOS34" s="27" t="str">
        <f t="shared" si="866"/>
        <v>1870</v>
      </c>
      <c r="AOT34" s="27" t="str">
        <f t="shared" si="867"/>
        <v>1870</v>
      </c>
      <c r="AOU34" s="27" t="str">
        <f t="shared" si="868"/>
        <v>1870</v>
      </c>
      <c r="AOV34" s="27" t="str">
        <f t="shared" si="869"/>
        <v>1870</v>
      </c>
      <c r="AOW34" s="27" t="str">
        <f t="shared" si="870"/>
        <v>1870</v>
      </c>
      <c r="AOX34" s="27" t="str">
        <f t="shared" si="871"/>
        <v>1870</v>
      </c>
      <c r="AOY34" s="27" t="str">
        <f t="shared" si="872"/>
        <v>1870</v>
      </c>
      <c r="AOZ34" s="27" t="str">
        <f t="shared" si="873"/>
        <v>1870</v>
      </c>
      <c r="APA34" s="27" t="str">
        <f t="shared" si="874"/>
        <v>1870</v>
      </c>
      <c r="APB34" s="27" t="str">
        <f t="shared" si="875"/>
        <v>1870</v>
      </c>
      <c r="APC34" s="27" t="str">
        <f t="shared" si="876"/>
        <v>1870</v>
      </c>
      <c r="APD34" s="27" t="str">
        <f t="shared" si="877"/>
        <v>1870</v>
      </c>
      <c r="APE34" s="27" t="str">
        <f t="shared" si="878"/>
        <v>1870</v>
      </c>
      <c r="APF34" s="27" t="str">
        <f t="shared" si="879"/>
        <v>1870</v>
      </c>
      <c r="APG34" s="27" t="str">
        <f t="shared" si="880"/>
        <v>1870</v>
      </c>
      <c r="APH34" s="27" t="str">
        <f t="shared" si="881"/>
        <v>1870</v>
      </c>
      <c r="API34" s="27" t="str">
        <f t="shared" si="882"/>
        <v>1870</v>
      </c>
      <c r="APJ34" s="27" t="str">
        <f t="shared" si="883"/>
        <v>1870</v>
      </c>
      <c r="APK34" s="27" t="str">
        <f t="shared" si="884"/>
        <v>1870</v>
      </c>
      <c r="APL34" s="27" t="str">
        <f t="shared" si="885"/>
        <v>1870</v>
      </c>
      <c r="APM34" s="27" t="str">
        <f t="shared" si="886"/>
        <v>1870</v>
      </c>
      <c r="APN34" s="27" t="str">
        <f t="shared" si="887"/>
        <v>1870</v>
      </c>
      <c r="APO34" s="27" t="str">
        <f t="shared" si="888"/>
        <v>1870</v>
      </c>
      <c r="APP34" s="27" t="str">
        <f t="shared" si="889"/>
        <v>1870</v>
      </c>
      <c r="APQ34" s="27" t="str">
        <f t="shared" si="890"/>
        <v>1870</v>
      </c>
      <c r="APR34" s="27" t="str">
        <f t="shared" si="891"/>
        <v>1870</v>
      </c>
    </row>
    <row r="35" spans="1:1022 1025:1110" x14ac:dyDescent="0.35">
      <c r="A35" s="27">
        <v>82</v>
      </c>
      <c r="B35" s="88" t="s">
        <v>71</v>
      </c>
      <c r="C35" s="91">
        <f>VLOOKUP(A35, Rankings!$A$2:$AN$129, 40, FALSE)</f>
        <v>33</v>
      </c>
      <c r="D35" s="20" t="s">
        <v>387</v>
      </c>
      <c r="I35" s="29">
        <f t="shared" ref="I35:I66" si="893">SUM(CQ35:CT35)+SUM(CY35:DB35)/3+SUM(DC35:DF35)/2+SUM(DG35:DJ35)+SUM(DK35:DN35)/2</f>
        <v>18.333333333333336</v>
      </c>
      <c r="L35" s="27" t="s">
        <v>2398</v>
      </c>
      <c r="M35" s="27" t="s">
        <v>2524</v>
      </c>
      <c r="N35" s="27" t="s">
        <v>2700</v>
      </c>
      <c r="O35" s="27" t="s">
        <v>3007</v>
      </c>
      <c r="P35" s="27" t="s">
        <v>24</v>
      </c>
      <c r="Q35" s="27" t="s">
        <v>3206</v>
      </c>
      <c r="R35" s="27" t="s">
        <v>3537</v>
      </c>
      <c r="S35" s="27" t="s">
        <v>24</v>
      </c>
      <c r="T35" s="27" t="s">
        <v>3783</v>
      </c>
      <c r="U35" s="27" t="s">
        <v>3916</v>
      </c>
      <c r="V35" s="27" t="s">
        <v>4050</v>
      </c>
      <c r="W35" s="27" t="s">
        <v>4156</v>
      </c>
      <c r="X35" s="27" t="s">
        <v>24</v>
      </c>
      <c r="Y35" s="27" t="s">
        <v>24</v>
      </c>
      <c r="Z35" s="27" t="s">
        <v>4499</v>
      </c>
      <c r="AA35" s="27" t="s">
        <v>4665</v>
      </c>
      <c r="AB35" s="27" t="s">
        <v>4754</v>
      </c>
      <c r="AC35" s="27" t="s">
        <v>24</v>
      </c>
      <c r="AD35" s="27" t="s">
        <v>4885</v>
      </c>
      <c r="AE35" s="27" t="s">
        <v>4976</v>
      </c>
      <c r="AF35" s="27" t="s">
        <v>24</v>
      </c>
      <c r="AG35" s="27" t="s">
        <v>5181</v>
      </c>
      <c r="AH35" s="27" t="s">
        <v>24</v>
      </c>
      <c r="AI35" s="27" t="s">
        <v>5342</v>
      </c>
      <c r="AJ35" s="27" t="s">
        <v>24</v>
      </c>
      <c r="AK35" s="27" t="s">
        <v>24</v>
      </c>
      <c r="AL35" s="27" t="s">
        <v>5719</v>
      </c>
      <c r="AM35" s="27" t="s">
        <v>5863</v>
      </c>
      <c r="AN35" s="27" t="s">
        <v>24</v>
      </c>
      <c r="AO35" s="27" t="s">
        <v>6144</v>
      </c>
      <c r="AP35" s="27" t="s">
        <v>6206</v>
      </c>
      <c r="AQ35" s="27" t="s">
        <v>24</v>
      </c>
      <c r="AR35" s="27" t="s">
        <v>6338</v>
      </c>
      <c r="AS35" s="27" t="s">
        <v>6510</v>
      </c>
      <c r="AT35" s="27" t="s">
        <v>24</v>
      </c>
      <c r="AU35" s="27" t="s">
        <v>6593</v>
      </c>
      <c r="AV35" s="27" t="s">
        <v>24</v>
      </c>
      <c r="AW35" s="27" t="s">
        <v>24</v>
      </c>
      <c r="AX35" s="27" t="s">
        <v>6990</v>
      </c>
      <c r="AY35" s="27" t="s">
        <v>24</v>
      </c>
      <c r="AZ35" s="27" t="s">
        <v>24</v>
      </c>
      <c r="BA35" s="27" t="s">
        <v>7085</v>
      </c>
      <c r="BB35" s="27" t="s">
        <v>24</v>
      </c>
      <c r="BC35" s="27" t="s">
        <v>24</v>
      </c>
      <c r="BD35" s="27" t="s">
        <v>24</v>
      </c>
      <c r="BE35" s="27" t="s">
        <v>24</v>
      </c>
      <c r="BF35" s="27" t="s">
        <v>24</v>
      </c>
      <c r="BG35" s="27" t="s">
        <v>24</v>
      </c>
      <c r="BH35" s="27" t="s">
        <v>24</v>
      </c>
      <c r="BI35" s="27" t="s">
        <v>24</v>
      </c>
      <c r="BJ35" s="27" t="s">
        <v>24</v>
      </c>
      <c r="BK35" s="27" t="s">
        <v>24</v>
      </c>
      <c r="BL35" s="27" t="s">
        <v>24</v>
      </c>
      <c r="BM35" s="27" t="s">
        <v>24</v>
      </c>
      <c r="BN35" s="27" t="s">
        <v>24</v>
      </c>
      <c r="BO35" s="27" t="s">
        <v>24</v>
      </c>
      <c r="BP35" s="27" t="s">
        <v>24</v>
      </c>
      <c r="BQ35" s="27" t="s">
        <v>24</v>
      </c>
      <c r="BR35" s="27" t="s">
        <v>24</v>
      </c>
      <c r="BS35" s="27" t="s">
        <v>24</v>
      </c>
      <c r="BT35" s="27" t="s">
        <v>24</v>
      </c>
      <c r="BU35" s="27" t="s">
        <v>24</v>
      </c>
      <c r="BV35" s="27" t="s">
        <v>24</v>
      </c>
      <c r="BW35" s="27" t="s">
        <v>24</v>
      </c>
      <c r="BX35" s="27" t="s">
        <v>24</v>
      </c>
      <c r="BY35" s="27" t="s">
        <v>24</v>
      </c>
      <c r="BZ35" s="27" t="s">
        <v>24</v>
      </c>
      <c r="CA35" s="27" t="s">
        <v>24</v>
      </c>
      <c r="CB35" s="27" t="s">
        <v>24</v>
      </c>
      <c r="CC35" s="27" t="s">
        <v>24</v>
      </c>
      <c r="CD35" s="27" t="s">
        <v>24</v>
      </c>
      <c r="CE35" s="27" t="s">
        <v>24</v>
      </c>
      <c r="CF35" s="27" t="s">
        <v>24</v>
      </c>
      <c r="CG35" s="27" t="s">
        <v>24</v>
      </c>
      <c r="CH35" s="27" t="s">
        <v>24</v>
      </c>
      <c r="CI35" s="27" t="s">
        <v>24</v>
      </c>
      <c r="CJ35" s="27" t="s">
        <v>24</v>
      </c>
      <c r="CK35" s="27" t="s">
        <v>24</v>
      </c>
      <c r="CL35" s="27" t="s">
        <v>24</v>
      </c>
      <c r="CM35" s="27" t="s">
        <v>24</v>
      </c>
      <c r="CN35" s="27" t="s">
        <v>24</v>
      </c>
      <c r="CO35" s="27" t="s">
        <v>24</v>
      </c>
      <c r="CQ35" s="28">
        <f t="shared" ref="CQ35:CQ66" si="894">COUNTIF($DR35:$GU35, 1)</f>
        <v>3</v>
      </c>
      <c r="CR35" s="28">
        <f t="shared" ref="CR35:CR66" si="895">COUNTIF($DR35:$GU35, 2)</f>
        <v>2</v>
      </c>
      <c r="CS35" s="28">
        <f t="shared" ref="CS35:CS66" si="896">COUNTIF($DR35:$GU35, 3)</f>
        <v>4</v>
      </c>
      <c r="CT35" s="28">
        <f t="shared" ref="CT35:CT66" si="897">COUNTIF($DR35:$GU35, 4)</f>
        <v>3</v>
      </c>
      <c r="CU35" s="28">
        <f t="shared" ref="CU35:CU66" si="898">COUNTIF($DR35:$GU35, 1)-IF($DW35=1, 1, 0)-IF($DZ35=1, 1, 0)-IF($EL35=1, 1, 0)-IF($EO35=1, 1, 0)</f>
        <v>2</v>
      </c>
      <c r="CV35" s="28">
        <f t="shared" ref="CV35:CV66" si="899">COUNTIF($DR35:$GU35, 2)-IF($DW35=2, 1, 0)-IF($DZ35=2, 1, 0)-IF($EL35=2, 1, 0)-IF($EO35=2, 1, 0)</f>
        <v>2</v>
      </c>
      <c r="CW35" s="28">
        <f t="shared" ref="CW35:CW66" si="900">COUNTIF($DR35:$GU35, 3)-IF($DW35=3, 1, 0)-IF($DZ35=3, 1, 0)-IF($EL35=3, 1, 0)-IF($EO35=3, 1, 0)</f>
        <v>4</v>
      </c>
      <c r="CX35" s="28">
        <f t="shared" ref="CX35:CX66" si="901">COUNTIF($DR35:$GU35, 4)-IF($DW35=4, 1, 0)-IF($DZ35=4, 1, 0)-IF($EL35=4, 1, 0)-IF($EO35=4, 1, 0)</f>
        <v>1</v>
      </c>
      <c r="CY35" s="28">
        <f t="shared" ref="CY35:CY66" si="902">COUNTIF($DR35:$GU35, 5)</f>
        <v>5</v>
      </c>
      <c r="CZ35" s="28">
        <f t="shared" ref="CZ35:CZ66" si="903">COUNTIF($DR35:$GU35, 6)</f>
        <v>0</v>
      </c>
      <c r="DA35" s="28">
        <f t="shared" ref="DA35:DA66" si="904">COUNTIF($DR35:$GU35, 7)</f>
        <v>2</v>
      </c>
      <c r="DB35" s="28">
        <f t="shared" ref="DB35:DB66" si="905">COUNTIF($DR35:$GU35, 8)</f>
        <v>3</v>
      </c>
      <c r="DC35" s="28">
        <f t="shared" ref="DC35:DC66" si="906">COUNTIF($DR35:$GU35, 9)</f>
        <v>1</v>
      </c>
      <c r="DD35" s="28">
        <f t="shared" ref="DD35:DD66" si="907">COUNTIF($DR35:$GU35, 10)</f>
        <v>0</v>
      </c>
      <c r="DE35" s="28">
        <f t="shared" ref="DE35:DE66" si="908">COUNTIF($DR35:$GU35, 11)</f>
        <v>0</v>
      </c>
      <c r="DF35" s="28">
        <f t="shared" ref="DF35:DF66" si="909">COUNTIF($DR35:$GU35, 12)</f>
        <v>1</v>
      </c>
      <c r="DG35" s="28">
        <f t="shared" ref="DG35:DG66" si="910">COUNTIF($DR35:$GU35, 13)</f>
        <v>0</v>
      </c>
      <c r="DH35" s="28">
        <f t="shared" ref="DH35:DH66" si="911">COUNTIF($DR35:$GU35, 14)</f>
        <v>1</v>
      </c>
      <c r="DI35" s="28">
        <f t="shared" ref="DI35:DI66" si="912">COUNTIF($DR35:$GU35, 15)</f>
        <v>0</v>
      </c>
      <c r="DJ35" s="28">
        <f t="shared" ref="DJ35:DJ66" si="913">COUNTIF($DR35:$GU35, 16)</f>
        <v>1</v>
      </c>
      <c r="DK35" s="28">
        <f t="shared" ref="DK35:DK66" si="914">COUNTIF($DR35:$GU35, 17)</f>
        <v>0</v>
      </c>
      <c r="DL35" s="28">
        <f t="shared" ref="DL35:DL66" si="915">COUNTIF($DR35:$GU35, 18)</f>
        <v>0</v>
      </c>
      <c r="DM35" s="28">
        <f t="shared" ref="DM35:DM66" si="916">COUNTIF($DR35:$GU35, 19)</f>
        <v>0</v>
      </c>
      <c r="DN35" s="28">
        <f t="shared" ref="DN35:DN66" si="917">COUNTIF($DR35:$GU35, 20)</f>
        <v>0</v>
      </c>
      <c r="DO35" s="28">
        <f t="shared" ref="DO35:DO66" si="918">CY35+DA35+DC35+DE35+DG35+DI35+DK35+DM35</f>
        <v>8</v>
      </c>
      <c r="DP35" s="28">
        <f t="shared" ref="DP35:DP66" si="919">CZ35+DB35+DD35+DF35+DH35+DJ35+DL35+DN35</f>
        <v>6</v>
      </c>
      <c r="DR35">
        <f t="shared" ref="DR35:DR66" si="920">IFERROR(IF(LEFT(L35,SEARCH("!",L35)-1)="HW",1,IF(LEFT(L35,SEARCH("!",L35)-1)="HL",2,IF(LEFT(L35,SEARCH("!",L35)-1)="AW",3,IF(LEFT(L35,SEARCH("!",L35)-1)="AL",4,0)))), 0)</f>
        <v>2</v>
      </c>
      <c r="DS35">
        <f t="shared" ref="DS35:DS66" si="921">IFERROR(IF(LEFT(M35,SEARCH("!",M35)-1)="HW",1,IF(LEFT(M35,SEARCH("!",M35)-1)="HL",2,IF(LEFT(M35,SEARCH("!",M35)-1)="AW",3,IF(LEFT(M35,SEARCH("!",M35)-1)="AL",4,0)))), 0)</f>
        <v>2</v>
      </c>
      <c r="DT35">
        <f t="shared" ref="DT35:DT66" si="922">IFERROR(IF(LEFT(N35,SEARCH("!",N35)-1)="HW",1,IF(LEFT(N35,SEARCH("!",N35)-1)="HL",2,IF(LEFT(N35,SEARCH("!",N35)-1)="AW",3,IF(LEFT(N35,SEARCH("!",N35)-1)="AL",4,0)))), 0)</f>
        <v>3</v>
      </c>
      <c r="DU35">
        <f t="shared" ref="DU35:DU66" si="923">IFERROR(IF(LEFT(O35,SEARCH("!",O35)-1)="HW",5,IF(LEFT(O35,SEARCH("!",O35)-1)="HL",6,IF(LEFT(O35,SEARCH("!",O35)-1)="AW",7,IF(LEFT(O35,SEARCH("!",O35)-1)="AL",8,0)))), 0)</f>
        <v>5</v>
      </c>
      <c r="DV35">
        <f t="shared" ref="DV35:DV66" si="924">IFERROR(IF(LEFT(P35,SEARCH("!",P35)-1)="HW",9,IF(LEFT(P35,SEARCH("!",P35)-1)="HL",10,IF(LEFT(P35,SEARCH("!",P35)-1)="AW",11,IF(LEFT(P35,SEARCH("!",P35)-1)="AL",12,0)))), 0)</f>
        <v>0</v>
      </c>
      <c r="DW35">
        <f t="shared" ref="DW35:DW66" si="925">IFERROR(IF(LEFT(Q35,SEARCH("!",Q35)-1)="HW",1,IF(LEFT(Q35,SEARCH("!",Q35)-1)="HL",2,IF(LEFT(Q35,SEARCH("!",Q35)-1)="AW",3,IF(LEFT(Q35,SEARCH("!",Q35)-1)="AL",4,0)))), 0)</f>
        <v>4</v>
      </c>
      <c r="DX35">
        <f t="shared" ref="DX35:DX66" si="926">IFERROR(IF(LEFT(R35,SEARCH("!",R35)-1)="HW",5,IF(LEFT(R35,SEARCH("!",R35)-1)="HL",6,IF(LEFT(R35,SEARCH("!",R35)-1)="AW",7,IF(LEFT(R35,SEARCH("!",R35)-1)="AL",8,0)))), 0)</f>
        <v>5</v>
      </c>
      <c r="DY35">
        <f t="shared" ref="DY35:DY66" si="927">IFERROR(IF(LEFT(S35,SEARCH("!",S35)-1)="HW",9,IF(LEFT(S35,SEARCH("!",S35)-1)="HL",10,IF(LEFT(S35,SEARCH("!",S35)-1)="AW",11,IF(LEFT(S35,SEARCH("!",S35)-1)="AL",12,0)))), 0)</f>
        <v>0</v>
      </c>
      <c r="DZ35">
        <f t="shared" ref="DZ35:DZ66" si="928">IFERROR(IF(LEFT(T35,SEARCH("!",T35)-1)="HW",1,IF(LEFT(T35,SEARCH("!",T35)-1)="HL",2,IF(LEFT(T35,SEARCH("!",T35)-1)="AW",3,IF(LEFT(T35,SEARCH("!",T35)-1)="AL",4,0)))), 0)</f>
        <v>1</v>
      </c>
      <c r="EA35">
        <f t="shared" ref="EA35:EA66" si="929">IFERROR(IF(LEFT(U35,SEARCH("!",U35)-1)="HW",5,IF(LEFT(U35,SEARCH("!",U35)-1)="HL",6,IF(LEFT(U35,SEARCH("!",U35)-1)="AW",7,IF(LEFT(U35,SEARCH("!",U35)-1)="AL",8,0)))), 0)</f>
        <v>8</v>
      </c>
      <c r="EB35">
        <f t="shared" ref="EB35:EB66" si="930">IFERROR(IF(LEFT(V35,SEARCH("!",V35)-1)="HW",9,IF(LEFT(V35,SEARCH("!",V35)-1)="HL",10,IF(LEFT(V35,SEARCH("!",V35)-1)="AW",11,IF(LEFT(V35,SEARCH("!",V35)-1)="AL",12,0)))), 0)</f>
        <v>9</v>
      </c>
      <c r="EC35">
        <f t="shared" ref="EC35:EC66" si="931">IFERROR(IF(LEFT(W35,SEARCH("!",W35)-1)="HW",1,IF(LEFT(W35,SEARCH("!",W35)-1)="HL",2,IF(LEFT(W35,SEARCH("!",W35)-1)="AW",3,IF(LEFT(W35,SEARCH("!",W35)-1)="AL",4,0)))), 0)</f>
        <v>4</v>
      </c>
      <c r="ED35">
        <f t="shared" ref="ED35:ED66" si="932">IFERROR(IF(LEFT(X35,SEARCH("!",X35)-1)="HW",5,IF(LEFT(X35,SEARCH("!",X35)-1)="HL",6,IF(LEFT(X35,SEARCH("!",X35)-1)="AW",7,IF(LEFT(X35,SEARCH("!",X35)-1)="AL",8,0)))), 0)</f>
        <v>0</v>
      </c>
      <c r="EE35">
        <f t="shared" ref="EE35:EE66" si="933">IFERROR(IF(LEFT(Y35,SEARCH("!",Y35)-1)="HW",9,IF(LEFT(Y35,SEARCH("!",Y35)-1)="HL",10,IF(LEFT(Y35,SEARCH("!",Y35)-1)="AW",11,IF(LEFT(Y35,SEARCH("!",Y35)-1)="AL",12,0)))), 0)</f>
        <v>0</v>
      </c>
      <c r="EF35">
        <f t="shared" ref="EF35:EF66" si="934">IFERROR(IF(LEFT(Z35,SEARCH("!",Z35)-1)="HW",1,IF(LEFT(Z35,SEARCH("!",Z35)-1)="HL",2,IF(LEFT(Z35,SEARCH("!",Z35)-1)="AW",3,IF(LEFT(Z35,SEARCH("!",Z35)-1)="AL",4,0)))), 0)</f>
        <v>1</v>
      </c>
      <c r="EG35">
        <f t="shared" ref="EG35:EG66" si="935">IFERROR(IF(LEFT(AA35,SEARCH("!",AA35)-1)="HW",5,IF(LEFT(AA35,SEARCH("!",AA35)-1)="HL",6,IF(LEFT(AA35,SEARCH("!",AA35)-1)="AW",7,IF(LEFT(AA35,SEARCH("!",AA35)-1)="AL",8,0)))), 0)</f>
        <v>7</v>
      </c>
      <c r="EH35">
        <f t="shared" ref="EH35:EH66" si="936">IFERROR(IF(LEFT(AB35,SEARCH("!",AB35)-1)="HW",5,IF(LEFT(AB35,SEARCH("!",AB35)-1)="HL",6,IF(LEFT(AB35,SEARCH("!",AB35)-1)="AW",7,IF(LEFT(AB35,SEARCH("!",AB35)-1)="AL",8,0)))), 0)</f>
        <v>8</v>
      </c>
      <c r="EI35">
        <f t="shared" ref="EI35:EI66" si="937">IFERROR(IF(LEFT(AC35,SEARCH("!",AC35)-1)="HW",1,IF(LEFT(AC35,SEARCH("!",AC35)-1)="HL",2,IF(LEFT(AC35,SEARCH("!",AC35)-1)="AW",3,IF(LEFT(AC35,SEARCH("!",AC35)-1)="AL",4,0)))), 0)</f>
        <v>0</v>
      </c>
      <c r="EJ35">
        <f t="shared" ref="EJ35:EJ66" si="938">IFERROR(IF(LEFT(AD35,SEARCH("!",AD35)-1)="HW",5,IF(LEFT(AD35,SEARCH("!",AD35)-1)="HL",6,IF(LEFT(AD35,SEARCH("!",AD35)-1)="AW",7,IF(LEFT(AD35,SEARCH("!",AD35)-1)="AL",8,0)))), 0)</f>
        <v>7</v>
      </c>
      <c r="EK35">
        <f t="shared" ref="EK35:EK66" si="939">IFERROR(IF(LEFT(AE35,SEARCH("!",AE35)-1)="HW",9,IF(LEFT(AE35,SEARCH("!",AE35)-1)="HL",10,IF(LEFT(AE35,SEARCH("!",AE35)-1)="AW",11,IF(LEFT(AE35,SEARCH("!",AE35)-1)="AL",12,0)))), 0)</f>
        <v>12</v>
      </c>
      <c r="EL35">
        <f t="shared" ref="EL35:EL66" si="940">IFERROR(IF(LEFT(AF35,SEARCH("!",AF35)-1)="HW",1,IF(LEFT(AF35,SEARCH("!",AF35)-1)="HL",2,IF(LEFT(AF35,SEARCH("!",AF35)-1)="AW",3,IF(LEFT(AF35,SEARCH("!",AF35)-1)="AL",4,0)))), 0)</f>
        <v>0</v>
      </c>
      <c r="EM35">
        <f t="shared" ref="EM35:EM66" si="941">IFERROR(IF(LEFT(AG35,SEARCH("!",AG35)-1)="HW",5,IF(LEFT(AG35,SEARCH("!",AG35)-1)="HL",6,IF(LEFT(AG35,SEARCH("!",AG35)-1)="AW",7,IF(LEFT(AG35,SEARCH("!",AG35)-1)="AL",8,0)))), 0)</f>
        <v>5</v>
      </c>
      <c r="EN35">
        <f t="shared" ref="EN35:EN66" si="942">IFERROR(IF(LEFT(AH35,SEARCH("!",AH35)-1)="HW",9,IF(LEFT(AH35,SEARCH("!",AH35)-1)="HL",10,IF(LEFT(AH35,SEARCH("!",AH35)-1)="AW",11,IF(LEFT(AH35,SEARCH("!",AH35)-1)="AL",12,0)))), 0)</f>
        <v>0</v>
      </c>
      <c r="EO35">
        <f t="shared" ref="EO35:EO66" si="943">IFERROR(IF(LEFT(AI35,SEARCH("!",AI35)-1)="HW",1,IF(LEFT(AI35,SEARCH("!",AI35)-1)="HL",2,IF(LEFT(AI35,SEARCH("!",AI35)-1)="AW",3,IF(LEFT(AI35,SEARCH("!",AI35)-1)="AL",4,0)))), 0)</f>
        <v>4</v>
      </c>
      <c r="EP35">
        <f t="shared" ref="EP35:EP66" si="944">IFERROR(IF(LEFT(AJ35,SEARCH("!",AJ35)-1)="HW",5,IF(LEFT(AJ35,SEARCH("!",AJ35)-1)="HL",6,IF(LEFT(AJ35,SEARCH("!",AJ35)-1)="AW",7,IF(LEFT(AJ35,SEARCH("!",AJ35)-1)="AL",8,0)))), 0)</f>
        <v>0</v>
      </c>
      <c r="EQ35">
        <f t="shared" ref="EQ35:EQ66" si="945">IFERROR(IF(LEFT(AK35,SEARCH("!",AK35)-1)="HW",9,IF(LEFT(AK35,SEARCH("!",AK35)-1)="HL",10,IF(LEFT(AK35,SEARCH("!",AK35)-1)="AW",11,IF(LEFT(AK35,SEARCH("!",AK35)-1)="AL",12,0)))), 0)</f>
        <v>0</v>
      </c>
      <c r="ER35">
        <f t="shared" ref="ER35:ER66" si="946">IFERROR(IF(LEFT(AL35,SEARCH("!",AL35)-1)="HW",1,IF(LEFT(AL35,SEARCH("!",AL35)-1)="HL",2,IF(LEFT(AL35,SEARCH("!",AL35)-1)="AW",3,IF(LEFT(AL35,SEARCH("!",AL35)-1)="AL",4,0)))), 0)</f>
        <v>1</v>
      </c>
      <c r="ES35">
        <f t="shared" ref="ES35:ES66" si="947">IFERROR(IF(LEFT(AM35,SEARCH("!",AM35)-1)="HW",5,IF(LEFT(AM35,SEARCH("!",AM35)-1)="HL",6,IF(LEFT(AM35,SEARCH("!",AM35)-1)="AW",7,IF(LEFT(AM35,SEARCH("!",AM35)-1)="AL",8,0)))), 0)</f>
        <v>5</v>
      </c>
      <c r="ET35">
        <f t="shared" ref="ET35:ET66" si="948">IFERROR(IF(LEFT(AN35,SEARCH("!",AN35)-1)="HW",9,IF(LEFT(AN35,SEARCH("!",AN35)-1)="HL",10,IF(LEFT(AN35,SEARCH("!",AN35)-1)="AW",11,IF(LEFT(AN35,SEARCH("!",AN35)-1)="AL",12,0)))), 0)</f>
        <v>0</v>
      </c>
      <c r="EU35">
        <f t="shared" ref="EU35:EU66" si="949">IFERROR(IF(LEFT(AO35,SEARCH("!",AO35)-1)="HW",1,IF(LEFT(AO35,SEARCH("!",AO35)-1)="HL",2,IF(LEFT(AO35,SEARCH("!",AO35)-1)="AW",3,IF(LEFT(AO35,SEARCH("!",AO35)-1)="AL",4,0)))), 0)</f>
        <v>3</v>
      </c>
      <c r="EV35">
        <f t="shared" ref="EV35:EV66" si="950">IFERROR(IF(LEFT(AP35,SEARCH("!",AP35)-1)="HW",5,IF(LEFT(AP35,SEARCH("!",AP35)-1)="HL",6,IF(LEFT(AP35,SEARCH("!",AP35)-1)="AW",7,IF(LEFT(AP35,SEARCH("!",AP35)-1)="AL",8,0)))), 0)</f>
        <v>5</v>
      </c>
      <c r="EW35">
        <f t="shared" ref="EW35:EW66" si="951">IFERROR(IF(LEFT(AQ35,SEARCH("!",AQ35)-1)="HW",9,IF(LEFT(AQ35,SEARCH("!",AQ35)-1)="HL",10,IF(LEFT(AQ35,SEARCH("!",AQ35)-1)="AW",11,IF(LEFT(AQ35,SEARCH("!",AQ35)-1)="AL",12,0)))), 0)</f>
        <v>0</v>
      </c>
      <c r="EX35">
        <f t="shared" ref="EX35:EX66" si="952">IFERROR(IF(LEFT(AR35,SEARCH("!",AR35)-1)="HW",1,IF(LEFT(AR35,SEARCH("!",AR35)-1)="HL",2,IF(LEFT(AR35,SEARCH("!",AR35)-1)="AW",3,IF(LEFT(AR35,SEARCH("!",AR35)-1)="AL",4,0)))), 0)</f>
        <v>3</v>
      </c>
      <c r="EY35">
        <f t="shared" ref="EY35:EY66" si="953">IFERROR(IF(LEFT(AS35,SEARCH("!",AS35)-1)="HW",5,IF(LEFT(AS35,SEARCH("!",AS35)-1)="HL",6,IF(LEFT(AS35,SEARCH("!",AS35)-1)="AW",7,IF(LEFT(AS35,SEARCH("!",AS35)-1)="AL",8,0)))), 0)</f>
        <v>8</v>
      </c>
      <c r="EZ35">
        <f t="shared" ref="EZ35:EZ66" si="954">IFERROR(IF(LEFT(AT35,SEARCH("!",AT35)-1)="HW",9,IF(LEFT(AT35,SEARCH("!",AT35)-1)="HL",10,IF(LEFT(AT35,SEARCH("!",AT35)-1)="AW",11,IF(LEFT(AT35,SEARCH("!",AT35)-1)="AL",12,0)))), 0)</f>
        <v>0</v>
      </c>
      <c r="FA35">
        <f t="shared" ref="FA35:FA66" si="955">IFERROR(IF(LEFT(AU35,SEARCH("!",AU35)-1)="HW",1,IF(LEFT(AU35,SEARCH("!",AU35)-1)="HL",2,IF(LEFT(AU35,SEARCH("!",AU35)-1)="AW",3,IF(LEFT(AU35,SEARCH("!",AU35)-1)="AL",4,0)))), 0)</f>
        <v>3</v>
      </c>
      <c r="FB35">
        <f t="shared" ref="FB35:FB66" si="956">IFERROR(IF(LEFT(AV35,SEARCH("!",AV35)-1)="HW",5,IF(LEFT(AV35,SEARCH("!",AV35)-1)="HL",6,IF(LEFT(AV35,SEARCH("!",AV35)-1)="AW",7,IF(LEFT(AV35,SEARCH("!",AV35)-1)="AL",8,0)))), 0)</f>
        <v>0</v>
      </c>
      <c r="FC35">
        <f t="shared" ref="FC35:FC66" si="957">IFERROR(IF(LEFT(AW35,SEARCH("!",AW35)-1)="HW",9,IF(LEFT(AW35,SEARCH("!",AW35)-1)="HL",10,IF(LEFT(AW35,SEARCH("!",AW35)-1)="AW",11,IF(LEFT(AW35,SEARCH("!",AW35)-1)="AL",12,0)))), 0)</f>
        <v>0</v>
      </c>
      <c r="FD35">
        <f t="shared" ref="FD35:FD66" si="958">IFERROR(IF(LEFT(AX35,SEARCH("!",AX35)-1)="HW",13,IF(LEFT(AX35,SEARCH("!",AX35)-1)="HL",14,IF(LEFT(AX35,SEARCH("!",AX35)-1)="AW",15,IF(LEFT(AX35,SEARCH("!",AX35)-1)="AL",16,0)))), 0)</f>
        <v>14</v>
      </c>
      <c r="FE35">
        <f t="shared" ref="FE35:FE66" si="959">IFERROR(IF(LEFT(AY35,SEARCH("!",AY35)-1)="HW",5,IF(LEFT(AY35,SEARCH("!",AY35)-1)="HL",6,IF(LEFT(AY35,SEARCH("!",AY35)-1)="AW",7,IF(LEFT(AY35,SEARCH("!",AY35)-1)="AL",8,0)))), 0)</f>
        <v>0</v>
      </c>
      <c r="FF35">
        <f t="shared" ref="FF35:FF66" si="960">IFERROR(IF(LEFT(AZ35,SEARCH("!",AZ35)-1)="HW",9,IF(LEFT(AZ35,SEARCH("!",AZ35)-1)="HL",10,IF(LEFT(AZ35,SEARCH("!",AZ35)-1)="AW",11,IF(LEFT(AZ35,SEARCH("!",AZ35)-1)="AL",12,0)))), 0)</f>
        <v>0</v>
      </c>
      <c r="FG35">
        <f t="shared" ref="FG35:FG66" si="961">IFERROR(IF(LEFT(BA35,SEARCH("!",BA35)-1)="HW",13,IF(LEFT(BA35,SEARCH("!",BA35)-1)="HL",14,IF(LEFT(BA35,SEARCH("!",BA35)-1)="AW",15,IF(LEFT(BA35,SEARCH("!",BA35)-1)="AL",16,0)))), 0)</f>
        <v>16</v>
      </c>
      <c r="FH35">
        <f t="shared" ref="FH35:FH66" si="962">IFERROR(IF(LEFT(BB35,SEARCH("!",BB35)-1)="HW",5,IF(LEFT(BB35,SEARCH("!",BB35)-1)="HL",6,IF(LEFT(BB35,SEARCH("!",BB35)-1)="AW",7,IF(LEFT(BB35,SEARCH("!",BB35)-1)="AL",8,0)))), 0)</f>
        <v>0</v>
      </c>
      <c r="FI35">
        <f t="shared" ref="FI35:FI66" si="963">IFERROR(IF(LEFT(BC35,SEARCH("!",BC35)-1)="HW",9,IF(LEFT(BC35,SEARCH("!",BC35)-1)="HL",10,IF(LEFT(BC35,SEARCH("!",BC35)-1)="AW",11,IF(LEFT(BC35,SEARCH("!",BC35)-1)="AL",12,0)))), 0)</f>
        <v>0</v>
      </c>
      <c r="FJ35">
        <f t="shared" ref="FJ35:FJ66" si="964">IFERROR(IF(LEFT(BD35,SEARCH("!",BD35)-1)="HW",13,IF(LEFT(BD35,SEARCH("!",BD35)-1)="HL",14,IF(LEFT(BD35,SEARCH("!",BD35)-1)="AW",15,IF(LEFT(BD35,SEARCH("!",BD35)-1)="AL",16,0)))), 0)</f>
        <v>0</v>
      </c>
      <c r="FK35">
        <f t="shared" ref="FK35:FK66" si="965">IFERROR(IF(LEFT(BE35,SEARCH("!",BE35)-1)="HW",5,IF(LEFT(BE35,SEARCH("!",BE35)-1)="HL",6,IF(LEFT(BE35,SEARCH("!",BE35)-1)="AW",7,IF(LEFT(BE35,SEARCH("!",BE35)-1)="AL",8,0)))), 0)</f>
        <v>0</v>
      </c>
      <c r="FL35">
        <f t="shared" ref="FL35:FL66" si="966">IFERROR(IF(LEFT(BF35,SEARCH("!",BF35)-1)="HW",9,IF(LEFT(BF35,SEARCH("!",BF35)-1)="HL",10,IF(LEFT(BF35,SEARCH("!",BF35)-1)="AW",11,IF(LEFT(BF35,SEARCH("!",BF35)-1)="AL",12,0)))), 0)</f>
        <v>0</v>
      </c>
      <c r="FM35">
        <f t="shared" ref="FM35:FM66" si="967">IFERROR(IF(LEFT(BG35,SEARCH("!",BG35)-1)="HW",13,IF(LEFT(BG35,SEARCH("!",BG35)-1)="HL",14,IF(LEFT(BG35,SEARCH("!",BG35)-1)="AW",15,IF(LEFT(BG35,SEARCH("!",BG35)-1)="AL",16,0)))), 0)</f>
        <v>0</v>
      </c>
      <c r="FN35">
        <f t="shared" ref="FN35:FN66" si="968">IFERROR(IF(LEFT(BH35,SEARCH("!",BH35)-1)="HW",5,IF(LEFT(BH35,SEARCH("!",BH35)-1)="HL",6,IF(LEFT(BH35,SEARCH("!",BH35)-1)="AW",7,IF(LEFT(BH35,SEARCH("!",BH35)-1)="AL",8,0)))), 0)</f>
        <v>0</v>
      </c>
      <c r="FO35">
        <f t="shared" ref="FO35:FO66" si="969">IFERROR(IF(LEFT(BI35,SEARCH("!",BI35)-1)="HW",9,IF(LEFT(BI35,SEARCH("!",BI35)-1)="HL",10,IF(LEFT(BI35,SEARCH("!",BI35)-1)="AW",11,IF(LEFT(BI35,SEARCH("!",BI35)-1)="AL",12,0)))), 0)</f>
        <v>0</v>
      </c>
      <c r="FP35">
        <f t="shared" ref="FP35:FP66" si="970">IFERROR(IF(LEFT(BJ35,SEARCH("!",BJ35)-1)="HW",13,IF(LEFT(BJ35,SEARCH("!",BJ35)-1)="HL",14,IF(LEFT(BJ35,SEARCH("!",BJ35)-1)="AW",15,IF(LEFT(BJ35,SEARCH("!",BJ35)-1)="AL",16,0)))), 0)</f>
        <v>0</v>
      </c>
      <c r="FQ35">
        <f t="shared" ref="FQ35:FQ66" si="971">IFERROR(IF(LEFT(BK35,SEARCH("!",BK35)-1)="HW",5,IF(LEFT(BK35,SEARCH("!",BK35)-1)="HL",6,IF(LEFT(BK35,SEARCH("!",BK35)-1)="AW",7,IF(LEFT(BK35,SEARCH("!",BK35)-1)="AL",8,0)))), 0)</f>
        <v>0</v>
      </c>
      <c r="FR35">
        <f t="shared" ref="FR35:FR66" si="972">IFERROR(IF(LEFT(BL35,SEARCH("!",BL35)-1)="HW",9,IF(LEFT(BL35,SEARCH("!",BL35)-1)="HL",10,IF(LEFT(BL35,SEARCH("!",BL35)-1)="AW",11,IF(LEFT(BL35,SEARCH("!",BL35)-1)="AL",12,0)))), 0)</f>
        <v>0</v>
      </c>
      <c r="FS35">
        <f t="shared" ref="FS35:FS66" si="973">IFERROR(IF(LEFT(BM35,SEARCH("!",BM35)-1)="HW",1,IF(LEFT(BM35,SEARCH("!",BM35)-1)="HL",2,IF(LEFT(BM35,SEARCH("!",BM35)-1)="AW",3,IF(LEFT(BM35,SEARCH("!",BM35)-1)="AL",4,0)))), 0)</f>
        <v>0</v>
      </c>
      <c r="FT35">
        <f t="shared" ref="FT35:FT66" si="974">IFERROR(IF(LEFT(BN35,SEARCH("!",BN35)-1)="HW",17,IF(LEFT(BN35,SEARCH("!",BN35)-1)="HL",18,IF(LEFT(BN35,SEARCH("!",BN35)-1)="AW",19,IF(LEFT(BN35,SEARCH("!",BN35)-1)="AL",20,0)))), 0)</f>
        <v>0</v>
      </c>
      <c r="FU35">
        <f t="shared" ref="FU35:FU66" si="975">IFERROR(IF(LEFT(BO35,SEARCH("!",BO35)-1)="HW",17,IF(LEFT(BO35,SEARCH("!",BO35)-1)="HL",18,IF(LEFT(BO35,SEARCH("!",BO35)-1)="AW",19,IF(LEFT(BO35,SEARCH("!",BO35)-1)="AL",20,0)))), 0)</f>
        <v>0</v>
      </c>
      <c r="FV35">
        <f t="shared" ref="FV35:FV66" si="976">IFERROR(IF(LEFT(BP35,SEARCH("!",BP35)-1)="HW",17,IF(LEFT(BP35,SEARCH("!",BP35)-1)="HL",18,IF(LEFT(BP35,SEARCH("!",BP35)-1)="AW",19,IF(LEFT(BP35,SEARCH("!",BP35)-1)="AL",20,0)))), 0)</f>
        <v>0</v>
      </c>
      <c r="FW35">
        <f t="shared" ref="FW35:FW66" si="977">IFERROR(IF(LEFT(BQ35,SEARCH("!",BQ35)-1)="HW",17,IF(LEFT(BQ35,SEARCH("!",BQ35)-1)="HL",18,IF(LEFT(BQ35,SEARCH("!",BQ35)-1)="AW",19,IF(LEFT(BQ35,SEARCH("!",BQ35)-1)="AL",20,0)))), 0)</f>
        <v>0</v>
      </c>
      <c r="FX35">
        <f t="shared" ref="FX35:FX66" si="978">IFERROR(IF(LEFT(BR35,SEARCH("!",BR35)-1)="HW",17,IF(LEFT(BR35,SEARCH("!",BR35)-1)="HL",18,IF(LEFT(BR35,SEARCH("!",BR35)-1)="AW",19,IF(LEFT(BR35,SEARCH("!",BR35)-1)="AL",20,0)))), 0)</f>
        <v>0</v>
      </c>
      <c r="FY35">
        <f t="shared" ref="FY35:FY66" si="979">IFERROR(IF(LEFT(BS35,SEARCH("!",BS35)-1)="HW",17,IF(LEFT(BS35,SEARCH("!",BS35)-1)="HL",18,IF(LEFT(BS35,SEARCH("!",BS35)-1)="AW",19,IF(LEFT(BS35,SEARCH("!",BS35)-1)="AL",20,0)))), 0)</f>
        <v>0</v>
      </c>
      <c r="FZ35">
        <f t="shared" ref="FZ35:FZ66" si="980">IFERROR(IF(LEFT(BT35,SEARCH("!",BT35)-1)="HW",17,IF(LEFT(BT35,SEARCH("!",BT35)-1)="HL",18,IF(LEFT(BT35,SEARCH("!",BT35)-1)="AW",19,IF(LEFT(BT35,SEARCH("!",BT35)-1)="AL",20,0)))), 0)</f>
        <v>0</v>
      </c>
      <c r="GA35">
        <f t="shared" ref="GA35:GA66" si="981">IFERROR(IF(LEFT(BU35,SEARCH("!",BU35)-1)="HW",17,IF(LEFT(BU35,SEARCH("!",BU35)-1)="HL",18,IF(LEFT(BU35,SEARCH("!",BU35)-1)="AW",19,IF(LEFT(BU35,SEARCH("!",BU35)-1)="AL",20,0)))), 0)</f>
        <v>0</v>
      </c>
      <c r="GB35">
        <f t="shared" ref="GB35:GB66" si="982">IFERROR(IF(LEFT(BV35,SEARCH("!",BV35)-1)="HW",17,IF(LEFT(BV35,SEARCH("!",BV35)-1)="HL",18,IF(LEFT(BV35,SEARCH("!",BV35)-1)="AW",19,IF(LEFT(BV35,SEARCH("!",BV35)-1)="AL",20,0)))), 0)</f>
        <v>0</v>
      </c>
      <c r="GC35">
        <f t="shared" ref="GC35:GC66" si="983">IFERROR(IF(LEFT(BW35,SEARCH("!",BW35)-1)="HW",17,IF(LEFT(BW35,SEARCH("!",BW35)-1)="HL",18,IF(LEFT(BW35,SEARCH("!",BW35)-1)="AW",19,IF(LEFT(BW35,SEARCH("!",BW35)-1)="AL",20,0)))), 0)</f>
        <v>0</v>
      </c>
      <c r="GD35">
        <f t="shared" ref="GD35:GD66" si="984">IFERROR(IF(LEFT(BX35,SEARCH("!",BX35)-1)="HW",17,IF(LEFT(BX35,SEARCH("!",BX35)-1)="HL",18,IF(LEFT(BX35,SEARCH("!",BX35)-1)="AW",19,IF(LEFT(BX35,SEARCH("!",BX35)-1)="AL",20,0)))), 0)</f>
        <v>0</v>
      </c>
      <c r="GE35">
        <f t="shared" ref="GE35:GE66" si="985">IFERROR(IF(LEFT(BY35,SEARCH("!",BY35)-1)="HW",17,IF(LEFT(BY35,SEARCH("!",BY35)-1)="HL",18,IF(LEFT(BY35,SEARCH("!",BY35)-1)="AW",19,IF(LEFT(BY35,SEARCH("!",BY35)-1)="AL",20,0)))), 0)</f>
        <v>0</v>
      </c>
      <c r="GF35">
        <f t="shared" ref="GF35:GF66" si="986">IFERROR(IF(LEFT(BZ35,SEARCH("!",BZ35)-1)="HW",17,IF(LEFT(BZ35,SEARCH("!",BZ35)-1)="HL",18,IF(LEFT(BZ35,SEARCH("!",BZ35)-1)="AW",19,IF(LEFT(BZ35,SEARCH("!",BZ35)-1)="AL",20,0)))), 0)</f>
        <v>0</v>
      </c>
      <c r="GG35">
        <f t="shared" ref="GG35:GG66" si="987">IFERROR(IF(LEFT(CA35,SEARCH("!",CA35)-1)="HW",17,IF(LEFT(CA35,SEARCH("!",CA35)-1)="HL",18,IF(LEFT(CA35,SEARCH("!",CA35)-1)="AW",19,IF(LEFT(CA35,SEARCH("!",CA35)-1)="AL",20,0)))), 0)</f>
        <v>0</v>
      </c>
      <c r="GH35">
        <f t="shared" ref="GH35:GH66" si="988">IFERROR(IF(LEFT(CB35,SEARCH("!",CB35)-1)="HW",17,IF(LEFT(CB35,SEARCH("!",CB35)-1)="HL",18,IF(LEFT(CB35,SEARCH("!",CB35)-1)="AW",19,IF(LEFT(CB35,SEARCH("!",CB35)-1)="AL",20,0)))), 0)</f>
        <v>0</v>
      </c>
      <c r="GI35">
        <f t="shared" ref="GI35:GI66" si="989">IFERROR(IF(LEFT(CC35,SEARCH("!",CC35)-1)="HW",17,IF(LEFT(CC35,SEARCH("!",CC35)-1)="HL",18,IF(LEFT(CC35,SEARCH("!",CC35)-1)="AW",19,IF(LEFT(CC35,SEARCH("!",CC35)-1)="AL",20,0)))), 0)</f>
        <v>0</v>
      </c>
      <c r="GJ35">
        <f t="shared" ref="GJ35:GJ66" si="990">IFERROR(IF(LEFT(CD35,SEARCH("!",CD35)-1)="HW",17,IF(LEFT(CD35,SEARCH("!",CD35)-1)="HL",18,IF(LEFT(CD35,SEARCH("!",CD35)-1)="AW",19,IF(LEFT(CD35,SEARCH("!",CD35)-1)="AL",20,0)))), 0)</f>
        <v>0</v>
      </c>
      <c r="GK35">
        <f t="shared" ref="GK35:GK66" si="991">IFERROR(IF(LEFT(CE35,SEARCH("!",CE35)-1)="HW",17,IF(LEFT(CE35,SEARCH("!",CE35)-1)="HL",18,IF(LEFT(CE35,SEARCH("!",CE35)-1)="AW",19,IF(LEFT(CE35,SEARCH("!",CE35)-1)="AL",20,0)))), 0)</f>
        <v>0</v>
      </c>
      <c r="GL35">
        <f t="shared" ref="GL35:GL66" si="992">IFERROR(IF(LEFT(CF35,SEARCH("!",CF35)-1)="HW",17,IF(LEFT(CF35,SEARCH("!",CF35)-1)="HL",18,IF(LEFT(CF35,SEARCH("!",CF35)-1)="AW",19,IF(LEFT(CF35,SEARCH("!",CF35)-1)="AL",20,0)))), 0)</f>
        <v>0</v>
      </c>
      <c r="GM35">
        <f t="shared" ref="GM35:GM66" si="993">IFERROR(IF(LEFT(CG35,SEARCH("!",CG35)-1)="HW",17,IF(LEFT(CG35,SEARCH("!",CG35)-1)="HL",18,IF(LEFT(CG35,SEARCH("!",CG35)-1)="AW",19,IF(LEFT(CG35,SEARCH("!",CG35)-1)="AL",20,0)))), 0)</f>
        <v>0</v>
      </c>
      <c r="GN35">
        <f t="shared" ref="GN35:GN66" si="994">IFERROR(IF(LEFT(CH35,SEARCH("!",CH35)-1)="HW",17,IF(LEFT(CH35,SEARCH("!",CH35)-1)="HL",18,IF(LEFT(CH35,SEARCH("!",CH35)-1)="AW",19,IF(LEFT(CH35,SEARCH("!",CH35)-1)="AL",20,0)))), 0)</f>
        <v>0</v>
      </c>
      <c r="GO35">
        <f t="shared" ref="GO35:GO66" si="995">IFERROR(IF(LEFT(CI35,SEARCH("!",CI35)-1)="HW",17,IF(LEFT(CI35,SEARCH("!",CI35)-1)="HL",18,IF(LEFT(CI35,SEARCH("!",CI35)-1)="AW",19,IF(LEFT(CI35,SEARCH("!",CI35)-1)="AL",20,0)))), 0)</f>
        <v>0</v>
      </c>
      <c r="GP35">
        <f t="shared" ref="GP35:GP66" si="996">IFERROR(IF(LEFT(CJ35,SEARCH("!",CJ35)-1)="HW",17,IF(LEFT(CJ35,SEARCH("!",CJ35)-1)="HL",18,IF(LEFT(CJ35,SEARCH("!",CJ35)-1)="AW",19,IF(LEFT(CJ35,SEARCH("!",CJ35)-1)="AL",20,0)))), 0)</f>
        <v>0</v>
      </c>
      <c r="GQ35">
        <f t="shared" ref="GQ35:GQ66" si="997">IFERROR(IF(LEFT(CK35,SEARCH("!",CK35)-1)="HW",17,IF(LEFT(CK35,SEARCH("!",CK35)-1)="HL",18,IF(LEFT(CK35,SEARCH("!",CK35)-1)="AW",19,IF(LEFT(CK35,SEARCH("!",CK35)-1)="AL",20,0)))), 0)</f>
        <v>0</v>
      </c>
      <c r="GR35">
        <f t="shared" ref="GR35:GR66" si="998">IFERROR(IF(LEFT(CL35,SEARCH("!",CL35)-1)="HW",17,IF(LEFT(CL35,SEARCH("!",CL35)-1)="HL",18,IF(LEFT(CL35,SEARCH("!",CL35)-1)="AW",19,IF(LEFT(CL35,SEARCH("!",CL35)-1)="AL",20,0)))), 0)</f>
        <v>0</v>
      </c>
      <c r="GS35">
        <f t="shared" ref="GS35:GS66" si="999">IFERROR(IF(LEFT(CM35,SEARCH("!",CM35)-1)="HW",17,IF(LEFT(CM35,SEARCH("!",CM35)-1)="HL",18,IF(LEFT(CM35,SEARCH("!",CM35)-1)="AW",19,IF(LEFT(CM35,SEARCH("!",CM35)-1)="AL",20,0)))), 0)</f>
        <v>0</v>
      </c>
      <c r="GT35">
        <f t="shared" ref="GT35:GT66" si="1000">IFERROR(IF(LEFT(CN35,SEARCH("!",CN35)-1)="HW",17,IF(LEFT(CN35,SEARCH("!",CN35)-1)="HL",18,IF(LEFT(CN35,SEARCH("!",CN35)-1)="AW",19,IF(LEFT(CN35,SEARCH("!",CN35)-1)="AL",20,0)))), 0)</f>
        <v>0</v>
      </c>
      <c r="GU35">
        <f t="shared" ref="GU35:GU66" si="1001">IFERROR(IF(LEFT(CO35,SEARCH("!",CO35)-1)="HW",17,IF(LEFT(CO35,SEARCH("!",CO35)-1)="HL",18,IF(LEFT(CO35,SEARCH("!",CO35)-1)="AW",19,IF(LEFT(CO35,SEARCH("!",CO35)-1)="AL",20,0)))), 0)</f>
        <v>0</v>
      </c>
      <c r="GW35" s="28">
        <f t="shared" ref="GW35:GW66" si="1002">HE35+HF35+HG35+HJ35+HM35+HP35+HS35+HV35+HY35+IB35+IE35+IH35+IK35+IN35</f>
        <v>6.3287411543806886</v>
      </c>
      <c r="GX35" s="28">
        <f t="shared" ref="GX35:GX66" si="1003">HH35+HK35+HN35+HQ35+HT35+HU35+HW35+HZ35+IC35+IF35+II35+IL35+IO35+IR35+IU35+IX35+JA35+JD35</f>
        <v>5.2063461383546423</v>
      </c>
      <c r="GY35" s="28">
        <f t="shared" ref="GY35:GY66" si="1004">HI35+HL35+HO35+HR35+HX35+IA35+ID35+IG35+IJ35+IM35+IP35+IS35+IV35+IY35+JB35+JE35</f>
        <v>1.1471492727646733</v>
      </c>
      <c r="GZ35" s="28">
        <f t="shared" ref="GZ35:GZ66" si="1005">IQ35+IT35+IW35+IZ35+JC35</f>
        <v>1.2026741653208839</v>
      </c>
      <c r="HA35" s="28">
        <f t="shared" ref="HA35:HA66" si="1006">SUM(JG35:KH35)</f>
        <v>0</v>
      </c>
      <c r="HB35" s="28">
        <f t="shared" ref="HB35:HB66" si="1007">GW35+GX35/3+GY35/2+GZ35+HA35/2</f>
        <v>9.8404386688687904</v>
      </c>
      <c r="HC35" s="28">
        <f t="shared" ref="HC35:HC66" si="1008">IFERROR((GW35-HJ35-HM35-HY35-IB35)/SUM(CU35:CX35),0)</f>
        <v>0.48611187882579682</v>
      </c>
      <c r="HE35">
        <f>IFERROR(VLOOKUP(_xlfn.NUMBERVALUE(MID(L35, SEARCH("!", L35)+1, SEARCH("+", L35)-SEARCH("!", L35)-1)), Rankings!$A$2:$BK$129, 63, FALSE),0)</f>
        <v>0.84785933157695315</v>
      </c>
      <c r="HF35">
        <f>IFERROR(VLOOKUP(_xlfn.NUMBERVALUE(MID(M35, SEARCH("!", M35)+1, SEARCH("+", M35)-SEARCH("!", M35)-1)), Rankings!$A$2:$BK$129, 63, FALSE),0)</f>
        <v>0.56944935107390082</v>
      </c>
      <c r="HG35">
        <f>IFERROR(VLOOKUP(_xlfn.NUMBERVALUE(MID(N35, SEARCH("!", N35)+1, SEARCH("+", N35)-SEARCH("!", N35)-1)), Rankings!$A$2:$BK$129, 63, FALSE),0)</f>
        <v>0.25283408970337745</v>
      </c>
      <c r="HH35">
        <f>IFERROR(VLOOKUP(_xlfn.NUMBERVALUE(MID(O35, SEARCH("!", O35)+1, SEARCH("+", O35)-SEARCH("!", O35)-1)), Rankings!$A$2:$BK$129, 63, FALSE),0)</f>
        <v>0.34847699079011563</v>
      </c>
      <c r="HI35">
        <f>IFERROR(VLOOKUP(_xlfn.NUMBERVALUE(MID(P35, SEARCH("!", P35)+1, SEARCH("+", P35)-SEARCH("!", P35)-1)), Rankings!$A$2:$BK$129, 63, FALSE),0)</f>
        <v>0</v>
      </c>
      <c r="HJ35">
        <f>IFERROR(VLOOKUP(_xlfn.NUMBERVALUE(MID(Q35, SEARCH("!", Q35)+1, SEARCH("+", Q35)-SEARCH("!", Q35)-1)), Rankings!$A$2:$BK$129, 63, FALSE),0)</f>
        <v>0.82959342066499908</v>
      </c>
      <c r="HK35">
        <f>IFERROR(VLOOKUP(_xlfn.NUMBERVALUE(MID(R35, SEARCH("!", R35)+1, SEARCH("+", R35)-SEARCH("!", R35)-1)), Rankings!$A$2:$BK$129, 63, FALSE),0)</f>
        <v>0.47316682689969669</v>
      </c>
      <c r="HL35">
        <f>IFERROR(VLOOKUP(_xlfn.NUMBERVALUE(MID(S35, SEARCH("!", S35)+1, SEARCH("+", S35)-SEARCH("!", S35)-1)), Rankings!$A$2:$BK$129, 63, FALSE),0)</f>
        <v>0</v>
      </c>
      <c r="HM35">
        <f>IFERROR(VLOOKUP(_xlfn.NUMBERVALUE(MID(T35, SEARCH("!", T35)+1, SEARCH("+", T35)-SEARCH("!", T35)-1)), Rankings!$A$2:$BK$129, 63, FALSE),0)</f>
        <v>0.25428454476336043</v>
      </c>
      <c r="HN35">
        <f>IFERROR(VLOOKUP(_xlfn.NUMBERVALUE(MID(U35, SEARCH("!", U35)+1, SEARCH("+", U35)-SEARCH("!", U35)-1)), Rankings!$A$2:$BK$129, 63, FALSE),0)</f>
        <v>0.80391752131048844</v>
      </c>
      <c r="HO35">
        <f>IFERROR(VLOOKUP(_xlfn.NUMBERVALUE(MID(V35, SEARCH("!", V35)+1, SEARCH("+", V35)-SEARCH("!", V35)-1)), Rankings!$A$2:$BK$129, 63, FALSE),0)</f>
        <v>0.1959176067011843</v>
      </c>
      <c r="HP35">
        <f>IFERROR(VLOOKUP(_xlfn.NUMBERVALUE(MID(W35, SEARCH("!", W35)+1, SEARCH("+", W35)-SEARCH("!", W35)-1)), Rankings!$A$2:$BK$129, 63, FALSE),0)</f>
        <v>0.61763310758540235</v>
      </c>
      <c r="HQ35">
        <f>IFERROR(VLOOKUP(_xlfn.NUMBERVALUE(MID(X35, SEARCH("!", X35)+1, SEARCH("+", X35)-SEARCH("!", X35)-1)), Rankings!$A$2:$BK$129, 63, FALSE),0)</f>
        <v>0</v>
      </c>
      <c r="HR35">
        <f>IFERROR(VLOOKUP(_xlfn.NUMBERVALUE(MID(Y35, SEARCH("!", Y35)+1, SEARCH("+", Y35)-SEARCH("!", Y35)-1)), Rankings!$A$2:$BK$129, 63, FALSE),0)</f>
        <v>0</v>
      </c>
      <c r="HS35">
        <f>IFERROR(VLOOKUP(_xlfn.NUMBERVALUE(MID(Z35, SEARCH("!", Z35)+1, SEARCH("+", Z35)-SEARCH("!", Z35)-1)), Rankings!$A$2:$BK$129, 63, FALSE),0)</f>
        <v>0.54581257305231079</v>
      </c>
      <c r="HT35">
        <f>IFERROR(VLOOKUP(_xlfn.NUMBERVALUE(MID(AA35, SEARCH("!", AA35)+1, SEARCH("+", AA35)-SEARCH("!", AA35)-1)), Rankings!$A$2:$BK$129, 63, FALSE),0)</f>
        <v>0.25428454476336043</v>
      </c>
      <c r="HU35">
        <f>IFERROR(VLOOKUP(_xlfn.NUMBERVALUE(MID(AB35, SEARCH("!", AB35)+1, SEARCH("+", AB35)-SEARCH("!", AB35)-1)), Rankings!$A$2:$BK$129, 63, FALSE),0)</f>
        <v>0.34847699079011563</v>
      </c>
      <c r="HV35">
        <f>IFERROR(VLOOKUP(_xlfn.NUMBERVALUE(MID(AC35, SEARCH("!", AC35)+1, SEARCH("+", AC35)-SEARCH("!", AC35)-1)), Rankings!$A$2:$BK$129, 63, FALSE),0)</f>
        <v>0</v>
      </c>
      <c r="HW35">
        <f>IFERROR(VLOOKUP(_xlfn.NUMBERVALUE(MID(AD35, SEARCH("!", AD35)+1, SEARCH("+", AD35)-SEARCH("!", AD35)-1)), Rankings!$A$2:$BK$129, 63, FALSE),0)</f>
        <v>0.47316682689969669</v>
      </c>
      <c r="HX35">
        <f>IFERROR(VLOOKUP(_xlfn.NUMBERVALUE(MID(AE35, SEARCH("!", AE35)+1, SEARCH("+", AE35)-SEARCH("!", AE35)-1)), Rankings!$A$2:$BK$129, 63, FALSE),0)</f>
        <v>0.95123166606348908</v>
      </c>
      <c r="HY35">
        <f>IFERROR(VLOOKUP(_xlfn.NUMBERVALUE(MID(AF35, SEARCH("!", AF35)+1, SEARCH("+", AF35)-SEARCH("!", AF35)-1)), Rankings!$A$2:$BK$129, 63, FALSE),0)</f>
        <v>0</v>
      </c>
      <c r="HZ35">
        <f>IFERROR(VLOOKUP(_xlfn.NUMBERVALUE(MID(AG35, SEARCH("!", AG35)+1, SEARCH("+", AG35)-SEARCH("!", AG35)-1)), Rankings!$A$2:$BK$129, 63, FALSE),0)</f>
        <v>0.80391752131048844</v>
      </c>
      <c r="IA35">
        <f>IFERROR(VLOOKUP(_xlfn.NUMBERVALUE(MID(AH35, SEARCH("!", AH35)+1, SEARCH("+", AH35)-SEARCH("!", AH35)-1)), Rankings!$A$2:$BK$129, 63, FALSE),0)</f>
        <v>0</v>
      </c>
      <c r="IB35">
        <f>IFERROR(VLOOKUP(_xlfn.NUMBERVALUE(MID(AI35, SEARCH("!", AI35)+1, SEARCH("+", AI35)-SEARCH("!", AI35)-1)), Rankings!$A$2:$BK$129, 63, FALSE),0)</f>
        <v>0.86985627952015798</v>
      </c>
      <c r="IC35">
        <f>IFERROR(VLOOKUP(_xlfn.NUMBERVALUE(MID(AJ35, SEARCH("!", AJ35)+1, SEARCH("+", AJ35)-SEARCH("!", AJ35)-1)), Rankings!$A$2:$BK$129, 63, FALSE),0)</f>
        <v>0</v>
      </c>
      <c r="ID35">
        <f>IFERROR(VLOOKUP(_xlfn.NUMBERVALUE(MID(AK35, SEARCH("!", AK35)+1, SEARCH("+", AK35)-SEARCH("!", AK35)-1)), Rankings!$A$2:$BK$129, 63, FALSE),0)</f>
        <v>0</v>
      </c>
      <c r="IE35">
        <f>IFERROR(VLOOKUP(_xlfn.NUMBERVALUE(MID(AL35, SEARCH("!", AL35)+1, SEARCH("+", AL35)-SEARCH("!", AL35)-1)), Rankings!$A$2:$BK$129, 63, FALSE),0)</f>
        <v>0.48010786707198716</v>
      </c>
      <c r="IF35">
        <f>IFERROR(VLOOKUP(_xlfn.NUMBERVALUE(MID(AM35, SEARCH("!", AM35)+1, SEARCH("+", AM35)-SEARCH("!", AM35)-1)), Rankings!$A$2:$BK$129, 63, FALSE),0)</f>
        <v>0.25428454476336043</v>
      </c>
      <c r="IG35">
        <f>IFERROR(VLOOKUP(_xlfn.NUMBERVALUE(MID(AN35, SEARCH("!", AN35)+1, SEARCH("+", AN35)-SEARCH("!", AN35)-1)), Rankings!$A$2:$BK$129, 63, FALSE),0)</f>
        <v>0</v>
      </c>
      <c r="IH35">
        <f>IFERROR(VLOOKUP(_xlfn.NUMBERVALUE(MID(AO35, SEARCH("!", AO35)+1, SEARCH("+", AO35)-SEARCH("!", AO35)-1)), Rankings!$A$2:$BK$129, 63, FALSE),0)</f>
        <v>0.45081930301180934</v>
      </c>
      <c r="II35">
        <f>IFERROR(VLOOKUP(_xlfn.NUMBERVALUE(MID(AP35, SEARCH("!", AP35)+1, SEARCH("+", AP35)-SEARCH("!", AP35)-1)), Rankings!$A$2:$BK$129, 63, FALSE),0)</f>
        <v>0.72332718541365992</v>
      </c>
      <c r="IJ35">
        <f>IFERROR(VLOOKUP(_xlfn.NUMBERVALUE(MID(AQ35, SEARCH("!", AQ35)+1, SEARCH("+", AQ35)-SEARCH("!", AQ35)-1)), Rankings!$A$2:$BK$129, 63, FALSE),0)</f>
        <v>0</v>
      </c>
      <c r="IK35">
        <f>IFERROR(VLOOKUP(_xlfn.NUMBERVALUE(MID(AR35, SEARCH("!", AR35)+1, SEARCH("+", AR35)-SEARCH("!", AR35)-1)), Rankings!$A$2:$BK$129, 63, FALSE),0)</f>
        <v>0.46338138623394648</v>
      </c>
      <c r="IL35">
        <f>IFERROR(VLOOKUP(_xlfn.NUMBERVALUE(MID(AS35, SEARCH("!", AS35)+1, SEARCH("+", AS35)-SEARCH("!", AS35)-1)), Rankings!$A$2:$BK$129, 63, FALSE),0)</f>
        <v>0.72332718541365992</v>
      </c>
      <c r="IM35">
        <f>IFERROR(VLOOKUP(_xlfn.NUMBERVALUE(MID(AT35, SEARCH("!", AT35)+1, SEARCH("+", AT35)-SEARCH("!", AT35)-1)), Rankings!$A$2:$BK$129, 63, FALSE),0)</f>
        <v>0</v>
      </c>
      <c r="IN35">
        <f>IFERROR(VLOOKUP(_xlfn.NUMBERVALUE(MID(AU35, SEARCH("!", AU35)+1, SEARCH("+", AU35)-SEARCH("!", AU35)-1)), Rankings!$A$2:$BK$129, 63, FALSE),0)</f>
        <v>0.14710990012248429</v>
      </c>
      <c r="IO35">
        <f>IFERROR(VLOOKUP(_xlfn.NUMBERVALUE(MID(AV35, SEARCH("!", AV35)+1, SEARCH("+", AV35)-SEARCH("!", AV35)-1)), Rankings!$A$2:$BK$129, 63, FALSE),0)</f>
        <v>0</v>
      </c>
      <c r="IP35">
        <f>IFERROR(VLOOKUP(_xlfn.NUMBERVALUE(MID(AW35, SEARCH("!", AW35)+1, SEARCH("+", AW35)-SEARCH("!", AW35)-1)), Rankings!$A$2:$BK$129, 63, FALSE),0)</f>
        <v>0</v>
      </c>
      <c r="IQ35">
        <f>IFERROR(VLOOKUP(_xlfn.NUMBERVALUE(MID(AX35, SEARCH("!", AX35)+1, SEARCH("+", AX35)-SEARCH("!", AX35)-1)), Rankings!$A$2:$BK$129, 63, FALSE),0)</f>
        <v>0.60133708266044195</v>
      </c>
      <c r="IR35">
        <f>IFERROR(VLOOKUP(_xlfn.NUMBERVALUE(MID(AY35, SEARCH("!", AY35)+1, SEARCH("+", AY35)-SEARCH("!", AY35)-1)), Rankings!$A$2:$BK$129, 63, FALSE),0)</f>
        <v>0</v>
      </c>
      <c r="IS35">
        <f>IFERROR(VLOOKUP(_xlfn.NUMBERVALUE(MID(AZ35, SEARCH("!", AZ35)+1, SEARCH("+", AZ35)-SEARCH("!", AZ35)-1)), Rankings!$A$2:$BK$129, 63, FALSE),0)</f>
        <v>0</v>
      </c>
      <c r="IT35">
        <f>IFERROR(VLOOKUP(_xlfn.NUMBERVALUE(MID(BA35, SEARCH("!", BA35)+1, SEARCH("+", BA35)-SEARCH("!", BA35)-1)), Rankings!$A$2:$BK$129, 63, FALSE),0)</f>
        <v>0.60133708266044195</v>
      </c>
      <c r="IU35">
        <f>IFERROR(VLOOKUP(_xlfn.NUMBERVALUE(MID(BB35, SEARCH("!", BB35)+1, SEARCH("+", BB35)-SEARCH("!", BB35)-1)), Rankings!$A$2:$BK$129, 63, FALSE),0)</f>
        <v>0</v>
      </c>
      <c r="IV35">
        <f>IFERROR(VLOOKUP(_xlfn.NUMBERVALUE(MID(BC35, SEARCH("!", BC35)+1, SEARCH("+", BC35)-SEARCH("!", BC35)-1)), Rankings!$A$2:$BK$129, 63, FALSE),0)</f>
        <v>0</v>
      </c>
      <c r="IW35">
        <f>IFERROR(VLOOKUP(_xlfn.NUMBERVALUE(MID(BD35, SEARCH("!", BD35)+1, SEARCH("+", BD35)-SEARCH("!", BD35)-1)), Rankings!$A$2:$BK$129, 63, FALSE),0)</f>
        <v>0</v>
      </c>
      <c r="IX35">
        <f>IFERROR(VLOOKUP(_xlfn.NUMBERVALUE(MID(BE35, SEARCH("!", BE35)+1, SEARCH("+", BE35)-SEARCH("!", BE35)-1)), Rankings!$A$2:$BK$129, 63, FALSE),0)</f>
        <v>0</v>
      </c>
      <c r="IY35">
        <f>IFERROR(VLOOKUP(_xlfn.NUMBERVALUE(MID(BF35, SEARCH("!", BF35)+1, SEARCH("+", BF35)-SEARCH("!", BF35)-1)), Rankings!$A$2:$BK$129, 63, FALSE),0)</f>
        <v>0</v>
      </c>
      <c r="IZ35">
        <f>IFERROR(VLOOKUP(_xlfn.NUMBERVALUE(MID(BG35, SEARCH("!", BG35)+1, SEARCH("+", BG35)-SEARCH("!", BG35)-1)), Rankings!$A$2:$BK$129, 63, FALSE),0)</f>
        <v>0</v>
      </c>
      <c r="JA35">
        <f>IFERROR(VLOOKUP(_xlfn.NUMBERVALUE(MID(BH35, SEARCH("!", BH35)+1, SEARCH("+", BH35)-SEARCH("!", BH35)-1)), Rankings!$A$2:$BK$129, 63, FALSE),0)</f>
        <v>0</v>
      </c>
      <c r="JB35">
        <f>IFERROR(VLOOKUP(_xlfn.NUMBERVALUE(MID(BI35, SEARCH("!", BI35)+1, SEARCH("+", BI35)-SEARCH("!", BI35)-1)), Rankings!$A$2:$BK$129, 63, FALSE),0)</f>
        <v>0</v>
      </c>
      <c r="JC35">
        <f>IFERROR(VLOOKUP(_xlfn.NUMBERVALUE(MID(BJ35, SEARCH("!", BJ35)+1, SEARCH("+", BJ35)-SEARCH("!", BJ35)-1)), Rankings!$A$2:$BK$129, 63, FALSE),0)</f>
        <v>0</v>
      </c>
      <c r="JD35">
        <f>IFERROR(VLOOKUP(_xlfn.NUMBERVALUE(MID(BK35, SEARCH("!", BK35)+1, SEARCH("+", BK35)-SEARCH("!", BK35)-1)), Rankings!$A$2:$BK$129, 63, FALSE),0)</f>
        <v>0</v>
      </c>
      <c r="JE35">
        <f>IFERROR(VLOOKUP(_xlfn.NUMBERVALUE(MID(BL35, SEARCH("!", BL35)+1, SEARCH("+", BL35)-SEARCH("!", BL35)-1)), Rankings!$A$2:$BK$129, 63, FALSE),0)</f>
        <v>0</v>
      </c>
      <c r="JF35">
        <f>IFERROR(VLOOKUP(_xlfn.NUMBERVALUE(MID(BM35, SEARCH("!", BM35)+1, SEARCH("+", BM35)-SEARCH("!", BM35)-1)), Rankings!$A$2:$BK$129, 63, FALSE),0)</f>
        <v>0</v>
      </c>
      <c r="JG35">
        <f>IFERROR(VLOOKUP(_xlfn.NUMBERVALUE(MID(BN35, SEARCH("!", BN35)+1, SEARCH("+", BN35)-SEARCH("!", BN35)-1)), Rankings!$A$2:$BK$129, 63, FALSE),0)</f>
        <v>0</v>
      </c>
      <c r="JH35">
        <f>IFERROR(VLOOKUP(_xlfn.NUMBERVALUE(MID(BO35, SEARCH("!", BO35)+1, SEARCH("+", BO35)-SEARCH("!", BO35)-1)), Rankings!$A$2:$BK$129, 63, FALSE),0)</f>
        <v>0</v>
      </c>
      <c r="JI35">
        <f>IFERROR(VLOOKUP(_xlfn.NUMBERVALUE(MID(BP35, SEARCH("!", BP35)+1, SEARCH("+", BP35)-SEARCH("!", BP35)-1)), Rankings!$A$2:$BK$129, 63, FALSE),0)</f>
        <v>0</v>
      </c>
      <c r="JJ35">
        <f>IFERROR(VLOOKUP(_xlfn.NUMBERVALUE(MID(BQ35, SEARCH("!", BQ35)+1, SEARCH("+", BQ35)-SEARCH("!", BQ35)-1)), Rankings!$A$2:$BK$129, 63, FALSE),0)</f>
        <v>0</v>
      </c>
      <c r="JK35">
        <f>IFERROR(VLOOKUP(_xlfn.NUMBERVALUE(MID(BR35, SEARCH("!", BR35)+1, SEARCH("+", BR35)-SEARCH("!", BR35)-1)), Rankings!$A$2:$BK$129, 63, FALSE),0)</f>
        <v>0</v>
      </c>
      <c r="JL35">
        <f>IFERROR(VLOOKUP(_xlfn.NUMBERVALUE(MID(BS35, SEARCH("!", BS35)+1, SEARCH("+", BS35)-SEARCH("!", BS35)-1)), Rankings!$A$2:$BK$129, 63, FALSE),0)</f>
        <v>0</v>
      </c>
      <c r="JM35">
        <f>IFERROR(VLOOKUP(_xlfn.NUMBERVALUE(MID(BT35, SEARCH("!", BT35)+1, SEARCH("+", BT35)-SEARCH("!", BT35)-1)), Rankings!$A$2:$BK$129, 63, FALSE),0)</f>
        <v>0</v>
      </c>
      <c r="JN35">
        <f>IFERROR(VLOOKUP(_xlfn.NUMBERVALUE(MID(BU35, SEARCH("!", BU35)+1, SEARCH("+", BU35)-SEARCH("!", BU35)-1)), Rankings!$A$2:$BK$129, 63, FALSE),0)</f>
        <v>0</v>
      </c>
      <c r="JO35">
        <f>IFERROR(VLOOKUP(_xlfn.NUMBERVALUE(MID(BV35, SEARCH("!", BV35)+1, SEARCH("+", BV35)-SEARCH("!", BV35)-1)), Rankings!$A$2:$BK$129, 63, FALSE),0)</f>
        <v>0</v>
      </c>
      <c r="JP35">
        <f>IFERROR(VLOOKUP(_xlfn.NUMBERVALUE(MID(BW35, SEARCH("!", BW35)+1, SEARCH("+", BW35)-SEARCH("!", BW35)-1)), Rankings!$A$2:$BK$129, 63, FALSE),0)</f>
        <v>0</v>
      </c>
      <c r="JQ35">
        <f>IFERROR(VLOOKUP(_xlfn.NUMBERVALUE(MID(BX35, SEARCH("!", BX35)+1, SEARCH("+", BX35)-SEARCH("!", BX35)-1)), Rankings!$A$2:$BK$129, 63, FALSE),0)</f>
        <v>0</v>
      </c>
      <c r="JR35">
        <f>IFERROR(VLOOKUP(_xlfn.NUMBERVALUE(MID(BY35, SEARCH("!", BY35)+1, SEARCH("+", BY35)-SEARCH("!", BY35)-1)), Rankings!$A$2:$BK$129, 63, FALSE),0)</f>
        <v>0</v>
      </c>
      <c r="JS35">
        <f>IFERROR(VLOOKUP(_xlfn.NUMBERVALUE(MID(BZ35, SEARCH("!", BZ35)+1, SEARCH("+", BZ35)-SEARCH("!", BZ35)-1)), Rankings!$A$2:$BK$129, 63, FALSE),0)</f>
        <v>0</v>
      </c>
      <c r="JT35">
        <f>IFERROR(VLOOKUP(_xlfn.NUMBERVALUE(MID(CA35, SEARCH("!", CA35)+1, SEARCH("+", CA35)-SEARCH("!", CA35)-1)), Rankings!$A$2:$BK$129, 63, FALSE),0)</f>
        <v>0</v>
      </c>
      <c r="JU35">
        <f>IFERROR(VLOOKUP(_xlfn.NUMBERVALUE(MID(CB35, SEARCH("!", CB35)+1, SEARCH("+", CB35)-SEARCH("!", CB35)-1)), Rankings!$A$2:$BK$129, 63, FALSE),0)</f>
        <v>0</v>
      </c>
      <c r="JV35">
        <f>IFERROR(VLOOKUP(_xlfn.NUMBERVALUE(MID(CC35, SEARCH("!", CC35)+1, SEARCH("+", CC35)-SEARCH("!", CC35)-1)), Rankings!$A$2:$BK$129, 63, FALSE),0)</f>
        <v>0</v>
      </c>
      <c r="JW35">
        <f>IFERROR(VLOOKUP(_xlfn.NUMBERVALUE(MID(CD35, SEARCH("!", CD35)+1, SEARCH("+", CD35)-SEARCH("!", CD35)-1)), Rankings!$A$2:$BK$129, 63, FALSE),0)</f>
        <v>0</v>
      </c>
      <c r="JX35">
        <f>IFERROR(VLOOKUP(_xlfn.NUMBERVALUE(MID(CE35, SEARCH("!", CE35)+1, SEARCH("+", CE35)-SEARCH("!", CE35)-1)), Rankings!$A$2:$BK$129, 63, FALSE),0)</f>
        <v>0</v>
      </c>
      <c r="JY35">
        <f>IFERROR(VLOOKUP(_xlfn.NUMBERVALUE(MID(CF35, SEARCH("!", CF35)+1, SEARCH("+", CF35)-SEARCH("!", CF35)-1)), Rankings!$A$2:$BK$129, 63, FALSE),0)</f>
        <v>0</v>
      </c>
      <c r="JZ35">
        <f>IFERROR(VLOOKUP(_xlfn.NUMBERVALUE(MID(CG35, SEARCH("!", CG35)+1, SEARCH("+", CG35)-SEARCH("!", CG35)-1)), Rankings!$A$2:$BK$129, 63, FALSE),0)</f>
        <v>0</v>
      </c>
      <c r="KA35">
        <f>IFERROR(VLOOKUP(_xlfn.NUMBERVALUE(MID(CH35, SEARCH("!", CH35)+1, SEARCH("+", CH35)-SEARCH("!", CH35)-1)), Rankings!$A$2:$BK$129, 63, FALSE),0)</f>
        <v>0</v>
      </c>
      <c r="KB35">
        <f>IFERROR(VLOOKUP(_xlfn.NUMBERVALUE(MID(CI35, SEARCH("!", CI35)+1, SEARCH("+", CI35)-SEARCH("!", CI35)-1)), Rankings!$A$2:$BK$129, 63, FALSE),0)</f>
        <v>0</v>
      </c>
      <c r="KC35">
        <f>IFERROR(VLOOKUP(_xlfn.NUMBERVALUE(MID(CJ35, SEARCH("!", CJ35)+1, SEARCH("+", CJ35)-SEARCH("!", CJ35)-1)), Rankings!$A$2:$BK$129, 63, FALSE),0)</f>
        <v>0</v>
      </c>
      <c r="KD35">
        <f>IFERROR(VLOOKUP(_xlfn.NUMBERVALUE(MID(CK35, SEARCH("!", CK35)+1, SEARCH("+", CK35)-SEARCH("!", CK35)-1)), Rankings!$A$2:$BK$129, 63, FALSE),0)</f>
        <v>0</v>
      </c>
      <c r="KE35">
        <f>IFERROR(VLOOKUP(_xlfn.NUMBERVALUE(MID(CL35, SEARCH("!", CL35)+1, SEARCH("+", CL35)-SEARCH("!", CL35)-1)), Rankings!$A$2:$BK$129, 63, FALSE),0)</f>
        <v>0</v>
      </c>
      <c r="KF35">
        <f>IFERROR(VLOOKUP(_xlfn.NUMBERVALUE(MID(CM35, SEARCH("!", CM35)+1, SEARCH("+", CM35)-SEARCH("!", CM35)-1)), Rankings!$A$2:$BK$129, 63, FALSE),0)</f>
        <v>0</v>
      </c>
      <c r="KG35">
        <f>IFERROR(VLOOKUP(_xlfn.NUMBERVALUE(MID(CN35, SEARCH("!", CN35)+1, SEARCH("+", CN35)-SEARCH("!", CN35)-1)), Rankings!$A$2:$BK$129, 63, FALSE),0)</f>
        <v>0</v>
      </c>
      <c r="KH35">
        <f>IFERROR(VLOOKUP(_xlfn.NUMBERVALUE(MID(CO35, SEARCH("!", CO35)+1, SEARCH("+", CO35)-SEARCH("!", CO35)-1)), Rankings!$A$2:$BK$129, 63, FALSE),0)</f>
        <v>0</v>
      </c>
      <c r="KJ35" s="28">
        <f t="shared" ref="KJ35:KJ66" si="1009">KS35+KT35+KU35+KX35+LA35+LD35+LG35+LJ35+LM35+LP35+LS35+LV35+LY35+MB35</f>
        <v>249</v>
      </c>
      <c r="KK35" s="28">
        <f t="shared" ref="KK35:KK66" si="1010">KV35+KY35+LB35+LE35+LH35+LI35+LK35+LN35+LQ35+LT35+LW35+LZ35+MC35+MF35+MI35+ML35+MO35+MR35</f>
        <v>201</v>
      </c>
      <c r="KL35" s="28">
        <f t="shared" ref="KL35:KL66" si="1011">KW35+KZ35+LC35+LF35+LL35+LO35+LR35+LU35+LX35+MA35+MD35+MG35+MJ35+MM35+MP35+MS35</f>
        <v>34</v>
      </c>
      <c r="KM35" s="28">
        <f t="shared" ref="KM35:KM66" si="1012">ME35+MH35+MK35+MN35+MQ35</f>
        <v>29</v>
      </c>
      <c r="KN35" s="28">
        <f t="shared" ref="KN35:KN66" si="1013">SUM(MU35:NV35)</f>
        <v>0</v>
      </c>
      <c r="KO35" s="28">
        <f t="shared" ref="KO35:KO66" si="1014">KJ35-KX35-LA35-LM35-LP35</f>
        <v>207</v>
      </c>
      <c r="KP35" s="28">
        <f t="shared" ref="KP35:KP66" si="1015">KJ35+KK35/3+KL35/2+KM35+KN35/2</f>
        <v>362</v>
      </c>
      <c r="KQ35" s="28">
        <f t="shared" ref="KQ35:KQ66" si="1016">IFERROR((KJ35-KX35-LA35-LM35-LP35),0)</f>
        <v>207</v>
      </c>
      <c r="KS35" s="27" t="str">
        <f t="shared" ref="KS35:KS66" si="1017">IFERROR(MID(L35, SEARCH("+", L35)+1, SEARCH("-", L35)-SEARCH("+", L35)-1), 0)</f>
        <v>23</v>
      </c>
      <c r="KT35" s="27" t="str">
        <f t="shared" ref="KT35:KT66" si="1018">IFERROR(MID(M35, SEARCH("+", M35)+1, SEARCH("-", M35)-SEARCH("+", M35)-1), 0)</f>
        <v>17</v>
      </c>
      <c r="KU35" s="27" t="str">
        <f t="shared" ref="KU35:KU66" si="1019">IFERROR(MID(N35, SEARCH("+", N35)+1, SEARCH("-", N35)-SEARCH("+", N35)-1), 0)</f>
        <v>30</v>
      </c>
      <c r="KV35" s="27" t="str">
        <f t="shared" ref="KV35:KV66" si="1020">IFERROR(MID(O35, SEARCH("+", O35)+1, SEARCH("-", O35)-SEARCH("+", O35)-1), 0)</f>
        <v>27</v>
      </c>
      <c r="KW35" s="27">
        <f t="shared" ref="KW35:KW66" si="1021">IFERROR(MID(P35, SEARCH("+", P35)+1, SEARCH("-", P35)-SEARCH("+", P35)-1), 0)</f>
        <v>0</v>
      </c>
      <c r="KX35" s="27" t="str">
        <f t="shared" ref="KX35:KX66" si="1022">IFERROR(MID(Q35, SEARCH("+", Q35)+1, SEARCH("-", Q35)-SEARCH("+", Q35)-1), 0)</f>
        <v>8</v>
      </c>
      <c r="KY35" s="27" t="str">
        <f t="shared" ref="KY35:KY66" si="1023">IFERROR(MID(R35, SEARCH("+", R35)+1, SEARCH("-", R35)-SEARCH("+", R35)-1), 0)</f>
        <v>21</v>
      </c>
      <c r="KZ35" s="27">
        <f t="shared" ref="KZ35:KZ66" si="1024">IFERROR(MID(S35, SEARCH("+", S35)+1, SEARCH("-", S35)-SEARCH("+", S35)-1), 0)</f>
        <v>0</v>
      </c>
      <c r="LA35" s="27" t="str">
        <f t="shared" ref="LA35:LA66" si="1025">IFERROR(MID(T35, SEARCH("+", T35)+1, SEARCH("-", T35)-SEARCH("+", T35)-1), 0)</f>
        <v>20</v>
      </c>
      <c r="LB35" s="27" t="str">
        <f t="shared" ref="LB35:LB66" si="1026">IFERROR(MID(U35, SEARCH("+", U35)+1, SEARCH("-", U35)-SEARCH("+", U35)-1), 0)</f>
        <v>15</v>
      </c>
      <c r="LC35" s="27" t="str">
        <f t="shared" ref="LC35:LC66" si="1027">IFERROR(MID(V35, SEARCH("+", V35)+1, SEARCH("-", V35)-SEARCH("+", V35)-1), 0)</f>
        <v>22</v>
      </c>
      <c r="LD35" s="27" t="str">
        <f t="shared" ref="LD35:LD66" si="1028">IFERROR(MID(W35, SEARCH("+", W35)+1, SEARCH("-", W35)-SEARCH("+", W35)-1), 0)</f>
        <v>16</v>
      </c>
      <c r="LE35" s="27">
        <f t="shared" ref="LE35:LE66" si="1029">IFERROR(MID(X35, SEARCH("+", X35)+1, SEARCH("-", X35)-SEARCH("+", X35)-1), 0)</f>
        <v>0</v>
      </c>
      <c r="LF35" s="27">
        <f t="shared" ref="LF35:LF66" si="1030">IFERROR(MID(Y35, SEARCH("+", Y35)+1, SEARCH("-", Y35)-SEARCH("+", Y35)-1), 0)</f>
        <v>0</v>
      </c>
      <c r="LG35" s="27" t="str">
        <f t="shared" ref="LG35:LG66" si="1031">IFERROR(MID(Z35, SEARCH("+", Z35)+1, SEARCH("-", Z35)-SEARCH("+", Z35)-1), 0)</f>
        <v>25</v>
      </c>
      <c r="LH35" s="27" t="str">
        <f t="shared" ref="LH35:LH66" si="1032">IFERROR(MID(AA35, SEARCH("+", AA35)+1, SEARCH("-", AA35)-SEARCH("+", AA35)-1), 0)</f>
        <v>28</v>
      </c>
      <c r="LI35" s="27" t="str">
        <f t="shared" ref="LI35:LI66" si="1033">IFERROR(MID(AB35, SEARCH("+", AB35)+1, SEARCH("-", AB35)-SEARCH("+", AB35)-1), 0)</f>
        <v>19</v>
      </c>
      <c r="LJ35" s="27">
        <f t="shared" ref="LJ35:LJ66" si="1034">IFERROR(MID(AC35, SEARCH("+", AC35)+1, SEARCH("-", AC35)-SEARCH("+", AC35)-1), 0)</f>
        <v>0</v>
      </c>
      <c r="LK35" s="27" t="str">
        <f t="shared" ref="LK35:LK66" si="1035">IFERROR(MID(AD35, SEARCH("+", AD35)+1, SEARCH("-", AD35)-SEARCH("+", AD35)-1), 0)</f>
        <v>27</v>
      </c>
      <c r="LL35" s="27" t="str">
        <f t="shared" ref="LL35:LL66" si="1036">IFERROR(MID(AE35, SEARCH("+", AE35)+1, SEARCH("-", AE35)-SEARCH("+", AE35)-1), 0)</f>
        <v>12</v>
      </c>
      <c r="LM35" s="27">
        <f t="shared" ref="LM35:LM66" si="1037">IFERROR(MID(AF35, SEARCH("+", AF35)+1, SEARCH("-", AF35)-SEARCH("+", AF35)-1), 0)</f>
        <v>0</v>
      </c>
      <c r="LN35" s="27" t="str">
        <f t="shared" ref="LN35:LN66" si="1038">IFERROR(MID(AG35, SEARCH("+", AG35)+1, SEARCH("-", AG35)-SEARCH("+", AG35)-1), 0)</f>
        <v>18</v>
      </c>
      <c r="LO35" s="27">
        <f t="shared" ref="LO35:LO66" si="1039">IFERROR(MID(AH35, SEARCH("+", AH35)+1, SEARCH("-", AH35)-SEARCH("+", AH35)-1), 0)</f>
        <v>0</v>
      </c>
      <c r="LP35" s="27" t="str">
        <f t="shared" ref="LP35:LP66" si="1040">IFERROR(MID(AI35, SEARCH("+", AI35)+1, SEARCH("-", AI35)-SEARCH("+", AI35)-1), 0)</f>
        <v>14</v>
      </c>
      <c r="LQ35" s="27">
        <f t="shared" ref="LQ35:LQ66" si="1041">IFERROR(MID(AJ35, SEARCH("+", AJ35)+1, SEARCH("-", AJ35)-SEARCH("+", AJ35)-1), 0)</f>
        <v>0</v>
      </c>
      <c r="LR35" s="27">
        <f t="shared" ref="LR35:LR66" si="1042">IFERROR(MID(AK35, SEARCH("+", AK35)+1, SEARCH("-", AK35)-SEARCH("+", AK35)-1), 0)</f>
        <v>0</v>
      </c>
      <c r="LS35" s="27" t="str">
        <f t="shared" ref="LS35:LS66" si="1043">IFERROR(MID(AL35, SEARCH("+", AL35)+1, SEARCH("-", AL35)-SEARCH("+", AL35)-1), 0)</f>
        <v>15</v>
      </c>
      <c r="LT35" s="27" t="str">
        <f t="shared" ref="LT35:LT66" si="1044">IFERROR(MID(AM35, SEARCH("+", AM35)+1, SEARCH("-", AM35)-SEARCH("+", AM35)-1), 0)</f>
        <v>20</v>
      </c>
      <c r="LU35" s="27">
        <f t="shared" ref="LU35:LU66" si="1045">IFERROR(MID(AN35, SEARCH("+", AN35)+1, SEARCH("-", AN35)-SEARCH("+", AN35)-1), 0)</f>
        <v>0</v>
      </c>
      <c r="LV35" s="27" t="str">
        <f t="shared" ref="LV35:LV66" si="1046">IFERROR(MID(AO35, SEARCH("+", AO35)+1, SEARCH("-", AO35)-SEARCH("+", AO35)-1), 0)</f>
        <v>20</v>
      </c>
      <c r="LW35" s="27" t="str">
        <f t="shared" ref="LW35:LW66" si="1047">IFERROR(MID(AP35, SEARCH("+", AP35)+1, SEARCH("-", AP35)-SEARCH("+", AP35)-1), 0)</f>
        <v>11</v>
      </c>
      <c r="LX35" s="27">
        <f t="shared" ref="LX35:LX66" si="1048">IFERROR(MID(AQ35, SEARCH("+", AQ35)+1, SEARCH("-", AQ35)-SEARCH("+", AQ35)-1), 0)</f>
        <v>0</v>
      </c>
      <c r="LY35" s="27" t="str">
        <f t="shared" ref="LY35:LY66" si="1049">IFERROR(MID(AR35, SEARCH("+", AR35)+1, SEARCH("-", AR35)-SEARCH("+", AR35)-1), 0)</f>
        <v>32</v>
      </c>
      <c r="LZ35" s="27" t="str">
        <f t="shared" ref="LZ35:LZ66" si="1050">IFERROR(MID(AS35, SEARCH("+", AS35)+1, SEARCH("-", AS35)-SEARCH("+", AS35)-1), 0)</f>
        <v>15</v>
      </c>
      <c r="MA35" s="27">
        <f t="shared" ref="MA35:MA66" si="1051">IFERROR(MID(AT35, SEARCH("+", AT35)+1, SEARCH("-", AT35)-SEARCH("+", AT35)-1), 0)</f>
        <v>0</v>
      </c>
      <c r="MB35" s="27" t="str">
        <f t="shared" ref="MB35:MB66" si="1052">IFERROR(MID(AU35, SEARCH("+", AU35)+1, SEARCH("-", AU35)-SEARCH("+", AU35)-1), 0)</f>
        <v>29</v>
      </c>
      <c r="MC35" s="27">
        <f t="shared" ref="MC35:MC66" si="1053">IFERROR(MID(AV35, SEARCH("+", AV35)+1, SEARCH("-", AV35)-SEARCH("+", AV35)-1), 0)</f>
        <v>0</v>
      </c>
      <c r="MD35" s="27">
        <f t="shared" ref="MD35:MD66" si="1054">IFERROR(MID(AW35, SEARCH("+", AW35)+1, SEARCH("-", AW35)-SEARCH("+", AW35)-1), 0)</f>
        <v>0</v>
      </c>
      <c r="ME35" s="27" t="str">
        <f t="shared" ref="ME35:ME66" si="1055">IFERROR(MID(AX35, SEARCH("+", AX35)+1, SEARCH("-", AX35)-SEARCH("+", AX35)-1), 0)</f>
        <v>19</v>
      </c>
      <c r="MF35" s="27">
        <f t="shared" ref="MF35:MF66" si="1056">IFERROR(MID(AY35, SEARCH("+", AY35)+1, SEARCH("-", AY35)-SEARCH("+", AY35)-1), 0)</f>
        <v>0</v>
      </c>
      <c r="MG35" s="27">
        <f t="shared" ref="MG35:MG66" si="1057">IFERROR(MID(AZ35, SEARCH("+", AZ35)+1, SEARCH("-", AZ35)-SEARCH("+", AZ35)-1), 0)</f>
        <v>0</v>
      </c>
      <c r="MH35" s="27" t="str">
        <f t="shared" ref="MH35:MH66" si="1058">IFERROR(MID(BA35, SEARCH("+", BA35)+1, SEARCH("-", BA35)-SEARCH("+", BA35)-1), 0)</f>
        <v>10</v>
      </c>
      <c r="MI35" s="27">
        <f t="shared" ref="MI35:MI66" si="1059">IFERROR(MID(BB35, SEARCH("+", BB35)+1, SEARCH("-", BB35)-SEARCH("+", BB35)-1), 0)</f>
        <v>0</v>
      </c>
      <c r="MJ35" s="27">
        <f t="shared" ref="MJ35:MJ66" si="1060">IFERROR(MID(BC35, SEARCH("+", BC35)+1, SEARCH("-", BC35)-SEARCH("+", BC35)-1), 0)</f>
        <v>0</v>
      </c>
      <c r="MK35" s="27">
        <f t="shared" ref="MK35:MK66" si="1061">IFERROR(MID(BD35, SEARCH("+", BD35)+1, SEARCH("-", BD35)-SEARCH("+", BD35)-1), 0)</f>
        <v>0</v>
      </c>
      <c r="ML35" s="27">
        <f t="shared" ref="ML35:ML66" si="1062">IFERROR(MID(BE35, SEARCH("+", BE35)+1, SEARCH("-", BE35)-SEARCH("+", BE35)-1), 0)</f>
        <v>0</v>
      </c>
      <c r="MM35" s="27">
        <f t="shared" ref="MM35:MM66" si="1063">IFERROR(MID(BF35, SEARCH("+", BF35)+1, SEARCH("-", BF35)-SEARCH("+", BF35)-1), 0)</f>
        <v>0</v>
      </c>
      <c r="MN35" s="27">
        <f t="shared" ref="MN35:MN66" si="1064">IFERROR(MID(BG35, SEARCH("+", BG35)+1, SEARCH("-", BG35)-SEARCH("+", BG35)-1), 0)</f>
        <v>0</v>
      </c>
      <c r="MO35" s="27">
        <f t="shared" ref="MO35:MO66" si="1065">IFERROR(MID(BH35, SEARCH("+", BH35)+1, SEARCH("-", BH35)-SEARCH("+", BH35)-1), 0)</f>
        <v>0</v>
      </c>
      <c r="MP35" s="27">
        <f t="shared" ref="MP35:MP66" si="1066">IFERROR(MID(BI35, SEARCH("+", BI35)+1, SEARCH("-", BI35)-SEARCH("+", BI35)-1), 0)</f>
        <v>0</v>
      </c>
      <c r="MQ35" s="27">
        <f t="shared" ref="MQ35:MQ66" si="1067">IFERROR(MID(BJ35, SEARCH("+", BJ35)+1, SEARCH("-", BJ35)-SEARCH("+", BJ35)-1), 0)</f>
        <v>0</v>
      </c>
      <c r="MR35" s="27">
        <f t="shared" ref="MR35:MR66" si="1068">IFERROR(MID(BK35, SEARCH("+", BK35)+1, SEARCH("-", BK35)-SEARCH("+", BK35)-1), 0)</f>
        <v>0</v>
      </c>
      <c r="MS35" s="27">
        <f t="shared" ref="MS35:MS66" si="1069">IFERROR(MID(BL35, SEARCH("+", BL35)+1, SEARCH("-", BL35)-SEARCH("+", BL35)-1), 0)</f>
        <v>0</v>
      </c>
      <c r="MT35" s="27">
        <f t="shared" ref="MT35:MT66" si="1070">IFERROR(MID(BM35, SEARCH("+", BM35)+1, SEARCH("-", BM35)-SEARCH("+", BM35)-1), 0)</f>
        <v>0</v>
      </c>
      <c r="MU35" s="27">
        <f t="shared" ref="MU35:MU66" si="1071">IFERROR(MID(BN35, SEARCH("+", BN35)+1, SEARCH("-", BN35)-SEARCH("+", BN35)-1), 0)</f>
        <v>0</v>
      </c>
      <c r="MV35" s="27">
        <f t="shared" ref="MV35:MV66" si="1072">IFERROR(MID(BO35, SEARCH("+", BO35)+1, SEARCH("-", BO35)-SEARCH("+", BO35)-1), 0)</f>
        <v>0</v>
      </c>
      <c r="MW35" s="27">
        <f t="shared" ref="MW35:MW66" si="1073">IFERROR(MID(BP35, SEARCH("+", BP35)+1, SEARCH("-", BP35)-SEARCH("+", BP35)-1), 0)</f>
        <v>0</v>
      </c>
      <c r="MX35" s="27">
        <f t="shared" ref="MX35:MX66" si="1074">IFERROR(MID(BQ35, SEARCH("+", BQ35)+1, SEARCH("-", BQ35)-SEARCH("+", BQ35)-1), 0)</f>
        <v>0</v>
      </c>
      <c r="MY35" s="27">
        <f t="shared" ref="MY35:MY66" si="1075">IFERROR(MID(BR35, SEARCH("+", BR35)+1, SEARCH("-", BR35)-SEARCH("+", BR35)-1), 0)</f>
        <v>0</v>
      </c>
      <c r="MZ35" s="27">
        <f t="shared" ref="MZ35:MZ66" si="1076">IFERROR(MID(BS35, SEARCH("+", BS35)+1, SEARCH("-", BS35)-SEARCH("+", BS35)-1), 0)</f>
        <v>0</v>
      </c>
      <c r="NA35" s="27">
        <f t="shared" ref="NA35:NA66" si="1077">IFERROR(MID(BT35, SEARCH("+", BT35)+1, SEARCH("-", BT35)-SEARCH("+", BT35)-1), 0)</f>
        <v>0</v>
      </c>
      <c r="NB35" s="27">
        <f t="shared" ref="NB35:NB66" si="1078">IFERROR(MID(BU35, SEARCH("+", BU35)+1, SEARCH("-", BU35)-SEARCH("+", BU35)-1), 0)</f>
        <v>0</v>
      </c>
      <c r="NC35" s="27">
        <f t="shared" ref="NC35:NC66" si="1079">IFERROR(MID(BV35, SEARCH("+", BV35)+1, SEARCH("-", BV35)-SEARCH("+", BV35)-1), 0)</f>
        <v>0</v>
      </c>
      <c r="ND35" s="27">
        <f t="shared" ref="ND35:ND66" si="1080">IFERROR(MID(BW35, SEARCH("+", BW35)+1, SEARCH("-", BW35)-SEARCH("+", BW35)-1), 0)</f>
        <v>0</v>
      </c>
      <c r="NE35" s="27">
        <f t="shared" ref="NE35:NE66" si="1081">IFERROR(MID(BX35, SEARCH("+", BX35)+1, SEARCH("-", BX35)-SEARCH("+", BX35)-1), 0)</f>
        <v>0</v>
      </c>
      <c r="NF35" s="27">
        <f t="shared" ref="NF35:NF66" si="1082">IFERROR(MID(BY35, SEARCH("+", BY35)+1, SEARCH("-", BY35)-SEARCH("+", BY35)-1), 0)</f>
        <v>0</v>
      </c>
      <c r="NG35" s="27">
        <f t="shared" ref="NG35:NG66" si="1083">IFERROR(MID(BZ35, SEARCH("+", BZ35)+1, SEARCH("-", BZ35)-SEARCH("+", BZ35)-1), 0)</f>
        <v>0</v>
      </c>
      <c r="NH35" s="27">
        <f t="shared" ref="NH35:NH66" si="1084">IFERROR(MID(CA35, SEARCH("+", CA35)+1, SEARCH("-", CA35)-SEARCH("+", CA35)-1), 0)</f>
        <v>0</v>
      </c>
      <c r="NI35" s="27">
        <f t="shared" ref="NI35:NI66" si="1085">IFERROR(MID(CB35, SEARCH("+", CB35)+1, SEARCH("-", CB35)-SEARCH("+", CB35)-1), 0)</f>
        <v>0</v>
      </c>
      <c r="NJ35" s="27">
        <f t="shared" ref="NJ35:NJ66" si="1086">IFERROR(MID(CC35, SEARCH("+", CC35)+1, SEARCH("-", CC35)-SEARCH("+", CC35)-1), 0)</f>
        <v>0</v>
      </c>
      <c r="NK35" s="27">
        <f t="shared" ref="NK35:NK66" si="1087">IFERROR(MID(CD35, SEARCH("+", CD35)+1, SEARCH("-", CD35)-SEARCH("+", CD35)-1), 0)</f>
        <v>0</v>
      </c>
      <c r="NL35" s="27">
        <f t="shared" ref="NL35:NL66" si="1088">IFERROR(MID(CE35, SEARCH("+", CE35)+1, SEARCH("-", CE35)-SEARCH("+", CE35)-1), 0)</f>
        <v>0</v>
      </c>
      <c r="NM35" s="27">
        <f t="shared" ref="NM35:NM66" si="1089">IFERROR(MID(CF35, SEARCH("+", CF35)+1, SEARCH("-", CF35)-SEARCH("+", CF35)-1), 0)</f>
        <v>0</v>
      </c>
      <c r="NN35" s="27">
        <f t="shared" ref="NN35:NN66" si="1090">IFERROR(MID(CG35, SEARCH("+", CG35)+1, SEARCH("-", CG35)-SEARCH("+", CG35)-1), 0)</f>
        <v>0</v>
      </c>
      <c r="NO35" s="27">
        <f t="shared" ref="NO35:NO66" si="1091">IFERROR(MID(CH35, SEARCH("+", CH35)+1, SEARCH("-", CH35)-SEARCH("+", CH35)-1), 0)</f>
        <v>0</v>
      </c>
      <c r="NP35" s="27">
        <f t="shared" ref="NP35:NP66" si="1092">IFERROR(MID(CI35, SEARCH("+", CI35)+1, SEARCH("-", CI35)-SEARCH("+", CI35)-1), 0)</f>
        <v>0</v>
      </c>
      <c r="NQ35" s="27">
        <f t="shared" ref="NQ35:NQ66" si="1093">IFERROR(MID(CJ35, SEARCH("+", CJ35)+1, SEARCH("-", CJ35)-SEARCH("+", CJ35)-1), 0)</f>
        <v>0</v>
      </c>
      <c r="NR35" s="27">
        <f t="shared" ref="NR35:NR66" si="1094">IFERROR(MID(CK35, SEARCH("+", CK35)+1, SEARCH("-", CK35)-SEARCH("+", CK35)-1), 0)</f>
        <v>0</v>
      </c>
      <c r="NS35" s="27">
        <f t="shared" ref="NS35:NS66" si="1095">IFERROR(MID(CL35, SEARCH("+", CL35)+1, SEARCH("-", CL35)-SEARCH("+", CL35)-1), 0)</f>
        <v>0</v>
      </c>
      <c r="NT35" s="27">
        <f t="shared" ref="NT35:NT66" si="1096">IFERROR(MID(CM35, SEARCH("+", CM35)+1, SEARCH("-", CM35)-SEARCH("+", CM35)-1), 0)</f>
        <v>0</v>
      </c>
      <c r="NU35" s="27">
        <f t="shared" ref="NU35:NU66" si="1097">IFERROR(MID(CN35, SEARCH("+", CN35)+1, SEARCH("-", CN35)-SEARCH("+", CN35)-1), 0)</f>
        <v>0</v>
      </c>
      <c r="NV35" s="27">
        <f t="shared" ref="NV35:NV66" si="1098">IFERROR(MID(CO35, SEARCH("+", CO35)+1, SEARCH("-", CO35)-SEARCH("+", CO35)-1), 0)</f>
        <v>0</v>
      </c>
      <c r="NX35" s="28">
        <f t="shared" ref="NX35:NX66" si="1099">OG35+OH35+OI35+OL35+OO35+OR35+OU35+OX35+PA35+PD35+PG35+PJ35+PM35+PP35</f>
        <v>206</v>
      </c>
      <c r="NY35" s="28">
        <f t="shared" ref="NY35:NY66" si="1100">OJ35+OM35+OP35+OS35+OV35+OW35+OY35+PB35+PE35+PH35+PK35+PN35+PQ35+PT35+PW35+PZ35+QC35+QF35</f>
        <v>172</v>
      </c>
      <c r="NZ35" s="28">
        <f t="shared" ref="NZ35:NZ66" si="1101">OK35+ON35+OQ35+OT35+OZ35+PC35+PF35+PI35+PL35+PO35+PR35+PU35+PX35+QA35+QD35+QG35</f>
        <v>41</v>
      </c>
      <c r="OA35" s="28">
        <f t="shared" ref="OA35:OA66" si="1102">PS35+PV35+PY35+QB35+QE35</f>
        <v>46</v>
      </c>
      <c r="OB35" s="28">
        <f t="shared" ref="OB35:OB66" si="1103">SUM(QI35:RJ35)</f>
        <v>0</v>
      </c>
      <c r="OC35" s="28">
        <f t="shared" ref="OC35:OC66" si="1104">NX35-OL35-OO35-PA35-PD35</f>
        <v>143</v>
      </c>
      <c r="OD35" s="28">
        <f t="shared" ref="OD35:OD66" si="1105">NX35+NY35/3+NZ35/2+OA35+OB35/2</f>
        <v>329.83333333333331</v>
      </c>
      <c r="OE35" s="28">
        <f t="shared" ref="OE35:OE66" si="1106">IFERROR((NX35-OL35-OO35-PA35-PD35),0)</f>
        <v>143</v>
      </c>
      <c r="OG35" s="27" t="str">
        <f t="shared" ref="OG35:OG66" si="1107">IFERROR(MID(L35, SEARCH("-", L35)+1, SEARCH("^", L35)-SEARCH("-", L35)-1), 0)</f>
        <v>27</v>
      </c>
      <c r="OH35" s="27" t="str">
        <f t="shared" ref="OH35:OH66" si="1108">IFERROR(MID(M35, SEARCH("-", M35)+1, SEARCH("^", M35)-SEARCH("-", M35)-1), 0)</f>
        <v>23</v>
      </c>
      <c r="OI35" s="27" t="str">
        <f t="shared" ref="OI35:OI66" si="1109">IFERROR(MID(N35, SEARCH("-", N35)+1, SEARCH("^", N35)-SEARCH("-", N35)-1), 0)</f>
        <v>19</v>
      </c>
      <c r="OJ35" s="27" t="str">
        <f t="shared" ref="OJ35:OJ66" si="1110">IFERROR(MID(O35, SEARCH("-", O35)+1, SEARCH("^", O35)-SEARCH("-", O35)-1), 0)</f>
        <v>15</v>
      </c>
      <c r="OK35" s="27">
        <f t="shared" ref="OK35:OK66" si="1111">IFERROR(MID(P35, SEARCH("-", P35)+1, SEARCH("^", P35)-SEARCH("-", P35)-1), 0)</f>
        <v>0</v>
      </c>
      <c r="OL35" s="27" t="str">
        <f t="shared" ref="OL35:OL66" si="1112">IFERROR(MID(Q35, SEARCH("-", Q35)+1, SEARCH("^", Q35)-SEARCH("-", Q35)-1), 0)</f>
        <v>25</v>
      </c>
      <c r="OM35" s="27" t="str">
        <f t="shared" ref="OM35:OM66" si="1113">IFERROR(MID(R35, SEARCH("-", R35)+1, SEARCH("^", R35)-SEARCH("-", R35)-1), 0)</f>
        <v>14</v>
      </c>
      <c r="ON35" s="27">
        <f t="shared" ref="ON35:ON66" si="1114">IFERROR(MID(S35, SEARCH("-", S35)+1, SEARCH("^", S35)-SEARCH("-", S35)-1), 0)</f>
        <v>0</v>
      </c>
      <c r="OO35" s="27" t="str">
        <f t="shared" ref="OO35:OO66" si="1115">IFERROR(MID(T35, SEARCH("-", T35)+1, SEARCH("^", T35)-SEARCH("-", T35)-1), 0)</f>
        <v>13</v>
      </c>
      <c r="OP35" s="27" t="str">
        <f t="shared" ref="OP35:OP66" si="1116">IFERROR(MID(U35, SEARCH("-", U35)+1, SEARCH("^", U35)-SEARCH("-", U35)-1), 0)</f>
        <v>31</v>
      </c>
      <c r="OQ35" s="27" t="str">
        <f t="shared" ref="OQ35:OQ66" si="1117">IFERROR(MID(V35, SEARCH("-", V35)+1, SEARCH("^", V35)-SEARCH("-", V35)-1), 0)</f>
        <v>14</v>
      </c>
      <c r="OR35" s="27" t="str">
        <f t="shared" ref="OR35:OR66" si="1118">IFERROR(MID(W35, SEARCH("-", W35)+1, SEARCH("^", W35)-SEARCH("-", W35)-1), 0)</f>
        <v>21</v>
      </c>
      <c r="OS35" s="27">
        <f t="shared" ref="OS35:OS66" si="1119">IFERROR(MID(X35, SEARCH("-", X35)+1, SEARCH("^", X35)-SEARCH("-", X35)-1), 0)</f>
        <v>0</v>
      </c>
      <c r="OT35" s="27">
        <f t="shared" ref="OT35:OT66" si="1120">IFERROR(MID(Y35, SEARCH("-", Y35)+1, SEARCH("^", Y35)-SEARCH("-", Y35)-1), 0)</f>
        <v>0</v>
      </c>
      <c r="OU35" s="27" t="str">
        <f t="shared" ref="OU35:OU66" si="1121">IFERROR(MID(Z35, SEARCH("-", Z35)+1, SEARCH("^", Z35)-SEARCH("-", Z35)-1), 0)</f>
        <v>10</v>
      </c>
      <c r="OV35" s="27" t="str">
        <f t="shared" ref="OV35:OV66" si="1122">IFERROR(MID(AA35, SEARCH("-", AA35)+1, SEARCH("^", AA35)-SEARCH("-", AA35)-1), 0)</f>
        <v>18</v>
      </c>
      <c r="OW35" s="27" t="str">
        <f t="shared" ref="OW35:OW66" si="1123">IFERROR(MID(AB35, SEARCH("-", AB35)+1, SEARCH("^", AB35)-SEARCH("-", AB35)-1), 0)</f>
        <v>23</v>
      </c>
      <c r="OX35" s="27">
        <f t="shared" ref="OX35:OX66" si="1124">IFERROR(MID(AC35, SEARCH("-", AC35)+1, SEARCH("^", AC35)-SEARCH("-", AC35)-1), 0)</f>
        <v>0</v>
      </c>
      <c r="OY35" s="27" t="str">
        <f t="shared" ref="OY35:OY66" si="1125">IFERROR(MID(AD35, SEARCH("-", AD35)+1, SEARCH("^", AD35)-SEARCH("-", AD35)-1), 0)</f>
        <v>9</v>
      </c>
      <c r="OZ35" s="27" t="str">
        <f t="shared" ref="OZ35:OZ66" si="1126">IFERROR(MID(AE35, SEARCH("-", AE35)+1, SEARCH("^", AE35)-SEARCH("-", AE35)-1), 0)</f>
        <v>27</v>
      </c>
      <c r="PA35" s="27">
        <f t="shared" ref="PA35:PA66" si="1127">IFERROR(MID(AF35, SEARCH("-", AF35)+1, SEARCH("^", AF35)-SEARCH("-", AF35)-1), 0)</f>
        <v>0</v>
      </c>
      <c r="PB35" s="27" t="str">
        <f t="shared" ref="PB35:PB66" si="1128">IFERROR(MID(AG35, SEARCH("-", AG35)+1, SEARCH("^", AG35)-SEARCH("-", AG35)-1), 0)</f>
        <v>14</v>
      </c>
      <c r="PC35" s="27">
        <f t="shared" ref="PC35:PC66" si="1129">IFERROR(MID(AH35, SEARCH("-", AH35)+1, SEARCH("^", AH35)-SEARCH("-", AH35)-1), 0)</f>
        <v>0</v>
      </c>
      <c r="PD35" s="27" t="str">
        <f t="shared" ref="PD35:PD66" si="1130">IFERROR(MID(AI35, SEARCH("-", AI35)+1, SEARCH("^", AI35)-SEARCH("-", AI35)-1), 0)</f>
        <v>25</v>
      </c>
      <c r="PE35" s="27">
        <f t="shared" ref="PE35:PE66" si="1131">IFERROR(MID(AJ35, SEARCH("-", AJ35)+1, SEARCH("^", AJ35)-SEARCH("-", AJ35)-1), 0)</f>
        <v>0</v>
      </c>
      <c r="PF35" s="27">
        <f t="shared" ref="PF35:PF66" si="1132">IFERROR(MID(AK35, SEARCH("-", AK35)+1, SEARCH("^", AK35)-SEARCH("-", AK35)-1), 0)</f>
        <v>0</v>
      </c>
      <c r="PG35" s="27" t="str">
        <f t="shared" ref="PG35:PG66" si="1133">IFERROR(MID(AL35, SEARCH("-", AL35)+1, SEARCH("^", AL35)-SEARCH("-", AL35)-1), 0)</f>
        <v>12</v>
      </c>
      <c r="PH35" s="27" t="str">
        <f t="shared" ref="PH35:PH66" si="1134">IFERROR(MID(AM35, SEARCH("-", AM35)+1, SEARCH("^", AM35)-SEARCH("-", AM35)-1), 0)</f>
        <v>16</v>
      </c>
      <c r="PI35" s="27">
        <f t="shared" ref="PI35:PI66" si="1135">IFERROR(MID(AN35, SEARCH("-", AN35)+1, SEARCH("^", AN35)-SEARCH("-", AN35)-1), 0)</f>
        <v>0</v>
      </c>
      <c r="PJ35" s="27" t="str">
        <f t="shared" ref="PJ35:PJ66" si="1136">IFERROR(MID(AO35, SEARCH("-", AO35)+1, SEARCH("^", AO35)-SEARCH("-", AO35)-1), 0)</f>
        <v>4</v>
      </c>
      <c r="PK35" s="27" t="str">
        <f t="shared" ref="PK35:PK66" si="1137">IFERROR(MID(AP35, SEARCH("-", AP35)+1, SEARCH("^", AP35)-SEARCH("-", AP35)-1), 0)</f>
        <v>8</v>
      </c>
      <c r="PL35" s="27">
        <f t="shared" ref="PL35:PL66" si="1138">IFERROR(MID(AQ35, SEARCH("-", AQ35)+1, SEARCH("^", AQ35)-SEARCH("-", AQ35)-1), 0)</f>
        <v>0</v>
      </c>
      <c r="PM35" s="27" t="str">
        <f t="shared" ref="PM35:PM66" si="1139">IFERROR(MID(AR35, SEARCH("-", AR35)+1, SEARCH("^", AR35)-SEARCH("-", AR35)-1), 0)</f>
        <v>16</v>
      </c>
      <c r="PN35" s="27" t="str">
        <f t="shared" ref="PN35:PN66" si="1140">IFERROR(MID(AS35, SEARCH("-", AS35)+1, SEARCH("^", AS35)-SEARCH("-", AS35)-1), 0)</f>
        <v>24</v>
      </c>
      <c r="PO35" s="27">
        <f t="shared" ref="PO35:PO66" si="1141">IFERROR(MID(AT35, SEARCH("-", AT35)+1, SEARCH("^", AT35)-SEARCH("-", AT35)-1), 0)</f>
        <v>0</v>
      </c>
      <c r="PP35" s="27" t="str">
        <f t="shared" ref="PP35:PP66" si="1142">IFERROR(MID(AU35, SEARCH("-", AU35)+1, SEARCH("^", AU35)-SEARCH("-", AU35)-1), 0)</f>
        <v>11</v>
      </c>
      <c r="PQ35" s="27">
        <f t="shared" ref="PQ35:PQ66" si="1143">IFERROR(MID(AV35, SEARCH("-", AV35)+1, SEARCH("^", AV35)-SEARCH("-", AV35)-1), 0)</f>
        <v>0</v>
      </c>
      <c r="PR35" s="27">
        <f t="shared" ref="PR35:PR66" si="1144">IFERROR(MID(AW35, SEARCH("-", AW35)+1, SEARCH("^", AW35)-SEARCH("-", AW35)-1), 0)</f>
        <v>0</v>
      </c>
      <c r="PS35" s="27" t="str">
        <f t="shared" ref="PS35:PS66" si="1145">IFERROR(MID(AX35, SEARCH("-", AX35)+1, SEARCH("^", AX35)-SEARCH("-", AX35)-1), 0)</f>
        <v>22</v>
      </c>
      <c r="PT35" s="27">
        <f t="shared" ref="PT35:PT66" si="1146">IFERROR(MID(AY35, SEARCH("-", AY35)+1, SEARCH("^", AY35)-SEARCH("-", AY35)-1), 0)</f>
        <v>0</v>
      </c>
      <c r="PU35" s="27">
        <f t="shared" ref="PU35:PU66" si="1147">IFERROR(MID(AZ35, SEARCH("-", AZ35)+1, SEARCH("^", AZ35)-SEARCH("-", AZ35)-1), 0)</f>
        <v>0</v>
      </c>
      <c r="PV35" s="27" t="str">
        <f t="shared" ref="PV35:PV66" si="1148">IFERROR(MID(BA35, SEARCH("-", BA35)+1, SEARCH("^", BA35)-SEARCH("-", BA35)-1), 0)</f>
        <v>24</v>
      </c>
      <c r="PW35" s="27">
        <f t="shared" ref="PW35:PW66" si="1149">IFERROR(MID(BB35, SEARCH("-", BB35)+1, SEARCH("^", BB35)-SEARCH("-", BB35)-1), 0)</f>
        <v>0</v>
      </c>
      <c r="PX35" s="27">
        <f t="shared" ref="PX35:PX66" si="1150">IFERROR(MID(BC35, SEARCH("-", BC35)+1, SEARCH("^", BC35)-SEARCH("-", BC35)-1), 0)</f>
        <v>0</v>
      </c>
      <c r="PY35" s="27">
        <f t="shared" ref="PY35:PY66" si="1151">IFERROR(MID(BD35, SEARCH("-", BD35)+1, SEARCH("^", BD35)-SEARCH("-", BD35)-1), 0)</f>
        <v>0</v>
      </c>
      <c r="PZ35" s="27">
        <f t="shared" ref="PZ35:PZ66" si="1152">IFERROR(MID(BE35, SEARCH("-", BE35)+1, SEARCH("^", BE35)-SEARCH("-", BE35)-1), 0)</f>
        <v>0</v>
      </c>
      <c r="QA35" s="27">
        <f t="shared" ref="QA35:QA66" si="1153">IFERROR(MID(BF35, SEARCH("-", BF35)+1, SEARCH("^", BF35)-SEARCH("-", BF35)-1), 0)</f>
        <v>0</v>
      </c>
      <c r="QB35" s="27">
        <f t="shared" ref="QB35:QB66" si="1154">IFERROR(MID(BG35, SEARCH("-", BG35)+1, SEARCH("^", BG35)-SEARCH("-", BG35)-1), 0)</f>
        <v>0</v>
      </c>
      <c r="QC35" s="27">
        <f t="shared" ref="QC35:QC66" si="1155">IFERROR(MID(BH35, SEARCH("-", BH35)+1, SEARCH("^", BH35)-SEARCH("-", BH35)-1), 0)</f>
        <v>0</v>
      </c>
      <c r="QD35" s="27">
        <f t="shared" ref="QD35:QD66" si="1156">IFERROR(MID(BI35, SEARCH("-", BI35)+1, SEARCH("^", BI35)-SEARCH("-", BI35)-1), 0)</f>
        <v>0</v>
      </c>
      <c r="QE35" s="27">
        <f t="shared" ref="QE35:QE66" si="1157">IFERROR(MID(BJ35, SEARCH("-", BJ35)+1, SEARCH("^", BJ35)-SEARCH("-", BJ35)-1), 0)</f>
        <v>0</v>
      </c>
      <c r="QF35" s="27">
        <f t="shared" ref="QF35:QF66" si="1158">IFERROR(MID(BK35, SEARCH("-", BK35)+1, SEARCH("^", BK35)-SEARCH("-", BK35)-1), 0)</f>
        <v>0</v>
      </c>
      <c r="QG35" s="27">
        <f t="shared" ref="QG35:QG66" si="1159">IFERROR(MID(BL35, SEARCH("-", BL35)+1, SEARCH("^", BL35)-SEARCH("-", BL35)-1), 0)</f>
        <v>0</v>
      </c>
      <c r="QH35" s="27">
        <f t="shared" ref="QH35:QH66" si="1160">IFERROR(MID(BM35, SEARCH("-", BM35)+1, SEARCH("^", BM35)-SEARCH("-", BM35)-1), 0)</f>
        <v>0</v>
      </c>
      <c r="QI35" s="27">
        <f t="shared" ref="QI35:QI66" si="1161">IFERROR(MID(BN35, SEARCH("-", BN35)+1, SEARCH("^", BN35)-SEARCH("-", BN35)-1), 0)</f>
        <v>0</v>
      </c>
      <c r="QJ35" s="27">
        <f t="shared" ref="QJ35:QJ66" si="1162">IFERROR(MID(BO35, SEARCH("-", BO35)+1, SEARCH("^", BO35)-SEARCH("-", BO35)-1), 0)</f>
        <v>0</v>
      </c>
      <c r="QK35" s="27">
        <f t="shared" ref="QK35:QK66" si="1163">IFERROR(MID(BP35, SEARCH("-", BP35)+1, SEARCH("^", BP35)-SEARCH("-", BP35)-1), 0)</f>
        <v>0</v>
      </c>
      <c r="QL35" s="27">
        <f t="shared" ref="QL35:QL66" si="1164">IFERROR(MID(BQ35, SEARCH("-", BQ35)+1, SEARCH("^", BQ35)-SEARCH("-", BQ35)-1), 0)</f>
        <v>0</v>
      </c>
      <c r="QM35" s="27">
        <f t="shared" ref="QM35:QM66" si="1165">IFERROR(MID(BR35, SEARCH("-", BR35)+1, SEARCH("^", BR35)-SEARCH("-", BR35)-1), 0)</f>
        <v>0</v>
      </c>
      <c r="QN35" s="27">
        <f t="shared" ref="QN35:QN66" si="1166">IFERROR(MID(BS35, SEARCH("-", BS35)+1, SEARCH("^", BS35)-SEARCH("-", BS35)-1), 0)</f>
        <v>0</v>
      </c>
      <c r="QO35" s="27">
        <f t="shared" ref="QO35:QO66" si="1167">IFERROR(MID(BT35, SEARCH("-", BT35)+1, SEARCH("^", BT35)-SEARCH("-", BT35)-1), 0)</f>
        <v>0</v>
      </c>
      <c r="QP35" s="27">
        <f t="shared" ref="QP35:QP66" si="1168">IFERROR(MID(BU35, SEARCH("-", BU35)+1, SEARCH("^", BU35)-SEARCH("-", BU35)-1), 0)</f>
        <v>0</v>
      </c>
      <c r="QQ35" s="27">
        <f t="shared" ref="QQ35:QQ66" si="1169">IFERROR(MID(BV35, SEARCH("-", BV35)+1, SEARCH("^", BV35)-SEARCH("-", BV35)-1), 0)</f>
        <v>0</v>
      </c>
      <c r="QR35" s="27">
        <f t="shared" ref="QR35:QR66" si="1170">IFERROR(MID(BW35, SEARCH("-", BW35)+1, SEARCH("^", BW35)-SEARCH("-", BW35)-1), 0)</f>
        <v>0</v>
      </c>
      <c r="QS35" s="27">
        <f t="shared" ref="QS35:QS66" si="1171">IFERROR(MID(BX35, SEARCH("-", BX35)+1, SEARCH("^", BX35)-SEARCH("-", BX35)-1), 0)</f>
        <v>0</v>
      </c>
      <c r="QT35" s="27">
        <f t="shared" ref="QT35:QT66" si="1172">IFERROR(MID(BY35, SEARCH("-", BY35)+1, SEARCH("^", BY35)-SEARCH("-", BY35)-1), 0)</f>
        <v>0</v>
      </c>
      <c r="QU35" s="27">
        <f t="shared" ref="QU35:QU66" si="1173">IFERROR(MID(BZ35, SEARCH("-", BZ35)+1, SEARCH("^", BZ35)-SEARCH("-", BZ35)-1), 0)</f>
        <v>0</v>
      </c>
      <c r="QV35" s="27">
        <f t="shared" ref="QV35:QV66" si="1174">IFERROR(MID(CA35, SEARCH("-", CA35)+1, SEARCH("^", CA35)-SEARCH("-", CA35)-1), 0)</f>
        <v>0</v>
      </c>
      <c r="QW35" s="27">
        <f t="shared" ref="QW35:QW66" si="1175">IFERROR(MID(CB35, SEARCH("-", CB35)+1, SEARCH("^", CB35)-SEARCH("-", CB35)-1), 0)</f>
        <v>0</v>
      </c>
      <c r="QX35" s="27">
        <f t="shared" ref="QX35:QX66" si="1176">IFERROR(MID(CC35, SEARCH("-", CC35)+1, SEARCH("^", CC35)-SEARCH("-", CC35)-1), 0)</f>
        <v>0</v>
      </c>
      <c r="QY35" s="27">
        <f t="shared" ref="QY35:QY66" si="1177">IFERROR(MID(CD35, SEARCH("-", CD35)+1, SEARCH("^", CD35)-SEARCH("-", CD35)-1), 0)</f>
        <v>0</v>
      </c>
      <c r="QZ35" s="27">
        <f t="shared" ref="QZ35:QZ66" si="1178">IFERROR(MID(CE35, SEARCH("-", CE35)+1, SEARCH("^", CE35)-SEARCH("-", CE35)-1), 0)</f>
        <v>0</v>
      </c>
      <c r="RA35" s="27">
        <f t="shared" ref="RA35:RA66" si="1179">IFERROR(MID(CF35, SEARCH("-", CF35)+1, SEARCH("^", CF35)-SEARCH("-", CF35)-1), 0)</f>
        <v>0</v>
      </c>
      <c r="RB35" s="27">
        <f t="shared" ref="RB35:RB66" si="1180">IFERROR(MID(CG35, SEARCH("-", CG35)+1, SEARCH("^", CG35)-SEARCH("-", CG35)-1), 0)</f>
        <v>0</v>
      </c>
      <c r="RC35" s="27">
        <f t="shared" ref="RC35:RC66" si="1181">IFERROR(MID(CH35, SEARCH("-", CH35)+1, SEARCH("^", CH35)-SEARCH("-", CH35)-1), 0)</f>
        <v>0</v>
      </c>
      <c r="RD35" s="27">
        <f t="shared" ref="RD35:RD66" si="1182">IFERROR(MID(CI35, SEARCH("-", CI35)+1, SEARCH("^", CI35)-SEARCH("-", CI35)-1), 0)</f>
        <v>0</v>
      </c>
      <c r="RE35" s="27">
        <f t="shared" ref="RE35:RE66" si="1183">IFERROR(MID(CJ35, SEARCH("-", CJ35)+1, SEARCH("^", CJ35)-SEARCH("-", CJ35)-1), 0)</f>
        <v>0</v>
      </c>
      <c r="RF35" s="27">
        <f t="shared" ref="RF35:RF66" si="1184">IFERROR(MID(CK35, SEARCH("-", CK35)+1, SEARCH("^", CK35)-SEARCH("-", CK35)-1), 0)</f>
        <v>0</v>
      </c>
      <c r="RG35" s="27">
        <f t="shared" ref="RG35:RG66" si="1185">IFERROR(MID(CL35, SEARCH("-", CL35)+1, SEARCH("^", CL35)-SEARCH("-", CL35)-1), 0)</f>
        <v>0</v>
      </c>
      <c r="RH35" s="27">
        <f t="shared" ref="RH35:RH66" si="1186">IFERROR(MID(CM35, SEARCH("-", CM35)+1, SEARCH("^", CM35)-SEARCH("-", CM35)-1), 0)</f>
        <v>0</v>
      </c>
      <c r="RI35" s="27">
        <f t="shared" ref="RI35:RI66" si="1187">IFERROR(MID(CN35, SEARCH("-", CN35)+1, SEARCH("^", CN35)-SEARCH("-", CN35)-1), 0)</f>
        <v>0</v>
      </c>
      <c r="RJ35" s="27">
        <f t="shared" ref="RJ35:RJ66" si="1188">IFERROR(MID(CO35, SEARCH("-", CO35)+1, SEARCH("^", CO35)-SEARCH("-", CO35)-1), 0)</f>
        <v>0</v>
      </c>
      <c r="RL35" s="28">
        <f t="shared" ref="RL35:RL66" si="1189">RT35+RU35+RV35+RY35+SB35+SE35+SH35+SK35+SN35+SQ35+ST35+SW35+SZ35+TC35</f>
        <v>120</v>
      </c>
      <c r="RM35" s="28">
        <f t="shared" ref="RM35:RM66" si="1190">RW35+RZ35+SC35+SF35+SI35+SJ35+SL35+SO35+SR35+SU35+SX35+TA35+TD35+TG35+TJ35+TM35+TP35+TS35</f>
        <v>95</v>
      </c>
      <c r="RN35" s="28">
        <f t="shared" ref="RN35:RN66" si="1191">RX35+SA35+SD35+SG35+SM35+SP35+SS35+SV35+SY35+TB35+TE35+TH35+TK35+TN35+TQ35+TT35</f>
        <v>14</v>
      </c>
      <c r="RO35" s="28">
        <f t="shared" ref="RO35:RO66" si="1192">TF35+TI35+TL35+TO35+TR35</f>
        <v>11</v>
      </c>
      <c r="RP35" s="28">
        <f t="shared" ref="RP35:RP66" si="1193">SUM(TV35:UW35)</f>
        <v>0</v>
      </c>
      <c r="RQ35" s="28">
        <f t="shared" ref="RQ35:RQ66" si="1194">RL35+RM35/3+RN35/2+RO35+RP35/2</f>
        <v>169.66666666666666</v>
      </c>
      <c r="RT35" s="27" t="str">
        <f t="shared" ref="RT35:RT66" si="1195">IFERROR(MID(L35, SEARCH("^", L35)+1, SEARCH("(", L35)-SEARCH("^", L35)-1), "0")</f>
        <v>12</v>
      </c>
      <c r="RU35" s="27" t="str">
        <f t="shared" ref="RU35:RU66" si="1196">IFERROR(MID(M35, SEARCH("^", M35)+1, SEARCH("(", M35)-SEARCH("^", M35)-1), "0")</f>
        <v>8</v>
      </c>
      <c r="RV35" s="27" t="str">
        <f t="shared" ref="RV35:RV66" si="1197">IFERROR(MID(N35, SEARCH("^", N35)+1, SEARCH("(", N35)-SEARCH("^", N35)-1), "0")</f>
        <v>11</v>
      </c>
      <c r="RW35" s="27" t="str">
        <f t="shared" ref="RW35:RW66" si="1198">IFERROR(MID(O35, SEARCH("^", O35)+1, SEARCH("(", O35)-SEARCH("^", O35)-1), "0")</f>
        <v>10</v>
      </c>
      <c r="RX35" s="27" t="str">
        <f t="shared" ref="RX35:RX66" si="1199">IFERROR(MID(P35, SEARCH("^", P35)+1, SEARCH("(", P35)-SEARCH("^", P35)-1), "0")</f>
        <v>0</v>
      </c>
      <c r="RY35" s="27" t="str">
        <f t="shared" ref="RY35:RY66" si="1200">IFERROR(MID(Q35, SEARCH("^", Q35)+1, SEARCH("(", Q35)-SEARCH("^", Q35)-1), "0")</f>
        <v>5</v>
      </c>
      <c r="RZ35" s="27" t="str">
        <f t="shared" ref="RZ35:RZ66" si="1201">IFERROR(MID(R35, SEARCH("^", R35)+1, SEARCH("(", R35)-SEARCH("^", R35)-1), "0")</f>
        <v>10</v>
      </c>
      <c r="SA35" s="27" t="str">
        <f t="shared" ref="SA35:SA66" si="1202">IFERROR(MID(S35, SEARCH("^", S35)+1, SEARCH("(", S35)-SEARCH("^", S35)-1), "0")</f>
        <v>0</v>
      </c>
      <c r="SB35" s="27" t="str">
        <f t="shared" ref="SB35:SB66" si="1203">IFERROR(MID(T35, SEARCH("^", T35)+1, SEARCH("(", T35)-SEARCH("^", T35)-1), "0")</f>
        <v>9</v>
      </c>
      <c r="SC35" s="27" t="str">
        <f t="shared" ref="SC35:SC66" si="1204">IFERROR(MID(U35, SEARCH("^", U35)+1, SEARCH("(", U35)-SEARCH("^", U35)-1), "0")</f>
        <v>10</v>
      </c>
      <c r="SD35" s="27" t="str">
        <f t="shared" ref="SD35:SD66" si="1205">IFERROR(MID(V35, SEARCH("^", V35)+1, SEARCH("(", V35)-SEARCH("^", V35)-1), "0")</f>
        <v>6</v>
      </c>
      <c r="SE35" s="27" t="str">
        <f t="shared" ref="SE35:SE66" si="1206">IFERROR(MID(W35, SEARCH("^", W35)+1, SEARCH("(", W35)-SEARCH("^", W35)-1), "0")</f>
        <v>9</v>
      </c>
      <c r="SF35" s="27" t="str">
        <f t="shared" ref="SF35:SF66" si="1207">IFERROR(MID(X35, SEARCH("^", X35)+1, SEARCH("(", X35)-SEARCH("^", X35)-1), "0")</f>
        <v>0</v>
      </c>
      <c r="SG35" s="27" t="str">
        <f t="shared" ref="SG35:SG66" si="1208">IFERROR(MID(Y35, SEARCH("^", Y35)+1, SEARCH("(", Y35)-SEARCH("^", Y35)-1), "0")</f>
        <v>0</v>
      </c>
      <c r="SH35" s="27" t="str">
        <f t="shared" ref="SH35:SH66" si="1209">IFERROR(MID(Z35, SEARCH("^", Z35)+1, SEARCH("(", Z35)-SEARCH("^", Z35)-1), "0")</f>
        <v>13</v>
      </c>
      <c r="SI35" s="27" t="str">
        <f t="shared" ref="SI35:SI66" si="1210">IFERROR(MID(AA35, SEARCH("^", AA35)+1, SEARCH("(", AA35)-SEARCH("^", AA35)-1), "0")</f>
        <v>13</v>
      </c>
      <c r="SJ35" s="27" t="str">
        <f t="shared" ref="SJ35:SJ66" si="1211">IFERROR(MID(AB35, SEARCH("^", AB35)+1, SEARCH("(", AB35)-SEARCH("^", AB35)-1), "0")</f>
        <v>9</v>
      </c>
      <c r="SK35" s="27" t="str">
        <f t="shared" ref="SK35:SK66" si="1212">IFERROR(MID(AC35, SEARCH("^", AC35)+1, SEARCH("(", AC35)-SEARCH("^", AC35)-1), "0")</f>
        <v>0</v>
      </c>
      <c r="SL35" s="27" t="str">
        <f t="shared" ref="SL35:SL66" si="1213">IFERROR(MID(AD35, SEARCH("^", AD35)+1, SEARCH("(", AD35)-SEARCH("^", AD35)-1), "0")</f>
        <v>14</v>
      </c>
      <c r="SM35" s="27" t="str">
        <f t="shared" ref="SM35:SM66" si="1214">IFERROR(MID(AE35, SEARCH("^", AE35)+1, SEARCH("(", AE35)-SEARCH("^", AE35)-1), "0")</f>
        <v>8</v>
      </c>
      <c r="SN35" s="27" t="str">
        <f t="shared" ref="SN35:SN66" si="1215">IFERROR(MID(AF35, SEARCH("^", AF35)+1, SEARCH("(", AF35)-SEARCH("^", AF35)-1), "0")</f>
        <v>0</v>
      </c>
      <c r="SO35" s="27" t="str">
        <f t="shared" ref="SO35:SO66" si="1216">IFERROR(MID(AG35, SEARCH("^", AG35)+1, SEARCH("(", AG35)-SEARCH("^", AG35)-1), "0")</f>
        <v>10</v>
      </c>
      <c r="SP35" s="27" t="str">
        <f t="shared" ref="SP35:SP66" si="1217">IFERROR(MID(AH35, SEARCH("^", AH35)+1, SEARCH("(", AH35)-SEARCH("^", AH35)-1), "0")</f>
        <v>0</v>
      </c>
      <c r="SQ35" s="27" t="str">
        <f t="shared" ref="SQ35:SQ66" si="1218">IFERROR(MID(AI35, SEARCH("^", AI35)+1, SEARCH("(", AI35)-SEARCH("^", AI35)-1), "0")</f>
        <v>9</v>
      </c>
      <c r="SR35" s="27" t="str">
        <f t="shared" ref="SR35:SR66" si="1219">IFERROR(MID(AJ35, SEARCH("^", AJ35)+1, SEARCH("(", AJ35)-SEARCH("^", AJ35)-1), "0")</f>
        <v>0</v>
      </c>
      <c r="SS35" s="27" t="str">
        <f t="shared" ref="SS35:SS66" si="1220">IFERROR(MID(AK35, SEARCH("^", AK35)+1, SEARCH("(", AK35)-SEARCH("^", AK35)-1), "0")</f>
        <v>0</v>
      </c>
      <c r="ST35" s="27" t="str">
        <f t="shared" ref="ST35:ST66" si="1221">IFERROR(MID(AL35, SEARCH("^", AL35)+1, SEARCH("(", AL35)-SEARCH("^", AL35)-1), "0")</f>
        <v>7</v>
      </c>
      <c r="SU35" s="27" t="str">
        <f t="shared" ref="SU35:SU66" si="1222">IFERROR(MID(AM35, SEARCH("^", AM35)+1, SEARCH("(", AM35)-SEARCH("^", AM35)-1), "0")</f>
        <v>6</v>
      </c>
      <c r="SV35" s="27" t="str">
        <f t="shared" ref="SV35:SV66" si="1223">IFERROR(MID(AN35, SEARCH("^", AN35)+1, SEARCH("(", AN35)-SEARCH("^", AN35)-1), "0")</f>
        <v>0</v>
      </c>
      <c r="SW35" s="27" t="str">
        <f t="shared" ref="SW35:SW66" si="1224">IFERROR(MID(AO35, SEARCH("^", AO35)+1, SEARCH("(", AO35)-SEARCH("^", AO35)-1), "0")</f>
        <v>12</v>
      </c>
      <c r="SX35" s="27" t="str">
        <f t="shared" ref="SX35:SX66" si="1225">IFERROR(MID(AP35, SEARCH("^", AP35)+1, SEARCH("(", AP35)-SEARCH("^", AP35)-1), "0")</f>
        <v>5</v>
      </c>
      <c r="SY35" s="27" t="str">
        <f t="shared" ref="SY35:SY66" si="1226">IFERROR(MID(AQ35, SEARCH("^", AQ35)+1, SEARCH("(", AQ35)-SEARCH("^", AQ35)-1), "0")</f>
        <v>0</v>
      </c>
      <c r="SZ35" s="27" t="str">
        <f t="shared" ref="SZ35:SZ66" si="1227">IFERROR(MID(AR35, SEARCH("^", AR35)+1, SEARCH("(", AR35)-SEARCH("^", AR35)-1), "0")</f>
        <v>14</v>
      </c>
      <c r="TA35" s="27" t="str">
        <f t="shared" ref="TA35:TA66" si="1228">IFERROR(MID(AS35, SEARCH("^", AS35)+1, SEARCH("(", AS35)-SEARCH("^", AS35)-1), "0")</f>
        <v>8</v>
      </c>
      <c r="TB35" s="27" t="str">
        <f t="shared" ref="TB35:TB66" si="1229">IFERROR(MID(AT35, SEARCH("^", AT35)+1, SEARCH("(", AT35)-SEARCH("^", AT35)-1), "0")</f>
        <v>0</v>
      </c>
      <c r="TC35" s="27" t="str">
        <f t="shared" ref="TC35:TC66" si="1230">IFERROR(MID(AU35, SEARCH("^", AU35)+1, SEARCH("(", AU35)-SEARCH("^", AU35)-1), "0")</f>
        <v>11</v>
      </c>
      <c r="TD35" s="27" t="str">
        <f t="shared" ref="TD35:TD66" si="1231">IFERROR(MID(AV35, SEARCH("^", AV35)+1, SEARCH("(", AV35)-SEARCH("^", AV35)-1), "0")</f>
        <v>0</v>
      </c>
      <c r="TE35" s="27" t="str">
        <f t="shared" ref="TE35:TE66" si="1232">IFERROR(MID(AW35, SEARCH("^", AW35)+1, SEARCH("(", AW35)-SEARCH("^", AW35)-1), "0")</f>
        <v>0</v>
      </c>
      <c r="TF35" s="27" t="str">
        <f t="shared" ref="TF35:TF66" si="1233">IFERROR(MID(AX35, SEARCH("^", AX35)+1, SEARCH("(", AX35)-SEARCH("^", AX35)-1), "0")</f>
        <v>7</v>
      </c>
      <c r="TG35" s="27" t="str">
        <f t="shared" ref="TG35:TG66" si="1234">IFERROR(MID(AY35, SEARCH("^", AY35)+1, SEARCH("(", AY35)-SEARCH("^", AY35)-1), "0")</f>
        <v>0</v>
      </c>
      <c r="TH35" s="27" t="str">
        <f t="shared" ref="TH35:TH66" si="1235">IFERROR(MID(AZ35, SEARCH("^", AZ35)+1, SEARCH("(", AZ35)-SEARCH("^", AZ35)-1), "0")</f>
        <v>0</v>
      </c>
      <c r="TI35" s="27" t="str">
        <f t="shared" ref="TI35:TI66" si="1236">IFERROR(MID(BA35, SEARCH("^", BA35)+1, SEARCH("(", BA35)-SEARCH("^", BA35)-1), "0")</f>
        <v>4</v>
      </c>
      <c r="TJ35" s="27" t="str">
        <f t="shared" ref="TJ35:TJ66" si="1237">IFERROR(MID(BB35, SEARCH("^", BB35)+1, SEARCH("(", BB35)-SEARCH("^", BB35)-1), "0")</f>
        <v>0</v>
      </c>
      <c r="TK35" s="27" t="str">
        <f t="shared" ref="TK35:TK66" si="1238">IFERROR(MID(BC35, SEARCH("^", BC35)+1, SEARCH("(", BC35)-SEARCH("^", BC35)-1), "0")</f>
        <v>0</v>
      </c>
      <c r="TL35" s="27" t="str">
        <f t="shared" ref="TL35:TL66" si="1239">IFERROR(MID(BD35, SEARCH("^", BD35)+1, SEARCH("(", BD35)-SEARCH("^", BD35)-1), "0")</f>
        <v>0</v>
      </c>
      <c r="TM35" s="27" t="str">
        <f t="shared" ref="TM35:TM66" si="1240">IFERROR(MID(BE35, SEARCH("^", BE35)+1, SEARCH("(", BE35)-SEARCH("^", BE35)-1), "0")</f>
        <v>0</v>
      </c>
      <c r="TN35" s="27" t="str">
        <f t="shared" ref="TN35:TN66" si="1241">IFERROR(MID(BF35, SEARCH("^", BF35)+1, SEARCH("(", BF35)-SEARCH("^", BF35)-1), "0")</f>
        <v>0</v>
      </c>
      <c r="TO35" s="27" t="str">
        <f t="shared" ref="TO35:TO66" si="1242">IFERROR(MID(BG35, SEARCH("^", BG35)+1, SEARCH("(", BG35)-SEARCH("^", BG35)-1), "0")</f>
        <v>0</v>
      </c>
      <c r="TP35" s="27" t="str">
        <f t="shared" ref="TP35:TP66" si="1243">IFERROR(MID(BH35, SEARCH("^", BH35)+1, SEARCH("(", BH35)-SEARCH("^", BH35)-1), "0")</f>
        <v>0</v>
      </c>
      <c r="TQ35" s="27" t="str">
        <f t="shared" ref="TQ35:TQ66" si="1244">IFERROR(MID(BI35, SEARCH("^", BI35)+1, SEARCH("(", BI35)-SEARCH("^", BI35)-1), "0")</f>
        <v>0</v>
      </c>
      <c r="TR35" s="27" t="str">
        <f t="shared" ref="TR35:TR66" si="1245">IFERROR(MID(BJ35, SEARCH("^", BJ35)+1, SEARCH("(", BJ35)-SEARCH("^", BJ35)-1), "0")</f>
        <v>0</v>
      </c>
      <c r="TS35" s="27" t="str">
        <f t="shared" ref="TS35:TS66" si="1246">IFERROR(MID(BK35, SEARCH("^", BK35)+1, SEARCH("(", BK35)-SEARCH("^", BK35)-1), "0")</f>
        <v>0</v>
      </c>
      <c r="TT35" s="27" t="str">
        <f t="shared" ref="TT35:TT66" si="1247">IFERROR(MID(BL35, SEARCH("^", BL35)+1, SEARCH("(", BL35)-SEARCH("^", BL35)-1), "0")</f>
        <v>0</v>
      </c>
      <c r="TU35" s="27" t="str">
        <f t="shared" ref="TU35:TU66" si="1248">IFERROR(MID(BM35, SEARCH("^", BM35)+1, SEARCH("(", BM35)-SEARCH("^", BM35)-1), "0")</f>
        <v>0</v>
      </c>
      <c r="TV35" s="27" t="str">
        <f t="shared" ref="TV35:TV66" si="1249">IFERROR(MID(BN35, SEARCH("^", BN35)+1, SEARCH("(", BN35)-SEARCH("^", BN35)-1), "0")</f>
        <v>0</v>
      </c>
      <c r="TW35" s="27" t="str">
        <f t="shared" ref="TW35:TW66" si="1250">IFERROR(MID(BO35, SEARCH("^", BO35)+1, SEARCH("(", BO35)-SEARCH("^", BO35)-1), "0")</f>
        <v>0</v>
      </c>
      <c r="TX35" s="27" t="str">
        <f t="shared" ref="TX35:TX66" si="1251">IFERROR(MID(BP35, SEARCH("^", BP35)+1, SEARCH("(", BP35)-SEARCH("^", BP35)-1), "0")</f>
        <v>0</v>
      </c>
      <c r="TY35" s="27" t="str">
        <f t="shared" ref="TY35:TY66" si="1252">IFERROR(MID(BQ35, SEARCH("^", BQ35)+1, SEARCH("(", BQ35)-SEARCH("^", BQ35)-1), "0")</f>
        <v>0</v>
      </c>
      <c r="TZ35" s="27" t="str">
        <f t="shared" ref="TZ35:TZ66" si="1253">IFERROR(MID(BR35, SEARCH("^", BR35)+1, SEARCH("(", BR35)-SEARCH("^", BR35)-1), "0")</f>
        <v>0</v>
      </c>
      <c r="UA35" s="27" t="str">
        <f t="shared" ref="UA35:UA66" si="1254">IFERROR(MID(BS35, SEARCH("^", BS35)+1, SEARCH("(", BS35)-SEARCH("^", BS35)-1), "0")</f>
        <v>0</v>
      </c>
      <c r="UB35" s="27" t="str">
        <f t="shared" ref="UB35:UB66" si="1255">IFERROR(MID(BT35, SEARCH("^", BT35)+1, SEARCH("(", BT35)-SEARCH("^", BT35)-1), "0")</f>
        <v>0</v>
      </c>
      <c r="UC35" s="27" t="str">
        <f t="shared" ref="UC35:UC66" si="1256">IFERROR(MID(BU35, SEARCH("^", BU35)+1, SEARCH("(", BU35)-SEARCH("^", BU35)-1), "0")</f>
        <v>0</v>
      </c>
      <c r="UD35" s="27" t="str">
        <f t="shared" ref="UD35:UD66" si="1257">IFERROR(MID(BV35, SEARCH("^", BV35)+1, SEARCH("(", BV35)-SEARCH("^", BV35)-1), "0")</f>
        <v>0</v>
      </c>
      <c r="UE35" s="27" t="str">
        <f t="shared" ref="UE35:UE66" si="1258">IFERROR(MID(BW35, SEARCH("^", BW35)+1, SEARCH("(", BW35)-SEARCH("^", BW35)-1), "0")</f>
        <v>0</v>
      </c>
      <c r="UF35" s="27" t="str">
        <f t="shared" ref="UF35:UF66" si="1259">IFERROR(MID(BX35, SEARCH("^", BX35)+1, SEARCH("(", BX35)-SEARCH("^", BX35)-1), "0")</f>
        <v>0</v>
      </c>
      <c r="UG35" s="27" t="str">
        <f t="shared" ref="UG35:UG66" si="1260">IFERROR(MID(BY35, SEARCH("^", BY35)+1, SEARCH("(", BY35)-SEARCH("^", BY35)-1), "0")</f>
        <v>0</v>
      </c>
      <c r="UH35" s="27" t="str">
        <f t="shared" ref="UH35:UH66" si="1261">IFERROR(MID(BZ35, SEARCH("^", BZ35)+1, SEARCH("(", BZ35)-SEARCH("^", BZ35)-1), "0")</f>
        <v>0</v>
      </c>
      <c r="UI35" s="27" t="str">
        <f t="shared" ref="UI35:UI66" si="1262">IFERROR(MID(CA35, SEARCH("^", CA35)+1, SEARCH("(", CA35)-SEARCH("^", CA35)-1), "0")</f>
        <v>0</v>
      </c>
      <c r="UJ35" s="27" t="str">
        <f t="shared" ref="UJ35:UJ66" si="1263">IFERROR(MID(CB35, SEARCH("^", CB35)+1, SEARCH("(", CB35)-SEARCH("^", CB35)-1), "0")</f>
        <v>0</v>
      </c>
      <c r="UK35" s="27" t="str">
        <f t="shared" ref="UK35:UK66" si="1264">IFERROR(MID(CC35, SEARCH("^", CC35)+1, SEARCH("(", CC35)-SEARCH("^", CC35)-1), "0")</f>
        <v>0</v>
      </c>
      <c r="UL35" s="27" t="str">
        <f t="shared" ref="UL35:UL66" si="1265">IFERROR(MID(CD35, SEARCH("^", CD35)+1, SEARCH("(", CD35)-SEARCH("^", CD35)-1), "0")</f>
        <v>0</v>
      </c>
      <c r="UM35" s="27" t="str">
        <f t="shared" ref="UM35:UM66" si="1266">IFERROR(MID(CE35, SEARCH("^", CE35)+1, SEARCH("(", CE35)-SEARCH("^", CE35)-1), "0")</f>
        <v>0</v>
      </c>
      <c r="UN35" s="27" t="str">
        <f t="shared" ref="UN35:UN66" si="1267">IFERROR(MID(CF35, SEARCH("^", CF35)+1, SEARCH("(", CF35)-SEARCH("^", CF35)-1), "0")</f>
        <v>0</v>
      </c>
      <c r="UO35" s="27" t="str">
        <f t="shared" ref="UO35:UO66" si="1268">IFERROR(MID(CG35, SEARCH("^", CG35)+1, SEARCH("(", CG35)-SEARCH("^", CG35)-1), "0")</f>
        <v>0</v>
      </c>
      <c r="UP35" s="27" t="str">
        <f t="shared" ref="UP35:UP66" si="1269">IFERROR(MID(CH35, SEARCH("^", CH35)+1, SEARCH("(", CH35)-SEARCH("^", CH35)-1), "0")</f>
        <v>0</v>
      </c>
      <c r="UQ35" s="27" t="str">
        <f t="shared" ref="UQ35:UQ66" si="1270">IFERROR(MID(CI35, SEARCH("^", CI35)+1, SEARCH("(", CI35)-SEARCH("^", CI35)-1), "0")</f>
        <v>0</v>
      </c>
      <c r="UR35" s="27" t="str">
        <f t="shared" ref="UR35:UR66" si="1271">IFERROR(MID(CJ35, SEARCH("^", CJ35)+1, SEARCH("(", CJ35)-SEARCH("^", CJ35)-1), "0")</f>
        <v>0</v>
      </c>
      <c r="US35" s="27" t="str">
        <f t="shared" ref="US35:US66" si="1272">IFERROR(MID(CK35, SEARCH("^", CK35)+1, SEARCH("(", CK35)-SEARCH("^", CK35)-1), "0")</f>
        <v>0</v>
      </c>
      <c r="UT35" s="27" t="str">
        <f t="shared" ref="UT35:UT66" si="1273">IFERROR(MID(CL35, SEARCH("^", CL35)+1, SEARCH("(", CL35)-SEARCH("^", CL35)-1), "0")</f>
        <v>0</v>
      </c>
      <c r="UU35" s="27" t="str">
        <f t="shared" ref="UU35:UU66" si="1274">IFERROR(MID(CM35, SEARCH("^", CM35)+1, SEARCH("(", CM35)-SEARCH("^", CM35)-1), "0")</f>
        <v>0</v>
      </c>
      <c r="UV35" s="27" t="str">
        <f t="shared" ref="UV35:UV66" si="1275">IFERROR(MID(CN35, SEARCH("^", CN35)+1, SEARCH("(", CN35)-SEARCH("^", CN35)-1), "0")</f>
        <v>0</v>
      </c>
      <c r="UW35" s="27" t="str">
        <f t="shared" ref="UW35:UW66" si="1276">IFERROR(MID(CO35, SEARCH("^", CO35)+1, SEARCH("(", CO35)-SEARCH("^", CO35)-1), "0")</f>
        <v>0</v>
      </c>
      <c r="UY35" s="28">
        <f t="shared" ref="UY35:UY66" si="1277">VG35+VH35+VI35+VL35+VO35+VR35+VU35+VX35+WA35+WD35+WG35+WJ35+WM35+WP35</f>
        <v>-10.670000000000002</v>
      </c>
      <c r="UZ35" s="28">
        <f t="shared" ref="UZ35:UZ66" si="1278">VJ35+VM35+VP35+VS35+VV35+VW35+VY35+WB35+WE35+WH35+WK35+WN35+WQ35+WT35+WW35+WZ35+XC35+XF35</f>
        <v>1.4399999999999982</v>
      </c>
      <c r="VA35" s="28">
        <f t="shared" ref="VA35:VA66" si="1279">VK35+VN35+VQ35+VT35+VZ35+WC35+WF35+WI35+WL35+WO35+WR35+WU35+WX35+XA35+XD35+XG35</f>
        <v>-6.7099999999999991</v>
      </c>
      <c r="VB35" s="28">
        <f t="shared" ref="VB35:VB66" si="1280">WS35+WV35+WY35+XB35+XE35</f>
        <v>2.2199999999999998</v>
      </c>
      <c r="VC35" s="28">
        <f t="shared" ref="VC35:VC66" si="1281">SUM(XI35:YJ35)</f>
        <v>0</v>
      </c>
      <c r="VD35" s="28">
        <f t="shared" ref="VD35:VD66" si="1282">UY35+UZ35/3+VA35/2+VB35+VC35/2</f>
        <v>-11.325000000000003</v>
      </c>
      <c r="VG35" s="27" t="str">
        <f t="shared" ref="VG35:VG66" si="1283">IFERROR(MID(L35, SEARCH("(", L35)+1, SEARCH(")", L35)-SEARCH("(", L35)-1), 0)</f>
        <v>-8.81</v>
      </c>
      <c r="VH35" s="27" t="str">
        <f t="shared" ref="VH35:VH66" si="1284">IFERROR(MID(M35, SEARCH("(", M35)+1, SEARCH(")", M35)-SEARCH("(", M35)-1), 0)</f>
        <v>0.72</v>
      </c>
      <c r="VI35" s="27" t="str">
        <f t="shared" ref="VI35:VI66" si="1285">IFERROR(MID(N35, SEARCH("(", N35)+1, SEARCH(")", N35)-SEARCH("(", N35)-1), 0)</f>
        <v>4.45</v>
      </c>
      <c r="VJ35" s="27" t="str">
        <f t="shared" ref="VJ35:VJ66" si="1286">IFERROR(MID(O35, SEARCH("(", O35)+1, SEARCH(")", O35)-SEARCH("(", O35)-1), 0)</f>
        <v>2.11</v>
      </c>
      <c r="VK35" s="27">
        <f t="shared" ref="VK35:VK66" si="1287">IFERROR(MID(P35, SEARCH("(", P35)+1, SEARCH(")", P35)-SEARCH("(", P35)-1), 0)</f>
        <v>0</v>
      </c>
      <c r="VL35" s="27" t="str">
        <f t="shared" ref="VL35:VL66" si="1288">IFERROR(MID(Q35, SEARCH("(", Q35)+1, SEARCH(")", Q35)-SEARCH("(", Q35)-1), 0)</f>
        <v>-9.55</v>
      </c>
      <c r="VM35" s="27" t="str">
        <f t="shared" ref="VM35:VM66" si="1289">IFERROR(MID(R35, SEARCH("(", R35)+1, SEARCH(")", R35)-SEARCH("(", R35)-1), 0)</f>
        <v>3.59</v>
      </c>
      <c r="VN35" s="27">
        <f t="shared" ref="VN35:VN66" si="1290">IFERROR(MID(S35, SEARCH("(", S35)+1, SEARCH(")", S35)-SEARCH("(", S35)-1), 0)</f>
        <v>0</v>
      </c>
      <c r="VO35" s="27" t="str">
        <f t="shared" ref="VO35:VO66" si="1291">IFERROR(MID(T35, SEARCH("(", T35)+1, SEARCH(")", T35)-SEARCH("(", T35)-1), 0)</f>
        <v>3.37</v>
      </c>
      <c r="VP35" s="27" t="str">
        <f t="shared" ref="VP35:VP66" si="1292">IFERROR(MID(U35, SEARCH("(", U35)+1, SEARCH(")", U35)-SEARCH("(", U35)-1), 0)</f>
        <v>-9.05</v>
      </c>
      <c r="VQ35" s="27" t="str">
        <f t="shared" ref="VQ35:VQ66" si="1293">IFERROR(MID(V35, SEARCH("(", V35)+1, SEARCH(")", V35)-SEARCH("(", V35)-1), 0)</f>
        <v>10.15</v>
      </c>
      <c r="VR35" s="27" t="str">
        <f t="shared" ref="VR35:VR66" si="1294">IFERROR(MID(W35, SEARCH("(", W35)+1, SEARCH(")", W35)-SEARCH("(", W35)-1), 0)</f>
        <v>-2.32</v>
      </c>
      <c r="VS35" s="27">
        <f t="shared" ref="VS35:VS66" si="1295">IFERROR(MID(X35, SEARCH("(", X35)+1, SEARCH(")", X35)-SEARCH("(", X35)-1), 0)</f>
        <v>0</v>
      </c>
      <c r="VT35" s="27">
        <f t="shared" ref="VT35:VT66" si="1296">IFERROR(MID(Y35, SEARCH("(", Y35)+1, SEARCH(")", Y35)-SEARCH("(", Y35)-1), 0)</f>
        <v>0</v>
      </c>
      <c r="VU35" s="27" t="str">
        <f t="shared" ref="VU35:VU66" si="1297">IFERROR(MID(Z35, SEARCH("(", Z35)+1, SEARCH(")", Z35)-SEARCH("(", Z35)-1), 0)</f>
        <v>-0.47</v>
      </c>
      <c r="VV35" s="27" t="str">
        <f t="shared" ref="VV35:VV66" si="1298">IFERROR(MID(AA35, SEARCH("(", AA35)+1, SEARCH(")", AA35)-SEARCH("(", AA35)-1), 0)</f>
        <v>3.85</v>
      </c>
      <c r="VW35" s="27" t="str">
        <f t="shared" ref="VW35:VW66" si="1299">IFERROR(MID(AB35, SEARCH("(", AB35)+1, SEARCH(")", AB35)-SEARCH("(", AB35)-1), 0)</f>
        <v>0.74</v>
      </c>
      <c r="VX35" s="27">
        <f t="shared" ref="VX35:VX66" si="1300">IFERROR(MID(AC35, SEARCH("(", AC35)+1, SEARCH(")", AC35)-SEARCH("(", AC35)-1), 0)</f>
        <v>0</v>
      </c>
      <c r="VY35" s="27" t="str">
        <f t="shared" ref="VY35:VY66" si="1301">IFERROR(MID(AD35, SEARCH("(", AD35)+1, SEARCH(")", AD35)-SEARCH("(", AD35)-1), 0)</f>
        <v>-0.46</v>
      </c>
      <c r="VZ35" s="27" t="str">
        <f t="shared" ref="VZ35:VZ66" si="1302">IFERROR(MID(AE35, SEARCH("(", AE35)+1, SEARCH(")", AE35)-SEARCH("(", AE35)-1), 0)</f>
        <v>-16.86</v>
      </c>
      <c r="WA35" s="27">
        <f t="shared" ref="WA35:WA66" si="1303">IFERROR(MID(AF35, SEARCH("(", AF35)+1, SEARCH(")", AF35)-SEARCH("(", AF35)-1), 0)</f>
        <v>0</v>
      </c>
      <c r="WB35" s="27" t="str">
        <f t="shared" ref="WB35:WB66" si="1304">IFERROR(MID(AG35, SEARCH("(", AG35)+1, SEARCH(")", AG35)-SEARCH("(", AG35)-1), 0)</f>
        <v>-4.2</v>
      </c>
      <c r="WC35" s="27">
        <f t="shared" ref="WC35:WC66" si="1305">IFERROR(MID(AH35, SEARCH("(", AH35)+1, SEARCH(")", AH35)-SEARCH("(", AH35)-1), 0)</f>
        <v>0</v>
      </c>
      <c r="WD35" s="27" t="str">
        <f t="shared" ref="WD35:WD66" si="1306">IFERROR(MID(AI35, SEARCH("(", AI35)+1, SEARCH(")", AI35)-SEARCH("(", AI35)-1), 0)</f>
        <v>-8.55</v>
      </c>
      <c r="WE35" s="27">
        <f t="shared" ref="WE35:WE66" si="1307">IFERROR(MID(AJ35, SEARCH("(", AJ35)+1, SEARCH(")", AJ35)-SEARCH("(", AJ35)-1), 0)</f>
        <v>0</v>
      </c>
      <c r="WF35" s="27">
        <f t="shared" ref="WF35:WF66" si="1308">IFERROR(MID(AK35, SEARCH("(", AK35)+1, SEARCH(")", AK35)-SEARCH("(", AK35)-1), 0)</f>
        <v>0</v>
      </c>
      <c r="WG35" s="27" t="str">
        <f t="shared" ref="WG35:WG66" si="1309">IFERROR(MID(AL35, SEARCH("(", AL35)+1, SEARCH(")", AL35)-SEARCH("(", AL35)-1), 0)</f>
        <v>0.75</v>
      </c>
      <c r="WH35" s="27" t="str">
        <f t="shared" ref="WH35:WH66" si="1310">IFERROR(MID(AM35, SEARCH("(", AM35)+1, SEARCH(")", AM35)-SEARCH("(", AM35)-1), 0)</f>
        <v>7.46</v>
      </c>
      <c r="WI35" s="27">
        <f t="shared" ref="WI35:WI66" si="1311">IFERROR(MID(AN35, SEARCH("(", AN35)+1, SEARCH(")", AN35)-SEARCH("(", AN35)-1), 0)</f>
        <v>0</v>
      </c>
      <c r="WJ35" s="27" t="str">
        <f t="shared" ref="WJ35:WJ66" si="1312">IFERROR(MID(AO35, SEARCH("(", AO35)+1, SEARCH(")", AO35)-SEARCH("(", AO35)-1), 0)</f>
        <v>1.41</v>
      </c>
      <c r="WK35" s="27" t="str">
        <f t="shared" ref="WK35:WK66" si="1313">IFERROR(MID(AP35, SEARCH("(", AP35)+1, SEARCH(")", AP35)-SEARCH("(", AP35)-1), 0)</f>
        <v>0.22</v>
      </c>
      <c r="WL35" s="27">
        <f t="shared" ref="WL35:WL66" si="1314">IFERROR(MID(AQ35, SEARCH("(", AQ35)+1, SEARCH(")", AQ35)-SEARCH("(", AQ35)-1), 0)</f>
        <v>0</v>
      </c>
      <c r="WM35" s="27" t="str">
        <f t="shared" ref="WM35:WM66" si="1315">IFERROR(MID(AR35, SEARCH("(", AR35)+1, SEARCH(")", AR35)-SEARCH("(", AR35)-1), 0)</f>
        <v>1.55</v>
      </c>
      <c r="WN35" s="27" t="str">
        <f t="shared" ref="WN35:WN66" si="1316">IFERROR(MID(AS35, SEARCH("(", AS35)+1, SEARCH(")", AS35)-SEARCH("(", AS35)-1), 0)</f>
        <v>-2.82</v>
      </c>
      <c r="WO35" s="27">
        <f t="shared" ref="WO35:WO66" si="1317">IFERROR(MID(AT35, SEARCH("(", AT35)+1, SEARCH(")", AT35)-SEARCH("(", AT35)-1), 0)</f>
        <v>0</v>
      </c>
      <c r="WP35" s="27" t="str">
        <f t="shared" ref="WP35:WP66" si="1318">IFERROR(MID(AU35, SEARCH("(", AU35)+1, SEARCH(")", AU35)-SEARCH("(", AU35)-1), 0)</f>
        <v>6.78</v>
      </c>
      <c r="WQ35" s="27">
        <f t="shared" ref="WQ35:WQ66" si="1319">IFERROR(MID(AV35, SEARCH("(", AV35)+1, SEARCH(")", AV35)-SEARCH("(", AV35)-1), 0)</f>
        <v>0</v>
      </c>
      <c r="WR35" s="27">
        <f t="shared" ref="WR35:WR66" si="1320">IFERROR(MID(AW35, SEARCH("(", AW35)+1, SEARCH(")", AW35)-SEARCH("(", AW35)-1), 0)</f>
        <v>0</v>
      </c>
      <c r="WS35" s="27" t="str">
        <f t="shared" ref="WS35:WS66" si="1321">IFERROR(MID(AX35, SEARCH("(", AX35)+1, SEARCH(")", AX35)-SEARCH("(", AX35)-1), 0)</f>
        <v>3.53</v>
      </c>
      <c r="WT35" s="27">
        <f t="shared" ref="WT35:WT66" si="1322">IFERROR(MID(AY35, SEARCH("(", AY35)+1, SEARCH(")", AY35)-SEARCH("(", AY35)-1), 0)</f>
        <v>0</v>
      </c>
      <c r="WU35" s="27">
        <f t="shared" ref="WU35:WU66" si="1323">IFERROR(MID(AZ35, SEARCH("(", AZ35)+1, SEARCH(")", AZ35)-SEARCH("(", AZ35)-1), 0)</f>
        <v>0</v>
      </c>
      <c r="WV35" s="27" t="str">
        <f t="shared" ref="WV35:WV66" si="1324">IFERROR(MID(BA35, SEARCH("(", BA35)+1, SEARCH(")", BA35)-SEARCH("(", BA35)-1), 0)</f>
        <v>-1.31</v>
      </c>
      <c r="WW35" s="27">
        <f t="shared" ref="WW35:WW66" si="1325">IFERROR(MID(BB35, SEARCH("(", BB35)+1, SEARCH(")", BB35)-SEARCH("(", BB35)-1), 0)</f>
        <v>0</v>
      </c>
      <c r="WX35" s="27">
        <f t="shared" ref="WX35:WX66" si="1326">IFERROR(MID(BC35, SEARCH("(", BC35)+1, SEARCH(")", BC35)-SEARCH("(", BC35)-1), 0)</f>
        <v>0</v>
      </c>
      <c r="WY35" s="27">
        <f t="shared" ref="WY35:WY66" si="1327">IFERROR(MID(BD35, SEARCH("(", BD35)+1, SEARCH(")", BD35)-SEARCH("(", BD35)-1), 0)</f>
        <v>0</v>
      </c>
      <c r="WZ35" s="27">
        <f t="shared" ref="WZ35:WZ66" si="1328">IFERROR(MID(BE35, SEARCH("(", BE35)+1, SEARCH(")", BE35)-SEARCH("(", BE35)-1), 0)</f>
        <v>0</v>
      </c>
      <c r="XA35" s="27">
        <f t="shared" ref="XA35:XA66" si="1329">IFERROR(MID(BF35, SEARCH("(", BF35)+1, SEARCH(")", BF35)-SEARCH("(", BF35)-1), 0)</f>
        <v>0</v>
      </c>
      <c r="XB35" s="27">
        <f t="shared" ref="XB35:XB66" si="1330">IFERROR(MID(BG35, SEARCH("(", BG35)+1, SEARCH(")", BG35)-SEARCH("(", BG35)-1), 0)</f>
        <v>0</v>
      </c>
      <c r="XC35" s="27">
        <f t="shared" ref="XC35:XC66" si="1331">IFERROR(MID(BH35, SEARCH("(", BH35)+1, SEARCH(")", BH35)-SEARCH("(", BH35)-1), 0)</f>
        <v>0</v>
      </c>
      <c r="XD35" s="27">
        <f t="shared" ref="XD35:XD66" si="1332">IFERROR(MID(BI35, SEARCH("(", BI35)+1, SEARCH(")", BI35)-SEARCH("(", BI35)-1), 0)</f>
        <v>0</v>
      </c>
      <c r="XE35" s="27">
        <f t="shared" ref="XE35:XE66" si="1333">IFERROR(MID(BJ35, SEARCH("(", BJ35)+1, SEARCH(")", BJ35)-SEARCH("(", BJ35)-1), 0)</f>
        <v>0</v>
      </c>
      <c r="XF35" s="27">
        <f t="shared" ref="XF35:XF66" si="1334">IFERROR(MID(BK35, SEARCH("(", BK35)+1, SEARCH(")", BK35)-SEARCH("(", BK35)-1), 0)</f>
        <v>0</v>
      </c>
      <c r="XG35" s="27">
        <f t="shared" ref="XG35:XG66" si="1335">IFERROR(MID(BL35, SEARCH("(", BL35)+1, SEARCH(")", BL35)-SEARCH("(", BL35)-1), 0)</f>
        <v>0</v>
      </c>
      <c r="XH35" s="27">
        <f t="shared" ref="XH35:XH66" si="1336">IFERROR(MID(BM35, SEARCH("(", BM35)+1, SEARCH(")", BM35)-SEARCH("(", BM35)-1), 0)</f>
        <v>0</v>
      </c>
      <c r="XI35" s="27">
        <f t="shared" ref="XI35:XI66" si="1337">IFERROR(MID(BN35, SEARCH("(", BN35)+1, SEARCH(")", BN35)-SEARCH("(", BN35)-1), 0)</f>
        <v>0</v>
      </c>
      <c r="XJ35" s="27">
        <f t="shared" ref="XJ35:XJ66" si="1338">IFERROR(MID(BO35, SEARCH("(", BO35)+1, SEARCH(")", BO35)-SEARCH("(", BO35)-1), 0)</f>
        <v>0</v>
      </c>
      <c r="XK35" s="27">
        <f t="shared" ref="XK35:XK66" si="1339">IFERROR(MID(BP35, SEARCH("(", BP35)+1, SEARCH(")", BP35)-SEARCH("(", BP35)-1), 0)</f>
        <v>0</v>
      </c>
      <c r="XL35" s="27">
        <f t="shared" ref="XL35:XL66" si="1340">IFERROR(MID(BQ35, SEARCH("(", BQ35)+1, SEARCH(")", BQ35)-SEARCH("(", BQ35)-1), 0)</f>
        <v>0</v>
      </c>
      <c r="XM35" s="27">
        <f t="shared" ref="XM35:XM66" si="1341">IFERROR(MID(BR35, SEARCH("(", BR35)+1, SEARCH(")", BR35)-SEARCH("(", BR35)-1), 0)</f>
        <v>0</v>
      </c>
      <c r="XN35" s="27">
        <f t="shared" ref="XN35:XN66" si="1342">IFERROR(MID(BS35, SEARCH("(", BS35)+1, SEARCH(")", BS35)-SEARCH("(", BS35)-1), 0)</f>
        <v>0</v>
      </c>
      <c r="XO35" s="27">
        <f t="shared" ref="XO35:XO66" si="1343">IFERROR(MID(BT35, SEARCH("(", BT35)+1, SEARCH(")", BT35)-SEARCH("(", BT35)-1), 0)</f>
        <v>0</v>
      </c>
      <c r="XP35" s="27">
        <f t="shared" ref="XP35:XP66" si="1344">IFERROR(MID(BU35, SEARCH("(", BU35)+1, SEARCH(")", BU35)-SEARCH("(", BU35)-1), 0)</f>
        <v>0</v>
      </c>
      <c r="XQ35" s="27">
        <f t="shared" ref="XQ35:XQ66" si="1345">IFERROR(MID(BV35, SEARCH("(", BV35)+1, SEARCH(")", BV35)-SEARCH("(", BV35)-1), 0)</f>
        <v>0</v>
      </c>
      <c r="XR35" s="27">
        <f t="shared" ref="XR35:XR66" si="1346">IFERROR(MID(BW35, SEARCH("(", BW35)+1, SEARCH(")", BW35)-SEARCH("(", BW35)-1), 0)</f>
        <v>0</v>
      </c>
      <c r="XS35" s="27">
        <f t="shared" ref="XS35:XS66" si="1347">IFERROR(MID(BX35, SEARCH("(", BX35)+1, SEARCH(")", BX35)-SEARCH("(", BX35)-1), 0)</f>
        <v>0</v>
      </c>
      <c r="XT35" s="27">
        <f t="shared" ref="XT35:XT66" si="1348">IFERROR(MID(BY35, SEARCH("(", BY35)+1, SEARCH(")", BY35)-SEARCH("(", BY35)-1), 0)</f>
        <v>0</v>
      </c>
      <c r="XU35" s="27">
        <f t="shared" ref="XU35:XU66" si="1349">IFERROR(MID(BZ35, SEARCH("(", BZ35)+1, SEARCH(")", BZ35)-SEARCH("(", BZ35)-1), 0)</f>
        <v>0</v>
      </c>
      <c r="XV35" s="27">
        <f t="shared" ref="XV35:XV66" si="1350">IFERROR(MID(CA35, SEARCH("(", CA35)+1, SEARCH(")", CA35)-SEARCH("(", CA35)-1), 0)</f>
        <v>0</v>
      </c>
      <c r="XW35" s="27">
        <f t="shared" ref="XW35:XW66" si="1351">IFERROR(MID(CB35, SEARCH("(", CB35)+1, SEARCH(")", CB35)-SEARCH("(", CB35)-1), 0)</f>
        <v>0</v>
      </c>
      <c r="XX35" s="27">
        <f t="shared" ref="XX35:XX66" si="1352">IFERROR(MID(CC35, SEARCH("(", CC35)+1, SEARCH(")", CC35)-SEARCH("(", CC35)-1), 0)</f>
        <v>0</v>
      </c>
      <c r="XY35" s="27">
        <f t="shared" ref="XY35:XY66" si="1353">IFERROR(MID(CD35, SEARCH("(", CD35)+1, SEARCH(")", CD35)-SEARCH("(", CD35)-1), 0)</f>
        <v>0</v>
      </c>
      <c r="XZ35" s="27">
        <f t="shared" ref="XZ35:XZ66" si="1354">IFERROR(MID(CE35, SEARCH("(", CE35)+1, SEARCH(")", CE35)-SEARCH("(", CE35)-1), 0)</f>
        <v>0</v>
      </c>
      <c r="YA35" s="27">
        <f t="shared" ref="YA35:YA66" si="1355">IFERROR(MID(CF35, SEARCH("(", CF35)+1, SEARCH(")", CF35)-SEARCH("(", CF35)-1), 0)</f>
        <v>0</v>
      </c>
      <c r="YB35" s="27">
        <f t="shared" ref="YB35:YB66" si="1356">IFERROR(MID(CG35, SEARCH("(", CG35)+1, SEARCH(")", CG35)-SEARCH("(", CG35)-1), 0)</f>
        <v>0</v>
      </c>
      <c r="YC35" s="27">
        <f t="shared" ref="YC35:YC66" si="1357">IFERROR(MID(CH35, SEARCH("(", CH35)+1, SEARCH(")", CH35)-SEARCH("(", CH35)-1), 0)</f>
        <v>0</v>
      </c>
      <c r="YD35" s="27">
        <f t="shared" ref="YD35:YD66" si="1358">IFERROR(MID(CI35, SEARCH("(", CI35)+1, SEARCH(")", CI35)-SEARCH("(", CI35)-1), 0)</f>
        <v>0</v>
      </c>
      <c r="YE35" s="27">
        <f t="shared" ref="YE35:YE66" si="1359">IFERROR(MID(CJ35, SEARCH("(", CJ35)+1, SEARCH(")", CJ35)-SEARCH("(", CJ35)-1), 0)</f>
        <v>0</v>
      </c>
      <c r="YF35" s="27">
        <f t="shared" ref="YF35:YF66" si="1360">IFERROR(MID(CK35, SEARCH("(", CK35)+1, SEARCH(")", CK35)-SEARCH("(", CK35)-1), 0)</f>
        <v>0</v>
      </c>
      <c r="YG35" s="27">
        <f t="shared" ref="YG35:YG66" si="1361">IFERROR(MID(CL35, SEARCH("(", CL35)+1, SEARCH(")", CL35)-SEARCH("(", CL35)-1), 0)</f>
        <v>0</v>
      </c>
      <c r="YH35" s="27">
        <f t="shared" ref="YH35:YH66" si="1362">IFERROR(MID(CM35, SEARCH("(", CM35)+1, SEARCH(")", CM35)-SEARCH("(", CM35)-1), 0)</f>
        <v>0</v>
      </c>
      <c r="YI35" s="27">
        <f t="shared" ref="YI35:YI66" si="1363">IFERROR(MID(CN35, SEARCH("(", CN35)+1, SEARCH(")", CN35)-SEARCH("(", CN35)-1), 0)</f>
        <v>0</v>
      </c>
      <c r="YJ35" s="27">
        <f t="shared" ref="YJ35:YJ66" si="1364">IFERROR(MID(CO35, SEARCH("(", CO35)+1, SEARCH(")", CO35)-SEARCH("(", CO35)-1), 0)</f>
        <v>0</v>
      </c>
      <c r="YL35" s="28">
        <f t="shared" ref="YL35:YL66" si="1365">YT35+YU35+YV35+YY35+ZB35+ZE35+ZH35+ZK35+ZN35+ZQ35+ZT35+ZW35+ZZ35+AAC35</f>
        <v>625</v>
      </c>
      <c r="YM35" s="28">
        <f t="shared" ref="YM35:YM66" si="1366">YW35+YZ35+ZC35+ZF35+ZI35+ZJ35+ZL35+ZO35+ZR35+ZU35+ZX35+AAA35+AAD35+AAG35+AAJ35+AAM35+AAP35+AAS35</f>
        <v>540</v>
      </c>
      <c r="YN35" s="28">
        <f t="shared" ref="YN35:YN66" si="1367">YX35+ZA35+ZD35+ZG35+ZM35+ZP35+ZS35+ZV35+ZY35+AAB35+AAE35+AAH35+AAK35+AAN35+AAQ35+AAT35</f>
        <v>93</v>
      </c>
      <c r="YO35" s="28">
        <f t="shared" ref="YO35:YO66" si="1368">AAF35+AAI35+AAL35+AAO35+AAR35</f>
        <v>160</v>
      </c>
      <c r="YP35" s="28">
        <f t="shared" ref="YP35:YP66" si="1369">SUM(AAV35:ABW35)</f>
        <v>0</v>
      </c>
      <c r="YQ35" s="28">
        <f t="shared" ref="YQ35:YQ66" si="1370">YL35+YM35/3+YN35/2+YO35+YP35/2</f>
        <v>1011.5</v>
      </c>
      <c r="YT35" s="27" t="str">
        <f t="shared" ref="YT35:YT66" si="1371">IFERROR(MID(L35, SEARCH("[", L35)+1, SEARCH("]", L35)-SEARCH("[", L35)-1), 0)</f>
        <v>75</v>
      </c>
      <c r="YU35" s="27" t="str">
        <f t="shared" ref="YU35:YU66" si="1372">IFERROR(MID(M35, SEARCH("[", M35)+1, SEARCH("]", M35)-SEARCH("[", M35)-1), 0)</f>
        <v>69</v>
      </c>
      <c r="YV35" s="27" t="str">
        <f t="shared" ref="YV35:YV66" si="1373">IFERROR(MID(N35, SEARCH("[", N35)+1, SEARCH("]", N35)-SEARCH("[", N35)-1), 0)</f>
        <v>6</v>
      </c>
      <c r="YW35" s="27" t="str">
        <f t="shared" ref="YW35:YW66" si="1374">IFERROR(MID(O35, SEARCH("[", O35)+1, SEARCH("]", O35)-SEARCH("[", O35)-1), 0)</f>
        <v>39</v>
      </c>
      <c r="YX35" s="27">
        <f t="shared" ref="YX35:YX66" si="1375">IFERROR(MID(P35, SEARCH("[", P35)+1, SEARCH("]", P35)-SEARCH("[", P35)-1), 0)</f>
        <v>0</v>
      </c>
      <c r="YY35" s="27" t="str">
        <f t="shared" ref="YY35:YY66" si="1376">IFERROR(MID(Q35, SEARCH("[", Q35)+1, SEARCH("]", Q35)-SEARCH("[", Q35)-1), 0)</f>
        <v>71</v>
      </c>
      <c r="YZ35" s="27" t="str">
        <f t="shared" ref="YZ35:YZ66" si="1377">IFERROR(MID(R35, SEARCH("[", R35)+1, SEARCH("]", R35)-SEARCH("[", R35)-1), 0)</f>
        <v>25</v>
      </c>
      <c r="ZA35" s="27">
        <f t="shared" ref="ZA35:ZA66" si="1378">IFERROR(MID(S35, SEARCH("[", S35)+1, SEARCH("]", S35)-SEARCH("[", S35)-1), 0)</f>
        <v>0</v>
      </c>
      <c r="ZB35" s="27" t="str">
        <f t="shared" ref="ZB35:ZB66" si="1379">IFERROR(MID(T35, SEARCH("[", T35)+1, SEARCH("]", T35)-SEARCH("[", T35)-1), 0)</f>
        <v>27</v>
      </c>
      <c r="ZC35" s="27" t="str">
        <f t="shared" ref="ZC35:ZC66" si="1380">IFERROR(MID(U35, SEARCH("[", U35)+1, SEARCH("]", U35)-SEARCH("[", U35)-1), 0)</f>
        <v>68</v>
      </c>
      <c r="ZD35" s="27" t="str">
        <f t="shared" ref="ZD35:ZD66" si="1381">IFERROR(MID(V35, SEARCH("[", V35)+1, SEARCH("]", V35)-SEARCH("[", V35)-1), 0)</f>
        <v>22</v>
      </c>
      <c r="ZE35" s="27" t="str">
        <f t="shared" ref="ZE35:ZE66" si="1382">IFERROR(MID(W35, SEARCH("[", W35)+1, SEARCH("]", W35)-SEARCH("[", W35)-1), 0)</f>
        <v>56</v>
      </c>
      <c r="ZF35" s="27">
        <f t="shared" ref="ZF35:ZF66" si="1383">IFERROR(MID(X35, SEARCH("[", X35)+1, SEARCH("]", X35)-SEARCH("[", X35)-1), 0)</f>
        <v>0</v>
      </c>
      <c r="ZG35" s="27">
        <f t="shared" ref="ZG35:ZG66" si="1384">IFERROR(MID(Y35, SEARCH("[", Y35)+1, SEARCH("]", Y35)-SEARCH("[", Y35)-1), 0)</f>
        <v>0</v>
      </c>
      <c r="ZH35" s="27" t="str">
        <f t="shared" ref="ZH35:ZH66" si="1385">IFERROR(MID(Z35, SEARCH("[", Z35)+1, SEARCH("]", Z35)-SEARCH("[", Z35)-1), 0)</f>
        <v>48</v>
      </c>
      <c r="ZI35" s="27" t="str">
        <f t="shared" ref="ZI35:ZI66" si="1386">IFERROR(MID(AA35, SEARCH("[", AA35)+1, SEARCH("]", AA35)-SEARCH("[", AA35)-1), 0)</f>
        <v>34</v>
      </c>
      <c r="ZJ35" s="27" t="str">
        <f t="shared" ref="ZJ35:ZJ66" si="1387">IFERROR(MID(AB35, SEARCH("[", AB35)+1, SEARCH("]", AB35)-SEARCH("[", AB35)-1), 0)</f>
        <v>49</v>
      </c>
      <c r="ZK35" s="27">
        <f t="shared" ref="ZK35:ZK66" si="1388">IFERROR(MID(AC35, SEARCH("[", AC35)+1, SEARCH("]", AC35)-SEARCH("[", AC35)-1), 0)</f>
        <v>0</v>
      </c>
      <c r="ZL35" s="27" t="str">
        <f t="shared" ref="ZL35:ZL66" si="1389">IFERROR(MID(AD35, SEARCH("[", AD35)+1, SEARCH("]", AD35)-SEARCH("[", AD35)-1), 0)</f>
        <v>51</v>
      </c>
      <c r="ZM35" s="27" t="str">
        <f t="shared" ref="ZM35:ZM66" si="1390">IFERROR(MID(AE35, SEARCH("[", AE35)+1, SEARCH("]", AE35)-SEARCH("[", AE35)-1), 0)</f>
        <v>71</v>
      </c>
      <c r="ZN35" s="27">
        <f t="shared" ref="ZN35:ZN66" si="1391">IFERROR(MID(AF35, SEARCH("[", AF35)+1, SEARCH("]", AF35)-SEARCH("[", AF35)-1), 0)</f>
        <v>0</v>
      </c>
      <c r="ZO35" s="27" t="str">
        <f t="shared" ref="ZO35:ZO66" si="1392">IFERROR(MID(AG35, SEARCH("[", AG35)+1, SEARCH("]", AG35)-SEARCH("[", AG35)-1), 0)</f>
        <v>77</v>
      </c>
      <c r="ZP35" s="27">
        <f t="shared" ref="ZP35:ZP66" si="1393">IFERROR(MID(AH35, SEARCH("[", AH35)+1, SEARCH("]", AH35)-SEARCH("[", AH35)-1), 0)</f>
        <v>0</v>
      </c>
      <c r="ZQ35" s="27" t="str">
        <f t="shared" ref="ZQ35:ZQ66" si="1394">IFERROR(MID(AI35, SEARCH("[", AI35)+1, SEARCH("]", AI35)-SEARCH("[", AI35)-1), 0)</f>
        <v>73</v>
      </c>
      <c r="ZR35" s="27">
        <f t="shared" ref="ZR35:ZR66" si="1395">IFERROR(MID(AJ35, SEARCH("[", AJ35)+1, SEARCH("]", AJ35)-SEARCH("[", AJ35)-1), 0)</f>
        <v>0</v>
      </c>
      <c r="ZS35" s="27">
        <f t="shared" ref="ZS35:ZS66" si="1396">IFERROR(MID(AK35, SEARCH("[", AK35)+1, SEARCH("]", AK35)-SEARCH("[", AK35)-1), 0)</f>
        <v>0</v>
      </c>
      <c r="ZT35" s="27" t="str">
        <f t="shared" ref="ZT35:ZT66" si="1397">IFERROR(MID(AL35, SEARCH("[", AL35)+1, SEARCH("]", AL35)-SEARCH("[", AL35)-1), 0)</f>
        <v>59</v>
      </c>
      <c r="ZU35" s="27" t="str">
        <f t="shared" ref="ZU35:ZU66" si="1398">IFERROR(MID(AM35, SEARCH("[", AM35)+1, SEARCH("]", AM35)-SEARCH("[", AM35)-1), 0)</f>
        <v>33</v>
      </c>
      <c r="ZV35" s="27">
        <f t="shared" ref="ZV35:ZV66" si="1399">IFERROR(MID(AN35, SEARCH("[", AN35)+1, SEARCH("]", AN35)-SEARCH("[", AN35)-1), 0)</f>
        <v>0</v>
      </c>
      <c r="ZW35" s="27" t="str">
        <f t="shared" ref="ZW35:ZW66" si="1400">IFERROR(MID(AO35, SEARCH("[", AO35)+1, SEARCH("]", AO35)-SEARCH("[", AO35)-1), 0)</f>
        <v>51</v>
      </c>
      <c r="ZX35" s="27" t="str">
        <f t="shared" ref="ZX35:ZX66" si="1401">IFERROR(MID(AP35, SEARCH("[", AP35)+1, SEARCH("]", AP35)-SEARCH("[", AP35)-1), 0)</f>
        <v>80</v>
      </c>
      <c r="ZY35" s="27">
        <f t="shared" ref="ZY35:ZY66" si="1402">IFERROR(MID(AQ35, SEARCH("[", AQ35)+1, SEARCH("]", AQ35)-SEARCH("[", AQ35)-1), 0)</f>
        <v>0</v>
      </c>
      <c r="ZZ35" s="27" t="str">
        <f t="shared" ref="ZZ35:ZZ66" si="1403">IFERROR(MID(AR35, SEARCH("[", AR35)+1, SEARCH("]", AR35)-SEARCH("[", AR35)-1), 0)</f>
        <v>56</v>
      </c>
      <c r="AAA35" s="27" t="str">
        <f t="shared" ref="AAA35:AAA66" si="1404">IFERROR(MID(AS35, SEARCH("[", AS35)+1, SEARCH("]", AS35)-SEARCH("[", AS35)-1), 0)</f>
        <v>84</v>
      </c>
      <c r="AAB35" s="27">
        <f t="shared" ref="AAB35:AAB66" si="1405">IFERROR(MID(AT35, SEARCH("[", AT35)+1, SEARCH("]", AT35)-SEARCH("[", AT35)-1), 0)</f>
        <v>0</v>
      </c>
      <c r="AAC35" s="27" t="str">
        <f t="shared" ref="AAC35:AAC66" si="1406">IFERROR(MID(AU35, SEARCH("[", AU35)+1, SEARCH("]", AU35)-SEARCH("[", AU35)-1), 0)</f>
        <v>34</v>
      </c>
      <c r="AAD35" s="27">
        <f t="shared" ref="AAD35:AAD66" si="1407">IFERROR(MID(AV35, SEARCH("[", AV35)+1, SEARCH("]", AV35)-SEARCH("[", AV35)-1), 0)</f>
        <v>0</v>
      </c>
      <c r="AAE35" s="27">
        <f t="shared" ref="AAE35:AAE66" si="1408">IFERROR(MID(AW35, SEARCH("[", AW35)+1, SEARCH("]", AW35)-SEARCH("[", AW35)-1), 0)</f>
        <v>0</v>
      </c>
      <c r="AAF35" s="27" t="str">
        <f t="shared" ref="AAF35:AAF66" si="1409">IFERROR(MID(AX35, SEARCH("[", AX35)+1, SEARCH("]", AX35)-SEARCH("[", AX35)-1), 0)</f>
        <v>79</v>
      </c>
      <c r="AAG35" s="27">
        <f t="shared" ref="AAG35:AAG66" si="1410">IFERROR(MID(AY35, SEARCH("[", AY35)+1, SEARCH("]", AY35)-SEARCH("[", AY35)-1), 0)</f>
        <v>0</v>
      </c>
      <c r="AAH35" s="27">
        <f t="shared" ref="AAH35:AAH66" si="1411">IFERROR(MID(AZ35, SEARCH("[", AZ35)+1, SEARCH("]", AZ35)-SEARCH("[", AZ35)-1), 0)</f>
        <v>0</v>
      </c>
      <c r="AAI35" s="27" t="str">
        <f t="shared" ref="AAI35:AAI66" si="1412">IFERROR(MID(BA35, SEARCH("[", BA35)+1, SEARCH("]", BA35)-SEARCH("[", BA35)-1), 0)</f>
        <v>81</v>
      </c>
      <c r="AAJ35" s="27">
        <f t="shared" ref="AAJ35:AAJ66" si="1413">IFERROR(MID(BB35, SEARCH("[", BB35)+1, SEARCH("]", BB35)-SEARCH("[", BB35)-1), 0)</f>
        <v>0</v>
      </c>
      <c r="AAK35" s="27">
        <f t="shared" ref="AAK35:AAK66" si="1414">IFERROR(MID(BC35, SEARCH("[", BC35)+1, SEARCH("]", BC35)-SEARCH("[", BC35)-1), 0)</f>
        <v>0</v>
      </c>
      <c r="AAL35" s="27">
        <f t="shared" ref="AAL35:AAL66" si="1415">IFERROR(MID(BD35, SEARCH("[", BD35)+1, SEARCH("]", BD35)-SEARCH("[", BD35)-1), 0)</f>
        <v>0</v>
      </c>
      <c r="AAM35" s="27">
        <f t="shared" ref="AAM35:AAM66" si="1416">IFERROR(MID(BE35, SEARCH("[", BE35)+1, SEARCH("]", BE35)-SEARCH("[", BE35)-1), 0)</f>
        <v>0</v>
      </c>
      <c r="AAN35" s="27">
        <f t="shared" ref="AAN35:AAN66" si="1417">IFERROR(MID(BF35, SEARCH("[", BF35)+1, SEARCH("]", BF35)-SEARCH("[", BF35)-1), 0)</f>
        <v>0</v>
      </c>
      <c r="AAO35" s="27">
        <f t="shared" ref="AAO35:AAO66" si="1418">IFERROR(MID(BG35, SEARCH("[", BG35)+1, SEARCH("]", BG35)-SEARCH("[", BG35)-1), 0)</f>
        <v>0</v>
      </c>
      <c r="AAP35" s="27">
        <f t="shared" ref="AAP35:AAP66" si="1419">IFERROR(MID(BH35, SEARCH("[", BH35)+1, SEARCH("]", BH35)-SEARCH("[", BH35)-1), 0)</f>
        <v>0</v>
      </c>
      <c r="AAQ35" s="27">
        <f t="shared" ref="AAQ35:AAQ66" si="1420">IFERROR(MID(BI35, SEARCH("[", BI35)+1, SEARCH("]", BI35)-SEARCH("[", BI35)-1), 0)</f>
        <v>0</v>
      </c>
      <c r="AAR35" s="27">
        <f t="shared" ref="AAR35:AAR66" si="1421">IFERROR(MID(BJ35, SEARCH("[", BJ35)+1, SEARCH("]", BJ35)-SEARCH("[", BJ35)-1), 0)</f>
        <v>0</v>
      </c>
      <c r="AAS35" s="27">
        <f t="shared" ref="AAS35:AAS66" si="1422">IFERROR(MID(BK35, SEARCH("[", BK35)+1, SEARCH("]", BK35)-SEARCH("[", BK35)-1), 0)</f>
        <v>0</v>
      </c>
      <c r="AAT35" s="27">
        <f t="shared" ref="AAT35:AAT66" si="1423">IFERROR(MID(BL35, SEARCH("[", BL35)+1, SEARCH("]", BL35)-SEARCH("[", BL35)-1), 0)</f>
        <v>0</v>
      </c>
      <c r="AAU35" s="27">
        <f t="shared" ref="AAU35:AAU66" si="1424">IFERROR(MID(BM35, SEARCH("[", BM35)+1, SEARCH("]", BM35)-SEARCH("[", BM35)-1), 0)</f>
        <v>0</v>
      </c>
      <c r="AAV35" s="27">
        <f t="shared" ref="AAV35:AAV66" si="1425">IFERROR(MID(BN35, SEARCH("[", BN35)+1, SEARCH("]", BN35)-SEARCH("[", BN35)-1), 0)</f>
        <v>0</v>
      </c>
      <c r="AAW35" s="27">
        <f t="shared" ref="AAW35:AAW66" si="1426">IFERROR(MID(BO35, SEARCH("[", BO35)+1, SEARCH("]", BO35)-SEARCH("[", BO35)-1), 0)</f>
        <v>0</v>
      </c>
      <c r="AAX35" s="27">
        <f t="shared" ref="AAX35:AAX66" si="1427">IFERROR(MID(BP35, SEARCH("[", BP35)+1, SEARCH("]", BP35)-SEARCH("[", BP35)-1), 0)</f>
        <v>0</v>
      </c>
      <c r="AAY35" s="27">
        <f t="shared" ref="AAY35:AAY66" si="1428">IFERROR(MID(BQ35, SEARCH("[", BQ35)+1, SEARCH("]", BQ35)-SEARCH("[", BQ35)-1), 0)</f>
        <v>0</v>
      </c>
      <c r="AAZ35" s="27">
        <f t="shared" ref="AAZ35:AAZ66" si="1429">IFERROR(MID(BR35, SEARCH("[", BR35)+1, SEARCH("]", BR35)-SEARCH("[", BR35)-1), 0)</f>
        <v>0</v>
      </c>
      <c r="ABA35" s="27">
        <f t="shared" ref="ABA35:ABA66" si="1430">IFERROR(MID(BS35, SEARCH("[", BS35)+1, SEARCH("]", BS35)-SEARCH("[", BS35)-1), 0)</f>
        <v>0</v>
      </c>
      <c r="ABB35" s="27">
        <f t="shared" ref="ABB35:ABB66" si="1431">IFERROR(MID(BT35, SEARCH("[", BT35)+1, SEARCH("]", BT35)-SEARCH("[", BT35)-1), 0)</f>
        <v>0</v>
      </c>
      <c r="ABC35" s="27">
        <f t="shared" ref="ABC35:ABC66" si="1432">IFERROR(MID(BU35, SEARCH("[", BU35)+1, SEARCH("]", BU35)-SEARCH("[", BU35)-1), 0)</f>
        <v>0</v>
      </c>
      <c r="ABD35" s="27">
        <f t="shared" ref="ABD35:ABD66" si="1433">IFERROR(MID(BV35, SEARCH("[", BV35)+1, SEARCH("]", BV35)-SEARCH("[", BV35)-1), 0)</f>
        <v>0</v>
      </c>
      <c r="ABE35" s="27">
        <f t="shared" ref="ABE35:ABE66" si="1434">IFERROR(MID(BW35, SEARCH("[", BW35)+1, SEARCH("]", BW35)-SEARCH("[", BW35)-1), 0)</f>
        <v>0</v>
      </c>
      <c r="ABF35" s="27">
        <f t="shared" ref="ABF35:ABF66" si="1435">IFERROR(MID(BX35, SEARCH("[", BX35)+1, SEARCH("]", BX35)-SEARCH("[", BX35)-1), 0)</f>
        <v>0</v>
      </c>
      <c r="ABG35" s="27">
        <f t="shared" ref="ABG35:ABG66" si="1436">IFERROR(MID(BY35, SEARCH("[", BY35)+1, SEARCH("]", BY35)-SEARCH("[", BY35)-1), 0)</f>
        <v>0</v>
      </c>
      <c r="ABH35" s="27">
        <f t="shared" ref="ABH35:ABH66" si="1437">IFERROR(MID(BZ35, SEARCH("[", BZ35)+1, SEARCH("]", BZ35)-SEARCH("[", BZ35)-1), 0)</f>
        <v>0</v>
      </c>
      <c r="ABI35" s="27">
        <f t="shared" ref="ABI35:ABI66" si="1438">IFERROR(MID(CA35, SEARCH("[", CA35)+1, SEARCH("]", CA35)-SEARCH("[", CA35)-1), 0)</f>
        <v>0</v>
      </c>
      <c r="ABJ35" s="27">
        <f t="shared" ref="ABJ35:ABJ66" si="1439">IFERROR(MID(CB35, SEARCH("[", CB35)+1, SEARCH("]", CB35)-SEARCH("[", CB35)-1), 0)</f>
        <v>0</v>
      </c>
      <c r="ABK35" s="27">
        <f t="shared" ref="ABK35:ABK66" si="1440">IFERROR(MID(CC35, SEARCH("[", CC35)+1, SEARCH("]", CC35)-SEARCH("[", CC35)-1), 0)</f>
        <v>0</v>
      </c>
      <c r="ABL35" s="27">
        <f t="shared" ref="ABL35:ABL66" si="1441">IFERROR(MID(CD35, SEARCH("[", CD35)+1, SEARCH("]", CD35)-SEARCH("[", CD35)-1), 0)</f>
        <v>0</v>
      </c>
      <c r="ABM35" s="27">
        <f t="shared" ref="ABM35:ABM66" si="1442">IFERROR(MID(CE35, SEARCH("[", CE35)+1, SEARCH("]", CE35)-SEARCH("[", CE35)-1), 0)</f>
        <v>0</v>
      </c>
      <c r="ABN35" s="27">
        <f t="shared" ref="ABN35:ABN66" si="1443">IFERROR(MID(CF35, SEARCH("[", CF35)+1, SEARCH("]", CF35)-SEARCH("[", CF35)-1), 0)</f>
        <v>0</v>
      </c>
      <c r="ABO35" s="27">
        <f t="shared" ref="ABO35:ABO66" si="1444">IFERROR(MID(CG35, SEARCH("[", CG35)+1, SEARCH("]", CG35)-SEARCH("[", CG35)-1), 0)</f>
        <v>0</v>
      </c>
      <c r="ABP35" s="27">
        <f t="shared" ref="ABP35:ABP66" si="1445">IFERROR(MID(CH35, SEARCH("[", CH35)+1, SEARCH("]", CH35)-SEARCH("[", CH35)-1), 0)</f>
        <v>0</v>
      </c>
      <c r="ABQ35" s="27">
        <f t="shared" ref="ABQ35:ABQ66" si="1446">IFERROR(MID(CI35, SEARCH("[", CI35)+1, SEARCH("]", CI35)-SEARCH("[", CI35)-1), 0)</f>
        <v>0</v>
      </c>
      <c r="ABR35" s="27">
        <f t="shared" ref="ABR35:ABR66" si="1447">IFERROR(MID(CJ35, SEARCH("[", CJ35)+1, SEARCH("]", CJ35)-SEARCH("[", CJ35)-1), 0)</f>
        <v>0</v>
      </c>
      <c r="ABS35" s="27">
        <f t="shared" ref="ABS35:ABS66" si="1448">IFERROR(MID(CK35, SEARCH("[", CK35)+1, SEARCH("]", CK35)-SEARCH("[", CK35)-1), 0)</f>
        <v>0</v>
      </c>
      <c r="ABT35" s="27">
        <f t="shared" ref="ABT35:ABT66" si="1449">IFERROR(MID(CL35, SEARCH("[", CL35)+1, SEARCH("]", CL35)-SEARCH("[", CL35)-1), 0)</f>
        <v>0</v>
      </c>
      <c r="ABU35" s="27">
        <f t="shared" ref="ABU35:ABU66" si="1450">IFERROR(MID(CM35, SEARCH("[", CM35)+1, SEARCH("]", CM35)-SEARCH("[", CM35)-1), 0)</f>
        <v>0</v>
      </c>
      <c r="ABV35" s="27">
        <f t="shared" ref="ABV35:ABV66" si="1451">IFERROR(MID(CN35, SEARCH("[", CN35)+1, SEARCH("]", CN35)-SEARCH("[", CN35)-1), 0)</f>
        <v>0</v>
      </c>
      <c r="ABW35" s="27">
        <f t="shared" ref="ABW35:ABW66" si="1452">IFERROR(MID(CO35, SEARCH("[", CO35)+1, SEARCH("]", CO35)-SEARCH("[", CO35)-1), 0)</f>
        <v>0</v>
      </c>
      <c r="ABY35" s="28">
        <f t="shared" ref="ABY35:ABY66" si="1453">ACG35+ACH35+ACI35+ACL35+ACO35+ACR35+ACU35+ACX35+ADA35+ADD35+ADG35+ADJ35+ADM35+ADP35</f>
        <v>748</v>
      </c>
      <c r="ABZ35" s="28">
        <f t="shared" ref="ABZ35:ABZ66" si="1454">ACJ35+ACM35+ACP35+ACS35+ACV35+ACW35+ACY35+ADB35+ADE35+ADH35+ADK35+ADN35+ADQ35+ADT35+ADW35+ADZ35+AEC35+AEF35</f>
        <v>585.90000000000009</v>
      </c>
      <c r="ACA35" s="28">
        <f t="shared" ref="ACA35:ACA66" si="1455">ACK35+ACN35+ACQ35+ACT35+ACZ35+ADC35+ADF35+ADI35+ADL35+ADO35+ADR35+ADU35+ADX35+AEA35+AED35+AEG35</f>
        <v>62.699999999999996</v>
      </c>
      <c r="ACB35" s="28">
        <f t="shared" ref="ACB35:ACB66" si="1456">ADS35+ADV35+ADY35+AEB35+AEE35</f>
        <v>23.7</v>
      </c>
      <c r="ACC35" s="28">
        <f t="shared" ref="ACC35:ACC66" si="1457">SUM(AEI35:AFJ35)</f>
        <v>0</v>
      </c>
      <c r="ACD35" s="28">
        <f t="shared" ref="ACD35:ACD66" si="1458">ABY35+ABZ35/3+ACA35/2+ACB35+ACC35/2</f>
        <v>998.35000000000014</v>
      </c>
      <c r="ACG35" s="27" t="str">
        <f t="shared" ref="ACG35:ACG66" si="1459">IFERROR(MID(L35, SEARCH("{", L35)+1, SEARCH("}", L35)-SEARCH("{", L35)-1), 0)</f>
        <v>48.8</v>
      </c>
      <c r="ACH35" s="27" t="str">
        <f t="shared" ref="ACH35:ACH66" si="1460">IFERROR(MID(M35, SEARCH("{", M35)+1, SEARCH("}", M35)-SEARCH("{", M35)-1), 0)</f>
        <v>29.6</v>
      </c>
      <c r="ACI35" s="27" t="str">
        <f t="shared" ref="ACI35:ACI66" si="1461">IFERROR(MID(N35, SEARCH("{", N35)+1, SEARCH("}", N35)-SEARCH("{", N35)-1), 0)</f>
        <v>54.4</v>
      </c>
      <c r="ACJ35" s="27" t="str">
        <f t="shared" ref="ACJ35:ACJ66" si="1462">IFERROR(MID(O35, SEARCH("{", O35)+1, SEARCH("}", O35)-SEARCH("{", O35)-1), 0)</f>
        <v>95.6</v>
      </c>
      <c r="ACK35" s="27">
        <f t="shared" ref="ACK35:ACK66" si="1463">IFERROR(MID(P35, SEARCH("{", P35)+1, SEARCH("}", P35)-SEARCH("{", P35)-1), 0)</f>
        <v>0</v>
      </c>
      <c r="ACL35" s="27" t="str">
        <f t="shared" ref="ACL35:ACL66" si="1464">IFERROR(MID(Q35, SEARCH("{", Q35)+1, SEARCH("}", Q35)-SEARCH("{", Q35)-1), 0)</f>
        <v>10</v>
      </c>
      <c r="ACM35" s="27" t="str">
        <f t="shared" ref="ACM35:ACM66" si="1465">IFERROR(MID(R35, SEARCH("{", R35)+1, SEARCH("}", R35)-SEARCH("{", R35)-1), 0)</f>
        <v>66.1</v>
      </c>
      <c r="ACN35" s="27">
        <f t="shared" ref="ACN35:ACN66" si="1466">IFERROR(MID(S35, SEARCH("{", S35)+1, SEARCH("}", S35)-SEARCH("{", S35)-1), 0)</f>
        <v>0</v>
      </c>
      <c r="ACO35" s="27" t="str">
        <f t="shared" ref="ACO35:ACO66" si="1467">IFERROR(MID(T35, SEARCH("{", T35)+1, SEARCH("}", T35)-SEARCH("{", T35)-1), 0)</f>
        <v>63.7</v>
      </c>
      <c r="ACP35" s="27" t="str">
        <f t="shared" ref="ACP35:ACP66" si="1468">IFERROR(MID(U35, SEARCH("{", U35)+1, SEARCH("}", U35)-SEARCH("{", U35)-1), 0)</f>
        <v>24.9</v>
      </c>
      <c r="ACQ35" s="27" t="str">
        <f t="shared" ref="ACQ35:ACQ66" si="1469">IFERROR(MID(V35, SEARCH("{", V35)+1, SEARCH("}", V35)-SEARCH("{", V35)-1), 0)</f>
        <v>37.3</v>
      </c>
      <c r="ACR35" s="27" t="str">
        <f t="shared" ref="ACR35:ACR66" si="1470">IFERROR(MID(W35, SEARCH("{", W35)+1, SEARCH("}", W35)-SEARCH("{", W35)-1), 0)</f>
        <v>22.7</v>
      </c>
      <c r="ACS35" s="27">
        <f t="shared" ref="ACS35:ACS66" si="1471">IFERROR(MID(X35, SEARCH("{", X35)+1, SEARCH("}", X35)-SEARCH("{", X35)-1), 0)</f>
        <v>0</v>
      </c>
      <c r="ACT35" s="27">
        <f t="shared" ref="ACT35:ACT66" si="1472">IFERROR(MID(Y35, SEARCH("{", Y35)+1, SEARCH("}", Y35)-SEARCH("{", Y35)-1), 0)</f>
        <v>0</v>
      </c>
      <c r="ACU35" s="27" t="str">
        <f t="shared" ref="ACU35:ACU66" si="1473">IFERROR(MID(Z35, SEARCH("{", Z35)+1, SEARCH("}", Z35)-SEARCH("{", Z35)-1), 0)</f>
        <v>109</v>
      </c>
      <c r="ACV35" s="27" t="str">
        <f t="shared" ref="ACV35:ACV66" si="1474">IFERROR(MID(AA35, SEARCH("{", AA35)+1, SEARCH("}", AA35)-SEARCH("{", AA35)-1), 0)</f>
        <v>55.5</v>
      </c>
      <c r="ACW35" s="27" t="str">
        <f t="shared" ref="ACW35:ACW66" si="1475">IFERROR(MID(AB35, SEARCH("{", AB35)+1, SEARCH("}", AB35)-SEARCH("{", AB35)-1), 0)</f>
        <v>22</v>
      </c>
      <c r="ACX35" s="27">
        <f t="shared" ref="ACX35:ACX66" si="1476">IFERROR(MID(AC35, SEARCH("{", AC35)+1, SEARCH("}", AC35)-SEARCH("{", AC35)-1), 0)</f>
        <v>0</v>
      </c>
      <c r="ACY35" s="27" t="str">
        <f t="shared" ref="ACY35:ACY66" si="1477">IFERROR(MID(AD35, SEARCH("{", AD35)+1, SEARCH("}", AD35)-SEARCH("{", AD35)-1), 0)</f>
        <v>125.9</v>
      </c>
      <c r="ACZ35" s="27" t="str">
        <f t="shared" ref="ACZ35:ACZ66" si="1478">IFERROR(MID(AE35, SEARCH("{", AE35)+1, SEARCH("}", AE35)-SEARCH("{", AE35)-1), 0)</f>
        <v>25.4</v>
      </c>
      <c r="ADA35" s="27">
        <f t="shared" ref="ADA35:ADA66" si="1479">IFERROR(MID(AF35, SEARCH("{", AF35)+1, SEARCH("}", AF35)-SEARCH("{", AF35)-1), 0)</f>
        <v>0</v>
      </c>
      <c r="ADB35" s="27" t="str">
        <f t="shared" ref="ADB35:ADB66" si="1480">IFERROR(MID(AG35, SEARCH("{", AG35)+1, SEARCH("}", AG35)-SEARCH("{", AG35)-1), 0)</f>
        <v>57.8</v>
      </c>
      <c r="ADC35" s="27">
        <f t="shared" ref="ADC35:ADC66" si="1481">IFERROR(MID(AH35, SEARCH("{", AH35)+1, SEARCH("}", AH35)-SEARCH("{", AH35)-1), 0)</f>
        <v>0</v>
      </c>
      <c r="ADD35" s="27" t="str">
        <f t="shared" ref="ADD35:ADD66" si="1482">IFERROR(MID(AI35, SEARCH("{", AI35)+1, SEARCH("}", AI35)-SEARCH("{", AI35)-1), 0)</f>
        <v>18.7</v>
      </c>
      <c r="ADE35" s="27">
        <f t="shared" ref="ADE35:ADE66" si="1483">IFERROR(MID(AJ35, SEARCH("{", AJ35)+1, SEARCH("}", AJ35)-SEARCH("{", AJ35)-1), 0)</f>
        <v>0</v>
      </c>
      <c r="ADF35" s="27">
        <f t="shared" ref="ADF35:ADF66" si="1484">IFERROR(MID(AK35, SEARCH("{", AK35)+1, SEARCH("}", AK35)-SEARCH("{", AK35)-1), 0)</f>
        <v>0</v>
      </c>
      <c r="ADG35" s="27" t="str">
        <f t="shared" ref="ADG35:ADG66" si="1485">IFERROR(MID(AL35, SEARCH("{", AL35)+1, SEARCH("}", AL35)-SEARCH("{", AL35)-1), 0)</f>
        <v>55.2</v>
      </c>
      <c r="ADH35" s="27" t="str">
        <f t="shared" ref="ADH35:ADH66" si="1486">IFERROR(MID(AM35, SEARCH("{", AM35)+1, SEARCH("}", AM35)-SEARCH("{", AM35)-1), 0)</f>
        <v>35.7</v>
      </c>
      <c r="ADI35" s="27">
        <f t="shared" ref="ADI35:ADI66" si="1487">IFERROR(MID(AN35, SEARCH("{", AN35)+1, SEARCH("}", AN35)-SEARCH("{", AN35)-1), 0)</f>
        <v>0</v>
      </c>
      <c r="ADJ35" s="27" t="str">
        <f t="shared" ref="ADJ35:ADJ66" si="1488">IFERROR(MID(AO35, SEARCH("{", AO35)+1, SEARCH("}", AO35)-SEARCH("{", AO35)-1), 0)</f>
        <v>136.6</v>
      </c>
      <c r="ADK35" s="27" t="str">
        <f t="shared" ref="ADK35:ADK66" si="1489">IFERROR(MID(AP35, SEARCH("{", AP35)+1, SEARCH("}", AP35)-SEARCH("{", AP35)-1), 0)</f>
        <v>70.7</v>
      </c>
      <c r="ADL35" s="27">
        <f t="shared" ref="ADL35:ADL66" si="1490">IFERROR(MID(AQ35, SEARCH("{", AQ35)+1, SEARCH("}", AQ35)-SEARCH("{", AQ35)-1), 0)</f>
        <v>0</v>
      </c>
      <c r="ADM35" s="27" t="str">
        <f t="shared" ref="ADM35:ADM66" si="1491">IFERROR(MID(AR35, SEARCH("{", AR35)+1, SEARCH("}", AR35)-SEARCH("{", AR35)-1), 0)</f>
        <v>108.6</v>
      </c>
      <c r="ADN35" s="27" t="str">
        <f t="shared" ref="ADN35:ADN66" si="1492">IFERROR(MID(AS35, SEARCH("{", AS35)+1, SEARCH("}", AS35)-SEARCH("{", AS35)-1), 0)</f>
        <v>31.7</v>
      </c>
      <c r="ADO35" s="27">
        <f t="shared" ref="ADO35:ADO66" si="1493">IFERROR(MID(AT35, SEARCH("{", AT35)+1, SEARCH("}", AT35)-SEARCH("{", AT35)-1), 0)</f>
        <v>0</v>
      </c>
      <c r="ADP35" s="27" t="str">
        <f t="shared" ref="ADP35:ADP66" si="1494">IFERROR(MID(AU35, SEARCH("{", AU35)+1, SEARCH("}", AU35)-SEARCH("{", AU35)-1), 0)</f>
        <v>90.7</v>
      </c>
      <c r="ADQ35" s="27">
        <f t="shared" ref="ADQ35:ADQ66" si="1495">IFERROR(MID(AV35, SEARCH("{", AV35)+1, SEARCH("}", AV35)-SEARCH("{", AV35)-1), 0)</f>
        <v>0</v>
      </c>
      <c r="ADR35" s="27">
        <f t="shared" ref="ADR35:ADR66" si="1496">IFERROR(MID(AW35, SEARCH("{", AW35)+1, SEARCH("}", AW35)-SEARCH("{", AW35)-1), 0)</f>
        <v>0</v>
      </c>
      <c r="ADS35" s="27" t="str">
        <f t="shared" ref="ADS35:ADS66" si="1497">IFERROR(MID(AX35, SEARCH("{", AX35)+1, SEARCH("}", AX35)-SEARCH("{", AX35)-1), 0)</f>
        <v>20.2</v>
      </c>
      <c r="ADT35" s="27">
        <f t="shared" ref="ADT35:ADT66" si="1498">IFERROR(MID(AY35, SEARCH("{", AY35)+1, SEARCH("}", AY35)-SEARCH("{", AY35)-1), 0)</f>
        <v>0</v>
      </c>
      <c r="ADU35" s="27">
        <f t="shared" ref="ADU35:ADU66" si="1499">IFERROR(MID(AZ35, SEARCH("{", AZ35)+1, SEARCH("}", AZ35)-SEARCH("{", AZ35)-1), 0)</f>
        <v>0</v>
      </c>
      <c r="ADV35" s="27" t="str">
        <f t="shared" ref="ADV35:ADV66" si="1500">IFERROR(MID(BA35, SEARCH("{", BA35)+1, SEARCH("}", BA35)-SEARCH("{", BA35)-1), 0)</f>
        <v>3.5</v>
      </c>
      <c r="ADW35" s="27">
        <f t="shared" ref="ADW35:ADW66" si="1501">IFERROR(MID(BB35, SEARCH("{", BB35)+1, SEARCH("}", BB35)-SEARCH("{", BB35)-1), 0)</f>
        <v>0</v>
      </c>
      <c r="ADX35" s="27">
        <f t="shared" ref="ADX35:ADX66" si="1502">IFERROR(MID(BC35, SEARCH("{", BC35)+1, SEARCH("}", BC35)-SEARCH("{", BC35)-1), 0)</f>
        <v>0</v>
      </c>
      <c r="ADY35" s="27">
        <f t="shared" ref="ADY35:ADY66" si="1503">IFERROR(MID(BD35, SEARCH("{", BD35)+1, SEARCH("}", BD35)-SEARCH("{", BD35)-1), 0)</f>
        <v>0</v>
      </c>
      <c r="ADZ35" s="27">
        <f t="shared" ref="ADZ35:ADZ66" si="1504">IFERROR(MID(BE35, SEARCH("{", BE35)+1, SEARCH("}", BE35)-SEARCH("{", BE35)-1), 0)</f>
        <v>0</v>
      </c>
      <c r="AEA35" s="27">
        <f t="shared" ref="AEA35:AEA66" si="1505">IFERROR(MID(BF35, SEARCH("{", BF35)+1, SEARCH("}", BF35)-SEARCH("{", BF35)-1), 0)</f>
        <v>0</v>
      </c>
      <c r="AEB35" s="27">
        <f t="shared" ref="AEB35:AEB66" si="1506">IFERROR(MID(BG35, SEARCH("{", BG35)+1, SEARCH("}", BG35)-SEARCH("{", BG35)-1), 0)</f>
        <v>0</v>
      </c>
      <c r="AEC35" s="27">
        <f t="shared" ref="AEC35:AEC66" si="1507">IFERROR(MID(BH35, SEARCH("{", BH35)+1, SEARCH("}", BH35)-SEARCH("{", BH35)-1), 0)</f>
        <v>0</v>
      </c>
      <c r="AED35" s="27">
        <f t="shared" ref="AED35:AED66" si="1508">IFERROR(MID(BI35, SEARCH("{", BI35)+1, SEARCH("}", BI35)-SEARCH("{", BI35)-1), 0)</f>
        <v>0</v>
      </c>
      <c r="AEE35" s="27">
        <f t="shared" ref="AEE35:AEE66" si="1509">IFERROR(MID(BJ35, SEARCH("{", BJ35)+1, SEARCH("}", BJ35)-SEARCH("{", BJ35)-1), 0)</f>
        <v>0</v>
      </c>
      <c r="AEF35" s="27">
        <f t="shared" ref="AEF35:AEF66" si="1510">IFERROR(MID(BK35, SEARCH("{", BK35)+1, SEARCH("}", BK35)-SEARCH("{", BK35)-1), 0)</f>
        <v>0</v>
      </c>
      <c r="AEG35" s="27">
        <f t="shared" ref="AEG35:AEG66" si="1511">IFERROR(MID(BL35, SEARCH("{", BL35)+1, SEARCH("}", BL35)-SEARCH("{", BL35)-1), 0)</f>
        <v>0</v>
      </c>
      <c r="AEH35" s="27">
        <f t="shared" ref="AEH35:AEH66" si="1512">IFERROR(MID(BM35, SEARCH("{", BM35)+1, SEARCH("}", BM35)-SEARCH("{", BM35)-1), 0)</f>
        <v>0</v>
      </c>
      <c r="AEI35" s="27">
        <f t="shared" ref="AEI35:AEI66" si="1513">IFERROR(MID(BN35, SEARCH("{", BN35)+1, SEARCH("}", BN35)-SEARCH("{", BN35)-1), 0)</f>
        <v>0</v>
      </c>
      <c r="AEJ35" s="27">
        <f t="shared" ref="AEJ35:AEJ66" si="1514">IFERROR(MID(BO35, SEARCH("{", BO35)+1, SEARCH("}", BO35)-SEARCH("{", BO35)-1), 0)</f>
        <v>0</v>
      </c>
      <c r="AEK35" s="27">
        <f t="shared" ref="AEK35:AEK66" si="1515">IFERROR(MID(BP35, SEARCH("{", BP35)+1, SEARCH("}", BP35)-SEARCH("{", BP35)-1), 0)</f>
        <v>0</v>
      </c>
      <c r="AEL35" s="27">
        <f t="shared" ref="AEL35:AEL66" si="1516">IFERROR(MID(BQ35, SEARCH("{", BQ35)+1, SEARCH("}", BQ35)-SEARCH("{", BQ35)-1), 0)</f>
        <v>0</v>
      </c>
      <c r="AEM35" s="27">
        <f t="shared" ref="AEM35:AEM66" si="1517">IFERROR(MID(BR35, SEARCH("{", BR35)+1, SEARCH("}", BR35)-SEARCH("{", BR35)-1), 0)</f>
        <v>0</v>
      </c>
      <c r="AEN35" s="27">
        <f t="shared" ref="AEN35:AEN66" si="1518">IFERROR(MID(BS35, SEARCH("{", BS35)+1, SEARCH("}", BS35)-SEARCH("{", BS35)-1), 0)</f>
        <v>0</v>
      </c>
      <c r="AEO35" s="27">
        <f t="shared" ref="AEO35:AEO66" si="1519">IFERROR(MID(BT35, SEARCH("{", BT35)+1, SEARCH("}", BT35)-SEARCH("{", BT35)-1), 0)</f>
        <v>0</v>
      </c>
      <c r="AEP35" s="27">
        <f t="shared" ref="AEP35:AEP66" si="1520">IFERROR(MID(BU35, SEARCH("{", BU35)+1, SEARCH("}", BU35)-SEARCH("{", BU35)-1), 0)</f>
        <v>0</v>
      </c>
      <c r="AEQ35" s="27">
        <f t="shared" ref="AEQ35:AEQ66" si="1521">IFERROR(MID(BV35, SEARCH("{", BV35)+1, SEARCH("}", BV35)-SEARCH("{", BV35)-1), 0)</f>
        <v>0</v>
      </c>
      <c r="AER35" s="27">
        <f t="shared" ref="AER35:AER66" si="1522">IFERROR(MID(BW35, SEARCH("{", BW35)+1, SEARCH("}", BW35)-SEARCH("{", BW35)-1), 0)</f>
        <v>0</v>
      </c>
      <c r="AES35" s="27">
        <f t="shared" ref="AES35:AES66" si="1523">IFERROR(MID(BX35, SEARCH("{", BX35)+1, SEARCH("}", BX35)-SEARCH("{", BX35)-1), 0)</f>
        <v>0</v>
      </c>
      <c r="AET35" s="27">
        <f t="shared" ref="AET35:AET66" si="1524">IFERROR(MID(BY35, SEARCH("{", BY35)+1, SEARCH("}", BY35)-SEARCH("{", BY35)-1), 0)</f>
        <v>0</v>
      </c>
      <c r="AEU35" s="27">
        <f t="shared" ref="AEU35:AEU66" si="1525">IFERROR(MID(BZ35, SEARCH("{", BZ35)+1, SEARCH("}", BZ35)-SEARCH("{", BZ35)-1), 0)</f>
        <v>0</v>
      </c>
      <c r="AEV35" s="27">
        <f t="shared" ref="AEV35:AEV66" si="1526">IFERROR(MID(CA35, SEARCH("{", CA35)+1, SEARCH("}", CA35)-SEARCH("{", CA35)-1), 0)</f>
        <v>0</v>
      </c>
      <c r="AEW35" s="27">
        <f t="shared" ref="AEW35:AEW66" si="1527">IFERROR(MID(CB35, SEARCH("{", CB35)+1, SEARCH("}", CB35)-SEARCH("{", CB35)-1), 0)</f>
        <v>0</v>
      </c>
      <c r="AEX35" s="27">
        <f t="shared" ref="AEX35:AEX66" si="1528">IFERROR(MID(CC35, SEARCH("{", CC35)+1, SEARCH("}", CC35)-SEARCH("{", CC35)-1), 0)</f>
        <v>0</v>
      </c>
      <c r="AEY35" s="27">
        <f t="shared" ref="AEY35:AEY66" si="1529">IFERROR(MID(CD35, SEARCH("{", CD35)+1, SEARCH("}", CD35)-SEARCH("{", CD35)-1), 0)</f>
        <v>0</v>
      </c>
      <c r="AEZ35" s="27">
        <f t="shared" ref="AEZ35:AEZ66" si="1530">IFERROR(MID(CE35, SEARCH("{", CE35)+1, SEARCH("}", CE35)-SEARCH("{", CE35)-1), 0)</f>
        <v>0</v>
      </c>
      <c r="AFA35" s="27">
        <f t="shared" ref="AFA35:AFA66" si="1531">IFERROR(MID(CF35, SEARCH("{", CF35)+1, SEARCH("}", CF35)-SEARCH("{", CF35)-1), 0)</f>
        <v>0</v>
      </c>
      <c r="AFB35" s="27">
        <f t="shared" ref="AFB35:AFB66" si="1532">IFERROR(MID(CG35, SEARCH("{", CG35)+1, SEARCH("}", CG35)-SEARCH("{", CG35)-1), 0)</f>
        <v>0</v>
      </c>
      <c r="AFC35" s="27">
        <f t="shared" ref="AFC35:AFC66" si="1533">IFERROR(MID(CH35, SEARCH("{", CH35)+1, SEARCH("}", CH35)-SEARCH("{", CH35)-1), 0)</f>
        <v>0</v>
      </c>
      <c r="AFD35" s="27">
        <f t="shared" ref="AFD35:AFD66" si="1534">IFERROR(MID(CI35, SEARCH("{", CI35)+1, SEARCH("}", CI35)-SEARCH("{", CI35)-1), 0)</f>
        <v>0</v>
      </c>
      <c r="AFE35" s="27">
        <f t="shared" ref="AFE35:AFE66" si="1535">IFERROR(MID(CJ35, SEARCH("{", CJ35)+1, SEARCH("}", CJ35)-SEARCH("{", CJ35)-1), 0)</f>
        <v>0</v>
      </c>
      <c r="AFF35" s="27">
        <f t="shared" ref="AFF35:AFF66" si="1536">IFERROR(MID(CK35, SEARCH("{", CK35)+1, SEARCH("}", CK35)-SEARCH("{", CK35)-1), 0)</f>
        <v>0</v>
      </c>
      <c r="AFG35" s="27">
        <f t="shared" ref="AFG35:AFG66" si="1537">IFERROR(MID(CL35, SEARCH("{", CL35)+1, SEARCH("}", CL35)-SEARCH("{", CL35)-1), 0)</f>
        <v>0</v>
      </c>
      <c r="AFH35" s="27">
        <f t="shared" ref="AFH35:AFH66" si="1538">IFERROR(MID(CM35, SEARCH("{", CM35)+1, SEARCH("}", CM35)-SEARCH("{", CM35)-1), 0)</f>
        <v>0</v>
      </c>
      <c r="AFI35" s="27">
        <f t="shared" ref="AFI35:AFI66" si="1539">IFERROR(MID(CN35, SEARCH("{", CN35)+1, SEARCH("}", CN35)-SEARCH("{", CN35)-1), 0)</f>
        <v>0</v>
      </c>
      <c r="AFJ35" s="27">
        <f t="shared" ref="AFJ35:AFJ66" si="1540">IFERROR(MID(CO35, SEARCH("{", CO35)+1, SEARCH("}", CO35)-SEARCH("{", CO35)-1), 0)</f>
        <v>0</v>
      </c>
      <c r="AFL35" s="28">
        <f t="shared" si="892"/>
        <v>100.25</v>
      </c>
      <c r="AFM35" s="28">
        <v>100.25</v>
      </c>
      <c r="AFN35" s="27">
        <v>6</v>
      </c>
      <c r="AFO35" s="27">
        <f t="shared" ref="AFO35:AFO66" si="1541">IFERROR(IF(LEFT(L35, 1)="H", $AFN35, ROUNDUP((MID(L35, SEARCH("!", L35)+1, SEARCH("+", L35)-SEARCH("!", L35)-1))/16,0)),0)</f>
        <v>6</v>
      </c>
      <c r="AFP35" s="27">
        <f t="shared" ref="AFP35:AFP66" si="1542">IFERROR(IF(LEFT(M35, 1)="H", $AFN35, ROUNDUP((MID(M35, SEARCH("!", M35)+1, SEARCH("+", M35)-SEARCH("!", M35)-1))/16,0)),0)</f>
        <v>6</v>
      </c>
      <c r="AFQ35" s="27">
        <f t="shared" ref="AFQ35:AFQ66" si="1543">IFERROR(IF(LEFT(N35, 1)="H", $AFN35, ROUNDUP((MID(N35, SEARCH("!", N35)+1, SEARCH("+", N35)-SEARCH("!", N35)-1))/16,0)),0)</f>
        <v>6</v>
      </c>
      <c r="AFR35" s="27">
        <f t="shared" ref="AFR35:AFR66" si="1544">IFERROR(IF(LEFT(O35, 1)="H", $AFN35, ROUNDUP((MID(O35, SEARCH("!", O35)+1, SEARCH("+", O35)-SEARCH("!", O35)-1))/16,0)),0)</f>
        <v>6</v>
      </c>
      <c r="AFS35" s="27">
        <f t="shared" ref="AFS35:AFS66" si="1545">IFERROR(IF(LEFT(P35, 1)="H", $AFN35, ROUNDUP((MID(P35, SEARCH("!", P35)+1, SEARCH("+", P35)-SEARCH("!", P35)-1))/16,0)),0)</f>
        <v>0</v>
      </c>
      <c r="AFT35" s="27">
        <f t="shared" ref="AFT35:AFT66" si="1546">IFERROR(IF(LEFT(Q35, 1)="H", $AFN35, ROUNDUP((MID(Q35, SEARCH("!", Q35)+1, SEARCH("+", Q35)-SEARCH("!", Q35)-1))/16,0)),0)</f>
        <v>5</v>
      </c>
      <c r="AFU35" s="27">
        <f t="shared" ref="AFU35:AFU66" si="1547">IFERROR(IF(LEFT(R35, 1)="H", $AFN35, ROUNDUP((MID(R35, SEARCH("!", R35)+1, SEARCH("+", R35)-SEARCH("!", R35)-1))/16,0)),0)</f>
        <v>6</v>
      </c>
      <c r="AFV35" s="27">
        <f t="shared" ref="AFV35:AFV66" si="1548">IFERROR(IF(LEFT(S35, 1)="H", $AFN35, ROUNDUP((MID(S35, SEARCH("!", S35)+1, SEARCH("+", S35)-SEARCH("!", S35)-1))/16,0)),0)</f>
        <v>0</v>
      </c>
      <c r="AFW35" s="27">
        <f t="shared" ref="AFW35:AFW66" si="1549">IFERROR(IF(LEFT(T35, 1)="H", $AFN35, ROUNDUP((MID(T35, SEARCH("!", T35)+1, SEARCH("+", T35)-SEARCH("!", T35)-1))/16,0)),0)</f>
        <v>6</v>
      </c>
      <c r="AFX35" s="27">
        <f t="shared" ref="AFX35:AFX66" si="1550">IFERROR(IF(LEFT(U35, 1)="H", $AFN35, ROUNDUP((MID(U35, SEARCH("!", U35)+1, SEARCH("+", U35)-SEARCH("!", U35)-1))/16,0)),0)</f>
        <v>5</v>
      </c>
      <c r="AFY35" s="27">
        <f t="shared" ref="AFY35:AFY66" si="1551">IFERROR(IF(LEFT(V35, 1)="H", $AFN35, ROUNDUP((MID(V35, SEARCH("!", V35)+1, SEARCH("+", V35)-SEARCH("!", V35)-1))/16,0)),0)</f>
        <v>6</v>
      </c>
      <c r="AFZ35" s="27">
        <f t="shared" ref="AFZ35:AFZ66" si="1552">IFERROR(IF(LEFT(W35, 1)="H", $AFN35, ROUNDUP((MID(W35, SEARCH("!", W35)+1, SEARCH("+", W35)-SEARCH("!", W35)-1))/16,0)),0)</f>
        <v>6</v>
      </c>
      <c r="AGA35" s="27">
        <f t="shared" ref="AGA35:AGA66" si="1553">IFERROR(IF(LEFT(X35, 1)="H", $AFN35, ROUNDUP((MID(X35, SEARCH("!", X35)+1, SEARCH("+", X35)-SEARCH("!", X35)-1))/16,0)),0)</f>
        <v>0</v>
      </c>
      <c r="AGB35" s="27">
        <f t="shared" ref="AGB35:AGB66" si="1554">IFERROR(IF(LEFT(Y35, 1)="H", $AFN35, ROUNDUP((MID(Y35, SEARCH("!", Y35)+1, SEARCH("+", Y35)-SEARCH("!", Y35)-1))/16,0)),0)</f>
        <v>0</v>
      </c>
      <c r="AGC35" s="27">
        <f t="shared" ref="AGC35:AGC66" si="1555">IFERROR(IF(LEFT(Z35, 1)="H", $AFN35, ROUNDUP((MID(Z35, SEARCH("!", Z35)+1, SEARCH("+", Z35)-SEARCH("!", Z35)-1))/16,0)),0)</f>
        <v>6</v>
      </c>
      <c r="AGD35" s="27">
        <f t="shared" ref="AGD35:AGD66" si="1556">IFERROR(IF(LEFT(AA35, 1)="H", $AFN35, ROUNDUP((MID(AA35, SEARCH("!", AA35)+1, SEARCH("+", AA35)-SEARCH("!", AA35)-1))/16,0)),0)</f>
        <v>3</v>
      </c>
      <c r="AGE35" s="27">
        <f t="shared" ref="AGE35:AGE66" si="1557">IFERROR(IF(LEFT(AB35, 1)="H", $AFN35, ROUNDUP((MID(AB35, SEARCH("!", AB35)+1, SEARCH("+", AB35)-SEARCH("!", AB35)-1))/16,0)),0)</f>
        <v>2</v>
      </c>
      <c r="AGF35" s="27">
        <f t="shared" ref="AGF35:AGF66" si="1558">IFERROR(IF(LEFT(AC35, 1)="H", $AFN35, ROUNDUP((MID(AC35, SEARCH("!", AC35)+1, SEARCH("+", AC35)-SEARCH("!", AC35)-1))/16,0)),0)</f>
        <v>0</v>
      </c>
      <c r="AGG35" s="27">
        <f t="shared" ref="AGG35:AGG66" si="1559">IFERROR(IF(LEFT(AD35, 1)="H", $AFN35, ROUNDUP((MID(AD35, SEARCH("!", AD35)+1, SEARCH("+", AD35)-SEARCH("!", AD35)-1))/16,0)),0)</f>
        <v>8</v>
      </c>
      <c r="AGH35" s="27">
        <f t="shared" ref="AGH35:AGH66" si="1560">IFERROR(IF(LEFT(AE35, 1)="H", $AFN35, ROUNDUP((MID(AE35, SEARCH("!", AE35)+1, SEARCH("+", AE35)-SEARCH("!", AE35)-1))/16,0)),0)</f>
        <v>3</v>
      </c>
      <c r="AGI35" s="27">
        <f t="shared" ref="AGI35:AGI66" si="1561">IFERROR(IF(LEFT(AF35, 1)="H", $AFN35, ROUNDUP((MID(AF35, SEARCH("!", AF35)+1, SEARCH("+", AF35)-SEARCH("!", AF35)-1))/16,0)),0)</f>
        <v>0</v>
      </c>
      <c r="AGJ35" s="27">
        <f t="shared" ref="AGJ35:AGJ66" si="1562">IFERROR(IF(LEFT(AG35, 1)="H", $AFN35, ROUNDUP((MID(AG35, SEARCH("!", AG35)+1, SEARCH("+", AG35)-SEARCH("!", AG35)-1))/16,0)),0)</f>
        <v>6</v>
      </c>
      <c r="AGK35" s="27">
        <f t="shared" ref="AGK35:AGK66" si="1563">IFERROR(IF(LEFT(AH35, 1)="H", $AFN35, ROUNDUP((MID(AH35, SEARCH("!", AH35)+1, SEARCH("+", AH35)-SEARCH("!", AH35)-1))/16,0)),0)</f>
        <v>0</v>
      </c>
      <c r="AGL35" s="27">
        <f t="shared" ref="AGL35:AGL66" si="1564">IFERROR(IF(LEFT(AI35, 1)="H", $AFN35, ROUNDUP((MID(AI35, SEARCH("!", AI35)+1, SEARCH("+", AI35)-SEARCH("!", AI35)-1))/16,0)),0)</f>
        <v>8</v>
      </c>
      <c r="AGM35" s="27">
        <f t="shared" ref="AGM35:AGM66" si="1565">IFERROR(IF(LEFT(AJ35, 1)="H", $AFN35, ROUNDUP((MID(AJ35, SEARCH("!", AJ35)+1, SEARCH("+", AJ35)-SEARCH("!", AJ35)-1))/16,0)),0)</f>
        <v>0</v>
      </c>
      <c r="AGN35" s="27">
        <f t="shared" ref="AGN35:AGN66" si="1566">IFERROR(IF(LEFT(AK35, 1)="H", $AFN35, ROUNDUP((MID(AK35, SEARCH("!", AK35)+1, SEARCH("+", AK35)-SEARCH("!", AK35)-1))/16,0)),0)</f>
        <v>0</v>
      </c>
      <c r="AGO35" s="27">
        <f t="shared" ref="AGO35:AGO66" si="1567">IFERROR(IF(LEFT(AL35, 1)="H", $AFN35, ROUNDUP((MID(AL35, SEARCH("!", AL35)+1, SEARCH("+", AL35)-SEARCH("!", AL35)-1))/16,0)),0)</f>
        <v>6</v>
      </c>
      <c r="AGP35" s="27">
        <f t="shared" ref="AGP35:AGP66" si="1568">IFERROR(IF(LEFT(AM35, 1)="H", $AFN35, ROUNDUP((MID(AM35, SEARCH("!", AM35)+1, SEARCH("+", AM35)-SEARCH("!", AM35)-1))/16,0)),0)</f>
        <v>6</v>
      </c>
      <c r="AGQ35" s="27">
        <f t="shared" ref="AGQ35:AGQ66" si="1569">IFERROR(IF(LEFT(AN35, 1)="H", $AFN35, ROUNDUP((MID(AN35, SEARCH("!", AN35)+1, SEARCH("+", AN35)-SEARCH("!", AN35)-1))/16,0)),0)</f>
        <v>0</v>
      </c>
      <c r="AGR35" s="27">
        <f t="shared" ref="AGR35:AGR66" si="1570">IFERROR(IF(LEFT(AO35, 1)="H", $AFN35, ROUNDUP((MID(AO35, SEARCH("!", AO35)+1, SEARCH("+", AO35)-SEARCH("!", AO35)-1))/16,0)),0)</f>
        <v>6</v>
      </c>
      <c r="AGS35" s="27">
        <f t="shared" ref="AGS35:AGS66" si="1571">IFERROR(IF(LEFT(AP35, 1)="H", $AFN35, ROUNDUP((MID(AP35, SEARCH("!", AP35)+1, SEARCH("+", AP35)-SEARCH("!", AP35)-1))/16,0)),0)</f>
        <v>6</v>
      </c>
      <c r="AGT35" s="27">
        <f t="shared" ref="AGT35:AGT66" si="1572">IFERROR(IF(LEFT(AQ35, 1)="H", $AFN35, ROUNDUP((MID(AQ35, SEARCH("!", AQ35)+1, SEARCH("+", AQ35)-SEARCH("!", AQ35)-1))/16,0)),0)</f>
        <v>0</v>
      </c>
      <c r="AGU35" s="27">
        <f t="shared" ref="AGU35:AGU66" si="1573">IFERROR(IF(LEFT(AR35, 1)="H", $AFN35, ROUNDUP((MID(AR35, SEARCH("!", AR35)+1, SEARCH("+", AR35)-SEARCH("!", AR35)-1))/16,0)),0)</f>
        <v>6</v>
      </c>
      <c r="AGV35" s="27">
        <f t="shared" ref="AGV35:AGV66" si="1574">IFERROR(IF(LEFT(AS35, 1)="H", $AFN35, ROUNDUP((MID(AS35, SEARCH("!", AS35)+1, SEARCH("+", AS35)-SEARCH("!", AS35)-1))/16,0)),0)</f>
        <v>4</v>
      </c>
      <c r="AGW35" s="27">
        <f t="shared" ref="AGW35:AGW66" si="1575">IFERROR(IF(LEFT(AT35, 1)="H", $AFN35, ROUNDUP((MID(AT35, SEARCH("!", AT35)+1, SEARCH("+", AT35)-SEARCH("!", AT35)-1))/16,0)),0)</f>
        <v>0</v>
      </c>
      <c r="AGX35" s="27">
        <f t="shared" ref="AGX35:AGX66" si="1576">IFERROR(IF(LEFT(AU35, 1)="H", $AFN35, ROUNDUP((MID(AU35, SEARCH("!", AU35)+1, SEARCH("+", AU35)-SEARCH("!", AU35)-1))/16,0)),0)</f>
        <v>6</v>
      </c>
      <c r="AGY35" s="27">
        <f t="shared" ref="AGY35:AGY66" si="1577">IFERROR(IF(LEFT(AV35, 1)="H", $AFN35, ROUNDUP((MID(AV35, SEARCH("!", AV35)+1, SEARCH("+", AV35)-SEARCH("!", AV35)-1))/16,0)),0)</f>
        <v>0</v>
      </c>
      <c r="AGZ35" s="27">
        <f t="shared" ref="AGZ35:AGZ66" si="1578">IFERROR(IF(LEFT(AW35, 1)="H", $AFN35, ROUNDUP((MID(AW35, SEARCH("!", AW35)+1, SEARCH("+", AW35)-SEARCH("!", AW35)-1))/16,0)),0)</f>
        <v>0</v>
      </c>
      <c r="AHA35" s="27">
        <f t="shared" ref="AHA35:AHA66" si="1579">IFERROR(IF(LEFT(AX35, 1)="H", $AFN35, ROUNDUP((MID(AX35, SEARCH("!", AX35)+1, SEARCH("+", AX35)-SEARCH("!", AX35)-1))/16,0)),0)</f>
        <v>6</v>
      </c>
      <c r="AHB35" s="27">
        <f t="shared" ref="AHB35:AHB66" si="1580">IFERROR(IF(LEFT(AY35, 1)="H", $AFN35, ROUNDUP((MID(AY35, SEARCH("!", AY35)+1, SEARCH("+", AY35)-SEARCH("!", AY35)-1))/16,0)),0)</f>
        <v>0</v>
      </c>
      <c r="AHC35" s="27">
        <f t="shared" ref="AHC35:AHC66" si="1581">IFERROR(IF(LEFT(AZ35, 1)="H", $AFN35, ROUNDUP((MID(AZ35, SEARCH("!", AZ35)+1, SEARCH("+", AZ35)-SEARCH("!", AZ35)-1))/16,0)),0)</f>
        <v>0</v>
      </c>
      <c r="AHD35" s="27">
        <f t="shared" ref="AHD35:AHD66" si="1582">IFERROR(IF(LEFT(BA35, 1)="H", $AFN35, ROUNDUP((MID(BA35, SEARCH("!", BA35)+1, SEARCH("+", BA35)-SEARCH("!", BA35)-1))/16,0)),0)</f>
        <v>6</v>
      </c>
      <c r="AHE35" s="27">
        <f t="shared" ref="AHE35:AHE66" si="1583">IFERROR(IF(LEFT(BB35, 1)="H", $AFN35, ROUNDUP((MID(BB35, SEARCH("!", BB35)+1, SEARCH("+", BB35)-SEARCH("!", BB35)-1))/16,0)),0)</f>
        <v>0</v>
      </c>
      <c r="AHF35" s="27">
        <f t="shared" ref="AHF35:AHF66" si="1584">IFERROR(IF(LEFT(BC35, 1)="H", $AFN35, ROUNDUP((MID(BC35, SEARCH("!", BC35)+1, SEARCH("+", BC35)-SEARCH("!", BC35)-1))/16,0)),0)</f>
        <v>0</v>
      </c>
      <c r="AHG35" s="27">
        <f t="shared" ref="AHG35:AHG66" si="1585">IFERROR(IF(LEFT(BD35, 1)="H", $AFN35, ROUNDUP((MID(BD35, SEARCH("!", BD35)+1, SEARCH("+", BD35)-SEARCH("!", BD35)-1))/16,0)),0)</f>
        <v>0</v>
      </c>
      <c r="AHH35" s="27">
        <f t="shared" ref="AHH35:AHH66" si="1586">IFERROR(IF(LEFT(BE35, 1)="H", $AFN35, ROUNDUP((MID(BE35, SEARCH("!", BE35)+1, SEARCH("+", BE35)-SEARCH("!", BE35)-1))/16,0)),0)</f>
        <v>0</v>
      </c>
      <c r="AHI35" s="27">
        <f t="shared" ref="AHI35:AHI66" si="1587">IFERROR(IF(LEFT(BF35, 1)="H", $AFN35, ROUNDUP((MID(BF35, SEARCH("!", BF35)+1, SEARCH("+", BF35)-SEARCH("!", BF35)-1))/16,0)),0)</f>
        <v>0</v>
      </c>
      <c r="AHJ35" s="27">
        <f t="shared" ref="AHJ35:AHJ66" si="1588">IFERROR(IF(LEFT(BG35, 1)="H", $AFN35, ROUNDUP((MID(BG35, SEARCH("!", BG35)+1, SEARCH("+", BG35)-SEARCH("!", BG35)-1))/16,0)),0)</f>
        <v>0</v>
      </c>
      <c r="AHK35" s="27">
        <f t="shared" ref="AHK35:AHK66" si="1589">IFERROR(IF(LEFT(BH35, 1)="H", $AFN35, ROUNDUP((MID(BH35, SEARCH("!", BH35)+1, SEARCH("+", BH35)-SEARCH("!", BH35)-1))/16,0)),0)</f>
        <v>0</v>
      </c>
      <c r="AHL35" s="27">
        <f t="shared" ref="AHL35:AHL66" si="1590">IFERROR(IF(LEFT(BI35, 1)="H", $AFN35, ROUNDUP((MID(BI35, SEARCH("!", BI35)+1, SEARCH("+", BI35)-SEARCH("!", BI35)-1))/16,0)),0)</f>
        <v>0</v>
      </c>
      <c r="AHM35" s="27">
        <f t="shared" ref="AHM35:AHM66" si="1591">IFERROR(IF(LEFT(BJ35, 1)="H", $AFN35, ROUNDUP((MID(BJ35, SEARCH("!", BJ35)+1, SEARCH("+", BJ35)-SEARCH("!", BJ35)-1))/16,0)),0)</f>
        <v>0</v>
      </c>
      <c r="AHN35" s="27">
        <f t="shared" ref="AHN35:AHN66" si="1592">IFERROR(IF(LEFT(BK35, 1)="H", $AFN35, ROUNDUP((MID(BK35, SEARCH("!", BK35)+1, SEARCH("+", BK35)-SEARCH("!", BK35)-1))/16,0)),0)</f>
        <v>0</v>
      </c>
      <c r="AHO35" s="27">
        <f t="shared" ref="AHO35:AHO66" si="1593">IFERROR(IF(LEFT(BL35, 1)="H", $AFN35, ROUNDUP((MID(BL35, SEARCH("!", BL35)+1, SEARCH("+", BL35)-SEARCH("!", BL35)-1))/16,0)),0)</f>
        <v>0</v>
      </c>
      <c r="AHP35" s="27">
        <f t="shared" ref="AHP35:AHP66" si="1594">IFERROR(IF(LEFT(BM35, 1)="H", $AFN35, ROUNDUP((MID(BM35, SEARCH("!", BM35)+1, SEARCH("+", BM35)-SEARCH("!", BM35)-1))/16,0)),0)</f>
        <v>0</v>
      </c>
      <c r="AHQ35" s="27">
        <f t="shared" ref="AHQ35:AHQ66" si="1595">IFERROR(IF(LEFT(BN35, 1)="H", $AFN35, ROUNDUP((MID(BN35, SEARCH("!", BN35)+1, SEARCH("+", BN35)-SEARCH("!", BN35)-1))/16,0)),0)</f>
        <v>0</v>
      </c>
      <c r="AHR35" s="27">
        <f t="shared" ref="AHR35:AHR66" si="1596">IFERROR(IF(LEFT(BO35, 1)="H", $AFN35, ROUNDUP((MID(BO35, SEARCH("!", BO35)+1, SEARCH("+", BO35)-SEARCH("!", BO35)-1))/16,0)),0)</f>
        <v>0</v>
      </c>
      <c r="AHS35" s="27">
        <f t="shared" ref="AHS35:AHS66" si="1597">IFERROR(IF(LEFT(BP35, 1)="H", $AFN35, ROUNDUP((MID(BP35, SEARCH("!", BP35)+1, SEARCH("+", BP35)-SEARCH("!", BP35)-1))/16,0)),0)</f>
        <v>0</v>
      </c>
      <c r="AHT35" s="27">
        <f t="shared" ref="AHT35:AHT66" si="1598">IFERROR(IF(LEFT(BQ35, 1)="H", $AFN35, ROUNDUP((MID(BQ35, SEARCH("!", BQ35)+1, SEARCH("+", BQ35)-SEARCH("!", BQ35)-1))/16,0)),0)</f>
        <v>0</v>
      </c>
      <c r="AHU35" s="27">
        <f t="shared" ref="AHU35:AHU66" si="1599">IFERROR(IF(LEFT(BR35, 1)="H", $AFN35, ROUNDUP((MID(BR35, SEARCH("!", BR35)+1, SEARCH("+", BR35)-SEARCH("!", BR35)-1))/16,0)),0)</f>
        <v>0</v>
      </c>
      <c r="AHV35" s="27">
        <f t="shared" ref="AHV35:AHV66" si="1600">IFERROR(IF(LEFT(BS35, 1)="H", $AFN35, ROUNDUP((MID(BS35, SEARCH("!", BS35)+1, SEARCH("+", BS35)-SEARCH("!", BS35)-1))/16,0)),0)</f>
        <v>0</v>
      </c>
      <c r="AHW35" s="27">
        <f t="shared" ref="AHW35:AHW66" si="1601">IFERROR(IF(LEFT(BT35, 1)="H", $AFN35, ROUNDUP((MID(BT35, SEARCH("!", BT35)+1, SEARCH("+", BT35)-SEARCH("!", BT35)-1))/16,0)),0)</f>
        <v>0</v>
      </c>
      <c r="AHX35" s="27">
        <f t="shared" ref="AHX35:AHX66" si="1602">IFERROR(IF(LEFT(BU35, 1)="H", $AFN35, ROUNDUP((MID(BU35, SEARCH("!", BU35)+1, SEARCH("+", BU35)-SEARCH("!", BU35)-1))/16,0)),0)</f>
        <v>0</v>
      </c>
      <c r="AHY35" s="27">
        <f t="shared" ref="AHY35:AHY66" si="1603">IFERROR(IF(LEFT(BV35, 1)="H", $AFN35, ROUNDUP((MID(BV35, SEARCH("!", BV35)+1, SEARCH("+", BV35)-SEARCH("!", BV35)-1))/16,0)),0)</f>
        <v>0</v>
      </c>
      <c r="AHZ35" s="27">
        <f t="shared" ref="AHZ35:AHZ66" si="1604">IFERROR(IF(LEFT(BW35, 1)="H", $AFN35, ROUNDUP((MID(BW35, SEARCH("!", BW35)+1, SEARCH("+", BW35)-SEARCH("!", BW35)-1))/16,0)),0)</f>
        <v>0</v>
      </c>
      <c r="AIA35" s="27">
        <f t="shared" ref="AIA35:AIA66" si="1605">IFERROR(IF(LEFT(BX35, 1)="H", $AFN35, ROUNDUP((MID(BX35, SEARCH("!", BX35)+1, SEARCH("+", BX35)-SEARCH("!", BX35)-1))/16,0)),0)</f>
        <v>0</v>
      </c>
      <c r="AIB35" s="27">
        <f t="shared" ref="AIB35:AIB66" si="1606">IFERROR(IF(LEFT(BY35, 1)="H", $AFN35, ROUNDUP((MID(BY35, SEARCH("!", BY35)+1, SEARCH("+", BY35)-SEARCH("!", BY35)-1))/16,0)),0)</f>
        <v>0</v>
      </c>
      <c r="AIC35" s="27">
        <f t="shared" ref="AIC35:AIC66" si="1607">IFERROR(IF(LEFT(BZ35, 1)="H", $AFN35, ROUNDUP((MID(BZ35, SEARCH("!", BZ35)+1, SEARCH("+", BZ35)-SEARCH("!", BZ35)-1))/16,0)),0)</f>
        <v>0</v>
      </c>
      <c r="AID35" s="27">
        <f t="shared" ref="AID35:AID66" si="1608">IFERROR(IF(LEFT(CA35, 1)="H", $AFN35, ROUNDUP((MID(CA35, SEARCH("!", CA35)+1, SEARCH("+", CA35)-SEARCH("!", CA35)-1))/16,0)),0)</f>
        <v>0</v>
      </c>
      <c r="AIE35" s="27">
        <f t="shared" ref="AIE35:AIE66" si="1609">IFERROR(IF(LEFT(CB35, 1)="H", $AFN35, ROUNDUP((MID(CB35, SEARCH("!", CB35)+1, SEARCH("+", CB35)-SEARCH("!", CB35)-1))/16,0)),0)</f>
        <v>0</v>
      </c>
      <c r="AIF35" s="27">
        <f t="shared" ref="AIF35:AIF66" si="1610">IFERROR(IF(LEFT(CC35, 1)="H", $AFN35, ROUNDUP((MID(CC35, SEARCH("!", CC35)+1, SEARCH("+", CC35)-SEARCH("!", CC35)-1))/16,0)),0)</f>
        <v>0</v>
      </c>
      <c r="AIG35" s="27">
        <f t="shared" ref="AIG35:AIG66" si="1611">IFERROR(IF(LEFT(CD35, 1)="H", $AFN35, ROUNDUP((MID(CD35, SEARCH("!", CD35)+1, SEARCH("+", CD35)-SEARCH("!", CD35)-1))/16,0)),0)</f>
        <v>0</v>
      </c>
      <c r="AIH35" s="27">
        <f t="shared" ref="AIH35:AIH66" si="1612">IFERROR(IF(LEFT(CE35, 1)="H", $AFN35, ROUNDUP((MID(CE35, SEARCH("!", CE35)+1, SEARCH("+", CE35)-SEARCH("!", CE35)-1))/16,0)),0)</f>
        <v>0</v>
      </c>
      <c r="AII35" s="27">
        <f t="shared" ref="AII35:AII66" si="1613">IFERROR(IF(LEFT(CF35, 1)="H", $AFN35, ROUNDUP((MID(CF35, SEARCH("!", CF35)+1, SEARCH("+", CF35)-SEARCH("!", CF35)-1))/16,0)),0)</f>
        <v>0</v>
      </c>
      <c r="AIJ35" s="27">
        <f t="shared" ref="AIJ35:AIJ66" si="1614">IFERROR(IF(LEFT(CG35, 1)="H", $AFN35, ROUNDUP((MID(CG35, SEARCH("!", CG35)+1, SEARCH("+", CG35)-SEARCH("!", CG35)-1))/16,0)),0)</f>
        <v>0</v>
      </c>
      <c r="AIK35" s="27">
        <f t="shared" ref="AIK35:AIK66" si="1615">IFERROR(IF(LEFT(CH35, 1)="H", $AFN35, ROUNDUP((MID(CH35, SEARCH("!", CH35)+1, SEARCH("+", CH35)-SEARCH("!", CH35)-1))/16,0)),0)</f>
        <v>0</v>
      </c>
      <c r="AIL35" s="27">
        <f t="shared" ref="AIL35:AIL66" si="1616">IFERROR(IF(LEFT(CI35, 1)="H", $AFN35, ROUNDUP((MID(CI35, SEARCH("!", CI35)+1, SEARCH("+", CI35)-SEARCH("!", CI35)-1))/16,0)),0)</f>
        <v>0</v>
      </c>
      <c r="AIM35" s="27">
        <f t="shared" ref="AIM35:AIM66" si="1617">IFERROR(IF(LEFT(CJ35, 1)="H", $AFN35, ROUNDUP((MID(CJ35, SEARCH("!", CJ35)+1, SEARCH("+", CJ35)-SEARCH("!", CJ35)-1))/16,0)),0)</f>
        <v>0</v>
      </c>
      <c r="AIN35" s="27">
        <f t="shared" ref="AIN35:AIN66" si="1618">IFERROR(IF(LEFT(CK35, 1)="H", $AFN35, ROUNDUP((MID(CK35, SEARCH("!", CK35)+1, SEARCH("+", CK35)-SEARCH("!", CK35)-1))/16,0)),0)</f>
        <v>0</v>
      </c>
      <c r="AIO35" s="27">
        <f t="shared" ref="AIO35:AIO66" si="1619">IFERROR(IF(LEFT(CL35, 1)="H", $AFN35, ROUNDUP((MID(CL35, SEARCH("!", CL35)+1, SEARCH("+", CL35)-SEARCH("!", CL35)-1))/16,0)),0)</f>
        <v>0</v>
      </c>
      <c r="AIP35" s="27">
        <f t="shared" ref="AIP35:AIP66" si="1620">IFERROR(IF(LEFT(CM35, 1)="H", $AFN35, ROUNDUP((MID(CM35, SEARCH("!", CM35)+1, SEARCH("+", CM35)-SEARCH("!", CM35)-1))/16,0)),0)</f>
        <v>0</v>
      </c>
      <c r="AIQ35" s="27">
        <f t="shared" ref="AIQ35:AIQ66" si="1621">IFERROR(IF(LEFT(CN35, 1)="H", $AFN35, ROUNDUP((MID(CN35, SEARCH("!", CN35)+1, SEARCH("+", CN35)-SEARCH("!", CN35)-1))/16,0)),0)</f>
        <v>0</v>
      </c>
      <c r="AIR35" s="27">
        <f t="shared" ref="AIR35:AIR66" si="1622">IFERROR(IF(LEFT(CO35, 1)="H", $AFN35, ROUNDUP((MID(CO35, SEARCH("!", CO35)+1, SEARCH("+", CO35)-SEARCH("!", CO35)-1))/16,0)),0)</f>
        <v>0</v>
      </c>
      <c r="AIT35" s="27">
        <v>1</v>
      </c>
      <c r="AIU35" s="27">
        <v>1</v>
      </c>
      <c r="AIV35" s="27">
        <v>1</v>
      </c>
      <c r="AIW35" s="27">
        <f t="shared" ref="AIW35:AIW66" si="1623">IF(AFR35&gt;0, VLOOKUP(AFR35, $ALZ$133:$AMH$140, IF(AFQ35&gt;0, AFQ35+1, IF(AFP35&gt;0, AFP35+1, IF(AFO35&gt;0, AFO35+1, IF(AFN35&gt;0, AFN35+1, IF(AFM35&gt;0, AFM35+1, AFK35+1))))), FALSE), 0)/IF(AFQ35&gt;0, 1, IF(AFP35&gt;0, 2, IF(AFO35&gt;0, 4, IF(AFN35&gt;0, 8, IF(AFM35&gt;0, 16, 32)))))</f>
        <v>1</v>
      </c>
      <c r="AIX35" s="27">
        <f t="shared" ref="AIX35:AIX66" si="1624">IF(AFS35&gt;0, VLOOKUP(AFS35, $ALZ$133:$AMH$140, IF(AFR35&gt;0, AFR35+1, IF(AFQ35&gt;0, AFQ35+1, IF(AFP35&gt;0, AFP35+1, IF(AFO35&gt;0, AFO35+1, IF(AFN35&gt;0, AFN35+1, AFM35+1))))), FALSE), 0)/IF(AFR35&gt;0, 1, IF(AFQ35&gt;0, 2, IF(AFP35&gt;0, 4, IF(AFO35&gt;0, 8, IF(AFN35&gt;0, 16, 32)))))</f>
        <v>0</v>
      </c>
      <c r="AIY35" s="27">
        <f t="shared" ref="AIY35:AIY66" si="1625">IF(AFT35&gt;0, VLOOKUP(AFT35, $ALZ$133:$AMH$140, IF(AFS35&gt;0, AFS35+1, IF(AFR35&gt;0, AFR35+1, IF(AFQ35&gt;0, AFQ35+1, IF(AFP35&gt;0, AFP35+1, IF(AFO35&gt;0, AFO35+1, AFN35+1))))), FALSE), 0)/IF(AFS35&gt;0, 1, IF(AFR35&gt;0, 2, IF(AFQ35&gt;0, 4, IF(AFP35&gt;0, 8, IF(AFO35&gt;0, 16, 32)))))</f>
        <v>8</v>
      </c>
      <c r="AIZ35" s="27">
        <f t="shared" ref="AIZ35:AIZ66" si="1626">IF(AFU35&gt;0, VLOOKUP(AFU35, $ALZ$133:$AMH$140, IF(AFT35&gt;0, AFT35+1, IF(AFS35&gt;0, AFS35+1, IF(AFR35&gt;0, AFR35+1, IF(AFQ35&gt;0, AFQ35+1, IF(AFP35&gt;0, AFP35+1, AFO35+1))))), FALSE), 0)/IF(AFT35&gt;0, 1, IF(AFS35&gt;0, 2, IF(AFR35&gt;0, 4, IF(AFQ35&gt;0, 8, IF(AFP35&gt;0, 16, 32)))))</f>
        <v>16</v>
      </c>
      <c r="AJA35" s="27">
        <f t="shared" ref="AJA35:AJA66" si="1627">IF(AFV35&gt;0, VLOOKUP(AFV35, $ALZ$133:$AMH$140, IF(AFU35&gt;0, AFU35+1, IF(AFT35&gt;0, AFT35+1, IF(AFS35&gt;0, AFS35+1, IF(AFR35&gt;0, AFR35+1, IF(AFQ35&gt;0, AFQ35+1, AFP35+1))))), FALSE), 0)/IF(AFU35&gt;0, 1, IF(AFT35&gt;0, 2, IF(AFS35&gt;0, 4, IF(AFR35&gt;0, 8, IF(AFQ35&gt;0, 16, 32)))))</f>
        <v>0</v>
      </c>
      <c r="AJB35" s="27">
        <f t="shared" ref="AJB35:AJB66" si="1628">IF(AFW35&gt;0, VLOOKUP(AFW35, $ALZ$133:$AMH$140, IF(AFV35&gt;0, AFV35+1, IF(AFU35&gt;0, AFU35+1, IF(AFT35&gt;0, AFT35+1, IF(AFS35&gt;0, AFS35+1, IF(AFR35&gt;0, AFR35+1, AFQ35+1))))), FALSE), 0)/IF(AFV35&gt;0, 1, IF(AFU35&gt;0, 2, IF(AFT35&gt;0, 4, IF(AFS35&gt;0, 8, IF(AFR35&gt;0, 16, 32)))))</f>
        <v>0.5</v>
      </c>
      <c r="AJC35" s="27">
        <f t="shared" ref="AJC35:AJC66" si="1629">IF(AFX35&gt;0, VLOOKUP(AFX35, $ALZ$133:$AMH$140, IF(AFW35&gt;0, AFW35+1, IF(AFV35&gt;0, AFV35+1, IF(AFU35&gt;0, AFU35+1, IF(AFT35&gt;0, AFT35+1, IF(AFS35&gt;0, AFS35+1, AFR35+1))))), FALSE), 0)/IF(AFW35&gt;0, 1, IF(AFV35&gt;0, 2, IF(AFU35&gt;0, 4, IF(AFT35&gt;0, 8, IF(AFS35&gt;0, 16, 32)))))</f>
        <v>16</v>
      </c>
      <c r="AJD35" s="27">
        <f t="shared" ref="AJD35:AJD66" si="1630">IF(AFY35&gt;0, VLOOKUP(AFY35, $ALZ$133:$AMH$140, IF(AFX35&gt;0, AFX35+1, IF(AFW35&gt;0, AFW35+1, IF(AFV35&gt;0, AFV35+1, IF(AFU35&gt;0, AFU35+1, IF(AFT35&gt;0, AFT35+1, AFS35+1))))), FALSE), 0)/IF(AFX35&gt;0, 1, IF(AFW35&gt;0, 2, IF(AFV35&gt;0, 4, IF(AFU35&gt;0, 8, IF(AFT35&gt;0, 16, 32)))))</f>
        <v>16</v>
      </c>
      <c r="AJE35" s="27">
        <f t="shared" ref="AJE35:AJE66" si="1631">IF(AFZ35&gt;0, VLOOKUP(AFZ35, $ALZ$133:$AMH$140, IF(AFY35&gt;0, AFY35+1, IF(AFX35&gt;0, AFX35+1, IF(AFW35&gt;0, AFW35+1, IF(AFV35&gt;0, AFV35+1, IF(AFU35&gt;0, AFU35+1, AFT35+1))))), FALSE), 0)/IF(AFY35&gt;0, 1, IF(AFX35&gt;0, 2, IF(AFW35&gt;0, 4, IF(AFV35&gt;0, 8, IF(AFU35&gt;0, 16, 32)))))</f>
        <v>1</v>
      </c>
      <c r="AJF35" s="27">
        <f t="shared" ref="AJF35:AJF66" si="1632">IF(AGA35&gt;0, VLOOKUP(AGA35, $ALZ$133:$AMH$140, IF(AFZ35&gt;0, AFZ35+1, IF(AFY35&gt;0, AFY35+1, IF(AFX35&gt;0, AFX35+1, IF(AFW35&gt;0, AFW35+1, IF(AFV35&gt;0, AFV35+1, AFU35+1))))), FALSE), 0)/IF(AFZ35&gt;0, 1, IF(AFY35&gt;0, 2, IF(AFX35&gt;0, 4, IF(AFW35&gt;0, 8, IF(AFV35&gt;0, 16, 32)))))</f>
        <v>0</v>
      </c>
      <c r="AJG35" s="27">
        <f t="shared" ref="AJG35:AJG66" si="1633">IF(AGB35&gt;0, VLOOKUP(AGB35, $ALZ$133:$AMH$140, IF(AGA35&gt;0, AGA35+1, IF(AFZ35&gt;0, AFZ35+1, IF(AFY35&gt;0, AFY35+1, IF(AFX35&gt;0, AFX35+1, IF(AFW35&gt;0, AFW35+1, AFV35+1))))), FALSE), 0)/IF(AGA35&gt;0, 1, IF(AFZ35&gt;0, 2, IF(AFY35&gt;0, 4, IF(AFX35&gt;0, 8, IF(AFW35&gt;0, 16, 32)))))</f>
        <v>0</v>
      </c>
      <c r="AJH35" s="27">
        <f t="shared" ref="AJH35:AJH66" si="1634">IF(AGC35&gt;0, VLOOKUP(AGC35, $ALZ$133:$AMH$140, IF(AGB35&gt;0, AGB35+1, IF(AGA35&gt;0, AGA35+1, IF(AFZ35&gt;0, AFZ35+1, IF(AFY35&gt;0, AFY35+1, IF(AFX35&gt;0, AFX35+1, AFW35+1))))), FALSE), 0)/IF(AGB35&gt;0, 1, IF(AGA35&gt;0, 2, IF(AFZ35&gt;0, 4, IF(AFY35&gt;0, 8, IF(AFX35&gt;0, 16, 32)))))</f>
        <v>0.25</v>
      </c>
      <c r="AJI35" s="27">
        <f t="shared" ref="AJI35:AJI66" si="1635">IF(AGD35&gt;0, VLOOKUP(AGD35, $ALZ$133:$AMH$140, IF(AGC35&gt;0, AGC35+1, IF(AGB35&gt;0, AGB35+1, IF(AGA35&gt;0, AGA35+1, IF(AFZ35&gt;0, AFZ35+1, IF(AFY35&gt;0, AFY35+1, AFX35+1))))), FALSE), 0)/IF(AGC35&gt;0, 1, IF(AGB35&gt;0, 2, IF(AGA35&gt;0, 4, IF(AFZ35&gt;0, 8, IF(AFY35&gt;0, 16, 32)))))</f>
        <v>4</v>
      </c>
      <c r="AJJ35" s="27">
        <f t="shared" ref="AJJ35:AJJ66" si="1636">IF(AGE35&gt;0, VLOOKUP(AGE35, $ALZ$133:$AMH$140, IF(AGD35&gt;0, AGD35+1, IF(AGC35&gt;0, AGC35+1, IF(AGB35&gt;0, AGB35+1, IF(AGA35&gt;0, AGA35+1, IF(AFZ35&gt;0, AFZ35+1, AFY35+1))))), FALSE), 0)/IF(AGD35&gt;0, 1, IF(AGC35&gt;0, 2, IF(AGB35&gt;0, 4, IF(AGA35&gt;0, 8, IF(AFZ35&gt;0, 16, 32)))))</f>
        <v>2</v>
      </c>
      <c r="AJK35" s="27">
        <f t="shared" ref="AJK35:AJK66" si="1637">IF(AGF35&gt;0, VLOOKUP(AGF35, $ALZ$133:$AMH$140, IF(AGE35&gt;0, AGE35+1, IF(AGD35&gt;0, AGD35+1, IF(AGC35&gt;0, AGC35+1, IF(AGB35&gt;0, AGB35+1, IF(AGA35&gt;0, AGA35+1, AFZ35+1))))), FALSE), 0)/IF(AGE35&gt;0, 1, IF(AGD35&gt;0, 2, IF(AGC35&gt;0, 4, IF(AGB35&gt;0, 8, IF(AGA35&gt;0, 16, 32)))))</f>
        <v>0</v>
      </c>
      <c r="AJL35" s="27">
        <f t="shared" ref="AJL35:AJL66" si="1638">IF(AGG35&gt;0, VLOOKUP(AGG35, $ALZ$133:$AMH$140, IF(AGF35&gt;0, AGF35+1, IF(AGE35&gt;0, AGE35+1, IF(AGD35&gt;0, AGD35+1, IF(AGC35&gt;0, AGC35+1, IF(AGB35&gt;0, AGB35+1, AGA35+1))))), FALSE), 0)/IF(AGF35&gt;0, 1, IF(AGE35&gt;0, 2, IF(AGD35&gt;0, 4, IF(AGC35&gt;0, 8, IF(AGB35&gt;0, 16, 32)))))</f>
        <v>4</v>
      </c>
      <c r="AJM35" s="27">
        <f t="shared" ref="AJM35:AJM66" si="1639">IF(AGH35&gt;0, VLOOKUP(AGH35, $ALZ$133:$AMH$140, IF(AGG35&gt;0, AGG35+1, IF(AGF35&gt;0, AGF35+1, IF(AGE35&gt;0, AGE35+1, IF(AGD35&gt;0, AGD35+1, IF(AGC35&gt;0, AGC35+1, AGB35+1))))), FALSE), 0)/IF(AGG35&gt;0, 1, IF(AGF35&gt;0, 2, IF(AGE35&gt;0, 4, IF(AGD35&gt;0, 8, IF(AGC35&gt;0, 16, 32)))))</f>
        <v>8</v>
      </c>
      <c r="AJN35" s="27">
        <f t="shared" ref="AJN35:AJN66" si="1640">IF(AGI35&gt;0, VLOOKUP(AGI35, $ALZ$133:$AMH$140, IF(AGH35&gt;0, AGH35+1, IF(AGG35&gt;0, AGG35+1, IF(AGF35&gt;0, AGF35+1, IF(AGE35&gt;0, AGE35+1, IF(AGD35&gt;0, AGD35+1, AGC35+1))))), FALSE), 0)/IF(AGH35&gt;0, 1, IF(AGG35&gt;0, 2, IF(AGF35&gt;0, 4, IF(AGE35&gt;0, 8, IF(AGD35&gt;0, 16, 32)))))</f>
        <v>0</v>
      </c>
      <c r="AJO35" s="27">
        <f t="shared" ref="AJO35:AJO66" si="1641">IF(AGJ35&gt;0, VLOOKUP(AGJ35, $ALZ$133:$AMH$140, IF(AGI35&gt;0, AGI35+1, IF(AGH35&gt;0, AGH35+1, IF(AGG35&gt;0, AGG35+1, IF(AGF35&gt;0, AGF35+1, IF(AGE35&gt;0, AGE35+1, AGD35+1))))), FALSE), 0)/IF(AGI35&gt;0, 1, IF(AGH35&gt;0, 2, IF(AGG35&gt;0, 4, IF(AGF35&gt;0, 8, IF(AGE35&gt;0, 16, 32)))))</f>
        <v>2</v>
      </c>
      <c r="AJP35" s="27">
        <f t="shared" ref="AJP35:AJP66" si="1642">IF(AGK35&gt;0, VLOOKUP(AGK35, $ALZ$133:$AMH$140, IF(AGJ35&gt;0, AGJ35+1, IF(AGI35&gt;0, AGI35+1, IF(AGH35&gt;0, AGH35+1, IF(AGG35&gt;0, AGG35+1, IF(AGF35&gt;0, AGF35+1, AGE35+1))))), FALSE), 0)/IF(AGJ35&gt;0, 1, IF(AGI35&gt;0, 2, IF(AGH35&gt;0, 4, IF(AGG35&gt;0, 8, IF(AGF35&gt;0, 16, 32)))))</f>
        <v>0</v>
      </c>
      <c r="AJQ35" s="27">
        <f t="shared" ref="AJQ35:AJQ66" si="1643">IF(AGL35&gt;0, VLOOKUP(AGL35, $ALZ$133:$AMH$140, IF(AGK35&gt;0, AGK35+1, IF(AGJ35&gt;0, AGJ35+1, IF(AGI35&gt;0, AGI35+1, IF(AGH35&gt;0, AGH35+1, IF(AGG35&gt;0, AGG35+1, AGF35+1))))), FALSE), 0)/IF(AGK35&gt;0, 1, IF(AGJ35&gt;0, 2, IF(AGI35&gt;0, 4, IF(AGH35&gt;0, 8, IF(AGG35&gt;0, 16, 32)))))</f>
        <v>2</v>
      </c>
      <c r="AJR35" s="27">
        <f t="shared" ref="AJR35:AJR66" si="1644">IF(AGM35&gt;0, VLOOKUP(AGM35, $ALZ$133:$AMH$140, IF(AGL35&gt;0, AGL35+1, IF(AGK35&gt;0, AGK35+1, IF(AGJ35&gt;0, AGJ35+1, IF(AGI35&gt;0, AGI35+1, IF(AGH35&gt;0, AGH35+1, AGG35+1))))), FALSE), 0)/IF(AGL35&gt;0, 1, IF(AGK35&gt;0, 2, IF(AGJ35&gt;0, 4, IF(AGI35&gt;0, 8, IF(AGH35&gt;0, 16, 32)))))</f>
        <v>0</v>
      </c>
      <c r="AJS35" s="27">
        <f t="shared" ref="AJS35:AJS66" si="1645">IF(AGN35&gt;0, VLOOKUP(AGN35, $ALZ$133:$AMH$140, IF(AGM35&gt;0, AGM35+1, IF(AGL35&gt;0, AGL35+1, IF(AGK35&gt;0, AGK35+1, IF(AGJ35&gt;0, AGJ35+1, IF(AGI35&gt;0, AGI35+1, AGH35+1))))), FALSE), 0)/IF(AGM35&gt;0, 1, IF(AGL35&gt;0, 2, IF(AGK35&gt;0, 4, IF(AGJ35&gt;0, 8, IF(AGI35&gt;0, 16, 32)))))</f>
        <v>0</v>
      </c>
      <c r="AJT35" s="27">
        <f t="shared" ref="AJT35:AJT66" si="1646">IF(AGO35&gt;0, VLOOKUP(AGO35, $ALZ$133:$AMH$140, IF(AGN35&gt;0, AGN35+1, IF(AGM35&gt;0, AGM35+1, IF(AGL35&gt;0, AGL35+1, IF(AGK35&gt;0, AGK35+1, IF(AGJ35&gt;0, AGJ35+1, AGI35+1))))), FALSE), 0)/IF(AGN35&gt;0, 1, IF(AGM35&gt;0, 2, IF(AGL35&gt;0, 4, IF(AGK35&gt;0, 8, IF(AGJ35&gt;0, 16, 32)))))</f>
        <v>1</v>
      </c>
      <c r="AJU35" s="27">
        <f t="shared" ref="AJU35:AJU66" si="1647">IF(AGP35&gt;0, VLOOKUP(AGP35, $ALZ$133:$AMH$140, IF(AGO35&gt;0, AGO35+1, IF(AGN35&gt;0, AGN35+1, IF(AGM35&gt;0, AGM35+1, IF(AGL35&gt;0, AGL35+1, IF(AGK35&gt;0, AGK35+1, AGJ35+1))))), FALSE), 0)/IF(AGO35&gt;0, 1, IF(AGN35&gt;0, 2, IF(AGM35&gt;0, 4, IF(AGL35&gt;0, 8, IF(AGK35&gt;0, 16, 32)))))</f>
        <v>1</v>
      </c>
      <c r="AJV35" s="27">
        <f t="shared" ref="AJV35:AJV66" si="1648">IF(AGQ35&gt;0, VLOOKUP(AGQ35, $ALZ$133:$AMH$140, IF(AGP35&gt;0, AGP35+1, IF(AGO35&gt;0, AGO35+1, IF(AGN35&gt;0, AGN35+1, IF(AGM35&gt;0, AGM35+1, IF(AGL35&gt;0, AGL35+1, AGK35+1))))), FALSE), 0)/IF(AGP35&gt;0, 1, IF(AGO35&gt;0, 2, IF(AGN35&gt;0, 4, IF(AGM35&gt;0, 8, IF(AGL35&gt;0, 16, 32)))))</f>
        <v>0</v>
      </c>
      <c r="AJW35" s="27">
        <f t="shared" ref="AJW35:AJW66" si="1649">IF(AGR35&gt;0, VLOOKUP(AGR35, $ALZ$133:$AMH$140, IF(AGQ35&gt;0, AGQ35+1, IF(AGP35&gt;0, AGP35+1, IF(AGO35&gt;0, AGO35+1, IF(AGN35&gt;0, AGN35+1, IF(AGM35&gt;0, AGM35+1, AGL35+1))))), FALSE), 0)/IF(AGQ35&gt;0, 1, IF(AGP35&gt;0, 2, IF(AGO35&gt;0, 4, IF(AGN35&gt;0, 8, IF(AGM35&gt;0, 16, 32)))))</f>
        <v>0.5</v>
      </c>
      <c r="AJX35" s="27">
        <f t="shared" ref="AJX35:AJX66" si="1650">IF(AGS35&gt;0, VLOOKUP(AGS35, $ALZ$133:$AMH$140, IF(AGR35&gt;0, AGR35+1, IF(AGQ35&gt;0, AGQ35+1, IF(AGP35&gt;0, AGP35+1, IF(AGO35&gt;0, AGO35+1, IF(AGN35&gt;0, AGN35+1, AGM35+1))))), FALSE), 0)/IF(AGR35&gt;0, 1, IF(AGQ35&gt;0, 2, IF(AGP35&gt;0, 4, IF(AGO35&gt;0, 8, IF(AGN35&gt;0, 16, 32)))))</f>
        <v>1</v>
      </c>
      <c r="AJY35" s="27">
        <f t="shared" ref="AJY35:AJY66" si="1651">IF(AGT35&gt;0, VLOOKUP(AGT35, $ALZ$133:$AMH$140, IF(AGS35&gt;0, AGS35+1, IF(AGR35&gt;0, AGR35+1, IF(AGQ35&gt;0, AGQ35+1, IF(AGP35&gt;0, AGP35+1, IF(AGO35&gt;0, AGO35+1, AGN35+1))))), FALSE), 0)/IF(AGS35&gt;0, 1, IF(AGR35&gt;0, 2, IF(AGQ35&gt;0, 4, IF(AGP35&gt;0, 8, IF(AGO35&gt;0, 16, 32)))))</f>
        <v>0</v>
      </c>
      <c r="AJZ35" s="27">
        <f t="shared" ref="AJZ35:AJZ66" si="1652">IF(AGU35&gt;0, VLOOKUP(AGU35, $ALZ$133:$AMH$140, IF(AGT35&gt;0, AGT35+1, IF(AGS35&gt;0, AGS35+1, IF(AGR35&gt;0, AGR35+1, IF(AGQ35&gt;0, AGQ35+1, IF(AGP35&gt;0, AGP35+1, AGO35+1))))), FALSE), 0)/IF(AGT35&gt;0, 1, IF(AGS35&gt;0, 2, IF(AGR35&gt;0, 4, IF(AGQ35&gt;0, 8, IF(AGP35&gt;0, 16, 32)))))</f>
        <v>0.5</v>
      </c>
      <c r="AKA35" s="27">
        <f t="shared" ref="AKA35:AKA66" si="1653">IF(AGV35&gt;0, VLOOKUP(AGV35, $ALZ$133:$AMH$140, IF(AGU35&gt;0, AGU35+1, IF(AGT35&gt;0, AGT35+1, IF(AGS35&gt;0, AGS35+1, IF(AGR35&gt;0, AGR35+1, IF(AGQ35&gt;0, AGQ35+1, AGP35+1))))), FALSE), 0)/IF(AGU35&gt;0, 1, IF(AGT35&gt;0, 2, IF(AGS35&gt;0, 4, IF(AGR35&gt;0, 8, IF(AGQ35&gt;0, 16, 32)))))</f>
        <v>8</v>
      </c>
      <c r="AKB35" s="27">
        <f t="shared" ref="AKB35:AKB66" si="1654">IF(AGW35&gt;0, VLOOKUP(AGW35, $ALZ$133:$AMH$140, IF(AGV35&gt;0, AGV35+1, IF(AGU35&gt;0, AGU35+1, IF(AGT35&gt;0, AGT35+1, IF(AGS35&gt;0, AGS35+1, IF(AGR35&gt;0, AGR35+1, AGQ35+1))))), FALSE), 0)/IF(AGV35&gt;0, 1, IF(AGU35&gt;0, 2, IF(AGT35&gt;0, 4, IF(AGS35&gt;0, 8, IF(AGR35&gt;0, 16, 32)))))</f>
        <v>0</v>
      </c>
      <c r="AKC35" s="27">
        <f t="shared" ref="AKC35:AKC66" si="1655">IF(AGX35&gt;0, VLOOKUP(AGX35, $ALZ$133:$AMH$140, IF(AGW35&gt;0, AGW35+1, IF(AGV35&gt;0, AGV35+1, IF(AGU35&gt;0, AGU35+1, IF(AGT35&gt;0, AGT35+1, IF(AGS35&gt;0, AGS35+1, AGR35+1))))), FALSE), 0)/IF(AGW35&gt;0, 1, IF(AGV35&gt;0, 2, IF(AGU35&gt;0, 4, IF(AGT35&gt;0, 8, IF(AGS35&gt;0, 16, 32)))))</f>
        <v>4</v>
      </c>
      <c r="AKD35" s="27">
        <f t="shared" ref="AKD35:AKD66" si="1656">IF(AGY35&gt;0, VLOOKUP(AGY35, $ALZ$133:$AMH$140, IF(AGX35&gt;0, AGX35+1, IF(AGW35&gt;0, AGW35+1, IF(AGV35&gt;0, AGV35+1, IF(AGU35&gt;0, AGU35+1, IF(AGT35&gt;0, AGT35+1, AGS35+1))))), FALSE), 0)/IF(AGX35&gt;0, 1, IF(AGW35&gt;0, 2, IF(AGV35&gt;0, 4, IF(AGU35&gt;0, 8, IF(AGT35&gt;0, 16, 32)))))</f>
        <v>0</v>
      </c>
      <c r="AKE35" s="27">
        <f t="shared" ref="AKE35:AKE66" si="1657">IF(AGZ35&gt;0, VLOOKUP(AGZ35, $ALZ$133:$AMH$140, IF(AGY35&gt;0, AGY35+1, IF(AGX35&gt;0, AGX35+1, IF(AGW35&gt;0, AGW35+1, IF(AGV35&gt;0, AGV35+1, IF(AGU35&gt;0, AGU35+1, AGT35+1))))), FALSE), 0)/IF(AGY35&gt;0, 1, IF(AGX35&gt;0, 2, IF(AGW35&gt;0, 4, IF(AGV35&gt;0, 8, IF(AGU35&gt;0, 16, 32)))))</f>
        <v>0</v>
      </c>
      <c r="AKF35" s="27">
        <f t="shared" ref="AKF35:AKF66" si="1658">IF(AHA35&gt;0, VLOOKUP(AHA35, $ALZ$133:$AMH$140, IF(AGZ35&gt;0, AGZ35+1, IF(AGY35&gt;0, AGY35+1, IF(AGX35&gt;0, AGX35+1, IF(AGW35&gt;0, AGW35+1, IF(AGV35&gt;0, AGV35+1, AGU35+1))))), FALSE), 0)/IF(AGZ35&gt;0, 1, IF(AGY35&gt;0, 2, IF(AGX35&gt;0, 4, IF(AGW35&gt;0, 8, IF(AGV35&gt;0, 16, 32)))))</f>
        <v>0.25</v>
      </c>
      <c r="AKG35" s="27">
        <f t="shared" ref="AKG35:AKG66" si="1659">IF(AHB35&gt;0, VLOOKUP(AHB35, $ALZ$133:$AMH$140, IF(AHA35&gt;0, AHA35+1, IF(AGZ35&gt;0, AGZ35+1, IF(AGY35&gt;0, AGY35+1, IF(AGX35&gt;0, AGX35+1, IF(AGW35&gt;0, AGW35+1, AGV35+1))))), FALSE), 0)/IF(AHA35&gt;0, 1, IF(AGZ35&gt;0, 2, IF(AGY35&gt;0, 4, IF(AGX35&gt;0, 8, IF(AGW35&gt;0, 16, 32)))))</f>
        <v>0</v>
      </c>
      <c r="AKH35" s="27">
        <f t="shared" ref="AKH35:AKH66" si="1660">IF(AHC35&gt;0, VLOOKUP(AHC35, $ALZ$133:$AMH$140, IF(AHB35&gt;0, AHB35+1, IF(AHA35&gt;0, AHA35+1, IF(AGZ35&gt;0, AGZ35+1, IF(AGY35&gt;0, AGY35+1, IF(AGX35&gt;0, AGX35+1, AGW35+1))))), FALSE), 0)/IF(AHB35&gt;0, 1, IF(AHA35&gt;0, 2, IF(AGZ35&gt;0, 4, IF(AGY35&gt;0, 8, IF(AGX35&gt;0, 16, 32)))))</f>
        <v>0</v>
      </c>
      <c r="AKI35" s="27">
        <f t="shared" ref="AKI35:AKI66" si="1661">IF(AHD35&gt;0, VLOOKUP(AHD35, $ALZ$133:$AMH$140, IF(AHC35&gt;0, AHC35+1, IF(AHB35&gt;0, AHB35+1, IF(AHA35&gt;0, AHA35+1, IF(AGZ35&gt;0, AGZ35+1, IF(AGY35&gt;0, AGY35+1, AGX35+1))))), FALSE), 0)/IF(AHC35&gt;0, 1, IF(AHB35&gt;0, 2, IF(AHA35&gt;0, 4, IF(AGZ35&gt;0, 8, IF(AGY35&gt;0, 16, 32)))))</f>
        <v>0.25</v>
      </c>
      <c r="AKJ35" s="27">
        <f t="shared" ref="AKJ35:AKJ66" si="1662">IF(AHE35&gt;0, VLOOKUP(AHE35, $ALZ$133:$AMH$140, IF(AHD35&gt;0, AHD35+1, IF(AHC35&gt;0, AHC35+1, IF(AHB35&gt;0, AHB35+1, IF(AHA35&gt;0, AHA35+1, IF(AGZ35&gt;0, AGZ35+1, AGY35+1))))), FALSE), 0)/IF(AHD35&gt;0, 1, IF(AHC35&gt;0, 2, IF(AHB35&gt;0, 4, IF(AHA35&gt;0, 8, IF(AGZ35&gt;0, 16, 32)))))</f>
        <v>0</v>
      </c>
      <c r="AKK35" s="27">
        <f t="shared" ref="AKK35:AKK66" si="1663">IF(AHF35&gt;0, VLOOKUP(AHF35, $ALZ$133:$AMH$140, IF(AHE35&gt;0, AHE35+1, IF(AHD35&gt;0, AHD35+1, IF(AHC35&gt;0, AHC35+1, IF(AHB35&gt;0, AHB35+1, IF(AHA35&gt;0, AHA35+1, AGZ35+1))))), FALSE), 0)/IF(AHE35&gt;0, 1, IF(AHD35&gt;0, 2, IF(AHC35&gt;0, 4, IF(AHB35&gt;0, 8, IF(AHA35&gt;0, 16, 32)))))</f>
        <v>0</v>
      </c>
      <c r="AKL35" s="27">
        <f t="shared" ref="AKL35:AKL66" si="1664">IF(AHG35&gt;0, VLOOKUP(AHG35, $ALZ$133:$AMH$140, IF(AHF35&gt;0, AHF35+1, IF(AHE35&gt;0, AHE35+1, IF(AHD35&gt;0, AHD35+1, IF(AHC35&gt;0, AHC35+1, IF(AHB35&gt;0, AHB35+1, AHA35+1))))), FALSE), 0)/IF(AHF35&gt;0, 1, IF(AHE35&gt;0, 2, IF(AHD35&gt;0, 4, IF(AHC35&gt;0, 8, IF(AHB35&gt;0, 16, 32)))))</f>
        <v>0</v>
      </c>
      <c r="AKM35" s="27">
        <f t="shared" ref="AKM35:AKM66" si="1665">IF(AHH35&gt;0, VLOOKUP(AHH35, $ALZ$133:$AMH$140, IF(AHG35&gt;0, AHG35+1, IF(AHF35&gt;0, AHF35+1, IF(AHE35&gt;0, AHE35+1, IF(AHD35&gt;0, AHD35+1, IF(AHC35&gt;0, AHC35+1, AHB35+1))))), FALSE), 0)/IF(AHG35&gt;0, 1, IF(AHF35&gt;0, 2, IF(AHE35&gt;0, 4, IF(AHD35&gt;0, 8, IF(AHC35&gt;0, 16, 32)))))</f>
        <v>0</v>
      </c>
      <c r="AKN35" s="27">
        <f t="shared" ref="AKN35:AKN66" si="1666">IF(AHI35&gt;0, VLOOKUP(AHI35, $ALZ$133:$AMH$140, IF(AHH35&gt;0, AHH35+1, IF(AHG35&gt;0, AHG35+1, IF(AHF35&gt;0, AHF35+1, IF(AHE35&gt;0, AHE35+1, IF(AHD35&gt;0, AHD35+1, AHC35+1))))), FALSE), 0)/IF(AHH35&gt;0, 1, IF(AHG35&gt;0, 2, IF(AHF35&gt;0, 4, IF(AHE35&gt;0, 8, IF(AHD35&gt;0, 16, 32)))))</f>
        <v>0</v>
      </c>
      <c r="AKO35" s="27">
        <f t="shared" ref="AKO35:AKO66" si="1667">IF(AHJ35&gt;0, VLOOKUP(AHJ35, $ALZ$133:$AMH$140, IF(AHI35&gt;0, AHI35+1, IF(AHH35&gt;0, AHH35+1, IF(AHG35&gt;0, AHG35+1, IF(AHF35&gt;0, AHF35+1, IF(AHE35&gt;0, AHE35+1, AHD35+1))))), FALSE), 0)/IF(AHI35&gt;0, 1, IF(AHH35&gt;0, 2, IF(AHG35&gt;0, 4, IF(AHF35&gt;0, 8, IF(AHE35&gt;0, 16, 32)))))</f>
        <v>0</v>
      </c>
      <c r="AKP35" s="27">
        <f t="shared" ref="AKP35:AKP66" si="1668">IF(AHK35&gt;0, VLOOKUP(AHK35, $ALZ$133:$AMH$140, IF(AHJ35&gt;0, AHJ35+1, IF(AHI35&gt;0, AHI35+1, IF(AHH35&gt;0, AHH35+1, IF(AHG35&gt;0, AHG35+1, IF(AHF35&gt;0, AHF35+1, AHE35+1))))), FALSE), 0)/IF(AHJ35&gt;0, 1, IF(AHI35&gt;0, 2, IF(AHH35&gt;0, 4, IF(AHG35&gt;0, 8, IF(AHF35&gt;0, 16, 32)))))</f>
        <v>0</v>
      </c>
      <c r="AKQ35" s="27">
        <f t="shared" ref="AKQ35:AKQ66" si="1669">IF(AHL35&gt;0, VLOOKUP(AHL35, $ALZ$133:$AMH$140, IF(AHK35&gt;0, AHK35+1, IF(AHJ35&gt;0, AHJ35+1, IF(AHI35&gt;0, AHI35+1, IF(AHH35&gt;0, AHH35+1, IF(AHG35&gt;0, AHG35+1, AHF35+1))))), FALSE), 0)/IF(AHK35&gt;0, 1, IF(AHJ35&gt;0, 2, IF(AHI35&gt;0, 4, IF(AHH35&gt;0, 8, IF(AHG35&gt;0, 16, 32)))))</f>
        <v>0</v>
      </c>
      <c r="AKR35" s="27">
        <f t="shared" ref="AKR35:AKR66" si="1670">IF(AHM35&gt;0, VLOOKUP(AHM35, $ALZ$133:$AMH$140, IF(AHL35&gt;0, AHL35+1, IF(AHK35&gt;0, AHK35+1, IF(AHJ35&gt;0, AHJ35+1, IF(AHI35&gt;0, AHI35+1, IF(AHH35&gt;0, AHH35+1, AHG35+1))))), FALSE), 0)/IF(AHL35&gt;0, 1, IF(AHK35&gt;0, 2, IF(AHJ35&gt;0, 4, IF(AHI35&gt;0, 8, IF(AHH35&gt;0, 16, 32)))))</f>
        <v>0</v>
      </c>
      <c r="AKS35" s="27">
        <f t="shared" ref="AKS35:AKS66" si="1671">IF(AHN35&gt;0, VLOOKUP(AHN35, $ALZ$133:$AMH$140, IF(AHM35&gt;0, AHM35+1, IF(AHL35&gt;0, AHL35+1, IF(AHK35&gt;0, AHK35+1, IF(AHJ35&gt;0, AHJ35+1, IF(AHI35&gt;0, AHI35+1, AHH35+1))))), FALSE), 0)/IF(AHM35&gt;0, 1, IF(AHL35&gt;0, 2, IF(AHK35&gt;0, 4, IF(AHJ35&gt;0, 8, IF(AHI35&gt;0, 16, 32)))))</f>
        <v>0</v>
      </c>
      <c r="AKT35" s="27">
        <f t="shared" ref="AKT35:AKT66" si="1672">IF(AHO35&gt;0, VLOOKUP(AHO35, $ALZ$133:$AMH$140, IF(AHN35&gt;0, AHN35+1, IF(AHM35&gt;0, AHM35+1, IF(AHL35&gt;0, AHL35+1, IF(AHK35&gt;0, AHK35+1, IF(AHJ35&gt;0, AHJ35+1, AHI35+1))))), FALSE), 0)/IF(AHN35&gt;0, 1, IF(AHM35&gt;0, 2, IF(AHL35&gt;0, 4, IF(AHK35&gt;0, 8, IF(AHJ35&gt;0, 16, 32)))))</f>
        <v>0</v>
      </c>
      <c r="AKU35" s="27">
        <f t="shared" ref="AKU35:AKU66" si="1673">IF(AHP35&gt;0, VLOOKUP(AHP35, $ALZ$133:$AMH$140, IF(AHO35&gt;0, AHO35+1, IF(AHN35&gt;0, AHN35+1, IF(AHM35&gt;0, AHM35+1, IF(AHL35&gt;0, AHL35+1, IF(AHK35&gt;0, AHK35+1, AHJ35+1))))), FALSE), 0)/IF(AHO35&gt;0, 1, IF(AHN35&gt;0, 2, IF(AHM35&gt;0, 4, IF(AHL35&gt;0, 8, IF(AHK35&gt;0, 16, 32)))))</f>
        <v>0</v>
      </c>
      <c r="AKV35" s="27">
        <f t="shared" ref="AKV35:AKV66" si="1674">IF(AHQ35&gt;0, VLOOKUP(AHQ35, $ALZ$133:$AMH$140, IF(AHP35&gt;0, AHP35+1, IF(AHO35&gt;0, AHO35+1, IF(AHN35&gt;0, AHN35+1, IF(AHM35&gt;0, AHM35+1, IF(AHL35&gt;0, AHL35+1, AHK35+1))))), FALSE), 0)/IF(AHP35&gt;0, 1, IF(AHO35&gt;0, 2, IF(AHN35&gt;0, 4, IF(AHM35&gt;0, 8, IF(AHL35&gt;0, 16, 32)))))</f>
        <v>0</v>
      </c>
      <c r="AKW35" s="27">
        <f t="shared" ref="AKW35:AKW66" si="1675">IF(AHR35&gt;0, VLOOKUP(AHR35, $ALZ$133:$AMH$140, IF(AHQ35&gt;0, AHQ35+1, IF(AHP35&gt;0, AHP35+1, IF(AHO35&gt;0, AHO35+1, IF(AHN35&gt;0, AHN35+1, IF(AHM35&gt;0, AHM35+1, AHL35+1))))), FALSE), 0)/IF(AHQ35&gt;0, 1, IF(AHP35&gt;0, 2, IF(AHO35&gt;0, 4, IF(AHN35&gt;0, 8, IF(AHM35&gt;0, 16, 32)))))</f>
        <v>0</v>
      </c>
      <c r="AKX35" s="27">
        <f t="shared" ref="AKX35:AKX66" si="1676">IF(AHS35&gt;0, VLOOKUP(AHS35, $ALZ$133:$AMH$140, IF(AHR35&gt;0, AHR35+1, IF(AHQ35&gt;0, AHQ35+1, IF(AHP35&gt;0, AHP35+1, IF(AHO35&gt;0, AHO35+1, IF(AHN35&gt;0, AHN35+1, AHM35+1))))), FALSE), 0)/IF(AHR35&gt;0, 1, IF(AHQ35&gt;0, 2, IF(AHP35&gt;0, 4, IF(AHO35&gt;0, 8, IF(AHN35&gt;0, 16, 32)))))</f>
        <v>0</v>
      </c>
      <c r="AKY35" s="27">
        <f t="shared" ref="AKY35:AKY66" si="1677">IF(AHT35&gt;0, VLOOKUP(AHT35, $ALZ$133:$AMH$140, IF(AHS35&gt;0, AHS35+1, IF(AHR35&gt;0, AHR35+1, IF(AHQ35&gt;0, AHQ35+1, IF(AHP35&gt;0, AHP35+1, IF(AHO35&gt;0, AHO35+1, AHN35+1))))), FALSE), 0)/IF(AHS35&gt;0, 1, IF(AHR35&gt;0, 2, IF(AHQ35&gt;0, 4, IF(AHP35&gt;0, 8, IF(AHO35&gt;0, 16, 32)))))</f>
        <v>0</v>
      </c>
      <c r="AKZ35" s="27">
        <f t="shared" ref="AKZ35:AKZ66" si="1678">IF(AHU35&gt;0, VLOOKUP(AHU35, $ALZ$133:$AMH$140, IF(AHT35&gt;0, AHT35+1, IF(AHS35&gt;0, AHS35+1, IF(AHR35&gt;0, AHR35+1, IF(AHQ35&gt;0, AHQ35+1, IF(AHP35&gt;0, AHP35+1, AHO35+1))))), FALSE), 0)/IF(AHT35&gt;0, 1, IF(AHS35&gt;0, 2, IF(AHR35&gt;0, 4, IF(AHQ35&gt;0, 8, IF(AHP35&gt;0, 16, 32)))))</f>
        <v>0</v>
      </c>
      <c r="ALA35" s="27">
        <f t="shared" ref="ALA35:ALA66" si="1679">IF(AHV35&gt;0, VLOOKUP(AHV35, $ALZ$133:$AMH$140, IF(AHU35&gt;0, AHU35+1, IF(AHT35&gt;0, AHT35+1, IF(AHS35&gt;0, AHS35+1, IF(AHR35&gt;0, AHR35+1, IF(AHQ35&gt;0, AHQ35+1, AHP35+1))))), FALSE), 0)/IF(AHU35&gt;0, 1, IF(AHT35&gt;0, 2, IF(AHS35&gt;0, 4, IF(AHR35&gt;0, 8, IF(AHQ35&gt;0, 16, 32)))))</f>
        <v>0</v>
      </c>
      <c r="ALB35" s="27">
        <f t="shared" ref="ALB35:ALB66" si="1680">IF(AHW35&gt;0, VLOOKUP(AHW35, $ALZ$133:$AMH$140, IF(AHV35&gt;0, AHV35+1, IF(AHU35&gt;0, AHU35+1, IF(AHT35&gt;0, AHT35+1, IF(AHS35&gt;0, AHS35+1, IF(AHR35&gt;0, AHR35+1, AHQ35+1))))), FALSE), 0)/IF(AHV35&gt;0, 1, IF(AHU35&gt;0, 2, IF(AHT35&gt;0, 4, IF(AHS35&gt;0, 8, IF(AHR35&gt;0, 16, 32)))))</f>
        <v>0</v>
      </c>
      <c r="ALC35" s="27">
        <f t="shared" ref="ALC35:ALC66" si="1681">IF(AHX35&gt;0, VLOOKUP(AHX35, $ALZ$133:$AMH$140, IF(AHW35&gt;0, AHW35+1, IF(AHV35&gt;0, AHV35+1, IF(AHU35&gt;0, AHU35+1, IF(AHT35&gt;0, AHT35+1, IF(AHS35&gt;0, AHS35+1, AHR35+1))))), FALSE), 0)/IF(AHW35&gt;0, 1, IF(AHV35&gt;0, 2, IF(AHU35&gt;0, 4, IF(AHT35&gt;0, 8, IF(AHS35&gt;0, 16, 32)))))</f>
        <v>0</v>
      </c>
      <c r="ALD35" s="27">
        <f t="shared" ref="ALD35:ALD66" si="1682">IF(AHY35&gt;0, VLOOKUP(AHY35, $ALZ$133:$AMH$140, IF(AHX35&gt;0, AHX35+1, IF(AHW35&gt;0, AHW35+1, IF(AHV35&gt;0, AHV35+1, IF(AHU35&gt;0, AHU35+1, IF(AHT35&gt;0, AHT35+1, AHS35+1))))), FALSE), 0)/IF(AHX35&gt;0, 1, IF(AHW35&gt;0, 2, IF(AHV35&gt;0, 4, IF(AHU35&gt;0, 8, IF(AHT35&gt;0, 16, 32)))))</f>
        <v>0</v>
      </c>
      <c r="ALE35" s="27">
        <f t="shared" ref="ALE35:ALE66" si="1683">IF(AHZ35&gt;0, VLOOKUP(AHZ35, $ALZ$133:$AMH$140, IF(AHY35&gt;0, AHY35+1, IF(AHX35&gt;0, AHX35+1, IF(AHW35&gt;0, AHW35+1, IF(AHV35&gt;0, AHV35+1, IF(AHU35&gt;0, AHU35+1, AHT35+1))))), FALSE), 0)/IF(AHY35&gt;0, 1, IF(AHX35&gt;0, 2, IF(AHW35&gt;0, 4, IF(AHV35&gt;0, 8, IF(AHU35&gt;0, 16, 32)))))</f>
        <v>0</v>
      </c>
      <c r="ALF35" s="27">
        <f t="shared" ref="ALF35:ALF66" si="1684">IF(AIA35&gt;0, VLOOKUP(AIA35, $ALZ$133:$AMH$140, IF(AHZ35&gt;0, AHZ35+1, IF(AHY35&gt;0, AHY35+1, IF(AHX35&gt;0, AHX35+1, IF(AHW35&gt;0, AHW35+1, IF(AHV35&gt;0, AHV35+1, AHU35+1))))), FALSE), 0)/IF(AHZ35&gt;0, 1, IF(AHY35&gt;0, 2, IF(AHX35&gt;0, 4, IF(AHW35&gt;0, 8, IF(AHV35&gt;0, 16, 32)))))</f>
        <v>0</v>
      </c>
      <c r="ALG35" s="27">
        <f t="shared" ref="ALG35:ALG66" si="1685">IF(AIB35&gt;0, VLOOKUP(AIB35, $ALZ$133:$AMH$140, IF(AIA35&gt;0, AIA35+1, IF(AHZ35&gt;0, AHZ35+1, IF(AHY35&gt;0, AHY35+1, IF(AHX35&gt;0, AHX35+1, IF(AHW35&gt;0, AHW35+1, AHV35+1))))), FALSE), 0)/IF(AIA35&gt;0, 1, IF(AHZ35&gt;0, 2, IF(AHY35&gt;0, 4, IF(AHX35&gt;0, 8, IF(AHW35&gt;0, 16, 32)))))</f>
        <v>0</v>
      </c>
      <c r="ALH35" s="27">
        <f t="shared" ref="ALH35:ALH66" si="1686">IF(AIC35&gt;0, VLOOKUP(AIC35, $ALZ$133:$AMH$140, IF(AIB35&gt;0, AIB35+1, IF(AIA35&gt;0, AIA35+1, IF(AHZ35&gt;0, AHZ35+1, IF(AHY35&gt;0, AHY35+1, IF(AHX35&gt;0, AHX35+1, AHW35+1))))), FALSE), 0)/IF(AIB35&gt;0, 1, IF(AIA35&gt;0, 2, IF(AHZ35&gt;0, 4, IF(AHY35&gt;0, 8, IF(AHX35&gt;0, 16, 32)))))</f>
        <v>0</v>
      </c>
      <c r="ALI35" s="27">
        <f t="shared" ref="ALI35:ALI66" si="1687">IF(AID35&gt;0, VLOOKUP(AID35, $ALZ$133:$AMH$140, IF(AIC35&gt;0, AIC35+1, IF(AIB35&gt;0, AIB35+1, IF(AIA35&gt;0, AIA35+1, IF(AHZ35&gt;0, AHZ35+1, IF(AHY35&gt;0, AHY35+1, AHX35+1))))), FALSE), 0)/IF(AIC35&gt;0, 1, IF(AIB35&gt;0, 2, IF(AIA35&gt;0, 4, IF(AHZ35&gt;0, 8, IF(AHY35&gt;0, 16, 32)))))</f>
        <v>0</v>
      </c>
      <c r="ALJ35" s="27">
        <f t="shared" ref="ALJ35:ALJ66" si="1688">IF(AIE35&gt;0, VLOOKUP(AIE35, $ALZ$133:$AMH$140, IF(AID35&gt;0, AID35+1, IF(AIC35&gt;0, AIC35+1, IF(AIB35&gt;0, AIB35+1, IF(AIA35&gt;0, AIA35+1, IF(AHZ35&gt;0, AHZ35+1, AHY35+1))))), FALSE), 0)/IF(AID35&gt;0, 1, IF(AIC35&gt;0, 2, IF(AIB35&gt;0, 4, IF(AIA35&gt;0, 8, IF(AHZ35&gt;0, 16, 32)))))</f>
        <v>0</v>
      </c>
      <c r="ALK35" s="27">
        <f t="shared" ref="ALK35:ALK66" si="1689">IF(AIF35&gt;0, VLOOKUP(AIF35, $ALZ$133:$AMH$140, IF(AIE35&gt;0, AIE35+1, IF(AID35&gt;0, AID35+1, IF(AIC35&gt;0, AIC35+1, IF(AIB35&gt;0, AIB35+1, IF(AIA35&gt;0, AIA35+1, AHZ35+1))))), FALSE), 0)/IF(AIE35&gt;0, 1, IF(AID35&gt;0, 2, IF(AIC35&gt;0, 4, IF(AIB35&gt;0, 8, IF(AIA35&gt;0, 16, 32)))))</f>
        <v>0</v>
      </c>
      <c r="ALL35" s="27">
        <f t="shared" ref="ALL35:ALL66" si="1690">IF(AIG35&gt;0, VLOOKUP(AIG35, $ALZ$133:$AMH$140, IF(AIF35&gt;0, AIF35+1, IF(AIE35&gt;0, AIE35+1, IF(AID35&gt;0, AID35+1, IF(AIC35&gt;0, AIC35+1, IF(AIB35&gt;0, AIB35+1, AIA35+1))))), FALSE), 0)/IF(AIF35&gt;0, 1, IF(AIE35&gt;0, 2, IF(AID35&gt;0, 4, IF(AIC35&gt;0, 8, IF(AIB35&gt;0, 16, 32)))))</f>
        <v>0</v>
      </c>
      <c r="ALM35" s="27">
        <f t="shared" ref="ALM35:ALM66" si="1691">IF(AIH35&gt;0, VLOOKUP(AIH35, $ALZ$133:$AMH$140, IF(AIG35&gt;0, AIG35+1, IF(AIF35&gt;0, AIF35+1, IF(AIE35&gt;0, AIE35+1, IF(AID35&gt;0, AID35+1, IF(AIC35&gt;0, AIC35+1, AIB35+1))))), FALSE), 0)/IF(AIG35&gt;0, 1, IF(AIF35&gt;0, 2, IF(AIE35&gt;0, 4, IF(AID35&gt;0, 8, IF(AIC35&gt;0, 16, 32)))))</f>
        <v>0</v>
      </c>
      <c r="ALN35" s="27">
        <f t="shared" ref="ALN35:ALN66" si="1692">IF(AII35&gt;0, VLOOKUP(AII35, $ALZ$133:$AMH$140, IF(AIH35&gt;0, AIH35+1, IF(AIG35&gt;0, AIG35+1, IF(AIF35&gt;0, AIF35+1, IF(AIE35&gt;0, AIE35+1, IF(AID35&gt;0, AID35+1, AIC35+1))))), FALSE), 0)/IF(AIH35&gt;0, 1, IF(AIG35&gt;0, 2, IF(AIF35&gt;0, 4, IF(AIE35&gt;0, 8, IF(AID35&gt;0, 16, 32)))))</f>
        <v>0</v>
      </c>
      <c r="ALO35" s="27">
        <f t="shared" ref="ALO35:ALO66" si="1693">IF(AIJ35&gt;0, VLOOKUP(AIJ35, $ALZ$133:$AMH$140, IF(AII35&gt;0, AII35+1, IF(AIH35&gt;0, AIH35+1, IF(AIG35&gt;0, AIG35+1, IF(AIF35&gt;0, AIF35+1, IF(AIE35&gt;0, AIE35+1, AID35+1))))), FALSE), 0)/IF(AII35&gt;0, 1, IF(AIH35&gt;0, 2, IF(AIG35&gt;0, 4, IF(AIF35&gt;0, 8, IF(AIE35&gt;0, 16, 32)))))</f>
        <v>0</v>
      </c>
      <c r="ALP35" s="27">
        <f t="shared" ref="ALP35:ALP66" si="1694">IF(AIK35&gt;0, VLOOKUP(AIK35, $ALZ$133:$AMH$140, IF(AIJ35&gt;0, AIJ35+1, IF(AII35&gt;0, AII35+1, IF(AIH35&gt;0, AIH35+1, IF(AIG35&gt;0, AIG35+1, IF(AIF35&gt;0, AIF35+1, AIE35+1))))), FALSE), 0)/IF(AIJ35&gt;0, 1, IF(AII35&gt;0, 2, IF(AIH35&gt;0, 4, IF(AIG35&gt;0, 8, IF(AIF35&gt;0, 16, 32)))))</f>
        <v>0</v>
      </c>
      <c r="ALQ35" s="27">
        <f t="shared" ref="ALQ35:ALQ66" si="1695">IF(AIL35&gt;0, VLOOKUP(AIL35, $ALZ$133:$AMH$140, IF(AIK35&gt;0, AIK35+1, IF(AIJ35&gt;0, AIJ35+1, IF(AII35&gt;0, AII35+1, IF(AIH35&gt;0, AIH35+1, IF(AIG35&gt;0, AIG35+1, AIF35+1))))), FALSE), 0)/IF(AIK35&gt;0, 1, IF(AIJ35&gt;0, 2, IF(AII35&gt;0, 4, IF(AIH35&gt;0, 8, IF(AIG35&gt;0, 16, 32)))))</f>
        <v>0</v>
      </c>
      <c r="ALR35" s="27">
        <f t="shared" ref="ALR35:ALR66" si="1696">IF(AIM35&gt;0, VLOOKUP(AIM35, $ALZ$133:$AMH$140, IF(AIL35&gt;0, AIL35+1, IF(AIK35&gt;0, AIK35+1, IF(AIJ35&gt;0, AIJ35+1, IF(AII35&gt;0, AII35+1, IF(AIH35&gt;0, AIH35+1, AIG35+1))))), FALSE), 0)/IF(AIL35&gt;0, 1, IF(AIK35&gt;0, 2, IF(AIJ35&gt;0, 4, IF(AII35&gt;0, 8, IF(AIH35&gt;0, 16, 32)))))</f>
        <v>0</v>
      </c>
      <c r="ALS35" s="27">
        <f t="shared" ref="ALS35:ALS66" si="1697">IF(AIN35&gt;0, VLOOKUP(AIN35, $ALZ$133:$AMH$140, IF(AIM35&gt;0, AIM35+1, IF(AIL35&gt;0, AIL35+1, IF(AIK35&gt;0, AIK35+1, IF(AIJ35&gt;0, AIJ35+1, IF(AII35&gt;0, AII35+1, AIH35+1))))), FALSE), 0)/IF(AIM35&gt;0, 1, IF(AIL35&gt;0, 2, IF(AIK35&gt;0, 4, IF(AIJ35&gt;0, 8, IF(AII35&gt;0, 16, 32)))))</f>
        <v>0</v>
      </c>
      <c r="ALT35" s="27">
        <f t="shared" ref="ALT35:ALT66" si="1698">IF(AIO35&gt;0, VLOOKUP(AIO35, $ALZ$133:$AMH$140, IF(AIN35&gt;0, AIN35+1, IF(AIM35&gt;0, AIM35+1, IF(AIL35&gt;0, AIL35+1, IF(AIK35&gt;0, AIK35+1, IF(AIJ35&gt;0, AIJ35+1, AII35+1))))), FALSE), 0)/IF(AIN35&gt;0, 1, IF(AIM35&gt;0, 2, IF(AIL35&gt;0, 4, IF(AIK35&gt;0, 8, IF(AIJ35&gt;0, 16, 32)))))</f>
        <v>0</v>
      </c>
      <c r="ALU35" s="27">
        <f t="shared" ref="ALU35:ALU66" si="1699">IF(AIP35&gt;0, VLOOKUP(AIP35, $ALZ$133:$AMH$140, IF(AIO35&gt;0, AIO35+1, IF(AIN35&gt;0, AIN35+1, IF(AIM35&gt;0, AIM35+1, IF(AIL35&gt;0, AIL35+1, IF(AIK35&gt;0, AIK35+1, AIJ35+1))))), FALSE), 0)/IF(AIO35&gt;0, 1, IF(AIN35&gt;0, 2, IF(AIM35&gt;0, 4, IF(AIL35&gt;0, 8, IF(AIK35&gt;0, 16, 32)))))</f>
        <v>0</v>
      </c>
      <c r="ALV35" s="27">
        <f t="shared" ref="ALV35:ALV66" si="1700">IF(AIQ35&gt;0, VLOOKUP(AIQ35, $ALZ$133:$AMH$140, IF(AIP35&gt;0, AIP35+1, IF(AIO35&gt;0, AIO35+1, IF(AIN35&gt;0, AIN35+1, IF(AIM35&gt;0, AIM35+1, IF(AIL35&gt;0, AIL35+1, AIK35+1))))), FALSE), 0)/IF(AIP35&gt;0, 1, IF(AIO35&gt;0, 2, IF(AIN35&gt;0, 4, IF(AIM35&gt;0, 8, IF(AIL35&gt;0, 16, 32)))))</f>
        <v>0</v>
      </c>
      <c r="ALW35" s="27">
        <f t="shared" ref="ALW35:ALW66" si="1701">IF(AIR35&gt;0, VLOOKUP(AIR35, $ALZ$133:$AMH$140, IF(AIQ35&gt;0, AIQ35+1, IF(AIP35&gt;0, AIP35+1, IF(AIO35&gt;0, AIO35+1, IF(AIN35&gt;0, AIN35+1, IF(AIM35&gt;0, AIM35+1, AIL35+1))))), FALSE), 0)/IF(AIQ35&gt;0, 1, IF(AIP35&gt;0, 2, IF(AIO35&gt;0, 4, IF(AIN35&gt;0, 8, IF(AIM35&gt;0, 16, 32)))))</f>
        <v>0</v>
      </c>
      <c r="AMK35" s="28">
        <v>1839</v>
      </c>
      <c r="AML35" s="28">
        <f t="shared" ref="AML35:AML66" si="1702">_xlfn.NUMBERVALUE(APR35)</f>
        <v>1839</v>
      </c>
      <c r="AMN35" s="28">
        <v>1795</v>
      </c>
      <c r="AMO35" s="27" t="str">
        <f t="shared" ref="AMO35:AMO66" si="1703">IF(AMN35&lt;&gt;"", IF(RIGHT(L35, 4)="-", AMN35, RIGHT(L35, 4)), AMN35)</f>
        <v>1790</v>
      </c>
      <c r="AMP35" s="27" t="str">
        <f t="shared" ref="AMP35:AMP66" si="1704">IF(AMO35&lt;&gt;"", IF(RIGHT(M35, 4)="-", AMO35, RIGHT(M35, 4)), AMO35)</f>
        <v>1777</v>
      </c>
      <c r="AMQ35" s="27" t="str">
        <f t="shared" ref="AMQ35:AMQ66" si="1705">IF(AMP35&lt;&gt;"", IF(RIGHT(N35, 4)="-", AMP35, RIGHT(N35, 4)), AMP35)</f>
        <v>1791</v>
      </c>
      <c r="AMR35" s="27" t="str">
        <f t="shared" ref="AMR35:AMR66" si="1706">IF(AMQ35&lt;&gt;"", IF(RIGHT(O35, 4)="-", AMQ35, RIGHT(O35, 4)), AMQ35)</f>
        <v>1810</v>
      </c>
      <c r="AMS35" s="27" t="str">
        <f t="shared" ref="AMS35:AMS66" si="1707">IF(AMR35&lt;&gt;"", IF(RIGHT(P35, 4)="-", AMR35, RIGHT(P35, 4)), AMR35)</f>
        <v>1810</v>
      </c>
      <c r="AMT35" s="27" t="str">
        <f t="shared" ref="AMT35:AMT66" si="1708">IF(AMS35&lt;&gt;"", IF(RIGHT(Q35, 4)="-", AMS35, RIGHT(Q35, 4)), AMS35)</f>
        <v>1794</v>
      </c>
      <c r="AMU35" s="27" t="str">
        <f t="shared" ref="AMU35:AMU66" si="1709">IF(AMT35&lt;&gt;"", IF(RIGHT(R35, 4)="-", AMT35, RIGHT(R35, 4)), AMT35)</f>
        <v>1807</v>
      </c>
      <c r="AMV35" s="27" t="str">
        <f t="shared" ref="AMV35:AMV66" si="1710">IF(AMU35&lt;&gt;"", IF(RIGHT(S35, 4)="-", AMU35, RIGHT(S35, 4)), AMU35)</f>
        <v>1807</v>
      </c>
      <c r="AMW35" s="27" t="str">
        <f t="shared" ref="AMW35:AMW66" si="1711">IF(AMV35&lt;&gt;"", IF(RIGHT(T35, 4)="-", AMV35, RIGHT(T35, 4)), AMV35)</f>
        <v>1817</v>
      </c>
      <c r="AMX35" s="27" t="str">
        <f t="shared" ref="AMX35:AMX66" si="1712">IF(AMW35&lt;&gt;"", IF(RIGHT(U35, 4)="-", AMW35, RIGHT(U35, 4)), AMW35)</f>
        <v>1804</v>
      </c>
      <c r="AMY35" s="27" t="str">
        <f t="shared" ref="AMY35:AMY66" si="1713">IF(AMX35&lt;&gt;"", IF(RIGHT(V35, 4)="-", AMX35, RIGHT(V35, 4)), AMX35)</f>
        <v>1814</v>
      </c>
      <c r="AMZ35" s="27" t="str">
        <f t="shared" ref="AMZ35:AMZ66" si="1714">IF(AMY35&lt;&gt;"", IF(RIGHT(W35, 4)="-", AMY35, RIGHT(W35, 4)), AMY35)</f>
        <v>1799</v>
      </c>
      <c r="ANA35" s="27" t="str">
        <f t="shared" ref="ANA35:ANA66" si="1715">IF(AMZ35&lt;&gt;"", IF(RIGHT(X35, 4)="-", AMZ35, RIGHT(X35, 4)), AMZ35)</f>
        <v>1799</v>
      </c>
      <c r="ANB35" s="27" t="str">
        <f t="shared" ref="ANB35:ANB66" si="1716">IF(ANA35&lt;&gt;"", IF(RIGHT(Y35, 4)="-", ANA35, RIGHT(Y35, 4)), ANA35)</f>
        <v>1799</v>
      </c>
      <c r="ANC35" s="27" t="str">
        <f t="shared" ref="ANC35:ANC66" si="1717">IF(ANB35&lt;&gt;"", IF(RIGHT(Z35, 4)="-", ANB35, RIGHT(Z35, 4)), ANB35)</f>
        <v>1811</v>
      </c>
      <c r="AND35" s="27" t="str">
        <f t="shared" ref="AND35:AND66" si="1718">IF(ANC35&lt;&gt;"", IF(RIGHT(AA35, 4)="-", ANC35, RIGHT(AA35, 4)), ANC35)</f>
        <v>1827</v>
      </c>
      <c r="ANE35" s="27" t="str">
        <f t="shared" ref="ANE35:ANE66" si="1719">IF(AND35&lt;&gt;"", IF(RIGHT(AB35, 4)="-", AND35, RIGHT(AB35, 4)), AND35)</f>
        <v>1813</v>
      </c>
      <c r="ANF35" s="27" t="str">
        <f t="shared" ref="ANF35:ANF66" si="1720">IF(ANE35&lt;&gt;"", IF(RIGHT(AC35, 4)="-", ANE35, RIGHT(AC35, 4)), ANE35)</f>
        <v>1813</v>
      </c>
      <c r="ANG35" s="27" t="str">
        <f t="shared" ref="ANG35:ANG66" si="1721">IF(ANF35&lt;&gt;"", IF(RIGHT(AD35, 4)="-", ANF35, RIGHT(AD35, 4)), ANF35)</f>
        <v>1839</v>
      </c>
      <c r="ANH35" s="27" t="str">
        <f t="shared" ref="ANH35:ANH66" si="1722">IF(ANG35&lt;&gt;"", IF(RIGHT(AE35, 4)="-", ANG35, RIGHT(AE35, 4)), ANG35)</f>
        <v>1836</v>
      </c>
      <c r="ANI35" s="27" t="str">
        <f t="shared" ref="ANI35:ANI66" si="1723">IF(ANH35&lt;&gt;"", IF(RIGHT(AF35, 4)="-", ANH35, RIGHT(AF35, 4)), ANH35)</f>
        <v>1836</v>
      </c>
      <c r="ANJ35" s="27" t="str">
        <f t="shared" ref="ANJ35:ANJ66" si="1724">IF(ANI35&lt;&gt;"", IF(RIGHT(AG35, 4)="-", ANI35, RIGHT(AG35, 4)), ANI35)</f>
        <v>1854</v>
      </c>
      <c r="ANK35" s="27" t="str">
        <f t="shared" ref="ANK35:ANK66" si="1725">IF(ANJ35&lt;&gt;"", IF(RIGHT(AH35, 4)="-", ANJ35, RIGHT(AH35, 4)), ANJ35)</f>
        <v>1854</v>
      </c>
      <c r="ANL35" s="27" t="str">
        <f t="shared" ref="ANL35:ANL66" si="1726">IF(ANK35&lt;&gt;"", IF(RIGHT(AI35, 4)="-", ANK35, RIGHT(AI35, 4)), ANK35)</f>
        <v>1844</v>
      </c>
      <c r="ANM35" s="27" t="str">
        <f t="shared" ref="ANM35:ANM66" si="1727">IF(ANL35&lt;&gt;"", IF(RIGHT(AJ35, 4)="-", ANL35, RIGHT(AJ35, 4)), ANL35)</f>
        <v>1844</v>
      </c>
      <c r="ANN35" s="27" t="str">
        <f t="shared" ref="ANN35:ANN66" si="1728">IF(ANM35&lt;&gt;"", IF(RIGHT(AK35, 4)="-", ANM35, RIGHT(AK35, 4)), ANM35)</f>
        <v>1844</v>
      </c>
      <c r="ANO35" s="27" t="str">
        <f t="shared" ref="ANO35:ANO66" si="1729">IF(ANN35&lt;&gt;"", IF(RIGHT(AL35, 4)="-", ANN35, RIGHT(AL35, 4)), ANN35)</f>
        <v>1852</v>
      </c>
      <c r="ANP35" s="27" t="str">
        <f t="shared" ref="ANP35:ANP66" si="1730">IF(ANO35&lt;&gt;"", IF(RIGHT(AM35, 4)="-", ANO35, RIGHT(AM35, 4)), ANO35)</f>
        <v>1857</v>
      </c>
      <c r="ANQ35" s="27" t="str">
        <f t="shared" ref="ANQ35:ANQ66" si="1731">IF(ANP35&lt;&gt;"", IF(RIGHT(AN35, 4)="-", ANP35, RIGHT(AN35, 4)), ANP35)</f>
        <v>1857</v>
      </c>
      <c r="ANR35" s="27" t="str">
        <f t="shared" ref="ANR35:ANR66" si="1732">IF(ANQ35&lt;&gt;"", IF(RIGHT(AO35, 4)="-", ANQ35, RIGHT(AO35, 4)), ANQ35)</f>
        <v>1874</v>
      </c>
      <c r="ANS35" s="27" t="str">
        <f t="shared" ref="ANS35:ANS66" si="1733">IF(ANR35&lt;&gt;"", IF(RIGHT(AP35, 4)="-", ANR35, RIGHT(AP35, 4)), ANR35)</f>
        <v>1888</v>
      </c>
      <c r="ANT35" s="27" t="str">
        <f t="shared" ref="ANT35:ANT66" si="1734">IF(ANS35&lt;&gt;"", IF(RIGHT(AQ35, 4)="-", ANS35, RIGHT(AQ35, 4)), ANS35)</f>
        <v>1888</v>
      </c>
      <c r="ANU35" s="27" t="str">
        <f t="shared" ref="ANU35:ANU66" si="1735">IF(ANT35&lt;&gt;"", IF(RIGHT(AR35, 4)="-", ANT35, RIGHT(AR35, 4)), ANT35)</f>
        <v>1904</v>
      </c>
      <c r="ANV35" s="27" t="str">
        <f t="shared" ref="ANV35:ANV66" si="1736">IF(ANU35&lt;&gt;"", IF(RIGHT(AS35, 4)="-", ANU35, RIGHT(AS35, 4)), ANU35)</f>
        <v>1885</v>
      </c>
      <c r="ANW35" s="27" t="str">
        <f t="shared" ref="ANW35:ANW66" si="1737">IF(ANV35&lt;&gt;"", IF(RIGHT(AT35, 4)="-", ANV35, RIGHT(AT35, 4)), ANV35)</f>
        <v>1885</v>
      </c>
      <c r="ANX35" s="27" t="str">
        <f t="shared" ref="ANX35:ANX66" si="1738">IF(ANW35&lt;&gt;"", IF(RIGHT(AU35, 4)="-", ANW35, RIGHT(AU35, 4)), ANW35)</f>
        <v>1892</v>
      </c>
      <c r="ANY35" s="27" t="str">
        <f t="shared" ref="ANY35:ANY66" si="1739">IF(ANX35&lt;&gt;"", IF(RIGHT(AV35, 4)="-", ANX35, RIGHT(AV35, 4)), ANX35)</f>
        <v>1892</v>
      </c>
      <c r="ANZ35" s="27" t="str">
        <f t="shared" ref="ANZ35:ANZ66" si="1740">IF(ANY35&lt;&gt;"", IF(RIGHT(AW35, 4)="-", ANY35, RIGHT(AW35, 4)), ANY35)</f>
        <v>1892</v>
      </c>
      <c r="AOA35" s="27" t="str">
        <f t="shared" ref="AOA35:AOA66" si="1741">IF(ANZ35&lt;&gt;"", IF(RIGHT(AX35, 4)="-", ANZ35, RIGHT(AX35, 4)), ANZ35)</f>
        <v>1861</v>
      </c>
      <c r="AOB35" s="27" t="str">
        <f t="shared" ref="AOB35:AOB66" si="1742">IF(AOA35&lt;&gt;"", IF(RIGHT(AY35, 4)="-", AOA35, RIGHT(AY35, 4)), AOA35)</f>
        <v>1861</v>
      </c>
      <c r="AOC35" s="27" t="str">
        <f t="shared" ref="AOC35:AOC66" si="1743">IF(AOB35&lt;&gt;"", IF(RIGHT(AZ35, 4)="-", AOB35, RIGHT(AZ35, 4)), AOB35)</f>
        <v>1861</v>
      </c>
      <c r="AOD35" s="27" t="str">
        <f t="shared" ref="AOD35:AOD66" si="1744">IF(AOC35&lt;&gt;"", IF(RIGHT(BA35, 4)="-", AOC35, RIGHT(BA35, 4)), AOC35)</f>
        <v>1839</v>
      </c>
      <c r="AOE35" s="27" t="str">
        <f t="shared" ref="AOE35:AOE66" si="1745">IF(AOD35&lt;&gt;"", IF(RIGHT(BB35, 4)="-", AOD35, RIGHT(BB35, 4)), AOD35)</f>
        <v>1839</v>
      </c>
      <c r="AOF35" s="27" t="str">
        <f t="shared" ref="AOF35:AOF66" si="1746">IF(AOE35&lt;&gt;"", IF(RIGHT(BC35, 4)="-", AOE35, RIGHT(BC35, 4)), AOE35)</f>
        <v>1839</v>
      </c>
      <c r="AOG35" s="27" t="str">
        <f t="shared" ref="AOG35:AOG66" si="1747">IF(AOF35&lt;&gt;"", IF(RIGHT(BD35, 4)="-", AOF35, RIGHT(BD35, 4)), AOF35)</f>
        <v>1839</v>
      </c>
      <c r="AOH35" s="27" t="str">
        <f t="shared" ref="AOH35:AOH66" si="1748">IF(AOG35&lt;&gt;"", IF(RIGHT(BE35, 4)="-", AOG35, RIGHT(BE35, 4)), AOG35)</f>
        <v>1839</v>
      </c>
      <c r="AOI35" s="27" t="str">
        <f t="shared" ref="AOI35:AOI66" si="1749">IF(AOH35&lt;&gt;"", IF(RIGHT(BF35, 4)="-", AOH35, RIGHT(BF35, 4)), AOH35)</f>
        <v>1839</v>
      </c>
      <c r="AOJ35" s="27" t="str">
        <f t="shared" ref="AOJ35:AOJ66" si="1750">IF(AOI35&lt;&gt;"", IF(RIGHT(BG35, 4)="-", AOI35, RIGHT(BG35, 4)), AOI35)</f>
        <v>1839</v>
      </c>
      <c r="AOK35" s="27" t="str">
        <f t="shared" ref="AOK35:AOK66" si="1751">IF(AOJ35&lt;&gt;"", IF(RIGHT(BH35, 4)="-", AOJ35, RIGHT(BH35, 4)), AOJ35)</f>
        <v>1839</v>
      </c>
      <c r="AOL35" s="27" t="str">
        <f t="shared" ref="AOL35:AOL66" si="1752">IF(AOK35&lt;&gt;"", IF(RIGHT(BI35, 4)="-", AOK35, RIGHT(BI35, 4)), AOK35)</f>
        <v>1839</v>
      </c>
      <c r="AOM35" s="27" t="str">
        <f t="shared" ref="AOM35:AOM66" si="1753">IF(AOL35&lt;&gt;"", IF(RIGHT(BJ35, 4)="-", AOL35, RIGHT(BJ35, 4)), AOL35)</f>
        <v>1839</v>
      </c>
      <c r="AON35" s="27" t="str">
        <f t="shared" ref="AON35:AON66" si="1754">IF(AOM35&lt;&gt;"", IF(RIGHT(BK35, 4)="-", AOM35, RIGHT(BK35, 4)), AOM35)</f>
        <v>1839</v>
      </c>
      <c r="AOO35" s="27" t="str">
        <f t="shared" ref="AOO35:AOO66" si="1755">IF(AON35&lt;&gt;"", IF(RIGHT(BL35, 4)="-", AON35, RIGHT(BL35, 4)), AON35)</f>
        <v>1839</v>
      </c>
      <c r="AOP35" s="27" t="str">
        <f t="shared" ref="AOP35:AOP66" si="1756">IF(AOO35&lt;&gt;"", IF(RIGHT(BM35, 4)="-", AOO35, RIGHT(BM35, 4)), AOO35)</f>
        <v>1839</v>
      </c>
      <c r="AOQ35" s="27" t="str">
        <f t="shared" ref="AOQ35:AOQ66" si="1757">IF(AOP35&lt;&gt;"", IF(RIGHT(BN35, 4)="-", AOP35, RIGHT(BN35, 4)), AOP35)</f>
        <v>1839</v>
      </c>
      <c r="AOR35" s="27" t="str">
        <f t="shared" ref="AOR35:AOR66" si="1758">IF(AOQ35&lt;&gt;"", IF(RIGHT(BO35, 4)="-", AOQ35, RIGHT(BO35, 4)), AOQ35)</f>
        <v>1839</v>
      </c>
      <c r="AOS35" s="27" t="str">
        <f t="shared" ref="AOS35:AOS66" si="1759">IF(AOR35&lt;&gt;"", IF(RIGHT(BP35, 4)="-", AOR35, RIGHT(BP35, 4)), AOR35)</f>
        <v>1839</v>
      </c>
      <c r="AOT35" s="27" t="str">
        <f t="shared" ref="AOT35:AOT66" si="1760">IF(AOS35&lt;&gt;"", IF(RIGHT(BQ35, 4)="-", AOS35, RIGHT(BQ35, 4)), AOS35)</f>
        <v>1839</v>
      </c>
      <c r="AOU35" s="27" t="str">
        <f t="shared" ref="AOU35:AOU66" si="1761">IF(AOT35&lt;&gt;"", IF(RIGHT(BR35, 4)="-", AOT35, RIGHT(BR35, 4)), AOT35)</f>
        <v>1839</v>
      </c>
      <c r="AOV35" s="27" t="str">
        <f t="shared" ref="AOV35:AOV66" si="1762">IF(AOU35&lt;&gt;"", IF(RIGHT(BS35, 4)="-", AOU35, RIGHT(BS35, 4)), AOU35)</f>
        <v>1839</v>
      </c>
      <c r="AOW35" s="27" t="str">
        <f t="shared" ref="AOW35:AOW66" si="1763">IF(AOV35&lt;&gt;"", IF(RIGHT(BT35, 4)="-", AOV35, RIGHT(BT35, 4)), AOV35)</f>
        <v>1839</v>
      </c>
      <c r="AOX35" s="27" t="str">
        <f t="shared" ref="AOX35:AOX66" si="1764">IF(AOW35&lt;&gt;"", IF(RIGHT(BU35, 4)="-", AOW35, RIGHT(BU35, 4)), AOW35)</f>
        <v>1839</v>
      </c>
      <c r="AOY35" s="27" t="str">
        <f t="shared" ref="AOY35:AOY66" si="1765">IF(AOX35&lt;&gt;"", IF(RIGHT(BV35, 4)="-", AOX35, RIGHT(BV35, 4)), AOX35)</f>
        <v>1839</v>
      </c>
      <c r="AOZ35" s="27" t="str">
        <f t="shared" ref="AOZ35:AOZ66" si="1766">IF(AOY35&lt;&gt;"", IF(RIGHT(BW35, 4)="-", AOY35, RIGHT(BW35, 4)), AOY35)</f>
        <v>1839</v>
      </c>
      <c r="APA35" s="27" t="str">
        <f t="shared" ref="APA35:APA66" si="1767">IF(AOZ35&lt;&gt;"", IF(RIGHT(BX35, 4)="-", AOZ35, RIGHT(BX35, 4)), AOZ35)</f>
        <v>1839</v>
      </c>
      <c r="APB35" s="27" t="str">
        <f t="shared" ref="APB35:APB66" si="1768">IF(APA35&lt;&gt;"", IF(RIGHT(BY35, 4)="-", APA35, RIGHT(BY35, 4)), APA35)</f>
        <v>1839</v>
      </c>
      <c r="APC35" s="27" t="str">
        <f t="shared" ref="APC35:APC66" si="1769">IF(APB35&lt;&gt;"", IF(RIGHT(BZ35, 4)="-", APB35, RIGHT(BZ35, 4)), APB35)</f>
        <v>1839</v>
      </c>
      <c r="APD35" s="27" t="str">
        <f t="shared" ref="APD35:APD66" si="1770">IF(APC35&lt;&gt;"", IF(RIGHT(CA35, 4)="-", APC35, RIGHT(CA35, 4)), APC35)</f>
        <v>1839</v>
      </c>
      <c r="APE35" s="27" t="str">
        <f t="shared" ref="APE35:APE66" si="1771">IF(APD35&lt;&gt;"", IF(RIGHT(CB35, 4)="-", APD35, RIGHT(CB35, 4)), APD35)</f>
        <v>1839</v>
      </c>
      <c r="APF35" s="27" t="str">
        <f t="shared" ref="APF35:APF66" si="1772">IF(APE35&lt;&gt;"", IF(RIGHT(CC35, 4)="-", APE35, RIGHT(CC35, 4)), APE35)</f>
        <v>1839</v>
      </c>
      <c r="APG35" s="27" t="str">
        <f t="shared" ref="APG35:APG66" si="1773">IF(APF35&lt;&gt;"", IF(RIGHT(CD35, 4)="-", APF35, RIGHT(CD35, 4)), APF35)</f>
        <v>1839</v>
      </c>
      <c r="APH35" s="27" t="str">
        <f t="shared" ref="APH35:APH66" si="1774">IF(APG35&lt;&gt;"", IF(RIGHT(CE35, 4)="-", APG35, RIGHT(CE35, 4)), APG35)</f>
        <v>1839</v>
      </c>
      <c r="API35" s="27" t="str">
        <f t="shared" ref="API35:API66" si="1775">IF(APH35&lt;&gt;"", IF(RIGHT(CF35, 4)="-", APH35, RIGHT(CF35, 4)), APH35)</f>
        <v>1839</v>
      </c>
      <c r="APJ35" s="27" t="str">
        <f t="shared" ref="APJ35:APJ66" si="1776">IF(API35&lt;&gt;"", IF(RIGHT(CG35, 4)="-", API35, RIGHT(CG35, 4)), API35)</f>
        <v>1839</v>
      </c>
      <c r="APK35" s="27" t="str">
        <f t="shared" ref="APK35:APK66" si="1777">IF(APJ35&lt;&gt;"", IF(RIGHT(CH35, 4)="-", APJ35, RIGHT(CH35, 4)), APJ35)</f>
        <v>1839</v>
      </c>
      <c r="APL35" s="27" t="str">
        <f t="shared" ref="APL35:APL66" si="1778">IF(APK35&lt;&gt;"", IF(RIGHT(CI35, 4)="-", APK35, RIGHT(CI35, 4)), APK35)</f>
        <v>1839</v>
      </c>
      <c r="APM35" s="27" t="str">
        <f t="shared" ref="APM35:APM66" si="1779">IF(APL35&lt;&gt;"", IF(RIGHT(CJ35, 4)="-", APL35, RIGHT(CJ35, 4)), APL35)</f>
        <v>1839</v>
      </c>
      <c r="APN35" s="27" t="str">
        <f t="shared" ref="APN35:APN66" si="1780">IF(APM35&lt;&gt;"", IF(RIGHT(CK35, 4)="-", APM35, RIGHT(CK35, 4)), APM35)</f>
        <v>1839</v>
      </c>
      <c r="APO35" s="27" t="str">
        <f t="shared" ref="APO35:APO66" si="1781">IF(APN35&lt;&gt;"", IF(RIGHT(CL35, 4)="-", APN35, RIGHT(CL35, 4)), APN35)</f>
        <v>1839</v>
      </c>
      <c r="APP35" s="27" t="str">
        <f t="shared" ref="APP35:APP66" si="1782">IF(APO35&lt;&gt;"", IF(RIGHT(CM35, 4)="-", APO35, RIGHT(CM35, 4)), APO35)</f>
        <v>1839</v>
      </c>
      <c r="APQ35" s="27" t="str">
        <f t="shared" ref="APQ35:APQ66" si="1783">IF(APP35&lt;&gt;"", IF(RIGHT(CN35, 4)="-", APP35, RIGHT(CN35, 4)), APP35)</f>
        <v>1839</v>
      </c>
      <c r="APR35" s="27" t="str">
        <f t="shared" ref="APR35:APR66" si="1784">IF(APQ35&lt;&gt;"", IF(RIGHT(CO35, 4)="-", APQ35, RIGHT(CO35, 4)), APQ35)</f>
        <v>1839</v>
      </c>
    </row>
    <row r="36" spans="1:1022 1025:1110" x14ac:dyDescent="0.35">
      <c r="A36" s="27">
        <v>81</v>
      </c>
      <c r="B36" s="88" t="s">
        <v>72</v>
      </c>
      <c r="C36" s="91">
        <f>VLOOKUP(A36, Rankings!$A$2:$AN$129, 40, FALSE)</f>
        <v>34</v>
      </c>
      <c r="D36" s="20" t="s">
        <v>387</v>
      </c>
      <c r="I36" s="29">
        <f t="shared" si="893"/>
        <v>15</v>
      </c>
      <c r="L36" s="27" t="s">
        <v>2295</v>
      </c>
      <c r="M36" s="27" t="s">
        <v>2527</v>
      </c>
      <c r="N36" s="27" t="s">
        <v>2835</v>
      </c>
      <c r="O36" s="27" t="s">
        <v>24</v>
      </c>
      <c r="P36" s="27" t="s">
        <v>3114</v>
      </c>
      <c r="Q36" s="27" t="s">
        <v>3293</v>
      </c>
      <c r="R36" s="27" t="s">
        <v>24</v>
      </c>
      <c r="S36" s="27" t="s">
        <v>24</v>
      </c>
      <c r="T36" s="27" t="s">
        <v>24</v>
      </c>
      <c r="U36" s="27" t="s">
        <v>24</v>
      </c>
      <c r="V36" s="27" t="s">
        <v>4033</v>
      </c>
      <c r="W36" s="27" t="s">
        <v>4155</v>
      </c>
      <c r="X36" s="27" t="s">
        <v>24</v>
      </c>
      <c r="Y36" s="27" t="s">
        <v>24</v>
      </c>
      <c r="Z36" s="27" t="s">
        <v>4610</v>
      </c>
      <c r="AA36" s="27" t="s">
        <v>24</v>
      </c>
      <c r="AB36" s="27" t="s">
        <v>24</v>
      </c>
      <c r="AC36" s="27" t="s">
        <v>24</v>
      </c>
      <c r="AD36" s="27" t="s">
        <v>24</v>
      </c>
      <c r="AE36" s="27" t="s">
        <v>24</v>
      </c>
      <c r="AF36" s="27" t="s">
        <v>5023</v>
      </c>
      <c r="AG36" s="27" t="s">
        <v>24</v>
      </c>
      <c r="AH36" s="27" t="s">
        <v>24</v>
      </c>
      <c r="AI36" s="27" t="s">
        <v>5394</v>
      </c>
      <c r="AJ36" s="27" t="s">
        <v>24</v>
      </c>
      <c r="AK36" s="27" t="s">
        <v>24</v>
      </c>
      <c r="AL36" s="27" t="s">
        <v>5628</v>
      </c>
      <c r="AM36" s="27" t="s">
        <v>24</v>
      </c>
      <c r="AN36" s="27" t="s">
        <v>24</v>
      </c>
      <c r="AO36" s="27" t="s">
        <v>6147</v>
      </c>
      <c r="AP36" s="27" t="s">
        <v>24</v>
      </c>
      <c r="AQ36" s="27" t="s">
        <v>24</v>
      </c>
      <c r="AR36" s="27" t="s">
        <v>6446</v>
      </c>
      <c r="AS36" s="27" t="s">
        <v>24</v>
      </c>
      <c r="AT36" s="27" t="s">
        <v>24</v>
      </c>
      <c r="AU36" s="27" t="s">
        <v>6674</v>
      </c>
      <c r="AV36" s="27" t="s">
        <v>24</v>
      </c>
      <c r="AW36" s="27" t="s">
        <v>24</v>
      </c>
      <c r="AX36" s="27" t="s">
        <v>24</v>
      </c>
      <c r="AY36" s="27" t="s">
        <v>24</v>
      </c>
      <c r="AZ36" s="27" t="s">
        <v>24</v>
      </c>
      <c r="BA36" s="27" t="s">
        <v>24</v>
      </c>
      <c r="BB36" s="27" t="s">
        <v>24</v>
      </c>
      <c r="BC36" s="27" t="s">
        <v>24</v>
      </c>
      <c r="BD36" s="27" t="s">
        <v>7187</v>
      </c>
      <c r="BE36" s="27" t="s">
        <v>24</v>
      </c>
      <c r="BF36" s="27" t="s">
        <v>24</v>
      </c>
      <c r="BG36" s="27" t="s">
        <v>24</v>
      </c>
      <c r="BH36" s="27" t="s">
        <v>24</v>
      </c>
      <c r="BI36" s="27" t="s">
        <v>24</v>
      </c>
      <c r="BJ36" s="27" t="s">
        <v>7290</v>
      </c>
      <c r="BK36" s="27" t="s">
        <v>24</v>
      </c>
      <c r="BL36" s="27" t="s">
        <v>24</v>
      </c>
      <c r="BM36" s="27" t="s">
        <v>24</v>
      </c>
      <c r="BN36" s="27" t="s">
        <v>24</v>
      </c>
      <c r="BO36" s="27" t="s">
        <v>24</v>
      </c>
      <c r="BP36" s="27" t="s">
        <v>24</v>
      </c>
      <c r="BQ36" s="27" t="s">
        <v>24</v>
      </c>
      <c r="BR36" s="27" t="s">
        <v>24</v>
      </c>
      <c r="BS36" s="27" t="s">
        <v>24</v>
      </c>
      <c r="BT36" s="27" t="s">
        <v>24</v>
      </c>
      <c r="BU36" s="27" t="s">
        <v>24</v>
      </c>
      <c r="BV36" s="27" t="s">
        <v>24</v>
      </c>
      <c r="BW36" s="27" t="s">
        <v>24</v>
      </c>
      <c r="BX36" s="27" t="s">
        <v>24</v>
      </c>
      <c r="BY36" s="27" t="s">
        <v>24</v>
      </c>
      <c r="BZ36" s="27" t="s">
        <v>24</v>
      </c>
      <c r="CA36" s="27" t="s">
        <v>24</v>
      </c>
      <c r="CB36" s="27" t="s">
        <v>24</v>
      </c>
      <c r="CC36" s="27" t="s">
        <v>24</v>
      </c>
      <c r="CD36" s="27" t="s">
        <v>24</v>
      </c>
      <c r="CE36" s="27" t="s">
        <v>24</v>
      </c>
      <c r="CF36" s="27" t="s">
        <v>24</v>
      </c>
      <c r="CG36" s="27" t="s">
        <v>24</v>
      </c>
      <c r="CH36" s="27" t="s">
        <v>24</v>
      </c>
      <c r="CI36" s="27" t="s">
        <v>24</v>
      </c>
      <c r="CJ36" s="27" t="s">
        <v>24</v>
      </c>
      <c r="CK36" s="27" t="s">
        <v>24</v>
      </c>
      <c r="CL36" s="27" t="s">
        <v>24</v>
      </c>
      <c r="CM36" s="27" t="s">
        <v>24</v>
      </c>
      <c r="CN36" s="27" t="s">
        <v>24</v>
      </c>
      <c r="CO36" s="27" t="s">
        <v>24</v>
      </c>
      <c r="CQ36" s="28">
        <f t="shared" si="894"/>
        <v>4</v>
      </c>
      <c r="CR36" s="28">
        <f t="shared" si="895"/>
        <v>2</v>
      </c>
      <c r="CS36" s="28">
        <f t="shared" si="896"/>
        <v>4</v>
      </c>
      <c r="CT36" s="28">
        <f t="shared" si="897"/>
        <v>2</v>
      </c>
      <c r="CU36" s="28">
        <f t="shared" si="898"/>
        <v>4</v>
      </c>
      <c r="CV36" s="28">
        <f t="shared" si="899"/>
        <v>1</v>
      </c>
      <c r="CW36" s="28">
        <f t="shared" si="900"/>
        <v>3</v>
      </c>
      <c r="CX36" s="28">
        <f t="shared" si="901"/>
        <v>1</v>
      </c>
      <c r="CY36" s="28">
        <f t="shared" si="902"/>
        <v>0</v>
      </c>
      <c r="CZ36" s="28">
        <f t="shared" si="903"/>
        <v>0</v>
      </c>
      <c r="DA36" s="28">
        <f t="shared" si="904"/>
        <v>0</v>
      </c>
      <c r="DB36" s="28">
        <f t="shared" si="905"/>
        <v>0</v>
      </c>
      <c r="DC36" s="28">
        <f t="shared" si="906"/>
        <v>0</v>
      </c>
      <c r="DD36" s="28">
        <f t="shared" si="907"/>
        <v>0</v>
      </c>
      <c r="DE36" s="28">
        <f t="shared" si="908"/>
        <v>1</v>
      </c>
      <c r="DF36" s="28">
        <f t="shared" si="909"/>
        <v>1</v>
      </c>
      <c r="DG36" s="28">
        <f t="shared" si="910"/>
        <v>1</v>
      </c>
      <c r="DH36" s="28">
        <f t="shared" si="911"/>
        <v>0</v>
      </c>
      <c r="DI36" s="28">
        <f t="shared" si="912"/>
        <v>0</v>
      </c>
      <c r="DJ36" s="28">
        <f t="shared" si="913"/>
        <v>1</v>
      </c>
      <c r="DK36" s="28">
        <f t="shared" si="914"/>
        <v>0</v>
      </c>
      <c r="DL36" s="28">
        <f t="shared" si="915"/>
        <v>0</v>
      </c>
      <c r="DM36" s="28">
        <f t="shared" si="916"/>
        <v>0</v>
      </c>
      <c r="DN36" s="28">
        <f t="shared" si="917"/>
        <v>0</v>
      </c>
      <c r="DO36" s="28">
        <f t="shared" si="918"/>
        <v>2</v>
      </c>
      <c r="DP36" s="28">
        <f t="shared" si="919"/>
        <v>2</v>
      </c>
      <c r="DR36">
        <f t="shared" si="920"/>
        <v>1</v>
      </c>
      <c r="DS36">
        <f t="shared" si="921"/>
        <v>2</v>
      </c>
      <c r="DT36">
        <f t="shared" si="922"/>
        <v>3</v>
      </c>
      <c r="DU36">
        <f t="shared" si="923"/>
        <v>0</v>
      </c>
      <c r="DV36">
        <f t="shared" si="924"/>
        <v>11</v>
      </c>
      <c r="DW36">
        <f t="shared" si="925"/>
        <v>4</v>
      </c>
      <c r="DX36">
        <f t="shared" si="926"/>
        <v>0</v>
      </c>
      <c r="DY36">
        <f t="shared" si="927"/>
        <v>0</v>
      </c>
      <c r="DZ36">
        <f t="shared" si="928"/>
        <v>0</v>
      </c>
      <c r="EA36">
        <f t="shared" si="929"/>
        <v>0</v>
      </c>
      <c r="EB36">
        <f t="shared" si="930"/>
        <v>12</v>
      </c>
      <c r="EC36">
        <f t="shared" si="931"/>
        <v>1</v>
      </c>
      <c r="ED36">
        <f t="shared" si="932"/>
        <v>0</v>
      </c>
      <c r="EE36">
        <f t="shared" si="933"/>
        <v>0</v>
      </c>
      <c r="EF36">
        <f t="shared" si="934"/>
        <v>1</v>
      </c>
      <c r="EG36">
        <f t="shared" si="935"/>
        <v>0</v>
      </c>
      <c r="EH36">
        <f t="shared" si="936"/>
        <v>0</v>
      </c>
      <c r="EI36">
        <f t="shared" si="937"/>
        <v>0</v>
      </c>
      <c r="EJ36">
        <f t="shared" si="938"/>
        <v>0</v>
      </c>
      <c r="EK36">
        <f t="shared" si="939"/>
        <v>0</v>
      </c>
      <c r="EL36">
        <f t="shared" si="940"/>
        <v>2</v>
      </c>
      <c r="EM36">
        <f t="shared" si="941"/>
        <v>0</v>
      </c>
      <c r="EN36">
        <f t="shared" si="942"/>
        <v>0</v>
      </c>
      <c r="EO36">
        <f t="shared" si="943"/>
        <v>3</v>
      </c>
      <c r="EP36">
        <f t="shared" si="944"/>
        <v>0</v>
      </c>
      <c r="EQ36">
        <f t="shared" si="945"/>
        <v>0</v>
      </c>
      <c r="ER36">
        <f t="shared" si="946"/>
        <v>3</v>
      </c>
      <c r="ES36">
        <f t="shared" si="947"/>
        <v>0</v>
      </c>
      <c r="ET36">
        <f t="shared" si="948"/>
        <v>0</v>
      </c>
      <c r="EU36">
        <f t="shared" si="949"/>
        <v>3</v>
      </c>
      <c r="EV36">
        <f t="shared" si="950"/>
        <v>0</v>
      </c>
      <c r="EW36">
        <f t="shared" si="951"/>
        <v>0</v>
      </c>
      <c r="EX36">
        <f t="shared" si="952"/>
        <v>4</v>
      </c>
      <c r="EY36">
        <f t="shared" si="953"/>
        <v>0</v>
      </c>
      <c r="EZ36">
        <f t="shared" si="954"/>
        <v>0</v>
      </c>
      <c r="FA36">
        <f t="shared" si="955"/>
        <v>1</v>
      </c>
      <c r="FB36">
        <f t="shared" si="956"/>
        <v>0</v>
      </c>
      <c r="FC36">
        <f t="shared" si="957"/>
        <v>0</v>
      </c>
      <c r="FD36">
        <f t="shared" si="958"/>
        <v>0</v>
      </c>
      <c r="FE36">
        <f t="shared" si="959"/>
        <v>0</v>
      </c>
      <c r="FF36">
        <f t="shared" si="960"/>
        <v>0</v>
      </c>
      <c r="FG36">
        <f t="shared" si="961"/>
        <v>0</v>
      </c>
      <c r="FH36">
        <f t="shared" si="962"/>
        <v>0</v>
      </c>
      <c r="FI36">
        <f t="shared" si="963"/>
        <v>0</v>
      </c>
      <c r="FJ36">
        <f t="shared" si="964"/>
        <v>13</v>
      </c>
      <c r="FK36">
        <f t="shared" si="965"/>
        <v>0</v>
      </c>
      <c r="FL36">
        <f t="shared" si="966"/>
        <v>0</v>
      </c>
      <c r="FM36">
        <f t="shared" si="967"/>
        <v>0</v>
      </c>
      <c r="FN36">
        <f t="shared" si="968"/>
        <v>0</v>
      </c>
      <c r="FO36">
        <f t="shared" si="969"/>
        <v>0</v>
      </c>
      <c r="FP36">
        <f t="shared" si="970"/>
        <v>16</v>
      </c>
      <c r="FQ36">
        <f t="shared" si="971"/>
        <v>0</v>
      </c>
      <c r="FR36">
        <f t="shared" si="972"/>
        <v>0</v>
      </c>
      <c r="FS36">
        <f t="shared" si="973"/>
        <v>0</v>
      </c>
      <c r="FT36">
        <f t="shared" si="974"/>
        <v>0</v>
      </c>
      <c r="FU36">
        <f t="shared" si="975"/>
        <v>0</v>
      </c>
      <c r="FV36">
        <f t="shared" si="976"/>
        <v>0</v>
      </c>
      <c r="FW36">
        <f t="shared" si="977"/>
        <v>0</v>
      </c>
      <c r="FX36">
        <f t="shared" si="978"/>
        <v>0</v>
      </c>
      <c r="FY36">
        <f t="shared" si="979"/>
        <v>0</v>
      </c>
      <c r="FZ36">
        <f t="shared" si="980"/>
        <v>0</v>
      </c>
      <c r="GA36">
        <f t="shared" si="981"/>
        <v>0</v>
      </c>
      <c r="GB36">
        <f t="shared" si="982"/>
        <v>0</v>
      </c>
      <c r="GC36">
        <f t="shared" si="983"/>
        <v>0</v>
      </c>
      <c r="GD36">
        <f t="shared" si="984"/>
        <v>0</v>
      </c>
      <c r="GE36">
        <f t="shared" si="985"/>
        <v>0</v>
      </c>
      <c r="GF36">
        <f t="shared" si="986"/>
        <v>0</v>
      </c>
      <c r="GG36">
        <f t="shared" si="987"/>
        <v>0</v>
      </c>
      <c r="GH36">
        <f t="shared" si="988"/>
        <v>0</v>
      </c>
      <c r="GI36">
        <f t="shared" si="989"/>
        <v>0</v>
      </c>
      <c r="GJ36">
        <f t="shared" si="990"/>
        <v>0</v>
      </c>
      <c r="GK36">
        <f t="shared" si="991"/>
        <v>0</v>
      </c>
      <c r="GL36">
        <f t="shared" si="992"/>
        <v>0</v>
      </c>
      <c r="GM36">
        <f t="shared" si="993"/>
        <v>0</v>
      </c>
      <c r="GN36">
        <f t="shared" si="994"/>
        <v>0</v>
      </c>
      <c r="GO36">
        <f t="shared" si="995"/>
        <v>0</v>
      </c>
      <c r="GP36">
        <f t="shared" si="996"/>
        <v>0</v>
      </c>
      <c r="GQ36">
        <f t="shared" si="997"/>
        <v>0</v>
      </c>
      <c r="GR36">
        <f t="shared" si="998"/>
        <v>0</v>
      </c>
      <c r="GS36">
        <f t="shared" si="999"/>
        <v>0</v>
      </c>
      <c r="GT36">
        <f t="shared" si="1000"/>
        <v>0</v>
      </c>
      <c r="GU36">
        <f t="shared" si="1001"/>
        <v>0</v>
      </c>
      <c r="GW36" s="28">
        <f t="shared" si="1002"/>
        <v>6.3747990936434809</v>
      </c>
      <c r="GX36" s="28">
        <f t="shared" si="1003"/>
        <v>0</v>
      </c>
      <c r="GY36" s="28">
        <f t="shared" si="1004"/>
        <v>1.021848937862619</v>
      </c>
      <c r="GZ36" s="28">
        <f t="shared" si="1005"/>
        <v>1.4161327626443043</v>
      </c>
      <c r="HA36" s="28">
        <f t="shared" si="1006"/>
        <v>0</v>
      </c>
      <c r="HB36" s="28">
        <f t="shared" si="1007"/>
        <v>8.3018563252190951</v>
      </c>
      <c r="HC36" s="28">
        <f t="shared" si="1008"/>
        <v>0.50065378890550583</v>
      </c>
      <c r="HE36">
        <f>IFERROR(VLOOKUP(_xlfn.NUMBERVALUE(MID(L36, SEARCH("!", L36)+1, SEARCH("+", L36)-SEARCH("!", L36)-1)), Rankings!$A$2:$BK$129, 63, FALSE),0)</f>
        <v>0.56827343106735106</v>
      </c>
      <c r="HF36">
        <f>IFERROR(VLOOKUP(_xlfn.NUMBERVALUE(MID(M36, SEARCH("!", M36)+1, SEARCH("+", M36)-SEARCH("!", M36)-1)), Rankings!$A$2:$BK$129, 63, FALSE),0)</f>
        <v>0.50056713001211739</v>
      </c>
      <c r="HG36">
        <f>IFERROR(VLOOKUP(_xlfn.NUMBERVALUE(MID(N36, SEARCH("!", N36)+1, SEARCH("+", N36)-SEARCH("!", N36)-1)), Rankings!$A$2:$BK$129, 63, FALSE),0)</f>
        <v>0.37517193274790295</v>
      </c>
      <c r="HH36">
        <f>IFERROR(VLOOKUP(_xlfn.NUMBERVALUE(MID(O36, SEARCH("!", O36)+1, SEARCH("+", O36)-SEARCH("!", O36)-1)), Rankings!$A$2:$BK$129, 63, FALSE),0)</f>
        <v>0</v>
      </c>
      <c r="HI36">
        <f>IFERROR(VLOOKUP(_xlfn.NUMBERVALUE(MID(P36, SEARCH("!", P36)+1, SEARCH("+", P36)-SEARCH("!", P36)-1)), Rankings!$A$2:$BK$129, 63, FALSE),0)</f>
        <v>0.46483583917633242</v>
      </c>
      <c r="HJ36">
        <f>IFERROR(VLOOKUP(_xlfn.NUMBERVALUE(MID(Q36, SEARCH("!", Q36)+1, SEARCH("+", Q36)-SEARCH("!", Q36)-1)), Rankings!$A$2:$BK$129, 63, FALSE),0)</f>
        <v>0.75033377919569333</v>
      </c>
      <c r="HK36">
        <f>IFERROR(VLOOKUP(_xlfn.NUMBERVALUE(MID(R36, SEARCH("!", R36)+1, SEARCH("+", R36)-SEARCH("!", R36)-1)), Rankings!$A$2:$BK$129, 63, FALSE),0)</f>
        <v>0</v>
      </c>
      <c r="HL36">
        <f>IFERROR(VLOOKUP(_xlfn.NUMBERVALUE(MID(S36, SEARCH("!", S36)+1, SEARCH("+", S36)-SEARCH("!", S36)-1)), Rankings!$A$2:$BK$129, 63, FALSE),0)</f>
        <v>0</v>
      </c>
      <c r="HM36">
        <f>IFERROR(VLOOKUP(_xlfn.NUMBERVALUE(MID(T36, SEARCH("!", T36)+1, SEARCH("+", T36)-SEARCH("!", T36)-1)), Rankings!$A$2:$BK$129, 63, FALSE),0)</f>
        <v>0</v>
      </c>
      <c r="HN36">
        <f>IFERROR(VLOOKUP(_xlfn.NUMBERVALUE(MID(U36, SEARCH("!", U36)+1, SEARCH("+", U36)-SEARCH("!", U36)-1)), Rankings!$A$2:$BK$129, 63, FALSE),0)</f>
        <v>0</v>
      </c>
      <c r="HO36">
        <f>IFERROR(VLOOKUP(_xlfn.NUMBERVALUE(MID(V36, SEARCH("!", V36)+1, SEARCH("+", V36)-SEARCH("!", V36)-1)), Rankings!$A$2:$BK$129, 63, FALSE),0)</f>
        <v>0.55701309868628646</v>
      </c>
      <c r="HP36">
        <f>IFERROR(VLOOKUP(_xlfn.NUMBERVALUE(MID(W36, SEARCH("!", W36)+1, SEARCH("+", W36)-SEARCH("!", W36)-1)), Rankings!$A$2:$BK$129, 63, FALSE),0)</f>
        <v>0.61921091340033552</v>
      </c>
      <c r="HQ36">
        <f>IFERROR(VLOOKUP(_xlfn.NUMBERVALUE(MID(X36, SEARCH("!", X36)+1, SEARCH("+", X36)-SEARCH("!", X36)-1)), Rankings!$A$2:$BK$129, 63, FALSE),0)</f>
        <v>0</v>
      </c>
      <c r="HR36">
        <f>IFERROR(VLOOKUP(_xlfn.NUMBERVALUE(MID(Y36, SEARCH("!", Y36)+1, SEARCH("+", Y36)-SEARCH("!", Y36)-1)), Rankings!$A$2:$BK$129, 63, FALSE),0)</f>
        <v>0</v>
      </c>
      <c r="HS36">
        <f>IFERROR(VLOOKUP(_xlfn.NUMBERVALUE(MID(Z36, SEARCH("!", Z36)+1, SEARCH("+", Z36)-SEARCH("!", Z36)-1)), Rankings!$A$2:$BK$129, 63, FALSE),0)</f>
        <v>0.65575840813392627</v>
      </c>
      <c r="HT36">
        <f>IFERROR(VLOOKUP(_xlfn.NUMBERVALUE(MID(AA36, SEARCH("!", AA36)+1, SEARCH("+", AA36)-SEARCH("!", AA36)-1)), Rankings!$A$2:$BK$129, 63, FALSE),0)</f>
        <v>0</v>
      </c>
      <c r="HU36">
        <f>IFERROR(VLOOKUP(_xlfn.NUMBERVALUE(MID(AB36, SEARCH("!", AB36)+1, SEARCH("+", AB36)-SEARCH("!", AB36)-1)), Rankings!$A$2:$BK$129, 63, FALSE),0)</f>
        <v>0</v>
      </c>
      <c r="HV36">
        <f>IFERROR(VLOOKUP(_xlfn.NUMBERVALUE(MID(AC36, SEARCH("!", AC36)+1, SEARCH("+", AC36)-SEARCH("!", AC36)-1)), Rankings!$A$2:$BK$129, 63, FALSE),0)</f>
        <v>0</v>
      </c>
      <c r="HW36">
        <f>IFERROR(VLOOKUP(_xlfn.NUMBERVALUE(MID(AD36, SEARCH("!", AD36)+1, SEARCH("+", AD36)-SEARCH("!", AD36)-1)), Rankings!$A$2:$BK$129, 63, FALSE),0)</f>
        <v>0</v>
      </c>
      <c r="HX36">
        <f>IFERROR(VLOOKUP(_xlfn.NUMBERVALUE(MID(AE36, SEARCH("!", AE36)+1, SEARCH("+", AE36)-SEARCH("!", AE36)-1)), Rankings!$A$2:$BK$129, 63, FALSE),0)</f>
        <v>0</v>
      </c>
      <c r="HY36">
        <f>IFERROR(VLOOKUP(_xlfn.NUMBERVALUE(MID(AF36, SEARCH("!", AF36)+1, SEARCH("+", AF36)-SEARCH("!", AF36)-1)), Rankings!$A$2:$BK$129, 63, FALSE),0)</f>
        <v>0.82730725178749975</v>
      </c>
      <c r="HZ36">
        <f>IFERROR(VLOOKUP(_xlfn.NUMBERVALUE(MID(AG36, SEARCH("!", AG36)+1, SEARCH("+", AG36)-SEARCH("!", AG36)-1)), Rankings!$A$2:$BK$129, 63, FALSE),0)</f>
        <v>0</v>
      </c>
      <c r="IA36">
        <f>IFERROR(VLOOKUP(_xlfn.NUMBERVALUE(MID(AH36, SEARCH("!", AH36)+1, SEARCH("+", AH36)-SEARCH("!", AH36)-1)), Rankings!$A$2:$BK$129, 63, FALSE),0)</f>
        <v>0</v>
      </c>
      <c r="IB36">
        <f>IFERROR(VLOOKUP(_xlfn.NUMBERVALUE(MID(AI36, SEARCH("!", AI36)+1, SEARCH("+", AI36)-SEARCH("!", AI36)-1)), Rankings!$A$2:$BK$129, 63, FALSE),0)</f>
        <v>0.29127396251073551</v>
      </c>
      <c r="IC36">
        <f>IFERROR(VLOOKUP(_xlfn.NUMBERVALUE(MID(AJ36, SEARCH("!", AJ36)+1, SEARCH("+", AJ36)-SEARCH("!", AJ36)-1)), Rankings!$A$2:$BK$129, 63, FALSE),0)</f>
        <v>0</v>
      </c>
      <c r="ID36">
        <f>IFERROR(VLOOKUP(_xlfn.NUMBERVALUE(MID(AK36, SEARCH("!", AK36)+1, SEARCH("+", AK36)-SEARCH("!", AK36)-1)), Rankings!$A$2:$BK$129, 63, FALSE),0)</f>
        <v>0</v>
      </c>
      <c r="IE36">
        <f>IFERROR(VLOOKUP(_xlfn.NUMBERVALUE(MID(AL36, SEARCH("!", AL36)+1, SEARCH("+", AL36)-SEARCH("!", AL36)-1)), Rankings!$A$2:$BK$129, 63, FALSE),0)</f>
        <v>0.14710990012248429</v>
      </c>
      <c r="IF36">
        <f>IFERROR(VLOOKUP(_xlfn.NUMBERVALUE(MID(AM36, SEARCH("!", AM36)+1, SEARCH("+", AM36)-SEARCH("!", AM36)-1)), Rankings!$A$2:$BK$129, 63, FALSE),0)</f>
        <v>0</v>
      </c>
      <c r="IG36">
        <f>IFERROR(VLOOKUP(_xlfn.NUMBERVALUE(MID(AN36, SEARCH("!", AN36)+1, SEARCH("+", AN36)-SEARCH("!", AN36)-1)), Rankings!$A$2:$BK$129, 63, FALSE),0)</f>
        <v>0</v>
      </c>
      <c r="IH36">
        <f>IFERROR(VLOOKUP(_xlfn.NUMBERVALUE(MID(AO36, SEARCH("!", AO36)+1, SEARCH("+", AO36)-SEARCH("!", AO36)-1)), Rankings!$A$2:$BK$129, 63, FALSE),0)</f>
        <v>0.60133708266044195</v>
      </c>
      <c r="II36">
        <f>IFERROR(VLOOKUP(_xlfn.NUMBERVALUE(MID(AP36, SEARCH("!", AP36)+1, SEARCH("+", AP36)-SEARCH("!", AP36)-1)), Rankings!$A$2:$BK$129, 63, FALSE),0)</f>
        <v>0</v>
      </c>
      <c r="IJ36">
        <f>IFERROR(VLOOKUP(_xlfn.NUMBERVALUE(MID(AQ36, SEARCH("!", AQ36)+1, SEARCH("+", AQ36)-SEARCH("!", AQ36)-1)), Rankings!$A$2:$BK$129, 63, FALSE),0)</f>
        <v>0</v>
      </c>
      <c r="IK36">
        <f>IFERROR(VLOOKUP(_xlfn.NUMBERVALUE(MID(AR36, SEARCH("!", AR36)+1, SEARCH("+", AR36)-SEARCH("!", AR36)-1)), Rankings!$A$2:$BK$129, 63, FALSE),0)</f>
        <v>0.55834743493300543</v>
      </c>
      <c r="IL36">
        <f>IFERROR(VLOOKUP(_xlfn.NUMBERVALUE(MID(AS36, SEARCH("!", AS36)+1, SEARCH("+", AS36)-SEARCH("!", AS36)-1)), Rankings!$A$2:$BK$129, 63, FALSE),0)</f>
        <v>0</v>
      </c>
      <c r="IM36">
        <f>IFERROR(VLOOKUP(_xlfn.NUMBERVALUE(MID(AT36, SEARCH("!", AT36)+1, SEARCH("+", AT36)-SEARCH("!", AT36)-1)), Rankings!$A$2:$BK$129, 63, FALSE),0)</f>
        <v>0</v>
      </c>
      <c r="IN36">
        <f>IFERROR(VLOOKUP(_xlfn.NUMBERVALUE(MID(AU36, SEARCH("!", AU36)+1, SEARCH("+", AU36)-SEARCH("!", AU36)-1)), Rankings!$A$2:$BK$129, 63, FALSE),0)</f>
        <v>0.48010786707198716</v>
      </c>
      <c r="IO36">
        <f>IFERROR(VLOOKUP(_xlfn.NUMBERVALUE(MID(AV36, SEARCH("!", AV36)+1, SEARCH("+", AV36)-SEARCH("!", AV36)-1)), Rankings!$A$2:$BK$129, 63, FALSE),0)</f>
        <v>0</v>
      </c>
      <c r="IP36">
        <f>IFERROR(VLOOKUP(_xlfn.NUMBERVALUE(MID(AW36, SEARCH("!", AW36)+1, SEARCH("+", AW36)-SEARCH("!", AW36)-1)), Rankings!$A$2:$BK$129, 63, FALSE),0)</f>
        <v>0</v>
      </c>
      <c r="IQ36">
        <f>IFERROR(VLOOKUP(_xlfn.NUMBERVALUE(MID(AX36, SEARCH("!", AX36)+1, SEARCH("+", AX36)-SEARCH("!", AX36)-1)), Rankings!$A$2:$BK$129, 63, FALSE),0)</f>
        <v>0</v>
      </c>
      <c r="IR36">
        <f>IFERROR(VLOOKUP(_xlfn.NUMBERVALUE(MID(AY36, SEARCH("!", AY36)+1, SEARCH("+", AY36)-SEARCH("!", AY36)-1)), Rankings!$A$2:$BK$129, 63, FALSE),0)</f>
        <v>0</v>
      </c>
      <c r="IS36">
        <f>IFERROR(VLOOKUP(_xlfn.NUMBERVALUE(MID(AZ36, SEARCH("!", AZ36)+1, SEARCH("+", AZ36)-SEARCH("!", AZ36)-1)), Rankings!$A$2:$BK$129, 63, FALSE),0)</f>
        <v>0</v>
      </c>
      <c r="IT36">
        <f>IFERROR(VLOOKUP(_xlfn.NUMBERVALUE(MID(BA36, SEARCH("!", BA36)+1, SEARCH("+", BA36)-SEARCH("!", BA36)-1)), Rankings!$A$2:$BK$129, 63, FALSE),0)</f>
        <v>0</v>
      </c>
      <c r="IU36">
        <f>IFERROR(VLOOKUP(_xlfn.NUMBERVALUE(MID(BB36, SEARCH("!", BB36)+1, SEARCH("+", BB36)-SEARCH("!", BB36)-1)), Rankings!$A$2:$BK$129, 63, FALSE),0)</f>
        <v>0</v>
      </c>
      <c r="IV36">
        <f>IFERROR(VLOOKUP(_xlfn.NUMBERVALUE(MID(BC36, SEARCH("!", BC36)+1, SEARCH("+", BC36)-SEARCH("!", BC36)-1)), Rankings!$A$2:$BK$129, 63, FALSE),0)</f>
        <v>0</v>
      </c>
      <c r="IW36">
        <f>IFERROR(VLOOKUP(_xlfn.NUMBERVALUE(MID(BD36, SEARCH("!", BD36)+1, SEARCH("+", BD36)-SEARCH("!", BD36)-1)), Rankings!$A$2:$BK$129, 63, FALSE),0)</f>
        <v>0.56827343106735106</v>
      </c>
      <c r="IX36">
        <f>IFERROR(VLOOKUP(_xlfn.NUMBERVALUE(MID(BE36, SEARCH("!", BE36)+1, SEARCH("+", BE36)-SEARCH("!", BE36)-1)), Rankings!$A$2:$BK$129, 63, FALSE),0)</f>
        <v>0</v>
      </c>
      <c r="IY36">
        <f>IFERROR(VLOOKUP(_xlfn.NUMBERVALUE(MID(BF36, SEARCH("!", BF36)+1, SEARCH("+", BF36)-SEARCH("!", BF36)-1)), Rankings!$A$2:$BK$129, 63, FALSE),0)</f>
        <v>0</v>
      </c>
      <c r="IZ36">
        <f>IFERROR(VLOOKUP(_xlfn.NUMBERVALUE(MID(BG36, SEARCH("!", BG36)+1, SEARCH("+", BG36)-SEARCH("!", BG36)-1)), Rankings!$A$2:$BK$129, 63, FALSE),0)</f>
        <v>0</v>
      </c>
      <c r="JA36">
        <f>IFERROR(VLOOKUP(_xlfn.NUMBERVALUE(MID(BH36, SEARCH("!", BH36)+1, SEARCH("+", BH36)-SEARCH("!", BH36)-1)), Rankings!$A$2:$BK$129, 63, FALSE),0)</f>
        <v>0</v>
      </c>
      <c r="JB36">
        <f>IFERROR(VLOOKUP(_xlfn.NUMBERVALUE(MID(BI36, SEARCH("!", BI36)+1, SEARCH("+", BI36)-SEARCH("!", BI36)-1)), Rankings!$A$2:$BK$129, 63, FALSE),0)</f>
        <v>0</v>
      </c>
      <c r="JC36">
        <f>IFERROR(VLOOKUP(_xlfn.NUMBERVALUE(MID(BJ36, SEARCH("!", BJ36)+1, SEARCH("+", BJ36)-SEARCH("!", BJ36)-1)), Rankings!$A$2:$BK$129, 63, FALSE),0)</f>
        <v>0.84785933157695315</v>
      </c>
      <c r="JD36">
        <f>IFERROR(VLOOKUP(_xlfn.NUMBERVALUE(MID(BK36, SEARCH("!", BK36)+1, SEARCH("+", BK36)-SEARCH("!", BK36)-1)), Rankings!$A$2:$BK$129, 63, FALSE),0)</f>
        <v>0</v>
      </c>
      <c r="JE36">
        <f>IFERROR(VLOOKUP(_xlfn.NUMBERVALUE(MID(BL36, SEARCH("!", BL36)+1, SEARCH("+", BL36)-SEARCH("!", BL36)-1)), Rankings!$A$2:$BK$129, 63, FALSE),0)</f>
        <v>0</v>
      </c>
      <c r="JF36">
        <f>IFERROR(VLOOKUP(_xlfn.NUMBERVALUE(MID(BM36, SEARCH("!", BM36)+1, SEARCH("+", BM36)-SEARCH("!", BM36)-1)), Rankings!$A$2:$BK$129, 63, FALSE),0)</f>
        <v>0</v>
      </c>
      <c r="JG36">
        <f>IFERROR(VLOOKUP(_xlfn.NUMBERVALUE(MID(BN36, SEARCH("!", BN36)+1, SEARCH("+", BN36)-SEARCH("!", BN36)-1)), Rankings!$A$2:$BK$129, 63, FALSE),0)</f>
        <v>0</v>
      </c>
      <c r="JH36">
        <f>IFERROR(VLOOKUP(_xlfn.NUMBERVALUE(MID(BO36, SEARCH("!", BO36)+1, SEARCH("+", BO36)-SEARCH("!", BO36)-1)), Rankings!$A$2:$BK$129, 63, FALSE),0)</f>
        <v>0</v>
      </c>
      <c r="JI36">
        <f>IFERROR(VLOOKUP(_xlfn.NUMBERVALUE(MID(BP36, SEARCH("!", BP36)+1, SEARCH("+", BP36)-SEARCH("!", BP36)-1)), Rankings!$A$2:$BK$129, 63, FALSE),0)</f>
        <v>0</v>
      </c>
      <c r="JJ36">
        <f>IFERROR(VLOOKUP(_xlfn.NUMBERVALUE(MID(BQ36, SEARCH("!", BQ36)+1, SEARCH("+", BQ36)-SEARCH("!", BQ36)-1)), Rankings!$A$2:$BK$129, 63, FALSE),0)</f>
        <v>0</v>
      </c>
      <c r="JK36">
        <f>IFERROR(VLOOKUP(_xlfn.NUMBERVALUE(MID(BR36, SEARCH("!", BR36)+1, SEARCH("+", BR36)-SEARCH("!", BR36)-1)), Rankings!$A$2:$BK$129, 63, FALSE),0)</f>
        <v>0</v>
      </c>
      <c r="JL36">
        <f>IFERROR(VLOOKUP(_xlfn.NUMBERVALUE(MID(BS36, SEARCH("!", BS36)+1, SEARCH("+", BS36)-SEARCH("!", BS36)-1)), Rankings!$A$2:$BK$129, 63, FALSE),0)</f>
        <v>0</v>
      </c>
      <c r="JM36">
        <f>IFERROR(VLOOKUP(_xlfn.NUMBERVALUE(MID(BT36, SEARCH("!", BT36)+1, SEARCH("+", BT36)-SEARCH("!", BT36)-1)), Rankings!$A$2:$BK$129, 63, FALSE),0)</f>
        <v>0</v>
      </c>
      <c r="JN36">
        <f>IFERROR(VLOOKUP(_xlfn.NUMBERVALUE(MID(BU36, SEARCH("!", BU36)+1, SEARCH("+", BU36)-SEARCH("!", BU36)-1)), Rankings!$A$2:$BK$129, 63, FALSE),0)</f>
        <v>0</v>
      </c>
      <c r="JO36">
        <f>IFERROR(VLOOKUP(_xlfn.NUMBERVALUE(MID(BV36, SEARCH("!", BV36)+1, SEARCH("+", BV36)-SEARCH("!", BV36)-1)), Rankings!$A$2:$BK$129, 63, FALSE),0)</f>
        <v>0</v>
      </c>
      <c r="JP36">
        <f>IFERROR(VLOOKUP(_xlfn.NUMBERVALUE(MID(BW36, SEARCH("!", BW36)+1, SEARCH("+", BW36)-SEARCH("!", BW36)-1)), Rankings!$A$2:$BK$129, 63, FALSE),0)</f>
        <v>0</v>
      </c>
      <c r="JQ36">
        <f>IFERROR(VLOOKUP(_xlfn.NUMBERVALUE(MID(BX36, SEARCH("!", BX36)+1, SEARCH("+", BX36)-SEARCH("!", BX36)-1)), Rankings!$A$2:$BK$129, 63, FALSE),0)</f>
        <v>0</v>
      </c>
      <c r="JR36">
        <f>IFERROR(VLOOKUP(_xlfn.NUMBERVALUE(MID(BY36, SEARCH("!", BY36)+1, SEARCH("+", BY36)-SEARCH("!", BY36)-1)), Rankings!$A$2:$BK$129, 63, FALSE),0)</f>
        <v>0</v>
      </c>
      <c r="JS36">
        <f>IFERROR(VLOOKUP(_xlfn.NUMBERVALUE(MID(BZ36, SEARCH("!", BZ36)+1, SEARCH("+", BZ36)-SEARCH("!", BZ36)-1)), Rankings!$A$2:$BK$129, 63, FALSE),0)</f>
        <v>0</v>
      </c>
      <c r="JT36">
        <f>IFERROR(VLOOKUP(_xlfn.NUMBERVALUE(MID(CA36, SEARCH("!", CA36)+1, SEARCH("+", CA36)-SEARCH("!", CA36)-1)), Rankings!$A$2:$BK$129, 63, FALSE),0)</f>
        <v>0</v>
      </c>
      <c r="JU36">
        <f>IFERROR(VLOOKUP(_xlfn.NUMBERVALUE(MID(CB36, SEARCH("!", CB36)+1, SEARCH("+", CB36)-SEARCH("!", CB36)-1)), Rankings!$A$2:$BK$129, 63, FALSE),0)</f>
        <v>0</v>
      </c>
      <c r="JV36">
        <f>IFERROR(VLOOKUP(_xlfn.NUMBERVALUE(MID(CC36, SEARCH("!", CC36)+1, SEARCH("+", CC36)-SEARCH("!", CC36)-1)), Rankings!$A$2:$BK$129, 63, FALSE),0)</f>
        <v>0</v>
      </c>
      <c r="JW36">
        <f>IFERROR(VLOOKUP(_xlfn.NUMBERVALUE(MID(CD36, SEARCH("!", CD36)+1, SEARCH("+", CD36)-SEARCH("!", CD36)-1)), Rankings!$A$2:$BK$129, 63, FALSE),0)</f>
        <v>0</v>
      </c>
      <c r="JX36">
        <f>IFERROR(VLOOKUP(_xlfn.NUMBERVALUE(MID(CE36, SEARCH("!", CE36)+1, SEARCH("+", CE36)-SEARCH("!", CE36)-1)), Rankings!$A$2:$BK$129, 63, FALSE),0)</f>
        <v>0</v>
      </c>
      <c r="JY36">
        <f>IFERROR(VLOOKUP(_xlfn.NUMBERVALUE(MID(CF36, SEARCH("!", CF36)+1, SEARCH("+", CF36)-SEARCH("!", CF36)-1)), Rankings!$A$2:$BK$129, 63, FALSE),0)</f>
        <v>0</v>
      </c>
      <c r="JZ36">
        <f>IFERROR(VLOOKUP(_xlfn.NUMBERVALUE(MID(CG36, SEARCH("!", CG36)+1, SEARCH("+", CG36)-SEARCH("!", CG36)-1)), Rankings!$A$2:$BK$129, 63, FALSE),0)</f>
        <v>0</v>
      </c>
      <c r="KA36">
        <f>IFERROR(VLOOKUP(_xlfn.NUMBERVALUE(MID(CH36, SEARCH("!", CH36)+1, SEARCH("+", CH36)-SEARCH("!", CH36)-1)), Rankings!$A$2:$BK$129, 63, FALSE),0)</f>
        <v>0</v>
      </c>
      <c r="KB36">
        <f>IFERROR(VLOOKUP(_xlfn.NUMBERVALUE(MID(CI36, SEARCH("!", CI36)+1, SEARCH("+", CI36)-SEARCH("!", CI36)-1)), Rankings!$A$2:$BK$129, 63, FALSE),0)</f>
        <v>0</v>
      </c>
      <c r="KC36">
        <f>IFERROR(VLOOKUP(_xlfn.NUMBERVALUE(MID(CJ36, SEARCH("!", CJ36)+1, SEARCH("+", CJ36)-SEARCH("!", CJ36)-1)), Rankings!$A$2:$BK$129, 63, FALSE),0)</f>
        <v>0</v>
      </c>
      <c r="KD36">
        <f>IFERROR(VLOOKUP(_xlfn.NUMBERVALUE(MID(CK36, SEARCH("!", CK36)+1, SEARCH("+", CK36)-SEARCH("!", CK36)-1)), Rankings!$A$2:$BK$129, 63, FALSE),0)</f>
        <v>0</v>
      </c>
      <c r="KE36">
        <f>IFERROR(VLOOKUP(_xlfn.NUMBERVALUE(MID(CL36, SEARCH("!", CL36)+1, SEARCH("+", CL36)-SEARCH("!", CL36)-1)), Rankings!$A$2:$BK$129, 63, FALSE),0)</f>
        <v>0</v>
      </c>
      <c r="KF36">
        <f>IFERROR(VLOOKUP(_xlfn.NUMBERVALUE(MID(CM36, SEARCH("!", CM36)+1, SEARCH("+", CM36)-SEARCH("!", CM36)-1)), Rankings!$A$2:$BK$129, 63, FALSE),0)</f>
        <v>0</v>
      </c>
      <c r="KG36">
        <f>IFERROR(VLOOKUP(_xlfn.NUMBERVALUE(MID(CN36, SEARCH("!", CN36)+1, SEARCH("+", CN36)-SEARCH("!", CN36)-1)), Rankings!$A$2:$BK$129, 63, FALSE),0)</f>
        <v>0</v>
      </c>
      <c r="KH36">
        <f>IFERROR(VLOOKUP(_xlfn.NUMBERVALUE(MID(CO36, SEARCH("!", CO36)+1, SEARCH("+", CO36)-SEARCH("!", CO36)-1)), Rankings!$A$2:$BK$129, 63, FALSE),0)</f>
        <v>0</v>
      </c>
      <c r="KJ36" s="28">
        <f t="shared" si="1009"/>
        <v>228</v>
      </c>
      <c r="KK36" s="28">
        <f t="shared" si="1010"/>
        <v>0</v>
      </c>
      <c r="KL36" s="28">
        <f t="shared" si="1011"/>
        <v>29</v>
      </c>
      <c r="KM36" s="28">
        <f t="shared" si="1012"/>
        <v>31</v>
      </c>
      <c r="KN36" s="28">
        <f t="shared" si="1013"/>
        <v>0</v>
      </c>
      <c r="KO36" s="28">
        <f t="shared" si="1014"/>
        <v>182</v>
      </c>
      <c r="KP36" s="28">
        <f t="shared" si="1015"/>
        <v>273.5</v>
      </c>
      <c r="KQ36" s="28">
        <f t="shared" si="1016"/>
        <v>182</v>
      </c>
      <c r="KS36" s="27" t="str">
        <f t="shared" si="1017"/>
        <v>24</v>
      </c>
      <c r="KT36" s="27" t="str">
        <f t="shared" si="1018"/>
        <v>20</v>
      </c>
      <c r="KU36" s="27" t="str">
        <f t="shared" si="1019"/>
        <v>20</v>
      </c>
      <c r="KV36" s="27">
        <f t="shared" si="1020"/>
        <v>0</v>
      </c>
      <c r="KW36" s="27" t="str">
        <f t="shared" si="1021"/>
        <v>20</v>
      </c>
      <c r="KX36" s="27" t="str">
        <f t="shared" si="1022"/>
        <v>15</v>
      </c>
      <c r="KY36" s="27">
        <f t="shared" si="1023"/>
        <v>0</v>
      </c>
      <c r="KZ36" s="27">
        <f t="shared" si="1024"/>
        <v>0</v>
      </c>
      <c r="LA36" s="27">
        <f t="shared" si="1025"/>
        <v>0</v>
      </c>
      <c r="LB36" s="27">
        <f t="shared" si="1026"/>
        <v>0</v>
      </c>
      <c r="LC36" s="27" t="str">
        <f t="shared" si="1027"/>
        <v>9</v>
      </c>
      <c r="LD36" s="27" t="str">
        <f t="shared" si="1028"/>
        <v>21</v>
      </c>
      <c r="LE36" s="27">
        <f t="shared" si="1029"/>
        <v>0</v>
      </c>
      <c r="LF36" s="27">
        <f t="shared" si="1030"/>
        <v>0</v>
      </c>
      <c r="LG36" s="27" t="str">
        <f t="shared" si="1031"/>
        <v>21</v>
      </c>
      <c r="LH36" s="27">
        <f t="shared" si="1032"/>
        <v>0</v>
      </c>
      <c r="LI36" s="27">
        <f t="shared" si="1033"/>
        <v>0</v>
      </c>
      <c r="LJ36" s="27">
        <f t="shared" si="1034"/>
        <v>0</v>
      </c>
      <c r="LK36" s="27">
        <f t="shared" si="1035"/>
        <v>0</v>
      </c>
      <c r="LL36" s="27">
        <f t="shared" si="1036"/>
        <v>0</v>
      </c>
      <c r="LM36" s="27" t="str">
        <f t="shared" si="1037"/>
        <v>11</v>
      </c>
      <c r="LN36" s="27">
        <f t="shared" si="1038"/>
        <v>0</v>
      </c>
      <c r="LO36" s="27">
        <f t="shared" si="1039"/>
        <v>0</v>
      </c>
      <c r="LP36" s="27" t="str">
        <f t="shared" si="1040"/>
        <v>20</v>
      </c>
      <c r="LQ36" s="27">
        <f t="shared" si="1041"/>
        <v>0</v>
      </c>
      <c r="LR36" s="27">
        <f t="shared" si="1042"/>
        <v>0</v>
      </c>
      <c r="LS36" s="27" t="str">
        <f t="shared" si="1043"/>
        <v>32</v>
      </c>
      <c r="LT36" s="27">
        <f t="shared" si="1044"/>
        <v>0</v>
      </c>
      <c r="LU36" s="27">
        <f t="shared" si="1045"/>
        <v>0</v>
      </c>
      <c r="LV36" s="27" t="str">
        <f t="shared" si="1046"/>
        <v>8</v>
      </c>
      <c r="LW36" s="27">
        <f t="shared" si="1047"/>
        <v>0</v>
      </c>
      <c r="LX36" s="27">
        <f t="shared" si="1048"/>
        <v>0</v>
      </c>
      <c r="LY36" s="27" t="str">
        <f t="shared" si="1049"/>
        <v>13</v>
      </c>
      <c r="LZ36" s="27">
        <f t="shared" si="1050"/>
        <v>0</v>
      </c>
      <c r="MA36" s="27">
        <f t="shared" si="1051"/>
        <v>0</v>
      </c>
      <c r="MB36" s="27" t="str">
        <f t="shared" si="1052"/>
        <v>23</v>
      </c>
      <c r="MC36" s="27">
        <f t="shared" si="1053"/>
        <v>0</v>
      </c>
      <c r="MD36" s="27">
        <f t="shared" si="1054"/>
        <v>0</v>
      </c>
      <c r="ME36" s="27">
        <f t="shared" si="1055"/>
        <v>0</v>
      </c>
      <c r="MF36" s="27">
        <f t="shared" si="1056"/>
        <v>0</v>
      </c>
      <c r="MG36" s="27">
        <f t="shared" si="1057"/>
        <v>0</v>
      </c>
      <c r="MH36" s="27">
        <f t="shared" si="1058"/>
        <v>0</v>
      </c>
      <c r="MI36" s="27">
        <f t="shared" si="1059"/>
        <v>0</v>
      </c>
      <c r="MJ36" s="27">
        <f t="shared" si="1060"/>
        <v>0</v>
      </c>
      <c r="MK36" s="27" t="str">
        <f t="shared" si="1061"/>
        <v>22</v>
      </c>
      <c r="ML36" s="27">
        <f t="shared" si="1062"/>
        <v>0</v>
      </c>
      <c r="MM36" s="27">
        <f t="shared" si="1063"/>
        <v>0</v>
      </c>
      <c r="MN36" s="27">
        <f t="shared" si="1064"/>
        <v>0</v>
      </c>
      <c r="MO36" s="27">
        <f t="shared" si="1065"/>
        <v>0</v>
      </c>
      <c r="MP36" s="27">
        <f t="shared" si="1066"/>
        <v>0</v>
      </c>
      <c r="MQ36" s="27" t="str">
        <f t="shared" si="1067"/>
        <v>9</v>
      </c>
      <c r="MR36" s="27">
        <f t="shared" si="1068"/>
        <v>0</v>
      </c>
      <c r="MS36" s="27">
        <f t="shared" si="1069"/>
        <v>0</v>
      </c>
      <c r="MT36" s="27">
        <f t="shared" si="1070"/>
        <v>0</v>
      </c>
      <c r="MU36" s="27">
        <f t="shared" si="1071"/>
        <v>0</v>
      </c>
      <c r="MV36" s="27">
        <f t="shared" si="1072"/>
        <v>0</v>
      </c>
      <c r="MW36" s="27">
        <f t="shared" si="1073"/>
        <v>0</v>
      </c>
      <c r="MX36" s="27">
        <f t="shared" si="1074"/>
        <v>0</v>
      </c>
      <c r="MY36" s="27">
        <f t="shared" si="1075"/>
        <v>0</v>
      </c>
      <c r="MZ36" s="27">
        <f t="shared" si="1076"/>
        <v>0</v>
      </c>
      <c r="NA36" s="27">
        <f t="shared" si="1077"/>
        <v>0</v>
      </c>
      <c r="NB36" s="27">
        <f t="shared" si="1078"/>
        <v>0</v>
      </c>
      <c r="NC36" s="27">
        <f t="shared" si="1079"/>
        <v>0</v>
      </c>
      <c r="ND36" s="27">
        <f t="shared" si="1080"/>
        <v>0</v>
      </c>
      <c r="NE36" s="27">
        <f t="shared" si="1081"/>
        <v>0</v>
      </c>
      <c r="NF36" s="27">
        <f t="shared" si="1082"/>
        <v>0</v>
      </c>
      <c r="NG36" s="27">
        <f t="shared" si="1083"/>
        <v>0</v>
      </c>
      <c r="NH36" s="27">
        <f t="shared" si="1084"/>
        <v>0</v>
      </c>
      <c r="NI36" s="27">
        <f t="shared" si="1085"/>
        <v>0</v>
      </c>
      <c r="NJ36" s="27">
        <f t="shared" si="1086"/>
        <v>0</v>
      </c>
      <c r="NK36" s="27">
        <f t="shared" si="1087"/>
        <v>0</v>
      </c>
      <c r="NL36" s="27">
        <f t="shared" si="1088"/>
        <v>0</v>
      </c>
      <c r="NM36" s="27">
        <f t="shared" si="1089"/>
        <v>0</v>
      </c>
      <c r="NN36" s="27">
        <f t="shared" si="1090"/>
        <v>0</v>
      </c>
      <c r="NO36" s="27">
        <f t="shared" si="1091"/>
        <v>0</v>
      </c>
      <c r="NP36" s="27">
        <f t="shared" si="1092"/>
        <v>0</v>
      </c>
      <c r="NQ36" s="27">
        <f t="shared" si="1093"/>
        <v>0</v>
      </c>
      <c r="NR36" s="27">
        <f t="shared" si="1094"/>
        <v>0</v>
      </c>
      <c r="NS36" s="27">
        <f t="shared" si="1095"/>
        <v>0</v>
      </c>
      <c r="NT36" s="27">
        <f t="shared" si="1096"/>
        <v>0</v>
      </c>
      <c r="NU36" s="27">
        <f t="shared" si="1097"/>
        <v>0</v>
      </c>
      <c r="NV36" s="27">
        <f t="shared" si="1098"/>
        <v>0</v>
      </c>
      <c r="NX36" s="28">
        <f t="shared" si="1099"/>
        <v>208</v>
      </c>
      <c r="NY36" s="28">
        <f t="shared" si="1100"/>
        <v>0</v>
      </c>
      <c r="NZ36" s="28">
        <f t="shared" si="1101"/>
        <v>33</v>
      </c>
      <c r="OA36" s="28">
        <f t="shared" si="1102"/>
        <v>33</v>
      </c>
      <c r="OB36" s="28">
        <f t="shared" si="1103"/>
        <v>0</v>
      </c>
      <c r="OC36" s="28">
        <f t="shared" si="1104"/>
        <v>141</v>
      </c>
      <c r="OD36" s="28">
        <f t="shared" si="1105"/>
        <v>257.5</v>
      </c>
      <c r="OE36" s="28">
        <f t="shared" si="1106"/>
        <v>141</v>
      </c>
      <c r="OG36" s="27" t="str">
        <f t="shared" si="1107"/>
        <v>17</v>
      </c>
      <c r="OH36" s="27" t="str">
        <f t="shared" si="1108"/>
        <v>22</v>
      </c>
      <c r="OI36" s="27" t="str">
        <f t="shared" si="1109"/>
        <v>12</v>
      </c>
      <c r="OJ36" s="27">
        <f t="shared" si="1110"/>
        <v>0</v>
      </c>
      <c r="OK36" s="27" t="str">
        <f t="shared" si="1111"/>
        <v>8</v>
      </c>
      <c r="OL36" s="27" t="str">
        <f t="shared" si="1112"/>
        <v>23</v>
      </c>
      <c r="OM36" s="27">
        <f t="shared" si="1113"/>
        <v>0</v>
      </c>
      <c r="ON36" s="27">
        <f t="shared" si="1114"/>
        <v>0</v>
      </c>
      <c r="OO36" s="27">
        <f t="shared" si="1115"/>
        <v>0</v>
      </c>
      <c r="OP36" s="27">
        <f t="shared" si="1116"/>
        <v>0</v>
      </c>
      <c r="OQ36" s="27" t="str">
        <f t="shared" si="1117"/>
        <v>25</v>
      </c>
      <c r="OR36" s="27" t="str">
        <f t="shared" si="1118"/>
        <v>16</v>
      </c>
      <c r="OS36" s="27">
        <f t="shared" si="1119"/>
        <v>0</v>
      </c>
      <c r="OT36" s="27">
        <f t="shared" si="1120"/>
        <v>0</v>
      </c>
      <c r="OU36" s="27" t="str">
        <f t="shared" si="1121"/>
        <v>15</v>
      </c>
      <c r="OV36" s="27">
        <f t="shared" si="1122"/>
        <v>0</v>
      </c>
      <c r="OW36" s="27">
        <f t="shared" si="1123"/>
        <v>0</v>
      </c>
      <c r="OX36" s="27">
        <f t="shared" si="1124"/>
        <v>0</v>
      </c>
      <c r="OY36" s="27">
        <f t="shared" si="1125"/>
        <v>0</v>
      </c>
      <c r="OZ36" s="27">
        <f t="shared" si="1126"/>
        <v>0</v>
      </c>
      <c r="PA36" s="27" t="str">
        <f t="shared" si="1127"/>
        <v>32</v>
      </c>
      <c r="PB36" s="27">
        <f t="shared" si="1128"/>
        <v>0</v>
      </c>
      <c r="PC36" s="27">
        <f t="shared" si="1129"/>
        <v>0</v>
      </c>
      <c r="PD36" s="27" t="str">
        <f t="shared" si="1130"/>
        <v>12</v>
      </c>
      <c r="PE36" s="27">
        <f t="shared" si="1131"/>
        <v>0</v>
      </c>
      <c r="PF36" s="27">
        <f t="shared" si="1132"/>
        <v>0</v>
      </c>
      <c r="PG36" s="27" t="str">
        <f t="shared" si="1133"/>
        <v>18</v>
      </c>
      <c r="PH36" s="27">
        <f t="shared" si="1134"/>
        <v>0</v>
      </c>
      <c r="PI36" s="27">
        <f t="shared" si="1135"/>
        <v>0</v>
      </c>
      <c r="PJ36" s="27" t="str">
        <f t="shared" si="1136"/>
        <v>7</v>
      </c>
      <c r="PK36" s="27">
        <f t="shared" si="1137"/>
        <v>0</v>
      </c>
      <c r="PL36" s="27">
        <f t="shared" si="1138"/>
        <v>0</v>
      </c>
      <c r="PM36" s="27" t="str">
        <f t="shared" si="1139"/>
        <v>21</v>
      </c>
      <c r="PN36" s="27">
        <f t="shared" si="1140"/>
        <v>0</v>
      </c>
      <c r="PO36" s="27">
        <f t="shared" si="1141"/>
        <v>0</v>
      </c>
      <c r="PP36" s="27" t="str">
        <f t="shared" si="1142"/>
        <v>13</v>
      </c>
      <c r="PQ36" s="27">
        <f t="shared" si="1143"/>
        <v>0</v>
      </c>
      <c r="PR36" s="27">
        <f t="shared" si="1144"/>
        <v>0</v>
      </c>
      <c r="PS36" s="27">
        <f t="shared" si="1145"/>
        <v>0</v>
      </c>
      <c r="PT36" s="27">
        <f t="shared" si="1146"/>
        <v>0</v>
      </c>
      <c r="PU36" s="27">
        <f t="shared" si="1147"/>
        <v>0</v>
      </c>
      <c r="PV36" s="27">
        <f t="shared" si="1148"/>
        <v>0</v>
      </c>
      <c r="PW36" s="27">
        <f t="shared" si="1149"/>
        <v>0</v>
      </c>
      <c r="PX36" s="27">
        <f t="shared" si="1150"/>
        <v>0</v>
      </c>
      <c r="PY36" s="27" t="str">
        <f t="shared" si="1151"/>
        <v>11</v>
      </c>
      <c r="PZ36" s="27">
        <f t="shared" si="1152"/>
        <v>0</v>
      </c>
      <c r="QA36" s="27">
        <f t="shared" si="1153"/>
        <v>0</v>
      </c>
      <c r="QB36" s="27">
        <f t="shared" si="1154"/>
        <v>0</v>
      </c>
      <c r="QC36" s="27">
        <f t="shared" si="1155"/>
        <v>0</v>
      </c>
      <c r="QD36" s="27">
        <f t="shared" si="1156"/>
        <v>0</v>
      </c>
      <c r="QE36" s="27" t="str">
        <f t="shared" si="1157"/>
        <v>22</v>
      </c>
      <c r="QF36" s="27">
        <f t="shared" si="1158"/>
        <v>0</v>
      </c>
      <c r="QG36" s="27">
        <f t="shared" si="1159"/>
        <v>0</v>
      </c>
      <c r="QH36" s="27">
        <f t="shared" si="1160"/>
        <v>0</v>
      </c>
      <c r="QI36" s="27">
        <f t="shared" si="1161"/>
        <v>0</v>
      </c>
      <c r="QJ36" s="27">
        <f t="shared" si="1162"/>
        <v>0</v>
      </c>
      <c r="QK36" s="27">
        <f t="shared" si="1163"/>
        <v>0</v>
      </c>
      <c r="QL36" s="27">
        <f t="shared" si="1164"/>
        <v>0</v>
      </c>
      <c r="QM36" s="27">
        <f t="shared" si="1165"/>
        <v>0</v>
      </c>
      <c r="QN36" s="27">
        <f t="shared" si="1166"/>
        <v>0</v>
      </c>
      <c r="QO36" s="27">
        <f t="shared" si="1167"/>
        <v>0</v>
      </c>
      <c r="QP36" s="27">
        <f t="shared" si="1168"/>
        <v>0</v>
      </c>
      <c r="QQ36" s="27">
        <f t="shared" si="1169"/>
        <v>0</v>
      </c>
      <c r="QR36" s="27">
        <f t="shared" si="1170"/>
        <v>0</v>
      </c>
      <c r="QS36" s="27">
        <f t="shared" si="1171"/>
        <v>0</v>
      </c>
      <c r="QT36" s="27">
        <f t="shared" si="1172"/>
        <v>0</v>
      </c>
      <c r="QU36" s="27">
        <f t="shared" si="1173"/>
        <v>0</v>
      </c>
      <c r="QV36" s="27">
        <f t="shared" si="1174"/>
        <v>0</v>
      </c>
      <c r="QW36" s="27">
        <f t="shared" si="1175"/>
        <v>0</v>
      </c>
      <c r="QX36" s="27">
        <f t="shared" si="1176"/>
        <v>0</v>
      </c>
      <c r="QY36" s="27">
        <f t="shared" si="1177"/>
        <v>0</v>
      </c>
      <c r="QZ36" s="27">
        <f t="shared" si="1178"/>
        <v>0</v>
      </c>
      <c r="RA36" s="27">
        <f t="shared" si="1179"/>
        <v>0</v>
      </c>
      <c r="RB36" s="27">
        <f t="shared" si="1180"/>
        <v>0</v>
      </c>
      <c r="RC36" s="27">
        <f t="shared" si="1181"/>
        <v>0</v>
      </c>
      <c r="RD36" s="27">
        <f t="shared" si="1182"/>
        <v>0</v>
      </c>
      <c r="RE36" s="27">
        <f t="shared" si="1183"/>
        <v>0</v>
      </c>
      <c r="RF36" s="27">
        <f t="shared" si="1184"/>
        <v>0</v>
      </c>
      <c r="RG36" s="27">
        <f t="shared" si="1185"/>
        <v>0</v>
      </c>
      <c r="RH36" s="27">
        <f t="shared" si="1186"/>
        <v>0</v>
      </c>
      <c r="RI36" s="27">
        <f t="shared" si="1187"/>
        <v>0</v>
      </c>
      <c r="RJ36" s="27">
        <f t="shared" si="1188"/>
        <v>0</v>
      </c>
      <c r="RL36" s="28">
        <f t="shared" si="1189"/>
        <v>98</v>
      </c>
      <c r="RM36" s="28">
        <f t="shared" si="1190"/>
        <v>0</v>
      </c>
      <c r="RN36" s="28">
        <f t="shared" si="1191"/>
        <v>15</v>
      </c>
      <c r="RO36" s="28">
        <f t="shared" si="1192"/>
        <v>15</v>
      </c>
      <c r="RP36" s="28">
        <f t="shared" si="1193"/>
        <v>0</v>
      </c>
      <c r="RQ36" s="28">
        <f t="shared" si="1194"/>
        <v>120.5</v>
      </c>
      <c r="RT36" s="27" t="str">
        <f t="shared" si="1195"/>
        <v>11</v>
      </c>
      <c r="RU36" s="27" t="str">
        <f t="shared" si="1196"/>
        <v>8</v>
      </c>
      <c r="RV36" s="27" t="str">
        <f t="shared" si="1197"/>
        <v>11</v>
      </c>
      <c r="RW36" s="27" t="str">
        <f t="shared" si="1198"/>
        <v>0</v>
      </c>
      <c r="RX36" s="27" t="str">
        <f t="shared" si="1199"/>
        <v>9</v>
      </c>
      <c r="RY36" s="27" t="str">
        <f t="shared" si="1200"/>
        <v>10</v>
      </c>
      <c r="RZ36" s="27" t="str">
        <f t="shared" si="1201"/>
        <v>0</v>
      </c>
      <c r="SA36" s="27" t="str">
        <f t="shared" si="1202"/>
        <v>0</v>
      </c>
      <c r="SB36" s="27" t="str">
        <f t="shared" si="1203"/>
        <v>0</v>
      </c>
      <c r="SC36" s="27" t="str">
        <f t="shared" si="1204"/>
        <v>0</v>
      </c>
      <c r="SD36" s="27" t="str">
        <f t="shared" si="1205"/>
        <v>6</v>
      </c>
      <c r="SE36" s="27" t="str">
        <f t="shared" si="1206"/>
        <v>8</v>
      </c>
      <c r="SF36" s="27" t="str">
        <f t="shared" si="1207"/>
        <v>0</v>
      </c>
      <c r="SG36" s="27" t="str">
        <f t="shared" si="1208"/>
        <v>0</v>
      </c>
      <c r="SH36" s="27" t="str">
        <f t="shared" si="1209"/>
        <v>8</v>
      </c>
      <c r="SI36" s="27" t="str">
        <f t="shared" si="1210"/>
        <v>0</v>
      </c>
      <c r="SJ36" s="27" t="str">
        <f t="shared" si="1211"/>
        <v>0</v>
      </c>
      <c r="SK36" s="27" t="str">
        <f t="shared" si="1212"/>
        <v>0</v>
      </c>
      <c r="SL36" s="27" t="str">
        <f t="shared" si="1213"/>
        <v>0</v>
      </c>
      <c r="SM36" s="27" t="str">
        <f t="shared" si="1214"/>
        <v>0</v>
      </c>
      <c r="SN36" s="27" t="str">
        <f t="shared" si="1215"/>
        <v>4</v>
      </c>
      <c r="SO36" s="27" t="str">
        <f t="shared" si="1216"/>
        <v>0</v>
      </c>
      <c r="SP36" s="27" t="str">
        <f t="shared" si="1217"/>
        <v>0</v>
      </c>
      <c r="SQ36" s="27" t="str">
        <f t="shared" si="1218"/>
        <v>7</v>
      </c>
      <c r="SR36" s="27" t="str">
        <f t="shared" si="1219"/>
        <v>0</v>
      </c>
      <c r="SS36" s="27" t="str">
        <f t="shared" si="1220"/>
        <v>0</v>
      </c>
      <c r="ST36" s="27" t="str">
        <f t="shared" si="1221"/>
        <v>8</v>
      </c>
      <c r="SU36" s="27" t="str">
        <f t="shared" si="1222"/>
        <v>0</v>
      </c>
      <c r="SV36" s="27" t="str">
        <f t="shared" si="1223"/>
        <v>0</v>
      </c>
      <c r="SW36" s="27" t="str">
        <f t="shared" si="1224"/>
        <v>6</v>
      </c>
      <c r="SX36" s="27" t="str">
        <f t="shared" si="1225"/>
        <v>0</v>
      </c>
      <c r="SY36" s="27" t="str">
        <f t="shared" si="1226"/>
        <v>0</v>
      </c>
      <c r="SZ36" s="27" t="str">
        <f t="shared" si="1227"/>
        <v>7</v>
      </c>
      <c r="TA36" s="27" t="str">
        <f t="shared" si="1228"/>
        <v>0</v>
      </c>
      <c r="TB36" s="27" t="str">
        <f t="shared" si="1229"/>
        <v>0</v>
      </c>
      <c r="TC36" s="27" t="str">
        <f t="shared" si="1230"/>
        <v>10</v>
      </c>
      <c r="TD36" s="27" t="str">
        <f t="shared" si="1231"/>
        <v>0</v>
      </c>
      <c r="TE36" s="27" t="str">
        <f t="shared" si="1232"/>
        <v>0</v>
      </c>
      <c r="TF36" s="27" t="str">
        <f t="shared" si="1233"/>
        <v>0</v>
      </c>
      <c r="TG36" s="27" t="str">
        <f t="shared" si="1234"/>
        <v>0</v>
      </c>
      <c r="TH36" s="27" t="str">
        <f t="shared" si="1235"/>
        <v>0</v>
      </c>
      <c r="TI36" s="27" t="str">
        <f t="shared" si="1236"/>
        <v>0</v>
      </c>
      <c r="TJ36" s="27" t="str">
        <f t="shared" si="1237"/>
        <v>0</v>
      </c>
      <c r="TK36" s="27" t="str">
        <f t="shared" si="1238"/>
        <v>0</v>
      </c>
      <c r="TL36" s="27" t="str">
        <f t="shared" si="1239"/>
        <v>8</v>
      </c>
      <c r="TM36" s="27" t="str">
        <f t="shared" si="1240"/>
        <v>0</v>
      </c>
      <c r="TN36" s="27" t="str">
        <f t="shared" si="1241"/>
        <v>0</v>
      </c>
      <c r="TO36" s="27" t="str">
        <f t="shared" si="1242"/>
        <v>0</v>
      </c>
      <c r="TP36" s="27" t="str">
        <f t="shared" si="1243"/>
        <v>0</v>
      </c>
      <c r="TQ36" s="27" t="str">
        <f t="shared" si="1244"/>
        <v>0</v>
      </c>
      <c r="TR36" s="27" t="str">
        <f t="shared" si="1245"/>
        <v>7</v>
      </c>
      <c r="TS36" s="27" t="str">
        <f t="shared" si="1246"/>
        <v>0</v>
      </c>
      <c r="TT36" s="27" t="str">
        <f t="shared" si="1247"/>
        <v>0</v>
      </c>
      <c r="TU36" s="27" t="str">
        <f t="shared" si="1248"/>
        <v>0</v>
      </c>
      <c r="TV36" s="27" t="str">
        <f t="shared" si="1249"/>
        <v>0</v>
      </c>
      <c r="TW36" s="27" t="str">
        <f t="shared" si="1250"/>
        <v>0</v>
      </c>
      <c r="TX36" s="27" t="str">
        <f t="shared" si="1251"/>
        <v>0</v>
      </c>
      <c r="TY36" s="27" t="str">
        <f t="shared" si="1252"/>
        <v>0</v>
      </c>
      <c r="TZ36" s="27" t="str">
        <f t="shared" si="1253"/>
        <v>0</v>
      </c>
      <c r="UA36" s="27" t="str">
        <f t="shared" si="1254"/>
        <v>0</v>
      </c>
      <c r="UB36" s="27" t="str">
        <f t="shared" si="1255"/>
        <v>0</v>
      </c>
      <c r="UC36" s="27" t="str">
        <f t="shared" si="1256"/>
        <v>0</v>
      </c>
      <c r="UD36" s="27" t="str">
        <f t="shared" si="1257"/>
        <v>0</v>
      </c>
      <c r="UE36" s="27" t="str">
        <f t="shared" si="1258"/>
        <v>0</v>
      </c>
      <c r="UF36" s="27" t="str">
        <f t="shared" si="1259"/>
        <v>0</v>
      </c>
      <c r="UG36" s="27" t="str">
        <f t="shared" si="1260"/>
        <v>0</v>
      </c>
      <c r="UH36" s="27" t="str">
        <f t="shared" si="1261"/>
        <v>0</v>
      </c>
      <c r="UI36" s="27" t="str">
        <f t="shared" si="1262"/>
        <v>0</v>
      </c>
      <c r="UJ36" s="27" t="str">
        <f t="shared" si="1263"/>
        <v>0</v>
      </c>
      <c r="UK36" s="27" t="str">
        <f t="shared" si="1264"/>
        <v>0</v>
      </c>
      <c r="UL36" s="27" t="str">
        <f t="shared" si="1265"/>
        <v>0</v>
      </c>
      <c r="UM36" s="27" t="str">
        <f t="shared" si="1266"/>
        <v>0</v>
      </c>
      <c r="UN36" s="27" t="str">
        <f t="shared" si="1267"/>
        <v>0</v>
      </c>
      <c r="UO36" s="27" t="str">
        <f t="shared" si="1268"/>
        <v>0</v>
      </c>
      <c r="UP36" s="27" t="str">
        <f t="shared" si="1269"/>
        <v>0</v>
      </c>
      <c r="UQ36" s="27" t="str">
        <f t="shared" si="1270"/>
        <v>0</v>
      </c>
      <c r="UR36" s="27" t="str">
        <f t="shared" si="1271"/>
        <v>0</v>
      </c>
      <c r="US36" s="27" t="str">
        <f t="shared" si="1272"/>
        <v>0</v>
      </c>
      <c r="UT36" s="27" t="str">
        <f t="shared" si="1273"/>
        <v>0</v>
      </c>
      <c r="UU36" s="27" t="str">
        <f t="shared" si="1274"/>
        <v>0</v>
      </c>
      <c r="UV36" s="27" t="str">
        <f t="shared" si="1275"/>
        <v>0</v>
      </c>
      <c r="UW36" s="27" t="str">
        <f t="shared" si="1276"/>
        <v>0</v>
      </c>
      <c r="UY36" s="28">
        <f t="shared" si="1277"/>
        <v>14.7</v>
      </c>
      <c r="UZ36" s="28">
        <f t="shared" si="1278"/>
        <v>0</v>
      </c>
      <c r="VA36" s="28">
        <f t="shared" si="1279"/>
        <v>-5.8599999999999994</v>
      </c>
      <c r="VB36" s="28">
        <f t="shared" si="1280"/>
        <v>-4.24</v>
      </c>
      <c r="VC36" s="28">
        <f t="shared" si="1281"/>
        <v>0</v>
      </c>
      <c r="VD36" s="28">
        <f t="shared" si="1282"/>
        <v>7.5299999999999994</v>
      </c>
      <c r="VG36" s="27" t="str">
        <f t="shared" si="1283"/>
        <v>-6.01</v>
      </c>
      <c r="VH36" s="27" t="str">
        <f t="shared" si="1284"/>
        <v>6.24</v>
      </c>
      <c r="VI36" s="27" t="str">
        <f t="shared" si="1285"/>
        <v>0.28</v>
      </c>
      <c r="VJ36" s="27">
        <f t="shared" si="1286"/>
        <v>0</v>
      </c>
      <c r="VK36" s="27" t="str">
        <f t="shared" si="1287"/>
        <v>-0.93</v>
      </c>
      <c r="VL36" s="27" t="str">
        <f t="shared" si="1288"/>
        <v>-3.78</v>
      </c>
      <c r="VM36" s="27">
        <f t="shared" si="1289"/>
        <v>0</v>
      </c>
      <c r="VN36" s="27">
        <f t="shared" si="1290"/>
        <v>0</v>
      </c>
      <c r="VO36" s="27">
        <f t="shared" si="1291"/>
        <v>0</v>
      </c>
      <c r="VP36" s="27">
        <f t="shared" si="1292"/>
        <v>0</v>
      </c>
      <c r="VQ36" s="27" t="str">
        <f t="shared" si="1293"/>
        <v>-4.93</v>
      </c>
      <c r="VR36" s="27" t="str">
        <f t="shared" si="1294"/>
        <v>2.32</v>
      </c>
      <c r="VS36" s="27">
        <f t="shared" si="1295"/>
        <v>0</v>
      </c>
      <c r="VT36" s="27">
        <f t="shared" si="1296"/>
        <v>0</v>
      </c>
      <c r="VU36" s="27" t="str">
        <f t="shared" si="1297"/>
        <v>-2.29</v>
      </c>
      <c r="VV36" s="27">
        <f t="shared" si="1298"/>
        <v>0</v>
      </c>
      <c r="VW36" s="27">
        <f t="shared" si="1299"/>
        <v>0</v>
      </c>
      <c r="VX36" s="27">
        <f t="shared" si="1300"/>
        <v>0</v>
      </c>
      <c r="VY36" s="27">
        <f t="shared" si="1301"/>
        <v>0</v>
      </c>
      <c r="VZ36" s="27">
        <f t="shared" si="1302"/>
        <v>0</v>
      </c>
      <c r="WA36" s="27" t="str">
        <f t="shared" si="1303"/>
        <v>-0.61</v>
      </c>
      <c r="WB36" s="27">
        <f t="shared" si="1304"/>
        <v>0</v>
      </c>
      <c r="WC36" s="27">
        <f t="shared" si="1305"/>
        <v>0</v>
      </c>
      <c r="WD36" s="27" t="str">
        <f t="shared" si="1306"/>
        <v>5.02</v>
      </c>
      <c r="WE36" s="27">
        <f t="shared" si="1307"/>
        <v>0</v>
      </c>
      <c r="WF36" s="27">
        <f t="shared" si="1308"/>
        <v>0</v>
      </c>
      <c r="WG36" s="27" t="str">
        <f t="shared" si="1309"/>
        <v>10.2</v>
      </c>
      <c r="WH36" s="27">
        <f t="shared" si="1310"/>
        <v>0</v>
      </c>
      <c r="WI36" s="27">
        <f t="shared" si="1311"/>
        <v>0</v>
      </c>
      <c r="WJ36" s="27" t="str">
        <f t="shared" si="1312"/>
        <v>0.69</v>
      </c>
      <c r="WK36" s="27">
        <f t="shared" si="1313"/>
        <v>0</v>
      </c>
      <c r="WL36" s="27">
        <f t="shared" si="1314"/>
        <v>0</v>
      </c>
      <c r="WM36" s="27" t="str">
        <f t="shared" si="1315"/>
        <v>-0.01</v>
      </c>
      <c r="WN36" s="27">
        <f t="shared" si="1316"/>
        <v>0</v>
      </c>
      <c r="WO36" s="27">
        <f t="shared" si="1317"/>
        <v>0</v>
      </c>
      <c r="WP36" s="27" t="str">
        <f t="shared" si="1318"/>
        <v>2.65</v>
      </c>
      <c r="WQ36" s="27">
        <f t="shared" si="1319"/>
        <v>0</v>
      </c>
      <c r="WR36" s="27">
        <f t="shared" si="1320"/>
        <v>0</v>
      </c>
      <c r="WS36" s="27">
        <f t="shared" si="1321"/>
        <v>0</v>
      </c>
      <c r="WT36" s="27">
        <f t="shared" si="1322"/>
        <v>0</v>
      </c>
      <c r="WU36" s="27">
        <f t="shared" si="1323"/>
        <v>0</v>
      </c>
      <c r="WV36" s="27">
        <f t="shared" si="1324"/>
        <v>0</v>
      </c>
      <c r="WW36" s="27">
        <f t="shared" si="1325"/>
        <v>0</v>
      </c>
      <c r="WX36" s="27">
        <f t="shared" si="1326"/>
        <v>0</v>
      </c>
      <c r="WY36" s="27" t="str">
        <f t="shared" si="1327"/>
        <v>3.24</v>
      </c>
      <c r="WZ36" s="27">
        <f t="shared" si="1328"/>
        <v>0</v>
      </c>
      <c r="XA36" s="27">
        <f t="shared" si="1329"/>
        <v>0</v>
      </c>
      <c r="XB36" s="27">
        <f t="shared" si="1330"/>
        <v>0</v>
      </c>
      <c r="XC36" s="27">
        <f t="shared" si="1331"/>
        <v>0</v>
      </c>
      <c r="XD36" s="27">
        <f t="shared" si="1332"/>
        <v>0</v>
      </c>
      <c r="XE36" s="27" t="str">
        <f t="shared" si="1333"/>
        <v>-7.48</v>
      </c>
      <c r="XF36" s="27">
        <f t="shared" si="1334"/>
        <v>0</v>
      </c>
      <c r="XG36" s="27">
        <f t="shared" si="1335"/>
        <v>0</v>
      </c>
      <c r="XH36" s="27">
        <f t="shared" si="1336"/>
        <v>0</v>
      </c>
      <c r="XI36" s="27">
        <f t="shared" si="1337"/>
        <v>0</v>
      </c>
      <c r="XJ36" s="27">
        <f t="shared" si="1338"/>
        <v>0</v>
      </c>
      <c r="XK36" s="27">
        <f t="shared" si="1339"/>
        <v>0</v>
      </c>
      <c r="XL36" s="27">
        <f t="shared" si="1340"/>
        <v>0</v>
      </c>
      <c r="XM36" s="27">
        <f t="shared" si="1341"/>
        <v>0</v>
      </c>
      <c r="XN36" s="27">
        <f t="shared" si="1342"/>
        <v>0</v>
      </c>
      <c r="XO36" s="27">
        <f t="shared" si="1343"/>
        <v>0</v>
      </c>
      <c r="XP36" s="27">
        <f t="shared" si="1344"/>
        <v>0</v>
      </c>
      <c r="XQ36" s="27">
        <f t="shared" si="1345"/>
        <v>0</v>
      </c>
      <c r="XR36" s="27">
        <f t="shared" si="1346"/>
        <v>0</v>
      </c>
      <c r="XS36" s="27">
        <f t="shared" si="1347"/>
        <v>0</v>
      </c>
      <c r="XT36" s="27">
        <f t="shared" si="1348"/>
        <v>0</v>
      </c>
      <c r="XU36" s="27">
        <f t="shared" si="1349"/>
        <v>0</v>
      </c>
      <c r="XV36" s="27">
        <f t="shared" si="1350"/>
        <v>0</v>
      </c>
      <c r="XW36" s="27">
        <f t="shared" si="1351"/>
        <v>0</v>
      </c>
      <c r="XX36" s="27">
        <f t="shared" si="1352"/>
        <v>0</v>
      </c>
      <c r="XY36" s="27">
        <f t="shared" si="1353"/>
        <v>0</v>
      </c>
      <c r="XZ36" s="27">
        <f t="shared" si="1354"/>
        <v>0</v>
      </c>
      <c r="YA36" s="27">
        <f t="shared" si="1355"/>
        <v>0</v>
      </c>
      <c r="YB36" s="27">
        <f t="shared" si="1356"/>
        <v>0</v>
      </c>
      <c r="YC36" s="27">
        <f t="shared" si="1357"/>
        <v>0</v>
      </c>
      <c r="YD36" s="27">
        <f t="shared" si="1358"/>
        <v>0</v>
      </c>
      <c r="YE36" s="27">
        <f t="shared" si="1359"/>
        <v>0</v>
      </c>
      <c r="YF36" s="27">
        <f t="shared" si="1360"/>
        <v>0</v>
      </c>
      <c r="YG36" s="27">
        <f t="shared" si="1361"/>
        <v>0</v>
      </c>
      <c r="YH36" s="27">
        <f t="shared" si="1362"/>
        <v>0</v>
      </c>
      <c r="YI36" s="27">
        <f t="shared" si="1363"/>
        <v>0</v>
      </c>
      <c r="YJ36" s="27">
        <f t="shared" si="1364"/>
        <v>0</v>
      </c>
      <c r="YL36" s="28">
        <f t="shared" si="1365"/>
        <v>639</v>
      </c>
      <c r="YM36" s="28">
        <f t="shared" si="1366"/>
        <v>0</v>
      </c>
      <c r="YN36" s="28">
        <f t="shared" si="1367"/>
        <v>118</v>
      </c>
      <c r="YO36" s="28">
        <f t="shared" si="1368"/>
        <v>161</v>
      </c>
      <c r="YP36" s="28">
        <f t="shared" si="1369"/>
        <v>0</v>
      </c>
      <c r="YQ36" s="28">
        <f t="shared" si="1370"/>
        <v>859</v>
      </c>
      <c r="YT36" s="27" t="str">
        <f t="shared" si="1371"/>
        <v>48</v>
      </c>
      <c r="YU36" s="27" t="str">
        <f t="shared" si="1372"/>
        <v>22</v>
      </c>
      <c r="YV36" s="27" t="str">
        <f t="shared" si="1373"/>
        <v>23</v>
      </c>
      <c r="YW36" s="27">
        <f t="shared" si="1374"/>
        <v>0</v>
      </c>
      <c r="YX36" s="27" t="str">
        <f t="shared" si="1375"/>
        <v>55</v>
      </c>
      <c r="YY36" s="27" t="str">
        <f t="shared" si="1376"/>
        <v>79</v>
      </c>
      <c r="YZ36" s="27">
        <f t="shared" si="1377"/>
        <v>0</v>
      </c>
      <c r="ZA36" s="27">
        <f t="shared" si="1378"/>
        <v>0</v>
      </c>
      <c r="ZB36" s="27">
        <f t="shared" si="1379"/>
        <v>0</v>
      </c>
      <c r="ZC36" s="27">
        <f t="shared" si="1380"/>
        <v>0</v>
      </c>
      <c r="ZD36" s="27" t="str">
        <f t="shared" si="1381"/>
        <v>63</v>
      </c>
      <c r="ZE36" s="27" t="str">
        <f t="shared" si="1382"/>
        <v>56</v>
      </c>
      <c r="ZF36" s="27">
        <f t="shared" si="1383"/>
        <v>0</v>
      </c>
      <c r="ZG36" s="27">
        <f t="shared" si="1384"/>
        <v>0</v>
      </c>
      <c r="ZH36" s="27" t="str">
        <f t="shared" si="1385"/>
        <v>81</v>
      </c>
      <c r="ZI36" s="27">
        <f t="shared" si="1386"/>
        <v>0</v>
      </c>
      <c r="ZJ36" s="27">
        <f t="shared" si="1387"/>
        <v>0</v>
      </c>
      <c r="ZK36" s="27">
        <f t="shared" si="1388"/>
        <v>0</v>
      </c>
      <c r="ZL36" s="27">
        <f t="shared" si="1389"/>
        <v>0</v>
      </c>
      <c r="ZM36" s="27">
        <f t="shared" si="1390"/>
        <v>0</v>
      </c>
      <c r="ZN36" s="27" t="str">
        <f t="shared" si="1391"/>
        <v>73</v>
      </c>
      <c r="ZO36" s="27">
        <f t="shared" si="1392"/>
        <v>0</v>
      </c>
      <c r="ZP36" s="27">
        <f t="shared" si="1393"/>
        <v>0</v>
      </c>
      <c r="ZQ36" s="27" t="str">
        <f t="shared" si="1394"/>
        <v>35</v>
      </c>
      <c r="ZR36" s="27">
        <f t="shared" si="1395"/>
        <v>0</v>
      </c>
      <c r="ZS36" s="27">
        <f t="shared" si="1396"/>
        <v>0</v>
      </c>
      <c r="ZT36" s="27" t="str">
        <f t="shared" si="1397"/>
        <v>30</v>
      </c>
      <c r="ZU36" s="27">
        <f t="shared" si="1398"/>
        <v>0</v>
      </c>
      <c r="ZV36" s="27">
        <f t="shared" si="1399"/>
        <v>0</v>
      </c>
      <c r="ZW36" s="27" t="str">
        <f t="shared" si="1400"/>
        <v>65</v>
      </c>
      <c r="ZX36" s="27">
        <f t="shared" si="1401"/>
        <v>0</v>
      </c>
      <c r="ZY36" s="27">
        <f t="shared" si="1402"/>
        <v>0</v>
      </c>
      <c r="ZZ36" s="27" t="str">
        <f t="shared" si="1403"/>
        <v>67</v>
      </c>
      <c r="AAA36" s="27">
        <f t="shared" si="1404"/>
        <v>0</v>
      </c>
      <c r="AAB36" s="27">
        <f t="shared" si="1405"/>
        <v>0</v>
      </c>
      <c r="AAC36" s="27" t="str">
        <f t="shared" si="1406"/>
        <v>60</v>
      </c>
      <c r="AAD36" s="27">
        <f t="shared" si="1407"/>
        <v>0</v>
      </c>
      <c r="AAE36" s="27">
        <f t="shared" si="1408"/>
        <v>0</v>
      </c>
      <c r="AAF36" s="27">
        <f t="shared" si="1409"/>
        <v>0</v>
      </c>
      <c r="AAG36" s="27">
        <f t="shared" si="1410"/>
        <v>0</v>
      </c>
      <c r="AAH36" s="27">
        <f t="shared" si="1411"/>
        <v>0</v>
      </c>
      <c r="AAI36" s="27">
        <f t="shared" si="1412"/>
        <v>0</v>
      </c>
      <c r="AAJ36" s="27">
        <f t="shared" si="1413"/>
        <v>0</v>
      </c>
      <c r="AAK36" s="27">
        <f t="shared" si="1414"/>
        <v>0</v>
      </c>
      <c r="AAL36" s="27" t="str">
        <f t="shared" si="1415"/>
        <v>76</v>
      </c>
      <c r="AAM36" s="27">
        <f t="shared" si="1416"/>
        <v>0</v>
      </c>
      <c r="AAN36" s="27">
        <f t="shared" si="1417"/>
        <v>0</v>
      </c>
      <c r="AAO36" s="27">
        <f t="shared" si="1418"/>
        <v>0</v>
      </c>
      <c r="AAP36" s="27">
        <f t="shared" si="1419"/>
        <v>0</v>
      </c>
      <c r="AAQ36" s="27">
        <f t="shared" si="1420"/>
        <v>0</v>
      </c>
      <c r="AAR36" s="27" t="str">
        <f t="shared" si="1421"/>
        <v>85</v>
      </c>
      <c r="AAS36" s="27">
        <f t="shared" si="1422"/>
        <v>0</v>
      </c>
      <c r="AAT36" s="27">
        <f t="shared" si="1423"/>
        <v>0</v>
      </c>
      <c r="AAU36" s="27">
        <f t="shared" si="1424"/>
        <v>0</v>
      </c>
      <c r="AAV36" s="27">
        <f t="shared" si="1425"/>
        <v>0</v>
      </c>
      <c r="AAW36" s="27">
        <f t="shared" si="1426"/>
        <v>0</v>
      </c>
      <c r="AAX36" s="27">
        <f t="shared" si="1427"/>
        <v>0</v>
      </c>
      <c r="AAY36" s="27">
        <f t="shared" si="1428"/>
        <v>0</v>
      </c>
      <c r="AAZ36" s="27">
        <f t="shared" si="1429"/>
        <v>0</v>
      </c>
      <c r="ABA36" s="27">
        <f t="shared" si="1430"/>
        <v>0</v>
      </c>
      <c r="ABB36" s="27">
        <f t="shared" si="1431"/>
        <v>0</v>
      </c>
      <c r="ABC36" s="27">
        <f t="shared" si="1432"/>
        <v>0</v>
      </c>
      <c r="ABD36" s="27">
        <f t="shared" si="1433"/>
        <v>0</v>
      </c>
      <c r="ABE36" s="27">
        <f t="shared" si="1434"/>
        <v>0</v>
      </c>
      <c r="ABF36" s="27">
        <f t="shared" si="1435"/>
        <v>0</v>
      </c>
      <c r="ABG36" s="27">
        <f t="shared" si="1436"/>
        <v>0</v>
      </c>
      <c r="ABH36" s="27">
        <f t="shared" si="1437"/>
        <v>0</v>
      </c>
      <c r="ABI36" s="27">
        <f t="shared" si="1438"/>
        <v>0</v>
      </c>
      <c r="ABJ36" s="27">
        <f t="shared" si="1439"/>
        <v>0</v>
      </c>
      <c r="ABK36" s="27">
        <f t="shared" si="1440"/>
        <v>0</v>
      </c>
      <c r="ABL36" s="27">
        <f t="shared" si="1441"/>
        <v>0</v>
      </c>
      <c r="ABM36" s="27">
        <f t="shared" si="1442"/>
        <v>0</v>
      </c>
      <c r="ABN36" s="27">
        <f t="shared" si="1443"/>
        <v>0</v>
      </c>
      <c r="ABO36" s="27">
        <f t="shared" si="1444"/>
        <v>0</v>
      </c>
      <c r="ABP36" s="27">
        <f t="shared" si="1445"/>
        <v>0</v>
      </c>
      <c r="ABQ36" s="27">
        <f t="shared" si="1446"/>
        <v>0</v>
      </c>
      <c r="ABR36" s="27">
        <f t="shared" si="1447"/>
        <v>0</v>
      </c>
      <c r="ABS36" s="27">
        <f t="shared" si="1448"/>
        <v>0</v>
      </c>
      <c r="ABT36" s="27">
        <f t="shared" si="1449"/>
        <v>0</v>
      </c>
      <c r="ABU36" s="27">
        <f t="shared" si="1450"/>
        <v>0</v>
      </c>
      <c r="ABV36" s="27">
        <f t="shared" si="1451"/>
        <v>0</v>
      </c>
      <c r="ABW36" s="27">
        <f t="shared" si="1452"/>
        <v>0</v>
      </c>
      <c r="ABY36" s="28">
        <f t="shared" si="1453"/>
        <v>615</v>
      </c>
      <c r="ABZ36" s="28">
        <f t="shared" si="1454"/>
        <v>0</v>
      </c>
      <c r="ACA36" s="28">
        <f t="shared" si="1455"/>
        <v>109.3</v>
      </c>
      <c r="ACB36" s="28">
        <f t="shared" si="1456"/>
        <v>85.5</v>
      </c>
      <c r="ACC36" s="28">
        <f t="shared" si="1457"/>
        <v>0</v>
      </c>
      <c r="ACD36" s="28">
        <f t="shared" si="1458"/>
        <v>755.15</v>
      </c>
      <c r="ACG36" s="27" t="str">
        <f t="shared" si="1459"/>
        <v>78.8</v>
      </c>
      <c r="ACH36" s="27" t="str">
        <f t="shared" si="1460"/>
        <v>26.9</v>
      </c>
      <c r="ACI36" s="27" t="str">
        <f t="shared" si="1461"/>
        <v>100.1</v>
      </c>
      <c r="ACJ36" s="27">
        <f t="shared" si="1462"/>
        <v>0</v>
      </c>
      <c r="ACK36" s="27" t="str">
        <f t="shared" si="1463"/>
        <v>96.5</v>
      </c>
      <c r="ACL36" s="27" t="str">
        <f t="shared" si="1464"/>
        <v>23.2</v>
      </c>
      <c r="ACM36" s="27">
        <f t="shared" si="1465"/>
        <v>0</v>
      </c>
      <c r="ACN36" s="27">
        <f t="shared" si="1466"/>
        <v>0</v>
      </c>
      <c r="ACO36" s="27">
        <f t="shared" si="1467"/>
        <v>0</v>
      </c>
      <c r="ACP36" s="27">
        <f t="shared" si="1468"/>
        <v>0</v>
      </c>
      <c r="ACQ36" s="27" t="str">
        <f t="shared" si="1469"/>
        <v>12.8</v>
      </c>
      <c r="ACR36" s="27" t="str">
        <f t="shared" si="1470"/>
        <v>56.1</v>
      </c>
      <c r="ACS36" s="27">
        <f t="shared" si="1471"/>
        <v>0</v>
      </c>
      <c r="ACT36" s="27">
        <f t="shared" si="1472"/>
        <v>0</v>
      </c>
      <c r="ACU36" s="27" t="str">
        <f t="shared" si="1473"/>
        <v>72.5</v>
      </c>
      <c r="ACV36" s="27">
        <f t="shared" si="1474"/>
        <v>0</v>
      </c>
      <c r="ACW36" s="27">
        <f t="shared" si="1475"/>
        <v>0</v>
      </c>
      <c r="ACX36" s="27">
        <f t="shared" si="1476"/>
        <v>0</v>
      </c>
      <c r="ACY36" s="27">
        <f t="shared" si="1477"/>
        <v>0</v>
      </c>
      <c r="ACZ36" s="27">
        <f t="shared" si="1478"/>
        <v>0</v>
      </c>
      <c r="ADA36" s="27" t="str">
        <f t="shared" si="1479"/>
        <v>0</v>
      </c>
      <c r="ADB36" s="27">
        <f t="shared" si="1480"/>
        <v>0</v>
      </c>
      <c r="ADC36" s="27">
        <f t="shared" si="1481"/>
        <v>0</v>
      </c>
      <c r="ADD36" s="27" t="str">
        <f t="shared" si="1482"/>
        <v>77</v>
      </c>
      <c r="ADE36" s="27">
        <f t="shared" si="1483"/>
        <v>0</v>
      </c>
      <c r="ADF36" s="27">
        <f t="shared" si="1484"/>
        <v>0</v>
      </c>
      <c r="ADG36" s="27" t="str">
        <f t="shared" si="1485"/>
        <v>78.4</v>
      </c>
      <c r="ADH36" s="27">
        <f t="shared" si="1486"/>
        <v>0</v>
      </c>
      <c r="ADI36" s="27">
        <f t="shared" si="1487"/>
        <v>0</v>
      </c>
      <c r="ADJ36" s="27" t="str">
        <f t="shared" si="1488"/>
        <v>30</v>
      </c>
      <c r="ADK36" s="27">
        <f t="shared" si="1489"/>
        <v>0</v>
      </c>
      <c r="ADL36" s="27">
        <f t="shared" si="1490"/>
        <v>0</v>
      </c>
      <c r="ADM36" s="27" t="str">
        <f t="shared" si="1491"/>
        <v>0</v>
      </c>
      <c r="ADN36" s="27">
        <f t="shared" si="1492"/>
        <v>0</v>
      </c>
      <c r="ADO36" s="27">
        <f t="shared" si="1493"/>
        <v>0</v>
      </c>
      <c r="ADP36" s="27" t="str">
        <f t="shared" si="1494"/>
        <v>72</v>
      </c>
      <c r="ADQ36" s="27">
        <f t="shared" si="1495"/>
        <v>0</v>
      </c>
      <c r="ADR36" s="27">
        <f t="shared" si="1496"/>
        <v>0</v>
      </c>
      <c r="ADS36" s="27">
        <f t="shared" si="1497"/>
        <v>0</v>
      </c>
      <c r="ADT36" s="27">
        <f t="shared" si="1498"/>
        <v>0</v>
      </c>
      <c r="ADU36" s="27">
        <f t="shared" si="1499"/>
        <v>0</v>
      </c>
      <c r="ADV36" s="27">
        <f t="shared" si="1500"/>
        <v>0</v>
      </c>
      <c r="ADW36" s="27">
        <f t="shared" si="1501"/>
        <v>0</v>
      </c>
      <c r="ADX36" s="27">
        <f t="shared" si="1502"/>
        <v>0</v>
      </c>
      <c r="ADY36" s="27" t="str">
        <f t="shared" si="1503"/>
        <v>61.3</v>
      </c>
      <c r="ADZ36" s="27">
        <f t="shared" si="1504"/>
        <v>0</v>
      </c>
      <c r="AEA36" s="27">
        <f t="shared" si="1505"/>
        <v>0</v>
      </c>
      <c r="AEB36" s="27">
        <f t="shared" si="1506"/>
        <v>0</v>
      </c>
      <c r="AEC36" s="27">
        <f t="shared" si="1507"/>
        <v>0</v>
      </c>
      <c r="AED36" s="27">
        <f t="shared" si="1508"/>
        <v>0</v>
      </c>
      <c r="AEE36" s="27" t="str">
        <f t="shared" si="1509"/>
        <v>24.2</v>
      </c>
      <c r="AEF36" s="27">
        <f t="shared" si="1510"/>
        <v>0</v>
      </c>
      <c r="AEG36" s="27">
        <f t="shared" si="1511"/>
        <v>0</v>
      </c>
      <c r="AEH36" s="27">
        <f t="shared" si="1512"/>
        <v>0</v>
      </c>
      <c r="AEI36" s="27">
        <f t="shared" si="1513"/>
        <v>0</v>
      </c>
      <c r="AEJ36" s="27">
        <f t="shared" si="1514"/>
        <v>0</v>
      </c>
      <c r="AEK36" s="27">
        <f t="shared" si="1515"/>
        <v>0</v>
      </c>
      <c r="AEL36" s="27">
        <f t="shared" si="1516"/>
        <v>0</v>
      </c>
      <c r="AEM36" s="27">
        <f t="shared" si="1517"/>
        <v>0</v>
      </c>
      <c r="AEN36" s="27">
        <f t="shared" si="1518"/>
        <v>0</v>
      </c>
      <c r="AEO36" s="27">
        <f t="shared" si="1519"/>
        <v>0</v>
      </c>
      <c r="AEP36" s="27">
        <f t="shared" si="1520"/>
        <v>0</v>
      </c>
      <c r="AEQ36" s="27">
        <f t="shared" si="1521"/>
        <v>0</v>
      </c>
      <c r="AER36" s="27">
        <f t="shared" si="1522"/>
        <v>0</v>
      </c>
      <c r="AES36" s="27">
        <f t="shared" si="1523"/>
        <v>0</v>
      </c>
      <c r="AET36" s="27">
        <f t="shared" si="1524"/>
        <v>0</v>
      </c>
      <c r="AEU36" s="27">
        <f t="shared" si="1525"/>
        <v>0</v>
      </c>
      <c r="AEV36" s="27">
        <f t="shared" si="1526"/>
        <v>0</v>
      </c>
      <c r="AEW36" s="27">
        <f t="shared" si="1527"/>
        <v>0</v>
      </c>
      <c r="AEX36" s="27">
        <f t="shared" si="1528"/>
        <v>0</v>
      </c>
      <c r="AEY36" s="27">
        <f t="shared" si="1529"/>
        <v>0</v>
      </c>
      <c r="AEZ36" s="27">
        <f t="shared" si="1530"/>
        <v>0</v>
      </c>
      <c r="AFA36" s="27">
        <f t="shared" si="1531"/>
        <v>0</v>
      </c>
      <c r="AFB36" s="27">
        <f t="shared" si="1532"/>
        <v>0</v>
      </c>
      <c r="AFC36" s="27">
        <f t="shared" si="1533"/>
        <v>0</v>
      </c>
      <c r="AFD36" s="27">
        <f t="shared" si="1534"/>
        <v>0</v>
      </c>
      <c r="AFE36" s="27">
        <f t="shared" si="1535"/>
        <v>0</v>
      </c>
      <c r="AFF36" s="27">
        <f t="shared" si="1536"/>
        <v>0</v>
      </c>
      <c r="AFG36" s="27">
        <f t="shared" si="1537"/>
        <v>0</v>
      </c>
      <c r="AFH36" s="27">
        <f t="shared" si="1538"/>
        <v>0</v>
      </c>
      <c r="AFI36" s="27">
        <f t="shared" si="1539"/>
        <v>0</v>
      </c>
      <c r="AFJ36" s="27">
        <f t="shared" si="1540"/>
        <v>0</v>
      </c>
      <c r="AFL36" s="28">
        <f t="shared" si="892"/>
        <v>13.375</v>
      </c>
      <c r="AFM36" s="28">
        <v>13.375</v>
      </c>
      <c r="AFN36" s="27">
        <v>6</v>
      </c>
      <c r="AFO36" s="27">
        <f t="shared" si="1541"/>
        <v>6</v>
      </c>
      <c r="AFP36" s="27">
        <f t="shared" si="1542"/>
        <v>6</v>
      </c>
      <c r="AFQ36" s="27">
        <f t="shared" si="1543"/>
        <v>6</v>
      </c>
      <c r="AFR36" s="27">
        <f t="shared" si="1544"/>
        <v>0</v>
      </c>
      <c r="AFS36" s="27">
        <f t="shared" si="1545"/>
        <v>1</v>
      </c>
      <c r="AFT36" s="27">
        <f t="shared" si="1546"/>
        <v>1</v>
      </c>
      <c r="AFU36" s="27">
        <f t="shared" si="1547"/>
        <v>0</v>
      </c>
      <c r="AFV36" s="27">
        <f t="shared" si="1548"/>
        <v>0</v>
      </c>
      <c r="AFW36" s="27">
        <f t="shared" si="1549"/>
        <v>0</v>
      </c>
      <c r="AFX36" s="27">
        <f t="shared" si="1550"/>
        <v>0</v>
      </c>
      <c r="AFY36" s="27">
        <f t="shared" si="1551"/>
        <v>2</v>
      </c>
      <c r="AFZ36" s="27">
        <f t="shared" si="1552"/>
        <v>6</v>
      </c>
      <c r="AGA36" s="27">
        <f t="shared" si="1553"/>
        <v>0</v>
      </c>
      <c r="AGB36" s="27">
        <f t="shared" si="1554"/>
        <v>0</v>
      </c>
      <c r="AGC36" s="27">
        <f t="shared" si="1555"/>
        <v>6</v>
      </c>
      <c r="AGD36" s="27">
        <f t="shared" si="1556"/>
        <v>0</v>
      </c>
      <c r="AGE36" s="27">
        <f t="shared" si="1557"/>
        <v>0</v>
      </c>
      <c r="AGF36" s="27">
        <f t="shared" si="1558"/>
        <v>0</v>
      </c>
      <c r="AGG36" s="27">
        <f t="shared" si="1559"/>
        <v>0</v>
      </c>
      <c r="AGH36" s="27">
        <f t="shared" si="1560"/>
        <v>0</v>
      </c>
      <c r="AGI36" s="27">
        <f t="shared" si="1561"/>
        <v>6</v>
      </c>
      <c r="AGJ36" s="27">
        <f t="shared" si="1562"/>
        <v>0</v>
      </c>
      <c r="AGK36" s="27">
        <f t="shared" si="1563"/>
        <v>0</v>
      </c>
      <c r="AGL36" s="27">
        <f t="shared" si="1564"/>
        <v>8</v>
      </c>
      <c r="AGM36" s="27">
        <f t="shared" si="1565"/>
        <v>0</v>
      </c>
      <c r="AGN36" s="27">
        <f t="shared" si="1566"/>
        <v>0</v>
      </c>
      <c r="AGO36" s="27">
        <f t="shared" si="1567"/>
        <v>6</v>
      </c>
      <c r="AGP36" s="27">
        <f t="shared" si="1568"/>
        <v>0</v>
      </c>
      <c r="AGQ36" s="27">
        <f t="shared" si="1569"/>
        <v>0</v>
      </c>
      <c r="AGR36" s="27">
        <f t="shared" si="1570"/>
        <v>6</v>
      </c>
      <c r="AGS36" s="27">
        <f t="shared" si="1571"/>
        <v>0</v>
      </c>
      <c r="AGT36" s="27">
        <f t="shared" si="1572"/>
        <v>0</v>
      </c>
      <c r="AGU36" s="27">
        <f t="shared" si="1573"/>
        <v>6</v>
      </c>
      <c r="AGV36" s="27">
        <f t="shared" si="1574"/>
        <v>0</v>
      </c>
      <c r="AGW36" s="27">
        <f t="shared" si="1575"/>
        <v>0</v>
      </c>
      <c r="AGX36" s="27">
        <f t="shared" si="1576"/>
        <v>6</v>
      </c>
      <c r="AGY36" s="27">
        <f t="shared" si="1577"/>
        <v>0</v>
      </c>
      <c r="AGZ36" s="27">
        <f t="shared" si="1578"/>
        <v>0</v>
      </c>
      <c r="AHA36" s="27">
        <f t="shared" si="1579"/>
        <v>0</v>
      </c>
      <c r="AHB36" s="27">
        <f t="shared" si="1580"/>
        <v>0</v>
      </c>
      <c r="AHC36" s="27">
        <f t="shared" si="1581"/>
        <v>0</v>
      </c>
      <c r="AHD36" s="27">
        <f t="shared" si="1582"/>
        <v>0</v>
      </c>
      <c r="AHE36" s="27">
        <f t="shared" si="1583"/>
        <v>0</v>
      </c>
      <c r="AHF36" s="27">
        <f t="shared" si="1584"/>
        <v>0</v>
      </c>
      <c r="AHG36" s="27">
        <f t="shared" si="1585"/>
        <v>6</v>
      </c>
      <c r="AHH36" s="27">
        <f t="shared" si="1586"/>
        <v>0</v>
      </c>
      <c r="AHI36" s="27">
        <f t="shared" si="1587"/>
        <v>0</v>
      </c>
      <c r="AHJ36" s="27">
        <f t="shared" si="1588"/>
        <v>0</v>
      </c>
      <c r="AHK36" s="27">
        <f t="shared" si="1589"/>
        <v>0</v>
      </c>
      <c r="AHL36" s="27">
        <f t="shared" si="1590"/>
        <v>0</v>
      </c>
      <c r="AHM36" s="27">
        <f t="shared" si="1591"/>
        <v>6</v>
      </c>
      <c r="AHN36" s="27">
        <f t="shared" si="1592"/>
        <v>0</v>
      </c>
      <c r="AHO36" s="27">
        <f t="shared" si="1593"/>
        <v>0</v>
      </c>
      <c r="AHP36" s="27">
        <f t="shared" si="1594"/>
        <v>0</v>
      </c>
      <c r="AHQ36" s="27">
        <f t="shared" si="1595"/>
        <v>0</v>
      </c>
      <c r="AHR36" s="27">
        <f t="shared" si="1596"/>
        <v>0</v>
      </c>
      <c r="AHS36" s="27">
        <f t="shared" si="1597"/>
        <v>0</v>
      </c>
      <c r="AHT36" s="27">
        <f t="shared" si="1598"/>
        <v>0</v>
      </c>
      <c r="AHU36" s="27">
        <f t="shared" si="1599"/>
        <v>0</v>
      </c>
      <c r="AHV36" s="27">
        <f t="shared" si="1600"/>
        <v>0</v>
      </c>
      <c r="AHW36" s="27">
        <f t="shared" si="1601"/>
        <v>0</v>
      </c>
      <c r="AHX36" s="27">
        <f t="shared" si="1602"/>
        <v>0</v>
      </c>
      <c r="AHY36" s="27">
        <f t="shared" si="1603"/>
        <v>0</v>
      </c>
      <c r="AHZ36" s="27">
        <f t="shared" si="1604"/>
        <v>0</v>
      </c>
      <c r="AIA36" s="27">
        <f t="shared" si="1605"/>
        <v>0</v>
      </c>
      <c r="AIB36" s="27">
        <f t="shared" si="1606"/>
        <v>0</v>
      </c>
      <c r="AIC36" s="27">
        <f t="shared" si="1607"/>
        <v>0</v>
      </c>
      <c r="AID36" s="27">
        <f t="shared" si="1608"/>
        <v>0</v>
      </c>
      <c r="AIE36" s="27">
        <f t="shared" si="1609"/>
        <v>0</v>
      </c>
      <c r="AIF36" s="27">
        <f t="shared" si="1610"/>
        <v>0</v>
      </c>
      <c r="AIG36" s="27">
        <f t="shared" si="1611"/>
        <v>0</v>
      </c>
      <c r="AIH36" s="27">
        <f t="shared" si="1612"/>
        <v>0</v>
      </c>
      <c r="AII36" s="27">
        <f t="shared" si="1613"/>
        <v>0</v>
      </c>
      <c r="AIJ36" s="27">
        <f t="shared" si="1614"/>
        <v>0</v>
      </c>
      <c r="AIK36" s="27">
        <f t="shared" si="1615"/>
        <v>0</v>
      </c>
      <c r="AIL36" s="27">
        <f t="shared" si="1616"/>
        <v>0</v>
      </c>
      <c r="AIM36" s="27">
        <f t="shared" si="1617"/>
        <v>0</v>
      </c>
      <c r="AIN36" s="27">
        <f t="shared" si="1618"/>
        <v>0</v>
      </c>
      <c r="AIO36" s="27">
        <f t="shared" si="1619"/>
        <v>0</v>
      </c>
      <c r="AIP36" s="27">
        <f t="shared" si="1620"/>
        <v>0</v>
      </c>
      <c r="AIQ36" s="27">
        <f t="shared" si="1621"/>
        <v>0</v>
      </c>
      <c r="AIR36" s="27">
        <f t="shared" si="1622"/>
        <v>0</v>
      </c>
      <c r="AIT36" s="27">
        <v>1</v>
      </c>
      <c r="AIU36" s="27">
        <v>1</v>
      </c>
      <c r="AIV36" s="27">
        <v>1</v>
      </c>
      <c r="AIW36" s="27">
        <f t="shared" si="1623"/>
        <v>0</v>
      </c>
      <c r="AIX36" s="27">
        <f t="shared" si="1624"/>
        <v>2</v>
      </c>
      <c r="AIY36" s="27">
        <f t="shared" si="1625"/>
        <v>1</v>
      </c>
      <c r="AIZ36" s="27">
        <f t="shared" si="1626"/>
        <v>0</v>
      </c>
      <c r="AJA36" s="27">
        <f t="shared" si="1627"/>
        <v>0</v>
      </c>
      <c r="AJB36" s="27">
        <f t="shared" si="1628"/>
        <v>0</v>
      </c>
      <c r="AJC36" s="27">
        <f t="shared" si="1629"/>
        <v>0</v>
      </c>
      <c r="AJD36" s="27">
        <f t="shared" si="1630"/>
        <v>0.125</v>
      </c>
      <c r="AJE36" s="27">
        <f t="shared" si="1631"/>
        <v>4</v>
      </c>
      <c r="AJF36" s="27">
        <f t="shared" si="1632"/>
        <v>0</v>
      </c>
      <c r="AJG36" s="27">
        <f t="shared" si="1633"/>
        <v>0</v>
      </c>
      <c r="AJH36" s="27">
        <f t="shared" si="1634"/>
        <v>0.25</v>
      </c>
      <c r="AJI36" s="27">
        <f t="shared" si="1635"/>
        <v>0</v>
      </c>
      <c r="AJJ36" s="27">
        <f t="shared" si="1636"/>
        <v>0</v>
      </c>
      <c r="AJK36" s="27">
        <f t="shared" si="1637"/>
        <v>0</v>
      </c>
      <c r="AJL36" s="27">
        <f t="shared" si="1638"/>
        <v>0</v>
      </c>
      <c r="AJM36" s="27">
        <f t="shared" si="1639"/>
        <v>0</v>
      </c>
      <c r="AJN36" s="27">
        <f t="shared" si="1640"/>
        <v>3.125E-2</v>
      </c>
      <c r="AJO36" s="27">
        <f t="shared" si="1641"/>
        <v>0</v>
      </c>
      <c r="AJP36" s="27">
        <f t="shared" si="1642"/>
        <v>0</v>
      </c>
      <c r="AJQ36" s="27">
        <f t="shared" si="1643"/>
        <v>1</v>
      </c>
      <c r="AJR36" s="27">
        <f t="shared" si="1644"/>
        <v>0</v>
      </c>
      <c r="AJS36" s="27">
        <f t="shared" si="1645"/>
        <v>0</v>
      </c>
      <c r="AJT36" s="27">
        <f t="shared" si="1646"/>
        <v>1</v>
      </c>
      <c r="AJU36" s="27">
        <f t="shared" si="1647"/>
        <v>0</v>
      </c>
      <c r="AJV36" s="27">
        <f t="shared" si="1648"/>
        <v>0</v>
      </c>
      <c r="AJW36" s="27">
        <f t="shared" si="1649"/>
        <v>0.25</v>
      </c>
      <c r="AJX36" s="27">
        <f t="shared" si="1650"/>
        <v>0</v>
      </c>
      <c r="AJY36" s="27">
        <f t="shared" si="1651"/>
        <v>0</v>
      </c>
      <c r="AJZ36" s="27">
        <f t="shared" si="1652"/>
        <v>0.25</v>
      </c>
      <c r="AKA36" s="27">
        <f t="shared" si="1653"/>
        <v>0</v>
      </c>
      <c r="AKB36" s="27">
        <f t="shared" si="1654"/>
        <v>0</v>
      </c>
      <c r="AKC36" s="27">
        <f t="shared" si="1655"/>
        <v>0.25</v>
      </c>
      <c r="AKD36" s="27">
        <f t="shared" si="1656"/>
        <v>0</v>
      </c>
      <c r="AKE36" s="27">
        <f t="shared" si="1657"/>
        <v>0</v>
      </c>
      <c r="AKF36" s="27">
        <f t="shared" si="1658"/>
        <v>0</v>
      </c>
      <c r="AKG36" s="27">
        <f t="shared" si="1659"/>
        <v>0</v>
      </c>
      <c r="AKH36" s="27">
        <f t="shared" si="1660"/>
        <v>0</v>
      </c>
      <c r="AKI36" s="27">
        <f t="shared" si="1661"/>
        <v>0</v>
      </c>
      <c r="AKJ36" s="27">
        <f t="shared" si="1662"/>
        <v>0</v>
      </c>
      <c r="AKK36" s="27">
        <f t="shared" si="1663"/>
        <v>0</v>
      </c>
      <c r="AKL36" s="27">
        <f t="shared" si="1664"/>
        <v>0.1875</v>
      </c>
      <c r="AKM36" s="27">
        <f t="shared" si="1665"/>
        <v>0</v>
      </c>
      <c r="AKN36" s="27">
        <f t="shared" si="1666"/>
        <v>0</v>
      </c>
      <c r="AKO36" s="27">
        <f t="shared" si="1667"/>
        <v>0</v>
      </c>
      <c r="AKP36" s="27">
        <f t="shared" si="1668"/>
        <v>0</v>
      </c>
      <c r="AKQ36" s="27">
        <f t="shared" si="1669"/>
        <v>0</v>
      </c>
      <c r="AKR36" s="27">
        <f t="shared" si="1670"/>
        <v>3.125E-2</v>
      </c>
      <c r="AKS36" s="27">
        <f t="shared" si="1671"/>
        <v>0</v>
      </c>
      <c r="AKT36" s="27">
        <f t="shared" si="1672"/>
        <v>0</v>
      </c>
      <c r="AKU36" s="27">
        <f t="shared" si="1673"/>
        <v>0</v>
      </c>
      <c r="AKV36" s="27">
        <f t="shared" si="1674"/>
        <v>0</v>
      </c>
      <c r="AKW36" s="27">
        <f t="shared" si="1675"/>
        <v>0</v>
      </c>
      <c r="AKX36" s="27">
        <f t="shared" si="1676"/>
        <v>0</v>
      </c>
      <c r="AKY36" s="27">
        <f t="shared" si="1677"/>
        <v>0</v>
      </c>
      <c r="AKZ36" s="27">
        <f t="shared" si="1678"/>
        <v>0</v>
      </c>
      <c r="ALA36" s="27">
        <f t="shared" si="1679"/>
        <v>0</v>
      </c>
      <c r="ALB36" s="27">
        <f t="shared" si="1680"/>
        <v>0</v>
      </c>
      <c r="ALC36" s="27">
        <f t="shared" si="1681"/>
        <v>0</v>
      </c>
      <c r="ALD36" s="27">
        <f t="shared" si="1682"/>
        <v>0</v>
      </c>
      <c r="ALE36" s="27">
        <f t="shared" si="1683"/>
        <v>0</v>
      </c>
      <c r="ALF36" s="27">
        <f t="shared" si="1684"/>
        <v>0</v>
      </c>
      <c r="ALG36" s="27">
        <f t="shared" si="1685"/>
        <v>0</v>
      </c>
      <c r="ALH36" s="27">
        <f t="shared" si="1686"/>
        <v>0</v>
      </c>
      <c r="ALI36" s="27">
        <f t="shared" si="1687"/>
        <v>0</v>
      </c>
      <c r="ALJ36" s="27">
        <f t="shared" si="1688"/>
        <v>0</v>
      </c>
      <c r="ALK36" s="27">
        <f t="shared" si="1689"/>
        <v>0</v>
      </c>
      <c r="ALL36" s="27">
        <f t="shared" si="1690"/>
        <v>0</v>
      </c>
      <c r="ALM36" s="27">
        <f t="shared" si="1691"/>
        <v>0</v>
      </c>
      <c r="ALN36" s="27">
        <f t="shared" si="1692"/>
        <v>0</v>
      </c>
      <c r="ALO36" s="27">
        <f t="shared" si="1693"/>
        <v>0</v>
      </c>
      <c r="ALP36" s="27">
        <f t="shared" si="1694"/>
        <v>0</v>
      </c>
      <c r="ALQ36" s="27">
        <f t="shared" si="1695"/>
        <v>0</v>
      </c>
      <c r="ALR36" s="27">
        <f t="shared" si="1696"/>
        <v>0</v>
      </c>
      <c r="ALS36" s="27">
        <f t="shared" si="1697"/>
        <v>0</v>
      </c>
      <c r="ALT36" s="27">
        <f t="shared" si="1698"/>
        <v>0</v>
      </c>
      <c r="ALU36" s="27">
        <f t="shared" si="1699"/>
        <v>0</v>
      </c>
      <c r="ALV36" s="27">
        <f t="shared" si="1700"/>
        <v>0</v>
      </c>
      <c r="ALW36" s="27">
        <f t="shared" si="1701"/>
        <v>0</v>
      </c>
      <c r="AMK36" s="28">
        <v>1795</v>
      </c>
      <c r="AML36" s="28">
        <f t="shared" si="1702"/>
        <v>1795</v>
      </c>
      <c r="AMN36" s="28">
        <v>1690</v>
      </c>
      <c r="AMO36" s="27" t="str">
        <f t="shared" si="1703"/>
        <v>1707</v>
      </c>
      <c r="AMP36" s="27" t="str">
        <f t="shared" si="1704"/>
        <v>1692</v>
      </c>
      <c r="AMQ36" s="27" t="str">
        <f t="shared" si="1705"/>
        <v>1712</v>
      </c>
      <c r="AMR36" s="27" t="str">
        <f t="shared" si="1706"/>
        <v>1712</v>
      </c>
      <c r="AMS36" s="27" t="str">
        <f t="shared" si="1707"/>
        <v>1741</v>
      </c>
      <c r="AMT36" s="27" t="str">
        <f t="shared" si="1708"/>
        <v>1733</v>
      </c>
      <c r="AMU36" s="27" t="str">
        <f t="shared" si="1709"/>
        <v>1733</v>
      </c>
      <c r="AMV36" s="27" t="str">
        <f t="shared" si="1710"/>
        <v>1733</v>
      </c>
      <c r="AMW36" s="27" t="str">
        <f t="shared" si="1711"/>
        <v>1733</v>
      </c>
      <c r="AMX36" s="27" t="str">
        <f t="shared" si="1712"/>
        <v>1733</v>
      </c>
      <c r="AMY36" s="27" t="str">
        <f t="shared" si="1713"/>
        <v>1722</v>
      </c>
      <c r="AMZ36" s="27" t="str">
        <f t="shared" si="1714"/>
        <v>1737</v>
      </c>
      <c r="ANA36" s="27" t="str">
        <f t="shared" si="1715"/>
        <v>1737</v>
      </c>
      <c r="ANB36" s="27" t="str">
        <f t="shared" si="1716"/>
        <v>1737</v>
      </c>
      <c r="ANC36" s="27" t="str">
        <f t="shared" si="1717"/>
        <v>1753</v>
      </c>
      <c r="AND36" s="27" t="str">
        <f t="shared" si="1718"/>
        <v>1753</v>
      </c>
      <c r="ANE36" s="27" t="str">
        <f t="shared" si="1719"/>
        <v>1753</v>
      </c>
      <c r="ANF36" s="27" t="str">
        <f t="shared" si="1720"/>
        <v>1753</v>
      </c>
      <c r="ANG36" s="27" t="str">
        <f t="shared" si="1721"/>
        <v>1753</v>
      </c>
      <c r="ANH36" s="27" t="str">
        <f t="shared" si="1722"/>
        <v>1753</v>
      </c>
      <c r="ANI36" s="27" t="str">
        <f t="shared" si="1723"/>
        <v>1731</v>
      </c>
      <c r="ANJ36" s="27" t="str">
        <f t="shared" si="1724"/>
        <v>1731</v>
      </c>
      <c r="ANK36" s="27" t="str">
        <f t="shared" si="1725"/>
        <v>1731</v>
      </c>
      <c r="ANL36" s="27" t="str">
        <f t="shared" si="1726"/>
        <v>1748</v>
      </c>
      <c r="ANM36" s="27" t="str">
        <f t="shared" si="1727"/>
        <v>1748</v>
      </c>
      <c r="ANN36" s="27" t="str">
        <f t="shared" si="1728"/>
        <v>1748</v>
      </c>
      <c r="ANO36" s="27" t="str">
        <f t="shared" si="1729"/>
        <v>1760</v>
      </c>
      <c r="ANP36" s="27" t="str">
        <f t="shared" si="1730"/>
        <v>1760</v>
      </c>
      <c r="ANQ36" s="27" t="str">
        <f t="shared" si="1731"/>
        <v>1760</v>
      </c>
      <c r="ANR36" s="27" t="str">
        <f t="shared" si="1732"/>
        <v>1772</v>
      </c>
      <c r="ANS36" s="27" t="str">
        <f t="shared" si="1733"/>
        <v>1772</v>
      </c>
      <c r="ANT36" s="27" t="str">
        <f t="shared" si="1734"/>
        <v>1772</v>
      </c>
      <c r="ANU36" s="27" t="str">
        <f t="shared" si="1735"/>
        <v>1761</v>
      </c>
      <c r="ANV36" s="27" t="str">
        <f t="shared" si="1736"/>
        <v>1761</v>
      </c>
      <c r="ANW36" s="27" t="str">
        <f t="shared" si="1737"/>
        <v>1761</v>
      </c>
      <c r="ANX36" s="27" t="str">
        <f t="shared" si="1738"/>
        <v>1775</v>
      </c>
      <c r="ANY36" s="27" t="str">
        <f t="shared" si="1739"/>
        <v>1775</v>
      </c>
      <c r="ANZ36" s="27" t="str">
        <f t="shared" si="1740"/>
        <v>1775</v>
      </c>
      <c r="AOA36" s="27" t="str">
        <f t="shared" si="1741"/>
        <v>1775</v>
      </c>
      <c r="AOB36" s="27" t="str">
        <f t="shared" si="1742"/>
        <v>1775</v>
      </c>
      <c r="AOC36" s="27" t="str">
        <f t="shared" si="1743"/>
        <v>1775</v>
      </c>
      <c r="AOD36" s="27" t="str">
        <f t="shared" si="1744"/>
        <v>1775</v>
      </c>
      <c r="AOE36" s="27" t="str">
        <f t="shared" si="1745"/>
        <v>1775</v>
      </c>
      <c r="AOF36" s="27" t="str">
        <f t="shared" si="1746"/>
        <v>1775</v>
      </c>
      <c r="AOG36" s="27" t="str">
        <f t="shared" si="1747"/>
        <v>1799</v>
      </c>
      <c r="AOH36" s="27" t="str">
        <f t="shared" si="1748"/>
        <v>1799</v>
      </c>
      <c r="AOI36" s="27" t="str">
        <f t="shared" si="1749"/>
        <v>1799</v>
      </c>
      <c r="AOJ36" s="27" t="str">
        <f t="shared" si="1750"/>
        <v>1799</v>
      </c>
      <c r="AOK36" s="27" t="str">
        <f t="shared" si="1751"/>
        <v>1799</v>
      </c>
      <c r="AOL36" s="27" t="str">
        <f t="shared" si="1752"/>
        <v>1799</v>
      </c>
      <c r="AOM36" s="27" t="str">
        <f t="shared" si="1753"/>
        <v>1795</v>
      </c>
      <c r="AON36" s="27" t="str">
        <f t="shared" si="1754"/>
        <v>1795</v>
      </c>
      <c r="AOO36" s="27" t="str">
        <f t="shared" si="1755"/>
        <v>1795</v>
      </c>
      <c r="AOP36" s="27" t="str">
        <f t="shared" si="1756"/>
        <v>1795</v>
      </c>
      <c r="AOQ36" s="27" t="str">
        <f t="shared" si="1757"/>
        <v>1795</v>
      </c>
      <c r="AOR36" s="27" t="str">
        <f t="shared" si="1758"/>
        <v>1795</v>
      </c>
      <c r="AOS36" s="27" t="str">
        <f t="shared" si="1759"/>
        <v>1795</v>
      </c>
      <c r="AOT36" s="27" t="str">
        <f t="shared" si="1760"/>
        <v>1795</v>
      </c>
      <c r="AOU36" s="27" t="str">
        <f t="shared" si="1761"/>
        <v>1795</v>
      </c>
      <c r="AOV36" s="27" t="str">
        <f t="shared" si="1762"/>
        <v>1795</v>
      </c>
      <c r="AOW36" s="27" t="str">
        <f t="shared" si="1763"/>
        <v>1795</v>
      </c>
      <c r="AOX36" s="27" t="str">
        <f t="shared" si="1764"/>
        <v>1795</v>
      </c>
      <c r="AOY36" s="27" t="str">
        <f t="shared" si="1765"/>
        <v>1795</v>
      </c>
      <c r="AOZ36" s="27" t="str">
        <f t="shared" si="1766"/>
        <v>1795</v>
      </c>
      <c r="APA36" s="27" t="str">
        <f t="shared" si="1767"/>
        <v>1795</v>
      </c>
      <c r="APB36" s="27" t="str">
        <f t="shared" si="1768"/>
        <v>1795</v>
      </c>
      <c r="APC36" s="27" t="str">
        <f t="shared" si="1769"/>
        <v>1795</v>
      </c>
      <c r="APD36" s="27" t="str">
        <f t="shared" si="1770"/>
        <v>1795</v>
      </c>
      <c r="APE36" s="27" t="str">
        <f t="shared" si="1771"/>
        <v>1795</v>
      </c>
      <c r="APF36" s="27" t="str">
        <f t="shared" si="1772"/>
        <v>1795</v>
      </c>
      <c r="APG36" s="27" t="str">
        <f t="shared" si="1773"/>
        <v>1795</v>
      </c>
      <c r="APH36" s="27" t="str">
        <f t="shared" si="1774"/>
        <v>1795</v>
      </c>
      <c r="API36" s="27" t="str">
        <f t="shared" si="1775"/>
        <v>1795</v>
      </c>
      <c r="APJ36" s="27" t="str">
        <f t="shared" si="1776"/>
        <v>1795</v>
      </c>
      <c r="APK36" s="27" t="str">
        <f t="shared" si="1777"/>
        <v>1795</v>
      </c>
      <c r="APL36" s="27" t="str">
        <f t="shared" si="1778"/>
        <v>1795</v>
      </c>
      <c r="APM36" s="27" t="str">
        <f t="shared" si="1779"/>
        <v>1795</v>
      </c>
      <c r="APN36" s="27" t="str">
        <f t="shared" si="1780"/>
        <v>1795</v>
      </c>
      <c r="APO36" s="27" t="str">
        <f t="shared" si="1781"/>
        <v>1795</v>
      </c>
      <c r="APP36" s="27" t="str">
        <f t="shared" si="1782"/>
        <v>1795</v>
      </c>
      <c r="APQ36" s="27" t="str">
        <f t="shared" si="1783"/>
        <v>1795</v>
      </c>
      <c r="APR36" s="27" t="str">
        <f t="shared" si="1784"/>
        <v>1795</v>
      </c>
    </row>
    <row r="37" spans="1:1022 1025:1110" x14ac:dyDescent="0.35">
      <c r="A37" s="27">
        <v>44</v>
      </c>
      <c r="B37" s="85" t="s">
        <v>108</v>
      </c>
      <c r="C37" s="91">
        <f>VLOOKUP(A37, Rankings!$A$2:$AN$129, 40, FALSE)</f>
        <v>35</v>
      </c>
      <c r="D37" s="23" t="s">
        <v>377</v>
      </c>
      <c r="I37" s="29">
        <f t="shared" si="893"/>
        <v>18.166666666666664</v>
      </c>
      <c r="L37" s="27" t="s">
        <v>2366</v>
      </c>
      <c r="M37" s="27" t="s">
        <v>2406</v>
      </c>
      <c r="N37" s="27" t="s">
        <v>2909</v>
      </c>
      <c r="O37" s="27" t="s">
        <v>3070</v>
      </c>
      <c r="P37" s="27" t="s">
        <v>24</v>
      </c>
      <c r="Q37" s="27" t="s">
        <v>3283</v>
      </c>
      <c r="R37" s="27" t="s">
        <v>3598</v>
      </c>
      <c r="S37" s="27" t="s">
        <v>24</v>
      </c>
      <c r="T37" s="27" t="s">
        <v>24</v>
      </c>
      <c r="U37" s="27" t="s">
        <v>3976</v>
      </c>
      <c r="V37" s="27" t="s">
        <v>24</v>
      </c>
      <c r="W37" s="27" t="s">
        <v>4135</v>
      </c>
      <c r="X37" s="27" t="s">
        <v>24</v>
      </c>
      <c r="Y37" s="27" t="s">
        <v>24</v>
      </c>
      <c r="Z37" s="27" t="s">
        <v>4486</v>
      </c>
      <c r="AA37" s="27" t="s">
        <v>4721</v>
      </c>
      <c r="AB37" s="27" t="s">
        <v>4808</v>
      </c>
      <c r="AC37" s="27" t="s">
        <v>24</v>
      </c>
      <c r="AD37" s="27" t="s">
        <v>4943</v>
      </c>
      <c r="AE37" s="27" t="s">
        <v>24</v>
      </c>
      <c r="AF37" s="27" t="s">
        <v>5036</v>
      </c>
      <c r="AG37" s="27" t="s">
        <v>5248</v>
      </c>
      <c r="AH37" s="27" t="s">
        <v>5282</v>
      </c>
      <c r="AI37" s="27" t="s">
        <v>5416</v>
      </c>
      <c r="AJ37" s="27" t="s">
        <v>24</v>
      </c>
      <c r="AK37" s="27" t="s">
        <v>24</v>
      </c>
      <c r="AL37" s="27" t="s">
        <v>5796</v>
      </c>
      <c r="AM37" s="27" t="s">
        <v>5918</v>
      </c>
      <c r="AN37" s="27" t="s">
        <v>24</v>
      </c>
      <c r="AO37" s="27" t="s">
        <v>6088</v>
      </c>
      <c r="AP37" s="27" t="s">
        <v>24</v>
      </c>
      <c r="AQ37" s="27" t="s">
        <v>24</v>
      </c>
      <c r="AR37" s="27" t="s">
        <v>6394</v>
      </c>
      <c r="AS37" s="27" t="s">
        <v>24</v>
      </c>
      <c r="AT37" s="27" t="s">
        <v>24</v>
      </c>
      <c r="AU37" s="27" t="s">
        <v>6680</v>
      </c>
      <c r="AV37" s="27" t="s">
        <v>24</v>
      </c>
      <c r="AW37" s="27" t="s">
        <v>24</v>
      </c>
      <c r="AX37" s="27" t="s">
        <v>6972</v>
      </c>
      <c r="AY37" s="27" t="s">
        <v>24</v>
      </c>
      <c r="AZ37" s="27" t="s">
        <v>24</v>
      </c>
      <c r="BA37" s="27" t="s">
        <v>7103</v>
      </c>
      <c r="BB37" s="27" t="s">
        <v>24</v>
      </c>
      <c r="BC37" s="27" t="s">
        <v>24</v>
      </c>
      <c r="BD37" s="27" t="s">
        <v>7162</v>
      </c>
      <c r="BE37" s="27" t="s">
        <v>24</v>
      </c>
      <c r="BF37" s="27" t="s">
        <v>24</v>
      </c>
      <c r="BG37" s="27" t="s">
        <v>24</v>
      </c>
      <c r="BH37" s="27" t="s">
        <v>24</v>
      </c>
      <c r="BI37" s="27" t="s">
        <v>24</v>
      </c>
      <c r="BJ37" s="27" t="s">
        <v>24</v>
      </c>
      <c r="BK37" s="27" t="s">
        <v>24</v>
      </c>
      <c r="BL37" s="27" t="s">
        <v>24</v>
      </c>
      <c r="BM37" s="27" t="s">
        <v>24</v>
      </c>
      <c r="BN37" s="27" t="s">
        <v>24</v>
      </c>
      <c r="BO37" s="27" t="s">
        <v>24</v>
      </c>
      <c r="BP37" s="27" t="s">
        <v>24</v>
      </c>
      <c r="BQ37" s="27" t="s">
        <v>24</v>
      </c>
      <c r="BR37" s="27" t="s">
        <v>24</v>
      </c>
      <c r="BS37" s="27" t="s">
        <v>24</v>
      </c>
      <c r="BT37" s="27" t="s">
        <v>24</v>
      </c>
      <c r="BU37" s="27" t="s">
        <v>24</v>
      </c>
      <c r="BV37" s="27" t="s">
        <v>24</v>
      </c>
      <c r="BW37" s="27" t="s">
        <v>24</v>
      </c>
      <c r="BX37" s="27" t="s">
        <v>24</v>
      </c>
      <c r="BY37" s="27" t="s">
        <v>24</v>
      </c>
      <c r="BZ37" s="27" t="s">
        <v>24</v>
      </c>
      <c r="CA37" s="27" t="s">
        <v>24</v>
      </c>
      <c r="CB37" s="27" t="s">
        <v>24</v>
      </c>
      <c r="CC37" s="27" t="s">
        <v>24</v>
      </c>
      <c r="CD37" s="27" t="s">
        <v>24</v>
      </c>
      <c r="CE37" s="27" t="s">
        <v>24</v>
      </c>
      <c r="CF37" s="27" t="s">
        <v>24</v>
      </c>
      <c r="CG37" s="27" t="s">
        <v>24</v>
      </c>
      <c r="CH37" s="27" t="s">
        <v>24</v>
      </c>
      <c r="CI37" s="27" t="s">
        <v>24</v>
      </c>
      <c r="CJ37" s="27" t="s">
        <v>24</v>
      </c>
      <c r="CK37" s="27" t="s">
        <v>24</v>
      </c>
      <c r="CL37" s="27" t="s">
        <v>24</v>
      </c>
      <c r="CM37" s="27" t="s">
        <v>24</v>
      </c>
      <c r="CN37" s="27" t="s">
        <v>24</v>
      </c>
      <c r="CO37" s="27" t="s">
        <v>24</v>
      </c>
      <c r="CQ37" s="28">
        <f t="shared" si="894"/>
        <v>5</v>
      </c>
      <c r="CR37" s="28">
        <f t="shared" si="895"/>
        <v>2</v>
      </c>
      <c r="CS37" s="28">
        <f t="shared" si="896"/>
        <v>3</v>
      </c>
      <c r="CT37" s="28">
        <f t="shared" si="897"/>
        <v>2</v>
      </c>
      <c r="CU37" s="28">
        <f t="shared" si="898"/>
        <v>3</v>
      </c>
      <c r="CV37" s="28">
        <f t="shared" si="899"/>
        <v>2</v>
      </c>
      <c r="CW37" s="28">
        <f t="shared" si="900"/>
        <v>3</v>
      </c>
      <c r="CX37" s="28">
        <f t="shared" si="901"/>
        <v>1</v>
      </c>
      <c r="CY37" s="28">
        <f t="shared" si="902"/>
        <v>1</v>
      </c>
      <c r="CZ37" s="28">
        <f t="shared" si="903"/>
        <v>3</v>
      </c>
      <c r="DA37" s="28">
        <f t="shared" si="904"/>
        <v>0</v>
      </c>
      <c r="DB37" s="28">
        <f t="shared" si="905"/>
        <v>4</v>
      </c>
      <c r="DC37" s="28">
        <f t="shared" si="906"/>
        <v>0</v>
      </c>
      <c r="DD37" s="28">
        <f t="shared" si="907"/>
        <v>1</v>
      </c>
      <c r="DE37" s="28">
        <f t="shared" si="908"/>
        <v>0</v>
      </c>
      <c r="DF37" s="28">
        <f t="shared" si="909"/>
        <v>0</v>
      </c>
      <c r="DG37" s="28">
        <f t="shared" si="910"/>
        <v>1</v>
      </c>
      <c r="DH37" s="28">
        <f t="shared" si="911"/>
        <v>0</v>
      </c>
      <c r="DI37" s="28">
        <f t="shared" si="912"/>
        <v>1</v>
      </c>
      <c r="DJ37" s="28">
        <f t="shared" si="913"/>
        <v>1</v>
      </c>
      <c r="DK37" s="28">
        <f t="shared" si="914"/>
        <v>0</v>
      </c>
      <c r="DL37" s="28">
        <f t="shared" si="915"/>
        <v>0</v>
      </c>
      <c r="DM37" s="28">
        <f t="shared" si="916"/>
        <v>0</v>
      </c>
      <c r="DN37" s="28">
        <f t="shared" si="917"/>
        <v>0</v>
      </c>
      <c r="DO37" s="28">
        <f t="shared" si="918"/>
        <v>3</v>
      </c>
      <c r="DP37" s="28">
        <f t="shared" si="919"/>
        <v>9</v>
      </c>
      <c r="DR37">
        <f t="shared" si="920"/>
        <v>1</v>
      </c>
      <c r="DS37">
        <f t="shared" si="921"/>
        <v>3</v>
      </c>
      <c r="DT37">
        <f t="shared" si="922"/>
        <v>2</v>
      </c>
      <c r="DU37">
        <f t="shared" si="923"/>
        <v>6</v>
      </c>
      <c r="DV37">
        <f t="shared" si="924"/>
        <v>0</v>
      </c>
      <c r="DW37">
        <f t="shared" si="925"/>
        <v>1</v>
      </c>
      <c r="DX37">
        <f t="shared" si="926"/>
        <v>6</v>
      </c>
      <c r="DY37">
        <f t="shared" si="927"/>
        <v>0</v>
      </c>
      <c r="DZ37">
        <f t="shared" si="928"/>
        <v>0</v>
      </c>
      <c r="EA37">
        <f t="shared" si="929"/>
        <v>8</v>
      </c>
      <c r="EB37">
        <f t="shared" si="930"/>
        <v>0</v>
      </c>
      <c r="EC37">
        <f t="shared" si="931"/>
        <v>4</v>
      </c>
      <c r="ED37">
        <f t="shared" si="932"/>
        <v>0</v>
      </c>
      <c r="EE37">
        <f t="shared" si="933"/>
        <v>0</v>
      </c>
      <c r="EF37">
        <f t="shared" si="934"/>
        <v>3</v>
      </c>
      <c r="EG37">
        <f t="shared" si="935"/>
        <v>8</v>
      </c>
      <c r="EH37">
        <f t="shared" si="936"/>
        <v>8</v>
      </c>
      <c r="EI37">
        <f t="shared" si="937"/>
        <v>0</v>
      </c>
      <c r="EJ37">
        <f t="shared" si="938"/>
        <v>8</v>
      </c>
      <c r="EK37">
        <f t="shared" si="939"/>
        <v>0</v>
      </c>
      <c r="EL37">
        <f t="shared" si="940"/>
        <v>4</v>
      </c>
      <c r="EM37">
        <f t="shared" si="941"/>
        <v>6</v>
      </c>
      <c r="EN37">
        <f t="shared" si="942"/>
        <v>10</v>
      </c>
      <c r="EO37">
        <f t="shared" si="943"/>
        <v>1</v>
      </c>
      <c r="EP37">
        <f t="shared" si="944"/>
        <v>0</v>
      </c>
      <c r="EQ37">
        <f t="shared" si="945"/>
        <v>0</v>
      </c>
      <c r="ER37">
        <f t="shared" si="946"/>
        <v>2</v>
      </c>
      <c r="ES37">
        <f t="shared" si="947"/>
        <v>5</v>
      </c>
      <c r="ET37">
        <f t="shared" si="948"/>
        <v>0</v>
      </c>
      <c r="EU37">
        <f t="shared" si="949"/>
        <v>3</v>
      </c>
      <c r="EV37">
        <f t="shared" si="950"/>
        <v>0</v>
      </c>
      <c r="EW37">
        <f t="shared" si="951"/>
        <v>0</v>
      </c>
      <c r="EX37">
        <f t="shared" si="952"/>
        <v>1</v>
      </c>
      <c r="EY37">
        <f t="shared" si="953"/>
        <v>0</v>
      </c>
      <c r="EZ37">
        <f t="shared" si="954"/>
        <v>0</v>
      </c>
      <c r="FA37">
        <f t="shared" si="955"/>
        <v>1</v>
      </c>
      <c r="FB37">
        <f t="shared" si="956"/>
        <v>0</v>
      </c>
      <c r="FC37">
        <f t="shared" si="957"/>
        <v>0</v>
      </c>
      <c r="FD37">
        <f t="shared" si="958"/>
        <v>15</v>
      </c>
      <c r="FE37">
        <f t="shared" si="959"/>
        <v>0</v>
      </c>
      <c r="FF37">
        <f t="shared" si="960"/>
        <v>0</v>
      </c>
      <c r="FG37">
        <f t="shared" si="961"/>
        <v>13</v>
      </c>
      <c r="FH37">
        <f t="shared" si="962"/>
        <v>0</v>
      </c>
      <c r="FI37">
        <f t="shared" si="963"/>
        <v>0</v>
      </c>
      <c r="FJ37">
        <f t="shared" si="964"/>
        <v>16</v>
      </c>
      <c r="FK37">
        <f t="shared" si="965"/>
        <v>0</v>
      </c>
      <c r="FL37">
        <f t="shared" si="966"/>
        <v>0</v>
      </c>
      <c r="FM37">
        <f t="shared" si="967"/>
        <v>0</v>
      </c>
      <c r="FN37">
        <f t="shared" si="968"/>
        <v>0</v>
      </c>
      <c r="FO37">
        <f t="shared" si="969"/>
        <v>0</v>
      </c>
      <c r="FP37">
        <f t="shared" si="970"/>
        <v>0</v>
      </c>
      <c r="FQ37">
        <f t="shared" si="971"/>
        <v>0</v>
      </c>
      <c r="FR37">
        <f t="shared" si="972"/>
        <v>0</v>
      </c>
      <c r="FS37">
        <f t="shared" si="973"/>
        <v>0</v>
      </c>
      <c r="FT37">
        <f t="shared" si="974"/>
        <v>0</v>
      </c>
      <c r="FU37">
        <f t="shared" si="975"/>
        <v>0</v>
      </c>
      <c r="FV37">
        <f t="shared" si="976"/>
        <v>0</v>
      </c>
      <c r="FW37">
        <f t="shared" si="977"/>
        <v>0</v>
      </c>
      <c r="FX37">
        <f t="shared" si="978"/>
        <v>0</v>
      </c>
      <c r="FY37">
        <f t="shared" si="979"/>
        <v>0</v>
      </c>
      <c r="FZ37">
        <f t="shared" si="980"/>
        <v>0</v>
      </c>
      <c r="GA37">
        <f t="shared" si="981"/>
        <v>0</v>
      </c>
      <c r="GB37">
        <f t="shared" si="982"/>
        <v>0</v>
      </c>
      <c r="GC37">
        <f t="shared" si="983"/>
        <v>0</v>
      </c>
      <c r="GD37">
        <f t="shared" si="984"/>
        <v>0</v>
      </c>
      <c r="GE37">
        <f t="shared" si="985"/>
        <v>0</v>
      </c>
      <c r="GF37">
        <f t="shared" si="986"/>
        <v>0</v>
      </c>
      <c r="GG37">
        <f t="shared" si="987"/>
        <v>0</v>
      </c>
      <c r="GH37">
        <f t="shared" si="988"/>
        <v>0</v>
      </c>
      <c r="GI37">
        <f t="shared" si="989"/>
        <v>0</v>
      </c>
      <c r="GJ37">
        <f t="shared" si="990"/>
        <v>0</v>
      </c>
      <c r="GK37">
        <f t="shared" si="991"/>
        <v>0</v>
      </c>
      <c r="GL37">
        <f t="shared" si="992"/>
        <v>0</v>
      </c>
      <c r="GM37">
        <f t="shared" si="993"/>
        <v>0</v>
      </c>
      <c r="GN37">
        <f t="shared" si="994"/>
        <v>0</v>
      </c>
      <c r="GO37">
        <f t="shared" si="995"/>
        <v>0</v>
      </c>
      <c r="GP37">
        <f t="shared" si="996"/>
        <v>0</v>
      </c>
      <c r="GQ37">
        <f t="shared" si="997"/>
        <v>0</v>
      </c>
      <c r="GR37">
        <f t="shared" si="998"/>
        <v>0</v>
      </c>
      <c r="GS37">
        <f t="shared" si="999"/>
        <v>0</v>
      </c>
      <c r="GT37">
        <f t="shared" si="1000"/>
        <v>0</v>
      </c>
      <c r="GU37">
        <f t="shared" si="1001"/>
        <v>0</v>
      </c>
      <c r="GW37" s="28">
        <f t="shared" si="1002"/>
        <v>6.2422324918367043</v>
      </c>
      <c r="GX37" s="28">
        <f t="shared" si="1003"/>
        <v>5.3597223472437552</v>
      </c>
      <c r="GY37" s="28">
        <f t="shared" si="1004"/>
        <v>0.74960199886355039</v>
      </c>
      <c r="GZ37" s="28">
        <f t="shared" si="1005"/>
        <v>2.1198345446834801</v>
      </c>
      <c r="HA37" s="28">
        <f t="shared" si="1006"/>
        <v>0</v>
      </c>
      <c r="HB37" s="28">
        <f t="shared" si="1007"/>
        <v>10.523442151699877</v>
      </c>
      <c r="HC37" s="28">
        <f t="shared" si="1008"/>
        <v>0.49355637879392511</v>
      </c>
      <c r="HE37">
        <f>IFERROR(VLOOKUP(_xlfn.NUMBERVALUE(MID(L37, SEARCH("!", L37)+1, SEARCH("+", L37)-SEARCH("!", L37)-1)), Rankings!$A$2:$BK$129, 63, FALSE),0)</f>
        <v>0.91255548584178892</v>
      </c>
      <c r="HF37">
        <f>IFERROR(VLOOKUP(_xlfn.NUMBERVALUE(MID(M37, SEARCH("!", M37)+1, SEARCH("+", M37)-SEARCH("!", M37)-1)), Rankings!$A$2:$BK$129, 63, FALSE),0)</f>
        <v>0.19644442049117397</v>
      </c>
      <c r="HG37">
        <f>IFERROR(VLOOKUP(_xlfn.NUMBERVALUE(MID(N37, SEARCH("!", N37)+1, SEARCH("+", N37)-SEARCH("!", N37)-1)), Rankings!$A$2:$BK$129, 63, FALSE),0)</f>
        <v>0.58430143930999556</v>
      </c>
      <c r="HH37">
        <f>IFERROR(VLOOKUP(_xlfn.NUMBERVALUE(MID(O37, SEARCH("!", O37)+1, SEARCH("+", O37)-SEARCH("!", O37)-1)), Rankings!$A$2:$BK$129, 63, FALSE),0)</f>
        <v>0.84785933157695315</v>
      </c>
      <c r="HI37">
        <f>IFERROR(VLOOKUP(_xlfn.NUMBERVALUE(MID(P37, SEARCH("!", P37)+1, SEARCH("+", P37)-SEARCH("!", P37)-1)), Rankings!$A$2:$BK$129, 63, FALSE),0)</f>
        <v>0</v>
      </c>
      <c r="HJ37">
        <f>IFERROR(VLOOKUP(_xlfn.NUMBERVALUE(MID(Q37, SEARCH("!", Q37)+1, SEARCH("+", Q37)-SEARCH("!", Q37)-1)), Rankings!$A$2:$BK$129, 63, FALSE),0)</f>
        <v>0.46483583917633242</v>
      </c>
      <c r="HK37">
        <f>IFERROR(VLOOKUP(_xlfn.NUMBERVALUE(MID(R37, SEARCH("!", R37)+1, SEARCH("+", R37)-SEARCH("!", R37)-1)), Rankings!$A$2:$BK$129, 63, FALSE),0)</f>
        <v>0.89620059051123913</v>
      </c>
      <c r="HL37">
        <f>IFERROR(VLOOKUP(_xlfn.NUMBERVALUE(MID(S37, SEARCH("!", S37)+1, SEARCH("+", S37)-SEARCH("!", S37)-1)), Rankings!$A$2:$BK$129, 63, FALSE),0)</f>
        <v>0</v>
      </c>
      <c r="HM37">
        <f>IFERROR(VLOOKUP(_xlfn.NUMBERVALUE(MID(T37, SEARCH("!", T37)+1, SEARCH("+", T37)-SEARCH("!", T37)-1)), Rankings!$A$2:$BK$129, 63, FALSE),0)</f>
        <v>0</v>
      </c>
      <c r="HN37">
        <f>IFERROR(VLOOKUP(_xlfn.NUMBERVALUE(MID(U37, SEARCH("!", U37)+1, SEARCH("+", U37)-SEARCH("!", U37)-1)), Rankings!$A$2:$BK$129, 63, FALSE),0)</f>
        <v>0.72111303852145381</v>
      </c>
      <c r="HO37">
        <f>IFERROR(VLOOKUP(_xlfn.NUMBERVALUE(MID(V37, SEARCH("!", V37)+1, SEARCH("+", V37)-SEARCH("!", V37)-1)), Rankings!$A$2:$BK$129, 63, FALSE),0)</f>
        <v>0</v>
      </c>
      <c r="HP37">
        <f>IFERROR(VLOOKUP(_xlfn.NUMBERVALUE(MID(W37, SEARCH("!", W37)+1, SEARCH("+", W37)-SEARCH("!", W37)-1)), Rankings!$A$2:$BK$129, 63, FALSE),0)</f>
        <v>0.43696687962893166</v>
      </c>
      <c r="HQ37">
        <f>IFERROR(VLOOKUP(_xlfn.NUMBERVALUE(MID(X37, SEARCH("!", X37)+1, SEARCH("+", X37)-SEARCH("!", X37)-1)), Rankings!$A$2:$BK$129, 63, FALSE),0)</f>
        <v>0</v>
      </c>
      <c r="HR37">
        <f>IFERROR(VLOOKUP(_xlfn.NUMBERVALUE(MID(Y37, SEARCH("!", Y37)+1, SEARCH("+", Y37)-SEARCH("!", Y37)-1)), Rankings!$A$2:$BK$129, 63, FALSE),0)</f>
        <v>0</v>
      </c>
      <c r="HS37">
        <f>IFERROR(VLOOKUP(_xlfn.NUMBERVALUE(MID(Z37, SEARCH("!", Z37)+1, SEARCH("+", Z37)-SEARCH("!", Z37)-1)), Rankings!$A$2:$BK$129, 63, FALSE),0)</f>
        <v>0.25428454476336043</v>
      </c>
      <c r="HT37">
        <f>IFERROR(VLOOKUP(_xlfn.NUMBERVALUE(MID(AA37, SEARCH("!", AA37)+1, SEARCH("+", AA37)-SEARCH("!", AA37)-1)), Rankings!$A$2:$BK$129, 63, FALSE),0)</f>
        <v>0.2146882130122317</v>
      </c>
      <c r="HU37">
        <f>IFERROR(VLOOKUP(_xlfn.NUMBERVALUE(MID(AB37, SEARCH("!", AB37)+1, SEARCH("+", AB37)-SEARCH("!", AB37)-1)), Rankings!$A$2:$BK$129, 63, FALSE),0)</f>
        <v>0.84785933157695315</v>
      </c>
      <c r="HV37">
        <f>IFERROR(VLOOKUP(_xlfn.NUMBERVALUE(MID(AC37, SEARCH("!", AC37)+1, SEARCH("+", AC37)-SEARCH("!", AC37)-1)), Rankings!$A$2:$BK$129, 63, FALSE),0)</f>
        <v>0</v>
      </c>
      <c r="HW37">
        <f>IFERROR(VLOOKUP(_xlfn.NUMBERVALUE(MID(AD37, SEARCH("!", AD37)+1, SEARCH("+", AD37)-SEARCH("!", AD37)-1)), Rankings!$A$2:$BK$129, 63, FALSE),0)</f>
        <v>0.89620059051123913</v>
      </c>
      <c r="HX37">
        <f>IFERROR(VLOOKUP(_xlfn.NUMBERVALUE(MID(AE37, SEARCH("!", AE37)+1, SEARCH("+", AE37)-SEARCH("!", AE37)-1)), Rankings!$A$2:$BK$129, 63, FALSE),0)</f>
        <v>0</v>
      </c>
      <c r="HY37">
        <f>IFERROR(VLOOKUP(_xlfn.NUMBERVALUE(MID(AF37, SEARCH("!", AF37)+1, SEARCH("+", AF37)-SEARCH("!", AF37)-1)), Rankings!$A$2:$BK$129, 63, FALSE),0)</f>
        <v>0.73712975570398365</v>
      </c>
      <c r="HZ37">
        <f>IFERROR(VLOOKUP(_xlfn.NUMBERVALUE(MID(AG37, SEARCH("!", AG37)+1, SEARCH("+", AG37)-SEARCH("!", AG37)-1)), Rankings!$A$2:$BK$129, 63, FALSE),0)</f>
        <v>0.72111303852145381</v>
      </c>
      <c r="IA37">
        <f>IFERROR(VLOOKUP(_xlfn.NUMBERVALUE(MID(AH37, SEARCH("!", AH37)+1, SEARCH("+", AH37)-SEARCH("!", AH37)-1)), Rankings!$A$2:$BK$129, 63, FALSE),0)</f>
        <v>0.74960199886355039</v>
      </c>
      <c r="IB37">
        <f>IFERROR(VLOOKUP(_xlfn.NUMBERVALUE(MID(AI37, SEARCH("!", AI37)+1, SEARCH("+", AI37)-SEARCH("!", AI37)-1)), Rankings!$A$2:$BK$129, 63, FALSE),0)</f>
        <v>0.59825948781106209</v>
      </c>
      <c r="IC37">
        <f>IFERROR(VLOOKUP(_xlfn.NUMBERVALUE(MID(AJ37, SEARCH("!", AJ37)+1, SEARCH("+", AJ37)-SEARCH("!", AJ37)-1)), Rankings!$A$2:$BK$129, 63, FALSE),0)</f>
        <v>0</v>
      </c>
      <c r="ID37">
        <f>IFERROR(VLOOKUP(_xlfn.NUMBERVALUE(MID(AK37, SEARCH("!", AK37)+1, SEARCH("+", AK37)-SEARCH("!", AK37)-1)), Rankings!$A$2:$BK$129, 63, FALSE),0)</f>
        <v>0</v>
      </c>
      <c r="IE37">
        <f>IFERROR(VLOOKUP(_xlfn.NUMBERVALUE(MID(AL37, SEARCH("!", AL37)+1, SEARCH("+", AL37)-SEARCH("!", AL37)-1)), Rankings!$A$2:$BK$129, 63, FALSE),0)</f>
        <v>0.95123166606348908</v>
      </c>
      <c r="IF37">
        <f>IFERROR(VLOOKUP(_xlfn.NUMBERVALUE(MID(AM37, SEARCH("!", AM37)+1, SEARCH("+", AM37)-SEARCH("!", AM37)-1)), Rankings!$A$2:$BK$129, 63, FALSE),0)</f>
        <v>0.2146882130122317</v>
      </c>
      <c r="IG37">
        <f>IFERROR(VLOOKUP(_xlfn.NUMBERVALUE(MID(AN37, SEARCH("!", AN37)+1, SEARCH("+", AN37)-SEARCH("!", AN37)-1)), Rankings!$A$2:$BK$129, 63, FALSE),0)</f>
        <v>0</v>
      </c>
      <c r="IH37">
        <f>IFERROR(VLOOKUP(_xlfn.NUMBERVALUE(MID(AO37, SEARCH("!", AO37)+1, SEARCH("+", AO37)-SEARCH("!", AO37)-1)), Rankings!$A$2:$BK$129, 63, FALSE),0)</f>
        <v>0.26403708703780177</v>
      </c>
      <c r="II37">
        <f>IFERROR(VLOOKUP(_xlfn.NUMBERVALUE(MID(AP37, SEARCH("!", AP37)+1, SEARCH("+", AP37)-SEARCH("!", AP37)-1)), Rankings!$A$2:$BK$129, 63, FALSE),0)</f>
        <v>0</v>
      </c>
      <c r="IJ37">
        <f>IFERROR(VLOOKUP(_xlfn.NUMBERVALUE(MID(AQ37, SEARCH("!", AQ37)+1, SEARCH("+", AQ37)-SEARCH("!", AQ37)-1)), Rankings!$A$2:$BK$129, 63, FALSE),0)</f>
        <v>0</v>
      </c>
      <c r="IK37">
        <f>IFERROR(VLOOKUP(_xlfn.NUMBERVALUE(MID(AR37, SEARCH("!", AR37)+1, SEARCH("+", AR37)-SEARCH("!", AR37)-1)), Rankings!$A$2:$BK$129, 63, FALSE),0)</f>
        <v>0.35003100525051917</v>
      </c>
      <c r="IL37">
        <f>IFERROR(VLOOKUP(_xlfn.NUMBERVALUE(MID(AS37, SEARCH("!", AS37)+1, SEARCH("+", AS37)-SEARCH("!", AS37)-1)), Rankings!$A$2:$BK$129, 63, FALSE),0)</f>
        <v>0</v>
      </c>
      <c r="IM37">
        <f>IFERROR(VLOOKUP(_xlfn.NUMBERVALUE(MID(AT37, SEARCH("!", AT37)+1, SEARCH("+", AT37)-SEARCH("!", AT37)-1)), Rankings!$A$2:$BK$129, 63, FALSE),0)</f>
        <v>0</v>
      </c>
      <c r="IN37">
        <f>IFERROR(VLOOKUP(_xlfn.NUMBERVALUE(MID(AU37, SEARCH("!", AU37)+1, SEARCH("+", AU37)-SEARCH("!", AU37)-1)), Rankings!$A$2:$BK$129, 63, FALSE),0)</f>
        <v>0.49215488075826513</v>
      </c>
      <c r="IO37">
        <f>IFERROR(VLOOKUP(_xlfn.NUMBERVALUE(MID(AV37, SEARCH("!", AV37)+1, SEARCH("+", AV37)-SEARCH("!", AV37)-1)), Rankings!$A$2:$BK$129, 63, FALSE),0)</f>
        <v>0</v>
      </c>
      <c r="IP37">
        <f>IFERROR(VLOOKUP(_xlfn.NUMBERVALUE(MID(AW37, SEARCH("!", AW37)+1, SEARCH("+", AW37)-SEARCH("!", AW37)-1)), Rankings!$A$2:$BK$129, 63, FALSE),0)</f>
        <v>0</v>
      </c>
      <c r="IQ37">
        <f>IFERROR(VLOOKUP(_xlfn.NUMBERVALUE(MID(AX37, SEARCH("!", AX37)+1, SEARCH("+", AX37)-SEARCH("!", AX37)-1)), Rankings!$A$2:$BK$129, 63, FALSE),0)</f>
        <v>0.58430143930999556</v>
      </c>
      <c r="IR37">
        <f>IFERROR(VLOOKUP(_xlfn.NUMBERVALUE(MID(AY37, SEARCH("!", AY37)+1, SEARCH("+", AY37)-SEARCH("!", AY37)-1)), Rankings!$A$2:$BK$129, 63, FALSE),0)</f>
        <v>0</v>
      </c>
      <c r="IS37">
        <f>IFERROR(VLOOKUP(_xlfn.NUMBERVALUE(MID(AZ37, SEARCH("!", AZ37)+1, SEARCH("+", AZ37)-SEARCH("!", AZ37)-1)), Rankings!$A$2:$BK$129, 63, FALSE),0)</f>
        <v>0</v>
      </c>
      <c r="IT37">
        <f>IFERROR(VLOOKUP(_xlfn.NUMBERVALUE(MID(BA37, SEARCH("!", BA37)+1, SEARCH("+", BA37)-SEARCH("!", BA37)-1)), Rankings!$A$2:$BK$129, 63, FALSE),0)</f>
        <v>0.58430143930999556</v>
      </c>
      <c r="IU37">
        <f>IFERROR(VLOOKUP(_xlfn.NUMBERVALUE(MID(BB37, SEARCH("!", BB37)+1, SEARCH("+", BB37)-SEARCH("!", BB37)-1)), Rankings!$A$2:$BK$129, 63, FALSE),0)</f>
        <v>0</v>
      </c>
      <c r="IV37">
        <f>IFERROR(VLOOKUP(_xlfn.NUMBERVALUE(MID(BC37, SEARCH("!", BC37)+1, SEARCH("+", BC37)-SEARCH("!", BC37)-1)), Rankings!$A$2:$BK$129, 63, FALSE),0)</f>
        <v>0</v>
      </c>
      <c r="IW37">
        <f>IFERROR(VLOOKUP(_xlfn.NUMBERVALUE(MID(BD37, SEARCH("!", BD37)+1, SEARCH("+", BD37)-SEARCH("!", BD37)-1)), Rankings!$A$2:$BK$129, 63, FALSE),0)</f>
        <v>0.95123166606348908</v>
      </c>
      <c r="IX37">
        <f>IFERROR(VLOOKUP(_xlfn.NUMBERVALUE(MID(BE37, SEARCH("!", BE37)+1, SEARCH("+", BE37)-SEARCH("!", BE37)-1)), Rankings!$A$2:$BK$129, 63, FALSE),0)</f>
        <v>0</v>
      </c>
      <c r="IY37">
        <f>IFERROR(VLOOKUP(_xlfn.NUMBERVALUE(MID(BF37, SEARCH("!", BF37)+1, SEARCH("+", BF37)-SEARCH("!", BF37)-1)), Rankings!$A$2:$BK$129, 63, FALSE),0)</f>
        <v>0</v>
      </c>
      <c r="IZ37">
        <f>IFERROR(VLOOKUP(_xlfn.NUMBERVALUE(MID(BG37, SEARCH("!", BG37)+1, SEARCH("+", BG37)-SEARCH("!", BG37)-1)), Rankings!$A$2:$BK$129, 63, FALSE),0)</f>
        <v>0</v>
      </c>
      <c r="JA37">
        <f>IFERROR(VLOOKUP(_xlfn.NUMBERVALUE(MID(BH37, SEARCH("!", BH37)+1, SEARCH("+", BH37)-SEARCH("!", BH37)-1)), Rankings!$A$2:$BK$129, 63, FALSE),0)</f>
        <v>0</v>
      </c>
      <c r="JB37">
        <f>IFERROR(VLOOKUP(_xlfn.NUMBERVALUE(MID(BI37, SEARCH("!", BI37)+1, SEARCH("+", BI37)-SEARCH("!", BI37)-1)), Rankings!$A$2:$BK$129, 63, FALSE),0)</f>
        <v>0</v>
      </c>
      <c r="JC37">
        <f>IFERROR(VLOOKUP(_xlfn.NUMBERVALUE(MID(BJ37, SEARCH("!", BJ37)+1, SEARCH("+", BJ37)-SEARCH("!", BJ37)-1)), Rankings!$A$2:$BK$129, 63, FALSE),0)</f>
        <v>0</v>
      </c>
      <c r="JD37">
        <f>IFERROR(VLOOKUP(_xlfn.NUMBERVALUE(MID(BK37, SEARCH("!", BK37)+1, SEARCH("+", BK37)-SEARCH("!", BK37)-1)), Rankings!$A$2:$BK$129, 63, FALSE),0)</f>
        <v>0</v>
      </c>
      <c r="JE37">
        <f>IFERROR(VLOOKUP(_xlfn.NUMBERVALUE(MID(BL37, SEARCH("!", BL37)+1, SEARCH("+", BL37)-SEARCH("!", BL37)-1)), Rankings!$A$2:$BK$129, 63, FALSE),0)</f>
        <v>0</v>
      </c>
      <c r="JF37">
        <f>IFERROR(VLOOKUP(_xlfn.NUMBERVALUE(MID(BM37, SEARCH("!", BM37)+1, SEARCH("+", BM37)-SEARCH("!", BM37)-1)), Rankings!$A$2:$BK$129, 63, FALSE),0)</f>
        <v>0</v>
      </c>
      <c r="JG37">
        <f>IFERROR(VLOOKUP(_xlfn.NUMBERVALUE(MID(BN37, SEARCH("!", BN37)+1, SEARCH("+", BN37)-SEARCH("!", BN37)-1)), Rankings!$A$2:$BK$129, 63, FALSE),0)</f>
        <v>0</v>
      </c>
      <c r="JH37">
        <f>IFERROR(VLOOKUP(_xlfn.NUMBERVALUE(MID(BO37, SEARCH("!", BO37)+1, SEARCH("+", BO37)-SEARCH("!", BO37)-1)), Rankings!$A$2:$BK$129, 63, FALSE),0)</f>
        <v>0</v>
      </c>
      <c r="JI37">
        <f>IFERROR(VLOOKUP(_xlfn.NUMBERVALUE(MID(BP37, SEARCH("!", BP37)+1, SEARCH("+", BP37)-SEARCH("!", BP37)-1)), Rankings!$A$2:$BK$129, 63, FALSE),0)</f>
        <v>0</v>
      </c>
      <c r="JJ37">
        <f>IFERROR(VLOOKUP(_xlfn.NUMBERVALUE(MID(BQ37, SEARCH("!", BQ37)+1, SEARCH("+", BQ37)-SEARCH("!", BQ37)-1)), Rankings!$A$2:$BK$129, 63, FALSE),0)</f>
        <v>0</v>
      </c>
      <c r="JK37">
        <f>IFERROR(VLOOKUP(_xlfn.NUMBERVALUE(MID(BR37, SEARCH("!", BR37)+1, SEARCH("+", BR37)-SEARCH("!", BR37)-1)), Rankings!$A$2:$BK$129, 63, FALSE),0)</f>
        <v>0</v>
      </c>
      <c r="JL37">
        <f>IFERROR(VLOOKUP(_xlfn.NUMBERVALUE(MID(BS37, SEARCH("!", BS37)+1, SEARCH("+", BS37)-SEARCH("!", BS37)-1)), Rankings!$A$2:$BK$129, 63, FALSE),0)</f>
        <v>0</v>
      </c>
      <c r="JM37">
        <f>IFERROR(VLOOKUP(_xlfn.NUMBERVALUE(MID(BT37, SEARCH("!", BT37)+1, SEARCH("+", BT37)-SEARCH("!", BT37)-1)), Rankings!$A$2:$BK$129, 63, FALSE),0)</f>
        <v>0</v>
      </c>
      <c r="JN37">
        <f>IFERROR(VLOOKUP(_xlfn.NUMBERVALUE(MID(BU37, SEARCH("!", BU37)+1, SEARCH("+", BU37)-SEARCH("!", BU37)-1)), Rankings!$A$2:$BK$129, 63, FALSE),0)</f>
        <v>0</v>
      </c>
      <c r="JO37">
        <f>IFERROR(VLOOKUP(_xlfn.NUMBERVALUE(MID(BV37, SEARCH("!", BV37)+1, SEARCH("+", BV37)-SEARCH("!", BV37)-1)), Rankings!$A$2:$BK$129, 63, FALSE),0)</f>
        <v>0</v>
      </c>
      <c r="JP37">
        <f>IFERROR(VLOOKUP(_xlfn.NUMBERVALUE(MID(BW37, SEARCH("!", BW37)+1, SEARCH("+", BW37)-SEARCH("!", BW37)-1)), Rankings!$A$2:$BK$129, 63, FALSE),0)</f>
        <v>0</v>
      </c>
      <c r="JQ37">
        <f>IFERROR(VLOOKUP(_xlfn.NUMBERVALUE(MID(BX37, SEARCH("!", BX37)+1, SEARCH("+", BX37)-SEARCH("!", BX37)-1)), Rankings!$A$2:$BK$129, 63, FALSE),0)</f>
        <v>0</v>
      </c>
      <c r="JR37">
        <f>IFERROR(VLOOKUP(_xlfn.NUMBERVALUE(MID(BY37, SEARCH("!", BY37)+1, SEARCH("+", BY37)-SEARCH("!", BY37)-1)), Rankings!$A$2:$BK$129, 63, FALSE),0)</f>
        <v>0</v>
      </c>
      <c r="JS37">
        <f>IFERROR(VLOOKUP(_xlfn.NUMBERVALUE(MID(BZ37, SEARCH("!", BZ37)+1, SEARCH("+", BZ37)-SEARCH("!", BZ37)-1)), Rankings!$A$2:$BK$129, 63, FALSE),0)</f>
        <v>0</v>
      </c>
      <c r="JT37">
        <f>IFERROR(VLOOKUP(_xlfn.NUMBERVALUE(MID(CA37, SEARCH("!", CA37)+1, SEARCH("+", CA37)-SEARCH("!", CA37)-1)), Rankings!$A$2:$BK$129, 63, FALSE),0)</f>
        <v>0</v>
      </c>
      <c r="JU37">
        <f>IFERROR(VLOOKUP(_xlfn.NUMBERVALUE(MID(CB37, SEARCH("!", CB37)+1, SEARCH("+", CB37)-SEARCH("!", CB37)-1)), Rankings!$A$2:$BK$129, 63, FALSE),0)</f>
        <v>0</v>
      </c>
      <c r="JV37">
        <f>IFERROR(VLOOKUP(_xlfn.NUMBERVALUE(MID(CC37, SEARCH("!", CC37)+1, SEARCH("+", CC37)-SEARCH("!", CC37)-1)), Rankings!$A$2:$BK$129, 63, FALSE),0)</f>
        <v>0</v>
      </c>
      <c r="JW37">
        <f>IFERROR(VLOOKUP(_xlfn.NUMBERVALUE(MID(CD37, SEARCH("!", CD37)+1, SEARCH("+", CD37)-SEARCH("!", CD37)-1)), Rankings!$A$2:$BK$129, 63, FALSE),0)</f>
        <v>0</v>
      </c>
      <c r="JX37">
        <f>IFERROR(VLOOKUP(_xlfn.NUMBERVALUE(MID(CE37, SEARCH("!", CE37)+1, SEARCH("+", CE37)-SEARCH("!", CE37)-1)), Rankings!$A$2:$BK$129, 63, FALSE),0)</f>
        <v>0</v>
      </c>
      <c r="JY37">
        <f>IFERROR(VLOOKUP(_xlfn.NUMBERVALUE(MID(CF37, SEARCH("!", CF37)+1, SEARCH("+", CF37)-SEARCH("!", CF37)-1)), Rankings!$A$2:$BK$129, 63, FALSE),0)</f>
        <v>0</v>
      </c>
      <c r="JZ37">
        <f>IFERROR(VLOOKUP(_xlfn.NUMBERVALUE(MID(CG37, SEARCH("!", CG37)+1, SEARCH("+", CG37)-SEARCH("!", CG37)-1)), Rankings!$A$2:$BK$129, 63, FALSE),0)</f>
        <v>0</v>
      </c>
      <c r="KA37">
        <f>IFERROR(VLOOKUP(_xlfn.NUMBERVALUE(MID(CH37, SEARCH("!", CH37)+1, SEARCH("+", CH37)-SEARCH("!", CH37)-1)), Rankings!$A$2:$BK$129, 63, FALSE),0)</f>
        <v>0</v>
      </c>
      <c r="KB37">
        <f>IFERROR(VLOOKUP(_xlfn.NUMBERVALUE(MID(CI37, SEARCH("!", CI37)+1, SEARCH("+", CI37)-SEARCH("!", CI37)-1)), Rankings!$A$2:$BK$129, 63, FALSE),0)</f>
        <v>0</v>
      </c>
      <c r="KC37">
        <f>IFERROR(VLOOKUP(_xlfn.NUMBERVALUE(MID(CJ37, SEARCH("!", CJ37)+1, SEARCH("+", CJ37)-SEARCH("!", CJ37)-1)), Rankings!$A$2:$BK$129, 63, FALSE),0)</f>
        <v>0</v>
      </c>
      <c r="KD37">
        <f>IFERROR(VLOOKUP(_xlfn.NUMBERVALUE(MID(CK37, SEARCH("!", CK37)+1, SEARCH("+", CK37)-SEARCH("!", CK37)-1)), Rankings!$A$2:$BK$129, 63, FALSE),0)</f>
        <v>0</v>
      </c>
      <c r="KE37">
        <f>IFERROR(VLOOKUP(_xlfn.NUMBERVALUE(MID(CL37, SEARCH("!", CL37)+1, SEARCH("+", CL37)-SEARCH("!", CL37)-1)), Rankings!$A$2:$BK$129, 63, FALSE),0)</f>
        <v>0</v>
      </c>
      <c r="KF37">
        <f>IFERROR(VLOOKUP(_xlfn.NUMBERVALUE(MID(CM37, SEARCH("!", CM37)+1, SEARCH("+", CM37)-SEARCH("!", CM37)-1)), Rankings!$A$2:$BK$129, 63, FALSE),0)</f>
        <v>0</v>
      </c>
      <c r="KG37">
        <f>IFERROR(VLOOKUP(_xlfn.NUMBERVALUE(MID(CN37, SEARCH("!", CN37)+1, SEARCH("+", CN37)-SEARCH("!", CN37)-1)), Rankings!$A$2:$BK$129, 63, FALSE),0)</f>
        <v>0</v>
      </c>
      <c r="KH37">
        <f>IFERROR(VLOOKUP(_xlfn.NUMBERVALUE(MID(CO37, SEARCH("!", CO37)+1, SEARCH("+", CO37)-SEARCH("!", CO37)-1)), Rankings!$A$2:$BK$129, 63, FALSE),0)</f>
        <v>0</v>
      </c>
      <c r="KJ37" s="28">
        <f t="shared" si="1009"/>
        <v>232</v>
      </c>
      <c r="KK37" s="28">
        <f t="shared" si="1010"/>
        <v>141</v>
      </c>
      <c r="KL37" s="28">
        <f t="shared" si="1011"/>
        <v>14</v>
      </c>
      <c r="KM37" s="28">
        <f t="shared" si="1012"/>
        <v>66</v>
      </c>
      <c r="KN37" s="28">
        <f t="shared" si="1013"/>
        <v>0</v>
      </c>
      <c r="KO37" s="28">
        <f t="shared" si="1014"/>
        <v>187</v>
      </c>
      <c r="KP37" s="28">
        <f t="shared" si="1015"/>
        <v>352</v>
      </c>
      <c r="KQ37" s="28">
        <f t="shared" si="1016"/>
        <v>187</v>
      </c>
      <c r="KS37" s="27" t="str">
        <f t="shared" si="1017"/>
        <v>13</v>
      </c>
      <c r="KT37" s="27" t="str">
        <f t="shared" si="1018"/>
        <v>26</v>
      </c>
      <c r="KU37" s="27" t="str">
        <f t="shared" si="1019"/>
        <v>14</v>
      </c>
      <c r="KV37" s="27" t="str">
        <f t="shared" si="1020"/>
        <v>15</v>
      </c>
      <c r="KW37" s="27">
        <f t="shared" si="1021"/>
        <v>0</v>
      </c>
      <c r="KX37" s="27" t="str">
        <f t="shared" si="1022"/>
        <v>20</v>
      </c>
      <c r="KY37" s="27" t="str">
        <f t="shared" si="1023"/>
        <v>16</v>
      </c>
      <c r="KZ37" s="27">
        <f t="shared" si="1024"/>
        <v>0</v>
      </c>
      <c r="LA37" s="27">
        <f t="shared" si="1025"/>
        <v>0</v>
      </c>
      <c r="LB37" s="27" t="str">
        <f t="shared" si="1026"/>
        <v>14</v>
      </c>
      <c r="LC37" s="27">
        <f t="shared" si="1027"/>
        <v>0</v>
      </c>
      <c r="LD37" s="27" t="str">
        <f t="shared" si="1028"/>
        <v>17</v>
      </c>
      <c r="LE37" s="27">
        <f t="shared" si="1029"/>
        <v>0</v>
      </c>
      <c r="LF37" s="27">
        <f t="shared" si="1030"/>
        <v>0</v>
      </c>
      <c r="LG37" s="27" t="str">
        <f t="shared" si="1031"/>
        <v>23</v>
      </c>
      <c r="LH37" s="27" t="str">
        <f t="shared" si="1032"/>
        <v>21</v>
      </c>
      <c r="LI37" s="27" t="str">
        <f t="shared" si="1033"/>
        <v>16</v>
      </c>
      <c r="LJ37" s="27">
        <f t="shared" si="1034"/>
        <v>0</v>
      </c>
      <c r="LK37" s="27" t="str">
        <f t="shared" si="1035"/>
        <v>20</v>
      </c>
      <c r="LL37" s="27">
        <f t="shared" si="1036"/>
        <v>0</v>
      </c>
      <c r="LM37" s="27" t="str">
        <f t="shared" si="1037"/>
        <v>12</v>
      </c>
      <c r="LN37" s="27" t="str">
        <f t="shared" si="1038"/>
        <v>18</v>
      </c>
      <c r="LO37" s="27" t="str">
        <f t="shared" si="1039"/>
        <v>14</v>
      </c>
      <c r="LP37" s="27" t="str">
        <f t="shared" si="1040"/>
        <v>13</v>
      </c>
      <c r="LQ37" s="27">
        <f t="shared" si="1041"/>
        <v>0</v>
      </c>
      <c r="LR37" s="27">
        <f t="shared" si="1042"/>
        <v>0</v>
      </c>
      <c r="LS37" s="27" t="str">
        <f t="shared" si="1043"/>
        <v>29</v>
      </c>
      <c r="LT37" s="27" t="str">
        <f t="shared" si="1044"/>
        <v>21</v>
      </c>
      <c r="LU37" s="27">
        <f t="shared" si="1045"/>
        <v>0</v>
      </c>
      <c r="LV37" s="27" t="str">
        <f t="shared" si="1046"/>
        <v>25</v>
      </c>
      <c r="LW37" s="27">
        <f t="shared" si="1047"/>
        <v>0</v>
      </c>
      <c r="LX37" s="27">
        <f t="shared" si="1048"/>
        <v>0</v>
      </c>
      <c r="LY37" s="27" t="str">
        <f t="shared" si="1049"/>
        <v>21</v>
      </c>
      <c r="LZ37" s="27">
        <f t="shared" si="1050"/>
        <v>0</v>
      </c>
      <c r="MA37" s="27">
        <f t="shared" si="1051"/>
        <v>0</v>
      </c>
      <c r="MB37" s="27" t="str">
        <f t="shared" si="1052"/>
        <v>19</v>
      </c>
      <c r="MC37" s="27">
        <f t="shared" si="1053"/>
        <v>0</v>
      </c>
      <c r="MD37" s="27">
        <f t="shared" si="1054"/>
        <v>0</v>
      </c>
      <c r="ME37" s="27" t="str">
        <f t="shared" si="1055"/>
        <v>25</v>
      </c>
      <c r="MF37" s="27">
        <f t="shared" si="1056"/>
        <v>0</v>
      </c>
      <c r="MG37" s="27">
        <f t="shared" si="1057"/>
        <v>0</v>
      </c>
      <c r="MH37" s="27" t="str">
        <f t="shared" si="1058"/>
        <v>29</v>
      </c>
      <c r="MI37" s="27">
        <f t="shared" si="1059"/>
        <v>0</v>
      </c>
      <c r="MJ37" s="27">
        <f t="shared" si="1060"/>
        <v>0</v>
      </c>
      <c r="MK37" s="27" t="str">
        <f t="shared" si="1061"/>
        <v>12</v>
      </c>
      <c r="ML37" s="27">
        <f t="shared" si="1062"/>
        <v>0</v>
      </c>
      <c r="MM37" s="27">
        <f t="shared" si="1063"/>
        <v>0</v>
      </c>
      <c r="MN37" s="27">
        <f t="shared" si="1064"/>
        <v>0</v>
      </c>
      <c r="MO37" s="27">
        <f t="shared" si="1065"/>
        <v>0</v>
      </c>
      <c r="MP37" s="27">
        <f t="shared" si="1066"/>
        <v>0</v>
      </c>
      <c r="MQ37" s="27">
        <f t="shared" si="1067"/>
        <v>0</v>
      </c>
      <c r="MR37" s="27">
        <f t="shared" si="1068"/>
        <v>0</v>
      </c>
      <c r="MS37" s="27">
        <f t="shared" si="1069"/>
        <v>0</v>
      </c>
      <c r="MT37" s="27">
        <f t="shared" si="1070"/>
        <v>0</v>
      </c>
      <c r="MU37" s="27">
        <f t="shared" si="1071"/>
        <v>0</v>
      </c>
      <c r="MV37" s="27">
        <f t="shared" si="1072"/>
        <v>0</v>
      </c>
      <c r="MW37" s="27">
        <f t="shared" si="1073"/>
        <v>0</v>
      </c>
      <c r="MX37" s="27">
        <f t="shared" si="1074"/>
        <v>0</v>
      </c>
      <c r="MY37" s="27">
        <f t="shared" si="1075"/>
        <v>0</v>
      </c>
      <c r="MZ37" s="27">
        <f t="shared" si="1076"/>
        <v>0</v>
      </c>
      <c r="NA37" s="27">
        <f t="shared" si="1077"/>
        <v>0</v>
      </c>
      <c r="NB37" s="27">
        <f t="shared" si="1078"/>
        <v>0</v>
      </c>
      <c r="NC37" s="27">
        <f t="shared" si="1079"/>
        <v>0</v>
      </c>
      <c r="ND37" s="27">
        <f t="shared" si="1080"/>
        <v>0</v>
      </c>
      <c r="NE37" s="27">
        <f t="shared" si="1081"/>
        <v>0</v>
      </c>
      <c r="NF37" s="27">
        <f t="shared" si="1082"/>
        <v>0</v>
      </c>
      <c r="NG37" s="27">
        <f t="shared" si="1083"/>
        <v>0</v>
      </c>
      <c r="NH37" s="27">
        <f t="shared" si="1084"/>
        <v>0</v>
      </c>
      <c r="NI37" s="27">
        <f t="shared" si="1085"/>
        <v>0</v>
      </c>
      <c r="NJ37" s="27">
        <f t="shared" si="1086"/>
        <v>0</v>
      </c>
      <c r="NK37" s="27">
        <f t="shared" si="1087"/>
        <v>0</v>
      </c>
      <c r="NL37" s="27">
        <f t="shared" si="1088"/>
        <v>0</v>
      </c>
      <c r="NM37" s="27">
        <f t="shared" si="1089"/>
        <v>0</v>
      </c>
      <c r="NN37" s="27">
        <f t="shared" si="1090"/>
        <v>0</v>
      </c>
      <c r="NO37" s="27">
        <f t="shared" si="1091"/>
        <v>0</v>
      </c>
      <c r="NP37" s="27">
        <f t="shared" si="1092"/>
        <v>0</v>
      </c>
      <c r="NQ37" s="27">
        <f t="shared" si="1093"/>
        <v>0</v>
      </c>
      <c r="NR37" s="27">
        <f t="shared" si="1094"/>
        <v>0</v>
      </c>
      <c r="NS37" s="27">
        <f t="shared" si="1095"/>
        <v>0</v>
      </c>
      <c r="NT37" s="27">
        <f t="shared" si="1096"/>
        <v>0</v>
      </c>
      <c r="NU37" s="27">
        <f t="shared" si="1097"/>
        <v>0</v>
      </c>
      <c r="NV37" s="27">
        <f t="shared" si="1098"/>
        <v>0</v>
      </c>
      <c r="NX37" s="28">
        <f t="shared" si="1099"/>
        <v>220</v>
      </c>
      <c r="NY37" s="28">
        <f t="shared" si="1100"/>
        <v>180</v>
      </c>
      <c r="NZ37" s="28">
        <f t="shared" si="1101"/>
        <v>19</v>
      </c>
      <c r="OA37" s="28">
        <f t="shared" si="1102"/>
        <v>48</v>
      </c>
      <c r="OB37" s="28">
        <f t="shared" si="1103"/>
        <v>0</v>
      </c>
      <c r="OC37" s="28">
        <f t="shared" si="1104"/>
        <v>169</v>
      </c>
      <c r="OD37" s="28">
        <f t="shared" si="1105"/>
        <v>337.5</v>
      </c>
      <c r="OE37" s="28">
        <f t="shared" si="1106"/>
        <v>169</v>
      </c>
      <c r="OG37" s="27" t="str">
        <f t="shared" si="1107"/>
        <v>7</v>
      </c>
      <c r="OH37" s="27" t="str">
        <f t="shared" si="1108"/>
        <v>15</v>
      </c>
      <c r="OI37" s="27" t="str">
        <f t="shared" si="1109"/>
        <v>27</v>
      </c>
      <c r="OJ37" s="27" t="str">
        <f t="shared" si="1110"/>
        <v>24</v>
      </c>
      <c r="OK37" s="27">
        <f t="shared" si="1111"/>
        <v>0</v>
      </c>
      <c r="OL37" s="27" t="str">
        <f t="shared" si="1112"/>
        <v>11</v>
      </c>
      <c r="OM37" s="27" t="str">
        <f t="shared" si="1113"/>
        <v>17</v>
      </c>
      <c r="ON37" s="27">
        <f t="shared" si="1114"/>
        <v>0</v>
      </c>
      <c r="OO37" s="27">
        <f t="shared" si="1115"/>
        <v>0</v>
      </c>
      <c r="OP37" s="27" t="str">
        <f t="shared" si="1116"/>
        <v>22</v>
      </c>
      <c r="OQ37" s="27">
        <f t="shared" si="1117"/>
        <v>0</v>
      </c>
      <c r="OR37" s="27" t="str">
        <f t="shared" si="1118"/>
        <v>26</v>
      </c>
      <c r="OS37" s="27">
        <f t="shared" si="1119"/>
        <v>0</v>
      </c>
      <c r="OT37" s="27">
        <f t="shared" si="1120"/>
        <v>0</v>
      </c>
      <c r="OU37" s="27" t="str">
        <f t="shared" si="1121"/>
        <v>17</v>
      </c>
      <c r="OV37" s="27" t="str">
        <f t="shared" si="1122"/>
        <v>23</v>
      </c>
      <c r="OW37" s="27" t="str">
        <f t="shared" si="1123"/>
        <v>25</v>
      </c>
      <c r="OX37" s="27">
        <f t="shared" si="1124"/>
        <v>0</v>
      </c>
      <c r="OY37" s="27" t="str">
        <f t="shared" si="1125"/>
        <v>25</v>
      </c>
      <c r="OZ37" s="27">
        <f t="shared" si="1126"/>
        <v>0</v>
      </c>
      <c r="PA37" s="27" t="str">
        <f t="shared" si="1127"/>
        <v>28</v>
      </c>
      <c r="PB37" s="27" t="str">
        <f t="shared" si="1128"/>
        <v>26</v>
      </c>
      <c r="PC37" s="27" t="str">
        <f t="shared" si="1129"/>
        <v>19</v>
      </c>
      <c r="PD37" s="27" t="str">
        <f t="shared" si="1130"/>
        <v>12</v>
      </c>
      <c r="PE37" s="27">
        <f t="shared" si="1131"/>
        <v>0</v>
      </c>
      <c r="PF37" s="27">
        <f t="shared" si="1132"/>
        <v>0</v>
      </c>
      <c r="PG37" s="27" t="str">
        <f t="shared" si="1133"/>
        <v>32</v>
      </c>
      <c r="PH37" s="27" t="str">
        <f t="shared" si="1134"/>
        <v>18</v>
      </c>
      <c r="PI37" s="27">
        <f t="shared" si="1135"/>
        <v>0</v>
      </c>
      <c r="PJ37" s="27" t="str">
        <f t="shared" si="1136"/>
        <v>13</v>
      </c>
      <c r="PK37" s="27">
        <f t="shared" si="1137"/>
        <v>0</v>
      </c>
      <c r="PL37" s="27">
        <f t="shared" si="1138"/>
        <v>0</v>
      </c>
      <c r="PM37" s="27" t="str">
        <f t="shared" si="1139"/>
        <v>17</v>
      </c>
      <c r="PN37" s="27">
        <f t="shared" si="1140"/>
        <v>0</v>
      </c>
      <c r="PO37" s="27">
        <f t="shared" si="1141"/>
        <v>0</v>
      </c>
      <c r="PP37" s="27" t="str">
        <f t="shared" si="1142"/>
        <v>15</v>
      </c>
      <c r="PQ37" s="27">
        <f t="shared" si="1143"/>
        <v>0</v>
      </c>
      <c r="PR37" s="27">
        <f t="shared" si="1144"/>
        <v>0</v>
      </c>
      <c r="PS37" s="27" t="str">
        <f t="shared" si="1145"/>
        <v>15</v>
      </c>
      <c r="PT37" s="27">
        <f t="shared" si="1146"/>
        <v>0</v>
      </c>
      <c r="PU37" s="27">
        <f t="shared" si="1147"/>
        <v>0</v>
      </c>
      <c r="PV37" s="27" t="str">
        <f t="shared" si="1148"/>
        <v>20</v>
      </c>
      <c r="PW37" s="27">
        <f t="shared" si="1149"/>
        <v>0</v>
      </c>
      <c r="PX37" s="27">
        <f t="shared" si="1150"/>
        <v>0</v>
      </c>
      <c r="PY37" s="27" t="str">
        <f t="shared" si="1151"/>
        <v>13</v>
      </c>
      <c r="PZ37" s="27">
        <f t="shared" si="1152"/>
        <v>0</v>
      </c>
      <c r="QA37" s="27">
        <f t="shared" si="1153"/>
        <v>0</v>
      </c>
      <c r="QB37" s="27">
        <f t="shared" si="1154"/>
        <v>0</v>
      </c>
      <c r="QC37" s="27">
        <f t="shared" si="1155"/>
        <v>0</v>
      </c>
      <c r="QD37" s="27">
        <f t="shared" si="1156"/>
        <v>0</v>
      </c>
      <c r="QE37" s="27">
        <f t="shared" si="1157"/>
        <v>0</v>
      </c>
      <c r="QF37" s="27">
        <f t="shared" si="1158"/>
        <v>0</v>
      </c>
      <c r="QG37" s="27">
        <f t="shared" si="1159"/>
        <v>0</v>
      </c>
      <c r="QH37" s="27">
        <f t="shared" si="1160"/>
        <v>0</v>
      </c>
      <c r="QI37" s="27">
        <f t="shared" si="1161"/>
        <v>0</v>
      </c>
      <c r="QJ37" s="27">
        <f t="shared" si="1162"/>
        <v>0</v>
      </c>
      <c r="QK37" s="27">
        <f t="shared" si="1163"/>
        <v>0</v>
      </c>
      <c r="QL37" s="27">
        <f t="shared" si="1164"/>
        <v>0</v>
      </c>
      <c r="QM37" s="27">
        <f t="shared" si="1165"/>
        <v>0</v>
      </c>
      <c r="QN37" s="27">
        <f t="shared" si="1166"/>
        <v>0</v>
      </c>
      <c r="QO37" s="27">
        <f t="shared" si="1167"/>
        <v>0</v>
      </c>
      <c r="QP37" s="27">
        <f t="shared" si="1168"/>
        <v>0</v>
      </c>
      <c r="QQ37" s="27">
        <f t="shared" si="1169"/>
        <v>0</v>
      </c>
      <c r="QR37" s="27">
        <f t="shared" si="1170"/>
        <v>0</v>
      </c>
      <c r="QS37" s="27">
        <f t="shared" si="1171"/>
        <v>0</v>
      </c>
      <c r="QT37" s="27">
        <f t="shared" si="1172"/>
        <v>0</v>
      </c>
      <c r="QU37" s="27">
        <f t="shared" si="1173"/>
        <v>0</v>
      </c>
      <c r="QV37" s="27">
        <f t="shared" si="1174"/>
        <v>0</v>
      </c>
      <c r="QW37" s="27">
        <f t="shared" si="1175"/>
        <v>0</v>
      </c>
      <c r="QX37" s="27">
        <f t="shared" si="1176"/>
        <v>0</v>
      </c>
      <c r="QY37" s="27">
        <f t="shared" si="1177"/>
        <v>0</v>
      </c>
      <c r="QZ37" s="27">
        <f t="shared" si="1178"/>
        <v>0</v>
      </c>
      <c r="RA37" s="27">
        <f t="shared" si="1179"/>
        <v>0</v>
      </c>
      <c r="RB37" s="27">
        <f t="shared" si="1180"/>
        <v>0</v>
      </c>
      <c r="RC37" s="27">
        <f t="shared" si="1181"/>
        <v>0</v>
      </c>
      <c r="RD37" s="27">
        <f t="shared" si="1182"/>
        <v>0</v>
      </c>
      <c r="RE37" s="27">
        <f t="shared" si="1183"/>
        <v>0</v>
      </c>
      <c r="RF37" s="27">
        <f t="shared" si="1184"/>
        <v>0</v>
      </c>
      <c r="RG37" s="27">
        <f t="shared" si="1185"/>
        <v>0</v>
      </c>
      <c r="RH37" s="27">
        <f t="shared" si="1186"/>
        <v>0</v>
      </c>
      <c r="RI37" s="27">
        <f t="shared" si="1187"/>
        <v>0</v>
      </c>
      <c r="RJ37" s="27">
        <f t="shared" si="1188"/>
        <v>0</v>
      </c>
      <c r="RL37" s="28">
        <f t="shared" si="1189"/>
        <v>93</v>
      </c>
      <c r="RM37" s="28">
        <f t="shared" si="1190"/>
        <v>63</v>
      </c>
      <c r="RN37" s="28">
        <f t="shared" si="1191"/>
        <v>7</v>
      </c>
      <c r="RO37" s="28">
        <f t="shared" si="1192"/>
        <v>32</v>
      </c>
      <c r="RP37" s="28">
        <f t="shared" si="1193"/>
        <v>0</v>
      </c>
      <c r="RQ37" s="28">
        <f t="shared" si="1194"/>
        <v>149.5</v>
      </c>
      <c r="RT37" s="27" t="str">
        <f t="shared" si="1195"/>
        <v>6</v>
      </c>
      <c r="RU37" s="27" t="str">
        <f t="shared" si="1196"/>
        <v>7</v>
      </c>
      <c r="RV37" s="27" t="str">
        <f t="shared" si="1197"/>
        <v>6</v>
      </c>
      <c r="RW37" s="27" t="str">
        <f t="shared" si="1198"/>
        <v>6</v>
      </c>
      <c r="RX37" s="27" t="str">
        <f t="shared" si="1199"/>
        <v>0</v>
      </c>
      <c r="RY37" s="27" t="str">
        <f t="shared" si="1200"/>
        <v>7</v>
      </c>
      <c r="RZ37" s="27" t="str">
        <f t="shared" si="1201"/>
        <v>8</v>
      </c>
      <c r="SA37" s="27" t="str">
        <f t="shared" si="1202"/>
        <v>0</v>
      </c>
      <c r="SB37" s="27" t="str">
        <f t="shared" si="1203"/>
        <v>0</v>
      </c>
      <c r="SC37" s="27" t="str">
        <f t="shared" si="1204"/>
        <v>7</v>
      </c>
      <c r="SD37" s="27" t="str">
        <f t="shared" si="1205"/>
        <v>0</v>
      </c>
      <c r="SE37" s="27" t="str">
        <f t="shared" si="1206"/>
        <v>9</v>
      </c>
      <c r="SF37" s="27" t="str">
        <f t="shared" si="1207"/>
        <v>0</v>
      </c>
      <c r="SG37" s="27" t="str">
        <f t="shared" si="1208"/>
        <v>0</v>
      </c>
      <c r="SH37" s="27" t="str">
        <f t="shared" si="1209"/>
        <v>8</v>
      </c>
      <c r="SI37" s="27" t="str">
        <f t="shared" si="1210"/>
        <v>10</v>
      </c>
      <c r="SJ37" s="27" t="str">
        <f t="shared" si="1211"/>
        <v>7</v>
      </c>
      <c r="SK37" s="27" t="str">
        <f t="shared" si="1212"/>
        <v>0</v>
      </c>
      <c r="SL37" s="27" t="str">
        <f t="shared" si="1213"/>
        <v>10</v>
      </c>
      <c r="SM37" s="27" t="str">
        <f t="shared" si="1214"/>
        <v>0</v>
      </c>
      <c r="SN37" s="27" t="str">
        <f t="shared" si="1215"/>
        <v>5</v>
      </c>
      <c r="SO37" s="27" t="str">
        <f t="shared" si="1216"/>
        <v>9</v>
      </c>
      <c r="SP37" s="27" t="str">
        <f t="shared" si="1217"/>
        <v>7</v>
      </c>
      <c r="SQ37" s="27" t="str">
        <f t="shared" si="1218"/>
        <v>7</v>
      </c>
      <c r="SR37" s="27" t="str">
        <f t="shared" si="1219"/>
        <v>0</v>
      </c>
      <c r="SS37" s="27" t="str">
        <f t="shared" si="1220"/>
        <v>0</v>
      </c>
      <c r="ST37" s="27" t="str">
        <f t="shared" si="1221"/>
        <v>13</v>
      </c>
      <c r="SU37" s="27" t="str">
        <f t="shared" si="1222"/>
        <v>6</v>
      </c>
      <c r="SV37" s="27" t="str">
        <f t="shared" si="1223"/>
        <v>0</v>
      </c>
      <c r="SW37" s="27" t="str">
        <f t="shared" si="1224"/>
        <v>9</v>
      </c>
      <c r="SX37" s="27" t="str">
        <f t="shared" si="1225"/>
        <v>0</v>
      </c>
      <c r="SY37" s="27" t="str">
        <f t="shared" si="1226"/>
        <v>0</v>
      </c>
      <c r="SZ37" s="27" t="str">
        <f t="shared" si="1227"/>
        <v>9</v>
      </c>
      <c r="TA37" s="27" t="str">
        <f t="shared" si="1228"/>
        <v>0</v>
      </c>
      <c r="TB37" s="27" t="str">
        <f t="shared" si="1229"/>
        <v>0</v>
      </c>
      <c r="TC37" s="27" t="str">
        <f t="shared" si="1230"/>
        <v>7</v>
      </c>
      <c r="TD37" s="27" t="str">
        <f t="shared" si="1231"/>
        <v>0</v>
      </c>
      <c r="TE37" s="27" t="str">
        <f t="shared" si="1232"/>
        <v>0</v>
      </c>
      <c r="TF37" s="27" t="str">
        <f t="shared" si="1233"/>
        <v>12</v>
      </c>
      <c r="TG37" s="27" t="str">
        <f t="shared" si="1234"/>
        <v>0</v>
      </c>
      <c r="TH37" s="27" t="str">
        <f t="shared" si="1235"/>
        <v>0</v>
      </c>
      <c r="TI37" s="27" t="str">
        <f t="shared" si="1236"/>
        <v>14</v>
      </c>
      <c r="TJ37" s="27" t="str">
        <f t="shared" si="1237"/>
        <v>0</v>
      </c>
      <c r="TK37" s="27" t="str">
        <f t="shared" si="1238"/>
        <v>0</v>
      </c>
      <c r="TL37" s="27" t="str">
        <f t="shared" si="1239"/>
        <v>6</v>
      </c>
      <c r="TM37" s="27" t="str">
        <f t="shared" si="1240"/>
        <v>0</v>
      </c>
      <c r="TN37" s="27" t="str">
        <f t="shared" si="1241"/>
        <v>0</v>
      </c>
      <c r="TO37" s="27" t="str">
        <f t="shared" si="1242"/>
        <v>0</v>
      </c>
      <c r="TP37" s="27" t="str">
        <f t="shared" si="1243"/>
        <v>0</v>
      </c>
      <c r="TQ37" s="27" t="str">
        <f t="shared" si="1244"/>
        <v>0</v>
      </c>
      <c r="TR37" s="27" t="str">
        <f t="shared" si="1245"/>
        <v>0</v>
      </c>
      <c r="TS37" s="27" t="str">
        <f t="shared" si="1246"/>
        <v>0</v>
      </c>
      <c r="TT37" s="27" t="str">
        <f t="shared" si="1247"/>
        <v>0</v>
      </c>
      <c r="TU37" s="27" t="str">
        <f t="shared" si="1248"/>
        <v>0</v>
      </c>
      <c r="TV37" s="27" t="str">
        <f t="shared" si="1249"/>
        <v>0</v>
      </c>
      <c r="TW37" s="27" t="str">
        <f t="shared" si="1250"/>
        <v>0</v>
      </c>
      <c r="TX37" s="27" t="str">
        <f t="shared" si="1251"/>
        <v>0</v>
      </c>
      <c r="TY37" s="27" t="str">
        <f t="shared" si="1252"/>
        <v>0</v>
      </c>
      <c r="TZ37" s="27" t="str">
        <f t="shared" si="1253"/>
        <v>0</v>
      </c>
      <c r="UA37" s="27" t="str">
        <f t="shared" si="1254"/>
        <v>0</v>
      </c>
      <c r="UB37" s="27" t="str">
        <f t="shared" si="1255"/>
        <v>0</v>
      </c>
      <c r="UC37" s="27" t="str">
        <f t="shared" si="1256"/>
        <v>0</v>
      </c>
      <c r="UD37" s="27" t="str">
        <f t="shared" si="1257"/>
        <v>0</v>
      </c>
      <c r="UE37" s="27" t="str">
        <f t="shared" si="1258"/>
        <v>0</v>
      </c>
      <c r="UF37" s="27" t="str">
        <f t="shared" si="1259"/>
        <v>0</v>
      </c>
      <c r="UG37" s="27" t="str">
        <f t="shared" si="1260"/>
        <v>0</v>
      </c>
      <c r="UH37" s="27" t="str">
        <f t="shared" si="1261"/>
        <v>0</v>
      </c>
      <c r="UI37" s="27" t="str">
        <f t="shared" si="1262"/>
        <v>0</v>
      </c>
      <c r="UJ37" s="27" t="str">
        <f t="shared" si="1263"/>
        <v>0</v>
      </c>
      <c r="UK37" s="27" t="str">
        <f t="shared" si="1264"/>
        <v>0</v>
      </c>
      <c r="UL37" s="27" t="str">
        <f t="shared" si="1265"/>
        <v>0</v>
      </c>
      <c r="UM37" s="27" t="str">
        <f t="shared" si="1266"/>
        <v>0</v>
      </c>
      <c r="UN37" s="27" t="str">
        <f t="shared" si="1267"/>
        <v>0</v>
      </c>
      <c r="UO37" s="27" t="str">
        <f t="shared" si="1268"/>
        <v>0</v>
      </c>
      <c r="UP37" s="27" t="str">
        <f t="shared" si="1269"/>
        <v>0</v>
      </c>
      <c r="UQ37" s="27" t="str">
        <f t="shared" si="1270"/>
        <v>0</v>
      </c>
      <c r="UR37" s="27" t="str">
        <f t="shared" si="1271"/>
        <v>0</v>
      </c>
      <c r="US37" s="27" t="str">
        <f t="shared" si="1272"/>
        <v>0</v>
      </c>
      <c r="UT37" s="27" t="str">
        <f t="shared" si="1273"/>
        <v>0</v>
      </c>
      <c r="UU37" s="27" t="str">
        <f t="shared" si="1274"/>
        <v>0</v>
      </c>
      <c r="UV37" s="27" t="str">
        <f t="shared" si="1275"/>
        <v>0</v>
      </c>
      <c r="UW37" s="27" t="str">
        <f t="shared" si="1276"/>
        <v>0</v>
      </c>
      <c r="UY37" s="28">
        <f t="shared" si="1277"/>
        <v>35.27000000000001</v>
      </c>
      <c r="UZ37" s="28">
        <f t="shared" si="1278"/>
        <v>-10.89</v>
      </c>
      <c r="VA37" s="28">
        <f t="shared" si="1279"/>
        <v>-1.75</v>
      </c>
      <c r="VB37" s="28">
        <f t="shared" si="1280"/>
        <v>-13.97</v>
      </c>
      <c r="VC37" s="28">
        <f t="shared" si="1281"/>
        <v>0</v>
      </c>
      <c r="VD37" s="28">
        <f t="shared" si="1282"/>
        <v>16.795000000000009</v>
      </c>
      <c r="VG37" s="27" t="str">
        <f t="shared" si="1283"/>
        <v>5.08</v>
      </c>
      <c r="VH37" s="27" t="str">
        <f t="shared" si="1284"/>
        <v>13.45</v>
      </c>
      <c r="VI37" s="27" t="str">
        <f t="shared" si="1285"/>
        <v>4.17</v>
      </c>
      <c r="VJ37" s="27" t="str">
        <f t="shared" si="1286"/>
        <v>-4.92</v>
      </c>
      <c r="VK37" s="27">
        <f t="shared" si="1287"/>
        <v>0</v>
      </c>
      <c r="VL37" s="27" t="str">
        <f t="shared" si="1288"/>
        <v>5.91</v>
      </c>
      <c r="VM37" s="27" t="str">
        <f t="shared" si="1289"/>
        <v>-1.29</v>
      </c>
      <c r="VN37" s="27">
        <f t="shared" si="1290"/>
        <v>0</v>
      </c>
      <c r="VO37" s="27">
        <f t="shared" si="1291"/>
        <v>0</v>
      </c>
      <c r="VP37" s="27" t="str">
        <f t="shared" si="1292"/>
        <v>-3.92</v>
      </c>
      <c r="VQ37" s="27">
        <f t="shared" si="1293"/>
        <v>0</v>
      </c>
      <c r="VR37" s="27" t="str">
        <f t="shared" si="1294"/>
        <v>4.4</v>
      </c>
      <c r="VS37" s="27">
        <f t="shared" si="1295"/>
        <v>0</v>
      </c>
      <c r="VT37" s="27">
        <f t="shared" si="1296"/>
        <v>0</v>
      </c>
      <c r="VU37" s="27" t="str">
        <f t="shared" si="1297"/>
        <v>6.06</v>
      </c>
      <c r="VV37" s="27" t="str">
        <f t="shared" si="1298"/>
        <v>6.26</v>
      </c>
      <c r="VW37" s="27" t="str">
        <f t="shared" si="1299"/>
        <v>-8.35</v>
      </c>
      <c r="VX37" s="27">
        <f t="shared" si="1300"/>
        <v>0</v>
      </c>
      <c r="VY37" s="27" t="str">
        <f t="shared" si="1301"/>
        <v>-5.93</v>
      </c>
      <c r="VZ37" s="27">
        <f t="shared" si="1302"/>
        <v>0</v>
      </c>
      <c r="WA37" s="27" t="str">
        <f t="shared" si="1303"/>
        <v>-6.65</v>
      </c>
      <c r="WB37" s="27" t="str">
        <f t="shared" si="1304"/>
        <v>-2.35</v>
      </c>
      <c r="WC37" s="27" t="str">
        <f t="shared" si="1305"/>
        <v>-1.75</v>
      </c>
      <c r="WD37" s="27" t="str">
        <f t="shared" si="1306"/>
        <v>0.19</v>
      </c>
      <c r="WE37" s="27">
        <f t="shared" si="1307"/>
        <v>0</v>
      </c>
      <c r="WF37" s="27">
        <f t="shared" si="1308"/>
        <v>0</v>
      </c>
      <c r="WG37" s="27" t="str">
        <f t="shared" si="1309"/>
        <v>-10.22</v>
      </c>
      <c r="WH37" s="27" t="str">
        <f t="shared" si="1310"/>
        <v>9.61</v>
      </c>
      <c r="WI37" s="27">
        <f t="shared" si="1311"/>
        <v>0</v>
      </c>
      <c r="WJ37" s="27" t="str">
        <f t="shared" si="1312"/>
        <v>4.74</v>
      </c>
      <c r="WK37" s="27">
        <f t="shared" si="1313"/>
        <v>0</v>
      </c>
      <c r="WL37" s="27">
        <f t="shared" si="1314"/>
        <v>0</v>
      </c>
      <c r="WM37" s="27" t="str">
        <f t="shared" si="1315"/>
        <v>6.08</v>
      </c>
      <c r="WN37" s="27">
        <f t="shared" si="1316"/>
        <v>0</v>
      </c>
      <c r="WO37" s="27">
        <f t="shared" si="1317"/>
        <v>0</v>
      </c>
      <c r="WP37" s="27" t="str">
        <f t="shared" si="1318"/>
        <v>2.06</v>
      </c>
      <c r="WQ37" s="27">
        <f t="shared" si="1319"/>
        <v>0</v>
      </c>
      <c r="WR37" s="27">
        <f t="shared" si="1320"/>
        <v>0</v>
      </c>
      <c r="WS37" s="27" t="str">
        <f t="shared" si="1321"/>
        <v>-3.28</v>
      </c>
      <c r="WT37" s="27">
        <f t="shared" si="1322"/>
        <v>0</v>
      </c>
      <c r="WU37" s="27">
        <f t="shared" si="1323"/>
        <v>0</v>
      </c>
      <c r="WV37" s="27" t="str">
        <f t="shared" si="1324"/>
        <v>3.21</v>
      </c>
      <c r="WW37" s="27">
        <f t="shared" si="1325"/>
        <v>0</v>
      </c>
      <c r="WX37" s="27">
        <f t="shared" si="1326"/>
        <v>0</v>
      </c>
      <c r="WY37" s="27" t="str">
        <f t="shared" si="1327"/>
        <v>-13.9</v>
      </c>
      <c r="WZ37" s="27">
        <f t="shared" si="1328"/>
        <v>0</v>
      </c>
      <c r="XA37" s="27">
        <f t="shared" si="1329"/>
        <v>0</v>
      </c>
      <c r="XB37" s="27">
        <f t="shared" si="1330"/>
        <v>0</v>
      </c>
      <c r="XC37" s="27">
        <f t="shared" si="1331"/>
        <v>0</v>
      </c>
      <c r="XD37" s="27">
        <f t="shared" si="1332"/>
        <v>0</v>
      </c>
      <c r="XE37" s="27">
        <f t="shared" si="1333"/>
        <v>0</v>
      </c>
      <c r="XF37" s="27">
        <f t="shared" si="1334"/>
        <v>0</v>
      </c>
      <c r="XG37" s="27">
        <f t="shared" si="1335"/>
        <v>0</v>
      </c>
      <c r="XH37" s="27">
        <f t="shared" si="1336"/>
        <v>0</v>
      </c>
      <c r="XI37" s="27">
        <f t="shared" si="1337"/>
        <v>0</v>
      </c>
      <c r="XJ37" s="27">
        <f t="shared" si="1338"/>
        <v>0</v>
      </c>
      <c r="XK37" s="27">
        <f t="shared" si="1339"/>
        <v>0</v>
      </c>
      <c r="XL37" s="27">
        <f t="shared" si="1340"/>
        <v>0</v>
      </c>
      <c r="XM37" s="27">
        <f t="shared" si="1341"/>
        <v>0</v>
      </c>
      <c r="XN37" s="27">
        <f t="shared" si="1342"/>
        <v>0</v>
      </c>
      <c r="XO37" s="27">
        <f t="shared" si="1343"/>
        <v>0</v>
      </c>
      <c r="XP37" s="27">
        <f t="shared" si="1344"/>
        <v>0</v>
      </c>
      <c r="XQ37" s="27">
        <f t="shared" si="1345"/>
        <v>0</v>
      </c>
      <c r="XR37" s="27">
        <f t="shared" si="1346"/>
        <v>0</v>
      </c>
      <c r="XS37" s="27">
        <f t="shared" si="1347"/>
        <v>0</v>
      </c>
      <c r="XT37" s="27">
        <f t="shared" si="1348"/>
        <v>0</v>
      </c>
      <c r="XU37" s="27">
        <f t="shared" si="1349"/>
        <v>0</v>
      </c>
      <c r="XV37" s="27">
        <f t="shared" si="1350"/>
        <v>0</v>
      </c>
      <c r="XW37" s="27">
        <f t="shared" si="1351"/>
        <v>0</v>
      </c>
      <c r="XX37" s="27">
        <f t="shared" si="1352"/>
        <v>0</v>
      </c>
      <c r="XY37" s="27">
        <f t="shared" si="1353"/>
        <v>0</v>
      </c>
      <c r="XZ37" s="27">
        <f t="shared" si="1354"/>
        <v>0</v>
      </c>
      <c r="YA37" s="27">
        <f t="shared" si="1355"/>
        <v>0</v>
      </c>
      <c r="YB37" s="27">
        <f t="shared" si="1356"/>
        <v>0</v>
      </c>
      <c r="YC37" s="27">
        <f t="shared" si="1357"/>
        <v>0</v>
      </c>
      <c r="YD37" s="27">
        <f t="shared" si="1358"/>
        <v>0</v>
      </c>
      <c r="YE37" s="27">
        <f t="shared" si="1359"/>
        <v>0</v>
      </c>
      <c r="YF37" s="27">
        <f t="shared" si="1360"/>
        <v>0</v>
      </c>
      <c r="YG37" s="27">
        <f t="shared" si="1361"/>
        <v>0</v>
      </c>
      <c r="YH37" s="27">
        <f t="shared" si="1362"/>
        <v>0</v>
      </c>
      <c r="YI37" s="27">
        <f t="shared" si="1363"/>
        <v>0</v>
      </c>
      <c r="YJ37" s="27">
        <f t="shared" si="1364"/>
        <v>0</v>
      </c>
      <c r="YL37" s="28">
        <f t="shared" si="1365"/>
        <v>747</v>
      </c>
      <c r="YM37" s="28">
        <f t="shared" si="1366"/>
        <v>568</v>
      </c>
      <c r="YN37" s="28">
        <f t="shared" si="1367"/>
        <v>73</v>
      </c>
      <c r="YO37" s="28">
        <f t="shared" si="1368"/>
        <v>244</v>
      </c>
      <c r="YP37" s="28">
        <f t="shared" si="1369"/>
        <v>0</v>
      </c>
      <c r="YQ37" s="28">
        <f t="shared" si="1370"/>
        <v>1216.8333333333335</v>
      </c>
      <c r="YT37" s="27" t="str">
        <f t="shared" si="1371"/>
        <v>85</v>
      </c>
      <c r="YU37" s="27" t="str">
        <f t="shared" si="1372"/>
        <v>44</v>
      </c>
      <c r="YV37" s="27" t="str">
        <f t="shared" si="1373"/>
        <v>99</v>
      </c>
      <c r="YW37" s="27" t="str">
        <f t="shared" si="1374"/>
        <v>88</v>
      </c>
      <c r="YX37" s="27">
        <f t="shared" si="1375"/>
        <v>0</v>
      </c>
      <c r="YY37" s="27" t="str">
        <f t="shared" si="1376"/>
        <v>64</v>
      </c>
      <c r="YZ37" s="27" t="str">
        <f t="shared" si="1377"/>
        <v>88</v>
      </c>
      <c r="ZA37" s="27">
        <f t="shared" si="1378"/>
        <v>0</v>
      </c>
      <c r="ZB37" s="27">
        <f t="shared" si="1379"/>
        <v>0</v>
      </c>
      <c r="ZC37" s="27" t="str">
        <f t="shared" si="1380"/>
        <v>80</v>
      </c>
      <c r="ZD37" s="27">
        <f t="shared" si="1381"/>
        <v>0</v>
      </c>
      <c r="ZE37" s="27" t="str">
        <f t="shared" si="1382"/>
        <v>70</v>
      </c>
      <c r="ZF37" s="27">
        <f t="shared" si="1383"/>
        <v>0</v>
      </c>
      <c r="ZG37" s="27">
        <f t="shared" si="1384"/>
        <v>0</v>
      </c>
      <c r="ZH37" s="27" t="str">
        <f t="shared" si="1385"/>
        <v>37</v>
      </c>
      <c r="ZI37" s="27" t="str">
        <f t="shared" si="1386"/>
        <v>51</v>
      </c>
      <c r="ZJ37" s="27" t="str">
        <f t="shared" si="1387"/>
        <v>79</v>
      </c>
      <c r="ZK37" s="27">
        <f t="shared" si="1388"/>
        <v>0</v>
      </c>
      <c r="ZL37" s="27" t="str">
        <f t="shared" si="1389"/>
        <v>78</v>
      </c>
      <c r="ZM37" s="27">
        <f t="shared" si="1390"/>
        <v>0</v>
      </c>
      <c r="ZN37" s="27" t="str">
        <f t="shared" si="1391"/>
        <v>74</v>
      </c>
      <c r="ZO37" s="27" t="str">
        <f t="shared" si="1392"/>
        <v>74</v>
      </c>
      <c r="ZP37" s="27" t="str">
        <f t="shared" si="1393"/>
        <v>73</v>
      </c>
      <c r="ZQ37" s="27" t="str">
        <f t="shared" si="1394"/>
        <v>59</v>
      </c>
      <c r="ZR37" s="27">
        <f t="shared" si="1395"/>
        <v>0</v>
      </c>
      <c r="ZS37" s="27">
        <f t="shared" si="1396"/>
        <v>0</v>
      </c>
      <c r="ZT37" s="27" t="str">
        <f t="shared" si="1397"/>
        <v>86</v>
      </c>
      <c r="ZU37" s="27" t="str">
        <f t="shared" si="1398"/>
        <v>30</v>
      </c>
      <c r="ZV37" s="27">
        <f t="shared" si="1399"/>
        <v>0</v>
      </c>
      <c r="ZW37" s="27" t="str">
        <f t="shared" si="1400"/>
        <v>33</v>
      </c>
      <c r="ZX37" s="27">
        <f t="shared" si="1401"/>
        <v>0</v>
      </c>
      <c r="ZY37" s="27">
        <f t="shared" si="1402"/>
        <v>0</v>
      </c>
      <c r="ZZ37" s="27" t="str">
        <f t="shared" si="1403"/>
        <v>37</v>
      </c>
      <c r="AAA37" s="27">
        <f t="shared" si="1404"/>
        <v>0</v>
      </c>
      <c r="AAB37" s="27">
        <f t="shared" si="1405"/>
        <v>0</v>
      </c>
      <c r="AAC37" s="27" t="str">
        <f t="shared" si="1406"/>
        <v>59</v>
      </c>
      <c r="AAD37" s="27">
        <f t="shared" si="1407"/>
        <v>0</v>
      </c>
      <c r="AAE37" s="27">
        <f t="shared" si="1408"/>
        <v>0</v>
      </c>
      <c r="AAF37" s="27" t="str">
        <f t="shared" si="1409"/>
        <v>78</v>
      </c>
      <c r="AAG37" s="27">
        <f t="shared" si="1410"/>
        <v>0</v>
      </c>
      <c r="AAH37" s="27">
        <f t="shared" si="1411"/>
        <v>0</v>
      </c>
      <c r="AAI37" s="27" t="str">
        <f t="shared" si="1412"/>
        <v>81</v>
      </c>
      <c r="AAJ37" s="27">
        <f t="shared" si="1413"/>
        <v>0</v>
      </c>
      <c r="AAK37" s="27">
        <f t="shared" si="1414"/>
        <v>0</v>
      </c>
      <c r="AAL37" s="27" t="str">
        <f t="shared" si="1415"/>
        <v>85</v>
      </c>
      <c r="AAM37" s="27">
        <f t="shared" si="1416"/>
        <v>0</v>
      </c>
      <c r="AAN37" s="27">
        <f t="shared" si="1417"/>
        <v>0</v>
      </c>
      <c r="AAO37" s="27">
        <f t="shared" si="1418"/>
        <v>0</v>
      </c>
      <c r="AAP37" s="27">
        <f t="shared" si="1419"/>
        <v>0</v>
      </c>
      <c r="AAQ37" s="27">
        <f t="shared" si="1420"/>
        <v>0</v>
      </c>
      <c r="AAR37" s="27">
        <f t="shared" si="1421"/>
        <v>0</v>
      </c>
      <c r="AAS37" s="27">
        <f t="shared" si="1422"/>
        <v>0</v>
      </c>
      <c r="AAT37" s="27">
        <f t="shared" si="1423"/>
        <v>0</v>
      </c>
      <c r="AAU37" s="27">
        <f t="shared" si="1424"/>
        <v>0</v>
      </c>
      <c r="AAV37" s="27">
        <f t="shared" si="1425"/>
        <v>0</v>
      </c>
      <c r="AAW37" s="27">
        <f t="shared" si="1426"/>
        <v>0</v>
      </c>
      <c r="AAX37" s="27">
        <f t="shared" si="1427"/>
        <v>0</v>
      </c>
      <c r="AAY37" s="27">
        <f t="shared" si="1428"/>
        <v>0</v>
      </c>
      <c r="AAZ37" s="27">
        <f t="shared" si="1429"/>
        <v>0</v>
      </c>
      <c r="ABA37" s="27">
        <f t="shared" si="1430"/>
        <v>0</v>
      </c>
      <c r="ABB37" s="27">
        <f t="shared" si="1431"/>
        <v>0</v>
      </c>
      <c r="ABC37" s="27">
        <f t="shared" si="1432"/>
        <v>0</v>
      </c>
      <c r="ABD37" s="27">
        <f t="shared" si="1433"/>
        <v>0</v>
      </c>
      <c r="ABE37" s="27">
        <f t="shared" si="1434"/>
        <v>0</v>
      </c>
      <c r="ABF37" s="27">
        <f t="shared" si="1435"/>
        <v>0</v>
      </c>
      <c r="ABG37" s="27">
        <f t="shared" si="1436"/>
        <v>0</v>
      </c>
      <c r="ABH37" s="27">
        <f t="shared" si="1437"/>
        <v>0</v>
      </c>
      <c r="ABI37" s="27">
        <f t="shared" si="1438"/>
        <v>0</v>
      </c>
      <c r="ABJ37" s="27">
        <f t="shared" si="1439"/>
        <v>0</v>
      </c>
      <c r="ABK37" s="27">
        <f t="shared" si="1440"/>
        <v>0</v>
      </c>
      <c r="ABL37" s="27">
        <f t="shared" si="1441"/>
        <v>0</v>
      </c>
      <c r="ABM37" s="27">
        <f t="shared" si="1442"/>
        <v>0</v>
      </c>
      <c r="ABN37" s="27">
        <f t="shared" si="1443"/>
        <v>0</v>
      </c>
      <c r="ABO37" s="27">
        <f t="shared" si="1444"/>
        <v>0</v>
      </c>
      <c r="ABP37" s="27">
        <f t="shared" si="1445"/>
        <v>0</v>
      </c>
      <c r="ABQ37" s="27">
        <f t="shared" si="1446"/>
        <v>0</v>
      </c>
      <c r="ABR37" s="27">
        <f t="shared" si="1447"/>
        <v>0</v>
      </c>
      <c r="ABS37" s="27">
        <f t="shared" si="1448"/>
        <v>0</v>
      </c>
      <c r="ABT37" s="27">
        <f t="shared" si="1449"/>
        <v>0</v>
      </c>
      <c r="ABU37" s="27">
        <f t="shared" si="1450"/>
        <v>0</v>
      </c>
      <c r="ABV37" s="27">
        <f t="shared" si="1451"/>
        <v>0</v>
      </c>
      <c r="ABW37" s="27">
        <f t="shared" si="1452"/>
        <v>0</v>
      </c>
      <c r="ABY37" s="28">
        <f t="shared" si="1453"/>
        <v>533.70000000000005</v>
      </c>
      <c r="ABZ37" s="28">
        <f t="shared" si="1454"/>
        <v>198.6</v>
      </c>
      <c r="ACA37" s="28">
        <f t="shared" si="1455"/>
        <v>23.6</v>
      </c>
      <c r="ACB37" s="28">
        <f t="shared" si="1456"/>
        <v>171.5</v>
      </c>
      <c r="ACC37" s="28">
        <f t="shared" si="1457"/>
        <v>0</v>
      </c>
      <c r="ACD37" s="28">
        <f t="shared" si="1458"/>
        <v>783.2</v>
      </c>
      <c r="ACG37" s="27" t="str">
        <f t="shared" si="1459"/>
        <v>53.2</v>
      </c>
      <c r="ACH37" s="27" t="str">
        <f t="shared" si="1460"/>
        <v>36</v>
      </c>
      <c r="ACI37" s="27" t="str">
        <f t="shared" si="1461"/>
        <v>12.3</v>
      </c>
      <c r="ACJ37" s="27" t="str">
        <f t="shared" si="1462"/>
        <v>23.5</v>
      </c>
      <c r="ACK37" s="27">
        <f t="shared" si="1463"/>
        <v>0</v>
      </c>
      <c r="ACL37" s="27" t="str">
        <f t="shared" si="1464"/>
        <v>63.3</v>
      </c>
      <c r="ACM37" s="27" t="str">
        <f t="shared" si="1465"/>
        <v>43</v>
      </c>
      <c r="ACN37" s="27">
        <f t="shared" si="1466"/>
        <v>0</v>
      </c>
      <c r="ACO37" s="27">
        <f t="shared" si="1467"/>
        <v>0</v>
      </c>
      <c r="ACP37" s="27" t="str">
        <f t="shared" si="1468"/>
        <v>14.7</v>
      </c>
      <c r="ACQ37" s="27">
        <f t="shared" si="1469"/>
        <v>0</v>
      </c>
      <c r="ACR37" s="27" t="str">
        <f t="shared" si="1470"/>
        <v>13.4</v>
      </c>
      <c r="ACS37" s="27">
        <f t="shared" si="1471"/>
        <v>0</v>
      </c>
      <c r="ACT37" s="27">
        <f t="shared" si="1472"/>
        <v>0</v>
      </c>
      <c r="ACU37" s="27" t="str">
        <f t="shared" si="1473"/>
        <v>43.1</v>
      </c>
      <c r="ACV37" s="27" t="str">
        <f t="shared" si="1474"/>
        <v>0</v>
      </c>
      <c r="ACW37" s="27" t="str">
        <f t="shared" si="1475"/>
        <v>22.4</v>
      </c>
      <c r="ACX37" s="27">
        <f t="shared" si="1476"/>
        <v>0</v>
      </c>
      <c r="ACY37" s="27" t="str">
        <f t="shared" si="1477"/>
        <v>34.9</v>
      </c>
      <c r="ACZ37" s="27">
        <f t="shared" si="1478"/>
        <v>0</v>
      </c>
      <c r="ADA37" s="27" t="str">
        <f t="shared" si="1479"/>
        <v>24.8</v>
      </c>
      <c r="ADB37" s="27" t="str">
        <f t="shared" si="1480"/>
        <v>28.9</v>
      </c>
      <c r="ADC37" s="27" t="str">
        <f t="shared" si="1481"/>
        <v>23.6</v>
      </c>
      <c r="ADD37" s="27" t="str">
        <f t="shared" si="1482"/>
        <v>52.9</v>
      </c>
      <c r="ADE37" s="27">
        <f t="shared" si="1483"/>
        <v>0</v>
      </c>
      <c r="ADF37" s="27">
        <f t="shared" si="1484"/>
        <v>0</v>
      </c>
      <c r="ADG37" s="27" t="str">
        <f t="shared" si="1485"/>
        <v>62.5</v>
      </c>
      <c r="ADH37" s="27" t="str">
        <f t="shared" si="1486"/>
        <v>31.2</v>
      </c>
      <c r="ADI37" s="27">
        <f t="shared" si="1487"/>
        <v>0</v>
      </c>
      <c r="ADJ37" s="27" t="str">
        <f t="shared" si="1488"/>
        <v>76</v>
      </c>
      <c r="ADK37" s="27">
        <f t="shared" si="1489"/>
        <v>0</v>
      </c>
      <c r="ADL37" s="27">
        <f t="shared" si="1490"/>
        <v>0</v>
      </c>
      <c r="ADM37" s="27" t="str">
        <f t="shared" si="1491"/>
        <v>49.1</v>
      </c>
      <c r="ADN37" s="27">
        <f t="shared" si="1492"/>
        <v>0</v>
      </c>
      <c r="ADO37" s="27">
        <f t="shared" si="1493"/>
        <v>0</v>
      </c>
      <c r="ADP37" s="27" t="str">
        <f t="shared" si="1494"/>
        <v>47.1</v>
      </c>
      <c r="ADQ37" s="27">
        <f t="shared" si="1495"/>
        <v>0</v>
      </c>
      <c r="ADR37" s="27">
        <f t="shared" si="1496"/>
        <v>0</v>
      </c>
      <c r="ADS37" s="27" t="str">
        <f t="shared" si="1497"/>
        <v>77</v>
      </c>
      <c r="ADT37" s="27">
        <f t="shared" si="1498"/>
        <v>0</v>
      </c>
      <c r="ADU37" s="27">
        <f t="shared" si="1499"/>
        <v>0</v>
      </c>
      <c r="ADV37" s="27" t="str">
        <f t="shared" si="1500"/>
        <v>48.4</v>
      </c>
      <c r="ADW37" s="27">
        <f t="shared" si="1501"/>
        <v>0</v>
      </c>
      <c r="ADX37" s="27">
        <f t="shared" si="1502"/>
        <v>0</v>
      </c>
      <c r="ADY37" s="27" t="str">
        <f t="shared" si="1503"/>
        <v>46.1</v>
      </c>
      <c r="ADZ37" s="27">
        <f t="shared" si="1504"/>
        <v>0</v>
      </c>
      <c r="AEA37" s="27">
        <f t="shared" si="1505"/>
        <v>0</v>
      </c>
      <c r="AEB37" s="27">
        <f t="shared" si="1506"/>
        <v>0</v>
      </c>
      <c r="AEC37" s="27">
        <f t="shared" si="1507"/>
        <v>0</v>
      </c>
      <c r="AED37" s="27">
        <f t="shared" si="1508"/>
        <v>0</v>
      </c>
      <c r="AEE37" s="27">
        <f t="shared" si="1509"/>
        <v>0</v>
      </c>
      <c r="AEF37" s="27">
        <f t="shared" si="1510"/>
        <v>0</v>
      </c>
      <c r="AEG37" s="27">
        <f t="shared" si="1511"/>
        <v>0</v>
      </c>
      <c r="AEH37" s="27">
        <f t="shared" si="1512"/>
        <v>0</v>
      </c>
      <c r="AEI37" s="27">
        <f t="shared" si="1513"/>
        <v>0</v>
      </c>
      <c r="AEJ37" s="27">
        <f t="shared" si="1514"/>
        <v>0</v>
      </c>
      <c r="AEK37" s="27">
        <f t="shared" si="1515"/>
        <v>0</v>
      </c>
      <c r="AEL37" s="27">
        <f t="shared" si="1516"/>
        <v>0</v>
      </c>
      <c r="AEM37" s="27">
        <f t="shared" si="1517"/>
        <v>0</v>
      </c>
      <c r="AEN37" s="27">
        <f t="shared" si="1518"/>
        <v>0</v>
      </c>
      <c r="AEO37" s="27">
        <f t="shared" si="1519"/>
        <v>0</v>
      </c>
      <c r="AEP37" s="27">
        <f t="shared" si="1520"/>
        <v>0</v>
      </c>
      <c r="AEQ37" s="27">
        <f t="shared" si="1521"/>
        <v>0</v>
      </c>
      <c r="AER37" s="27">
        <f t="shared" si="1522"/>
        <v>0</v>
      </c>
      <c r="AES37" s="27">
        <f t="shared" si="1523"/>
        <v>0</v>
      </c>
      <c r="AET37" s="27">
        <f t="shared" si="1524"/>
        <v>0</v>
      </c>
      <c r="AEU37" s="27">
        <f t="shared" si="1525"/>
        <v>0</v>
      </c>
      <c r="AEV37" s="27">
        <f t="shared" si="1526"/>
        <v>0</v>
      </c>
      <c r="AEW37" s="27">
        <f t="shared" si="1527"/>
        <v>0</v>
      </c>
      <c r="AEX37" s="27">
        <f t="shared" si="1528"/>
        <v>0</v>
      </c>
      <c r="AEY37" s="27">
        <f t="shared" si="1529"/>
        <v>0</v>
      </c>
      <c r="AEZ37" s="27">
        <f t="shared" si="1530"/>
        <v>0</v>
      </c>
      <c r="AFA37" s="27">
        <f t="shared" si="1531"/>
        <v>0</v>
      </c>
      <c r="AFB37" s="27">
        <f t="shared" si="1532"/>
        <v>0</v>
      </c>
      <c r="AFC37" s="27">
        <f t="shared" si="1533"/>
        <v>0</v>
      </c>
      <c r="AFD37" s="27">
        <f t="shared" si="1534"/>
        <v>0</v>
      </c>
      <c r="AFE37" s="27">
        <f t="shared" si="1535"/>
        <v>0</v>
      </c>
      <c r="AFF37" s="27">
        <f t="shared" si="1536"/>
        <v>0</v>
      </c>
      <c r="AFG37" s="27">
        <f t="shared" si="1537"/>
        <v>0</v>
      </c>
      <c r="AFH37" s="27">
        <f t="shared" si="1538"/>
        <v>0</v>
      </c>
      <c r="AFI37" s="27">
        <f t="shared" si="1539"/>
        <v>0</v>
      </c>
      <c r="AFJ37" s="27">
        <f t="shared" si="1540"/>
        <v>0</v>
      </c>
      <c r="AFL37" s="28">
        <f t="shared" si="892"/>
        <v>50.25</v>
      </c>
      <c r="AFM37" s="28">
        <v>50.25</v>
      </c>
      <c r="AFN37" s="27">
        <v>3</v>
      </c>
      <c r="AFO37" s="27">
        <f t="shared" si="1541"/>
        <v>3</v>
      </c>
      <c r="AFP37" s="27">
        <f t="shared" si="1542"/>
        <v>3</v>
      </c>
      <c r="AFQ37" s="27">
        <f t="shared" si="1543"/>
        <v>3</v>
      </c>
      <c r="AFR37" s="27">
        <f t="shared" si="1544"/>
        <v>3</v>
      </c>
      <c r="AFS37" s="27">
        <f t="shared" si="1545"/>
        <v>0</v>
      </c>
      <c r="AFT37" s="27">
        <f t="shared" si="1546"/>
        <v>3</v>
      </c>
      <c r="AFU37" s="27">
        <f t="shared" si="1547"/>
        <v>3</v>
      </c>
      <c r="AFV37" s="27">
        <f t="shared" si="1548"/>
        <v>0</v>
      </c>
      <c r="AFW37" s="27">
        <f t="shared" si="1549"/>
        <v>0</v>
      </c>
      <c r="AFX37" s="27">
        <f t="shared" si="1550"/>
        <v>1</v>
      </c>
      <c r="AFY37" s="27">
        <f t="shared" si="1551"/>
        <v>0</v>
      </c>
      <c r="AFZ37" s="27">
        <f t="shared" si="1552"/>
        <v>3</v>
      </c>
      <c r="AGA37" s="27">
        <f t="shared" si="1553"/>
        <v>0</v>
      </c>
      <c r="AGB37" s="27">
        <f t="shared" si="1554"/>
        <v>0</v>
      </c>
      <c r="AGC37" s="27">
        <f t="shared" si="1555"/>
        <v>3</v>
      </c>
      <c r="AGD37" s="27">
        <f t="shared" si="1556"/>
        <v>7</v>
      </c>
      <c r="AGE37" s="27">
        <f t="shared" si="1557"/>
        <v>6</v>
      </c>
      <c r="AGF37" s="27">
        <f t="shared" si="1558"/>
        <v>0</v>
      </c>
      <c r="AGG37" s="27">
        <f t="shared" si="1559"/>
        <v>4</v>
      </c>
      <c r="AGH37" s="27">
        <f t="shared" si="1560"/>
        <v>0</v>
      </c>
      <c r="AGI37" s="27">
        <f t="shared" si="1561"/>
        <v>7</v>
      </c>
      <c r="AGJ37" s="27">
        <f t="shared" si="1562"/>
        <v>3</v>
      </c>
      <c r="AGK37" s="27">
        <f t="shared" si="1563"/>
        <v>3</v>
      </c>
      <c r="AGL37" s="27">
        <f t="shared" si="1564"/>
        <v>3</v>
      </c>
      <c r="AGM37" s="27">
        <f t="shared" si="1565"/>
        <v>0</v>
      </c>
      <c r="AGN37" s="27">
        <f t="shared" si="1566"/>
        <v>0</v>
      </c>
      <c r="AGO37" s="27">
        <f t="shared" si="1567"/>
        <v>3</v>
      </c>
      <c r="AGP37" s="27">
        <f t="shared" si="1568"/>
        <v>3</v>
      </c>
      <c r="AGQ37" s="27">
        <f t="shared" si="1569"/>
        <v>0</v>
      </c>
      <c r="AGR37" s="27">
        <f t="shared" si="1570"/>
        <v>3</v>
      </c>
      <c r="AGS37" s="27">
        <f t="shared" si="1571"/>
        <v>0</v>
      </c>
      <c r="AGT37" s="27">
        <f t="shared" si="1572"/>
        <v>0</v>
      </c>
      <c r="AGU37" s="27">
        <f t="shared" si="1573"/>
        <v>3</v>
      </c>
      <c r="AGV37" s="27">
        <f t="shared" si="1574"/>
        <v>0</v>
      </c>
      <c r="AGW37" s="27">
        <f t="shared" si="1575"/>
        <v>0</v>
      </c>
      <c r="AGX37" s="27">
        <f t="shared" si="1576"/>
        <v>3</v>
      </c>
      <c r="AGY37" s="27">
        <f t="shared" si="1577"/>
        <v>0</v>
      </c>
      <c r="AGZ37" s="27">
        <f t="shared" si="1578"/>
        <v>0</v>
      </c>
      <c r="AHA37" s="27">
        <f t="shared" si="1579"/>
        <v>3</v>
      </c>
      <c r="AHB37" s="27">
        <f t="shared" si="1580"/>
        <v>0</v>
      </c>
      <c r="AHC37" s="27">
        <f t="shared" si="1581"/>
        <v>0</v>
      </c>
      <c r="AHD37" s="27">
        <f t="shared" si="1582"/>
        <v>3</v>
      </c>
      <c r="AHE37" s="27">
        <f t="shared" si="1583"/>
        <v>0</v>
      </c>
      <c r="AHF37" s="27">
        <f t="shared" si="1584"/>
        <v>0</v>
      </c>
      <c r="AHG37" s="27">
        <f t="shared" si="1585"/>
        <v>3</v>
      </c>
      <c r="AHH37" s="27">
        <f t="shared" si="1586"/>
        <v>0</v>
      </c>
      <c r="AHI37" s="27">
        <f t="shared" si="1587"/>
        <v>0</v>
      </c>
      <c r="AHJ37" s="27">
        <f t="shared" si="1588"/>
        <v>0</v>
      </c>
      <c r="AHK37" s="27">
        <f t="shared" si="1589"/>
        <v>0</v>
      </c>
      <c r="AHL37" s="27">
        <f t="shared" si="1590"/>
        <v>0</v>
      </c>
      <c r="AHM37" s="27">
        <f t="shared" si="1591"/>
        <v>0</v>
      </c>
      <c r="AHN37" s="27">
        <f t="shared" si="1592"/>
        <v>0</v>
      </c>
      <c r="AHO37" s="27">
        <f t="shared" si="1593"/>
        <v>0</v>
      </c>
      <c r="AHP37" s="27">
        <f t="shared" si="1594"/>
        <v>0</v>
      </c>
      <c r="AHQ37" s="27">
        <f t="shared" si="1595"/>
        <v>0</v>
      </c>
      <c r="AHR37" s="27">
        <f t="shared" si="1596"/>
        <v>0</v>
      </c>
      <c r="AHS37" s="27">
        <f t="shared" si="1597"/>
        <v>0</v>
      </c>
      <c r="AHT37" s="27">
        <f t="shared" si="1598"/>
        <v>0</v>
      </c>
      <c r="AHU37" s="27">
        <f t="shared" si="1599"/>
        <v>0</v>
      </c>
      <c r="AHV37" s="27">
        <f t="shared" si="1600"/>
        <v>0</v>
      </c>
      <c r="AHW37" s="27">
        <f t="shared" si="1601"/>
        <v>0</v>
      </c>
      <c r="AHX37" s="27">
        <f t="shared" si="1602"/>
        <v>0</v>
      </c>
      <c r="AHY37" s="27">
        <f t="shared" si="1603"/>
        <v>0</v>
      </c>
      <c r="AHZ37" s="27">
        <f t="shared" si="1604"/>
        <v>0</v>
      </c>
      <c r="AIA37" s="27">
        <f t="shared" si="1605"/>
        <v>0</v>
      </c>
      <c r="AIB37" s="27">
        <f t="shared" si="1606"/>
        <v>0</v>
      </c>
      <c r="AIC37" s="27">
        <f t="shared" si="1607"/>
        <v>0</v>
      </c>
      <c r="AID37" s="27">
        <f t="shared" si="1608"/>
        <v>0</v>
      </c>
      <c r="AIE37" s="27">
        <f t="shared" si="1609"/>
        <v>0</v>
      </c>
      <c r="AIF37" s="27">
        <f t="shared" si="1610"/>
        <v>0</v>
      </c>
      <c r="AIG37" s="27">
        <f t="shared" si="1611"/>
        <v>0</v>
      </c>
      <c r="AIH37" s="27">
        <f t="shared" si="1612"/>
        <v>0</v>
      </c>
      <c r="AII37" s="27">
        <f t="shared" si="1613"/>
        <v>0</v>
      </c>
      <c r="AIJ37" s="27">
        <f t="shared" si="1614"/>
        <v>0</v>
      </c>
      <c r="AIK37" s="27">
        <f t="shared" si="1615"/>
        <v>0</v>
      </c>
      <c r="AIL37" s="27">
        <f t="shared" si="1616"/>
        <v>0</v>
      </c>
      <c r="AIM37" s="27">
        <f t="shared" si="1617"/>
        <v>0</v>
      </c>
      <c r="AIN37" s="27">
        <f t="shared" si="1618"/>
        <v>0</v>
      </c>
      <c r="AIO37" s="27">
        <f t="shared" si="1619"/>
        <v>0</v>
      </c>
      <c r="AIP37" s="27">
        <f t="shared" si="1620"/>
        <v>0</v>
      </c>
      <c r="AIQ37" s="27">
        <f t="shared" si="1621"/>
        <v>0</v>
      </c>
      <c r="AIR37" s="27">
        <f t="shared" si="1622"/>
        <v>0</v>
      </c>
      <c r="AIT37" s="27">
        <v>1</v>
      </c>
      <c r="AIU37" s="27">
        <v>1</v>
      </c>
      <c r="AIV37" s="27">
        <v>1</v>
      </c>
      <c r="AIW37" s="27">
        <f t="shared" si="1623"/>
        <v>1</v>
      </c>
      <c r="AIX37" s="27">
        <f t="shared" si="1624"/>
        <v>0</v>
      </c>
      <c r="AIY37" s="27">
        <f t="shared" si="1625"/>
        <v>0.5</v>
      </c>
      <c r="AIZ37" s="27">
        <f t="shared" si="1626"/>
        <v>1</v>
      </c>
      <c r="AJA37" s="27">
        <f t="shared" si="1627"/>
        <v>0</v>
      </c>
      <c r="AJB37" s="27">
        <f t="shared" si="1628"/>
        <v>0</v>
      </c>
      <c r="AJC37" s="27">
        <f t="shared" si="1629"/>
        <v>0.5</v>
      </c>
      <c r="AJD37" s="27">
        <f t="shared" si="1630"/>
        <v>0</v>
      </c>
      <c r="AJE37" s="27">
        <f t="shared" si="1631"/>
        <v>1</v>
      </c>
      <c r="AJF37" s="27">
        <f t="shared" si="1632"/>
        <v>0</v>
      </c>
      <c r="AJG37" s="27">
        <f t="shared" si="1633"/>
        <v>0</v>
      </c>
      <c r="AJH37" s="27">
        <f t="shared" si="1634"/>
        <v>0.25</v>
      </c>
      <c r="AJI37" s="27">
        <f t="shared" si="1635"/>
        <v>8</v>
      </c>
      <c r="AJJ37" s="27">
        <f t="shared" si="1636"/>
        <v>16</v>
      </c>
      <c r="AJK37" s="27">
        <f t="shared" si="1637"/>
        <v>0</v>
      </c>
      <c r="AJL37" s="27">
        <f t="shared" si="1638"/>
        <v>4</v>
      </c>
      <c r="AJM37" s="27">
        <f t="shared" si="1639"/>
        <v>0</v>
      </c>
      <c r="AJN37" s="27">
        <f t="shared" si="1640"/>
        <v>2</v>
      </c>
      <c r="AJO37" s="27">
        <f t="shared" si="1641"/>
        <v>8</v>
      </c>
      <c r="AJP37" s="27">
        <f t="shared" si="1642"/>
        <v>1</v>
      </c>
      <c r="AJQ37" s="27">
        <f t="shared" si="1643"/>
        <v>1</v>
      </c>
      <c r="AJR37" s="27">
        <f t="shared" si="1644"/>
        <v>0</v>
      </c>
      <c r="AJS37" s="27">
        <f t="shared" si="1645"/>
        <v>0</v>
      </c>
      <c r="AJT37" s="27">
        <f t="shared" si="1646"/>
        <v>0.25</v>
      </c>
      <c r="AJU37" s="27">
        <f t="shared" si="1647"/>
        <v>1</v>
      </c>
      <c r="AJV37" s="27">
        <f t="shared" si="1648"/>
        <v>0</v>
      </c>
      <c r="AJW37" s="27">
        <f t="shared" si="1649"/>
        <v>0.5</v>
      </c>
      <c r="AJX37" s="27">
        <f t="shared" si="1650"/>
        <v>0</v>
      </c>
      <c r="AJY37" s="27">
        <f t="shared" si="1651"/>
        <v>0</v>
      </c>
      <c r="AJZ37" s="27">
        <f t="shared" si="1652"/>
        <v>0.25</v>
      </c>
      <c r="AKA37" s="27">
        <f t="shared" si="1653"/>
        <v>0</v>
      </c>
      <c r="AKB37" s="27">
        <f t="shared" si="1654"/>
        <v>0</v>
      </c>
      <c r="AKC37" s="27">
        <f t="shared" si="1655"/>
        <v>0.25</v>
      </c>
      <c r="AKD37" s="27">
        <f t="shared" si="1656"/>
        <v>0</v>
      </c>
      <c r="AKE37" s="27">
        <f t="shared" si="1657"/>
        <v>0</v>
      </c>
      <c r="AKF37" s="27">
        <f t="shared" si="1658"/>
        <v>0.25</v>
      </c>
      <c r="AKG37" s="27">
        <f t="shared" si="1659"/>
        <v>0</v>
      </c>
      <c r="AKH37" s="27">
        <f t="shared" si="1660"/>
        <v>0</v>
      </c>
      <c r="AKI37" s="27">
        <f t="shared" si="1661"/>
        <v>0.25</v>
      </c>
      <c r="AKJ37" s="27">
        <f t="shared" si="1662"/>
        <v>0</v>
      </c>
      <c r="AKK37" s="27">
        <f t="shared" si="1663"/>
        <v>0</v>
      </c>
      <c r="AKL37" s="27">
        <f t="shared" si="1664"/>
        <v>0.25</v>
      </c>
      <c r="AKM37" s="27">
        <f t="shared" si="1665"/>
        <v>0</v>
      </c>
      <c r="AKN37" s="27">
        <f t="shared" si="1666"/>
        <v>0</v>
      </c>
      <c r="AKO37" s="27">
        <f t="shared" si="1667"/>
        <v>0</v>
      </c>
      <c r="AKP37" s="27">
        <f t="shared" si="1668"/>
        <v>0</v>
      </c>
      <c r="AKQ37" s="27">
        <f t="shared" si="1669"/>
        <v>0</v>
      </c>
      <c r="AKR37" s="27">
        <f t="shared" si="1670"/>
        <v>0</v>
      </c>
      <c r="AKS37" s="27">
        <f t="shared" si="1671"/>
        <v>0</v>
      </c>
      <c r="AKT37" s="27">
        <f t="shared" si="1672"/>
        <v>0</v>
      </c>
      <c r="AKU37" s="27">
        <f t="shared" si="1673"/>
        <v>0</v>
      </c>
      <c r="AKV37" s="27">
        <f t="shared" si="1674"/>
        <v>0</v>
      </c>
      <c r="AKW37" s="27">
        <f t="shared" si="1675"/>
        <v>0</v>
      </c>
      <c r="AKX37" s="27">
        <f t="shared" si="1676"/>
        <v>0</v>
      </c>
      <c r="AKY37" s="27">
        <f t="shared" si="1677"/>
        <v>0</v>
      </c>
      <c r="AKZ37" s="27">
        <f t="shared" si="1678"/>
        <v>0</v>
      </c>
      <c r="ALA37" s="27">
        <f t="shared" si="1679"/>
        <v>0</v>
      </c>
      <c r="ALB37" s="27">
        <f t="shared" si="1680"/>
        <v>0</v>
      </c>
      <c r="ALC37" s="27">
        <f t="shared" si="1681"/>
        <v>0</v>
      </c>
      <c r="ALD37" s="27">
        <f t="shared" si="1682"/>
        <v>0</v>
      </c>
      <c r="ALE37" s="27">
        <f t="shared" si="1683"/>
        <v>0</v>
      </c>
      <c r="ALF37" s="27">
        <f t="shared" si="1684"/>
        <v>0</v>
      </c>
      <c r="ALG37" s="27">
        <f t="shared" si="1685"/>
        <v>0</v>
      </c>
      <c r="ALH37" s="27">
        <f t="shared" si="1686"/>
        <v>0</v>
      </c>
      <c r="ALI37" s="27">
        <f t="shared" si="1687"/>
        <v>0</v>
      </c>
      <c r="ALJ37" s="27">
        <f t="shared" si="1688"/>
        <v>0</v>
      </c>
      <c r="ALK37" s="27">
        <f t="shared" si="1689"/>
        <v>0</v>
      </c>
      <c r="ALL37" s="27">
        <f t="shared" si="1690"/>
        <v>0</v>
      </c>
      <c r="ALM37" s="27">
        <f t="shared" si="1691"/>
        <v>0</v>
      </c>
      <c r="ALN37" s="27">
        <f t="shared" si="1692"/>
        <v>0</v>
      </c>
      <c r="ALO37" s="27">
        <f t="shared" si="1693"/>
        <v>0</v>
      </c>
      <c r="ALP37" s="27">
        <f t="shared" si="1694"/>
        <v>0</v>
      </c>
      <c r="ALQ37" s="27">
        <f t="shared" si="1695"/>
        <v>0</v>
      </c>
      <c r="ALR37" s="27">
        <f t="shared" si="1696"/>
        <v>0</v>
      </c>
      <c r="ALS37" s="27">
        <f t="shared" si="1697"/>
        <v>0</v>
      </c>
      <c r="ALT37" s="27">
        <f t="shared" si="1698"/>
        <v>0</v>
      </c>
      <c r="ALU37" s="27">
        <f t="shared" si="1699"/>
        <v>0</v>
      </c>
      <c r="ALV37" s="27">
        <f t="shared" si="1700"/>
        <v>0</v>
      </c>
      <c r="ALW37" s="27">
        <f t="shared" si="1701"/>
        <v>0</v>
      </c>
      <c r="AMK37" s="28">
        <v>1916</v>
      </c>
      <c r="AML37" s="28">
        <f t="shared" si="1702"/>
        <v>1916</v>
      </c>
      <c r="AMN37" s="28">
        <v>2000</v>
      </c>
      <c r="AMO37" s="27" t="str">
        <f t="shared" si="1703"/>
        <v>2009</v>
      </c>
      <c r="AMP37" s="27" t="str">
        <f t="shared" si="1704"/>
        <v>2013</v>
      </c>
      <c r="AMQ37" s="27" t="str">
        <f t="shared" si="1705"/>
        <v>1988</v>
      </c>
      <c r="AMR37" s="27" t="str">
        <f t="shared" si="1706"/>
        <v>1972</v>
      </c>
      <c r="AMS37" s="27" t="str">
        <f t="shared" si="1707"/>
        <v>1972</v>
      </c>
      <c r="AMT37" s="27" t="str">
        <f t="shared" si="1708"/>
        <v>1977</v>
      </c>
      <c r="AMU37" s="27" t="str">
        <f t="shared" si="1709"/>
        <v>1961</v>
      </c>
      <c r="AMV37" s="27" t="str">
        <f t="shared" si="1710"/>
        <v>1961</v>
      </c>
      <c r="AMW37" s="27" t="str">
        <f t="shared" si="1711"/>
        <v>1961</v>
      </c>
      <c r="AMX37" s="27" t="str">
        <f t="shared" si="1712"/>
        <v>1948</v>
      </c>
      <c r="AMY37" s="27" t="str">
        <f t="shared" si="1713"/>
        <v>1948</v>
      </c>
      <c r="AMZ37" s="27" t="str">
        <f t="shared" si="1714"/>
        <v>1925</v>
      </c>
      <c r="ANA37" s="27" t="str">
        <f t="shared" si="1715"/>
        <v>1925</v>
      </c>
      <c r="ANB37" s="27" t="str">
        <f t="shared" si="1716"/>
        <v>1925</v>
      </c>
      <c r="ANC37" s="27" t="str">
        <f t="shared" si="1717"/>
        <v>1932</v>
      </c>
      <c r="AND37" s="27" t="str">
        <f t="shared" si="1718"/>
        <v>1913</v>
      </c>
      <c r="ANE37" s="27" t="str">
        <f t="shared" si="1719"/>
        <v>1907</v>
      </c>
      <c r="ANF37" s="27" t="str">
        <f t="shared" si="1720"/>
        <v>1907</v>
      </c>
      <c r="ANG37" s="27" t="str">
        <f t="shared" si="1721"/>
        <v>1898</v>
      </c>
      <c r="ANH37" s="27" t="str">
        <f t="shared" si="1722"/>
        <v>1898</v>
      </c>
      <c r="ANI37" s="27" t="str">
        <f t="shared" si="1723"/>
        <v>1883</v>
      </c>
      <c r="ANJ37" s="27" t="str">
        <f t="shared" si="1724"/>
        <v>1866</v>
      </c>
      <c r="ANK37" s="27" t="str">
        <f t="shared" si="1725"/>
        <v>1845</v>
      </c>
      <c r="ANL37" s="27" t="str">
        <f t="shared" si="1726"/>
        <v>1853</v>
      </c>
      <c r="ANM37" s="27" t="str">
        <f t="shared" si="1727"/>
        <v>1853</v>
      </c>
      <c r="ANN37" s="27" t="str">
        <f t="shared" si="1728"/>
        <v>1853</v>
      </c>
      <c r="ANO37" s="27" t="str">
        <f t="shared" si="1729"/>
        <v>1849</v>
      </c>
      <c r="ANP37" s="27" t="str">
        <f t="shared" si="1730"/>
        <v>1856</v>
      </c>
      <c r="ANQ37" s="27" t="str">
        <f t="shared" si="1731"/>
        <v>1856</v>
      </c>
      <c r="ANR37" s="27" t="str">
        <f t="shared" si="1732"/>
        <v>1869</v>
      </c>
      <c r="ANS37" s="27" t="str">
        <f t="shared" si="1733"/>
        <v>1869</v>
      </c>
      <c r="ANT37" s="27" t="str">
        <f t="shared" si="1734"/>
        <v>1869</v>
      </c>
      <c r="ANU37" s="27" t="str">
        <f t="shared" si="1735"/>
        <v>1874</v>
      </c>
      <c r="ANV37" s="27" t="str">
        <f t="shared" si="1736"/>
        <v>1874</v>
      </c>
      <c r="ANW37" s="27" t="str">
        <f t="shared" si="1737"/>
        <v>1874</v>
      </c>
      <c r="ANX37" s="27" t="str">
        <f t="shared" si="1738"/>
        <v>1882</v>
      </c>
      <c r="ANY37" s="27" t="str">
        <f t="shared" si="1739"/>
        <v>1882</v>
      </c>
      <c r="ANZ37" s="27" t="str">
        <f t="shared" si="1740"/>
        <v>1882</v>
      </c>
      <c r="AOA37" s="27" t="str">
        <f t="shared" si="1741"/>
        <v>1909</v>
      </c>
      <c r="AOB37" s="27" t="str">
        <f t="shared" si="1742"/>
        <v>1909</v>
      </c>
      <c r="AOC37" s="27" t="str">
        <f t="shared" si="1743"/>
        <v>1909</v>
      </c>
      <c r="AOD37" s="27" t="str">
        <f t="shared" si="1744"/>
        <v>1920</v>
      </c>
      <c r="AOE37" s="27" t="str">
        <f t="shared" si="1745"/>
        <v>1920</v>
      </c>
      <c r="AOF37" s="27" t="str">
        <f t="shared" si="1746"/>
        <v>1920</v>
      </c>
      <c r="AOG37" s="27" t="str">
        <f t="shared" si="1747"/>
        <v>1916</v>
      </c>
      <c r="AOH37" s="27" t="str">
        <f t="shared" si="1748"/>
        <v>1916</v>
      </c>
      <c r="AOI37" s="27" t="str">
        <f t="shared" si="1749"/>
        <v>1916</v>
      </c>
      <c r="AOJ37" s="27" t="str">
        <f t="shared" si="1750"/>
        <v>1916</v>
      </c>
      <c r="AOK37" s="27" t="str">
        <f t="shared" si="1751"/>
        <v>1916</v>
      </c>
      <c r="AOL37" s="27" t="str">
        <f t="shared" si="1752"/>
        <v>1916</v>
      </c>
      <c r="AOM37" s="27" t="str">
        <f t="shared" si="1753"/>
        <v>1916</v>
      </c>
      <c r="AON37" s="27" t="str">
        <f t="shared" si="1754"/>
        <v>1916</v>
      </c>
      <c r="AOO37" s="27" t="str">
        <f t="shared" si="1755"/>
        <v>1916</v>
      </c>
      <c r="AOP37" s="27" t="str">
        <f t="shared" si="1756"/>
        <v>1916</v>
      </c>
      <c r="AOQ37" s="27" t="str">
        <f t="shared" si="1757"/>
        <v>1916</v>
      </c>
      <c r="AOR37" s="27" t="str">
        <f t="shared" si="1758"/>
        <v>1916</v>
      </c>
      <c r="AOS37" s="27" t="str">
        <f t="shared" si="1759"/>
        <v>1916</v>
      </c>
      <c r="AOT37" s="27" t="str">
        <f t="shared" si="1760"/>
        <v>1916</v>
      </c>
      <c r="AOU37" s="27" t="str">
        <f t="shared" si="1761"/>
        <v>1916</v>
      </c>
      <c r="AOV37" s="27" t="str">
        <f t="shared" si="1762"/>
        <v>1916</v>
      </c>
      <c r="AOW37" s="27" t="str">
        <f t="shared" si="1763"/>
        <v>1916</v>
      </c>
      <c r="AOX37" s="27" t="str">
        <f t="shared" si="1764"/>
        <v>1916</v>
      </c>
      <c r="AOY37" s="27" t="str">
        <f t="shared" si="1765"/>
        <v>1916</v>
      </c>
      <c r="AOZ37" s="27" t="str">
        <f t="shared" si="1766"/>
        <v>1916</v>
      </c>
      <c r="APA37" s="27" t="str">
        <f t="shared" si="1767"/>
        <v>1916</v>
      </c>
      <c r="APB37" s="27" t="str">
        <f t="shared" si="1768"/>
        <v>1916</v>
      </c>
      <c r="APC37" s="27" t="str">
        <f t="shared" si="1769"/>
        <v>1916</v>
      </c>
      <c r="APD37" s="27" t="str">
        <f t="shared" si="1770"/>
        <v>1916</v>
      </c>
      <c r="APE37" s="27" t="str">
        <f t="shared" si="1771"/>
        <v>1916</v>
      </c>
      <c r="APF37" s="27" t="str">
        <f t="shared" si="1772"/>
        <v>1916</v>
      </c>
      <c r="APG37" s="27" t="str">
        <f t="shared" si="1773"/>
        <v>1916</v>
      </c>
      <c r="APH37" s="27" t="str">
        <f t="shared" si="1774"/>
        <v>1916</v>
      </c>
      <c r="API37" s="27" t="str">
        <f t="shared" si="1775"/>
        <v>1916</v>
      </c>
      <c r="APJ37" s="27" t="str">
        <f t="shared" si="1776"/>
        <v>1916</v>
      </c>
      <c r="APK37" s="27" t="str">
        <f t="shared" si="1777"/>
        <v>1916</v>
      </c>
      <c r="APL37" s="27" t="str">
        <f t="shared" si="1778"/>
        <v>1916</v>
      </c>
      <c r="APM37" s="27" t="str">
        <f t="shared" si="1779"/>
        <v>1916</v>
      </c>
      <c r="APN37" s="27" t="str">
        <f t="shared" si="1780"/>
        <v>1916</v>
      </c>
      <c r="APO37" s="27" t="str">
        <f t="shared" si="1781"/>
        <v>1916</v>
      </c>
      <c r="APP37" s="27" t="str">
        <f t="shared" si="1782"/>
        <v>1916</v>
      </c>
      <c r="APQ37" s="27" t="str">
        <f t="shared" si="1783"/>
        <v>1916</v>
      </c>
      <c r="APR37" s="27" t="str">
        <f t="shared" si="1784"/>
        <v>1916</v>
      </c>
    </row>
    <row r="38" spans="1:1022 1025:1110" x14ac:dyDescent="0.35">
      <c r="A38" s="27">
        <v>79</v>
      </c>
      <c r="B38" s="87" t="s">
        <v>74</v>
      </c>
      <c r="C38" s="91">
        <f>VLOOKUP(A38, Rankings!$A$2:$AN$129, 40, FALSE)</f>
        <v>36</v>
      </c>
      <c r="D38" s="21" t="s">
        <v>386</v>
      </c>
      <c r="I38" s="29">
        <f t="shared" si="893"/>
        <v>12.5</v>
      </c>
      <c r="L38" s="27" t="s">
        <v>2173</v>
      </c>
      <c r="M38" s="27" t="s">
        <v>2425</v>
      </c>
      <c r="N38" s="27" t="s">
        <v>2720</v>
      </c>
      <c r="O38" s="27" t="s">
        <v>24</v>
      </c>
      <c r="P38" s="27" t="s">
        <v>24</v>
      </c>
      <c r="Q38" s="27" t="s">
        <v>3170</v>
      </c>
      <c r="R38" s="27" t="s">
        <v>24</v>
      </c>
      <c r="S38" s="27" t="s">
        <v>3658</v>
      </c>
      <c r="T38" s="27" t="s">
        <v>3760</v>
      </c>
      <c r="U38" s="27" t="s">
        <v>24</v>
      </c>
      <c r="V38" s="27" t="s">
        <v>24</v>
      </c>
      <c r="W38" s="27" t="s">
        <v>4143</v>
      </c>
      <c r="X38" s="27" t="s">
        <v>24</v>
      </c>
      <c r="Y38" s="27" t="s">
        <v>24</v>
      </c>
      <c r="Z38" s="27" t="s">
        <v>4524</v>
      </c>
      <c r="AA38" s="27" t="s">
        <v>24</v>
      </c>
      <c r="AB38" s="27" t="s">
        <v>24</v>
      </c>
      <c r="AC38" s="27" t="s">
        <v>24</v>
      </c>
      <c r="AD38" s="27" t="s">
        <v>24</v>
      </c>
      <c r="AE38" s="27" t="s">
        <v>24</v>
      </c>
      <c r="AF38" s="27" t="s">
        <v>5134</v>
      </c>
      <c r="AG38" s="27" t="s">
        <v>24</v>
      </c>
      <c r="AH38" s="27" t="s">
        <v>24</v>
      </c>
      <c r="AI38" s="27" t="s">
        <v>24</v>
      </c>
      <c r="AJ38" s="27" t="s">
        <v>24</v>
      </c>
      <c r="AK38" s="27" t="s">
        <v>24</v>
      </c>
      <c r="AL38" s="27" t="s">
        <v>5709</v>
      </c>
      <c r="AM38" s="27" t="s">
        <v>24</v>
      </c>
      <c r="AN38" s="27" t="s">
        <v>24</v>
      </c>
      <c r="AO38" s="27" t="s">
        <v>6129</v>
      </c>
      <c r="AP38" s="27" t="s">
        <v>24</v>
      </c>
      <c r="AQ38" s="27" t="s">
        <v>24</v>
      </c>
      <c r="AR38" s="27" t="s">
        <v>6454</v>
      </c>
      <c r="AS38" s="27" t="s">
        <v>24</v>
      </c>
      <c r="AT38" s="27" t="s">
        <v>24</v>
      </c>
      <c r="AU38" s="27" t="s">
        <v>6722</v>
      </c>
      <c r="AV38" s="27" t="s">
        <v>24</v>
      </c>
      <c r="AW38" s="27" t="s">
        <v>24</v>
      </c>
      <c r="AX38" s="27" t="s">
        <v>24</v>
      </c>
      <c r="AY38" s="27" t="s">
        <v>24</v>
      </c>
      <c r="AZ38" s="27" t="s">
        <v>24</v>
      </c>
      <c r="BA38" s="27" t="s">
        <v>24</v>
      </c>
      <c r="BB38" s="27" t="s">
        <v>24</v>
      </c>
      <c r="BC38" s="27" t="s">
        <v>24</v>
      </c>
      <c r="BD38" s="27" t="s">
        <v>24</v>
      </c>
      <c r="BE38" s="27" t="s">
        <v>24</v>
      </c>
      <c r="BF38" s="27" t="s">
        <v>24</v>
      </c>
      <c r="BG38" s="27" t="s">
        <v>24</v>
      </c>
      <c r="BH38" s="27" t="s">
        <v>24</v>
      </c>
      <c r="BI38" s="27" t="s">
        <v>24</v>
      </c>
      <c r="BJ38" s="27" t="s">
        <v>24</v>
      </c>
      <c r="BK38" s="27" t="s">
        <v>24</v>
      </c>
      <c r="BL38" s="27" t="s">
        <v>24</v>
      </c>
      <c r="BM38" s="27" t="s">
        <v>24</v>
      </c>
      <c r="BN38" s="27" t="s">
        <v>24</v>
      </c>
      <c r="BO38" s="27" t="s">
        <v>24</v>
      </c>
      <c r="BP38" s="27" t="s">
        <v>24</v>
      </c>
      <c r="BQ38" s="27" t="s">
        <v>24</v>
      </c>
      <c r="BR38" s="27" t="s">
        <v>24</v>
      </c>
      <c r="BS38" s="27" t="s">
        <v>24</v>
      </c>
      <c r="BT38" s="27" t="s">
        <v>24</v>
      </c>
      <c r="BU38" s="27" t="s">
        <v>24</v>
      </c>
      <c r="BV38" s="27" t="s">
        <v>24</v>
      </c>
      <c r="BW38" s="27" t="s">
        <v>24</v>
      </c>
      <c r="BX38" s="27" t="s">
        <v>24</v>
      </c>
      <c r="BY38" s="27" t="s">
        <v>24</v>
      </c>
      <c r="BZ38" s="27" t="s">
        <v>24</v>
      </c>
      <c r="CA38" s="27" t="s">
        <v>24</v>
      </c>
      <c r="CB38" s="27" t="s">
        <v>24</v>
      </c>
      <c r="CC38" s="27" t="s">
        <v>24</v>
      </c>
      <c r="CD38" s="27" t="s">
        <v>24</v>
      </c>
      <c r="CE38" s="27" t="s">
        <v>24</v>
      </c>
      <c r="CF38" s="27" t="s">
        <v>24</v>
      </c>
      <c r="CG38" s="27" t="s">
        <v>24</v>
      </c>
      <c r="CH38" s="27" t="s">
        <v>24</v>
      </c>
      <c r="CI38" s="27" t="s">
        <v>24</v>
      </c>
      <c r="CJ38" s="27" t="s">
        <v>24</v>
      </c>
      <c r="CK38" s="27" t="s">
        <v>24</v>
      </c>
      <c r="CL38" s="27" t="s">
        <v>24</v>
      </c>
      <c r="CM38" s="27" t="s">
        <v>24</v>
      </c>
      <c r="CN38" s="27" t="s">
        <v>24</v>
      </c>
      <c r="CO38" s="27" t="s">
        <v>24</v>
      </c>
      <c r="CQ38" s="28">
        <f t="shared" si="894"/>
        <v>4</v>
      </c>
      <c r="CR38" s="28">
        <f t="shared" si="895"/>
        <v>2</v>
      </c>
      <c r="CS38" s="28">
        <f t="shared" si="896"/>
        <v>3</v>
      </c>
      <c r="CT38" s="28">
        <f t="shared" si="897"/>
        <v>3</v>
      </c>
      <c r="CU38" s="28">
        <f t="shared" si="898"/>
        <v>3</v>
      </c>
      <c r="CV38" s="28">
        <f t="shared" si="899"/>
        <v>2</v>
      </c>
      <c r="CW38" s="28">
        <f t="shared" si="900"/>
        <v>2</v>
      </c>
      <c r="CX38" s="28">
        <f t="shared" si="901"/>
        <v>2</v>
      </c>
      <c r="CY38" s="28">
        <f t="shared" si="902"/>
        <v>0</v>
      </c>
      <c r="CZ38" s="28">
        <f t="shared" si="903"/>
        <v>0</v>
      </c>
      <c r="DA38" s="28">
        <f t="shared" si="904"/>
        <v>0</v>
      </c>
      <c r="DB38" s="28">
        <f t="shared" si="905"/>
        <v>0</v>
      </c>
      <c r="DC38" s="28">
        <f t="shared" si="906"/>
        <v>0</v>
      </c>
      <c r="DD38" s="28">
        <f t="shared" si="907"/>
        <v>0</v>
      </c>
      <c r="DE38" s="28">
        <f t="shared" si="908"/>
        <v>0</v>
      </c>
      <c r="DF38" s="28">
        <f t="shared" si="909"/>
        <v>1</v>
      </c>
      <c r="DG38" s="28">
        <f t="shared" si="910"/>
        <v>0</v>
      </c>
      <c r="DH38" s="28">
        <f t="shared" si="911"/>
        <v>0</v>
      </c>
      <c r="DI38" s="28">
        <f t="shared" si="912"/>
        <v>0</v>
      </c>
      <c r="DJ38" s="28">
        <f t="shared" si="913"/>
        <v>0</v>
      </c>
      <c r="DK38" s="28">
        <f t="shared" si="914"/>
        <v>0</v>
      </c>
      <c r="DL38" s="28">
        <f t="shared" si="915"/>
        <v>0</v>
      </c>
      <c r="DM38" s="28">
        <f t="shared" si="916"/>
        <v>0</v>
      </c>
      <c r="DN38" s="28">
        <f t="shared" si="917"/>
        <v>0</v>
      </c>
      <c r="DO38" s="28">
        <f t="shared" si="918"/>
        <v>0</v>
      </c>
      <c r="DP38" s="28">
        <f t="shared" si="919"/>
        <v>1</v>
      </c>
      <c r="DR38">
        <f t="shared" si="920"/>
        <v>4</v>
      </c>
      <c r="DS38">
        <f t="shared" si="921"/>
        <v>3</v>
      </c>
      <c r="DT38">
        <f t="shared" si="922"/>
        <v>2</v>
      </c>
      <c r="DU38">
        <f t="shared" si="923"/>
        <v>0</v>
      </c>
      <c r="DV38">
        <f t="shared" si="924"/>
        <v>0</v>
      </c>
      <c r="DW38">
        <f t="shared" si="925"/>
        <v>4</v>
      </c>
      <c r="DX38">
        <f t="shared" si="926"/>
        <v>0</v>
      </c>
      <c r="DY38">
        <f t="shared" si="927"/>
        <v>12</v>
      </c>
      <c r="DZ38">
        <f t="shared" si="928"/>
        <v>3</v>
      </c>
      <c r="EA38">
        <f t="shared" si="929"/>
        <v>0</v>
      </c>
      <c r="EB38">
        <f t="shared" si="930"/>
        <v>0</v>
      </c>
      <c r="EC38">
        <f t="shared" si="931"/>
        <v>3</v>
      </c>
      <c r="ED38">
        <f t="shared" si="932"/>
        <v>0</v>
      </c>
      <c r="EE38">
        <f t="shared" si="933"/>
        <v>0</v>
      </c>
      <c r="EF38">
        <f t="shared" si="934"/>
        <v>4</v>
      </c>
      <c r="EG38">
        <f t="shared" si="935"/>
        <v>0</v>
      </c>
      <c r="EH38">
        <f t="shared" si="936"/>
        <v>0</v>
      </c>
      <c r="EI38">
        <f t="shared" si="937"/>
        <v>0</v>
      </c>
      <c r="EJ38">
        <f t="shared" si="938"/>
        <v>0</v>
      </c>
      <c r="EK38">
        <f t="shared" si="939"/>
        <v>0</v>
      </c>
      <c r="EL38">
        <f t="shared" si="940"/>
        <v>1</v>
      </c>
      <c r="EM38">
        <f t="shared" si="941"/>
        <v>0</v>
      </c>
      <c r="EN38">
        <f t="shared" si="942"/>
        <v>0</v>
      </c>
      <c r="EO38">
        <f t="shared" si="943"/>
        <v>0</v>
      </c>
      <c r="EP38">
        <f t="shared" si="944"/>
        <v>0</v>
      </c>
      <c r="EQ38">
        <f t="shared" si="945"/>
        <v>0</v>
      </c>
      <c r="ER38">
        <f t="shared" si="946"/>
        <v>1</v>
      </c>
      <c r="ES38">
        <f t="shared" si="947"/>
        <v>0</v>
      </c>
      <c r="ET38">
        <f t="shared" si="948"/>
        <v>0</v>
      </c>
      <c r="EU38">
        <f t="shared" si="949"/>
        <v>1</v>
      </c>
      <c r="EV38">
        <f t="shared" si="950"/>
        <v>0</v>
      </c>
      <c r="EW38">
        <f t="shared" si="951"/>
        <v>0</v>
      </c>
      <c r="EX38">
        <f t="shared" si="952"/>
        <v>2</v>
      </c>
      <c r="EY38">
        <f t="shared" si="953"/>
        <v>0</v>
      </c>
      <c r="EZ38">
        <f t="shared" si="954"/>
        <v>0</v>
      </c>
      <c r="FA38">
        <f t="shared" si="955"/>
        <v>1</v>
      </c>
      <c r="FB38">
        <f t="shared" si="956"/>
        <v>0</v>
      </c>
      <c r="FC38">
        <f t="shared" si="957"/>
        <v>0</v>
      </c>
      <c r="FD38">
        <f t="shared" si="958"/>
        <v>0</v>
      </c>
      <c r="FE38">
        <f t="shared" si="959"/>
        <v>0</v>
      </c>
      <c r="FF38">
        <f t="shared" si="960"/>
        <v>0</v>
      </c>
      <c r="FG38">
        <f t="shared" si="961"/>
        <v>0</v>
      </c>
      <c r="FH38">
        <f t="shared" si="962"/>
        <v>0</v>
      </c>
      <c r="FI38">
        <f t="shared" si="963"/>
        <v>0</v>
      </c>
      <c r="FJ38">
        <f t="shared" si="964"/>
        <v>0</v>
      </c>
      <c r="FK38">
        <f t="shared" si="965"/>
        <v>0</v>
      </c>
      <c r="FL38">
        <f t="shared" si="966"/>
        <v>0</v>
      </c>
      <c r="FM38">
        <f t="shared" si="967"/>
        <v>0</v>
      </c>
      <c r="FN38">
        <f t="shared" si="968"/>
        <v>0</v>
      </c>
      <c r="FO38">
        <f t="shared" si="969"/>
        <v>0</v>
      </c>
      <c r="FP38">
        <f t="shared" si="970"/>
        <v>0</v>
      </c>
      <c r="FQ38">
        <f t="shared" si="971"/>
        <v>0</v>
      </c>
      <c r="FR38">
        <f t="shared" si="972"/>
        <v>0</v>
      </c>
      <c r="FS38">
        <f t="shared" si="973"/>
        <v>0</v>
      </c>
      <c r="FT38">
        <f t="shared" si="974"/>
        <v>0</v>
      </c>
      <c r="FU38">
        <f t="shared" si="975"/>
        <v>0</v>
      </c>
      <c r="FV38">
        <f t="shared" si="976"/>
        <v>0</v>
      </c>
      <c r="FW38">
        <f t="shared" si="977"/>
        <v>0</v>
      </c>
      <c r="FX38">
        <f t="shared" si="978"/>
        <v>0</v>
      </c>
      <c r="FY38">
        <f t="shared" si="979"/>
        <v>0</v>
      </c>
      <c r="FZ38">
        <f t="shared" si="980"/>
        <v>0</v>
      </c>
      <c r="GA38">
        <f t="shared" si="981"/>
        <v>0</v>
      </c>
      <c r="GB38">
        <f t="shared" si="982"/>
        <v>0</v>
      </c>
      <c r="GC38">
        <f t="shared" si="983"/>
        <v>0</v>
      </c>
      <c r="GD38">
        <f t="shared" si="984"/>
        <v>0</v>
      </c>
      <c r="GE38">
        <f t="shared" si="985"/>
        <v>0</v>
      </c>
      <c r="GF38">
        <f t="shared" si="986"/>
        <v>0</v>
      </c>
      <c r="GG38">
        <f t="shared" si="987"/>
        <v>0</v>
      </c>
      <c r="GH38">
        <f t="shared" si="988"/>
        <v>0</v>
      </c>
      <c r="GI38">
        <f t="shared" si="989"/>
        <v>0</v>
      </c>
      <c r="GJ38">
        <f t="shared" si="990"/>
        <v>0</v>
      </c>
      <c r="GK38">
        <f t="shared" si="991"/>
        <v>0</v>
      </c>
      <c r="GL38">
        <f t="shared" si="992"/>
        <v>0</v>
      </c>
      <c r="GM38">
        <f t="shared" si="993"/>
        <v>0</v>
      </c>
      <c r="GN38">
        <f t="shared" si="994"/>
        <v>0</v>
      </c>
      <c r="GO38">
        <f t="shared" si="995"/>
        <v>0</v>
      </c>
      <c r="GP38">
        <f t="shared" si="996"/>
        <v>0</v>
      </c>
      <c r="GQ38">
        <f t="shared" si="997"/>
        <v>0</v>
      </c>
      <c r="GR38">
        <f t="shared" si="998"/>
        <v>0</v>
      </c>
      <c r="GS38">
        <f t="shared" si="999"/>
        <v>0</v>
      </c>
      <c r="GT38">
        <f t="shared" si="1000"/>
        <v>0</v>
      </c>
      <c r="GU38">
        <f t="shared" si="1001"/>
        <v>0</v>
      </c>
      <c r="GW38" s="28">
        <f t="shared" si="1002"/>
        <v>6.4681955187171551</v>
      </c>
      <c r="GX38" s="28">
        <f t="shared" si="1003"/>
        <v>0</v>
      </c>
      <c r="GY38" s="28">
        <f t="shared" si="1004"/>
        <v>0.74960199886355039</v>
      </c>
      <c r="GZ38" s="28">
        <f t="shared" si="1005"/>
        <v>0</v>
      </c>
      <c r="HA38" s="28">
        <f t="shared" si="1006"/>
        <v>0</v>
      </c>
      <c r="HB38" s="28">
        <f t="shared" si="1007"/>
        <v>6.8429965181489303</v>
      </c>
      <c r="HC38" s="28">
        <f t="shared" si="1008"/>
        <v>0.51883252418587178</v>
      </c>
      <c r="HE38">
        <f>IFERROR(VLOOKUP(_xlfn.NUMBERVALUE(MID(L38, SEARCH("!", L38)+1, SEARCH("+", L38)-SEARCH("!", L38)-1)), Rankings!$A$2:$BK$129, 63, FALSE),0)</f>
        <v>0.55670508415366138</v>
      </c>
      <c r="HF38">
        <f>IFERROR(VLOOKUP(_xlfn.NUMBERVALUE(MID(M38, SEARCH("!", M38)+1, SEARCH("+", M38)-SEARCH("!", M38)-1)), Rankings!$A$2:$BK$129, 63, FALSE),0)</f>
        <v>0.29045954332099588</v>
      </c>
      <c r="HG38">
        <f>IFERROR(VLOOKUP(_xlfn.NUMBERVALUE(MID(N38, SEARCH("!", N38)+1, SEARCH("+", N38)-SEARCH("!", N38)-1)), Rankings!$A$2:$BK$129, 63, FALSE),0)</f>
        <v>0.37792062575640611</v>
      </c>
      <c r="HH38">
        <f>IFERROR(VLOOKUP(_xlfn.NUMBERVALUE(MID(O38, SEARCH("!", O38)+1, SEARCH("+", O38)-SEARCH("!", O38)-1)), Rankings!$A$2:$BK$129, 63, FALSE),0)</f>
        <v>0</v>
      </c>
      <c r="HI38">
        <f>IFERROR(VLOOKUP(_xlfn.NUMBERVALUE(MID(P38, SEARCH("!", P38)+1, SEARCH("+", P38)-SEARCH("!", P38)-1)), Rankings!$A$2:$BK$129, 63, FALSE),0)</f>
        <v>0</v>
      </c>
      <c r="HJ38">
        <f>IFERROR(VLOOKUP(_xlfn.NUMBERVALUE(MID(Q38, SEARCH("!", Q38)+1, SEARCH("+", Q38)-SEARCH("!", Q38)-1)), Rankings!$A$2:$BK$129, 63, FALSE),0)</f>
        <v>0.95123166606348908</v>
      </c>
      <c r="HK38">
        <f>IFERROR(VLOOKUP(_xlfn.NUMBERVALUE(MID(R38, SEARCH("!", R38)+1, SEARCH("+", R38)-SEARCH("!", R38)-1)), Rankings!$A$2:$BK$129, 63, FALSE),0)</f>
        <v>0</v>
      </c>
      <c r="HL38">
        <f>IFERROR(VLOOKUP(_xlfn.NUMBERVALUE(MID(S38, SEARCH("!", S38)+1, SEARCH("+", S38)-SEARCH("!", S38)-1)), Rankings!$A$2:$BK$129, 63, FALSE),0)</f>
        <v>0.74960199886355039</v>
      </c>
      <c r="HM38">
        <f>IFERROR(VLOOKUP(_xlfn.NUMBERVALUE(MID(T38, SEARCH("!", T38)+1, SEARCH("+", T38)-SEARCH("!", T38)-1)), Rankings!$A$2:$BK$129, 63, FALSE),0)</f>
        <v>0.46338138623394648</v>
      </c>
      <c r="HN38">
        <f>IFERROR(VLOOKUP(_xlfn.NUMBERVALUE(MID(U38, SEARCH("!", U38)+1, SEARCH("+", U38)-SEARCH("!", U38)-1)), Rankings!$A$2:$BK$129, 63, FALSE),0)</f>
        <v>0</v>
      </c>
      <c r="HO38">
        <f>IFERROR(VLOOKUP(_xlfn.NUMBERVALUE(MID(V38, SEARCH("!", V38)+1, SEARCH("+", V38)-SEARCH("!", V38)-1)), Rankings!$A$2:$BK$129, 63, FALSE),0)</f>
        <v>0</v>
      </c>
      <c r="HP38">
        <f>IFERROR(VLOOKUP(_xlfn.NUMBERVALUE(MID(W38, SEARCH("!", W38)+1, SEARCH("+", W38)-SEARCH("!", W38)-1)), Rankings!$A$2:$BK$129, 63, FALSE),0)</f>
        <v>0.52069036350182252</v>
      </c>
      <c r="HQ38">
        <f>IFERROR(VLOOKUP(_xlfn.NUMBERVALUE(MID(X38, SEARCH("!", X38)+1, SEARCH("+", X38)-SEARCH("!", X38)-1)), Rankings!$A$2:$BK$129, 63, FALSE),0)</f>
        <v>0</v>
      </c>
      <c r="HR38">
        <f>IFERROR(VLOOKUP(_xlfn.NUMBERVALUE(MID(Y38, SEARCH("!", Y38)+1, SEARCH("+", Y38)-SEARCH("!", Y38)-1)), Rankings!$A$2:$BK$129, 63, FALSE),0)</f>
        <v>0</v>
      </c>
      <c r="HS38">
        <f>IFERROR(VLOOKUP(_xlfn.NUMBERVALUE(MID(Z38, SEARCH("!", Z38)+1, SEARCH("+", Z38)-SEARCH("!", Z38)-1)), Rankings!$A$2:$BK$129, 63, FALSE),0)</f>
        <v>0.58916834362897619</v>
      </c>
      <c r="HT38">
        <f>IFERROR(VLOOKUP(_xlfn.NUMBERVALUE(MID(AA38, SEARCH("!", AA38)+1, SEARCH("+", AA38)-SEARCH("!", AA38)-1)), Rankings!$A$2:$BK$129, 63, FALSE),0)</f>
        <v>0</v>
      </c>
      <c r="HU38">
        <f>IFERROR(VLOOKUP(_xlfn.NUMBERVALUE(MID(AB38, SEARCH("!", AB38)+1, SEARCH("+", AB38)-SEARCH("!", AB38)-1)), Rankings!$A$2:$BK$129, 63, FALSE),0)</f>
        <v>0</v>
      </c>
      <c r="HV38">
        <f>IFERROR(VLOOKUP(_xlfn.NUMBERVALUE(MID(AC38, SEARCH("!", AC38)+1, SEARCH("+", AC38)-SEARCH("!", AC38)-1)), Rankings!$A$2:$BK$129, 63, FALSE),0)</f>
        <v>0</v>
      </c>
      <c r="HW38">
        <f>IFERROR(VLOOKUP(_xlfn.NUMBERVALUE(MID(AD38, SEARCH("!", AD38)+1, SEARCH("+", AD38)-SEARCH("!", AD38)-1)), Rankings!$A$2:$BK$129, 63, FALSE),0)</f>
        <v>0</v>
      </c>
      <c r="HX38">
        <f>IFERROR(VLOOKUP(_xlfn.NUMBERVALUE(MID(AE38, SEARCH("!", AE38)+1, SEARCH("+", AE38)-SEARCH("!", AE38)-1)), Rankings!$A$2:$BK$129, 63, FALSE),0)</f>
        <v>0</v>
      </c>
      <c r="HY38">
        <f>IFERROR(VLOOKUP(_xlfn.NUMBERVALUE(MID(AF38, SEARCH("!", AF38)+1, SEARCH("+", AF38)-SEARCH("!", AF38)-1)), Rankings!$A$2:$BK$129, 63, FALSE),0)</f>
        <v>0.38408974874687429</v>
      </c>
      <c r="HZ38">
        <f>IFERROR(VLOOKUP(_xlfn.NUMBERVALUE(MID(AG38, SEARCH("!", AG38)+1, SEARCH("+", AG38)-SEARCH("!", AG38)-1)), Rankings!$A$2:$BK$129, 63, FALSE),0)</f>
        <v>0</v>
      </c>
      <c r="IA38">
        <f>IFERROR(VLOOKUP(_xlfn.NUMBERVALUE(MID(AH38, SEARCH("!", AH38)+1, SEARCH("+", AH38)-SEARCH("!", AH38)-1)), Rankings!$A$2:$BK$129, 63, FALSE),0)</f>
        <v>0</v>
      </c>
      <c r="IB38">
        <f>IFERROR(VLOOKUP(_xlfn.NUMBERVALUE(MID(AI38, SEARCH("!", AI38)+1, SEARCH("+", AI38)-SEARCH("!", AI38)-1)), Rankings!$A$2:$BK$129, 63, FALSE),0)</f>
        <v>0</v>
      </c>
      <c r="IC38">
        <f>IFERROR(VLOOKUP(_xlfn.NUMBERVALUE(MID(AJ38, SEARCH("!", AJ38)+1, SEARCH("+", AJ38)-SEARCH("!", AJ38)-1)), Rankings!$A$2:$BK$129, 63, FALSE),0)</f>
        <v>0</v>
      </c>
      <c r="ID38">
        <f>IFERROR(VLOOKUP(_xlfn.NUMBERVALUE(MID(AK38, SEARCH("!", AK38)+1, SEARCH("+", AK38)-SEARCH("!", AK38)-1)), Rankings!$A$2:$BK$129, 63, FALSE),0)</f>
        <v>0</v>
      </c>
      <c r="IE38">
        <f>IFERROR(VLOOKUP(_xlfn.NUMBERVALUE(MID(AL38, SEARCH("!", AL38)+1, SEARCH("+", AL38)-SEARCH("!", AL38)-1)), Rankings!$A$2:$BK$129, 63, FALSE),0)</f>
        <v>0.82959342066499908</v>
      </c>
      <c r="IF38">
        <f>IFERROR(VLOOKUP(_xlfn.NUMBERVALUE(MID(AM38, SEARCH("!", AM38)+1, SEARCH("+", AM38)-SEARCH("!", AM38)-1)), Rankings!$A$2:$BK$129, 63, FALSE),0)</f>
        <v>0</v>
      </c>
      <c r="IG38">
        <f>IFERROR(VLOOKUP(_xlfn.NUMBERVALUE(MID(AN38, SEARCH("!", AN38)+1, SEARCH("+", AN38)-SEARCH("!", AN38)-1)), Rankings!$A$2:$BK$129, 63, FALSE),0)</f>
        <v>0</v>
      </c>
      <c r="IH38">
        <f>IFERROR(VLOOKUP(_xlfn.NUMBERVALUE(MID(AO38, SEARCH("!", AO38)+1, SEARCH("+", AO38)-SEARCH("!", AO38)-1)), Rankings!$A$2:$BK$129, 63, FALSE),0)</f>
        <v>0.33094823042334121</v>
      </c>
      <c r="II38">
        <f>IFERROR(VLOOKUP(_xlfn.NUMBERVALUE(MID(AP38, SEARCH("!", AP38)+1, SEARCH("+", AP38)-SEARCH("!", AP38)-1)), Rankings!$A$2:$BK$129, 63, FALSE),0)</f>
        <v>0</v>
      </c>
      <c r="IJ38">
        <f>IFERROR(VLOOKUP(_xlfn.NUMBERVALUE(MID(AQ38, SEARCH("!", AQ38)+1, SEARCH("+", AQ38)-SEARCH("!", AQ38)-1)), Rankings!$A$2:$BK$129, 63, FALSE),0)</f>
        <v>0</v>
      </c>
      <c r="IK38">
        <f>IFERROR(VLOOKUP(_xlfn.NUMBERVALUE(MID(AR38, SEARCH("!", AR38)+1, SEARCH("+", AR38)-SEARCH("!", AR38)-1)), Rankings!$A$2:$BK$129, 63, FALSE),0)</f>
        <v>0.80391752131048844</v>
      </c>
      <c r="IL38">
        <f>IFERROR(VLOOKUP(_xlfn.NUMBERVALUE(MID(AS38, SEARCH("!", AS38)+1, SEARCH("+", AS38)-SEARCH("!", AS38)-1)), Rankings!$A$2:$BK$129, 63, FALSE),0)</f>
        <v>0</v>
      </c>
      <c r="IM38">
        <f>IFERROR(VLOOKUP(_xlfn.NUMBERVALUE(MID(AT38, SEARCH("!", AT38)+1, SEARCH("+", AT38)-SEARCH("!", AT38)-1)), Rankings!$A$2:$BK$129, 63, FALSE),0)</f>
        <v>0</v>
      </c>
      <c r="IN38">
        <f>IFERROR(VLOOKUP(_xlfn.NUMBERVALUE(MID(AU38, SEARCH("!", AU38)+1, SEARCH("+", AU38)-SEARCH("!", AU38)-1)), Rankings!$A$2:$BK$129, 63, FALSE),0)</f>
        <v>0.37008958491215449</v>
      </c>
      <c r="IO38">
        <f>IFERROR(VLOOKUP(_xlfn.NUMBERVALUE(MID(AV38, SEARCH("!", AV38)+1, SEARCH("+", AV38)-SEARCH("!", AV38)-1)), Rankings!$A$2:$BK$129, 63, FALSE),0)</f>
        <v>0</v>
      </c>
      <c r="IP38">
        <f>IFERROR(VLOOKUP(_xlfn.NUMBERVALUE(MID(AW38, SEARCH("!", AW38)+1, SEARCH("+", AW38)-SEARCH("!", AW38)-1)), Rankings!$A$2:$BK$129, 63, FALSE),0)</f>
        <v>0</v>
      </c>
      <c r="IQ38">
        <f>IFERROR(VLOOKUP(_xlfn.NUMBERVALUE(MID(AX38, SEARCH("!", AX38)+1, SEARCH("+", AX38)-SEARCH("!", AX38)-1)), Rankings!$A$2:$BK$129, 63, FALSE),0)</f>
        <v>0</v>
      </c>
      <c r="IR38">
        <f>IFERROR(VLOOKUP(_xlfn.NUMBERVALUE(MID(AY38, SEARCH("!", AY38)+1, SEARCH("+", AY38)-SEARCH("!", AY38)-1)), Rankings!$A$2:$BK$129, 63, FALSE),0)</f>
        <v>0</v>
      </c>
      <c r="IS38">
        <f>IFERROR(VLOOKUP(_xlfn.NUMBERVALUE(MID(AZ38, SEARCH("!", AZ38)+1, SEARCH("+", AZ38)-SEARCH("!", AZ38)-1)), Rankings!$A$2:$BK$129, 63, FALSE),0)</f>
        <v>0</v>
      </c>
      <c r="IT38">
        <f>IFERROR(VLOOKUP(_xlfn.NUMBERVALUE(MID(BA38, SEARCH("!", BA38)+1, SEARCH("+", BA38)-SEARCH("!", BA38)-1)), Rankings!$A$2:$BK$129, 63, FALSE),0)</f>
        <v>0</v>
      </c>
      <c r="IU38">
        <f>IFERROR(VLOOKUP(_xlfn.NUMBERVALUE(MID(BB38, SEARCH("!", BB38)+1, SEARCH("+", BB38)-SEARCH("!", BB38)-1)), Rankings!$A$2:$BK$129, 63, FALSE),0)</f>
        <v>0</v>
      </c>
      <c r="IV38">
        <f>IFERROR(VLOOKUP(_xlfn.NUMBERVALUE(MID(BC38, SEARCH("!", BC38)+1, SEARCH("+", BC38)-SEARCH("!", BC38)-1)), Rankings!$A$2:$BK$129, 63, FALSE),0)</f>
        <v>0</v>
      </c>
      <c r="IW38">
        <f>IFERROR(VLOOKUP(_xlfn.NUMBERVALUE(MID(BD38, SEARCH("!", BD38)+1, SEARCH("+", BD38)-SEARCH("!", BD38)-1)), Rankings!$A$2:$BK$129, 63, FALSE),0)</f>
        <v>0</v>
      </c>
      <c r="IX38">
        <f>IFERROR(VLOOKUP(_xlfn.NUMBERVALUE(MID(BE38, SEARCH("!", BE38)+1, SEARCH("+", BE38)-SEARCH("!", BE38)-1)), Rankings!$A$2:$BK$129, 63, FALSE),0)</f>
        <v>0</v>
      </c>
      <c r="IY38">
        <f>IFERROR(VLOOKUP(_xlfn.NUMBERVALUE(MID(BF38, SEARCH("!", BF38)+1, SEARCH("+", BF38)-SEARCH("!", BF38)-1)), Rankings!$A$2:$BK$129, 63, FALSE),0)</f>
        <v>0</v>
      </c>
      <c r="IZ38">
        <f>IFERROR(VLOOKUP(_xlfn.NUMBERVALUE(MID(BG38, SEARCH("!", BG38)+1, SEARCH("+", BG38)-SEARCH("!", BG38)-1)), Rankings!$A$2:$BK$129, 63, FALSE),0)</f>
        <v>0</v>
      </c>
      <c r="JA38">
        <f>IFERROR(VLOOKUP(_xlfn.NUMBERVALUE(MID(BH38, SEARCH("!", BH38)+1, SEARCH("+", BH38)-SEARCH("!", BH38)-1)), Rankings!$A$2:$BK$129, 63, FALSE),0)</f>
        <v>0</v>
      </c>
      <c r="JB38">
        <f>IFERROR(VLOOKUP(_xlfn.NUMBERVALUE(MID(BI38, SEARCH("!", BI38)+1, SEARCH("+", BI38)-SEARCH("!", BI38)-1)), Rankings!$A$2:$BK$129, 63, FALSE),0)</f>
        <v>0</v>
      </c>
      <c r="JC38">
        <f>IFERROR(VLOOKUP(_xlfn.NUMBERVALUE(MID(BJ38, SEARCH("!", BJ38)+1, SEARCH("+", BJ38)-SEARCH("!", BJ38)-1)), Rankings!$A$2:$BK$129, 63, FALSE),0)</f>
        <v>0</v>
      </c>
      <c r="JD38">
        <f>IFERROR(VLOOKUP(_xlfn.NUMBERVALUE(MID(BK38, SEARCH("!", BK38)+1, SEARCH("+", BK38)-SEARCH("!", BK38)-1)), Rankings!$A$2:$BK$129, 63, FALSE),0)</f>
        <v>0</v>
      </c>
      <c r="JE38">
        <f>IFERROR(VLOOKUP(_xlfn.NUMBERVALUE(MID(BL38, SEARCH("!", BL38)+1, SEARCH("+", BL38)-SEARCH("!", BL38)-1)), Rankings!$A$2:$BK$129, 63, FALSE),0)</f>
        <v>0</v>
      </c>
      <c r="JF38">
        <f>IFERROR(VLOOKUP(_xlfn.NUMBERVALUE(MID(BM38, SEARCH("!", BM38)+1, SEARCH("+", BM38)-SEARCH("!", BM38)-1)), Rankings!$A$2:$BK$129, 63, FALSE),0)</f>
        <v>0</v>
      </c>
      <c r="JG38">
        <f>IFERROR(VLOOKUP(_xlfn.NUMBERVALUE(MID(BN38, SEARCH("!", BN38)+1, SEARCH("+", BN38)-SEARCH("!", BN38)-1)), Rankings!$A$2:$BK$129, 63, FALSE),0)</f>
        <v>0</v>
      </c>
      <c r="JH38">
        <f>IFERROR(VLOOKUP(_xlfn.NUMBERVALUE(MID(BO38, SEARCH("!", BO38)+1, SEARCH("+", BO38)-SEARCH("!", BO38)-1)), Rankings!$A$2:$BK$129, 63, FALSE),0)</f>
        <v>0</v>
      </c>
      <c r="JI38">
        <f>IFERROR(VLOOKUP(_xlfn.NUMBERVALUE(MID(BP38, SEARCH("!", BP38)+1, SEARCH("+", BP38)-SEARCH("!", BP38)-1)), Rankings!$A$2:$BK$129, 63, FALSE),0)</f>
        <v>0</v>
      </c>
      <c r="JJ38">
        <f>IFERROR(VLOOKUP(_xlfn.NUMBERVALUE(MID(BQ38, SEARCH("!", BQ38)+1, SEARCH("+", BQ38)-SEARCH("!", BQ38)-1)), Rankings!$A$2:$BK$129, 63, FALSE),0)</f>
        <v>0</v>
      </c>
      <c r="JK38">
        <f>IFERROR(VLOOKUP(_xlfn.NUMBERVALUE(MID(BR38, SEARCH("!", BR38)+1, SEARCH("+", BR38)-SEARCH("!", BR38)-1)), Rankings!$A$2:$BK$129, 63, FALSE),0)</f>
        <v>0</v>
      </c>
      <c r="JL38">
        <f>IFERROR(VLOOKUP(_xlfn.NUMBERVALUE(MID(BS38, SEARCH("!", BS38)+1, SEARCH("+", BS38)-SEARCH("!", BS38)-1)), Rankings!$A$2:$BK$129, 63, FALSE),0)</f>
        <v>0</v>
      </c>
      <c r="JM38">
        <f>IFERROR(VLOOKUP(_xlfn.NUMBERVALUE(MID(BT38, SEARCH("!", BT38)+1, SEARCH("+", BT38)-SEARCH("!", BT38)-1)), Rankings!$A$2:$BK$129, 63, FALSE),0)</f>
        <v>0</v>
      </c>
      <c r="JN38">
        <f>IFERROR(VLOOKUP(_xlfn.NUMBERVALUE(MID(BU38, SEARCH("!", BU38)+1, SEARCH("+", BU38)-SEARCH("!", BU38)-1)), Rankings!$A$2:$BK$129, 63, FALSE),0)</f>
        <v>0</v>
      </c>
      <c r="JO38">
        <f>IFERROR(VLOOKUP(_xlfn.NUMBERVALUE(MID(BV38, SEARCH("!", BV38)+1, SEARCH("+", BV38)-SEARCH("!", BV38)-1)), Rankings!$A$2:$BK$129, 63, FALSE),0)</f>
        <v>0</v>
      </c>
      <c r="JP38">
        <f>IFERROR(VLOOKUP(_xlfn.NUMBERVALUE(MID(BW38, SEARCH("!", BW38)+1, SEARCH("+", BW38)-SEARCH("!", BW38)-1)), Rankings!$A$2:$BK$129, 63, FALSE),0)</f>
        <v>0</v>
      </c>
      <c r="JQ38">
        <f>IFERROR(VLOOKUP(_xlfn.NUMBERVALUE(MID(BX38, SEARCH("!", BX38)+1, SEARCH("+", BX38)-SEARCH("!", BX38)-1)), Rankings!$A$2:$BK$129, 63, FALSE),0)</f>
        <v>0</v>
      </c>
      <c r="JR38">
        <f>IFERROR(VLOOKUP(_xlfn.NUMBERVALUE(MID(BY38, SEARCH("!", BY38)+1, SEARCH("+", BY38)-SEARCH("!", BY38)-1)), Rankings!$A$2:$BK$129, 63, FALSE),0)</f>
        <v>0</v>
      </c>
      <c r="JS38">
        <f>IFERROR(VLOOKUP(_xlfn.NUMBERVALUE(MID(BZ38, SEARCH("!", BZ38)+1, SEARCH("+", BZ38)-SEARCH("!", BZ38)-1)), Rankings!$A$2:$BK$129, 63, FALSE),0)</f>
        <v>0</v>
      </c>
      <c r="JT38">
        <f>IFERROR(VLOOKUP(_xlfn.NUMBERVALUE(MID(CA38, SEARCH("!", CA38)+1, SEARCH("+", CA38)-SEARCH("!", CA38)-1)), Rankings!$A$2:$BK$129, 63, FALSE),0)</f>
        <v>0</v>
      </c>
      <c r="JU38">
        <f>IFERROR(VLOOKUP(_xlfn.NUMBERVALUE(MID(CB38, SEARCH("!", CB38)+1, SEARCH("+", CB38)-SEARCH("!", CB38)-1)), Rankings!$A$2:$BK$129, 63, FALSE),0)</f>
        <v>0</v>
      </c>
      <c r="JV38">
        <f>IFERROR(VLOOKUP(_xlfn.NUMBERVALUE(MID(CC38, SEARCH("!", CC38)+1, SEARCH("+", CC38)-SEARCH("!", CC38)-1)), Rankings!$A$2:$BK$129, 63, FALSE),0)</f>
        <v>0</v>
      </c>
      <c r="JW38">
        <f>IFERROR(VLOOKUP(_xlfn.NUMBERVALUE(MID(CD38, SEARCH("!", CD38)+1, SEARCH("+", CD38)-SEARCH("!", CD38)-1)), Rankings!$A$2:$BK$129, 63, FALSE),0)</f>
        <v>0</v>
      </c>
      <c r="JX38">
        <f>IFERROR(VLOOKUP(_xlfn.NUMBERVALUE(MID(CE38, SEARCH("!", CE38)+1, SEARCH("+", CE38)-SEARCH("!", CE38)-1)), Rankings!$A$2:$BK$129, 63, FALSE),0)</f>
        <v>0</v>
      </c>
      <c r="JY38">
        <f>IFERROR(VLOOKUP(_xlfn.NUMBERVALUE(MID(CF38, SEARCH("!", CF38)+1, SEARCH("+", CF38)-SEARCH("!", CF38)-1)), Rankings!$A$2:$BK$129, 63, FALSE),0)</f>
        <v>0</v>
      </c>
      <c r="JZ38">
        <f>IFERROR(VLOOKUP(_xlfn.NUMBERVALUE(MID(CG38, SEARCH("!", CG38)+1, SEARCH("+", CG38)-SEARCH("!", CG38)-1)), Rankings!$A$2:$BK$129, 63, FALSE),0)</f>
        <v>0</v>
      </c>
      <c r="KA38">
        <f>IFERROR(VLOOKUP(_xlfn.NUMBERVALUE(MID(CH38, SEARCH("!", CH38)+1, SEARCH("+", CH38)-SEARCH("!", CH38)-1)), Rankings!$A$2:$BK$129, 63, FALSE),0)</f>
        <v>0</v>
      </c>
      <c r="KB38">
        <f>IFERROR(VLOOKUP(_xlfn.NUMBERVALUE(MID(CI38, SEARCH("!", CI38)+1, SEARCH("+", CI38)-SEARCH("!", CI38)-1)), Rankings!$A$2:$BK$129, 63, FALSE),0)</f>
        <v>0</v>
      </c>
      <c r="KC38">
        <f>IFERROR(VLOOKUP(_xlfn.NUMBERVALUE(MID(CJ38, SEARCH("!", CJ38)+1, SEARCH("+", CJ38)-SEARCH("!", CJ38)-1)), Rankings!$A$2:$BK$129, 63, FALSE),0)</f>
        <v>0</v>
      </c>
      <c r="KD38">
        <f>IFERROR(VLOOKUP(_xlfn.NUMBERVALUE(MID(CK38, SEARCH("!", CK38)+1, SEARCH("+", CK38)-SEARCH("!", CK38)-1)), Rankings!$A$2:$BK$129, 63, FALSE),0)</f>
        <v>0</v>
      </c>
      <c r="KE38">
        <f>IFERROR(VLOOKUP(_xlfn.NUMBERVALUE(MID(CL38, SEARCH("!", CL38)+1, SEARCH("+", CL38)-SEARCH("!", CL38)-1)), Rankings!$A$2:$BK$129, 63, FALSE),0)</f>
        <v>0</v>
      </c>
      <c r="KF38">
        <f>IFERROR(VLOOKUP(_xlfn.NUMBERVALUE(MID(CM38, SEARCH("!", CM38)+1, SEARCH("+", CM38)-SEARCH("!", CM38)-1)), Rankings!$A$2:$BK$129, 63, FALSE),0)</f>
        <v>0</v>
      </c>
      <c r="KG38">
        <f>IFERROR(VLOOKUP(_xlfn.NUMBERVALUE(MID(CN38, SEARCH("!", CN38)+1, SEARCH("+", CN38)-SEARCH("!", CN38)-1)), Rankings!$A$2:$BK$129, 63, FALSE),0)</f>
        <v>0</v>
      </c>
      <c r="KH38">
        <f>IFERROR(VLOOKUP(_xlfn.NUMBERVALUE(MID(CO38, SEARCH("!", CO38)+1, SEARCH("+", CO38)-SEARCH("!", CO38)-1)), Rankings!$A$2:$BK$129, 63, FALSE),0)</f>
        <v>0</v>
      </c>
      <c r="KJ38" s="28">
        <f t="shared" si="1009"/>
        <v>247</v>
      </c>
      <c r="KK38" s="28">
        <f t="shared" si="1010"/>
        <v>0</v>
      </c>
      <c r="KL38" s="28">
        <f t="shared" si="1011"/>
        <v>9</v>
      </c>
      <c r="KM38" s="28">
        <f t="shared" si="1012"/>
        <v>0</v>
      </c>
      <c r="KN38" s="28">
        <f t="shared" si="1013"/>
        <v>0</v>
      </c>
      <c r="KO38" s="28">
        <f t="shared" si="1014"/>
        <v>192</v>
      </c>
      <c r="KP38" s="28">
        <f t="shared" si="1015"/>
        <v>251.5</v>
      </c>
      <c r="KQ38" s="28">
        <f t="shared" si="1016"/>
        <v>192</v>
      </c>
      <c r="KS38" s="27" t="str">
        <f t="shared" si="1017"/>
        <v>18</v>
      </c>
      <c r="KT38" s="27" t="str">
        <f t="shared" si="1018"/>
        <v>34</v>
      </c>
      <c r="KU38" s="27" t="str">
        <f t="shared" si="1019"/>
        <v>25</v>
      </c>
      <c r="KV38" s="27">
        <f t="shared" si="1020"/>
        <v>0</v>
      </c>
      <c r="KW38" s="27">
        <f t="shared" si="1021"/>
        <v>0</v>
      </c>
      <c r="KX38" s="27" t="str">
        <f t="shared" si="1022"/>
        <v>13</v>
      </c>
      <c r="KY38" s="27">
        <f t="shared" si="1023"/>
        <v>0</v>
      </c>
      <c r="KZ38" s="27" t="str">
        <f t="shared" si="1024"/>
        <v>9</v>
      </c>
      <c r="LA38" s="27" t="str">
        <f t="shared" si="1025"/>
        <v>26</v>
      </c>
      <c r="LB38" s="27">
        <f t="shared" si="1026"/>
        <v>0</v>
      </c>
      <c r="LC38" s="27">
        <f t="shared" si="1027"/>
        <v>0</v>
      </c>
      <c r="LD38" s="27" t="str">
        <f t="shared" si="1028"/>
        <v>23</v>
      </c>
      <c r="LE38" s="27">
        <f t="shared" si="1029"/>
        <v>0</v>
      </c>
      <c r="LF38" s="27">
        <f t="shared" si="1030"/>
        <v>0</v>
      </c>
      <c r="LG38" s="27" t="str">
        <f t="shared" si="1031"/>
        <v>12</v>
      </c>
      <c r="LH38" s="27">
        <f t="shared" si="1032"/>
        <v>0</v>
      </c>
      <c r="LI38" s="27">
        <f t="shared" si="1033"/>
        <v>0</v>
      </c>
      <c r="LJ38" s="27">
        <f t="shared" si="1034"/>
        <v>0</v>
      </c>
      <c r="LK38" s="27">
        <f t="shared" si="1035"/>
        <v>0</v>
      </c>
      <c r="LL38" s="27">
        <f t="shared" si="1036"/>
        <v>0</v>
      </c>
      <c r="LM38" s="27" t="str">
        <f t="shared" si="1037"/>
        <v>16</v>
      </c>
      <c r="LN38" s="27">
        <f t="shared" si="1038"/>
        <v>0</v>
      </c>
      <c r="LO38" s="27">
        <f t="shared" si="1039"/>
        <v>0</v>
      </c>
      <c r="LP38" s="27">
        <f t="shared" si="1040"/>
        <v>0</v>
      </c>
      <c r="LQ38" s="27">
        <f t="shared" si="1041"/>
        <v>0</v>
      </c>
      <c r="LR38" s="27">
        <f t="shared" si="1042"/>
        <v>0</v>
      </c>
      <c r="LS38" s="27" t="str">
        <f t="shared" si="1043"/>
        <v>17</v>
      </c>
      <c r="LT38" s="27">
        <f t="shared" si="1044"/>
        <v>0</v>
      </c>
      <c r="LU38" s="27">
        <f t="shared" si="1045"/>
        <v>0</v>
      </c>
      <c r="LV38" s="27" t="str">
        <f t="shared" si="1046"/>
        <v>33</v>
      </c>
      <c r="LW38" s="27">
        <f t="shared" si="1047"/>
        <v>0</v>
      </c>
      <c r="LX38" s="27">
        <f t="shared" si="1048"/>
        <v>0</v>
      </c>
      <c r="LY38" s="27" t="str">
        <f t="shared" si="1049"/>
        <v>8</v>
      </c>
      <c r="LZ38" s="27">
        <f t="shared" si="1050"/>
        <v>0</v>
      </c>
      <c r="MA38" s="27">
        <f t="shared" si="1051"/>
        <v>0</v>
      </c>
      <c r="MB38" s="27" t="str">
        <f t="shared" si="1052"/>
        <v>22</v>
      </c>
      <c r="MC38" s="27">
        <f t="shared" si="1053"/>
        <v>0</v>
      </c>
      <c r="MD38" s="27">
        <f t="shared" si="1054"/>
        <v>0</v>
      </c>
      <c r="ME38" s="27">
        <f t="shared" si="1055"/>
        <v>0</v>
      </c>
      <c r="MF38" s="27">
        <f t="shared" si="1056"/>
        <v>0</v>
      </c>
      <c r="MG38" s="27">
        <f t="shared" si="1057"/>
        <v>0</v>
      </c>
      <c r="MH38" s="27">
        <f t="shared" si="1058"/>
        <v>0</v>
      </c>
      <c r="MI38" s="27">
        <f t="shared" si="1059"/>
        <v>0</v>
      </c>
      <c r="MJ38" s="27">
        <f t="shared" si="1060"/>
        <v>0</v>
      </c>
      <c r="MK38" s="27">
        <f t="shared" si="1061"/>
        <v>0</v>
      </c>
      <c r="ML38" s="27">
        <f t="shared" si="1062"/>
        <v>0</v>
      </c>
      <c r="MM38" s="27">
        <f t="shared" si="1063"/>
        <v>0</v>
      </c>
      <c r="MN38" s="27">
        <f t="shared" si="1064"/>
        <v>0</v>
      </c>
      <c r="MO38" s="27">
        <f t="shared" si="1065"/>
        <v>0</v>
      </c>
      <c r="MP38" s="27">
        <f t="shared" si="1066"/>
        <v>0</v>
      </c>
      <c r="MQ38" s="27">
        <f t="shared" si="1067"/>
        <v>0</v>
      </c>
      <c r="MR38" s="27">
        <f t="shared" si="1068"/>
        <v>0</v>
      </c>
      <c r="MS38" s="27">
        <f t="shared" si="1069"/>
        <v>0</v>
      </c>
      <c r="MT38" s="27">
        <f t="shared" si="1070"/>
        <v>0</v>
      </c>
      <c r="MU38" s="27">
        <f t="shared" si="1071"/>
        <v>0</v>
      </c>
      <c r="MV38" s="27">
        <f t="shared" si="1072"/>
        <v>0</v>
      </c>
      <c r="MW38" s="27">
        <f t="shared" si="1073"/>
        <v>0</v>
      </c>
      <c r="MX38" s="27">
        <f t="shared" si="1074"/>
        <v>0</v>
      </c>
      <c r="MY38" s="27">
        <f t="shared" si="1075"/>
        <v>0</v>
      </c>
      <c r="MZ38" s="27">
        <f t="shared" si="1076"/>
        <v>0</v>
      </c>
      <c r="NA38" s="27">
        <f t="shared" si="1077"/>
        <v>0</v>
      </c>
      <c r="NB38" s="27">
        <f t="shared" si="1078"/>
        <v>0</v>
      </c>
      <c r="NC38" s="27">
        <f t="shared" si="1079"/>
        <v>0</v>
      </c>
      <c r="ND38" s="27">
        <f t="shared" si="1080"/>
        <v>0</v>
      </c>
      <c r="NE38" s="27">
        <f t="shared" si="1081"/>
        <v>0</v>
      </c>
      <c r="NF38" s="27">
        <f t="shared" si="1082"/>
        <v>0</v>
      </c>
      <c r="NG38" s="27">
        <f t="shared" si="1083"/>
        <v>0</v>
      </c>
      <c r="NH38" s="27">
        <f t="shared" si="1084"/>
        <v>0</v>
      </c>
      <c r="NI38" s="27">
        <f t="shared" si="1085"/>
        <v>0</v>
      </c>
      <c r="NJ38" s="27">
        <f t="shared" si="1086"/>
        <v>0</v>
      </c>
      <c r="NK38" s="27">
        <f t="shared" si="1087"/>
        <v>0</v>
      </c>
      <c r="NL38" s="27">
        <f t="shared" si="1088"/>
        <v>0</v>
      </c>
      <c r="NM38" s="27">
        <f t="shared" si="1089"/>
        <v>0</v>
      </c>
      <c r="NN38" s="27">
        <f t="shared" si="1090"/>
        <v>0</v>
      </c>
      <c r="NO38" s="27">
        <f t="shared" si="1091"/>
        <v>0</v>
      </c>
      <c r="NP38" s="27">
        <f t="shared" si="1092"/>
        <v>0</v>
      </c>
      <c r="NQ38" s="27">
        <f t="shared" si="1093"/>
        <v>0</v>
      </c>
      <c r="NR38" s="27">
        <f t="shared" si="1094"/>
        <v>0</v>
      </c>
      <c r="NS38" s="27">
        <f t="shared" si="1095"/>
        <v>0</v>
      </c>
      <c r="NT38" s="27">
        <f t="shared" si="1096"/>
        <v>0</v>
      </c>
      <c r="NU38" s="27">
        <f t="shared" si="1097"/>
        <v>0</v>
      </c>
      <c r="NV38" s="27">
        <f t="shared" si="1098"/>
        <v>0</v>
      </c>
      <c r="NX38" s="28">
        <f t="shared" si="1099"/>
        <v>196</v>
      </c>
      <c r="NY38" s="28">
        <f t="shared" si="1100"/>
        <v>0</v>
      </c>
      <c r="NZ38" s="28">
        <f t="shared" si="1101"/>
        <v>28</v>
      </c>
      <c r="OA38" s="28">
        <f t="shared" si="1102"/>
        <v>0</v>
      </c>
      <c r="OB38" s="28">
        <f t="shared" si="1103"/>
        <v>0</v>
      </c>
      <c r="OC38" s="28">
        <f t="shared" si="1104"/>
        <v>134</v>
      </c>
      <c r="OD38" s="28">
        <f t="shared" si="1105"/>
        <v>210</v>
      </c>
      <c r="OE38" s="28">
        <f t="shared" si="1106"/>
        <v>134</v>
      </c>
      <c r="OG38" s="27" t="str">
        <f t="shared" si="1107"/>
        <v>26</v>
      </c>
      <c r="OH38" s="27" t="str">
        <f t="shared" si="1108"/>
        <v>3</v>
      </c>
      <c r="OI38" s="27" t="str">
        <f t="shared" si="1109"/>
        <v>26</v>
      </c>
      <c r="OJ38" s="27">
        <f t="shared" si="1110"/>
        <v>0</v>
      </c>
      <c r="OK38" s="27">
        <f t="shared" si="1111"/>
        <v>0</v>
      </c>
      <c r="OL38" s="27" t="str">
        <f t="shared" si="1112"/>
        <v>31</v>
      </c>
      <c r="OM38" s="27">
        <f t="shared" si="1113"/>
        <v>0</v>
      </c>
      <c r="ON38" s="27" t="str">
        <f t="shared" si="1114"/>
        <v>28</v>
      </c>
      <c r="OO38" s="27" t="str">
        <f t="shared" si="1115"/>
        <v>19</v>
      </c>
      <c r="OP38" s="27">
        <f t="shared" si="1116"/>
        <v>0</v>
      </c>
      <c r="OQ38" s="27">
        <f t="shared" si="1117"/>
        <v>0</v>
      </c>
      <c r="OR38" s="27" t="str">
        <f t="shared" si="1118"/>
        <v>15</v>
      </c>
      <c r="OS38" s="27">
        <f t="shared" si="1119"/>
        <v>0</v>
      </c>
      <c r="OT38" s="27">
        <f t="shared" si="1120"/>
        <v>0</v>
      </c>
      <c r="OU38" s="27" t="str">
        <f t="shared" si="1121"/>
        <v>20</v>
      </c>
      <c r="OV38" s="27">
        <f t="shared" si="1122"/>
        <v>0</v>
      </c>
      <c r="OW38" s="27">
        <f t="shared" si="1123"/>
        <v>0</v>
      </c>
      <c r="OX38" s="27">
        <f t="shared" si="1124"/>
        <v>0</v>
      </c>
      <c r="OY38" s="27">
        <f t="shared" si="1125"/>
        <v>0</v>
      </c>
      <c r="OZ38" s="27">
        <f t="shared" si="1126"/>
        <v>0</v>
      </c>
      <c r="PA38" s="27" t="str">
        <f t="shared" si="1127"/>
        <v>12</v>
      </c>
      <c r="PB38" s="27">
        <f t="shared" si="1128"/>
        <v>0</v>
      </c>
      <c r="PC38" s="27">
        <f t="shared" si="1129"/>
        <v>0</v>
      </c>
      <c r="PD38" s="27">
        <f t="shared" si="1130"/>
        <v>0</v>
      </c>
      <c r="PE38" s="27">
        <f t="shared" si="1131"/>
        <v>0</v>
      </c>
      <c r="PF38" s="27">
        <f t="shared" si="1132"/>
        <v>0</v>
      </c>
      <c r="PG38" s="27" t="str">
        <f t="shared" si="1133"/>
        <v>7</v>
      </c>
      <c r="PH38" s="27">
        <f t="shared" si="1134"/>
        <v>0</v>
      </c>
      <c r="PI38" s="27">
        <f t="shared" si="1135"/>
        <v>0</v>
      </c>
      <c r="PJ38" s="27" t="str">
        <f t="shared" si="1136"/>
        <v>11</v>
      </c>
      <c r="PK38" s="27">
        <f t="shared" si="1137"/>
        <v>0</v>
      </c>
      <c r="PL38" s="27">
        <f t="shared" si="1138"/>
        <v>0</v>
      </c>
      <c r="PM38" s="27" t="str">
        <f t="shared" si="1139"/>
        <v>13</v>
      </c>
      <c r="PN38" s="27">
        <f t="shared" si="1140"/>
        <v>0</v>
      </c>
      <c r="PO38" s="27">
        <f t="shared" si="1141"/>
        <v>0</v>
      </c>
      <c r="PP38" s="27" t="str">
        <f t="shared" si="1142"/>
        <v>13</v>
      </c>
      <c r="PQ38" s="27">
        <f t="shared" si="1143"/>
        <v>0</v>
      </c>
      <c r="PR38" s="27">
        <f t="shared" si="1144"/>
        <v>0</v>
      </c>
      <c r="PS38" s="27">
        <f t="shared" si="1145"/>
        <v>0</v>
      </c>
      <c r="PT38" s="27">
        <f t="shared" si="1146"/>
        <v>0</v>
      </c>
      <c r="PU38" s="27">
        <f t="shared" si="1147"/>
        <v>0</v>
      </c>
      <c r="PV38" s="27">
        <f t="shared" si="1148"/>
        <v>0</v>
      </c>
      <c r="PW38" s="27">
        <f t="shared" si="1149"/>
        <v>0</v>
      </c>
      <c r="PX38" s="27">
        <f t="shared" si="1150"/>
        <v>0</v>
      </c>
      <c r="PY38" s="27">
        <f t="shared" si="1151"/>
        <v>0</v>
      </c>
      <c r="PZ38" s="27">
        <f t="shared" si="1152"/>
        <v>0</v>
      </c>
      <c r="QA38" s="27">
        <f t="shared" si="1153"/>
        <v>0</v>
      </c>
      <c r="QB38" s="27">
        <f t="shared" si="1154"/>
        <v>0</v>
      </c>
      <c r="QC38" s="27">
        <f t="shared" si="1155"/>
        <v>0</v>
      </c>
      <c r="QD38" s="27">
        <f t="shared" si="1156"/>
        <v>0</v>
      </c>
      <c r="QE38" s="27">
        <f t="shared" si="1157"/>
        <v>0</v>
      </c>
      <c r="QF38" s="27">
        <f t="shared" si="1158"/>
        <v>0</v>
      </c>
      <c r="QG38" s="27">
        <f t="shared" si="1159"/>
        <v>0</v>
      </c>
      <c r="QH38" s="27">
        <f t="shared" si="1160"/>
        <v>0</v>
      </c>
      <c r="QI38" s="27">
        <f t="shared" si="1161"/>
        <v>0</v>
      </c>
      <c r="QJ38" s="27">
        <f t="shared" si="1162"/>
        <v>0</v>
      </c>
      <c r="QK38" s="27">
        <f t="shared" si="1163"/>
        <v>0</v>
      </c>
      <c r="QL38" s="27">
        <f t="shared" si="1164"/>
        <v>0</v>
      </c>
      <c r="QM38" s="27">
        <f t="shared" si="1165"/>
        <v>0</v>
      </c>
      <c r="QN38" s="27">
        <f t="shared" si="1166"/>
        <v>0</v>
      </c>
      <c r="QO38" s="27">
        <f t="shared" si="1167"/>
        <v>0</v>
      </c>
      <c r="QP38" s="27">
        <f t="shared" si="1168"/>
        <v>0</v>
      </c>
      <c r="QQ38" s="27">
        <f t="shared" si="1169"/>
        <v>0</v>
      </c>
      <c r="QR38" s="27">
        <f t="shared" si="1170"/>
        <v>0</v>
      </c>
      <c r="QS38" s="27">
        <f t="shared" si="1171"/>
        <v>0</v>
      </c>
      <c r="QT38" s="27">
        <f t="shared" si="1172"/>
        <v>0</v>
      </c>
      <c r="QU38" s="27">
        <f t="shared" si="1173"/>
        <v>0</v>
      </c>
      <c r="QV38" s="27">
        <f t="shared" si="1174"/>
        <v>0</v>
      </c>
      <c r="QW38" s="27">
        <f t="shared" si="1175"/>
        <v>0</v>
      </c>
      <c r="QX38" s="27">
        <f t="shared" si="1176"/>
        <v>0</v>
      </c>
      <c r="QY38" s="27">
        <f t="shared" si="1177"/>
        <v>0</v>
      </c>
      <c r="QZ38" s="27">
        <f t="shared" si="1178"/>
        <v>0</v>
      </c>
      <c r="RA38" s="27">
        <f t="shared" si="1179"/>
        <v>0</v>
      </c>
      <c r="RB38" s="27">
        <f t="shared" si="1180"/>
        <v>0</v>
      </c>
      <c r="RC38" s="27">
        <f t="shared" si="1181"/>
        <v>0</v>
      </c>
      <c r="RD38" s="27">
        <f t="shared" si="1182"/>
        <v>0</v>
      </c>
      <c r="RE38" s="27">
        <f t="shared" si="1183"/>
        <v>0</v>
      </c>
      <c r="RF38" s="27">
        <f t="shared" si="1184"/>
        <v>0</v>
      </c>
      <c r="RG38" s="27">
        <f t="shared" si="1185"/>
        <v>0</v>
      </c>
      <c r="RH38" s="27">
        <f t="shared" si="1186"/>
        <v>0</v>
      </c>
      <c r="RI38" s="27">
        <f t="shared" si="1187"/>
        <v>0</v>
      </c>
      <c r="RJ38" s="27">
        <f t="shared" si="1188"/>
        <v>0</v>
      </c>
      <c r="RL38" s="28">
        <f t="shared" si="1189"/>
        <v>110</v>
      </c>
      <c r="RM38" s="28">
        <f t="shared" si="1190"/>
        <v>0</v>
      </c>
      <c r="RN38" s="28">
        <f t="shared" si="1191"/>
        <v>7</v>
      </c>
      <c r="RO38" s="28">
        <f t="shared" si="1192"/>
        <v>0</v>
      </c>
      <c r="RP38" s="28">
        <f t="shared" si="1193"/>
        <v>0</v>
      </c>
      <c r="RQ38" s="28">
        <f t="shared" si="1194"/>
        <v>113.5</v>
      </c>
      <c r="RT38" s="27" t="str">
        <f t="shared" si="1195"/>
        <v>9</v>
      </c>
      <c r="RU38" s="27" t="str">
        <f t="shared" si="1196"/>
        <v>16</v>
      </c>
      <c r="RV38" s="27" t="str">
        <f t="shared" si="1197"/>
        <v>6</v>
      </c>
      <c r="RW38" s="27" t="str">
        <f t="shared" si="1198"/>
        <v>0</v>
      </c>
      <c r="RX38" s="27" t="str">
        <f t="shared" si="1199"/>
        <v>0</v>
      </c>
      <c r="RY38" s="27" t="str">
        <f t="shared" si="1200"/>
        <v>5</v>
      </c>
      <c r="RZ38" s="27" t="str">
        <f t="shared" si="1201"/>
        <v>0</v>
      </c>
      <c r="SA38" s="27" t="str">
        <f t="shared" si="1202"/>
        <v>7</v>
      </c>
      <c r="SB38" s="27" t="str">
        <f t="shared" si="1203"/>
        <v>12</v>
      </c>
      <c r="SC38" s="27" t="str">
        <f t="shared" si="1204"/>
        <v>0</v>
      </c>
      <c r="SD38" s="27" t="str">
        <f t="shared" si="1205"/>
        <v>0</v>
      </c>
      <c r="SE38" s="27" t="str">
        <f t="shared" si="1206"/>
        <v>11</v>
      </c>
      <c r="SF38" s="27" t="str">
        <f t="shared" si="1207"/>
        <v>0</v>
      </c>
      <c r="SG38" s="27" t="str">
        <f t="shared" si="1208"/>
        <v>0</v>
      </c>
      <c r="SH38" s="27" t="str">
        <f t="shared" si="1209"/>
        <v>5</v>
      </c>
      <c r="SI38" s="27" t="str">
        <f t="shared" si="1210"/>
        <v>0</v>
      </c>
      <c r="SJ38" s="27" t="str">
        <f t="shared" si="1211"/>
        <v>0</v>
      </c>
      <c r="SK38" s="27" t="str">
        <f t="shared" si="1212"/>
        <v>0</v>
      </c>
      <c r="SL38" s="27" t="str">
        <f t="shared" si="1213"/>
        <v>0</v>
      </c>
      <c r="SM38" s="27" t="str">
        <f t="shared" si="1214"/>
        <v>0</v>
      </c>
      <c r="SN38" s="27" t="str">
        <f t="shared" si="1215"/>
        <v>9</v>
      </c>
      <c r="SO38" s="27" t="str">
        <f t="shared" si="1216"/>
        <v>0</v>
      </c>
      <c r="SP38" s="27" t="str">
        <f t="shared" si="1217"/>
        <v>0</v>
      </c>
      <c r="SQ38" s="27" t="str">
        <f t="shared" si="1218"/>
        <v>0</v>
      </c>
      <c r="SR38" s="27" t="str">
        <f t="shared" si="1219"/>
        <v>0</v>
      </c>
      <c r="SS38" s="27" t="str">
        <f t="shared" si="1220"/>
        <v>0</v>
      </c>
      <c r="ST38" s="27" t="str">
        <f t="shared" si="1221"/>
        <v>9</v>
      </c>
      <c r="SU38" s="27" t="str">
        <f t="shared" si="1222"/>
        <v>0</v>
      </c>
      <c r="SV38" s="27" t="str">
        <f t="shared" si="1223"/>
        <v>0</v>
      </c>
      <c r="SW38" s="27" t="str">
        <f t="shared" si="1224"/>
        <v>15</v>
      </c>
      <c r="SX38" s="27" t="str">
        <f t="shared" si="1225"/>
        <v>0</v>
      </c>
      <c r="SY38" s="27" t="str">
        <f t="shared" si="1226"/>
        <v>0</v>
      </c>
      <c r="SZ38" s="27" t="str">
        <f t="shared" si="1227"/>
        <v>6</v>
      </c>
      <c r="TA38" s="27" t="str">
        <f t="shared" si="1228"/>
        <v>0</v>
      </c>
      <c r="TB38" s="27" t="str">
        <f t="shared" si="1229"/>
        <v>0</v>
      </c>
      <c r="TC38" s="27" t="str">
        <f t="shared" si="1230"/>
        <v>7</v>
      </c>
      <c r="TD38" s="27" t="str">
        <f t="shared" si="1231"/>
        <v>0</v>
      </c>
      <c r="TE38" s="27" t="str">
        <f t="shared" si="1232"/>
        <v>0</v>
      </c>
      <c r="TF38" s="27" t="str">
        <f t="shared" si="1233"/>
        <v>0</v>
      </c>
      <c r="TG38" s="27" t="str">
        <f t="shared" si="1234"/>
        <v>0</v>
      </c>
      <c r="TH38" s="27" t="str">
        <f t="shared" si="1235"/>
        <v>0</v>
      </c>
      <c r="TI38" s="27" t="str">
        <f t="shared" si="1236"/>
        <v>0</v>
      </c>
      <c r="TJ38" s="27" t="str">
        <f t="shared" si="1237"/>
        <v>0</v>
      </c>
      <c r="TK38" s="27" t="str">
        <f t="shared" si="1238"/>
        <v>0</v>
      </c>
      <c r="TL38" s="27" t="str">
        <f t="shared" si="1239"/>
        <v>0</v>
      </c>
      <c r="TM38" s="27" t="str">
        <f t="shared" si="1240"/>
        <v>0</v>
      </c>
      <c r="TN38" s="27" t="str">
        <f t="shared" si="1241"/>
        <v>0</v>
      </c>
      <c r="TO38" s="27" t="str">
        <f t="shared" si="1242"/>
        <v>0</v>
      </c>
      <c r="TP38" s="27" t="str">
        <f t="shared" si="1243"/>
        <v>0</v>
      </c>
      <c r="TQ38" s="27" t="str">
        <f t="shared" si="1244"/>
        <v>0</v>
      </c>
      <c r="TR38" s="27" t="str">
        <f t="shared" si="1245"/>
        <v>0</v>
      </c>
      <c r="TS38" s="27" t="str">
        <f t="shared" si="1246"/>
        <v>0</v>
      </c>
      <c r="TT38" s="27" t="str">
        <f t="shared" si="1247"/>
        <v>0</v>
      </c>
      <c r="TU38" s="27" t="str">
        <f t="shared" si="1248"/>
        <v>0</v>
      </c>
      <c r="TV38" s="27" t="str">
        <f t="shared" si="1249"/>
        <v>0</v>
      </c>
      <c r="TW38" s="27" t="str">
        <f t="shared" si="1250"/>
        <v>0</v>
      </c>
      <c r="TX38" s="27" t="str">
        <f t="shared" si="1251"/>
        <v>0</v>
      </c>
      <c r="TY38" s="27" t="str">
        <f t="shared" si="1252"/>
        <v>0</v>
      </c>
      <c r="TZ38" s="27" t="str">
        <f t="shared" si="1253"/>
        <v>0</v>
      </c>
      <c r="UA38" s="27" t="str">
        <f t="shared" si="1254"/>
        <v>0</v>
      </c>
      <c r="UB38" s="27" t="str">
        <f t="shared" si="1255"/>
        <v>0</v>
      </c>
      <c r="UC38" s="27" t="str">
        <f t="shared" si="1256"/>
        <v>0</v>
      </c>
      <c r="UD38" s="27" t="str">
        <f t="shared" si="1257"/>
        <v>0</v>
      </c>
      <c r="UE38" s="27" t="str">
        <f t="shared" si="1258"/>
        <v>0</v>
      </c>
      <c r="UF38" s="27" t="str">
        <f t="shared" si="1259"/>
        <v>0</v>
      </c>
      <c r="UG38" s="27" t="str">
        <f t="shared" si="1260"/>
        <v>0</v>
      </c>
      <c r="UH38" s="27" t="str">
        <f t="shared" si="1261"/>
        <v>0</v>
      </c>
      <c r="UI38" s="27" t="str">
        <f t="shared" si="1262"/>
        <v>0</v>
      </c>
      <c r="UJ38" s="27" t="str">
        <f t="shared" si="1263"/>
        <v>0</v>
      </c>
      <c r="UK38" s="27" t="str">
        <f t="shared" si="1264"/>
        <v>0</v>
      </c>
      <c r="UL38" s="27" t="str">
        <f t="shared" si="1265"/>
        <v>0</v>
      </c>
      <c r="UM38" s="27" t="str">
        <f t="shared" si="1266"/>
        <v>0</v>
      </c>
      <c r="UN38" s="27" t="str">
        <f t="shared" si="1267"/>
        <v>0</v>
      </c>
      <c r="UO38" s="27" t="str">
        <f t="shared" si="1268"/>
        <v>0</v>
      </c>
      <c r="UP38" s="27" t="str">
        <f t="shared" si="1269"/>
        <v>0</v>
      </c>
      <c r="UQ38" s="27" t="str">
        <f t="shared" si="1270"/>
        <v>0</v>
      </c>
      <c r="UR38" s="27" t="str">
        <f t="shared" si="1271"/>
        <v>0</v>
      </c>
      <c r="US38" s="27" t="str">
        <f t="shared" si="1272"/>
        <v>0</v>
      </c>
      <c r="UT38" s="27" t="str">
        <f t="shared" si="1273"/>
        <v>0</v>
      </c>
      <c r="UU38" s="27" t="str">
        <f t="shared" si="1274"/>
        <v>0</v>
      </c>
      <c r="UV38" s="27" t="str">
        <f t="shared" si="1275"/>
        <v>0</v>
      </c>
      <c r="UW38" s="27" t="str">
        <f t="shared" si="1276"/>
        <v>0</v>
      </c>
      <c r="UY38" s="28">
        <f t="shared" si="1277"/>
        <v>-15.880000000000003</v>
      </c>
      <c r="UZ38" s="28">
        <f t="shared" si="1278"/>
        <v>0</v>
      </c>
      <c r="VA38" s="28">
        <f t="shared" si="1279"/>
        <v>-8.77</v>
      </c>
      <c r="VB38" s="28">
        <f t="shared" si="1280"/>
        <v>0</v>
      </c>
      <c r="VC38" s="28">
        <f t="shared" si="1281"/>
        <v>0</v>
      </c>
      <c r="VD38" s="28">
        <f t="shared" si="1282"/>
        <v>-20.265000000000001</v>
      </c>
      <c r="VG38" s="27" t="str">
        <f t="shared" si="1283"/>
        <v>-1.04</v>
      </c>
      <c r="VH38" s="27" t="str">
        <f t="shared" si="1284"/>
        <v>-3.39</v>
      </c>
      <c r="VI38" s="27" t="str">
        <f t="shared" si="1285"/>
        <v>7.51</v>
      </c>
      <c r="VJ38" s="27">
        <f t="shared" si="1286"/>
        <v>0</v>
      </c>
      <c r="VK38" s="27">
        <f t="shared" si="1287"/>
        <v>0</v>
      </c>
      <c r="VL38" s="27" t="str">
        <f t="shared" si="1288"/>
        <v>-11.2</v>
      </c>
      <c r="VM38" s="27">
        <f t="shared" si="1289"/>
        <v>0</v>
      </c>
      <c r="VN38" s="27" t="str">
        <f t="shared" si="1290"/>
        <v>-8.77</v>
      </c>
      <c r="VO38" s="27" t="str">
        <f t="shared" si="1291"/>
        <v>-2.78</v>
      </c>
      <c r="VP38" s="27">
        <f t="shared" si="1292"/>
        <v>0</v>
      </c>
      <c r="VQ38" s="27">
        <f t="shared" si="1293"/>
        <v>0</v>
      </c>
      <c r="VR38" s="27" t="str">
        <f t="shared" si="1294"/>
        <v>-6.5</v>
      </c>
      <c r="VS38" s="27">
        <f t="shared" si="1295"/>
        <v>0</v>
      </c>
      <c r="VT38" s="27">
        <f t="shared" si="1296"/>
        <v>0</v>
      </c>
      <c r="VU38" s="27" t="str">
        <f t="shared" si="1297"/>
        <v>-0.07</v>
      </c>
      <c r="VV38" s="27">
        <f t="shared" si="1298"/>
        <v>0</v>
      </c>
      <c r="VW38" s="27">
        <f t="shared" si="1299"/>
        <v>0</v>
      </c>
      <c r="VX38" s="27">
        <f t="shared" si="1300"/>
        <v>0</v>
      </c>
      <c r="VY38" s="27">
        <f t="shared" si="1301"/>
        <v>0</v>
      </c>
      <c r="VZ38" s="27">
        <f t="shared" si="1302"/>
        <v>0</v>
      </c>
      <c r="WA38" s="27" t="str">
        <f t="shared" si="1303"/>
        <v>-0.03</v>
      </c>
      <c r="WB38" s="27">
        <f t="shared" si="1304"/>
        <v>0</v>
      </c>
      <c r="WC38" s="27">
        <f t="shared" si="1305"/>
        <v>0</v>
      </c>
      <c r="WD38" s="27">
        <f t="shared" si="1306"/>
        <v>0</v>
      </c>
      <c r="WE38" s="27">
        <f t="shared" si="1307"/>
        <v>0</v>
      </c>
      <c r="WF38" s="27">
        <f t="shared" si="1308"/>
        <v>0</v>
      </c>
      <c r="WG38" s="27" t="str">
        <f t="shared" si="1309"/>
        <v>-8.17</v>
      </c>
      <c r="WH38" s="27">
        <f t="shared" si="1310"/>
        <v>0</v>
      </c>
      <c r="WI38" s="27">
        <f t="shared" si="1311"/>
        <v>0</v>
      </c>
      <c r="WJ38" s="27" t="str">
        <f t="shared" si="1312"/>
        <v>6.04</v>
      </c>
      <c r="WK38" s="27">
        <f t="shared" si="1313"/>
        <v>0</v>
      </c>
      <c r="WL38" s="27">
        <f t="shared" si="1314"/>
        <v>0</v>
      </c>
      <c r="WM38" s="27" t="str">
        <f t="shared" si="1315"/>
        <v>-2.82</v>
      </c>
      <c r="WN38" s="27">
        <f t="shared" si="1316"/>
        <v>0</v>
      </c>
      <c r="WO38" s="27">
        <f t="shared" si="1317"/>
        <v>0</v>
      </c>
      <c r="WP38" s="27" t="str">
        <f t="shared" si="1318"/>
        <v>6.57</v>
      </c>
      <c r="WQ38" s="27">
        <f t="shared" si="1319"/>
        <v>0</v>
      </c>
      <c r="WR38" s="27">
        <f t="shared" si="1320"/>
        <v>0</v>
      </c>
      <c r="WS38" s="27">
        <f t="shared" si="1321"/>
        <v>0</v>
      </c>
      <c r="WT38" s="27">
        <f t="shared" si="1322"/>
        <v>0</v>
      </c>
      <c r="WU38" s="27">
        <f t="shared" si="1323"/>
        <v>0</v>
      </c>
      <c r="WV38" s="27">
        <f t="shared" si="1324"/>
        <v>0</v>
      </c>
      <c r="WW38" s="27">
        <f t="shared" si="1325"/>
        <v>0</v>
      </c>
      <c r="WX38" s="27">
        <f t="shared" si="1326"/>
        <v>0</v>
      </c>
      <c r="WY38" s="27">
        <f t="shared" si="1327"/>
        <v>0</v>
      </c>
      <c r="WZ38" s="27">
        <f t="shared" si="1328"/>
        <v>0</v>
      </c>
      <c r="XA38" s="27">
        <f t="shared" si="1329"/>
        <v>0</v>
      </c>
      <c r="XB38" s="27">
        <f t="shared" si="1330"/>
        <v>0</v>
      </c>
      <c r="XC38" s="27">
        <f t="shared" si="1331"/>
        <v>0</v>
      </c>
      <c r="XD38" s="27">
        <f t="shared" si="1332"/>
        <v>0</v>
      </c>
      <c r="XE38" s="27">
        <f t="shared" si="1333"/>
        <v>0</v>
      </c>
      <c r="XF38" s="27">
        <f t="shared" si="1334"/>
        <v>0</v>
      </c>
      <c r="XG38" s="27">
        <f t="shared" si="1335"/>
        <v>0</v>
      </c>
      <c r="XH38" s="27">
        <f t="shared" si="1336"/>
        <v>0</v>
      </c>
      <c r="XI38" s="27">
        <f t="shared" si="1337"/>
        <v>0</v>
      </c>
      <c r="XJ38" s="27">
        <f t="shared" si="1338"/>
        <v>0</v>
      </c>
      <c r="XK38" s="27">
        <f t="shared" si="1339"/>
        <v>0</v>
      </c>
      <c r="XL38" s="27">
        <f t="shared" si="1340"/>
        <v>0</v>
      </c>
      <c r="XM38" s="27">
        <f t="shared" si="1341"/>
        <v>0</v>
      </c>
      <c r="XN38" s="27">
        <f t="shared" si="1342"/>
        <v>0</v>
      </c>
      <c r="XO38" s="27">
        <f t="shared" si="1343"/>
        <v>0</v>
      </c>
      <c r="XP38" s="27">
        <f t="shared" si="1344"/>
        <v>0</v>
      </c>
      <c r="XQ38" s="27">
        <f t="shared" si="1345"/>
        <v>0</v>
      </c>
      <c r="XR38" s="27">
        <f t="shared" si="1346"/>
        <v>0</v>
      </c>
      <c r="XS38" s="27">
        <f t="shared" si="1347"/>
        <v>0</v>
      </c>
      <c r="XT38" s="27">
        <f t="shared" si="1348"/>
        <v>0</v>
      </c>
      <c r="XU38" s="27">
        <f t="shared" si="1349"/>
        <v>0</v>
      </c>
      <c r="XV38" s="27">
        <f t="shared" si="1350"/>
        <v>0</v>
      </c>
      <c r="XW38" s="27">
        <f t="shared" si="1351"/>
        <v>0</v>
      </c>
      <c r="XX38" s="27">
        <f t="shared" si="1352"/>
        <v>0</v>
      </c>
      <c r="XY38" s="27">
        <f t="shared" si="1353"/>
        <v>0</v>
      </c>
      <c r="XZ38" s="27">
        <f t="shared" si="1354"/>
        <v>0</v>
      </c>
      <c r="YA38" s="27">
        <f t="shared" si="1355"/>
        <v>0</v>
      </c>
      <c r="YB38" s="27">
        <f t="shared" si="1356"/>
        <v>0</v>
      </c>
      <c r="YC38" s="27">
        <f t="shared" si="1357"/>
        <v>0</v>
      </c>
      <c r="YD38" s="27">
        <f t="shared" si="1358"/>
        <v>0</v>
      </c>
      <c r="YE38" s="27">
        <f t="shared" si="1359"/>
        <v>0</v>
      </c>
      <c r="YF38" s="27">
        <f t="shared" si="1360"/>
        <v>0</v>
      </c>
      <c r="YG38" s="27">
        <f t="shared" si="1361"/>
        <v>0</v>
      </c>
      <c r="YH38" s="27">
        <f t="shared" si="1362"/>
        <v>0</v>
      </c>
      <c r="YI38" s="27">
        <f t="shared" si="1363"/>
        <v>0</v>
      </c>
      <c r="YJ38" s="27">
        <f t="shared" si="1364"/>
        <v>0</v>
      </c>
      <c r="YL38" s="28">
        <f t="shared" si="1365"/>
        <v>561</v>
      </c>
      <c r="YM38" s="28">
        <f t="shared" si="1366"/>
        <v>0</v>
      </c>
      <c r="YN38" s="28">
        <f t="shared" si="1367"/>
        <v>61</v>
      </c>
      <c r="YO38" s="28">
        <f t="shared" si="1368"/>
        <v>0</v>
      </c>
      <c r="YP38" s="28">
        <f t="shared" si="1369"/>
        <v>0</v>
      </c>
      <c r="YQ38" s="28">
        <f t="shared" si="1370"/>
        <v>591.5</v>
      </c>
      <c r="YT38" s="27" t="str">
        <f t="shared" si="1371"/>
        <v>-4</v>
      </c>
      <c r="YU38" s="27" t="str">
        <f t="shared" si="1372"/>
        <v>6</v>
      </c>
      <c r="YV38" s="27" t="str">
        <f t="shared" si="1373"/>
        <v>18</v>
      </c>
      <c r="YW38" s="27">
        <f t="shared" si="1374"/>
        <v>0</v>
      </c>
      <c r="YX38" s="27">
        <f t="shared" si="1375"/>
        <v>0</v>
      </c>
      <c r="YY38" s="27" t="str">
        <f t="shared" si="1376"/>
        <v>66</v>
      </c>
      <c r="YZ38" s="27">
        <f t="shared" si="1377"/>
        <v>0</v>
      </c>
      <c r="ZA38" s="27" t="str">
        <f t="shared" si="1378"/>
        <v>61</v>
      </c>
      <c r="ZB38" s="27" t="str">
        <f t="shared" si="1379"/>
        <v>39</v>
      </c>
      <c r="ZC38" s="27">
        <f t="shared" si="1380"/>
        <v>0</v>
      </c>
      <c r="ZD38" s="27">
        <f t="shared" si="1381"/>
        <v>0</v>
      </c>
      <c r="ZE38" s="27" t="str">
        <f t="shared" si="1382"/>
        <v>74</v>
      </c>
      <c r="ZF38" s="27">
        <f t="shared" si="1383"/>
        <v>0</v>
      </c>
      <c r="ZG38" s="27">
        <f t="shared" si="1384"/>
        <v>0</v>
      </c>
      <c r="ZH38" s="27" t="str">
        <f t="shared" si="1385"/>
        <v>53</v>
      </c>
      <c r="ZI38" s="27">
        <f t="shared" si="1386"/>
        <v>0</v>
      </c>
      <c r="ZJ38" s="27">
        <f t="shared" si="1387"/>
        <v>0</v>
      </c>
      <c r="ZK38" s="27">
        <f t="shared" si="1388"/>
        <v>0</v>
      </c>
      <c r="ZL38" s="27">
        <f t="shared" si="1389"/>
        <v>0</v>
      </c>
      <c r="ZM38" s="27">
        <f t="shared" si="1390"/>
        <v>0</v>
      </c>
      <c r="ZN38" s="27" t="str">
        <f t="shared" si="1391"/>
        <v>57</v>
      </c>
      <c r="ZO38" s="27">
        <f t="shared" si="1392"/>
        <v>0</v>
      </c>
      <c r="ZP38" s="27">
        <f t="shared" si="1393"/>
        <v>0</v>
      </c>
      <c r="ZQ38" s="27">
        <f t="shared" si="1394"/>
        <v>0</v>
      </c>
      <c r="ZR38" s="27">
        <f t="shared" si="1395"/>
        <v>0</v>
      </c>
      <c r="ZS38" s="27">
        <f t="shared" si="1396"/>
        <v>0</v>
      </c>
      <c r="ZT38" s="27" t="str">
        <f t="shared" si="1397"/>
        <v>85</v>
      </c>
      <c r="ZU38" s="27">
        <f t="shared" si="1398"/>
        <v>0</v>
      </c>
      <c r="ZV38" s="27">
        <f t="shared" si="1399"/>
        <v>0</v>
      </c>
      <c r="ZW38" s="27" t="str">
        <f t="shared" si="1400"/>
        <v>43</v>
      </c>
      <c r="ZX38" s="27">
        <f t="shared" si="1401"/>
        <v>0</v>
      </c>
      <c r="ZY38" s="27">
        <f t="shared" si="1402"/>
        <v>0</v>
      </c>
      <c r="ZZ38" s="27" t="str">
        <f t="shared" si="1403"/>
        <v>81</v>
      </c>
      <c r="AAA38" s="27">
        <f t="shared" si="1404"/>
        <v>0</v>
      </c>
      <c r="AAB38" s="27">
        <f t="shared" si="1405"/>
        <v>0</v>
      </c>
      <c r="AAC38" s="27" t="str">
        <f t="shared" si="1406"/>
        <v>43</v>
      </c>
      <c r="AAD38" s="27">
        <f t="shared" si="1407"/>
        <v>0</v>
      </c>
      <c r="AAE38" s="27">
        <f t="shared" si="1408"/>
        <v>0</v>
      </c>
      <c r="AAF38" s="27">
        <f t="shared" si="1409"/>
        <v>0</v>
      </c>
      <c r="AAG38" s="27">
        <f t="shared" si="1410"/>
        <v>0</v>
      </c>
      <c r="AAH38" s="27">
        <f t="shared" si="1411"/>
        <v>0</v>
      </c>
      <c r="AAI38" s="27">
        <f t="shared" si="1412"/>
        <v>0</v>
      </c>
      <c r="AAJ38" s="27">
        <f t="shared" si="1413"/>
        <v>0</v>
      </c>
      <c r="AAK38" s="27">
        <f t="shared" si="1414"/>
        <v>0</v>
      </c>
      <c r="AAL38" s="27">
        <f t="shared" si="1415"/>
        <v>0</v>
      </c>
      <c r="AAM38" s="27">
        <f t="shared" si="1416"/>
        <v>0</v>
      </c>
      <c r="AAN38" s="27">
        <f t="shared" si="1417"/>
        <v>0</v>
      </c>
      <c r="AAO38" s="27">
        <f t="shared" si="1418"/>
        <v>0</v>
      </c>
      <c r="AAP38" s="27">
        <f t="shared" si="1419"/>
        <v>0</v>
      </c>
      <c r="AAQ38" s="27">
        <f t="shared" si="1420"/>
        <v>0</v>
      </c>
      <c r="AAR38" s="27">
        <f t="shared" si="1421"/>
        <v>0</v>
      </c>
      <c r="AAS38" s="27">
        <f t="shared" si="1422"/>
        <v>0</v>
      </c>
      <c r="AAT38" s="27">
        <f t="shared" si="1423"/>
        <v>0</v>
      </c>
      <c r="AAU38" s="27">
        <f t="shared" si="1424"/>
        <v>0</v>
      </c>
      <c r="AAV38" s="27">
        <f t="shared" si="1425"/>
        <v>0</v>
      </c>
      <c r="AAW38" s="27">
        <f t="shared" si="1426"/>
        <v>0</v>
      </c>
      <c r="AAX38" s="27">
        <f t="shared" si="1427"/>
        <v>0</v>
      </c>
      <c r="AAY38" s="27">
        <f t="shared" si="1428"/>
        <v>0</v>
      </c>
      <c r="AAZ38" s="27">
        <f t="shared" si="1429"/>
        <v>0</v>
      </c>
      <c r="ABA38" s="27">
        <f t="shared" si="1430"/>
        <v>0</v>
      </c>
      <c r="ABB38" s="27">
        <f t="shared" si="1431"/>
        <v>0</v>
      </c>
      <c r="ABC38" s="27">
        <f t="shared" si="1432"/>
        <v>0</v>
      </c>
      <c r="ABD38" s="27">
        <f t="shared" si="1433"/>
        <v>0</v>
      </c>
      <c r="ABE38" s="27">
        <f t="shared" si="1434"/>
        <v>0</v>
      </c>
      <c r="ABF38" s="27">
        <f t="shared" si="1435"/>
        <v>0</v>
      </c>
      <c r="ABG38" s="27">
        <f t="shared" si="1436"/>
        <v>0</v>
      </c>
      <c r="ABH38" s="27">
        <f t="shared" si="1437"/>
        <v>0</v>
      </c>
      <c r="ABI38" s="27">
        <f t="shared" si="1438"/>
        <v>0</v>
      </c>
      <c r="ABJ38" s="27">
        <f t="shared" si="1439"/>
        <v>0</v>
      </c>
      <c r="ABK38" s="27">
        <f t="shared" si="1440"/>
        <v>0</v>
      </c>
      <c r="ABL38" s="27">
        <f t="shared" si="1441"/>
        <v>0</v>
      </c>
      <c r="ABM38" s="27">
        <f t="shared" si="1442"/>
        <v>0</v>
      </c>
      <c r="ABN38" s="27">
        <f t="shared" si="1443"/>
        <v>0</v>
      </c>
      <c r="ABO38" s="27">
        <f t="shared" si="1444"/>
        <v>0</v>
      </c>
      <c r="ABP38" s="27">
        <f t="shared" si="1445"/>
        <v>0</v>
      </c>
      <c r="ABQ38" s="27">
        <f t="shared" si="1446"/>
        <v>0</v>
      </c>
      <c r="ABR38" s="27">
        <f t="shared" si="1447"/>
        <v>0</v>
      </c>
      <c r="ABS38" s="27">
        <f t="shared" si="1448"/>
        <v>0</v>
      </c>
      <c r="ABT38" s="27">
        <f t="shared" si="1449"/>
        <v>0</v>
      </c>
      <c r="ABU38" s="27">
        <f t="shared" si="1450"/>
        <v>0</v>
      </c>
      <c r="ABV38" s="27">
        <f t="shared" si="1451"/>
        <v>0</v>
      </c>
      <c r="ABW38" s="27">
        <f t="shared" si="1452"/>
        <v>0</v>
      </c>
      <c r="ABY38" s="28">
        <f t="shared" si="1453"/>
        <v>863.2</v>
      </c>
      <c r="ABZ38" s="28">
        <f t="shared" si="1454"/>
        <v>0</v>
      </c>
      <c r="ACA38" s="28">
        <f t="shared" si="1455"/>
        <v>10.9</v>
      </c>
      <c r="ACB38" s="28">
        <f t="shared" si="1456"/>
        <v>0</v>
      </c>
      <c r="ACC38" s="28">
        <f t="shared" si="1457"/>
        <v>0</v>
      </c>
      <c r="ACD38" s="28">
        <f t="shared" si="1458"/>
        <v>868.65000000000009</v>
      </c>
      <c r="ACG38" s="27" t="str">
        <f t="shared" si="1459"/>
        <v>16.7</v>
      </c>
      <c r="ACH38" s="27" t="str">
        <f t="shared" si="1460"/>
        <v>307.7</v>
      </c>
      <c r="ACI38" s="27" t="str">
        <f t="shared" si="1461"/>
        <v>27.4</v>
      </c>
      <c r="ACJ38" s="27">
        <f t="shared" si="1462"/>
        <v>0</v>
      </c>
      <c r="ACK38" s="27">
        <f t="shared" si="1463"/>
        <v>0</v>
      </c>
      <c r="ACL38" s="27" t="str">
        <f t="shared" si="1464"/>
        <v>16.6</v>
      </c>
      <c r="ACM38" s="27">
        <f t="shared" si="1465"/>
        <v>0</v>
      </c>
      <c r="ACN38" s="27" t="str">
        <f t="shared" si="1466"/>
        <v>10.9</v>
      </c>
      <c r="ACO38" s="27" t="str">
        <f t="shared" si="1467"/>
        <v>67.6</v>
      </c>
      <c r="ACP38" s="27">
        <f t="shared" si="1468"/>
        <v>0</v>
      </c>
      <c r="ACQ38" s="27">
        <f t="shared" si="1469"/>
        <v>0</v>
      </c>
      <c r="ACR38" s="27" t="str">
        <f t="shared" si="1470"/>
        <v>82.8</v>
      </c>
      <c r="ACS38" s="27">
        <f t="shared" si="1471"/>
        <v>0</v>
      </c>
      <c r="ACT38" s="27">
        <f t="shared" si="1472"/>
        <v>0</v>
      </c>
      <c r="ACU38" s="27" t="str">
        <f t="shared" si="1473"/>
        <v>0</v>
      </c>
      <c r="ACV38" s="27">
        <f t="shared" si="1474"/>
        <v>0</v>
      </c>
      <c r="ACW38" s="27">
        <f t="shared" si="1475"/>
        <v>0</v>
      </c>
      <c r="ACX38" s="27">
        <f t="shared" si="1476"/>
        <v>0</v>
      </c>
      <c r="ACY38" s="27">
        <f t="shared" si="1477"/>
        <v>0</v>
      </c>
      <c r="ACZ38" s="27">
        <f t="shared" si="1478"/>
        <v>0</v>
      </c>
      <c r="ADA38" s="27" t="str">
        <f t="shared" si="1479"/>
        <v>51.1</v>
      </c>
      <c r="ADB38" s="27">
        <f t="shared" si="1480"/>
        <v>0</v>
      </c>
      <c r="ADC38" s="27">
        <f t="shared" si="1481"/>
        <v>0</v>
      </c>
      <c r="ADD38" s="27">
        <f t="shared" si="1482"/>
        <v>0</v>
      </c>
      <c r="ADE38" s="27">
        <f t="shared" si="1483"/>
        <v>0</v>
      </c>
      <c r="ADF38" s="27">
        <f t="shared" si="1484"/>
        <v>0</v>
      </c>
      <c r="ADG38" s="27" t="str">
        <f t="shared" si="1485"/>
        <v>97.7</v>
      </c>
      <c r="ADH38" s="27">
        <f t="shared" si="1486"/>
        <v>0</v>
      </c>
      <c r="ADI38" s="27">
        <f t="shared" si="1487"/>
        <v>0</v>
      </c>
      <c r="ADJ38" s="27" t="str">
        <f t="shared" si="1488"/>
        <v>114</v>
      </c>
      <c r="ADK38" s="27">
        <f t="shared" si="1489"/>
        <v>0</v>
      </c>
      <c r="ADL38" s="27">
        <f t="shared" si="1490"/>
        <v>0</v>
      </c>
      <c r="ADM38" s="27" t="str">
        <f t="shared" si="1491"/>
        <v>23.2</v>
      </c>
      <c r="ADN38" s="27">
        <f t="shared" si="1492"/>
        <v>0</v>
      </c>
      <c r="ADO38" s="27">
        <f t="shared" si="1493"/>
        <v>0</v>
      </c>
      <c r="ADP38" s="27" t="str">
        <f t="shared" si="1494"/>
        <v>58.4</v>
      </c>
      <c r="ADQ38" s="27">
        <f t="shared" si="1495"/>
        <v>0</v>
      </c>
      <c r="ADR38" s="27">
        <f t="shared" si="1496"/>
        <v>0</v>
      </c>
      <c r="ADS38" s="27">
        <f t="shared" si="1497"/>
        <v>0</v>
      </c>
      <c r="ADT38" s="27">
        <f t="shared" si="1498"/>
        <v>0</v>
      </c>
      <c r="ADU38" s="27">
        <f t="shared" si="1499"/>
        <v>0</v>
      </c>
      <c r="ADV38" s="27">
        <f t="shared" si="1500"/>
        <v>0</v>
      </c>
      <c r="ADW38" s="27">
        <f t="shared" si="1501"/>
        <v>0</v>
      </c>
      <c r="ADX38" s="27">
        <f t="shared" si="1502"/>
        <v>0</v>
      </c>
      <c r="ADY38" s="27">
        <f t="shared" si="1503"/>
        <v>0</v>
      </c>
      <c r="ADZ38" s="27">
        <f t="shared" si="1504"/>
        <v>0</v>
      </c>
      <c r="AEA38" s="27">
        <f t="shared" si="1505"/>
        <v>0</v>
      </c>
      <c r="AEB38" s="27">
        <f t="shared" si="1506"/>
        <v>0</v>
      </c>
      <c r="AEC38" s="27">
        <f t="shared" si="1507"/>
        <v>0</v>
      </c>
      <c r="AED38" s="27">
        <f t="shared" si="1508"/>
        <v>0</v>
      </c>
      <c r="AEE38" s="27">
        <f t="shared" si="1509"/>
        <v>0</v>
      </c>
      <c r="AEF38" s="27">
        <f t="shared" si="1510"/>
        <v>0</v>
      </c>
      <c r="AEG38" s="27">
        <f t="shared" si="1511"/>
        <v>0</v>
      </c>
      <c r="AEH38" s="27">
        <f t="shared" si="1512"/>
        <v>0</v>
      </c>
      <c r="AEI38" s="27">
        <f t="shared" si="1513"/>
        <v>0</v>
      </c>
      <c r="AEJ38" s="27">
        <f t="shared" si="1514"/>
        <v>0</v>
      </c>
      <c r="AEK38" s="27">
        <f t="shared" si="1515"/>
        <v>0</v>
      </c>
      <c r="AEL38" s="27">
        <f t="shared" si="1516"/>
        <v>0</v>
      </c>
      <c r="AEM38" s="27">
        <f t="shared" si="1517"/>
        <v>0</v>
      </c>
      <c r="AEN38" s="27">
        <f t="shared" si="1518"/>
        <v>0</v>
      </c>
      <c r="AEO38" s="27">
        <f t="shared" si="1519"/>
        <v>0</v>
      </c>
      <c r="AEP38" s="27">
        <f t="shared" si="1520"/>
        <v>0</v>
      </c>
      <c r="AEQ38" s="27">
        <f t="shared" si="1521"/>
        <v>0</v>
      </c>
      <c r="AER38" s="27">
        <f t="shared" si="1522"/>
        <v>0</v>
      </c>
      <c r="AES38" s="27">
        <f t="shared" si="1523"/>
        <v>0</v>
      </c>
      <c r="AET38" s="27">
        <f t="shared" si="1524"/>
        <v>0</v>
      </c>
      <c r="AEU38" s="27">
        <f t="shared" si="1525"/>
        <v>0</v>
      </c>
      <c r="AEV38" s="27">
        <f t="shared" si="1526"/>
        <v>0</v>
      </c>
      <c r="AEW38" s="27">
        <f t="shared" si="1527"/>
        <v>0</v>
      </c>
      <c r="AEX38" s="27">
        <f t="shared" si="1528"/>
        <v>0</v>
      </c>
      <c r="AEY38" s="27">
        <f t="shared" si="1529"/>
        <v>0</v>
      </c>
      <c r="AEZ38" s="27">
        <f t="shared" si="1530"/>
        <v>0</v>
      </c>
      <c r="AFA38" s="27">
        <f t="shared" si="1531"/>
        <v>0</v>
      </c>
      <c r="AFB38" s="27">
        <f t="shared" si="1532"/>
        <v>0</v>
      </c>
      <c r="AFC38" s="27">
        <f t="shared" si="1533"/>
        <v>0</v>
      </c>
      <c r="AFD38" s="27">
        <f t="shared" si="1534"/>
        <v>0</v>
      </c>
      <c r="AFE38" s="27">
        <f t="shared" si="1535"/>
        <v>0</v>
      </c>
      <c r="AFF38" s="27">
        <f t="shared" si="1536"/>
        <v>0</v>
      </c>
      <c r="AFG38" s="27">
        <f t="shared" si="1537"/>
        <v>0</v>
      </c>
      <c r="AFH38" s="27">
        <f t="shared" si="1538"/>
        <v>0</v>
      </c>
      <c r="AFI38" s="27">
        <f t="shared" si="1539"/>
        <v>0</v>
      </c>
      <c r="AFJ38" s="27">
        <f t="shared" si="1540"/>
        <v>0</v>
      </c>
      <c r="AFL38" s="28">
        <f t="shared" si="892"/>
        <v>22.0625</v>
      </c>
      <c r="AFM38" s="28">
        <v>22.0625</v>
      </c>
      <c r="AFN38" s="27">
        <v>5</v>
      </c>
      <c r="AFO38" s="27">
        <f t="shared" si="1541"/>
        <v>5</v>
      </c>
      <c r="AFP38" s="27">
        <f t="shared" si="1542"/>
        <v>5</v>
      </c>
      <c r="AFQ38" s="27">
        <f t="shared" si="1543"/>
        <v>5</v>
      </c>
      <c r="AFR38" s="27">
        <f t="shared" si="1544"/>
        <v>0</v>
      </c>
      <c r="AFS38" s="27">
        <f t="shared" si="1545"/>
        <v>0</v>
      </c>
      <c r="AFT38" s="27">
        <f t="shared" si="1546"/>
        <v>3</v>
      </c>
      <c r="AFU38" s="27">
        <f t="shared" si="1547"/>
        <v>0</v>
      </c>
      <c r="AFV38" s="27">
        <f t="shared" si="1548"/>
        <v>4</v>
      </c>
      <c r="AFW38" s="27">
        <f t="shared" si="1549"/>
        <v>6</v>
      </c>
      <c r="AFX38" s="27">
        <f t="shared" si="1550"/>
        <v>0</v>
      </c>
      <c r="AFY38" s="27">
        <f t="shared" si="1551"/>
        <v>0</v>
      </c>
      <c r="AFZ38" s="27">
        <f t="shared" si="1552"/>
        <v>5</v>
      </c>
      <c r="AGA38" s="27">
        <f t="shared" si="1553"/>
        <v>0</v>
      </c>
      <c r="AGB38" s="27">
        <f t="shared" si="1554"/>
        <v>0</v>
      </c>
      <c r="AGC38" s="27">
        <f t="shared" si="1555"/>
        <v>5</v>
      </c>
      <c r="AGD38" s="27">
        <f t="shared" si="1556"/>
        <v>0</v>
      </c>
      <c r="AGE38" s="27">
        <f t="shared" si="1557"/>
        <v>0</v>
      </c>
      <c r="AGF38" s="27">
        <f t="shared" si="1558"/>
        <v>0</v>
      </c>
      <c r="AGG38" s="27">
        <f t="shared" si="1559"/>
        <v>0</v>
      </c>
      <c r="AGH38" s="27">
        <f t="shared" si="1560"/>
        <v>0</v>
      </c>
      <c r="AGI38" s="27">
        <f t="shared" si="1561"/>
        <v>5</v>
      </c>
      <c r="AGJ38" s="27">
        <f t="shared" si="1562"/>
        <v>0</v>
      </c>
      <c r="AGK38" s="27">
        <f t="shared" si="1563"/>
        <v>0</v>
      </c>
      <c r="AGL38" s="27">
        <f t="shared" si="1564"/>
        <v>0</v>
      </c>
      <c r="AGM38" s="27">
        <f t="shared" si="1565"/>
        <v>0</v>
      </c>
      <c r="AGN38" s="27">
        <f t="shared" si="1566"/>
        <v>0</v>
      </c>
      <c r="AGO38" s="27">
        <f t="shared" si="1567"/>
        <v>5</v>
      </c>
      <c r="AGP38" s="27">
        <f t="shared" si="1568"/>
        <v>0</v>
      </c>
      <c r="AGQ38" s="27">
        <f t="shared" si="1569"/>
        <v>0</v>
      </c>
      <c r="AGR38" s="27">
        <f t="shared" si="1570"/>
        <v>5</v>
      </c>
      <c r="AGS38" s="27">
        <f t="shared" si="1571"/>
        <v>0</v>
      </c>
      <c r="AGT38" s="27">
        <f t="shared" si="1572"/>
        <v>0</v>
      </c>
      <c r="AGU38" s="27">
        <f t="shared" si="1573"/>
        <v>5</v>
      </c>
      <c r="AGV38" s="27">
        <f t="shared" si="1574"/>
        <v>0</v>
      </c>
      <c r="AGW38" s="27">
        <f t="shared" si="1575"/>
        <v>0</v>
      </c>
      <c r="AGX38" s="27">
        <f t="shared" si="1576"/>
        <v>5</v>
      </c>
      <c r="AGY38" s="27">
        <f t="shared" si="1577"/>
        <v>0</v>
      </c>
      <c r="AGZ38" s="27">
        <f t="shared" si="1578"/>
        <v>0</v>
      </c>
      <c r="AHA38" s="27">
        <f t="shared" si="1579"/>
        <v>0</v>
      </c>
      <c r="AHB38" s="27">
        <f t="shared" si="1580"/>
        <v>0</v>
      </c>
      <c r="AHC38" s="27">
        <f t="shared" si="1581"/>
        <v>0</v>
      </c>
      <c r="AHD38" s="27">
        <f t="shared" si="1582"/>
        <v>0</v>
      </c>
      <c r="AHE38" s="27">
        <f t="shared" si="1583"/>
        <v>0</v>
      </c>
      <c r="AHF38" s="27">
        <f t="shared" si="1584"/>
        <v>0</v>
      </c>
      <c r="AHG38" s="27">
        <f t="shared" si="1585"/>
        <v>0</v>
      </c>
      <c r="AHH38" s="27">
        <f t="shared" si="1586"/>
        <v>0</v>
      </c>
      <c r="AHI38" s="27">
        <f t="shared" si="1587"/>
        <v>0</v>
      </c>
      <c r="AHJ38" s="27">
        <f t="shared" si="1588"/>
        <v>0</v>
      </c>
      <c r="AHK38" s="27">
        <f t="shared" si="1589"/>
        <v>0</v>
      </c>
      <c r="AHL38" s="27">
        <f t="shared" si="1590"/>
        <v>0</v>
      </c>
      <c r="AHM38" s="27">
        <f t="shared" si="1591"/>
        <v>0</v>
      </c>
      <c r="AHN38" s="27">
        <f t="shared" si="1592"/>
        <v>0</v>
      </c>
      <c r="AHO38" s="27">
        <f t="shared" si="1593"/>
        <v>0</v>
      </c>
      <c r="AHP38" s="27">
        <f t="shared" si="1594"/>
        <v>0</v>
      </c>
      <c r="AHQ38" s="27">
        <f t="shared" si="1595"/>
        <v>0</v>
      </c>
      <c r="AHR38" s="27">
        <f t="shared" si="1596"/>
        <v>0</v>
      </c>
      <c r="AHS38" s="27">
        <f t="shared" si="1597"/>
        <v>0</v>
      </c>
      <c r="AHT38" s="27">
        <f t="shared" si="1598"/>
        <v>0</v>
      </c>
      <c r="AHU38" s="27">
        <f t="shared" si="1599"/>
        <v>0</v>
      </c>
      <c r="AHV38" s="27">
        <f t="shared" si="1600"/>
        <v>0</v>
      </c>
      <c r="AHW38" s="27">
        <f t="shared" si="1601"/>
        <v>0</v>
      </c>
      <c r="AHX38" s="27">
        <f t="shared" si="1602"/>
        <v>0</v>
      </c>
      <c r="AHY38" s="27">
        <f t="shared" si="1603"/>
        <v>0</v>
      </c>
      <c r="AHZ38" s="27">
        <f t="shared" si="1604"/>
        <v>0</v>
      </c>
      <c r="AIA38" s="27">
        <f t="shared" si="1605"/>
        <v>0</v>
      </c>
      <c r="AIB38" s="27">
        <f t="shared" si="1606"/>
        <v>0</v>
      </c>
      <c r="AIC38" s="27">
        <f t="shared" si="1607"/>
        <v>0</v>
      </c>
      <c r="AID38" s="27">
        <f t="shared" si="1608"/>
        <v>0</v>
      </c>
      <c r="AIE38" s="27">
        <f t="shared" si="1609"/>
        <v>0</v>
      </c>
      <c r="AIF38" s="27">
        <f t="shared" si="1610"/>
        <v>0</v>
      </c>
      <c r="AIG38" s="27">
        <f t="shared" si="1611"/>
        <v>0</v>
      </c>
      <c r="AIH38" s="27">
        <f t="shared" si="1612"/>
        <v>0</v>
      </c>
      <c r="AII38" s="27">
        <f t="shared" si="1613"/>
        <v>0</v>
      </c>
      <c r="AIJ38" s="27">
        <f t="shared" si="1614"/>
        <v>0</v>
      </c>
      <c r="AIK38" s="27">
        <f t="shared" si="1615"/>
        <v>0</v>
      </c>
      <c r="AIL38" s="27">
        <f t="shared" si="1616"/>
        <v>0</v>
      </c>
      <c r="AIM38" s="27">
        <f t="shared" si="1617"/>
        <v>0</v>
      </c>
      <c r="AIN38" s="27">
        <f t="shared" si="1618"/>
        <v>0</v>
      </c>
      <c r="AIO38" s="27">
        <f t="shared" si="1619"/>
        <v>0</v>
      </c>
      <c r="AIP38" s="27">
        <f t="shared" si="1620"/>
        <v>0</v>
      </c>
      <c r="AIQ38" s="27">
        <f t="shared" si="1621"/>
        <v>0</v>
      </c>
      <c r="AIR38" s="27">
        <f t="shared" si="1622"/>
        <v>0</v>
      </c>
      <c r="AIT38" s="27">
        <v>1</v>
      </c>
      <c r="AIU38" s="27">
        <v>1</v>
      </c>
      <c r="AIV38" s="27">
        <v>1</v>
      </c>
      <c r="AIW38" s="27">
        <f t="shared" si="1623"/>
        <v>0</v>
      </c>
      <c r="AIX38" s="27">
        <f t="shared" si="1624"/>
        <v>0</v>
      </c>
      <c r="AIY38" s="27">
        <f t="shared" si="1625"/>
        <v>2</v>
      </c>
      <c r="AIZ38" s="27">
        <f t="shared" si="1626"/>
        <v>0</v>
      </c>
      <c r="AJA38" s="27">
        <f t="shared" si="1627"/>
        <v>4</v>
      </c>
      <c r="AJB38" s="27">
        <f t="shared" si="1628"/>
        <v>8</v>
      </c>
      <c r="AJC38" s="27">
        <f t="shared" si="1629"/>
        <v>0</v>
      </c>
      <c r="AJD38" s="27">
        <f t="shared" si="1630"/>
        <v>0</v>
      </c>
      <c r="AJE38" s="27">
        <f t="shared" si="1631"/>
        <v>4</v>
      </c>
      <c r="AJF38" s="27">
        <f t="shared" si="1632"/>
        <v>0</v>
      </c>
      <c r="AJG38" s="27">
        <f t="shared" si="1633"/>
        <v>0</v>
      </c>
      <c r="AJH38" s="27">
        <f t="shared" si="1634"/>
        <v>0.25</v>
      </c>
      <c r="AJI38" s="27">
        <f t="shared" si="1635"/>
        <v>0</v>
      </c>
      <c r="AJJ38" s="27">
        <f t="shared" si="1636"/>
        <v>0</v>
      </c>
      <c r="AJK38" s="27">
        <f t="shared" si="1637"/>
        <v>0</v>
      </c>
      <c r="AJL38" s="27">
        <f t="shared" si="1638"/>
        <v>0</v>
      </c>
      <c r="AJM38" s="27">
        <f t="shared" si="1639"/>
        <v>0</v>
      </c>
      <c r="AJN38" s="27">
        <f t="shared" si="1640"/>
        <v>3.125E-2</v>
      </c>
      <c r="AJO38" s="27">
        <f t="shared" si="1641"/>
        <v>0</v>
      </c>
      <c r="AJP38" s="27">
        <f t="shared" si="1642"/>
        <v>0</v>
      </c>
      <c r="AJQ38" s="27">
        <f t="shared" si="1643"/>
        <v>0</v>
      </c>
      <c r="AJR38" s="27">
        <f t="shared" si="1644"/>
        <v>0</v>
      </c>
      <c r="AJS38" s="27">
        <f t="shared" si="1645"/>
        <v>0</v>
      </c>
      <c r="AJT38" s="27">
        <f t="shared" si="1646"/>
        <v>3.125E-2</v>
      </c>
      <c r="AJU38" s="27">
        <f t="shared" si="1647"/>
        <v>0</v>
      </c>
      <c r="AJV38" s="27">
        <f t="shared" si="1648"/>
        <v>0</v>
      </c>
      <c r="AJW38" s="27">
        <f t="shared" si="1649"/>
        <v>0.25</v>
      </c>
      <c r="AJX38" s="27">
        <f t="shared" si="1650"/>
        <v>0</v>
      </c>
      <c r="AJY38" s="27">
        <f t="shared" si="1651"/>
        <v>0</v>
      </c>
      <c r="AJZ38" s="27">
        <f t="shared" si="1652"/>
        <v>0.25</v>
      </c>
      <c r="AKA38" s="27">
        <f t="shared" si="1653"/>
        <v>0</v>
      </c>
      <c r="AKB38" s="27">
        <f t="shared" si="1654"/>
        <v>0</v>
      </c>
      <c r="AKC38" s="27">
        <f t="shared" si="1655"/>
        <v>0.25</v>
      </c>
      <c r="AKD38" s="27">
        <f t="shared" si="1656"/>
        <v>0</v>
      </c>
      <c r="AKE38" s="27">
        <f t="shared" si="1657"/>
        <v>0</v>
      </c>
      <c r="AKF38" s="27">
        <f t="shared" si="1658"/>
        <v>0</v>
      </c>
      <c r="AKG38" s="27">
        <f t="shared" si="1659"/>
        <v>0</v>
      </c>
      <c r="AKH38" s="27">
        <f t="shared" si="1660"/>
        <v>0</v>
      </c>
      <c r="AKI38" s="27">
        <f t="shared" si="1661"/>
        <v>0</v>
      </c>
      <c r="AKJ38" s="27">
        <f t="shared" si="1662"/>
        <v>0</v>
      </c>
      <c r="AKK38" s="27">
        <f t="shared" si="1663"/>
        <v>0</v>
      </c>
      <c r="AKL38" s="27">
        <f t="shared" si="1664"/>
        <v>0</v>
      </c>
      <c r="AKM38" s="27">
        <f t="shared" si="1665"/>
        <v>0</v>
      </c>
      <c r="AKN38" s="27">
        <f t="shared" si="1666"/>
        <v>0</v>
      </c>
      <c r="AKO38" s="27">
        <f t="shared" si="1667"/>
        <v>0</v>
      </c>
      <c r="AKP38" s="27">
        <f t="shared" si="1668"/>
        <v>0</v>
      </c>
      <c r="AKQ38" s="27">
        <f t="shared" si="1669"/>
        <v>0</v>
      </c>
      <c r="AKR38" s="27">
        <f t="shared" si="1670"/>
        <v>0</v>
      </c>
      <c r="AKS38" s="27">
        <f t="shared" si="1671"/>
        <v>0</v>
      </c>
      <c r="AKT38" s="27">
        <f t="shared" si="1672"/>
        <v>0</v>
      </c>
      <c r="AKU38" s="27">
        <f t="shared" si="1673"/>
        <v>0</v>
      </c>
      <c r="AKV38" s="27">
        <f t="shared" si="1674"/>
        <v>0</v>
      </c>
      <c r="AKW38" s="27">
        <f t="shared" si="1675"/>
        <v>0</v>
      </c>
      <c r="AKX38" s="27">
        <f t="shared" si="1676"/>
        <v>0</v>
      </c>
      <c r="AKY38" s="27">
        <f t="shared" si="1677"/>
        <v>0</v>
      </c>
      <c r="AKZ38" s="27">
        <f t="shared" si="1678"/>
        <v>0</v>
      </c>
      <c r="ALA38" s="27">
        <f t="shared" si="1679"/>
        <v>0</v>
      </c>
      <c r="ALB38" s="27">
        <f t="shared" si="1680"/>
        <v>0</v>
      </c>
      <c r="ALC38" s="27">
        <f t="shared" si="1681"/>
        <v>0</v>
      </c>
      <c r="ALD38" s="27">
        <f t="shared" si="1682"/>
        <v>0</v>
      </c>
      <c r="ALE38" s="27">
        <f t="shared" si="1683"/>
        <v>0</v>
      </c>
      <c r="ALF38" s="27">
        <f t="shared" si="1684"/>
        <v>0</v>
      </c>
      <c r="ALG38" s="27">
        <f t="shared" si="1685"/>
        <v>0</v>
      </c>
      <c r="ALH38" s="27">
        <f t="shared" si="1686"/>
        <v>0</v>
      </c>
      <c r="ALI38" s="27">
        <f t="shared" si="1687"/>
        <v>0</v>
      </c>
      <c r="ALJ38" s="27">
        <f t="shared" si="1688"/>
        <v>0</v>
      </c>
      <c r="ALK38" s="27">
        <f t="shared" si="1689"/>
        <v>0</v>
      </c>
      <c r="ALL38" s="27">
        <f t="shared" si="1690"/>
        <v>0</v>
      </c>
      <c r="ALM38" s="27">
        <f t="shared" si="1691"/>
        <v>0</v>
      </c>
      <c r="ALN38" s="27">
        <f t="shared" si="1692"/>
        <v>0</v>
      </c>
      <c r="ALO38" s="27">
        <f t="shared" si="1693"/>
        <v>0</v>
      </c>
      <c r="ALP38" s="27">
        <f t="shared" si="1694"/>
        <v>0</v>
      </c>
      <c r="ALQ38" s="27">
        <f t="shared" si="1695"/>
        <v>0</v>
      </c>
      <c r="ALR38" s="27">
        <f t="shared" si="1696"/>
        <v>0</v>
      </c>
      <c r="ALS38" s="27">
        <f t="shared" si="1697"/>
        <v>0</v>
      </c>
      <c r="ALT38" s="27">
        <f t="shared" si="1698"/>
        <v>0</v>
      </c>
      <c r="ALU38" s="27">
        <f t="shared" si="1699"/>
        <v>0</v>
      </c>
      <c r="ALV38" s="27">
        <f t="shared" si="1700"/>
        <v>0</v>
      </c>
      <c r="ALW38" s="27">
        <f t="shared" si="1701"/>
        <v>0</v>
      </c>
      <c r="AMK38" s="28">
        <v>1759</v>
      </c>
      <c r="AML38" s="28">
        <f t="shared" si="1702"/>
        <v>1759</v>
      </c>
      <c r="AMN38" s="28">
        <v>1668</v>
      </c>
      <c r="AMO38" s="27" t="str">
        <f t="shared" si="1703"/>
        <v>1655</v>
      </c>
      <c r="AMP38" s="27" t="str">
        <f t="shared" si="1704"/>
        <v>1688</v>
      </c>
      <c r="AMQ38" s="27" t="str">
        <f t="shared" si="1705"/>
        <v>1676</v>
      </c>
      <c r="AMR38" s="27" t="str">
        <f t="shared" si="1706"/>
        <v>1676</v>
      </c>
      <c r="AMS38" s="27" t="str">
        <f t="shared" si="1707"/>
        <v>1676</v>
      </c>
      <c r="AMT38" s="27" t="str">
        <f t="shared" si="1708"/>
        <v>1674</v>
      </c>
      <c r="AMU38" s="27" t="str">
        <f t="shared" si="1709"/>
        <v>1674</v>
      </c>
      <c r="AMV38" s="27" t="str">
        <f t="shared" si="1710"/>
        <v>1664</v>
      </c>
      <c r="AMW38" s="27" t="str">
        <f t="shared" si="1711"/>
        <v>1686</v>
      </c>
      <c r="AMX38" s="27" t="str">
        <f t="shared" si="1712"/>
        <v>1686</v>
      </c>
      <c r="AMY38" s="27" t="str">
        <f t="shared" si="1713"/>
        <v>1686</v>
      </c>
      <c r="AMZ38" s="27" t="str">
        <f t="shared" si="1714"/>
        <v>1711</v>
      </c>
      <c r="ANA38" s="27" t="str">
        <f t="shared" si="1715"/>
        <v>1711</v>
      </c>
      <c r="ANB38" s="27" t="str">
        <f t="shared" si="1716"/>
        <v>1711</v>
      </c>
      <c r="ANC38" s="27" t="str">
        <f t="shared" si="1717"/>
        <v>1705</v>
      </c>
      <c r="AND38" s="27" t="str">
        <f t="shared" si="1718"/>
        <v>1705</v>
      </c>
      <c r="ANE38" s="27" t="str">
        <f t="shared" si="1719"/>
        <v>1705</v>
      </c>
      <c r="ANF38" s="27" t="str">
        <f t="shared" si="1720"/>
        <v>1705</v>
      </c>
      <c r="ANG38" s="27" t="str">
        <f t="shared" si="1721"/>
        <v>1705</v>
      </c>
      <c r="ANH38" s="27" t="str">
        <f t="shared" si="1722"/>
        <v>1705</v>
      </c>
      <c r="ANI38" s="27" t="str">
        <f t="shared" si="1723"/>
        <v>1717</v>
      </c>
      <c r="ANJ38" s="27" t="str">
        <f t="shared" si="1724"/>
        <v>1717</v>
      </c>
      <c r="ANK38" s="27" t="str">
        <f t="shared" si="1725"/>
        <v>1717</v>
      </c>
      <c r="ANL38" s="27" t="str">
        <f t="shared" si="1726"/>
        <v>1717</v>
      </c>
      <c r="ANM38" s="27" t="str">
        <f t="shared" si="1727"/>
        <v>1717</v>
      </c>
      <c r="ANN38" s="27" t="str">
        <f t="shared" si="1728"/>
        <v>1717</v>
      </c>
      <c r="ANO38" s="27" t="str">
        <f t="shared" si="1729"/>
        <v>1739</v>
      </c>
      <c r="ANP38" s="27" t="str">
        <f t="shared" si="1730"/>
        <v>1739</v>
      </c>
      <c r="ANQ38" s="27" t="str">
        <f t="shared" si="1731"/>
        <v>1739</v>
      </c>
      <c r="ANR38" s="27" t="str">
        <f t="shared" si="1732"/>
        <v>1757</v>
      </c>
      <c r="ANS38" s="27" t="str">
        <f t="shared" si="1733"/>
        <v>1757</v>
      </c>
      <c r="ANT38" s="27" t="str">
        <f t="shared" si="1734"/>
        <v>1757</v>
      </c>
      <c r="ANU38" s="27" t="str">
        <f t="shared" si="1735"/>
        <v>1748</v>
      </c>
      <c r="ANV38" s="27" t="str">
        <f t="shared" si="1736"/>
        <v>1748</v>
      </c>
      <c r="ANW38" s="27" t="str">
        <f t="shared" si="1737"/>
        <v>1748</v>
      </c>
      <c r="ANX38" s="27" t="str">
        <f t="shared" si="1738"/>
        <v>1759</v>
      </c>
      <c r="ANY38" s="27" t="str">
        <f t="shared" si="1739"/>
        <v>1759</v>
      </c>
      <c r="ANZ38" s="27" t="str">
        <f t="shared" si="1740"/>
        <v>1759</v>
      </c>
      <c r="AOA38" s="27" t="str">
        <f t="shared" si="1741"/>
        <v>1759</v>
      </c>
      <c r="AOB38" s="27" t="str">
        <f t="shared" si="1742"/>
        <v>1759</v>
      </c>
      <c r="AOC38" s="27" t="str">
        <f t="shared" si="1743"/>
        <v>1759</v>
      </c>
      <c r="AOD38" s="27" t="str">
        <f t="shared" si="1744"/>
        <v>1759</v>
      </c>
      <c r="AOE38" s="27" t="str">
        <f t="shared" si="1745"/>
        <v>1759</v>
      </c>
      <c r="AOF38" s="27" t="str">
        <f t="shared" si="1746"/>
        <v>1759</v>
      </c>
      <c r="AOG38" s="27" t="str">
        <f t="shared" si="1747"/>
        <v>1759</v>
      </c>
      <c r="AOH38" s="27" t="str">
        <f t="shared" si="1748"/>
        <v>1759</v>
      </c>
      <c r="AOI38" s="27" t="str">
        <f t="shared" si="1749"/>
        <v>1759</v>
      </c>
      <c r="AOJ38" s="27" t="str">
        <f t="shared" si="1750"/>
        <v>1759</v>
      </c>
      <c r="AOK38" s="27" t="str">
        <f t="shared" si="1751"/>
        <v>1759</v>
      </c>
      <c r="AOL38" s="27" t="str">
        <f t="shared" si="1752"/>
        <v>1759</v>
      </c>
      <c r="AOM38" s="27" t="str">
        <f t="shared" si="1753"/>
        <v>1759</v>
      </c>
      <c r="AON38" s="27" t="str">
        <f t="shared" si="1754"/>
        <v>1759</v>
      </c>
      <c r="AOO38" s="27" t="str">
        <f t="shared" si="1755"/>
        <v>1759</v>
      </c>
      <c r="AOP38" s="27" t="str">
        <f t="shared" si="1756"/>
        <v>1759</v>
      </c>
      <c r="AOQ38" s="27" t="str">
        <f t="shared" si="1757"/>
        <v>1759</v>
      </c>
      <c r="AOR38" s="27" t="str">
        <f t="shared" si="1758"/>
        <v>1759</v>
      </c>
      <c r="AOS38" s="27" t="str">
        <f t="shared" si="1759"/>
        <v>1759</v>
      </c>
      <c r="AOT38" s="27" t="str">
        <f t="shared" si="1760"/>
        <v>1759</v>
      </c>
      <c r="AOU38" s="27" t="str">
        <f t="shared" si="1761"/>
        <v>1759</v>
      </c>
      <c r="AOV38" s="27" t="str">
        <f t="shared" si="1762"/>
        <v>1759</v>
      </c>
      <c r="AOW38" s="27" t="str">
        <f t="shared" si="1763"/>
        <v>1759</v>
      </c>
      <c r="AOX38" s="27" t="str">
        <f t="shared" si="1764"/>
        <v>1759</v>
      </c>
      <c r="AOY38" s="27" t="str">
        <f t="shared" si="1765"/>
        <v>1759</v>
      </c>
      <c r="AOZ38" s="27" t="str">
        <f t="shared" si="1766"/>
        <v>1759</v>
      </c>
      <c r="APA38" s="27" t="str">
        <f t="shared" si="1767"/>
        <v>1759</v>
      </c>
      <c r="APB38" s="27" t="str">
        <f t="shared" si="1768"/>
        <v>1759</v>
      </c>
      <c r="APC38" s="27" t="str">
        <f t="shared" si="1769"/>
        <v>1759</v>
      </c>
      <c r="APD38" s="27" t="str">
        <f t="shared" si="1770"/>
        <v>1759</v>
      </c>
      <c r="APE38" s="27" t="str">
        <f t="shared" si="1771"/>
        <v>1759</v>
      </c>
      <c r="APF38" s="27" t="str">
        <f t="shared" si="1772"/>
        <v>1759</v>
      </c>
      <c r="APG38" s="27" t="str">
        <f t="shared" si="1773"/>
        <v>1759</v>
      </c>
      <c r="APH38" s="27" t="str">
        <f t="shared" si="1774"/>
        <v>1759</v>
      </c>
      <c r="API38" s="27" t="str">
        <f t="shared" si="1775"/>
        <v>1759</v>
      </c>
      <c r="APJ38" s="27" t="str">
        <f t="shared" si="1776"/>
        <v>1759</v>
      </c>
      <c r="APK38" s="27" t="str">
        <f t="shared" si="1777"/>
        <v>1759</v>
      </c>
      <c r="APL38" s="27" t="str">
        <f t="shared" si="1778"/>
        <v>1759</v>
      </c>
      <c r="APM38" s="27" t="str">
        <f t="shared" si="1779"/>
        <v>1759</v>
      </c>
      <c r="APN38" s="27" t="str">
        <f t="shared" si="1780"/>
        <v>1759</v>
      </c>
      <c r="APO38" s="27" t="str">
        <f t="shared" si="1781"/>
        <v>1759</v>
      </c>
      <c r="APP38" s="27" t="str">
        <f t="shared" si="1782"/>
        <v>1759</v>
      </c>
      <c r="APQ38" s="27" t="str">
        <f t="shared" si="1783"/>
        <v>1759</v>
      </c>
      <c r="APR38" s="27" t="str">
        <f t="shared" si="1784"/>
        <v>1759</v>
      </c>
    </row>
    <row r="39" spans="1:1022 1025:1110" x14ac:dyDescent="0.35">
      <c r="A39" s="27">
        <v>62</v>
      </c>
      <c r="B39" s="86" t="s">
        <v>90</v>
      </c>
      <c r="C39" s="91">
        <f>VLOOKUP(A39, Rankings!$A$2:$AN$129, 40, FALSE)</f>
        <v>37</v>
      </c>
      <c r="D39" s="22" t="s">
        <v>382</v>
      </c>
      <c r="I39" s="29">
        <f t="shared" si="893"/>
        <v>13.5</v>
      </c>
      <c r="L39" s="27" t="s">
        <v>2279</v>
      </c>
      <c r="M39" s="27" t="s">
        <v>2547</v>
      </c>
      <c r="N39" s="27" t="s">
        <v>2745</v>
      </c>
      <c r="O39" s="27" t="s">
        <v>24</v>
      </c>
      <c r="P39" s="27" t="s">
        <v>3118</v>
      </c>
      <c r="Q39" s="27" t="s">
        <v>3202</v>
      </c>
      <c r="R39" s="27" t="s">
        <v>24</v>
      </c>
      <c r="S39" s="27" t="s">
        <v>24</v>
      </c>
      <c r="T39" s="27" t="s">
        <v>3777</v>
      </c>
      <c r="U39" s="27" t="s">
        <v>24</v>
      </c>
      <c r="V39" s="27" t="s">
        <v>24</v>
      </c>
      <c r="W39" s="27" t="s">
        <v>4117</v>
      </c>
      <c r="X39" s="27" t="s">
        <v>24</v>
      </c>
      <c r="Y39" s="27" t="s">
        <v>24</v>
      </c>
      <c r="Z39" s="27" t="s">
        <v>4521</v>
      </c>
      <c r="AA39" s="27" t="s">
        <v>24</v>
      </c>
      <c r="AB39" s="27" t="s">
        <v>24</v>
      </c>
      <c r="AC39" s="27" t="s">
        <v>24</v>
      </c>
      <c r="AD39" s="27" t="s">
        <v>24</v>
      </c>
      <c r="AE39" s="27" t="s">
        <v>24</v>
      </c>
      <c r="AF39" s="27" t="s">
        <v>24</v>
      </c>
      <c r="AG39" s="27" t="s">
        <v>24</v>
      </c>
      <c r="AH39" s="27" t="s">
        <v>24</v>
      </c>
      <c r="AI39" s="27" t="s">
        <v>5338</v>
      </c>
      <c r="AJ39" s="27" t="s">
        <v>24</v>
      </c>
      <c r="AK39" s="27" t="s">
        <v>24</v>
      </c>
      <c r="AL39" s="27" t="s">
        <v>5681</v>
      </c>
      <c r="AM39" s="27" t="s">
        <v>24</v>
      </c>
      <c r="AN39" s="27" t="s">
        <v>24</v>
      </c>
      <c r="AO39" s="27" t="s">
        <v>6159</v>
      </c>
      <c r="AP39" s="27" t="s">
        <v>24</v>
      </c>
      <c r="AQ39" s="27" t="s">
        <v>24</v>
      </c>
      <c r="AR39" s="27" t="s">
        <v>6425</v>
      </c>
      <c r="AS39" s="27" t="s">
        <v>24</v>
      </c>
      <c r="AT39" s="27" t="s">
        <v>24</v>
      </c>
      <c r="AU39" s="27" t="s">
        <v>6762</v>
      </c>
      <c r="AV39" s="27" t="s">
        <v>24</v>
      </c>
      <c r="AW39" s="27" t="s">
        <v>24</v>
      </c>
      <c r="AX39" s="27" t="s">
        <v>6981</v>
      </c>
      <c r="AY39" s="27" t="s">
        <v>24</v>
      </c>
      <c r="AZ39" s="27" t="s">
        <v>24</v>
      </c>
      <c r="BA39" s="27" t="s">
        <v>24</v>
      </c>
      <c r="BB39" s="27" t="s">
        <v>24</v>
      </c>
      <c r="BC39" s="27" t="s">
        <v>24</v>
      </c>
      <c r="BD39" s="27" t="s">
        <v>24</v>
      </c>
      <c r="BE39" s="27" t="s">
        <v>24</v>
      </c>
      <c r="BF39" s="27" t="s">
        <v>24</v>
      </c>
      <c r="BG39" s="27" t="s">
        <v>24</v>
      </c>
      <c r="BH39" s="27" t="s">
        <v>24</v>
      </c>
      <c r="BI39" s="27" t="s">
        <v>24</v>
      </c>
      <c r="BJ39" s="27" t="s">
        <v>24</v>
      </c>
      <c r="BK39" s="27" t="s">
        <v>24</v>
      </c>
      <c r="BL39" s="27" t="s">
        <v>24</v>
      </c>
      <c r="BM39" s="27" t="s">
        <v>24</v>
      </c>
      <c r="BN39" s="27" t="s">
        <v>24</v>
      </c>
      <c r="BO39" s="27" t="s">
        <v>24</v>
      </c>
      <c r="BP39" s="27" t="s">
        <v>24</v>
      </c>
      <c r="BQ39" s="27" t="s">
        <v>24</v>
      </c>
      <c r="BR39" s="27" t="s">
        <v>24</v>
      </c>
      <c r="BS39" s="27" t="s">
        <v>24</v>
      </c>
      <c r="BT39" s="27" t="s">
        <v>24</v>
      </c>
      <c r="BU39" s="27" t="s">
        <v>24</v>
      </c>
      <c r="BV39" s="27" t="s">
        <v>24</v>
      </c>
      <c r="BW39" s="27" t="s">
        <v>24</v>
      </c>
      <c r="BX39" s="27" t="s">
        <v>24</v>
      </c>
      <c r="BY39" s="27" t="s">
        <v>24</v>
      </c>
      <c r="BZ39" s="27" t="s">
        <v>24</v>
      </c>
      <c r="CA39" s="27" t="s">
        <v>24</v>
      </c>
      <c r="CB39" s="27" t="s">
        <v>24</v>
      </c>
      <c r="CC39" s="27" t="s">
        <v>24</v>
      </c>
      <c r="CD39" s="27" t="s">
        <v>24</v>
      </c>
      <c r="CE39" s="27" t="s">
        <v>24</v>
      </c>
      <c r="CF39" s="27" t="s">
        <v>24</v>
      </c>
      <c r="CG39" s="27" t="s">
        <v>24</v>
      </c>
      <c r="CH39" s="27" t="s">
        <v>24</v>
      </c>
      <c r="CI39" s="27" t="s">
        <v>24</v>
      </c>
      <c r="CJ39" s="27" t="s">
        <v>24</v>
      </c>
      <c r="CK39" s="27" t="s">
        <v>24</v>
      </c>
      <c r="CL39" s="27" t="s">
        <v>24</v>
      </c>
      <c r="CM39" s="27" t="s">
        <v>24</v>
      </c>
      <c r="CN39" s="27" t="s">
        <v>24</v>
      </c>
      <c r="CO39" s="27" t="s">
        <v>24</v>
      </c>
      <c r="CQ39" s="28">
        <f t="shared" si="894"/>
        <v>3</v>
      </c>
      <c r="CR39" s="28">
        <f t="shared" si="895"/>
        <v>1</v>
      </c>
      <c r="CS39" s="28">
        <f t="shared" si="896"/>
        <v>5</v>
      </c>
      <c r="CT39" s="28">
        <f t="shared" si="897"/>
        <v>3</v>
      </c>
      <c r="CU39" s="28">
        <f t="shared" si="898"/>
        <v>3</v>
      </c>
      <c r="CV39" s="28">
        <f t="shared" si="899"/>
        <v>1</v>
      </c>
      <c r="CW39" s="28">
        <f t="shared" si="900"/>
        <v>3</v>
      </c>
      <c r="CX39" s="28">
        <f t="shared" si="901"/>
        <v>2</v>
      </c>
      <c r="CY39" s="28">
        <f t="shared" si="902"/>
        <v>0</v>
      </c>
      <c r="CZ39" s="28">
        <f t="shared" si="903"/>
        <v>0</v>
      </c>
      <c r="DA39" s="28">
        <f t="shared" si="904"/>
        <v>0</v>
      </c>
      <c r="DB39" s="28">
        <f t="shared" si="905"/>
        <v>0</v>
      </c>
      <c r="DC39" s="28">
        <f t="shared" si="906"/>
        <v>0</v>
      </c>
      <c r="DD39" s="28">
        <f t="shared" si="907"/>
        <v>1</v>
      </c>
      <c r="DE39" s="28">
        <f t="shared" si="908"/>
        <v>0</v>
      </c>
      <c r="DF39" s="28">
        <f t="shared" si="909"/>
        <v>0</v>
      </c>
      <c r="DG39" s="28">
        <f t="shared" si="910"/>
        <v>0</v>
      </c>
      <c r="DH39" s="28">
        <f t="shared" si="911"/>
        <v>1</v>
      </c>
      <c r="DI39" s="28">
        <f t="shared" si="912"/>
        <v>0</v>
      </c>
      <c r="DJ39" s="28">
        <f t="shared" si="913"/>
        <v>0</v>
      </c>
      <c r="DK39" s="28">
        <f t="shared" si="914"/>
        <v>0</v>
      </c>
      <c r="DL39" s="28">
        <f t="shared" si="915"/>
        <v>0</v>
      </c>
      <c r="DM39" s="28">
        <f t="shared" si="916"/>
        <v>0</v>
      </c>
      <c r="DN39" s="28">
        <f t="shared" si="917"/>
        <v>0</v>
      </c>
      <c r="DO39" s="28">
        <f t="shared" si="918"/>
        <v>0</v>
      </c>
      <c r="DP39" s="28">
        <f t="shared" si="919"/>
        <v>2</v>
      </c>
      <c r="DR39">
        <f t="shared" si="920"/>
        <v>4</v>
      </c>
      <c r="DS39">
        <f t="shared" si="921"/>
        <v>4</v>
      </c>
      <c r="DT39">
        <f t="shared" si="922"/>
        <v>1</v>
      </c>
      <c r="DU39">
        <f t="shared" si="923"/>
        <v>0</v>
      </c>
      <c r="DV39">
        <f t="shared" si="924"/>
        <v>10</v>
      </c>
      <c r="DW39">
        <f t="shared" si="925"/>
        <v>3</v>
      </c>
      <c r="DX39">
        <f t="shared" si="926"/>
        <v>0</v>
      </c>
      <c r="DY39">
        <f t="shared" si="927"/>
        <v>0</v>
      </c>
      <c r="DZ39">
        <f t="shared" si="928"/>
        <v>4</v>
      </c>
      <c r="EA39">
        <f t="shared" si="929"/>
        <v>0</v>
      </c>
      <c r="EB39">
        <f t="shared" si="930"/>
        <v>0</v>
      </c>
      <c r="EC39">
        <f t="shared" si="931"/>
        <v>1</v>
      </c>
      <c r="ED39">
        <f t="shared" si="932"/>
        <v>0</v>
      </c>
      <c r="EE39">
        <f t="shared" si="933"/>
        <v>0</v>
      </c>
      <c r="EF39">
        <f t="shared" si="934"/>
        <v>3</v>
      </c>
      <c r="EG39">
        <f t="shared" si="935"/>
        <v>0</v>
      </c>
      <c r="EH39">
        <f t="shared" si="936"/>
        <v>0</v>
      </c>
      <c r="EI39">
        <f t="shared" si="937"/>
        <v>0</v>
      </c>
      <c r="EJ39">
        <f t="shared" si="938"/>
        <v>0</v>
      </c>
      <c r="EK39">
        <f t="shared" si="939"/>
        <v>0</v>
      </c>
      <c r="EL39">
        <f t="shared" si="940"/>
        <v>0</v>
      </c>
      <c r="EM39">
        <f t="shared" si="941"/>
        <v>0</v>
      </c>
      <c r="EN39">
        <f t="shared" si="942"/>
        <v>0</v>
      </c>
      <c r="EO39">
        <f t="shared" si="943"/>
        <v>3</v>
      </c>
      <c r="EP39">
        <f t="shared" si="944"/>
        <v>0</v>
      </c>
      <c r="EQ39">
        <f t="shared" si="945"/>
        <v>0</v>
      </c>
      <c r="ER39">
        <f t="shared" si="946"/>
        <v>3</v>
      </c>
      <c r="ES39">
        <f t="shared" si="947"/>
        <v>0</v>
      </c>
      <c r="ET39">
        <f t="shared" si="948"/>
        <v>0</v>
      </c>
      <c r="EU39">
        <f t="shared" si="949"/>
        <v>1</v>
      </c>
      <c r="EV39">
        <f t="shared" si="950"/>
        <v>0</v>
      </c>
      <c r="EW39">
        <f t="shared" si="951"/>
        <v>0</v>
      </c>
      <c r="EX39">
        <f t="shared" si="952"/>
        <v>2</v>
      </c>
      <c r="EY39">
        <f t="shared" si="953"/>
        <v>0</v>
      </c>
      <c r="EZ39">
        <f t="shared" si="954"/>
        <v>0</v>
      </c>
      <c r="FA39">
        <f t="shared" si="955"/>
        <v>3</v>
      </c>
      <c r="FB39">
        <f t="shared" si="956"/>
        <v>0</v>
      </c>
      <c r="FC39">
        <f t="shared" si="957"/>
        <v>0</v>
      </c>
      <c r="FD39">
        <f t="shared" si="958"/>
        <v>14</v>
      </c>
      <c r="FE39">
        <f t="shared" si="959"/>
        <v>0</v>
      </c>
      <c r="FF39">
        <f t="shared" si="960"/>
        <v>0</v>
      </c>
      <c r="FG39">
        <f t="shared" si="961"/>
        <v>0</v>
      </c>
      <c r="FH39">
        <f t="shared" si="962"/>
        <v>0</v>
      </c>
      <c r="FI39">
        <f t="shared" si="963"/>
        <v>0</v>
      </c>
      <c r="FJ39">
        <f t="shared" si="964"/>
        <v>0</v>
      </c>
      <c r="FK39">
        <f t="shared" si="965"/>
        <v>0</v>
      </c>
      <c r="FL39">
        <f t="shared" si="966"/>
        <v>0</v>
      </c>
      <c r="FM39">
        <f t="shared" si="967"/>
        <v>0</v>
      </c>
      <c r="FN39">
        <f t="shared" si="968"/>
        <v>0</v>
      </c>
      <c r="FO39">
        <f t="shared" si="969"/>
        <v>0</v>
      </c>
      <c r="FP39">
        <f t="shared" si="970"/>
        <v>0</v>
      </c>
      <c r="FQ39">
        <f t="shared" si="971"/>
        <v>0</v>
      </c>
      <c r="FR39">
        <f t="shared" si="972"/>
        <v>0</v>
      </c>
      <c r="FS39">
        <f t="shared" si="973"/>
        <v>0</v>
      </c>
      <c r="FT39">
        <f t="shared" si="974"/>
        <v>0</v>
      </c>
      <c r="FU39">
        <f t="shared" si="975"/>
        <v>0</v>
      </c>
      <c r="FV39">
        <f t="shared" si="976"/>
        <v>0</v>
      </c>
      <c r="FW39">
        <f t="shared" si="977"/>
        <v>0</v>
      </c>
      <c r="FX39">
        <f t="shared" si="978"/>
        <v>0</v>
      </c>
      <c r="FY39">
        <f t="shared" si="979"/>
        <v>0</v>
      </c>
      <c r="FZ39">
        <f t="shared" si="980"/>
        <v>0</v>
      </c>
      <c r="GA39">
        <f t="shared" si="981"/>
        <v>0</v>
      </c>
      <c r="GB39">
        <f t="shared" si="982"/>
        <v>0</v>
      </c>
      <c r="GC39">
        <f t="shared" si="983"/>
        <v>0</v>
      </c>
      <c r="GD39">
        <f t="shared" si="984"/>
        <v>0</v>
      </c>
      <c r="GE39">
        <f t="shared" si="985"/>
        <v>0</v>
      </c>
      <c r="GF39">
        <f t="shared" si="986"/>
        <v>0</v>
      </c>
      <c r="GG39">
        <f t="shared" si="987"/>
        <v>0</v>
      </c>
      <c r="GH39">
        <f t="shared" si="988"/>
        <v>0</v>
      </c>
      <c r="GI39">
        <f t="shared" si="989"/>
        <v>0</v>
      </c>
      <c r="GJ39">
        <f t="shared" si="990"/>
        <v>0</v>
      </c>
      <c r="GK39">
        <f t="shared" si="991"/>
        <v>0</v>
      </c>
      <c r="GL39">
        <f t="shared" si="992"/>
        <v>0</v>
      </c>
      <c r="GM39">
        <f t="shared" si="993"/>
        <v>0</v>
      </c>
      <c r="GN39">
        <f t="shared" si="994"/>
        <v>0</v>
      </c>
      <c r="GO39">
        <f t="shared" si="995"/>
        <v>0</v>
      </c>
      <c r="GP39">
        <f t="shared" si="996"/>
        <v>0</v>
      </c>
      <c r="GQ39">
        <f t="shared" si="997"/>
        <v>0</v>
      </c>
      <c r="GR39">
        <f t="shared" si="998"/>
        <v>0</v>
      </c>
      <c r="GS39">
        <f t="shared" si="999"/>
        <v>0</v>
      </c>
      <c r="GT39">
        <f t="shared" si="1000"/>
        <v>0</v>
      </c>
      <c r="GU39">
        <f t="shared" si="1001"/>
        <v>0</v>
      </c>
      <c r="GW39" s="28">
        <f t="shared" si="1002"/>
        <v>5.1772017082477513</v>
      </c>
      <c r="GX39" s="28">
        <f t="shared" si="1003"/>
        <v>0</v>
      </c>
      <c r="GY39" s="28">
        <f t="shared" si="1004"/>
        <v>0.54581257305231079</v>
      </c>
      <c r="GZ39" s="28">
        <f t="shared" si="1005"/>
        <v>0.74960199886355039</v>
      </c>
      <c r="HA39" s="28">
        <f t="shared" si="1006"/>
        <v>0</v>
      </c>
      <c r="HB39" s="28">
        <f t="shared" si="1007"/>
        <v>6.1997099936374571</v>
      </c>
      <c r="HC39" s="28">
        <f t="shared" si="1008"/>
        <v>0.41789983777061407</v>
      </c>
      <c r="HE39">
        <f>IFERROR(VLOOKUP(_xlfn.NUMBERVALUE(MID(L39, SEARCH("!", L39)+1, SEARCH("+", L39)-SEARCH("!", L39)-1)), Rankings!$A$2:$BK$129, 63, FALSE),0)</f>
        <v>0.51686301006525148</v>
      </c>
      <c r="HF39">
        <f>IFERROR(VLOOKUP(_xlfn.NUMBERVALUE(MID(M39, SEARCH("!", M39)+1, SEARCH("+", M39)-SEARCH("!", M39)-1)), Rankings!$A$2:$BK$129, 63, FALSE),0)</f>
        <v>0.29136888732306987</v>
      </c>
      <c r="HG39">
        <f>IFERROR(VLOOKUP(_xlfn.NUMBERVALUE(MID(N39, SEARCH("!", N39)+1, SEARCH("+", N39)-SEARCH("!", N39)-1)), Rankings!$A$2:$BK$129, 63, FALSE),0)</f>
        <v>9.8626908040956057E-2</v>
      </c>
      <c r="HH39">
        <f>IFERROR(VLOOKUP(_xlfn.NUMBERVALUE(MID(O39, SEARCH("!", O39)+1, SEARCH("+", O39)-SEARCH("!", O39)-1)), Rankings!$A$2:$BK$129, 63, FALSE),0)</f>
        <v>0</v>
      </c>
      <c r="HI39">
        <f>IFERROR(VLOOKUP(_xlfn.NUMBERVALUE(MID(P39, SEARCH("!", P39)+1, SEARCH("+", P39)-SEARCH("!", P39)-1)), Rankings!$A$2:$BK$129, 63, FALSE),0)</f>
        <v>0.54581257305231079</v>
      </c>
      <c r="HJ39">
        <f>IFERROR(VLOOKUP(_xlfn.NUMBERVALUE(MID(Q39, SEARCH("!", Q39)+1, SEARCH("+", Q39)-SEARCH("!", Q39)-1)), Rankings!$A$2:$BK$129, 63, FALSE),0)</f>
        <v>0.25428454476336043</v>
      </c>
      <c r="HK39">
        <f>IFERROR(VLOOKUP(_xlfn.NUMBERVALUE(MID(R39, SEARCH("!", R39)+1, SEARCH("+", R39)-SEARCH("!", R39)-1)), Rankings!$A$2:$BK$129, 63, FALSE),0)</f>
        <v>0</v>
      </c>
      <c r="HL39">
        <f>IFERROR(VLOOKUP(_xlfn.NUMBERVALUE(MID(S39, SEARCH("!", S39)+1, SEARCH("+", S39)-SEARCH("!", S39)-1)), Rankings!$A$2:$BK$129, 63, FALSE),0)</f>
        <v>0</v>
      </c>
      <c r="HM39">
        <f>IFERROR(VLOOKUP(_xlfn.NUMBERVALUE(MID(T39, SEARCH("!", T39)+1, SEARCH("+", T39)-SEARCH("!", T39)-1)), Rankings!$A$2:$BK$129, 63, FALSE),0)</f>
        <v>0.82959342066499908</v>
      </c>
      <c r="HN39">
        <f>IFERROR(VLOOKUP(_xlfn.NUMBERVALUE(MID(U39, SEARCH("!", U39)+1, SEARCH("+", U39)-SEARCH("!", U39)-1)), Rankings!$A$2:$BK$129, 63, FALSE),0)</f>
        <v>0</v>
      </c>
      <c r="HO39">
        <f>IFERROR(VLOOKUP(_xlfn.NUMBERVALUE(MID(V39, SEARCH("!", V39)+1, SEARCH("+", V39)-SEARCH("!", V39)-1)), Rankings!$A$2:$BK$129, 63, FALSE),0)</f>
        <v>0</v>
      </c>
      <c r="HP39">
        <f>IFERROR(VLOOKUP(_xlfn.NUMBERVALUE(MID(W39, SEARCH("!", W39)+1, SEARCH("+", W39)-SEARCH("!", W39)-1)), Rankings!$A$2:$BK$129, 63, FALSE),0)</f>
        <v>0.32475203016907939</v>
      </c>
      <c r="HQ39">
        <f>IFERROR(VLOOKUP(_xlfn.NUMBERVALUE(MID(X39, SEARCH("!", X39)+1, SEARCH("+", X39)-SEARCH("!", X39)-1)), Rankings!$A$2:$BK$129, 63, FALSE),0)</f>
        <v>0</v>
      </c>
      <c r="HR39">
        <f>IFERROR(VLOOKUP(_xlfn.NUMBERVALUE(MID(Y39, SEARCH("!", Y39)+1, SEARCH("+", Y39)-SEARCH("!", Y39)-1)), Rankings!$A$2:$BK$129, 63, FALSE),0)</f>
        <v>0</v>
      </c>
      <c r="HS39">
        <f>IFERROR(VLOOKUP(_xlfn.NUMBERVALUE(MID(Z39, SEARCH("!", Z39)+1, SEARCH("+", Z39)-SEARCH("!", Z39)-1)), Rankings!$A$2:$BK$129, 63, FALSE),0)</f>
        <v>0.57303453247194758</v>
      </c>
      <c r="HT39">
        <f>IFERROR(VLOOKUP(_xlfn.NUMBERVALUE(MID(AA39, SEARCH("!", AA39)+1, SEARCH("+", AA39)-SEARCH("!", AA39)-1)), Rankings!$A$2:$BK$129, 63, FALSE),0)</f>
        <v>0</v>
      </c>
      <c r="HU39">
        <f>IFERROR(VLOOKUP(_xlfn.NUMBERVALUE(MID(AB39, SEARCH("!", AB39)+1, SEARCH("+", AB39)-SEARCH("!", AB39)-1)), Rankings!$A$2:$BK$129, 63, FALSE),0)</f>
        <v>0</v>
      </c>
      <c r="HV39">
        <f>IFERROR(VLOOKUP(_xlfn.NUMBERVALUE(MID(AC39, SEARCH("!", AC39)+1, SEARCH("+", AC39)-SEARCH("!", AC39)-1)), Rankings!$A$2:$BK$129, 63, FALSE),0)</f>
        <v>0</v>
      </c>
      <c r="HW39">
        <f>IFERROR(VLOOKUP(_xlfn.NUMBERVALUE(MID(AD39, SEARCH("!", AD39)+1, SEARCH("+", AD39)-SEARCH("!", AD39)-1)), Rankings!$A$2:$BK$129, 63, FALSE),0)</f>
        <v>0</v>
      </c>
      <c r="HX39">
        <f>IFERROR(VLOOKUP(_xlfn.NUMBERVALUE(MID(AE39, SEARCH("!", AE39)+1, SEARCH("+", AE39)-SEARCH("!", AE39)-1)), Rankings!$A$2:$BK$129, 63, FALSE),0)</f>
        <v>0</v>
      </c>
      <c r="HY39">
        <f>IFERROR(VLOOKUP(_xlfn.NUMBERVALUE(MID(AF39, SEARCH("!", AF39)+1, SEARCH("+", AF39)-SEARCH("!", AF39)-1)), Rankings!$A$2:$BK$129, 63, FALSE),0)</f>
        <v>0</v>
      </c>
      <c r="HZ39">
        <f>IFERROR(VLOOKUP(_xlfn.NUMBERVALUE(MID(AG39, SEARCH("!", AG39)+1, SEARCH("+", AG39)-SEARCH("!", AG39)-1)), Rankings!$A$2:$BK$129, 63, FALSE),0)</f>
        <v>0</v>
      </c>
      <c r="IA39">
        <f>IFERROR(VLOOKUP(_xlfn.NUMBERVALUE(MID(AH39, SEARCH("!", AH39)+1, SEARCH("+", AH39)-SEARCH("!", AH39)-1)), Rankings!$A$2:$BK$129, 63, FALSE),0)</f>
        <v>0</v>
      </c>
      <c r="IB39">
        <f>IFERROR(VLOOKUP(_xlfn.NUMBERVALUE(MID(AI39, SEARCH("!", AI39)+1, SEARCH("+", AI39)-SEARCH("!", AI39)-1)), Rankings!$A$2:$BK$129, 63, FALSE),0)</f>
        <v>0.3322252028838652</v>
      </c>
      <c r="IC39">
        <f>IFERROR(VLOOKUP(_xlfn.NUMBERVALUE(MID(AJ39, SEARCH("!", AJ39)+1, SEARCH("+", AJ39)-SEARCH("!", AJ39)-1)), Rankings!$A$2:$BK$129, 63, FALSE),0)</f>
        <v>0</v>
      </c>
      <c r="ID39">
        <f>IFERROR(VLOOKUP(_xlfn.NUMBERVALUE(MID(AK39, SEARCH("!", AK39)+1, SEARCH("+", AK39)-SEARCH("!", AK39)-1)), Rankings!$A$2:$BK$129, 63, FALSE),0)</f>
        <v>0</v>
      </c>
      <c r="IE39">
        <f>IFERROR(VLOOKUP(_xlfn.NUMBERVALUE(MID(AL39, SEARCH("!", AL39)+1, SEARCH("+", AL39)-SEARCH("!", AL39)-1)), Rankings!$A$2:$BK$129, 63, FALSE),0)</f>
        <v>0.43602395100170349</v>
      </c>
      <c r="IF39">
        <f>IFERROR(VLOOKUP(_xlfn.NUMBERVALUE(MID(AM39, SEARCH("!", AM39)+1, SEARCH("+", AM39)-SEARCH("!", AM39)-1)), Rankings!$A$2:$BK$129, 63, FALSE),0)</f>
        <v>0</v>
      </c>
      <c r="IG39">
        <f>IFERROR(VLOOKUP(_xlfn.NUMBERVALUE(MID(AN39, SEARCH("!", AN39)+1, SEARCH("+", AN39)-SEARCH("!", AN39)-1)), Rankings!$A$2:$BK$129, 63, FALSE),0)</f>
        <v>0</v>
      </c>
      <c r="IH39">
        <f>IFERROR(VLOOKUP(_xlfn.NUMBERVALUE(MID(AO39, SEARCH("!", AO39)+1, SEARCH("+", AO39)-SEARCH("!", AO39)-1)), Rankings!$A$2:$BK$129, 63, FALSE),0)</f>
        <v>0.47859817275585803</v>
      </c>
      <c r="II39">
        <f>IFERROR(VLOOKUP(_xlfn.NUMBERVALUE(MID(AP39, SEARCH("!", AP39)+1, SEARCH("+", AP39)-SEARCH("!", AP39)-1)), Rankings!$A$2:$BK$129, 63, FALSE),0)</f>
        <v>0</v>
      </c>
      <c r="IJ39">
        <f>IFERROR(VLOOKUP(_xlfn.NUMBERVALUE(MID(AQ39, SEARCH("!", AQ39)+1, SEARCH("+", AQ39)-SEARCH("!", AQ39)-1)), Rankings!$A$2:$BK$129, 63, FALSE),0)</f>
        <v>0</v>
      </c>
      <c r="IK39">
        <f>IFERROR(VLOOKUP(_xlfn.NUMBERVALUE(MID(AR39, SEARCH("!", AR39)+1, SEARCH("+", AR39)-SEARCH("!", AR39)-1)), Rankings!$A$2:$BK$129, 63, FALSE),0)</f>
        <v>0.50404309863542862</v>
      </c>
      <c r="IL39">
        <f>IFERROR(VLOOKUP(_xlfn.NUMBERVALUE(MID(AS39, SEARCH("!", AS39)+1, SEARCH("+", AS39)-SEARCH("!", AS39)-1)), Rankings!$A$2:$BK$129, 63, FALSE),0)</f>
        <v>0</v>
      </c>
      <c r="IM39">
        <f>IFERROR(VLOOKUP(_xlfn.NUMBERVALUE(MID(AT39, SEARCH("!", AT39)+1, SEARCH("+", AT39)-SEARCH("!", AT39)-1)), Rankings!$A$2:$BK$129, 63, FALSE),0)</f>
        <v>0</v>
      </c>
      <c r="IN39">
        <f>IFERROR(VLOOKUP(_xlfn.NUMBERVALUE(MID(AU39, SEARCH("!", AU39)+1, SEARCH("+", AU39)-SEARCH("!", AU39)-1)), Rankings!$A$2:$BK$129, 63, FALSE),0)</f>
        <v>0.53778794947223119</v>
      </c>
      <c r="IO39">
        <f>IFERROR(VLOOKUP(_xlfn.NUMBERVALUE(MID(AV39, SEARCH("!", AV39)+1, SEARCH("+", AV39)-SEARCH("!", AV39)-1)), Rankings!$A$2:$BK$129, 63, FALSE),0)</f>
        <v>0</v>
      </c>
      <c r="IP39">
        <f>IFERROR(VLOOKUP(_xlfn.NUMBERVALUE(MID(AW39, SEARCH("!", AW39)+1, SEARCH("+", AW39)-SEARCH("!", AW39)-1)), Rankings!$A$2:$BK$129, 63, FALSE),0)</f>
        <v>0</v>
      </c>
      <c r="IQ39">
        <f>IFERROR(VLOOKUP(_xlfn.NUMBERVALUE(MID(AX39, SEARCH("!", AX39)+1, SEARCH("+", AX39)-SEARCH("!", AX39)-1)), Rankings!$A$2:$BK$129, 63, FALSE),0)</f>
        <v>0.74960199886355039</v>
      </c>
      <c r="IR39">
        <f>IFERROR(VLOOKUP(_xlfn.NUMBERVALUE(MID(AY39, SEARCH("!", AY39)+1, SEARCH("+", AY39)-SEARCH("!", AY39)-1)), Rankings!$A$2:$BK$129, 63, FALSE),0)</f>
        <v>0</v>
      </c>
      <c r="IS39">
        <f>IFERROR(VLOOKUP(_xlfn.NUMBERVALUE(MID(AZ39, SEARCH("!", AZ39)+1, SEARCH("+", AZ39)-SEARCH("!", AZ39)-1)), Rankings!$A$2:$BK$129, 63, FALSE),0)</f>
        <v>0</v>
      </c>
      <c r="IT39">
        <f>IFERROR(VLOOKUP(_xlfn.NUMBERVALUE(MID(BA39, SEARCH("!", BA39)+1, SEARCH("+", BA39)-SEARCH("!", BA39)-1)), Rankings!$A$2:$BK$129, 63, FALSE),0)</f>
        <v>0</v>
      </c>
      <c r="IU39">
        <f>IFERROR(VLOOKUP(_xlfn.NUMBERVALUE(MID(BB39, SEARCH("!", BB39)+1, SEARCH("+", BB39)-SEARCH("!", BB39)-1)), Rankings!$A$2:$BK$129, 63, FALSE),0)</f>
        <v>0</v>
      </c>
      <c r="IV39">
        <f>IFERROR(VLOOKUP(_xlfn.NUMBERVALUE(MID(BC39, SEARCH("!", BC39)+1, SEARCH("+", BC39)-SEARCH("!", BC39)-1)), Rankings!$A$2:$BK$129, 63, FALSE),0)</f>
        <v>0</v>
      </c>
      <c r="IW39">
        <f>IFERROR(VLOOKUP(_xlfn.NUMBERVALUE(MID(BD39, SEARCH("!", BD39)+1, SEARCH("+", BD39)-SEARCH("!", BD39)-1)), Rankings!$A$2:$BK$129, 63, FALSE),0)</f>
        <v>0</v>
      </c>
      <c r="IX39">
        <f>IFERROR(VLOOKUP(_xlfn.NUMBERVALUE(MID(BE39, SEARCH("!", BE39)+1, SEARCH("+", BE39)-SEARCH("!", BE39)-1)), Rankings!$A$2:$BK$129, 63, FALSE),0)</f>
        <v>0</v>
      </c>
      <c r="IY39">
        <f>IFERROR(VLOOKUP(_xlfn.NUMBERVALUE(MID(BF39, SEARCH("!", BF39)+1, SEARCH("+", BF39)-SEARCH("!", BF39)-1)), Rankings!$A$2:$BK$129, 63, FALSE),0)</f>
        <v>0</v>
      </c>
      <c r="IZ39">
        <f>IFERROR(VLOOKUP(_xlfn.NUMBERVALUE(MID(BG39, SEARCH("!", BG39)+1, SEARCH("+", BG39)-SEARCH("!", BG39)-1)), Rankings!$A$2:$BK$129, 63, FALSE),0)</f>
        <v>0</v>
      </c>
      <c r="JA39">
        <f>IFERROR(VLOOKUP(_xlfn.NUMBERVALUE(MID(BH39, SEARCH("!", BH39)+1, SEARCH("+", BH39)-SEARCH("!", BH39)-1)), Rankings!$A$2:$BK$129, 63, FALSE),0)</f>
        <v>0</v>
      </c>
      <c r="JB39">
        <f>IFERROR(VLOOKUP(_xlfn.NUMBERVALUE(MID(BI39, SEARCH("!", BI39)+1, SEARCH("+", BI39)-SEARCH("!", BI39)-1)), Rankings!$A$2:$BK$129, 63, FALSE),0)</f>
        <v>0</v>
      </c>
      <c r="JC39">
        <f>IFERROR(VLOOKUP(_xlfn.NUMBERVALUE(MID(BJ39, SEARCH("!", BJ39)+1, SEARCH("+", BJ39)-SEARCH("!", BJ39)-1)), Rankings!$A$2:$BK$129, 63, FALSE),0)</f>
        <v>0</v>
      </c>
      <c r="JD39">
        <f>IFERROR(VLOOKUP(_xlfn.NUMBERVALUE(MID(BK39, SEARCH("!", BK39)+1, SEARCH("+", BK39)-SEARCH("!", BK39)-1)), Rankings!$A$2:$BK$129, 63, FALSE),0)</f>
        <v>0</v>
      </c>
      <c r="JE39">
        <f>IFERROR(VLOOKUP(_xlfn.NUMBERVALUE(MID(BL39, SEARCH("!", BL39)+1, SEARCH("+", BL39)-SEARCH("!", BL39)-1)), Rankings!$A$2:$BK$129, 63, FALSE),0)</f>
        <v>0</v>
      </c>
      <c r="JF39">
        <f>IFERROR(VLOOKUP(_xlfn.NUMBERVALUE(MID(BM39, SEARCH("!", BM39)+1, SEARCH("+", BM39)-SEARCH("!", BM39)-1)), Rankings!$A$2:$BK$129, 63, FALSE),0)</f>
        <v>0</v>
      </c>
      <c r="JG39">
        <f>IFERROR(VLOOKUP(_xlfn.NUMBERVALUE(MID(BN39, SEARCH("!", BN39)+1, SEARCH("+", BN39)-SEARCH("!", BN39)-1)), Rankings!$A$2:$BK$129, 63, FALSE),0)</f>
        <v>0</v>
      </c>
      <c r="JH39">
        <f>IFERROR(VLOOKUP(_xlfn.NUMBERVALUE(MID(BO39, SEARCH("!", BO39)+1, SEARCH("+", BO39)-SEARCH("!", BO39)-1)), Rankings!$A$2:$BK$129, 63, FALSE),0)</f>
        <v>0</v>
      </c>
      <c r="JI39">
        <f>IFERROR(VLOOKUP(_xlfn.NUMBERVALUE(MID(BP39, SEARCH("!", BP39)+1, SEARCH("+", BP39)-SEARCH("!", BP39)-1)), Rankings!$A$2:$BK$129, 63, FALSE),0)</f>
        <v>0</v>
      </c>
      <c r="JJ39">
        <f>IFERROR(VLOOKUP(_xlfn.NUMBERVALUE(MID(BQ39, SEARCH("!", BQ39)+1, SEARCH("+", BQ39)-SEARCH("!", BQ39)-1)), Rankings!$A$2:$BK$129, 63, FALSE),0)</f>
        <v>0</v>
      </c>
      <c r="JK39">
        <f>IFERROR(VLOOKUP(_xlfn.NUMBERVALUE(MID(BR39, SEARCH("!", BR39)+1, SEARCH("+", BR39)-SEARCH("!", BR39)-1)), Rankings!$A$2:$BK$129, 63, FALSE),0)</f>
        <v>0</v>
      </c>
      <c r="JL39">
        <f>IFERROR(VLOOKUP(_xlfn.NUMBERVALUE(MID(BS39, SEARCH("!", BS39)+1, SEARCH("+", BS39)-SEARCH("!", BS39)-1)), Rankings!$A$2:$BK$129, 63, FALSE),0)</f>
        <v>0</v>
      </c>
      <c r="JM39">
        <f>IFERROR(VLOOKUP(_xlfn.NUMBERVALUE(MID(BT39, SEARCH("!", BT39)+1, SEARCH("+", BT39)-SEARCH("!", BT39)-1)), Rankings!$A$2:$BK$129, 63, FALSE),0)</f>
        <v>0</v>
      </c>
      <c r="JN39">
        <f>IFERROR(VLOOKUP(_xlfn.NUMBERVALUE(MID(BU39, SEARCH("!", BU39)+1, SEARCH("+", BU39)-SEARCH("!", BU39)-1)), Rankings!$A$2:$BK$129, 63, FALSE),0)</f>
        <v>0</v>
      </c>
      <c r="JO39">
        <f>IFERROR(VLOOKUP(_xlfn.NUMBERVALUE(MID(BV39, SEARCH("!", BV39)+1, SEARCH("+", BV39)-SEARCH("!", BV39)-1)), Rankings!$A$2:$BK$129, 63, FALSE),0)</f>
        <v>0</v>
      </c>
      <c r="JP39">
        <f>IFERROR(VLOOKUP(_xlfn.NUMBERVALUE(MID(BW39, SEARCH("!", BW39)+1, SEARCH("+", BW39)-SEARCH("!", BW39)-1)), Rankings!$A$2:$BK$129, 63, FALSE),0)</f>
        <v>0</v>
      </c>
      <c r="JQ39">
        <f>IFERROR(VLOOKUP(_xlfn.NUMBERVALUE(MID(BX39, SEARCH("!", BX39)+1, SEARCH("+", BX39)-SEARCH("!", BX39)-1)), Rankings!$A$2:$BK$129, 63, FALSE),0)</f>
        <v>0</v>
      </c>
      <c r="JR39">
        <f>IFERROR(VLOOKUP(_xlfn.NUMBERVALUE(MID(BY39, SEARCH("!", BY39)+1, SEARCH("+", BY39)-SEARCH("!", BY39)-1)), Rankings!$A$2:$BK$129, 63, FALSE),0)</f>
        <v>0</v>
      </c>
      <c r="JS39">
        <f>IFERROR(VLOOKUP(_xlfn.NUMBERVALUE(MID(BZ39, SEARCH("!", BZ39)+1, SEARCH("+", BZ39)-SEARCH("!", BZ39)-1)), Rankings!$A$2:$BK$129, 63, FALSE),0)</f>
        <v>0</v>
      </c>
      <c r="JT39">
        <f>IFERROR(VLOOKUP(_xlfn.NUMBERVALUE(MID(CA39, SEARCH("!", CA39)+1, SEARCH("+", CA39)-SEARCH("!", CA39)-1)), Rankings!$A$2:$BK$129, 63, FALSE),0)</f>
        <v>0</v>
      </c>
      <c r="JU39">
        <f>IFERROR(VLOOKUP(_xlfn.NUMBERVALUE(MID(CB39, SEARCH("!", CB39)+1, SEARCH("+", CB39)-SEARCH("!", CB39)-1)), Rankings!$A$2:$BK$129, 63, FALSE),0)</f>
        <v>0</v>
      </c>
      <c r="JV39">
        <f>IFERROR(VLOOKUP(_xlfn.NUMBERVALUE(MID(CC39, SEARCH("!", CC39)+1, SEARCH("+", CC39)-SEARCH("!", CC39)-1)), Rankings!$A$2:$BK$129, 63, FALSE),0)</f>
        <v>0</v>
      </c>
      <c r="JW39">
        <f>IFERROR(VLOOKUP(_xlfn.NUMBERVALUE(MID(CD39, SEARCH("!", CD39)+1, SEARCH("+", CD39)-SEARCH("!", CD39)-1)), Rankings!$A$2:$BK$129, 63, FALSE),0)</f>
        <v>0</v>
      </c>
      <c r="JX39">
        <f>IFERROR(VLOOKUP(_xlfn.NUMBERVALUE(MID(CE39, SEARCH("!", CE39)+1, SEARCH("+", CE39)-SEARCH("!", CE39)-1)), Rankings!$A$2:$BK$129, 63, FALSE),0)</f>
        <v>0</v>
      </c>
      <c r="JY39">
        <f>IFERROR(VLOOKUP(_xlfn.NUMBERVALUE(MID(CF39, SEARCH("!", CF39)+1, SEARCH("+", CF39)-SEARCH("!", CF39)-1)), Rankings!$A$2:$BK$129, 63, FALSE),0)</f>
        <v>0</v>
      </c>
      <c r="JZ39">
        <f>IFERROR(VLOOKUP(_xlfn.NUMBERVALUE(MID(CG39, SEARCH("!", CG39)+1, SEARCH("+", CG39)-SEARCH("!", CG39)-1)), Rankings!$A$2:$BK$129, 63, FALSE),0)</f>
        <v>0</v>
      </c>
      <c r="KA39">
        <f>IFERROR(VLOOKUP(_xlfn.NUMBERVALUE(MID(CH39, SEARCH("!", CH39)+1, SEARCH("+", CH39)-SEARCH("!", CH39)-1)), Rankings!$A$2:$BK$129, 63, FALSE),0)</f>
        <v>0</v>
      </c>
      <c r="KB39">
        <f>IFERROR(VLOOKUP(_xlfn.NUMBERVALUE(MID(CI39, SEARCH("!", CI39)+1, SEARCH("+", CI39)-SEARCH("!", CI39)-1)), Rankings!$A$2:$BK$129, 63, FALSE),0)</f>
        <v>0</v>
      </c>
      <c r="KC39">
        <f>IFERROR(VLOOKUP(_xlfn.NUMBERVALUE(MID(CJ39, SEARCH("!", CJ39)+1, SEARCH("+", CJ39)-SEARCH("!", CJ39)-1)), Rankings!$A$2:$BK$129, 63, FALSE),0)</f>
        <v>0</v>
      </c>
      <c r="KD39">
        <f>IFERROR(VLOOKUP(_xlfn.NUMBERVALUE(MID(CK39, SEARCH("!", CK39)+1, SEARCH("+", CK39)-SEARCH("!", CK39)-1)), Rankings!$A$2:$BK$129, 63, FALSE),0)</f>
        <v>0</v>
      </c>
      <c r="KE39">
        <f>IFERROR(VLOOKUP(_xlfn.NUMBERVALUE(MID(CL39, SEARCH("!", CL39)+1, SEARCH("+", CL39)-SEARCH("!", CL39)-1)), Rankings!$A$2:$BK$129, 63, FALSE),0)</f>
        <v>0</v>
      </c>
      <c r="KF39">
        <f>IFERROR(VLOOKUP(_xlfn.NUMBERVALUE(MID(CM39, SEARCH("!", CM39)+1, SEARCH("+", CM39)-SEARCH("!", CM39)-1)), Rankings!$A$2:$BK$129, 63, FALSE),0)</f>
        <v>0</v>
      </c>
      <c r="KG39">
        <f>IFERROR(VLOOKUP(_xlfn.NUMBERVALUE(MID(CN39, SEARCH("!", CN39)+1, SEARCH("+", CN39)-SEARCH("!", CN39)-1)), Rankings!$A$2:$BK$129, 63, FALSE),0)</f>
        <v>0</v>
      </c>
      <c r="KH39">
        <f>IFERROR(VLOOKUP(_xlfn.NUMBERVALUE(MID(CO39, SEARCH("!", CO39)+1, SEARCH("+", CO39)-SEARCH("!", CO39)-1)), Rankings!$A$2:$BK$129, 63, FALSE),0)</f>
        <v>0</v>
      </c>
      <c r="KJ39" s="28">
        <f t="shared" si="1009"/>
        <v>228</v>
      </c>
      <c r="KK39" s="28">
        <f t="shared" si="1010"/>
        <v>0</v>
      </c>
      <c r="KL39" s="28">
        <f t="shared" si="1011"/>
        <v>17</v>
      </c>
      <c r="KM39" s="28">
        <f t="shared" si="1012"/>
        <v>19</v>
      </c>
      <c r="KN39" s="28">
        <f t="shared" si="1013"/>
        <v>0</v>
      </c>
      <c r="KO39" s="28">
        <f t="shared" si="1014"/>
        <v>165</v>
      </c>
      <c r="KP39" s="28">
        <f t="shared" si="1015"/>
        <v>255.5</v>
      </c>
      <c r="KQ39" s="28">
        <f t="shared" si="1016"/>
        <v>165</v>
      </c>
      <c r="KS39" s="27" t="str">
        <f t="shared" si="1017"/>
        <v>14</v>
      </c>
      <c r="KT39" s="27" t="str">
        <f t="shared" si="1018"/>
        <v>12</v>
      </c>
      <c r="KU39" s="27" t="str">
        <f t="shared" si="1019"/>
        <v>26</v>
      </c>
      <c r="KV39" s="27">
        <f t="shared" si="1020"/>
        <v>0</v>
      </c>
      <c r="KW39" s="27" t="str">
        <f t="shared" si="1021"/>
        <v>17</v>
      </c>
      <c r="KX39" s="27" t="str">
        <f t="shared" si="1022"/>
        <v>28</v>
      </c>
      <c r="KY39" s="27">
        <f t="shared" si="1023"/>
        <v>0</v>
      </c>
      <c r="KZ39" s="27">
        <f t="shared" si="1024"/>
        <v>0</v>
      </c>
      <c r="LA39" s="27" t="str">
        <f t="shared" si="1025"/>
        <v>14</v>
      </c>
      <c r="LB39" s="27">
        <f t="shared" si="1026"/>
        <v>0</v>
      </c>
      <c r="LC39" s="27">
        <f t="shared" si="1027"/>
        <v>0</v>
      </c>
      <c r="LD39" s="27" t="str">
        <f t="shared" si="1028"/>
        <v>21</v>
      </c>
      <c r="LE39" s="27">
        <f t="shared" si="1029"/>
        <v>0</v>
      </c>
      <c r="LF39" s="27">
        <f t="shared" si="1030"/>
        <v>0</v>
      </c>
      <c r="LG39" s="27" t="str">
        <f t="shared" si="1031"/>
        <v>22</v>
      </c>
      <c r="LH39" s="27">
        <f t="shared" si="1032"/>
        <v>0</v>
      </c>
      <c r="LI39" s="27">
        <f t="shared" si="1033"/>
        <v>0</v>
      </c>
      <c r="LJ39" s="27">
        <f t="shared" si="1034"/>
        <v>0</v>
      </c>
      <c r="LK39" s="27">
        <f t="shared" si="1035"/>
        <v>0</v>
      </c>
      <c r="LL39" s="27">
        <f t="shared" si="1036"/>
        <v>0</v>
      </c>
      <c r="LM39" s="27">
        <f t="shared" si="1037"/>
        <v>0</v>
      </c>
      <c r="LN39" s="27">
        <f t="shared" si="1038"/>
        <v>0</v>
      </c>
      <c r="LO39" s="27">
        <f t="shared" si="1039"/>
        <v>0</v>
      </c>
      <c r="LP39" s="27" t="str">
        <f t="shared" si="1040"/>
        <v>21</v>
      </c>
      <c r="LQ39" s="27">
        <f t="shared" si="1041"/>
        <v>0</v>
      </c>
      <c r="LR39" s="27">
        <f t="shared" si="1042"/>
        <v>0</v>
      </c>
      <c r="LS39" s="27" t="str">
        <f t="shared" si="1043"/>
        <v>22</v>
      </c>
      <c r="LT39" s="27">
        <f t="shared" si="1044"/>
        <v>0</v>
      </c>
      <c r="LU39" s="27">
        <f t="shared" si="1045"/>
        <v>0</v>
      </c>
      <c r="LV39" s="27" t="str">
        <f t="shared" si="1046"/>
        <v>16</v>
      </c>
      <c r="LW39" s="27">
        <f t="shared" si="1047"/>
        <v>0</v>
      </c>
      <c r="LX39" s="27">
        <f t="shared" si="1048"/>
        <v>0</v>
      </c>
      <c r="LY39" s="27" t="str">
        <f t="shared" si="1049"/>
        <v>14</v>
      </c>
      <c r="LZ39" s="27">
        <f t="shared" si="1050"/>
        <v>0</v>
      </c>
      <c r="MA39" s="27">
        <f t="shared" si="1051"/>
        <v>0</v>
      </c>
      <c r="MB39" s="27" t="str">
        <f t="shared" si="1052"/>
        <v>18</v>
      </c>
      <c r="MC39" s="27">
        <f t="shared" si="1053"/>
        <v>0</v>
      </c>
      <c r="MD39" s="27">
        <f t="shared" si="1054"/>
        <v>0</v>
      </c>
      <c r="ME39" s="27" t="str">
        <f t="shared" si="1055"/>
        <v>19</v>
      </c>
      <c r="MF39" s="27">
        <f t="shared" si="1056"/>
        <v>0</v>
      </c>
      <c r="MG39" s="27">
        <f t="shared" si="1057"/>
        <v>0</v>
      </c>
      <c r="MH39" s="27">
        <f t="shared" si="1058"/>
        <v>0</v>
      </c>
      <c r="MI39" s="27">
        <f t="shared" si="1059"/>
        <v>0</v>
      </c>
      <c r="MJ39" s="27">
        <f t="shared" si="1060"/>
        <v>0</v>
      </c>
      <c r="MK39" s="27">
        <f t="shared" si="1061"/>
        <v>0</v>
      </c>
      <c r="ML39" s="27">
        <f t="shared" si="1062"/>
        <v>0</v>
      </c>
      <c r="MM39" s="27">
        <f t="shared" si="1063"/>
        <v>0</v>
      </c>
      <c r="MN39" s="27">
        <f t="shared" si="1064"/>
        <v>0</v>
      </c>
      <c r="MO39" s="27">
        <f t="shared" si="1065"/>
        <v>0</v>
      </c>
      <c r="MP39" s="27">
        <f t="shared" si="1066"/>
        <v>0</v>
      </c>
      <c r="MQ39" s="27">
        <f t="shared" si="1067"/>
        <v>0</v>
      </c>
      <c r="MR39" s="27">
        <f t="shared" si="1068"/>
        <v>0</v>
      </c>
      <c r="MS39" s="27">
        <f t="shared" si="1069"/>
        <v>0</v>
      </c>
      <c r="MT39" s="27">
        <f t="shared" si="1070"/>
        <v>0</v>
      </c>
      <c r="MU39" s="27">
        <f t="shared" si="1071"/>
        <v>0</v>
      </c>
      <c r="MV39" s="27">
        <f t="shared" si="1072"/>
        <v>0</v>
      </c>
      <c r="MW39" s="27">
        <f t="shared" si="1073"/>
        <v>0</v>
      </c>
      <c r="MX39" s="27">
        <f t="shared" si="1074"/>
        <v>0</v>
      </c>
      <c r="MY39" s="27">
        <f t="shared" si="1075"/>
        <v>0</v>
      </c>
      <c r="MZ39" s="27">
        <f t="shared" si="1076"/>
        <v>0</v>
      </c>
      <c r="NA39" s="27">
        <f t="shared" si="1077"/>
        <v>0</v>
      </c>
      <c r="NB39" s="27">
        <f t="shared" si="1078"/>
        <v>0</v>
      </c>
      <c r="NC39" s="27">
        <f t="shared" si="1079"/>
        <v>0</v>
      </c>
      <c r="ND39" s="27">
        <f t="shared" si="1080"/>
        <v>0</v>
      </c>
      <c r="NE39" s="27">
        <f t="shared" si="1081"/>
        <v>0</v>
      </c>
      <c r="NF39" s="27">
        <f t="shared" si="1082"/>
        <v>0</v>
      </c>
      <c r="NG39" s="27">
        <f t="shared" si="1083"/>
        <v>0</v>
      </c>
      <c r="NH39" s="27">
        <f t="shared" si="1084"/>
        <v>0</v>
      </c>
      <c r="NI39" s="27">
        <f t="shared" si="1085"/>
        <v>0</v>
      </c>
      <c r="NJ39" s="27">
        <f t="shared" si="1086"/>
        <v>0</v>
      </c>
      <c r="NK39" s="27">
        <f t="shared" si="1087"/>
        <v>0</v>
      </c>
      <c r="NL39" s="27">
        <f t="shared" si="1088"/>
        <v>0</v>
      </c>
      <c r="NM39" s="27">
        <f t="shared" si="1089"/>
        <v>0</v>
      </c>
      <c r="NN39" s="27">
        <f t="shared" si="1090"/>
        <v>0</v>
      </c>
      <c r="NO39" s="27">
        <f t="shared" si="1091"/>
        <v>0</v>
      </c>
      <c r="NP39" s="27">
        <f t="shared" si="1092"/>
        <v>0</v>
      </c>
      <c r="NQ39" s="27">
        <f t="shared" si="1093"/>
        <v>0</v>
      </c>
      <c r="NR39" s="27">
        <f t="shared" si="1094"/>
        <v>0</v>
      </c>
      <c r="NS39" s="27">
        <f t="shared" si="1095"/>
        <v>0</v>
      </c>
      <c r="NT39" s="27">
        <f t="shared" si="1096"/>
        <v>0</v>
      </c>
      <c r="NU39" s="27">
        <f t="shared" si="1097"/>
        <v>0</v>
      </c>
      <c r="NV39" s="27">
        <f t="shared" si="1098"/>
        <v>0</v>
      </c>
      <c r="NX39" s="28">
        <f t="shared" si="1099"/>
        <v>178</v>
      </c>
      <c r="NY39" s="28">
        <f t="shared" si="1100"/>
        <v>0</v>
      </c>
      <c r="NZ39" s="28">
        <f t="shared" si="1101"/>
        <v>33</v>
      </c>
      <c r="OA39" s="28">
        <f t="shared" si="1102"/>
        <v>20</v>
      </c>
      <c r="OB39" s="28">
        <f t="shared" si="1103"/>
        <v>0</v>
      </c>
      <c r="OC39" s="28">
        <f t="shared" si="1104"/>
        <v>137</v>
      </c>
      <c r="OD39" s="28">
        <f t="shared" si="1105"/>
        <v>214.5</v>
      </c>
      <c r="OE39" s="28">
        <f t="shared" si="1106"/>
        <v>137</v>
      </c>
      <c r="OG39" s="27" t="str">
        <f t="shared" si="1107"/>
        <v>25</v>
      </c>
      <c r="OH39" s="27" t="str">
        <f t="shared" si="1108"/>
        <v>23</v>
      </c>
      <c r="OI39" s="27" t="str">
        <f t="shared" si="1109"/>
        <v>12</v>
      </c>
      <c r="OJ39" s="27">
        <f t="shared" si="1110"/>
        <v>0</v>
      </c>
      <c r="OK39" s="27" t="str">
        <f t="shared" si="1111"/>
        <v>33</v>
      </c>
      <c r="OL39" s="27" t="str">
        <f t="shared" si="1112"/>
        <v>9</v>
      </c>
      <c r="OM39" s="27">
        <f t="shared" si="1113"/>
        <v>0</v>
      </c>
      <c r="ON39" s="27">
        <f t="shared" si="1114"/>
        <v>0</v>
      </c>
      <c r="OO39" s="27" t="str">
        <f t="shared" si="1115"/>
        <v>18</v>
      </c>
      <c r="OP39" s="27">
        <f t="shared" si="1116"/>
        <v>0</v>
      </c>
      <c r="OQ39" s="27">
        <f t="shared" si="1117"/>
        <v>0</v>
      </c>
      <c r="OR39" s="27" t="str">
        <f t="shared" si="1118"/>
        <v>8</v>
      </c>
      <c r="OS39" s="27">
        <f t="shared" si="1119"/>
        <v>0</v>
      </c>
      <c r="OT39" s="27">
        <f t="shared" si="1120"/>
        <v>0</v>
      </c>
      <c r="OU39" s="27" t="str">
        <f t="shared" si="1121"/>
        <v>20</v>
      </c>
      <c r="OV39" s="27">
        <f t="shared" si="1122"/>
        <v>0</v>
      </c>
      <c r="OW39" s="27">
        <f t="shared" si="1123"/>
        <v>0</v>
      </c>
      <c r="OX39" s="27">
        <f t="shared" si="1124"/>
        <v>0</v>
      </c>
      <c r="OY39" s="27">
        <f t="shared" si="1125"/>
        <v>0</v>
      </c>
      <c r="OZ39" s="27">
        <f t="shared" si="1126"/>
        <v>0</v>
      </c>
      <c r="PA39" s="27">
        <f t="shared" si="1127"/>
        <v>0</v>
      </c>
      <c r="PB39" s="27">
        <f t="shared" si="1128"/>
        <v>0</v>
      </c>
      <c r="PC39" s="27">
        <f t="shared" si="1129"/>
        <v>0</v>
      </c>
      <c r="PD39" s="27" t="str">
        <f t="shared" si="1130"/>
        <v>14</v>
      </c>
      <c r="PE39" s="27">
        <f t="shared" si="1131"/>
        <v>0</v>
      </c>
      <c r="PF39" s="27">
        <f t="shared" si="1132"/>
        <v>0</v>
      </c>
      <c r="PG39" s="27" t="str">
        <f t="shared" si="1133"/>
        <v>5</v>
      </c>
      <c r="PH39" s="27">
        <f t="shared" si="1134"/>
        <v>0</v>
      </c>
      <c r="PI39" s="27">
        <f t="shared" si="1135"/>
        <v>0</v>
      </c>
      <c r="PJ39" s="27" t="str">
        <f t="shared" si="1136"/>
        <v>8</v>
      </c>
      <c r="PK39" s="27">
        <f t="shared" si="1137"/>
        <v>0</v>
      </c>
      <c r="PL39" s="27">
        <f t="shared" si="1138"/>
        <v>0</v>
      </c>
      <c r="PM39" s="27" t="str">
        <f t="shared" si="1139"/>
        <v>23</v>
      </c>
      <c r="PN39" s="27">
        <f t="shared" si="1140"/>
        <v>0</v>
      </c>
      <c r="PO39" s="27">
        <f t="shared" si="1141"/>
        <v>0</v>
      </c>
      <c r="PP39" s="27" t="str">
        <f t="shared" si="1142"/>
        <v>13</v>
      </c>
      <c r="PQ39" s="27">
        <f t="shared" si="1143"/>
        <v>0</v>
      </c>
      <c r="PR39" s="27">
        <f t="shared" si="1144"/>
        <v>0</v>
      </c>
      <c r="PS39" s="27" t="str">
        <f t="shared" si="1145"/>
        <v>20</v>
      </c>
      <c r="PT39" s="27">
        <f t="shared" si="1146"/>
        <v>0</v>
      </c>
      <c r="PU39" s="27">
        <f t="shared" si="1147"/>
        <v>0</v>
      </c>
      <c r="PV39" s="27">
        <f t="shared" si="1148"/>
        <v>0</v>
      </c>
      <c r="PW39" s="27">
        <f t="shared" si="1149"/>
        <v>0</v>
      </c>
      <c r="PX39" s="27">
        <f t="shared" si="1150"/>
        <v>0</v>
      </c>
      <c r="PY39" s="27">
        <f t="shared" si="1151"/>
        <v>0</v>
      </c>
      <c r="PZ39" s="27">
        <f t="shared" si="1152"/>
        <v>0</v>
      </c>
      <c r="QA39" s="27">
        <f t="shared" si="1153"/>
        <v>0</v>
      </c>
      <c r="QB39" s="27">
        <f t="shared" si="1154"/>
        <v>0</v>
      </c>
      <c r="QC39" s="27">
        <f t="shared" si="1155"/>
        <v>0</v>
      </c>
      <c r="QD39" s="27">
        <f t="shared" si="1156"/>
        <v>0</v>
      </c>
      <c r="QE39" s="27">
        <f t="shared" si="1157"/>
        <v>0</v>
      </c>
      <c r="QF39" s="27">
        <f t="shared" si="1158"/>
        <v>0</v>
      </c>
      <c r="QG39" s="27">
        <f t="shared" si="1159"/>
        <v>0</v>
      </c>
      <c r="QH39" s="27">
        <f t="shared" si="1160"/>
        <v>0</v>
      </c>
      <c r="QI39" s="27">
        <f t="shared" si="1161"/>
        <v>0</v>
      </c>
      <c r="QJ39" s="27">
        <f t="shared" si="1162"/>
        <v>0</v>
      </c>
      <c r="QK39" s="27">
        <f t="shared" si="1163"/>
        <v>0</v>
      </c>
      <c r="QL39" s="27">
        <f t="shared" si="1164"/>
        <v>0</v>
      </c>
      <c r="QM39" s="27">
        <f t="shared" si="1165"/>
        <v>0</v>
      </c>
      <c r="QN39" s="27">
        <f t="shared" si="1166"/>
        <v>0</v>
      </c>
      <c r="QO39" s="27">
        <f t="shared" si="1167"/>
        <v>0</v>
      </c>
      <c r="QP39" s="27">
        <f t="shared" si="1168"/>
        <v>0</v>
      </c>
      <c r="QQ39" s="27">
        <f t="shared" si="1169"/>
        <v>0</v>
      </c>
      <c r="QR39" s="27">
        <f t="shared" si="1170"/>
        <v>0</v>
      </c>
      <c r="QS39" s="27">
        <f t="shared" si="1171"/>
        <v>0</v>
      </c>
      <c r="QT39" s="27">
        <f t="shared" si="1172"/>
        <v>0</v>
      </c>
      <c r="QU39" s="27">
        <f t="shared" si="1173"/>
        <v>0</v>
      </c>
      <c r="QV39" s="27">
        <f t="shared" si="1174"/>
        <v>0</v>
      </c>
      <c r="QW39" s="27">
        <f t="shared" si="1175"/>
        <v>0</v>
      </c>
      <c r="QX39" s="27">
        <f t="shared" si="1176"/>
        <v>0</v>
      </c>
      <c r="QY39" s="27">
        <f t="shared" si="1177"/>
        <v>0</v>
      </c>
      <c r="QZ39" s="27">
        <f t="shared" si="1178"/>
        <v>0</v>
      </c>
      <c r="RA39" s="27">
        <f t="shared" si="1179"/>
        <v>0</v>
      </c>
      <c r="RB39" s="27">
        <f t="shared" si="1180"/>
        <v>0</v>
      </c>
      <c r="RC39" s="27">
        <f t="shared" si="1181"/>
        <v>0</v>
      </c>
      <c r="RD39" s="27">
        <f t="shared" si="1182"/>
        <v>0</v>
      </c>
      <c r="RE39" s="27">
        <f t="shared" si="1183"/>
        <v>0</v>
      </c>
      <c r="RF39" s="27">
        <f t="shared" si="1184"/>
        <v>0</v>
      </c>
      <c r="RG39" s="27">
        <f t="shared" si="1185"/>
        <v>0</v>
      </c>
      <c r="RH39" s="27">
        <f t="shared" si="1186"/>
        <v>0</v>
      </c>
      <c r="RI39" s="27">
        <f t="shared" si="1187"/>
        <v>0</v>
      </c>
      <c r="RJ39" s="27">
        <f t="shared" si="1188"/>
        <v>0</v>
      </c>
      <c r="RL39" s="28">
        <f t="shared" si="1189"/>
        <v>106</v>
      </c>
      <c r="RM39" s="28">
        <f t="shared" si="1190"/>
        <v>0</v>
      </c>
      <c r="RN39" s="28">
        <f t="shared" si="1191"/>
        <v>6</v>
      </c>
      <c r="RO39" s="28">
        <f t="shared" si="1192"/>
        <v>12</v>
      </c>
      <c r="RP39" s="28">
        <f t="shared" si="1193"/>
        <v>0</v>
      </c>
      <c r="RQ39" s="28">
        <f t="shared" si="1194"/>
        <v>121</v>
      </c>
      <c r="RT39" s="27" t="str">
        <f t="shared" si="1195"/>
        <v>7</v>
      </c>
      <c r="RU39" s="27" t="str">
        <f t="shared" si="1196"/>
        <v>6</v>
      </c>
      <c r="RV39" s="27" t="str">
        <f t="shared" si="1197"/>
        <v>11</v>
      </c>
      <c r="RW39" s="27" t="str">
        <f t="shared" si="1198"/>
        <v>0</v>
      </c>
      <c r="RX39" s="27" t="str">
        <f t="shared" si="1199"/>
        <v>6</v>
      </c>
      <c r="RY39" s="27" t="str">
        <f t="shared" si="1200"/>
        <v>14</v>
      </c>
      <c r="RZ39" s="27" t="str">
        <f t="shared" si="1201"/>
        <v>0</v>
      </c>
      <c r="SA39" s="27" t="str">
        <f t="shared" si="1202"/>
        <v>0</v>
      </c>
      <c r="SB39" s="27" t="str">
        <f t="shared" si="1203"/>
        <v>9</v>
      </c>
      <c r="SC39" s="27" t="str">
        <f t="shared" si="1204"/>
        <v>0</v>
      </c>
      <c r="SD39" s="27" t="str">
        <f t="shared" si="1205"/>
        <v>0</v>
      </c>
      <c r="SE39" s="27" t="str">
        <f t="shared" si="1206"/>
        <v>10</v>
      </c>
      <c r="SF39" s="27" t="str">
        <f t="shared" si="1207"/>
        <v>0</v>
      </c>
      <c r="SG39" s="27" t="str">
        <f t="shared" si="1208"/>
        <v>0</v>
      </c>
      <c r="SH39" s="27" t="str">
        <f t="shared" si="1209"/>
        <v>11</v>
      </c>
      <c r="SI39" s="27" t="str">
        <f t="shared" si="1210"/>
        <v>0</v>
      </c>
      <c r="SJ39" s="27" t="str">
        <f t="shared" si="1211"/>
        <v>0</v>
      </c>
      <c r="SK39" s="27" t="str">
        <f t="shared" si="1212"/>
        <v>0</v>
      </c>
      <c r="SL39" s="27" t="str">
        <f t="shared" si="1213"/>
        <v>0</v>
      </c>
      <c r="SM39" s="27" t="str">
        <f t="shared" si="1214"/>
        <v>0</v>
      </c>
      <c r="SN39" s="27" t="str">
        <f t="shared" si="1215"/>
        <v>0</v>
      </c>
      <c r="SO39" s="27" t="str">
        <f t="shared" si="1216"/>
        <v>0</v>
      </c>
      <c r="SP39" s="27" t="str">
        <f t="shared" si="1217"/>
        <v>0</v>
      </c>
      <c r="SQ39" s="27" t="str">
        <f t="shared" si="1218"/>
        <v>7</v>
      </c>
      <c r="SR39" s="27" t="str">
        <f t="shared" si="1219"/>
        <v>0</v>
      </c>
      <c r="SS39" s="27" t="str">
        <f t="shared" si="1220"/>
        <v>0</v>
      </c>
      <c r="ST39" s="27" t="str">
        <f t="shared" si="1221"/>
        <v>9</v>
      </c>
      <c r="SU39" s="27" t="str">
        <f t="shared" si="1222"/>
        <v>0</v>
      </c>
      <c r="SV39" s="27" t="str">
        <f t="shared" si="1223"/>
        <v>0</v>
      </c>
      <c r="SW39" s="27" t="str">
        <f t="shared" si="1224"/>
        <v>7</v>
      </c>
      <c r="SX39" s="27" t="str">
        <f t="shared" si="1225"/>
        <v>0</v>
      </c>
      <c r="SY39" s="27" t="str">
        <f t="shared" si="1226"/>
        <v>0</v>
      </c>
      <c r="SZ39" s="27" t="str">
        <f t="shared" si="1227"/>
        <v>5</v>
      </c>
      <c r="TA39" s="27" t="str">
        <f t="shared" si="1228"/>
        <v>0</v>
      </c>
      <c r="TB39" s="27" t="str">
        <f t="shared" si="1229"/>
        <v>0</v>
      </c>
      <c r="TC39" s="27" t="str">
        <f t="shared" si="1230"/>
        <v>10</v>
      </c>
      <c r="TD39" s="27" t="str">
        <f t="shared" si="1231"/>
        <v>0</v>
      </c>
      <c r="TE39" s="27" t="str">
        <f t="shared" si="1232"/>
        <v>0</v>
      </c>
      <c r="TF39" s="27" t="str">
        <f t="shared" si="1233"/>
        <v>12</v>
      </c>
      <c r="TG39" s="27" t="str">
        <f t="shared" si="1234"/>
        <v>0</v>
      </c>
      <c r="TH39" s="27" t="str">
        <f t="shared" si="1235"/>
        <v>0</v>
      </c>
      <c r="TI39" s="27" t="str">
        <f t="shared" si="1236"/>
        <v>0</v>
      </c>
      <c r="TJ39" s="27" t="str">
        <f t="shared" si="1237"/>
        <v>0</v>
      </c>
      <c r="TK39" s="27" t="str">
        <f t="shared" si="1238"/>
        <v>0</v>
      </c>
      <c r="TL39" s="27" t="str">
        <f t="shared" si="1239"/>
        <v>0</v>
      </c>
      <c r="TM39" s="27" t="str">
        <f t="shared" si="1240"/>
        <v>0</v>
      </c>
      <c r="TN39" s="27" t="str">
        <f t="shared" si="1241"/>
        <v>0</v>
      </c>
      <c r="TO39" s="27" t="str">
        <f t="shared" si="1242"/>
        <v>0</v>
      </c>
      <c r="TP39" s="27" t="str">
        <f t="shared" si="1243"/>
        <v>0</v>
      </c>
      <c r="TQ39" s="27" t="str">
        <f t="shared" si="1244"/>
        <v>0</v>
      </c>
      <c r="TR39" s="27" t="str">
        <f t="shared" si="1245"/>
        <v>0</v>
      </c>
      <c r="TS39" s="27" t="str">
        <f t="shared" si="1246"/>
        <v>0</v>
      </c>
      <c r="TT39" s="27" t="str">
        <f t="shared" si="1247"/>
        <v>0</v>
      </c>
      <c r="TU39" s="27" t="str">
        <f t="shared" si="1248"/>
        <v>0</v>
      </c>
      <c r="TV39" s="27" t="str">
        <f t="shared" si="1249"/>
        <v>0</v>
      </c>
      <c r="TW39" s="27" t="str">
        <f t="shared" si="1250"/>
        <v>0</v>
      </c>
      <c r="TX39" s="27" t="str">
        <f t="shared" si="1251"/>
        <v>0</v>
      </c>
      <c r="TY39" s="27" t="str">
        <f t="shared" si="1252"/>
        <v>0</v>
      </c>
      <c r="TZ39" s="27" t="str">
        <f t="shared" si="1253"/>
        <v>0</v>
      </c>
      <c r="UA39" s="27" t="str">
        <f t="shared" si="1254"/>
        <v>0</v>
      </c>
      <c r="UB39" s="27" t="str">
        <f t="shared" si="1255"/>
        <v>0</v>
      </c>
      <c r="UC39" s="27" t="str">
        <f t="shared" si="1256"/>
        <v>0</v>
      </c>
      <c r="UD39" s="27" t="str">
        <f t="shared" si="1257"/>
        <v>0</v>
      </c>
      <c r="UE39" s="27" t="str">
        <f t="shared" si="1258"/>
        <v>0</v>
      </c>
      <c r="UF39" s="27" t="str">
        <f t="shared" si="1259"/>
        <v>0</v>
      </c>
      <c r="UG39" s="27" t="str">
        <f t="shared" si="1260"/>
        <v>0</v>
      </c>
      <c r="UH39" s="27" t="str">
        <f t="shared" si="1261"/>
        <v>0</v>
      </c>
      <c r="UI39" s="27" t="str">
        <f t="shared" si="1262"/>
        <v>0</v>
      </c>
      <c r="UJ39" s="27" t="str">
        <f t="shared" si="1263"/>
        <v>0</v>
      </c>
      <c r="UK39" s="27" t="str">
        <f t="shared" si="1264"/>
        <v>0</v>
      </c>
      <c r="UL39" s="27" t="str">
        <f t="shared" si="1265"/>
        <v>0</v>
      </c>
      <c r="UM39" s="27" t="str">
        <f t="shared" si="1266"/>
        <v>0</v>
      </c>
      <c r="UN39" s="27" t="str">
        <f t="shared" si="1267"/>
        <v>0</v>
      </c>
      <c r="UO39" s="27" t="str">
        <f t="shared" si="1268"/>
        <v>0</v>
      </c>
      <c r="UP39" s="27" t="str">
        <f t="shared" si="1269"/>
        <v>0</v>
      </c>
      <c r="UQ39" s="27" t="str">
        <f t="shared" si="1270"/>
        <v>0</v>
      </c>
      <c r="UR39" s="27" t="str">
        <f t="shared" si="1271"/>
        <v>0</v>
      </c>
      <c r="US39" s="27" t="str">
        <f t="shared" si="1272"/>
        <v>0</v>
      </c>
      <c r="UT39" s="27" t="str">
        <f t="shared" si="1273"/>
        <v>0</v>
      </c>
      <c r="UU39" s="27" t="str">
        <f t="shared" si="1274"/>
        <v>0</v>
      </c>
      <c r="UV39" s="27" t="str">
        <f t="shared" si="1275"/>
        <v>0</v>
      </c>
      <c r="UW39" s="27" t="str">
        <f t="shared" si="1276"/>
        <v>0</v>
      </c>
      <c r="UY39" s="28">
        <f t="shared" si="1277"/>
        <v>-9.9199999999999982</v>
      </c>
      <c r="UZ39" s="28">
        <f t="shared" si="1278"/>
        <v>0</v>
      </c>
      <c r="VA39" s="28">
        <f t="shared" si="1279"/>
        <v>-3.7</v>
      </c>
      <c r="VB39" s="28">
        <f t="shared" si="1280"/>
        <v>-1.58</v>
      </c>
      <c r="VC39" s="28">
        <f t="shared" si="1281"/>
        <v>0</v>
      </c>
      <c r="VD39" s="28">
        <f t="shared" si="1282"/>
        <v>-13.349999999999998</v>
      </c>
      <c r="VG39" s="27" t="str">
        <f t="shared" si="1283"/>
        <v>-4.86</v>
      </c>
      <c r="VH39" s="27" t="str">
        <f t="shared" si="1284"/>
        <v>-3.08</v>
      </c>
      <c r="VI39" s="27" t="str">
        <f t="shared" si="1285"/>
        <v>1.24</v>
      </c>
      <c r="VJ39" s="27">
        <f t="shared" si="1286"/>
        <v>0</v>
      </c>
      <c r="VK39" s="27" t="str">
        <f t="shared" si="1287"/>
        <v>-3.7</v>
      </c>
      <c r="VL39" s="27" t="str">
        <f t="shared" si="1288"/>
        <v>-4.21</v>
      </c>
      <c r="VM39" s="27">
        <f t="shared" si="1289"/>
        <v>0</v>
      </c>
      <c r="VN39" s="27">
        <f t="shared" si="1290"/>
        <v>0</v>
      </c>
      <c r="VO39" s="27" t="str">
        <f t="shared" si="1291"/>
        <v>-10.62</v>
      </c>
      <c r="VP39" s="27">
        <f t="shared" si="1292"/>
        <v>0</v>
      </c>
      <c r="VQ39" s="27">
        <f t="shared" si="1293"/>
        <v>0</v>
      </c>
      <c r="VR39" s="27" t="str">
        <f t="shared" si="1294"/>
        <v>1.59</v>
      </c>
      <c r="VS39" s="27">
        <f t="shared" si="1295"/>
        <v>0</v>
      </c>
      <c r="VT39" s="27">
        <f t="shared" si="1296"/>
        <v>0</v>
      </c>
      <c r="VU39" s="27" t="str">
        <f t="shared" si="1297"/>
        <v>-3.2</v>
      </c>
      <c r="VV39" s="27">
        <f t="shared" si="1298"/>
        <v>0</v>
      </c>
      <c r="VW39" s="27">
        <f t="shared" si="1299"/>
        <v>0</v>
      </c>
      <c r="VX39" s="27">
        <f t="shared" si="1300"/>
        <v>0</v>
      </c>
      <c r="VY39" s="27">
        <f t="shared" si="1301"/>
        <v>0</v>
      </c>
      <c r="VZ39" s="27">
        <f t="shared" si="1302"/>
        <v>0</v>
      </c>
      <c r="WA39" s="27">
        <f t="shared" si="1303"/>
        <v>0</v>
      </c>
      <c r="WB39" s="27">
        <f t="shared" si="1304"/>
        <v>0</v>
      </c>
      <c r="WC39" s="27">
        <f t="shared" si="1305"/>
        <v>0</v>
      </c>
      <c r="WD39" s="27" t="str">
        <f t="shared" si="1306"/>
        <v>4.53</v>
      </c>
      <c r="WE39" s="27">
        <f t="shared" si="1307"/>
        <v>0</v>
      </c>
      <c r="WF39" s="27">
        <f t="shared" si="1308"/>
        <v>0</v>
      </c>
      <c r="WG39" s="27" t="str">
        <f t="shared" si="1309"/>
        <v>0.77</v>
      </c>
      <c r="WH39" s="27">
        <f t="shared" si="1310"/>
        <v>0</v>
      </c>
      <c r="WI39" s="27">
        <f t="shared" si="1311"/>
        <v>0</v>
      </c>
      <c r="WJ39" s="27" t="str">
        <f t="shared" si="1312"/>
        <v>1.78</v>
      </c>
      <c r="WK39" s="27">
        <f t="shared" si="1313"/>
        <v>0</v>
      </c>
      <c r="WL39" s="27">
        <f t="shared" si="1314"/>
        <v>0</v>
      </c>
      <c r="WM39" s="27" t="str">
        <f t="shared" si="1315"/>
        <v>6.43</v>
      </c>
      <c r="WN39" s="27">
        <f t="shared" si="1316"/>
        <v>0</v>
      </c>
      <c r="WO39" s="27">
        <f t="shared" si="1317"/>
        <v>0</v>
      </c>
      <c r="WP39" s="27" t="str">
        <f t="shared" si="1318"/>
        <v>-0.29</v>
      </c>
      <c r="WQ39" s="27">
        <f t="shared" si="1319"/>
        <v>0</v>
      </c>
      <c r="WR39" s="27">
        <f t="shared" si="1320"/>
        <v>0</v>
      </c>
      <c r="WS39" s="27" t="str">
        <f t="shared" si="1321"/>
        <v>-1.58</v>
      </c>
      <c r="WT39" s="27">
        <f t="shared" si="1322"/>
        <v>0</v>
      </c>
      <c r="WU39" s="27">
        <f t="shared" si="1323"/>
        <v>0</v>
      </c>
      <c r="WV39" s="27">
        <f t="shared" si="1324"/>
        <v>0</v>
      </c>
      <c r="WW39" s="27">
        <f t="shared" si="1325"/>
        <v>0</v>
      </c>
      <c r="WX39" s="27">
        <f t="shared" si="1326"/>
        <v>0</v>
      </c>
      <c r="WY39" s="27">
        <f t="shared" si="1327"/>
        <v>0</v>
      </c>
      <c r="WZ39" s="27">
        <f t="shared" si="1328"/>
        <v>0</v>
      </c>
      <c r="XA39" s="27">
        <f t="shared" si="1329"/>
        <v>0</v>
      </c>
      <c r="XB39" s="27">
        <f t="shared" si="1330"/>
        <v>0</v>
      </c>
      <c r="XC39" s="27">
        <f t="shared" si="1331"/>
        <v>0</v>
      </c>
      <c r="XD39" s="27">
        <f t="shared" si="1332"/>
        <v>0</v>
      </c>
      <c r="XE39" s="27">
        <f t="shared" si="1333"/>
        <v>0</v>
      </c>
      <c r="XF39" s="27">
        <f t="shared" si="1334"/>
        <v>0</v>
      </c>
      <c r="XG39" s="27">
        <f t="shared" si="1335"/>
        <v>0</v>
      </c>
      <c r="XH39" s="27">
        <f t="shared" si="1336"/>
        <v>0</v>
      </c>
      <c r="XI39" s="27">
        <f t="shared" si="1337"/>
        <v>0</v>
      </c>
      <c r="XJ39" s="27">
        <f t="shared" si="1338"/>
        <v>0</v>
      </c>
      <c r="XK39" s="27">
        <f t="shared" si="1339"/>
        <v>0</v>
      </c>
      <c r="XL39" s="27">
        <f t="shared" si="1340"/>
        <v>0</v>
      </c>
      <c r="XM39" s="27">
        <f t="shared" si="1341"/>
        <v>0</v>
      </c>
      <c r="XN39" s="27">
        <f t="shared" si="1342"/>
        <v>0</v>
      </c>
      <c r="XO39" s="27">
        <f t="shared" si="1343"/>
        <v>0</v>
      </c>
      <c r="XP39" s="27">
        <f t="shared" si="1344"/>
        <v>0</v>
      </c>
      <c r="XQ39" s="27">
        <f t="shared" si="1345"/>
        <v>0</v>
      </c>
      <c r="XR39" s="27">
        <f t="shared" si="1346"/>
        <v>0</v>
      </c>
      <c r="XS39" s="27">
        <f t="shared" si="1347"/>
        <v>0</v>
      </c>
      <c r="XT39" s="27">
        <f t="shared" si="1348"/>
        <v>0</v>
      </c>
      <c r="XU39" s="27">
        <f t="shared" si="1349"/>
        <v>0</v>
      </c>
      <c r="XV39" s="27">
        <f t="shared" si="1350"/>
        <v>0</v>
      </c>
      <c r="XW39" s="27">
        <f t="shared" si="1351"/>
        <v>0</v>
      </c>
      <c r="XX39" s="27">
        <f t="shared" si="1352"/>
        <v>0</v>
      </c>
      <c r="XY39" s="27">
        <f t="shared" si="1353"/>
        <v>0</v>
      </c>
      <c r="XZ39" s="27">
        <f t="shared" si="1354"/>
        <v>0</v>
      </c>
      <c r="YA39" s="27">
        <f t="shared" si="1355"/>
        <v>0</v>
      </c>
      <c r="YB39" s="27">
        <f t="shared" si="1356"/>
        <v>0</v>
      </c>
      <c r="YC39" s="27">
        <f t="shared" si="1357"/>
        <v>0</v>
      </c>
      <c r="YD39" s="27">
        <f t="shared" si="1358"/>
        <v>0</v>
      </c>
      <c r="YE39" s="27">
        <f t="shared" si="1359"/>
        <v>0</v>
      </c>
      <c r="YF39" s="27">
        <f t="shared" si="1360"/>
        <v>0</v>
      </c>
      <c r="YG39" s="27">
        <f t="shared" si="1361"/>
        <v>0</v>
      </c>
      <c r="YH39" s="27">
        <f t="shared" si="1362"/>
        <v>0</v>
      </c>
      <c r="YI39" s="27">
        <f t="shared" si="1363"/>
        <v>0</v>
      </c>
      <c r="YJ39" s="27">
        <f t="shared" si="1364"/>
        <v>0</v>
      </c>
      <c r="YL39" s="28">
        <f t="shared" si="1365"/>
        <v>530</v>
      </c>
      <c r="YM39" s="28">
        <f t="shared" si="1366"/>
        <v>0</v>
      </c>
      <c r="YN39" s="28">
        <f t="shared" si="1367"/>
        <v>48</v>
      </c>
      <c r="YO39" s="28">
        <f t="shared" si="1368"/>
        <v>87</v>
      </c>
      <c r="YP39" s="28">
        <f t="shared" si="1369"/>
        <v>0</v>
      </c>
      <c r="YQ39" s="28">
        <f t="shared" si="1370"/>
        <v>641</v>
      </c>
      <c r="YT39" s="27" t="str">
        <f t="shared" si="1371"/>
        <v>45</v>
      </c>
      <c r="YU39" s="27" t="str">
        <f t="shared" si="1372"/>
        <v>19</v>
      </c>
      <c r="YV39" s="27" t="str">
        <f t="shared" si="1373"/>
        <v>6</v>
      </c>
      <c r="YW39" s="27">
        <f t="shared" si="1374"/>
        <v>0</v>
      </c>
      <c r="YX39" s="27" t="str">
        <f t="shared" si="1375"/>
        <v>48</v>
      </c>
      <c r="YY39" s="27" t="str">
        <f t="shared" si="1376"/>
        <v>31</v>
      </c>
      <c r="YZ39" s="27">
        <f t="shared" si="1377"/>
        <v>0</v>
      </c>
      <c r="ZA39" s="27">
        <f t="shared" si="1378"/>
        <v>0</v>
      </c>
      <c r="ZB39" s="27" t="str">
        <f t="shared" si="1379"/>
        <v>65</v>
      </c>
      <c r="ZC39" s="27">
        <f t="shared" si="1380"/>
        <v>0</v>
      </c>
      <c r="ZD39" s="27">
        <f t="shared" si="1381"/>
        <v>0</v>
      </c>
      <c r="ZE39" s="27" t="str">
        <f t="shared" si="1382"/>
        <v>31</v>
      </c>
      <c r="ZF39" s="27">
        <f t="shared" si="1383"/>
        <v>0</v>
      </c>
      <c r="ZG39" s="27">
        <f t="shared" si="1384"/>
        <v>0</v>
      </c>
      <c r="ZH39" s="27" t="str">
        <f t="shared" si="1385"/>
        <v>61</v>
      </c>
      <c r="ZI39" s="27">
        <f t="shared" si="1386"/>
        <v>0</v>
      </c>
      <c r="ZJ39" s="27">
        <f t="shared" si="1387"/>
        <v>0</v>
      </c>
      <c r="ZK39" s="27">
        <f t="shared" si="1388"/>
        <v>0</v>
      </c>
      <c r="ZL39" s="27">
        <f t="shared" si="1389"/>
        <v>0</v>
      </c>
      <c r="ZM39" s="27">
        <f t="shared" si="1390"/>
        <v>0</v>
      </c>
      <c r="ZN39" s="27">
        <f t="shared" si="1391"/>
        <v>0</v>
      </c>
      <c r="ZO39" s="27">
        <f t="shared" si="1392"/>
        <v>0</v>
      </c>
      <c r="ZP39" s="27">
        <f t="shared" si="1393"/>
        <v>0</v>
      </c>
      <c r="ZQ39" s="27" t="str">
        <f t="shared" si="1394"/>
        <v>33</v>
      </c>
      <c r="ZR39" s="27">
        <f t="shared" si="1395"/>
        <v>0</v>
      </c>
      <c r="ZS39" s="27">
        <f t="shared" si="1396"/>
        <v>0</v>
      </c>
      <c r="ZT39" s="27" t="str">
        <f t="shared" si="1397"/>
        <v>52</v>
      </c>
      <c r="ZU39" s="27">
        <f t="shared" si="1398"/>
        <v>0</v>
      </c>
      <c r="ZV39" s="27">
        <f t="shared" si="1399"/>
        <v>0</v>
      </c>
      <c r="ZW39" s="27" t="str">
        <f t="shared" si="1400"/>
        <v>66</v>
      </c>
      <c r="ZX39" s="27">
        <f t="shared" si="1401"/>
        <v>0</v>
      </c>
      <c r="ZY39" s="27">
        <f t="shared" si="1402"/>
        <v>0</v>
      </c>
      <c r="ZZ39" s="27" t="str">
        <f t="shared" si="1403"/>
        <v>56</v>
      </c>
      <c r="AAA39" s="27">
        <f t="shared" si="1404"/>
        <v>0</v>
      </c>
      <c r="AAB39" s="27">
        <f t="shared" si="1405"/>
        <v>0</v>
      </c>
      <c r="AAC39" s="27" t="str">
        <f t="shared" si="1406"/>
        <v>65</v>
      </c>
      <c r="AAD39" s="27">
        <f t="shared" si="1407"/>
        <v>0</v>
      </c>
      <c r="AAE39" s="27">
        <f t="shared" si="1408"/>
        <v>0</v>
      </c>
      <c r="AAF39" s="27" t="str">
        <f t="shared" si="1409"/>
        <v>87</v>
      </c>
      <c r="AAG39" s="27">
        <f t="shared" si="1410"/>
        <v>0</v>
      </c>
      <c r="AAH39" s="27">
        <f t="shared" si="1411"/>
        <v>0</v>
      </c>
      <c r="AAI39" s="27">
        <f t="shared" si="1412"/>
        <v>0</v>
      </c>
      <c r="AAJ39" s="27">
        <f t="shared" si="1413"/>
        <v>0</v>
      </c>
      <c r="AAK39" s="27">
        <f t="shared" si="1414"/>
        <v>0</v>
      </c>
      <c r="AAL39" s="27">
        <f t="shared" si="1415"/>
        <v>0</v>
      </c>
      <c r="AAM39" s="27">
        <f t="shared" si="1416"/>
        <v>0</v>
      </c>
      <c r="AAN39" s="27">
        <f t="shared" si="1417"/>
        <v>0</v>
      </c>
      <c r="AAO39" s="27">
        <f t="shared" si="1418"/>
        <v>0</v>
      </c>
      <c r="AAP39" s="27">
        <f t="shared" si="1419"/>
        <v>0</v>
      </c>
      <c r="AAQ39" s="27">
        <f t="shared" si="1420"/>
        <v>0</v>
      </c>
      <c r="AAR39" s="27">
        <f t="shared" si="1421"/>
        <v>0</v>
      </c>
      <c r="AAS39" s="27">
        <f t="shared" si="1422"/>
        <v>0</v>
      </c>
      <c r="AAT39" s="27">
        <f t="shared" si="1423"/>
        <v>0</v>
      </c>
      <c r="AAU39" s="27">
        <f t="shared" si="1424"/>
        <v>0</v>
      </c>
      <c r="AAV39" s="27">
        <f t="shared" si="1425"/>
        <v>0</v>
      </c>
      <c r="AAW39" s="27">
        <f t="shared" si="1426"/>
        <v>0</v>
      </c>
      <c r="AAX39" s="27">
        <f t="shared" si="1427"/>
        <v>0</v>
      </c>
      <c r="AAY39" s="27">
        <f t="shared" si="1428"/>
        <v>0</v>
      </c>
      <c r="AAZ39" s="27">
        <f t="shared" si="1429"/>
        <v>0</v>
      </c>
      <c r="ABA39" s="27">
        <f t="shared" si="1430"/>
        <v>0</v>
      </c>
      <c r="ABB39" s="27">
        <f t="shared" si="1431"/>
        <v>0</v>
      </c>
      <c r="ABC39" s="27">
        <f t="shared" si="1432"/>
        <v>0</v>
      </c>
      <c r="ABD39" s="27">
        <f t="shared" si="1433"/>
        <v>0</v>
      </c>
      <c r="ABE39" s="27">
        <f t="shared" si="1434"/>
        <v>0</v>
      </c>
      <c r="ABF39" s="27">
        <f t="shared" si="1435"/>
        <v>0</v>
      </c>
      <c r="ABG39" s="27">
        <f t="shared" si="1436"/>
        <v>0</v>
      </c>
      <c r="ABH39" s="27">
        <f t="shared" si="1437"/>
        <v>0</v>
      </c>
      <c r="ABI39" s="27">
        <f t="shared" si="1438"/>
        <v>0</v>
      </c>
      <c r="ABJ39" s="27">
        <f t="shared" si="1439"/>
        <v>0</v>
      </c>
      <c r="ABK39" s="27">
        <f t="shared" si="1440"/>
        <v>0</v>
      </c>
      <c r="ABL39" s="27">
        <f t="shared" si="1441"/>
        <v>0</v>
      </c>
      <c r="ABM39" s="27">
        <f t="shared" si="1442"/>
        <v>0</v>
      </c>
      <c r="ABN39" s="27">
        <f t="shared" si="1443"/>
        <v>0</v>
      </c>
      <c r="ABO39" s="27">
        <f t="shared" si="1444"/>
        <v>0</v>
      </c>
      <c r="ABP39" s="27">
        <f t="shared" si="1445"/>
        <v>0</v>
      </c>
      <c r="ABQ39" s="27">
        <f t="shared" si="1446"/>
        <v>0</v>
      </c>
      <c r="ABR39" s="27">
        <f t="shared" si="1447"/>
        <v>0</v>
      </c>
      <c r="ABS39" s="27">
        <f t="shared" si="1448"/>
        <v>0</v>
      </c>
      <c r="ABT39" s="27">
        <f t="shared" si="1449"/>
        <v>0</v>
      </c>
      <c r="ABU39" s="27">
        <f t="shared" si="1450"/>
        <v>0</v>
      </c>
      <c r="ABV39" s="27">
        <f t="shared" si="1451"/>
        <v>0</v>
      </c>
      <c r="ABW39" s="27">
        <f t="shared" si="1452"/>
        <v>0</v>
      </c>
      <c r="ABY39" s="28">
        <f t="shared" si="1453"/>
        <v>767.40000000000009</v>
      </c>
      <c r="ABZ39" s="28">
        <f t="shared" si="1454"/>
        <v>0</v>
      </c>
      <c r="ACA39" s="28">
        <f t="shared" si="1455"/>
        <v>18.3</v>
      </c>
      <c r="ACB39" s="28">
        <f t="shared" si="1456"/>
        <v>37.6</v>
      </c>
      <c r="ACC39" s="28">
        <f t="shared" si="1457"/>
        <v>0</v>
      </c>
      <c r="ACD39" s="28">
        <f t="shared" si="1458"/>
        <v>814.15000000000009</v>
      </c>
      <c r="ACG39" s="27" t="str">
        <f t="shared" si="1459"/>
        <v>11.9</v>
      </c>
      <c r="ACH39" s="27" t="str">
        <f t="shared" si="1460"/>
        <v>15</v>
      </c>
      <c r="ACI39" s="27" t="str">
        <f t="shared" si="1461"/>
        <v>88.5</v>
      </c>
      <c r="ACJ39" s="27">
        <f t="shared" si="1462"/>
        <v>0</v>
      </c>
      <c r="ACK39" s="27" t="str">
        <f t="shared" si="1463"/>
        <v>18.3</v>
      </c>
      <c r="ACL39" s="27" t="str">
        <f t="shared" si="1464"/>
        <v>116.8</v>
      </c>
      <c r="ACM39" s="27">
        <f t="shared" si="1465"/>
        <v>0</v>
      </c>
      <c r="ACN39" s="27">
        <f t="shared" si="1466"/>
        <v>0</v>
      </c>
      <c r="ACO39" s="27" t="str">
        <f t="shared" si="1467"/>
        <v>39.3</v>
      </c>
      <c r="ACP39" s="27">
        <f t="shared" si="1468"/>
        <v>0</v>
      </c>
      <c r="ACQ39" s="27">
        <f t="shared" si="1469"/>
        <v>0</v>
      </c>
      <c r="ACR39" s="27" t="str">
        <f t="shared" si="1470"/>
        <v>103.6</v>
      </c>
      <c r="ACS39" s="27">
        <f t="shared" si="1471"/>
        <v>0</v>
      </c>
      <c r="ACT39" s="27">
        <f t="shared" si="1472"/>
        <v>0</v>
      </c>
      <c r="ACU39" s="27" t="str">
        <f t="shared" si="1473"/>
        <v>55.3</v>
      </c>
      <c r="ACV39" s="27">
        <f t="shared" si="1474"/>
        <v>0</v>
      </c>
      <c r="ACW39" s="27">
        <f t="shared" si="1475"/>
        <v>0</v>
      </c>
      <c r="ACX39" s="27">
        <f t="shared" si="1476"/>
        <v>0</v>
      </c>
      <c r="ACY39" s="27">
        <f t="shared" si="1477"/>
        <v>0</v>
      </c>
      <c r="ACZ39" s="27">
        <f t="shared" si="1478"/>
        <v>0</v>
      </c>
      <c r="ADA39" s="27">
        <f t="shared" si="1479"/>
        <v>0</v>
      </c>
      <c r="ADB39" s="27">
        <f t="shared" si="1480"/>
        <v>0</v>
      </c>
      <c r="ADC39" s="27">
        <f t="shared" si="1481"/>
        <v>0</v>
      </c>
      <c r="ADD39" s="27" t="str">
        <f t="shared" si="1482"/>
        <v>59.7</v>
      </c>
      <c r="ADE39" s="27">
        <f t="shared" si="1483"/>
        <v>0</v>
      </c>
      <c r="ADF39" s="27">
        <f t="shared" si="1484"/>
        <v>0</v>
      </c>
      <c r="ADG39" s="27" t="str">
        <f t="shared" si="1485"/>
        <v>132.7</v>
      </c>
      <c r="ADH39" s="27">
        <f t="shared" si="1486"/>
        <v>0</v>
      </c>
      <c r="ADI39" s="27">
        <f t="shared" si="1487"/>
        <v>0</v>
      </c>
      <c r="ADJ39" s="27" t="str">
        <f t="shared" si="1488"/>
        <v>87.2</v>
      </c>
      <c r="ADK39" s="27">
        <f t="shared" si="1489"/>
        <v>0</v>
      </c>
      <c r="ADL39" s="27">
        <f t="shared" si="1490"/>
        <v>0</v>
      </c>
      <c r="ADM39" s="27" t="str">
        <f t="shared" si="1491"/>
        <v>4.2</v>
      </c>
      <c r="ADN39" s="27">
        <f t="shared" si="1492"/>
        <v>0</v>
      </c>
      <c r="ADO39" s="27">
        <f t="shared" si="1493"/>
        <v>0</v>
      </c>
      <c r="ADP39" s="27" t="str">
        <f t="shared" si="1494"/>
        <v>53.2</v>
      </c>
      <c r="ADQ39" s="27">
        <f t="shared" si="1495"/>
        <v>0</v>
      </c>
      <c r="ADR39" s="27">
        <f t="shared" si="1496"/>
        <v>0</v>
      </c>
      <c r="ADS39" s="27" t="str">
        <f t="shared" si="1497"/>
        <v>37.6</v>
      </c>
      <c r="ADT39" s="27">
        <f t="shared" si="1498"/>
        <v>0</v>
      </c>
      <c r="ADU39" s="27">
        <f t="shared" si="1499"/>
        <v>0</v>
      </c>
      <c r="ADV39" s="27">
        <f t="shared" si="1500"/>
        <v>0</v>
      </c>
      <c r="ADW39" s="27">
        <f t="shared" si="1501"/>
        <v>0</v>
      </c>
      <c r="ADX39" s="27">
        <f t="shared" si="1502"/>
        <v>0</v>
      </c>
      <c r="ADY39" s="27">
        <f t="shared" si="1503"/>
        <v>0</v>
      </c>
      <c r="ADZ39" s="27">
        <f t="shared" si="1504"/>
        <v>0</v>
      </c>
      <c r="AEA39" s="27">
        <f t="shared" si="1505"/>
        <v>0</v>
      </c>
      <c r="AEB39" s="27">
        <f t="shared" si="1506"/>
        <v>0</v>
      </c>
      <c r="AEC39" s="27">
        <f t="shared" si="1507"/>
        <v>0</v>
      </c>
      <c r="AED39" s="27">
        <f t="shared" si="1508"/>
        <v>0</v>
      </c>
      <c r="AEE39" s="27">
        <f t="shared" si="1509"/>
        <v>0</v>
      </c>
      <c r="AEF39" s="27">
        <f t="shared" si="1510"/>
        <v>0</v>
      </c>
      <c r="AEG39" s="27">
        <f t="shared" si="1511"/>
        <v>0</v>
      </c>
      <c r="AEH39" s="27">
        <f t="shared" si="1512"/>
        <v>0</v>
      </c>
      <c r="AEI39" s="27">
        <f t="shared" si="1513"/>
        <v>0</v>
      </c>
      <c r="AEJ39" s="27">
        <f t="shared" si="1514"/>
        <v>0</v>
      </c>
      <c r="AEK39" s="27">
        <f t="shared" si="1515"/>
        <v>0</v>
      </c>
      <c r="AEL39" s="27">
        <f t="shared" si="1516"/>
        <v>0</v>
      </c>
      <c r="AEM39" s="27">
        <f t="shared" si="1517"/>
        <v>0</v>
      </c>
      <c r="AEN39" s="27">
        <f t="shared" si="1518"/>
        <v>0</v>
      </c>
      <c r="AEO39" s="27">
        <f t="shared" si="1519"/>
        <v>0</v>
      </c>
      <c r="AEP39" s="27">
        <f t="shared" si="1520"/>
        <v>0</v>
      </c>
      <c r="AEQ39" s="27">
        <f t="shared" si="1521"/>
        <v>0</v>
      </c>
      <c r="AER39" s="27">
        <f t="shared" si="1522"/>
        <v>0</v>
      </c>
      <c r="AES39" s="27">
        <f t="shared" si="1523"/>
        <v>0</v>
      </c>
      <c r="AET39" s="27">
        <f t="shared" si="1524"/>
        <v>0</v>
      </c>
      <c r="AEU39" s="27">
        <f t="shared" si="1525"/>
        <v>0</v>
      </c>
      <c r="AEV39" s="27">
        <f t="shared" si="1526"/>
        <v>0</v>
      </c>
      <c r="AEW39" s="27">
        <f t="shared" si="1527"/>
        <v>0</v>
      </c>
      <c r="AEX39" s="27">
        <f t="shared" si="1528"/>
        <v>0</v>
      </c>
      <c r="AEY39" s="27">
        <f t="shared" si="1529"/>
        <v>0</v>
      </c>
      <c r="AEZ39" s="27">
        <f t="shared" si="1530"/>
        <v>0</v>
      </c>
      <c r="AFA39" s="27">
        <f t="shared" si="1531"/>
        <v>0</v>
      </c>
      <c r="AFB39" s="27">
        <f t="shared" si="1532"/>
        <v>0</v>
      </c>
      <c r="AFC39" s="27">
        <f t="shared" si="1533"/>
        <v>0</v>
      </c>
      <c r="AFD39" s="27">
        <f t="shared" si="1534"/>
        <v>0</v>
      </c>
      <c r="AFE39" s="27">
        <f t="shared" si="1535"/>
        <v>0</v>
      </c>
      <c r="AFF39" s="27">
        <f t="shared" si="1536"/>
        <v>0</v>
      </c>
      <c r="AFG39" s="27">
        <f t="shared" si="1537"/>
        <v>0</v>
      </c>
      <c r="AFH39" s="27">
        <f t="shared" si="1538"/>
        <v>0</v>
      </c>
      <c r="AFI39" s="27">
        <f t="shared" si="1539"/>
        <v>0</v>
      </c>
      <c r="AFJ39" s="27">
        <f t="shared" si="1540"/>
        <v>0</v>
      </c>
      <c r="AFL39" s="28">
        <f t="shared" si="892"/>
        <v>17.78125</v>
      </c>
      <c r="AFM39" s="28">
        <v>17.78125</v>
      </c>
      <c r="AFN39" s="27">
        <v>4</v>
      </c>
      <c r="AFO39" s="27">
        <f t="shared" si="1541"/>
        <v>4</v>
      </c>
      <c r="AFP39" s="27">
        <f t="shared" si="1542"/>
        <v>4</v>
      </c>
      <c r="AFQ39" s="27">
        <f t="shared" si="1543"/>
        <v>4</v>
      </c>
      <c r="AFR39" s="27">
        <f t="shared" si="1544"/>
        <v>0</v>
      </c>
      <c r="AFS39" s="27">
        <f t="shared" si="1545"/>
        <v>4</v>
      </c>
      <c r="AFT39" s="27">
        <f t="shared" si="1546"/>
        <v>3</v>
      </c>
      <c r="AFU39" s="27">
        <f t="shared" si="1547"/>
        <v>0</v>
      </c>
      <c r="AFV39" s="27">
        <f t="shared" si="1548"/>
        <v>0</v>
      </c>
      <c r="AFW39" s="27">
        <f t="shared" si="1549"/>
        <v>5</v>
      </c>
      <c r="AFX39" s="27">
        <f t="shared" si="1550"/>
        <v>0</v>
      </c>
      <c r="AFY39" s="27">
        <f t="shared" si="1551"/>
        <v>0</v>
      </c>
      <c r="AFZ39" s="27">
        <f t="shared" si="1552"/>
        <v>4</v>
      </c>
      <c r="AGA39" s="27">
        <f t="shared" si="1553"/>
        <v>0</v>
      </c>
      <c r="AGB39" s="27">
        <f t="shared" si="1554"/>
        <v>0</v>
      </c>
      <c r="AGC39" s="27">
        <f t="shared" si="1555"/>
        <v>4</v>
      </c>
      <c r="AGD39" s="27">
        <f t="shared" si="1556"/>
        <v>0</v>
      </c>
      <c r="AGE39" s="27">
        <f t="shared" si="1557"/>
        <v>0</v>
      </c>
      <c r="AGF39" s="27">
        <f t="shared" si="1558"/>
        <v>0</v>
      </c>
      <c r="AGG39" s="27">
        <f t="shared" si="1559"/>
        <v>0</v>
      </c>
      <c r="AGH39" s="27">
        <f t="shared" si="1560"/>
        <v>0</v>
      </c>
      <c r="AGI39" s="27">
        <f t="shared" si="1561"/>
        <v>0</v>
      </c>
      <c r="AGJ39" s="27">
        <f t="shared" si="1562"/>
        <v>0</v>
      </c>
      <c r="AGK39" s="27">
        <f t="shared" si="1563"/>
        <v>0</v>
      </c>
      <c r="AGL39" s="27">
        <f t="shared" si="1564"/>
        <v>1</v>
      </c>
      <c r="AGM39" s="27">
        <f t="shared" si="1565"/>
        <v>0</v>
      </c>
      <c r="AGN39" s="27">
        <f t="shared" si="1566"/>
        <v>0</v>
      </c>
      <c r="AGO39" s="27">
        <f t="shared" si="1567"/>
        <v>4</v>
      </c>
      <c r="AGP39" s="27">
        <f t="shared" si="1568"/>
        <v>0</v>
      </c>
      <c r="AGQ39" s="27">
        <f t="shared" si="1569"/>
        <v>0</v>
      </c>
      <c r="AGR39" s="27">
        <f t="shared" si="1570"/>
        <v>4</v>
      </c>
      <c r="AGS39" s="27">
        <f t="shared" si="1571"/>
        <v>0</v>
      </c>
      <c r="AGT39" s="27">
        <f t="shared" si="1572"/>
        <v>0</v>
      </c>
      <c r="AGU39" s="27">
        <f t="shared" si="1573"/>
        <v>4</v>
      </c>
      <c r="AGV39" s="27">
        <f t="shared" si="1574"/>
        <v>0</v>
      </c>
      <c r="AGW39" s="27">
        <f t="shared" si="1575"/>
        <v>0</v>
      </c>
      <c r="AGX39" s="27">
        <f t="shared" si="1576"/>
        <v>4</v>
      </c>
      <c r="AGY39" s="27">
        <f t="shared" si="1577"/>
        <v>0</v>
      </c>
      <c r="AGZ39" s="27">
        <f t="shared" si="1578"/>
        <v>0</v>
      </c>
      <c r="AHA39" s="27">
        <f t="shared" si="1579"/>
        <v>4</v>
      </c>
      <c r="AHB39" s="27">
        <f t="shared" si="1580"/>
        <v>0</v>
      </c>
      <c r="AHC39" s="27">
        <f t="shared" si="1581"/>
        <v>0</v>
      </c>
      <c r="AHD39" s="27">
        <f t="shared" si="1582"/>
        <v>0</v>
      </c>
      <c r="AHE39" s="27">
        <f t="shared" si="1583"/>
        <v>0</v>
      </c>
      <c r="AHF39" s="27">
        <f t="shared" si="1584"/>
        <v>0</v>
      </c>
      <c r="AHG39" s="27">
        <f t="shared" si="1585"/>
        <v>0</v>
      </c>
      <c r="AHH39" s="27">
        <f t="shared" si="1586"/>
        <v>0</v>
      </c>
      <c r="AHI39" s="27">
        <f t="shared" si="1587"/>
        <v>0</v>
      </c>
      <c r="AHJ39" s="27">
        <f t="shared" si="1588"/>
        <v>0</v>
      </c>
      <c r="AHK39" s="27">
        <f t="shared" si="1589"/>
        <v>0</v>
      </c>
      <c r="AHL39" s="27">
        <f t="shared" si="1590"/>
        <v>0</v>
      </c>
      <c r="AHM39" s="27">
        <f t="shared" si="1591"/>
        <v>0</v>
      </c>
      <c r="AHN39" s="27">
        <f t="shared" si="1592"/>
        <v>0</v>
      </c>
      <c r="AHO39" s="27">
        <f t="shared" si="1593"/>
        <v>0</v>
      </c>
      <c r="AHP39" s="27">
        <f t="shared" si="1594"/>
        <v>0</v>
      </c>
      <c r="AHQ39" s="27">
        <f t="shared" si="1595"/>
        <v>0</v>
      </c>
      <c r="AHR39" s="27">
        <f t="shared" si="1596"/>
        <v>0</v>
      </c>
      <c r="AHS39" s="27">
        <f t="shared" si="1597"/>
        <v>0</v>
      </c>
      <c r="AHT39" s="27">
        <f t="shared" si="1598"/>
        <v>0</v>
      </c>
      <c r="AHU39" s="27">
        <f t="shared" si="1599"/>
        <v>0</v>
      </c>
      <c r="AHV39" s="27">
        <f t="shared" si="1600"/>
        <v>0</v>
      </c>
      <c r="AHW39" s="27">
        <f t="shared" si="1601"/>
        <v>0</v>
      </c>
      <c r="AHX39" s="27">
        <f t="shared" si="1602"/>
        <v>0</v>
      </c>
      <c r="AHY39" s="27">
        <f t="shared" si="1603"/>
        <v>0</v>
      </c>
      <c r="AHZ39" s="27">
        <f t="shared" si="1604"/>
        <v>0</v>
      </c>
      <c r="AIA39" s="27">
        <f t="shared" si="1605"/>
        <v>0</v>
      </c>
      <c r="AIB39" s="27">
        <f t="shared" si="1606"/>
        <v>0</v>
      </c>
      <c r="AIC39" s="27">
        <f t="shared" si="1607"/>
        <v>0</v>
      </c>
      <c r="AID39" s="27">
        <f t="shared" si="1608"/>
        <v>0</v>
      </c>
      <c r="AIE39" s="27">
        <f t="shared" si="1609"/>
        <v>0</v>
      </c>
      <c r="AIF39" s="27">
        <f t="shared" si="1610"/>
        <v>0</v>
      </c>
      <c r="AIG39" s="27">
        <f t="shared" si="1611"/>
        <v>0</v>
      </c>
      <c r="AIH39" s="27">
        <f t="shared" si="1612"/>
        <v>0</v>
      </c>
      <c r="AII39" s="27">
        <f t="shared" si="1613"/>
        <v>0</v>
      </c>
      <c r="AIJ39" s="27">
        <f t="shared" si="1614"/>
        <v>0</v>
      </c>
      <c r="AIK39" s="27">
        <f t="shared" si="1615"/>
        <v>0</v>
      </c>
      <c r="AIL39" s="27">
        <f t="shared" si="1616"/>
        <v>0</v>
      </c>
      <c r="AIM39" s="27">
        <f t="shared" si="1617"/>
        <v>0</v>
      </c>
      <c r="AIN39" s="27">
        <f t="shared" si="1618"/>
        <v>0</v>
      </c>
      <c r="AIO39" s="27">
        <f t="shared" si="1619"/>
        <v>0</v>
      </c>
      <c r="AIP39" s="27">
        <f t="shared" si="1620"/>
        <v>0</v>
      </c>
      <c r="AIQ39" s="27">
        <f t="shared" si="1621"/>
        <v>0</v>
      </c>
      <c r="AIR39" s="27">
        <f t="shared" si="1622"/>
        <v>0</v>
      </c>
      <c r="AIT39" s="27">
        <v>1</v>
      </c>
      <c r="AIU39" s="27">
        <v>1</v>
      </c>
      <c r="AIV39" s="27">
        <v>1</v>
      </c>
      <c r="AIW39" s="27">
        <f t="shared" si="1623"/>
        <v>0</v>
      </c>
      <c r="AIX39" s="27">
        <f t="shared" si="1624"/>
        <v>0.5</v>
      </c>
      <c r="AIY39" s="27">
        <f t="shared" si="1625"/>
        <v>8</v>
      </c>
      <c r="AIZ39" s="27">
        <f t="shared" si="1626"/>
        <v>0</v>
      </c>
      <c r="AJA39" s="27">
        <f t="shared" si="1627"/>
        <v>0</v>
      </c>
      <c r="AJB39" s="27">
        <f t="shared" si="1628"/>
        <v>2</v>
      </c>
      <c r="AJC39" s="27">
        <f t="shared" si="1629"/>
        <v>0</v>
      </c>
      <c r="AJD39" s="27">
        <f t="shared" si="1630"/>
        <v>0</v>
      </c>
      <c r="AJE39" s="27">
        <f t="shared" si="1631"/>
        <v>1</v>
      </c>
      <c r="AJF39" s="27">
        <f t="shared" si="1632"/>
        <v>0</v>
      </c>
      <c r="AJG39" s="27">
        <f t="shared" si="1633"/>
        <v>0</v>
      </c>
      <c r="AJH39" s="27">
        <f t="shared" si="1634"/>
        <v>0.25</v>
      </c>
      <c r="AJI39" s="27">
        <f t="shared" si="1635"/>
        <v>0</v>
      </c>
      <c r="AJJ39" s="27">
        <f t="shared" si="1636"/>
        <v>0</v>
      </c>
      <c r="AJK39" s="27">
        <f t="shared" si="1637"/>
        <v>0</v>
      </c>
      <c r="AJL39" s="27">
        <f t="shared" si="1638"/>
        <v>0</v>
      </c>
      <c r="AJM39" s="27">
        <f t="shared" si="1639"/>
        <v>0</v>
      </c>
      <c r="AJN39" s="27">
        <f t="shared" si="1640"/>
        <v>0</v>
      </c>
      <c r="AJO39" s="27">
        <f t="shared" si="1641"/>
        <v>0</v>
      </c>
      <c r="AJP39" s="27">
        <f t="shared" si="1642"/>
        <v>0</v>
      </c>
      <c r="AJQ39" s="27">
        <f t="shared" si="1643"/>
        <v>3.125E-2</v>
      </c>
      <c r="AJR39" s="27">
        <f t="shared" si="1644"/>
        <v>0</v>
      </c>
      <c r="AJS39" s="27">
        <f t="shared" si="1645"/>
        <v>0</v>
      </c>
      <c r="AJT39" s="27">
        <f t="shared" si="1646"/>
        <v>2</v>
      </c>
      <c r="AJU39" s="27">
        <f t="shared" si="1647"/>
        <v>0</v>
      </c>
      <c r="AJV39" s="27">
        <f t="shared" si="1648"/>
        <v>0</v>
      </c>
      <c r="AJW39" s="27">
        <f t="shared" si="1649"/>
        <v>0.25</v>
      </c>
      <c r="AJX39" s="27">
        <f t="shared" si="1650"/>
        <v>0</v>
      </c>
      <c r="AJY39" s="27">
        <f t="shared" si="1651"/>
        <v>0</v>
      </c>
      <c r="AJZ39" s="27">
        <f t="shared" si="1652"/>
        <v>0.25</v>
      </c>
      <c r="AKA39" s="27">
        <f t="shared" si="1653"/>
        <v>0</v>
      </c>
      <c r="AKB39" s="27">
        <f t="shared" si="1654"/>
        <v>0</v>
      </c>
      <c r="AKC39" s="27">
        <f t="shared" si="1655"/>
        <v>0.25</v>
      </c>
      <c r="AKD39" s="27">
        <f t="shared" si="1656"/>
        <v>0</v>
      </c>
      <c r="AKE39" s="27">
        <f t="shared" si="1657"/>
        <v>0</v>
      </c>
      <c r="AKF39" s="27">
        <f t="shared" si="1658"/>
        <v>0.25</v>
      </c>
      <c r="AKG39" s="27">
        <f t="shared" si="1659"/>
        <v>0</v>
      </c>
      <c r="AKH39" s="27">
        <f t="shared" si="1660"/>
        <v>0</v>
      </c>
      <c r="AKI39" s="27">
        <f t="shared" si="1661"/>
        <v>0</v>
      </c>
      <c r="AKJ39" s="27">
        <f t="shared" si="1662"/>
        <v>0</v>
      </c>
      <c r="AKK39" s="27">
        <f t="shared" si="1663"/>
        <v>0</v>
      </c>
      <c r="AKL39" s="27">
        <f t="shared" si="1664"/>
        <v>0</v>
      </c>
      <c r="AKM39" s="27">
        <f t="shared" si="1665"/>
        <v>0</v>
      </c>
      <c r="AKN39" s="27">
        <f t="shared" si="1666"/>
        <v>0</v>
      </c>
      <c r="AKO39" s="27">
        <f t="shared" si="1667"/>
        <v>0</v>
      </c>
      <c r="AKP39" s="27">
        <f t="shared" si="1668"/>
        <v>0</v>
      </c>
      <c r="AKQ39" s="27">
        <f t="shared" si="1669"/>
        <v>0</v>
      </c>
      <c r="AKR39" s="27">
        <f t="shared" si="1670"/>
        <v>0</v>
      </c>
      <c r="AKS39" s="27">
        <f t="shared" si="1671"/>
        <v>0</v>
      </c>
      <c r="AKT39" s="27">
        <f t="shared" si="1672"/>
        <v>0</v>
      </c>
      <c r="AKU39" s="27">
        <f t="shared" si="1673"/>
        <v>0</v>
      </c>
      <c r="AKV39" s="27">
        <f t="shared" si="1674"/>
        <v>0</v>
      </c>
      <c r="AKW39" s="27">
        <f t="shared" si="1675"/>
        <v>0</v>
      </c>
      <c r="AKX39" s="27">
        <f t="shared" si="1676"/>
        <v>0</v>
      </c>
      <c r="AKY39" s="27">
        <f t="shared" si="1677"/>
        <v>0</v>
      </c>
      <c r="AKZ39" s="27">
        <f t="shared" si="1678"/>
        <v>0</v>
      </c>
      <c r="ALA39" s="27">
        <f t="shared" si="1679"/>
        <v>0</v>
      </c>
      <c r="ALB39" s="27">
        <f t="shared" si="1680"/>
        <v>0</v>
      </c>
      <c r="ALC39" s="27">
        <f t="shared" si="1681"/>
        <v>0</v>
      </c>
      <c r="ALD39" s="27">
        <f t="shared" si="1682"/>
        <v>0</v>
      </c>
      <c r="ALE39" s="27">
        <f t="shared" si="1683"/>
        <v>0</v>
      </c>
      <c r="ALF39" s="27">
        <f t="shared" si="1684"/>
        <v>0</v>
      </c>
      <c r="ALG39" s="27">
        <f t="shared" si="1685"/>
        <v>0</v>
      </c>
      <c r="ALH39" s="27">
        <f t="shared" si="1686"/>
        <v>0</v>
      </c>
      <c r="ALI39" s="27">
        <f t="shared" si="1687"/>
        <v>0</v>
      </c>
      <c r="ALJ39" s="27">
        <f t="shared" si="1688"/>
        <v>0</v>
      </c>
      <c r="ALK39" s="27">
        <f t="shared" si="1689"/>
        <v>0</v>
      </c>
      <c r="ALL39" s="27">
        <f t="shared" si="1690"/>
        <v>0</v>
      </c>
      <c r="ALM39" s="27">
        <f t="shared" si="1691"/>
        <v>0</v>
      </c>
      <c r="ALN39" s="27">
        <f t="shared" si="1692"/>
        <v>0</v>
      </c>
      <c r="ALO39" s="27">
        <f t="shared" si="1693"/>
        <v>0</v>
      </c>
      <c r="ALP39" s="27">
        <f t="shared" si="1694"/>
        <v>0</v>
      </c>
      <c r="ALQ39" s="27">
        <f t="shared" si="1695"/>
        <v>0</v>
      </c>
      <c r="ALR39" s="27">
        <f t="shared" si="1696"/>
        <v>0</v>
      </c>
      <c r="ALS39" s="27">
        <f t="shared" si="1697"/>
        <v>0</v>
      </c>
      <c r="ALT39" s="27">
        <f t="shared" si="1698"/>
        <v>0</v>
      </c>
      <c r="ALU39" s="27">
        <f t="shared" si="1699"/>
        <v>0</v>
      </c>
      <c r="ALV39" s="27">
        <f t="shared" si="1700"/>
        <v>0</v>
      </c>
      <c r="ALW39" s="27">
        <f t="shared" si="1701"/>
        <v>0</v>
      </c>
      <c r="AMK39" s="28">
        <v>1769</v>
      </c>
      <c r="AML39" s="28">
        <f t="shared" si="1702"/>
        <v>1769</v>
      </c>
      <c r="AMN39" s="28">
        <v>1719</v>
      </c>
      <c r="AMO39" s="27" t="str">
        <f t="shared" si="1703"/>
        <v>1709</v>
      </c>
      <c r="AMP39" s="27" t="str">
        <f t="shared" si="1704"/>
        <v>1697</v>
      </c>
      <c r="AMQ39" s="27" t="str">
        <f t="shared" si="1705"/>
        <v>1712</v>
      </c>
      <c r="AMR39" s="27" t="str">
        <f t="shared" si="1706"/>
        <v>1712</v>
      </c>
      <c r="AMS39" s="27" t="str">
        <f t="shared" si="1707"/>
        <v>1685</v>
      </c>
      <c r="AMT39" s="27" t="str">
        <f t="shared" si="1708"/>
        <v>1712</v>
      </c>
      <c r="AMU39" s="27" t="str">
        <f t="shared" si="1709"/>
        <v>1712</v>
      </c>
      <c r="AMV39" s="27" t="str">
        <f t="shared" si="1710"/>
        <v>1712</v>
      </c>
      <c r="AMW39" s="27" t="str">
        <f t="shared" si="1711"/>
        <v>1705</v>
      </c>
      <c r="AMX39" s="27" t="str">
        <f t="shared" si="1712"/>
        <v>1705</v>
      </c>
      <c r="AMY39" s="27" t="str">
        <f t="shared" si="1713"/>
        <v>1705</v>
      </c>
      <c r="AMZ39" s="27" t="str">
        <f t="shared" si="1714"/>
        <v>1722</v>
      </c>
      <c r="ANA39" s="27" t="str">
        <f t="shared" si="1715"/>
        <v>1722</v>
      </c>
      <c r="ANB39" s="27" t="str">
        <f t="shared" si="1716"/>
        <v>1722</v>
      </c>
      <c r="ANC39" s="27" t="str">
        <f t="shared" si="1717"/>
        <v>1739</v>
      </c>
      <c r="AND39" s="27" t="str">
        <f t="shared" si="1718"/>
        <v>1739</v>
      </c>
      <c r="ANE39" s="27" t="str">
        <f t="shared" si="1719"/>
        <v>1739</v>
      </c>
      <c r="ANF39" s="27" t="str">
        <f t="shared" si="1720"/>
        <v>1739</v>
      </c>
      <c r="ANG39" s="27" t="str">
        <f t="shared" si="1721"/>
        <v>1739</v>
      </c>
      <c r="ANH39" s="27" t="str">
        <f t="shared" si="1722"/>
        <v>1739</v>
      </c>
      <c r="ANI39" s="27" t="str">
        <f t="shared" si="1723"/>
        <v>1739</v>
      </c>
      <c r="ANJ39" s="27" t="str">
        <f t="shared" si="1724"/>
        <v>1739</v>
      </c>
      <c r="ANK39" s="27" t="str">
        <f t="shared" si="1725"/>
        <v>1739</v>
      </c>
      <c r="ANL39" s="27" t="str">
        <f t="shared" si="1726"/>
        <v>1753</v>
      </c>
      <c r="ANM39" s="27" t="str">
        <f t="shared" si="1727"/>
        <v>1753</v>
      </c>
      <c r="ANN39" s="27" t="str">
        <f t="shared" si="1728"/>
        <v>1753</v>
      </c>
      <c r="ANO39" s="27" t="str">
        <f t="shared" si="1729"/>
        <v>1778</v>
      </c>
      <c r="ANP39" s="27" t="str">
        <f t="shared" si="1730"/>
        <v>1778</v>
      </c>
      <c r="ANQ39" s="27" t="str">
        <f t="shared" si="1731"/>
        <v>1778</v>
      </c>
      <c r="ANR39" s="27" t="str">
        <f t="shared" si="1732"/>
        <v>1792</v>
      </c>
      <c r="ANS39" s="27" t="str">
        <f t="shared" si="1733"/>
        <v>1792</v>
      </c>
      <c r="ANT39" s="27" t="str">
        <f t="shared" si="1734"/>
        <v>1792</v>
      </c>
      <c r="ANU39" s="27" t="str">
        <f t="shared" si="1735"/>
        <v>1771</v>
      </c>
      <c r="ANV39" s="27" t="str">
        <f t="shared" si="1736"/>
        <v>1771</v>
      </c>
      <c r="ANW39" s="27" t="str">
        <f t="shared" si="1737"/>
        <v>1771</v>
      </c>
      <c r="ANX39" s="27" t="str">
        <f t="shared" si="1738"/>
        <v>1786</v>
      </c>
      <c r="ANY39" s="27" t="str">
        <f t="shared" si="1739"/>
        <v>1786</v>
      </c>
      <c r="ANZ39" s="27" t="str">
        <f t="shared" si="1740"/>
        <v>1786</v>
      </c>
      <c r="AOA39" s="27" t="str">
        <f t="shared" si="1741"/>
        <v>1769</v>
      </c>
      <c r="AOB39" s="27" t="str">
        <f t="shared" si="1742"/>
        <v>1769</v>
      </c>
      <c r="AOC39" s="27" t="str">
        <f t="shared" si="1743"/>
        <v>1769</v>
      </c>
      <c r="AOD39" s="27" t="str">
        <f t="shared" si="1744"/>
        <v>1769</v>
      </c>
      <c r="AOE39" s="27" t="str">
        <f t="shared" si="1745"/>
        <v>1769</v>
      </c>
      <c r="AOF39" s="27" t="str">
        <f t="shared" si="1746"/>
        <v>1769</v>
      </c>
      <c r="AOG39" s="27" t="str">
        <f t="shared" si="1747"/>
        <v>1769</v>
      </c>
      <c r="AOH39" s="27" t="str">
        <f t="shared" si="1748"/>
        <v>1769</v>
      </c>
      <c r="AOI39" s="27" t="str">
        <f t="shared" si="1749"/>
        <v>1769</v>
      </c>
      <c r="AOJ39" s="27" t="str">
        <f t="shared" si="1750"/>
        <v>1769</v>
      </c>
      <c r="AOK39" s="27" t="str">
        <f t="shared" si="1751"/>
        <v>1769</v>
      </c>
      <c r="AOL39" s="27" t="str">
        <f t="shared" si="1752"/>
        <v>1769</v>
      </c>
      <c r="AOM39" s="27" t="str">
        <f t="shared" si="1753"/>
        <v>1769</v>
      </c>
      <c r="AON39" s="27" t="str">
        <f t="shared" si="1754"/>
        <v>1769</v>
      </c>
      <c r="AOO39" s="27" t="str">
        <f t="shared" si="1755"/>
        <v>1769</v>
      </c>
      <c r="AOP39" s="27" t="str">
        <f t="shared" si="1756"/>
        <v>1769</v>
      </c>
      <c r="AOQ39" s="27" t="str">
        <f t="shared" si="1757"/>
        <v>1769</v>
      </c>
      <c r="AOR39" s="27" t="str">
        <f t="shared" si="1758"/>
        <v>1769</v>
      </c>
      <c r="AOS39" s="27" t="str">
        <f t="shared" si="1759"/>
        <v>1769</v>
      </c>
      <c r="AOT39" s="27" t="str">
        <f t="shared" si="1760"/>
        <v>1769</v>
      </c>
      <c r="AOU39" s="27" t="str">
        <f t="shared" si="1761"/>
        <v>1769</v>
      </c>
      <c r="AOV39" s="27" t="str">
        <f t="shared" si="1762"/>
        <v>1769</v>
      </c>
      <c r="AOW39" s="27" t="str">
        <f t="shared" si="1763"/>
        <v>1769</v>
      </c>
      <c r="AOX39" s="27" t="str">
        <f t="shared" si="1764"/>
        <v>1769</v>
      </c>
      <c r="AOY39" s="27" t="str">
        <f t="shared" si="1765"/>
        <v>1769</v>
      </c>
      <c r="AOZ39" s="27" t="str">
        <f t="shared" si="1766"/>
        <v>1769</v>
      </c>
      <c r="APA39" s="27" t="str">
        <f t="shared" si="1767"/>
        <v>1769</v>
      </c>
      <c r="APB39" s="27" t="str">
        <f t="shared" si="1768"/>
        <v>1769</v>
      </c>
      <c r="APC39" s="27" t="str">
        <f t="shared" si="1769"/>
        <v>1769</v>
      </c>
      <c r="APD39" s="27" t="str">
        <f t="shared" si="1770"/>
        <v>1769</v>
      </c>
      <c r="APE39" s="27" t="str">
        <f t="shared" si="1771"/>
        <v>1769</v>
      </c>
      <c r="APF39" s="27" t="str">
        <f t="shared" si="1772"/>
        <v>1769</v>
      </c>
      <c r="APG39" s="27" t="str">
        <f t="shared" si="1773"/>
        <v>1769</v>
      </c>
      <c r="APH39" s="27" t="str">
        <f t="shared" si="1774"/>
        <v>1769</v>
      </c>
      <c r="API39" s="27" t="str">
        <f t="shared" si="1775"/>
        <v>1769</v>
      </c>
      <c r="APJ39" s="27" t="str">
        <f t="shared" si="1776"/>
        <v>1769</v>
      </c>
      <c r="APK39" s="27" t="str">
        <f t="shared" si="1777"/>
        <v>1769</v>
      </c>
      <c r="APL39" s="27" t="str">
        <f t="shared" si="1778"/>
        <v>1769</v>
      </c>
      <c r="APM39" s="27" t="str">
        <f t="shared" si="1779"/>
        <v>1769</v>
      </c>
      <c r="APN39" s="27" t="str">
        <f t="shared" si="1780"/>
        <v>1769</v>
      </c>
      <c r="APO39" s="27" t="str">
        <f t="shared" si="1781"/>
        <v>1769</v>
      </c>
      <c r="APP39" s="27" t="str">
        <f t="shared" si="1782"/>
        <v>1769</v>
      </c>
      <c r="APQ39" s="27" t="str">
        <f t="shared" si="1783"/>
        <v>1769</v>
      </c>
      <c r="APR39" s="27" t="str">
        <f t="shared" si="1784"/>
        <v>1769</v>
      </c>
    </row>
    <row r="40" spans="1:1022 1025:1110" x14ac:dyDescent="0.35">
      <c r="A40" s="27">
        <v>85</v>
      </c>
      <c r="B40" s="88" t="s">
        <v>68</v>
      </c>
      <c r="C40" s="91">
        <f>VLOOKUP(A40, Rankings!$A$2:$AN$129, 40, FALSE)</f>
        <v>38</v>
      </c>
      <c r="D40" s="20" t="s">
        <v>388</v>
      </c>
      <c r="I40" s="29">
        <f t="shared" si="893"/>
        <v>16</v>
      </c>
      <c r="L40" s="27" t="s">
        <v>2189</v>
      </c>
      <c r="M40" s="27" t="s">
        <v>2416</v>
      </c>
      <c r="N40" s="27" t="s">
        <v>2822</v>
      </c>
      <c r="O40" s="27" t="s">
        <v>24</v>
      </c>
      <c r="P40" s="27" t="s">
        <v>24</v>
      </c>
      <c r="Q40" s="27" t="s">
        <v>3209</v>
      </c>
      <c r="R40" s="27" t="s">
        <v>24</v>
      </c>
      <c r="S40" s="27" t="s">
        <v>3645</v>
      </c>
      <c r="T40" s="27" t="s">
        <v>3794</v>
      </c>
      <c r="U40" s="27" t="s">
        <v>24</v>
      </c>
      <c r="V40" s="27" t="s">
        <v>24</v>
      </c>
      <c r="W40" s="27" t="s">
        <v>4124</v>
      </c>
      <c r="X40" s="27" t="s">
        <v>24</v>
      </c>
      <c r="Y40" s="27" t="s">
        <v>4391</v>
      </c>
      <c r="Z40" s="27" t="s">
        <v>4588</v>
      </c>
      <c r="AA40" s="27" t="s">
        <v>24</v>
      </c>
      <c r="AB40" s="27" t="s">
        <v>24</v>
      </c>
      <c r="AC40" s="27" t="s">
        <v>24</v>
      </c>
      <c r="AD40" s="27" t="s">
        <v>24</v>
      </c>
      <c r="AE40" s="27" t="s">
        <v>24</v>
      </c>
      <c r="AF40" s="27" t="s">
        <v>24</v>
      </c>
      <c r="AG40" s="27" t="s">
        <v>24</v>
      </c>
      <c r="AH40" s="27" t="s">
        <v>24</v>
      </c>
      <c r="AI40" s="27" t="s">
        <v>5355</v>
      </c>
      <c r="AJ40" s="27" t="s">
        <v>24</v>
      </c>
      <c r="AK40" s="27" t="s">
        <v>24</v>
      </c>
      <c r="AL40" s="27" t="s">
        <v>5809</v>
      </c>
      <c r="AM40" s="27" t="s">
        <v>24</v>
      </c>
      <c r="AN40" s="27" t="s">
        <v>24</v>
      </c>
      <c r="AO40" s="27" t="s">
        <v>6148</v>
      </c>
      <c r="AP40" s="27" t="s">
        <v>24</v>
      </c>
      <c r="AQ40" s="27" t="s">
        <v>24</v>
      </c>
      <c r="AR40" s="27" t="s">
        <v>6360</v>
      </c>
      <c r="AS40" s="27" t="s">
        <v>24</v>
      </c>
      <c r="AT40" s="27" t="s">
        <v>24</v>
      </c>
      <c r="AU40" s="27" t="s">
        <v>6756</v>
      </c>
      <c r="AV40" s="27" t="s">
        <v>24</v>
      </c>
      <c r="AW40" s="27" t="s">
        <v>24</v>
      </c>
      <c r="AX40" s="27" t="s">
        <v>6991</v>
      </c>
      <c r="AY40" s="27" t="s">
        <v>24</v>
      </c>
      <c r="AZ40" s="27" t="s">
        <v>24</v>
      </c>
      <c r="BA40" s="27" t="s">
        <v>7086</v>
      </c>
      <c r="BB40" s="27" t="s">
        <v>24</v>
      </c>
      <c r="BC40" s="27" t="s">
        <v>24</v>
      </c>
      <c r="BD40" s="27" t="s">
        <v>7185</v>
      </c>
      <c r="BE40" s="27" t="s">
        <v>24</v>
      </c>
      <c r="BF40" s="27" t="s">
        <v>24</v>
      </c>
      <c r="BG40" s="27" t="s">
        <v>24</v>
      </c>
      <c r="BH40" s="27" t="s">
        <v>24</v>
      </c>
      <c r="BI40" s="27" t="s">
        <v>24</v>
      </c>
      <c r="BJ40" s="27" t="s">
        <v>24</v>
      </c>
      <c r="BK40" s="27" t="s">
        <v>24</v>
      </c>
      <c r="BL40" s="27" t="s">
        <v>24</v>
      </c>
      <c r="BM40" s="27" t="s">
        <v>24</v>
      </c>
      <c r="BN40" s="27" t="s">
        <v>24</v>
      </c>
      <c r="BO40" s="27" t="s">
        <v>24</v>
      </c>
      <c r="BP40" s="27" t="s">
        <v>24</v>
      </c>
      <c r="BQ40" s="27" t="s">
        <v>24</v>
      </c>
      <c r="BR40" s="27" t="s">
        <v>24</v>
      </c>
      <c r="BS40" s="27" t="s">
        <v>24</v>
      </c>
      <c r="BT40" s="27" t="s">
        <v>24</v>
      </c>
      <c r="BU40" s="27" t="s">
        <v>24</v>
      </c>
      <c r="BV40" s="27" t="s">
        <v>24</v>
      </c>
      <c r="BW40" s="27" t="s">
        <v>24</v>
      </c>
      <c r="BX40" s="27" t="s">
        <v>24</v>
      </c>
      <c r="BY40" s="27" t="s">
        <v>24</v>
      </c>
      <c r="BZ40" s="27" t="s">
        <v>24</v>
      </c>
      <c r="CA40" s="27" t="s">
        <v>24</v>
      </c>
      <c r="CB40" s="27" t="s">
        <v>24</v>
      </c>
      <c r="CC40" s="27" t="s">
        <v>24</v>
      </c>
      <c r="CD40" s="27" t="s">
        <v>24</v>
      </c>
      <c r="CE40" s="27" t="s">
        <v>24</v>
      </c>
      <c r="CF40" s="27" t="s">
        <v>24</v>
      </c>
      <c r="CG40" s="27" t="s">
        <v>24</v>
      </c>
      <c r="CH40" s="27" t="s">
        <v>24</v>
      </c>
      <c r="CI40" s="27" t="s">
        <v>24</v>
      </c>
      <c r="CJ40" s="27" t="s">
        <v>24</v>
      </c>
      <c r="CK40" s="27" t="s">
        <v>24</v>
      </c>
      <c r="CL40" s="27" t="s">
        <v>24</v>
      </c>
      <c r="CM40" s="27" t="s">
        <v>24</v>
      </c>
      <c r="CN40" s="27" t="s">
        <v>24</v>
      </c>
      <c r="CO40" s="27" t="s">
        <v>24</v>
      </c>
      <c r="CQ40" s="28">
        <f t="shared" si="894"/>
        <v>3</v>
      </c>
      <c r="CR40" s="28">
        <f t="shared" si="895"/>
        <v>2</v>
      </c>
      <c r="CS40" s="28">
        <f t="shared" si="896"/>
        <v>5</v>
      </c>
      <c r="CT40" s="28">
        <f t="shared" si="897"/>
        <v>2</v>
      </c>
      <c r="CU40" s="28">
        <f t="shared" si="898"/>
        <v>2</v>
      </c>
      <c r="CV40" s="28">
        <f t="shared" si="899"/>
        <v>2</v>
      </c>
      <c r="CW40" s="28">
        <f t="shared" si="900"/>
        <v>4</v>
      </c>
      <c r="CX40" s="28">
        <f t="shared" si="901"/>
        <v>1</v>
      </c>
      <c r="CY40" s="28">
        <f t="shared" si="902"/>
        <v>0</v>
      </c>
      <c r="CZ40" s="28">
        <f t="shared" si="903"/>
        <v>0</v>
      </c>
      <c r="DA40" s="28">
        <f t="shared" si="904"/>
        <v>0</v>
      </c>
      <c r="DB40" s="28">
        <f t="shared" si="905"/>
        <v>0</v>
      </c>
      <c r="DC40" s="28">
        <f t="shared" si="906"/>
        <v>0</v>
      </c>
      <c r="DD40" s="28">
        <f t="shared" si="907"/>
        <v>0</v>
      </c>
      <c r="DE40" s="28">
        <f t="shared" si="908"/>
        <v>1</v>
      </c>
      <c r="DF40" s="28">
        <f t="shared" si="909"/>
        <v>1</v>
      </c>
      <c r="DG40" s="28">
        <f t="shared" si="910"/>
        <v>1</v>
      </c>
      <c r="DH40" s="28">
        <f t="shared" si="911"/>
        <v>0</v>
      </c>
      <c r="DI40" s="28">
        <f t="shared" si="912"/>
        <v>1</v>
      </c>
      <c r="DJ40" s="28">
        <f t="shared" si="913"/>
        <v>1</v>
      </c>
      <c r="DK40" s="28">
        <f t="shared" si="914"/>
        <v>0</v>
      </c>
      <c r="DL40" s="28">
        <f t="shared" si="915"/>
        <v>0</v>
      </c>
      <c r="DM40" s="28">
        <f t="shared" si="916"/>
        <v>0</v>
      </c>
      <c r="DN40" s="28">
        <f t="shared" si="917"/>
        <v>0</v>
      </c>
      <c r="DO40" s="28">
        <f t="shared" si="918"/>
        <v>3</v>
      </c>
      <c r="DP40" s="28">
        <f t="shared" si="919"/>
        <v>2</v>
      </c>
      <c r="DR40">
        <f t="shared" si="920"/>
        <v>4</v>
      </c>
      <c r="DS40">
        <f t="shared" si="921"/>
        <v>1</v>
      </c>
      <c r="DT40">
        <f t="shared" si="922"/>
        <v>3</v>
      </c>
      <c r="DU40">
        <f t="shared" si="923"/>
        <v>0</v>
      </c>
      <c r="DV40">
        <f t="shared" si="924"/>
        <v>0</v>
      </c>
      <c r="DW40">
        <f t="shared" si="925"/>
        <v>4</v>
      </c>
      <c r="DX40">
        <f t="shared" si="926"/>
        <v>0</v>
      </c>
      <c r="DY40">
        <f t="shared" si="927"/>
        <v>11</v>
      </c>
      <c r="DZ40">
        <f t="shared" si="928"/>
        <v>3</v>
      </c>
      <c r="EA40">
        <f t="shared" si="929"/>
        <v>0</v>
      </c>
      <c r="EB40">
        <f t="shared" si="930"/>
        <v>0</v>
      </c>
      <c r="EC40">
        <f t="shared" si="931"/>
        <v>3</v>
      </c>
      <c r="ED40">
        <f t="shared" si="932"/>
        <v>0</v>
      </c>
      <c r="EE40">
        <f t="shared" si="933"/>
        <v>12</v>
      </c>
      <c r="EF40">
        <f t="shared" si="934"/>
        <v>1</v>
      </c>
      <c r="EG40">
        <f t="shared" si="935"/>
        <v>0</v>
      </c>
      <c r="EH40">
        <f t="shared" si="936"/>
        <v>0</v>
      </c>
      <c r="EI40">
        <f t="shared" si="937"/>
        <v>0</v>
      </c>
      <c r="EJ40">
        <f t="shared" si="938"/>
        <v>0</v>
      </c>
      <c r="EK40">
        <f t="shared" si="939"/>
        <v>0</v>
      </c>
      <c r="EL40">
        <f t="shared" si="940"/>
        <v>0</v>
      </c>
      <c r="EM40">
        <f t="shared" si="941"/>
        <v>0</v>
      </c>
      <c r="EN40">
        <f t="shared" si="942"/>
        <v>0</v>
      </c>
      <c r="EO40">
        <f t="shared" si="943"/>
        <v>1</v>
      </c>
      <c r="EP40">
        <f t="shared" si="944"/>
        <v>0</v>
      </c>
      <c r="EQ40">
        <f t="shared" si="945"/>
        <v>0</v>
      </c>
      <c r="ER40">
        <f t="shared" si="946"/>
        <v>2</v>
      </c>
      <c r="ES40">
        <f t="shared" si="947"/>
        <v>0</v>
      </c>
      <c r="ET40">
        <f t="shared" si="948"/>
        <v>0</v>
      </c>
      <c r="EU40">
        <f t="shared" si="949"/>
        <v>2</v>
      </c>
      <c r="EV40">
        <f t="shared" si="950"/>
        <v>0</v>
      </c>
      <c r="EW40">
        <f t="shared" si="951"/>
        <v>0</v>
      </c>
      <c r="EX40">
        <f t="shared" si="952"/>
        <v>3</v>
      </c>
      <c r="EY40">
        <f t="shared" si="953"/>
        <v>0</v>
      </c>
      <c r="EZ40">
        <f t="shared" si="954"/>
        <v>0</v>
      </c>
      <c r="FA40">
        <f t="shared" si="955"/>
        <v>3</v>
      </c>
      <c r="FB40">
        <f t="shared" si="956"/>
        <v>0</v>
      </c>
      <c r="FC40">
        <f t="shared" si="957"/>
        <v>0</v>
      </c>
      <c r="FD40">
        <f t="shared" si="958"/>
        <v>15</v>
      </c>
      <c r="FE40">
        <f t="shared" si="959"/>
        <v>0</v>
      </c>
      <c r="FF40">
        <f t="shared" si="960"/>
        <v>0</v>
      </c>
      <c r="FG40">
        <f t="shared" si="961"/>
        <v>13</v>
      </c>
      <c r="FH40">
        <f t="shared" si="962"/>
        <v>0</v>
      </c>
      <c r="FI40">
        <f t="shared" si="963"/>
        <v>0</v>
      </c>
      <c r="FJ40">
        <f t="shared" si="964"/>
        <v>16</v>
      </c>
      <c r="FK40">
        <f t="shared" si="965"/>
        <v>0</v>
      </c>
      <c r="FL40">
        <f t="shared" si="966"/>
        <v>0</v>
      </c>
      <c r="FM40">
        <f t="shared" si="967"/>
        <v>0</v>
      </c>
      <c r="FN40">
        <f t="shared" si="968"/>
        <v>0</v>
      </c>
      <c r="FO40">
        <f t="shared" si="969"/>
        <v>0</v>
      </c>
      <c r="FP40">
        <f t="shared" si="970"/>
        <v>0</v>
      </c>
      <c r="FQ40">
        <f t="shared" si="971"/>
        <v>0</v>
      </c>
      <c r="FR40">
        <f t="shared" si="972"/>
        <v>0</v>
      </c>
      <c r="FS40">
        <f t="shared" si="973"/>
        <v>0</v>
      </c>
      <c r="FT40">
        <f t="shared" si="974"/>
        <v>0</v>
      </c>
      <c r="FU40">
        <f t="shared" si="975"/>
        <v>0</v>
      </c>
      <c r="FV40">
        <f t="shared" si="976"/>
        <v>0</v>
      </c>
      <c r="FW40">
        <f t="shared" si="977"/>
        <v>0</v>
      </c>
      <c r="FX40">
        <f t="shared" si="978"/>
        <v>0</v>
      </c>
      <c r="FY40">
        <f t="shared" si="979"/>
        <v>0</v>
      </c>
      <c r="FZ40">
        <f t="shared" si="980"/>
        <v>0</v>
      </c>
      <c r="GA40">
        <f t="shared" si="981"/>
        <v>0</v>
      </c>
      <c r="GB40">
        <f t="shared" si="982"/>
        <v>0</v>
      </c>
      <c r="GC40">
        <f t="shared" si="983"/>
        <v>0</v>
      </c>
      <c r="GD40">
        <f t="shared" si="984"/>
        <v>0</v>
      </c>
      <c r="GE40">
        <f t="shared" si="985"/>
        <v>0</v>
      </c>
      <c r="GF40">
        <f t="shared" si="986"/>
        <v>0</v>
      </c>
      <c r="GG40">
        <f t="shared" si="987"/>
        <v>0</v>
      </c>
      <c r="GH40">
        <f t="shared" si="988"/>
        <v>0</v>
      </c>
      <c r="GI40">
        <f t="shared" si="989"/>
        <v>0</v>
      </c>
      <c r="GJ40">
        <f t="shared" si="990"/>
        <v>0</v>
      </c>
      <c r="GK40">
        <f t="shared" si="991"/>
        <v>0</v>
      </c>
      <c r="GL40">
        <f t="shared" si="992"/>
        <v>0</v>
      </c>
      <c r="GM40">
        <f t="shared" si="993"/>
        <v>0</v>
      </c>
      <c r="GN40">
        <f t="shared" si="994"/>
        <v>0</v>
      </c>
      <c r="GO40">
        <f t="shared" si="995"/>
        <v>0</v>
      </c>
      <c r="GP40">
        <f t="shared" si="996"/>
        <v>0</v>
      </c>
      <c r="GQ40">
        <f t="shared" si="997"/>
        <v>0</v>
      </c>
      <c r="GR40">
        <f t="shared" si="998"/>
        <v>0</v>
      </c>
      <c r="GS40">
        <f t="shared" si="999"/>
        <v>0</v>
      </c>
      <c r="GT40">
        <f t="shared" si="1000"/>
        <v>0</v>
      </c>
      <c r="GU40">
        <f t="shared" si="1001"/>
        <v>0</v>
      </c>
      <c r="GW40" s="28">
        <f t="shared" si="1002"/>
        <v>5.996342040368619</v>
      </c>
      <c r="GX40" s="28">
        <f t="shared" si="1003"/>
        <v>0</v>
      </c>
      <c r="GY40" s="28">
        <f t="shared" si="1004"/>
        <v>0.75388292511575894</v>
      </c>
      <c r="GZ40" s="28">
        <f t="shared" si="1005"/>
        <v>2.0862811583776244</v>
      </c>
      <c r="HA40" s="28">
        <f t="shared" si="1006"/>
        <v>0</v>
      </c>
      <c r="HB40" s="28">
        <f t="shared" si="1007"/>
        <v>8.4595646613041229</v>
      </c>
      <c r="HC40" s="28">
        <f t="shared" si="1008"/>
        <v>0.53290782670855996</v>
      </c>
      <c r="HE40">
        <f>IFERROR(VLOOKUP(_xlfn.NUMBERVALUE(MID(L40, SEARCH("!", L40)+1, SEARCH("+", L40)-SEARCH("!", L40)-1)), Rankings!$A$2:$BK$129, 63, FALSE),0)</f>
        <v>0.48010786707198716</v>
      </c>
      <c r="HF40">
        <f>IFERROR(VLOOKUP(_xlfn.NUMBERVALUE(MID(M40, SEARCH("!", M40)+1, SEARCH("+", M40)-SEARCH("!", M40)-1)), Rankings!$A$2:$BK$129, 63, FALSE),0)</f>
        <v>0.25283408970337745</v>
      </c>
      <c r="HG40">
        <f>IFERROR(VLOOKUP(_xlfn.NUMBERVALUE(MID(N40, SEARCH("!", N40)+1, SEARCH("+", N40)-SEARCH("!", N40)-1)), Rankings!$A$2:$BK$129, 63, FALSE),0)</f>
        <v>0.56944935107390082</v>
      </c>
      <c r="HH40">
        <f>IFERROR(VLOOKUP(_xlfn.NUMBERVALUE(MID(O40, SEARCH("!", O40)+1, SEARCH("+", O40)-SEARCH("!", O40)-1)), Rankings!$A$2:$BK$129, 63, FALSE),0)</f>
        <v>0</v>
      </c>
      <c r="HI40">
        <f>IFERROR(VLOOKUP(_xlfn.NUMBERVALUE(MID(P40, SEARCH("!", P40)+1, SEARCH("+", P40)-SEARCH("!", P40)-1)), Rankings!$A$2:$BK$129, 63, FALSE),0)</f>
        <v>0</v>
      </c>
      <c r="HJ40">
        <f>IFERROR(VLOOKUP(_xlfn.NUMBERVALUE(MID(Q40, SEARCH("!", Q40)+1, SEARCH("+", Q40)-SEARCH("!", Q40)-1)), Rankings!$A$2:$BK$129, 63, FALSE),0)</f>
        <v>0.29274247393212427</v>
      </c>
      <c r="HK40">
        <f>IFERROR(VLOOKUP(_xlfn.NUMBERVALUE(MID(R40, SEARCH("!", R40)+1, SEARCH("+", R40)-SEARCH("!", R40)-1)), Rankings!$A$2:$BK$129, 63, FALSE),0)</f>
        <v>0</v>
      </c>
      <c r="HL40">
        <f>IFERROR(VLOOKUP(_xlfn.NUMBERVALUE(MID(S40, SEARCH("!", S40)+1, SEARCH("+", S40)-SEARCH("!", S40)-1)), Rankings!$A$2:$BK$129, 63, FALSE),0)</f>
        <v>0.23701991505050748</v>
      </c>
      <c r="HM40">
        <f>IFERROR(VLOOKUP(_xlfn.NUMBERVALUE(MID(T40, SEARCH("!", T40)+1, SEARCH("+", T40)-SEARCH("!", T40)-1)), Rankings!$A$2:$BK$129, 63, FALSE),0)</f>
        <v>0.57377818445367612</v>
      </c>
      <c r="HN40">
        <f>IFERROR(VLOOKUP(_xlfn.NUMBERVALUE(MID(U40, SEARCH("!", U40)+1, SEARCH("+", U40)-SEARCH("!", U40)-1)), Rankings!$A$2:$BK$129, 63, FALSE),0)</f>
        <v>0</v>
      </c>
      <c r="HO40">
        <f>IFERROR(VLOOKUP(_xlfn.NUMBERVALUE(MID(V40, SEARCH("!", V40)+1, SEARCH("+", V40)-SEARCH("!", V40)-1)), Rankings!$A$2:$BK$129, 63, FALSE),0)</f>
        <v>0</v>
      </c>
      <c r="HP40">
        <f>IFERROR(VLOOKUP(_xlfn.NUMBERVALUE(MID(W40, SEARCH("!", W40)+1, SEARCH("+", W40)-SEARCH("!", W40)-1)), Rankings!$A$2:$BK$129, 63, FALSE),0)</f>
        <v>0.45081930301180934</v>
      </c>
      <c r="HQ40">
        <f>IFERROR(VLOOKUP(_xlfn.NUMBERVALUE(MID(X40, SEARCH("!", X40)+1, SEARCH("+", X40)-SEARCH("!", X40)-1)), Rankings!$A$2:$BK$129, 63, FALSE),0)</f>
        <v>0</v>
      </c>
      <c r="HR40">
        <f>IFERROR(VLOOKUP(_xlfn.NUMBERVALUE(MID(Y40, SEARCH("!", Y40)+1, SEARCH("+", Y40)-SEARCH("!", Y40)-1)), Rankings!$A$2:$BK$129, 63, FALSE),0)</f>
        <v>0.51686301006525148</v>
      </c>
      <c r="HS40">
        <f>IFERROR(VLOOKUP(_xlfn.NUMBERVALUE(MID(Z40, SEARCH("!", Z40)+1, SEARCH("+", Z40)-SEARCH("!", Z40)-1)), Rankings!$A$2:$BK$129, 63, FALSE),0)</f>
        <v>0.46338138623394648</v>
      </c>
      <c r="HT40">
        <f>IFERROR(VLOOKUP(_xlfn.NUMBERVALUE(MID(AA40, SEARCH("!", AA40)+1, SEARCH("+", AA40)-SEARCH("!", AA40)-1)), Rankings!$A$2:$BK$129, 63, FALSE),0)</f>
        <v>0</v>
      </c>
      <c r="HU40">
        <f>IFERROR(VLOOKUP(_xlfn.NUMBERVALUE(MID(AB40, SEARCH("!", AB40)+1, SEARCH("+", AB40)-SEARCH("!", AB40)-1)), Rankings!$A$2:$BK$129, 63, FALSE),0)</f>
        <v>0</v>
      </c>
      <c r="HV40">
        <f>IFERROR(VLOOKUP(_xlfn.NUMBERVALUE(MID(AC40, SEARCH("!", AC40)+1, SEARCH("+", AC40)-SEARCH("!", AC40)-1)), Rankings!$A$2:$BK$129, 63, FALSE),0)</f>
        <v>0</v>
      </c>
      <c r="HW40">
        <f>IFERROR(VLOOKUP(_xlfn.NUMBERVALUE(MID(AD40, SEARCH("!", AD40)+1, SEARCH("+", AD40)-SEARCH("!", AD40)-1)), Rankings!$A$2:$BK$129, 63, FALSE),0)</f>
        <v>0</v>
      </c>
      <c r="HX40">
        <f>IFERROR(VLOOKUP(_xlfn.NUMBERVALUE(MID(AE40, SEARCH("!", AE40)+1, SEARCH("+", AE40)-SEARCH("!", AE40)-1)), Rankings!$A$2:$BK$129, 63, FALSE),0)</f>
        <v>0</v>
      </c>
      <c r="HY40">
        <f>IFERROR(VLOOKUP(_xlfn.NUMBERVALUE(MID(AF40, SEARCH("!", AF40)+1, SEARCH("+", AF40)-SEARCH("!", AF40)-1)), Rankings!$A$2:$BK$129, 63, FALSE),0)</f>
        <v>0</v>
      </c>
      <c r="HZ40">
        <f>IFERROR(VLOOKUP(_xlfn.NUMBERVALUE(MID(AG40, SEARCH("!", AG40)+1, SEARCH("+", AG40)-SEARCH("!", AG40)-1)), Rankings!$A$2:$BK$129, 63, FALSE),0)</f>
        <v>0</v>
      </c>
      <c r="IA40">
        <f>IFERROR(VLOOKUP(_xlfn.NUMBERVALUE(MID(AH40, SEARCH("!", AH40)+1, SEARCH("+", AH40)-SEARCH("!", AH40)-1)), Rankings!$A$2:$BK$129, 63, FALSE),0)</f>
        <v>0</v>
      </c>
      <c r="IB40">
        <f>IFERROR(VLOOKUP(_xlfn.NUMBERVALUE(MID(AI40, SEARCH("!", AI40)+1, SEARCH("+", AI40)-SEARCH("!", AI40)-1)), Rankings!$A$2:$BK$129, 63, FALSE),0)</f>
        <v>0.33365094160577863</v>
      </c>
      <c r="IC40">
        <f>IFERROR(VLOOKUP(_xlfn.NUMBERVALUE(MID(AJ40, SEARCH("!", AJ40)+1, SEARCH("+", AJ40)-SEARCH("!", AJ40)-1)), Rankings!$A$2:$BK$129, 63, FALSE),0)</f>
        <v>0</v>
      </c>
      <c r="ID40">
        <f>IFERROR(VLOOKUP(_xlfn.NUMBERVALUE(MID(AK40, SEARCH("!", AK40)+1, SEARCH("+", AK40)-SEARCH("!", AK40)-1)), Rankings!$A$2:$BK$129, 63, FALSE),0)</f>
        <v>0</v>
      </c>
      <c r="IE40">
        <f>IFERROR(VLOOKUP(_xlfn.NUMBERVALUE(MID(AL40, SEARCH("!", AL40)+1, SEARCH("+", AL40)-SEARCH("!", AL40)-1)), Rankings!$A$2:$BK$129, 63, FALSE),0)</f>
        <v>0.84785933157695315</v>
      </c>
      <c r="IF40">
        <f>IFERROR(VLOOKUP(_xlfn.NUMBERVALUE(MID(AM40, SEARCH("!", AM40)+1, SEARCH("+", AM40)-SEARCH("!", AM40)-1)), Rankings!$A$2:$BK$129, 63, FALSE),0)</f>
        <v>0</v>
      </c>
      <c r="IG40">
        <f>IFERROR(VLOOKUP(_xlfn.NUMBERVALUE(MID(AN40, SEARCH("!", AN40)+1, SEARCH("+", AN40)-SEARCH("!", AN40)-1)), Rankings!$A$2:$BK$129, 63, FALSE),0)</f>
        <v>0</v>
      </c>
      <c r="IH40">
        <f>IFERROR(VLOOKUP(_xlfn.NUMBERVALUE(MID(AO40, SEARCH("!", AO40)+1, SEARCH("+", AO40)-SEARCH("!", AO40)-1)), Rankings!$A$2:$BK$129, 63, FALSE),0)</f>
        <v>0.61763310758540235</v>
      </c>
      <c r="II40">
        <f>IFERROR(VLOOKUP(_xlfn.NUMBERVALUE(MID(AP40, SEARCH("!", AP40)+1, SEARCH("+", AP40)-SEARCH("!", AP40)-1)), Rankings!$A$2:$BK$129, 63, FALSE),0)</f>
        <v>0</v>
      </c>
      <c r="IJ40">
        <f>IFERROR(VLOOKUP(_xlfn.NUMBERVALUE(MID(AQ40, SEARCH("!", AQ40)+1, SEARCH("+", AQ40)-SEARCH("!", AQ40)-1)), Rankings!$A$2:$BK$129, 63, FALSE),0)</f>
        <v>0</v>
      </c>
      <c r="IK40">
        <f>IFERROR(VLOOKUP(_xlfn.NUMBERVALUE(MID(AR40, SEARCH("!", AR40)+1, SEARCH("+", AR40)-SEARCH("!", AR40)-1)), Rankings!$A$2:$BK$129, 63, FALSE),0)</f>
        <v>0.54581257305231079</v>
      </c>
      <c r="IL40">
        <f>IFERROR(VLOOKUP(_xlfn.NUMBERVALUE(MID(AS40, SEARCH("!", AS40)+1, SEARCH("+", AS40)-SEARCH("!", AS40)-1)), Rankings!$A$2:$BK$129, 63, FALSE),0)</f>
        <v>0</v>
      </c>
      <c r="IM40">
        <f>IFERROR(VLOOKUP(_xlfn.NUMBERVALUE(MID(AT40, SEARCH("!", AT40)+1, SEARCH("+", AT40)-SEARCH("!", AT40)-1)), Rankings!$A$2:$BK$129, 63, FALSE),0)</f>
        <v>0</v>
      </c>
      <c r="IN40">
        <f>IFERROR(VLOOKUP(_xlfn.NUMBERVALUE(MID(AU40, SEARCH("!", AU40)+1, SEARCH("+", AU40)-SEARCH("!", AU40)-1)), Rankings!$A$2:$BK$129, 63, FALSE),0)</f>
        <v>0.56827343106735106</v>
      </c>
      <c r="IO40">
        <f>IFERROR(VLOOKUP(_xlfn.NUMBERVALUE(MID(AV40, SEARCH("!", AV40)+1, SEARCH("+", AV40)-SEARCH("!", AV40)-1)), Rankings!$A$2:$BK$129, 63, FALSE),0)</f>
        <v>0</v>
      </c>
      <c r="IP40">
        <f>IFERROR(VLOOKUP(_xlfn.NUMBERVALUE(MID(AW40, SEARCH("!", AW40)+1, SEARCH("+", AW40)-SEARCH("!", AW40)-1)), Rankings!$A$2:$BK$129, 63, FALSE),0)</f>
        <v>0</v>
      </c>
      <c r="IQ40">
        <f>IFERROR(VLOOKUP(_xlfn.NUMBERVALUE(MID(AX40, SEARCH("!", AX40)+1, SEARCH("+", AX40)-SEARCH("!", AX40)-1)), Rankings!$A$2:$BK$129, 63, FALSE),0)</f>
        <v>0.61921091340033552</v>
      </c>
      <c r="IR40">
        <f>IFERROR(VLOOKUP(_xlfn.NUMBERVALUE(MID(AY40, SEARCH("!", AY40)+1, SEARCH("+", AY40)-SEARCH("!", AY40)-1)), Rankings!$A$2:$BK$129, 63, FALSE),0)</f>
        <v>0</v>
      </c>
      <c r="IS40">
        <f>IFERROR(VLOOKUP(_xlfn.NUMBERVALUE(MID(AZ40, SEARCH("!", AZ40)+1, SEARCH("+", AZ40)-SEARCH("!", AZ40)-1)), Rankings!$A$2:$BK$129, 63, FALSE),0)</f>
        <v>0</v>
      </c>
      <c r="IT40">
        <f>IFERROR(VLOOKUP(_xlfn.NUMBERVALUE(MID(BA40, SEARCH("!", BA40)+1, SEARCH("+", BA40)-SEARCH("!", BA40)-1)), Rankings!$A$2:$BK$129, 63, FALSE),0)</f>
        <v>0.61921091340033552</v>
      </c>
      <c r="IU40">
        <f>IFERROR(VLOOKUP(_xlfn.NUMBERVALUE(MID(BB40, SEARCH("!", BB40)+1, SEARCH("+", BB40)-SEARCH("!", BB40)-1)), Rankings!$A$2:$BK$129, 63, FALSE),0)</f>
        <v>0</v>
      </c>
      <c r="IV40">
        <f>IFERROR(VLOOKUP(_xlfn.NUMBERVALUE(MID(BC40, SEARCH("!", BC40)+1, SEARCH("+", BC40)-SEARCH("!", BC40)-1)), Rankings!$A$2:$BK$129, 63, FALSE),0)</f>
        <v>0</v>
      </c>
      <c r="IW40">
        <f>IFERROR(VLOOKUP(_xlfn.NUMBERVALUE(MID(BD40, SEARCH("!", BD40)+1, SEARCH("+", BD40)-SEARCH("!", BD40)-1)), Rankings!$A$2:$BK$129, 63, FALSE),0)</f>
        <v>0.84785933157695315</v>
      </c>
      <c r="IX40">
        <f>IFERROR(VLOOKUP(_xlfn.NUMBERVALUE(MID(BE40, SEARCH("!", BE40)+1, SEARCH("+", BE40)-SEARCH("!", BE40)-1)), Rankings!$A$2:$BK$129, 63, FALSE),0)</f>
        <v>0</v>
      </c>
      <c r="IY40">
        <f>IFERROR(VLOOKUP(_xlfn.NUMBERVALUE(MID(BF40, SEARCH("!", BF40)+1, SEARCH("+", BF40)-SEARCH("!", BF40)-1)), Rankings!$A$2:$BK$129, 63, FALSE),0)</f>
        <v>0</v>
      </c>
      <c r="IZ40">
        <f>IFERROR(VLOOKUP(_xlfn.NUMBERVALUE(MID(BG40, SEARCH("!", BG40)+1, SEARCH("+", BG40)-SEARCH("!", BG40)-1)), Rankings!$A$2:$BK$129, 63, FALSE),0)</f>
        <v>0</v>
      </c>
      <c r="JA40">
        <f>IFERROR(VLOOKUP(_xlfn.NUMBERVALUE(MID(BH40, SEARCH("!", BH40)+1, SEARCH("+", BH40)-SEARCH("!", BH40)-1)), Rankings!$A$2:$BK$129, 63, FALSE),0)</f>
        <v>0</v>
      </c>
      <c r="JB40">
        <f>IFERROR(VLOOKUP(_xlfn.NUMBERVALUE(MID(BI40, SEARCH("!", BI40)+1, SEARCH("+", BI40)-SEARCH("!", BI40)-1)), Rankings!$A$2:$BK$129, 63, FALSE),0)</f>
        <v>0</v>
      </c>
      <c r="JC40">
        <f>IFERROR(VLOOKUP(_xlfn.NUMBERVALUE(MID(BJ40, SEARCH("!", BJ40)+1, SEARCH("+", BJ40)-SEARCH("!", BJ40)-1)), Rankings!$A$2:$BK$129, 63, FALSE),0)</f>
        <v>0</v>
      </c>
      <c r="JD40">
        <f>IFERROR(VLOOKUP(_xlfn.NUMBERVALUE(MID(BK40, SEARCH("!", BK40)+1, SEARCH("+", BK40)-SEARCH("!", BK40)-1)), Rankings!$A$2:$BK$129, 63, FALSE),0)</f>
        <v>0</v>
      </c>
      <c r="JE40">
        <f>IFERROR(VLOOKUP(_xlfn.NUMBERVALUE(MID(BL40, SEARCH("!", BL40)+1, SEARCH("+", BL40)-SEARCH("!", BL40)-1)), Rankings!$A$2:$BK$129, 63, FALSE),0)</f>
        <v>0</v>
      </c>
      <c r="JF40">
        <f>IFERROR(VLOOKUP(_xlfn.NUMBERVALUE(MID(BM40, SEARCH("!", BM40)+1, SEARCH("+", BM40)-SEARCH("!", BM40)-1)), Rankings!$A$2:$BK$129, 63, FALSE),0)</f>
        <v>0</v>
      </c>
      <c r="JG40">
        <f>IFERROR(VLOOKUP(_xlfn.NUMBERVALUE(MID(BN40, SEARCH("!", BN40)+1, SEARCH("+", BN40)-SEARCH("!", BN40)-1)), Rankings!$A$2:$BK$129, 63, FALSE),0)</f>
        <v>0</v>
      </c>
      <c r="JH40">
        <f>IFERROR(VLOOKUP(_xlfn.NUMBERVALUE(MID(BO40, SEARCH("!", BO40)+1, SEARCH("+", BO40)-SEARCH("!", BO40)-1)), Rankings!$A$2:$BK$129, 63, FALSE),0)</f>
        <v>0</v>
      </c>
      <c r="JI40">
        <f>IFERROR(VLOOKUP(_xlfn.NUMBERVALUE(MID(BP40, SEARCH("!", BP40)+1, SEARCH("+", BP40)-SEARCH("!", BP40)-1)), Rankings!$A$2:$BK$129, 63, FALSE),0)</f>
        <v>0</v>
      </c>
      <c r="JJ40">
        <f>IFERROR(VLOOKUP(_xlfn.NUMBERVALUE(MID(BQ40, SEARCH("!", BQ40)+1, SEARCH("+", BQ40)-SEARCH("!", BQ40)-1)), Rankings!$A$2:$BK$129, 63, FALSE),0)</f>
        <v>0</v>
      </c>
      <c r="JK40">
        <f>IFERROR(VLOOKUP(_xlfn.NUMBERVALUE(MID(BR40, SEARCH("!", BR40)+1, SEARCH("+", BR40)-SEARCH("!", BR40)-1)), Rankings!$A$2:$BK$129, 63, FALSE),0)</f>
        <v>0</v>
      </c>
      <c r="JL40">
        <f>IFERROR(VLOOKUP(_xlfn.NUMBERVALUE(MID(BS40, SEARCH("!", BS40)+1, SEARCH("+", BS40)-SEARCH("!", BS40)-1)), Rankings!$A$2:$BK$129, 63, FALSE),0)</f>
        <v>0</v>
      </c>
      <c r="JM40">
        <f>IFERROR(VLOOKUP(_xlfn.NUMBERVALUE(MID(BT40, SEARCH("!", BT40)+1, SEARCH("+", BT40)-SEARCH("!", BT40)-1)), Rankings!$A$2:$BK$129, 63, FALSE),0)</f>
        <v>0</v>
      </c>
      <c r="JN40">
        <f>IFERROR(VLOOKUP(_xlfn.NUMBERVALUE(MID(BU40, SEARCH("!", BU40)+1, SEARCH("+", BU40)-SEARCH("!", BU40)-1)), Rankings!$A$2:$BK$129, 63, FALSE),0)</f>
        <v>0</v>
      </c>
      <c r="JO40">
        <f>IFERROR(VLOOKUP(_xlfn.NUMBERVALUE(MID(BV40, SEARCH("!", BV40)+1, SEARCH("+", BV40)-SEARCH("!", BV40)-1)), Rankings!$A$2:$BK$129, 63, FALSE),0)</f>
        <v>0</v>
      </c>
      <c r="JP40">
        <f>IFERROR(VLOOKUP(_xlfn.NUMBERVALUE(MID(BW40, SEARCH("!", BW40)+1, SEARCH("+", BW40)-SEARCH("!", BW40)-1)), Rankings!$A$2:$BK$129, 63, FALSE),0)</f>
        <v>0</v>
      </c>
      <c r="JQ40">
        <f>IFERROR(VLOOKUP(_xlfn.NUMBERVALUE(MID(BX40, SEARCH("!", BX40)+1, SEARCH("+", BX40)-SEARCH("!", BX40)-1)), Rankings!$A$2:$BK$129, 63, FALSE),0)</f>
        <v>0</v>
      </c>
      <c r="JR40">
        <f>IFERROR(VLOOKUP(_xlfn.NUMBERVALUE(MID(BY40, SEARCH("!", BY40)+1, SEARCH("+", BY40)-SEARCH("!", BY40)-1)), Rankings!$A$2:$BK$129, 63, FALSE),0)</f>
        <v>0</v>
      </c>
      <c r="JS40">
        <f>IFERROR(VLOOKUP(_xlfn.NUMBERVALUE(MID(BZ40, SEARCH("!", BZ40)+1, SEARCH("+", BZ40)-SEARCH("!", BZ40)-1)), Rankings!$A$2:$BK$129, 63, FALSE),0)</f>
        <v>0</v>
      </c>
      <c r="JT40">
        <f>IFERROR(VLOOKUP(_xlfn.NUMBERVALUE(MID(CA40, SEARCH("!", CA40)+1, SEARCH("+", CA40)-SEARCH("!", CA40)-1)), Rankings!$A$2:$BK$129, 63, FALSE),0)</f>
        <v>0</v>
      </c>
      <c r="JU40">
        <f>IFERROR(VLOOKUP(_xlfn.NUMBERVALUE(MID(CB40, SEARCH("!", CB40)+1, SEARCH("+", CB40)-SEARCH("!", CB40)-1)), Rankings!$A$2:$BK$129, 63, FALSE),0)</f>
        <v>0</v>
      </c>
      <c r="JV40">
        <f>IFERROR(VLOOKUP(_xlfn.NUMBERVALUE(MID(CC40, SEARCH("!", CC40)+1, SEARCH("+", CC40)-SEARCH("!", CC40)-1)), Rankings!$A$2:$BK$129, 63, FALSE),0)</f>
        <v>0</v>
      </c>
      <c r="JW40">
        <f>IFERROR(VLOOKUP(_xlfn.NUMBERVALUE(MID(CD40, SEARCH("!", CD40)+1, SEARCH("+", CD40)-SEARCH("!", CD40)-1)), Rankings!$A$2:$BK$129, 63, FALSE),0)</f>
        <v>0</v>
      </c>
      <c r="JX40">
        <f>IFERROR(VLOOKUP(_xlfn.NUMBERVALUE(MID(CE40, SEARCH("!", CE40)+1, SEARCH("+", CE40)-SEARCH("!", CE40)-1)), Rankings!$A$2:$BK$129, 63, FALSE),0)</f>
        <v>0</v>
      </c>
      <c r="JY40">
        <f>IFERROR(VLOOKUP(_xlfn.NUMBERVALUE(MID(CF40, SEARCH("!", CF40)+1, SEARCH("+", CF40)-SEARCH("!", CF40)-1)), Rankings!$A$2:$BK$129, 63, FALSE),0)</f>
        <v>0</v>
      </c>
      <c r="JZ40">
        <f>IFERROR(VLOOKUP(_xlfn.NUMBERVALUE(MID(CG40, SEARCH("!", CG40)+1, SEARCH("+", CG40)-SEARCH("!", CG40)-1)), Rankings!$A$2:$BK$129, 63, FALSE),0)</f>
        <v>0</v>
      </c>
      <c r="KA40">
        <f>IFERROR(VLOOKUP(_xlfn.NUMBERVALUE(MID(CH40, SEARCH("!", CH40)+1, SEARCH("+", CH40)-SEARCH("!", CH40)-1)), Rankings!$A$2:$BK$129, 63, FALSE),0)</f>
        <v>0</v>
      </c>
      <c r="KB40">
        <f>IFERROR(VLOOKUP(_xlfn.NUMBERVALUE(MID(CI40, SEARCH("!", CI40)+1, SEARCH("+", CI40)-SEARCH("!", CI40)-1)), Rankings!$A$2:$BK$129, 63, FALSE),0)</f>
        <v>0</v>
      </c>
      <c r="KC40">
        <f>IFERROR(VLOOKUP(_xlfn.NUMBERVALUE(MID(CJ40, SEARCH("!", CJ40)+1, SEARCH("+", CJ40)-SEARCH("!", CJ40)-1)), Rankings!$A$2:$BK$129, 63, FALSE),0)</f>
        <v>0</v>
      </c>
      <c r="KD40">
        <f>IFERROR(VLOOKUP(_xlfn.NUMBERVALUE(MID(CK40, SEARCH("!", CK40)+1, SEARCH("+", CK40)-SEARCH("!", CK40)-1)), Rankings!$A$2:$BK$129, 63, FALSE),0)</f>
        <v>0</v>
      </c>
      <c r="KE40">
        <f>IFERROR(VLOOKUP(_xlfn.NUMBERVALUE(MID(CL40, SEARCH("!", CL40)+1, SEARCH("+", CL40)-SEARCH("!", CL40)-1)), Rankings!$A$2:$BK$129, 63, FALSE),0)</f>
        <v>0</v>
      </c>
      <c r="KF40">
        <f>IFERROR(VLOOKUP(_xlfn.NUMBERVALUE(MID(CM40, SEARCH("!", CM40)+1, SEARCH("+", CM40)-SEARCH("!", CM40)-1)), Rankings!$A$2:$BK$129, 63, FALSE),0)</f>
        <v>0</v>
      </c>
      <c r="KG40">
        <f>IFERROR(VLOOKUP(_xlfn.NUMBERVALUE(MID(CN40, SEARCH("!", CN40)+1, SEARCH("+", CN40)-SEARCH("!", CN40)-1)), Rankings!$A$2:$BK$129, 63, FALSE),0)</f>
        <v>0</v>
      </c>
      <c r="KH40">
        <f>IFERROR(VLOOKUP(_xlfn.NUMBERVALUE(MID(CO40, SEARCH("!", CO40)+1, SEARCH("+", CO40)-SEARCH("!", CO40)-1)), Rankings!$A$2:$BK$129, 63, FALSE),0)</f>
        <v>0</v>
      </c>
      <c r="KJ40" s="28">
        <f t="shared" si="1009"/>
        <v>229</v>
      </c>
      <c r="KK40" s="28">
        <f t="shared" si="1010"/>
        <v>0</v>
      </c>
      <c r="KL40" s="28">
        <f t="shared" si="1011"/>
        <v>41</v>
      </c>
      <c r="KM40" s="28">
        <f t="shared" si="1012"/>
        <v>58</v>
      </c>
      <c r="KN40" s="28">
        <f t="shared" si="1013"/>
        <v>0</v>
      </c>
      <c r="KO40" s="28">
        <f t="shared" si="1014"/>
        <v>165</v>
      </c>
      <c r="KP40" s="28">
        <f t="shared" si="1015"/>
        <v>307.5</v>
      </c>
      <c r="KQ40" s="28">
        <f t="shared" si="1016"/>
        <v>165</v>
      </c>
      <c r="KS40" s="27" t="str">
        <f t="shared" si="1017"/>
        <v>13</v>
      </c>
      <c r="KT40" s="27" t="str">
        <f t="shared" si="1018"/>
        <v>21</v>
      </c>
      <c r="KU40" s="27" t="str">
        <f t="shared" si="1019"/>
        <v>21</v>
      </c>
      <c r="KV40" s="27">
        <f t="shared" si="1020"/>
        <v>0</v>
      </c>
      <c r="KW40" s="27">
        <f t="shared" si="1021"/>
        <v>0</v>
      </c>
      <c r="KX40" s="27" t="str">
        <f t="shared" si="1022"/>
        <v>20</v>
      </c>
      <c r="KY40" s="27">
        <f t="shared" si="1023"/>
        <v>0</v>
      </c>
      <c r="KZ40" s="27" t="str">
        <f t="shared" si="1024"/>
        <v>31</v>
      </c>
      <c r="LA40" s="27" t="str">
        <f t="shared" si="1025"/>
        <v>21</v>
      </c>
      <c r="LB40" s="27">
        <f t="shared" si="1026"/>
        <v>0</v>
      </c>
      <c r="LC40" s="27">
        <f t="shared" si="1027"/>
        <v>0</v>
      </c>
      <c r="LD40" s="27" t="str">
        <f t="shared" si="1028"/>
        <v>22</v>
      </c>
      <c r="LE40" s="27">
        <f t="shared" si="1029"/>
        <v>0</v>
      </c>
      <c r="LF40" s="27" t="str">
        <f t="shared" si="1030"/>
        <v>10</v>
      </c>
      <c r="LG40" s="27" t="str">
        <f t="shared" si="1031"/>
        <v>21</v>
      </c>
      <c r="LH40" s="27">
        <f t="shared" si="1032"/>
        <v>0</v>
      </c>
      <c r="LI40" s="27">
        <f t="shared" si="1033"/>
        <v>0</v>
      </c>
      <c r="LJ40" s="27">
        <f t="shared" si="1034"/>
        <v>0</v>
      </c>
      <c r="LK40" s="27">
        <f t="shared" si="1035"/>
        <v>0</v>
      </c>
      <c r="LL40" s="27">
        <f t="shared" si="1036"/>
        <v>0</v>
      </c>
      <c r="LM40" s="27">
        <f t="shared" si="1037"/>
        <v>0</v>
      </c>
      <c r="LN40" s="27">
        <f t="shared" si="1038"/>
        <v>0</v>
      </c>
      <c r="LO40" s="27">
        <f t="shared" si="1039"/>
        <v>0</v>
      </c>
      <c r="LP40" s="27" t="str">
        <f t="shared" si="1040"/>
        <v>23</v>
      </c>
      <c r="LQ40" s="27">
        <f t="shared" si="1041"/>
        <v>0</v>
      </c>
      <c r="LR40" s="27">
        <f t="shared" si="1042"/>
        <v>0</v>
      </c>
      <c r="LS40" s="27" t="str">
        <f t="shared" si="1043"/>
        <v>18</v>
      </c>
      <c r="LT40" s="27">
        <f t="shared" si="1044"/>
        <v>0</v>
      </c>
      <c r="LU40" s="27">
        <f t="shared" si="1045"/>
        <v>0</v>
      </c>
      <c r="LV40" s="27" t="str">
        <f t="shared" si="1046"/>
        <v>7</v>
      </c>
      <c r="LW40" s="27">
        <f t="shared" si="1047"/>
        <v>0</v>
      </c>
      <c r="LX40" s="27">
        <f t="shared" si="1048"/>
        <v>0</v>
      </c>
      <c r="LY40" s="27" t="str">
        <f t="shared" si="1049"/>
        <v>23</v>
      </c>
      <c r="LZ40" s="27">
        <f t="shared" si="1050"/>
        <v>0</v>
      </c>
      <c r="MA40" s="27">
        <f t="shared" si="1051"/>
        <v>0</v>
      </c>
      <c r="MB40" s="27" t="str">
        <f t="shared" si="1052"/>
        <v>19</v>
      </c>
      <c r="MC40" s="27">
        <f t="shared" si="1053"/>
        <v>0</v>
      </c>
      <c r="MD40" s="27">
        <f t="shared" si="1054"/>
        <v>0</v>
      </c>
      <c r="ME40" s="27" t="str">
        <f t="shared" si="1055"/>
        <v>22</v>
      </c>
      <c r="MF40" s="27">
        <f t="shared" si="1056"/>
        <v>0</v>
      </c>
      <c r="MG40" s="27">
        <f t="shared" si="1057"/>
        <v>0</v>
      </c>
      <c r="MH40" s="27" t="str">
        <f t="shared" si="1058"/>
        <v>24</v>
      </c>
      <c r="MI40" s="27">
        <f t="shared" si="1059"/>
        <v>0</v>
      </c>
      <c r="MJ40" s="27">
        <f t="shared" si="1060"/>
        <v>0</v>
      </c>
      <c r="MK40" s="27" t="str">
        <f t="shared" si="1061"/>
        <v>12</v>
      </c>
      <c r="ML40" s="27">
        <f t="shared" si="1062"/>
        <v>0</v>
      </c>
      <c r="MM40" s="27">
        <f t="shared" si="1063"/>
        <v>0</v>
      </c>
      <c r="MN40" s="27">
        <f t="shared" si="1064"/>
        <v>0</v>
      </c>
      <c r="MO40" s="27">
        <f t="shared" si="1065"/>
        <v>0</v>
      </c>
      <c r="MP40" s="27">
        <f t="shared" si="1066"/>
        <v>0</v>
      </c>
      <c r="MQ40" s="27">
        <f t="shared" si="1067"/>
        <v>0</v>
      </c>
      <c r="MR40" s="27">
        <f t="shared" si="1068"/>
        <v>0</v>
      </c>
      <c r="MS40" s="27">
        <f t="shared" si="1069"/>
        <v>0</v>
      </c>
      <c r="MT40" s="27">
        <f t="shared" si="1070"/>
        <v>0</v>
      </c>
      <c r="MU40" s="27">
        <f t="shared" si="1071"/>
        <v>0</v>
      </c>
      <c r="MV40" s="27">
        <f t="shared" si="1072"/>
        <v>0</v>
      </c>
      <c r="MW40" s="27">
        <f t="shared" si="1073"/>
        <v>0</v>
      </c>
      <c r="MX40" s="27">
        <f t="shared" si="1074"/>
        <v>0</v>
      </c>
      <c r="MY40" s="27">
        <f t="shared" si="1075"/>
        <v>0</v>
      </c>
      <c r="MZ40" s="27">
        <f t="shared" si="1076"/>
        <v>0</v>
      </c>
      <c r="NA40" s="27">
        <f t="shared" si="1077"/>
        <v>0</v>
      </c>
      <c r="NB40" s="27">
        <f t="shared" si="1078"/>
        <v>0</v>
      </c>
      <c r="NC40" s="27">
        <f t="shared" si="1079"/>
        <v>0</v>
      </c>
      <c r="ND40" s="27">
        <f t="shared" si="1080"/>
        <v>0</v>
      </c>
      <c r="NE40" s="27">
        <f t="shared" si="1081"/>
        <v>0</v>
      </c>
      <c r="NF40" s="27">
        <f t="shared" si="1082"/>
        <v>0</v>
      </c>
      <c r="NG40" s="27">
        <f t="shared" si="1083"/>
        <v>0</v>
      </c>
      <c r="NH40" s="27">
        <f t="shared" si="1084"/>
        <v>0</v>
      </c>
      <c r="NI40" s="27">
        <f t="shared" si="1085"/>
        <v>0</v>
      </c>
      <c r="NJ40" s="27">
        <f t="shared" si="1086"/>
        <v>0</v>
      </c>
      <c r="NK40" s="27">
        <f t="shared" si="1087"/>
        <v>0</v>
      </c>
      <c r="NL40" s="27">
        <f t="shared" si="1088"/>
        <v>0</v>
      </c>
      <c r="NM40" s="27">
        <f t="shared" si="1089"/>
        <v>0</v>
      </c>
      <c r="NN40" s="27">
        <f t="shared" si="1090"/>
        <v>0</v>
      </c>
      <c r="NO40" s="27">
        <f t="shared" si="1091"/>
        <v>0</v>
      </c>
      <c r="NP40" s="27">
        <f t="shared" si="1092"/>
        <v>0</v>
      </c>
      <c r="NQ40" s="27">
        <f t="shared" si="1093"/>
        <v>0</v>
      </c>
      <c r="NR40" s="27">
        <f t="shared" si="1094"/>
        <v>0</v>
      </c>
      <c r="NS40" s="27">
        <f t="shared" si="1095"/>
        <v>0</v>
      </c>
      <c r="NT40" s="27">
        <f t="shared" si="1096"/>
        <v>0</v>
      </c>
      <c r="NU40" s="27">
        <f t="shared" si="1097"/>
        <v>0</v>
      </c>
      <c r="NV40" s="27">
        <f t="shared" si="1098"/>
        <v>0</v>
      </c>
      <c r="NX40" s="28">
        <f t="shared" si="1099"/>
        <v>224</v>
      </c>
      <c r="NY40" s="28">
        <f t="shared" si="1100"/>
        <v>0</v>
      </c>
      <c r="NZ40" s="28">
        <f t="shared" si="1101"/>
        <v>32</v>
      </c>
      <c r="OA40" s="28">
        <f t="shared" si="1102"/>
        <v>53</v>
      </c>
      <c r="OB40" s="28">
        <f t="shared" si="1103"/>
        <v>0</v>
      </c>
      <c r="OC40" s="28">
        <f t="shared" si="1104"/>
        <v>157</v>
      </c>
      <c r="OD40" s="28">
        <f t="shared" si="1105"/>
        <v>293</v>
      </c>
      <c r="OE40" s="28">
        <f t="shared" si="1106"/>
        <v>157</v>
      </c>
      <c r="OG40" s="27" t="str">
        <f t="shared" si="1107"/>
        <v>32</v>
      </c>
      <c r="OH40" s="27" t="str">
        <f t="shared" si="1108"/>
        <v>4</v>
      </c>
      <c r="OI40" s="27" t="str">
        <f t="shared" si="1109"/>
        <v>17</v>
      </c>
      <c r="OJ40" s="27">
        <f t="shared" si="1110"/>
        <v>0</v>
      </c>
      <c r="OK40" s="27">
        <f t="shared" si="1111"/>
        <v>0</v>
      </c>
      <c r="OL40" s="27" t="str">
        <f t="shared" si="1112"/>
        <v>26</v>
      </c>
      <c r="OM40" s="27">
        <f t="shared" si="1113"/>
        <v>0</v>
      </c>
      <c r="ON40" s="27" t="str">
        <f t="shared" si="1114"/>
        <v>16</v>
      </c>
      <c r="OO40" s="27" t="str">
        <f t="shared" si="1115"/>
        <v>20</v>
      </c>
      <c r="OP40" s="27">
        <f t="shared" si="1116"/>
        <v>0</v>
      </c>
      <c r="OQ40" s="27">
        <f t="shared" si="1117"/>
        <v>0</v>
      </c>
      <c r="OR40" s="27" t="str">
        <f t="shared" si="1118"/>
        <v>20</v>
      </c>
      <c r="OS40" s="27">
        <f t="shared" si="1119"/>
        <v>0</v>
      </c>
      <c r="OT40" s="27" t="str">
        <f t="shared" si="1120"/>
        <v>16</v>
      </c>
      <c r="OU40" s="27" t="str">
        <f t="shared" si="1121"/>
        <v>16</v>
      </c>
      <c r="OV40" s="27">
        <f t="shared" si="1122"/>
        <v>0</v>
      </c>
      <c r="OW40" s="27">
        <f t="shared" si="1123"/>
        <v>0</v>
      </c>
      <c r="OX40" s="27">
        <f t="shared" si="1124"/>
        <v>0</v>
      </c>
      <c r="OY40" s="27">
        <f t="shared" si="1125"/>
        <v>0</v>
      </c>
      <c r="OZ40" s="27">
        <f t="shared" si="1126"/>
        <v>0</v>
      </c>
      <c r="PA40" s="27">
        <f t="shared" si="1127"/>
        <v>0</v>
      </c>
      <c r="PB40" s="27">
        <f t="shared" si="1128"/>
        <v>0</v>
      </c>
      <c r="PC40" s="27">
        <f t="shared" si="1129"/>
        <v>0</v>
      </c>
      <c r="PD40" s="27" t="str">
        <f t="shared" si="1130"/>
        <v>21</v>
      </c>
      <c r="PE40" s="27">
        <f t="shared" si="1131"/>
        <v>0</v>
      </c>
      <c r="PF40" s="27">
        <f t="shared" si="1132"/>
        <v>0</v>
      </c>
      <c r="PG40" s="27" t="str">
        <f t="shared" si="1133"/>
        <v>31</v>
      </c>
      <c r="PH40" s="27">
        <f t="shared" si="1134"/>
        <v>0</v>
      </c>
      <c r="PI40" s="27">
        <f t="shared" si="1135"/>
        <v>0</v>
      </c>
      <c r="PJ40" s="27" t="str">
        <f t="shared" si="1136"/>
        <v>8</v>
      </c>
      <c r="PK40" s="27">
        <f t="shared" si="1137"/>
        <v>0</v>
      </c>
      <c r="PL40" s="27">
        <f t="shared" si="1138"/>
        <v>0</v>
      </c>
      <c r="PM40" s="27" t="str">
        <f t="shared" si="1139"/>
        <v>14</v>
      </c>
      <c r="PN40" s="27">
        <f t="shared" si="1140"/>
        <v>0</v>
      </c>
      <c r="PO40" s="27">
        <f t="shared" si="1141"/>
        <v>0</v>
      </c>
      <c r="PP40" s="27" t="str">
        <f t="shared" si="1142"/>
        <v>15</v>
      </c>
      <c r="PQ40" s="27">
        <f t="shared" si="1143"/>
        <v>0</v>
      </c>
      <c r="PR40" s="27">
        <f t="shared" si="1144"/>
        <v>0</v>
      </c>
      <c r="PS40" s="27" t="str">
        <f t="shared" si="1145"/>
        <v>19</v>
      </c>
      <c r="PT40" s="27">
        <f t="shared" si="1146"/>
        <v>0</v>
      </c>
      <c r="PU40" s="27">
        <f t="shared" si="1147"/>
        <v>0</v>
      </c>
      <c r="PV40" s="27" t="str">
        <f t="shared" si="1148"/>
        <v>10</v>
      </c>
      <c r="PW40" s="27">
        <f t="shared" si="1149"/>
        <v>0</v>
      </c>
      <c r="PX40" s="27">
        <f t="shared" si="1150"/>
        <v>0</v>
      </c>
      <c r="PY40" s="27" t="str">
        <f t="shared" si="1151"/>
        <v>24</v>
      </c>
      <c r="PZ40" s="27">
        <f t="shared" si="1152"/>
        <v>0</v>
      </c>
      <c r="QA40" s="27">
        <f t="shared" si="1153"/>
        <v>0</v>
      </c>
      <c r="QB40" s="27">
        <f t="shared" si="1154"/>
        <v>0</v>
      </c>
      <c r="QC40" s="27">
        <f t="shared" si="1155"/>
        <v>0</v>
      </c>
      <c r="QD40" s="27">
        <f t="shared" si="1156"/>
        <v>0</v>
      </c>
      <c r="QE40" s="27">
        <f t="shared" si="1157"/>
        <v>0</v>
      </c>
      <c r="QF40" s="27">
        <f t="shared" si="1158"/>
        <v>0</v>
      </c>
      <c r="QG40" s="27">
        <f t="shared" si="1159"/>
        <v>0</v>
      </c>
      <c r="QH40" s="27">
        <f t="shared" si="1160"/>
        <v>0</v>
      </c>
      <c r="QI40" s="27">
        <f t="shared" si="1161"/>
        <v>0</v>
      </c>
      <c r="QJ40" s="27">
        <f t="shared" si="1162"/>
        <v>0</v>
      </c>
      <c r="QK40" s="27">
        <f t="shared" si="1163"/>
        <v>0</v>
      </c>
      <c r="QL40" s="27">
        <f t="shared" si="1164"/>
        <v>0</v>
      </c>
      <c r="QM40" s="27">
        <f t="shared" si="1165"/>
        <v>0</v>
      </c>
      <c r="QN40" s="27">
        <f t="shared" si="1166"/>
        <v>0</v>
      </c>
      <c r="QO40" s="27">
        <f t="shared" si="1167"/>
        <v>0</v>
      </c>
      <c r="QP40" s="27">
        <f t="shared" si="1168"/>
        <v>0</v>
      </c>
      <c r="QQ40" s="27">
        <f t="shared" si="1169"/>
        <v>0</v>
      </c>
      <c r="QR40" s="27">
        <f t="shared" si="1170"/>
        <v>0</v>
      </c>
      <c r="QS40" s="27">
        <f t="shared" si="1171"/>
        <v>0</v>
      </c>
      <c r="QT40" s="27">
        <f t="shared" si="1172"/>
        <v>0</v>
      </c>
      <c r="QU40" s="27">
        <f t="shared" si="1173"/>
        <v>0</v>
      </c>
      <c r="QV40" s="27">
        <f t="shared" si="1174"/>
        <v>0</v>
      </c>
      <c r="QW40" s="27">
        <f t="shared" si="1175"/>
        <v>0</v>
      </c>
      <c r="QX40" s="27">
        <f t="shared" si="1176"/>
        <v>0</v>
      </c>
      <c r="QY40" s="27">
        <f t="shared" si="1177"/>
        <v>0</v>
      </c>
      <c r="QZ40" s="27">
        <f t="shared" si="1178"/>
        <v>0</v>
      </c>
      <c r="RA40" s="27">
        <f t="shared" si="1179"/>
        <v>0</v>
      </c>
      <c r="RB40" s="27">
        <f t="shared" si="1180"/>
        <v>0</v>
      </c>
      <c r="RC40" s="27">
        <f t="shared" si="1181"/>
        <v>0</v>
      </c>
      <c r="RD40" s="27">
        <f t="shared" si="1182"/>
        <v>0</v>
      </c>
      <c r="RE40" s="27">
        <f t="shared" si="1183"/>
        <v>0</v>
      </c>
      <c r="RF40" s="27">
        <f t="shared" si="1184"/>
        <v>0</v>
      </c>
      <c r="RG40" s="27">
        <f t="shared" si="1185"/>
        <v>0</v>
      </c>
      <c r="RH40" s="27">
        <f t="shared" si="1186"/>
        <v>0</v>
      </c>
      <c r="RI40" s="27">
        <f t="shared" si="1187"/>
        <v>0</v>
      </c>
      <c r="RJ40" s="27">
        <f t="shared" si="1188"/>
        <v>0</v>
      </c>
      <c r="RL40" s="28">
        <f t="shared" si="1189"/>
        <v>110</v>
      </c>
      <c r="RM40" s="28">
        <f t="shared" si="1190"/>
        <v>0</v>
      </c>
      <c r="RN40" s="28">
        <f t="shared" si="1191"/>
        <v>17</v>
      </c>
      <c r="RO40" s="28">
        <f t="shared" si="1192"/>
        <v>28</v>
      </c>
      <c r="RP40" s="28">
        <f t="shared" si="1193"/>
        <v>0</v>
      </c>
      <c r="RQ40" s="28">
        <f t="shared" si="1194"/>
        <v>146.5</v>
      </c>
      <c r="RT40" s="27" t="str">
        <f t="shared" si="1195"/>
        <v>9</v>
      </c>
      <c r="RU40" s="27" t="str">
        <f t="shared" si="1196"/>
        <v>13</v>
      </c>
      <c r="RV40" s="27" t="str">
        <f t="shared" si="1197"/>
        <v>11</v>
      </c>
      <c r="RW40" s="27" t="str">
        <f t="shared" si="1198"/>
        <v>0</v>
      </c>
      <c r="RX40" s="27" t="str">
        <f t="shared" si="1199"/>
        <v>0</v>
      </c>
      <c r="RY40" s="27" t="str">
        <f t="shared" si="1200"/>
        <v>8</v>
      </c>
      <c r="RZ40" s="27" t="str">
        <f t="shared" si="1201"/>
        <v>0</v>
      </c>
      <c r="SA40" s="27" t="str">
        <f t="shared" si="1202"/>
        <v>12</v>
      </c>
      <c r="SB40" s="27" t="str">
        <f t="shared" si="1203"/>
        <v>9</v>
      </c>
      <c r="SC40" s="27" t="str">
        <f t="shared" si="1204"/>
        <v>0</v>
      </c>
      <c r="SD40" s="27" t="str">
        <f t="shared" si="1205"/>
        <v>0</v>
      </c>
      <c r="SE40" s="27" t="str">
        <f t="shared" si="1206"/>
        <v>8</v>
      </c>
      <c r="SF40" s="27" t="str">
        <f t="shared" si="1207"/>
        <v>0</v>
      </c>
      <c r="SG40" s="27" t="str">
        <f t="shared" si="1208"/>
        <v>5</v>
      </c>
      <c r="SH40" s="27" t="str">
        <f t="shared" si="1209"/>
        <v>8</v>
      </c>
      <c r="SI40" s="27" t="str">
        <f t="shared" si="1210"/>
        <v>0</v>
      </c>
      <c r="SJ40" s="27" t="str">
        <f t="shared" si="1211"/>
        <v>0</v>
      </c>
      <c r="SK40" s="27" t="str">
        <f t="shared" si="1212"/>
        <v>0</v>
      </c>
      <c r="SL40" s="27" t="str">
        <f t="shared" si="1213"/>
        <v>0</v>
      </c>
      <c r="SM40" s="27" t="str">
        <f t="shared" si="1214"/>
        <v>0</v>
      </c>
      <c r="SN40" s="27" t="str">
        <f t="shared" si="1215"/>
        <v>0</v>
      </c>
      <c r="SO40" s="27" t="str">
        <f t="shared" si="1216"/>
        <v>0</v>
      </c>
      <c r="SP40" s="27" t="str">
        <f t="shared" si="1217"/>
        <v>0</v>
      </c>
      <c r="SQ40" s="27" t="str">
        <f t="shared" si="1218"/>
        <v>11</v>
      </c>
      <c r="SR40" s="27" t="str">
        <f t="shared" si="1219"/>
        <v>0</v>
      </c>
      <c r="SS40" s="27" t="str">
        <f t="shared" si="1220"/>
        <v>0</v>
      </c>
      <c r="ST40" s="27" t="str">
        <f t="shared" si="1221"/>
        <v>8</v>
      </c>
      <c r="SU40" s="27" t="str">
        <f t="shared" si="1222"/>
        <v>0</v>
      </c>
      <c r="SV40" s="27" t="str">
        <f t="shared" si="1223"/>
        <v>0</v>
      </c>
      <c r="SW40" s="27" t="str">
        <f t="shared" si="1224"/>
        <v>6</v>
      </c>
      <c r="SX40" s="27" t="str">
        <f t="shared" si="1225"/>
        <v>0</v>
      </c>
      <c r="SY40" s="27" t="str">
        <f t="shared" si="1226"/>
        <v>0</v>
      </c>
      <c r="SZ40" s="27" t="str">
        <f t="shared" si="1227"/>
        <v>9</v>
      </c>
      <c r="TA40" s="27" t="str">
        <f t="shared" si="1228"/>
        <v>0</v>
      </c>
      <c r="TB40" s="27" t="str">
        <f t="shared" si="1229"/>
        <v>0</v>
      </c>
      <c r="TC40" s="27" t="str">
        <f t="shared" si="1230"/>
        <v>10</v>
      </c>
      <c r="TD40" s="27" t="str">
        <f t="shared" si="1231"/>
        <v>0</v>
      </c>
      <c r="TE40" s="27" t="str">
        <f t="shared" si="1232"/>
        <v>0</v>
      </c>
      <c r="TF40" s="27" t="str">
        <f t="shared" si="1233"/>
        <v>9</v>
      </c>
      <c r="TG40" s="27" t="str">
        <f t="shared" si="1234"/>
        <v>0</v>
      </c>
      <c r="TH40" s="27" t="str">
        <f t="shared" si="1235"/>
        <v>0</v>
      </c>
      <c r="TI40" s="27" t="str">
        <f t="shared" si="1236"/>
        <v>12</v>
      </c>
      <c r="TJ40" s="27" t="str">
        <f t="shared" si="1237"/>
        <v>0</v>
      </c>
      <c r="TK40" s="27" t="str">
        <f t="shared" si="1238"/>
        <v>0</v>
      </c>
      <c r="TL40" s="27" t="str">
        <f t="shared" si="1239"/>
        <v>7</v>
      </c>
      <c r="TM40" s="27" t="str">
        <f t="shared" si="1240"/>
        <v>0</v>
      </c>
      <c r="TN40" s="27" t="str">
        <f t="shared" si="1241"/>
        <v>0</v>
      </c>
      <c r="TO40" s="27" t="str">
        <f t="shared" si="1242"/>
        <v>0</v>
      </c>
      <c r="TP40" s="27" t="str">
        <f t="shared" si="1243"/>
        <v>0</v>
      </c>
      <c r="TQ40" s="27" t="str">
        <f t="shared" si="1244"/>
        <v>0</v>
      </c>
      <c r="TR40" s="27" t="str">
        <f t="shared" si="1245"/>
        <v>0</v>
      </c>
      <c r="TS40" s="27" t="str">
        <f t="shared" si="1246"/>
        <v>0</v>
      </c>
      <c r="TT40" s="27" t="str">
        <f t="shared" si="1247"/>
        <v>0</v>
      </c>
      <c r="TU40" s="27" t="str">
        <f t="shared" si="1248"/>
        <v>0</v>
      </c>
      <c r="TV40" s="27" t="str">
        <f t="shared" si="1249"/>
        <v>0</v>
      </c>
      <c r="TW40" s="27" t="str">
        <f t="shared" si="1250"/>
        <v>0</v>
      </c>
      <c r="TX40" s="27" t="str">
        <f t="shared" si="1251"/>
        <v>0</v>
      </c>
      <c r="TY40" s="27" t="str">
        <f t="shared" si="1252"/>
        <v>0</v>
      </c>
      <c r="TZ40" s="27" t="str">
        <f t="shared" si="1253"/>
        <v>0</v>
      </c>
      <c r="UA40" s="27" t="str">
        <f t="shared" si="1254"/>
        <v>0</v>
      </c>
      <c r="UB40" s="27" t="str">
        <f t="shared" si="1255"/>
        <v>0</v>
      </c>
      <c r="UC40" s="27" t="str">
        <f t="shared" si="1256"/>
        <v>0</v>
      </c>
      <c r="UD40" s="27" t="str">
        <f t="shared" si="1257"/>
        <v>0</v>
      </c>
      <c r="UE40" s="27" t="str">
        <f t="shared" si="1258"/>
        <v>0</v>
      </c>
      <c r="UF40" s="27" t="str">
        <f t="shared" si="1259"/>
        <v>0</v>
      </c>
      <c r="UG40" s="27" t="str">
        <f t="shared" si="1260"/>
        <v>0</v>
      </c>
      <c r="UH40" s="27" t="str">
        <f t="shared" si="1261"/>
        <v>0</v>
      </c>
      <c r="UI40" s="27" t="str">
        <f t="shared" si="1262"/>
        <v>0</v>
      </c>
      <c r="UJ40" s="27" t="str">
        <f t="shared" si="1263"/>
        <v>0</v>
      </c>
      <c r="UK40" s="27" t="str">
        <f t="shared" si="1264"/>
        <v>0</v>
      </c>
      <c r="UL40" s="27" t="str">
        <f t="shared" si="1265"/>
        <v>0</v>
      </c>
      <c r="UM40" s="27" t="str">
        <f t="shared" si="1266"/>
        <v>0</v>
      </c>
      <c r="UN40" s="27" t="str">
        <f t="shared" si="1267"/>
        <v>0</v>
      </c>
      <c r="UO40" s="27" t="str">
        <f t="shared" si="1268"/>
        <v>0</v>
      </c>
      <c r="UP40" s="27" t="str">
        <f t="shared" si="1269"/>
        <v>0</v>
      </c>
      <c r="UQ40" s="27" t="str">
        <f t="shared" si="1270"/>
        <v>0</v>
      </c>
      <c r="UR40" s="27" t="str">
        <f t="shared" si="1271"/>
        <v>0</v>
      </c>
      <c r="US40" s="27" t="str">
        <f t="shared" si="1272"/>
        <v>0</v>
      </c>
      <c r="UT40" s="27" t="str">
        <f t="shared" si="1273"/>
        <v>0</v>
      </c>
      <c r="UU40" s="27" t="str">
        <f t="shared" si="1274"/>
        <v>0</v>
      </c>
      <c r="UV40" s="27" t="str">
        <f t="shared" si="1275"/>
        <v>0</v>
      </c>
      <c r="UW40" s="27" t="str">
        <f t="shared" si="1276"/>
        <v>0</v>
      </c>
      <c r="UY40" s="28">
        <f t="shared" si="1277"/>
        <v>-8.99</v>
      </c>
      <c r="UZ40" s="28">
        <f t="shared" si="1278"/>
        <v>0</v>
      </c>
      <c r="VA40" s="28">
        <f t="shared" si="1279"/>
        <v>-0.35000000000000009</v>
      </c>
      <c r="VB40" s="28">
        <f t="shared" si="1280"/>
        <v>-10.239999999999998</v>
      </c>
      <c r="VC40" s="28">
        <f t="shared" si="1281"/>
        <v>0</v>
      </c>
      <c r="VD40" s="28">
        <f t="shared" si="1282"/>
        <v>-19.405000000000001</v>
      </c>
      <c r="VG40" s="27" t="str">
        <f t="shared" si="1283"/>
        <v>-4.09</v>
      </c>
      <c r="VH40" s="27" t="str">
        <f t="shared" si="1284"/>
        <v>-1.5</v>
      </c>
      <c r="VI40" s="27" t="str">
        <f t="shared" si="1285"/>
        <v>-4.91</v>
      </c>
      <c r="VJ40" s="27">
        <f t="shared" si="1286"/>
        <v>0</v>
      </c>
      <c r="VK40" s="27">
        <f t="shared" si="1287"/>
        <v>0</v>
      </c>
      <c r="VL40" s="27" t="str">
        <f t="shared" si="1288"/>
        <v>4.98</v>
      </c>
      <c r="VM40" s="27">
        <f t="shared" si="1289"/>
        <v>0</v>
      </c>
      <c r="VN40" s="27" t="str">
        <f t="shared" si="1290"/>
        <v>2.56</v>
      </c>
      <c r="VO40" s="27" t="str">
        <f t="shared" si="1291"/>
        <v>-0.71</v>
      </c>
      <c r="VP40" s="27">
        <f t="shared" si="1292"/>
        <v>0</v>
      </c>
      <c r="VQ40" s="27">
        <f t="shared" si="1293"/>
        <v>0</v>
      </c>
      <c r="VR40" s="27" t="str">
        <f t="shared" si="1294"/>
        <v>0.64</v>
      </c>
      <c r="VS40" s="27">
        <f t="shared" si="1295"/>
        <v>0</v>
      </c>
      <c r="VT40" s="27" t="str">
        <f t="shared" si="1296"/>
        <v>-2.91</v>
      </c>
      <c r="VU40" s="27" t="str">
        <f t="shared" si="1297"/>
        <v>3.77</v>
      </c>
      <c r="VV40" s="27">
        <f t="shared" si="1298"/>
        <v>0</v>
      </c>
      <c r="VW40" s="27">
        <f t="shared" si="1299"/>
        <v>0</v>
      </c>
      <c r="VX40" s="27">
        <f t="shared" si="1300"/>
        <v>0</v>
      </c>
      <c r="VY40" s="27">
        <f t="shared" si="1301"/>
        <v>0</v>
      </c>
      <c r="VZ40" s="27">
        <f t="shared" si="1302"/>
        <v>0</v>
      </c>
      <c r="WA40" s="27">
        <f t="shared" si="1303"/>
        <v>0</v>
      </c>
      <c r="WB40" s="27">
        <f t="shared" si="1304"/>
        <v>0</v>
      </c>
      <c r="WC40" s="27">
        <f t="shared" si="1305"/>
        <v>0</v>
      </c>
      <c r="WD40" s="27" t="str">
        <f t="shared" si="1306"/>
        <v>4.6</v>
      </c>
      <c r="WE40" s="27">
        <f t="shared" si="1307"/>
        <v>0</v>
      </c>
      <c r="WF40" s="27">
        <f t="shared" si="1308"/>
        <v>0</v>
      </c>
      <c r="WG40" s="27" t="str">
        <f t="shared" si="1309"/>
        <v>-6.37</v>
      </c>
      <c r="WH40" s="27">
        <f t="shared" si="1310"/>
        <v>0</v>
      </c>
      <c r="WI40" s="27">
        <f t="shared" si="1311"/>
        <v>0</v>
      </c>
      <c r="WJ40" s="27" t="str">
        <f t="shared" si="1312"/>
        <v>-0.69</v>
      </c>
      <c r="WK40" s="27">
        <f t="shared" si="1313"/>
        <v>0</v>
      </c>
      <c r="WL40" s="27">
        <f t="shared" si="1314"/>
        <v>0</v>
      </c>
      <c r="WM40" s="27" t="str">
        <f t="shared" si="1315"/>
        <v>-2.68</v>
      </c>
      <c r="WN40" s="27">
        <f t="shared" si="1316"/>
        <v>0</v>
      </c>
      <c r="WO40" s="27">
        <f t="shared" si="1317"/>
        <v>0</v>
      </c>
      <c r="WP40" s="27" t="str">
        <f t="shared" si="1318"/>
        <v>-2.03</v>
      </c>
      <c r="WQ40" s="27">
        <f t="shared" si="1319"/>
        <v>0</v>
      </c>
      <c r="WR40" s="27">
        <f t="shared" si="1320"/>
        <v>0</v>
      </c>
      <c r="WS40" s="27" t="str">
        <f t="shared" si="1321"/>
        <v>-3.53</v>
      </c>
      <c r="WT40" s="27">
        <f t="shared" si="1322"/>
        <v>0</v>
      </c>
      <c r="WU40" s="27">
        <f t="shared" si="1323"/>
        <v>0</v>
      </c>
      <c r="WV40" s="27" t="str">
        <f t="shared" si="1324"/>
        <v>1.31</v>
      </c>
      <c r="WW40" s="27">
        <f t="shared" si="1325"/>
        <v>0</v>
      </c>
      <c r="WX40" s="27">
        <f t="shared" si="1326"/>
        <v>0</v>
      </c>
      <c r="WY40" s="27" t="str">
        <f t="shared" si="1327"/>
        <v>-8.02</v>
      </c>
      <c r="WZ40" s="27">
        <f t="shared" si="1328"/>
        <v>0</v>
      </c>
      <c r="XA40" s="27">
        <f t="shared" si="1329"/>
        <v>0</v>
      </c>
      <c r="XB40" s="27">
        <f t="shared" si="1330"/>
        <v>0</v>
      </c>
      <c r="XC40" s="27">
        <f t="shared" si="1331"/>
        <v>0</v>
      </c>
      <c r="XD40" s="27">
        <f t="shared" si="1332"/>
        <v>0</v>
      </c>
      <c r="XE40" s="27">
        <f t="shared" si="1333"/>
        <v>0</v>
      </c>
      <c r="XF40" s="27">
        <f t="shared" si="1334"/>
        <v>0</v>
      </c>
      <c r="XG40" s="27">
        <f t="shared" si="1335"/>
        <v>0</v>
      </c>
      <c r="XH40" s="27">
        <f t="shared" si="1336"/>
        <v>0</v>
      </c>
      <c r="XI40" s="27">
        <f t="shared" si="1337"/>
        <v>0</v>
      </c>
      <c r="XJ40" s="27">
        <f t="shared" si="1338"/>
        <v>0</v>
      </c>
      <c r="XK40" s="27">
        <f t="shared" si="1339"/>
        <v>0</v>
      </c>
      <c r="XL40" s="27">
        <f t="shared" si="1340"/>
        <v>0</v>
      </c>
      <c r="XM40" s="27">
        <f t="shared" si="1341"/>
        <v>0</v>
      </c>
      <c r="XN40" s="27">
        <f t="shared" si="1342"/>
        <v>0</v>
      </c>
      <c r="XO40" s="27">
        <f t="shared" si="1343"/>
        <v>0</v>
      </c>
      <c r="XP40" s="27">
        <f t="shared" si="1344"/>
        <v>0</v>
      </c>
      <c r="XQ40" s="27">
        <f t="shared" si="1345"/>
        <v>0</v>
      </c>
      <c r="XR40" s="27">
        <f t="shared" si="1346"/>
        <v>0</v>
      </c>
      <c r="XS40" s="27">
        <f t="shared" si="1347"/>
        <v>0</v>
      </c>
      <c r="XT40" s="27">
        <f t="shared" si="1348"/>
        <v>0</v>
      </c>
      <c r="XU40" s="27">
        <f t="shared" si="1349"/>
        <v>0</v>
      </c>
      <c r="XV40" s="27">
        <f t="shared" si="1350"/>
        <v>0</v>
      </c>
      <c r="XW40" s="27">
        <f t="shared" si="1351"/>
        <v>0</v>
      </c>
      <c r="XX40" s="27">
        <f t="shared" si="1352"/>
        <v>0</v>
      </c>
      <c r="XY40" s="27">
        <f t="shared" si="1353"/>
        <v>0</v>
      </c>
      <c r="XZ40" s="27">
        <f t="shared" si="1354"/>
        <v>0</v>
      </c>
      <c r="YA40" s="27">
        <f t="shared" si="1355"/>
        <v>0</v>
      </c>
      <c r="YB40" s="27">
        <f t="shared" si="1356"/>
        <v>0</v>
      </c>
      <c r="YC40" s="27">
        <f t="shared" si="1357"/>
        <v>0</v>
      </c>
      <c r="YD40" s="27">
        <f t="shared" si="1358"/>
        <v>0</v>
      </c>
      <c r="YE40" s="27">
        <f t="shared" si="1359"/>
        <v>0</v>
      </c>
      <c r="YF40" s="27">
        <f t="shared" si="1360"/>
        <v>0</v>
      </c>
      <c r="YG40" s="27">
        <f t="shared" si="1361"/>
        <v>0</v>
      </c>
      <c r="YH40" s="27">
        <f t="shared" si="1362"/>
        <v>0</v>
      </c>
      <c r="YI40" s="27">
        <f t="shared" si="1363"/>
        <v>0</v>
      </c>
      <c r="YJ40" s="27">
        <f t="shared" si="1364"/>
        <v>0</v>
      </c>
      <c r="YL40" s="28">
        <f t="shared" si="1365"/>
        <v>555</v>
      </c>
      <c r="YM40" s="28">
        <f t="shared" si="1366"/>
        <v>0</v>
      </c>
      <c r="YN40" s="28">
        <f t="shared" si="1367"/>
        <v>73</v>
      </c>
      <c r="YO40" s="28">
        <f t="shared" si="1368"/>
        <v>245</v>
      </c>
      <c r="YP40" s="28">
        <f t="shared" si="1369"/>
        <v>0</v>
      </c>
      <c r="YQ40" s="28">
        <f t="shared" si="1370"/>
        <v>836.5</v>
      </c>
      <c r="YT40" s="27" t="str">
        <f t="shared" si="1371"/>
        <v>10</v>
      </c>
      <c r="YU40" s="27" t="str">
        <f t="shared" si="1372"/>
        <v>2</v>
      </c>
      <c r="YV40" s="27" t="str">
        <f t="shared" si="1373"/>
        <v>51</v>
      </c>
      <c r="YW40" s="27">
        <f t="shared" si="1374"/>
        <v>0</v>
      </c>
      <c r="YX40" s="27">
        <f t="shared" si="1375"/>
        <v>0</v>
      </c>
      <c r="YY40" s="27" t="str">
        <f t="shared" si="1376"/>
        <v>40</v>
      </c>
      <c r="YZ40" s="27">
        <f t="shared" si="1377"/>
        <v>0</v>
      </c>
      <c r="ZA40" s="27" t="str">
        <f t="shared" si="1378"/>
        <v>23</v>
      </c>
      <c r="ZB40" s="27" t="str">
        <f t="shared" si="1379"/>
        <v>42</v>
      </c>
      <c r="ZC40" s="27">
        <f t="shared" si="1380"/>
        <v>0</v>
      </c>
      <c r="ZD40" s="27">
        <f t="shared" si="1381"/>
        <v>0</v>
      </c>
      <c r="ZE40" s="27" t="str">
        <f t="shared" si="1382"/>
        <v>48</v>
      </c>
      <c r="ZF40" s="27">
        <f t="shared" si="1383"/>
        <v>0</v>
      </c>
      <c r="ZG40" s="27" t="str">
        <f t="shared" si="1384"/>
        <v>50</v>
      </c>
      <c r="ZH40" s="27" t="str">
        <f t="shared" si="1385"/>
        <v>47</v>
      </c>
      <c r="ZI40" s="27">
        <f t="shared" si="1386"/>
        <v>0</v>
      </c>
      <c r="ZJ40" s="27">
        <f t="shared" si="1387"/>
        <v>0</v>
      </c>
      <c r="ZK40" s="27">
        <f t="shared" si="1388"/>
        <v>0</v>
      </c>
      <c r="ZL40" s="27">
        <f t="shared" si="1389"/>
        <v>0</v>
      </c>
      <c r="ZM40" s="27">
        <f t="shared" si="1390"/>
        <v>0</v>
      </c>
      <c r="ZN40" s="27">
        <f t="shared" si="1391"/>
        <v>0</v>
      </c>
      <c r="ZO40" s="27">
        <f t="shared" si="1392"/>
        <v>0</v>
      </c>
      <c r="ZP40" s="27">
        <f t="shared" si="1393"/>
        <v>0</v>
      </c>
      <c r="ZQ40" s="27" t="str">
        <f t="shared" si="1394"/>
        <v>47</v>
      </c>
      <c r="ZR40" s="27">
        <f t="shared" si="1395"/>
        <v>0</v>
      </c>
      <c r="ZS40" s="27">
        <f t="shared" si="1396"/>
        <v>0</v>
      </c>
      <c r="ZT40" s="27" t="str">
        <f t="shared" si="1397"/>
        <v>80</v>
      </c>
      <c r="ZU40" s="27">
        <f t="shared" si="1398"/>
        <v>0</v>
      </c>
      <c r="ZV40" s="27">
        <f t="shared" si="1399"/>
        <v>0</v>
      </c>
      <c r="ZW40" s="27" t="str">
        <f t="shared" si="1400"/>
        <v>65</v>
      </c>
      <c r="ZX40" s="27">
        <f t="shared" si="1401"/>
        <v>0</v>
      </c>
      <c r="ZY40" s="27">
        <f t="shared" si="1402"/>
        <v>0</v>
      </c>
      <c r="ZZ40" s="27" t="str">
        <f t="shared" si="1403"/>
        <v>58</v>
      </c>
      <c r="AAA40" s="27">
        <f t="shared" si="1404"/>
        <v>0</v>
      </c>
      <c r="AAB40" s="27">
        <f t="shared" si="1405"/>
        <v>0</v>
      </c>
      <c r="AAC40" s="27" t="str">
        <f t="shared" si="1406"/>
        <v>65</v>
      </c>
      <c r="AAD40" s="27">
        <f t="shared" si="1407"/>
        <v>0</v>
      </c>
      <c r="AAE40" s="27">
        <f t="shared" si="1408"/>
        <v>0</v>
      </c>
      <c r="AAF40" s="27" t="str">
        <f t="shared" si="1409"/>
        <v>79</v>
      </c>
      <c r="AAG40" s="27">
        <f t="shared" si="1410"/>
        <v>0</v>
      </c>
      <c r="AAH40" s="27">
        <f t="shared" si="1411"/>
        <v>0</v>
      </c>
      <c r="AAI40" s="27" t="str">
        <f t="shared" si="1412"/>
        <v>81</v>
      </c>
      <c r="AAJ40" s="27">
        <f t="shared" si="1413"/>
        <v>0</v>
      </c>
      <c r="AAK40" s="27">
        <f t="shared" si="1414"/>
        <v>0</v>
      </c>
      <c r="AAL40" s="27" t="str">
        <f t="shared" si="1415"/>
        <v>85</v>
      </c>
      <c r="AAM40" s="27">
        <f t="shared" si="1416"/>
        <v>0</v>
      </c>
      <c r="AAN40" s="27">
        <f t="shared" si="1417"/>
        <v>0</v>
      </c>
      <c r="AAO40" s="27">
        <f t="shared" si="1418"/>
        <v>0</v>
      </c>
      <c r="AAP40" s="27">
        <f t="shared" si="1419"/>
        <v>0</v>
      </c>
      <c r="AAQ40" s="27">
        <f t="shared" si="1420"/>
        <v>0</v>
      </c>
      <c r="AAR40" s="27">
        <f t="shared" si="1421"/>
        <v>0</v>
      </c>
      <c r="AAS40" s="27">
        <f t="shared" si="1422"/>
        <v>0</v>
      </c>
      <c r="AAT40" s="27">
        <f t="shared" si="1423"/>
        <v>0</v>
      </c>
      <c r="AAU40" s="27">
        <f t="shared" si="1424"/>
        <v>0</v>
      </c>
      <c r="AAV40" s="27">
        <f t="shared" si="1425"/>
        <v>0</v>
      </c>
      <c r="AAW40" s="27">
        <f t="shared" si="1426"/>
        <v>0</v>
      </c>
      <c r="AAX40" s="27">
        <f t="shared" si="1427"/>
        <v>0</v>
      </c>
      <c r="AAY40" s="27">
        <f t="shared" si="1428"/>
        <v>0</v>
      </c>
      <c r="AAZ40" s="27">
        <f t="shared" si="1429"/>
        <v>0</v>
      </c>
      <c r="ABA40" s="27">
        <f t="shared" si="1430"/>
        <v>0</v>
      </c>
      <c r="ABB40" s="27">
        <f t="shared" si="1431"/>
        <v>0</v>
      </c>
      <c r="ABC40" s="27">
        <f t="shared" si="1432"/>
        <v>0</v>
      </c>
      <c r="ABD40" s="27">
        <f t="shared" si="1433"/>
        <v>0</v>
      </c>
      <c r="ABE40" s="27">
        <f t="shared" si="1434"/>
        <v>0</v>
      </c>
      <c r="ABF40" s="27">
        <f t="shared" si="1435"/>
        <v>0</v>
      </c>
      <c r="ABG40" s="27">
        <f t="shared" si="1436"/>
        <v>0</v>
      </c>
      <c r="ABH40" s="27">
        <f t="shared" si="1437"/>
        <v>0</v>
      </c>
      <c r="ABI40" s="27">
        <f t="shared" si="1438"/>
        <v>0</v>
      </c>
      <c r="ABJ40" s="27">
        <f t="shared" si="1439"/>
        <v>0</v>
      </c>
      <c r="ABK40" s="27">
        <f t="shared" si="1440"/>
        <v>0</v>
      </c>
      <c r="ABL40" s="27">
        <f t="shared" si="1441"/>
        <v>0</v>
      </c>
      <c r="ABM40" s="27">
        <f t="shared" si="1442"/>
        <v>0</v>
      </c>
      <c r="ABN40" s="27">
        <f t="shared" si="1443"/>
        <v>0</v>
      </c>
      <c r="ABO40" s="27">
        <f t="shared" si="1444"/>
        <v>0</v>
      </c>
      <c r="ABP40" s="27">
        <f t="shared" si="1445"/>
        <v>0</v>
      </c>
      <c r="ABQ40" s="27">
        <f t="shared" si="1446"/>
        <v>0</v>
      </c>
      <c r="ABR40" s="27">
        <f t="shared" si="1447"/>
        <v>0</v>
      </c>
      <c r="ABS40" s="27">
        <f t="shared" si="1448"/>
        <v>0</v>
      </c>
      <c r="ABT40" s="27">
        <f t="shared" si="1449"/>
        <v>0</v>
      </c>
      <c r="ABU40" s="27">
        <f t="shared" si="1450"/>
        <v>0</v>
      </c>
      <c r="ABV40" s="27">
        <f t="shared" si="1451"/>
        <v>0</v>
      </c>
      <c r="ABW40" s="27">
        <f t="shared" si="1452"/>
        <v>0</v>
      </c>
      <c r="ABY40" s="28">
        <f t="shared" si="1453"/>
        <v>601.60000000000014</v>
      </c>
      <c r="ABZ40" s="28">
        <f t="shared" si="1454"/>
        <v>0</v>
      </c>
      <c r="ACA40" s="28">
        <f t="shared" si="1455"/>
        <v>119.89999999999999</v>
      </c>
      <c r="ACB40" s="28">
        <f t="shared" si="1456"/>
        <v>183.8</v>
      </c>
      <c r="ACC40" s="28">
        <f t="shared" si="1457"/>
        <v>0</v>
      </c>
      <c r="ACD40" s="28">
        <f t="shared" si="1458"/>
        <v>845.35000000000014</v>
      </c>
      <c r="ACG40" s="27" t="str">
        <f t="shared" si="1459"/>
        <v>8.3</v>
      </c>
      <c r="ACH40" s="27" t="str">
        <f t="shared" si="1460"/>
        <v>129.4</v>
      </c>
      <c r="ACI40" s="27" t="str">
        <f t="shared" si="1461"/>
        <v>65.6</v>
      </c>
      <c r="ACJ40" s="27">
        <f t="shared" si="1462"/>
        <v>0</v>
      </c>
      <c r="ACK40" s="27">
        <f t="shared" si="1463"/>
        <v>0</v>
      </c>
      <c r="ACL40" s="27" t="str">
        <f t="shared" si="1464"/>
        <v>21.7</v>
      </c>
      <c r="ACM40" s="27">
        <f t="shared" si="1465"/>
        <v>0</v>
      </c>
      <c r="ACN40" s="27" t="str">
        <f t="shared" si="1466"/>
        <v>101.1</v>
      </c>
      <c r="ACO40" s="27" t="str">
        <f t="shared" si="1467"/>
        <v>45</v>
      </c>
      <c r="ACP40" s="27">
        <f t="shared" si="1468"/>
        <v>0</v>
      </c>
      <c r="ACQ40" s="27">
        <f t="shared" si="1469"/>
        <v>0</v>
      </c>
      <c r="ACR40" s="27" t="str">
        <f t="shared" si="1470"/>
        <v>46.1</v>
      </c>
      <c r="ACS40" s="27">
        <f t="shared" si="1471"/>
        <v>0</v>
      </c>
      <c r="ACT40" s="27" t="str">
        <f t="shared" si="1472"/>
        <v>18.8</v>
      </c>
      <c r="ACU40" s="27" t="str">
        <f t="shared" si="1473"/>
        <v>63.1</v>
      </c>
      <c r="ACV40" s="27">
        <f t="shared" si="1474"/>
        <v>0</v>
      </c>
      <c r="ACW40" s="27">
        <f t="shared" si="1475"/>
        <v>0</v>
      </c>
      <c r="ACX40" s="27">
        <f t="shared" si="1476"/>
        <v>0</v>
      </c>
      <c r="ACY40" s="27">
        <f t="shared" si="1477"/>
        <v>0</v>
      </c>
      <c r="ACZ40" s="27">
        <f t="shared" si="1478"/>
        <v>0</v>
      </c>
      <c r="ADA40" s="27">
        <f t="shared" si="1479"/>
        <v>0</v>
      </c>
      <c r="ADB40" s="27">
        <f t="shared" si="1480"/>
        <v>0</v>
      </c>
      <c r="ADC40" s="27">
        <f t="shared" si="1481"/>
        <v>0</v>
      </c>
      <c r="ADD40" s="27" t="str">
        <f t="shared" si="1482"/>
        <v>51.5</v>
      </c>
      <c r="ADE40" s="27">
        <f t="shared" si="1483"/>
        <v>0</v>
      </c>
      <c r="ADF40" s="27">
        <f t="shared" si="1484"/>
        <v>0</v>
      </c>
      <c r="ADG40" s="27" t="str">
        <f t="shared" si="1485"/>
        <v>34.3</v>
      </c>
      <c r="ADH40" s="27">
        <f t="shared" si="1486"/>
        <v>0</v>
      </c>
      <c r="ADI40" s="27">
        <f t="shared" si="1487"/>
        <v>0</v>
      </c>
      <c r="ADJ40" s="27" t="str">
        <f t="shared" si="1488"/>
        <v>22.6</v>
      </c>
      <c r="ADK40" s="27">
        <f t="shared" si="1489"/>
        <v>0</v>
      </c>
      <c r="ADL40" s="27">
        <f t="shared" si="1490"/>
        <v>0</v>
      </c>
      <c r="ADM40" s="27" t="str">
        <f t="shared" si="1491"/>
        <v>61.4</v>
      </c>
      <c r="ADN40" s="27">
        <f t="shared" si="1492"/>
        <v>0</v>
      </c>
      <c r="ADO40" s="27">
        <f t="shared" si="1493"/>
        <v>0</v>
      </c>
      <c r="ADP40" s="27" t="str">
        <f t="shared" si="1494"/>
        <v>52.6</v>
      </c>
      <c r="ADQ40" s="27">
        <f t="shared" si="1495"/>
        <v>0</v>
      </c>
      <c r="ADR40" s="27">
        <f t="shared" si="1496"/>
        <v>0</v>
      </c>
      <c r="ADS40" s="27" t="str">
        <f t="shared" si="1497"/>
        <v>53.5</v>
      </c>
      <c r="ADT40" s="27">
        <f t="shared" si="1498"/>
        <v>0</v>
      </c>
      <c r="ADU40" s="27">
        <f t="shared" si="1499"/>
        <v>0</v>
      </c>
      <c r="ADV40" s="27" t="str">
        <f t="shared" si="1500"/>
        <v>114</v>
      </c>
      <c r="ADW40" s="27">
        <f t="shared" si="1501"/>
        <v>0</v>
      </c>
      <c r="ADX40" s="27">
        <f t="shared" si="1502"/>
        <v>0</v>
      </c>
      <c r="ADY40" s="27" t="str">
        <f t="shared" si="1503"/>
        <v>16.3</v>
      </c>
      <c r="ADZ40" s="27">
        <f t="shared" si="1504"/>
        <v>0</v>
      </c>
      <c r="AEA40" s="27">
        <f t="shared" si="1505"/>
        <v>0</v>
      </c>
      <c r="AEB40" s="27">
        <f t="shared" si="1506"/>
        <v>0</v>
      </c>
      <c r="AEC40" s="27">
        <f t="shared" si="1507"/>
        <v>0</v>
      </c>
      <c r="AED40" s="27">
        <f t="shared" si="1508"/>
        <v>0</v>
      </c>
      <c r="AEE40" s="27">
        <f t="shared" si="1509"/>
        <v>0</v>
      </c>
      <c r="AEF40" s="27">
        <f t="shared" si="1510"/>
        <v>0</v>
      </c>
      <c r="AEG40" s="27">
        <f t="shared" si="1511"/>
        <v>0</v>
      </c>
      <c r="AEH40" s="27">
        <f t="shared" si="1512"/>
        <v>0</v>
      </c>
      <c r="AEI40" s="27">
        <f t="shared" si="1513"/>
        <v>0</v>
      </c>
      <c r="AEJ40" s="27">
        <f t="shared" si="1514"/>
        <v>0</v>
      </c>
      <c r="AEK40" s="27">
        <f t="shared" si="1515"/>
        <v>0</v>
      </c>
      <c r="AEL40" s="27">
        <f t="shared" si="1516"/>
        <v>0</v>
      </c>
      <c r="AEM40" s="27">
        <f t="shared" si="1517"/>
        <v>0</v>
      </c>
      <c r="AEN40" s="27">
        <f t="shared" si="1518"/>
        <v>0</v>
      </c>
      <c r="AEO40" s="27">
        <f t="shared" si="1519"/>
        <v>0</v>
      </c>
      <c r="AEP40" s="27">
        <f t="shared" si="1520"/>
        <v>0</v>
      </c>
      <c r="AEQ40" s="27">
        <f t="shared" si="1521"/>
        <v>0</v>
      </c>
      <c r="AER40" s="27">
        <f t="shared" si="1522"/>
        <v>0</v>
      </c>
      <c r="AES40" s="27">
        <f t="shared" si="1523"/>
        <v>0</v>
      </c>
      <c r="AET40" s="27">
        <f t="shared" si="1524"/>
        <v>0</v>
      </c>
      <c r="AEU40" s="27">
        <f t="shared" si="1525"/>
        <v>0</v>
      </c>
      <c r="AEV40" s="27">
        <f t="shared" si="1526"/>
        <v>0</v>
      </c>
      <c r="AEW40" s="27">
        <f t="shared" si="1527"/>
        <v>0</v>
      </c>
      <c r="AEX40" s="27">
        <f t="shared" si="1528"/>
        <v>0</v>
      </c>
      <c r="AEY40" s="27">
        <f t="shared" si="1529"/>
        <v>0</v>
      </c>
      <c r="AEZ40" s="27">
        <f t="shared" si="1530"/>
        <v>0</v>
      </c>
      <c r="AFA40" s="27">
        <f t="shared" si="1531"/>
        <v>0</v>
      </c>
      <c r="AFB40" s="27">
        <f t="shared" si="1532"/>
        <v>0</v>
      </c>
      <c r="AFC40" s="27">
        <f t="shared" si="1533"/>
        <v>0</v>
      </c>
      <c r="AFD40" s="27">
        <f t="shared" si="1534"/>
        <v>0</v>
      </c>
      <c r="AFE40" s="27">
        <f t="shared" si="1535"/>
        <v>0</v>
      </c>
      <c r="AFF40" s="27">
        <f t="shared" si="1536"/>
        <v>0</v>
      </c>
      <c r="AFG40" s="27">
        <f t="shared" si="1537"/>
        <v>0</v>
      </c>
      <c r="AFH40" s="27">
        <f t="shared" si="1538"/>
        <v>0</v>
      </c>
      <c r="AFI40" s="27">
        <f t="shared" si="1539"/>
        <v>0</v>
      </c>
      <c r="AFJ40" s="27">
        <f t="shared" si="1540"/>
        <v>0</v>
      </c>
      <c r="AFL40" s="28">
        <f t="shared" si="892"/>
        <v>31.9375</v>
      </c>
      <c r="AFM40" s="28">
        <v>31.9375</v>
      </c>
      <c r="AFN40" s="27">
        <v>6</v>
      </c>
      <c r="AFO40" s="27">
        <f t="shared" si="1541"/>
        <v>6</v>
      </c>
      <c r="AFP40" s="27">
        <f t="shared" si="1542"/>
        <v>6</v>
      </c>
      <c r="AFQ40" s="27">
        <f t="shared" si="1543"/>
        <v>6</v>
      </c>
      <c r="AFR40" s="27">
        <f t="shared" si="1544"/>
        <v>0</v>
      </c>
      <c r="AFS40" s="27">
        <f t="shared" si="1545"/>
        <v>0</v>
      </c>
      <c r="AFT40" s="27">
        <f t="shared" si="1546"/>
        <v>7</v>
      </c>
      <c r="AFU40" s="27">
        <f t="shared" si="1547"/>
        <v>0</v>
      </c>
      <c r="AFV40" s="27">
        <f t="shared" si="1548"/>
        <v>8</v>
      </c>
      <c r="AFW40" s="27">
        <f t="shared" si="1549"/>
        <v>1</v>
      </c>
      <c r="AFX40" s="27">
        <f t="shared" si="1550"/>
        <v>0</v>
      </c>
      <c r="AFY40" s="27">
        <f t="shared" si="1551"/>
        <v>0</v>
      </c>
      <c r="AFZ40" s="27">
        <f t="shared" si="1552"/>
        <v>6</v>
      </c>
      <c r="AGA40" s="27">
        <f t="shared" si="1553"/>
        <v>0</v>
      </c>
      <c r="AGB40" s="27">
        <f t="shared" si="1554"/>
        <v>4</v>
      </c>
      <c r="AGC40" s="27">
        <f t="shared" si="1555"/>
        <v>6</v>
      </c>
      <c r="AGD40" s="27">
        <f t="shared" si="1556"/>
        <v>0</v>
      </c>
      <c r="AGE40" s="27">
        <f t="shared" si="1557"/>
        <v>0</v>
      </c>
      <c r="AGF40" s="27">
        <f t="shared" si="1558"/>
        <v>0</v>
      </c>
      <c r="AGG40" s="27">
        <f t="shared" si="1559"/>
        <v>0</v>
      </c>
      <c r="AGH40" s="27">
        <f t="shared" si="1560"/>
        <v>0</v>
      </c>
      <c r="AGI40" s="27">
        <f t="shared" si="1561"/>
        <v>0</v>
      </c>
      <c r="AGJ40" s="27">
        <f t="shared" si="1562"/>
        <v>0</v>
      </c>
      <c r="AGK40" s="27">
        <f t="shared" si="1563"/>
        <v>0</v>
      </c>
      <c r="AGL40" s="27">
        <f t="shared" si="1564"/>
        <v>6</v>
      </c>
      <c r="AGM40" s="27">
        <f t="shared" si="1565"/>
        <v>0</v>
      </c>
      <c r="AGN40" s="27">
        <f t="shared" si="1566"/>
        <v>0</v>
      </c>
      <c r="AGO40" s="27">
        <f t="shared" si="1567"/>
        <v>6</v>
      </c>
      <c r="AGP40" s="27">
        <f t="shared" si="1568"/>
        <v>0</v>
      </c>
      <c r="AGQ40" s="27">
        <f t="shared" si="1569"/>
        <v>0</v>
      </c>
      <c r="AGR40" s="27">
        <f t="shared" si="1570"/>
        <v>6</v>
      </c>
      <c r="AGS40" s="27">
        <f t="shared" si="1571"/>
        <v>0</v>
      </c>
      <c r="AGT40" s="27">
        <f t="shared" si="1572"/>
        <v>0</v>
      </c>
      <c r="AGU40" s="27">
        <f t="shared" si="1573"/>
        <v>6</v>
      </c>
      <c r="AGV40" s="27">
        <f t="shared" si="1574"/>
        <v>0</v>
      </c>
      <c r="AGW40" s="27">
        <f t="shared" si="1575"/>
        <v>0</v>
      </c>
      <c r="AGX40" s="27">
        <f t="shared" si="1576"/>
        <v>6</v>
      </c>
      <c r="AGY40" s="27">
        <f t="shared" si="1577"/>
        <v>0</v>
      </c>
      <c r="AGZ40" s="27">
        <f t="shared" si="1578"/>
        <v>0</v>
      </c>
      <c r="AHA40" s="27">
        <f t="shared" si="1579"/>
        <v>6</v>
      </c>
      <c r="AHB40" s="27">
        <f t="shared" si="1580"/>
        <v>0</v>
      </c>
      <c r="AHC40" s="27">
        <f t="shared" si="1581"/>
        <v>0</v>
      </c>
      <c r="AHD40" s="27">
        <f t="shared" si="1582"/>
        <v>6</v>
      </c>
      <c r="AHE40" s="27">
        <f t="shared" si="1583"/>
        <v>0</v>
      </c>
      <c r="AHF40" s="27">
        <f t="shared" si="1584"/>
        <v>0</v>
      </c>
      <c r="AHG40" s="27">
        <f t="shared" si="1585"/>
        <v>6</v>
      </c>
      <c r="AHH40" s="27">
        <f t="shared" si="1586"/>
        <v>0</v>
      </c>
      <c r="AHI40" s="27">
        <f t="shared" si="1587"/>
        <v>0</v>
      </c>
      <c r="AHJ40" s="27">
        <f t="shared" si="1588"/>
        <v>0</v>
      </c>
      <c r="AHK40" s="27">
        <f t="shared" si="1589"/>
        <v>0</v>
      </c>
      <c r="AHL40" s="27">
        <f t="shared" si="1590"/>
        <v>0</v>
      </c>
      <c r="AHM40" s="27">
        <f t="shared" si="1591"/>
        <v>0</v>
      </c>
      <c r="AHN40" s="27">
        <f t="shared" si="1592"/>
        <v>0</v>
      </c>
      <c r="AHO40" s="27">
        <f t="shared" si="1593"/>
        <v>0</v>
      </c>
      <c r="AHP40" s="27">
        <f t="shared" si="1594"/>
        <v>0</v>
      </c>
      <c r="AHQ40" s="27">
        <f t="shared" si="1595"/>
        <v>0</v>
      </c>
      <c r="AHR40" s="27">
        <f t="shared" si="1596"/>
        <v>0</v>
      </c>
      <c r="AHS40" s="27">
        <f t="shared" si="1597"/>
        <v>0</v>
      </c>
      <c r="AHT40" s="27">
        <f t="shared" si="1598"/>
        <v>0</v>
      </c>
      <c r="AHU40" s="27">
        <f t="shared" si="1599"/>
        <v>0</v>
      </c>
      <c r="AHV40" s="27">
        <f t="shared" si="1600"/>
        <v>0</v>
      </c>
      <c r="AHW40" s="27">
        <f t="shared" si="1601"/>
        <v>0</v>
      </c>
      <c r="AHX40" s="27">
        <f t="shared" si="1602"/>
        <v>0</v>
      </c>
      <c r="AHY40" s="27">
        <f t="shared" si="1603"/>
        <v>0</v>
      </c>
      <c r="AHZ40" s="27">
        <f t="shared" si="1604"/>
        <v>0</v>
      </c>
      <c r="AIA40" s="27">
        <f t="shared" si="1605"/>
        <v>0</v>
      </c>
      <c r="AIB40" s="27">
        <f t="shared" si="1606"/>
        <v>0</v>
      </c>
      <c r="AIC40" s="27">
        <f t="shared" si="1607"/>
        <v>0</v>
      </c>
      <c r="AID40" s="27">
        <f t="shared" si="1608"/>
        <v>0</v>
      </c>
      <c r="AIE40" s="27">
        <f t="shared" si="1609"/>
        <v>0</v>
      </c>
      <c r="AIF40" s="27">
        <f t="shared" si="1610"/>
        <v>0</v>
      </c>
      <c r="AIG40" s="27">
        <f t="shared" si="1611"/>
        <v>0</v>
      </c>
      <c r="AIH40" s="27">
        <f t="shared" si="1612"/>
        <v>0</v>
      </c>
      <c r="AII40" s="27">
        <f t="shared" si="1613"/>
        <v>0</v>
      </c>
      <c r="AIJ40" s="27">
        <f t="shared" si="1614"/>
        <v>0</v>
      </c>
      <c r="AIK40" s="27">
        <f t="shared" si="1615"/>
        <v>0</v>
      </c>
      <c r="AIL40" s="27">
        <f t="shared" si="1616"/>
        <v>0</v>
      </c>
      <c r="AIM40" s="27">
        <f t="shared" si="1617"/>
        <v>0</v>
      </c>
      <c r="AIN40" s="27">
        <f t="shared" si="1618"/>
        <v>0</v>
      </c>
      <c r="AIO40" s="27">
        <f t="shared" si="1619"/>
        <v>0</v>
      </c>
      <c r="AIP40" s="27">
        <f t="shared" si="1620"/>
        <v>0</v>
      </c>
      <c r="AIQ40" s="27">
        <f t="shared" si="1621"/>
        <v>0</v>
      </c>
      <c r="AIR40" s="27">
        <f t="shared" si="1622"/>
        <v>0</v>
      </c>
      <c r="AIT40" s="27">
        <v>1</v>
      </c>
      <c r="AIU40" s="27">
        <v>1</v>
      </c>
      <c r="AIV40" s="27">
        <v>1</v>
      </c>
      <c r="AIW40" s="27">
        <f t="shared" si="1623"/>
        <v>0</v>
      </c>
      <c r="AIX40" s="27">
        <f t="shared" si="1624"/>
        <v>0</v>
      </c>
      <c r="AIY40" s="27">
        <f t="shared" si="1625"/>
        <v>4</v>
      </c>
      <c r="AIZ40" s="27">
        <f t="shared" si="1626"/>
        <v>0</v>
      </c>
      <c r="AJA40" s="27">
        <f t="shared" si="1627"/>
        <v>2</v>
      </c>
      <c r="AJB40" s="27">
        <f t="shared" si="1628"/>
        <v>8</v>
      </c>
      <c r="AJC40" s="27">
        <f t="shared" si="1629"/>
        <v>0</v>
      </c>
      <c r="AJD40" s="27">
        <f t="shared" si="1630"/>
        <v>0</v>
      </c>
      <c r="AJE40" s="27">
        <f t="shared" si="1631"/>
        <v>1</v>
      </c>
      <c r="AJF40" s="27">
        <f t="shared" si="1632"/>
        <v>0</v>
      </c>
      <c r="AJG40" s="27">
        <f t="shared" si="1633"/>
        <v>4</v>
      </c>
      <c r="AJH40" s="27">
        <f t="shared" si="1634"/>
        <v>8</v>
      </c>
      <c r="AJI40" s="27">
        <f t="shared" si="1635"/>
        <v>0</v>
      </c>
      <c r="AJJ40" s="27">
        <f t="shared" si="1636"/>
        <v>0</v>
      </c>
      <c r="AJK40" s="27">
        <f t="shared" si="1637"/>
        <v>0</v>
      </c>
      <c r="AJL40" s="27">
        <f t="shared" si="1638"/>
        <v>0</v>
      </c>
      <c r="AJM40" s="27">
        <f t="shared" si="1639"/>
        <v>0</v>
      </c>
      <c r="AJN40" s="27">
        <f t="shared" si="1640"/>
        <v>0</v>
      </c>
      <c r="AJO40" s="27">
        <f t="shared" si="1641"/>
        <v>0</v>
      </c>
      <c r="AJP40" s="27">
        <f t="shared" si="1642"/>
        <v>0</v>
      </c>
      <c r="AJQ40" s="27">
        <f t="shared" si="1643"/>
        <v>0.1875</v>
      </c>
      <c r="AJR40" s="27">
        <f t="shared" si="1644"/>
        <v>0</v>
      </c>
      <c r="AJS40" s="27">
        <f t="shared" si="1645"/>
        <v>0</v>
      </c>
      <c r="AJT40" s="27">
        <f t="shared" si="1646"/>
        <v>0.25</v>
      </c>
      <c r="AJU40" s="27">
        <f t="shared" si="1647"/>
        <v>0</v>
      </c>
      <c r="AJV40" s="27">
        <f t="shared" si="1648"/>
        <v>0</v>
      </c>
      <c r="AJW40" s="27">
        <f t="shared" si="1649"/>
        <v>0.25</v>
      </c>
      <c r="AJX40" s="27">
        <f t="shared" si="1650"/>
        <v>0</v>
      </c>
      <c r="AJY40" s="27">
        <f t="shared" si="1651"/>
        <v>0</v>
      </c>
      <c r="AJZ40" s="27">
        <f t="shared" si="1652"/>
        <v>0.25</v>
      </c>
      <c r="AKA40" s="27">
        <f t="shared" si="1653"/>
        <v>0</v>
      </c>
      <c r="AKB40" s="27">
        <f t="shared" si="1654"/>
        <v>0</v>
      </c>
      <c r="AKC40" s="27">
        <f t="shared" si="1655"/>
        <v>0.25</v>
      </c>
      <c r="AKD40" s="27">
        <f t="shared" si="1656"/>
        <v>0</v>
      </c>
      <c r="AKE40" s="27">
        <f t="shared" si="1657"/>
        <v>0</v>
      </c>
      <c r="AKF40" s="27">
        <f t="shared" si="1658"/>
        <v>0.25</v>
      </c>
      <c r="AKG40" s="27">
        <f t="shared" si="1659"/>
        <v>0</v>
      </c>
      <c r="AKH40" s="27">
        <f t="shared" si="1660"/>
        <v>0</v>
      </c>
      <c r="AKI40" s="27">
        <f t="shared" si="1661"/>
        <v>0.25</v>
      </c>
      <c r="AKJ40" s="27">
        <f t="shared" si="1662"/>
        <v>0</v>
      </c>
      <c r="AKK40" s="27">
        <f t="shared" si="1663"/>
        <v>0</v>
      </c>
      <c r="AKL40" s="27">
        <f t="shared" si="1664"/>
        <v>0.25</v>
      </c>
      <c r="AKM40" s="27">
        <f t="shared" si="1665"/>
        <v>0</v>
      </c>
      <c r="AKN40" s="27">
        <f t="shared" si="1666"/>
        <v>0</v>
      </c>
      <c r="AKO40" s="27">
        <f t="shared" si="1667"/>
        <v>0</v>
      </c>
      <c r="AKP40" s="27">
        <f t="shared" si="1668"/>
        <v>0</v>
      </c>
      <c r="AKQ40" s="27">
        <f t="shared" si="1669"/>
        <v>0</v>
      </c>
      <c r="AKR40" s="27">
        <f t="shared" si="1670"/>
        <v>0</v>
      </c>
      <c r="AKS40" s="27">
        <f t="shared" si="1671"/>
        <v>0</v>
      </c>
      <c r="AKT40" s="27">
        <f t="shared" si="1672"/>
        <v>0</v>
      </c>
      <c r="AKU40" s="27">
        <f t="shared" si="1673"/>
        <v>0</v>
      </c>
      <c r="AKV40" s="27">
        <f t="shared" si="1674"/>
        <v>0</v>
      </c>
      <c r="AKW40" s="27">
        <f t="shared" si="1675"/>
        <v>0</v>
      </c>
      <c r="AKX40" s="27">
        <f t="shared" si="1676"/>
        <v>0</v>
      </c>
      <c r="AKY40" s="27">
        <f t="shared" si="1677"/>
        <v>0</v>
      </c>
      <c r="AKZ40" s="27">
        <f t="shared" si="1678"/>
        <v>0</v>
      </c>
      <c r="ALA40" s="27">
        <f t="shared" si="1679"/>
        <v>0</v>
      </c>
      <c r="ALB40" s="27">
        <f t="shared" si="1680"/>
        <v>0</v>
      </c>
      <c r="ALC40" s="27">
        <f t="shared" si="1681"/>
        <v>0</v>
      </c>
      <c r="ALD40" s="27">
        <f t="shared" si="1682"/>
        <v>0</v>
      </c>
      <c r="ALE40" s="27">
        <f t="shared" si="1683"/>
        <v>0</v>
      </c>
      <c r="ALF40" s="27">
        <f t="shared" si="1684"/>
        <v>0</v>
      </c>
      <c r="ALG40" s="27">
        <f t="shared" si="1685"/>
        <v>0</v>
      </c>
      <c r="ALH40" s="27">
        <f t="shared" si="1686"/>
        <v>0</v>
      </c>
      <c r="ALI40" s="27">
        <f t="shared" si="1687"/>
        <v>0</v>
      </c>
      <c r="ALJ40" s="27">
        <f t="shared" si="1688"/>
        <v>0</v>
      </c>
      <c r="ALK40" s="27">
        <f t="shared" si="1689"/>
        <v>0</v>
      </c>
      <c r="ALL40" s="27">
        <f t="shared" si="1690"/>
        <v>0</v>
      </c>
      <c r="ALM40" s="27">
        <f t="shared" si="1691"/>
        <v>0</v>
      </c>
      <c r="ALN40" s="27">
        <f t="shared" si="1692"/>
        <v>0</v>
      </c>
      <c r="ALO40" s="27">
        <f t="shared" si="1693"/>
        <v>0</v>
      </c>
      <c r="ALP40" s="27">
        <f t="shared" si="1694"/>
        <v>0</v>
      </c>
      <c r="ALQ40" s="27">
        <f t="shared" si="1695"/>
        <v>0</v>
      </c>
      <c r="ALR40" s="27">
        <f t="shared" si="1696"/>
        <v>0</v>
      </c>
      <c r="ALS40" s="27">
        <f t="shared" si="1697"/>
        <v>0</v>
      </c>
      <c r="ALT40" s="27">
        <f t="shared" si="1698"/>
        <v>0</v>
      </c>
      <c r="ALU40" s="27">
        <f t="shared" si="1699"/>
        <v>0</v>
      </c>
      <c r="ALV40" s="27">
        <f t="shared" si="1700"/>
        <v>0</v>
      </c>
      <c r="ALW40" s="27">
        <f t="shared" si="1701"/>
        <v>0</v>
      </c>
      <c r="AMK40" s="28">
        <v>1827</v>
      </c>
      <c r="AML40" s="28">
        <f t="shared" si="1702"/>
        <v>1827</v>
      </c>
      <c r="AMN40" s="28">
        <v>1667</v>
      </c>
      <c r="AMO40" s="27" t="str">
        <f t="shared" si="1703"/>
        <v>1655</v>
      </c>
      <c r="AMP40" s="27" t="str">
        <f t="shared" si="1704"/>
        <v>1674</v>
      </c>
      <c r="AMQ40" s="27" t="str">
        <f t="shared" si="1705"/>
        <v>1694</v>
      </c>
      <c r="AMR40" s="27" t="str">
        <f t="shared" si="1706"/>
        <v>1694</v>
      </c>
      <c r="AMS40" s="27" t="str">
        <f t="shared" si="1707"/>
        <v>1694</v>
      </c>
      <c r="AMT40" s="27" t="str">
        <f t="shared" si="1708"/>
        <v>1688</v>
      </c>
      <c r="AMU40" s="27" t="str">
        <f t="shared" si="1709"/>
        <v>1688</v>
      </c>
      <c r="AMV40" s="27" t="str">
        <f t="shared" si="1710"/>
        <v>1719</v>
      </c>
      <c r="AMW40" s="27" t="str">
        <f t="shared" si="1711"/>
        <v>1734</v>
      </c>
      <c r="AMX40" s="27" t="str">
        <f t="shared" si="1712"/>
        <v>1734</v>
      </c>
      <c r="AMY40" s="27" t="str">
        <f t="shared" si="1713"/>
        <v>1734</v>
      </c>
      <c r="AMZ40" s="27" t="str">
        <f t="shared" si="1714"/>
        <v>1749</v>
      </c>
      <c r="ANA40" s="27" t="str">
        <f t="shared" si="1715"/>
        <v>1749</v>
      </c>
      <c r="ANB40" s="27" t="str">
        <f t="shared" si="1716"/>
        <v>1738</v>
      </c>
      <c r="ANC40" s="27" t="str">
        <f t="shared" si="1717"/>
        <v>1752</v>
      </c>
      <c r="AND40" s="27" t="str">
        <f t="shared" si="1718"/>
        <v>1752</v>
      </c>
      <c r="ANE40" s="27" t="str">
        <f t="shared" si="1719"/>
        <v>1752</v>
      </c>
      <c r="ANF40" s="27" t="str">
        <f t="shared" si="1720"/>
        <v>1752</v>
      </c>
      <c r="ANG40" s="27" t="str">
        <f t="shared" si="1721"/>
        <v>1752</v>
      </c>
      <c r="ANH40" s="27" t="str">
        <f t="shared" si="1722"/>
        <v>1752</v>
      </c>
      <c r="ANI40" s="27" t="str">
        <f t="shared" si="1723"/>
        <v>1752</v>
      </c>
      <c r="ANJ40" s="27" t="str">
        <f t="shared" si="1724"/>
        <v>1752</v>
      </c>
      <c r="ANK40" s="27" t="str">
        <f t="shared" si="1725"/>
        <v>1752</v>
      </c>
      <c r="ANL40" s="27" t="str">
        <f t="shared" si="1726"/>
        <v>1762</v>
      </c>
      <c r="ANM40" s="27" t="str">
        <f t="shared" si="1727"/>
        <v>1762</v>
      </c>
      <c r="ANN40" s="27" t="str">
        <f t="shared" si="1728"/>
        <v>1762</v>
      </c>
      <c r="ANO40" s="27" t="str">
        <f t="shared" si="1729"/>
        <v>1757</v>
      </c>
      <c r="ANP40" s="27" t="str">
        <f t="shared" si="1730"/>
        <v>1757</v>
      </c>
      <c r="ANQ40" s="27" t="str">
        <f t="shared" si="1731"/>
        <v>1757</v>
      </c>
      <c r="ANR40" s="27" t="str">
        <f t="shared" si="1732"/>
        <v>1745</v>
      </c>
      <c r="ANS40" s="27" t="str">
        <f t="shared" si="1733"/>
        <v>1745</v>
      </c>
      <c r="ANT40" s="27" t="str">
        <f t="shared" si="1734"/>
        <v>1745</v>
      </c>
      <c r="ANU40" s="27" t="str">
        <f t="shared" si="1735"/>
        <v>1763</v>
      </c>
      <c r="ANV40" s="27" t="str">
        <f t="shared" si="1736"/>
        <v>1763</v>
      </c>
      <c r="ANW40" s="27" t="str">
        <f t="shared" si="1737"/>
        <v>1763</v>
      </c>
      <c r="ANX40" s="27" t="str">
        <f t="shared" si="1738"/>
        <v>1779</v>
      </c>
      <c r="ANY40" s="27" t="str">
        <f t="shared" si="1739"/>
        <v>1779</v>
      </c>
      <c r="ANZ40" s="27" t="str">
        <f t="shared" si="1740"/>
        <v>1779</v>
      </c>
      <c r="AOA40" s="27" t="str">
        <f t="shared" si="1741"/>
        <v>1810</v>
      </c>
      <c r="AOB40" s="27" t="str">
        <f t="shared" si="1742"/>
        <v>1810</v>
      </c>
      <c r="AOC40" s="27" t="str">
        <f t="shared" si="1743"/>
        <v>1810</v>
      </c>
      <c r="AOD40" s="27" t="str">
        <f t="shared" si="1744"/>
        <v>1832</v>
      </c>
      <c r="AOE40" s="27" t="str">
        <f t="shared" si="1745"/>
        <v>1832</v>
      </c>
      <c r="AOF40" s="27" t="str">
        <f t="shared" si="1746"/>
        <v>1832</v>
      </c>
      <c r="AOG40" s="27" t="str">
        <f t="shared" si="1747"/>
        <v>1827</v>
      </c>
      <c r="AOH40" s="27" t="str">
        <f t="shared" si="1748"/>
        <v>1827</v>
      </c>
      <c r="AOI40" s="27" t="str">
        <f t="shared" si="1749"/>
        <v>1827</v>
      </c>
      <c r="AOJ40" s="27" t="str">
        <f t="shared" si="1750"/>
        <v>1827</v>
      </c>
      <c r="AOK40" s="27" t="str">
        <f t="shared" si="1751"/>
        <v>1827</v>
      </c>
      <c r="AOL40" s="27" t="str">
        <f t="shared" si="1752"/>
        <v>1827</v>
      </c>
      <c r="AOM40" s="27" t="str">
        <f t="shared" si="1753"/>
        <v>1827</v>
      </c>
      <c r="AON40" s="27" t="str">
        <f t="shared" si="1754"/>
        <v>1827</v>
      </c>
      <c r="AOO40" s="27" t="str">
        <f t="shared" si="1755"/>
        <v>1827</v>
      </c>
      <c r="AOP40" s="27" t="str">
        <f t="shared" si="1756"/>
        <v>1827</v>
      </c>
      <c r="AOQ40" s="27" t="str">
        <f t="shared" si="1757"/>
        <v>1827</v>
      </c>
      <c r="AOR40" s="27" t="str">
        <f t="shared" si="1758"/>
        <v>1827</v>
      </c>
      <c r="AOS40" s="27" t="str">
        <f t="shared" si="1759"/>
        <v>1827</v>
      </c>
      <c r="AOT40" s="27" t="str">
        <f t="shared" si="1760"/>
        <v>1827</v>
      </c>
      <c r="AOU40" s="27" t="str">
        <f t="shared" si="1761"/>
        <v>1827</v>
      </c>
      <c r="AOV40" s="27" t="str">
        <f t="shared" si="1762"/>
        <v>1827</v>
      </c>
      <c r="AOW40" s="27" t="str">
        <f t="shared" si="1763"/>
        <v>1827</v>
      </c>
      <c r="AOX40" s="27" t="str">
        <f t="shared" si="1764"/>
        <v>1827</v>
      </c>
      <c r="AOY40" s="27" t="str">
        <f t="shared" si="1765"/>
        <v>1827</v>
      </c>
      <c r="AOZ40" s="27" t="str">
        <f t="shared" si="1766"/>
        <v>1827</v>
      </c>
      <c r="APA40" s="27" t="str">
        <f t="shared" si="1767"/>
        <v>1827</v>
      </c>
      <c r="APB40" s="27" t="str">
        <f t="shared" si="1768"/>
        <v>1827</v>
      </c>
      <c r="APC40" s="27" t="str">
        <f t="shared" si="1769"/>
        <v>1827</v>
      </c>
      <c r="APD40" s="27" t="str">
        <f t="shared" si="1770"/>
        <v>1827</v>
      </c>
      <c r="APE40" s="27" t="str">
        <f t="shared" si="1771"/>
        <v>1827</v>
      </c>
      <c r="APF40" s="27" t="str">
        <f t="shared" si="1772"/>
        <v>1827</v>
      </c>
      <c r="APG40" s="27" t="str">
        <f t="shared" si="1773"/>
        <v>1827</v>
      </c>
      <c r="APH40" s="27" t="str">
        <f t="shared" si="1774"/>
        <v>1827</v>
      </c>
      <c r="API40" s="27" t="str">
        <f t="shared" si="1775"/>
        <v>1827</v>
      </c>
      <c r="APJ40" s="27" t="str">
        <f t="shared" si="1776"/>
        <v>1827</v>
      </c>
      <c r="APK40" s="27" t="str">
        <f t="shared" si="1777"/>
        <v>1827</v>
      </c>
      <c r="APL40" s="27" t="str">
        <f t="shared" si="1778"/>
        <v>1827</v>
      </c>
      <c r="APM40" s="27" t="str">
        <f t="shared" si="1779"/>
        <v>1827</v>
      </c>
      <c r="APN40" s="27" t="str">
        <f t="shared" si="1780"/>
        <v>1827</v>
      </c>
      <c r="APO40" s="27" t="str">
        <f t="shared" si="1781"/>
        <v>1827</v>
      </c>
      <c r="APP40" s="27" t="str">
        <f t="shared" si="1782"/>
        <v>1827</v>
      </c>
      <c r="APQ40" s="27" t="str">
        <f t="shared" si="1783"/>
        <v>1827</v>
      </c>
      <c r="APR40" s="27" t="str">
        <f t="shared" si="1784"/>
        <v>1827</v>
      </c>
    </row>
    <row r="41" spans="1:1022 1025:1110" x14ac:dyDescent="0.35">
      <c r="A41" s="27">
        <v>16</v>
      </c>
      <c r="B41" s="83" t="s">
        <v>136</v>
      </c>
      <c r="C41" s="91">
        <f>VLOOKUP(A41, Rankings!$A$2:$AN$129, 40, FALSE)</f>
        <v>39</v>
      </c>
      <c r="D41" s="25" t="s">
        <v>370</v>
      </c>
      <c r="I41" s="29">
        <f t="shared" si="893"/>
        <v>14.5</v>
      </c>
      <c r="L41" s="27" t="s">
        <v>2193</v>
      </c>
      <c r="M41" s="27" t="s">
        <v>2540</v>
      </c>
      <c r="N41" s="27" t="s">
        <v>2795</v>
      </c>
      <c r="O41" s="27" t="s">
        <v>24</v>
      </c>
      <c r="P41" s="27" t="s">
        <v>24</v>
      </c>
      <c r="Q41" s="27" t="s">
        <v>3310</v>
      </c>
      <c r="R41" s="27" t="s">
        <v>24</v>
      </c>
      <c r="S41" s="27" t="s">
        <v>3637</v>
      </c>
      <c r="T41" s="27" t="s">
        <v>3734</v>
      </c>
      <c r="U41" s="27" t="s">
        <v>24</v>
      </c>
      <c r="V41" s="27" t="s">
        <v>24</v>
      </c>
      <c r="W41" s="27" t="s">
        <v>4259</v>
      </c>
      <c r="X41" s="27" t="s">
        <v>24</v>
      </c>
      <c r="Y41" s="27" t="s">
        <v>24</v>
      </c>
      <c r="Z41" s="27" t="s">
        <v>4619</v>
      </c>
      <c r="AA41" s="27" t="s">
        <v>24</v>
      </c>
      <c r="AB41" s="27" t="s">
        <v>24</v>
      </c>
      <c r="AC41" s="27" t="s">
        <v>24</v>
      </c>
      <c r="AD41" s="27" t="s">
        <v>24</v>
      </c>
      <c r="AE41" s="27" t="s">
        <v>24</v>
      </c>
      <c r="AF41" s="27" t="s">
        <v>5106</v>
      </c>
      <c r="AG41" s="27" t="s">
        <v>24</v>
      </c>
      <c r="AH41" s="27" t="s">
        <v>24</v>
      </c>
      <c r="AI41" s="27" t="s">
        <v>24</v>
      </c>
      <c r="AJ41" s="27" t="s">
        <v>24</v>
      </c>
      <c r="AK41" s="27" t="s">
        <v>24</v>
      </c>
      <c r="AL41" s="27" t="s">
        <v>5820</v>
      </c>
      <c r="AM41" s="27" t="s">
        <v>24</v>
      </c>
      <c r="AN41" s="27" t="s">
        <v>24</v>
      </c>
      <c r="AO41" s="27" t="s">
        <v>6172</v>
      </c>
      <c r="AP41" s="27" t="s">
        <v>24</v>
      </c>
      <c r="AQ41" s="27" t="s">
        <v>24</v>
      </c>
      <c r="AR41" s="27" t="s">
        <v>6431</v>
      </c>
      <c r="AS41" s="27" t="s">
        <v>24</v>
      </c>
      <c r="AT41" s="27" t="s">
        <v>24</v>
      </c>
      <c r="AU41" s="27" t="s">
        <v>6695</v>
      </c>
      <c r="AV41" s="27" t="s">
        <v>24</v>
      </c>
      <c r="AW41" s="27" t="s">
        <v>24</v>
      </c>
      <c r="AX41" s="27" t="s">
        <v>6958</v>
      </c>
      <c r="AY41" s="27" t="s">
        <v>24</v>
      </c>
      <c r="AZ41" s="27" t="s">
        <v>24</v>
      </c>
      <c r="BA41" s="27" t="s">
        <v>7115</v>
      </c>
      <c r="BB41" s="27" t="s">
        <v>24</v>
      </c>
      <c r="BC41" s="27" t="s">
        <v>24</v>
      </c>
      <c r="BD41" s="27" t="s">
        <v>24</v>
      </c>
      <c r="BE41" s="27" t="s">
        <v>24</v>
      </c>
      <c r="BF41" s="27" t="s">
        <v>24</v>
      </c>
      <c r="BG41" s="27" t="s">
        <v>24</v>
      </c>
      <c r="BH41" s="27" t="s">
        <v>24</v>
      </c>
      <c r="BI41" s="27" t="s">
        <v>24</v>
      </c>
      <c r="BJ41" s="27" t="s">
        <v>24</v>
      </c>
      <c r="BK41" s="27" t="s">
        <v>24</v>
      </c>
      <c r="BL41" s="27" t="s">
        <v>24</v>
      </c>
      <c r="BM41" s="27" t="s">
        <v>24</v>
      </c>
      <c r="BN41" s="27" t="s">
        <v>24</v>
      </c>
      <c r="BO41" s="27" t="s">
        <v>24</v>
      </c>
      <c r="BP41" s="27" t="s">
        <v>24</v>
      </c>
      <c r="BQ41" s="27" t="s">
        <v>24</v>
      </c>
      <c r="BR41" s="27" t="s">
        <v>24</v>
      </c>
      <c r="BS41" s="27" t="s">
        <v>24</v>
      </c>
      <c r="BT41" s="27" t="s">
        <v>24</v>
      </c>
      <c r="BU41" s="27" t="s">
        <v>24</v>
      </c>
      <c r="BV41" s="27" t="s">
        <v>24</v>
      </c>
      <c r="BW41" s="27" t="s">
        <v>24</v>
      </c>
      <c r="BX41" s="27" t="s">
        <v>24</v>
      </c>
      <c r="BY41" s="27" t="s">
        <v>24</v>
      </c>
      <c r="BZ41" s="27" t="s">
        <v>24</v>
      </c>
      <c r="CA41" s="27" t="s">
        <v>24</v>
      </c>
      <c r="CB41" s="27" t="s">
        <v>24</v>
      </c>
      <c r="CC41" s="27" t="s">
        <v>24</v>
      </c>
      <c r="CD41" s="27" t="s">
        <v>24</v>
      </c>
      <c r="CE41" s="27" t="s">
        <v>24</v>
      </c>
      <c r="CF41" s="27" t="s">
        <v>24</v>
      </c>
      <c r="CG41" s="27" t="s">
        <v>24</v>
      </c>
      <c r="CH41" s="27" t="s">
        <v>24</v>
      </c>
      <c r="CI41" s="27" t="s">
        <v>24</v>
      </c>
      <c r="CJ41" s="27" t="s">
        <v>24</v>
      </c>
      <c r="CK41" s="27" t="s">
        <v>24</v>
      </c>
      <c r="CL41" s="27" t="s">
        <v>24</v>
      </c>
      <c r="CM41" s="27" t="s">
        <v>24</v>
      </c>
      <c r="CN41" s="27" t="s">
        <v>24</v>
      </c>
      <c r="CO41" s="27" t="s">
        <v>24</v>
      </c>
      <c r="CQ41" s="28">
        <f t="shared" si="894"/>
        <v>5</v>
      </c>
      <c r="CR41" s="28">
        <f t="shared" si="895"/>
        <v>1</v>
      </c>
      <c r="CS41" s="28">
        <f t="shared" si="896"/>
        <v>3</v>
      </c>
      <c r="CT41" s="28">
        <f t="shared" si="897"/>
        <v>3</v>
      </c>
      <c r="CU41" s="28">
        <f t="shared" si="898"/>
        <v>4</v>
      </c>
      <c r="CV41" s="28">
        <f t="shared" si="899"/>
        <v>1</v>
      </c>
      <c r="CW41" s="28">
        <f t="shared" si="900"/>
        <v>2</v>
      </c>
      <c r="CX41" s="28">
        <f t="shared" si="901"/>
        <v>2</v>
      </c>
      <c r="CY41" s="28">
        <f t="shared" si="902"/>
        <v>0</v>
      </c>
      <c r="CZ41" s="28">
        <f t="shared" si="903"/>
        <v>0</v>
      </c>
      <c r="DA41" s="28">
        <f t="shared" si="904"/>
        <v>0</v>
      </c>
      <c r="DB41" s="28">
        <f t="shared" si="905"/>
        <v>0</v>
      </c>
      <c r="DC41" s="28">
        <f t="shared" si="906"/>
        <v>0</v>
      </c>
      <c r="DD41" s="28">
        <f t="shared" si="907"/>
        <v>0</v>
      </c>
      <c r="DE41" s="28">
        <f t="shared" si="908"/>
        <v>0</v>
      </c>
      <c r="DF41" s="28">
        <f t="shared" si="909"/>
        <v>1</v>
      </c>
      <c r="DG41" s="28">
        <f t="shared" si="910"/>
        <v>0</v>
      </c>
      <c r="DH41" s="28">
        <f t="shared" si="911"/>
        <v>1</v>
      </c>
      <c r="DI41" s="28">
        <f t="shared" si="912"/>
        <v>0</v>
      </c>
      <c r="DJ41" s="28">
        <f t="shared" si="913"/>
        <v>1</v>
      </c>
      <c r="DK41" s="28">
        <f t="shared" si="914"/>
        <v>0</v>
      </c>
      <c r="DL41" s="28">
        <f t="shared" si="915"/>
        <v>0</v>
      </c>
      <c r="DM41" s="28">
        <f t="shared" si="916"/>
        <v>0</v>
      </c>
      <c r="DN41" s="28">
        <f t="shared" si="917"/>
        <v>0</v>
      </c>
      <c r="DO41" s="28">
        <f t="shared" si="918"/>
        <v>0</v>
      </c>
      <c r="DP41" s="28">
        <f t="shared" si="919"/>
        <v>3</v>
      </c>
      <c r="DR41">
        <f t="shared" si="920"/>
        <v>1</v>
      </c>
      <c r="DS41">
        <f t="shared" si="921"/>
        <v>3</v>
      </c>
      <c r="DT41">
        <f t="shared" si="922"/>
        <v>1</v>
      </c>
      <c r="DU41">
        <f t="shared" si="923"/>
        <v>0</v>
      </c>
      <c r="DV41">
        <f t="shared" si="924"/>
        <v>0</v>
      </c>
      <c r="DW41">
        <f t="shared" si="925"/>
        <v>3</v>
      </c>
      <c r="DX41">
        <f t="shared" si="926"/>
        <v>0</v>
      </c>
      <c r="DY41">
        <f t="shared" si="927"/>
        <v>12</v>
      </c>
      <c r="DZ41">
        <f t="shared" si="928"/>
        <v>4</v>
      </c>
      <c r="EA41">
        <f t="shared" si="929"/>
        <v>0</v>
      </c>
      <c r="EB41">
        <f t="shared" si="930"/>
        <v>0</v>
      </c>
      <c r="EC41">
        <f t="shared" si="931"/>
        <v>4</v>
      </c>
      <c r="ED41">
        <f t="shared" si="932"/>
        <v>0</v>
      </c>
      <c r="EE41">
        <f t="shared" si="933"/>
        <v>0</v>
      </c>
      <c r="EF41">
        <f t="shared" si="934"/>
        <v>3</v>
      </c>
      <c r="EG41">
        <f t="shared" si="935"/>
        <v>0</v>
      </c>
      <c r="EH41">
        <f t="shared" si="936"/>
        <v>0</v>
      </c>
      <c r="EI41">
        <f t="shared" si="937"/>
        <v>0</v>
      </c>
      <c r="EJ41">
        <f t="shared" si="938"/>
        <v>0</v>
      </c>
      <c r="EK41">
        <f t="shared" si="939"/>
        <v>0</v>
      </c>
      <c r="EL41">
        <f t="shared" si="940"/>
        <v>1</v>
      </c>
      <c r="EM41">
        <f t="shared" si="941"/>
        <v>0</v>
      </c>
      <c r="EN41">
        <f t="shared" si="942"/>
        <v>0</v>
      </c>
      <c r="EO41">
        <f t="shared" si="943"/>
        <v>0</v>
      </c>
      <c r="EP41">
        <f t="shared" si="944"/>
        <v>0</v>
      </c>
      <c r="EQ41">
        <f t="shared" si="945"/>
        <v>0</v>
      </c>
      <c r="ER41">
        <f t="shared" si="946"/>
        <v>2</v>
      </c>
      <c r="ES41">
        <f t="shared" si="947"/>
        <v>0</v>
      </c>
      <c r="ET41">
        <f t="shared" si="948"/>
        <v>0</v>
      </c>
      <c r="EU41">
        <f t="shared" si="949"/>
        <v>4</v>
      </c>
      <c r="EV41">
        <f t="shared" si="950"/>
        <v>0</v>
      </c>
      <c r="EW41">
        <f t="shared" si="951"/>
        <v>0</v>
      </c>
      <c r="EX41">
        <f t="shared" si="952"/>
        <v>1</v>
      </c>
      <c r="EY41">
        <f t="shared" si="953"/>
        <v>0</v>
      </c>
      <c r="EZ41">
        <f t="shared" si="954"/>
        <v>0</v>
      </c>
      <c r="FA41">
        <f t="shared" si="955"/>
        <v>1</v>
      </c>
      <c r="FB41">
        <f t="shared" si="956"/>
        <v>0</v>
      </c>
      <c r="FC41">
        <f t="shared" si="957"/>
        <v>0</v>
      </c>
      <c r="FD41">
        <f t="shared" si="958"/>
        <v>14</v>
      </c>
      <c r="FE41">
        <f t="shared" si="959"/>
        <v>0</v>
      </c>
      <c r="FF41">
        <f t="shared" si="960"/>
        <v>0</v>
      </c>
      <c r="FG41">
        <f t="shared" si="961"/>
        <v>16</v>
      </c>
      <c r="FH41">
        <f t="shared" si="962"/>
        <v>0</v>
      </c>
      <c r="FI41">
        <f t="shared" si="963"/>
        <v>0</v>
      </c>
      <c r="FJ41">
        <f t="shared" si="964"/>
        <v>0</v>
      </c>
      <c r="FK41">
        <f t="shared" si="965"/>
        <v>0</v>
      </c>
      <c r="FL41">
        <f t="shared" si="966"/>
        <v>0</v>
      </c>
      <c r="FM41">
        <f t="shared" si="967"/>
        <v>0</v>
      </c>
      <c r="FN41">
        <f t="shared" si="968"/>
        <v>0</v>
      </c>
      <c r="FO41">
        <f t="shared" si="969"/>
        <v>0</v>
      </c>
      <c r="FP41">
        <f t="shared" si="970"/>
        <v>0</v>
      </c>
      <c r="FQ41">
        <f t="shared" si="971"/>
        <v>0</v>
      </c>
      <c r="FR41">
        <f t="shared" si="972"/>
        <v>0</v>
      </c>
      <c r="FS41">
        <f t="shared" si="973"/>
        <v>0</v>
      </c>
      <c r="FT41">
        <f t="shared" si="974"/>
        <v>0</v>
      </c>
      <c r="FU41">
        <f t="shared" si="975"/>
        <v>0</v>
      </c>
      <c r="FV41">
        <f t="shared" si="976"/>
        <v>0</v>
      </c>
      <c r="FW41">
        <f t="shared" si="977"/>
        <v>0</v>
      </c>
      <c r="FX41">
        <f t="shared" si="978"/>
        <v>0</v>
      </c>
      <c r="FY41">
        <f t="shared" si="979"/>
        <v>0</v>
      </c>
      <c r="FZ41">
        <f t="shared" si="980"/>
        <v>0</v>
      </c>
      <c r="GA41">
        <f t="shared" si="981"/>
        <v>0</v>
      </c>
      <c r="GB41">
        <f t="shared" si="982"/>
        <v>0</v>
      </c>
      <c r="GC41">
        <f t="shared" si="983"/>
        <v>0</v>
      </c>
      <c r="GD41">
        <f t="shared" si="984"/>
        <v>0</v>
      </c>
      <c r="GE41">
        <f t="shared" si="985"/>
        <v>0</v>
      </c>
      <c r="GF41">
        <f t="shared" si="986"/>
        <v>0</v>
      </c>
      <c r="GG41">
        <f t="shared" si="987"/>
        <v>0</v>
      </c>
      <c r="GH41">
        <f t="shared" si="988"/>
        <v>0</v>
      </c>
      <c r="GI41">
        <f t="shared" si="989"/>
        <v>0</v>
      </c>
      <c r="GJ41">
        <f t="shared" si="990"/>
        <v>0</v>
      </c>
      <c r="GK41">
        <f t="shared" si="991"/>
        <v>0</v>
      </c>
      <c r="GL41">
        <f t="shared" si="992"/>
        <v>0</v>
      </c>
      <c r="GM41">
        <f t="shared" si="993"/>
        <v>0</v>
      </c>
      <c r="GN41">
        <f t="shared" si="994"/>
        <v>0</v>
      </c>
      <c r="GO41">
        <f t="shared" si="995"/>
        <v>0</v>
      </c>
      <c r="GP41">
        <f t="shared" si="996"/>
        <v>0</v>
      </c>
      <c r="GQ41">
        <f t="shared" si="997"/>
        <v>0</v>
      </c>
      <c r="GR41">
        <f t="shared" si="998"/>
        <v>0</v>
      </c>
      <c r="GS41">
        <f t="shared" si="999"/>
        <v>0</v>
      </c>
      <c r="GT41">
        <f t="shared" si="1000"/>
        <v>0</v>
      </c>
      <c r="GU41">
        <f t="shared" si="1001"/>
        <v>0</v>
      </c>
      <c r="GW41" s="28">
        <f t="shared" si="1002"/>
        <v>6.6058271659124417</v>
      </c>
      <c r="GX41" s="28">
        <f t="shared" si="1003"/>
        <v>0</v>
      </c>
      <c r="GY41" s="28">
        <f t="shared" si="1004"/>
        <v>0.55881753299749948</v>
      </c>
      <c r="GZ41" s="28">
        <f t="shared" si="1005"/>
        <v>1.4422260770429076</v>
      </c>
      <c r="HA41" s="28">
        <f t="shared" si="1006"/>
        <v>0</v>
      </c>
      <c r="HB41" s="28">
        <f t="shared" si="1007"/>
        <v>8.3274620094540985</v>
      </c>
      <c r="HC41" s="28">
        <f t="shared" si="1008"/>
        <v>0.51435248507659892</v>
      </c>
      <c r="HE41">
        <f>IFERROR(VLOOKUP(_xlfn.NUMBERVALUE(MID(L41, SEARCH("!", L41)+1, SEARCH("+", L41)-SEARCH("!", L41)-1)), Rankings!$A$2:$BK$129, 63, FALSE),0)</f>
        <v>0.36796042640207999</v>
      </c>
      <c r="HF41">
        <f>IFERROR(VLOOKUP(_xlfn.NUMBERVALUE(MID(M41, SEARCH("!", M41)+1, SEARCH("+", M41)-SEARCH("!", M41)-1)), Rankings!$A$2:$BK$129, 63, FALSE),0)</f>
        <v>0.57377818445367612</v>
      </c>
      <c r="HG41">
        <f>IFERROR(VLOOKUP(_xlfn.NUMBERVALUE(MID(N41, SEARCH("!", N41)+1, SEARCH("+", N41)-SEARCH("!", N41)-1)), Rankings!$A$2:$BK$129, 63, FALSE),0)</f>
        <v>0.34376997880440241</v>
      </c>
      <c r="HH41">
        <f>IFERROR(VLOOKUP(_xlfn.NUMBERVALUE(MID(O41, SEARCH("!", O41)+1, SEARCH("+", O41)-SEARCH("!", O41)-1)), Rankings!$A$2:$BK$129, 63, FALSE),0)</f>
        <v>0</v>
      </c>
      <c r="HI41">
        <f>IFERROR(VLOOKUP(_xlfn.NUMBERVALUE(MID(P41, SEARCH("!", P41)+1, SEARCH("+", P41)-SEARCH("!", P41)-1)), Rankings!$A$2:$BK$129, 63, FALSE),0)</f>
        <v>0</v>
      </c>
      <c r="HJ41">
        <f>IFERROR(VLOOKUP(_xlfn.NUMBERVALUE(MID(Q41, SEARCH("!", Q41)+1, SEARCH("+", Q41)-SEARCH("!", Q41)-1)), Rankings!$A$2:$BK$129, 63, FALSE),0)</f>
        <v>0.75344353640165429</v>
      </c>
      <c r="HK41">
        <f>IFERROR(VLOOKUP(_xlfn.NUMBERVALUE(MID(R41, SEARCH("!", R41)+1, SEARCH("+", R41)-SEARCH("!", R41)-1)), Rankings!$A$2:$BK$129, 63, FALSE),0)</f>
        <v>0</v>
      </c>
      <c r="HL41">
        <f>IFERROR(VLOOKUP(_xlfn.NUMBERVALUE(MID(S41, SEARCH("!", S41)+1, SEARCH("+", S41)-SEARCH("!", S41)-1)), Rankings!$A$2:$BK$129, 63, FALSE),0)</f>
        <v>0.55881753299749948</v>
      </c>
      <c r="HM41">
        <f>IFERROR(VLOOKUP(_xlfn.NUMBERVALUE(MID(T41, SEARCH("!", T41)+1, SEARCH("+", T41)-SEARCH("!", T41)-1)), Rankings!$A$2:$BK$129, 63, FALSE),0)</f>
        <v>0.65493783275404538</v>
      </c>
      <c r="HN41">
        <f>IFERROR(VLOOKUP(_xlfn.NUMBERVALUE(MID(U41, SEARCH("!", U41)+1, SEARCH("+", U41)-SEARCH("!", U41)-1)), Rankings!$A$2:$BK$129, 63, FALSE),0)</f>
        <v>0</v>
      </c>
      <c r="HO41">
        <f>IFERROR(VLOOKUP(_xlfn.NUMBERVALUE(MID(V41, SEARCH("!", V41)+1, SEARCH("+", V41)-SEARCH("!", V41)-1)), Rankings!$A$2:$BK$129, 63, FALSE),0)</f>
        <v>0</v>
      </c>
      <c r="HP41">
        <f>IFERROR(VLOOKUP(_xlfn.NUMBERVALUE(MID(W41, SEARCH("!", W41)+1, SEARCH("+", W41)-SEARCH("!", W41)-1)), Rankings!$A$2:$BK$129, 63, FALSE),0)</f>
        <v>0.89976634284048129</v>
      </c>
      <c r="HQ41">
        <f>IFERROR(VLOOKUP(_xlfn.NUMBERVALUE(MID(X41, SEARCH("!", X41)+1, SEARCH("+", X41)-SEARCH("!", X41)-1)), Rankings!$A$2:$BK$129, 63, FALSE),0)</f>
        <v>0</v>
      </c>
      <c r="HR41">
        <f>IFERROR(VLOOKUP(_xlfn.NUMBERVALUE(MID(Y41, SEARCH("!", Y41)+1, SEARCH("+", Y41)-SEARCH("!", Y41)-1)), Rankings!$A$2:$BK$129, 63, FALSE),0)</f>
        <v>0</v>
      </c>
      <c r="HS41">
        <f>IFERROR(VLOOKUP(_xlfn.NUMBERVALUE(MID(Z41, SEARCH("!", Z41)+1, SEARCH("+", Z41)-SEARCH("!", Z41)-1)), Rankings!$A$2:$BK$129, 63, FALSE),0)</f>
        <v>0.46413771846081514</v>
      </c>
      <c r="HT41">
        <f>IFERROR(VLOOKUP(_xlfn.NUMBERVALUE(MID(AA41, SEARCH("!", AA41)+1, SEARCH("+", AA41)-SEARCH("!", AA41)-1)), Rankings!$A$2:$BK$129, 63, FALSE),0)</f>
        <v>0</v>
      </c>
      <c r="HU41">
        <f>IFERROR(VLOOKUP(_xlfn.NUMBERVALUE(MID(AB41, SEARCH("!", AB41)+1, SEARCH("+", AB41)-SEARCH("!", AB41)-1)), Rankings!$A$2:$BK$129, 63, FALSE),0)</f>
        <v>0</v>
      </c>
      <c r="HV41">
        <f>IFERROR(VLOOKUP(_xlfn.NUMBERVALUE(MID(AC41, SEARCH("!", AC41)+1, SEARCH("+", AC41)-SEARCH("!", AC41)-1)), Rankings!$A$2:$BK$129, 63, FALSE),0)</f>
        <v>0</v>
      </c>
      <c r="HW41">
        <f>IFERROR(VLOOKUP(_xlfn.NUMBERVALUE(MID(AD41, SEARCH("!", AD41)+1, SEARCH("+", AD41)-SEARCH("!", AD41)-1)), Rankings!$A$2:$BK$129, 63, FALSE),0)</f>
        <v>0</v>
      </c>
      <c r="HX41">
        <f>IFERROR(VLOOKUP(_xlfn.NUMBERVALUE(MID(AE41, SEARCH("!", AE41)+1, SEARCH("+", AE41)-SEARCH("!", AE41)-1)), Rankings!$A$2:$BK$129, 63, FALSE),0)</f>
        <v>0</v>
      </c>
      <c r="HY41">
        <f>IFERROR(VLOOKUP(_xlfn.NUMBERVALUE(MID(AF41, SEARCH("!", AF41)+1, SEARCH("+", AF41)-SEARCH("!", AF41)-1)), Rankings!$A$2:$BK$129, 63, FALSE),0)</f>
        <v>0.56827343106735106</v>
      </c>
      <c r="HZ41">
        <f>IFERROR(VLOOKUP(_xlfn.NUMBERVALUE(MID(AG41, SEARCH("!", AG41)+1, SEARCH("+", AG41)-SEARCH("!", AG41)-1)), Rankings!$A$2:$BK$129, 63, FALSE),0)</f>
        <v>0</v>
      </c>
      <c r="IA41">
        <f>IFERROR(VLOOKUP(_xlfn.NUMBERVALUE(MID(AH41, SEARCH("!", AH41)+1, SEARCH("+", AH41)-SEARCH("!", AH41)-1)), Rankings!$A$2:$BK$129, 63, FALSE),0)</f>
        <v>0</v>
      </c>
      <c r="IB41">
        <f>IFERROR(VLOOKUP(_xlfn.NUMBERVALUE(MID(AI41, SEARCH("!", AI41)+1, SEARCH("+", AI41)-SEARCH("!", AI41)-1)), Rankings!$A$2:$BK$129, 63, FALSE),0)</f>
        <v>0</v>
      </c>
      <c r="IC41">
        <f>IFERROR(VLOOKUP(_xlfn.NUMBERVALUE(MID(AJ41, SEARCH("!", AJ41)+1, SEARCH("+", AJ41)-SEARCH("!", AJ41)-1)), Rankings!$A$2:$BK$129, 63, FALSE),0)</f>
        <v>0</v>
      </c>
      <c r="ID41">
        <f>IFERROR(VLOOKUP(_xlfn.NUMBERVALUE(MID(AK41, SEARCH("!", AK41)+1, SEARCH("+", AK41)-SEARCH("!", AK41)-1)), Rankings!$A$2:$BK$129, 63, FALSE),0)</f>
        <v>0</v>
      </c>
      <c r="IE41">
        <f>IFERROR(VLOOKUP(_xlfn.NUMBERVALUE(MID(AL41, SEARCH("!", AL41)+1, SEARCH("+", AL41)-SEARCH("!", AL41)-1)), Rankings!$A$2:$BK$129, 63, FALSE),0)</f>
        <v>0.55232234570989558</v>
      </c>
      <c r="IF41">
        <f>IFERROR(VLOOKUP(_xlfn.NUMBERVALUE(MID(AM41, SEARCH("!", AM41)+1, SEARCH("+", AM41)-SEARCH("!", AM41)-1)), Rankings!$A$2:$BK$129, 63, FALSE),0)</f>
        <v>0</v>
      </c>
      <c r="IG41">
        <f>IFERROR(VLOOKUP(_xlfn.NUMBERVALUE(MID(AN41, SEARCH("!", AN41)+1, SEARCH("+", AN41)-SEARCH("!", AN41)-1)), Rankings!$A$2:$BK$129, 63, FALSE),0)</f>
        <v>0</v>
      </c>
      <c r="IH41">
        <f>IFERROR(VLOOKUP(_xlfn.NUMBERVALUE(MID(AO41, SEARCH("!", AO41)+1, SEARCH("+", AO41)-SEARCH("!", AO41)-1)), Rankings!$A$2:$BK$129, 63, FALSE),0)</f>
        <v>0.75033377919569333</v>
      </c>
      <c r="II41">
        <f>IFERROR(VLOOKUP(_xlfn.NUMBERVALUE(MID(AP41, SEARCH("!", AP41)+1, SEARCH("+", AP41)-SEARCH("!", AP41)-1)), Rankings!$A$2:$BK$129, 63, FALSE),0)</f>
        <v>0</v>
      </c>
      <c r="IJ41">
        <f>IFERROR(VLOOKUP(_xlfn.NUMBERVALUE(MID(AQ41, SEARCH("!", AQ41)+1, SEARCH("+", AQ41)-SEARCH("!", AQ41)-1)), Rankings!$A$2:$BK$129, 63, FALSE),0)</f>
        <v>0</v>
      </c>
      <c r="IK41">
        <f>IFERROR(VLOOKUP(_xlfn.NUMBERVALUE(MID(AR41, SEARCH("!", AR41)+1, SEARCH("+", AR41)-SEARCH("!", AR41)-1)), Rankings!$A$2:$BK$129, 63, FALSE),0)</f>
        <v>0.38286663355819689</v>
      </c>
      <c r="IL41">
        <f>IFERROR(VLOOKUP(_xlfn.NUMBERVALUE(MID(AS41, SEARCH("!", AS41)+1, SEARCH("+", AS41)-SEARCH("!", AS41)-1)), Rankings!$A$2:$BK$129, 63, FALSE),0)</f>
        <v>0</v>
      </c>
      <c r="IM41">
        <f>IFERROR(VLOOKUP(_xlfn.NUMBERVALUE(MID(AT41, SEARCH("!", AT41)+1, SEARCH("+", AT41)-SEARCH("!", AT41)-1)), Rankings!$A$2:$BK$129, 63, FALSE),0)</f>
        <v>0</v>
      </c>
      <c r="IN41">
        <f>IFERROR(VLOOKUP(_xlfn.NUMBERVALUE(MID(AU41, SEARCH("!", AU41)+1, SEARCH("+", AU41)-SEARCH("!", AU41)-1)), Rankings!$A$2:$BK$129, 63, FALSE),0)</f>
        <v>0.29423695626415058</v>
      </c>
      <c r="IO41">
        <f>IFERROR(VLOOKUP(_xlfn.NUMBERVALUE(MID(AV41, SEARCH("!", AV41)+1, SEARCH("+", AV41)-SEARCH("!", AV41)-1)), Rankings!$A$2:$BK$129, 63, FALSE),0)</f>
        <v>0</v>
      </c>
      <c r="IP41">
        <f>IFERROR(VLOOKUP(_xlfn.NUMBERVALUE(MID(AW41, SEARCH("!", AW41)+1, SEARCH("+", AW41)-SEARCH("!", AW41)-1)), Rankings!$A$2:$BK$129, 63, FALSE),0)</f>
        <v>0</v>
      </c>
      <c r="IQ41">
        <f>IFERROR(VLOOKUP(_xlfn.NUMBERVALUE(MID(AX41, SEARCH("!", AX41)+1, SEARCH("+", AX41)-SEARCH("!", AX41)-1)), Rankings!$A$2:$BK$129, 63, FALSE),0)</f>
        <v>0.72111303852145381</v>
      </c>
      <c r="IR41">
        <f>IFERROR(VLOOKUP(_xlfn.NUMBERVALUE(MID(AY41, SEARCH("!", AY41)+1, SEARCH("+", AY41)-SEARCH("!", AY41)-1)), Rankings!$A$2:$BK$129, 63, FALSE),0)</f>
        <v>0</v>
      </c>
      <c r="IS41">
        <f>IFERROR(VLOOKUP(_xlfn.NUMBERVALUE(MID(AZ41, SEARCH("!", AZ41)+1, SEARCH("+", AZ41)-SEARCH("!", AZ41)-1)), Rankings!$A$2:$BK$129, 63, FALSE),0)</f>
        <v>0</v>
      </c>
      <c r="IT41">
        <f>IFERROR(VLOOKUP(_xlfn.NUMBERVALUE(MID(BA41, SEARCH("!", BA41)+1, SEARCH("+", BA41)-SEARCH("!", BA41)-1)), Rankings!$A$2:$BK$129, 63, FALSE),0)</f>
        <v>0.72111303852145381</v>
      </c>
      <c r="IU41">
        <f>IFERROR(VLOOKUP(_xlfn.NUMBERVALUE(MID(BB41, SEARCH("!", BB41)+1, SEARCH("+", BB41)-SEARCH("!", BB41)-1)), Rankings!$A$2:$BK$129, 63, FALSE),0)</f>
        <v>0</v>
      </c>
      <c r="IV41">
        <f>IFERROR(VLOOKUP(_xlfn.NUMBERVALUE(MID(BC41, SEARCH("!", BC41)+1, SEARCH("+", BC41)-SEARCH("!", BC41)-1)), Rankings!$A$2:$BK$129, 63, FALSE),0)</f>
        <v>0</v>
      </c>
      <c r="IW41">
        <f>IFERROR(VLOOKUP(_xlfn.NUMBERVALUE(MID(BD41, SEARCH("!", BD41)+1, SEARCH("+", BD41)-SEARCH("!", BD41)-1)), Rankings!$A$2:$BK$129, 63, FALSE),0)</f>
        <v>0</v>
      </c>
      <c r="IX41">
        <f>IFERROR(VLOOKUP(_xlfn.NUMBERVALUE(MID(BE41, SEARCH("!", BE41)+1, SEARCH("+", BE41)-SEARCH("!", BE41)-1)), Rankings!$A$2:$BK$129, 63, FALSE),0)</f>
        <v>0</v>
      </c>
      <c r="IY41">
        <f>IFERROR(VLOOKUP(_xlfn.NUMBERVALUE(MID(BF41, SEARCH("!", BF41)+1, SEARCH("+", BF41)-SEARCH("!", BF41)-1)), Rankings!$A$2:$BK$129, 63, FALSE),0)</f>
        <v>0</v>
      </c>
      <c r="IZ41">
        <f>IFERROR(VLOOKUP(_xlfn.NUMBERVALUE(MID(BG41, SEARCH("!", BG41)+1, SEARCH("+", BG41)-SEARCH("!", BG41)-1)), Rankings!$A$2:$BK$129, 63, FALSE),0)</f>
        <v>0</v>
      </c>
      <c r="JA41">
        <f>IFERROR(VLOOKUP(_xlfn.NUMBERVALUE(MID(BH41, SEARCH("!", BH41)+1, SEARCH("+", BH41)-SEARCH("!", BH41)-1)), Rankings!$A$2:$BK$129, 63, FALSE),0)</f>
        <v>0</v>
      </c>
      <c r="JB41">
        <f>IFERROR(VLOOKUP(_xlfn.NUMBERVALUE(MID(BI41, SEARCH("!", BI41)+1, SEARCH("+", BI41)-SEARCH("!", BI41)-1)), Rankings!$A$2:$BK$129, 63, FALSE),0)</f>
        <v>0</v>
      </c>
      <c r="JC41">
        <f>IFERROR(VLOOKUP(_xlfn.NUMBERVALUE(MID(BJ41, SEARCH("!", BJ41)+1, SEARCH("+", BJ41)-SEARCH("!", BJ41)-1)), Rankings!$A$2:$BK$129, 63, FALSE),0)</f>
        <v>0</v>
      </c>
      <c r="JD41">
        <f>IFERROR(VLOOKUP(_xlfn.NUMBERVALUE(MID(BK41, SEARCH("!", BK41)+1, SEARCH("+", BK41)-SEARCH("!", BK41)-1)), Rankings!$A$2:$BK$129, 63, FALSE),0)</f>
        <v>0</v>
      </c>
      <c r="JE41">
        <f>IFERROR(VLOOKUP(_xlfn.NUMBERVALUE(MID(BL41, SEARCH("!", BL41)+1, SEARCH("+", BL41)-SEARCH("!", BL41)-1)), Rankings!$A$2:$BK$129, 63, FALSE),0)</f>
        <v>0</v>
      </c>
      <c r="JF41">
        <f>IFERROR(VLOOKUP(_xlfn.NUMBERVALUE(MID(BM41, SEARCH("!", BM41)+1, SEARCH("+", BM41)-SEARCH("!", BM41)-1)), Rankings!$A$2:$BK$129, 63, FALSE),0)</f>
        <v>0</v>
      </c>
      <c r="JG41">
        <f>IFERROR(VLOOKUP(_xlfn.NUMBERVALUE(MID(BN41, SEARCH("!", BN41)+1, SEARCH("+", BN41)-SEARCH("!", BN41)-1)), Rankings!$A$2:$BK$129, 63, FALSE),0)</f>
        <v>0</v>
      </c>
      <c r="JH41">
        <f>IFERROR(VLOOKUP(_xlfn.NUMBERVALUE(MID(BO41, SEARCH("!", BO41)+1, SEARCH("+", BO41)-SEARCH("!", BO41)-1)), Rankings!$A$2:$BK$129, 63, FALSE),0)</f>
        <v>0</v>
      </c>
      <c r="JI41">
        <f>IFERROR(VLOOKUP(_xlfn.NUMBERVALUE(MID(BP41, SEARCH("!", BP41)+1, SEARCH("+", BP41)-SEARCH("!", BP41)-1)), Rankings!$A$2:$BK$129, 63, FALSE),0)</f>
        <v>0</v>
      </c>
      <c r="JJ41">
        <f>IFERROR(VLOOKUP(_xlfn.NUMBERVALUE(MID(BQ41, SEARCH("!", BQ41)+1, SEARCH("+", BQ41)-SEARCH("!", BQ41)-1)), Rankings!$A$2:$BK$129, 63, FALSE),0)</f>
        <v>0</v>
      </c>
      <c r="JK41">
        <f>IFERROR(VLOOKUP(_xlfn.NUMBERVALUE(MID(BR41, SEARCH("!", BR41)+1, SEARCH("+", BR41)-SEARCH("!", BR41)-1)), Rankings!$A$2:$BK$129, 63, FALSE),0)</f>
        <v>0</v>
      </c>
      <c r="JL41">
        <f>IFERROR(VLOOKUP(_xlfn.NUMBERVALUE(MID(BS41, SEARCH("!", BS41)+1, SEARCH("+", BS41)-SEARCH("!", BS41)-1)), Rankings!$A$2:$BK$129, 63, FALSE),0)</f>
        <v>0</v>
      </c>
      <c r="JM41">
        <f>IFERROR(VLOOKUP(_xlfn.NUMBERVALUE(MID(BT41, SEARCH("!", BT41)+1, SEARCH("+", BT41)-SEARCH("!", BT41)-1)), Rankings!$A$2:$BK$129, 63, FALSE),0)</f>
        <v>0</v>
      </c>
      <c r="JN41">
        <f>IFERROR(VLOOKUP(_xlfn.NUMBERVALUE(MID(BU41, SEARCH("!", BU41)+1, SEARCH("+", BU41)-SEARCH("!", BU41)-1)), Rankings!$A$2:$BK$129, 63, FALSE),0)</f>
        <v>0</v>
      </c>
      <c r="JO41">
        <f>IFERROR(VLOOKUP(_xlfn.NUMBERVALUE(MID(BV41, SEARCH("!", BV41)+1, SEARCH("+", BV41)-SEARCH("!", BV41)-1)), Rankings!$A$2:$BK$129, 63, FALSE),0)</f>
        <v>0</v>
      </c>
      <c r="JP41">
        <f>IFERROR(VLOOKUP(_xlfn.NUMBERVALUE(MID(BW41, SEARCH("!", BW41)+1, SEARCH("+", BW41)-SEARCH("!", BW41)-1)), Rankings!$A$2:$BK$129, 63, FALSE),0)</f>
        <v>0</v>
      </c>
      <c r="JQ41">
        <f>IFERROR(VLOOKUP(_xlfn.NUMBERVALUE(MID(BX41, SEARCH("!", BX41)+1, SEARCH("+", BX41)-SEARCH("!", BX41)-1)), Rankings!$A$2:$BK$129, 63, FALSE),0)</f>
        <v>0</v>
      </c>
      <c r="JR41">
        <f>IFERROR(VLOOKUP(_xlfn.NUMBERVALUE(MID(BY41, SEARCH("!", BY41)+1, SEARCH("+", BY41)-SEARCH("!", BY41)-1)), Rankings!$A$2:$BK$129, 63, FALSE),0)</f>
        <v>0</v>
      </c>
      <c r="JS41">
        <f>IFERROR(VLOOKUP(_xlfn.NUMBERVALUE(MID(BZ41, SEARCH("!", BZ41)+1, SEARCH("+", BZ41)-SEARCH("!", BZ41)-1)), Rankings!$A$2:$BK$129, 63, FALSE),0)</f>
        <v>0</v>
      </c>
      <c r="JT41">
        <f>IFERROR(VLOOKUP(_xlfn.NUMBERVALUE(MID(CA41, SEARCH("!", CA41)+1, SEARCH("+", CA41)-SEARCH("!", CA41)-1)), Rankings!$A$2:$BK$129, 63, FALSE),0)</f>
        <v>0</v>
      </c>
      <c r="JU41">
        <f>IFERROR(VLOOKUP(_xlfn.NUMBERVALUE(MID(CB41, SEARCH("!", CB41)+1, SEARCH("+", CB41)-SEARCH("!", CB41)-1)), Rankings!$A$2:$BK$129, 63, FALSE),0)</f>
        <v>0</v>
      </c>
      <c r="JV41">
        <f>IFERROR(VLOOKUP(_xlfn.NUMBERVALUE(MID(CC41, SEARCH("!", CC41)+1, SEARCH("+", CC41)-SEARCH("!", CC41)-1)), Rankings!$A$2:$BK$129, 63, FALSE),0)</f>
        <v>0</v>
      </c>
      <c r="JW41">
        <f>IFERROR(VLOOKUP(_xlfn.NUMBERVALUE(MID(CD41, SEARCH("!", CD41)+1, SEARCH("+", CD41)-SEARCH("!", CD41)-1)), Rankings!$A$2:$BK$129, 63, FALSE),0)</f>
        <v>0</v>
      </c>
      <c r="JX41">
        <f>IFERROR(VLOOKUP(_xlfn.NUMBERVALUE(MID(CE41, SEARCH("!", CE41)+1, SEARCH("+", CE41)-SEARCH("!", CE41)-1)), Rankings!$A$2:$BK$129, 63, FALSE),0)</f>
        <v>0</v>
      </c>
      <c r="JY41">
        <f>IFERROR(VLOOKUP(_xlfn.NUMBERVALUE(MID(CF41, SEARCH("!", CF41)+1, SEARCH("+", CF41)-SEARCH("!", CF41)-1)), Rankings!$A$2:$BK$129, 63, FALSE),0)</f>
        <v>0</v>
      </c>
      <c r="JZ41">
        <f>IFERROR(VLOOKUP(_xlfn.NUMBERVALUE(MID(CG41, SEARCH("!", CG41)+1, SEARCH("+", CG41)-SEARCH("!", CG41)-1)), Rankings!$A$2:$BK$129, 63, FALSE),0)</f>
        <v>0</v>
      </c>
      <c r="KA41">
        <f>IFERROR(VLOOKUP(_xlfn.NUMBERVALUE(MID(CH41, SEARCH("!", CH41)+1, SEARCH("+", CH41)-SEARCH("!", CH41)-1)), Rankings!$A$2:$BK$129, 63, FALSE),0)</f>
        <v>0</v>
      </c>
      <c r="KB41">
        <f>IFERROR(VLOOKUP(_xlfn.NUMBERVALUE(MID(CI41, SEARCH("!", CI41)+1, SEARCH("+", CI41)-SEARCH("!", CI41)-1)), Rankings!$A$2:$BK$129, 63, FALSE),0)</f>
        <v>0</v>
      </c>
      <c r="KC41">
        <f>IFERROR(VLOOKUP(_xlfn.NUMBERVALUE(MID(CJ41, SEARCH("!", CJ41)+1, SEARCH("+", CJ41)-SEARCH("!", CJ41)-1)), Rankings!$A$2:$BK$129, 63, FALSE),0)</f>
        <v>0</v>
      </c>
      <c r="KD41">
        <f>IFERROR(VLOOKUP(_xlfn.NUMBERVALUE(MID(CK41, SEARCH("!", CK41)+1, SEARCH("+", CK41)-SEARCH("!", CK41)-1)), Rankings!$A$2:$BK$129, 63, FALSE),0)</f>
        <v>0</v>
      </c>
      <c r="KE41">
        <f>IFERROR(VLOOKUP(_xlfn.NUMBERVALUE(MID(CL41, SEARCH("!", CL41)+1, SEARCH("+", CL41)-SEARCH("!", CL41)-1)), Rankings!$A$2:$BK$129, 63, FALSE),0)</f>
        <v>0</v>
      </c>
      <c r="KF41">
        <f>IFERROR(VLOOKUP(_xlfn.NUMBERVALUE(MID(CM41, SEARCH("!", CM41)+1, SEARCH("+", CM41)-SEARCH("!", CM41)-1)), Rankings!$A$2:$BK$129, 63, FALSE),0)</f>
        <v>0</v>
      </c>
      <c r="KG41">
        <f>IFERROR(VLOOKUP(_xlfn.NUMBERVALUE(MID(CN41, SEARCH("!", CN41)+1, SEARCH("+", CN41)-SEARCH("!", CN41)-1)), Rankings!$A$2:$BK$129, 63, FALSE),0)</f>
        <v>0</v>
      </c>
      <c r="KH41">
        <f>IFERROR(VLOOKUP(_xlfn.NUMBERVALUE(MID(CO41, SEARCH("!", CO41)+1, SEARCH("+", CO41)-SEARCH("!", CO41)-1)), Rankings!$A$2:$BK$129, 63, FALSE),0)</f>
        <v>0</v>
      </c>
      <c r="KJ41" s="28">
        <f t="shared" si="1009"/>
        <v>231</v>
      </c>
      <c r="KK41" s="28">
        <f t="shared" si="1010"/>
        <v>0</v>
      </c>
      <c r="KL41" s="28">
        <f t="shared" si="1011"/>
        <v>17</v>
      </c>
      <c r="KM41" s="28">
        <f t="shared" si="1012"/>
        <v>24</v>
      </c>
      <c r="KN41" s="28">
        <f t="shared" si="1013"/>
        <v>0</v>
      </c>
      <c r="KO41" s="28">
        <f t="shared" si="1014"/>
        <v>167</v>
      </c>
      <c r="KP41" s="28">
        <f t="shared" si="1015"/>
        <v>263.5</v>
      </c>
      <c r="KQ41" s="28">
        <f t="shared" si="1016"/>
        <v>167</v>
      </c>
      <c r="KS41" s="27" t="str">
        <f t="shared" si="1017"/>
        <v>21</v>
      </c>
      <c r="KT41" s="27" t="str">
        <f t="shared" si="1018"/>
        <v>13</v>
      </c>
      <c r="KU41" s="27" t="str">
        <f t="shared" si="1019"/>
        <v>23</v>
      </c>
      <c r="KV41" s="27">
        <f t="shared" si="1020"/>
        <v>0</v>
      </c>
      <c r="KW41" s="27">
        <f t="shared" si="1021"/>
        <v>0</v>
      </c>
      <c r="KX41" s="27" t="str">
        <f t="shared" si="1022"/>
        <v>24</v>
      </c>
      <c r="KY41" s="27">
        <f t="shared" si="1023"/>
        <v>0</v>
      </c>
      <c r="KZ41" s="27" t="str">
        <f t="shared" si="1024"/>
        <v>17</v>
      </c>
      <c r="LA41" s="27" t="str">
        <f t="shared" si="1025"/>
        <v>17</v>
      </c>
      <c r="LB41" s="27">
        <f t="shared" si="1026"/>
        <v>0</v>
      </c>
      <c r="LC41" s="27">
        <f t="shared" si="1027"/>
        <v>0</v>
      </c>
      <c r="LD41" s="27" t="str">
        <f t="shared" si="1028"/>
        <v>14</v>
      </c>
      <c r="LE41" s="27">
        <f t="shared" si="1029"/>
        <v>0</v>
      </c>
      <c r="LF41" s="27">
        <f t="shared" si="1030"/>
        <v>0</v>
      </c>
      <c r="LG41" s="27" t="str">
        <f t="shared" si="1031"/>
        <v>24</v>
      </c>
      <c r="LH41" s="27">
        <f t="shared" si="1032"/>
        <v>0</v>
      </c>
      <c r="LI41" s="27">
        <f t="shared" si="1033"/>
        <v>0</v>
      </c>
      <c r="LJ41" s="27">
        <f t="shared" si="1034"/>
        <v>0</v>
      </c>
      <c r="LK41" s="27">
        <f t="shared" si="1035"/>
        <v>0</v>
      </c>
      <c r="LL41" s="27">
        <f t="shared" si="1036"/>
        <v>0</v>
      </c>
      <c r="LM41" s="27" t="str">
        <f t="shared" si="1037"/>
        <v>23</v>
      </c>
      <c r="LN41" s="27">
        <f t="shared" si="1038"/>
        <v>0</v>
      </c>
      <c r="LO41" s="27">
        <f t="shared" si="1039"/>
        <v>0</v>
      </c>
      <c r="LP41" s="27">
        <f t="shared" si="1040"/>
        <v>0</v>
      </c>
      <c r="LQ41" s="27">
        <f t="shared" si="1041"/>
        <v>0</v>
      </c>
      <c r="LR41" s="27">
        <f t="shared" si="1042"/>
        <v>0</v>
      </c>
      <c r="LS41" s="27" t="str">
        <f t="shared" si="1043"/>
        <v>14</v>
      </c>
      <c r="LT41" s="27">
        <f t="shared" si="1044"/>
        <v>0</v>
      </c>
      <c r="LU41" s="27">
        <f t="shared" si="1045"/>
        <v>0</v>
      </c>
      <c r="LV41" s="27" t="str">
        <f t="shared" si="1046"/>
        <v>9</v>
      </c>
      <c r="LW41" s="27">
        <f t="shared" si="1047"/>
        <v>0</v>
      </c>
      <c r="LX41" s="27">
        <f t="shared" si="1048"/>
        <v>0</v>
      </c>
      <c r="LY41" s="27" t="str">
        <f t="shared" si="1049"/>
        <v>19</v>
      </c>
      <c r="LZ41" s="27">
        <f t="shared" si="1050"/>
        <v>0</v>
      </c>
      <c r="MA41" s="27">
        <f t="shared" si="1051"/>
        <v>0</v>
      </c>
      <c r="MB41" s="27" t="str">
        <f t="shared" si="1052"/>
        <v>30</v>
      </c>
      <c r="MC41" s="27">
        <f t="shared" si="1053"/>
        <v>0</v>
      </c>
      <c r="MD41" s="27">
        <f t="shared" si="1054"/>
        <v>0</v>
      </c>
      <c r="ME41" s="27" t="str">
        <f t="shared" si="1055"/>
        <v>15</v>
      </c>
      <c r="MF41" s="27">
        <f t="shared" si="1056"/>
        <v>0</v>
      </c>
      <c r="MG41" s="27">
        <f t="shared" si="1057"/>
        <v>0</v>
      </c>
      <c r="MH41" s="27" t="str">
        <f t="shared" si="1058"/>
        <v>9</v>
      </c>
      <c r="MI41" s="27">
        <f t="shared" si="1059"/>
        <v>0</v>
      </c>
      <c r="MJ41" s="27">
        <f t="shared" si="1060"/>
        <v>0</v>
      </c>
      <c r="MK41" s="27">
        <f t="shared" si="1061"/>
        <v>0</v>
      </c>
      <c r="ML41" s="27">
        <f t="shared" si="1062"/>
        <v>0</v>
      </c>
      <c r="MM41" s="27">
        <f t="shared" si="1063"/>
        <v>0</v>
      </c>
      <c r="MN41" s="27">
        <f t="shared" si="1064"/>
        <v>0</v>
      </c>
      <c r="MO41" s="27">
        <f t="shared" si="1065"/>
        <v>0</v>
      </c>
      <c r="MP41" s="27">
        <f t="shared" si="1066"/>
        <v>0</v>
      </c>
      <c r="MQ41" s="27">
        <f t="shared" si="1067"/>
        <v>0</v>
      </c>
      <c r="MR41" s="27">
        <f t="shared" si="1068"/>
        <v>0</v>
      </c>
      <c r="MS41" s="27">
        <f t="shared" si="1069"/>
        <v>0</v>
      </c>
      <c r="MT41" s="27">
        <f t="shared" si="1070"/>
        <v>0</v>
      </c>
      <c r="MU41" s="27">
        <f t="shared" si="1071"/>
        <v>0</v>
      </c>
      <c r="MV41" s="27">
        <f t="shared" si="1072"/>
        <v>0</v>
      </c>
      <c r="MW41" s="27">
        <f t="shared" si="1073"/>
        <v>0</v>
      </c>
      <c r="MX41" s="27">
        <f t="shared" si="1074"/>
        <v>0</v>
      </c>
      <c r="MY41" s="27">
        <f t="shared" si="1075"/>
        <v>0</v>
      </c>
      <c r="MZ41" s="27">
        <f t="shared" si="1076"/>
        <v>0</v>
      </c>
      <c r="NA41" s="27">
        <f t="shared" si="1077"/>
        <v>0</v>
      </c>
      <c r="NB41" s="27">
        <f t="shared" si="1078"/>
        <v>0</v>
      </c>
      <c r="NC41" s="27">
        <f t="shared" si="1079"/>
        <v>0</v>
      </c>
      <c r="ND41" s="27">
        <f t="shared" si="1080"/>
        <v>0</v>
      </c>
      <c r="NE41" s="27">
        <f t="shared" si="1081"/>
        <v>0</v>
      </c>
      <c r="NF41" s="27">
        <f t="shared" si="1082"/>
        <v>0</v>
      </c>
      <c r="NG41" s="27">
        <f t="shared" si="1083"/>
        <v>0</v>
      </c>
      <c r="NH41" s="27">
        <f t="shared" si="1084"/>
        <v>0</v>
      </c>
      <c r="NI41" s="27">
        <f t="shared" si="1085"/>
        <v>0</v>
      </c>
      <c r="NJ41" s="27">
        <f t="shared" si="1086"/>
        <v>0</v>
      </c>
      <c r="NK41" s="27">
        <f t="shared" si="1087"/>
        <v>0</v>
      </c>
      <c r="NL41" s="27">
        <f t="shared" si="1088"/>
        <v>0</v>
      </c>
      <c r="NM41" s="27">
        <f t="shared" si="1089"/>
        <v>0</v>
      </c>
      <c r="NN41" s="27">
        <f t="shared" si="1090"/>
        <v>0</v>
      </c>
      <c r="NO41" s="27">
        <f t="shared" si="1091"/>
        <v>0</v>
      </c>
      <c r="NP41" s="27">
        <f t="shared" si="1092"/>
        <v>0</v>
      </c>
      <c r="NQ41" s="27">
        <f t="shared" si="1093"/>
        <v>0</v>
      </c>
      <c r="NR41" s="27">
        <f t="shared" si="1094"/>
        <v>0</v>
      </c>
      <c r="NS41" s="27">
        <f t="shared" si="1095"/>
        <v>0</v>
      </c>
      <c r="NT41" s="27">
        <f t="shared" si="1096"/>
        <v>0</v>
      </c>
      <c r="NU41" s="27">
        <f t="shared" si="1097"/>
        <v>0</v>
      </c>
      <c r="NV41" s="27">
        <f t="shared" si="1098"/>
        <v>0</v>
      </c>
      <c r="NX41" s="28">
        <f t="shared" si="1099"/>
        <v>181</v>
      </c>
      <c r="NY41" s="28">
        <f t="shared" si="1100"/>
        <v>0</v>
      </c>
      <c r="NZ41" s="28">
        <f t="shared" si="1101"/>
        <v>28</v>
      </c>
      <c r="OA41" s="28">
        <f t="shared" si="1102"/>
        <v>42</v>
      </c>
      <c r="OB41" s="28">
        <f t="shared" si="1103"/>
        <v>0</v>
      </c>
      <c r="OC41" s="28">
        <f t="shared" si="1104"/>
        <v>132</v>
      </c>
      <c r="OD41" s="28">
        <f t="shared" si="1105"/>
        <v>237</v>
      </c>
      <c r="OE41" s="28">
        <f t="shared" si="1106"/>
        <v>132</v>
      </c>
      <c r="OG41" s="27" t="str">
        <f t="shared" si="1107"/>
        <v>17</v>
      </c>
      <c r="OH41" s="27" t="str">
        <f t="shared" si="1108"/>
        <v>11</v>
      </c>
      <c r="OI41" s="27" t="str">
        <f t="shared" si="1109"/>
        <v>9</v>
      </c>
      <c r="OJ41" s="27">
        <f t="shared" si="1110"/>
        <v>0</v>
      </c>
      <c r="OK41" s="27">
        <f t="shared" si="1111"/>
        <v>0</v>
      </c>
      <c r="OL41" s="27" t="str">
        <f t="shared" si="1112"/>
        <v>16</v>
      </c>
      <c r="OM41" s="27">
        <f t="shared" si="1113"/>
        <v>0</v>
      </c>
      <c r="ON41" s="27" t="str">
        <f t="shared" si="1114"/>
        <v>28</v>
      </c>
      <c r="OO41" s="27" t="str">
        <f t="shared" si="1115"/>
        <v>21</v>
      </c>
      <c r="OP41" s="27">
        <f t="shared" si="1116"/>
        <v>0</v>
      </c>
      <c r="OQ41" s="27">
        <f t="shared" si="1117"/>
        <v>0</v>
      </c>
      <c r="OR41" s="27" t="str">
        <f t="shared" si="1118"/>
        <v>25</v>
      </c>
      <c r="OS41" s="27">
        <f t="shared" si="1119"/>
        <v>0</v>
      </c>
      <c r="OT41" s="27">
        <f t="shared" si="1120"/>
        <v>0</v>
      </c>
      <c r="OU41" s="27" t="str">
        <f t="shared" si="1121"/>
        <v>10</v>
      </c>
      <c r="OV41" s="27">
        <f t="shared" si="1122"/>
        <v>0</v>
      </c>
      <c r="OW41" s="27">
        <f t="shared" si="1123"/>
        <v>0</v>
      </c>
      <c r="OX41" s="27">
        <f t="shared" si="1124"/>
        <v>0</v>
      </c>
      <c r="OY41" s="27">
        <f t="shared" si="1125"/>
        <v>0</v>
      </c>
      <c r="OZ41" s="27">
        <f t="shared" si="1126"/>
        <v>0</v>
      </c>
      <c r="PA41" s="27" t="str">
        <f t="shared" si="1127"/>
        <v>12</v>
      </c>
      <c r="PB41" s="27">
        <f t="shared" si="1128"/>
        <v>0</v>
      </c>
      <c r="PC41" s="27">
        <f t="shared" si="1129"/>
        <v>0</v>
      </c>
      <c r="PD41" s="27">
        <f t="shared" si="1130"/>
        <v>0</v>
      </c>
      <c r="PE41" s="27">
        <f t="shared" si="1131"/>
        <v>0</v>
      </c>
      <c r="PF41" s="27">
        <f t="shared" si="1132"/>
        <v>0</v>
      </c>
      <c r="PG41" s="27" t="str">
        <f t="shared" si="1133"/>
        <v>18</v>
      </c>
      <c r="PH41" s="27">
        <f t="shared" si="1134"/>
        <v>0</v>
      </c>
      <c r="PI41" s="27">
        <f t="shared" si="1135"/>
        <v>0</v>
      </c>
      <c r="PJ41" s="27" t="str">
        <f t="shared" si="1136"/>
        <v>16</v>
      </c>
      <c r="PK41" s="27">
        <f t="shared" si="1137"/>
        <v>0</v>
      </c>
      <c r="PL41" s="27">
        <f t="shared" si="1138"/>
        <v>0</v>
      </c>
      <c r="PM41" s="27" t="str">
        <f t="shared" si="1139"/>
        <v>14</v>
      </c>
      <c r="PN41" s="27">
        <f t="shared" si="1140"/>
        <v>0</v>
      </c>
      <c r="PO41" s="27">
        <f t="shared" si="1141"/>
        <v>0</v>
      </c>
      <c r="PP41" s="27" t="str">
        <f t="shared" si="1142"/>
        <v>12</v>
      </c>
      <c r="PQ41" s="27">
        <f t="shared" si="1143"/>
        <v>0</v>
      </c>
      <c r="PR41" s="27">
        <f t="shared" si="1144"/>
        <v>0</v>
      </c>
      <c r="PS41" s="27" t="str">
        <f t="shared" si="1145"/>
        <v>19</v>
      </c>
      <c r="PT41" s="27">
        <f t="shared" si="1146"/>
        <v>0</v>
      </c>
      <c r="PU41" s="27">
        <f t="shared" si="1147"/>
        <v>0</v>
      </c>
      <c r="PV41" s="27" t="str">
        <f t="shared" si="1148"/>
        <v>23</v>
      </c>
      <c r="PW41" s="27">
        <f t="shared" si="1149"/>
        <v>0</v>
      </c>
      <c r="PX41" s="27">
        <f t="shared" si="1150"/>
        <v>0</v>
      </c>
      <c r="PY41" s="27">
        <f t="shared" si="1151"/>
        <v>0</v>
      </c>
      <c r="PZ41" s="27">
        <f t="shared" si="1152"/>
        <v>0</v>
      </c>
      <c r="QA41" s="27">
        <f t="shared" si="1153"/>
        <v>0</v>
      </c>
      <c r="QB41" s="27">
        <f t="shared" si="1154"/>
        <v>0</v>
      </c>
      <c r="QC41" s="27">
        <f t="shared" si="1155"/>
        <v>0</v>
      </c>
      <c r="QD41" s="27">
        <f t="shared" si="1156"/>
        <v>0</v>
      </c>
      <c r="QE41" s="27">
        <f t="shared" si="1157"/>
        <v>0</v>
      </c>
      <c r="QF41" s="27">
        <f t="shared" si="1158"/>
        <v>0</v>
      </c>
      <c r="QG41" s="27">
        <f t="shared" si="1159"/>
        <v>0</v>
      </c>
      <c r="QH41" s="27">
        <f t="shared" si="1160"/>
        <v>0</v>
      </c>
      <c r="QI41" s="27">
        <f t="shared" si="1161"/>
        <v>0</v>
      </c>
      <c r="QJ41" s="27">
        <f t="shared" si="1162"/>
        <v>0</v>
      </c>
      <c r="QK41" s="27">
        <f t="shared" si="1163"/>
        <v>0</v>
      </c>
      <c r="QL41" s="27">
        <f t="shared" si="1164"/>
        <v>0</v>
      </c>
      <c r="QM41" s="27">
        <f t="shared" si="1165"/>
        <v>0</v>
      </c>
      <c r="QN41" s="27">
        <f t="shared" si="1166"/>
        <v>0</v>
      </c>
      <c r="QO41" s="27">
        <f t="shared" si="1167"/>
        <v>0</v>
      </c>
      <c r="QP41" s="27">
        <f t="shared" si="1168"/>
        <v>0</v>
      </c>
      <c r="QQ41" s="27">
        <f t="shared" si="1169"/>
        <v>0</v>
      </c>
      <c r="QR41" s="27">
        <f t="shared" si="1170"/>
        <v>0</v>
      </c>
      <c r="QS41" s="27">
        <f t="shared" si="1171"/>
        <v>0</v>
      </c>
      <c r="QT41" s="27">
        <f t="shared" si="1172"/>
        <v>0</v>
      </c>
      <c r="QU41" s="27">
        <f t="shared" si="1173"/>
        <v>0</v>
      </c>
      <c r="QV41" s="27">
        <f t="shared" si="1174"/>
        <v>0</v>
      </c>
      <c r="QW41" s="27">
        <f t="shared" si="1175"/>
        <v>0</v>
      </c>
      <c r="QX41" s="27">
        <f t="shared" si="1176"/>
        <v>0</v>
      </c>
      <c r="QY41" s="27">
        <f t="shared" si="1177"/>
        <v>0</v>
      </c>
      <c r="QZ41" s="27">
        <f t="shared" si="1178"/>
        <v>0</v>
      </c>
      <c r="RA41" s="27">
        <f t="shared" si="1179"/>
        <v>0</v>
      </c>
      <c r="RB41" s="27">
        <f t="shared" si="1180"/>
        <v>0</v>
      </c>
      <c r="RC41" s="27">
        <f t="shared" si="1181"/>
        <v>0</v>
      </c>
      <c r="RD41" s="27">
        <f t="shared" si="1182"/>
        <v>0</v>
      </c>
      <c r="RE41" s="27">
        <f t="shared" si="1183"/>
        <v>0</v>
      </c>
      <c r="RF41" s="27">
        <f t="shared" si="1184"/>
        <v>0</v>
      </c>
      <c r="RG41" s="27">
        <f t="shared" si="1185"/>
        <v>0</v>
      </c>
      <c r="RH41" s="27">
        <f t="shared" si="1186"/>
        <v>0</v>
      </c>
      <c r="RI41" s="27">
        <f t="shared" si="1187"/>
        <v>0</v>
      </c>
      <c r="RJ41" s="27">
        <f t="shared" si="1188"/>
        <v>0</v>
      </c>
      <c r="RL41" s="28">
        <f t="shared" si="1189"/>
        <v>110</v>
      </c>
      <c r="RM41" s="28">
        <f t="shared" si="1190"/>
        <v>0</v>
      </c>
      <c r="RN41" s="28">
        <f t="shared" si="1191"/>
        <v>8</v>
      </c>
      <c r="RO41" s="28">
        <f t="shared" si="1192"/>
        <v>16</v>
      </c>
      <c r="RP41" s="28">
        <f t="shared" si="1193"/>
        <v>0</v>
      </c>
      <c r="RQ41" s="28">
        <f t="shared" si="1194"/>
        <v>130</v>
      </c>
      <c r="RT41" s="27" t="str">
        <f t="shared" si="1195"/>
        <v>13</v>
      </c>
      <c r="RU41" s="27" t="str">
        <f t="shared" si="1196"/>
        <v>6</v>
      </c>
      <c r="RV41" s="27" t="str">
        <f t="shared" si="1197"/>
        <v>10</v>
      </c>
      <c r="RW41" s="27" t="str">
        <f t="shared" si="1198"/>
        <v>0</v>
      </c>
      <c r="RX41" s="27" t="str">
        <f t="shared" si="1199"/>
        <v>0</v>
      </c>
      <c r="RY41" s="27" t="str">
        <f t="shared" si="1200"/>
        <v>14</v>
      </c>
      <c r="RZ41" s="27" t="str">
        <f t="shared" si="1201"/>
        <v>0</v>
      </c>
      <c r="SA41" s="27" t="str">
        <f t="shared" si="1202"/>
        <v>8</v>
      </c>
      <c r="SB41" s="27" t="str">
        <f t="shared" si="1203"/>
        <v>8</v>
      </c>
      <c r="SC41" s="27" t="str">
        <f t="shared" si="1204"/>
        <v>0</v>
      </c>
      <c r="SD41" s="27" t="str">
        <f t="shared" si="1205"/>
        <v>0</v>
      </c>
      <c r="SE41" s="27" t="str">
        <f t="shared" si="1206"/>
        <v>10</v>
      </c>
      <c r="SF41" s="27" t="str">
        <f t="shared" si="1207"/>
        <v>0</v>
      </c>
      <c r="SG41" s="27" t="str">
        <f t="shared" si="1208"/>
        <v>0</v>
      </c>
      <c r="SH41" s="27" t="str">
        <f t="shared" si="1209"/>
        <v>11</v>
      </c>
      <c r="SI41" s="27" t="str">
        <f t="shared" si="1210"/>
        <v>0</v>
      </c>
      <c r="SJ41" s="27" t="str">
        <f t="shared" si="1211"/>
        <v>0</v>
      </c>
      <c r="SK41" s="27" t="str">
        <f t="shared" si="1212"/>
        <v>0</v>
      </c>
      <c r="SL41" s="27" t="str">
        <f t="shared" si="1213"/>
        <v>0</v>
      </c>
      <c r="SM41" s="27" t="str">
        <f t="shared" si="1214"/>
        <v>0</v>
      </c>
      <c r="SN41" s="27" t="str">
        <f t="shared" si="1215"/>
        <v>8</v>
      </c>
      <c r="SO41" s="27" t="str">
        <f t="shared" si="1216"/>
        <v>0</v>
      </c>
      <c r="SP41" s="27" t="str">
        <f t="shared" si="1217"/>
        <v>0</v>
      </c>
      <c r="SQ41" s="27" t="str">
        <f t="shared" si="1218"/>
        <v>0</v>
      </c>
      <c r="SR41" s="27" t="str">
        <f t="shared" si="1219"/>
        <v>0</v>
      </c>
      <c r="SS41" s="27" t="str">
        <f t="shared" si="1220"/>
        <v>0</v>
      </c>
      <c r="ST41" s="27" t="str">
        <f t="shared" si="1221"/>
        <v>7</v>
      </c>
      <c r="SU41" s="27" t="str">
        <f t="shared" si="1222"/>
        <v>0</v>
      </c>
      <c r="SV41" s="27" t="str">
        <f t="shared" si="1223"/>
        <v>0</v>
      </c>
      <c r="SW41" s="27" t="str">
        <f t="shared" si="1224"/>
        <v>6</v>
      </c>
      <c r="SX41" s="27" t="str">
        <f t="shared" si="1225"/>
        <v>0</v>
      </c>
      <c r="SY41" s="27" t="str">
        <f t="shared" si="1226"/>
        <v>0</v>
      </c>
      <c r="SZ41" s="27" t="str">
        <f t="shared" si="1227"/>
        <v>5</v>
      </c>
      <c r="TA41" s="27" t="str">
        <f t="shared" si="1228"/>
        <v>0</v>
      </c>
      <c r="TB41" s="27" t="str">
        <f t="shared" si="1229"/>
        <v>0</v>
      </c>
      <c r="TC41" s="27" t="str">
        <f t="shared" si="1230"/>
        <v>12</v>
      </c>
      <c r="TD41" s="27" t="str">
        <f t="shared" si="1231"/>
        <v>0</v>
      </c>
      <c r="TE41" s="27" t="str">
        <f t="shared" si="1232"/>
        <v>0</v>
      </c>
      <c r="TF41" s="27" t="str">
        <f t="shared" si="1233"/>
        <v>8</v>
      </c>
      <c r="TG41" s="27" t="str">
        <f t="shared" si="1234"/>
        <v>0</v>
      </c>
      <c r="TH41" s="27" t="str">
        <f t="shared" si="1235"/>
        <v>0</v>
      </c>
      <c r="TI41" s="27" t="str">
        <f t="shared" si="1236"/>
        <v>8</v>
      </c>
      <c r="TJ41" s="27" t="str">
        <f t="shared" si="1237"/>
        <v>0</v>
      </c>
      <c r="TK41" s="27" t="str">
        <f t="shared" si="1238"/>
        <v>0</v>
      </c>
      <c r="TL41" s="27" t="str">
        <f t="shared" si="1239"/>
        <v>0</v>
      </c>
      <c r="TM41" s="27" t="str">
        <f t="shared" si="1240"/>
        <v>0</v>
      </c>
      <c r="TN41" s="27" t="str">
        <f t="shared" si="1241"/>
        <v>0</v>
      </c>
      <c r="TO41" s="27" t="str">
        <f t="shared" si="1242"/>
        <v>0</v>
      </c>
      <c r="TP41" s="27" t="str">
        <f t="shared" si="1243"/>
        <v>0</v>
      </c>
      <c r="TQ41" s="27" t="str">
        <f t="shared" si="1244"/>
        <v>0</v>
      </c>
      <c r="TR41" s="27" t="str">
        <f t="shared" si="1245"/>
        <v>0</v>
      </c>
      <c r="TS41" s="27" t="str">
        <f t="shared" si="1246"/>
        <v>0</v>
      </c>
      <c r="TT41" s="27" t="str">
        <f t="shared" si="1247"/>
        <v>0</v>
      </c>
      <c r="TU41" s="27" t="str">
        <f t="shared" si="1248"/>
        <v>0</v>
      </c>
      <c r="TV41" s="27" t="str">
        <f t="shared" si="1249"/>
        <v>0</v>
      </c>
      <c r="TW41" s="27" t="str">
        <f t="shared" si="1250"/>
        <v>0</v>
      </c>
      <c r="TX41" s="27" t="str">
        <f t="shared" si="1251"/>
        <v>0</v>
      </c>
      <c r="TY41" s="27" t="str">
        <f t="shared" si="1252"/>
        <v>0</v>
      </c>
      <c r="TZ41" s="27" t="str">
        <f t="shared" si="1253"/>
        <v>0</v>
      </c>
      <c r="UA41" s="27" t="str">
        <f t="shared" si="1254"/>
        <v>0</v>
      </c>
      <c r="UB41" s="27" t="str">
        <f t="shared" si="1255"/>
        <v>0</v>
      </c>
      <c r="UC41" s="27" t="str">
        <f t="shared" si="1256"/>
        <v>0</v>
      </c>
      <c r="UD41" s="27" t="str">
        <f t="shared" si="1257"/>
        <v>0</v>
      </c>
      <c r="UE41" s="27" t="str">
        <f t="shared" si="1258"/>
        <v>0</v>
      </c>
      <c r="UF41" s="27" t="str">
        <f t="shared" si="1259"/>
        <v>0</v>
      </c>
      <c r="UG41" s="27" t="str">
        <f t="shared" si="1260"/>
        <v>0</v>
      </c>
      <c r="UH41" s="27" t="str">
        <f t="shared" si="1261"/>
        <v>0</v>
      </c>
      <c r="UI41" s="27" t="str">
        <f t="shared" si="1262"/>
        <v>0</v>
      </c>
      <c r="UJ41" s="27" t="str">
        <f t="shared" si="1263"/>
        <v>0</v>
      </c>
      <c r="UK41" s="27" t="str">
        <f t="shared" si="1264"/>
        <v>0</v>
      </c>
      <c r="UL41" s="27" t="str">
        <f t="shared" si="1265"/>
        <v>0</v>
      </c>
      <c r="UM41" s="27" t="str">
        <f t="shared" si="1266"/>
        <v>0</v>
      </c>
      <c r="UN41" s="27" t="str">
        <f t="shared" si="1267"/>
        <v>0</v>
      </c>
      <c r="UO41" s="27" t="str">
        <f t="shared" si="1268"/>
        <v>0</v>
      </c>
      <c r="UP41" s="27" t="str">
        <f t="shared" si="1269"/>
        <v>0</v>
      </c>
      <c r="UQ41" s="27" t="str">
        <f t="shared" si="1270"/>
        <v>0</v>
      </c>
      <c r="UR41" s="27" t="str">
        <f t="shared" si="1271"/>
        <v>0</v>
      </c>
      <c r="US41" s="27" t="str">
        <f t="shared" si="1272"/>
        <v>0</v>
      </c>
      <c r="UT41" s="27" t="str">
        <f t="shared" si="1273"/>
        <v>0</v>
      </c>
      <c r="UU41" s="27" t="str">
        <f t="shared" si="1274"/>
        <v>0</v>
      </c>
      <c r="UV41" s="27" t="str">
        <f t="shared" si="1275"/>
        <v>0</v>
      </c>
      <c r="UW41" s="27" t="str">
        <f t="shared" si="1276"/>
        <v>0</v>
      </c>
      <c r="UY41" s="28">
        <f t="shared" si="1277"/>
        <v>1.8400000000000016</v>
      </c>
      <c r="UZ41" s="28">
        <f t="shared" si="1278"/>
        <v>0</v>
      </c>
      <c r="VA41" s="28">
        <f t="shared" si="1279"/>
        <v>3.71</v>
      </c>
      <c r="VB41" s="28">
        <f t="shared" si="1280"/>
        <v>-5.4499999999999993</v>
      </c>
      <c r="VC41" s="28">
        <f t="shared" si="1281"/>
        <v>0</v>
      </c>
      <c r="VD41" s="28">
        <f t="shared" si="1282"/>
        <v>-1.7549999999999977</v>
      </c>
      <c r="VG41" s="27" t="str">
        <f t="shared" si="1283"/>
        <v>-2.29</v>
      </c>
      <c r="VH41" s="27" t="str">
        <f t="shared" si="1284"/>
        <v>-4.26</v>
      </c>
      <c r="VI41" s="27" t="str">
        <f t="shared" si="1285"/>
        <v>4.61</v>
      </c>
      <c r="VJ41" s="27">
        <f t="shared" si="1286"/>
        <v>0</v>
      </c>
      <c r="VK41" s="27">
        <f t="shared" si="1287"/>
        <v>0</v>
      </c>
      <c r="VL41" s="27" t="str">
        <f t="shared" si="1288"/>
        <v>-6.77</v>
      </c>
      <c r="VM41" s="27">
        <f t="shared" si="1289"/>
        <v>0</v>
      </c>
      <c r="VN41" s="27" t="str">
        <f t="shared" si="1290"/>
        <v>3.71</v>
      </c>
      <c r="VO41" s="27" t="str">
        <f t="shared" si="1291"/>
        <v>1.67</v>
      </c>
      <c r="VP41" s="27">
        <f t="shared" si="1292"/>
        <v>0</v>
      </c>
      <c r="VQ41" s="27">
        <f t="shared" si="1293"/>
        <v>0</v>
      </c>
      <c r="VR41" s="27" t="str">
        <f t="shared" si="1294"/>
        <v>-5.67</v>
      </c>
      <c r="VS41" s="27">
        <f t="shared" si="1295"/>
        <v>0</v>
      </c>
      <c r="VT41" s="27">
        <f t="shared" si="1296"/>
        <v>0</v>
      </c>
      <c r="VU41" s="27" t="str">
        <f t="shared" si="1297"/>
        <v>-1.59</v>
      </c>
      <c r="VV41" s="27">
        <f t="shared" si="1298"/>
        <v>0</v>
      </c>
      <c r="VW41" s="27">
        <f t="shared" si="1299"/>
        <v>0</v>
      </c>
      <c r="VX41" s="27">
        <f t="shared" si="1300"/>
        <v>0</v>
      </c>
      <c r="VY41" s="27">
        <f t="shared" si="1301"/>
        <v>0</v>
      </c>
      <c r="VZ41" s="27">
        <f t="shared" si="1302"/>
        <v>0</v>
      </c>
      <c r="WA41" s="27" t="str">
        <f t="shared" si="1303"/>
        <v>2.53</v>
      </c>
      <c r="WB41" s="27">
        <f t="shared" si="1304"/>
        <v>0</v>
      </c>
      <c r="WC41" s="27">
        <f t="shared" si="1305"/>
        <v>0</v>
      </c>
      <c r="WD41" s="27">
        <f t="shared" si="1306"/>
        <v>0</v>
      </c>
      <c r="WE41" s="27">
        <f t="shared" si="1307"/>
        <v>0</v>
      </c>
      <c r="WF41" s="27">
        <f t="shared" si="1308"/>
        <v>0</v>
      </c>
      <c r="WG41" s="27" t="str">
        <f t="shared" si="1309"/>
        <v>2.87</v>
      </c>
      <c r="WH41" s="27">
        <f t="shared" si="1310"/>
        <v>0</v>
      </c>
      <c r="WI41" s="27">
        <f t="shared" si="1311"/>
        <v>0</v>
      </c>
      <c r="WJ41" s="27" t="str">
        <f t="shared" si="1312"/>
        <v>-3.69</v>
      </c>
      <c r="WK41" s="27">
        <f t="shared" si="1313"/>
        <v>0</v>
      </c>
      <c r="WL41" s="27">
        <f t="shared" si="1314"/>
        <v>0</v>
      </c>
      <c r="WM41" s="27" t="str">
        <f t="shared" si="1315"/>
        <v>5.76</v>
      </c>
      <c r="WN41" s="27">
        <f t="shared" si="1316"/>
        <v>0</v>
      </c>
      <c r="WO41" s="27">
        <f t="shared" si="1317"/>
        <v>0</v>
      </c>
      <c r="WP41" s="27" t="str">
        <f t="shared" si="1318"/>
        <v>8.67</v>
      </c>
      <c r="WQ41" s="27">
        <f t="shared" si="1319"/>
        <v>0</v>
      </c>
      <c r="WR41" s="27">
        <f t="shared" si="1320"/>
        <v>0</v>
      </c>
      <c r="WS41" s="27" t="str">
        <f t="shared" si="1321"/>
        <v>-0.89</v>
      </c>
      <c r="WT41" s="27">
        <f t="shared" si="1322"/>
        <v>0</v>
      </c>
      <c r="WU41" s="27">
        <f t="shared" si="1323"/>
        <v>0</v>
      </c>
      <c r="WV41" s="27" t="str">
        <f t="shared" si="1324"/>
        <v>-4.56</v>
      </c>
      <c r="WW41" s="27">
        <f t="shared" si="1325"/>
        <v>0</v>
      </c>
      <c r="WX41" s="27">
        <f t="shared" si="1326"/>
        <v>0</v>
      </c>
      <c r="WY41" s="27">
        <f t="shared" si="1327"/>
        <v>0</v>
      </c>
      <c r="WZ41" s="27">
        <f t="shared" si="1328"/>
        <v>0</v>
      </c>
      <c r="XA41" s="27">
        <f t="shared" si="1329"/>
        <v>0</v>
      </c>
      <c r="XB41" s="27">
        <f t="shared" si="1330"/>
        <v>0</v>
      </c>
      <c r="XC41" s="27">
        <f t="shared" si="1331"/>
        <v>0</v>
      </c>
      <c r="XD41" s="27">
        <f t="shared" si="1332"/>
        <v>0</v>
      </c>
      <c r="XE41" s="27">
        <f t="shared" si="1333"/>
        <v>0</v>
      </c>
      <c r="XF41" s="27">
        <f t="shared" si="1334"/>
        <v>0</v>
      </c>
      <c r="XG41" s="27">
        <f t="shared" si="1335"/>
        <v>0</v>
      </c>
      <c r="XH41" s="27">
        <f t="shared" si="1336"/>
        <v>0</v>
      </c>
      <c r="XI41" s="27">
        <f t="shared" si="1337"/>
        <v>0</v>
      </c>
      <c r="XJ41" s="27">
        <f t="shared" si="1338"/>
        <v>0</v>
      </c>
      <c r="XK41" s="27">
        <f t="shared" si="1339"/>
        <v>0</v>
      </c>
      <c r="XL41" s="27">
        <f t="shared" si="1340"/>
        <v>0</v>
      </c>
      <c r="XM41" s="27">
        <f t="shared" si="1341"/>
        <v>0</v>
      </c>
      <c r="XN41" s="27">
        <f t="shared" si="1342"/>
        <v>0</v>
      </c>
      <c r="XO41" s="27">
        <f t="shared" si="1343"/>
        <v>0</v>
      </c>
      <c r="XP41" s="27">
        <f t="shared" si="1344"/>
        <v>0</v>
      </c>
      <c r="XQ41" s="27">
        <f t="shared" si="1345"/>
        <v>0</v>
      </c>
      <c r="XR41" s="27">
        <f t="shared" si="1346"/>
        <v>0</v>
      </c>
      <c r="XS41" s="27">
        <f t="shared" si="1347"/>
        <v>0</v>
      </c>
      <c r="XT41" s="27">
        <f t="shared" si="1348"/>
        <v>0</v>
      </c>
      <c r="XU41" s="27">
        <f t="shared" si="1349"/>
        <v>0</v>
      </c>
      <c r="XV41" s="27">
        <f t="shared" si="1350"/>
        <v>0</v>
      </c>
      <c r="XW41" s="27">
        <f t="shared" si="1351"/>
        <v>0</v>
      </c>
      <c r="XX41" s="27">
        <f t="shared" si="1352"/>
        <v>0</v>
      </c>
      <c r="XY41" s="27">
        <f t="shared" si="1353"/>
        <v>0</v>
      </c>
      <c r="XZ41" s="27">
        <f t="shared" si="1354"/>
        <v>0</v>
      </c>
      <c r="YA41" s="27">
        <f t="shared" si="1355"/>
        <v>0</v>
      </c>
      <c r="YB41" s="27">
        <f t="shared" si="1356"/>
        <v>0</v>
      </c>
      <c r="YC41" s="27">
        <f t="shared" si="1357"/>
        <v>0</v>
      </c>
      <c r="YD41" s="27">
        <f t="shared" si="1358"/>
        <v>0</v>
      </c>
      <c r="YE41" s="27">
        <f t="shared" si="1359"/>
        <v>0</v>
      </c>
      <c r="YF41" s="27">
        <f t="shared" si="1360"/>
        <v>0</v>
      </c>
      <c r="YG41" s="27">
        <f t="shared" si="1361"/>
        <v>0</v>
      </c>
      <c r="YH41" s="27">
        <f t="shared" si="1362"/>
        <v>0</v>
      </c>
      <c r="YI41" s="27">
        <f t="shared" si="1363"/>
        <v>0</v>
      </c>
      <c r="YJ41" s="27">
        <f t="shared" si="1364"/>
        <v>0</v>
      </c>
      <c r="YL41" s="28">
        <f t="shared" si="1365"/>
        <v>757</v>
      </c>
      <c r="YM41" s="28">
        <f t="shared" si="1366"/>
        <v>0</v>
      </c>
      <c r="YN41" s="28">
        <f t="shared" si="1367"/>
        <v>71</v>
      </c>
      <c r="YO41" s="28">
        <f t="shared" si="1368"/>
        <v>163</v>
      </c>
      <c r="YP41" s="28">
        <f t="shared" si="1369"/>
        <v>0</v>
      </c>
      <c r="YQ41" s="28">
        <f t="shared" si="1370"/>
        <v>955.5</v>
      </c>
      <c r="YT41" s="27" t="str">
        <f t="shared" si="1371"/>
        <v>17</v>
      </c>
      <c r="YU41" s="27" t="str">
        <f t="shared" si="1372"/>
        <v>42</v>
      </c>
      <c r="YV41" s="27" t="str">
        <f t="shared" si="1373"/>
        <v>36</v>
      </c>
      <c r="YW41" s="27">
        <f t="shared" si="1374"/>
        <v>0</v>
      </c>
      <c r="YX41" s="27">
        <f t="shared" si="1375"/>
        <v>0</v>
      </c>
      <c r="YY41" s="27" t="str">
        <f t="shared" si="1376"/>
        <v>100</v>
      </c>
      <c r="YZ41" s="27">
        <f t="shared" si="1377"/>
        <v>0</v>
      </c>
      <c r="ZA41" s="27" t="str">
        <f t="shared" si="1378"/>
        <v>71</v>
      </c>
      <c r="ZB41" s="27" t="str">
        <f t="shared" si="1379"/>
        <v>79</v>
      </c>
      <c r="ZC41" s="27">
        <f t="shared" si="1380"/>
        <v>0</v>
      </c>
      <c r="ZD41" s="27">
        <f t="shared" si="1381"/>
        <v>0</v>
      </c>
      <c r="ZE41" s="27" t="str">
        <f t="shared" si="1382"/>
        <v>90</v>
      </c>
      <c r="ZF41" s="27">
        <f t="shared" si="1383"/>
        <v>0</v>
      </c>
      <c r="ZG41" s="27">
        <f t="shared" si="1384"/>
        <v>0</v>
      </c>
      <c r="ZH41" s="27" t="str">
        <f t="shared" si="1385"/>
        <v>73</v>
      </c>
      <c r="ZI41" s="27">
        <f t="shared" si="1386"/>
        <v>0</v>
      </c>
      <c r="ZJ41" s="27">
        <f t="shared" si="1387"/>
        <v>0</v>
      </c>
      <c r="ZK41" s="27">
        <f t="shared" si="1388"/>
        <v>0</v>
      </c>
      <c r="ZL41" s="27">
        <f t="shared" si="1389"/>
        <v>0</v>
      </c>
      <c r="ZM41" s="27">
        <f t="shared" si="1390"/>
        <v>0</v>
      </c>
      <c r="ZN41" s="27" t="str">
        <f t="shared" si="1391"/>
        <v>71</v>
      </c>
      <c r="ZO41" s="27">
        <f t="shared" si="1392"/>
        <v>0</v>
      </c>
      <c r="ZP41" s="27">
        <f t="shared" si="1393"/>
        <v>0</v>
      </c>
      <c r="ZQ41" s="27">
        <f t="shared" si="1394"/>
        <v>0</v>
      </c>
      <c r="ZR41" s="27">
        <f t="shared" si="1395"/>
        <v>0</v>
      </c>
      <c r="ZS41" s="27">
        <f t="shared" si="1396"/>
        <v>0</v>
      </c>
      <c r="ZT41" s="27" t="str">
        <f t="shared" si="1397"/>
        <v>81</v>
      </c>
      <c r="ZU41" s="27">
        <f t="shared" si="1398"/>
        <v>0</v>
      </c>
      <c r="ZV41" s="27">
        <f t="shared" si="1399"/>
        <v>0</v>
      </c>
      <c r="ZW41" s="27" t="str">
        <f t="shared" si="1400"/>
        <v>81</v>
      </c>
      <c r="ZX41" s="27">
        <f t="shared" si="1401"/>
        <v>0</v>
      </c>
      <c r="ZY41" s="27">
        <f t="shared" si="1402"/>
        <v>0</v>
      </c>
      <c r="ZZ41" s="27" t="str">
        <f t="shared" si="1403"/>
        <v>47</v>
      </c>
      <c r="AAA41" s="27">
        <f t="shared" si="1404"/>
        <v>0</v>
      </c>
      <c r="AAB41" s="27">
        <f t="shared" si="1405"/>
        <v>0</v>
      </c>
      <c r="AAC41" s="27" t="str">
        <f t="shared" si="1406"/>
        <v>40</v>
      </c>
      <c r="AAD41" s="27">
        <f t="shared" si="1407"/>
        <v>0</v>
      </c>
      <c r="AAE41" s="27">
        <f t="shared" si="1408"/>
        <v>0</v>
      </c>
      <c r="AAF41" s="27" t="str">
        <f t="shared" si="1409"/>
        <v>83</v>
      </c>
      <c r="AAG41" s="27">
        <f t="shared" si="1410"/>
        <v>0</v>
      </c>
      <c r="AAH41" s="27">
        <f t="shared" si="1411"/>
        <v>0</v>
      </c>
      <c r="AAI41" s="27" t="str">
        <f t="shared" si="1412"/>
        <v>80</v>
      </c>
      <c r="AAJ41" s="27">
        <f t="shared" si="1413"/>
        <v>0</v>
      </c>
      <c r="AAK41" s="27">
        <f t="shared" si="1414"/>
        <v>0</v>
      </c>
      <c r="AAL41" s="27">
        <f t="shared" si="1415"/>
        <v>0</v>
      </c>
      <c r="AAM41" s="27">
        <f t="shared" si="1416"/>
        <v>0</v>
      </c>
      <c r="AAN41" s="27">
        <f t="shared" si="1417"/>
        <v>0</v>
      </c>
      <c r="AAO41" s="27">
        <f t="shared" si="1418"/>
        <v>0</v>
      </c>
      <c r="AAP41" s="27">
        <f t="shared" si="1419"/>
        <v>0</v>
      </c>
      <c r="AAQ41" s="27">
        <f t="shared" si="1420"/>
        <v>0</v>
      </c>
      <c r="AAR41" s="27">
        <f t="shared" si="1421"/>
        <v>0</v>
      </c>
      <c r="AAS41" s="27">
        <f t="shared" si="1422"/>
        <v>0</v>
      </c>
      <c r="AAT41" s="27">
        <f t="shared" si="1423"/>
        <v>0</v>
      </c>
      <c r="AAU41" s="27">
        <f t="shared" si="1424"/>
        <v>0</v>
      </c>
      <c r="AAV41" s="27">
        <f t="shared" si="1425"/>
        <v>0</v>
      </c>
      <c r="AAW41" s="27">
        <f t="shared" si="1426"/>
        <v>0</v>
      </c>
      <c r="AAX41" s="27">
        <f t="shared" si="1427"/>
        <v>0</v>
      </c>
      <c r="AAY41" s="27">
        <f t="shared" si="1428"/>
        <v>0</v>
      </c>
      <c r="AAZ41" s="27">
        <f t="shared" si="1429"/>
        <v>0</v>
      </c>
      <c r="ABA41" s="27">
        <f t="shared" si="1430"/>
        <v>0</v>
      </c>
      <c r="ABB41" s="27">
        <f t="shared" si="1431"/>
        <v>0</v>
      </c>
      <c r="ABC41" s="27">
        <f t="shared" si="1432"/>
        <v>0</v>
      </c>
      <c r="ABD41" s="27">
        <f t="shared" si="1433"/>
        <v>0</v>
      </c>
      <c r="ABE41" s="27">
        <f t="shared" si="1434"/>
        <v>0</v>
      </c>
      <c r="ABF41" s="27">
        <f t="shared" si="1435"/>
        <v>0</v>
      </c>
      <c r="ABG41" s="27">
        <f t="shared" si="1436"/>
        <v>0</v>
      </c>
      <c r="ABH41" s="27">
        <f t="shared" si="1437"/>
        <v>0</v>
      </c>
      <c r="ABI41" s="27">
        <f t="shared" si="1438"/>
        <v>0</v>
      </c>
      <c r="ABJ41" s="27">
        <f t="shared" si="1439"/>
        <v>0</v>
      </c>
      <c r="ABK41" s="27">
        <f t="shared" si="1440"/>
        <v>0</v>
      </c>
      <c r="ABL41" s="27">
        <f t="shared" si="1441"/>
        <v>0</v>
      </c>
      <c r="ABM41" s="27">
        <f t="shared" si="1442"/>
        <v>0</v>
      </c>
      <c r="ABN41" s="27">
        <f t="shared" si="1443"/>
        <v>0</v>
      </c>
      <c r="ABO41" s="27">
        <f t="shared" si="1444"/>
        <v>0</v>
      </c>
      <c r="ABP41" s="27">
        <f t="shared" si="1445"/>
        <v>0</v>
      </c>
      <c r="ABQ41" s="27">
        <f t="shared" si="1446"/>
        <v>0</v>
      </c>
      <c r="ABR41" s="27">
        <f t="shared" si="1447"/>
        <v>0</v>
      </c>
      <c r="ABS41" s="27">
        <f t="shared" si="1448"/>
        <v>0</v>
      </c>
      <c r="ABT41" s="27">
        <f t="shared" si="1449"/>
        <v>0</v>
      </c>
      <c r="ABU41" s="27">
        <f t="shared" si="1450"/>
        <v>0</v>
      </c>
      <c r="ABV41" s="27">
        <f t="shared" si="1451"/>
        <v>0</v>
      </c>
      <c r="ABW41" s="27">
        <f t="shared" si="1452"/>
        <v>0</v>
      </c>
      <c r="ABY41" s="28">
        <f t="shared" si="1453"/>
        <v>664.70000000000016</v>
      </c>
      <c r="ABZ41" s="28">
        <f t="shared" si="1454"/>
        <v>0</v>
      </c>
      <c r="ACA41" s="28">
        <f t="shared" si="1455"/>
        <v>17.600000000000001</v>
      </c>
      <c r="ACB41" s="28">
        <f t="shared" si="1456"/>
        <v>45.8</v>
      </c>
      <c r="ACC41" s="28">
        <f t="shared" si="1457"/>
        <v>0</v>
      </c>
      <c r="ACD41" s="28">
        <f t="shared" si="1458"/>
        <v>719.30000000000007</v>
      </c>
      <c r="ACG41" s="27" t="str">
        <f t="shared" si="1459"/>
        <v>41.6</v>
      </c>
      <c r="ACH41" s="27" t="str">
        <f t="shared" si="1460"/>
        <v>42.7</v>
      </c>
      <c r="ACI41" s="27" t="str">
        <f t="shared" si="1461"/>
        <v>99.2</v>
      </c>
      <c r="ACJ41" s="27">
        <f t="shared" si="1462"/>
        <v>0</v>
      </c>
      <c r="ACK41" s="27">
        <f t="shared" si="1463"/>
        <v>0</v>
      </c>
      <c r="ACL41" s="27" t="str">
        <f t="shared" si="1464"/>
        <v>92.6</v>
      </c>
      <c r="ACM41" s="27">
        <f t="shared" si="1465"/>
        <v>0</v>
      </c>
      <c r="ACN41" s="27" t="str">
        <f t="shared" si="1466"/>
        <v>17.6</v>
      </c>
      <c r="ACO41" s="27" t="str">
        <f t="shared" si="1467"/>
        <v>25.3</v>
      </c>
      <c r="ACP41" s="27">
        <f t="shared" si="1468"/>
        <v>0</v>
      </c>
      <c r="ACQ41" s="27">
        <f t="shared" si="1469"/>
        <v>0</v>
      </c>
      <c r="ACR41" s="27" t="str">
        <f t="shared" si="1470"/>
        <v>27.9</v>
      </c>
      <c r="ACS41" s="27">
        <f t="shared" si="1471"/>
        <v>0</v>
      </c>
      <c r="ACT41" s="27">
        <f t="shared" si="1472"/>
        <v>0</v>
      </c>
      <c r="ACU41" s="27" t="str">
        <f t="shared" si="1473"/>
        <v>105.3</v>
      </c>
      <c r="ACV41" s="27">
        <f t="shared" si="1474"/>
        <v>0</v>
      </c>
      <c r="ACW41" s="27">
        <f t="shared" si="1475"/>
        <v>0</v>
      </c>
      <c r="ACX41" s="27">
        <f t="shared" si="1476"/>
        <v>0</v>
      </c>
      <c r="ACY41" s="27">
        <f t="shared" si="1477"/>
        <v>0</v>
      </c>
      <c r="ACZ41" s="27">
        <f t="shared" si="1478"/>
        <v>0</v>
      </c>
      <c r="ADA41" s="27" t="str">
        <f t="shared" si="1479"/>
        <v>74.8</v>
      </c>
      <c r="ADB41" s="27">
        <f t="shared" si="1480"/>
        <v>0</v>
      </c>
      <c r="ADC41" s="27">
        <f t="shared" si="1481"/>
        <v>0</v>
      </c>
      <c r="ADD41" s="27">
        <f t="shared" si="1482"/>
        <v>0</v>
      </c>
      <c r="ADE41" s="27">
        <f t="shared" si="1483"/>
        <v>0</v>
      </c>
      <c r="ADF41" s="27">
        <f t="shared" si="1484"/>
        <v>0</v>
      </c>
      <c r="ADG41" s="27" t="str">
        <f t="shared" si="1485"/>
        <v>10.5</v>
      </c>
      <c r="ADH41" s="27">
        <f t="shared" si="1486"/>
        <v>0</v>
      </c>
      <c r="ADI41" s="27">
        <f t="shared" si="1487"/>
        <v>0</v>
      </c>
      <c r="ADJ41" s="27" t="str">
        <f t="shared" si="1488"/>
        <v>18.6</v>
      </c>
      <c r="ADK41" s="27">
        <f t="shared" si="1489"/>
        <v>0</v>
      </c>
      <c r="ADL41" s="27">
        <f t="shared" si="1490"/>
        <v>0</v>
      </c>
      <c r="ADM41" s="27" t="str">
        <f t="shared" si="1491"/>
        <v>36.7</v>
      </c>
      <c r="ADN41" s="27">
        <f t="shared" si="1492"/>
        <v>0</v>
      </c>
      <c r="ADO41" s="27">
        <f t="shared" si="1493"/>
        <v>0</v>
      </c>
      <c r="ADP41" s="27" t="str">
        <f t="shared" si="1494"/>
        <v>89.5</v>
      </c>
      <c r="ADQ41" s="27">
        <f t="shared" si="1495"/>
        <v>0</v>
      </c>
      <c r="ADR41" s="27">
        <f t="shared" si="1496"/>
        <v>0</v>
      </c>
      <c r="ADS41" s="27" t="str">
        <f t="shared" si="1497"/>
        <v>29.6</v>
      </c>
      <c r="ADT41" s="27">
        <f t="shared" si="1498"/>
        <v>0</v>
      </c>
      <c r="ADU41" s="27">
        <f t="shared" si="1499"/>
        <v>0</v>
      </c>
      <c r="ADV41" s="27" t="str">
        <f t="shared" si="1500"/>
        <v>16.2</v>
      </c>
      <c r="ADW41" s="27">
        <f t="shared" si="1501"/>
        <v>0</v>
      </c>
      <c r="ADX41" s="27">
        <f t="shared" si="1502"/>
        <v>0</v>
      </c>
      <c r="ADY41" s="27">
        <f t="shared" si="1503"/>
        <v>0</v>
      </c>
      <c r="ADZ41" s="27">
        <f t="shared" si="1504"/>
        <v>0</v>
      </c>
      <c r="AEA41" s="27">
        <f t="shared" si="1505"/>
        <v>0</v>
      </c>
      <c r="AEB41" s="27">
        <f t="shared" si="1506"/>
        <v>0</v>
      </c>
      <c r="AEC41" s="27">
        <f t="shared" si="1507"/>
        <v>0</v>
      </c>
      <c r="AED41" s="27">
        <f t="shared" si="1508"/>
        <v>0</v>
      </c>
      <c r="AEE41" s="27">
        <f t="shared" si="1509"/>
        <v>0</v>
      </c>
      <c r="AEF41" s="27">
        <f t="shared" si="1510"/>
        <v>0</v>
      </c>
      <c r="AEG41" s="27">
        <f t="shared" si="1511"/>
        <v>0</v>
      </c>
      <c r="AEH41" s="27">
        <f t="shared" si="1512"/>
        <v>0</v>
      </c>
      <c r="AEI41" s="27">
        <f t="shared" si="1513"/>
        <v>0</v>
      </c>
      <c r="AEJ41" s="27">
        <f t="shared" si="1514"/>
        <v>0</v>
      </c>
      <c r="AEK41" s="27">
        <f t="shared" si="1515"/>
        <v>0</v>
      </c>
      <c r="AEL41" s="27">
        <f t="shared" si="1516"/>
        <v>0</v>
      </c>
      <c r="AEM41" s="27">
        <f t="shared" si="1517"/>
        <v>0</v>
      </c>
      <c r="AEN41" s="27">
        <f t="shared" si="1518"/>
        <v>0</v>
      </c>
      <c r="AEO41" s="27">
        <f t="shared" si="1519"/>
        <v>0</v>
      </c>
      <c r="AEP41" s="27">
        <f t="shared" si="1520"/>
        <v>0</v>
      </c>
      <c r="AEQ41" s="27">
        <f t="shared" si="1521"/>
        <v>0</v>
      </c>
      <c r="AER41" s="27">
        <f t="shared" si="1522"/>
        <v>0</v>
      </c>
      <c r="AES41" s="27">
        <f t="shared" si="1523"/>
        <v>0</v>
      </c>
      <c r="AET41" s="27">
        <f t="shared" si="1524"/>
        <v>0</v>
      </c>
      <c r="AEU41" s="27">
        <f t="shared" si="1525"/>
        <v>0</v>
      </c>
      <c r="AEV41" s="27">
        <f t="shared" si="1526"/>
        <v>0</v>
      </c>
      <c r="AEW41" s="27">
        <f t="shared" si="1527"/>
        <v>0</v>
      </c>
      <c r="AEX41" s="27">
        <f t="shared" si="1528"/>
        <v>0</v>
      </c>
      <c r="AEY41" s="27">
        <f t="shared" si="1529"/>
        <v>0</v>
      </c>
      <c r="AEZ41" s="27">
        <f t="shared" si="1530"/>
        <v>0</v>
      </c>
      <c r="AFA41" s="27">
        <f t="shared" si="1531"/>
        <v>0</v>
      </c>
      <c r="AFB41" s="27">
        <f t="shared" si="1532"/>
        <v>0</v>
      </c>
      <c r="AFC41" s="27">
        <f t="shared" si="1533"/>
        <v>0</v>
      </c>
      <c r="AFD41" s="27">
        <f t="shared" si="1534"/>
        <v>0</v>
      </c>
      <c r="AFE41" s="27">
        <f t="shared" si="1535"/>
        <v>0</v>
      </c>
      <c r="AFF41" s="27">
        <f t="shared" si="1536"/>
        <v>0</v>
      </c>
      <c r="AFG41" s="27">
        <f t="shared" si="1537"/>
        <v>0</v>
      </c>
      <c r="AFH41" s="27">
        <f t="shared" si="1538"/>
        <v>0</v>
      </c>
      <c r="AFI41" s="27">
        <f t="shared" si="1539"/>
        <v>0</v>
      </c>
      <c r="AFJ41" s="27">
        <f t="shared" si="1540"/>
        <v>0</v>
      </c>
      <c r="AFL41" s="28">
        <f t="shared" si="892"/>
        <v>15.0625</v>
      </c>
      <c r="AFM41" s="28">
        <v>15.0625</v>
      </c>
      <c r="AFN41" s="27">
        <v>1</v>
      </c>
      <c r="AFO41" s="27">
        <f t="shared" si="1541"/>
        <v>1</v>
      </c>
      <c r="AFP41" s="27">
        <f t="shared" si="1542"/>
        <v>1</v>
      </c>
      <c r="AFQ41" s="27">
        <f t="shared" si="1543"/>
        <v>1</v>
      </c>
      <c r="AFR41" s="27">
        <f t="shared" si="1544"/>
        <v>0</v>
      </c>
      <c r="AFS41" s="27">
        <f t="shared" si="1545"/>
        <v>0</v>
      </c>
      <c r="AFT41" s="27">
        <f t="shared" si="1546"/>
        <v>2</v>
      </c>
      <c r="AFU41" s="27">
        <f t="shared" si="1547"/>
        <v>0</v>
      </c>
      <c r="AFV41" s="27">
        <f t="shared" si="1548"/>
        <v>5</v>
      </c>
      <c r="AFW41" s="27">
        <f t="shared" si="1549"/>
        <v>8</v>
      </c>
      <c r="AFX41" s="27">
        <f t="shared" si="1550"/>
        <v>0</v>
      </c>
      <c r="AFY41" s="27">
        <f t="shared" si="1551"/>
        <v>0</v>
      </c>
      <c r="AFZ41" s="27">
        <f t="shared" si="1552"/>
        <v>1</v>
      </c>
      <c r="AGA41" s="27">
        <f t="shared" si="1553"/>
        <v>0</v>
      </c>
      <c r="AGB41" s="27">
        <f t="shared" si="1554"/>
        <v>0</v>
      </c>
      <c r="AGC41" s="27">
        <f t="shared" si="1555"/>
        <v>1</v>
      </c>
      <c r="AGD41" s="27">
        <f t="shared" si="1556"/>
        <v>0</v>
      </c>
      <c r="AGE41" s="27">
        <f t="shared" si="1557"/>
        <v>0</v>
      </c>
      <c r="AGF41" s="27">
        <f t="shared" si="1558"/>
        <v>0</v>
      </c>
      <c r="AGG41" s="27">
        <f t="shared" si="1559"/>
        <v>0</v>
      </c>
      <c r="AGH41" s="27">
        <f t="shared" si="1560"/>
        <v>0</v>
      </c>
      <c r="AGI41" s="27">
        <f t="shared" si="1561"/>
        <v>1</v>
      </c>
      <c r="AGJ41" s="27">
        <f t="shared" si="1562"/>
        <v>0</v>
      </c>
      <c r="AGK41" s="27">
        <f t="shared" si="1563"/>
        <v>0</v>
      </c>
      <c r="AGL41" s="27">
        <f t="shared" si="1564"/>
        <v>0</v>
      </c>
      <c r="AGM41" s="27">
        <f t="shared" si="1565"/>
        <v>0</v>
      </c>
      <c r="AGN41" s="27">
        <f t="shared" si="1566"/>
        <v>0</v>
      </c>
      <c r="AGO41" s="27">
        <f t="shared" si="1567"/>
        <v>1</v>
      </c>
      <c r="AGP41" s="27">
        <f t="shared" si="1568"/>
        <v>0</v>
      </c>
      <c r="AGQ41" s="27">
        <f t="shared" si="1569"/>
        <v>0</v>
      </c>
      <c r="AGR41" s="27">
        <f t="shared" si="1570"/>
        <v>1</v>
      </c>
      <c r="AGS41" s="27">
        <f t="shared" si="1571"/>
        <v>0</v>
      </c>
      <c r="AGT41" s="27">
        <f t="shared" si="1572"/>
        <v>0</v>
      </c>
      <c r="AGU41" s="27">
        <f t="shared" si="1573"/>
        <v>1</v>
      </c>
      <c r="AGV41" s="27">
        <f t="shared" si="1574"/>
        <v>0</v>
      </c>
      <c r="AGW41" s="27">
        <f t="shared" si="1575"/>
        <v>0</v>
      </c>
      <c r="AGX41" s="27">
        <f t="shared" si="1576"/>
        <v>1</v>
      </c>
      <c r="AGY41" s="27">
        <f t="shared" si="1577"/>
        <v>0</v>
      </c>
      <c r="AGZ41" s="27">
        <f t="shared" si="1578"/>
        <v>0</v>
      </c>
      <c r="AHA41" s="27">
        <f t="shared" si="1579"/>
        <v>1</v>
      </c>
      <c r="AHB41" s="27">
        <f t="shared" si="1580"/>
        <v>0</v>
      </c>
      <c r="AHC41" s="27">
        <f t="shared" si="1581"/>
        <v>0</v>
      </c>
      <c r="AHD41" s="27">
        <f t="shared" si="1582"/>
        <v>1</v>
      </c>
      <c r="AHE41" s="27">
        <f t="shared" si="1583"/>
        <v>0</v>
      </c>
      <c r="AHF41" s="27">
        <f t="shared" si="1584"/>
        <v>0</v>
      </c>
      <c r="AHG41" s="27">
        <f t="shared" si="1585"/>
        <v>0</v>
      </c>
      <c r="AHH41" s="27">
        <f t="shared" si="1586"/>
        <v>0</v>
      </c>
      <c r="AHI41" s="27">
        <f t="shared" si="1587"/>
        <v>0</v>
      </c>
      <c r="AHJ41" s="27">
        <f t="shared" si="1588"/>
        <v>0</v>
      </c>
      <c r="AHK41" s="27">
        <f t="shared" si="1589"/>
        <v>0</v>
      </c>
      <c r="AHL41" s="27">
        <f t="shared" si="1590"/>
        <v>0</v>
      </c>
      <c r="AHM41" s="27">
        <f t="shared" si="1591"/>
        <v>0</v>
      </c>
      <c r="AHN41" s="27">
        <f t="shared" si="1592"/>
        <v>0</v>
      </c>
      <c r="AHO41" s="27">
        <f t="shared" si="1593"/>
        <v>0</v>
      </c>
      <c r="AHP41" s="27">
        <f t="shared" si="1594"/>
        <v>0</v>
      </c>
      <c r="AHQ41" s="27">
        <f t="shared" si="1595"/>
        <v>0</v>
      </c>
      <c r="AHR41" s="27">
        <f t="shared" si="1596"/>
        <v>0</v>
      </c>
      <c r="AHS41" s="27">
        <f t="shared" si="1597"/>
        <v>0</v>
      </c>
      <c r="AHT41" s="27">
        <f t="shared" si="1598"/>
        <v>0</v>
      </c>
      <c r="AHU41" s="27">
        <f t="shared" si="1599"/>
        <v>0</v>
      </c>
      <c r="AHV41" s="27">
        <f t="shared" si="1600"/>
        <v>0</v>
      </c>
      <c r="AHW41" s="27">
        <f t="shared" si="1601"/>
        <v>0</v>
      </c>
      <c r="AHX41" s="27">
        <f t="shared" si="1602"/>
        <v>0</v>
      </c>
      <c r="AHY41" s="27">
        <f t="shared" si="1603"/>
        <v>0</v>
      </c>
      <c r="AHZ41" s="27">
        <f t="shared" si="1604"/>
        <v>0</v>
      </c>
      <c r="AIA41" s="27">
        <f t="shared" si="1605"/>
        <v>0</v>
      </c>
      <c r="AIB41" s="27">
        <f t="shared" si="1606"/>
        <v>0</v>
      </c>
      <c r="AIC41" s="27">
        <f t="shared" si="1607"/>
        <v>0</v>
      </c>
      <c r="AID41" s="27">
        <f t="shared" si="1608"/>
        <v>0</v>
      </c>
      <c r="AIE41" s="27">
        <f t="shared" si="1609"/>
        <v>0</v>
      </c>
      <c r="AIF41" s="27">
        <f t="shared" si="1610"/>
        <v>0</v>
      </c>
      <c r="AIG41" s="27">
        <f t="shared" si="1611"/>
        <v>0</v>
      </c>
      <c r="AIH41" s="27">
        <f t="shared" si="1612"/>
        <v>0</v>
      </c>
      <c r="AII41" s="27">
        <f t="shared" si="1613"/>
        <v>0</v>
      </c>
      <c r="AIJ41" s="27">
        <f t="shared" si="1614"/>
        <v>0</v>
      </c>
      <c r="AIK41" s="27">
        <f t="shared" si="1615"/>
        <v>0</v>
      </c>
      <c r="AIL41" s="27">
        <f t="shared" si="1616"/>
        <v>0</v>
      </c>
      <c r="AIM41" s="27">
        <f t="shared" si="1617"/>
        <v>0</v>
      </c>
      <c r="AIN41" s="27">
        <f t="shared" si="1618"/>
        <v>0</v>
      </c>
      <c r="AIO41" s="27">
        <f t="shared" si="1619"/>
        <v>0</v>
      </c>
      <c r="AIP41" s="27">
        <f t="shared" si="1620"/>
        <v>0</v>
      </c>
      <c r="AIQ41" s="27">
        <f t="shared" si="1621"/>
        <v>0</v>
      </c>
      <c r="AIR41" s="27">
        <f t="shared" si="1622"/>
        <v>0</v>
      </c>
      <c r="AIT41" s="27">
        <v>1</v>
      </c>
      <c r="AIU41" s="27">
        <v>1</v>
      </c>
      <c r="AIV41" s="27">
        <v>1</v>
      </c>
      <c r="AIW41" s="27">
        <f t="shared" si="1623"/>
        <v>0</v>
      </c>
      <c r="AIX41" s="27">
        <f t="shared" si="1624"/>
        <v>0</v>
      </c>
      <c r="AIY41" s="27">
        <f t="shared" si="1625"/>
        <v>0.5</v>
      </c>
      <c r="AIZ41" s="27">
        <f t="shared" si="1626"/>
        <v>0</v>
      </c>
      <c r="AJA41" s="27">
        <f t="shared" si="1627"/>
        <v>4</v>
      </c>
      <c r="AJB41" s="27">
        <f t="shared" si="1628"/>
        <v>4</v>
      </c>
      <c r="AJC41" s="27">
        <f t="shared" si="1629"/>
        <v>0</v>
      </c>
      <c r="AJD41" s="27">
        <f t="shared" si="1630"/>
        <v>0</v>
      </c>
      <c r="AJE41" s="27">
        <f t="shared" si="1631"/>
        <v>2</v>
      </c>
      <c r="AJF41" s="27">
        <f t="shared" si="1632"/>
        <v>0</v>
      </c>
      <c r="AJG41" s="27">
        <f t="shared" si="1633"/>
        <v>0</v>
      </c>
      <c r="AJH41" s="27">
        <f t="shared" si="1634"/>
        <v>0.25</v>
      </c>
      <c r="AJI41" s="27">
        <f t="shared" si="1635"/>
        <v>0</v>
      </c>
      <c r="AJJ41" s="27">
        <f t="shared" si="1636"/>
        <v>0</v>
      </c>
      <c r="AJK41" s="27">
        <f t="shared" si="1637"/>
        <v>0</v>
      </c>
      <c r="AJL41" s="27">
        <f t="shared" si="1638"/>
        <v>0</v>
      </c>
      <c r="AJM41" s="27">
        <f t="shared" si="1639"/>
        <v>0</v>
      </c>
      <c r="AJN41" s="27">
        <f t="shared" si="1640"/>
        <v>3.125E-2</v>
      </c>
      <c r="AJO41" s="27">
        <f t="shared" si="1641"/>
        <v>0</v>
      </c>
      <c r="AJP41" s="27">
        <f t="shared" si="1642"/>
        <v>0</v>
      </c>
      <c r="AJQ41" s="27">
        <f t="shared" si="1643"/>
        <v>0</v>
      </c>
      <c r="AJR41" s="27">
        <f t="shared" si="1644"/>
        <v>0</v>
      </c>
      <c r="AJS41" s="27">
        <f t="shared" si="1645"/>
        <v>0</v>
      </c>
      <c r="AJT41" s="27">
        <f t="shared" si="1646"/>
        <v>3.125E-2</v>
      </c>
      <c r="AJU41" s="27">
        <f t="shared" si="1647"/>
        <v>0</v>
      </c>
      <c r="AJV41" s="27">
        <f t="shared" si="1648"/>
        <v>0</v>
      </c>
      <c r="AJW41" s="27">
        <f t="shared" si="1649"/>
        <v>0.25</v>
      </c>
      <c r="AJX41" s="27">
        <f t="shared" si="1650"/>
        <v>0</v>
      </c>
      <c r="AJY41" s="27">
        <f t="shared" si="1651"/>
        <v>0</v>
      </c>
      <c r="AJZ41" s="27">
        <f t="shared" si="1652"/>
        <v>0.25</v>
      </c>
      <c r="AKA41" s="27">
        <f t="shared" si="1653"/>
        <v>0</v>
      </c>
      <c r="AKB41" s="27">
        <f t="shared" si="1654"/>
        <v>0</v>
      </c>
      <c r="AKC41" s="27">
        <f t="shared" si="1655"/>
        <v>0.25</v>
      </c>
      <c r="AKD41" s="27">
        <f t="shared" si="1656"/>
        <v>0</v>
      </c>
      <c r="AKE41" s="27">
        <f t="shared" si="1657"/>
        <v>0</v>
      </c>
      <c r="AKF41" s="27">
        <f t="shared" si="1658"/>
        <v>0.25</v>
      </c>
      <c r="AKG41" s="27">
        <f t="shared" si="1659"/>
        <v>0</v>
      </c>
      <c r="AKH41" s="27">
        <f t="shared" si="1660"/>
        <v>0</v>
      </c>
      <c r="AKI41" s="27">
        <f t="shared" si="1661"/>
        <v>0.25</v>
      </c>
      <c r="AKJ41" s="27">
        <f t="shared" si="1662"/>
        <v>0</v>
      </c>
      <c r="AKK41" s="27">
        <f t="shared" si="1663"/>
        <v>0</v>
      </c>
      <c r="AKL41" s="27">
        <f t="shared" si="1664"/>
        <v>0</v>
      </c>
      <c r="AKM41" s="27">
        <f t="shared" si="1665"/>
        <v>0</v>
      </c>
      <c r="AKN41" s="27">
        <f t="shared" si="1666"/>
        <v>0</v>
      </c>
      <c r="AKO41" s="27">
        <f t="shared" si="1667"/>
        <v>0</v>
      </c>
      <c r="AKP41" s="27">
        <f t="shared" si="1668"/>
        <v>0</v>
      </c>
      <c r="AKQ41" s="27">
        <f t="shared" si="1669"/>
        <v>0</v>
      </c>
      <c r="AKR41" s="27">
        <f t="shared" si="1670"/>
        <v>0</v>
      </c>
      <c r="AKS41" s="27">
        <f t="shared" si="1671"/>
        <v>0</v>
      </c>
      <c r="AKT41" s="27">
        <f t="shared" si="1672"/>
        <v>0</v>
      </c>
      <c r="AKU41" s="27">
        <f t="shared" si="1673"/>
        <v>0</v>
      </c>
      <c r="AKV41" s="27">
        <f t="shared" si="1674"/>
        <v>0</v>
      </c>
      <c r="AKW41" s="27">
        <f t="shared" si="1675"/>
        <v>0</v>
      </c>
      <c r="AKX41" s="27">
        <f t="shared" si="1676"/>
        <v>0</v>
      </c>
      <c r="AKY41" s="27">
        <f t="shared" si="1677"/>
        <v>0</v>
      </c>
      <c r="AKZ41" s="27">
        <f t="shared" si="1678"/>
        <v>0</v>
      </c>
      <c r="ALA41" s="27">
        <f t="shared" si="1679"/>
        <v>0</v>
      </c>
      <c r="ALB41" s="27">
        <f t="shared" si="1680"/>
        <v>0</v>
      </c>
      <c r="ALC41" s="27">
        <f t="shared" si="1681"/>
        <v>0</v>
      </c>
      <c r="ALD41" s="27">
        <f t="shared" si="1682"/>
        <v>0</v>
      </c>
      <c r="ALE41" s="27">
        <f t="shared" si="1683"/>
        <v>0</v>
      </c>
      <c r="ALF41" s="27">
        <f t="shared" si="1684"/>
        <v>0</v>
      </c>
      <c r="ALG41" s="27">
        <f t="shared" si="1685"/>
        <v>0</v>
      </c>
      <c r="ALH41" s="27">
        <f t="shared" si="1686"/>
        <v>0</v>
      </c>
      <c r="ALI41" s="27">
        <f t="shared" si="1687"/>
        <v>0</v>
      </c>
      <c r="ALJ41" s="27">
        <f t="shared" si="1688"/>
        <v>0</v>
      </c>
      <c r="ALK41" s="27">
        <f t="shared" si="1689"/>
        <v>0</v>
      </c>
      <c r="ALL41" s="27">
        <f t="shared" si="1690"/>
        <v>0</v>
      </c>
      <c r="ALM41" s="27">
        <f t="shared" si="1691"/>
        <v>0</v>
      </c>
      <c r="ALN41" s="27">
        <f t="shared" si="1692"/>
        <v>0</v>
      </c>
      <c r="ALO41" s="27">
        <f t="shared" si="1693"/>
        <v>0</v>
      </c>
      <c r="ALP41" s="27">
        <f t="shared" si="1694"/>
        <v>0</v>
      </c>
      <c r="ALQ41" s="27">
        <f t="shared" si="1695"/>
        <v>0</v>
      </c>
      <c r="ALR41" s="27">
        <f t="shared" si="1696"/>
        <v>0</v>
      </c>
      <c r="ALS41" s="27">
        <f t="shared" si="1697"/>
        <v>0</v>
      </c>
      <c r="ALT41" s="27">
        <f t="shared" si="1698"/>
        <v>0</v>
      </c>
      <c r="ALU41" s="27">
        <f t="shared" si="1699"/>
        <v>0</v>
      </c>
      <c r="ALV41" s="27">
        <f t="shared" si="1700"/>
        <v>0</v>
      </c>
      <c r="ALW41" s="27">
        <f t="shared" si="1701"/>
        <v>0</v>
      </c>
      <c r="AMK41" s="28">
        <v>1759</v>
      </c>
      <c r="AML41" s="28">
        <f t="shared" si="1702"/>
        <v>1759</v>
      </c>
      <c r="AMN41" s="28">
        <v>1706</v>
      </c>
      <c r="AMO41" s="27" t="str">
        <f t="shared" si="1703"/>
        <v>1718</v>
      </c>
      <c r="AMP41" s="27" t="str">
        <f t="shared" si="1704"/>
        <v>1733</v>
      </c>
      <c r="AMQ41" s="27" t="str">
        <f t="shared" si="1705"/>
        <v>1749</v>
      </c>
      <c r="AMR41" s="27" t="str">
        <f t="shared" si="1706"/>
        <v>1749</v>
      </c>
      <c r="AMS41" s="27" t="str">
        <f t="shared" si="1707"/>
        <v>1749</v>
      </c>
      <c r="AMT41" s="27" t="str">
        <f t="shared" si="1708"/>
        <v>1773</v>
      </c>
      <c r="AMU41" s="27" t="str">
        <f t="shared" si="1709"/>
        <v>1773</v>
      </c>
      <c r="AMV41" s="27" t="str">
        <f t="shared" si="1710"/>
        <v>1756</v>
      </c>
      <c r="AMW41" s="27" t="str">
        <f t="shared" si="1711"/>
        <v>1747</v>
      </c>
      <c r="AMX41" s="27" t="str">
        <f t="shared" si="1712"/>
        <v>1747</v>
      </c>
      <c r="AMY41" s="27" t="str">
        <f t="shared" si="1713"/>
        <v>1747</v>
      </c>
      <c r="AMZ41" s="27" t="str">
        <f t="shared" si="1714"/>
        <v>1742</v>
      </c>
      <c r="ANA41" s="27" t="str">
        <f t="shared" si="1715"/>
        <v>1742</v>
      </c>
      <c r="ANB41" s="27" t="str">
        <f t="shared" si="1716"/>
        <v>1742</v>
      </c>
      <c r="ANC41" s="27" t="str">
        <f t="shared" si="1717"/>
        <v>1765</v>
      </c>
      <c r="AND41" s="27" t="str">
        <f t="shared" si="1718"/>
        <v>1765</v>
      </c>
      <c r="ANE41" s="27" t="str">
        <f t="shared" si="1719"/>
        <v>1765</v>
      </c>
      <c r="ANF41" s="27" t="str">
        <f t="shared" si="1720"/>
        <v>1765</v>
      </c>
      <c r="ANG41" s="27" t="str">
        <f t="shared" si="1721"/>
        <v>1765</v>
      </c>
      <c r="ANH41" s="27" t="str">
        <f t="shared" si="1722"/>
        <v>1765</v>
      </c>
      <c r="ANI41" s="27" t="str">
        <f t="shared" si="1723"/>
        <v>1781</v>
      </c>
      <c r="ANJ41" s="27" t="str">
        <f t="shared" si="1724"/>
        <v>1781</v>
      </c>
      <c r="ANK41" s="27" t="str">
        <f t="shared" si="1725"/>
        <v>1781</v>
      </c>
      <c r="ANL41" s="27" t="str">
        <f t="shared" si="1726"/>
        <v>1781</v>
      </c>
      <c r="ANM41" s="27" t="str">
        <f t="shared" si="1727"/>
        <v>1781</v>
      </c>
      <c r="ANN41" s="27" t="str">
        <f t="shared" si="1728"/>
        <v>1781</v>
      </c>
      <c r="ANO41" s="27" t="str">
        <f t="shared" si="1729"/>
        <v>1771</v>
      </c>
      <c r="ANP41" s="27" t="str">
        <f t="shared" si="1730"/>
        <v>1771</v>
      </c>
      <c r="ANQ41" s="27" t="str">
        <f t="shared" si="1731"/>
        <v>1771</v>
      </c>
      <c r="ANR41" s="27" t="str">
        <f t="shared" si="1732"/>
        <v>1763</v>
      </c>
      <c r="ANS41" s="27" t="str">
        <f t="shared" si="1733"/>
        <v>1763</v>
      </c>
      <c r="ANT41" s="27" t="str">
        <f t="shared" si="1734"/>
        <v>1763</v>
      </c>
      <c r="ANU41" s="27" t="str">
        <f t="shared" si="1735"/>
        <v>1772</v>
      </c>
      <c r="ANV41" s="27" t="str">
        <f t="shared" si="1736"/>
        <v>1772</v>
      </c>
      <c r="ANW41" s="27" t="str">
        <f t="shared" si="1737"/>
        <v>1772</v>
      </c>
      <c r="ANX41" s="27" t="str">
        <f t="shared" si="1738"/>
        <v>1780</v>
      </c>
      <c r="ANY41" s="27" t="str">
        <f t="shared" si="1739"/>
        <v>1780</v>
      </c>
      <c r="ANZ41" s="27" t="str">
        <f t="shared" si="1740"/>
        <v>1780</v>
      </c>
      <c r="AOA41" s="27" t="str">
        <f t="shared" si="1741"/>
        <v>1766</v>
      </c>
      <c r="AOB41" s="27" t="str">
        <f t="shared" si="1742"/>
        <v>1766</v>
      </c>
      <c r="AOC41" s="27" t="str">
        <f t="shared" si="1743"/>
        <v>1766</v>
      </c>
      <c r="AOD41" s="27" t="str">
        <f t="shared" si="1744"/>
        <v>1759</v>
      </c>
      <c r="AOE41" s="27" t="str">
        <f t="shared" si="1745"/>
        <v>1759</v>
      </c>
      <c r="AOF41" s="27" t="str">
        <f t="shared" si="1746"/>
        <v>1759</v>
      </c>
      <c r="AOG41" s="27" t="str">
        <f t="shared" si="1747"/>
        <v>1759</v>
      </c>
      <c r="AOH41" s="27" t="str">
        <f t="shared" si="1748"/>
        <v>1759</v>
      </c>
      <c r="AOI41" s="27" t="str">
        <f t="shared" si="1749"/>
        <v>1759</v>
      </c>
      <c r="AOJ41" s="27" t="str">
        <f t="shared" si="1750"/>
        <v>1759</v>
      </c>
      <c r="AOK41" s="27" t="str">
        <f t="shared" si="1751"/>
        <v>1759</v>
      </c>
      <c r="AOL41" s="27" t="str">
        <f t="shared" si="1752"/>
        <v>1759</v>
      </c>
      <c r="AOM41" s="27" t="str">
        <f t="shared" si="1753"/>
        <v>1759</v>
      </c>
      <c r="AON41" s="27" t="str">
        <f t="shared" si="1754"/>
        <v>1759</v>
      </c>
      <c r="AOO41" s="27" t="str">
        <f t="shared" si="1755"/>
        <v>1759</v>
      </c>
      <c r="AOP41" s="27" t="str">
        <f t="shared" si="1756"/>
        <v>1759</v>
      </c>
      <c r="AOQ41" s="27" t="str">
        <f t="shared" si="1757"/>
        <v>1759</v>
      </c>
      <c r="AOR41" s="27" t="str">
        <f t="shared" si="1758"/>
        <v>1759</v>
      </c>
      <c r="AOS41" s="27" t="str">
        <f t="shared" si="1759"/>
        <v>1759</v>
      </c>
      <c r="AOT41" s="27" t="str">
        <f t="shared" si="1760"/>
        <v>1759</v>
      </c>
      <c r="AOU41" s="27" t="str">
        <f t="shared" si="1761"/>
        <v>1759</v>
      </c>
      <c r="AOV41" s="27" t="str">
        <f t="shared" si="1762"/>
        <v>1759</v>
      </c>
      <c r="AOW41" s="27" t="str">
        <f t="shared" si="1763"/>
        <v>1759</v>
      </c>
      <c r="AOX41" s="27" t="str">
        <f t="shared" si="1764"/>
        <v>1759</v>
      </c>
      <c r="AOY41" s="27" t="str">
        <f t="shared" si="1765"/>
        <v>1759</v>
      </c>
      <c r="AOZ41" s="27" t="str">
        <f t="shared" si="1766"/>
        <v>1759</v>
      </c>
      <c r="APA41" s="27" t="str">
        <f t="shared" si="1767"/>
        <v>1759</v>
      </c>
      <c r="APB41" s="27" t="str">
        <f t="shared" si="1768"/>
        <v>1759</v>
      </c>
      <c r="APC41" s="27" t="str">
        <f t="shared" si="1769"/>
        <v>1759</v>
      </c>
      <c r="APD41" s="27" t="str">
        <f t="shared" si="1770"/>
        <v>1759</v>
      </c>
      <c r="APE41" s="27" t="str">
        <f t="shared" si="1771"/>
        <v>1759</v>
      </c>
      <c r="APF41" s="27" t="str">
        <f t="shared" si="1772"/>
        <v>1759</v>
      </c>
      <c r="APG41" s="27" t="str">
        <f t="shared" si="1773"/>
        <v>1759</v>
      </c>
      <c r="APH41" s="27" t="str">
        <f t="shared" si="1774"/>
        <v>1759</v>
      </c>
      <c r="API41" s="27" t="str">
        <f t="shared" si="1775"/>
        <v>1759</v>
      </c>
      <c r="APJ41" s="27" t="str">
        <f t="shared" si="1776"/>
        <v>1759</v>
      </c>
      <c r="APK41" s="27" t="str">
        <f t="shared" si="1777"/>
        <v>1759</v>
      </c>
      <c r="APL41" s="27" t="str">
        <f t="shared" si="1778"/>
        <v>1759</v>
      </c>
      <c r="APM41" s="27" t="str">
        <f t="shared" si="1779"/>
        <v>1759</v>
      </c>
      <c r="APN41" s="27" t="str">
        <f t="shared" si="1780"/>
        <v>1759</v>
      </c>
      <c r="APO41" s="27" t="str">
        <f t="shared" si="1781"/>
        <v>1759</v>
      </c>
      <c r="APP41" s="27" t="str">
        <f t="shared" si="1782"/>
        <v>1759</v>
      </c>
      <c r="APQ41" s="27" t="str">
        <f t="shared" si="1783"/>
        <v>1759</v>
      </c>
      <c r="APR41" s="27" t="str">
        <f t="shared" si="1784"/>
        <v>1759</v>
      </c>
    </row>
    <row r="42" spans="1:1022 1025:1110" x14ac:dyDescent="0.35">
      <c r="A42" s="27">
        <v>66</v>
      </c>
      <c r="B42" s="87" t="s">
        <v>86</v>
      </c>
      <c r="C42" s="91">
        <f>VLOOKUP(A42, Rankings!$A$2:$AN$129, 40, FALSE)</f>
        <v>40</v>
      </c>
      <c r="D42" s="21" t="s">
        <v>383</v>
      </c>
      <c r="I42" s="29">
        <f t="shared" si="893"/>
        <v>18.166666666666664</v>
      </c>
      <c r="L42" s="27" t="s">
        <v>2292</v>
      </c>
      <c r="M42" s="27" t="s">
        <v>2458</v>
      </c>
      <c r="N42" s="27" t="s">
        <v>2888</v>
      </c>
      <c r="O42" s="27" t="s">
        <v>24</v>
      </c>
      <c r="P42" s="27" t="s">
        <v>24</v>
      </c>
      <c r="Q42" s="27" t="s">
        <v>3289</v>
      </c>
      <c r="R42" s="27" t="s">
        <v>3561</v>
      </c>
      <c r="S42" s="27" t="s">
        <v>24</v>
      </c>
      <c r="T42" s="27" t="s">
        <v>24</v>
      </c>
      <c r="U42" s="27" t="s">
        <v>3935</v>
      </c>
      <c r="V42" s="27" t="s">
        <v>24</v>
      </c>
      <c r="W42" s="27" t="s">
        <v>4228</v>
      </c>
      <c r="X42" s="27" t="s">
        <v>4287</v>
      </c>
      <c r="Y42" s="27" t="s">
        <v>4385</v>
      </c>
      <c r="Z42" s="27" t="s">
        <v>4622</v>
      </c>
      <c r="AA42" s="27" t="s">
        <v>4684</v>
      </c>
      <c r="AB42" s="27" t="s">
        <v>24</v>
      </c>
      <c r="AC42" s="27" t="s">
        <v>24</v>
      </c>
      <c r="AD42" s="27" t="s">
        <v>4864</v>
      </c>
      <c r="AE42" s="27" t="s">
        <v>24</v>
      </c>
      <c r="AF42" s="27" t="s">
        <v>5039</v>
      </c>
      <c r="AG42" s="27" t="s">
        <v>5212</v>
      </c>
      <c r="AH42" s="27" t="s">
        <v>24</v>
      </c>
      <c r="AI42" s="27" t="s">
        <v>5415</v>
      </c>
      <c r="AJ42" s="27" t="s">
        <v>5520</v>
      </c>
      <c r="AK42" s="27" t="s">
        <v>24</v>
      </c>
      <c r="AL42" s="27" t="s">
        <v>5737</v>
      </c>
      <c r="AM42" s="27" t="s">
        <v>5840</v>
      </c>
      <c r="AN42" s="27" t="s">
        <v>24</v>
      </c>
      <c r="AO42" s="27" t="s">
        <v>6169</v>
      </c>
      <c r="AP42" s="27" t="s">
        <v>24</v>
      </c>
      <c r="AQ42" s="27" t="s">
        <v>24</v>
      </c>
      <c r="AR42" s="27" t="s">
        <v>6409</v>
      </c>
      <c r="AS42" s="27" t="s">
        <v>24</v>
      </c>
      <c r="AT42" s="27" t="s">
        <v>24</v>
      </c>
      <c r="AU42" s="27" t="s">
        <v>6749</v>
      </c>
      <c r="AV42" s="27" t="s">
        <v>24</v>
      </c>
      <c r="AW42" s="27" t="s">
        <v>24</v>
      </c>
      <c r="AX42" s="27" t="s">
        <v>6983</v>
      </c>
      <c r="AY42" s="27" t="s">
        <v>24</v>
      </c>
      <c r="AZ42" s="27" t="s">
        <v>24</v>
      </c>
      <c r="BA42" s="27" t="s">
        <v>7093</v>
      </c>
      <c r="BB42" s="27" t="s">
        <v>24</v>
      </c>
      <c r="BC42" s="27" t="s">
        <v>24</v>
      </c>
      <c r="BD42" s="27" t="s">
        <v>7178</v>
      </c>
      <c r="BE42" s="27" t="s">
        <v>24</v>
      </c>
      <c r="BF42" s="27" t="s">
        <v>24</v>
      </c>
      <c r="BG42" s="27" t="s">
        <v>24</v>
      </c>
      <c r="BH42" s="27" t="s">
        <v>24</v>
      </c>
      <c r="BI42" s="27" t="s">
        <v>24</v>
      </c>
      <c r="BJ42" s="27" t="s">
        <v>24</v>
      </c>
      <c r="BK42" s="27" t="s">
        <v>24</v>
      </c>
      <c r="BL42" s="27" t="s">
        <v>24</v>
      </c>
      <c r="BM42" s="27" t="s">
        <v>24</v>
      </c>
      <c r="BN42" s="27" t="s">
        <v>24</v>
      </c>
      <c r="BO42" s="27" t="s">
        <v>24</v>
      </c>
      <c r="BP42" s="27" t="s">
        <v>24</v>
      </c>
      <c r="BQ42" s="27" t="s">
        <v>24</v>
      </c>
      <c r="BR42" s="27" t="s">
        <v>24</v>
      </c>
      <c r="BS42" s="27" t="s">
        <v>24</v>
      </c>
      <c r="BT42" s="27" t="s">
        <v>24</v>
      </c>
      <c r="BU42" s="27" t="s">
        <v>24</v>
      </c>
      <c r="BV42" s="27" t="s">
        <v>24</v>
      </c>
      <c r="BW42" s="27" t="s">
        <v>24</v>
      </c>
      <c r="BX42" s="27" t="s">
        <v>24</v>
      </c>
      <c r="BY42" s="27" t="s">
        <v>24</v>
      </c>
      <c r="BZ42" s="27" t="s">
        <v>24</v>
      </c>
      <c r="CA42" s="27" t="s">
        <v>24</v>
      </c>
      <c r="CB42" s="27" t="s">
        <v>24</v>
      </c>
      <c r="CC42" s="27" t="s">
        <v>24</v>
      </c>
      <c r="CD42" s="27" t="s">
        <v>24</v>
      </c>
      <c r="CE42" s="27" t="s">
        <v>24</v>
      </c>
      <c r="CF42" s="27" t="s">
        <v>24</v>
      </c>
      <c r="CG42" s="27" t="s">
        <v>24</v>
      </c>
      <c r="CH42" s="27" t="s">
        <v>24</v>
      </c>
      <c r="CI42" s="27" t="s">
        <v>24</v>
      </c>
      <c r="CJ42" s="27" t="s">
        <v>24</v>
      </c>
      <c r="CK42" s="27" t="s">
        <v>24</v>
      </c>
      <c r="CL42" s="27" t="s">
        <v>24</v>
      </c>
      <c r="CM42" s="27" t="s">
        <v>24</v>
      </c>
      <c r="CN42" s="27" t="s">
        <v>24</v>
      </c>
      <c r="CO42" s="27" t="s">
        <v>24</v>
      </c>
      <c r="CQ42" s="28">
        <f t="shared" si="894"/>
        <v>5</v>
      </c>
      <c r="CR42" s="28">
        <f t="shared" si="895"/>
        <v>2</v>
      </c>
      <c r="CS42" s="28">
        <f t="shared" si="896"/>
        <v>2</v>
      </c>
      <c r="CT42" s="28">
        <f t="shared" si="897"/>
        <v>3</v>
      </c>
      <c r="CU42" s="28">
        <f t="shared" si="898"/>
        <v>4</v>
      </c>
      <c r="CV42" s="28">
        <f t="shared" si="899"/>
        <v>1</v>
      </c>
      <c r="CW42" s="28">
        <f t="shared" si="900"/>
        <v>2</v>
      </c>
      <c r="CX42" s="28">
        <f t="shared" si="901"/>
        <v>2</v>
      </c>
      <c r="CY42" s="28">
        <f t="shared" si="902"/>
        <v>2</v>
      </c>
      <c r="CZ42" s="28">
        <f t="shared" si="903"/>
        <v>2</v>
      </c>
      <c r="DA42" s="28">
        <f t="shared" si="904"/>
        <v>1</v>
      </c>
      <c r="DB42" s="28">
        <f t="shared" si="905"/>
        <v>3</v>
      </c>
      <c r="DC42" s="28">
        <f t="shared" si="906"/>
        <v>0</v>
      </c>
      <c r="DD42" s="28">
        <f t="shared" si="907"/>
        <v>1</v>
      </c>
      <c r="DE42" s="28">
        <f t="shared" si="908"/>
        <v>0</v>
      </c>
      <c r="DF42" s="28">
        <f t="shared" si="909"/>
        <v>0</v>
      </c>
      <c r="DG42" s="28">
        <f t="shared" si="910"/>
        <v>1</v>
      </c>
      <c r="DH42" s="28">
        <f t="shared" si="911"/>
        <v>0</v>
      </c>
      <c r="DI42" s="28">
        <f t="shared" si="912"/>
        <v>1</v>
      </c>
      <c r="DJ42" s="28">
        <f t="shared" si="913"/>
        <v>1</v>
      </c>
      <c r="DK42" s="28">
        <f t="shared" si="914"/>
        <v>0</v>
      </c>
      <c r="DL42" s="28">
        <f t="shared" si="915"/>
        <v>0</v>
      </c>
      <c r="DM42" s="28">
        <f t="shared" si="916"/>
        <v>0</v>
      </c>
      <c r="DN42" s="28">
        <f t="shared" si="917"/>
        <v>0</v>
      </c>
      <c r="DO42" s="28">
        <f t="shared" si="918"/>
        <v>5</v>
      </c>
      <c r="DP42" s="28">
        <f t="shared" si="919"/>
        <v>7</v>
      </c>
      <c r="DR42">
        <f t="shared" si="920"/>
        <v>1</v>
      </c>
      <c r="DS42">
        <f t="shared" si="921"/>
        <v>2</v>
      </c>
      <c r="DT42">
        <f t="shared" si="922"/>
        <v>4</v>
      </c>
      <c r="DU42">
        <f t="shared" si="923"/>
        <v>0</v>
      </c>
      <c r="DV42">
        <f t="shared" si="924"/>
        <v>0</v>
      </c>
      <c r="DW42">
        <f t="shared" si="925"/>
        <v>1</v>
      </c>
      <c r="DX42">
        <f t="shared" si="926"/>
        <v>7</v>
      </c>
      <c r="DY42">
        <f t="shared" si="927"/>
        <v>0</v>
      </c>
      <c r="DZ42">
        <f t="shared" si="928"/>
        <v>0</v>
      </c>
      <c r="EA42">
        <f t="shared" si="929"/>
        <v>5</v>
      </c>
      <c r="EB42">
        <f t="shared" si="930"/>
        <v>0</v>
      </c>
      <c r="EC42">
        <f t="shared" si="931"/>
        <v>3</v>
      </c>
      <c r="ED42">
        <f t="shared" si="932"/>
        <v>8</v>
      </c>
      <c r="EE42">
        <f t="shared" si="933"/>
        <v>10</v>
      </c>
      <c r="EF42">
        <f t="shared" si="934"/>
        <v>1</v>
      </c>
      <c r="EG42">
        <f t="shared" si="935"/>
        <v>6</v>
      </c>
      <c r="EH42">
        <f t="shared" si="936"/>
        <v>0</v>
      </c>
      <c r="EI42">
        <f t="shared" si="937"/>
        <v>0</v>
      </c>
      <c r="EJ42">
        <f t="shared" si="938"/>
        <v>6</v>
      </c>
      <c r="EK42">
        <f t="shared" si="939"/>
        <v>0</v>
      </c>
      <c r="EL42">
        <f t="shared" si="940"/>
        <v>2</v>
      </c>
      <c r="EM42">
        <f t="shared" si="941"/>
        <v>8</v>
      </c>
      <c r="EN42">
        <f t="shared" si="942"/>
        <v>0</v>
      </c>
      <c r="EO42">
        <f t="shared" si="943"/>
        <v>4</v>
      </c>
      <c r="EP42">
        <f t="shared" si="944"/>
        <v>5</v>
      </c>
      <c r="EQ42">
        <f t="shared" si="945"/>
        <v>0</v>
      </c>
      <c r="ER42">
        <f t="shared" si="946"/>
        <v>1</v>
      </c>
      <c r="ES42">
        <f t="shared" si="947"/>
        <v>8</v>
      </c>
      <c r="ET42">
        <f t="shared" si="948"/>
        <v>0</v>
      </c>
      <c r="EU42">
        <f t="shared" si="949"/>
        <v>4</v>
      </c>
      <c r="EV42">
        <f t="shared" si="950"/>
        <v>0</v>
      </c>
      <c r="EW42">
        <f t="shared" si="951"/>
        <v>0</v>
      </c>
      <c r="EX42">
        <f t="shared" si="952"/>
        <v>3</v>
      </c>
      <c r="EY42">
        <f t="shared" si="953"/>
        <v>0</v>
      </c>
      <c r="EZ42">
        <f t="shared" si="954"/>
        <v>0</v>
      </c>
      <c r="FA42">
        <f t="shared" si="955"/>
        <v>1</v>
      </c>
      <c r="FB42">
        <f t="shared" si="956"/>
        <v>0</v>
      </c>
      <c r="FC42">
        <f t="shared" si="957"/>
        <v>0</v>
      </c>
      <c r="FD42">
        <f t="shared" si="958"/>
        <v>15</v>
      </c>
      <c r="FE42">
        <f t="shared" si="959"/>
        <v>0</v>
      </c>
      <c r="FF42">
        <f t="shared" si="960"/>
        <v>0</v>
      </c>
      <c r="FG42">
        <f t="shared" si="961"/>
        <v>13</v>
      </c>
      <c r="FH42">
        <f t="shared" si="962"/>
        <v>0</v>
      </c>
      <c r="FI42">
        <f t="shared" si="963"/>
        <v>0</v>
      </c>
      <c r="FJ42">
        <f t="shared" si="964"/>
        <v>16</v>
      </c>
      <c r="FK42">
        <f t="shared" si="965"/>
        <v>0</v>
      </c>
      <c r="FL42">
        <f t="shared" si="966"/>
        <v>0</v>
      </c>
      <c r="FM42">
        <f t="shared" si="967"/>
        <v>0</v>
      </c>
      <c r="FN42">
        <f t="shared" si="968"/>
        <v>0</v>
      </c>
      <c r="FO42">
        <f t="shared" si="969"/>
        <v>0</v>
      </c>
      <c r="FP42">
        <f t="shared" si="970"/>
        <v>0</v>
      </c>
      <c r="FQ42">
        <f t="shared" si="971"/>
        <v>0</v>
      </c>
      <c r="FR42">
        <f t="shared" si="972"/>
        <v>0</v>
      </c>
      <c r="FS42">
        <f t="shared" si="973"/>
        <v>0</v>
      </c>
      <c r="FT42">
        <f t="shared" si="974"/>
        <v>0</v>
      </c>
      <c r="FU42">
        <f t="shared" si="975"/>
        <v>0</v>
      </c>
      <c r="FV42">
        <f t="shared" si="976"/>
        <v>0</v>
      </c>
      <c r="FW42">
        <f t="shared" si="977"/>
        <v>0</v>
      </c>
      <c r="FX42">
        <f t="shared" si="978"/>
        <v>0</v>
      </c>
      <c r="FY42">
        <f t="shared" si="979"/>
        <v>0</v>
      </c>
      <c r="FZ42">
        <f t="shared" si="980"/>
        <v>0</v>
      </c>
      <c r="GA42">
        <f t="shared" si="981"/>
        <v>0</v>
      </c>
      <c r="GB42">
        <f t="shared" si="982"/>
        <v>0</v>
      </c>
      <c r="GC42">
        <f t="shared" si="983"/>
        <v>0</v>
      </c>
      <c r="GD42">
        <f t="shared" si="984"/>
        <v>0</v>
      </c>
      <c r="GE42">
        <f t="shared" si="985"/>
        <v>0</v>
      </c>
      <c r="GF42">
        <f t="shared" si="986"/>
        <v>0</v>
      </c>
      <c r="GG42">
        <f t="shared" si="987"/>
        <v>0</v>
      </c>
      <c r="GH42">
        <f t="shared" si="988"/>
        <v>0</v>
      </c>
      <c r="GI42">
        <f t="shared" si="989"/>
        <v>0</v>
      </c>
      <c r="GJ42">
        <f t="shared" si="990"/>
        <v>0</v>
      </c>
      <c r="GK42">
        <f t="shared" si="991"/>
        <v>0</v>
      </c>
      <c r="GL42">
        <f t="shared" si="992"/>
        <v>0</v>
      </c>
      <c r="GM42">
        <f t="shared" si="993"/>
        <v>0</v>
      </c>
      <c r="GN42">
        <f t="shared" si="994"/>
        <v>0</v>
      </c>
      <c r="GO42">
        <f t="shared" si="995"/>
        <v>0</v>
      </c>
      <c r="GP42">
        <f t="shared" si="996"/>
        <v>0</v>
      </c>
      <c r="GQ42">
        <f t="shared" si="997"/>
        <v>0</v>
      </c>
      <c r="GR42">
        <f t="shared" si="998"/>
        <v>0</v>
      </c>
      <c r="GS42">
        <f t="shared" si="999"/>
        <v>0</v>
      </c>
      <c r="GT42">
        <f t="shared" si="1000"/>
        <v>0</v>
      </c>
      <c r="GU42">
        <f t="shared" si="1001"/>
        <v>0</v>
      </c>
      <c r="GW42" s="28">
        <f t="shared" si="1002"/>
        <v>6.4301520436864905</v>
      </c>
      <c r="GX42" s="28">
        <f t="shared" si="1003"/>
        <v>5.1000285453685743</v>
      </c>
      <c r="GY42" s="28">
        <f t="shared" si="1004"/>
        <v>0.45031307536905057</v>
      </c>
      <c r="GZ42" s="28">
        <f t="shared" si="1005"/>
        <v>1.947228486659998</v>
      </c>
      <c r="HA42" s="28">
        <f t="shared" si="1006"/>
        <v>0</v>
      </c>
      <c r="HB42" s="28">
        <f t="shared" si="1007"/>
        <v>10.302546583153871</v>
      </c>
      <c r="HC42" s="28">
        <f t="shared" si="1008"/>
        <v>0.52387034342334071</v>
      </c>
      <c r="HE42">
        <f>IFERROR(VLOOKUP(_xlfn.NUMBERVALUE(MID(L42, SEARCH("!", L42)+1, SEARCH("+", L42)-SEARCH("!", L42)-1)), Rankings!$A$2:$BK$129, 63, FALSE),0)</f>
        <v>0.29045954332099588</v>
      </c>
      <c r="HF42">
        <f>IFERROR(VLOOKUP(_xlfn.NUMBERVALUE(MID(M42, SEARCH("!", M42)+1, SEARCH("+", M42)-SEARCH("!", M42)-1)), Rankings!$A$2:$BK$129, 63, FALSE),0)</f>
        <v>0.55670508415366138</v>
      </c>
      <c r="HG42">
        <f>IFERROR(VLOOKUP(_xlfn.NUMBERVALUE(MID(N42, SEARCH("!", N42)+1, SEARCH("+", N42)-SEARCH("!", N42)-1)), Rankings!$A$2:$BK$129, 63, FALSE),0)</f>
        <v>0.82959342066499908</v>
      </c>
      <c r="HH42">
        <f>IFERROR(VLOOKUP(_xlfn.NUMBERVALUE(MID(O42, SEARCH("!", O42)+1, SEARCH("+", O42)-SEARCH("!", O42)-1)), Rankings!$A$2:$BK$129, 63, FALSE),0)</f>
        <v>0</v>
      </c>
      <c r="HI42">
        <f>IFERROR(VLOOKUP(_xlfn.NUMBERVALUE(MID(P42, SEARCH("!", P42)+1, SEARCH("+", P42)-SEARCH("!", P42)-1)), Rankings!$A$2:$BK$129, 63, FALSE),0)</f>
        <v>0</v>
      </c>
      <c r="HJ42">
        <f>IFERROR(VLOOKUP(_xlfn.NUMBERVALUE(MID(Q42, SEARCH("!", Q42)+1, SEARCH("+", Q42)-SEARCH("!", Q42)-1)), Rankings!$A$2:$BK$129, 63, FALSE),0)</f>
        <v>0.2676701877514836</v>
      </c>
      <c r="HK42">
        <f>IFERROR(VLOOKUP(_xlfn.NUMBERVALUE(MID(R42, SEARCH("!", R42)+1, SEARCH("+", R42)-SEARCH("!", R42)-1)), Rankings!$A$2:$BK$129, 63, FALSE),0)</f>
        <v>0.55232234570989558</v>
      </c>
      <c r="HL42">
        <f>IFERROR(VLOOKUP(_xlfn.NUMBERVALUE(MID(S42, SEARCH("!", S42)+1, SEARCH("+", S42)-SEARCH("!", S42)-1)), Rankings!$A$2:$BK$129, 63, FALSE),0)</f>
        <v>0</v>
      </c>
      <c r="HM42">
        <f>IFERROR(VLOOKUP(_xlfn.NUMBERVALUE(MID(T42, SEARCH("!", T42)+1, SEARCH("+", T42)-SEARCH("!", T42)-1)), Rankings!$A$2:$BK$129, 63, FALSE),0)</f>
        <v>0</v>
      </c>
      <c r="HN42">
        <f>IFERROR(VLOOKUP(_xlfn.NUMBERVALUE(MID(U42, SEARCH("!", U42)+1, SEARCH("+", U42)-SEARCH("!", U42)-1)), Rankings!$A$2:$BK$129, 63, FALSE),0)</f>
        <v>0.56827343106735106</v>
      </c>
      <c r="HO42">
        <f>IFERROR(VLOOKUP(_xlfn.NUMBERVALUE(MID(V42, SEARCH("!", V42)+1, SEARCH("+", V42)-SEARCH("!", V42)-1)), Rankings!$A$2:$BK$129, 63, FALSE),0)</f>
        <v>0</v>
      </c>
      <c r="HP42">
        <f>IFERROR(VLOOKUP(_xlfn.NUMBERVALUE(MID(W42, SEARCH("!", W42)+1, SEARCH("+", W42)-SEARCH("!", W42)-1)), Rankings!$A$2:$BK$129, 63, FALSE),0)</f>
        <v>0.58916834362897619</v>
      </c>
      <c r="HQ42">
        <f>IFERROR(VLOOKUP(_xlfn.NUMBERVALUE(MID(X42, SEARCH("!", X42)+1, SEARCH("+", X42)-SEARCH("!", X42)-1)), Rankings!$A$2:$BK$129, 63, FALSE),0)</f>
        <v>0.51686301006525148</v>
      </c>
      <c r="HR42">
        <f>IFERROR(VLOOKUP(_xlfn.NUMBERVALUE(MID(Y42, SEARCH("!", Y42)+1, SEARCH("+", Y42)-SEARCH("!", Y42)-1)), Rankings!$A$2:$BK$129, 63, FALSE),0)</f>
        <v>0.45031307536905057</v>
      </c>
      <c r="HS42">
        <f>IFERROR(VLOOKUP(_xlfn.NUMBERVALUE(MID(Z42, SEARCH("!", Z42)+1, SEARCH("+", Z42)-SEARCH("!", Z42)-1)), Rankings!$A$2:$BK$129, 63, FALSE),0)</f>
        <v>0.52069036350182252</v>
      </c>
      <c r="HT42">
        <f>IFERROR(VLOOKUP(_xlfn.NUMBERVALUE(MID(AA42, SEARCH("!", AA42)+1, SEARCH("+", AA42)-SEARCH("!", AA42)-1)), Rankings!$A$2:$BK$129, 63, FALSE),0)</f>
        <v>0.91255548584178892</v>
      </c>
      <c r="HU42">
        <f>IFERROR(VLOOKUP(_xlfn.NUMBERVALUE(MID(AB42, SEARCH("!", AB42)+1, SEARCH("+", AB42)-SEARCH("!", AB42)-1)), Rankings!$A$2:$BK$129, 63, FALSE),0)</f>
        <v>0</v>
      </c>
      <c r="HV42">
        <f>IFERROR(VLOOKUP(_xlfn.NUMBERVALUE(MID(AC42, SEARCH("!", AC42)+1, SEARCH("+", AC42)-SEARCH("!", AC42)-1)), Rankings!$A$2:$BK$129, 63, FALSE),0)</f>
        <v>0</v>
      </c>
      <c r="HW42">
        <f>IFERROR(VLOOKUP(_xlfn.NUMBERVALUE(MID(AD42, SEARCH("!", AD42)+1, SEARCH("+", AD42)-SEARCH("!", AD42)-1)), Rankings!$A$2:$BK$129, 63, FALSE),0)</f>
        <v>0.55232234570989558</v>
      </c>
      <c r="HX42">
        <f>IFERROR(VLOOKUP(_xlfn.NUMBERVALUE(MID(AE42, SEARCH("!", AE42)+1, SEARCH("+", AE42)-SEARCH("!", AE42)-1)), Rankings!$A$2:$BK$129, 63, FALSE),0)</f>
        <v>0</v>
      </c>
      <c r="HY42">
        <f>IFERROR(VLOOKUP(_xlfn.NUMBERVALUE(MID(AF42, SEARCH("!", AF42)+1, SEARCH("+", AF42)-SEARCH("!", AF42)-1)), Rankings!$A$2:$BK$129, 63, FALSE),0)</f>
        <v>0.83122380927033801</v>
      </c>
      <c r="HZ42">
        <f>IFERROR(VLOOKUP(_xlfn.NUMBERVALUE(MID(AG42, SEARCH("!", AG42)+1, SEARCH("+", AG42)-SEARCH("!", AG42)-1)), Rankings!$A$2:$BK$129, 63, FALSE),0)</f>
        <v>0.56827343106735106</v>
      </c>
      <c r="IA42">
        <f>IFERROR(VLOOKUP(_xlfn.NUMBERVALUE(MID(AH42, SEARCH("!", AH42)+1, SEARCH("+", AH42)-SEARCH("!", AH42)-1)), Rankings!$A$2:$BK$129, 63, FALSE),0)</f>
        <v>0</v>
      </c>
      <c r="IB42">
        <f>IFERROR(VLOOKUP(_xlfn.NUMBERVALUE(MID(AI42, SEARCH("!", AI42)+1, SEARCH("+", AI42)-SEARCH("!", AI42)-1)), Rankings!$A$2:$BK$129, 63, FALSE),0)</f>
        <v>0.61642495585460211</v>
      </c>
      <c r="IC42">
        <f>IFERROR(VLOOKUP(_xlfn.NUMBERVALUE(MID(AJ42, SEARCH("!", AJ42)+1, SEARCH("+", AJ42)-SEARCH("!", AJ42)-1)), Rankings!$A$2:$BK$129, 63, FALSE),0)</f>
        <v>0.51686301006525148</v>
      </c>
      <c r="ID42">
        <f>IFERROR(VLOOKUP(_xlfn.NUMBERVALUE(MID(AK42, SEARCH("!", AK42)+1, SEARCH("+", AK42)-SEARCH("!", AK42)-1)), Rankings!$A$2:$BK$129, 63, FALSE),0)</f>
        <v>0</v>
      </c>
      <c r="IE42">
        <f>IFERROR(VLOOKUP(_xlfn.NUMBERVALUE(MID(AL42, SEARCH("!", AL42)+1, SEARCH("+", AL42)-SEARCH("!", AL42)-1)), Rankings!$A$2:$BK$129, 63, FALSE),0)</f>
        <v>0.37792062575640611</v>
      </c>
      <c r="IF42">
        <f>IFERROR(VLOOKUP(_xlfn.NUMBERVALUE(MID(AM42, SEARCH("!", AM42)+1, SEARCH("+", AM42)-SEARCH("!", AM42)-1)), Rankings!$A$2:$BK$129, 63, FALSE),0)</f>
        <v>0.91255548584178892</v>
      </c>
      <c r="IG42">
        <f>IFERROR(VLOOKUP(_xlfn.NUMBERVALUE(MID(AN42, SEARCH("!", AN42)+1, SEARCH("+", AN42)-SEARCH("!", AN42)-1)), Rankings!$A$2:$BK$129, 63, FALSE),0)</f>
        <v>0</v>
      </c>
      <c r="IH42">
        <f>IFERROR(VLOOKUP(_xlfn.NUMBERVALUE(MID(AO42, SEARCH("!", AO42)+1, SEARCH("+", AO42)-SEARCH("!", AO42)-1)), Rankings!$A$2:$BK$129, 63, FALSE),0)</f>
        <v>0.80391752131048844</v>
      </c>
      <c r="II42">
        <f>IFERROR(VLOOKUP(_xlfn.NUMBERVALUE(MID(AP42, SEARCH("!", AP42)+1, SEARCH("+", AP42)-SEARCH("!", AP42)-1)), Rankings!$A$2:$BK$129, 63, FALSE),0)</f>
        <v>0</v>
      </c>
      <c r="IJ42">
        <f>IFERROR(VLOOKUP(_xlfn.NUMBERVALUE(MID(AQ42, SEARCH("!", AQ42)+1, SEARCH("+", AQ42)-SEARCH("!", AQ42)-1)), Rankings!$A$2:$BK$129, 63, FALSE),0)</f>
        <v>0</v>
      </c>
      <c r="IK42">
        <f>IFERROR(VLOOKUP(_xlfn.NUMBERVALUE(MID(AR42, SEARCH("!", AR42)+1, SEARCH("+", AR42)-SEARCH("!", AR42)-1)), Rankings!$A$2:$BK$129, 63, FALSE),0)</f>
        <v>0.33094823042334121</v>
      </c>
      <c r="IL42">
        <f>IFERROR(VLOOKUP(_xlfn.NUMBERVALUE(MID(AS42, SEARCH("!", AS42)+1, SEARCH("+", AS42)-SEARCH("!", AS42)-1)), Rankings!$A$2:$BK$129, 63, FALSE),0)</f>
        <v>0</v>
      </c>
      <c r="IM42">
        <f>IFERROR(VLOOKUP(_xlfn.NUMBERVALUE(MID(AT42, SEARCH("!", AT42)+1, SEARCH("+", AT42)-SEARCH("!", AT42)-1)), Rankings!$A$2:$BK$129, 63, FALSE),0)</f>
        <v>0</v>
      </c>
      <c r="IN42">
        <f>IFERROR(VLOOKUP(_xlfn.NUMBERVALUE(MID(AU42, SEARCH("!", AU42)+1, SEARCH("+", AU42)-SEARCH("!", AU42)-1)), Rankings!$A$2:$BK$129, 63, FALSE),0)</f>
        <v>0.41542995804937638</v>
      </c>
      <c r="IO42">
        <f>IFERROR(VLOOKUP(_xlfn.NUMBERVALUE(MID(AV42, SEARCH("!", AV42)+1, SEARCH("+", AV42)-SEARCH("!", AV42)-1)), Rankings!$A$2:$BK$129, 63, FALSE),0)</f>
        <v>0</v>
      </c>
      <c r="IP42">
        <f>IFERROR(VLOOKUP(_xlfn.NUMBERVALUE(MID(AW42, SEARCH("!", AW42)+1, SEARCH("+", AW42)-SEARCH("!", AW42)-1)), Rankings!$A$2:$BK$129, 63, FALSE),0)</f>
        <v>0</v>
      </c>
      <c r="IQ42">
        <f>IFERROR(VLOOKUP(_xlfn.NUMBERVALUE(MID(AX42, SEARCH("!", AX42)+1, SEARCH("+", AX42)-SEARCH("!", AX42)-1)), Rankings!$A$2:$BK$129, 63, FALSE),0)</f>
        <v>0.55881753299749948</v>
      </c>
      <c r="IR42">
        <f>IFERROR(VLOOKUP(_xlfn.NUMBERVALUE(MID(AY42, SEARCH("!", AY42)+1, SEARCH("+", AY42)-SEARCH("!", AY42)-1)), Rankings!$A$2:$BK$129, 63, FALSE),0)</f>
        <v>0</v>
      </c>
      <c r="IS42">
        <f>IFERROR(VLOOKUP(_xlfn.NUMBERVALUE(MID(AZ42, SEARCH("!", AZ42)+1, SEARCH("+", AZ42)-SEARCH("!", AZ42)-1)), Rankings!$A$2:$BK$129, 63, FALSE),0)</f>
        <v>0</v>
      </c>
      <c r="IT42">
        <f>IFERROR(VLOOKUP(_xlfn.NUMBERVALUE(MID(BA42, SEARCH("!", BA42)+1, SEARCH("+", BA42)-SEARCH("!", BA42)-1)), Rankings!$A$2:$BK$129, 63, FALSE),0)</f>
        <v>0.55881753299749948</v>
      </c>
      <c r="IU42">
        <f>IFERROR(VLOOKUP(_xlfn.NUMBERVALUE(MID(BB42, SEARCH("!", BB42)+1, SEARCH("+", BB42)-SEARCH("!", BB42)-1)), Rankings!$A$2:$BK$129, 63, FALSE),0)</f>
        <v>0</v>
      </c>
      <c r="IV42">
        <f>IFERROR(VLOOKUP(_xlfn.NUMBERVALUE(MID(BC42, SEARCH("!", BC42)+1, SEARCH("+", BC42)-SEARCH("!", BC42)-1)), Rankings!$A$2:$BK$129, 63, FALSE),0)</f>
        <v>0</v>
      </c>
      <c r="IW42">
        <f>IFERROR(VLOOKUP(_xlfn.NUMBERVALUE(MID(BD42, SEARCH("!", BD42)+1, SEARCH("+", BD42)-SEARCH("!", BD42)-1)), Rankings!$A$2:$BK$129, 63, FALSE),0)</f>
        <v>0.82959342066499908</v>
      </c>
      <c r="IX42">
        <f>IFERROR(VLOOKUP(_xlfn.NUMBERVALUE(MID(BE42, SEARCH("!", BE42)+1, SEARCH("+", BE42)-SEARCH("!", BE42)-1)), Rankings!$A$2:$BK$129, 63, FALSE),0)</f>
        <v>0</v>
      </c>
      <c r="IY42">
        <f>IFERROR(VLOOKUP(_xlfn.NUMBERVALUE(MID(BF42, SEARCH("!", BF42)+1, SEARCH("+", BF42)-SEARCH("!", BF42)-1)), Rankings!$A$2:$BK$129, 63, FALSE),0)</f>
        <v>0</v>
      </c>
      <c r="IZ42">
        <f>IFERROR(VLOOKUP(_xlfn.NUMBERVALUE(MID(BG42, SEARCH("!", BG42)+1, SEARCH("+", BG42)-SEARCH("!", BG42)-1)), Rankings!$A$2:$BK$129, 63, FALSE),0)</f>
        <v>0</v>
      </c>
      <c r="JA42">
        <f>IFERROR(VLOOKUP(_xlfn.NUMBERVALUE(MID(BH42, SEARCH("!", BH42)+1, SEARCH("+", BH42)-SEARCH("!", BH42)-1)), Rankings!$A$2:$BK$129, 63, FALSE),0)</f>
        <v>0</v>
      </c>
      <c r="JB42">
        <f>IFERROR(VLOOKUP(_xlfn.NUMBERVALUE(MID(BI42, SEARCH("!", BI42)+1, SEARCH("+", BI42)-SEARCH("!", BI42)-1)), Rankings!$A$2:$BK$129, 63, FALSE),0)</f>
        <v>0</v>
      </c>
      <c r="JC42">
        <f>IFERROR(VLOOKUP(_xlfn.NUMBERVALUE(MID(BJ42, SEARCH("!", BJ42)+1, SEARCH("+", BJ42)-SEARCH("!", BJ42)-1)), Rankings!$A$2:$BK$129, 63, FALSE),0)</f>
        <v>0</v>
      </c>
      <c r="JD42">
        <f>IFERROR(VLOOKUP(_xlfn.NUMBERVALUE(MID(BK42, SEARCH("!", BK42)+1, SEARCH("+", BK42)-SEARCH("!", BK42)-1)), Rankings!$A$2:$BK$129, 63, FALSE),0)</f>
        <v>0</v>
      </c>
      <c r="JE42">
        <f>IFERROR(VLOOKUP(_xlfn.NUMBERVALUE(MID(BL42, SEARCH("!", BL42)+1, SEARCH("+", BL42)-SEARCH("!", BL42)-1)), Rankings!$A$2:$BK$129, 63, FALSE),0)</f>
        <v>0</v>
      </c>
      <c r="JF42">
        <f>IFERROR(VLOOKUP(_xlfn.NUMBERVALUE(MID(BM42, SEARCH("!", BM42)+1, SEARCH("+", BM42)-SEARCH("!", BM42)-1)), Rankings!$A$2:$BK$129, 63, FALSE),0)</f>
        <v>0</v>
      </c>
      <c r="JG42">
        <f>IFERROR(VLOOKUP(_xlfn.NUMBERVALUE(MID(BN42, SEARCH("!", BN42)+1, SEARCH("+", BN42)-SEARCH("!", BN42)-1)), Rankings!$A$2:$BK$129, 63, FALSE),0)</f>
        <v>0</v>
      </c>
      <c r="JH42">
        <f>IFERROR(VLOOKUP(_xlfn.NUMBERVALUE(MID(BO42, SEARCH("!", BO42)+1, SEARCH("+", BO42)-SEARCH("!", BO42)-1)), Rankings!$A$2:$BK$129, 63, FALSE),0)</f>
        <v>0</v>
      </c>
      <c r="JI42">
        <f>IFERROR(VLOOKUP(_xlfn.NUMBERVALUE(MID(BP42, SEARCH("!", BP42)+1, SEARCH("+", BP42)-SEARCH("!", BP42)-1)), Rankings!$A$2:$BK$129, 63, FALSE),0)</f>
        <v>0</v>
      </c>
      <c r="JJ42">
        <f>IFERROR(VLOOKUP(_xlfn.NUMBERVALUE(MID(BQ42, SEARCH("!", BQ42)+1, SEARCH("+", BQ42)-SEARCH("!", BQ42)-1)), Rankings!$A$2:$BK$129, 63, FALSE),0)</f>
        <v>0</v>
      </c>
      <c r="JK42">
        <f>IFERROR(VLOOKUP(_xlfn.NUMBERVALUE(MID(BR42, SEARCH("!", BR42)+1, SEARCH("+", BR42)-SEARCH("!", BR42)-1)), Rankings!$A$2:$BK$129, 63, FALSE),0)</f>
        <v>0</v>
      </c>
      <c r="JL42">
        <f>IFERROR(VLOOKUP(_xlfn.NUMBERVALUE(MID(BS42, SEARCH("!", BS42)+1, SEARCH("+", BS42)-SEARCH("!", BS42)-1)), Rankings!$A$2:$BK$129, 63, FALSE),0)</f>
        <v>0</v>
      </c>
      <c r="JM42">
        <f>IFERROR(VLOOKUP(_xlfn.NUMBERVALUE(MID(BT42, SEARCH("!", BT42)+1, SEARCH("+", BT42)-SEARCH("!", BT42)-1)), Rankings!$A$2:$BK$129, 63, FALSE),0)</f>
        <v>0</v>
      </c>
      <c r="JN42">
        <f>IFERROR(VLOOKUP(_xlfn.NUMBERVALUE(MID(BU42, SEARCH("!", BU42)+1, SEARCH("+", BU42)-SEARCH("!", BU42)-1)), Rankings!$A$2:$BK$129, 63, FALSE),0)</f>
        <v>0</v>
      </c>
      <c r="JO42">
        <f>IFERROR(VLOOKUP(_xlfn.NUMBERVALUE(MID(BV42, SEARCH("!", BV42)+1, SEARCH("+", BV42)-SEARCH("!", BV42)-1)), Rankings!$A$2:$BK$129, 63, FALSE),0)</f>
        <v>0</v>
      </c>
      <c r="JP42">
        <f>IFERROR(VLOOKUP(_xlfn.NUMBERVALUE(MID(BW42, SEARCH("!", BW42)+1, SEARCH("+", BW42)-SEARCH("!", BW42)-1)), Rankings!$A$2:$BK$129, 63, FALSE),0)</f>
        <v>0</v>
      </c>
      <c r="JQ42">
        <f>IFERROR(VLOOKUP(_xlfn.NUMBERVALUE(MID(BX42, SEARCH("!", BX42)+1, SEARCH("+", BX42)-SEARCH("!", BX42)-1)), Rankings!$A$2:$BK$129, 63, FALSE),0)</f>
        <v>0</v>
      </c>
      <c r="JR42">
        <f>IFERROR(VLOOKUP(_xlfn.NUMBERVALUE(MID(BY42, SEARCH("!", BY42)+1, SEARCH("+", BY42)-SEARCH("!", BY42)-1)), Rankings!$A$2:$BK$129, 63, FALSE),0)</f>
        <v>0</v>
      </c>
      <c r="JS42">
        <f>IFERROR(VLOOKUP(_xlfn.NUMBERVALUE(MID(BZ42, SEARCH("!", BZ42)+1, SEARCH("+", BZ42)-SEARCH("!", BZ42)-1)), Rankings!$A$2:$BK$129, 63, FALSE),0)</f>
        <v>0</v>
      </c>
      <c r="JT42">
        <f>IFERROR(VLOOKUP(_xlfn.NUMBERVALUE(MID(CA42, SEARCH("!", CA42)+1, SEARCH("+", CA42)-SEARCH("!", CA42)-1)), Rankings!$A$2:$BK$129, 63, FALSE),0)</f>
        <v>0</v>
      </c>
      <c r="JU42">
        <f>IFERROR(VLOOKUP(_xlfn.NUMBERVALUE(MID(CB42, SEARCH("!", CB42)+1, SEARCH("+", CB42)-SEARCH("!", CB42)-1)), Rankings!$A$2:$BK$129, 63, FALSE),0)</f>
        <v>0</v>
      </c>
      <c r="JV42">
        <f>IFERROR(VLOOKUP(_xlfn.NUMBERVALUE(MID(CC42, SEARCH("!", CC42)+1, SEARCH("+", CC42)-SEARCH("!", CC42)-1)), Rankings!$A$2:$BK$129, 63, FALSE),0)</f>
        <v>0</v>
      </c>
      <c r="JW42">
        <f>IFERROR(VLOOKUP(_xlfn.NUMBERVALUE(MID(CD42, SEARCH("!", CD42)+1, SEARCH("+", CD42)-SEARCH("!", CD42)-1)), Rankings!$A$2:$BK$129, 63, FALSE),0)</f>
        <v>0</v>
      </c>
      <c r="JX42">
        <f>IFERROR(VLOOKUP(_xlfn.NUMBERVALUE(MID(CE42, SEARCH("!", CE42)+1, SEARCH("+", CE42)-SEARCH("!", CE42)-1)), Rankings!$A$2:$BK$129, 63, FALSE),0)</f>
        <v>0</v>
      </c>
      <c r="JY42">
        <f>IFERROR(VLOOKUP(_xlfn.NUMBERVALUE(MID(CF42, SEARCH("!", CF42)+1, SEARCH("+", CF42)-SEARCH("!", CF42)-1)), Rankings!$A$2:$BK$129, 63, FALSE),0)</f>
        <v>0</v>
      </c>
      <c r="JZ42">
        <f>IFERROR(VLOOKUP(_xlfn.NUMBERVALUE(MID(CG42, SEARCH("!", CG42)+1, SEARCH("+", CG42)-SEARCH("!", CG42)-1)), Rankings!$A$2:$BK$129, 63, FALSE),0)</f>
        <v>0</v>
      </c>
      <c r="KA42">
        <f>IFERROR(VLOOKUP(_xlfn.NUMBERVALUE(MID(CH42, SEARCH("!", CH42)+1, SEARCH("+", CH42)-SEARCH("!", CH42)-1)), Rankings!$A$2:$BK$129, 63, FALSE),0)</f>
        <v>0</v>
      </c>
      <c r="KB42">
        <f>IFERROR(VLOOKUP(_xlfn.NUMBERVALUE(MID(CI42, SEARCH("!", CI42)+1, SEARCH("+", CI42)-SEARCH("!", CI42)-1)), Rankings!$A$2:$BK$129, 63, FALSE),0)</f>
        <v>0</v>
      </c>
      <c r="KC42">
        <f>IFERROR(VLOOKUP(_xlfn.NUMBERVALUE(MID(CJ42, SEARCH("!", CJ42)+1, SEARCH("+", CJ42)-SEARCH("!", CJ42)-1)), Rankings!$A$2:$BK$129, 63, FALSE),0)</f>
        <v>0</v>
      </c>
      <c r="KD42">
        <f>IFERROR(VLOOKUP(_xlfn.NUMBERVALUE(MID(CK42, SEARCH("!", CK42)+1, SEARCH("+", CK42)-SEARCH("!", CK42)-1)), Rankings!$A$2:$BK$129, 63, FALSE),0)</f>
        <v>0</v>
      </c>
      <c r="KE42">
        <f>IFERROR(VLOOKUP(_xlfn.NUMBERVALUE(MID(CL42, SEARCH("!", CL42)+1, SEARCH("+", CL42)-SEARCH("!", CL42)-1)), Rankings!$A$2:$BK$129, 63, FALSE),0)</f>
        <v>0</v>
      </c>
      <c r="KF42">
        <f>IFERROR(VLOOKUP(_xlfn.NUMBERVALUE(MID(CM42, SEARCH("!", CM42)+1, SEARCH("+", CM42)-SEARCH("!", CM42)-1)), Rankings!$A$2:$BK$129, 63, FALSE),0)</f>
        <v>0</v>
      </c>
      <c r="KG42">
        <f>IFERROR(VLOOKUP(_xlfn.NUMBERVALUE(MID(CN42, SEARCH("!", CN42)+1, SEARCH("+", CN42)-SEARCH("!", CN42)-1)), Rankings!$A$2:$BK$129, 63, FALSE),0)</f>
        <v>0</v>
      </c>
      <c r="KH42">
        <f>IFERROR(VLOOKUP(_xlfn.NUMBERVALUE(MID(CO42, SEARCH("!", CO42)+1, SEARCH("+", CO42)-SEARCH("!", CO42)-1)), Rankings!$A$2:$BK$129, 63, FALSE),0)</f>
        <v>0</v>
      </c>
      <c r="KJ42" s="28">
        <f t="shared" si="1009"/>
        <v>244</v>
      </c>
      <c r="KK42" s="28">
        <f t="shared" si="1010"/>
        <v>100</v>
      </c>
      <c r="KL42" s="28">
        <f t="shared" si="1011"/>
        <v>9</v>
      </c>
      <c r="KM42" s="28">
        <f t="shared" si="1012"/>
        <v>62</v>
      </c>
      <c r="KN42" s="28">
        <f t="shared" si="1013"/>
        <v>0</v>
      </c>
      <c r="KO42" s="28">
        <f t="shared" si="1014"/>
        <v>198</v>
      </c>
      <c r="KP42" s="28">
        <f t="shared" si="1015"/>
        <v>343.83333333333331</v>
      </c>
      <c r="KQ42" s="28">
        <f t="shared" si="1016"/>
        <v>198</v>
      </c>
      <c r="KS42" s="27" t="str">
        <f t="shared" si="1017"/>
        <v>30</v>
      </c>
      <c r="KT42" s="27" t="str">
        <f t="shared" si="1018"/>
        <v>22</v>
      </c>
      <c r="KU42" s="27" t="str">
        <f t="shared" si="1019"/>
        <v>17</v>
      </c>
      <c r="KV42" s="27">
        <f t="shared" si="1020"/>
        <v>0</v>
      </c>
      <c r="KW42" s="27">
        <f t="shared" si="1021"/>
        <v>0</v>
      </c>
      <c r="KX42" s="27" t="str">
        <f t="shared" si="1022"/>
        <v>19</v>
      </c>
      <c r="KY42" s="27" t="str">
        <f t="shared" si="1023"/>
        <v>19</v>
      </c>
      <c r="KZ42" s="27">
        <f t="shared" si="1024"/>
        <v>0</v>
      </c>
      <c r="LA42" s="27">
        <f t="shared" si="1025"/>
        <v>0</v>
      </c>
      <c r="LB42" s="27" t="str">
        <f t="shared" si="1026"/>
        <v>14</v>
      </c>
      <c r="LC42" s="27">
        <f t="shared" si="1027"/>
        <v>0</v>
      </c>
      <c r="LD42" s="27" t="str">
        <f t="shared" si="1028"/>
        <v>20</v>
      </c>
      <c r="LE42" s="27" t="str">
        <f t="shared" si="1029"/>
        <v>9</v>
      </c>
      <c r="LF42" s="27" t="str">
        <f t="shared" si="1030"/>
        <v>9</v>
      </c>
      <c r="LG42" s="27" t="str">
        <f t="shared" si="1031"/>
        <v>25</v>
      </c>
      <c r="LH42" s="27" t="str">
        <f t="shared" si="1032"/>
        <v>14</v>
      </c>
      <c r="LI42" s="27">
        <f t="shared" si="1033"/>
        <v>0</v>
      </c>
      <c r="LJ42" s="27">
        <f t="shared" si="1034"/>
        <v>0</v>
      </c>
      <c r="LK42" s="27" t="str">
        <f t="shared" si="1035"/>
        <v>9</v>
      </c>
      <c r="LL42" s="27">
        <f t="shared" si="1036"/>
        <v>0</v>
      </c>
      <c r="LM42" s="27" t="str">
        <f t="shared" si="1037"/>
        <v>15</v>
      </c>
      <c r="LN42" s="27" t="str">
        <f t="shared" si="1038"/>
        <v>8</v>
      </c>
      <c r="LO42" s="27">
        <f t="shared" si="1039"/>
        <v>0</v>
      </c>
      <c r="LP42" s="27" t="str">
        <f t="shared" si="1040"/>
        <v>12</v>
      </c>
      <c r="LQ42" s="27" t="str">
        <f t="shared" si="1041"/>
        <v>18</v>
      </c>
      <c r="LR42" s="27">
        <f t="shared" si="1042"/>
        <v>0</v>
      </c>
      <c r="LS42" s="27" t="str">
        <f t="shared" si="1043"/>
        <v>12</v>
      </c>
      <c r="LT42" s="27" t="str">
        <f t="shared" si="1044"/>
        <v>9</v>
      </c>
      <c r="LU42" s="27">
        <f t="shared" si="1045"/>
        <v>0</v>
      </c>
      <c r="LV42" s="27" t="str">
        <f t="shared" si="1046"/>
        <v>19</v>
      </c>
      <c r="LW42" s="27">
        <f t="shared" si="1047"/>
        <v>0</v>
      </c>
      <c r="LX42" s="27">
        <f t="shared" si="1048"/>
        <v>0</v>
      </c>
      <c r="LY42" s="27" t="str">
        <f t="shared" si="1049"/>
        <v>31</v>
      </c>
      <c r="LZ42" s="27">
        <f t="shared" si="1050"/>
        <v>0</v>
      </c>
      <c r="MA42" s="27">
        <f t="shared" si="1051"/>
        <v>0</v>
      </c>
      <c r="MB42" s="27" t="str">
        <f t="shared" si="1052"/>
        <v>22</v>
      </c>
      <c r="MC42" s="27">
        <f t="shared" si="1053"/>
        <v>0</v>
      </c>
      <c r="MD42" s="27">
        <f t="shared" si="1054"/>
        <v>0</v>
      </c>
      <c r="ME42" s="27" t="str">
        <f t="shared" si="1055"/>
        <v>15</v>
      </c>
      <c r="MF42" s="27">
        <f t="shared" si="1056"/>
        <v>0</v>
      </c>
      <c r="MG42" s="27">
        <f t="shared" si="1057"/>
        <v>0</v>
      </c>
      <c r="MH42" s="27" t="str">
        <f t="shared" si="1058"/>
        <v>22</v>
      </c>
      <c r="MI42" s="27">
        <f t="shared" si="1059"/>
        <v>0</v>
      </c>
      <c r="MJ42" s="27">
        <f t="shared" si="1060"/>
        <v>0</v>
      </c>
      <c r="MK42" s="27" t="str">
        <f t="shared" si="1061"/>
        <v>25</v>
      </c>
      <c r="ML42" s="27">
        <f t="shared" si="1062"/>
        <v>0</v>
      </c>
      <c r="MM42" s="27">
        <f t="shared" si="1063"/>
        <v>0</v>
      </c>
      <c r="MN42" s="27">
        <f t="shared" si="1064"/>
        <v>0</v>
      </c>
      <c r="MO42" s="27">
        <f t="shared" si="1065"/>
        <v>0</v>
      </c>
      <c r="MP42" s="27">
        <f t="shared" si="1066"/>
        <v>0</v>
      </c>
      <c r="MQ42" s="27">
        <f t="shared" si="1067"/>
        <v>0</v>
      </c>
      <c r="MR42" s="27">
        <f t="shared" si="1068"/>
        <v>0</v>
      </c>
      <c r="MS42" s="27">
        <f t="shared" si="1069"/>
        <v>0</v>
      </c>
      <c r="MT42" s="27">
        <f t="shared" si="1070"/>
        <v>0</v>
      </c>
      <c r="MU42" s="27">
        <f t="shared" si="1071"/>
        <v>0</v>
      </c>
      <c r="MV42" s="27">
        <f t="shared" si="1072"/>
        <v>0</v>
      </c>
      <c r="MW42" s="27">
        <f t="shared" si="1073"/>
        <v>0</v>
      </c>
      <c r="MX42" s="27">
        <f t="shared" si="1074"/>
        <v>0</v>
      </c>
      <c r="MY42" s="27">
        <f t="shared" si="1075"/>
        <v>0</v>
      </c>
      <c r="MZ42" s="27">
        <f t="shared" si="1076"/>
        <v>0</v>
      </c>
      <c r="NA42" s="27">
        <f t="shared" si="1077"/>
        <v>0</v>
      </c>
      <c r="NB42" s="27">
        <f t="shared" si="1078"/>
        <v>0</v>
      </c>
      <c r="NC42" s="27">
        <f t="shared" si="1079"/>
        <v>0</v>
      </c>
      <c r="ND42" s="27">
        <f t="shared" si="1080"/>
        <v>0</v>
      </c>
      <c r="NE42" s="27">
        <f t="shared" si="1081"/>
        <v>0</v>
      </c>
      <c r="NF42" s="27">
        <f t="shared" si="1082"/>
        <v>0</v>
      </c>
      <c r="NG42" s="27">
        <f t="shared" si="1083"/>
        <v>0</v>
      </c>
      <c r="NH42" s="27">
        <f t="shared" si="1084"/>
        <v>0</v>
      </c>
      <c r="NI42" s="27">
        <f t="shared" si="1085"/>
        <v>0</v>
      </c>
      <c r="NJ42" s="27">
        <f t="shared" si="1086"/>
        <v>0</v>
      </c>
      <c r="NK42" s="27">
        <f t="shared" si="1087"/>
        <v>0</v>
      </c>
      <c r="NL42" s="27">
        <f t="shared" si="1088"/>
        <v>0</v>
      </c>
      <c r="NM42" s="27">
        <f t="shared" si="1089"/>
        <v>0</v>
      </c>
      <c r="NN42" s="27">
        <f t="shared" si="1090"/>
        <v>0</v>
      </c>
      <c r="NO42" s="27">
        <f t="shared" si="1091"/>
        <v>0</v>
      </c>
      <c r="NP42" s="27">
        <f t="shared" si="1092"/>
        <v>0</v>
      </c>
      <c r="NQ42" s="27">
        <f t="shared" si="1093"/>
        <v>0</v>
      </c>
      <c r="NR42" s="27">
        <f t="shared" si="1094"/>
        <v>0</v>
      </c>
      <c r="NS42" s="27">
        <f t="shared" si="1095"/>
        <v>0</v>
      </c>
      <c r="NT42" s="27">
        <f t="shared" si="1096"/>
        <v>0</v>
      </c>
      <c r="NU42" s="27">
        <f t="shared" si="1097"/>
        <v>0</v>
      </c>
      <c r="NV42" s="27">
        <f t="shared" si="1098"/>
        <v>0</v>
      </c>
      <c r="NX42" s="28">
        <f t="shared" si="1099"/>
        <v>213</v>
      </c>
      <c r="NY42" s="28">
        <f t="shared" si="1100"/>
        <v>125</v>
      </c>
      <c r="NZ42" s="28">
        <f t="shared" si="1101"/>
        <v>20</v>
      </c>
      <c r="OA42" s="28">
        <f t="shared" si="1102"/>
        <v>62</v>
      </c>
      <c r="OB42" s="28">
        <f t="shared" si="1103"/>
        <v>0</v>
      </c>
      <c r="OC42" s="28">
        <f t="shared" si="1104"/>
        <v>173</v>
      </c>
      <c r="OD42" s="28">
        <f t="shared" si="1105"/>
        <v>326.66666666666663</v>
      </c>
      <c r="OE42" s="28">
        <f t="shared" si="1106"/>
        <v>173</v>
      </c>
      <c r="OG42" s="27" t="str">
        <f t="shared" si="1107"/>
        <v>15</v>
      </c>
      <c r="OH42" s="27" t="str">
        <f t="shared" si="1108"/>
        <v>24</v>
      </c>
      <c r="OI42" s="27" t="str">
        <f t="shared" si="1109"/>
        <v>31</v>
      </c>
      <c r="OJ42" s="27">
        <f t="shared" si="1110"/>
        <v>0</v>
      </c>
      <c r="OK42" s="27">
        <f t="shared" si="1111"/>
        <v>0</v>
      </c>
      <c r="OL42" s="27" t="str">
        <f t="shared" si="1112"/>
        <v>8</v>
      </c>
      <c r="OM42" s="27" t="str">
        <f t="shared" si="1113"/>
        <v>17</v>
      </c>
      <c r="ON42" s="27">
        <f t="shared" si="1114"/>
        <v>0</v>
      </c>
      <c r="OO42" s="27">
        <f t="shared" si="1115"/>
        <v>0</v>
      </c>
      <c r="OP42" s="27" t="str">
        <f t="shared" si="1116"/>
        <v>12</v>
      </c>
      <c r="OQ42" s="27">
        <f t="shared" si="1117"/>
        <v>0</v>
      </c>
      <c r="OR42" s="27" t="str">
        <f t="shared" si="1118"/>
        <v>9</v>
      </c>
      <c r="OS42" s="27" t="str">
        <f t="shared" si="1119"/>
        <v>12</v>
      </c>
      <c r="OT42" s="27" t="str">
        <f t="shared" si="1120"/>
        <v>20</v>
      </c>
      <c r="OU42" s="27" t="str">
        <f t="shared" si="1121"/>
        <v>24</v>
      </c>
      <c r="OV42" s="27" t="str">
        <f t="shared" si="1122"/>
        <v>18</v>
      </c>
      <c r="OW42" s="27">
        <f t="shared" si="1123"/>
        <v>0</v>
      </c>
      <c r="OX42" s="27">
        <f t="shared" si="1124"/>
        <v>0</v>
      </c>
      <c r="OY42" s="27" t="str">
        <f t="shared" si="1125"/>
        <v>18</v>
      </c>
      <c r="OZ42" s="27">
        <f t="shared" si="1126"/>
        <v>0</v>
      </c>
      <c r="PA42" s="27" t="str">
        <f t="shared" si="1127"/>
        <v>19</v>
      </c>
      <c r="PB42" s="27" t="str">
        <f t="shared" si="1128"/>
        <v>9</v>
      </c>
      <c r="PC42" s="27">
        <f t="shared" si="1129"/>
        <v>0</v>
      </c>
      <c r="PD42" s="27" t="str">
        <f t="shared" si="1130"/>
        <v>13</v>
      </c>
      <c r="PE42" s="27" t="str">
        <f t="shared" si="1131"/>
        <v>16</v>
      </c>
      <c r="PF42" s="27">
        <f t="shared" si="1132"/>
        <v>0</v>
      </c>
      <c r="PG42" s="27" t="str">
        <f t="shared" si="1133"/>
        <v>10</v>
      </c>
      <c r="PH42" s="27" t="str">
        <f t="shared" si="1134"/>
        <v>23</v>
      </c>
      <c r="PI42" s="27">
        <f t="shared" si="1135"/>
        <v>0</v>
      </c>
      <c r="PJ42" s="27" t="str">
        <f t="shared" si="1136"/>
        <v>28</v>
      </c>
      <c r="PK42" s="27">
        <f t="shared" si="1137"/>
        <v>0</v>
      </c>
      <c r="PL42" s="27">
        <f t="shared" si="1138"/>
        <v>0</v>
      </c>
      <c r="PM42" s="27" t="str">
        <f t="shared" si="1139"/>
        <v>19</v>
      </c>
      <c r="PN42" s="27">
        <f t="shared" si="1140"/>
        <v>0</v>
      </c>
      <c r="PO42" s="27">
        <f t="shared" si="1141"/>
        <v>0</v>
      </c>
      <c r="PP42" s="27" t="str">
        <f t="shared" si="1142"/>
        <v>13</v>
      </c>
      <c r="PQ42" s="27">
        <f t="shared" si="1143"/>
        <v>0</v>
      </c>
      <c r="PR42" s="27">
        <f t="shared" si="1144"/>
        <v>0</v>
      </c>
      <c r="PS42" s="27" t="str">
        <f t="shared" si="1145"/>
        <v>14</v>
      </c>
      <c r="PT42" s="27">
        <f t="shared" si="1146"/>
        <v>0</v>
      </c>
      <c r="PU42" s="27">
        <f t="shared" si="1147"/>
        <v>0</v>
      </c>
      <c r="PV42" s="27" t="str">
        <f t="shared" si="1148"/>
        <v>14</v>
      </c>
      <c r="PW42" s="27">
        <f t="shared" si="1149"/>
        <v>0</v>
      </c>
      <c r="PX42" s="27">
        <f t="shared" si="1150"/>
        <v>0</v>
      </c>
      <c r="PY42" s="27" t="str">
        <f t="shared" si="1151"/>
        <v>34</v>
      </c>
      <c r="PZ42" s="27">
        <f t="shared" si="1152"/>
        <v>0</v>
      </c>
      <c r="QA42" s="27">
        <f t="shared" si="1153"/>
        <v>0</v>
      </c>
      <c r="QB42" s="27">
        <f t="shared" si="1154"/>
        <v>0</v>
      </c>
      <c r="QC42" s="27">
        <f t="shared" si="1155"/>
        <v>0</v>
      </c>
      <c r="QD42" s="27">
        <f t="shared" si="1156"/>
        <v>0</v>
      </c>
      <c r="QE42" s="27">
        <f t="shared" si="1157"/>
        <v>0</v>
      </c>
      <c r="QF42" s="27">
        <f t="shared" si="1158"/>
        <v>0</v>
      </c>
      <c r="QG42" s="27">
        <f t="shared" si="1159"/>
        <v>0</v>
      </c>
      <c r="QH42" s="27">
        <f t="shared" si="1160"/>
        <v>0</v>
      </c>
      <c r="QI42" s="27">
        <f t="shared" si="1161"/>
        <v>0</v>
      </c>
      <c r="QJ42" s="27">
        <f t="shared" si="1162"/>
        <v>0</v>
      </c>
      <c r="QK42" s="27">
        <f t="shared" si="1163"/>
        <v>0</v>
      </c>
      <c r="QL42" s="27">
        <f t="shared" si="1164"/>
        <v>0</v>
      </c>
      <c r="QM42" s="27">
        <f t="shared" si="1165"/>
        <v>0</v>
      </c>
      <c r="QN42" s="27">
        <f t="shared" si="1166"/>
        <v>0</v>
      </c>
      <c r="QO42" s="27">
        <f t="shared" si="1167"/>
        <v>0</v>
      </c>
      <c r="QP42" s="27">
        <f t="shared" si="1168"/>
        <v>0</v>
      </c>
      <c r="QQ42" s="27">
        <f t="shared" si="1169"/>
        <v>0</v>
      </c>
      <c r="QR42" s="27">
        <f t="shared" si="1170"/>
        <v>0</v>
      </c>
      <c r="QS42" s="27">
        <f t="shared" si="1171"/>
        <v>0</v>
      </c>
      <c r="QT42" s="27">
        <f t="shared" si="1172"/>
        <v>0</v>
      </c>
      <c r="QU42" s="27">
        <f t="shared" si="1173"/>
        <v>0</v>
      </c>
      <c r="QV42" s="27">
        <f t="shared" si="1174"/>
        <v>0</v>
      </c>
      <c r="QW42" s="27">
        <f t="shared" si="1175"/>
        <v>0</v>
      </c>
      <c r="QX42" s="27">
        <f t="shared" si="1176"/>
        <v>0</v>
      </c>
      <c r="QY42" s="27">
        <f t="shared" si="1177"/>
        <v>0</v>
      </c>
      <c r="QZ42" s="27">
        <f t="shared" si="1178"/>
        <v>0</v>
      </c>
      <c r="RA42" s="27">
        <f t="shared" si="1179"/>
        <v>0</v>
      </c>
      <c r="RB42" s="27">
        <f t="shared" si="1180"/>
        <v>0</v>
      </c>
      <c r="RC42" s="27">
        <f t="shared" si="1181"/>
        <v>0</v>
      </c>
      <c r="RD42" s="27">
        <f t="shared" si="1182"/>
        <v>0</v>
      </c>
      <c r="RE42" s="27">
        <f t="shared" si="1183"/>
        <v>0</v>
      </c>
      <c r="RF42" s="27">
        <f t="shared" si="1184"/>
        <v>0</v>
      </c>
      <c r="RG42" s="27">
        <f t="shared" si="1185"/>
        <v>0</v>
      </c>
      <c r="RH42" s="27">
        <f t="shared" si="1186"/>
        <v>0</v>
      </c>
      <c r="RI42" s="27">
        <f t="shared" si="1187"/>
        <v>0</v>
      </c>
      <c r="RJ42" s="27">
        <f t="shared" si="1188"/>
        <v>0</v>
      </c>
      <c r="RL42" s="28">
        <f t="shared" si="1189"/>
        <v>107</v>
      </c>
      <c r="RM42" s="28">
        <f t="shared" si="1190"/>
        <v>56</v>
      </c>
      <c r="RN42" s="28">
        <f t="shared" si="1191"/>
        <v>2</v>
      </c>
      <c r="RO42" s="28">
        <f t="shared" si="1192"/>
        <v>33</v>
      </c>
      <c r="RP42" s="28">
        <f t="shared" si="1193"/>
        <v>0</v>
      </c>
      <c r="RQ42" s="28">
        <f t="shared" si="1194"/>
        <v>159.66666666666669</v>
      </c>
      <c r="RT42" s="27" t="str">
        <f t="shared" si="1195"/>
        <v>11</v>
      </c>
      <c r="RU42" s="27" t="str">
        <f t="shared" si="1196"/>
        <v>6</v>
      </c>
      <c r="RV42" s="27" t="str">
        <f t="shared" si="1197"/>
        <v>9</v>
      </c>
      <c r="RW42" s="27" t="str">
        <f t="shared" si="1198"/>
        <v>0</v>
      </c>
      <c r="RX42" s="27" t="str">
        <f t="shared" si="1199"/>
        <v>0</v>
      </c>
      <c r="RY42" s="27" t="str">
        <f t="shared" si="1200"/>
        <v>8</v>
      </c>
      <c r="RZ42" s="27" t="str">
        <f t="shared" si="1201"/>
        <v>10</v>
      </c>
      <c r="SA42" s="27" t="str">
        <f t="shared" si="1202"/>
        <v>0</v>
      </c>
      <c r="SB42" s="27" t="str">
        <f t="shared" si="1203"/>
        <v>0</v>
      </c>
      <c r="SC42" s="27" t="str">
        <f t="shared" si="1204"/>
        <v>8</v>
      </c>
      <c r="SD42" s="27" t="str">
        <f t="shared" si="1205"/>
        <v>0</v>
      </c>
      <c r="SE42" s="27" t="str">
        <f t="shared" si="1206"/>
        <v>11</v>
      </c>
      <c r="SF42" s="27" t="str">
        <f t="shared" si="1207"/>
        <v>4</v>
      </c>
      <c r="SG42" s="27" t="str">
        <f t="shared" si="1208"/>
        <v>2</v>
      </c>
      <c r="SH42" s="27" t="str">
        <f t="shared" si="1209"/>
        <v>11</v>
      </c>
      <c r="SI42" s="27" t="str">
        <f t="shared" si="1210"/>
        <v>7</v>
      </c>
      <c r="SJ42" s="27" t="str">
        <f t="shared" si="1211"/>
        <v>0</v>
      </c>
      <c r="SK42" s="27" t="str">
        <f t="shared" si="1212"/>
        <v>0</v>
      </c>
      <c r="SL42" s="27" t="str">
        <f t="shared" si="1213"/>
        <v>5</v>
      </c>
      <c r="SM42" s="27" t="str">
        <f t="shared" si="1214"/>
        <v>0</v>
      </c>
      <c r="SN42" s="27" t="str">
        <f t="shared" si="1215"/>
        <v>9</v>
      </c>
      <c r="SO42" s="27" t="str">
        <f t="shared" si="1216"/>
        <v>6</v>
      </c>
      <c r="SP42" s="27" t="str">
        <f t="shared" si="1217"/>
        <v>0</v>
      </c>
      <c r="SQ42" s="27" t="str">
        <f t="shared" si="1218"/>
        <v>6</v>
      </c>
      <c r="SR42" s="27" t="str">
        <f t="shared" si="1219"/>
        <v>11</v>
      </c>
      <c r="SS42" s="27" t="str">
        <f t="shared" si="1220"/>
        <v>0</v>
      </c>
      <c r="ST42" s="27" t="str">
        <f t="shared" si="1221"/>
        <v>4</v>
      </c>
      <c r="SU42" s="27" t="str">
        <f t="shared" si="1222"/>
        <v>5</v>
      </c>
      <c r="SV42" s="27" t="str">
        <f t="shared" si="1223"/>
        <v>0</v>
      </c>
      <c r="SW42" s="27" t="str">
        <f t="shared" si="1224"/>
        <v>11</v>
      </c>
      <c r="SX42" s="27" t="str">
        <f t="shared" si="1225"/>
        <v>0</v>
      </c>
      <c r="SY42" s="27" t="str">
        <f t="shared" si="1226"/>
        <v>0</v>
      </c>
      <c r="SZ42" s="27" t="str">
        <f t="shared" si="1227"/>
        <v>12</v>
      </c>
      <c r="TA42" s="27" t="str">
        <f t="shared" si="1228"/>
        <v>0</v>
      </c>
      <c r="TB42" s="27" t="str">
        <f t="shared" si="1229"/>
        <v>0</v>
      </c>
      <c r="TC42" s="27" t="str">
        <f t="shared" si="1230"/>
        <v>9</v>
      </c>
      <c r="TD42" s="27" t="str">
        <f t="shared" si="1231"/>
        <v>0</v>
      </c>
      <c r="TE42" s="27" t="str">
        <f t="shared" si="1232"/>
        <v>0</v>
      </c>
      <c r="TF42" s="27" t="str">
        <f t="shared" si="1233"/>
        <v>10</v>
      </c>
      <c r="TG42" s="27" t="str">
        <f t="shared" si="1234"/>
        <v>0</v>
      </c>
      <c r="TH42" s="27" t="str">
        <f t="shared" si="1235"/>
        <v>0</v>
      </c>
      <c r="TI42" s="27" t="str">
        <f t="shared" si="1236"/>
        <v>12</v>
      </c>
      <c r="TJ42" s="27" t="str">
        <f t="shared" si="1237"/>
        <v>0</v>
      </c>
      <c r="TK42" s="27" t="str">
        <f t="shared" si="1238"/>
        <v>0</v>
      </c>
      <c r="TL42" s="27" t="str">
        <f t="shared" si="1239"/>
        <v>11</v>
      </c>
      <c r="TM42" s="27" t="str">
        <f t="shared" si="1240"/>
        <v>0</v>
      </c>
      <c r="TN42" s="27" t="str">
        <f t="shared" si="1241"/>
        <v>0</v>
      </c>
      <c r="TO42" s="27" t="str">
        <f t="shared" si="1242"/>
        <v>0</v>
      </c>
      <c r="TP42" s="27" t="str">
        <f t="shared" si="1243"/>
        <v>0</v>
      </c>
      <c r="TQ42" s="27" t="str">
        <f t="shared" si="1244"/>
        <v>0</v>
      </c>
      <c r="TR42" s="27" t="str">
        <f t="shared" si="1245"/>
        <v>0</v>
      </c>
      <c r="TS42" s="27" t="str">
        <f t="shared" si="1246"/>
        <v>0</v>
      </c>
      <c r="TT42" s="27" t="str">
        <f t="shared" si="1247"/>
        <v>0</v>
      </c>
      <c r="TU42" s="27" t="str">
        <f t="shared" si="1248"/>
        <v>0</v>
      </c>
      <c r="TV42" s="27" t="str">
        <f t="shared" si="1249"/>
        <v>0</v>
      </c>
      <c r="TW42" s="27" t="str">
        <f t="shared" si="1250"/>
        <v>0</v>
      </c>
      <c r="TX42" s="27" t="str">
        <f t="shared" si="1251"/>
        <v>0</v>
      </c>
      <c r="TY42" s="27" t="str">
        <f t="shared" si="1252"/>
        <v>0</v>
      </c>
      <c r="TZ42" s="27" t="str">
        <f t="shared" si="1253"/>
        <v>0</v>
      </c>
      <c r="UA42" s="27" t="str">
        <f t="shared" si="1254"/>
        <v>0</v>
      </c>
      <c r="UB42" s="27" t="str">
        <f t="shared" si="1255"/>
        <v>0</v>
      </c>
      <c r="UC42" s="27" t="str">
        <f t="shared" si="1256"/>
        <v>0</v>
      </c>
      <c r="UD42" s="27" t="str">
        <f t="shared" si="1257"/>
        <v>0</v>
      </c>
      <c r="UE42" s="27" t="str">
        <f t="shared" si="1258"/>
        <v>0</v>
      </c>
      <c r="UF42" s="27" t="str">
        <f t="shared" si="1259"/>
        <v>0</v>
      </c>
      <c r="UG42" s="27" t="str">
        <f t="shared" si="1260"/>
        <v>0</v>
      </c>
      <c r="UH42" s="27" t="str">
        <f t="shared" si="1261"/>
        <v>0</v>
      </c>
      <c r="UI42" s="27" t="str">
        <f t="shared" si="1262"/>
        <v>0</v>
      </c>
      <c r="UJ42" s="27" t="str">
        <f t="shared" si="1263"/>
        <v>0</v>
      </c>
      <c r="UK42" s="27" t="str">
        <f t="shared" si="1264"/>
        <v>0</v>
      </c>
      <c r="UL42" s="27" t="str">
        <f t="shared" si="1265"/>
        <v>0</v>
      </c>
      <c r="UM42" s="27" t="str">
        <f t="shared" si="1266"/>
        <v>0</v>
      </c>
      <c r="UN42" s="27" t="str">
        <f t="shared" si="1267"/>
        <v>0</v>
      </c>
      <c r="UO42" s="27" t="str">
        <f t="shared" si="1268"/>
        <v>0</v>
      </c>
      <c r="UP42" s="27" t="str">
        <f t="shared" si="1269"/>
        <v>0</v>
      </c>
      <c r="UQ42" s="27" t="str">
        <f t="shared" si="1270"/>
        <v>0</v>
      </c>
      <c r="UR42" s="27" t="str">
        <f t="shared" si="1271"/>
        <v>0</v>
      </c>
      <c r="US42" s="27" t="str">
        <f t="shared" si="1272"/>
        <v>0</v>
      </c>
      <c r="UT42" s="27" t="str">
        <f t="shared" si="1273"/>
        <v>0</v>
      </c>
      <c r="UU42" s="27" t="str">
        <f t="shared" si="1274"/>
        <v>0</v>
      </c>
      <c r="UV42" s="27" t="str">
        <f t="shared" si="1275"/>
        <v>0</v>
      </c>
      <c r="UW42" s="27" t="str">
        <f t="shared" si="1276"/>
        <v>0</v>
      </c>
      <c r="UY42" s="28">
        <f t="shared" si="1277"/>
        <v>11.510000000000002</v>
      </c>
      <c r="UZ42" s="28">
        <f t="shared" si="1278"/>
        <v>-11.17</v>
      </c>
      <c r="VA42" s="28">
        <f t="shared" si="1279"/>
        <v>11.89</v>
      </c>
      <c r="VB42" s="28">
        <f t="shared" si="1280"/>
        <v>-10.829999999999998</v>
      </c>
      <c r="VC42" s="28">
        <f t="shared" si="1281"/>
        <v>0</v>
      </c>
      <c r="VD42" s="28">
        <f t="shared" si="1282"/>
        <v>2.9016666666666708</v>
      </c>
      <c r="VG42" s="27" t="str">
        <f t="shared" si="1283"/>
        <v>6.71</v>
      </c>
      <c r="VH42" s="27" t="str">
        <f t="shared" si="1284"/>
        <v>8.61</v>
      </c>
      <c r="VI42" s="27" t="str">
        <f t="shared" si="1285"/>
        <v>-3.24</v>
      </c>
      <c r="VJ42" s="27">
        <f t="shared" si="1286"/>
        <v>0</v>
      </c>
      <c r="VK42" s="27">
        <f t="shared" si="1287"/>
        <v>0</v>
      </c>
      <c r="VL42" s="27" t="str">
        <f t="shared" si="1288"/>
        <v>0.5</v>
      </c>
      <c r="VM42" s="27" t="str">
        <f t="shared" si="1289"/>
        <v>-5.27</v>
      </c>
      <c r="VN42" s="27">
        <f t="shared" si="1290"/>
        <v>0</v>
      </c>
      <c r="VO42" s="27">
        <f t="shared" si="1291"/>
        <v>0</v>
      </c>
      <c r="VP42" s="27" t="str">
        <f t="shared" si="1292"/>
        <v>2.31</v>
      </c>
      <c r="VQ42" s="27">
        <f t="shared" si="1293"/>
        <v>0</v>
      </c>
      <c r="VR42" s="27" t="str">
        <f t="shared" si="1294"/>
        <v>-1.92</v>
      </c>
      <c r="VS42" s="27" t="str">
        <f t="shared" si="1295"/>
        <v>2.1</v>
      </c>
      <c r="VT42" s="27" t="str">
        <f t="shared" si="1296"/>
        <v>11.89</v>
      </c>
      <c r="VU42" s="27" t="str">
        <f t="shared" si="1297"/>
        <v>-0.4</v>
      </c>
      <c r="VV42" s="27" t="str">
        <f t="shared" si="1298"/>
        <v>-3.29</v>
      </c>
      <c r="VW42" s="27">
        <f t="shared" si="1299"/>
        <v>0</v>
      </c>
      <c r="VX42" s="27">
        <f t="shared" si="1300"/>
        <v>0</v>
      </c>
      <c r="VY42" s="27" t="str">
        <f t="shared" si="1301"/>
        <v>1.26</v>
      </c>
      <c r="VZ42" s="27">
        <f t="shared" si="1302"/>
        <v>0</v>
      </c>
      <c r="WA42" s="27" t="str">
        <f t="shared" si="1303"/>
        <v>-4.07</v>
      </c>
      <c r="WB42" s="27" t="str">
        <f t="shared" si="1304"/>
        <v>-0.65</v>
      </c>
      <c r="WC42" s="27">
        <f t="shared" si="1305"/>
        <v>0</v>
      </c>
      <c r="WD42" s="27" t="str">
        <f t="shared" si="1306"/>
        <v>-0.19</v>
      </c>
      <c r="WE42" s="27" t="str">
        <f t="shared" si="1307"/>
        <v>2.42</v>
      </c>
      <c r="WF42" s="27">
        <f t="shared" si="1308"/>
        <v>0</v>
      </c>
      <c r="WG42" s="27" t="str">
        <f t="shared" si="1309"/>
        <v>5.73</v>
      </c>
      <c r="WH42" s="27" t="str">
        <f t="shared" si="1310"/>
        <v>-10.05</v>
      </c>
      <c r="WI42" s="27">
        <f t="shared" si="1311"/>
        <v>0</v>
      </c>
      <c r="WJ42" s="27" t="str">
        <f t="shared" si="1312"/>
        <v>-6.19</v>
      </c>
      <c r="WK42" s="27">
        <f t="shared" si="1313"/>
        <v>0</v>
      </c>
      <c r="WL42" s="27">
        <f t="shared" si="1314"/>
        <v>0</v>
      </c>
      <c r="WM42" s="27" t="str">
        <f t="shared" si="1315"/>
        <v>3.01</v>
      </c>
      <c r="WN42" s="27">
        <f t="shared" si="1316"/>
        <v>0</v>
      </c>
      <c r="WO42" s="27">
        <f t="shared" si="1317"/>
        <v>0</v>
      </c>
      <c r="WP42" s="27" t="str">
        <f t="shared" si="1318"/>
        <v>2.96</v>
      </c>
      <c r="WQ42" s="27">
        <f t="shared" si="1319"/>
        <v>0</v>
      </c>
      <c r="WR42" s="27">
        <f t="shared" si="1320"/>
        <v>0</v>
      </c>
      <c r="WS42" s="27" t="str">
        <f t="shared" si="1321"/>
        <v>-2.17</v>
      </c>
      <c r="WT42" s="27">
        <f t="shared" si="1322"/>
        <v>0</v>
      </c>
      <c r="WU42" s="27">
        <f t="shared" si="1323"/>
        <v>0</v>
      </c>
      <c r="WV42" s="27" t="str">
        <f t="shared" si="1324"/>
        <v>4.13</v>
      </c>
      <c r="WW42" s="27">
        <f t="shared" si="1325"/>
        <v>0</v>
      </c>
      <c r="WX42" s="27">
        <f t="shared" si="1326"/>
        <v>0</v>
      </c>
      <c r="WY42" s="27" t="str">
        <f t="shared" si="1327"/>
        <v>-12.79</v>
      </c>
      <c r="WZ42" s="27">
        <f t="shared" si="1328"/>
        <v>0</v>
      </c>
      <c r="XA42" s="27">
        <f t="shared" si="1329"/>
        <v>0</v>
      </c>
      <c r="XB42" s="27">
        <f t="shared" si="1330"/>
        <v>0</v>
      </c>
      <c r="XC42" s="27">
        <f t="shared" si="1331"/>
        <v>0</v>
      </c>
      <c r="XD42" s="27">
        <f t="shared" si="1332"/>
        <v>0</v>
      </c>
      <c r="XE42" s="27">
        <f t="shared" si="1333"/>
        <v>0</v>
      </c>
      <c r="XF42" s="27">
        <f t="shared" si="1334"/>
        <v>0</v>
      </c>
      <c r="XG42" s="27">
        <f t="shared" si="1335"/>
        <v>0</v>
      </c>
      <c r="XH42" s="27">
        <f t="shared" si="1336"/>
        <v>0</v>
      </c>
      <c r="XI42" s="27">
        <f t="shared" si="1337"/>
        <v>0</v>
      </c>
      <c r="XJ42" s="27">
        <f t="shared" si="1338"/>
        <v>0</v>
      </c>
      <c r="XK42" s="27">
        <f t="shared" si="1339"/>
        <v>0</v>
      </c>
      <c r="XL42" s="27">
        <f t="shared" si="1340"/>
        <v>0</v>
      </c>
      <c r="XM42" s="27">
        <f t="shared" si="1341"/>
        <v>0</v>
      </c>
      <c r="XN42" s="27">
        <f t="shared" si="1342"/>
        <v>0</v>
      </c>
      <c r="XO42" s="27">
        <f t="shared" si="1343"/>
        <v>0</v>
      </c>
      <c r="XP42" s="27">
        <f t="shared" si="1344"/>
        <v>0</v>
      </c>
      <c r="XQ42" s="27">
        <f t="shared" si="1345"/>
        <v>0</v>
      </c>
      <c r="XR42" s="27">
        <f t="shared" si="1346"/>
        <v>0</v>
      </c>
      <c r="XS42" s="27">
        <f t="shared" si="1347"/>
        <v>0</v>
      </c>
      <c r="XT42" s="27">
        <f t="shared" si="1348"/>
        <v>0</v>
      </c>
      <c r="XU42" s="27">
        <f t="shared" si="1349"/>
        <v>0</v>
      </c>
      <c r="XV42" s="27">
        <f t="shared" si="1350"/>
        <v>0</v>
      </c>
      <c r="XW42" s="27">
        <f t="shared" si="1351"/>
        <v>0</v>
      </c>
      <c r="XX42" s="27">
        <f t="shared" si="1352"/>
        <v>0</v>
      </c>
      <c r="XY42" s="27">
        <f t="shared" si="1353"/>
        <v>0</v>
      </c>
      <c r="XZ42" s="27">
        <f t="shared" si="1354"/>
        <v>0</v>
      </c>
      <c r="YA42" s="27">
        <f t="shared" si="1355"/>
        <v>0</v>
      </c>
      <c r="YB42" s="27">
        <f t="shared" si="1356"/>
        <v>0</v>
      </c>
      <c r="YC42" s="27">
        <f t="shared" si="1357"/>
        <v>0</v>
      </c>
      <c r="YD42" s="27">
        <f t="shared" si="1358"/>
        <v>0</v>
      </c>
      <c r="YE42" s="27">
        <f t="shared" si="1359"/>
        <v>0</v>
      </c>
      <c r="YF42" s="27">
        <f t="shared" si="1360"/>
        <v>0</v>
      </c>
      <c r="YG42" s="27">
        <f t="shared" si="1361"/>
        <v>0</v>
      </c>
      <c r="YH42" s="27">
        <f t="shared" si="1362"/>
        <v>0</v>
      </c>
      <c r="YI42" s="27">
        <f t="shared" si="1363"/>
        <v>0</v>
      </c>
      <c r="YJ42" s="27">
        <f t="shared" si="1364"/>
        <v>0</v>
      </c>
      <c r="YL42" s="28">
        <f t="shared" si="1365"/>
        <v>694</v>
      </c>
      <c r="YM42" s="28">
        <f t="shared" si="1366"/>
        <v>543</v>
      </c>
      <c r="YN42" s="28">
        <f t="shared" si="1367"/>
        <v>56</v>
      </c>
      <c r="YO42" s="28">
        <f t="shared" si="1368"/>
        <v>226</v>
      </c>
      <c r="YP42" s="28">
        <f t="shared" si="1369"/>
        <v>0</v>
      </c>
      <c r="YQ42" s="28">
        <f t="shared" si="1370"/>
        <v>1129</v>
      </c>
      <c r="YT42" s="27" t="str">
        <f t="shared" si="1371"/>
        <v>36</v>
      </c>
      <c r="YU42" s="27" t="str">
        <f t="shared" si="1372"/>
        <v>49</v>
      </c>
      <c r="YV42" s="27" t="str">
        <f t="shared" si="1373"/>
        <v>76</v>
      </c>
      <c r="YW42" s="27">
        <f t="shared" si="1374"/>
        <v>0</v>
      </c>
      <c r="YX42" s="27">
        <f t="shared" si="1375"/>
        <v>0</v>
      </c>
      <c r="YY42" s="27" t="str">
        <f t="shared" si="1376"/>
        <v>42</v>
      </c>
      <c r="YZ42" s="27" t="str">
        <f t="shared" si="1377"/>
        <v>74</v>
      </c>
      <c r="ZA42" s="27">
        <f t="shared" si="1378"/>
        <v>0</v>
      </c>
      <c r="ZB42" s="27">
        <f t="shared" si="1379"/>
        <v>0</v>
      </c>
      <c r="ZC42" s="27" t="str">
        <f t="shared" si="1380"/>
        <v>57</v>
      </c>
      <c r="ZD42" s="27">
        <f t="shared" si="1381"/>
        <v>0</v>
      </c>
      <c r="ZE42" s="27" t="str">
        <f t="shared" si="1382"/>
        <v>68</v>
      </c>
      <c r="ZF42" s="27" t="str">
        <f t="shared" si="1383"/>
        <v>63</v>
      </c>
      <c r="ZG42" s="27" t="str">
        <f t="shared" si="1384"/>
        <v>56</v>
      </c>
      <c r="ZH42" s="27" t="str">
        <f t="shared" si="1385"/>
        <v>77</v>
      </c>
      <c r="ZI42" s="27" t="str">
        <f t="shared" si="1386"/>
        <v>82</v>
      </c>
      <c r="ZJ42" s="27">
        <f t="shared" si="1387"/>
        <v>0</v>
      </c>
      <c r="ZK42" s="27">
        <f t="shared" si="1388"/>
        <v>0</v>
      </c>
      <c r="ZL42" s="27" t="str">
        <f t="shared" si="1389"/>
        <v>72</v>
      </c>
      <c r="ZM42" s="27">
        <f t="shared" si="1390"/>
        <v>0</v>
      </c>
      <c r="ZN42" s="27" t="str">
        <f t="shared" si="1391"/>
        <v>78</v>
      </c>
      <c r="ZO42" s="27" t="str">
        <f t="shared" si="1392"/>
        <v>63</v>
      </c>
      <c r="ZP42" s="27">
        <f t="shared" si="1393"/>
        <v>0</v>
      </c>
      <c r="ZQ42" s="27" t="str">
        <f t="shared" si="1394"/>
        <v>59</v>
      </c>
      <c r="ZR42" s="27" t="str">
        <f t="shared" si="1395"/>
        <v>56</v>
      </c>
      <c r="ZS42" s="27">
        <f t="shared" si="1396"/>
        <v>0</v>
      </c>
      <c r="ZT42" s="27" t="str">
        <f t="shared" si="1397"/>
        <v>38</v>
      </c>
      <c r="ZU42" s="27" t="str">
        <f t="shared" si="1398"/>
        <v>76</v>
      </c>
      <c r="ZV42" s="27">
        <f t="shared" si="1399"/>
        <v>0</v>
      </c>
      <c r="ZW42" s="27" t="str">
        <f t="shared" si="1400"/>
        <v>80</v>
      </c>
      <c r="ZX42" s="27">
        <f t="shared" si="1401"/>
        <v>0</v>
      </c>
      <c r="ZY42" s="27">
        <f t="shared" si="1402"/>
        <v>0</v>
      </c>
      <c r="ZZ42" s="27" t="str">
        <f t="shared" si="1403"/>
        <v>41</v>
      </c>
      <c r="AAA42" s="27">
        <f t="shared" si="1404"/>
        <v>0</v>
      </c>
      <c r="AAB42" s="27">
        <f t="shared" si="1405"/>
        <v>0</v>
      </c>
      <c r="AAC42" s="27" t="str">
        <f t="shared" si="1406"/>
        <v>50</v>
      </c>
      <c r="AAD42" s="27">
        <f t="shared" si="1407"/>
        <v>0</v>
      </c>
      <c r="AAE42" s="27">
        <f t="shared" si="1408"/>
        <v>0</v>
      </c>
      <c r="AAF42" s="27" t="str">
        <f t="shared" si="1409"/>
        <v>72</v>
      </c>
      <c r="AAG42" s="27">
        <f t="shared" si="1410"/>
        <v>0</v>
      </c>
      <c r="AAH42" s="27">
        <f t="shared" si="1411"/>
        <v>0</v>
      </c>
      <c r="AAI42" s="27" t="str">
        <f t="shared" si="1412"/>
        <v>73</v>
      </c>
      <c r="AAJ42" s="27">
        <f t="shared" si="1413"/>
        <v>0</v>
      </c>
      <c r="AAK42" s="27">
        <f t="shared" si="1414"/>
        <v>0</v>
      </c>
      <c r="AAL42" s="27" t="str">
        <f t="shared" si="1415"/>
        <v>81</v>
      </c>
      <c r="AAM42" s="27">
        <f t="shared" si="1416"/>
        <v>0</v>
      </c>
      <c r="AAN42" s="27">
        <f t="shared" si="1417"/>
        <v>0</v>
      </c>
      <c r="AAO42" s="27">
        <f t="shared" si="1418"/>
        <v>0</v>
      </c>
      <c r="AAP42" s="27">
        <f t="shared" si="1419"/>
        <v>0</v>
      </c>
      <c r="AAQ42" s="27">
        <f t="shared" si="1420"/>
        <v>0</v>
      </c>
      <c r="AAR42" s="27">
        <f t="shared" si="1421"/>
        <v>0</v>
      </c>
      <c r="AAS42" s="27">
        <f t="shared" si="1422"/>
        <v>0</v>
      </c>
      <c r="AAT42" s="27">
        <f t="shared" si="1423"/>
        <v>0</v>
      </c>
      <c r="AAU42" s="27">
        <f t="shared" si="1424"/>
        <v>0</v>
      </c>
      <c r="AAV42" s="27">
        <f t="shared" si="1425"/>
        <v>0</v>
      </c>
      <c r="AAW42" s="27">
        <f t="shared" si="1426"/>
        <v>0</v>
      </c>
      <c r="AAX42" s="27">
        <f t="shared" si="1427"/>
        <v>0</v>
      </c>
      <c r="AAY42" s="27">
        <f t="shared" si="1428"/>
        <v>0</v>
      </c>
      <c r="AAZ42" s="27">
        <f t="shared" si="1429"/>
        <v>0</v>
      </c>
      <c r="ABA42" s="27">
        <f t="shared" si="1430"/>
        <v>0</v>
      </c>
      <c r="ABB42" s="27">
        <f t="shared" si="1431"/>
        <v>0</v>
      </c>
      <c r="ABC42" s="27">
        <f t="shared" si="1432"/>
        <v>0</v>
      </c>
      <c r="ABD42" s="27">
        <f t="shared" si="1433"/>
        <v>0</v>
      </c>
      <c r="ABE42" s="27">
        <f t="shared" si="1434"/>
        <v>0</v>
      </c>
      <c r="ABF42" s="27">
        <f t="shared" si="1435"/>
        <v>0</v>
      </c>
      <c r="ABG42" s="27">
        <f t="shared" si="1436"/>
        <v>0</v>
      </c>
      <c r="ABH42" s="27">
        <f t="shared" si="1437"/>
        <v>0</v>
      </c>
      <c r="ABI42" s="27">
        <f t="shared" si="1438"/>
        <v>0</v>
      </c>
      <c r="ABJ42" s="27">
        <f t="shared" si="1439"/>
        <v>0</v>
      </c>
      <c r="ABK42" s="27">
        <f t="shared" si="1440"/>
        <v>0</v>
      </c>
      <c r="ABL42" s="27">
        <f t="shared" si="1441"/>
        <v>0</v>
      </c>
      <c r="ABM42" s="27">
        <f t="shared" si="1442"/>
        <v>0</v>
      </c>
      <c r="ABN42" s="27">
        <f t="shared" si="1443"/>
        <v>0</v>
      </c>
      <c r="ABO42" s="27">
        <f t="shared" si="1444"/>
        <v>0</v>
      </c>
      <c r="ABP42" s="27">
        <f t="shared" si="1445"/>
        <v>0</v>
      </c>
      <c r="ABQ42" s="27">
        <f t="shared" si="1446"/>
        <v>0</v>
      </c>
      <c r="ABR42" s="27">
        <f t="shared" si="1447"/>
        <v>0</v>
      </c>
      <c r="ABS42" s="27">
        <f t="shared" si="1448"/>
        <v>0</v>
      </c>
      <c r="ABT42" s="27">
        <f t="shared" si="1449"/>
        <v>0</v>
      </c>
      <c r="ABU42" s="27">
        <f t="shared" si="1450"/>
        <v>0</v>
      </c>
      <c r="ABV42" s="27">
        <f t="shared" si="1451"/>
        <v>0</v>
      </c>
      <c r="ABW42" s="27">
        <f t="shared" si="1452"/>
        <v>0</v>
      </c>
      <c r="ABY42" s="28">
        <f t="shared" si="1453"/>
        <v>647.5</v>
      </c>
      <c r="ABZ42" s="28">
        <f t="shared" si="1454"/>
        <v>220.6</v>
      </c>
      <c r="ACA42" s="28">
        <f t="shared" si="1455"/>
        <v>0</v>
      </c>
      <c r="ACB42" s="28">
        <f t="shared" si="1456"/>
        <v>125.20000000000002</v>
      </c>
      <c r="ACC42" s="28">
        <f t="shared" si="1457"/>
        <v>0</v>
      </c>
      <c r="ACD42" s="28">
        <f t="shared" si="1458"/>
        <v>846.23333333333335</v>
      </c>
      <c r="ACG42" s="27" t="str">
        <f t="shared" si="1459"/>
        <v>90.7</v>
      </c>
      <c r="ACH42" s="27" t="str">
        <f t="shared" si="1460"/>
        <v>20.3</v>
      </c>
      <c r="ACI42" s="27" t="str">
        <f t="shared" si="1461"/>
        <v>23.9</v>
      </c>
      <c r="ACJ42" s="27">
        <f t="shared" si="1462"/>
        <v>0</v>
      </c>
      <c r="ACK42" s="27">
        <f t="shared" si="1463"/>
        <v>0</v>
      </c>
      <c r="ACL42" s="27" t="str">
        <f t="shared" si="1464"/>
        <v>110.9</v>
      </c>
      <c r="ACM42" s="27" t="str">
        <f t="shared" si="1465"/>
        <v>54.4</v>
      </c>
      <c r="ACN42" s="27">
        <f t="shared" si="1466"/>
        <v>0</v>
      </c>
      <c r="ACO42" s="27">
        <f t="shared" si="1467"/>
        <v>0</v>
      </c>
      <c r="ACP42" s="27" t="str">
        <f t="shared" si="1468"/>
        <v>46</v>
      </c>
      <c r="ACQ42" s="27">
        <f t="shared" si="1469"/>
        <v>0</v>
      </c>
      <c r="ACR42" s="27" t="str">
        <f t="shared" si="1470"/>
        <v>100.3</v>
      </c>
      <c r="ACS42" s="27" t="str">
        <f t="shared" si="1471"/>
        <v>9.6</v>
      </c>
      <c r="ACT42" s="27" t="str">
        <f t="shared" si="1472"/>
        <v>0</v>
      </c>
      <c r="ACU42" s="27" t="str">
        <f t="shared" si="1473"/>
        <v>47.3</v>
      </c>
      <c r="ACV42" s="27" t="str">
        <f t="shared" si="1474"/>
        <v>31.7</v>
      </c>
      <c r="ACW42" s="27">
        <f t="shared" si="1475"/>
        <v>0</v>
      </c>
      <c r="ACX42" s="27">
        <f t="shared" si="1476"/>
        <v>0</v>
      </c>
      <c r="ACY42" s="27" t="str">
        <f t="shared" si="1477"/>
        <v>12.8</v>
      </c>
      <c r="ACZ42" s="27">
        <f t="shared" si="1478"/>
        <v>0</v>
      </c>
      <c r="ADA42" s="27" t="str">
        <f t="shared" si="1479"/>
        <v>34.5</v>
      </c>
      <c r="ADB42" s="27" t="str">
        <f t="shared" si="1480"/>
        <v>18.7</v>
      </c>
      <c r="ADC42" s="27">
        <f t="shared" si="1481"/>
        <v>0</v>
      </c>
      <c r="ADD42" s="27" t="str">
        <f t="shared" si="1482"/>
        <v>23.8</v>
      </c>
      <c r="ADE42" s="27" t="str">
        <f t="shared" si="1483"/>
        <v>33.3</v>
      </c>
      <c r="ADF42" s="27">
        <f t="shared" si="1484"/>
        <v>0</v>
      </c>
      <c r="ADG42" s="27" t="str">
        <f t="shared" si="1485"/>
        <v>23.9</v>
      </c>
      <c r="ADH42" s="27" t="str">
        <f t="shared" si="1486"/>
        <v>14.1</v>
      </c>
      <c r="ADI42" s="27">
        <f t="shared" si="1487"/>
        <v>0</v>
      </c>
      <c r="ADJ42" s="27" t="str">
        <f t="shared" si="1488"/>
        <v>35</v>
      </c>
      <c r="ADK42" s="27">
        <f t="shared" si="1489"/>
        <v>0</v>
      </c>
      <c r="ADL42" s="27">
        <f t="shared" si="1490"/>
        <v>0</v>
      </c>
      <c r="ADM42" s="27" t="str">
        <f t="shared" si="1491"/>
        <v>73.1</v>
      </c>
      <c r="ADN42" s="27">
        <f t="shared" si="1492"/>
        <v>0</v>
      </c>
      <c r="ADO42" s="27">
        <f t="shared" si="1493"/>
        <v>0</v>
      </c>
      <c r="ADP42" s="27" t="str">
        <f t="shared" si="1494"/>
        <v>63.8</v>
      </c>
      <c r="ADQ42" s="27">
        <f t="shared" si="1495"/>
        <v>0</v>
      </c>
      <c r="ADR42" s="27">
        <f t="shared" si="1496"/>
        <v>0</v>
      </c>
      <c r="ADS42" s="27" t="str">
        <f t="shared" si="1497"/>
        <v>34.7</v>
      </c>
      <c r="ADT42" s="27">
        <f t="shared" si="1498"/>
        <v>0</v>
      </c>
      <c r="ADU42" s="27">
        <f t="shared" si="1499"/>
        <v>0</v>
      </c>
      <c r="ADV42" s="27" t="str">
        <f t="shared" si="1500"/>
        <v>61.1</v>
      </c>
      <c r="ADW42" s="27">
        <f t="shared" si="1501"/>
        <v>0</v>
      </c>
      <c r="ADX42" s="27">
        <f t="shared" si="1502"/>
        <v>0</v>
      </c>
      <c r="ADY42" s="27" t="str">
        <f t="shared" si="1503"/>
        <v>29.4</v>
      </c>
      <c r="ADZ42" s="27">
        <f t="shared" si="1504"/>
        <v>0</v>
      </c>
      <c r="AEA42" s="27">
        <f t="shared" si="1505"/>
        <v>0</v>
      </c>
      <c r="AEB42" s="27">
        <f t="shared" si="1506"/>
        <v>0</v>
      </c>
      <c r="AEC42" s="27">
        <f t="shared" si="1507"/>
        <v>0</v>
      </c>
      <c r="AED42" s="27">
        <f t="shared" si="1508"/>
        <v>0</v>
      </c>
      <c r="AEE42" s="27">
        <f t="shared" si="1509"/>
        <v>0</v>
      </c>
      <c r="AEF42" s="27">
        <f t="shared" si="1510"/>
        <v>0</v>
      </c>
      <c r="AEG42" s="27">
        <f t="shared" si="1511"/>
        <v>0</v>
      </c>
      <c r="AEH42" s="27">
        <f t="shared" si="1512"/>
        <v>0</v>
      </c>
      <c r="AEI42" s="27">
        <f t="shared" si="1513"/>
        <v>0</v>
      </c>
      <c r="AEJ42" s="27">
        <f t="shared" si="1514"/>
        <v>0</v>
      </c>
      <c r="AEK42" s="27">
        <f t="shared" si="1515"/>
        <v>0</v>
      </c>
      <c r="AEL42" s="27">
        <f t="shared" si="1516"/>
        <v>0</v>
      </c>
      <c r="AEM42" s="27">
        <f t="shared" si="1517"/>
        <v>0</v>
      </c>
      <c r="AEN42" s="27">
        <f t="shared" si="1518"/>
        <v>0</v>
      </c>
      <c r="AEO42" s="27">
        <f t="shared" si="1519"/>
        <v>0</v>
      </c>
      <c r="AEP42" s="27">
        <f t="shared" si="1520"/>
        <v>0</v>
      </c>
      <c r="AEQ42" s="27">
        <f t="shared" si="1521"/>
        <v>0</v>
      </c>
      <c r="AER42" s="27">
        <f t="shared" si="1522"/>
        <v>0</v>
      </c>
      <c r="AES42" s="27">
        <f t="shared" si="1523"/>
        <v>0</v>
      </c>
      <c r="AET42" s="27">
        <f t="shared" si="1524"/>
        <v>0</v>
      </c>
      <c r="AEU42" s="27">
        <f t="shared" si="1525"/>
        <v>0</v>
      </c>
      <c r="AEV42" s="27">
        <f t="shared" si="1526"/>
        <v>0</v>
      </c>
      <c r="AEW42" s="27">
        <f t="shared" si="1527"/>
        <v>0</v>
      </c>
      <c r="AEX42" s="27">
        <f t="shared" si="1528"/>
        <v>0</v>
      </c>
      <c r="AEY42" s="27">
        <f t="shared" si="1529"/>
        <v>0</v>
      </c>
      <c r="AEZ42" s="27">
        <f t="shared" si="1530"/>
        <v>0</v>
      </c>
      <c r="AFA42" s="27">
        <f t="shared" si="1531"/>
        <v>0</v>
      </c>
      <c r="AFB42" s="27">
        <f t="shared" si="1532"/>
        <v>0</v>
      </c>
      <c r="AFC42" s="27">
        <f t="shared" si="1533"/>
        <v>0</v>
      </c>
      <c r="AFD42" s="27">
        <f t="shared" si="1534"/>
        <v>0</v>
      </c>
      <c r="AFE42" s="27">
        <f t="shared" si="1535"/>
        <v>0</v>
      </c>
      <c r="AFF42" s="27">
        <f t="shared" si="1536"/>
        <v>0</v>
      </c>
      <c r="AFG42" s="27">
        <f t="shared" si="1537"/>
        <v>0</v>
      </c>
      <c r="AFH42" s="27">
        <f t="shared" si="1538"/>
        <v>0</v>
      </c>
      <c r="AFI42" s="27">
        <f t="shared" si="1539"/>
        <v>0</v>
      </c>
      <c r="AFJ42" s="27">
        <f t="shared" si="1540"/>
        <v>0</v>
      </c>
      <c r="AFL42" s="28">
        <f t="shared" si="892"/>
        <v>64.25</v>
      </c>
      <c r="AFM42" s="28">
        <v>64.25</v>
      </c>
      <c r="AFN42" s="27">
        <v>5</v>
      </c>
      <c r="AFO42" s="27">
        <f t="shared" si="1541"/>
        <v>5</v>
      </c>
      <c r="AFP42" s="27">
        <f t="shared" si="1542"/>
        <v>5</v>
      </c>
      <c r="AFQ42" s="27">
        <f t="shared" si="1543"/>
        <v>5</v>
      </c>
      <c r="AFR42" s="27">
        <f t="shared" si="1544"/>
        <v>0</v>
      </c>
      <c r="AFS42" s="27">
        <f t="shared" si="1545"/>
        <v>0</v>
      </c>
      <c r="AFT42" s="27">
        <f t="shared" si="1546"/>
        <v>5</v>
      </c>
      <c r="AFU42" s="27">
        <f t="shared" si="1547"/>
        <v>1</v>
      </c>
      <c r="AFV42" s="27">
        <f t="shared" si="1548"/>
        <v>0</v>
      </c>
      <c r="AFW42" s="27">
        <f t="shared" si="1549"/>
        <v>0</v>
      </c>
      <c r="AFX42" s="27">
        <f t="shared" si="1550"/>
        <v>5</v>
      </c>
      <c r="AFY42" s="27">
        <f t="shared" si="1551"/>
        <v>0</v>
      </c>
      <c r="AFZ42" s="27">
        <f t="shared" si="1552"/>
        <v>5</v>
      </c>
      <c r="AGA42" s="27">
        <f t="shared" si="1553"/>
        <v>4</v>
      </c>
      <c r="AGB42" s="27">
        <f t="shared" si="1554"/>
        <v>5</v>
      </c>
      <c r="AGC42" s="27">
        <f t="shared" si="1555"/>
        <v>5</v>
      </c>
      <c r="AGD42" s="27">
        <f t="shared" si="1556"/>
        <v>5</v>
      </c>
      <c r="AGE42" s="27">
        <f t="shared" si="1557"/>
        <v>0</v>
      </c>
      <c r="AGF42" s="27">
        <f t="shared" si="1558"/>
        <v>0</v>
      </c>
      <c r="AGG42" s="27">
        <f t="shared" si="1559"/>
        <v>5</v>
      </c>
      <c r="AGH42" s="27">
        <f t="shared" si="1560"/>
        <v>0</v>
      </c>
      <c r="AGI42" s="27">
        <f t="shared" si="1561"/>
        <v>5</v>
      </c>
      <c r="AGJ42" s="27">
        <f t="shared" si="1562"/>
        <v>6</v>
      </c>
      <c r="AGK42" s="27">
        <f t="shared" si="1563"/>
        <v>0</v>
      </c>
      <c r="AGL42" s="27">
        <f t="shared" si="1564"/>
        <v>3</v>
      </c>
      <c r="AGM42" s="27">
        <f t="shared" si="1565"/>
        <v>5</v>
      </c>
      <c r="AGN42" s="27">
        <f t="shared" si="1566"/>
        <v>0</v>
      </c>
      <c r="AGO42" s="27">
        <f t="shared" si="1567"/>
        <v>5</v>
      </c>
      <c r="AGP42" s="27">
        <f t="shared" si="1568"/>
        <v>3</v>
      </c>
      <c r="AGQ42" s="27">
        <f t="shared" si="1569"/>
        <v>0</v>
      </c>
      <c r="AGR42" s="27">
        <f t="shared" si="1570"/>
        <v>5</v>
      </c>
      <c r="AGS42" s="27">
        <f t="shared" si="1571"/>
        <v>0</v>
      </c>
      <c r="AGT42" s="27">
        <f t="shared" si="1572"/>
        <v>0</v>
      </c>
      <c r="AGU42" s="27">
        <f t="shared" si="1573"/>
        <v>5</v>
      </c>
      <c r="AGV42" s="27">
        <f t="shared" si="1574"/>
        <v>0</v>
      </c>
      <c r="AGW42" s="27">
        <f t="shared" si="1575"/>
        <v>0</v>
      </c>
      <c r="AGX42" s="27">
        <f t="shared" si="1576"/>
        <v>5</v>
      </c>
      <c r="AGY42" s="27">
        <f t="shared" si="1577"/>
        <v>0</v>
      </c>
      <c r="AGZ42" s="27">
        <f t="shared" si="1578"/>
        <v>0</v>
      </c>
      <c r="AHA42" s="27">
        <f t="shared" si="1579"/>
        <v>5</v>
      </c>
      <c r="AHB42" s="27">
        <f t="shared" si="1580"/>
        <v>0</v>
      </c>
      <c r="AHC42" s="27">
        <f t="shared" si="1581"/>
        <v>0</v>
      </c>
      <c r="AHD42" s="27">
        <f t="shared" si="1582"/>
        <v>5</v>
      </c>
      <c r="AHE42" s="27">
        <f t="shared" si="1583"/>
        <v>0</v>
      </c>
      <c r="AHF42" s="27">
        <f t="shared" si="1584"/>
        <v>0</v>
      </c>
      <c r="AHG42" s="27">
        <f t="shared" si="1585"/>
        <v>5</v>
      </c>
      <c r="AHH42" s="27">
        <f t="shared" si="1586"/>
        <v>0</v>
      </c>
      <c r="AHI42" s="27">
        <f t="shared" si="1587"/>
        <v>0</v>
      </c>
      <c r="AHJ42" s="27">
        <f t="shared" si="1588"/>
        <v>0</v>
      </c>
      <c r="AHK42" s="27">
        <f t="shared" si="1589"/>
        <v>0</v>
      </c>
      <c r="AHL42" s="27">
        <f t="shared" si="1590"/>
        <v>0</v>
      </c>
      <c r="AHM42" s="27">
        <f t="shared" si="1591"/>
        <v>0</v>
      </c>
      <c r="AHN42" s="27">
        <f t="shared" si="1592"/>
        <v>0</v>
      </c>
      <c r="AHO42" s="27">
        <f t="shared" si="1593"/>
        <v>0</v>
      </c>
      <c r="AHP42" s="27">
        <f t="shared" si="1594"/>
        <v>0</v>
      </c>
      <c r="AHQ42" s="27">
        <f t="shared" si="1595"/>
        <v>0</v>
      </c>
      <c r="AHR42" s="27">
        <f t="shared" si="1596"/>
        <v>0</v>
      </c>
      <c r="AHS42" s="27">
        <f t="shared" si="1597"/>
        <v>0</v>
      </c>
      <c r="AHT42" s="27">
        <f t="shared" si="1598"/>
        <v>0</v>
      </c>
      <c r="AHU42" s="27">
        <f t="shared" si="1599"/>
        <v>0</v>
      </c>
      <c r="AHV42" s="27">
        <f t="shared" si="1600"/>
        <v>0</v>
      </c>
      <c r="AHW42" s="27">
        <f t="shared" si="1601"/>
        <v>0</v>
      </c>
      <c r="AHX42" s="27">
        <f t="shared" si="1602"/>
        <v>0</v>
      </c>
      <c r="AHY42" s="27">
        <f t="shared" si="1603"/>
        <v>0</v>
      </c>
      <c r="AHZ42" s="27">
        <f t="shared" si="1604"/>
        <v>0</v>
      </c>
      <c r="AIA42" s="27">
        <f t="shared" si="1605"/>
        <v>0</v>
      </c>
      <c r="AIB42" s="27">
        <f t="shared" si="1606"/>
        <v>0</v>
      </c>
      <c r="AIC42" s="27">
        <f t="shared" si="1607"/>
        <v>0</v>
      </c>
      <c r="AID42" s="27">
        <f t="shared" si="1608"/>
        <v>0</v>
      </c>
      <c r="AIE42" s="27">
        <f t="shared" si="1609"/>
        <v>0</v>
      </c>
      <c r="AIF42" s="27">
        <f t="shared" si="1610"/>
        <v>0</v>
      </c>
      <c r="AIG42" s="27">
        <f t="shared" si="1611"/>
        <v>0</v>
      </c>
      <c r="AIH42" s="27">
        <f t="shared" si="1612"/>
        <v>0</v>
      </c>
      <c r="AII42" s="27">
        <f t="shared" si="1613"/>
        <v>0</v>
      </c>
      <c r="AIJ42" s="27">
        <f t="shared" si="1614"/>
        <v>0</v>
      </c>
      <c r="AIK42" s="27">
        <f t="shared" si="1615"/>
        <v>0</v>
      </c>
      <c r="AIL42" s="27">
        <f t="shared" si="1616"/>
        <v>0</v>
      </c>
      <c r="AIM42" s="27">
        <f t="shared" si="1617"/>
        <v>0</v>
      </c>
      <c r="AIN42" s="27">
        <f t="shared" si="1618"/>
        <v>0</v>
      </c>
      <c r="AIO42" s="27">
        <f t="shared" si="1619"/>
        <v>0</v>
      </c>
      <c r="AIP42" s="27">
        <f t="shared" si="1620"/>
        <v>0</v>
      </c>
      <c r="AIQ42" s="27">
        <f t="shared" si="1621"/>
        <v>0</v>
      </c>
      <c r="AIR42" s="27">
        <f t="shared" si="1622"/>
        <v>0</v>
      </c>
      <c r="AIT42" s="27">
        <v>1</v>
      </c>
      <c r="AIU42" s="27">
        <v>1</v>
      </c>
      <c r="AIV42" s="27">
        <v>1</v>
      </c>
      <c r="AIW42" s="27">
        <f t="shared" si="1623"/>
        <v>0</v>
      </c>
      <c r="AIX42" s="27">
        <f t="shared" si="1624"/>
        <v>0</v>
      </c>
      <c r="AIY42" s="27">
        <f t="shared" si="1625"/>
        <v>0.25</v>
      </c>
      <c r="AIZ42" s="27">
        <f t="shared" si="1626"/>
        <v>8</v>
      </c>
      <c r="AJA42" s="27">
        <f t="shared" si="1627"/>
        <v>0</v>
      </c>
      <c r="AJB42" s="27">
        <f t="shared" si="1628"/>
        <v>0</v>
      </c>
      <c r="AJC42" s="27">
        <f t="shared" si="1629"/>
        <v>2</v>
      </c>
      <c r="AJD42" s="27">
        <f t="shared" si="1630"/>
        <v>0</v>
      </c>
      <c r="AJE42" s="27">
        <f t="shared" si="1631"/>
        <v>0.5</v>
      </c>
      <c r="AJF42" s="27">
        <f t="shared" si="1632"/>
        <v>4</v>
      </c>
      <c r="AJG42" s="27">
        <f t="shared" si="1633"/>
        <v>4</v>
      </c>
      <c r="AJH42" s="27">
        <f t="shared" si="1634"/>
        <v>1</v>
      </c>
      <c r="AJI42" s="27">
        <f t="shared" si="1635"/>
        <v>1</v>
      </c>
      <c r="AJJ42" s="27">
        <f t="shared" si="1636"/>
        <v>0</v>
      </c>
      <c r="AJK42" s="27">
        <f t="shared" si="1637"/>
        <v>0</v>
      </c>
      <c r="AJL42" s="27">
        <f t="shared" si="1638"/>
        <v>0.25</v>
      </c>
      <c r="AJM42" s="27">
        <f t="shared" si="1639"/>
        <v>0</v>
      </c>
      <c r="AJN42" s="27">
        <f t="shared" si="1640"/>
        <v>0.5</v>
      </c>
      <c r="AJO42" s="27">
        <f t="shared" si="1641"/>
        <v>16</v>
      </c>
      <c r="AJP42" s="27">
        <f t="shared" si="1642"/>
        <v>0</v>
      </c>
      <c r="AJQ42" s="27">
        <f t="shared" si="1643"/>
        <v>2</v>
      </c>
      <c r="AJR42" s="27">
        <f t="shared" si="1644"/>
        <v>8</v>
      </c>
      <c r="AJS42" s="27">
        <f t="shared" si="1645"/>
        <v>0</v>
      </c>
      <c r="AJT42" s="27">
        <f t="shared" si="1646"/>
        <v>0.5</v>
      </c>
      <c r="AJU42" s="27">
        <f t="shared" si="1647"/>
        <v>8</v>
      </c>
      <c r="AJV42" s="27">
        <f t="shared" si="1648"/>
        <v>0</v>
      </c>
      <c r="AJW42" s="27">
        <f t="shared" si="1649"/>
        <v>4</v>
      </c>
      <c r="AJX42" s="27">
        <f t="shared" si="1650"/>
        <v>0</v>
      </c>
      <c r="AJY42" s="27">
        <f t="shared" si="1651"/>
        <v>0</v>
      </c>
      <c r="AJZ42" s="27">
        <f t="shared" si="1652"/>
        <v>0.25</v>
      </c>
      <c r="AKA42" s="27">
        <f t="shared" si="1653"/>
        <v>0</v>
      </c>
      <c r="AKB42" s="27">
        <f t="shared" si="1654"/>
        <v>0</v>
      </c>
      <c r="AKC42" s="27">
        <f t="shared" si="1655"/>
        <v>0.25</v>
      </c>
      <c r="AKD42" s="27">
        <f t="shared" si="1656"/>
        <v>0</v>
      </c>
      <c r="AKE42" s="27">
        <f t="shared" si="1657"/>
        <v>0</v>
      </c>
      <c r="AKF42" s="27">
        <f t="shared" si="1658"/>
        <v>0.25</v>
      </c>
      <c r="AKG42" s="27">
        <f t="shared" si="1659"/>
        <v>0</v>
      </c>
      <c r="AKH42" s="27">
        <f t="shared" si="1660"/>
        <v>0</v>
      </c>
      <c r="AKI42" s="27">
        <f t="shared" si="1661"/>
        <v>0.25</v>
      </c>
      <c r="AKJ42" s="27">
        <f t="shared" si="1662"/>
        <v>0</v>
      </c>
      <c r="AKK42" s="27">
        <f t="shared" si="1663"/>
        <v>0</v>
      </c>
      <c r="AKL42" s="27">
        <f t="shared" si="1664"/>
        <v>0.25</v>
      </c>
      <c r="AKM42" s="27">
        <f t="shared" si="1665"/>
        <v>0</v>
      </c>
      <c r="AKN42" s="27">
        <f t="shared" si="1666"/>
        <v>0</v>
      </c>
      <c r="AKO42" s="27">
        <f t="shared" si="1667"/>
        <v>0</v>
      </c>
      <c r="AKP42" s="27">
        <f t="shared" si="1668"/>
        <v>0</v>
      </c>
      <c r="AKQ42" s="27">
        <f t="shared" si="1669"/>
        <v>0</v>
      </c>
      <c r="AKR42" s="27">
        <f t="shared" si="1670"/>
        <v>0</v>
      </c>
      <c r="AKS42" s="27">
        <f t="shared" si="1671"/>
        <v>0</v>
      </c>
      <c r="AKT42" s="27">
        <f t="shared" si="1672"/>
        <v>0</v>
      </c>
      <c r="AKU42" s="27">
        <f t="shared" si="1673"/>
        <v>0</v>
      </c>
      <c r="AKV42" s="27">
        <f t="shared" si="1674"/>
        <v>0</v>
      </c>
      <c r="AKW42" s="27">
        <f t="shared" si="1675"/>
        <v>0</v>
      </c>
      <c r="AKX42" s="27">
        <f t="shared" si="1676"/>
        <v>0</v>
      </c>
      <c r="AKY42" s="27">
        <f t="shared" si="1677"/>
        <v>0</v>
      </c>
      <c r="AKZ42" s="27">
        <f t="shared" si="1678"/>
        <v>0</v>
      </c>
      <c r="ALA42" s="27">
        <f t="shared" si="1679"/>
        <v>0</v>
      </c>
      <c r="ALB42" s="27">
        <f t="shared" si="1680"/>
        <v>0</v>
      </c>
      <c r="ALC42" s="27">
        <f t="shared" si="1681"/>
        <v>0</v>
      </c>
      <c r="ALD42" s="27">
        <f t="shared" si="1682"/>
        <v>0</v>
      </c>
      <c r="ALE42" s="27">
        <f t="shared" si="1683"/>
        <v>0</v>
      </c>
      <c r="ALF42" s="27">
        <f t="shared" si="1684"/>
        <v>0</v>
      </c>
      <c r="ALG42" s="27">
        <f t="shared" si="1685"/>
        <v>0</v>
      </c>
      <c r="ALH42" s="27">
        <f t="shared" si="1686"/>
        <v>0</v>
      </c>
      <c r="ALI42" s="27">
        <f t="shared" si="1687"/>
        <v>0</v>
      </c>
      <c r="ALJ42" s="27">
        <f t="shared" si="1688"/>
        <v>0</v>
      </c>
      <c r="ALK42" s="27">
        <f t="shared" si="1689"/>
        <v>0</v>
      </c>
      <c r="ALL42" s="27">
        <f t="shared" si="1690"/>
        <v>0</v>
      </c>
      <c r="ALM42" s="27">
        <f t="shared" si="1691"/>
        <v>0</v>
      </c>
      <c r="ALN42" s="27">
        <f t="shared" si="1692"/>
        <v>0</v>
      </c>
      <c r="ALO42" s="27">
        <f t="shared" si="1693"/>
        <v>0</v>
      </c>
      <c r="ALP42" s="27">
        <f t="shared" si="1694"/>
        <v>0</v>
      </c>
      <c r="ALQ42" s="27">
        <f t="shared" si="1695"/>
        <v>0</v>
      </c>
      <c r="ALR42" s="27">
        <f t="shared" si="1696"/>
        <v>0</v>
      </c>
      <c r="ALS42" s="27">
        <f t="shared" si="1697"/>
        <v>0</v>
      </c>
      <c r="ALT42" s="27">
        <f t="shared" si="1698"/>
        <v>0</v>
      </c>
      <c r="ALU42" s="27">
        <f t="shared" si="1699"/>
        <v>0</v>
      </c>
      <c r="ALV42" s="27">
        <f t="shared" si="1700"/>
        <v>0</v>
      </c>
      <c r="ALW42" s="27">
        <f t="shared" si="1701"/>
        <v>0</v>
      </c>
      <c r="AMK42" s="28">
        <v>1827</v>
      </c>
      <c r="AML42" s="28">
        <f t="shared" si="1702"/>
        <v>1827</v>
      </c>
      <c r="AMN42" s="28">
        <v>1832</v>
      </c>
      <c r="AMO42" s="27" t="str">
        <f t="shared" si="1703"/>
        <v>1842</v>
      </c>
      <c r="AMP42" s="27" t="str">
        <f t="shared" si="1704"/>
        <v>1824</v>
      </c>
      <c r="AMQ42" s="27" t="str">
        <f t="shared" si="1705"/>
        <v>1808</v>
      </c>
      <c r="AMR42" s="27" t="str">
        <f t="shared" si="1706"/>
        <v>1808</v>
      </c>
      <c r="AMS42" s="27" t="str">
        <f t="shared" si="1707"/>
        <v>1808</v>
      </c>
      <c r="AMT42" s="27" t="str">
        <f t="shared" si="1708"/>
        <v>1818</v>
      </c>
      <c r="AMU42" s="27" t="str">
        <f t="shared" si="1709"/>
        <v>1840</v>
      </c>
      <c r="AMV42" s="27" t="str">
        <f t="shared" si="1710"/>
        <v>1840</v>
      </c>
      <c r="AMW42" s="27" t="str">
        <f t="shared" si="1711"/>
        <v>1840</v>
      </c>
      <c r="AMX42" s="27" t="str">
        <f t="shared" si="1712"/>
        <v>1851</v>
      </c>
      <c r="AMY42" s="27" t="str">
        <f t="shared" si="1713"/>
        <v>1851</v>
      </c>
      <c r="AMZ42" s="27" t="str">
        <f t="shared" si="1714"/>
        <v>1873</v>
      </c>
      <c r="ANA42" s="27" t="str">
        <f t="shared" si="1715"/>
        <v>1856</v>
      </c>
      <c r="ANB42" s="27" t="str">
        <f t="shared" si="1716"/>
        <v>1824</v>
      </c>
      <c r="ANC42" s="27" t="str">
        <f t="shared" si="1717"/>
        <v>1838</v>
      </c>
      <c r="AND42" s="27" t="str">
        <f t="shared" si="1718"/>
        <v>1825</v>
      </c>
      <c r="ANE42" s="27" t="str">
        <f t="shared" si="1719"/>
        <v>1825</v>
      </c>
      <c r="ANF42" s="27" t="str">
        <f t="shared" si="1720"/>
        <v>1825</v>
      </c>
      <c r="ANG42" s="27" t="str">
        <f t="shared" si="1721"/>
        <v>1806</v>
      </c>
      <c r="ANH42" s="27" t="str">
        <f t="shared" si="1722"/>
        <v>1806</v>
      </c>
      <c r="ANI42" s="27" t="str">
        <f t="shared" si="1723"/>
        <v>1795</v>
      </c>
      <c r="ANJ42" s="27" t="str">
        <f t="shared" si="1724"/>
        <v>1783</v>
      </c>
      <c r="ANK42" s="27" t="str">
        <f t="shared" si="1725"/>
        <v>1783</v>
      </c>
      <c r="ANL42" s="27" t="str">
        <f t="shared" si="1726"/>
        <v>1775</v>
      </c>
      <c r="ANM42" s="27" t="str">
        <f t="shared" si="1727"/>
        <v>1786</v>
      </c>
      <c r="ANN42" s="27" t="str">
        <f t="shared" si="1728"/>
        <v>1786</v>
      </c>
      <c r="ANO42" s="27" t="str">
        <f t="shared" si="1729"/>
        <v>1793</v>
      </c>
      <c r="ANP42" s="27" t="str">
        <f t="shared" si="1730"/>
        <v>1787</v>
      </c>
      <c r="ANQ42" s="27" t="str">
        <f t="shared" si="1731"/>
        <v>1787</v>
      </c>
      <c r="ANR42" s="27" t="str">
        <f t="shared" si="1732"/>
        <v>1779</v>
      </c>
      <c r="ANS42" s="27" t="str">
        <f t="shared" si="1733"/>
        <v>1779</v>
      </c>
      <c r="ANT42" s="27" t="str">
        <f t="shared" si="1734"/>
        <v>1779</v>
      </c>
      <c r="ANU42" s="27" t="str">
        <f t="shared" si="1735"/>
        <v>1795</v>
      </c>
      <c r="ANV42" s="27" t="str">
        <f t="shared" si="1736"/>
        <v>1795</v>
      </c>
      <c r="ANW42" s="27" t="str">
        <f t="shared" si="1737"/>
        <v>1795</v>
      </c>
      <c r="ANX42" s="27" t="str">
        <f t="shared" si="1738"/>
        <v>1805</v>
      </c>
      <c r="ANY42" s="27" t="str">
        <f t="shared" si="1739"/>
        <v>1805</v>
      </c>
      <c r="ANZ42" s="27" t="str">
        <f t="shared" si="1740"/>
        <v>1805</v>
      </c>
      <c r="AOA42" s="27" t="str">
        <f t="shared" si="1741"/>
        <v>1827</v>
      </c>
      <c r="AOB42" s="27" t="str">
        <f t="shared" si="1742"/>
        <v>1827</v>
      </c>
      <c r="AOC42" s="27" t="str">
        <f t="shared" si="1743"/>
        <v>1827</v>
      </c>
      <c r="AOD42" s="27" t="str">
        <f t="shared" si="1744"/>
        <v>1839</v>
      </c>
      <c r="AOE42" s="27" t="str">
        <f t="shared" si="1745"/>
        <v>1839</v>
      </c>
      <c r="AOF42" s="27" t="str">
        <f t="shared" si="1746"/>
        <v>1839</v>
      </c>
      <c r="AOG42" s="27" t="str">
        <f t="shared" si="1747"/>
        <v>1827</v>
      </c>
      <c r="AOH42" s="27" t="str">
        <f t="shared" si="1748"/>
        <v>1827</v>
      </c>
      <c r="AOI42" s="27" t="str">
        <f t="shared" si="1749"/>
        <v>1827</v>
      </c>
      <c r="AOJ42" s="27" t="str">
        <f t="shared" si="1750"/>
        <v>1827</v>
      </c>
      <c r="AOK42" s="27" t="str">
        <f t="shared" si="1751"/>
        <v>1827</v>
      </c>
      <c r="AOL42" s="27" t="str">
        <f t="shared" si="1752"/>
        <v>1827</v>
      </c>
      <c r="AOM42" s="27" t="str">
        <f t="shared" si="1753"/>
        <v>1827</v>
      </c>
      <c r="AON42" s="27" t="str">
        <f t="shared" si="1754"/>
        <v>1827</v>
      </c>
      <c r="AOO42" s="27" t="str">
        <f t="shared" si="1755"/>
        <v>1827</v>
      </c>
      <c r="AOP42" s="27" t="str">
        <f t="shared" si="1756"/>
        <v>1827</v>
      </c>
      <c r="AOQ42" s="27" t="str">
        <f t="shared" si="1757"/>
        <v>1827</v>
      </c>
      <c r="AOR42" s="27" t="str">
        <f t="shared" si="1758"/>
        <v>1827</v>
      </c>
      <c r="AOS42" s="27" t="str">
        <f t="shared" si="1759"/>
        <v>1827</v>
      </c>
      <c r="AOT42" s="27" t="str">
        <f t="shared" si="1760"/>
        <v>1827</v>
      </c>
      <c r="AOU42" s="27" t="str">
        <f t="shared" si="1761"/>
        <v>1827</v>
      </c>
      <c r="AOV42" s="27" t="str">
        <f t="shared" si="1762"/>
        <v>1827</v>
      </c>
      <c r="AOW42" s="27" t="str">
        <f t="shared" si="1763"/>
        <v>1827</v>
      </c>
      <c r="AOX42" s="27" t="str">
        <f t="shared" si="1764"/>
        <v>1827</v>
      </c>
      <c r="AOY42" s="27" t="str">
        <f t="shared" si="1765"/>
        <v>1827</v>
      </c>
      <c r="AOZ42" s="27" t="str">
        <f t="shared" si="1766"/>
        <v>1827</v>
      </c>
      <c r="APA42" s="27" t="str">
        <f t="shared" si="1767"/>
        <v>1827</v>
      </c>
      <c r="APB42" s="27" t="str">
        <f t="shared" si="1768"/>
        <v>1827</v>
      </c>
      <c r="APC42" s="27" t="str">
        <f t="shared" si="1769"/>
        <v>1827</v>
      </c>
      <c r="APD42" s="27" t="str">
        <f t="shared" si="1770"/>
        <v>1827</v>
      </c>
      <c r="APE42" s="27" t="str">
        <f t="shared" si="1771"/>
        <v>1827</v>
      </c>
      <c r="APF42" s="27" t="str">
        <f t="shared" si="1772"/>
        <v>1827</v>
      </c>
      <c r="APG42" s="27" t="str">
        <f t="shared" si="1773"/>
        <v>1827</v>
      </c>
      <c r="APH42" s="27" t="str">
        <f t="shared" si="1774"/>
        <v>1827</v>
      </c>
      <c r="API42" s="27" t="str">
        <f t="shared" si="1775"/>
        <v>1827</v>
      </c>
      <c r="APJ42" s="27" t="str">
        <f t="shared" si="1776"/>
        <v>1827</v>
      </c>
      <c r="APK42" s="27" t="str">
        <f t="shared" si="1777"/>
        <v>1827</v>
      </c>
      <c r="APL42" s="27" t="str">
        <f t="shared" si="1778"/>
        <v>1827</v>
      </c>
      <c r="APM42" s="27" t="str">
        <f t="shared" si="1779"/>
        <v>1827</v>
      </c>
      <c r="APN42" s="27" t="str">
        <f t="shared" si="1780"/>
        <v>1827</v>
      </c>
      <c r="APO42" s="27" t="str">
        <f t="shared" si="1781"/>
        <v>1827</v>
      </c>
      <c r="APP42" s="27" t="str">
        <f t="shared" si="1782"/>
        <v>1827</v>
      </c>
      <c r="APQ42" s="27" t="str">
        <f t="shared" si="1783"/>
        <v>1827</v>
      </c>
      <c r="APR42" s="27" t="str">
        <f t="shared" si="1784"/>
        <v>1827</v>
      </c>
    </row>
    <row r="43" spans="1:1022 1025:1110" x14ac:dyDescent="0.35">
      <c r="A43" s="27">
        <v>108</v>
      </c>
      <c r="B43" s="89" t="s">
        <v>45</v>
      </c>
      <c r="C43" s="91">
        <f>VLOOKUP(A43, Rankings!$A$2:$AN$129, 40, FALSE)</f>
        <v>41</v>
      </c>
      <c r="D43" s="19" t="s">
        <v>393</v>
      </c>
      <c r="I43" s="29">
        <f t="shared" si="893"/>
        <v>18</v>
      </c>
      <c r="L43" s="27" t="s">
        <v>2332</v>
      </c>
      <c r="M43" s="27" t="s">
        <v>2564</v>
      </c>
      <c r="N43" s="27" t="s">
        <v>2880</v>
      </c>
      <c r="O43" s="27" t="s">
        <v>2916</v>
      </c>
      <c r="P43" s="27" t="s">
        <v>24</v>
      </c>
      <c r="Q43" s="27" t="s">
        <v>3232</v>
      </c>
      <c r="R43" s="27" t="s">
        <v>3558</v>
      </c>
      <c r="S43" s="27" t="s">
        <v>24</v>
      </c>
      <c r="T43" s="27" t="s">
        <v>3801</v>
      </c>
      <c r="U43" s="27" t="s">
        <v>24</v>
      </c>
      <c r="V43" s="27" t="s">
        <v>24</v>
      </c>
      <c r="W43" s="27" t="s">
        <v>4237</v>
      </c>
      <c r="X43" s="27" t="s">
        <v>4274</v>
      </c>
      <c r="Y43" s="27" t="s">
        <v>24</v>
      </c>
      <c r="Z43" s="27" t="s">
        <v>4626</v>
      </c>
      <c r="AA43" s="27" t="s">
        <v>4680</v>
      </c>
      <c r="AB43" s="27" t="s">
        <v>4773</v>
      </c>
      <c r="AC43" s="27" t="s">
        <v>24</v>
      </c>
      <c r="AD43" s="27" t="s">
        <v>4851</v>
      </c>
      <c r="AE43" s="27" t="s">
        <v>4998</v>
      </c>
      <c r="AF43" s="27" t="s">
        <v>24</v>
      </c>
      <c r="AG43" s="27" t="s">
        <v>24</v>
      </c>
      <c r="AH43" s="27" t="s">
        <v>24</v>
      </c>
      <c r="AI43" s="27" t="s">
        <v>5473</v>
      </c>
      <c r="AJ43" s="27" t="s">
        <v>5507</v>
      </c>
      <c r="AK43" s="27" t="s">
        <v>5603</v>
      </c>
      <c r="AL43" s="27" t="s">
        <v>5671</v>
      </c>
      <c r="AM43" s="27" t="s">
        <v>5833</v>
      </c>
      <c r="AN43" s="27" t="s">
        <v>24</v>
      </c>
      <c r="AO43" s="27" t="s">
        <v>6064</v>
      </c>
      <c r="AP43" s="27" t="s">
        <v>6212</v>
      </c>
      <c r="AQ43" s="27" t="s">
        <v>24</v>
      </c>
      <c r="AR43" s="27" t="s">
        <v>6400</v>
      </c>
      <c r="AS43" s="27" t="s">
        <v>6501</v>
      </c>
      <c r="AT43" s="27" t="s">
        <v>24</v>
      </c>
      <c r="AU43" s="27" t="s">
        <v>6611</v>
      </c>
      <c r="AV43" s="27" t="s">
        <v>6921</v>
      </c>
      <c r="AW43" s="27" t="s">
        <v>24</v>
      </c>
      <c r="AX43" s="27" t="s">
        <v>6997</v>
      </c>
      <c r="AY43" s="27" t="s">
        <v>7033</v>
      </c>
      <c r="AZ43" s="27" t="s">
        <v>24</v>
      </c>
      <c r="BA43" s="27" t="s">
        <v>24</v>
      </c>
      <c r="BB43" s="27" t="s">
        <v>24</v>
      </c>
      <c r="BC43" s="27" t="s">
        <v>24</v>
      </c>
      <c r="BD43" s="27" t="s">
        <v>24</v>
      </c>
      <c r="BE43" s="27" t="s">
        <v>24</v>
      </c>
      <c r="BF43" s="27" t="s">
        <v>24</v>
      </c>
      <c r="BG43" s="27" t="s">
        <v>24</v>
      </c>
      <c r="BH43" s="27" t="s">
        <v>24</v>
      </c>
      <c r="BI43" s="27" t="s">
        <v>24</v>
      </c>
      <c r="BJ43" s="27" t="s">
        <v>24</v>
      </c>
      <c r="BK43" s="27" t="s">
        <v>24</v>
      </c>
      <c r="BL43" s="27" t="s">
        <v>24</v>
      </c>
      <c r="BM43" s="27" t="s">
        <v>24</v>
      </c>
      <c r="BN43" s="27" t="s">
        <v>24</v>
      </c>
      <c r="BO43" s="27" t="s">
        <v>24</v>
      </c>
      <c r="BP43" s="27" t="s">
        <v>24</v>
      </c>
      <c r="BQ43" s="27" t="s">
        <v>24</v>
      </c>
      <c r="BR43" s="27" t="s">
        <v>24</v>
      </c>
      <c r="BS43" s="27" t="s">
        <v>24</v>
      </c>
      <c r="BT43" s="27" t="s">
        <v>24</v>
      </c>
      <c r="BU43" s="27" t="s">
        <v>24</v>
      </c>
      <c r="BV43" s="27" t="s">
        <v>24</v>
      </c>
      <c r="BW43" s="27" t="s">
        <v>24</v>
      </c>
      <c r="BX43" s="27" t="s">
        <v>24</v>
      </c>
      <c r="BY43" s="27" t="s">
        <v>24</v>
      </c>
      <c r="BZ43" s="27" t="s">
        <v>24</v>
      </c>
      <c r="CA43" s="27" t="s">
        <v>24</v>
      </c>
      <c r="CB43" s="27" t="s">
        <v>24</v>
      </c>
      <c r="CC43" s="27" t="s">
        <v>24</v>
      </c>
      <c r="CD43" s="27" t="s">
        <v>24</v>
      </c>
      <c r="CE43" s="27" t="s">
        <v>24</v>
      </c>
      <c r="CF43" s="27" t="s">
        <v>24</v>
      </c>
      <c r="CG43" s="27" t="s">
        <v>24</v>
      </c>
      <c r="CH43" s="27" t="s">
        <v>24</v>
      </c>
      <c r="CI43" s="27" t="s">
        <v>24</v>
      </c>
      <c r="CJ43" s="27" t="s">
        <v>24</v>
      </c>
      <c r="CK43" s="27" t="s">
        <v>24</v>
      </c>
      <c r="CL43" s="27" t="s">
        <v>24</v>
      </c>
      <c r="CM43" s="27" t="s">
        <v>24</v>
      </c>
      <c r="CN43" s="27" t="s">
        <v>24</v>
      </c>
      <c r="CO43" s="27" t="s">
        <v>24</v>
      </c>
      <c r="CQ43" s="28">
        <f t="shared" si="894"/>
        <v>3</v>
      </c>
      <c r="CR43" s="28">
        <f t="shared" si="895"/>
        <v>4</v>
      </c>
      <c r="CS43" s="28">
        <f t="shared" si="896"/>
        <v>3</v>
      </c>
      <c r="CT43" s="28">
        <f t="shared" si="897"/>
        <v>2</v>
      </c>
      <c r="CU43" s="28">
        <f t="shared" si="898"/>
        <v>2</v>
      </c>
      <c r="CV43" s="28">
        <f t="shared" si="899"/>
        <v>3</v>
      </c>
      <c r="CW43" s="28">
        <f t="shared" si="900"/>
        <v>3</v>
      </c>
      <c r="CX43" s="28">
        <f t="shared" si="901"/>
        <v>1</v>
      </c>
      <c r="CY43" s="28">
        <f t="shared" si="902"/>
        <v>4</v>
      </c>
      <c r="CZ43" s="28">
        <f t="shared" si="903"/>
        <v>2</v>
      </c>
      <c r="DA43" s="28">
        <f t="shared" si="904"/>
        <v>4</v>
      </c>
      <c r="DB43" s="28">
        <f t="shared" si="905"/>
        <v>2</v>
      </c>
      <c r="DC43" s="28">
        <f t="shared" si="906"/>
        <v>1</v>
      </c>
      <c r="DD43" s="28">
        <f t="shared" si="907"/>
        <v>0</v>
      </c>
      <c r="DE43" s="28">
        <f t="shared" si="908"/>
        <v>0</v>
      </c>
      <c r="DF43" s="28">
        <f t="shared" si="909"/>
        <v>1</v>
      </c>
      <c r="DG43" s="28">
        <f t="shared" si="910"/>
        <v>0</v>
      </c>
      <c r="DH43" s="28">
        <f t="shared" si="911"/>
        <v>0</v>
      </c>
      <c r="DI43" s="28">
        <f t="shared" si="912"/>
        <v>0</v>
      </c>
      <c r="DJ43" s="28">
        <f t="shared" si="913"/>
        <v>1</v>
      </c>
      <c r="DK43" s="28">
        <f t="shared" si="914"/>
        <v>0</v>
      </c>
      <c r="DL43" s="28">
        <f t="shared" si="915"/>
        <v>0</v>
      </c>
      <c r="DM43" s="28">
        <f t="shared" si="916"/>
        <v>0</v>
      </c>
      <c r="DN43" s="28">
        <f t="shared" si="917"/>
        <v>0</v>
      </c>
      <c r="DO43" s="28">
        <f t="shared" si="918"/>
        <v>9</v>
      </c>
      <c r="DP43" s="28">
        <f t="shared" si="919"/>
        <v>6</v>
      </c>
      <c r="DR43">
        <f t="shared" si="920"/>
        <v>2</v>
      </c>
      <c r="DS43">
        <f t="shared" si="921"/>
        <v>3</v>
      </c>
      <c r="DT43">
        <f t="shared" si="922"/>
        <v>1</v>
      </c>
      <c r="DU43">
        <f t="shared" si="923"/>
        <v>7</v>
      </c>
      <c r="DV43">
        <f t="shared" si="924"/>
        <v>0</v>
      </c>
      <c r="DW43">
        <f t="shared" si="925"/>
        <v>1</v>
      </c>
      <c r="DX43">
        <f t="shared" si="926"/>
        <v>8</v>
      </c>
      <c r="DY43">
        <f t="shared" si="927"/>
        <v>0</v>
      </c>
      <c r="DZ43">
        <f t="shared" si="928"/>
        <v>2</v>
      </c>
      <c r="EA43">
        <f t="shared" si="929"/>
        <v>0</v>
      </c>
      <c r="EB43">
        <f t="shared" si="930"/>
        <v>0</v>
      </c>
      <c r="EC43">
        <f t="shared" si="931"/>
        <v>3</v>
      </c>
      <c r="ED43">
        <f t="shared" si="932"/>
        <v>7</v>
      </c>
      <c r="EE43">
        <f t="shared" si="933"/>
        <v>0</v>
      </c>
      <c r="EF43">
        <f t="shared" si="934"/>
        <v>4</v>
      </c>
      <c r="EG43">
        <f t="shared" si="935"/>
        <v>7</v>
      </c>
      <c r="EH43">
        <f t="shared" si="936"/>
        <v>6</v>
      </c>
      <c r="EI43">
        <f t="shared" si="937"/>
        <v>0</v>
      </c>
      <c r="EJ43">
        <f t="shared" si="938"/>
        <v>5</v>
      </c>
      <c r="EK43">
        <f t="shared" si="939"/>
        <v>9</v>
      </c>
      <c r="EL43">
        <f t="shared" si="940"/>
        <v>0</v>
      </c>
      <c r="EM43">
        <f t="shared" si="941"/>
        <v>0</v>
      </c>
      <c r="EN43">
        <f t="shared" si="942"/>
        <v>0</v>
      </c>
      <c r="EO43">
        <f t="shared" si="943"/>
        <v>4</v>
      </c>
      <c r="EP43">
        <f t="shared" si="944"/>
        <v>6</v>
      </c>
      <c r="EQ43">
        <f t="shared" si="945"/>
        <v>12</v>
      </c>
      <c r="ER43">
        <f t="shared" si="946"/>
        <v>2</v>
      </c>
      <c r="ES43">
        <f t="shared" si="947"/>
        <v>5</v>
      </c>
      <c r="ET43">
        <f t="shared" si="948"/>
        <v>0</v>
      </c>
      <c r="EU43">
        <f t="shared" si="949"/>
        <v>3</v>
      </c>
      <c r="EV43">
        <f t="shared" si="950"/>
        <v>5</v>
      </c>
      <c r="EW43">
        <f t="shared" si="951"/>
        <v>0</v>
      </c>
      <c r="EX43">
        <f t="shared" si="952"/>
        <v>1</v>
      </c>
      <c r="EY43">
        <f t="shared" si="953"/>
        <v>7</v>
      </c>
      <c r="EZ43">
        <f t="shared" si="954"/>
        <v>0</v>
      </c>
      <c r="FA43">
        <f t="shared" si="955"/>
        <v>2</v>
      </c>
      <c r="FB43">
        <f t="shared" si="956"/>
        <v>5</v>
      </c>
      <c r="FC43">
        <f t="shared" si="957"/>
        <v>0</v>
      </c>
      <c r="FD43">
        <f t="shared" si="958"/>
        <v>16</v>
      </c>
      <c r="FE43">
        <f t="shared" si="959"/>
        <v>8</v>
      </c>
      <c r="FF43">
        <f t="shared" si="960"/>
        <v>0</v>
      </c>
      <c r="FG43">
        <f t="shared" si="961"/>
        <v>0</v>
      </c>
      <c r="FH43">
        <f t="shared" si="962"/>
        <v>0</v>
      </c>
      <c r="FI43">
        <f t="shared" si="963"/>
        <v>0</v>
      </c>
      <c r="FJ43">
        <f t="shared" si="964"/>
        <v>0</v>
      </c>
      <c r="FK43">
        <f t="shared" si="965"/>
        <v>0</v>
      </c>
      <c r="FL43">
        <f t="shared" si="966"/>
        <v>0</v>
      </c>
      <c r="FM43">
        <f t="shared" si="967"/>
        <v>0</v>
      </c>
      <c r="FN43">
        <f t="shared" si="968"/>
        <v>0</v>
      </c>
      <c r="FO43">
        <f t="shared" si="969"/>
        <v>0</v>
      </c>
      <c r="FP43">
        <f t="shared" si="970"/>
        <v>0</v>
      </c>
      <c r="FQ43">
        <f t="shared" si="971"/>
        <v>0</v>
      </c>
      <c r="FR43">
        <f t="shared" si="972"/>
        <v>0</v>
      </c>
      <c r="FS43">
        <f t="shared" si="973"/>
        <v>0</v>
      </c>
      <c r="FT43">
        <f t="shared" si="974"/>
        <v>0</v>
      </c>
      <c r="FU43">
        <f t="shared" si="975"/>
        <v>0</v>
      </c>
      <c r="FV43">
        <f t="shared" si="976"/>
        <v>0</v>
      </c>
      <c r="FW43">
        <f t="shared" si="977"/>
        <v>0</v>
      </c>
      <c r="FX43">
        <f t="shared" si="978"/>
        <v>0</v>
      </c>
      <c r="FY43">
        <f t="shared" si="979"/>
        <v>0</v>
      </c>
      <c r="FZ43">
        <f t="shared" si="980"/>
        <v>0</v>
      </c>
      <c r="GA43">
        <f t="shared" si="981"/>
        <v>0</v>
      </c>
      <c r="GB43">
        <f t="shared" si="982"/>
        <v>0</v>
      </c>
      <c r="GC43">
        <f t="shared" si="983"/>
        <v>0</v>
      </c>
      <c r="GD43">
        <f t="shared" si="984"/>
        <v>0</v>
      </c>
      <c r="GE43">
        <f t="shared" si="985"/>
        <v>0</v>
      </c>
      <c r="GF43">
        <f t="shared" si="986"/>
        <v>0</v>
      </c>
      <c r="GG43">
        <f t="shared" si="987"/>
        <v>0</v>
      </c>
      <c r="GH43">
        <f t="shared" si="988"/>
        <v>0</v>
      </c>
      <c r="GI43">
        <f t="shared" si="989"/>
        <v>0</v>
      </c>
      <c r="GJ43">
        <f t="shared" si="990"/>
        <v>0</v>
      </c>
      <c r="GK43">
        <f t="shared" si="991"/>
        <v>0</v>
      </c>
      <c r="GL43">
        <f t="shared" si="992"/>
        <v>0</v>
      </c>
      <c r="GM43">
        <f t="shared" si="993"/>
        <v>0</v>
      </c>
      <c r="GN43">
        <f t="shared" si="994"/>
        <v>0</v>
      </c>
      <c r="GO43">
        <f t="shared" si="995"/>
        <v>0</v>
      </c>
      <c r="GP43">
        <f t="shared" si="996"/>
        <v>0</v>
      </c>
      <c r="GQ43">
        <f t="shared" si="997"/>
        <v>0</v>
      </c>
      <c r="GR43">
        <f t="shared" si="998"/>
        <v>0</v>
      </c>
      <c r="GS43">
        <f t="shared" si="999"/>
        <v>0</v>
      </c>
      <c r="GT43">
        <f t="shared" si="1000"/>
        <v>0</v>
      </c>
      <c r="GU43">
        <f t="shared" si="1001"/>
        <v>0</v>
      </c>
      <c r="GW43" s="28">
        <f t="shared" si="1002"/>
        <v>6.8967925821518801</v>
      </c>
      <c r="GX43" s="28">
        <f t="shared" si="1003"/>
        <v>7.0716545990347583</v>
      </c>
      <c r="GY43" s="28">
        <f t="shared" si="1004"/>
        <v>1.5498204599937044</v>
      </c>
      <c r="GZ43" s="28">
        <f t="shared" si="1005"/>
        <v>0.86828752036026902</v>
      </c>
      <c r="HA43" s="28">
        <f t="shared" si="1006"/>
        <v>0</v>
      </c>
      <c r="HB43" s="28">
        <f t="shared" si="1007"/>
        <v>10.897208532187253</v>
      </c>
      <c r="HC43" s="28">
        <f t="shared" si="1008"/>
        <v>0.58008810541070777</v>
      </c>
      <c r="HE43">
        <f>IFERROR(VLOOKUP(_xlfn.NUMBERVALUE(MID(L43, SEARCH("!", L43)+1, SEARCH("+", L43)-SEARCH("!", L43)-1)), Rankings!$A$2:$BK$129, 63, FALSE),0)</f>
        <v>0.84947087869920124</v>
      </c>
      <c r="HF43">
        <f>IFERROR(VLOOKUP(_xlfn.NUMBERVALUE(MID(M43, SEARCH("!", M43)+1, SEARCH("+", M43)-SEARCH("!", M43)-1)), Rankings!$A$2:$BK$129, 63, FALSE),0)</f>
        <v>0.42259502862758508</v>
      </c>
      <c r="HG43">
        <f>IFERROR(VLOOKUP(_xlfn.NUMBERVALUE(MID(N43, SEARCH("!", N43)+1, SEARCH("+", N43)-SEARCH("!", N43)-1)), Rankings!$A$2:$BK$129, 63, FALSE),0)</f>
        <v>0.82730725178749975</v>
      </c>
      <c r="HH43">
        <f>IFERROR(VLOOKUP(_xlfn.NUMBERVALUE(MID(O43, SEARCH("!", O43)+1, SEARCH("+", O43)-SEARCH("!", O43)-1)), Rankings!$A$2:$BK$129, 63, FALSE),0)</f>
        <v>0.37517193274790295</v>
      </c>
      <c r="HI43">
        <f>IFERROR(VLOOKUP(_xlfn.NUMBERVALUE(MID(P43, SEARCH("!", P43)+1, SEARCH("+", P43)-SEARCH("!", P43)-1)), Rankings!$A$2:$BK$129, 63, FALSE),0)</f>
        <v>0</v>
      </c>
      <c r="HJ43">
        <f>IFERROR(VLOOKUP(_xlfn.NUMBERVALUE(MID(Q43, SEARCH("!", Q43)+1, SEARCH("+", Q43)-SEARCH("!", Q43)-1)), Rankings!$A$2:$BK$129, 63, FALSE),0)</f>
        <v>0.33262682534038235</v>
      </c>
      <c r="HK43">
        <f>IFERROR(VLOOKUP(_xlfn.NUMBERVALUE(MID(R43, SEARCH("!", R43)+1, SEARCH("+", R43)-SEARCH("!", R43)-1)), Rankings!$A$2:$BK$129, 63, FALSE),0)</f>
        <v>0.55259277607709756</v>
      </c>
      <c r="HL43">
        <f>IFERROR(VLOOKUP(_xlfn.NUMBERVALUE(MID(S43, SEARCH("!", S43)+1, SEARCH("+", S43)-SEARCH("!", S43)-1)), Rankings!$A$2:$BK$129, 63, FALSE),0)</f>
        <v>0</v>
      </c>
      <c r="HM43">
        <f>IFERROR(VLOOKUP(_xlfn.NUMBERVALUE(MID(T43, SEARCH("!", T43)+1, SEARCH("+", T43)-SEARCH("!", T43)-1)), Rankings!$A$2:$BK$129, 63, FALSE),0)</f>
        <v>0.49551347653817529</v>
      </c>
      <c r="HN43">
        <f>IFERROR(VLOOKUP(_xlfn.NUMBERVALUE(MID(U43, SEARCH("!", U43)+1, SEARCH("+", U43)-SEARCH("!", U43)-1)), Rankings!$A$2:$BK$129, 63, FALSE),0)</f>
        <v>0</v>
      </c>
      <c r="HO43">
        <f>IFERROR(VLOOKUP(_xlfn.NUMBERVALUE(MID(V43, SEARCH("!", V43)+1, SEARCH("+", V43)-SEARCH("!", V43)-1)), Rankings!$A$2:$BK$129, 63, FALSE),0)</f>
        <v>0</v>
      </c>
      <c r="HP43">
        <f>IFERROR(VLOOKUP(_xlfn.NUMBERVALUE(MID(W43, SEARCH("!", W43)+1, SEARCH("+", W43)-SEARCH("!", W43)-1)), Rankings!$A$2:$BK$129, 63, FALSE),0)</f>
        <v>0.86828752036026902</v>
      </c>
      <c r="HQ43">
        <f>IFERROR(VLOOKUP(_xlfn.NUMBERVALUE(MID(X43, SEARCH("!", X43)+1, SEARCH("+", X43)-SEARCH("!", X43)-1)), Rankings!$A$2:$BK$129, 63, FALSE),0)</f>
        <v>0.58916834362897619</v>
      </c>
      <c r="HR43">
        <f>IFERROR(VLOOKUP(_xlfn.NUMBERVALUE(MID(Y43, SEARCH("!", Y43)+1, SEARCH("+", Y43)-SEARCH("!", Y43)-1)), Rankings!$A$2:$BK$129, 63, FALSE),0)</f>
        <v>0</v>
      </c>
      <c r="HS43">
        <f>IFERROR(VLOOKUP(_xlfn.NUMBERVALUE(MID(Z43, SEARCH("!", Z43)+1, SEARCH("+", Z43)-SEARCH("!", Z43)-1)), Rankings!$A$2:$BK$129, 63, FALSE),0)</f>
        <v>0.73712975570398365</v>
      </c>
      <c r="HT43">
        <f>IFERROR(VLOOKUP(_xlfn.NUMBERVALUE(MID(AA43, SEARCH("!", AA43)+1, SEARCH("+", AA43)-SEARCH("!", AA43)-1)), Rankings!$A$2:$BK$129, 63, FALSE),0)</f>
        <v>0.32475203016907939</v>
      </c>
      <c r="HU43">
        <f>IFERROR(VLOOKUP(_xlfn.NUMBERVALUE(MID(AB43, SEARCH("!", AB43)+1, SEARCH("+", AB43)-SEARCH("!", AB43)-1)), Rankings!$A$2:$BK$129, 63, FALSE),0)</f>
        <v>0.37517193274790295</v>
      </c>
      <c r="HV43">
        <f>IFERROR(VLOOKUP(_xlfn.NUMBERVALUE(MID(AC43, SEARCH("!", AC43)+1, SEARCH("+", AC43)-SEARCH("!", AC43)-1)), Rankings!$A$2:$BK$129, 63, FALSE),0)</f>
        <v>0</v>
      </c>
      <c r="HW43">
        <f>IFERROR(VLOOKUP(_xlfn.NUMBERVALUE(MID(AD43, SEARCH("!", AD43)+1, SEARCH("+", AD43)-SEARCH("!", AD43)-1)), Rankings!$A$2:$BK$129, 63, FALSE),0)</f>
        <v>0.55259277607709756</v>
      </c>
      <c r="HX43">
        <f>IFERROR(VLOOKUP(_xlfn.NUMBERVALUE(MID(AE43, SEARCH("!", AE43)+1, SEARCH("+", AE43)-SEARCH("!", AE43)-1)), Rankings!$A$2:$BK$129, 63, FALSE),0)</f>
        <v>0.55259277607709756</v>
      </c>
      <c r="HY43">
        <f>IFERROR(VLOOKUP(_xlfn.NUMBERVALUE(MID(AF43, SEARCH("!", AF43)+1, SEARCH("+", AF43)-SEARCH("!", AF43)-1)), Rankings!$A$2:$BK$129, 63, FALSE),0)</f>
        <v>0</v>
      </c>
      <c r="HZ43">
        <f>IFERROR(VLOOKUP(_xlfn.NUMBERVALUE(MID(AG43, SEARCH("!", AG43)+1, SEARCH("+", AG43)-SEARCH("!", AG43)-1)), Rankings!$A$2:$BK$129, 63, FALSE),0)</f>
        <v>0</v>
      </c>
      <c r="IA43">
        <f>IFERROR(VLOOKUP(_xlfn.NUMBERVALUE(MID(AH43, SEARCH("!", AH43)+1, SEARCH("+", AH43)-SEARCH("!", AH43)-1)), Rankings!$A$2:$BK$129, 63, FALSE),0)</f>
        <v>0</v>
      </c>
      <c r="IB43">
        <f>IFERROR(VLOOKUP(_xlfn.NUMBERVALUE(MID(AI43, SEARCH("!", AI43)+1, SEARCH("+", AI43)-SEARCH("!", AI43)-1)), Rankings!$A$2:$BK$129, 63, FALSE),0)</f>
        <v>0.84785933157695315</v>
      </c>
      <c r="IC43">
        <f>IFERROR(VLOOKUP(_xlfn.NUMBERVALUE(MID(AJ43, SEARCH("!", AJ43)+1, SEARCH("+", AJ43)-SEARCH("!", AJ43)-1)), Rankings!$A$2:$BK$129, 63, FALSE),0)</f>
        <v>0.58916834362897619</v>
      </c>
      <c r="ID43">
        <f>IFERROR(VLOOKUP(_xlfn.NUMBERVALUE(MID(AK43, SEARCH("!", AK43)+1, SEARCH("+", AK43)-SEARCH("!", AK43)-1)), Rankings!$A$2:$BK$129, 63, FALSE),0)</f>
        <v>0.99722768391660677</v>
      </c>
      <c r="IE43">
        <f>IFERROR(VLOOKUP(_xlfn.NUMBERVALUE(MID(AL43, SEARCH("!", AL43)+1, SEARCH("+", AL43)-SEARCH("!", AL43)-1)), Rankings!$A$2:$BK$129, 63, FALSE),0)</f>
        <v>0.45031307536905057</v>
      </c>
      <c r="IF43">
        <f>IFERROR(VLOOKUP(_xlfn.NUMBERVALUE(MID(AM43, SEARCH("!", AM43)+1, SEARCH("+", AM43)-SEARCH("!", AM43)-1)), Rankings!$A$2:$BK$129, 63, FALSE),0)</f>
        <v>0.32475203016907939</v>
      </c>
      <c r="IG43">
        <f>IFERROR(VLOOKUP(_xlfn.NUMBERVALUE(MID(AN43, SEARCH("!", AN43)+1, SEARCH("+", AN43)-SEARCH("!", AN43)-1)), Rankings!$A$2:$BK$129, 63, FALSE),0)</f>
        <v>0</v>
      </c>
      <c r="IH43">
        <f>IFERROR(VLOOKUP(_xlfn.NUMBERVALUE(MID(AO43, SEARCH("!", AO43)+1, SEARCH("+", AO43)-SEARCH("!", AO43)-1)), Rankings!$A$2:$BK$129, 63, FALSE),0)</f>
        <v>0.38408974874687429</v>
      </c>
      <c r="II43">
        <f>IFERROR(VLOOKUP(_xlfn.NUMBERVALUE(MID(AP43, SEARCH("!", AP43)+1, SEARCH("+", AP43)-SEARCH("!", AP43)-1)), Rankings!$A$2:$BK$129, 63, FALSE),0)</f>
        <v>0.80391752131048844</v>
      </c>
      <c r="IJ43">
        <f>IFERROR(VLOOKUP(_xlfn.NUMBERVALUE(MID(AQ43, SEARCH("!", AQ43)+1, SEARCH("+", AQ43)-SEARCH("!", AQ43)-1)), Rankings!$A$2:$BK$129, 63, FALSE),0)</f>
        <v>0</v>
      </c>
      <c r="IK43">
        <f>IFERROR(VLOOKUP(_xlfn.NUMBERVALUE(MID(AR43, SEARCH("!", AR43)+1, SEARCH("+", AR43)-SEARCH("!", AR43)-1)), Rankings!$A$2:$BK$129, 63, FALSE),0)</f>
        <v>0.38885721546978058</v>
      </c>
      <c r="IL43">
        <f>IFERROR(VLOOKUP(_xlfn.NUMBERVALUE(MID(AS43, SEARCH("!", AS43)+1, SEARCH("+", AS43)-SEARCH("!", AS43)-1)), Rankings!$A$2:$BK$129, 63, FALSE),0)</f>
        <v>0.80391752131048844</v>
      </c>
      <c r="IM43">
        <f>IFERROR(VLOOKUP(_xlfn.NUMBERVALUE(MID(AT43, SEARCH("!", AT43)+1, SEARCH("+", AT43)-SEARCH("!", AT43)-1)), Rankings!$A$2:$BK$129, 63, FALSE),0)</f>
        <v>0</v>
      </c>
      <c r="IN43">
        <f>IFERROR(VLOOKUP(_xlfn.NUMBERVALUE(MID(AU43, SEARCH("!", AU43)+1, SEARCH("+", AU43)-SEARCH("!", AU43)-1)), Rankings!$A$2:$BK$129, 63, FALSE),0)</f>
        <v>0.29274247393212427</v>
      </c>
      <c r="IO43">
        <f>IFERROR(VLOOKUP(_xlfn.NUMBERVALUE(MID(AV43, SEARCH("!", AV43)+1, SEARCH("+", AV43)-SEARCH("!", AV43)-1)), Rankings!$A$2:$BK$129, 63, FALSE),0)</f>
        <v>0.89022469558383477</v>
      </c>
      <c r="IP43">
        <f>IFERROR(VLOOKUP(_xlfn.NUMBERVALUE(MID(AW43, SEARCH("!", AW43)+1, SEARCH("+", AW43)-SEARCH("!", AW43)-1)), Rankings!$A$2:$BK$129, 63, FALSE),0)</f>
        <v>0</v>
      </c>
      <c r="IQ43">
        <f>IFERROR(VLOOKUP(_xlfn.NUMBERVALUE(MID(AX43, SEARCH("!", AX43)+1, SEARCH("+", AX43)-SEARCH("!", AX43)-1)), Rankings!$A$2:$BK$129, 63, FALSE),0)</f>
        <v>0.86828752036026902</v>
      </c>
      <c r="IR43">
        <f>IFERROR(VLOOKUP(_xlfn.NUMBERVALUE(MID(AY43, SEARCH("!", AY43)+1, SEARCH("+", AY43)-SEARCH("!", AY43)-1)), Rankings!$A$2:$BK$129, 63, FALSE),0)</f>
        <v>0.89022469558383477</v>
      </c>
      <c r="IS43">
        <f>IFERROR(VLOOKUP(_xlfn.NUMBERVALUE(MID(AZ43, SEARCH("!", AZ43)+1, SEARCH("+", AZ43)-SEARCH("!", AZ43)-1)), Rankings!$A$2:$BK$129, 63, FALSE),0)</f>
        <v>0</v>
      </c>
      <c r="IT43">
        <f>IFERROR(VLOOKUP(_xlfn.NUMBERVALUE(MID(BA43, SEARCH("!", BA43)+1, SEARCH("+", BA43)-SEARCH("!", BA43)-1)), Rankings!$A$2:$BK$129, 63, FALSE),0)</f>
        <v>0</v>
      </c>
      <c r="IU43">
        <f>IFERROR(VLOOKUP(_xlfn.NUMBERVALUE(MID(BB43, SEARCH("!", BB43)+1, SEARCH("+", BB43)-SEARCH("!", BB43)-1)), Rankings!$A$2:$BK$129, 63, FALSE),0)</f>
        <v>0</v>
      </c>
      <c r="IV43">
        <f>IFERROR(VLOOKUP(_xlfn.NUMBERVALUE(MID(BC43, SEARCH("!", BC43)+1, SEARCH("+", BC43)-SEARCH("!", BC43)-1)), Rankings!$A$2:$BK$129, 63, FALSE),0)</f>
        <v>0</v>
      </c>
      <c r="IW43">
        <f>IFERROR(VLOOKUP(_xlfn.NUMBERVALUE(MID(BD43, SEARCH("!", BD43)+1, SEARCH("+", BD43)-SEARCH("!", BD43)-1)), Rankings!$A$2:$BK$129, 63, FALSE),0)</f>
        <v>0</v>
      </c>
      <c r="IX43">
        <f>IFERROR(VLOOKUP(_xlfn.NUMBERVALUE(MID(BE43, SEARCH("!", BE43)+1, SEARCH("+", BE43)-SEARCH("!", BE43)-1)), Rankings!$A$2:$BK$129, 63, FALSE),0)</f>
        <v>0</v>
      </c>
      <c r="IY43">
        <f>IFERROR(VLOOKUP(_xlfn.NUMBERVALUE(MID(BF43, SEARCH("!", BF43)+1, SEARCH("+", BF43)-SEARCH("!", BF43)-1)), Rankings!$A$2:$BK$129, 63, FALSE),0)</f>
        <v>0</v>
      </c>
      <c r="IZ43">
        <f>IFERROR(VLOOKUP(_xlfn.NUMBERVALUE(MID(BG43, SEARCH("!", BG43)+1, SEARCH("+", BG43)-SEARCH("!", BG43)-1)), Rankings!$A$2:$BK$129, 63, FALSE),0)</f>
        <v>0</v>
      </c>
      <c r="JA43">
        <f>IFERROR(VLOOKUP(_xlfn.NUMBERVALUE(MID(BH43, SEARCH("!", BH43)+1, SEARCH("+", BH43)-SEARCH("!", BH43)-1)), Rankings!$A$2:$BK$129, 63, FALSE),0)</f>
        <v>0</v>
      </c>
      <c r="JB43">
        <f>IFERROR(VLOOKUP(_xlfn.NUMBERVALUE(MID(BI43, SEARCH("!", BI43)+1, SEARCH("+", BI43)-SEARCH("!", BI43)-1)), Rankings!$A$2:$BK$129, 63, FALSE),0)</f>
        <v>0</v>
      </c>
      <c r="JC43">
        <f>IFERROR(VLOOKUP(_xlfn.NUMBERVALUE(MID(BJ43, SEARCH("!", BJ43)+1, SEARCH("+", BJ43)-SEARCH("!", BJ43)-1)), Rankings!$A$2:$BK$129, 63, FALSE),0)</f>
        <v>0</v>
      </c>
      <c r="JD43">
        <f>IFERROR(VLOOKUP(_xlfn.NUMBERVALUE(MID(BK43, SEARCH("!", BK43)+1, SEARCH("+", BK43)-SEARCH("!", BK43)-1)), Rankings!$A$2:$BK$129, 63, FALSE),0)</f>
        <v>0</v>
      </c>
      <c r="JE43">
        <f>IFERROR(VLOOKUP(_xlfn.NUMBERVALUE(MID(BL43, SEARCH("!", BL43)+1, SEARCH("+", BL43)-SEARCH("!", BL43)-1)), Rankings!$A$2:$BK$129, 63, FALSE),0)</f>
        <v>0</v>
      </c>
      <c r="JF43">
        <f>IFERROR(VLOOKUP(_xlfn.NUMBERVALUE(MID(BM43, SEARCH("!", BM43)+1, SEARCH("+", BM43)-SEARCH("!", BM43)-1)), Rankings!$A$2:$BK$129, 63, FALSE),0)</f>
        <v>0</v>
      </c>
      <c r="JG43">
        <f>IFERROR(VLOOKUP(_xlfn.NUMBERVALUE(MID(BN43, SEARCH("!", BN43)+1, SEARCH("+", BN43)-SEARCH("!", BN43)-1)), Rankings!$A$2:$BK$129, 63, FALSE),0)</f>
        <v>0</v>
      </c>
      <c r="JH43">
        <f>IFERROR(VLOOKUP(_xlfn.NUMBERVALUE(MID(BO43, SEARCH("!", BO43)+1, SEARCH("+", BO43)-SEARCH("!", BO43)-1)), Rankings!$A$2:$BK$129, 63, FALSE),0)</f>
        <v>0</v>
      </c>
      <c r="JI43">
        <f>IFERROR(VLOOKUP(_xlfn.NUMBERVALUE(MID(BP43, SEARCH("!", BP43)+1, SEARCH("+", BP43)-SEARCH("!", BP43)-1)), Rankings!$A$2:$BK$129, 63, FALSE),0)</f>
        <v>0</v>
      </c>
      <c r="JJ43">
        <f>IFERROR(VLOOKUP(_xlfn.NUMBERVALUE(MID(BQ43, SEARCH("!", BQ43)+1, SEARCH("+", BQ43)-SEARCH("!", BQ43)-1)), Rankings!$A$2:$BK$129, 63, FALSE),0)</f>
        <v>0</v>
      </c>
      <c r="JK43">
        <f>IFERROR(VLOOKUP(_xlfn.NUMBERVALUE(MID(BR43, SEARCH("!", BR43)+1, SEARCH("+", BR43)-SEARCH("!", BR43)-1)), Rankings!$A$2:$BK$129, 63, FALSE),0)</f>
        <v>0</v>
      </c>
      <c r="JL43">
        <f>IFERROR(VLOOKUP(_xlfn.NUMBERVALUE(MID(BS43, SEARCH("!", BS43)+1, SEARCH("+", BS43)-SEARCH("!", BS43)-1)), Rankings!$A$2:$BK$129, 63, FALSE),0)</f>
        <v>0</v>
      </c>
      <c r="JM43">
        <f>IFERROR(VLOOKUP(_xlfn.NUMBERVALUE(MID(BT43, SEARCH("!", BT43)+1, SEARCH("+", BT43)-SEARCH("!", BT43)-1)), Rankings!$A$2:$BK$129, 63, FALSE),0)</f>
        <v>0</v>
      </c>
      <c r="JN43">
        <f>IFERROR(VLOOKUP(_xlfn.NUMBERVALUE(MID(BU43, SEARCH("!", BU43)+1, SEARCH("+", BU43)-SEARCH("!", BU43)-1)), Rankings!$A$2:$BK$129, 63, FALSE),0)</f>
        <v>0</v>
      </c>
      <c r="JO43">
        <f>IFERROR(VLOOKUP(_xlfn.NUMBERVALUE(MID(BV43, SEARCH("!", BV43)+1, SEARCH("+", BV43)-SEARCH("!", BV43)-1)), Rankings!$A$2:$BK$129, 63, FALSE),0)</f>
        <v>0</v>
      </c>
      <c r="JP43">
        <f>IFERROR(VLOOKUP(_xlfn.NUMBERVALUE(MID(BW43, SEARCH("!", BW43)+1, SEARCH("+", BW43)-SEARCH("!", BW43)-1)), Rankings!$A$2:$BK$129, 63, FALSE),0)</f>
        <v>0</v>
      </c>
      <c r="JQ43">
        <f>IFERROR(VLOOKUP(_xlfn.NUMBERVALUE(MID(BX43, SEARCH("!", BX43)+1, SEARCH("+", BX43)-SEARCH("!", BX43)-1)), Rankings!$A$2:$BK$129, 63, FALSE),0)</f>
        <v>0</v>
      </c>
      <c r="JR43">
        <f>IFERROR(VLOOKUP(_xlfn.NUMBERVALUE(MID(BY43, SEARCH("!", BY43)+1, SEARCH("+", BY43)-SEARCH("!", BY43)-1)), Rankings!$A$2:$BK$129, 63, FALSE),0)</f>
        <v>0</v>
      </c>
      <c r="JS43">
        <f>IFERROR(VLOOKUP(_xlfn.NUMBERVALUE(MID(BZ43, SEARCH("!", BZ43)+1, SEARCH("+", BZ43)-SEARCH("!", BZ43)-1)), Rankings!$A$2:$BK$129, 63, FALSE),0)</f>
        <v>0</v>
      </c>
      <c r="JT43">
        <f>IFERROR(VLOOKUP(_xlfn.NUMBERVALUE(MID(CA43, SEARCH("!", CA43)+1, SEARCH("+", CA43)-SEARCH("!", CA43)-1)), Rankings!$A$2:$BK$129, 63, FALSE),0)</f>
        <v>0</v>
      </c>
      <c r="JU43">
        <f>IFERROR(VLOOKUP(_xlfn.NUMBERVALUE(MID(CB43, SEARCH("!", CB43)+1, SEARCH("+", CB43)-SEARCH("!", CB43)-1)), Rankings!$A$2:$BK$129, 63, FALSE),0)</f>
        <v>0</v>
      </c>
      <c r="JV43">
        <f>IFERROR(VLOOKUP(_xlfn.NUMBERVALUE(MID(CC43, SEARCH("!", CC43)+1, SEARCH("+", CC43)-SEARCH("!", CC43)-1)), Rankings!$A$2:$BK$129, 63, FALSE),0)</f>
        <v>0</v>
      </c>
      <c r="JW43">
        <f>IFERROR(VLOOKUP(_xlfn.NUMBERVALUE(MID(CD43, SEARCH("!", CD43)+1, SEARCH("+", CD43)-SEARCH("!", CD43)-1)), Rankings!$A$2:$BK$129, 63, FALSE),0)</f>
        <v>0</v>
      </c>
      <c r="JX43">
        <f>IFERROR(VLOOKUP(_xlfn.NUMBERVALUE(MID(CE43, SEARCH("!", CE43)+1, SEARCH("+", CE43)-SEARCH("!", CE43)-1)), Rankings!$A$2:$BK$129, 63, FALSE),0)</f>
        <v>0</v>
      </c>
      <c r="JY43">
        <f>IFERROR(VLOOKUP(_xlfn.NUMBERVALUE(MID(CF43, SEARCH("!", CF43)+1, SEARCH("+", CF43)-SEARCH("!", CF43)-1)), Rankings!$A$2:$BK$129, 63, FALSE),0)</f>
        <v>0</v>
      </c>
      <c r="JZ43">
        <f>IFERROR(VLOOKUP(_xlfn.NUMBERVALUE(MID(CG43, SEARCH("!", CG43)+1, SEARCH("+", CG43)-SEARCH("!", CG43)-1)), Rankings!$A$2:$BK$129, 63, FALSE),0)</f>
        <v>0</v>
      </c>
      <c r="KA43">
        <f>IFERROR(VLOOKUP(_xlfn.NUMBERVALUE(MID(CH43, SEARCH("!", CH43)+1, SEARCH("+", CH43)-SEARCH("!", CH43)-1)), Rankings!$A$2:$BK$129, 63, FALSE),0)</f>
        <v>0</v>
      </c>
      <c r="KB43">
        <f>IFERROR(VLOOKUP(_xlfn.NUMBERVALUE(MID(CI43, SEARCH("!", CI43)+1, SEARCH("+", CI43)-SEARCH("!", CI43)-1)), Rankings!$A$2:$BK$129, 63, FALSE),0)</f>
        <v>0</v>
      </c>
      <c r="KC43">
        <f>IFERROR(VLOOKUP(_xlfn.NUMBERVALUE(MID(CJ43, SEARCH("!", CJ43)+1, SEARCH("+", CJ43)-SEARCH("!", CJ43)-1)), Rankings!$A$2:$BK$129, 63, FALSE),0)</f>
        <v>0</v>
      </c>
      <c r="KD43">
        <f>IFERROR(VLOOKUP(_xlfn.NUMBERVALUE(MID(CK43, SEARCH("!", CK43)+1, SEARCH("+", CK43)-SEARCH("!", CK43)-1)), Rankings!$A$2:$BK$129, 63, FALSE),0)</f>
        <v>0</v>
      </c>
      <c r="KE43">
        <f>IFERROR(VLOOKUP(_xlfn.NUMBERVALUE(MID(CL43, SEARCH("!", CL43)+1, SEARCH("+", CL43)-SEARCH("!", CL43)-1)), Rankings!$A$2:$BK$129, 63, FALSE),0)</f>
        <v>0</v>
      </c>
      <c r="KF43">
        <f>IFERROR(VLOOKUP(_xlfn.NUMBERVALUE(MID(CM43, SEARCH("!", CM43)+1, SEARCH("+", CM43)-SEARCH("!", CM43)-1)), Rankings!$A$2:$BK$129, 63, FALSE),0)</f>
        <v>0</v>
      </c>
      <c r="KG43">
        <f>IFERROR(VLOOKUP(_xlfn.NUMBERVALUE(MID(CN43, SEARCH("!", CN43)+1, SEARCH("+", CN43)-SEARCH("!", CN43)-1)), Rankings!$A$2:$BK$129, 63, FALSE),0)</f>
        <v>0</v>
      </c>
      <c r="KH43">
        <f>IFERROR(VLOOKUP(_xlfn.NUMBERVALUE(MID(CO43, SEARCH("!", CO43)+1, SEARCH("+", CO43)-SEARCH("!", CO43)-1)), Rankings!$A$2:$BK$129, 63, FALSE),0)</f>
        <v>0</v>
      </c>
      <c r="KJ43" s="28">
        <f t="shared" si="1009"/>
        <v>244</v>
      </c>
      <c r="KK43" s="28">
        <f t="shared" si="1010"/>
        <v>262</v>
      </c>
      <c r="KL43" s="28">
        <f t="shared" si="1011"/>
        <v>45</v>
      </c>
      <c r="KM43" s="28">
        <f t="shared" si="1012"/>
        <v>14</v>
      </c>
      <c r="KN43" s="28">
        <f t="shared" si="1013"/>
        <v>0</v>
      </c>
      <c r="KO43" s="28">
        <f t="shared" si="1014"/>
        <v>187</v>
      </c>
      <c r="KP43" s="28">
        <f t="shared" si="1015"/>
        <v>367.83333333333331</v>
      </c>
      <c r="KQ43" s="28">
        <f t="shared" si="1016"/>
        <v>187</v>
      </c>
      <c r="KS43" s="27" t="str">
        <f t="shared" si="1017"/>
        <v>10</v>
      </c>
      <c r="KT43" s="27" t="str">
        <f t="shared" si="1018"/>
        <v>27</v>
      </c>
      <c r="KU43" s="27" t="str">
        <f t="shared" si="1019"/>
        <v>27</v>
      </c>
      <c r="KV43" s="27" t="str">
        <f t="shared" si="1020"/>
        <v>28</v>
      </c>
      <c r="KW43" s="27">
        <f t="shared" si="1021"/>
        <v>0</v>
      </c>
      <c r="KX43" s="27" t="str">
        <f t="shared" si="1022"/>
        <v>30</v>
      </c>
      <c r="KY43" s="27" t="str">
        <f t="shared" si="1023"/>
        <v>15</v>
      </c>
      <c r="KZ43" s="27">
        <f t="shared" si="1024"/>
        <v>0</v>
      </c>
      <c r="LA43" s="27" t="str">
        <f t="shared" si="1025"/>
        <v>15</v>
      </c>
      <c r="LB43" s="27">
        <f t="shared" si="1026"/>
        <v>0</v>
      </c>
      <c r="LC43" s="27">
        <f t="shared" si="1027"/>
        <v>0</v>
      </c>
      <c r="LD43" s="27" t="str">
        <f t="shared" si="1028"/>
        <v>25</v>
      </c>
      <c r="LE43" s="27" t="str">
        <f t="shared" si="1029"/>
        <v>16</v>
      </c>
      <c r="LF43" s="27">
        <f t="shared" si="1030"/>
        <v>0</v>
      </c>
      <c r="LG43" s="27" t="str">
        <f t="shared" si="1031"/>
        <v>9</v>
      </c>
      <c r="LH43" s="27" t="str">
        <f t="shared" si="1032"/>
        <v>27</v>
      </c>
      <c r="LI43" s="27" t="str">
        <f t="shared" si="1033"/>
        <v>14</v>
      </c>
      <c r="LJ43" s="27">
        <f t="shared" si="1034"/>
        <v>0</v>
      </c>
      <c r="LK43" s="27" t="str">
        <f t="shared" si="1035"/>
        <v>27</v>
      </c>
      <c r="LL43" s="27" t="str">
        <f t="shared" si="1036"/>
        <v>37</v>
      </c>
      <c r="LM43" s="27">
        <f t="shared" si="1037"/>
        <v>0</v>
      </c>
      <c r="LN43" s="27">
        <f t="shared" si="1038"/>
        <v>0</v>
      </c>
      <c r="LO43" s="27">
        <f t="shared" si="1039"/>
        <v>0</v>
      </c>
      <c r="LP43" s="27" t="str">
        <f t="shared" si="1040"/>
        <v>12</v>
      </c>
      <c r="LQ43" s="27" t="str">
        <f t="shared" si="1041"/>
        <v>17</v>
      </c>
      <c r="LR43" s="27" t="str">
        <f t="shared" si="1042"/>
        <v>8</v>
      </c>
      <c r="LS43" s="27" t="str">
        <f t="shared" si="1043"/>
        <v>14</v>
      </c>
      <c r="LT43" s="27" t="str">
        <f t="shared" si="1044"/>
        <v>31</v>
      </c>
      <c r="LU43" s="27">
        <f t="shared" si="1045"/>
        <v>0</v>
      </c>
      <c r="LV43" s="27" t="str">
        <f t="shared" si="1046"/>
        <v>23</v>
      </c>
      <c r="LW43" s="27" t="str">
        <f t="shared" si="1047"/>
        <v>28</v>
      </c>
      <c r="LX43" s="27">
        <f t="shared" si="1048"/>
        <v>0</v>
      </c>
      <c r="LY43" s="27" t="str">
        <f t="shared" si="1049"/>
        <v>32</v>
      </c>
      <c r="LZ43" s="27" t="str">
        <f t="shared" si="1050"/>
        <v>21</v>
      </c>
      <c r="MA43" s="27">
        <f t="shared" si="1051"/>
        <v>0</v>
      </c>
      <c r="MB43" s="27" t="str">
        <f t="shared" si="1052"/>
        <v>20</v>
      </c>
      <c r="MC43" s="27" t="str">
        <f t="shared" si="1053"/>
        <v>24</v>
      </c>
      <c r="MD43" s="27">
        <f t="shared" si="1054"/>
        <v>0</v>
      </c>
      <c r="ME43" s="27" t="str">
        <f t="shared" si="1055"/>
        <v>14</v>
      </c>
      <c r="MF43" s="27" t="str">
        <f t="shared" si="1056"/>
        <v>14</v>
      </c>
      <c r="MG43" s="27">
        <f t="shared" si="1057"/>
        <v>0</v>
      </c>
      <c r="MH43" s="27">
        <f t="shared" si="1058"/>
        <v>0</v>
      </c>
      <c r="MI43" s="27">
        <f t="shared" si="1059"/>
        <v>0</v>
      </c>
      <c r="MJ43" s="27">
        <f t="shared" si="1060"/>
        <v>0</v>
      </c>
      <c r="MK43" s="27">
        <f t="shared" si="1061"/>
        <v>0</v>
      </c>
      <c r="ML43" s="27">
        <f t="shared" si="1062"/>
        <v>0</v>
      </c>
      <c r="MM43" s="27">
        <f t="shared" si="1063"/>
        <v>0</v>
      </c>
      <c r="MN43" s="27">
        <f t="shared" si="1064"/>
        <v>0</v>
      </c>
      <c r="MO43" s="27">
        <f t="shared" si="1065"/>
        <v>0</v>
      </c>
      <c r="MP43" s="27">
        <f t="shared" si="1066"/>
        <v>0</v>
      </c>
      <c r="MQ43" s="27">
        <f t="shared" si="1067"/>
        <v>0</v>
      </c>
      <c r="MR43" s="27">
        <f t="shared" si="1068"/>
        <v>0</v>
      </c>
      <c r="MS43" s="27">
        <f t="shared" si="1069"/>
        <v>0</v>
      </c>
      <c r="MT43" s="27">
        <f t="shared" si="1070"/>
        <v>0</v>
      </c>
      <c r="MU43" s="27">
        <f t="shared" si="1071"/>
        <v>0</v>
      </c>
      <c r="MV43" s="27">
        <f t="shared" si="1072"/>
        <v>0</v>
      </c>
      <c r="MW43" s="27">
        <f t="shared" si="1073"/>
        <v>0</v>
      </c>
      <c r="MX43" s="27">
        <f t="shared" si="1074"/>
        <v>0</v>
      </c>
      <c r="MY43" s="27">
        <f t="shared" si="1075"/>
        <v>0</v>
      </c>
      <c r="MZ43" s="27">
        <f t="shared" si="1076"/>
        <v>0</v>
      </c>
      <c r="NA43" s="27">
        <f t="shared" si="1077"/>
        <v>0</v>
      </c>
      <c r="NB43" s="27">
        <f t="shared" si="1078"/>
        <v>0</v>
      </c>
      <c r="NC43" s="27">
        <f t="shared" si="1079"/>
        <v>0</v>
      </c>
      <c r="ND43" s="27">
        <f t="shared" si="1080"/>
        <v>0</v>
      </c>
      <c r="NE43" s="27">
        <f t="shared" si="1081"/>
        <v>0</v>
      </c>
      <c r="NF43" s="27">
        <f t="shared" si="1082"/>
        <v>0</v>
      </c>
      <c r="NG43" s="27">
        <f t="shared" si="1083"/>
        <v>0</v>
      </c>
      <c r="NH43" s="27">
        <f t="shared" si="1084"/>
        <v>0</v>
      </c>
      <c r="NI43" s="27">
        <f t="shared" si="1085"/>
        <v>0</v>
      </c>
      <c r="NJ43" s="27">
        <f t="shared" si="1086"/>
        <v>0</v>
      </c>
      <c r="NK43" s="27">
        <f t="shared" si="1087"/>
        <v>0</v>
      </c>
      <c r="NL43" s="27">
        <f t="shared" si="1088"/>
        <v>0</v>
      </c>
      <c r="NM43" s="27">
        <f t="shared" si="1089"/>
        <v>0</v>
      </c>
      <c r="NN43" s="27">
        <f t="shared" si="1090"/>
        <v>0</v>
      </c>
      <c r="NO43" s="27">
        <f t="shared" si="1091"/>
        <v>0</v>
      </c>
      <c r="NP43" s="27">
        <f t="shared" si="1092"/>
        <v>0</v>
      </c>
      <c r="NQ43" s="27">
        <f t="shared" si="1093"/>
        <v>0</v>
      </c>
      <c r="NR43" s="27">
        <f t="shared" si="1094"/>
        <v>0</v>
      </c>
      <c r="NS43" s="27">
        <f t="shared" si="1095"/>
        <v>0</v>
      </c>
      <c r="NT43" s="27">
        <f t="shared" si="1096"/>
        <v>0</v>
      </c>
      <c r="NU43" s="27">
        <f t="shared" si="1097"/>
        <v>0</v>
      </c>
      <c r="NV43" s="27">
        <f t="shared" si="1098"/>
        <v>0</v>
      </c>
      <c r="NX43" s="28">
        <f t="shared" si="1099"/>
        <v>227</v>
      </c>
      <c r="NY43" s="28">
        <f t="shared" si="1100"/>
        <v>233</v>
      </c>
      <c r="NZ43" s="28">
        <f t="shared" si="1101"/>
        <v>41</v>
      </c>
      <c r="OA43" s="28">
        <f t="shared" si="1102"/>
        <v>34</v>
      </c>
      <c r="OB43" s="28">
        <f t="shared" si="1103"/>
        <v>0</v>
      </c>
      <c r="OC43" s="28">
        <f t="shared" si="1104"/>
        <v>161</v>
      </c>
      <c r="OD43" s="28">
        <f t="shared" si="1105"/>
        <v>359.16666666666669</v>
      </c>
      <c r="OE43" s="28">
        <f t="shared" si="1106"/>
        <v>161</v>
      </c>
      <c r="OG43" s="27" t="str">
        <f t="shared" si="1107"/>
        <v>15</v>
      </c>
      <c r="OH43" s="27" t="str">
        <f t="shared" si="1108"/>
        <v>19</v>
      </c>
      <c r="OI43" s="27" t="str">
        <f t="shared" si="1109"/>
        <v>22</v>
      </c>
      <c r="OJ43" s="27" t="str">
        <f t="shared" si="1110"/>
        <v>23</v>
      </c>
      <c r="OK43" s="27">
        <f t="shared" si="1111"/>
        <v>0</v>
      </c>
      <c r="OL43" s="27" t="str">
        <f t="shared" si="1112"/>
        <v>14</v>
      </c>
      <c r="OM43" s="27" t="str">
        <f t="shared" si="1113"/>
        <v>25</v>
      </c>
      <c r="ON43" s="27">
        <f t="shared" si="1114"/>
        <v>0</v>
      </c>
      <c r="OO43" s="27" t="str">
        <f t="shared" si="1115"/>
        <v>25</v>
      </c>
      <c r="OP43" s="27">
        <f t="shared" si="1116"/>
        <v>0</v>
      </c>
      <c r="OQ43" s="27">
        <f t="shared" si="1117"/>
        <v>0</v>
      </c>
      <c r="OR43" s="27" t="str">
        <f t="shared" si="1118"/>
        <v>8</v>
      </c>
      <c r="OS43" s="27" t="str">
        <f t="shared" si="1119"/>
        <v>10</v>
      </c>
      <c r="OT43" s="27">
        <f t="shared" si="1120"/>
        <v>0</v>
      </c>
      <c r="OU43" s="27" t="str">
        <f t="shared" si="1121"/>
        <v>12</v>
      </c>
      <c r="OV43" s="27" t="str">
        <f t="shared" si="1122"/>
        <v>14</v>
      </c>
      <c r="OW43" s="27" t="str">
        <f t="shared" si="1123"/>
        <v>27</v>
      </c>
      <c r="OX43" s="27">
        <f t="shared" si="1124"/>
        <v>0</v>
      </c>
      <c r="OY43" s="27" t="str">
        <f t="shared" si="1125"/>
        <v>23</v>
      </c>
      <c r="OZ43" s="27" t="str">
        <f t="shared" si="1126"/>
        <v>8</v>
      </c>
      <c r="PA43" s="27">
        <f t="shared" si="1127"/>
        <v>0</v>
      </c>
      <c r="PB43" s="27">
        <f t="shared" si="1128"/>
        <v>0</v>
      </c>
      <c r="PC43" s="27">
        <f t="shared" si="1129"/>
        <v>0</v>
      </c>
      <c r="PD43" s="27" t="str">
        <f t="shared" si="1130"/>
        <v>27</v>
      </c>
      <c r="PE43" s="27" t="str">
        <f t="shared" si="1131"/>
        <v>22</v>
      </c>
      <c r="PF43" s="27" t="str">
        <f t="shared" si="1132"/>
        <v>33</v>
      </c>
      <c r="PG43" s="27" t="str">
        <f t="shared" si="1133"/>
        <v>22</v>
      </c>
      <c r="PH43" s="27" t="str">
        <f t="shared" si="1134"/>
        <v>12</v>
      </c>
      <c r="PI43" s="27">
        <f t="shared" si="1135"/>
        <v>0</v>
      </c>
      <c r="PJ43" s="27" t="str">
        <f t="shared" si="1136"/>
        <v>10</v>
      </c>
      <c r="PK43" s="27" t="str">
        <f t="shared" si="1137"/>
        <v>19</v>
      </c>
      <c r="PL43" s="27">
        <f t="shared" si="1138"/>
        <v>0</v>
      </c>
      <c r="PM43" s="27" t="str">
        <f t="shared" si="1139"/>
        <v>27</v>
      </c>
      <c r="PN43" s="27" t="str">
        <f t="shared" si="1140"/>
        <v>15</v>
      </c>
      <c r="PO43" s="27">
        <f t="shared" si="1141"/>
        <v>0</v>
      </c>
      <c r="PP43" s="27" t="str">
        <f t="shared" si="1142"/>
        <v>26</v>
      </c>
      <c r="PQ43" s="27" t="str">
        <f t="shared" si="1143"/>
        <v>19</v>
      </c>
      <c r="PR43" s="27">
        <f t="shared" si="1144"/>
        <v>0</v>
      </c>
      <c r="PS43" s="27" t="str">
        <f t="shared" si="1145"/>
        <v>34</v>
      </c>
      <c r="PT43" s="27" t="str">
        <f t="shared" si="1146"/>
        <v>24</v>
      </c>
      <c r="PU43" s="27">
        <f t="shared" si="1147"/>
        <v>0</v>
      </c>
      <c r="PV43" s="27">
        <f t="shared" si="1148"/>
        <v>0</v>
      </c>
      <c r="PW43" s="27">
        <f t="shared" si="1149"/>
        <v>0</v>
      </c>
      <c r="PX43" s="27">
        <f t="shared" si="1150"/>
        <v>0</v>
      </c>
      <c r="PY43" s="27">
        <f t="shared" si="1151"/>
        <v>0</v>
      </c>
      <c r="PZ43" s="27">
        <f t="shared" si="1152"/>
        <v>0</v>
      </c>
      <c r="QA43" s="27">
        <f t="shared" si="1153"/>
        <v>0</v>
      </c>
      <c r="QB43" s="27">
        <f t="shared" si="1154"/>
        <v>0</v>
      </c>
      <c r="QC43" s="27">
        <f t="shared" si="1155"/>
        <v>0</v>
      </c>
      <c r="QD43" s="27">
        <f t="shared" si="1156"/>
        <v>0</v>
      </c>
      <c r="QE43" s="27">
        <f t="shared" si="1157"/>
        <v>0</v>
      </c>
      <c r="QF43" s="27">
        <f t="shared" si="1158"/>
        <v>0</v>
      </c>
      <c r="QG43" s="27">
        <f t="shared" si="1159"/>
        <v>0</v>
      </c>
      <c r="QH43" s="27">
        <f t="shared" si="1160"/>
        <v>0</v>
      </c>
      <c r="QI43" s="27">
        <f t="shared" si="1161"/>
        <v>0</v>
      </c>
      <c r="QJ43" s="27">
        <f t="shared" si="1162"/>
        <v>0</v>
      </c>
      <c r="QK43" s="27">
        <f t="shared" si="1163"/>
        <v>0</v>
      </c>
      <c r="QL43" s="27">
        <f t="shared" si="1164"/>
        <v>0</v>
      </c>
      <c r="QM43" s="27">
        <f t="shared" si="1165"/>
        <v>0</v>
      </c>
      <c r="QN43" s="27">
        <f t="shared" si="1166"/>
        <v>0</v>
      </c>
      <c r="QO43" s="27">
        <f t="shared" si="1167"/>
        <v>0</v>
      </c>
      <c r="QP43" s="27">
        <f t="shared" si="1168"/>
        <v>0</v>
      </c>
      <c r="QQ43" s="27">
        <f t="shared" si="1169"/>
        <v>0</v>
      </c>
      <c r="QR43" s="27">
        <f t="shared" si="1170"/>
        <v>0</v>
      </c>
      <c r="QS43" s="27">
        <f t="shared" si="1171"/>
        <v>0</v>
      </c>
      <c r="QT43" s="27">
        <f t="shared" si="1172"/>
        <v>0</v>
      </c>
      <c r="QU43" s="27">
        <f t="shared" si="1173"/>
        <v>0</v>
      </c>
      <c r="QV43" s="27">
        <f t="shared" si="1174"/>
        <v>0</v>
      </c>
      <c r="QW43" s="27">
        <f t="shared" si="1175"/>
        <v>0</v>
      </c>
      <c r="QX43" s="27">
        <f t="shared" si="1176"/>
        <v>0</v>
      </c>
      <c r="QY43" s="27">
        <f t="shared" si="1177"/>
        <v>0</v>
      </c>
      <c r="QZ43" s="27">
        <f t="shared" si="1178"/>
        <v>0</v>
      </c>
      <c r="RA43" s="27">
        <f t="shared" si="1179"/>
        <v>0</v>
      </c>
      <c r="RB43" s="27">
        <f t="shared" si="1180"/>
        <v>0</v>
      </c>
      <c r="RC43" s="27">
        <f t="shared" si="1181"/>
        <v>0</v>
      </c>
      <c r="RD43" s="27">
        <f t="shared" si="1182"/>
        <v>0</v>
      </c>
      <c r="RE43" s="27">
        <f t="shared" si="1183"/>
        <v>0</v>
      </c>
      <c r="RF43" s="27">
        <f t="shared" si="1184"/>
        <v>0</v>
      </c>
      <c r="RG43" s="27">
        <f t="shared" si="1185"/>
        <v>0</v>
      </c>
      <c r="RH43" s="27">
        <f t="shared" si="1186"/>
        <v>0</v>
      </c>
      <c r="RI43" s="27">
        <f t="shared" si="1187"/>
        <v>0</v>
      </c>
      <c r="RJ43" s="27">
        <f t="shared" si="1188"/>
        <v>0</v>
      </c>
      <c r="RL43" s="28">
        <f t="shared" si="1189"/>
        <v>99</v>
      </c>
      <c r="RM43" s="28">
        <f t="shared" si="1190"/>
        <v>121</v>
      </c>
      <c r="RN43" s="28">
        <f t="shared" si="1191"/>
        <v>21</v>
      </c>
      <c r="RO43" s="28">
        <f t="shared" si="1192"/>
        <v>8</v>
      </c>
      <c r="RP43" s="28">
        <f t="shared" si="1193"/>
        <v>0</v>
      </c>
      <c r="RQ43" s="28">
        <f t="shared" si="1194"/>
        <v>157.83333333333334</v>
      </c>
      <c r="RT43" s="27" t="str">
        <f t="shared" si="1195"/>
        <v>5</v>
      </c>
      <c r="RU43" s="27" t="str">
        <f t="shared" si="1196"/>
        <v>12</v>
      </c>
      <c r="RV43" s="27" t="str">
        <f t="shared" si="1197"/>
        <v>10</v>
      </c>
      <c r="RW43" s="27" t="str">
        <f t="shared" si="1198"/>
        <v>11</v>
      </c>
      <c r="RX43" s="27" t="str">
        <f t="shared" si="1199"/>
        <v>0</v>
      </c>
      <c r="RY43" s="27" t="str">
        <f t="shared" si="1200"/>
        <v>9</v>
      </c>
      <c r="RZ43" s="27" t="str">
        <f t="shared" si="1201"/>
        <v>8</v>
      </c>
      <c r="SA43" s="27" t="str">
        <f t="shared" si="1202"/>
        <v>0</v>
      </c>
      <c r="SB43" s="27" t="str">
        <f t="shared" si="1203"/>
        <v>5</v>
      </c>
      <c r="SC43" s="27" t="str">
        <f t="shared" si="1204"/>
        <v>0</v>
      </c>
      <c r="SD43" s="27" t="str">
        <f t="shared" si="1205"/>
        <v>0</v>
      </c>
      <c r="SE43" s="27" t="str">
        <f t="shared" si="1206"/>
        <v>13</v>
      </c>
      <c r="SF43" s="27" t="str">
        <f t="shared" si="1207"/>
        <v>8</v>
      </c>
      <c r="SG43" s="27" t="str">
        <f t="shared" si="1208"/>
        <v>0</v>
      </c>
      <c r="SH43" s="27" t="str">
        <f t="shared" si="1209"/>
        <v>5</v>
      </c>
      <c r="SI43" s="27" t="str">
        <f t="shared" si="1210"/>
        <v>12</v>
      </c>
      <c r="SJ43" s="27" t="str">
        <f t="shared" si="1211"/>
        <v>5</v>
      </c>
      <c r="SK43" s="27" t="str">
        <f t="shared" si="1212"/>
        <v>0</v>
      </c>
      <c r="SL43" s="27" t="str">
        <f t="shared" si="1213"/>
        <v>11</v>
      </c>
      <c r="SM43" s="27" t="str">
        <f t="shared" si="1214"/>
        <v>14</v>
      </c>
      <c r="SN43" s="27" t="str">
        <f t="shared" si="1215"/>
        <v>0</v>
      </c>
      <c r="SO43" s="27" t="str">
        <f t="shared" si="1216"/>
        <v>0</v>
      </c>
      <c r="SP43" s="27" t="str">
        <f t="shared" si="1217"/>
        <v>0</v>
      </c>
      <c r="SQ43" s="27" t="str">
        <f t="shared" si="1218"/>
        <v>6</v>
      </c>
      <c r="SR43" s="27" t="str">
        <f t="shared" si="1219"/>
        <v>10</v>
      </c>
      <c r="SS43" s="27" t="str">
        <f t="shared" si="1220"/>
        <v>7</v>
      </c>
      <c r="ST43" s="27" t="str">
        <f t="shared" si="1221"/>
        <v>4</v>
      </c>
      <c r="SU43" s="27" t="str">
        <f t="shared" si="1222"/>
        <v>10</v>
      </c>
      <c r="SV43" s="27" t="str">
        <f t="shared" si="1223"/>
        <v>0</v>
      </c>
      <c r="SW43" s="27" t="str">
        <f t="shared" si="1224"/>
        <v>12</v>
      </c>
      <c r="SX43" s="27" t="str">
        <f t="shared" si="1225"/>
        <v>14</v>
      </c>
      <c r="SY43" s="27" t="str">
        <f t="shared" si="1226"/>
        <v>0</v>
      </c>
      <c r="SZ43" s="27" t="str">
        <f t="shared" si="1227"/>
        <v>14</v>
      </c>
      <c r="TA43" s="27" t="str">
        <f t="shared" si="1228"/>
        <v>10</v>
      </c>
      <c r="TB43" s="27" t="str">
        <f t="shared" si="1229"/>
        <v>0</v>
      </c>
      <c r="TC43" s="27" t="str">
        <f t="shared" si="1230"/>
        <v>4</v>
      </c>
      <c r="TD43" s="27" t="str">
        <f t="shared" si="1231"/>
        <v>15</v>
      </c>
      <c r="TE43" s="27" t="str">
        <f t="shared" si="1232"/>
        <v>0</v>
      </c>
      <c r="TF43" s="27" t="str">
        <f t="shared" si="1233"/>
        <v>8</v>
      </c>
      <c r="TG43" s="27" t="str">
        <f t="shared" si="1234"/>
        <v>7</v>
      </c>
      <c r="TH43" s="27" t="str">
        <f t="shared" si="1235"/>
        <v>0</v>
      </c>
      <c r="TI43" s="27" t="str">
        <f t="shared" si="1236"/>
        <v>0</v>
      </c>
      <c r="TJ43" s="27" t="str">
        <f t="shared" si="1237"/>
        <v>0</v>
      </c>
      <c r="TK43" s="27" t="str">
        <f t="shared" si="1238"/>
        <v>0</v>
      </c>
      <c r="TL43" s="27" t="str">
        <f t="shared" si="1239"/>
        <v>0</v>
      </c>
      <c r="TM43" s="27" t="str">
        <f t="shared" si="1240"/>
        <v>0</v>
      </c>
      <c r="TN43" s="27" t="str">
        <f t="shared" si="1241"/>
        <v>0</v>
      </c>
      <c r="TO43" s="27" t="str">
        <f t="shared" si="1242"/>
        <v>0</v>
      </c>
      <c r="TP43" s="27" t="str">
        <f t="shared" si="1243"/>
        <v>0</v>
      </c>
      <c r="TQ43" s="27" t="str">
        <f t="shared" si="1244"/>
        <v>0</v>
      </c>
      <c r="TR43" s="27" t="str">
        <f t="shared" si="1245"/>
        <v>0</v>
      </c>
      <c r="TS43" s="27" t="str">
        <f t="shared" si="1246"/>
        <v>0</v>
      </c>
      <c r="TT43" s="27" t="str">
        <f t="shared" si="1247"/>
        <v>0</v>
      </c>
      <c r="TU43" s="27" t="str">
        <f t="shared" si="1248"/>
        <v>0</v>
      </c>
      <c r="TV43" s="27" t="str">
        <f t="shared" si="1249"/>
        <v>0</v>
      </c>
      <c r="TW43" s="27" t="str">
        <f t="shared" si="1250"/>
        <v>0</v>
      </c>
      <c r="TX43" s="27" t="str">
        <f t="shared" si="1251"/>
        <v>0</v>
      </c>
      <c r="TY43" s="27" t="str">
        <f t="shared" si="1252"/>
        <v>0</v>
      </c>
      <c r="TZ43" s="27" t="str">
        <f t="shared" si="1253"/>
        <v>0</v>
      </c>
      <c r="UA43" s="27" t="str">
        <f t="shared" si="1254"/>
        <v>0</v>
      </c>
      <c r="UB43" s="27" t="str">
        <f t="shared" si="1255"/>
        <v>0</v>
      </c>
      <c r="UC43" s="27" t="str">
        <f t="shared" si="1256"/>
        <v>0</v>
      </c>
      <c r="UD43" s="27" t="str">
        <f t="shared" si="1257"/>
        <v>0</v>
      </c>
      <c r="UE43" s="27" t="str">
        <f t="shared" si="1258"/>
        <v>0</v>
      </c>
      <c r="UF43" s="27" t="str">
        <f t="shared" si="1259"/>
        <v>0</v>
      </c>
      <c r="UG43" s="27" t="str">
        <f t="shared" si="1260"/>
        <v>0</v>
      </c>
      <c r="UH43" s="27" t="str">
        <f t="shared" si="1261"/>
        <v>0</v>
      </c>
      <c r="UI43" s="27" t="str">
        <f t="shared" si="1262"/>
        <v>0</v>
      </c>
      <c r="UJ43" s="27" t="str">
        <f t="shared" si="1263"/>
        <v>0</v>
      </c>
      <c r="UK43" s="27" t="str">
        <f t="shared" si="1264"/>
        <v>0</v>
      </c>
      <c r="UL43" s="27" t="str">
        <f t="shared" si="1265"/>
        <v>0</v>
      </c>
      <c r="UM43" s="27" t="str">
        <f t="shared" si="1266"/>
        <v>0</v>
      </c>
      <c r="UN43" s="27" t="str">
        <f t="shared" si="1267"/>
        <v>0</v>
      </c>
      <c r="UO43" s="27" t="str">
        <f t="shared" si="1268"/>
        <v>0</v>
      </c>
      <c r="UP43" s="27" t="str">
        <f t="shared" si="1269"/>
        <v>0</v>
      </c>
      <c r="UQ43" s="27" t="str">
        <f t="shared" si="1270"/>
        <v>0</v>
      </c>
      <c r="UR43" s="27" t="str">
        <f t="shared" si="1271"/>
        <v>0</v>
      </c>
      <c r="US43" s="27" t="str">
        <f t="shared" si="1272"/>
        <v>0</v>
      </c>
      <c r="UT43" s="27" t="str">
        <f t="shared" si="1273"/>
        <v>0</v>
      </c>
      <c r="UU43" s="27" t="str">
        <f t="shared" si="1274"/>
        <v>0</v>
      </c>
      <c r="UV43" s="27" t="str">
        <f t="shared" si="1275"/>
        <v>0</v>
      </c>
      <c r="UW43" s="27" t="str">
        <f t="shared" si="1276"/>
        <v>0</v>
      </c>
      <c r="UY43" s="28">
        <f t="shared" si="1277"/>
        <v>17.12</v>
      </c>
      <c r="UZ43" s="28">
        <f t="shared" si="1278"/>
        <v>6.5900000000000034</v>
      </c>
      <c r="VA43" s="28">
        <f t="shared" si="1279"/>
        <v>-7.19</v>
      </c>
      <c r="VB43" s="28">
        <f t="shared" si="1280"/>
        <v>-10.14</v>
      </c>
      <c r="VC43" s="28">
        <f t="shared" si="1281"/>
        <v>0</v>
      </c>
      <c r="VD43" s="28">
        <f t="shared" si="1282"/>
        <v>5.5816666666666688</v>
      </c>
      <c r="VG43" s="27" t="str">
        <f t="shared" si="1283"/>
        <v>-0.54</v>
      </c>
      <c r="VH43" s="27" t="str">
        <f t="shared" si="1284"/>
        <v>1.02</v>
      </c>
      <c r="VI43" s="27" t="str">
        <f t="shared" si="1285"/>
        <v>2.05</v>
      </c>
      <c r="VJ43" s="27" t="str">
        <f t="shared" si="1286"/>
        <v>8.25</v>
      </c>
      <c r="VK43" s="27">
        <f t="shared" si="1287"/>
        <v>0</v>
      </c>
      <c r="VL43" s="27" t="str">
        <f t="shared" si="1288"/>
        <v>10.55</v>
      </c>
      <c r="VM43" s="27" t="str">
        <f t="shared" si="1289"/>
        <v>1.98</v>
      </c>
      <c r="VN43" s="27">
        <f t="shared" si="1290"/>
        <v>0</v>
      </c>
      <c r="VO43" s="27" t="str">
        <f t="shared" si="1291"/>
        <v>3.51</v>
      </c>
      <c r="VP43" s="27">
        <f t="shared" si="1292"/>
        <v>0</v>
      </c>
      <c r="VQ43" s="27">
        <f t="shared" si="1293"/>
        <v>0</v>
      </c>
      <c r="VR43" s="27" t="str">
        <f t="shared" si="1294"/>
        <v>-11.26</v>
      </c>
      <c r="VS43" s="27" t="str">
        <f t="shared" si="1295"/>
        <v>1.91</v>
      </c>
      <c r="VT43" s="27">
        <f t="shared" si="1296"/>
        <v>0</v>
      </c>
      <c r="VU43" s="27" t="str">
        <f t="shared" si="1297"/>
        <v>-2.42</v>
      </c>
      <c r="VV43" s="27" t="str">
        <f t="shared" si="1298"/>
        <v>4.84</v>
      </c>
      <c r="VW43" s="27" t="str">
        <f t="shared" si="1299"/>
        <v>5.57</v>
      </c>
      <c r="VX43" s="27">
        <f t="shared" si="1300"/>
        <v>0</v>
      </c>
      <c r="VY43" s="27" t="str">
        <f t="shared" si="1301"/>
        <v>4.05</v>
      </c>
      <c r="VZ43" s="27" t="str">
        <f t="shared" si="1302"/>
        <v>4.8</v>
      </c>
      <c r="WA43" s="27">
        <f t="shared" si="1303"/>
        <v>0</v>
      </c>
      <c r="WB43" s="27">
        <f t="shared" si="1304"/>
        <v>0</v>
      </c>
      <c r="WC43" s="27">
        <f t="shared" si="1305"/>
        <v>0</v>
      </c>
      <c r="WD43" s="27" t="str">
        <f t="shared" si="1306"/>
        <v>-7.12</v>
      </c>
      <c r="WE43" s="27" t="str">
        <f t="shared" si="1307"/>
        <v>2.19</v>
      </c>
      <c r="WF43" s="27" t="str">
        <f t="shared" si="1308"/>
        <v>-11.99</v>
      </c>
      <c r="WG43" s="27" t="str">
        <f t="shared" si="1309"/>
        <v>4.19</v>
      </c>
      <c r="WH43" s="27" t="str">
        <f t="shared" si="1310"/>
        <v>6.13</v>
      </c>
      <c r="WI43" s="27">
        <f t="shared" si="1311"/>
        <v>0</v>
      </c>
      <c r="WJ43" s="27" t="str">
        <f t="shared" si="1312"/>
        <v>0.8</v>
      </c>
      <c r="WK43" s="27" t="str">
        <f t="shared" si="1313"/>
        <v>-3.94</v>
      </c>
      <c r="WL43" s="27">
        <f t="shared" si="1314"/>
        <v>0</v>
      </c>
      <c r="WM43" s="27" t="str">
        <f t="shared" si="1315"/>
        <v>6.19</v>
      </c>
      <c r="WN43" s="27" t="str">
        <f t="shared" si="1316"/>
        <v>-7.13</v>
      </c>
      <c r="WO43" s="27">
        <f t="shared" si="1317"/>
        <v>0</v>
      </c>
      <c r="WP43" s="27" t="str">
        <f t="shared" si="1318"/>
        <v>10.15</v>
      </c>
      <c r="WQ43" s="27" t="str">
        <f t="shared" si="1319"/>
        <v>-4.15</v>
      </c>
      <c r="WR43" s="27">
        <f t="shared" si="1320"/>
        <v>0</v>
      </c>
      <c r="WS43" s="27" t="str">
        <f t="shared" si="1321"/>
        <v>-10.14</v>
      </c>
      <c r="WT43" s="27" t="str">
        <f t="shared" si="1322"/>
        <v>-13.11</v>
      </c>
      <c r="WU43" s="27">
        <f t="shared" si="1323"/>
        <v>0</v>
      </c>
      <c r="WV43" s="27">
        <f t="shared" si="1324"/>
        <v>0</v>
      </c>
      <c r="WW43" s="27">
        <f t="shared" si="1325"/>
        <v>0</v>
      </c>
      <c r="WX43" s="27">
        <f t="shared" si="1326"/>
        <v>0</v>
      </c>
      <c r="WY43" s="27">
        <f t="shared" si="1327"/>
        <v>0</v>
      </c>
      <c r="WZ43" s="27">
        <f t="shared" si="1328"/>
        <v>0</v>
      </c>
      <c r="XA43" s="27">
        <f t="shared" si="1329"/>
        <v>0</v>
      </c>
      <c r="XB43" s="27">
        <f t="shared" si="1330"/>
        <v>0</v>
      </c>
      <c r="XC43" s="27">
        <f t="shared" si="1331"/>
        <v>0</v>
      </c>
      <c r="XD43" s="27">
        <f t="shared" si="1332"/>
        <v>0</v>
      </c>
      <c r="XE43" s="27">
        <f t="shared" si="1333"/>
        <v>0</v>
      </c>
      <c r="XF43" s="27">
        <f t="shared" si="1334"/>
        <v>0</v>
      </c>
      <c r="XG43" s="27">
        <f t="shared" si="1335"/>
        <v>0</v>
      </c>
      <c r="XH43" s="27">
        <f t="shared" si="1336"/>
        <v>0</v>
      </c>
      <c r="XI43" s="27">
        <f t="shared" si="1337"/>
        <v>0</v>
      </c>
      <c r="XJ43" s="27">
        <f t="shared" si="1338"/>
        <v>0</v>
      </c>
      <c r="XK43" s="27">
        <f t="shared" si="1339"/>
        <v>0</v>
      </c>
      <c r="XL43" s="27">
        <f t="shared" si="1340"/>
        <v>0</v>
      </c>
      <c r="XM43" s="27">
        <f t="shared" si="1341"/>
        <v>0</v>
      </c>
      <c r="XN43" s="27">
        <f t="shared" si="1342"/>
        <v>0</v>
      </c>
      <c r="XO43" s="27">
        <f t="shared" si="1343"/>
        <v>0</v>
      </c>
      <c r="XP43" s="27">
        <f t="shared" si="1344"/>
        <v>0</v>
      </c>
      <c r="XQ43" s="27">
        <f t="shared" si="1345"/>
        <v>0</v>
      </c>
      <c r="XR43" s="27">
        <f t="shared" si="1346"/>
        <v>0</v>
      </c>
      <c r="XS43" s="27">
        <f t="shared" si="1347"/>
        <v>0</v>
      </c>
      <c r="XT43" s="27">
        <f t="shared" si="1348"/>
        <v>0</v>
      </c>
      <c r="XU43" s="27">
        <f t="shared" si="1349"/>
        <v>0</v>
      </c>
      <c r="XV43" s="27">
        <f t="shared" si="1350"/>
        <v>0</v>
      </c>
      <c r="XW43" s="27">
        <f t="shared" si="1351"/>
        <v>0</v>
      </c>
      <c r="XX43" s="27">
        <f t="shared" si="1352"/>
        <v>0</v>
      </c>
      <c r="XY43" s="27">
        <f t="shared" si="1353"/>
        <v>0</v>
      </c>
      <c r="XZ43" s="27">
        <f t="shared" si="1354"/>
        <v>0</v>
      </c>
      <c r="YA43" s="27">
        <f t="shared" si="1355"/>
        <v>0</v>
      </c>
      <c r="YB43" s="27">
        <f t="shared" si="1356"/>
        <v>0</v>
      </c>
      <c r="YC43" s="27">
        <f t="shared" si="1357"/>
        <v>0</v>
      </c>
      <c r="YD43" s="27">
        <f t="shared" si="1358"/>
        <v>0</v>
      </c>
      <c r="YE43" s="27">
        <f t="shared" si="1359"/>
        <v>0</v>
      </c>
      <c r="YF43" s="27">
        <f t="shared" si="1360"/>
        <v>0</v>
      </c>
      <c r="YG43" s="27">
        <f t="shared" si="1361"/>
        <v>0</v>
      </c>
      <c r="YH43" s="27">
        <f t="shared" si="1362"/>
        <v>0</v>
      </c>
      <c r="YI43" s="27">
        <f t="shared" si="1363"/>
        <v>0</v>
      </c>
      <c r="YJ43" s="27">
        <f t="shared" si="1364"/>
        <v>0</v>
      </c>
      <c r="YL43" s="28">
        <f t="shared" si="1365"/>
        <v>792</v>
      </c>
      <c r="YM43" s="28">
        <f t="shared" si="1366"/>
        <v>812</v>
      </c>
      <c r="YN43" s="28">
        <f t="shared" si="1367"/>
        <v>143</v>
      </c>
      <c r="YO43" s="28">
        <f t="shared" si="1368"/>
        <v>85</v>
      </c>
      <c r="YP43" s="28">
        <f t="shared" si="1369"/>
        <v>0</v>
      </c>
      <c r="YQ43" s="28">
        <f t="shared" si="1370"/>
        <v>1219.1666666666667</v>
      </c>
      <c r="YT43" s="27" t="str">
        <f t="shared" si="1371"/>
        <v>78</v>
      </c>
      <c r="YU43" s="27" t="str">
        <f t="shared" si="1372"/>
        <v>46</v>
      </c>
      <c r="YV43" s="27" t="str">
        <f t="shared" si="1373"/>
        <v>67</v>
      </c>
      <c r="YW43" s="27" t="str">
        <f t="shared" si="1374"/>
        <v>41</v>
      </c>
      <c r="YX43" s="27">
        <f t="shared" si="1375"/>
        <v>0</v>
      </c>
      <c r="YY43" s="27" t="str">
        <f t="shared" si="1376"/>
        <v>37</v>
      </c>
      <c r="YZ43" s="27" t="str">
        <f t="shared" si="1377"/>
        <v>67</v>
      </c>
      <c r="ZA43" s="27">
        <f t="shared" si="1378"/>
        <v>0</v>
      </c>
      <c r="ZB43" s="27" t="str">
        <f t="shared" si="1379"/>
        <v>71</v>
      </c>
      <c r="ZC43" s="27">
        <f t="shared" si="1380"/>
        <v>0</v>
      </c>
      <c r="ZD43" s="27">
        <f t="shared" si="1381"/>
        <v>0</v>
      </c>
      <c r="ZE43" s="27" t="str">
        <f t="shared" si="1382"/>
        <v>95</v>
      </c>
      <c r="ZF43" s="27" t="str">
        <f t="shared" si="1383"/>
        <v>69</v>
      </c>
      <c r="ZG43" s="27">
        <f t="shared" si="1384"/>
        <v>0</v>
      </c>
      <c r="ZH43" s="27" t="str">
        <f t="shared" si="1385"/>
        <v>88</v>
      </c>
      <c r="ZI43" s="27" t="str">
        <f t="shared" si="1386"/>
        <v>50</v>
      </c>
      <c r="ZJ43" s="27" t="str">
        <f t="shared" si="1387"/>
        <v>58</v>
      </c>
      <c r="ZK43" s="27">
        <f t="shared" si="1388"/>
        <v>0</v>
      </c>
      <c r="ZL43" s="27" t="str">
        <f t="shared" si="1389"/>
        <v>60</v>
      </c>
      <c r="ZM43" s="27" t="str">
        <f t="shared" si="1390"/>
        <v>63</v>
      </c>
      <c r="ZN43" s="27">
        <f t="shared" si="1391"/>
        <v>0</v>
      </c>
      <c r="ZO43" s="27">
        <f t="shared" si="1392"/>
        <v>0</v>
      </c>
      <c r="ZP43" s="27">
        <f t="shared" si="1393"/>
        <v>0</v>
      </c>
      <c r="ZQ43" s="27" t="str">
        <f t="shared" si="1394"/>
        <v>88</v>
      </c>
      <c r="ZR43" s="27" t="str">
        <f t="shared" si="1395"/>
        <v>73</v>
      </c>
      <c r="ZS43" s="27" t="str">
        <f t="shared" si="1396"/>
        <v>80</v>
      </c>
      <c r="ZT43" s="27" t="str">
        <f t="shared" si="1397"/>
        <v>60</v>
      </c>
      <c r="ZU43" s="27" t="str">
        <f t="shared" si="1398"/>
        <v>45</v>
      </c>
      <c r="ZV43" s="27">
        <f t="shared" si="1399"/>
        <v>0</v>
      </c>
      <c r="ZW43" s="27" t="str">
        <f t="shared" si="1400"/>
        <v>57</v>
      </c>
      <c r="ZX43" s="27" t="str">
        <f t="shared" si="1401"/>
        <v>88</v>
      </c>
      <c r="ZY43" s="27">
        <f t="shared" si="1402"/>
        <v>0</v>
      </c>
      <c r="ZZ43" s="27" t="str">
        <f t="shared" si="1403"/>
        <v>49</v>
      </c>
      <c r="AAA43" s="27" t="str">
        <f t="shared" si="1404"/>
        <v>90</v>
      </c>
      <c r="AAB43" s="27">
        <f t="shared" si="1405"/>
        <v>0</v>
      </c>
      <c r="AAC43" s="27" t="str">
        <f t="shared" si="1406"/>
        <v>56</v>
      </c>
      <c r="AAD43" s="27" t="str">
        <f t="shared" si="1407"/>
        <v>91</v>
      </c>
      <c r="AAE43" s="27">
        <f t="shared" si="1408"/>
        <v>0</v>
      </c>
      <c r="AAF43" s="27" t="str">
        <f t="shared" si="1409"/>
        <v>85</v>
      </c>
      <c r="AAG43" s="27" t="str">
        <f t="shared" si="1410"/>
        <v>80</v>
      </c>
      <c r="AAH43" s="27">
        <f t="shared" si="1411"/>
        <v>0</v>
      </c>
      <c r="AAI43" s="27">
        <f t="shared" si="1412"/>
        <v>0</v>
      </c>
      <c r="AAJ43" s="27">
        <f t="shared" si="1413"/>
        <v>0</v>
      </c>
      <c r="AAK43" s="27">
        <f t="shared" si="1414"/>
        <v>0</v>
      </c>
      <c r="AAL43" s="27">
        <f t="shared" si="1415"/>
        <v>0</v>
      </c>
      <c r="AAM43" s="27">
        <f t="shared" si="1416"/>
        <v>0</v>
      </c>
      <c r="AAN43" s="27">
        <f t="shared" si="1417"/>
        <v>0</v>
      </c>
      <c r="AAO43" s="27">
        <f t="shared" si="1418"/>
        <v>0</v>
      </c>
      <c r="AAP43" s="27">
        <f t="shared" si="1419"/>
        <v>0</v>
      </c>
      <c r="AAQ43" s="27">
        <f t="shared" si="1420"/>
        <v>0</v>
      </c>
      <c r="AAR43" s="27">
        <f t="shared" si="1421"/>
        <v>0</v>
      </c>
      <c r="AAS43" s="27">
        <f t="shared" si="1422"/>
        <v>0</v>
      </c>
      <c r="AAT43" s="27">
        <f t="shared" si="1423"/>
        <v>0</v>
      </c>
      <c r="AAU43" s="27">
        <f t="shared" si="1424"/>
        <v>0</v>
      </c>
      <c r="AAV43" s="27">
        <f t="shared" si="1425"/>
        <v>0</v>
      </c>
      <c r="AAW43" s="27">
        <f t="shared" si="1426"/>
        <v>0</v>
      </c>
      <c r="AAX43" s="27">
        <f t="shared" si="1427"/>
        <v>0</v>
      </c>
      <c r="AAY43" s="27">
        <f t="shared" si="1428"/>
        <v>0</v>
      </c>
      <c r="AAZ43" s="27">
        <f t="shared" si="1429"/>
        <v>0</v>
      </c>
      <c r="ABA43" s="27">
        <f t="shared" si="1430"/>
        <v>0</v>
      </c>
      <c r="ABB43" s="27">
        <f t="shared" si="1431"/>
        <v>0</v>
      </c>
      <c r="ABC43" s="27">
        <f t="shared" si="1432"/>
        <v>0</v>
      </c>
      <c r="ABD43" s="27">
        <f t="shared" si="1433"/>
        <v>0</v>
      </c>
      <c r="ABE43" s="27">
        <f t="shared" si="1434"/>
        <v>0</v>
      </c>
      <c r="ABF43" s="27">
        <f t="shared" si="1435"/>
        <v>0</v>
      </c>
      <c r="ABG43" s="27">
        <f t="shared" si="1436"/>
        <v>0</v>
      </c>
      <c r="ABH43" s="27">
        <f t="shared" si="1437"/>
        <v>0</v>
      </c>
      <c r="ABI43" s="27">
        <f t="shared" si="1438"/>
        <v>0</v>
      </c>
      <c r="ABJ43" s="27">
        <f t="shared" si="1439"/>
        <v>0</v>
      </c>
      <c r="ABK43" s="27">
        <f t="shared" si="1440"/>
        <v>0</v>
      </c>
      <c r="ABL43" s="27">
        <f t="shared" si="1441"/>
        <v>0</v>
      </c>
      <c r="ABM43" s="27">
        <f t="shared" si="1442"/>
        <v>0</v>
      </c>
      <c r="ABN43" s="27">
        <f t="shared" si="1443"/>
        <v>0</v>
      </c>
      <c r="ABO43" s="27">
        <f t="shared" si="1444"/>
        <v>0</v>
      </c>
      <c r="ABP43" s="27">
        <f t="shared" si="1445"/>
        <v>0</v>
      </c>
      <c r="ABQ43" s="27">
        <f t="shared" si="1446"/>
        <v>0</v>
      </c>
      <c r="ABR43" s="27">
        <f t="shared" si="1447"/>
        <v>0</v>
      </c>
      <c r="ABS43" s="27">
        <f t="shared" si="1448"/>
        <v>0</v>
      </c>
      <c r="ABT43" s="27">
        <f t="shared" si="1449"/>
        <v>0</v>
      </c>
      <c r="ABU43" s="27">
        <f t="shared" si="1450"/>
        <v>0</v>
      </c>
      <c r="ABV43" s="27">
        <f t="shared" si="1451"/>
        <v>0</v>
      </c>
      <c r="ABW43" s="27">
        <f t="shared" si="1452"/>
        <v>0</v>
      </c>
      <c r="ABY43" s="28">
        <f t="shared" si="1453"/>
        <v>585.29999999999995</v>
      </c>
      <c r="ABZ43" s="28">
        <f t="shared" si="1454"/>
        <v>571.20000000000005</v>
      </c>
      <c r="ACA43" s="28">
        <f t="shared" si="1455"/>
        <v>173.1</v>
      </c>
      <c r="ACB43" s="28">
        <f t="shared" si="1456"/>
        <v>14.2</v>
      </c>
      <c r="ACC43" s="28">
        <f t="shared" si="1457"/>
        <v>0</v>
      </c>
      <c r="ACD43" s="28">
        <f t="shared" si="1458"/>
        <v>876.44999999999993</v>
      </c>
      <c r="ACG43" s="27" t="str">
        <f t="shared" si="1459"/>
        <v>18.4</v>
      </c>
      <c r="ACH43" s="27" t="str">
        <f t="shared" si="1460"/>
        <v>69.2</v>
      </c>
      <c r="ACI43" s="27" t="str">
        <f t="shared" si="1461"/>
        <v>41.8</v>
      </c>
      <c r="ACJ43" s="27" t="str">
        <f t="shared" si="1462"/>
        <v>39.6</v>
      </c>
      <c r="ACK43" s="27">
        <f t="shared" si="1463"/>
        <v>0</v>
      </c>
      <c r="ACL43" s="27" t="str">
        <f t="shared" si="1464"/>
        <v>86.6</v>
      </c>
      <c r="ACM43" s="27" t="str">
        <f t="shared" si="1465"/>
        <v>20.3</v>
      </c>
      <c r="ACN43" s="27">
        <f t="shared" si="1466"/>
        <v>0</v>
      </c>
      <c r="ACO43" s="27" t="str">
        <f t="shared" si="1467"/>
        <v>23.3</v>
      </c>
      <c r="ACP43" s="27">
        <f t="shared" si="1468"/>
        <v>0</v>
      </c>
      <c r="ACQ43" s="27">
        <f t="shared" si="1469"/>
        <v>0</v>
      </c>
      <c r="ACR43" s="27" t="str">
        <f t="shared" si="1470"/>
        <v>116.5</v>
      </c>
      <c r="ACS43" s="27" t="str">
        <f t="shared" si="1471"/>
        <v>51.1</v>
      </c>
      <c r="ACT43" s="27">
        <f t="shared" si="1472"/>
        <v>0</v>
      </c>
      <c r="ACU43" s="27" t="str">
        <f t="shared" si="1473"/>
        <v>23.7</v>
      </c>
      <c r="ACV43" s="27" t="str">
        <f t="shared" si="1474"/>
        <v>84.3</v>
      </c>
      <c r="ACW43" s="27" t="str">
        <f t="shared" si="1475"/>
        <v>0</v>
      </c>
      <c r="ACX43" s="27">
        <f t="shared" si="1476"/>
        <v>0</v>
      </c>
      <c r="ACY43" s="27" t="str">
        <f t="shared" si="1477"/>
        <v>55.7</v>
      </c>
      <c r="ACZ43" s="27" t="str">
        <f t="shared" si="1478"/>
        <v>162.7</v>
      </c>
      <c r="ADA43" s="27">
        <f t="shared" si="1479"/>
        <v>0</v>
      </c>
      <c r="ADB43" s="27">
        <f t="shared" si="1480"/>
        <v>0</v>
      </c>
      <c r="ADC43" s="27">
        <f t="shared" si="1481"/>
        <v>0</v>
      </c>
      <c r="ADD43" s="27" t="str">
        <f t="shared" si="1482"/>
        <v>19.3</v>
      </c>
      <c r="ADE43" s="27" t="str">
        <f t="shared" si="1483"/>
        <v>17.4</v>
      </c>
      <c r="ADF43" s="27" t="str">
        <f t="shared" si="1484"/>
        <v>10.4</v>
      </c>
      <c r="ADG43" s="27" t="str">
        <f t="shared" si="1485"/>
        <v>17.8</v>
      </c>
      <c r="ADH43" s="27" t="str">
        <f t="shared" si="1486"/>
        <v>101.2</v>
      </c>
      <c r="ADI43" s="27">
        <f t="shared" si="1487"/>
        <v>0</v>
      </c>
      <c r="ADJ43" s="27" t="str">
        <f t="shared" si="1488"/>
        <v>106.3</v>
      </c>
      <c r="ADK43" s="27" t="str">
        <f t="shared" si="1489"/>
        <v>75.4</v>
      </c>
      <c r="ADL43" s="27">
        <f t="shared" si="1490"/>
        <v>0</v>
      </c>
      <c r="ADM43" s="27" t="str">
        <f t="shared" si="1491"/>
        <v>52</v>
      </c>
      <c r="ADN43" s="27" t="str">
        <f t="shared" si="1492"/>
        <v>45.8</v>
      </c>
      <c r="ADO43" s="27">
        <f t="shared" si="1493"/>
        <v>0</v>
      </c>
      <c r="ADP43" s="27" t="str">
        <f t="shared" si="1494"/>
        <v>10.4</v>
      </c>
      <c r="ADQ43" s="27" t="str">
        <f t="shared" si="1495"/>
        <v>61.2</v>
      </c>
      <c r="ADR43" s="27">
        <f t="shared" si="1496"/>
        <v>0</v>
      </c>
      <c r="ADS43" s="27" t="str">
        <f t="shared" si="1497"/>
        <v>14.2</v>
      </c>
      <c r="ADT43" s="27" t="str">
        <f t="shared" si="1498"/>
        <v>19.2</v>
      </c>
      <c r="ADU43" s="27">
        <f t="shared" si="1499"/>
        <v>0</v>
      </c>
      <c r="ADV43" s="27">
        <f t="shared" si="1500"/>
        <v>0</v>
      </c>
      <c r="ADW43" s="27">
        <f t="shared" si="1501"/>
        <v>0</v>
      </c>
      <c r="ADX43" s="27">
        <f t="shared" si="1502"/>
        <v>0</v>
      </c>
      <c r="ADY43" s="27">
        <f t="shared" si="1503"/>
        <v>0</v>
      </c>
      <c r="ADZ43" s="27">
        <f t="shared" si="1504"/>
        <v>0</v>
      </c>
      <c r="AEA43" s="27">
        <f t="shared" si="1505"/>
        <v>0</v>
      </c>
      <c r="AEB43" s="27">
        <f t="shared" si="1506"/>
        <v>0</v>
      </c>
      <c r="AEC43" s="27">
        <f t="shared" si="1507"/>
        <v>0</v>
      </c>
      <c r="AED43" s="27">
        <f t="shared" si="1508"/>
        <v>0</v>
      </c>
      <c r="AEE43" s="27">
        <f t="shared" si="1509"/>
        <v>0</v>
      </c>
      <c r="AEF43" s="27">
        <f t="shared" si="1510"/>
        <v>0</v>
      </c>
      <c r="AEG43" s="27">
        <f t="shared" si="1511"/>
        <v>0</v>
      </c>
      <c r="AEH43" s="27">
        <f t="shared" si="1512"/>
        <v>0</v>
      </c>
      <c r="AEI43" s="27">
        <f t="shared" si="1513"/>
        <v>0</v>
      </c>
      <c r="AEJ43" s="27">
        <f t="shared" si="1514"/>
        <v>0</v>
      </c>
      <c r="AEK43" s="27">
        <f t="shared" si="1515"/>
        <v>0</v>
      </c>
      <c r="AEL43" s="27">
        <f t="shared" si="1516"/>
        <v>0</v>
      </c>
      <c r="AEM43" s="27">
        <f t="shared" si="1517"/>
        <v>0</v>
      </c>
      <c r="AEN43" s="27">
        <f t="shared" si="1518"/>
        <v>0</v>
      </c>
      <c r="AEO43" s="27">
        <f t="shared" si="1519"/>
        <v>0</v>
      </c>
      <c r="AEP43" s="27">
        <f t="shared" si="1520"/>
        <v>0</v>
      </c>
      <c r="AEQ43" s="27">
        <f t="shared" si="1521"/>
        <v>0</v>
      </c>
      <c r="AER43" s="27">
        <f t="shared" si="1522"/>
        <v>0</v>
      </c>
      <c r="AES43" s="27">
        <f t="shared" si="1523"/>
        <v>0</v>
      </c>
      <c r="AET43" s="27">
        <f t="shared" si="1524"/>
        <v>0</v>
      </c>
      <c r="AEU43" s="27">
        <f t="shared" si="1525"/>
        <v>0</v>
      </c>
      <c r="AEV43" s="27">
        <f t="shared" si="1526"/>
        <v>0</v>
      </c>
      <c r="AEW43" s="27">
        <f t="shared" si="1527"/>
        <v>0</v>
      </c>
      <c r="AEX43" s="27">
        <f t="shared" si="1528"/>
        <v>0</v>
      </c>
      <c r="AEY43" s="27">
        <f t="shared" si="1529"/>
        <v>0</v>
      </c>
      <c r="AEZ43" s="27">
        <f t="shared" si="1530"/>
        <v>0</v>
      </c>
      <c r="AFA43" s="27">
        <f t="shared" si="1531"/>
        <v>0</v>
      </c>
      <c r="AFB43" s="27">
        <f t="shared" si="1532"/>
        <v>0</v>
      </c>
      <c r="AFC43" s="27">
        <f t="shared" si="1533"/>
        <v>0</v>
      </c>
      <c r="AFD43" s="27">
        <f t="shared" si="1534"/>
        <v>0</v>
      </c>
      <c r="AFE43" s="27">
        <f t="shared" si="1535"/>
        <v>0</v>
      </c>
      <c r="AFF43" s="27">
        <f t="shared" si="1536"/>
        <v>0</v>
      </c>
      <c r="AFG43" s="27">
        <f t="shared" si="1537"/>
        <v>0</v>
      </c>
      <c r="AFH43" s="27">
        <f t="shared" si="1538"/>
        <v>0</v>
      </c>
      <c r="AFI43" s="27">
        <f t="shared" si="1539"/>
        <v>0</v>
      </c>
      <c r="AFJ43" s="27">
        <f t="shared" si="1540"/>
        <v>0</v>
      </c>
      <c r="AFL43" s="28">
        <f t="shared" si="892"/>
        <v>85.25</v>
      </c>
      <c r="AFM43" s="28">
        <v>85.25</v>
      </c>
      <c r="AFN43" s="27">
        <v>7</v>
      </c>
      <c r="AFO43" s="27">
        <f t="shared" si="1541"/>
        <v>7</v>
      </c>
      <c r="AFP43" s="27">
        <f t="shared" si="1542"/>
        <v>7</v>
      </c>
      <c r="AFQ43" s="27">
        <f t="shared" si="1543"/>
        <v>7</v>
      </c>
      <c r="AFR43" s="27">
        <f t="shared" si="1544"/>
        <v>6</v>
      </c>
      <c r="AFS43" s="27">
        <f t="shared" si="1545"/>
        <v>0</v>
      </c>
      <c r="AFT43" s="27">
        <f t="shared" si="1546"/>
        <v>7</v>
      </c>
      <c r="AFU43" s="27">
        <f t="shared" si="1547"/>
        <v>2</v>
      </c>
      <c r="AFV43" s="27">
        <f t="shared" si="1548"/>
        <v>0</v>
      </c>
      <c r="AFW43" s="27">
        <f t="shared" si="1549"/>
        <v>7</v>
      </c>
      <c r="AFX43" s="27">
        <f t="shared" si="1550"/>
        <v>0</v>
      </c>
      <c r="AFY43" s="27">
        <f t="shared" si="1551"/>
        <v>0</v>
      </c>
      <c r="AFZ43" s="27">
        <f t="shared" si="1552"/>
        <v>7</v>
      </c>
      <c r="AGA43" s="27">
        <f t="shared" si="1553"/>
        <v>5</v>
      </c>
      <c r="AGB43" s="27">
        <f t="shared" si="1554"/>
        <v>0</v>
      </c>
      <c r="AGC43" s="27">
        <f t="shared" si="1555"/>
        <v>7</v>
      </c>
      <c r="AGD43" s="27">
        <f t="shared" si="1556"/>
        <v>4</v>
      </c>
      <c r="AGE43" s="27">
        <f t="shared" si="1557"/>
        <v>7</v>
      </c>
      <c r="AGF43" s="27">
        <f t="shared" si="1558"/>
        <v>0</v>
      </c>
      <c r="AGG43" s="27">
        <f t="shared" si="1559"/>
        <v>7</v>
      </c>
      <c r="AGH43" s="27">
        <f t="shared" si="1560"/>
        <v>7</v>
      </c>
      <c r="AGI43" s="27">
        <f t="shared" si="1561"/>
        <v>0</v>
      </c>
      <c r="AGJ43" s="27">
        <f t="shared" si="1562"/>
        <v>0</v>
      </c>
      <c r="AGK43" s="27">
        <f t="shared" si="1563"/>
        <v>0</v>
      </c>
      <c r="AGL43" s="27">
        <f t="shared" si="1564"/>
        <v>6</v>
      </c>
      <c r="AGM43" s="27">
        <f t="shared" si="1565"/>
        <v>7</v>
      </c>
      <c r="AGN43" s="27">
        <f t="shared" si="1566"/>
        <v>5</v>
      </c>
      <c r="AGO43" s="27">
        <f t="shared" si="1567"/>
        <v>7</v>
      </c>
      <c r="AGP43" s="27">
        <f t="shared" si="1568"/>
        <v>7</v>
      </c>
      <c r="AGQ43" s="27">
        <f t="shared" si="1569"/>
        <v>0</v>
      </c>
      <c r="AGR43" s="27">
        <f t="shared" si="1570"/>
        <v>7</v>
      </c>
      <c r="AGS43" s="27">
        <f t="shared" si="1571"/>
        <v>7</v>
      </c>
      <c r="AGT43" s="27">
        <f t="shared" si="1572"/>
        <v>0</v>
      </c>
      <c r="AGU43" s="27">
        <f t="shared" si="1573"/>
        <v>7</v>
      </c>
      <c r="AGV43" s="27">
        <f t="shared" si="1574"/>
        <v>5</v>
      </c>
      <c r="AGW43" s="27">
        <f t="shared" si="1575"/>
        <v>0</v>
      </c>
      <c r="AGX43" s="27">
        <f t="shared" si="1576"/>
        <v>7</v>
      </c>
      <c r="AGY43" s="27">
        <f t="shared" si="1577"/>
        <v>7</v>
      </c>
      <c r="AGZ43" s="27">
        <f t="shared" si="1578"/>
        <v>0</v>
      </c>
      <c r="AHA43" s="27">
        <f t="shared" si="1579"/>
        <v>7</v>
      </c>
      <c r="AHB43" s="27">
        <f t="shared" si="1580"/>
        <v>8</v>
      </c>
      <c r="AHC43" s="27">
        <f t="shared" si="1581"/>
        <v>0</v>
      </c>
      <c r="AHD43" s="27">
        <f t="shared" si="1582"/>
        <v>0</v>
      </c>
      <c r="AHE43" s="27">
        <f t="shared" si="1583"/>
        <v>0</v>
      </c>
      <c r="AHF43" s="27">
        <f t="shared" si="1584"/>
        <v>0</v>
      </c>
      <c r="AHG43" s="27">
        <f t="shared" si="1585"/>
        <v>0</v>
      </c>
      <c r="AHH43" s="27">
        <f t="shared" si="1586"/>
        <v>0</v>
      </c>
      <c r="AHI43" s="27">
        <f t="shared" si="1587"/>
        <v>0</v>
      </c>
      <c r="AHJ43" s="27">
        <f t="shared" si="1588"/>
        <v>0</v>
      </c>
      <c r="AHK43" s="27">
        <f t="shared" si="1589"/>
        <v>0</v>
      </c>
      <c r="AHL43" s="27">
        <f t="shared" si="1590"/>
        <v>0</v>
      </c>
      <c r="AHM43" s="27">
        <f t="shared" si="1591"/>
        <v>0</v>
      </c>
      <c r="AHN43" s="27">
        <f t="shared" si="1592"/>
        <v>0</v>
      </c>
      <c r="AHO43" s="27">
        <f t="shared" si="1593"/>
        <v>0</v>
      </c>
      <c r="AHP43" s="27">
        <f t="shared" si="1594"/>
        <v>0</v>
      </c>
      <c r="AHQ43" s="27">
        <f t="shared" si="1595"/>
        <v>0</v>
      </c>
      <c r="AHR43" s="27">
        <f t="shared" si="1596"/>
        <v>0</v>
      </c>
      <c r="AHS43" s="27">
        <f t="shared" si="1597"/>
        <v>0</v>
      </c>
      <c r="AHT43" s="27">
        <f t="shared" si="1598"/>
        <v>0</v>
      </c>
      <c r="AHU43" s="27">
        <f t="shared" si="1599"/>
        <v>0</v>
      </c>
      <c r="AHV43" s="27">
        <f t="shared" si="1600"/>
        <v>0</v>
      </c>
      <c r="AHW43" s="27">
        <f t="shared" si="1601"/>
        <v>0</v>
      </c>
      <c r="AHX43" s="27">
        <f t="shared" si="1602"/>
        <v>0</v>
      </c>
      <c r="AHY43" s="27">
        <f t="shared" si="1603"/>
        <v>0</v>
      </c>
      <c r="AHZ43" s="27">
        <f t="shared" si="1604"/>
        <v>0</v>
      </c>
      <c r="AIA43" s="27">
        <f t="shared" si="1605"/>
        <v>0</v>
      </c>
      <c r="AIB43" s="27">
        <f t="shared" si="1606"/>
        <v>0</v>
      </c>
      <c r="AIC43" s="27">
        <f t="shared" si="1607"/>
        <v>0</v>
      </c>
      <c r="AID43" s="27">
        <f t="shared" si="1608"/>
        <v>0</v>
      </c>
      <c r="AIE43" s="27">
        <f t="shared" si="1609"/>
        <v>0</v>
      </c>
      <c r="AIF43" s="27">
        <f t="shared" si="1610"/>
        <v>0</v>
      </c>
      <c r="AIG43" s="27">
        <f t="shared" si="1611"/>
        <v>0</v>
      </c>
      <c r="AIH43" s="27">
        <f t="shared" si="1612"/>
        <v>0</v>
      </c>
      <c r="AII43" s="27">
        <f t="shared" si="1613"/>
        <v>0</v>
      </c>
      <c r="AIJ43" s="27">
        <f t="shared" si="1614"/>
        <v>0</v>
      </c>
      <c r="AIK43" s="27">
        <f t="shared" si="1615"/>
        <v>0</v>
      </c>
      <c r="AIL43" s="27">
        <f t="shared" si="1616"/>
        <v>0</v>
      </c>
      <c r="AIM43" s="27">
        <f t="shared" si="1617"/>
        <v>0</v>
      </c>
      <c r="AIN43" s="27">
        <f t="shared" si="1618"/>
        <v>0</v>
      </c>
      <c r="AIO43" s="27">
        <f t="shared" si="1619"/>
        <v>0</v>
      </c>
      <c r="AIP43" s="27">
        <f t="shared" si="1620"/>
        <v>0</v>
      </c>
      <c r="AIQ43" s="27">
        <f t="shared" si="1621"/>
        <v>0</v>
      </c>
      <c r="AIR43" s="27">
        <f t="shared" si="1622"/>
        <v>0</v>
      </c>
      <c r="AIT43" s="27">
        <v>1</v>
      </c>
      <c r="AIU43" s="27">
        <v>1</v>
      </c>
      <c r="AIV43" s="27">
        <v>1</v>
      </c>
      <c r="AIW43" s="27">
        <f t="shared" si="1623"/>
        <v>16</v>
      </c>
      <c r="AIX43" s="27">
        <f t="shared" si="1624"/>
        <v>0</v>
      </c>
      <c r="AIY43" s="27">
        <f t="shared" si="1625"/>
        <v>8</v>
      </c>
      <c r="AIZ43" s="27">
        <f t="shared" si="1626"/>
        <v>8</v>
      </c>
      <c r="AJA43" s="27">
        <f t="shared" si="1627"/>
        <v>0</v>
      </c>
      <c r="AJB43" s="27">
        <f t="shared" si="1628"/>
        <v>4</v>
      </c>
      <c r="AJC43" s="27">
        <f t="shared" si="1629"/>
        <v>0</v>
      </c>
      <c r="AJD43" s="27">
        <f t="shared" si="1630"/>
        <v>0</v>
      </c>
      <c r="AJE43" s="27">
        <f t="shared" si="1631"/>
        <v>0.25</v>
      </c>
      <c r="AJF43" s="27">
        <f t="shared" si="1632"/>
        <v>2</v>
      </c>
      <c r="AJG43" s="27">
        <f t="shared" si="1633"/>
        <v>0</v>
      </c>
      <c r="AJH43" s="27">
        <f t="shared" si="1634"/>
        <v>1</v>
      </c>
      <c r="AJI43" s="27">
        <f t="shared" si="1635"/>
        <v>4</v>
      </c>
      <c r="AJJ43" s="27">
        <f t="shared" si="1636"/>
        <v>4</v>
      </c>
      <c r="AJK43" s="27">
        <f t="shared" si="1637"/>
        <v>0</v>
      </c>
      <c r="AJL43" s="27">
        <f t="shared" si="1638"/>
        <v>0.5</v>
      </c>
      <c r="AJM43" s="27">
        <f t="shared" si="1639"/>
        <v>1</v>
      </c>
      <c r="AJN43" s="27">
        <f t="shared" si="1640"/>
        <v>0</v>
      </c>
      <c r="AJO43" s="27">
        <f t="shared" si="1641"/>
        <v>0</v>
      </c>
      <c r="AJP43" s="27">
        <f t="shared" si="1642"/>
        <v>0</v>
      </c>
      <c r="AJQ43" s="27">
        <f t="shared" si="1643"/>
        <v>2</v>
      </c>
      <c r="AJR43" s="27">
        <f t="shared" si="1644"/>
        <v>16</v>
      </c>
      <c r="AJS43" s="27">
        <f t="shared" si="1645"/>
        <v>2</v>
      </c>
      <c r="AJT43" s="27">
        <f t="shared" si="1646"/>
        <v>2</v>
      </c>
      <c r="AJU43" s="27">
        <f t="shared" si="1647"/>
        <v>1</v>
      </c>
      <c r="AJV43" s="27">
        <f t="shared" si="1648"/>
        <v>0</v>
      </c>
      <c r="AJW43" s="27">
        <f t="shared" si="1649"/>
        <v>0.5</v>
      </c>
      <c r="AJX43" s="27">
        <f t="shared" si="1650"/>
        <v>1</v>
      </c>
      <c r="AJY43" s="27">
        <f t="shared" si="1651"/>
        <v>0</v>
      </c>
      <c r="AJZ43" s="27">
        <f t="shared" si="1652"/>
        <v>0.5</v>
      </c>
      <c r="AKA43" s="27">
        <f t="shared" si="1653"/>
        <v>2</v>
      </c>
      <c r="AKB43" s="27">
        <f t="shared" si="1654"/>
        <v>0</v>
      </c>
      <c r="AKC43" s="27">
        <f t="shared" si="1655"/>
        <v>1</v>
      </c>
      <c r="AKD43" s="27">
        <f t="shared" si="1656"/>
        <v>1</v>
      </c>
      <c r="AKE43" s="27">
        <f t="shared" si="1657"/>
        <v>0</v>
      </c>
      <c r="AKF43" s="27">
        <f t="shared" si="1658"/>
        <v>0.5</v>
      </c>
      <c r="AKG43" s="27">
        <f t="shared" si="1659"/>
        <v>4</v>
      </c>
      <c r="AKH43" s="27">
        <f t="shared" si="1660"/>
        <v>0</v>
      </c>
      <c r="AKI43" s="27">
        <f t="shared" si="1661"/>
        <v>0</v>
      </c>
      <c r="AKJ43" s="27">
        <f t="shared" si="1662"/>
        <v>0</v>
      </c>
      <c r="AKK43" s="27">
        <f t="shared" si="1663"/>
        <v>0</v>
      </c>
      <c r="AKL43" s="27">
        <f t="shared" si="1664"/>
        <v>0</v>
      </c>
      <c r="AKM43" s="27">
        <f t="shared" si="1665"/>
        <v>0</v>
      </c>
      <c r="AKN43" s="27">
        <f t="shared" si="1666"/>
        <v>0</v>
      </c>
      <c r="AKO43" s="27">
        <f t="shared" si="1667"/>
        <v>0</v>
      </c>
      <c r="AKP43" s="27">
        <f t="shared" si="1668"/>
        <v>0</v>
      </c>
      <c r="AKQ43" s="27">
        <f t="shared" si="1669"/>
        <v>0</v>
      </c>
      <c r="AKR43" s="27">
        <f t="shared" si="1670"/>
        <v>0</v>
      </c>
      <c r="AKS43" s="27">
        <f t="shared" si="1671"/>
        <v>0</v>
      </c>
      <c r="AKT43" s="27">
        <f t="shared" si="1672"/>
        <v>0</v>
      </c>
      <c r="AKU43" s="27">
        <f t="shared" si="1673"/>
        <v>0</v>
      </c>
      <c r="AKV43" s="27">
        <f t="shared" si="1674"/>
        <v>0</v>
      </c>
      <c r="AKW43" s="27">
        <f t="shared" si="1675"/>
        <v>0</v>
      </c>
      <c r="AKX43" s="27">
        <f t="shared" si="1676"/>
        <v>0</v>
      </c>
      <c r="AKY43" s="27">
        <f t="shared" si="1677"/>
        <v>0</v>
      </c>
      <c r="AKZ43" s="27">
        <f t="shared" si="1678"/>
        <v>0</v>
      </c>
      <c r="ALA43" s="27">
        <f t="shared" si="1679"/>
        <v>0</v>
      </c>
      <c r="ALB43" s="27">
        <f t="shared" si="1680"/>
        <v>0</v>
      </c>
      <c r="ALC43" s="27">
        <f t="shared" si="1681"/>
        <v>0</v>
      </c>
      <c r="ALD43" s="27">
        <f t="shared" si="1682"/>
        <v>0</v>
      </c>
      <c r="ALE43" s="27">
        <f t="shared" si="1683"/>
        <v>0</v>
      </c>
      <c r="ALF43" s="27">
        <f t="shared" si="1684"/>
        <v>0</v>
      </c>
      <c r="ALG43" s="27">
        <f t="shared" si="1685"/>
        <v>0</v>
      </c>
      <c r="ALH43" s="27">
        <f t="shared" si="1686"/>
        <v>0</v>
      </c>
      <c r="ALI43" s="27">
        <f t="shared" si="1687"/>
        <v>0</v>
      </c>
      <c r="ALJ43" s="27">
        <f t="shared" si="1688"/>
        <v>0</v>
      </c>
      <c r="ALK43" s="27">
        <f t="shared" si="1689"/>
        <v>0</v>
      </c>
      <c r="ALL43" s="27">
        <f t="shared" si="1690"/>
        <v>0</v>
      </c>
      <c r="ALM43" s="27">
        <f t="shared" si="1691"/>
        <v>0</v>
      </c>
      <c r="ALN43" s="27">
        <f t="shared" si="1692"/>
        <v>0</v>
      </c>
      <c r="ALO43" s="27">
        <f t="shared" si="1693"/>
        <v>0</v>
      </c>
      <c r="ALP43" s="27">
        <f t="shared" si="1694"/>
        <v>0</v>
      </c>
      <c r="ALQ43" s="27">
        <f t="shared" si="1695"/>
        <v>0</v>
      </c>
      <c r="ALR43" s="27">
        <f t="shared" si="1696"/>
        <v>0</v>
      </c>
      <c r="ALS43" s="27">
        <f t="shared" si="1697"/>
        <v>0</v>
      </c>
      <c r="ALT43" s="27">
        <f t="shared" si="1698"/>
        <v>0</v>
      </c>
      <c r="ALU43" s="27">
        <f t="shared" si="1699"/>
        <v>0</v>
      </c>
      <c r="ALV43" s="27">
        <f t="shared" si="1700"/>
        <v>0</v>
      </c>
      <c r="ALW43" s="27">
        <f t="shared" si="1701"/>
        <v>0</v>
      </c>
      <c r="AMK43" s="28">
        <v>1903</v>
      </c>
      <c r="AML43" s="28">
        <f t="shared" si="1702"/>
        <v>1903</v>
      </c>
      <c r="AMN43" s="28">
        <v>1845</v>
      </c>
      <c r="AMO43" s="27" t="str">
        <f t="shared" si="1703"/>
        <v>1831</v>
      </c>
      <c r="AMP43" s="27" t="str">
        <f t="shared" si="1704"/>
        <v>1842</v>
      </c>
      <c r="AMQ43" s="27" t="str">
        <f t="shared" si="1705"/>
        <v>1851</v>
      </c>
      <c r="AMR43" s="27" t="str">
        <f t="shared" si="1706"/>
        <v>1868</v>
      </c>
      <c r="AMS43" s="27" t="str">
        <f t="shared" si="1707"/>
        <v>1868</v>
      </c>
      <c r="AMT43" s="27" t="str">
        <f t="shared" si="1708"/>
        <v>1876</v>
      </c>
      <c r="AMU43" s="27" t="str">
        <f t="shared" si="1709"/>
        <v>1858</v>
      </c>
      <c r="AMV43" s="27" t="str">
        <f t="shared" si="1710"/>
        <v>1858</v>
      </c>
      <c r="AMW43" s="27" t="str">
        <f t="shared" si="1711"/>
        <v>1838</v>
      </c>
      <c r="AMX43" s="27" t="str">
        <f t="shared" si="1712"/>
        <v>1838</v>
      </c>
      <c r="AMY43" s="27" t="str">
        <f t="shared" si="1713"/>
        <v>1838</v>
      </c>
      <c r="AMZ43" s="27" t="str">
        <f t="shared" si="1714"/>
        <v>1870</v>
      </c>
      <c r="ANA43" s="27" t="str">
        <f t="shared" si="1715"/>
        <v>1894</v>
      </c>
      <c r="ANB43" s="27" t="str">
        <f t="shared" si="1716"/>
        <v>1894</v>
      </c>
      <c r="ANC43" s="27" t="str">
        <f t="shared" si="1717"/>
        <v>1882</v>
      </c>
      <c r="AND43" s="27" t="str">
        <f t="shared" si="1718"/>
        <v>1898</v>
      </c>
      <c r="ANE43" s="27" t="str">
        <f t="shared" si="1719"/>
        <v>1867</v>
      </c>
      <c r="ANF43" s="27" t="str">
        <f t="shared" si="1720"/>
        <v>1867</v>
      </c>
      <c r="ANG43" s="27" t="str">
        <f t="shared" si="1721"/>
        <v>1879</v>
      </c>
      <c r="ANH43" s="27" t="str">
        <f t="shared" si="1722"/>
        <v>1896</v>
      </c>
      <c r="ANI43" s="27" t="str">
        <f t="shared" si="1723"/>
        <v>1896</v>
      </c>
      <c r="ANJ43" s="27" t="str">
        <f t="shared" si="1724"/>
        <v>1896</v>
      </c>
      <c r="ANK43" s="27" t="str">
        <f t="shared" si="1725"/>
        <v>1896</v>
      </c>
      <c r="ANL43" s="27" t="str">
        <f t="shared" si="1726"/>
        <v>1890</v>
      </c>
      <c r="ANM43" s="27" t="str">
        <f t="shared" si="1727"/>
        <v>1870</v>
      </c>
      <c r="ANN43" s="27" t="str">
        <f t="shared" si="1728"/>
        <v>1866</v>
      </c>
      <c r="ANO43" s="27" t="str">
        <f t="shared" si="1729"/>
        <v>1847</v>
      </c>
      <c r="ANP43" s="27" t="str">
        <f t="shared" si="1730"/>
        <v>1859</v>
      </c>
      <c r="ANQ43" s="27" t="str">
        <f t="shared" si="1731"/>
        <v>1859</v>
      </c>
      <c r="ANR43" s="27" t="str">
        <f t="shared" si="1732"/>
        <v>1872</v>
      </c>
      <c r="ANS43" s="27" t="str">
        <f t="shared" si="1733"/>
        <v>1894</v>
      </c>
      <c r="ANT43" s="27" t="str">
        <f t="shared" si="1734"/>
        <v>1894</v>
      </c>
      <c r="ANU43" s="27" t="str">
        <f t="shared" si="1735"/>
        <v>1899</v>
      </c>
      <c r="ANV43" s="27" t="str">
        <f t="shared" si="1736"/>
        <v>1926</v>
      </c>
      <c r="ANW43" s="27" t="str">
        <f t="shared" si="1737"/>
        <v>1926</v>
      </c>
      <c r="ANX43" s="27" t="str">
        <f t="shared" si="1738"/>
        <v>1904</v>
      </c>
      <c r="ANY43" s="27" t="str">
        <f t="shared" si="1739"/>
        <v>1928</v>
      </c>
      <c r="ANZ43" s="27" t="str">
        <f t="shared" si="1740"/>
        <v>1928</v>
      </c>
      <c r="AOA43" s="27" t="str">
        <f t="shared" si="1741"/>
        <v>1916</v>
      </c>
      <c r="AOB43" s="27" t="str">
        <f t="shared" si="1742"/>
        <v>1903</v>
      </c>
      <c r="AOC43" s="27" t="str">
        <f t="shared" si="1743"/>
        <v>1903</v>
      </c>
      <c r="AOD43" s="27" t="str">
        <f t="shared" si="1744"/>
        <v>1903</v>
      </c>
      <c r="AOE43" s="27" t="str">
        <f t="shared" si="1745"/>
        <v>1903</v>
      </c>
      <c r="AOF43" s="27" t="str">
        <f t="shared" si="1746"/>
        <v>1903</v>
      </c>
      <c r="AOG43" s="27" t="str">
        <f t="shared" si="1747"/>
        <v>1903</v>
      </c>
      <c r="AOH43" s="27" t="str">
        <f t="shared" si="1748"/>
        <v>1903</v>
      </c>
      <c r="AOI43" s="27" t="str">
        <f t="shared" si="1749"/>
        <v>1903</v>
      </c>
      <c r="AOJ43" s="27" t="str">
        <f t="shared" si="1750"/>
        <v>1903</v>
      </c>
      <c r="AOK43" s="27" t="str">
        <f t="shared" si="1751"/>
        <v>1903</v>
      </c>
      <c r="AOL43" s="27" t="str">
        <f t="shared" si="1752"/>
        <v>1903</v>
      </c>
      <c r="AOM43" s="27" t="str">
        <f t="shared" si="1753"/>
        <v>1903</v>
      </c>
      <c r="AON43" s="27" t="str">
        <f t="shared" si="1754"/>
        <v>1903</v>
      </c>
      <c r="AOO43" s="27" t="str">
        <f t="shared" si="1755"/>
        <v>1903</v>
      </c>
      <c r="AOP43" s="27" t="str">
        <f t="shared" si="1756"/>
        <v>1903</v>
      </c>
      <c r="AOQ43" s="27" t="str">
        <f t="shared" si="1757"/>
        <v>1903</v>
      </c>
      <c r="AOR43" s="27" t="str">
        <f t="shared" si="1758"/>
        <v>1903</v>
      </c>
      <c r="AOS43" s="27" t="str">
        <f t="shared" si="1759"/>
        <v>1903</v>
      </c>
      <c r="AOT43" s="27" t="str">
        <f t="shared" si="1760"/>
        <v>1903</v>
      </c>
      <c r="AOU43" s="27" t="str">
        <f t="shared" si="1761"/>
        <v>1903</v>
      </c>
      <c r="AOV43" s="27" t="str">
        <f t="shared" si="1762"/>
        <v>1903</v>
      </c>
      <c r="AOW43" s="27" t="str">
        <f t="shared" si="1763"/>
        <v>1903</v>
      </c>
      <c r="AOX43" s="27" t="str">
        <f t="shared" si="1764"/>
        <v>1903</v>
      </c>
      <c r="AOY43" s="27" t="str">
        <f t="shared" si="1765"/>
        <v>1903</v>
      </c>
      <c r="AOZ43" s="27" t="str">
        <f t="shared" si="1766"/>
        <v>1903</v>
      </c>
      <c r="APA43" s="27" t="str">
        <f t="shared" si="1767"/>
        <v>1903</v>
      </c>
      <c r="APB43" s="27" t="str">
        <f t="shared" si="1768"/>
        <v>1903</v>
      </c>
      <c r="APC43" s="27" t="str">
        <f t="shared" si="1769"/>
        <v>1903</v>
      </c>
      <c r="APD43" s="27" t="str">
        <f t="shared" si="1770"/>
        <v>1903</v>
      </c>
      <c r="APE43" s="27" t="str">
        <f t="shared" si="1771"/>
        <v>1903</v>
      </c>
      <c r="APF43" s="27" t="str">
        <f t="shared" si="1772"/>
        <v>1903</v>
      </c>
      <c r="APG43" s="27" t="str">
        <f t="shared" si="1773"/>
        <v>1903</v>
      </c>
      <c r="APH43" s="27" t="str">
        <f t="shared" si="1774"/>
        <v>1903</v>
      </c>
      <c r="API43" s="27" t="str">
        <f t="shared" si="1775"/>
        <v>1903</v>
      </c>
      <c r="APJ43" s="27" t="str">
        <f t="shared" si="1776"/>
        <v>1903</v>
      </c>
      <c r="APK43" s="27" t="str">
        <f t="shared" si="1777"/>
        <v>1903</v>
      </c>
      <c r="APL43" s="27" t="str">
        <f t="shared" si="1778"/>
        <v>1903</v>
      </c>
      <c r="APM43" s="27" t="str">
        <f t="shared" si="1779"/>
        <v>1903</v>
      </c>
      <c r="APN43" s="27" t="str">
        <f t="shared" si="1780"/>
        <v>1903</v>
      </c>
      <c r="APO43" s="27" t="str">
        <f t="shared" si="1781"/>
        <v>1903</v>
      </c>
      <c r="APP43" s="27" t="str">
        <f t="shared" si="1782"/>
        <v>1903</v>
      </c>
      <c r="APQ43" s="27" t="str">
        <f t="shared" si="1783"/>
        <v>1903</v>
      </c>
      <c r="APR43" s="27" t="str">
        <f t="shared" si="1784"/>
        <v>1903</v>
      </c>
    </row>
    <row r="44" spans="1:1022 1025:1110" x14ac:dyDescent="0.35">
      <c r="A44" s="27">
        <v>67</v>
      </c>
      <c r="B44" s="87" t="s">
        <v>85</v>
      </c>
      <c r="C44" s="91">
        <f>VLOOKUP(A44, Rankings!$A$2:$AN$129, 40, FALSE)</f>
        <v>42</v>
      </c>
      <c r="D44" s="21" t="s">
        <v>383</v>
      </c>
      <c r="I44" s="29">
        <f t="shared" si="893"/>
        <v>15.833333333333334</v>
      </c>
      <c r="L44" s="27" t="s">
        <v>2336</v>
      </c>
      <c r="M44" s="27" t="s">
        <v>2558</v>
      </c>
      <c r="N44" s="27" t="s">
        <v>2846</v>
      </c>
      <c r="O44" s="27" t="s">
        <v>2912</v>
      </c>
      <c r="P44" s="27" t="s">
        <v>24</v>
      </c>
      <c r="Q44" s="27" t="s">
        <v>24</v>
      </c>
      <c r="R44" s="27" t="s">
        <v>3553</v>
      </c>
      <c r="S44" s="27" t="s">
        <v>24</v>
      </c>
      <c r="T44" s="27" t="s">
        <v>3714</v>
      </c>
      <c r="U44" s="27" t="s">
        <v>3927</v>
      </c>
      <c r="V44" s="27" t="s">
        <v>24</v>
      </c>
      <c r="W44" s="27" t="s">
        <v>4229</v>
      </c>
      <c r="X44" s="27" t="s">
        <v>4275</v>
      </c>
      <c r="Y44" s="27" t="s">
        <v>24</v>
      </c>
      <c r="Z44" s="27" t="s">
        <v>4523</v>
      </c>
      <c r="AA44" s="27" t="s">
        <v>24</v>
      </c>
      <c r="AB44" s="27" t="s">
        <v>4768</v>
      </c>
      <c r="AC44" s="27" t="s">
        <v>24</v>
      </c>
      <c r="AD44" s="27" t="s">
        <v>4857</v>
      </c>
      <c r="AE44" s="27" t="s">
        <v>4957</v>
      </c>
      <c r="AF44" s="27" t="s">
        <v>5091</v>
      </c>
      <c r="AG44" s="27" t="s">
        <v>5200</v>
      </c>
      <c r="AH44" s="27" t="s">
        <v>24</v>
      </c>
      <c r="AI44" s="27" t="s">
        <v>5467</v>
      </c>
      <c r="AJ44" s="27" t="s">
        <v>5508</v>
      </c>
      <c r="AK44" s="27" t="s">
        <v>24</v>
      </c>
      <c r="AL44" s="27" t="s">
        <v>5781</v>
      </c>
      <c r="AM44" s="27" t="s">
        <v>24</v>
      </c>
      <c r="AN44" s="27" t="s">
        <v>24</v>
      </c>
      <c r="AO44" s="27" t="s">
        <v>6174</v>
      </c>
      <c r="AP44" s="27" t="s">
        <v>6209</v>
      </c>
      <c r="AQ44" s="27" t="s">
        <v>24</v>
      </c>
      <c r="AR44" s="27" t="s">
        <v>6459</v>
      </c>
      <c r="AS44" s="27" t="s">
        <v>6506</v>
      </c>
      <c r="AT44" s="27" t="s">
        <v>24</v>
      </c>
      <c r="AU44" s="27" t="s">
        <v>6707</v>
      </c>
      <c r="AV44" s="27" t="s">
        <v>24</v>
      </c>
      <c r="AW44" s="27" t="s">
        <v>24</v>
      </c>
      <c r="AX44" s="27" t="s">
        <v>24</v>
      </c>
      <c r="AY44" s="27" t="s">
        <v>24</v>
      </c>
      <c r="AZ44" s="27" t="s">
        <v>24</v>
      </c>
      <c r="BA44" s="27" t="s">
        <v>24</v>
      </c>
      <c r="BB44" s="27" t="s">
        <v>24</v>
      </c>
      <c r="BC44" s="27" t="s">
        <v>24</v>
      </c>
      <c r="BD44" s="27" t="s">
        <v>24</v>
      </c>
      <c r="BE44" s="27" t="s">
        <v>24</v>
      </c>
      <c r="BF44" s="27" t="s">
        <v>24</v>
      </c>
      <c r="BG44" s="27" t="s">
        <v>24</v>
      </c>
      <c r="BH44" s="27" t="s">
        <v>24</v>
      </c>
      <c r="BI44" s="27" t="s">
        <v>24</v>
      </c>
      <c r="BJ44" s="27" t="s">
        <v>24</v>
      </c>
      <c r="BK44" s="27" t="s">
        <v>24</v>
      </c>
      <c r="BL44" s="27" t="s">
        <v>24</v>
      </c>
      <c r="BM44" s="27" t="s">
        <v>24</v>
      </c>
      <c r="BN44" s="27" t="s">
        <v>24</v>
      </c>
      <c r="BO44" s="27" t="s">
        <v>24</v>
      </c>
      <c r="BP44" s="27" t="s">
        <v>24</v>
      </c>
      <c r="BQ44" s="27" t="s">
        <v>24</v>
      </c>
      <c r="BR44" s="27" t="s">
        <v>24</v>
      </c>
      <c r="BS44" s="27" t="s">
        <v>24</v>
      </c>
      <c r="BT44" s="27" t="s">
        <v>24</v>
      </c>
      <c r="BU44" s="27" t="s">
        <v>24</v>
      </c>
      <c r="BV44" s="27" t="s">
        <v>24</v>
      </c>
      <c r="BW44" s="27" t="s">
        <v>24</v>
      </c>
      <c r="BX44" s="27" t="s">
        <v>24</v>
      </c>
      <c r="BY44" s="27" t="s">
        <v>24</v>
      </c>
      <c r="BZ44" s="27" t="s">
        <v>24</v>
      </c>
      <c r="CA44" s="27" t="s">
        <v>24</v>
      </c>
      <c r="CB44" s="27" t="s">
        <v>24</v>
      </c>
      <c r="CC44" s="27" t="s">
        <v>24</v>
      </c>
      <c r="CD44" s="27" t="s">
        <v>24</v>
      </c>
      <c r="CE44" s="27" t="s">
        <v>24</v>
      </c>
      <c r="CF44" s="27" t="s">
        <v>24</v>
      </c>
      <c r="CG44" s="27" t="s">
        <v>24</v>
      </c>
      <c r="CH44" s="27" t="s">
        <v>24</v>
      </c>
      <c r="CI44" s="27" t="s">
        <v>24</v>
      </c>
      <c r="CJ44" s="27" t="s">
        <v>24</v>
      </c>
      <c r="CK44" s="27" t="s">
        <v>24</v>
      </c>
      <c r="CL44" s="27" t="s">
        <v>24</v>
      </c>
      <c r="CM44" s="27" t="s">
        <v>24</v>
      </c>
      <c r="CN44" s="27" t="s">
        <v>24</v>
      </c>
      <c r="CO44" s="27" t="s">
        <v>24</v>
      </c>
      <c r="CQ44" s="28">
        <f t="shared" si="894"/>
        <v>2</v>
      </c>
      <c r="CR44" s="28">
        <f t="shared" si="895"/>
        <v>2</v>
      </c>
      <c r="CS44" s="28">
        <f t="shared" si="896"/>
        <v>5</v>
      </c>
      <c r="CT44" s="28">
        <f t="shared" si="897"/>
        <v>3</v>
      </c>
      <c r="CU44" s="28">
        <f t="shared" si="898"/>
        <v>2</v>
      </c>
      <c r="CV44" s="28">
        <f t="shared" si="899"/>
        <v>2</v>
      </c>
      <c r="CW44" s="28">
        <f t="shared" si="900"/>
        <v>3</v>
      </c>
      <c r="CX44" s="28">
        <f t="shared" si="901"/>
        <v>2</v>
      </c>
      <c r="CY44" s="28">
        <f t="shared" si="902"/>
        <v>2</v>
      </c>
      <c r="CZ44" s="28">
        <f t="shared" si="903"/>
        <v>3</v>
      </c>
      <c r="DA44" s="28">
        <f t="shared" si="904"/>
        <v>4</v>
      </c>
      <c r="DB44" s="28">
        <f t="shared" si="905"/>
        <v>1</v>
      </c>
      <c r="DC44" s="28">
        <f t="shared" si="906"/>
        <v>0</v>
      </c>
      <c r="DD44" s="28">
        <f t="shared" si="907"/>
        <v>1</v>
      </c>
      <c r="DE44" s="28">
        <f t="shared" si="908"/>
        <v>0</v>
      </c>
      <c r="DF44" s="28">
        <f t="shared" si="909"/>
        <v>0</v>
      </c>
      <c r="DG44" s="28">
        <f t="shared" si="910"/>
        <v>0</v>
      </c>
      <c r="DH44" s="28">
        <f t="shared" si="911"/>
        <v>0</v>
      </c>
      <c r="DI44" s="28">
        <f t="shared" si="912"/>
        <v>0</v>
      </c>
      <c r="DJ44" s="28">
        <f t="shared" si="913"/>
        <v>0</v>
      </c>
      <c r="DK44" s="28">
        <f t="shared" si="914"/>
        <v>0</v>
      </c>
      <c r="DL44" s="28">
        <f t="shared" si="915"/>
        <v>0</v>
      </c>
      <c r="DM44" s="28">
        <f t="shared" si="916"/>
        <v>0</v>
      </c>
      <c r="DN44" s="28">
        <f t="shared" si="917"/>
        <v>0</v>
      </c>
      <c r="DO44" s="28">
        <f t="shared" si="918"/>
        <v>6</v>
      </c>
      <c r="DP44" s="28">
        <f t="shared" si="919"/>
        <v>5</v>
      </c>
      <c r="DR44">
        <f t="shared" si="920"/>
        <v>1</v>
      </c>
      <c r="DS44">
        <f t="shared" si="921"/>
        <v>2</v>
      </c>
      <c r="DT44">
        <f t="shared" si="922"/>
        <v>3</v>
      </c>
      <c r="DU44">
        <f t="shared" si="923"/>
        <v>7</v>
      </c>
      <c r="DV44">
        <f t="shared" si="924"/>
        <v>0</v>
      </c>
      <c r="DW44">
        <f t="shared" si="925"/>
        <v>0</v>
      </c>
      <c r="DX44">
        <f t="shared" si="926"/>
        <v>5</v>
      </c>
      <c r="DY44">
        <f t="shared" si="927"/>
        <v>0</v>
      </c>
      <c r="DZ44">
        <f t="shared" si="928"/>
        <v>4</v>
      </c>
      <c r="EA44">
        <f t="shared" si="929"/>
        <v>7</v>
      </c>
      <c r="EB44">
        <f t="shared" si="930"/>
        <v>0</v>
      </c>
      <c r="EC44">
        <f t="shared" si="931"/>
        <v>2</v>
      </c>
      <c r="ED44">
        <f t="shared" si="932"/>
        <v>6</v>
      </c>
      <c r="EE44">
        <f t="shared" si="933"/>
        <v>0</v>
      </c>
      <c r="EF44">
        <f t="shared" si="934"/>
        <v>1</v>
      </c>
      <c r="EG44">
        <f t="shared" si="935"/>
        <v>0</v>
      </c>
      <c r="EH44">
        <f t="shared" si="936"/>
        <v>5</v>
      </c>
      <c r="EI44">
        <f t="shared" si="937"/>
        <v>0</v>
      </c>
      <c r="EJ44">
        <f t="shared" si="938"/>
        <v>7</v>
      </c>
      <c r="EK44">
        <f t="shared" si="939"/>
        <v>10</v>
      </c>
      <c r="EL44">
        <f t="shared" si="940"/>
        <v>3</v>
      </c>
      <c r="EM44">
        <f t="shared" si="941"/>
        <v>6</v>
      </c>
      <c r="EN44">
        <f t="shared" si="942"/>
        <v>0</v>
      </c>
      <c r="EO44">
        <f t="shared" si="943"/>
        <v>3</v>
      </c>
      <c r="EP44">
        <f t="shared" si="944"/>
        <v>7</v>
      </c>
      <c r="EQ44">
        <f t="shared" si="945"/>
        <v>0</v>
      </c>
      <c r="ER44">
        <f t="shared" si="946"/>
        <v>3</v>
      </c>
      <c r="ES44">
        <f t="shared" si="947"/>
        <v>0</v>
      </c>
      <c r="ET44">
        <f t="shared" si="948"/>
        <v>0</v>
      </c>
      <c r="EU44">
        <f t="shared" si="949"/>
        <v>4</v>
      </c>
      <c r="EV44">
        <f t="shared" si="950"/>
        <v>8</v>
      </c>
      <c r="EW44">
        <f t="shared" si="951"/>
        <v>0</v>
      </c>
      <c r="EX44">
        <f t="shared" si="952"/>
        <v>3</v>
      </c>
      <c r="EY44">
        <f t="shared" si="953"/>
        <v>6</v>
      </c>
      <c r="EZ44">
        <f t="shared" si="954"/>
        <v>0</v>
      </c>
      <c r="FA44">
        <f t="shared" si="955"/>
        <v>4</v>
      </c>
      <c r="FB44">
        <f t="shared" si="956"/>
        <v>0</v>
      </c>
      <c r="FC44">
        <f t="shared" si="957"/>
        <v>0</v>
      </c>
      <c r="FD44">
        <f t="shared" si="958"/>
        <v>0</v>
      </c>
      <c r="FE44">
        <f t="shared" si="959"/>
        <v>0</v>
      </c>
      <c r="FF44">
        <f t="shared" si="960"/>
        <v>0</v>
      </c>
      <c r="FG44">
        <f t="shared" si="961"/>
        <v>0</v>
      </c>
      <c r="FH44">
        <f t="shared" si="962"/>
        <v>0</v>
      </c>
      <c r="FI44">
        <f t="shared" si="963"/>
        <v>0</v>
      </c>
      <c r="FJ44">
        <f t="shared" si="964"/>
        <v>0</v>
      </c>
      <c r="FK44">
        <f t="shared" si="965"/>
        <v>0</v>
      </c>
      <c r="FL44">
        <f t="shared" si="966"/>
        <v>0</v>
      </c>
      <c r="FM44">
        <f t="shared" si="967"/>
        <v>0</v>
      </c>
      <c r="FN44">
        <f t="shared" si="968"/>
        <v>0</v>
      </c>
      <c r="FO44">
        <f t="shared" si="969"/>
        <v>0</v>
      </c>
      <c r="FP44">
        <f t="shared" si="970"/>
        <v>0</v>
      </c>
      <c r="FQ44">
        <f t="shared" si="971"/>
        <v>0</v>
      </c>
      <c r="FR44">
        <f t="shared" si="972"/>
        <v>0</v>
      </c>
      <c r="FS44">
        <f t="shared" si="973"/>
        <v>0</v>
      </c>
      <c r="FT44">
        <f t="shared" si="974"/>
        <v>0</v>
      </c>
      <c r="FU44">
        <f t="shared" si="975"/>
        <v>0</v>
      </c>
      <c r="FV44">
        <f t="shared" si="976"/>
        <v>0</v>
      </c>
      <c r="FW44">
        <f t="shared" si="977"/>
        <v>0</v>
      </c>
      <c r="FX44">
        <f t="shared" si="978"/>
        <v>0</v>
      </c>
      <c r="FY44">
        <f t="shared" si="979"/>
        <v>0</v>
      </c>
      <c r="FZ44">
        <f t="shared" si="980"/>
        <v>0</v>
      </c>
      <c r="GA44">
        <f t="shared" si="981"/>
        <v>0</v>
      </c>
      <c r="GB44">
        <f t="shared" si="982"/>
        <v>0</v>
      </c>
      <c r="GC44">
        <f t="shared" si="983"/>
        <v>0</v>
      </c>
      <c r="GD44">
        <f t="shared" si="984"/>
        <v>0</v>
      </c>
      <c r="GE44">
        <f t="shared" si="985"/>
        <v>0</v>
      </c>
      <c r="GF44">
        <f t="shared" si="986"/>
        <v>0</v>
      </c>
      <c r="GG44">
        <f t="shared" si="987"/>
        <v>0</v>
      </c>
      <c r="GH44">
        <f t="shared" si="988"/>
        <v>0</v>
      </c>
      <c r="GI44">
        <f t="shared" si="989"/>
        <v>0</v>
      </c>
      <c r="GJ44">
        <f t="shared" si="990"/>
        <v>0</v>
      </c>
      <c r="GK44">
        <f t="shared" si="991"/>
        <v>0</v>
      </c>
      <c r="GL44">
        <f t="shared" si="992"/>
        <v>0</v>
      </c>
      <c r="GM44">
        <f t="shared" si="993"/>
        <v>0</v>
      </c>
      <c r="GN44">
        <f t="shared" si="994"/>
        <v>0</v>
      </c>
      <c r="GO44">
        <f t="shared" si="995"/>
        <v>0</v>
      </c>
      <c r="GP44">
        <f t="shared" si="996"/>
        <v>0</v>
      </c>
      <c r="GQ44">
        <f t="shared" si="997"/>
        <v>0</v>
      </c>
      <c r="GR44">
        <f t="shared" si="998"/>
        <v>0</v>
      </c>
      <c r="GS44">
        <f t="shared" si="999"/>
        <v>0</v>
      </c>
      <c r="GT44">
        <f t="shared" si="1000"/>
        <v>0</v>
      </c>
      <c r="GU44">
        <f t="shared" si="1001"/>
        <v>0</v>
      </c>
      <c r="GW44" s="28">
        <f t="shared" si="1002"/>
        <v>5.9846938048940848</v>
      </c>
      <c r="GX44" s="28">
        <f t="shared" si="1003"/>
        <v>5.4791893539013445</v>
      </c>
      <c r="GY44" s="28">
        <f t="shared" si="1004"/>
        <v>0.55701309868628646</v>
      </c>
      <c r="GZ44" s="28">
        <f t="shared" si="1005"/>
        <v>0</v>
      </c>
      <c r="HA44" s="28">
        <f t="shared" si="1006"/>
        <v>0</v>
      </c>
      <c r="HB44" s="28">
        <f t="shared" si="1007"/>
        <v>8.0895968055376759</v>
      </c>
      <c r="HC44" s="28">
        <f t="shared" si="1008"/>
        <v>0.51919203884389831</v>
      </c>
      <c r="HE44">
        <f>IFERROR(VLOOKUP(_xlfn.NUMBERVALUE(MID(L44, SEARCH("!", L44)+1, SEARCH("+", L44)-SEARCH("!", L44)-1)), Rankings!$A$2:$BK$129, 63, FALSE),0)</f>
        <v>0.44033064198466065</v>
      </c>
      <c r="HF44">
        <f>IFERROR(VLOOKUP(_xlfn.NUMBERVALUE(MID(M44, SEARCH("!", M44)+1, SEARCH("+", M44)-SEARCH("!", M44)-1)), Rankings!$A$2:$BK$129, 63, FALSE),0)</f>
        <v>0.30935108502098208</v>
      </c>
      <c r="HG44">
        <f>IFERROR(VLOOKUP(_xlfn.NUMBERVALUE(MID(N44, SEARCH("!", N44)+1, SEARCH("+", N44)-SEARCH("!", N44)-1)), Rankings!$A$2:$BK$129, 63, FALSE),0)</f>
        <v>0.37008958491215449</v>
      </c>
      <c r="HH44">
        <f>IFERROR(VLOOKUP(_xlfn.NUMBERVALUE(MID(O44, SEARCH("!", O44)+1, SEARCH("+", O44)-SEARCH("!", O44)-1)), Rankings!$A$2:$BK$129, 63, FALSE),0)</f>
        <v>0.55259277607709756</v>
      </c>
      <c r="HI44">
        <f>IFERROR(VLOOKUP(_xlfn.NUMBERVALUE(MID(P44, SEARCH("!", P44)+1, SEARCH("+", P44)-SEARCH("!", P44)-1)), Rankings!$A$2:$BK$129, 63, FALSE),0)</f>
        <v>0</v>
      </c>
      <c r="HJ44">
        <f>IFERROR(VLOOKUP(_xlfn.NUMBERVALUE(MID(Q44, SEARCH("!", Q44)+1, SEARCH("+", Q44)-SEARCH("!", Q44)-1)), Rankings!$A$2:$BK$129, 63, FALSE),0)</f>
        <v>0</v>
      </c>
      <c r="HK44">
        <f>IFERROR(VLOOKUP(_xlfn.NUMBERVALUE(MID(R44, SEARCH("!", R44)+1, SEARCH("+", R44)-SEARCH("!", R44)-1)), Rankings!$A$2:$BK$129, 63, FALSE),0)</f>
        <v>0.32475203016907939</v>
      </c>
      <c r="HL44">
        <f>IFERROR(VLOOKUP(_xlfn.NUMBERVALUE(MID(S44, SEARCH("!", S44)+1, SEARCH("+", S44)-SEARCH("!", S44)-1)), Rankings!$A$2:$BK$129, 63, FALSE),0)</f>
        <v>0</v>
      </c>
      <c r="HM44">
        <f>IFERROR(VLOOKUP(_xlfn.NUMBERVALUE(MID(T44, SEARCH("!", T44)+1, SEARCH("+", T44)-SEARCH("!", T44)-1)), Rankings!$A$2:$BK$129, 63, FALSE),0)</f>
        <v>0.55259277607709756</v>
      </c>
      <c r="HN44">
        <f>IFERROR(VLOOKUP(_xlfn.NUMBERVALUE(MID(U44, SEARCH("!", U44)+1, SEARCH("+", U44)-SEARCH("!", U44)-1)), Rankings!$A$2:$BK$129, 63, FALSE),0)</f>
        <v>0.37517193274790295</v>
      </c>
      <c r="HO44">
        <f>IFERROR(VLOOKUP(_xlfn.NUMBERVALUE(MID(V44, SEARCH("!", V44)+1, SEARCH("+", V44)-SEARCH("!", V44)-1)), Rankings!$A$2:$BK$129, 63, FALSE),0)</f>
        <v>0</v>
      </c>
      <c r="HP44">
        <f>IFERROR(VLOOKUP(_xlfn.NUMBERVALUE(MID(W44, SEARCH("!", W44)+1, SEARCH("+", W44)-SEARCH("!", W44)-1)), Rankings!$A$2:$BK$129, 63, FALSE),0)</f>
        <v>0.59825948781106209</v>
      </c>
      <c r="HQ44">
        <f>IFERROR(VLOOKUP(_xlfn.NUMBERVALUE(MID(X44, SEARCH("!", X44)+1, SEARCH("+", X44)-SEARCH("!", X44)-1)), Rankings!$A$2:$BK$129, 63, FALSE),0)</f>
        <v>0.59685324237275783</v>
      </c>
      <c r="HR44">
        <f>IFERROR(VLOOKUP(_xlfn.NUMBERVALUE(MID(Y44, SEARCH("!", Y44)+1, SEARCH("+", Y44)-SEARCH("!", Y44)-1)), Rankings!$A$2:$BK$129, 63, FALSE),0)</f>
        <v>0</v>
      </c>
      <c r="HS44">
        <f>IFERROR(VLOOKUP(_xlfn.NUMBERVALUE(MID(Z44, SEARCH("!", Z44)+1, SEARCH("+", Z44)-SEARCH("!", Z44)-1)), Rankings!$A$2:$BK$129, 63, FALSE),0)</f>
        <v>0.60530174914633528</v>
      </c>
      <c r="HT44">
        <f>IFERROR(VLOOKUP(_xlfn.NUMBERVALUE(MID(AA44, SEARCH("!", AA44)+1, SEARCH("+", AA44)-SEARCH("!", AA44)-1)), Rankings!$A$2:$BK$129, 63, FALSE),0)</f>
        <v>0</v>
      </c>
      <c r="HU44">
        <f>IFERROR(VLOOKUP(_xlfn.NUMBERVALUE(MID(AB44, SEARCH("!", AB44)+1, SEARCH("+", AB44)-SEARCH("!", AB44)-1)), Rankings!$A$2:$BK$129, 63, FALSE),0)</f>
        <v>0.55259277607709756</v>
      </c>
      <c r="HV44">
        <f>IFERROR(VLOOKUP(_xlfn.NUMBERVALUE(MID(AC44, SEARCH("!", AC44)+1, SEARCH("+", AC44)-SEARCH("!", AC44)-1)), Rankings!$A$2:$BK$129, 63, FALSE),0)</f>
        <v>0</v>
      </c>
      <c r="HW44">
        <f>IFERROR(VLOOKUP(_xlfn.NUMBERVALUE(MID(AD44, SEARCH("!", AD44)+1, SEARCH("+", AD44)-SEARCH("!", AD44)-1)), Rankings!$A$2:$BK$129, 63, FALSE),0)</f>
        <v>0.32475203016907939</v>
      </c>
      <c r="HX44">
        <f>IFERROR(VLOOKUP(_xlfn.NUMBERVALUE(MID(AE44, SEARCH("!", AE44)+1, SEARCH("+", AE44)-SEARCH("!", AE44)-1)), Rankings!$A$2:$BK$129, 63, FALSE),0)</f>
        <v>0.55701309868628646</v>
      </c>
      <c r="HY44">
        <f>IFERROR(VLOOKUP(_xlfn.NUMBERVALUE(MID(AF44, SEARCH("!", AF44)+1, SEARCH("+", AF44)-SEARCH("!", AF44)-1)), Rankings!$A$2:$BK$129, 63, FALSE),0)</f>
        <v>0.31862965393166287</v>
      </c>
      <c r="HZ44">
        <f>IFERROR(VLOOKUP(_xlfn.NUMBERVALUE(MID(AG44, SEARCH("!", AG44)+1, SEARCH("+", AG44)-SEARCH("!", AG44)-1)), Rankings!$A$2:$BK$129, 63, FALSE),0)</f>
        <v>0.37517193274790295</v>
      </c>
      <c r="IA44">
        <f>IFERROR(VLOOKUP(_xlfn.NUMBERVALUE(MID(AH44, SEARCH("!", AH44)+1, SEARCH("+", AH44)-SEARCH("!", AH44)-1)), Rankings!$A$2:$BK$129, 63, FALSE),0)</f>
        <v>0</v>
      </c>
      <c r="IB44">
        <f>IFERROR(VLOOKUP(_xlfn.NUMBERVALUE(MID(AI44, SEARCH("!", AI44)+1, SEARCH("+", AI44)-SEARCH("!", AI44)-1)), Rankings!$A$2:$BK$129, 63, FALSE),0)</f>
        <v>0.44074302529024001</v>
      </c>
      <c r="IC44">
        <f>IFERROR(VLOOKUP(_xlfn.NUMBERVALUE(MID(AJ44, SEARCH("!", AJ44)+1, SEARCH("+", AJ44)-SEARCH("!", AJ44)-1)), Rankings!$A$2:$BK$129, 63, FALSE),0)</f>
        <v>0.59685324237275783</v>
      </c>
      <c r="ID44">
        <f>IFERROR(VLOOKUP(_xlfn.NUMBERVALUE(MID(AK44, SEARCH("!", AK44)+1, SEARCH("+", AK44)-SEARCH("!", AK44)-1)), Rankings!$A$2:$BK$129, 63, FALSE),0)</f>
        <v>0</v>
      </c>
      <c r="IE44">
        <f>IFERROR(VLOOKUP(_xlfn.NUMBERVALUE(MID(AL44, SEARCH("!", AL44)+1, SEARCH("+", AL44)-SEARCH("!", AL44)-1)), Rankings!$A$2:$BK$129, 63, FALSE),0)</f>
        <v>0.41542995804937638</v>
      </c>
      <c r="IF44">
        <f>IFERROR(VLOOKUP(_xlfn.NUMBERVALUE(MID(AM44, SEARCH("!", AM44)+1, SEARCH("+", AM44)-SEARCH("!", AM44)-1)), Rankings!$A$2:$BK$129, 63, FALSE),0)</f>
        <v>0</v>
      </c>
      <c r="IG44">
        <f>IFERROR(VLOOKUP(_xlfn.NUMBERVALUE(MID(AN44, SEARCH("!", AN44)+1, SEARCH("+", AN44)-SEARCH("!", AN44)-1)), Rankings!$A$2:$BK$129, 63, FALSE),0)</f>
        <v>0</v>
      </c>
      <c r="IH44">
        <f>IFERROR(VLOOKUP(_xlfn.NUMBERVALUE(MID(AO44, SEARCH("!", AO44)+1, SEARCH("+", AO44)-SEARCH("!", AO44)-1)), Rankings!$A$2:$BK$129, 63, FALSE),0)</f>
        <v>0.99722768391660677</v>
      </c>
      <c r="II44">
        <f>IFERROR(VLOOKUP(_xlfn.NUMBERVALUE(MID(AP44, SEARCH("!", AP44)+1, SEARCH("+", AP44)-SEARCH("!", AP44)-1)), Rankings!$A$2:$BK$129, 63, FALSE),0)</f>
        <v>0.89022469558383477</v>
      </c>
      <c r="IJ44">
        <f>IFERROR(VLOOKUP(_xlfn.NUMBERVALUE(MID(AQ44, SEARCH("!", AQ44)+1, SEARCH("+", AQ44)-SEARCH("!", AQ44)-1)), Rankings!$A$2:$BK$129, 63, FALSE),0)</f>
        <v>0</v>
      </c>
      <c r="IK44">
        <f>IFERROR(VLOOKUP(_xlfn.NUMBERVALUE(MID(AR44, SEARCH("!", AR44)+1, SEARCH("+", AR44)-SEARCH("!", AR44)-1)), Rankings!$A$2:$BK$129, 63, FALSE),0)</f>
        <v>0.55881753299749948</v>
      </c>
      <c r="IL44">
        <f>IFERROR(VLOOKUP(_xlfn.NUMBERVALUE(MID(AS44, SEARCH("!", AS44)+1, SEARCH("+", AS44)-SEARCH("!", AS44)-1)), Rankings!$A$2:$BK$129, 63, FALSE),0)</f>
        <v>0.89022469558383477</v>
      </c>
      <c r="IM44">
        <f>IFERROR(VLOOKUP(_xlfn.NUMBERVALUE(MID(AT44, SEARCH("!", AT44)+1, SEARCH("+", AT44)-SEARCH("!", AT44)-1)), Rankings!$A$2:$BK$129, 63, FALSE),0)</f>
        <v>0</v>
      </c>
      <c r="IN44">
        <f>IFERROR(VLOOKUP(_xlfn.NUMBERVALUE(MID(AU44, SEARCH("!", AU44)+1, SEARCH("+", AU44)-SEARCH("!", AU44)-1)), Rankings!$A$2:$BK$129, 63, FALSE),0)</f>
        <v>0.37792062575640611</v>
      </c>
      <c r="IO44">
        <f>IFERROR(VLOOKUP(_xlfn.NUMBERVALUE(MID(AV44, SEARCH("!", AV44)+1, SEARCH("+", AV44)-SEARCH("!", AV44)-1)), Rankings!$A$2:$BK$129, 63, FALSE),0)</f>
        <v>0</v>
      </c>
      <c r="IP44">
        <f>IFERROR(VLOOKUP(_xlfn.NUMBERVALUE(MID(AW44, SEARCH("!", AW44)+1, SEARCH("+", AW44)-SEARCH("!", AW44)-1)), Rankings!$A$2:$BK$129, 63, FALSE),0)</f>
        <v>0</v>
      </c>
      <c r="IQ44">
        <f>IFERROR(VLOOKUP(_xlfn.NUMBERVALUE(MID(AX44, SEARCH("!", AX44)+1, SEARCH("+", AX44)-SEARCH("!", AX44)-1)), Rankings!$A$2:$BK$129, 63, FALSE),0)</f>
        <v>0</v>
      </c>
      <c r="IR44">
        <f>IFERROR(VLOOKUP(_xlfn.NUMBERVALUE(MID(AY44, SEARCH("!", AY44)+1, SEARCH("+", AY44)-SEARCH("!", AY44)-1)), Rankings!$A$2:$BK$129, 63, FALSE),0)</f>
        <v>0</v>
      </c>
      <c r="IS44">
        <f>IFERROR(VLOOKUP(_xlfn.NUMBERVALUE(MID(AZ44, SEARCH("!", AZ44)+1, SEARCH("+", AZ44)-SEARCH("!", AZ44)-1)), Rankings!$A$2:$BK$129, 63, FALSE),0)</f>
        <v>0</v>
      </c>
      <c r="IT44">
        <f>IFERROR(VLOOKUP(_xlfn.NUMBERVALUE(MID(BA44, SEARCH("!", BA44)+1, SEARCH("+", BA44)-SEARCH("!", BA44)-1)), Rankings!$A$2:$BK$129, 63, FALSE),0)</f>
        <v>0</v>
      </c>
      <c r="IU44">
        <f>IFERROR(VLOOKUP(_xlfn.NUMBERVALUE(MID(BB44, SEARCH("!", BB44)+1, SEARCH("+", BB44)-SEARCH("!", BB44)-1)), Rankings!$A$2:$BK$129, 63, FALSE),0)</f>
        <v>0</v>
      </c>
      <c r="IV44">
        <f>IFERROR(VLOOKUP(_xlfn.NUMBERVALUE(MID(BC44, SEARCH("!", BC44)+1, SEARCH("+", BC44)-SEARCH("!", BC44)-1)), Rankings!$A$2:$BK$129, 63, FALSE),0)</f>
        <v>0</v>
      </c>
      <c r="IW44">
        <f>IFERROR(VLOOKUP(_xlfn.NUMBERVALUE(MID(BD44, SEARCH("!", BD44)+1, SEARCH("+", BD44)-SEARCH("!", BD44)-1)), Rankings!$A$2:$BK$129, 63, FALSE),0)</f>
        <v>0</v>
      </c>
      <c r="IX44">
        <f>IFERROR(VLOOKUP(_xlfn.NUMBERVALUE(MID(BE44, SEARCH("!", BE44)+1, SEARCH("+", BE44)-SEARCH("!", BE44)-1)), Rankings!$A$2:$BK$129, 63, FALSE),0)</f>
        <v>0</v>
      </c>
      <c r="IY44">
        <f>IFERROR(VLOOKUP(_xlfn.NUMBERVALUE(MID(BF44, SEARCH("!", BF44)+1, SEARCH("+", BF44)-SEARCH("!", BF44)-1)), Rankings!$A$2:$BK$129, 63, FALSE),0)</f>
        <v>0</v>
      </c>
      <c r="IZ44">
        <f>IFERROR(VLOOKUP(_xlfn.NUMBERVALUE(MID(BG44, SEARCH("!", BG44)+1, SEARCH("+", BG44)-SEARCH("!", BG44)-1)), Rankings!$A$2:$BK$129, 63, FALSE),0)</f>
        <v>0</v>
      </c>
      <c r="JA44">
        <f>IFERROR(VLOOKUP(_xlfn.NUMBERVALUE(MID(BH44, SEARCH("!", BH44)+1, SEARCH("+", BH44)-SEARCH("!", BH44)-1)), Rankings!$A$2:$BK$129, 63, FALSE),0)</f>
        <v>0</v>
      </c>
      <c r="JB44">
        <f>IFERROR(VLOOKUP(_xlfn.NUMBERVALUE(MID(BI44, SEARCH("!", BI44)+1, SEARCH("+", BI44)-SEARCH("!", BI44)-1)), Rankings!$A$2:$BK$129, 63, FALSE),0)</f>
        <v>0</v>
      </c>
      <c r="JC44">
        <f>IFERROR(VLOOKUP(_xlfn.NUMBERVALUE(MID(BJ44, SEARCH("!", BJ44)+1, SEARCH("+", BJ44)-SEARCH("!", BJ44)-1)), Rankings!$A$2:$BK$129, 63, FALSE),0)</f>
        <v>0</v>
      </c>
      <c r="JD44">
        <f>IFERROR(VLOOKUP(_xlfn.NUMBERVALUE(MID(BK44, SEARCH("!", BK44)+1, SEARCH("+", BK44)-SEARCH("!", BK44)-1)), Rankings!$A$2:$BK$129, 63, FALSE),0)</f>
        <v>0</v>
      </c>
      <c r="JE44">
        <f>IFERROR(VLOOKUP(_xlfn.NUMBERVALUE(MID(BL44, SEARCH("!", BL44)+1, SEARCH("+", BL44)-SEARCH("!", BL44)-1)), Rankings!$A$2:$BK$129, 63, FALSE),0)</f>
        <v>0</v>
      </c>
      <c r="JF44">
        <f>IFERROR(VLOOKUP(_xlfn.NUMBERVALUE(MID(BM44, SEARCH("!", BM44)+1, SEARCH("+", BM44)-SEARCH("!", BM44)-1)), Rankings!$A$2:$BK$129, 63, FALSE),0)</f>
        <v>0</v>
      </c>
      <c r="JG44">
        <f>IFERROR(VLOOKUP(_xlfn.NUMBERVALUE(MID(BN44, SEARCH("!", BN44)+1, SEARCH("+", BN44)-SEARCH("!", BN44)-1)), Rankings!$A$2:$BK$129, 63, FALSE),0)</f>
        <v>0</v>
      </c>
      <c r="JH44">
        <f>IFERROR(VLOOKUP(_xlfn.NUMBERVALUE(MID(BO44, SEARCH("!", BO44)+1, SEARCH("+", BO44)-SEARCH("!", BO44)-1)), Rankings!$A$2:$BK$129, 63, FALSE),0)</f>
        <v>0</v>
      </c>
      <c r="JI44">
        <f>IFERROR(VLOOKUP(_xlfn.NUMBERVALUE(MID(BP44, SEARCH("!", BP44)+1, SEARCH("+", BP44)-SEARCH("!", BP44)-1)), Rankings!$A$2:$BK$129, 63, FALSE),0)</f>
        <v>0</v>
      </c>
      <c r="JJ44">
        <f>IFERROR(VLOOKUP(_xlfn.NUMBERVALUE(MID(BQ44, SEARCH("!", BQ44)+1, SEARCH("+", BQ44)-SEARCH("!", BQ44)-1)), Rankings!$A$2:$BK$129, 63, FALSE),0)</f>
        <v>0</v>
      </c>
      <c r="JK44">
        <f>IFERROR(VLOOKUP(_xlfn.NUMBERVALUE(MID(BR44, SEARCH("!", BR44)+1, SEARCH("+", BR44)-SEARCH("!", BR44)-1)), Rankings!$A$2:$BK$129, 63, FALSE),0)</f>
        <v>0</v>
      </c>
      <c r="JL44">
        <f>IFERROR(VLOOKUP(_xlfn.NUMBERVALUE(MID(BS44, SEARCH("!", BS44)+1, SEARCH("+", BS44)-SEARCH("!", BS44)-1)), Rankings!$A$2:$BK$129, 63, FALSE),0)</f>
        <v>0</v>
      </c>
      <c r="JM44">
        <f>IFERROR(VLOOKUP(_xlfn.NUMBERVALUE(MID(BT44, SEARCH("!", BT44)+1, SEARCH("+", BT44)-SEARCH("!", BT44)-1)), Rankings!$A$2:$BK$129, 63, FALSE),0)</f>
        <v>0</v>
      </c>
      <c r="JN44">
        <f>IFERROR(VLOOKUP(_xlfn.NUMBERVALUE(MID(BU44, SEARCH("!", BU44)+1, SEARCH("+", BU44)-SEARCH("!", BU44)-1)), Rankings!$A$2:$BK$129, 63, FALSE),0)</f>
        <v>0</v>
      </c>
      <c r="JO44">
        <f>IFERROR(VLOOKUP(_xlfn.NUMBERVALUE(MID(BV44, SEARCH("!", BV44)+1, SEARCH("+", BV44)-SEARCH("!", BV44)-1)), Rankings!$A$2:$BK$129, 63, FALSE),0)</f>
        <v>0</v>
      </c>
      <c r="JP44">
        <f>IFERROR(VLOOKUP(_xlfn.NUMBERVALUE(MID(BW44, SEARCH("!", BW44)+1, SEARCH("+", BW44)-SEARCH("!", BW44)-1)), Rankings!$A$2:$BK$129, 63, FALSE),0)</f>
        <v>0</v>
      </c>
      <c r="JQ44">
        <f>IFERROR(VLOOKUP(_xlfn.NUMBERVALUE(MID(BX44, SEARCH("!", BX44)+1, SEARCH("+", BX44)-SEARCH("!", BX44)-1)), Rankings!$A$2:$BK$129, 63, FALSE),0)</f>
        <v>0</v>
      </c>
      <c r="JR44">
        <f>IFERROR(VLOOKUP(_xlfn.NUMBERVALUE(MID(BY44, SEARCH("!", BY44)+1, SEARCH("+", BY44)-SEARCH("!", BY44)-1)), Rankings!$A$2:$BK$129, 63, FALSE),0)</f>
        <v>0</v>
      </c>
      <c r="JS44">
        <f>IFERROR(VLOOKUP(_xlfn.NUMBERVALUE(MID(BZ44, SEARCH("!", BZ44)+1, SEARCH("+", BZ44)-SEARCH("!", BZ44)-1)), Rankings!$A$2:$BK$129, 63, FALSE),0)</f>
        <v>0</v>
      </c>
      <c r="JT44">
        <f>IFERROR(VLOOKUP(_xlfn.NUMBERVALUE(MID(CA44, SEARCH("!", CA44)+1, SEARCH("+", CA44)-SEARCH("!", CA44)-1)), Rankings!$A$2:$BK$129, 63, FALSE),0)</f>
        <v>0</v>
      </c>
      <c r="JU44">
        <f>IFERROR(VLOOKUP(_xlfn.NUMBERVALUE(MID(CB44, SEARCH("!", CB44)+1, SEARCH("+", CB44)-SEARCH("!", CB44)-1)), Rankings!$A$2:$BK$129, 63, FALSE),0)</f>
        <v>0</v>
      </c>
      <c r="JV44">
        <f>IFERROR(VLOOKUP(_xlfn.NUMBERVALUE(MID(CC44, SEARCH("!", CC44)+1, SEARCH("+", CC44)-SEARCH("!", CC44)-1)), Rankings!$A$2:$BK$129, 63, FALSE),0)</f>
        <v>0</v>
      </c>
      <c r="JW44">
        <f>IFERROR(VLOOKUP(_xlfn.NUMBERVALUE(MID(CD44, SEARCH("!", CD44)+1, SEARCH("+", CD44)-SEARCH("!", CD44)-1)), Rankings!$A$2:$BK$129, 63, FALSE),0)</f>
        <v>0</v>
      </c>
      <c r="JX44">
        <f>IFERROR(VLOOKUP(_xlfn.NUMBERVALUE(MID(CE44, SEARCH("!", CE44)+1, SEARCH("+", CE44)-SEARCH("!", CE44)-1)), Rankings!$A$2:$BK$129, 63, FALSE),0)</f>
        <v>0</v>
      </c>
      <c r="JY44">
        <f>IFERROR(VLOOKUP(_xlfn.NUMBERVALUE(MID(CF44, SEARCH("!", CF44)+1, SEARCH("+", CF44)-SEARCH("!", CF44)-1)), Rankings!$A$2:$BK$129, 63, FALSE),0)</f>
        <v>0</v>
      </c>
      <c r="JZ44">
        <f>IFERROR(VLOOKUP(_xlfn.NUMBERVALUE(MID(CG44, SEARCH("!", CG44)+1, SEARCH("+", CG44)-SEARCH("!", CG44)-1)), Rankings!$A$2:$BK$129, 63, FALSE),0)</f>
        <v>0</v>
      </c>
      <c r="KA44">
        <f>IFERROR(VLOOKUP(_xlfn.NUMBERVALUE(MID(CH44, SEARCH("!", CH44)+1, SEARCH("+", CH44)-SEARCH("!", CH44)-1)), Rankings!$A$2:$BK$129, 63, FALSE),0)</f>
        <v>0</v>
      </c>
      <c r="KB44">
        <f>IFERROR(VLOOKUP(_xlfn.NUMBERVALUE(MID(CI44, SEARCH("!", CI44)+1, SEARCH("+", CI44)-SEARCH("!", CI44)-1)), Rankings!$A$2:$BK$129, 63, FALSE),0)</f>
        <v>0</v>
      </c>
      <c r="KC44">
        <f>IFERROR(VLOOKUP(_xlfn.NUMBERVALUE(MID(CJ44, SEARCH("!", CJ44)+1, SEARCH("+", CJ44)-SEARCH("!", CJ44)-1)), Rankings!$A$2:$BK$129, 63, FALSE),0)</f>
        <v>0</v>
      </c>
      <c r="KD44">
        <f>IFERROR(VLOOKUP(_xlfn.NUMBERVALUE(MID(CK44, SEARCH("!", CK44)+1, SEARCH("+", CK44)-SEARCH("!", CK44)-1)), Rankings!$A$2:$BK$129, 63, FALSE),0)</f>
        <v>0</v>
      </c>
      <c r="KE44">
        <f>IFERROR(VLOOKUP(_xlfn.NUMBERVALUE(MID(CL44, SEARCH("!", CL44)+1, SEARCH("+", CL44)-SEARCH("!", CL44)-1)), Rankings!$A$2:$BK$129, 63, FALSE),0)</f>
        <v>0</v>
      </c>
      <c r="KF44">
        <f>IFERROR(VLOOKUP(_xlfn.NUMBERVALUE(MID(CM44, SEARCH("!", CM44)+1, SEARCH("+", CM44)-SEARCH("!", CM44)-1)), Rankings!$A$2:$BK$129, 63, FALSE),0)</f>
        <v>0</v>
      </c>
      <c r="KG44">
        <f>IFERROR(VLOOKUP(_xlfn.NUMBERVALUE(MID(CN44, SEARCH("!", CN44)+1, SEARCH("+", CN44)-SEARCH("!", CN44)-1)), Rankings!$A$2:$BK$129, 63, FALSE),0)</f>
        <v>0</v>
      </c>
      <c r="KH44">
        <f>IFERROR(VLOOKUP(_xlfn.NUMBERVALUE(MID(CO44, SEARCH("!", CO44)+1, SEARCH("+", CO44)-SEARCH("!", CO44)-1)), Rankings!$A$2:$BK$129, 63, FALSE),0)</f>
        <v>0</v>
      </c>
      <c r="KJ44" s="28">
        <f t="shared" si="1009"/>
        <v>224</v>
      </c>
      <c r="KK44" s="28">
        <f t="shared" si="1010"/>
        <v>191</v>
      </c>
      <c r="KL44" s="28">
        <f t="shared" si="1011"/>
        <v>16</v>
      </c>
      <c r="KM44" s="28">
        <f t="shared" si="1012"/>
        <v>0</v>
      </c>
      <c r="KN44" s="28">
        <f t="shared" si="1013"/>
        <v>0</v>
      </c>
      <c r="KO44" s="28">
        <f t="shared" si="1014"/>
        <v>177</v>
      </c>
      <c r="KP44" s="28">
        <f t="shared" si="1015"/>
        <v>295.66666666666669</v>
      </c>
      <c r="KQ44" s="28">
        <f t="shared" si="1016"/>
        <v>177</v>
      </c>
      <c r="KS44" s="27" t="str">
        <f t="shared" si="1017"/>
        <v>18</v>
      </c>
      <c r="KT44" s="27" t="str">
        <f t="shared" si="1018"/>
        <v>22</v>
      </c>
      <c r="KU44" s="27" t="str">
        <f t="shared" si="1019"/>
        <v>21</v>
      </c>
      <c r="KV44" s="27" t="str">
        <f t="shared" si="1020"/>
        <v>15</v>
      </c>
      <c r="KW44" s="27">
        <f t="shared" si="1021"/>
        <v>0</v>
      </c>
      <c r="KX44" s="27">
        <f t="shared" si="1022"/>
        <v>0</v>
      </c>
      <c r="KY44" s="27" t="str">
        <f t="shared" si="1023"/>
        <v>20</v>
      </c>
      <c r="KZ44" s="27">
        <f t="shared" si="1024"/>
        <v>0</v>
      </c>
      <c r="LA44" s="27" t="str">
        <f t="shared" si="1025"/>
        <v>13</v>
      </c>
      <c r="LB44" s="27" t="str">
        <f t="shared" si="1026"/>
        <v>26</v>
      </c>
      <c r="LC44" s="27">
        <f t="shared" si="1027"/>
        <v>0</v>
      </c>
      <c r="LD44" s="27" t="str">
        <f t="shared" si="1028"/>
        <v>9</v>
      </c>
      <c r="LE44" s="27" t="str">
        <f t="shared" si="1029"/>
        <v>10</v>
      </c>
      <c r="LF44" s="27">
        <f t="shared" si="1030"/>
        <v>0</v>
      </c>
      <c r="LG44" s="27" t="str">
        <f t="shared" si="1031"/>
        <v>20</v>
      </c>
      <c r="LH44" s="27">
        <f t="shared" si="1032"/>
        <v>0</v>
      </c>
      <c r="LI44" s="27" t="str">
        <f t="shared" si="1033"/>
        <v>25</v>
      </c>
      <c r="LJ44" s="27">
        <f t="shared" si="1034"/>
        <v>0</v>
      </c>
      <c r="LK44" s="27" t="str">
        <f t="shared" si="1035"/>
        <v>25</v>
      </c>
      <c r="LL44" s="27" t="str">
        <f t="shared" si="1036"/>
        <v>16</v>
      </c>
      <c r="LM44" s="27" t="str">
        <f t="shared" si="1037"/>
        <v>17</v>
      </c>
      <c r="LN44" s="27" t="str">
        <f t="shared" si="1038"/>
        <v>16</v>
      </c>
      <c r="LO44" s="27">
        <f t="shared" si="1039"/>
        <v>0</v>
      </c>
      <c r="LP44" s="27" t="str">
        <f t="shared" si="1040"/>
        <v>17</v>
      </c>
      <c r="LQ44" s="27" t="str">
        <f t="shared" si="1041"/>
        <v>22</v>
      </c>
      <c r="LR44" s="27">
        <f t="shared" si="1042"/>
        <v>0</v>
      </c>
      <c r="LS44" s="27" t="str">
        <f t="shared" si="1043"/>
        <v>18</v>
      </c>
      <c r="LT44" s="27">
        <f t="shared" si="1044"/>
        <v>0</v>
      </c>
      <c r="LU44" s="27">
        <f t="shared" si="1045"/>
        <v>0</v>
      </c>
      <c r="LV44" s="27" t="str">
        <f t="shared" si="1046"/>
        <v>16</v>
      </c>
      <c r="LW44" s="27" t="str">
        <f t="shared" si="1047"/>
        <v>19</v>
      </c>
      <c r="LX44" s="27">
        <f t="shared" si="1048"/>
        <v>0</v>
      </c>
      <c r="LY44" s="27" t="str">
        <f t="shared" si="1049"/>
        <v>34</v>
      </c>
      <c r="LZ44" s="27" t="str">
        <f t="shared" si="1050"/>
        <v>13</v>
      </c>
      <c r="MA44" s="27">
        <f t="shared" si="1051"/>
        <v>0</v>
      </c>
      <c r="MB44" s="27" t="str">
        <f t="shared" si="1052"/>
        <v>19</v>
      </c>
      <c r="MC44" s="27">
        <f t="shared" si="1053"/>
        <v>0</v>
      </c>
      <c r="MD44" s="27">
        <f t="shared" si="1054"/>
        <v>0</v>
      </c>
      <c r="ME44" s="27">
        <f t="shared" si="1055"/>
        <v>0</v>
      </c>
      <c r="MF44" s="27">
        <f t="shared" si="1056"/>
        <v>0</v>
      </c>
      <c r="MG44" s="27">
        <f t="shared" si="1057"/>
        <v>0</v>
      </c>
      <c r="MH44" s="27">
        <f t="shared" si="1058"/>
        <v>0</v>
      </c>
      <c r="MI44" s="27">
        <f t="shared" si="1059"/>
        <v>0</v>
      </c>
      <c r="MJ44" s="27">
        <f t="shared" si="1060"/>
        <v>0</v>
      </c>
      <c r="MK44" s="27">
        <f t="shared" si="1061"/>
        <v>0</v>
      </c>
      <c r="ML44" s="27">
        <f t="shared" si="1062"/>
        <v>0</v>
      </c>
      <c r="MM44" s="27">
        <f t="shared" si="1063"/>
        <v>0</v>
      </c>
      <c r="MN44" s="27">
        <f t="shared" si="1064"/>
        <v>0</v>
      </c>
      <c r="MO44" s="27">
        <f t="shared" si="1065"/>
        <v>0</v>
      </c>
      <c r="MP44" s="27">
        <f t="shared" si="1066"/>
        <v>0</v>
      </c>
      <c r="MQ44" s="27">
        <f t="shared" si="1067"/>
        <v>0</v>
      </c>
      <c r="MR44" s="27">
        <f t="shared" si="1068"/>
        <v>0</v>
      </c>
      <c r="MS44" s="27">
        <f t="shared" si="1069"/>
        <v>0</v>
      </c>
      <c r="MT44" s="27">
        <f t="shared" si="1070"/>
        <v>0</v>
      </c>
      <c r="MU44" s="27">
        <f t="shared" si="1071"/>
        <v>0</v>
      </c>
      <c r="MV44" s="27">
        <f t="shared" si="1072"/>
        <v>0</v>
      </c>
      <c r="MW44" s="27">
        <f t="shared" si="1073"/>
        <v>0</v>
      </c>
      <c r="MX44" s="27">
        <f t="shared" si="1074"/>
        <v>0</v>
      </c>
      <c r="MY44" s="27">
        <f t="shared" si="1075"/>
        <v>0</v>
      </c>
      <c r="MZ44" s="27">
        <f t="shared" si="1076"/>
        <v>0</v>
      </c>
      <c r="NA44" s="27">
        <f t="shared" si="1077"/>
        <v>0</v>
      </c>
      <c r="NB44" s="27">
        <f t="shared" si="1078"/>
        <v>0</v>
      </c>
      <c r="NC44" s="27">
        <f t="shared" si="1079"/>
        <v>0</v>
      </c>
      <c r="ND44" s="27">
        <f t="shared" si="1080"/>
        <v>0</v>
      </c>
      <c r="NE44" s="27">
        <f t="shared" si="1081"/>
        <v>0</v>
      </c>
      <c r="NF44" s="27">
        <f t="shared" si="1082"/>
        <v>0</v>
      </c>
      <c r="NG44" s="27">
        <f t="shared" si="1083"/>
        <v>0</v>
      </c>
      <c r="NH44" s="27">
        <f t="shared" si="1084"/>
        <v>0</v>
      </c>
      <c r="NI44" s="27">
        <f t="shared" si="1085"/>
        <v>0</v>
      </c>
      <c r="NJ44" s="27">
        <f t="shared" si="1086"/>
        <v>0</v>
      </c>
      <c r="NK44" s="27">
        <f t="shared" si="1087"/>
        <v>0</v>
      </c>
      <c r="NL44" s="27">
        <f t="shared" si="1088"/>
        <v>0</v>
      </c>
      <c r="NM44" s="27">
        <f t="shared" si="1089"/>
        <v>0</v>
      </c>
      <c r="NN44" s="27">
        <f t="shared" si="1090"/>
        <v>0</v>
      </c>
      <c r="NO44" s="27">
        <f t="shared" si="1091"/>
        <v>0</v>
      </c>
      <c r="NP44" s="27">
        <f t="shared" si="1092"/>
        <v>0</v>
      </c>
      <c r="NQ44" s="27">
        <f t="shared" si="1093"/>
        <v>0</v>
      </c>
      <c r="NR44" s="27">
        <f t="shared" si="1094"/>
        <v>0</v>
      </c>
      <c r="NS44" s="27">
        <f t="shared" si="1095"/>
        <v>0</v>
      </c>
      <c r="NT44" s="27">
        <f t="shared" si="1096"/>
        <v>0</v>
      </c>
      <c r="NU44" s="27">
        <f t="shared" si="1097"/>
        <v>0</v>
      </c>
      <c r="NV44" s="27">
        <f t="shared" si="1098"/>
        <v>0</v>
      </c>
      <c r="NX44" s="28">
        <f t="shared" si="1099"/>
        <v>190</v>
      </c>
      <c r="NY44" s="28">
        <f t="shared" si="1100"/>
        <v>169</v>
      </c>
      <c r="NZ44" s="28">
        <f t="shared" si="1101"/>
        <v>25</v>
      </c>
      <c r="OA44" s="28">
        <f t="shared" si="1102"/>
        <v>0</v>
      </c>
      <c r="OB44" s="28">
        <f t="shared" si="1103"/>
        <v>0</v>
      </c>
      <c r="OC44" s="28">
        <f t="shared" si="1104"/>
        <v>157</v>
      </c>
      <c r="OD44" s="28">
        <f t="shared" si="1105"/>
        <v>258.83333333333337</v>
      </c>
      <c r="OE44" s="28">
        <f t="shared" si="1106"/>
        <v>157</v>
      </c>
      <c r="OG44" s="27" t="str">
        <f t="shared" si="1107"/>
        <v>16</v>
      </c>
      <c r="OH44" s="27" t="str">
        <f t="shared" si="1108"/>
        <v>24</v>
      </c>
      <c r="OI44" s="27" t="str">
        <f t="shared" si="1109"/>
        <v>16</v>
      </c>
      <c r="OJ44" s="27" t="str">
        <f t="shared" si="1110"/>
        <v>8</v>
      </c>
      <c r="OK44" s="27">
        <f t="shared" si="1111"/>
        <v>0</v>
      </c>
      <c r="OL44" s="27">
        <f t="shared" si="1112"/>
        <v>0</v>
      </c>
      <c r="OM44" s="27" t="str">
        <f t="shared" si="1113"/>
        <v>13</v>
      </c>
      <c r="ON44" s="27">
        <f t="shared" si="1114"/>
        <v>0</v>
      </c>
      <c r="OO44" s="27" t="str">
        <f t="shared" si="1115"/>
        <v>14</v>
      </c>
      <c r="OP44" s="27" t="str">
        <f t="shared" si="1116"/>
        <v>12</v>
      </c>
      <c r="OQ44" s="27">
        <f t="shared" si="1117"/>
        <v>0</v>
      </c>
      <c r="OR44" s="27" t="str">
        <f t="shared" si="1118"/>
        <v>20</v>
      </c>
      <c r="OS44" s="27" t="str">
        <f t="shared" si="1119"/>
        <v>16</v>
      </c>
      <c r="OT44" s="27">
        <f t="shared" si="1120"/>
        <v>0</v>
      </c>
      <c r="OU44" s="27" t="str">
        <f t="shared" si="1121"/>
        <v>12</v>
      </c>
      <c r="OV44" s="27">
        <f t="shared" si="1122"/>
        <v>0</v>
      </c>
      <c r="OW44" s="27" t="str">
        <f t="shared" si="1123"/>
        <v>14</v>
      </c>
      <c r="OX44" s="27">
        <f t="shared" si="1124"/>
        <v>0</v>
      </c>
      <c r="OY44" s="27" t="str">
        <f t="shared" si="1125"/>
        <v>22</v>
      </c>
      <c r="OZ44" s="27" t="str">
        <f t="shared" si="1126"/>
        <v>25</v>
      </c>
      <c r="PA44" s="27" t="str">
        <f t="shared" si="1127"/>
        <v>14</v>
      </c>
      <c r="PB44" s="27" t="str">
        <f t="shared" si="1128"/>
        <v>17</v>
      </c>
      <c r="PC44" s="27">
        <f t="shared" si="1129"/>
        <v>0</v>
      </c>
      <c r="PD44" s="27" t="str">
        <f t="shared" si="1130"/>
        <v>5</v>
      </c>
      <c r="PE44" s="27" t="str">
        <f t="shared" si="1131"/>
        <v>17</v>
      </c>
      <c r="PF44" s="27">
        <f t="shared" si="1132"/>
        <v>0</v>
      </c>
      <c r="PG44" s="27" t="str">
        <f t="shared" si="1133"/>
        <v>10</v>
      </c>
      <c r="PH44" s="27">
        <f t="shared" si="1134"/>
        <v>0</v>
      </c>
      <c r="PI44" s="27">
        <f t="shared" si="1135"/>
        <v>0</v>
      </c>
      <c r="PJ44" s="27" t="str">
        <f t="shared" si="1136"/>
        <v>25</v>
      </c>
      <c r="PK44" s="27" t="str">
        <f t="shared" si="1137"/>
        <v>23</v>
      </c>
      <c r="PL44" s="27">
        <f t="shared" si="1138"/>
        <v>0</v>
      </c>
      <c r="PM44" s="27" t="str">
        <f t="shared" si="1139"/>
        <v>14</v>
      </c>
      <c r="PN44" s="27" t="str">
        <f t="shared" si="1140"/>
        <v>27</v>
      </c>
      <c r="PO44" s="27">
        <f t="shared" si="1141"/>
        <v>0</v>
      </c>
      <c r="PP44" s="27" t="str">
        <f t="shared" si="1142"/>
        <v>20</v>
      </c>
      <c r="PQ44" s="27">
        <f t="shared" si="1143"/>
        <v>0</v>
      </c>
      <c r="PR44" s="27">
        <f t="shared" si="1144"/>
        <v>0</v>
      </c>
      <c r="PS44" s="27">
        <f t="shared" si="1145"/>
        <v>0</v>
      </c>
      <c r="PT44" s="27">
        <f t="shared" si="1146"/>
        <v>0</v>
      </c>
      <c r="PU44" s="27">
        <f t="shared" si="1147"/>
        <v>0</v>
      </c>
      <c r="PV44" s="27">
        <f t="shared" si="1148"/>
        <v>0</v>
      </c>
      <c r="PW44" s="27">
        <f t="shared" si="1149"/>
        <v>0</v>
      </c>
      <c r="PX44" s="27">
        <f t="shared" si="1150"/>
        <v>0</v>
      </c>
      <c r="PY44" s="27">
        <f t="shared" si="1151"/>
        <v>0</v>
      </c>
      <c r="PZ44" s="27">
        <f t="shared" si="1152"/>
        <v>0</v>
      </c>
      <c r="QA44" s="27">
        <f t="shared" si="1153"/>
        <v>0</v>
      </c>
      <c r="QB44" s="27">
        <f t="shared" si="1154"/>
        <v>0</v>
      </c>
      <c r="QC44" s="27">
        <f t="shared" si="1155"/>
        <v>0</v>
      </c>
      <c r="QD44" s="27">
        <f t="shared" si="1156"/>
        <v>0</v>
      </c>
      <c r="QE44" s="27">
        <f t="shared" si="1157"/>
        <v>0</v>
      </c>
      <c r="QF44" s="27">
        <f t="shared" si="1158"/>
        <v>0</v>
      </c>
      <c r="QG44" s="27">
        <f t="shared" si="1159"/>
        <v>0</v>
      </c>
      <c r="QH44" s="27">
        <f t="shared" si="1160"/>
        <v>0</v>
      </c>
      <c r="QI44" s="27">
        <f t="shared" si="1161"/>
        <v>0</v>
      </c>
      <c r="QJ44" s="27">
        <f t="shared" si="1162"/>
        <v>0</v>
      </c>
      <c r="QK44" s="27">
        <f t="shared" si="1163"/>
        <v>0</v>
      </c>
      <c r="QL44" s="27">
        <f t="shared" si="1164"/>
        <v>0</v>
      </c>
      <c r="QM44" s="27">
        <f t="shared" si="1165"/>
        <v>0</v>
      </c>
      <c r="QN44" s="27">
        <f t="shared" si="1166"/>
        <v>0</v>
      </c>
      <c r="QO44" s="27">
        <f t="shared" si="1167"/>
        <v>0</v>
      </c>
      <c r="QP44" s="27">
        <f t="shared" si="1168"/>
        <v>0</v>
      </c>
      <c r="QQ44" s="27">
        <f t="shared" si="1169"/>
        <v>0</v>
      </c>
      <c r="QR44" s="27">
        <f t="shared" si="1170"/>
        <v>0</v>
      </c>
      <c r="QS44" s="27">
        <f t="shared" si="1171"/>
        <v>0</v>
      </c>
      <c r="QT44" s="27">
        <f t="shared" si="1172"/>
        <v>0</v>
      </c>
      <c r="QU44" s="27">
        <f t="shared" si="1173"/>
        <v>0</v>
      </c>
      <c r="QV44" s="27">
        <f t="shared" si="1174"/>
        <v>0</v>
      </c>
      <c r="QW44" s="27">
        <f t="shared" si="1175"/>
        <v>0</v>
      </c>
      <c r="QX44" s="27">
        <f t="shared" si="1176"/>
        <v>0</v>
      </c>
      <c r="QY44" s="27">
        <f t="shared" si="1177"/>
        <v>0</v>
      </c>
      <c r="QZ44" s="27">
        <f t="shared" si="1178"/>
        <v>0</v>
      </c>
      <c r="RA44" s="27">
        <f t="shared" si="1179"/>
        <v>0</v>
      </c>
      <c r="RB44" s="27">
        <f t="shared" si="1180"/>
        <v>0</v>
      </c>
      <c r="RC44" s="27">
        <f t="shared" si="1181"/>
        <v>0</v>
      </c>
      <c r="RD44" s="27">
        <f t="shared" si="1182"/>
        <v>0</v>
      </c>
      <c r="RE44" s="27">
        <f t="shared" si="1183"/>
        <v>0</v>
      </c>
      <c r="RF44" s="27">
        <f t="shared" si="1184"/>
        <v>0</v>
      </c>
      <c r="RG44" s="27">
        <f t="shared" si="1185"/>
        <v>0</v>
      </c>
      <c r="RH44" s="27">
        <f t="shared" si="1186"/>
        <v>0</v>
      </c>
      <c r="RI44" s="27">
        <f t="shared" si="1187"/>
        <v>0</v>
      </c>
      <c r="RJ44" s="27">
        <f t="shared" si="1188"/>
        <v>0</v>
      </c>
      <c r="RL44" s="28">
        <f t="shared" si="1189"/>
        <v>109</v>
      </c>
      <c r="RM44" s="28">
        <f t="shared" si="1190"/>
        <v>88</v>
      </c>
      <c r="RN44" s="28">
        <f t="shared" si="1191"/>
        <v>6</v>
      </c>
      <c r="RO44" s="28">
        <f t="shared" si="1192"/>
        <v>0</v>
      </c>
      <c r="RP44" s="28">
        <f t="shared" si="1193"/>
        <v>0</v>
      </c>
      <c r="RQ44" s="28">
        <f t="shared" si="1194"/>
        <v>141.33333333333334</v>
      </c>
      <c r="RT44" s="27" t="str">
        <f t="shared" si="1195"/>
        <v>10</v>
      </c>
      <c r="RU44" s="27" t="str">
        <f t="shared" si="1196"/>
        <v>8</v>
      </c>
      <c r="RV44" s="27" t="str">
        <f t="shared" si="1197"/>
        <v>10</v>
      </c>
      <c r="RW44" s="27" t="str">
        <f t="shared" si="1198"/>
        <v>7</v>
      </c>
      <c r="RX44" s="27" t="str">
        <f t="shared" si="1199"/>
        <v>0</v>
      </c>
      <c r="RY44" s="27" t="str">
        <f t="shared" si="1200"/>
        <v>0</v>
      </c>
      <c r="RZ44" s="27" t="str">
        <f t="shared" si="1201"/>
        <v>8</v>
      </c>
      <c r="SA44" s="27" t="str">
        <f t="shared" si="1202"/>
        <v>0</v>
      </c>
      <c r="SB44" s="27" t="str">
        <f t="shared" si="1203"/>
        <v>6</v>
      </c>
      <c r="SC44" s="27" t="str">
        <f t="shared" si="1204"/>
        <v>9</v>
      </c>
      <c r="SD44" s="27" t="str">
        <f t="shared" si="1205"/>
        <v>0</v>
      </c>
      <c r="SE44" s="27" t="str">
        <f t="shared" si="1206"/>
        <v>5</v>
      </c>
      <c r="SF44" s="27" t="str">
        <f t="shared" si="1207"/>
        <v>5</v>
      </c>
      <c r="SG44" s="27" t="str">
        <f t="shared" si="1208"/>
        <v>0</v>
      </c>
      <c r="SH44" s="27" t="str">
        <f t="shared" si="1209"/>
        <v>12</v>
      </c>
      <c r="SI44" s="27" t="str">
        <f t="shared" si="1210"/>
        <v>0</v>
      </c>
      <c r="SJ44" s="27" t="str">
        <f t="shared" si="1211"/>
        <v>12</v>
      </c>
      <c r="SK44" s="27" t="str">
        <f t="shared" si="1212"/>
        <v>0</v>
      </c>
      <c r="SL44" s="27" t="str">
        <f t="shared" si="1213"/>
        <v>12</v>
      </c>
      <c r="SM44" s="27" t="str">
        <f t="shared" si="1214"/>
        <v>6</v>
      </c>
      <c r="SN44" s="27" t="str">
        <f t="shared" si="1215"/>
        <v>7</v>
      </c>
      <c r="SO44" s="27" t="str">
        <f t="shared" si="1216"/>
        <v>7</v>
      </c>
      <c r="SP44" s="27" t="str">
        <f t="shared" si="1217"/>
        <v>0</v>
      </c>
      <c r="SQ44" s="27" t="str">
        <f t="shared" si="1218"/>
        <v>8</v>
      </c>
      <c r="SR44" s="27" t="str">
        <f t="shared" si="1219"/>
        <v>11</v>
      </c>
      <c r="SS44" s="27" t="str">
        <f t="shared" si="1220"/>
        <v>0</v>
      </c>
      <c r="ST44" s="27" t="str">
        <f t="shared" si="1221"/>
        <v>9</v>
      </c>
      <c r="SU44" s="27" t="str">
        <f t="shared" si="1222"/>
        <v>0</v>
      </c>
      <c r="SV44" s="27" t="str">
        <f t="shared" si="1223"/>
        <v>0</v>
      </c>
      <c r="SW44" s="27" t="str">
        <f t="shared" si="1224"/>
        <v>7</v>
      </c>
      <c r="SX44" s="27" t="str">
        <f t="shared" si="1225"/>
        <v>10</v>
      </c>
      <c r="SY44" s="27" t="str">
        <f t="shared" si="1226"/>
        <v>0</v>
      </c>
      <c r="SZ44" s="27" t="str">
        <f t="shared" si="1227"/>
        <v>18</v>
      </c>
      <c r="TA44" s="27" t="str">
        <f t="shared" si="1228"/>
        <v>7</v>
      </c>
      <c r="TB44" s="27" t="str">
        <f t="shared" si="1229"/>
        <v>0</v>
      </c>
      <c r="TC44" s="27" t="str">
        <f t="shared" si="1230"/>
        <v>9</v>
      </c>
      <c r="TD44" s="27" t="str">
        <f t="shared" si="1231"/>
        <v>0</v>
      </c>
      <c r="TE44" s="27" t="str">
        <f t="shared" si="1232"/>
        <v>0</v>
      </c>
      <c r="TF44" s="27" t="str">
        <f t="shared" si="1233"/>
        <v>0</v>
      </c>
      <c r="TG44" s="27" t="str">
        <f t="shared" si="1234"/>
        <v>0</v>
      </c>
      <c r="TH44" s="27" t="str">
        <f t="shared" si="1235"/>
        <v>0</v>
      </c>
      <c r="TI44" s="27" t="str">
        <f t="shared" si="1236"/>
        <v>0</v>
      </c>
      <c r="TJ44" s="27" t="str">
        <f t="shared" si="1237"/>
        <v>0</v>
      </c>
      <c r="TK44" s="27" t="str">
        <f t="shared" si="1238"/>
        <v>0</v>
      </c>
      <c r="TL44" s="27" t="str">
        <f t="shared" si="1239"/>
        <v>0</v>
      </c>
      <c r="TM44" s="27" t="str">
        <f t="shared" si="1240"/>
        <v>0</v>
      </c>
      <c r="TN44" s="27" t="str">
        <f t="shared" si="1241"/>
        <v>0</v>
      </c>
      <c r="TO44" s="27" t="str">
        <f t="shared" si="1242"/>
        <v>0</v>
      </c>
      <c r="TP44" s="27" t="str">
        <f t="shared" si="1243"/>
        <v>0</v>
      </c>
      <c r="TQ44" s="27" t="str">
        <f t="shared" si="1244"/>
        <v>0</v>
      </c>
      <c r="TR44" s="27" t="str">
        <f t="shared" si="1245"/>
        <v>0</v>
      </c>
      <c r="TS44" s="27" t="str">
        <f t="shared" si="1246"/>
        <v>0</v>
      </c>
      <c r="TT44" s="27" t="str">
        <f t="shared" si="1247"/>
        <v>0</v>
      </c>
      <c r="TU44" s="27" t="str">
        <f t="shared" si="1248"/>
        <v>0</v>
      </c>
      <c r="TV44" s="27" t="str">
        <f t="shared" si="1249"/>
        <v>0</v>
      </c>
      <c r="TW44" s="27" t="str">
        <f t="shared" si="1250"/>
        <v>0</v>
      </c>
      <c r="TX44" s="27" t="str">
        <f t="shared" si="1251"/>
        <v>0</v>
      </c>
      <c r="TY44" s="27" t="str">
        <f t="shared" si="1252"/>
        <v>0</v>
      </c>
      <c r="TZ44" s="27" t="str">
        <f t="shared" si="1253"/>
        <v>0</v>
      </c>
      <c r="UA44" s="27" t="str">
        <f t="shared" si="1254"/>
        <v>0</v>
      </c>
      <c r="UB44" s="27" t="str">
        <f t="shared" si="1255"/>
        <v>0</v>
      </c>
      <c r="UC44" s="27" t="str">
        <f t="shared" si="1256"/>
        <v>0</v>
      </c>
      <c r="UD44" s="27" t="str">
        <f t="shared" si="1257"/>
        <v>0</v>
      </c>
      <c r="UE44" s="27" t="str">
        <f t="shared" si="1258"/>
        <v>0</v>
      </c>
      <c r="UF44" s="27" t="str">
        <f t="shared" si="1259"/>
        <v>0</v>
      </c>
      <c r="UG44" s="27" t="str">
        <f t="shared" si="1260"/>
        <v>0</v>
      </c>
      <c r="UH44" s="27" t="str">
        <f t="shared" si="1261"/>
        <v>0</v>
      </c>
      <c r="UI44" s="27" t="str">
        <f t="shared" si="1262"/>
        <v>0</v>
      </c>
      <c r="UJ44" s="27" t="str">
        <f t="shared" si="1263"/>
        <v>0</v>
      </c>
      <c r="UK44" s="27" t="str">
        <f t="shared" si="1264"/>
        <v>0</v>
      </c>
      <c r="UL44" s="27" t="str">
        <f t="shared" si="1265"/>
        <v>0</v>
      </c>
      <c r="UM44" s="27" t="str">
        <f t="shared" si="1266"/>
        <v>0</v>
      </c>
      <c r="UN44" s="27" t="str">
        <f t="shared" si="1267"/>
        <v>0</v>
      </c>
      <c r="UO44" s="27" t="str">
        <f t="shared" si="1268"/>
        <v>0</v>
      </c>
      <c r="UP44" s="27" t="str">
        <f t="shared" si="1269"/>
        <v>0</v>
      </c>
      <c r="UQ44" s="27" t="str">
        <f t="shared" si="1270"/>
        <v>0</v>
      </c>
      <c r="UR44" s="27" t="str">
        <f t="shared" si="1271"/>
        <v>0</v>
      </c>
      <c r="US44" s="27" t="str">
        <f t="shared" si="1272"/>
        <v>0</v>
      </c>
      <c r="UT44" s="27" t="str">
        <f t="shared" si="1273"/>
        <v>0</v>
      </c>
      <c r="UU44" s="27" t="str">
        <f t="shared" si="1274"/>
        <v>0</v>
      </c>
      <c r="UV44" s="27" t="str">
        <f t="shared" si="1275"/>
        <v>0</v>
      </c>
      <c r="UW44" s="27" t="str">
        <f t="shared" si="1276"/>
        <v>0</v>
      </c>
      <c r="UY44" s="28">
        <f t="shared" si="1277"/>
        <v>15.299999999999997</v>
      </c>
      <c r="UZ44" s="28">
        <f t="shared" si="1278"/>
        <v>4.6799999999999979</v>
      </c>
      <c r="VA44" s="28">
        <f t="shared" si="1279"/>
        <v>2.54</v>
      </c>
      <c r="VB44" s="28">
        <f t="shared" si="1280"/>
        <v>0</v>
      </c>
      <c r="VC44" s="28">
        <f t="shared" si="1281"/>
        <v>0</v>
      </c>
      <c r="VD44" s="28">
        <f t="shared" si="1282"/>
        <v>18.129999999999995</v>
      </c>
      <c r="VG44" s="27" t="str">
        <f t="shared" si="1283"/>
        <v>0.48</v>
      </c>
      <c r="VH44" s="27" t="str">
        <f t="shared" si="1284"/>
        <v>7.46</v>
      </c>
      <c r="VI44" s="27" t="str">
        <f t="shared" si="1285"/>
        <v>1.3</v>
      </c>
      <c r="VJ44" s="27" t="str">
        <f t="shared" si="1286"/>
        <v>-0.3</v>
      </c>
      <c r="VK44" s="27">
        <f t="shared" si="1287"/>
        <v>0</v>
      </c>
      <c r="VL44" s="27">
        <f t="shared" si="1288"/>
        <v>0</v>
      </c>
      <c r="VM44" s="27" t="str">
        <f t="shared" si="1289"/>
        <v>6.47</v>
      </c>
      <c r="VN44" s="27">
        <f t="shared" si="1290"/>
        <v>0</v>
      </c>
      <c r="VO44" s="27" t="str">
        <f t="shared" si="1291"/>
        <v>1.01</v>
      </c>
      <c r="VP44" s="27" t="str">
        <f t="shared" si="1292"/>
        <v>5.94</v>
      </c>
      <c r="VQ44" s="27">
        <f t="shared" si="1293"/>
        <v>0</v>
      </c>
      <c r="VR44" s="27" t="str">
        <f t="shared" si="1294"/>
        <v>1.92</v>
      </c>
      <c r="VS44" s="27" t="str">
        <f t="shared" si="1295"/>
        <v>-1.91</v>
      </c>
      <c r="VT44" s="27">
        <f t="shared" si="1296"/>
        <v>0</v>
      </c>
      <c r="VU44" s="27" t="str">
        <f t="shared" si="1297"/>
        <v>0.07</v>
      </c>
      <c r="VV44" s="27">
        <f t="shared" si="1298"/>
        <v>0</v>
      </c>
      <c r="VW44" s="27" t="str">
        <f t="shared" si="1299"/>
        <v>2.56</v>
      </c>
      <c r="VX44" s="27">
        <f t="shared" si="1300"/>
        <v>0</v>
      </c>
      <c r="VY44" s="27" t="str">
        <f t="shared" si="1301"/>
        <v>4.62</v>
      </c>
      <c r="VZ44" s="27" t="str">
        <f t="shared" si="1302"/>
        <v>2.54</v>
      </c>
      <c r="WA44" s="27" t="str">
        <f t="shared" si="1303"/>
        <v>3.84</v>
      </c>
      <c r="WB44" s="27" t="str">
        <f t="shared" si="1304"/>
        <v>3.21</v>
      </c>
      <c r="WC44" s="27">
        <f t="shared" si="1305"/>
        <v>0</v>
      </c>
      <c r="WD44" s="27" t="str">
        <f t="shared" si="1306"/>
        <v>1.9</v>
      </c>
      <c r="WE44" s="27" t="str">
        <f t="shared" si="1307"/>
        <v>-2.19</v>
      </c>
      <c r="WF44" s="27">
        <f t="shared" si="1308"/>
        <v>0</v>
      </c>
      <c r="WG44" s="27" t="str">
        <f t="shared" si="1309"/>
        <v>2.69</v>
      </c>
      <c r="WH44" s="27">
        <f t="shared" si="1310"/>
        <v>0</v>
      </c>
      <c r="WI44" s="27">
        <f t="shared" si="1311"/>
        <v>0</v>
      </c>
      <c r="WJ44" s="27" t="str">
        <f t="shared" si="1312"/>
        <v>-10.15</v>
      </c>
      <c r="WK44" s="27" t="str">
        <f t="shared" si="1313"/>
        <v>-10.22</v>
      </c>
      <c r="WL44" s="27">
        <f t="shared" si="1314"/>
        <v>0</v>
      </c>
      <c r="WM44" s="27" t="str">
        <f t="shared" si="1315"/>
        <v>-0.16</v>
      </c>
      <c r="WN44" s="27" t="str">
        <f t="shared" si="1316"/>
        <v>-3.5</v>
      </c>
      <c r="WO44" s="27">
        <f t="shared" si="1317"/>
        <v>0</v>
      </c>
      <c r="WP44" s="27" t="str">
        <f t="shared" si="1318"/>
        <v>4.94</v>
      </c>
      <c r="WQ44" s="27">
        <f t="shared" si="1319"/>
        <v>0</v>
      </c>
      <c r="WR44" s="27">
        <f t="shared" si="1320"/>
        <v>0</v>
      </c>
      <c r="WS44" s="27">
        <f t="shared" si="1321"/>
        <v>0</v>
      </c>
      <c r="WT44" s="27">
        <f t="shared" si="1322"/>
        <v>0</v>
      </c>
      <c r="WU44" s="27">
        <f t="shared" si="1323"/>
        <v>0</v>
      </c>
      <c r="WV44" s="27">
        <f t="shared" si="1324"/>
        <v>0</v>
      </c>
      <c r="WW44" s="27">
        <f t="shared" si="1325"/>
        <v>0</v>
      </c>
      <c r="WX44" s="27">
        <f t="shared" si="1326"/>
        <v>0</v>
      </c>
      <c r="WY44" s="27">
        <f t="shared" si="1327"/>
        <v>0</v>
      </c>
      <c r="WZ44" s="27">
        <f t="shared" si="1328"/>
        <v>0</v>
      </c>
      <c r="XA44" s="27">
        <f t="shared" si="1329"/>
        <v>0</v>
      </c>
      <c r="XB44" s="27">
        <f t="shared" si="1330"/>
        <v>0</v>
      </c>
      <c r="XC44" s="27">
        <f t="shared" si="1331"/>
        <v>0</v>
      </c>
      <c r="XD44" s="27">
        <f t="shared" si="1332"/>
        <v>0</v>
      </c>
      <c r="XE44" s="27">
        <f t="shared" si="1333"/>
        <v>0</v>
      </c>
      <c r="XF44" s="27">
        <f t="shared" si="1334"/>
        <v>0</v>
      </c>
      <c r="XG44" s="27">
        <f t="shared" si="1335"/>
        <v>0</v>
      </c>
      <c r="XH44" s="27">
        <f t="shared" si="1336"/>
        <v>0</v>
      </c>
      <c r="XI44" s="27">
        <f t="shared" si="1337"/>
        <v>0</v>
      </c>
      <c r="XJ44" s="27">
        <f t="shared" si="1338"/>
        <v>0</v>
      </c>
      <c r="XK44" s="27">
        <f t="shared" si="1339"/>
        <v>0</v>
      </c>
      <c r="XL44" s="27">
        <f t="shared" si="1340"/>
        <v>0</v>
      </c>
      <c r="XM44" s="27">
        <f t="shared" si="1341"/>
        <v>0</v>
      </c>
      <c r="XN44" s="27">
        <f t="shared" si="1342"/>
        <v>0</v>
      </c>
      <c r="XO44" s="27">
        <f t="shared" si="1343"/>
        <v>0</v>
      </c>
      <c r="XP44" s="27">
        <f t="shared" si="1344"/>
        <v>0</v>
      </c>
      <c r="XQ44" s="27">
        <f t="shared" si="1345"/>
        <v>0</v>
      </c>
      <c r="XR44" s="27">
        <f t="shared" si="1346"/>
        <v>0</v>
      </c>
      <c r="XS44" s="27">
        <f t="shared" si="1347"/>
        <v>0</v>
      </c>
      <c r="XT44" s="27">
        <f t="shared" si="1348"/>
        <v>0</v>
      </c>
      <c r="XU44" s="27">
        <f t="shared" si="1349"/>
        <v>0</v>
      </c>
      <c r="XV44" s="27">
        <f t="shared" si="1350"/>
        <v>0</v>
      </c>
      <c r="XW44" s="27">
        <f t="shared" si="1351"/>
        <v>0</v>
      </c>
      <c r="XX44" s="27">
        <f t="shared" si="1352"/>
        <v>0</v>
      </c>
      <c r="XY44" s="27">
        <f t="shared" si="1353"/>
        <v>0</v>
      </c>
      <c r="XZ44" s="27">
        <f t="shared" si="1354"/>
        <v>0</v>
      </c>
      <c r="YA44" s="27">
        <f t="shared" si="1355"/>
        <v>0</v>
      </c>
      <c r="YB44" s="27">
        <f t="shared" si="1356"/>
        <v>0</v>
      </c>
      <c r="YC44" s="27">
        <f t="shared" si="1357"/>
        <v>0</v>
      </c>
      <c r="YD44" s="27">
        <f t="shared" si="1358"/>
        <v>0</v>
      </c>
      <c r="YE44" s="27">
        <f t="shared" si="1359"/>
        <v>0</v>
      </c>
      <c r="YF44" s="27">
        <f t="shared" si="1360"/>
        <v>0</v>
      </c>
      <c r="YG44" s="27">
        <f t="shared" si="1361"/>
        <v>0</v>
      </c>
      <c r="YH44" s="27">
        <f t="shared" si="1362"/>
        <v>0</v>
      </c>
      <c r="YI44" s="27">
        <f t="shared" si="1363"/>
        <v>0</v>
      </c>
      <c r="YJ44" s="27">
        <f t="shared" si="1364"/>
        <v>0</v>
      </c>
      <c r="YL44" s="28">
        <f t="shared" si="1365"/>
        <v>741</v>
      </c>
      <c r="YM44" s="28">
        <f t="shared" si="1366"/>
        <v>631</v>
      </c>
      <c r="YN44" s="28">
        <f t="shared" si="1367"/>
        <v>69</v>
      </c>
      <c r="YO44" s="28">
        <f t="shared" si="1368"/>
        <v>0</v>
      </c>
      <c r="YP44" s="28">
        <f t="shared" si="1369"/>
        <v>0</v>
      </c>
      <c r="YQ44" s="28">
        <f t="shared" si="1370"/>
        <v>985.83333333333337</v>
      </c>
      <c r="YT44" s="27" t="str">
        <f t="shared" si="1371"/>
        <v>76</v>
      </c>
      <c r="YU44" s="27" t="str">
        <f t="shared" si="1372"/>
        <v>66</v>
      </c>
      <c r="YV44" s="27" t="str">
        <f t="shared" si="1373"/>
        <v>50</v>
      </c>
      <c r="YW44" s="27" t="str">
        <f t="shared" si="1374"/>
        <v>65</v>
      </c>
      <c r="YX44" s="27">
        <f t="shared" si="1375"/>
        <v>0</v>
      </c>
      <c r="YY44" s="27">
        <f t="shared" si="1376"/>
        <v>0</v>
      </c>
      <c r="YZ44" s="27" t="str">
        <f t="shared" si="1377"/>
        <v>53</v>
      </c>
      <c r="ZA44" s="27">
        <f t="shared" si="1378"/>
        <v>0</v>
      </c>
      <c r="ZB44" s="27" t="str">
        <f t="shared" si="1379"/>
        <v>68</v>
      </c>
      <c r="ZC44" s="27" t="str">
        <f t="shared" si="1380"/>
        <v>39</v>
      </c>
      <c r="ZD44" s="27">
        <f t="shared" si="1381"/>
        <v>0</v>
      </c>
      <c r="ZE44" s="27" t="str">
        <f t="shared" si="1382"/>
        <v>68</v>
      </c>
      <c r="ZF44" s="27" t="str">
        <f t="shared" si="1383"/>
        <v>69</v>
      </c>
      <c r="ZG44" s="27">
        <f t="shared" si="1384"/>
        <v>0</v>
      </c>
      <c r="ZH44" s="27" t="str">
        <f t="shared" si="1385"/>
        <v>53</v>
      </c>
      <c r="ZI44" s="27">
        <f t="shared" si="1386"/>
        <v>0</v>
      </c>
      <c r="ZJ44" s="27" t="str">
        <f t="shared" si="1387"/>
        <v>57</v>
      </c>
      <c r="ZK44" s="27">
        <f t="shared" si="1388"/>
        <v>0</v>
      </c>
      <c r="ZL44" s="27" t="str">
        <f t="shared" si="1389"/>
        <v>44</v>
      </c>
      <c r="ZM44" s="27" t="str">
        <f t="shared" si="1390"/>
        <v>69</v>
      </c>
      <c r="ZN44" s="27" t="str">
        <f t="shared" si="1391"/>
        <v>41</v>
      </c>
      <c r="ZO44" s="27" t="str">
        <f t="shared" si="1392"/>
        <v>63</v>
      </c>
      <c r="ZP44" s="27">
        <f t="shared" si="1393"/>
        <v>0</v>
      </c>
      <c r="ZQ44" s="27" t="str">
        <f t="shared" si="1394"/>
        <v>53</v>
      </c>
      <c r="ZR44" s="27" t="str">
        <f t="shared" si="1395"/>
        <v>73</v>
      </c>
      <c r="ZS44" s="27">
        <f t="shared" si="1396"/>
        <v>0</v>
      </c>
      <c r="ZT44" s="27" t="str">
        <f t="shared" si="1397"/>
        <v>54</v>
      </c>
      <c r="ZU44" s="27">
        <f t="shared" si="1398"/>
        <v>0</v>
      </c>
      <c r="ZV44" s="27">
        <f t="shared" si="1399"/>
        <v>0</v>
      </c>
      <c r="ZW44" s="27" t="str">
        <f t="shared" si="1400"/>
        <v>86</v>
      </c>
      <c r="ZX44" s="27" t="str">
        <f t="shared" si="1401"/>
        <v>81</v>
      </c>
      <c r="ZY44" s="27">
        <f t="shared" si="1402"/>
        <v>0</v>
      </c>
      <c r="ZZ44" s="27" t="str">
        <f t="shared" si="1403"/>
        <v>70</v>
      </c>
      <c r="AAA44" s="27" t="str">
        <f t="shared" si="1404"/>
        <v>87</v>
      </c>
      <c r="AAB44" s="27">
        <f t="shared" si="1405"/>
        <v>0</v>
      </c>
      <c r="AAC44" s="27" t="str">
        <f t="shared" si="1406"/>
        <v>56</v>
      </c>
      <c r="AAD44" s="27">
        <f t="shared" si="1407"/>
        <v>0</v>
      </c>
      <c r="AAE44" s="27">
        <f t="shared" si="1408"/>
        <v>0</v>
      </c>
      <c r="AAF44" s="27">
        <f t="shared" si="1409"/>
        <v>0</v>
      </c>
      <c r="AAG44" s="27">
        <f t="shared" si="1410"/>
        <v>0</v>
      </c>
      <c r="AAH44" s="27">
        <f t="shared" si="1411"/>
        <v>0</v>
      </c>
      <c r="AAI44" s="27">
        <f t="shared" si="1412"/>
        <v>0</v>
      </c>
      <c r="AAJ44" s="27">
        <f t="shared" si="1413"/>
        <v>0</v>
      </c>
      <c r="AAK44" s="27">
        <f t="shared" si="1414"/>
        <v>0</v>
      </c>
      <c r="AAL44" s="27">
        <f t="shared" si="1415"/>
        <v>0</v>
      </c>
      <c r="AAM44" s="27">
        <f t="shared" si="1416"/>
        <v>0</v>
      </c>
      <c r="AAN44" s="27">
        <f t="shared" si="1417"/>
        <v>0</v>
      </c>
      <c r="AAO44" s="27">
        <f t="shared" si="1418"/>
        <v>0</v>
      </c>
      <c r="AAP44" s="27">
        <f t="shared" si="1419"/>
        <v>0</v>
      </c>
      <c r="AAQ44" s="27">
        <f t="shared" si="1420"/>
        <v>0</v>
      </c>
      <c r="AAR44" s="27">
        <f t="shared" si="1421"/>
        <v>0</v>
      </c>
      <c r="AAS44" s="27">
        <f t="shared" si="1422"/>
        <v>0</v>
      </c>
      <c r="AAT44" s="27">
        <f t="shared" si="1423"/>
        <v>0</v>
      </c>
      <c r="AAU44" s="27">
        <f t="shared" si="1424"/>
        <v>0</v>
      </c>
      <c r="AAV44" s="27">
        <f t="shared" si="1425"/>
        <v>0</v>
      </c>
      <c r="AAW44" s="27">
        <f t="shared" si="1426"/>
        <v>0</v>
      </c>
      <c r="AAX44" s="27">
        <f t="shared" si="1427"/>
        <v>0</v>
      </c>
      <c r="AAY44" s="27">
        <f t="shared" si="1428"/>
        <v>0</v>
      </c>
      <c r="AAZ44" s="27">
        <f t="shared" si="1429"/>
        <v>0</v>
      </c>
      <c r="ABA44" s="27">
        <f t="shared" si="1430"/>
        <v>0</v>
      </c>
      <c r="ABB44" s="27">
        <f t="shared" si="1431"/>
        <v>0</v>
      </c>
      <c r="ABC44" s="27">
        <f t="shared" si="1432"/>
        <v>0</v>
      </c>
      <c r="ABD44" s="27">
        <f t="shared" si="1433"/>
        <v>0</v>
      </c>
      <c r="ABE44" s="27">
        <f t="shared" si="1434"/>
        <v>0</v>
      </c>
      <c r="ABF44" s="27">
        <f t="shared" si="1435"/>
        <v>0</v>
      </c>
      <c r="ABG44" s="27">
        <f t="shared" si="1436"/>
        <v>0</v>
      </c>
      <c r="ABH44" s="27">
        <f t="shared" si="1437"/>
        <v>0</v>
      </c>
      <c r="ABI44" s="27">
        <f t="shared" si="1438"/>
        <v>0</v>
      </c>
      <c r="ABJ44" s="27">
        <f t="shared" si="1439"/>
        <v>0</v>
      </c>
      <c r="ABK44" s="27">
        <f t="shared" si="1440"/>
        <v>0</v>
      </c>
      <c r="ABL44" s="27">
        <f t="shared" si="1441"/>
        <v>0</v>
      </c>
      <c r="ABM44" s="27">
        <f t="shared" si="1442"/>
        <v>0</v>
      </c>
      <c r="ABN44" s="27">
        <f t="shared" si="1443"/>
        <v>0</v>
      </c>
      <c r="ABO44" s="27">
        <f t="shared" si="1444"/>
        <v>0</v>
      </c>
      <c r="ABP44" s="27">
        <f t="shared" si="1445"/>
        <v>0</v>
      </c>
      <c r="ABQ44" s="27">
        <f t="shared" si="1446"/>
        <v>0</v>
      </c>
      <c r="ABR44" s="27">
        <f t="shared" si="1447"/>
        <v>0</v>
      </c>
      <c r="ABS44" s="27">
        <f t="shared" si="1448"/>
        <v>0</v>
      </c>
      <c r="ABT44" s="27">
        <f t="shared" si="1449"/>
        <v>0</v>
      </c>
      <c r="ABU44" s="27">
        <f t="shared" si="1450"/>
        <v>0</v>
      </c>
      <c r="ABV44" s="27">
        <f t="shared" si="1451"/>
        <v>0</v>
      </c>
      <c r="ABW44" s="27">
        <f t="shared" si="1452"/>
        <v>0</v>
      </c>
      <c r="ABY44" s="28">
        <f t="shared" si="1453"/>
        <v>656.2</v>
      </c>
      <c r="ABZ44" s="28">
        <f t="shared" si="1454"/>
        <v>507.8</v>
      </c>
      <c r="ACA44" s="28">
        <f t="shared" si="1455"/>
        <v>19.7</v>
      </c>
      <c r="ACB44" s="28">
        <f t="shared" si="1456"/>
        <v>0</v>
      </c>
      <c r="ACC44" s="28">
        <f t="shared" si="1457"/>
        <v>0</v>
      </c>
      <c r="ACD44" s="28">
        <f t="shared" si="1458"/>
        <v>835.31666666666672</v>
      </c>
      <c r="ACG44" s="27" t="str">
        <f t="shared" si="1459"/>
        <v>42</v>
      </c>
      <c r="ACH44" s="27" t="str">
        <f t="shared" si="1460"/>
        <v>17.2</v>
      </c>
      <c r="ACI44" s="27" t="str">
        <f t="shared" si="1461"/>
        <v>50.6</v>
      </c>
      <c r="ACJ44" s="27" t="str">
        <f t="shared" si="1462"/>
        <v>57.5</v>
      </c>
      <c r="ACK44" s="27">
        <f t="shared" si="1463"/>
        <v>0</v>
      </c>
      <c r="ACL44" s="27">
        <f t="shared" si="1464"/>
        <v>0</v>
      </c>
      <c r="ACM44" s="27" t="str">
        <f t="shared" si="1465"/>
        <v>61.1</v>
      </c>
      <c r="ACN44" s="27">
        <f t="shared" si="1466"/>
        <v>0</v>
      </c>
      <c r="ACO44" s="27" t="str">
        <f t="shared" si="1467"/>
        <v>33.5</v>
      </c>
      <c r="ACP44" s="27" t="str">
        <f t="shared" si="1468"/>
        <v>73.7</v>
      </c>
      <c r="ACQ44" s="27">
        <f t="shared" si="1469"/>
        <v>0</v>
      </c>
      <c r="ACR44" s="27" t="str">
        <f t="shared" si="1470"/>
        <v>9.9</v>
      </c>
      <c r="ACS44" s="27" t="str">
        <f t="shared" si="1471"/>
        <v>23.3</v>
      </c>
      <c r="ACT44" s="27">
        <f t="shared" si="1472"/>
        <v>0</v>
      </c>
      <c r="ACU44" s="27" t="str">
        <f t="shared" si="1473"/>
        <v>101.9</v>
      </c>
      <c r="ACV44" s="27">
        <f t="shared" si="1474"/>
        <v>0</v>
      </c>
      <c r="ACW44" s="27" t="str">
        <f t="shared" si="1475"/>
        <v>84</v>
      </c>
      <c r="ACX44" s="27">
        <f t="shared" si="1476"/>
        <v>0</v>
      </c>
      <c r="ACY44" s="27" t="str">
        <f t="shared" si="1477"/>
        <v>39.5</v>
      </c>
      <c r="ACZ44" s="27" t="str">
        <f t="shared" si="1478"/>
        <v>19.7</v>
      </c>
      <c r="ADA44" s="27" t="str">
        <f t="shared" si="1479"/>
        <v>30.1</v>
      </c>
      <c r="ADB44" s="27" t="str">
        <f t="shared" si="1480"/>
        <v>40.5</v>
      </c>
      <c r="ADC44" s="27">
        <f t="shared" si="1481"/>
        <v>0</v>
      </c>
      <c r="ADD44" s="27" t="str">
        <f t="shared" si="1482"/>
        <v>105.5</v>
      </c>
      <c r="ADE44" s="27" t="str">
        <f t="shared" si="1483"/>
        <v>68.3</v>
      </c>
      <c r="ADF44" s="27">
        <f t="shared" si="1484"/>
        <v>0</v>
      </c>
      <c r="ADG44" s="27" t="str">
        <f t="shared" si="1485"/>
        <v>83</v>
      </c>
      <c r="ADH44" s="27">
        <f t="shared" si="1486"/>
        <v>0</v>
      </c>
      <c r="ADI44" s="27">
        <f t="shared" si="1487"/>
        <v>0</v>
      </c>
      <c r="ADJ44" s="27" t="str">
        <f t="shared" si="1488"/>
        <v>34.4</v>
      </c>
      <c r="ADK44" s="27" t="str">
        <f t="shared" si="1489"/>
        <v>38.4</v>
      </c>
      <c r="ADL44" s="27">
        <f t="shared" si="1490"/>
        <v>0</v>
      </c>
      <c r="ADM44" s="27" t="str">
        <f t="shared" si="1491"/>
        <v>120</v>
      </c>
      <c r="ADN44" s="27" t="str">
        <f t="shared" si="1492"/>
        <v>21.5</v>
      </c>
      <c r="ADO44" s="27">
        <f t="shared" si="1493"/>
        <v>0</v>
      </c>
      <c r="ADP44" s="27" t="str">
        <f t="shared" si="1494"/>
        <v>28.1</v>
      </c>
      <c r="ADQ44" s="27">
        <f t="shared" si="1495"/>
        <v>0</v>
      </c>
      <c r="ADR44" s="27">
        <f t="shared" si="1496"/>
        <v>0</v>
      </c>
      <c r="ADS44" s="27">
        <f t="shared" si="1497"/>
        <v>0</v>
      </c>
      <c r="ADT44" s="27">
        <f t="shared" si="1498"/>
        <v>0</v>
      </c>
      <c r="ADU44" s="27">
        <f t="shared" si="1499"/>
        <v>0</v>
      </c>
      <c r="ADV44" s="27">
        <f t="shared" si="1500"/>
        <v>0</v>
      </c>
      <c r="ADW44" s="27">
        <f t="shared" si="1501"/>
        <v>0</v>
      </c>
      <c r="ADX44" s="27">
        <f t="shared" si="1502"/>
        <v>0</v>
      </c>
      <c r="ADY44" s="27">
        <f t="shared" si="1503"/>
        <v>0</v>
      </c>
      <c r="ADZ44" s="27">
        <f t="shared" si="1504"/>
        <v>0</v>
      </c>
      <c r="AEA44" s="27">
        <f t="shared" si="1505"/>
        <v>0</v>
      </c>
      <c r="AEB44" s="27">
        <f t="shared" si="1506"/>
        <v>0</v>
      </c>
      <c r="AEC44" s="27">
        <f t="shared" si="1507"/>
        <v>0</v>
      </c>
      <c r="AED44" s="27">
        <f t="shared" si="1508"/>
        <v>0</v>
      </c>
      <c r="AEE44" s="27">
        <f t="shared" si="1509"/>
        <v>0</v>
      </c>
      <c r="AEF44" s="27">
        <f t="shared" si="1510"/>
        <v>0</v>
      </c>
      <c r="AEG44" s="27">
        <f t="shared" si="1511"/>
        <v>0</v>
      </c>
      <c r="AEH44" s="27">
        <f t="shared" si="1512"/>
        <v>0</v>
      </c>
      <c r="AEI44" s="27">
        <f t="shared" si="1513"/>
        <v>0</v>
      </c>
      <c r="AEJ44" s="27">
        <f t="shared" si="1514"/>
        <v>0</v>
      </c>
      <c r="AEK44" s="27">
        <f t="shared" si="1515"/>
        <v>0</v>
      </c>
      <c r="AEL44" s="27">
        <f t="shared" si="1516"/>
        <v>0</v>
      </c>
      <c r="AEM44" s="27">
        <f t="shared" si="1517"/>
        <v>0</v>
      </c>
      <c r="AEN44" s="27">
        <f t="shared" si="1518"/>
        <v>0</v>
      </c>
      <c r="AEO44" s="27">
        <f t="shared" si="1519"/>
        <v>0</v>
      </c>
      <c r="AEP44" s="27">
        <f t="shared" si="1520"/>
        <v>0</v>
      </c>
      <c r="AEQ44" s="27">
        <f t="shared" si="1521"/>
        <v>0</v>
      </c>
      <c r="AER44" s="27">
        <f t="shared" si="1522"/>
        <v>0</v>
      </c>
      <c r="AES44" s="27">
        <f t="shared" si="1523"/>
        <v>0</v>
      </c>
      <c r="AET44" s="27">
        <f t="shared" si="1524"/>
        <v>0</v>
      </c>
      <c r="AEU44" s="27">
        <f t="shared" si="1525"/>
        <v>0</v>
      </c>
      <c r="AEV44" s="27">
        <f t="shared" si="1526"/>
        <v>0</v>
      </c>
      <c r="AEW44" s="27">
        <f t="shared" si="1527"/>
        <v>0</v>
      </c>
      <c r="AEX44" s="27">
        <f t="shared" si="1528"/>
        <v>0</v>
      </c>
      <c r="AEY44" s="27">
        <f t="shared" si="1529"/>
        <v>0</v>
      </c>
      <c r="AEZ44" s="27">
        <f t="shared" si="1530"/>
        <v>0</v>
      </c>
      <c r="AFA44" s="27">
        <f t="shared" si="1531"/>
        <v>0</v>
      </c>
      <c r="AFB44" s="27">
        <f t="shared" si="1532"/>
        <v>0</v>
      </c>
      <c r="AFC44" s="27">
        <f t="shared" si="1533"/>
        <v>0</v>
      </c>
      <c r="AFD44" s="27">
        <f t="shared" si="1534"/>
        <v>0</v>
      </c>
      <c r="AFE44" s="27">
        <f t="shared" si="1535"/>
        <v>0</v>
      </c>
      <c r="AFF44" s="27">
        <f t="shared" si="1536"/>
        <v>0</v>
      </c>
      <c r="AFG44" s="27">
        <f t="shared" si="1537"/>
        <v>0</v>
      </c>
      <c r="AFH44" s="27">
        <f t="shared" si="1538"/>
        <v>0</v>
      </c>
      <c r="AFI44" s="27">
        <f t="shared" si="1539"/>
        <v>0</v>
      </c>
      <c r="AFJ44" s="27">
        <f t="shared" si="1540"/>
        <v>0</v>
      </c>
      <c r="AFL44" s="28">
        <f t="shared" si="892"/>
        <v>65.75</v>
      </c>
      <c r="AFM44" s="28">
        <v>65.75</v>
      </c>
      <c r="AFN44" s="27">
        <v>5</v>
      </c>
      <c r="AFO44" s="27">
        <f t="shared" si="1541"/>
        <v>5</v>
      </c>
      <c r="AFP44" s="27">
        <f t="shared" si="1542"/>
        <v>5</v>
      </c>
      <c r="AFQ44" s="27">
        <f t="shared" si="1543"/>
        <v>5</v>
      </c>
      <c r="AFR44" s="27">
        <f t="shared" si="1544"/>
        <v>2</v>
      </c>
      <c r="AFS44" s="27">
        <f t="shared" si="1545"/>
        <v>0</v>
      </c>
      <c r="AFT44" s="27">
        <f t="shared" si="1546"/>
        <v>0</v>
      </c>
      <c r="AFU44" s="27">
        <f t="shared" si="1547"/>
        <v>5</v>
      </c>
      <c r="AFV44" s="27">
        <f t="shared" si="1548"/>
        <v>0</v>
      </c>
      <c r="AFW44" s="27">
        <f t="shared" si="1549"/>
        <v>2</v>
      </c>
      <c r="AFX44" s="27">
        <f t="shared" si="1550"/>
        <v>6</v>
      </c>
      <c r="AFY44" s="27">
        <f t="shared" si="1551"/>
        <v>0</v>
      </c>
      <c r="AFZ44" s="27">
        <f t="shared" si="1552"/>
        <v>5</v>
      </c>
      <c r="AGA44" s="27">
        <f t="shared" si="1553"/>
        <v>5</v>
      </c>
      <c r="AGB44" s="27">
        <f t="shared" si="1554"/>
        <v>0</v>
      </c>
      <c r="AGC44" s="27">
        <f t="shared" si="1555"/>
        <v>5</v>
      </c>
      <c r="AGD44" s="27">
        <f t="shared" si="1556"/>
        <v>0</v>
      </c>
      <c r="AGE44" s="27">
        <f t="shared" si="1557"/>
        <v>5</v>
      </c>
      <c r="AGF44" s="27">
        <f t="shared" si="1558"/>
        <v>0</v>
      </c>
      <c r="AGG44" s="27">
        <f t="shared" si="1559"/>
        <v>4</v>
      </c>
      <c r="AGH44" s="27">
        <f t="shared" si="1560"/>
        <v>5</v>
      </c>
      <c r="AGI44" s="27">
        <f t="shared" si="1561"/>
        <v>8</v>
      </c>
      <c r="AGJ44" s="27">
        <f t="shared" si="1562"/>
        <v>5</v>
      </c>
      <c r="AGK44" s="27">
        <f t="shared" si="1563"/>
        <v>0</v>
      </c>
      <c r="AGL44" s="27">
        <f t="shared" si="1564"/>
        <v>3</v>
      </c>
      <c r="AGM44" s="27">
        <f t="shared" si="1565"/>
        <v>7</v>
      </c>
      <c r="AGN44" s="27">
        <f t="shared" si="1566"/>
        <v>0</v>
      </c>
      <c r="AGO44" s="27">
        <f t="shared" si="1567"/>
        <v>5</v>
      </c>
      <c r="AGP44" s="27">
        <f t="shared" si="1568"/>
        <v>0</v>
      </c>
      <c r="AGQ44" s="27">
        <f t="shared" si="1569"/>
        <v>0</v>
      </c>
      <c r="AGR44" s="27">
        <f t="shared" si="1570"/>
        <v>5</v>
      </c>
      <c r="AGS44" s="27">
        <f t="shared" si="1571"/>
        <v>8</v>
      </c>
      <c r="AGT44" s="27">
        <f t="shared" si="1572"/>
        <v>0</v>
      </c>
      <c r="AGU44" s="27">
        <f t="shared" si="1573"/>
        <v>5</v>
      </c>
      <c r="AGV44" s="27">
        <f t="shared" si="1574"/>
        <v>5</v>
      </c>
      <c r="AGW44" s="27">
        <f t="shared" si="1575"/>
        <v>0</v>
      </c>
      <c r="AGX44" s="27">
        <f t="shared" si="1576"/>
        <v>5</v>
      </c>
      <c r="AGY44" s="27">
        <f t="shared" si="1577"/>
        <v>0</v>
      </c>
      <c r="AGZ44" s="27">
        <f t="shared" si="1578"/>
        <v>0</v>
      </c>
      <c r="AHA44" s="27">
        <f t="shared" si="1579"/>
        <v>0</v>
      </c>
      <c r="AHB44" s="27">
        <f t="shared" si="1580"/>
        <v>0</v>
      </c>
      <c r="AHC44" s="27">
        <f t="shared" si="1581"/>
        <v>0</v>
      </c>
      <c r="AHD44" s="27">
        <f t="shared" si="1582"/>
        <v>0</v>
      </c>
      <c r="AHE44" s="27">
        <f t="shared" si="1583"/>
        <v>0</v>
      </c>
      <c r="AHF44" s="27">
        <f t="shared" si="1584"/>
        <v>0</v>
      </c>
      <c r="AHG44" s="27">
        <f t="shared" si="1585"/>
        <v>0</v>
      </c>
      <c r="AHH44" s="27">
        <f t="shared" si="1586"/>
        <v>0</v>
      </c>
      <c r="AHI44" s="27">
        <f t="shared" si="1587"/>
        <v>0</v>
      </c>
      <c r="AHJ44" s="27">
        <f t="shared" si="1588"/>
        <v>0</v>
      </c>
      <c r="AHK44" s="27">
        <f t="shared" si="1589"/>
        <v>0</v>
      </c>
      <c r="AHL44" s="27">
        <f t="shared" si="1590"/>
        <v>0</v>
      </c>
      <c r="AHM44" s="27">
        <f t="shared" si="1591"/>
        <v>0</v>
      </c>
      <c r="AHN44" s="27">
        <f t="shared" si="1592"/>
        <v>0</v>
      </c>
      <c r="AHO44" s="27">
        <f t="shared" si="1593"/>
        <v>0</v>
      </c>
      <c r="AHP44" s="27">
        <f t="shared" si="1594"/>
        <v>0</v>
      </c>
      <c r="AHQ44" s="27">
        <f t="shared" si="1595"/>
        <v>0</v>
      </c>
      <c r="AHR44" s="27">
        <f t="shared" si="1596"/>
        <v>0</v>
      </c>
      <c r="AHS44" s="27">
        <f t="shared" si="1597"/>
        <v>0</v>
      </c>
      <c r="AHT44" s="27">
        <f t="shared" si="1598"/>
        <v>0</v>
      </c>
      <c r="AHU44" s="27">
        <f t="shared" si="1599"/>
        <v>0</v>
      </c>
      <c r="AHV44" s="27">
        <f t="shared" si="1600"/>
        <v>0</v>
      </c>
      <c r="AHW44" s="27">
        <f t="shared" si="1601"/>
        <v>0</v>
      </c>
      <c r="AHX44" s="27">
        <f t="shared" si="1602"/>
        <v>0</v>
      </c>
      <c r="AHY44" s="27">
        <f t="shared" si="1603"/>
        <v>0</v>
      </c>
      <c r="AHZ44" s="27">
        <f t="shared" si="1604"/>
        <v>0</v>
      </c>
      <c r="AIA44" s="27">
        <f t="shared" si="1605"/>
        <v>0</v>
      </c>
      <c r="AIB44" s="27">
        <f t="shared" si="1606"/>
        <v>0</v>
      </c>
      <c r="AIC44" s="27">
        <f t="shared" si="1607"/>
        <v>0</v>
      </c>
      <c r="AID44" s="27">
        <f t="shared" si="1608"/>
        <v>0</v>
      </c>
      <c r="AIE44" s="27">
        <f t="shared" si="1609"/>
        <v>0</v>
      </c>
      <c r="AIF44" s="27">
        <f t="shared" si="1610"/>
        <v>0</v>
      </c>
      <c r="AIG44" s="27">
        <f t="shared" si="1611"/>
        <v>0</v>
      </c>
      <c r="AIH44" s="27">
        <f t="shared" si="1612"/>
        <v>0</v>
      </c>
      <c r="AII44" s="27">
        <f t="shared" si="1613"/>
        <v>0</v>
      </c>
      <c r="AIJ44" s="27">
        <f t="shared" si="1614"/>
        <v>0</v>
      </c>
      <c r="AIK44" s="27">
        <f t="shared" si="1615"/>
        <v>0</v>
      </c>
      <c r="AIL44" s="27">
        <f t="shared" si="1616"/>
        <v>0</v>
      </c>
      <c r="AIM44" s="27">
        <f t="shared" si="1617"/>
        <v>0</v>
      </c>
      <c r="AIN44" s="27">
        <f t="shared" si="1618"/>
        <v>0</v>
      </c>
      <c r="AIO44" s="27">
        <f t="shared" si="1619"/>
        <v>0</v>
      </c>
      <c r="AIP44" s="27">
        <f t="shared" si="1620"/>
        <v>0</v>
      </c>
      <c r="AIQ44" s="27">
        <f t="shared" si="1621"/>
        <v>0</v>
      </c>
      <c r="AIR44" s="27">
        <f t="shared" si="1622"/>
        <v>0</v>
      </c>
      <c r="AIT44" s="27">
        <v>1</v>
      </c>
      <c r="AIU44" s="27">
        <v>1</v>
      </c>
      <c r="AIV44" s="27">
        <v>1</v>
      </c>
      <c r="AIW44" s="27">
        <f t="shared" si="1623"/>
        <v>8</v>
      </c>
      <c r="AIX44" s="27">
        <f t="shared" si="1624"/>
        <v>0</v>
      </c>
      <c r="AIY44" s="27">
        <f t="shared" si="1625"/>
        <v>0</v>
      </c>
      <c r="AIZ44" s="27">
        <f t="shared" si="1626"/>
        <v>2</v>
      </c>
      <c r="AJA44" s="27">
        <f t="shared" si="1627"/>
        <v>0</v>
      </c>
      <c r="AJB44" s="27">
        <f t="shared" si="1628"/>
        <v>4</v>
      </c>
      <c r="AJC44" s="27">
        <f t="shared" si="1629"/>
        <v>4</v>
      </c>
      <c r="AJD44" s="27">
        <f t="shared" si="1630"/>
        <v>0</v>
      </c>
      <c r="AJE44" s="27">
        <f t="shared" si="1631"/>
        <v>8</v>
      </c>
      <c r="AJF44" s="27">
        <f t="shared" si="1632"/>
        <v>1</v>
      </c>
      <c r="AJG44" s="27">
        <f t="shared" si="1633"/>
        <v>0</v>
      </c>
      <c r="AJH44" s="27">
        <f t="shared" si="1634"/>
        <v>0.5</v>
      </c>
      <c r="AJI44" s="27">
        <f t="shared" si="1635"/>
        <v>0</v>
      </c>
      <c r="AJJ44" s="27">
        <f t="shared" si="1636"/>
        <v>0.5</v>
      </c>
      <c r="AJK44" s="27">
        <f t="shared" si="1637"/>
        <v>0</v>
      </c>
      <c r="AJL44" s="27">
        <f t="shared" si="1638"/>
        <v>2</v>
      </c>
      <c r="AJM44" s="27">
        <f t="shared" si="1639"/>
        <v>4</v>
      </c>
      <c r="AJN44" s="27">
        <f t="shared" si="1640"/>
        <v>4</v>
      </c>
      <c r="AJO44" s="27">
        <f t="shared" si="1641"/>
        <v>4</v>
      </c>
      <c r="AJP44" s="27">
        <f t="shared" si="1642"/>
        <v>0</v>
      </c>
      <c r="AJQ44" s="27">
        <f t="shared" si="1643"/>
        <v>4</v>
      </c>
      <c r="AJR44" s="27">
        <f t="shared" si="1644"/>
        <v>8</v>
      </c>
      <c r="AJS44" s="27">
        <f t="shared" si="1645"/>
        <v>0</v>
      </c>
      <c r="AJT44" s="27">
        <f t="shared" si="1646"/>
        <v>1</v>
      </c>
      <c r="AJU44" s="27">
        <f t="shared" si="1647"/>
        <v>0</v>
      </c>
      <c r="AJV44" s="27">
        <f t="shared" si="1648"/>
        <v>0</v>
      </c>
      <c r="AJW44" s="27">
        <f t="shared" si="1649"/>
        <v>0.25</v>
      </c>
      <c r="AJX44" s="27">
        <f t="shared" si="1650"/>
        <v>4</v>
      </c>
      <c r="AJY44" s="27">
        <f t="shared" si="1651"/>
        <v>0</v>
      </c>
      <c r="AJZ44" s="27">
        <f t="shared" si="1652"/>
        <v>2</v>
      </c>
      <c r="AKA44" s="27">
        <f t="shared" si="1653"/>
        <v>1</v>
      </c>
      <c r="AKB44" s="27">
        <f t="shared" si="1654"/>
        <v>0</v>
      </c>
      <c r="AKC44" s="27">
        <f t="shared" si="1655"/>
        <v>0.5</v>
      </c>
      <c r="AKD44" s="27">
        <f t="shared" si="1656"/>
        <v>0</v>
      </c>
      <c r="AKE44" s="27">
        <f t="shared" si="1657"/>
        <v>0</v>
      </c>
      <c r="AKF44" s="27">
        <f t="shared" si="1658"/>
        <v>0</v>
      </c>
      <c r="AKG44" s="27">
        <f t="shared" si="1659"/>
        <v>0</v>
      </c>
      <c r="AKH44" s="27">
        <f t="shared" si="1660"/>
        <v>0</v>
      </c>
      <c r="AKI44" s="27">
        <f t="shared" si="1661"/>
        <v>0</v>
      </c>
      <c r="AKJ44" s="27">
        <f t="shared" si="1662"/>
        <v>0</v>
      </c>
      <c r="AKK44" s="27">
        <f t="shared" si="1663"/>
        <v>0</v>
      </c>
      <c r="AKL44" s="27">
        <f t="shared" si="1664"/>
        <v>0</v>
      </c>
      <c r="AKM44" s="27">
        <f t="shared" si="1665"/>
        <v>0</v>
      </c>
      <c r="AKN44" s="27">
        <f t="shared" si="1666"/>
        <v>0</v>
      </c>
      <c r="AKO44" s="27">
        <f t="shared" si="1667"/>
        <v>0</v>
      </c>
      <c r="AKP44" s="27">
        <f t="shared" si="1668"/>
        <v>0</v>
      </c>
      <c r="AKQ44" s="27">
        <f t="shared" si="1669"/>
        <v>0</v>
      </c>
      <c r="AKR44" s="27">
        <f t="shared" si="1670"/>
        <v>0</v>
      </c>
      <c r="AKS44" s="27">
        <f t="shared" si="1671"/>
        <v>0</v>
      </c>
      <c r="AKT44" s="27">
        <f t="shared" si="1672"/>
        <v>0</v>
      </c>
      <c r="AKU44" s="27">
        <f t="shared" si="1673"/>
        <v>0</v>
      </c>
      <c r="AKV44" s="27">
        <f t="shared" si="1674"/>
        <v>0</v>
      </c>
      <c r="AKW44" s="27">
        <f t="shared" si="1675"/>
        <v>0</v>
      </c>
      <c r="AKX44" s="27">
        <f t="shared" si="1676"/>
        <v>0</v>
      </c>
      <c r="AKY44" s="27">
        <f t="shared" si="1677"/>
        <v>0</v>
      </c>
      <c r="AKZ44" s="27">
        <f t="shared" si="1678"/>
        <v>0</v>
      </c>
      <c r="ALA44" s="27">
        <f t="shared" si="1679"/>
        <v>0</v>
      </c>
      <c r="ALB44" s="27">
        <f t="shared" si="1680"/>
        <v>0</v>
      </c>
      <c r="ALC44" s="27">
        <f t="shared" si="1681"/>
        <v>0</v>
      </c>
      <c r="ALD44" s="27">
        <f t="shared" si="1682"/>
        <v>0</v>
      </c>
      <c r="ALE44" s="27">
        <f t="shared" si="1683"/>
        <v>0</v>
      </c>
      <c r="ALF44" s="27">
        <f t="shared" si="1684"/>
        <v>0</v>
      </c>
      <c r="ALG44" s="27">
        <f t="shared" si="1685"/>
        <v>0</v>
      </c>
      <c r="ALH44" s="27">
        <f t="shared" si="1686"/>
        <v>0</v>
      </c>
      <c r="ALI44" s="27">
        <f t="shared" si="1687"/>
        <v>0</v>
      </c>
      <c r="ALJ44" s="27">
        <f t="shared" si="1688"/>
        <v>0</v>
      </c>
      <c r="ALK44" s="27">
        <f t="shared" si="1689"/>
        <v>0</v>
      </c>
      <c r="ALL44" s="27">
        <f t="shared" si="1690"/>
        <v>0</v>
      </c>
      <c r="ALM44" s="27">
        <f t="shared" si="1691"/>
        <v>0</v>
      </c>
      <c r="ALN44" s="27">
        <f t="shared" si="1692"/>
        <v>0</v>
      </c>
      <c r="ALO44" s="27">
        <f t="shared" si="1693"/>
        <v>0</v>
      </c>
      <c r="ALP44" s="27">
        <f t="shared" si="1694"/>
        <v>0</v>
      </c>
      <c r="ALQ44" s="27">
        <f t="shared" si="1695"/>
        <v>0</v>
      </c>
      <c r="ALR44" s="27">
        <f t="shared" si="1696"/>
        <v>0</v>
      </c>
      <c r="ALS44" s="27">
        <f t="shared" si="1697"/>
        <v>0</v>
      </c>
      <c r="ALT44" s="27">
        <f t="shared" si="1698"/>
        <v>0</v>
      </c>
      <c r="ALU44" s="27">
        <f t="shared" si="1699"/>
        <v>0</v>
      </c>
      <c r="ALV44" s="27">
        <f t="shared" si="1700"/>
        <v>0</v>
      </c>
      <c r="ALW44" s="27">
        <f t="shared" si="1701"/>
        <v>0</v>
      </c>
      <c r="AMK44" s="28">
        <v>1891</v>
      </c>
      <c r="AML44" s="28">
        <f t="shared" si="1702"/>
        <v>1891</v>
      </c>
      <c r="AMN44" s="28">
        <v>1920</v>
      </c>
      <c r="AMO44" s="27" t="str">
        <f t="shared" si="1703"/>
        <v>1928</v>
      </c>
      <c r="AMP44" s="27" t="str">
        <f t="shared" si="1704"/>
        <v>1909</v>
      </c>
      <c r="AMQ44" s="27" t="str">
        <f t="shared" si="1705"/>
        <v>1918</v>
      </c>
      <c r="AMR44" s="27" t="str">
        <f t="shared" si="1706"/>
        <v>1937</v>
      </c>
      <c r="AMS44" s="27" t="str">
        <f t="shared" si="1707"/>
        <v>1937</v>
      </c>
      <c r="AMT44" s="27" t="str">
        <f t="shared" si="1708"/>
        <v>1937</v>
      </c>
      <c r="AMU44" s="27" t="str">
        <f t="shared" si="1709"/>
        <v>1945</v>
      </c>
      <c r="AMV44" s="27" t="str">
        <f t="shared" si="1710"/>
        <v>1945</v>
      </c>
      <c r="AMW44" s="27" t="str">
        <f t="shared" si="1711"/>
        <v>1933</v>
      </c>
      <c r="AMX44" s="27" t="str">
        <f t="shared" si="1712"/>
        <v>1949</v>
      </c>
      <c r="AMY44" s="27" t="str">
        <f t="shared" si="1713"/>
        <v>1949</v>
      </c>
      <c r="AMZ44" s="27" t="str">
        <f t="shared" si="1714"/>
        <v>1927</v>
      </c>
      <c r="ANA44" s="27" t="str">
        <f t="shared" si="1715"/>
        <v>1903</v>
      </c>
      <c r="ANB44" s="27" t="str">
        <f t="shared" si="1716"/>
        <v>1903</v>
      </c>
      <c r="ANC44" s="27" t="str">
        <f t="shared" si="1717"/>
        <v>1909</v>
      </c>
      <c r="AND44" s="27" t="str">
        <f t="shared" si="1718"/>
        <v>1909</v>
      </c>
      <c r="ANE44" s="27" t="str">
        <f t="shared" si="1719"/>
        <v>1922</v>
      </c>
      <c r="ANF44" s="27" t="str">
        <f t="shared" si="1720"/>
        <v>1922</v>
      </c>
      <c r="ANG44" s="27" t="str">
        <f t="shared" si="1721"/>
        <v>1932</v>
      </c>
      <c r="ANH44" s="27" t="str">
        <f t="shared" si="1722"/>
        <v>1904</v>
      </c>
      <c r="ANI44" s="27" t="str">
        <f t="shared" si="1723"/>
        <v>1912</v>
      </c>
      <c r="ANJ44" s="27" t="str">
        <f t="shared" si="1724"/>
        <v>1892</v>
      </c>
      <c r="ANK44" s="27" t="str">
        <f t="shared" si="1725"/>
        <v>1892</v>
      </c>
      <c r="ANL44" s="27" t="str">
        <f t="shared" si="1726"/>
        <v>1905</v>
      </c>
      <c r="ANM44" s="27" t="str">
        <f t="shared" si="1727"/>
        <v>1925</v>
      </c>
      <c r="ANN44" s="27" t="str">
        <f t="shared" si="1728"/>
        <v>1925</v>
      </c>
      <c r="ANO44" s="27" t="str">
        <f t="shared" si="1729"/>
        <v>1934</v>
      </c>
      <c r="ANP44" s="27" t="str">
        <f t="shared" si="1730"/>
        <v>1934</v>
      </c>
      <c r="ANQ44" s="27" t="str">
        <f t="shared" si="1731"/>
        <v>1934</v>
      </c>
      <c r="ANR44" s="27" t="str">
        <f t="shared" si="1732"/>
        <v>1930</v>
      </c>
      <c r="ANS44" s="27" t="str">
        <f t="shared" si="1733"/>
        <v>1917</v>
      </c>
      <c r="ANT44" s="27" t="str">
        <f t="shared" si="1734"/>
        <v>1917</v>
      </c>
      <c r="ANU44" s="27" t="str">
        <f t="shared" si="1735"/>
        <v>1932</v>
      </c>
      <c r="ANV44" s="27" t="str">
        <f t="shared" si="1736"/>
        <v>1906</v>
      </c>
      <c r="ANW44" s="27" t="str">
        <f t="shared" si="1737"/>
        <v>1906</v>
      </c>
      <c r="ANX44" s="27" t="str">
        <f t="shared" si="1738"/>
        <v>1891</v>
      </c>
      <c r="ANY44" s="27" t="str">
        <f t="shared" si="1739"/>
        <v>1891</v>
      </c>
      <c r="ANZ44" s="27" t="str">
        <f t="shared" si="1740"/>
        <v>1891</v>
      </c>
      <c r="AOA44" s="27" t="str">
        <f t="shared" si="1741"/>
        <v>1891</v>
      </c>
      <c r="AOB44" s="27" t="str">
        <f t="shared" si="1742"/>
        <v>1891</v>
      </c>
      <c r="AOC44" s="27" t="str">
        <f t="shared" si="1743"/>
        <v>1891</v>
      </c>
      <c r="AOD44" s="27" t="str">
        <f t="shared" si="1744"/>
        <v>1891</v>
      </c>
      <c r="AOE44" s="27" t="str">
        <f t="shared" si="1745"/>
        <v>1891</v>
      </c>
      <c r="AOF44" s="27" t="str">
        <f t="shared" si="1746"/>
        <v>1891</v>
      </c>
      <c r="AOG44" s="27" t="str">
        <f t="shared" si="1747"/>
        <v>1891</v>
      </c>
      <c r="AOH44" s="27" t="str">
        <f t="shared" si="1748"/>
        <v>1891</v>
      </c>
      <c r="AOI44" s="27" t="str">
        <f t="shared" si="1749"/>
        <v>1891</v>
      </c>
      <c r="AOJ44" s="27" t="str">
        <f t="shared" si="1750"/>
        <v>1891</v>
      </c>
      <c r="AOK44" s="27" t="str">
        <f t="shared" si="1751"/>
        <v>1891</v>
      </c>
      <c r="AOL44" s="27" t="str">
        <f t="shared" si="1752"/>
        <v>1891</v>
      </c>
      <c r="AOM44" s="27" t="str">
        <f t="shared" si="1753"/>
        <v>1891</v>
      </c>
      <c r="AON44" s="27" t="str">
        <f t="shared" si="1754"/>
        <v>1891</v>
      </c>
      <c r="AOO44" s="27" t="str">
        <f t="shared" si="1755"/>
        <v>1891</v>
      </c>
      <c r="AOP44" s="27" t="str">
        <f t="shared" si="1756"/>
        <v>1891</v>
      </c>
      <c r="AOQ44" s="27" t="str">
        <f t="shared" si="1757"/>
        <v>1891</v>
      </c>
      <c r="AOR44" s="27" t="str">
        <f t="shared" si="1758"/>
        <v>1891</v>
      </c>
      <c r="AOS44" s="27" t="str">
        <f t="shared" si="1759"/>
        <v>1891</v>
      </c>
      <c r="AOT44" s="27" t="str">
        <f t="shared" si="1760"/>
        <v>1891</v>
      </c>
      <c r="AOU44" s="27" t="str">
        <f t="shared" si="1761"/>
        <v>1891</v>
      </c>
      <c r="AOV44" s="27" t="str">
        <f t="shared" si="1762"/>
        <v>1891</v>
      </c>
      <c r="AOW44" s="27" t="str">
        <f t="shared" si="1763"/>
        <v>1891</v>
      </c>
      <c r="AOX44" s="27" t="str">
        <f t="shared" si="1764"/>
        <v>1891</v>
      </c>
      <c r="AOY44" s="27" t="str">
        <f t="shared" si="1765"/>
        <v>1891</v>
      </c>
      <c r="AOZ44" s="27" t="str">
        <f t="shared" si="1766"/>
        <v>1891</v>
      </c>
      <c r="APA44" s="27" t="str">
        <f t="shared" si="1767"/>
        <v>1891</v>
      </c>
      <c r="APB44" s="27" t="str">
        <f t="shared" si="1768"/>
        <v>1891</v>
      </c>
      <c r="APC44" s="27" t="str">
        <f t="shared" si="1769"/>
        <v>1891</v>
      </c>
      <c r="APD44" s="27" t="str">
        <f t="shared" si="1770"/>
        <v>1891</v>
      </c>
      <c r="APE44" s="27" t="str">
        <f t="shared" si="1771"/>
        <v>1891</v>
      </c>
      <c r="APF44" s="27" t="str">
        <f t="shared" si="1772"/>
        <v>1891</v>
      </c>
      <c r="APG44" s="27" t="str">
        <f t="shared" si="1773"/>
        <v>1891</v>
      </c>
      <c r="APH44" s="27" t="str">
        <f t="shared" si="1774"/>
        <v>1891</v>
      </c>
      <c r="API44" s="27" t="str">
        <f t="shared" si="1775"/>
        <v>1891</v>
      </c>
      <c r="APJ44" s="27" t="str">
        <f t="shared" si="1776"/>
        <v>1891</v>
      </c>
      <c r="APK44" s="27" t="str">
        <f t="shared" si="1777"/>
        <v>1891</v>
      </c>
      <c r="APL44" s="27" t="str">
        <f t="shared" si="1778"/>
        <v>1891</v>
      </c>
      <c r="APM44" s="27" t="str">
        <f t="shared" si="1779"/>
        <v>1891</v>
      </c>
      <c r="APN44" s="27" t="str">
        <f t="shared" si="1780"/>
        <v>1891</v>
      </c>
      <c r="APO44" s="27" t="str">
        <f t="shared" si="1781"/>
        <v>1891</v>
      </c>
      <c r="APP44" s="27" t="str">
        <f t="shared" si="1782"/>
        <v>1891</v>
      </c>
      <c r="APQ44" s="27" t="str">
        <f t="shared" si="1783"/>
        <v>1891</v>
      </c>
      <c r="APR44" s="27" t="str">
        <f t="shared" si="1784"/>
        <v>1891</v>
      </c>
    </row>
    <row r="45" spans="1:1022 1025:1110" x14ac:dyDescent="0.35">
      <c r="A45" s="27">
        <v>40</v>
      </c>
      <c r="B45" s="85" t="s">
        <v>112</v>
      </c>
      <c r="C45" s="91">
        <f>VLOOKUP(A45, Rankings!$A$2:$AN$129, 40, FALSE)</f>
        <v>43</v>
      </c>
      <c r="D45" s="23" t="s">
        <v>376</v>
      </c>
      <c r="I45" s="29">
        <f t="shared" si="893"/>
        <v>18.166666666666664</v>
      </c>
      <c r="L45" s="27" t="s">
        <v>2252</v>
      </c>
      <c r="M45" s="27" t="s">
        <v>2438</v>
      </c>
      <c r="N45" s="27" t="s">
        <v>2908</v>
      </c>
      <c r="O45" s="27" t="s">
        <v>24</v>
      </c>
      <c r="P45" s="27" t="s">
        <v>24</v>
      </c>
      <c r="Q45" s="27" t="s">
        <v>3190</v>
      </c>
      <c r="R45" s="27" t="s">
        <v>3585</v>
      </c>
      <c r="S45" s="27" t="s">
        <v>24</v>
      </c>
      <c r="T45" s="27" t="s">
        <v>3820</v>
      </c>
      <c r="U45" s="27" t="s">
        <v>3967</v>
      </c>
      <c r="V45" s="27" t="s">
        <v>4059</v>
      </c>
      <c r="W45" s="27" t="s">
        <v>4263</v>
      </c>
      <c r="X45" s="27" t="s">
        <v>4361</v>
      </c>
      <c r="Y45" s="27" t="s">
        <v>24</v>
      </c>
      <c r="Z45" s="27" t="s">
        <v>4532</v>
      </c>
      <c r="AA45" s="27" t="s">
        <v>4708</v>
      </c>
      <c r="AB45" s="27" t="s">
        <v>24</v>
      </c>
      <c r="AC45" s="27" t="s">
        <v>24</v>
      </c>
      <c r="AD45" s="27" t="s">
        <v>4932</v>
      </c>
      <c r="AE45" s="27" t="s">
        <v>4985</v>
      </c>
      <c r="AF45" s="27" t="s">
        <v>24</v>
      </c>
      <c r="AG45" s="27" t="s">
        <v>5239</v>
      </c>
      <c r="AH45" s="27" t="s">
        <v>24</v>
      </c>
      <c r="AI45" s="27" t="s">
        <v>5475</v>
      </c>
      <c r="AJ45" s="27" t="s">
        <v>5540</v>
      </c>
      <c r="AK45" s="27" t="s">
        <v>5596</v>
      </c>
      <c r="AL45" s="27" t="s">
        <v>5775</v>
      </c>
      <c r="AM45" s="27" t="s">
        <v>5910</v>
      </c>
      <c r="AN45" s="27" t="s">
        <v>24</v>
      </c>
      <c r="AO45" s="27" t="s">
        <v>6056</v>
      </c>
      <c r="AP45" s="27" t="s">
        <v>24</v>
      </c>
      <c r="AQ45" s="27" t="s">
        <v>24</v>
      </c>
      <c r="AR45" s="27" t="s">
        <v>6419</v>
      </c>
      <c r="AS45" s="27" t="s">
        <v>24</v>
      </c>
      <c r="AT45" s="27" t="s">
        <v>24</v>
      </c>
      <c r="AU45" s="27" t="s">
        <v>6617</v>
      </c>
      <c r="AV45" s="27" t="s">
        <v>24</v>
      </c>
      <c r="AW45" s="27" t="s">
        <v>24</v>
      </c>
      <c r="AX45" s="27" t="s">
        <v>6971</v>
      </c>
      <c r="AY45" s="27" t="s">
        <v>24</v>
      </c>
      <c r="AZ45" s="27" t="s">
        <v>24</v>
      </c>
      <c r="BA45" s="27" t="s">
        <v>7104</v>
      </c>
      <c r="BB45" s="27" t="s">
        <v>24</v>
      </c>
      <c r="BC45" s="27" t="s">
        <v>24</v>
      </c>
      <c r="BD45" s="27" t="s">
        <v>24</v>
      </c>
      <c r="BE45" s="27" t="s">
        <v>24</v>
      </c>
      <c r="BF45" s="27" t="s">
        <v>24</v>
      </c>
      <c r="BG45" s="27" t="s">
        <v>24</v>
      </c>
      <c r="BH45" s="27" t="s">
        <v>24</v>
      </c>
      <c r="BI45" s="27" t="s">
        <v>24</v>
      </c>
      <c r="BJ45" s="27" t="s">
        <v>24</v>
      </c>
      <c r="BK45" s="27" t="s">
        <v>24</v>
      </c>
      <c r="BL45" s="27" t="s">
        <v>24</v>
      </c>
      <c r="BM45" s="27" t="s">
        <v>24</v>
      </c>
      <c r="BN45" s="27" t="s">
        <v>24</v>
      </c>
      <c r="BO45" s="27" t="s">
        <v>24</v>
      </c>
      <c r="BP45" s="27" t="s">
        <v>24</v>
      </c>
      <c r="BQ45" s="27" t="s">
        <v>24</v>
      </c>
      <c r="BR45" s="27" t="s">
        <v>24</v>
      </c>
      <c r="BS45" s="27" t="s">
        <v>24</v>
      </c>
      <c r="BT45" s="27" t="s">
        <v>24</v>
      </c>
      <c r="BU45" s="27" t="s">
        <v>24</v>
      </c>
      <c r="BV45" s="27" t="s">
        <v>24</v>
      </c>
      <c r="BW45" s="27" t="s">
        <v>24</v>
      </c>
      <c r="BX45" s="27" t="s">
        <v>24</v>
      </c>
      <c r="BY45" s="27" t="s">
        <v>24</v>
      </c>
      <c r="BZ45" s="27" t="s">
        <v>24</v>
      </c>
      <c r="CA45" s="27" t="s">
        <v>24</v>
      </c>
      <c r="CB45" s="27" t="s">
        <v>24</v>
      </c>
      <c r="CC45" s="27" t="s">
        <v>24</v>
      </c>
      <c r="CD45" s="27" t="s">
        <v>24</v>
      </c>
      <c r="CE45" s="27" t="s">
        <v>24</v>
      </c>
      <c r="CF45" s="27" t="s">
        <v>24</v>
      </c>
      <c r="CG45" s="27" t="s">
        <v>24</v>
      </c>
      <c r="CH45" s="27" t="s">
        <v>24</v>
      </c>
      <c r="CI45" s="27" t="s">
        <v>24</v>
      </c>
      <c r="CJ45" s="27" t="s">
        <v>24</v>
      </c>
      <c r="CK45" s="27" t="s">
        <v>24</v>
      </c>
      <c r="CL45" s="27" t="s">
        <v>24</v>
      </c>
      <c r="CM45" s="27" t="s">
        <v>24</v>
      </c>
      <c r="CN45" s="27" t="s">
        <v>24</v>
      </c>
      <c r="CO45" s="27" t="s">
        <v>24</v>
      </c>
      <c r="CQ45" s="28">
        <f t="shared" si="894"/>
        <v>4</v>
      </c>
      <c r="CR45" s="28">
        <f t="shared" si="895"/>
        <v>3</v>
      </c>
      <c r="CS45" s="28">
        <f t="shared" si="896"/>
        <v>4</v>
      </c>
      <c r="CT45" s="28">
        <f t="shared" si="897"/>
        <v>1</v>
      </c>
      <c r="CU45" s="28">
        <f t="shared" si="898"/>
        <v>3</v>
      </c>
      <c r="CV45" s="28">
        <f t="shared" si="899"/>
        <v>2</v>
      </c>
      <c r="CW45" s="28">
        <f t="shared" si="900"/>
        <v>3</v>
      </c>
      <c r="CX45" s="28">
        <f t="shared" si="901"/>
        <v>1</v>
      </c>
      <c r="CY45" s="28">
        <f t="shared" si="902"/>
        <v>1</v>
      </c>
      <c r="CZ45" s="28">
        <f t="shared" si="903"/>
        <v>3</v>
      </c>
      <c r="DA45" s="28">
        <f t="shared" si="904"/>
        <v>1</v>
      </c>
      <c r="DB45" s="28">
        <f t="shared" si="905"/>
        <v>3</v>
      </c>
      <c r="DC45" s="28">
        <f t="shared" si="906"/>
        <v>1</v>
      </c>
      <c r="DD45" s="28">
        <f t="shared" si="907"/>
        <v>0</v>
      </c>
      <c r="DE45" s="28">
        <f t="shared" si="908"/>
        <v>1</v>
      </c>
      <c r="DF45" s="28">
        <f t="shared" si="909"/>
        <v>1</v>
      </c>
      <c r="DG45" s="28">
        <f t="shared" si="910"/>
        <v>0</v>
      </c>
      <c r="DH45" s="28">
        <f t="shared" si="911"/>
        <v>1</v>
      </c>
      <c r="DI45" s="28">
        <f t="shared" si="912"/>
        <v>0</v>
      </c>
      <c r="DJ45" s="28">
        <f t="shared" si="913"/>
        <v>1</v>
      </c>
      <c r="DK45" s="28">
        <f t="shared" si="914"/>
        <v>0</v>
      </c>
      <c r="DL45" s="28">
        <f t="shared" si="915"/>
        <v>0</v>
      </c>
      <c r="DM45" s="28">
        <f t="shared" si="916"/>
        <v>0</v>
      </c>
      <c r="DN45" s="28">
        <f t="shared" si="917"/>
        <v>0</v>
      </c>
      <c r="DO45" s="28">
        <f t="shared" si="918"/>
        <v>4</v>
      </c>
      <c r="DP45" s="28">
        <f t="shared" si="919"/>
        <v>9</v>
      </c>
      <c r="DR45">
        <f t="shared" si="920"/>
        <v>3</v>
      </c>
      <c r="DS45">
        <f t="shared" si="921"/>
        <v>1</v>
      </c>
      <c r="DT45">
        <f t="shared" si="922"/>
        <v>3</v>
      </c>
      <c r="DU45">
        <f t="shared" si="923"/>
        <v>0</v>
      </c>
      <c r="DV45">
        <f t="shared" si="924"/>
        <v>0</v>
      </c>
      <c r="DW45">
        <f t="shared" si="925"/>
        <v>1</v>
      </c>
      <c r="DX45">
        <f t="shared" si="926"/>
        <v>8</v>
      </c>
      <c r="DY45">
        <f t="shared" si="927"/>
        <v>0</v>
      </c>
      <c r="DZ45">
        <f t="shared" si="928"/>
        <v>2</v>
      </c>
      <c r="EA45">
        <f t="shared" si="929"/>
        <v>6</v>
      </c>
      <c r="EB45">
        <f t="shared" si="930"/>
        <v>9</v>
      </c>
      <c r="EC45">
        <f t="shared" si="931"/>
        <v>2</v>
      </c>
      <c r="ED45">
        <f t="shared" si="932"/>
        <v>7</v>
      </c>
      <c r="EE45">
        <f t="shared" si="933"/>
        <v>0</v>
      </c>
      <c r="EF45">
        <f t="shared" si="934"/>
        <v>1</v>
      </c>
      <c r="EG45">
        <f t="shared" si="935"/>
        <v>5</v>
      </c>
      <c r="EH45">
        <f t="shared" si="936"/>
        <v>0</v>
      </c>
      <c r="EI45">
        <f t="shared" si="937"/>
        <v>0</v>
      </c>
      <c r="EJ45">
        <f t="shared" si="938"/>
        <v>6</v>
      </c>
      <c r="EK45">
        <f t="shared" si="939"/>
        <v>11</v>
      </c>
      <c r="EL45">
        <f t="shared" si="940"/>
        <v>0</v>
      </c>
      <c r="EM45">
        <f t="shared" si="941"/>
        <v>8</v>
      </c>
      <c r="EN45">
        <f t="shared" si="942"/>
        <v>0</v>
      </c>
      <c r="EO45">
        <f t="shared" si="943"/>
        <v>3</v>
      </c>
      <c r="EP45">
        <f t="shared" si="944"/>
        <v>6</v>
      </c>
      <c r="EQ45">
        <f t="shared" si="945"/>
        <v>12</v>
      </c>
      <c r="ER45">
        <f t="shared" si="946"/>
        <v>3</v>
      </c>
      <c r="ES45">
        <f t="shared" si="947"/>
        <v>8</v>
      </c>
      <c r="ET45">
        <f t="shared" si="948"/>
        <v>0</v>
      </c>
      <c r="EU45">
        <f t="shared" si="949"/>
        <v>2</v>
      </c>
      <c r="EV45">
        <f t="shared" si="950"/>
        <v>0</v>
      </c>
      <c r="EW45">
        <f t="shared" si="951"/>
        <v>0</v>
      </c>
      <c r="EX45">
        <f t="shared" si="952"/>
        <v>4</v>
      </c>
      <c r="EY45">
        <f t="shared" si="953"/>
        <v>0</v>
      </c>
      <c r="EZ45">
        <f t="shared" si="954"/>
        <v>0</v>
      </c>
      <c r="FA45">
        <f t="shared" si="955"/>
        <v>1</v>
      </c>
      <c r="FB45">
        <f t="shared" si="956"/>
        <v>0</v>
      </c>
      <c r="FC45">
        <f t="shared" si="957"/>
        <v>0</v>
      </c>
      <c r="FD45">
        <f t="shared" si="958"/>
        <v>14</v>
      </c>
      <c r="FE45">
        <f t="shared" si="959"/>
        <v>0</v>
      </c>
      <c r="FF45">
        <f t="shared" si="960"/>
        <v>0</v>
      </c>
      <c r="FG45">
        <f t="shared" si="961"/>
        <v>16</v>
      </c>
      <c r="FH45">
        <f t="shared" si="962"/>
        <v>0</v>
      </c>
      <c r="FI45">
        <f t="shared" si="963"/>
        <v>0</v>
      </c>
      <c r="FJ45">
        <f t="shared" si="964"/>
        <v>0</v>
      </c>
      <c r="FK45">
        <f t="shared" si="965"/>
        <v>0</v>
      </c>
      <c r="FL45">
        <f t="shared" si="966"/>
        <v>0</v>
      </c>
      <c r="FM45">
        <f t="shared" si="967"/>
        <v>0</v>
      </c>
      <c r="FN45">
        <f t="shared" si="968"/>
        <v>0</v>
      </c>
      <c r="FO45">
        <f t="shared" si="969"/>
        <v>0</v>
      </c>
      <c r="FP45">
        <f t="shared" si="970"/>
        <v>0</v>
      </c>
      <c r="FQ45">
        <f t="shared" si="971"/>
        <v>0</v>
      </c>
      <c r="FR45">
        <f t="shared" si="972"/>
        <v>0</v>
      </c>
      <c r="FS45">
        <f t="shared" si="973"/>
        <v>0</v>
      </c>
      <c r="FT45">
        <f t="shared" si="974"/>
        <v>0</v>
      </c>
      <c r="FU45">
        <f t="shared" si="975"/>
        <v>0</v>
      </c>
      <c r="FV45">
        <f t="shared" si="976"/>
        <v>0</v>
      </c>
      <c r="FW45">
        <f t="shared" si="977"/>
        <v>0</v>
      </c>
      <c r="FX45">
        <f t="shared" si="978"/>
        <v>0</v>
      </c>
      <c r="FY45">
        <f t="shared" si="979"/>
        <v>0</v>
      </c>
      <c r="FZ45">
        <f t="shared" si="980"/>
        <v>0</v>
      </c>
      <c r="GA45">
        <f t="shared" si="981"/>
        <v>0</v>
      </c>
      <c r="GB45">
        <f t="shared" si="982"/>
        <v>0</v>
      </c>
      <c r="GC45">
        <f t="shared" si="983"/>
        <v>0</v>
      </c>
      <c r="GD45">
        <f t="shared" si="984"/>
        <v>0</v>
      </c>
      <c r="GE45">
        <f t="shared" si="985"/>
        <v>0</v>
      </c>
      <c r="GF45">
        <f t="shared" si="986"/>
        <v>0</v>
      </c>
      <c r="GG45">
        <f t="shared" si="987"/>
        <v>0</v>
      </c>
      <c r="GH45">
        <f t="shared" si="988"/>
        <v>0</v>
      </c>
      <c r="GI45">
        <f t="shared" si="989"/>
        <v>0</v>
      </c>
      <c r="GJ45">
        <f t="shared" si="990"/>
        <v>0</v>
      </c>
      <c r="GK45">
        <f t="shared" si="991"/>
        <v>0</v>
      </c>
      <c r="GL45">
        <f t="shared" si="992"/>
        <v>0</v>
      </c>
      <c r="GM45">
        <f t="shared" si="993"/>
        <v>0</v>
      </c>
      <c r="GN45">
        <f t="shared" si="994"/>
        <v>0</v>
      </c>
      <c r="GO45">
        <f t="shared" si="995"/>
        <v>0</v>
      </c>
      <c r="GP45">
        <f t="shared" si="996"/>
        <v>0</v>
      </c>
      <c r="GQ45">
        <f t="shared" si="997"/>
        <v>0</v>
      </c>
      <c r="GR45">
        <f t="shared" si="998"/>
        <v>0</v>
      </c>
      <c r="GS45">
        <f t="shared" si="999"/>
        <v>0</v>
      </c>
      <c r="GT45">
        <f t="shared" si="1000"/>
        <v>0</v>
      </c>
      <c r="GU45">
        <f t="shared" si="1001"/>
        <v>0</v>
      </c>
      <c r="GW45" s="28">
        <f t="shared" si="1002"/>
        <v>6.2867800533070488</v>
      </c>
      <c r="GX45" s="28">
        <f t="shared" si="1003"/>
        <v>4.9653395211810114</v>
      </c>
      <c r="GY45" s="28">
        <f t="shared" si="1004"/>
        <v>2.0634160669469295</v>
      </c>
      <c r="GZ45" s="28">
        <f t="shared" si="1005"/>
        <v>1.2328499117092042</v>
      </c>
      <c r="HA45" s="28">
        <f t="shared" si="1006"/>
        <v>0</v>
      </c>
      <c r="HB45" s="28">
        <f t="shared" si="1007"/>
        <v>10.20645117221672</v>
      </c>
      <c r="HC45" s="28">
        <f t="shared" si="1008"/>
        <v>0.49302266980997989</v>
      </c>
      <c r="HE45">
        <f>IFERROR(VLOOKUP(_xlfn.NUMBERVALUE(MID(L45, SEARCH("!", L45)+1, SEARCH("+", L45)-SEARCH("!", L45)-1)), Rankings!$A$2:$BK$129, 63, FALSE),0)</f>
        <v>0.39358351976112266</v>
      </c>
      <c r="HF45">
        <f>IFERROR(VLOOKUP(_xlfn.NUMBERVALUE(MID(M45, SEARCH("!", M45)+1, SEARCH("+", M45)-SEARCH("!", M45)-1)), Rankings!$A$2:$BK$129, 63, FALSE),0)</f>
        <v>0.54003685840701343</v>
      </c>
      <c r="HG45">
        <f>IFERROR(VLOOKUP(_xlfn.NUMBERVALUE(MID(N45, SEARCH("!", N45)+1, SEARCH("+", N45)-SEARCH("!", N45)-1)), Rankings!$A$2:$BK$129, 63, FALSE),0)</f>
        <v>0.61642495585460211</v>
      </c>
      <c r="HH45">
        <f>IFERROR(VLOOKUP(_xlfn.NUMBERVALUE(MID(O45, SEARCH("!", O45)+1, SEARCH("+", O45)-SEARCH("!", O45)-1)), Rankings!$A$2:$BK$129, 63, FALSE),0)</f>
        <v>0</v>
      </c>
      <c r="HI45">
        <f>IFERROR(VLOOKUP(_xlfn.NUMBERVALUE(MID(P45, SEARCH("!", P45)+1, SEARCH("+", P45)-SEARCH("!", P45)-1)), Rankings!$A$2:$BK$129, 63, FALSE),0)</f>
        <v>0</v>
      </c>
      <c r="HJ45">
        <f>IFERROR(VLOOKUP(_xlfn.NUMBERVALUE(MID(Q45, SEARCH("!", Q45)+1, SEARCH("+", Q45)-SEARCH("!", Q45)-1)), Rankings!$A$2:$BK$129, 63, FALSE),0)</f>
        <v>0.42259502862758508</v>
      </c>
      <c r="HK45">
        <f>IFERROR(VLOOKUP(_xlfn.NUMBERVALUE(MID(R45, SEARCH("!", R45)+1, SEARCH("+", R45)-SEARCH("!", R45)-1)), Rankings!$A$2:$BK$129, 63, FALSE),0)</f>
        <v>0.75344353640165429</v>
      </c>
      <c r="HL45">
        <f>IFERROR(VLOOKUP(_xlfn.NUMBERVALUE(MID(S45, SEARCH("!", S45)+1, SEARCH("+", S45)-SEARCH("!", S45)-1)), Rankings!$A$2:$BK$129, 63, FALSE),0)</f>
        <v>0</v>
      </c>
      <c r="HM45">
        <f>IFERROR(VLOOKUP(_xlfn.NUMBERVALUE(MID(T45, SEARCH("!", T45)+1, SEARCH("+", T45)-SEARCH("!", T45)-1)), Rankings!$A$2:$BK$129, 63, FALSE),0)</f>
        <v>0.70365381097598467</v>
      </c>
      <c r="HN45">
        <f>IFERROR(VLOOKUP(_xlfn.NUMBERVALUE(MID(U45, SEARCH("!", U45)+1, SEARCH("+", U45)-SEARCH("!", U45)-1)), Rankings!$A$2:$BK$129, 63, FALSE),0)</f>
        <v>0.84947087869920124</v>
      </c>
      <c r="HO45">
        <f>IFERROR(VLOOKUP(_xlfn.NUMBERVALUE(MID(V45, SEARCH("!", V45)+1, SEARCH("+", V45)-SEARCH("!", V45)-1)), Rankings!$A$2:$BK$129, 63, FALSE),0)</f>
        <v>0.38885721546978058</v>
      </c>
      <c r="HP45">
        <f>IFERROR(VLOOKUP(_xlfn.NUMBERVALUE(MID(W45, SEARCH("!", W45)+1, SEARCH("+", W45)-SEARCH("!", W45)-1)), Rankings!$A$2:$BK$129, 63, FALSE),0)</f>
        <v>0.74306473398290973</v>
      </c>
      <c r="HQ45">
        <f>IFERROR(VLOOKUP(_xlfn.NUMBERVALUE(MID(X45, SEARCH("!", X45)+1, SEARCH("+", X45)-SEARCH("!", X45)-1)), Rankings!$A$2:$BK$129, 63, FALSE),0)</f>
        <v>0.43942470350498913</v>
      </c>
      <c r="HR45">
        <f>IFERROR(VLOOKUP(_xlfn.NUMBERVALUE(MID(Y45, SEARCH("!", Y45)+1, SEARCH("+", Y45)-SEARCH("!", Y45)-1)), Rankings!$A$2:$BK$129, 63, FALSE),0)</f>
        <v>0</v>
      </c>
      <c r="HS45">
        <f>IFERROR(VLOOKUP(_xlfn.NUMBERVALUE(MID(Z45, SEARCH("!", Z45)+1, SEARCH("+", Z45)-SEARCH("!", Z45)-1)), Rankings!$A$2:$BK$129, 63, FALSE),0)</f>
        <v>0.49215488075826513</v>
      </c>
      <c r="HT45">
        <f>IFERROR(VLOOKUP(_xlfn.NUMBERVALUE(MID(AA45, SEARCH("!", AA45)+1, SEARCH("+", AA45)-SEARCH("!", AA45)-1)), Rankings!$A$2:$BK$129, 63, FALSE),0)</f>
        <v>0.44033064198466065</v>
      </c>
      <c r="HU45">
        <f>IFERROR(VLOOKUP(_xlfn.NUMBERVALUE(MID(AB45, SEARCH("!", AB45)+1, SEARCH("+", AB45)-SEARCH("!", AB45)-1)), Rankings!$A$2:$BK$129, 63, FALSE),0)</f>
        <v>0</v>
      </c>
      <c r="HV45">
        <f>IFERROR(VLOOKUP(_xlfn.NUMBERVALUE(MID(AC45, SEARCH("!", AC45)+1, SEARCH("+", AC45)-SEARCH("!", AC45)-1)), Rankings!$A$2:$BK$129, 63, FALSE),0)</f>
        <v>0</v>
      </c>
      <c r="HW45">
        <f>IFERROR(VLOOKUP(_xlfn.NUMBERVALUE(MID(AD45, SEARCH("!", AD45)+1, SEARCH("+", AD45)-SEARCH("!", AD45)-1)), Rankings!$A$2:$BK$129, 63, FALSE),0)</f>
        <v>0.75344353640165429</v>
      </c>
      <c r="HX45">
        <f>IFERROR(VLOOKUP(_xlfn.NUMBERVALUE(MID(AE45, SEARCH("!", AE45)+1, SEARCH("+", AE45)-SEARCH("!", AE45)-1)), Rankings!$A$2:$BK$129, 63, FALSE),0)</f>
        <v>0.72332718541365992</v>
      </c>
      <c r="HY45">
        <f>IFERROR(VLOOKUP(_xlfn.NUMBERVALUE(MID(AF45, SEARCH("!", AF45)+1, SEARCH("+", AF45)-SEARCH("!", AF45)-1)), Rankings!$A$2:$BK$129, 63, FALSE),0)</f>
        <v>0</v>
      </c>
      <c r="HZ45">
        <f>IFERROR(VLOOKUP(_xlfn.NUMBERVALUE(MID(AG45, SEARCH("!", AG45)+1, SEARCH("+", AG45)-SEARCH("!", AG45)-1)), Rankings!$A$2:$BK$129, 63, FALSE),0)</f>
        <v>0.84947087869920124</v>
      </c>
      <c r="IA45">
        <f>IFERROR(VLOOKUP(_xlfn.NUMBERVALUE(MID(AH45, SEARCH("!", AH45)+1, SEARCH("+", AH45)-SEARCH("!", AH45)-1)), Rankings!$A$2:$BK$129, 63, FALSE),0)</f>
        <v>0</v>
      </c>
      <c r="IB45">
        <f>IFERROR(VLOOKUP(_xlfn.NUMBERVALUE(MID(AI45, SEARCH("!", AI45)+1, SEARCH("+", AI45)-SEARCH("!", AI45)-1)), Rankings!$A$2:$BK$129, 63, FALSE),0)</f>
        <v>0.72332718541365992</v>
      </c>
      <c r="IC45">
        <f>IFERROR(VLOOKUP(_xlfn.NUMBERVALUE(MID(AJ45, SEARCH("!", AJ45)+1, SEARCH("+", AJ45)-SEARCH("!", AJ45)-1)), Rankings!$A$2:$BK$129, 63, FALSE),0)</f>
        <v>0.43942470350498913</v>
      </c>
      <c r="ID45">
        <f>IFERROR(VLOOKUP(_xlfn.NUMBERVALUE(MID(AK45, SEARCH("!", AK45)+1, SEARCH("+", AK45)-SEARCH("!", AK45)-1)), Rankings!$A$2:$BK$129, 63, FALSE),0)</f>
        <v>0.95123166606348908</v>
      </c>
      <c r="IE45">
        <f>IFERROR(VLOOKUP(_xlfn.NUMBERVALUE(MID(AL45, SEARCH("!", AL45)+1, SEARCH("+", AL45)-SEARCH("!", AL45)-1)), Rankings!$A$2:$BK$129, 63, FALSE),0)</f>
        <v>0.44074302529024001</v>
      </c>
      <c r="IF45">
        <f>IFERROR(VLOOKUP(_xlfn.NUMBERVALUE(MID(AM45, SEARCH("!", AM45)+1, SEARCH("+", AM45)-SEARCH("!", AM45)-1)), Rankings!$A$2:$BK$129, 63, FALSE),0)</f>
        <v>0.44033064198466065</v>
      </c>
      <c r="IG45">
        <f>IFERROR(VLOOKUP(_xlfn.NUMBERVALUE(MID(AN45, SEARCH("!", AN45)+1, SEARCH("+", AN45)-SEARCH("!", AN45)-1)), Rankings!$A$2:$BK$129, 63, FALSE),0)</f>
        <v>0</v>
      </c>
      <c r="IH45">
        <f>IFERROR(VLOOKUP(_xlfn.NUMBERVALUE(MID(AO45, SEARCH("!", AO45)+1, SEARCH("+", AO45)-SEARCH("!", AO45)-1)), Rankings!$A$2:$BK$129, 63, FALSE),0)</f>
        <v>0.50538157943897521</v>
      </c>
      <c r="II45">
        <f>IFERROR(VLOOKUP(_xlfn.NUMBERVALUE(MID(AP45, SEARCH("!", AP45)+1, SEARCH("+", AP45)-SEARCH("!", AP45)-1)), Rankings!$A$2:$BK$129, 63, FALSE),0)</f>
        <v>0</v>
      </c>
      <c r="IJ45">
        <f>IFERROR(VLOOKUP(_xlfn.NUMBERVALUE(MID(AQ45, SEARCH("!", AQ45)+1, SEARCH("+", AQ45)-SEARCH("!", AQ45)-1)), Rankings!$A$2:$BK$129, 63, FALSE),0)</f>
        <v>0</v>
      </c>
      <c r="IK45">
        <f>IFERROR(VLOOKUP(_xlfn.NUMBERVALUE(MID(AR45, SEARCH("!", AR45)+1, SEARCH("+", AR45)-SEARCH("!", AR45)-1)), Rankings!$A$2:$BK$129, 63, FALSE),0)</f>
        <v>0.45152993003332942</v>
      </c>
      <c r="IL45">
        <f>IFERROR(VLOOKUP(_xlfn.NUMBERVALUE(MID(AS45, SEARCH("!", AS45)+1, SEARCH("+", AS45)-SEARCH("!", AS45)-1)), Rankings!$A$2:$BK$129, 63, FALSE),0)</f>
        <v>0</v>
      </c>
      <c r="IM45">
        <f>IFERROR(VLOOKUP(_xlfn.NUMBERVALUE(MID(AT45, SEARCH("!", AT45)+1, SEARCH("+", AT45)-SEARCH("!", AT45)-1)), Rankings!$A$2:$BK$129, 63, FALSE),0)</f>
        <v>0</v>
      </c>
      <c r="IN45">
        <f>IFERROR(VLOOKUP(_xlfn.NUMBERVALUE(MID(AU45, SEARCH("!", AU45)+1, SEARCH("+", AU45)-SEARCH("!", AU45)-1)), Rankings!$A$2:$BK$129, 63, FALSE),0)</f>
        <v>0.25428454476336043</v>
      </c>
      <c r="IO45">
        <f>IFERROR(VLOOKUP(_xlfn.NUMBERVALUE(MID(AV45, SEARCH("!", AV45)+1, SEARCH("+", AV45)-SEARCH("!", AV45)-1)), Rankings!$A$2:$BK$129, 63, FALSE),0)</f>
        <v>0</v>
      </c>
      <c r="IP45">
        <f>IFERROR(VLOOKUP(_xlfn.NUMBERVALUE(MID(AW45, SEARCH("!", AW45)+1, SEARCH("+", AW45)-SEARCH("!", AW45)-1)), Rankings!$A$2:$BK$129, 63, FALSE),0)</f>
        <v>0</v>
      </c>
      <c r="IQ45">
        <f>IFERROR(VLOOKUP(_xlfn.NUMBERVALUE(MID(AX45, SEARCH("!", AX45)+1, SEARCH("+", AX45)-SEARCH("!", AX45)-1)), Rankings!$A$2:$BK$129, 63, FALSE),0)</f>
        <v>0.61642495585460211</v>
      </c>
      <c r="IR45">
        <f>IFERROR(VLOOKUP(_xlfn.NUMBERVALUE(MID(AY45, SEARCH("!", AY45)+1, SEARCH("+", AY45)-SEARCH("!", AY45)-1)), Rankings!$A$2:$BK$129, 63, FALSE),0)</f>
        <v>0</v>
      </c>
      <c r="IS45">
        <f>IFERROR(VLOOKUP(_xlfn.NUMBERVALUE(MID(AZ45, SEARCH("!", AZ45)+1, SEARCH("+", AZ45)-SEARCH("!", AZ45)-1)), Rankings!$A$2:$BK$129, 63, FALSE),0)</f>
        <v>0</v>
      </c>
      <c r="IT45">
        <f>IFERROR(VLOOKUP(_xlfn.NUMBERVALUE(MID(BA45, SEARCH("!", BA45)+1, SEARCH("+", BA45)-SEARCH("!", BA45)-1)), Rankings!$A$2:$BK$129, 63, FALSE),0)</f>
        <v>0.61642495585460211</v>
      </c>
      <c r="IU45">
        <f>IFERROR(VLOOKUP(_xlfn.NUMBERVALUE(MID(BB45, SEARCH("!", BB45)+1, SEARCH("+", BB45)-SEARCH("!", BB45)-1)), Rankings!$A$2:$BK$129, 63, FALSE),0)</f>
        <v>0</v>
      </c>
      <c r="IV45">
        <f>IFERROR(VLOOKUP(_xlfn.NUMBERVALUE(MID(BC45, SEARCH("!", BC45)+1, SEARCH("+", BC45)-SEARCH("!", BC45)-1)), Rankings!$A$2:$BK$129, 63, FALSE),0)</f>
        <v>0</v>
      </c>
      <c r="IW45">
        <f>IFERROR(VLOOKUP(_xlfn.NUMBERVALUE(MID(BD45, SEARCH("!", BD45)+1, SEARCH("+", BD45)-SEARCH("!", BD45)-1)), Rankings!$A$2:$BK$129, 63, FALSE),0)</f>
        <v>0</v>
      </c>
      <c r="IX45">
        <f>IFERROR(VLOOKUP(_xlfn.NUMBERVALUE(MID(BE45, SEARCH("!", BE45)+1, SEARCH("+", BE45)-SEARCH("!", BE45)-1)), Rankings!$A$2:$BK$129, 63, FALSE),0)</f>
        <v>0</v>
      </c>
      <c r="IY45">
        <f>IFERROR(VLOOKUP(_xlfn.NUMBERVALUE(MID(BF45, SEARCH("!", BF45)+1, SEARCH("+", BF45)-SEARCH("!", BF45)-1)), Rankings!$A$2:$BK$129, 63, FALSE),0)</f>
        <v>0</v>
      </c>
      <c r="IZ45">
        <f>IFERROR(VLOOKUP(_xlfn.NUMBERVALUE(MID(BG45, SEARCH("!", BG45)+1, SEARCH("+", BG45)-SEARCH("!", BG45)-1)), Rankings!$A$2:$BK$129, 63, FALSE),0)</f>
        <v>0</v>
      </c>
      <c r="JA45">
        <f>IFERROR(VLOOKUP(_xlfn.NUMBERVALUE(MID(BH45, SEARCH("!", BH45)+1, SEARCH("+", BH45)-SEARCH("!", BH45)-1)), Rankings!$A$2:$BK$129, 63, FALSE),0)</f>
        <v>0</v>
      </c>
      <c r="JB45">
        <f>IFERROR(VLOOKUP(_xlfn.NUMBERVALUE(MID(BI45, SEARCH("!", BI45)+1, SEARCH("+", BI45)-SEARCH("!", BI45)-1)), Rankings!$A$2:$BK$129, 63, FALSE),0)</f>
        <v>0</v>
      </c>
      <c r="JC45">
        <f>IFERROR(VLOOKUP(_xlfn.NUMBERVALUE(MID(BJ45, SEARCH("!", BJ45)+1, SEARCH("+", BJ45)-SEARCH("!", BJ45)-1)), Rankings!$A$2:$BK$129, 63, FALSE),0)</f>
        <v>0</v>
      </c>
      <c r="JD45">
        <f>IFERROR(VLOOKUP(_xlfn.NUMBERVALUE(MID(BK45, SEARCH("!", BK45)+1, SEARCH("+", BK45)-SEARCH("!", BK45)-1)), Rankings!$A$2:$BK$129, 63, FALSE),0)</f>
        <v>0</v>
      </c>
      <c r="JE45">
        <f>IFERROR(VLOOKUP(_xlfn.NUMBERVALUE(MID(BL45, SEARCH("!", BL45)+1, SEARCH("+", BL45)-SEARCH("!", BL45)-1)), Rankings!$A$2:$BK$129, 63, FALSE),0)</f>
        <v>0</v>
      </c>
      <c r="JF45">
        <f>IFERROR(VLOOKUP(_xlfn.NUMBERVALUE(MID(BM45, SEARCH("!", BM45)+1, SEARCH("+", BM45)-SEARCH("!", BM45)-1)), Rankings!$A$2:$BK$129, 63, FALSE),0)</f>
        <v>0</v>
      </c>
      <c r="JG45">
        <f>IFERROR(VLOOKUP(_xlfn.NUMBERVALUE(MID(BN45, SEARCH("!", BN45)+1, SEARCH("+", BN45)-SEARCH("!", BN45)-1)), Rankings!$A$2:$BK$129, 63, FALSE),0)</f>
        <v>0</v>
      </c>
      <c r="JH45">
        <f>IFERROR(VLOOKUP(_xlfn.NUMBERVALUE(MID(BO45, SEARCH("!", BO45)+1, SEARCH("+", BO45)-SEARCH("!", BO45)-1)), Rankings!$A$2:$BK$129, 63, FALSE),0)</f>
        <v>0</v>
      </c>
      <c r="JI45">
        <f>IFERROR(VLOOKUP(_xlfn.NUMBERVALUE(MID(BP45, SEARCH("!", BP45)+1, SEARCH("+", BP45)-SEARCH("!", BP45)-1)), Rankings!$A$2:$BK$129, 63, FALSE),0)</f>
        <v>0</v>
      </c>
      <c r="JJ45">
        <f>IFERROR(VLOOKUP(_xlfn.NUMBERVALUE(MID(BQ45, SEARCH("!", BQ45)+1, SEARCH("+", BQ45)-SEARCH("!", BQ45)-1)), Rankings!$A$2:$BK$129, 63, FALSE),0)</f>
        <v>0</v>
      </c>
      <c r="JK45">
        <f>IFERROR(VLOOKUP(_xlfn.NUMBERVALUE(MID(BR45, SEARCH("!", BR45)+1, SEARCH("+", BR45)-SEARCH("!", BR45)-1)), Rankings!$A$2:$BK$129, 63, FALSE),0)</f>
        <v>0</v>
      </c>
      <c r="JL45">
        <f>IFERROR(VLOOKUP(_xlfn.NUMBERVALUE(MID(BS45, SEARCH("!", BS45)+1, SEARCH("+", BS45)-SEARCH("!", BS45)-1)), Rankings!$A$2:$BK$129, 63, FALSE),0)</f>
        <v>0</v>
      </c>
      <c r="JM45">
        <f>IFERROR(VLOOKUP(_xlfn.NUMBERVALUE(MID(BT45, SEARCH("!", BT45)+1, SEARCH("+", BT45)-SEARCH("!", BT45)-1)), Rankings!$A$2:$BK$129, 63, FALSE),0)</f>
        <v>0</v>
      </c>
      <c r="JN45">
        <f>IFERROR(VLOOKUP(_xlfn.NUMBERVALUE(MID(BU45, SEARCH("!", BU45)+1, SEARCH("+", BU45)-SEARCH("!", BU45)-1)), Rankings!$A$2:$BK$129, 63, FALSE),0)</f>
        <v>0</v>
      </c>
      <c r="JO45">
        <f>IFERROR(VLOOKUP(_xlfn.NUMBERVALUE(MID(BV45, SEARCH("!", BV45)+1, SEARCH("+", BV45)-SEARCH("!", BV45)-1)), Rankings!$A$2:$BK$129, 63, FALSE),0)</f>
        <v>0</v>
      </c>
      <c r="JP45">
        <f>IFERROR(VLOOKUP(_xlfn.NUMBERVALUE(MID(BW45, SEARCH("!", BW45)+1, SEARCH("+", BW45)-SEARCH("!", BW45)-1)), Rankings!$A$2:$BK$129, 63, FALSE),0)</f>
        <v>0</v>
      </c>
      <c r="JQ45">
        <f>IFERROR(VLOOKUP(_xlfn.NUMBERVALUE(MID(BX45, SEARCH("!", BX45)+1, SEARCH("+", BX45)-SEARCH("!", BX45)-1)), Rankings!$A$2:$BK$129, 63, FALSE),0)</f>
        <v>0</v>
      </c>
      <c r="JR45">
        <f>IFERROR(VLOOKUP(_xlfn.NUMBERVALUE(MID(BY45, SEARCH("!", BY45)+1, SEARCH("+", BY45)-SEARCH("!", BY45)-1)), Rankings!$A$2:$BK$129, 63, FALSE),0)</f>
        <v>0</v>
      </c>
      <c r="JS45">
        <f>IFERROR(VLOOKUP(_xlfn.NUMBERVALUE(MID(BZ45, SEARCH("!", BZ45)+1, SEARCH("+", BZ45)-SEARCH("!", BZ45)-1)), Rankings!$A$2:$BK$129, 63, FALSE),0)</f>
        <v>0</v>
      </c>
      <c r="JT45">
        <f>IFERROR(VLOOKUP(_xlfn.NUMBERVALUE(MID(CA45, SEARCH("!", CA45)+1, SEARCH("+", CA45)-SEARCH("!", CA45)-1)), Rankings!$A$2:$BK$129, 63, FALSE),0)</f>
        <v>0</v>
      </c>
      <c r="JU45">
        <f>IFERROR(VLOOKUP(_xlfn.NUMBERVALUE(MID(CB45, SEARCH("!", CB45)+1, SEARCH("+", CB45)-SEARCH("!", CB45)-1)), Rankings!$A$2:$BK$129, 63, FALSE),0)</f>
        <v>0</v>
      </c>
      <c r="JV45">
        <f>IFERROR(VLOOKUP(_xlfn.NUMBERVALUE(MID(CC45, SEARCH("!", CC45)+1, SEARCH("+", CC45)-SEARCH("!", CC45)-1)), Rankings!$A$2:$BK$129, 63, FALSE),0)</f>
        <v>0</v>
      </c>
      <c r="JW45">
        <f>IFERROR(VLOOKUP(_xlfn.NUMBERVALUE(MID(CD45, SEARCH("!", CD45)+1, SEARCH("+", CD45)-SEARCH("!", CD45)-1)), Rankings!$A$2:$BK$129, 63, FALSE),0)</f>
        <v>0</v>
      </c>
      <c r="JX45">
        <f>IFERROR(VLOOKUP(_xlfn.NUMBERVALUE(MID(CE45, SEARCH("!", CE45)+1, SEARCH("+", CE45)-SEARCH("!", CE45)-1)), Rankings!$A$2:$BK$129, 63, FALSE),0)</f>
        <v>0</v>
      </c>
      <c r="JY45">
        <f>IFERROR(VLOOKUP(_xlfn.NUMBERVALUE(MID(CF45, SEARCH("!", CF45)+1, SEARCH("+", CF45)-SEARCH("!", CF45)-1)), Rankings!$A$2:$BK$129, 63, FALSE),0)</f>
        <v>0</v>
      </c>
      <c r="JZ45">
        <f>IFERROR(VLOOKUP(_xlfn.NUMBERVALUE(MID(CG45, SEARCH("!", CG45)+1, SEARCH("+", CG45)-SEARCH("!", CG45)-1)), Rankings!$A$2:$BK$129, 63, FALSE),0)</f>
        <v>0</v>
      </c>
      <c r="KA45">
        <f>IFERROR(VLOOKUP(_xlfn.NUMBERVALUE(MID(CH45, SEARCH("!", CH45)+1, SEARCH("+", CH45)-SEARCH("!", CH45)-1)), Rankings!$A$2:$BK$129, 63, FALSE),0)</f>
        <v>0</v>
      </c>
      <c r="KB45">
        <f>IFERROR(VLOOKUP(_xlfn.NUMBERVALUE(MID(CI45, SEARCH("!", CI45)+1, SEARCH("+", CI45)-SEARCH("!", CI45)-1)), Rankings!$A$2:$BK$129, 63, FALSE),0)</f>
        <v>0</v>
      </c>
      <c r="KC45">
        <f>IFERROR(VLOOKUP(_xlfn.NUMBERVALUE(MID(CJ45, SEARCH("!", CJ45)+1, SEARCH("+", CJ45)-SEARCH("!", CJ45)-1)), Rankings!$A$2:$BK$129, 63, FALSE),0)</f>
        <v>0</v>
      </c>
      <c r="KD45">
        <f>IFERROR(VLOOKUP(_xlfn.NUMBERVALUE(MID(CK45, SEARCH("!", CK45)+1, SEARCH("+", CK45)-SEARCH("!", CK45)-1)), Rankings!$A$2:$BK$129, 63, FALSE),0)</f>
        <v>0</v>
      </c>
      <c r="KE45">
        <f>IFERROR(VLOOKUP(_xlfn.NUMBERVALUE(MID(CL45, SEARCH("!", CL45)+1, SEARCH("+", CL45)-SEARCH("!", CL45)-1)), Rankings!$A$2:$BK$129, 63, FALSE),0)</f>
        <v>0</v>
      </c>
      <c r="KF45">
        <f>IFERROR(VLOOKUP(_xlfn.NUMBERVALUE(MID(CM45, SEARCH("!", CM45)+1, SEARCH("+", CM45)-SEARCH("!", CM45)-1)), Rankings!$A$2:$BK$129, 63, FALSE),0)</f>
        <v>0</v>
      </c>
      <c r="KG45">
        <f>IFERROR(VLOOKUP(_xlfn.NUMBERVALUE(MID(CN45, SEARCH("!", CN45)+1, SEARCH("+", CN45)-SEARCH("!", CN45)-1)), Rankings!$A$2:$BK$129, 63, FALSE),0)</f>
        <v>0</v>
      </c>
      <c r="KH45">
        <f>IFERROR(VLOOKUP(_xlfn.NUMBERVALUE(MID(CO45, SEARCH("!", CO45)+1, SEARCH("+", CO45)-SEARCH("!", CO45)-1)), Rankings!$A$2:$BK$129, 63, FALSE),0)</f>
        <v>0</v>
      </c>
      <c r="KJ45" s="28">
        <f t="shared" si="1009"/>
        <v>222</v>
      </c>
      <c r="KK45" s="28">
        <f t="shared" si="1010"/>
        <v>163</v>
      </c>
      <c r="KL45" s="28">
        <f t="shared" si="1011"/>
        <v>71</v>
      </c>
      <c r="KM45" s="28">
        <f t="shared" si="1012"/>
        <v>35</v>
      </c>
      <c r="KN45" s="28">
        <f t="shared" si="1013"/>
        <v>0</v>
      </c>
      <c r="KO45" s="28">
        <f t="shared" si="1014"/>
        <v>180</v>
      </c>
      <c r="KP45" s="28">
        <f t="shared" si="1015"/>
        <v>346.83333333333331</v>
      </c>
      <c r="KQ45" s="28">
        <f t="shared" si="1016"/>
        <v>180</v>
      </c>
      <c r="KS45" s="27" t="str">
        <f t="shared" si="1017"/>
        <v>23</v>
      </c>
      <c r="KT45" s="27" t="str">
        <f t="shared" si="1018"/>
        <v>21</v>
      </c>
      <c r="KU45" s="27" t="str">
        <f t="shared" si="1019"/>
        <v>27</v>
      </c>
      <c r="KV45" s="27">
        <f t="shared" si="1020"/>
        <v>0</v>
      </c>
      <c r="KW45" s="27">
        <f t="shared" si="1021"/>
        <v>0</v>
      </c>
      <c r="KX45" s="27" t="str">
        <f t="shared" si="1022"/>
        <v>21</v>
      </c>
      <c r="KY45" s="27" t="str">
        <f t="shared" si="1023"/>
        <v>24</v>
      </c>
      <c r="KZ45" s="27">
        <f t="shared" si="1024"/>
        <v>0</v>
      </c>
      <c r="LA45" s="27" t="str">
        <f t="shared" si="1025"/>
        <v>7</v>
      </c>
      <c r="LB45" s="27" t="str">
        <f t="shared" si="1026"/>
        <v>21</v>
      </c>
      <c r="LC45" s="27" t="str">
        <f t="shared" si="1027"/>
        <v>25</v>
      </c>
      <c r="LD45" s="27" t="str">
        <f t="shared" si="1028"/>
        <v>10</v>
      </c>
      <c r="LE45" s="27" t="str">
        <f t="shared" si="1029"/>
        <v>25</v>
      </c>
      <c r="LF45" s="27">
        <f t="shared" si="1030"/>
        <v>0</v>
      </c>
      <c r="LG45" s="27" t="str">
        <f t="shared" si="1031"/>
        <v>18</v>
      </c>
      <c r="LH45" s="27" t="str">
        <f t="shared" si="1032"/>
        <v>28</v>
      </c>
      <c r="LI45" s="27">
        <f t="shared" si="1033"/>
        <v>0</v>
      </c>
      <c r="LJ45" s="27">
        <f t="shared" si="1034"/>
        <v>0</v>
      </c>
      <c r="LK45" s="27" t="str">
        <f t="shared" si="1035"/>
        <v>14</v>
      </c>
      <c r="LL45" s="27" t="str">
        <f t="shared" si="1036"/>
        <v>35</v>
      </c>
      <c r="LM45" s="27">
        <f t="shared" si="1037"/>
        <v>0</v>
      </c>
      <c r="LN45" s="27" t="str">
        <f t="shared" si="1038"/>
        <v>22</v>
      </c>
      <c r="LO45" s="27">
        <f t="shared" si="1039"/>
        <v>0</v>
      </c>
      <c r="LP45" s="27" t="str">
        <f t="shared" si="1040"/>
        <v>14</v>
      </c>
      <c r="LQ45" s="27" t="str">
        <f t="shared" si="1041"/>
        <v>14</v>
      </c>
      <c r="LR45" s="27" t="str">
        <f t="shared" si="1042"/>
        <v>11</v>
      </c>
      <c r="LS45" s="27" t="str">
        <f t="shared" si="1043"/>
        <v>25</v>
      </c>
      <c r="LT45" s="27" t="str">
        <f t="shared" si="1044"/>
        <v>15</v>
      </c>
      <c r="LU45" s="27">
        <f t="shared" si="1045"/>
        <v>0</v>
      </c>
      <c r="LV45" s="27" t="str">
        <f t="shared" si="1046"/>
        <v>20</v>
      </c>
      <c r="LW45" s="27">
        <f t="shared" si="1047"/>
        <v>0</v>
      </c>
      <c r="LX45" s="27">
        <f t="shared" si="1048"/>
        <v>0</v>
      </c>
      <c r="LY45" s="27" t="str">
        <f t="shared" si="1049"/>
        <v>15</v>
      </c>
      <c r="LZ45" s="27">
        <f t="shared" si="1050"/>
        <v>0</v>
      </c>
      <c r="MA45" s="27">
        <f t="shared" si="1051"/>
        <v>0</v>
      </c>
      <c r="MB45" s="27" t="str">
        <f t="shared" si="1052"/>
        <v>21</v>
      </c>
      <c r="MC45" s="27">
        <f t="shared" si="1053"/>
        <v>0</v>
      </c>
      <c r="MD45" s="27">
        <f t="shared" si="1054"/>
        <v>0</v>
      </c>
      <c r="ME45" s="27" t="str">
        <f t="shared" si="1055"/>
        <v>15</v>
      </c>
      <c r="MF45" s="27">
        <f t="shared" si="1056"/>
        <v>0</v>
      </c>
      <c r="MG45" s="27">
        <f t="shared" si="1057"/>
        <v>0</v>
      </c>
      <c r="MH45" s="27" t="str">
        <f t="shared" si="1058"/>
        <v>20</v>
      </c>
      <c r="MI45" s="27">
        <f t="shared" si="1059"/>
        <v>0</v>
      </c>
      <c r="MJ45" s="27">
        <f t="shared" si="1060"/>
        <v>0</v>
      </c>
      <c r="MK45" s="27">
        <f t="shared" si="1061"/>
        <v>0</v>
      </c>
      <c r="ML45" s="27">
        <f t="shared" si="1062"/>
        <v>0</v>
      </c>
      <c r="MM45" s="27">
        <f t="shared" si="1063"/>
        <v>0</v>
      </c>
      <c r="MN45" s="27">
        <f t="shared" si="1064"/>
        <v>0</v>
      </c>
      <c r="MO45" s="27">
        <f t="shared" si="1065"/>
        <v>0</v>
      </c>
      <c r="MP45" s="27">
        <f t="shared" si="1066"/>
        <v>0</v>
      </c>
      <c r="MQ45" s="27">
        <f t="shared" si="1067"/>
        <v>0</v>
      </c>
      <c r="MR45" s="27">
        <f t="shared" si="1068"/>
        <v>0</v>
      </c>
      <c r="MS45" s="27">
        <f t="shared" si="1069"/>
        <v>0</v>
      </c>
      <c r="MT45" s="27">
        <f t="shared" si="1070"/>
        <v>0</v>
      </c>
      <c r="MU45" s="27">
        <f t="shared" si="1071"/>
        <v>0</v>
      </c>
      <c r="MV45" s="27">
        <f t="shared" si="1072"/>
        <v>0</v>
      </c>
      <c r="MW45" s="27">
        <f t="shared" si="1073"/>
        <v>0</v>
      </c>
      <c r="MX45" s="27">
        <f t="shared" si="1074"/>
        <v>0</v>
      </c>
      <c r="MY45" s="27">
        <f t="shared" si="1075"/>
        <v>0</v>
      </c>
      <c r="MZ45" s="27">
        <f t="shared" si="1076"/>
        <v>0</v>
      </c>
      <c r="NA45" s="27">
        <f t="shared" si="1077"/>
        <v>0</v>
      </c>
      <c r="NB45" s="27">
        <f t="shared" si="1078"/>
        <v>0</v>
      </c>
      <c r="NC45" s="27">
        <f t="shared" si="1079"/>
        <v>0</v>
      </c>
      <c r="ND45" s="27">
        <f t="shared" si="1080"/>
        <v>0</v>
      </c>
      <c r="NE45" s="27">
        <f t="shared" si="1081"/>
        <v>0</v>
      </c>
      <c r="NF45" s="27">
        <f t="shared" si="1082"/>
        <v>0</v>
      </c>
      <c r="NG45" s="27">
        <f t="shared" si="1083"/>
        <v>0</v>
      </c>
      <c r="NH45" s="27">
        <f t="shared" si="1084"/>
        <v>0</v>
      </c>
      <c r="NI45" s="27">
        <f t="shared" si="1085"/>
        <v>0</v>
      </c>
      <c r="NJ45" s="27">
        <f t="shared" si="1086"/>
        <v>0</v>
      </c>
      <c r="NK45" s="27">
        <f t="shared" si="1087"/>
        <v>0</v>
      </c>
      <c r="NL45" s="27">
        <f t="shared" si="1088"/>
        <v>0</v>
      </c>
      <c r="NM45" s="27">
        <f t="shared" si="1089"/>
        <v>0</v>
      </c>
      <c r="NN45" s="27">
        <f t="shared" si="1090"/>
        <v>0</v>
      </c>
      <c r="NO45" s="27">
        <f t="shared" si="1091"/>
        <v>0</v>
      </c>
      <c r="NP45" s="27">
        <f t="shared" si="1092"/>
        <v>0</v>
      </c>
      <c r="NQ45" s="27">
        <f t="shared" si="1093"/>
        <v>0</v>
      </c>
      <c r="NR45" s="27">
        <f t="shared" si="1094"/>
        <v>0</v>
      </c>
      <c r="NS45" s="27">
        <f t="shared" si="1095"/>
        <v>0</v>
      </c>
      <c r="NT45" s="27">
        <f t="shared" si="1096"/>
        <v>0</v>
      </c>
      <c r="NU45" s="27">
        <f t="shared" si="1097"/>
        <v>0</v>
      </c>
      <c r="NV45" s="27">
        <f t="shared" si="1098"/>
        <v>0</v>
      </c>
      <c r="NX45" s="28">
        <f t="shared" si="1099"/>
        <v>216</v>
      </c>
      <c r="NY45" s="28">
        <f t="shared" si="1100"/>
        <v>160</v>
      </c>
      <c r="NZ45" s="28">
        <f t="shared" si="1101"/>
        <v>50</v>
      </c>
      <c r="OA45" s="28">
        <f t="shared" si="1102"/>
        <v>54</v>
      </c>
      <c r="OB45" s="28">
        <f t="shared" si="1103"/>
        <v>0</v>
      </c>
      <c r="OC45" s="28">
        <f t="shared" si="1104"/>
        <v>180</v>
      </c>
      <c r="OD45" s="28">
        <f t="shared" si="1105"/>
        <v>348.33333333333331</v>
      </c>
      <c r="OE45" s="28">
        <f t="shared" si="1106"/>
        <v>180</v>
      </c>
      <c r="OG45" s="27" t="str">
        <f t="shared" si="1107"/>
        <v>22</v>
      </c>
      <c r="OH45" s="27" t="str">
        <f t="shared" si="1108"/>
        <v>16</v>
      </c>
      <c r="OI45" s="27" t="str">
        <f t="shared" si="1109"/>
        <v>14</v>
      </c>
      <c r="OJ45" s="27">
        <f t="shared" si="1110"/>
        <v>0</v>
      </c>
      <c r="OK45" s="27">
        <f t="shared" si="1111"/>
        <v>0</v>
      </c>
      <c r="OL45" s="27" t="str">
        <f t="shared" si="1112"/>
        <v>15</v>
      </c>
      <c r="OM45" s="27" t="str">
        <f t="shared" si="1113"/>
        <v>28</v>
      </c>
      <c r="ON45" s="27">
        <f t="shared" si="1114"/>
        <v>0</v>
      </c>
      <c r="OO45" s="27" t="str">
        <f t="shared" si="1115"/>
        <v>9</v>
      </c>
      <c r="OP45" s="27" t="str">
        <f t="shared" si="1116"/>
        <v>24</v>
      </c>
      <c r="OQ45" s="27" t="str">
        <f t="shared" si="1117"/>
        <v>10</v>
      </c>
      <c r="OR45" s="27" t="str">
        <f t="shared" si="1118"/>
        <v>31</v>
      </c>
      <c r="OS45" s="27" t="str">
        <f t="shared" si="1119"/>
        <v>13</v>
      </c>
      <c r="OT45" s="27">
        <f t="shared" si="1120"/>
        <v>0</v>
      </c>
      <c r="OU45" s="27" t="str">
        <f t="shared" si="1121"/>
        <v>10</v>
      </c>
      <c r="OV45" s="27" t="str">
        <f t="shared" si="1122"/>
        <v>13</v>
      </c>
      <c r="OW45" s="27">
        <f t="shared" si="1123"/>
        <v>0</v>
      </c>
      <c r="OX45" s="27">
        <f t="shared" si="1124"/>
        <v>0</v>
      </c>
      <c r="OY45" s="27" t="str">
        <f t="shared" si="1125"/>
        <v>16</v>
      </c>
      <c r="OZ45" s="27" t="str">
        <f t="shared" si="1126"/>
        <v>11</v>
      </c>
      <c r="PA45" s="27">
        <f t="shared" si="1127"/>
        <v>0</v>
      </c>
      <c r="PB45" s="27" t="str">
        <f t="shared" si="1128"/>
        <v>28</v>
      </c>
      <c r="PC45" s="27">
        <f t="shared" si="1129"/>
        <v>0</v>
      </c>
      <c r="PD45" s="27" t="str">
        <f t="shared" si="1130"/>
        <v>12</v>
      </c>
      <c r="PE45" s="27" t="str">
        <f t="shared" si="1131"/>
        <v>19</v>
      </c>
      <c r="PF45" s="27" t="str">
        <f t="shared" si="1132"/>
        <v>29</v>
      </c>
      <c r="PG45" s="27" t="str">
        <f t="shared" si="1133"/>
        <v>19</v>
      </c>
      <c r="PH45" s="27" t="str">
        <f t="shared" si="1134"/>
        <v>19</v>
      </c>
      <c r="PI45" s="27">
        <f t="shared" si="1135"/>
        <v>0</v>
      </c>
      <c r="PJ45" s="27" t="str">
        <f t="shared" si="1136"/>
        <v>25</v>
      </c>
      <c r="PK45" s="27">
        <f t="shared" si="1137"/>
        <v>0</v>
      </c>
      <c r="PL45" s="27">
        <f t="shared" si="1138"/>
        <v>0</v>
      </c>
      <c r="PM45" s="27" t="str">
        <f t="shared" si="1139"/>
        <v>29</v>
      </c>
      <c r="PN45" s="27">
        <f t="shared" si="1140"/>
        <v>0</v>
      </c>
      <c r="PO45" s="27">
        <f t="shared" si="1141"/>
        <v>0</v>
      </c>
      <c r="PP45" s="27" t="str">
        <f t="shared" si="1142"/>
        <v>14</v>
      </c>
      <c r="PQ45" s="27">
        <f t="shared" si="1143"/>
        <v>0</v>
      </c>
      <c r="PR45" s="27">
        <f t="shared" si="1144"/>
        <v>0</v>
      </c>
      <c r="PS45" s="27" t="str">
        <f t="shared" si="1145"/>
        <v>25</v>
      </c>
      <c r="PT45" s="27">
        <f t="shared" si="1146"/>
        <v>0</v>
      </c>
      <c r="PU45" s="27">
        <f t="shared" si="1147"/>
        <v>0</v>
      </c>
      <c r="PV45" s="27" t="str">
        <f t="shared" si="1148"/>
        <v>29</v>
      </c>
      <c r="PW45" s="27">
        <f t="shared" si="1149"/>
        <v>0</v>
      </c>
      <c r="PX45" s="27">
        <f t="shared" si="1150"/>
        <v>0</v>
      </c>
      <c r="PY45" s="27">
        <f t="shared" si="1151"/>
        <v>0</v>
      </c>
      <c r="PZ45" s="27">
        <f t="shared" si="1152"/>
        <v>0</v>
      </c>
      <c r="QA45" s="27">
        <f t="shared" si="1153"/>
        <v>0</v>
      </c>
      <c r="QB45" s="27">
        <f t="shared" si="1154"/>
        <v>0</v>
      </c>
      <c r="QC45" s="27">
        <f t="shared" si="1155"/>
        <v>0</v>
      </c>
      <c r="QD45" s="27">
        <f t="shared" si="1156"/>
        <v>0</v>
      </c>
      <c r="QE45" s="27">
        <f t="shared" si="1157"/>
        <v>0</v>
      </c>
      <c r="QF45" s="27">
        <f t="shared" si="1158"/>
        <v>0</v>
      </c>
      <c r="QG45" s="27">
        <f t="shared" si="1159"/>
        <v>0</v>
      </c>
      <c r="QH45" s="27">
        <f t="shared" si="1160"/>
        <v>0</v>
      </c>
      <c r="QI45" s="27">
        <f t="shared" si="1161"/>
        <v>0</v>
      </c>
      <c r="QJ45" s="27">
        <f t="shared" si="1162"/>
        <v>0</v>
      </c>
      <c r="QK45" s="27">
        <f t="shared" si="1163"/>
        <v>0</v>
      </c>
      <c r="QL45" s="27">
        <f t="shared" si="1164"/>
        <v>0</v>
      </c>
      <c r="QM45" s="27">
        <f t="shared" si="1165"/>
        <v>0</v>
      </c>
      <c r="QN45" s="27">
        <f t="shared" si="1166"/>
        <v>0</v>
      </c>
      <c r="QO45" s="27">
        <f t="shared" si="1167"/>
        <v>0</v>
      </c>
      <c r="QP45" s="27">
        <f t="shared" si="1168"/>
        <v>0</v>
      </c>
      <c r="QQ45" s="27">
        <f t="shared" si="1169"/>
        <v>0</v>
      </c>
      <c r="QR45" s="27">
        <f t="shared" si="1170"/>
        <v>0</v>
      </c>
      <c r="QS45" s="27">
        <f t="shared" si="1171"/>
        <v>0</v>
      </c>
      <c r="QT45" s="27">
        <f t="shared" si="1172"/>
        <v>0</v>
      </c>
      <c r="QU45" s="27">
        <f t="shared" si="1173"/>
        <v>0</v>
      </c>
      <c r="QV45" s="27">
        <f t="shared" si="1174"/>
        <v>0</v>
      </c>
      <c r="QW45" s="27">
        <f t="shared" si="1175"/>
        <v>0</v>
      </c>
      <c r="QX45" s="27">
        <f t="shared" si="1176"/>
        <v>0</v>
      </c>
      <c r="QY45" s="27">
        <f t="shared" si="1177"/>
        <v>0</v>
      </c>
      <c r="QZ45" s="27">
        <f t="shared" si="1178"/>
        <v>0</v>
      </c>
      <c r="RA45" s="27">
        <f t="shared" si="1179"/>
        <v>0</v>
      </c>
      <c r="RB45" s="27">
        <f t="shared" si="1180"/>
        <v>0</v>
      </c>
      <c r="RC45" s="27">
        <f t="shared" si="1181"/>
        <v>0</v>
      </c>
      <c r="RD45" s="27">
        <f t="shared" si="1182"/>
        <v>0</v>
      </c>
      <c r="RE45" s="27">
        <f t="shared" si="1183"/>
        <v>0</v>
      </c>
      <c r="RF45" s="27">
        <f t="shared" si="1184"/>
        <v>0</v>
      </c>
      <c r="RG45" s="27">
        <f t="shared" si="1185"/>
        <v>0</v>
      </c>
      <c r="RH45" s="27">
        <f t="shared" si="1186"/>
        <v>0</v>
      </c>
      <c r="RI45" s="27">
        <f t="shared" si="1187"/>
        <v>0</v>
      </c>
      <c r="RJ45" s="27">
        <f t="shared" si="1188"/>
        <v>0</v>
      </c>
      <c r="RL45" s="28">
        <f t="shared" si="1189"/>
        <v>93</v>
      </c>
      <c r="RM45" s="28">
        <f t="shared" si="1190"/>
        <v>68</v>
      </c>
      <c r="RN45" s="28">
        <f t="shared" si="1191"/>
        <v>29</v>
      </c>
      <c r="RO45" s="28">
        <f t="shared" si="1192"/>
        <v>15</v>
      </c>
      <c r="RP45" s="28">
        <f t="shared" si="1193"/>
        <v>0</v>
      </c>
      <c r="RQ45" s="28">
        <f t="shared" si="1194"/>
        <v>145.16666666666669</v>
      </c>
      <c r="RT45" s="27" t="str">
        <f t="shared" si="1195"/>
        <v>9</v>
      </c>
      <c r="RU45" s="27" t="str">
        <f t="shared" si="1196"/>
        <v>5</v>
      </c>
      <c r="RV45" s="27" t="str">
        <f t="shared" si="1197"/>
        <v>13</v>
      </c>
      <c r="RW45" s="27" t="str">
        <f t="shared" si="1198"/>
        <v>0</v>
      </c>
      <c r="RX45" s="27" t="str">
        <f t="shared" si="1199"/>
        <v>0</v>
      </c>
      <c r="RY45" s="27" t="str">
        <f t="shared" si="1200"/>
        <v>5</v>
      </c>
      <c r="RZ45" s="27" t="str">
        <f t="shared" si="1201"/>
        <v>12</v>
      </c>
      <c r="SA45" s="27" t="str">
        <f t="shared" si="1202"/>
        <v>0</v>
      </c>
      <c r="SB45" s="27" t="str">
        <f t="shared" si="1203"/>
        <v>5</v>
      </c>
      <c r="SC45" s="27" t="str">
        <f t="shared" si="1204"/>
        <v>10</v>
      </c>
      <c r="SD45" s="27" t="str">
        <f t="shared" si="1205"/>
        <v>8</v>
      </c>
      <c r="SE45" s="27" t="str">
        <f t="shared" si="1206"/>
        <v>7</v>
      </c>
      <c r="SF45" s="27" t="str">
        <f t="shared" si="1207"/>
        <v>11</v>
      </c>
      <c r="SG45" s="27" t="str">
        <f t="shared" si="1208"/>
        <v>0</v>
      </c>
      <c r="SH45" s="27" t="str">
        <f t="shared" si="1209"/>
        <v>9</v>
      </c>
      <c r="SI45" s="27" t="str">
        <f t="shared" si="1210"/>
        <v>9</v>
      </c>
      <c r="SJ45" s="27" t="str">
        <f t="shared" si="1211"/>
        <v>0</v>
      </c>
      <c r="SK45" s="27" t="str">
        <f t="shared" si="1212"/>
        <v>0</v>
      </c>
      <c r="SL45" s="27" t="str">
        <f t="shared" si="1213"/>
        <v>8</v>
      </c>
      <c r="SM45" s="27" t="str">
        <f t="shared" si="1214"/>
        <v>16</v>
      </c>
      <c r="SN45" s="27" t="str">
        <f t="shared" si="1215"/>
        <v>0</v>
      </c>
      <c r="SO45" s="27" t="str">
        <f t="shared" si="1216"/>
        <v>8</v>
      </c>
      <c r="SP45" s="27" t="str">
        <f t="shared" si="1217"/>
        <v>0</v>
      </c>
      <c r="SQ45" s="27" t="str">
        <f t="shared" si="1218"/>
        <v>8</v>
      </c>
      <c r="SR45" s="27" t="str">
        <f t="shared" si="1219"/>
        <v>5</v>
      </c>
      <c r="SS45" s="27" t="str">
        <f t="shared" si="1220"/>
        <v>5</v>
      </c>
      <c r="ST45" s="27" t="str">
        <f t="shared" si="1221"/>
        <v>11</v>
      </c>
      <c r="SU45" s="27" t="str">
        <f t="shared" si="1222"/>
        <v>5</v>
      </c>
      <c r="SV45" s="27" t="str">
        <f t="shared" si="1223"/>
        <v>0</v>
      </c>
      <c r="SW45" s="27" t="str">
        <f t="shared" si="1224"/>
        <v>8</v>
      </c>
      <c r="SX45" s="27" t="str">
        <f t="shared" si="1225"/>
        <v>0</v>
      </c>
      <c r="SY45" s="27" t="str">
        <f t="shared" si="1226"/>
        <v>0</v>
      </c>
      <c r="SZ45" s="27" t="str">
        <f t="shared" si="1227"/>
        <v>6</v>
      </c>
      <c r="TA45" s="27" t="str">
        <f t="shared" si="1228"/>
        <v>0</v>
      </c>
      <c r="TB45" s="27" t="str">
        <f t="shared" si="1229"/>
        <v>0</v>
      </c>
      <c r="TC45" s="27" t="str">
        <f t="shared" si="1230"/>
        <v>7</v>
      </c>
      <c r="TD45" s="27" t="str">
        <f t="shared" si="1231"/>
        <v>0</v>
      </c>
      <c r="TE45" s="27" t="str">
        <f t="shared" si="1232"/>
        <v>0</v>
      </c>
      <c r="TF45" s="27" t="str">
        <f t="shared" si="1233"/>
        <v>5</v>
      </c>
      <c r="TG45" s="27" t="str">
        <f t="shared" si="1234"/>
        <v>0</v>
      </c>
      <c r="TH45" s="27" t="str">
        <f t="shared" si="1235"/>
        <v>0</v>
      </c>
      <c r="TI45" s="27" t="str">
        <f t="shared" si="1236"/>
        <v>10</v>
      </c>
      <c r="TJ45" s="27" t="str">
        <f t="shared" si="1237"/>
        <v>0</v>
      </c>
      <c r="TK45" s="27" t="str">
        <f t="shared" si="1238"/>
        <v>0</v>
      </c>
      <c r="TL45" s="27" t="str">
        <f t="shared" si="1239"/>
        <v>0</v>
      </c>
      <c r="TM45" s="27" t="str">
        <f t="shared" si="1240"/>
        <v>0</v>
      </c>
      <c r="TN45" s="27" t="str">
        <f t="shared" si="1241"/>
        <v>0</v>
      </c>
      <c r="TO45" s="27" t="str">
        <f t="shared" si="1242"/>
        <v>0</v>
      </c>
      <c r="TP45" s="27" t="str">
        <f t="shared" si="1243"/>
        <v>0</v>
      </c>
      <c r="TQ45" s="27" t="str">
        <f t="shared" si="1244"/>
        <v>0</v>
      </c>
      <c r="TR45" s="27" t="str">
        <f t="shared" si="1245"/>
        <v>0</v>
      </c>
      <c r="TS45" s="27" t="str">
        <f t="shared" si="1246"/>
        <v>0</v>
      </c>
      <c r="TT45" s="27" t="str">
        <f t="shared" si="1247"/>
        <v>0</v>
      </c>
      <c r="TU45" s="27" t="str">
        <f t="shared" si="1248"/>
        <v>0</v>
      </c>
      <c r="TV45" s="27" t="str">
        <f t="shared" si="1249"/>
        <v>0</v>
      </c>
      <c r="TW45" s="27" t="str">
        <f t="shared" si="1250"/>
        <v>0</v>
      </c>
      <c r="TX45" s="27" t="str">
        <f t="shared" si="1251"/>
        <v>0</v>
      </c>
      <c r="TY45" s="27" t="str">
        <f t="shared" si="1252"/>
        <v>0</v>
      </c>
      <c r="TZ45" s="27" t="str">
        <f t="shared" si="1253"/>
        <v>0</v>
      </c>
      <c r="UA45" s="27" t="str">
        <f t="shared" si="1254"/>
        <v>0</v>
      </c>
      <c r="UB45" s="27" t="str">
        <f t="shared" si="1255"/>
        <v>0</v>
      </c>
      <c r="UC45" s="27" t="str">
        <f t="shared" si="1256"/>
        <v>0</v>
      </c>
      <c r="UD45" s="27" t="str">
        <f t="shared" si="1257"/>
        <v>0</v>
      </c>
      <c r="UE45" s="27" t="str">
        <f t="shared" si="1258"/>
        <v>0</v>
      </c>
      <c r="UF45" s="27" t="str">
        <f t="shared" si="1259"/>
        <v>0</v>
      </c>
      <c r="UG45" s="27" t="str">
        <f t="shared" si="1260"/>
        <v>0</v>
      </c>
      <c r="UH45" s="27" t="str">
        <f t="shared" si="1261"/>
        <v>0</v>
      </c>
      <c r="UI45" s="27" t="str">
        <f t="shared" si="1262"/>
        <v>0</v>
      </c>
      <c r="UJ45" s="27" t="str">
        <f t="shared" si="1263"/>
        <v>0</v>
      </c>
      <c r="UK45" s="27" t="str">
        <f t="shared" si="1264"/>
        <v>0</v>
      </c>
      <c r="UL45" s="27" t="str">
        <f t="shared" si="1265"/>
        <v>0</v>
      </c>
      <c r="UM45" s="27" t="str">
        <f t="shared" si="1266"/>
        <v>0</v>
      </c>
      <c r="UN45" s="27" t="str">
        <f t="shared" si="1267"/>
        <v>0</v>
      </c>
      <c r="UO45" s="27" t="str">
        <f t="shared" si="1268"/>
        <v>0</v>
      </c>
      <c r="UP45" s="27" t="str">
        <f t="shared" si="1269"/>
        <v>0</v>
      </c>
      <c r="UQ45" s="27" t="str">
        <f t="shared" si="1270"/>
        <v>0</v>
      </c>
      <c r="UR45" s="27" t="str">
        <f t="shared" si="1271"/>
        <v>0</v>
      </c>
      <c r="US45" s="27" t="str">
        <f t="shared" si="1272"/>
        <v>0</v>
      </c>
      <c r="UT45" s="27" t="str">
        <f t="shared" si="1273"/>
        <v>0</v>
      </c>
      <c r="UU45" s="27" t="str">
        <f t="shared" si="1274"/>
        <v>0</v>
      </c>
      <c r="UV45" s="27" t="str">
        <f t="shared" si="1275"/>
        <v>0</v>
      </c>
      <c r="UW45" s="27" t="str">
        <f t="shared" si="1276"/>
        <v>0</v>
      </c>
      <c r="UY45" s="28">
        <f t="shared" si="1277"/>
        <v>52.92</v>
      </c>
      <c r="UZ45" s="28">
        <f t="shared" si="1278"/>
        <v>13.439999999999998</v>
      </c>
      <c r="VA45" s="28">
        <f t="shared" si="1279"/>
        <v>-2.5200000000000005</v>
      </c>
      <c r="VB45" s="28">
        <f t="shared" si="1280"/>
        <v>6.999999999999984E-2</v>
      </c>
      <c r="VC45" s="28">
        <f t="shared" si="1281"/>
        <v>0</v>
      </c>
      <c r="VD45" s="28">
        <f t="shared" si="1282"/>
        <v>56.21</v>
      </c>
      <c r="VG45" s="27" t="str">
        <f t="shared" si="1283"/>
        <v>3.12</v>
      </c>
      <c r="VH45" s="27" t="str">
        <f t="shared" si="1284"/>
        <v>10.26</v>
      </c>
      <c r="VI45" s="27" t="str">
        <f t="shared" si="1285"/>
        <v>-4.17</v>
      </c>
      <c r="VJ45" s="27">
        <f t="shared" si="1286"/>
        <v>0</v>
      </c>
      <c r="VK45" s="27">
        <f t="shared" si="1287"/>
        <v>0</v>
      </c>
      <c r="VL45" s="27" t="str">
        <f t="shared" si="1288"/>
        <v>12.95</v>
      </c>
      <c r="VM45" s="27" t="str">
        <f t="shared" si="1289"/>
        <v>-3.09</v>
      </c>
      <c r="VN45" s="27">
        <f t="shared" si="1290"/>
        <v>0</v>
      </c>
      <c r="VO45" s="27" t="str">
        <f t="shared" si="1291"/>
        <v>-0.34</v>
      </c>
      <c r="VP45" s="27" t="str">
        <f t="shared" si="1292"/>
        <v>1.93</v>
      </c>
      <c r="VQ45" s="27" t="str">
        <f t="shared" si="1293"/>
        <v>9.18</v>
      </c>
      <c r="VR45" s="27" t="str">
        <f t="shared" si="1294"/>
        <v>0.04</v>
      </c>
      <c r="VS45" s="27" t="str">
        <f t="shared" si="1295"/>
        <v>1.28</v>
      </c>
      <c r="VT45" s="27">
        <f t="shared" si="1296"/>
        <v>0</v>
      </c>
      <c r="VU45" s="27" t="str">
        <f t="shared" si="1297"/>
        <v>4.58</v>
      </c>
      <c r="VV45" s="27" t="str">
        <f t="shared" si="1298"/>
        <v>8.58</v>
      </c>
      <c r="VW45" s="27">
        <f t="shared" si="1299"/>
        <v>0</v>
      </c>
      <c r="VX45" s="27">
        <f t="shared" si="1300"/>
        <v>0</v>
      </c>
      <c r="VY45" s="27" t="str">
        <f t="shared" si="1301"/>
        <v>-3.07</v>
      </c>
      <c r="VZ45" s="27" t="str">
        <f t="shared" si="1302"/>
        <v>-1.95</v>
      </c>
      <c r="WA45" s="27">
        <f t="shared" si="1303"/>
        <v>0</v>
      </c>
      <c r="WB45" s="27" t="str">
        <f t="shared" si="1304"/>
        <v>-4.55</v>
      </c>
      <c r="WC45" s="27">
        <f t="shared" si="1305"/>
        <v>0</v>
      </c>
      <c r="WD45" s="27" t="str">
        <f t="shared" si="1306"/>
        <v>-0.18</v>
      </c>
      <c r="WE45" s="27" t="str">
        <f t="shared" si="1307"/>
        <v>7.39</v>
      </c>
      <c r="WF45" s="27" t="str">
        <f t="shared" si="1308"/>
        <v>-9.75</v>
      </c>
      <c r="WG45" s="27" t="str">
        <f t="shared" si="1309"/>
        <v>4.99</v>
      </c>
      <c r="WH45" s="27" t="str">
        <f t="shared" si="1310"/>
        <v>4.97</v>
      </c>
      <c r="WI45" s="27">
        <f t="shared" si="1311"/>
        <v>0</v>
      </c>
      <c r="WJ45" s="27" t="str">
        <f t="shared" si="1312"/>
        <v>7.28</v>
      </c>
      <c r="WK45" s="27">
        <f t="shared" si="1313"/>
        <v>0</v>
      </c>
      <c r="WL45" s="27">
        <f t="shared" si="1314"/>
        <v>0</v>
      </c>
      <c r="WM45" s="27" t="str">
        <f t="shared" si="1315"/>
        <v>4.37</v>
      </c>
      <c r="WN45" s="27">
        <f t="shared" si="1316"/>
        <v>0</v>
      </c>
      <c r="WO45" s="27">
        <f t="shared" si="1317"/>
        <v>0</v>
      </c>
      <c r="WP45" s="27" t="str">
        <f t="shared" si="1318"/>
        <v>10.02</v>
      </c>
      <c r="WQ45" s="27">
        <f t="shared" si="1319"/>
        <v>0</v>
      </c>
      <c r="WR45" s="27">
        <f t="shared" si="1320"/>
        <v>0</v>
      </c>
      <c r="WS45" s="27" t="str">
        <f t="shared" si="1321"/>
        <v>3.28</v>
      </c>
      <c r="WT45" s="27">
        <f t="shared" si="1322"/>
        <v>0</v>
      </c>
      <c r="WU45" s="27">
        <f t="shared" si="1323"/>
        <v>0</v>
      </c>
      <c r="WV45" s="27" t="str">
        <f t="shared" si="1324"/>
        <v>-3.21</v>
      </c>
      <c r="WW45" s="27">
        <f t="shared" si="1325"/>
        <v>0</v>
      </c>
      <c r="WX45" s="27">
        <f t="shared" si="1326"/>
        <v>0</v>
      </c>
      <c r="WY45" s="27">
        <f t="shared" si="1327"/>
        <v>0</v>
      </c>
      <c r="WZ45" s="27">
        <f t="shared" si="1328"/>
        <v>0</v>
      </c>
      <c r="XA45" s="27">
        <f t="shared" si="1329"/>
        <v>0</v>
      </c>
      <c r="XB45" s="27">
        <f t="shared" si="1330"/>
        <v>0</v>
      </c>
      <c r="XC45" s="27">
        <f t="shared" si="1331"/>
        <v>0</v>
      </c>
      <c r="XD45" s="27">
        <f t="shared" si="1332"/>
        <v>0</v>
      </c>
      <c r="XE45" s="27">
        <f t="shared" si="1333"/>
        <v>0</v>
      </c>
      <c r="XF45" s="27">
        <f t="shared" si="1334"/>
        <v>0</v>
      </c>
      <c r="XG45" s="27">
        <f t="shared" si="1335"/>
        <v>0</v>
      </c>
      <c r="XH45" s="27">
        <f t="shared" si="1336"/>
        <v>0</v>
      </c>
      <c r="XI45" s="27">
        <f t="shared" si="1337"/>
        <v>0</v>
      </c>
      <c r="XJ45" s="27">
        <f t="shared" si="1338"/>
        <v>0</v>
      </c>
      <c r="XK45" s="27">
        <f t="shared" si="1339"/>
        <v>0</v>
      </c>
      <c r="XL45" s="27">
        <f t="shared" si="1340"/>
        <v>0</v>
      </c>
      <c r="XM45" s="27">
        <f t="shared" si="1341"/>
        <v>0</v>
      </c>
      <c r="XN45" s="27">
        <f t="shared" si="1342"/>
        <v>0</v>
      </c>
      <c r="XO45" s="27">
        <f t="shared" si="1343"/>
        <v>0</v>
      </c>
      <c r="XP45" s="27">
        <f t="shared" si="1344"/>
        <v>0</v>
      </c>
      <c r="XQ45" s="27">
        <f t="shared" si="1345"/>
        <v>0</v>
      </c>
      <c r="XR45" s="27">
        <f t="shared" si="1346"/>
        <v>0</v>
      </c>
      <c r="XS45" s="27">
        <f t="shared" si="1347"/>
        <v>0</v>
      </c>
      <c r="XT45" s="27">
        <f t="shared" si="1348"/>
        <v>0</v>
      </c>
      <c r="XU45" s="27">
        <f t="shared" si="1349"/>
        <v>0</v>
      </c>
      <c r="XV45" s="27">
        <f t="shared" si="1350"/>
        <v>0</v>
      </c>
      <c r="XW45" s="27">
        <f t="shared" si="1351"/>
        <v>0</v>
      </c>
      <c r="XX45" s="27">
        <f t="shared" si="1352"/>
        <v>0</v>
      </c>
      <c r="XY45" s="27">
        <f t="shared" si="1353"/>
        <v>0</v>
      </c>
      <c r="XZ45" s="27">
        <f t="shared" si="1354"/>
        <v>0</v>
      </c>
      <c r="YA45" s="27">
        <f t="shared" si="1355"/>
        <v>0</v>
      </c>
      <c r="YB45" s="27">
        <f t="shared" si="1356"/>
        <v>0</v>
      </c>
      <c r="YC45" s="27">
        <f t="shared" si="1357"/>
        <v>0</v>
      </c>
      <c r="YD45" s="27">
        <f t="shared" si="1358"/>
        <v>0</v>
      </c>
      <c r="YE45" s="27">
        <f t="shared" si="1359"/>
        <v>0</v>
      </c>
      <c r="YF45" s="27">
        <f t="shared" si="1360"/>
        <v>0</v>
      </c>
      <c r="YG45" s="27">
        <f t="shared" si="1361"/>
        <v>0</v>
      </c>
      <c r="YH45" s="27">
        <f t="shared" si="1362"/>
        <v>0</v>
      </c>
      <c r="YI45" s="27">
        <f t="shared" si="1363"/>
        <v>0</v>
      </c>
      <c r="YJ45" s="27">
        <f t="shared" si="1364"/>
        <v>0</v>
      </c>
      <c r="YL45" s="28">
        <f t="shared" si="1365"/>
        <v>837</v>
      </c>
      <c r="YM45" s="28">
        <f t="shared" si="1366"/>
        <v>627</v>
      </c>
      <c r="YN45" s="28">
        <f t="shared" si="1367"/>
        <v>240</v>
      </c>
      <c r="YO45" s="28">
        <f t="shared" si="1368"/>
        <v>159</v>
      </c>
      <c r="YP45" s="28">
        <f t="shared" si="1369"/>
        <v>0</v>
      </c>
      <c r="YQ45" s="28">
        <f t="shared" si="1370"/>
        <v>1325</v>
      </c>
      <c r="YT45" s="27" t="str">
        <f t="shared" si="1371"/>
        <v>67</v>
      </c>
      <c r="YU45" s="27" t="str">
        <f t="shared" si="1372"/>
        <v>45</v>
      </c>
      <c r="YV45" s="27" t="str">
        <f t="shared" si="1373"/>
        <v>99</v>
      </c>
      <c r="YW45" s="27">
        <f t="shared" si="1374"/>
        <v>0</v>
      </c>
      <c r="YX45" s="27">
        <f t="shared" si="1375"/>
        <v>0</v>
      </c>
      <c r="YY45" s="27" t="str">
        <f t="shared" si="1376"/>
        <v>52</v>
      </c>
      <c r="YZ45" s="27" t="str">
        <f t="shared" si="1377"/>
        <v>91</v>
      </c>
      <c r="ZA45" s="27">
        <f t="shared" si="1378"/>
        <v>0</v>
      </c>
      <c r="ZB45" s="27" t="str">
        <f t="shared" si="1379"/>
        <v>95</v>
      </c>
      <c r="ZC45" s="27" t="str">
        <f t="shared" si="1380"/>
        <v>87</v>
      </c>
      <c r="ZD45" s="27" t="str">
        <f t="shared" si="1381"/>
        <v>67</v>
      </c>
      <c r="ZE45" s="27" t="str">
        <f t="shared" si="1382"/>
        <v>96</v>
      </c>
      <c r="ZF45" s="27" t="str">
        <f t="shared" si="1383"/>
        <v>65</v>
      </c>
      <c r="ZG45" s="27">
        <f t="shared" si="1384"/>
        <v>0</v>
      </c>
      <c r="ZH45" s="27" t="str">
        <f t="shared" si="1385"/>
        <v>63</v>
      </c>
      <c r="ZI45" s="27" t="str">
        <f t="shared" si="1386"/>
        <v>60</v>
      </c>
      <c r="ZJ45" s="27">
        <f t="shared" si="1387"/>
        <v>0</v>
      </c>
      <c r="ZK45" s="27">
        <f t="shared" si="1388"/>
        <v>0</v>
      </c>
      <c r="ZL45" s="27" t="str">
        <f t="shared" si="1389"/>
        <v>90</v>
      </c>
      <c r="ZM45" s="27" t="str">
        <f t="shared" si="1390"/>
        <v>86</v>
      </c>
      <c r="ZN45" s="27">
        <f t="shared" si="1391"/>
        <v>0</v>
      </c>
      <c r="ZO45" s="27" t="str">
        <f t="shared" si="1392"/>
        <v>88</v>
      </c>
      <c r="ZP45" s="27">
        <f t="shared" si="1393"/>
        <v>0</v>
      </c>
      <c r="ZQ45" s="27" t="str">
        <f t="shared" si="1394"/>
        <v>89</v>
      </c>
      <c r="ZR45" s="27" t="str">
        <f t="shared" si="1395"/>
        <v>75</v>
      </c>
      <c r="ZS45" s="27" t="str">
        <f t="shared" si="1396"/>
        <v>87</v>
      </c>
      <c r="ZT45" s="27" t="str">
        <f t="shared" si="1397"/>
        <v>59</v>
      </c>
      <c r="ZU45" s="27" t="str">
        <f t="shared" si="1398"/>
        <v>71</v>
      </c>
      <c r="ZV45" s="27">
        <f t="shared" si="1399"/>
        <v>0</v>
      </c>
      <c r="ZW45" s="27" t="str">
        <f t="shared" si="1400"/>
        <v>76</v>
      </c>
      <c r="ZX45" s="27">
        <f t="shared" si="1401"/>
        <v>0</v>
      </c>
      <c r="ZY45" s="27">
        <f t="shared" si="1402"/>
        <v>0</v>
      </c>
      <c r="ZZ45" s="27" t="str">
        <f t="shared" si="1403"/>
        <v>61</v>
      </c>
      <c r="AAA45" s="27">
        <f t="shared" si="1404"/>
        <v>0</v>
      </c>
      <c r="AAB45" s="27">
        <f t="shared" si="1405"/>
        <v>0</v>
      </c>
      <c r="AAC45" s="27" t="str">
        <f t="shared" si="1406"/>
        <v>35</v>
      </c>
      <c r="AAD45" s="27">
        <f t="shared" si="1407"/>
        <v>0</v>
      </c>
      <c r="AAE45" s="27">
        <f t="shared" si="1408"/>
        <v>0</v>
      </c>
      <c r="AAF45" s="27" t="str">
        <f t="shared" si="1409"/>
        <v>78</v>
      </c>
      <c r="AAG45" s="27">
        <f t="shared" si="1410"/>
        <v>0</v>
      </c>
      <c r="AAH45" s="27">
        <f t="shared" si="1411"/>
        <v>0</v>
      </c>
      <c r="AAI45" s="27" t="str">
        <f t="shared" si="1412"/>
        <v>81</v>
      </c>
      <c r="AAJ45" s="27">
        <f t="shared" si="1413"/>
        <v>0</v>
      </c>
      <c r="AAK45" s="27">
        <f t="shared" si="1414"/>
        <v>0</v>
      </c>
      <c r="AAL45" s="27">
        <f t="shared" si="1415"/>
        <v>0</v>
      </c>
      <c r="AAM45" s="27">
        <f t="shared" si="1416"/>
        <v>0</v>
      </c>
      <c r="AAN45" s="27">
        <f t="shared" si="1417"/>
        <v>0</v>
      </c>
      <c r="AAO45" s="27">
        <f t="shared" si="1418"/>
        <v>0</v>
      </c>
      <c r="AAP45" s="27">
        <f t="shared" si="1419"/>
        <v>0</v>
      </c>
      <c r="AAQ45" s="27">
        <f t="shared" si="1420"/>
        <v>0</v>
      </c>
      <c r="AAR45" s="27">
        <f t="shared" si="1421"/>
        <v>0</v>
      </c>
      <c r="AAS45" s="27">
        <f t="shared" si="1422"/>
        <v>0</v>
      </c>
      <c r="AAT45" s="27">
        <f t="shared" si="1423"/>
        <v>0</v>
      </c>
      <c r="AAU45" s="27">
        <f t="shared" si="1424"/>
        <v>0</v>
      </c>
      <c r="AAV45" s="27">
        <f t="shared" si="1425"/>
        <v>0</v>
      </c>
      <c r="AAW45" s="27">
        <f t="shared" si="1426"/>
        <v>0</v>
      </c>
      <c r="AAX45" s="27">
        <f t="shared" si="1427"/>
        <v>0</v>
      </c>
      <c r="AAY45" s="27">
        <f t="shared" si="1428"/>
        <v>0</v>
      </c>
      <c r="AAZ45" s="27">
        <f t="shared" si="1429"/>
        <v>0</v>
      </c>
      <c r="ABA45" s="27">
        <f t="shared" si="1430"/>
        <v>0</v>
      </c>
      <c r="ABB45" s="27">
        <f t="shared" si="1431"/>
        <v>0</v>
      </c>
      <c r="ABC45" s="27">
        <f t="shared" si="1432"/>
        <v>0</v>
      </c>
      <c r="ABD45" s="27">
        <f t="shared" si="1433"/>
        <v>0</v>
      </c>
      <c r="ABE45" s="27">
        <f t="shared" si="1434"/>
        <v>0</v>
      </c>
      <c r="ABF45" s="27">
        <f t="shared" si="1435"/>
        <v>0</v>
      </c>
      <c r="ABG45" s="27">
        <f t="shared" si="1436"/>
        <v>0</v>
      </c>
      <c r="ABH45" s="27">
        <f t="shared" si="1437"/>
        <v>0</v>
      </c>
      <c r="ABI45" s="27">
        <f t="shared" si="1438"/>
        <v>0</v>
      </c>
      <c r="ABJ45" s="27">
        <f t="shared" si="1439"/>
        <v>0</v>
      </c>
      <c r="ABK45" s="27">
        <f t="shared" si="1440"/>
        <v>0</v>
      </c>
      <c r="ABL45" s="27">
        <f t="shared" si="1441"/>
        <v>0</v>
      </c>
      <c r="ABM45" s="27">
        <f t="shared" si="1442"/>
        <v>0</v>
      </c>
      <c r="ABN45" s="27">
        <f t="shared" si="1443"/>
        <v>0</v>
      </c>
      <c r="ABO45" s="27">
        <f t="shared" si="1444"/>
        <v>0</v>
      </c>
      <c r="ABP45" s="27">
        <f t="shared" si="1445"/>
        <v>0</v>
      </c>
      <c r="ABQ45" s="27">
        <f t="shared" si="1446"/>
        <v>0</v>
      </c>
      <c r="ABR45" s="27">
        <f t="shared" si="1447"/>
        <v>0</v>
      </c>
      <c r="ABS45" s="27">
        <f t="shared" si="1448"/>
        <v>0</v>
      </c>
      <c r="ABT45" s="27">
        <f t="shared" si="1449"/>
        <v>0</v>
      </c>
      <c r="ABU45" s="27">
        <f t="shared" si="1450"/>
        <v>0</v>
      </c>
      <c r="ABV45" s="27">
        <f t="shared" si="1451"/>
        <v>0</v>
      </c>
      <c r="ABW45" s="27">
        <f t="shared" si="1452"/>
        <v>0</v>
      </c>
      <c r="ABY45" s="28">
        <f t="shared" si="1453"/>
        <v>486.90000000000003</v>
      </c>
      <c r="ABZ45" s="28">
        <f t="shared" si="1454"/>
        <v>364.2000000000001</v>
      </c>
      <c r="ACA45" s="28">
        <f t="shared" si="1455"/>
        <v>261.60000000000002</v>
      </c>
      <c r="ACB45" s="28">
        <f t="shared" si="1456"/>
        <v>46.900000000000006</v>
      </c>
      <c r="ACC45" s="28">
        <f t="shared" si="1457"/>
        <v>0</v>
      </c>
      <c r="ACD45" s="28">
        <f t="shared" si="1458"/>
        <v>786.00000000000011</v>
      </c>
      <c r="ACG45" s="27" t="str">
        <f t="shared" si="1459"/>
        <v>38.3</v>
      </c>
      <c r="ACH45" s="27" t="str">
        <f t="shared" si="1460"/>
        <v>51.7</v>
      </c>
      <c r="ACI45" s="27" t="str">
        <f t="shared" si="1461"/>
        <v>109.3</v>
      </c>
      <c r="ACJ45" s="27">
        <f t="shared" si="1462"/>
        <v>0</v>
      </c>
      <c r="ACK45" s="27">
        <f t="shared" si="1463"/>
        <v>0</v>
      </c>
      <c r="ACL45" s="27" t="str">
        <f t="shared" si="1464"/>
        <v>26.8</v>
      </c>
      <c r="ACM45" s="27" t="str">
        <f t="shared" si="1465"/>
        <v>44.2</v>
      </c>
      <c r="ACN45" s="27">
        <f t="shared" si="1466"/>
        <v>0</v>
      </c>
      <c r="ACO45" s="27" t="str">
        <f t="shared" si="1467"/>
        <v>20.5</v>
      </c>
      <c r="ACP45" s="27" t="str">
        <f t="shared" si="1468"/>
        <v>40</v>
      </c>
      <c r="ACQ45" s="27" t="str">
        <f t="shared" si="1469"/>
        <v>102.8</v>
      </c>
      <c r="ACR45" s="27" t="str">
        <f t="shared" si="1470"/>
        <v>13.3</v>
      </c>
      <c r="ACS45" s="27" t="str">
        <f t="shared" si="1471"/>
        <v>101.1</v>
      </c>
      <c r="ACT45" s="27">
        <f t="shared" si="1472"/>
        <v>0</v>
      </c>
      <c r="ACU45" s="27" t="str">
        <f t="shared" si="1473"/>
        <v>79.9</v>
      </c>
      <c r="ACV45" s="27" t="str">
        <f t="shared" si="1474"/>
        <v>83.4</v>
      </c>
      <c r="ACW45" s="27">
        <f t="shared" si="1475"/>
        <v>0</v>
      </c>
      <c r="ACX45" s="27">
        <f t="shared" si="1476"/>
        <v>0</v>
      </c>
      <c r="ACY45" s="27" t="str">
        <f t="shared" si="1477"/>
        <v>43.8</v>
      </c>
      <c r="ACZ45" s="27" t="str">
        <f t="shared" si="1478"/>
        <v>135.7</v>
      </c>
      <c r="ADA45" s="27">
        <f t="shared" si="1479"/>
        <v>0</v>
      </c>
      <c r="ADB45" s="27" t="str">
        <f t="shared" si="1480"/>
        <v>35.6</v>
      </c>
      <c r="ADC45" s="27">
        <f t="shared" si="1481"/>
        <v>0</v>
      </c>
      <c r="ADD45" s="27" t="str">
        <f t="shared" si="1482"/>
        <v>38.1</v>
      </c>
      <c r="ADE45" s="27" t="str">
        <f t="shared" si="1483"/>
        <v>0</v>
      </c>
      <c r="ADF45" s="27" t="str">
        <f t="shared" si="1484"/>
        <v>23.1</v>
      </c>
      <c r="ADG45" s="27" t="str">
        <f t="shared" si="1485"/>
        <v>51.3</v>
      </c>
      <c r="ADH45" s="27" t="str">
        <f t="shared" si="1486"/>
        <v>16.1</v>
      </c>
      <c r="ADI45" s="27">
        <f t="shared" si="1487"/>
        <v>0</v>
      </c>
      <c r="ADJ45" s="27" t="str">
        <f t="shared" si="1488"/>
        <v>3.4</v>
      </c>
      <c r="ADK45" s="27">
        <f t="shared" si="1489"/>
        <v>0</v>
      </c>
      <c r="ADL45" s="27">
        <f t="shared" si="1490"/>
        <v>0</v>
      </c>
      <c r="ADM45" s="27" t="str">
        <f t="shared" si="1491"/>
        <v>7.4</v>
      </c>
      <c r="ADN45" s="27">
        <f t="shared" si="1492"/>
        <v>0</v>
      </c>
      <c r="ADO45" s="27">
        <f t="shared" si="1493"/>
        <v>0</v>
      </c>
      <c r="ADP45" s="27" t="str">
        <f t="shared" si="1494"/>
        <v>46.9</v>
      </c>
      <c r="ADQ45" s="27">
        <f t="shared" si="1495"/>
        <v>0</v>
      </c>
      <c r="ADR45" s="27">
        <f t="shared" si="1496"/>
        <v>0</v>
      </c>
      <c r="ADS45" s="27" t="str">
        <f t="shared" si="1497"/>
        <v>16.3</v>
      </c>
      <c r="ADT45" s="27">
        <f t="shared" si="1498"/>
        <v>0</v>
      </c>
      <c r="ADU45" s="27">
        <f t="shared" si="1499"/>
        <v>0</v>
      </c>
      <c r="ADV45" s="27" t="str">
        <f t="shared" si="1500"/>
        <v>30.6</v>
      </c>
      <c r="ADW45" s="27">
        <f t="shared" si="1501"/>
        <v>0</v>
      </c>
      <c r="ADX45" s="27">
        <f t="shared" si="1502"/>
        <v>0</v>
      </c>
      <c r="ADY45" s="27">
        <f t="shared" si="1503"/>
        <v>0</v>
      </c>
      <c r="ADZ45" s="27">
        <f t="shared" si="1504"/>
        <v>0</v>
      </c>
      <c r="AEA45" s="27">
        <f t="shared" si="1505"/>
        <v>0</v>
      </c>
      <c r="AEB45" s="27">
        <f t="shared" si="1506"/>
        <v>0</v>
      </c>
      <c r="AEC45" s="27">
        <f t="shared" si="1507"/>
        <v>0</v>
      </c>
      <c r="AED45" s="27">
        <f t="shared" si="1508"/>
        <v>0</v>
      </c>
      <c r="AEE45" s="27">
        <f t="shared" si="1509"/>
        <v>0</v>
      </c>
      <c r="AEF45" s="27">
        <f t="shared" si="1510"/>
        <v>0</v>
      </c>
      <c r="AEG45" s="27">
        <f t="shared" si="1511"/>
        <v>0</v>
      </c>
      <c r="AEH45" s="27">
        <f t="shared" si="1512"/>
        <v>0</v>
      </c>
      <c r="AEI45" s="27">
        <f t="shared" si="1513"/>
        <v>0</v>
      </c>
      <c r="AEJ45" s="27">
        <f t="shared" si="1514"/>
        <v>0</v>
      </c>
      <c r="AEK45" s="27">
        <f t="shared" si="1515"/>
        <v>0</v>
      </c>
      <c r="AEL45" s="27">
        <f t="shared" si="1516"/>
        <v>0</v>
      </c>
      <c r="AEM45" s="27">
        <f t="shared" si="1517"/>
        <v>0</v>
      </c>
      <c r="AEN45" s="27">
        <f t="shared" si="1518"/>
        <v>0</v>
      </c>
      <c r="AEO45" s="27">
        <f t="shared" si="1519"/>
        <v>0</v>
      </c>
      <c r="AEP45" s="27">
        <f t="shared" si="1520"/>
        <v>0</v>
      </c>
      <c r="AEQ45" s="27">
        <f t="shared" si="1521"/>
        <v>0</v>
      </c>
      <c r="AER45" s="27">
        <f t="shared" si="1522"/>
        <v>0</v>
      </c>
      <c r="AES45" s="27">
        <f t="shared" si="1523"/>
        <v>0</v>
      </c>
      <c r="AET45" s="27">
        <f t="shared" si="1524"/>
        <v>0</v>
      </c>
      <c r="AEU45" s="27">
        <f t="shared" si="1525"/>
        <v>0</v>
      </c>
      <c r="AEV45" s="27">
        <f t="shared" si="1526"/>
        <v>0</v>
      </c>
      <c r="AEW45" s="27">
        <f t="shared" si="1527"/>
        <v>0</v>
      </c>
      <c r="AEX45" s="27">
        <f t="shared" si="1528"/>
        <v>0</v>
      </c>
      <c r="AEY45" s="27">
        <f t="shared" si="1529"/>
        <v>0</v>
      </c>
      <c r="AEZ45" s="27">
        <f t="shared" si="1530"/>
        <v>0</v>
      </c>
      <c r="AFA45" s="27">
        <f t="shared" si="1531"/>
        <v>0</v>
      </c>
      <c r="AFB45" s="27">
        <f t="shared" si="1532"/>
        <v>0</v>
      </c>
      <c r="AFC45" s="27">
        <f t="shared" si="1533"/>
        <v>0</v>
      </c>
      <c r="AFD45" s="27">
        <f t="shared" si="1534"/>
        <v>0</v>
      </c>
      <c r="AFE45" s="27">
        <f t="shared" si="1535"/>
        <v>0</v>
      </c>
      <c r="AFF45" s="27">
        <f t="shared" si="1536"/>
        <v>0</v>
      </c>
      <c r="AFG45" s="27">
        <f t="shared" si="1537"/>
        <v>0</v>
      </c>
      <c r="AFH45" s="27">
        <f t="shared" si="1538"/>
        <v>0</v>
      </c>
      <c r="AFI45" s="27">
        <f t="shared" si="1539"/>
        <v>0</v>
      </c>
      <c r="AFJ45" s="27">
        <f t="shared" si="1540"/>
        <v>0</v>
      </c>
      <c r="AFL45" s="28">
        <f t="shared" si="892"/>
        <v>48.5</v>
      </c>
      <c r="AFM45" s="28">
        <v>48.5</v>
      </c>
      <c r="AFN45" s="27">
        <v>3</v>
      </c>
      <c r="AFO45" s="27">
        <f t="shared" si="1541"/>
        <v>3</v>
      </c>
      <c r="AFP45" s="27">
        <f t="shared" si="1542"/>
        <v>3</v>
      </c>
      <c r="AFQ45" s="27">
        <f t="shared" si="1543"/>
        <v>3</v>
      </c>
      <c r="AFR45" s="27">
        <f t="shared" si="1544"/>
        <v>0</v>
      </c>
      <c r="AFS45" s="27">
        <f t="shared" si="1545"/>
        <v>0</v>
      </c>
      <c r="AFT45" s="27">
        <f t="shared" si="1546"/>
        <v>3</v>
      </c>
      <c r="AFU45" s="27">
        <f t="shared" si="1547"/>
        <v>2</v>
      </c>
      <c r="AFV45" s="27">
        <f t="shared" si="1548"/>
        <v>0</v>
      </c>
      <c r="AFW45" s="27">
        <f t="shared" si="1549"/>
        <v>3</v>
      </c>
      <c r="AFX45" s="27">
        <f t="shared" si="1550"/>
        <v>3</v>
      </c>
      <c r="AFY45" s="27">
        <f t="shared" si="1551"/>
        <v>3</v>
      </c>
      <c r="AFZ45" s="27">
        <f t="shared" si="1552"/>
        <v>3</v>
      </c>
      <c r="AGA45" s="27">
        <f t="shared" si="1553"/>
        <v>1</v>
      </c>
      <c r="AGB45" s="27">
        <f t="shared" si="1554"/>
        <v>0</v>
      </c>
      <c r="AGC45" s="27">
        <f t="shared" si="1555"/>
        <v>3</v>
      </c>
      <c r="AGD45" s="27">
        <f t="shared" si="1556"/>
        <v>3</v>
      </c>
      <c r="AGE45" s="27">
        <f t="shared" si="1557"/>
        <v>0</v>
      </c>
      <c r="AGF45" s="27">
        <f t="shared" si="1558"/>
        <v>0</v>
      </c>
      <c r="AGG45" s="27">
        <f t="shared" si="1559"/>
        <v>3</v>
      </c>
      <c r="AGH45" s="27">
        <f t="shared" si="1560"/>
        <v>4</v>
      </c>
      <c r="AGI45" s="27">
        <f t="shared" si="1561"/>
        <v>0</v>
      </c>
      <c r="AGJ45" s="27">
        <f t="shared" si="1562"/>
        <v>7</v>
      </c>
      <c r="AGK45" s="27">
        <f t="shared" si="1563"/>
        <v>0</v>
      </c>
      <c r="AGL45" s="27">
        <f t="shared" si="1564"/>
        <v>4</v>
      </c>
      <c r="AGM45" s="27">
        <f t="shared" si="1565"/>
        <v>3</v>
      </c>
      <c r="AGN45" s="27">
        <f t="shared" si="1566"/>
        <v>3</v>
      </c>
      <c r="AGO45" s="27">
        <f t="shared" si="1567"/>
        <v>3</v>
      </c>
      <c r="AGP45" s="27">
        <f t="shared" si="1568"/>
        <v>5</v>
      </c>
      <c r="AGQ45" s="27">
        <f t="shared" si="1569"/>
        <v>0</v>
      </c>
      <c r="AGR45" s="27">
        <f t="shared" si="1570"/>
        <v>3</v>
      </c>
      <c r="AGS45" s="27">
        <f t="shared" si="1571"/>
        <v>0</v>
      </c>
      <c r="AGT45" s="27">
        <f t="shared" si="1572"/>
        <v>0</v>
      </c>
      <c r="AGU45" s="27">
        <f t="shared" si="1573"/>
        <v>3</v>
      </c>
      <c r="AGV45" s="27">
        <f t="shared" si="1574"/>
        <v>0</v>
      </c>
      <c r="AGW45" s="27">
        <f t="shared" si="1575"/>
        <v>0</v>
      </c>
      <c r="AGX45" s="27">
        <f t="shared" si="1576"/>
        <v>3</v>
      </c>
      <c r="AGY45" s="27">
        <f t="shared" si="1577"/>
        <v>0</v>
      </c>
      <c r="AGZ45" s="27">
        <f t="shared" si="1578"/>
        <v>0</v>
      </c>
      <c r="AHA45" s="27">
        <f t="shared" si="1579"/>
        <v>3</v>
      </c>
      <c r="AHB45" s="27">
        <f t="shared" si="1580"/>
        <v>0</v>
      </c>
      <c r="AHC45" s="27">
        <f t="shared" si="1581"/>
        <v>0</v>
      </c>
      <c r="AHD45" s="27">
        <f t="shared" si="1582"/>
        <v>3</v>
      </c>
      <c r="AHE45" s="27">
        <f t="shared" si="1583"/>
        <v>0</v>
      </c>
      <c r="AHF45" s="27">
        <f t="shared" si="1584"/>
        <v>0</v>
      </c>
      <c r="AHG45" s="27">
        <f t="shared" si="1585"/>
        <v>0</v>
      </c>
      <c r="AHH45" s="27">
        <f t="shared" si="1586"/>
        <v>0</v>
      </c>
      <c r="AHI45" s="27">
        <f t="shared" si="1587"/>
        <v>0</v>
      </c>
      <c r="AHJ45" s="27">
        <f t="shared" si="1588"/>
        <v>0</v>
      </c>
      <c r="AHK45" s="27">
        <f t="shared" si="1589"/>
        <v>0</v>
      </c>
      <c r="AHL45" s="27">
        <f t="shared" si="1590"/>
        <v>0</v>
      </c>
      <c r="AHM45" s="27">
        <f t="shared" si="1591"/>
        <v>0</v>
      </c>
      <c r="AHN45" s="27">
        <f t="shared" si="1592"/>
        <v>0</v>
      </c>
      <c r="AHO45" s="27">
        <f t="shared" si="1593"/>
        <v>0</v>
      </c>
      <c r="AHP45" s="27">
        <f t="shared" si="1594"/>
        <v>0</v>
      </c>
      <c r="AHQ45" s="27">
        <f t="shared" si="1595"/>
        <v>0</v>
      </c>
      <c r="AHR45" s="27">
        <f t="shared" si="1596"/>
        <v>0</v>
      </c>
      <c r="AHS45" s="27">
        <f t="shared" si="1597"/>
        <v>0</v>
      </c>
      <c r="AHT45" s="27">
        <f t="shared" si="1598"/>
        <v>0</v>
      </c>
      <c r="AHU45" s="27">
        <f t="shared" si="1599"/>
        <v>0</v>
      </c>
      <c r="AHV45" s="27">
        <f t="shared" si="1600"/>
        <v>0</v>
      </c>
      <c r="AHW45" s="27">
        <f t="shared" si="1601"/>
        <v>0</v>
      </c>
      <c r="AHX45" s="27">
        <f t="shared" si="1602"/>
        <v>0</v>
      </c>
      <c r="AHY45" s="27">
        <f t="shared" si="1603"/>
        <v>0</v>
      </c>
      <c r="AHZ45" s="27">
        <f t="shared" si="1604"/>
        <v>0</v>
      </c>
      <c r="AIA45" s="27">
        <f t="shared" si="1605"/>
        <v>0</v>
      </c>
      <c r="AIB45" s="27">
        <f t="shared" si="1606"/>
        <v>0</v>
      </c>
      <c r="AIC45" s="27">
        <f t="shared" si="1607"/>
        <v>0</v>
      </c>
      <c r="AID45" s="27">
        <f t="shared" si="1608"/>
        <v>0</v>
      </c>
      <c r="AIE45" s="27">
        <f t="shared" si="1609"/>
        <v>0</v>
      </c>
      <c r="AIF45" s="27">
        <f t="shared" si="1610"/>
        <v>0</v>
      </c>
      <c r="AIG45" s="27">
        <f t="shared" si="1611"/>
        <v>0</v>
      </c>
      <c r="AIH45" s="27">
        <f t="shared" si="1612"/>
        <v>0</v>
      </c>
      <c r="AII45" s="27">
        <f t="shared" si="1613"/>
        <v>0</v>
      </c>
      <c r="AIJ45" s="27">
        <f t="shared" si="1614"/>
        <v>0</v>
      </c>
      <c r="AIK45" s="27">
        <f t="shared" si="1615"/>
        <v>0</v>
      </c>
      <c r="AIL45" s="27">
        <f t="shared" si="1616"/>
        <v>0</v>
      </c>
      <c r="AIM45" s="27">
        <f t="shared" si="1617"/>
        <v>0</v>
      </c>
      <c r="AIN45" s="27">
        <f t="shared" si="1618"/>
        <v>0</v>
      </c>
      <c r="AIO45" s="27">
        <f t="shared" si="1619"/>
        <v>0</v>
      </c>
      <c r="AIP45" s="27">
        <f t="shared" si="1620"/>
        <v>0</v>
      </c>
      <c r="AIQ45" s="27">
        <f t="shared" si="1621"/>
        <v>0</v>
      </c>
      <c r="AIR45" s="27">
        <f t="shared" si="1622"/>
        <v>0</v>
      </c>
      <c r="AIT45" s="27">
        <v>1</v>
      </c>
      <c r="AIU45" s="27">
        <v>1</v>
      </c>
      <c r="AIV45" s="27">
        <v>1</v>
      </c>
      <c r="AIW45" s="27">
        <f t="shared" si="1623"/>
        <v>0</v>
      </c>
      <c r="AIX45" s="27">
        <f t="shared" si="1624"/>
        <v>0</v>
      </c>
      <c r="AIY45" s="27">
        <f t="shared" si="1625"/>
        <v>0.25</v>
      </c>
      <c r="AIZ45" s="27">
        <f t="shared" si="1626"/>
        <v>2</v>
      </c>
      <c r="AJA45" s="27">
        <f t="shared" si="1627"/>
        <v>0</v>
      </c>
      <c r="AJB45" s="27">
        <f t="shared" si="1628"/>
        <v>1</v>
      </c>
      <c r="AJC45" s="27">
        <f t="shared" si="1629"/>
        <v>1</v>
      </c>
      <c r="AJD45" s="27">
        <f t="shared" si="1630"/>
        <v>1</v>
      </c>
      <c r="AJE45" s="27">
        <f t="shared" si="1631"/>
        <v>1</v>
      </c>
      <c r="AJF45" s="27">
        <f t="shared" si="1632"/>
        <v>2</v>
      </c>
      <c r="AJG45" s="27">
        <f t="shared" si="1633"/>
        <v>0</v>
      </c>
      <c r="AJH45" s="27">
        <f t="shared" si="1634"/>
        <v>1</v>
      </c>
      <c r="AJI45" s="27">
        <f t="shared" si="1635"/>
        <v>1</v>
      </c>
      <c r="AJJ45" s="27">
        <f t="shared" si="1636"/>
        <v>0</v>
      </c>
      <c r="AJK45" s="27">
        <f t="shared" si="1637"/>
        <v>0</v>
      </c>
      <c r="AJL45" s="27">
        <f t="shared" si="1638"/>
        <v>0.25</v>
      </c>
      <c r="AJM45" s="27">
        <f t="shared" si="1639"/>
        <v>8</v>
      </c>
      <c r="AJN45" s="27">
        <f t="shared" si="1640"/>
        <v>0</v>
      </c>
      <c r="AJO45" s="27">
        <f t="shared" si="1641"/>
        <v>2</v>
      </c>
      <c r="AJP45" s="27">
        <f t="shared" si="1642"/>
        <v>0</v>
      </c>
      <c r="AJQ45" s="27">
        <f t="shared" si="1643"/>
        <v>2</v>
      </c>
      <c r="AJR45" s="27">
        <f t="shared" si="1644"/>
        <v>8</v>
      </c>
      <c r="AJS45" s="27">
        <f t="shared" si="1645"/>
        <v>1</v>
      </c>
      <c r="AJT45" s="27">
        <f t="shared" si="1646"/>
        <v>1</v>
      </c>
      <c r="AJU45" s="27">
        <f t="shared" si="1647"/>
        <v>8</v>
      </c>
      <c r="AJV45" s="27">
        <f t="shared" si="1648"/>
        <v>0</v>
      </c>
      <c r="AJW45" s="27">
        <f t="shared" si="1649"/>
        <v>4</v>
      </c>
      <c r="AJX45" s="27">
        <f t="shared" si="1650"/>
        <v>0</v>
      </c>
      <c r="AJY45" s="27">
        <f t="shared" si="1651"/>
        <v>0</v>
      </c>
      <c r="AJZ45" s="27">
        <f t="shared" si="1652"/>
        <v>0.25</v>
      </c>
      <c r="AKA45" s="27">
        <f t="shared" si="1653"/>
        <v>0</v>
      </c>
      <c r="AKB45" s="27">
        <f t="shared" si="1654"/>
        <v>0</v>
      </c>
      <c r="AKC45" s="27">
        <f t="shared" si="1655"/>
        <v>0.25</v>
      </c>
      <c r="AKD45" s="27">
        <f t="shared" si="1656"/>
        <v>0</v>
      </c>
      <c r="AKE45" s="27">
        <f t="shared" si="1657"/>
        <v>0</v>
      </c>
      <c r="AKF45" s="27">
        <f t="shared" si="1658"/>
        <v>0.25</v>
      </c>
      <c r="AKG45" s="27">
        <f t="shared" si="1659"/>
        <v>0</v>
      </c>
      <c r="AKH45" s="27">
        <f t="shared" si="1660"/>
        <v>0</v>
      </c>
      <c r="AKI45" s="27">
        <f t="shared" si="1661"/>
        <v>0.25</v>
      </c>
      <c r="AKJ45" s="27">
        <f t="shared" si="1662"/>
        <v>0</v>
      </c>
      <c r="AKK45" s="27">
        <f t="shared" si="1663"/>
        <v>0</v>
      </c>
      <c r="AKL45" s="27">
        <f t="shared" si="1664"/>
        <v>0</v>
      </c>
      <c r="AKM45" s="27">
        <f t="shared" si="1665"/>
        <v>0</v>
      </c>
      <c r="AKN45" s="27">
        <f t="shared" si="1666"/>
        <v>0</v>
      </c>
      <c r="AKO45" s="27">
        <f t="shared" si="1667"/>
        <v>0</v>
      </c>
      <c r="AKP45" s="27">
        <f t="shared" si="1668"/>
        <v>0</v>
      </c>
      <c r="AKQ45" s="27">
        <f t="shared" si="1669"/>
        <v>0</v>
      </c>
      <c r="AKR45" s="27">
        <f t="shared" si="1670"/>
        <v>0</v>
      </c>
      <c r="AKS45" s="27">
        <f t="shared" si="1671"/>
        <v>0</v>
      </c>
      <c r="AKT45" s="27">
        <f t="shared" si="1672"/>
        <v>0</v>
      </c>
      <c r="AKU45" s="27">
        <f t="shared" si="1673"/>
        <v>0</v>
      </c>
      <c r="AKV45" s="27">
        <f t="shared" si="1674"/>
        <v>0</v>
      </c>
      <c r="AKW45" s="27">
        <f t="shared" si="1675"/>
        <v>0</v>
      </c>
      <c r="AKX45" s="27">
        <f t="shared" si="1676"/>
        <v>0</v>
      </c>
      <c r="AKY45" s="27">
        <f t="shared" si="1677"/>
        <v>0</v>
      </c>
      <c r="AKZ45" s="27">
        <f t="shared" si="1678"/>
        <v>0</v>
      </c>
      <c r="ALA45" s="27">
        <f t="shared" si="1679"/>
        <v>0</v>
      </c>
      <c r="ALB45" s="27">
        <f t="shared" si="1680"/>
        <v>0</v>
      </c>
      <c r="ALC45" s="27">
        <f t="shared" si="1681"/>
        <v>0</v>
      </c>
      <c r="ALD45" s="27">
        <f t="shared" si="1682"/>
        <v>0</v>
      </c>
      <c r="ALE45" s="27">
        <f t="shared" si="1683"/>
        <v>0</v>
      </c>
      <c r="ALF45" s="27">
        <f t="shared" si="1684"/>
        <v>0</v>
      </c>
      <c r="ALG45" s="27">
        <f t="shared" si="1685"/>
        <v>0</v>
      </c>
      <c r="ALH45" s="27">
        <f t="shared" si="1686"/>
        <v>0</v>
      </c>
      <c r="ALI45" s="27">
        <f t="shared" si="1687"/>
        <v>0</v>
      </c>
      <c r="ALJ45" s="27">
        <f t="shared" si="1688"/>
        <v>0</v>
      </c>
      <c r="ALK45" s="27">
        <f t="shared" si="1689"/>
        <v>0</v>
      </c>
      <c r="ALL45" s="27">
        <f t="shared" si="1690"/>
        <v>0</v>
      </c>
      <c r="ALM45" s="27">
        <f t="shared" si="1691"/>
        <v>0</v>
      </c>
      <c r="ALN45" s="27">
        <f t="shared" si="1692"/>
        <v>0</v>
      </c>
      <c r="ALO45" s="27">
        <f t="shared" si="1693"/>
        <v>0</v>
      </c>
      <c r="ALP45" s="27">
        <f t="shared" si="1694"/>
        <v>0</v>
      </c>
      <c r="ALQ45" s="27">
        <f t="shared" si="1695"/>
        <v>0</v>
      </c>
      <c r="ALR45" s="27">
        <f t="shared" si="1696"/>
        <v>0</v>
      </c>
      <c r="ALS45" s="27">
        <f t="shared" si="1697"/>
        <v>0</v>
      </c>
      <c r="ALT45" s="27">
        <f t="shared" si="1698"/>
        <v>0</v>
      </c>
      <c r="ALU45" s="27">
        <f t="shared" si="1699"/>
        <v>0</v>
      </c>
      <c r="ALV45" s="27">
        <f t="shared" si="1700"/>
        <v>0</v>
      </c>
      <c r="ALW45" s="27">
        <f t="shared" si="1701"/>
        <v>0</v>
      </c>
      <c r="AMK45" s="28">
        <v>1801</v>
      </c>
      <c r="AML45" s="28">
        <f t="shared" si="1702"/>
        <v>1801</v>
      </c>
      <c r="AMN45" s="28">
        <v>1858</v>
      </c>
      <c r="AMO45" s="27" t="str">
        <f t="shared" si="1703"/>
        <v>1868</v>
      </c>
      <c r="AMP45" s="27" t="str">
        <f t="shared" si="1704"/>
        <v>1873</v>
      </c>
      <c r="AMQ45" s="27" t="str">
        <f t="shared" si="1705"/>
        <v>1898</v>
      </c>
      <c r="AMR45" s="27" t="str">
        <f t="shared" si="1706"/>
        <v>1898</v>
      </c>
      <c r="AMS45" s="27" t="str">
        <f t="shared" si="1707"/>
        <v>1898</v>
      </c>
      <c r="AMT45" s="27" t="str">
        <f t="shared" si="1708"/>
        <v>1903</v>
      </c>
      <c r="AMU45" s="27" t="str">
        <f t="shared" si="1709"/>
        <v>1892</v>
      </c>
      <c r="AMV45" s="27" t="str">
        <f t="shared" si="1710"/>
        <v>1892</v>
      </c>
      <c r="AMW45" s="27" t="str">
        <f t="shared" si="1711"/>
        <v>1880</v>
      </c>
      <c r="AMX45" s="27" t="str">
        <f t="shared" si="1712"/>
        <v>1861</v>
      </c>
      <c r="AMY45" s="27" t="str">
        <f t="shared" si="1713"/>
        <v>1871</v>
      </c>
      <c r="AMZ45" s="27" t="str">
        <f t="shared" si="1714"/>
        <v>1849</v>
      </c>
      <c r="ANA45" s="27" t="str">
        <f t="shared" si="1715"/>
        <v>1873</v>
      </c>
      <c r="ANB45" s="27" t="str">
        <f t="shared" si="1716"/>
        <v>1873</v>
      </c>
      <c r="ANC45" s="27" t="str">
        <f t="shared" si="1717"/>
        <v>1881</v>
      </c>
      <c r="AND45" s="27" t="str">
        <f t="shared" si="1718"/>
        <v>1895</v>
      </c>
      <c r="ANE45" s="27" t="str">
        <f t="shared" si="1719"/>
        <v>1895</v>
      </c>
      <c r="ANF45" s="27" t="str">
        <f t="shared" si="1720"/>
        <v>1895</v>
      </c>
      <c r="ANG45" s="27" t="str">
        <f t="shared" si="1721"/>
        <v>1880</v>
      </c>
      <c r="ANH45" s="27" t="str">
        <f t="shared" si="1722"/>
        <v>1912</v>
      </c>
      <c r="ANI45" s="27" t="str">
        <f t="shared" si="1723"/>
        <v>1912</v>
      </c>
      <c r="ANJ45" s="27" t="str">
        <f t="shared" si="1724"/>
        <v>1901</v>
      </c>
      <c r="ANK45" s="27" t="str">
        <f t="shared" si="1725"/>
        <v>1901</v>
      </c>
      <c r="ANL45" s="27" t="str">
        <f t="shared" si="1726"/>
        <v>1912</v>
      </c>
      <c r="ANM45" s="27" t="str">
        <f t="shared" si="1727"/>
        <v>1888</v>
      </c>
      <c r="ANN45" s="27" t="str">
        <f t="shared" si="1728"/>
        <v>1884</v>
      </c>
      <c r="ANO45" s="27" t="str">
        <f t="shared" si="1729"/>
        <v>1895</v>
      </c>
      <c r="ANP45" s="27" t="str">
        <f t="shared" si="1730"/>
        <v>1876</v>
      </c>
      <c r="ANQ45" s="27" t="str">
        <f t="shared" si="1731"/>
        <v>1876</v>
      </c>
      <c r="ANR45" s="27" t="str">
        <f t="shared" si="1732"/>
        <v>1857</v>
      </c>
      <c r="ANS45" s="27" t="str">
        <f t="shared" si="1733"/>
        <v>1857</v>
      </c>
      <c r="ANT45" s="27" t="str">
        <f t="shared" si="1734"/>
        <v>1857</v>
      </c>
      <c r="ANU45" s="27" t="str">
        <f t="shared" si="1735"/>
        <v>1834</v>
      </c>
      <c r="ANV45" s="27" t="str">
        <f t="shared" si="1736"/>
        <v>1834</v>
      </c>
      <c r="ANW45" s="27" t="str">
        <f t="shared" si="1737"/>
        <v>1834</v>
      </c>
      <c r="ANX45" s="27" t="str">
        <f t="shared" si="1738"/>
        <v>1839</v>
      </c>
      <c r="ANY45" s="27" t="str">
        <f t="shared" si="1739"/>
        <v>1839</v>
      </c>
      <c r="ANZ45" s="27" t="str">
        <f t="shared" si="1740"/>
        <v>1839</v>
      </c>
      <c r="AOA45" s="27" t="str">
        <f t="shared" si="1741"/>
        <v>1812</v>
      </c>
      <c r="AOB45" s="27" t="str">
        <f t="shared" si="1742"/>
        <v>1812</v>
      </c>
      <c r="AOC45" s="27" t="str">
        <f t="shared" si="1743"/>
        <v>1812</v>
      </c>
      <c r="AOD45" s="27" t="str">
        <f t="shared" si="1744"/>
        <v>1801</v>
      </c>
      <c r="AOE45" s="27" t="str">
        <f t="shared" si="1745"/>
        <v>1801</v>
      </c>
      <c r="AOF45" s="27" t="str">
        <f t="shared" si="1746"/>
        <v>1801</v>
      </c>
      <c r="AOG45" s="27" t="str">
        <f t="shared" si="1747"/>
        <v>1801</v>
      </c>
      <c r="AOH45" s="27" t="str">
        <f t="shared" si="1748"/>
        <v>1801</v>
      </c>
      <c r="AOI45" s="27" t="str">
        <f t="shared" si="1749"/>
        <v>1801</v>
      </c>
      <c r="AOJ45" s="27" t="str">
        <f t="shared" si="1750"/>
        <v>1801</v>
      </c>
      <c r="AOK45" s="27" t="str">
        <f t="shared" si="1751"/>
        <v>1801</v>
      </c>
      <c r="AOL45" s="27" t="str">
        <f t="shared" si="1752"/>
        <v>1801</v>
      </c>
      <c r="AOM45" s="27" t="str">
        <f t="shared" si="1753"/>
        <v>1801</v>
      </c>
      <c r="AON45" s="27" t="str">
        <f t="shared" si="1754"/>
        <v>1801</v>
      </c>
      <c r="AOO45" s="27" t="str">
        <f t="shared" si="1755"/>
        <v>1801</v>
      </c>
      <c r="AOP45" s="27" t="str">
        <f t="shared" si="1756"/>
        <v>1801</v>
      </c>
      <c r="AOQ45" s="27" t="str">
        <f t="shared" si="1757"/>
        <v>1801</v>
      </c>
      <c r="AOR45" s="27" t="str">
        <f t="shared" si="1758"/>
        <v>1801</v>
      </c>
      <c r="AOS45" s="27" t="str">
        <f t="shared" si="1759"/>
        <v>1801</v>
      </c>
      <c r="AOT45" s="27" t="str">
        <f t="shared" si="1760"/>
        <v>1801</v>
      </c>
      <c r="AOU45" s="27" t="str">
        <f t="shared" si="1761"/>
        <v>1801</v>
      </c>
      <c r="AOV45" s="27" t="str">
        <f t="shared" si="1762"/>
        <v>1801</v>
      </c>
      <c r="AOW45" s="27" t="str">
        <f t="shared" si="1763"/>
        <v>1801</v>
      </c>
      <c r="AOX45" s="27" t="str">
        <f t="shared" si="1764"/>
        <v>1801</v>
      </c>
      <c r="AOY45" s="27" t="str">
        <f t="shared" si="1765"/>
        <v>1801</v>
      </c>
      <c r="AOZ45" s="27" t="str">
        <f t="shared" si="1766"/>
        <v>1801</v>
      </c>
      <c r="APA45" s="27" t="str">
        <f t="shared" si="1767"/>
        <v>1801</v>
      </c>
      <c r="APB45" s="27" t="str">
        <f t="shared" si="1768"/>
        <v>1801</v>
      </c>
      <c r="APC45" s="27" t="str">
        <f t="shared" si="1769"/>
        <v>1801</v>
      </c>
      <c r="APD45" s="27" t="str">
        <f t="shared" si="1770"/>
        <v>1801</v>
      </c>
      <c r="APE45" s="27" t="str">
        <f t="shared" si="1771"/>
        <v>1801</v>
      </c>
      <c r="APF45" s="27" t="str">
        <f t="shared" si="1772"/>
        <v>1801</v>
      </c>
      <c r="APG45" s="27" t="str">
        <f t="shared" si="1773"/>
        <v>1801</v>
      </c>
      <c r="APH45" s="27" t="str">
        <f t="shared" si="1774"/>
        <v>1801</v>
      </c>
      <c r="API45" s="27" t="str">
        <f t="shared" si="1775"/>
        <v>1801</v>
      </c>
      <c r="APJ45" s="27" t="str">
        <f t="shared" si="1776"/>
        <v>1801</v>
      </c>
      <c r="APK45" s="27" t="str">
        <f t="shared" si="1777"/>
        <v>1801</v>
      </c>
      <c r="APL45" s="27" t="str">
        <f t="shared" si="1778"/>
        <v>1801</v>
      </c>
      <c r="APM45" s="27" t="str">
        <f t="shared" si="1779"/>
        <v>1801</v>
      </c>
      <c r="APN45" s="27" t="str">
        <f t="shared" si="1780"/>
        <v>1801</v>
      </c>
      <c r="APO45" s="27" t="str">
        <f t="shared" si="1781"/>
        <v>1801</v>
      </c>
      <c r="APP45" s="27" t="str">
        <f t="shared" si="1782"/>
        <v>1801</v>
      </c>
      <c r="APQ45" s="27" t="str">
        <f t="shared" si="1783"/>
        <v>1801</v>
      </c>
      <c r="APR45" s="27" t="str">
        <f t="shared" si="1784"/>
        <v>1801</v>
      </c>
    </row>
    <row r="46" spans="1:1022 1025:1110" x14ac:dyDescent="0.35">
      <c r="A46" s="27">
        <v>111</v>
      </c>
      <c r="B46" s="89" t="s">
        <v>42</v>
      </c>
      <c r="C46" s="91">
        <f>VLOOKUP(A46, Rankings!$A$2:$AN$129, 40, FALSE)</f>
        <v>44</v>
      </c>
      <c r="D46" s="19" t="s">
        <v>394</v>
      </c>
      <c r="I46" s="29">
        <f t="shared" si="893"/>
        <v>13.5</v>
      </c>
      <c r="L46" s="27" t="s">
        <v>2380</v>
      </c>
      <c r="M46" s="27" t="s">
        <v>2413</v>
      </c>
      <c r="N46" s="27" t="s">
        <v>2730</v>
      </c>
      <c r="O46" s="27" t="s">
        <v>24</v>
      </c>
      <c r="P46" s="27" t="s">
        <v>24</v>
      </c>
      <c r="Q46" s="27" t="s">
        <v>3194</v>
      </c>
      <c r="R46" s="27" t="s">
        <v>24</v>
      </c>
      <c r="S46" s="27" t="s">
        <v>3655</v>
      </c>
      <c r="T46" s="27" t="s">
        <v>3773</v>
      </c>
      <c r="U46" s="27" t="s">
        <v>24</v>
      </c>
      <c r="V46" s="27" t="s">
        <v>24</v>
      </c>
      <c r="W46" s="27" t="s">
        <v>4220</v>
      </c>
      <c r="X46" s="27" t="s">
        <v>24</v>
      </c>
      <c r="Y46" s="27" t="s">
        <v>24</v>
      </c>
      <c r="Z46" s="27" t="s">
        <v>4515</v>
      </c>
      <c r="AA46" s="27" t="s">
        <v>24</v>
      </c>
      <c r="AB46" s="27" t="s">
        <v>24</v>
      </c>
      <c r="AC46" s="27" t="s">
        <v>24</v>
      </c>
      <c r="AD46" s="27" t="s">
        <v>24</v>
      </c>
      <c r="AE46" s="27" t="s">
        <v>24</v>
      </c>
      <c r="AF46" s="27" t="s">
        <v>24</v>
      </c>
      <c r="AG46" s="27" t="s">
        <v>24</v>
      </c>
      <c r="AH46" s="27" t="s">
        <v>24</v>
      </c>
      <c r="AI46" s="27" t="s">
        <v>5335</v>
      </c>
      <c r="AJ46" s="27" t="s">
        <v>24</v>
      </c>
      <c r="AK46" s="27" t="s">
        <v>24</v>
      </c>
      <c r="AL46" s="27" t="s">
        <v>5693</v>
      </c>
      <c r="AM46" s="27" t="s">
        <v>24</v>
      </c>
      <c r="AN46" s="27" t="s">
        <v>24</v>
      </c>
      <c r="AO46" s="27" t="s">
        <v>6076</v>
      </c>
      <c r="AP46" s="27" t="s">
        <v>24</v>
      </c>
      <c r="AQ46" s="27" t="s">
        <v>24</v>
      </c>
      <c r="AR46" s="27" t="s">
        <v>6442</v>
      </c>
      <c r="AS46" s="27" t="s">
        <v>24</v>
      </c>
      <c r="AT46" s="27" t="s">
        <v>24</v>
      </c>
      <c r="AU46" s="27" t="s">
        <v>6625</v>
      </c>
      <c r="AV46" s="27" t="s">
        <v>24</v>
      </c>
      <c r="AW46" s="27" t="s">
        <v>24</v>
      </c>
      <c r="AX46" s="27" t="s">
        <v>7004</v>
      </c>
      <c r="AY46" s="27" t="s">
        <v>24</v>
      </c>
      <c r="AZ46" s="27" t="s">
        <v>24</v>
      </c>
      <c r="BA46" s="27" t="s">
        <v>24</v>
      </c>
      <c r="BB46" s="27" t="s">
        <v>24</v>
      </c>
      <c r="BC46" s="27" t="s">
        <v>24</v>
      </c>
      <c r="BD46" s="27" t="s">
        <v>24</v>
      </c>
      <c r="BE46" s="27" t="s">
        <v>24</v>
      </c>
      <c r="BF46" s="27" t="s">
        <v>24</v>
      </c>
      <c r="BG46" s="27" t="s">
        <v>24</v>
      </c>
      <c r="BH46" s="27" t="s">
        <v>24</v>
      </c>
      <c r="BI46" s="27" t="s">
        <v>24</v>
      </c>
      <c r="BJ46" s="27" t="s">
        <v>24</v>
      </c>
      <c r="BK46" s="27" t="s">
        <v>24</v>
      </c>
      <c r="BL46" s="27" t="s">
        <v>24</v>
      </c>
      <c r="BM46" s="27" t="s">
        <v>24</v>
      </c>
      <c r="BN46" s="27" t="s">
        <v>24</v>
      </c>
      <c r="BO46" s="27" t="s">
        <v>24</v>
      </c>
      <c r="BP46" s="27" t="s">
        <v>24</v>
      </c>
      <c r="BQ46" s="27" t="s">
        <v>24</v>
      </c>
      <c r="BR46" s="27" t="s">
        <v>24</v>
      </c>
      <c r="BS46" s="27" t="s">
        <v>24</v>
      </c>
      <c r="BT46" s="27" t="s">
        <v>24</v>
      </c>
      <c r="BU46" s="27" t="s">
        <v>24</v>
      </c>
      <c r="BV46" s="27" t="s">
        <v>24</v>
      </c>
      <c r="BW46" s="27" t="s">
        <v>24</v>
      </c>
      <c r="BX46" s="27" t="s">
        <v>24</v>
      </c>
      <c r="BY46" s="27" t="s">
        <v>24</v>
      </c>
      <c r="BZ46" s="27" t="s">
        <v>24</v>
      </c>
      <c r="CA46" s="27" t="s">
        <v>24</v>
      </c>
      <c r="CB46" s="27" t="s">
        <v>24</v>
      </c>
      <c r="CC46" s="27" t="s">
        <v>24</v>
      </c>
      <c r="CD46" s="27" t="s">
        <v>24</v>
      </c>
      <c r="CE46" s="27" t="s">
        <v>24</v>
      </c>
      <c r="CF46" s="27" t="s">
        <v>24</v>
      </c>
      <c r="CG46" s="27" t="s">
        <v>24</v>
      </c>
      <c r="CH46" s="27" t="s">
        <v>24</v>
      </c>
      <c r="CI46" s="27" t="s">
        <v>24</v>
      </c>
      <c r="CJ46" s="27" t="s">
        <v>24</v>
      </c>
      <c r="CK46" s="27" t="s">
        <v>24</v>
      </c>
      <c r="CL46" s="27" t="s">
        <v>24</v>
      </c>
      <c r="CM46" s="27" t="s">
        <v>24</v>
      </c>
      <c r="CN46" s="27" t="s">
        <v>24</v>
      </c>
      <c r="CO46" s="27" t="s">
        <v>24</v>
      </c>
      <c r="CQ46" s="28">
        <f t="shared" si="894"/>
        <v>3</v>
      </c>
      <c r="CR46" s="28">
        <f t="shared" si="895"/>
        <v>2</v>
      </c>
      <c r="CS46" s="28">
        <f t="shared" si="896"/>
        <v>4</v>
      </c>
      <c r="CT46" s="28">
        <f t="shared" si="897"/>
        <v>3</v>
      </c>
      <c r="CU46" s="28">
        <f t="shared" si="898"/>
        <v>3</v>
      </c>
      <c r="CV46" s="28">
        <f t="shared" si="899"/>
        <v>1</v>
      </c>
      <c r="CW46" s="28">
        <f t="shared" si="900"/>
        <v>2</v>
      </c>
      <c r="CX46" s="28">
        <f t="shared" si="901"/>
        <v>3</v>
      </c>
      <c r="CY46" s="28">
        <f t="shared" si="902"/>
        <v>0</v>
      </c>
      <c r="CZ46" s="28">
        <f t="shared" si="903"/>
        <v>0</v>
      </c>
      <c r="DA46" s="28">
        <f t="shared" si="904"/>
        <v>0</v>
      </c>
      <c r="DB46" s="28">
        <f t="shared" si="905"/>
        <v>0</v>
      </c>
      <c r="DC46" s="28">
        <f t="shared" si="906"/>
        <v>0</v>
      </c>
      <c r="DD46" s="28">
        <f t="shared" si="907"/>
        <v>0</v>
      </c>
      <c r="DE46" s="28">
        <f t="shared" si="908"/>
        <v>0</v>
      </c>
      <c r="DF46" s="28">
        <f t="shared" si="909"/>
        <v>1</v>
      </c>
      <c r="DG46" s="28">
        <f t="shared" si="910"/>
        <v>0</v>
      </c>
      <c r="DH46" s="28">
        <f t="shared" si="911"/>
        <v>0</v>
      </c>
      <c r="DI46" s="28">
        <f t="shared" si="912"/>
        <v>0</v>
      </c>
      <c r="DJ46" s="28">
        <f t="shared" si="913"/>
        <v>1</v>
      </c>
      <c r="DK46" s="28">
        <f t="shared" si="914"/>
        <v>0</v>
      </c>
      <c r="DL46" s="28">
        <f t="shared" si="915"/>
        <v>0</v>
      </c>
      <c r="DM46" s="28">
        <f t="shared" si="916"/>
        <v>0</v>
      </c>
      <c r="DN46" s="28">
        <f t="shared" si="917"/>
        <v>0</v>
      </c>
      <c r="DO46" s="28">
        <f t="shared" si="918"/>
        <v>0</v>
      </c>
      <c r="DP46" s="28">
        <f t="shared" si="919"/>
        <v>2</v>
      </c>
      <c r="DR46">
        <f t="shared" si="920"/>
        <v>4</v>
      </c>
      <c r="DS46">
        <f t="shared" si="921"/>
        <v>4</v>
      </c>
      <c r="DT46">
        <f t="shared" si="922"/>
        <v>1</v>
      </c>
      <c r="DU46">
        <f t="shared" si="923"/>
        <v>0</v>
      </c>
      <c r="DV46">
        <f t="shared" si="924"/>
        <v>0</v>
      </c>
      <c r="DW46">
        <f t="shared" si="925"/>
        <v>3</v>
      </c>
      <c r="DX46">
        <f t="shared" si="926"/>
        <v>0</v>
      </c>
      <c r="DY46">
        <f t="shared" si="927"/>
        <v>12</v>
      </c>
      <c r="DZ46">
        <f t="shared" si="928"/>
        <v>3</v>
      </c>
      <c r="EA46">
        <f t="shared" si="929"/>
        <v>0</v>
      </c>
      <c r="EB46">
        <f t="shared" si="930"/>
        <v>0</v>
      </c>
      <c r="EC46">
        <f t="shared" si="931"/>
        <v>4</v>
      </c>
      <c r="ED46">
        <f t="shared" si="932"/>
        <v>0</v>
      </c>
      <c r="EE46">
        <f t="shared" si="933"/>
        <v>0</v>
      </c>
      <c r="EF46">
        <f t="shared" si="934"/>
        <v>3</v>
      </c>
      <c r="EG46">
        <f t="shared" si="935"/>
        <v>0</v>
      </c>
      <c r="EH46">
        <f t="shared" si="936"/>
        <v>0</v>
      </c>
      <c r="EI46">
        <f t="shared" si="937"/>
        <v>0</v>
      </c>
      <c r="EJ46">
        <f t="shared" si="938"/>
        <v>0</v>
      </c>
      <c r="EK46">
        <f t="shared" si="939"/>
        <v>0</v>
      </c>
      <c r="EL46">
        <f t="shared" si="940"/>
        <v>0</v>
      </c>
      <c r="EM46">
        <f t="shared" si="941"/>
        <v>0</v>
      </c>
      <c r="EN46">
        <f t="shared" si="942"/>
        <v>0</v>
      </c>
      <c r="EO46">
        <f t="shared" si="943"/>
        <v>2</v>
      </c>
      <c r="EP46">
        <f t="shared" si="944"/>
        <v>0</v>
      </c>
      <c r="EQ46">
        <f t="shared" si="945"/>
        <v>0</v>
      </c>
      <c r="ER46">
        <f t="shared" si="946"/>
        <v>1</v>
      </c>
      <c r="ES46">
        <f t="shared" si="947"/>
        <v>0</v>
      </c>
      <c r="ET46">
        <f t="shared" si="948"/>
        <v>0</v>
      </c>
      <c r="EU46">
        <f t="shared" si="949"/>
        <v>1</v>
      </c>
      <c r="EV46">
        <f t="shared" si="950"/>
        <v>0</v>
      </c>
      <c r="EW46">
        <f t="shared" si="951"/>
        <v>0</v>
      </c>
      <c r="EX46">
        <f t="shared" si="952"/>
        <v>2</v>
      </c>
      <c r="EY46">
        <f t="shared" si="953"/>
        <v>0</v>
      </c>
      <c r="EZ46">
        <f t="shared" si="954"/>
        <v>0</v>
      </c>
      <c r="FA46">
        <f t="shared" si="955"/>
        <v>3</v>
      </c>
      <c r="FB46">
        <f t="shared" si="956"/>
        <v>0</v>
      </c>
      <c r="FC46">
        <f t="shared" si="957"/>
        <v>0</v>
      </c>
      <c r="FD46">
        <f t="shared" si="958"/>
        <v>16</v>
      </c>
      <c r="FE46">
        <f t="shared" si="959"/>
        <v>0</v>
      </c>
      <c r="FF46">
        <f t="shared" si="960"/>
        <v>0</v>
      </c>
      <c r="FG46">
        <f t="shared" si="961"/>
        <v>0</v>
      </c>
      <c r="FH46">
        <f t="shared" si="962"/>
        <v>0</v>
      </c>
      <c r="FI46">
        <f t="shared" si="963"/>
        <v>0</v>
      </c>
      <c r="FJ46">
        <f t="shared" si="964"/>
        <v>0</v>
      </c>
      <c r="FK46">
        <f t="shared" si="965"/>
        <v>0</v>
      </c>
      <c r="FL46">
        <f t="shared" si="966"/>
        <v>0</v>
      </c>
      <c r="FM46">
        <f t="shared" si="967"/>
        <v>0</v>
      </c>
      <c r="FN46">
        <f t="shared" si="968"/>
        <v>0</v>
      </c>
      <c r="FO46">
        <f t="shared" si="969"/>
        <v>0</v>
      </c>
      <c r="FP46">
        <f t="shared" si="970"/>
        <v>0</v>
      </c>
      <c r="FQ46">
        <f t="shared" si="971"/>
        <v>0</v>
      </c>
      <c r="FR46">
        <f t="shared" si="972"/>
        <v>0</v>
      </c>
      <c r="FS46">
        <f t="shared" si="973"/>
        <v>0</v>
      </c>
      <c r="FT46">
        <f t="shared" si="974"/>
        <v>0</v>
      </c>
      <c r="FU46">
        <f t="shared" si="975"/>
        <v>0</v>
      </c>
      <c r="FV46">
        <f t="shared" si="976"/>
        <v>0</v>
      </c>
      <c r="FW46">
        <f t="shared" si="977"/>
        <v>0</v>
      </c>
      <c r="FX46">
        <f t="shared" si="978"/>
        <v>0</v>
      </c>
      <c r="FY46">
        <f t="shared" si="979"/>
        <v>0</v>
      </c>
      <c r="FZ46">
        <f t="shared" si="980"/>
        <v>0</v>
      </c>
      <c r="GA46">
        <f t="shared" si="981"/>
        <v>0</v>
      </c>
      <c r="GB46">
        <f t="shared" si="982"/>
        <v>0</v>
      </c>
      <c r="GC46">
        <f t="shared" si="983"/>
        <v>0</v>
      </c>
      <c r="GD46">
        <f t="shared" si="984"/>
        <v>0</v>
      </c>
      <c r="GE46">
        <f t="shared" si="985"/>
        <v>0</v>
      </c>
      <c r="GF46">
        <f t="shared" si="986"/>
        <v>0</v>
      </c>
      <c r="GG46">
        <f t="shared" si="987"/>
        <v>0</v>
      </c>
      <c r="GH46">
        <f t="shared" si="988"/>
        <v>0</v>
      </c>
      <c r="GI46">
        <f t="shared" si="989"/>
        <v>0</v>
      </c>
      <c r="GJ46">
        <f t="shared" si="990"/>
        <v>0</v>
      </c>
      <c r="GK46">
        <f t="shared" si="991"/>
        <v>0</v>
      </c>
      <c r="GL46">
        <f t="shared" si="992"/>
        <v>0</v>
      </c>
      <c r="GM46">
        <f t="shared" si="993"/>
        <v>0</v>
      </c>
      <c r="GN46">
        <f t="shared" si="994"/>
        <v>0</v>
      </c>
      <c r="GO46">
        <f t="shared" si="995"/>
        <v>0</v>
      </c>
      <c r="GP46">
        <f t="shared" si="996"/>
        <v>0</v>
      </c>
      <c r="GQ46">
        <f t="shared" si="997"/>
        <v>0</v>
      </c>
      <c r="GR46">
        <f t="shared" si="998"/>
        <v>0</v>
      </c>
      <c r="GS46">
        <f t="shared" si="999"/>
        <v>0</v>
      </c>
      <c r="GT46">
        <f t="shared" si="1000"/>
        <v>0</v>
      </c>
      <c r="GU46">
        <f t="shared" si="1001"/>
        <v>0</v>
      </c>
      <c r="GW46" s="28">
        <f t="shared" si="1002"/>
        <v>7.230280647631897</v>
      </c>
      <c r="GX46" s="28">
        <f t="shared" si="1003"/>
        <v>0</v>
      </c>
      <c r="GY46" s="28">
        <f t="shared" si="1004"/>
        <v>0.65575840813392627</v>
      </c>
      <c r="GZ46" s="28">
        <f t="shared" si="1005"/>
        <v>0.73712975570398365</v>
      </c>
      <c r="HA46" s="28">
        <f t="shared" si="1006"/>
        <v>0</v>
      </c>
      <c r="HB46" s="28">
        <f t="shared" si="1007"/>
        <v>8.2952896074028448</v>
      </c>
      <c r="HC46" s="28">
        <f t="shared" si="1008"/>
        <v>0.57762286050698608</v>
      </c>
      <c r="HE46">
        <f>IFERROR(VLOOKUP(_xlfn.NUMBERVALUE(MID(L46, SEARCH("!", L46)+1, SEARCH("+", L46)-SEARCH("!", L46)-1)), Rankings!$A$2:$BK$129, 63, FALSE),0)</f>
        <v>0.86828752036026902</v>
      </c>
      <c r="HF46">
        <f>IFERROR(VLOOKUP(_xlfn.NUMBERVALUE(MID(M46, SEARCH("!", M46)+1, SEARCH("+", M46)-SEARCH("!", M46)-1)), Rankings!$A$2:$BK$129, 63, FALSE),0)</f>
        <v>0.73712975570398365</v>
      </c>
      <c r="HG46">
        <f>IFERROR(VLOOKUP(_xlfn.NUMBERVALUE(MID(N46, SEARCH("!", N46)+1, SEARCH("+", N46)-SEARCH("!", N46)-1)), Rankings!$A$2:$BK$129, 63, FALSE),0)</f>
        <v>0.38885721546978058</v>
      </c>
      <c r="HH46">
        <f>IFERROR(VLOOKUP(_xlfn.NUMBERVALUE(MID(O46, SEARCH("!", O46)+1, SEARCH("+", O46)-SEARCH("!", O46)-1)), Rankings!$A$2:$BK$129, 63, FALSE),0)</f>
        <v>0</v>
      </c>
      <c r="HI46">
        <f>IFERROR(VLOOKUP(_xlfn.NUMBERVALUE(MID(P46, SEARCH("!", P46)+1, SEARCH("+", P46)-SEARCH("!", P46)-1)), Rankings!$A$2:$BK$129, 63, FALSE),0)</f>
        <v>0</v>
      </c>
      <c r="HJ46">
        <f>IFERROR(VLOOKUP(_xlfn.NUMBERVALUE(MID(Q46, SEARCH("!", Q46)+1, SEARCH("+", Q46)-SEARCH("!", Q46)-1)), Rankings!$A$2:$BK$129, 63, FALSE),0)</f>
        <v>0.86985627952015798</v>
      </c>
      <c r="HK46">
        <f>IFERROR(VLOOKUP(_xlfn.NUMBERVALUE(MID(R46, SEARCH("!", R46)+1, SEARCH("+", R46)-SEARCH("!", R46)-1)), Rankings!$A$2:$BK$129, 63, FALSE),0)</f>
        <v>0</v>
      </c>
      <c r="HL46">
        <f>IFERROR(VLOOKUP(_xlfn.NUMBERVALUE(MID(S46, SEARCH("!", S46)+1, SEARCH("+", S46)-SEARCH("!", S46)-1)), Rankings!$A$2:$BK$129, 63, FALSE),0)</f>
        <v>0.65575840813392627</v>
      </c>
      <c r="HM46">
        <f>IFERROR(VLOOKUP(_xlfn.NUMBERVALUE(MID(T46, SEARCH("!", T46)+1, SEARCH("+", T46)-SEARCH("!", T46)-1)), Rankings!$A$2:$BK$129, 63, FALSE),0)</f>
        <v>0.3322252028838652</v>
      </c>
      <c r="HN46">
        <f>IFERROR(VLOOKUP(_xlfn.NUMBERVALUE(MID(U46, SEARCH("!", U46)+1, SEARCH("+", U46)-SEARCH("!", U46)-1)), Rankings!$A$2:$BK$129, 63, FALSE),0)</f>
        <v>0</v>
      </c>
      <c r="HO46">
        <f>IFERROR(VLOOKUP(_xlfn.NUMBERVALUE(MID(V46, SEARCH("!", V46)+1, SEARCH("+", V46)-SEARCH("!", V46)-1)), Rankings!$A$2:$BK$129, 63, FALSE),0)</f>
        <v>0</v>
      </c>
      <c r="HP46">
        <f>IFERROR(VLOOKUP(_xlfn.NUMBERVALUE(MID(W46, SEARCH("!", W46)+1, SEARCH("+", W46)-SEARCH("!", W46)-1)), Rankings!$A$2:$BK$129, 63, FALSE),0)</f>
        <v>0.84947087869920124</v>
      </c>
      <c r="HQ46">
        <f>IFERROR(VLOOKUP(_xlfn.NUMBERVALUE(MID(X46, SEARCH("!", X46)+1, SEARCH("+", X46)-SEARCH("!", X46)-1)), Rankings!$A$2:$BK$129, 63, FALSE),0)</f>
        <v>0</v>
      </c>
      <c r="HR46">
        <f>IFERROR(VLOOKUP(_xlfn.NUMBERVALUE(MID(Y46, SEARCH("!", Y46)+1, SEARCH("+", Y46)-SEARCH("!", Y46)-1)), Rankings!$A$2:$BK$129, 63, FALSE),0)</f>
        <v>0</v>
      </c>
      <c r="HS46">
        <f>IFERROR(VLOOKUP(_xlfn.NUMBERVALUE(MID(Z46, SEARCH("!", Z46)+1, SEARCH("+", Z46)-SEARCH("!", Z46)-1)), Rankings!$A$2:$BK$129, 63, FALSE),0)</f>
        <v>0.42259502862758508</v>
      </c>
      <c r="HT46">
        <f>IFERROR(VLOOKUP(_xlfn.NUMBERVALUE(MID(AA46, SEARCH("!", AA46)+1, SEARCH("+", AA46)-SEARCH("!", AA46)-1)), Rankings!$A$2:$BK$129, 63, FALSE),0)</f>
        <v>0</v>
      </c>
      <c r="HU46">
        <f>IFERROR(VLOOKUP(_xlfn.NUMBERVALUE(MID(AB46, SEARCH("!", AB46)+1, SEARCH("+", AB46)-SEARCH("!", AB46)-1)), Rankings!$A$2:$BK$129, 63, FALSE),0)</f>
        <v>0</v>
      </c>
      <c r="HV46">
        <f>IFERROR(VLOOKUP(_xlfn.NUMBERVALUE(MID(AC46, SEARCH("!", AC46)+1, SEARCH("+", AC46)-SEARCH("!", AC46)-1)), Rankings!$A$2:$BK$129, 63, FALSE),0)</f>
        <v>0</v>
      </c>
      <c r="HW46">
        <f>IFERROR(VLOOKUP(_xlfn.NUMBERVALUE(MID(AD46, SEARCH("!", AD46)+1, SEARCH("+", AD46)-SEARCH("!", AD46)-1)), Rankings!$A$2:$BK$129, 63, FALSE),0)</f>
        <v>0</v>
      </c>
      <c r="HX46">
        <f>IFERROR(VLOOKUP(_xlfn.NUMBERVALUE(MID(AE46, SEARCH("!", AE46)+1, SEARCH("+", AE46)-SEARCH("!", AE46)-1)), Rankings!$A$2:$BK$129, 63, FALSE),0)</f>
        <v>0</v>
      </c>
      <c r="HY46">
        <f>IFERROR(VLOOKUP(_xlfn.NUMBERVALUE(MID(AF46, SEARCH("!", AF46)+1, SEARCH("+", AF46)-SEARCH("!", AF46)-1)), Rankings!$A$2:$BK$129, 63, FALSE),0)</f>
        <v>0</v>
      </c>
      <c r="HZ46">
        <f>IFERROR(VLOOKUP(_xlfn.NUMBERVALUE(MID(AG46, SEARCH("!", AG46)+1, SEARCH("+", AG46)-SEARCH("!", AG46)-1)), Rankings!$A$2:$BK$129, 63, FALSE),0)</f>
        <v>0</v>
      </c>
      <c r="IA46">
        <f>IFERROR(VLOOKUP(_xlfn.NUMBERVALUE(MID(AH46, SEARCH("!", AH46)+1, SEARCH("+", AH46)-SEARCH("!", AH46)-1)), Rankings!$A$2:$BK$129, 63, FALSE),0)</f>
        <v>0</v>
      </c>
      <c r="IB46">
        <f>IFERROR(VLOOKUP(_xlfn.NUMBERVALUE(MID(AI46, SEARCH("!", AI46)+1, SEARCH("+", AI46)-SEARCH("!", AI46)-1)), Rankings!$A$2:$BK$129, 63, FALSE),0)</f>
        <v>0.82959342066499908</v>
      </c>
      <c r="IC46">
        <f>IFERROR(VLOOKUP(_xlfn.NUMBERVALUE(MID(AJ46, SEARCH("!", AJ46)+1, SEARCH("+", AJ46)-SEARCH("!", AJ46)-1)), Rankings!$A$2:$BK$129, 63, FALSE),0)</f>
        <v>0</v>
      </c>
      <c r="ID46">
        <f>IFERROR(VLOOKUP(_xlfn.NUMBERVALUE(MID(AK46, SEARCH("!", AK46)+1, SEARCH("+", AK46)-SEARCH("!", AK46)-1)), Rankings!$A$2:$BK$129, 63, FALSE),0)</f>
        <v>0</v>
      </c>
      <c r="IE46">
        <f>IFERROR(VLOOKUP(_xlfn.NUMBERVALUE(MID(AL46, SEARCH("!", AL46)+1, SEARCH("+", AL46)-SEARCH("!", AL46)-1)), Rankings!$A$2:$BK$129, 63, FALSE),0)</f>
        <v>0.38408974874687429</v>
      </c>
      <c r="IF46">
        <f>IFERROR(VLOOKUP(_xlfn.NUMBERVALUE(MID(AM46, SEARCH("!", AM46)+1, SEARCH("+", AM46)-SEARCH("!", AM46)-1)), Rankings!$A$2:$BK$129, 63, FALSE),0)</f>
        <v>0</v>
      </c>
      <c r="IG46">
        <f>IFERROR(VLOOKUP(_xlfn.NUMBERVALUE(MID(AN46, SEARCH("!", AN46)+1, SEARCH("+", AN46)-SEARCH("!", AN46)-1)), Rankings!$A$2:$BK$129, 63, FALSE),0)</f>
        <v>0</v>
      </c>
      <c r="IH46">
        <f>IFERROR(VLOOKUP(_xlfn.NUMBERVALUE(MID(AO46, SEARCH("!", AO46)+1, SEARCH("+", AO46)-SEARCH("!", AO46)-1)), Rankings!$A$2:$BK$129, 63, FALSE),0)</f>
        <v>0.45031307536905057</v>
      </c>
      <c r="II46">
        <f>IFERROR(VLOOKUP(_xlfn.NUMBERVALUE(MID(AP46, SEARCH("!", AP46)+1, SEARCH("+", AP46)-SEARCH("!", AP46)-1)), Rankings!$A$2:$BK$129, 63, FALSE),0)</f>
        <v>0</v>
      </c>
      <c r="IJ46">
        <f>IFERROR(VLOOKUP(_xlfn.NUMBERVALUE(MID(AQ46, SEARCH("!", AQ46)+1, SEARCH("+", AQ46)-SEARCH("!", AQ46)-1)), Rankings!$A$2:$BK$129, 63, FALSE),0)</f>
        <v>0</v>
      </c>
      <c r="IK46">
        <f>IFERROR(VLOOKUP(_xlfn.NUMBERVALUE(MID(AR46, SEARCH("!", AR46)+1, SEARCH("+", AR46)-SEARCH("!", AR46)-1)), Rankings!$A$2:$BK$129, 63, FALSE),0)</f>
        <v>0.82730725178749975</v>
      </c>
      <c r="IL46">
        <f>IFERROR(VLOOKUP(_xlfn.NUMBERVALUE(MID(AS46, SEARCH("!", AS46)+1, SEARCH("+", AS46)-SEARCH("!", AS46)-1)), Rankings!$A$2:$BK$129, 63, FALSE),0)</f>
        <v>0</v>
      </c>
      <c r="IM46">
        <f>IFERROR(VLOOKUP(_xlfn.NUMBERVALUE(MID(AT46, SEARCH("!", AT46)+1, SEARCH("+", AT46)-SEARCH("!", AT46)-1)), Rankings!$A$2:$BK$129, 63, FALSE),0)</f>
        <v>0</v>
      </c>
      <c r="IN46">
        <f>IFERROR(VLOOKUP(_xlfn.NUMBERVALUE(MID(AU46, SEARCH("!", AU46)+1, SEARCH("+", AU46)-SEARCH("!", AU46)-1)), Rankings!$A$2:$BK$129, 63, FALSE),0)</f>
        <v>0.27055526979863026</v>
      </c>
      <c r="IO46">
        <f>IFERROR(VLOOKUP(_xlfn.NUMBERVALUE(MID(AV46, SEARCH("!", AV46)+1, SEARCH("+", AV46)-SEARCH("!", AV46)-1)), Rankings!$A$2:$BK$129, 63, FALSE),0)</f>
        <v>0</v>
      </c>
      <c r="IP46">
        <f>IFERROR(VLOOKUP(_xlfn.NUMBERVALUE(MID(AW46, SEARCH("!", AW46)+1, SEARCH("+", AW46)-SEARCH("!", AW46)-1)), Rankings!$A$2:$BK$129, 63, FALSE),0)</f>
        <v>0</v>
      </c>
      <c r="IQ46">
        <f>IFERROR(VLOOKUP(_xlfn.NUMBERVALUE(MID(AX46, SEARCH("!", AX46)+1, SEARCH("+", AX46)-SEARCH("!", AX46)-1)), Rankings!$A$2:$BK$129, 63, FALSE),0)</f>
        <v>0.73712975570398365</v>
      </c>
      <c r="IR46">
        <f>IFERROR(VLOOKUP(_xlfn.NUMBERVALUE(MID(AY46, SEARCH("!", AY46)+1, SEARCH("+", AY46)-SEARCH("!", AY46)-1)), Rankings!$A$2:$BK$129, 63, FALSE),0)</f>
        <v>0</v>
      </c>
      <c r="IS46">
        <f>IFERROR(VLOOKUP(_xlfn.NUMBERVALUE(MID(AZ46, SEARCH("!", AZ46)+1, SEARCH("+", AZ46)-SEARCH("!", AZ46)-1)), Rankings!$A$2:$BK$129, 63, FALSE),0)</f>
        <v>0</v>
      </c>
      <c r="IT46">
        <f>IFERROR(VLOOKUP(_xlfn.NUMBERVALUE(MID(BA46, SEARCH("!", BA46)+1, SEARCH("+", BA46)-SEARCH("!", BA46)-1)), Rankings!$A$2:$BK$129, 63, FALSE),0)</f>
        <v>0</v>
      </c>
      <c r="IU46">
        <f>IFERROR(VLOOKUP(_xlfn.NUMBERVALUE(MID(BB46, SEARCH("!", BB46)+1, SEARCH("+", BB46)-SEARCH("!", BB46)-1)), Rankings!$A$2:$BK$129, 63, FALSE),0)</f>
        <v>0</v>
      </c>
      <c r="IV46">
        <f>IFERROR(VLOOKUP(_xlfn.NUMBERVALUE(MID(BC46, SEARCH("!", BC46)+1, SEARCH("+", BC46)-SEARCH("!", BC46)-1)), Rankings!$A$2:$BK$129, 63, FALSE),0)</f>
        <v>0</v>
      </c>
      <c r="IW46">
        <f>IFERROR(VLOOKUP(_xlfn.NUMBERVALUE(MID(BD46, SEARCH("!", BD46)+1, SEARCH("+", BD46)-SEARCH("!", BD46)-1)), Rankings!$A$2:$BK$129, 63, FALSE),0)</f>
        <v>0</v>
      </c>
      <c r="IX46">
        <f>IFERROR(VLOOKUP(_xlfn.NUMBERVALUE(MID(BE46, SEARCH("!", BE46)+1, SEARCH("+", BE46)-SEARCH("!", BE46)-1)), Rankings!$A$2:$BK$129, 63, FALSE),0)</f>
        <v>0</v>
      </c>
      <c r="IY46">
        <f>IFERROR(VLOOKUP(_xlfn.NUMBERVALUE(MID(BF46, SEARCH("!", BF46)+1, SEARCH("+", BF46)-SEARCH("!", BF46)-1)), Rankings!$A$2:$BK$129, 63, FALSE),0)</f>
        <v>0</v>
      </c>
      <c r="IZ46">
        <f>IFERROR(VLOOKUP(_xlfn.NUMBERVALUE(MID(BG46, SEARCH("!", BG46)+1, SEARCH("+", BG46)-SEARCH("!", BG46)-1)), Rankings!$A$2:$BK$129, 63, FALSE),0)</f>
        <v>0</v>
      </c>
      <c r="JA46">
        <f>IFERROR(VLOOKUP(_xlfn.NUMBERVALUE(MID(BH46, SEARCH("!", BH46)+1, SEARCH("+", BH46)-SEARCH("!", BH46)-1)), Rankings!$A$2:$BK$129, 63, FALSE),0)</f>
        <v>0</v>
      </c>
      <c r="JB46">
        <f>IFERROR(VLOOKUP(_xlfn.NUMBERVALUE(MID(BI46, SEARCH("!", BI46)+1, SEARCH("+", BI46)-SEARCH("!", BI46)-1)), Rankings!$A$2:$BK$129, 63, FALSE),0)</f>
        <v>0</v>
      </c>
      <c r="JC46">
        <f>IFERROR(VLOOKUP(_xlfn.NUMBERVALUE(MID(BJ46, SEARCH("!", BJ46)+1, SEARCH("+", BJ46)-SEARCH("!", BJ46)-1)), Rankings!$A$2:$BK$129, 63, FALSE),0)</f>
        <v>0</v>
      </c>
      <c r="JD46">
        <f>IFERROR(VLOOKUP(_xlfn.NUMBERVALUE(MID(BK46, SEARCH("!", BK46)+1, SEARCH("+", BK46)-SEARCH("!", BK46)-1)), Rankings!$A$2:$BK$129, 63, FALSE),0)</f>
        <v>0</v>
      </c>
      <c r="JE46">
        <f>IFERROR(VLOOKUP(_xlfn.NUMBERVALUE(MID(BL46, SEARCH("!", BL46)+1, SEARCH("+", BL46)-SEARCH("!", BL46)-1)), Rankings!$A$2:$BK$129, 63, FALSE),0)</f>
        <v>0</v>
      </c>
      <c r="JF46">
        <f>IFERROR(VLOOKUP(_xlfn.NUMBERVALUE(MID(BM46, SEARCH("!", BM46)+1, SEARCH("+", BM46)-SEARCH("!", BM46)-1)), Rankings!$A$2:$BK$129, 63, FALSE),0)</f>
        <v>0</v>
      </c>
      <c r="JG46">
        <f>IFERROR(VLOOKUP(_xlfn.NUMBERVALUE(MID(BN46, SEARCH("!", BN46)+1, SEARCH("+", BN46)-SEARCH("!", BN46)-1)), Rankings!$A$2:$BK$129, 63, FALSE),0)</f>
        <v>0</v>
      </c>
      <c r="JH46">
        <f>IFERROR(VLOOKUP(_xlfn.NUMBERVALUE(MID(BO46, SEARCH("!", BO46)+1, SEARCH("+", BO46)-SEARCH("!", BO46)-1)), Rankings!$A$2:$BK$129, 63, FALSE),0)</f>
        <v>0</v>
      </c>
      <c r="JI46">
        <f>IFERROR(VLOOKUP(_xlfn.NUMBERVALUE(MID(BP46, SEARCH("!", BP46)+1, SEARCH("+", BP46)-SEARCH("!", BP46)-1)), Rankings!$A$2:$BK$129, 63, FALSE),0)</f>
        <v>0</v>
      </c>
      <c r="JJ46">
        <f>IFERROR(VLOOKUP(_xlfn.NUMBERVALUE(MID(BQ46, SEARCH("!", BQ46)+1, SEARCH("+", BQ46)-SEARCH("!", BQ46)-1)), Rankings!$A$2:$BK$129, 63, FALSE),0)</f>
        <v>0</v>
      </c>
      <c r="JK46">
        <f>IFERROR(VLOOKUP(_xlfn.NUMBERVALUE(MID(BR46, SEARCH("!", BR46)+1, SEARCH("+", BR46)-SEARCH("!", BR46)-1)), Rankings!$A$2:$BK$129, 63, FALSE),0)</f>
        <v>0</v>
      </c>
      <c r="JL46">
        <f>IFERROR(VLOOKUP(_xlfn.NUMBERVALUE(MID(BS46, SEARCH("!", BS46)+1, SEARCH("+", BS46)-SEARCH("!", BS46)-1)), Rankings!$A$2:$BK$129, 63, FALSE),0)</f>
        <v>0</v>
      </c>
      <c r="JM46">
        <f>IFERROR(VLOOKUP(_xlfn.NUMBERVALUE(MID(BT46, SEARCH("!", BT46)+1, SEARCH("+", BT46)-SEARCH("!", BT46)-1)), Rankings!$A$2:$BK$129, 63, FALSE),0)</f>
        <v>0</v>
      </c>
      <c r="JN46">
        <f>IFERROR(VLOOKUP(_xlfn.NUMBERVALUE(MID(BU46, SEARCH("!", BU46)+1, SEARCH("+", BU46)-SEARCH("!", BU46)-1)), Rankings!$A$2:$BK$129, 63, FALSE),0)</f>
        <v>0</v>
      </c>
      <c r="JO46">
        <f>IFERROR(VLOOKUP(_xlfn.NUMBERVALUE(MID(BV46, SEARCH("!", BV46)+1, SEARCH("+", BV46)-SEARCH("!", BV46)-1)), Rankings!$A$2:$BK$129, 63, FALSE),0)</f>
        <v>0</v>
      </c>
      <c r="JP46">
        <f>IFERROR(VLOOKUP(_xlfn.NUMBERVALUE(MID(BW46, SEARCH("!", BW46)+1, SEARCH("+", BW46)-SEARCH("!", BW46)-1)), Rankings!$A$2:$BK$129, 63, FALSE),0)</f>
        <v>0</v>
      </c>
      <c r="JQ46">
        <f>IFERROR(VLOOKUP(_xlfn.NUMBERVALUE(MID(BX46, SEARCH("!", BX46)+1, SEARCH("+", BX46)-SEARCH("!", BX46)-1)), Rankings!$A$2:$BK$129, 63, FALSE),0)</f>
        <v>0</v>
      </c>
      <c r="JR46">
        <f>IFERROR(VLOOKUP(_xlfn.NUMBERVALUE(MID(BY46, SEARCH("!", BY46)+1, SEARCH("+", BY46)-SEARCH("!", BY46)-1)), Rankings!$A$2:$BK$129, 63, FALSE),0)</f>
        <v>0</v>
      </c>
      <c r="JS46">
        <f>IFERROR(VLOOKUP(_xlfn.NUMBERVALUE(MID(BZ46, SEARCH("!", BZ46)+1, SEARCH("+", BZ46)-SEARCH("!", BZ46)-1)), Rankings!$A$2:$BK$129, 63, FALSE),0)</f>
        <v>0</v>
      </c>
      <c r="JT46">
        <f>IFERROR(VLOOKUP(_xlfn.NUMBERVALUE(MID(CA46, SEARCH("!", CA46)+1, SEARCH("+", CA46)-SEARCH("!", CA46)-1)), Rankings!$A$2:$BK$129, 63, FALSE),0)</f>
        <v>0</v>
      </c>
      <c r="JU46">
        <f>IFERROR(VLOOKUP(_xlfn.NUMBERVALUE(MID(CB46, SEARCH("!", CB46)+1, SEARCH("+", CB46)-SEARCH("!", CB46)-1)), Rankings!$A$2:$BK$129, 63, FALSE),0)</f>
        <v>0</v>
      </c>
      <c r="JV46">
        <f>IFERROR(VLOOKUP(_xlfn.NUMBERVALUE(MID(CC46, SEARCH("!", CC46)+1, SEARCH("+", CC46)-SEARCH("!", CC46)-1)), Rankings!$A$2:$BK$129, 63, FALSE),0)</f>
        <v>0</v>
      </c>
      <c r="JW46">
        <f>IFERROR(VLOOKUP(_xlfn.NUMBERVALUE(MID(CD46, SEARCH("!", CD46)+1, SEARCH("+", CD46)-SEARCH("!", CD46)-1)), Rankings!$A$2:$BK$129, 63, FALSE),0)</f>
        <v>0</v>
      </c>
      <c r="JX46">
        <f>IFERROR(VLOOKUP(_xlfn.NUMBERVALUE(MID(CE46, SEARCH("!", CE46)+1, SEARCH("+", CE46)-SEARCH("!", CE46)-1)), Rankings!$A$2:$BK$129, 63, FALSE),0)</f>
        <v>0</v>
      </c>
      <c r="JY46">
        <f>IFERROR(VLOOKUP(_xlfn.NUMBERVALUE(MID(CF46, SEARCH("!", CF46)+1, SEARCH("+", CF46)-SEARCH("!", CF46)-1)), Rankings!$A$2:$BK$129, 63, FALSE),0)</f>
        <v>0</v>
      </c>
      <c r="JZ46">
        <f>IFERROR(VLOOKUP(_xlfn.NUMBERVALUE(MID(CG46, SEARCH("!", CG46)+1, SEARCH("+", CG46)-SEARCH("!", CG46)-1)), Rankings!$A$2:$BK$129, 63, FALSE),0)</f>
        <v>0</v>
      </c>
      <c r="KA46">
        <f>IFERROR(VLOOKUP(_xlfn.NUMBERVALUE(MID(CH46, SEARCH("!", CH46)+1, SEARCH("+", CH46)-SEARCH("!", CH46)-1)), Rankings!$A$2:$BK$129, 63, FALSE),0)</f>
        <v>0</v>
      </c>
      <c r="KB46">
        <f>IFERROR(VLOOKUP(_xlfn.NUMBERVALUE(MID(CI46, SEARCH("!", CI46)+1, SEARCH("+", CI46)-SEARCH("!", CI46)-1)), Rankings!$A$2:$BK$129, 63, FALSE),0)</f>
        <v>0</v>
      </c>
      <c r="KC46">
        <f>IFERROR(VLOOKUP(_xlfn.NUMBERVALUE(MID(CJ46, SEARCH("!", CJ46)+1, SEARCH("+", CJ46)-SEARCH("!", CJ46)-1)), Rankings!$A$2:$BK$129, 63, FALSE),0)</f>
        <v>0</v>
      </c>
      <c r="KD46">
        <f>IFERROR(VLOOKUP(_xlfn.NUMBERVALUE(MID(CK46, SEARCH("!", CK46)+1, SEARCH("+", CK46)-SEARCH("!", CK46)-1)), Rankings!$A$2:$BK$129, 63, FALSE),0)</f>
        <v>0</v>
      </c>
      <c r="KE46">
        <f>IFERROR(VLOOKUP(_xlfn.NUMBERVALUE(MID(CL46, SEARCH("!", CL46)+1, SEARCH("+", CL46)-SEARCH("!", CL46)-1)), Rankings!$A$2:$BK$129, 63, FALSE),0)</f>
        <v>0</v>
      </c>
      <c r="KF46">
        <f>IFERROR(VLOOKUP(_xlfn.NUMBERVALUE(MID(CM46, SEARCH("!", CM46)+1, SEARCH("+", CM46)-SEARCH("!", CM46)-1)), Rankings!$A$2:$BK$129, 63, FALSE),0)</f>
        <v>0</v>
      </c>
      <c r="KG46">
        <f>IFERROR(VLOOKUP(_xlfn.NUMBERVALUE(MID(CN46, SEARCH("!", CN46)+1, SEARCH("+", CN46)-SEARCH("!", CN46)-1)), Rankings!$A$2:$BK$129, 63, FALSE),0)</f>
        <v>0</v>
      </c>
      <c r="KH46">
        <f>IFERROR(VLOOKUP(_xlfn.NUMBERVALUE(MID(CO46, SEARCH("!", CO46)+1, SEARCH("+", CO46)-SEARCH("!", CO46)-1)), Rankings!$A$2:$BK$129, 63, FALSE),0)</f>
        <v>0</v>
      </c>
      <c r="KJ46" s="28">
        <f t="shared" si="1009"/>
        <v>245</v>
      </c>
      <c r="KK46" s="28">
        <f t="shared" si="1010"/>
        <v>0</v>
      </c>
      <c r="KL46" s="28">
        <f t="shared" si="1011"/>
        <v>15</v>
      </c>
      <c r="KM46" s="28">
        <f t="shared" si="1012"/>
        <v>20</v>
      </c>
      <c r="KN46" s="28">
        <f t="shared" si="1013"/>
        <v>0</v>
      </c>
      <c r="KO46" s="28">
        <f t="shared" si="1014"/>
        <v>191</v>
      </c>
      <c r="KP46" s="28">
        <f t="shared" si="1015"/>
        <v>272.5</v>
      </c>
      <c r="KQ46" s="28">
        <f t="shared" si="1016"/>
        <v>191</v>
      </c>
      <c r="KS46" s="27" t="str">
        <f t="shared" si="1017"/>
        <v>14</v>
      </c>
      <c r="KT46" s="27" t="str">
        <f t="shared" si="1018"/>
        <v>15</v>
      </c>
      <c r="KU46" s="27" t="str">
        <f t="shared" si="1019"/>
        <v>28</v>
      </c>
      <c r="KV46" s="27">
        <f t="shared" si="1020"/>
        <v>0</v>
      </c>
      <c r="KW46" s="27">
        <f t="shared" si="1021"/>
        <v>0</v>
      </c>
      <c r="KX46" s="27" t="str">
        <f t="shared" si="1022"/>
        <v>28</v>
      </c>
      <c r="KY46" s="27">
        <f t="shared" si="1023"/>
        <v>0</v>
      </c>
      <c r="KZ46" s="27" t="str">
        <f t="shared" si="1024"/>
        <v>15</v>
      </c>
      <c r="LA46" s="27" t="str">
        <f t="shared" si="1025"/>
        <v>19</v>
      </c>
      <c r="LB46" s="27">
        <f t="shared" si="1026"/>
        <v>0</v>
      </c>
      <c r="LC46" s="27">
        <f t="shared" si="1027"/>
        <v>0</v>
      </c>
      <c r="LD46" s="27" t="str">
        <f t="shared" si="1028"/>
        <v>17</v>
      </c>
      <c r="LE46" s="27">
        <f t="shared" si="1029"/>
        <v>0</v>
      </c>
      <c r="LF46" s="27">
        <f t="shared" si="1030"/>
        <v>0</v>
      </c>
      <c r="LG46" s="27" t="str">
        <f t="shared" si="1031"/>
        <v>15</v>
      </c>
      <c r="LH46" s="27">
        <f t="shared" si="1032"/>
        <v>0</v>
      </c>
      <c r="LI46" s="27">
        <f t="shared" si="1033"/>
        <v>0</v>
      </c>
      <c r="LJ46" s="27">
        <f t="shared" si="1034"/>
        <v>0</v>
      </c>
      <c r="LK46" s="27">
        <f t="shared" si="1035"/>
        <v>0</v>
      </c>
      <c r="LL46" s="27">
        <f t="shared" si="1036"/>
        <v>0</v>
      </c>
      <c r="LM46" s="27">
        <f t="shared" si="1037"/>
        <v>0</v>
      </c>
      <c r="LN46" s="27">
        <f t="shared" si="1038"/>
        <v>0</v>
      </c>
      <c r="LO46" s="27">
        <f t="shared" si="1039"/>
        <v>0</v>
      </c>
      <c r="LP46" s="27" t="str">
        <f t="shared" si="1040"/>
        <v>7</v>
      </c>
      <c r="LQ46" s="27">
        <f t="shared" si="1041"/>
        <v>0</v>
      </c>
      <c r="LR46" s="27">
        <f t="shared" si="1042"/>
        <v>0</v>
      </c>
      <c r="LS46" s="27" t="str">
        <f t="shared" si="1043"/>
        <v>21</v>
      </c>
      <c r="LT46" s="27">
        <f t="shared" si="1044"/>
        <v>0</v>
      </c>
      <c r="LU46" s="27">
        <f t="shared" si="1045"/>
        <v>0</v>
      </c>
      <c r="LV46" s="27" t="str">
        <f t="shared" si="1046"/>
        <v>19</v>
      </c>
      <c r="LW46" s="27">
        <f t="shared" si="1047"/>
        <v>0</v>
      </c>
      <c r="LX46" s="27">
        <f t="shared" si="1048"/>
        <v>0</v>
      </c>
      <c r="LY46" s="27" t="str">
        <f t="shared" si="1049"/>
        <v>24</v>
      </c>
      <c r="LZ46" s="27">
        <f t="shared" si="1050"/>
        <v>0</v>
      </c>
      <c r="MA46" s="27">
        <f t="shared" si="1051"/>
        <v>0</v>
      </c>
      <c r="MB46" s="27" t="str">
        <f t="shared" si="1052"/>
        <v>38</v>
      </c>
      <c r="MC46" s="27">
        <f t="shared" si="1053"/>
        <v>0</v>
      </c>
      <c r="MD46" s="27">
        <f t="shared" si="1054"/>
        <v>0</v>
      </c>
      <c r="ME46" s="27" t="str">
        <f t="shared" si="1055"/>
        <v>20</v>
      </c>
      <c r="MF46" s="27">
        <f t="shared" si="1056"/>
        <v>0</v>
      </c>
      <c r="MG46" s="27">
        <f t="shared" si="1057"/>
        <v>0</v>
      </c>
      <c r="MH46" s="27">
        <f t="shared" si="1058"/>
        <v>0</v>
      </c>
      <c r="MI46" s="27">
        <f t="shared" si="1059"/>
        <v>0</v>
      </c>
      <c r="MJ46" s="27">
        <f t="shared" si="1060"/>
        <v>0</v>
      </c>
      <c r="MK46" s="27">
        <f t="shared" si="1061"/>
        <v>0</v>
      </c>
      <c r="ML46" s="27">
        <f t="shared" si="1062"/>
        <v>0</v>
      </c>
      <c r="MM46" s="27">
        <f t="shared" si="1063"/>
        <v>0</v>
      </c>
      <c r="MN46" s="27">
        <f t="shared" si="1064"/>
        <v>0</v>
      </c>
      <c r="MO46" s="27">
        <f t="shared" si="1065"/>
        <v>0</v>
      </c>
      <c r="MP46" s="27">
        <f t="shared" si="1066"/>
        <v>0</v>
      </c>
      <c r="MQ46" s="27">
        <f t="shared" si="1067"/>
        <v>0</v>
      </c>
      <c r="MR46" s="27">
        <f t="shared" si="1068"/>
        <v>0</v>
      </c>
      <c r="MS46" s="27">
        <f t="shared" si="1069"/>
        <v>0</v>
      </c>
      <c r="MT46" s="27">
        <f t="shared" si="1070"/>
        <v>0</v>
      </c>
      <c r="MU46" s="27">
        <f t="shared" si="1071"/>
        <v>0</v>
      </c>
      <c r="MV46" s="27">
        <f t="shared" si="1072"/>
        <v>0</v>
      </c>
      <c r="MW46" s="27">
        <f t="shared" si="1073"/>
        <v>0</v>
      </c>
      <c r="MX46" s="27">
        <f t="shared" si="1074"/>
        <v>0</v>
      </c>
      <c r="MY46" s="27">
        <f t="shared" si="1075"/>
        <v>0</v>
      </c>
      <c r="MZ46" s="27">
        <f t="shared" si="1076"/>
        <v>0</v>
      </c>
      <c r="NA46" s="27">
        <f t="shared" si="1077"/>
        <v>0</v>
      </c>
      <c r="NB46" s="27">
        <f t="shared" si="1078"/>
        <v>0</v>
      </c>
      <c r="NC46" s="27">
        <f t="shared" si="1079"/>
        <v>0</v>
      </c>
      <c r="ND46" s="27">
        <f t="shared" si="1080"/>
        <v>0</v>
      </c>
      <c r="NE46" s="27">
        <f t="shared" si="1081"/>
        <v>0</v>
      </c>
      <c r="NF46" s="27">
        <f t="shared" si="1082"/>
        <v>0</v>
      </c>
      <c r="NG46" s="27">
        <f t="shared" si="1083"/>
        <v>0</v>
      </c>
      <c r="NH46" s="27">
        <f t="shared" si="1084"/>
        <v>0</v>
      </c>
      <c r="NI46" s="27">
        <f t="shared" si="1085"/>
        <v>0</v>
      </c>
      <c r="NJ46" s="27">
        <f t="shared" si="1086"/>
        <v>0</v>
      </c>
      <c r="NK46" s="27">
        <f t="shared" si="1087"/>
        <v>0</v>
      </c>
      <c r="NL46" s="27">
        <f t="shared" si="1088"/>
        <v>0</v>
      </c>
      <c r="NM46" s="27">
        <f t="shared" si="1089"/>
        <v>0</v>
      </c>
      <c r="NN46" s="27">
        <f t="shared" si="1090"/>
        <v>0</v>
      </c>
      <c r="NO46" s="27">
        <f t="shared" si="1091"/>
        <v>0</v>
      </c>
      <c r="NP46" s="27">
        <f t="shared" si="1092"/>
        <v>0</v>
      </c>
      <c r="NQ46" s="27">
        <f t="shared" si="1093"/>
        <v>0</v>
      </c>
      <c r="NR46" s="27">
        <f t="shared" si="1094"/>
        <v>0</v>
      </c>
      <c r="NS46" s="27">
        <f t="shared" si="1095"/>
        <v>0</v>
      </c>
      <c r="NT46" s="27">
        <f t="shared" si="1096"/>
        <v>0</v>
      </c>
      <c r="NU46" s="27">
        <f t="shared" si="1097"/>
        <v>0</v>
      </c>
      <c r="NV46" s="27">
        <f t="shared" si="1098"/>
        <v>0</v>
      </c>
      <c r="NX46" s="28">
        <f t="shared" si="1099"/>
        <v>237</v>
      </c>
      <c r="NY46" s="28">
        <f t="shared" si="1100"/>
        <v>0</v>
      </c>
      <c r="NZ46" s="28">
        <f t="shared" si="1101"/>
        <v>21</v>
      </c>
      <c r="OA46" s="28">
        <f t="shared" si="1102"/>
        <v>21</v>
      </c>
      <c r="OB46" s="28">
        <f t="shared" si="1103"/>
        <v>0</v>
      </c>
      <c r="OC46" s="28">
        <f t="shared" si="1104"/>
        <v>186</v>
      </c>
      <c r="OD46" s="28">
        <f t="shared" si="1105"/>
        <v>268.5</v>
      </c>
      <c r="OE46" s="28">
        <f t="shared" si="1106"/>
        <v>186</v>
      </c>
      <c r="OG46" s="27" t="str">
        <f t="shared" si="1107"/>
        <v>35</v>
      </c>
      <c r="OH46" s="27" t="str">
        <f t="shared" si="1108"/>
        <v>17</v>
      </c>
      <c r="OI46" s="27" t="str">
        <f t="shared" si="1109"/>
        <v>26</v>
      </c>
      <c r="OJ46" s="27">
        <f t="shared" si="1110"/>
        <v>0</v>
      </c>
      <c r="OK46" s="27">
        <f t="shared" si="1111"/>
        <v>0</v>
      </c>
      <c r="OL46" s="27" t="str">
        <f t="shared" si="1112"/>
        <v>19</v>
      </c>
      <c r="OM46" s="27">
        <f t="shared" si="1113"/>
        <v>0</v>
      </c>
      <c r="ON46" s="27" t="str">
        <f t="shared" si="1114"/>
        <v>21</v>
      </c>
      <c r="OO46" s="27" t="str">
        <f t="shared" si="1115"/>
        <v>4</v>
      </c>
      <c r="OP46" s="27">
        <f t="shared" si="1116"/>
        <v>0</v>
      </c>
      <c r="OQ46" s="27">
        <f t="shared" si="1117"/>
        <v>0</v>
      </c>
      <c r="OR46" s="27" t="str">
        <f t="shared" si="1118"/>
        <v>19</v>
      </c>
      <c r="OS46" s="27">
        <f t="shared" si="1119"/>
        <v>0</v>
      </c>
      <c r="OT46" s="27">
        <f t="shared" si="1120"/>
        <v>0</v>
      </c>
      <c r="OU46" s="27" t="str">
        <f t="shared" si="1121"/>
        <v>11</v>
      </c>
      <c r="OV46" s="27">
        <f t="shared" si="1122"/>
        <v>0</v>
      </c>
      <c r="OW46" s="27">
        <f t="shared" si="1123"/>
        <v>0</v>
      </c>
      <c r="OX46" s="27">
        <f t="shared" si="1124"/>
        <v>0</v>
      </c>
      <c r="OY46" s="27">
        <f t="shared" si="1125"/>
        <v>0</v>
      </c>
      <c r="OZ46" s="27">
        <f t="shared" si="1126"/>
        <v>0</v>
      </c>
      <c r="PA46" s="27">
        <f t="shared" si="1127"/>
        <v>0</v>
      </c>
      <c r="PB46" s="27">
        <f t="shared" si="1128"/>
        <v>0</v>
      </c>
      <c r="PC46" s="27">
        <f t="shared" si="1129"/>
        <v>0</v>
      </c>
      <c r="PD46" s="27" t="str">
        <f t="shared" si="1130"/>
        <v>28</v>
      </c>
      <c r="PE46" s="27">
        <f t="shared" si="1131"/>
        <v>0</v>
      </c>
      <c r="PF46" s="27">
        <f t="shared" si="1132"/>
        <v>0</v>
      </c>
      <c r="PG46" s="27" t="str">
        <f t="shared" si="1133"/>
        <v>16</v>
      </c>
      <c r="PH46" s="27">
        <f t="shared" si="1134"/>
        <v>0</v>
      </c>
      <c r="PI46" s="27">
        <f t="shared" si="1135"/>
        <v>0</v>
      </c>
      <c r="PJ46" s="27" t="str">
        <f t="shared" si="1136"/>
        <v>9</v>
      </c>
      <c r="PK46" s="27">
        <f t="shared" si="1137"/>
        <v>0</v>
      </c>
      <c r="PL46" s="27">
        <f t="shared" si="1138"/>
        <v>0</v>
      </c>
      <c r="PM46" s="27" t="str">
        <f t="shared" si="1139"/>
        <v>27</v>
      </c>
      <c r="PN46" s="27">
        <f t="shared" si="1140"/>
        <v>0</v>
      </c>
      <c r="PO46" s="27">
        <f t="shared" si="1141"/>
        <v>0</v>
      </c>
      <c r="PP46" s="27" t="str">
        <f t="shared" si="1142"/>
        <v>26</v>
      </c>
      <c r="PQ46" s="27">
        <f t="shared" si="1143"/>
        <v>0</v>
      </c>
      <c r="PR46" s="27">
        <f t="shared" si="1144"/>
        <v>0</v>
      </c>
      <c r="PS46" s="27" t="str">
        <f t="shared" si="1145"/>
        <v>21</v>
      </c>
      <c r="PT46" s="27">
        <f t="shared" si="1146"/>
        <v>0</v>
      </c>
      <c r="PU46" s="27">
        <f t="shared" si="1147"/>
        <v>0</v>
      </c>
      <c r="PV46" s="27">
        <f t="shared" si="1148"/>
        <v>0</v>
      </c>
      <c r="PW46" s="27">
        <f t="shared" si="1149"/>
        <v>0</v>
      </c>
      <c r="PX46" s="27">
        <f t="shared" si="1150"/>
        <v>0</v>
      </c>
      <c r="PY46" s="27">
        <f t="shared" si="1151"/>
        <v>0</v>
      </c>
      <c r="PZ46" s="27">
        <f t="shared" si="1152"/>
        <v>0</v>
      </c>
      <c r="QA46" s="27">
        <f t="shared" si="1153"/>
        <v>0</v>
      </c>
      <c r="QB46" s="27">
        <f t="shared" si="1154"/>
        <v>0</v>
      </c>
      <c r="QC46" s="27">
        <f t="shared" si="1155"/>
        <v>0</v>
      </c>
      <c r="QD46" s="27">
        <f t="shared" si="1156"/>
        <v>0</v>
      </c>
      <c r="QE46" s="27">
        <f t="shared" si="1157"/>
        <v>0</v>
      </c>
      <c r="QF46" s="27">
        <f t="shared" si="1158"/>
        <v>0</v>
      </c>
      <c r="QG46" s="27">
        <f t="shared" si="1159"/>
        <v>0</v>
      </c>
      <c r="QH46" s="27">
        <f t="shared" si="1160"/>
        <v>0</v>
      </c>
      <c r="QI46" s="27">
        <f t="shared" si="1161"/>
        <v>0</v>
      </c>
      <c r="QJ46" s="27">
        <f t="shared" si="1162"/>
        <v>0</v>
      </c>
      <c r="QK46" s="27">
        <f t="shared" si="1163"/>
        <v>0</v>
      </c>
      <c r="QL46" s="27">
        <f t="shared" si="1164"/>
        <v>0</v>
      </c>
      <c r="QM46" s="27">
        <f t="shared" si="1165"/>
        <v>0</v>
      </c>
      <c r="QN46" s="27">
        <f t="shared" si="1166"/>
        <v>0</v>
      </c>
      <c r="QO46" s="27">
        <f t="shared" si="1167"/>
        <v>0</v>
      </c>
      <c r="QP46" s="27">
        <f t="shared" si="1168"/>
        <v>0</v>
      </c>
      <c r="QQ46" s="27">
        <f t="shared" si="1169"/>
        <v>0</v>
      </c>
      <c r="QR46" s="27">
        <f t="shared" si="1170"/>
        <v>0</v>
      </c>
      <c r="QS46" s="27">
        <f t="shared" si="1171"/>
        <v>0</v>
      </c>
      <c r="QT46" s="27">
        <f t="shared" si="1172"/>
        <v>0</v>
      </c>
      <c r="QU46" s="27">
        <f t="shared" si="1173"/>
        <v>0</v>
      </c>
      <c r="QV46" s="27">
        <f t="shared" si="1174"/>
        <v>0</v>
      </c>
      <c r="QW46" s="27">
        <f t="shared" si="1175"/>
        <v>0</v>
      </c>
      <c r="QX46" s="27">
        <f t="shared" si="1176"/>
        <v>0</v>
      </c>
      <c r="QY46" s="27">
        <f t="shared" si="1177"/>
        <v>0</v>
      </c>
      <c r="QZ46" s="27">
        <f t="shared" si="1178"/>
        <v>0</v>
      </c>
      <c r="RA46" s="27">
        <f t="shared" si="1179"/>
        <v>0</v>
      </c>
      <c r="RB46" s="27">
        <f t="shared" si="1180"/>
        <v>0</v>
      </c>
      <c r="RC46" s="27">
        <f t="shared" si="1181"/>
        <v>0</v>
      </c>
      <c r="RD46" s="27">
        <f t="shared" si="1182"/>
        <v>0</v>
      </c>
      <c r="RE46" s="27">
        <f t="shared" si="1183"/>
        <v>0</v>
      </c>
      <c r="RF46" s="27">
        <f t="shared" si="1184"/>
        <v>0</v>
      </c>
      <c r="RG46" s="27">
        <f t="shared" si="1185"/>
        <v>0</v>
      </c>
      <c r="RH46" s="27">
        <f t="shared" si="1186"/>
        <v>0</v>
      </c>
      <c r="RI46" s="27">
        <f t="shared" si="1187"/>
        <v>0</v>
      </c>
      <c r="RJ46" s="27">
        <f t="shared" si="1188"/>
        <v>0</v>
      </c>
      <c r="RL46" s="28">
        <f t="shared" si="1189"/>
        <v>113</v>
      </c>
      <c r="RM46" s="28">
        <f t="shared" si="1190"/>
        <v>0</v>
      </c>
      <c r="RN46" s="28">
        <f t="shared" si="1191"/>
        <v>8</v>
      </c>
      <c r="RO46" s="28">
        <f t="shared" si="1192"/>
        <v>11</v>
      </c>
      <c r="RP46" s="28">
        <f t="shared" si="1193"/>
        <v>0</v>
      </c>
      <c r="RQ46" s="28">
        <f t="shared" si="1194"/>
        <v>128</v>
      </c>
      <c r="RT46" s="27" t="str">
        <f t="shared" si="1195"/>
        <v>9</v>
      </c>
      <c r="RU46" s="27" t="str">
        <f t="shared" si="1196"/>
        <v>7</v>
      </c>
      <c r="RV46" s="27" t="str">
        <f t="shared" si="1197"/>
        <v>13</v>
      </c>
      <c r="RW46" s="27" t="str">
        <f t="shared" si="1198"/>
        <v>0</v>
      </c>
      <c r="RX46" s="27" t="str">
        <f t="shared" si="1199"/>
        <v>0</v>
      </c>
      <c r="RY46" s="27" t="str">
        <f t="shared" si="1200"/>
        <v>13</v>
      </c>
      <c r="RZ46" s="27" t="str">
        <f t="shared" si="1201"/>
        <v>0</v>
      </c>
      <c r="SA46" s="27" t="str">
        <f t="shared" si="1202"/>
        <v>8</v>
      </c>
      <c r="SB46" s="27" t="str">
        <f t="shared" si="1203"/>
        <v>6</v>
      </c>
      <c r="SC46" s="27" t="str">
        <f t="shared" si="1204"/>
        <v>0</v>
      </c>
      <c r="SD46" s="27" t="str">
        <f t="shared" si="1205"/>
        <v>0</v>
      </c>
      <c r="SE46" s="27" t="str">
        <f t="shared" si="1206"/>
        <v>9</v>
      </c>
      <c r="SF46" s="27" t="str">
        <f t="shared" si="1207"/>
        <v>0</v>
      </c>
      <c r="SG46" s="27" t="str">
        <f t="shared" si="1208"/>
        <v>0</v>
      </c>
      <c r="SH46" s="27" t="str">
        <f t="shared" si="1209"/>
        <v>8</v>
      </c>
      <c r="SI46" s="27" t="str">
        <f t="shared" si="1210"/>
        <v>0</v>
      </c>
      <c r="SJ46" s="27" t="str">
        <f t="shared" si="1211"/>
        <v>0</v>
      </c>
      <c r="SK46" s="27" t="str">
        <f t="shared" si="1212"/>
        <v>0</v>
      </c>
      <c r="SL46" s="27" t="str">
        <f t="shared" si="1213"/>
        <v>0</v>
      </c>
      <c r="SM46" s="27" t="str">
        <f t="shared" si="1214"/>
        <v>0</v>
      </c>
      <c r="SN46" s="27" t="str">
        <f t="shared" si="1215"/>
        <v>0</v>
      </c>
      <c r="SO46" s="27" t="str">
        <f t="shared" si="1216"/>
        <v>0</v>
      </c>
      <c r="SP46" s="27" t="str">
        <f t="shared" si="1217"/>
        <v>0</v>
      </c>
      <c r="SQ46" s="27" t="str">
        <f t="shared" si="1218"/>
        <v>4</v>
      </c>
      <c r="SR46" s="27" t="str">
        <f t="shared" si="1219"/>
        <v>0</v>
      </c>
      <c r="SS46" s="27" t="str">
        <f t="shared" si="1220"/>
        <v>0</v>
      </c>
      <c r="ST46" s="27" t="str">
        <f t="shared" si="1221"/>
        <v>10</v>
      </c>
      <c r="SU46" s="27" t="str">
        <f t="shared" si="1222"/>
        <v>0</v>
      </c>
      <c r="SV46" s="27" t="str">
        <f t="shared" si="1223"/>
        <v>0</v>
      </c>
      <c r="SW46" s="27" t="str">
        <f t="shared" si="1224"/>
        <v>9</v>
      </c>
      <c r="SX46" s="27" t="str">
        <f t="shared" si="1225"/>
        <v>0</v>
      </c>
      <c r="SY46" s="27" t="str">
        <f t="shared" si="1226"/>
        <v>0</v>
      </c>
      <c r="SZ46" s="27" t="str">
        <f t="shared" si="1227"/>
        <v>13</v>
      </c>
      <c r="TA46" s="27" t="str">
        <f t="shared" si="1228"/>
        <v>0</v>
      </c>
      <c r="TB46" s="27" t="str">
        <f t="shared" si="1229"/>
        <v>0</v>
      </c>
      <c r="TC46" s="27" t="str">
        <f t="shared" si="1230"/>
        <v>12</v>
      </c>
      <c r="TD46" s="27" t="str">
        <f t="shared" si="1231"/>
        <v>0</v>
      </c>
      <c r="TE46" s="27" t="str">
        <f t="shared" si="1232"/>
        <v>0</v>
      </c>
      <c r="TF46" s="27" t="str">
        <f t="shared" si="1233"/>
        <v>11</v>
      </c>
      <c r="TG46" s="27" t="str">
        <f t="shared" si="1234"/>
        <v>0</v>
      </c>
      <c r="TH46" s="27" t="str">
        <f t="shared" si="1235"/>
        <v>0</v>
      </c>
      <c r="TI46" s="27" t="str">
        <f t="shared" si="1236"/>
        <v>0</v>
      </c>
      <c r="TJ46" s="27" t="str">
        <f t="shared" si="1237"/>
        <v>0</v>
      </c>
      <c r="TK46" s="27" t="str">
        <f t="shared" si="1238"/>
        <v>0</v>
      </c>
      <c r="TL46" s="27" t="str">
        <f t="shared" si="1239"/>
        <v>0</v>
      </c>
      <c r="TM46" s="27" t="str">
        <f t="shared" si="1240"/>
        <v>0</v>
      </c>
      <c r="TN46" s="27" t="str">
        <f t="shared" si="1241"/>
        <v>0</v>
      </c>
      <c r="TO46" s="27" t="str">
        <f t="shared" si="1242"/>
        <v>0</v>
      </c>
      <c r="TP46" s="27" t="str">
        <f t="shared" si="1243"/>
        <v>0</v>
      </c>
      <c r="TQ46" s="27" t="str">
        <f t="shared" si="1244"/>
        <v>0</v>
      </c>
      <c r="TR46" s="27" t="str">
        <f t="shared" si="1245"/>
        <v>0</v>
      </c>
      <c r="TS46" s="27" t="str">
        <f t="shared" si="1246"/>
        <v>0</v>
      </c>
      <c r="TT46" s="27" t="str">
        <f t="shared" si="1247"/>
        <v>0</v>
      </c>
      <c r="TU46" s="27" t="str">
        <f t="shared" si="1248"/>
        <v>0</v>
      </c>
      <c r="TV46" s="27" t="str">
        <f t="shared" si="1249"/>
        <v>0</v>
      </c>
      <c r="TW46" s="27" t="str">
        <f t="shared" si="1250"/>
        <v>0</v>
      </c>
      <c r="TX46" s="27" t="str">
        <f t="shared" si="1251"/>
        <v>0</v>
      </c>
      <c r="TY46" s="27" t="str">
        <f t="shared" si="1252"/>
        <v>0</v>
      </c>
      <c r="TZ46" s="27" t="str">
        <f t="shared" si="1253"/>
        <v>0</v>
      </c>
      <c r="UA46" s="27" t="str">
        <f t="shared" si="1254"/>
        <v>0</v>
      </c>
      <c r="UB46" s="27" t="str">
        <f t="shared" si="1255"/>
        <v>0</v>
      </c>
      <c r="UC46" s="27" t="str">
        <f t="shared" si="1256"/>
        <v>0</v>
      </c>
      <c r="UD46" s="27" t="str">
        <f t="shared" si="1257"/>
        <v>0</v>
      </c>
      <c r="UE46" s="27" t="str">
        <f t="shared" si="1258"/>
        <v>0</v>
      </c>
      <c r="UF46" s="27" t="str">
        <f t="shared" si="1259"/>
        <v>0</v>
      </c>
      <c r="UG46" s="27" t="str">
        <f t="shared" si="1260"/>
        <v>0</v>
      </c>
      <c r="UH46" s="27" t="str">
        <f t="shared" si="1261"/>
        <v>0</v>
      </c>
      <c r="UI46" s="27" t="str">
        <f t="shared" si="1262"/>
        <v>0</v>
      </c>
      <c r="UJ46" s="27" t="str">
        <f t="shared" si="1263"/>
        <v>0</v>
      </c>
      <c r="UK46" s="27" t="str">
        <f t="shared" si="1264"/>
        <v>0</v>
      </c>
      <c r="UL46" s="27" t="str">
        <f t="shared" si="1265"/>
        <v>0</v>
      </c>
      <c r="UM46" s="27" t="str">
        <f t="shared" si="1266"/>
        <v>0</v>
      </c>
      <c r="UN46" s="27" t="str">
        <f t="shared" si="1267"/>
        <v>0</v>
      </c>
      <c r="UO46" s="27" t="str">
        <f t="shared" si="1268"/>
        <v>0</v>
      </c>
      <c r="UP46" s="27" t="str">
        <f t="shared" si="1269"/>
        <v>0</v>
      </c>
      <c r="UQ46" s="27" t="str">
        <f t="shared" si="1270"/>
        <v>0</v>
      </c>
      <c r="UR46" s="27" t="str">
        <f t="shared" si="1271"/>
        <v>0</v>
      </c>
      <c r="US46" s="27" t="str">
        <f t="shared" si="1272"/>
        <v>0</v>
      </c>
      <c r="UT46" s="27" t="str">
        <f t="shared" si="1273"/>
        <v>0</v>
      </c>
      <c r="UU46" s="27" t="str">
        <f t="shared" si="1274"/>
        <v>0</v>
      </c>
      <c r="UV46" s="27" t="str">
        <f t="shared" si="1275"/>
        <v>0</v>
      </c>
      <c r="UW46" s="27" t="str">
        <f t="shared" si="1276"/>
        <v>0</v>
      </c>
      <c r="UY46" s="28">
        <f t="shared" si="1277"/>
        <v>-53.67</v>
      </c>
      <c r="UZ46" s="28">
        <f t="shared" si="1278"/>
        <v>0</v>
      </c>
      <c r="VA46" s="28">
        <f t="shared" si="1279"/>
        <v>-7.93</v>
      </c>
      <c r="VB46" s="28">
        <f t="shared" si="1280"/>
        <v>-6.63</v>
      </c>
      <c r="VC46" s="28">
        <f t="shared" si="1281"/>
        <v>0</v>
      </c>
      <c r="VD46" s="28">
        <f t="shared" si="1282"/>
        <v>-64.265000000000001</v>
      </c>
      <c r="VG46" s="27" t="str">
        <f t="shared" si="1283"/>
        <v>-17.9</v>
      </c>
      <c r="VH46" s="27" t="str">
        <f t="shared" si="1284"/>
        <v>-11.15</v>
      </c>
      <c r="VI46" s="27" t="str">
        <f t="shared" si="1285"/>
        <v>-8.12</v>
      </c>
      <c r="VJ46" s="27">
        <f t="shared" si="1286"/>
        <v>0</v>
      </c>
      <c r="VK46" s="27">
        <f t="shared" si="1287"/>
        <v>0</v>
      </c>
      <c r="VL46" s="27" t="str">
        <f t="shared" si="1288"/>
        <v>-11.86</v>
      </c>
      <c r="VM46" s="27">
        <f t="shared" si="1289"/>
        <v>0</v>
      </c>
      <c r="VN46" s="27" t="str">
        <f t="shared" si="1290"/>
        <v>-7.93</v>
      </c>
      <c r="VO46" s="27" t="str">
        <f t="shared" si="1291"/>
        <v>3.8</v>
      </c>
      <c r="VP46" s="27">
        <f t="shared" si="1292"/>
        <v>0</v>
      </c>
      <c r="VQ46" s="27">
        <f t="shared" si="1293"/>
        <v>0</v>
      </c>
      <c r="VR46" s="27" t="str">
        <f t="shared" si="1294"/>
        <v>-6.24</v>
      </c>
      <c r="VS46" s="27">
        <f t="shared" si="1295"/>
        <v>0</v>
      </c>
      <c r="VT46" s="27">
        <f t="shared" si="1296"/>
        <v>0</v>
      </c>
      <c r="VU46" s="27" t="str">
        <f t="shared" si="1297"/>
        <v>1.61</v>
      </c>
      <c r="VV46" s="27">
        <f t="shared" si="1298"/>
        <v>0</v>
      </c>
      <c r="VW46" s="27">
        <f t="shared" si="1299"/>
        <v>0</v>
      </c>
      <c r="VX46" s="27">
        <f t="shared" si="1300"/>
        <v>0</v>
      </c>
      <c r="VY46" s="27">
        <f t="shared" si="1301"/>
        <v>0</v>
      </c>
      <c r="VZ46" s="27">
        <f t="shared" si="1302"/>
        <v>0</v>
      </c>
      <c r="WA46" s="27">
        <f t="shared" si="1303"/>
        <v>0</v>
      </c>
      <c r="WB46" s="27">
        <f t="shared" si="1304"/>
        <v>0</v>
      </c>
      <c r="WC46" s="27">
        <f t="shared" si="1305"/>
        <v>0</v>
      </c>
      <c r="WD46" s="27" t="str">
        <f t="shared" si="1306"/>
        <v>-8.26</v>
      </c>
      <c r="WE46" s="27">
        <f t="shared" si="1307"/>
        <v>0</v>
      </c>
      <c r="WF46" s="27">
        <f t="shared" si="1308"/>
        <v>0</v>
      </c>
      <c r="WG46" s="27" t="str">
        <f t="shared" si="1309"/>
        <v>0.16</v>
      </c>
      <c r="WH46" s="27">
        <f t="shared" si="1310"/>
        <v>0</v>
      </c>
      <c r="WI46" s="27">
        <f t="shared" si="1311"/>
        <v>0</v>
      </c>
      <c r="WJ46" s="27" t="str">
        <f t="shared" si="1312"/>
        <v>2.25</v>
      </c>
      <c r="WK46" s="27">
        <f t="shared" si="1313"/>
        <v>0</v>
      </c>
      <c r="WL46" s="27">
        <f t="shared" si="1314"/>
        <v>0</v>
      </c>
      <c r="WM46" s="27" t="str">
        <f t="shared" si="1315"/>
        <v>-4.12</v>
      </c>
      <c r="WN46" s="27">
        <f t="shared" si="1316"/>
        <v>0</v>
      </c>
      <c r="WO46" s="27">
        <f t="shared" si="1317"/>
        <v>0</v>
      </c>
      <c r="WP46" s="27" t="str">
        <f t="shared" si="1318"/>
        <v>6.16</v>
      </c>
      <c r="WQ46" s="27">
        <f t="shared" si="1319"/>
        <v>0</v>
      </c>
      <c r="WR46" s="27">
        <f t="shared" si="1320"/>
        <v>0</v>
      </c>
      <c r="WS46" s="27" t="str">
        <f t="shared" si="1321"/>
        <v>-6.63</v>
      </c>
      <c r="WT46" s="27">
        <f t="shared" si="1322"/>
        <v>0</v>
      </c>
      <c r="WU46" s="27">
        <f t="shared" si="1323"/>
        <v>0</v>
      </c>
      <c r="WV46" s="27">
        <f t="shared" si="1324"/>
        <v>0</v>
      </c>
      <c r="WW46" s="27">
        <f t="shared" si="1325"/>
        <v>0</v>
      </c>
      <c r="WX46" s="27">
        <f t="shared" si="1326"/>
        <v>0</v>
      </c>
      <c r="WY46" s="27">
        <f t="shared" si="1327"/>
        <v>0</v>
      </c>
      <c r="WZ46" s="27">
        <f t="shared" si="1328"/>
        <v>0</v>
      </c>
      <c r="XA46" s="27">
        <f t="shared" si="1329"/>
        <v>0</v>
      </c>
      <c r="XB46" s="27">
        <f t="shared" si="1330"/>
        <v>0</v>
      </c>
      <c r="XC46" s="27">
        <f t="shared" si="1331"/>
        <v>0</v>
      </c>
      <c r="XD46" s="27">
        <f t="shared" si="1332"/>
        <v>0</v>
      </c>
      <c r="XE46" s="27">
        <f t="shared" si="1333"/>
        <v>0</v>
      </c>
      <c r="XF46" s="27">
        <f t="shared" si="1334"/>
        <v>0</v>
      </c>
      <c r="XG46" s="27">
        <f t="shared" si="1335"/>
        <v>0</v>
      </c>
      <c r="XH46" s="27">
        <f t="shared" si="1336"/>
        <v>0</v>
      </c>
      <c r="XI46" s="27">
        <f t="shared" si="1337"/>
        <v>0</v>
      </c>
      <c r="XJ46" s="27">
        <f t="shared" si="1338"/>
        <v>0</v>
      </c>
      <c r="XK46" s="27">
        <f t="shared" si="1339"/>
        <v>0</v>
      </c>
      <c r="XL46" s="27">
        <f t="shared" si="1340"/>
        <v>0</v>
      </c>
      <c r="XM46" s="27">
        <f t="shared" si="1341"/>
        <v>0</v>
      </c>
      <c r="XN46" s="27">
        <f t="shared" si="1342"/>
        <v>0</v>
      </c>
      <c r="XO46" s="27">
        <f t="shared" si="1343"/>
        <v>0</v>
      </c>
      <c r="XP46" s="27">
        <f t="shared" si="1344"/>
        <v>0</v>
      </c>
      <c r="XQ46" s="27">
        <f t="shared" si="1345"/>
        <v>0</v>
      </c>
      <c r="XR46" s="27">
        <f t="shared" si="1346"/>
        <v>0</v>
      </c>
      <c r="XS46" s="27">
        <f t="shared" si="1347"/>
        <v>0</v>
      </c>
      <c r="XT46" s="27">
        <f t="shared" si="1348"/>
        <v>0</v>
      </c>
      <c r="XU46" s="27">
        <f t="shared" si="1349"/>
        <v>0</v>
      </c>
      <c r="XV46" s="27">
        <f t="shared" si="1350"/>
        <v>0</v>
      </c>
      <c r="XW46" s="27">
        <f t="shared" si="1351"/>
        <v>0</v>
      </c>
      <c r="XX46" s="27">
        <f t="shared" si="1352"/>
        <v>0</v>
      </c>
      <c r="XY46" s="27">
        <f t="shared" si="1353"/>
        <v>0</v>
      </c>
      <c r="XZ46" s="27">
        <f t="shared" si="1354"/>
        <v>0</v>
      </c>
      <c r="YA46" s="27">
        <f t="shared" si="1355"/>
        <v>0</v>
      </c>
      <c r="YB46" s="27">
        <f t="shared" si="1356"/>
        <v>0</v>
      </c>
      <c r="YC46" s="27">
        <f t="shared" si="1357"/>
        <v>0</v>
      </c>
      <c r="YD46" s="27">
        <f t="shared" si="1358"/>
        <v>0</v>
      </c>
      <c r="YE46" s="27">
        <f t="shared" si="1359"/>
        <v>0</v>
      </c>
      <c r="YF46" s="27">
        <f t="shared" si="1360"/>
        <v>0</v>
      </c>
      <c r="YG46" s="27">
        <f t="shared" si="1361"/>
        <v>0</v>
      </c>
      <c r="YH46" s="27">
        <f t="shared" si="1362"/>
        <v>0</v>
      </c>
      <c r="YI46" s="27">
        <f t="shared" si="1363"/>
        <v>0</v>
      </c>
      <c r="YJ46" s="27">
        <f t="shared" si="1364"/>
        <v>0</v>
      </c>
      <c r="YL46" s="28">
        <f t="shared" si="1365"/>
        <v>601</v>
      </c>
      <c r="YM46" s="28">
        <f t="shared" si="1366"/>
        <v>0</v>
      </c>
      <c r="YN46" s="28">
        <f t="shared" si="1367"/>
        <v>61</v>
      </c>
      <c r="YO46" s="28">
        <f t="shared" si="1368"/>
        <v>79</v>
      </c>
      <c r="YP46" s="28">
        <f t="shared" si="1369"/>
        <v>0</v>
      </c>
      <c r="YQ46" s="28">
        <f t="shared" si="1370"/>
        <v>710.5</v>
      </c>
      <c r="YT46" s="27" t="str">
        <f t="shared" si="1371"/>
        <v>45</v>
      </c>
      <c r="YU46" s="27" t="str">
        <f t="shared" si="1372"/>
        <v>39</v>
      </c>
      <c r="YV46" s="27" t="str">
        <f t="shared" si="1373"/>
        <v>46</v>
      </c>
      <c r="YW46" s="27">
        <f t="shared" si="1374"/>
        <v>0</v>
      </c>
      <c r="YX46" s="27">
        <f t="shared" si="1375"/>
        <v>0</v>
      </c>
      <c r="YY46" s="27" t="str">
        <f t="shared" si="1376"/>
        <v>75</v>
      </c>
      <c r="YZ46" s="27">
        <f t="shared" si="1377"/>
        <v>0</v>
      </c>
      <c r="ZA46" s="27" t="str">
        <f t="shared" si="1378"/>
        <v>61</v>
      </c>
      <c r="ZB46" s="27" t="str">
        <f t="shared" si="1379"/>
        <v>22</v>
      </c>
      <c r="ZC46" s="27">
        <f t="shared" si="1380"/>
        <v>0</v>
      </c>
      <c r="ZD46" s="27">
        <f t="shared" si="1381"/>
        <v>0</v>
      </c>
      <c r="ZE46" s="27" t="str">
        <f t="shared" si="1382"/>
        <v>70</v>
      </c>
      <c r="ZF46" s="27">
        <f t="shared" si="1383"/>
        <v>0</v>
      </c>
      <c r="ZG46" s="27">
        <f t="shared" si="1384"/>
        <v>0</v>
      </c>
      <c r="ZH46" s="27" t="str">
        <f t="shared" si="1385"/>
        <v>30</v>
      </c>
      <c r="ZI46" s="27">
        <f t="shared" si="1386"/>
        <v>0</v>
      </c>
      <c r="ZJ46" s="27">
        <f t="shared" si="1387"/>
        <v>0</v>
      </c>
      <c r="ZK46" s="27">
        <f t="shared" si="1388"/>
        <v>0</v>
      </c>
      <c r="ZL46" s="27">
        <f t="shared" si="1389"/>
        <v>0</v>
      </c>
      <c r="ZM46" s="27">
        <f t="shared" si="1390"/>
        <v>0</v>
      </c>
      <c r="ZN46" s="27">
        <f t="shared" si="1391"/>
        <v>0</v>
      </c>
      <c r="ZO46" s="27">
        <f t="shared" si="1392"/>
        <v>0</v>
      </c>
      <c r="ZP46" s="27">
        <f t="shared" si="1393"/>
        <v>0</v>
      </c>
      <c r="ZQ46" s="27" t="str">
        <f t="shared" si="1394"/>
        <v>71</v>
      </c>
      <c r="ZR46" s="27">
        <f t="shared" si="1395"/>
        <v>0</v>
      </c>
      <c r="ZS46" s="27">
        <f t="shared" si="1396"/>
        <v>0</v>
      </c>
      <c r="ZT46" s="27" t="str">
        <f t="shared" si="1397"/>
        <v>48</v>
      </c>
      <c r="ZU46" s="27">
        <f t="shared" si="1398"/>
        <v>0</v>
      </c>
      <c r="ZV46" s="27">
        <f t="shared" si="1399"/>
        <v>0</v>
      </c>
      <c r="ZW46" s="27" t="str">
        <f t="shared" si="1400"/>
        <v>50</v>
      </c>
      <c r="ZX46" s="27">
        <f t="shared" si="1401"/>
        <v>0</v>
      </c>
      <c r="ZY46" s="27">
        <f t="shared" si="1402"/>
        <v>0</v>
      </c>
      <c r="ZZ46" s="27" t="str">
        <f t="shared" si="1403"/>
        <v>76</v>
      </c>
      <c r="AAA46" s="27">
        <f t="shared" si="1404"/>
        <v>0</v>
      </c>
      <c r="AAB46" s="27">
        <f t="shared" si="1405"/>
        <v>0</v>
      </c>
      <c r="AAC46" s="27" t="str">
        <f t="shared" si="1406"/>
        <v>29</v>
      </c>
      <c r="AAD46" s="27">
        <f t="shared" si="1407"/>
        <v>0</v>
      </c>
      <c r="AAE46" s="27">
        <f t="shared" si="1408"/>
        <v>0</v>
      </c>
      <c r="AAF46" s="27" t="str">
        <f t="shared" si="1409"/>
        <v>79</v>
      </c>
      <c r="AAG46" s="27">
        <f t="shared" si="1410"/>
        <v>0</v>
      </c>
      <c r="AAH46" s="27">
        <f t="shared" si="1411"/>
        <v>0</v>
      </c>
      <c r="AAI46" s="27">
        <f t="shared" si="1412"/>
        <v>0</v>
      </c>
      <c r="AAJ46" s="27">
        <f t="shared" si="1413"/>
        <v>0</v>
      </c>
      <c r="AAK46" s="27">
        <f t="shared" si="1414"/>
        <v>0</v>
      </c>
      <c r="AAL46" s="27">
        <f t="shared" si="1415"/>
        <v>0</v>
      </c>
      <c r="AAM46" s="27">
        <f t="shared" si="1416"/>
        <v>0</v>
      </c>
      <c r="AAN46" s="27">
        <f t="shared" si="1417"/>
        <v>0</v>
      </c>
      <c r="AAO46" s="27">
        <f t="shared" si="1418"/>
        <v>0</v>
      </c>
      <c r="AAP46" s="27">
        <f t="shared" si="1419"/>
        <v>0</v>
      </c>
      <c r="AAQ46" s="27">
        <f t="shared" si="1420"/>
        <v>0</v>
      </c>
      <c r="AAR46" s="27">
        <f t="shared" si="1421"/>
        <v>0</v>
      </c>
      <c r="AAS46" s="27">
        <f t="shared" si="1422"/>
        <v>0</v>
      </c>
      <c r="AAT46" s="27">
        <f t="shared" si="1423"/>
        <v>0</v>
      </c>
      <c r="AAU46" s="27">
        <f t="shared" si="1424"/>
        <v>0</v>
      </c>
      <c r="AAV46" s="27">
        <f t="shared" si="1425"/>
        <v>0</v>
      </c>
      <c r="AAW46" s="27">
        <f t="shared" si="1426"/>
        <v>0</v>
      </c>
      <c r="AAX46" s="27">
        <f t="shared" si="1427"/>
        <v>0</v>
      </c>
      <c r="AAY46" s="27">
        <f t="shared" si="1428"/>
        <v>0</v>
      </c>
      <c r="AAZ46" s="27">
        <f t="shared" si="1429"/>
        <v>0</v>
      </c>
      <c r="ABA46" s="27">
        <f t="shared" si="1430"/>
        <v>0</v>
      </c>
      <c r="ABB46" s="27">
        <f t="shared" si="1431"/>
        <v>0</v>
      </c>
      <c r="ABC46" s="27">
        <f t="shared" si="1432"/>
        <v>0</v>
      </c>
      <c r="ABD46" s="27">
        <f t="shared" si="1433"/>
        <v>0</v>
      </c>
      <c r="ABE46" s="27">
        <f t="shared" si="1434"/>
        <v>0</v>
      </c>
      <c r="ABF46" s="27">
        <f t="shared" si="1435"/>
        <v>0</v>
      </c>
      <c r="ABG46" s="27">
        <f t="shared" si="1436"/>
        <v>0</v>
      </c>
      <c r="ABH46" s="27">
        <f t="shared" si="1437"/>
        <v>0</v>
      </c>
      <c r="ABI46" s="27">
        <f t="shared" si="1438"/>
        <v>0</v>
      </c>
      <c r="ABJ46" s="27">
        <f t="shared" si="1439"/>
        <v>0</v>
      </c>
      <c r="ABK46" s="27">
        <f t="shared" si="1440"/>
        <v>0</v>
      </c>
      <c r="ABL46" s="27">
        <f t="shared" si="1441"/>
        <v>0</v>
      </c>
      <c r="ABM46" s="27">
        <f t="shared" si="1442"/>
        <v>0</v>
      </c>
      <c r="ABN46" s="27">
        <f t="shared" si="1443"/>
        <v>0</v>
      </c>
      <c r="ABO46" s="27">
        <f t="shared" si="1444"/>
        <v>0</v>
      </c>
      <c r="ABP46" s="27">
        <f t="shared" si="1445"/>
        <v>0</v>
      </c>
      <c r="ABQ46" s="27">
        <f t="shared" si="1446"/>
        <v>0</v>
      </c>
      <c r="ABR46" s="27">
        <f t="shared" si="1447"/>
        <v>0</v>
      </c>
      <c r="ABS46" s="27">
        <f t="shared" si="1448"/>
        <v>0</v>
      </c>
      <c r="ABT46" s="27">
        <f t="shared" si="1449"/>
        <v>0</v>
      </c>
      <c r="ABU46" s="27">
        <f t="shared" si="1450"/>
        <v>0</v>
      </c>
      <c r="ABV46" s="27">
        <f t="shared" si="1451"/>
        <v>0</v>
      </c>
      <c r="ABW46" s="27">
        <f t="shared" si="1452"/>
        <v>0</v>
      </c>
      <c r="ABY46" s="28">
        <f t="shared" si="1453"/>
        <v>664.80000000000007</v>
      </c>
      <c r="ABZ46" s="28">
        <f t="shared" si="1454"/>
        <v>0</v>
      </c>
      <c r="ACA46" s="28">
        <f t="shared" si="1455"/>
        <v>25.4</v>
      </c>
      <c r="ACB46" s="28">
        <f t="shared" si="1456"/>
        <v>42.9</v>
      </c>
      <c r="ACC46" s="28">
        <f t="shared" si="1457"/>
        <v>0</v>
      </c>
      <c r="ACD46" s="28">
        <f t="shared" si="1458"/>
        <v>720.40000000000009</v>
      </c>
      <c r="ACG46" s="27" t="str">
        <f t="shared" si="1459"/>
        <v>13.4</v>
      </c>
      <c r="ACH46" s="27" t="str">
        <f t="shared" si="1460"/>
        <v>30.7</v>
      </c>
      <c r="ACI46" s="27" t="str">
        <f t="shared" si="1461"/>
        <v>57.6</v>
      </c>
      <c r="ACJ46" s="27">
        <f t="shared" si="1462"/>
        <v>0</v>
      </c>
      <c r="ACK46" s="27">
        <f t="shared" si="1463"/>
        <v>0</v>
      </c>
      <c r="ACL46" s="27" t="str">
        <f t="shared" si="1464"/>
        <v>89.3</v>
      </c>
      <c r="ACM46" s="27">
        <f t="shared" si="1465"/>
        <v>0</v>
      </c>
      <c r="ACN46" s="27" t="str">
        <f t="shared" si="1466"/>
        <v>25.4</v>
      </c>
      <c r="ACO46" s="27" t="str">
        <f t="shared" si="1467"/>
        <v>107.8</v>
      </c>
      <c r="ACP46" s="27">
        <f t="shared" si="1468"/>
        <v>0</v>
      </c>
      <c r="ACQ46" s="27">
        <f t="shared" si="1469"/>
        <v>0</v>
      </c>
      <c r="ACR46" s="27" t="str">
        <f t="shared" si="1470"/>
        <v>37.6</v>
      </c>
      <c r="ACS46" s="27">
        <f t="shared" si="1471"/>
        <v>0</v>
      </c>
      <c r="ACT46" s="27">
        <f t="shared" si="1472"/>
        <v>0</v>
      </c>
      <c r="ACU46" s="27" t="str">
        <f t="shared" si="1473"/>
        <v>32.2</v>
      </c>
      <c r="ACV46" s="27">
        <f t="shared" si="1474"/>
        <v>0</v>
      </c>
      <c r="ACW46" s="27">
        <f t="shared" si="1475"/>
        <v>0</v>
      </c>
      <c r="ACX46" s="27">
        <f t="shared" si="1476"/>
        <v>0</v>
      </c>
      <c r="ACY46" s="27">
        <f t="shared" si="1477"/>
        <v>0</v>
      </c>
      <c r="ACZ46" s="27">
        <f t="shared" si="1478"/>
        <v>0</v>
      </c>
      <c r="ADA46" s="27">
        <f t="shared" si="1479"/>
        <v>0</v>
      </c>
      <c r="ADB46" s="27">
        <f t="shared" si="1480"/>
        <v>0</v>
      </c>
      <c r="ADC46" s="27">
        <f t="shared" si="1481"/>
        <v>0</v>
      </c>
      <c r="ADD46" s="27" t="str">
        <f t="shared" si="1482"/>
        <v>10.8</v>
      </c>
      <c r="ADE46" s="27">
        <f t="shared" si="1483"/>
        <v>0</v>
      </c>
      <c r="ADF46" s="27">
        <f t="shared" si="1484"/>
        <v>0</v>
      </c>
      <c r="ADG46" s="27" t="str">
        <f t="shared" si="1485"/>
        <v>93.9</v>
      </c>
      <c r="ADH46" s="27">
        <f t="shared" si="1486"/>
        <v>0</v>
      </c>
      <c r="ADI46" s="27">
        <f t="shared" si="1487"/>
        <v>0</v>
      </c>
      <c r="ADJ46" s="27" t="str">
        <f t="shared" si="1488"/>
        <v>83.5</v>
      </c>
      <c r="ADK46" s="27">
        <f t="shared" si="1489"/>
        <v>0</v>
      </c>
      <c r="ADL46" s="27">
        <f t="shared" si="1490"/>
        <v>0</v>
      </c>
      <c r="ADM46" s="27" t="str">
        <f t="shared" si="1491"/>
        <v>50.7</v>
      </c>
      <c r="ADN46" s="27">
        <f t="shared" si="1492"/>
        <v>0</v>
      </c>
      <c r="ADO46" s="27">
        <f t="shared" si="1493"/>
        <v>0</v>
      </c>
      <c r="ADP46" s="27" t="str">
        <f t="shared" si="1494"/>
        <v>57.3</v>
      </c>
      <c r="ADQ46" s="27">
        <f t="shared" si="1495"/>
        <v>0</v>
      </c>
      <c r="ADR46" s="27">
        <f t="shared" si="1496"/>
        <v>0</v>
      </c>
      <c r="ADS46" s="27" t="str">
        <f t="shared" si="1497"/>
        <v>42.9</v>
      </c>
      <c r="ADT46" s="27">
        <f t="shared" si="1498"/>
        <v>0</v>
      </c>
      <c r="ADU46" s="27">
        <f t="shared" si="1499"/>
        <v>0</v>
      </c>
      <c r="ADV46" s="27">
        <f t="shared" si="1500"/>
        <v>0</v>
      </c>
      <c r="ADW46" s="27">
        <f t="shared" si="1501"/>
        <v>0</v>
      </c>
      <c r="ADX46" s="27">
        <f t="shared" si="1502"/>
        <v>0</v>
      </c>
      <c r="ADY46" s="27">
        <f t="shared" si="1503"/>
        <v>0</v>
      </c>
      <c r="ADZ46" s="27">
        <f t="shared" si="1504"/>
        <v>0</v>
      </c>
      <c r="AEA46" s="27">
        <f t="shared" si="1505"/>
        <v>0</v>
      </c>
      <c r="AEB46" s="27">
        <f t="shared" si="1506"/>
        <v>0</v>
      </c>
      <c r="AEC46" s="27">
        <f t="shared" si="1507"/>
        <v>0</v>
      </c>
      <c r="AED46" s="27">
        <f t="shared" si="1508"/>
        <v>0</v>
      </c>
      <c r="AEE46" s="27">
        <f t="shared" si="1509"/>
        <v>0</v>
      </c>
      <c r="AEF46" s="27">
        <f t="shared" si="1510"/>
        <v>0</v>
      </c>
      <c r="AEG46" s="27">
        <f t="shared" si="1511"/>
        <v>0</v>
      </c>
      <c r="AEH46" s="27">
        <f t="shared" si="1512"/>
        <v>0</v>
      </c>
      <c r="AEI46" s="27">
        <f t="shared" si="1513"/>
        <v>0</v>
      </c>
      <c r="AEJ46" s="27">
        <f t="shared" si="1514"/>
        <v>0</v>
      </c>
      <c r="AEK46" s="27">
        <f t="shared" si="1515"/>
        <v>0</v>
      </c>
      <c r="AEL46" s="27">
        <f t="shared" si="1516"/>
        <v>0</v>
      </c>
      <c r="AEM46" s="27">
        <f t="shared" si="1517"/>
        <v>0</v>
      </c>
      <c r="AEN46" s="27">
        <f t="shared" si="1518"/>
        <v>0</v>
      </c>
      <c r="AEO46" s="27">
        <f t="shared" si="1519"/>
        <v>0</v>
      </c>
      <c r="AEP46" s="27">
        <f t="shared" si="1520"/>
        <v>0</v>
      </c>
      <c r="AEQ46" s="27">
        <f t="shared" si="1521"/>
        <v>0</v>
      </c>
      <c r="AER46" s="27">
        <f t="shared" si="1522"/>
        <v>0</v>
      </c>
      <c r="AES46" s="27">
        <f t="shared" si="1523"/>
        <v>0</v>
      </c>
      <c r="AET46" s="27">
        <f t="shared" si="1524"/>
        <v>0</v>
      </c>
      <c r="AEU46" s="27">
        <f t="shared" si="1525"/>
        <v>0</v>
      </c>
      <c r="AEV46" s="27">
        <f t="shared" si="1526"/>
        <v>0</v>
      </c>
      <c r="AEW46" s="27">
        <f t="shared" si="1527"/>
        <v>0</v>
      </c>
      <c r="AEX46" s="27">
        <f t="shared" si="1528"/>
        <v>0</v>
      </c>
      <c r="AEY46" s="27">
        <f t="shared" si="1529"/>
        <v>0</v>
      </c>
      <c r="AEZ46" s="27">
        <f t="shared" si="1530"/>
        <v>0</v>
      </c>
      <c r="AFA46" s="27">
        <f t="shared" si="1531"/>
        <v>0</v>
      </c>
      <c r="AFB46" s="27">
        <f t="shared" si="1532"/>
        <v>0</v>
      </c>
      <c r="AFC46" s="27">
        <f t="shared" si="1533"/>
        <v>0</v>
      </c>
      <c r="AFD46" s="27">
        <f t="shared" si="1534"/>
        <v>0</v>
      </c>
      <c r="AFE46" s="27">
        <f t="shared" si="1535"/>
        <v>0</v>
      </c>
      <c r="AFF46" s="27">
        <f t="shared" si="1536"/>
        <v>0</v>
      </c>
      <c r="AFG46" s="27">
        <f t="shared" si="1537"/>
        <v>0</v>
      </c>
      <c r="AFH46" s="27">
        <f t="shared" si="1538"/>
        <v>0</v>
      </c>
      <c r="AFI46" s="27">
        <f t="shared" si="1539"/>
        <v>0</v>
      </c>
      <c r="AFJ46" s="27">
        <f t="shared" si="1540"/>
        <v>0</v>
      </c>
      <c r="AFL46" s="28">
        <f t="shared" si="892"/>
        <v>13.71875</v>
      </c>
      <c r="AFM46" s="28">
        <v>13.71875</v>
      </c>
      <c r="AFN46" s="27">
        <v>7</v>
      </c>
      <c r="AFO46" s="27">
        <f t="shared" si="1541"/>
        <v>7</v>
      </c>
      <c r="AFP46" s="27">
        <f t="shared" si="1542"/>
        <v>7</v>
      </c>
      <c r="AFQ46" s="27">
        <f t="shared" si="1543"/>
        <v>7</v>
      </c>
      <c r="AFR46" s="27">
        <f t="shared" si="1544"/>
        <v>0</v>
      </c>
      <c r="AFS46" s="27">
        <f t="shared" si="1545"/>
        <v>0</v>
      </c>
      <c r="AFT46" s="27">
        <f t="shared" si="1546"/>
        <v>8</v>
      </c>
      <c r="AFU46" s="27">
        <f t="shared" si="1547"/>
        <v>0</v>
      </c>
      <c r="AFV46" s="27">
        <f t="shared" si="1548"/>
        <v>6</v>
      </c>
      <c r="AFW46" s="27">
        <f t="shared" si="1549"/>
        <v>1</v>
      </c>
      <c r="AFX46" s="27">
        <f t="shared" si="1550"/>
        <v>0</v>
      </c>
      <c r="AFY46" s="27">
        <f t="shared" si="1551"/>
        <v>0</v>
      </c>
      <c r="AFZ46" s="27">
        <f t="shared" si="1552"/>
        <v>7</v>
      </c>
      <c r="AGA46" s="27">
        <f t="shared" si="1553"/>
        <v>0</v>
      </c>
      <c r="AGB46" s="27">
        <f t="shared" si="1554"/>
        <v>0</v>
      </c>
      <c r="AGC46" s="27">
        <f t="shared" si="1555"/>
        <v>7</v>
      </c>
      <c r="AGD46" s="27">
        <f t="shared" si="1556"/>
        <v>0</v>
      </c>
      <c r="AGE46" s="27">
        <f t="shared" si="1557"/>
        <v>0</v>
      </c>
      <c r="AGF46" s="27">
        <f t="shared" si="1558"/>
        <v>0</v>
      </c>
      <c r="AGG46" s="27">
        <f t="shared" si="1559"/>
        <v>0</v>
      </c>
      <c r="AGH46" s="27">
        <f t="shared" si="1560"/>
        <v>0</v>
      </c>
      <c r="AGI46" s="27">
        <f t="shared" si="1561"/>
        <v>0</v>
      </c>
      <c r="AGJ46" s="27">
        <f t="shared" si="1562"/>
        <v>0</v>
      </c>
      <c r="AGK46" s="27">
        <f t="shared" si="1563"/>
        <v>0</v>
      </c>
      <c r="AGL46" s="27">
        <f t="shared" si="1564"/>
        <v>7</v>
      </c>
      <c r="AGM46" s="27">
        <f t="shared" si="1565"/>
        <v>0</v>
      </c>
      <c r="AGN46" s="27">
        <f t="shared" si="1566"/>
        <v>0</v>
      </c>
      <c r="AGO46" s="27">
        <f t="shared" si="1567"/>
        <v>7</v>
      </c>
      <c r="AGP46" s="27">
        <f t="shared" si="1568"/>
        <v>0</v>
      </c>
      <c r="AGQ46" s="27">
        <f t="shared" si="1569"/>
        <v>0</v>
      </c>
      <c r="AGR46" s="27">
        <f t="shared" si="1570"/>
        <v>7</v>
      </c>
      <c r="AGS46" s="27">
        <f t="shared" si="1571"/>
        <v>0</v>
      </c>
      <c r="AGT46" s="27">
        <f t="shared" si="1572"/>
        <v>0</v>
      </c>
      <c r="AGU46" s="27">
        <f t="shared" si="1573"/>
        <v>7</v>
      </c>
      <c r="AGV46" s="27">
        <f t="shared" si="1574"/>
        <v>0</v>
      </c>
      <c r="AGW46" s="27">
        <f t="shared" si="1575"/>
        <v>0</v>
      </c>
      <c r="AGX46" s="27">
        <f t="shared" si="1576"/>
        <v>7</v>
      </c>
      <c r="AGY46" s="27">
        <f t="shared" si="1577"/>
        <v>0</v>
      </c>
      <c r="AGZ46" s="27">
        <f t="shared" si="1578"/>
        <v>0</v>
      </c>
      <c r="AHA46" s="27">
        <f t="shared" si="1579"/>
        <v>7</v>
      </c>
      <c r="AHB46" s="27">
        <f t="shared" si="1580"/>
        <v>0</v>
      </c>
      <c r="AHC46" s="27">
        <f t="shared" si="1581"/>
        <v>0</v>
      </c>
      <c r="AHD46" s="27">
        <f t="shared" si="1582"/>
        <v>0</v>
      </c>
      <c r="AHE46" s="27">
        <f t="shared" si="1583"/>
        <v>0</v>
      </c>
      <c r="AHF46" s="27">
        <f t="shared" si="1584"/>
        <v>0</v>
      </c>
      <c r="AHG46" s="27">
        <f t="shared" si="1585"/>
        <v>0</v>
      </c>
      <c r="AHH46" s="27">
        <f t="shared" si="1586"/>
        <v>0</v>
      </c>
      <c r="AHI46" s="27">
        <f t="shared" si="1587"/>
        <v>0</v>
      </c>
      <c r="AHJ46" s="27">
        <f t="shared" si="1588"/>
        <v>0</v>
      </c>
      <c r="AHK46" s="27">
        <f t="shared" si="1589"/>
        <v>0</v>
      </c>
      <c r="AHL46" s="27">
        <f t="shared" si="1590"/>
        <v>0</v>
      </c>
      <c r="AHM46" s="27">
        <f t="shared" si="1591"/>
        <v>0</v>
      </c>
      <c r="AHN46" s="27">
        <f t="shared" si="1592"/>
        <v>0</v>
      </c>
      <c r="AHO46" s="27">
        <f t="shared" si="1593"/>
        <v>0</v>
      </c>
      <c r="AHP46" s="27">
        <f t="shared" si="1594"/>
        <v>0</v>
      </c>
      <c r="AHQ46" s="27">
        <f t="shared" si="1595"/>
        <v>0</v>
      </c>
      <c r="AHR46" s="27">
        <f t="shared" si="1596"/>
        <v>0</v>
      </c>
      <c r="AHS46" s="27">
        <f t="shared" si="1597"/>
        <v>0</v>
      </c>
      <c r="AHT46" s="27">
        <f t="shared" si="1598"/>
        <v>0</v>
      </c>
      <c r="AHU46" s="27">
        <f t="shared" si="1599"/>
        <v>0</v>
      </c>
      <c r="AHV46" s="27">
        <f t="shared" si="1600"/>
        <v>0</v>
      </c>
      <c r="AHW46" s="27">
        <f t="shared" si="1601"/>
        <v>0</v>
      </c>
      <c r="AHX46" s="27">
        <f t="shared" si="1602"/>
        <v>0</v>
      </c>
      <c r="AHY46" s="27">
        <f t="shared" si="1603"/>
        <v>0</v>
      </c>
      <c r="AHZ46" s="27">
        <f t="shared" si="1604"/>
        <v>0</v>
      </c>
      <c r="AIA46" s="27">
        <f t="shared" si="1605"/>
        <v>0</v>
      </c>
      <c r="AIB46" s="27">
        <f t="shared" si="1606"/>
        <v>0</v>
      </c>
      <c r="AIC46" s="27">
        <f t="shared" si="1607"/>
        <v>0</v>
      </c>
      <c r="AID46" s="27">
        <f t="shared" si="1608"/>
        <v>0</v>
      </c>
      <c r="AIE46" s="27">
        <f t="shared" si="1609"/>
        <v>0</v>
      </c>
      <c r="AIF46" s="27">
        <f t="shared" si="1610"/>
        <v>0</v>
      </c>
      <c r="AIG46" s="27">
        <f t="shared" si="1611"/>
        <v>0</v>
      </c>
      <c r="AIH46" s="27">
        <f t="shared" si="1612"/>
        <v>0</v>
      </c>
      <c r="AII46" s="27">
        <f t="shared" si="1613"/>
        <v>0</v>
      </c>
      <c r="AIJ46" s="27">
        <f t="shared" si="1614"/>
        <v>0</v>
      </c>
      <c r="AIK46" s="27">
        <f t="shared" si="1615"/>
        <v>0</v>
      </c>
      <c r="AIL46" s="27">
        <f t="shared" si="1616"/>
        <v>0</v>
      </c>
      <c r="AIM46" s="27">
        <f t="shared" si="1617"/>
        <v>0</v>
      </c>
      <c r="AIN46" s="27">
        <f t="shared" si="1618"/>
        <v>0</v>
      </c>
      <c r="AIO46" s="27">
        <f t="shared" si="1619"/>
        <v>0</v>
      </c>
      <c r="AIP46" s="27">
        <f t="shared" si="1620"/>
        <v>0</v>
      </c>
      <c r="AIQ46" s="27">
        <f t="shared" si="1621"/>
        <v>0</v>
      </c>
      <c r="AIR46" s="27">
        <f t="shared" si="1622"/>
        <v>0</v>
      </c>
      <c r="AIT46" s="27">
        <v>1</v>
      </c>
      <c r="AIU46" s="27">
        <v>1</v>
      </c>
      <c r="AIV46" s="27">
        <v>1</v>
      </c>
      <c r="AIW46" s="27">
        <f t="shared" si="1623"/>
        <v>0</v>
      </c>
      <c r="AIX46" s="27">
        <f t="shared" si="1624"/>
        <v>0</v>
      </c>
      <c r="AIY46" s="27">
        <f t="shared" si="1625"/>
        <v>1</v>
      </c>
      <c r="AIZ46" s="27">
        <f t="shared" si="1626"/>
        <v>0</v>
      </c>
      <c r="AJA46" s="27">
        <f t="shared" si="1627"/>
        <v>2</v>
      </c>
      <c r="AJB46" s="27">
        <f t="shared" si="1628"/>
        <v>4</v>
      </c>
      <c r="AJC46" s="27">
        <f t="shared" si="1629"/>
        <v>0</v>
      </c>
      <c r="AJD46" s="27">
        <f t="shared" si="1630"/>
        <v>0</v>
      </c>
      <c r="AJE46" s="27">
        <f t="shared" si="1631"/>
        <v>2</v>
      </c>
      <c r="AJF46" s="27">
        <f t="shared" si="1632"/>
        <v>0</v>
      </c>
      <c r="AJG46" s="27">
        <f t="shared" si="1633"/>
        <v>0</v>
      </c>
      <c r="AJH46" s="27">
        <f t="shared" si="1634"/>
        <v>0.25</v>
      </c>
      <c r="AJI46" s="27">
        <f t="shared" si="1635"/>
        <v>0</v>
      </c>
      <c r="AJJ46" s="27">
        <f t="shared" si="1636"/>
        <v>0</v>
      </c>
      <c r="AJK46" s="27">
        <f t="shared" si="1637"/>
        <v>0</v>
      </c>
      <c r="AJL46" s="27">
        <f t="shared" si="1638"/>
        <v>0</v>
      </c>
      <c r="AJM46" s="27">
        <f t="shared" si="1639"/>
        <v>0</v>
      </c>
      <c r="AJN46" s="27">
        <f t="shared" si="1640"/>
        <v>0</v>
      </c>
      <c r="AJO46" s="27">
        <f t="shared" si="1641"/>
        <v>0</v>
      </c>
      <c r="AJP46" s="27">
        <f t="shared" si="1642"/>
        <v>0</v>
      </c>
      <c r="AJQ46" s="27">
        <f t="shared" si="1643"/>
        <v>0.21875</v>
      </c>
      <c r="AJR46" s="27">
        <f t="shared" si="1644"/>
        <v>0</v>
      </c>
      <c r="AJS46" s="27">
        <f t="shared" si="1645"/>
        <v>0</v>
      </c>
      <c r="AJT46" s="27">
        <f t="shared" si="1646"/>
        <v>0.25</v>
      </c>
      <c r="AJU46" s="27">
        <f t="shared" si="1647"/>
        <v>0</v>
      </c>
      <c r="AJV46" s="27">
        <f t="shared" si="1648"/>
        <v>0</v>
      </c>
      <c r="AJW46" s="27">
        <f t="shared" si="1649"/>
        <v>0.25</v>
      </c>
      <c r="AJX46" s="27">
        <f t="shared" si="1650"/>
        <v>0</v>
      </c>
      <c r="AJY46" s="27">
        <f t="shared" si="1651"/>
        <v>0</v>
      </c>
      <c r="AJZ46" s="27">
        <f t="shared" si="1652"/>
        <v>0.25</v>
      </c>
      <c r="AKA46" s="27">
        <f t="shared" si="1653"/>
        <v>0</v>
      </c>
      <c r="AKB46" s="27">
        <f t="shared" si="1654"/>
        <v>0</v>
      </c>
      <c r="AKC46" s="27">
        <f t="shared" si="1655"/>
        <v>0.25</v>
      </c>
      <c r="AKD46" s="27">
        <f t="shared" si="1656"/>
        <v>0</v>
      </c>
      <c r="AKE46" s="27">
        <f t="shared" si="1657"/>
        <v>0</v>
      </c>
      <c r="AKF46" s="27">
        <f t="shared" si="1658"/>
        <v>0.25</v>
      </c>
      <c r="AKG46" s="27">
        <f t="shared" si="1659"/>
        <v>0</v>
      </c>
      <c r="AKH46" s="27">
        <f t="shared" si="1660"/>
        <v>0</v>
      </c>
      <c r="AKI46" s="27">
        <f t="shared" si="1661"/>
        <v>0</v>
      </c>
      <c r="AKJ46" s="27">
        <f t="shared" si="1662"/>
        <v>0</v>
      </c>
      <c r="AKK46" s="27">
        <f t="shared" si="1663"/>
        <v>0</v>
      </c>
      <c r="AKL46" s="27">
        <f t="shared" si="1664"/>
        <v>0</v>
      </c>
      <c r="AKM46" s="27">
        <f t="shared" si="1665"/>
        <v>0</v>
      </c>
      <c r="AKN46" s="27">
        <f t="shared" si="1666"/>
        <v>0</v>
      </c>
      <c r="AKO46" s="27">
        <f t="shared" si="1667"/>
        <v>0</v>
      </c>
      <c r="AKP46" s="27">
        <f t="shared" si="1668"/>
        <v>0</v>
      </c>
      <c r="AKQ46" s="27">
        <f t="shared" si="1669"/>
        <v>0</v>
      </c>
      <c r="AKR46" s="27">
        <f t="shared" si="1670"/>
        <v>0</v>
      </c>
      <c r="AKS46" s="27">
        <f t="shared" si="1671"/>
        <v>0</v>
      </c>
      <c r="AKT46" s="27">
        <f t="shared" si="1672"/>
        <v>0</v>
      </c>
      <c r="AKU46" s="27">
        <f t="shared" si="1673"/>
        <v>0</v>
      </c>
      <c r="AKV46" s="27">
        <f t="shared" si="1674"/>
        <v>0</v>
      </c>
      <c r="AKW46" s="27">
        <f t="shared" si="1675"/>
        <v>0</v>
      </c>
      <c r="AKX46" s="27">
        <f t="shared" si="1676"/>
        <v>0</v>
      </c>
      <c r="AKY46" s="27">
        <f t="shared" si="1677"/>
        <v>0</v>
      </c>
      <c r="AKZ46" s="27">
        <f t="shared" si="1678"/>
        <v>0</v>
      </c>
      <c r="ALA46" s="27">
        <f t="shared" si="1679"/>
        <v>0</v>
      </c>
      <c r="ALB46" s="27">
        <f t="shared" si="1680"/>
        <v>0</v>
      </c>
      <c r="ALC46" s="27">
        <f t="shared" si="1681"/>
        <v>0</v>
      </c>
      <c r="ALD46" s="27">
        <f t="shared" si="1682"/>
        <v>0</v>
      </c>
      <c r="ALE46" s="27">
        <f t="shared" si="1683"/>
        <v>0</v>
      </c>
      <c r="ALF46" s="27">
        <f t="shared" si="1684"/>
        <v>0</v>
      </c>
      <c r="ALG46" s="27">
        <f t="shared" si="1685"/>
        <v>0</v>
      </c>
      <c r="ALH46" s="27">
        <f t="shared" si="1686"/>
        <v>0</v>
      </c>
      <c r="ALI46" s="27">
        <f t="shared" si="1687"/>
        <v>0</v>
      </c>
      <c r="ALJ46" s="27">
        <f t="shared" si="1688"/>
        <v>0</v>
      </c>
      <c r="ALK46" s="27">
        <f t="shared" si="1689"/>
        <v>0</v>
      </c>
      <c r="ALL46" s="27">
        <f t="shared" si="1690"/>
        <v>0</v>
      </c>
      <c r="ALM46" s="27">
        <f t="shared" si="1691"/>
        <v>0</v>
      </c>
      <c r="ALN46" s="27">
        <f t="shared" si="1692"/>
        <v>0</v>
      </c>
      <c r="ALO46" s="27">
        <f t="shared" si="1693"/>
        <v>0</v>
      </c>
      <c r="ALP46" s="27">
        <f t="shared" si="1694"/>
        <v>0</v>
      </c>
      <c r="ALQ46" s="27">
        <f t="shared" si="1695"/>
        <v>0</v>
      </c>
      <c r="ALR46" s="27">
        <f t="shared" si="1696"/>
        <v>0</v>
      </c>
      <c r="ALS46" s="27">
        <f t="shared" si="1697"/>
        <v>0</v>
      </c>
      <c r="ALT46" s="27">
        <f t="shared" si="1698"/>
        <v>0</v>
      </c>
      <c r="ALU46" s="27">
        <f t="shared" si="1699"/>
        <v>0</v>
      </c>
      <c r="ALV46" s="27">
        <f t="shared" si="1700"/>
        <v>0</v>
      </c>
      <c r="ALW46" s="27">
        <f t="shared" si="1701"/>
        <v>0</v>
      </c>
      <c r="AMK46" s="28">
        <v>1723</v>
      </c>
      <c r="AML46" s="28">
        <f t="shared" si="1702"/>
        <v>1723</v>
      </c>
      <c r="AMN46" s="28">
        <v>1655</v>
      </c>
      <c r="AMO46" s="27" t="str">
        <f t="shared" si="1703"/>
        <v>1652</v>
      </c>
      <c r="AMP46" s="27" t="str">
        <f t="shared" si="1704"/>
        <v>1647</v>
      </c>
      <c r="AMQ46" s="27" t="str">
        <f t="shared" si="1705"/>
        <v>1660</v>
      </c>
      <c r="AMR46" s="27" t="str">
        <f t="shared" si="1706"/>
        <v>1660</v>
      </c>
      <c r="AMS46" s="27" t="str">
        <f t="shared" si="1707"/>
        <v>1660</v>
      </c>
      <c r="AMT46" s="27" t="str">
        <f t="shared" si="1708"/>
        <v>1684</v>
      </c>
      <c r="AMU46" s="27" t="str">
        <f t="shared" si="1709"/>
        <v>1684</v>
      </c>
      <c r="AMV46" s="27" t="str">
        <f t="shared" si="1710"/>
        <v>1677</v>
      </c>
      <c r="AMW46" s="27" t="str">
        <f t="shared" si="1711"/>
        <v>1698</v>
      </c>
      <c r="AMX46" s="27" t="str">
        <f t="shared" si="1712"/>
        <v>1698</v>
      </c>
      <c r="AMY46" s="27" t="str">
        <f t="shared" si="1713"/>
        <v>1698</v>
      </c>
      <c r="AMZ46" s="27" t="str">
        <f t="shared" si="1714"/>
        <v>1693</v>
      </c>
      <c r="ANA46" s="27" t="str">
        <f t="shared" si="1715"/>
        <v>1693</v>
      </c>
      <c r="ANB46" s="27" t="str">
        <f t="shared" si="1716"/>
        <v>1693</v>
      </c>
      <c r="ANC46" s="27" t="str">
        <f t="shared" si="1717"/>
        <v>1706</v>
      </c>
      <c r="AND46" s="27" t="str">
        <f t="shared" si="1718"/>
        <v>1706</v>
      </c>
      <c r="ANE46" s="27" t="str">
        <f t="shared" si="1719"/>
        <v>1706</v>
      </c>
      <c r="ANF46" s="27" t="str">
        <f t="shared" si="1720"/>
        <v>1706</v>
      </c>
      <c r="ANG46" s="27" t="str">
        <f t="shared" si="1721"/>
        <v>1706</v>
      </c>
      <c r="ANH46" s="27" t="str">
        <f t="shared" si="1722"/>
        <v>1706</v>
      </c>
      <c r="ANI46" s="27" t="str">
        <f t="shared" si="1723"/>
        <v>1706</v>
      </c>
      <c r="ANJ46" s="27" t="str">
        <f t="shared" si="1724"/>
        <v>1706</v>
      </c>
      <c r="ANK46" s="27" t="str">
        <f t="shared" si="1725"/>
        <v>1706</v>
      </c>
      <c r="ANL46" s="27" t="str">
        <f t="shared" si="1726"/>
        <v>1694</v>
      </c>
      <c r="ANM46" s="27" t="str">
        <f t="shared" si="1727"/>
        <v>1694</v>
      </c>
      <c r="ANN46" s="27" t="str">
        <f t="shared" si="1728"/>
        <v>1694</v>
      </c>
      <c r="ANO46" s="27" t="str">
        <f t="shared" si="1729"/>
        <v>1707</v>
      </c>
      <c r="ANP46" s="27" t="str">
        <f t="shared" si="1730"/>
        <v>1707</v>
      </c>
      <c r="ANQ46" s="27" t="str">
        <f t="shared" si="1731"/>
        <v>1707</v>
      </c>
      <c r="ANR46" s="27" t="str">
        <f t="shared" si="1732"/>
        <v>1725</v>
      </c>
      <c r="ANS46" s="27" t="str">
        <f t="shared" si="1733"/>
        <v>1725</v>
      </c>
      <c r="ANT46" s="27" t="str">
        <f t="shared" si="1734"/>
        <v>1725</v>
      </c>
      <c r="ANU46" s="27" t="str">
        <f t="shared" si="1735"/>
        <v>1715</v>
      </c>
      <c r="ANV46" s="27" t="str">
        <f t="shared" si="1736"/>
        <v>1715</v>
      </c>
      <c r="ANW46" s="27" t="str">
        <f t="shared" si="1737"/>
        <v>1715</v>
      </c>
      <c r="ANX46" s="27" t="str">
        <f t="shared" si="1738"/>
        <v>1728</v>
      </c>
      <c r="ANY46" s="27" t="str">
        <f t="shared" si="1739"/>
        <v>1728</v>
      </c>
      <c r="ANZ46" s="27" t="str">
        <f t="shared" si="1740"/>
        <v>1728</v>
      </c>
      <c r="AOA46" s="27" t="str">
        <f t="shared" si="1741"/>
        <v>1723</v>
      </c>
      <c r="AOB46" s="27" t="str">
        <f t="shared" si="1742"/>
        <v>1723</v>
      </c>
      <c r="AOC46" s="27" t="str">
        <f t="shared" si="1743"/>
        <v>1723</v>
      </c>
      <c r="AOD46" s="27" t="str">
        <f t="shared" si="1744"/>
        <v>1723</v>
      </c>
      <c r="AOE46" s="27" t="str">
        <f t="shared" si="1745"/>
        <v>1723</v>
      </c>
      <c r="AOF46" s="27" t="str">
        <f t="shared" si="1746"/>
        <v>1723</v>
      </c>
      <c r="AOG46" s="27" t="str">
        <f t="shared" si="1747"/>
        <v>1723</v>
      </c>
      <c r="AOH46" s="27" t="str">
        <f t="shared" si="1748"/>
        <v>1723</v>
      </c>
      <c r="AOI46" s="27" t="str">
        <f t="shared" si="1749"/>
        <v>1723</v>
      </c>
      <c r="AOJ46" s="27" t="str">
        <f t="shared" si="1750"/>
        <v>1723</v>
      </c>
      <c r="AOK46" s="27" t="str">
        <f t="shared" si="1751"/>
        <v>1723</v>
      </c>
      <c r="AOL46" s="27" t="str">
        <f t="shared" si="1752"/>
        <v>1723</v>
      </c>
      <c r="AOM46" s="27" t="str">
        <f t="shared" si="1753"/>
        <v>1723</v>
      </c>
      <c r="AON46" s="27" t="str">
        <f t="shared" si="1754"/>
        <v>1723</v>
      </c>
      <c r="AOO46" s="27" t="str">
        <f t="shared" si="1755"/>
        <v>1723</v>
      </c>
      <c r="AOP46" s="27" t="str">
        <f t="shared" si="1756"/>
        <v>1723</v>
      </c>
      <c r="AOQ46" s="27" t="str">
        <f t="shared" si="1757"/>
        <v>1723</v>
      </c>
      <c r="AOR46" s="27" t="str">
        <f t="shared" si="1758"/>
        <v>1723</v>
      </c>
      <c r="AOS46" s="27" t="str">
        <f t="shared" si="1759"/>
        <v>1723</v>
      </c>
      <c r="AOT46" s="27" t="str">
        <f t="shared" si="1760"/>
        <v>1723</v>
      </c>
      <c r="AOU46" s="27" t="str">
        <f t="shared" si="1761"/>
        <v>1723</v>
      </c>
      <c r="AOV46" s="27" t="str">
        <f t="shared" si="1762"/>
        <v>1723</v>
      </c>
      <c r="AOW46" s="27" t="str">
        <f t="shared" si="1763"/>
        <v>1723</v>
      </c>
      <c r="AOX46" s="27" t="str">
        <f t="shared" si="1764"/>
        <v>1723</v>
      </c>
      <c r="AOY46" s="27" t="str">
        <f t="shared" si="1765"/>
        <v>1723</v>
      </c>
      <c r="AOZ46" s="27" t="str">
        <f t="shared" si="1766"/>
        <v>1723</v>
      </c>
      <c r="APA46" s="27" t="str">
        <f t="shared" si="1767"/>
        <v>1723</v>
      </c>
      <c r="APB46" s="27" t="str">
        <f t="shared" si="1768"/>
        <v>1723</v>
      </c>
      <c r="APC46" s="27" t="str">
        <f t="shared" si="1769"/>
        <v>1723</v>
      </c>
      <c r="APD46" s="27" t="str">
        <f t="shared" si="1770"/>
        <v>1723</v>
      </c>
      <c r="APE46" s="27" t="str">
        <f t="shared" si="1771"/>
        <v>1723</v>
      </c>
      <c r="APF46" s="27" t="str">
        <f t="shared" si="1772"/>
        <v>1723</v>
      </c>
      <c r="APG46" s="27" t="str">
        <f t="shared" si="1773"/>
        <v>1723</v>
      </c>
      <c r="APH46" s="27" t="str">
        <f t="shared" si="1774"/>
        <v>1723</v>
      </c>
      <c r="API46" s="27" t="str">
        <f t="shared" si="1775"/>
        <v>1723</v>
      </c>
      <c r="APJ46" s="27" t="str">
        <f t="shared" si="1776"/>
        <v>1723</v>
      </c>
      <c r="APK46" s="27" t="str">
        <f t="shared" si="1777"/>
        <v>1723</v>
      </c>
      <c r="APL46" s="27" t="str">
        <f t="shared" si="1778"/>
        <v>1723</v>
      </c>
      <c r="APM46" s="27" t="str">
        <f t="shared" si="1779"/>
        <v>1723</v>
      </c>
      <c r="APN46" s="27" t="str">
        <f t="shared" si="1780"/>
        <v>1723</v>
      </c>
      <c r="APO46" s="27" t="str">
        <f t="shared" si="1781"/>
        <v>1723</v>
      </c>
      <c r="APP46" s="27" t="str">
        <f t="shared" si="1782"/>
        <v>1723</v>
      </c>
      <c r="APQ46" s="27" t="str">
        <f t="shared" si="1783"/>
        <v>1723</v>
      </c>
      <c r="APR46" s="27" t="str">
        <f t="shared" si="1784"/>
        <v>1723</v>
      </c>
    </row>
    <row r="47" spans="1:1022 1025:1110" x14ac:dyDescent="0.35">
      <c r="A47" s="27">
        <v>3</v>
      </c>
      <c r="B47" s="83" t="s">
        <v>148</v>
      </c>
      <c r="C47" s="91">
        <f>VLOOKUP(A47, Rankings!$A$2:$AN$129, 40, FALSE)</f>
        <v>45</v>
      </c>
      <c r="D47" s="25" t="s">
        <v>367</v>
      </c>
      <c r="I47" s="29">
        <f t="shared" si="893"/>
        <v>17.166666666666664</v>
      </c>
      <c r="L47" s="27" t="s">
        <v>2285</v>
      </c>
      <c r="M47" s="27" t="s">
        <v>2541</v>
      </c>
      <c r="N47" s="27" t="s">
        <v>2838</v>
      </c>
      <c r="O47" s="27" t="s">
        <v>2995</v>
      </c>
      <c r="P47" s="27" t="s">
        <v>3120</v>
      </c>
      <c r="Q47" s="27" t="s">
        <v>3213</v>
      </c>
      <c r="R47" s="27" t="s">
        <v>3525</v>
      </c>
      <c r="S47" s="27" t="s">
        <v>24</v>
      </c>
      <c r="T47" s="27" t="s">
        <v>3795</v>
      </c>
      <c r="U47" s="27" t="s">
        <v>24</v>
      </c>
      <c r="V47" s="27" t="s">
        <v>4038</v>
      </c>
      <c r="W47" s="27" t="s">
        <v>4137</v>
      </c>
      <c r="X47" s="27" t="s">
        <v>4290</v>
      </c>
      <c r="Y47" s="27" t="s">
        <v>24</v>
      </c>
      <c r="Z47" s="27" t="s">
        <v>4489</v>
      </c>
      <c r="AA47" s="27" t="s">
        <v>4644</v>
      </c>
      <c r="AB47" s="27" t="s">
        <v>4783</v>
      </c>
      <c r="AC47" s="27" t="s">
        <v>24</v>
      </c>
      <c r="AD47" s="27" t="s">
        <v>4872</v>
      </c>
      <c r="AE47" s="27" t="s">
        <v>4962</v>
      </c>
      <c r="AF47" s="27" t="s">
        <v>24</v>
      </c>
      <c r="AG47" s="27" t="s">
        <v>24</v>
      </c>
      <c r="AH47" s="27" t="s">
        <v>24</v>
      </c>
      <c r="AI47" s="27" t="s">
        <v>5358</v>
      </c>
      <c r="AJ47" s="27" t="s">
        <v>5528</v>
      </c>
      <c r="AK47" s="27" t="s">
        <v>24</v>
      </c>
      <c r="AL47" s="27" t="s">
        <v>5807</v>
      </c>
      <c r="AM47" s="27" t="s">
        <v>5848</v>
      </c>
      <c r="AN47" s="27" t="s">
        <v>24</v>
      </c>
      <c r="AO47" s="27" t="s">
        <v>6050</v>
      </c>
      <c r="AP47" s="27" t="s">
        <v>24</v>
      </c>
      <c r="AQ47" s="27" t="s">
        <v>24</v>
      </c>
      <c r="AR47" s="27" t="s">
        <v>6397</v>
      </c>
      <c r="AS47" s="27" t="s">
        <v>24</v>
      </c>
      <c r="AT47" s="27" t="s">
        <v>24</v>
      </c>
      <c r="AU47" s="27" t="s">
        <v>6728</v>
      </c>
      <c r="AV47" s="27" t="s">
        <v>24</v>
      </c>
      <c r="AW47" s="27" t="s">
        <v>24</v>
      </c>
      <c r="AX47" s="27" t="s">
        <v>6961</v>
      </c>
      <c r="AY47" s="27" t="s">
        <v>24</v>
      </c>
      <c r="AZ47" s="27" t="s">
        <v>24</v>
      </c>
      <c r="BA47" s="27" t="s">
        <v>24</v>
      </c>
      <c r="BB47" s="27" t="s">
        <v>24</v>
      </c>
      <c r="BC47" s="27" t="s">
        <v>24</v>
      </c>
      <c r="BD47" s="27" t="s">
        <v>24</v>
      </c>
      <c r="BE47" s="27" t="s">
        <v>24</v>
      </c>
      <c r="BF47" s="27" t="s">
        <v>24</v>
      </c>
      <c r="BG47" s="27" t="s">
        <v>24</v>
      </c>
      <c r="BH47" s="27" t="s">
        <v>24</v>
      </c>
      <c r="BI47" s="27" t="s">
        <v>24</v>
      </c>
      <c r="BJ47" s="27" t="s">
        <v>24</v>
      </c>
      <c r="BK47" s="27" t="s">
        <v>24</v>
      </c>
      <c r="BL47" s="27" t="s">
        <v>24</v>
      </c>
      <c r="BM47" s="27" t="s">
        <v>24</v>
      </c>
      <c r="BN47" s="27" t="s">
        <v>24</v>
      </c>
      <c r="BO47" s="27" t="s">
        <v>24</v>
      </c>
      <c r="BP47" s="27" t="s">
        <v>24</v>
      </c>
      <c r="BQ47" s="27" t="s">
        <v>24</v>
      </c>
      <c r="BR47" s="27" t="s">
        <v>24</v>
      </c>
      <c r="BS47" s="27" t="s">
        <v>24</v>
      </c>
      <c r="BT47" s="27" t="s">
        <v>24</v>
      </c>
      <c r="BU47" s="27" t="s">
        <v>24</v>
      </c>
      <c r="BV47" s="27" t="s">
        <v>24</v>
      </c>
      <c r="BW47" s="27" t="s">
        <v>24</v>
      </c>
      <c r="BX47" s="27" t="s">
        <v>24</v>
      </c>
      <c r="BY47" s="27" t="s">
        <v>24</v>
      </c>
      <c r="BZ47" s="27" t="s">
        <v>24</v>
      </c>
      <c r="CA47" s="27" t="s">
        <v>24</v>
      </c>
      <c r="CB47" s="27" t="s">
        <v>24</v>
      </c>
      <c r="CC47" s="27" t="s">
        <v>24</v>
      </c>
      <c r="CD47" s="27" t="s">
        <v>24</v>
      </c>
      <c r="CE47" s="27" t="s">
        <v>24</v>
      </c>
      <c r="CF47" s="27" t="s">
        <v>24</v>
      </c>
      <c r="CG47" s="27" t="s">
        <v>24</v>
      </c>
      <c r="CH47" s="27" t="s">
        <v>24</v>
      </c>
      <c r="CI47" s="27" t="s">
        <v>24</v>
      </c>
      <c r="CJ47" s="27" t="s">
        <v>24</v>
      </c>
      <c r="CK47" s="27" t="s">
        <v>24</v>
      </c>
      <c r="CL47" s="27" t="s">
        <v>24</v>
      </c>
      <c r="CM47" s="27" t="s">
        <v>24</v>
      </c>
      <c r="CN47" s="27" t="s">
        <v>24</v>
      </c>
      <c r="CO47" s="27" t="s">
        <v>24</v>
      </c>
      <c r="CQ47" s="28">
        <f t="shared" si="894"/>
        <v>4</v>
      </c>
      <c r="CR47" s="28">
        <f t="shared" si="895"/>
        <v>3</v>
      </c>
      <c r="CS47" s="28">
        <f t="shared" si="896"/>
        <v>3</v>
      </c>
      <c r="CT47" s="28">
        <f t="shared" si="897"/>
        <v>2</v>
      </c>
      <c r="CU47" s="28">
        <f t="shared" si="898"/>
        <v>3</v>
      </c>
      <c r="CV47" s="28">
        <f t="shared" si="899"/>
        <v>2</v>
      </c>
      <c r="CW47" s="28">
        <f t="shared" si="900"/>
        <v>3</v>
      </c>
      <c r="CX47" s="28">
        <f t="shared" si="901"/>
        <v>1</v>
      </c>
      <c r="CY47" s="28">
        <f t="shared" si="902"/>
        <v>0</v>
      </c>
      <c r="CZ47" s="28">
        <f t="shared" si="903"/>
        <v>4</v>
      </c>
      <c r="DA47" s="28">
        <f t="shared" si="904"/>
        <v>3</v>
      </c>
      <c r="DB47" s="28">
        <f t="shared" si="905"/>
        <v>1</v>
      </c>
      <c r="DC47" s="28">
        <f t="shared" si="906"/>
        <v>1</v>
      </c>
      <c r="DD47" s="28">
        <f t="shared" si="907"/>
        <v>0</v>
      </c>
      <c r="DE47" s="28">
        <f t="shared" si="908"/>
        <v>1</v>
      </c>
      <c r="DF47" s="28">
        <f t="shared" si="909"/>
        <v>1</v>
      </c>
      <c r="DG47" s="28">
        <f t="shared" si="910"/>
        <v>0</v>
      </c>
      <c r="DH47" s="28">
        <f t="shared" si="911"/>
        <v>1</v>
      </c>
      <c r="DI47" s="28">
        <f t="shared" si="912"/>
        <v>0</v>
      </c>
      <c r="DJ47" s="28">
        <f t="shared" si="913"/>
        <v>0</v>
      </c>
      <c r="DK47" s="28">
        <f t="shared" si="914"/>
        <v>0</v>
      </c>
      <c r="DL47" s="28">
        <f t="shared" si="915"/>
        <v>0</v>
      </c>
      <c r="DM47" s="28">
        <f t="shared" si="916"/>
        <v>0</v>
      </c>
      <c r="DN47" s="28">
        <f t="shared" si="917"/>
        <v>0</v>
      </c>
      <c r="DO47" s="28">
        <f t="shared" si="918"/>
        <v>5</v>
      </c>
      <c r="DP47" s="28">
        <f t="shared" si="919"/>
        <v>7</v>
      </c>
      <c r="DR47">
        <f t="shared" si="920"/>
        <v>2</v>
      </c>
      <c r="DS47">
        <f t="shared" si="921"/>
        <v>2</v>
      </c>
      <c r="DT47">
        <f t="shared" si="922"/>
        <v>3</v>
      </c>
      <c r="DU47">
        <f t="shared" si="923"/>
        <v>7</v>
      </c>
      <c r="DV47">
        <f t="shared" si="924"/>
        <v>9</v>
      </c>
      <c r="DW47">
        <f t="shared" si="925"/>
        <v>4</v>
      </c>
      <c r="DX47">
        <f t="shared" si="926"/>
        <v>7</v>
      </c>
      <c r="DY47">
        <f t="shared" si="927"/>
        <v>0</v>
      </c>
      <c r="DZ47">
        <f t="shared" si="928"/>
        <v>2</v>
      </c>
      <c r="EA47">
        <f t="shared" si="929"/>
        <v>0</v>
      </c>
      <c r="EB47">
        <f t="shared" si="930"/>
        <v>11</v>
      </c>
      <c r="EC47">
        <f t="shared" si="931"/>
        <v>1</v>
      </c>
      <c r="ED47">
        <f t="shared" si="932"/>
        <v>7</v>
      </c>
      <c r="EE47">
        <f t="shared" si="933"/>
        <v>0</v>
      </c>
      <c r="EF47">
        <f t="shared" si="934"/>
        <v>1</v>
      </c>
      <c r="EG47">
        <f t="shared" si="935"/>
        <v>8</v>
      </c>
      <c r="EH47">
        <f t="shared" si="936"/>
        <v>6</v>
      </c>
      <c r="EI47">
        <f t="shared" si="937"/>
        <v>0</v>
      </c>
      <c r="EJ47">
        <f t="shared" si="938"/>
        <v>6</v>
      </c>
      <c r="EK47">
        <f t="shared" si="939"/>
        <v>12</v>
      </c>
      <c r="EL47">
        <f t="shared" si="940"/>
        <v>0</v>
      </c>
      <c r="EM47">
        <f t="shared" si="941"/>
        <v>0</v>
      </c>
      <c r="EN47">
        <f t="shared" si="942"/>
        <v>0</v>
      </c>
      <c r="EO47">
        <f t="shared" si="943"/>
        <v>1</v>
      </c>
      <c r="EP47">
        <f t="shared" si="944"/>
        <v>6</v>
      </c>
      <c r="EQ47">
        <f t="shared" si="945"/>
        <v>0</v>
      </c>
      <c r="ER47">
        <f t="shared" si="946"/>
        <v>4</v>
      </c>
      <c r="ES47">
        <f t="shared" si="947"/>
        <v>6</v>
      </c>
      <c r="ET47">
        <f t="shared" si="948"/>
        <v>0</v>
      </c>
      <c r="EU47">
        <f t="shared" si="949"/>
        <v>3</v>
      </c>
      <c r="EV47">
        <f t="shared" si="950"/>
        <v>0</v>
      </c>
      <c r="EW47">
        <f t="shared" si="951"/>
        <v>0</v>
      </c>
      <c r="EX47">
        <f t="shared" si="952"/>
        <v>3</v>
      </c>
      <c r="EY47">
        <f t="shared" si="953"/>
        <v>0</v>
      </c>
      <c r="EZ47">
        <f t="shared" si="954"/>
        <v>0</v>
      </c>
      <c r="FA47">
        <f t="shared" si="955"/>
        <v>1</v>
      </c>
      <c r="FB47">
        <f t="shared" si="956"/>
        <v>0</v>
      </c>
      <c r="FC47">
        <f t="shared" si="957"/>
        <v>0</v>
      </c>
      <c r="FD47">
        <f t="shared" si="958"/>
        <v>14</v>
      </c>
      <c r="FE47">
        <f t="shared" si="959"/>
        <v>0</v>
      </c>
      <c r="FF47">
        <f t="shared" si="960"/>
        <v>0</v>
      </c>
      <c r="FG47">
        <f t="shared" si="961"/>
        <v>0</v>
      </c>
      <c r="FH47">
        <f t="shared" si="962"/>
        <v>0</v>
      </c>
      <c r="FI47">
        <f t="shared" si="963"/>
        <v>0</v>
      </c>
      <c r="FJ47">
        <f t="shared" si="964"/>
        <v>0</v>
      </c>
      <c r="FK47">
        <f t="shared" si="965"/>
        <v>0</v>
      </c>
      <c r="FL47">
        <f t="shared" si="966"/>
        <v>0</v>
      </c>
      <c r="FM47">
        <f t="shared" si="967"/>
        <v>0</v>
      </c>
      <c r="FN47">
        <f t="shared" si="968"/>
        <v>0</v>
      </c>
      <c r="FO47">
        <f t="shared" si="969"/>
        <v>0</v>
      </c>
      <c r="FP47">
        <f t="shared" si="970"/>
        <v>0</v>
      </c>
      <c r="FQ47">
        <f t="shared" si="971"/>
        <v>0</v>
      </c>
      <c r="FR47">
        <f t="shared" si="972"/>
        <v>0</v>
      </c>
      <c r="FS47">
        <f t="shared" si="973"/>
        <v>0</v>
      </c>
      <c r="FT47">
        <f t="shared" si="974"/>
        <v>0</v>
      </c>
      <c r="FU47">
        <f t="shared" si="975"/>
        <v>0</v>
      </c>
      <c r="FV47">
        <f t="shared" si="976"/>
        <v>0</v>
      </c>
      <c r="FW47">
        <f t="shared" si="977"/>
        <v>0</v>
      </c>
      <c r="FX47">
        <f t="shared" si="978"/>
        <v>0</v>
      </c>
      <c r="FY47">
        <f t="shared" si="979"/>
        <v>0</v>
      </c>
      <c r="FZ47">
        <f t="shared" si="980"/>
        <v>0</v>
      </c>
      <c r="GA47">
        <f t="shared" si="981"/>
        <v>0</v>
      </c>
      <c r="GB47">
        <f t="shared" si="982"/>
        <v>0</v>
      </c>
      <c r="GC47">
        <f t="shared" si="983"/>
        <v>0</v>
      </c>
      <c r="GD47">
        <f t="shared" si="984"/>
        <v>0</v>
      </c>
      <c r="GE47">
        <f t="shared" si="985"/>
        <v>0</v>
      </c>
      <c r="GF47">
        <f t="shared" si="986"/>
        <v>0</v>
      </c>
      <c r="GG47">
        <f t="shared" si="987"/>
        <v>0</v>
      </c>
      <c r="GH47">
        <f t="shared" si="988"/>
        <v>0</v>
      </c>
      <c r="GI47">
        <f t="shared" si="989"/>
        <v>0</v>
      </c>
      <c r="GJ47">
        <f t="shared" si="990"/>
        <v>0</v>
      </c>
      <c r="GK47">
        <f t="shared" si="991"/>
        <v>0</v>
      </c>
      <c r="GL47">
        <f t="shared" si="992"/>
        <v>0</v>
      </c>
      <c r="GM47">
        <f t="shared" si="993"/>
        <v>0</v>
      </c>
      <c r="GN47">
        <f t="shared" si="994"/>
        <v>0</v>
      </c>
      <c r="GO47">
        <f t="shared" si="995"/>
        <v>0</v>
      </c>
      <c r="GP47">
        <f t="shared" si="996"/>
        <v>0</v>
      </c>
      <c r="GQ47">
        <f t="shared" si="997"/>
        <v>0</v>
      </c>
      <c r="GR47">
        <f t="shared" si="998"/>
        <v>0</v>
      </c>
      <c r="GS47">
        <f t="shared" si="999"/>
        <v>0</v>
      </c>
      <c r="GT47">
        <f t="shared" si="1000"/>
        <v>0</v>
      </c>
      <c r="GU47">
        <f t="shared" si="1001"/>
        <v>0</v>
      </c>
      <c r="GW47" s="28">
        <f t="shared" si="1002"/>
        <v>5.5924972531254991</v>
      </c>
      <c r="GX47" s="28">
        <f t="shared" si="1003"/>
        <v>5.8072383924773003</v>
      </c>
      <c r="GY47" s="28">
        <f t="shared" si="1004"/>
        <v>1.5993129500123471</v>
      </c>
      <c r="GZ47" s="28">
        <f t="shared" si="1005"/>
        <v>0.70365381097598467</v>
      </c>
      <c r="HA47" s="28">
        <f t="shared" si="1006"/>
        <v>0</v>
      </c>
      <c r="HB47" s="28">
        <f t="shared" si="1007"/>
        <v>9.0315536699334231</v>
      </c>
      <c r="HC47" s="28">
        <f t="shared" si="1008"/>
        <v>0.49988330474033099</v>
      </c>
      <c r="HE47">
        <f>IFERROR(VLOOKUP(_xlfn.NUMBERVALUE(MID(L47, SEARCH("!", L47)+1, SEARCH("+", L47)-SEARCH("!", L47)-1)), Rankings!$A$2:$BK$129, 63, FALSE),0)</f>
        <v>0.43942470350498913</v>
      </c>
      <c r="HF47">
        <f>IFERROR(VLOOKUP(_xlfn.NUMBERVALUE(MID(M47, SEARCH("!", M47)+1, SEARCH("+", M47)-SEARCH("!", M47)-1)), Rankings!$A$2:$BK$129, 63, FALSE),0)</f>
        <v>0.59914189416860686</v>
      </c>
      <c r="HG47">
        <f>IFERROR(VLOOKUP(_xlfn.NUMBERVALUE(MID(N47, SEARCH("!", N47)+1, SEARCH("+", N47)-SEARCH("!", N47)-1)), Rankings!$A$2:$BK$129, 63, FALSE),0)</f>
        <v>0.5614516636093988</v>
      </c>
      <c r="HH47">
        <f>IFERROR(VLOOKUP(_xlfn.NUMBERVALUE(MID(O47, SEARCH("!", O47)+1, SEARCH("+", O47)-SEARCH("!", O47)-1)), Rankings!$A$2:$BK$129, 63, FALSE),0)</f>
        <v>0.55881753299749948</v>
      </c>
      <c r="HI47">
        <f>IFERROR(VLOOKUP(_xlfn.NUMBERVALUE(MID(P47, SEARCH("!", P47)+1, SEARCH("+", P47)-SEARCH("!", P47)-1)), Rankings!$A$2:$BK$129, 63, FALSE),0)</f>
        <v>0.19644442049117397</v>
      </c>
      <c r="HJ47">
        <f>IFERROR(VLOOKUP(_xlfn.NUMBERVALUE(MID(Q47, SEARCH("!", Q47)+1, SEARCH("+", Q47)-SEARCH("!", Q47)-1)), Rankings!$A$2:$BK$129, 63, FALSE),0)</f>
        <v>0.39358351976112266</v>
      </c>
      <c r="HK47">
        <f>IFERROR(VLOOKUP(_xlfn.NUMBERVALUE(MID(R47, SEARCH("!", R47)+1, SEARCH("+", R47)-SEARCH("!", R47)-1)), Rankings!$A$2:$BK$129, 63, FALSE),0)</f>
        <v>0.73712975570398365</v>
      </c>
      <c r="HL47">
        <f>IFERROR(VLOOKUP(_xlfn.NUMBERVALUE(MID(S47, SEARCH("!", S47)+1, SEARCH("+", S47)-SEARCH("!", S47)-1)), Rankings!$A$2:$BK$129, 63, FALSE),0)</f>
        <v>0</v>
      </c>
      <c r="HM47">
        <f>IFERROR(VLOOKUP(_xlfn.NUMBERVALUE(MID(T47, SEARCH("!", T47)+1, SEARCH("+", T47)-SEARCH("!", T47)-1)), Rankings!$A$2:$BK$129, 63, FALSE),0)</f>
        <v>0.60133708266044195</v>
      </c>
      <c r="HN47">
        <f>IFERROR(VLOOKUP(_xlfn.NUMBERVALUE(MID(U47, SEARCH("!", U47)+1, SEARCH("+", U47)-SEARCH("!", U47)-1)), Rankings!$A$2:$BK$129, 63, FALSE),0)</f>
        <v>0</v>
      </c>
      <c r="HO47">
        <f>IFERROR(VLOOKUP(_xlfn.NUMBERVALUE(MID(V47, SEARCH("!", V47)+1, SEARCH("+", V47)-SEARCH("!", V47)-1)), Rankings!$A$2:$BK$129, 63, FALSE),0)</f>
        <v>0.53458100916090412</v>
      </c>
      <c r="HP47">
        <f>IFERROR(VLOOKUP(_xlfn.NUMBERVALUE(MID(W47, SEARCH("!", W47)+1, SEARCH("+", W47)-SEARCH("!", W47)-1)), Rankings!$A$2:$BK$129, 63, FALSE),0)</f>
        <v>0.72111303852145381</v>
      </c>
      <c r="HQ47">
        <f>IFERROR(VLOOKUP(_xlfn.NUMBERVALUE(MID(X47, SEARCH("!", X47)+1, SEARCH("+", X47)-SEARCH("!", X47)-1)), Rankings!$A$2:$BK$129, 63, FALSE),0)</f>
        <v>0.89022469558383477</v>
      </c>
      <c r="HR47">
        <f>IFERROR(VLOOKUP(_xlfn.NUMBERVALUE(MID(Y47, SEARCH("!", Y47)+1, SEARCH("+", Y47)-SEARCH("!", Y47)-1)), Rankings!$A$2:$BK$129, 63, FALSE),0)</f>
        <v>0</v>
      </c>
      <c r="HS47">
        <f>IFERROR(VLOOKUP(_xlfn.NUMBERVALUE(MID(Z47, SEARCH("!", Z47)+1, SEARCH("+", Z47)-SEARCH("!", Z47)-1)), Rankings!$A$2:$BK$129, 63, FALSE),0)</f>
        <v>0.3322252028838652</v>
      </c>
      <c r="HT47">
        <f>IFERROR(VLOOKUP(_xlfn.NUMBERVALUE(MID(AA47, SEARCH("!", AA47)+1, SEARCH("+", AA47)-SEARCH("!", AA47)-1)), Rankings!$A$2:$BK$129, 63, FALSE),0)</f>
        <v>0.71744721195333239</v>
      </c>
      <c r="HU47">
        <f>IFERROR(VLOOKUP(_xlfn.NUMBERVALUE(MID(AB47, SEARCH("!", AB47)+1, SEARCH("+", AB47)-SEARCH("!", AB47)-1)), Rankings!$A$2:$BK$129, 63, FALSE),0)</f>
        <v>0.55881753299749948</v>
      </c>
      <c r="HV47">
        <f>IFERROR(VLOOKUP(_xlfn.NUMBERVALUE(MID(AC47, SEARCH("!", AC47)+1, SEARCH("+", AC47)-SEARCH("!", AC47)-1)), Rankings!$A$2:$BK$129, 63, FALSE),0)</f>
        <v>0</v>
      </c>
      <c r="HW47">
        <f>IFERROR(VLOOKUP(_xlfn.NUMBERVALUE(MID(AD47, SEARCH("!", AD47)+1, SEARCH("+", AD47)-SEARCH("!", AD47)-1)), Rankings!$A$2:$BK$129, 63, FALSE),0)</f>
        <v>0.73712975570398365</v>
      </c>
      <c r="HX47">
        <f>IFERROR(VLOOKUP(_xlfn.NUMBERVALUE(MID(AE47, SEARCH("!", AE47)+1, SEARCH("+", AE47)-SEARCH("!", AE47)-1)), Rankings!$A$2:$BK$129, 63, FALSE),0)</f>
        <v>0.86828752036026902</v>
      </c>
      <c r="HY47">
        <f>IFERROR(VLOOKUP(_xlfn.NUMBERVALUE(MID(AF47, SEARCH("!", AF47)+1, SEARCH("+", AF47)-SEARCH("!", AF47)-1)), Rankings!$A$2:$BK$129, 63, FALSE),0)</f>
        <v>0</v>
      </c>
      <c r="HZ47">
        <f>IFERROR(VLOOKUP(_xlfn.NUMBERVALUE(MID(AG47, SEARCH("!", AG47)+1, SEARCH("+", AG47)-SEARCH("!", AG47)-1)), Rankings!$A$2:$BK$129, 63, FALSE),0)</f>
        <v>0</v>
      </c>
      <c r="IA47">
        <f>IFERROR(VLOOKUP(_xlfn.NUMBERVALUE(MID(AH47, SEARCH("!", AH47)+1, SEARCH("+", AH47)-SEARCH("!", AH47)-1)), Rankings!$A$2:$BK$129, 63, FALSE),0)</f>
        <v>0</v>
      </c>
      <c r="IB47">
        <f>IFERROR(VLOOKUP(_xlfn.NUMBERVALUE(MID(AI47, SEARCH("!", AI47)+1, SEARCH("+", AI47)-SEARCH("!", AI47)-1)), Rankings!$A$2:$BK$129, 63, FALSE),0)</f>
        <v>9.8626908040956057E-2</v>
      </c>
      <c r="IC47">
        <f>IFERROR(VLOOKUP(_xlfn.NUMBERVALUE(MID(AJ47, SEARCH("!", AJ47)+1, SEARCH("+", AJ47)-SEARCH("!", AJ47)-1)), Rankings!$A$2:$BK$129, 63, FALSE),0)</f>
        <v>0.89022469558383477</v>
      </c>
      <c r="ID47">
        <f>IFERROR(VLOOKUP(_xlfn.NUMBERVALUE(MID(AK47, SEARCH("!", AK47)+1, SEARCH("+", AK47)-SEARCH("!", AK47)-1)), Rankings!$A$2:$BK$129, 63, FALSE),0)</f>
        <v>0</v>
      </c>
      <c r="IE47">
        <f>IFERROR(VLOOKUP(_xlfn.NUMBERVALUE(MID(AL47, SEARCH("!", AL47)+1, SEARCH("+", AL47)-SEARCH("!", AL47)-1)), Rankings!$A$2:$BK$129, 63, FALSE),0)</f>
        <v>0.70365381097598467</v>
      </c>
      <c r="IF47">
        <f>IFERROR(VLOOKUP(_xlfn.NUMBERVALUE(MID(AM47, SEARCH("!", AM47)+1, SEARCH("+", AM47)-SEARCH("!", AM47)-1)), Rankings!$A$2:$BK$129, 63, FALSE),0)</f>
        <v>0.71744721195333239</v>
      </c>
      <c r="IG47">
        <f>IFERROR(VLOOKUP(_xlfn.NUMBERVALUE(MID(AN47, SEARCH("!", AN47)+1, SEARCH("+", AN47)-SEARCH("!", AN47)-1)), Rankings!$A$2:$BK$129, 63, FALSE),0)</f>
        <v>0</v>
      </c>
      <c r="IH47">
        <f>IFERROR(VLOOKUP(_xlfn.NUMBERVALUE(MID(AO47, SEARCH("!", AO47)+1, SEARCH("+", AO47)-SEARCH("!", AO47)-1)), Rankings!$A$2:$BK$129, 63, FALSE),0)</f>
        <v>0.46483583917633242</v>
      </c>
      <c r="II47">
        <f>IFERROR(VLOOKUP(_xlfn.NUMBERVALUE(MID(AP47, SEARCH("!", AP47)+1, SEARCH("+", AP47)-SEARCH("!", AP47)-1)), Rankings!$A$2:$BK$129, 63, FALSE),0)</f>
        <v>0</v>
      </c>
      <c r="IJ47">
        <f>IFERROR(VLOOKUP(_xlfn.NUMBERVALUE(MID(AQ47, SEARCH("!", AQ47)+1, SEARCH("+", AQ47)-SEARCH("!", AQ47)-1)), Rankings!$A$2:$BK$129, 63, FALSE),0)</f>
        <v>0</v>
      </c>
      <c r="IK47">
        <f>IFERROR(VLOOKUP(_xlfn.NUMBERVALUE(MID(AR47, SEARCH("!", AR47)+1, SEARCH("+", AR47)-SEARCH("!", AR47)-1)), Rankings!$A$2:$BK$129, 63, FALSE),0)</f>
        <v>0.29423695626415058</v>
      </c>
      <c r="IL47">
        <f>IFERROR(VLOOKUP(_xlfn.NUMBERVALUE(MID(AS47, SEARCH("!", AS47)+1, SEARCH("+", AS47)-SEARCH("!", AS47)-1)), Rankings!$A$2:$BK$129, 63, FALSE),0)</f>
        <v>0</v>
      </c>
      <c r="IM47">
        <f>IFERROR(VLOOKUP(_xlfn.NUMBERVALUE(MID(AT47, SEARCH("!", AT47)+1, SEARCH("+", AT47)-SEARCH("!", AT47)-1)), Rankings!$A$2:$BK$129, 63, FALSE),0)</f>
        <v>0</v>
      </c>
      <c r="IN47">
        <f>IFERROR(VLOOKUP(_xlfn.NUMBERVALUE(MID(AU47, SEARCH("!", AU47)+1, SEARCH("+", AU47)-SEARCH("!", AU47)-1)), Rankings!$A$2:$BK$129, 63, FALSE),0)</f>
        <v>0.38286663355819689</v>
      </c>
      <c r="IO47">
        <f>IFERROR(VLOOKUP(_xlfn.NUMBERVALUE(MID(AV47, SEARCH("!", AV47)+1, SEARCH("+", AV47)-SEARCH("!", AV47)-1)), Rankings!$A$2:$BK$129, 63, FALSE),0)</f>
        <v>0</v>
      </c>
      <c r="IP47">
        <f>IFERROR(VLOOKUP(_xlfn.NUMBERVALUE(MID(AW47, SEARCH("!", AW47)+1, SEARCH("+", AW47)-SEARCH("!", AW47)-1)), Rankings!$A$2:$BK$129, 63, FALSE),0)</f>
        <v>0</v>
      </c>
      <c r="IQ47">
        <f>IFERROR(VLOOKUP(_xlfn.NUMBERVALUE(MID(AX47, SEARCH("!", AX47)+1, SEARCH("+", AX47)-SEARCH("!", AX47)-1)), Rankings!$A$2:$BK$129, 63, FALSE),0)</f>
        <v>0.70365381097598467</v>
      </c>
      <c r="IR47">
        <f>IFERROR(VLOOKUP(_xlfn.NUMBERVALUE(MID(AY47, SEARCH("!", AY47)+1, SEARCH("+", AY47)-SEARCH("!", AY47)-1)), Rankings!$A$2:$BK$129, 63, FALSE),0)</f>
        <v>0</v>
      </c>
      <c r="IS47">
        <f>IFERROR(VLOOKUP(_xlfn.NUMBERVALUE(MID(AZ47, SEARCH("!", AZ47)+1, SEARCH("+", AZ47)-SEARCH("!", AZ47)-1)), Rankings!$A$2:$BK$129, 63, FALSE),0)</f>
        <v>0</v>
      </c>
      <c r="IT47">
        <f>IFERROR(VLOOKUP(_xlfn.NUMBERVALUE(MID(BA47, SEARCH("!", BA47)+1, SEARCH("+", BA47)-SEARCH("!", BA47)-1)), Rankings!$A$2:$BK$129, 63, FALSE),0)</f>
        <v>0</v>
      </c>
      <c r="IU47">
        <f>IFERROR(VLOOKUP(_xlfn.NUMBERVALUE(MID(BB47, SEARCH("!", BB47)+1, SEARCH("+", BB47)-SEARCH("!", BB47)-1)), Rankings!$A$2:$BK$129, 63, FALSE),0)</f>
        <v>0</v>
      </c>
      <c r="IV47">
        <f>IFERROR(VLOOKUP(_xlfn.NUMBERVALUE(MID(BC47, SEARCH("!", BC47)+1, SEARCH("+", BC47)-SEARCH("!", BC47)-1)), Rankings!$A$2:$BK$129, 63, FALSE),0)</f>
        <v>0</v>
      </c>
      <c r="IW47">
        <f>IFERROR(VLOOKUP(_xlfn.NUMBERVALUE(MID(BD47, SEARCH("!", BD47)+1, SEARCH("+", BD47)-SEARCH("!", BD47)-1)), Rankings!$A$2:$BK$129, 63, FALSE),0)</f>
        <v>0</v>
      </c>
      <c r="IX47">
        <f>IFERROR(VLOOKUP(_xlfn.NUMBERVALUE(MID(BE47, SEARCH("!", BE47)+1, SEARCH("+", BE47)-SEARCH("!", BE47)-1)), Rankings!$A$2:$BK$129, 63, FALSE),0)</f>
        <v>0</v>
      </c>
      <c r="IY47">
        <f>IFERROR(VLOOKUP(_xlfn.NUMBERVALUE(MID(BF47, SEARCH("!", BF47)+1, SEARCH("+", BF47)-SEARCH("!", BF47)-1)), Rankings!$A$2:$BK$129, 63, FALSE),0)</f>
        <v>0</v>
      </c>
      <c r="IZ47">
        <f>IFERROR(VLOOKUP(_xlfn.NUMBERVALUE(MID(BG47, SEARCH("!", BG47)+1, SEARCH("+", BG47)-SEARCH("!", BG47)-1)), Rankings!$A$2:$BK$129, 63, FALSE),0)</f>
        <v>0</v>
      </c>
      <c r="JA47">
        <f>IFERROR(VLOOKUP(_xlfn.NUMBERVALUE(MID(BH47, SEARCH("!", BH47)+1, SEARCH("+", BH47)-SEARCH("!", BH47)-1)), Rankings!$A$2:$BK$129, 63, FALSE),0)</f>
        <v>0</v>
      </c>
      <c r="JB47">
        <f>IFERROR(VLOOKUP(_xlfn.NUMBERVALUE(MID(BI47, SEARCH("!", BI47)+1, SEARCH("+", BI47)-SEARCH("!", BI47)-1)), Rankings!$A$2:$BK$129, 63, FALSE),0)</f>
        <v>0</v>
      </c>
      <c r="JC47">
        <f>IFERROR(VLOOKUP(_xlfn.NUMBERVALUE(MID(BJ47, SEARCH("!", BJ47)+1, SEARCH("+", BJ47)-SEARCH("!", BJ47)-1)), Rankings!$A$2:$BK$129, 63, FALSE),0)</f>
        <v>0</v>
      </c>
      <c r="JD47">
        <f>IFERROR(VLOOKUP(_xlfn.NUMBERVALUE(MID(BK47, SEARCH("!", BK47)+1, SEARCH("+", BK47)-SEARCH("!", BK47)-1)), Rankings!$A$2:$BK$129, 63, FALSE),0)</f>
        <v>0</v>
      </c>
      <c r="JE47">
        <f>IFERROR(VLOOKUP(_xlfn.NUMBERVALUE(MID(BL47, SEARCH("!", BL47)+1, SEARCH("+", BL47)-SEARCH("!", BL47)-1)), Rankings!$A$2:$BK$129, 63, FALSE),0)</f>
        <v>0</v>
      </c>
      <c r="JF47">
        <f>IFERROR(VLOOKUP(_xlfn.NUMBERVALUE(MID(BM47, SEARCH("!", BM47)+1, SEARCH("+", BM47)-SEARCH("!", BM47)-1)), Rankings!$A$2:$BK$129, 63, FALSE),0)</f>
        <v>0</v>
      </c>
      <c r="JG47">
        <f>IFERROR(VLOOKUP(_xlfn.NUMBERVALUE(MID(BN47, SEARCH("!", BN47)+1, SEARCH("+", BN47)-SEARCH("!", BN47)-1)), Rankings!$A$2:$BK$129, 63, FALSE),0)</f>
        <v>0</v>
      </c>
      <c r="JH47">
        <f>IFERROR(VLOOKUP(_xlfn.NUMBERVALUE(MID(BO47, SEARCH("!", BO47)+1, SEARCH("+", BO47)-SEARCH("!", BO47)-1)), Rankings!$A$2:$BK$129, 63, FALSE),0)</f>
        <v>0</v>
      </c>
      <c r="JI47">
        <f>IFERROR(VLOOKUP(_xlfn.NUMBERVALUE(MID(BP47, SEARCH("!", BP47)+1, SEARCH("+", BP47)-SEARCH("!", BP47)-1)), Rankings!$A$2:$BK$129, 63, FALSE),0)</f>
        <v>0</v>
      </c>
      <c r="JJ47">
        <f>IFERROR(VLOOKUP(_xlfn.NUMBERVALUE(MID(BQ47, SEARCH("!", BQ47)+1, SEARCH("+", BQ47)-SEARCH("!", BQ47)-1)), Rankings!$A$2:$BK$129, 63, FALSE),0)</f>
        <v>0</v>
      </c>
      <c r="JK47">
        <f>IFERROR(VLOOKUP(_xlfn.NUMBERVALUE(MID(BR47, SEARCH("!", BR47)+1, SEARCH("+", BR47)-SEARCH("!", BR47)-1)), Rankings!$A$2:$BK$129, 63, FALSE),0)</f>
        <v>0</v>
      </c>
      <c r="JL47">
        <f>IFERROR(VLOOKUP(_xlfn.NUMBERVALUE(MID(BS47, SEARCH("!", BS47)+1, SEARCH("+", BS47)-SEARCH("!", BS47)-1)), Rankings!$A$2:$BK$129, 63, FALSE),0)</f>
        <v>0</v>
      </c>
      <c r="JM47">
        <f>IFERROR(VLOOKUP(_xlfn.NUMBERVALUE(MID(BT47, SEARCH("!", BT47)+1, SEARCH("+", BT47)-SEARCH("!", BT47)-1)), Rankings!$A$2:$BK$129, 63, FALSE),0)</f>
        <v>0</v>
      </c>
      <c r="JN47">
        <f>IFERROR(VLOOKUP(_xlfn.NUMBERVALUE(MID(BU47, SEARCH("!", BU47)+1, SEARCH("+", BU47)-SEARCH("!", BU47)-1)), Rankings!$A$2:$BK$129, 63, FALSE),0)</f>
        <v>0</v>
      </c>
      <c r="JO47">
        <f>IFERROR(VLOOKUP(_xlfn.NUMBERVALUE(MID(BV47, SEARCH("!", BV47)+1, SEARCH("+", BV47)-SEARCH("!", BV47)-1)), Rankings!$A$2:$BK$129, 63, FALSE),0)</f>
        <v>0</v>
      </c>
      <c r="JP47">
        <f>IFERROR(VLOOKUP(_xlfn.NUMBERVALUE(MID(BW47, SEARCH("!", BW47)+1, SEARCH("+", BW47)-SEARCH("!", BW47)-1)), Rankings!$A$2:$BK$129, 63, FALSE),0)</f>
        <v>0</v>
      </c>
      <c r="JQ47">
        <f>IFERROR(VLOOKUP(_xlfn.NUMBERVALUE(MID(BX47, SEARCH("!", BX47)+1, SEARCH("+", BX47)-SEARCH("!", BX47)-1)), Rankings!$A$2:$BK$129, 63, FALSE),0)</f>
        <v>0</v>
      </c>
      <c r="JR47">
        <f>IFERROR(VLOOKUP(_xlfn.NUMBERVALUE(MID(BY47, SEARCH("!", BY47)+1, SEARCH("+", BY47)-SEARCH("!", BY47)-1)), Rankings!$A$2:$BK$129, 63, FALSE),0)</f>
        <v>0</v>
      </c>
      <c r="JS47">
        <f>IFERROR(VLOOKUP(_xlfn.NUMBERVALUE(MID(BZ47, SEARCH("!", BZ47)+1, SEARCH("+", BZ47)-SEARCH("!", BZ47)-1)), Rankings!$A$2:$BK$129, 63, FALSE),0)</f>
        <v>0</v>
      </c>
      <c r="JT47">
        <f>IFERROR(VLOOKUP(_xlfn.NUMBERVALUE(MID(CA47, SEARCH("!", CA47)+1, SEARCH("+", CA47)-SEARCH("!", CA47)-1)), Rankings!$A$2:$BK$129, 63, FALSE),0)</f>
        <v>0</v>
      </c>
      <c r="JU47">
        <f>IFERROR(VLOOKUP(_xlfn.NUMBERVALUE(MID(CB47, SEARCH("!", CB47)+1, SEARCH("+", CB47)-SEARCH("!", CB47)-1)), Rankings!$A$2:$BK$129, 63, FALSE),0)</f>
        <v>0</v>
      </c>
      <c r="JV47">
        <f>IFERROR(VLOOKUP(_xlfn.NUMBERVALUE(MID(CC47, SEARCH("!", CC47)+1, SEARCH("+", CC47)-SEARCH("!", CC47)-1)), Rankings!$A$2:$BK$129, 63, FALSE),0)</f>
        <v>0</v>
      </c>
      <c r="JW47">
        <f>IFERROR(VLOOKUP(_xlfn.NUMBERVALUE(MID(CD47, SEARCH("!", CD47)+1, SEARCH("+", CD47)-SEARCH("!", CD47)-1)), Rankings!$A$2:$BK$129, 63, FALSE),0)</f>
        <v>0</v>
      </c>
      <c r="JX47">
        <f>IFERROR(VLOOKUP(_xlfn.NUMBERVALUE(MID(CE47, SEARCH("!", CE47)+1, SEARCH("+", CE47)-SEARCH("!", CE47)-1)), Rankings!$A$2:$BK$129, 63, FALSE),0)</f>
        <v>0</v>
      </c>
      <c r="JY47">
        <f>IFERROR(VLOOKUP(_xlfn.NUMBERVALUE(MID(CF47, SEARCH("!", CF47)+1, SEARCH("+", CF47)-SEARCH("!", CF47)-1)), Rankings!$A$2:$BK$129, 63, FALSE),0)</f>
        <v>0</v>
      </c>
      <c r="JZ47">
        <f>IFERROR(VLOOKUP(_xlfn.NUMBERVALUE(MID(CG47, SEARCH("!", CG47)+1, SEARCH("+", CG47)-SEARCH("!", CG47)-1)), Rankings!$A$2:$BK$129, 63, FALSE),0)</f>
        <v>0</v>
      </c>
      <c r="KA47">
        <f>IFERROR(VLOOKUP(_xlfn.NUMBERVALUE(MID(CH47, SEARCH("!", CH47)+1, SEARCH("+", CH47)-SEARCH("!", CH47)-1)), Rankings!$A$2:$BK$129, 63, FALSE),0)</f>
        <v>0</v>
      </c>
      <c r="KB47">
        <f>IFERROR(VLOOKUP(_xlfn.NUMBERVALUE(MID(CI47, SEARCH("!", CI47)+1, SEARCH("+", CI47)-SEARCH("!", CI47)-1)), Rankings!$A$2:$BK$129, 63, FALSE),0)</f>
        <v>0</v>
      </c>
      <c r="KC47">
        <f>IFERROR(VLOOKUP(_xlfn.NUMBERVALUE(MID(CJ47, SEARCH("!", CJ47)+1, SEARCH("+", CJ47)-SEARCH("!", CJ47)-1)), Rankings!$A$2:$BK$129, 63, FALSE),0)</f>
        <v>0</v>
      </c>
      <c r="KD47">
        <f>IFERROR(VLOOKUP(_xlfn.NUMBERVALUE(MID(CK47, SEARCH("!", CK47)+1, SEARCH("+", CK47)-SEARCH("!", CK47)-1)), Rankings!$A$2:$BK$129, 63, FALSE),0)</f>
        <v>0</v>
      </c>
      <c r="KE47">
        <f>IFERROR(VLOOKUP(_xlfn.NUMBERVALUE(MID(CL47, SEARCH("!", CL47)+1, SEARCH("+", CL47)-SEARCH("!", CL47)-1)), Rankings!$A$2:$BK$129, 63, FALSE),0)</f>
        <v>0</v>
      </c>
      <c r="KF47">
        <f>IFERROR(VLOOKUP(_xlfn.NUMBERVALUE(MID(CM47, SEARCH("!", CM47)+1, SEARCH("+", CM47)-SEARCH("!", CM47)-1)), Rankings!$A$2:$BK$129, 63, FALSE),0)</f>
        <v>0</v>
      </c>
      <c r="KG47">
        <f>IFERROR(VLOOKUP(_xlfn.NUMBERVALUE(MID(CN47, SEARCH("!", CN47)+1, SEARCH("+", CN47)-SEARCH("!", CN47)-1)), Rankings!$A$2:$BK$129, 63, FALSE),0)</f>
        <v>0</v>
      </c>
      <c r="KH47">
        <f>IFERROR(VLOOKUP(_xlfn.NUMBERVALUE(MID(CO47, SEARCH("!", CO47)+1, SEARCH("+", CO47)-SEARCH("!", CO47)-1)), Rankings!$A$2:$BK$129, 63, FALSE),0)</f>
        <v>0</v>
      </c>
      <c r="KJ47" s="28">
        <f t="shared" si="1009"/>
        <v>221</v>
      </c>
      <c r="KK47" s="28">
        <f t="shared" si="1010"/>
        <v>133</v>
      </c>
      <c r="KL47" s="28">
        <f t="shared" si="1011"/>
        <v>58</v>
      </c>
      <c r="KM47" s="28">
        <f t="shared" si="1012"/>
        <v>9</v>
      </c>
      <c r="KN47" s="28">
        <f t="shared" si="1013"/>
        <v>0</v>
      </c>
      <c r="KO47" s="28">
        <f t="shared" si="1014"/>
        <v>163</v>
      </c>
      <c r="KP47" s="28">
        <f t="shared" si="1015"/>
        <v>303.33333333333331</v>
      </c>
      <c r="KQ47" s="28">
        <f t="shared" si="1016"/>
        <v>163</v>
      </c>
      <c r="KS47" s="27" t="str">
        <f t="shared" si="1017"/>
        <v>14</v>
      </c>
      <c r="KT47" s="27" t="str">
        <f t="shared" si="1018"/>
        <v>11</v>
      </c>
      <c r="KU47" s="27" t="str">
        <f t="shared" si="1019"/>
        <v>21</v>
      </c>
      <c r="KV47" s="27" t="str">
        <f t="shared" si="1020"/>
        <v>19</v>
      </c>
      <c r="KW47" s="27" t="str">
        <f t="shared" si="1021"/>
        <v>23</v>
      </c>
      <c r="KX47" s="27" t="str">
        <f t="shared" si="1022"/>
        <v>16</v>
      </c>
      <c r="KY47" s="27" t="str">
        <f t="shared" si="1023"/>
        <v>21</v>
      </c>
      <c r="KZ47" s="27">
        <f t="shared" si="1024"/>
        <v>0</v>
      </c>
      <c r="LA47" s="27" t="str">
        <f t="shared" si="1025"/>
        <v>20</v>
      </c>
      <c r="LB47" s="27">
        <f t="shared" si="1026"/>
        <v>0</v>
      </c>
      <c r="LC47" s="27" t="str">
        <f t="shared" si="1027"/>
        <v>16</v>
      </c>
      <c r="LD47" s="27" t="str">
        <f t="shared" si="1028"/>
        <v>14</v>
      </c>
      <c r="LE47" s="27" t="str">
        <f t="shared" si="1029"/>
        <v>27</v>
      </c>
      <c r="LF47" s="27">
        <f t="shared" si="1030"/>
        <v>0</v>
      </c>
      <c r="LG47" s="27" t="str">
        <f t="shared" si="1031"/>
        <v>25</v>
      </c>
      <c r="LH47" s="27" t="str">
        <f t="shared" si="1032"/>
        <v>13</v>
      </c>
      <c r="LI47" s="27" t="str">
        <f t="shared" si="1033"/>
        <v>15</v>
      </c>
      <c r="LJ47" s="27">
        <f t="shared" si="1034"/>
        <v>0</v>
      </c>
      <c r="LK47" s="27" t="str">
        <f t="shared" si="1035"/>
        <v>13</v>
      </c>
      <c r="LL47" s="27" t="str">
        <f t="shared" si="1036"/>
        <v>19</v>
      </c>
      <c r="LM47" s="27">
        <f t="shared" si="1037"/>
        <v>0</v>
      </c>
      <c r="LN47" s="27">
        <f t="shared" si="1038"/>
        <v>0</v>
      </c>
      <c r="LO47" s="27">
        <f t="shared" si="1039"/>
        <v>0</v>
      </c>
      <c r="LP47" s="27" t="str">
        <f t="shared" si="1040"/>
        <v>22</v>
      </c>
      <c r="LQ47" s="27" t="str">
        <f t="shared" si="1041"/>
        <v>15</v>
      </c>
      <c r="LR47" s="27">
        <f t="shared" si="1042"/>
        <v>0</v>
      </c>
      <c r="LS47" s="27" t="str">
        <f t="shared" si="1043"/>
        <v>10</v>
      </c>
      <c r="LT47" s="27" t="str">
        <f t="shared" si="1044"/>
        <v>10</v>
      </c>
      <c r="LU47" s="27">
        <f t="shared" si="1045"/>
        <v>0</v>
      </c>
      <c r="LV47" s="27" t="str">
        <f t="shared" si="1046"/>
        <v>25</v>
      </c>
      <c r="LW47" s="27">
        <f t="shared" si="1047"/>
        <v>0</v>
      </c>
      <c r="LX47" s="27">
        <f t="shared" si="1048"/>
        <v>0</v>
      </c>
      <c r="LY47" s="27" t="str">
        <f t="shared" si="1049"/>
        <v>23</v>
      </c>
      <c r="LZ47" s="27">
        <f t="shared" si="1050"/>
        <v>0</v>
      </c>
      <c r="MA47" s="27">
        <f t="shared" si="1051"/>
        <v>0</v>
      </c>
      <c r="MB47" s="27" t="str">
        <f t="shared" si="1052"/>
        <v>20</v>
      </c>
      <c r="MC47" s="27">
        <f t="shared" si="1053"/>
        <v>0</v>
      </c>
      <c r="MD47" s="27">
        <f t="shared" si="1054"/>
        <v>0</v>
      </c>
      <c r="ME47" s="27" t="str">
        <f t="shared" si="1055"/>
        <v>9</v>
      </c>
      <c r="MF47" s="27">
        <f t="shared" si="1056"/>
        <v>0</v>
      </c>
      <c r="MG47" s="27">
        <f t="shared" si="1057"/>
        <v>0</v>
      </c>
      <c r="MH47" s="27">
        <f t="shared" si="1058"/>
        <v>0</v>
      </c>
      <c r="MI47" s="27">
        <f t="shared" si="1059"/>
        <v>0</v>
      </c>
      <c r="MJ47" s="27">
        <f t="shared" si="1060"/>
        <v>0</v>
      </c>
      <c r="MK47" s="27">
        <f t="shared" si="1061"/>
        <v>0</v>
      </c>
      <c r="ML47" s="27">
        <f t="shared" si="1062"/>
        <v>0</v>
      </c>
      <c r="MM47" s="27">
        <f t="shared" si="1063"/>
        <v>0</v>
      </c>
      <c r="MN47" s="27">
        <f t="shared" si="1064"/>
        <v>0</v>
      </c>
      <c r="MO47" s="27">
        <f t="shared" si="1065"/>
        <v>0</v>
      </c>
      <c r="MP47" s="27">
        <f t="shared" si="1066"/>
        <v>0</v>
      </c>
      <c r="MQ47" s="27">
        <f t="shared" si="1067"/>
        <v>0</v>
      </c>
      <c r="MR47" s="27">
        <f t="shared" si="1068"/>
        <v>0</v>
      </c>
      <c r="MS47" s="27">
        <f t="shared" si="1069"/>
        <v>0</v>
      </c>
      <c r="MT47" s="27">
        <f t="shared" si="1070"/>
        <v>0</v>
      </c>
      <c r="MU47" s="27">
        <f t="shared" si="1071"/>
        <v>0</v>
      </c>
      <c r="MV47" s="27">
        <f t="shared" si="1072"/>
        <v>0</v>
      </c>
      <c r="MW47" s="27">
        <f t="shared" si="1073"/>
        <v>0</v>
      </c>
      <c r="MX47" s="27">
        <f t="shared" si="1074"/>
        <v>0</v>
      </c>
      <c r="MY47" s="27">
        <f t="shared" si="1075"/>
        <v>0</v>
      </c>
      <c r="MZ47" s="27">
        <f t="shared" si="1076"/>
        <v>0</v>
      </c>
      <c r="NA47" s="27">
        <f t="shared" si="1077"/>
        <v>0</v>
      </c>
      <c r="NB47" s="27">
        <f t="shared" si="1078"/>
        <v>0</v>
      </c>
      <c r="NC47" s="27">
        <f t="shared" si="1079"/>
        <v>0</v>
      </c>
      <c r="ND47" s="27">
        <f t="shared" si="1080"/>
        <v>0</v>
      </c>
      <c r="NE47" s="27">
        <f t="shared" si="1081"/>
        <v>0</v>
      </c>
      <c r="NF47" s="27">
        <f t="shared" si="1082"/>
        <v>0</v>
      </c>
      <c r="NG47" s="27">
        <f t="shared" si="1083"/>
        <v>0</v>
      </c>
      <c r="NH47" s="27">
        <f t="shared" si="1084"/>
        <v>0</v>
      </c>
      <c r="NI47" s="27">
        <f t="shared" si="1085"/>
        <v>0</v>
      </c>
      <c r="NJ47" s="27">
        <f t="shared" si="1086"/>
        <v>0</v>
      </c>
      <c r="NK47" s="27">
        <f t="shared" si="1087"/>
        <v>0</v>
      </c>
      <c r="NL47" s="27">
        <f t="shared" si="1088"/>
        <v>0</v>
      </c>
      <c r="NM47" s="27">
        <f t="shared" si="1089"/>
        <v>0</v>
      </c>
      <c r="NN47" s="27">
        <f t="shared" si="1090"/>
        <v>0</v>
      </c>
      <c r="NO47" s="27">
        <f t="shared" si="1091"/>
        <v>0</v>
      </c>
      <c r="NP47" s="27">
        <f t="shared" si="1092"/>
        <v>0</v>
      </c>
      <c r="NQ47" s="27">
        <f t="shared" si="1093"/>
        <v>0</v>
      </c>
      <c r="NR47" s="27">
        <f t="shared" si="1094"/>
        <v>0</v>
      </c>
      <c r="NS47" s="27">
        <f t="shared" si="1095"/>
        <v>0</v>
      </c>
      <c r="NT47" s="27">
        <f t="shared" si="1096"/>
        <v>0</v>
      </c>
      <c r="NU47" s="27">
        <f t="shared" si="1097"/>
        <v>0</v>
      </c>
      <c r="NV47" s="27">
        <f t="shared" si="1098"/>
        <v>0</v>
      </c>
      <c r="NX47" s="28">
        <f t="shared" si="1099"/>
        <v>176</v>
      </c>
      <c r="NY47" s="28">
        <f t="shared" si="1100"/>
        <v>171</v>
      </c>
      <c r="NZ47" s="28">
        <f t="shared" si="1101"/>
        <v>63</v>
      </c>
      <c r="OA47" s="28">
        <f t="shared" si="1102"/>
        <v>24</v>
      </c>
      <c r="OB47" s="28">
        <f t="shared" si="1103"/>
        <v>0</v>
      </c>
      <c r="OC47" s="28">
        <f t="shared" si="1104"/>
        <v>129</v>
      </c>
      <c r="OD47" s="28">
        <f t="shared" si="1105"/>
        <v>288.5</v>
      </c>
      <c r="OE47" s="28">
        <f t="shared" si="1106"/>
        <v>129</v>
      </c>
      <c r="OG47" s="27" t="str">
        <f t="shared" si="1107"/>
        <v>15</v>
      </c>
      <c r="OH47" s="27" t="str">
        <f t="shared" si="1108"/>
        <v>13</v>
      </c>
      <c r="OI47" s="27" t="str">
        <f t="shared" si="1109"/>
        <v>19</v>
      </c>
      <c r="OJ47" s="27" t="str">
        <f t="shared" si="1110"/>
        <v>15</v>
      </c>
      <c r="OK47" s="27" t="str">
        <f t="shared" si="1111"/>
        <v>11</v>
      </c>
      <c r="OL47" s="27" t="str">
        <f t="shared" si="1112"/>
        <v>21</v>
      </c>
      <c r="OM47" s="27" t="str">
        <f t="shared" si="1113"/>
        <v>18</v>
      </c>
      <c r="ON47" s="27">
        <f t="shared" si="1114"/>
        <v>0</v>
      </c>
      <c r="OO47" s="27" t="str">
        <f t="shared" si="1115"/>
        <v>21</v>
      </c>
      <c r="OP47" s="27">
        <f t="shared" si="1116"/>
        <v>0</v>
      </c>
      <c r="OQ47" s="27" t="str">
        <f t="shared" si="1117"/>
        <v>14</v>
      </c>
      <c r="OR47" s="27" t="str">
        <f t="shared" si="1118"/>
        <v>11</v>
      </c>
      <c r="OS47" s="27" t="str">
        <f t="shared" si="1119"/>
        <v>22</v>
      </c>
      <c r="OT47" s="27">
        <f t="shared" si="1120"/>
        <v>0</v>
      </c>
      <c r="OU47" s="27" t="str">
        <f t="shared" si="1121"/>
        <v>17</v>
      </c>
      <c r="OV47" s="27" t="str">
        <f t="shared" si="1122"/>
        <v>28</v>
      </c>
      <c r="OW47" s="27" t="str">
        <f t="shared" si="1123"/>
        <v>17</v>
      </c>
      <c r="OX47" s="27">
        <f t="shared" si="1124"/>
        <v>0</v>
      </c>
      <c r="OY47" s="27" t="str">
        <f t="shared" si="1125"/>
        <v>25</v>
      </c>
      <c r="OZ47" s="27" t="str">
        <f t="shared" si="1126"/>
        <v>38</v>
      </c>
      <c r="PA47" s="27">
        <f t="shared" si="1127"/>
        <v>0</v>
      </c>
      <c r="PB47" s="27">
        <f t="shared" si="1128"/>
        <v>0</v>
      </c>
      <c r="PC47" s="27">
        <f t="shared" si="1129"/>
        <v>0</v>
      </c>
      <c r="PD47" s="27" t="str">
        <f t="shared" si="1130"/>
        <v>5</v>
      </c>
      <c r="PE47" s="27" t="str">
        <f t="shared" si="1131"/>
        <v>25</v>
      </c>
      <c r="PF47" s="27">
        <f t="shared" si="1132"/>
        <v>0</v>
      </c>
      <c r="PG47" s="27" t="str">
        <f t="shared" si="1133"/>
        <v>13</v>
      </c>
      <c r="PH47" s="27" t="str">
        <f t="shared" si="1134"/>
        <v>21</v>
      </c>
      <c r="PI47" s="27">
        <f t="shared" si="1135"/>
        <v>0</v>
      </c>
      <c r="PJ47" s="27" t="str">
        <f t="shared" si="1136"/>
        <v>13</v>
      </c>
      <c r="PK47" s="27">
        <f t="shared" si="1137"/>
        <v>0</v>
      </c>
      <c r="PL47" s="27">
        <f t="shared" si="1138"/>
        <v>0</v>
      </c>
      <c r="PM47" s="27" t="str">
        <f t="shared" si="1139"/>
        <v>11</v>
      </c>
      <c r="PN47" s="27">
        <f t="shared" si="1140"/>
        <v>0</v>
      </c>
      <c r="PO47" s="27">
        <f t="shared" si="1141"/>
        <v>0</v>
      </c>
      <c r="PP47" s="27" t="str">
        <f t="shared" si="1142"/>
        <v>17</v>
      </c>
      <c r="PQ47" s="27">
        <f t="shared" si="1143"/>
        <v>0</v>
      </c>
      <c r="PR47" s="27">
        <f t="shared" si="1144"/>
        <v>0</v>
      </c>
      <c r="PS47" s="27" t="str">
        <f t="shared" si="1145"/>
        <v>24</v>
      </c>
      <c r="PT47" s="27">
        <f t="shared" si="1146"/>
        <v>0</v>
      </c>
      <c r="PU47" s="27">
        <f t="shared" si="1147"/>
        <v>0</v>
      </c>
      <c r="PV47" s="27">
        <f t="shared" si="1148"/>
        <v>0</v>
      </c>
      <c r="PW47" s="27">
        <f t="shared" si="1149"/>
        <v>0</v>
      </c>
      <c r="PX47" s="27">
        <f t="shared" si="1150"/>
        <v>0</v>
      </c>
      <c r="PY47" s="27">
        <f t="shared" si="1151"/>
        <v>0</v>
      </c>
      <c r="PZ47" s="27">
        <f t="shared" si="1152"/>
        <v>0</v>
      </c>
      <c r="QA47" s="27">
        <f t="shared" si="1153"/>
        <v>0</v>
      </c>
      <c r="QB47" s="27">
        <f t="shared" si="1154"/>
        <v>0</v>
      </c>
      <c r="QC47" s="27">
        <f t="shared" si="1155"/>
        <v>0</v>
      </c>
      <c r="QD47" s="27">
        <f t="shared" si="1156"/>
        <v>0</v>
      </c>
      <c r="QE47" s="27">
        <f t="shared" si="1157"/>
        <v>0</v>
      </c>
      <c r="QF47" s="27">
        <f t="shared" si="1158"/>
        <v>0</v>
      </c>
      <c r="QG47" s="27">
        <f t="shared" si="1159"/>
        <v>0</v>
      </c>
      <c r="QH47" s="27">
        <f t="shared" si="1160"/>
        <v>0</v>
      </c>
      <c r="QI47" s="27">
        <f t="shared" si="1161"/>
        <v>0</v>
      </c>
      <c r="QJ47" s="27">
        <f t="shared" si="1162"/>
        <v>0</v>
      </c>
      <c r="QK47" s="27">
        <f t="shared" si="1163"/>
        <v>0</v>
      </c>
      <c r="QL47" s="27">
        <f t="shared" si="1164"/>
        <v>0</v>
      </c>
      <c r="QM47" s="27">
        <f t="shared" si="1165"/>
        <v>0</v>
      </c>
      <c r="QN47" s="27">
        <f t="shared" si="1166"/>
        <v>0</v>
      </c>
      <c r="QO47" s="27">
        <f t="shared" si="1167"/>
        <v>0</v>
      </c>
      <c r="QP47" s="27">
        <f t="shared" si="1168"/>
        <v>0</v>
      </c>
      <c r="QQ47" s="27">
        <f t="shared" si="1169"/>
        <v>0</v>
      </c>
      <c r="QR47" s="27">
        <f t="shared" si="1170"/>
        <v>0</v>
      </c>
      <c r="QS47" s="27">
        <f t="shared" si="1171"/>
        <v>0</v>
      </c>
      <c r="QT47" s="27">
        <f t="shared" si="1172"/>
        <v>0</v>
      </c>
      <c r="QU47" s="27">
        <f t="shared" si="1173"/>
        <v>0</v>
      </c>
      <c r="QV47" s="27">
        <f t="shared" si="1174"/>
        <v>0</v>
      </c>
      <c r="QW47" s="27">
        <f t="shared" si="1175"/>
        <v>0</v>
      </c>
      <c r="QX47" s="27">
        <f t="shared" si="1176"/>
        <v>0</v>
      </c>
      <c r="QY47" s="27">
        <f t="shared" si="1177"/>
        <v>0</v>
      </c>
      <c r="QZ47" s="27">
        <f t="shared" si="1178"/>
        <v>0</v>
      </c>
      <c r="RA47" s="27">
        <f t="shared" si="1179"/>
        <v>0</v>
      </c>
      <c r="RB47" s="27">
        <f t="shared" si="1180"/>
        <v>0</v>
      </c>
      <c r="RC47" s="27">
        <f t="shared" si="1181"/>
        <v>0</v>
      </c>
      <c r="RD47" s="27">
        <f t="shared" si="1182"/>
        <v>0</v>
      </c>
      <c r="RE47" s="27">
        <f t="shared" si="1183"/>
        <v>0</v>
      </c>
      <c r="RF47" s="27">
        <f t="shared" si="1184"/>
        <v>0</v>
      </c>
      <c r="RG47" s="27">
        <f t="shared" si="1185"/>
        <v>0</v>
      </c>
      <c r="RH47" s="27">
        <f t="shared" si="1186"/>
        <v>0</v>
      </c>
      <c r="RI47" s="27">
        <f t="shared" si="1187"/>
        <v>0</v>
      </c>
      <c r="RJ47" s="27">
        <f t="shared" si="1188"/>
        <v>0</v>
      </c>
      <c r="RL47" s="28">
        <f t="shared" si="1189"/>
        <v>104</v>
      </c>
      <c r="RM47" s="28">
        <f t="shared" si="1190"/>
        <v>76</v>
      </c>
      <c r="RN47" s="28">
        <f t="shared" si="1191"/>
        <v>23</v>
      </c>
      <c r="RO47" s="28">
        <f t="shared" si="1192"/>
        <v>6</v>
      </c>
      <c r="RP47" s="28">
        <f t="shared" si="1193"/>
        <v>0</v>
      </c>
      <c r="RQ47" s="28">
        <f t="shared" si="1194"/>
        <v>146.83333333333334</v>
      </c>
      <c r="RT47" s="27" t="str">
        <f t="shared" si="1195"/>
        <v>8</v>
      </c>
      <c r="RU47" s="27" t="str">
        <f t="shared" si="1196"/>
        <v>4</v>
      </c>
      <c r="RV47" s="27" t="str">
        <f t="shared" si="1197"/>
        <v>13</v>
      </c>
      <c r="RW47" s="27" t="str">
        <f t="shared" si="1198"/>
        <v>14</v>
      </c>
      <c r="RX47" s="27" t="str">
        <f t="shared" si="1199"/>
        <v>6</v>
      </c>
      <c r="RY47" s="27" t="str">
        <f t="shared" si="1200"/>
        <v>6</v>
      </c>
      <c r="RZ47" s="27" t="str">
        <f t="shared" si="1201"/>
        <v>10</v>
      </c>
      <c r="SA47" s="27" t="str">
        <f t="shared" si="1202"/>
        <v>0</v>
      </c>
      <c r="SB47" s="27" t="str">
        <f t="shared" si="1203"/>
        <v>11</v>
      </c>
      <c r="SC47" s="27" t="str">
        <f t="shared" si="1204"/>
        <v>0</v>
      </c>
      <c r="SD47" s="27" t="str">
        <f t="shared" si="1205"/>
        <v>10</v>
      </c>
      <c r="SE47" s="27" t="str">
        <f t="shared" si="1206"/>
        <v>9</v>
      </c>
      <c r="SF47" s="27" t="str">
        <f t="shared" si="1207"/>
        <v>15</v>
      </c>
      <c r="SG47" s="27" t="str">
        <f t="shared" si="1208"/>
        <v>0</v>
      </c>
      <c r="SH47" s="27" t="str">
        <f t="shared" si="1209"/>
        <v>9</v>
      </c>
      <c r="SI47" s="27" t="str">
        <f t="shared" si="1210"/>
        <v>7</v>
      </c>
      <c r="SJ47" s="27" t="str">
        <f t="shared" si="1211"/>
        <v>7</v>
      </c>
      <c r="SK47" s="27" t="str">
        <f t="shared" si="1212"/>
        <v>0</v>
      </c>
      <c r="SL47" s="27" t="str">
        <f t="shared" si="1213"/>
        <v>6</v>
      </c>
      <c r="SM47" s="27" t="str">
        <f t="shared" si="1214"/>
        <v>7</v>
      </c>
      <c r="SN47" s="27" t="str">
        <f t="shared" si="1215"/>
        <v>0</v>
      </c>
      <c r="SO47" s="27" t="str">
        <f t="shared" si="1216"/>
        <v>0</v>
      </c>
      <c r="SP47" s="27" t="str">
        <f t="shared" si="1217"/>
        <v>0</v>
      </c>
      <c r="SQ47" s="27" t="str">
        <f t="shared" si="1218"/>
        <v>7</v>
      </c>
      <c r="SR47" s="27" t="str">
        <f t="shared" si="1219"/>
        <v>10</v>
      </c>
      <c r="SS47" s="27" t="str">
        <f t="shared" si="1220"/>
        <v>0</v>
      </c>
      <c r="ST47" s="27" t="str">
        <f t="shared" si="1221"/>
        <v>8</v>
      </c>
      <c r="SU47" s="27" t="str">
        <f t="shared" si="1222"/>
        <v>7</v>
      </c>
      <c r="SV47" s="27" t="str">
        <f t="shared" si="1223"/>
        <v>0</v>
      </c>
      <c r="SW47" s="27" t="str">
        <f t="shared" si="1224"/>
        <v>13</v>
      </c>
      <c r="SX47" s="27" t="str">
        <f t="shared" si="1225"/>
        <v>0</v>
      </c>
      <c r="SY47" s="27" t="str">
        <f t="shared" si="1226"/>
        <v>0</v>
      </c>
      <c r="SZ47" s="27" t="str">
        <f t="shared" si="1227"/>
        <v>10</v>
      </c>
      <c r="TA47" s="27" t="str">
        <f t="shared" si="1228"/>
        <v>0</v>
      </c>
      <c r="TB47" s="27" t="str">
        <f t="shared" si="1229"/>
        <v>0</v>
      </c>
      <c r="TC47" s="27" t="str">
        <f t="shared" si="1230"/>
        <v>6</v>
      </c>
      <c r="TD47" s="27" t="str">
        <f t="shared" si="1231"/>
        <v>0</v>
      </c>
      <c r="TE47" s="27" t="str">
        <f t="shared" si="1232"/>
        <v>0</v>
      </c>
      <c r="TF47" s="27" t="str">
        <f t="shared" si="1233"/>
        <v>6</v>
      </c>
      <c r="TG47" s="27" t="str">
        <f t="shared" si="1234"/>
        <v>0</v>
      </c>
      <c r="TH47" s="27" t="str">
        <f t="shared" si="1235"/>
        <v>0</v>
      </c>
      <c r="TI47" s="27" t="str">
        <f t="shared" si="1236"/>
        <v>0</v>
      </c>
      <c r="TJ47" s="27" t="str">
        <f t="shared" si="1237"/>
        <v>0</v>
      </c>
      <c r="TK47" s="27" t="str">
        <f t="shared" si="1238"/>
        <v>0</v>
      </c>
      <c r="TL47" s="27" t="str">
        <f t="shared" si="1239"/>
        <v>0</v>
      </c>
      <c r="TM47" s="27" t="str">
        <f t="shared" si="1240"/>
        <v>0</v>
      </c>
      <c r="TN47" s="27" t="str">
        <f t="shared" si="1241"/>
        <v>0</v>
      </c>
      <c r="TO47" s="27" t="str">
        <f t="shared" si="1242"/>
        <v>0</v>
      </c>
      <c r="TP47" s="27" t="str">
        <f t="shared" si="1243"/>
        <v>0</v>
      </c>
      <c r="TQ47" s="27" t="str">
        <f t="shared" si="1244"/>
        <v>0</v>
      </c>
      <c r="TR47" s="27" t="str">
        <f t="shared" si="1245"/>
        <v>0</v>
      </c>
      <c r="TS47" s="27" t="str">
        <f t="shared" si="1246"/>
        <v>0</v>
      </c>
      <c r="TT47" s="27" t="str">
        <f t="shared" si="1247"/>
        <v>0</v>
      </c>
      <c r="TU47" s="27" t="str">
        <f t="shared" si="1248"/>
        <v>0</v>
      </c>
      <c r="TV47" s="27" t="str">
        <f t="shared" si="1249"/>
        <v>0</v>
      </c>
      <c r="TW47" s="27" t="str">
        <f t="shared" si="1250"/>
        <v>0</v>
      </c>
      <c r="TX47" s="27" t="str">
        <f t="shared" si="1251"/>
        <v>0</v>
      </c>
      <c r="TY47" s="27" t="str">
        <f t="shared" si="1252"/>
        <v>0</v>
      </c>
      <c r="TZ47" s="27" t="str">
        <f t="shared" si="1253"/>
        <v>0</v>
      </c>
      <c r="UA47" s="27" t="str">
        <f t="shared" si="1254"/>
        <v>0</v>
      </c>
      <c r="UB47" s="27" t="str">
        <f t="shared" si="1255"/>
        <v>0</v>
      </c>
      <c r="UC47" s="27" t="str">
        <f t="shared" si="1256"/>
        <v>0</v>
      </c>
      <c r="UD47" s="27" t="str">
        <f t="shared" si="1257"/>
        <v>0</v>
      </c>
      <c r="UE47" s="27" t="str">
        <f t="shared" si="1258"/>
        <v>0</v>
      </c>
      <c r="UF47" s="27" t="str">
        <f t="shared" si="1259"/>
        <v>0</v>
      </c>
      <c r="UG47" s="27" t="str">
        <f t="shared" si="1260"/>
        <v>0</v>
      </c>
      <c r="UH47" s="27" t="str">
        <f t="shared" si="1261"/>
        <v>0</v>
      </c>
      <c r="UI47" s="27" t="str">
        <f t="shared" si="1262"/>
        <v>0</v>
      </c>
      <c r="UJ47" s="27" t="str">
        <f t="shared" si="1263"/>
        <v>0</v>
      </c>
      <c r="UK47" s="27" t="str">
        <f t="shared" si="1264"/>
        <v>0</v>
      </c>
      <c r="UL47" s="27" t="str">
        <f t="shared" si="1265"/>
        <v>0</v>
      </c>
      <c r="UM47" s="27" t="str">
        <f t="shared" si="1266"/>
        <v>0</v>
      </c>
      <c r="UN47" s="27" t="str">
        <f t="shared" si="1267"/>
        <v>0</v>
      </c>
      <c r="UO47" s="27" t="str">
        <f t="shared" si="1268"/>
        <v>0</v>
      </c>
      <c r="UP47" s="27" t="str">
        <f t="shared" si="1269"/>
        <v>0</v>
      </c>
      <c r="UQ47" s="27" t="str">
        <f t="shared" si="1270"/>
        <v>0</v>
      </c>
      <c r="UR47" s="27" t="str">
        <f t="shared" si="1271"/>
        <v>0</v>
      </c>
      <c r="US47" s="27" t="str">
        <f t="shared" si="1272"/>
        <v>0</v>
      </c>
      <c r="UT47" s="27" t="str">
        <f t="shared" si="1273"/>
        <v>0</v>
      </c>
      <c r="UU47" s="27" t="str">
        <f t="shared" si="1274"/>
        <v>0</v>
      </c>
      <c r="UV47" s="27" t="str">
        <f t="shared" si="1275"/>
        <v>0</v>
      </c>
      <c r="UW47" s="27" t="str">
        <f t="shared" si="1276"/>
        <v>0</v>
      </c>
      <c r="UY47" s="28">
        <f t="shared" si="1277"/>
        <v>8.3199999999999985</v>
      </c>
      <c r="UZ47" s="28">
        <f t="shared" si="1278"/>
        <v>-40.67</v>
      </c>
      <c r="VA47" s="28">
        <f t="shared" si="1279"/>
        <v>-8.3300000000000018</v>
      </c>
      <c r="VB47" s="28">
        <f t="shared" si="1280"/>
        <v>-0.92</v>
      </c>
      <c r="VC47" s="28">
        <f t="shared" si="1281"/>
        <v>0</v>
      </c>
      <c r="VD47" s="28">
        <f t="shared" si="1282"/>
        <v>-10.321666666666669</v>
      </c>
      <c r="VG47" s="27" t="str">
        <f t="shared" si="1283"/>
        <v>-3.48</v>
      </c>
      <c r="VH47" s="27" t="str">
        <f t="shared" si="1284"/>
        <v>4.26</v>
      </c>
      <c r="VI47" s="27" t="str">
        <f t="shared" si="1285"/>
        <v>-6.7</v>
      </c>
      <c r="VJ47" s="27" t="str">
        <f t="shared" si="1286"/>
        <v>-4.64</v>
      </c>
      <c r="VK47" s="27" t="str">
        <f t="shared" si="1287"/>
        <v>9.68</v>
      </c>
      <c r="VL47" s="27" t="str">
        <f t="shared" si="1288"/>
        <v>4.01</v>
      </c>
      <c r="VM47" s="27" t="str">
        <f t="shared" si="1289"/>
        <v>-7.51</v>
      </c>
      <c r="VN47" s="27">
        <f t="shared" si="1290"/>
        <v>0</v>
      </c>
      <c r="VO47" s="27" t="str">
        <f t="shared" si="1291"/>
        <v>0.71</v>
      </c>
      <c r="VP47" s="27">
        <f t="shared" si="1292"/>
        <v>0</v>
      </c>
      <c r="VQ47" s="27" t="str">
        <f t="shared" si="1293"/>
        <v>-4.45</v>
      </c>
      <c r="VR47" s="27" t="str">
        <f t="shared" si="1294"/>
        <v>-6.95</v>
      </c>
      <c r="VS47" s="27" t="str">
        <f t="shared" si="1295"/>
        <v>-9.1</v>
      </c>
      <c r="VT47" s="27">
        <f t="shared" si="1296"/>
        <v>0</v>
      </c>
      <c r="VU47" s="27" t="str">
        <f t="shared" si="1297"/>
        <v>5.13</v>
      </c>
      <c r="VV47" s="27" t="str">
        <f t="shared" si="1298"/>
        <v>-6.61</v>
      </c>
      <c r="VW47" s="27" t="str">
        <f t="shared" si="1299"/>
        <v>2.87</v>
      </c>
      <c r="VX47" s="27">
        <f t="shared" si="1300"/>
        <v>0</v>
      </c>
      <c r="VY47" s="27" t="str">
        <f t="shared" si="1301"/>
        <v>-3.8</v>
      </c>
      <c r="VZ47" s="27" t="str">
        <f t="shared" si="1302"/>
        <v>-13.56</v>
      </c>
      <c r="WA47" s="27">
        <f t="shared" si="1303"/>
        <v>0</v>
      </c>
      <c r="WB47" s="27">
        <f t="shared" si="1304"/>
        <v>0</v>
      </c>
      <c r="WC47" s="27">
        <f t="shared" si="1305"/>
        <v>0</v>
      </c>
      <c r="WD47" s="27" t="str">
        <f t="shared" si="1306"/>
        <v>8.87</v>
      </c>
      <c r="WE47" s="27" t="str">
        <f t="shared" si="1307"/>
        <v>-6.38</v>
      </c>
      <c r="WF47" s="27">
        <f t="shared" si="1308"/>
        <v>0</v>
      </c>
      <c r="WG47" s="27" t="str">
        <f t="shared" si="1309"/>
        <v>-6.73</v>
      </c>
      <c r="WH47" s="27" t="str">
        <f t="shared" si="1310"/>
        <v>-5.5</v>
      </c>
      <c r="WI47" s="27">
        <f t="shared" si="1311"/>
        <v>0</v>
      </c>
      <c r="WJ47" s="27" t="str">
        <f t="shared" si="1312"/>
        <v>0.94</v>
      </c>
      <c r="WK47" s="27">
        <f t="shared" si="1313"/>
        <v>0</v>
      </c>
      <c r="WL47" s="27">
        <f t="shared" si="1314"/>
        <v>0</v>
      </c>
      <c r="WM47" s="27" t="str">
        <f t="shared" si="1315"/>
        <v>3.59</v>
      </c>
      <c r="WN47" s="27">
        <f t="shared" si="1316"/>
        <v>0</v>
      </c>
      <c r="WO47" s="27">
        <f t="shared" si="1317"/>
        <v>0</v>
      </c>
      <c r="WP47" s="27" t="str">
        <f t="shared" si="1318"/>
        <v>4.67</v>
      </c>
      <c r="WQ47" s="27">
        <f t="shared" si="1319"/>
        <v>0</v>
      </c>
      <c r="WR47" s="27">
        <f t="shared" si="1320"/>
        <v>0</v>
      </c>
      <c r="WS47" s="27" t="str">
        <f t="shared" si="1321"/>
        <v>-0.92</v>
      </c>
      <c r="WT47" s="27">
        <f t="shared" si="1322"/>
        <v>0</v>
      </c>
      <c r="WU47" s="27">
        <f t="shared" si="1323"/>
        <v>0</v>
      </c>
      <c r="WV47" s="27">
        <f t="shared" si="1324"/>
        <v>0</v>
      </c>
      <c r="WW47" s="27">
        <f t="shared" si="1325"/>
        <v>0</v>
      </c>
      <c r="WX47" s="27">
        <f t="shared" si="1326"/>
        <v>0</v>
      </c>
      <c r="WY47" s="27">
        <f t="shared" si="1327"/>
        <v>0</v>
      </c>
      <c r="WZ47" s="27">
        <f t="shared" si="1328"/>
        <v>0</v>
      </c>
      <c r="XA47" s="27">
        <f t="shared" si="1329"/>
        <v>0</v>
      </c>
      <c r="XB47" s="27">
        <f t="shared" si="1330"/>
        <v>0</v>
      </c>
      <c r="XC47" s="27">
        <f t="shared" si="1331"/>
        <v>0</v>
      </c>
      <c r="XD47" s="27">
        <f t="shared" si="1332"/>
        <v>0</v>
      </c>
      <c r="XE47" s="27">
        <f t="shared" si="1333"/>
        <v>0</v>
      </c>
      <c r="XF47" s="27">
        <f t="shared" si="1334"/>
        <v>0</v>
      </c>
      <c r="XG47" s="27">
        <f t="shared" si="1335"/>
        <v>0</v>
      </c>
      <c r="XH47" s="27">
        <f t="shared" si="1336"/>
        <v>0</v>
      </c>
      <c r="XI47" s="27">
        <f t="shared" si="1337"/>
        <v>0</v>
      </c>
      <c r="XJ47" s="27">
        <f t="shared" si="1338"/>
        <v>0</v>
      </c>
      <c r="XK47" s="27">
        <f t="shared" si="1339"/>
        <v>0</v>
      </c>
      <c r="XL47" s="27">
        <f t="shared" si="1340"/>
        <v>0</v>
      </c>
      <c r="XM47" s="27">
        <f t="shared" si="1341"/>
        <v>0</v>
      </c>
      <c r="XN47" s="27">
        <f t="shared" si="1342"/>
        <v>0</v>
      </c>
      <c r="XO47" s="27">
        <f t="shared" si="1343"/>
        <v>0</v>
      </c>
      <c r="XP47" s="27">
        <f t="shared" si="1344"/>
        <v>0</v>
      </c>
      <c r="XQ47" s="27">
        <f t="shared" si="1345"/>
        <v>0</v>
      </c>
      <c r="XR47" s="27">
        <f t="shared" si="1346"/>
        <v>0</v>
      </c>
      <c r="XS47" s="27">
        <f t="shared" si="1347"/>
        <v>0</v>
      </c>
      <c r="XT47" s="27">
        <f t="shared" si="1348"/>
        <v>0</v>
      </c>
      <c r="XU47" s="27">
        <f t="shared" si="1349"/>
        <v>0</v>
      </c>
      <c r="XV47" s="27">
        <f t="shared" si="1350"/>
        <v>0</v>
      </c>
      <c r="XW47" s="27">
        <f t="shared" si="1351"/>
        <v>0</v>
      </c>
      <c r="XX47" s="27">
        <f t="shared" si="1352"/>
        <v>0</v>
      </c>
      <c r="XY47" s="27">
        <f t="shared" si="1353"/>
        <v>0</v>
      </c>
      <c r="XZ47" s="27">
        <f t="shared" si="1354"/>
        <v>0</v>
      </c>
      <c r="YA47" s="27">
        <f t="shared" si="1355"/>
        <v>0</v>
      </c>
      <c r="YB47" s="27">
        <f t="shared" si="1356"/>
        <v>0</v>
      </c>
      <c r="YC47" s="27">
        <f t="shared" si="1357"/>
        <v>0</v>
      </c>
      <c r="YD47" s="27">
        <f t="shared" si="1358"/>
        <v>0</v>
      </c>
      <c r="YE47" s="27">
        <f t="shared" si="1359"/>
        <v>0</v>
      </c>
      <c r="YF47" s="27">
        <f t="shared" si="1360"/>
        <v>0</v>
      </c>
      <c r="YG47" s="27">
        <f t="shared" si="1361"/>
        <v>0</v>
      </c>
      <c r="YH47" s="27">
        <f t="shared" si="1362"/>
        <v>0</v>
      </c>
      <c r="YI47" s="27">
        <f t="shared" si="1363"/>
        <v>0</v>
      </c>
      <c r="YJ47" s="27">
        <f t="shared" si="1364"/>
        <v>0</v>
      </c>
      <c r="YL47" s="28">
        <f t="shared" si="1365"/>
        <v>596</v>
      </c>
      <c r="YM47" s="28">
        <f t="shared" si="1366"/>
        <v>559</v>
      </c>
      <c r="YN47" s="28">
        <f t="shared" si="1367"/>
        <v>145</v>
      </c>
      <c r="YO47" s="28">
        <f t="shared" si="1368"/>
        <v>81</v>
      </c>
      <c r="YP47" s="28">
        <f t="shared" si="1369"/>
        <v>0</v>
      </c>
      <c r="YQ47" s="28">
        <f t="shared" si="1370"/>
        <v>935.83333333333337</v>
      </c>
      <c r="YT47" s="27" t="str">
        <f t="shared" si="1371"/>
        <v>77</v>
      </c>
      <c r="YU47" s="27" t="str">
        <f t="shared" si="1372"/>
        <v>42</v>
      </c>
      <c r="YV47" s="27" t="str">
        <f t="shared" si="1373"/>
        <v>56</v>
      </c>
      <c r="YW47" s="27" t="str">
        <f t="shared" si="1374"/>
        <v>54</v>
      </c>
      <c r="YX47" s="27" t="str">
        <f t="shared" si="1375"/>
        <v>18</v>
      </c>
      <c r="YY47" s="27" t="str">
        <f t="shared" si="1376"/>
        <v>29</v>
      </c>
      <c r="YZ47" s="27" t="str">
        <f t="shared" si="1377"/>
        <v>70</v>
      </c>
      <c r="ZA47" s="27">
        <f t="shared" si="1378"/>
        <v>0</v>
      </c>
      <c r="ZB47" s="27" t="str">
        <f t="shared" si="1379"/>
        <v>42</v>
      </c>
      <c r="ZC47" s="27">
        <f t="shared" si="1380"/>
        <v>0</v>
      </c>
      <c r="ZD47" s="27" t="str">
        <f t="shared" si="1381"/>
        <v>54</v>
      </c>
      <c r="ZE47" s="27" t="str">
        <f t="shared" si="1382"/>
        <v>76</v>
      </c>
      <c r="ZF47" s="27" t="str">
        <f t="shared" si="1383"/>
        <v>78</v>
      </c>
      <c r="ZG47" s="27">
        <f t="shared" si="1384"/>
        <v>0</v>
      </c>
      <c r="ZH47" s="27" t="str">
        <f t="shared" si="1385"/>
        <v>34</v>
      </c>
      <c r="ZI47" s="27" t="str">
        <f t="shared" si="1386"/>
        <v>71</v>
      </c>
      <c r="ZJ47" s="27" t="str">
        <f t="shared" si="1387"/>
        <v>62</v>
      </c>
      <c r="ZK47" s="27">
        <f t="shared" si="1388"/>
        <v>0</v>
      </c>
      <c r="ZL47" s="27" t="str">
        <f t="shared" si="1389"/>
        <v>75</v>
      </c>
      <c r="ZM47" s="27" t="str">
        <f t="shared" si="1390"/>
        <v>73</v>
      </c>
      <c r="ZN47" s="27">
        <f t="shared" si="1391"/>
        <v>0</v>
      </c>
      <c r="ZO47" s="27">
        <f t="shared" si="1392"/>
        <v>0</v>
      </c>
      <c r="ZP47" s="27">
        <f t="shared" si="1393"/>
        <v>0</v>
      </c>
      <c r="ZQ47" s="27" t="str">
        <f t="shared" si="1394"/>
        <v>26</v>
      </c>
      <c r="ZR47" s="27" t="str">
        <f t="shared" si="1395"/>
        <v>78</v>
      </c>
      <c r="ZS47" s="27">
        <f t="shared" si="1396"/>
        <v>0</v>
      </c>
      <c r="ZT47" s="27" t="str">
        <f t="shared" si="1397"/>
        <v>74</v>
      </c>
      <c r="ZU47" s="27" t="str">
        <f t="shared" si="1398"/>
        <v>71</v>
      </c>
      <c r="ZV47" s="27">
        <f t="shared" si="1399"/>
        <v>0</v>
      </c>
      <c r="ZW47" s="27" t="str">
        <f t="shared" si="1400"/>
        <v>50</v>
      </c>
      <c r="ZX47" s="27">
        <f t="shared" si="1401"/>
        <v>0</v>
      </c>
      <c r="ZY47" s="27">
        <f t="shared" si="1402"/>
        <v>0</v>
      </c>
      <c r="ZZ47" s="27" t="str">
        <f t="shared" si="1403"/>
        <v>41</v>
      </c>
      <c r="AAA47" s="27">
        <f t="shared" si="1404"/>
        <v>0</v>
      </c>
      <c r="AAB47" s="27">
        <f t="shared" si="1405"/>
        <v>0</v>
      </c>
      <c r="AAC47" s="27" t="str">
        <f t="shared" si="1406"/>
        <v>49</v>
      </c>
      <c r="AAD47" s="27">
        <f t="shared" si="1407"/>
        <v>0</v>
      </c>
      <c r="AAE47" s="27">
        <f t="shared" si="1408"/>
        <v>0</v>
      </c>
      <c r="AAF47" s="27" t="str">
        <f t="shared" si="1409"/>
        <v>81</v>
      </c>
      <c r="AAG47" s="27">
        <f t="shared" si="1410"/>
        <v>0</v>
      </c>
      <c r="AAH47" s="27">
        <f t="shared" si="1411"/>
        <v>0</v>
      </c>
      <c r="AAI47" s="27">
        <f t="shared" si="1412"/>
        <v>0</v>
      </c>
      <c r="AAJ47" s="27">
        <f t="shared" si="1413"/>
        <v>0</v>
      </c>
      <c r="AAK47" s="27">
        <f t="shared" si="1414"/>
        <v>0</v>
      </c>
      <c r="AAL47" s="27">
        <f t="shared" si="1415"/>
        <v>0</v>
      </c>
      <c r="AAM47" s="27">
        <f t="shared" si="1416"/>
        <v>0</v>
      </c>
      <c r="AAN47" s="27">
        <f t="shared" si="1417"/>
        <v>0</v>
      </c>
      <c r="AAO47" s="27">
        <f t="shared" si="1418"/>
        <v>0</v>
      </c>
      <c r="AAP47" s="27">
        <f t="shared" si="1419"/>
        <v>0</v>
      </c>
      <c r="AAQ47" s="27">
        <f t="shared" si="1420"/>
        <v>0</v>
      </c>
      <c r="AAR47" s="27">
        <f t="shared" si="1421"/>
        <v>0</v>
      </c>
      <c r="AAS47" s="27">
        <f t="shared" si="1422"/>
        <v>0</v>
      </c>
      <c r="AAT47" s="27">
        <f t="shared" si="1423"/>
        <v>0</v>
      </c>
      <c r="AAU47" s="27">
        <f t="shared" si="1424"/>
        <v>0</v>
      </c>
      <c r="AAV47" s="27">
        <f t="shared" si="1425"/>
        <v>0</v>
      </c>
      <c r="AAW47" s="27">
        <f t="shared" si="1426"/>
        <v>0</v>
      </c>
      <c r="AAX47" s="27">
        <f t="shared" si="1427"/>
        <v>0</v>
      </c>
      <c r="AAY47" s="27">
        <f t="shared" si="1428"/>
        <v>0</v>
      </c>
      <c r="AAZ47" s="27">
        <f t="shared" si="1429"/>
        <v>0</v>
      </c>
      <c r="ABA47" s="27">
        <f t="shared" si="1430"/>
        <v>0</v>
      </c>
      <c r="ABB47" s="27">
        <f t="shared" si="1431"/>
        <v>0</v>
      </c>
      <c r="ABC47" s="27">
        <f t="shared" si="1432"/>
        <v>0</v>
      </c>
      <c r="ABD47" s="27">
        <f t="shared" si="1433"/>
        <v>0</v>
      </c>
      <c r="ABE47" s="27">
        <f t="shared" si="1434"/>
        <v>0</v>
      </c>
      <c r="ABF47" s="27">
        <f t="shared" si="1435"/>
        <v>0</v>
      </c>
      <c r="ABG47" s="27">
        <f t="shared" si="1436"/>
        <v>0</v>
      </c>
      <c r="ABH47" s="27">
        <f t="shared" si="1437"/>
        <v>0</v>
      </c>
      <c r="ABI47" s="27">
        <f t="shared" si="1438"/>
        <v>0</v>
      </c>
      <c r="ABJ47" s="27">
        <f t="shared" si="1439"/>
        <v>0</v>
      </c>
      <c r="ABK47" s="27">
        <f t="shared" si="1440"/>
        <v>0</v>
      </c>
      <c r="ABL47" s="27">
        <f t="shared" si="1441"/>
        <v>0</v>
      </c>
      <c r="ABM47" s="27">
        <f t="shared" si="1442"/>
        <v>0</v>
      </c>
      <c r="ABN47" s="27">
        <f t="shared" si="1443"/>
        <v>0</v>
      </c>
      <c r="ABO47" s="27">
        <f t="shared" si="1444"/>
        <v>0</v>
      </c>
      <c r="ABP47" s="27">
        <f t="shared" si="1445"/>
        <v>0</v>
      </c>
      <c r="ABQ47" s="27">
        <f t="shared" si="1446"/>
        <v>0</v>
      </c>
      <c r="ABR47" s="27">
        <f t="shared" si="1447"/>
        <v>0</v>
      </c>
      <c r="ABS47" s="27">
        <f t="shared" si="1448"/>
        <v>0</v>
      </c>
      <c r="ABT47" s="27">
        <f t="shared" si="1449"/>
        <v>0</v>
      </c>
      <c r="ABU47" s="27">
        <f t="shared" si="1450"/>
        <v>0</v>
      </c>
      <c r="ABV47" s="27">
        <f t="shared" si="1451"/>
        <v>0</v>
      </c>
      <c r="ABW47" s="27">
        <f t="shared" si="1452"/>
        <v>0</v>
      </c>
      <c r="ABY47" s="28">
        <f t="shared" si="1453"/>
        <v>593.4</v>
      </c>
      <c r="ABZ47" s="28">
        <f t="shared" si="1454"/>
        <v>279.2</v>
      </c>
      <c r="ACA47" s="28">
        <f t="shared" si="1455"/>
        <v>143.80000000000001</v>
      </c>
      <c r="ACB47" s="28">
        <f t="shared" si="1456"/>
        <v>0</v>
      </c>
      <c r="ACC47" s="28">
        <f t="shared" si="1457"/>
        <v>0</v>
      </c>
      <c r="ACD47" s="28">
        <f t="shared" si="1458"/>
        <v>758.36666666666667</v>
      </c>
      <c r="ACG47" s="27" t="str">
        <f t="shared" si="1459"/>
        <v>36.2</v>
      </c>
      <c r="ACH47" s="27" t="str">
        <f t="shared" si="1460"/>
        <v>12.7</v>
      </c>
      <c r="ACI47" s="27" t="str">
        <f t="shared" si="1461"/>
        <v>59.5</v>
      </c>
      <c r="ACJ47" s="27" t="str">
        <f t="shared" si="1462"/>
        <v>58.9</v>
      </c>
      <c r="ACK47" s="27" t="str">
        <f t="shared" si="1463"/>
        <v>63.5</v>
      </c>
      <c r="ACL47" s="27" t="str">
        <f t="shared" si="1464"/>
        <v>12.3</v>
      </c>
      <c r="ACM47" s="27" t="str">
        <f t="shared" si="1465"/>
        <v>54.3</v>
      </c>
      <c r="ACN47" s="27">
        <f t="shared" si="1466"/>
        <v>0</v>
      </c>
      <c r="ACO47" s="27" t="str">
        <f t="shared" si="1467"/>
        <v>29.1</v>
      </c>
      <c r="ACP47" s="27">
        <f t="shared" si="1468"/>
        <v>0</v>
      </c>
      <c r="ACQ47" s="27" t="str">
        <f t="shared" si="1469"/>
        <v>58.3</v>
      </c>
      <c r="ACR47" s="27" t="str">
        <f t="shared" si="1470"/>
        <v>38.6</v>
      </c>
      <c r="ACS47" s="27" t="str">
        <f t="shared" si="1471"/>
        <v>69.3</v>
      </c>
      <c r="ACT47" s="27">
        <f t="shared" si="1472"/>
        <v>0</v>
      </c>
      <c r="ACU47" s="27" t="str">
        <f t="shared" si="1473"/>
        <v>53.1</v>
      </c>
      <c r="ACV47" s="27" t="str">
        <f t="shared" si="1474"/>
        <v>17.9</v>
      </c>
      <c r="ACW47" s="27" t="str">
        <f t="shared" si="1475"/>
        <v>25.7</v>
      </c>
      <c r="ACX47" s="27">
        <f t="shared" si="1476"/>
        <v>0</v>
      </c>
      <c r="ACY47" s="27" t="str">
        <f t="shared" si="1477"/>
        <v>18.8</v>
      </c>
      <c r="ACZ47" s="27" t="str">
        <f t="shared" si="1478"/>
        <v>22</v>
      </c>
      <c r="ADA47" s="27">
        <f t="shared" si="1479"/>
        <v>0</v>
      </c>
      <c r="ADB47" s="27">
        <f t="shared" si="1480"/>
        <v>0</v>
      </c>
      <c r="ADC47" s="27">
        <f t="shared" si="1481"/>
        <v>0</v>
      </c>
      <c r="ADD47" s="27" t="str">
        <f t="shared" si="1482"/>
        <v>103.3</v>
      </c>
      <c r="ADE47" s="27" t="str">
        <f t="shared" si="1483"/>
        <v>17.3</v>
      </c>
      <c r="ADF47" s="27">
        <f t="shared" si="1484"/>
        <v>0</v>
      </c>
      <c r="ADG47" s="27" t="str">
        <f t="shared" si="1485"/>
        <v>21</v>
      </c>
      <c r="ADH47" s="27" t="str">
        <f t="shared" si="1486"/>
        <v>17</v>
      </c>
      <c r="ADI47" s="27">
        <f t="shared" si="1487"/>
        <v>0</v>
      </c>
      <c r="ADJ47" s="27" t="str">
        <f t="shared" si="1488"/>
        <v>101.2</v>
      </c>
      <c r="ADK47" s="27">
        <f t="shared" si="1489"/>
        <v>0</v>
      </c>
      <c r="ADL47" s="27">
        <f t="shared" si="1490"/>
        <v>0</v>
      </c>
      <c r="ADM47" s="27" t="str">
        <f t="shared" si="1491"/>
        <v>83.9</v>
      </c>
      <c r="ADN47" s="27">
        <f t="shared" si="1492"/>
        <v>0</v>
      </c>
      <c r="ADO47" s="27">
        <f t="shared" si="1493"/>
        <v>0</v>
      </c>
      <c r="ADP47" s="27" t="str">
        <f t="shared" si="1494"/>
        <v>42.5</v>
      </c>
      <c r="ADQ47" s="27">
        <f t="shared" si="1495"/>
        <v>0</v>
      </c>
      <c r="ADR47" s="27">
        <f t="shared" si="1496"/>
        <v>0</v>
      </c>
      <c r="ADS47" s="27" t="str">
        <f t="shared" si="1497"/>
        <v>0</v>
      </c>
      <c r="ADT47" s="27">
        <f t="shared" si="1498"/>
        <v>0</v>
      </c>
      <c r="ADU47" s="27">
        <f t="shared" si="1499"/>
        <v>0</v>
      </c>
      <c r="ADV47" s="27">
        <f t="shared" si="1500"/>
        <v>0</v>
      </c>
      <c r="ADW47" s="27">
        <f t="shared" si="1501"/>
        <v>0</v>
      </c>
      <c r="ADX47" s="27">
        <f t="shared" si="1502"/>
        <v>0</v>
      </c>
      <c r="ADY47" s="27">
        <f t="shared" si="1503"/>
        <v>0</v>
      </c>
      <c r="ADZ47" s="27">
        <f t="shared" si="1504"/>
        <v>0</v>
      </c>
      <c r="AEA47" s="27">
        <f t="shared" si="1505"/>
        <v>0</v>
      </c>
      <c r="AEB47" s="27">
        <f t="shared" si="1506"/>
        <v>0</v>
      </c>
      <c r="AEC47" s="27">
        <f t="shared" si="1507"/>
        <v>0</v>
      </c>
      <c r="AED47" s="27">
        <f t="shared" si="1508"/>
        <v>0</v>
      </c>
      <c r="AEE47" s="27">
        <f t="shared" si="1509"/>
        <v>0</v>
      </c>
      <c r="AEF47" s="27">
        <f t="shared" si="1510"/>
        <v>0</v>
      </c>
      <c r="AEG47" s="27">
        <f t="shared" si="1511"/>
        <v>0</v>
      </c>
      <c r="AEH47" s="27">
        <f t="shared" si="1512"/>
        <v>0</v>
      </c>
      <c r="AEI47" s="27">
        <f t="shared" si="1513"/>
        <v>0</v>
      </c>
      <c r="AEJ47" s="27">
        <f t="shared" si="1514"/>
        <v>0</v>
      </c>
      <c r="AEK47" s="27">
        <f t="shared" si="1515"/>
        <v>0</v>
      </c>
      <c r="AEL47" s="27">
        <f t="shared" si="1516"/>
        <v>0</v>
      </c>
      <c r="AEM47" s="27">
        <f t="shared" si="1517"/>
        <v>0</v>
      </c>
      <c r="AEN47" s="27">
        <f t="shared" si="1518"/>
        <v>0</v>
      </c>
      <c r="AEO47" s="27">
        <f t="shared" si="1519"/>
        <v>0</v>
      </c>
      <c r="AEP47" s="27">
        <f t="shared" si="1520"/>
        <v>0</v>
      </c>
      <c r="AEQ47" s="27">
        <f t="shared" si="1521"/>
        <v>0</v>
      </c>
      <c r="AER47" s="27">
        <f t="shared" si="1522"/>
        <v>0</v>
      </c>
      <c r="AES47" s="27">
        <f t="shared" si="1523"/>
        <v>0</v>
      </c>
      <c r="AET47" s="27">
        <f t="shared" si="1524"/>
        <v>0</v>
      </c>
      <c r="AEU47" s="27">
        <f t="shared" si="1525"/>
        <v>0</v>
      </c>
      <c r="AEV47" s="27">
        <f t="shared" si="1526"/>
        <v>0</v>
      </c>
      <c r="AEW47" s="27">
        <f t="shared" si="1527"/>
        <v>0</v>
      </c>
      <c r="AEX47" s="27">
        <f t="shared" si="1528"/>
        <v>0</v>
      </c>
      <c r="AEY47" s="27">
        <f t="shared" si="1529"/>
        <v>0</v>
      </c>
      <c r="AEZ47" s="27">
        <f t="shared" si="1530"/>
        <v>0</v>
      </c>
      <c r="AFA47" s="27">
        <f t="shared" si="1531"/>
        <v>0</v>
      </c>
      <c r="AFB47" s="27">
        <f t="shared" si="1532"/>
        <v>0</v>
      </c>
      <c r="AFC47" s="27">
        <f t="shared" si="1533"/>
        <v>0</v>
      </c>
      <c r="AFD47" s="27">
        <f t="shared" si="1534"/>
        <v>0</v>
      </c>
      <c r="AFE47" s="27">
        <f t="shared" si="1535"/>
        <v>0</v>
      </c>
      <c r="AFF47" s="27">
        <f t="shared" si="1536"/>
        <v>0</v>
      </c>
      <c r="AFG47" s="27">
        <f t="shared" si="1537"/>
        <v>0</v>
      </c>
      <c r="AFH47" s="27">
        <f t="shared" si="1538"/>
        <v>0</v>
      </c>
      <c r="AFI47" s="27">
        <f t="shared" si="1539"/>
        <v>0</v>
      </c>
      <c r="AFJ47" s="27">
        <f t="shared" si="1540"/>
        <v>0</v>
      </c>
      <c r="AFL47" s="28">
        <f t="shared" si="892"/>
        <v>74.25</v>
      </c>
      <c r="AFM47" s="28">
        <v>74.25</v>
      </c>
      <c r="AFN47" s="27">
        <v>1</v>
      </c>
      <c r="AFO47" s="27">
        <f t="shared" si="1541"/>
        <v>1</v>
      </c>
      <c r="AFP47" s="27">
        <f t="shared" si="1542"/>
        <v>1</v>
      </c>
      <c r="AFQ47" s="27">
        <f t="shared" si="1543"/>
        <v>1</v>
      </c>
      <c r="AFR47" s="27">
        <f t="shared" si="1544"/>
        <v>5</v>
      </c>
      <c r="AFS47" s="27">
        <f t="shared" si="1545"/>
        <v>1</v>
      </c>
      <c r="AFT47" s="27">
        <f t="shared" si="1546"/>
        <v>3</v>
      </c>
      <c r="AFU47" s="27">
        <f t="shared" si="1547"/>
        <v>7</v>
      </c>
      <c r="AFV47" s="27">
        <f t="shared" si="1548"/>
        <v>0</v>
      </c>
      <c r="AFW47" s="27">
        <f t="shared" si="1549"/>
        <v>1</v>
      </c>
      <c r="AFX47" s="27">
        <f t="shared" si="1550"/>
        <v>0</v>
      </c>
      <c r="AFY47" s="27">
        <f t="shared" si="1551"/>
        <v>8</v>
      </c>
      <c r="AFZ47" s="27">
        <f t="shared" si="1552"/>
        <v>1</v>
      </c>
      <c r="AGA47" s="27">
        <f t="shared" si="1553"/>
        <v>8</v>
      </c>
      <c r="AGB47" s="27">
        <f t="shared" si="1554"/>
        <v>0</v>
      </c>
      <c r="AGC47" s="27">
        <f t="shared" si="1555"/>
        <v>1</v>
      </c>
      <c r="AGD47" s="27">
        <f t="shared" si="1556"/>
        <v>2</v>
      </c>
      <c r="AGE47" s="27">
        <f t="shared" si="1557"/>
        <v>1</v>
      </c>
      <c r="AGF47" s="27">
        <f t="shared" si="1558"/>
        <v>0</v>
      </c>
      <c r="AGG47" s="27">
        <f t="shared" si="1559"/>
        <v>1</v>
      </c>
      <c r="AGH47" s="27">
        <f t="shared" si="1560"/>
        <v>7</v>
      </c>
      <c r="AGI47" s="27">
        <f t="shared" si="1561"/>
        <v>0</v>
      </c>
      <c r="AGJ47" s="27">
        <f t="shared" si="1562"/>
        <v>0</v>
      </c>
      <c r="AGK47" s="27">
        <f t="shared" si="1563"/>
        <v>0</v>
      </c>
      <c r="AGL47" s="27">
        <f t="shared" si="1564"/>
        <v>1</v>
      </c>
      <c r="AGM47" s="27">
        <f t="shared" si="1565"/>
        <v>1</v>
      </c>
      <c r="AGN47" s="27">
        <f t="shared" si="1566"/>
        <v>0</v>
      </c>
      <c r="AGO47" s="27">
        <f t="shared" si="1567"/>
        <v>1</v>
      </c>
      <c r="AGP47" s="27">
        <f t="shared" si="1568"/>
        <v>1</v>
      </c>
      <c r="AGQ47" s="27">
        <f t="shared" si="1569"/>
        <v>0</v>
      </c>
      <c r="AGR47" s="27">
        <f t="shared" si="1570"/>
        <v>1</v>
      </c>
      <c r="AGS47" s="27">
        <f t="shared" si="1571"/>
        <v>0</v>
      </c>
      <c r="AGT47" s="27">
        <f t="shared" si="1572"/>
        <v>0</v>
      </c>
      <c r="AGU47" s="27">
        <f t="shared" si="1573"/>
        <v>1</v>
      </c>
      <c r="AGV47" s="27">
        <f t="shared" si="1574"/>
        <v>0</v>
      </c>
      <c r="AGW47" s="27">
        <f t="shared" si="1575"/>
        <v>0</v>
      </c>
      <c r="AGX47" s="27">
        <f t="shared" si="1576"/>
        <v>1</v>
      </c>
      <c r="AGY47" s="27">
        <f t="shared" si="1577"/>
        <v>0</v>
      </c>
      <c r="AGZ47" s="27">
        <f t="shared" si="1578"/>
        <v>0</v>
      </c>
      <c r="AHA47" s="27">
        <f t="shared" si="1579"/>
        <v>1</v>
      </c>
      <c r="AHB47" s="27">
        <f t="shared" si="1580"/>
        <v>0</v>
      </c>
      <c r="AHC47" s="27">
        <f t="shared" si="1581"/>
        <v>0</v>
      </c>
      <c r="AHD47" s="27">
        <f t="shared" si="1582"/>
        <v>0</v>
      </c>
      <c r="AHE47" s="27">
        <f t="shared" si="1583"/>
        <v>0</v>
      </c>
      <c r="AHF47" s="27">
        <f t="shared" si="1584"/>
        <v>0</v>
      </c>
      <c r="AHG47" s="27">
        <f t="shared" si="1585"/>
        <v>0</v>
      </c>
      <c r="AHH47" s="27">
        <f t="shared" si="1586"/>
        <v>0</v>
      </c>
      <c r="AHI47" s="27">
        <f t="shared" si="1587"/>
        <v>0</v>
      </c>
      <c r="AHJ47" s="27">
        <f t="shared" si="1588"/>
        <v>0</v>
      </c>
      <c r="AHK47" s="27">
        <f t="shared" si="1589"/>
        <v>0</v>
      </c>
      <c r="AHL47" s="27">
        <f t="shared" si="1590"/>
        <v>0</v>
      </c>
      <c r="AHM47" s="27">
        <f t="shared" si="1591"/>
        <v>0</v>
      </c>
      <c r="AHN47" s="27">
        <f t="shared" si="1592"/>
        <v>0</v>
      </c>
      <c r="AHO47" s="27">
        <f t="shared" si="1593"/>
        <v>0</v>
      </c>
      <c r="AHP47" s="27">
        <f t="shared" si="1594"/>
        <v>0</v>
      </c>
      <c r="AHQ47" s="27">
        <f t="shared" si="1595"/>
        <v>0</v>
      </c>
      <c r="AHR47" s="27">
        <f t="shared" si="1596"/>
        <v>0</v>
      </c>
      <c r="AHS47" s="27">
        <f t="shared" si="1597"/>
        <v>0</v>
      </c>
      <c r="AHT47" s="27">
        <f t="shared" si="1598"/>
        <v>0</v>
      </c>
      <c r="AHU47" s="27">
        <f t="shared" si="1599"/>
        <v>0</v>
      </c>
      <c r="AHV47" s="27">
        <f t="shared" si="1600"/>
        <v>0</v>
      </c>
      <c r="AHW47" s="27">
        <f t="shared" si="1601"/>
        <v>0</v>
      </c>
      <c r="AHX47" s="27">
        <f t="shared" si="1602"/>
        <v>0</v>
      </c>
      <c r="AHY47" s="27">
        <f t="shared" si="1603"/>
        <v>0</v>
      </c>
      <c r="AHZ47" s="27">
        <f t="shared" si="1604"/>
        <v>0</v>
      </c>
      <c r="AIA47" s="27">
        <f t="shared" si="1605"/>
        <v>0</v>
      </c>
      <c r="AIB47" s="27">
        <f t="shared" si="1606"/>
        <v>0</v>
      </c>
      <c r="AIC47" s="27">
        <f t="shared" si="1607"/>
        <v>0</v>
      </c>
      <c r="AID47" s="27">
        <f t="shared" si="1608"/>
        <v>0</v>
      </c>
      <c r="AIE47" s="27">
        <f t="shared" si="1609"/>
        <v>0</v>
      </c>
      <c r="AIF47" s="27">
        <f t="shared" si="1610"/>
        <v>0</v>
      </c>
      <c r="AIG47" s="27">
        <f t="shared" si="1611"/>
        <v>0</v>
      </c>
      <c r="AIH47" s="27">
        <f t="shared" si="1612"/>
        <v>0</v>
      </c>
      <c r="AII47" s="27">
        <f t="shared" si="1613"/>
        <v>0</v>
      </c>
      <c r="AIJ47" s="27">
        <f t="shared" si="1614"/>
        <v>0</v>
      </c>
      <c r="AIK47" s="27">
        <f t="shared" si="1615"/>
        <v>0</v>
      </c>
      <c r="AIL47" s="27">
        <f t="shared" si="1616"/>
        <v>0</v>
      </c>
      <c r="AIM47" s="27">
        <f t="shared" si="1617"/>
        <v>0</v>
      </c>
      <c r="AIN47" s="27">
        <f t="shared" si="1618"/>
        <v>0</v>
      </c>
      <c r="AIO47" s="27">
        <f t="shared" si="1619"/>
        <v>0</v>
      </c>
      <c r="AIP47" s="27">
        <f t="shared" si="1620"/>
        <v>0</v>
      </c>
      <c r="AIQ47" s="27">
        <f t="shared" si="1621"/>
        <v>0</v>
      </c>
      <c r="AIR47" s="27">
        <f t="shared" si="1622"/>
        <v>0</v>
      </c>
      <c r="AIT47" s="27">
        <v>1</v>
      </c>
      <c r="AIU47" s="27">
        <v>1</v>
      </c>
      <c r="AIV47" s="27">
        <v>1</v>
      </c>
      <c r="AIW47" s="27">
        <f t="shared" si="1623"/>
        <v>8</v>
      </c>
      <c r="AIX47" s="27">
        <f t="shared" si="1624"/>
        <v>8</v>
      </c>
      <c r="AIY47" s="27">
        <f t="shared" si="1625"/>
        <v>2</v>
      </c>
      <c r="AIZ47" s="27">
        <f t="shared" si="1626"/>
        <v>8</v>
      </c>
      <c r="AJA47" s="27">
        <f t="shared" si="1627"/>
        <v>0</v>
      </c>
      <c r="AJB47" s="27">
        <f t="shared" si="1628"/>
        <v>4</v>
      </c>
      <c r="AJC47" s="27">
        <f t="shared" si="1629"/>
        <v>0</v>
      </c>
      <c r="AJD47" s="27">
        <f t="shared" si="1630"/>
        <v>4</v>
      </c>
      <c r="AJE47" s="27">
        <f t="shared" si="1631"/>
        <v>8</v>
      </c>
      <c r="AJF47" s="27">
        <f t="shared" si="1632"/>
        <v>8</v>
      </c>
      <c r="AJG47" s="27">
        <f t="shared" si="1633"/>
        <v>0</v>
      </c>
      <c r="AJH47" s="27">
        <f t="shared" si="1634"/>
        <v>4</v>
      </c>
      <c r="AJI47" s="27">
        <f t="shared" si="1635"/>
        <v>2</v>
      </c>
      <c r="AJJ47" s="27">
        <f t="shared" si="1636"/>
        <v>2</v>
      </c>
      <c r="AJK47" s="27">
        <f t="shared" si="1637"/>
        <v>0</v>
      </c>
      <c r="AJL47" s="27">
        <f t="shared" si="1638"/>
        <v>0.5</v>
      </c>
      <c r="AJM47" s="27">
        <f t="shared" si="1639"/>
        <v>8</v>
      </c>
      <c r="AJN47" s="27">
        <f t="shared" si="1640"/>
        <v>0</v>
      </c>
      <c r="AJO47" s="27">
        <f t="shared" si="1641"/>
        <v>0</v>
      </c>
      <c r="AJP47" s="27">
        <f t="shared" si="1642"/>
        <v>0</v>
      </c>
      <c r="AJQ47" s="27">
        <f t="shared" si="1643"/>
        <v>1</v>
      </c>
      <c r="AJR47" s="27">
        <f t="shared" si="1644"/>
        <v>1</v>
      </c>
      <c r="AJS47" s="27">
        <f t="shared" si="1645"/>
        <v>0</v>
      </c>
      <c r="AJT47" s="27">
        <f t="shared" si="1646"/>
        <v>0.5</v>
      </c>
      <c r="AJU47" s="27">
        <f t="shared" si="1647"/>
        <v>1</v>
      </c>
      <c r="AJV47" s="27">
        <f t="shared" si="1648"/>
        <v>0</v>
      </c>
      <c r="AJW47" s="27">
        <f t="shared" si="1649"/>
        <v>0.5</v>
      </c>
      <c r="AJX47" s="27">
        <f t="shared" si="1650"/>
        <v>0</v>
      </c>
      <c r="AJY47" s="27">
        <f t="shared" si="1651"/>
        <v>0</v>
      </c>
      <c r="AJZ47" s="27">
        <f t="shared" si="1652"/>
        <v>0.25</v>
      </c>
      <c r="AKA47" s="27">
        <f t="shared" si="1653"/>
        <v>0</v>
      </c>
      <c r="AKB47" s="27">
        <f t="shared" si="1654"/>
        <v>0</v>
      </c>
      <c r="AKC47" s="27">
        <f t="shared" si="1655"/>
        <v>0.25</v>
      </c>
      <c r="AKD47" s="27">
        <f t="shared" si="1656"/>
        <v>0</v>
      </c>
      <c r="AKE47" s="27">
        <f t="shared" si="1657"/>
        <v>0</v>
      </c>
      <c r="AKF47" s="27">
        <f t="shared" si="1658"/>
        <v>0.25</v>
      </c>
      <c r="AKG47" s="27">
        <f t="shared" si="1659"/>
        <v>0</v>
      </c>
      <c r="AKH47" s="27">
        <f t="shared" si="1660"/>
        <v>0</v>
      </c>
      <c r="AKI47" s="27">
        <f t="shared" si="1661"/>
        <v>0</v>
      </c>
      <c r="AKJ47" s="27">
        <f t="shared" si="1662"/>
        <v>0</v>
      </c>
      <c r="AKK47" s="27">
        <f t="shared" si="1663"/>
        <v>0</v>
      </c>
      <c r="AKL47" s="27">
        <f t="shared" si="1664"/>
        <v>0</v>
      </c>
      <c r="AKM47" s="27">
        <f t="shared" si="1665"/>
        <v>0</v>
      </c>
      <c r="AKN47" s="27">
        <f t="shared" si="1666"/>
        <v>0</v>
      </c>
      <c r="AKO47" s="27">
        <f t="shared" si="1667"/>
        <v>0</v>
      </c>
      <c r="AKP47" s="27">
        <f t="shared" si="1668"/>
        <v>0</v>
      </c>
      <c r="AKQ47" s="27">
        <f t="shared" si="1669"/>
        <v>0</v>
      </c>
      <c r="AKR47" s="27">
        <f t="shared" si="1670"/>
        <v>0</v>
      </c>
      <c r="AKS47" s="27">
        <f t="shared" si="1671"/>
        <v>0</v>
      </c>
      <c r="AKT47" s="27">
        <f t="shared" si="1672"/>
        <v>0</v>
      </c>
      <c r="AKU47" s="27">
        <f t="shared" si="1673"/>
        <v>0</v>
      </c>
      <c r="AKV47" s="27">
        <f t="shared" si="1674"/>
        <v>0</v>
      </c>
      <c r="AKW47" s="27">
        <f t="shared" si="1675"/>
        <v>0</v>
      </c>
      <c r="AKX47" s="27">
        <f t="shared" si="1676"/>
        <v>0</v>
      </c>
      <c r="AKY47" s="27">
        <f t="shared" si="1677"/>
        <v>0</v>
      </c>
      <c r="AKZ47" s="27">
        <f t="shared" si="1678"/>
        <v>0</v>
      </c>
      <c r="ALA47" s="27">
        <f t="shared" si="1679"/>
        <v>0</v>
      </c>
      <c r="ALB47" s="27">
        <f t="shared" si="1680"/>
        <v>0</v>
      </c>
      <c r="ALC47" s="27">
        <f t="shared" si="1681"/>
        <v>0</v>
      </c>
      <c r="ALD47" s="27">
        <f t="shared" si="1682"/>
        <v>0</v>
      </c>
      <c r="ALE47" s="27">
        <f t="shared" si="1683"/>
        <v>0</v>
      </c>
      <c r="ALF47" s="27">
        <f t="shared" si="1684"/>
        <v>0</v>
      </c>
      <c r="ALG47" s="27">
        <f t="shared" si="1685"/>
        <v>0</v>
      </c>
      <c r="ALH47" s="27">
        <f t="shared" si="1686"/>
        <v>0</v>
      </c>
      <c r="ALI47" s="27">
        <f t="shared" si="1687"/>
        <v>0</v>
      </c>
      <c r="ALJ47" s="27">
        <f t="shared" si="1688"/>
        <v>0</v>
      </c>
      <c r="ALK47" s="27">
        <f t="shared" si="1689"/>
        <v>0</v>
      </c>
      <c r="ALL47" s="27">
        <f t="shared" si="1690"/>
        <v>0</v>
      </c>
      <c r="ALM47" s="27">
        <f t="shared" si="1691"/>
        <v>0</v>
      </c>
      <c r="ALN47" s="27">
        <f t="shared" si="1692"/>
        <v>0</v>
      </c>
      <c r="ALO47" s="27">
        <f t="shared" si="1693"/>
        <v>0</v>
      </c>
      <c r="ALP47" s="27">
        <f t="shared" si="1694"/>
        <v>0</v>
      </c>
      <c r="ALQ47" s="27">
        <f t="shared" si="1695"/>
        <v>0</v>
      </c>
      <c r="ALR47" s="27">
        <f t="shared" si="1696"/>
        <v>0</v>
      </c>
      <c r="ALS47" s="27">
        <f t="shared" si="1697"/>
        <v>0</v>
      </c>
      <c r="ALT47" s="27">
        <f t="shared" si="1698"/>
        <v>0</v>
      </c>
      <c r="ALU47" s="27">
        <f t="shared" si="1699"/>
        <v>0</v>
      </c>
      <c r="ALV47" s="27">
        <f t="shared" si="1700"/>
        <v>0</v>
      </c>
      <c r="ALW47" s="27">
        <f t="shared" si="1701"/>
        <v>0</v>
      </c>
      <c r="ALY47" s="27" t="s">
        <v>191</v>
      </c>
      <c r="ALZ47" s="27">
        <v>3</v>
      </c>
      <c r="AMA47" s="27">
        <v>2</v>
      </c>
      <c r="AMB47" s="27">
        <v>2</v>
      </c>
      <c r="AMC47" s="27">
        <v>1</v>
      </c>
      <c r="AMD47" s="27">
        <v>8</v>
      </c>
      <c r="AME47" s="27">
        <v>8</v>
      </c>
      <c r="AMF47" s="27">
        <v>4</v>
      </c>
      <c r="AMG47" s="27">
        <v>8</v>
      </c>
      <c r="AMH47" s="27">
        <v>8</v>
      </c>
      <c r="AMK47" s="28">
        <v>1788</v>
      </c>
      <c r="AML47" s="28">
        <f t="shared" si="1702"/>
        <v>1788</v>
      </c>
      <c r="AMN47" s="28">
        <v>1793</v>
      </c>
      <c r="AMO47" s="27" t="str">
        <f t="shared" si="1703"/>
        <v>1783</v>
      </c>
      <c r="AMP47" s="27" t="str">
        <f t="shared" si="1704"/>
        <v>1768</v>
      </c>
      <c r="AMQ47" s="27" t="str">
        <f t="shared" si="1705"/>
        <v>1784</v>
      </c>
      <c r="AMR47" s="27" t="str">
        <f t="shared" si="1706"/>
        <v>1803</v>
      </c>
      <c r="AMS47" s="27" t="str">
        <f t="shared" si="1707"/>
        <v>1810</v>
      </c>
      <c r="AMT47" s="27" t="str">
        <f t="shared" si="1708"/>
        <v>1797</v>
      </c>
      <c r="AMU47" s="27" t="str">
        <f t="shared" si="1709"/>
        <v>1819</v>
      </c>
      <c r="AMV47" s="27" t="str">
        <f t="shared" si="1710"/>
        <v>1819</v>
      </c>
      <c r="AMW47" s="27" t="str">
        <f t="shared" si="1711"/>
        <v>1804</v>
      </c>
      <c r="AMX47" s="27" t="str">
        <f t="shared" si="1712"/>
        <v>1804</v>
      </c>
      <c r="AMY47" s="27" t="str">
        <f t="shared" si="1713"/>
        <v>1824</v>
      </c>
      <c r="AMZ47" s="27" t="str">
        <f t="shared" si="1714"/>
        <v>1840</v>
      </c>
      <c r="ANA47" s="27" t="str">
        <f t="shared" si="1715"/>
        <v>1863</v>
      </c>
      <c r="ANB47" s="27" t="str">
        <f t="shared" si="1716"/>
        <v>1863</v>
      </c>
      <c r="ANC47" s="27" t="str">
        <f t="shared" si="1717"/>
        <v>1870</v>
      </c>
      <c r="AND47" s="27" t="str">
        <f t="shared" si="1718"/>
        <v>1859</v>
      </c>
      <c r="ANE47" s="27" t="str">
        <f t="shared" si="1719"/>
        <v>1835</v>
      </c>
      <c r="ANF47" s="27" t="str">
        <f t="shared" si="1720"/>
        <v>1835</v>
      </c>
      <c r="ANG47" s="27" t="str">
        <f t="shared" si="1721"/>
        <v>1812</v>
      </c>
      <c r="ANH47" s="27" t="str">
        <f t="shared" si="1722"/>
        <v>1806</v>
      </c>
      <c r="ANI47" s="27" t="str">
        <f t="shared" si="1723"/>
        <v>1806</v>
      </c>
      <c r="ANJ47" s="27" t="str">
        <f t="shared" si="1724"/>
        <v>1806</v>
      </c>
      <c r="ANK47" s="27" t="str">
        <f t="shared" si="1725"/>
        <v>1806</v>
      </c>
      <c r="ANL47" s="27" t="str">
        <f t="shared" si="1726"/>
        <v>1814</v>
      </c>
      <c r="ANM47" s="27" t="str">
        <f t="shared" si="1727"/>
        <v>1798</v>
      </c>
      <c r="ANN47" s="27" t="str">
        <f t="shared" si="1728"/>
        <v>1798</v>
      </c>
      <c r="ANO47" s="27" t="str">
        <f t="shared" si="1729"/>
        <v>1792</v>
      </c>
      <c r="ANP47" s="27" t="str">
        <f t="shared" si="1730"/>
        <v>1781</v>
      </c>
      <c r="ANQ47" s="27" t="str">
        <f t="shared" si="1731"/>
        <v>1781</v>
      </c>
      <c r="ANR47" s="27" t="str">
        <f t="shared" si="1732"/>
        <v>1798</v>
      </c>
      <c r="ANS47" s="27" t="str">
        <f t="shared" si="1733"/>
        <v>1798</v>
      </c>
      <c r="ANT47" s="27" t="str">
        <f t="shared" si="1734"/>
        <v>1798</v>
      </c>
      <c r="ANU47" s="27" t="str">
        <f t="shared" si="1735"/>
        <v>1808</v>
      </c>
      <c r="ANV47" s="27" t="str">
        <f t="shared" si="1736"/>
        <v>1808</v>
      </c>
      <c r="ANW47" s="27" t="str">
        <f t="shared" si="1737"/>
        <v>1808</v>
      </c>
      <c r="ANX47" s="27" t="str">
        <f t="shared" si="1738"/>
        <v>1815</v>
      </c>
      <c r="ANY47" s="27" t="str">
        <f t="shared" si="1739"/>
        <v>1815</v>
      </c>
      <c r="ANZ47" s="27" t="str">
        <f t="shared" si="1740"/>
        <v>1815</v>
      </c>
      <c r="AOA47" s="27" t="str">
        <f t="shared" si="1741"/>
        <v>1788</v>
      </c>
      <c r="AOB47" s="27" t="str">
        <f t="shared" si="1742"/>
        <v>1788</v>
      </c>
      <c r="AOC47" s="27" t="str">
        <f t="shared" si="1743"/>
        <v>1788</v>
      </c>
      <c r="AOD47" s="27" t="str">
        <f t="shared" si="1744"/>
        <v>1788</v>
      </c>
      <c r="AOE47" s="27" t="str">
        <f t="shared" si="1745"/>
        <v>1788</v>
      </c>
      <c r="AOF47" s="27" t="str">
        <f t="shared" si="1746"/>
        <v>1788</v>
      </c>
      <c r="AOG47" s="27" t="str">
        <f t="shared" si="1747"/>
        <v>1788</v>
      </c>
      <c r="AOH47" s="27" t="str">
        <f t="shared" si="1748"/>
        <v>1788</v>
      </c>
      <c r="AOI47" s="27" t="str">
        <f t="shared" si="1749"/>
        <v>1788</v>
      </c>
      <c r="AOJ47" s="27" t="str">
        <f t="shared" si="1750"/>
        <v>1788</v>
      </c>
      <c r="AOK47" s="27" t="str">
        <f t="shared" si="1751"/>
        <v>1788</v>
      </c>
      <c r="AOL47" s="27" t="str">
        <f t="shared" si="1752"/>
        <v>1788</v>
      </c>
      <c r="AOM47" s="27" t="str">
        <f t="shared" si="1753"/>
        <v>1788</v>
      </c>
      <c r="AON47" s="27" t="str">
        <f t="shared" si="1754"/>
        <v>1788</v>
      </c>
      <c r="AOO47" s="27" t="str">
        <f t="shared" si="1755"/>
        <v>1788</v>
      </c>
      <c r="AOP47" s="27" t="str">
        <f t="shared" si="1756"/>
        <v>1788</v>
      </c>
      <c r="AOQ47" s="27" t="str">
        <f t="shared" si="1757"/>
        <v>1788</v>
      </c>
      <c r="AOR47" s="27" t="str">
        <f t="shared" si="1758"/>
        <v>1788</v>
      </c>
      <c r="AOS47" s="27" t="str">
        <f t="shared" si="1759"/>
        <v>1788</v>
      </c>
      <c r="AOT47" s="27" t="str">
        <f t="shared" si="1760"/>
        <v>1788</v>
      </c>
      <c r="AOU47" s="27" t="str">
        <f t="shared" si="1761"/>
        <v>1788</v>
      </c>
      <c r="AOV47" s="27" t="str">
        <f t="shared" si="1762"/>
        <v>1788</v>
      </c>
      <c r="AOW47" s="27" t="str">
        <f t="shared" si="1763"/>
        <v>1788</v>
      </c>
      <c r="AOX47" s="27" t="str">
        <f t="shared" si="1764"/>
        <v>1788</v>
      </c>
      <c r="AOY47" s="27" t="str">
        <f t="shared" si="1765"/>
        <v>1788</v>
      </c>
      <c r="AOZ47" s="27" t="str">
        <f t="shared" si="1766"/>
        <v>1788</v>
      </c>
      <c r="APA47" s="27" t="str">
        <f t="shared" si="1767"/>
        <v>1788</v>
      </c>
      <c r="APB47" s="27" t="str">
        <f t="shared" si="1768"/>
        <v>1788</v>
      </c>
      <c r="APC47" s="27" t="str">
        <f t="shared" si="1769"/>
        <v>1788</v>
      </c>
      <c r="APD47" s="27" t="str">
        <f t="shared" si="1770"/>
        <v>1788</v>
      </c>
      <c r="APE47" s="27" t="str">
        <f t="shared" si="1771"/>
        <v>1788</v>
      </c>
      <c r="APF47" s="27" t="str">
        <f t="shared" si="1772"/>
        <v>1788</v>
      </c>
      <c r="APG47" s="27" t="str">
        <f t="shared" si="1773"/>
        <v>1788</v>
      </c>
      <c r="APH47" s="27" t="str">
        <f t="shared" si="1774"/>
        <v>1788</v>
      </c>
      <c r="API47" s="27" t="str">
        <f t="shared" si="1775"/>
        <v>1788</v>
      </c>
      <c r="APJ47" s="27" t="str">
        <f t="shared" si="1776"/>
        <v>1788</v>
      </c>
      <c r="APK47" s="27" t="str">
        <f t="shared" si="1777"/>
        <v>1788</v>
      </c>
      <c r="APL47" s="27" t="str">
        <f t="shared" si="1778"/>
        <v>1788</v>
      </c>
      <c r="APM47" s="27" t="str">
        <f t="shared" si="1779"/>
        <v>1788</v>
      </c>
      <c r="APN47" s="27" t="str">
        <f t="shared" si="1780"/>
        <v>1788</v>
      </c>
      <c r="APO47" s="27" t="str">
        <f t="shared" si="1781"/>
        <v>1788</v>
      </c>
      <c r="APP47" s="27" t="str">
        <f t="shared" si="1782"/>
        <v>1788</v>
      </c>
      <c r="APQ47" s="27" t="str">
        <f t="shared" si="1783"/>
        <v>1788</v>
      </c>
      <c r="APR47" s="27" t="str">
        <f t="shared" si="1784"/>
        <v>1788</v>
      </c>
    </row>
    <row r="48" spans="1:1022 1025:1110" x14ac:dyDescent="0.35">
      <c r="A48" s="27">
        <v>51</v>
      </c>
      <c r="B48" s="86" t="s">
        <v>101</v>
      </c>
      <c r="C48" s="91">
        <f>VLOOKUP(A48, Rankings!$A$2:$AN$129, 40, FALSE)</f>
        <v>46</v>
      </c>
      <c r="D48" s="22" t="s">
        <v>379</v>
      </c>
      <c r="I48" s="29">
        <f t="shared" si="893"/>
        <v>15.666666666666666</v>
      </c>
      <c r="L48" s="27" t="s">
        <v>2255</v>
      </c>
      <c r="M48" s="27" t="s">
        <v>2621</v>
      </c>
      <c r="N48" s="27" t="s">
        <v>2849</v>
      </c>
      <c r="O48" s="27" t="s">
        <v>3016</v>
      </c>
      <c r="P48" s="27" t="s">
        <v>24</v>
      </c>
      <c r="Q48" s="27" t="s">
        <v>24</v>
      </c>
      <c r="R48" s="27" t="s">
        <v>3549</v>
      </c>
      <c r="S48" s="27" t="s">
        <v>24</v>
      </c>
      <c r="T48" s="27" t="s">
        <v>3716</v>
      </c>
      <c r="U48" s="27" t="s">
        <v>3923</v>
      </c>
      <c r="V48" s="27" t="s">
        <v>24</v>
      </c>
      <c r="W48" s="27" t="s">
        <v>4250</v>
      </c>
      <c r="X48" s="27" t="s">
        <v>4316</v>
      </c>
      <c r="Y48" s="27" t="s">
        <v>4400</v>
      </c>
      <c r="Z48" s="27" t="s">
        <v>4522</v>
      </c>
      <c r="AA48" s="27" t="s">
        <v>24</v>
      </c>
      <c r="AB48" s="27" t="s">
        <v>4765</v>
      </c>
      <c r="AC48" s="27" t="s">
        <v>24</v>
      </c>
      <c r="AD48" s="27" t="s">
        <v>4893</v>
      </c>
      <c r="AE48" s="27" t="s">
        <v>24</v>
      </c>
      <c r="AF48" s="27" t="s">
        <v>5083</v>
      </c>
      <c r="AG48" s="27" t="s">
        <v>5194</v>
      </c>
      <c r="AH48" s="27" t="s">
        <v>5279</v>
      </c>
      <c r="AI48" s="27" t="s">
        <v>5460</v>
      </c>
      <c r="AJ48" s="27" t="s">
        <v>5499</v>
      </c>
      <c r="AK48" s="27" t="s">
        <v>24</v>
      </c>
      <c r="AL48" s="27" t="s">
        <v>5802</v>
      </c>
      <c r="AM48" s="27" t="s">
        <v>24</v>
      </c>
      <c r="AN48" s="27" t="s">
        <v>24</v>
      </c>
      <c r="AO48" s="27" t="s">
        <v>6154</v>
      </c>
      <c r="AP48" s="27" t="s">
        <v>24</v>
      </c>
      <c r="AQ48" s="27" t="s">
        <v>24</v>
      </c>
      <c r="AR48" s="27" t="s">
        <v>6375</v>
      </c>
      <c r="AS48" s="27" t="s">
        <v>24</v>
      </c>
      <c r="AT48" s="27" t="s">
        <v>24</v>
      </c>
      <c r="AU48" s="27" t="s">
        <v>6583</v>
      </c>
      <c r="AV48" s="27" t="s">
        <v>24</v>
      </c>
      <c r="AW48" s="27" t="s">
        <v>24</v>
      </c>
      <c r="AX48" s="27" t="s">
        <v>24</v>
      </c>
      <c r="AY48" s="27" t="s">
        <v>24</v>
      </c>
      <c r="AZ48" s="27" t="s">
        <v>24</v>
      </c>
      <c r="BA48" s="27" t="s">
        <v>24</v>
      </c>
      <c r="BB48" s="27" t="s">
        <v>24</v>
      </c>
      <c r="BC48" s="27" t="s">
        <v>24</v>
      </c>
      <c r="BD48" s="27" t="s">
        <v>24</v>
      </c>
      <c r="BE48" s="27" t="s">
        <v>24</v>
      </c>
      <c r="BF48" s="27" t="s">
        <v>24</v>
      </c>
      <c r="BG48" s="27" t="s">
        <v>24</v>
      </c>
      <c r="BH48" s="27" t="s">
        <v>24</v>
      </c>
      <c r="BI48" s="27" t="s">
        <v>24</v>
      </c>
      <c r="BJ48" s="27" t="s">
        <v>24</v>
      </c>
      <c r="BK48" s="27" t="s">
        <v>24</v>
      </c>
      <c r="BL48" s="27" t="s">
        <v>24</v>
      </c>
      <c r="BM48" s="27" t="s">
        <v>24</v>
      </c>
      <c r="BN48" s="27" t="s">
        <v>24</v>
      </c>
      <c r="BO48" s="27" t="s">
        <v>24</v>
      </c>
      <c r="BP48" s="27" t="s">
        <v>24</v>
      </c>
      <c r="BQ48" s="27" t="s">
        <v>24</v>
      </c>
      <c r="BR48" s="27" t="s">
        <v>24</v>
      </c>
      <c r="BS48" s="27" t="s">
        <v>24</v>
      </c>
      <c r="BT48" s="27" t="s">
        <v>24</v>
      </c>
      <c r="BU48" s="27" t="s">
        <v>24</v>
      </c>
      <c r="BV48" s="27" t="s">
        <v>24</v>
      </c>
      <c r="BW48" s="27" t="s">
        <v>24</v>
      </c>
      <c r="BX48" s="27" t="s">
        <v>24</v>
      </c>
      <c r="BY48" s="27" t="s">
        <v>24</v>
      </c>
      <c r="BZ48" s="27" t="s">
        <v>24</v>
      </c>
      <c r="CA48" s="27" t="s">
        <v>24</v>
      </c>
      <c r="CB48" s="27" t="s">
        <v>24</v>
      </c>
      <c r="CC48" s="27" t="s">
        <v>24</v>
      </c>
      <c r="CD48" s="27" t="s">
        <v>24</v>
      </c>
      <c r="CE48" s="27" t="s">
        <v>24</v>
      </c>
      <c r="CF48" s="27" t="s">
        <v>24</v>
      </c>
      <c r="CG48" s="27" t="s">
        <v>24</v>
      </c>
      <c r="CH48" s="27" t="s">
        <v>24</v>
      </c>
      <c r="CI48" s="27" t="s">
        <v>24</v>
      </c>
      <c r="CJ48" s="27" t="s">
        <v>24</v>
      </c>
      <c r="CK48" s="27" t="s">
        <v>24</v>
      </c>
      <c r="CL48" s="27" t="s">
        <v>24</v>
      </c>
      <c r="CM48" s="27" t="s">
        <v>24</v>
      </c>
      <c r="CN48" s="27" t="s">
        <v>24</v>
      </c>
      <c r="CO48" s="27" t="s">
        <v>24</v>
      </c>
      <c r="CQ48" s="28">
        <f t="shared" si="894"/>
        <v>4</v>
      </c>
      <c r="CR48" s="28">
        <f t="shared" si="895"/>
        <v>3</v>
      </c>
      <c r="CS48" s="28">
        <f t="shared" si="896"/>
        <v>3</v>
      </c>
      <c r="CT48" s="28">
        <f t="shared" si="897"/>
        <v>2</v>
      </c>
      <c r="CU48" s="28">
        <f t="shared" si="898"/>
        <v>2</v>
      </c>
      <c r="CV48" s="28">
        <f t="shared" si="899"/>
        <v>3</v>
      </c>
      <c r="CW48" s="28">
        <f t="shared" si="900"/>
        <v>2</v>
      </c>
      <c r="CX48" s="28">
        <f t="shared" si="901"/>
        <v>2</v>
      </c>
      <c r="CY48" s="28">
        <f t="shared" si="902"/>
        <v>3</v>
      </c>
      <c r="CZ48" s="28">
        <f t="shared" si="903"/>
        <v>1</v>
      </c>
      <c r="DA48" s="28">
        <f t="shared" si="904"/>
        <v>1</v>
      </c>
      <c r="DB48" s="28">
        <f t="shared" si="905"/>
        <v>3</v>
      </c>
      <c r="DC48" s="28">
        <f t="shared" si="906"/>
        <v>1</v>
      </c>
      <c r="DD48" s="28">
        <f t="shared" si="907"/>
        <v>0</v>
      </c>
      <c r="DE48" s="28">
        <f t="shared" si="908"/>
        <v>0</v>
      </c>
      <c r="DF48" s="28">
        <f t="shared" si="909"/>
        <v>1</v>
      </c>
      <c r="DG48" s="28">
        <f t="shared" si="910"/>
        <v>0</v>
      </c>
      <c r="DH48" s="28">
        <f t="shared" si="911"/>
        <v>0</v>
      </c>
      <c r="DI48" s="28">
        <f t="shared" si="912"/>
        <v>0</v>
      </c>
      <c r="DJ48" s="28">
        <f t="shared" si="913"/>
        <v>0</v>
      </c>
      <c r="DK48" s="28">
        <f t="shared" si="914"/>
        <v>0</v>
      </c>
      <c r="DL48" s="28">
        <f t="shared" si="915"/>
        <v>0</v>
      </c>
      <c r="DM48" s="28">
        <f t="shared" si="916"/>
        <v>0</v>
      </c>
      <c r="DN48" s="28">
        <f t="shared" si="917"/>
        <v>0</v>
      </c>
      <c r="DO48" s="28">
        <f t="shared" si="918"/>
        <v>5</v>
      </c>
      <c r="DP48" s="28">
        <f t="shared" si="919"/>
        <v>5</v>
      </c>
      <c r="DR48">
        <f t="shared" si="920"/>
        <v>1</v>
      </c>
      <c r="DS48">
        <f t="shared" si="921"/>
        <v>2</v>
      </c>
      <c r="DT48">
        <f t="shared" si="922"/>
        <v>3</v>
      </c>
      <c r="DU48">
        <f t="shared" si="923"/>
        <v>8</v>
      </c>
      <c r="DV48">
        <f t="shared" si="924"/>
        <v>0</v>
      </c>
      <c r="DW48">
        <f t="shared" si="925"/>
        <v>0</v>
      </c>
      <c r="DX48">
        <f t="shared" si="926"/>
        <v>5</v>
      </c>
      <c r="DY48">
        <f t="shared" si="927"/>
        <v>0</v>
      </c>
      <c r="DZ48">
        <f t="shared" si="928"/>
        <v>1</v>
      </c>
      <c r="EA48">
        <f t="shared" si="929"/>
        <v>7</v>
      </c>
      <c r="EB48">
        <f t="shared" si="930"/>
        <v>0</v>
      </c>
      <c r="EC48">
        <f t="shared" si="931"/>
        <v>4</v>
      </c>
      <c r="ED48">
        <f t="shared" si="932"/>
        <v>5</v>
      </c>
      <c r="EE48">
        <f t="shared" si="933"/>
        <v>9</v>
      </c>
      <c r="EF48">
        <f t="shared" si="934"/>
        <v>2</v>
      </c>
      <c r="EG48">
        <f t="shared" si="935"/>
        <v>0</v>
      </c>
      <c r="EH48">
        <f t="shared" si="936"/>
        <v>6</v>
      </c>
      <c r="EI48">
        <f t="shared" si="937"/>
        <v>0</v>
      </c>
      <c r="EJ48">
        <f t="shared" si="938"/>
        <v>8</v>
      </c>
      <c r="EK48">
        <f t="shared" si="939"/>
        <v>0</v>
      </c>
      <c r="EL48">
        <f t="shared" si="940"/>
        <v>1</v>
      </c>
      <c r="EM48">
        <f t="shared" si="941"/>
        <v>5</v>
      </c>
      <c r="EN48">
        <f t="shared" si="942"/>
        <v>12</v>
      </c>
      <c r="EO48">
        <f t="shared" si="943"/>
        <v>3</v>
      </c>
      <c r="EP48">
        <f t="shared" si="944"/>
        <v>8</v>
      </c>
      <c r="EQ48">
        <f t="shared" si="945"/>
        <v>0</v>
      </c>
      <c r="ER48">
        <f t="shared" si="946"/>
        <v>2</v>
      </c>
      <c r="ES48">
        <f t="shared" si="947"/>
        <v>0</v>
      </c>
      <c r="ET48">
        <f t="shared" si="948"/>
        <v>0</v>
      </c>
      <c r="EU48">
        <f t="shared" si="949"/>
        <v>4</v>
      </c>
      <c r="EV48">
        <f t="shared" si="950"/>
        <v>0</v>
      </c>
      <c r="EW48">
        <f t="shared" si="951"/>
        <v>0</v>
      </c>
      <c r="EX48">
        <f t="shared" si="952"/>
        <v>3</v>
      </c>
      <c r="EY48">
        <f t="shared" si="953"/>
        <v>0</v>
      </c>
      <c r="EZ48">
        <f t="shared" si="954"/>
        <v>0</v>
      </c>
      <c r="FA48">
        <f t="shared" si="955"/>
        <v>1</v>
      </c>
      <c r="FB48">
        <f t="shared" si="956"/>
        <v>0</v>
      </c>
      <c r="FC48">
        <f t="shared" si="957"/>
        <v>0</v>
      </c>
      <c r="FD48">
        <f t="shared" si="958"/>
        <v>0</v>
      </c>
      <c r="FE48">
        <f t="shared" si="959"/>
        <v>0</v>
      </c>
      <c r="FF48">
        <f t="shared" si="960"/>
        <v>0</v>
      </c>
      <c r="FG48">
        <f t="shared" si="961"/>
        <v>0</v>
      </c>
      <c r="FH48">
        <f t="shared" si="962"/>
        <v>0</v>
      </c>
      <c r="FI48">
        <f t="shared" si="963"/>
        <v>0</v>
      </c>
      <c r="FJ48">
        <f t="shared" si="964"/>
        <v>0</v>
      </c>
      <c r="FK48">
        <f t="shared" si="965"/>
        <v>0</v>
      </c>
      <c r="FL48">
        <f t="shared" si="966"/>
        <v>0</v>
      </c>
      <c r="FM48">
        <f t="shared" si="967"/>
        <v>0</v>
      </c>
      <c r="FN48">
        <f t="shared" si="968"/>
        <v>0</v>
      </c>
      <c r="FO48">
        <f t="shared" si="969"/>
        <v>0</v>
      </c>
      <c r="FP48">
        <f t="shared" si="970"/>
        <v>0</v>
      </c>
      <c r="FQ48">
        <f t="shared" si="971"/>
        <v>0</v>
      </c>
      <c r="FR48">
        <f t="shared" si="972"/>
        <v>0</v>
      </c>
      <c r="FS48">
        <f t="shared" si="973"/>
        <v>0</v>
      </c>
      <c r="FT48">
        <f t="shared" si="974"/>
        <v>0</v>
      </c>
      <c r="FU48">
        <f t="shared" si="975"/>
        <v>0</v>
      </c>
      <c r="FV48">
        <f t="shared" si="976"/>
        <v>0</v>
      </c>
      <c r="FW48">
        <f t="shared" si="977"/>
        <v>0</v>
      </c>
      <c r="FX48">
        <f t="shared" si="978"/>
        <v>0</v>
      </c>
      <c r="FY48">
        <f t="shared" si="979"/>
        <v>0</v>
      </c>
      <c r="FZ48">
        <f t="shared" si="980"/>
        <v>0</v>
      </c>
      <c r="GA48">
        <f t="shared" si="981"/>
        <v>0</v>
      </c>
      <c r="GB48">
        <f t="shared" si="982"/>
        <v>0</v>
      </c>
      <c r="GC48">
        <f t="shared" si="983"/>
        <v>0</v>
      </c>
      <c r="GD48">
        <f t="shared" si="984"/>
        <v>0</v>
      </c>
      <c r="GE48">
        <f t="shared" si="985"/>
        <v>0</v>
      </c>
      <c r="GF48">
        <f t="shared" si="986"/>
        <v>0</v>
      </c>
      <c r="GG48">
        <f t="shared" si="987"/>
        <v>0</v>
      </c>
      <c r="GH48">
        <f t="shared" si="988"/>
        <v>0</v>
      </c>
      <c r="GI48">
        <f t="shared" si="989"/>
        <v>0</v>
      </c>
      <c r="GJ48">
        <f t="shared" si="990"/>
        <v>0</v>
      </c>
      <c r="GK48">
        <f t="shared" si="991"/>
        <v>0</v>
      </c>
      <c r="GL48">
        <f t="shared" si="992"/>
        <v>0</v>
      </c>
      <c r="GM48">
        <f t="shared" si="993"/>
        <v>0</v>
      </c>
      <c r="GN48">
        <f t="shared" si="994"/>
        <v>0</v>
      </c>
      <c r="GO48">
        <f t="shared" si="995"/>
        <v>0</v>
      </c>
      <c r="GP48">
        <f t="shared" si="996"/>
        <v>0</v>
      </c>
      <c r="GQ48">
        <f t="shared" si="997"/>
        <v>0</v>
      </c>
      <c r="GR48">
        <f t="shared" si="998"/>
        <v>0</v>
      </c>
      <c r="GS48">
        <f t="shared" si="999"/>
        <v>0</v>
      </c>
      <c r="GT48">
        <f t="shared" si="1000"/>
        <v>0</v>
      </c>
      <c r="GU48">
        <f t="shared" si="1001"/>
        <v>0</v>
      </c>
      <c r="GW48" s="28">
        <f t="shared" si="1002"/>
        <v>7.1251532605523966</v>
      </c>
      <c r="GX48" s="28">
        <f t="shared" si="1003"/>
        <v>4.6938910416733854</v>
      </c>
      <c r="GY48" s="28">
        <f t="shared" si="1004"/>
        <v>1.5256146876540844</v>
      </c>
      <c r="GZ48" s="28">
        <f t="shared" si="1005"/>
        <v>0</v>
      </c>
      <c r="HA48" s="28">
        <f t="shared" si="1006"/>
        <v>0</v>
      </c>
      <c r="HB48" s="28">
        <f t="shared" si="1007"/>
        <v>9.4525909516039004</v>
      </c>
      <c r="HC48" s="28">
        <f t="shared" si="1008"/>
        <v>0.63160905327441497</v>
      </c>
      <c r="HE48">
        <f>IFERROR(VLOOKUP(_xlfn.NUMBERVALUE(MID(L48, SEARCH("!", L48)+1, SEARCH("+", L48)-SEARCH("!", L48)-1)), Rankings!$A$2:$BK$129, 63, FALSE),0)</f>
        <v>0.49011682896979852</v>
      </c>
      <c r="HF48">
        <f>IFERROR(VLOOKUP(_xlfn.NUMBERVALUE(MID(M48, SEARCH("!", M48)+1, SEARCH("+", M48)-SEARCH("!", M48)-1)), Rankings!$A$2:$BK$129, 63, FALSE),0)</f>
        <v>0.87224282570657508</v>
      </c>
      <c r="HG48">
        <f>IFERROR(VLOOKUP(_xlfn.NUMBERVALUE(MID(N48, SEARCH("!", N48)+1, SEARCH("+", N48)-SEARCH("!", N48)-1)), Rankings!$A$2:$BK$129, 63, FALSE),0)</f>
        <v>0.53778794947223119</v>
      </c>
      <c r="HH48">
        <f>IFERROR(VLOOKUP(_xlfn.NUMBERVALUE(MID(O48, SEARCH("!", O48)+1, SEARCH("+", O48)-SEARCH("!", O48)-1)), Rankings!$A$2:$BK$129, 63, FALSE),0)</f>
        <v>0.83122380927033801</v>
      </c>
      <c r="HI48">
        <f>IFERROR(VLOOKUP(_xlfn.NUMBERVALUE(MID(P48, SEARCH("!", P48)+1, SEARCH("+", P48)-SEARCH("!", P48)-1)), Rankings!$A$2:$BK$129, 63, FALSE),0)</f>
        <v>0</v>
      </c>
      <c r="HJ48">
        <f>IFERROR(VLOOKUP(_xlfn.NUMBERVALUE(MID(Q48, SEARCH("!", Q48)+1, SEARCH("+", Q48)-SEARCH("!", Q48)-1)), Rankings!$A$2:$BK$129, 63, FALSE),0)</f>
        <v>0</v>
      </c>
      <c r="HK48">
        <f>IFERROR(VLOOKUP(_xlfn.NUMBERVALUE(MID(R48, SEARCH("!", R48)+1, SEARCH("+", R48)-SEARCH("!", R48)-1)), Rankings!$A$2:$BK$129, 63, FALSE),0)</f>
        <v>0.50538157943897521</v>
      </c>
      <c r="HL48">
        <f>IFERROR(VLOOKUP(_xlfn.NUMBERVALUE(MID(S48, SEARCH("!", S48)+1, SEARCH("+", S48)-SEARCH("!", S48)-1)), Rankings!$A$2:$BK$129, 63, FALSE),0)</f>
        <v>0</v>
      </c>
      <c r="HM48">
        <f>IFERROR(VLOOKUP(_xlfn.NUMBERVALUE(MID(T48, SEARCH("!", T48)+1, SEARCH("+", T48)-SEARCH("!", T48)-1)), Rankings!$A$2:$BK$129, 63, FALSE),0)</f>
        <v>0.31862965393166287</v>
      </c>
      <c r="HN48">
        <f>IFERROR(VLOOKUP(_xlfn.NUMBERVALUE(MID(U48, SEARCH("!", U48)+1, SEARCH("+", U48)-SEARCH("!", U48)-1)), Rankings!$A$2:$BK$129, 63, FALSE),0)</f>
        <v>0.38337179356132184</v>
      </c>
      <c r="HO48">
        <f>IFERROR(VLOOKUP(_xlfn.NUMBERVALUE(MID(V48, SEARCH("!", V48)+1, SEARCH("+", V48)-SEARCH("!", V48)-1)), Rankings!$A$2:$BK$129, 63, FALSE),0)</f>
        <v>0</v>
      </c>
      <c r="HP48">
        <f>IFERROR(VLOOKUP(_xlfn.NUMBERVALUE(MID(W48, SEARCH("!", W48)+1, SEARCH("+", W48)-SEARCH("!", W48)-1)), Rankings!$A$2:$BK$129, 63, FALSE),0)</f>
        <v>0.72332718541365992</v>
      </c>
      <c r="HQ48">
        <f>IFERROR(VLOOKUP(_xlfn.NUMBERVALUE(MID(X48, SEARCH("!", X48)+1, SEARCH("+", X48)-SEARCH("!", X48)-1)), Rankings!$A$2:$BK$129, 63, FALSE),0)</f>
        <v>0.62696833856605805</v>
      </c>
      <c r="HR48">
        <f>IFERROR(VLOOKUP(_xlfn.NUMBERVALUE(MID(Y48, SEARCH("!", Y48)+1, SEARCH("+", Y48)-SEARCH("!", Y48)-1)), Rankings!$A$2:$BK$129, 63, FALSE),0)</f>
        <v>0.65575840813392627</v>
      </c>
      <c r="HS48">
        <f>IFERROR(VLOOKUP(_xlfn.NUMBERVALUE(MID(Z48, SEARCH("!", Z48)+1, SEARCH("+", Z48)-SEARCH("!", Z48)-1)), Rankings!$A$2:$BK$129, 63, FALSE),0)</f>
        <v>0.60227703843849056</v>
      </c>
      <c r="HT48">
        <f>IFERROR(VLOOKUP(_xlfn.NUMBERVALUE(MID(AA48, SEARCH("!", AA48)+1, SEARCH("+", AA48)-SEARCH("!", AA48)-1)), Rankings!$A$2:$BK$129, 63, FALSE),0)</f>
        <v>0</v>
      </c>
      <c r="HU48">
        <f>IFERROR(VLOOKUP(_xlfn.NUMBERVALUE(MID(AB48, SEARCH("!", AB48)+1, SEARCH("+", AB48)-SEARCH("!", AB48)-1)), Rankings!$A$2:$BK$129, 63, FALSE),0)</f>
        <v>0.83122380927033801</v>
      </c>
      <c r="HV48">
        <f>IFERROR(VLOOKUP(_xlfn.NUMBERVALUE(MID(AC48, SEARCH("!", AC48)+1, SEARCH("+", AC48)-SEARCH("!", AC48)-1)), Rankings!$A$2:$BK$129, 63, FALSE),0)</f>
        <v>0</v>
      </c>
      <c r="HW48">
        <f>IFERROR(VLOOKUP(_xlfn.NUMBERVALUE(MID(AD48, SEARCH("!", AD48)+1, SEARCH("+", AD48)-SEARCH("!", AD48)-1)), Rankings!$A$2:$BK$129, 63, FALSE),0)</f>
        <v>0.50538157943897521</v>
      </c>
      <c r="HX48">
        <f>IFERROR(VLOOKUP(_xlfn.NUMBERVALUE(MID(AE48, SEARCH("!", AE48)+1, SEARCH("+", AE48)-SEARCH("!", AE48)-1)), Rankings!$A$2:$BK$129, 63, FALSE),0)</f>
        <v>0</v>
      </c>
      <c r="HY48">
        <f>IFERROR(VLOOKUP(_xlfn.NUMBERVALUE(MID(AF48, SEARCH("!", AF48)+1, SEARCH("+", AF48)-SEARCH("!", AF48)-1)), Rankings!$A$2:$BK$129, 63, FALSE),0)</f>
        <v>0.55259277607709756</v>
      </c>
      <c r="HZ48">
        <f>IFERROR(VLOOKUP(_xlfn.NUMBERVALUE(MID(AG48, SEARCH("!", AG48)+1, SEARCH("+", AG48)-SEARCH("!", AG48)-1)), Rankings!$A$2:$BK$129, 63, FALSE),0)</f>
        <v>0.38337179356132184</v>
      </c>
      <c r="IA48">
        <f>IFERROR(VLOOKUP(_xlfn.NUMBERVALUE(MID(AH48, SEARCH("!", AH48)+1, SEARCH("+", AH48)-SEARCH("!", AH48)-1)), Rankings!$A$2:$BK$129, 63, FALSE),0)</f>
        <v>0.86985627952015798</v>
      </c>
      <c r="IB48">
        <f>IFERROR(VLOOKUP(_xlfn.NUMBERVALUE(MID(AI48, SEARCH("!", AI48)+1, SEARCH("+", AI48)-SEARCH("!", AI48)-1)), Rankings!$A$2:$BK$129, 63, FALSE),0)</f>
        <v>0.56944935107390082</v>
      </c>
      <c r="IC48">
        <f>IFERROR(VLOOKUP(_xlfn.NUMBERVALUE(MID(AJ48, SEARCH("!", AJ48)+1, SEARCH("+", AJ48)-SEARCH("!", AJ48)-1)), Rankings!$A$2:$BK$129, 63, FALSE),0)</f>
        <v>0.62696833856605805</v>
      </c>
      <c r="ID48">
        <f>IFERROR(VLOOKUP(_xlfn.NUMBERVALUE(MID(AK48, SEARCH("!", AK48)+1, SEARCH("+", AK48)-SEARCH("!", AK48)-1)), Rankings!$A$2:$BK$129, 63, FALSE),0)</f>
        <v>0</v>
      </c>
      <c r="IE48">
        <f>IFERROR(VLOOKUP(_xlfn.NUMBERVALUE(MID(AL48, SEARCH("!", AL48)+1, SEARCH("+", AL48)-SEARCH("!", AL48)-1)), Rankings!$A$2:$BK$129, 63, FALSE),0)</f>
        <v>0.71430015405323466</v>
      </c>
      <c r="IF48">
        <f>IFERROR(VLOOKUP(_xlfn.NUMBERVALUE(MID(AM48, SEARCH("!", AM48)+1, SEARCH("+", AM48)-SEARCH("!", AM48)-1)), Rankings!$A$2:$BK$129, 63, FALSE),0)</f>
        <v>0</v>
      </c>
      <c r="IG48">
        <f>IFERROR(VLOOKUP(_xlfn.NUMBERVALUE(MID(AN48, SEARCH("!", AN48)+1, SEARCH("+", AN48)-SEARCH("!", AN48)-1)), Rankings!$A$2:$BK$129, 63, FALSE),0)</f>
        <v>0</v>
      </c>
      <c r="IH48">
        <f>IFERROR(VLOOKUP(_xlfn.NUMBERVALUE(MID(AO48, SEARCH("!", AO48)+1, SEARCH("+", AO48)-SEARCH("!", AO48)-1)), Rankings!$A$2:$BK$129, 63, FALSE),0)</f>
        <v>0.89620059051123913</v>
      </c>
      <c r="II48">
        <f>IFERROR(VLOOKUP(_xlfn.NUMBERVALUE(MID(AP48, SEARCH("!", AP48)+1, SEARCH("+", AP48)-SEARCH("!", AP48)-1)), Rankings!$A$2:$BK$129, 63, FALSE),0)</f>
        <v>0</v>
      </c>
      <c r="IJ48">
        <f>IFERROR(VLOOKUP(_xlfn.NUMBERVALUE(MID(AQ48, SEARCH("!", AQ48)+1, SEARCH("+", AQ48)-SEARCH("!", AQ48)-1)), Rankings!$A$2:$BK$129, 63, FALSE),0)</f>
        <v>0</v>
      </c>
      <c r="IK48">
        <f>IFERROR(VLOOKUP(_xlfn.NUMBERVALUE(MID(AR48, SEARCH("!", AR48)+1, SEARCH("+", AR48)-SEARCH("!", AR48)-1)), Rankings!$A$2:$BK$129, 63, FALSE),0)</f>
        <v>0.74960199886355039</v>
      </c>
      <c r="IL48">
        <f>IFERROR(VLOOKUP(_xlfn.NUMBERVALUE(MID(AS48, SEARCH("!", AS48)+1, SEARCH("+", AS48)-SEARCH("!", AS48)-1)), Rankings!$A$2:$BK$129, 63, FALSE),0)</f>
        <v>0</v>
      </c>
      <c r="IM48">
        <f>IFERROR(VLOOKUP(_xlfn.NUMBERVALUE(MID(AT48, SEARCH("!", AT48)+1, SEARCH("+", AT48)-SEARCH("!", AT48)-1)), Rankings!$A$2:$BK$129, 63, FALSE),0)</f>
        <v>0</v>
      </c>
      <c r="IN48">
        <f>IFERROR(VLOOKUP(_xlfn.NUMBERVALUE(MID(AU48, SEARCH("!", AU48)+1, SEARCH("+", AU48)-SEARCH("!", AU48)-1)), Rankings!$A$2:$BK$129, 63, FALSE),0)</f>
        <v>9.8626908040956057E-2</v>
      </c>
      <c r="IO48">
        <f>IFERROR(VLOOKUP(_xlfn.NUMBERVALUE(MID(AV48, SEARCH("!", AV48)+1, SEARCH("+", AV48)-SEARCH("!", AV48)-1)), Rankings!$A$2:$BK$129, 63, FALSE),0)</f>
        <v>0</v>
      </c>
      <c r="IP48">
        <f>IFERROR(VLOOKUP(_xlfn.NUMBERVALUE(MID(AW48, SEARCH("!", AW48)+1, SEARCH("+", AW48)-SEARCH("!", AW48)-1)), Rankings!$A$2:$BK$129, 63, FALSE),0)</f>
        <v>0</v>
      </c>
      <c r="IQ48">
        <f>IFERROR(VLOOKUP(_xlfn.NUMBERVALUE(MID(AX48, SEARCH("!", AX48)+1, SEARCH("+", AX48)-SEARCH("!", AX48)-1)), Rankings!$A$2:$BK$129, 63, FALSE),0)</f>
        <v>0</v>
      </c>
      <c r="IR48">
        <f>IFERROR(VLOOKUP(_xlfn.NUMBERVALUE(MID(AY48, SEARCH("!", AY48)+1, SEARCH("+", AY48)-SEARCH("!", AY48)-1)), Rankings!$A$2:$BK$129, 63, FALSE),0)</f>
        <v>0</v>
      </c>
      <c r="IS48">
        <f>IFERROR(VLOOKUP(_xlfn.NUMBERVALUE(MID(AZ48, SEARCH("!", AZ48)+1, SEARCH("+", AZ48)-SEARCH("!", AZ48)-1)), Rankings!$A$2:$BK$129, 63, FALSE),0)</f>
        <v>0</v>
      </c>
      <c r="IT48">
        <f>IFERROR(VLOOKUP(_xlfn.NUMBERVALUE(MID(BA48, SEARCH("!", BA48)+1, SEARCH("+", BA48)-SEARCH("!", BA48)-1)), Rankings!$A$2:$BK$129, 63, FALSE),0)</f>
        <v>0</v>
      </c>
      <c r="IU48">
        <f>IFERROR(VLOOKUP(_xlfn.NUMBERVALUE(MID(BB48, SEARCH("!", BB48)+1, SEARCH("+", BB48)-SEARCH("!", BB48)-1)), Rankings!$A$2:$BK$129, 63, FALSE),0)</f>
        <v>0</v>
      </c>
      <c r="IV48">
        <f>IFERROR(VLOOKUP(_xlfn.NUMBERVALUE(MID(BC48, SEARCH("!", BC48)+1, SEARCH("+", BC48)-SEARCH("!", BC48)-1)), Rankings!$A$2:$BK$129, 63, FALSE),0)</f>
        <v>0</v>
      </c>
      <c r="IW48">
        <f>IFERROR(VLOOKUP(_xlfn.NUMBERVALUE(MID(BD48, SEARCH("!", BD48)+1, SEARCH("+", BD48)-SEARCH("!", BD48)-1)), Rankings!$A$2:$BK$129, 63, FALSE),0)</f>
        <v>0</v>
      </c>
      <c r="IX48">
        <f>IFERROR(VLOOKUP(_xlfn.NUMBERVALUE(MID(BE48, SEARCH("!", BE48)+1, SEARCH("+", BE48)-SEARCH("!", BE48)-1)), Rankings!$A$2:$BK$129, 63, FALSE),0)</f>
        <v>0</v>
      </c>
      <c r="IY48">
        <f>IFERROR(VLOOKUP(_xlfn.NUMBERVALUE(MID(BF48, SEARCH("!", BF48)+1, SEARCH("+", BF48)-SEARCH("!", BF48)-1)), Rankings!$A$2:$BK$129, 63, FALSE),0)</f>
        <v>0</v>
      </c>
      <c r="IZ48">
        <f>IFERROR(VLOOKUP(_xlfn.NUMBERVALUE(MID(BG48, SEARCH("!", BG48)+1, SEARCH("+", BG48)-SEARCH("!", BG48)-1)), Rankings!$A$2:$BK$129, 63, FALSE),0)</f>
        <v>0</v>
      </c>
      <c r="JA48">
        <f>IFERROR(VLOOKUP(_xlfn.NUMBERVALUE(MID(BH48, SEARCH("!", BH48)+1, SEARCH("+", BH48)-SEARCH("!", BH48)-1)), Rankings!$A$2:$BK$129, 63, FALSE),0)</f>
        <v>0</v>
      </c>
      <c r="JB48">
        <f>IFERROR(VLOOKUP(_xlfn.NUMBERVALUE(MID(BI48, SEARCH("!", BI48)+1, SEARCH("+", BI48)-SEARCH("!", BI48)-1)), Rankings!$A$2:$BK$129, 63, FALSE),0)</f>
        <v>0</v>
      </c>
      <c r="JC48">
        <f>IFERROR(VLOOKUP(_xlfn.NUMBERVALUE(MID(BJ48, SEARCH("!", BJ48)+1, SEARCH("+", BJ48)-SEARCH("!", BJ48)-1)), Rankings!$A$2:$BK$129, 63, FALSE),0)</f>
        <v>0</v>
      </c>
      <c r="JD48">
        <f>IFERROR(VLOOKUP(_xlfn.NUMBERVALUE(MID(BK48, SEARCH("!", BK48)+1, SEARCH("+", BK48)-SEARCH("!", BK48)-1)), Rankings!$A$2:$BK$129, 63, FALSE),0)</f>
        <v>0</v>
      </c>
      <c r="JE48">
        <f>IFERROR(VLOOKUP(_xlfn.NUMBERVALUE(MID(BL48, SEARCH("!", BL48)+1, SEARCH("+", BL48)-SEARCH("!", BL48)-1)), Rankings!$A$2:$BK$129, 63, FALSE),0)</f>
        <v>0</v>
      </c>
      <c r="JF48">
        <f>IFERROR(VLOOKUP(_xlfn.NUMBERVALUE(MID(BM48, SEARCH("!", BM48)+1, SEARCH("+", BM48)-SEARCH("!", BM48)-1)), Rankings!$A$2:$BK$129, 63, FALSE),0)</f>
        <v>0</v>
      </c>
      <c r="JG48">
        <f>IFERROR(VLOOKUP(_xlfn.NUMBERVALUE(MID(BN48, SEARCH("!", BN48)+1, SEARCH("+", BN48)-SEARCH("!", BN48)-1)), Rankings!$A$2:$BK$129, 63, FALSE),0)</f>
        <v>0</v>
      </c>
      <c r="JH48">
        <f>IFERROR(VLOOKUP(_xlfn.NUMBERVALUE(MID(BO48, SEARCH("!", BO48)+1, SEARCH("+", BO48)-SEARCH("!", BO48)-1)), Rankings!$A$2:$BK$129, 63, FALSE),0)</f>
        <v>0</v>
      </c>
      <c r="JI48">
        <f>IFERROR(VLOOKUP(_xlfn.NUMBERVALUE(MID(BP48, SEARCH("!", BP48)+1, SEARCH("+", BP48)-SEARCH("!", BP48)-1)), Rankings!$A$2:$BK$129, 63, FALSE),0)</f>
        <v>0</v>
      </c>
      <c r="JJ48">
        <f>IFERROR(VLOOKUP(_xlfn.NUMBERVALUE(MID(BQ48, SEARCH("!", BQ48)+1, SEARCH("+", BQ48)-SEARCH("!", BQ48)-1)), Rankings!$A$2:$BK$129, 63, FALSE),0)</f>
        <v>0</v>
      </c>
      <c r="JK48">
        <f>IFERROR(VLOOKUP(_xlfn.NUMBERVALUE(MID(BR48, SEARCH("!", BR48)+1, SEARCH("+", BR48)-SEARCH("!", BR48)-1)), Rankings!$A$2:$BK$129, 63, FALSE),0)</f>
        <v>0</v>
      </c>
      <c r="JL48">
        <f>IFERROR(VLOOKUP(_xlfn.NUMBERVALUE(MID(BS48, SEARCH("!", BS48)+1, SEARCH("+", BS48)-SEARCH("!", BS48)-1)), Rankings!$A$2:$BK$129, 63, FALSE),0)</f>
        <v>0</v>
      </c>
      <c r="JM48">
        <f>IFERROR(VLOOKUP(_xlfn.NUMBERVALUE(MID(BT48, SEARCH("!", BT48)+1, SEARCH("+", BT48)-SEARCH("!", BT48)-1)), Rankings!$A$2:$BK$129, 63, FALSE),0)</f>
        <v>0</v>
      </c>
      <c r="JN48">
        <f>IFERROR(VLOOKUP(_xlfn.NUMBERVALUE(MID(BU48, SEARCH("!", BU48)+1, SEARCH("+", BU48)-SEARCH("!", BU48)-1)), Rankings!$A$2:$BK$129, 63, FALSE),0)</f>
        <v>0</v>
      </c>
      <c r="JO48">
        <f>IFERROR(VLOOKUP(_xlfn.NUMBERVALUE(MID(BV48, SEARCH("!", BV48)+1, SEARCH("+", BV48)-SEARCH("!", BV48)-1)), Rankings!$A$2:$BK$129, 63, FALSE),0)</f>
        <v>0</v>
      </c>
      <c r="JP48">
        <f>IFERROR(VLOOKUP(_xlfn.NUMBERVALUE(MID(BW48, SEARCH("!", BW48)+1, SEARCH("+", BW48)-SEARCH("!", BW48)-1)), Rankings!$A$2:$BK$129, 63, FALSE),0)</f>
        <v>0</v>
      </c>
      <c r="JQ48">
        <f>IFERROR(VLOOKUP(_xlfn.NUMBERVALUE(MID(BX48, SEARCH("!", BX48)+1, SEARCH("+", BX48)-SEARCH("!", BX48)-1)), Rankings!$A$2:$BK$129, 63, FALSE),0)</f>
        <v>0</v>
      </c>
      <c r="JR48">
        <f>IFERROR(VLOOKUP(_xlfn.NUMBERVALUE(MID(BY48, SEARCH("!", BY48)+1, SEARCH("+", BY48)-SEARCH("!", BY48)-1)), Rankings!$A$2:$BK$129, 63, FALSE),0)</f>
        <v>0</v>
      </c>
      <c r="JS48">
        <f>IFERROR(VLOOKUP(_xlfn.NUMBERVALUE(MID(BZ48, SEARCH("!", BZ48)+1, SEARCH("+", BZ48)-SEARCH("!", BZ48)-1)), Rankings!$A$2:$BK$129, 63, FALSE),0)</f>
        <v>0</v>
      </c>
      <c r="JT48">
        <f>IFERROR(VLOOKUP(_xlfn.NUMBERVALUE(MID(CA48, SEARCH("!", CA48)+1, SEARCH("+", CA48)-SEARCH("!", CA48)-1)), Rankings!$A$2:$BK$129, 63, FALSE),0)</f>
        <v>0</v>
      </c>
      <c r="JU48">
        <f>IFERROR(VLOOKUP(_xlfn.NUMBERVALUE(MID(CB48, SEARCH("!", CB48)+1, SEARCH("+", CB48)-SEARCH("!", CB48)-1)), Rankings!$A$2:$BK$129, 63, FALSE),0)</f>
        <v>0</v>
      </c>
      <c r="JV48">
        <f>IFERROR(VLOOKUP(_xlfn.NUMBERVALUE(MID(CC48, SEARCH("!", CC48)+1, SEARCH("+", CC48)-SEARCH("!", CC48)-1)), Rankings!$A$2:$BK$129, 63, FALSE),0)</f>
        <v>0</v>
      </c>
      <c r="JW48">
        <f>IFERROR(VLOOKUP(_xlfn.NUMBERVALUE(MID(CD48, SEARCH("!", CD48)+1, SEARCH("+", CD48)-SEARCH("!", CD48)-1)), Rankings!$A$2:$BK$129, 63, FALSE),0)</f>
        <v>0</v>
      </c>
      <c r="JX48">
        <f>IFERROR(VLOOKUP(_xlfn.NUMBERVALUE(MID(CE48, SEARCH("!", CE48)+1, SEARCH("+", CE48)-SEARCH("!", CE48)-1)), Rankings!$A$2:$BK$129, 63, FALSE),0)</f>
        <v>0</v>
      </c>
      <c r="JY48">
        <f>IFERROR(VLOOKUP(_xlfn.NUMBERVALUE(MID(CF48, SEARCH("!", CF48)+1, SEARCH("+", CF48)-SEARCH("!", CF48)-1)), Rankings!$A$2:$BK$129, 63, FALSE),0)</f>
        <v>0</v>
      </c>
      <c r="JZ48">
        <f>IFERROR(VLOOKUP(_xlfn.NUMBERVALUE(MID(CG48, SEARCH("!", CG48)+1, SEARCH("+", CG48)-SEARCH("!", CG48)-1)), Rankings!$A$2:$BK$129, 63, FALSE),0)</f>
        <v>0</v>
      </c>
      <c r="KA48">
        <f>IFERROR(VLOOKUP(_xlfn.NUMBERVALUE(MID(CH48, SEARCH("!", CH48)+1, SEARCH("+", CH48)-SEARCH("!", CH48)-1)), Rankings!$A$2:$BK$129, 63, FALSE),0)</f>
        <v>0</v>
      </c>
      <c r="KB48">
        <f>IFERROR(VLOOKUP(_xlfn.NUMBERVALUE(MID(CI48, SEARCH("!", CI48)+1, SEARCH("+", CI48)-SEARCH("!", CI48)-1)), Rankings!$A$2:$BK$129, 63, FALSE),0)</f>
        <v>0</v>
      </c>
      <c r="KC48">
        <f>IFERROR(VLOOKUP(_xlfn.NUMBERVALUE(MID(CJ48, SEARCH("!", CJ48)+1, SEARCH("+", CJ48)-SEARCH("!", CJ48)-1)), Rankings!$A$2:$BK$129, 63, FALSE),0)</f>
        <v>0</v>
      </c>
      <c r="KD48">
        <f>IFERROR(VLOOKUP(_xlfn.NUMBERVALUE(MID(CK48, SEARCH("!", CK48)+1, SEARCH("+", CK48)-SEARCH("!", CK48)-1)), Rankings!$A$2:$BK$129, 63, FALSE),0)</f>
        <v>0</v>
      </c>
      <c r="KE48">
        <f>IFERROR(VLOOKUP(_xlfn.NUMBERVALUE(MID(CL48, SEARCH("!", CL48)+1, SEARCH("+", CL48)-SEARCH("!", CL48)-1)), Rankings!$A$2:$BK$129, 63, FALSE),0)</f>
        <v>0</v>
      </c>
      <c r="KF48">
        <f>IFERROR(VLOOKUP(_xlfn.NUMBERVALUE(MID(CM48, SEARCH("!", CM48)+1, SEARCH("+", CM48)-SEARCH("!", CM48)-1)), Rankings!$A$2:$BK$129, 63, FALSE),0)</f>
        <v>0</v>
      </c>
      <c r="KG48">
        <f>IFERROR(VLOOKUP(_xlfn.NUMBERVALUE(MID(CN48, SEARCH("!", CN48)+1, SEARCH("+", CN48)-SEARCH("!", CN48)-1)), Rankings!$A$2:$BK$129, 63, FALSE),0)</f>
        <v>0</v>
      </c>
      <c r="KH48">
        <f>IFERROR(VLOOKUP(_xlfn.NUMBERVALUE(MID(CO48, SEARCH("!", CO48)+1, SEARCH("+", CO48)-SEARCH("!", CO48)-1)), Rankings!$A$2:$BK$129, 63, FALSE),0)</f>
        <v>0</v>
      </c>
      <c r="KJ48" s="28">
        <f t="shared" si="1009"/>
        <v>217</v>
      </c>
      <c r="KK48" s="28">
        <f t="shared" si="1010"/>
        <v>144</v>
      </c>
      <c r="KL48" s="28">
        <f t="shared" si="1011"/>
        <v>30</v>
      </c>
      <c r="KM48" s="28">
        <f t="shared" si="1012"/>
        <v>0</v>
      </c>
      <c r="KN48" s="28">
        <f t="shared" si="1013"/>
        <v>0</v>
      </c>
      <c r="KO48" s="28">
        <f t="shared" si="1014"/>
        <v>152</v>
      </c>
      <c r="KP48" s="28">
        <f t="shared" si="1015"/>
        <v>280</v>
      </c>
      <c r="KQ48" s="28">
        <f t="shared" si="1016"/>
        <v>152</v>
      </c>
      <c r="KS48" s="27" t="str">
        <f t="shared" si="1017"/>
        <v>20</v>
      </c>
      <c r="KT48" s="27" t="str">
        <f t="shared" si="1018"/>
        <v>20</v>
      </c>
      <c r="KU48" s="27" t="str">
        <f t="shared" si="1019"/>
        <v>19</v>
      </c>
      <c r="KV48" s="27" t="str">
        <f t="shared" si="1020"/>
        <v>12</v>
      </c>
      <c r="KW48" s="27">
        <f t="shared" si="1021"/>
        <v>0</v>
      </c>
      <c r="KX48" s="27">
        <f t="shared" si="1022"/>
        <v>0</v>
      </c>
      <c r="KY48" s="27" t="str">
        <f t="shared" si="1023"/>
        <v>27</v>
      </c>
      <c r="KZ48" s="27">
        <f t="shared" si="1024"/>
        <v>0</v>
      </c>
      <c r="LA48" s="27" t="str">
        <f t="shared" si="1025"/>
        <v>22</v>
      </c>
      <c r="LB48" s="27" t="str">
        <f t="shared" si="1026"/>
        <v>15</v>
      </c>
      <c r="LC48" s="27">
        <f t="shared" si="1027"/>
        <v>0</v>
      </c>
      <c r="LD48" s="27" t="str">
        <f t="shared" si="1028"/>
        <v>4</v>
      </c>
      <c r="LE48" s="27" t="str">
        <f t="shared" si="1029"/>
        <v>14</v>
      </c>
      <c r="LF48" s="27" t="str">
        <f t="shared" si="1030"/>
        <v>18</v>
      </c>
      <c r="LG48" s="27" t="str">
        <f t="shared" si="1031"/>
        <v>20</v>
      </c>
      <c r="LH48" s="27">
        <f t="shared" si="1032"/>
        <v>0</v>
      </c>
      <c r="LI48" s="27" t="str">
        <f t="shared" si="1033"/>
        <v>15</v>
      </c>
      <c r="LJ48" s="27">
        <f t="shared" si="1034"/>
        <v>0</v>
      </c>
      <c r="LK48" s="27" t="str">
        <f t="shared" si="1035"/>
        <v>11</v>
      </c>
      <c r="LL48" s="27">
        <f t="shared" si="1036"/>
        <v>0</v>
      </c>
      <c r="LM48" s="27" t="str">
        <f t="shared" si="1037"/>
        <v>18</v>
      </c>
      <c r="LN48" s="27" t="str">
        <f t="shared" si="1038"/>
        <v>25</v>
      </c>
      <c r="LO48" s="27" t="str">
        <f t="shared" si="1039"/>
        <v>12</v>
      </c>
      <c r="LP48" s="27" t="str">
        <f t="shared" si="1040"/>
        <v>25</v>
      </c>
      <c r="LQ48" s="27" t="str">
        <f t="shared" si="1041"/>
        <v>25</v>
      </c>
      <c r="LR48" s="27">
        <f t="shared" si="1042"/>
        <v>0</v>
      </c>
      <c r="LS48" s="27" t="str">
        <f t="shared" si="1043"/>
        <v>20</v>
      </c>
      <c r="LT48" s="27">
        <f t="shared" si="1044"/>
        <v>0</v>
      </c>
      <c r="LU48" s="27">
        <f t="shared" si="1045"/>
        <v>0</v>
      </c>
      <c r="LV48" s="27" t="str">
        <f t="shared" si="1046"/>
        <v>13</v>
      </c>
      <c r="LW48" s="27">
        <f t="shared" si="1047"/>
        <v>0</v>
      </c>
      <c r="LX48" s="27">
        <f t="shared" si="1048"/>
        <v>0</v>
      </c>
      <c r="LY48" s="27" t="str">
        <f t="shared" si="1049"/>
        <v>12</v>
      </c>
      <c r="LZ48" s="27">
        <f t="shared" si="1050"/>
        <v>0</v>
      </c>
      <c r="MA48" s="27">
        <f t="shared" si="1051"/>
        <v>0</v>
      </c>
      <c r="MB48" s="27" t="str">
        <f t="shared" si="1052"/>
        <v>24</v>
      </c>
      <c r="MC48" s="27">
        <f t="shared" si="1053"/>
        <v>0</v>
      </c>
      <c r="MD48" s="27">
        <f t="shared" si="1054"/>
        <v>0</v>
      </c>
      <c r="ME48" s="27">
        <f t="shared" si="1055"/>
        <v>0</v>
      </c>
      <c r="MF48" s="27">
        <f t="shared" si="1056"/>
        <v>0</v>
      </c>
      <c r="MG48" s="27">
        <f t="shared" si="1057"/>
        <v>0</v>
      </c>
      <c r="MH48" s="27">
        <f t="shared" si="1058"/>
        <v>0</v>
      </c>
      <c r="MI48" s="27">
        <f t="shared" si="1059"/>
        <v>0</v>
      </c>
      <c r="MJ48" s="27">
        <f t="shared" si="1060"/>
        <v>0</v>
      </c>
      <c r="MK48" s="27">
        <f t="shared" si="1061"/>
        <v>0</v>
      </c>
      <c r="ML48" s="27">
        <f t="shared" si="1062"/>
        <v>0</v>
      </c>
      <c r="MM48" s="27">
        <f t="shared" si="1063"/>
        <v>0</v>
      </c>
      <c r="MN48" s="27">
        <f t="shared" si="1064"/>
        <v>0</v>
      </c>
      <c r="MO48" s="27">
        <f t="shared" si="1065"/>
        <v>0</v>
      </c>
      <c r="MP48" s="27">
        <f t="shared" si="1066"/>
        <v>0</v>
      </c>
      <c r="MQ48" s="27">
        <f t="shared" si="1067"/>
        <v>0</v>
      </c>
      <c r="MR48" s="27">
        <f t="shared" si="1068"/>
        <v>0</v>
      </c>
      <c r="MS48" s="27">
        <f t="shared" si="1069"/>
        <v>0</v>
      </c>
      <c r="MT48" s="27">
        <f t="shared" si="1070"/>
        <v>0</v>
      </c>
      <c r="MU48" s="27">
        <f t="shared" si="1071"/>
        <v>0</v>
      </c>
      <c r="MV48" s="27">
        <f t="shared" si="1072"/>
        <v>0</v>
      </c>
      <c r="MW48" s="27">
        <f t="shared" si="1073"/>
        <v>0</v>
      </c>
      <c r="MX48" s="27">
        <f t="shared" si="1074"/>
        <v>0</v>
      </c>
      <c r="MY48" s="27">
        <f t="shared" si="1075"/>
        <v>0</v>
      </c>
      <c r="MZ48" s="27">
        <f t="shared" si="1076"/>
        <v>0</v>
      </c>
      <c r="NA48" s="27">
        <f t="shared" si="1077"/>
        <v>0</v>
      </c>
      <c r="NB48" s="27">
        <f t="shared" si="1078"/>
        <v>0</v>
      </c>
      <c r="NC48" s="27">
        <f t="shared" si="1079"/>
        <v>0</v>
      </c>
      <c r="ND48" s="27">
        <f t="shared" si="1080"/>
        <v>0</v>
      </c>
      <c r="NE48" s="27">
        <f t="shared" si="1081"/>
        <v>0</v>
      </c>
      <c r="NF48" s="27">
        <f t="shared" si="1082"/>
        <v>0</v>
      </c>
      <c r="NG48" s="27">
        <f t="shared" si="1083"/>
        <v>0</v>
      </c>
      <c r="NH48" s="27">
        <f t="shared" si="1084"/>
        <v>0</v>
      </c>
      <c r="NI48" s="27">
        <f t="shared" si="1085"/>
        <v>0</v>
      </c>
      <c r="NJ48" s="27">
        <f t="shared" si="1086"/>
        <v>0</v>
      </c>
      <c r="NK48" s="27">
        <f t="shared" si="1087"/>
        <v>0</v>
      </c>
      <c r="NL48" s="27">
        <f t="shared" si="1088"/>
        <v>0</v>
      </c>
      <c r="NM48" s="27">
        <f t="shared" si="1089"/>
        <v>0</v>
      </c>
      <c r="NN48" s="27">
        <f t="shared" si="1090"/>
        <v>0</v>
      </c>
      <c r="NO48" s="27">
        <f t="shared" si="1091"/>
        <v>0</v>
      </c>
      <c r="NP48" s="27">
        <f t="shared" si="1092"/>
        <v>0</v>
      </c>
      <c r="NQ48" s="27">
        <f t="shared" si="1093"/>
        <v>0</v>
      </c>
      <c r="NR48" s="27">
        <f t="shared" si="1094"/>
        <v>0</v>
      </c>
      <c r="NS48" s="27">
        <f t="shared" si="1095"/>
        <v>0</v>
      </c>
      <c r="NT48" s="27">
        <f t="shared" si="1096"/>
        <v>0</v>
      </c>
      <c r="NU48" s="27">
        <f t="shared" si="1097"/>
        <v>0</v>
      </c>
      <c r="NV48" s="27">
        <f t="shared" si="1098"/>
        <v>0</v>
      </c>
      <c r="NX48" s="28">
        <f t="shared" si="1099"/>
        <v>203</v>
      </c>
      <c r="NY48" s="28">
        <f t="shared" si="1100"/>
        <v>151</v>
      </c>
      <c r="NZ48" s="28">
        <f t="shared" si="1101"/>
        <v>47</v>
      </c>
      <c r="OA48" s="28">
        <f t="shared" si="1102"/>
        <v>0</v>
      </c>
      <c r="OB48" s="28">
        <f t="shared" si="1103"/>
        <v>0</v>
      </c>
      <c r="OC48" s="28">
        <f t="shared" si="1104"/>
        <v>161</v>
      </c>
      <c r="OD48" s="28">
        <f t="shared" si="1105"/>
        <v>276.83333333333337</v>
      </c>
      <c r="OE48" s="28">
        <f t="shared" si="1106"/>
        <v>161</v>
      </c>
      <c r="OG48" s="27" t="str">
        <f t="shared" si="1107"/>
        <v>12</v>
      </c>
      <c r="OH48" s="27" t="str">
        <f t="shared" si="1108"/>
        <v>28</v>
      </c>
      <c r="OI48" s="27" t="str">
        <f t="shared" si="1109"/>
        <v>14</v>
      </c>
      <c r="OJ48" s="27" t="str">
        <f t="shared" si="1110"/>
        <v>23</v>
      </c>
      <c r="OK48" s="27">
        <f t="shared" si="1111"/>
        <v>0</v>
      </c>
      <c r="OL48" s="27">
        <f t="shared" si="1112"/>
        <v>0</v>
      </c>
      <c r="OM48" s="27" t="str">
        <f t="shared" si="1113"/>
        <v>20</v>
      </c>
      <c r="ON48" s="27">
        <f t="shared" si="1114"/>
        <v>0</v>
      </c>
      <c r="OO48" s="27" t="str">
        <f t="shared" si="1115"/>
        <v>10</v>
      </c>
      <c r="OP48" s="27" t="str">
        <f t="shared" si="1116"/>
        <v>11</v>
      </c>
      <c r="OQ48" s="27">
        <f t="shared" si="1117"/>
        <v>0</v>
      </c>
      <c r="OR48" s="27" t="str">
        <f t="shared" si="1118"/>
        <v>21</v>
      </c>
      <c r="OS48" s="27" t="str">
        <f t="shared" si="1119"/>
        <v>7</v>
      </c>
      <c r="OT48" s="27" t="str">
        <f t="shared" si="1120"/>
        <v>17</v>
      </c>
      <c r="OU48" s="27" t="str">
        <f t="shared" si="1121"/>
        <v>22</v>
      </c>
      <c r="OV48" s="27">
        <f t="shared" si="1122"/>
        <v>0</v>
      </c>
      <c r="OW48" s="27" t="str">
        <f t="shared" si="1123"/>
        <v>21</v>
      </c>
      <c r="OX48" s="27">
        <f t="shared" si="1124"/>
        <v>0</v>
      </c>
      <c r="OY48" s="27" t="str">
        <f t="shared" si="1125"/>
        <v>24</v>
      </c>
      <c r="OZ48" s="27">
        <f t="shared" si="1126"/>
        <v>0</v>
      </c>
      <c r="PA48" s="27" t="str">
        <f t="shared" si="1127"/>
        <v>11</v>
      </c>
      <c r="PB48" s="27" t="str">
        <f t="shared" si="1128"/>
        <v>19</v>
      </c>
      <c r="PC48" s="27" t="str">
        <f t="shared" si="1129"/>
        <v>30</v>
      </c>
      <c r="PD48" s="27" t="str">
        <f t="shared" si="1130"/>
        <v>21</v>
      </c>
      <c r="PE48" s="27" t="str">
        <f t="shared" si="1131"/>
        <v>26</v>
      </c>
      <c r="PF48" s="27">
        <f t="shared" si="1132"/>
        <v>0</v>
      </c>
      <c r="PG48" s="27" t="str">
        <f t="shared" si="1133"/>
        <v>24</v>
      </c>
      <c r="PH48" s="27">
        <f t="shared" si="1134"/>
        <v>0</v>
      </c>
      <c r="PI48" s="27">
        <f t="shared" si="1135"/>
        <v>0</v>
      </c>
      <c r="PJ48" s="27" t="str">
        <f t="shared" si="1136"/>
        <v>20</v>
      </c>
      <c r="PK48" s="27">
        <f t="shared" si="1137"/>
        <v>0</v>
      </c>
      <c r="PL48" s="27">
        <f t="shared" si="1138"/>
        <v>0</v>
      </c>
      <c r="PM48" s="27" t="str">
        <f t="shared" si="1139"/>
        <v>9</v>
      </c>
      <c r="PN48" s="27">
        <f t="shared" si="1140"/>
        <v>0</v>
      </c>
      <c r="PO48" s="27">
        <f t="shared" si="1141"/>
        <v>0</v>
      </c>
      <c r="PP48" s="27" t="str">
        <f t="shared" si="1142"/>
        <v>11</v>
      </c>
      <c r="PQ48" s="27">
        <f t="shared" si="1143"/>
        <v>0</v>
      </c>
      <c r="PR48" s="27">
        <f t="shared" si="1144"/>
        <v>0</v>
      </c>
      <c r="PS48" s="27">
        <f t="shared" si="1145"/>
        <v>0</v>
      </c>
      <c r="PT48" s="27">
        <f t="shared" si="1146"/>
        <v>0</v>
      </c>
      <c r="PU48" s="27">
        <f t="shared" si="1147"/>
        <v>0</v>
      </c>
      <c r="PV48" s="27">
        <f t="shared" si="1148"/>
        <v>0</v>
      </c>
      <c r="PW48" s="27">
        <f t="shared" si="1149"/>
        <v>0</v>
      </c>
      <c r="PX48" s="27">
        <f t="shared" si="1150"/>
        <v>0</v>
      </c>
      <c r="PY48" s="27">
        <f t="shared" si="1151"/>
        <v>0</v>
      </c>
      <c r="PZ48" s="27">
        <f t="shared" si="1152"/>
        <v>0</v>
      </c>
      <c r="QA48" s="27">
        <f t="shared" si="1153"/>
        <v>0</v>
      </c>
      <c r="QB48" s="27">
        <f t="shared" si="1154"/>
        <v>0</v>
      </c>
      <c r="QC48" s="27">
        <f t="shared" si="1155"/>
        <v>0</v>
      </c>
      <c r="QD48" s="27">
        <f t="shared" si="1156"/>
        <v>0</v>
      </c>
      <c r="QE48" s="27">
        <f t="shared" si="1157"/>
        <v>0</v>
      </c>
      <c r="QF48" s="27">
        <f t="shared" si="1158"/>
        <v>0</v>
      </c>
      <c r="QG48" s="27">
        <f t="shared" si="1159"/>
        <v>0</v>
      </c>
      <c r="QH48" s="27">
        <f t="shared" si="1160"/>
        <v>0</v>
      </c>
      <c r="QI48" s="27">
        <f t="shared" si="1161"/>
        <v>0</v>
      </c>
      <c r="QJ48" s="27">
        <f t="shared" si="1162"/>
        <v>0</v>
      </c>
      <c r="QK48" s="27">
        <f t="shared" si="1163"/>
        <v>0</v>
      </c>
      <c r="QL48" s="27">
        <f t="shared" si="1164"/>
        <v>0</v>
      </c>
      <c r="QM48" s="27">
        <f t="shared" si="1165"/>
        <v>0</v>
      </c>
      <c r="QN48" s="27">
        <f t="shared" si="1166"/>
        <v>0</v>
      </c>
      <c r="QO48" s="27">
        <f t="shared" si="1167"/>
        <v>0</v>
      </c>
      <c r="QP48" s="27">
        <f t="shared" si="1168"/>
        <v>0</v>
      </c>
      <c r="QQ48" s="27">
        <f t="shared" si="1169"/>
        <v>0</v>
      </c>
      <c r="QR48" s="27">
        <f t="shared" si="1170"/>
        <v>0</v>
      </c>
      <c r="QS48" s="27">
        <f t="shared" si="1171"/>
        <v>0</v>
      </c>
      <c r="QT48" s="27">
        <f t="shared" si="1172"/>
        <v>0</v>
      </c>
      <c r="QU48" s="27">
        <f t="shared" si="1173"/>
        <v>0</v>
      </c>
      <c r="QV48" s="27">
        <f t="shared" si="1174"/>
        <v>0</v>
      </c>
      <c r="QW48" s="27">
        <f t="shared" si="1175"/>
        <v>0</v>
      </c>
      <c r="QX48" s="27">
        <f t="shared" si="1176"/>
        <v>0</v>
      </c>
      <c r="QY48" s="27">
        <f t="shared" si="1177"/>
        <v>0</v>
      </c>
      <c r="QZ48" s="27">
        <f t="shared" si="1178"/>
        <v>0</v>
      </c>
      <c r="RA48" s="27">
        <f t="shared" si="1179"/>
        <v>0</v>
      </c>
      <c r="RB48" s="27">
        <f t="shared" si="1180"/>
        <v>0</v>
      </c>
      <c r="RC48" s="27">
        <f t="shared" si="1181"/>
        <v>0</v>
      </c>
      <c r="RD48" s="27">
        <f t="shared" si="1182"/>
        <v>0</v>
      </c>
      <c r="RE48" s="27">
        <f t="shared" si="1183"/>
        <v>0</v>
      </c>
      <c r="RF48" s="27">
        <f t="shared" si="1184"/>
        <v>0</v>
      </c>
      <c r="RG48" s="27">
        <f t="shared" si="1185"/>
        <v>0</v>
      </c>
      <c r="RH48" s="27">
        <f t="shared" si="1186"/>
        <v>0</v>
      </c>
      <c r="RI48" s="27">
        <f t="shared" si="1187"/>
        <v>0</v>
      </c>
      <c r="RJ48" s="27">
        <f t="shared" si="1188"/>
        <v>0</v>
      </c>
      <c r="RL48" s="28">
        <f t="shared" si="1189"/>
        <v>99</v>
      </c>
      <c r="RM48" s="28">
        <f t="shared" si="1190"/>
        <v>67</v>
      </c>
      <c r="RN48" s="28">
        <f t="shared" si="1191"/>
        <v>15</v>
      </c>
      <c r="RO48" s="28">
        <f t="shared" si="1192"/>
        <v>0</v>
      </c>
      <c r="RP48" s="28">
        <f t="shared" si="1193"/>
        <v>0</v>
      </c>
      <c r="RQ48" s="28">
        <f t="shared" si="1194"/>
        <v>128.83333333333331</v>
      </c>
      <c r="RT48" s="27" t="str">
        <f t="shared" si="1195"/>
        <v>11</v>
      </c>
      <c r="RU48" s="27" t="str">
        <f t="shared" si="1196"/>
        <v>9</v>
      </c>
      <c r="RV48" s="27" t="str">
        <f t="shared" si="1197"/>
        <v>8</v>
      </c>
      <c r="RW48" s="27" t="str">
        <f t="shared" si="1198"/>
        <v>7</v>
      </c>
      <c r="RX48" s="27" t="str">
        <f t="shared" si="1199"/>
        <v>0</v>
      </c>
      <c r="RY48" s="27" t="str">
        <f t="shared" si="1200"/>
        <v>0</v>
      </c>
      <c r="RZ48" s="27" t="str">
        <f t="shared" si="1201"/>
        <v>10</v>
      </c>
      <c r="SA48" s="27" t="str">
        <f t="shared" si="1202"/>
        <v>0</v>
      </c>
      <c r="SB48" s="27" t="str">
        <f t="shared" si="1203"/>
        <v>7</v>
      </c>
      <c r="SC48" s="27" t="str">
        <f t="shared" si="1204"/>
        <v>7</v>
      </c>
      <c r="SD48" s="27" t="str">
        <f t="shared" si="1205"/>
        <v>0</v>
      </c>
      <c r="SE48" s="27" t="str">
        <f t="shared" si="1206"/>
        <v>3</v>
      </c>
      <c r="SF48" s="27" t="str">
        <f t="shared" si="1207"/>
        <v>9</v>
      </c>
      <c r="SG48" s="27" t="str">
        <f t="shared" si="1208"/>
        <v>8</v>
      </c>
      <c r="SH48" s="27" t="str">
        <f t="shared" si="1209"/>
        <v>9</v>
      </c>
      <c r="SI48" s="27" t="str">
        <f t="shared" si="1210"/>
        <v>0</v>
      </c>
      <c r="SJ48" s="27" t="str">
        <f t="shared" si="1211"/>
        <v>8</v>
      </c>
      <c r="SK48" s="27" t="str">
        <f t="shared" si="1212"/>
        <v>0</v>
      </c>
      <c r="SL48" s="27" t="str">
        <f t="shared" si="1213"/>
        <v>4</v>
      </c>
      <c r="SM48" s="27" t="str">
        <f t="shared" si="1214"/>
        <v>0</v>
      </c>
      <c r="SN48" s="27" t="str">
        <f t="shared" si="1215"/>
        <v>9</v>
      </c>
      <c r="SO48" s="27" t="str">
        <f t="shared" si="1216"/>
        <v>11</v>
      </c>
      <c r="SP48" s="27" t="str">
        <f t="shared" si="1217"/>
        <v>7</v>
      </c>
      <c r="SQ48" s="27" t="str">
        <f t="shared" si="1218"/>
        <v>12</v>
      </c>
      <c r="SR48" s="27" t="str">
        <f t="shared" si="1219"/>
        <v>11</v>
      </c>
      <c r="SS48" s="27" t="str">
        <f t="shared" si="1220"/>
        <v>0</v>
      </c>
      <c r="ST48" s="27" t="str">
        <f t="shared" si="1221"/>
        <v>10</v>
      </c>
      <c r="SU48" s="27" t="str">
        <f t="shared" si="1222"/>
        <v>0</v>
      </c>
      <c r="SV48" s="27" t="str">
        <f t="shared" si="1223"/>
        <v>0</v>
      </c>
      <c r="SW48" s="27" t="str">
        <f t="shared" si="1224"/>
        <v>8</v>
      </c>
      <c r="SX48" s="27" t="str">
        <f t="shared" si="1225"/>
        <v>0</v>
      </c>
      <c r="SY48" s="27" t="str">
        <f t="shared" si="1226"/>
        <v>0</v>
      </c>
      <c r="SZ48" s="27" t="str">
        <f t="shared" si="1227"/>
        <v>7</v>
      </c>
      <c r="TA48" s="27" t="str">
        <f t="shared" si="1228"/>
        <v>0</v>
      </c>
      <c r="TB48" s="27" t="str">
        <f t="shared" si="1229"/>
        <v>0</v>
      </c>
      <c r="TC48" s="27" t="str">
        <f t="shared" si="1230"/>
        <v>6</v>
      </c>
      <c r="TD48" s="27" t="str">
        <f t="shared" si="1231"/>
        <v>0</v>
      </c>
      <c r="TE48" s="27" t="str">
        <f t="shared" si="1232"/>
        <v>0</v>
      </c>
      <c r="TF48" s="27" t="str">
        <f t="shared" si="1233"/>
        <v>0</v>
      </c>
      <c r="TG48" s="27" t="str">
        <f t="shared" si="1234"/>
        <v>0</v>
      </c>
      <c r="TH48" s="27" t="str">
        <f t="shared" si="1235"/>
        <v>0</v>
      </c>
      <c r="TI48" s="27" t="str">
        <f t="shared" si="1236"/>
        <v>0</v>
      </c>
      <c r="TJ48" s="27" t="str">
        <f t="shared" si="1237"/>
        <v>0</v>
      </c>
      <c r="TK48" s="27" t="str">
        <f t="shared" si="1238"/>
        <v>0</v>
      </c>
      <c r="TL48" s="27" t="str">
        <f t="shared" si="1239"/>
        <v>0</v>
      </c>
      <c r="TM48" s="27" t="str">
        <f t="shared" si="1240"/>
        <v>0</v>
      </c>
      <c r="TN48" s="27" t="str">
        <f t="shared" si="1241"/>
        <v>0</v>
      </c>
      <c r="TO48" s="27" t="str">
        <f t="shared" si="1242"/>
        <v>0</v>
      </c>
      <c r="TP48" s="27" t="str">
        <f t="shared" si="1243"/>
        <v>0</v>
      </c>
      <c r="TQ48" s="27" t="str">
        <f t="shared" si="1244"/>
        <v>0</v>
      </c>
      <c r="TR48" s="27" t="str">
        <f t="shared" si="1245"/>
        <v>0</v>
      </c>
      <c r="TS48" s="27" t="str">
        <f t="shared" si="1246"/>
        <v>0</v>
      </c>
      <c r="TT48" s="27" t="str">
        <f t="shared" si="1247"/>
        <v>0</v>
      </c>
      <c r="TU48" s="27" t="str">
        <f t="shared" si="1248"/>
        <v>0</v>
      </c>
      <c r="TV48" s="27" t="str">
        <f t="shared" si="1249"/>
        <v>0</v>
      </c>
      <c r="TW48" s="27" t="str">
        <f t="shared" si="1250"/>
        <v>0</v>
      </c>
      <c r="TX48" s="27" t="str">
        <f t="shared" si="1251"/>
        <v>0</v>
      </c>
      <c r="TY48" s="27" t="str">
        <f t="shared" si="1252"/>
        <v>0</v>
      </c>
      <c r="TZ48" s="27" t="str">
        <f t="shared" si="1253"/>
        <v>0</v>
      </c>
      <c r="UA48" s="27" t="str">
        <f t="shared" si="1254"/>
        <v>0</v>
      </c>
      <c r="UB48" s="27" t="str">
        <f t="shared" si="1255"/>
        <v>0</v>
      </c>
      <c r="UC48" s="27" t="str">
        <f t="shared" si="1256"/>
        <v>0</v>
      </c>
      <c r="UD48" s="27" t="str">
        <f t="shared" si="1257"/>
        <v>0</v>
      </c>
      <c r="UE48" s="27" t="str">
        <f t="shared" si="1258"/>
        <v>0</v>
      </c>
      <c r="UF48" s="27" t="str">
        <f t="shared" si="1259"/>
        <v>0</v>
      </c>
      <c r="UG48" s="27" t="str">
        <f t="shared" si="1260"/>
        <v>0</v>
      </c>
      <c r="UH48" s="27" t="str">
        <f t="shared" si="1261"/>
        <v>0</v>
      </c>
      <c r="UI48" s="27" t="str">
        <f t="shared" si="1262"/>
        <v>0</v>
      </c>
      <c r="UJ48" s="27" t="str">
        <f t="shared" si="1263"/>
        <v>0</v>
      </c>
      <c r="UK48" s="27" t="str">
        <f t="shared" si="1264"/>
        <v>0</v>
      </c>
      <c r="UL48" s="27" t="str">
        <f t="shared" si="1265"/>
        <v>0</v>
      </c>
      <c r="UM48" s="27" t="str">
        <f t="shared" si="1266"/>
        <v>0</v>
      </c>
      <c r="UN48" s="27" t="str">
        <f t="shared" si="1267"/>
        <v>0</v>
      </c>
      <c r="UO48" s="27" t="str">
        <f t="shared" si="1268"/>
        <v>0</v>
      </c>
      <c r="UP48" s="27" t="str">
        <f t="shared" si="1269"/>
        <v>0</v>
      </c>
      <c r="UQ48" s="27" t="str">
        <f t="shared" si="1270"/>
        <v>0</v>
      </c>
      <c r="UR48" s="27" t="str">
        <f t="shared" si="1271"/>
        <v>0</v>
      </c>
      <c r="US48" s="27" t="str">
        <f t="shared" si="1272"/>
        <v>0</v>
      </c>
      <c r="UT48" s="27" t="str">
        <f t="shared" si="1273"/>
        <v>0</v>
      </c>
      <c r="UU48" s="27" t="str">
        <f t="shared" si="1274"/>
        <v>0</v>
      </c>
      <c r="UV48" s="27" t="str">
        <f t="shared" si="1275"/>
        <v>0</v>
      </c>
      <c r="UW48" s="27" t="str">
        <f t="shared" si="1276"/>
        <v>0</v>
      </c>
      <c r="UY48" s="28">
        <f t="shared" si="1277"/>
        <v>3.75</v>
      </c>
      <c r="UZ48" s="28">
        <f t="shared" si="1278"/>
        <v>1.8599999999999994</v>
      </c>
      <c r="VA48" s="28">
        <f t="shared" si="1279"/>
        <v>-11.530000000000001</v>
      </c>
      <c r="VB48" s="28">
        <f t="shared" si="1280"/>
        <v>0</v>
      </c>
      <c r="VC48" s="28">
        <f t="shared" si="1281"/>
        <v>0</v>
      </c>
      <c r="VD48" s="28">
        <f t="shared" si="1282"/>
        <v>-1.3950000000000005</v>
      </c>
      <c r="VG48" s="27" t="str">
        <f t="shared" si="1283"/>
        <v>3.56</v>
      </c>
      <c r="VH48" s="27" t="str">
        <f t="shared" si="1284"/>
        <v>-3.75</v>
      </c>
      <c r="VI48" s="27" t="str">
        <f t="shared" si="1285"/>
        <v>1.92</v>
      </c>
      <c r="VJ48" s="27" t="str">
        <f t="shared" si="1286"/>
        <v>-7.76</v>
      </c>
      <c r="VK48" s="27">
        <f t="shared" si="1287"/>
        <v>0</v>
      </c>
      <c r="VL48" s="27">
        <f t="shared" si="1288"/>
        <v>0</v>
      </c>
      <c r="VM48" s="27" t="str">
        <f t="shared" si="1289"/>
        <v>6.81</v>
      </c>
      <c r="VN48" s="27">
        <f t="shared" si="1290"/>
        <v>0</v>
      </c>
      <c r="VO48" s="27" t="str">
        <f t="shared" si="1291"/>
        <v>9.11</v>
      </c>
      <c r="VP48" s="27" t="str">
        <f t="shared" si="1292"/>
        <v>3.77</v>
      </c>
      <c r="VQ48" s="27">
        <f t="shared" si="1293"/>
        <v>0</v>
      </c>
      <c r="VR48" s="27" t="str">
        <f t="shared" si="1294"/>
        <v>-0.61</v>
      </c>
      <c r="VS48" s="27" t="str">
        <f t="shared" si="1295"/>
        <v>0.89</v>
      </c>
      <c r="VT48" s="27" t="str">
        <f t="shared" si="1296"/>
        <v>-2.3</v>
      </c>
      <c r="VU48" s="27" t="str">
        <f t="shared" si="1297"/>
        <v>3.2</v>
      </c>
      <c r="VV48" s="27">
        <f t="shared" si="1298"/>
        <v>0</v>
      </c>
      <c r="VW48" s="27" t="str">
        <f t="shared" si="1299"/>
        <v>-5.17</v>
      </c>
      <c r="VX48" s="27">
        <f t="shared" si="1300"/>
        <v>0</v>
      </c>
      <c r="VY48" s="27" t="str">
        <f t="shared" si="1301"/>
        <v>3.34</v>
      </c>
      <c r="VZ48" s="27">
        <f t="shared" si="1302"/>
        <v>0</v>
      </c>
      <c r="WA48" s="27" t="str">
        <f t="shared" si="1303"/>
        <v>1.91</v>
      </c>
      <c r="WB48" s="27" t="str">
        <f t="shared" si="1304"/>
        <v>4.76</v>
      </c>
      <c r="WC48" s="27" t="str">
        <f t="shared" si="1305"/>
        <v>-9.23</v>
      </c>
      <c r="WD48" s="27" t="str">
        <f t="shared" si="1306"/>
        <v>-1.67</v>
      </c>
      <c r="WE48" s="27" t="str">
        <f t="shared" si="1307"/>
        <v>-4.78</v>
      </c>
      <c r="WF48" s="27">
        <f t="shared" si="1308"/>
        <v>0</v>
      </c>
      <c r="WG48" s="27" t="str">
        <f t="shared" si="1309"/>
        <v>-3.51</v>
      </c>
      <c r="WH48" s="27">
        <f t="shared" si="1310"/>
        <v>0</v>
      </c>
      <c r="WI48" s="27">
        <f t="shared" si="1311"/>
        <v>0</v>
      </c>
      <c r="WJ48" s="27" t="str">
        <f t="shared" si="1312"/>
        <v>-8.45</v>
      </c>
      <c r="WK48" s="27">
        <f t="shared" si="1313"/>
        <v>0</v>
      </c>
      <c r="WL48" s="27">
        <f t="shared" si="1314"/>
        <v>0</v>
      </c>
      <c r="WM48" s="27" t="str">
        <f t="shared" si="1315"/>
        <v>-8.33</v>
      </c>
      <c r="WN48" s="27">
        <f t="shared" si="1316"/>
        <v>0</v>
      </c>
      <c r="WO48" s="27">
        <f t="shared" si="1317"/>
        <v>0</v>
      </c>
      <c r="WP48" s="27" t="str">
        <f t="shared" si="1318"/>
        <v>10.37</v>
      </c>
      <c r="WQ48" s="27">
        <f t="shared" si="1319"/>
        <v>0</v>
      </c>
      <c r="WR48" s="27">
        <f t="shared" si="1320"/>
        <v>0</v>
      </c>
      <c r="WS48" s="27">
        <f t="shared" si="1321"/>
        <v>0</v>
      </c>
      <c r="WT48" s="27">
        <f t="shared" si="1322"/>
        <v>0</v>
      </c>
      <c r="WU48" s="27">
        <f t="shared" si="1323"/>
        <v>0</v>
      </c>
      <c r="WV48" s="27">
        <f t="shared" si="1324"/>
        <v>0</v>
      </c>
      <c r="WW48" s="27">
        <f t="shared" si="1325"/>
        <v>0</v>
      </c>
      <c r="WX48" s="27">
        <f t="shared" si="1326"/>
        <v>0</v>
      </c>
      <c r="WY48" s="27">
        <f t="shared" si="1327"/>
        <v>0</v>
      </c>
      <c r="WZ48" s="27">
        <f t="shared" si="1328"/>
        <v>0</v>
      </c>
      <c r="XA48" s="27">
        <f t="shared" si="1329"/>
        <v>0</v>
      </c>
      <c r="XB48" s="27">
        <f t="shared" si="1330"/>
        <v>0</v>
      </c>
      <c r="XC48" s="27">
        <f t="shared" si="1331"/>
        <v>0</v>
      </c>
      <c r="XD48" s="27">
        <f t="shared" si="1332"/>
        <v>0</v>
      </c>
      <c r="XE48" s="27">
        <f t="shared" si="1333"/>
        <v>0</v>
      </c>
      <c r="XF48" s="27">
        <f t="shared" si="1334"/>
        <v>0</v>
      </c>
      <c r="XG48" s="27">
        <f t="shared" si="1335"/>
        <v>0</v>
      </c>
      <c r="XH48" s="27">
        <f t="shared" si="1336"/>
        <v>0</v>
      </c>
      <c r="XI48" s="27">
        <f t="shared" si="1337"/>
        <v>0</v>
      </c>
      <c r="XJ48" s="27">
        <f t="shared" si="1338"/>
        <v>0</v>
      </c>
      <c r="XK48" s="27">
        <f t="shared" si="1339"/>
        <v>0</v>
      </c>
      <c r="XL48" s="27">
        <f t="shared" si="1340"/>
        <v>0</v>
      </c>
      <c r="XM48" s="27">
        <f t="shared" si="1341"/>
        <v>0</v>
      </c>
      <c r="XN48" s="27">
        <f t="shared" si="1342"/>
        <v>0</v>
      </c>
      <c r="XO48" s="27">
        <f t="shared" si="1343"/>
        <v>0</v>
      </c>
      <c r="XP48" s="27">
        <f t="shared" si="1344"/>
        <v>0</v>
      </c>
      <c r="XQ48" s="27">
        <f t="shared" si="1345"/>
        <v>0</v>
      </c>
      <c r="XR48" s="27">
        <f t="shared" si="1346"/>
        <v>0</v>
      </c>
      <c r="XS48" s="27">
        <f t="shared" si="1347"/>
        <v>0</v>
      </c>
      <c r="XT48" s="27">
        <f t="shared" si="1348"/>
        <v>0</v>
      </c>
      <c r="XU48" s="27">
        <f t="shared" si="1349"/>
        <v>0</v>
      </c>
      <c r="XV48" s="27">
        <f t="shared" si="1350"/>
        <v>0</v>
      </c>
      <c r="XW48" s="27">
        <f t="shared" si="1351"/>
        <v>0</v>
      </c>
      <c r="XX48" s="27">
        <f t="shared" si="1352"/>
        <v>0</v>
      </c>
      <c r="XY48" s="27">
        <f t="shared" si="1353"/>
        <v>0</v>
      </c>
      <c r="XZ48" s="27">
        <f t="shared" si="1354"/>
        <v>0</v>
      </c>
      <c r="YA48" s="27">
        <f t="shared" si="1355"/>
        <v>0</v>
      </c>
      <c r="YB48" s="27">
        <f t="shared" si="1356"/>
        <v>0</v>
      </c>
      <c r="YC48" s="27">
        <f t="shared" si="1357"/>
        <v>0</v>
      </c>
      <c r="YD48" s="27">
        <f t="shared" si="1358"/>
        <v>0</v>
      </c>
      <c r="YE48" s="27">
        <f t="shared" si="1359"/>
        <v>0</v>
      </c>
      <c r="YF48" s="27">
        <f t="shared" si="1360"/>
        <v>0</v>
      </c>
      <c r="YG48" s="27">
        <f t="shared" si="1361"/>
        <v>0</v>
      </c>
      <c r="YH48" s="27">
        <f t="shared" si="1362"/>
        <v>0</v>
      </c>
      <c r="YI48" s="27">
        <f t="shared" si="1363"/>
        <v>0</v>
      </c>
      <c r="YJ48" s="27">
        <f t="shared" si="1364"/>
        <v>0</v>
      </c>
      <c r="YL48" s="28">
        <f t="shared" si="1365"/>
        <v>732</v>
      </c>
      <c r="YM48" s="28">
        <f t="shared" si="1366"/>
        <v>477</v>
      </c>
      <c r="YN48" s="28">
        <f t="shared" si="1367"/>
        <v>142</v>
      </c>
      <c r="YO48" s="28">
        <f t="shared" si="1368"/>
        <v>0</v>
      </c>
      <c r="YP48" s="28">
        <f t="shared" si="1369"/>
        <v>0</v>
      </c>
      <c r="YQ48" s="28">
        <f t="shared" si="1370"/>
        <v>962</v>
      </c>
      <c r="YT48" s="27" t="str">
        <f t="shared" si="1371"/>
        <v>56</v>
      </c>
      <c r="YU48" s="27" t="str">
        <f t="shared" si="1372"/>
        <v>81</v>
      </c>
      <c r="YV48" s="27" t="str">
        <f t="shared" si="1373"/>
        <v>49</v>
      </c>
      <c r="YW48" s="27" t="str">
        <f t="shared" si="1374"/>
        <v>79</v>
      </c>
      <c r="YX48" s="27">
        <f t="shared" si="1375"/>
        <v>0</v>
      </c>
      <c r="YY48" s="27">
        <f t="shared" si="1376"/>
        <v>0</v>
      </c>
      <c r="YZ48" s="27" t="str">
        <f t="shared" si="1377"/>
        <v>45</v>
      </c>
      <c r="ZA48" s="27">
        <f t="shared" si="1378"/>
        <v>0</v>
      </c>
      <c r="ZB48" s="27" t="str">
        <f t="shared" si="1379"/>
        <v>37</v>
      </c>
      <c r="ZC48" s="27" t="str">
        <f t="shared" si="1380"/>
        <v>56</v>
      </c>
      <c r="ZD48" s="27">
        <f t="shared" si="1381"/>
        <v>0</v>
      </c>
      <c r="ZE48" s="27" t="str">
        <f t="shared" si="1382"/>
        <v>76</v>
      </c>
      <c r="ZF48" s="27" t="str">
        <f t="shared" si="1383"/>
        <v>60</v>
      </c>
      <c r="ZG48" s="27" t="str">
        <f t="shared" si="1384"/>
        <v>71</v>
      </c>
      <c r="ZH48" s="27" t="str">
        <f t="shared" si="1385"/>
        <v>61</v>
      </c>
      <c r="ZI48" s="27">
        <f t="shared" si="1386"/>
        <v>0</v>
      </c>
      <c r="ZJ48" s="27" t="str">
        <f t="shared" si="1387"/>
        <v>75</v>
      </c>
      <c r="ZK48" s="27">
        <f t="shared" si="1388"/>
        <v>0</v>
      </c>
      <c r="ZL48" s="27" t="str">
        <f t="shared" si="1389"/>
        <v>47</v>
      </c>
      <c r="ZM48" s="27">
        <f t="shared" si="1390"/>
        <v>0</v>
      </c>
      <c r="ZN48" s="27" t="str">
        <f t="shared" si="1391"/>
        <v>51</v>
      </c>
      <c r="ZO48" s="27" t="str">
        <f t="shared" si="1392"/>
        <v>44</v>
      </c>
      <c r="ZP48" s="27" t="str">
        <f t="shared" si="1393"/>
        <v>71</v>
      </c>
      <c r="ZQ48" s="27" t="str">
        <f t="shared" si="1394"/>
        <v>68</v>
      </c>
      <c r="ZR48" s="27" t="str">
        <f t="shared" si="1395"/>
        <v>71</v>
      </c>
      <c r="ZS48" s="27">
        <f t="shared" si="1396"/>
        <v>0</v>
      </c>
      <c r="ZT48" s="27" t="str">
        <f t="shared" si="1397"/>
        <v>72</v>
      </c>
      <c r="ZU48" s="27">
        <f t="shared" si="1398"/>
        <v>0</v>
      </c>
      <c r="ZV48" s="27">
        <f t="shared" si="1399"/>
        <v>0</v>
      </c>
      <c r="ZW48" s="27" t="str">
        <f t="shared" si="1400"/>
        <v>74</v>
      </c>
      <c r="ZX48" s="27">
        <f t="shared" si="1401"/>
        <v>0</v>
      </c>
      <c r="ZY48" s="27">
        <f t="shared" si="1402"/>
        <v>0</v>
      </c>
      <c r="ZZ48" s="27" t="str">
        <f t="shared" si="1403"/>
        <v>82</v>
      </c>
      <c r="AAA48" s="27">
        <f t="shared" si="1404"/>
        <v>0</v>
      </c>
      <c r="AAB48" s="27">
        <f t="shared" si="1405"/>
        <v>0</v>
      </c>
      <c r="AAC48" s="27" t="str">
        <f t="shared" si="1406"/>
        <v>25</v>
      </c>
      <c r="AAD48" s="27">
        <f t="shared" si="1407"/>
        <v>0</v>
      </c>
      <c r="AAE48" s="27">
        <f t="shared" si="1408"/>
        <v>0</v>
      </c>
      <c r="AAF48" s="27">
        <f t="shared" si="1409"/>
        <v>0</v>
      </c>
      <c r="AAG48" s="27">
        <f t="shared" si="1410"/>
        <v>0</v>
      </c>
      <c r="AAH48" s="27">
        <f t="shared" si="1411"/>
        <v>0</v>
      </c>
      <c r="AAI48" s="27">
        <f t="shared" si="1412"/>
        <v>0</v>
      </c>
      <c r="AAJ48" s="27">
        <f t="shared" si="1413"/>
        <v>0</v>
      </c>
      <c r="AAK48" s="27">
        <f t="shared" si="1414"/>
        <v>0</v>
      </c>
      <c r="AAL48" s="27">
        <f t="shared" si="1415"/>
        <v>0</v>
      </c>
      <c r="AAM48" s="27">
        <f t="shared" si="1416"/>
        <v>0</v>
      </c>
      <c r="AAN48" s="27">
        <f t="shared" si="1417"/>
        <v>0</v>
      </c>
      <c r="AAO48" s="27">
        <f t="shared" si="1418"/>
        <v>0</v>
      </c>
      <c r="AAP48" s="27">
        <f t="shared" si="1419"/>
        <v>0</v>
      </c>
      <c r="AAQ48" s="27">
        <f t="shared" si="1420"/>
        <v>0</v>
      </c>
      <c r="AAR48" s="27">
        <f t="shared" si="1421"/>
        <v>0</v>
      </c>
      <c r="AAS48" s="27">
        <f t="shared" si="1422"/>
        <v>0</v>
      </c>
      <c r="AAT48" s="27">
        <f t="shared" si="1423"/>
        <v>0</v>
      </c>
      <c r="AAU48" s="27">
        <f t="shared" si="1424"/>
        <v>0</v>
      </c>
      <c r="AAV48" s="27">
        <f t="shared" si="1425"/>
        <v>0</v>
      </c>
      <c r="AAW48" s="27">
        <f t="shared" si="1426"/>
        <v>0</v>
      </c>
      <c r="AAX48" s="27">
        <f t="shared" si="1427"/>
        <v>0</v>
      </c>
      <c r="AAY48" s="27">
        <f t="shared" si="1428"/>
        <v>0</v>
      </c>
      <c r="AAZ48" s="27">
        <f t="shared" si="1429"/>
        <v>0</v>
      </c>
      <c r="ABA48" s="27">
        <f t="shared" si="1430"/>
        <v>0</v>
      </c>
      <c r="ABB48" s="27">
        <f t="shared" si="1431"/>
        <v>0</v>
      </c>
      <c r="ABC48" s="27">
        <f t="shared" si="1432"/>
        <v>0</v>
      </c>
      <c r="ABD48" s="27">
        <f t="shared" si="1433"/>
        <v>0</v>
      </c>
      <c r="ABE48" s="27">
        <f t="shared" si="1434"/>
        <v>0</v>
      </c>
      <c r="ABF48" s="27">
        <f t="shared" si="1435"/>
        <v>0</v>
      </c>
      <c r="ABG48" s="27">
        <f t="shared" si="1436"/>
        <v>0</v>
      </c>
      <c r="ABH48" s="27">
        <f t="shared" si="1437"/>
        <v>0</v>
      </c>
      <c r="ABI48" s="27">
        <f t="shared" si="1438"/>
        <v>0</v>
      </c>
      <c r="ABJ48" s="27">
        <f t="shared" si="1439"/>
        <v>0</v>
      </c>
      <c r="ABK48" s="27">
        <f t="shared" si="1440"/>
        <v>0</v>
      </c>
      <c r="ABL48" s="27">
        <f t="shared" si="1441"/>
        <v>0</v>
      </c>
      <c r="ABM48" s="27">
        <f t="shared" si="1442"/>
        <v>0</v>
      </c>
      <c r="ABN48" s="27">
        <f t="shared" si="1443"/>
        <v>0</v>
      </c>
      <c r="ABO48" s="27">
        <f t="shared" si="1444"/>
        <v>0</v>
      </c>
      <c r="ABP48" s="27">
        <f t="shared" si="1445"/>
        <v>0</v>
      </c>
      <c r="ABQ48" s="27">
        <f t="shared" si="1446"/>
        <v>0</v>
      </c>
      <c r="ABR48" s="27">
        <f t="shared" si="1447"/>
        <v>0</v>
      </c>
      <c r="ABS48" s="27">
        <f t="shared" si="1448"/>
        <v>0</v>
      </c>
      <c r="ABT48" s="27">
        <f t="shared" si="1449"/>
        <v>0</v>
      </c>
      <c r="ABU48" s="27">
        <f t="shared" si="1450"/>
        <v>0</v>
      </c>
      <c r="ABV48" s="27">
        <f t="shared" si="1451"/>
        <v>0</v>
      </c>
      <c r="ABW48" s="27">
        <f t="shared" si="1452"/>
        <v>0</v>
      </c>
      <c r="ABY48" s="28">
        <f t="shared" si="1453"/>
        <v>518.6</v>
      </c>
      <c r="ABZ48" s="28">
        <f t="shared" si="1454"/>
        <v>352.6</v>
      </c>
      <c r="ACA48" s="28">
        <f t="shared" si="1455"/>
        <v>55.099999999999994</v>
      </c>
      <c r="ACB48" s="28">
        <f t="shared" si="1456"/>
        <v>0</v>
      </c>
      <c r="ACC48" s="28">
        <f t="shared" si="1457"/>
        <v>0</v>
      </c>
      <c r="ACD48" s="28">
        <f t="shared" si="1458"/>
        <v>663.68333333333328</v>
      </c>
      <c r="ACG48" s="27" t="str">
        <f t="shared" si="1459"/>
        <v>61.2</v>
      </c>
      <c r="ACH48" s="27" t="str">
        <f t="shared" si="1460"/>
        <v>38.5</v>
      </c>
      <c r="ACI48" s="27" t="str">
        <f t="shared" si="1461"/>
        <v>34.7</v>
      </c>
      <c r="ACJ48" s="27" t="str">
        <f t="shared" si="1462"/>
        <v>16</v>
      </c>
      <c r="ACK48" s="27">
        <f t="shared" si="1463"/>
        <v>0</v>
      </c>
      <c r="ACL48" s="27">
        <f t="shared" si="1464"/>
        <v>0</v>
      </c>
      <c r="ACM48" s="27" t="str">
        <f t="shared" si="1465"/>
        <v>51.1</v>
      </c>
      <c r="ACN48" s="27">
        <f t="shared" si="1466"/>
        <v>0</v>
      </c>
      <c r="ACO48" s="27" t="str">
        <f t="shared" si="1467"/>
        <v>60.4</v>
      </c>
      <c r="ACP48" s="27" t="str">
        <f t="shared" si="1468"/>
        <v>47.1</v>
      </c>
      <c r="ACQ48" s="27">
        <f t="shared" si="1469"/>
        <v>0</v>
      </c>
      <c r="ACR48" s="27" t="str">
        <f t="shared" si="1470"/>
        <v>0</v>
      </c>
      <c r="ACS48" s="27" t="str">
        <f t="shared" si="1471"/>
        <v>90.1</v>
      </c>
      <c r="ACT48" s="27" t="str">
        <f t="shared" si="1472"/>
        <v>41.9</v>
      </c>
      <c r="ACU48" s="27" t="str">
        <f t="shared" si="1473"/>
        <v>25.9</v>
      </c>
      <c r="ACV48" s="27">
        <f t="shared" si="1474"/>
        <v>0</v>
      </c>
      <c r="ACW48" s="27" t="str">
        <f t="shared" si="1475"/>
        <v>22.8</v>
      </c>
      <c r="ACX48" s="27">
        <f t="shared" si="1476"/>
        <v>0</v>
      </c>
      <c r="ACY48" s="27" t="str">
        <f t="shared" si="1477"/>
        <v>6.9</v>
      </c>
      <c r="ACZ48" s="27">
        <f t="shared" si="1478"/>
        <v>0</v>
      </c>
      <c r="ADA48" s="27" t="str">
        <f t="shared" si="1479"/>
        <v>64.1</v>
      </c>
      <c r="ADB48" s="27" t="str">
        <f t="shared" si="1480"/>
        <v>63.6</v>
      </c>
      <c r="ADC48" s="27" t="str">
        <f t="shared" si="1481"/>
        <v>13.2</v>
      </c>
      <c r="ADD48" s="27" t="str">
        <f t="shared" si="1482"/>
        <v>56.7</v>
      </c>
      <c r="ADE48" s="27" t="str">
        <f t="shared" si="1483"/>
        <v>55</v>
      </c>
      <c r="ADF48" s="27">
        <f t="shared" si="1484"/>
        <v>0</v>
      </c>
      <c r="ADG48" s="27" t="str">
        <f t="shared" si="1485"/>
        <v>32.8</v>
      </c>
      <c r="ADH48" s="27">
        <f t="shared" si="1486"/>
        <v>0</v>
      </c>
      <c r="ADI48" s="27">
        <f t="shared" si="1487"/>
        <v>0</v>
      </c>
      <c r="ADJ48" s="27" t="str">
        <f t="shared" si="1488"/>
        <v>28.2</v>
      </c>
      <c r="ADK48" s="27">
        <f t="shared" si="1489"/>
        <v>0</v>
      </c>
      <c r="ADL48" s="27">
        <f t="shared" si="1490"/>
        <v>0</v>
      </c>
      <c r="ADM48" s="27" t="str">
        <f t="shared" si="1491"/>
        <v>62.3</v>
      </c>
      <c r="ADN48" s="27">
        <f t="shared" si="1492"/>
        <v>0</v>
      </c>
      <c r="ADO48" s="27">
        <f t="shared" si="1493"/>
        <v>0</v>
      </c>
      <c r="ADP48" s="27" t="str">
        <f t="shared" si="1494"/>
        <v>53.8</v>
      </c>
      <c r="ADQ48" s="27">
        <f t="shared" si="1495"/>
        <v>0</v>
      </c>
      <c r="ADR48" s="27">
        <f t="shared" si="1496"/>
        <v>0</v>
      </c>
      <c r="ADS48" s="27">
        <f t="shared" si="1497"/>
        <v>0</v>
      </c>
      <c r="ADT48" s="27">
        <f t="shared" si="1498"/>
        <v>0</v>
      </c>
      <c r="ADU48" s="27">
        <f t="shared" si="1499"/>
        <v>0</v>
      </c>
      <c r="ADV48" s="27">
        <f t="shared" si="1500"/>
        <v>0</v>
      </c>
      <c r="ADW48" s="27">
        <f t="shared" si="1501"/>
        <v>0</v>
      </c>
      <c r="ADX48" s="27">
        <f t="shared" si="1502"/>
        <v>0</v>
      </c>
      <c r="ADY48" s="27">
        <f t="shared" si="1503"/>
        <v>0</v>
      </c>
      <c r="ADZ48" s="27">
        <f t="shared" si="1504"/>
        <v>0</v>
      </c>
      <c r="AEA48" s="27">
        <f t="shared" si="1505"/>
        <v>0</v>
      </c>
      <c r="AEB48" s="27">
        <f t="shared" si="1506"/>
        <v>0</v>
      </c>
      <c r="AEC48" s="27">
        <f t="shared" si="1507"/>
        <v>0</v>
      </c>
      <c r="AED48" s="27">
        <f t="shared" si="1508"/>
        <v>0</v>
      </c>
      <c r="AEE48" s="27">
        <f t="shared" si="1509"/>
        <v>0</v>
      </c>
      <c r="AEF48" s="27">
        <f t="shared" si="1510"/>
        <v>0</v>
      </c>
      <c r="AEG48" s="27">
        <f t="shared" si="1511"/>
        <v>0</v>
      </c>
      <c r="AEH48" s="27">
        <f t="shared" si="1512"/>
        <v>0</v>
      </c>
      <c r="AEI48" s="27">
        <f t="shared" si="1513"/>
        <v>0</v>
      </c>
      <c r="AEJ48" s="27">
        <f t="shared" si="1514"/>
        <v>0</v>
      </c>
      <c r="AEK48" s="27">
        <f t="shared" si="1515"/>
        <v>0</v>
      </c>
      <c r="AEL48" s="27">
        <f t="shared" si="1516"/>
        <v>0</v>
      </c>
      <c r="AEM48" s="27">
        <f t="shared" si="1517"/>
        <v>0</v>
      </c>
      <c r="AEN48" s="27">
        <f t="shared" si="1518"/>
        <v>0</v>
      </c>
      <c r="AEO48" s="27">
        <f t="shared" si="1519"/>
        <v>0</v>
      </c>
      <c r="AEP48" s="27">
        <f t="shared" si="1520"/>
        <v>0</v>
      </c>
      <c r="AEQ48" s="27">
        <f t="shared" si="1521"/>
        <v>0</v>
      </c>
      <c r="AER48" s="27">
        <f t="shared" si="1522"/>
        <v>0</v>
      </c>
      <c r="AES48" s="27">
        <f t="shared" si="1523"/>
        <v>0</v>
      </c>
      <c r="AET48" s="27">
        <f t="shared" si="1524"/>
        <v>0</v>
      </c>
      <c r="AEU48" s="27">
        <f t="shared" si="1525"/>
        <v>0</v>
      </c>
      <c r="AEV48" s="27">
        <f t="shared" si="1526"/>
        <v>0</v>
      </c>
      <c r="AEW48" s="27">
        <f t="shared" si="1527"/>
        <v>0</v>
      </c>
      <c r="AEX48" s="27">
        <f t="shared" si="1528"/>
        <v>0</v>
      </c>
      <c r="AEY48" s="27">
        <f t="shared" si="1529"/>
        <v>0</v>
      </c>
      <c r="AEZ48" s="27">
        <f t="shared" si="1530"/>
        <v>0</v>
      </c>
      <c r="AFA48" s="27">
        <f t="shared" si="1531"/>
        <v>0</v>
      </c>
      <c r="AFB48" s="27">
        <f t="shared" si="1532"/>
        <v>0</v>
      </c>
      <c r="AFC48" s="27">
        <f t="shared" si="1533"/>
        <v>0</v>
      </c>
      <c r="AFD48" s="27">
        <f t="shared" si="1534"/>
        <v>0</v>
      </c>
      <c r="AFE48" s="27">
        <f t="shared" si="1535"/>
        <v>0</v>
      </c>
      <c r="AFF48" s="27">
        <f t="shared" si="1536"/>
        <v>0</v>
      </c>
      <c r="AFG48" s="27">
        <f t="shared" si="1537"/>
        <v>0</v>
      </c>
      <c r="AFH48" s="27">
        <f t="shared" si="1538"/>
        <v>0</v>
      </c>
      <c r="AFI48" s="27">
        <f t="shared" si="1539"/>
        <v>0</v>
      </c>
      <c r="AFJ48" s="27">
        <f t="shared" si="1540"/>
        <v>0</v>
      </c>
      <c r="AFL48" s="28">
        <f t="shared" si="892"/>
        <v>55.25</v>
      </c>
      <c r="AFM48" s="28">
        <v>55.25</v>
      </c>
      <c r="AFN48" s="27">
        <v>4</v>
      </c>
      <c r="AFO48" s="27">
        <f t="shared" si="1541"/>
        <v>4</v>
      </c>
      <c r="AFP48" s="27">
        <f t="shared" si="1542"/>
        <v>4</v>
      </c>
      <c r="AFQ48" s="27">
        <f t="shared" si="1543"/>
        <v>4</v>
      </c>
      <c r="AFR48" s="27">
        <f t="shared" si="1544"/>
        <v>8</v>
      </c>
      <c r="AFS48" s="27">
        <f t="shared" si="1545"/>
        <v>0</v>
      </c>
      <c r="AFT48" s="27">
        <f t="shared" si="1546"/>
        <v>0</v>
      </c>
      <c r="AFU48" s="27">
        <f t="shared" si="1547"/>
        <v>4</v>
      </c>
      <c r="AFV48" s="27">
        <f t="shared" si="1548"/>
        <v>0</v>
      </c>
      <c r="AFW48" s="27">
        <f t="shared" si="1549"/>
        <v>4</v>
      </c>
      <c r="AFX48" s="27">
        <f t="shared" si="1550"/>
        <v>2</v>
      </c>
      <c r="AFY48" s="27">
        <f t="shared" si="1551"/>
        <v>0</v>
      </c>
      <c r="AFZ48" s="27">
        <f t="shared" si="1552"/>
        <v>4</v>
      </c>
      <c r="AGA48" s="27">
        <f t="shared" si="1553"/>
        <v>4</v>
      </c>
      <c r="AGB48" s="27">
        <f t="shared" si="1554"/>
        <v>4</v>
      </c>
      <c r="AGC48" s="27">
        <f t="shared" si="1555"/>
        <v>4</v>
      </c>
      <c r="AGD48" s="27">
        <f t="shared" si="1556"/>
        <v>0</v>
      </c>
      <c r="AGE48" s="27">
        <f t="shared" si="1557"/>
        <v>4</v>
      </c>
      <c r="AGF48" s="27">
        <f t="shared" si="1558"/>
        <v>0</v>
      </c>
      <c r="AGG48" s="27">
        <f t="shared" si="1559"/>
        <v>3</v>
      </c>
      <c r="AGH48" s="27">
        <f t="shared" si="1560"/>
        <v>0</v>
      </c>
      <c r="AGI48" s="27">
        <f t="shared" si="1561"/>
        <v>4</v>
      </c>
      <c r="AGJ48" s="27">
        <f t="shared" si="1562"/>
        <v>4</v>
      </c>
      <c r="AGK48" s="27">
        <f t="shared" si="1563"/>
        <v>8</v>
      </c>
      <c r="AGL48" s="27">
        <f t="shared" si="1564"/>
        <v>6</v>
      </c>
      <c r="AGM48" s="27">
        <f t="shared" si="1565"/>
        <v>7</v>
      </c>
      <c r="AGN48" s="27">
        <f t="shared" si="1566"/>
        <v>0</v>
      </c>
      <c r="AGO48" s="27">
        <f t="shared" si="1567"/>
        <v>4</v>
      </c>
      <c r="AGP48" s="27">
        <f t="shared" si="1568"/>
        <v>0</v>
      </c>
      <c r="AGQ48" s="27">
        <f t="shared" si="1569"/>
        <v>0</v>
      </c>
      <c r="AGR48" s="27">
        <f t="shared" si="1570"/>
        <v>4</v>
      </c>
      <c r="AGS48" s="27">
        <f t="shared" si="1571"/>
        <v>0</v>
      </c>
      <c r="AGT48" s="27">
        <f t="shared" si="1572"/>
        <v>0</v>
      </c>
      <c r="AGU48" s="27">
        <f t="shared" si="1573"/>
        <v>4</v>
      </c>
      <c r="AGV48" s="27">
        <f t="shared" si="1574"/>
        <v>0</v>
      </c>
      <c r="AGW48" s="27">
        <f t="shared" si="1575"/>
        <v>0</v>
      </c>
      <c r="AGX48" s="27">
        <f t="shared" si="1576"/>
        <v>4</v>
      </c>
      <c r="AGY48" s="27">
        <f t="shared" si="1577"/>
        <v>0</v>
      </c>
      <c r="AGZ48" s="27">
        <f t="shared" si="1578"/>
        <v>0</v>
      </c>
      <c r="AHA48" s="27">
        <f t="shared" si="1579"/>
        <v>0</v>
      </c>
      <c r="AHB48" s="27">
        <f t="shared" si="1580"/>
        <v>0</v>
      </c>
      <c r="AHC48" s="27">
        <f t="shared" si="1581"/>
        <v>0</v>
      </c>
      <c r="AHD48" s="27">
        <f t="shared" si="1582"/>
        <v>0</v>
      </c>
      <c r="AHE48" s="27">
        <f t="shared" si="1583"/>
        <v>0</v>
      </c>
      <c r="AHF48" s="27">
        <f t="shared" si="1584"/>
        <v>0</v>
      </c>
      <c r="AHG48" s="27">
        <f t="shared" si="1585"/>
        <v>0</v>
      </c>
      <c r="AHH48" s="27">
        <f t="shared" si="1586"/>
        <v>0</v>
      </c>
      <c r="AHI48" s="27">
        <f t="shared" si="1587"/>
        <v>0</v>
      </c>
      <c r="AHJ48" s="27">
        <f t="shared" si="1588"/>
        <v>0</v>
      </c>
      <c r="AHK48" s="27">
        <f t="shared" si="1589"/>
        <v>0</v>
      </c>
      <c r="AHL48" s="27">
        <f t="shared" si="1590"/>
        <v>0</v>
      </c>
      <c r="AHM48" s="27">
        <f t="shared" si="1591"/>
        <v>0</v>
      </c>
      <c r="AHN48" s="27">
        <f t="shared" si="1592"/>
        <v>0</v>
      </c>
      <c r="AHO48" s="27">
        <f t="shared" si="1593"/>
        <v>0</v>
      </c>
      <c r="AHP48" s="27">
        <f t="shared" si="1594"/>
        <v>0</v>
      </c>
      <c r="AHQ48" s="27">
        <f t="shared" si="1595"/>
        <v>0</v>
      </c>
      <c r="AHR48" s="27">
        <f t="shared" si="1596"/>
        <v>0</v>
      </c>
      <c r="AHS48" s="27">
        <f t="shared" si="1597"/>
        <v>0</v>
      </c>
      <c r="AHT48" s="27">
        <f t="shared" si="1598"/>
        <v>0</v>
      </c>
      <c r="AHU48" s="27">
        <f t="shared" si="1599"/>
        <v>0</v>
      </c>
      <c r="AHV48" s="27">
        <f t="shared" si="1600"/>
        <v>0</v>
      </c>
      <c r="AHW48" s="27">
        <f t="shared" si="1601"/>
        <v>0</v>
      </c>
      <c r="AHX48" s="27">
        <f t="shared" si="1602"/>
        <v>0</v>
      </c>
      <c r="AHY48" s="27">
        <f t="shared" si="1603"/>
        <v>0</v>
      </c>
      <c r="AHZ48" s="27">
        <f t="shared" si="1604"/>
        <v>0</v>
      </c>
      <c r="AIA48" s="27">
        <f t="shared" si="1605"/>
        <v>0</v>
      </c>
      <c r="AIB48" s="27">
        <f t="shared" si="1606"/>
        <v>0</v>
      </c>
      <c r="AIC48" s="27">
        <f t="shared" si="1607"/>
        <v>0</v>
      </c>
      <c r="AID48" s="27">
        <f t="shared" si="1608"/>
        <v>0</v>
      </c>
      <c r="AIE48" s="27">
        <f t="shared" si="1609"/>
        <v>0</v>
      </c>
      <c r="AIF48" s="27">
        <f t="shared" si="1610"/>
        <v>0</v>
      </c>
      <c r="AIG48" s="27">
        <f t="shared" si="1611"/>
        <v>0</v>
      </c>
      <c r="AIH48" s="27">
        <f t="shared" si="1612"/>
        <v>0</v>
      </c>
      <c r="AII48" s="27">
        <f t="shared" si="1613"/>
        <v>0</v>
      </c>
      <c r="AIJ48" s="27">
        <f t="shared" si="1614"/>
        <v>0</v>
      </c>
      <c r="AIK48" s="27">
        <f t="shared" si="1615"/>
        <v>0</v>
      </c>
      <c r="AIL48" s="27">
        <f t="shared" si="1616"/>
        <v>0</v>
      </c>
      <c r="AIM48" s="27">
        <f t="shared" si="1617"/>
        <v>0</v>
      </c>
      <c r="AIN48" s="27">
        <f t="shared" si="1618"/>
        <v>0</v>
      </c>
      <c r="AIO48" s="27">
        <f t="shared" si="1619"/>
        <v>0</v>
      </c>
      <c r="AIP48" s="27">
        <f t="shared" si="1620"/>
        <v>0</v>
      </c>
      <c r="AIQ48" s="27">
        <f t="shared" si="1621"/>
        <v>0</v>
      </c>
      <c r="AIR48" s="27">
        <f t="shared" si="1622"/>
        <v>0</v>
      </c>
      <c r="AIT48" s="27">
        <v>1</v>
      </c>
      <c r="AIU48" s="27">
        <v>1</v>
      </c>
      <c r="AIV48" s="27">
        <v>1</v>
      </c>
      <c r="AIW48" s="27">
        <f t="shared" si="1623"/>
        <v>2</v>
      </c>
      <c r="AIX48" s="27">
        <f t="shared" si="1624"/>
        <v>0</v>
      </c>
      <c r="AIY48" s="27">
        <f t="shared" si="1625"/>
        <v>0</v>
      </c>
      <c r="AIZ48" s="27">
        <f t="shared" si="1626"/>
        <v>0.5</v>
      </c>
      <c r="AJA48" s="27">
        <f t="shared" si="1627"/>
        <v>0</v>
      </c>
      <c r="AJB48" s="27">
        <f t="shared" si="1628"/>
        <v>0.5</v>
      </c>
      <c r="AJC48" s="27">
        <f t="shared" si="1629"/>
        <v>8</v>
      </c>
      <c r="AJD48" s="27">
        <f t="shared" si="1630"/>
        <v>0</v>
      </c>
      <c r="AJE48" s="27">
        <f t="shared" si="1631"/>
        <v>4</v>
      </c>
      <c r="AJF48" s="27">
        <f t="shared" si="1632"/>
        <v>1</v>
      </c>
      <c r="AJG48" s="27">
        <f t="shared" si="1633"/>
        <v>1</v>
      </c>
      <c r="AJH48" s="27">
        <f t="shared" si="1634"/>
        <v>1</v>
      </c>
      <c r="AJI48" s="27">
        <f t="shared" si="1635"/>
        <v>0</v>
      </c>
      <c r="AJJ48" s="27">
        <f t="shared" si="1636"/>
        <v>0.5</v>
      </c>
      <c r="AJK48" s="27">
        <f t="shared" si="1637"/>
        <v>0</v>
      </c>
      <c r="AJL48" s="27">
        <f t="shared" si="1638"/>
        <v>4</v>
      </c>
      <c r="AJM48" s="27">
        <f t="shared" si="1639"/>
        <v>0</v>
      </c>
      <c r="AJN48" s="27">
        <f t="shared" si="1640"/>
        <v>4</v>
      </c>
      <c r="AJO48" s="27">
        <f t="shared" si="1641"/>
        <v>1</v>
      </c>
      <c r="AJP48" s="27">
        <f t="shared" si="1642"/>
        <v>2</v>
      </c>
      <c r="AJQ48" s="27">
        <f t="shared" si="1643"/>
        <v>4</v>
      </c>
      <c r="AJR48" s="27">
        <f t="shared" si="1644"/>
        <v>16</v>
      </c>
      <c r="AJS48" s="27">
        <f t="shared" si="1645"/>
        <v>0</v>
      </c>
      <c r="AJT48" s="27">
        <f t="shared" si="1646"/>
        <v>2</v>
      </c>
      <c r="AJU48" s="27">
        <f t="shared" si="1647"/>
        <v>0</v>
      </c>
      <c r="AJV48" s="27">
        <f t="shared" si="1648"/>
        <v>0</v>
      </c>
      <c r="AJW48" s="27">
        <f t="shared" si="1649"/>
        <v>0.25</v>
      </c>
      <c r="AJX48" s="27">
        <f t="shared" si="1650"/>
        <v>0</v>
      </c>
      <c r="AJY48" s="27">
        <f t="shared" si="1651"/>
        <v>0</v>
      </c>
      <c r="AJZ48" s="27">
        <f t="shared" si="1652"/>
        <v>0.25</v>
      </c>
      <c r="AKA48" s="27">
        <f t="shared" si="1653"/>
        <v>0</v>
      </c>
      <c r="AKB48" s="27">
        <f t="shared" si="1654"/>
        <v>0</v>
      </c>
      <c r="AKC48" s="27">
        <f t="shared" si="1655"/>
        <v>0.25</v>
      </c>
      <c r="AKD48" s="27">
        <f t="shared" si="1656"/>
        <v>0</v>
      </c>
      <c r="AKE48" s="27">
        <f t="shared" si="1657"/>
        <v>0</v>
      </c>
      <c r="AKF48" s="27">
        <f t="shared" si="1658"/>
        <v>0</v>
      </c>
      <c r="AKG48" s="27">
        <f t="shared" si="1659"/>
        <v>0</v>
      </c>
      <c r="AKH48" s="27">
        <f t="shared" si="1660"/>
        <v>0</v>
      </c>
      <c r="AKI48" s="27">
        <f t="shared" si="1661"/>
        <v>0</v>
      </c>
      <c r="AKJ48" s="27">
        <f t="shared" si="1662"/>
        <v>0</v>
      </c>
      <c r="AKK48" s="27">
        <f t="shared" si="1663"/>
        <v>0</v>
      </c>
      <c r="AKL48" s="27">
        <f t="shared" si="1664"/>
        <v>0</v>
      </c>
      <c r="AKM48" s="27">
        <f t="shared" si="1665"/>
        <v>0</v>
      </c>
      <c r="AKN48" s="27">
        <f t="shared" si="1666"/>
        <v>0</v>
      </c>
      <c r="AKO48" s="27">
        <f t="shared" si="1667"/>
        <v>0</v>
      </c>
      <c r="AKP48" s="27">
        <f t="shared" si="1668"/>
        <v>0</v>
      </c>
      <c r="AKQ48" s="27">
        <f t="shared" si="1669"/>
        <v>0</v>
      </c>
      <c r="AKR48" s="27">
        <f t="shared" si="1670"/>
        <v>0</v>
      </c>
      <c r="AKS48" s="27">
        <f t="shared" si="1671"/>
        <v>0</v>
      </c>
      <c r="AKT48" s="27">
        <f t="shared" si="1672"/>
        <v>0</v>
      </c>
      <c r="AKU48" s="27">
        <f t="shared" si="1673"/>
        <v>0</v>
      </c>
      <c r="AKV48" s="27">
        <f t="shared" si="1674"/>
        <v>0</v>
      </c>
      <c r="AKW48" s="27">
        <f t="shared" si="1675"/>
        <v>0</v>
      </c>
      <c r="AKX48" s="27">
        <f t="shared" si="1676"/>
        <v>0</v>
      </c>
      <c r="AKY48" s="27">
        <f t="shared" si="1677"/>
        <v>0</v>
      </c>
      <c r="AKZ48" s="27">
        <f t="shared" si="1678"/>
        <v>0</v>
      </c>
      <c r="ALA48" s="27">
        <f t="shared" si="1679"/>
        <v>0</v>
      </c>
      <c r="ALB48" s="27">
        <f t="shared" si="1680"/>
        <v>0</v>
      </c>
      <c r="ALC48" s="27">
        <f t="shared" si="1681"/>
        <v>0</v>
      </c>
      <c r="ALD48" s="27">
        <f t="shared" si="1682"/>
        <v>0</v>
      </c>
      <c r="ALE48" s="27">
        <f t="shared" si="1683"/>
        <v>0</v>
      </c>
      <c r="ALF48" s="27">
        <f t="shared" si="1684"/>
        <v>0</v>
      </c>
      <c r="ALG48" s="27">
        <f t="shared" si="1685"/>
        <v>0</v>
      </c>
      <c r="ALH48" s="27">
        <f t="shared" si="1686"/>
        <v>0</v>
      </c>
      <c r="ALI48" s="27">
        <f t="shared" si="1687"/>
        <v>0</v>
      </c>
      <c r="ALJ48" s="27">
        <f t="shared" si="1688"/>
        <v>0</v>
      </c>
      <c r="ALK48" s="27">
        <f t="shared" si="1689"/>
        <v>0</v>
      </c>
      <c r="ALL48" s="27">
        <f t="shared" si="1690"/>
        <v>0</v>
      </c>
      <c r="ALM48" s="27">
        <f t="shared" si="1691"/>
        <v>0</v>
      </c>
      <c r="ALN48" s="27">
        <f t="shared" si="1692"/>
        <v>0</v>
      </c>
      <c r="ALO48" s="27">
        <f t="shared" si="1693"/>
        <v>0</v>
      </c>
      <c r="ALP48" s="27">
        <f t="shared" si="1694"/>
        <v>0</v>
      </c>
      <c r="ALQ48" s="27">
        <f t="shared" si="1695"/>
        <v>0</v>
      </c>
      <c r="ALR48" s="27">
        <f t="shared" si="1696"/>
        <v>0</v>
      </c>
      <c r="ALS48" s="27">
        <f t="shared" si="1697"/>
        <v>0</v>
      </c>
      <c r="ALT48" s="27">
        <f t="shared" si="1698"/>
        <v>0</v>
      </c>
      <c r="ALU48" s="27">
        <f t="shared" si="1699"/>
        <v>0</v>
      </c>
      <c r="ALV48" s="27">
        <f t="shared" si="1700"/>
        <v>0</v>
      </c>
      <c r="ALW48" s="27">
        <f t="shared" si="1701"/>
        <v>0</v>
      </c>
      <c r="AMK48" s="28">
        <v>1822</v>
      </c>
      <c r="AML48" s="28">
        <f t="shared" si="1702"/>
        <v>1822</v>
      </c>
      <c r="AMN48" s="28">
        <v>1799</v>
      </c>
      <c r="AMO48" s="27" t="str">
        <f t="shared" si="1703"/>
        <v>1808</v>
      </c>
      <c r="AMP48" s="27" t="str">
        <f t="shared" si="1704"/>
        <v>1799</v>
      </c>
      <c r="AMQ48" s="27" t="str">
        <f t="shared" si="1705"/>
        <v>1812</v>
      </c>
      <c r="AMR48" s="27" t="str">
        <f t="shared" si="1706"/>
        <v>1798</v>
      </c>
      <c r="AMS48" s="27" t="str">
        <f t="shared" si="1707"/>
        <v>1798</v>
      </c>
      <c r="AMT48" s="27" t="str">
        <f t="shared" si="1708"/>
        <v>1798</v>
      </c>
      <c r="AMU48" s="27" t="str">
        <f t="shared" si="1709"/>
        <v>1810</v>
      </c>
      <c r="AMV48" s="27" t="str">
        <f t="shared" si="1710"/>
        <v>1810</v>
      </c>
      <c r="AMW48" s="27" t="str">
        <f t="shared" si="1711"/>
        <v>1821</v>
      </c>
      <c r="AMX48" s="27" t="str">
        <f t="shared" si="1712"/>
        <v>1839</v>
      </c>
      <c r="AMY48" s="27" t="str">
        <f t="shared" si="1713"/>
        <v>1839</v>
      </c>
      <c r="AMZ48" s="27" t="str">
        <f t="shared" si="1714"/>
        <v>1823</v>
      </c>
      <c r="ANA48" s="27" t="str">
        <f t="shared" si="1715"/>
        <v>1839</v>
      </c>
      <c r="ANB48" s="27" t="str">
        <f t="shared" si="1716"/>
        <v>1851</v>
      </c>
      <c r="ANC48" s="27" t="str">
        <f t="shared" si="1717"/>
        <v>1834</v>
      </c>
      <c r="AND48" s="27" t="str">
        <f t="shared" si="1718"/>
        <v>1834</v>
      </c>
      <c r="ANE48" s="27" t="str">
        <f t="shared" si="1719"/>
        <v>1815</v>
      </c>
      <c r="ANF48" s="27" t="str">
        <f t="shared" si="1720"/>
        <v>1815</v>
      </c>
      <c r="ANG48" s="27" t="str">
        <f t="shared" si="1721"/>
        <v>1792</v>
      </c>
      <c r="ANH48" s="27" t="str">
        <f t="shared" si="1722"/>
        <v>1792</v>
      </c>
      <c r="ANI48" s="27" t="str">
        <f t="shared" si="1723"/>
        <v>1805</v>
      </c>
      <c r="ANJ48" s="27" t="str">
        <f t="shared" si="1724"/>
        <v>1817</v>
      </c>
      <c r="ANK48" s="27" t="str">
        <f t="shared" si="1725"/>
        <v>1806</v>
      </c>
      <c r="ANL48" s="27" t="str">
        <f t="shared" si="1726"/>
        <v>1822</v>
      </c>
      <c r="ANM48" s="27" t="str">
        <f t="shared" si="1727"/>
        <v>1814</v>
      </c>
      <c r="ANN48" s="27" t="str">
        <f t="shared" si="1728"/>
        <v>1814</v>
      </c>
      <c r="ANO48" s="27" t="str">
        <f t="shared" si="1729"/>
        <v>1803</v>
      </c>
      <c r="ANP48" s="27" t="str">
        <f t="shared" si="1730"/>
        <v>1803</v>
      </c>
      <c r="ANQ48" s="27" t="str">
        <f t="shared" si="1731"/>
        <v>1803</v>
      </c>
      <c r="ANR48" s="27" t="str">
        <f t="shared" si="1732"/>
        <v>1799</v>
      </c>
      <c r="ANS48" s="27" t="str">
        <f t="shared" si="1733"/>
        <v>1799</v>
      </c>
      <c r="ANT48" s="27" t="str">
        <f t="shared" si="1734"/>
        <v>1799</v>
      </c>
      <c r="ANU48" s="27" t="str">
        <f t="shared" si="1735"/>
        <v>1816</v>
      </c>
      <c r="ANV48" s="27" t="str">
        <f t="shared" si="1736"/>
        <v>1816</v>
      </c>
      <c r="ANW48" s="27" t="str">
        <f t="shared" si="1737"/>
        <v>1816</v>
      </c>
      <c r="ANX48" s="27" t="str">
        <f t="shared" si="1738"/>
        <v>1822</v>
      </c>
      <c r="ANY48" s="27" t="str">
        <f t="shared" si="1739"/>
        <v>1822</v>
      </c>
      <c r="ANZ48" s="27" t="str">
        <f t="shared" si="1740"/>
        <v>1822</v>
      </c>
      <c r="AOA48" s="27" t="str">
        <f t="shared" si="1741"/>
        <v>1822</v>
      </c>
      <c r="AOB48" s="27" t="str">
        <f t="shared" si="1742"/>
        <v>1822</v>
      </c>
      <c r="AOC48" s="27" t="str">
        <f t="shared" si="1743"/>
        <v>1822</v>
      </c>
      <c r="AOD48" s="27" t="str">
        <f t="shared" si="1744"/>
        <v>1822</v>
      </c>
      <c r="AOE48" s="27" t="str">
        <f t="shared" si="1745"/>
        <v>1822</v>
      </c>
      <c r="AOF48" s="27" t="str">
        <f t="shared" si="1746"/>
        <v>1822</v>
      </c>
      <c r="AOG48" s="27" t="str">
        <f t="shared" si="1747"/>
        <v>1822</v>
      </c>
      <c r="AOH48" s="27" t="str">
        <f t="shared" si="1748"/>
        <v>1822</v>
      </c>
      <c r="AOI48" s="27" t="str">
        <f t="shared" si="1749"/>
        <v>1822</v>
      </c>
      <c r="AOJ48" s="27" t="str">
        <f t="shared" si="1750"/>
        <v>1822</v>
      </c>
      <c r="AOK48" s="27" t="str">
        <f t="shared" si="1751"/>
        <v>1822</v>
      </c>
      <c r="AOL48" s="27" t="str">
        <f t="shared" si="1752"/>
        <v>1822</v>
      </c>
      <c r="AOM48" s="27" t="str">
        <f t="shared" si="1753"/>
        <v>1822</v>
      </c>
      <c r="AON48" s="27" t="str">
        <f t="shared" si="1754"/>
        <v>1822</v>
      </c>
      <c r="AOO48" s="27" t="str">
        <f t="shared" si="1755"/>
        <v>1822</v>
      </c>
      <c r="AOP48" s="27" t="str">
        <f t="shared" si="1756"/>
        <v>1822</v>
      </c>
      <c r="AOQ48" s="27" t="str">
        <f t="shared" si="1757"/>
        <v>1822</v>
      </c>
      <c r="AOR48" s="27" t="str">
        <f t="shared" si="1758"/>
        <v>1822</v>
      </c>
      <c r="AOS48" s="27" t="str">
        <f t="shared" si="1759"/>
        <v>1822</v>
      </c>
      <c r="AOT48" s="27" t="str">
        <f t="shared" si="1760"/>
        <v>1822</v>
      </c>
      <c r="AOU48" s="27" t="str">
        <f t="shared" si="1761"/>
        <v>1822</v>
      </c>
      <c r="AOV48" s="27" t="str">
        <f t="shared" si="1762"/>
        <v>1822</v>
      </c>
      <c r="AOW48" s="27" t="str">
        <f t="shared" si="1763"/>
        <v>1822</v>
      </c>
      <c r="AOX48" s="27" t="str">
        <f t="shared" si="1764"/>
        <v>1822</v>
      </c>
      <c r="AOY48" s="27" t="str">
        <f t="shared" si="1765"/>
        <v>1822</v>
      </c>
      <c r="AOZ48" s="27" t="str">
        <f t="shared" si="1766"/>
        <v>1822</v>
      </c>
      <c r="APA48" s="27" t="str">
        <f t="shared" si="1767"/>
        <v>1822</v>
      </c>
      <c r="APB48" s="27" t="str">
        <f t="shared" si="1768"/>
        <v>1822</v>
      </c>
      <c r="APC48" s="27" t="str">
        <f t="shared" si="1769"/>
        <v>1822</v>
      </c>
      <c r="APD48" s="27" t="str">
        <f t="shared" si="1770"/>
        <v>1822</v>
      </c>
      <c r="APE48" s="27" t="str">
        <f t="shared" si="1771"/>
        <v>1822</v>
      </c>
      <c r="APF48" s="27" t="str">
        <f t="shared" si="1772"/>
        <v>1822</v>
      </c>
      <c r="APG48" s="27" t="str">
        <f t="shared" si="1773"/>
        <v>1822</v>
      </c>
      <c r="APH48" s="27" t="str">
        <f t="shared" si="1774"/>
        <v>1822</v>
      </c>
      <c r="API48" s="27" t="str">
        <f t="shared" si="1775"/>
        <v>1822</v>
      </c>
      <c r="APJ48" s="27" t="str">
        <f t="shared" si="1776"/>
        <v>1822</v>
      </c>
      <c r="APK48" s="27" t="str">
        <f t="shared" si="1777"/>
        <v>1822</v>
      </c>
      <c r="APL48" s="27" t="str">
        <f t="shared" si="1778"/>
        <v>1822</v>
      </c>
      <c r="APM48" s="27" t="str">
        <f t="shared" si="1779"/>
        <v>1822</v>
      </c>
      <c r="APN48" s="27" t="str">
        <f t="shared" si="1780"/>
        <v>1822</v>
      </c>
      <c r="APO48" s="27" t="str">
        <f t="shared" si="1781"/>
        <v>1822</v>
      </c>
      <c r="APP48" s="27" t="str">
        <f t="shared" si="1782"/>
        <v>1822</v>
      </c>
      <c r="APQ48" s="27" t="str">
        <f t="shared" si="1783"/>
        <v>1822</v>
      </c>
      <c r="APR48" s="27" t="str">
        <f t="shared" si="1784"/>
        <v>1822</v>
      </c>
    </row>
    <row r="49" spans="1:1011 1025:1110" x14ac:dyDescent="0.35">
      <c r="A49" s="27">
        <v>89</v>
      </c>
      <c r="B49" s="88" t="s">
        <v>64</v>
      </c>
      <c r="C49" s="91">
        <f>VLOOKUP(A49, Rankings!$A$2:$AN$129, 40, FALSE)</f>
        <v>47</v>
      </c>
      <c r="D49" s="20" t="s">
        <v>389</v>
      </c>
      <c r="I49" s="29">
        <f t="shared" si="893"/>
        <v>15.166666666666666</v>
      </c>
      <c r="L49" s="27" t="s">
        <v>2272</v>
      </c>
      <c r="M49" s="27" t="s">
        <v>2523</v>
      </c>
      <c r="N49" s="27" t="s">
        <v>2823</v>
      </c>
      <c r="O49" s="27" t="s">
        <v>3039</v>
      </c>
      <c r="P49" s="27" t="s">
        <v>24</v>
      </c>
      <c r="Q49" s="27" t="s">
        <v>24</v>
      </c>
      <c r="R49" s="27" t="s">
        <v>24</v>
      </c>
      <c r="S49" s="27" t="s">
        <v>24</v>
      </c>
      <c r="T49" s="27" t="s">
        <v>3706</v>
      </c>
      <c r="U49" s="27" t="s">
        <v>3994</v>
      </c>
      <c r="V49" s="27" t="s">
        <v>24</v>
      </c>
      <c r="W49" s="27" t="s">
        <v>4159</v>
      </c>
      <c r="X49" s="27" t="s">
        <v>4334</v>
      </c>
      <c r="Y49" s="27" t="s">
        <v>24</v>
      </c>
      <c r="Z49" s="27" t="s">
        <v>4599</v>
      </c>
      <c r="AA49" s="27" t="s">
        <v>4731</v>
      </c>
      <c r="AB49" s="27" t="s">
        <v>4830</v>
      </c>
      <c r="AC49" s="27" t="s">
        <v>24</v>
      </c>
      <c r="AD49" s="27" t="s">
        <v>24</v>
      </c>
      <c r="AE49" s="27" t="s">
        <v>24</v>
      </c>
      <c r="AF49" s="27" t="s">
        <v>5081</v>
      </c>
      <c r="AG49" s="27" t="s">
        <v>5259</v>
      </c>
      <c r="AH49" s="27" t="s">
        <v>5297</v>
      </c>
      <c r="AI49" s="27" t="s">
        <v>5461</v>
      </c>
      <c r="AJ49" s="27" t="s">
        <v>5567</v>
      </c>
      <c r="AK49" s="27" t="s">
        <v>24</v>
      </c>
      <c r="AL49" s="27" t="s">
        <v>5792</v>
      </c>
      <c r="AM49" s="27" t="s">
        <v>5886</v>
      </c>
      <c r="AN49" s="27" t="s">
        <v>24</v>
      </c>
      <c r="AO49" s="27" t="s">
        <v>6045</v>
      </c>
      <c r="AP49" s="27" t="s">
        <v>24</v>
      </c>
      <c r="AQ49" s="27" t="s">
        <v>24</v>
      </c>
      <c r="AR49" s="27" t="s">
        <v>6286</v>
      </c>
      <c r="AS49" s="27" t="s">
        <v>24</v>
      </c>
      <c r="AT49" s="27" t="s">
        <v>24</v>
      </c>
      <c r="AU49" s="27" t="s">
        <v>6746</v>
      </c>
      <c r="AV49" s="27" t="s">
        <v>24</v>
      </c>
      <c r="AW49" s="27" t="s">
        <v>24</v>
      </c>
      <c r="AX49" s="27" t="s">
        <v>24</v>
      </c>
      <c r="AY49" s="27" t="s">
        <v>24</v>
      </c>
      <c r="AZ49" s="27" t="s">
        <v>24</v>
      </c>
      <c r="BA49" s="27" t="s">
        <v>24</v>
      </c>
      <c r="BB49" s="27" t="s">
        <v>24</v>
      </c>
      <c r="BC49" s="27" t="s">
        <v>24</v>
      </c>
      <c r="BD49" s="27" t="s">
        <v>24</v>
      </c>
      <c r="BE49" s="27" t="s">
        <v>24</v>
      </c>
      <c r="BF49" s="27" t="s">
        <v>24</v>
      </c>
      <c r="BG49" s="27" t="s">
        <v>24</v>
      </c>
      <c r="BH49" s="27" t="s">
        <v>24</v>
      </c>
      <c r="BI49" s="27" t="s">
        <v>24</v>
      </c>
      <c r="BJ49" s="27" t="s">
        <v>24</v>
      </c>
      <c r="BK49" s="27" t="s">
        <v>24</v>
      </c>
      <c r="BL49" s="27" t="s">
        <v>24</v>
      </c>
      <c r="BM49" s="27" t="s">
        <v>24</v>
      </c>
      <c r="BN49" s="27" t="s">
        <v>24</v>
      </c>
      <c r="BO49" s="27" t="s">
        <v>24</v>
      </c>
      <c r="BP49" s="27" t="s">
        <v>24</v>
      </c>
      <c r="BQ49" s="27" t="s">
        <v>24</v>
      </c>
      <c r="BR49" s="27" t="s">
        <v>24</v>
      </c>
      <c r="BS49" s="27" t="s">
        <v>24</v>
      </c>
      <c r="BT49" s="27" t="s">
        <v>24</v>
      </c>
      <c r="BU49" s="27" t="s">
        <v>24</v>
      </c>
      <c r="BV49" s="27" t="s">
        <v>24</v>
      </c>
      <c r="BW49" s="27" t="s">
        <v>24</v>
      </c>
      <c r="BX49" s="27" t="s">
        <v>24</v>
      </c>
      <c r="BY49" s="27" t="s">
        <v>24</v>
      </c>
      <c r="BZ49" s="27" t="s">
        <v>24</v>
      </c>
      <c r="CA49" s="27" t="s">
        <v>24</v>
      </c>
      <c r="CB49" s="27" t="s">
        <v>24</v>
      </c>
      <c r="CC49" s="27" t="s">
        <v>24</v>
      </c>
      <c r="CD49" s="27" t="s">
        <v>24</v>
      </c>
      <c r="CE49" s="27" t="s">
        <v>24</v>
      </c>
      <c r="CF49" s="27" t="s">
        <v>24</v>
      </c>
      <c r="CG49" s="27" t="s">
        <v>24</v>
      </c>
      <c r="CH49" s="27" t="s">
        <v>24</v>
      </c>
      <c r="CI49" s="27" t="s">
        <v>24</v>
      </c>
      <c r="CJ49" s="27" t="s">
        <v>24</v>
      </c>
      <c r="CK49" s="27" t="s">
        <v>24</v>
      </c>
      <c r="CL49" s="27" t="s">
        <v>24</v>
      </c>
      <c r="CM49" s="27" t="s">
        <v>24</v>
      </c>
      <c r="CN49" s="27" t="s">
        <v>24</v>
      </c>
      <c r="CO49" s="27" t="s">
        <v>24</v>
      </c>
      <c r="CQ49" s="28">
        <f t="shared" si="894"/>
        <v>3</v>
      </c>
      <c r="CR49" s="28">
        <f t="shared" si="895"/>
        <v>3</v>
      </c>
      <c r="CS49" s="28">
        <f t="shared" si="896"/>
        <v>4</v>
      </c>
      <c r="CT49" s="28">
        <f t="shared" si="897"/>
        <v>2</v>
      </c>
      <c r="CU49" s="28">
        <f t="shared" si="898"/>
        <v>2</v>
      </c>
      <c r="CV49" s="28">
        <f t="shared" si="899"/>
        <v>2</v>
      </c>
      <c r="CW49" s="28">
        <f t="shared" si="900"/>
        <v>3</v>
      </c>
      <c r="CX49" s="28">
        <f t="shared" si="901"/>
        <v>2</v>
      </c>
      <c r="CY49" s="28">
        <f t="shared" si="902"/>
        <v>1</v>
      </c>
      <c r="CZ49" s="28">
        <f t="shared" si="903"/>
        <v>3</v>
      </c>
      <c r="DA49" s="28">
        <f t="shared" si="904"/>
        <v>2</v>
      </c>
      <c r="DB49" s="28">
        <f t="shared" si="905"/>
        <v>2</v>
      </c>
      <c r="DC49" s="28">
        <f t="shared" si="906"/>
        <v>0</v>
      </c>
      <c r="DD49" s="28">
        <f t="shared" si="907"/>
        <v>1</v>
      </c>
      <c r="DE49" s="28">
        <f t="shared" si="908"/>
        <v>0</v>
      </c>
      <c r="DF49" s="28">
        <f t="shared" si="909"/>
        <v>0</v>
      </c>
      <c r="DG49" s="28">
        <f t="shared" si="910"/>
        <v>0</v>
      </c>
      <c r="DH49" s="28">
        <f t="shared" si="911"/>
        <v>0</v>
      </c>
      <c r="DI49" s="28">
        <f t="shared" si="912"/>
        <v>0</v>
      </c>
      <c r="DJ49" s="28">
        <f t="shared" si="913"/>
        <v>0</v>
      </c>
      <c r="DK49" s="28">
        <f t="shared" si="914"/>
        <v>0</v>
      </c>
      <c r="DL49" s="28">
        <f t="shared" si="915"/>
        <v>0</v>
      </c>
      <c r="DM49" s="28">
        <f t="shared" si="916"/>
        <v>0</v>
      </c>
      <c r="DN49" s="28">
        <f t="shared" si="917"/>
        <v>0</v>
      </c>
      <c r="DO49" s="28">
        <f t="shared" si="918"/>
        <v>3</v>
      </c>
      <c r="DP49" s="28">
        <f t="shared" si="919"/>
        <v>6</v>
      </c>
      <c r="DR49">
        <f t="shared" si="920"/>
        <v>2</v>
      </c>
      <c r="DS49">
        <f t="shared" si="921"/>
        <v>3</v>
      </c>
      <c r="DT49">
        <f t="shared" si="922"/>
        <v>2</v>
      </c>
      <c r="DU49">
        <f t="shared" si="923"/>
        <v>6</v>
      </c>
      <c r="DV49">
        <f t="shared" si="924"/>
        <v>0</v>
      </c>
      <c r="DW49">
        <f t="shared" si="925"/>
        <v>0</v>
      </c>
      <c r="DX49">
        <f t="shared" si="926"/>
        <v>0</v>
      </c>
      <c r="DY49">
        <f t="shared" si="927"/>
        <v>0</v>
      </c>
      <c r="DZ49">
        <f t="shared" si="928"/>
        <v>1</v>
      </c>
      <c r="EA49">
        <f t="shared" si="929"/>
        <v>6</v>
      </c>
      <c r="EB49">
        <f t="shared" si="930"/>
        <v>0</v>
      </c>
      <c r="EC49">
        <f t="shared" si="931"/>
        <v>1</v>
      </c>
      <c r="ED49">
        <f t="shared" si="932"/>
        <v>5</v>
      </c>
      <c r="EE49">
        <f t="shared" si="933"/>
        <v>0</v>
      </c>
      <c r="EF49">
        <f t="shared" si="934"/>
        <v>4</v>
      </c>
      <c r="EG49">
        <f t="shared" si="935"/>
        <v>6</v>
      </c>
      <c r="EH49">
        <f t="shared" si="936"/>
        <v>7</v>
      </c>
      <c r="EI49">
        <f t="shared" si="937"/>
        <v>0</v>
      </c>
      <c r="EJ49">
        <f t="shared" si="938"/>
        <v>0</v>
      </c>
      <c r="EK49">
        <f t="shared" si="939"/>
        <v>0</v>
      </c>
      <c r="EL49">
        <f t="shared" si="940"/>
        <v>3</v>
      </c>
      <c r="EM49">
        <f t="shared" si="941"/>
        <v>8</v>
      </c>
      <c r="EN49">
        <f t="shared" si="942"/>
        <v>10</v>
      </c>
      <c r="EO49">
        <f t="shared" si="943"/>
        <v>2</v>
      </c>
      <c r="EP49">
        <f t="shared" si="944"/>
        <v>7</v>
      </c>
      <c r="EQ49">
        <f t="shared" si="945"/>
        <v>0</v>
      </c>
      <c r="ER49">
        <f t="shared" si="946"/>
        <v>3</v>
      </c>
      <c r="ES49">
        <f t="shared" si="947"/>
        <v>8</v>
      </c>
      <c r="ET49">
        <f t="shared" si="948"/>
        <v>0</v>
      </c>
      <c r="EU49">
        <f t="shared" si="949"/>
        <v>3</v>
      </c>
      <c r="EV49">
        <f t="shared" si="950"/>
        <v>0</v>
      </c>
      <c r="EW49">
        <f t="shared" si="951"/>
        <v>0</v>
      </c>
      <c r="EX49">
        <f t="shared" si="952"/>
        <v>1</v>
      </c>
      <c r="EY49">
        <f t="shared" si="953"/>
        <v>0</v>
      </c>
      <c r="EZ49">
        <f t="shared" si="954"/>
        <v>0</v>
      </c>
      <c r="FA49">
        <f t="shared" si="955"/>
        <v>4</v>
      </c>
      <c r="FB49">
        <f t="shared" si="956"/>
        <v>0</v>
      </c>
      <c r="FC49">
        <f t="shared" si="957"/>
        <v>0</v>
      </c>
      <c r="FD49">
        <f t="shared" si="958"/>
        <v>0</v>
      </c>
      <c r="FE49">
        <f t="shared" si="959"/>
        <v>0</v>
      </c>
      <c r="FF49">
        <f t="shared" si="960"/>
        <v>0</v>
      </c>
      <c r="FG49">
        <f t="shared" si="961"/>
        <v>0</v>
      </c>
      <c r="FH49">
        <f t="shared" si="962"/>
        <v>0</v>
      </c>
      <c r="FI49">
        <f t="shared" si="963"/>
        <v>0</v>
      </c>
      <c r="FJ49">
        <f t="shared" si="964"/>
        <v>0</v>
      </c>
      <c r="FK49">
        <f t="shared" si="965"/>
        <v>0</v>
      </c>
      <c r="FL49">
        <f t="shared" si="966"/>
        <v>0</v>
      </c>
      <c r="FM49">
        <f t="shared" si="967"/>
        <v>0</v>
      </c>
      <c r="FN49">
        <f t="shared" si="968"/>
        <v>0</v>
      </c>
      <c r="FO49">
        <f t="shared" si="969"/>
        <v>0</v>
      </c>
      <c r="FP49">
        <f t="shared" si="970"/>
        <v>0</v>
      </c>
      <c r="FQ49">
        <f t="shared" si="971"/>
        <v>0</v>
      </c>
      <c r="FR49">
        <f t="shared" si="972"/>
        <v>0</v>
      </c>
      <c r="FS49">
        <f t="shared" si="973"/>
        <v>0</v>
      </c>
      <c r="FT49">
        <f t="shared" si="974"/>
        <v>0</v>
      </c>
      <c r="FU49">
        <f t="shared" si="975"/>
        <v>0</v>
      </c>
      <c r="FV49">
        <f t="shared" si="976"/>
        <v>0</v>
      </c>
      <c r="FW49">
        <f t="shared" si="977"/>
        <v>0</v>
      </c>
      <c r="FX49">
        <f t="shared" si="978"/>
        <v>0</v>
      </c>
      <c r="FY49">
        <f t="shared" si="979"/>
        <v>0</v>
      </c>
      <c r="FZ49">
        <f t="shared" si="980"/>
        <v>0</v>
      </c>
      <c r="GA49">
        <f t="shared" si="981"/>
        <v>0</v>
      </c>
      <c r="GB49">
        <f t="shared" si="982"/>
        <v>0</v>
      </c>
      <c r="GC49">
        <f t="shared" si="983"/>
        <v>0</v>
      </c>
      <c r="GD49">
        <f t="shared" si="984"/>
        <v>0</v>
      </c>
      <c r="GE49">
        <f t="shared" si="985"/>
        <v>0</v>
      </c>
      <c r="GF49">
        <f t="shared" si="986"/>
        <v>0</v>
      </c>
      <c r="GG49">
        <f t="shared" si="987"/>
        <v>0</v>
      </c>
      <c r="GH49">
        <f t="shared" si="988"/>
        <v>0</v>
      </c>
      <c r="GI49">
        <f t="shared" si="989"/>
        <v>0</v>
      </c>
      <c r="GJ49">
        <f t="shared" si="990"/>
        <v>0</v>
      </c>
      <c r="GK49">
        <f t="shared" si="991"/>
        <v>0</v>
      </c>
      <c r="GL49">
        <f t="shared" si="992"/>
        <v>0</v>
      </c>
      <c r="GM49">
        <f t="shared" si="993"/>
        <v>0</v>
      </c>
      <c r="GN49">
        <f t="shared" si="994"/>
        <v>0</v>
      </c>
      <c r="GO49">
        <f t="shared" si="995"/>
        <v>0</v>
      </c>
      <c r="GP49">
        <f t="shared" si="996"/>
        <v>0</v>
      </c>
      <c r="GQ49">
        <f t="shared" si="997"/>
        <v>0</v>
      </c>
      <c r="GR49">
        <f t="shared" si="998"/>
        <v>0</v>
      </c>
      <c r="GS49">
        <f t="shared" si="999"/>
        <v>0</v>
      </c>
      <c r="GT49">
        <f t="shared" si="1000"/>
        <v>0</v>
      </c>
      <c r="GU49">
        <f t="shared" si="1001"/>
        <v>0</v>
      </c>
      <c r="GW49" s="28">
        <f t="shared" si="1002"/>
        <v>5.6765174003864916</v>
      </c>
      <c r="GX49" s="28">
        <f t="shared" si="1003"/>
        <v>5.8272903088033958</v>
      </c>
      <c r="GY49" s="28">
        <f t="shared" si="1004"/>
        <v>0.7577692959070047</v>
      </c>
      <c r="GZ49" s="28">
        <f t="shared" si="1005"/>
        <v>0</v>
      </c>
      <c r="HA49" s="28">
        <f t="shared" si="1006"/>
        <v>0</v>
      </c>
      <c r="HB49" s="28">
        <f t="shared" si="1007"/>
        <v>7.9978321512744595</v>
      </c>
      <c r="HC49" s="28">
        <f t="shared" si="1008"/>
        <v>0.49879529103461234</v>
      </c>
      <c r="HE49">
        <f>IFERROR(VLOOKUP(_xlfn.NUMBERVALUE(MID(L49, SEARCH("!", L49)+1, SEARCH("+", L49)-SEARCH("!", L49)-1)), Rankings!$A$2:$BK$129, 63, FALSE),0)</f>
        <v>0.65575840813392627</v>
      </c>
      <c r="HF49">
        <f>IFERROR(VLOOKUP(_xlfn.NUMBERVALUE(MID(M49, SEARCH("!", M49)+1, SEARCH("+", M49)-SEARCH("!", M49)-1)), Rankings!$A$2:$BK$129, 63, FALSE),0)</f>
        <v>0.61921091340033552</v>
      </c>
      <c r="HG49">
        <f>IFERROR(VLOOKUP(_xlfn.NUMBERVALUE(MID(N49, SEARCH("!", N49)+1, SEARCH("+", N49)-SEARCH("!", N49)-1)), Rankings!$A$2:$BK$129, 63, FALSE),0)</f>
        <v>0.60133708266044195</v>
      </c>
      <c r="HH49">
        <f>IFERROR(VLOOKUP(_xlfn.NUMBERVALUE(MID(O49, SEARCH("!", O49)+1, SEARCH("+", O49)-SEARCH("!", O49)-1)), Rankings!$A$2:$BK$129, 63, FALSE),0)</f>
        <v>0.62662319449602411</v>
      </c>
      <c r="HI49">
        <f>IFERROR(VLOOKUP(_xlfn.NUMBERVALUE(MID(P49, SEARCH("!", P49)+1, SEARCH("+", P49)-SEARCH("!", P49)-1)), Rankings!$A$2:$BK$129, 63, FALSE),0)</f>
        <v>0</v>
      </c>
      <c r="HJ49">
        <f>IFERROR(VLOOKUP(_xlfn.NUMBERVALUE(MID(Q49, SEARCH("!", Q49)+1, SEARCH("+", Q49)-SEARCH("!", Q49)-1)), Rankings!$A$2:$BK$129, 63, FALSE),0)</f>
        <v>0</v>
      </c>
      <c r="HK49">
        <f>IFERROR(VLOOKUP(_xlfn.NUMBERVALUE(MID(R49, SEARCH("!", R49)+1, SEARCH("+", R49)-SEARCH("!", R49)-1)), Rankings!$A$2:$BK$129, 63, FALSE),0)</f>
        <v>0</v>
      </c>
      <c r="HL49">
        <f>IFERROR(VLOOKUP(_xlfn.NUMBERVALUE(MID(S49, SEARCH("!", S49)+1, SEARCH("+", S49)-SEARCH("!", S49)-1)), Rankings!$A$2:$BK$129, 63, FALSE),0)</f>
        <v>0</v>
      </c>
      <c r="HM49">
        <f>IFERROR(VLOOKUP(_xlfn.NUMBERVALUE(MID(T49, SEARCH("!", T49)+1, SEARCH("+", T49)-SEARCH("!", T49)-1)), Rankings!$A$2:$BK$129, 63, FALSE),0)</f>
        <v>0.27055526979863026</v>
      </c>
      <c r="HN49">
        <f>IFERROR(VLOOKUP(_xlfn.NUMBERVALUE(MID(U49, SEARCH("!", U49)+1, SEARCH("+", U49)-SEARCH("!", U49)-1)), Rankings!$A$2:$BK$129, 63, FALSE),0)</f>
        <v>0.95123166606348908</v>
      </c>
      <c r="HO49">
        <f>IFERROR(VLOOKUP(_xlfn.NUMBERVALUE(MID(V49, SEARCH("!", V49)+1, SEARCH("+", V49)-SEARCH("!", V49)-1)), Rankings!$A$2:$BK$129, 63, FALSE),0)</f>
        <v>0</v>
      </c>
      <c r="HP49">
        <f>IFERROR(VLOOKUP(_xlfn.NUMBERVALUE(MID(W49, SEARCH("!", W49)+1, SEARCH("+", W49)-SEARCH("!", W49)-1)), Rankings!$A$2:$BK$129, 63, FALSE),0)</f>
        <v>0.50056713001211739</v>
      </c>
      <c r="HQ49">
        <f>IFERROR(VLOOKUP(_xlfn.NUMBERVALUE(MID(X49, SEARCH("!", X49)+1, SEARCH("+", X49)-SEARCH("!", X49)-1)), Rankings!$A$2:$BK$129, 63, FALSE),0)</f>
        <v>0.43602395100170349</v>
      </c>
      <c r="HR49">
        <f>IFERROR(VLOOKUP(_xlfn.NUMBERVALUE(MID(Y49, SEARCH("!", Y49)+1, SEARCH("+", Y49)-SEARCH("!", Y49)-1)), Rankings!$A$2:$BK$129, 63, FALSE),0)</f>
        <v>0</v>
      </c>
      <c r="HS49">
        <f>IFERROR(VLOOKUP(_xlfn.NUMBERVALUE(MID(Z49, SEARCH("!", Z49)+1, SEARCH("+", Z49)-SEARCH("!", Z49)-1)), Rankings!$A$2:$BK$129, 63, FALSE),0)</f>
        <v>0.56827343106735106</v>
      </c>
      <c r="HT49">
        <f>IFERROR(VLOOKUP(_xlfn.NUMBERVALUE(MID(AA49, SEARCH("!", AA49)+1, SEARCH("+", AA49)-SEARCH("!", AA49)-1)), Rankings!$A$2:$BK$129, 63, FALSE),0)</f>
        <v>0.89976634284048129</v>
      </c>
      <c r="HU49">
        <f>IFERROR(VLOOKUP(_xlfn.NUMBERVALUE(MID(AB49, SEARCH("!", AB49)+1, SEARCH("+", AB49)-SEARCH("!", AB49)-1)), Rankings!$A$2:$BK$129, 63, FALSE),0)</f>
        <v>0.62662319449602411</v>
      </c>
      <c r="HV49">
        <f>IFERROR(VLOOKUP(_xlfn.NUMBERVALUE(MID(AC49, SEARCH("!", AC49)+1, SEARCH("+", AC49)-SEARCH("!", AC49)-1)), Rankings!$A$2:$BK$129, 63, FALSE),0)</f>
        <v>0</v>
      </c>
      <c r="HW49">
        <f>IFERROR(VLOOKUP(_xlfn.NUMBERVALUE(MID(AD49, SEARCH("!", AD49)+1, SEARCH("+", AD49)-SEARCH("!", AD49)-1)), Rankings!$A$2:$BK$129, 63, FALSE),0)</f>
        <v>0</v>
      </c>
      <c r="HX49">
        <f>IFERROR(VLOOKUP(_xlfn.NUMBERVALUE(MID(AE49, SEARCH("!", AE49)+1, SEARCH("+", AE49)-SEARCH("!", AE49)-1)), Rankings!$A$2:$BK$129, 63, FALSE),0)</f>
        <v>0</v>
      </c>
      <c r="HY49">
        <f>IFERROR(VLOOKUP(_xlfn.NUMBERVALUE(MID(AF49, SEARCH("!", AF49)+1, SEARCH("+", AF49)-SEARCH("!", AF49)-1)), Rankings!$A$2:$BK$129, 63, FALSE),0)</f>
        <v>0.34376997880440241</v>
      </c>
      <c r="HZ49">
        <f>IFERROR(VLOOKUP(_xlfn.NUMBERVALUE(MID(AG49, SEARCH("!", AG49)+1, SEARCH("+", AG49)-SEARCH("!", AG49)-1)), Rankings!$A$2:$BK$129, 63, FALSE),0)</f>
        <v>0.95123166606348908</v>
      </c>
      <c r="IA49">
        <f>IFERROR(VLOOKUP(_xlfn.NUMBERVALUE(MID(AH49, SEARCH("!", AH49)+1, SEARCH("+", AH49)-SEARCH("!", AH49)-1)), Rankings!$A$2:$BK$129, 63, FALSE),0)</f>
        <v>0.7577692959070047</v>
      </c>
      <c r="IB49">
        <f>IFERROR(VLOOKUP(_xlfn.NUMBERVALUE(MID(AI49, SEARCH("!", AI49)+1, SEARCH("+", AI49)-SEARCH("!", AI49)-1)), Rankings!$A$2:$BK$129, 63, FALSE),0)</f>
        <v>0.57303453247194758</v>
      </c>
      <c r="IC49">
        <f>IFERROR(VLOOKUP(_xlfn.NUMBERVALUE(MID(AJ49, SEARCH("!", AJ49)+1, SEARCH("+", AJ49)-SEARCH("!", AJ49)-1)), Rankings!$A$2:$BK$129, 63, FALSE),0)</f>
        <v>0.43602395100170349</v>
      </c>
      <c r="ID49">
        <f>IFERROR(VLOOKUP(_xlfn.NUMBERVALUE(MID(AK49, SEARCH("!", AK49)+1, SEARCH("+", AK49)-SEARCH("!", AK49)-1)), Rankings!$A$2:$BK$129, 63, FALSE),0)</f>
        <v>0</v>
      </c>
      <c r="IE49">
        <f>IFERROR(VLOOKUP(_xlfn.NUMBERVALUE(MID(AL49, SEARCH("!", AL49)+1, SEARCH("+", AL49)-SEARCH("!", AL49)-1)), Rankings!$A$2:$BK$129, 63, FALSE),0)</f>
        <v>0.55834743493300543</v>
      </c>
      <c r="IF49">
        <f>IFERROR(VLOOKUP(_xlfn.NUMBERVALUE(MID(AM49, SEARCH("!", AM49)+1, SEARCH("+", AM49)-SEARCH("!", AM49)-1)), Rankings!$A$2:$BK$129, 63, FALSE),0)</f>
        <v>0.89976634284048129</v>
      </c>
      <c r="IG49">
        <f>IFERROR(VLOOKUP(_xlfn.NUMBERVALUE(MID(AN49, SEARCH("!", AN49)+1, SEARCH("+", AN49)-SEARCH("!", AN49)-1)), Rankings!$A$2:$BK$129, 63, FALSE),0)</f>
        <v>0</v>
      </c>
      <c r="IH49">
        <f>IFERROR(VLOOKUP(_xlfn.NUMBERVALUE(MID(AO49, SEARCH("!", AO49)+1, SEARCH("+", AO49)-SEARCH("!", AO49)-1)), Rankings!$A$2:$BK$129, 63, FALSE),0)</f>
        <v>0.37517193274790295</v>
      </c>
      <c r="II49">
        <f>IFERROR(VLOOKUP(_xlfn.NUMBERVALUE(MID(AP49, SEARCH("!", AP49)+1, SEARCH("+", AP49)-SEARCH("!", AP49)-1)), Rankings!$A$2:$BK$129, 63, FALSE),0)</f>
        <v>0</v>
      </c>
      <c r="IJ49">
        <f>IFERROR(VLOOKUP(_xlfn.NUMBERVALUE(MID(AQ49, SEARCH("!", AQ49)+1, SEARCH("+", AQ49)-SEARCH("!", AQ49)-1)), Rankings!$A$2:$BK$129, 63, FALSE),0)</f>
        <v>0</v>
      </c>
      <c r="IK49">
        <f>IFERROR(VLOOKUP(_xlfn.NUMBERVALUE(MID(AR49, SEARCH("!", AR49)+1, SEARCH("+", AR49)-SEARCH("!", AR49)-1)), Rankings!$A$2:$BK$129, 63, FALSE),0)</f>
        <v>0.14710990012248429</v>
      </c>
      <c r="IL49">
        <f>IFERROR(VLOOKUP(_xlfn.NUMBERVALUE(MID(AS49, SEARCH("!", AS49)+1, SEARCH("+", AS49)-SEARCH("!", AS49)-1)), Rankings!$A$2:$BK$129, 63, FALSE),0)</f>
        <v>0</v>
      </c>
      <c r="IM49">
        <f>IFERROR(VLOOKUP(_xlfn.NUMBERVALUE(MID(AT49, SEARCH("!", AT49)+1, SEARCH("+", AT49)-SEARCH("!", AT49)-1)), Rankings!$A$2:$BK$129, 63, FALSE),0)</f>
        <v>0</v>
      </c>
      <c r="IN49">
        <f>IFERROR(VLOOKUP(_xlfn.NUMBERVALUE(MID(AU49, SEARCH("!", AU49)+1, SEARCH("+", AU49)-SEARCH("!", AU49)-1)), Rankings!$A$2:$BK$129, 63, FALSE),0)</f>
        <v>0.46338138623394648</v>
      </c>
      <c r="IO49">
        <f>IFERROR(VLOOKUP(_xlfn.NUMBERVALUE(MID(AV49, SEARCH("!", AV49)+1, SEARCH("+", AV49)-SEARCH("!", AV49)-1)), Rankings!$A$2:$BK$129, 63, FALSE),0)</f>
        <v>0</v>
      </c>
      <c r="IP49">
        <f>IFERROR(VLOOKUP(_xlfn.NUMBERVALUE(MID(AW49, SEARCH("!", AW49)+1, SEARCH("+", AW49)-SEARCH("!", AW49)-1)), Rankings!$A$2:$BK$129, 63, FALSE),0)</f>
        <v>0</v>
      </c>
      <c r="IQ49">
        <f>IFERROR(VLOOKUP(_xlfn.NUMBERVALUE(MID(AX49, SEARCH("!", AX49)+1, SEARCH("+", AX49)-SEARCH("!", AX49)-1)), Rankings!$A$2:$BK$129, 63, FALSE),0)</f>
        <v>0</v>
      </c>
      <c r="IR49">
        <f>IFERROR(VLOOKUP(_xlfn.NUMBERVALUE(MID(AY49, SEARCH("!", AY49)+1, SEARCH("+", AY49)-SEARCH("!", AY49)-1)), Rankings!$A$2:$BK$129, 63, FALSE),0)</f>
        <v>0</v>
      </c>
      <c r="IS49">
        <f>IFERROR(VLOOKUP(_xlfn.NUMBERVALUE(MID(AZ49, SEARCH("!", AZ49)+1, SEARCH("+", AZ49)-SEARCH("!", AZ49)-1)), Rankings!$A$2:$BK$129, 63, FALSE),0)</f>
        <v>0</v>
      </c>
      <c r="IT49">
        <f>IFERROR(VLOOKUP(_xlfn.NUMBERVALUE(MID(BA49, SEARCH("!", BA49)+1, SEARCH("+", BA49)-SEARCH("!", BA49)-1)), Rankings!$A$2:$BK$129, 63, FALSE),0)</f>
        <v>0</v>
      </c>
      <c r="IU49">
        <f>IFERROR(VLOOKUP(_xlfn.NUMBERVALUE(MID(BB49, SEARCH("!", BB49)+1, SEARCH("+", BB49)-SEARCH("!", BB49)-1)), Rankings!$A$2:$BK$129, 63, FALSE),0)</f>
        <v>0</v>
      </c>
      <c r="IV49">
        <f>IFERROR(VLOOKUP(_xlfn.NUMBERVALUE(MID(BC49, SEARCH("!", BC49)+1, SEARCH("+", BC49)-SEARCH("!", BC49)-1)), Rankings!$A$2:$BK$129, 63, FALSE),0)</f>
        <v>0</v>
      </c>
      <c r="IW49">
        <f>IFERROR(VLOOKUP(_xlfn.NUMBERVALUE(MID(BD49, SEARCH("!", BD49)+1, SEARCH("+", BD49)-SEARCH("!", BD49)-1)), Rankings!$A$2:$BK$129, 63, FALSE),0)</f>
        <v>0</v>
      </c>
      <c r="IX49">
        <f>IFERROR(VLOOKUP(_xlfn.NUMBERVALUE(MID(BE49, SEARCH("!", BE49)+1, SEARCH("+", BE49)-SEARCH("!", BE49)-1)), Rankings!$A$2:$BK$129, 63, FALSE),0)</f>
        <v>0</v>
      </c>
      <c r="IY49">
        <f>IFERROR(VLOOKUP(_xlfn.NUMBERVALUE(MID(BF49, SEARCH("!", BF49)+1, SEARCH("+", BF49)-SEARCH("!", BF49)-1)), Rankings!$A$2:$BK$129, 63, FALSE),0)</f>
        <v>0</v>
      </c>
      <c r="IZ49">
        <f>IFERROR(VLOOKUP(_xlfn.NUMBERVALUE(MID(BG49, SEARCH("!", BG49)+1, SEARCH("+", BG49)-SEARCH("!", BG49)-1)), Rankings!$A$2:$BK$129, 63, FALSE),0)</f>
        <v>0</v>
      </c>
      <c r="JA49">
        <f>IFERROR(VLOOKUP(_xlfn.NUMBERVALUE(MID(BH49, SEARCH("!", BH49)+1, SEARCH("+", BH49)-SEARCH("!", BH49)-1)), Rankings!$A$2:$BK$129, 63, FALSE),0)</f>
        <v>0</v>
      </c>
      <c r="JB49">
        <f>IFERROR(VLOOKUP(_xlfn.NUMBERVALUE(MID(BI49, SEARCH("!", BI49)+1, SEARCH("+", BI49)-SEARCH("!", BI49)-1)), Rankings!$A$2:$BK$129, 63, FALSE),0)</f>
        <v>0</v>
      </c>
      <c r="JC49">
        <f>IFERROR(VLOOKUP(_xlfn.NUMBERVALUE(MID(BJ49, SEARCH("!", BJ49)+1, SEARCH("+", BJ49)-SEARCH("!", BJ49)-1)), Rankings!$A$2:$BK$129, 63, FALSE),0)</f>
        <v>0</v>
      </c>
      <c r="JD49">
        <f>IFERROR(VLOOKUP(_xlfn.NUMBERVALUE(MID(BK49, SEARCH("!", BK49)+1, SEARCH("+", BK49)-SEARCH("!", BK49)-1)), Rankings!$A$2:$BK$129, 63, FALSE),0)</f>
        <v>0</v>
      </c>
      <c r="JE49">
        <f>IFERROR(VLOOKUP(_xlfn.NUMBERVALUE(MID(BL49, SEARCH("!", BL49)+1, SEARCH("+", BL49)-SEARCH("!", BL49)-1)), Rankings!$A$2:$BK$129, 63, FALSE),0)</f>
        <v>0</v>
      </c>
      <c r="JF49">
        <f>IFERROR(VLOOKUP(_xlfn.NUMBERVALUE(MID(BM49, SEARCH("!", BM49)+1, SEARCH("+", BM49)-SEARCH("!", BM49)-1)), Rankings!$A$2:$BK$129, 63, FALSE),0)</f>
        <v>0</v>
      </c>
      <c r="JG49">
        <f>IFERROR(VLOOKUP(_xlfn.NUMBERVALUE(MID(BN49, SEARCH("!", BN49)+1, SEARCH("+", BN49)-SEARCH("!", BN49)-1)), Rankings!$A$2:$BK$129, 63, FALSE),0)</f>
        <v>0</v>
      </c>
      <c r="JH49">
        <f>IFERROR(VLOOKUP(_xlfn.NUMBERVALUE(MID(BO49, SEARCH("!", BO49)+1, SEARCH("+", BO49)-SEARCH("!", BO49)-1)), Rankings!$A$2:$BK$129, 63, FALSE),0)</f>
        <v>0</v>
      </c>
      <c r="JI49">
        <f>IFERROR(VLOOKUP(_xlfn.NUMBERVALUE(MID(BP49, SEARCH("!", BP49)+1, SEARCH("+", BP49)-SEARCH("!", BP49)-1)), Rankings!$A$2:$BK$129, 63, FALSE),0)</f>
        <v>0</v>
      </c>
      <c r="JJ49">
        <f>IFERROR(VLOOKUP(_xlfn.NUMBERVALUE(MID(BQ49, SEARCH("!", BQ49)+1, SEARCH("+", BQ49)-SEARCH("!", BQ49)-1)), Rankings!$A$2:$BK$129, 63, FALSE),0)</f>
        <v>0</v>
      </c>
      <c r="JK49">
        <f>IFERROR(VLOOKUP(_xlfn.NUMBERVALUE(MID(BR49, SEARCH("!", BR49)+1, SEARCH("+", BR49)-SEARCH("!", BR49)-1)), Rankings!$A$2:$BK$129, 63, FALSE),0)</f>
        <v>0</v>
      </c>
      <c r="JL49">
        <f>IFERROR(VLOOKUP(_xlfn.NUMBERVALUE(MID(BS49, SEARCH("!", BS49)+1, SEARCH("+", BS49)-SEARCH("!", BS49)-1)), Rankings!$A$2:$BK$129, 63, FALSE),0)</f>
        <v>0</v>
      </c>
      <c r="JM49">
        <f>IFERROR(VLOOKUP(_xlfn.NUMBERVALUE(MID(BT49, SEARCH("!", BT49)+1, SEARCH("+", BT49)-SEARCH("!", BT49)-1)), Rankings!$A$2:$BK$129, 63, FALSE),0)</f>
        <v>0</v>
      </c>
      <c r="JN49">
        <f>IFERROR(VLOOKUP(_xlfn.NUMBERVALUE(MID(BU49, SEARCH("!", BU49)+1, SEARCH("+", BU49)-SEARCH("!", BU49)-1)), Rankings!$A$2:$BK$129, 63, FALSE),0)</f>
        <v>0</v>
      </c>
      <c r="JO49">
        <f>IFERROR(VLOOKUP(_xlfn.NUMBERVALUE(MID(BV49, SEARCH("!", BV49)+1, SEARCH("+", BV49)-SEARCH("!", BV49)-1)), Rankings!$A$2:$BK$129, 63, FALSE),0)</f>
        <v>0</v>
      </c>
      <c r="JP49">
        <f>IFERROR(VLOOKUP(_xlfn.NUMBERVALUE(MID(BW49, SEARCH("!", BW49)+1, SEARCH("+", BW49)-SEARCH("!", BW49)-1)), Rankings!$A$2:$BK$129, 63, FALSE),0)</f>
        <v>0</v>
      </c>
      <c r="JQ49">
        <f>IFERROR(VLOOKUP(_xlfn.NUMBERVALUE(MID(BX49, SEARCH("!", BX49)+1, SEARCH("+", BX49)-SEARCH("!", BX49)-1)), Rankings!$A$2:$BK$129, 63, FALSE),0)</f>
        <v>0</v>
      </c>
      <c r="JR49">
        <f>IFERROR(VLOOKUP(_xlfn.NUMBERVALUE(MID(BY49, SEARCH("!", BY49)+1, SEARCH("+", BY49)-SEARCH("!", BY49)-1)), Rankings!$A$2:$BK$129, 63, FALSE),0)</f>
        <v>0</v>
      </c>
      <c r="JS49">
        <f>IFERROR(VLOOKUP(_xlfn.NUMBERVALUE(MID(BZ49, SEARCH("!", BZ49)+1, SEARCH("+", BZ49)-SEARCH("!", BZ49)-1)), Rankings!$A$2:$BK$129, 63, FALSE),0)</f>
        <v>0</v>
      </c>
      <c r="JT49">
        <f>IFERROR(VLOOKUP(_xlfn.NUMBERVALUE(MID(CA49, SEARCH("!", CA49)+1, SEARCH("+", CA49)-SEARCH("!", CA49)-1)), Rankings!$A$2:$BK$129, 63, FALSE),0)</f>
        <v>0</v>
      </c>
      <c r="JU49">
        <f>IFERROR(VLOOKUP(_xlfn.NUMBERVALUE(MID(CB49, SEARCH("!", CB49)+1, SEARCH("+", CB49)-SEARCH("!", CB49)-1)), Rankings!$A$2:$BK$129, 63, FALSE),0)</f>
        <v>0</v>
      </c>
      <c r="JV49">
        <f>IFERROR(VLOOKUP(_xlfn.NUMBERVALUE(MID(CC49, SEARCH("!", CC49)+1, SEARCH("+", CC49)-SEARCH("!", CC49)-1)), Rankings!$A$2:$BK$129, 63, FALSE),0)</f>
        <v>0</v>
      </c>
      <c r="JW49">
        <f>IFERROR(VLOOKUP(_xlfn.NUMBERVALUE(MID(CD49, SEARCH("!", CD49)+1, SEARCH("+", CD49)-SEARCH("!", CD49)-1)), Rankings!$A$2:$BK$129, 63, FALSE),0)</f>
        <v>0</v>
      </c>
      <c r="JX49">
        <f>IFERROR(VLOOKUP(_xlfn.NUMBERVALUE(MID(CE49, SEARCH("!", CE49)+1, SEARCH("+", CE49)-SEARCH("!", CE49)-1)), Rankings!$A$2:$BK$129, 63, FALSE),0)</f>
        <v>0</v>
      </c>
      <c r="JY49">
        <f>IFERROR(VLOOKUP(_xlfn.NUMBERVALUE(MID(CF49, SEARCH("!", CF49)+1, SEARCH("+", CF49)-SEARCH("!", CF49)-1)), Rankings!$A$2:$BK$129, 63, FALSE),0)</f>
        <v>0</v>
      </c>
      <c r="JZ49">
        <f>IFERROR(VLOOKUP(_xlfn.NUMBERVALUE(MID(CG49, SEARCH("!", CG49)+1, SEARCH("+", CG49)-SEARCH("!", CG49)-1)), Rankings!$A$2:$BK$129, 63, FALSE),0)</f>
        <v>0</v>
      </c>
      <c r="KA49">
        <f>IFERROR(VLOOKUP(_xlfn.NUMBERVALUE(MID(CH49, SEARCH("!", CH49)+1, SEARCH("+", CH49)-SEARCH("!", CH49)-1)), Rankings!$A$2:$BK$129, 63, FALSE),0)</f>
        <v>0</v>
      </c>
      <c r="KB49">
        <f>IFERROR(VLOOKUP(_xlfn.NUMBERVALUE(MID(CI49, SEARCH("!", CI49)+1, SEARCH("+", CI49)-SEARCH("!", CI49)-1)), Rankings!$A$2:$BK$129, 63, FALSE),0)</f>
        <v>0</v>
      </c>
      <c r="KC49">
        <f>IFERROR(VLOOKUP(_xlfn.NUMBERVALUE(MID(CJ49, SEARCH("!", CJ49)+1, SEARCH("+", CJ49)-SEARCH("!", CJ49)-1)), Rankings!$A$2:$BK$129, 63, FALSE),0)</f>
        <v>0</v>
      </c>
      <c r="KD49">
        <f>IFERROR(VLOOKUP(_xlfn.NUMBERVALUE(MID(CK49, SEARCH("!", CK49)+1, SEARCH("+", CK49)-SEARCH("!", CK49)-1)), Rankings!$A$2:$BK$129, 63, FALSE),0)</f>
        <v>0</v>
      </c>
      <c r="KE49">
        <f>IFERROR(VLOOKUP(_xlfn.NUMBERVALUE(MID(CL49, SEARCH("!", CL49)+1, SEARCH("+", CL49)-SEARCH("!", CL49)-1)), Rankings!$A$2:$BK$129, 63, FALSE),0)</f>
        <v>0</v>
      </c>
      <c r="KF49">
        <f>IFERROR(VLOOKUP(_xlfn.NUMBERVALUE(MID(CM49, SEARCH("!", CM49)+1, SEARCH("+", CM49)-SEARCH("!", CM49)-1)), Rankings!$A$2:$BK$129, 63, FALSE),0)</f>
        <v>0</v>
      </c>
      <c r="KG49">
        <f>IFERROR(VLOOKUP(_xlfn.NUMBERVALUE(MID(CN49, SEARCH("!", CN49)+1, SEARCH("+", CN49)-SEARCH("!", CN49)-1)), Rankings!$A$2:$BK$129, 63, FALSE),0)</f>
        <v>0</v>
      </c>
      <c r="KH49">
        <f>IFERROR(VLOOKUP(_xlfn.NUMBERVALUE(MID(CO49, SEARCH("!", CO49)+1, SEARCH("+", CO49)-SEARCH("!", CO49)-1)), Rankings!$A$2:$BK$129, 63, FALSE),0)</f>
        <v>0</v>
      </c>
      <c r="KJ49" s="28">
        <f t="shared" si="1009"/>
        <v>235</v>
      </c>
      <c r="KK49" s="28">
        <f t="shared" si="1010"/>
        <v>134</v>
      </c>
      <c r="KL49" s="28">
        <f t="shared" si="1011"/>
        <v>14</v>
      </c>
      <c r="KM49" s="28">
        <f t="shared" si="1012"/>
        <v>0</v>
      </c>
      <c r="KN49" s="28">
        <f t="shared" si="1013"/>
        <v>0</v>
      </c>
      <c r="KO49" s="28">
        <f t="shared" si="1014"/>
        <v>171</v>
      </c>
      <c r="KP49" s="28">
        <f t="shared" si="1015"/>
        <v>286.66666666666669</v>
      </c>
      <c r="KQ49" s="28">
        <f t="shared" si="1016"/>
        <v>171</v>
      </c>
      <c r="KS49" s="27" t="str">
        <f t="shared" si="1017"/>
        <v>14</v>
      </c>
      <c r="KT49" s="27" t="str">
        <f t="shared" si="1018"/>
        <v>23</v>
      </c>
      <c r="KU49" s="27" t="str">
        <f t="shared" si="1019"/>
        <v>17</v>
      </c>
      <c r="KV49" s="27" t="str">
        <f t="shared" si="1020"/>
        <v>16</v>
      </c>
      <c r="KW49" s="27">
        <f t="shared" si="1021"/>
        <v>0</v>
      </c>
      <c r="KX49" s="27">
        <f t="shared" si="1022"/>
        <v>0</v>
      </c>
      <c r="KY49" s="27">
        <f t="shared" si="1023"/>
        <v>0</v>
      </c>
      <c r="KZ49" s="27">
        <f t="shared" si="1024"/>
        <v>0</v>
      </c>
      <c r="LA49" s="27" t="str">
        <f t="shared" si="1025"/>
        <v>21</v>
      </c>
      <c r="LB49" s="27" t="str">
        <f t="shared" si="1026"/>
        <v>14</v>
      </c>
      <c r="LC49" s="27">
        <f t="shared" si="1027"/>
        <v>0</v>
      </c>
      <c r="LD49" s="27" t="str">
        <f t="shared" si="1028"/>
        <v>33</v>
      </c>
      <c r="LE49" s="27" t="str">
        <f t="shared" si="1029"/>
        <v>25</v>
      </c>
      <c r="LF49" s="27">
        <f t="shared" si="1030"/>
        <v>0</v>
      </c>
      <c r="LG49" s="27" t="str">
        <f t="shared" si="1031"/>
        <v>8</v>
      </c>
      <c r="LH49" s="27" t="str">
        <f t="shared" si="1032"/>
        <v>13</v>
      </c>
      <c r="LI49" s="27" t="str">
        <f t="shared" si="1033"/>
        <v>19</v>
      </c>
      <c r="LJ49" s="27">
        <f t="shared" si="1034"/>
        <v>0</v>
      </c>
      <c r="LK49" s="27">
        <f t="shared" si="1035"/>
        <v>0</v>
      </c>
      <c r="LL49" s="27">
        <f t="shared" si="1036"/>
        <v>0</v>
      </c>
      <c r="LM49" s="27" t="str">
        <f t="shared" si="1037"/>
        <v>22</v>
      </c>
      <c r="LN49" s="27" t="str">
        <f t="shared" si="1038"/>
        <v>13</v>
      </c>
      <c r="LO49" s="27" t="str">
        <f t="shared" si="1039"/>
        <v>14</v>
      </c>
      <c r="LP49" s="27" t="str">
        <f t="shared" si="1040"/>
        <v>21</v>
      </c>
      <c r="LQ49" s="27" t="str">
        <f t="shared" si="1041"/>
        <v>17</v>
      </c>
      <c r="LR49" s="27">
        <f t="shared" si="1042"/>
        <v>0</v>
      </c>
      <c r="LS49" s="27" t="str">
        <f t="shared" si="1043"/>
        <v>16</v>
      </c>
      <c r="LT49" s="27" t="str">
        <f t="shared" si="1044"/>
        <v>17</v>
      </c>
      <c r="LU49" s="27">
        <f t="shared" si="1045"/>
        <v>0</v>
      </c>
      <c r="LV49" s="27" t="str">
        <f t="shared" si="1046"/>
        <v>16</v>
      </c>
      <c r="LW49" s="27">
        <f t="shared" si="1047"/>
        <v>0</v>
      </c>
      <c r="LX49" s="27">
        <f t="shared" si="1048"/>
        <v>0</v>
      </c>
      <c r="LY49" s="27" t="str">
        <f t="shared" si="1049"/>
        <v>30</v>
      </c>
      <c r="LZ49" s="27">
        <f t="shared" si="1050"/>
        <v>0</v>
      </c>
      <c r="MA49" s="27">
        <f t="shared" si="1051"/>
        <v>0</v>
      </c>
      <c r="MB49" s="27" t="str">
        <f t="shared" si="1052"/>
        <v>14</v>
      </c>
      <c r="MC49" s="27">
        <f t="shared" si="1053"/>
        <v>0</v>
      </c>
      <c r="MD49" s="27">
        <f t="shared" si="1054"/>
        <v>0</v>
      </c>
      <c r="ME49" s="27">
        <f t="shared" si="1055"/>
        <v>0</v>
      </c>
      <c r="MF49" s="27">
        <f t="shared" si="1056"/>
        <v>0</v>
      </c>
      <c r="MG49" s="27">
        <f t="shared" si="1057"/>
        <v>0</v>
      </c>
      <c r="MH49" s="27">
        <f t="shared" si="1058"/>
        <v>0</v>
      </c>
      <c r="MI49" s="27">
        <f t="shared" si="1059"/>
        <v>0</v>
      </c>
      <c r="MJ49" s="27">
        <f t="shared" si="1060"/>
        <v>0</v>
      </c>
      <c r="MK49" s="27">
        <f t="shared" si="1061"/>
        <v>0</v>
      </c>
      <c r="ML49" s="27">
        <f t="shared" si="1062"/>
        <v>0</v>
      </c>
      <c r="MM49" s="27">
        <f t="shared" si="1063"/>
        <v>0</v>
      </c>
      <c r="MN49" s="27">
        <f t="shared" si="1064"/>
        <v>0</v>
      </c>
      <c r="MO49" s="27">
        <f t="shared" si="1065"/>
        <v>0</v>
      </c>
      <c r="MP49" s="27">
        <f t="shared" si="1066"/>
        <v>0</v>
      </c>
      <c r="MQ49" s="27">
        <f t="shared" si="1067"/>
        <v>0</v>
      </c>
      <c r="MR49" s="27">
        <f t="shared" si="1068"/>
        <v>0</v>
      </c>
      <c r="MS49" s="27">
        <f t="shared" si="1069"/>
        <v>0</v>
      </c>
      <c r="MT49" s="27">
        <f t="shared" si="1070"/>
        <v>0</v>
      </c>
      <c r="MU49" s="27">
        <f t="shared" si="1071"/>
        <v>0</v>
      </c>
      <c r="MV49" s="27">
        <f t="shared" si="1072"/>
        <v>0</v>
      </c>
      <c r="MW49" s="27">
        <f t="shared" si="1073"/>
        <v>0</v>
      </c>
      <c r="MX49" s="27">
        <f t="shared" si="1074"/>
        <v>0</v>
      </c>
      <c r="MY49" s="27">
        <f t="shared" si="1075"/>
        <v>0</v>
      </c>
      <c r="MZ49" s="27">
        <f t="shared" si="1076"/>
        <v>0</v>
      </c>
      <c r="NA49" s="27">
        <f t="shared" si="1077"/>
        <v>0</v>
      </c>
      <c r="NB49" s="27">
        <f t="shared" si="1078"/>
        <v>0</v>
      </c>
      <c r="NC49" s="27">
        <f t="shared" si="1079"/>
        <v>0</v>
      </c>
      <c r="ND49" s="27">
        <f t="shared" si="1080"/>
        <v>0</v>
      </c>
      <c r="NE49" s="27">
        <f t="shared" si="1081"/>
        <v>0</v>
      </c>
      <c r="NF49" s="27">
        <f t="shared" si="1082"/>
        <v>0</v>
      </c>
      <c r="NG49" s="27">
        <f t="shared" si="1083"/>
        <v>0</v>
      </c>
      <c r="NH49" s="27">
        <f t="shared" si="1084"/>
        <v>0</v>
      </c>
      <c r="NI49" s="27">
        <f t="shared" si="1085"/>
        <v>0</v>
      </c>
      <c r="NJ49" s="27">
        <f t="shared" si="1086"/>
        <v>0</v>
      </c>
      <c r="NK49" s="27">
        <f t="shared" si="1087"/>
        <v>0</v>
      </c>
      <c r="NL49" s="27">
        <f t="shared" si="1088"/>
        <v>0</v>
      </c>
      <c r="NM49" s="27">
        <f t="shared" si="1089"/>
        <v>0</v>
      </c>
      <c r="NN49" s="27">
        <f t="shared" si="1090"/>
        <v>0</v>
      </c>
      <c r="NO49" s="27">
        <f t="shared" si="1091"/>
        <v>0</v>
      </c>
      <c r="NP49" s="27">
        <f t="shared" si="1092"/>
        <v>0</v>
      </c>
      <c r="NQ49" s="27">
        <f t="shared" si="1093"/>
        <v>0</v>
      </c>
      <c r="NR49" s="27">
        <f t="shared" si="1094"/>
        <v>0</v>
      </c>
      <c r="NS49" s="27">
        <f t="shared" si="1095"/>
        <v>0</v>
      </c>
      <c r="NT49" s="27">
        <f t="shared" si="1096"/>
        <v>0</v>
      </c>
      <c r="NU49" s="27">
        <f t="shared" si="1097"/>
        <v>0</v>
      </c>
      <c r="NV49" s="27">
        <f t="shared" si="1098"/>
        <v>0</v>
      </c>
      <c r="NX49" s="28">
        <f t="shared" si="1099"/>
        <v>208</v>
      </c>
      <c r="NY49" s="28">
        <f t="shared" si="1100"/>
        <v>146</v>
      </c>
      <c r="NZ49" s="28">
        <f t="shared" si="1101"/>
        <v>16</v>
      </c>
      <c r="OA49" s="28">
        <f t="shared" si="1102"/>
        <v>0</v>
      </c>
      <c r="OB49" s="28">
        <f t="shared" si="1103"/>
        <v>0</v>
      </c>
      <c r="OC49" s="28">
        <f t="shared" si="1104"/>
        <v>149</v>
      </c>
      <c r="OD49" s="28">
        <f t="shared" si="1105"/>
        <v>264.66666666666669</v>
      </c>
      <c r="OE49" s="28">
        <f t="shared" si="1106"/>
        <v>149</v>
      </c>
      <c r="OG49" s="27" t="str">
        <f t="shared" si="1107"/>
        <v>21</v>
      </c>
      <c r="OH49" s="27" t="str">
        <f t="shared" si="1108"/>
        <v>17</v>
      </c>
      <c r="OI49" s="27" t="str">
        <f t="shared" si="1109"/>
        <v>21</v>
      </c>
      <c r="OJ49" s="27" t="str">
        <f t="shared" si="1110"/>
        <v>17</v>
      </c>
      <c r="OK49" s="27">
        <f t="shared" si="1111"/>
        <v>0</v>
      </c>
      <c r="OL49" s="27">
        <f t="shared" si="1112"/>
        <v>0</v>
      </c>
      <c r="OM49" s="27">
        <f t="shared" si="1113"/>
        <v>0</v>
      </c>
      <c r="ON49" s="27">
        <f t="shared" si="1114"/>
        <v>0</v>
      </c>
      <c r="OO49" s="27" t="str">
        <f t="shared" si="1115"/>
        <v>14</v>
      </c>
      <c r="OP49" s="27" t="str">
        <f t="shared" si="1116"/>
        <v>20</v>
      </c>
      <c r="OQ49" s="27">
        <f t="shared" si="1117"/>
        <v>0</v>
      </c>
      <c r="OR49" s="27" t="str">
        <f t="shared" si="1118"/>
        <v>19</v>
      </c>
      <c r="OS49" s="27" t="str">
        <f t="shared" si="1119"/>
        <v>9</v>
      </c>
      <c r="OT49" s="27">
        <f t="shared" si="1120"/>
        <v>0</v>
      </c>
      <c r="OU49" s="27" t="str">
        <f t="shared" si="1121"/>
        <v>15</v>
      </c>
      <c r="OV49" s="27" t="str">
        <f t="shared" si="1122"/>
        <v>18</v>
      </c>
      <c r="OW49" s="27" t="str">
        <f t="shared" si="1123"/>
        <v>12</v>
      </c>
      <c r="OX49" s="27">
        <f t="shared" si="1124"/>
        <v>0</v>
      </c>
      <c r="OY49" s="27">
        <f t="shared" si="1125"/>
        <v>0</v>
      </c>
      <c r="OZ49" s="27">
        <f t="shared" si="1126"/>
        <v>0</v>
      </c>
      <c r="PA49" s="27" t="str">
        <f t="shared" si="1127"/>
        <v>20</v>
      </c>
      <c r="PB49" s="27" t="str">
        <f t="shared" si="1128"/>
        <v>27</v>
      </c>
      <c r="PC49" s="27" t="str">
        <f t="shared" si="1129"/>
        <v>16</v>
      </c>
      <c r="PD49" s="27" t="str">
        <f t="shared" si="1130"/>
        <v>25</v>
      </c>
      <c r="PE49" s="27" t="str">
        <f t="shared" si="1131"/>
        <v>13</v>
      </c>
      <c r="PF49" s="27">
        <f t="shared" si="1132"/>
        <v>0</v>
      </c>
      <c r="PG49" s="27" t="str">
        <f t="shared" si="1133"/>
        <v>15</v>
      </c>
      <c r="PH49" s="27" t="str">
        <f t="shared" si="1134"/>
        <v>30</v>
      </c>
      <c r="PI49" s="27">
        <f t="shared" si="1135"/>
        <v>0</v>
      </c>
      <c r="PJ49" s="27" t="str">
        <f t="shared" si="1136"/>
        <v>9</v>
      </c>
      <c r="PK49" s="27">
        <f t="shared" si="1137"/>
        <v>0</v>
      </c>
      <c r="PL49" s="27">
        <f t="shared" si="1138"/>
        <v>0</v>
      </c>
      <c r="PM49" s="27" t="str">
        <f t="shared" si="1139"/>
        <v>14</v>
      </c>
      <c r="PN49" s="27">
        <f t="shared" si="1140"/>
        <v>0</v>
      </c>
      <c r="PO49" s="27">
        <f t="shared" si="1141"/>
        <v>0</v>
      </c>
      <c r="PP49" s="27" t="str">
        <f t="shared" si="1142"/>
        <v>18</v>
      </c>
      <c r="PQ49" s="27">
        <f t="shared" si="1143"/>
        <v>0</v>
      </c>
      <c r="PR49" s="27">
        <f t="shared" si="1144"/>
        <v>0</v>
      </c>
      <c r="PS49" s="27">
        <f t="shared" si="1145"/>
        <v>0</v>
      </c>
      <c r="PT49" s="27">
        <f t="shared" si="1146"/>
        <v>0</v>
      </c>
      <c r="PU49" s="27">
        <f t="shared" si="1147"/>
        <v>0</v>
      </c>
      <c r="PV49" s="27">
        <f t="shared" si="1148"/>
        <v>0</v>
      </c>
      <c r="PW49" s="27">
        <f t="shared" si="1149"/>
        <v>0</v>
      </c>
      <c r="PX49" s="27">
        <f t="shared" si="1150"/>
        <v>0</v>
      </c>
      <c r="PY49" s="27">
        <f t="shared" si="1151"/>
        <v>0</v>
      </c>
      <c r="PZ49" s="27">
        <f t="shared" si="1152"/>
        <v>0</v>
      </c>
      <c r="QA49" s="27">
        <f t="shared" si="1153"/>
        <v>0</v>
      </c>
      <c r="QB49" s="27">
        <f t="shared" si="1154"/>
        <v>0</v>
      </c>
      <c r="QC49" s="27">
        <f t="shared" si="1155"/>
        <v>0</v>
      </c>
      <c r="QD49" s="27">
        <f t="shared" si="1156"/>
        <v>0</v>
      </c>
      <c r="QE49" s="27">
        <f t="shared" si="1157"/>
        <v>0</v>
      </c>
      <c r="QF49" s="27">
        <f t="shared" si="1158"/>
        <v>0</v>
      </c>
      <c r="QG49" s="27">
        <f t="shared" si="1159"/>
        <v>0</v>
      </c>
      <c r="QH49" s="27">
        <f t="shared" si="1160"/>
        <v>0</v>
      </c>
      <c r="QI49" s="27">
        <f t="shared" si="1161"/>
        <v>0</v>
      </c>
      <c r="QJ49" s="27">
        <f t="shared" si="1162"/>
        <v>0</v>
      </c>
      <c r="QK49" s="27">
        <f t="shared" si="1163"/>
        <v>0</v>
      </c>
      <c r="QL49" s="27">
        <f t="shared" si="1164"/>
        <v>0</v>
      </c>
      <c r="QM49" s="27">
        <f t="shared" si="1165"/>
        <v>0</v>
      </c>
      <c r="QN49" s="27">
        <f t="shared" si="1166"/>
        <v>0</v>
      </c>
      <c r="QO49" s="27">
        <f t="shared" si="1167"/>
        <v>0</v>
      </c>
      <c r="QP49" s="27">
        <f t="shared" si="1168"/>
        <v>0</v>
      </c>
      <c r="QQ49" s="27">
        <f t="shared" si="1169"/>
        <v>0</v>
      </c>
      <c r="QR49" s="27">
        <f t="shared" si="1170"/>
        <v>0</v>
      </c>
      <c r="QS49" s="27">
        <f t="shared" si="1171"/>
        <v>0</v>
      </c>
      <c r="QT49" s="27">
        <f t="shared" si="1172"/>
        <v>0</v>
      </c>
      <c r="QU49" s="27">
        <f t="shared" si="1173"/>
        <v>0</v>
      </c>
      <c r="QV49" s="27">
        <f t="shared" si="1174"/>
        <v>0</v>
      </c>
      <c r="QW49" s="27">
        <f t="shared" si="1175"/>
        <v>0</v>
      </c>
      <c r="QX49" s="27">
        <f t="shared" si="1176"/>
        <v>0</v>
      </c>
      <c r="QY49" s="27">
        <f t="shared" si="1177"/>
        <v>0</v>
      </c>
      <c r="QZ49" s="27">
        <f t="shared" si="1178"/>
        <v>0</v>
      </c>
      <c r="RA49" s="27">
        <f t="shared" si="1179"/>
        <v>0</v>
      </c>
      <c r="RB49" s="27">
        <f t="shared" si="1180"/>
        <v>0</v>
      </c>
      <c r="RC49" s="27">
        <f t="shared" si="1181"/>
        <v>0</v>
      </c>
      <c r="RD49" s="27">
        <f t="shared" si="1182"/>
        <v>0</v>
      </c>
      <c r="RE49" s="27">
        <f t="shared" si="1183"/>
        <v>0</v>
      </c>
      <c r="RF49" s="27">
        <f t="shared" si="1184"/>
        <v>0</v>
      </c>
      <c r="RG49" s="27">
        <f t="shared" si="1185"/>
        <v>0</v>
      </c>
      <c r="RH49" s="27">
        <f t="shared" si="1186"/>
        <v>0</v>
      </c>
      <c r="RI49" s="27">
        <f t="shared" si="1187"/>
        <v>0</v>
      </c>
      <c r="RJ49" s="27">
        <f t="shared" si="1188"/>
        <v>0</v>
      </c>
      <c r="RL49" s="28">
        <f t="shared" si="1189"/>
        <v>99</v>
      </c>
      <c r="RM49" s="28">
        <f t="shared" si="1190"/>
        <v>65</v>
      </c>
      <c r="RN49" s="28">
        <f t="shared" si="1191"/>
        <v>8</v>
      </c>
      <c r="RO49" s="28">
        <f t="shared" si="1192"/>
        <v>0</v>
      </c>
      <c r="RP49" s="28">
        <f t="shared" si="1193"/>
        <v>0</v>
      </c>
      <c r="RQ49" s="28">
        <f t="shared" si="1194"/>
        <v>124.66666666666667</v>
      </c>
      <c r="RT49" s="27" t="str">
        <f t="shared" si="1195"/>
        <v>5</v>
      </c>
      <c r="RU49" s="27" t="str">
        <f t="shared" si="1196"/>
        <v>10</v>
      </c>
      <c r="RV49" s="27" t="str">
        <f t="shared" si="1197"/>
        <v>8</v>
      </c>
      <c r="RW49" s="27" t="str">
        <f t="shared" si="1198"/>
        <v>9</v>
      </c>
      <c r="RX49" s="27" t="str">
        <f t="shared" si="1199"/>
        <v>0</v>
      </c>
      <c r="RY49" s="27" t="str">
        <f t="shared" si="1200"/>
        <v>0</v>
      </c>
      <c r="RZ49" s="27" t="str">
        <f t="shared" si="1201"/>
        <v>0</v>
      </c>
      <c r="SA49" s="27" t="str">
        <f t="shared" si="1202"/>
        <v>0</v>
      </c>
      <c r="SB49" s="27" t="str">
        <f t="shared" si="1203"/>
        <v>9</v>
      </c>
      <c r="SC49" s="27" t="str">
        <f t="shared" si="1204"/>
        <v>9</v>
      </c>
      <c r="SD49" s="27" t="str">
        <f t="shared" si="1205"/>
        <v>0</v>
      </c>
      <c r="SE49" s="27" t="str">
        <f t="shared" si="1206"/>
        <v>14</v>
      </c>
      <c r="SF49" s="27" t="str">
        <f t="shared" si="1207"/>
        <v>10</v>
      </c>
      <c r="SG49" s="27" t="str">
        <f t="shared" si="1208"/>
        <v>0</v>
      </c>
      <c r="SH49" s="27" t="str">
        <f t="shared" si="1209"/>
        <v>5</v>
      </c>
      <c r="SI49" s="27" t="str">
        <f t="shared" si="1210"/>
        <v>7</v>
      </c>
      <c r="SJ49" s="27" t="str">
        <f t="shared" si="1211"/>
        <v>10</v>
      </c>
      <c r="SK49" s="27" t="str">
        <f t="shared" si="1212"/>
        <v>0</v>
      </c>
      <c r="SL49" s="27" t="str">
        <f t="shared" si="1213"/>
        <v>0</v>
      </c>
      <c r="SM49" s="27" t="str">
        <f t="shared" si="1214"/>
        <v>0</v>
      </c>
      <c r="SN49" s="27" t="str">
        <f t="shared" si="1215"/>
        <v>8</v>
      </c>
      <c r="SO49" s="27" t="str">
        <f t="shared" si="1216"/>
        <v>5</v>
      </c>
      <c r="SP49" s="27" t="str">
        <f t="shared" si="1217"/>
        <v>8</v>
      </c>
      <c r="SQ49" s="27" t="str">
        <f t="shared" si="1218"/>
        <v>9</v>
      </c>
      <c r="SR49" s="27" t="str">
        <f t="shared" si="1219"/>
        <v>7</v>
      </c>
      <c r="SS49" s="27" t="str">
        <f t="shared" si="1220"/>
        <v>0</v>
      </c>
      <c r="ST49" s="27" t="str">
        <f t="shared" si="1221"/>
        <v>7</v>
      </c>
      <c r="SU49" s="27" t="str">
        <f t="shared" si="1222"/>
        <v>8</v>
      </c>
      <c r="SV49" s="27" t="str">
        <f t="shared" si="1223"/>
        <v>0</v>
      </c>
      <c r="SW49" s="27" t="str">
        <f t="shared" si="1224"/>
        <v>7</v>
      </c>
      <c r="SX49" s="27" t="str">
        <f t="shared" si="1225"/>
        <v>0</v>
      </c>
      <c r="SY49" s="27" t="str">
        <f t="shared" si="1226"/>
        <v>0</v>
      </c>
      <c r="SZ49" s="27" t="str">
        <f t="shared" si="1227"/>
        <v>9</v>
      </c>
      <c r="TA49" s="27" t="str">
        <f t="shared" si="1228"/>
        <v>0</v>
      </c>
      <c r="TB49" s="27" t="str">
        <f t="shared" si="1229"/>
        <v>0</v>
      </c>
      <c r="TC49" s="27" t="str">
        <f t="shared" si="1230"/>
        <v>8</v>
      </c>
      <c r="TD49" s="27" t="str">
        <f t="shared" si="1231"/>
        <v>0</v>
      </c>
      <c r="TE49" s="27" t="str">
        <f t="shared" si="1232"/>
        <v>0</v>
      </c>
      <c r="TF49" s="27" t="str">
        <f t="shared" si="1233"/>
        <v>0</v>
      </c>
      <c r="TG49" s="27" t="str">
        <f t="shared" si="1234"/>
        <v>0</v>
      </c>
      <c r="TH49" s="27" t="str">
        <f t="shared" si="1235"/>
        <v>0</v>
      </c>
      <c r="TI49" s="27" t="str">
        <f t="shared" si="1236"/>
        <v>0</v>
      </c>
      <c r="TJ49" s="27" t="str">
        <f t="shared" si="1237"/>
        <v>0</v>
      </c>
      <c r="TK49" s="27" t="str">
        <f t="shared" si="1238"/>
        <v>0</v>
      </c>
      <c r="TL49" s="27" t="str">
        <f t="shared" si="1239"/>
        <v>0</v>
      </c>
      <c r="TM49" s="27" t="str">
        <f t="shared" si="1240"/>
        <v>0</v>
      </c>
      <c r="TN49" s="27" t="str">
        <f t="shared" si="1241"/>
        <v>0</v>
      </c>
      <c r="TO49" s="27" t="str">
        <f t="shared" si="1242"/>
        <v>0</v>
      </c>
      <c r="TP49" s="27" t="str">
        <f t="shared" si="1243"/>
        <v>0</v>
      </c>
      <c r="TQ49" s="27" t="str">
        <f t="shared" si="1244"/>
        <v>0</v>
      </c>
      <c r="TR49" s="27" t="str">
        <f t="shared" si="1245"/>
        <v>0</v>
      </c>
      <c r="TS49" s="27" t="str">
        <f t="shared" si="1246"/>
        <v>0</v>
      </c>
      <c r="TT49" s="27" t="str">
        <f t="shared" si="1247"/>
        <v>0</v>
      </c>
      <c r="TU49" s="27" t="str">
        <f t="shared" si="1248"/>
        <v>0</v>
      </c>
      <c r="TV49" s="27" t="str">
        <f t="shared" si="1249"/>
        <v>0</v>
      </c>
      <c r="TW49" s="27" t="str">
        <f t="shared" si="1250"/>
        <v>0</v>
      </c>
      <c r="TX49" s="27" t="str">
        <f t="shared" si="1251"/>
        <v>0</v>
      </c>
      <c r="TY49" s="27" t="str">
        <f t="shared" si="1252"/>
        <v>0</v>
      </c>
      <c r="TZ49" s="27" t="str">
        <f t="shared" si="1253"/>
        <v>0</v>
      </c>
      <c r="UA49" s="27" t="str">
        <f t="shared" si="1254"/>
        <v>0</v>
      </c>
      <c r="UB49" s="27" t="str">
        <f t="shared" si="1255"/>
        <v>0</v>
      </c>
      <c r="UC49" s="27" t="str">
        <f t="shared" si="1256"/>
        <v>0</v>
      </c>
      <c r="UD49" s="27" t="str">
        <f t="shared" si="1257"/>
        <v>0</v>
      </c>
      <c r="UE49" s="27" t="str">
        <f t="shared" si="1258"/>
        <v>0</v>
      </c>
      <c r="UF49" s="27" t="str">
        <f t="shared" si="1259"/>
        <v>0</v>
      </c>
      <c r="UG49" s="27" t="str">
        <f t="shared" si="1260"/>
        <v>0</v>
      </c>
      <c r="UH49" s="27" t="str">
        <f t="shared" si="1261"/>
        <v>0</v>
      </c>
      <c r="UI49" s="27" t="str">
        <f t="shared" si="1262"/>
        <v>0</v>
      </c>
      <c r="UJ49" s="27" t="str">
        <f t="shared" si="1263"/>
        <v>0</v>
      </c>
      <c r="UK49" s="27" t="str">
        <f t="shared" si="1264"/>
        <v>0</v>
      </c>
      <c r="UL49" s="27" t="str">
        <f t="shared" si="1265"/>
        <v>0</v>
      </c>
      <c r="UM49" s="27" t="str">
        <f t="shared" si="1266"/>
        <v>0</v>
      </c>
      <c r="UN49" s="27" t="str">
        <f t="shared" si="1267"/>
        <v>0</v>
      </c>
      <c r="UO49" s="27" t="str">
        <f t="shared" si="1268"/>
        <v>0</v>
      </c>
      <c r="UP49" s="27" t="str">
        <f t="shared" si="1269"/>
        <v>0</v>
      </c>
      <c r="UQ49" s="27" t="str">
        <f t="shared" si="1270"/>
        <v>0</v>
      </c>
      <c r="UR49" s="27" t="str">
        <f t="shared" si="1271"/>
        <v>0</v>
      </c>
      <c r="US49" s="27" t="str">
        <f t="shared" si="1272"/>
        <v>0</v>
      </c>
      <c r="UT49" s="27" t="str">
        <f t="shared" si="1273"/>
        <v>0</v>
      </c>
      <c r="UU49" s="27" t="str">
        <f t="shared" si="1274"/>
        <v>0</v>
      </c>
      <c r="UV49" s="27" t="str">
        <f t="shared" si="1275"/>
        <v>0</v>
      </c>
      <c r="UW49" s="27" t="str">
        <f t="shared" si="1276"/>
        <v>0</v>
      </c>
      <c r="UY49" s="28">
        <f t="shared" si="1277"/>
        <v>33.979999999999997</v>
      </c>
      <c r="UZ49" s="28">
        <f t="shared" si="1278"/>
        <v>-45.51</v>
      </c>
      <c r="VA49" s="28">
        <f t="shared" si="1279"/>
        <v>0.68</v>
      </c>
      <c r="VB49" s="28">
        <f t="shared" si="1280"/>
        <v>0</v>
      </c>
      <c r="VC49" s="28">
        <f t="shared" si="1281"/>
        <v>0</v>
      </c>
      <c r="VD49" s="28">
        <f t="shared" si="1282"/>
        <v>19.149999999999995</v>
      </c>
      <c r="VG49" s="27" t="str">
        <f t="shared" si="1283"/>
        <v>6.31</v>
      </c>
      <c r="VH49" s="27" t="str">
        <f t="shared" si="1284"/>
        <v>-0.72</v>
      </c>
      <c r="VI49" s="27" t="str">
        <f t="shared" si="1285"/>
        <v>4.91</v>
      </c>
      <c r="VJ49" s="27" t="str">
        <f t="shared" si="1286"/>
        <v>-5.64</v>
      </c>
      <c r="VK49" s="27">
        <f t="shared" si="1287"/>
        <v>0</v>
      </c>
      <c r="VL49" s="27">
        <f t="shared" si="1288"/>
        <v>0</v>
      </c>
      <c r="VM49" s="27">
        <f t="shared" si="1289"/>
        <v>0</v>
      </c>
      <c r="VN49" s="27">
        <f t="shared" si="1290"/>
        <v>0</v>
      </c>
      <c r="VO49" s="27" t="str">
        <f t="shared" si="1291"/>
        <v>4.13</v>
      </c>
      <c r="VP49" s="27" t="str">
        <f t="shared" si="1292"/>
        <v>-10.23</v>
      </c>
      <c r="VQ49" s="27">
        <f t="shared" si="1293"/>
        <v>0</v>
      </c>
      <c r="VR49" s="27" t="str">
        <f t="shared" si="1294"/>
        <v>1.63</v>
      </c>
      <c r="VS49" s="27" t="str">
        <f t="shared" si="1295"/>
        <v>1.73</v>
      </c>
      <c r="VT49" s="27">
        <f t="shared" si="1296"/>
        <v>0</v>
      </c>
      <c r="VU49" s="27" t="str">
        <f t="shared" si="1297"/>
        <v>0.91</v>
      </c>
      <c r="VV49" s="27" t="str">
        <f t="shared" si="1298"/>
        <v>-6.11</v>
      </c>
      <c r="VW49" s="27" t="str">
        <f t="shared" si="1299"/>
        <v>-4.87</v>
      </c>
      <c r="VX49" s="27">
        <f t="shared" si="1300"/>
        <v>0</v>
      </c>
      <c r="VY49" s="27">
        <f t="shared" si="1301"/>
        <v>0</v>
      </c>
      <c r="VZ49" s="27">
        <f t="shared" si="1302"/>
        <v>0</v>
      </c>
      <c r="WA49" s="27" t="str">
        <f t="shared" si="1303"/>
        <v>3.56</v>
      </c>
      <c r="WB49" s="27" t="str">
        <f t="shared" si="1304"/>
        <v>-10.17</v>
      </c>
      <c r="WC49" s="27" t="str">
        <f t="shared" si="1305"/>
        <v>0.68</v>
      </c>
      <c r="WD49" s="27" t="str">
        <f t="shared" si="1306"/>
        <v>1.67</v>
      </c>
      <c r="WE49" s="27" t="str">
        <f t="shared" si="1307"/>
        <v>-0.35</v>
      </c>
      <c r="WF49" s="27">
        <f t="shared" si="1308"/>
        <v>0</v>
      </c>
      <c r="WG49" s="27" t="str">
        <f t="shared" si="1309"/>
        <v>-3.41</v>
      </c>
      <c r="WH49" s="27" t="str">
        <f t="shared" si="1310"/>
        <v>-9.87</v>
      </c>
      <c r="WI49" s="27">
        <f t="shared" si="1311"/>
        <v>0</v>
      </c>
      <c r="WJ49" s="27" t="str">
        <f t="shared" si="1312"/>
        <v>2.08</v>
      </c>
      <c r="WK49" s="27">
        <f t="shared" si="1313"/>
        <v>0</v>
      </c>
      <c r="WL49" s="27">
        <f t="shared" si="1314"/>
        <v>0</v>
      </c>
      <c r="WM49" s="27" t="str">
        <f t="shared" si="1315"/>
        <v>10.61</v>
      </c>
      <c r="WN49" s="27">
        <f t="shared" si="1316"/>
        <v>0</v>
      </c>
      <c r="WO49" s="27">
        <f t="shared" si="1317"/>
        <v>0</v>
      </c>
      <c r="WP49" s="27" t="str">
        <f t="shared" si="1318"/>
        <v>2.3</v>
      </c>
      <c r="WQ49" s="27">
        <f t="shared" si="1319"/>
        <v>0</v>
      </c>
      <c r="WR49" s="27">
        <f t="shared" si="1320"/>
        <v>0</v>
      </c>
      <c r="WS49" s="27">
        <f t="shared" si="1321"/>
        <v>0</v>
      </c>
      <c r="WT49" s="27">
        <f t="shared" si="1322"/>
        <v>0</v>
      </c>
      <c r="WU49" s="27">
        <f t="shared" si="1323"/>
        <v>0</v>
      </c>
      <c r="WV49" s="27">
        <f t="shared" si="1324"/>
        <v>0</v>
      </c>
      <c r="WW49" s="27">
        <f t="shared" si="1325"/>
        <v>0</v>
      </c>
      <c r="WX49" s="27">
        <f t="shared" si="1326"/>
        <v>0</v>
      </c>
      <c r="WY49" s="27">
        <f t="shared" si="1327"/>
        <v>0</v>
      </c>
      <c r="WZ49" s="27">
        <f t="shared" si="1328"/>
        <v>0</v>
      </c>
      <c r="XA49" s="27">
        <f t="shared" si="1329"/>
        <v>0</v>
      </c>
      <c r="XB49" s="27">
        <f t="shared" si="1330"/>
        <v>0</v>
      </c>
      <c r="XC49" s="27">
        <f t="shared" si="1331"/>
        <v>0</v>
      </c>
      <c r="XD49" s="27">
        <f t="shared" si="1332"/>
        <v>0</v>
      </c>
      <c r="XE49" s="27">
        <f t="shared" si="1333"/>
        <v>0</v>
      </c>
      <c r="XF49" s="27">
        <f t="shared" si="1334"/>
        <v>0</v>
      </c>
      <c r="XG49" s="27">
        <f t="shared" si="1335"/>
        <v>0</v>
      </c>
      <c r="XH49" s="27">
        <f t="shared" si="1336"/>
        <v>0</v>
      </c>
      <c r="XI49" s="27">
        <f t="shared" si="1337"/>
        <v>0</v>
      </c>
      <c r="XJ49" s="27">
        <f t="shared" si="1338"/>
        <v>0</v>
      </c>
      <c r="XK49" s="27">
        <f t="shared" si="1339"/>
        <v>0</v>
      </c>
      <c r="XL49" s="27">
        <f t="shared" si="1340"/>
        <v>0</v>
      </c>
      <c r="XM49" s="27">
        <f t="shared" si="1341"/>
        <v>0</v>
      </c>
      <c r="XN49" s="27">
        <f t="shared" si="1342"/>
        <v>0</v>
      </c>
      <c r="XO49" s="27">
        <f t="shared" si="1343"/>
        <v>0</v>
      </c>
      <c r="XP49" s="27">
        <f t="shared" si="1344"/>
        <v>0</v>
      </c>
      <c r="XQ49" s="27">
        <f t="shared" si="1345"/>
        <v>0</v>
      </c>
      <c r="XR49" s="27">
        <f t="shared" si="1346"/>
        <v>0</v>
      </c>
      <c r="XS49" s="27">
        <f t="shared" si="1347"/>
        <v>0</v>
      </c>
      <c r="XT49" s="27">
        <f t="shared" si="1348"/>
        <v>0</v>
      </c>
      <c r="XU49" s="27">
        <f t="shared" si="1349"/>
        <v>0</v>
      </c>
      <c r="XV49" s="27">
        <f t="shared" si="1350"/>
        <v>0</v>
      </c>
      <c r="XW49" s="27">
        <f t="shared" si="1351"/>
        <v>0</v>
      </c>
      <c r="XX49" s="27">
        <f t="shared" si="1352"/>
        <v>0</v>
      </c>
      <c r="XY49" s="27">
        <f t="shared" si="1353"/>
        <v>0</v>
      </c>
      <c r="XZ49" s="27">
        <f t="shared" si="1354"/>
        <v>0</v>
      </c>
      <c r="YA49" s="27">
        <f t="shared" si="1355"/>
        <v>0</v>
      </c>
      <c r="YB49" s="27">
        <f t="shared" si="1356"/>
        <v>0</v>
      </c>
      <c r="YC49" s="27">
        <f t="shared" si="1357"/>
        <v>0</v>
      </c>
      <c r="YD49" s="27">
        <f t="shared" si="1358"/>
        <v>0</v>
      </c>
      <c r="YE49" s="27">
        <f t="shared" si="1359"/>
        <v>0</v>
      </c>
      <c r="YF49" s="27">
        <f t="shared" si="1360"/>
        <v>0</v>
      </c>
      <c r="YG49" s="27">
        <f t="shared" si="1361"/>
        <v>0</v>
      </c>
      <c r="YH49" s="27">
        <f t="shared" si="1362"/>
        <v>0</v>
      </c>
      <c r="YI49" s="27">
        <f t="shared" si="1363"/>
        <v>0</v>
      </c>
      <c r="YJ49" s="27">
        <f t="shared" si="1364"/>
        <v>0</v>
      </c>
      <c r="YL49" s="28">
        <f t="shared" si="1365"/>
        <v>661</v>
      </c>
      <c r="YM49" s="28">
        <f t="shared" si="1366"/>
        <v>577</v>
      </c>
      <c r="YN49" s="28">
        <f t="shared" si="1367"/>
        <v>77</v>
      </c>
      <c r="YO49" s="28">
        <f t="shared" si="1368"/>
        <v>0</v>
      </c>
      <c r="YP49" s="28">
        <f t="shared" si="1369"/>
        <v>0</v>
      </c>
      <c r="YQ49" s="28">
        <f t="shared" si="1370"/>
        <v>891.83333333333337</v>
      </c>
      <c r="YT49" s="27" t="str">
        <f t="shared" si="1371"/>
        <v>78</v>
      </c>
      <c r="YU49" s="27" t="str">
        <f t="shared" si="1372"/>
        <v>69</v>
      </c>
      <c r="YV49" s="27" t="str">
        <f t="shared" si="1373"/>
        <v>51</v>
      </c>
      <c r="YW49" s="27" t="str">
        <f t="shared" si="1374"/>
        <v>68</v>
      </c>
      <c r="YX49" s="27">
        <f t="shared" si="1375"/>
        <v>0</v>
      </c>
      <c r="YY49" s="27">
        <f t="shared" si="1376"/>
        <v>0</v>
      </c>
      <c r="YZ49" s="27">
        <f t="shared" si="1377"/>
        <v>0</v>
      </c>
      <c r="ZA49" s="27">
        <f t="shared" si="1378"/>
        <v>0</v>
      </c>
      <c r="ZB49" s="27" t="str">
        <f t="shared" si="1379"/>
        <v>21</v>
      </c>
      <c r="ZC49" s="27" t="str">
        <f t="shared" si="1380"/>
        <v>76</v>
      </c>
      <c r="ZD49" s="27">
        <f t="shared" si="1381"/>
        <v>0</v>
      </c>
      <c r="ZE49" s="27" t="str">
        <f t="shared" si="1382"/>
        <v>54</v>
      </c>
      <c r="ZF49" s="27" t="str">
        <f t="shared" si="1383"/>
        <v>69</v>
      </c>
      <c r="ZG49" s="27">
        <f t="shared" si="1384"/>
        <v>0</v>
      </c>
      <c r="ZH49" s="27" t="str">
        <f t="shared" si="1385"/>
        <v>67</v>
      </c>
      <c r="ZI49" s="27" t="str">
        <f t="shared" si="1386"/>
        <v>77</v>
      </c>
      <c r="ZJ49" s="27" t="str">
        <f t="shared" si="1387"/>
        <v>78</v>
      </c>
      <c r="ZK49" s="27">
        <f t="shared" si="1388"/>
        <v>0</v>
      </c>
      <c r="ZL49" s="27">
        <f t="shared" si="1389"/>
        <v>0</v>
      </c>
      <c r="ZM49" s="27">
        <f t="shared" si="1390"/>
        <v>0</v>
      </c>
      <c r="ZN49" s="27" t="str">
        <f t="shared" si="1391"/>
        <v>42</v>
      </c>
      <c r="ZO49" s="27" t="str">
        <f t="shared" si="1392"/>
        <v>77</v>
      </c>
      <c r="ZP49" s="27" t="str">
        <f t="shared" si="1393"/>
        <v>77</v>
      </c>
      <c r="ZQ49" s="27" t="str">
        <f t="shared" si="1394"/>
        <v>68</v>
      </c>
      <c r="ZR49" s="27" t="str">
        <f t="shared" si="1395"/>
        <v>55</v>
      </c>
      <c r="ZS49" s="27">
        <f t="shared" si="1396"/>
        <v>0</v>
      </c>
      <c r="ZT49" s="27" t="str">
        <f t="shared" si="1397"/>
        <v>72</v>
      </c>
      <c r="ZU49" s="27" t="str">
        <f t="shared" si="1398"/>
        <v>77</v>
      </c>
      <c r="ZV49" s="27">
        <f t="shared" si="1399"/>
        <v>0</v>
      </c>
      <c r="ZW49" s="27" t="str">
        <f t="shared" si="1400"/>
        <v>52</v>
      </c>
      <c r="ZX49" s="27">
        <f t="shared" si="1401"/>
        <v>0</v>
      </c>
      <c r="ZY49" s="27">
        <f t="shared" si="1402"/>
        <v>0</v>
      </c>
      <c r="ZZ49" s="27" t="str">
        <f t="shared" si="1403"/>
        <v>29</v>
      </c>
      <c r="AAA49" s="27">
        <f t="shared" si="1404"/>
        <v>0</v>
      </c>
      <c r="AAB49" s="27">
        <f t="shared" si="1405"/>
        <v>0</v>
      </c>
      <c r="AAC49" s="27" t="str">
        <f t="shared" si="1406"/>
        <v>58</v>
      </c>
      <c r="AAD49" s="27">
        <f t="shared" si="1407"/>
        <v>0</v>
      </c>
      <c r="AAE49" s="27">
        <f t="shared" si="1408"/>
        <v>0</v>
      </c>
      <c r="AAF49" s="27">
        <f t="shared" si="1409"/>
        <v>0</v>
      </c>
      <c r="AAG49" s="27">
        <f t="shared" si="1410"/>
        <v>0</v>
      </c>
      <c r="AAH49" s="27">
        <f t="shared" si="1411"/>
        <v>0</v>
      </c>
      <c r="AAI49" s="27">
        <f t="shared" si="1412"/>
        <v>0</v>
      </c>
      <c r="AAJ49" s="27">
        <f t="shared" si="1413"/>
        <v>0</v>
      </c>
      <c r="AAK49" s="27">
        <f t="shared" si="1414"/>
        <v>0</v>
      </c>
      <c r="AAL49" s="27">
        <f t="shared" si="1415"/>
        <v>0</v>
      </c>
      <c r="AAM49" s="27">
        <f t="shared" si="1416"/>
        <v>0</v>
      </c>
      <c r="AAN49" s="27">
        <f t="shared" si="1417"/>
        <v>0</v>
      </c>
      <c r="AAO49" s="27">
        <f t="shared" si="1418"/>
        <v>0</v>
      </c>
      <c r="AAP49" s="27">
        <f t="shared" si="1419"/>
        <v>0</v>
      </c>
      <c r="AAQ49" s="27">
        <f t="shared" si="1420"/>
        <v>0</v>
      </c>
      <c r="AAR49" s="27">
        <f t="shared" si="1421"/>
        <v>0</v>
      </c>
      <c r="AAS49" s="27">
        <f t="shared" si="1422"/>
        <v>0</v>
      </c>
      <c r="AAT49" s="27">
        <f t="shared" si="1423"/>
        <v>0</v>
      </c>
      <c r="AAU49" s="27">
        <f t="shared" si="1424"/>
        <v>0</v>
      </c>
      <c r="AAV49" s="27">
        <f t="shared" si="1425"/>
        <v>0</v>
      </c>
      <c r="AAW49" s="27">
        <f t="shared" si="1426"/>
        <v>0</v>
      </c>
      <c r="AAX49" s="27">
        <f t="shared" si="1427"/>
        <v>0</v>
      </c>
      <c r="AAY49" s="27">
        <f t="shared" si="1428"/>
        <v>0</v>
      </c>
      <c r="AAZ49" s="27">
        <f t="shared" si="1429"/>
        <v>0</v>
      </c>
      <c r="ABA49" s="27">
        <f t="shared" si="1430"/>
        <v>0</v>
      </c>
      <c r="ABB49" s="27">
        <f t="shared" si="1431"/>
        <v>0</v>
      </c>
      <c r="ABC49" s="27">
        <f t="shared" si="1432"/>
        <v>0</v>
      </c>
      <c r="ABD49" s="27">
        <f t="shared" si="1433"/>
        <v>0</v>
      </c>
      <c r="ABE49" s="27">
        <f t="shared" si="1434"/>
        <v>0</v>
      </c>
      <c r="ABF49" s="27">
        <f t="shared" si="1435"/>
        <v>0</v>
      </c>
      <c r="ABG49" s="27">
        <f t="shared" si="1436"/>
        <v>0</v>
      </c>
      <c r="ABH49" s="27">
        <f t="shared" si="1437"/>
        <v>0</v>
      </c>
      <c r="ABI49" s="27">
        <f t="shared" si="1438"/>
        <v>0</v>
      </c>
      <c r="ABJ49" s="27">
        <f t="shared" si="1439"/>
        <v>0</v>
      </c>
      <c r="ABK49" s="27">
        <f t="shared" si="1440"/>
        <v>0</v>
      </c>
      <c r="ABL49" s="27">
        <f t="shared" si="1441"/>
        <v>0</v>
      </c>
      <c r="ABM49" s="27">
        <f t="shared" si="1442"/>
        <v>0</v>
      </c>
      <c r="ABN49" s="27">
        <f t="shared" si="1443"/>
        <v>0</v>
      </c>
      <c r="ABO49" s="27">
        <f t="shared" si="1444"/>
        <v>0</v>
      </c>
      <c r="ABP49" s="27">
        <f t="shared" si="1445"/>
        <v>0</v>
      </c>
      <c r="ABQ49" s="27">
        <f t="shared" si="1446"/>
        <v>0</v>
      </c>
      <c r="ABR49" s="27">
        <f t="shared" si="1447"/>
        <v>0</v>
      </c>
      <c r="ABS49" s="27">
        <f t="shared" si="1448"/>
        <v>0</v>
      </c>
      <c r="ABT49" s="27">
        <f t="shared" si="1449"/>
        <v>0</v>
      </c>
      <c r="ABU49" s="27">
        <f t="shared" si="1450"/>
        <v>0</v>
      </c>
      <c r="ABV49" s="27">
        <f t="shared" si="1451"/>
        <v>0</v>
      </c>
      <c r="ABW49" s="27">
        <f t="shared" si="1452"/>
        <v>0</v>
      </c>
      <c r="ABY49" s="28">
        <f t="shared" si="1453"/>
        <v>504.5</v>
      </c>
      <c r="ABZ49" s="28">
        <f t="shared" si="1454"/>
        <v>394.09999999999997</v>
      </c>
      <c r="ACA49" s="28">
        <f t="shared" si="1455"/>
        <v>30.8</v>
      </c>
      <c r="ACB49" s="28">
        <f t="shared" si="1456"/>
        <v>0</v>
      </c>
      <c r="ACC49" s="28">
        <f t="shared" si="1457"/>
        <v>0</v>
      </c>
      <c r="ACD49" s="28">
        <f t="shared" si="1458"/>
        <v>651.26666666666665</v>
      </c>
      <c r="ACG49" s="27" t="str">
        <f t="shared" si="1459"/>
        <v>7.1</v>
      </c>
      <c r="ACH49" s="27" t="str">
        <f t="shared" si="1460"/>
        <v>47.3</v>
      </c>
      <c r="ACI49" s="27" t="str">
        <f t="shared" si="1461"/>
        <v>8.4</v>
      </c>
      <c r="ACJ49" s="27" t="str">
        <f t="shared" si="1462"/>
        <v>31.8</v>
      </c>
      <c r="ACK49" s="27">
        <f t="shared" si="1463"/>
        <v>0</v>
      </c>
      <c r="ACL49" s="27">
        <f t="shared" si="1464"/>
        <v>0</v>
      </c>
      <c r="ACM49" s="27">
        <f t="shared" si="1465"/>
        <v>0</v>
      </c>
      <c r="ACN49" s="27">
        <f t="shared" si="1466"/>
        <v>0</v>
      </c>
      <c r="ACO49" s="27" t="str">
        <f t="shared" si="1467"/>
        <v>56.6</v>
      </c>
      <c r="ACP49" s="27" t="str">
        <f t="shared" si="1468"/>
        <v>41.5</v>
      </c>
      <c r="ACQ49" s="27">
        <f t="shared" si="1469"/>
        <v>0</v>
      </c>
      <c r="ACR49" s="27" t="str">
        <f t="shared" si="1470"/>
        <v>105</v>
      </c>
      <c r="ACS49" s="27" t="str">
        <f t="shared" si="1471"/>
        <v>115.3</v>
      </c>
      <c r="ACT49" s="27">
        <f t="shared" si="1472"/>
        <v>0</v>
      </c>
      <c r="ACU49" s="27" t="str">
        <f t="shared" si="1473"/>
        <v>16.2</v>
      </c>
      <c r="ACV49" s="27" t="str">
        <f t="shared" si="1474"/>
        <v>39.4</v>
      </c>
      <c r="ACW49" s="27" t="str">
        <f t="shared" si="1475"/>
        <v>64.6</v>
      </c>
      <c r="ACX49" s="27">
        <f t="shared" si="1476"/>
        <v>0</v>
      </c>
      <c r="ACY49" s="27">
        <f t="shared" si="1477"/>
        <v>0</v>
      </c>
      <c r="ACZ49" s="27">
        <f t="shared" si="1478"/>
        <v>0</v>
      </c>
      <c r="ADA49" s="27" t="str">
        <f t="shared" si="1479"/>
        <v>43.5</v>
      </c>
      <c r="ADB49" s="27" t="str">
        <f t="shared" si="1480"/>
        <v>23.7</v>
      </c>
      <c r="ADC49" s="27" t="str">
        <f t="shared" si="1481"/>
        <v>30.8</v>
      </c>
      <c r="ADD49" s="27" t="str">
        <f t="shared" si="1482"/>
        <v>23.5</v>
      </c>
      <c r="ADE49" s="27" t="str">
        <f t="shared" si="1483"/>
        <v>45.9</v>
      </c>
      <c r="ADF49" s="27">
        <f t="shared" si="1484"/>
        <v>0</v>
      </c>
      <c r="ADG49" s="27" t="str">
        <f t="shared" si="1485"/>
        <v>35.6</v>
      </c>
      <c r="ADH49" s="27" t="str">
        <f t="shared" si="1486"/>
        <v>31.9</v>
      </c>
      <c r="ADI49" s="27">
        <f t="shared" si="1487"/>
        <v>0</v>
      </c>
      <c r="ADJ49" s="27" t="str">
        <f t="shared" si="1488"/>
        <v>70</v>
      </c>
      <c r="ADK49" s="27">
        <f t="shared" si="1489"/>
        <v>0</v>
      </c>
      <c r="ADL49" s="27">
        <f t="shared" si="1490"/>
        <v>0</v>
      </c>
      <c r="ADM49" s="27" t="str">
        <f t="shared" si="1491"/>
        <v>77.4</v>
      </c>
      <c r="ADN49" s="27">
        <f t="shared" si="1492"/>
        <v>0</v>
      </c>
      <c r="ADO49" s="27">
        <f t="shared" si="1493"/>
        <v>0</v>
      </c>
      <c r="ADP49" s="27" t="str">
        <f t="shared" si="1494"/>
        <v>13.9</v>
      </c>
      <c r="ADQ49" s="27">
        <f t="shared" si="1495"/>
        <v>0</v>
      </c>
      <c r="ADR49" s="27">
        <f t="shared" si="1496"/>
        <v>0</v>
      </c>
      <c r="ADS49" s="27">
        <f t="shared" si="1497"/>
        <v>0</v>
      </c>
      <c r="ADT49" s="27">
        <f t="shared" si="1498"/>
        <v>0</v>
      </c>
      <c r="ADU49" s="27">
        <f t="shared" si="1499"/>
        <v>0</v>
      </c>
      <c r="ADV49" s="27">
        <f t="shared" si="1500"/>
        <v>0</v>
      </c>
      <c r="ADW49" s="27">
        <f t="shared" si="1501"/>
        <v>0</v>
      </c>
      <c r="ADX49" s="27">
        <f t="shared" si="1502"/>
        <v>0</v>
      </c>
      <c r="ADY49" s="27">
        <f t="shared" si="1503"/>
        <v>0</v>
      </c>
      <c r="ADZ49" s="27">
        <f t="shared" si="1504"/>
        <v>0</v>
      </c>
      <c r="AEA49" s="27">
        <f t="shared" si="1505"/>
        <v>0</v>
      </c>
      <c r="AEB49" s="27">
        <f t="shared" si="1506"/>
        <v>0</v>
      </c>
      <c r="AEC49" s="27">
        <f t="shared" si="1507"/>
        <v>0</v>
      </c>
      <c r="AED49" s="27">
        <f t="shared" si="1508"/>
        <v>0</v>
      </c>
      <c r="AEE49" s="27">
        <f t="shared" si="1509"/>
        <v>0</v>
      </c>
      <c r="AEF49" s="27">
        <f t="shared" si="1510"/>
        <v>0</v>
      </c>
      <c r="AEG49" s="27">
        <f t="shared" si="1511"/>
        <v>0</v>
      </c>
      <c r="AEH49" s="27">
        <f t="shared" si="1512"/>
        <v>0</v>
      </c>
      <c r="AEI49" s="27">
        <f t="shared" si="1513"/>
        <v>0</v>
      </c>
      <c r="AEJ49" s="27">
        <f t="shared" si="1514"/>
        <v>0</v>
      </c>
      <c r="AEK49" s="27">
        <f t="shared" si="1515"/>
        <v>0</v>
      </c>
      <c r="AEL49" s="27">
        <f t="shared" si="1516"/>
        <v>0</v>
      </c>
      <c r="AEM49" s="27">
        <f t="shared" si="1517"/>
        <v>0</v>
      </c>
      <c r="AEN49" s="27">
        <f t="shared" si="1518"/>
        <v>0</v>
      </c>
      <c r="AEO49" s="27">
        <f t="shared" si="1519"/>
        <v>0</v>
      </c>
      <c r="AEP49" s="27">
        <f t="shared" si="1520"/>
        <v>0</v>
      </c>
      <c r="AEQ49" s="27">
        <f t="shared" si="1521"/>
        <v>0</v>
      </c>
      <c r="AER49" s="27">
        <f t="shared" si="1522"/>
        <v>0</v>
      </c>
      <c r="AES49" s="27">
        <f t="shared" si="1523"/>
        <v>0</v>
      </c>
      <c r="AET49" s="27">
        <f t="shared" si="1524"/>
        <v>0</v>
      </c>
      <c r="AEU49" s="27">
        <f t="shared" si="1525"/>
        <v>0</v>
      </c>
      <c r="AEV49" s="27">
        <f t="shared" si="1526"/>
        <v>0</v>
      </c>
      <c r="AEW49" s="27">
        <f t="shared" si="1527"/>
        <v>0</v>
      </c>
      <c r="AEX49" s="27">
        <f t="shared" si="1528"/>
        <v>0</v>
      </c>
      <c r="AEY49" s="27">
        <f t="shared" si="1529"/>
        <v>0</v>
      </c>
      <c r="AEZ49" s="27">
        <f t="shared" si="1530"/>
        <v>0</v>
      </c>
      <c r="AFA49" s="27">
        <f t="shared" si="1531"/>
        <v>0</v>
      </c>
      <c r="AFB49" s="27">
        <f t="shared" si="1532"/>
        <v>0</v>
      </c>
      <c r="AFC49" s="27">
        <f t="shared" si="1533"/>
        <v>0</v>
      </c>
      <c r="AFD49" s="27">
        <f t="shared" si="1534"/>
        <v>0</v>
      </c>
      <c r="AFE49" s="27">
        <f t="shared" si="1535"/>
        <v>0</v>
      </c>
      <c r="AFF49" s="27">
        <f t="shared" si="1536"/>
        <v>0</v>
      </c>
      <c r="AFG49" s="27">
        <f t="shared" si="1537"/>
        <v>0</v>
      </c>
      <c r="AFH49" s="27">
        <f t="shared" si="1538"/>
        <v>0</v>
      </c>
      <c r="AFI49" s="27">
        <f t="shared" si="1539"/>
        <v>0</v>
      </c>
      <c r="AFJ49" s="27">
        <f t="shared" si="1540"/>
        <v>0</v>
      </c>
      <c r="AFL49" s="28">
        <f t="shared" si="892"/>
        <v>38.5625</v>
      </c>
      <c r="AFM49" s="28">
        <v>38.5625</v>
      </c>
      <c r="AFN49" s="27">
        <v>6</v>
      </c>
      <c r="AFO49" s="27">
        <f t="shared" si="1541"/>
        <v>6</v>
      </c>
      <c r="AFP49" s="27">
        <f t="shared" si="1542"/>
        <v>6</v>
      </c>
      <c r="AFQ49" s="27">
        <f t="shared" si="1543"/>
        <v>6</v>
      </c>
      <c r="AFR49" s="27">
        <f t="shared" si="1544"/>
        <v>6</v>
      </c>
      <c r="AFS49" s="27">
        <f t="shared" si="1545"/>
        <v>0</v>
      </c>
      <c r="AFT49" s="27">
        <f t="shared" si="1546"/>
        <v>0</v>
      </c>
      <c r="AFU49" s="27">
        <f t="shared" si="1547"/>
        <v>0</v>
      </c>
      <c r="AFV49" s="27">
        <f t="shared" si="1548"/>
        <v>0</v>
      </c>
      <c r="AFW49" s="27">
        <f t="shared" si="1549"/>
        <v>6</v>
      </c>
      <c r="AFX49" s="27">
        <f t="shared" si="1550"/>
        <v>6</v>
      </c>
      <c r="AFY49" s="27">
        <f t="shared" si="1551"/>
        <v>0</v>
      </c>
      <c r="AFZ49" s="27">
        <f t="shared" si="1552"/>
        <v>6</v>
      </c>
      <c r="AGA49" s="27">
        <f t="shared" si="1553"/>
        <v>6</v>
      </c>
      <c r="AGB49" s="27">
        <f t="shared" si="1554"/>
        <v>0</v>
      </c>
      <c r="AGC49" s="27">
        <f t="shared" si="1555"/>
        <v>6</v>
      </c>
      <c r="AGD49" s="27">
        <f t="shared" si="1556"/>
        <v>6</v>
      </c>
      <c r="AGE49" s="27">
        <f t="shared" si="1557"/>
        <v>8</v>
      </c>
      <c r="AGF49" s="27">
        <f t="shared" si="1558"/>
        <v>0</v>
      </c>
      <c r="AGG49" s="27">
        <f t="shared" si="1559"/>
        <v>0</v>
      </c>
      <c r="AGH49" s="27">
        <f t="shared" si="1560"/>
        <v>0</v>
      </c>
      <c r="AGI49" s="27">
        <f t="shared" si="1561"/>
        <v>1</v>
      </c>
      <c r="AGJ49" s="27">
        <f t="shared" si="1562"/>
        <v>3</v>
      </c>
      <c r="AGK49" s="27">
        <f t="shared" si="1563"/>
        <v>6</v>
      </c>
      <c r="AGL49" s="27">
        <f t="shared" si="1564"/>
        <v>6</v>
      </c>
      <c r="AGM49" s="27">
        <f t="shared" si="1565"/>
        <v>4</v>
      </c>
      <c r="AGN49" s="27">
        <f t="shared" si="1566"/>
        <v>0</v>
      </c>
      <c r="AGO49" s="27">
        <f t="shared" si="1567"/>
        <v>6</v>
      </c>
      <c r="AGP49" s="27">
        <f t="shared" si="1568"/>
        <v>1</v>
      </c>
      <c r="AGQ49" s="27">
        <f t="shared" si="1569"/>
        <v>0</v>
      </c>
      <c r="AGR49" s="27">
        <f t="shared" si="1570"/>
        <v>6</v>
      </c>
      <c r="AGS49" s="27">
        <f t="shared" si="1571"/>
        <v>0</v>
      </c>
      <c r="AGT49" s="27">
        <f t="shared" si="1572"/>
        <v>0</v>
      </c>
      <c r="AGU49" s="27">
        <f t="shared" si="1573"/>
        <v>6</v>
      </c>
      <c r="AGV49" s="27">
        <f t="shared" si="1574"/>
        <v>0</v>
      </c>
      <c r="AGW49" s="27">
        <f t="shared" si="1575"/>
        <v>0</v>
      </c>
      <c r="AGX49" s="27">
        <f t="shared" si="1576"/>
        <v>6</v>
      </c>
      <c r="AGY49" s="27">
        <f t="shared" si="1577"/>
        <v>0</v>
      </c>
      <c r="AGZ49" s="27">
        <f t="shared" si="1578"/>
        <v>0</v>
      </c>
      <c r="AHA49" s="27">
        <f t="shared" si="1579"/>
        <v>0</v>
      </c>
      <c r="AHB49" s="27">
        <f t="shared" si="1580"/>
        <v>0</v>
      </c>
      <c r="AHC49" s="27">
        <f t="shared" si="1581"/>
        <v>0</v>
      </c>
      <c r="AHD49" s="27">
        <f t="shared" si="1582"/>
        <v>0</v>
      </c>
      <c r="AHE49" s="27">
        <f t="shared" si="1583"/>
        <v>0</v>
      </c>
      <c r="AHF49" s="27">
        <f t="shared" si="1584"/>
        <v>0</v>
      </c>
      <c r="AHG49" s="27">
        <f t="shared" si="1585"/>
        <v>0</v>
      </c>
      <c r="AHH49" s="27">
        <f t="shared" si="1586"/>
        <v>0</v>
      </c>
      <c r="AHI49" s="27">
        <f t="shared" si="1587"/>
        <v>0</v>
      </c>
      <c r="AHJ49" s="27">
        <f t="shared" si="1588"/>
        <v>0</v>
      </c>
      <c r="AHK49" s="27">
        <f t="shared" si="1589"/>
        <v>0</v>
      </c>
      <c r="AHL49" s="27">
        <f t="shared" si="1590"/>
        <v>0</v>
      </c>
      <c r="AHM49" s="27">
        <f t="shared" si="1591"/>
        <v>0</v>
      </c>
      <c r="AHN49" s="27">
        <f t="shared" si="1592"/>
        <v>0</v>
      </c>
      <c r="AHO49" s="27">
        <f t="shared" si="1593"/>
        <v>0</v>
      </c>
      <c r="AHP49" s="27">
        <f t="shared" si="1594"/>
        <v>0</v>
      </c>
      <c r="AHQ49" s="27">
        <f t="shared" si="1595"/>
        <v>0</v>
      </c>
      <c r="AHR49" s="27">
        <f t="shared" si="1596"/>
        <v>0</v>
      </c>
      <c r="AHS49" s="27">
        <f t="shared" si="1597"/>
        <v>0</v>
      </c>
      <c r="AHT49" s="27">
        <f t="shared" si="1598"/>
        <v>0</v>
      </c>
      <c r="AHU49" s="27">
        <f t="shared" si="1599"/>
        <v>0</v>
      </c>
      <c r="AHV49" s="27">
        <f t="shared" si="1600"/>
        <v>0</v>
      </c>
      <c r="AHW49" s="27">
        <f t="shared" si="1601"/>
        <v>0</v>
      </c>
      <c r="AHX49" s="27">
        <f t="shared" si="1602"/>
        <v>0</v>
      </c>
      <c r="AHY49" s="27">
        <f t="shared" si="1603"/>
        <v>0</v>
      </c>
      <c r="AHZ49" s="27">
        <f t="shared" si="1604"/>
        <v>0</v>
      </c>
      <c r="AIA49" s="27">
        <f t="shared" si="1605"/>
        <v>0</v>
      </c>
      <c r="AIB49" s="27">
        <f t="shared" si="1606"/>
        <v>0</v>
      </c>
      <c r="AIC49" s="27">
        <f t="shared" si="1607"/>
        <v>0</v>
      </c>
      <c r="AID49" s="27">
        <f t="shared" si="1608"/>
        <v>0</v>
      </c>
      <c r="AIE49" s="27">
        <f t="shared" si="1609"/>
        <v>0</v>
      </c>
      <c r="AIF49" s="27">
        <f t="shared" si="1610"/>
        <v>0</v>
      </c>
      <c r="AIG49" s="27">
        <f t="shared" si="1611"/>
        <v>0</v>
      </c>
      <c r="AIH49" s="27">
        <f t="shared" si="1612"/>
        <v>0</v>
      </c>
      <c r="AII49" s="27">
        <f t="shared" si="1613"/>
        <v>0</v>
      </c>
      <c r="AIJ49" s="27">
        <f t="shared" si="1614"/>
        <v>0</v>
      </c>
      <c r="AIK49" s="27">
        <f t="shared" si="1615"/>
        <v>0</v>
      </c>
      <c r="AIL49" s="27">
        <f t="shared" si="1616"/>
        <v>0</v>
      </c>
      <c r="AIM49" s="27">
        <f t="shared" si="1617"/>
        <v>0</v>
      </c>
      <c r="AIN49" s="27">
        <f t="shared" si="1618"/>
        <v>0</v>
      </c>
      <c r="AIO49" s="27">
        <f t="shared" si="1619"/>
        <v>0</v>
      </c>
      <c r="AIP49" s="27">
        <f t="shared" si="1620"/>
        <v>0</v>
      </c>
      <c r="AIQ49" s="27">
        <f t="shared" si="1621"/>
        <v>0</v>
      </c>
      <c r="AIR49" s="27">
        <f t="shared" si="1622"/>
        <v>0</v>
      </c>
      <c r="AIT49" s="27">
        <v>1</v>
      </c>
      <c r="AIU49" s="27">
        <v>1</v>
      </c>
      <c r="AIV49" s="27">
        <v>1</v>
      </c>
      <c r="AIW49" s="27">
        <f t="shared" si="1623"/>
        <v>1</v>
      </c>
      <c r="AIX49" s="27">
        <f t="shared" si="1624"/>
        <v>0</v>
      </c>
      <c r="AIY49" s="27">
        <f t="shared" si="1625"/>
        <v>0</v>
      </c>
      <c r="AIZ49" s="27">
        <f t="shared" si="1626"/>
        <v>0</v>
      </c>
      <c r="AJA49" s="27">
        <f t="shared" si="1627"/>
        <v>0</v>
      </c>
      <c r="AJB49" s="27">
        <f t="shared" si="1628"/>
        <v>6.25E-2</v>
      </c>
      <c r="AJC49" s="27">
        <f t="shared" si="1629"/>
        <v>1</v>
      </c>
      <c r="AJD49" s="27">
        <f t="shared" si="1630"/>
        <v>0</v>
      </c>
      <c r="AJE49" s="27">
        <f t="shared" si="1631"/>
        <v>0.5</v>
      </c>
      <c r="AJF49" s="27">
        <f t="shared" si="1632"/>
        <v>1</v>
      </c>
      <c r="AJG49" s="27">
        <f t="shared" si="1633"/>
        <v>0</v>
      </c>
      <c r="AJH49" s="27">
        <f t="shared" si="1634"/>
        <v>0.5</v>
      </c>
      <c r="AJI49" s="27">
        <f t="shared" si="1635"/>
        <v>1</v>
      </c>
      <c r="AJJ49" s="27">
        <f t="shared" si="1636"/>
        <v>4</v>
      </c>
      <c r="AJK49" s="27">
        <f t="shared" si="1637"/>
        <v>0</v>
      </c>
      <c r="AJL49" s="27">
        <f t="shared" si="1638"/>
        <v>0</v>
      </c>
      <c r="AJM49" s="27">
        <f t="shared" si="1639"/>
        <v>0</v>
      </c>
      <c r="AJN49" s="27">
        <f t="shared" si="1640"/>
        <v>1</v>
      </c>
      <c r="AJO49" s="27">
        <f t="shared" si="1641"/>
        <v>2</v>
      </c>
      <c r="AJP49" s="27">
        <f t="shared" si="1642"/>
        <v>4</v>
      </c>
      <c r="AJQ49" s="27">
        <f t="shared" si="1643"/>
        <v>1</v>
      </c>
      <c r="AJR49" s="27">
        <f t="shared" si="1644"/>
        <v>8</v>
      </c>
      <c r="AJS49" s="27">
        <f t="shared" si="1645"/>
        <v>0</v>
      </c>
      <c r="AJT49" s="27">
        <f t="shared" si="1646"/>
        <v>4</v>
      </c>
      <c r="AJU49" s="27">
        <f t="shared" si="1647"/>
        <v>4</v>
      </c>
      <c r="AJV49" s="27">
        <f t="shared" si="1648"/>
        <v>0</v>
      </c>
      <c r="AJW49" s="27">
        <f t="shared" si="1649"/>
        <v>2</v>
      </c>
      <c r="AJX49" s="27">
        <f t="shared" si="1650"/>
        <v>0</v>
      </c>
      <c r="AJY49" s="27">
        <f t="shared" si="1651"/>
        <v>0</v>
      </c>
      <c r="AJZ49" s="27">
        <f t="shared" si="1652"/>
        <v>0.25</v>
      </c>
      <c r="AKA49" s="27">
        <f t="shared" si="1653"/>
        <v>0</v>
      </c>
      <c r="AKB49" s="27">
        <f t="shared" si="1654"/>
        <v>0</v>
      </c>
      <c r="AKC49" s="27">
        <f t="shared" si="1655"/>
        <v>0.25</v>
      </c>
      <c r="AKD49" s="27">
        <f t="shared" si="1656"/>
        <v>0</v>
      </c>
      <c r="AKE49" s="27">
        <f t="shared" si="1657"/>
        <v>0</v>
      </c>
      <c r="AKF49" s="27">
        <f t="shared" si="1658"/>
        <v>0</v>
      </c>
      <c r="AKG49" s="27">
        <f t="shared" si="1659"/>
        <v>0</v>
      </c>
      <c r="AKH49" s="27">
        <f t="shared" si="1660"/>
        <v>0</v>
      </c>
      <c r="AKI49" s="27">
        <f t="shared" si="1661"/>
        <v>0</v>
      </c>
      <c r="AKJ49" s="27">
        <f t="shared" si="1662"/>
        <v>0</v>
      </c>
      <c r="AKK49" s="27">
        <f t="shared" si="1663"/>
        <v>0</v>
      </c>
      <c r="AKL49" s="27">
        <f t="shared" si="1664"/>
        <v>0</v>
      </c>
      <c r="AKM49" s="27">
        <f t="shared" si="1665"/>
        <v>0</v>
      </c>
      <c r="AKN49" s="27">
        <f t="shared" si="1666"/>
        <v>0</v>
      </c>
      <c r="AKO49" s="27">
        <f t="shared" si="1667"/>
        <v>0</v>
      </c>
      <c r="AKP49" s="27">
        <f t="shared" si="1668"/>
        <v>0</v>
      </c>
      <c r="AKQ49" s="27">
        <f t="shared" si="1669"/>
        <v>0</v>
      </c>
      <c r="AKR49" s="27">
        <f t="shared" si="1670"/>
        <v>0</v>
      </c>
      <c r="AKS49" s="27">
        <f t="shared" si="1671"/>
        <v>0</v>
      </c>
      <c r="AKT49" s="27">
        <f t="shared" si="1672"/>
        <v>0</v>
      </c>
      <c r="AKU49" s="27">
        <f t="shared" si="1673"/>
        <v>0</v>
      </c>
      <c r="AKV49" s="27">
        <f t="shared" si="1674"/>
        <v>0</v>
      </c>
      <c r="AKW49" s="27">
        <f t="shared" si="1675"/>
        <v>0</v>
      </c>
      <c r="AKX49" s="27">
        <f t="shared" si="1676"/>
        <v>0</v>
      </c>
      <c r="AKY49" s="27">
        <f t="shared" si="1677"/>
        <v>0</v>
      </c>
      <c r="AKZ49" s="27">
        <f t="shared" si="1678"/>
        <v>0</v>
      </c>
      <c r="ALA49" s="27">
        <f t="shared" si="1679"/>
        <v>0</v>
      </c>
      <c r="ALB49" s="27">
        <f t="shared" si="1680"/>
        <v>0</v>
      </c>
      <c r="ALC49" s="27">
        <f t="shared" si="1681"/>
        <v>0</v>
      </c>
      <c r="ALD49" s="27">
        <f t="shared" si="1682"/>
        <v>0</v>
      </c>
      <c r="ALE49" s="27">
        <f t="shared" si="1683"/>
        <v>0</v>
      </c>
      <c r="ALF49" s="27">
        <f t="shared" si="1684"/>
        <v>0</v>
      </c>
      <c r="ALG49" s="27">
        <f t="shared" si="1685"/>
        <v>0</v>
      </c>
      <c r="ALH49" s="27">
        <f t="shared" si="1686"/>
        <v>0</v>
      </c>
      <c r="ALI49" s="27">
        <f t="shared" si="1687"/>
        <v>0</v>
      </c>
      <c r="ALJ49" s="27">
        <f t="shared" si="1688"/>
        <v>0</v>
      </c>
      <c r="ALK49" s="27">
        <f t="shared" si="1689"/>
        <v>0</v>
      </c>
      <c r="ALL49" s="27">
        <f t="shared" si="1690"/>
        <v>0</v>
      </c>
      <c r="ALM49" s="27">
        <f t="shared" si="1691"/>
        <v>0</v>
      </c>
      <c r="ALN49" s="27">
        <f t="shared" si="1692"/>
        <v>0</v>
      </c>
      <c r="ALO49" s="27">
        <f t="shared" si="1693"/>
        <v>0</v>
      </c>
      <c r="ALP49" s="27">
        <f t="shared" si="1694"/>
        <v>0</v>
      </c>
      <c r="ALQ49" s="27">
        <f t="shared" si="1695"/>
        <v>0</v>
      </c>
      <c r="ALR49" s="27">
        <f t="shared" si="1696"/>
        <v>0</v>
      </c>
      <c r="ALS49" s="27">
        <f t="shared" si="1697"/>
        <v>0</v>
      </c>
      <c r="ALT49" s="27">
        <f t="shared" si="1698"/>
        <v>0</v>
      </c>
      <c r="ALU49" s="27">
        <f t="shared" si="1699"/>
        <v>0</v>
      </c>
      <c r="ALV49" s="27">
        <f t="shared" si="1700"/>
        <v>0</v>
      </c>
      <c r="ALW49" s="27">
        <f t="shared" si="1701"/>
        <v>0</v>
      </c>
      <c r="AMK49" s="28">
        <v>1866</v>
      </c>
      <c r="AML49" s="28">
        <f t="shared" si="1702"/>
        <v>1866</v>
      </c>
      <c r="AMN49" s="28">
        <v>1885</v>
      </c>
      <c r="AMO49" s="27" t="str">
        <f t="shared" si="1703"/>
        <v>1865</v>
      </c>
      <c r="AMP49" s="27" t="str">
        <f t="shared" si="1704"/>
        <v>1878</v>
      </c>
      <c r="AMQ49" s="27" t="str">
        <f t="shared" si="1705"/>
        <v>1858</v>
      </c>
      <c r="AMR49" s="27" t="str">
        <f t="shared" si="1706"/>
        <v>1839</v>
      </c>
      <c r="AMS49" s="27" t="str">
        <f t="shared" si="1707"/>
        <v>1839</v>
      </c>
      <c r="AMT49" s="27" t="str">
        <f t="shared" si="1708"/>
        <v>1839</v>
      </c>
      <c r="AMU49" s="27" t="str">
        <f t="shared" si="1709"/>
        <v>1839</v>
      </c>
      <c r="AMV49" s="27" t="str">
        <f t="shared" si="1710"/>
        <v>1839</v>
      </c>
      <c r="AMW49" s="27" t="str">
        <f t="shared" si="1711"/>
        <v>1844</v>
      </c>
      <c r="AMX49" s="27" t="str">
        <f t="shared" si="1712"/>
        <v>1838</v>
      </c>
      <c r="AMY49" s="27" t="str">
        <f t="shared" si="1713"/>
        <v>1838</v>
      </c>
      <c r="AMZ49" s="27" t="str">
        <f t="shared" si="1714"/>
        <v>1848</v>
      </c>
      <c r="ANA49" s="27" t="str">
        <f t="shared" si="1715"/>
        <v>1873</v>
      </c>
      <c r="ANB49" s="27" t="str">
        <f t="shared" si="1716"/>
        <v>1873</v>
      </c>
      <c r="ANC49" s="27" t="str">
        <f t="shared" si="1717"/>
        <v>1858</v>
      </c>
      <c r="AND49" s="27" t="str">
        <f t="shared" si="1718"/>
        <v>1845</v>
      </c>
      <c r="ANE49" s="27" t="str">
        <f t="shared" si="1719"/>
        <v>1868</v>
      </c>
      <c r="ANF49" s="27" t="str">
        <f t="shared" si="1720"/>
        <v>1868</v>
      </c>
      <c r="ANG49" s="27" t="str">
        <f t="shared" si="1721"/>
        <v>1868</v>
      </c>
      <c r="ANH49" s="27" t="str">
        <f t="shared" si="1722"/>
        <v>1868</v>
      </c>
      <c r="ANI49" s="27" t="str">
        <f t="shared" si="1723"/>
        <v>1877</v>
      </c>
      <c r="ANJ49" s="27" t="str">
        <f t="shared" si="1724"/>
        <v>1873</v>
      </c>
      <c r="ANK49" s="27" t="str">
        <f t="shared" si="1725"/>
        <v>1852</v>
      </c>
      <c r="ANL49" s="27" t="str">
        <f t="shared" si="1726"/>
        <v>1836</v>
      </c>
      <c r="ANM49" s="27" t="str">
        <f t="shared" si="1727"/>
        <v>1857</v>
      </c>
      <c r="ANN49" s="27" t="str">
        <f t="shared" si="1728"/>
        <v>1857</v>
      </c>
      <c r="ANO49" s="27" t="str">
        <f t="shared" si="1729"/>
        <v>1869</v>
      </c>
      <c r="ANP49" s="27" t="str">
        <f t="shared" si="1730"/>
        <v>1862</v>
      </c>
      <c r="ANQ49" s="27" t="str">
        <f t="shared" si="1731"/>
        <v>1862</v>
      </c>
      <c r="ANR49" s="27" t="str">
        <f t="shared" si="1732"/>
        <v>1876</v>
      </c>
      <c r="ANS49" s="27" t="str">
        <f t="shared" si="1733"/>
        <v>1876</v>
      </c>
      <c r="ANT49" s="27" t="str">
        <f t="shared" si="1734"/>
        <v>1876</v>
      </c>
      <c r="ANU49" s="27" t="str">
        <f t="shared" si="1735"/>
        <v>1880</v>
      </c>
      <c r="ANV49" s="27" t="str">
        <f t="shared" si="1736"/>
        <v>1880</v>
      </c>
      <c r="ANW49" s="27" t="str">
        <f t="shared" si="1737"/>
        <v>1880</v>
      </c>
      <c r="ANX49" s="27" t="str">
        <f t="shared" si="1738"/>
        <v>1866</v>
      </c>
      <c r="ANY49" s="27" t="str">
        <f t="shared" si="1739"/>
        <v>1866</v>
      </c>
      <c r="ANZ49" s="27" t="str">
        <f t="shared" si="1740"/>
        <v>1866</v>
      </c>
      <c r="AOA49" s="27" t="str">
        <f t="shared" si="1741"/>
        <v>1866</v>
      </c>
      <c r="AOB49" s="27" t="str">
        <f t="shared" si="1742"/>
        <v>1866</v>
      </c>
      <c r="AOC49" s="27" t="str">
        <f t="shared" si="1743"/>
        <v>1866</v>
      </c>
      <c r="AOD49" s="27" t="str">
        <f t="shared" si="1744"/>
        <v>1866</v>
      </c>
      <c r="AOE49" s="27" t="str">
        <f t="shared" si="1745"/>
        <v>1866</v>
      </c>
      <c r="AOF49" s="27" t="str">
        <f t="shared" si="1746"/>
        <v>1866</v>
      </c>
      <c r="AOG49" s="27" t="str">
        <f t="shared" si="1747"/>
        <v>1866</v>
      </c>
      <c r="AOH49" s="27" t="str">
        <f t="shared" si="1748"/>
        <v>1866</v>
      </c>
      <c r="AOI49" s="27" t="str">
        <f t="shared" si="1749"/>
        <v>1866</v>
      </c>
      <c r="AOJ49" s="27" t="str">
        <f t="shared" si="1750"/>
        <v>1866</v>
      </c>
      <c r="AOK49" s="27" t="str">
        <f t="shared" si="1751"/>
        <v>1866</v>
      </c>
      <c r="AOL49" s="27" t="str">
        <f t="shared" si="1752"/>
        <v>1866</v>
      </c>
      <c r="AOM49" s="27" t="str">
        <f t="shared" si="1753"/>
        <v>1866</v>
      </c>
      <c r="AON49" s="27" t="str">
        <f t="shared" si="1754"/>
        <v>1866</v>
      </c>
      <c r="AOO49" s="27" t="str">
        <f t="shared" si="1755"/>
        <v>1866</v>
      </c>
      <c r="AOP49" s="27" t="str">
        <f t="shared" si="1756"/>
        <v>1866</v>
      </c>
      <c r="AOQ49" s="27" t="str">
        <f t="shared" si="1757"/>
        <v>1866</v>
      </c>
      <c r="AOR49" s="27" t="str">
        <f t="shared" si="1758"/>
        <v>1866</v>
      </c>
      <c r="AOS49" s="27" t="str">
        <f t="shared" si="1759"/>
        <v>1866</v>
      </c>
      <c r="AOT49" s="27" t="str">
        <f t="shared" si="1760"/>
        <v>1866</v>
      </c>
      <c r="AOU49" s="27" t="str">
        <f t="shared" si="1761"/>
        <v>1866</v>
      </c>
      <c r="AOV49" s="27" t="str">
        <f t="shared" si="1762"/>
        <v>1866</v>
      </c>
      <c r="AOW49" s="27" t="str">
        <f t="shared" si="1763"/>
        <v>1866</v>
      </c>
      <c r="AOX49" s="27" t="str">
        <f t="shared" si="1764"/>
        <v>1866</v>
      </c>
      <c r="AOY49" s="27" t="str">
        <f t="shared" si="1765"/>
        <v>1866</v>
      </c>
      <c r="AOZ49" s="27" t="str">
        <f t="shared" si="1766"/>
        <v>1866</v>
      </c>
      <c r="APA49" s="27" t="str">
        <f t="shared" si="1767"/>
        <v>1866</v>
      </c>
      <c r="APB49" s="27" t="str">
        <f t="shared" si="1768"/>
        <v>1866</v>
      </c>
      <c r="APC49" s="27" t="str">
        <f t="shared" si="1769"/>
        <v>1866</v>
      </c>
      <c r="APD49" s="27" t="str">
        <f t="shared" si="1770"/>
        <v>1866</v>
      </c>
      <c r="APE49" s="27" t="str">
        <f t="shared" si="1771"/>
        <v>1866</v>
      </c>
      <c r="APF49" s="27" t="str">
        <f t="shared" si="1772"/>
        <v>1866</v>
      </c>
      <c r="APG49" s="27" t="str">
        <f t="shared" si="1773"/>
        <v>1866</v>
      </c>
      <c r="APH49" s="27" t="str">
        <f t="shared" si="1774"/>
        <v>1866</v>
      </c>
      <c r="API49" s="27" t="str">
        <f t="shared" si="1775"/>
        <v>1866</v>
      </c>
      <c r="APJ49" s="27" t="str">
        <f t="shared" si="1776"/>
        <v>1866</v>
      </c>
      <c r="APK49" s="27" t="str">
        <f t="shared" si="1777"/>
        <v>1866</v>
      </c>
      <c r="APL49" s="27" t="str">
        <f t="shared" si="1778"/>
        <v>1866</v>
      </c>
      <c r="APM49" s="27" t="str">
        <f t="shared" si="1779"/>
        <v>1866</v>
      </c>
      <c r="APN49" s="27" t="str">
        <f t="shared" si="1780"/>
        <v>1866</v>
      </c>
      <c r="APO49" s="27" t="str">
        <f t="shared" si="1781"/>
        <v>1866</v>
      </c>
      <c r="APP49" s="27" t="str">
        <f t="shared" si="1782"/>
        <v>1866</v>
      </c>
      <c r="APQ49" s="27" t="str">
        <f t="shared" si="1783"/>
        <v>1866</v>
      </c>
      <c r="APR49" s="27" t="str">
        <f t="shared" si="1784"/>
        <v>1866</v>
      </c>
    </row>
    <row r="50" spans="1:1011 1025:1110" x14ac:dyDescent="0.35">
      <c r="A50" s="27">
        <v>86</v>
      </c>
      <c r="B50" s="88" t="s">
        <v>67</v>
      </c>
      <c r="C50" s="91">
        <f>VLOOKUP(A50, Rankings!$A$2:$AN$129, 40, FALSE)</f>
        <v>48</v>
      </c>
      <c r="D50" s="20" t="s">
        <v>388</v>
      </c>
      <c r="I50" s="29">
        <f t="shared" si="893"/>
        <v>18.666666666666664</v>
      </c>
      <c r="L50" s="27" t="s">
        <v>2296</v>
      </c>
      <c r="M50" s="27" t="s">
        <v>2578</v>
      </c>
      <c r="N50" s="27" t="s">
        <v>2872</v>
      </c>
      <c r="O50" s="27" t="s">
        <v>2922</v>
      </c>
      <c r="P50" s="27" t="s">
        <v>24</v>
      </c>
      <c r="Q50" s="27" t="s">
        <v>3151</v>
      </c>
      <c r="R50" s="27" t="s">
        <v>3565</v>
      </c>
      <c r="S50" s="27" t="s">
        <v>24</v>
      </c>
      <c r="T50" s="27" t="s">
        <v>3737</v>
      </c>
      <c r="U50" s="27" t="s">
        <v>3936</v>
      </c>
      <c r="V50" s="27" t="s">
        <v>24</v>
      </c>
      <c r="W50" s="27" t="s">
        <v>4226</v>
      </c>
      <c r="X50" s="27" t="s">
        <v>24</v>
      </c>
      <c r="Y50" s="27" t="s">
        <v>4406</v>
      </c>
      <c r="Z50" s="27" t="s">
        <v>4598</v>
      </c>
      <c r="AA50" s="27" t="s">
        <v>4687</v>
      </c>
      <c r="AB50" s="27" t="s">
        <v>4776</v>
      </c>
      <c r="AC50" s="27" t="s">
        <v>24</v>
      </c>
      <c r="AD50" s="27" t="s">
        <v>4860</v>
      </c>
      <c r="AE50" s="27" t="s">
        <v>24</v>
      </c>
      <c r="AF50" s="27" t="s">
        <v>5107</v>
      </c>
      <c r="AG50" s="27" t="s">
        <v>5211</v>
      </c>
      <c r="AH50" s="27" t="s">
        <v>5284</v>
      </c>
      <c r="AI50" s="27" t="s">
        <v>24</v>
      </c>
      <c r="AJ50" s="27" t="s">
        <v>24</v>
      </c>
      <c r="AK50" s="27" t="s">
        <v>24</v>
      </c>
      <c r="AL50" s="27" t="s">
        <v>5786</v>
      </c>
      <c r="AM50" s="27" t="s">
        <v>5843</v>
      </c>
      <c r="AN50" s="27" t="s">
        <v>24</v>
      </c>
      <c r="AO50" s="27" t="s">
        <v>6083</v>
      </c>
      <c r="AP50" s="27" t="s">
        <v>24</v>
      </c>
      <c r="AQ50" s="27" t="s">
        <v>24</v>
      </c>
      <c r="AR50" s="27" t="s">
        <v>6314</v>
      </c>
      <c r="AS50" s="27" t="s">
        <v>24</v>
      </c>
      <c r="AT50" s="27" t="s">
        <v>24</v>
      </c>
      <c r="AU50" s="27" t="s">
        <v>6755</v>
      </c>
      <c r="AV50" s="27" t="s">
        <v>24</v>
      </c>
      <c r="AW50" s="27" t="s">
        <v>24</v>
      </c>
      <c r="AX50" s="27" t="s">
        <v>6994</v>
      </c>
      <c r="AY50" s="27" t="s">
        <v>24</v>
      </c>
      <c r="AZ50" s="27" t="s">
        <v>24</v>
      </c>
      <c r="BA50" s="27" t="s">
        <v>7079</v>
      </c>
      <c r="BB50" s="27" t="s">
        <v>24</v>
      </c>
      <c r="BC50" s="27" t="s">
        <v>24</v>
      </c>
      <c r="BD50" s="27" t="s">
        <v>7188</v>
      </c>
      <c r="BE50" s="27" t="s">
        <v>24</v>
      </c>
      <c r="BF50" s="27" t="s">
        <v>24</v>
      </c>
      <c r="BG50" s="27" t="s">
        <v>24</v>
      </c>
      <c r="BH50" s="27" t="s">
        <v>24</v>
      </c>
      <c r="BI50" s="27" t="s">
        <v>24</v>
      </c>
      <c r="BJ50" s="27" t="s">
        <v>24</v>
      </c>
      <c r="BK50" s="27" t="s">
        <v>24</v>
      </c>
      <c r="BL50" s="27" t="s">
        <v>24</v>
      </c>
      <c r="BM50" s="27" t="s">
        <v>24</v>
      </c>
      <c r="BN50" s="27" t="s">
        <v>24</v>
      </c>
      <c r="BO50" s="27" t="s">
        <v>24</v>
      </c>
      <c r="BP50" s="27" t="s">
        <v>24</v>
      </c>
      <c r="BQ50" s="27" t="s">
        <v>24</v>
      </c>
      <c r="BR50" s="27" t="s">
        <v>24</v>
      </c>
      <c r="BS50" s="27" t="s">
        <v>24</v>
      </c>
      <c r="BT50" s="27" t="s">
        <v>24</v>
      </c>
      <c r="BU50" s="27" t="s">
        <v>24</v>
      </c>
      <c r="BV50" s="27" t="s">
        <v>24</v>
      </c>
      <c r="BW50" s="27" t="s">
        <v>24</v>
      </c>
      <c r="BX50" s="27" t="s">
        <v>24</v>
      </c>
      <c r="BY50" s="27" t="s">
        <v>24</v>
      </c>
      <c r="BZ50" s="27" t="s">
        <v>24</v>
      </c>
      <c r="CA50" s="27" t="s">
        <v>24</v>
      </c>
      <c r="CB50" s="27" t="s">
        <v>24</v>
      </c>
      <c r="CC50" s="27" t="s">
        <v>24</v>
      </c>
      <c r="CD50" s="27" t="s">
        <v>24</v>
      </c>
      <c r="CE50" s="27" t="s">
        <v>24</v>
      </c>
      <c r="CF50" s="27" t="s">
        <v>24</v>
      </c>
      <c r="CG50" s="27" t="s">
        <v>24</v>
      </c>
      <c r="CH50" s="27" t="s">
        <v>24</v>
      </c>
      <c r="CI50" s="27" t="s">
        <v>24</v>
      </c>
      <c r="CJ50" s="27" t="s">
        <v>24</v>
      </c>
      <c r="CK50" s="27" t="s">
        <v>24</v>
      </c>
      <c r="CL50" s="27" t="s">
        <v>24</v>
      </c>
      <c r="CM50" s="27" t="s">
        <v>24</v>
      </c>
      <c r="CN50" s="27" t="s">
        <v>24</v>
      </c>
      <c r="CO50" s="27" t="s">
        <v>24</v>
      </c>
      <c r="CQ50" s="28">
        <f t="shared" si="894"/>
        <v>4</v>
      </c>
      <c r="CR50" s="28">
        <f t="shared" si="895"/>
        <v>2</v>
      </c>
      <c r="CS50" s="28">
        <f t="shared" si="896"/>
        <v>2</v>
      </c>
      <c r="CT50" s="28">
        <f t="shared" si="897"/>
        <v>4</v>
      </c>
      <c r="CU50" s="28">
        <f t="shared" si="898"/>
        <v>3</v>
      </c>
      <c r="CV50" s="28">
        <f t="shared" si="899"/>
        <v>2</v>
      </c>
      <c r="CW50" s="28">
        <f t="shared" si="900"/>
        <v>2</v>
      </c>
      <c r="CX50" s="28">
        <f t="shared" si="901"/>
        <v>2</v>
      </c>
      <c r="CY50" s="28">
        <f t="shared" si="902"/>
        <v>2</v>
      </c>
      <c r="CZ50" s="28">
        <f t="shared" si="903"/>
        <v>2</v>
      </c>
      <c r="DA50" s="28">
        <f t="shared" si="904"/>
        <v>1</v>
      </c>
      <c r="DB50" s="28">
        <f t="shared" si="905"/>
        <v>3</v>
      </c>
      <c r="DC50" s="28">
        <f t="shared" si="906"/>
        <v>1</v>
      </c>
      <c r="DD50" s="28">
        <f t="shared" si="907"/>
        <v>0</v>
      </c>
      <c r="DE50" s="28">
        <f t="shared" si="908"/>
        <v>0</v>
      </c>
      <c r="DF50" s="28">
        <f t="shared" si="909"/>
        <v>1</v>
      </c>
      <c r="DG50" s="28">
        <f t="shared" si="910"/>
        <v>0</v>
      </c>
      <c r="DH50" s="28">
        <f t="shared" si="911"/>
        <v>0</v>
      </c>
      <c r="DI50" s="28">
        <f t="shared" si="912"/>
        <v>2</v>
      </c>
      <c r="DJ50" s="28">
        <f t="shared" si="913"/>
        <v>1</v>
      </c>
      <c r="DK50" s="28">
        <f t="shared" si="914"/>
        <v>0</v>
      </c>
      <c r="DL50" s="28">
        <f t="shared" si="915"/>
        <v>0</v>
      </c>
      <c r="DM50" s="28">
        <f t="shared" si="916"/>
        <v>0</v>
      </c>
      <c r="DN50" s="28">
        <f t="shared" si="917"/>
        <v>0</v>
      </c>
      <c r="DO50" s="28">
        <f t="shared" si="918"/>
        <v>6</v>
      </c>
      <c r="DP50" s="28">
        <f t="shared" si="919"/>
        <v>7</v>
      </c>
      <c r="DR50">
        <f t="shared" si="920"/>
        <v>4</v>
      </c>
      <c r="DS50">
        <f t="shared" si="921"/>
        <v>1</v>
      </c>
      <c r="DT50">
        <f t="shared" si="922"/>
        <v>3</v>
      </c>
      <c r="DU50">
        <f t="shared" si="923"/>
        <v>6</v>
      </c>
      <c r="DV50">
        <f t="shared" si="924"/>
        <v>0</v>
      </c>
      <c r="DW50">
        <f t="shared" si="925"/>
        <v>1</v>
      </c>
      <c r="DX50">
        <f t="shared" si="926"/>
        <v>6</v>
      </c>
      <c r="DY50">
        <f t="shared" si="927"/>
        <v>0</v>
      </c>
      <c r="DZ50">
        <f t="shared" si="928"/>
        <v>4</v>
      </c>
      <c r="EA50">
        <f t="shared" si="929"/>
        <v>8</v>
      </c>
      <c r="EB50">
        <f t="shared" si="930"/>
        <v>0</v>
      </c>
      <c r="EC50">
        <f t="shared" si="931"/>
        <v>4</v>
      </c>
      <c r="ED50">
        <f t="shared" si="932"/>
        <v>0</v>
      </c>
      <c r="EE50">
        <f t="shared" si="933"/>
        <v>9</v>
      </c>
      <c r="EF50">
        <f t="shared" si="934"/>
        <v>1</v>
      </c>
      <c r="EG50">
        <f t="shared" si="935"/>
        <v>7</v>
      </c>
      <c r="EH50">
        <f t="shared" si="936"/>
        <v>8</v>
      </c>
      <c r="EI50">
        <f t="shared" si="937"/>
        <v>0</v>
      </c>
      <c r="EJ50">
        <f t="shared" si="938"/>
        <v>8</v>
      </c>
      <c r="EK50">
        <f t="shared" si="939"/>
        <v>0</v>
      </c>
      <c r="EL50">
        <f t="shared" si="940"/>
        <v>4</v>
      </c>
      <c r="EM50">
        <f t="shared" si="941"/>
        <v>5</v>
      </c>
      <c r="EN50">
        <f t="shared" si="942"/>
        <v>12</v>
      </c>
      <c r="EO50">
        <f t="shared" si="943"/>
        <v>0</v>
      </c>
      <c r="EP50">
        <f t="shared" si="944"/>
        <v>0</v>
      </c>
      <c r="EQ50">
        <f t="shared" si="945"/>
        <v>0</v>
      </c>
      <c r="ER50">
        <f t="shared" si="946"/>
        <v>1</v>
      </c>
      <c r="ES50">
        <f t="shared" si="947"/>
        <v>5</v>
      </c>
      <c r="ET50">
        <f t="shared" si="948"/>
        <v>0</v>
      </c>
      <c r="EU50">
        <f t="shared" si="949"/>
        <v>2</v>
      </c>
      <c r="EV50">
        <f t="shared" si="950"/>
        <v>0</v>
      </c>
      <c r="EW50">
        <f t="shared" si="951"/>
        <v>0</v>
      </c>
      <c r="EX50">
        <f t="shared" si="952"/>
        <v>3</v>
      </c>
      <c r="EY50">
        <f t="shared" si="953"/>
        <v>0</v>
      </c>
      <c r="EZ50">
        <f t="shared" si="954"/>
        <v>0</v>
      </c>
      <c r="FA50">
        <f t="shared" si="955"/>
        <v>2</v>
      </c>
      <c r="FB50">
        <f t="shared" si="956"/>
        <v>0</v>
      </c>
      <c r="FC50">
        <f t="shared" si="957"/>
        <v>0</v>
      </c>
      <c r="FD50">
        <f t="shared" si="958"/>
        <v>15</v>
      </c>
      <c r="FE50">
        <f t="shared" si="959"/>
        <v>0</v>
      </c>
      <c r="FF50">
        <f t="shared" si="960"/>
        <v>0</v>
      </c>
      <c r="FG50">
        <f t="shared" si="961"/>
        <v>15</v>
      </c>
      <c r="FH50">
        <f t="shared" si="962"/>
        <v>0</v>
      </c>
      <c r="FI50">
        <f t="shared" si="963"/>
        <v>0</v>
      </c>
      <c r="FJ50">
        <f t="shared" si="964"/>
        <v>16</v>
      </c>
      <c r="FK50">
        <f t="shared" si="965"/>
        <v>0</v>
      </c>
      <c r="FL50">
        <f t="shared" si="966"/>
        <v>0</v>
      </c>
      <c r="FM50">
        <f t="shared" si="967"/>
        <v>0</v>
      </c>
      <c r="FN50">
        <f t="shared" si="968"/>
        <v>0</v>
      </c>
      <c r="FO50">
        <f t="shared" si="969"/>
        <v>0</v>
      </c>
      <c r="FP50">
        <f t="shared" si="970"/>
        <v>0</v>
      </c>
      <c r="FQ50">
        <f t="shared" si="971"/>
        <v>0</v>
      </c>
      <c r="FR50">
        <f t="shared" si="972"/>
        <v>0</v>
      </c>
      <c r="FS50">
        <f t="shared" si="973"/>
        <v>0</v>
      </c>
      <c r="FT50">
        <f t="shared" si="974"/>
        <v>0</v>
      </c>
      <c r="FU50">
        <f t="shared" si="975"/>
        <v>0</v>
      </c>
      <c r="FV50">
        <f t="shared" si="976"/>
        <v>0</v>
      </c>
      <c r="FW50">
        <f t="shared" si="977"/>
        <v>0</v>
      </c>
      <c r="FX50">
        <f t="shared" si="978"/>
        <v>0</v>
      </c>
      <c r="FY50">
        <f t="shared" si="979"/>
        <v>0</v>
      </c>
      <c r="FZ50">
        <f t="shared" si="980"/>
        <v>0</v>
      </c>
      <c r="GA50">
        <f t="shared" si="981"/>
        <v>0</v>
      </c>
      <c r="GB50">
        <f t="shared" si="982"/>
        <v>0</v>
      </c>
      <c r="GC50">
        <f t="shared" si="983"/>
        <v>0</v>
      </c>
      <c r="GD50">
        <f t="shared" si="984"/>
        <v>0</v>
      </c>
      <c r="GE50">
        <f t="shared" si="985"/>
        <v>0</v>
      </c>
      <c r="GF50">
        <f t="shared" si="986"/>
        <v>0</v>
      </c>
      <c r="GG50">
        <f t="shared" si="987"/>
        <v>0</v>
      </c>
      <c r="GH50">
        <f t="shared" si="988"/>
        <v>0</v>
      </c>
      <c r="GI50">
        <f t="shared" si="989"/>
        <v>0</v>
      </c>
      <c r="GJ50">
        <f t="shared" si="990"/>
        <v>0</v>
      </c>
      <c r="GK50">
        <f t="shared" si="991"/>
        <v>0</v>
      </c>
      <c r="GL50">
        <f t="shared" si="992"/>
        <v>0</v>
      </c>
      <c r="GM50">
        <f t="shared" si="993"/>
        <v>0</v>
      </c>
      <c r="GN50">
        <f t="shared" si="994"/>
        <v>0</v>
      </c>
      <c r="GO50">
        <f t="shared" si="995"/>
        <v>0</v>
      </c>
      <c r="GP50">
        <f t="shared" si="996"/>
        <v>0</v>
      </c>
      <c r="GQ50">
        <f t="shared" si="997"/>
        <v>0</v>
      </c>
      <c r="GR50">
        <f t="shared" si="998"/>
        <v>0</v>
      </c>
      <c r="GS50">
        <f t="shared" si="999"/>
        <v>0</v>
      </c>
      <c r="GT50">
        <f t="shared" si="1000"/>
        <v>0</v>
      </c>
      <c r="GU50">
        <f t="shared" si="1001"/>
        <v>0</v>
      </c>
      <c r="GW50" s="28">
        <f t="shared" si="1002"/>
        <v>6.3047305791251</v>
      </c>
      <c r="GX50" s="28">
        <f t="shared" si="1003"/>
        <v>5.1600006588559966</v>
      </c>
      <c r="GY50" s="28">
        <f t="shared" si="1004"/>
        <v>1.5309610627634844</v>
      </c>
      <c r="GZ50" s="28">
        <f t="shared" si="1005"/>
        <v>1.929149923853255</v>
      </c>
      <c r="HA50" s="28">
        <f t="shared" si="1006"/>
        <v>0</v>
      </c>
      <c r="HB50" s="28">
        <f t="shared" si="1007"/>
        <v>10.719361253978764</v>
      </c>
      <c r="HC50" s="28">
        <f t="shared" si="1008"/>
        <v>0.53658156577445881</v>
      </c>
      <c r="HE50">
        <f>IFERROR(VLOOKUP(_xlfn.NUMBERVALUE(MID(L50, SEARCH("!", L50)+1, SEARCH("+", L50)-SEARCH("!", L50)-1)), Rankings!$A$2:$BK$129, 63, FALSE),0)</f>
        <v>0.61763310758540235</v>
      </c>
      <c r="HF50">
        <f>IFERROR(VLOOKUP(_xlfn.NUMBERVALUE(MID(M50, SEARCH("!", M50)+1, SEARCH("+", M50)-SEARCH("!", M50)-1)), Rankings!$A$2:$BK$129, 63, FALSE),0)</f>
        <v>0.54581257305231079</v>
      </c>
      <c r="HG50">
        <f>IFERROR(VLOOKUP(_xlfn.NUMBERVALUE(MID(N50, SEARCH("!", N50)+1, SEARCH("+", N50)-SEARCH("!", N50)-1)), Rankings!$A$2:$BK$129, 63, FALSE),0)</f>
        <v>0.46338138623394648</v>
      </c>
      <c r="HH50">
        <f>IFERROR(VLOOKUP(_xlfn.NUMBERVALUE(MID(O50, SEARCH("!", O50)+1, SEARCH("+", O50)-SEARCH("!", O50)-1)), Rankings!$A$2:$BK$129, 63, FALSE),0)</f>
        <v>0.55232234570989558</v>
      </c>
      <c r="HI50">
        <f>IFERROR(VLOOKUP(_xlfn.NUMBERVALUE(MID(P50, SEARCH("!", P50)+1, SEARCH("+", P50)-SEARCH("!", P50)-1)), Rankings!$A$2:$BK$129, 63, FALSE),0)</f>
        <v>0</v>
      </c>
      <c r="HJ50">
        <f>IFERROR(VLOOKUP(_xlfn.NUMBERVALUE(MID(Q50, SEARCH("!", Q50)+1, SEARCH("+", Q50)-SEARCH("!", Q50)-1)), Rankings!$A$2:$BK$129, 63, FALSE),0)</f>
        <v>0.44033064198466065</v>
      </c>
      <c r="HK50">
        <f>IFERROR(VLOOKUP(_xlfn.NUMBERVALUE(MID(R50, SEARCH("!", R50)+1, SEARCH("+", R50)-SEARCH("!", R50)-1)), Rankings!$A$2:$BK$129, 63, FALSE),0)</f>
        <v>0.91255548584178892</v>
      </c>
      <c r="HL50">
        <f>IFERROR(VLOOKUP(_xlfn.NUMBERVALUE(MID(S50, SEARCH("!", S50)+1, SEARCH("+", S50)-SEARCH("!", S50)-1)), Rankings!$A$2:$BK$129, 63, FALSE),0)</f>
        <v>0</v>
      </c>
      <c r="HM50">
        <f>IFERROR(VLOOKUP(_xlfn.NUMBERVALUE(MID(T50, SEARCH("!", T50)+1, SEARCH("+", T50)-SEARCH("!", T50)-1)), Rankings!$A$2:$BK$129, 63, FALSE),0)</f>
        <v>0.43602395100170349</v>
      </c>
      <c r="HN50">
        <f>IFERROR(VLOOKUP(_xlfn.NUMBERVALUE(MID(U50, SEARCH("!", U50)+1, SEARCH("+", U50)-SEARCH("!", U50)-1)), Rankings!$A$2:$BK$129, 63, FALSE),0)</f>
        <v>0.59825948781106209</v>
      </c>
      <c r="HO50">
        <f>IFERROR(VLOOKUP(_xlfn.NUMBERVALUE(MID(V50, SEARCH("!", V50)+1, SEARCH("+", V50)-SEARCH("!", V50)-1)), Rankings!$A$2:$BK$129, 63, FALSE),0)</f>
        <v>0</v>
      </c>
      <c r="HP50">
        <f>IFERROR(VLOOKUP(_xlfn.NUMBERVALUE(MID(W50, SEARCH("!", W50)+1, SEARCH("+", W50)-SEARCH("!", W50)-1)), Rankings!$A$2:$BK$129, 63, FALSE),0)</f>
        <v>0.84785933157695315</v>
      </c>
      <c r="HQ50">
        <f>IFERROR(VLOOKUP(_xlfn.NUMBERVALUE(MID(X50, SEARCH("!", X50)+1, SEARCH("+", X50)-SEARCH("!", X50)-1)), Rankings!$A$2:$BK$129, 63, FALSE),0)</f>
        <v>0</v>
      </c>
      <c r="HR50">
        <f>IFERROR(VLOOKUP(_xlfn.NUMBERVALUE(MID(Y50, SEARCH("!", Y50)+1, SEARCH("+", Y50)-SEARCH("!", Y50)-1)), Rankings!$A$2:$BK$129, 63, FALSE),0)</f>
        <v>0.82730725178749975</v>
      </c>
      <c r="HS50">
        <f>IFERROR(VLOOKUP(_xlfn.NUMBERVALUE(MID(Z50, SEARCH("!", Z50)+1, SEARCH("+", Z50)-SEARCH("!", Z50)-1)), Rankings!$A$2:$BK$129, 63, FALSE),0)</f>
        <v>0.56944935107390082</v>
      </c>
      <c r="HT50">
        <f>IFERROR(VLOOKUP(_xlfn.NUMBERVALUE(MID(AA50, SEARCH("!", AA50)+1, SEARCH("+", AA50)-SEARCH("!", AA50)-1)), Rankings!$A$2:$BK$129, 63, FALSE),0)</f>
        <v>0.51686301006525148</v>
      </c>
      <c r="HU50">
        <f>IFERROR(VLOOKUP(_xlfn.NUMBERVALUE(MID(AB50, SEARCH("!", AB50)+1, SEARCH("+", AB50)-SEARCH("!", AB50)-1)), Rankings!$A$2:$BK$129, 63, FALSE),0)</f>
        <v>0.55232234570989558</v>
      </c>
      <c r="HV50">
        <f>IFERROR(VLOOKUP(_xlfn.NUMBERVALUE(MID(AC50, SEARCH("!", AC50)+1, SEARCH("+", AC50)-SEARCH("!", AC50)-1)), Rankings!$A$2:$BK$129, 63, FALSE),0)</f>
        <v>0</v>
      </c>
      <c r="HW50">
        <f>IFERROR(VLOOKUP(_xlfn.NUMBERVALUE(MID(AD50, SEARCH("!", AD50)+1, SEARCH("+", AD50)-SEARCH("!", AD50)-1)), Rankings!$A$2:$BK$129, 63, FALSE),0)</f>
        <v>0.91255548584178892</v>
      </c>
      <c r="HX50">
        <f>IFERROR(VLOOKUP(_xlfn.NUMBERVALUE(MID(AE50, SEARCH("!", AE50)+1, SEARCH("+", AE50)-SEARCH("!", AE50)-1)), Rankings!$A$2:$BK$129, 63, FALSE),0)</f>
        <v>0</v>
      </c>
      <c r="HY50">
        <f>IFERROR(VLOOKUP(_xlfn.NUMBERVALUE(MID(AF50, SEARCH("!", AF50)+1, SEARCH("+", AF50)-SEARCH("!", AF50)-1)), Rankings!$A$2:$BK$129, 63, FALSE),0)</f>
        <v>0.59914189416860686</v>
      </c>
      <c r="HZ50">
        <f>IFERROR(VLOOKUP(_xlfn.NUMBERVALUE(MID(AG50, SEARCH("!", AG50)+1, SEARCH("+", AG50)-SEARCH("!", AG50)-1)), Rankings!$A$2:$BK$129, 63, FALSE),0)</f>
        <v>0.59825948781106209</v>
      </c>
      <c r="IA50">
        <f>IFERROR(VLOOKUP(_xlfn.NUMBERVALUE(MID(AH50, SEARCH("!", AH50)+1, SEARCH("+", AH50)-SEARCH("!", AH50)-1)), Rankings!$A$2:$BK$129, 63, FALSE),0)</f>
        <v>0.70365381097598467</v>
      </c>
      <c r="IB50">
        <f>IFERROR(VLOOKUP(_xlfn.NUMBERVALUE(MID(AI50, SEARCH("!", AI50)+1, SEARCH("+", AI50)-SEARCH("!", AI50)-1)), Rankings!$A$2:$BK$129, 63, FALSE),0)</f>
        <v>0</v>
      </c>
      <c r="IC50">
        <f>IFERROR(VLOOKUP(_xlfn.NUMBERVALUE(MID(AJ50, SEARCH("!", AJ50)+1, SEARCH("+", AJ50)-SEARCH("!", AJ50)-1)), Rankings!$A$2:$BK$129, 63, FALSE),0)</f>
        <v>0</v>
      </c>
      <c r="ID50">
        <f>IFERROR(VLOOKUP(_xlfn.NUMBERVALUE(MID(AK50, SEARCH("!", AK50)+1, SEARCH("+", AK50)-SEARCH("!", AK50)-1)), Rankings!$A$2:$BK$129, 63, FALSE),0)</f>
        <v>0</v>
      </c>
      <c r="IE50">
        <f>IFERROR(VLOOKUP(_xlfn.NUMBERVALUE(MID(AL50, SEARCH("!", AL50)+1, SEARCH("+", AL50)-SEARCH("!", AL50)-1)), Rankings!$A$2:$BK$129, 63, FALSE),0)</f>
        <v>0.45081930301180934</v>
      </c>
      <c r="IF50">
        <f>IFERROR(VLOOKUP(_xlfn.NUMBERVALUE(MID(AM50, SEARCH("!", AM50)+1, SEARCH("+", AM50)-SEARCH("!", AM50)-1)), Rankings!$A$2:$BK$129, 63, FALSE),0)</f>
        <v>0.51686301006525148</v>
      </c>
      <c r="IG50">
        <f>IFERROR(VLOOKUP(_xlfn.NUMBERVALUE(MID(AN50, SEARCH("!", AN50)+1, SEARCH("+", AN50)-SEARCH("!", AN50)-1)), Rankings!$A$2:$BK$129, 63, FALSE),0)</f>
        <v>0</v>
      </c>
      <c r="IH50">
        <f>IFERROR(VLOOKUP(_xlfn.NUMBERVALUE(MID(AO50, SEARCH("!", AO50)+1, SEARCH("+", AO50)-SEARCH("!", AO50)-1)), Rankings!$A$2:$BK$129, 63, FALSE),0)</f>
        <v>0.48010786707198716</v>
      </c>
      <c r="II50">
        <f>IFERROR(VLOOKUP(_xlfn.NUMBERVALUE(MID(AP50, SEARCH("!", AP50)+1, SEARCH("+", AP50)-SEARCH("!", AP50)-1)), Rankings!$A$2:$BK$129, 63, FALSE),0)</f>
        <v>0</v>
      </c>
      <c r="IJ50">
        <f>IFERROR(VLOOKUP(_xlfn.NUMBERVALUE(MID(AQ50, SEARCH("!", AQ50)+1, SEARCH("+", AQ50)-SEARCH("!", AQ50)-1)), Rankings!$A$2:$BK$129, 63, FALSE),0)</f>
        <v>0</v>
      </c>
      <c r="IK50">
        <f>IFERROR(VLOOKUP(_xlfn.NUMBERVALUE(MID(AR50, SEARCH("!", AR50)+1, SEARCH("+", AR50)-SEARCH("!", AR50)-1)), Rankings!$A$2:$BK$129, 63, FALSE),0)</f>
        <v>0.25283408970337745</v>
      </c>
      <c r="IL50">
        <f>IFERROR(VLOOKUP(_xlfn.NUMBERVALUE(MID(AS50, SEARCH("!", AS50)+1, SEARCH("+", AS50)-SEARCH("!", AS50)-1)), Rankings!$A$2:$BK$129, 63, FALSE),0)</f>
        <v>0</v>
      </c>
      <c r="IM50">
        <f>IFERROR(VLOOKUP(_xlfn.NUMBERVALUE(MID(AT50, SEARCH("!", AT50)+1, SEARCH("+", AT50)-SEARCH("!", AT50)-1)), Rankings!$A$2:$BK$129, 63, FALSE),0)</f>
        <v>0</v>
      </c>
      <c r="IN50">
        <f>IFERROR(VLOOKUP(_xlfn.NUMBERVALUE(MID(AU50, SEARCH("!", AU50)+1, SEARCH("+", AU50)-SEARCH("!", AU50)-1)), Rankings!$A$2:$BK$129, 63, FALSE),0)</f>
        <v>0.60133708266044195</v>
      </c>
      <c r="IO50">
        <f>IFERROR(VLOOKUP(_xlfn.NUMBERVALUE(MID(AV50, SEARCH("!", AV50)+1, SEARCH("+", AV50)-SEARCH("!", AV50)-1)), Rankings!$A$2:$BK$129, 63, FALSE),0)</f>
        <v>0</v>
      </c>
      <c r="IP50">
        <f>IFERROR(VLOOKUP(_xlfn.NUMBERVALUE(MID(AW50, SEARCH("!", AW50)+1, SEARCH("+", AW50)-SEARCH("!", AW50)-1)), Rankings!$A$2:$BK$129, 63, FALSE),0)</f>
        <v>0</v>
      </c>
      <c r="IQ50">
        <f>IFERROR(VLOOKUP(_xlfn.NUMBERVALUE(MID(AX50, SEARCH("!", AX50)+1, SEARCH("+", AX50)-SEARCH("!", AX50)-1)), Rankings!$A$2:$BK$129, 63, FALSE),0)</f>
        <v>0.65575840813392627</v>
      </c>
      <c r="IR50">
        <f>IFERROR(VLOOKUP(_xlfn.NUMBERVALUE(MID(AY50, SEARCH("!", AY50)+1, SEARCH("+", AY50)-SEARCH("!", AY50)-1)), Rankings!$A$2:$BK$129, 63, FALSE),0)</f>
        <v>0</v>
      </c>
      <c r="IS50">
        <f>IFERROR(VLOOKUP(_xlfn.NUMBERVALUE(MID(AZ50, SEARCH("!", AZ50)+1, SEARCH("+", AZ50)-SEARCH("!", AZ50)-1)), Rankings!$A$2:$BK$129, 63, FALSE),0)</f>
        <v>0</v>
      </c>
      <c r="IT50">
        <f>IFERROR(VLOOKUP(_xlfn.NUMBERVALUE(MID(BA50, SEARCH("!", BA50)+1, SEARCH("+", BA50)-SEARCH("!", BA50)-1)), Rankings!$A$2:$BK$129, 63, FALSE),0)</f>
        <v>0.65575840813392627</v>
      </c>
      <c r="IU50">
        <f>IFERROR(VLOOKUP(_xlfn.NUMBERVALUE(MID(BB50, SEARCH("!", BB50)+1, SEARCH("+", BB50)-SEARCH("!", BB50)-1)), Rankings!$A$2:$BK$129, 63, FALSE),0)</f>
        <v>0</v>
      </c>
      <c r="IV50">
        <f>IFERROR(VLOOKUP(_xlfn.NUMBERVALUE(MID(BC50, SEARCH("!", BC50)+1, SEARCH("+", BC50)-SEARCH("!", BC50)-1)), Rankings!$A$2:$BK$129, 63, FALSE),0)</f>
        <v>0</v>
      </c>
      <c r="IW50">
        <f>IFERROR(VLOOKUP(_xlfn.NUMBERVALUE(MID(BD50, SEARCH("!", BD50)+1, SEARCH("+", BD50)-SEARCH("!", BD50)-1)), Rankings!$A$2:$BK$129, 63, FALSE),0)</f>
        <v>0.61763310758540235</v>
      </c>
      <c r="IX50">
        <f>IFERROR(VLOOKUP(_xlfn.NUMBERVALUE(MID(BE50, SEARCH("!", BE50)+1, SEARCH("+", BE50)-SEARCH("!", BE50)-1)), Rankings!$A$2:$BK$129, 63, FALSE),0)</f>
        <v>0</v>
      </c>
      <c r="IY50">
        <f>IFERROR(VLOOKUP(_xlfn.NUMBERVALUE(MID(BF50, SEARCH("!", BF50)+1, SEARCH("+", BF50)-SEARCH("!", BF50)-1)), Rankings!$A$2:$BK$129, 63, FALSE),0)</f>
        <v>0</v>
      </c>
      <c r="IZ50">
        <f>IFERROR(VLOOKUP(_xlfn.NUMBERVALUE(MID(BG50, SEARCH("!", BG50)+1, SEARCH("+", BG50)-SEARCH("!", BG50)-1)), Rankings!$A$2:$BK$129, 63, FALSE),0)</f>
        <v>0</v>
      </c>
      <c r="JA50">
        <f>IFERROR(VLOOKUP(_xlfn.NUMBERVALUE(MID(BH50, SEARCH("!", BH50)+1, SEARCH("+", BH50)-SEARCH("!", BH50)-1)), Rankings!$A$2:$BK$129, 63, FALSE),0)</f>
        <v>0</v>
      </c>
      <c r="JB50">
        <f>IFERROR(VLOOKUP(_xlfn.NUMBERVALUE(MID(BI50, SEARCH("!", BI50)+1, SEARCH("+", BI50)-SEARCH("!", BI50)-1)), Rankings!$A$2:$BK$129, 63, FALSE),0)</f>
        <v>0</v>
      </c>
      <c r="JC50">
        <f>IFERROR(VLOOKUP(_xlfn.NUMBERVALUE(MID(BJ50, SEARCH("!", BJ50)+1, SEARCH("+", BJ50)-SEARCH("!", BJ50)-1)), Rankings!$A$2:$BK$129, 63, FALSE),0)</f>
        <v>0</v>
      </c>
      <c r="JD50">
        <f>IFERROR(VLOOKUP(_xlfn.NUMBERVALUE(MID(BK50, SEARCH("!", BK50)+1, SEARCH("+", BK50)-SEARCH("!", BK50)-1)), Rankings!$A$2:$BK$129, 63, FALSE),0)</f>
        <v>0</v>
      </c>
      <c r="JE50">
        <f>IFERROR(VLOOKUP(_xlfn.NUMBERVALUE(MID(BL50, SEARCH("!", BL50)+1, SEARCH("+", BL50)-SEARCH("!", BL50)-1)), Rankings!$A$2:$BK$129, 63, FALSE),0)</f>
        <v>0</v>
      </c>
      <c r="JF50">
        <f>IFERROR(VLOOKUP(_xlfn.NUMBERVALUE(MID(BM50, SEARCH("!", BM50)+1, SEARCH("+", BM50)-SEARCH("!", BM50)-1)), Rankings!$A$2:$BK$129, 63, FALSE),0)</f>
        <v>0</v>
      </c>
      <c r="JG50">
        <f>IFERROR(VLOOKUP(_xlfn.NUMBERVALUE(MID(BN50, SEARCH("!", BN50)+1, SEARCH("+", BN50)-SEARCH("!", BN50)-1)), Rankings!$A$2:$BK$129, 63, FALSE),0)</f>
        <v>0</v>
      </c>
      <c r="JH50">
        <f>IFERROR(VLOOKUP(_xlfn.NUMBERVALUE(MID(BO50, SEARCH("!", BO50)+1, SEARCH("+", BO50)-SEARCH("!", BO50)-1)), Rankings!$A$2:$BK$129, 63, FALSE),0)</f>
        <v>0</v>
      </c>
      <c r="JI50">
        <f>IFERROR(VLOOKUP(_xlfn.NUMBERVALUE(MID(BP50, SEARCH("!", BP50)+1, SEARCH("+", BP50)-SEARCH("!", BP50)-1)), Rankings!$A$2:$BK$129, 63, FALSE),0)</f>
        <v>0</v>
      </c>
      <c r="JJ50">
        <f>IFERROR(VLOOKUP(_xlfn.NUMBERVALUE(MID(BQ50, SEARCH("!", BQ50)+1, SEARCH("+", BQ50)-SEARCH("!", BQ50)-1)), Rankings!$A$2:$BK$129, 63, FALSE),0)</f>
        <v>0</v>
      </c>
      <c r="JK50">
        <f>IFERROR(VLOOKUP(_xlfn.NUMBERVALUE(MID(BR50, SEARCH("!", BR50)+1, SEARCH("+", BR50)-SEARCH("!", BR50)-1)), Rankings!$A$2:$BK$129, 63, FALSE),0)</f>
        <v>0</v>
      </c>
      <c r="JL50">
        <f>IFERROR(VLOOKUP(_xlfn.NUMBERVALUE(MID(BS50, SEARCH("!", BS50)+1, SEARCH("+", BS50)-SEARCH("!", BS50)-1)), Rankings!$A$2:$BK$129, 63, FALSE),0)</f>
        <v>0</v>
      </c>
      <c r="JM50">
        <f>IFERROR(VLOOKUP(_xlfn.NUMBERVALUE(MID(BT50, SEARCH("!", BT50)+1, SEARCH("+", BT50)-SEARCH("!", BT50)-1)), Rankings!$A$2:$BK$129, 63, FALSE),0)</f>
        <v>0</v>
      </c>
      <c r="JN50">
        <f>IFERROR(VLOOKUP(_xlfn.NUMBERVALUE(MID(BU50, SEARCH("!", BU50)+1, SEARCH("+", BU50)-SEARCH("!", BU50)-1)), Rankings!$A$2:$BK$129, 63, FALSE),0)</f>
        <v>0</v>
      </c>
      <c r="JO50">
        <f>IFERROR(VLOOKUP(_xlfn.NUMBERVALUE(MID(BV50, SEARCH("!", BV50)+1, SEARCH("+", BV50)-SEARCH("!", BV50)-1)), Rankings!$A$2:$BK$129, 63, FALSE),0)</f>
        <v>0</v>
      </c>
      <c r="JP50">
        <f>IFERROR(VLOOKUP(_xlfn.NUMBERVALUE(MID(BW50, SEARCH("!", BW50)+1, SEARCH("+", BW50)-SEARCH("!", BW50)-1)), Rankings!$A$2:$BK$129, 63, FALSE),0)</f>
        <v>0</v>
      </c>
      <c r="JQ50">
        <f>IFERROR(VLOOKUP(_xlfn.NUMBERVALUE(MID(BX50, SEARCH("!", BX50)+1, SEARCH("+", BX50)-SEARCH("!", BX50)-1)), Rankings!$A$2:$BK$129, 63, FALSE),0)</f>
        <v>0</v>
      </c>
      <c r="JR50">
        <f>IFERROR(VLOOKUP(_xlfn.NUMBERVALUE(MID(BY50, SEARCH("!", BY50)+1, SEARCH("+", BY50)-SEARCH("!", BY50)-1)), Rankings!$A$2:$BK$129, 63, FALSE),0)</f>
        <v>0</v>
      </c>
      <c r="JS50">
        <f>IFERROR(VLOOKUP(_xlfn.NUMBERVALUE(MID(BZ50, SEARCH("!", BZ50)+1, SEARCH("+", BZ50)-SEARCH("!", BZ50)-1)), Rankings!$A$2:$BK$129, 63, FALSE),0)</f>
        <v>0</v>
      </c>
      <c r="JT50">
        <f>IFERROR(VLOOKUP(_xlfn.NUMBERVALUE(MID(CA50, SEARCH("!", CA50)+1, SEARCH("+", CA50)-SEARCH("!", CA50)-1)), Rankings!$A$2:$BK$129, 63, FALSE),0)</f>
        <v>0</v>
      </c>
      <c r="JU50">
        <f>IFERROR(VLOOKUP(_xlfn.NUMBERVALUE(MID(CB50, SEARCH("!", CB50)+1, SEARCH("+", CB50)-SEARCH("!", CB50)-1)), Rankings!$A$2:$BK$129, 63, FALSE),0)</f>
        <v>0</v>
      </c>
      <c r="JV50">
        <f>IFERROR(VLOOKUP(_xlfn.NUMBERVALUE(MID(CC50, SEARCH("!", CC50)+1, SEARCH("+", CC50)-SEARCH("!", CC50)-1)), Rankings!$A$2:$BK$129, 63, FALSE),0)</f>
        <v>0</v>
      </c>
      <c r="JW50">
        <f>IFERROR(VLOOKUP(_xlfn.NUMBERVALUE(MID(CD50, SEARCH("!", CD50)+1, SEARCH("+", CD50)-SEARCH("!", CD50)-1)), Rankings!$A$2:$BK$129, 63, FALSE),0)</f>
        <v>0</v>
      </c>
      <c r="JX50">
        <f>IFERROR(VLOOKUP(_xlfn.NUMBERVALUE(MID(CE50, SEARCH("!", CE50)+1, SEARCH("+", CE50)-SEARCH("!", CE50)-1)), Rankings!$A$2:$BK$129, 63, FALSE),0)</f>
        <v>0</v>
      </c>
      <c r="JY50">
        <f>IFERROR(VLOOKUP(_xlfn.NUMBERVALUE(MID(CF50, SEARCH("!", CF50)+1, SEARCH("+", CF50)-SEARCH("!", CF50)-1)), Rankings!$A$2:$BK$129, 63, FALSE),0)</f>
        <v>0</v>
      </c>
      <c r="JZ50">
        <f>IFERROR(VLOOKUP(_xlfn.NUMBERVALUE(MID(CG50, SEARCH("!", CG50)+1, SEARCH("+", CG50)-SEARCH("!", CG50)-1)), Rankings!$A$2:$BK$129, 63, FALSE),0)</f>
        <v>0</v>
      </c>
      <c r="KA50">
        <f>IFERROR(VLOOKUP(_xlfn.NUMBERVALUE(MID(CH50, SEARCH("!", CH50)+1, SEARCH("+", CH50)-SEARCH("!", CH50)-1)), Rankings!$A$2:$BK$129, 63, FALSE),0)</f>
        <v>0</v>
      </c>
      <c r="KB50">
        <f>IFERROR(VLOOKUP(_xlfn.NUMBERVALUE(MID(CI50, SEARCH("!", CI50)+1, SEARCH("+", CI50)-SEARCH("!", CI50)-1)), Rankings!$A$2:$BK$129, 63, FALSE),0)</f>
        <v>0</v>
      </c>
      <c r="KC50">
        <f>IFERROR(VLOOKUP(_xlfn.NUMBERVALUE(MID(CJ50, SEARCH("!", CJ50)+1, SEARCH("+", CJ50)-SEARCH("!", CJ50)-1)), Rankings!$A$2:$BK$129, 63, FALSE),0)</f>
        <v>0</v>
      </c>
      <c r="KD50">
        <f>IFERROR(VLOOKUP(_xlfn.NUMBERVALUE(MID(CK50, SEARCH("!", CK50)+1, SEARCH("+", CK50)-SEARCH("!", CK50)-1)), Rankings!$A$2:$BK$129, 63, FALSE),0)</f>
        <v>0</v>
      </c>
      <c r="KE50">
        <f>IFERROR(VLOOKUP(_xlfn.NUMBERVALUE(MID(CL50, SEARCH("!", CL50)+1, SEARCH("+", CL50)-SEARCH("!", CL50)-1)), Rankings!$A$2:$BK$129, 63, FALSE),0)</f>
        <v>0</v>
      </c>
      <c r="KF50">
        <f>IFERROR(VLOOKUP(_xlfn.NUMBERVALUE(MID(CM50, SEARCH("!", CM50)+1, SEARCH("+", CM50)-SEARCH("!", CM50)-1)), Rankings!$A$2:$BK$129, 63, FALSE),0)</f>
        <v>0</v>
      </c>
      <c r="KG50">
        <f>IFERROR(VLOOKUP(_xlfn.NUMBERVALUE(MID(CN50, SEARCH("!", CN50)+1, SEARCH("+", CN50)-SEARCH("!", CN50)-1)), Rankings!$A$2:$BK$129, 63, FALSE),0)</f>
        <v>0</v>
      </c>
      <c r="KH50">
        <f>IFERROR(VLOOKUP(_xlfn.NUMBERVALUE(MID(CO50, SEARCH("!", CO50)+1, SEARCH("+", CO50)-SEARCH("!", CO50)-1)), Rankings!$A$2:$BK$129, 63, FALSE),0)</f>
        <v>0</v>
      </c>
      <c r="KJ50" s="28">
        <f t="shared" si="1009"/>
        <v>208</v>
      </c>
      <c r="KK50" s="28">
        <f t="shared" si="1010"/>
        <v>118</v>
      </c>
      <c r="KL50" s="28">
        <f t="shared" si="1011"/>
        <v>42</v>
      </c>
      <c r="KM50" s="28">
        <f t="shared" si="1012"/>
        <v>52</v>
      </c>
      <c r="KN50" s="28">
        <f t="shared" si="1013"/>
        <v>0</v>
      </c>
      <c r="KO50" s="28">
        <f t="shared" si="1014"/>
        <v>154</v>
      </c>
      <c r="KP50" s="28">
        <f t="shared" si="1015"/>
        <v>320.33333333333337</v>
      </c>
      <c r="KQ50" s="28">
        <f t="shared" si="1016"/>
        <v>154</v>
      </c>
      <c r="KS50" s="27" t="str">
        <f t="shared" si="1017"/>
        <v>17</v>
      </c>
      <c r="KT50" s="27" t="str">
        <f t="shared" si="1018"/>
        <v>19</v>
      </c>
      <c r="KU50" s="27" t="str">
        <f t="shared" si="1019"/>
        <v>14</v>
      </c>
      <c r="KV50" s="27" t="str">
        <f t="shared" si="1020"/>
        <v>17</v>
      </c>
      <c r="KW50" s="27">
        <f t="shared" si="1021"/>
        <v>0</v>
      </c>
      <c r="KX50" s="27" t="str">
        <f t="shared" si="1022"/>
        <v>27</v>
      </c>
      <c r="KY50" s="27" t="str">
        <f t="shared" si="1023"/>
        <v>14</v>
      </c>
      <c r="KZ50" s="27">
        <f t="shared" si="1024"/>
        <v>0</v>
      </c>
      <c r="LA50" s="27" t="str">
        <f t="shared" si="1025"/>
        <v>15</v>
      </c>
      <c r="LB50" s="27" t="str">
        <f t="shared" si="1026"/>
        <v>12</v>
      </c>
      <c r="LC50" s="27">
        <f t="shared" si="1027"/>
        <v>0</v>
      </c>
      <c r="LD50" s="27" t="str">
        <f t="shared" si="1028"/>
        <v>18</v>
      </c>
      <c r="LE50" s="27">
        <f t="shared" si="1029"/>
        <v>0</v>
      </c>
      <c r="LF50" s="27" t="str">
        <f t="shared" si="1030"/>
        <v>26</v>
      </c>
      <c r="LG50" s="27" t="str">
        <f t="shared" si="1031"/>
        <v>15</v>
      </c>
      <c r="LH50" s="27" t="str">
        <f t="shared" si="1032"/>
        <v>16</v>
      </c>
      <c r="LI50" s="27" t="str">
        <f t="shared" si="1033"/>
        <v>14</v>
      </c>
      <c r="LJ50" s="27">
        <f t="shared" si="1034"/>
        <v>0</v>
      </c>
      <c r="LK50" s="27" t="str">
        <f t="shared" si="1035"/>
        <v>18</v>
      </c>
      <c r="LL50" s="27">
        <f t="shared" si="1036"/>
        <v>0</v>
      </c>
      <c r="LM50" s="27" t="str">
        <f t="shared" si="1037"/>
        <v>12</v>
      </c>
      <c r="LN50" s="27" t="str">
        <f t="shared" si="1038"/>
        <v>9</v>
      </c>
      <c r="LO50" s="27" t="str">
        <f t="shared" si="1039"/>
        <v>16</v>
      </c>
      <c r="LP50" s="27">
        <f t="shared" si="1040"/>
        <v>0</v>
      </c>
      <c r="LQ50" s="27">
        <f t="shared" si="1041"/>
        <v>0</v>
      </c>
      <c r="LR50" s="27">
        <f t="shared" si="1042"/>
        <v>0</v>
      </c>
      <c r="LS50" s="27" t="str">
        <f t="shared" si="1043"/>
        <v>22</v>
      </c>
      <c r="LT50" s="27" t="str">
        <f t="shared" si="1044"/>
        <v>18</v>
      </c>
      <c r="LU50" s="27">
        <f t="shared" si="1045"/>
        <v>0</v>
      </c>
      <c r="LV50" s="27" t="str">
        <f t="shared" si="1046"/>
        <v>18</v>
      </c>
      <c r="LW50" s="27">
        <f t="shared" si="1047"/>
        <v>0</v>
      </c>
      <c r="LX50" s="27">
        <f t="shared" si="1048"/>
        <v>0</v>
      </c>
      <c r="LY50" s="27" t="str">
        <f t="shared" si="1049"/>
        <v>16</v>
      </c>
      <c r="LZ50" s="27">
        <f t="shared" si="1050"/>
        <v>0</v>
      </c>
      <c r="MA50" s="27">
        <f t="shared" si="1051"/>
        <v>0</v>
      </c>
      <c r="MB50" s="27" t="str">
        <f t="shared" si="1052"/>
        <v>15</v>
      </c>
      <c r="MC50" s="27">
        <f t="shared" si="1053"/>
        <v>0</v>
      </c>
      <c r="MD50" s="27">
        <f t="shared" si="1054"/>
        <v>0</v>
      </c>
      <c r="ME50" s="27" t="str">
        <f t="shared" si="1055"/>
        <v>28</v>
      </c>
      <c r="MF50" s="27">
        <f t="shared" si="1056"/>
        <v>0</v>
      </c>
      <c r="MG50" s="27">
        <f t="shared" si="1057"/>
        <v>0</v>
      </c>
      <c r="MH50" s="27" t="str">
        <f t="shared" si="1058"/>
        <v>13</v>
      </c>
      <c r="MI50" s="27">
        <f t="shared" si="1059"/>
        <v>0</v>
      </c>
      <c r="MJ50" s="27">
        <f t="shared" si="1060"/>
        <v>0</v>
      </c>
      <c r="MK50" s="27" t="str">
        <f t="shared" si="1061"/>
        <v>11</v>
      </c>
      <c r="ML50" s="27">
        <f t="shared" si="1062"/>
        <v>0</v>
      </c>
      <c r="MM50" s="27">
        <f t="shared" si="1063"/>
        <v>0</v>
      </c>
      <c r="MN50" s="27">
        <f t="shared" si="1064"/>
        <v>0</v>
      </c>
      <c r="MO50" s="27">
        <f t="shared" si="1065"/>
        <v>0</v>
      </c>
      <c r="MP50" s="27">
        <f t="shared" si="1066"/>
        <v>0</v>
      </c>
      <c r="MQ50" s="27">
        <f t="shared" si="1067"/>
        <v>0</v>
      </c>
      <c r="MR50" s="27">
        <f t="shared" si="1068"/>
        <v>0</v>
      </c>
      <c r="MS50" s="27">
        <f t="shared" si="1069"/>
        <v>0</v>
      </c>
      <c r="MT50" s="27">
        <f t="shared" si="1070"/>
        <v>0</v>
      </c>
      <c r="MU50" s="27">
        <f t="shared" si="1071"/>
        <v>0</v>
      </c>
      <c r="MV50" s="27">
        <f t="shared" si="1072"/>
        <v>0</v>
      </c>
      <c r="MW50" s="27">
        <f t="shared" si="1073"/>
        <v>0</v>
      </c>
      <c r="MX50" s="27">
        <f t="shared" si="1074"/>
        <v>0</v>
      </c>
      <c r="MY50" s="27">
        <f t="shared" si="1075"/>
        <v>0</v>
      </c>
      <c r="MZ50" s="27">
        <f t="shared" si="1076"/>
        <v>0</v>
      </c>
      <c r="NA50" s="27">
        <f t="shared" si="1077"/>
        <v>0</v>
      </c>
      <c r="NB50" s="27">
        <f t="shared" si="1078"/>
        <v>0</v>
      </c>
      <c r="NC50" s="27">
        <f t="shared" si="1079"/>
        <v>0</v>
      </c>
      <c r="ND50" s="27">
        <f t="shared" si="1080"/>
        <v>0</v>
      </c>
      <c r="NE50" s="27">
        <f t="shared" si="1081"/>
        <v>0</v>
      </c>
      <c r="NF50" s="27">
        <f t="shared" si="1082"/>
        <v>0</v>
      </c>
      <c r="NG50" s="27">
        <f t="shared" si="1083"/>
        <v>0</v>
      </c>
      <c r="NH50" s="27">
        <f t="shared" si="1084"/>
        <v>0</v>
      </c>
      <c r="NI50" s="27">
        <f t="shared" si="1085"/>
        <v>0</v>
      </c>
      <c r="NJ50" s="27">
        <f t="shared" si="1086"/>
        <v>0</v>
      </c>
      <c r="NK50" s="27">
        <f t="shared" si="1087"/>
        <v>0</v>
      </c>
      <c r="NL50" s="27">
        <f t="shared" si="1088"/>
        <v>0</v>
      </c>
      <c r="NM50" s="27">
        <f t="shared" si="1089"/>
        <v>0</v>
      </c>
      <c r="NN50" s="27">
        <f t="shared" si="1090"/>
        <v>0</v>
      </c>
      <c r="NO50" s="27">
        <f t="shared" si="1091"/>
        <v>0</v>
      </c>
      <c r="NP50" s="27">
        <f t="shared" si="1092"/>
        <v>0</v>
      </c>
      <c r="NQ50" s="27">
        <f t="shared" si="1093"/>
        <v>0</v>
      </c>
      <c r="NR50" s="27">
        <f t="shared" si="1094"/>
        <v>0</v>
      </c>
      <c r="NS50" s="27">
        <f t="shared" si="1095"/>
        <v>0</v>
      </c>
      <c r="NT50" s="27">
        <f t="shared" si="1096"/>
        <v>0</v>
      </c>
      <c r="NU50" s="27">
        <f t="shared" si="1097"/>
        <v>0</v>
      </c>
      <c r="NV50" s="27">
        <f t="shared" si="1098"/>
        <v>0</v>
      </c>
      <c r="NX50" s="28">
        <f t="shared" si="1099"/>
        <v>200</v>
      </c>
      <c r="NY50" s="28">
        <f t="shared" si="1100"/>
        <v>143</v>
      </c>
      <c r="NZ50" s="28">
        <f t="shared" si="1101"/>
        <v>31</v>
      </c>
      <c r="OA50" s="28">
        <f t="shared" si="1102"/>
        <v>46</v>
      </c>
      <c r="OB50" s="28">
        <f t="shared" si="1103"/>
        <v>0</v>
      </c>
      <c r="OC50" s="28">
        <f t="shared" si="1104"/>
        <v>144</v>
      </c>
      <c r="OD50" s="28">
        <f t="shared" si="1105"/>
        <v>309.16666666666663</v>
      </c>
      <c r="OE50" s="28">
        <f t="shared" si="1106"/>
        <v>144</v>
      </c>
      <c r="OG50" s="27" t="str">
        <f t="shared" si="1107"/>
        <v>24</v>
      </c>
      <c r="OH50" s="27" t="str">
        <f t="shared" si="1108"/>
        <v>17</v>
      </c>
      <c r="OI50" s="27" t="str">
        <f t="shared" si="1109"/>
        <v>11</v>
      </c>
      <c r="OJ50" s="27" t="str">
        <f t="shared" si="1110"/>
        <v>31</v>
      </c>
      <c r="OK50" s="27">
        <f t="shared" si="1111"/>
        <v>0</v>
      </c>
      <c r="OL50" s="27" t="str">
        <f t="shared" si="1112"/>
        <v>14</v>
      </c>
      <c r="OM50" s="27" t="str">
        <f t="shared" si="1113"/>
        <v>22</v>
      </c>
      <c r="ON50" s="27">
        <f t="shared" si="1114"/>
        <v>0</v>
      </c>
      <c r="OO50" s="27" t="str">
        <f t="shared" si="1115"/>
        <v>19</v>
      </c>
      <c r="OP50" s="27" t="str">
        <f t="shared" si="1116"/>
        <v>14</v>
      </c>
      <c r="OQ50" s="27">
        <f t="shared" si="1117"/>
        <v>0</v>
      </c>
      <c r="OR50" s="27" t="str">
        <f t="shared" si="1118"/>
        <v>22</v>
      </c>
      <c r="OS50" s="27">
        <f t="shared" si="1119"/>
        <v>0</v>
      </c>
      <c r="OT50" s="27" t="str">
        <f t="shared" si="1120"/>
        <v>11</v>
      </c>
      <c r="OU50" s="27" t="str">
        <f t="shared" si="1121"/>
        <v>8</v>
      </c>
      <c r="OV50" s="27" t="str">
        <f t="shared" si="1122"/>
        <v>14</v>
      </c>
      <c r="OW50" s="27" t="str">
        <f t="shared" si="1123"/>
        <v>23</v>
      </c>
      <c r="OX50" s="27">
        <f t="shared" si="1124"/>
        <v>0</v>
      </c>
      <c r="OY50" s="27" t="str">
        <f t="shared" si="1125"/>
        <v>22</v>
      </c>
      <c r="OZ50" s="27">
        <f t="shared" si="1126"/>
        <v>0</v>
      </c>
      <c r="PA50" s="27" t="str">
        <f t="shared" si="1127"/>
        <v>23</v>
      </c>
      <c r="PB50" s="27" t="str">
        <f t="shared" si="1128"/>
        <v>8</v>
      </c>
      <c r="PC50" s="27" t="str">
        <f t="shared" si="1129"/>
        <v>20</v>
      </c>
      <c r="PD50" s="27">
        <f t="shared" si="1130"/>
        <v>0</v>
      </c>
      <c r="PE50" s="27">
        <f t="shared" si="1131"/>
        <v>0</v>
      </c>
      <c r="PF50" s="27">
        <f t="shared" si="1132"/>
        <v>0</v>
      </c>
      <c r="PG50" s="27" t="str">
        <f t="shared" si="1133"/>
        <v>18</v>
      </c>
      <c r="PH50" s="27" t="str">
        <f t="shared" si="1134"/>
        <v>9</v>
      </c>
      <c r="PI50" s="27">
        <f t="shared" si="1135"/>
        <v>0</v>
      </c>
      <c r="PJ50" s="27" t="str">
        <f t="shared" si="1136"/>
        <v>19</v>
      </c>
      <c r="PK50" s="27">
        <f t="shared" si="1137"/>
        <v>0</v>
      </c>
      <c r="PL50" s="27">
        <f t="shared" si="1138"/>
        <v>0</v>
      </c>
      <c r="PM50" s="27" t="str">
        <f t="shared" si="1139"/>
        <v>6</v>
      </c>
      <c r="PN50" s="27">
        <f t="shared" si="1140"/>
        <v>0</v>
      </c>
      <c r="PO50" s="27">
        <f t="shared" si="1141"/>
        <v>0</v>
      </c>
      <c r="PP50" s="27" t="str">
        <f t="shared" si="1142"/>
        <v>19</v>
      </c>
      <c r="PQ50" s="27">
        <f t="shared" si="1143"/>
        <v>0</v>
      </c>
      <c r="PR50" s="27">
        <f t="shared" si="1144"/>
        <v>0</v>
      </c>
      <c r="PS50" s="27" t="str">
        <f t="shared" si="1145"/>
        <v>15</v>
      </c>
      <c r="PT50" s="27">
        <f t="shared" si="1146"/>
        <v>0</v>
      </c>
      <c r="PU50" s="27">
        <f t="shared" si="1147"/>
        <v>0</v>
      </c>
      <c r="PV50" s="27" t="str">
        <f t="shared" si="1148"/>
        <v>9</v>
      </c>
      <c r="PW50" s="27">
        <f t="shared" si="1149"/>
        <v>0</v>
      </c>
      <c r="PX50" s="27">
        <f t="shared" si="1150"/>
        <v>0</v>
      </c>
      <c r="PY50" s="27" t="str">
        <f t="shared" si="1151"/>
        <v>22</v>
      </c>
      <c r="PZ50" s="27">
        <f t="shared" si="1152"/>
        <v>0</v>
      </c>
      <c r="QA50" s="27">
        <f t="shared" si="1153"/>
        <v>0</v>
      </c>
      <c r="QB50" s="27">
        <f t="shared" si="1154"/>
        <v>0</v>
      </c>
      <c r="QC50" s="27">
        <f t="shared" si="1155"/>
        <v>0</v>
      </c>
      <c r="QD50" s="27">
        <f t="shared" si="1156"/>
        <v>0</v>
      </c>
      <c r="QE50" s="27">
        <f t="shared" si="1157"/>
        <v>0</v>
      </c>
      <c r="QF50" s="27">
        <f t="shared" si="1158"/>
        <v>0</v>
      </c>
      <c r="QG50" s="27">
        <f t="shared" si="1159"/>
        <v>0</v>
      </c>
      <c r="QH50" s="27">
        <f t="shared" si="1160"/>
        <v>0</v>
      </c>
      <c r="QI50" s="27">
        <f t="shared" si="1161"/>
        <v>0</v>
      </c>
      <c r="QJ50" s="27">
        <f t="shared" si="1162"/>
        <v>0</v>
      </c>
      <c r="QK50" s="27">
        <f t="shared" si="1163"/>
        <v>0</v>
      </c>
      <c r="QL50" s="27">
        <f t="shared" si="1164"/>
        <v>0</v>
      </c>
      <c r="QM50" s="27">
        <f t="shared" si="1165"/>
        <v>0</v>
      </c>
      <c r="QN50" s="27">
        <f t="shared" si="1166"/>
        <v>0</v>
      </c>
      <c r="QO50" s="27">
        <f t="shared" si="1167"/>
        <v>0</v>
      </c>
      <c r="QP50" s="27">
        <f t="shared" si="1168"/>
        <v>0</v>
      </c>
      <c r="QQ50" s="27">
        <f t="shared" si="1169"/>
        <v>0</v>
      </c>
      <c r="QR50" s="27">
        <f t="shared" si="1170"/>
        <v>0</v>
      </c>
      <c r="QS50" s="27">
        <f t="shared" si="1171"/>
        <v>0</v>
      </c>
      <c r="QT50" s="27">
        <f t="shared" si="1172"/>
        <v>0</v>
      </c>
      <c r="QU50" s="27">
        <f t="shared" si="1173"/>
        <v>0</v>
      </c>
      <c r="QV50" s="27">
        <f t="shared" si="1174"/>
        <v>0</v>
      </c>
      <c r="QW50" s="27">
        <f t="shared" si="1175"/>
        <v>0</v>
      </c>
      <c r="QX50" s="27">
        <f t="shared" si="1176"/>
        <v>0</v>
      </c>
      <c r="QY50" s="27">
        <f t="shared" si="1177"/>
        <v>0</v>
      </c>
      <c r="QZ50" s="27">
        <f t="shared" si="1178"/>
        <v>0</v>
      </c>
      <c r="RA50" s="27">
        <f t="shared" si="1179"/>
        <v>0</v>
      </c>
      <c r="RB50" s="27">
        <f t="shared" si="1180"/>
        <v>0</v>
      </c>
      <c r="RC50" s="27">
        <f t="shared" si="1181"/>
        <v>0</v>
      </c>
      <c r="RD50" s="27">
        <f t="shared" si="1182"/>
        <v>0</v>
      </c>
      <c r="RE50" s="27">
        <f t="shared" si="1183"/>
        <v>0</v>
      </c>
      <c r="RF50" s="27">
        <f t="shared" si="1184"/>
        <v>0</v>
      </c>
      <c r="RG50" s="27">
        <f t="shared" si="1185"/>
        <v>0</v>
      </c>
      <c r="RH50" s="27">
        <f t="shared" si="1186"/>
        <v>0</v>
      </c>
      <c r="RI50" s="27">
        <f t="shared" si="1187"/>
        <v>0</v>
      </c>
      <c r="RJ50" s="27">
        <f t="shared" si="1188"/>
        <v>0</v>
      </c>
      <c r="RL50" s="28">
        <f t="shared" si="1189"/>
        <v>101</v>
      </c>
      <c r="RM50" s="28">
        <f t="shared" si="1190"/>
        <v>60</v>
      </c>
      <c r="RN50" s="28">
        <f t="shared" si="1191"/>
        <v>21</v>
      </c>
      <c r="RO50" s="28">
        <f t="shared" si="1192"/>
        <v>22</v>
      </c>
      <c r="RP50" s="28">
        <f t="shared" si="1193"/>
        <v>0</v>
      </c>
      <c r="RQ50" s="28">
        <f t="shared" si="1194"/>
        <v>153.5</v>
      </c>
      <c r="RT50" s="27" t="str">
        <f t="shared" si="1195"/>
        <v>6</v>
      </c>
      <c r="RU50" s="27" t="str">
        <f t="shared" si="1196"/>
        <v>8</v>
      </c>
      <c r="RV50" s="27" t="str">
        <f t="shared" si="1197"/>
        <v>8</v>
      </c>
      <c r="RW50" s="27" t="str">
        <f t="shared" si="1198"/>
        <v>9</v>
      </c>
      <c r="RX50" s="27" t="str">
        <f t="shared" si="1199"/>
        <v>0</v>
      </c>
      <c r="RY50" s="27" t="str">
        <f t="shared" si="1200"/>
        <v>12</v>
      </c>
      <c r="RZ50" s="27" t="str">
        <f t="shared" si="1201"/>
        <v>8</v>
      </c>
      <c r="SA50" s="27" t="str">
        <f t="shared" si="1202"/>
        <v>0</v>
      </c>
      <c r="SB50" s="27" t="str">
        <f t="shared" si="1203"/>
        <v>7</v>
      </c>
      <c r="SC50" s="27" t="str">
        <f t="shared" si="1204"/>
        <v>6</v>
      </c>
      <c r="SD50" s="27" t="str">
        <f t="shared" si="1205"/>
        <v>0</v>
      </c>
      <c r="SE50" s="27" t="str">
        <f t="shared" si="1206"/>
        <v>9</v>
      </c>
      <c r="SF50" s="27" t="str">
        <f t="shared" si="1207"/>
        <v>0</v>
      </c>
      <c r="SG50" s="27" t="str">
        <f t="shared" si="1208"/>
        <v>13</v>
      </c>
      <c r="SH50" s="27" t="str">
        <f t="shared" si="1209"/>
        <v>11</v>
      </c>
      <c r="SI50" s="27" t="str">
        <f t="shared" si="1210"/>
        <v>7</v>
      </c>
      <c r="SJ50" s="27" t="str">
        <f t="shared" si="1211"/>
        <v>8</v>
      </c>
      <c r="SK50" s="27" t="str">
        <f t="shared" si="1212"/>
        <v>0</v>
      </c>
      <c r="SL50" s="27" t="str">
        <f t="shared" si="1213"/>
        <v>8</v>
      </c>
      <c r="SM50" s="27" t="str">
        <f t="shared" si="1214"/>
        <v>0</v>
      </c>
      <c r="SN50" s="27" t="str">
        <f t="shared" si="1215"/>
        <v>8</v>
      </c>
      <c r="SO50" s="27" t="str">
        <f t="shared" si="1216"/>
        <v>6</v>
      </c>
      <c r="SP50" s="27" t="str">
        <f t="shared" si="1217"/>
        <v>8</v>
      </c>
      <c r="SQ50" s="27" t="str">
        <f t="shared" si="1218"/>
        <v>0</v>
      </c>
      <c r="SR50" s="27" t="str">
        <f t="shared" si="1219"/>
        <v>0</v>
      </c>
      <c r="SS50" s="27" t="str">
        <f t="shared" si="1220"/>
        <v>0</v>
      </c>
      <c r="ST50" s="27" t="str">
        <f t="shared" si="1221"/>
        <v>11</v>
      </c>
      <c r="SU50" s="27" t="str">
        <f t="shared" si="1222"/>
        <v>8</v>
      </c>
      <c r="SV50" s="27" t="str">
        <f t="shared" si="1223"/>
        <v>0</v>
      </c>
      <c r="SW50" s="27" t="str">
        <f t="shared" si="1224"/>
        <v>8</v>
      </c>
      <c r="SX50" s="27" t="str">
        <f t="shared" si="1225"/>
        <v>0</v>
      </c>
      <c r="SY50" s="27" t="str">
        <f t="shared" si="1226"/>
        <v>0</v>
      </c>
      <c r="SZ50" s="27" t="str">
        <f t="shared" si="1227"/>
        <v>6</v>
      </c>
      <c r="TA50" s="27" t="str">
        <f t="shared" si="1228"/>
        <v>0</v>
      </c>
      <c r="TB50" s="27" t="str">
        <f t="shared" si="1229"/>
        <v>0</v>
      </c>
      <c r="TC50" s="27" t="str">
        <f t="shared" si="1230"/>
        <v>7</v>
      </c>
      <c r="TD50" s="27" t="str">
        <f t="shared" si="1231"/>
        <v>0</v>
      </c>
      <c r="TE50" s="27" t="str">
        <f t="shared" si="1232"/>
        <v>0</v>
      </c>
      <c r="TF50" s="27" t="str">
        <f t="shared" si="1233"/>
        <v>10</v>
      </c>
      <c r="TG50" s="27" t="str">
        <f t="shared" si="1234"/>
        <v>0</v>
      </c>
      <c r="TH50" s="27" t="str">
        <f t="shared" si="1235"/>
        <v>0</v>
      </c>
      <c r="TI50" s="27" t="str">
        <f t="shared" si="1236"/>
        <v>8</v>
      </c>
      <c r="TJ50" s="27" t="str">
        <f t="shared" si="1237"/>
        <v>0</v>
      </c>
      <c r="TK50" s="27" t="str">
        <f t="shared" si="1238"/>
        <v>0</v>
      </c>
      <c r="TL50" s="27" t="str">
        <f t="shared" si="1239"/>
        <v>4</v>
      </c>
      <c r="TM50" s="27" t="str">
        <f t="shared" si="1240"/>
        <v>0</v>
      </c>
      <c r="TN50" s="27" t="str">
        <f t="shared" si="1241"/>
        <v>0</v>
      </c>
      <c r="TO50" s="27" t="str">
        <f t="shared" si="1242"/>
        <v>0</v>
      </c>
      <c r="TP50" s="27" t="str">
        <f t="shared" si="1243"/>
        <v>0</v>
      </c>
      <c r="TQ50" s="27" t="str">
        <f t="shared" si="1244"/>
        <v>0</v>
      </c>
      <c r="TR50" s="27" t="str">
        <f t="shared" si="1245"/>
        <v>0</v>
      </c>
      <c r="TS50" s="27" t="str">
        <f t="shared" si="1246"/>
        <v>0</v>
      </c>
      <c r="TT50" s="27" t="str">
        <f t="shared" si="1247"/>
        <v>0</v>
      </c>
      <c r="TU50" s="27" t="str">
        <f t="shared" si="1248"/>
        <v>0</v>
      </c>
      <c r="TV50" s="27" t="str">
        <f t="shared" si="1249"/>
        <v>0</v>
      </c>
      <c r="TW50" s="27" t="str">
        <f t="shared" si="1250"/>
        <v>0</v>
      </c>
      <c r="TX50" s="27" t="str">
        <f t="shared" si="1251"/>
        <v>0</v>
      </c>
      <c r="TY50" s="27" t="str">
        <f t="shared" si="1252"/>
        <v>0</v>
      </c>
      <c r="TZ50" s="27" t="str">
        <f t="shared" si="1253"/>
        <v>0</v>
      </c>
      <c r="UA50" s="27" t="str">
        <f t="shared" si="1254"/>
        <v>0</v>
      </c>
      <c r="UB50" s="27" t="str">
        <f t="shared" si="1255"/>
        <v>0</v>
      </c>
      <c r="UC50" s="27" t="str">
        <f t="shared" si="1256"/>
        <v>0</v>
      </c>
      <c r="UD50" s="27" t="str">
        <f t="shared" si="1257"/>
        <v>0</v>
      </c>
      <c r="UE50" s="27" t="str">
        <f t="shared" si="1258"/>
        <v>0</v>
      </c>
      <c r="UF50" s="27" t="str">
        <f t="shared" si="1259"/>
        <v>0</v>
      </c>
      <c r="UG50" s="27" t="str">
        <f t="shared" si="1260"/>
        <v>0</v>
      </c>
      <c r="UH50" s="27" t="str">
        <f t="shared" si="1261"/>
        <v>0</v>
      </c>
      <c r="UI50" s="27" t="str">
        <f t="shared" si="1262"/>
        <v>0</v>
      </c>
      <c r="UJ50" s="27" t="str">
        <f t="shared" si="1263"/>
        <v>0</v>
      </c>
      <c r="UK50" s="27" t="str">
        <f t="shared" si="1264"/>
        <v>0</v>
      </c>
      <c r="UL50" s="27" t="str">
        <f t="shared" si="1265"/>
        <v>0</v>
      </c>
      <c r="UM50" s="27" t="str">
        <f t="shared" si="1266"/>
        <v>0</v>
      </c>
      <c r="UN50" s="27" t="str">
        <f t="shared" si="1267"/>
        <v>0</v>
      </c>
      <c r="UO50" s="27" t="str">
        <f t="shared" si="1268"/>
        <v>0</v>
      </c>
      <c r="UP50" s="27" t="str">
        <f t="shared" si="1269"/>
        <v>0</v>
      </c>
      <c r="UQ50" s="27" t="str">
        <f t="shared" si="1270"/>
        <v>0</v>
      </c>
      <c r="UR50" s="27" t="str">
        <f t="shared" si="1271"/>
        <v>0</v>
      </c>
      <c r="US50" s="27" t="str">
        <f t="shared" si="1272"/>
        <v>0</v>
      </c>
      <c r="UT50" s="27" t="str">
        <f t="shared" si="1273"/>
        <v>0</v>
      </c>
      <c r="UU50" s="27" t="str">
        <f t="shared" si="1274"/>
        <v>0</v>
      </c>
      <c r="UV50" s="27" t="str">
        <f t="shared" si="1275"/>
        <v>0</v>
      </c>
      <c r="UW50" s="27" t="str">
        <f t="shared" si="1276"/>
        <v>0</v>
      </c>
      <c r="UY50" s="28">
        <f t="shared" si="1277"/>
        <v>9.32</v>
      </c>
      <c r="UZ50" s="28">
        <f t="shared" si="1278"/>
        <v>-13.410000000000002</v>
      </c>
      <c r="VA50" s="28">
        <f t="shared" si="1279"/>
        <v>-6.9099999999999993</v>
      </c>
      <c r="VB50" s="28">
        <f t="shared" si="1280"/>
        <v>-12.24</v>
      </c>
      <c r="VC50" s="28">
        <f t="shared" si="1281"/>
        <v>0</v>
      </c>
      <c r="VD50" s="28">
        <f t="shared" si="1282"/>
        <v>-10.845000000000001</v>
      </c>
      <c r="VG50" s="27" t="str">
        <f t="shared" si="1283"/>
        <v>6.01</v>
      </c>
      <c r="VH50" s="27" t="str">
        <f t="shared" si="1284"/>
        <v>1.2</v>
      </c>
      <c r="VI50" s="27" t="str">
        <f t="shared" si="1285"/>
        <v>-4.9</v>
      </c>
      <c r="VJ50" s="27" t="str">
        <f t="shared" si="1286"/>
        <v>-3</v>
      </c>
      <c r="VK50" s="27">
        <f t="shared" si="1287"/>
        <v>0</v>
      </c>
      <c r="VL50" s="27" t="str">
        <f t="shared" si="1288"/>
        <v>7.76</v>
      </c>
      <c r="VM50" s="27" t="str">
        <f t="shared" si="1289"/>
        <v>-2.61</v>
      </c>
      <c r="VN50" s="27">
        <f t="shared" si="1290"/>
        <v>0</v>
      </c>
      <c r="VO50" s="27" t="str">
        <f t="shared" si="1291"/>
        <v>-1.38</v>
      </c>
      <c r="VP50" s="27" t="str">
        <f t="shared" si="1292"/>
        <v>-2.31</v>
      </c>
      <c r="VQ50" s="27">
        <f t="shared" si="1293"/>
        <v>0</v>
      </c>
      <c r="VR50" s="27" t="str">
        <f t="shared" si="1294"/>
        <v>-10.23</v>
      </c>
      <c r="VS50" s="27">
        <f t="shared" si="1295"/>
        <v>0</v>
      </c>
      <c r="VT50" s="27" t="str">
        <f t="shared" si="1296"/>
        <v>1.45</v>
      </c>
      <c r="VU50" s="27" t="str">
        <f t="shared" si="1297"/>
        <v>-0.91</v>
      </c>
      <c r="VV50" s="27" t="str">
        <f t="shared" si="1298"/>
        <v>0.28</v>
      </c>
      <c r="VW50" s="27" t="str">
        <f t="shared" si="1299"/>
        <v>-2.22</v>
      </c>
      <c r="VX50" s="27">
        <f t="shared" si="1300"/>
        <v>0</v>
      </c>
      <c r="VY50" s="27" t="str">
        <f t="shared" si="1301"/>
        <v>-7.87</v>
      </c>
      <c r="VZ50" s="27">
        <f t="shared" si="1302"/>
        <v>0</v>
      </c>
      <c r="WA50" s="27" t="str">
        <f t="shared" si="1303"/>
        <v>-2.53</v>
      </c>
      <c r="WB50" s="27" t="str">
        <f t="shared" si="1304"/>
        <v>0.65</v>
      </c>
      <c r="WC50" s="27" t="str">
        <f t="shared" si="1305"/>
        <v>-8.36</v>
      </c>
      <c r="WD50" s="27">
        <f t="shared" si="1306"/>
        <v>0</v>
      </c>
      <c r="WE50" s="27">
        <f t="shared" si="1307"/>
        <v>0</v>
      </c>
      <c r="WF50" s="27">
        <f t="shared" si="1308"/>
        <v>0</v>
      </c>
      <c r="WG50" s="27" t="str">
        <f t="shared" si="1309"/>
        <v>3.51</v>
      </c>
      <c r="WH50" s="27" t="str">
        <f t="shared" si="1310"/>
        <v>3.67</v>
      </c>
      <c r="WI50" s="27">
        <f t="shared" si="1311"/>
        <v>0</v>
      </c>
      <c r="WJ50" s="27" t="str">
        <f t="shared" si="1312"/>
        <v>3.1</v>
      </c>
      <c r="WK50" s="27">
        <f t="shared" si="1313"/>
        <v>0</v>
      </c>
      <c r="WL50" s="27">
        <f t="shared" si="1314"/>
        <v>0</v>
      </c>
      <c r="WM50" s="27" t="str">
        <f t="shared" si="1315"/>
        <v>5.66</v>
      </c>
      <c r="WN50" s="27">
        <f t="shared" si="1316"/>
        <v>0</v>
      </c>
      <c r="WO50" s="27">
        <f t="shared" si="1317"/>
        <v>0</v>
      </c>
      <c r="WP50" s="27" t="str">
        <f t="shared" si="1318"/>
        <v>2.03</v>
      </c>
      <c r="WQ50" s="27">
        <f t="shared" si="1319"/>
        <v>0</v>
      </c>
      <c r="WR50" s="27">
        <f t="shared" si="1320"/>
        <v>0</v>
      </c>
      <c r="WS50" s="27" t="str">
        <f t="shared" si="1321"/>
        <v>-5.32</v>
      </c>
      <c r="WT50" s="27">
        <f t="shared" si="1322"/>
        <v>0</v>
      </c>
      <c r="WU50" s="27">
        <f t="shared" si="1323"/>
        <v>0</v>
      </c>
      <c r="WV50" s="27" t="str">
        <f t="shared" si="1324"/>
        <v>-3.68</v>
      </c>
      <c r="WW50" s="27">
        <f t="shared" si="1325"/>
        <v>0</v>
      </c>
      <c r="WX50" s="27">
        <f t="shared" si="1326"/>
        <v>0</v>
      </c>
      <c r="WY50" s="27" t="str">
        <f t="shared" si="1327"/>
        <v>-3.24</v>
      </c>
      <c r="WZ50" s="27">
        <f t="shared" si="1328"/>
        <v>0</v>
      </c>
      <c r="XA50" s="27">
        <f t="shared" si="1329"/>
        <v>0</v>
      </c>
      <c r="XB50" s="27">
        <f t="shared" si="1330"/>
        <v>0</v>
      </c>
      <c r="XC50" s="27">
        <f t="shared" si="1331"/>
        <v>0</v>
      </c>
      <c r="XD50" s="27">
        <f t="shared" si="1332"/>
        <v>0</v>
      </c>
      <c r="XE50" s="27">
        <f t="shared" si="1333"/>
        <v>0</v>
      </c>
      <c r="XF50" s="27">
        <f t="shared" si="1334"/>
        <v>0</v>
      </c>
      <c r="XG50" s="27">
        <f t="shared" si="1335"/>
        <v>0</v>
      </c>
      <c r="XH50" s="27">
        <f t="shared" si="1336"/>
        <v>0</v>
      </c>
      <c r="XI50" s="27">
        <f t="shared" si="1337"/>
        <v>0</v>
      </c>
      <c r="XJ50" s="27">
        <f t="shared" si="1338"/>
        <v>0</v>
      </c>
      <c r="XK50" s="27">
        <f t="shared" si="1339"/>
        <v>0</v>
      </c>
      <c r="XL50" s="27">
        <f t="shared" si="1340"/>
        <v>0</v>
      </c>
      <c r="XM50" s="27">
        <f t="shared" si="1341"/>
        <v>0</v>
      </c>
      <c r="XN50" s="27">
        <f t="shared" si="1342"/>
        <v>0</v>
      </c>
      <c r="XO50" s="27">
        <f t="shared" si="1343"/>
        <v>0</v>
      </c>
      <c r="XP50" s="27">
        <f t="shared" si="1344"/>
        <v>0</v>
      </c>
      <c r="XQ50" s="27">
        <f t="shared" si="1345"/>
        <v>0</v>
      </c>
      <c r="XR50" s="27">
        <f t="shared" si="1346"/>
        <v>0</v>
      </c>
      <c r="XS50" s="27">
        <f t="shared" si="1347"/>
        <v>0</v>
      </c>
      <c r="XT50" s="27">
        <f t="shared" si="1348"/>
        <v>0</v>
      </c>
      <c r="XU50" s="27">
        <f t="shared" si="1349"/>
        <v>0</v>
      </c>
      <c r="XV50" s="27">
        <f t="shared" si="1350"/>
        <v>0</v>
      </c>
      <c r="XW50" s="27">
        <f t="shared" si="1351"/>
        <v>0</v>
      </c>
      <c r="XX50" s="27">
        <f t="shared" si="1352"/>
        <v>0</v>
      </c>
      <c r="XY50" s="27">
        <f t="shared" si="1353"/>
        <v>0</v>
      </c>
      <c r="XZ50" s="27">
        <f t="shared" si="1354"/>
        <v>0</v>
      </c>
      <c r="YA50" s="27">
        <f t="shared" si="1355"/>
        <v>0</v>
      </c>
      <c r="YB50" s="27">
        <f t="shared" si="1356"/>
        <v>0</v>
      </c>
      <c r="YC50" s="27">
        <f t="shared" si="1357"/>
        <v>0</v>
      </c>
      <c r="YD50" s="27">
        <f t="shared" si="1358"/>
        <v>0</v>
      </c>
      <c r="YE50" s="27">
        <f t="shared" si="1359"/>
        <v>0</v>
      </c>
      <c r="YF50" s="27">
        <f t="shared" si="1360"/>
        <v>0</v>
      </c>
      <c r="YG50" s="27">
        <f t="shared" si="1361"/>
        <v>0</v>
      </c>
      <c r="YH50" s="27">
        <f t="shared" si="1362"/>
        <v>0</v>
      </c>
      <c r="YI50" s="27">
        <f t="shared" si="1363"/>
        <v>0</v>
      </c>
      <c r="YJ50" s="27">
        <f t="shared" si="1364"/>
        <v>0</v>
      </c>
      <c r="YL50" s="28">
        <f t="shared" si="1365"/>
        <v>691</v>
      </c>
      <c r="YM50" s="28">
        <f t="shared" si="1366"/>
        <v>524</v>
      </c>
      <c r="YN50" s="28">
        <f t="shared" si="1367"/>
        <v>126</v>
      </c>
      <c r="YO50" s="28">
        <f t="shared" si="1368"/>
        <v>236</v>
      </c>
      <c r="YP50" s="28">
        <f t="shared" si="1369"/>
        <v>0</v>
      </c>
      <c r="YQ50" s="28">
        <f t="shared" si="1370"/>
        <v>1164.6666666666665</v>
      </c>
      <c r="YT50" s="27" t="str">
        <f t="shared" si="1371"/>
        <v>48</v>
      </c>
      <c r="YU50" s="27" t="str">
        <f t="shared" si="1372"/>
        <v>42</v>
      </c>
      <c r="YV50" s="27" t="str">
        <f t="shared" si="1373"/>
        <v>73</v>
      </c>
      <c r="YW50" s="27" t="str">
        <f t="shared" si="1374"/>
        <v>75</v>
      </c>
      <c r="YX50" s="27">
        <f t="shared" si="1375"/>
        <v>0</v>
      </c>
      <c r="YY50" s="27" t="str">
        <f t="shared" si="1376"/>
        <v>37</v>
      </c>
      <c r="YZ50" s="27" t="str">
        <f t="shared" si="1377"/>
        <v>78</v>
      </c>
      <c r="ZA50" s="27">
        <f t="shared" si="1378"/>
        <v>0</v>
      </c>
      <c r="ZB50" s="27" t="str">
        <f t="shared" si="1379"/>
        <v>66</v>
      </c>
      <c r="ZC50" s="27" t="str">
        <f t="shared" si="1380"/>
        <v>57</v>
      </c>
      <c r="ZD50" s="27">
        <f t="shared" si="1381"/>
        <v>0</v>
      </c>
      <c r="ZE50" s="27" t="str">
        <f t="shared" si="1382"/>
        <v>75</v>
      </c>
      <c r="ZF50" s="27">
        <f t="shared" si="1383"/>
        <v>0</v>
      </c>
      <c r="ZG50" s="27" t="str">
        <f t="shared" si="1384"/>
        <v>55</v>
      </c>
      <c r="ZH50" s="27" t="str">
        <f t="shared" si="1385"/>
        <v>67</v>
      </c>
      <c r="ZI50" s="27" t="str">
        <f t="shared" si="1386"/>
        <v>59</v>
      </c>
      <c r="ZJ50" s="27" t="str">
        <f t="shared" si="1387"/>
        <v>63</v>
      </c>
      <c r="ZK50" s="27">
        <f t="shared" si="1388"/>
        <v>0</v>
      </c>
      <c r="ZL50" s="27" t="str">
        <f t="shared" si="1389"/>
        <v>74</v>
      </c>
      <c r="ZM50" s="27">
        <f t="shared" si="1390"/>
        <v>0</v>
      </c>
      <c r="ZN50" s="27" t="str">
        <f t="shared" si="1391"/>
        <v>71</v>
      </c>
      <c r="ZO50" s="27" t="str">
        <f t="shared" si="1392"/>
        <v>63</v>
      </c>
      <c r="ZP50" s="27" t="str">
        <f t="shared" si="1393"/>
        <v>71</v>
      </c>
      <c r="ZQ50" s="27">
        <f t="shared" si="1394"/>
        <v>0</v>
      </c>
      <c r="ZR50" s="27">
        <f t="shared" si="1395"/>
        <v>0</v>
      </c>
      <c r="ZS50" s="27">
        <f t="shared" si="1396"/>
        <v>0</v>
      </c>
      <c r="ZT50" s="27" t="str">
        <f t="shared" si="1397"/>
        <v>50</v>
      </c>
      <c r="ZU50" s="27" t="str">
        <f t="shared" si="1398"/>
        <v>55</v>
      </c>
      <c r="ZV50" s="27">
        <f t="shared" si="1399"/>
        <v>0</v>
      </c>
      <c r="ZW50" s="27" t="str">
        <f t="shared" si="1400"/>
        <v>64</v>
      </c>
      <c r="ZX50" s="27">
        <f t="shared" si="1401"/>
        <v>0</v>
      </c>
      <c r="ZY50" s="27">
        <f t="shared" si="1402"/>
        <v>0</v>
      </c>
      <c r="ZZ50" s="27" t="str">
        <f t="shared" si="1403"/>
        <v>33</v>
      </c>
      <c r="AAA50" s="27">
        <f t="shared" si="1404"/>
        <v>0</v>
      </c>
      <c r="AAB50" s="27">
        <f t="shared" si="1405"/>
        <v>0</v>
      </c>
      <c r="AAC50" s="27" t="str">
        <f t="shared" si="1406"/>
        <v>65</v>
      </c>
      <c r="AAD50" s="27">
        <f t="shared" si="1407"/>
        <v>0</v>
      </c>
      <c r="AAE50" s="27">
        <f t="shared" si="1408"/>
        <v>0</v>
      </c>
      <c r="AAF50" s="27" t="str">
        <f t="shared" si="1409"/>
        <v>80</v>
      </c>
      <c r="AAG50" s="27">
        <f t="shared" si="1410"/>
        <v>0</v>
      </c>
      <c r="AAH50" s="27">
        <f t="shared" si="1411"/>
        <v>0</v>
      </c>
      <c r="AAI50" s="27" t="str">
        <f t="shared" si="1412"/>
        <v>80</v>
      </c>
      <c r="AAJ50" s="27">
        <f t="shared" si="1413"/>
        <v>0</v>
      </c>
      <c r="AAK50" s="27">
        <f t="shared" si="1414"/>
        <v>0</v>
      </c>
      <c r="AAL50" s="27" t="str">
        <f t="shared" si="1415"/>
        <v>76</v>
      </c>
      <c r="AAM50" s="27">
        <f t="shared" si="1416"/>
        <v>0</v>
      </c>
      <c r="AAN50" s="27">
        <f t="shared" si="1417"/>
        <v>0</v>
      </c>
      <c r="AAO50" s="27">
        <f t="shared" si="1418"/>
        <v>0</v>
      </c>
      <c r="AAP50" s="27">
        <f t="shared" si="1419"/>
        <v>0</v>
      </c>
      <c r="AAQ50" s="27">
        <f t="shared" si="1420"/>
        <v>0</v>
      </c>
      <c r="AAR50" s="27">
        <f t="shared" si="1421"/>
        <v>0</v>
      </c>
      <c r="AAS50" s="27">
        <f t="shared" si="1422"/>
        <v>0</v>
      </c>
      <c r="AAT50" s="27">
        <f t="shared" si="1423"/>
        <v>0</v>
      </c>
      <c r="AAU50" s="27">
        <f t="shared" si="1424"/>
        <v>0</v>
      </c>
      <c r="AAV50" s="27">
        <f t="shared" si="1425"/>
        <v>0</v>
      </c>
      <c r="AAW50" s="27">
        <f t="shared" si="1426"/>
        <v>0</v>
      </c>
      <c r="AAX50" s="27">
        <f t="shared" si="1427"/>
        <v>0</v>
      </c>
      <c r="AAY50" s="27">
        <f t="shared" si="1428"/>
        <v>0</v>
      </c>
      <c r="AAZ50" s="27">
        <f t="shared" si="1429"/>
        <v>0</v>
      </c>
      <c r="ABA50" s="27">
        <f t="shared" si="1430"/>
        <v>0</v>
      </c>
      <c r="ABB50" s="27">
        <f t="shared" si="1431"/>
        <v>0</v>
      </c>
      <c r="ABC50" s="27">
        <f t="shared" si="1432"/>
        <v>0</v>
      </c>
      <c r="ABD50" s="27">
        <f t="shared" si="1433"/>
        <v>0</v>
      </c>
      <c r="ABE50" s="27">
        <f t="shared" si="1434"/>
        <v>0</v>
      </c>
      <c r="ABF50" s="27">
        <f t="shared" si="1435"/>
        <v>0</v>
      </c>
      <c r="ABG50" s="27">
        <f t="shared" si="1436"/>
        <v>0</v>
      </c>
      <c r="ABH50" s="27">
        <f t="shared" si="1437"/>
        <v>0</v>
      </c>
      <c r="ABI50" s="27">
        <f t="shared" si="1438"/>
        <v>0</v>
      </c>
      <c r="ABJ50" s="27">
        <f t="shared" si="1439"/>
        <v>0</v>
      </c>
      <c r="ABK50" s="27">
        <f t="shared" si="1440"/>
        <v>0</v>
      </c>
      <c r="ABL50" s="27">
        <f t="shared" si="1441"/>
        <v>0</v>
      </c>
      <c r="ABM50" s="27">
        <f t="shared" si="1442"/>
        <v>0</v>
      </c>
      <c r="ABN50" s="27">
        <f t="shared" si="1443"/>
        <v>0</v>
      </c>
      <c r="ABO50" s="27">
        <f t="shared" si="1444"/>
        <v>0</v>
      </c>
      <c r="ABP50" s="27">
        <f t="shared" si="1445"/>
        <v>0</v>
      </c>
      <c r="ABQ50" s="27">
        <f t="shared" si="1446"/>
        <v>0</v>
      </c>
      <c r="ABR50" s="27">
        <f t="shared" si="1447"/>
        <v>0</v>
      </c>
      <c r="ABS50" s="27">
        <f t="shared" si="1448"/>
        <v>0</v>
      </c>
      <c r="ABT50" s="27">
        <f t="shared" si="1449"/>
        <v>0</v>
      </c>
      <c r="ABU50" s="27">
        <f t="shared" si="1450"/>
        <v>0</v>
      </c>
      <c r="ABV50" s="27">
        <f t="shared" si="1451"/>
        <v>0</v>
      </c>
      <c r="ABW50" s="27">
        <f t="shared" si="1452"/>
        <v>0</v>
      </c>
      <c r="ABY50" s="28">
        <f t="shared" si="1453"/>
        <v>533</v>
      </c>
      <c r="ABZ50" s="28">
        <f t="shared" si="1454"/>
        <v>287.3</v>
      </c>
      <c r="ACA50" s="28">
        <f t="shared" si="1455"/>
        <v>148.6</v>
      </c>
      <c r="ACB50" s="28">
        <f t="shared" si="1456"/>
        <v>186</v>
      </c>
      <c r="ACC50" s="28">
        <f t="shared" si="1457"/>
        <v>0</v>
      </c>
      <c r="ACD50" s="28">
        <f t="shared" si="1458"/>
        <v>889.06666666666661</v>
      </c>
      <c r="ACG50" s="27" t="str">
        <f t="shared" si="1459"/>
        <v>12.3</v>
      </c>
      <c r="ACH50" s="27" t="str">
        <f t="shared" si="1460"/>
        <v>51.2</v>
      </c>
      <c r="ACI50" s="27" t="str">
        <f t="shared" si="1461"/>
        <v>52.5</v>
      </c>
      <c r="ACJ50" s="27" t="str">
        <f t="shared" si="1462"/>
        <v>28.9</v>
      </c>
      <c r="ACK50" s="27">
        <f t="shared" si="1463"/>
        <v>0</v>
      </c>
      <c r="ACL50" s="27" t="str">
        <f t="shared" si="1464"/>
        <v>98.5</v>
      </c>
      <c r="ACM50" s="27" t="str">
        <f t="shared" si="1465"/>
        <v>19.4</v>
      </c>
      <c r="ACN50" s="27">
        <f t="shared" si="1466"/>
        <v>0</v>
      </c>
      <c r="ACO50" s="27" t="str">
        <f t="shared" si="1467"/>
        <v>12.1</v>
      </c>
      <c r="ACP50" s="27" t="str">
        <f t="shared" si="1468"/>
        <v>26.4</v>
      </c>
      <c r="ACQ50" s="27">
        <f t="shared" si="1469"/>
        <v>0</v>
      </c>
      <c r="ACR50" s="27" t="str">
        <f t="shared" si="1470"/>
        <v>38.3</v>
      </c>
      <c r="ACS50" s="27">
        <f t="shared" si="1471"/>
        <v>0</v>
      </c>
      <c r="ACT50" s="27" t="str">
        <f t="shared" si="1472"/>
        <v>107</v>
      </c>
      <c r="ACU50" s="27" t="str">
        <f t="shared" si="1473"/>
        <v>64.1</v>
      </c>
      <c r="ACV50" s="27" t="str">
        <f t="shared" si="1474"/>
        <v>60.9</v>
      </c>
      <c r="ACW50" s="27" t="str">
        <f t="shared" si="1475"/>
        <v>17.4</v>
      </c>
      <c r="ACX50" s="27">
        <f t="shared" si="1476"/>
        <v>0</v>
      </c>
      <c r="ACY50" s="27" t="str">
        <f t="shared" si="1477"/>
        <v>30.5</v>
      </c>
      <c r="ACZ50" s="27">
        <f t="shared" si="1478"/>
        <v>0</v>
      </c>
      <c r="ADA50" s="27" t="str">
        <f t="shared" si="1479"/>
        <v>19.6</v>
      </c>
      <c r="ADB50" s="27" t="str">
        <f t="shared" si="1480"/>
        <v>34.1</v>
      </c>
      <c r="ADC50" s="27" t="str">
        <f t="shared" si="1481"/>
        <v>41.6</v>
      </c>
      <c r="ADD50" s="27">
        <f t="shared" si="1482"/>
        <v>0</v>
      </c>
      <c r="ADE50" s="27">
        <f t="shared" si="1483"/>
        <v>0</v>
      </c>
      <c r="ADF50" s="27">
        <f t="shared" si="1484"/>
        <v>0</v>
      </c>
      <c r="ADG50" s="27" t="str">
        <f t="shared" si="1485"/>
        <v>50.1</v>
      </c>
      <c r="ADH50" s="27" t="str">
        <f t="shared" si="1486"/>
        <v>69.7</v>
      </c>
      <c r="ADI50" s="27">
        <f t="shared" si="1487"/>
        <v>0</v>
      </c>
      <c r="ADJ50" s="27" t="str">
        <f t="shared" si="1488"/>
        <v>29.9</v>
      </c>
      <c r="ADK50" s="27">
        <f t="shared" si="1489"/>
        <v>0</v>
      </c>
      <c r="ADL50" s="27">
        <f t="shared" si="1490"/>
        <v>0</v>
      </c>
      <c r="ADM50" s="27" t="str">
        <f t="shared" si="1491"/>
        <v>80.6</v>
      </c>
      <c r="ADN50" s="27">
        <f t="shared" si="1492"/>
        <v>0</v>
      </c>
      <c r="ADO50" s="27">
        <f t="shared" si="1493"/>
        <v>0</v>
      </c>
      <c r="ADP50" s="27" t="str">
        <f t="shared" si="1494"/>
        <v>23.8</v>
      </c>
      <c r="ADQ50" s="27">
        <f t="shared" si="1495"/>
        <v>0</v>
      </c>
      <c r="ADR50" s="27">
        <f t="shared" si="1496"/>
        <v>0</v>
      </c>
      <c r="ADS50" s="27" t="str">
        <f t="shared" si="1497"/>
        <v>108</v>
      </c>
      <c r="ADT50" s="27">
        <f t="shared" si="1498"/>
        <v>0</v>
      </c>
      <c r="ADU50" s="27">
        <f t="shared" si="1499"/>
        <v>0</v>
      </c>
      <c r="ADV50" s="27" t="str">
        <f t="shared" si="1500"/>
        <v>57.1</v>
      </c>
      <c r="ADW50" s="27">
        <f t="shared" si="1501"/>
        <v>0</v>
      </c>
      <c r="ADX50" s="27">
        <f t="shared" si="1502"/>
        <v>0</v>
      </c>
      <c r="ADY50" s="27" t="str">
        <f t="shared" si="1503"/>
        <v>20.9</v>
      </c>
      <c r="ADZ50" s="27">
        <f t="shared" si="1504"/>
        <v>0</v>
      </c>
      <c r="AEA50" s="27">
        <f t="shared" si="1505"/>
        <v>0</v>
      </c>
      <c r="AEB50" s="27">
        <f t="shared" si="1506"/>
        <v>0</v>
      </c>
      <c r="AEC50" s="27">
        <f t="shared" si="1507"/>
        <v>0</v>
      </c>
      <c r="AED50" s="27">
        <f t="shared" si="1508"/>
        <v>0</v>
      </c>
      <c r="AEE50" s="27">
        <f t="shared" si="1509"/>
        <v>0</v>
      </c>
      <c r="AEF50" s="27">
        <f t="shared" si="1510"/>
        <v>0</v>
      </c>
      <c r="AEG50" s="27">
        <f t="shared" si="1511"/>
        <v>0</v>
      </c>
      <c r="AEH50" s="27">
        <f t="shared" si="1512"/>
        <v>0</v>
      </c>
      <c r="AEI50" s="27">
        <f t="shared" si="1513"/>
        <v>0</v>
      </c>
      <c r="AEJ50" s="27">
        <f t="shared" si="1514"/>
        <v>0</v>
      </c>
      <c r="AEK50" s="27">
        <f t="shared" si="1515"/>
        <v>0</v>
      </c>
      <c r="AEL50" s="27">
        <f t="shared" si="1516"/>
        <v>0</v>
      </c>
      <c r="AEM50" s="27">
        <f t="shared" si="1517"/>
        <v>0</v>
      </c>
      <c r="AEN50" s="27">
        <f t="shared" si="1518"/>
        <v>0</v>
      </c>
      <c r="AEO50" s="27">
        <f t="shared" si="1519"/>
        <v>0</v>
      </c>
      <c r="AEP50" s="27">
        <f t="shared" si="1520"/>
        <v>0</v>
      </c>
      <c r="AEQ50" s="27">
        <f t="shared" si="1521"/>
        <v>0</v>
      </c>
      <c r="AER50" s="27">
        <f t="shared" si="1522"/>
        <v>0</v>
      </c>
      <c r="AES50" s="27">
        <f t="shared" si="1523"/>
        <v>0</v>
      </c>
      <c r="AET50" s="27">
        <f t="shared" si="1524"/>
        <v>0</v>
      </c>
      <c r="AEU50" s="27">
        <f t="shared" si="1525"/>
        <v>0</v>
      </c>
      <c r="AEV50" s="27">
        <f t="shared" si="1526"/>
        <v>0</v>
      </c>
      <c r="AEW50" s="27">
        <f t="shared" si="1527"/>
        <v>0</v>
      </c>
      <c r="AEX50" s="27">
        <f t="shared" si="1528"/>
        <v>0</v>
      </c>
      <c r="AEY50" s="27">
        <f t="shared" si="1529"/>
        <v>0</v>
      </c>
      <c r="AEZ50" s="27">
        <f t="shared" si="1530"/>
        <v>0</v>
      </c>
      <c r="AFA50" s="27">
        <f t="shared" si="1531"/>
        <v>0</v>
      </c>
      <c r="AFB50" s="27">
        <f t="shared" si="1532"/>
        <v>0</v>
      </c>
      <c r="AFC50" s="27">
        <f t="shared" si="1533"/>
        <v>0</v>
      </c>
      <c r="AFD50" s="27">
        <f t="shared" si="1534"/>
        <v>0</v>
      </c>
      <c r="AFE50" s="27">
        <f t="shared" si="1535"/>
        <v>0</v>
      </c>
      <c r="AFF50" s="27">
        <f t="shared" si="1536"/>
        <v>0</v>
      </c>
      <c r="AFG50" s="27">
        <f t="shared" si="1537"/>
        <v>0</v>
      </c>
      <c r="AFH50" s="27">
        <f t="shared" si="1538"/>
        <v>0</v>
      </c>
      <c r="AFI50" s="27">
        <f t="shared" si="1539"/>
        <v>0</v>
      </c>
      <c r="AFJ50" s="27">
        <f t="shared" si="1540"/>
        <v>0</v>
      </c>
      <c r="AFL50" s="28">
        <f t="shared" si="892"/>
        <v>52.25</v>
      </c>
      <c r="AFM50" s="28">
        <v>52.25</v>
      </c>
      <c r="AFN50" s="27">
        <v>6</v>
      </c>
      <c r="AFO50" s="27">
        <f t="shared" si="1541"/>
        <v>6</v>
      </c>
      <c r="AFP50" s="27">
        <f t="shared" si="1542"/>
        <v>6</v>
      </c>
      <c r="AFQ50" s="27">
        <f t="shared" si="1543"/>
        <v>6</v>
      </c>
      <c r="AFR50" s="27">
        <f t="shared" si="1544"/>
        <v>6</v>
      </c>
      <c r="AFS50" s="27">
        <f t="shared" si="1545"/>
        <v>0</v>
      </c>
      <c r="AFT50" s="27">
        <f t="shared" si="1546"/>
        <v>6</v>
      </c>
      <c r="AFU50" s="27">
        <f t="shared" si="1547"/>
        <v>6</v>
      </c>
      <c r="AFV50" s="27">
        <f t="shared" si="1548"/>
        <v>0</v>
      </c>
      <c r="AFW50" s="27">
        <f t="shared" si="1549"/>
        <v>4</v>
      </c>
      <c r="AFX50" s="27">
        <f t="shared" si="1550"/>
        <v>5</v>
      </c>
      <c r="AFY50" s="27">
        <f t="shared" si="1551"/>
        <v>0</v>
      </c>
      <c r="AFZ50" s="27">
        <f t="shared" si="1552"/>
        <v>6</v>
      </c>
      <c r="AGA50" s="27">
        <f t="shared" si="1553"/>
        <v>0</v>
      </c>
      <c r="AGB50" s="27">
        <f t="shared" si="1554"/>
        <v>6</v>
      </c>
      <c r="AGC50" s="27">
        <f t="shared" si="1555"/>
        <v>6</v>
      </c>
      <c r="AGD50" s="27">
        <f t="shared" si="1556"/>
        <v>4</v>
      </c>
      <c r="AGE50" s="27">
        <f t="shared" si="1557"/>
        <v>1</v>
      </c>
      <c r="AGF50" s="27">
        <f t="shared" si="1558"/>
        <v>0</v>
      </c>
      <c r="AGG50" s="27">
        <f t="shared" si="1559"/>
        <v>3</v>
      </c>
      <c r="AGH50" s="27">
        <f t="shared" si="1560"/>
        <v>0</v>
      </c>
      <c r="AGI50" s="27">
        <f t="shared" si="1561"/>
        <v>1</v>
      </c>
      <c r="AGJ50" s="27">
        <f t="shared" si="1562"/>
        <v>6</v>
      </c>
      <c r="AGK50" s="27">
        <f t="shared" si="1563"/>
        <v>1</v>
      </c>
      <c r="AGL50" s="27">
        <f t="shared" si="1564"/>
        <v>0</v>
      </c>
      <c r="AGM50" s="27">
        <f t="shared" si="1565"/>
        <v>0</v>
      </c>
      <c r="AGN50" s="27">
        <f t="shared" si="1566"/>
        <v>0</v>
      </c>
      <c r="AGO50" s="27">
        <f t="shared" si="1567"/>
        <v>6</v>
      </c>
      <c r="AGP50" s="27">
        <f t="shared" si="1568"/>
        <v>6</v>
      </c>
      <c r="AGQ50" s="27">
        <f t="shared" si="1569"/>
        <v>0</v>
      </c>
      <c r="AGR50" s="27">
        <f t="shared" si="1570"/>
        <v>6</v>
      </c>
      <c r="AGS50" s="27">
        <f t="shared" si="1571"/>
        <v>0</v>
      </c>
      <c r="AGT50" s="27">
        <f t="shared" si="1572"/>
        <v>0</v>
      </c>
      <c r="AGU50" s="27">
        <f t="shared" si="1573"/>
        <v>6</v>
      </c>
      <c r="AGV50" s="27">
        <f t="shared" si="1574"/>
        <v>0</v>
      </c>
      <c r="AGW50" s="27">
        <f t="shared" si="1575"/>
        <v>0</v>
      </c>
      <c r="AGX50" s="27">
        <f t="shared" si="1576"/>
        <v>6</v>
      </c>
      <c r="AGY50" s="27">
        <f t="shared" si="1577"/>
        <v>0</v>
      </c>
      <c r="AGZ50" s="27">
        <f t="shared" si="1578"/>
        <v>0</v>
      </c>
      <c r="AHA50" s="27">
        <f t="shared" si="1579"/>
        <v>6</v>
      </c>
      <c r="AHB50" s="27">
        <f t="shared" si="1580"/>
        <v>0</v>
      </c>
      <c r="AHC50" s="27">
        <f t="shared" si="1581"/>
        <v>0</v>
      </c>
      <c r="AHD50" s="27">
        <f t="shared" si="1582"/>
        <v>6</v>
      </c>
      <c r="AHE50" s="27">
        <f t="shared" si="1583"/>
        <v>0</v>
      </c>
      <c r="AHF50" s="27">
        <f t="shared" si="1584"/>
        <v>0</v>
      </c>
      <c r="AHG50" s="27">
        <f t="shared" si="1585"/>
        <v>6</v>
      </c>
      <c r="AHH50" s="27">
        <f t="shared" si="1586"/>
        <v>0</v>
      </c>
      <c r="AHI50" s="27">
        <f t="shared" si="1587"/>
        <v>0</v>
      </c>
      <c r="AHJ50" s="27">
        <f t="shared" si="1588"/>
        <v>0</v>
      </c>
      <c r="AHK50" s="27">
        <f t="shared" si="1589"/>
        <v>0</v>
      </c>
      <c r="AHL50" s="27">
        <f t="shared" si="1590"/>
        <v>0</v>
      </c>
      <c r="AHM50" s="27">
        <f t="shared" si="1591"/>
        <v>0</v>
      </c>
      <c r="AHN50" s="27">
        <f t="shared" si="1592"/>
        <v>0</v>
      </c>
      <c r="AHO50" s="27">
        <f t="shared" si="1593"/>
        <v>0</v>
      </c>
      <c r="AHP50" s="27">
        <f t="shared" si="1594"/>
        <v>0</v>
      </c>
      <c r="AHQ50" s="27">
        <f t="shared" si="1595"/>
        <v>0</v>
      </c>
      <c r="AHR50" s="27">
        <f t="shared" si="1596"/>
        <v>0</v>
      </c>
      <c r="AHS50" s="27">
        <f t="shared" si="1597"/>
        <v>0</v>
      </c>
      <c r="AHT50" s="27">
        <f t="shared" si="1598"/>
        <v>0</v>
      </c>
      <c r="AHU50" s="27">
        <f t="shared" si="1599"/>
        <v>0</v>
      </c>
      <c r="AHV50" s="27">
        <f t="shared" si="1600"/>
        <v>0</v>
      </c>
      <c r="AHW50" s="27">
        <f t="shared" si="1601"/>
        <v>0</v>
      </c>
      <c r="AHX50" s="27">
        <f t="shared" si="1602"/>
        <v>0</v>
      </c>
      <c r="AHY50" s="27">
        <f t="shared" si="1603"/>
        <v>0</v>
      </c>
      <c r="AHZ50" s="27">
        <f t="shared" si="1604"/>
        <v>0</v>
      </c>
      <c r="AIA50" s="27">
        <f t="shared" si="1605"/>
        <v>0</v>
      </c>
      <c r="AIB50" s="27">
        <f t="shared" si="1606"/>
        <v>0</v>
      </c>
      <c r="AIC50" s="27">
        <f t="shared" si="1607"/>
        <v>0</v>
      </c>
      <c r="AID50" s="27">
        <f t="shared" si="1608"/>
        <v>0</v>
      </c>
      <c r="AIE50" s="27">
        <f t="shared" si="1609"/>
        <v>0</v>
      </c>
      <c r="AIF50" s="27">
        <f t="shared" si="1610"/>
        <v>0</v>
      </c>
      <c r="AIG50" s="27">
        <f t="shared" si="1611"/>
        <v>0</v>
      </c>
      <c r="AIH50" s="27">
        <f t="shared" si="1612"/>
        <v>0</v>
      </c>
      <c r="AII50" s="27">
        <f t="shared" si="1613"/>
        <v>0</v>
      </c>
      <c r="AIJ50" s="27">
        <f t="shared" si="1614"/>
        <v>0</v>
      </c>
      <c r="AIK50" s="27">
        <f t="shared" si="1615"/>
        <v>0</v>
      </c>
      <c r="AIL50" s="27">
        <f t="shared" si="1616"/>
        <v>0</v>
      </c>
      <c r="AIM50" s="27">
        <f t="shared" si="1617"/>
        <v>0</v>
      </c>
      <c r="AIN50" s="27">
        <f t="shared" si="1618"/>
        <v>0</v>
      </c>
      <c r="AIO50" s="27">
        <f t="shared" si="1619"/>
        <v>0</v>
      </c>
      <c r="AIP50" s="27">
        <f t="shared" si="1620"/>
        <v>0</v>
      </c>
      <c r="AIQ50" s="27">
        <f t="shared" si="1621"/>
        <v>0</v>
      </c>
      <c r="AIR50" s="27">
        <f t="shared" si="1622"/>
        <v>0</v>
      </c>
      <c r="AIT50" s="27">
        <v>1</v>
      </c>
      <c r="AIU50" s="27">
        <v>1</v>
      </c>
      <c r="AIV50" s="27">
        <v>1</v>
      </c>
      <c r="AIW50" s="27">
        <f t="shared" si="1623"/>
        <v>1</v>
      </c>
      <c r="AIX50" s="27">
        <f t="shared" si="1624"/>
        <v>0</v>
      </c>
      <c r="AIY50" s="27">
        <f t="shared" si="1625"/>
        <v>0.5</v>
      </c>
      <c r="AIZ50" s="27">
        <f t="shared" si="1626"/>
        <v>1</v>
      </c>
      <c r="AJA50" s="27">
        <f t="shared" si="1627"/>
        <v>0</v>
      </c>
      <c r="AJB50" s="27">
        <f t="shared" si="1628"/>
        <v>4</v>
      </c>
      <c r="AJC50" s="27">
        <f t="shared" si="1629"/>
        <v>4</v>
      </c>
      <c r="AJD50" s="27">
        <f t="shared" si="1630"/>
        <v>0</v>
      </c>
      <c r="AJE50" s="27">
        <f t="shared" si="1631"/>
        <v>8</v>
      </c>
      <c r="AJF50" s="27">
        <f t="shared" si="1632"/>
        <v>0</v>
      </c>
      <c r="AJG50" s="27">
        <f t="shared" si="1633"/>
        <v>0.5</v>
      </c>
      <c r="AJH50" s="27">
        <f t="shared" si="1634"/>
        <v>1</v>
      </c>
      <c r="AJI50" s="27">
        <f t="shared" si="1635"/>
        <v>8</v>
      </c>
      <c r="AJJ50" s="27">
        <f t="shared" si="1636"/>
        <v>8</v>
      </c>
      <c r="AJK50" s="27">
        <f t="shared" si="1637"/>
        <v>0</v>
      </c>
      <c r="AJL50" s="27">
        <f t="shared" si="1638"/>
        <v>1</v>
      </c>
      <c r="AJM50" s="27">
        <f t="shared" si="1639"/>
        <v>0</v>
      </c>
      <c r="AJN50" s="27">
        <f t="shared" si="1640"/>
        <v>1</v>
      </c>
      <c r="AJO50" s="27">
        <f t="shared" si="1641"/>
        <v>4</v>
      </c>
      <c r="AJP50" s="27">
        <f t="shared" si="1642"/>
        <v>4</v>
      </c>
      <c r="AJQ50" s="27">
        <f t="shared" si="1643"/>
        <v>0</v>
      </c>
      <c r="AJR50" s="27">
        <f t="shared" si="1644"/>
        <v>0</v>
      </c>
      <c r="AJS50" s="27">
        <f t="shared" si="1645"/>
        <v>0</v>
      </c>
      <c r="AJT50" s="27">
        <f t="shared" si="1646"/>
        <v>0.5</v>
      </c>
      <c r="AJU50" s="27">
        <f t="shared" si="1647"/>
        <v>1</v>
      </c>
      <c r="AJV50" s="27">
        <f t="shared" si="1648"/>
        <v>0</v>
      </c>
      <c r="AJW50" s="27">
        <f t="shared" si="1649"/>
        <v>0.5</v>
      </c>
      <c r="AJX50" s="27">
        <f t="shared" si="1650"/>
        <v>0</v>
      </c>
      <c r="AJY50" s="27">
        <f t="shared" si="1651"/>
        <v>0</v>
      </c>
      <c r="AJZ50" s="27">
        <f t="shared" si="1652"/>
        <v>0.25</v>
      </c>
      <c r="AKA50" s="27">
        <f t="shared" si="1653"/>
        <v>0</v>
      </c>
      <c r="AKB50" s="27">
        <f t="shared" si="1654"/>
        <v>0</v>
      </c>
      <c r="AKC50" s="27">
        <f t="shared" si="1655"/>
        <v>0.25</v>
      </c>
      <c r="AKD50" s="27">
        <f t="shared" si="1656"/>
        <v>0</v>
      </c>
      <c r="AKE50" s="27">
        <f t="shared" si="1657"/>
        <v>0</v>
      </c>
      <c r="AKF50" s="27">
        <f t="shared" si="1658"/>
        <v>0.25</v>
      </c>
      <c r="AKG50" s="27">
        <f t="shared" si="1659"/>
        <v>0</v>
      </c>
      <c r="AKH50" s="27">
        <f t="shared" si="1660"/>
        <v>0</v>
      </c>
      <c r="AKI50" s="27">
        <f t="shared" si="1661"/>
        <v>0.25</v>
      </c>
      <c r="AKJ50" s="27">
        <f t="shared" si="1662"/>
        <v>0</v>
      </c>
      <c r="AKK50" s="27">
        <f t="shared" si="1663"/>
        <v>0</v>
      </c>
      <c r="AKL50" s="27">
        <f t="shared" si="1664"/>
        <v>0.25</v>
      </c>
      <c r="AKM50" s="27">
        <f t="shared" si="1665"/>
        <v>0</v>
      </c>
      <c r="AKN50" s="27">
        <f t="shared" si="1666"/>
        <v>0</v>
      </c>
      <c r="AKO50" s="27">
        <f t="shared" si="1667"/>
        <v>0</v>
      </c>
      <c r="AKP50" s="27">
        <f t="shared" si="1668"/>
        <v>0</v>
      </c>
      <c r="AKQ50" s="27">
        <f t="shared" si="1669"/>
        <v>0</v>
      </c>
      <c r="AKR50" s="27">
        <f t="shared" si="1670"/>
        <v>0</v>
      </c>
      <c r="AKS50" s="27">
        <f t="shared" si="1671"/>
        <v>0</v>
      </c>
      <c r="AKT50" s="27">
        <f t="shared" si="1672"/>
        <v>0</v>
      </c>
      <c r="AKU50" s="27">
        <f t="shared" si="1673"/>
        <v>0</v>
      </c>
      <c r="AKV50" s="27">
        <f t="shared" si="1674"/>
        <v>0</v>
      </c>
      <c r="AKW50" s="27">
        <f t="shared" si="1675"/>
        <v>0</v>
      </c>
      <c r="AKX50" s="27">
        <f t="shared" si="1676"/>
        <v>0</v>
      </c>
      <c r="AKY50" s="27">
        <f t="shared" si="1677"/>
        <v>0</v>
      </c>
      <c r="AKZ50" s="27">
        <f t="shared" si="1678"/>
        <v>0</v>
      </c>
      <c r="ALA50" s="27">
        <f t="shared" si="1679"/>
        <v>0</v>
      </c>
      <c r="ALB50" s="27">
        <f t="shared" si="1680"/>
        <v>0</v>
      </c>
      <c r="ALC50" s="27">
        <f t="shared" si="1681"/>
        <v>0</v>
      </c>
      <c r="ALD50" s="27">
        <f t="shared" si="1682"/>
        <v>0</v>
      </c>
      <c r="ALE50" s="27">
        <f t="shared" si="1683"/>
        <v>0</v>
      </c>
      <c r="ALF50" s="27">
        <f t="shared" si="1684"/>
        <v>0</v>
      </c>
      <c r="ALG50" s="27">
        <f t="shared" si="1685"/>
        <v>0</v>
      </c>
      <c r="ALH50" s="27">
        <f t="shared" si="1686"/>
        <v>0</v>
      </c>
      <c r="ALI50" s="27">
        <f t="shared" si="1687"/>
        <v>0</v>
      </c>
      <c r="ALJ50" s="27">
        <f t="shared" si="1688"/>
        <v>0</v>
      </c>
      <c r="ALK50" s="27">
        <f t="shared" si="1689"/>
        <v>0</v>
      </c>
      <c r="ALL50" s="27">
        <f t="shared" si="1690"/>
        <v>0</v>
      </c>
      <c r="ALM50" s="27">
        <f t="shared" si="1691"/>
        <v>0</v>
      </c>
      <c r="ALN50" s="27">
        <f t="shared" si="1692"/>
        <v>0</v>
      </c>
      <c r="ALO50" s="27">
        <f t="shared" si="1693"/>
        <v>0</v>
      </c>
      <c r="ALP50" s="27">
        <f t="shared" si="1694"/>
        <v>0</v>
      </c>
      <c r="ALQ50" s="27">
        <f t="shared" si="1695"/>
        <v>0</v>
      </c>
      <c r="ALR50" s="27">
        <f t="shared" si="1696"/>
        <v>0</v>
      </c>
      <c r="ALS50" s="27">
        <f t="shared" si="1697"/>
        <v>0</v>
      </c>
      <c r="ALT50" s="27">
        <f t="shared" si="1698"/>
        <v>0</v>
      </c>
      <c r="ALU50" s="27">
        <f t="shared" si="1699"/>
        <v>0</v>
      </c>
      <c r="ALV50" s="27">
        <f t="shared" si="1700"/>
        <v>0</v>
      </c>
      <c r="ALW50" s="27">
        <f t="shared" si="1701"/>
        <v>0</v>
      </c>
      <c r="AMK50" s="28">
        <v>1845</v>
      </c>
      <c r="AML50" s="28">
        <f t="shared" si="1702"/>
        <v>1845</v>
      </c>
      <c r="AMN50" s="28">
        <v>1829</v>
      </c>
      <c r="AMO50" s="27" t="str">
        <f t="shared" si="1703"/>
        <v>1812</v>
      </c>
      <c r="AMP50" s="27" t="str">
        <f t="shared" si="1704"/>
        <v>1820</v>
      </c>
      <c r="AMQ50" s="27" t="str">
        <f t="shared" si="1705"/>
        <v>1835</v>
      </c>
      <c r="AMR50" s="27" t="str">
        <f t="shared" si="1706"/>
        <v>1812</v>
      </c>
      <c r="AMS50" s="27" t="str">
        <f t="shared" si="1707"/>
        <v>1812</v>
      </c>
      <c r="AMT50" s="27" t="str">
        <f t="shared" si="1708"/>
        <v>1827</v>
      </c>
      <c r="AMU50" s="27" t="str">
        <f t="shared" si="1709"/>
        <v>1812</v>
      </c>
      <c r="AMV50" s="27" t="str">
        <f t="shared" si="1710"/>
        <v>1812</v>
      </c>
      <c r="AMW50" s="27" t="str">
        <f t="shared" si="1711"/>
        <v>1806</v>
      </c>
      <c r="AMX50" s="27" t="str">
        <f t="shared" si="1712"/>
        <v>1795</v>
      </c>
      <c r="AMY50" s="27" t="str">
        <f t="shared" si="1713"/>
        <v>1795</v>
      </c>
      <c r="AMZ50" s="27" t="str">
        <f t="shared" si="1714"/>
        <v>1792</v>
      </c>
      <c r="ANA50" s="27" t="str">
        <f t="shared" si="1715"/>
        <v>1792</v>
      </c>
      <c r="ANB50" s="27" t="str">
        <f t="shared" si="1716"/>
        <v>1807</v>
      </c>
      <c r="ANC50" s="27" t="str">
        <f t="shared" si="1717"/>
        <v>1822</v>
      </c>
      <c r="AND50" s="27" t="str">
        <f t="shared" si="1718"/>
        <v>1839</v>
      </c>
      <c r="ANE50" s="27" t="str">
        <f t="shared" si="1719"/>
        <v>1826</v>
      </c>
      <c r="ANF50" s="27" t="str">
        <f t="shared" si="1720"/>
        <v>1826</v>
      </c>
      <c r="ANG50" s="27" t="str">
        <f t="shared" si="1721"/>
        <v>1819</v>
      </c>
      <c r="ANH50" s="27" t="str">
        <f t="shared" si="1722"/>
        <v>1819</v>
      </c>
      <c r="ANI50" s="27" t="str">
        <f t="shared" si="1723"/>
        <v>1803</v>
      </c>
      <c r="ANJ50" s="27" t="str">
        <f t="shared" si="1724"/>
        <v>1815</v>
      </c>
      <c r="ANK50" s="27" t="str">
        <f t="shared" si="1725"/>
        <v>1808</v>
      </c>
      <c r="ANL50" s="27" t="str">
        <f t="shared" si="1726"/>
        <v>1808</v>
      </c>
      <c r="ANM50" s="27" t="str">
        <f t="shared" si="1727"/>
        <v>1808</v>
      </c>
      <c r="ANN50" s="27" t="str">
        <f t="shared" si="1728"/>
        <v>1808</v>
      </c>
      <c r="ANO50" s="27" t="str">
        <f t="shared" si="1729"/>
        <v>1817</v>
      </c>
      <c r="ANP50" s="27" t="str">
        <f t="shared" si="1730"/>
        <v>1828</v>
      </c>
      <c r="ANQ50" s="27" t="str">
        <f t="shared" si="1731"/>
        <v>1828</v>
      </c>
      <c r="ANR50" s="27" t="str">
        <f t="shared" si="1732"/>
        <v>1814</v>
      </c>
      <c r="ANS50" s="27" t="str">
        <f t="shared" si="1733"/>
        <v>1814</v>
      </c>
      <c r="ANT50" s="27" t="str">
        <f t="shared" si="1734"/>
        <v>1814</v>
      </c>
      <c r="ANU50" s="27" t="str">
        <f t="shared" si="1735"/>
        <v>1824</v>
      </c>
      <c r="ANV50" s="27" t="str">
        <f t="shared" si="1736"/>
        <v>1824</v>
      </c>
      <c r="ANW50" s="27" t="str">
        <f t="shared" si="1737"/>
        <v>1824</v>
      </c>
      <c r="ANX50" s="27" t="str">
        <f t="shared" si="1738"/>
        <v>1808</v>
      </c>
      <c r="ANY50" s="27" t="str">
        <f t="shared" si="1739"/>
        <v>1808</v>
      </c>
      <c r="ANZ50" s="27" t="str">
        <f t="shared" si="1740"/>
        <v>1808</v>
      </c>
      <c r="AOA50" s="27" t="str">
        <f t="shared" si="1741"/>
        <v>1844</v>
      </c>
      <c r="AOB50" s="27" t="str">
        <f t="shared" si="1742"/>
        <v>1844</v>
      </c>
      <c r="AOC50" s="27" t="str">
        <f t="shared" si="1743"/>
        <v>1844</v>
      </c>
      <c r="AOD50" s="27" t="str">
        <f t="shared" si="1744"/>
        <v>1869</v>
      </c>
      <c r="AOE50" s="27" t="str">
        <f t="shared" si="1745"/>
        <v>1869</v>
      </c>
      <c r="AOF50" s="27" t="str">
        <f t="shared" si="1746"/>
        <v>1869</v>
      </c>
      <c r="AOG50" s="27" t="str">
        <f t="shared" si="1747"/>
        <v>1845</v>
      </c>
      <c r="AOH50" s="27" t="str">
        <f t="shared" si="1748"/>
        <v>1845</v>
      </c>
      <c r="AOI50" s="27" t="str">
        <f t="shared" si="1749"/>
        <v>1845</v>
      </c>
      <c r="AOJ50" s="27" t="str">
        <f t="shared" si="1750"/>
        <v>1845</v>
      </c>
      <c r="AOK50" s="27" t="str">
        <f t="shared" si="1751"/>
        <v>1845</v>
      </c>
      <c r="AOL50" s="27" t="str">
        <f t="shared" si="1752"/>
        <v>1845</v>
      </c>
      <c r="AOM50" s="27" t="str">
        <f t="shared" si="1753"/>
        <v>1845</v>
      </c>
      <c r="AON50" s="27" t="str">
        <f t="shared" si="1754"/>
        <v>1845</v>
      </c>
      <c r="AOO50" s="27" t="str">
        <f t="shared" si="1755"/>
        <v>1845</v>
      </c>
      <c r="AOP50" s="27" t="str">
        <f t="shared" si="1756"/>
        <v>1845</v>
      </c>
      <c r="AOQ50" s="27" t="str">
        <f t="shared" si="1757"/>
        <v>1845</v>
      </c>
      <c r="AOR50" s="27" t="str">
        <f t="shared" si="1758"/>
        <v>1845</v>
      </c>
      <c r="AOS50" s="27" t="str">
        <f t="shared" si="1759"/>
        <v>1845</v>
      </c>
      <c r="AOT50" s="27" t="str">
        <f t="shared" si="1760"/>
        <v>1845</v>
      </c>
      <c r="AOU50" s="27" t="str">
        <f t="shared" si="1761"/>
        <v>1845</v>
      </c>
      <c r="AOV50" s="27" t="str">
        <f t="shared" si="1762"/>
        <v>1845</v>
      </c>
      <c r="AOW50" s="27" t="str">
        <f t="shared" si="1763"/>
        <v>1845</v>
      </c>
      <c r="AOX50" s="27" t="str">
        <f t="shared" si="1764"/>
        <v>1845</v>
      </c>
      <c r="AOY50" s="27" t="str">
        <f t="shared" si="1765"/>
        <v>1845</v>
      </c>
      <c r="AOZ50" s="27" t="str">
        <f t="shared" si="1766"/>
        <v>1845</v>
      </c>
      <c r="APA50" s="27" t="str">
        <f t="shared" si="1767"/>
        <v>1845</v>
      </c>
      <c r="APB50" s="27" t="str">
        <f t="shared" si="1768"/>
        <v>1845</v>
      </c>
      <c r="APC50" s="27" t="str">
        <f t="shared" si="1769"/>
        <v>1845</v>
      </c>
      <c r="APD50" s="27" t="str">
        <f t="shared" si="1770"/>
        <v>1845</v>
      </c>
      <c r="APE50" s="27" t="str">
        <f t="shared" si="1771"/>
        <v>1845</v>
      </c>
      <c r="APF50" s="27" t="str">
        <f t="shared" si="1772"/>
        <v>1845</v>
      </c>
      <c r="APG50" s="27" t="str">
        <f t="shared" si="1773"/>
        <v>1845</v>
      </c>
      <c r="APH50" s="27" t="str">
        <f t="shared" si="1774"/>
        <v>1845</v>
      </c>
      <c r="API50" s="27" t="str">
        <f t="shared" si="1775"/>
        <v>1845</v>
      </c>
      <c r="APJ50" s="27" t="str">
        <f t="shared" si="1776"/>
        <v>1845</v>
      </c>
      <c r="APK50" s="27" t="str">
        <f t="shared" si="1777"/>
        <v>1845</v>
      </c>
      <c r="APL50" s="27" t="str">
        <f t="shared" si="1778"/>
        <v>1845</v>
      </c>
      <c r="APM50" s="27" t="str">
        <f t="shared" si="1779"/>
        <v>1845</v>
      </c>
      <c r="APN50" s="27" t="str">
        <f t="shared" si="1780"/>
        <v>1845</v>
      </c>
      <c r="APO50" s="27" t="str">
        <f t="shared" si="1781"/>
        <v>1845</v>
      </c>
      <c r="APP50" s="27" t="str">
        <f t="shared" si="1782"/>
        <v>1845</v>
      </c>
      <c r="APQ50" s="27" t="str">
        <f t="shared" si="1783"/>
        <v>1845</v>
      </c>
      <c r="APR50" s="27" t="str">
        <f t="shared" si="1784"/>
        <v>1845</v>
      </c>
    </row>
    <row r="51" spans="1:1011 1025:1110" x14ac:dyDescent="0.35">
      <c r="A51" s="27">
        <v>115</v>
      </c>
      <c r="B51" s="90" t="s">
        <v>332</v>
      </c>
      <c r="C51" s="91">
        <f>VLOOKUP(A51, Rankings!$A$2:$AN$129, 40, FALSE)</f>
        <v>49</v>
      </c>
      <c r="D51" s="79" t="s">
        <v>395</v>
      </c>
      <c r="F51" s="27">
        <v>1796</v>
      </c>
      <c r="I51" s="29">
        <f t="shared" si="893"/>
        <v>13.5</v>
      </c>
      <c r="L51" s="27" t="s">
        <v>2314</v>
      </c>
      <c r="M51" s="27" t="s">
        <v>2460</v>
      </c>
      <c r="N51" s="27" t="s">
        <v>2903</v>
      </c>
      <c r="O51" s="27" t="s">
        <v>24</v>
      </c>
      <c r="P51" s="27" t="s">
        <v>24</v>
      </c>
      <c r="Q51" s="27" t="s">
        <v>3163</v>
      </c>
      <c r="R51" s="27" t="s">
        <v>24</v>
      </c>
      <c r="S51" s="27" t="s">
        <v>24</v>
      </c>
      <c r="T51" s="27" t="s">
        <v>3748</v>
      </c>
      <c r="U51" s="27" t="s">
        <v>24</v>
      </c>
      <c r="V51" s="27" t="s">
        <v>4014</v>
      </c>
      <c r="W51" s="27" t="s">
        <v>4244</v>
      </c>
      <c r="X51" s="27" t="s">
        <v>24</v>
      </c>
      <c r="Y51" s="27" t="s">
        <v>24</v>
      </c>
      <c r="Z51" s="27" t="s">
        <v>4526</v>
      </c>
      <c r="AA51" s="27" t="s">
        <v>24</v>
      </c>
      <c r="AB51" s="27" t="s">
        <v>24</v>
      </c>
      <c r="AC51" s="27" t="s">
        <v>24</v>
      </c>
      <c r="AD51" s="27" t="s">
        <v>24</v>
      </c>
      <c r="AE51" s="27" t="s">
        <v>24</v>
      </c>
      <c r="AF51" s="27" t="s">
        <v>5116</v>
      </c>
      <c r="AG51" s="27" t="s">
        <v>24</v>
      </c>
      <c r="AH51" s="27" t="s">
        <v>24</v>
      </c>
      <c r="AI51" s="27" t="s">
        <v>24</v>
      </c>
      <c r="AJ51" s="27" t="s">
        <v>24</v>
      </c>
      <c r="AK51" s="27" t="s">
        <v>24</v>
      </c>
      <c r="AL51" s="27" t="s">
        <v>5750</v>
      </c>
      <c r="AM51" s="27" t="s">
        <v>24</v>
      </c>
      <c r="AN51" s="27" t="s">
        <v>24</v>
      </c>
      <c r="AO51" s="27" t="s">
        <v>6012</v>
      </c>
      <c r="AP51" s="27" t="s">
        <v>24</v>
      </c>
      <c r="AQ51" s="27" t="s">
        <v>24</v>
      </c>
      <c r="AR51" s="27" t="s">
        <v>6462</v>
      </c>
      <c r="AS51" s="27" t="s">
        <v>24</v>
      </c>
      <c r="AT51" s="27" t="s">
        <v>24</v>
      </c>
      <c r="AU51" s="27" t="s">
        <v>6652</v>
      </c>
      <c r="AV51" s="27" t="s">
        <v>24</v>
      </c>
      <c r="AW51" s="27" t="s">
        <v>24</v>
      </c>
      <c r="AX51" s="27" t="s">
        <v>7013</v>
      </c>
      <c r="AY51" s="27" t="s">
        <v>24</v>
      </c>
      <c r="AZ51" s="27" t="s">
        <v>24</v>
      </c>
      <c r="BA51" s="27" t="s">
        <v>24</v>
      </c>
      <c r="BB51" s="27" t="s">
        <v>24</v>
      </c>
      <c r="BC51" s="27" t="s">
        <v>24</v>
      </c>
      <c r="BD51" s="27" t="s">
        <v>24</v>
      </c>
      <c r="BE51" s="27" t="s">
        <v>24</v>
      </c>
      <c r="BF51" s="27" t="s">
        <v>24</v>
      </c>
      <c r="BG51" s="27" t="s">
        <v>24</v>
      </c>
      <c r="BH51" s="27" t="s">
        <v>24</v>
      </c>
      <c r="BI51" s="27" t="s">
        <v>24</v>
      </c>
      <c r="BJ51" s="27" t="s">
        <v>24</v>
      </c>
      <c r="BK51" s="27" t="s">
        <v>24</v>
      </c>
      <c r="BL51" s="27" t="s">
        <v>24</v>
      </c>
      <c r="BM51" s="27" t="s">
        <v>24</v>
      </c>
      <c r="BN51" s="27" t="s">
        <v>24</v>
      </c>
      <c r="BO51" s="27" t="s">
        <v>24</v>
      </c>
      <c r="BP51" s="27" t="s">
        <v>24</v>
      </c>
      <c r="BQ51" s="27" t="s">
        <v>24</v>
      </c>
      <c r="BR51" s="27" t="s">
        <v>24</v>
      </c>
      <c r="BS51" s="27" t="s">
        <v>24</v>
      </c>
      <c r="BT51" s="27" t="s">
        <v>24</v>
      </c>
      <c r="BU51" s="27" t="s">
        <v>24</v>
      </c>
      <c r="BV51" s="27" t="s">
        <v>24</v>
      </c>
      <c r="BW51" s="27" t="s">
        <v>24</v>
      </c>
      <c r="BX51" s="27" t="s">
        <v>24</v>
      </c>
      <c r="BY51" s="27" t="s">
        <v>24</v>
      </c>
      <c r="BZ51" s="27" t="s">
        <v>24</v>
      </c>
      <c r="CA51" s="27" t="s">
        <v>24</v>
      </c>
      <c r="CB51" s="27" t="s">
        <v>24</v>
      </c>
      <c r="CC51" s="27" t="s">
        <v>24</v>
      </c>
      <c r="CD51" s="27" t="s">
        <v>24</v>
      </c>
      <c r="CE51" s="27" t="s">
        <v>24</v>
      </c>
      <c r="CF51" s="27" t="s">
        <v>24</v>
      </c>
      <c r="CG51" s="27" t="s">
        <v>24</v>
      </c>
      <c r="CH51" s="27" t="s">
        <v>24</v>
      </c>
      <c r="CI51" s="27" t="s">
        <v>24</v>
      </c>
      <c r="CJ51" s="27" t="s">
        <v>24</v>
      </c>
      <c r="CK51" s="27" t="s">
        <v>24</v>
      </c>
      <c r="CL51" s="27" t="s">
        <v>24</v>
      </c>
      <c r="CM51" s="27" t="s">
        <v>24</v>
      </c>
      <c r="CN51" s="27" t="s">
        <v>24</v>
      </c>
      <c r="CO51" s="27" t="s">
        <v>24</v>
      </c>
      <c r="CQ51" s="28">
        <f t="shared" si="894"/>
        <v>4</v>
      </c>
      <c r="CR51" s="28">
        <f t="shared" si="895"/>
        <v>0</v>
      </c>
      <c r="CS51" s="28">
        <f t="shared" si="896"/>
        <v>4</v>
      </c>
      <c r="CT51" s="28">
        <f t="shared" si="897"/>
        <v>4</v>
      </c>
      <c r="CU51" s="28">
        <f t="shared" si="898"/>
        <v>4</v>
      </c>
      <c r="CV51" s="28">
        <f t="shared" si="899"/>
        <v>0</v>
      </c>
      <c r="CW51" s="28">
        <f t="shared" si="900"/>
        <v>1</v>
      </c>
      <c r="CX51" s="28">
        <f t="shared" si="901"/>
        <v>4</v>
      </c>
      <c r="CY51" s="28">
        <f t="shared" si="902"/>
        <v>0</v>
      </c>
      <c r="CZ51" s="28">
        <f t="shared" si="903"/>
        <v>0</v>
      </c>
      <c r="DA51" s="28">
        <f t="shared" si="904"/>
        <v>0</v>
      </c>
      <c r="DB51" s="28">
        <f t="shared" si="905"/>
        <v>0</v>
      </c>
      <c r="DC51" s="28">
        <f t="shared" si="906"/>
        <v>0</v>
      </c>
      <c r="DD51" s="28">
        <f t="shared" si="907"/>
        <v>1</v>
      </c>
      <c r="DE51" s="28">
        <f t="shared" si="908"/>
        <v>0</v>
      </c>
      <c r="DF51" s="28">
        <f t="shared" si="909"/>
        <v>0</v>
      </c>
      <c r="DG51" s="28">
        <f t="shared" si="910"/>
        <v>0</v>
      </c>
      <c r="DH51" s="28">
        <f t="shared" si="911"/>
        <v>0</v>
      </c>
      <c r="DI51" s="28">
        <f t="shared" si="912"/>
        <v>0</v>
      </c>
      <c r="DJ51" s="28">
        <f t="shared" si="913"/>
        <v>1</v>
      </c>
      <c r="DK51" s="28">
        <f t="shared" si="914"/>
        <v>0</v>
      </c>
      <c r="DL51" s="28">
        <f t="shared" si="915"/>
        <v>0</v>
      </c>
      <c r="DM51" s="28">
        <f t="shared" si="916"/>
        <v>0</v>
      </c>
      <c r="DN51" s="28">
        <f t="shared" si="917"/>
        <v>0</v>
      </c>
      <c r="DO51" s="28">
        <f t="shared" si="918"/>
        <v>0</v>
      </c>
      <c r="DP51" s="28">
        <f t="shared" si="919"/>
        <v>2</v>
      </c>
      <c r="DR51">
        <f t="shared" si="920"/>
        <v>1</v>
      </c>
      <c r="DS51">
        <f t="shared" si="921"/>
        <v>1</v>
      </c>
      <c r="DT51">
        <f t="shared" si="922"/>
        <v>4</v>
      </c>
      <c r="DU51">
        <f t="shared" si="923"/>
        <v>0</v>
      </c>
      <c r="DV51">
        <f t="shared" si="924"/>
        <v>0</v>
      </c>
      <c r="DW51">
        <f t="shared" si="925"/>
        <v>3</v>
      </c>
      <c r="DX51">
        <f t="shared" si="926"/>
        <v>0</v>
      </c>
      <c r="DY51">
        <f t="shared" si="927"/>
        <v>0</v>
      </c>
      <c r="DZ51">
        <f t="shared" si="928"/>
        <v>3</v>
      </c>
      <c r="EA51">
        <f t="shared" si="929"/>
        <v>0</v>
      </c>
      <c r="EB51">
        <f t="shared" si="930"/>
        <v>10</v>
      </c>
      <c r="EC51">
        <f t="shared" si="931"/>
        <v>4</v>
      </c>
      <c r="ED51">
        <f t="shared" si="932"/>
        <v>0</v>
      </c>
      <c r="EE51">
        <f t="shared" si="933"/>
        <v>0</v>
      </c>
      <c r="EF51">
        <f t="shared" si="934"/>
        <v>1</v>
      </c>
      <c r="EG51">
        <f t="shared" si="935"/>
        <v>0</v>
      </c>
      <c r="EH51">
        <f t="shared" si="936"/>
        <v>0</v>
      </c>
      <c r="EI51">
        <f t="shared" si="937"/>
        <v>0</v>
      </c>
      <c r="EJ51">
        <f t="shared" si="938"/>
        <v>0</v>
      </c>
      <c r="EK51">
        <f t="shared" si="939"/>
        <v>0</v>
      </c>
      <c r="EL51">
        <f t="shared" si="940"/>
        <v>3</v>
      </c>
      <c r="EM51">
        <f t="shared" si="941"/>
        <v>0</v>
      </c>
      <c r="EN51">
        <f t="shared" si="942"/>
        <v>0</v>
      </c>
      <c r="EO51">
        <f t="shared" si="943"/>
        <v>0</v>
      </c>
      <c r="EP51">
        <f t="shared" si="944"/>
        <v>0</v>
      </c>
      <c r="EQ51">
        <f t="shared" si="945"/>
        <v>0</v>
      </c>
      <c r="ER51">
        <f t="shared" si="946"/>
        <v>1</v>
      </c>
      <c r="ES51">
        <f t="shared" si="947"/>
        <v>0</v>
      </c>
      <c r="ET51">
        <f t="shared" si="948"/>
        <v>0</v>
      </c>
      <c r="EU51">
        <f t="shared" si="949"/>
        <v>3</v>
      </c>
      <c r="EV51">
        <f t="shared" si="950"/>
        <v>0</v>
      </c>
      <c r="EW51">
        <f t="shared" si="951"/>
        <v>0</v>
      </c>
      <c r="EX51">
        <f t="shared" si="952"/>
        <v>4</v>
      </c>
      <c r="EY51">
        <f t="shared" si="953"/>
        <v>0</v>
      </c>
      <c r="EZ51">
        <f t="shared" si="954"/>
        <v>0</v>
      </c>
      <c r="FA51">
        <f t="shared" si="955"/>
        <v>4</v>
      </c>
      <c r="FB51">
        <f t="shared" si="956"/>
        <v>0</v>
      </c>
      <c r="FC51">
        <f t="shared" si="957"/>
        <v>0</v>
      </c>
      <c r="FD51">
        <f t="shared" si="958"/>
        <v>16</v>
      </c>
      <c r="FE51">
        <f t="shared" si="959"/>
        <v>0</v>
      </c>
      <c r="FF51">
        <f t="shared" si="960"/>
        <v>0</v>
      </c>
      <c r="FG51">
        <f t="shared" si="961"/>
        <v>0</v>
      </c>
      <c r="FH51">
        <f t="shared" si="962"/>
        <v>0</v>
      </c>
      <c r="FI51">
        <f t="shared" si="963"/>
        <v>0</v>
      </c>
      <c r="FJ51">
        <f t="shared" si="964"/>
        <v>0</v>
      </c>
      <c r="FK51">
        <f t="shared" si="965"/>
        <v>0</v>
      </c>
      <c r="FL51">
        <f t="shared" si="966"/>
        <v>0</v>
      </c>
      <c r="FM51">
        <f t="shared" si="967"/>
        <v>0</v>
      </c>
      <c r="FN51">
        <f t="shared" si="968"/>
        <v>0</v>
      </c>
      <c r="FO51">
        <f t="shared" si="969"/>
        <v>0</v>
      </c>
      <c r="FP51">
        <f t="shared" si="970"/>
        <v>0</v>
      </c>
      <c r="FQ51">
        <f t="shared" si="971"/>
        <v>0</v>
      </c>
      <c r="FR51">
        <f t="shared" si="972"/>
        <v>0</v>
      </c>
      <c r="FS51">
        <f t="shared" si="973"/>
        <v>0</v>
      </c>
      <c r="FT51">
        <f t="shared" si="974"/>
        <v>0</v>
      </c>
      <c r="FU51">
        <f t="shared" si="975"/>
        <v>0</v>
      </c>
      <c r="FV51">
        <f t="shared" si="976"/>
        <v>0</v>
      </c>
      <c r="FW51">
        <f t="shared" si="977"/>
        <v>0</v>
      </c>
      <c r="FX51">
        <f t="shared" si="978"/>
        <v>0</v>
      </c>
      <c r="FY51">
        <f t="shared" si="979"/>
        <v>0</v>
      </c>
      <c r="FZ51">
        <f t="shared" si="980"/>
        <v>0</v>
      </c>
      <c r="GA51">
        <f t="shared" si="981"/>
        <v>0</v>
      </c>
      <c r="GB51">
        <f t="shared" si="982"/>
        <v>0</v>
      </c>
      <c r="GC51">
        <f t="shared" si="983"/>
        <v>0</v>
      </c>
      <c r="GD51">
        <f t="shared" si="984"/>
        <v>0</v>
      </c>
      <c r="GE51">
        <f t="shared" si="985"/>
        <v>0</v>
      </c>
      <c r="GF51">
        <f t="shared" si="986"/>
        <v>0</v>
      </c>
      <c r="GG51">
        <f t="shared" si="987"/>
        <v>0</v>
      </c>
      <c r="GH51">
        <f t="shared" si="988"/>
        <v>0</v>
      </c>
      <c r="GI51">
        <f t="shared" si="989"/>
        <v>0</v>
      </c>
      <c r="GJ51">
        <f t="shared" si="990"/>
        <v>0</v>
      </c>
      <c r="GK51">
        <f t="shared" si="991"/>
        <v>0</v>
      </c>
      <c r="GL51">
        <f t="shared" si="992"/>
        <v>0</v>
      </c>
      <c r="GM51">
        <f t="shared" si="993"/>
        <v>0</v>
      </c>
      <c r="GN51">
        <f t="shared" si="994"/>
        <v>0</v>
      </c>
      <c r="GO51">
        <f t="shared" si="995"/>
        <v>0</v>
      </c>
      <c r="GP51">
        <f t="shared" si="996"/>
        <v>0</v>
      </c>
      <c r="GQ51">
        <f t="shared" si="997"/>
        <v>0</v>
      </c>
      <c r="GR51">
        <f t="shared" si="998"/>
        <v>0</v>
      </c>
      <c r="GS51">
        <f t="shared" si="999"/>
        <v>0</v>
      </c>
      <c r="GT51">
        <f t="shared" si="1000"/>
        <v>0</v>
      </c>
      <c r="GU51">
        <f t="shared" si="1001"/>
        <v>0</v>
      </c>
      <c r="GW51" s="28">
        <f t="shared" si="1002"/>
        <v>6.4930495202276513</v>
      </c>
      <c r="GX51" s="28">
        <f t="shared" si="1003"/>
        <v>0</v>
      </c>
      <c r="GY51" s="28">
        <f t="shared" si="1004"/>
        <v>0.71430015405323466</v>
      </c>
      <c r="GZ51" s="28">
        <f t="shared" si="1005"/>
        <v>0.83122380927033801</v>
      </c>
      <c r="HA51" s="28">
        <f t="shared" si="1006"/>
        <v>0</v>
      </c>
      <c r="HB51" s="28">
        <f t="shared" si="1007"/>
        <v>7.6814234065246065</v>
      </c>
      <c r="HC51" s="28">
        <f t="shared" si="1008"/>
        <v>0.53842228707556061</v>
      </c>
      <c r="HE51">
        <f>IFERROR(VLOOKUP(_xlfn.NUMBERVALUE(MID(L51, SEARCH("!", L51)+1, SEARCH("+", L51)-SEARCH("!", L51)-1)), Rankings!$A$2:$BK$129, 63, FALSE),0)</f>
        <v>0.47992031109822575</v>
      </c>
      <c r="HF51">
        <f>IFERROR(VLOOKUP(_xlfn.NUMBERVALUE(MID(M51, SEARCH("!", M51)+1, SEARCH("+", M51)-SEARCH("!", M51)-1)), Rankings!$A$2:$BK$129, 63, FALSE),0)</f>
        <v>0.47316682689969669</v>
      </c>
      <c r="HG51">
        <f>IFERROR(VLOOKUP(_xlfn.NUMBERVALUE(MID(N51, SEARCH("!", N51)+1, SEARCH("+", N51)-SEARCH("!", N51)-1)), Rankings!$A$2:$BK$129, 63, FALSE),0)</f>
        <v>0.89022469558383477</v>
      </c>
      <c r="HH51">
        <f>IFERROR(VLOOKUP(_xlfn.NUMBERVALUE(MID(O51, SEARCH("!", O51)+1, SEARCH("+", O51)-SEARCH("!", O51)-1)), Rankings!$A$2:$BK$129, 63, FALSE),0)</f>
        <v>0</v>
      </c>
      <c r="HI51">
        <f>IFERROR(VLOOKUP(_xlfn.NUMBERVALUE(MID(P51, SEARCH("!", P51)+1, SEARCH("+", P51)-SEARCH("!", P51)-1)), Rankings!$A$2:$BK$129, 63, FALSE),0)</f>
        <v>0</v>
      </c>
      <c r="HJ51">
        <f>IFERROR(VLOOKUP(_xlfn.NUMBERVALUE(MID(Q51, SEARCH("!", Q51)+1, SEARCH("+", Q51)-SEARCH("!", Q51)-1)), Rankings!$A$2:$BK$129, 63, FALSE),0)</f>
        <v>0.29136888732306987</v>
      </c>
      <c r="HK51">
        <f>IFERROR(VLOOKUP(_xlfn.NUMBERVALUE(MID(R51, SEARCH("!", R51)+1, SEARCH("+", R51)-SEARCH("!", R51)-1)), Rankings!$A$2:$BK$129, 63, FALSE),0)</f>
        <v>0</v>
      </c>
      <c r="HL51">
        <f>IFERROR(VLOOKUP(_xlfn.NUMBERVALUE(MID(S51, SEARCH("!", S51)+1, SEARCH("+", S51)-SEARCH("!", S51)-1)), Rankings!$A$2:$BK$129, 63, FALSE),0)</f>
        <v>0</v>
      </c>
      <c r="HM51">
        <f>IFERROR(VLOOKUP(_xlfn.NUMBERVALUE(MID(T51, SEARCH("!", T51)+1, SEARCH("+", T51)-SEARCH("!", T51)-1)), Rankings!$A$2:$BK$129, 63, FALSE),0)</f>
        <v>0.63476701070308261</v>
      </c>
      <c r="HN51">
        <f>IFERROR(VLOOKUP(_xlfn.NUMBERVALUE(MID(U51, SEARCH("!", U51)+1, SEARCH("+", U51)-SEARCH("!", U51)-1)), Rankings!$A$2:$BK$129, 63, FALSE),0)</f>
        <v>0</v>
      </c>
      <c r="HO51">
        <f>IFERROR(VLOOKUP(_xlfn.NUMBERVALUE(MID(V51, SEARCH("!", V51)+1, SEARCH("+", V51)-SEARCH("!", V51)-1)), Rankings!$A$2:$BK$129, 63, FALSE),0)</f>
        <v>0.71430015405323466</v>
      </c>
      <c r="HP51">
        <f>IFERROR(VLOOKUP(_xlfn.NUMBERVALUE(MID(W51, SEARCH("!", W51)+1, SEARCH("+", W51)-SEARCH("!", W51)-1)), Rankings!$A$2:$BK$129, 63, FALSE),0)</f>
        <v>0.83122380927033801</v>
      </c>
      <c r="HQ51">
        <f>IFERROR(VLOOKUP(_xlfn.NUMBERVALUE(MID(X51, SEARCH("!", X51)+1, SEARCH("+", X51)-SEARCH("!", X51)-1)), Rankings!$A$2:$BK$129, 63, FALSE),0)</f>
        <v>0</v>
      </c>
      <c r="HR51">
        <f>IFERROR(VLOOKUP(_xlfn.NUMBERVALUE(MID(Y51, SEARCH("!", Y51)+1, SEARCH("+", Y51)-SEARCH("!", Y51)-1)), Rankings!$A$2:$BK$129, 63, FALSE),0)</f>
        <v>0</v>
      </c>
      <c r="HS51">
        <f>IFERROR(VLOOKUP(_xlfn.NUMBERVALUE(MID(Z51, SEARCH("!", Z51)+1, SEARCH("+", Z51)-SEARCH("!", Z51)-1)), Rankings!$A$2:$BK$129, 63, FALSE),0)</f>
        <v>0.53458100916090412</v>
      </c>
      <c r="HT51">
        <f>IFERROR(VLOOKUP(_xlfn.NUMBERVALUE(MID(AA51, SEARCH("!", AA51)+1, SEARCH("+", AA51)-SEARCH("!", AA51)-1)), Rankings!$A$2:$BK$129, 63, FALSE),0)</f>
        <v>0</v>
      </c>
      <c r="HU51">
        <f>IFERROR(VLOOKUP(_xlfn.NUMBERVALUE(MID(AB51, SEARCH("!", AB51)+1, SEARCH("+", AB51)-SEARCH("!", AB51)-1)), Rankings!$A$2:$BK$129, 63, FALSE),0)</f>
        <v>0</v>
      </c>
      <c r="HV51">
        <f>IFERROR(VLOOKUP(_xlfn.NUMBERVALUE(MID(AC51, SEARCH("!", AC51)+1, SEARCH("+", AC51)-SEARCH("!", AC51)-1)), Rankings!$A$2:$BK$129, 63, FALSE),0)</f>
        <v>0</v>
      </c>
      <c r="HW51">
        <f>IFERROR(VLOOKUP(_xlfn.NUMBERVALUE(MID(AD51, SEARCH("!", AD51)+1, SEARCH("+", AD51)-SEARCH("!", AD51)-1)), Rankings!$A$2:$BK$129, 63, FALSE),0)</f>
        <v>0</v>
      </c>
      <c r="HX51">
        <f>IFERROR(VLOOKUP(_xlfn.NUMBERVALUE(MID(AE51, SEARCH("!", AE51)+1, SEARCH("+", AE51)-SEARCH("!", AE51)-1)), Rankings!$A$2:$BK$129, 63, FALSE),0)</f>
        <v>0</v>
      </c>
      <c r="HY51">
        <f>IFERROR(VLOOKUP(_xlfn.NUMBERVALUE(MID(AF51, SEARCH("!", AF51)+1, SEARCH("+", AF51)-SEARCH("!", AF51)-1)), Rankings!$A$2:$BK$129, 63, FALSE),0)</f>
        <v>0.72111303852145381</v>
      </c>
      <c r="HZ51">
        <f>IFERROR(VLOOKUP(_xlfn.NUMBERVALUE(MID(AG51, SEARCH("!", AG51)+1, SEARCH("+", AG51)-SEARCH("!", AG51)-1)), Rankings!$A$2:$BK$129, 63, FALSE),0)</f>
        <v>0</v>
      </c>
      <c r="IA51">
        <f>IFERROR(VLOOKUP(_xlfn.NUMBERVALUE(MID(AH51, SEARCH("!", AH51)+1, SEARCH("+", AH51)-SEARCH("!", AH51)-1)), Rankings!$A$2:$BK$129, 63, FALSE),0)</f>
        <v>0</v>
      </c>
      <c r="IB51">
        <f>IFERROR(VLOOKUP(_xlfn.NUMBERVALUE(MID(AI51, SEARCH("!", AI51)+1, SEARCH("+", AI51)-SEARCH("!", AI51)-1)), Rankings!$A$2:$BK$129, 63, FALSE),0)</f>
        <v>0</v>
      </c>
      <c r="IC51">
        <f>IFERROR(VLOOKUP(_xlfn.NUMBERVALUE(MID(AJ51, SEARCH("!", AJ51)+1, SEARCH("+", AJ51)-SEARCH("!", AJ51)-1)), Rankings!$A$2:$BK$129, 63, FALSE),0)</f>
        <v>0</v>
      </c>
      <c r="ID51">
        <f>IFERROR(VLOOKUP(_xlfn.NUMBERVALUE(MID(AK51, SEARCH("!", AK51)+1, SEARCH("+", AK51)-SEARCH("!", AK51)-1)), Rankings!$A$2:$BK$129, 63, FALSE),0)</f>
        <v>0</v>
      </c>
      <c r="IE51">
        <f>IFERROR(VLOOKUP(_xlfn.NUMBERVALUE(MID(AL51, SEARCH("!", AL51)+1, SEARCH("+", AL51)-SEARCH("!", AL51)-1)), Rankings!$A$2:$BK$129, 63, FALSE),0)</f>
        <v>0.31862965393166287</v>
      </c>
      <c r="IF51">
        <f>IFERROR(VLOOKUP(_xlfn.NUMBERVALUE(MID(AM51, SEARCH("!", AM51)+1, SEARCH("+", AM51)-SEARCH("!", AM51)-1)), Rankings!$A$2:$BK$129, 63, FALSE),0)</f>
        <v>0</v>
      </c>
      <c r="IG51">
        <f>IFERROR(VLOOKUP(_xlfn.NUMBERVALUE(MID(AN51, SEARCH("!", AN51)+1, SEARCH("+", AN51)-SEARCH("!", AN51)-1)), Rankings!$A$2:$BK$129, 63, FALSE),0)</f>
        <v>0</v>
      </c>
      <c r="IH51">
        <f>IFERROR(VLOOKUP(_xlfn.NUMBERVALUE(MID(AO51, SEARCH("!", AO51)+1, SEARCH("+", AO51)-SEARCH("!", AO51)-1)), Rankings!$A$2:$BK$129, 63, FALSE),0)</f>
        <v>0.1959176067011843</v>
      </c>
      <c r="II51">
        <f>IFERROR(VLOOKUP(_xlfn.NUMBERVALUE(MID(AP51, SEARCH("!", AP51)+1, SEARCH("+", AP51)-SEARCH("!", AP51)-1)), Rankings!$A$2:$BK$129, 63, FALSE),0)</f>
        <v>0</v>
      </c>
      <c r="IJ51">
        <f>IFERROR(VLOOKUP(_xlfn.NUMBERVALUE(MID(AQ51, SEARCH("!", AQ51)+1, SEARCH("+", AQ51)-SEARCH("!", AQ51)-1)), Rankings!$A$2:$BK$129, 63, FALSE),0)</f>
        <v>0</v>
      </c>
      <c r="IK51">
        <f>IFERROR(VLOOKUP(_xlfn.NUMBERVALUE(MID(AR51, SEARCH("!", AR51)+1, SEARCH("+", AR51)-SEARCH("!", AR51)-1)), Rankings!$A$2:$BK$129, 63, FALSE),0)</f>
        <v>0.62662319449602411</v>
      </c>
      <c r="IL51">
        <f>IFERROR(VLOOKUP(_xlfn.NUMBERVALUE(MID(AS51, SEARCH("!", AS51)+1, SEARCH("+", AS51)-SEARCH("!", AS51)-1)), Rankings!$A$2:$BK$129, 63, FALSE),0)</f>
        <v>0</v>
      </c>
      <c r="IM51">
        <f>IFERROR(VLOOKUP(_xlfn.NUMBERVALUE(MID(AT51, SEARCH("!", AT51)+1, SEARCH("+", AT51)-SEARCH("!", AT51)-1)), Rankings!$A$2:$BK$129, 63, FALSE),0)</f>
        <v>0</v>
      </c>
      <c r="IN51">
        <f>IFERROR(VLOOKUP(_xlfn.NUMBERVALUE(MID(AU51, SEARCH("!", AU51)+1, SEARCH("+", AU51)-SEARCH("!", AU51)-1)), Rankings!$A$2:$BK$129, 63, FALSE),0)</f>
        <v>0.49551347653817529</v>
      </c>
      <c r="IO51">
        <f>IFERROR(VLOOKUP(_xlfn.NUMBERVALUE(MID(AV51, SEARCH("!", AV51)+1, SEARCH("+", AV51)-SEARCH("!", AV51)-1)), Rankings!$A$2:$BK$129, 63, FALSE),0)</f>
        <v>0</v>
      </c>
      <c r="IP51">
        <f>IFERROR(VLOOKUP(_xlfn.NUMBERVALUE(MID(AW51, SEARCH("!", AW51)+1, SEARCH("+", AW51)-SEARCH("!", AW51)-1)), Rankings!$A$2:$BK$129, 63, FALSE),0)</f>
        <v>0</v>
      </c>
      <c r="IQ51">
        <f>IFERROR(VLOOKUP(_xlfn.NUMBERVALUE(MID(AX51, SEARCH("!", AX51)+1, SEARCH("+", AX51)-SEARCH("!", AX51)-1)), Rankings!$A$2:$BK$129, 63, FALSE),0)</f>
        <v>0.83122380927033801</v>
      </c>
      <c r="IR51">
        <f>IFERROR(VLOOKUP(_xlfn.NUMBERVALUE(MID(AY51, SEARCH("!", AY51)+1, SEARCH("+", AY51)-SEARCH("!", AY51)-1)), Rankings!$A$2:$BK$129, 63, FALSE),0)</f>
        <v>0</v>
      </c>
      <c r="IS51">
        <f>IFERROR(VLOOKUP(_xlfn.NUMBERVALUE(MID(AZ51, SEARCH("!", AZ51)+1, SEARCH("+", AZ51)-SEARCH("!", AZ51)-1)), Rankings!$A$2:$BK$129, 63, FALSE),0)</f>
        <v>0</v>
      </c>
      <c r="IT51">
        <f>IFERROR(VLOOKUP(_xlfn.NUMBERVALUE(MID(BA51, SEARCH("!", BA51)+1, SEARCH("+", BA51)-SEARCH("!", BA51)-1)), Rankings!$A$2:$BK$129, 63, FALSE),0)</f>
        <v>0</v>
      </c>
      <c r="IU51">
        <f>IFERROR(VLOOKUP(_xlfn.NUMBERVALUE(MID(BB51, SEARCH("!", BB51)+1, SEARCH("+", BB51)-SEARCH("!", BB51)-1)), Rankings!$A$2:$BK$129, 63, FALSE),0)</f>
        <v>0</v>
      </c>
      <c r="IV51">
        <f>IFERROR(VLOOKUP(_xlfn.NUMBERVALUE(MID(BC51, SEARCH("!", BC51)+1, SEARCH("+", BC51)-SEARCH("!", BC51)-1)), Rankings!$A$2:$BK$129, 63, FALSE),0)</f>
        <v>0</v>
      </c>
      <c r="IW51">
        <f>IFERROR(VLOOKUP(_xlfn.NUMBERVALUE(MID(BD51, SEARCH("!", BD51)+1, SEARCH("+", BD51)-SEARCH("!", BD51)-1)), Rankings!$A$2:$BK$129, 63, FALSE),0)</f>
        <v>0</v>
      </c>
      <c r="IX51">
        <f>IFERROR(VLOOKUP(_xlfn.NUMBERVALUE(MID(BE51, SEARCH("!", BE51)+1, SEARCH("+", BE51)-SEARCH("!", BE51)-1)), Rankings!$A$2:$BK$129, 63, FALSE),0)</f>
        <v>0</v>
      </c>
      <c r="IY51">
        <f>IFERROR(VLOOKUP(_xlfn.NUMBERVALUE(MID(BF51, SEARCH("!", BF51)+1, SEARCH("+", BF51)-SEARCH("!", BF51)-1)), Rankings!$A$2:$BK$129, 63, FALSE),0)</f>
        <v>0</v>
      </c>
      <c r="IZ51">
        <f>IFERROR(VLOOKUP(_xlfn.NUMBERVALUE(MID(BG51, SEARCH("!", BG51)+1, SEARCH("+", BG51)-SEARCH("!", BG51)-1)), Rankings!$A$2:$BK$129, 63, FALSE),0)</f>
        <v>0</v>
      </c>
      <c r="JA51">
        <f>IFERROR(VLOOKUP(_xlfn.NUMBERVALUE(MID(BH51, SEARCH("!", BH51)+1, SEARCH("+", BH51)-SEARCH("!", BH51)-1)), Rankings!$A$2:$BK$129, 63, FALSE),0)</f>
        <v>0</v>
      </c>
      <c r="JB51">
        <f>IFERROR(VLOOKUP(_xlfn.NUMBERVALUE(MID(BI51, SEARCH("!", BI51)+1, SEARCH("+", BI51)-SEARCH("!", BI51)-1)), Rankings!$A$2:$BK$129, 63, FALSE),0)</f>
        <v>0</v>
      </c>
      <c r="JC51">
        <f>IFERROR(VLOOKUP(_xlfn.NUMBERVALUE(MID(BJ51, SEARCH("!", BJ51)+1, SEARCH("+", BJ51)-SEARCH("!", BJ51)-1)), Rankings!$A$2:$BK$129, 63, FALSE),0)</f>
        <v>0</v>
      </c>
      <c r="JD51">
        <f>IFERROR(VLOOKUP(_xlfn.NUMBERVALUE(MID(BK51, SEARCH("!", BK51)+1, SEARCH("+", BK51)-SEARCH("!", BK51)-1)), Rankings!$A$2:$BK$129, 63, FALSE),0)</f>
        <v>0</v>
      </c>
      <c r="JE51">
        <f>IFERROR(VLOOKUP(_xlfn.NUMBERVALUE(MID(BL51, SEARCH("!", BL51)+1, SEARCH("+", BL51)-SEARCH("!", BL51)-1)), Rankings!$A$2:$BK$129, 63, FALSE),0)</f>
        <v>0</v>
      </c>
      <c r="JF51">
        <f>IFERROR(VLOOKUP(_xlfn.NUMBERVALUE(MID(BM51, SEARCH("!", BM51)+1, SEARCH("+", BM51)-SEARCH("!", BM51)-1)), Rankings!$A$2:$BK$129, 63, FALSE),0)</f>
        <v>0</v>
      </c>
      <c r="JG51">
        <f>IFERROR(VLOOKUP(_xlfn.NUMBERVALUE(MID(BN51, SEARCH("!", BN51)+1, SEARCH("+", BN51)-SEARCH("!", BN51)-1)), Rankings!$A$2:$BK$129, 63, FALSE),0)</f>
        <v>0</v>
      </c>
      <c r="JH51">
        <f>IFERROR(VLOOKUP(_xlfn.NUMBERVALUE(MID(BO51, SEARCH("!", BO51)+1, SEARCH("+", BO51)-SEARCH("!", BO51)-1)), Rankings!$A$2:$BK$129, 63, FALSE),0)</f>
        <v>0</v>
      </c>
      <c r="JI51">
        <f>IFERROR(VLOOKUP(_xlfn.NUMBERVALUE(MID(BP51, SEARCH("!", BP51)+1, SEARCH("+", BP51)-SEARCH("!", BP51)-1)), Rankings!$A$2:$BK$129, 63, FALSE),0)</f>
        <v>0</v>
      </c>
      <c r="JJ51">
        <f>IFERROR(VLOOKUP(_xlfn.NUMBERVALUE(MID(BQ51, SEARCH("!", BQ51)+1, SEARCH("+", BQ51)-SEARCH("!", BQ51)-1)), Rankings!$A$2:$BK$129, 63, FALSE),0)</f>
        <v>0</v>
      </c>
      <c r="JK51">
        <f>IFERROR(VLOOKUP(_xlfn.NUMBERVALUE(MID(BR51, SEARCH("!", BR51)+1, SEARCH("+", BR51)-SEARCH("!", BR51)-1)), Rankings!$A$2:$BK$129, 63, FALSE),0)</f>
        <v>0</v>
      </c>
      <c r="JL51">
        <f>IFERROR(VLOOKUP(_xlfn.NUMBERVALUE(MID(BS51, SEARCH("!", BS51)+1, SEARCH("+", BS51)-SEARCH("!", BS51)-1)), Rankings!$A$2:$BK$129, 63, FALSE),0)</f>
        <v>0</v>
      </c>
      <c r="JM51">
        <f>IFERROR(VLOOKUP(_xlfn.NUMBERVALUE(MID(BT51, SEARCH("!", BT51)+1, SEARCH("+", BT51)-SEARCH("!", BT51)-1)), Rankings!$A$2:$BK$129, 63, FALSE),0)</f>
        <v>0</v>
      </c>
      <c r="JN51">
        <f>IFERROR(VLOOKUP(_xlfn.NUMBERVALUE(MID(BU51, SEARCH("!", BU51)+1, SEARCH("+", BU51)-SEARCH("!", BU51)-1)), Rankings!$A$2:$BK$129, 63, FALSE),0)</f>
        <v>0</v>
      </c>
      <c r="JO51">
        <f>IFERROR(VLOOKUP(_xlfn.NUMBERVALUE(MID(BV51, SEARCH("!", BV51)+1, SEARCH("+", BV51)-SEARCH("!", BV51)-1)), Rankings!$A$2:$BK$129, 63, FALSE),0)</f>
        <v>0</v>
      </c>
      <c r="JP51">
        <f>IFERROR(VLOOKUP(_xlfn.NUMBERVALUE(MID(BW51, SEARCH("!", BW51)+1, SEARCH("+", BW51)-SEARCH("!", BW51)-1)), Rankings!$A$2:$BK$129, 63, FALSE),0)</f>
        <v>0</v>
      </c>
      <c r="JQ51">
        <f>IFERROR(VLOOKUP(_xlfn.NUMBERVALUE(MID(BX51, SEARCH("!", BX51)+1, SEARCH("+", BX51)-SEARCH("!", BX51)-1)), Rankings!$A$2:$BK$129, 63, FALSE),0)</f>
        <v>0</v>
      </c>
      <c r="JR51">
        <f>IFERROR(VLOOKUP(_xlfn.NUMBERVALUE(MID(BY51, SEARCH("!", BY51)+1, SEARCH("+", BY51)-SEARCH("!", BY51)-1)), Rankings!$A$2:$BK$129, 63, FALSE),0)</f>
        <v>0</v>
      </c>
      <c r="JS51">
        <f>IFERROR(VLOOKUP(_xlfn.NUMBERVALUE(MID(BZ51, SEARCH("!", BZ51)+1, SEARCH("+", BZ51)-SEARCH("!", BZ51)-1)), Rankings!$A$2:$BK$129, 63, FALSE),0)</f>
        <v>0</v>
      </c>
      <c r="JT51">
        <f>IFERROR(VLOOKUP(_xlfn.NUMBERVALUE(MID(CA51, SEARCH("!", CA51)+1, SEARCH("+", CA51)-SEARCH("!", CA51)-1)), Rankings!$A$2:$BK$129, 63, FALSE),0)</f>
        <v>0</v>
      </c>
      <c r="JU51">
        <f>IFERROR(VLOOKUP(_xlfn.NUMBERVALUE(MID(CB51, SEARCH("!", CB51)+1, SEARCH("+", CB51)-SEARCH("!", CB51)-1)), Rankings!$A$2:$BK$129, 63, FALSE),0)</f>
        <v>0</v>
      </c>
      <c r="JV51">
        <f>IFERROR(VLOOKUP(_xlfn.NUMBERVALUE(MID(CC51, SEARCH("!", CC51)+1, SEARCH("+", CC51)-SEARCH("!", CC51)-1)), Rankings!$A$2:$BK$129, 63, FALSE),0)</f>
        <v>0</v>
      </c>
      <c r="JW51">
        <f>IFERROR(VLOOKUP(_xlfn.NUMBERVALUE(MID(CD51, SEARCH("!", CD51)+1, SEARCH("+", CD51)-SEARCH("!", CD51)-1)), Rankings!$A$2:$BK$129, 63, FALSE),0)</f>
        <v>0</v>
      </c>
      <c r="JX51">
        <f>IFERROR(VLOOKUP(_xlfn.NUMBERVALUE(MID(CE51, SEARCH("!", CE51)+1, SEARCH("+", CE51)-SEARCH("!", CE51)-1)), Rankings!$A$2:$BK$129, 63, FALSE),0)</f>
        <v>0</v>
      </c>
      <c r="JY51">
        <f>IFERROR(VLOOKUP(_xlfn.NUMBERVALUE(MID(CF51, SEARCH("!", CF51)+1, SEARCH("+", CF51)-SEARCH("!", CF51)-1)), Rankings!$A$2:$BK$129, 63, FALSE),0)</f>
        <v>0</v>
      </c>
      <c r="JZ51">
        <f>IFERROR(VLOOKUP(_xlfn.NUMBERVALUE(MID(CG51, SEARCH("!", CG51)+1, SEARCH("+", CG51)-SEARCH("!", CG51)-1)), Rankings!$A$2:$BK$129, 63, FALSE),0)</f>
        <v>0</v>
      </c>
      <c r="KA51">
        <f>IFERROR(VLOOKUP(_xlfn.NUMBERVALUE(MID(CH51, SEARCH("!", CH51)+1, SEARCH("+", CH51)-SEARCH("!", CH51)-1)), Rankings!$A$2:$BK$129, 63, FALSE),0)</f>
        <v>0</v>
      </c>
      <c r="KB51">
        <f>IFERROR(VLOOKUP(_xlfn.NUMBERVALUE(MID(CI51, SEARCH("!", CI51)+1, SEARCH("+", CI51)-SEARCH("!", CI51)-1)), Rankings!$A$2:$BK$129, 63, FALSE),0)</f>
        <v>0</v>
      </c>
      <c r="KC51">
        <f>IFERROR(VLOOKUP(_xlfn.NUMBERVALUE(MID(CJ51, SEARCH("!", CJ51)+1, SEARCH("+", CJ51)-SEARCH("!", CJ51)-1)), Rankings!$A$2:$BK$129, 63, FALSE),0)</f>
        <v>0</v>
      </c>
      <c r="KD51">
        <f>IFERROR(VLOOKUP(_xlfn.NUMBERVALUE(MID(CK51, SEARCH("!", CK51)+1, SEARCH("+", CK51)-SEARCH("!", CK51)-1)), Rankings!$A$2:$BK$129, 63, FALSE),0)</f>
        <v>0</v>
      </c>
      <c r="KE51">
        <f>IFERROR(VLOOKUP(_xlfn.NUMBERVALUE(MID(CL51, SEARCH("!", CL51)+1, SEARCH("+", CL51)-SEARCH("!", CL51)-1)), Rankings!$A$2:$BK$129, 63, FALSE),0)</f>
        <v>0</v>
      </c>
      <c r="KF51">
        <f>IFERROR(VLOOKUP(_xlfn.NUMBERVALUE(MID(CM51, SEARCH("!", CM51)+1, SEARCH("+", CM51)-SEARCH("!", CM51)-1)), Rankings!$A$2:$BK$129, 63, FALSE),0)</f>
        <v>0</v>
      </c>
      <c r="KG51">
        <f>IFERROR(VLOOKUP(_xlfn.NUMBERVALUE(MID(CN51, SEARCH("!", CN51)+1, SEARCH("+", CN51)-SEARCH("!", CN51)-1)), Rankings!$A$2:$BK$129, 63, FALSE),0)</f>
        <v>0</v>
      </c>
      <c r="KH51">
        <f>IFERROR(VLOOKUP(_xlfn.NUMBERVALUE(MID(CO51, SEARCH("!", CO51)+1, SEARCH("+", CO51)-SEARCH("!", CO51)-1)), Rankings!$A$2:$BK$129, 63, FALSE),0)</f>
        <v>0</v>
      </c>
      <c r="KJ51" s="28">
        <f t="shared" si="1009"/>
        <v>215</v>
      </c>
      <c r="KK51" s="28">
        <f t="shared" si="1010"/>
        <v>0</v>
      </c>
      <c r="KL51" s="28">
        <f t="shared" si="1011"/>
        <v>9</v>
      </c>
      <c r="KM51" s="28">
        <f t="shared" si="1012"/>
        <v>19</v>
      </c>
      <c r="KN51" s="28">
        <f t="shared" si="1013"/>
        <v>0</v>
      </c>
      <c r="KO51" s="28">
        <f t="shared" si="1014"/>
        <v>152</v>
      </c>
      <c r="KP51" s="28">
        <f t="shared" si="1015"/>
        <v>238.5</v>
      </c>
      <c r="KQ51" s="28">
        <f t="shared" si="1016"/>
        <v>152</v>
      </c>
      <c r="KS51" s="27" t="str">
        <f t="shared" si="1017"/>
        <v>16</v>
      </c>
      <c r="KT51" s="27" t="str">
        <f t="shared" si="1018"/>
        <v>26</v>
      </c>
      <c r="KU51" s="27" t="str">
        <f t="shared" si="1019"/>
        <v>8</v>
      </c>
      <c r="KV51" s="27">
        <f t="shared" si="1020"/>
        <v>0</v>
      </c>
      <c r="KW51" s="27">
        <f t="shared" si="1021"/>
        <v>0</v>
      </c>
      <c r="KX51" s="27" t="str">
        <f t="shared" si="1022"/>
        <v>23</v>
      </c>
      <c r="KY51" s="27">
        <f t="shared" si="1023"/>
        <v>0</v>
      </c>
      <c r="KZ51" s="27">
        <f t="shared" si="1024"/>
        <v>0</v>
      </c>
      <c r="LA51" s="27" t="str">
        <f t="shared" si="1025"/>
        <v>18</v>
      </c>
      <c r="LB51" s="27">
        <f t="shared" si="1026"/>
        <v>0</v>
      </c>
      <c r="LC51" s="27" t="str">
        <f t="shared" si="1027"/>
        <v>9</v>
      </c>
      <c r="LD51" s="27" t="str">
        <f t="shared" si="1028"/>
        <v>7</v>
      </c>
      <c r="LE51" s="27">
        <f t="shared" si="1029"/>
        <v>0</v>
      </c>
      <c r="LF51" s="27">
        <f t="shared" si="1030"/>
        <v>0</v>
      </c>
      <c r="LG51" s="27" t="str">
        <f t="shared" si="1031"/>
        <v>22</v>
      </c>
      <c r="LH51" s="27">
        <f t="shared" si="1032"/>
        <v>0</v>
      </c>
      <c r="LI51" s="27">
        <f t="shared" si="1033"/>
        <v>0</v>
      </c>
      <c r="LJ51" s="27">
        <f t="shared" si="1034"/>
        <v>0</v>
      </c>
      <c r="LK51" s="27">
        <f t="shared" si="1035"/>
        <v>0</v>
      </c>
      <c r="LL51" s="27">
        <f t="shared" si="1036"/>
        <v>0</v>
      </c>
      <c r="LM51" s="27" t="str">
        <f t="shared" si="1037"/>
        <v>22</v>
      </c>
      <c r="LN51" s="27">
        <f t="shared" si="1038"/>
        <v>0</v>
      </c>
      <c r="LO51" s="27">
        <f t="shared" si="1039"/>
        <v>0</v>
      </c>
      <c r="LP51" s="27">
        <f t="shared" si="1040"/>
        <v>0</v>
      </c>
      <c r="LQ51" s="27">
        <f t="shared" si="1041"/>
        <v>0</v>
      </c>
      <c r="LR51" s="27">
        <f t="shared" si="1042"/>
        <v>0</v>
      </c>
      <c r="LS51" s="27" t="str">
        <f t="shared" si="1043"/>
        <v>23</v>
      </c>
      <c r="LT51" s="27">
        <f t="shared" si="1044"/>
        <v>0</v>
      </c>
      <c r="LU51" s="27">
        <f t="shared" si="1045"/>
        <v>0</v>
      </c>
      <c r="LV51" s="27" t="str">
        <f t="shared" si="1046"/>
        <v>22</v>
      </c>
      <c r="LW51" s="27">
        <f t="shared" si="1047"/>
        <v>0</v>
      </c>
      <c r="LX51" s="27">
        <f t="shared" si="1048"/>
        <v>0</v>
      </c>
      <c r="LY51" s="27" t="str">
        <f t="shared" si="1049"/>
        <v>15</v>
      </c>
      <c r="LZ51" s="27">
        <f t="shared" si="1050"/>
        <v>0</v>
      </c>
      <c r="MA51" s="27">
        <f t="shared" si="1051"/>
        <v>0</v>
      </c>
      <c r="MB51" s="27" t="str">
        <f t="shared" si="1052"/>
        <v>13</v>
      </c>
      <c r="MC51" s="27">
        <f t="shared" si="1053"/>
        <v>0</v>
      </c>
      <c r="MD51" s="27">
        <f t="shared" si="1054"/>
        <v>0</v>
      </c>
      <c r="ME51" s="27" t="str">
        <f t="shared" si="1055"/>
        <v>19</v>
      </c>
      <c r="MF51" s="27">
        <f t="shared" si="1056"/>
        <v>0</v>
      </c>
      <c r="MG51" s="27">
        <f t="shared" si="1057"/>
        <v>0</v>
      </c>
      <c r="MH51" s="27">
        <f t="shared" si="1058"/>
        <v>0</v>
      </c>
      <c r="MI51" s="27">
        <f t="shared" si="1059"/>
        <v>0</v>
      </c>
      <c r="MJ51" s="27">
        <f t="shared" si="1060"/>
        <v>0</v>
      </c>
      <c r="MK51" s="27">
        <f t="shared" si="1061"/>
        <v>0</v>
      </c>
      <c r="ML51" s="27">
        <f t="shared" si="1062"/>
        <v>0</v>
      </c>
      <c r="MM51" s="27">
        <f t="shared" si="1063"/>
        <v>0</v>
      </c>
      <c r="MN51" s="27">
        <f t="shared" si="1064"/>
        <v>0</v>
      </c>
      <c r="MO51" s="27">
        <f t="shared" si="1065"/>
        <v>0</v>
      </c>
      <c r="MP51" s="27">
        <f t="shared" si="1066"/>
        <v>0</v>
      </c>
      <c r="MQ51" s="27">
        <f t="shared" si="1067"/>
        <v>0</v>
      </c>
      <c r="MR51" s="27">
        <f t="shared" si="1068"/>
        <v>0</v>
      </c>
      <c r="MS51" s="27">
        <f t="shared" si="1069"/>
        <v>0</v>
      </c>
      <c r="MT51" s="27">
        <f t="shared" si="1070"/>
        <v>0</v>
      </c>
      <c r="MU51" s="27">
        <f t="shared" si="1071"/>
        <v>0</v>
      </c>
      <c r="MV51" s="27">
        <f t="shared" si="1072"/>
        <v>0</v>
      </c>
      <c r="MW51" s="27">
        <f t="shared" si="1073"/>
        <v>0</v>
      </c>
      <c r="MX51" s="27">
        <f t="shared" si="1074"/>
        <v>0</v>
      </c>
      <c r="MY51" s="27">
        <f t="shared" si="1075"/>
        <v>0</v>
      </c>
      <c r="MZ51" s="27">
        <f t="shared" si="1076"/>
        <v>0</v>
      </c>
      <c r="NA51" s="27">
        <f t="shared" si="1077"/>
        <v>0</v>
      </c>
      <c r="NB51" s="27">
        <f t="shared" si="1078"/>
        <v>0</v>
      </c>
      <c r="NC51" s="27">
        <f t="shared" si="1079"/>
        <v>0</v>
      </c>
      <c r="ND51" s="27">
        <f t="shared" si="1080"/>
        <v>0</v>
      </c>
      <c r="NE51" s="27">
        <f t="shared" si="1081"/>
        <v>0</v>
      </c>
      <c r="NF51" s="27">
        <f t="shared" si="1082"/>
        <v>0</v>
      </c>
      <c r="NG51" s="27">
        <f t="shared" si="1083"/>
        <v>0</v>
      </c>
      <c r="NH51" s="27">
        <f t="shared" si="1084"/>
        <v>0</v>
      </c>
      <c r="NI51" s="27">
        <f t="shared" si="1085"/>
        <v>0</v>
      </c>
      <c r="NJ51" s="27">
        <f t="shared" si="1086"/>
        <v>0</v>
      </c>
      <c r="NK51" s="27">
        <f t="shared" si="1087"/>
        <v>0</v>
      </c>
      <c r="NL51" s="27">
        <f t="shared" si="1088"/>
        <v>0</v>
      </c>
      <c r="NM51" s="27">
        <f t="shared" si="1089"/>
        <v>0</v>
      </c>
      <c r="NN51" s="27">
        <f t="shared" si="1090"/>
        <v>0</v>
      </c>
      <c r="NO51" s="27">
        <f t="shared" si="1091"/>
        <v>0</v>
      </c>
      <c r="NP51" s="27">
        <f t="shared" si="1092"/>
        <v>0</v>
      </c>
      <c r="NQ51" s="27">
        <f t="shared" si="1093"/>
        <v>0</v>
      </c>
      <c r="NR51" s="27">
        <f t="shared" si="1094"/>
        <v>0</v>
      </c>
      <c r="NS51" s="27">
        <f t="shared" si="1095"/>
        <v>0</v>
      </c>
      <c r="NT51" s="27">
        <f t="shared" si="1096"/>
        <v>0</v>
      </c>
      <c r="NU51" s="27">
        <f t="shared" si="1097"/>
        <v>0</v>
      </c>
      <c r="NV51" s="27">
        <f t="shared" si="1098"/>
        <v>0</v>
      </c>
      <c r="NX51" s="28">
        <f t="shared" si="1099"/>
        <v>193</v>
      </c>
      <c r="NY51" s="28">
        <f t="shared" si="1100"/>
        <v>0</v>
      </c>
      <c r="NZ51" s="28">
        <f t="shared" si="1101"/>
        <v>25</v>
      </c>
      <c r="OA51" s="28">
        <f t="shared" si="1102"/>
        <v>31</v>
      </c>
      <c r="OB51" s="28">
        <f t="shared" si="1103"/>
        <v>0</v>
      </c>
      <c r="OC51" s="28">
        <f t="shared" si="1104"/>
        <v>147</v>
      </c>
      <c r="OD51" s="28">
        <f t="shared" si="1105"/>
        <v>236.5</v>
      </c>
      <c r="OE51" s="28">
        <f t="shared" si="1106"/>
        <v>147</v>
      </c>
      <c r="OG51" s="27" t="str">
        <f t="shared" si="1107"/>
        <v>14</v>
      </c>
      <c r="OH51" s="27" t="str">
        <f t="shared" si="1108"/>
        <v>14</v>
      </c>
      <c r="OI51" s="27" t="str">
        <f t="shared" si="1109"/>
        <v>22</v>
      </c>
      <c r="OJ51" s="27">
        <f t="shared" si="1110"/>
        <v>0</v>
      </c>
      <c r="OK51" s="27">
        <f t="shared" si="1111"/>
        <v>0</v>
      </c>
      <c r="OL51" s="27" t="str">
        <f t="shared" si="1112"/>
        <v>13</v>
      </c>
      <c r="OM51" s="27">
        <f t="shared" si="1113"/>
        <v>0</v>
      </c>
      <c r="ON51" s="27">
        <f t="shared" si="1114"/>
        <v>0</v>
      </c>
      <c r="OO51" s="27" t="str">
        <f t="shared" si="1115"/>
        <v>13</v>
      </c>
      <c r="OP51" s="27">
        <f t="shared" si="1116"/>
        <v>0</v>
      </c>
      <c r="OQ51" s="27" t="str">
        <f t="shared" si="1117"/>
        <v>25</v>
      </c>
      <c r="OR51" s="27" t="str">
        <f t="shared" si="1118"/>
        <v>28</v>
      </c>
      <c r="OS51" s="27">
        <f t="shared" si="1119"/>
        <v>0</v>
      </c>
      <c r="OT51" s="27">
        <f t="shared" si="1120"/>
        <v>0</v>
      </c>
      <c r="OU51" s="27" t="str">
        <f t="shared" si="1121"/>
        <v>15</v>
      </c>
      <c r="OV51" s="27">
        <f t="shared" si="1122"/>
        <v>0</v>
      </c>
      <c r="OW51" s="27">
        <f t="shared" si="1123"/>
        <v>0</v>
      </c>
      <c r="OX51" s="27">
        <f t="shared" si="1124"/>
        <v>0</v>
      </c>
      <c r="OY51" s="27">
        <f t="shared" si="1125"/>
        <v>0</v>
      </c>
      <c r="OZ51" s="27">
        <f t="shared" si="1126"/>
        <v>0</v>
      </c>
      <c r="PA51" s="27" t="str">
        <f t="shared" si="1127"/>
        <v>20</v>
      </c>
      <c r="PB51" s="27">
        <f t="shared" si="1128"/>
        <v>0</v>
      </c>
      <c r="PC51" s="27">
        <f t="shared" si="1129"/>
        <v>0</v>
      </c>
      <c r="PD51" s="27">
        <f t="shared" si="1130"/>
        <v>0</v>
      </c>
      <c r="PE51" s="27">
        <f t="shared" si="1131"/>
        <v>0</v>
      </c>
      <c r="PF51" s="27">
        <f t="shared" si="1132"/>
        <v>0</v>
      </c>
      <c r="PG51" s="27" t="str">
        <f t="shared" si="1133"/>
        <v>17</v>
      </c>
      <c r="PH51" s="27">
        <f t="shared" si="1134"/>
        <v>0</v>
      </c>
      <c r="PI51" s="27">
        <f t="shared" si="1135"/>
        <v>0</v>
      </c>
      <c r="PJ51" s="27" t="str">
        <f t="shared" si="1136"/>
        <v>4</v>
      </c>
      <c r="PK51" s="27">
        <f t="shared" si="1137"/>
        <v>0</v>
      </c>
      <c r="PL51" s="27">
        <f t="shared" si="1138"/>
        <v>0</v>
      </c>
      <c r="PM51" s="27" t="str">
        <f t="shared" si="1139"/>
        <v>18</v>
      </c>
      <c r="PN51" s="27">
        <f t="shared" si="1140"/>
        <v>0</v>
      </c>
      <c r="PO51" s="27">
        <f t="shared" si="1141"/>
        <v>0</v>
      </c>
      <c r="PP51" s="27" t="str">
        <f t="shared" si="1142"/>
        <v>15</v>
      </c>
      <c r="PQ51" s="27">
        <f t="shared" si="1143"/>
        <v>0</v>
      </c>
      <c r="PR51" s="27">
        <f t="shared" si="1144"/>
        <v>0</v>
      </c>
      <c r="PS51" s="27" t="str">
        <f t="shared" si="1145"/>
        <v>31</v>
      </c>
      <c r="PT51" s="27">
        <f t="shared" si="1146"/>
        <v>0</v>
      </c>
      <c r="PU51" s="27">
        <f t="shared" si="1147"/>
        <v>0</v>
      </c>
      <c r="PV51" s="27">
        <f t="shared" si="1148"/>
        <v>0</v>
      </c>
      <c r="PW51" s="27">
        <f t="shared" si="1149"/>
        <v>0</v>
      </c>
      <c r="PX51" s="27">
        <f t="shared" si="1150"/>
        <v>0</v>
      </c>
      <c r="PY51" s="27">
        <f t="shared" si="1151"/>
        <v>0</v>
      </c>
      <c r="PZ51" s="27">
        <f t="shared" si="1152"/>
        <v>0</v>
      </c>
      <c r="QA51" s="27">
        <f t="shared" si="1153"/>
        <v>0</v>
      </c>
      <c r="QB51" s="27">
        <f t="shared" si="1154"/>
        <v>0</v>
      </c>
      <c r="QC51" s="27">
        <f t="shared" si="1155"/>
        <v>0</v>
      </c>
      <c r="QD51" s="27">
        <f t="shared" si="1156"/>
        <v>0</v>
      </c>
      <c r="QE51" s="27">
        <f t="shared" si="1157"/>
        <v>0</v>
      </c>
      <c r="QF51" s="27">
        <f t="shared" si="1158"/>
        <v>0</v>
      </c>
      <c r="QG51" s="27">
        <f t="shared" si="1159"/>
        <v>0</v>
      </c>
      <c r="QH51" s="27">
        <f t="shared" si="1160"/>
        <v>0</v>
      </c>
      <c r="QI51" s="27">
        <f t="shared" si="1161"/>
        <v>0</v>
      </c>
      <c r="QJ51" s="27">
        <f t="shared" si="1162"/>
        <v>0</v>
      </c>
      <c r="QK51" s="27">
        <f t="shared" si="1163"/>
        <v>0</v>
      </c>
      <c r="QL51" s="27">
        <f t="shared" si="1164"/>
        <v>0</v>
      </c>
      <c r="QM51" s="27">
        <f t="shared" si="1165"/>
        <v>0</v>
      </c>
      <c r="QN51" s="27">
        <f t="shared" si="1166"/>
        <v>0</v>
      </c>
      <c r="QO51" s="27">
        <f t="shared" si="1167"/>
        <v>0</v>
      </c>
      <c r="QP51" s="27">
        <f t="shared" si="1168"/>
        <v>0</v>
      </c>
      <c r="QQ51" s="27">
        <f t="shared" si="1169"/>
        <v>0</v>
      </c>
      <c r="QR51" s="27">
        <f t="shared" si="1170"/>
        <v>0</v>
      </c>
      <c r="QS51" s="27">
        <f t="shared" si="1171"/>
        <v>0</v>
      </c>
      <c r="QT51" s="27">
        <f t="shared" si="1172"/>
        <v>0</v>
      </c>
      <c r="QU51" s="27">
        <f t="shared" si="1173"/>
        <v>0</v>
      </c>
      <c r="QV51" s="27">
        <f t="shared" si="1174"/>
        <v>0</v>
      </c>
      <c r="QW51" s="27">
        <f t="shared" si="1175"/>
        <v>0</v>
      </c>
      <c r="QX51" s="27">
        <f t="shared" si="1176"/>
        <v>0</v>
      </c>
      <c r="QY51" s="27">
        <f t="shared" si="1177"/>
        <v>0</v>
      </c>
      <c r="QZ51" s="27">
        <f t="shared" si="1178"/>
        <v>0</v>
      </c>
      <c r="RA51" s="27">
        <f t="shared" si="1179"/>
        <v>0</v>
      </c>
      <c r="RB51" s="27">
        <f t="shared" si="1180"/>
        <v>0</v>
      </c>
      <c r="RC51" s="27">
        <f t="shared" si="1181"/>
        <v>0</v>
      </c>
      <c r="RD51" s="27">
        <f t="shared" si="1182"/>
        <v>0</v>
      </c>
      <c r="RE51" s="27">
        <f t="shared" si="1183"/>
        <v>0</v>
      </c>
      <c r="RF51" s="27">
        <f t="shared" si="1184"/>
        <v>0</v>
      </c>
      <c r="RG51" s="27">
        <f t="shared" si="1185"/>
        <v>0</v>
      </c>
      <c r="RH51" s="27">
        <f t="shared" si="1186"/>
        <v>0</v>
      </c>
      <c r="RI51" s="27">
        <f t="shared" si="1187"/>
        <v>0</v>
      </c>
      <c r="RJ51" s="27">
        <f t="shared" si="1188"/>
        <v>0</v>
      </c>
      <c r="RL51" s="28">
        <f t="shared" si="1189"/>
        <v>104</v>
      </c>
      <c r="RM51" s="28">
        <f t="shared" si="1190"/>
        <v>0</v>
      </c>
      <c r="RN51" s="28">
        <f t="shared" si="1191"/>
        <v>3</v>
      </c>
      <c r="RO51" s="28">
        <f t="shared" si="1192"/>
        <v>10</v>
      </c>
      <c r="RP51" s="28">
        <f t="shared" si="1193"/>
        <v>0</v>
      </c>
      <c r="RQ51" s="28">
        <f t="shared" si="1194"/>
        <v>115.5</v>
      </c>
      <c r="RT51" s="27" t="str">
        <f t="shared" si="1195"/>
        <v>9</v>
      </c>
      <c r="RU51" s="27" t="str">
        <f t="shared" si="1196"/>
        <v>12</v>
      </c>
      <c r="RV51" s="27" t="str">
        <f t="shared" si="1197"/>
        <v>6</v>
      </c>
      <c r="RW51" s="27" t="str">
        <f t="shared" si="1198"/>
        <v>0</v>
      </c>
      <c r="RX51" s="27" t="str">
        <f t="shared" si="1199"/>
        <v>0</v>
      </c>
      <c r="RY51" s="27" t="str">
        <f t="shared" si="1200"/>
        <v>12</v>
      </c>
      <c r="RZ51" s="27" t="str">
        <f t="shared" si="1201"/>
        <v>0</v>
      </c>
      <c r="SA51" s="27" t="str">
        <f t="shared" si="1202"/>
        <v>0</v>
      </c>
      <c r="SB51" s="27" t="str">
        <f t="shared" si="1203"/>
        <v>10</v>
      </c>
      <c r="SC51" s="27" t="str">
        <f t="shared" si="1204"/>
        <v>0</v>
      </c>
      <c r="SD51" s="27" t="str">
        <f t="shared" si="1205"/>
        <v>3</v>
      </c>
      <c r="SE51" s="27" t="str">
        <f t="shared" si="1206"/>
        <v>4</v>
      </c>
      <c r="SF51" s="27" t="str">
        <f t="shared" si="1207"/>
        <v>0</v>
      </c>
      <c r="SG51" s="27" t="str">
        <f t="shared" si="1208"/>
        <v>0</v>
      </c>
      <c r="SH51" s="27" t="str">
        <f t="shared" si="1209"/>
        <v>13</v>
      </c>
      <c r="SI51" s="27" t="str">
        <f t="shared" si="1210"/>
        <v>0</v>
      </c>
      <c r="SJ51" s="27" t="str">
        <f t="shared" si="1211"/>
        <v>0</v>
      </c>
      <c r="SK51" s="27" t="str">
        <f t="shared" si="1212"/>
        <v>0</v>
      </c>
      <c r="SL51" s="27" t="str">
        <f t="shared" si="1213"/>
        <v>0</v>
      </c>
      <c r="SM51" s="27" t="str">
        <f t="shared" si="1214"/>
        <v>0</v>
      </c>
      <c r="SN51" s="27" t="str">
        <f t="shared" si="1215"/>
        <v>10</v>
      </c>
      <c r="SO51" s="27" t="str">
        <f t="shared" si="1216"/>
        <v>0</v>
      </c>
      <c r="SP51" s="27" t="str">
        <f t="shared" si="1217"/>
        <v>0</v>
      </c>
      <c r="SQ51" s="27" t="str">
        <f t="shared" si="1218"/>
        <v>0</v>
      </c>
      <c r="SR51" s="27" t="str">
        <f t="shared" si="1219"/>
        <v>0</v>
      </c>
      <c r="SS51" s="27" t="str">
        <f t="shared" si="1220"/>
        <v>0</v>
      </c>
      <c r="ST51" s="27" t="str">
        <f t="shared" si="1221"/>
        <v>8</v>
      </c>
      <c r="SU51" s="27" t="str">
        <f t="shared" si="1222"/>
        <v>0</v>
      </c>
      <c r="SV51" s="27" t="str">
        <f t="shared" si="1223"/>
        <v>0</v>
      </c>
      <c r="SW51" s="27" t="str">
        <f t="shared" si="1224"/>
        <v>6</v>
      </c>
      <c r="SX51" s="27" t="str">
        <f t="shared" si="1225"/>
        <v>0</v>
      </c>
      <c r="SY51" s="27" t="str">
        <f t="shared" si="1226"/>
        <v>0</v>
      </c>
      <c r="SZ51" s="27" t="str">
        <f t="shared" si="1227"/>
        <v>7</v>
      </c>
      <c r="TA51" s="27" t="str">
        <f t="shared" si="1228"/>
        <v>0</v>
      </c>
      <c r="TB51" s="27" t="str">
        <f t="shared" si="1229"/>
        <v>0</v>
      </c>
      <c r="TC51" s="27" t="str">
        <f t="shared" si="1230"/>
        <v>7</v>
      </c>
      <c r="TD51" s="27" t="str">
        <f t="shared" si="1231"/>
        <v>0</v>
      </c>
      <c r="TE51" s="27" t="str">
        <f t="shared" si="1232"/>
        <v>0</v>
      </c>
      <c r="TF51" s="27" t="str">
        <f t="shared" si="1233"/>
        <v>10</v>
      </c>
      <c r="TG51" s="27" t="str">
        <f t="shared" si="1234"/>
        <v>0</v>
      </c>
      <c r="TH51" s="27" t="str">
        <f t="shared" si="1235"/>
        <v>0</v>
      </c>
      <c r="TI51" s="27" t="str">
        <f t="shared" si="1236"/>
        <v>0</v>
      </c>
      <c r="TJ51" s="27" t="str">
        <f t="shared" si="1237"/>
        <v>0</v>
      </c>
      <c r="TK51" s="27" t="str">
        <f t="shared" si="1238"/>
        <v>0</v>
      </c>
      <c r="TL51" s="27" t="str">
        <f t="shared" si="1239"/>
        <v>0</v>
      </c>
      <c r="TM51" s="27" t="str">
        <f t="shared" si="1240"/>
        <v>0</v>
      </c>
      <c r="TN51" s="27" t="str">
        <f t="shared" si="1241"/>
        <v>0</v>
      </c>
      <c r="TO51" s="27" t="str">
        <f t="shared" si="1242"/>
        <v>0</v>
      </c>
      <c r="TP51" s="27" t="str">
        <f t="shared" si="1243"/>
        <v>0</v>
      </c>
      <c r="TQ51" s="27" t="str">
        <f t="shared" si="1244"/>
        <v>0</v>
      </c>
      <c r="TR51" s="27" t="str">
        <f t="shared" si="1245"/>
        <v>0</v>
      </c>
      <c r="TS51" s="27" t="str">
        <f t="shared" si="1246"/>
        <v>0</v>
      </c>
      <c r="TT51" s="27" t="str">
        <f t="shared" si="1247"/>
        <v>0</v>
      </c>
      <c r="TU51" s="27" t="str">
        <f t="shared" si="1248"/>
        <v>0</v>
      </c>
      <c r="TV51" s="27" t="str">
        <f t="shared" si="1249"/>
        <v>0</v>
      </c>
      <c r="TW51" s="27" t="str">
        <f t="shared" si="1250"/>
        <v>0</v>
      </c>
      <c r="TX51" s="27" t="str">
        <f t="shared" si="1251"/>
        <v>0</v>
      </c>
      <c r="TY51" s="27" t="str">
        <f t="shared" si="1252"/>
        <v>0</v>
      </c>
      <c r="TZ51" s="27" t="str">
        <f t="shared" si="1253"/>
        <v>0</v>
      </c>
      <c r="UA51" s="27" t="str">
        <f t="shared" si="1254"/>
        <v>0</v>
      </c>
      <c r="UB51" s="27" t="str">
        <f t="shared" si="1255"/>
        <v>0</v>
      </c>
      <c r="UC51" s="27" t="str">
        <f t="shared" si="1256"/>
        <v>0</v>
      </c>
      <c r="UD51" s="27" t="str">
        <f t="shared" si="1257"/>
        <v>0</v>
      </c>
      <c r="UE51" s="27" t="str">
        <f t="shared" si="1258"/>
        <v>0</v>
      </c>
      <c r="UF51" s="27" t="str">
        <f t="shared" si="1259"/>
        <v>0</v>
      </c>
      <c r="UG51" s="27" t="str">
        <f t="shared" si="1260"/>
        <v>0</v>
      </c>
      <c r="UH51" s="27" t="str">
        <f t="shared" si="1261"/>
        <v>0</v>
      </c>
      <c r="UI51" s="27" t="str">
        <f t="shared" si="1262"/>
        <v>0</v>
      </c>
      <c r="UJ51" s="27" t="str">
        <f t="shared" si="1263"/>
        <v>0</v>
      </c>
      <c r="UK51" s="27" t="str">
        <f t="shared" si="1264"/>
        <v>0</v>
      </c>
      <c r="UL51" s="27" t="str">
        <f t="shared" si="1265"/>
        <v>0</v>
      </c>
      <c r="UM51" s="27" t="str">
        <f t="shared" si="1266"/>
        <v>0</v>
      </c>
      <c r="UN51" s="27" t="str">
        <f t="shared" si="1267"/>
        <v>0</v>
      </c>
      <c r="UO51" s="27" t="str">
        <f t="shared" si="1268"/>
        <v>0</v>
      </c>
      <c r="UP51" s="27" t="str">
        <f t="shared" si="1269"/>
        <v>0</v>
      </c>
      <c r="UQ51" s="27" t="str">
        <f t="shared" si="1270"/>
        <v>0</v>
      </c>
      <c r="UR51" s="27" t="str">
        <f t="shared" si="1271"/>
        <v>0</v>
      </c>
      <c r="US51" s="27" t="str">
        <f t="shared" si="1272"/>
        <v>0</v>
      </c>
      <c r="UT51" s="27" t="str">
        <f t="shared" si="1273"/>
        <v>0</v>
      </c>
      <c r="UU51" s="27" t="str">
        <f t="shared" si="1274"/>
        <v>0</v>
      </c>
      <c r="UV51" s="27" t="str">
        <f t="shared" si="1275"/>
        <v>0</v>
      </c>
      <c r="UW51" s="27" t="str">
        <f t="shared" si="1276"/>
        <v>0</v>
      </c>
      <c r="UY51" s="28">
        <f t="shared" si="1277"/>
        <v>-4.5200000000000014</v>
      </c>
      <c r="UZ51" s="28">
        <f t="shared" si="1278"/>
        <v>0</v>
      </c>
      <c r="VA51" s="28">
        <f t="shared" si="1279"/>
        <v>3.94</v>
      </c>
      <c r="VB51" s="28">
        <f t="shared" si="1280"/>
        <v>-7.99</v>
      </c>
      <c r="VC51" s="28">
        <f t="shared" si="1281"/>
        <v>0</v>
      </c>
      <c r="VD51" s="28">
        <f t="shared" si="1282"/>
        <v>-10.540000000000003</v>
      </c>
      <c r="VG51" s="27" t="str">
        <f t="shared" si="1283"/>
        <v>-4.16</v>
      </c>
      <c r="VH51" s="27" t="str">
        <f t="shared" si="1284"/>
        <v>-0.95</v>
      </c>
      <c r="VI51" s="27" t="str">
        <f t="shared" si="1285"/>
        <v>-2.19</v>
      </c>
      <c r="VJ51" s="27">
        <f t="shared" si="1286"/>
        <v>0</v>
      </c>
      <c r="VK51" s="27">
        <f t="shared" si="1287"/>
        <v>0</v>
      </c>
      <c r="VL51" s="27" t="str">
        <f t="shared" si="1288"/>
        <v>0.76</v>
      </c>
      <c r="VM51" s="27">
        <f t="shared" si="1289"/>
        <v>0</v>
      </c>
      <c r="VN51" s="27">
        <f t="shared" si="1290"/>
        <v>0</v>
      </c>
      <c r="VO51" s="27" t="str">
        <f t="shared" si="1291"/>
        <v>-5.49</v>
      </c>
      <c r="VP51" s="27">
        <f t="shared" si="1292"/>
        <v>0</v>
      </c>
      <c r="VQ51" s="27" t="str">
        <f t="shared" si="1293"/>
        <v>3.94</v>
      </c>
      <c r="VR51" s="27" t="str">
        <f t="shared" si="1294"/>
        <v>-6.14</v>
      </c>
      <c r="VS51" s="27">
        <f t="shared" si="1295"/>
        <v>0</v>
      </c>
      <c r="VT51" s="27">
        <f t="shared" si="1296"/>
        <v>0</v>
      </c>
      <c r="VU51" s="27" t="str">
        <f t="shared" si="1297"/>
        <v>1.37</v>
      </c>
      <c r="VV51" s="27">
        <f t="shared" si="1298"/>
        <v>0</v>
      </c>
      <c r="VW51" s="27">
        <f t="shared" si="1299"/>
        <v>0</v>
      </c>
      <c r="VX51" s="27">
        <f t="shared" si="1300"/>
        <v>0</v>
      </c>
      <c r="VY51" s="27">
        <f t="shared" si="1301"/>
        <v>0</v>
      </c>
      <c r="VZ51" s="27">
        <f t="shared" si="1302"/>
        <v>0</v>
      </c>
      <c r="WA51" s="27" t="str">
        <f t="shared" si="1303"/>
        <v>-4.63</v>
      </c>
      <c r="WB51" s="27">
        <f t="shared" si="1304"/>
        <v>0</v>
      </c>
      <c r="WC51" s="27">
        <f t="shared" si="1305"/>
        <v>0</v>
      </c>
      <c r="WD51" s="27">
        <f t="shared" si="1306"/>
        <v>0</v>
      </c>
      <c r="WE51" s="27">
        <f t="shared" si="1307"/>
        <v>0</v>
      </c>
      <c r="WF51" s="27">
        <f t="shared" si="1308"/>
        <v>0</v>
      </c>
      <c r="WG51" s="27" t="str">
        <f t="shared" si="1309"/>
        <v>7.79</v>
      </c>
      <c r="WH51" s="27">
        <f t="shared" si="1310"/>
        <v>0</v>
      </c>
      <c r="WI51" s="27">
        <f t="shared" si="1311"/>
        <v>0</v>
      </c>
      <c r="WJ51" s="27" t="str">
        <f t="shared" si="1312"/>
        <v>7.85</v>
      </c>
      <c r="WK51" s="27">
        <f t="shared" si="1313"/>
        <v>0</v>
      </c>
      <c r="WL51" s="27">
        <f t="shared" si="1314"/>
        <v>0</v>
      </c>
      <c r="WM51" s="27" t="str">
        <f t="shared" si="1315"/>
        <v>-0.62</v>
      </c>
      <c r="WN51" s="27">
        <f t="shared" si="1316"/>
        <v>0</v>
      </c>
      <c r="WO51" s="27">
        <f t="shared" si="1317"/>
        <v>0</v>
      </c>
      <c r="WP51" s="27" t="str">
        <f t="shared" si="1318"/>
        <v>1.89</v>
      </c>
      <c r="WQ51" s="27">
        <f t="shared" si="1319"/>
        <v>0</v>
      </c>
      <c r="WR51" s="27">
        <f t="shared" si="1320"/>
        <v>0</v>
      </c>
      <c r="WS51" s="27" t="str">
        <f t="shared" si="1321"/>
        <v>-7.99</v>
      </c>
      <c r="WT51" s="27">
        <f t="shared" si="1322"/>
        <v>0</v>
      </c>
      <c r="WU51" s="27">
        <f t="shared" si="1323"/>
        <v>0</v>
      </c>
      <c r="WV51" s="27">
        <f t="shared" si="1324"/>
        <v>0</v>
      </c>
      <c r="WW51" s="27">
        <f t="shared" si="1325"/>
        <v>0</v>
      </c>
      <c r="WX51" s="27">
        <f t="shared" si="1326"/>
        <v>0</v>
      </c>
      <c r="WY51" s="27">
        <f t="shared" si="1327"/>
        <v>0</v>
      </c>
      <c r="WZ51" s="27">
        <f t="shared" si="1328"/>
        <v>0</v>
      </c>
      <c r="XA51" s="27">
        <f t="shared" si="1329"/>
        <v>0</v>
      </c>
      <c r="XB51" s="27">
        <f t="shared" si="1330"/>
        <v>0</v>
      </c>
      <c r="XC51" s="27">
        <f t="shared" si="1331"/>
        <v>0</v>
      </c>
      <c r="XD51" s="27">
        <f t="shared" si="1332"/>
        <v>0</v>
      </c>
      <c r="XE51" s="27">
        <f t="shared" si="1333"/>
        <v>0</v>
      </c>
      <c r="XF51" s="27">
        <f t="shared" si="1334"/>
        <v>0</v>
      </c>
      <c r="XG51" s="27">
        <f t="shared" si="1335"/>
        <v>0</v>
      </c>
      <c r="XH51" s="27">
        <f t="shared" si="1336"/>
        <v>0</v>
      </c>
      <c r="XI51" s="27">
        <f t="shared" si="1337"/>
        <v>0</v>
      </c>
      <c r="XJ51" s="27">
        <f t="shared" si="1338"/>
        <v>0</v>
      </c>
      <c r="XK51" s="27">
        <f t="shared" si="1339"/>
        <v>0</v>
      </c>
      <c r="XL51" s="27">
        <f t="shared" si="1340"/>
        <v>0</v>
      </c>
      <c r="XM51" s="27">
        <f t="shared" si="1341"/>
        <v>0</v>
      </c>
      <c r="XN51" s="27">
        <f t="shared" si="1342"/>
        <v>0</v>
      </c>
      <c r="XO51" s="27">
        <f t="shared" si="1343"/>
        <v>0</v>
      </c>
      <c r="XP51" s="27">
        <f t="shared" si="1344"/>
        <v>0</v>
      </c>
      <c r="XQ51" s="27">
        <f t="shared" si="1345"/>
        <v>0</v>
      </c>
      <c r="XR51" s="27">
        <f t="shared" si="1346"/>
        <v>0</v>
      </c>
      <c r="XS51" s="27">
        <f t="shared" si="1347"/>
        <v>0</v>
      </c>
      <c r="XT51" s="27">
        <f t="shared" si="1348"/>
        <v>0</v>
      </c>
      <c r="XU51" s="27">
        <f t="shared" si="1349"/>
        <v>0</v>
      </c>
      <c r="XV51" s="27">
        <f t="shared" si="1350"/>
        <v>0</v>
      </c>
      <c r="XW51" s="27">
        <f t="shared" si="1351"/>
        <v>0</v>
      </c>
      <c r="XX51" s="27">
        <f t="shared" si="1352"/>
        <v>0</v>
      </c>
      <c r="XY51" s="27">
        <f t="shared" si="1353"/>
        <v>0</v>
      </c>
      <c r="XZ51" s="27">
        <f t="shared" si="1354"/>
        <v>0</v>
      </c>
      <c r="YA51" s="27">
        <f t="shared" si="1355"/>
        <v>0</v>
      </c>
      <c r="YB51" s="27">
        <f t="shared" si="1356"/>
        <v>0</v>
      </c>
      <c r="YC51" s="27">
        <f t="shared" si="1357"/>
        <v>0</v>
      </c>
      <c r="YD51" s="27">
        <f t="shared" si="1358"/>
        <v>0</v>
      </c>
      <c r="YE51" s="27">
        <f t="shared" si="1359"/>
        <v>0</v>
      </c>
      <c r="YF51" s="27">
        <f t="shared" si="1360"/>
        <v>0</v>
      </c>
      <c r="YG51" s="27">
        <f t="shared" si="1361"/>
        <v>0</v>
      </c>
      <c r="YH51" s="27">
        <f t="shared" si="1362"/>
        <v>0</v>
      </c>
      <c r="YI51" s="27">
        <f t="shared" si="1363"/>
        <v>0</v>
      </c>
      <c r="YJ51" s="27">
        <f t="shared" si="1364"/>
        <v>0</v>
      </c>
      <c r="YL51" s="28">
        <f t="shared" si="1365"/>
        <v>759</v>
      </c>
      <c r="YM51" s="28">
        <f t="shared" si="1366"/>
        <v>0</v>
      </c>
      <c r="YN51" s="28">
        <f t="shared" si="1367"/>
        <v>75</v>
      </c>
      <c r="YO51" s="28">
        <f t="shared" si="1368"/>
        <v>81</v>
      </c>
      <c r="YP51" s="28">
        <f t="shared" si="1369"/>
        <v>0</v>
      </c>
      <c r="YQ51" s="28">
        <f t="shared" si="1370"/>
        <v>877.5</v>
      </c>
      <c r="YT51" s="27" t="str">
        <f t="shared" si="1371"/>
        <v>54</v>
      </c>
      <c r="YU51" s="27" t="str">
        <f t="shared" si="1372"/>
        <v>64</v>
      </c>
      <c r="YV51" s="27" t="str">
        <f t="shared" si="1373"/>
        <v>83</v>
      </c>
      <c r="YW51" s="27">
        <f t="shared" si="1374"/>
        <v>0</v>
      </c>
      <c r="YX51" s="27">
        <f t="shared" si="1375"/>
        <v>0</v>
      </c>
      <c r="YY51" s="27" t="str">
        <f t="shared" si="1376"/>
        <v>50</v>
      </c>
      <c r="YZ51" s="27">
        <f t="shared" si="1377"/>
        <v>0</v>
      </c>
      <c r="ZA51" s="27">
        <f t="shared" si="1378"/>
        <v>0</v>
      </c>
      <c r="ZB51" s="27" t="str">
        <f t="shared" si="1379"/>
        <v>82</v>
      </c>
      <c r="ZC51" s="27">
        <f t="shared" si="1380"/>
        <v>0</v>
      </c>
      <c r="ZD51" s="27" t="str">
        <f t="shared" si="1381"/>
        <v>75</v>
      </c>
      <c r="ZE51" s="27" t="str">
        <f t="shared" si="1382"/>
        <v>81</v>
      </c>
      <c r="ZF51" s="27">
        <f t="shared" si="1383"/>
        <v>0</v>
      </c>
      <c r="ZG51" s="27">
        <f t="shared" si="1384"/>
        <v>0</v>
      </c>
      <c r="ZH51" s="27" t="str">
        <f t="shared" si="1385"/>
        <v>54</v>
      </c>
      <c r="ZI51" s="27">
        <f t="shared" si="1386"/>
        <v>0</v>
      </c>
      <c r="ZJ51" s="27">
        <f t="shared" si="1387"/>
        <v>0</v>
      </c>
      <c r="ZK51" s="27">
        <f t="shared" si="1388"/>
        <v>0</v>
      </c>
      <c r="ZL51" s="27">
        <f t="shared" si="1389"/>
        <v>0</v>
      </c>
      <c r="ZM51" s="27">
        <f t="shared" si="1390"/>
        <v>0</v>
      </c>
      <c r="ZN51" s="27" t="str">
        <f t="shared" si="1391"/>
        <v>83</v>
      </c>
      <c r="ZO51" s="27">
        <f t="shared" si="1392"/>
        <v>0</v>
      </c>
      <c r="ZP51" s="27">
        <f t="shared" si="1393"/>
        <v>0</v>
      </c>
      <c r="ZQ51" s="27">
        <f t="shared" si="1394"/>
        <v>0</v>
      </c>
      <c r="ZR51" s="27">
        <f t="shared" si="1395"/>
        <v>0</v>
      </c>
      <c r="ZS51" s="27">
        <f t="shared" si="1396"/>
        <v>0</v>
      </c>
      <c r="ZT51" s="27" t="str">
        <f t="shared" si="1397"/>
        <v>42</v>
      </c>
      <c r="ZU51" s="27">
        <f t="shared" si="1398"/>
        <v>0</v>
      </c>
      <c r="ZV51" s="27">
        <f t="shared" si="1399"/>
        <v>0</v>
      </c>
      <c r="ZW51" s="27" t="str">
        <f t="shared" si="1400"/>
        <v>34</v>
      </c>
      <c r="ZX51" s="27">
        <f t="shared" si="1401"/>
        <v>0</v>
      </c>
      <c r="ZY51" s="27">
        <f t="shared" si="1402"/>
        <v>0</v>
      </c>
      <c r="ZZ51" s="27" t="str">
        <f t="shared" si="1403"/>
        <v>73</v>
      </c>
      <c r="AAA51" s="27">
        <f t="shared" si="1404"/>
        <v>0</v>
      </c>
      <c r="AAB51" s="27">
        <f t="shared" si="1405"/>
        <v>0</v>
      </c>
      <c r="AAC51" s="27" t="str">
        <f t="shared" si="1406"/>
        <v>59</v>
      </c>
      <c r="AAD51" s="27">
        <f t="shared" si="1407"/>
        <v>0</v>
      </c>
      <c r="AAE51" s="27">
        <f t="shared" si="1408"/>
        <v>0</v>
      </c>
      <c r="AAF51" s="27" t="str">
        <f t="shared" si="1409"/>
        <v>81</v>
      </c>
      <c r="AAG51" s="27">
        <f t="shared" si="1410"/>
        <v>0</v>
      </c>
      <c r="AAH51" s="27">
        <f t="shared" si="1411"/>
        <v>0</v>
      </c>
      <c r="AAI51" s="27">
        <f t="shared" si="1412"/>
        <v>0</v>
      </c>
      <c r="AAJ51" s="27">
        <f t="shared" si="1413"/>
        <v>0</v>
      </c>
      <c r="AAK51" s="27">
        <f t="shared" si="1414"/>
        <v>0</v>
      </c>
      <c r="AAL51" s="27">
        <f t="shared" si="1415"/>
        <v>0</v>
      </c>
      <c r="AAM51" s="27">
        <f t="shared" si="1416"/>
        <v>0</v>
      </c>
      <c r="AAN51" s="27">
        <f t="shared" si="1417"/>
        <v>0</v>
      </c>
      <c r="AAO51" s="27">
        <f t="shared" si="1418"/>
        <v>0</v>
      </c>
      <c r="AAP51" s="27">
        <f t="shared" si="1419"/>
        <v>0</v>
      </c>
      <c r="AAQ51" s="27">
        <f t="shared" si="1420"/>
        <v>0</v>
      </c>
      <c r="AAR51" s="27">
        <f t="shared" si="1421"/>
        <v>0</v>
      </c>
      <c r="AAS51" s="27">
        <f t="shared" si="1422"/>
        <v>0</v>
      </c>
      <c r="AAT51" s="27">
        <f t="shared" si="1423"/>
        <v>0</v>
      </c>
      <c r="AAU51" s="27">
        <f t="shared" si="1424"/>
        <v>0</v>
      </c>
      <c r="AAV51" s="27">
        <f t="shared" si="1425"/>
        <v>0</v>
      </c>
      <c r="AAW51" s="27">
        <f t="shared" si="1426"/>
        <v>0</v>
      </c>
      <c r="AAX51" s="27">
        <f t="shared" si="1427"/>
        <v>0</v>
      </c>
      <c r="AAY51" s="27">
        <f t="shared" si="1428"/>
        <v>0</v>
      </c>
      <c r="AAZ51" s="27">
        <f t="shared" si="1429"/>
        <v>0</v>
      </c>
      <c r="ABA51" s="27">
        <f t="shared" si="1430"/>
        <v>0</v>
      </c>
      <c r="ABB51" s="27">
        <f t="shared" si="1431"/>
        <v>0</v>
      </c>
      <c r="ABC51" s="27">
        <f t="shared" si="1432"/>
        <v>0</v>
      </c>
      <c r="ABD51" s="27">
        <f t="shared" si="1433"/>
        <v>0</v>
      </c>
      <c r="ABE51" s="27">
        <f t="shared" si="1434"/>
        <v>0</v>
      </c>
      <c r="ABF51" s="27">
        <f t="shared" si="1435"/>
        <v>0</v>
      </c>
      <c r="ABG51" s="27">
        <f t="shared" si="1436"/>
        <v>0</v>
      </c>
      <c r="ABH51" s="27">
        <f t="shared" si="1437"/>
        <v>0</v>
      </c>
      <c r="ABI51" s="27">
        <f t="shared" si="1438"/>
        <v>0</v>
      </c>
      <c r="ABJ51" s="27">
        <f t="shared" si="1439"/>
        <v>0</v>
      </c>
      <c r="ABK51" s="27">
        <f t="shared" si="1440"/>
        <v>0</v>
      </c>
      <c r="ABL51" s="27">
        <f t="shared" si="1441"/>
        <v>0</v>
      </c>
      <c r="ABM51" s="27">
        <f t="shared" si="1442"/>
        <v>0</v>
      </c>
      <c r="ABN51" s="27">
        <f t="shared" si="1443"/>
        <v>0</v>
      </c>
      <c r="ABO51" s="27">
        <f t="shared" si="1444"/>
        <v>0</v>
      </c>
      <c r="ABP51" s="27">
        <f t="shared" si="1445"/>
        <v>0</v>
      </c>
      <c r="ABQ51" s="27">
        <f t="shared" si="1446"/>
        <v>0</v>
      </c>
      <c r="ABR51" s="27">
        <f t="shared" si="1447"/>
        <v>0</v>
      </c>
      <c r="ABS51" s="27">
        <f t="shared" si="1448"/>
        <v>0</v>
      </c>
      <c r="ABT51" s="27">
        <f t="shared" si="1449"/>
        <v>0</v>
      </c>
      <c r="ABU51" s="27">
        <f t="shared" si="1450"/>
        <v>0</v>
      </c>
      <c r="ABV51" s="27">
        <f t="shared" si="1451"/>
        <v>0</v>
      </c>
      <c r="ABW51" s="27">
        <f t="shared" si="1452"/>
        <v>0</v>
      </c>
      <c r="ABY51" s="28">
        <f t="shared" si="1453"/>
        <v>669.09999999999991</v>
      </c>
      <c r="ABZ51" s="28">
        <f t="shared" si="1454"/>
        <v>0</v>
      </c>
      <c r="ACA51" s="28">
        <f t="shared" si="1455"/>
        <v>7.9</v>
      </c>
      <c r="ACB51" s="28">
        <f t="shared" si="1456"/>
        <v>35.5</v>
      </c>
      <c r="ACC51" s="28">
        <f t="shared" si="1457"/>
        <v>0</v>
      </c>
      <c r="ACD51" s="28">
        <f t="shared" si="1458"/>
        <v>708.55</v>
      </c>
      <c r="ACG51" s="27" t="str">
        <f t="shared" si="1459"/>
        <v>41.8</v>
      </c>
      <c r="ACH51" s="27" t="str">
        <f t="shared" si="1460"/>
        <v>90.9</v>
      </c>
      <c r="ACI51" s="27" t="str">
        <f t="shared" si="1461"/>
        <v>10.2</v>
      </c>
      <c r="ACJ51" s="27">
        <f t="shared" si="1462"/>
        <v>0</v>
      </c>
      <c r="ACK51" s="27">
        <f t="shared" si="1463"/>
        <v>0</v>
      </c>
      <c r="ACL51" s="27" t="str">
        <f t="shared" si="1464"/>
        <v>89.9</v>
      </c>
      <c r="ACM51" s="27">
        <f t="shared" si="1465"/>
        <v>0</v>
      </c>
      <c r="ACN51" s="27">
        <f t="shared" si="1466"/>
        <v>0</v>
      </c>
      <c r="ACO51" s="27" t="str">
        <f t="shared" si="1467"/>
        <v>76.6</v>
      </c>
      <c r="ACP51" s="27">
        <f t="shared" si="1468"/>
        <v>0</v>
      </c>
      <c r="ACQ51" s="27" t="str">
        <f t="shared" si="1469"/>
        <v>7.9</v>
      </c>
      <c r="ACR51" s="27" t="str">
        <f t="shared" si="1470"/>
        <v>5.7</v>
      </c>
      <c r="ACS51" s="27">
        <f t="shared" si="1471"/>
        <v>0</v>
      </c>
      <c r="ACT51" s="27">
        <f t="shared" si="1472"/>
        <v>0</v>
      </c>
      <c r="ACU51" s="27" t="str">
        <f t="shared" si="1473"/>
        <v>55.6</v>
      </c>
      <c r="ACV51" s="27">
        <f t="shared" si="1474"/>
        <v>0</v>
      </c>
      <c r="ACW51" s="27">
        <f t="shared" si="1475"/>
        <v>0</v>
      </c>
      <c r="ACX51" s="27">
        <f t="shared" si="1476"/>
        <v>0</v>
      </c>
      <c r="ACY51" s="27">
        <f t="shared" si="1477"/>
        <v>0</v>
      </c>
      <c r="ACZ51" s="27">
        <f t="shared" si="1478"/>
        <v>0</v>
      </c>
      <c r="ADA51" s="27" t="str">
        <f t="shared" si="1479"/>
        <v>64.8</v>
      </c>
      <c r="ADB51" s="27">
        <f t="shared" si="1480"/>
        <v>0</v>
      </c>
      <c r="ADC51" s="27">
        <f t="shared" si="1481"/>
        <v>0</v>
      </c>
      <c r="ADD51" s="27">
        <f t="shared" si="1482"/>
        <v>0</v>
      </c>
      <c r="ADE51" s="27">
        <f t="shared" si="1483"/>
        <v>0</v>
      </c>
      <c r="ADF51" s="27">
        <f t="shared" si="1484"/>
        <v>0</v>
      </c>
      <c r="ADG51" s="27" t="str">
        <f t="shared" si="1485"/>
        <v>59.4</v>
      </c>
      <c r="ADH51" s="27">
        <f t="shared" si="1486"/>
        <v>0</v>
      </c>
      <c r="ADI51" s="27">
        <f t="shared" si="1487"/>
        <v>0</v>
      </c>
      <c r="ADJ51" s="27" t="str">
        <f t="shared" si="1488"/>
        <v>113.3</v>
      </c>
      <c r="ADK51" s="27">
        <f t="shared" si="1489"/>
        <v>0</v>
      </c>
      <c r="ADL51" s="27">
        <f t="shared" si="1490"/>
        <v>0</v>
      </c>
      <c r="ADM51" s="27" t="str">
        <f t="shared" si="1491"/>
        <v>39.4</v>
      </c>
      <c r="ADN51" s="27">
        <f t="shared" si="1492"/>
        <v>0</v>
      </c>
      <c r="ADO51" s="27">
        <f t="shared" si="1493"/>
        <v>0</v>
      </c>
      <c r="ADP51" s="27" t="str">
        <f t="shared" si="1494"/>
        <v>21.5</v>
      </c>
      <c r="ADQ51" s="27">
        <f t="shared" si="1495"/>
        <v>0</v>
      </c>
      <c r="ADR51" s="27">
        <f t="shared" si="1496"/>
        <v>0</v>
      </c>
      <c r="ADS51" s="27" t="str">
        <f t="shared" si="1497"/>
        <v>35.5</v>
      </c>
      <c r="ADT51" s="27">
        <f t="shared" si="1498"/>
        <v>0</v>
      </c>
      <c r="ADU51" s="27">
        <f t="shared" si="1499"/>
        <v>0</v>
      </c>
      <c r="ADV51" s="27">
        <f t="shared" si="1500"/>
        <v>0</v>
      </c>
      <c r="ADW51" s="27">
        <f t="shared" si="1501"/>
        <v>0</v>
      </c>
      <c r="ADX51" s="27">
        <f t="shared" si="1502"/>
        <v>0</v>
      </c>
      <c r="ADY51" s="27">
        <f t="shared" si="1503"/>
        <v>0</v>
      </c>
      <c r="ADZ51" s="27">
        <f t="shared" si="1504"/>
        <v>0</v>
      </c>
      <c r="AEA51" s="27">
        <f t="shared" si="1505"/>
        <v>0</v>
      </c>
      <c r="AEB51" s="27">
        <f t="shared" si="1506"/>
        <v>0</v>
      </c>
      <c r="AEC51" s="27">
        <f t="shared" si="1507"/>
        <v>0</v>
      </c>
      <c r="AED51" s="27">
        <f t="shared" si="1508"/>
        <v>0</v>
      </c>
      <c r="AEE51" s="27">
        <f t="shared" si="1509"/>
        <v>0</v>
      </c>
      <c r="AEF51" s="27">
        <f t="shared" si="1510"/>
        <v>0</v>
      </c>
      <c r="AEG51" s="27">
        <f t="shared" si="1511"/>
        <v>0</v>
      </c>
      <c r="AEH51" s="27">
        <f t="shared" si="1512"/>
        <v>0</v>
      </c>
      <c r="AEI51" s="27">
        <f t="shared" si="1513"/>
        <v>0</v>
      </c>
      <c r="AEJ51" s="27">
        <f t="shared" si="1514"/>
        <v>0</v>
      </c>
      <c r="AEK51" s="27">
        <f t="shared" si="1515"/>
        <v>0</v>
      </c>
      <c r="AEL51" s="27">
        <f t="shared" si="1516"/>
        <v>0</v>
      </c>
      <c r="AEM51" s="27">
        <f t="shared" si="1517"/>
        <v>0</v>
      </c>
      <c r="AEN51" s="27">
        <f t="shared" si="1518"/>
        <v>0</v>
      </c>
      <c r="AEO51" s="27">
        <f t="shared" si="1519"/>
        <v>0</v>
      </c>
      <c r="AEP51" s="27">
        <f t="shared" si="1520"/>
        <v>0</v>
      </c>
      <c r="AEQ51" s="27">
        <f t="shared" si="1521"/>
        <v>0</v>
      </c>
      <c r="AER51" s="27">
        <f t="shared" si="1522"/>
        <v>0</v>
      </c>
      <c r="AES51" s="27">
        <f t="shared" si="1523"/>
        <v>0</v>
      </c>
      <c r="AET51" s="27">
        <f t="shared" si="1524"/>
        <v>0</v>
      </c>
      <c r="AEU51" s="27">
        <f t="shared" si="1525"/>
        <v>0</v>
      </c>
      <c r="AEV51" s="27">
        <f t="shared" si="1526"/>
        <v>0</v>
      </c>
      <c r="AEW51" s="27">
        <f t="shared" si="1527"/>
        <v>0</v>
      </c>
      <c r="AEX51" s="27">
        <f t="shared" si="1528"/>
        <v>0</v>
      </c>
      <c r="AEY51" s="27">
        <f t="shared" si="1529"/>
        <v>0</v>
      </c>
      <c r="AEZ51" s="27">
        <f t="shared" si="1530"/>
        <v>0</v>
      </c>
      <c r="AFA51" s="27">
        <f t="shared" si="1531"/>
        <v>0</v>
      </c>
      <c r="AFB51" s="27">
        <f t="shared" si="1532"/>
        <v>0</v>
      </c>
      <c r="AFC51" s="27">
        <f t="shared" si="1533"/>
        <v>0</v>
      </c>
      <c r="AFD51" s="27">
        <f t="shared" si="1534"/>
        <v>0</v>
      </c>
      <c r="AFE51" s="27">
        <f t="shared" si="1535"/>
        <v>0</v>
      </c>
      <c r="AFF51" s="27">
        <f t="shared" si="1536"/>
        <v>0</v>
      </c>
      <c r="AFG51" s="27">
        <f t="shared" si="1537"/>
        <v>0</v>
      </c>
      <c r="AFH51" s="27">
        <f t="shared" si="1538"/>
        <v>0</v>
      </c>
      <c r="AFI51" s="27">
        <f t="shared" si="1539"/>
        <v>0</v>
      </c>
      <c r="AFJ51" s="27">
        <f t="shared" si="1540"/>
        <v>0</v>
      </c>
      <c r="AFL51" s="28">
        <f t="shared" si="892"/>
        <v>12.25</v>
      </c>
      <c r="AFM51" s="28">
        <v>12.25</v>
      </c>
      <c r="AFN51" s="27">
        <v>8</v>
      </c>
      <c r="AFO51" s="27">
        <f t="shared" si="1541"/>
        <v>8</v>
      </c>
      <c r="AFP51" s="27">
        <f t="shared" si="1542"/>
        <v>8</v>
      </c>
      <c r="AFQ51" s="27">
        <f t="shared" si="1543"/>
        <v>8</v>
      </c>
      <c r="AFR51" s="27">
        <f t="shared" si="1544"/>
        <v>0</v>
      </c>
      <c r="AFS51" s="27">
        <f t="shared" si="1545"/>
        <v>0</v>
      </c>
      <c r="AFT51" s="27">
        <f t="shared" si="1546"/>
        <v>4</v>
      </c>
      <c r="AFU51" s="27">
        <f t="shared" si="1547"/>
        <v>0</v>
      </c>
      <c r="AFV51" s="27">
        <f t="shared" si="1548"/>
        <v>0</v>
      </c>
      <c r="AFW51" s="27">
        <f t="shared" si="1549"/>
        <v>2</v>
      </c>
      <c r="AFX51" s="27">
        <f t="shared" si="1550"/>
        <v>0</v>
      </c>
      <c r="AFY51" s="27">
        <f t="shared" si="1551"/>
        <v>8</v>
      </c>
      <c r="AFZ51" s="27">
        <f t="shared" si="1552"/>
        <v>8</v>
      </c>
      <c r="AGA51" s="27">
        <f t="shared" si="1553"/>
        <v>0</v>
      </c>
      <c r="AGB51" s="27">
        <f t="shared" si="1554"/>
        <v>0</v>
      </c>
      <c r="AGC51" s="27">
        <f t="shared" si="1555"/>
        <v>8</v>
      </c>
      <c r="AGD51" s="27">
        <f t="shared" si="1556"/>
        <v>0</v>
      </c>
      <c r="AGE51" s="27">
        <f t="shared" si="1557"/>
        <v>0</v>
      </c>
      <c r="AGF51" s="27">
        <f t="shared" si="1558"/>
        <v>0</v>
      </c>
      <c r="AGG51" s="27">
        <f t="shared" si="1559"/>
        <v>0</v>
      </c>
      <c r="AGH51" s="27">
        <f t="shared" si="1560"/>
        <v>0</v>
      </c>
      <c r="AGI51" s="27">
        <f t="shared" si="1561"/>
        <v>1</v>
      </c>
      <c r="AGJ51" s="27">
        <f t="shared" si="1562"/>
        <v>0</v>
      </c>
      <c r="AGK51" s="27">
        <f t="shared" si="1563"/>
        <v>0</v>
      </c>
      <c r="AGL51" s="27">
        <f t="shared" si="1564"/>
        <v>0</v>
      </c>
      <c r="AGM51" s="27">
        <f t="shared" si="1565"/>
        <v>0</v>
      </c>
      <c r="AGN51" s="27">
        <f t="shared" si="1566"/>
        <v>0</v>
      </c>
      <c r="AGO51" s="27">
        <f t="shared" si="1567"/>
        <v>8</v>
      </c>
      <c r="AGP51" s="27">
        <f t="shared" si="1568"/>
        <v>0</v>
      </c>
      <c r="AGQ51" s="27">
        <f t="shared" si="1569"/>
        <v>0</v>
      </c>
      <c r="AGR51" s="27">
        <f t="shared" si="1570"/>
        <v>8</v>
      </c>
      <c r="AGS51" s="27">
        <f t="shared" si="1571"/>
        <v>0</v>
      </c>
      <c r="AGT51" s="27">
        <f t="shared" si="1572"/>
        <v>0</v>
      </c>
      <c r="AGU51" s="27">
        <f t="shared" si="1573"/>
        <v>8</v>
      </c>
      <c r="AGV51" s="27">
        <f t="shared" si="1574"/>
        <v>0</v>
      </c>
      <c r="AGW51" s="27">
        <f t="shared" si="1575"/>
        <v>0</v>
      </c>
      <c r="AGX51" s="27">
        <f t="shared" si="1576"/>
        <v>8</v>
      </c>
      <c r="AGY51" s="27">
        <f t="shared" si="1577"/>
        <v>0</v>
      </c>
      <c r="AGZ51" s="27">
        <f t="shared" si="1578"/>
        <v>0</v>
      </c>
      <c r="AHA51" s="27">
        <f t="shared" si="1579"/>
        <v>8</v>
      </c>
      <c r="AHB51" s="27">
        <f t="shared" si="1580"/>
        <v>0</v>
      </c>
      <c r="AHC51" s="27">
        <f t="shared" si="1581"/>
        <v>0</v>
      </c>
      <c r="AHD51" s="27">
        <f t="shared" si="1582"/>
        <v>0</v>
      </c>
      <c r="AHE51" s="27">
        <f t="shared" si="1583"/>
        <v>0</v>
      </c>
      <c r="AHF51" s="27">
        <f t="shared" si="1584"/>
        <v>0</v>
      </c>
      <c r="AHG51" s="27">
        <f t="shared" si="1585"/>
        <v>0</v>
      </c>
      <c r="AHH51" s="27">
        <f t="shared" si="1586"/>
        <v>0</v>
      </c>
      <c r="AHI51" s="27">
        <f t="shared" si="1587"/>
        <v>0</v>
      </c>
      <c r="AHJ51" s="27">
        <f t="shared" si="1588"/>
        <v>0</v>
      </c>
      <c r="AHK51" s="27">
        <f t="shared" si="1589"/>
        <v>0</v>
      </c>
      <c r="AHL51" s="27">
        <f t="shared" si="1590"/>
        <v>0</v>
      </c>
      <c r="AHM51" s="27">
        <f t="shared" si="1591"/>
        <v>0</v>
      </c>
      <c r="AHN51" s="27">
        <f t="shared" si="1592"/>
        <v>0</v>
      </c>
      <c r="AHO51" s="27">
        <f t="shared" si="1593"/>
        <v>0</v>
      </c>
      <c r="AHP51" s="27">
        <f t="shared" si="1594"/>
        <v>0</v>
      </c>
      <c r="AHQ51" s="27">
        <f t="shared" si="1595"/>
        <v>0</v>
      </c>
      <c r="AHR51" s="27">
        <f t="shared" si="1596"/>
        <v>0</v>
      </c>
      <c r="AHS51" s="27">
        <f t="shared" si="1597"/>
        <v>0</v>
      </c>
      <c r="AHT51" s="27">
        <f t="shared" si="1598"/>
        <v>0</v>
      </c>
      <c r="AHU51" s="27">
        <f t="shared" si="1599"/>
        <v>0</v>
      </c>
      <c r="AHV51" s="27">
        <f t="shared" si="1600"/>
        <v>0</v>
      </c>
      <c r="AHW51" s="27">
        <f t="shared" si="1601"/>
        <v>0</v>
      </c>
      <c r="AHX51" s="27">
        <f t="shared" si="1602"/>
        <v>0</v>
      </c>
      <c r="AHY51" s="27">
        <f t="shared" si="1603"/>
        <v>0</v>
      </c>
      <c r="AHZ51" s="27">
        <f t="shared" si="1604"/>
        <v>0</v>
      </c>
      <c r="AIA51" s="27">
        <f t="shared" si="1605"/>
        <v>0</v>
      </c>
      <c r="AIB51" s="27">
        <f t="shared" si="1606"/>
        <v>0</v>
      </c>
      <c r="AIC51" s="27">
        <f t="shared" si="1607"/>
        <v>0</v>
      </c>
      <c r="AID51" s="27">
        <f t="shared" si="1608"/>
        <v>0</v>
      </c>
      <c r="AIE51" s="27">
        <f t="shared" si="1609"/>
        <v>0</v>
      </c>
      <c r="AIF51" s="27">
        <f t="shared" si="1610"/>
        <v>0</v>
      </c>
      <c r="AIG51" s="27">
        <f t="shared" si="1611"/>
        <v>0</v>
      </c>
      <c r="AIH51" s="27">
        <f t="shared" si="1612"/>
        <v>0</v>
      </c>
      <c r="AII51" s="27">
        <f t="shared" si="1613"/>
        <v>0</v>
      </c>
      <c r="AIJ51" s="27">
        <f t="shared" si="1614"/>
        <v>0</v>
      </c>
      <c r="AIK51" s="27">
        <f t="shared" si="1615"/>
        <v>0</v>
      </c>
      <c r="AIL51" s="27">
        <f t="shared" si="1616"/>
        <v>0</v>
      </c>
      <c r="AIM51" s="27">
        <f t="shared" si="1617"/>
        <v>0</v>
      </c>
      <c r="AIN51" s="27">
        <f t="shared" si="1618"/>
        <v>0</v>
      </c>
      <c r="AIO51" s="27">
        <f t="shared" si="1619"/>
        <v>0</v>
      </c>
      <c r="AIP51" s="27">
        <f t="shared" si="1620"/>
        <v>0</v>
      </c>
      <c r="AIQ51" s="27">
        <f t="shared" si="1621"/>
        <v>0</v>
      </c>
      <c r="AIR51" s="27">
        <f t="shared" si="1622"/>
        <v>0</v>
      </c>
      <c r="AIT51" s="27">
        <v>1</v>
      </c>
      <c r="AIU51" s="27">
        <v>1</v>
      </c>
      <c r="AIV51" s="27">
        <v>1</v>
      </c>
      <c r="AIW51" s="27">
        <f t="shared" si="1623"/>
        <v>0</v>
      </c>
      <c r="AIX51" s="27">
        <f t="shared" si="1624"/>
        <v>0</v>
      </c>
      <c r="AIY51" s="27">
        <f t="shared" si="1625"/>
        <v>0.5</v>
      </c>
      <c r="AIZ51" s="27">
        <f t="shared" si="1626"/>
        <v>0</v>
      </c>
      <c r="AJA51" s="27">
        <f t="shared" si="1627"/>
        <v>0</v>
      </c>
      <c r="AJB51" s="27">
        <f t="shared" si="1628"/>
        <v>2</v>
      </c>
      <c r="AJC51" s="27">
        <f t="shared" si="1629"/>
        <v>0</v>
      </c>
      <c r="AJD51" s="27">
        <f t="shared" si="1630"/>
        <v>4</v>
      </c>
      <c r="AJE51" s="27">
        <f t="shared" si="1631"/>
        <v>1</v>
      </c>
      <c r="AJF51" s="27">
        <f t="shared" si="1632"/>
        <v>0</v>
      </c>
      <c r="AJG51" s="27">
        <f t="shared" si="1633"/>
        <v>0</v>
      </c>
      <c r="AJH51" s="27">
        <f t="shared" si="1634"/>
        <v>0.25</v>
      </c>
      <c r="AJI51" s="27">
        <f t="shared" si="1635"/>
        <v>0</v>
      </c>
      <c r="AJJ51" s="27">
        <f t="shared" si="1636"/>
        <v>0</v>
      </c>
      <c r="AJK51" s="27">
        <f t="shared" si="1637"/>
        <v>0</v>
      </c>
      <c r="AJL51" s="27">
        <f t="shared" si="1638"/>
        <v>0</v>
      </c>
      <c r="AJM51" s="27">
        <f t="shared" si="1639"/>
        <v>0</v>
      </c>
      <c r="AJN51" s="27">
        <f t="shared" si="1640"/>
        <v>0.25</v>
      </c>
      <c r="AJO51" s="27">
        <f t="shared" si="1641"/>
        <v>0</v>
      </c>
      <c r="AJP51" s="27">
        <f t="shared" si="1642"/>
        <v>0</v>
      </c>
      <c r="AJQ51" s="27">
        <f t="shared" si="1643"/>
        <v>0</v>
      </c>
      <c r="AJR51" s="27">
        <f t="shared" si="1644"/>
        <v>0</v>
      </c>
      <c r="AJS51" s="27">
        <f t="shared" si="1645"/>
        <v>0</v>
      </c>
      <c r="AJT51" s="27">
        <f t="shared" si="1646"/>
        <v>0.25</v>
      </c>
      <c r="AJU51" s="27">
        <f t="shared" si="1647"/>
        <v>0</v>
      </c>
      <c r="AJV51" s="27">
        <f t="shared" si="1648"/>
        <v>0</v>
      </c>
      <c r="AJW51" s="27">
        <f t="shared" si="1649"/>
        <v>0.25</v>
      </c>
      <c r="AJX51" s="27">
        <f t="shared" si="1650"/>
        <v>0</v>
      </c>
      <c r="AJY51" s="27">
        <f t="shared" si="1651"/>
        <v>0</v>
      </c>
      <c r="AJZ51" s="27">
        <f t="shared" si="1652"/>
        <v>0.25</v>
      </c>
      <c r="AKA51" s="27">
        <f t="shared" si="1653"/>
        <v>0</v>
      </c>
      <c r="AKB51" s="27">
        <f t="shared" si="1654"/>
        <v>0</v>
      </c>
      <c r="AKC51" s="27">
        <f t="shared" si="1655"/>
        <v>0.25</v>
      </c>
      <c r="AKD51" s="27">
        <f t="shared" si="1656"/>
        <v>0</v>
      </c>
      <c r="AKE51" s="27">
        <f t="shared" si="1657"/>
        <v>0</v>
      </c>
      <c r="AKF51" s="27">
        <f t="shared" si="1658"/>
        <v>0.25</v>
      </c>
      <c r="AKG51" s="27">
        <f t="shared" si="1659"/>
        <v>0</v>
      </c>
      <c r="AKH51" s="27">
        <f t="shared" si="1660"/>
        <v>0</v>
      </c>
      <c r="AKI51" s="27">
        <f t="shared" si="1661"/>
        <v>0</v>
      </c>
      <c r="AKJ51" s="27">
        <f t="shared" si="1662"/>
        <v>0</v>
      </c>
      <c r="AKK51" s="27">
        <f t="shared" si="1663"/>
        <v>0</v>
      </c>
      <c r="AKL51" s="27">
        <f t="shared" si="1664"/>
        <v>0</v>
      </c>
      <c r="AKM51" s="27">
        <f t="shared" si="1665"/>
        <v>0</v>
      </c>
      <c r="AKN51" s="27">
        <f t="shared" si="1666"/>
        <v>0</v>
      </c>
      <c r="AKO51" s="27">
        <f t="shared" si="1667"/>
        <v>0</v>
      </c>
      <c r="AKP51" s="27">
        <f t="shared" si="1668"/>
        <v>0</v>
      </c>
      <c r="AKQ51" s="27">
        <f t="shared" si="1669"/>
        <v>0</v>
      </c>
      <c r="AKR51" s="27">
        <f t="shared" si="1670"/>
        <v>0</v>
      </c>
      <c r="AKS51" s="27">
        <f t="shared" si="1671"/>
        <v>0</v>
      </c>
      <c r="AKT51" s="27">
        <f t="shared" si="1672"/>
        <v>0</v>
      </c>
      <c r="AKU51" s="27">
        <f t="shared" si="1673"/>
        <v>0</v>
      </c>
      <c r="AKV51" s="27">
        <f t="shared" si="1674"/>
        <v>0</v>
      </c>
      <c r="AKW51" s="27">
        <f t="shared" si="1675"/>
        <v>0</v>
      </c>
      <c r="AKX51" s="27">
        <f t="shared" si="1676"/>
        <v>0</v>
      </c>
      <c r="AKY51" s="27">
        <f t="shared" si="1677"/>
        <v>0</v>
      </c>
      <c r="AKZ51" s="27">
        <f t="shared" si="1678"/>
        <v>0</v>
      </c>
      <c r="ALA51" s="27">
        <f t="shared" si="1679"/>
        <v>0</v>
      </c>
      <c r="ALB51" s="27">
        <f t="shared" si="1680"/>
        <v>0</v>
      </c>
      <c r="ALC51" s="27">
        <f t="shared" si="1681"/>
        <v>0</v>
      </c>
      <c r="ALD51" s="27">
        <f t="shared" si="1682"/>
        <v>0</v>
      </c>
      <c r="ALE51" s="27">
        <f t="shared" si="1683"/>
        <v>0</v>
      </c>
      <c r="ALF51" s="27">
        <f t="shared" si="1684"/>
        <v>0</v>
      </c>
      <c r="ALG51" s="27">
        <f t="shared" si="1685"/>
        <v>0</v>
      </c>
      <c r="ALH51" s="27">
        <f t="shared" si="1686"/>
        <v>0</v>
      </c>
      <c r="ALI51" s="27">
        <f t="shared" si="1687"/>
        <v>0</v>
      </c>
      <c r="ALJ51" s="27">
        <f t="shared" si="1688"/>
        <v>0</v>
      </c>
      <c r="ALK51" s="27">
        <f t="shared" si="1689"/>
        <v>0</v>
      </c>
      <c r="ALL51" s="27">
        <f t="shared" si="1690"/>
        <v>0</v>
      </c>
      <c r="ALM51" s="27">
        <f t="shared" si="1691"/>
        <v>0</v>
      </c>
      <c r="ALN51" s="27">
        <f t="shared" si="1692"/>
        <v>0</v>
      </c>
      <c r="ALO51" s="27">
        <f t="shared" si="1693"/>
        <v>0</v>
      </c>
      <c r="ALP51" s="27">
        <f t="shared" si="1694"/>
        <v>0</v>
      </c>
      <c r="ALQ51" s="27">
        <f t="shared" si="1695"/>
        <v>0</v>
      </c>
      <c r="ALR51" s="27">
        <f t="shared" si="1696"/>
        <v>0</v>
      </c>
      <c r="ALS51" s="27">
        <f t="shared" si="1697"/>
        <v>0</v>
      </c>
      <c r="ALT51" s="27">
        <f t="shared" si="1698"/>
        <v>0</v>
      </c>
      <c r="ALU51" s="27">
        <f t="shared" si="1699"/>
        <v>0</v>
      </c>
      <c r="ALV51" s="27">
        <f t="shared" si="1700"/>
        <v>0</v>
      </c>
      <c r="ALW51" s="27">
        <f t="shared" si="1701"/>
        <v>0</v>
      </c>
      <c r="AMK51" s="28">
        <v>1817</v>
      </c>
      <c r="AML51" s="28">
        <f t="shared" si="1702"/>
        <v>1817</v>
      </c>
      <c r="AMN51" s="28">
        <v>1796</v>
      </c>
      <c r="AMO51" s="27" t="str">
        <f t="shared" si="1703"/>
        <v>1806</v>
      </c>
      <c r="AMP51" s="27" t="str">
        <f t="shared" si="1704"/>
        <v>1820</v>
      </c>
      <c r="AMQ51" s="27" t="str">
        <f t="shared" si="1705"/>
        <v>1805</v>
      </c>
      <c r="AMR51" s="27" t="str">
        <f t="shared" si="1706"/>
        <v>1805</v>
      </c>
      <c r="AMS51" s="27" t="str">
        <f t="shared" si="1707"/>
        <v>1805</v>
      </c>
      <c r="AMT51" s="27" t="str">
        <f t="shared" si="1708"/>
        <v>1821</v>
      </c>
      <c r="AMU51" s="27" t="str">
        <f t="shared" si="1709"/>
        <v>1821</v>
      </c>
      <c r="AMV51" s="27" t="str">
        <f t="shared" si="1710"/>
        <v>1821</v>
      </c>
      <c r="AMW51" s="27" t="str">
        <f t="shared" si="1711"/>
        <v>1840</v>
      </c>
      <c r="AMX51" s="27" t="str">
        <f t="shared" si="1712"/>
        <v>1840</v>
      </c>
      <c r="AMY51" s="27" t="str">
        <f t="shared" si="1713"/>
        <v>1811</v>
      </c>
      <c r="AMZ51" s="27" t="str">
        <f t="shared" si="1714"/>
        <v>1796</v>
      </c>
      <c r="ANA51" s="27" t="str">
        <f t="shared" si="1715"/>
        <v>1796</v>
      </c>
      <c r="ANB51" s="27" t="str">
        <f t="shared" si="1716"/>
        <v>1796</v>
      </c>
      <c r="ANC51" s="27" t="str">
        <f t="shared" si="1717"/>
        <v>1808</v>
      </c>
      <c r="AND51" s="27" t="str">
        <f t="shared" si="1718"/>
        <v>1808</v>
      </c>
      <c r="ANE51" s="27" t="str">
        <f t="shared" si="1719"/>
        <v>1808</v>
      </c>
      <c r="ANF51" s="27" t="str">
        <f t="shared" si="1720"/>
        <v>1808</v>
      </c>
      <c r="ANG51" s="27" t="str">
        <f t="shared" si="1721"/>
        <v>1808</v>
      </c>
      <c r="ANH51" s="27" t="str">
        <f t="shared" si="1722"/>
        <v>1808</v>
      </c>
      <c r="ANI51" s="27" t="str">
        <f t="shared" si="1723"/>
        <v>1826</v>
      </c>
      <c r="ANJ51" s="27" t="str">
        <f t="shared" si="1724"/>
        <v>1826</v>
      </c>
      <c r="ANK51" s="27" t="str">
        <f t="shared" si="1725"/>
        <v>1826</v>
      </c>
      <c r="ANL51" s="27" t="str">
        <f t="shared" si="1726"/>
        <v>1826</v>
      </c>
      <c r="ANM51" s="27" t="str">
        <f t="shared" si="1727"/>
        <v>1826</v>
      </c>
      <c r="ANN51" s="27" t="str">
        <f t="shared" si="1728"/>
        <v>1826</v>
      </c>
      <c r="ANO51" s="27" t="str">
        <f t="shared" si="1729"/>
        <v>1834</v>
      </c>
      <c r="ANP51" s="27" t="str">
        <f t="shared" si="1730"/>
        <v>1834</v>
      </c>
      <c r="ANQ51" s="27" t="str">
        <f t="shared" si="1731"/>
        <v>1834</v>
      </c>
      <c r="ANR51" s="27" t="str">
        <f t="shared" si="1732"/>
        <v>1849</v>
      </c>
      <c r="ANS51" s="27" t="str">
        <f t="shared" si="1733"/>
        <v>1849</v>
      </c>
      <c r="ANT51" s="27" t="str">
        <f t="shared" si="1734"/>
        <v>1849</v>
      </c>
      <c r="ANU51" s="27" t="str">
        <f t="shared" si="1735"/>
        <v>1839</v>
      </c>
      <c r="ANV51" s="27" t="str">
        <f t="shared" si="1736"/>
        <v>1839</v>
      </c>
      <c r="ANW51" s="27" t="str">
        <f t="shared" si="1737"/>
        <v>1839</v>
      </c>
      <c r="ANX51" s="27" t="str">
        <f t="shared" si="1738"/>
        <v>1828</v>
      </c>
      <c r="ANY51" s="27" t="str">
        <f t="shared" si="1739"/>
        <v>1828</v>
      </c>
      <c r="ANZ51" s="27" t="str">
        <f t="shared" si="1740"/>
        <v>1828</v>
      </c>
      <c r="AOA51" s="27" t="str">
        <f t="shared" si="1741"/>
        <v>1817</v>
      </c>
      <c r="AOB51" s="27" t="str">
        <f t="shared" si="1742"/>
        <v>1817</v>
      </c>
      <c r="AOC51" s="27" t="str">
        <f t="shared" si="1743"/>
        <v>1817</v>
      </c>
      <c r="AOD51" s="27" t="str">
        <f t="shared" si="1744"/>
        <v>1817</v>
      </c>
      <c r="AOE51" s="27" t="str">
        <f t="shared" si="1745"/>
        <v>1817</v>
      </c>
      <c r="AOF51" s="27" t="str">
        <f t="shared" si="1746"/>
        <v>1817</v>
      </c>
      <c r="AOG51" s="27" t="str">
        <f t="shared" si="1747"/>
        <v>1817</v>
      </c>
      <c r="AOH51" s="27" t="str">
        <f t="shared" si="1748"/>
        <v>1817</v>
      </c>
      <c r="AOI51" s="27" t="str">
        <f t="shared" si="1749"/>
        <v>1817</v>
      </c>
      <c r="AOJ51" s="27" t="str">
        <f t="shared" si="1750"/>
        <v>1817</v>
      </c>
      <c r="AOK51" s="27" t="str">
        <f t="shared" si="1751"/>
        <v>1817</v>
      </c>
      <c r="AOL51" s="27" t="str">
        <f t="shared" si="1752"/>
        <v>1817</v>
      </c>
      <c r="AOM51" s="27" t="str">
        <f t="shared" si="1753"/>
        <v>1817</v>
      </c>
      <c r="AON51" s="27" t="str">
        <f t="shared" si="1754"/>
        <v>1817</v>
      </c>
      <c r="AOO51" s="27" t="str">
        <f t="shared" si="1755"/>
        <v>1817</v>
      </c>
      <c r="AOP51" s="27" t="str">
        <f t="shared" si="1756"/>
        <v>1817</v>
      </c>
      <c r="AOQ51" s="27" t="str">
        <f t="shared" si="1757"/>
        <v>1817</v>
      </c>
      <c r="AOR51" s="27" t="str">
        <f t="shared" si="1758"/>
        <v>1817</v>
      </c>
      <c r="AOS51" s="27" t="str">
        <f t="shared" si="1759"/>
        <v>1817</v>
      </c>
      <c r="AOT51" s="27" t="str">
        <f t="shared" si="1760"/>
        <v>1817</v>
      </c>
      <c r="AOU51" s="27" t="str">
        <f t="shared" si="1761"/>
        <v>1817</v>
      </c>
      <c r="AOV51" s="27" t="str">
        <f t="shared" si="1762"/>
        <v>1817</v>
      </c>
      <c r="AOW51" s="27" t="str">
        <f t="shared" si="1763"/>
        <v>1817</v>
      </c>
      <c r="AOX51" s="27" t="str">
        <f t="shared" si="1764"/>
        <v>1817</v>
      </c>
      <c r="AOY51" s="27" t="str">
        <f t="shared" si="1765"/>
        <v>1817</v>
      </c>
      <c r="AOZ51" s="27" t="str">
        <f t="shared" si="1766"/>
        <v>1817</v>
      </c>
      <c r="APA51" s="27" t="str">
        <f t="shared" si="1767"/>
        <v>1817</v>
      </c>
      <c r="APB51" s="27" t="str">
        <f t="shared" si="1768"/>
        <v>1817</v>
      </c>
      <c r="APC51" s="27" t="str">
        <f t="shared" si="1769"/>
        <v>1817</v>
      </c>
      <c r="APD51" s="27" t="str">
        <f t="shared" si="1770"/>
        <v>1817</v>
      </c>
      <c r="APE51" s="27" t="str">
        <f t="shared" si="1771"/>
        <v>1817</v>
      </c>
      <c r="APF51" s="27" t="str">
        <f t="shared" si="1772"/>
        <v>1817</v>
      </c>
      <c r="APG51" s="27" t="str">
        <f t="shared" si="1773"/>
        <v>1817</v>
      </c>
      <c r="APH51" s="27" t="str">
        <f t="shared" si="1774"/>
        <v>1817</v>
      </c>
      <c r="API51" s="27" t="str">
        <f t="shared" si="1775"/>
        <v>1817</v>
      </c>
      <c r="APJ51" s="27" t="str">
        <f t="shared" si="1776"/>
        <v>1817</v>
      </c>
      <c r="APK51" s="27" t="str">
        <f t="shared" si="1777"/>
        <v>1817</v>
      </c>
      <c r="APL51" s="27" t="str">
        <f t="shared" si="1778"/>
        <v>1817</v>
      </c>
      <c r="APM51" s="27" t="str">
        <f t="shared" si="1779"/>
        <v>1817</v>
      </c>
      <c r="APN51" s="27" t="str">
        <f t="shared" si="1780"/>
        <v>1817</v>
      </c>
      <c r="APO51" s="27" t="str">
        <f t="shared" si="1781"/>
        <v>1817</v>
      </c>
      <c r="APP51" s="27" t="str">
        <f t="shared" si="1782"/>
        <v>1817</v>
      </c>
      <c r="APQ51" s="27" t="str">
        <f t="shared" si="1783"/>
        <v>1817</v>
      </c>
      <c r="APR51" s="27" t="str">
        <f t="shared" si="1784"/>
        <v>1817</v>
      </c>
    </row>
    <row r="52" spans="1:1011 1025:1110" x14ac:dyDescent="0.35">
      <c r="A52" s="27">
        <v>12</v>
      </c>
      <c r="B52" s="83" t="s">
        <v>139</v>
      </c>
      <c r="C52" s="91">
        <f>VLOOKUP(A52, Rankings!$A$2:$AN$129, 40, FALSE)</f>
        <v>50</v>
      </c>
      <c r="D52" s="25" t="s">
        <v>369</v>
      </c>
      <c r="I52" s="29">
        <f t="shared" si="893"/>
        <v>17.666666666666664</v>
      </c>
      <c r="L52" s="27" t="s">
        <v>2340</v>
      </c>
      <c r="M52" s="27" t="s">
        <v>2498</v>
      </c>
      <c r="N52" s="27" t="s">
        <v>2839</v>
      </c>
      <c r="O52" s="27" t="s">
        <v>24</v>
      </c>
      <c r="P52" s="27" t="s">
        <v>24</v>
      </c>
      <c r="Q52" s="27" t="s">
        <v>3271</v>
      </c>
      <c r="R52" s="27" t="s">
        <v>3569</v>
      </c>
      <c r="S52" s="27" t="s">
        <v>24</v>
      </c>
      <c r="T52" s="27" t="s">
        <v>24</v>
      </c>
      <c r="U52" s="27" t="s">
        <v>4002</v>
      </c>
      <c r="V52" s="27" t="s">
        <v>24</v>
      </c>
      <c r="W52" s="27" t="s">
        <v>4222</v>
      </c>
      <c r="X52" s="27" t="s">
        <v>4345</v>
      </c>
      <c r="Y52" s="27" t="s">
        <v>24</v>
      </c>
      <c r="Z52" s="27" t="s">
        <v>4483</v>
      </c>
      <c r="AA52" s="27" t="s">
        <v>4697</v>
      </c>
      <c r="AB52" s="27" t="s">
        <v>24</v>
      </c>
      <c r="AC52" s="27" t="s">
        <v>24</v>
      </c>
      <c r="AD52" s="27" t="s">
        <v>4919</v>
      </c>
      <c r="AE52" s="27" t="s">
        <v>24</v>
      </c>
      <c r="AF52" s="27" t="s">
        <v>5028</v>
      </c>
      <c r="AG52" s="27" t="s">
        <v>5222</v>
      </c>
      <c r="AH52" s="27" t="s">
        <v>5272</v>
      </c>
      <c r="AI52" s="27" t="s">
        <v>5397</v>
      </c>
      <c r="AJ52" s="27" t="s">
        <v>5575</v>
      </c>
      <c r="AK52" s="27" t="s">
        <v>24</v>
      </c>
      <c r="AL52" s="27" t="s">
        <v>5757</v>
      </c>
      <c r="AM52" s="27" t="s">
        <v>5898</v>
      </c>
      <c r="AN52" s="27" t="s">
        <v>5987</v>
      </c>
      <c r="AO52" s="27" t="s">
        <v>6178</v>
      </c>
      <c r="AP52" s="27" t="s">
        <v>24</v>
      </c>
      <c r="AQ52" s="27" t="s">
        <v>6270</v>
      </c>
      <c r="AR52" s="27" t="s">
        <v>6438</v>
      </c>
      <c r="AS52" s="27" t="s">
        <v>24</v>
      </c>
      <c r="AT52" s="27" t="s">
        <v>6553</v>
      </c>
      <c r="AU52" s="27" t="s">
        <v>6701</v>
      </c>
      <c r="AV52" s="27" t="s">
        <v>24</v>
      </c>
      <c r="AW52" s="27" t="s">
        <v>6953</v>
      </c>
      <c r="AX52" s="27" t="s">
        <v>24</v>
      </c>
      <c r="AY52" s="27" t="s">
        <v>24</v>
      </c>
      <c r="AZ52" s="27" t="s">
        <v>7055</v>
      </c>
      <c r="BA52" s="27" t="s">
        <v>24</v>
      </c>
      <c r="BB52" s="27" t="s">
        <v>24</v>
      </c>
      <c r="BC52" s="27" t="s">
        <v>24</v>
      </c>
      <c r="BD52" s="27" t="s">
        <v>24</v>
      </c>
      <c r="BE52" s="27" t="s">
        <v>24</v>
      </c>
      <c r="BF52" s="27" t="s">
        <v>24</v>
      </c>
      <c r="BG52" s="27" t="s">
        <v>24</v>
      </c>
      <c r="BH52" s="27" t="s">
        <v>24</v>
      </c>
      <c r="BI52" s="27" t="s">
        <v>24</v>
      </c>
      <c r="BJ52" s="27" t="s">
        <v>24</v>
      </c>
      <c r="BK52" s="27" t="s">
        <v>24</v>
      </c>
      <c r="BL52" s="27" t="s">
        <v>24</v>
      </c>
      <c r="BM52" s="27" t="s">
        <v>24</v>
      </c>
      <c r="BN52" s="27" t="s">
        <v>24</v>
      </c>
      <c r="BO52" s="27" t="s">
        <v>24</v>
      </c>
      <c r="BP52" s="27" t="s">
        <v>24</v>
      </c>
      <c r="BQ52" s="27" t="s">
        <v>24</v>
      </c>
      <c r="BR52" s="27" t="s">
        <v>24</v>
      </c>
      <c r="BS52" s="27" t="s">
        <v>24</v>
      </c>
      <c r="BT52" s="27" t="s">
        <v>24</v>
      </c>
      <c r="BU52" s="27" t="s">
        <v>24</v>
      </c>
      <c r="BV52" s="27" t="s">
        <v>24</v>
      </c>
      <c r="BW52" s="27" t="s">
        <v>24</v>
      </c>
      <c r="BX52" s="27" t="s">
        <v>24</v>
      </c>
      <c r="BY52" s="27" t="s">
        <v>24</v>
      </c>
      <c r="BZ52" s="27" t="s">
        <v>24</v>
      </c>
      <c r="CA52" s="27" t="s">
        <v>24</v>
      </c>
      <c r="CB52" s="27" t="s">
        <v>24</v>
      </c>
      <c r="CC52" s="27" t="s">
        <v>24</v>
      </c>
      <c r="CD52" s="27" t="s">
        <v>24</v>
      </c>
      <c r="CE52" s="27" t="s">
        <v>24</v>
      </c>
      <c r="CF52" s="27" t="s">
        <v>24</v>
      </c>
      <c r="CG52" s="27" t="s">
        <v>24</v>
      </c>
      <c r="CH52" s="27" t="s">
        <v>24</v>
      </c>
      <c r="CI52" s="27" t="s">
        <v>24</v>
      </c>
      <c r="CJ52" s="27" t="s">
        <v>24</v>
      </c>
      <c r="CK52" s="27" t="s">
        <v>24</v>
      </c>
      <c r="CL52" s="27" t="s">
        <v>24</v>
      </c>
      <c r="CM52" s="27" t="s">
        <v>24</v>
      </c>
      <c r="CN52" s="27" t="s">
        <v>24</v>
      </c>
      <c r="CO52" s="27" t="s">
        <v>24</v>
      </c>
      <c r="CQ52" s="28">
        <f t="shared" si="894"/>
        <v>4</v>
      </c>
      <c r="CR52" s="28">
        <f t="shared" si="895"/>
        <v>3</v>
      </c>
      <c r="CS52" s="28">
        <f t="shared" si="896"/>
        <v>3</v>
      </c>
      <c r="CT52" s="28">
        <f t="shared" si="897"/>
        <v>2</v>
      </c>
      <c r="CU52" s="28">
        <f t="shared" si="898"/>
        <v>3</v>
      </c>
      <c r="CV52" s="28">
        <f t="shared" si="899"/>
        <v>2</v>
      </c>
      <c r="CW52" s="28">
        <f t="shared" si="900"/>
        <v>2</v>
      </c>
      <c r="CX52" s="28">
        <f t="shared" si="901"/>
        <v>2</v>
      </c>
      <c r="CY52" s="28">
        <f t="shared" si="902"/>
        <v>1</v>
      </c>
      <c r="CZ52" s="28">
        <f t="shared" si="903"/>
        <v>3</v>
      </c>
      <c r="DA52" s="28">
        <f t="shared" si="904"/>
        <v>0</v>
      </c>
      <c r="DB52" s="28">
        <f t="shared" si="905"/>
        <v>4</v>
      </c>
      <c r="DC52" s="28">
        <f t="shared" si="906"/>
        <v>1</v>
      </c>
      <c r="DD52" s="28">
        <f t="shared" si="907"/>
        <v>2</v>
      </c>
      <c r="DE52" s="28">
        <f t="shared" si="908"/>
        <v>2</v>
      </c>
      <c r="DF52" s="28">
        <f t="shared" si="909"/>
        <v>1</v>
      </c>
      <c r="DG52" s="28">
        <f t="shared" si="910"/>
        <v>0</v>
      </c>
      <c r="DH52" s="28">
        <f t="shared" si="911"/>
        <v>0</v>
      </c>
      <c r="DI52" s="28">
        <f t="shared" si="912"/>
        <v>0</v>
      </c>
      <c r="DJ52" s="28">
        <f t="shared" si="913"/>
        <v>0</v>
      </c>
      <c r="DK52" s="28">
        <f t="shared" si="914"/>
        <v>0</v>
      </c>
      <c r="DL52" s="28">
        <f t="shared" si="915"/>
        <v>0</v>
      </c>
      <c r="DM52" s="28">
        <f t="shared" si="916"/>
        <v>0</v>
      </c>
      <c r="DN52" s="28">
        <f t="shared" si="917"/>
        <v>0</v>
      </c>
      <c r="DO52" s="28">
        <f t="shared" si="918"/>
        <v>4</v>
      </c>
      <c r="DP52" s="28">
        <f t="shared" si="919"/>
        <v>10</v>
      </c>
      <c r="DR52">
        <f t="shared" si="920"/>
        <v>4</v>
      </c>
      <c r="DS52">
        <f t="shared" si="921"/>
        <v>3</v>
      </c>
      <c r="DT52">
        <f t="shared" si="922"/>
        <v>2</v>
      </c>
      <c r="DU52">
        <f t="shared" si="923"/>
        <v>0</v>
      </c>
      <c r="DV52">
        <f t="shared" si="924"/>
        <v>0</v>
      </c>
      <c r="DW52">
        <f t="shared" si="925"/>
        <v>1</v>
      </c>
      <c r="DX52">
        <f t="shared" si="926"/>
        <v>8</v>
      </c>
      <c r="DY52">
        <f t="shared" si="927"/>
        <v>0</v>
      </c>
      <c r="DZ52">
        <f t="shared" si="928"/>
        <v>0</v>
      </c>
      <c r="EA52">
        <f t="shared" si="929"/>
        <v>6</v>
      </c>
      <c r="EB52">
        <f t="shared" si="930"/>
        <v>0</v>
      </c>
      <c r="EC52">
        <f t="shared" si="931"/>
        <v>3</v>
      </c>
      <c r="ED52">
        <f t="shared" si="932"/>
        <v>8</v>
      </c>
      <c r="EE52">
        <f t="shared" si="933"/>
        <v>0</v>
      </c>
      <c r="EF52">
        <f t="shared" si="934"/>
        <v>4</v>
      </c>
      <c r="EG52">
        <f t="shared" si="935"/>
        <v>6</v>
      </c>
      <c r="EH52">
        <f t="shared" si="936"/>
        <v>0</v>
      </c>
      <c r="EI52">
        <f t="shared" si="937"/>
        <v>0</v>
      </c>
      <c r="EJ52">
        <f t="shared" si="938"/>
        <v>6</v>
      </c>
      <c r="EK52">
        <f t="shared" si="939"/>
        <v>0</v>
      </c>
      <c r="EL52">
        <f t="shared" si="940"/>
        <v>3</v>
      </c>
      <c r="EM52">
        <f t="shared" si="941"/>
        <v>8</v>
      </c>
      <c r="EN52">
        <f t="shared" si="942"/>
        <v>9</v>
      </c>
      <c r="EO52">
        <f t="shared" si="943"/>
        <v>2</v>
      </c>
      <c r="EP52">
        <f t="shared" si="944"/>
        <v>5</v>
      </c>
      <c r="EQ52">
        <f t="shared" si="945"/>
        <v>0</v>
      </c>
      <c r="ER52">
        <f t="shared" si="946"/>
        <v>1</v>
      </c>
      <c r="ES52">
        <f t="shared" si="947"/>
        <v>8</v>
      </c>
      <c r="ET52">
        <f t="shared" si="948"/>
        <v>11</v>
      </c>
      <c r="EU52">
        <f t="shared" si="949"/>
        <v>2</v>
      </c>
      <c r="EV52">
        <f t="shared" si="950"/>
        <v>0</v>
      </c>
      <c r="EW52">
        <f t="shared" si="951"/>
        <v>11</v>
      </c>
      <c r="EX52">
        <f t="shared" si="952"/>
        <v>1</v>
      </c>
      <c r="EY52">
        <f t="shared" si="953"/>
        <v>0</v>
      </c>
      <c r="EZ52">
        <f t="shared" si="954"/>
        <v>10</v>
      </c>
      <c r="FA52">
        <f t="shared" si="955"/>
        <v>1</v>
      </c>
      <c r="FB52">
        <f t="shared" si="956"/>
        <v>0</v>
      </c>
      <c r="FC52">
        <f t="shared" si="957"/>
        <v>10</v>
      </c>
      <c r="FD52">
        <f t="shared" si="958"/>
        <v>0</v>
      </c>
      <c r="FE52">
        <f t="shared" si="959"/>
        <v>0</v>
      </c>
      <c r="FF52">
        <f t="shared" si="960"/>
        <v>12</v>
      </c>
      <c r="FG52">
        <f t="shared" si="961"/>
        <v>0</v>
      </c>
      <c r="FH52">
        <f t="shared" si="962"/>
        <v>0</v>
      </c>
      <c r="FI52">
        <f t="shared" si="963"/>
        <v>0</v>
      </c>
      <c r="FJ52">
        <f t="shared" si="964"/>
        <v>0</v>
      </c>
      <c r="FK52">
        <f t="shared" si="965"/>
        <v>0</v>
      </c>
      <c r="FL52">
        <f t="shared" si="966"/>
        <v>0</v>
      </c>
      <c r="FM52">
        <f t="shared" si="967"/>
        <v>0</v>
      </c>
      <c r="FN52">
        <f t="shared" si="968"/>
        <v>0</v>
      </c>
      <c r="FO52">
        <f t="shared" si="969"/>
        <v>0</v>
      </c>
      <c r="FP52">
        <f t="shared" si="970"/>
        <v>0</v>
      </c>
      <c r="FQ52">
        <f t="shared" si="971"/>
        <v>0</v>
      </c>
      <c r="FR52">
        <f t="shared" si="972"/>
        <v>0</v>
      </c>
      <c r="FS52">
        <f t="shared" si="973"/>
        <v>0</v>
      </c>
      <c r="FT52">
        <f t="shared" si="974"/>
        <v>0</v>
      </c>
      <c r="FU52">
        <f t="shared" si="975"/>
        <v>0</v>
      </c>
      <c r="FV52">
        <f t="shared" si="976"/>
        <v>0</v>
      </c>
      <c r="FW52">
        <f t="shared" si="977"/>
        <v>0</v>
      </c>
      <c r="FX52">
        <f t="shared" si="978"/>
        <v>0</v>
      </c>
      <c r="FY52">
        <f t="shared" si="979"/>
        <v>0</v>
      </c>
      <c r="FZ52">
        <f t="shared" si="980"/>
        <v>0</v>
      </c>
      <c r="GA52">
        <f t="shared" si="981"/>
        <v>0</v>
      </c>
      <c r="GB52">
        <f t="shared" si="982"/>
        <v>0</v>
      </c>
      <c r="GC52">
        <f t="shared" si="983"/>
        <v>0</v>
      </c>
      <c r="GD52">
        <f t="shared" si="984"/>
        <v>0</v>
      </c>
      <c r="GE52">
        <f t="shared" si="985"/>
        <v>0</v>
      </c>
      <c r="GF52">
        <f t="shared" si="986"/>
        <v>0</v>
      </c>
      <c r="GG52">
        <f t="shared" si="987"/>
        <v>0</v>
      </c>
      <c r="GH52">
        <f t="shared" si="988"/>
        <v>0</v>
      </c>
      <c r="GI52">
        <f t="shared" si="989"/>
        <v>0</v>
      </c>
      <c r="GJ52">
        <f t="shared" si="990"/>
        <v>0</v>
      </c>
      <c r="GK52">
        <f t="shared" si="991"/>
        <v>0</v>
      </c>
      <c r="GL52">
        <f t="shared" si="992"/>
        <v>0</v>
      </c>
      <c r="GM52">
        <f t="shared" si="993"/>
        <v>0</v>
      </c>
      <c r="GN52">
        <f t="shared" si="994"/>
        <v>0</v>
      </c>
      <c r="GO52">
        <f t="shared" si="995"/>
        <v>0</v>
      </c>
      <c r="GP52">
        <f t="shared" si="996"/>
        <v>0</v>
      </c>
      <c r="GQ52">
        <f t="shared" si="997"/>
        <v>0</v>
      </c>
      <c r="GR52">
        <f t="shared" si="998"/>
        <v>0</v>
      </c>
      <c r="GS52">
        <f t="shared" si="999"/>
        <v>0</v>
      </c>
      <c r="GT52">
        <f t="shared" si="1000"/>
        <v>0</v>
      </c>
      <c r="GU52">
        <f t="shared" si="1001"/>
        <v>0</v>
      </c>
      <c r="GW52" s="28">
        <f t="shared" si="1002"/>
        <v>6.1034518586251467</v>
      </c>
      <c r="GX52" s="28">
        <f t="shared" si="1003"/>
        <v>5.4670106562115608</v>
      </c>
      <c r="GY52" s="28">
        <f t="shared" si="1004"/>
        <v>4.1000306388904928</v>
      </c>
      <c r="GZ52" s="28">
        <f t="shared" si="1005"/>
        <v>0</v>
      </c>
      <c r="HA52" s="28">
        <f t="shared" si="1006"/>
        <v>0</v>
      </c>
      <c r="HB52" s="28">
        <f t="shared" si="1007"/>
        <v>9.9758040634742464</v>
      </c>
      <c r="HC52" s="28">
        <f t="shared" si="1008"/>
        <v>0.51857340136767849</v>
      </c>
      <c r="HE52">
        <f>IFERROR(VLOOKUP(_xlfn.NUMBERVALUE(MID(L52, SEARCH("!", L52)+1, SEARCH("+", L52)-SEARCH("!", L52)-1)), Rankings!$A$2:$BK$129, 63, FALSE),0)</f>
        <v>0.55232234570989558</v>
      </c>
      <c r="HF52">
        <f>IFERROR(VLOOKUP(_xlfn.NUMBERVALUE(MID(M52, SEARCH("!", M52)+1, SEARCH("+", M52)-SEARCH("!", M52)-1)), Rankings!$A$2:$BK$129, 63, FALSE),0)</f>
        <v>0.34376997880440241</v>
      </c>
      <c r="HG52">
        <f>IFERROR(VLOOKUP(_xlfn.NUMBERVALUE(MID(N52, SEARCH("!", N52)+1, SEARCH("+", N52)-SEARCH("!", N52)-1)), Rankings!$A$2:$BK$129, 63, FALSE),0)</f>
        <v>0.57377818445367612</v>
      </c>
      <c r="HH52">
        <f>IFERROR(VLOOKUP(_xlfn.NUMBERVALUE(MID(O52, SEARCH("!", O52)+1, SEARCH("+", O52)-SEARCH("!", O52)-1)), Rankings!$A$2:$BK$129, 63, FALSE),0)</f>
        <v>0</v>
      </c>
      <c r="HI52">
        <f>IFERROR(VLOOKUP(_xlfn.NUMBERVALUE(MID(P52, SEARCH("!", P52)+1, SEARCH("+", P52)-SEARCH("!", P52)-1)), Rankings!$A$2:$BK$129, 63, FALSE),0)</f>
        <v>0</v>
      </c>
      <c r="HJ52">
        <f>IFERROR(VLOOKUP(_xlfn.NUMBERVALUE(MID(Q52, SEARCH("!", Q52)+1, SEARCH("+", Q52)-SEARCH("!", Q52)-1)), Rankings!$A$2:$BK$129, 63, FALSE),0)</f>
        <v>0.24207078116458031</v>
      </c>
      <c r="HK52">
        <f>IFERROR(VLOOKUP(_xlfn.NUMBERVALUE(MID(R52, SEARCH("!", R52)+1, SEARCH("+", R52)-SEARCH("!", R52)-1)), Rankings!$A$2:$BK$129, 63, FALSE),0)</f>
        <v>0.87224282570657508</v>
      </c>
      <c r="HL52">
        <f>IFERROR(VLOOKUP(_xlfn.NUMBERVALUE(MID(S52, SEARCH("!", S52)+1, SEARCH("+", S52)-SEARCH("!", S52)-1)), Rankings!$A$2:$BK$129, 63, FALSE),0)</f>
        <v>0</v>
      </c>
      <c r="HM52">
        <f>IFERROR(VLOOKUP(_xlfn.NUMBERVALUE(MID(T52, SEARCH("!", T52)+1, SEARCH("+", T52)-SEARCH("!", T52)-1)), Rankings!$A$2:$BK$129, 63, FALSE),0)</f>
        <v>0</v>
      </c>
      <c r="HN52">
        <f>IFERROR(VLOOKUP(_xlfn.NUMBERVALUE(MID(U52, SEARCH("!", U52)+1, SEARCH("+", U52)-SEARCH("!", U52)-1)), Rankings!$A$2:$BK$129, 63, FALSE),0)</f>
        <v>0.86828752036026902</v>
      </c>
      <c r="HO52">
        <f>IFERROR(VLOOKUP(_xlfn.NUMBERVALUE(MID(V52, SEARCH("!", V52)+1, SEARCH("+", V52)-SEARCH("!", V52)-1)), Rankings!$A$2:$BK$129, 63, FALSE),0)</f>
        <v>0</v>
      </c>
      <c r="HP52">
        <f>IFERROR(VLOOKUP(_xlfn.NUMBERVALUE(MID(W52, SEARCH("!", W52)+1, SEARCH("+", W52)-SEARCH("!", W52)-1)), Rankings!$A$2:$BK$129, 63, FALSE),0)</f>
        <v>0.75033377919569333</v>
      </c>
      <c r="HQ52">
        <f>IFERROR(VLOOKUP(_xlfn.NUMBERVALUE(MID(X52, SEARCH("!", X52)+1, SEARCH("+", X52)-SEARCH("!", X52)-1)), Rankings!$A$2:$BK$129, 63, FALSE),0)</f>
        <v>0.49551347653817529</v>
      </c>
      <c r="HR52">
        <f>IFERROR(VLOOKUP(_xlfn.NUMBERVALUE(MID(Y52, SEARCH("!", Y52)+1, SEARCH("+", Y52)-SEARCH("!", Y52)-1)), Rankings!$A$2:$BK$129, 63, FALSE),0)</f>
        <v>0</v>
      </c>
      <c r="HS52">
        <f>IFERROR(VLOOKUP(_xlfn.NUMBERVALUE(MID(Z52, SEARCH("!", Z52)+1, SEARCH("+", Z52)-SEARCH("!", Z52)-1)), Rankings!$A$2:$BK$129, 63, FALSE),0)</f>
        <v>0.38286663355819689</v>
      </c>
      <c r="HT52">
        <f>IFERROR(VLOOKUP(_xlfn.NUMBERVALUE(MID(AA52, SEARCH("!", AA52)+1, SEARCH("+", AA52)-SEARCH("!", AA52)-1)), Rankings!$A$2:$BK$129, 63, FALSE),0)</f>
        <v>0.49746150550076101</v>
      </c>
      <c r="HU52">
        <f>IFERROR(VLOOKUP(_xlfn.NUMBERVALUE(MID(AB52, SEARCH("!", AB52)+1, SEARCH("+", AB52)-SEARCH("!", AB52)-1)), Rankings!$A$2:$BK$129, 63, FALSE),0)</f>
        <v>0</v>
      </c>
      <c r="HV52">
        <f>IFERROR(VLOOKUP(_xlfn.NUMBERVALUE(MID(AC52, SEARCH("!", AC52)+1, SEARCH("+", AC52)-SEARCH("!", AC52)-1)), Rankings!$A$2:$BK$129, 63, FALSE),0)</f>
        <v>0</v>
      </c>
      <c r="HW52">
        <f>IFERROR(VLOOKUP(_xlfn.NUMBERVALUE(MID(AD52, SEARCH("!", AD52)+1, SEARCH("+", AD52)-SEARCH("!", AD52)-1)), Rankings!$A$2:$BK$129, 63, FALSE),0)</f>
        <v>0.87224282570657508</v>
      </c>
      <c r="HX52">
        <f>IFERROR(VLOOKUP(_xlfn.NUMBERVALUE(MID(AE52, SEARCH("!", AE52)+1, SEARCH("+", AE52)-SEARCH("!", AE52)-1)), Rankings!$A$2:$BK$129, 63, FALSE),0)</f>
        <v>0</v>
      </c>
      <c r="HY52">
        <f>IFERROR(VLOOKUP(_xlfn.NUMBERVALUE(MID(AF52, SEARCH("!", AF52)+1, SEARCH("+", AF52)-SEARCH("!", AF52)-1)), Rankings!$A$2:$BK$129, 63, FALSE),0)</f>
        <v>0.47992031109822575</v>
      </c>
      <c r="HZ52">
        <f>IFERROR(VLOOKUP(_xlfn.NUMBERVALUE(MID(AG52, SEARCH("!", AG52)+1, SEARCH("+", AG52)-SEARCH("!", AG52)-1)), Rankings!$A$2:$BK$129, 63, FALSE),0)</f>
        <v>0.86828752036026902</v>
      </c>
      <c r="IA52">
        <f>IFERROR(VLOOKUP(_xlfn.NUMBERVALUE(MID(AH52, SEARCH("!", AH52)+1, SEARCH("+", AH52)-SEARCH("!", AH52)-1)), Rankings!$A$2:$BK$129, 63, FALSE),0)</f>
        <v>0.33094823042334121</v>
      </c>
      <c r="IB52">
        <f>IFERROR(VLOOKUP(_xlfn.NUMBERVALUE(MID(AI52, SEARCH("!", AI52)+1, SEARCH("+", AI52)-SEARCH("!", AI52)-1)), Rankings!$A$2:$BK$129, 63, FALSE),0)</f>
        <v>0.71430015405323466</v>
      </c>
      <c r="IC52">
        <f>IFERROR(VLOOKUP(_xlfn.NUMBERVALUE(MID(AJ52, SEARCH("!", AJ52)+1, SEARCH("+", AJ52)-SEARCH("!", AJ52)-1)), Rankings!$A$2:$BK$129, 63, FALSE),0)</f>
        <v>0.49551347653817529</v>
      </c>
      <c r="ID52">
        <f>IFERROR(VLOOKUP(_xlfn.NUMBERVALUE(MID(AK52, SEARCH("!", AK52)+1, SEARCH("+", AK52)-SEARCH("!", AK52)-1)), Rankings!$A$2:$BK$129, 63, FALSE),0)</f>
        <v>0</v>
      </c>
      <c r="IE52">
        <f>IFERROR(VLOOKUP(_xlfn.NUMBERVALUE(MID(AL52, SEARCH("!", AL52)+1, SEARCH("+", AL52)-SEARCH("!", AL52)-1)), Rankings!$A$2:$BK$129, 63, FALSE),0)</f>
        <v>0.36796042640207999</v>
      </c>
      <c r="IF52">
        <f>IFERROR(VLOOKUP(_xlfn.NUMBERVALUE(MID(AM52, SEARCH("!", AM52)+1, SEARCH("+", AM52)-SEARCH("!", AM52)-1)), Rankings!$A$2:$BK$129, 63, FALSE),0)</f>
        <v>0.49746150550076101</v>
      </c>
      <c r="IG52">
        <f>IFERROR(VLOOKUP(_xlfn.NUMBERVALUE(MID(AN52, SEARCH("!", AN52)+1, SEARCH("+", AN52)-SEARCH("!", AN52)-1)), Rankings!$A$2:$BK$129, 63, FALSE),0)</f>
        <v>0.52069036350182252</v>
      </c>
      <c r="IH52">
        <f>IFERROR(VLOOKUP(_xlfn.NUMBERVALUE(MID(AO52, SEARCH("!", AO52)+1, SEARCH("+", AO52)-SEARCH("!", AO52)-1)), Rankings!$A$2:$BK$129, 63, FALSE),0)</f>
        <v>0.89976634284048129</v>
      </c>
      <c r="II52">
        <f>IFERROR(VLOOKUP(_xlfn.NUMBERVALUE(MID(AP52, SEARCH("!", AP52)+1, SEARCH("+", AP52)-SEARCH("!", AP52)-1)), Rankings!$A$2:$BK$129, 63, FALSE),0)</f>
        <v>0</v>
      </c>
      <c r="IJ52">
        <f>IFERROR(VLOOKUP(_xlfn.NUMBERVALUE(MID(AQ52, SEARCH("!", AQ52)+1, SEARCH("+", AQ52)-SEARCH("!", AQ52)-1)), Rankings!$A$2:$BK$129, 63, FALSE),0)</f>
        <v>0.62696833856605805</v>
      </c>
      <c r="IK52">
        <f>IFERROR(VLOOKUP(_xlfn.NUMBERVALUE(MID(AR52, SEARCH("!", AR52)+1, SEARCH("+", AR52)-SEARCH("!", AR52)-1)), Rankings!$A$2:$BK$129, 63, FALSE),0)</f>
        <v>0.46413771846081514</v>
      </c>
      <c r="IL52">
        <f>IFERROR(VLOOKUP(_xlfn.NUMBERVALUE(MID(AS52, SEARCH("!", AS52)+1, SEARCH("+", AS52)-SEARCH("!", AS52)-1)), Rankings!$A$2:$BK$129, 63, FALSE),0)</f>
        <v>0</v>
      </c>
      <c r="IM52">
        <f>IFERROR(VLOOKUP(_xlfn.NUMBERVALUE(MID(AT52, SEARCH("!", AT52)+1, SEARCH("+", AT52)-SEARCH("!", AT52)-1)), Rankings!$A$2:$BK$129, 63, FALSE),0)</f>
        <v>0.62696833856605805</v>
      </c>
      <c r="IN52">
        <f>IFERROR(VLOOKUP(_xlfn.NUMBERVALUE(MID(AU52, SEARCH("!", AU52)+1, SEARCH("+", AU52)-SEARCH("!", AU52)-1)), Rankings!$A$2:$BK$129, 63, FALSE),0)</f>
        <v>0.3322252028838652</v>
      </c>
      <c r="IO52">
        <f>IFERROR(VLOOKUP(_xlfn.NUMBERVALUE(MID(AV52, SEARCH("!", AV52)+1, SEARCH("+", AV52)-SEARCH("!", AV52)-1)), Rankings!$A$2:$BK$129, 63, FALSE),0)</f>
        <v>0</v>
      </c>
      <c r="IP52">
        <f>IFERROR(VLOOKUP(_xlfn.NUMBERVALUE(MID(AW52, SEARCH("!", AW52)+1, SEARCH("+", AW52)-SEARCH("!", AW52)-1)), Rankings!$A$2:$BK$129, 63, FALSE),0)</f>
        <v>0.99722768391660677</v>
      </c>
      <c r="IQ52">
        <f>IFERROR(VLOOKUP(_xlfn.NUMBERVALUE(MID(AX52, SEARCH("!", AX52)+1, SEARCH("+", AX52)-SEARCH("!", AX52)-1)), Rankings!$A$2:$BK$129, 63, FALSE),0)</f>
        <v>0</v>
      </c>
      <c r="IR52">
        <f>IFERROR(VLOOKUP(_xlfn.NUMBERVALUE(MID(AY52, SEARCH("!", AY52)+1, SEARCH("+", AY52)-SEARCH("!", AY52)-1)), Rankings!$A$2:$BK$129, 63, FALSE),0)</f>
        <v>0</v>
      </c>
      <c r="IS52">
        <f>IFERROR(VLOOKUP(_xlfn.NUMBERVALUE(MID(AZ52, SEARCH("!", AZ52)+1, SEARCH("+", AZ52)-SEARCH("!", AZ52)-1)), Rankings!$A$2:$BK$129, 63, FALSE),0)</f>
        <v>0.99722768391660677</v>
      </c>
      <c r="IT52">
        <f>IFERROR(VLOOKUP(_xlfn.NUMBERVALUE(MID(BA52, SEARCH("!", BA52)+1, SEARCH("+", BA52)-SEARCH("!", BA52)-1)), Rankings!$A$2:$BK$129, 63, FALSE),0)</f>
        <v>0</v>
      </c>
      <c r="IU52">
        <f>IFERROR(VLOOKUP(_xlfn.NUMBERVALUE(MID(BB52, SEARCH("!", BB52)+1, SEARCH("+", BB52)-SEARCH("!", BB52)-1)), Rankings!$A$2:$BK$129, 63, FALSE),0)</f>
        <v>0</v>
      </c>
      <c r="IV52">
        <f>IFERROR(VLOOKUP(_xlfn.NUMBERVALUE(MID(BC52, SEARCH("!", BC52)+1, SEARCH("+", BC52)-SEARCH("!", BC52)-1)), Rankings!$A$2:$BK$129, 63, FALSE),0)</f>
        <v>0</v>
      </c>
      <c r="IW52">
        <f>IFERROR(VLOOKUP(_xlfn.NUMBERVALUE(MID(BD52, SEARCH("!", BD52)+1, SEARCH("+", BD52)-SEARCH("!", BD52)-1)), Rankings!$A$2:$BK$129, 63, FALSE),0)</f>
        <v>0</v>
      </c>
      <c r="IX52">
        <f>IFERROR(VLOOKUP(_xlfn.NUMBERVALUE(MID(BE52, SEARCH("!", BE52)+1, SEARCH("+", BE52)-SEARCH("!", BE52)-1)), Rankings!$A$2:$BK$129, 63, FALSE),0)</f>
        <v>0</v>
      </c>
      <c r="IY52">
        <f>IFERROR(VLOOKUP(_xlfn.NUMBERVALUE(MID(BF52, SEARCH("!", BF52)+1, SEARCH("+", BF52)-SEARCH("!", BF52)-1)), Rankings!$A$2:$BK$129, 63, FALSE),0)</f>
        <v>0</v>
      </c>
      <c r="IZ52">
        <f>IFERROR(VLOOKUP(_xlfn.NUMBERVALUE(MID(BG52, SEARCH("!", BG52)+1, SEARCH("+", BG52)-SEARCH("!", BG52)-1)), Rankings!$A$2:$BK$129, 63, FALSE),0)</f>
        <v>0</v>
      </c>
      <c r="JA52">
        <f>IFERROR(VLOOKUP(_xlfn.NUMBERVALUE(MID(BH52, SEARCH("!", BH52)+1, SEARCH("+", BH52)-SEARCH("!", BH52)-1)), Rankings!$A$2:$BK$129, 63, FALSE),0)</f>
        <v>0</v>
      </c>
      <c r="JB52">
        <f>IFERROR(VLOOKUP(_xlfn.NUMBERVALUE(MID(BI52, SEARCH("!", BI52)+1, SEARCH("+", BI52)-SEARCH("!", BI52)-1)), Rankings!$A$2:$BK$129, 63, FALSE),0)</f>
        <v>0</v>
      </c>
      <c r="JC52">
        <f>IFERROR(VLOOKUP(_xlfn.NUMBERVALUE(MID(BJ52, SEARCH("!", BJ52)+1, SEARCH("+", BJ52)-SEARCH("!", BJ52)-1)), Rankings!$A$2:$BK$129, 63, FALSE),0)</f>
        <v>0</v>
      </c>
      <c r="JD52">
        <f>IFERROR(VLOOKUP(_xlfn.NUMBERVALUE(MID(BK52, SEARCH("!", BK52)+1, SEARCH("+", BK52)-SEARCH("!", BK52)-1)), Rankings!$A$2:$BK$129, 63, FALSE),0)</f>
        <v>0</v>
      </c>
      <c r="JE52">
        <f>IFERROR(VLOOKUP(_xlfn.NUMBERVALUE(MID(BL52, SEARCH("!", BL52)+1, SEARCH("+", BL52)-SEARCH("!", BL52)-1)), Rankings!$A$2:$BK$129, 63, FALSE),0)</f>
        <v>0</v>
      </c>
      <c r="JF52">
        <f>IFERROR(VLOOKUP(_xlfn.NUMBERVALUE(MID(BM52, SEARCH("!", BM52)+1, SEARCH("+", BM52)-SEARCH("!", BM52)-1)), Rankings!$A$2:$BK$129, 63, FALSE),0)</f>
        <v>0</v>
      </c>
      <c r="JG52">
        <f>IFERROR(VLOOKUP(_xlfn.NUMBERVALUE(MID(BN52, SEARCH("!", BN52)+1, SEARCH("+", BN52)-SEARCH("!", BN52)-1)), Rankings!$A$2:$BK$129, 63, FALSE),0)</f>
        <v>0</v>
      </c>
      <c r="JH52">
        <f>IFERROR(VLOOKUP(_xlfn.NUMBERVALUE(MID(BO52, SEARCH("!", BO52)+1, SEARCH("+", BO52)-SEARCH("!", BO52)-1)), Rankings!$A$2:$BK$129, 63, FALSE),0)</f>
        <v>0</v>
      </c>
      <c r="JI52">
        <f>IFERROR(VLOOKUP(_xlfn.NUMBERVALUE(MID(BP52, SEARCH("!", BP52)+1, SEARCH("+", BP52)-SEARCH("!", BP52)-1)), Rankings!$A$2:$BK$129, 63, FALSE),0)</f>
        <v>0</v>
      </c>
      <c r="JJ52">
        <f>IFERROR(VLOOKUP(_xlfn.NUMBERVALUE(MID(BQ52, SEARCH("!", BQ52)+1, SEARCH("+", BQ52)-SEARCH("!", BQ52)-1)), Rankings!$A$2:$BK$129, 63, FALSE),0)</f>
        <v>0</v>
      </c>
      <c r="JK52">
        <f>IFERROR(VLOOKUP(_xlfn.NUMBERVALUE(MID(BR52, SEARCH("!", BR52)+1, SEARCH("+", BR52)-SEARCH("!", BR52)-1)), Rankings!$A$2:$BK$129, 63, FALSE),0)</f>
        <v>0</v>
      </c>
      <c r="JL52">
        <f>IFERROR(VLOOKUP(_xlfn.NUMBERVALUE(MID(BS52, SEARCH("!", BS52)+1, SEARCH("+", BS52)-SEARCH("!", BS52)-1)), Rankings!$A$2:$BK$129, 63, FALSE),0)</f>
        <v>0</v>
      </c>
      <c r="JM52">
        <f>IFERROR(VLOOKUP(_xlfn.NUMBERVALUE(MID(BT52, SEARCH("!", BT52)+1, SEARCH("+", BT52)-SEARCH("!", BT52)-1)), Rankings!$A$2:$BK$129, 63, FALSE),0)</f>
        <v>0</v>
      </c>
      <c r="JN52">
        <f>IFERROR(VLOOKUP(_xlfn.NUMBERVALUE(MID(BU52, SEARCH("!", BU52)+1, SEARCH("+", BU52)-SEARCH("!", BU52)-1)), Rankings!$A$2:$BK$129, 63, FALSE),0)</f>
        <v>0</v>
      </c>
      <c r="JO52">
        <f>IFERROR(VLOOKUP(_xlfn.NUMBERVALUE(MID(BV52, SEARCH("!", BV52)+1, SEARCH("+", BV52)-SEARCH("!", BV52)-1)), Rankings!$A$2:$BK$129, 63, FALSE),0)</f>
        <v>0</v>
      </c>
      <c r="JP52">
        <f>IFERROR(VLOOKUP(_xlfn.NUMBERVALUE(MID(BW52, SEARCH("!", BW52)+1, SEARCH("+", BW52)-SEARCH("!", BW52)-1)), Rankings!$A$2:$BK$129, 63, FALSE),0)</f>
        <v>0</v>
      </c>
      <c r="JQ52">
        <f>IFERROR(VLOOKUP(_xlfn.NUMBERVALUE(MID(BX52, SEARCH("!", BX52)+1, SEARCH("+", BX52)-SEARCH("!", BX52)-1)), Rankings!$A$2:$BK$129, 63, FALSE),0)</f>
        <v>0</v>
      </c>
      <c r="JR52">
        <f>IFERROR(VLOOKUP(_xlfn.NUMBERVALUE(MID(BY52, SEARCH("!", BY52)+1, SEARCH("+", BY52)-SEARCH("!", BY52)-1)), Rankings!$A$2:$BK$129, 63, FALSE),0)</f>
        <v>0</v>
      </c>
      <c r="JS52">
        <f>IFERROR(VLOOKUP(_xlfn.NUMBERVALUE(MID(BZ52, SEARCH("!", BZ52)+1, SEARCH("+", BZ52)-SEARCH("!", BZ52)-1)), Rankings!$A$2:$BK$129, 63, FALSE),0)</f>
        <v>0</v>
      </c>
      <c r="JT52">
        <f>IFERROR(VLOOKUP(_xlfn.NUMBERVALUE(MID(CA52, SEARCH("!", CA52)+1, SEARCH("+", CA52)-SEARCH("!", CA52)-1)), Rankings!$A$2:$BK$129, 63, FALSE),0)</f>
        <v>0</v>
      </c>
      <c r="JU52">
        <f>IFERROR(VLOOKUP(_xlfn.NUMBERVALUE(MID(CB52, SEARCH("!", CB52)+1, SEARCH("+", CB52)-SEARCH("!", CB52)-1)), Rankings!$A$2:$BK$129, 63, FALSE),0)</f>
        <v>0</v>
      </c>
      <c r="JV52">
        <f>IFERROR(VLOOKUP(_xlfn.NUMBERVALUE(MID(CC52, SEARCH("!", CC52)+1, SEARCH("+", CC52)-SEARCH("!", CC52)-1)), Rankings!$A$2:$BK$129, 63, FALSE),0)</f>
        <v>0</v>
      </c>
      <c r="JW52">
        <f>IFERROR(VLOOKUP(_xlfn.NUMBERVALUE(MID(CD52, SEARCH("!", CD52)+1, SEARCH("+", CD52)-SEARCH("!", CD52)-1)), Rankings!$A$2:$BK$129, 63, FALSE),0)</f>
        <v>0</v>
      </c>
      <c r="JX52">
        <f>IFERROR(VLOOKUP(_xlfn.NUMBERVALUE(MID(CE52, SEARCH("!", CE52)+1, SEARCH("+", CE52)-SEARCH("!", CE52)-1)), Rankings!$A$2:$BK$129, 63, FALSE),0)</f>
        <v>0</v>
      </c>
      <c r="JY52">
        <f>IFERROR(VLOOKUP(_xlfn.NUMBERVALUE(MID(CF52, SEARCH("!", CF52)+1, SEARCH("+", CF52)-SEARCH("!", CF52)-1)), Rankings!$A$2:$BK$129, 63, FALSE),0)</f>
        <v>0</v>
      </c>
      <c r="JZ52">
        <f>IFERROR(VLOOKUP(_xlfn.NUMBERVALUE(MID(CG52, SEARCH("!", CG52)+1, SEARCH("+", CG52)-SEARCH("!", CG52)-1)), Rankings!$A$2:$BK$129, 63, FALSE),0)</f>
        <v>0</v>
      </c>
      <c r="KA52">
        <f>IFERROR(VLOOKUP(_xlfn.NUMBERVALUE(MID(CH52, SEARCH("!", CH52)+1, SEARCH("+", CH52)-SEARCH("!", CH52)-1)), Rankings!$A$2:$BK$129, 63, FALSE),0)</f>
        <v>0</v>
      </c>
      <c r="KB52">
        <f>IFERROR(VLOOKUP(_xlfn.NUMBERVALUE(MID(CI52, SEARCH("!", CI52)+1, SEARCH("+", CI52)-SEARCH("!", CI52)-1)), Rankings!$A$2:$BK$129, 63, FALSE),0)</f>
        <v>0</v>
      </c>
      <c r="KC52">
        <f>IFERROR(VLOOKUP(_xlfn.NUMBERVALUE(MID(CJ52, SEARCH("!", CJ52)+1, SEARCH("+", CJ52)-SEARCH("!", CJ52)-1)), Rankings!$A$2:$BK$129, 63, FALSE),0)</f>
        <v>0</v>
      </c>
      <c r="KD52">
        <f>IFERROR(VLOOKUP(_xlfn.NUMBERVALUE(MID(CK52, SEARCH("!", CK52)+1, SEARCH("+", CK52)-SEARCH("!", CK52)-1)), Rankings!$A$2:$BK$129, 63, FALSE),0)</f>
        <v>0</v>
      </c>
      <c r="KE52">
        <f>IFERROR(VLOOKUP(_xlfn.NUMBERVALUE(MID(CL52, SEARCH("!", CL52)+1, SEARCH("+", CL52)-SEARCH("!", CL52)-1)), Rankings!$A$2:$BK$129, 63, FALSE),0)</f>
        <v>0</v>
      </c>
      <c r="KF52">
        <f>IFERROR(VLOOKUP(_xlfn.NUMBERVALUE(MID(CM52, SEARCH("!", CM52)+1, SEARCH("+", CM52)-SEARCH("!", CM52)-1)), Rankings!$A$2:$BK$129, 63, FALSE),0)</f>
        <v>0</v>
      </c>
      <c r="KG52">
        <f>IFERROR(VLOOKUP(_xlfn.NUMBERVALUE(MID(CN52, SEARCH("!", CN52)+1, SEARCH("+", CN52)-SEARCH("!", CN52)-1)), Rankings!$A$2:$BK$129, 63, FALSE),0)</f>
        <v>0</v>
      </c>
      <c r="KH52">
        <f>IFERROR(VLOOKUP(_xlfn.NUMBERVALUE(MID(CO52, SEARCH("!", CO52)+1, SEARCH("+", CO52)-SEARCH("!", CO52)-1)), Rankings!$A$2:$BK$129, 63, FALSE),0)</f>
        <v>0</v>
      </c>
      <c r="KJ52" s="28">
        <f t="shared" si="1009"/>
        <v>209</v>
      </c>
      <c r="KK52" s="28">
        <f t="shared" si="1010"/>
        <v>114</v>
      </c>
      <c r="KL52" s="28">
        <f t="shared" si="1011"/>
        <v>125</v>
      </c>
      <c r="KM52" s="28">
        <f t="shared" si="1012"/>
        <v>0</v>
      </c>
      <c r="KN52" s="28">
        <f t="shared" si="1013"/>
        <v>0</v>
      </c>
      <c r="KO52" s="28">
        <f t="shared" si="1014"/>
        <v>148</v>
      </c>
      <c r="KP52" s="28">
        <f t="shared" si="1015"/>
        <v>309.5</v>
      </c>
      <c r="KQ52" s="28">
        <f t="shared" si="1016"/>
        <v>148</v>
      </c>
      <c r="KS52" s="27" t="str">
        <f t="shared" si="1017"/>
        <v>10</v>
      </c>
      <c r="KT52" s="27" t="str">
        <f t="shared" si="1018"/>
        <v>15</v>
      </c>
      <c r="KU52" s="27" t="str">
        <f t="shared" si="1019"/>
        <v>19</v>
      </c>
      <c r="KV52" s="27">
        <f t="shared" si="1020"/>
        <v>0</v>
      </c>
      <c r="KW52" s="27">
        <f t="shared" si="1021"/>
        <v>0</v>
      </c>
      <c r="KX52" s="27" t="str">
        <f t="shared" si="1022"/>
        <v>29</v>
      </c>
      <c r="KY52" s="27" t="str">
        <f t="shared" si="1023"/>
        <v>11</v>
      </c>
      <c r="KZ52" s="27">
        <f t="shared" si="1024"/>
        <v>0</v>
      </c>
      <c r="LA52" s="27">
        <f t="shared" si="1025"/>
        <v>0</v>
      </c>
      <c r="LB52" s="27" t="str">
        <f t="shared" si="1026"/>
        <v>21</v>
      </c>
      <c r="LC52" s="27">
        <f t="shared" si="1027"/>
        <v>0</v>
      </c>
      <c r="LD52" s="27" t="str">
        <f t="shared" si="1028"/>
        <v>21</v>
      </c>
      <c r="LE52" s="27" t="str">
        <f t="shared" si="1029"/>
        <v>19</v>
      </c>
      <c r="LF52" s="27">
        <f t="shared" si="1030"/>
        <v>0</v>
      </c>
      <c r="LG52" s="27" t="str">
        <f t="shared" si="1031"/>
        <v>14</v>
      </c>
      <c r="LH52" s="27" t="str">
        <f t="shared" si="1032"/>
        <v>14</v>
      </c>
      <c r="LI52" s="27">
        <f t="shared" si="1033"/>
        <v>0</v>
      </c>
      <c r="LJ52" s="27">
        <f t="shared" si="1034"/>
        <v>0</v>
      </c>
      <c r="LK52" s="27" t="str">
        <f t="shared" si="1035"/>
        <v>14</v>
      </c>
      <c r="LL52" s="27">
        <f t="shared" si="1036"/>
        <v>0</v>
      </c>
      <c r="LM52" s="27" t="str">
        <f t="shared" si="1037"/>
        <v>23</v>
      </c>
      <c r="LN52" s="27" t="str">
        <f t="shared" si="1038"/>
        <v>10</v>
      </c>
      <c r="LO52" s="27" t="str">
        <f t="shared" si="1039"/>
        <v>31</v>
      </c>
      <c r="LP52" s="27" t="str">
        <f t="shared" si="1040"/>
        <v>9</v>
      </c>
      <c r="LQ52" s="27" t="str">
        <f t="shared" si="1041"/>
        <v>17</v>
      </c>
      <c r="LR52" s="27">
        <f t="shared" si="1042"/>
        <v>0</v>
      </c>
      <c r="LS52" s="27" t="str">
        <f t="shared" si="1043"/>
        <v>20</v>
      </c>
      <c r="LT52" s="27" t="str">
        <f t="shared" si="1044"/>
        <v>8</v>
      </c>
      <c r="LU52" s="27" t="str">
        <f t="shared" si="1045"/>
        <v>31</v>
      </c>
      <c r="LV52" s="27" t="str">
        <f t="shared" si="1046"/>
        <v>13</v>
      </c>
      <c r="LW52" s="27">
        <f t="shared" si="1047"/>
        <v>0</v>
      </c>
      <c r="LX52" s="27" t="str">
        <f t="shared" si="1048"/>
        <v>22</v>
      </c>
      <c r="LY52" s="27" t="str">
        <f t="shared" si="1049"/>
        <v>18</v>
      </c>
      <c r="LZ52" s="27">
        <f t="shared" si="1050"/>
        <v>0</v>
      </c>
      <c r="MA52" s="27" t="str">
        <f t="shared" si="1051"/>
        <v>16</v>
      </c>
      <c r="MB52" s="27" t="str">
        <f t="shared" si="1052"/>
        <v>18</v>
      </c>
      <c r="MC52" s="27">
        <f t="shared" si="1053"/>
        <v>0</v>
      </c>
      <c r="MD52" s="27" t="str">
        <f t="shared" si="1054"/>
        <v>19</v>
      </c>
      <c r="ME52" s="27">
        <f t="shared" si="1055"/>
        <v>0</v>
      </c>
      <c r="MF52" s="27">
        <f t="shared" si="1056"/>
        <v>0</v>
      </c>
      <c r="MG52" s="27" t="str">
        <f t="shared" si="1057"/>
        <v>6</v>
      </c>
      <c r="MH52" s="27">
        <f t="shared" si="1058"/>
        <v>0</v>
      </c>
      <c r="MI52" s="27">
        <f t="shared" si="1059"/>
        <v>0</v>
      </c>
      <c r="MJ52" s="27">
        <f t="shared" si="1060"/>
        <v>0</v>
      </c>
      <c r="MK52" s="27">
        <f t="shared" si="1061"/>
        <v>0</v>
      </c>
      <c r="ML52" s="27">
        <f t="shared" si="1062"/>
        <v>0</v>
      </c>
      <c r="MM52" s="27">
        <f t="shared" si="1063"/>
        <v>0</v>
      </c>
      <c r="MN52" s="27">
        <f t="shared" si="1064"/>
        <v>0</v>
      </c>
      <c r="MO52" s="27">
        <f t="shared" si="1065"/>
        <v>0</v>
      </c>
      <c r="MP52" s="27">
        <f t="shared" si="1066"/>
        <v>0</v>
      </c>
      <c r="MQ52" s="27">
        <f t="shared" si="1067"/>
        <v>0</v>
      </c>
      <c r="MR52" s="27">
        <f t="shared" si="1068"/>
        <v>0</v>
      </c>
      <c r="MS52" s="27">
        <f t="shared" si="1069"/>
        <v>0</v>
      </c>
      <c r="MT52" s="27">
        <f t="shared" si="1070"/>
        <v>0</v>
      </c>
      <c r="MU52" s="27">
        <f t="shared" si="1071"/>
        <v>0</v>
      </c>
      <c r="MV52" s="27">
        <f t="shared" si="1072"/>
        <v>0</v>
      </c>
      <c r="MW52" s="27">
        <f t="shared" si="1073"/>
        <v>0</v>
      </c>
      <c r="MX52" s="27">
        <f t="shared" si="1074"/>
        <v>0</v>
      </c>
      <c r="MY52" s="27">
        <f t="shared" si="1075"/>
        <v>0</v>
      </c>
      <c r="MZ52" s="27">
        <f t="shared" si="1076"/>
        <v>0</v>
      </c>
      <c r="NA52" s="27">
        <f t="shared" si="1077"/>
        <v>0</v>
      </c>
      <c r="NB52" s="27">
        <f t="shared" si="1078"/>
        <v>0</v>
      </c>
      <c r="NC52" s="27">
        <f t="shared" si="1079"/>
        <v>0</v>
      </c>
      <c r="ND52" s="27">
        <f t="shared" si="1080"/>
        <v>0</v>
      </c>
      <c r="NE52" s="27">
        <f t="shared" si="1081"/>
        <v>0</v>
      </c>
      <c r="NF52" s="27">
        <f t="shared" si="1082"/>
        <v>0</v>
      </c>
      <c r="NG52" s="27">
        <f t="shared" si="1083"/>
        <v>0</v>
      </c>
      <c r="NH52" s="27">
        <f t="shared" si="1084"/>
        <v>0</v>
      </c>
      <c r="NI52" s="27">
        <f t="shared" si="1085"/>
        <v>0</v>
      </c>
      <c r="NJ52" s="27">
        <f t="shared" si="1086"/>
        <v>0</v>
      </c>
      <c r="NK52" s="27">
        <f t="shared" si="1087"/>
        <v>0</v>
      </c>
      <c r="NL52" s="27">
        <f t="shared" si="1088"/>
        <v>0</v>
      </c>
      <c r="NM52" s="27">
        <f t="shared" si="1089"/>
        <v>0</v>
      </c>
      <c r="NN52" s="27">
        <f t="shared" si="1090"/>
        <v>0</v>
      </c>
      <c r="NO52" s="27">
        <f t="shared" si="1091"/>
        <v>0</v>
      </c>
      <c r="NP52" s="27">
        <f t="shared" si="1092"/>
        <v>0</v>
      </c>
      <c r="NQ52" s="27">
        <f t="shared" si="1093"/>
        <v>0</v>
      </c>
      <c r="NR52" s="27">
        <f t="shared" si="1094"/>
        <v>0</v>
      </c>
      <c r="NS52" s="27">
        <f t="shared" si="1095"/>
        <v>0</v>
      </c>
      <c r="NT52" s="27">
        <f t="shared" si="1096"/>
        <v>0</v>
      </c>
      <c r="NU52" s="27">
        <f t="shared" si="1097"/>
        <v>0</v>
      </c>
      <c r="NV52" s="27">
        <f t="shared" si="1098"/>
        <v>0</v>
      </c>
      <c r="NX52" s="28">
        <f t="shared" si="1099"/>
        <v>196</v>
      </c>
      <c r="NY52" s="28">
        <f t="shared" si="1100"/>
        <v>194</v>
      </c>
      <c r="NZ52" s="28">
        <f t="shared" si="1101"/>
        <v>124</v>
      </c>
      <c r="OA52" s="28">
        <f t="shared" si="1102"/>
        <v>0</v>
      </c>
      <c r="OB52" s="28">
        <f t="shared" si="1103"/>
        <v>0</v>
      </c>
      <c r="OC52" s="28">
        <f t="shared" si="1104"/>
        <v>153</v>
      </c>
      <c r="OD52" s="28">
        <f t="shared" si="1105"/>
        <v>322.66666666666669</v>
      </c>
      <c r="OE52" s="28">
        <f t="shared" si="1106"/>
        <v>153</v>
      </c>
      <c r="OG52" s="27" t="str">
        <f t="shared" si="1107"/>
        <v>22</v>
      </c>
      <c r="OH52" s="27" t="str">
        <f t="shared" si="1108"/>
        <v>7</v>
      </c>
      <c r="OI52" s="27" t="str">
        <f t="shared" si="1109"/>
        <v>21</v>
      </c>
      <c r="OJ52" s="27">
        <f t="shared" si="1110"/>
        <v>0</v>
      </c>
      <c r="OK52" s="27">
        <f t="shared" si="1111"/>
        <v>0</v>
      </c>
      <c r="OL52" s="27" t="str">
        <f t="shared" si="1112"/>
        <v>4</v>
      </c>
      <c r="OM52" s="27" t="str">
        <f t="shared" si="1113"/>
        <v>31</v>
      </c>
      <c r="ON52" s="27">
        <f t="shared" si="1114"/>
        <v>0</v>
      </c>
      <c r="OO52" s="27">
        <f t="shared" si="1115"/>
        <v>0</v>
      </c>
      <c r="OP52" s="27" t="str">
        <f t="shared" si="1116"/>
        <v>38</v>
      </c>
      <c r="OQ52" s="27">
        <f t="shared" si="1117"/>
        <v>0</v>
      </c>
      <c r="OR52" s="27" t="str">
        <f t="shared" si="1118"/>
        <v>17</v>
      </c>
      <c r="OS52" s="27" t="str">
        <f t="shared" si="1119"/>
        <v>20</v>
      </c>
      <c r="OT52" s="27">
        <f t="shared" si="1120"/>
        <v>0</v>
      </c>
      <c r="OU52" s="27" t="str">
        <f t="shared" si="1121"/>
        <v>24</v>
      </c>
      <c r="OV52" s="27" t="str">
        <f t="shared" si="1122"/>
        <v>19</v>
      </c>
      <c r="OW52" s="27">
        <f t="shared" si="1123"/>
        <v>0</v>
      </c>
      <c r="OX52" s="27">
        <f t="shared" si="1124"/>
        <v>0</v>
      </c>
      <c r="OY52" s="27" t="str">
        <f t="shared" si="1125"/>
        <v>22</v>
      </c>
      <c r="OZ52" s="27">
        <f t="shared" si="1126"/>
        <v>0</v>
      </c>
      <c r="PA52" s="27" t="str">
        <f t="shared" si="1127"/>
        <v>20</v>
      </c>
      <c r="PB52" s="27" t="str">
        <f t="shared" si="1128"/>
        <v>21</v>
      </c>
      <c r="PC52" s="27" t="str">
        <f t="shared" si="1129"/>
        <v>8</v>
      </c>
      <c r="PD52" s="27" t="str">
        <f t="shared" si="1130"/>
        <v>19</v>
      </c>
      <c r="PE52" s="27" t="str">
        <f t="shared" si="1131"/>
        <v>14</v>
      </c>
      <c r="PF52" s="27">
        <f t="shared" si="1132"/>
        <v>0</v>
      </c>
      <c r="PG52" s="27" t="str">
        <f t="shared" si="1133"/>
        <v>10</v>
      </c>
      <c r="PH52" s="27" t="str">
        <f t="shared" si="1134"/>
        <v>29</v>
      </c>
      <c r="PI52" s="27" t="str">
        <f t="shared" si="1135"/>
        <v>16</v>
      </c>
      <c r="PJ52" s="27" t="str">
        <f t="shared" si="1136"/>
        <v>22</v>
      </c>
      <c r="PK52" s="27">
        <f t="shared" si="1137"/>
        <v>0</v>
      </c>
      <c r="PL52" s="27" t="str">
        <f t="shared" si="1138"/>
        <v>18</v>
      </c>
      <c r="PM52" s="27" t="str">
        <f t="shared" si="1139"/>
        <v>16</v>
      </c>
      <c r="PN52" s="27">
        <f t="shared" si="1140"/>
        <v>0</v>
      </c>
      <c r="PO52" s="27" t="str">
        <f t="shared" si="1141"/>
        <v>17</v>
      </c>
      <c r="PP52" s="27" t="str">
        <f t="shared" si="1142"/>
        <v>14</v>
      </c>
      <c r="PQ52" s="27">
        <f t="shared" si="1143"/>
        <v>0</v>
      </c>
      <c r="PR52" s="27" t="str">
        <f t="shared" si="1144"/>
        <v>27</v>
      </c>
      <c r="PS52" s="27">
        <f t="shared" si="1145"/>
        <v>0</v>
      </c>
      <c r="PT52" s="27">
        <f t="shared" si="1146"/>
        <v>0</v>
      </c>
      <c r="PU52" s="27" t="str">
        <f t="shared" si="1147"/>
        <v>38</v>
      </c>
      <c r="PV52" s="27">
        <f t="shared" si="1148"/>
        <v>0</v>
      </c>
      <c r="PW52" s="27">
        <f t="shared" si="1149"/>
        <v>0</v>
      </c>
      <c r="PX52" s="27">
        <f t="shared" si="1150"/>
        <v>0</v>
      </c>
      <c r="PY52" s="27">
        <f t="shared" si="1151"/>
        <v>0</v>
      </c>
      <c r="PZ52" s="27">
        <f t="shared" si="1152"/>
        <v>0</v>
      </c>
      <c r="QA52" s="27">
        <f t="shared" si="1153"/>
        <v>0</v>
      </c>
      <c r="QB52" s="27">
        <f t="shared" si="1154"/>
        <v>0</v>
      </c>
      <c r="QC52" s="27">
        <f t="shared" si="1155"/>
        <v>0</v>
      </c>
      <c r="QD52" s="27">
        <f t="shared" si="1156"/>
        <v>0</v>
      </c>
      <c r="QE52" s="27">
        <f t="shared" si="1157"/>
        <v>0</v>
      </c>
      <c r="QF52" s="27">
        <f t="shared" si="1158"/>
        <v>0</v>
      </c>
      <c r="QG52" s="27">
        <f t="shared" si="1159"/>
        <v>0</v>
      </c>
      <c r="QH52" s="27">
        <f t="shared" si="1160"/>
        <v>0</v>
      </c>
      <c r="QI52" s="27">
        <f t="shared" si="1161"/>
        <v>0</v>
      </c>
      <c r="QJ52" s="27">
        <f t="shared" si="1162"/>
        <v>0</v>
      </c>
      <c r="QK52" s="27">
        <f t="shared" si="1163"/>
        <v>0</v>
      </c>
      <c r="QL52" s="27">
        <f t="shared" si="1164"/>
        <v>0</v>
      </c>
      <c r="QM52" s="27">
        <f t="shared" si="1165"/>
        <v>0</v>
      </c>
      <c r="QN52" s="27">
        <f t="shared" si="1166"/>
        <v>0</v>
      </c>
      <c r="QO52" s="27">
        <f t="shared" si="1167"/>
        <v>0</v>
      </c>
      <c r="QP52" s="27">
        <f t="shared" si="1168"/>
        <v>0</v>
      </c>
      <c r="QQ52" s="27">
        <f t="shared" si="1169"/>
        <v>0</v>
      </c>
      <c r="QR52" s="27">
        <f t="shared" si="1170"/>
        <v>0</v>
      </c>
      <c r="QS52" s="27">
        <f t="shared" si="1171"/>
        <v>0</v>
      </c>
      <c r="QT52" s="27">
        <f t="shared" si="1172"/>
        <v>0</v>
      </c>
      <c r="QU52" s="27">
        <f t="shared" si="1173"/>
        <v>0</v>
      </c>
      <c r="QV52" s="27">
        <f t="shared" si="1174"/>
        <v>0</v>
      </c>
      <c r="QW52" s="27">
        <f t="shared" si="1175"/>
        <v>0</v>
      </c>
      <c r="QX52" s="27">
        <f t="shared" si="1176"/>
        <v>0</v>
      </c>
      <c r="QY52" s="27">
        <f t="shared" si="1177"/>
        <v>0</v>
      </c>
      <c r="QZ52" s="27">
        <f t="shared" si="1178"/>
        <v>0</v>
      </c>
      <c r="RA52" s="27">
        <f t="shared" si="1179"/>
        <v>0</v>
      </c>
      <c r="RB52" s="27">
        <f t="shared" si="1180"/>
        <v>0</v>
      </c>
      <c r="RC52" s="27">
        <f t="shared" si="1181"/>
        <v>0</v>
      </c>
      <c r="RD52" s="27">
        <f t="shared" si="1182"/>
        <v>0</v>
      </c>
      <c r="RE52" s="27">
        <f t="shared" si="1183"/>
        <v>0</v>
      </c>
      <c r="RF52" s="27">
        <f t="shared" si="1184"/>
        <v>0</v>
      </c>
      <c r="RG52" s="27">
        <f t="shared" si="1185"/>
        <v>0</v>
      </c>
      <c r="RH52" s="27">
        <f t="shared" si="1186"/>
        <v>0</v>
      </c>
      <c r="RI52" s="27">
        <f t="shared" si="1187"/>
        <v>0</v>
      </c>
      <c r="RJ52" s="27">
        <f t="shared" si="1188"/>
        <v>0</v>
      </c>
      <c r="RL52" s="28">
        <f t="shared" si="1189"/>
        <v>94</v>
      </c>
      <c r="RM52" s="28">
        <f t="shared" si="1190"/>
        <v>64</v>
      </c>
      <c r="RN52" s="28">
        <f t="shared" si="1191"/>
        <v>58</v>
      </c>
      <c r="RO52" s="28">
        <f t="shared" si="1192"/>
        <v>0</v>
      </c>
      <c r="RP52" s="28">
        <f t="shared" si="1193"/>
        <v>0</v>
      </c>
      <c r="RQ52" s="28">
        <f t="shared" si="1194"/>
        <v>144.33333333333331</v>
      </c>
      <c r="RT52" s="27" t="str">
        <f t="shared" si="1195"/>
        <v>5</v>
      </c>
      <c r="RU52" s="27" t="str">
        <f t="shared" si="1196"/>
        <v>9</v>
      </c>
      <c r="RV52" s="27" t="str">
        <f t="shared" si="1197"/>
        <v>6</v>
      </c>
      <c r="RW52" s="27" t="str">
        <f t="shared" si="1198"/>
        <v>0</v>
      </c>
      <c r="RX52" s="27" t="str">
        <f t="shared" si="1199"/>
        <v>0</v>
      </c>
      <c r="RY52" s="27" t="str">
        <f t="shared" si="1200"/>
        <v>10</v>
      </c>
      <c r="RZ52" s="27" t="str">
        <f t="shared" si="1201"/>
        <v>9</v>
      </c>
      <c r="SA52" s="27" t="str">
        <f t="shared" si="1202"/>
        <v>0</v>
      </c>
      <c r="SB52" s="27" t="str">
        <f t="shared" si="1203"/>
        <v>0</v>
      </c>
      <c r="SC52" s="27" t="str">
        <f t="shared" si="1204"/>
        <v>10</v>
      </c>
      <c r="SD52" s="27" t="str">
        <f t="shared" si="1205"/>
        <v>0</v>
      </c>
      <c r="SE52" s="27" t="str">
        <f t="shared" si="1206"/>
        <v>12</v>
      </c>
      <c r="SF52" s="27" t="str">
        <f t="shared" si="1207"/>
        <v>10</v>
      </c>
      <c r="SG52" s="27" t="str">
        <f t="shared" si="1208"/>
        <v>0</v>
      </c>
      <c r="SH52" s="27" t="str">
        <f t="shared" si="1209"/>
        <v>4</v>
      </c>
      <c r="SI52" s="27" t="str">
        <f t="shared" si="1210"/>
        <v>9</v>
      </c>
      <c r="SJ52" s="27" t="str">
        <f t="shared" si="1211"/>
        <v>0</v>
      </c>
      <c r="SK52" s="27" t="str">
        <f t="shared" si="1212"/>
        <v>0</v>
      </c>
      <c r="SL52" s="27" t="str">
        <f t="shared" si="1213"/>
        <v>6</v>
      </c>
      <c r="SM52" s="27" t="str">
        <f t="shared" si="1214"/>
        <v>0</v>
      </c>
      <c r="SN52" s="27" t="str">
        <f t="shared" si="1215"/>
        <v>13</v>
      </c>
      <c r="SO52" s="27" t="str">
        <f t="shared" si="1216"/>
        <v>6</v>
      </c>
      <c r="SP52" s="27" t="str">
        <f t="shared" si="1217"/>
        <v>11</v>
      </c>
      <c r="SQ52" s="27" t="str">
        <f t="shared" si="1218"/>
        <v>5</v>
      </c>
      <c r="SR52" s="27" t="str">
        <f t="shared" si="1219"/>
        <v>9</v>
      </c>
      <c r="SS52" s="27" t="str">
        <f t="shared" si="1220"/>
        <v>0</v>
      </c>
      <c r="ST52" s="27" t="str">
        <f t="shared" si="1221"/>
        <v>8</v>
      </c>
      <c r="SU52" s="27" t="str">
        <f t="shared" si="1222"/>
        <v>5</v>
      </c>
      <c r="SV52" s="27" t="str">
        <f t="shared" si="1223"/>
        <v>14</v>
      </c>
      <c r="SW52" s="27" t="str">
        <f t="shared" si="1224"/>
        <v>6</v>
      </c>
      <c r="SX52" s="27" t="str">
        <f t="shared" si="1225"/>
        <v>0</v>
      </c>
      <c r="SY52" s="27" t="str">
        <f t="shared" si="1226"/>
        <v>10</v>
      </c>
      <c r="SZ52" s="27" t="str">
        <f t="shared" si="1227"/>
        <v>7</v>
      </c>
      <c r="TA52" s="27" t="str">
        <f t="shared" si="1228"/>
        <v>0</v>
      </c>
      <c r="TB52" s="27" t="str">
        <f t="shared" si="1229"/>
        <v>11</v>
      </c>
      <c r="TC52" s="27" t="str">
        <f t="shared" si="1230"/>
        <v>9</v>
      </c>
      <c r="TD52" s="27" t="str">
        <f t="shared" si="1231"/>
        <v>0</v>
      </c>
      <c r="TE52" s="27" t="str">
        <f t="shared" si="1232"/>
        <v>9</v>
      </c>
      <c r="TF52" s="27" t="str">
        <f t="shared" si="1233"/>
        <v>0</v>
      </c>
      <c r="TG52" s="27" t="str">
        <f t="shared" si="1234"/>
        <v>0</v>
      </c>
      <c r="TH52" s="27" t="str">
        <f t="shared" si="1235"/>
        <v>3</v>
      </c>
      <c r="TI52" s="27" t="str">
        <f t="shared" si="1236"/>
        <v>0</v>
      </c>
      <c r="TJ52" s="27" t="str">
        <f t="shared" si="1237"/>
        <v>0</v>
      </c>
      <c r="TK52" s="27" t="str">
        <f t="shared" si="1238"/>
        <v>0</v>
      </c>
      <c r="TL52" s="27" t="str">
        <f t="shared" si="1239"/>
        <v>0</v>
      </c>
      <c r="TM52" s="27" t="str">
        <f t="shared" si="1240"/>
        <v>0</v>
      </c>
      <c r="TN52" s="27" t="str">
        <f t="shared" si="1241"/>
        <v>0</v>
      </c>
      <c r="TO52" s="27" t="str">
        <f t="shared" si="1242"/>
        <v>0</v>
      </c>
      <c r="TP52" s="27" t="str">
        <f t="shared" si="1243"/>
        <v>0</v>
      </c>
      <c r="TQ52" s="27" t="str">
        <f t="shared" si="1244"/>
        <v>0</v>
      </c>
      <c r="TR52" s="27" t="str">
        <f t="shared" si="1245"/>
        <v>0</v>
      </c>
      <c r="TS52" s="27" t="str">
        <f t="shared" si="1246"/>
        <v>0</v>
      </c>
      <c r="TT52" s="27" t="str">
        <f t="shared" si="1247"/>
        <v>0</v>
      </c>
      <c r="TU52" s="27" t="str">
        <f t="shared" si="1248"/>
        <v>0</v>
      </c>
      <c r="TV52" s="27" t="str">
        <f t="shared" si="1249"/>
        <v>0</v>
      </c>
      <c r="TW52" s="27" t="str">
        <f t="shared" si="1250"/>
        <v>0</v>
      </c>
      <c r="TX52" s="27" t="str">
        <f t="shared" si="1251"/>
        <v>0</v>
      </c>
      <c r="TY52" s="27" t="str">
        <f t="shared" si="1252"/>
        <v>0</v>
      </c>
      <c r="TZ52" s="27" t="str">
        <f t="shared" si="1253"/>
        <v>0</v>
      </c>
      <c r="UA52" s="27" t="str">
        <f t="shared" si="1254"/>
        <v>0</v>
      </c>
      <c r="UB52" s="27" t="str">
        <f t="shared" si="1255"/>
        <v>0</v>
      </c>
      <c r="UC52" s="27" t="str">
        <f t="shared" si="1256"/>
        <v>0</v>
      </c>
      <c r="UD52" s="27" t="str">
        <f t="shared" si="1257"/>
        <v>0</v>
      </c>
      <c r="UE52" s="27" t="str">
        <f t="shared" si="1258"/>
        <v>0</v>
      </c>
      <c r="UF52" s="27" t="str">
        <f t="shared" si="1259"/>
        <v>0</v>
      </c>
      <c r="UG52" s="27" t="str">
        <f t="shared" si="1260"/>
        <v>0</v>
      </c>
      <c r="UH52" s="27" t="str">
        <f t="shared" si="1261"/>
        <v>0</v>
      </c>
      <c r="UI52" s="27" t="str">
        <f t="shared" si="1262"/>
        <v>0</v>
      </c>
      <c r="UJ52" s="27" t="str">
        <f t="shared" si="1263"/>
        <v>0</v>
      </c>
      <c r="UK52" s="27" t="str">
        <f t="shared" si="1264"/>
        <v>0</v>
      </c>
      <c r="UL52" s="27" t="str">
        <f t="shared" si="1265"/>
        <v>0</v>
      </c>
      <c r="UM52" s="27" t="str">
        <f t="shared" si="1266"/>
        <v>0</v>
      </c>
      <c r="UN52" s="27" t="str">
        <f t="shared" si="1267"/>
        <v>0</v>
      </c>
      <c r="UO52" s="27" t="str">
        <f t="shared" si="1268"/>
        <v>0</v>
      </c>
      <c r="UP52" s="27" t="str">
        <f t="shared" si="1269"/>
        <v>0</v>
      </c>
      <c r="UQ52" s="27" t="str">
        <f t="shared" si="1270"/>
        <v>0</v>
      </c>
      <c r="UR52" s="27" t="str">
        <f t="shared" si="1271"/>
        <v>0</v>
      </c>
      <c r="US52" s="27" t="str">
        <f t="shared" si="1272"/>
        <v>0</v>
      </c>
      <c r="UT52" s="27" t="str">
        <f t="shared" si="1273"/>
        <v>0</v>
      </c>
      <c r="UU52" s="27" t="str">
        <f t="shared" si="1274"/>
        <v>0</v>
      </c>
      <c r="UV52" s="27" t="str">
        <f t="shared" si="1275"/>
        <v>0</v>
      </c>
      <c r="UW52" s="27" t="str">
        <f t="shared" si="1276"/>
        <v>0</v>
      </c>
      <c r="UY52" s="28">
        <f t="shared" si="1277"/>
        <v>18.620000000000005</v>
      </c>
      <c r="UZ52" s="28">
        <f t="shared" si="1278"/>
        <v>-36.35</v>
      </c>
      <c r="VA52" s="28">
        <f t="shared" si="1279"/>
        <v>-23.15</v>
      </c>
      <c r="VB52" s="28">
        <f t="shared" si="1280"/>
        <v>0</v>
      </c>
      <c r="VC52" s="28">
        <f t="shared" si="1281"/>
        <v>0</v>
      </c>
      <c r="VD52" s="28">
        <f t="shared" si="1282"/>
        <v>-5.0716666666666619</v>
      </c>
      <c r="VG52" s="27" t="str">
        <f t="shared" si="1283"/>
        <v>0.5</v>
      </c>
      <c r="VH52" s="27" t="str">
        <f t="shared" si="1284"/>
        <v>1.48</v>
      </c>
      <c r="VI52" s="27" t="str">
        <f t="shared" si="1285"/>
        <v>6.7</v>
      </c>
      <c r="VJ52" s="27">
        <f t="shared" si="1286"/>
        <v>0</v>
      </c>
      <c r="VK52" s="27">
        <f t="shared" si="1287"/>
        <v>0</v>
      </c>
      <c r="VL52" s="27" t="str">
        <f t="shared" si="1288"/>
        <v>9.71</v>
      </c>
      <c r="VM52" s="27" t="str">
        <f t="shared" si="1289"/>
        <v>-9.66</v>
      </c>
      <c r="VN52" s="27">
        <f t="shared" si="1290"/>
        <v>0</v>
      </c>
      <c r="VO52" s="27">
        <f t="shared" si="1291"/>
        <v>0</v>
      </c>
      <c r="VP52" s="27" t="str">
        <f t="shared" si="1292"/>
        <v>-8.14</v>
      </c>
      <c r="VQ52" s="27">
        <f t="shared" si="1293"/>
        <v>0</v>
      </c>
      <c r="VR52" s="27" t="str">
        <f t="shared" si="1294"/>
        <v>-5.68</v>
      </c>
      <c r="VS52" s="27" t="str">
        <f t="shared" si="1295"/>
        <v>-0.46</v>
      </c>
      <c r="VT52" s="27">
        <f t="shared" si="1296"/>
        <v>0</v>
      </c>
      <c r="VU52" s="27" t="str">
        <f t="shared" si="1297"/>
        <v>6.77</v>
      </c>
      <c r="VV52" s="27" t="str">
        <f t="shared" si="1298"/>
        <v>-0.06</v>
      </c>
      <c r="VW52" s="27">
        <f t="shared" si="1299"/>
        <v>0</v>
      </c>
      <c r="VX52" s="27">
        <f t="shared" si="1300"/>
        <v>0</v>
      </c>
      <c r="VY52" s="27" t="str">
        <f t="shared" si="1301"/>
        <v>-10.31</v>
      </c>
      <c r="VZ52" s="27">
        <f t="shared" si="1302"/>
        <v>0</v>
      </c>
      <c r="WA52" s="27" t="str">
        <f t="shared" si="1303"/>
        <v>-2.24</v>
      </c>
      <c r="WB52" s="27" t="str">
        <f t="shared" si="1304"/>
        <v>-9.54</v>
      </c>
      <c r="WC52" s="27" t="str">
        <f t="shared" si="1305"/>
        <v>7.97</v>
      </c>
      <c r="WD52" s="27" t="str">
        <f t="shared" si="1306"/>
        <v>-2.64</v>
      </c>
      <c r="WE52" s="27" t="str">
        <f t="shared" si="1307"/>
        <v>3.01</v>
      </c>
      <c r="WF52" s="27">
        <f t="shared" si="1308"/>
        <v>0</v>
      </c>
      <c r="WG52" s="27" t="str">
        <f t="shared" si="1309"/>
        <v>5.05</v>
      </c>
      <c r="WH52" s="27" t="str">
        <f t="shared" si="1310"/>
        <v>-1.19</v>
      </c>
      <c r="WI52" s="27" t="str">
        <f t="shared" si="1311"/>
        <v>-4.23</v>
      </c>
      <c r="WJ52" s="27" t="str">
        <f t="shared" si="1312"/>
        <v>-8.28</v>
      </c>
      <c r="WK52" s="27">
        <f t="shared" si="1313"/>
        <v>0</v>
      </c>
      <c r="WL52" s="27" t="str">
        <f t="shared" si="1314"/>
        <v>-4.88</v>
      </c>
      <c r="WM52" s="27" t="str">
        <f t="shared" si="1315"/>
        <v>2.34</v>
      </c>
      <c r="WN52" s="27">
        <f t="shared" si="1316"/>
        <v>0</v>
      </c>
      <c r="WO52" s="27" t="str">
        <f t="shared" si="1317"/>
        <v>1.47</v>
      </c>
      <c r="WP52" s="27" t="str">
        <f t="shared" si="1318"/>
        <v>4.91</v>
      </c>
      <c r="WQ52" s="27">
        <f t="shared" si="1319"/>
        <v>0</v>
      </c>
      <c r="WR52" s="27" t="str">
        <f t="shared" si="1320"/>
        <v>-6.46</v>
      </c>
      <c r="WS52" s="27">
        <f t="shared" si="1321"/>
        <v>0</v>
      </c>
      <c r="WT52" s="27">
        <f t="shared" si="1322"/>
        <v>0</v>
      </c>
      <c r="WU52" s="27" t="str">
        <f t="shared" si="1323"/>
        <v>-17.02</v>
      </c>
      <c r="WV52" s="27">
        <f t="shared" si="1324"/>
        <v>0</v>
      </c>
      <c r="WW52" s="27">
        <f t="shared" si="1325"/>
        <v>0</v>
      </c>
      <c r="WX52" s="27">
        <f t="shared" si="1326"/>
        <v>0</v>
      </c>
      <c r="WY52" s="27">
        <f t="shared" si="1327"/>
        <v>0</v>
      </c>
      <c r="WZ52" s="27">
        <f t="shared" si="1328"/>
        <v>0</v>
      </c>
      <c r="XA52" s="27">
        <f t="shared" si="1329"/>
        <v>0</v>
      </c>
      <c r="XB52" s="27">
        <f t="shared" si="1330"/>
        <v>0</v>
      </c>
      <c r="XC52" s="27">
        <f t="shared" si="1331"/>
        <v>0</v>
      </c>
      <c r="XD52" s="27">
        <f t="shared" si="1332"/>
        <v>0</v>
      </c>
      <c r="XE52" s="27">
        <f t="shared" si="1333"/>
        <v>0</v>
      </c>
      <c r="XF52" s="27">
        <f t="shared" si="1334"/>
        <v>0</v>
      </c>
      <c r="XG52" s="27">
        <f t="shared" si="1335"/>
        <v>0</v>
      </c>
      <c r="XH52" s="27">
        <f t="shared" si="1336"/>
        <v>0</v>
      </c>
      <c r="XI52" s="27">
        <f t="shared" si="1337"/>
        <v>0</v>
      </c>
      <c r="XJ52" s="27">
        <f t="shared" si="1338"/>
        <v>0</v>
      </c>
      <c r="XK52" s="27">
        <f t="shared" si="1339"/>
        <v>0</v>
      </c>
      <c r="XL52" s="27">
        <f t="shared" si="1340"/>
        <v>0</v>
      </c>
      <c r="XM52" s="27">
        <f t="shared" si="1341"/>
        <v>0</v>
      </c>
      <c r="XN52" s="27">
        <f t="shared" si="1342"/>
        <v>0</v>
      </c>
      <c r="XO52" s="27">
        <f t="shared" si="1343"/>
        <v>0</v>
      </c>
      <c r="XP52" s="27">
        <f t="shared" si="1344"/>
        <v>0</v>
      </c>
      <c r="XQ52" s="27">
        <f t="shared" si="1345"/>
        <v>0</v>
      </c>
      <c r="XR52" s="27">
        <f t="shared" si="1346"/>
        <v>0</v>
      </c>
      <c r="XS52" s="27">
        <f t="shared" si="1347"/>
        <v>0</v>
      </c>
      <c r="XT52" s="27">
        <f t="shared" si="1348"/>
        <v>0</v>
      </c>
      <c r="XU52" s="27">
        <f t="shared" si="1349"/>
        <v>0</v>
      </c>
      <c r="XV52" s="27">
        <f t="shared" si="1350"/>
        <v>0</v>
      </c>
      <c r="XW52" s="27">
        <f t="shared" si="1351"/>
        <v>0</v>
      </c>
      <c r="XX52" s="27">
        <f t="shared" si="1352"/>
        <v>0</v>
      </c>
      <c r="XY52" s="27">
        <f t="shared" si="1353"/>
        <v>0</v>
      </c>
      <c r="XZ52" s="27">
        <f t="shared" si="1354"/>
        <v>0</v>
      </c>
      <c r="YA52" s="27">
        <f t="shared" si="1355"/>
        <v>0</v>
      </c>
      <c r="YB52" s="27">
        <f t="shared" si="1356"/>
        <v>0</v>
      </c>
      <c r="YC52" s="27">
        <f t="shared" si="1357"/>
        <v>0</v>
      </c>
      <c r="YD52" s="27">
        <f t="shared" si="1358"/>
        <v>0</v>
      </c>
      <c r="YE52" s="27">
        <f t="shared" si="1359"/>
        <v>0</v>
      </c>
      <c r="YF52" s="27">
        <f t="shared" si="1360"/>
        <v>0</v>
      </c>
      <c r="YG52" s="27">
        <f t="shared" si="1361"/>
        <v>0</v>
      </c>
      <c r="YH52" s="27">
        <f t="shared" si="1362"/>
        <v>0</v>
      </c>
      <c r="YI52" s="27">
        <f t="shared" si="1363"/>
        <v>0</v>
      </c>
      <c r="YJ52" s="27">
        <f t="shared" si="1364"/>
        <v>0</v>
      </c>
      <c r="YL52" s="28">
        <f t="shared" si="1365"/>
        <v>712</v>
      </c>
      <c r="YM52" s="28">
        <f t="shared" si="1366"/>
        <v>559</v>
      </c>
      <c r="YN52" s="28">
        <f t="shared" si="1367"/>
        <v>448</v>
      </c>
      <c r="YO52" s="28">
        <f t="shared" si="1368"/>
        <v>0</v>
      </c>
      <c r="YP52" s="28">
        <f t="shared" si="1369"/>
        <v>0</v>
      </c>
      <c r="YQ52" s="28">
        <f t="shared" si="1370"/>
        <v>1122.3333333333335</v>
      </c>
      <c r="YT52" s="27" t="str">
        <f t="shared" si="1371"/>
        <v>82</v>
      </c>
      <c r="YU52" s="27" t="str">
        <f t="shared" si="1372"/>
        <v>69</v>
      </c>
      <c r="YV52" s="27" t="str">
        <f t="shared" si="1373"/>
        <v>56</v>
      </c>
      <c r="YW52" s="27">
        <f t="shared" si="1374"/>
        <v>0</v>
      </c>
      <c r="YX52" s="27">
        <f t="shared" si="1375"/>
        <v>0</v>
      </c>
      <c r="YY52" s="27" t="str">
        <f t="shared" si="1376"/>
        <v>15</v>
      </c>
      <c r="YZ52" s="27" t="str">
        <f t="shared" si="1377"/>
        <v>77</v>
      </c>
      <c r="ZA52" s="27">
        <f t="shared" si="1378"/>
        <v>0</v>
      </c>
      <c r="ZB52" s="27">
        <f t="shared" si="1379"/>
        <v>0</v>
      </c>
      <c r="ZC52" s="27" t="str">
        <f t="shared" si="1380"/>
        <v>78</v>
      </c>
      <c r="ZD52" s="27">
        <f t="shared" si="1381"/>
        <v>0</v>
      </c>
      <c r="ZE52" s="27" t="str">
        <f t="shared" si="1382"/>
        <v>80</v>
      </c>
      <c r="ZF52" s="27" t="str">
        <f t="shared" si="1383"/>
        <v>70</v>
      </c>
      <c r="ZG52" s="27">
        <f t="shared" si="1384"/>
        <v>0</v>
      </c>
      <c r="ZH52" s="27" t="str">
        <f t="shared" si="1385"/>
        <v>47</v>
      </c>
      <c r="ZI52" s="27" t="str">
        <f t="shared" si="1386"/>
        <v>70</v>
      </c>
      <c r="ZJ52" s="27">
        <f t="shared" si="1387"/>
        <v>0</v>
      </c>
      <c r="ZK52" s="27">
        <f t="shared" si="1388"/>
        <v>0</v>
      </c>
      <c r="ZL52" s="27" t="str">
        <f t="shared" si="1389"/>
        <v>75</v>
      </c>
      <c r="ZM52" s="27">
        <f t="shared" si="1390"/>
        <v>0</v>
      </c>
      <c r="ZN52" s="27" t="str">
        <f t="shared" si="1391"/>
        <v>63</v>
      </c>
      <c r="ZO52" s="27" t="str">
        <f t="shared" si="1392"/>
        <v>73</v>
      </c>
      <c r="ZP52" s="27" t="str">
        <f t="shared" si="1393"/>
        <v>41</v>
      </c>
      <c r="ZQ52" s="27" t="str">
        <f t="shared" si="1394"/>
        <v>75</v>
      </c>
      <c r="ZR52" s="27" t="str">
        <f t="shared" si="1395"/>
        <v>53</v>
      </c>
      <c r="ZS52" s="27">
        <f t="shared" si="1396"/>
        <v>0</v>
      </c>
      <c r="ZT52" s="27" t="str">
        <f t="shared" si="1397"/>
        <v>39</v>
      </c>
      <c r="ZU52" s="27" t="str">
        <f t="shared" si="1398"/>
        <v>63</v>
      </c>
      <c r="ZV52" s="27" t="str">
        <f t="shared" si="1399"/>
        <v>77</v>
      </c>
      <c r="ZW52" s="27" t="str">
        <f t="shared" si="1400"/>
        <v>85</v>
      </c>
      <c r="ZX52" s="27">
        <f t="shared" si="1401"/>
        <v>0</v>
      </c>
      <c r="ZY52" s="27" t="str">
        <f t="shared" si="1402"/>
        <v>82</v>
      </c>
      <c r="ZZ52" s="27" t="str">
        <f t="shared" si="1403"/>
        <v>58</v>
      </c>
      <c r="AAA52" s="27">
        <f t="shared" si="1404"/>
        <v>0</v>
      </c>
      <c r="AAB52" s="27" t="str">
        <f t="shared" si="1405"/>
        <v>81</v>
      </c>
      <c r="AAC52" s="27" t="str">
        <f t="shared" si="1406"/>
        <v>43</v>
      </c>
      <c r="AAD52" s="27">
        <f t="shared" si="1407"/>
        <v>0</v>
      </c>
      <c r="AAE52" s="27" t="str">
        <f t="shared" si="1408"/>
        <v>88</v>
      </c>
      <c r="AAF52" s="27">
        <f t="shared" si="1409"/>
        <v>0</v>
      </c>
      <c r="AAG52" s="27">
        <f t="shared" si="1410"/>
        <v>0</v>
      </c>
      <c r="AAH52" s="27" t="str">
        <f t="shared" si="1411"/>
        <v>79</v>
      </c>
      <c r="AAI52" s="27">
        <f t="shared" si="1412"/>
        <v>0</v>
      </c>
      <c r="AAJ52" s="27">
        <f t="shared" si="1413"/>
        <v>0</v>
      </c>
      <c r="AAK52" s="27">
        <f t="shared" si="1414"/>
        <v>0</v>
      </c>
      <c r="AAL52" s="27">
        <f t="shared" si="1415"/>
        <v>0</v>
      </c>
      <c r="AAM52" s="27">
        <f t="shared" si="1416"/>
        <v>0</v>
      </c>
      <c r="AAN52" s="27">
        <f t="shared" si="1417"/>
        <v>0</v>
      </c>
      <c r="AAO52" s="27">
        <f t="shared" si="1418"/>
        <v>0</v>
      </c>
      <c r="AAP52" s="27">
        <f t="shared" si="1419"/>
        <v>0</v>
      </c>
      <c r="AAQ52" s="27">
        <f t="shared" si="1420"/>
        <v>0</v>
      </c>
      <c r="AAR52" s="27">
        <f t="shared" si="1421"/>
        <v>0</v>
      </c>
      <c r="AAS52" s="27">
        <f t="shared" si="1422"/>
        <v>0</v>
      </c>
      <c r="AAT52" s="27">
        <f t="shared" si="1423"/>
        <v>0</v>
      </c>
      <c r="AAU52" s="27">
        <f t="shared" si="1424"/>
        <v>0</v>
      </c>
      <c r="AAV52" s="27">
        <f t="shared" si="1425"/>
        <v>0</v>
      </c>
      <c r="AAW52" s="27">
        <f t="shared" si="1426"/>
        <v>0</v>
      </c>
      <c r="AAX52" s="27">
        <f t="shared" si="1427"/>
        <v>0</v>
      </c>
      <c r="AAY52" s="27">
        <f t="shared" si="1428"/>
        <v>0</v>
      </c>
      <c r="AAZ52" s="27">
        <f t="shared" si="1429"/>
        <v>0</v>
      </c>
      <c r="ABA52" s="27">
        <f t="shared" si="1430"/>
        <v>0</v>
      </c>
      <c r="ABB52" s="27">
        <f t="shared" si="1431"/>
        <v>0</v>
      </c>
      <c r="ABC52" s="27">
        <f t="shared" si="1432"/>
        <v>0</v>
      </c>
      <c r="ABD52" s="27">
        <f t="shared" si="1433"/>
        <v>0</v>
      </c>
      <c r="ABE52" s="27">
        <f t="shared" si="1434"/>
        <v>0</v>
      </c>
      <c r="ABF52" s="27">
        <f t="shared" si="1435"/>
        <v>0</v>
      </c>
      <c r="ABG52" s="27">
        <f t="shared" si="1436"/>
        <v>0</v>
      </c>
      <c r="ABH52" s="27">
        <f t="shared" si="1437"/>
        <v>0</v>
      </c>
      <c r="ABI52" s="27">
        <f t="shared" si="1438"/>
        <v>0</v>
      </c>
      <c r="ABJ52" s="27">
        <f t="shared" si="1439"/>
        <v>0</v>
      </c>
      <c r="ABK52" s="27">
        <f t="shared" si="1440"/>
        <v>0</v>
      </c>
      <c r="ABL52" s="27">
        <f t="shared" si="1441"/>
        <v>0</v>
      </c>
      <c r="ABM52" s="27">
        <f t="shared" si="1442"/>
        <v>0</v>
      </c>
      <c r="ABN52" s="27">
        <f t="shared" si="1443"/>
        <v>0</v>
      </c>
      <c r="ABO52" s="27">
        <f t="shared" si="1444"/>
        <v>0</v>
      </c>
      <c r="ABP52" s="27">
        <f t="shared" si="1445"/>
        <v>0</v>
      </c>
      <c r="ABQ52" s="27">
        <f t="shared" si="1446"/>
        <v>0</v>
      </c>
      <c r="ABR52" s="27">
        <f t="shared" si="1447"/>
        <v>0</v>
      </c>
      <c r="ABS52" s="27">
        <f t="shared" si="1448"/>
        <v>0</v>
      </c>
      <c r="ABT52" s="27">
        <f t="shared" si="1449"/>
        <v>0</v>
      </c>
      <c r="ABU52" s="27">
        <f t="shared" si="1450"/>
        <v>0</v>
      </c>
      <c r="ABV52" s="27">
        <f t="shared" si="1451"/>
        <v>0</v>
      </c>
      <c r="ABW52" s="27">
        <f t="shared" si="1452"/>
        <v>0</v>
      </c>
      <c r="ABY52" s="28">
        <f t="shared" si="1453"/>
        <v>573.10000000000014</v>
      </c>
      <c r="ABZ52" s="28">
        <f t="shared" si="1454"/>
        <v>147.19999999999999</v>
      </c>
      <c r="ACA52" s="28">
        <f t="shared" si="1455"/>
        <v>350.1</v>
      </c>
      <c r="ACB52" s="28">
        <f t="shared" si="1456"/>
        <v>0</v>
      </c>
      <c r="ACC52" s="28">
        <f t="shared" si="1457"/>
        <v>0</v>
      </c>
      <c r="ACD52" s="28">
        <f t="shared" si="1458"/>
        <v>797.2166666666667</v>
      </c>
      <c r="ACG52" s="27" t="str">
        <f t="shared" si="1459"/>
        <v>19.1</v>
      </c>
      <c r="ACH52" s="27" t="str">
        <f t="shared" si="1460"/>
        <v>91.2</v>
      </c>
      <c r="ACI52" s="27" t="str">
        <f t="shared" si="1461"/>
        <v>24.3</v>
      </c>
      <c r="ACJ52" s="27">
        <f t="shared" si="1462"/>
        <v>0</v>
      </c>
      <c r="ACK52" s="27">
        <f t="shared" si="1463"/>
        <v>0</v>
      </c>
      <c r="ACL52" s="27" t="str">
        <f t="shared" si="1464"/>
        <v>130.5</v>
      </c>
      <c r="ACM52" s="27" t="str">
        <f t="shared" si="1465"/>
        <v>11</v>
      </c>
      <c r="ACN52" s="27">
        <f t="shared" si="1466"/>
        <v>0</v>
      </c>
      <c r="ACO52" s="27">
        <f t="shared" si="1467"/>
        <v>0</v>
      </c>
      <c r="ACP52" s="27" t="str">
        <f t="shared" si="1468"/>
        <v>29.2</v>
      </c>
      <c r="ACQ52" s="27">
        <f t="shared" si="1469"/>
        <v>0</v>
      </c>
      <c r="ACR52" s="27" t="str">
        <f t="shared" si="1470"/>
        <v>67.5</v>
      </c>
      <c r="ACS52" s="27" t="str">
        <f t="shared" si="1471"/>
        <v>32.3</v>
      </c>
      <c r="ACT52" s="27">
        <f t="shared" si="1472"/>
        <v>0</v>
      </c>
      <c r="ACU52" s="27" t="str">
        <f t="shared" si="1473"/>
        <v>2.6</v>
      </c>
      <c r="ACV52" s="27" t="str">
        <f t="shared" si="1474"/>
        <v>0</v>
      </c>
      <c r="ACW52" s="27">
        <f t="shared" si="1475"/>
        <v>0</v>
      </c>
      <c r="ACX52" s="27">
        <f t="shared" si="1476"/>
        <v>0</v>
      </c>
      <c r="ACY52" s="27" t="str">
        <f t="shared" si="1477"/>
        <v>18.2</v>
      </c>
      <c r="ACZ52" s="27">
        <f t="shared" si="1478"/>
        <v>0</v>
      </c>
      <c r="ADA52" s="27" t="str">
        <f t="shared" si="1479"/>
        <v>54.5</v>
      </c>
      <c r="ADB52" s="27" t="str">
        <f t="shared" si="1480"/>
        <v>19</v>
      </c>
      <c r="ADC52" s="27" t="str">
        <f t="shared" si="1481"/>
        <v>116.1</v>
      </c>
      <c r="ADD52" s="27" t="str">
        <f t="shared" si="1482"/>
        <v>21.8</v>
      </c>
      <c r="ADE52" s="27" t="str">
        <f t="shared" si="1483"/>
        <v>37.5</v>
      </c>
      <c r="ADF52" s="27">
        <f t="shared" si="1484"/>
        <v>0</v>
      </c>
      <c r="ADG52" s="27" t="str">
        <f t="shared" si="1485"/>
        <v>55.5</v>
      </c>
      <c r="ADH52" s="27" t="str">
        <f t="shared" si="1486"/>
        <v>0</v>
      </c>
      <c r="ADI52" s="27" t="str">
        <f t="shared" si="1487"/>
        <v>104.2</v>
      </c>
      <c r="ADJ52" s="27" t="str">
        <f t="shared" si="1488"/>
        <v>22.6</v>
      </c>
      <c r="ADK52" s="27">
        <f t="shared" si="1489"/>
        <v>0</v>
      </c>
      <c r="ADL52" s="27" t="str">
        <f t="shared" si="1490"/>
        <v>50.1</v>
      </c>
      <c r="ADM52" s="27" t="str">
        <f t="shared" si="1491"/>
        <v>38.8</v>
      </c>
      <c r="ADN52" s="27">
        <f t="shared" si="1492"/>
        <v>0</v>
      </c>
      <c r="ADO52" s="27" t="str">
        <f t="shared" si="1493"/>
        <v>36.9</v>
      </c>
      <c r="ADP52" s="27" t="str">
        <f t="shared" si="1494"/>
        <v>44.7</v>
      </c>
      <c r="ADQ52" s="27">
        <f t="shared" si="1495"/>
        <v>0</v>
      </c>
      <c r="ADR52" s="27" t="str">
        <f t="shared" si="1496"/>
        <v>35.5</v>
      </c>
      <c r="ADS52" s="27">
        <f t="shared" si="1497"/>
        <v>0</v>
      </c>
      <c r="ADT52" s="27">
        <f t="shared" si="1498"/>
        <v>0</v>
      </c>
      <c r="ADU52" s="27" t="str">
        <f t="shared" si="1499"/>
        <v>7.3</v>
      </c>
      <c r="ADV52" s="27">
        <f t="shared" si="1500"/>
        <v>0</v>
      </c>
      <c r="ADW52" s="27">
        <f t="shared" si="1501"/>
        <v>0</v>
      </c>
      <c r="ADX52" s="27">
        <f t="shared" si="1502"/>
        <v>0</v>
      </c>
      <c r="ADY52" s="27">
        <f t="shared" si="1503"/>
        <v>0</v>
      </c>
      <c r="ADZ52" s="27">
        <f t="shared" si="1504"/>
        <v>0</v>
      </c>
      <c r="AEA52" s="27">
        <f t="shared" si="1505"/>
        <v>0</v>
      </c>
      <c r="AEB52" s="27">
        <f t="shared" si="1506"/>
        <v>0</v>
      </c>
      <c r="AEC52" s="27">
        <f t="shared" si="1507"/>
        <v>0</v>
      </c>
      <c r="AED52" s="27">
        <f t="shared" si="1508"/>
        <v>0</v>
      </c>
      <c r="AEE52" s="27">
        <f t="shared" si="1509"/>
        <v>0</v>
      </c>
      <c r="AEF52" s="27">
        <f t="shared" si="1510"/>
        <v>0</v>
      </c>
      <c r="AEG52" s="27">
        <f t="shared" si="1511"/>
        <v>0</v>
      </c>
      <c r="AEH52" s="27">
        <f t="shared" si="1512"/>
        <v>0</v>
      </c>
      <c r="AEI52" s="27">
        <f t="shared" si="1513"/>
        <v>0</v>
      </c>
      <c r="AEJ52" s="27">
        <f t="shared" si="1514"/>
        <v>0</v>
      </c>
      <c r="AEK52" s="27">
        <f t="shared" si="1515"/>
        <v>0</v>
      </c>
      <c r="AEL52" s="27">
        <f t="shared" si="1516"/>
        <v>0</v>
      </c>
      <c r="AEM52" s="27">
        <f t="shared" si="1517"/>
        <v>0</v>
      </c>
      <c r="AEN52" s="27">
        <f t="shared" si="1518"/>
        <v>0</v>
      </c>
      <c r="AEO52" s="27">
        <f t="shared" si="1519"/>
        <v>0</v>
      </c>
      <c r="AEP52" s="27">
        <f t="shared" si="1520"/>
        <v>0</v>
      </c>
      <c r="AEQ52" s="27">
        <f t="shared" si="1521"/>
        <v>0</v>
      </c>
      <c r="AER52" s="27">
        <f t="shared" si="1522"/>
        <v>0</v>
      </c>
      <c r="AES52" s="27">
        <f t="shared" si="1523"/>
        <v>0</v>
      </c>
      <c r="AET52" s="27">
        <f t="shared" si="1524"/>
        <v>0</v>
      </c>
      <c r="AEU52" s="27">
        <f t="shared" si="1525"/>
        <v>0</v>
      </c>
      <c r="AEV52" s="27">
        <f t="shared" si="1526"/>
        <v>0</v>
      </c>
      <c r="AEW52" s="27">
        <f t="shared" si="1527"/>
        <v>0</v>
      </c>
      <c r="AEX52" s="27">
        <f t="shared" si="1528"/>
        <v>0</v>
      </c>
      <c r="AEY52" s="27">
        <f t="shared" si="1529"/>
        <v>0</v>
      </c>
      <c r="AEZ52" s="27">
        <f t="shared" si="1530"/>
        <v>0</v>
      </c>
      <c r="AFA52" s="27">
        <f t="shared" si="1531"/>
        <v>0</v>
      </c>
      <c r="AFB52" s="27">
        <f t="shared" si="1532"/>
        <v>0</v>
      </c>
      <c r="AFC52" s="27">
        <f t="shared" si="1533"/>
        <v>0</v>
      </c>
      <c r="AFD52" s="27">
        <f t="shared" si="1534"/>
        <v>0</v>
      </c>
      <c r="AFE52" s="27">
        <f t="shared" si="1535"/>
        <v>0</v>
      </c>
      <c r="AFF52" s="27">
        <f t="shared" si="1536"/>
        <v>0</v>
      </c>
      <c r="AFG52" s="27">
        <f t="shared" si="1537"/>
        <v>0</v>
      </c>
      <c r="AFH52" s="27">
        <f t="shared" si="1538"/>
        <v>0</v>
      </c>
      <c r="AFI52" s="27">
        <f t="shared" si="1539"/>
        <v>0</v>
      </c>
      <c r="AFJ52" s="27">
        <f t="shared" si="1540"/>
        <v>0</v>
      </c>
      <c r="AFL52" s="28">
        <f t="shared" si="892"/>
        <v>79.5</v>
      </c>
      <c r="AFM52" s="28">
        <v>79.5</v>
      </c>
      <c r="AFN52" s="27">
        <v>1</v>
      </c>
      <c r="AFO52" s="27">
        <f t="shared" si="1541"/>
        <v>1</v>
      </c>
      <c r="AFP52" s="27">
        <f t="shared" si="1542"/>
        <v>1</v>
      </c>
      <c r="AFQ52" s="27">
        <f t="shared" si="1543"/>
        <v>1</v>
      </c>
      <c r="AFR52" s="27">
        <f t="shared" si="1544"/>
        <v>0</v>
      </c>
      <c r="AFS52" s="27">
        <f t="shared" si="1545"/>
        <v>0</v>
      </c>
      <c r="AFT52" s="27">
        <f t="shared" si="1546"/>
        <v>1</v>
      </c>
      <c r="AFU52" s="27">
        <f t="shared" si="1547"/>
        <v>4</v>
      </c>
      <c r="AFV52" s="27">
        <f t="shared" si="1548"/>
        <v>0</v>
      </c>
      <c r="AFW52" s="27">
        <f t="shared" si="1549"/>
        <v>0</v>
      </c>
      <c r="AFX52" s="27">
        <f t="shared" si="1550"/>
        <v>1</v>
      </c>
      <c r="AFY52" s="27">
        <f t="shared" si="1551"/>
        <v>0</v>
      </c>
      <c r="AFZ52" s="27">
        <f t="shared" si="1552"/>
        <v>1</v>
      </c>
      <c r="AGA52" s="27">
        <f t="shared" si="1553"/>
        <v>8</v>
      </c>
      <c r="AGB52" s="27">
        <f t="shared" si="1554"/>
        <v>0</v>
      </c>
      <c r="AGC52" s="27">
        <f t="shared" si="1555"/>
        <v>1</v>
      </c>
      <c r="AGD52" s="27">
        <f t="shared" si="1556"/>
        <v>1</v>
      </c>
      <c r="AGE52" s="27">
        <f t="shared" si="1557"/>
        <v>0</v>
      </c>
      <c r="AGF52" s="27">
        <f t="shared" si="1558"/>
        <v>0</v>
      </c>
      <c r="AGG52" s="27">
        <f t="shared" si="1559"/>
        <v>1</v>
      </c>
      <c r="AGH52" s="27">
        <f t="shared" si="1560"/>
        <v>0</v>
      </c>
      <c r="AGI52" s="27">
        <f t="shared" si="1561"/>
        <v>8</v>
      </c>
      <c r="AGJ52" s="27">
        <f t="shared" si="1562"/>
        <v>7</v>
      </c>
      <c r="AGK52" s="27">
        <f t="shared" si="1563"/>
        <v>1</v>
      </c>
      <c r="AGL52" s="27">
        <f t="shared" si="1564"/>
        <v>1</v>
      </c>
      <c r="AGM52" s="27">
        <f t="shared" si="1565"/>
        <v>1</v>
      </c>
      <c r="AGN52" s="27">
        <f t="shared" si="1566"/>
        <v>0</v>
      </c>
      <c r="AGO52" s="27">
        <f t="shared" si="1567"/>
        <v>1</v>
      </c>
      <c r="AGP52" s="27">
        <f t="shared" si="1568"/>
        <v>2</v>
      </c>
      <c r="AGQ52" s="27">
        <f t="shared" si="1569"/>
        <v>5</v>
      </c>
      <c r="AGR52" s="27">
        <f t="shared" si="1570"/>
        <v>1</v>
      </c>
      <c r="AGS52" s="27">
        <f t="shared" si="1571"/>
        <v>0</v>
      </c>
      <c r="AGT52" s="27">
        <f t="shared" si="1572"/>
        <v>7</v>
      </c>
      <c r="AGU52" s="27">
        <f t="shared" si="1573"/>
        <v>1</v>
      </c>
      <c r="AGV52" s="27">
        <f t="shared" si="1574"/>
        <v>0</v>
      </c>
      <c r="AGW52" s="27">
        <f t="shared" si="1575"/>
        <v>1</v>
      </c>
      <c r="AGX52" s="27">
        <f t="shared" si="1576"/>
        <v>1</v>
      </c>
      <c r="AGY52" s="27">
        <f t="shared" si="1577"/>
        <v>0</v>
      </c>
      <c r="AGZ52" s="27">
        <f t="shared" si="1578"/>
        <v>1</v>
      </c>
      <c r="AHA52" s="27">
        <f t="shared" si="1579"/>
        <v>0</v>
      </c>
      <c r="AHB52" s="27">
        <f t="shared" si="1580"/>
        <v>0</v>
      </c>
      <c r="AHC52" s="27">
        <f t="shared" si="1581"/>
        <v>5</v>
      </c>
      <c r="AHD52" s="27">
        <f t="shared" si="1582"/>
        <v>0</v>
      </c>
      <c r="AHE52" s="27">
        <f t="shared" si="1583"/>
        <v>0</v>
      </c>
      <c r="AHF52" s="27">
        <f t="shared" si="1584"/>
        <v>0</v>
      </c>
      <c r="AHG52" s="27">
        <f t="shared" si="1585"/>
        <v>0</v>
      </c>
      <c r="AHH52" s="27">
        <f t="shared" si="1586"/>
        <v>0</v>
      </c>
      <c r="AHI52" s="27">
        <f t="shared" si="1587"/>
        <v>0</v>
      </c>
      <c r="AHJ52" s="27">
        <f t="shared" si="1588"/>
        <v>0</v>
      </c>
      <c r="AHK52" s="27">
        <f t="shared" si="1589"/>
        <v>0</v>
      </c>
      <c r="AHL52" s="27">
        <f t="shared" si="1590"/>
        <v>0</v>
      </c>
      <c r="AHM52" s="27">
        <f t="shared" si="1591"/>
        <v>0</v>
      </c>
      <c r="AHN52" s="27">
        <f t="shared" si="1592"/>
        <v>0</v>
      </c>
      <c r="AHO52" s="27">
        <f t="shared" si="1593"/>
        <v>0</v>
      </c>
      <c r="AHP52" s="27">
        <f t="shared" si="1594"/>
        <v>0</v>
      </c>
      <c r="AHQ52" s="27">
        <f t="shared" si="1595"/>
        <v>0</v>
      </c>
      <c r="AHR52" s="27">
        <f t="shared" si="1596"/>
        <v>0</v>
      </c>
      <c r="AHS52" s="27">
        <f t="shared" si="1597"/>
        <v>0</v>
      </c>
      <c r="AHT52" s="27">
        <f t="shared" si="1598"/>
        <v>0</v>
      </c>
      <c r="AHU52" s="27">
        <f t="shared" si="1599"/>
        <v>0</v>
      </c>
      <c r="AHV52" s="27">
        <f t="shared" si="1600"/>
        <v>0</v>
      </c>
      <c r="AHW52" s="27">
        <f t="shared" si="1601"/>
        <v>0</v>
      </c>
      <c r="AHX52" s="27">
        <f t="shared" si="1602"/>
        <v>0</v>
      </c>
      <c r="AHY52" s="27">
        <f t="shared" si="1603"/>
        <v>0</v>
      </c>
      <c r="AHZ52" s="27">
        <f t="shared" si="1604"/>
        <v>0</v>
      </c>
      <c r="AIA52" s="27">
        <f t="shared" si="1605"/>
        <v>0</v>
      </c>
      <c r="AIB52" s="27">
        <f t="shared" si="1606"/>
        <v>0</v>
      </c>
      <c r="AIC52" s="27">
        <f t="shared" si="1607"/>
        <v>0</v>
      </c>
      <c r="AID52" s="27">
        <f t="shared" si="1608"/>
        <v>0</v>
      </c>
      <c r="AIE52" s="27">
        <f t="shared" si="1609"/>
        <v>0</v>
      </c>
      <c r="AIF52" s="27">
        <f t="shared" si="1610"/>
        <v>0</v>
      </c>
      <c r="AIG52" s="27">
        <f t="shared" si="1611"/>
        <v>0</v>
      </c>
      <c r="AIH52" s="27">
        <f t="shared" si="1612"/>
        <v>0</v>
      </c>
      <c r="AII52" s="27">
        <f t="shared" si="1613"/>
        <v>0</v>
      </c>
      <c r="AIJ52" s="27">
        <f t="shared" si="1614"/>
        <v>0</v>
      </c>
      <c r="AIK52" s="27">
        <f t="shared" si="1615"/>
        <v>0</v>
      </c>
      <c r="AIL52" s="27">
        <f t="shared" si="1616"/>
        <v>0</v>
      </c>
      <c r="AIM52" s="27">
        <f t="shared" si="1617"/>
        <v>0</v>
      </c>
      <c r="AIN52" s="27">
        <f t="shared" si="1618"/>
        <v>0</v>
      </c>
      <c r="AIO52" s="27">
        <f t="shared" si="1619"/>
        <v>0</v>
      </c>
      <c r="AIP52" s="27">
        <f t="shared" si="1620"/>
        <v>0</v>
      </c>
      <c r="AIQ52" s="27">
        <f t="shared" si="1621"/>
        <v>0</v>
      </c>
      <c r="AIR52" s="27">
        <f t="shared" si="1622"/>
        <v>0</v>
      </c>
      <c r="AIT52" s="27">
        <v>1</v>
      </c>
      <c r="AIU52" s="27">
        <v>1</v>
      </c>
      <c r="AIV52" s="27">
        <v>1</v>
      </c>
      <c r="AIW52" s="27">
        <f t="shared" si="1623"/>
        <v>0</v>
      </c>
      <c r="AIX52" s="27">
        <f t="shared" si="1624"/>
        <v>0</v>
      </c>
      <c r="AIY52" s="27">
        <f t="shared" si="1625"/>
        <v>0.25</v>
      </c>
      <c r="AIZ52" s="27">
        <f t="shared" si="1626"/>
        <v>8</v>
      </c>
      <c r="AJA52" s="27">
        <f t="shared" si="1627"/>
        <v>0</v>
      </c>
      <c r="AJB52" s="27">
        <f t="shared" si="1628"/>
        <v>0</v>
      </c>
      <c r="AJC52" s="27">
        <f t="shared" si="1629"/>
        <v>2</v>
      </c>
      <c r="AJD52" s="27">
        <f t="shared" si="1630"/>
        <v>0</v>
      </c>
      <c r="AJE52" s="27">
        <f t="shared" si="1631"/>
        <v>0.5</v>
      </c>
      <c r="AJF52" s="27">
        <f t="shared" si="1632"/>
        <v>8</v>
      </c>
      <c r="AJG52" s="27">
        <f t="shared" si="1633"/>
        <v>0</v>
      </c>
      <c r="AJH52" s="27">
        <f t="shared" si="1634"/>
        <v>4</v>
      </c>
      <c r="AJI52" s="27">
        <f t="shared" si="1635"/>
        <v>1</v>
      </c>
      <c r="AJJ52" s="27">
        <f t="shared" si="1636"/>
        <v>0</v>
      </c>
      <c r="AJK52" s="27">
        <f t="shared" si="1637"/>
        <v>0</v>
      </c>
      <c r="AJL52" s="27">
        <f t="shared" si="1638"/>
        <v>0.25</v>
      </c>
      <c r="AJM52" s="27">
        <f t="shared" si="1639"/>
        <v>0</v>
      </c>
      <c r="AJN52" s="27">
        <f t="shared" si="1640"/>
        <v>4</v>
      </c>
      <c r="AJO52" s="27">
        <f t="shared" si="1641"/>
        <v>4</v>
      </c>
      <c r="AJP52" s="27">
        <f t="shared" si="1642"/>
        <v>8</v>
      </c>
      <c r="AJQ52" s="27">
        <f t="shared" si="1643"/>
        <v>1</v>
      </c>
      <c r="AJR52" s="27">
        <f t="shared" si="1644"/>
        <v>1</v>
      </c>
      <c r="AJS52" s="27">
        <f t="shared" si="1645"/>
        <v>0</v>
      </c>
      <c r="AJT52" s="27">
        <f t="shared" si="1646"/>
        <v>0.5</v>
      </c>
      <c r="AJU52" s="27">
        <f t="shared" si="1647"/>
        <v>2</v>
      </c>
      <c r="AJV52" s="27">
        <f t="shared" si="1648"/>
        <v>8</v>
      </c>
      <c r="AJW52" s="27">
        <f t="shared" si="1649"/>
        <v>8</v>
      </c>
      <c r="AJX52" s="27">
        <f t="shared" si="1650"/>
        <v>0</v>
      </c>
      <c r="AJY52" s="27">
        <f t="shared" si="1651"/>
        <v>4</v>
      </c>
      <c r="AJZ52" s="27">
        <f t="shared" si="1652"/>
        <v>8</v>
      </c>
      <c r="AKA52" s="27">
        <f t="shared" si="1653"/>
        <v>0</v>
      </c>
      <c r="AKB52" s="27">
        <f t="shared" si="1654"/>
        <v>0.5</v>
      </c>
      <c r="AKC52" s="27">
        <f t="shared" si="1655"/>
        <v>1</v>
      </c>
      <c r="AKD52" s="27">
        <f t="shared" si="1656"/>
        <v>0</v>
      </c>
      <c r="AKE52" s="27">
        <f t="shared" si="1657"/>
        <v>0.5</v>
      </c>
      <c r="AKF52" s="27">
        <f t="shared" si="1658"/>
        <v>0</v>
      </c>
      <c r="AKG52" s="27">
        <f t="shared" si="1659"/>
        <v>0</v>
      </c>
      <c r="AKH52" s="27">
        <f t="shared" si="1660"/>
        <v>2</v>
      </c>
      <c r="AKI52" s="27">
        <f t="shared" si="1661"/>
        <v>0</v>
      </c>
      <c r="AKJ52" s="27">
        <f t="shared" si="1662"/>
        <v>0</v>
      </c>
      <c r="AKK52" s="27">
        <f t="shared" si="1663"/>
        <v>0</v>
      </c>
      <c r="AKL52" s="27">
        <f t="shared" si="1664"/>
        <v>0</v>
      </c>
      <c r="AKM52" s="27">
        <f t="shared" si="1665"/>
        <v>0</v>
      </c>
      <c r="AKN52" s="27">
        <f t="shared" si="1666"/>
        <v>0</v>
      </c>
      <c r="AKO52" s="27">
        <f t="shared" si="1667"/>
        <v>0</v>
      </c>
      <c r="AKP52" s="27">
        <f t="shared" si="1668"/>
        <v>0</v>
      </c>
      <c r="AKQ52" s="27">
        <f t="shared" si="1669"/>
        <v>0</v>
      </c>
      <c r="AKR52" s="27">
        <f t="shared" si="1670"/>
        <v>0</v>
      </c>
      <c r="AKS52" s="27">
        <f t="shared" si="1671"/>
        <v>0</v>
      </c>
      <c r="AKT52" s="27">
        <f t="shared" si="1672"/>
        <v>0</v>
      </c>
      <c r="AKU52" s="27">
        <f t="shared" si="1673"/>
        <v>0</v>
      </c>
      <c r="AKV52" s="27">
        <f t="shared" si="1674"/>
        <v>0</v>
      </c>
      <c r="AKW52" s="27">
        <f t="shared" si="1675"/>
        <v>0</v>
      </c>
      <c r="AKX52" s="27">
        <f t="shared" si="1676"/>
        <v>0</v>
      </c>
      <c r="AKY52" s="27">
        <f t="shared" si="1677"/>
        <v>0</v>
      </c>
      <c r="AKZ52" s="27">
        <f t="shared" si="1678"/>
        <v>0</v>
      </c>
      <c r="ALA52" s="27">
        <f t="shared" si="1679"/>
        <v>0</v>
      </c>
      <c r="ALB52" s="27">
        <f t="shared" si="1680"/>
        <v>0</v>
      </c>
      <c r="ALC52" s="27">
        <f t="shared" si="1681"/>
        <v>0</v>
      </c>
      <c r="ALD52" s="27">
        <f t="shared" si="1682"/>
        <v>0</v>
      </c>
      <c r="ALE52" s="27">
        <f t="shared" si="1683"/>
        <v>0</v>
      </c>
      <c r="ALF52" s="27">
        <f t="shared" si="1684"/>
        <v>0</v>
      </c>
      <c r="ALG52" s="27">
        <f t="shared" si="1685"/>
        <v>0</v>
      </c>
      <c r="ALH52" s="27">
        <f t="shared" si="1686"/>
        <v>0</v>
      </c>
      <c r="ALI52" s="27">
        <f t="shared" si="1687"/>
        <v>0</v>
      </c>
      <c r="ALJ52" s="27">
        <f t="shared" si="1688"/>
        <v>0</v>
      </c>
      <c r="ALK52" s="27">
        <f t="shared" si="1689"/>
        <v>0</v>
      </c>
      <c r="ALL52" s="27">
        <f t="shared" si="1690"/>
        <v>0</v>
      </c>
      <c r="ALM52" s="27">
        <f t="shared" si="1691"/>
        <v>0</v>
      </c>
      <c r="ALN52" s="27">
        <f t="shared" si="1692"/>
        <v>0</v>
      </c>
      <c r="ALO52" s="27">
        <f t="shared" si="1693"/>
        <v>0</v>
      </c>
      <c r="ALP52" s="27">
        <f t="shared" si="1694"/>
        <v>0</v>
      </c>
      <c r="ALQ52" s="27">
        <f t="shared" si="1695"/>
        <v>0</v>
      </c>
      <c r="ALR52" s="27">
        <f t="shared" si="1696"/>
        <v>0</v>
      </c>
      <c r="ALS52" s="27">
        <f t="shared" si="1697"/>
        <v>0</v>
      </c>
      <c r="ALT52" s="27">
        <f t="shared" si="1698"/>
        <v>0</v>
      </c>
      <c r="ALU52" s="27">
        <f t="shared" si="1699"/>
        <v>0</v>
      </c>
      <c r="ALV52" s="27">
        <f t="shared" si="1700"/>
        <v>0</v>
      </c>
      <c r="ALW52" s="27">
        <f t="shared" si="1701"/>
        <v>0</v>
      </c>
      <c r="AMK52" s="28">
        <v>1844</v>
      </c>
      <c r="AML52" s="28">
        <f t="shared" si="1702"/>
        <v>1844</v>
      </c>
      <c r="AMN52" s="28">
        <v>1889</v>
      </c>
      <c r="AMO52" s="27" t="str">
        <f t="shared" si="1703"/>
        <v>1874</v>
      </c>
      <c r="AMP52" s="27" t="str">
        <f t="shared" si="1704"/>
        <v>1886</v>
      </c>
      <c r="AMQ52" s="27" t="str">
        <f t="shared" si="1705"/>
        <v>1870</v>
      </c>
      <c r="AMR52" s="27" t="str">
        <f t="shared" si="1706"/>
        <v>1870</v>
      </c>
      <c r="AMS52" s="27" t="str">
        <f t="shared" si="1707"/>
        <v>1870</v>
      </c>
      <c r="AMT52" s="27" t="str">
        <f t="shared" si="1708"/>
        <v>1878</v>
      </c>
      <c r="AMU52" s="27" t="str">
        <f t="shared" si="1709"/>
        <v>1867</v>
      </c>
      <c r="AMV52" s="27" t="str">
        <f t="shared" si="1710"/>
        <v>1867</v>
      </c>
      <c r="AMW52" s="27" t="str">
        <f t="shared" si="1711"/>
        <v>1867</v>
      </c>
      <c r="AMX52" s="27" t="str">
        <f t="shared" si="1712"/>
        <v>1852</v>
      </c>
      <c r="AMY52" s="27" t="str">
        <f t="shared" si="1713"/>
        <v>1852</v>
      </c>
      <c r="AMZ52" s="27" t="str">
        <f t="shared" si="1714"/>
        <v>1867</v>
      </c>
      <c r="ANA52" s="27" t="str">
        <f t="shared" si="1715"/>
        <v>1854</v>
      </c>
      <c r="ANB52" s="27" t="str">
        <f t="shared" si="1716"/>
        <v>1854</v>
      </c>
      <c r="ANC52" s="27" t="str">
        <f t="shared" si="1717"/>
        <v>1832</v>
      </c>
      <c r="AND52" s="27" t="str">
        <f t="shared" si="1718"/>
        <v>1813</v>
      </c>
      <c r="ANE52" s="27" t="str">
        <f t="shared" si="1719"/>
        <v>1813</v>
      </c>
      <c r="ANF52" s="27" t="str">
        <f t="shared" si="1720"/>
        <v>1813</v>
      </c>
      <c r="ANG52" s="27" t="str">
        <f t="shared" si="1721"/>
        <v>1802</v>
      </c>
      <c r="ANH52" s="27" t="str">
        <f t="shared" si="1722"/>
        <v>1802</v>
      </c>
      <c r="ANI52" s="27" t="str">
        <f t="shared" si="1723"/>
        <v>1816</v>
      </c>
      <c r="ANJ52" s="27" t="str">
        <f t="shared" si="1724"/>
        <v>1811</v>
      </c>
      <c r="ANK52" s="27" t="str">
        <f t="shared" si="1725"/>
        <v>1824</v>
      </c>
      <c r="ANL52" s="27" t="str">
        <f t="shared" si="1726"/>
        <v>1809</v>
      </c>
      <c r="ANM52" s="27" t="str">
        <f t="shared" si="1727"/>
        <v>1822</v>
      </c>
      <c r="ANN52" s="27" t="str">
        <f t="shared" si="1728"/>
        <v>1822</v>
      </c>
      <c r="ANO52" s="27" t="str">
        <f t="shared" si="1729"/>
        <v>1831</v>
      </c>
      <c r="ANP52" s="27" t="str">
        <f t="shared" si="1730"/>
        <v>1810</v>
      </c>
      <c r="ANQ52" s="27" t="str">
        <f t="shared" si="1731"/>
        <v>1843</v>
      </c>
      <c r="ANR52" s="27" t="str">
        <f t="shared" si="1732"/>
        <v>1836</v>
      </c>
      <c r="ANS52" s="27" t="str">
        <f t="shared" si="1733"/>
        <v>1836</v>
      </c>
      <c r="ANT52" s="27" t="str">
        <f t="shared" si="1734"/>
        <v>1867</v>
      </c>
      <c r="ANU52" s="27" t="str">
        <f t="shared" si="1735"/>
        <v>1875</v>
      </c>
      <c r="ANV52" s="27" t="str">
        <f t="shared" si="1736"/>
        <v>1875</v>
      </c>
      <c r="ANW52" s="27" t="str">
        <f t="shared" si="1737"/>
        <v>1850</v>
      </c>
      <c r="ANX52" s="27" t="str">
        <f t="shared" si="1738"/>
        <v>1856</v>
      </c>
      <c r="ANY52" s="27" t="str">
        <f t="shared" si="1739"/>
        <v>1856</v>
      </c>
      <c r="ANZ52" s="27" t="str">
        <f t="shared" si="1740"/>
        <v>1848</v>
      </c>
      <c r="AOA52" s="27" t="str">
        <f t="shared" si="1741"/>
        <v>1848</v>
      </c>
      <c r="AOB52" s="27" t="str">
        <f t="shared" si="1742"/>
        <v>1848</v>
      </c>
      <c r="AOC52" s="27" t="str">
        <f t="shared" si="1743"/>
        <v>1844</v>
      </c>
      <c r="AOD52" s="27" t="str">
        <f t="shared" si="1744"/>
        <v>1844</v>
      </c>
      <c r="AOE52" s="27" t="str">
        <f t="shared" si="1745"/>
        <v>1844</v>
      </c>
      <c r="AOF52" s="27" t="str">
        <f t="shared" si="1746"/>
        <v>1844</v>
      </c>
      <c r="AOG52" s="27" t="str">
        <f t="shared" si="1747"/>
        <v>1844</v>
      </c>
      <c r="AOH52" s="27" t="str">
        <f t="shared" si="1748"/>
        <v>1844</v>
      </c>
      <c r="AOI52" s="27" t="str">
        <f t="shared" si="1749"/>
        <v>1844</v>
      </c>
      <c r="AOJ52" s="27" t="str">
        <f t="shared" si="1750"/>
        <v>1844</v>
      </c>
      <c r="AOK52" s="27" t="str">
        <f t="shared" si="1751"/>
        <v>1844</v>
      </c>
      <c r="AOL52" s="27" t="str">
        <f t="shared" si="1752"/>
        <v>1844</v>
      </c>
      <c r="AOM52" s="27" t="str">
        <f t="shared" si="1753"/>
        <v>1844</v>
      </c>
      <c r="AON52" s="27" t="str">
        <f t="shared" si="1754"/>
        <v>1844</v>
      </c>
      <c r="AOO52" s="27" t="str">
        <f t="shared" si="1755"/>
        <v>1844</v>
      </c>
      <c r="AOP52" s="27" t="str">
        <f t="shared" si="1756"/>
        <v>1844</v>
      </c>
      <c r="AOQ52" s="27" t="str">
        <f t="shared" si="1757"/>
        <v>1844</v>
      </c>
      <c r="AOR52" s="27" t="str">
        <f t="shared" si="1758"/>
        <v>1844</v>
      </c>
      <c r="AOS52" s="27" t="str">
        <f t="shared" si="1759"/>
        <v>1844</v>
      </c>
      <c r="AOT52" s="27" t="str">
        <f t="shared" si="1760"/>
        <v>1844</v>
      </c>
      <c r="AOU52" s="27" t="str">
        <f t="shared" si="1761"/>
        <v>1844</v>
      </c>
      <c r="AOV52" s="27" t="str">
        <f t="shared" si="1762"/>
        <v>1844</v>
      </c>
      <c r="AOW52" s="27" t="str">
        <f t="shared" si="1763"/>
        <v>1844</v>
      </c>
      <c r="AOX52" s="27" t="str">
        <f t="shared" si="1764"/>
        <v>1844</v>
      </c>
      <c r="AOY52" s="27" t="str">
        <f t="shared" si="1765"/>
        <v>1844</v>
      </c>
      <c r="AOZ52" s="27" t="str">
        <f t="shared" si="1766"/>
        <v>1844</v>
      </c>
      <c r="APA52" s="27" t="str">
        <f t="shared" si="1767"/>
        <v>1844</v>
      </c>
      <c r="APB52" s="27" t="str">
        <f t="shared" si="1768"/>
        <v>1844</v>
      </c>
      <c r="APC52" s="27" t="str">
        <f t="shared" si="1769"/>
        <v>1844</v>
      </c>
      <c r="APD52" s="27" t="str">
        <f t="shared" si="1770"/>
        <v>1844</v>
      </c>
      <c r="APE52" s="27" t="str">
        <f t="shared" si="1771"/>
        <v>1844</v>
      </c>
      <c r="APF52" s="27" t="str">
        <f t="shared" si="1772"/>
        <v>1844</v>
      </c>
      <c r="APG52" s="27" t="str">
        <f t="shared" si="1773"/>
        <v>1844</v>
      </c>
      <c r="APH52" s="27" t="str">
        <f t="shared" si="1774"/>
        <v>1844</v>
      </c>
      <c r="API52" s="27" t="str">
        <f t="shared" si="1775"/>
        <v>1844</v>
      </c>
      <c r="APJ52" s="27" t="str">
        <f t="shared" si="1776"/>
        <v>1844</v>
      </c>
      <c r="APK52" s="27" t="str">
        <f t="shared" si="1777"/>
        <v>1844</v>
      </c>
      <c r="APL52" s="27" t="str">
        <f t="shared" si="1778"/>
        <v>1844</v>
      </c>
      <c r="APM52" s="27" t="str">
        <f t="shared" si="1779"/>
        <v>1844</v>
      </c>
      <c r="APN52" s="27" t="str">
        <f t="shared" si="1780"/>
        <v>1844</v>
      </c>
      <c r="APO52" s="27" t="str">
        <f t="shared" si="1781"/>
        <v>1844</v>
      </c>
      <c r="APP52" s="27" t="str">
        <f t="shared" si="1782"/>
        <v>1844</v>
      </c>
      <c r="APQ52" s="27" t="str">
        <f t="shared" si="1783"/>
        <v>1844</v>
      </c>
      <c r="APR52" s="27" t="str">
        <f t="shared" si="1784"/>
        <v>1844</v>
      </c>
    </row>
    <row r="53" spans="1:1011 1025:1110" x14ac:dyDescent="0.35">
      <c r="A53" s="27">
        <v>76</v>
      </c>
      <c r="B53" s="87" t="s">
        <v>77</v>
      </c>
      <c r="C53" s="91">
        <f>VLOOKUP(A53, Rankings!$A$2:$AN$129, 40, FALSE)</f>
        <v>51</v>
      </c>
      <c r="D53" s="21" t="s">
        <v>385</v>
      </c>
      <c r="I53" s="29">
        <f t="shared" si="893"/>
        <v>17.666666666666664</v>
      </c>
      <c r="L53" s="27" t="s">
        <v>2248</v>
      </c>
      <c r="M53" s="27" t="s">
        <v>2530</v>
      </c>
      <c r="N53" s="27" t="s">
        <v>2691</v>
      </c>
      <c r="O53" s="27" t="s">
        <v>2996</v>
      </c>
      <c r="P53" s="27" t="s">
        <v>24</v>
      </c>
      <c r="Q53" s="27" t="s">
        <v>3278</v>
      </c>
      <c r="R53" s="27" t="s">
        <v>24</v>
      </c>
      <c r="S53" s="27" t="s">
        <v>3636</v>
      </c>
      <c r="T53" s="27" t="s">
        <v>24</v>
      </c>
      <c r="U53" s="27" t="s">
        <v>3949</v>
      </c>
      <c r="V53" s="27" t="s">
        <v>24</v>
      </c>
      <c r="W53" s="27" t="s">
        <v>4214</v>
      </c>
      <c r="X53" s="27" t="s">
        <v>4295</v>
      </c>
      <c r="Y53" s="27" t="s">
        <v>4380</v>
      </c>
      <c r="Z53" s="27" t="s">
        <v>4605</v>
      </c>
      <c r="AA53" s="27" t="s">
        <v>4648</v>
      </c>
      <c r="AB53" s="27" t="s">
        <v>4784</v>
      </c>
      <c r="AC53" s="27" t="s">
        <v>24</v>
      </c>
      <c r="AD53" s="27" t="s">
        <v>24</v>
      </c>
      <c r="AE53" s="27" t="s">
        <v>24</v>
      </c>
      <c r="AF53" s="27" t="s">
        <v>5034</v>
      </c>
      <c r="AG53" s="27" t="s">
        <v>5165</v>
      </c>
      <c r="AH53" s="27" t="s">
        <v>24</v>
      </c>
      <c r="AI53" s="27" t="s">
        <v>5403</v>
      </c>
      <c r="AJ53" s="27" t="s">
        <v>5525</v>
      </c>
      <c r="AK53" s="27" t="s">
        <v>24</v>
      </c>
      <c r="AL53" s="27" t="s">
        <v>5717</v>
      </c>
      <c r="AM53" s="27" t="s">
        <v>5852</v>
      </c>
      <c r="AN53" s="27" t="s">
        <v>24</v>
      </c>
      <c r="AO53" s="27" t="s">
        <v>6166</v>
      </c>
      <c r="AP53" s="27" t="s">
        <v>24</v>
      </c>
      <c r="AQ53" s="27" t="s">
        <v>24</v>
      </c>
      <c r="AR53" s="27" t="s">
        <v>6458</v>
      </c>
      <c r="AS53" s="27" t="s">
        <v>24</v>
      </c>
      <c r="AT53" s="27" t="s">
        <v>24</v>
      </c>
      <c r="AU53" s="27" t="s">
        <v>6692</v>
      </c>
      <c r="AV53" s="27" t="s">
        <v>24</v>
      </c>
      <c r="AW53" s="27" t="s">
        <v>24</v>
      </c>
      <c r="AX53" s="27" t="s">
        <v>6984</v>
      </c>
      <c r="AY53" s="27" t="s">
        <v>24</v>
      </c>
      <c r="AZ53" s="27" t="s">
        <v>24</v>
      </c>
      <c r="BA53" s="27" t="s">
        <v>7094</v>
      </c>
      <c r="BB53" s="27" t="s">
        <v>24</v>
      </c>
      <c r="BC53" s="27" t="s">
        <v>24</v>
      </c>
      <c r="BD53" s="27" t="s">
        <v>24</v>
      </c>
      <c r="BE53" s="27" t="s">
        <v>24</v>
      </c>
      <c r="BF53" s="27" t="s">
        <v>24</v>
      </c>
      <c r="BG53" s="27" t="s">
        <v>24</v>
      </c>
      <c r="BH53" s="27" t="s">
        <v>24</v>
      </c>
      <c r="BI53" s="27" t="s">
        <v>24</v>
      </c>
      <c r="BJ53" s="27" t="s">
        <v>24</v>
      </c>
      <c r="BK53" s="27" t="s">
        <v>24</v>
      </c>
      <c r="BL53" s="27" t="s">
        <v>24</v>
      </c>
      <c r="BM53" s="27" t="s">
        <v>24</v>
      </c>
      <c r="BN53" s="27" t="s">
        <v>24</v>
      </c>
      <c r="BO53" s="27" t="s">
        <v>24</v>
      </c>
      <c r="BP53" s="27" t="s">
        <v>24</v>
      </c>
      <c r="BQ53" s="27" t="s">
        <v>24</v>
      </c>
      <c r="BR53" s="27" t="s">
        <v>24</v>
      </c>
      <c r="BS53" s="27" t="s">
        <v>24</v>
      </c>
      <c r="BT53" s="27" t="s">
        <v>24</v>
      </c>
      <c r="BU53" s="27" t="s">
        <v>24</v>
      </c>
      <c r="BV53" s="27" t="s">
        <v>24</v>
      </c>
      <c r="BW53" s="27" t="s">
        <v>24</v>
      </c>
      <c r="BX53" s="27" t="s">
        <v>24</v>
      </c>
      <c r="BY53" s="27" t="s">
        <v>24</v>
      </c>
      <c r="BZ53" s="27" t="s">
        <v>24</v>
      </c>
      <c r="CA53" s="27" t="s">
        <v>24</v>
      </c>
      <c r="CB53" s="27" t="s">
        <v>24</v>
      </c>
      <c r="CC53" s="27" t="s">
        <v>24</v>
      </c>
      <c r="CD53" s="27" t="s">
        <v>24</v>
      </c>
      <c r="CE53" s="27" t="s">
        <v>24</v>
      </c>
      <c r="CF53" s="27" t="s">
        <v>24</v>
      </c>
      <c r="CG53" s="27" t="s">
        <v>24</v>
      </c>
      <c r="CH53" s="27" t="s">
        <v>24</v>
      </c>
      <c r="CI53" s="27" t="s">
        <v>24</v>
      </c>
      <c r="CJ53" s="27" t="s">
        <v>24</v>
      </c>
      <c r="CK53" s="27" t="s">
        <v>24</v>
      </c>
      <c r="CL53" s="27" t="s">
        <v>24</v>
      </c>
      <c r="CM53" s="27" t="s">
        <v>24</v>
      </c>
      <c r="CN53" s="27" t="s">
        <v>24</v>
      </c>
      <c r="CO53" s="27" t="s">
        <v>24</v>
      </c>
      <c r="CQ53" s="28">
        <f t="shared" si="894"/>
        <v>3</v>
      </c>
      <c r="CR53" s="28">
        <f t="shared" si="895"/>
        <v>3</v>
      </c>
      <c r="CS53" s="28">
        <f t="shared" si="896"/>
        <v>5</v>
      </c>
      <c r="CT53" s="28">
        <f t="shared" si="897"/>
        <v>1</v>
      </c>
      <c r="CU53" s="28">
        <f t="shared" si="898"/>
        <v>3</v>
      </c>
      <c r="CV53" s="28">
        <f t="shared" si="899"/>
        <v>2</v>
      </c>
      <c r="CW53" s="28">
        <f t="shared" si="900"/>
        <v>3</v>
      </c>
      <c r="CX53" s="28">
        <f t="shared" si="901"/>
        <v>1</v>
      </c>
      <c r="CY53" s="28">
        <f t="shared" si="902"/>
        <v>0</v>
      </c>
      <c r="CZ53" s="28">
        <f t="shared" si="903"/>
        <v>4</v>
      </c>
      <c r="DA53" s="28">
        <f t="shared" si="904"/>
        <v>1</v>
      </c>
      <c r="DB53" s="28">
        <f t="shared" si="905"/>
        <v>3</v>
      </c>
      <c r="DC53" s="28">
        <f t="shared" si="906"/>
        <v>1</v>
      </c>
      <c r="DD53" s="28">
        <f t="shared" si="907"/>
        <v>0</v>
      </c>
      <c r="DE53" s="28">
        <f t="shared" si="908"/>
        <v>0</v>
      </c>
      <c r="DF53" s="28">
        <f t="shared" si="909"/>
        <v>1</v>
      </c>
      <c r="DG53" s="28">
        <f t="shared" si="910"/>
        <v>0</v>
      </c>
      <c r="DH53" s="28">
        <f t="shared" si="911"/>
        <v>1</v>
      </c>
      <c r="DI53" s="28">
        <f t="shared" si="912"/>
        <v>0</v>
      </c>
      <c r="DJ53" s="28">
        <f t="shared" si="913"/>
        <v>1</v>
      </c>
      <c r="DK53" s="28">
        <f t="shared" si="914"/>
        <v>0</v>
      </c>
      <c r="DL53" s="28">
        <f t="shared" si="915"/>
        <v>0</v>
      </c>
      <c r="DM53" s="28">
        <f t="shared" si="916"/>
        <v>0</v>
      </c>
      <c r="DN53" s="28">
        <f t="shared" si="917"/>
        <v>0</v>
      </c>
      <c r="DO53" s="28">
        <f t="shared" si="918"/>
        <v>2</v>
      </c>
      <c r="DP53" s="28">
        <f t="shared" si="919"/>
        <v>10</v>
      </c>
      <c r="DR53">
        <f t="shared" si="920"/>
        <v>2</v>
      </c>
      <c r="DS53">
        <f t="shared" si="921"/>
        <v>3</v>
      </c>
      <c r="DT53">
        <f t="shared" si="922"/>
        <v>1</v>
      </c>
      <c r="DU53">
        <f t="shared" si="923"/>
        <v>6</v>
      </c>
      <c r="DV53">
        <f t="shared" si="924"/>
        <v>0</v>
      </c>
      <c r="DW53">
        <f t="shared" si="925"/>
        <v>2</v>
      </c>
      <c r="DX53">
        <f t="shared" si="926"/>
        <v>0</v>
      </c>
      <c r="DY53">
        <f t="shared" si="927"/>
        <v>9</v>
      </c>
      <c r="DZ53">
        <f t="shared" si="928"/>
        <v>0</v>
      </c>
      <c r="EA53">
        <f t="shared" si="929"/>
        <v>6</v>
      </c>
      <c r="EB53">
        <f t="shared" si="930"/>
        <v>0</v>
      </c>
      <c r="EC53">
        <f t="shared" si="931"/>
        <v>3</v>
      </c>
      <c r="ED53">
        <f t="shared" si="932"/>
        <v>6</v>
      </c>
      <c r="EE53">
        <f t="shared" si="933"/>
        <v>12</v>
      </c>
      <c r="EF53">
        <f t="shared" si="934"/>
        <v>4</v>
      </c>
      <c r="EG53">
        <f t="shared" si="935"/>
        <v>6</v>
      </c>
      <c r="EH53">
        <f t="shared" si="936"/>
        <v>7</v>
      </c>
      <c r="EI53">
        <f t="shared" si="937"/>
        <v>0</v>
      </c>
      <c r="EJ53">
        <f t="shared" si="938"/>
        <v>0</v>
      </c>
      <c r="EK53">
        <f t="shared" si="939"/>
        <v>0</v>
      </c>
      <c r="EL53">
        <f t="shared" si="940"/>
        <v>3</v>
      </c>
      <c r="EM53">
        <f t="shared" si="941"/>
        <v>8</v>
      </c>
      <c r="EN53">
        <f t="shared" si="942"/>
        <v>0</v>
      </c>
      <c r="EO53">
        <f t="shared" si="943"/>
        <v>3</v>
      </c>
      <c r="EP53">
        <f t="shared" si="944"/>
        <v>8</v>
      </c>
      <c r="EQ53">
        <f t="shared" si="945"/>
        <v>0</v>
      </c>
      <c r="ER53">
        <f t="shared" si="946"/>
        <v>1</v>
      </c>
      <c r="ES53">
        <f t="shared" si="947"/>
        <v>8</v>
      </c>
      <c r="ET53">
        <f t="shared" si="948"/>
        <v>0</v>
      </c>
      <c r="EU53">
        <f t="shared" si="949"/>
        <v>3</v>
      </c>
      <c r="EV53">
        <f t="shared" si="950"/>
        <v>0</v>
      </c>
      <c r="EW53">
        <f t="shared" si="951"/>
        <v>0</v>
      </c>
      <c r="EX53">
        <f t="shared" si="952"/>
        <v>2</v>
      </c>
      <c r="EY53">
        <f t="shared" si="953"/>
        <v>0</v>
      </c>
      <c r="EZ53">
        <f t="shared" si="954"/>
        <v>0</v>
      </c>
      <c r="FA53">
        <f t="shared" si="955"/>
        <v>1</v>
      </c>
      <c r="FB53">
        <f t="shared" si="956"/>
        <v>0</v>
      </c>
      <c r="FC53">
        <f t="shared" si="957"/>
        <v>0</v>
      </c>
      <c r="FD53">
        <f t="shared" si="958"/>
        <v>14</v>
      </c>
      <c r="FE53">
        <f t="shared" si="959"/>
        <v>0</v>
      </c>
      <c r="FF53">
        <f t="shared" si="960"/>
        <v>0</v>
      </c>
      <c r="FG53">
        <f t="shared" si="961"/>
        <v>16</v>
      </c>
      <c r="FH53">
        <f t="shared" si="962"/>
        <v>0</v>
      </c>
      <c r="FI53">
        <f t="shared" si="963"/>
        <v>0</v>
      </c>
      <c r="FJ53">
        <f t="shared" si="964"/>
        <v>0</v>
      </c>
      <c r="FK53">
        <f t="shared" si="965"/>
        <v>0</v>
      </c>
      <c r="FL53">
        <f t="shared" si="966"/>
        <v>0</v>
      </c>
      <c r="FM53">
        <f t="shared" si="967"/>
        <v>0</v>
      </c>
      <c r="FN53">
        <f t="shared" si="968"/>
        <v>0</v>
      </c>
      <c r="FO53">
        <f t="shared" si="969"/>
        <v>0</v>
      </c>
      <c r="FP53">
        <f t="shared" si="970"/>
        <v>0</v>
      </c>
      <c r="FQ53">
        <f t="shared" si="971"/>
        <v>0</v>
      </c>
      <c r="FR53">
        <f t="shared" si="972"/>
        <v>0</v>
      </c>
      <c r="FS53">
        <f t="shared" si="973"/>
        <v>0</v>
      </c>
      <c r="FT53">
        <f t="shared" si="974"/>
        <v>0</v>
      </c>
      <c r="FU53">
        <f t="shared" si="975"/>
        <v>0</v>
      </c>
      <c r="FV53">
        <f t="shared" si="976"/>
        <v>0</v>
      </c>
      <c r="FW53">
        <f t="shared" si="977"/>
        <v>0</v>
      </c>
      <c r="FX53">
        <f t="shared" si="978"/>
        <v>0</v>
      </c>
      <c r="FY53">
        <f t="shared" si="979"/>
        <v>0</v>
      </c>
      <c r="FZ53">
        <f t="shared" si="980"/>
        <v>0</v>
      </c>
      <c r="GA53">
        <f t="shared" si="981"/>
        <v>0</v>
      </c>
      <c r="GB53">
        <f t="shared" si="982"/>
        <v>0</v>
      </c>
      <c r="GC53">
        <f t="shared" si="983"/>
        <v>0</v>
      </c>
      <c r="GD53">
        <f t="shared" si="984"/>
        <v>0</v>
      </c>
      <c r="GE53">
        <f t="shared" si="985"/>
        <v>0</v>
      </c>
      <c r="GF53">
        <f t="shared" si="986"/>
        <v>0</v>
      </c>
      <c r="GG53">
        <f t="shared" si="987"/>
        <v>0</v>
      </c>
      <c r="GH53">
        <f t="shared" si="988"/>
        <v>0</v>
      </c>
      <c r="GI53">
        <f t="shared" si="989"/>
        <v>0</v>
      </c>
      <c r="GJ53">
        <f t="shared" si="990"/>
        <v>0</v>
      </c>
      <c r="GK53">
        <f t="shared" si="991"/>
        <v>0</v>
      </c>
      <c r="GL53">
        <f t="shared" si="992"/>
        <v>0</v>
      </c>
      <c r="GM53">
        <f t="shared" si="993"/>
        <v>0</v>
      </c>
      <c r="GN53">
        <f t="shared" si="994"/>
        <v>0</v>
      </c>
      <c r="GO53">
        <f t="shared" si="995"/>
        <v>0</v>
      </c>
      <c r="GP53">
        <f t="shared" si="996"/>
        <v>0</v>
      </c>
      <c r="GQ53">
        <f t="shared" si="997"/>
        <v>0</v>
      </c>
      <c r="GR53">
        <f t="shared" si="998"/>
        <v>0</v>
      </c>
      <c r="GS53">
        <f t="shared" si="999"/>
        <v>0</v>
      </c>
      <c r="GT53">
        <f t="shared" si="1000"/>
        <v>0</v>
      </c>
      <c r="GU53">
        <f t="shared" si="1001"/>
        <v>0</v>
      </c>
      <c r="GW53" s="28">
        <f t="shared" si="1002"/>
        <v>5.8524540115763442</v>
      </c>
      <c r="GX53" s="28">
        <f t="shared" si="1003"/>
        <v>5.8371596953896532</v>
      </c>
      <c r="GY53" s="28">
        <f t="shared" si="1004"/>
        <v>0.98251368772992875</v>
      </c>
      <c r="GZ53" s="28">
        <f t="shared" si="1005"/>
        <v>1.1965189756221242</v>
      </c>
      <c r="HA53" s="28">
        <f t="shared" si="1006"/>
        <v>0</v>
      </c>
      <c r="HB53" s="28">
        <f t="shared" si="1007"/>
        <v>9.4859497295266504</v>
      </c>
      <c r="HC53" s="28">
        <f t="shared" si="1008"/>
        <v>0.51208380197574122</v>
      </c>
      <c r="HE53">
        <f>IFERROR(VLOOKUP(_xlfn.NUMBERVALUE(MID(L53, SEARCH("!", L53)+1, SEARCH("+", L53)-SEARCH("!", L53)-1)), Rankings!$A$2:$BK$129, 63, FALSE),0)</f>
        <v>0.82959342066499908</v>
      </c>
      <c r="HF53">
        <f>IFERROR(VLOOKUP(_xlfn.NUMBERVALUE(MID(M53, SEARCH("!", M53)+1, SEARCH("+", M53)-SEARCH("!", M53)-1)), Rankings!$A$2:$BK$129, 63, FALSE),0)</f>
        <v>0.37792062575640611</v>
      </c>
      <c r="HG53">
        <f>IFERROR(VLOOKUP(_xlfn.NUMBERVALUE(MID(N53, SEARCH("!", N53)+1, SEARCH("+", N53)-SEARCH("!", N53)-1)), Rankings!$A$2:$BK$129, 63, FALSE),0)</f>
        <v>0.29045954332099588</v>
      </c>
      <c r="HH53">
        <f>IFERROR(VLOOKUP(_xlfn.NUMBERVALUE(MID(O53, SEARCH("!", O53)+1, SEARCH("+", O53)-SEARCH("!", O53)-1)), Rankings!$A$2:$BK$129, 63, FALSE),0)</f>
        <v>0.57377818445367612</v>
      </c>
      <c r="HI53">
        <f>IFERROR(VLOOKUP(_xlfn.NUMBERVALUE(MID(P53, SEARCH("!", P53)+1, SEARCH("+", P53)-SEARCH("!", P53)-1)), Rankings!$A$2:$BK$129, 63, FALSE),0)</f>
        <v>0</v>
      </c>
      <c r="HJ53">
        <f>IFERROR(VLOOKUP(_xlfn.NUMBERVALUE(MID(Q53, SEARCH("!", Q53)+1, SEARCH("+", Q53)-SEARCH("!", Q53)-1)), Rankings!$A$2:$BK$129, 63, FALSE),0)</f>
        <v>0.65575840813392627</v>
      </c>
      <c r="HK53">
        <f>IFERROR(VLOOKUP(_xlfn.NUMBERVALUE(MID(R53, SEARCH("!", R53)+1, SEARCH("+", R53)-SEARCH("!", R53)-1)), Rankings!$A$2:$BK$129, 63, FALSE),0)</f>
        <v>0</v>
      </c>
      <c r="HL53">
        <f>IFERROR(VLOOKUP(_xlfn.NUMBERVALUE(MID(S53, SEARCH("!", S53)+1, SEARCH("+", S53)-SEARCH("!", S53)-1)), Rankings!$A$2:$BK$129, 63, FALSE),0)</f>
        <v>0.59914189416860686</v>
      </c>
      <c r="HM53">
        <f>IFERROR(VLOOKUP(_xlfn.NUMBERVALUE(MID(T53, SEARCH("!", T53)+1, SEARCH("+", T53)-SEARCH("!", T53)-1)), Rankings!$A$2:$BK$129, 63, FALSE),0)</f>
        <v>0</v>
      </c>
      <c r="HN53">
        <f>IFERROR(VLOOKUP(_xlfn.NUMBERVALUE(MID(U53, SEARCH("!", U53)+1, SEARCH("+", U53)-SEARCH("!", U53)-1)), Rankings!$A$2:$BK$129, 63, FALSE),0)</f>
        <v>0.89022469558383477</v>
      </c>
      <c r="HO53">
        <f>IFERROR(VLOOKUP(_xlfn.NUMBERVALUE(MID(V53, SEARCH("!", V53)+1, SEARCH("+", V53)-SEARCH("!", V53)-1)), Rankings!$A$2:$BK$129, 63, FALSE),0)</f>
        <v>0</v>
      </c>
      <c r="HP53">
        <f>IFERROR(VLOOKUP(_xlfn.NUMBERVALUE(MID(W53, SEARCH("!", W53)+1, SEARCH("+", W53)-SEARCH("!", W53)-1)), Rankings!$A$2:$BK$129, 63, FALSE),0)</f>
        <v>0.33094823042334121</v>
      </c>
      <c r="HQ53">
        <f>IFERROR(VLOOKUP(_xlfn.NUMBERVALUE(MID(X53, SEARCH("!", X53)+1, SEARCH("+", X53)-SEARCH("!", X53)-1)), Rankings!$A$2:$BK$129, 63, FALSE),0)</f>
        <v>0.71744721195333239</v>
      </c>
      <c r="HR53">
        <f>IFERROR(VLOOKUP(_xlfn.NUMBERVALUE(MID(Y53, SEARCH("!", Y53)+1, SEARCH("+", Y53)-SEARCH("!", Y53)-1)), Rankings!$A$2:$BK$129, 63, FALSE),0)</f>
        <v>0.38337179356132184</v>
      </c>
      <c r="HS53">
        <f>IFERROR(VLOOKUP(_xlfn.NUMBERVALUE(MID(Z53, SEARCH("!", Z53)+1, SEARCH("+", Z53)-SEARCH("!", Z53)-1)), Rankings!$A$2:$BK$129, 63, FALSE),0)</f>
        <v>0.80391752131048844</v>
      </c>
      <c r="HT53">
        <f>IFERROR(VLOOKUP(_xlfn.NUMBERVALUE(MID(AA53, SEARCH("!", AA53)+1, SEARCH("+", AA53)-SEARCH("!", AA53)-1)), Rankings!$A$2:$BK$129, 63, FALSE),0)</f>
        <v>0.73712975570398365</v>
      </c>
      <c r="HU53">
        <f>IFERROR(VLOOKUP(_xlfn.NUMBERVALUE(MID(AB53, SEARCH("!", AB53)+1, SEARCH("+", AB53)-SEARCH("!", AB53)-1)), Rankings!$A$2:$BK$129, 63, FALSE),0)</f>
        <v>0.57377818445367612</v>
      </c>
      <c r="HV53">
        <f>IFERROR(VLOOKUP(_xlfn.NUMBERVALUE(MID(AC53, SEARCH("!", AC53)+1, SEARCH("+", AC53)-SEARCH("!", AC53)-1)), Rankings!$A$2:$BK$129, 63, FALSE),0)</f>
        <v>0</v>
      </c>
      <c r="HW53">
        <f>IFERROR(VLOOKUP(_xlfn.NUMBERVALUE(MID(AD53, SEARCH("!", AD53)+1, SEARCH("+", AD53)-SEARCH("!", AD53)-1)), Rankings!$A$2:$BK$129, 63, FALSE),0)</f>
        <v>0</v>
      </c>
      <c r="HX53">
        <f>IFERROR(VLOOKUP(_xlfn.NUMBERVALUE(MID(AE53, SEARCH("!", AE53)+1, SEARCH("+", AE53)-SEARCH("!", AE53)-1)), Rankings!$A$2:$BK$129, 63, FALSE),0)</f>
        <v>0</v>
      </c>
      <c r="HY53">
        <f>IFERROR(VLOOKUP(_xlfn.NUMBERVALUE(MID(AF53, SEARCH("!", AF53)+1, SEARCH("+", AF53)-SEARCH("!", AF53)-1)), Rankings!$A$2:$BK$129, 63, FALSE),0)</f>
        <v>0.26403708703780177</v>
      </c>
      <c r="HZ53">
        <f>IFERROR(VLOOKUP(_xlfn.NUMBERVALUE(MID(AG53, SEARCH("!", AG53)+1, SEARCH("+", AG53)-SEARCH("!", AG53)-1)), Rankings!$A$2:$BK$129, 63, FALSE),0)</f>
        <v>0.89022469558383477</v>
      </c>
      <c r="IA53">
        <f>IFERROR(VLOOKUP(_xlfn.NUMBERVALUE(MID(AH53, SEARCH("!", AH53)+1, SEARCH("+", AH53)-SEARCH("!", AH53)-1)), Rankings!$A$2:$BK$129, 63, FALSE),0)</f>
        <v>0</v>
      </c>
      <c r="IB53">
        <f>IFERROR(VLOOKUP(_xlfn.NUMBERVALUE(MID(AI53, SEARCH("!", AI53)+1, SEARCH("+", AI53)-SEARCH("!", AI53)-1)), Rankings!$A$2:$BK$129, 63, FALSE),0)</f>
        <v>0.3239042986229444</v>
      </c>
      <c r="IC53">
        <f>IFERROR(VLOOKUP(_xlfn.NUMBERVALUE(MID(AJ53, SEARCH("!", AJ53)+1, SEARCH("+", AJ53)-SEARCH("!", AJ53)-1)), Rankings!$A$2:$BK$129, 63, FALSE),0)</f>
        <v>0.71744721195333239</v>
      </c>
      <c r="ID53">
        <f>IFERROR(VLOOKUP(_xlfn.NUMBERVALUE(MID(AK53, SEARCH("!", AK53)+1, SEARCH("+", AK53)-SEARCH("!", AK53)-1)), Rankings!$A$2:$BK$129, 63, FALSE),0)</f>
        <v>0</v>
      </c>
      <c r="IE53">
        <f>IFERROR(VLOOKUP(_xlfn.NUMBERVALUE(MID(AL53, SEARCH("!", AL53)+1, SEARCH("+", AL53)-SEARCH("!", AL53)-1)), Rankings!$A$2:$BK$129, 63, FALSE),0)</f>
        <v>0.55670508415366138</v>
      </c>
      <c r="IF53">
        <f>IFERROR(VLOOKUP(_xlfn.NUMBERVALUE(MID(AM53, SEARCH("!", AM53)+1, SEARCH("+", AM53)-SEARCH("!", AM53)-1)), Rankings!$A$2:$BK$129, 63, FALSE),0)</f>
        <v>0.73712975570398365</v>
      </c>
      <c r="IG53">
        <f>IFERROR(VLOOKUP(_xlfn.NUMBERVALUE(MID(AN53, SEARCH("!", AN53)+1, SEARCH("+", AN53)-SEARCH("!", AN53)-1)), Rankings!$A$2:$BK$129, 63, FALSE),0)</f>
        <v>0</v>
      </c>
      <c r="IH53">
        <f>IFERROR(VLOOKUP(_xlfn.NUMBERVALUE(MID(AO53, SEARCH("!", AO53)+1, SEARCH("+", AO53)-SEARCH("!", AO53)-1)), Rankings!$A$2:$BK$129, 63, FALSE),0)</f>
        <v>0.52069036350182252</v>
      </c>
      <c r="II53">
        <f>IFERROR(VLOOKUP(_xlfn.NUMBERVALUE(MID(AP53, SEARCH("!", AP53)+1, SEARCH("+", AP53)-SEARCH("!", AP53)-1)), Rankings!$A$2:$BK$129, 63, FALSE),0)</f>
        <v>0</v>
      </c>
      <c r="IJ53">
        <f>IFERROR(VLOOKUP(_xlfn.NUMBERVALUE(MID(AQ53, SEARCH("!", AQ53)+1, SEARCH("+", AQ53)-SEARCH("!", AQ53)-1)), Rankings!$A$2:$BK$129, 63, FALSE),0)</f>
        <v>0</v>
      </c>
      <c r="IK53">
        <f>IFERROR(VLOOKUP(_xlfn.NUMBERVALUE(MID(AR53, SEARCH("!", AR53)+1, SEARCH("+", AR53)-SEARCH("!", AR53)-1)), Rankings!$A$2:$BK$129, 63, FALSE),0)</f>
        <v>0.58916834362897619</v>
      </c>
      <c r="IL53">
        <f>IFERROR(VLOOKUP(_xlfn.NUMBERVALUE(MID(AS53, SEARCH("!", AS53)+1, SEARCH("+", AS53)-SEARCH("!", AS53)-1)), Rankings!$A$2:$BK$129, 63, FALSE),0)</f>
        <v>0</v>
      </c>
      <c r="IM53">
        <f>IFERROR(VLOOKUP(_xlfn.NUMBERVALUE(MID(AT53, SEARCH("!", AT53)+1, SEARCH("+", AT53)-SEARCH("!", AT53)-1)), Rankings!$A$2:$BK$129, 63, FALSE),0)</f>
        <v>0</v>
      </c>
      <c r="IN53">
        <f>IFERROR(VLOOKUP(_xlfn.NUMBERVALUE(MID(AU53, SEARCH("!", AU53)+1, SEARCH("+", AU53)-SEARCH("!", AU53)-1)), Rankings!$A$2:$BK$129, 63, FALSE),0)</f>
        <v>0.30935108502098208</v>
      </c>
      <c r="IO53">
        <f>IFERROR(VLOOKUP(_xlfn.NUMBERVALUE(MID(AV53, SEARCH("!", AV53)+1, SEARCH("+", AV53)-SEARCH("!", AV53)-1)), Rankings!$A$2:$BK$129, 63, FALSE),0)</f>
        <v>0</v>
      </c>
      <c r="IP53">
        <f>IFERROR(VLOOKUP(_xlfn.NUMBERVALUE(MID(AW53, SEARCH("!", AW53)+1, SEARCH("+", AW53)-SEARCH("!", AW53)-1)), Rankings!$A$2:$BK$129, 63, FALSE),0)</f>
        <v>0</v>
      </c>
      <c r="IQ53">
        <f>IFERROR(VLOOKUP(_xlfn.NUMBERVALUE(MID(AX53, SEARCH("!", AX53)+1, SEARCH("+", AX53)-SEARCH("!", AX53)-1)), Rankings!$A$2:$BK$129, 63, FALSE),0)</f>
        <v>0.59825948781106209</v>
      </c>
      <c r="IR53">
        <f>IFERROR(VLOOKUP(_xlfn.NUMBERVALUE(MID(AY53, SEARCH("!", AY53)+1, SEARCH("+", AY53)-SEARCH("!", AY53)-1)), Rankings!$A$2:$BK$129, 63, FALSE),0)</f>
        <v>0</v>
      </c>
      <c r="IS53">
        <f>IFERROR(VLOOKUP(_xlfn.NUMBERVALUE(MID(AZ53, SEARCH("!", AZ53)+1, SEARCH("+", AZ53)-SEARCH("!", AZ53)-1)), Rankings!$A$2:$BK$129, 63, FALSE),0)</f>
        <v>0</v>
      </c>
      <c r="IT53">
        <f>IFERROR(VLOOKUP(_xlfn.NUMBERVALUE(MID(BA53, SEARCH("!", BA53)+1, SEARCH("+", BA53)-SEARCH("!", BA53)-1)), Rankings!$A$2:$BK$129, 63, FALSE),0)</f>
        <v>0.59825948781106209</v>
      </c>
      <c r="IU53">
        <f>IFERROR(VLOOKUP(_xlfn.NUMBERVALUE(MID(BB53, SEARCH("!", BB53)+1, SEARCH("+", BB53)-SEARCH("!", BB53)-1)), Rankings!$A$2:$BK$129, 63, FALSE),0)</f>
        <v>0</v>
      </c>
      <c r="IV53">
        <f>IFERROR(VLOOKUP(_xlfn.NUMBERVALUE(MID(BC53, SEARCH("!", BC53)+1, SEARCH("+", BC53)-SEARCH("!", BC53)-1)), Rankings!$A$2:$BK$129, 63, FALSE),0)</f>
        <v>0</v>
      </c>
      <c r="IW53">
        <f>IFERROR(VLOOKUP(_xlfn.NUMBERVALUE(MID(BD53, SEARCH("!", BD53)+1, SEARCH("+", BD53)-SEARCH("!", BD53)-1)), Rankings!$A$2:$BK$129, 63, FALSE),0)</f>
        <v>0</v>
      </c>
      <c r="IX53">
        <f>IFERROR(VLOOKUP(_xlfn.NUMBERVALUE(MID(BE53, SEARCH("!", BE53)+1, SEARCH("+", BE53)-SEARCH("!", BE53)-1)), Rankings!$A$2:$BK$129, 63, FALSE),0)</f>
        <v>0</v>
      </c>
      <c r="IY53">
        <f>IFERROR(VLOOKUP(_xlfn.NUMBERVALUE(MID(BF53, SEARCH("!", BF53)+1, SEARCH("+", BF53)-SEARCH("!", BF53)-1)), Rankings!$A$2:$BK$129, 63, FALSE),0)</f>
        <v>0</v>
      </c>
      <c r="IZ53">
        <f>IFERROR(VLOOKUP(_xlfn.NUMBERVALUE(MID(BG53, SEARCH("!", BG53)+1, SEARCH("+", BG53)-SEARCH("!", BG53)-1)), Rankings!$A$2:$BK$129, 63, FALSE),0)</f>
        <v>0</v>
      </c>
      <c r="JA53">
        <f>IFERROR(VLOOKUP(_xlfn.NUMBERVALUE(MID(BH53, SEARCH("!", BH53)+1, SEARCH("+", BH53)-SEARCH("!", BH53)-1)), Rankings!$A$2:$BK$129, 63, FALSE),0)</f>
        <v>0</v>
      </c>
      <c r="JB53">
        <f>IFERROR(VLOOKUP(_xlfn.NUMBERVALUE(MID(BI53, SEARCH("!", BI53)+1, SEARCH("+", BI53)-SEARCH("!", BI53)-1)), Rankings!$A$2:$BK$129, 63, FALSE),0)</f>
        <v>0</v>
      </c>
      <c r="JC53">
        <f>IFERROR(VLOOKUP(_xlfn.NUMBERVALUE(MID(BJ53, SEARCH("!", BJ53)+1, SEARCH("+", BJ53)-SEARCH("!", BJ53)-1)), Rankings!$A$2:$BK$129, 63, FALSE),0)</f>
        <v>0</v>
      </c>
      <c r="JD53">
        <f>IFERROR(VLOOKUP(_xlfn.NUMBERVALUE(MID(BK53, SEARCH("!", BK53)+1, SEARCH("+", BK53)-SEARCH("!", BK53)-1)), Rankings!$A$2:$BK$129, 63, FALSE),0)</f>
        <v>0</v>
      </c>
      <c r="JE53">
        <f>IFERROR(VLOOKUP(_xlfn.NUMBERVALUE(MID(BL53, SEARCH("!", BL53)+1, SEARCH("+", BL53)-SEARCH("!", BL53)-1)), Rankings!$A$2:$BK$129, 63, FALSE),0)</f>
        <v>0</v>
      </c>
      <c r="JF53">
        <f>IFERROR(VLOOKUP(_xlfn.NUMBERVALUE(MID(BM53, SEARCH("!", BM53)+1, SEARCH("+", BM53)-SEARCH("!", BM53)-1)), Rankings!$A$2:$BK$129, 63, FALSE),0)</f>
        <v>0</v>
      </c>
      <c r="JG53">
        <f>IFERROR(VLOOKUP(_xlfn.NUMBERVALUE(MID(BN53, SEARCH("!", BN53)+1, SEARCH("+", BN53)-SEARCH("!", BN53)-1)), Rankings!$A$2:$BK$129, 63, FALSE),0)</f>
        <v>0</v>
      </c>
      <c r="JH53">
        <f>IFERROR(VLOOKUP(_xlfn.NUMBERVALUE(MID(BO53, SEARCH("!", BO53)+1, SEARCH("+", BO53)-SEARCH("!", BO53)-1)), Rankings!$A$2:$BK$129, 63, FALSE),0)</f>
        <v>0</v>
      </c>
      <c r="JI53">
        <f>IFERROR(VLOOKUP(_xlfn.NUMBERVALUE(MID(BP53, SEARCH("!", BP53)+1, SEARCH("+", BP53)-SEARCH("!", BP53)-1)), Rankings!$A$2:$BK$129, 63, FALSE),0)</f>
        <v>0</v>
      </c>
      <c r="JJ53">
        <f>IFERROR(VLOOKUP(_xlfn.NUMBERVALUE(MID(BQ53, SEARCH("!", BQ53)+1, SEARCH("+", BQ53)-SEARCH("!", BQ53)-1)), Rankings!$A$2:$BK$129, 63, FALSE),0)</f>
        <v>0</v>
      </c>
      <c r="JK53">
        <f>IFERROR(VLOOKUP(_xlfn.NUMBERVALUE(MID(BR53, SEARCH("!", BR53)+1, SEARCH("+", BR53)-SEARCH("!", BR53)-1)), Rankings!$A$2:$BK$129, 63, FALSE),0)</f>
        <v>0</v>
      </c>
      <c r="JL53">
        <f>IFERROR(VLOOKUP(_xlfn.NUMBERVALUE(MID(BS53, SEARCH("!", BS53)+1, SEARCH("+", BS53)-SEARCH("!", BS53)-1)), Rankings!$A$2:$BK$129, 63, FALSE),0)</f>
        <v>0</v>
      </c>
      <c r="JM53">
        <f>IFERROR(VLOOKUP(_xlfn.NUMBERVALUE(MID(BT53, SEARCH("!", BT53)+1, SEARCH("+", BT53)-SEARCH("!", BT53)-1)), Rankings!$A$2:$BK$129, 63, FALSE),0)</f>
        <v>0</v>
      </c>
      <c r="JN53">
        <f>IFERROR(VLOOKUP(_xlfn.NUMBERVALUE(MID(BU53, SEARCH("!", BU53)+1, SEARCH("+", BU53)-SEARCH("!", BU53)-1)), Rankings!$A$2:$BK$129, 63, FALSE),0)</f>
        <v>0</v>
      </c>
      <c r="JO53">
        <f>IFERROR(VLOOKUP(_xlfn.NUMBERVALUE(MID(BV53, SEARCH("!", BV53)+1, SEARCH("+", BV53)-SEARCH("!", BV53)-1)), Rankings!$A$2:$BK$129, 63, FALSE),0)</f>
        <v>0</v>
      </c>
      <c r="JP53">
        <f>IFERROR(VLOOKUP(_xlfn.NUMBERVALUE(MID(BW53, SEARCH("!", BW53)+1, SEARCH("+", BW53)-SEARCH("!", BW53)-1)), Rankings!$A$2:$BK$129, 63, FALSE),0)</f>
        <v>0</v>
      </c>
      <c r="JQ53">
        <f>IFERROR(VLOOKUP(_xlfn.NUMBERVALUE(MID(BX53, SEARCH("!", BX53)+1, SEARCH("+", BX53)-SEARCH("!", BX53)-1)), Rankings!$A$2:$BK$129, 63, FALSE),0)</f>
        <v>0</v>
      </c>
      <c r="JR53">
        <f>IFERROR(VLOOKUP(_xlfn.NUMBERVALUE(MID(BY53, SEARCH("!", BY53)+1, SEARCH("+", BY53)-SEARCH("!", BY53)-1)), Rankings!$A$2:$BK$129, 63, FALSE),0)</f>
        <v>0</v>
      </c>
      <c r="JS53">
        <f>IFERROR(VLOOKUP(_xlfn.NUMBERVALUE(MID(BZ53, SEARCH("!", BZ53)+1, SEARCH("+", BZ53)-SEARCH("!", BZ53)-1)), Rankings!$A$2:$BK$129, 63, FALSE),0)</f>
        <v>0</v>
      </c>
      <c r="JT53">
        <f>IFERROR(VLOOKUP(_xlfn.NUMBERVALUE(MID(CA53, SEARCH("!", CA53)+1, SEARCH("+", CA53)-SEARCH("!", CA53)-1)), Rankings!$A$2:$BK$129, 63, FALSE),0)</f>
        <v>0</v>
      </c>
      <c r="JU53">
        <f>IFERROR(VLOOKUP(_xlfn.NUMBERVALUE(MID(CB53, SEARCH("!", CB53)+1, SEARCH("+", CB53)-SEARCH("!", CB53)-1)), Rankings!$A$2:$BK$129, 63, FALSE),0)</f>
        <v>0</v>
      </c>
      <c r="JV53">
        <f>IFERROR(VLOOKUP(_xlfn.NUMBERVALUE(MID(CC53, SEARCH("!", CC53)+1, SEARCH("+", CC53)-SEARCH("!", CC53)-1)), Rankings!$A$2:$BK$129, 63, FALSE),0)</f>
        <v>0</v>
      </c>
      <c r="JW53">
        <f>IFERROR(VLOOKUP(_xlfn.NUMBERVALUE(MID(CD53, SEARCH("!", CD53)+1, SEARCH("+", CD53)-SEARCH("!", CD53)-1)), Rankings!$A$2:$BK$129, 63, FALSE),0)</f>
        <v>0</v>
      </c>
      <c r="JX53">
        <f>IFERROR(VLOOKUP(_xlfn.NUMBERVALUE(MID(CE53, SEARCH("!", CE53)+1, SEARCH("+", CE53)-SEARCH("!", CE53)-1)), Rankings!$A$2:$BK$129, 63, FALSE),0)</f>
        <v>0</v>
      </c>
      <c r="JY53">
        <f>IFERROR(VLOOKUP(_xlfn.NUMBERVALUE(MID(CF53, SEARCH("!", CF53)+1, SEARCH("+", CF53)-SEARCH("!", CF53)-1)), Rankings!$A$2:$BK$129, 63, FALSE),0)</f>
        <v>0</v>
      </c>
      <c r="JZ53">
        <f>IFERROR(VLOOKUP(_xlfn.NUMBERVALUE(MID(CG53, SEARCH("!", CG53)+1, SEARCH("+", CG53)-SEARCH("!", CG53)-1)), Rankings!$A$2:$BK$129, 63, FALSE),0)</f>
        <v>0</v>
      </c>
      <c r="KA53">
        <f>IFERROR(VLOOKUP(_xlfn.NUMBERVALUE(MID(CH53, SEARCH("!", CH53)+1, SEARCH("+", CH53)-SEARCH("!", CH53)-1)), Rankings!$A$2:$BK$129, 63, FALSE),0)</f>
        <v>0</v>
      </c>
      <c r="KB53">
        <f>IFERROR(VLOOKUP(_xlfn.NUMBERVALUE(MID(CI53, SEARCH("!", CI53)+1, SEARCH("+", CI53)-SEARCH("!", CI53)-1)), Rankings!$A$2:$BK$129, 63, FALSE),0)</f>
        <v>0</v>
      </c>
      <c r="KC53">
        <f>IFERROR(VLOOKUP(_xlfn.NUMBERVALUE(MID(CJ53, SEARCH("!", CJ53)+1, SEARCH("+", CJ53)-SEARCH("!", CJ53)-1)), Rankings!$A$2:$BK$129, 63, FALSE),0)</f>
        <v>0</v>
      </c>
      <c r="KD53">
        <f>IFERROR(VLOOKUP(_xlfn.NUMBERVALUE(MID(CK53, SEARCH("!", CK53)+1, SEARCH("+", CK53)-SEARCH("!", CK53)-1)), Rankings!$A$2:$BK$129, 63, FALSE),0)</f>
        <v>0</v>
      </c>
      <c r="KE53">
        <f>IFERROR(VLOOKUP(_xlfn.NUMBERVALUE(MID(CL53, SEARCH("!", CL53)+1, SEARCH("+", CL53)-SEARCH("!", CL53)-1)), Rankings!$A$2:$BK$129, 63, FALSE),0)</f>
        <v>0</v>
      </c>
      <c r="KF53">
        <f>IFERROR(VLOOKUP(_xlfn.NUMBERVALUE(MID(CM53, SEARCH("!", CM53)+1, SEARCH("+", CM53)-SEARCH("!", CM53)-1)), Rankings!$A$2:$BK$129, 63, FALSE),0)</f>
        <v>0</v>
      </c>
      <c r="KG53">
        <f>IFERROR(VLOOKUP(_xlfn.NUMBERVALUE(MID(CN53, SEARCH("!", CN53)+1, SEARCH("+", CN53)-SEARCH("!", CN53)-1)), Rankings!$A$2:$BK$129, 63, FALSE),0)</f>
        <v>0</v>
      </c>
      <c r="KH53">
        <f>IFERROR(VLOOKUP(_xlfn.NUMBERVALUE(MID(CO53, SEARCH("!", CO53)+1, SEARCH("+", CO53)-SEARCH("!", CO53)-1)), Rankings!$A$2:$BK$129, 63, FALSE),0)</f>
        <v>0</v>
      </c>
      <c r="KJ53" s="28">
        <f t="shared" si="1009"/>
        <v>232</v>
      </c>
      <c r="KK53" s="28">
        <f t="shared" si="1010"/>
        <v>107</v>
      </c>
      <c r="KL53" s="28">
        <f t="shared" si="1011"/>
        <v>51</v>
      </c>
      <c r="KM53" s="28">
        <f t="shared" si="1012"/>
        <v>28</v>
      </c>
      <c r="KN53" s="28">
        <f t="shared" si="1013"/>
        <v>0</v>
      </c>
      <c r="KO53" s="28">
        <f t="shared" si="1014"/>
        <v>172</v>
      </c>
      <c r="KP53" s="28">
        <f t="shared" si="1015"/>
        <v>321.16666666666669</v>
      </c>
      <c r="KQ53" s="28">
        <f t="shared" si="1016"/>
        <v>172</v>
      </c>
      <c r="KS53" s="27" t="str">
        <f t="shared" si="1017"/>
        <v>9</v>
      </c>
      <c r="KT53" s="27" t="str">
        <f t="shared" si="1018"/>
        <v>21</v>
      </c>
      <c r="KU53" s="27" t="str">
        <f t="shared" si="1019"/>
        <v>33</v>
      </c>
      <c r="KV53" s="27" t="str">
        <f t="shared" si="1020"/>
        <v>15</v>
      </c>
      <c r="KW53" s="27">
        <f t="shared" si="1021"/>
        <v>0</v>
      </c>
      <c r="KX53" s="27" t="str">
        <f t="shared" si="1022"/>
        <v>8</v>
      </c>
      <c r="KY53" s="27">
        <f t="shared" si="1023"/>
        <v>0</v>
      </c>
      <c r="KZ53" s="27" t="str">
        <f t="shared" si="1024"/>
        <v>28</v>
      </c>
      <c r="LA53" s="27">
        <f t="shared" si="1025"/>
        <v>0</v>
      </c>
      <c r="LB53" s="27" t="str">
        <f t="shared" si="1026"/>
        <v>10</v>
      </c>
      <c r="LC53" s="27">
        <f t="shared" si="1027"/>
        <v>0</v>
      </c>
      <c r="LD53" s="27" t="str">
        <f t="shared" si="1028"/>
        <v>19</v>
      </c>
      <c r="LE53" s="27" t="str">
        <f t="shared" si="1029"/>
        <v>13</v>
      </c>
      <c r="LF53" s="27" t="str">
        <f t="shared" si="1030"/>
        <v>23</v>
      </c>
      <c r="LG53" s="27" t="str">
        <f t="shared" si="1031"/>
        <v>22</v>
      </c>
      <c r="LH53" s="27" t="str">
        <f t="shared" si="1032"/>
        <v>16</v>
      </c>
      <c r="LI53" s="27" t="str">
        <f t="shared" si="1033"/>
        <v>17</v>
      </c>
      <c r="LJ53" s="27">
        <f t="shared" si="1034"/>
        <v>0</v>
      </c>
      <c r="LK53" s="27">
        <f t="shared" si="1035"/>
        <v>0</v>
      </c>
      <c r="LL53" s="27">
        <f t="shared" si="1036"/>
        <v>0</v>
      </c>
      <c r="LM53" s="27" t="str">
        <f t="shared" si="1037"/>
        <v>24</v>
      </c>
      <c r="LN53" s="27" t="str">
        <f t="shared" si="1038"/>
        <v>12</v>
      </c>
      <c r="LO53" s="27">
        <f t="shared" si="1039"/>
        <v>0</v>
      </c>
      <c r="LP53" s="27" t="str">
        <f t="shared" si="1040"/>
        <v>28</v>
      </c>
      <c r="LQ53" s="27" t="str">
        <f t="shared" si="1041"/>
        <v>15</v>
      </c>
      <c r="LR53" s="27">
        <f t="shared" si="1042"/>
        <v>0</v>
      </c>
      <c r="LS53" s="27" t="str">
        <f t="shared" si="1043"/>
        <v>15</v>
      </c>
      <c r="LT53" s="27" t="str">
        <f t="shared" si="1044"/>
        <v>9</v>
      </c>
      <c r="LU53" s="27">
        <f t="shared" si="1045"/>
        <v>0</v>
      </c>
      <c r="LV53" s="27" t="str">
        <f t="shared" si="1046"/>
        <v>21</v>
      </c>
      <c r="LW53" s="27">
        <f t="shared" si="1047"/>
        <v>0</v>
      </c>
      <c r="LX53" s="27">
        <f t="shared" si="1048"/>
        <v>0</v>
      </c>
      <c r="LY53" s="27" t="str">
        <f t="shared" si="1049"/>
        <v>14</v>
      </c>
      <c r="LZ53" s="27">
        <f t="shared" si="1050"/>
        <v>0</v>
      </c>
      <c r="MA53" s="27">
        <f t="shared" si="1051"/>
        <v>0</v>
      </c>
      <c r="MB53" s="27" t="str">
        <f t="shared" si="1052"/>
        <v>18</v>
      </c>
      <c r="MC53" s="27">
        <f t="shared" si="1053"/>
        <v>0</v>
      </c>
      <c r="MD53" s="27">
        <f t="shared" si="1054"/>
        <v>0</v>
      </c>
      <c r="ME53" s="27" t="str">
        <f t="shared" si="1055"/>
        <v>14</v>
      </c>
      <c r="MF53" s="27">
        <f t="shared" si="1056"/>
        <v>0</v>
      </c>
      <c r="MG53" s="27">
        <f t="shared" si="1057"/>
        <v>0</v>
      </c>
      <c r="MH53" s="27" t="str">
        <f t="shared" si="1058"/>
        <v>14</v>
      </c>
      <c r="MI53" s="27">
        <f t="shared" si="1059"/>
        <v>0</v>
      </c>
      <c r="MJ53" s="27">
        <f t="shared" si="1060"/>
        <v>0</v>
      </c>
      <c r="MK53" s="27">
        <f t="shared" si="1061"/>
        <v>0</v>
      </c>
      <c r="ML53" s="27">
        <f t="shared" si="1062"/>
        <v>0</v>
      </c>
      <c r="MM53" s="27">
        <f t="shared" si="1063"/>
        <v>0</v>
      </c>
      <c r="MN53" s="27">
        <f t="shared" si="1064"/>
        <v>0</v>
      </c>
      <c r="MO53" s="27">
        <f t="shared" si="1065"/>
        <v>0</v>
      </c>
      <c r="MP53" s="27">
        <f t="shared" si="1066"/>
        <v>0</v>
      </c>
      <c r="MQ53" s="27">
        <f t="shared" si="1067"/>
        <v>0</v>
      </c>
      <c r="MR53" s="27">
        <f t="shared" si="1068"/>
        <v>0</v>
      </c>
      <c r="MS53" s="27">
        <f t="shared" si="1069"/>
        <v>0</v>
      </c>
      <c r="MT53" s="27">
        <f t="shared" si="1070"/>
        <v>0</v>
      </c>
      <c r="MU53" s="27">
        <f t="shared" si="1071"/>
        <v>0</v>
      </c>
      <c r="MV53" s="27">
        <f t="shared" si="1072"/>
        <v>0</v>
      </c>
      <c r="MW53" s="27">
        <f t="shared" si="1073"/>
        <v>0</v>
      </c>
      <c r="MX53" s="27">
        <f t="shared" si="1074"/>
        <v>0</v>
      </c>
      <c r="MY53" s="27">
        <f t="shared" si="1075"/>
        <v>0</v>
      </c>
      <c r="MZ53" s="27">
        <f t="shared" si="1076"/>
        <v>0</v>
      </c>
      <c r="NA53" s="27">
        <f t="shared" si="1077"/>
        <v>0</v>
      </c>
      <c r="NB53" s="27">
        <f t="shared" si="1078"/>
        <v>0</v>
      </c>
      <c r="NC53" s="27">
        <f t="shared" si="1079"/>
        <v>0</v>
      </c>
      <c r="ND53" s="27">
        <f t="shared" si="1080"/>
        <v>0</v>
      </c>
      <c r="NE53" s="27">
        <f t="shared" si="1081"/>
        <v>0</v>
      </c>
      <c r="NF53" s="27">
        <f t="shared" si="1082"/>
        <v>0</v>
      </c>
      <c r="NG53" s="27">
        <f t="shared" si="1083"/>
        <v>0</v>
      </c>
      <c r="NH53" s="27">
        <f t="shared" si="1084"/>
        <v>0</v>
      </c>
      <c r="NI53" s="27">
        <f t="shared" si="1085"/>
        <v>0</v>
      </c>
      <c r="NJ53" s="27">
        <f t="shared" si="1086"/>
        <v>0</v>
      </c>
      <c r="NK53" s="27">
        <f t="shared" si="1087"/>
        <v>0</v>
      </c>
      <c r="NL53" s="27">
        <f t="shared" si="1088"/>
        <v>0</v>
      </c>
      <c r="NM53" s="27">
        <f t="shared" si="1089"/>
        <v>0</v>
      </c>
      <c r="NN53" s="27">
        <f t="shared" si="1090"/>
        <v>0</v>
      </c>
      <c r="NO53" s="27">
        <f t="shared" si="1091"/>
        <v>0</v>
      </c>
      <c r="NP53" s="27">
        <f t="shared" si="1092"/>
        <v>0</v>
      </c>
      <c r="NQ53" s="27">
        <f t="shared" si="1093"/>
        <v>0</v>
      </c>
      <c r="NR53" s="27">
        <f t="shared" si="1094"/>
        <v>0</v>
      </c>
      <c r="NS53" s="27">
        <f t="shared" si="1095"/>
        <v>0</v>
      </c>
      <c r="NT53" s="27">
        <f t="shared" si="1096"/>
        <v>0</v>
      </c>
      <c r="NU53" s="27">
        <f t="shared" si="1097"/>
        <v>0</v>
      </c>
      <c r="NV53" s="27">
        <f t="shared" si="1098"/>
        <v>0</v>
      </c>
      <c r="NX53" s="28">
        <f t="shared" si="1099"/>
        <v>208</v>
      </c>
      <c r="NY53" s="28">
        <f t="shared" si="1100"/>
        <v>189</v>
      </c>
      <c r="NZ53" s="28">
        <f t="shared" si="1101"/>
        <v>42</v>
      </c>
      <c r="OA53" s="28">
        <f t="shared" si="1102"/>
        <v>37</v>
      </c>
      <c r="OB53" s="28">
        <f t="shared" si="1103"/>
        <v>0</v>
      </c>
      <c r="OC53" s="28">
        <f t="shared" si="1104"/>
        <v>150</v>
      </c>
      <c r="OD53" s="28">
        <f t="shared" si="1105"/>
        <v>329</v>
      </c>
      <c r="OE53" s="28">
        <f t="shared" si="1106"/>
        <v>150</v>
      </c>
      <c r="OG53" s="27" t="str">
        <f t="shared" si="1107"/>
        <v>19</v>
      </c>
      <c r="OH53" s="27" t="str">
        <f t="shared" si="1108"/>
        <v>9</v>
      </c>
      <c r="OI53" s="27" t="str">
        <f t="shared" si="1109"/>
        <v>19</v>
      </c>
      <c r="OJ53" s="27" t="str">
        <f t="shared" si="1110"/>
        <v>19</v>
      </c>
      <c r="OK53" s="27">
        <f t="shared" si="1111"/>
        <v>0</v>
      </c>
      <c r="OL53" s="27" t="str">
        <f t="shared" si="1112"/>
        <v>28</v>
      </c>
      <c r="OM53" s="27">
        <f t="shared" si="1113"/>
        <v>0</v>
      </c>
      <c r="ON53" s="27" t="str">
        <f t="shared" si="1114"/>
        <v>17</v>
      </c>
      <c r="OO53" s="27">
        <f t="shared" si="1115"/>
        <v>0</v>
      </c>
      <c r="OP53" s="27" t="str">
        <f t="shared" si="1116"/>
        <v>23</v>
      </c>
      <c r="OQ53" s="27">
        <f t="shared" si="1117"/>
        <v>0</v>
      </c>
      <c r="OR53" s="27" t="str">
        <f t="shared" si="1118"/>
        <v>9</v>
      </c>
      <c r="OS53" s="27" t="str">
        <f t="shared" si="1119"/>
        <v>25</v>
      </c>
      <c r="OT53" s="27" t="str">
        <f t="shared" si="1120"/>
        <v>25</v>
      </c>
      <c r="OU53" s="27" t="str">
        <f t="shared" si="1121"/>
        <v>23</v>
      </c>
      <c r="OV53" s="27" t="str">
        <f t="shared" si="1122"/>
        <v>31</v>
      </c>
      <c r="OW53" s="27" t="str">
        <f t="shared" si="1123"/>
        <v>15</v>
      </c>
      <c r="OX53" s="27">
        <f t="shared" si="1124"/>
        <v>0</v>
      </c>
      <c r="OY53" s="27">
        <f t="shared" si="1125"/>
        <v>0</v>
      </c>
      <c r="OZ53" s="27">
        <f t="shared" si="1126"/>
        <v>0</v>
      </c>
      <c r="PA53" s="27" t="str">
        <f t="shared" si="1127"/>
        <v>15</v>
      </c>
      <c r="PB53" s="27" t="str">
        <f t="shared" si="1128"/>
        <v>27</v>
      </c>
      <c r="PC53" s="27">
        <f t="shared" si="1129"/>
        <v>0</v>
      </c>
      <c r="PD53" s="27" t="str">
        <f t="shared" si="1130"/>
        <v>15</v>
      </c>
      <c r="PE53" s="27" t="str">
        <f t="shared" si="1131"/>
        <v>22</v>
      </c>
      <c r="PF53" s="27">
        <f t="shared" si="1132"/>
        <v>0</v>
      </c>
      <c r="PG53" s="27" t="str">
        <f t="shared" si="1133"/>
        <v>13</v>
      </c>
      <c r="PH53" s="27" t="str">
        <f t="shared" si="1134"/>
        <v>27</v>
      </c>
      <c r="PI53" s="27">
        <f t="shared" si="1135"/>
        <v>0</v>
      </c>
      <c r="PJ53" s="27" t="str">
        <f t="shared" si="1136"/>
        <v>14</v>
      </c>
      <c r="PK53" s="27">
        <f t="shared" si="1137"/>
        <v>0</v>
      </c>
      <c r="PL53" s="27">
        <f t="shared" si="1138"/>
        <v>0</v>
      </c>
      <c r="PM53" s="27" t="str">
        <f t="shared" si="1139"/>
        <v>34</v>
      </c>
      <c r="PN53" s="27">
        <f t="shared" si="1140"/>
        <v>0</v>
      </c>
      <c r="PO53" s="27">
        <f t="shared" si="1141"/>
        <v>0</v>
      </c>
      <c r="PP53" s="27" t="str">
        <f t="shared" si="1142"/>
        <v>10</v>
      </c>
      <c r="PQ53" s="27">
        <f t="shared" si="1143"/>
        <v>0</v>
      </c>
      <c r="PR53" s="27">
        <f t="shared" si="1144"/>
        <v>0</v>
      </c>
      <c r="PS53" s="27" t="str">
        <f t="shared" si="1145"/>
        <v>15</v>
      </c>
      <c r="PT53" s="27">
        <f t="shared" si="1146"/>
        <v>0</v>
      </c>
      <c r="PU53" s="27">
        <f t="shared" si="1147"/>
        <v>0</v>
      </c>
      <c r="PV53" s="27" t="str">
        <f t="shared" si="1148"/>
        <v>22</v>
      </c>
      <c r="PW53" s="27">
        <f t="shared" si="1149"/>
        <v>0</v>
      </c>
      <c r="PX53" s="27">
        <f t="shared" si="1150"/>
        <v>0</v>
      </c>
      <c r="PY53" s="27">
        <f t="shared" si="1151"/>
        <v>0</v>
      </c>
      <c r="PZ53" s="27">
        <f t="shared" si="1152"/>
        <v>0</v>
      </c>
      <c r="QA53" s="27">
        <f t="shared" si="1153"/>
        <v>0</v>
      </c>
      <c r="QB53" s="27">
        <f t="shared" si="1154"/>
        <v>0</v>
      </c>
      <c r="QC53" s="27">
        <f t="shared" si="1155"/>
        <v>0</v>
      </c>
      <c r="QD53" s="27">
        <f t="shared" si="1156"/>
        <v>0</v>
      </c>
      <c r="QE53" s="27">
        <f t="shared" si="1157"/>
        <v>0</v>
      </c>
      <c r="QF53" s="27">
        <f t="shared" si="1158"/>
        <v>0</v>
      </c>
      <c r="QG53" s="27">
        <f t="shared" si="1159"/>
        <v>0</v>
      </c>
      <c r="QH53" s="27">
        <f t="shared" si="1160"/>
        <v>0</v>
      </c>
      <c r="QI53" s="27">
        <f t="shared" si="1161"/>
        <v>0</v>
      </c>
      <c r="QJ53" s="27">
        <f t="shared" si="1162"/>
        <v>0</v>
      </c>
      <c r="QK53" s="27">
        <f t="shared" si="1163"/>
        <v>0</v>
      </c>
      <c r="QL53" s="27">
        <f t="shared" si="1164"/>
        <v>0</v>
      </c>
      <c r="QM53" s="27">
        <f t="shared" si="1165"/>
        <v>0</v>
      </c>
      <c r="QN53" s="27">
        <f t="shared" si="1166"/>
        <v>0</v>
      </c>
      <c r="QO53" s="27">
        <f t="shared" si="1167"/>
        <v>0</v>
      </c>
      <c r="QP53" s="27">
        <f t="shared" si="1168"/>
        <v>0</v>
      </c>
      <c r="QQ53" s="27">
        <f t="shared" si="1169"/>
        <v>0</v>
      </c>
      <c r="QR53" s="27">
        <f t="shared" si="1170"/>
        <v>0</v>
      </c>
      <c r="QS53" s="27">
        <f t="shared" si="1171"/>
        <v>0</v>
      </c>
      <c r="QT53" s="27">
        <f t="shared" si="1172"/>
        <v>0</v>
      </c>
      <c r="QU53" s="27">
        <f t="shared" si="1173"/>
        <v>0</v>
      </c>
      <c r="QV53" s="27">
        <f t="shared" si="1174"/>
        <v>0</v>
      </c>
      <c r="QW53" s="27">
        <f t="shared" si="1175"/>
        <v>0</v>
      </c>
      <c r="QX53" s="27">
        <f t="shared" si="1176"/>
        <v>0</v>
      </c>
      <c r="QY53" s="27">
        <f t="shared" si="1177"/>
        <v>0</v>
      </c>
      <c r="QZ53" s="27">
        <f t="shared" si="1178"/>
        <v>0</v>
      </c>
      <c r="RA53" s="27">
        <f t="shared" si="1179"/>
        <v>0</v>
      </c>
      <c r="RB53" s="27">
        <f t="shared" si="1180"/>
        <v>0</v>
      </c>
      <c r="RC53" s="27">
        <f t="shared" si="1181"/>
        <v>0</v>
      </c>
      <c r="RD53" s="27">
        <f t="shared" si="1182"/>
        <v>0</v>
      </c>
      <c r="RE53" s="27">
        <f t="shared" si="1183"/>
        <v>0</v>
      </c>
      <c r="RF53" s="27">
        <f t="shared" si="1184"/>
        <v>0</v>
      </c>
      <c r="RG53" s="27">
        <f t="shared" si="1185"/>
        <v>0</v>
      </c>
      <c r="RH53" s="27">
        <f t="shared" si="1186"/>
        <v>0</v>
      </c>
      <c r="RI53" s="27">
        <f t="shared" si="1187"/>
        <v>0</v>
      </c>
      <c r="RJ53" s="27">
        <f t="shared" si="1188"/>
        <v>0</v>
      </c>
      <c r="RL53" s="28">
        <f t="shared" si="1189"/>
        <v>102</v>
      </c>
      <c r="RM53" s="28">
        <f t="shared" si="1190"/>
        <v>60</v>
      </c>
      <c r="RN53" s="28">
        <f t="shared" si="1191"/>
        <v>24</v>
      </c>
      <c r="RO53" s="28">
        <f t="shared" si="1192"/>
        <v>16</v>
      </c>
      <c r="RP53" s="28">
        <f t="shared" si="1193"/>
        <v>0</v>
      </c>
      <c r="RQ53" s="28">
        <f t="shared" si="1194"/>
        <v>150</v>
      </c>
      <c r="RT53" s="27" t="str">
        <f t="shared" si="1195"/>
        <v>4</v>
      </c>
      <c r="RU53" s="27" t="str">
        <f t="shared" si="1196"/>
        <v>10</v>
      </c>
      <c r="RV53" s="27" t="str">
        <f t="shared" si="1197"/>
        <v>11</v>
      </c>
      <c r="RW53" s="27" t="str">
        <f t="shared" si="1198"/>
        <v>6</v>
      </c>
      <c r="RX53" s="27" t="str">
        <f t="shared" si="1199"/>
        <v>0</v>
      </c>
      <c r="RY53" s="27" t="str">
        <f t="shared" si="1200"/>
        <v>5</v>
      </c>
      <c r="RZ53" s="27" t="str">
        <f t="shared" si="1201"/>
        <v>0</v>
      </c>
      <c r="SA53" s="27" t="str">
        <f t="shared" si="1202"/>
        <v>12</v>
      </c>
      <c r="SB53" s="27" t="str">
        <f t="shared" si="1203"/>
        <v>0</v>
      </c>
      <c r="SC53" s="27" t="str">
        <f t="shared" si="1204"/>
        <v>7</v>
      </c>
      <c r="SD53" s="27" t="str">
        <f t="shared" si="1205"/>
        <v>0</v>
      </c>
      <c r="SE53" s="27" t="str">
        <f t="shared" si="1206"/>
        <v>8</v>
      </c>
      <c r="SF53" s="27" t="str">
        <f t="shared" si="1207"/>
        <v>7</v>
      </c>
      <c r="SG53" s="27" t="str">
        <f t="shared" si="1208"/>
        <v>12</v>
      </c>
      <c r="SH53" s="27" t="str">
        <f t="shared" si="1209"/>
        <v>10</v>
      </c>
      <c r="SI53" s="27" t="str">
        <f t="shared" si="1210"/>
        <v>8</v>
      </c>
      <c r="SJ53" s="27" t="str">
        <f t="shared" si="1211"/>
        <v>8</v>
      </c>
      <c r="SK53" s="27" t="str">
        <f t="shared" si="1212"/>
        <v>0</v>
      </c>
      <c r="SL53" s="27" t="str">
        <f t="shared" si="1213"/>
        <v>0</v>
      </c>
      <c r="SM53" s="27" t="str">
        <f t="shared" si="1214"/>
        <v>0</v>
      </c>
      <c r="SN53" s="27" t="str">
        <f t="shared" si="1215"/>
        <v>11</v>
      </c>
      <c r="SO53" s="27" t="str">
        <f t="shared" si="1216"/>
        <v>8</v>
      </c>
      <c r="SP53" s="27" t="str">
        <f t="shared" si="1217"/>
        <v>0</v>
      </c>
      <c r="SQ53" s="27" t="str">
        <f t="shared" si="1218"/>
        <v>10</v>
      </c>
      <c r="SR53" s="27" t="str">
        <f t="shared" si="1219"/>
        <v>10</v>
      </c>
      <c r="SS53" s="27" t="str">
        <f t="shared" si="1220"/>
        <v>0</v>
      </c>
      <c r="ST53" s="27" t="str">
        <f t="shared" si="1221"/>
        <v>8</v>
      </c>
      <c r="SU53" s="27" t="str">
        <f t="shared" si="1222"/>
        <v>6</v>
      </c>
      <c r="SV53" s="27" t="str">
        <f t="shared" si="1223"/>
        <v>0</v>
      </c>
      <c r="SW53" s="27" t="str">
        <f t="shared" si="1224"/>
        <v>11</v>
      </c>
      <c r="SX53" s="27" t="str">
        <f t="shared" si="1225"/>
        <v>0</v>
      </c>
      <c r="SY53" s="27" t="str">
        <f t="shared" si="1226"/>
        <v>0</v>
      </c>
      <c r="SZ53" s="27" t="str">
        <f t="shared" si="1227"/>
        <v>7</v>
      </c>
      <c r="TA53" s="27" t="str">
        <f t="shared" si="1228"/>
        <v>0</v>
      </c>
      <c r="TB53" s="27" t="str">
        <f t="shared" si="1229"/>
        <v>0</v>
      </c>
      <c r="TC53" s="27" t="str">
        <f t="shared" si="1230"/>
        <v>7</v>
      </c>
      <c r="TD53" s="27" t="str">
        <f t="shared" si="1231"/>
        <v>0</v>
      </c>
      <c r="TE53" s="27" t="str">
        <f t="shared" si="1232"/>
        <v>0</v>
      </c>
      <c r="TF53" s="27" t="str">
        <f t="shared" si="1233"/>
        <v>7</v>
      </c>
      <c r="TG53" s="27" t="str">
        <f t="shared" si="1234"/>
        <v>0</v>
      </c>
      <c r="TH53" s="27" t="str">
        <f t="shared" si="1235"/>
        <v>0</v>
      </c>
      <c r="TI53" s="27" t="str">
        <f t="shared" si="1236"/>
        <v>9</v>
      </c>
      <c r="TJ53" s="27" t="str">
        <f t="shared" si="1237"/>
        <v>0</v>
      </c>
      <c r="TK53" s="27" t="str">
        <f t="shared" si="1238"/>
        <v>0</v>
      </c>
      <c r="TL53" s="27" t="str">
        <f t="shared" si="1239"/>
        <v>0</v>
      </c>
      <c r="TM53" s="27" t="str">
        <f t="shared" si="1240"/>
        <v>0</v>
      </c>
      <c r="TN53" s="27" t="str">
        <f t="shared" si="1241"/>
        <v>0</v>
      </c>
      <c r="TO53" s="27" t="str">
        <f t="shared" si="1242"/>
        <v>0</v>
      </c>
      <c r="TP53" s="27" t="str">
        <f t="shared" si="1243"/>
        <v>0</v>
      </c>
      <c r="TQ53" s="27" t="str">
        <f t="shared" si="1244"/>
        <v>0</v>
      </c>
      <c r="TR53" s="27" t="str">
        <f t="shared" si="1245"/>
        <v>0</v>
      </c>
      <c r="TS53" s="27" t="str">
        <f t="shared" si="1246"/>
        <v>0</v>
      </c>
      <c r="TT53" s="27" t="str">
        <f t="shared" si="1247"/>
        <v>0</v>
      </c>
      <c r="TU53" s="27" t="str">
        <f t="shared" si="1248"/>
        <v>0</v>
      </c>
      <c r="TV53" s="27" t="str">
        <f t="shared" si="1249"/>
        <v>0</v>
      </c>
      <c r="TW53" s="27" t="str">
        <f t="shared" si="1250"/>
        <v>0</v>
      </c>
      <c r="TX53" s="27" t="str">
        <f t="shared" si="1251"/>
        <v>0</v>
      </c>
      <c r="TY53" s="27" t="str">
        <f t="shared" si="1252"/>
        <v>0</v>
      </c>
      <c r="TZ53" s="27" t="str">
        <f t="shared" si="1253"/>
        <v>0</v>
      </c>
      <c r="UA53" s="27" t="str">
        <f t="shared" si="1254"/>
        <v>0</v>
      </c>
      <c r="UB53" s="27" t="str">
        <f t="shared" si="1255"/>
        <v>0</v>
      </c>
      <c r="UC53" s="27" t="str">
        <f t="shared" si="1256"/>
        <v>0</v>
      </c>
      <c r="UD53" s="27" t="str">
        <f t="shared" si="1257"/>
        <v>0</v>
      </c>
      <c r="UE53" s="27" t="str">
        <f t="shared" si="1258"/>
        <v>0</v>
      </c>
      <c r="UF53" s="27" t="str">
        <f t="shared" si="1259"/>
        <v>0</v>
      </c>
      <c r="UG53" s="27" t="str">
        <f t="shared" si="1260"/>
        <v>0</v>
      </c>
      <c r="UH53" s="27" t="str">
        <f t="shared" si="1261"/>
        <v>0</v>
      </c>
      <c r="UI53" s="27" t="str">
        <f t="shared" si="1262"/>
        <v>0</v>
      </c>
      <c r="UJ53" s="27" t="str">
        <f t="shared" si="1263"/>
        <v>0</v>
      </c>
      <c r="UK53" s="27" t="str">
        <f t="shared" si="1264"/>
        <v>0</v>
      </c>
      <c r="UL53" s="27" t="str">
        <f t="shared" si="1265"/>
        <v>0</v>
      </c>
      <c r="UM53" s="27" t="str">
        <f t="shared" si="1266"/>
        <v>0</v>
      </c>
      <c r="UN53" s="27" t="str">
        <f t="shared" si="1267"/>
        <v>0</v>
      </c>
      <c r="UO53" s="27" t="str">
        <f t="shared" si="1268"/>
        <v>0</v>
      </c>
      <c r="UP53" s="27" t="str">
        <f t="shared" si="1269"/>
        <v>0</v>
      </c>
      <c r="UQ53" s="27" t="str">
        <f t="shared" si="1270"/>
        <v>0</v>
      </c>
      <c r="UR53" s="27" t="str">
        <f t="shared" si="1271"/>
        <v>0</v>
      </c>
      <c r="US53" s="27" t="str">
        <f t="shared" si="1272"/>
        <v>0</v>
      </c>
      <c r="UT53" s="27" t="str">
        <f t="shared" si="1273"/>
        <v>0</v>
      </c>
      <c r="UU53" s="27" t="str">
        <f t="shared" si="1274"/>
        <v>0</v>
      </c>
      <c r="UV53" s="27" t="str">
        <f t="shared" si="1275"/>
        <v>0</v>
      </c>
      <c r="UW53" s="27" t="str">
        <f t="shared" si="1276"/>
        <v>0</v>
      </c>
      <c r="UY53" s="28">
        <f t="shared" si="1277"/>
        <v>17.720000000000002</v>
      </c>
      <c r="UZ53" s="28">
        <f t="shared" si="1278"/>
        <v>-35.379999999999995</v>
      </c>
      <c r="VA53" s="28">
        <f t="shared" si="1279"/>
        <v>-2.17</v>
      </c>
      <c r="VB53" s="28">
        <f t="shared" si="1280"/>
        <v>-1.96</v>
      </c>
      <c r="VC53" s="28">
        <f t="shared" si="1281"/>
        <v>0</v>
      </c>
      <c r="VD53" s="28">
        <f t="shared" si="1282"/>
        <v>2.8816666666666713</v>
      </c>
      <c r="VG53" s="27" t="str">
        <f t="shared" si="1283"/>
        <v>2.05</v>
      </c>
      <c r="VH53" s="27" t="str">
        <f t="shared" si="1284"/>
        <v>-0.89</v>
      </c>
      <c r="VI53" s="27" t="str">
        <f t="shared" si="1285"/>
        <v>8.58</v>
      </c>
      <c r="VJ53" s="27" t="str">
        <f t="shared" si="1286"/>
        <v>4.64</v>
      </c>
      <c r="VK53" s="27">
        <f t="shared" si="1287"/>
        <v>0</v>
      </c>
      <c r="VL53" s="27" t="str">
        <f t="shared" si="1288"/>
        <v>0.55</v>
      </c>
      <c r="VM53" s="27">
        <f t="shared" si="1289"/>
        <v>0</v>
      </c>
      <c r="VN53" s="27" t="str">
        <f t="shared" si="1290"/>
        <v>-3.71</v>
      </c>
      <c r="VO53" s="27">
        <f t="shared" si="1291"/>
        <v>0</v>
      </c>
      <c r="VP53" s="27" t="str">
        <f t="shared" si="1292"/>
        <v>-3.14</v>
      </c>
      <c r="VQ53" s="27">
        <f t="shared" si="1293"/>
        <v>0</v>
      </c>
      <c r="VR53" s="27" t="str">
        <f t="shared" si="1294"/>
        <v>0.87</v>
      </c>
      <c r="VS53" s="27" t="str">
        <f t="shared" si="1295"/>
        <v>-4.98</v>
      </c>
      <c r="VT53" s="27" t="str">
        <f t="shared" si="1296"/>
        <v>1.54</v>
      </c>
      <c r="VU53" s="27" t="str">
        <f t="shared" si="1297"/>
        <v>-6.44</v>
      </c>
      <c r="VV53" s="27" t="str">
        <f t="shared" si="1298"/>
        <v>-4.01</v>
      </c>
      <c r="VW53" s="27" t="str">
        <f t="shared" si="1299"/>
        <v>-2.87</v>
      </c>
      <c r="VX53" s="27">
        <f t="shared" si="1300"/>
        <v>0</v>
      </c>
      <c r="VY53" s="27">
        <f t="shared" si="1301"/>
        <v>0</v>
      </c>
      <c r="VZ53" s="27">
        <f t="shared" si="1302"/>
        <v>0</v>
      </c>
      <c r="WA53" s="27" t="str">
        <f t="shared" si="1303"/>
        <v>2.42</v>
      </c>
      <c r="WB53" s="27" t="str">
        <f t="shared" si="1304"/>
        <v>-9.32</v>
      </c>
      <c r="WC53" s="27">
        <f t="shared" si="1305"/>
        <v>0</v>
      </c>
      <c r="WD53" s="27" t="str">
        <f t="shared" si="1306"/>
        <v>6.23</v>
      </c>
      <c r="WE53" s="27" t="str">
        <f t="shared" si="1307"/>
        <v>-6.93</v>
      </c>
      <c r="WF53" s="27">
        <f t="shared" si="1308"/>
        <v>0</v>
      </c>
      <c r="WG53" s="27" t="str">
        <f t="shared" si="1309"/>
        <v>2.08</v>
      </c>
      <c r="WH53" s="27" t="str">
        <f t="shared" si="1310"/>
        <v>-8.77</v>
      </c>
      <c r="WI53" s="27">
        <f t="shared" si="1311"/>
        <v>0</v>
      </c>
      <c r="WJ53" s="27" t="str">
        <f t="shared" si="1312"/>
        <v>-3.87</v>
      </c>
      <c r="WK53" s="27">
        <f t="shared" si="1313"/>
        <v>0</v>
      </c>
      <c r="WL53" s="27">
        <f t="shared" si="1314"/>
        <v>0</v>
      </c>
      <c r="WM53" s="27" t="str">
        <f t="shared" si="1315"/>
        <v>0.16</v>
      </c>
      <c r="WN53" s="27">
        <f t="shared" si="1316"/>
        <v>0</v>
      </c>
      <c r="WO53" s="27">
        <f t="shared" si="1317"/>
        <v>0</v>
      </c>
      <c r="WP53" s="27" t="str">
        <f t="shared" si="1318"/>
        <v>5.98</v>
      </c>
      <c r="WQ53" s="27">
        <f t="shared" si="1319"/>
        <v>0</v>
      </c>
      <c r="WR53" s="27">
        <f t="shared" si="1320"/>
        <v>0</v>
      </c>
      <c r="WS53" s="27" t="str">
        <f t="shared" si="1321"/>
        <v>2.17</v>
      </c>
      <c r="WT53" s="27">
        <f t="shared" si="1322"/>
        <v>0</v>
      </c>
      <c r="WU53" s="27">
        <f t="shared" si="1323"/>
        <v>0</v>
      </c>
      <c r="WV53" s="27" t="str">
        <f t="shared" si="1324"/>
        <v>-4.13</v>
      </c>
      <c r="WW53" s="27">
        <f t="shared" si="1325"/>
        <v>0</v>
      </c>
      <c r="WX53" s="27">
        <f t="shared" si="1326"/>
        <v>0</v>
      </c>
      <c r="WY53" s="27">
        <f t="shared" si="1327"/>
        <v>0</v>
      </c>
      <c r="WZ53" s="27">
        <f t="shared" si="1328"/>
        <v>0</v>
      </c>
      <c r="XA53" s="27">
        <f t="shared" si="1329"/>
        <v>0</v>
      </c>
      <c r="XB53" s="27">
        <f t="shared" si="1330"/>
        <v>0</v>
      </c>
      <c r="XC53" s="27">
        <f t="shared" si="1331"/>
        <v>0</v>
      </c>
      <c r="XD53" s="27">
        <f t="shared" si="1332"/>
        <v>0</v>
      </c>
      <c r="XE53" s="27">
        <f t="shared" si="1333"/>
        <v>0</v>
      </c>
      <c r="XF53" s="27">
        <f t="shared" si="1334"/>
        <v>0</v>
      </c>
      <c r="XG53" s="27">
        <f t="shared" si="1335"/>
        <v>0</v>
      </c>
      <c r="XH53" s="27">
        <f t="shared" si="1336"/>
        <v>0</v>
      </c>
      <c r="XI53" s="27">
        <f t="shared" si="1337"/>
        <v>0</v>
      </c>
      <c r="XJ53" s="27">
        <f t="shared" si="1338"/>
        <v>0</v>
      </c>
      <c r="XK53" s="27">
        <f t="shared" si="1339"/>
        <v>0</v>
      </c>
      <c r="XL53" s="27">
        <f t="shared" si="1340"/>
        <v>0</v>
      </c>
      <c r="XM53" s="27">
        <f t="shared" si="1341"/>
        <v>0</v>
      </c>
      <c r="XN53" s="27">
        <f t="shared" si="1342"/>
        <v>0</v>
      </c>
      <c r="XO53" s="27">
        <f t="shared" si="1343"/>
        <v>0</v>
      </c>
      <c r="XP53" s="27">
        <f t="shared" si="1344"/>
        <v>0</v>
      </c>
      <c r="XQ53" s="27">
        <f t="shared" si="1345"/>
        <v>0</v>
      </c>
      <c r="XR53" s="27">
        <f t="shared" si="1346"/>
        <v>0</v>
      </c>
      <c r="XS53" s="27">
        <f t="shared" si="1347"/>
        <v>0</v>
      </c>
      <c r="XT53" s="27">
        <f t="shared" si="1348"/>
        <v>0</v>
      </c>
      <c r="XU53" s="27">
        <f t="shared" si="1349"/>
        <v>0</v>
      </c>
      <c r="XV53" s="27">
        <f t="shared" si="1350"/>
        <v>0</v>
      </c>
      <c r="XW53" s="27">
        <f t="shared" si="1351"/>
        <v>0</v>
      </c>
      <c r="XX53" s="27">
        <f t="shared" si="1352"/>
        <v>0</v>
      </c>
      <c r="XY53" s="27">
        <f t="shared" si="1353"/>
        <v>0</v>
      </c>
      <c r="XZ53" s="27">
        <f t="shared" si="1354"/>
        <v>0</v>
      </c>
      <c r="YA53" s="27">
        <f t="shared" si="1355"/>
        <v>0</v>
      </c>
      <c r="YB53" s="27">
        <f t="shared" si="1356"/>
        <v>0</v>
      </c>
      <c r="YC53" s="27">
        <f t="shared" si="1357"/>
        <v>0</v>
      </c>
      <c r="YD53" s="27">
        <f t="shared" si="1358"/>
        <v>0</v>
      </c>
      <c r="YE53" s="27">
        <f t="shared" si="1359"/>
        <v>0</v>
      </c>
      <c r="YF53" s="27">
        <f t="shared" si="1360"/>
        <v>0</v>
      </c>
      <c r="YG53" s="27">
        <f t="shared" si="1361"/>
        <v>0</v>
      </c>
      <c r="YH53" s="27">
        <f t="shared" si="1362"/>
        <v>0</v>
      </c>
      <c r="YI53" s="27">
        <f t="shared" si="1363"/>
        <v>0</v>
      </c>
      <c r="YJ53" s="27">
        <f t="shared" si="1364"/>
        <v>0</v>
      </c>
      <c r="YL53" s="28">
        <f t="shared" si="1365"/>
        <v>561</v>
      </c>
      <c r="YM53" s="28">
        <f t="shared" si="1366"/>
        <v>550</v>
      </c>
      <c r="YN53" s="28">
        <f t="shared" si="1367"/>
        <v>134</v>
      </c>
      <c r="YO53" s="28">
        <f t="shared" si="1368"/>
        <v>145</v>
      </c>
      <c r="YP53" s="28">
        <f t="shared" si="1369"/>
        <v>0</v>
      </c>
      <c r="YQ53" s="28">
        <f t="shared" si="1370"/>
        <v>956.33333333333337</v>
      </c>
      <c r="YT53" s="27" t="str">
        <f t="shared" si="1371"/>
        <v>39</v>
      </c>
      <c r="YU53" s="27" t="str">
        <f t="shared" si="1372"/>
        <v>20</v>
      </c>
      <c r="YV53" s="27" t="str">
        <f t="shared" si="1373"/>
        <v>10</v>
      </c>
      <c r="YW53" s="27" t="str">
        <f t="shared" si="1374"/>
        <v>54</v>
      </c>
      <c r="YX53" s="27">
        <f t="shared" si="1375"/>
        <v>0</v>
      </c>
      <c r="YY53" s="27" t="str">
        <f t="shared" si="1376"/>
        <v>66</v>
      </c>
      <c r="YZ53" s="27">
        <f t="shared" si="1377"/>
        <v>0</v>
      </c>
      <c r="ZA53" s="27" t="str">
        <f t="shared" si="1378"/>
        <v>71</v>
      </c>
      <c r="ZB53" s="27">
        <f t="shared" si="1379"/>
        <v>0</v>
      </c>
      <c r="ZC53" s="27" t="str">
        <f t="shared" si="1380"/>
        <v>69</v>
      </c>
      <c r="ZD53" s="27">
        <f t="shared" si="1381"/>
        <v>0</v>
      </c>
      <c r="ZE53" s="27" t="str">
        <f t="shared" si="1382"/>
        <v>46</v>
      </c>
      <c r="ZF53" s="27" t="str">
        <f t="shared" si="1383"/>
        <v>77</v>
      </c>
      <c r="ZG53" s="27" t="str">
        <f t="shared" si="1384"/>
        <v>63</v>
      </c>
      <c r="ZH53" s="27" t="str">
        <f t="shared" si="1385"/>
        <v>74</v>
      </c>
      <c r="ZI53" s="27" t="str">
        <f t="shared" si="1386"/>
        <v>69</v>
      </c>
      <c r="ZJ53" s="27" t="str">
        <f t="shared" si="1387"/>
        <v>62</v>
      </c>
      <c r="ZK53" s="27">
        <f t="shared" si="1388"/>
        <v>0</v>
      </c>
      <c r="ZL53" s="27">
        <f t="shared" si="1389"/>
        <v>0</v>
      </c>
      <c r="ZM53" s="27">
        <f t="shared" si="1390"/>
        <v>0</v>
      </c>
      <c r="ZN53" s="27" t="str">
        <f t="shared" si="1391"/>
        <v>36</v>
      </c>
      <c r="ZO53" s="27" t="str">
        <f t="shared" si="1392"/>
        <v>71</v>
      </c>
      <c r="ZP53" s="27">
        <f t="shared" si="1393"/>
        <v>0</v>
      </c>
      <c r="ZQ53" s="27" t="str">
        <f t="shared" si="1394"/>
        <v>29</v>
      </c>
      <c r="ZR53" s="27" t="str">
        <f t="shared" si="1395"/>
        <v>72</v>
      </c>
      <c r="ZS53" s="27">
        <f t="shared" si="1396"/>
        <v>0</v>
      </c>
      <c r="ZT53" s="27" t="str">
        <f t="shared" si="1397"/>
        <v>59</v>
      </c>
      <c r="ZU53" s="27" t="str">
        <f t="shared" si="1398"/>
        <v>76</v>
      </c>
      <c r="ZV53" s="27">
        <f t="shared" si="1399"/>
        <v>0</v>
      </c>
      <c r="ZW53" s="27" t="str">
        <f t="shared" si="1400"/>
        <v>77</v>
      </c>
      <c r="ZX53" s="27">
        <f t="shared" si="1401"/>
        <v>0</v>
      </c>
      <c r="ZY53" s="27">
        <f t="shared" si="1402"/>
        <v>0</v>
      </c>
      <c r="ZZ53" s="27" t="str">
        <f t="shared" si="1403"/>
        <v>70</v>
      </c>
      <c r="AAA53" s="27">
        <f t="shared" si="1404"/>
        <v>0</v>
      </c>
      <c r="AAB53" s="27">
        <f t="shared" si="1405"/>
        <v>0</v>
      </c>
      <c r="AAC53" s="27" t="str">
        <f t="shared" si="1406"/>
        <v>35</v>
      </c>
      <c r="AAD53" s="27">
        <f t="shared" si="1407"/>
        <v>0</v>
      </c>
      <c r="AAE53" s="27">
        <f t="shared" si="1408"/>
        <v>0</v>
      </c>
      <c r="AAF53" s="27" t="str">
        <f t="shared" si="1409"/>
        <v>72</v>
      </c>
      <c r="AAG53" s="27">
        <f t="shared" si="1410"/>
        <v>0</v>
      </c>
      <c r="AAH53" s="27">
        <f t="shared" si="1411"/>
        <v>0</v>
      </c>
      <c r="AAI53" s="27" t="str">
        <f t="shared" si="1412"/>
        <v>73</v>
      </c>
      <c r="AAJ53" s="27">
        <f t="shared" si="1413"/>
        <v>0</v>
      </c>
      <c r="AAK53" s="27">
        <f t="shared" si="1414"/>
        <v>0</v>
      </c>
      <c r="AAL53" s="27">
        <f t="shared" si="1415"/>
        <v>0</v>
      </c>
      <c r="AAM53" s="27">
        <f t="shared" si="1416"/>
        <v>0</v>
      </c>
      <c r="AAN53" s="27">
        <f t="shared" si="1417"/>
        <v>0</v>
      </c>
      <c r="AAO53" s="27">
        <f t="shared" si="1418"/>
        <v>0</v>
      </c>
      <c r="AAP53" s="27">
        <f t="shared" si="1419"/>
        <v>0</v>
      </c>
      <c r="AAQ53" s="27">
        <f t="shared" si="1420"/>
        <v>0</v>
      </c>
      <c r="AAR53" s="27">
        <f t="shared" si="1421"/>
        <v>0</v>
      </c>
      <c r="AAS53" s="27">
        <f t="shared" si="1422"/>
        <v>0</v>
      </c>
      <c r="AAT53" s="27">
        <f t="shared" si="1423"/>
        <v>0</v>
      </c>
      <c r="AAU53" s="27">
        <f t="shared" si="1424"/>
        <v>0</v>
      </c>
      <c r="AAV53" s="27">
        <f t="shared" si="1425"/>
        <v>0</v>
      </c>
      <c r="AAW53" s="27">
        <f t="shared" si="1426"/>
        <v>0</v>
      </c>
      <c r="AAX53" s="27">
        <f t="shared" si="1427"/>
        <v>0</v>
      </c>
      <c r="AAY53" s="27">
        <f t="shared" si="1428"/>
        <v>0</v>
      </c>
      <c r="AAZ53" s="27">
        <f t="shared" si="1429"/>
        <v>0</v>
      </c>
      <c r="ABA53" s="27">
        <f t="shared" si="1430"/>
        <v>0</v>
      </c>
      <c r="ABB53" s="27">
        <f t="shared" si="1431"/>
        <v>0</v>
      </c>
      <c r="ABC53" s="27">
        <f t="shared" si="1432"/>
        <v>0</v>
      </c>
      <c r="ABD53" s="27">
        <f t="shared" si="1433"/>
        <v>0</v>
      </c>
      <c r="ABE53" s="27">
        <f t="shared" si="1434"/>
        <v>0</v>
      </c>
      <c r="ABF53" s="27">
        <f t="shared" si="1435"/>
        <v>0</v>
      </c>
      <c r="ABG53" s="27">
        <f t="shared" si="1436"/>
        <v>0</v>
      </c>
      <c r="ABH53" s="27">
        <f t="shared" si="1437"/>
        <v>0</v>
      </c>
      <c r="ABI53" s="27">
        <f t="shared" si="1438"/>
        <v>0</v>
      </c>
      <c r="ABJ53" s="27">
        <f t="shared" si="1439"/>
        <v>0</v>
      </c>
      <c r="ABK53" s="27">
        <f t="shared" si="1440"/>
        <v>0</v>
      </c>
      <c r="ABL53" s="27">
        <f t="shared" si="1441"/>
        <v>0</v>
      </c>
      <c r="ABM53" s="27">
        <f t="shared" si="1442"/>
        <v>0</v>
      </c>
      <c r="ABN53" s="27">
        <f t="shared" si="1443"/>
        <v>0</v>
      </c>
      <c r="ABO53" s="27">
        <f t="shared" si="1444"/>
        <v>0</v>
      </c>
      <c r="ABP53" s="27">
        <f t="shared" si="1445"/>
        <v>0</v>
      </c>
      <c r="ABQ53" s="27">
        <f t="shared" si="1446"/>
        <v>0</v>
      </c>
      <c r="ABR53" s="27">
        <f t="shared" si="1447"/>
        <v>0</v>
      </c>
      <c r="ABS53" s="27">
        <f t="shared" si="1448"/>
        <v>0</v>
      </c>
      <c r="ABT53" s="27">
        <f t="shared" si="1449"/>
        <v>0</v>
      </c>
      <c r="ABU53" s="27">
        <f t="shared" si="1450"/>
        <v>0</v>
      </c>
      <c r="ABV53" s="27">
        <f t="shared" si="1451"/>
        <v>0</v>
      </c>
      <c r="ABW53" s="27">
        <f t="shared" si="1452"/>
        <v>0</v>
      </c>
      <c r="ABY53" s="28">
        <f t="shared" si="1453"/>
        <v>586.29999999999995</v>
      </c>
      <c r="ABZ53" s="28">
        <f t="shared" si="1454"/>
        <v>148.20000000000002</v>
      </c>
      <c r="ACA53" s="28">
        <f t="shared" si="1455"/>
        <v>122.7</v>
      </c>
      <c r="ACB53" s="28">
        <f t="shared" si="1456"/>
        <v>40.599999999999994</v>
      </c>
      <c r="ACC53" s="28">
        <f t="shared" si="1457"/>
        <v>0</v>
      </c>
      <c r="ACD53" s="28">
        <f t="shared" si="1458"/>
        <v>737.65</v>
      </c>
      <c r="ACG53" s="27" t="str">
        <f t="shared" si="1459"/>
        <v>5.6</v>
      </c>
      <c r="ACH53" s="27" t="str">
        <f t="shared" si="1460"/>
        <v>81</v>
      </c>
      <c r="ACI53" s="27" t="str">
        <f t="shared" si="1461"/>
        <v>61.8</v>
      </c>
      <c r="ACJ53" s="27" t="str">
        <f t="shared" si="1462"/>
        <v>17.4</v>
      </c>
      <c r="ACK53" s="27">
        <f t="shared" si="1463"/>
        <v>0</v>
      </c>
      <c r="ACL53" s="27" t="str">
        <f t="shared" si="1464"/>
        <v>7</v>
      </c>
      <c r="ACM53" s="27">
        <f t="shared" si="1465"/>
        <v>0</v>
      </c>
      <c r="ACN53" s="27" t="str">
        <f t="shared" si="1466"/>
        <v>102.9</v>
      </c>
      <c r="ACO53" s="27">
        <f t="shared" si="1467"/>
        <v>0</v>
      </c>
      <c r="ACP53" s="27" t="str">
        <f t="shared" si="1468"/>
        <v>10</v>
      </c>
      <c r="ACQ53" s="27">
        <f t="shared" si="1469"/>
        <v>0</v>
      </c>
      <c r="ACR53" s="27" t="str">
        <f t="shared" si="1470"/>
        <v>84.3</v>
      </c>
      <c r="ACS53" s="27" t="str">
        <f t="shared" si="1471"/>
        <v>16.3</v>
      </c>
      <c r="ACT53" s="27" t="str">
        <f t="shared" si="1472"/>
        <v>19.8</v>
      </c>
      <c r="ACU53" s="27" t="str">
        <f t="shared" si="1473"/>
        <v>53.7</v>
      </c>
      <c r="ACV53" s="27" t="str">
        <f t="shared" si="1474"/>
        <v>17.4</v>
      </c>
      <c r="ACW53" s="27" t="str">
        <f t="shared" si="1475"/>
        <v>42.7</v>
      </c>
      <c r="ACX53" s="27">
        <f t="shared" si="1476"/>
        <v>0</v>
      </c>
      <c r="ACY53" s="27">
        <f t="shared" si="1477"/>
        <v>0</v>
      </c>
      <c r="ACZ53" s="27">
        <f t="shared" si="1478"/>
        <v>0</v>
      </c>
      <c r="ADA53" s="27" t="str">
        <f t="shared" si="1479"/>
        <v>70.2</v>
      </c>
      <c r="ADB53" s="27" t="str">
        <f t="shared" si="1480"/>
        <v>18.1</v>
      </c>
      <c r="ADC53" s="27">
        <f t="shared" si="1481"/>
        <v>0</v>
      </c>
      <c r="ADD53" s="27" t="str">
        <f t="shared" si="1482"/>
        <v>44.2</v>
      </c>
      <c r="ADE53" s="27" t="str">
        <f t="shared" si="1483"/>
        <v>16.4</v>
      </c>
      <c r="ADF53" s="27">
        <f t="shared" si="1484"/>
        <v>0</v>
      </c>
      <c r="ADG53" s="27" t="str">
        <f t="shared" si="1485"/>
        <v>23.6</v>
      </c>
      <c r="ADH53" s="27" t="str">
        <f t="shared" si="1486"/>
        <v>9.9</v>
      </c>
      <c r="ADI53" s="27">
        <f t="shared" si="1487"/>
        <v>0</v>
      </c>
      <c r="ADJ53" s="27" t="str">
        <f t="shared" si="1488"/>
        <v>78.7</v>
      </c>
      <c r="ADK53" s="27">
        <f t="shared" si="1489"/>
        <v>0</v>
      </c>
      <c r="ADL53" s="27">
        <f t="shared" si="1490"/>
        <v>0</v>
      </c>
      <c r="ADM53" s="27" t="str">
        <f t="shared" si="1491"/>
        <v>17.6</v>
      </c>
      <c r="ADN53" s="27">
        <f t="shared" si="1492"/>
        <v>0</v>
      </c>
      <c r="ADO53" s="27">
        <f t="shared" si="1493"/>
        <v>0</v>
      </c>
      <c r="ADP53" s="27" t="str">
        <f t="shared" si="1494"/>
        <v>58.6</v>
      </c>
      <c r="ADQ53" s="27">
        <f t="shared" si="1495"/>
        <v>0</v>
      </c>
      <c r="ADR53" s="27">
        <f t="shared" si="1496"/>
        <v>0</v>
      </c>
      <c r="ADS53" s="27" t="str">
        <f t="shared" si="1497"/>
        <v>21.2</v>
      </c>
      <c r="ADT53" s="27">
        <f t="shared" si="1498"/>
        <v>0</v>
      </c>
      <c r="ADU53" s="27">
        <f t="shared" si="1499"/>
        <v>0</v>
      </c>
      <c r="ADV53" s="27" t="str">
        <f t="shared" si="1500"/>
        <v>19.4</v>
      </c>
      <c r="ADW53" s="27">
        <f t="shared" si="1501"/>
        <v>0</v>
      </c>
      <c r="ADX53" s="27">
        <f t="shared" si="1502"/>
        <v>0</v>
      </c>
      <c r="ADY53" s="27">
        <f t="shared" si="1503"/>
        <v>0</v>
      </c>
      <c r="ADZ53" s="27">
        <f t="shared" si="1504"/>
        <v>0</v>
      </c>
      <c r="AEA53" s="27">
        <f t="shared" si="1505"/>
        <v>0</v>
      </c>
      <c r="AEB53" s="27">
        <f t="shared" si="1506"/>
        <v>0</v>
      </c>
      <c r="AEC53" s="27">
        <f t="shared" si="1507"/>
        <v>0</v>
      </c>
      <c r="AED53" s="27">
        <f t="shared" si="1508"/>
        <v>0</v>
      </c>
      <c r="AEE53" s="27">
        <f t="shared" si="1509"/>
        <v>0</v>
      </c>
      <c r="AEF53" s="27">
        <f t="shared" si="1510"/>
        <v>0</v>
      </c>
      <c r="AEG53" s="27">
        <f t="shared" si="1511"/>
        <v>0</v>
      </c>
      <c r="AEH53" s="27">
        <f t="shared" si="1512"/>
        <v>0</v>
      </c>
      <c r="AEI53" s="27">
        <f t="shared" si="1513"/>
        <v>0</v>
      </c>
      <c r="AEJ53" s="27">
        <f t="shared" si="1514"/>
        <v>0</v>
      </c>
      <c r="AEK53" s="27">
        <f t="shared" si="1515"/>
        <v>0</v>
      </c>
      <c r="AEL53" s="27">
        <f t="shared" si="1516"/>
        <v>0</v>
      </c>
      <c r="AEM53" s="27">
        <f t="shared" si="1517"/>
        <v>0</v>
      </c>
      <c r="AEN53" s="27">
        <f t="shared" si="1518"/>
        <v>0</v>
      </c>
      <c r="AEO53" s="27">
        <f t="shared" si="1519"/>
        <v>0</v>
      </c>
      <c r="AEP53" s="27">
        <f t="shared" si="1520"/>
        <v>0</v>
      </c>
      <c r="AEQ53" s="27">
        <f t="shared" si="1521"/>
        <v>0</v>
      </c>
      <c r="AER53" s="27">
        <f t="shared" si="1522"/>
        <v>0</v>
      </c>
      <c r="AES53" s="27">
        <f t="shared" si="1523"/>
        <v>0</v>
      </c>
      <c r="AET53" s="27">
        <f t="shared" si="1524"/>
        <v>0</v>
      </c>
      <c r="AEU53" s="27">
        <f t="shared" si="1525"/>
        <v>0</v>
      </c>
      <c r="AEV53" s="27">
        <f t="shared" si="1526"/>
        <v>0</v>
      </c>
      <c r="AEW53" s="27">
        <f t="shared" si="1527"/>
        <v>0</v>
      </c>
      <c r="AEX53" s="27">
        <f t="shared" si="1528"/>
        <v>0</v>
      </c>
      <c r="AEY53" s="27">
        <f t="shared" si="1529"/>
        <v>0</v>
      </c>
      <c r="AEZ53" s="27">
        <f t="shared" si="1530"/>
        <v>0</v>
      </c>
      <c r="AFA53" s="27">
        <f t="shared" si="1531"/>
        <v>0</v>
      </c>
      <c r="AFB53" s="27">
        <f t="shared" si="1532"/>
        <v>0</v>
      </c>
      <c r="AFC53" s="27">
        <f t="shared" si="1533"/>
        <v>0</v>
      </c>
      <c r="AFD53" s="27">
        <f t="shared" si="1534"/>
        <v>0</v>
      </c>
      <c r="AFE53" s="27">
        <f t="shared" si="1535"/>
        <v>0</v>
      </c>
      <c r="AFF53" s="27">
        <f t="shared" si="1536"/>
        <v>0</v>
      </c>
      <c r="AFG53" s="27">
        <f t="shared" si="1537"/>
        <v>0</v>
      </c>
      <c r="AFH53" s="27">
        <f t="shared" si="1538"/>
        <v>0</v>
      </c>
      <c r="AFI53" s="27">
        <f t="shared" si="1539"/>
        <v>0</v>
      </c>
      <c r="AFJ53" s="27">
        <f t="shared" si="1540"/>
        <v>0</v>
      </c>
      <c r="AFL53" s="28">
        <f t="shared" si="892"/>
        <v>58.25</v>
      </c>
      <c r="AFM53" s="28">
        <v>58.25</v>
      </c>
      <c r="AFN53" s="27">
        <v>5</v>
      </c>
      <c r="AFO53" s="27">
        <f t="shared" si="1541"/>
        <v>5</v>
      </c>
      <c r="AFP53" s="27">
        <f t="shared" si="1542"/>
        <v>5</v>
      </c>
      <c r="AFQ53" s="27">
        <f t="shared" si="1543"/>
        <v>5</v>
      </c>
      <c r="AFR53" s="27">
        <f t="shared" si="1544"/>
        <v>5</v>
      </c>
      <c r="AFS53" s="27">
        <f t="shared" si="1545"/>
        <v>0</v>
      </c>
      <c r="AFT53" s="27">
        <f t="shared" si="1546"/>
        <v>5</v>
      </c>
      <c r="AFU53" s="27">
        <f t="shared" si="1547"/>
        <v>0</v>
      </c>
      <c r="AFV53" s="27">
        <f t="shared" si="1548"/>
        <v>5</v>
      </c>
      <c r="AFW53" s="27">
        <f t="shared" si="1549"/>
        <v>0</v>
      </c>
      <c r="AFX53" s="27">
        <f t="shared" si="1550"/>
        <v>5</v>
      </c>
      <c r="AFY53" s="27">
        <f t="shared" si="1551"/>
        <v>0</v>
      </c>
      <c r="AFZ53" s="27">
        <f t="shared" si="1552"/>
        <v>5</v>
      </c>
      <c r="AGA53" s="27">
        <f t="shared" si="1553"/>
        <v>5</v>
      </c>
      <c r="AGB53" s="27">
        <f t="shared" si="1554"/>
        <v>2</v>
      </c>
      <c r="AGC53" s="27">
        <f t="shared" si="1555"/>
        <v>5</v>
      </c>
      <c r="AGD53" s="27">
        <f t="shared" si="1556"/>
        <v>5</v>
      </c>
      <c r="AGE53" s="27">
        <f t="shared" si="1557"/>
        <v>1</v>
      </c>
      <c r="AGF53" s="27">
        <f t="shared" si="1558"/>
        <v>0</v>
      </c>
      <c r="AGG53" s="27">
        <f t="shared" si="1559"/>
        <v>0</v>
      </c>
      <c r="AGH53" s="27">
        <f t="shared" si="1560"/>
        <v>0</v>
      </c>
      <c r="AGI53" s="27">
        <f t="shared" si="1561"/>
        <v>3</v>
      </c>
      <c r="AGJ53" s="27">
        <f t="shared" si="1562"/>
        <v>8</v>
      </c>
      <c r="AGK53" s="27">
        <f t="shared" si="1563"/>
        <v>0</v>
      </c>
      <c r="AGL53" s="27">
        <f t="shared" si="1564"/>
        <v>7</v>
      </c>
      <c r="AGM53" s="27">
        <f t="shared" si="1565"/>
        <v>2</v>
      </c>
      <c r="AGN53" s="27">
        <f t="shared" si="1566"/>
        <v>0</v>
      </c>
      <c r="AGO53" s="27">
        <f t="shared" si="1567"/>
        <v>5</v>
      </c>
      <c r="AGP53" s="27">
        <f t="shared" si="1568"/>
        <v>7</v>
      </c>
      <c r="AGQ53" s="27">
        <f t="shared" si="1569"/>
        <v>0</v>
      </c>
      <c r="AGR53" s="27">
        <f t="shared" si="1570"/>
        <v>5</v>
      </c>
      <c r="AGS53" s="27">
        <f t="shared" si="1571"/>
        <v>0</v>
      </c>
      <c r="AGT53" s="27">
        <f t="shared" si="1572"/>
        <v>0</v>
      </c>
      <c r="AGU53" s="27">
        <f t="shared" si="1573"/>
        <v>5</v>
      </c>
      <c r="AGV53" s="27">
        <f t="shared" si="1574"/>
        <v>0</v>
      </c>
      <c r="AGW53" s="27">
        <f t="shared" si="1575"/>
        <v>0</v>
      </c>
      <c r="AGX53" s="27">
        <f t="shared" si="1576"/>
        <v>5</v>
      </c>
      <c r="AGY53" s="27">
        <f t="shared" si="1577"/>
        <v>0</v>
      </c>
      <c r="AGZ53" s="27">
        <f t="shared" si="1578"/>
        <v>0</v>
      </c>
      <c r="AHA53" s="27">
        <f t="shared" si="1579"/>
        <v>5</v>
      </c>
      <c r="AHB53" s="27">
        <f t="shared" si="1580"/>
        <v>0</v>
      </c>
      <c r="AHC53" s="27">
        <f t="shared" si="1581"/>
        <v>0</v>
      </c>
      <c r="AHD53" s="27">
        <f t="shared" si="1582"/>
        <v>5</v>
      </c>
      <c r="AHE53" s="27">
        <f t="shared" si="1583"/>
        <v>0</v>
      </c>
      <c r="AHF53" s="27">
        <f t="shared" si="1584"/>
        <v>0</v>
      </c>
      <c r="AHG53" s="27">
        <f t="shared" si="1585"/>
        <v>0</v>
      </c>
      <c r="AHH53" s="27">
        <f t="shared" si="1586"/>
        <v>0</v>
      </c>
      <c r="AHI53" s="27">
        <f t="shared" si="1587"/>
        <v>0</v>
      </c>
      <c r="AHJ53" s="27">
        <f t="shared" si="1588"/>
        <v>0</v>
      </c>
      <c r="AHK53" s="27">
        <f t="shared" si="1589"/>
        <v>0</v>
      </c>
      <c r="AHL53" s="27">
        <f t="shared" si="1590"/>
        <v>0</v>
      </c>
      <c r="AHM53" s="27">
        <f t="shared" si="1591"/>
        <v>0</v>
      </c>
      <c r="AHN53" s="27">
        <f t="shared" si="1592"/>
        <v>0</v>
      </c>
      <c r="AHO53" s="27">
        <f t="shared" si="1593"/>
        <v>0</v>
      </c>
      <c r="AHP53" s="27">
        <f t="shared" si="1594"/>
        <v>0</v>
      </c>
      <c r="AHQ53" s="27">
        <f t="shared" si="1595"/>
        <v>0</v>
      </c>
      <c r="AHR53" s="27">
        <f t="shared" si="1596"/>
        <v>0</v>
      </c>
      <c r="AHS53" s="27">
        <f t="shared" si="1597"/>
        <v>0</v>
      </c>
      <c r="AHT53" s="27">
        <f t="shared" si="1598"/>
        <v>0</v>
      </c>
      <c r="AHU53" s="27">
        <f t="shared" si="1599"/>
        <v>0</v>
      </c>
      <c r="AHV53" s="27">
        <f t="shared" si="1600"/>
        <v>0</v>
      </c>
      <c r="AHW53" s="27">
        <f t="shared" si="1601"/>
        <v>0</v>
      </c>
      <c r="AHX53" s="27">
        <f t="shared" si="1602"/>
        <v>0</v>
      </c>
      <c r="AHY53" s="27">
        <f t="shared" si="1603"/>
        <v>0</v>
      </c>
      <c r="AHZ53" s="27">
        <f t="shared" si="1604"/>
        <v>0</v>
      </c>
      <c r="AIA53" s="27">
        <f t="shared" si="1605"/>
        <v>0</v>
      </c>
      <c r="AIB53" s="27">
        <f t="shared" si="1606"/>
        <v>0</v>
      </c>
      <c r="AIC53" s="27">
        <f t="shared" si="1607"/>
        <v>0</v>
      </c>
      <c r="AID53" s="27">
        <f t="shared" si="1608"/>
        <v>0</v>
      </c>
      <c r="AIE53" s="27">
        <f t="shared" si="1609"/>
        <v>0</v>
      </c>
      <c r="AIF53" s="27">
        <f t="shared" si="1610"/>
        <v>0</v>
      </c>
      <c r="AIG53" s="27">
        <f t="shared" si="1611"/>
        <v>0</v>
      </c>
      <c r="AIH53" s="27">
        <f t="shared" si="1612"/>
        <v>0</v>
      </c>
      <c r="AII53" s="27">
        <f t="shared" si="1613"/>
        <v>0</v>
      </c>
      <c r="AIJ53" s="27">
        <f t="shared" si="1614"/>
        <v>0</v>
      </c>
      <c r="AIK53" s="27">
        <f t="shared" si="1615"/>
        <v>0</v>
      </c>
      <c r="AIL53" s="27">
        <f t="shared" si="1616"/>
        <v>0</v>
      </c>
      <c r="AIM53" s="27">
        <f t="shared" si="1617"/>
        <v>0</v>
      </c>
      <c r="AIN53" s="27">
        <f t="shared" si="1618"/>
        <v>0</v>
      </c>
      <c r="AIO53" s="27">
        <f t="shared" si="1619"/>
        <v>0</v>
      </c>
      <c r="AIP53" s="27">
        <f t="shared" si="1620"/>
        <v>0</v>
      </c>
      <c r="AIQ53" s="27">
        <f t="shared" si="1621"/>
        <v>0</v>
      </c>
      <c r="AIR53" s="27">
        <f t="shared" si="1622"/>
        <v>0</v>
      </c>
      <c r="AIT53" s="27">
        <v>1</v>
      </c>
      <c r="AIU53" s="27">
        <v>1</v>
      </c>
      <c r="AIV53" s="27">
        <v>1</v>
      </c>
      <c r="AIW53" s="27">
        <f t="shared" si="1623"/>
        <v>1</v>
      </c>
      <c r="AIX53" s="27">
        <f t="shared" si="1624"/>
        <v>0</v>
      </c>
      <c r="AIY53" s="27">
        <f t="shared" si="1625"/>
        <v>0.5</v>
      </c>
      <c r="AIZ53" s="27">
        <f t="shared" si="1626"/>
        <v>0</v>
      </c>
      <c r="AJA53" s="27">
        <f t="shared" si="1627"/>
        <v>0.5</v>
      </c>
      <c r="AJB53" s="27">
        <f t="shared" si="1628"/>
        <v>0</v>
      </c>
      <c r="AJC53" s="27">
        <f t="shared" si="1629"/>
        <v>0.5</v>
      </c>
      <c r="AJD53" s="27">
        <f t="shared" si="1630"/>
        <v>0</v>
      </c>
      <c r="AJE53" s="27">
        <f t="shared" si="1631"/>
        <v>0.5</v>
      </c>
      <c r="AJF53" s="27">
        <f t="shared" si="1632"/>
        <v>1</v>
      </c>
      <c r="AJG53" s="27">
        <f t="shared" si="1633"/>
        <v>8</v>
      </c>
      <c r="AJH53" s="27">
        <f t="shared" si="1634"/>
        <v>8</v>
      </c>
      <c r="AJI53" s="27">
        <f t="shared" si="1635"/>
        <v>1</v>
      </c>
      <c r="AJJ53" s="27">
        <f t="shared" si="1636"/>
        <v>8</v>
      </c>
      <c r="AJK53" s="27">
        <f t="shared" si="1637"/>
        <v>0</v>
      </c>
      <c r="AJL53" s="27">
        <f t="shared" si="1638"/>
        <v>0</v>
      </c>
      <c r="AJM53" s="27">
        <f t="shared" si="1639"/>
        <v>0</v>
      </c>
      <c r="AJN53" s="27">
        <f t="shared" si="1640"/>
        <v>0.25</v>
      </c>
      <c r="AJO53" s="27">
        <f t="shared" si="1641"/>
        <v>8</v>
      </c>
      <c r="AJP53" s="27">
        <f t="shared" si="1642"/>
        <v>0</v>
      </c>
      <c r="AJQ53" s="27">
        <f t="shared" si="1643"/>
        <v>2</v>
      </c>
      <c r="AJR53" s="27">
        <f t="shared" si="1644"/>
        <v>8</v>
      </c>
      <c r="AJS53" s="27">
        <f t="shared" si="1645"/>
        <v>0</v>
      </c>
      <c r="AJT53" s="27">
        <f t="shared" si="1646"/>
        <v>4</v>
      </c>
      <c r="AJU53" s="27">
        <f t="shared" si="1647"/>
        <v>2</v>
      </c>
      <c r="AJV53" s="27">
        <f t="shared" si="1648"/>
        <v>0</v>
      </c>
      <c r="AJW53" s="27">
        <f t="shared" si="1649"/>
        <v>1</v>
      </c>
      <c r="AJX53" s="27">
        <f t="shared" si="1650"/>
        <v>0</v>
      </c>
      <c r="AJY53" s="27">
        <f t="shared" si="1651"/>
        <v>0</v>
      </c>
      <c r="AJZ53" s="27">
        <f t="shared" si="1652"/>
        <v>0.25</v>
      </c>
      <c r="AKA53" s="27">
        <f t="shared" si="1653"/>
        <v>0</v>
      </c>
      <c r="AKB53" s="27">
        <f t="shared" si="1654"/>
        <v>0</v>
      </c>
      <c r="AKC53" s="27">
        <f t="shared" si="1655"/>
        <v>0.25</v>
      </c>
      <c r="AKD53" s="27">
        <f t="shared" si="1656"/>
        <v>0</v>
      </c>
      <c r="AKE53" s="27">
        <f t="shared" si="1657"/>
        <v>0</v>
      </c>
      <c r="AKF53" s="27">
        <f t="shared" si="1658"/>
        <v>0.25</v>
      </c>
      <c r="AKG53" s="27">
        <f t="shared" si="1659"/>
        <v>0</v>
      </c>
      <c r="AKH53" s="27">
        <f t="shared" si="1660"/>
        <v>0</v>
      </c>
      <c r="AKI53" s="27">
        <f t="shared" si="1661"/>
        <v>0.25</v>
      </c>
      <c r="AKJ53" s="27">
        <f t="shared" si="1662"/>
        <v>0</v>
      </c>
      <c r="AKK53" s="27">
        <f t="shared" si="1663"/>
        <v>0</v>
      </c>
      <c r="AKL53" s="27">
        <f t="shared" si="1664"/>
        <v>0</v>
      </c>
      <c r="AKM53" s="27">
        <f t="shared" si="1665"/>
        <v>0</v>
      </c>
      <c r="AKN53" s="27">
        <f t="shared" si="1666"/>
        <v>0</v>
      </c>
      <c r="AKO53" s="27">
        <f t="shared" si="1667"/>
        <v>0</v>
      </c>
      <c r="AKP53" s="27">
        <f t="shared" si="1668"/>
        <v>0</v>
      </c>
      <c r="AKQ53" s="27">
        <f t="shared" si="1669"/>
        <v>0</v>
      </c>
      <c r="AKR53" s="27">
        <f t="shared" si="1670"/>
        <v>0</v>
      </c>
      <c r="AKS53" s="27">
        <f t="shared" si="1671"/>
        <v>0</v>
      </c>
      <c r="AKT53" s="27">
        <f t="shared" si="1672"/>
        <v>0</v>
      </c>
      <c r="AKU53" s="27">
        <f t="shared" si="1673"/>
        <v>0</v>
      </c>
      <c r="AKV53" s="27">
        <f t="shared" si="1674"/>
        <v>0</v>
      </c>
      <c r="AKW53" s="27">
        <f t="shared" si="1675"/>
        <v>0</v>
      </c>
      <c r="AKX53" s="27">
        <f t="shared" si="1676"/>
        <v>0</v>
      </c>
      <c r="AKY53" s="27">
        <f t="shared" si="1677"/>
        <v>0</v>
      </c>
      <c r="AKZ53" s="27">
        <f t="shared" si="1678"/>
        <v>0</v>
      </c>
      <c r="ALA53" s="27">
        <f t="shared" si="1679"/>
        <v>0</v>
      </c>
      <c r="ALB53" s="27">
        <f t="shared" si="1680"/>
        <v>0</v>
      </c>
      <c r="ALC53" s="27">
        <f t="shared" si="1681"/>
        <v>0</v>
      </c>
      <c r="ALD53" s="27">
        <f t="shared" si="1682"/>
        <v>0</v>
      </c>
      <c r="ALE53" s="27">
        <f t="shared" si="1683"/>
        <v>0</v>
      </c>
      <c r="ALF53" s="27">
        <f t="shared" si="1684"/>
        <v>0</v>
      </c>
      <c r="ALG53" s="27">
        <f t="shared" si="1685"/>
        <v>0</v>
      </c>
      <c r="ALH53" s="27">
        <f t="shared" si="1686"/>
        <v>0</v>
      </c>
      <c r="ALI53" s="27">
        <f t="shared" si="1687"/>
        <v>0</v>
      </c>
      <c r="ALJ53" s="27">
        <f t="shared" si="1688"/>
        <v>0</v>
      </c>
      <c r="ALK53" s="27">
        <f t="shared" si="1689"/>
        <v>0</v>
      </c>
      <c r="ALL53" s="27">
        <f t="shared" si="1690"/>
        <v>0</v>
      </c>
      <c r="ALM53" s="27">
        <f t="shared" si="1691"/>
        <v>0</v>
      </c>
      <c r="ALN53" s="27">
        <f t="shared" si="1692"/>
        <v>0</v>
      </c>
      <c r="ALO53" s="27">
        <f t="shared" si="1693"/>
        <v>0</v>
      </c>
      <c r="ALP53" s="27">
        <f t="shared" si="1694"/>
        <v>0</v>
      </c>
      <c r="ALQ53" s="27">
        <f t="shared" si="1695"/>
        <v>0</v>
      </c>
      <c r="ALR53" s="27">
        <f t="shared" si="1696"/>
        <v>0</v>
      </c>
      <c r="ALS53" s="27">
        <f t="shared" si="1697"/>
        <v>0</v>
      </c>
      <c r="ALT53" s="27">
        <f t="shared" si="1698"/>
        <v>0</v>
      </c>
      <c r="ALU53" s="27">
        <f t="shared" si="1699"/>
        <v>0</v>
      </c>
      <c r="ALV53" s="27">
        <f t="shared" si="1700"/>
        <v>0</v>
      </c>
      <c r="ALW53" s="27">
        <f t="shared" si="1701"/>
        <v>0</v>
      </c>
      <c r="AMK53" s="28">
        <v>1725</v>
      </c>
      <c r="AML53" s="28">
        <f t="shared" si="1702"/>
        <v>1725</v>
      </c>
      <c r="AMN53" s="28">
        <v>1748</v>
      </c>
      <c r="AMO53" s="27" t="str">
        <f t="shared" si="1703"/>
        <v>1731</v>
      </c>
      <c r="AMP53" s="27" t="str">
        <f t="shared" si="1704"/>
        <v>1750</v>
      </c>
      <c r="AMQ53" s="27" t="str">
        <f t="shared" si="1705"/>
        <v>1762</v>
      </c>
      <c r="AMR53" s="27" t="str">
        <f t="shared" si="1706"/>
        <v>1743</v>
      </c>
      <c r="AMS53" s="27" t="str">
        <f t="shared" si="1707"/>
        <v>1743</v>
      </c>
      <c r="AMT53" s="27" t="str">
        <f t="shared" si="1708"/>
        <v>1723</v>
      </c>
      <c r="AMU53" s="27" t="str">
        <f t="shared" si="1709"/>
        <v>1723</v>
      </c>
      <c r="AMV53" s="27" t="str">
        <f t="shared" si="1710"/>
        <v>1740</v>
      </c>
      <c r="AMW53" s="27" t="str">
        <f t="shared" si="1711"/>
        <v>1740</v>
      </c>
      <c r="AMX53" s="27" t="str">
        <f t="shared" si="1712"/>
        <v>1721</v>
      </c>
      <c r="AMY53" s="27" t="str">
        <f t="shared" si="1713"/>
        <v>1721</v>
      </c>
      <c r="AMZ53" s="27" t="str">
        <f t="shared" si="1714"/>
        <v>1740</v>
      </c>
      <c r="ANA53" s="27" t="str">
        <f t="shared" si="1715"/>
        <v>1729</v>
      </c>
      <c r="ANB53" s="27" t="str">
        <f t="shared" si="1716"/>
        <v>1718</v>
      </c>
      <c r="ANC53" s="27" t="str">
        <f t="shared" si="1717"/>
        <v>1714</v>
      </c>
      <c r="AND53" s="27" t="str">
        <f t="shared" si="1718"/>
        <v>1696</v>
      </c>
      <c r="ANE53" s="27" t="str">
        <f t="shared" si="1719"/>
        <v>1720</v>
      </c>
      <c r="ANF53" s="27" t="str">
        <f t="shared" si="1720"/>
        <v>1720</v>
      </c>
      <c r="ANG53" s="27" t="str">
        <f t="shared" si="1721"/>
        <v>1720</v>
      </c>
      <c r="ANH53" s="27" t="str">
        <f t="shared" si="1722"/>
        <v>1720</v>
      </c>
      <c r="ANI53" s="27" t="str">
        <f t="shared" si="1723"/>
        <v>1741</v>
      </c>
      <c r="ANJ53" s="27" t="str">
        <f t="shared" si="1724"/>
        <v>1733</v>
      </c>
      <c r="ANK53" s="27" t="str">
        <f t="shared" si="1725"/>
        <v>1733</v>
      </c>
      <c r="ANL53" s="27" t="str">
        <f t="shared" si="1726"/>
        <v>1750</v>
      </c>
      <c r="ANM53" s="27" t="str">
        <f t="shared" si="1727"/>
        <v>1745</v>
      </c>
      <c r="ANN53" s="27" t="str">
        <f t="shared" si="1728"/>
        <v>1745</v>
      </c>
      <c r="ANO53" s="27" t="str">
        <f t="shared" si="1729"/>
        <v>1754</v>
      </c>
      <c r="ANP53" s="27" t="str">
        <f t="shared" si="1730"/>
        <v>1746</v>
      </c>
      <c r="ANQ53" s="27" t="str">
        <f t="shared" si="1731"/>
        <v>1746</v>
      </c>
      <c r="ANR53" s="27" t="str">
        <f t="shared" si="1732"/>
        <v>1766</v>
      </c>
      <c r="ANS53" s="27" t="str">
        <f t="shared" si="1733"/>
        <v>1766</v>
      </c>
      <c r="ANT53" s="27" t="str">
        <f t="shared" si="1734"/>
        <v>1766</v>
      </c>
      <c r="ANU53" s="27" t="str">
        <f t="shared" si="1735"/>
        <v>1751</v>
      </c>
      <c r="ANV53" s="27" t="str">
        <f t="shared" si="1736"/>
        <v>1751</v>
      </c>
      <c r="ANW53" s="27" t="str">
        <f t="shared" si="1737"/>
        <v>1751</v>
      </c>
      <c r="ANX53" s="27" t="str">
        <f t="shared" si="1738"/>
        <v>1759</v>
      </c>
      <c r="ANY53" s="27" t="str">
        <f t="shared" si="1739"/>
        <v>1759</v>
      </c>
      <c r="ANZ53" s="27" t="str">
        <f t="shared" si="1740"/>
        <v>1759</v>
      </c>
      <c r="AOA53" s="27" t="str">
        <f t="shared" si="1741"/>
        <v>1737</v>
      </c>
      <c r="AOB53" s="27" t="str">
        <f t="shared" si="1742"/>
        <v>1737</v>
      </c>
      <c r="AOC53" s="27" t="str">
        <f t="shared" si="1743"/>
        <v>1737</v>
      </c>
      <c r="AOD53" s="27" t="str">
        <f t="shared" si="1744"/>
        <v>1725</v>
      </c>
      <c r="AOE53" s="27" t="str">
        <f t="shared" si="1745"/>
        <v>1725</v>
      </c>
      <c r="AOF53" s="27" t="str">
        <f t="shared" si="1746"/>
        <v>1725</v>
      </c>
      <c r="AOG53" s="27" t="str">
        <f t="shared" si="1747"/>
        <v>1725</v>
      </c>
      <c r="AOH53" s="27" t="str">
        <f t="shared" si="1748"/>
        <v>1725</v>
      </c>
      <c r="AOI53" s="27" t="str">
        <f t="shared" si="1749"/>
        <v>1725</v>
      </c>
      <c r="AOJ53" s="27" t="str">
        <f t="shared" si="1750"/>
        <v>1725</v>
      </c>
      <c r="AOK53" s="27" t="str">
        <f t="shared" si="1751"/>
        <v>1725</v>
      </c>
      <c r="AOL53" s="27" t="str">
        <f t="shared" si="1752"/>
        <v>1725</v>
      </c>
      <c r="AOM53" s="27" t="str">
        <f t="shared" si="1753"/>
        <v>1725</v>
      </c>
      <c r="AON53" s="27" t="str">
        <f t="shared" si="1754"/>
        <v>1725</v>
      </c>
      <c r="AOO53" s="27" t="str">
        <f t="shared" si="1755"/>
        <v>1725</v>
      </c>
      <c r="AOP53" s="27" t="str">
        <f t="shared" si="1756"/>
        <v>1725</v>
      </c>
      <c r="AOQ53" s="27" t="str">
        <f t="shared" si="1757"/>
        <v>1725</v>
      </c>
      <c r="AOR53" s="27" t="str">
        <f t="shared" si="1758"/>
        <v>1725</v>
      </c>
      <c r="AOS53" s="27" t="str">
        <f t="shared" si="1759"/>
        <v>1725</v>
      </c>
      <c r="AOT53" s="27" t="str">
        <f t="shared" si="1760"/>
        <v>1725</v>
      </c>
      <c r="AOU53" s="27" t="str">
        <f t="shared" si="1761"/>
        <v>1725</v>
      </c>
      <c r="AOV53" s="27" t="str">
        <f t="shared" si="1762"/>
        <v>1725</v>
      </c>
      <c r="AOW53" s="27" t="str">
        <f t="shared" si="1763"/>
        <v>1725</v>
      </c>
      <c r="AOX53" s="27" t="str">
        <f t="shared" si="1764"/>
        <v>1725</v>
      </c>
      <c r="AOY53" s="27" t="str">
        <f t="shared" si="1765"/>
        <v>1725</v>
      </c>
      <c r="AOZ53" s="27" t="str">
        <f t="shared" si="1766"/>
        <v>1725</v>
      </c>
      <c r="APA53" s="27" t="str">
        <f t="shared" si="1767"/>
        <v>1725</v>
      </c>
      <c r="APB53" s="27" t="str">
        <f t="shared" si="1768"/>
        <v>1725</v>
      </c>
      <c r="APC53" s="27" t="str">
        <f t="shared" si="1769"/>
        <v>1725</v>
      </c>
      <c r="APD53" s="27" t="str">
        <f t="shared" si="1770"/>
        <v>1725</v>
      </c>
      <c r="APE53" s="27" t="str">
        <f t="shared" si="1771"/>
        <v>1725</v>
      </c>
      <c r="APF53" s="27" t="str">
        <f t="shared" si="1772"/>
        <v>1725</v>
      </c>
      <c r="APG53" s="27" t="str">
        <f t="shared" si="1773"/>
        <v>1725</v>
      </c>
      <c r="APH53" s="27" t="str">
        <f t="shared" si="1774"/>
        <v>1725</v>
      </c>
      <c r="API53" s="27" t="str">
        <f t="shared" si="1775"/>
        <v>1725</v>
      </c>
      <c r="APJ53" s="27" t="str">
        <f t="shared" si="1776"/>
        <v>1725</v>
      </c>
      <c r="APK53" s="27" t="str">
        <f t="shared" si="1777"/>
        <v>1725</v>
      </c>
      <c r="APL53" s="27" t="str">
        <f t="shared" si="1778"/>
        <v>1725</v>
      </c>
      <c r="APM53" s="27" t="str">
        <f t="shared" si="1779"/>
        <v>1725</v>
      </c>
      <c r="APN53" s="27" t="str">
        <f t="shared" si="1780"/>
        <v>1725</v>
      </c>
      <c r="APO53" s="27" t="str">
        <f t="shared" si="1781"/>
        <v>1725</v>
      </c>
      <c r="APP53" s="27" t="str">
        <f t="shared" si="1782"/>
        <v>1725</v>
      </c>
      <c r="APQ53" s="27" t="str">
        <f t="shared" si="1783"/>
        <v>1725</v>
      </c>
      <c r="APR53" s="27" t="str">
        <f t="shared" si="1784"/>
        <v>1725</v>
      </c>
    </row>
    <row r="54" spans="1:1011 1025:1110" x14ac:dyDescent="0.35">
      <c r="A54" s="27">
        <v>92</v>
      </c>
      <c r="B54" s="88" t="s">
        <v>61</v>
      </c>
      <c r="C54" s="91">
        <f>VLOOKUP(A54, Rankings!$A$2:$AN$129, 40, FALSE)</f>
        <v>52</v>
      </c>
      <c r="D54" s="20" t="s">
        <v>389</v>
      </c>
      <c r="I54" s="29">
        <f t="shared" si="893"/>
        <v>13</v>
      </c>
      <c r="L54" s="27" t="s">
        <v>2221</v>
      </c>
      <c r="M54" s="27" t="s">
        <v>2474</v>
      </c>
      <c r="N54" s="27" t="s">
        <v>2900</v>
      </c>
      <c r="O54" s="27" t="s">
        <v>24</v>
      </c>
      <c r="P54" s="27" t="s">
        <v>3111</v>
      </c>
      <c r="Q54" s="27" t="s">
        <v>3160</v>
      </c>
      <c r="R54" s="27" t="s">
        <v>24</v>
      </c>
      <c r="S54" s="27" t="s">
        <v>24</v>
      </c>
      <c r="T54" s="27" t="s">
        <v>3746</v>
      </c>
      <c r="U54" s="27" t="s">
        <v>24</v>
      </c>
      <c r="V54" s="27" t="s">
        <v>4030</v>
      </c>
      <c r="W54" s="27" t="s">
        <v>4131</v>
      </c>
      <c r="X54" s="27" t="s">
        <v>24</v>
      </c>
      <c r="Y54" s="27" t="s">
        <v>24</v>
      </c>
      <c r="Z54" s="27" t="s">
        <v>4567</v>
      </c>
      <c r="AA54" s="27" t="s">
        <v>24</v>
      </c>
      <c r="AB54" s="27" t="s">
        <v>24</v>
      </c>
      <c r="AC54" s="27" t="s">
        <v>24</v>
      </c>
      <c r="AD54" s="27" t="s">
        <v>24</v>
      </c>
      <c r="AE54" s="27" t="s">
        <v>24</v>
      </c>
      <c r="AF54" s="27" t="s">
        <v>5119</v>
      </c>
      <c r="AG54" s="27" t="s">
        <v>24</v>
      </c>
      <c r="AH54" s="27" t="s">
        <v>24</v>
      </c>
      <c r="AI54" s="27" t="s">
        <v>24</v>
      </c>
      <c r="AJ54" s="27" t="s">
        <v>24</v>
      </c>
      <c r="AK54" s="27" t="s">
        <v>24</v>
      </c>
      <c r="AL54" s="27" t="s">
        <v>5793</v>
      </c>
      <c r="AM54" s="27" t="s">
        <v>24</v>
      </c>
      <c r="AN54" s="27" t="s">
        <v>24</v>
      </c>
      <c r="AO54" s="27" t="s">
        <v>6150</v>
      </c>
      <c r="AP54" s="27" t="s">
        <v>24</v>
      </c>
      <c r="AQ54" s="27" t="s">
        <v>24</v>
      </c>
      <c r="AR54" s="27" t="s">
        <v>6445</v>
      </c>
      <c r="AS54" s="27" t="s">
        <v>24</v>
      </c>
      <c r="AT54" s="27" t="s">
        <v>24</v>
      </c>
      <c r="AU54" s="27" t="s">
        <v>6658</v>
      </c>
      <c r="AV54" s="27" t="s">
        <v>24</v>
      </c>
      <c r="AW54" s="27" t="s">
        <v>24</v>
      </c>
      <c r="AX54" s="27" t="s">
        <v>24</v>
      </c>
      <c r="AY54" s="27" t="s">
        <v>24</v>
      </c>
      <c r="AZ54" s="27" t="s">
        <v>24</v>
      </c>
      <c r="BA54" s="27" t="s">
        <v>24</v>
      </c>
      <c r="BB54" s="27" t="s">
        <v>24</v>
      </c>
      <c r="BC54" s="27" t="s">
        <v>24</v>
      </c>
      <c r="BD54" s="27" t="s">
        <v>24</v>
      </c>
      <c r="BE54" s="27" t="s">
        <v>24</v>
      </c>
      <c r="BF54" s="27" t="s">
        <v>24</v>
      </c>
      <c r="BG54" s="27" t="s">
        <v>24</v>
      </c>
      <c r="BH54" s="27" t="s">
        <v>24</v>
      </c>
      <c r="BI54" s="27" t="s">
        <v>24</v>
      </c>
      <c r="BJ54" s="27" t="s">
        <v>24</v>
      </c>
      <c r="BK54" s="27" t="s">
        <v>24</v>
      </c>
      <c r="BL54" s="27" t="s">
        <v>24</v>
      </c>
      <c r="BM54" s="27" t="s">
        <v>24</v>
      </c>
      <c r="BN54" s="27" t="s">
        <v>24</v>
      </c>
      <c r="BO54" s="27" t="s">
        <v>24</v>
      </c>
      <c r="BP54" s="27" t="s">
        <v>24</v>
      </c>
      <c r="BQ54" s="27" t="s">
        <v>24</v>
      </c>
      <c r="BR54" s="27" t="s">
        <v>24</v>
      </c>
      <c r="BS54" s="27" t="s">
        <v>24</v>
      </c>
      <c r="BT54" s="27" t="s">
        <v>24</v>
      </c>
      <c r="BU54" s="27" t="s">
        <v>24</v>
      </c>
      <c r="BV54" s="27" t="s">
        <v>24</v>
      </c>
      <c r="BW54" s="27" t="s">
        <v>24</v>
      </c>
      <c r="BX54" s="27" t="s">
        <v>24</v>
      </c>
      <c r="BY54" s="27" t="s">
        <v>24</v>
      </c>
      <c r="BZ54" s="27" t="s">
        <v>24</v>
      </c>
      <c r="CA54" s="27" t="s">
        <v>24</v>
      </c>
      <c r="CB54" s="27" t="s">
        <v>24</v>
      </c>
      <c r="CC54" s="27" t="s">
        <v>24</v>
      </c>
      <c r="CD54" s="27" t="s">
        <v>24</v>
      </c>
      <c r="CE54" s="27" t="s">
        <v>24</v>
      </c>
      <c r="CF54" s="27" t="s">
        <v>24</v>
      </c>
      <c r="CG54" s="27" t="s">
        <v>24</v>
      </c>
      <c r="CH54" s="27" t="s">
        <v>24</v>
      </c>
      <c r="CI54" s="27" t="s">
        <v>24</v>
      </c>
      <c r="CJ54" s="27" t="s">
        <v>24</v>
      </c>
      <c r="CK54" s="27" t="s">
        <v>24</v>
      </c>
      <c r="CL54" s="27" t="s">
        <v>24</v>
      </c>
      <c r="CM54" s="27" t="s">
        <v>24</v>
      </c>
      <c r="CN54" s="27" t="s">
        <v>24</v>
      </c>
      <c r="CO54" s="27" t="s">
        <v>24</v>
      </c>
      <c r="CQ54" s="28">
        <f t="shared" si="894"/>
        <v>4</v>
      </c>
      <c r="CR54" s="28">
        <f t="shared" si="895"/>
        <v>3</v>
      </c>
      <c r="CS54" s="28">
        <f t="shared" si="896"/>
        <v>3</v>
      </c>
      <c r="CT54" s="28">
        <f t="shared" si="897"/>
        <v>2</v>
      </c>
      <c r="CU54" s="28">
        <f t="shared" si="898"/>
        <v>2</v>
      </c>
      <c r="CV54" s="28">
        <f t="shared" si="899"/>
        <v>2</v>
      </c>
      <c r="CW54" s="28">
        <f t="shared" si="900"/>
        <v>3</v>
      </c>
      <c r="CX54" s="28">
        <f t="shared" si="901"/>
        <v>2</v>
      </c>
      <c r="CY54" s="28">
        <f t="shared" si="902"/>
        <v>0</v>
      </c>
      <c r="CZ54" s="28">
        <f t="shared" si="903"/>
        <v>0</v>
      </c>
      <c r="DA54" s="28">
        <f t="shared" si="904"/>
        <v>0</v>
      </c>
      <c r="DB54" s="28">
        <f t="shared" si="905"/>
        <v>0</v>
      </c>
      <c r="DC54" s="28">
        <f t="shared" si="906"/>
        <v>1</v>
      </c>
      <c r="DD54" s="28">
        <f t="shared" si="907"/>
        <v>0</v>
      </c>
      <c r="DE54" s="28">
        <f t="shared" si="908"/>
        <v>0</v>
      </c>
      <c r="DF54" s="28">
        <f t="shared" si="909"/>
        <v>1</v>
      </c>
      <c r="DG54" s="28">
        <f t="shared" si="910"/>
        <v>0</v>
      </c>
      <c r="DH54" s="28">
        <f t="shared" si="911"/>
        <v>0</v>
      </c>
      <c r="DI54" s="28">
        <f t="shared" si="912"/>
        <v>0</v>
      </c>
      <c r="DJ54" s="28">
        <f t="shared" si="913"/>
        <v>0</v>
      </c>
      <c r="DK54" s="28">
        <f t="shared" si="914"/>
        <v>0</v>
      </c>
      <c r="DL54" s="28">
        <f t="shared" si="915"/>
        <v>0</v>
      </c>
      <c r="DM54" s="28">
        <f t="shared" si="916"/>
        <v>0</v>
      </c>
      <c r="DN54" s="28">
        <f t="shared" si="917"/>
        <v>0</v>
      </c>
      <c r="DO54" s="28">
        <f t="shared" si="918"/>
        <v>1</v>
      </c>
      <c r="DP54" s="28">
        <f t="shared" si="919"/>
        <v>1</v>
      </c>
      <c r="DR54">
        <f t="shared" si="920"/>
        <v>1</v>
      </c>
      <c r="DS54">
        <f t="shared" si="921"/>
        <v>3</v>
      </c>
      <c r="DT54">
        <f t="shared" si="922"/>
        <v>2</v>
      </c>
      <c r="DU54">
        <f t="shared" si="923"/>
        <v>0</v>
      </c>
      <c r="DV54">
        <f t="shared" si="924"/>
        <v>9</v>
      </c>
      <c r="DW54">
        <f t="shared" si="925"/>
        <v>1</v>
      </c>
      <c r="DX54">
        <f t="shared" si="926"/>
        <v>0</v>
      </c>
      <c r="DY54">
        <f t="shared" si="927"/>
        <v>0</v>
      </c>
      <c r="DZ54">
        <f t="shared" si="928"/>
        <v>2</v>
      </c>
      <c r="EA54">
        <f t="shared" si="929"/>
        <v>0</v>
      </c>
      <c r="EB54">
        <f t="shared" si="930"/>
        <v>12</v>
      </c>
      <c r="EC54">
        <f t="shared" si="931"/>
        <v>3</v>
      </c>
      <c r="ED54">
        <f t="shared" si="932"/>
        <v>0</v>
      </c>
      <c r="EE54">
        <f t="shared" si="933"/>
        <v>0</v>
      </c>
      <c r="EF54">
        <f t="shared" si="934"/>
        <v>3</v>
      </c>
      <c r="EG54">
        <f t="shared" si="935"/>
        <v>0</v>
      </c>
      <c r="EH54">
        <f t="shared" si="936"/>
        <v>0</v>
      </c>
      <c r="EI54">
        <f t="shared" si="937"/>
        <v>0</v>
      </c>
      <c r="EJ54">
        <f t="shared" si="938"/>
        <v>0</v>
      </c>
      <c r="EK54">
        <f t="shared" si="939"/>
        <v>0</v>
      </c>
      <c r="EL54">
        <f t="shared" si="940"/>
        <v>1</v>
      </c>
      <c r="EM54">
        <f t="shared" si="941"/>
        <v>0</v>
      </c>
      <c r="EN54">
        <f t="shared" si="942"/>
        <v>0</v>
      </c>
      <c r="EO54">
        <f t="shared" si="943"/>
        <v>0</v>
      </c>
      <c r="EP54">
        <f t="shared" si="944"/>
        <v>0</v>
      </c>
      <c r="EQ54">
        <f t="shared" si="945"/>
        <v>0</v>
      </c>
      <c r="ER54">
        <f t="shared" si="946"/>
        <v>2</v>
      </c>
      <c r="ES54">
        <f t="shared" si="947"/>
        <v>0</v>
      </c>
      <c r="ET54">
        <f t="shared" si="948"/>
        <v>0</v>
      </c>
      <c r="EU54">
        <f t="shared" si="949"/>
        <v>4</v>
      </c>
      <c r="EV54">
        <f t="shared" si="950"/>
        <v>0</v>
      </c>
      <c r="EW54">
        <f t="shared" si="951"/>
        <v>0</v>
      </c>
      <c r="EX54">
        <f t="shared" si="952"/>
        <v>1</v>
      </c>
      <c r="EY54">
        <f t="shared" si="953"/>
        <v>0</v>
      </c>
      <c r="EZ54">
        <f t="shared" si="954"/>
        <v>0</v>
      </c>
      <c r="FA54">
        <f t="shared" si="955"/>
        <v>4</v>
      </c>
      <c r="FB54">
        <f t="shared" si="956"/>
        <v>0</v>
      </c>
      <c r="FC54">
        <f t="shared" si="957"/>
        <v>0</v>
      </c>
      <c r="FD54">
        <f t="shared" si="958"/>
        <v>0</v>
      </c>
      <c r="FE54">
        <f t="shared" si="959"/>
        <v>0</v>
      </c>
      <c r="FF54">
        <f t="shared" si="960"/>
        <v>0</v>
      </c>
      <c r="FG54">
        <f t="shared" si="961"/>
        <v>0</v>
      </c>
      <c r="FH54">
        <f t="shared" si="962"/>
        <v>0</v>
      </c>
      <c r="FI54">
        <f t="shared" si="963"/>
        <v>0</v>
      </c>
      <c r="FJ54">
        <f t="shared" si="964"/>
        <v>0</v>
      </c>
      <c r="FK54">
        <f t="shared" si="965"/>
        <v>0</v>
      </c>
      <c r="FL54">
        <f t="shared" si="966"/>
        <v>0</v>
      </c>
      <c r="FM54">
        <f t="shared" si="967"/>
        <v>0</v>
      </c>
      <c r="FN54">
        <f t="shared" si="968"/>
        <v>0</v>
      </c>
      <c r="FO54">
        <f t="shared" si="969"/>
        <v>0</v>
      </c>
      <c r="FP54">
        <f t="shared" si="970"/>
        <v>0</v>
      </c>
      <c r="FQ54">
        <f t="shared" si="971"/>
        <v>0</v>
      </c>
      <c r="FR54">
        <f t="shared" si="972"/>
        <v>0</v>
      </c>
      <c r="FS54">
        <f t="shared" si="973"/>
        <v>0</v>
      </c>
      <c r="FT54">
        <f t="shared" si="974"/>
        <v>0</v>
      </c>
      <c r="FU54">
        <f t="shared" si="975"/>
        <v>0</v>
      </c>
      <c r="FV54">
        <f t="shared" si="976"/>
        <v>0</v>
      </c>
      <c r="FW54">
        <f t="shared" si="977"/>
        <v>0</v>
      </c>
      <c r="FX54">
        <f t="shared" si="978"/>
        <v>0</v>
      </c>
      <c r="FY54">
        <f t="shared" si="979"/>
        <v>0</v>
      </c>
      <c r="FZ54">
        <f t="shared" si="980"/>
        <v>0</v>
      </c>
      <c r="GA54">
        <f t="shared" si="981"/>
        <v>0</v>
      </c>
      <c r="GB54">
        <f t="shared" si="982"/>
        <v>0</v>
      </c>
      <c r="GC54">
        <f t="shared" si="983"/>
        <v>0</v>
      </c>
      <c r="GD54">
        <f t="shared" si="984"/>
        <v>0</v>
      </c>
      <c r="GE54">
        <f t="shared" si="985"/>
        <v>0</v>
      </c>
      <c r="GF54">
        <f t="shared" si="986"/>
        <v>0</v>
      </c>
      <c r="GG54">
        <f t="shared" si="987"/>
        <v>0</v>
      </c>
      <c r="GH54">
        <f t="shared" si="988"/>
        <v>0</v>
      </c>
      <c r="GI54">
        <f t="shared" si="989"/>
        <v>0</v>
      </c>
      <c r="GJ54">
        <f t="shared" si="990"/>
        <v>0</v>
      </c>
      <c r="GK54">
        <f t="shared" si="991"/>
        <v>0</v>
      </c>
      <c r="GL54">
        <f t="shared" si="992"/>
        <v>0</v>
      </c>
      <c r="GM54">
        <f t="shared" si="993"/>
        <v>0</v>
      </c>
      <c r="GN54">
        <f t="shared" si="994"/>
        <v>0</v>
      </c>
      <c r="GO54">
        <f t="shared" si="995"/>
        <v>0</v>
      </c>
      <c r="GP54">
        <f t="shared" si="996"/>
        <v>0</v>
      </c>
      <c r="GQ54">
        <f t="shared" si="997"/>
        <v>0</v>
      </c>
      <c r="GR54">
        <f t="shared" si="998"/>
        <v>0</v>
      </c>
      <c r="GS54">
        <f t="shared" si="999"/>
        <v>0</v>
      </c>
      <c r="GT54">
        <f t="shared" si="1000"/>
        <v>0</v>
      </c>
      <c r="GU54">
        <f t="shared" si="1001"/>
        <v>0</v>
      </c>
      <c r="GW54" s="28">
        <f t="shared" si="1002"/>
        <v>6.5346572639153937</v>
      </c>
      <c r="GX54" s="28">
        <f t="shared" si="1003"/>
        <v>0</v>
      </c>
      <c r="GY54" s="28">
        <f t="shared" si="1004"/>
        <v>0.60697771736973627</v>
      </c>
      <c r="GZ54" s="28">
        <f t="shared" si="1005"/>
        <v>0</v>
      </c>
      <c r="HA54" s="28">
        <f t="shared" si="1006"/>
        <v>0</v>
      </c>
      <c r="HB54" s="28">
        <f t="shared" si="1007"/>
        <v>6.8381461226002616</v>
      </c>
      <c r="HC54" s="28">
        <f t="shared" si="1008"/>
        <v>0.52538490436908958</v>
      </c>
      <c r="HE54">
        <f>IFERROR(VLOOKUP(_xlfn.NUMBERVALUE(MID(L54, SEARCH("!", L54)+1, SEARCH("+", L54)-SEARCH("!", L54)-1)), Rankings!$A$2:$BK$129, 63, FALSE),0)</f>
        <v>0.25283408970337745</v>
      </c>
      <c r="HF54">
        <f>IFERROR(VLOOKUP(_xlfn.NUMBERVALUE(MID(M54, SEARCH("!", M54)+1, SEARCH("+", M54)-SEARCH("!", M54)-1)), Rankings!$A$2:$BK$129, 63, FALSE),0)</f>
        <v>0.48010786707198716</v>
      </c>
      <c r="HG54">
        <f>IFERROR(VLOOKUP(_xlfn.NUMBERVALUE(MID(N54, SEARCH("!", N54)+1, SEARCH("+", N54)-SEARCH("!", N54)-1)), Rankings!$A$2:$BK$129, 63, FALSE),0)</f>
        <v>0.84785933157695315</v>
      </c>
      <c r="HH54">
        <f>IFERROR(VLOOKUP(_xlfn.NUMBERVALUE(MID(O54, SEARCH("!", O54)+1, SEARCH("+", O54)-SEARCH("!", O54)-1)), Rankings!$A$2:$BK$129, 63, FALSE),0)</f>
        <v>0</v>
      </c>
      <c r="HI54">
        <f>IFERROR(VLOOKUP(_xlfn.NUMBERVALUE(MID(P54, SEARCH("!", P54)+1, SEARCH("+", P54)-SEARCH("!", P54)-1)), Rankings!$A$2:$BK$129, 63, FALSE),0)</f>
        <v>0.13381089047003955</v>
      </c>
      <c r="HJ54">
        <f>IFERROR(VLOOKUP(_xlfn.NUMBERVALUE(MID(Q54, SEARCH("!", Q54)+1, SEARCH("+", Q54)-SEARCH("!", Q54)-1)), Rankings!$A$2:$BK$129, 63, FALSE),0)</f>
        <v>0.45031307536905057</v>
      </c>
      <c r="HK54">
        <f>IFERROR(VLOOKUP(_xlfn.NUMBERVALUE(MID(R54, SEARCH("!", R54)+1, SEARCH("+", R54)-SEARCH("!", R54)-1)), Rankings!$A$2:$BK$129, 63, FALSE),0)</f>
        <v>0</v>
      </c>
      <c r="HL54">
        <f>IFERROR(VLOOKUP(_xlfn.NUMBERVALUE(MID(S54, SEARCH("!", S54)+1, SEARCH("+", S54)-SEARCH("!", S54)-1)), Rankings!$A$2:$BK$129, 63, FALSE),0)</f>
        <v>0</v>
      </c>
      <c r="HM54">
        <f>IFERROR(VLOOKUP(_xlfn.NUMBERVALUE(MID(T54, SEARCH("!", T54)+1, SEARCH("+", T54)-SEARCH("!", T54)-1)), Rankings!$A$2:$BK$129, 63, FALSE),0)</f>
        <v>0.72111303852145381</v>
      </c>
      <c r="HN54">
        <f>IFERROR(VLOOKUP(_xlfn.NUMBERVALUE(MID(U54, SEARCH("!", U54)+1, SEARCH("+", U54)-SEARCH("!", U54)-1)), Rankings!$A$2:$BK$129, 63, FALSE),0)</f>
        <v>0</v>
      </c>
      <c r="HO54">
        <f>IFERROR(VLOOKUP(_xlfn.NUMBERVALUE(MID(V54, SEARCH("!", V54)+1, SEARCH("+", V54)-SEARCH("!", V54)-1)), Rankings!$A$2:$BK$129, 63, FALSE),0)</f>
        <v>0.47316682689969669</v>
      </c>
      <c r="HP54">
        <f>IFERROR(VLOOKUP(_xlfn.NUMBERVALUE(MID(W54, SEARCH("!", W54)+1, SEARCH("+", W54)-SEARCH("!", W54)-1)), Rankings!$A$2:$BK$129, 63, FALSE),0)</f>
        <v>0.46338138623394648</v>
      </c>
      <c r="HQ54">
        <f>IFERROR(VLOOKUP(_xlfn.NUMBERVALUE(MID(X54, SEARCH("!", X54)+1, SEARCH("+", X54)-SEARCH("!", X54)-1)), Rankings!$A$2:$BK$129, 63, FALSE),0)</f>
        <v>0</v>
      </c>
      <c r="HR54">
        <f>IFERROR(VLOOKUP(_xlfn.NUMBERVALUE(MID(Y54, SEARCH("!", Y54)+1, SEARCH("+", Y54)-SEARCH("!", Y54)-1)), Rankings!$A$2:$BK$129, 63, FALSE),0)</f>
        <v>0</v>
      </c>
      <c r="HS54">
        <f>IFERROR(VLOOKUP(_xlfn.NUMBERVALUE(MID(Z54, SEARCH("!", Z54)+1, SEARCH("+", Z54)-SEARCH("!", Z54)-1)), Rankings!$A$2:$BK$129, 63, FALSE),0)</f>
        <v>0.45081930301180934</v>
      </c>
      <c r="HT54">
        <f>IFERROR(VLOOKUP(_xlfn.NUMBERVALUE(MID(AA54, SEARCH("!", AA54)+1, SEARCH("+", AA54)-SEARCH("!", AA54)-1)), Rankings!$A$2:$BK$129, 63, FALSE),0)</f>
        <v>0</v>
      </c>
      <c r="HU54">
        <f>IFERROR(VLOOKUP(_xlfn.NUMBERVALUE(MID(AB54, SEARCH("!", AB54)+1, SEARCH("+", AB54)-SEARCH("!", AB54)-1)), Rankings!$A$2:$BK$129, 63, FALSE),0)</f>
        <v>0</v>
      </c>
      <c r="HV54">
        <f>IFERROR(VLOOKUP(_xlfn.NUMBERVALUE(MID(AC54, SEARCH("!", AC54)+1, SEARCH("+", AC54)-SEARCH("!", AC54)-1)), Rankings!$A$2:$BK$129, 63, FALSE),0)</f>
        <v>0</v>
      </c>
      <c r="HW54">
        <f>IFERROR(VLOOKUP(_xlfn.NUMBERVALUE(MID(AD54, SEARCH("!", AD54)+1, SEARCH("+", AD54)-SEARCH("!", AD54)-1)), Rankings!$A$2:$BK$129, 63, FALSE),0)</f>
        <v>0</v>
      </c>
      <c r="HX54">
        <f>IFERROR(VLOOKUP(_xlfn.NUMBERVALUE(MID(AE54, SEARCH("!", AE54)+1, SEARCH("+", AE54)-SEARCH("!", AE54)-1)), Rankings!$A$2:$BK$129, 63, FALSE),0)</f>
        <v>0</v>
      </c>
      <c r="HY54">
        <f>IFERROR(VLOOKUP(_xlfn.NUMBERVALUE(MID(AF54, SEARCH("!", AF54)+1, SEARCH("+", AF54)-SEARCH("!", AF54)-1)), Rankings!$A$2:$BK$129, 63, FALSE),0)</f>
        <v>0.63476701070308261</v>
      </c>
      <c r="HZ54">
        <f>IFERROR(VLOOKUP(_xlfn.NUMBERVALUE(MID(AG54, SEARCH("!", AG54)+1, SEARCH("+", AG54)-SEARCH("!", AG54)-1)), Rankings!$A$2:$BK$129, 63, FALSE),0)</f>
        <v>0</v>
      </c>
      <c r="IA54">
        <f>IFERROR(VLOOKUP(_xlfn.NUMBERVALUE(MID(AH54, SEARCH("!", AH54)+1, SEARCH("+", AH54)-SEARCH("!", AH54)-1)), Rankings!$A$2:$BK$129, 63, FALSE),0)</f>
        <v>0</v>
      </c>
      <c r="IB54">
        <f>IFERROR(VLOOKUP(_xlfn.NUMBERVALUE(MID(AI54, SEARCH("!", AI54)+1, SEARCH("+", AI54)-SEARCH("!", AI54)-1)), Rankings!$A$2:$BK$129, 63, FALSE),0)</f>
        <v>0</v>
      </c>
      <c r="IC54">
        <f>IFERROR(VLOOKUP(_xlfn.NUMBERVALUE(MID(AJ54, SEARCH("!", AJ54)+1, SEARCH("+", AJ54)-SEARCH("!", AJ54)-1)), Rankings!$A$2:$BK$129, 63, FALSE),0)</f>
        <v>0</v>
      </c>
      <c r="ID54">
        <f>IFERROR(VLOOKUP(_xlfn.NUMBERVALUE(MID(AK54, SEARCH("!", AK54)+1, SEARCH("+", AK54)-SEARCH("!", AK54)-1)), Rankings!$A$2:$BK$129, 63, FALSE),0)</f>
        <v>0</v>
      </c>
      <c r="IE54">
        <f>IFERROR(VLOOKUP(_xlfn.NUMBERVALUE(MID(AL54, SEARCH("!", AL54)+1, SEARCH("+", AL54)-SEARCH("!", AL54)-1)), Rankings!$A$2:$BK$129, 63, FALSE),0)</f>
        <v>0.56944935107390082</v>
      </c>
      <c r="IF54">
        <f>IFERROR(VLOOKUP(_xlfn.NUMBERVALUE(MID(AM54, SEARCH("!", AM54)+1, SEARCH("+", AM54)-SEARCH("!", AM54)-1)), Rankings!$A$2:$BK$129, 63, FALSE),0)</f>
        <v>0</v>
      </c>
      <c r="IG54">
        <f>IFERROR(VLOOKUP(_xlfn.NUMBERVALUE(MID(AN54, SEARCH("!", AN54)+1, SEARCH("+", AN54)-SEARCH("!", AN54)-1)), Rankings!$A$2:$BK$129, 63, FALSE),0)</f>
        <v>0</v>
      </c>
      <c r="IH54">
        <f>IFERROR(VLOOKUP(_xlfn.NUMBERVALUE(MID(AO54, SEARCH("!", AO54)+1, SEARCH("+", AO54)-SEARCH("!", AO54)-1)), Rankings!$A$2:$BK$129, 63, FALSE),0)</f>
        <v>0.54581257305231079</v>
      </c>
      <c r="II54">
        <f>IFERROR(VLOOKUP(_xlfn.NUMBERVALUE(MID(AP54, SEARCH("!", AP54)+1, SEARCH("+", AP54)-SEARCH("!", AP54)-1)), Rankings!$A$2:$BK$129, 63, FALSE),0)</f>
        <v>0</v>
      </c>
      <c r="IJ54">
        <f>IFERROR(VLOOKUP(_xlfn.NUMBERVALUE(MID(AQ54, SEARCH("!", AQ54)+1, SEARCH("+", AQ54)-SEARCH("!", AQ54)-1)), Rankings!$A$2:$BK$129, 63, FALSE),0)</f>
        <v>0</v>
      </c>
      <c r="IK54">
        <f>IFERROR(VLOOKUP(_xlfn.NUMBERVALUE(MID(AR54, SEARCH("!", AR54)+1, SEARCH("+", AR54)-SEARCH("!", AR54)-1)), Rankings!$A$2:$BK$129, 63, FALSE),0)</f>
        <v>0.61763310758540235</v>
      </c>
      <c r="IL54">
        <f>IFERROR(VLOOKUP(_xlfn.NUMBERVALUE(MID(AS54, SEARCH("!", AS54)+1, SEARCH("+", AS54)-SEARCH("!", AS54)-1)), Rankings!$A$2:$BK$129, 63, FALSE),0)</f>
        <v>0</v>
      </c>
      <c r="IM54">
        <f>IFERROR(VLOOKUP(_xlfn.NUMBERVALUE(MID(AT54, SEARCH("!", AT54)+1, SEARCH("+", AT54)-SEARCH("!", AT54)-1)), Rankings!$A$2:$BK$129, 63, FALSE),0)</f>
        <v>0</v>
      </c>
      <c r="IN54">
        <f>IFERROR(VLOOKUP(_xlfn.NUMBERVALUE(MID(AU54, SEARCH("!", AU54)+1, SEARCH("+", AU54)-SEARCH("!", AU54)-1)), Rankings!$A$2:$BK$129, 63, FALSE),0)</f>
        <v>0.50056713001211739</v>
      </c>
      <c r="IO54">
        <f>IFERROR(VLOOKUP(_xlfn.NUMBERVALUE(MID(AV54, SEARCH("!", AV54)+1, SEARCH("+", AV54)-SEARCH("!", AV54)-1)), Rankings!$A$2:$BK$129, 63, FALSE),0)</f>
        <v>0</v>
      </c>
      <c r="IP54">
        <f>IFERROR(VLOOKUP(_xlfn.NUMBERVALUE(MID(AW54, SEARCH("!", AW54)+1, SEARCH("+", AW54)-SEARCH("!", AW54)-1)), Rankings!$A$2:$BK$129, 63, FALSE),0)</f>
        <v>0</v>
      </c>
      <c r="IQ54">
        <f>IFERROR(VLOOKUP(_xlfn.NUMBERVALUE(MID(AX54, SEARCH("!", AX54)+1, SEARCH("+", AX54)-SEARCH("!", AX54)-1)), Rankings!$A$2:$BK$129, 63, FALSE),0)</f>
        <v>0</v>
      </c>
      <c r="IR54">
        <f>IFERROR(VLOOKUP(_xlfn.NUMBERVALUE(MID(AY54, SEARCH("!", AY54)+1, SEARCH("+", AY54)-SEARCH("!", AY54)-1)), Rankings!$A$2:$BK$129, 63, FALSE),0)</f>
        <v>0</v>
      </c>
      <c r="IS54">
        <f>IFERROR(VLOOKUP(_xlfn.NUMBERVALUE(MID(AZ54, SEARCH("!", AZ54)+1, SEARCH("+", AZ54)-SEARCH("!", AZ54)-1)), Rankings!$A$2:$BK$129, 63, FALSE),0)</f>
        <v>0</v>
      </c>
      <c r="IT54">
        <f>IFERROR(VLOOKUP(_xlfn.NUMBERVALUE(MID(BA54, SEARCH("!", BA54)+1, SEARCH("+", BA54)-SEARCH("!", BA54)-1)), Rankings!$A$2:$BK$129, 63, FALSE),0)</f>
        <v>0</v>
      </c>
      <c r="IU54">
        <f>IFERROR(VLOOKUP(_xlfn.NUMBERVALUE(MID(BB54, SEARCH("!", BB54)+1, SEARCH("+", BB54)-SEARCH("!", BB54)-1)), Rankings!$A$2:$BK$129, 63, FALSE),0)</f>
        <v>0</v>
      </c>
      <c r="IV54">
        <f>IFERROR(VLOOKUP(_xlfn.NUMBERVALUE(MID(BC54, SEARCH("!", BC54)+1, SEARCH("+", BC54)-SEARCH("!", BC54)-1)), Rankings!$A$2:$BK$129, 63, FALSE),0)</f>
        <v>0</v>
      </c>
      <c r="IW54">
        <f>IFERROR(VLOOKUP(_xlfn.NUMBERVALUE(MID(BD54, SEARCH("!", BD54)+1, SEARCH("+", BD54)-SEARCH("!", BD54)-1)), Rankings!$A$2:$BK$129, 63, FALSE),0)</f>
        <v>0</v>
      </c>
      <c r="IX54">
        <f>IFERROR(VLOOKUP(_xlfn.NUMBERVALUE(MID(BE54, SEARCH("!", BE54)+1, SEARCH("+", BE54)-SEARCH("!", BE54)-1)), Rankings!$A$2:$BK$129, 63, FALSE),0)</f>
        <v>0</v>
      </c>
      <c r="IY54">
        <f>IFERROR(VLOOKUP(_xlfn.NUMBERVALUE(MID(BF54, SEARCH("!", BF54)+1, SEARCH("+", BF54)-SEARCH("!", BF54)-1)), Rankings!$A$2:$BK$129, 63, FALSE),0)</f>
        <v>0</v>
      </c>
      <c r="IZ54">
        <f>IFERROR(VLOOKUP(_xlfn.NUMBERVALUE(MID(BG54, SEARCH("!", BG54)+1, SEARCH("+", BG54)-SEARCH("!", BG54)-1)), Rankings!$A$2:$BK$129, 63, FALSE),0)</f>
        <v>0</v>
      </c>
      <c r="JA54">
        <f>IFERROR(VLOOKUP(_xlfn.NUMBERVALUE(MID(BH54, SEARCH("!", BH54)+1, SEARCH("+", BH54)-SEARCH("!", BH54)-1)), Rankings!$A$2:$BK$129, 63, FALSE),0)</f>
        <v>0</v>
      </c>
      <c r="JB54">
        <f>IFERROR(VLOOKUP(_xlfn.NUMBERVALUE(MID(BI54, SEARCH("!", BI54)+1, SEARCH("+", BI54)-SEARCH("!", BI54)-1)), Rankings!$A$2:$BK$129, 63, FALSE),0)</f>
        <v>0</v>
      </c>
      <c r="JC54">
        <f>IFERROR(VLOOKUP(_xlfn.NUMBERVALUE(MID(BJ54, SEARCH("!", BJ54)+1, SEARCH("+", BJ54)-SEARCH("!", BJ54)-1)), Rankings!$A$2:$BK$129, 63, FALSE),0)</f>
        <v>0</v>
      </c>
      <c r="JD54">
        <f>IFERROR(VLOOKUP(_xlfn.NUMBERVALUE(MID(BK54, SEARCH("!", BK54)+1, SEARCH("+", BK54)-SEARCH("!", BK54)-1)), Rankings!$A$2:$BK$129, 63, FALSE),0)</f>
        <v>0</v>
      </c>
      <c r="JE54">
        <f>IFERROR(VLOOKUP(_xlfn.NUMBERVALUE(MID(BL54, SEARCH("!", BL54)+1, SEARCH("+", BL54)-SEARCH("!", BL54)-1)), Rankings!$A$2:$BK$129, 63, FALSE),0)</f>
        <v>0</v>
      </c>
      <c r="JF54">
        <f>IFERROR(VLOOKUP(_xlfn.NUMBERVALUE(MID(BM54, SEARCH("!", BM54)+1, SEARCH("+", BM54)-SEARCH("!", BM54)-1)), Rankings!$A$2:$BK$129, 63, FALSE),0)</f>
        <v>0</v>
      </c>
      <c r="JG54">
        <f>IFERROR(VLOOKUP(_xlfn.NUMBERVALUE(MID(BN54, SEARCH("!", BN54)+1, SEARCH("+", BN54)-SEARCH("!", BN54)-1)), Rankings!$A$2:$BK$129, 63, FALSE),0)</f>
        <v>0</v>
      </c>
      <c r="JH54">
        <f>IFERROR(VLOOKUP(_xlfn.NUMBERVALUE(MID(BO54, SEARCH("!", BO54)+1, SEARCH("+", BO54)-SEARCH("!", BO54)-1)), Rankings!$A$2:$BK$129, 63, FALSE),0)</f>
        <v>0</v>
      </c>
      <c r="JI54">
        <f>IFERROR(VLOOKUP(_xlfn.NUMBERVALUE(MID(BP54, SEARCH("!", BP54)+1, SEARCH("+", BP54)-SEARCH("!", BP54)-1)), Rankings!$A$2:$BK$129, 63, FALSE),0)</f>
        <v>0</v>
      </c>
      <c r="JJ54">
        <f>IFERROR(VLOOKUP(_xlfn.NUMBERVALUE(MID(BQ54, SEARCH("!", BQ54)+1, SEARCH("+", BQ54)-SEARCH("!", BQ54)-1)), Rankings!$A$2:$BK$129, 63, FALSE),0)</f>
        <v>0</v>
      </c>
      <c r="JK54">
        <f>IFERROR(VLOOKUP(_xlfn.NUMBERVALUE(MID(BR54, SEARCH("!", BR54)+1, SEARCH("+", BR54)-SEARCH("!", BR54)-1)), Rankings!$A$2:$BK$129, 63, FALSE),0)</f>
        <v>0</v>
      </c>
      <c r="JL54">
        <f>IFERROR(VLOOKUP(_xlfn.NUMBERVALUE(MID(BS54, SEARCH("!", BS54)+1, SEARCH("+", BS54)-SEARCH("!", BS54)-1)), Rankings!$A$2:$BK$129, 63, FALSE),0)</f>
        <v>0</v>
      </c>
      <c r="JM54">
        <f>IFERROR(VLOOKUP(_xlfn.NUMBERVALUE(MID(BT54, SEARCH("!", BT54)+1, SEARCH("+", BT54)-SEARCH("!", BT54)-1)), Rankings!$A$2:$BK$129, 63, FALSE),0)</f>
        <v>0</v>
      </c>
      <c r="JN54">
        <f>IFERROR(VLOOKUP(_xlfn.NUMBERVALUE(MID(BU54, SEARCH("!", BU54)+1, SEARCH("+", BU54)-SEARCH("!", BU54)-1)), Rankings!$A$2:$BK$129, 63, FALSE),0)</f>
        <v>0</v>
      </c>
      <c r="JO54">
        <f>IFERROR(VLOOKUP(_xlfn.NUMBERVALUE(MID(BV54, SEARCH("!", BV54)+1, SEARCH("+", BV54)-SEARCH("!", BV54)-1)), Rankings!$A$2:$BK$129, 63, FALSE),0)</f>
        <v>0</v>
      </c>
      <c r="JP54">
        <f>IFERROR(VLOOKUP(_xlfn.NUMBERVALUE(MID(BW54, SEARCH("!", BW54)+1, SEARCH("+", BW54)-SEARCH("!", BW54)-1)), Rankings!$A$2:$BK$129, 63, FALSE),0)</f>
        <v>0</v>
      </c>
      <c r="JQ54">
        <f>IFERROR(VLOOKUP(_xlfn.NUMBERVALUE(MID(BX54, SEARCH("!", BX54)+1, SEARCH("+", BX54)-SEARCH("!", BX54)-1)), Rankings!$A$2:$BK$129, 63, FALSE),0)</f>
        <v>0</v>
      </c>
      <c r="JR54">
        <f>IFERROR(VLOOKUP(_xlfn.NUMBERVALUE(MID(BY54, SEARCH("!", BY54)+1, SEARCH("+", BY54)-SEARCH("!", BY54)-1)), Rankings!$A$2:$BK$129, 63, FALSE),0)</f>
        <v>0</v>
      </c>
      <c r="JS54">
        <f>IFERROR(VLOOKUP(_xlfn.NUMBERVALUE(MID(BZ54, SEARCH("!", BZ54)+1, SEARCH("+", BZ54)-SEARCH("!", BZ54)-1)), Rankings!$A$2:$BK$129, 63, FALSE),0)</f>
        <v>0</v>
      </c>
      <c r="JT54">
        <f>IFERROR(VLOOKUP(_xlfn.NUMBERVALUE(MID(CA54, SEARCH("!", CA54)+1, SEARCH("+", CA54)-SEARCH("!", CA54)-1)), Rankings!$A$2:$BK$129, 63, FALSE),0)</f>
        <v>0</v>
      </c>
      <c r="JU54">
        <f>IFERROR(VLOOKUP(_xlfn.NUMBERVALUE(MID(CB54, SEARCH("!", CB54)+1, SEARCH("+", CB54)-SEARCH("!", CB54)-1)), Rankings!$A$2:$BK$129, 63, FALSE),0)</f>
        <v>0</v>
      </c>
      <c r="JV54">
        <f>IFERROR(VLOOKUP(_xlfn.NUMBERVALUE(MID(CC54, SEARCH("!", CC54)+1, SEARCH("+", CC54)-SEARCH("!", CC54)-1)), Rankings!$A$2:$BK$129, 63, FALSE),0)</f>
        <v>0</v>
      </c>
      <c r="JW54">
        <f>IFERROR(VLOOKUP(_xlfn.NUMBERVALUE(MID(CD54, SEARCH("!", CD54)+1, SEARCH("+", CD54)-SEARCH("!", CD54)-1)), Rankings!$A$2:$BK$129, 63, FALSE),0)</f>
        <v>0</v>
      </c>
      <c r="JX54">
        <f>IFERROR(VLOOKUP(_xlfn.NUMBERVALUE(MID(CE54, SEARCH("!", CE54)+1, SEARCH("+", CE54)-SEARCH("!", CE54)-1)), Rankings!$A$2:$BK$129, 63, FALSE),0)</f>
        <v>0</v>
      </c>
      <c r="JY54">
        <f>IFERROR(VLOOKUP(_xlfn.NUMBERVALUE(MID(CF54, SEARCH("!", CF54)+1, SEARCH("+", CF54)-SEARCH("!", CF54)-1)), Rankings!$A$2:$BK$129, 63, FALSE),0)</f>
        <v>0</v>
      </c>
      <c r="JZ54">
        <f>IFERROR(VLOOKUP(_xlfn.NUMBERVALUE(MID(CG54, SEARCH("!", CG54)+1, SEARCH("+", CG54)-SEARCH("!", CG54)-1)), Rankings!$A$2:$BK$129, 63, FALSE),0)</f>
        <v>0</v>
      </c>
      <c r="KA54">
        <f>IFERROR(VLOOKUP(_xlfn.NUMBERVALUE(MID(CH54, SEARCH("!", CH54)+1, SEARCH("+", CH54)-SEARCH("!", CH54)-1)), Rankings!$A$2:$BK$129, 63, FALSE),0)</f>
        <v>0</v>
      </c>
      <c r="KB54">
        <f>IFERROR(VLOOKUP(_xlfn.NUMBERVALUE(MID(CI54, SEARCH("!", CI54)+1, SEARCH("+", CI54)-SEARCH("!", CI54)-1)), Rankings!$A$2:$BK$129, 63, FALSE),0)</f>
        <v>0</v>
      </c>
      <c r="KC54">
        <f>IFERROR(VLOOKUP(_xlfn.NUMBERVALUE(MID(CJ54, SEARCH("!", CJ54)+1, SEARCH("+", CJ54)-SEARCH("!", CJ54)-1)), Rankings!$A$2:$BK$129, 63, FALSE),0)</f>
        <v>0</v>
      </c>
      <c r="KD54">
        <f>IFERROR(VLOOKUP(_xlfn.NUMBERVALUE(MID(CK54, SEARCH("!", CK54)+1, SEARCH("+", CK54)-SEARCH("!", CK54)-1)), Rankings!$A$2:$BK$129, 63, FALSE),0)</f>
        <v>0</v>
      </c>
      <c r="KE54">
        <f>IFERROR(VLOOKUP(_xlfn.NUMBERVALUE(MID(CL54, SEARCH("!", CL54)+1, SEARCH("+", CL54)-SEARCH("!", CL54)-1)), Rankings!$A$2:$BK$129, 63, FALSE),0)</f>
        <v>0</v>
      </c>
      <c r="KF54">
        <f>IFERROR(VLOOKUP(_xlfn.NUMBERVALUE(MID(CM54, SEARCH("!", CM54)+1, SEARCH("+", CM54)-SEARCH("!", CM54)-1)), Rankings!$A$2:$BK$129, 63, FALSE),0)</f>
        <v>0</v>
      </c>
      <c r="KG54">
        <f>IFERROR(VLOOKUP(_xlfn.NUMBERVALUE(MID(CN54, SEARCH("!", CN54)+1, SEARCH("+", CN54)-SEARCH("!", CN54)-1)), Rankings!$A$2:$BK$129, 63, FALSE),0)</f>
        <v>0</v>
      </c>
      <c r="KH54">
        <f>IFERROR(VLOOKUP(_xlfn.NUMBERVALUE(MID(CO54, SEARCH("!", CO54)+1, SEARCH("+", CO54)-SEARCH("!", CO54)-1)), Rankings!$A$2:$BK$129, 63, FALSE),0)</f>
        <v>0</v>
      </c>
      <c r="KJ54" s="28">
        <f t="shared" si="1009"/>
        <v>229</v>
      </c>
      <c r="KK54" s="28">
        <f t="shared" si="1010"/>
        <v>0</v>
      </c>
      <c r="KL54" s="28">
        <f t="shared" si="1011"/>
        <v>55</v>
      </c>
      <c r="KM54" s="28">
        <f t="shared" si="1012"/>
        <v>0</v>
      </c>
      <c r="KN54" s="28">
        <f t="shared" si="1013"/>
        <v>0</v>
      </c>
      <c r="KO54" s="28">
        <f t="shared" si="1014"/>
        <v>168</v>
      </c>
      <c r="KP54" s="28">
        <f t="shared" si="1015"/>
        <v>256.5</v>
      </c>
      <c r="KQ54" s="28">
        <f t="shared" si="1016"/>
        <v>168</v>
      </c>
      <c r="KS54" s="27" t="str">
        <f t="shared" si="1017"/>
        <v>26</v>
      </c>
      <c r="KT54" s="27" t="str">
        <f t="shared" si="1018"/>
        <v>18</v>
      </c>
      <c r="KU54" s="27" t="str">
        <f t="shared" si="1019"/>
        <v>8</v>
      </c>
      <c r="KV54" s="27">
        <f t="shared" si="1020"/>
        <v>0</v>
      </c>
      <c r="KW54" s="27" t="str">
        <f t="shared" si="1021"/>
        <v>37</v>
      </c>
      <c r="KX54" s="27" t="str">
        <f t="shared" si="1022"/>
        <v>23</v>
      </c>
      <c r="KY54" s="27">
        <f t="shared" si="1023"/>
        <v>0</v>
      </c>
      <c r="KZ54" s="27">
        <f t="shared" si="1024"/>
        <v>0</v>
      </c>
      <c r="LA54" s="27" t="str">
        <f t="shared" si="1025"/>
        <v>13</v>
      </c>
      <c r="LB54" s="27">
        <f t="shared" si="1026"/>
        <v>0</v>
      </c>
      <c r="LC54" s="27" t="str">
        <f t="shared" si="1027"/>
        <v>18</v>
      </c>
      <c r="LD54" s="27" t="str">
        <f t="shared" si="1028"/>
        <v>22</v>
      </c>
      <c r="LE54" s="27">
        <f t="shared" si="1029"/>
        <v>0</v>
      </c>
      <c r="LF54" s="27">
        <f t="shared" si="1030"/>
        <v>0</v>
      </c>
      <c r="LG54" s="27" t="str">
        <f t="shared" si="1031"/>
        <v>26</v>
      </c>
      <c r="LH54" s="27">
        <f t="shared" si="1032"/>
        <v>0</v>
      </c>
      <c r="LI54" s="27">
        <f t="shared" si="1033"/>
        <v>0</v>
      </c>
      <c r="LJ54" s="27">
        <f t="shared" si="1034"/>
        <v>0</v>
      </c>
      <c r="LK54" s="27">
        <f t="shared" si="1035"/>
        <v>0</v>
      </c>
      <c r="LL54" s="27">
        <f t="shared" si="1036"/>
        <v>0</v>
      </c>
      <c r="LM54" s="27" t="str">
        <f t="shared" si="1037"/>
        <v>25</v>
      </c>
      <c r="LN54" s="27">
        <f t="shared" si="1038"/>
        <v>0</v>
      </c>
      <c r="LO54" s="27">
        <f t="shared" si="1039"/>
        <v>0</v>
      </c>
      <c r="LP54" s="27">
        <f t="shared" si="1040"/>
        <v>0</v>
      </c>
      <c r="LQ54" s="27">
        <f t="shared" si="1041"/>
        <v>0</v>
      </c>
      <c r="LR54" s="27">
        <f t="shared" si="1042"/>
        <v>0</v>
      </c>
      <c r="LS54" s="27" t="str">
        <f t="shared" si="1043"/>
        <v>15</v>
      </c>
      <c r="LT54" s="27">
        <f t="shared" si="1044"/>
        <v>0</v>
      </c>
      <c r="LU54" s="27">
        <f t="shared" si="1045"/>
        <v>0</v>
      </c>
      <c r="LV54" s="27" t="str">
        <f t="shared" si="1046"/>
        <v>17</v>
      </c>
      <c r="LW54" s="27">
        <f t="shared" si="1047"/>
        <v>0</v>
      </c>
      <c r="LX54" s="27">
        <f t="shared" si="1048"/>
        <v>0</v>
      </c>
      <c r="LY54" s="27" t="str">
        <f t="shared" si="1049"/>
        <v>21</v>
      </c>
      <c r="LZ54" s="27">
        <f t="shared" si="1050"/>
        <v>0</v>
      </c>
      <c r="MA54" s="27">
        <f t="shared" si="1051"/>
        <v>0</v>
      </c>
      <c r="MB54" s="27" t="str">
        <f t="shared" si="1052"/>
        <v>15</v>
      </c>
      <c r="MC54" s="27">
        <f t="shared" si="1053"/>
        <v>0</v>
      </c>
      <c r="MD54" s="27">
        <f t="shared" si="1054"/>
        <v>0</v>
      </c>
      <c r="ME54" s="27">
        <f t="shared" si="1055"/>
        <v>0</v>
      </c>
      <c r="MF54" s="27">
        <f t="shared" si="1056"/>
        <v>0</v>
      </c>
      <c r="MG54" s="27">
        <f t="shared" si="1057"/>
        <v>0</v>
      </c>
      <c r="MH54" s="27">
        <f t="shared" si="1058"/>
        <v>0</v>
      </c>
      <c r="MI54" s="27">
        <f t="shared" si="1059"/>
        <v>0</v>
      </c>
      <c r="MJ54" s="27">
        <f t="shared" si="1060"/>
        <v>0</v>
      </c>
      <c r="MK54" s="27">
        <f t="shared" si="1061"/>
        <v>0</v>
      </c>
      <c r="ML54" s="27">
        <f t="shared" si="1062"/>
        <v>0</v>
      </c>
      <c r="MM54" s="27">
        <f t="shared" si="1063"/>
        <v>0</v>
      </c>
      <c r="MN54" s="27">
        <f t="shared" si="1064"/>
        <v>0</v>
      </c>
      <c r="MO54" s="27">
        <f t="shared" si="1065"/>
        <v>0</v>
      </c>
      <c r="MP54" s="27">
        <f t="shared" si="1066"/>
        <v>0</v>
      </c>
      <c r="MQ54" s="27">
        <f t="shared" si="1067"/>
        <v>0</v>
      </c>
      <c r="MR54" s="27">
        <f t="shared" si="1068"/>
        <v>0</v>
      </c>
      <c r="MS54" s="27">
        <f t="shared" si="1069"/>
        <v>0</v>
      </c>
      <c r="MT54" s="27">
        <f t="shared" si="1070"/>
        <v>0</v>
      </c>
      <c r="MU54" s="27">
        <f t="shared" si="1071"/>
        <v>0</v>
      </c>
      <c r="MV54" s="27">
        <f t="shared" si="1072"/>
        <v>0</v>
      </c>
      <c r="MW54" s="27">
        <f t="shared" si="1073"/>
        <v>0</v>
      </c>
      <c r="MX54" s="27">
        <f t="shared" si="1074"/>
        <v>0</v>
      </c>
      <c r="MY54" s="27">
        <f t="shared" si="1075"/>
        <v>0</v>
      </c>
      <c r="MZ54" s="27">
        <f t="shared" si="1076"/>
        <v>0</v>
      </c>
      <c r="NA54" s="27">
        <f t="shared" si="1077"/>
        <v>0</v>
      </c>
      <c r="NB54" s="27">
        <f t="shared" si="1078"/>
        <v>0</v>
      </c>
      <c r="NC54" s="27">
        <f t="shared" si="1079"/>
        <v>0</v>
      </c>
      <c r="ND54" s="27">
        <f t="shared" si="1080"/>
        <v>0</v>
      </c>
      <c r="NE54" s="27">
        <f t="shared" si="1081"/>
        <v>0</v>
      </c>
      <c r="NF54" s="27">
        <f t="shared" si="1082"/>
        <v>0</v>
      </c>
      <c r="NG54" s="27">
        <f t="shared" si="1083"/>
        <v>0</v>
      </c>
      <c r="NH54" s="27">
        <f t="shared" si="1084"/>
        <v>0</v>
      </c>
      <c r="NI54" s="27">
        <f t="shared" si="1085"/>
        <v>0</v>
      </c>
      <c r="NJ54" s="27">
        <f t="shared" si="1086"/>
        <v>0</v>
      </c>
      <c r="NK54" s="27">
        <f t="shared" si="1087"/>
        <v>0</v>
      </c>
      <c r="NL54" s="27">
        <f t="shared" si="1088"/>
        <v>0</v>
      </c>
      <c r="NM54" s="27">
        <f t="shared" si="1089"/>
        <v>0</v>
      </c>
      <c r="NN54" s="27">
        <f t="shared" si="1090"/>
        <v>0</v>
      </c>
      <c r="NO54" s="27">
        <f t="shared" si="1091"/>
        <v>0</v>
      </c>
      <c r="NP54" s="27">
        <f t="shared" si="1092"/>
        <v>0</v>
      </c>
      <c r="NQ54" s="27">
        <f t="shared" si="1093"/>
        <v>0</v>
      </c>
      <c r="NR54" s="27">
        <f t="shared" si="1094"/>
        <v>0</v>
      </c>
      <c r="NS54" s="27">
        <f t="shared" si="1095"/>
        <v>0</v>
      </c>
      <c r="NT54" s="27">
        <f t="shared" si="1096"/>
        <v>0</v>
      </c>
      <c r="NU54" s="27">
        <f t="shared" si="1097"/>
        <v>0</v>
      </c>
      <c r="NV54" s="27">
        <f t="shared" si="1098"/>
        <v>0</v>
      </c>
      <c r="NX54" s="28">
        <f t="shared" si="1099"/>
        <v>211</v>
      </c>
      <c r="NY54" s="28">
        <f t="shared" si="1100"/>
        <v>0</v>
      </c>
      <c r="NZ54" s="28">
        <f t="shared" si="1101"/>
        <v>42</v>
      </c>
      <c r="OA54" s="28">
        <f t="shared" si="1102"/>
        <v>0</v>
      </c>
      <c r="OB54" s="28">
        <f t="shared" si="1103"/>
        <v>0</v>
      </c>
      <c r="OC54" s="28">
        <f t="shared" si="1104"/>
        <v>158</v>
      </c>
      <c r="OD54" s="28">
        <f t="shared" si="1105"/>
        <v>232</v>
      </c>
      <c r="OE54" s="28">
        <f t="shared" si="1106"/>
        <v>158</v>
      </c>
      <c r="OG54" s="27" t="str">
        <f t="shared" si="1107"/>
        <v>16</v>
      </c>
      <c r="OH54" s="27" t="str">
        <f t="shared" si="1108"/>
        <v>9</v>
      </c>
      <c r="OI54" s="27" t="str">
        <f t="shared" si="1109"/>
        <v>23</v>
      </c>
      <c r="OJ54" s="27">
        <f t="shared" si="1110"/>
        <v>0</v>
      </c>
      <c r="OK54" s="27" t="str">
        <f t="shared" si="1111"/>
        <v>19</v>
      </c>
      <c r="OL54" s="27" t="str">
        <f t="shared" si="1112"/>
        <v>14</v>
      </c>
      <c r="OM54" s="27">
        <f t="shared" si="1113"/>
        <v>0</v>
      </c>
      <c r="ON54" s="27">
        <f t="shared" si="1114"/>
        <v>0</v>
      </c>
      <c r="OO54" s="27" t="str">
        <f t="shared" si="1115"/>
        <v>19</v>
      </c>
      <c r="OP54" s="27">
        <f t="shared" si="1116"/>
        <v>0</v>
      </c>
      <c r="OQ54" s="27" t="str">
        <f t="shared" si="1117"/>
        <v>23</v>
      </c>
      <c r="OR54" s="27" t="str">
        <f t="shared" si="1118"/>
        <v>21</v>
      </c>
      <c r="OS54" s="27">
        <f t="shared" si="1119"/>
        <v>0</v>
      </c>
      <c r="OT54" s="27">
        <f t="shared" si="1120"/>
        <v>0</v>
      </c>
      <c r="OU54" s="27" t="str">
        <f t="shared" si="1121"/>
        <v>23</v>
      </c>
      <c r="OV54" s="27">
        <f t="shared" si="1122"/>
        <v>0</v>
      </c>
      <c r="OW54" s="27">
        <f t="shared" si="1123"/>
        <v>0</v>
      </c>
      <c r="OX54" s="27">
        <f t="shared" si="1124"/>
        <v>0</v>
      </c>
      <c r="OY54" s="27">
        <f t="shared" si="1125"/>
        <v>0</v>
      </c>
      <c r="OZ54" s="27">
        <f t="shared" si="1126"/>
        <v>0</v>
      </c>
      <c r="PA54" s="27" t="str">
        <f t="shared" si="1127"/>
        <v>20</v>
      </c>
      <c r="PB54" s="27">
        <f t="shared" si="1128"/>
        <v>0</v>
      </c>
      <c r="PC54" s="27">
        <f t="shared" si="1129"/>
        <v>0</v>
      </c>
      <c r="PD54" s="27">
        <f t="shared" si="1130"/>
        <v>0</v>
      </c>
      <c r="PE54" s="27">
        <f t="shared" si="1131"/>
        <v>0</v>
      </c>
      <c r="PF54" s="27">
        <f t="shared" si="1132"/>
        <v>0</v>
      </c>
      <c r="PG54" s="27" t="str">
        <f t="shared" si="1133"/>
        <v>16</v>
      </c>
      <c r="PH54" s="27">
        <f t="shared" si="1134"/>
        <v>0</v>
      </c>
      <c r="PI54" s="27">
        <f t="shared" si="1135"/>
        <v>0</v>
      </c>
      <c r="PJ54" s="27" t="str">
        <f t="shared" si="1136"/>
        <v>21</v>
      </c>
      <c r="PK54" s="27">
        <f t="shared" si="1137"/>
        <v>0</v>
      </c>
      <c r="PL54" s="27">
        <f t="shared" si="1138"/>
        <v>0</v>
      </c>
      <c r="PM54" s="27" t="str">
        <f t="shared" si="1139"/>
        <v>13</v>
      </c>
      <c r="PN54" s="27">
        <f t="shared" si="1140"/>
        <v>0</v>
      </c>
      <c r="PO54" s="27">
        <f t="shared" si="1141"/>
        <v>0</v>
      </c>
      <c r="PP54" s="27" t="str">
        <f t="shared" si="1142"/>
        <v>16</v>
      </c>
      <c r="PQ54" s="27">
        <f t="shared" si="1143"/>
        <v>0</v>
      </c>
      <c r="PR54" s="27">
        <f t="shared" si="1144"/>
        <v>0</v>
      </c>
      <c r="PS54" s="27">
        <f t="shared" si="1145"/>
        <v>0</v>
      </c>
      <c r="PT54" s="27">
        <f t="shared" si="1146"/>
        <v>0</v>
      </c>
      <c r="PU54" s="27">
        <f t="shared" si="1147"/>
        <v>0</v>
      </c>
      <c r="PV54" s="27">
        <f t="shared" si="1148"/>
        <v>0</v>
      </c>
      <c r="PW54" s="27">
        <f t="shared" si="1149"/>
        <v>0</v>
      </c>
      <c r="PX54" s="27">
        <f t="shared" si="1150"/>
        <v>0</v>
      </c>
      <c r="PY54" s="27">
        <f t="shared" si="1151"/>
        <v>0</v>
      </c>
      <c r="PZ54" s="27">
        <f t="shared" si="1152"/>
        <v>0</v>
      </c>
      <c r="QA54" s="27">
        <f t="shared" si="1153"/>
        <v>0</v>
      </c>
      <c r="QB54" s="27">
        <f t="shared" si="1154"/>
        <v>0</v>
      </c>
      <c r="QC54" s="27">
        <f t="shared" si="1155"/>
        <v>0</v>
      </c>
      <c r="QD54" s="27">
        <f t="shared" si="1156"/>
        <v>0</v>
      </c>
      <c r="QE54" s="27">
        <f t="shared" si="1157"/>
        <v>0</v>
      </c>
      <c r="QF54" s="27">
        <f t="shared" si="1158"/>
        <v>0</v>
      </c>
      <c r="QG54" s="27">
        <f t="shared" si="1159"/>
        <v>0</v>
      </c>
      <c r="QH54" s="27">
        <f t="shared" si="1160"/>
        <v>0</v>
      </c>
      <c r="QI54" s="27">
        <f t="shared" si="1161"/>
        <v>0</v>
      </c>
      <c r="QJ54" s="27">
        <f t="shared" si="1162"/>
        <v>0</v>
      </c>
      <c r="QK54" s="27">
        <f t="shared" si="1163"/>
        <v>0</v>
      </c>
      <c r="QL54" s="27">
        <f t="shared" si="1164"/>
        <v>0</v>
      </c>
      <c r="QM54" s="27">
        <f t="shared" si="1165"/>
        <v>0</v>
      </c>
      <c r="QN54" s="27">
        <f t="shared" si="1166"/>
        <v>0</v>
      </c>
      <c r="QO54" s="27">
        <f t="shared" si="1167"/>
        <v>0</v>
      </c>
      <c r="QP54" s="27">
        <f t="shared" si="1168"/>
        <v>0</v>
      </c>
      <c r="QQ54" s="27">
        <f t="shared" si="1169"/>
        <v>0</v>
      </c>
      <c r="QR54" s="27">
        <f t="shared" si="1170"/>
        <v>0</v>
      </c>
      <c r="QS54" s="27">
        <f t="shared" si="1171"/>
        <v>0</v>
      </c>
      <c r="QT54" s="27">
        <f t="shared" si="1172"/>
        <v>0</v>
      </c>
      <c r="QU54" s="27">
        <f t="shared" si="1173"/>
        <v>0</v>
      </c>
      <c r="QV54" s="27">
        <f t="shared" si="1174"/>
        <v>0</v>
      </c>
      <c r="QW54" s="27">
        <f t="shared" si="1175"/>
        <v>0</v>
      </c>
      <c r="QX54" s="27">
        <f t="shared" si="1176"/>
        <v>0</v>
      </c>
      <c r="QY54" s="27">
        <f t="shared" si="1177"/>
        <v>0</v>
      </c>
      <c r="QZ54" s="27">
        <f t="shared" si="1178"/>
        <v>0</v>
      </c>
      <c r="RA54" s="27">
        <f t="shared" si="1179"/>
        <v>0</v>
      </c>
      <c r="RB54" s="27">
        <f t="shared" si="1180"/>
        <v>0</v>
      </c>
      <c r="RC54" s="27">
        <f t="shared" si="1181"/>
        <v>0</v>
      </c>
      <c r="RD54" s="27">
        <f t="shared" si="1182"/>
        <v>0</v>
      </c>
      <c r="RE54" s="27">
        <f t="shared" si="1183"/>
        <v>0</v>
      </c>
      <c r="RF54" s="27">
        <f t="shared" si="1184"/>
        <v>0</v>
      </c>
      <c r="RG54" s="27">
        <f t="shared" si="1185"/>
        <v>0</v>
      </c>
      <c r="RH54" s="27">
        <f t="shared" si="1186"/>
        <v>0</v>
      </c>
      <c r="RI54" s="27">
        <f t="shared" si="1187"/>
        <v>0</v>
      </c>
      <c r="RJ54" s="27">
        <f t="shared" si="1188"/>
        <v>0</v>
      </c>
      <c r="RL54" s="28">
        <f t="shared" si="1189"/>
        <v>112</v>
      </c>
      <c r="RM54" s="28">
        <f t="shared" si="1190"/>
        <v>0</v>
      </c>
      <c r="RN54" s="28">
        <f t="shared" si="1191"/>
        <v>17</v>
      </c>
      <c r="RO54" s="28">
        <f t="shared" si="1192"/>
        <v>0</v>
      </c>
      <c r="RP54" s="28">
        <f t="shared" si="1193"/>
        <v>0</v>
      </c>
      <c r="RQ54" s="28">
        <f t="shared" si="1194"/>
        <v>120.5</v>
      </c>
      <c r="RT54" s="27" t="str">
        <f t="shared" si="1195"/>
        <v>12</v>
      </c>
      <c r="RU54" s="27" t="str">
        <f t="shared" si="1196"/>
        <v>11</v>
      </c>
      <c r="RV54" s="27" t="str">
        <f t="shared" si="1197"/>
        <v>5</v>
      </c>
      <c r="RW54" s="27" t="str">
        <f t="shared" si="1198"/>
        <v>0</v>
      </c>
      <c r="RX54" s="27" t="str">
        <f t="shared" si="1199"/>
        <v>10</v>
      </c>
      <c r="RY54" s="27" t="str">
        <f t="shared" si="1200"/>
        <v>9</v>
      </c>
      <c r="RZ54" s="27" t="str">
        <f t="shared" si="1201"/>
        <v>0</v>
      </c>
      <c r="SA54" s="27" t="str">
        <f t="shared" si="1202"/>
        <v>0</v>
      </c>
      <c r="SB54" s="27" t="str">
        <f t="shared" si="1203"/>
        <v>9</v>
      </c>
      <c r="SC54" s="27" t="str">
        <f t="shared" si="1204"/>
        <v>0</v>
      </c>
      <c r="SD54" s="27" t="str">
        <f t="shared" si="1205"/>
        <v>7</v>
      </c>
      <c r="SE54" s="27" t="str">
        <f t="shared" si="1206"/>
        <v>8</v>
      </c>
      <c r="SF54" s="27" t="str">
        <f t="shared" si="1207"/>
        <v>0</v>
      </c>
      <c r="SG54" s="27" t="str">
        <f t="shared" si="1208"/>
        <v>0</v>
      </c>
      <c r="SH54" s="27" t="str">
        <f t="shared" si="1209"/>
        <v>11</v>
      </c>
      <c r="SI54" s="27" t="str">
        <f t="shared" si="1210"/>
        <v>0</v>
      </c>
      <c r="SJ54" s="27" t="str">
        <f t="shared" si="1211"/>
        <v>0</v>
      </c>
      <c r="SK54" s="27" t="str">
        <f t="shared" si="1212"/>
        <v>0</v>
      </c>
      <c r="SL54" s="27" t="str">
        <f t="shared" si="1213"/>
        <v>0</v>
      </c>
      <c r="SM54" s="27" t="str">
        <f t="shared" si="1214"/>
        <v>0</v>
      </c>
      <c r="SN54" s="27" t="str">
        <f t="shared" si="1215"/>
        <v>12</v>
      </c>
      <c r="SO54" s="27" t="str">
        <f t="shared" si="1216"/>
        <v>0</v>
      </c>
      <c r="SP54" s="27" t="str">
        <f t="shared" si="1217"/>
        <v>0</v>
      </c>
      <c r="SQ54" s="27" t="str">
        <f t="shared" si="1218"/>
        <v>0</v>
      </c>
      <c r="SR54" s="27" t="str">
        <f t="shared" si="1219"/>
        <v>0</v>
      </c>
      <c r="SS54" s="27" t="str">
        <f t="shared" si="1220"/>
        <v>0</v>
      </c>
      <c r="ST54" s="27" t="str">
        <f t="shared" si="1221"/>
        <v>8</v>
      </c>
      <c r="SU54" s="27" t="str">
        <f t="shared" si="1222"/>
        <v>0</v>
      </c>
      <c r="SV54" s="27" t="str">
        <f t="shared" si="1223"/>
        <v>0</v>
      </c>
      <c r="SW54" s="27" t="str">
        <f t="shared" si="1224"/>
        <v>8</v>
      </c>
      <c r="SX54" s="27" t="str">
        <f t="shared" si="1225"/>
        <v>0</v>
      </c>
      <c r="SY54" s="27" t="str">
        <f t="shared" si="1226"/>
        <v>0</v>
      </c>
      <c r="SZ54" s="27" t="str">
        <f t="shared" si="1227"/>
        <v>11</v>
      </c>
      <c r="TA54" s="27" t="str">
        <f t="shared" si="1228"/>
        <v>0</v>
      </c>
      <c r="TB54" s="27" t="str">
        <f t="shared" si="1229"/>
        <v>0</v>
      </c>
      <c r="TC54" s="27" t="str">
        <f t="shared" si="1230"/>
        <v>8</v>
      </c>
      <c r="TD54" s="27" t="str">
        <f t="shared" si="1231"/>
        <v>0</v>
      </c>
      <c r="TE54" s="27" t="str">
        <f t="shared" si="1232"/>
        <v>0</v>
      </c>
      <c r="TF54" s="27" t="str">
        <f t="shared" si="1233"/>
        <v>0</v>
      </c>
      <c r="TG54" s="27" t="str">
        <f t="shared" si="1234"/>
        <v>0</v>
      </c>
      <c r="TH54" s="27" t="str">
        <f t="shared" si="1235"/>
        <v>0</v>
      </c>
      <c r="TI54" s="27" t="str">
        <f t="shared" si="1236"/>
        <v>0</v>
      </c>
      <c r="TJ54" s="27" t="str">
        <f t="shared" si="1237"/>
        <v>0</v>
      </c>
      <c r="TK54" s="27" t="str">
        <f t="shared" si="1238"/>
        <v>0</v>
      </c>
      <c r="TL54" s="27" t="str">
        <f t="shared" si="1239"/>
        <v>0</v>
      </c>
      <c r="TM54" s="27" t="str">
        <f t="shared" si="1240"/>
        <v>0</v>
      </c>
      <c r="TN54" s="27" t="str">
        <f t="shared" si="1241"/>
        <v>0</v>
      </c>
      <c r="TO54" s="27" t="str">
        <f t="shared" si="1242"/>
        <v>0</v>
      </c>
      <c r="TP54" s="27" t="str">
        <f t="shared" si="1243"/>
        <v>0</v>
      </c>
      <c r="TQ54" s="27" t="str">
        <f t="shared" si="1244"/>
        <v>0</v>
      </c>
      <c r="TR54" s="27" t="str">
        <f t="shared" si="1245"/>
        <v>0</v>
      </c>
      <c r="TS54" s="27" t="str">
        <f t="shared" si="1246"/>
        <v>0</v>
      </c>
      <c r="TT54" s="27" t="str">
        <f t="shared" si="1247"/>
        <v>0</v>
      </c>
      <c r="TU54" s="27" t="str">
        <f t="shared" si="1248"/>
        <v>0</v>
      </c>
      <c r="TV54" s="27" t="str">
        <f t="shared" si="1249"/>
        <v>0</v>
      </c>
      <c r="TW54" s="27" t="str">
        <f t="shared" si="1250"/>
        <v>0</v>
      </c>
      <c r="TX54" s="27" t="str">
        <f t="shared" si="1251"/>
        <v>0</v>
      </c>
      <c r="TY54" s="27" t="str">
        <f t="shared" si="1252"/>
        <v>0</v>
      </c>
      <c r="TZ54" s="27" t="str">
        <f t="shared" si="1253"/>
        <v>0</v>
      </c>
      <c r="UA54" s="27" t="str">
        <f t="shared" si="1254"/>
        <v>0</v>
      </c>
      <c r="UB54" s="27" t="str">
        <f t="shared" si="1255"/>
        <v>0</v>
      </c>
      <c r="UC54" s="27" t="str">
        <f t="shared" si="1256"/>
        <v>0</v>
      </c>
      <c r="UD54" s="27" t="str">
        <f t="shared" si="1257"/>
        <v>0</v>
      </c>
      <c r="UE54" s="27" t="str">
        <f t="shared" si="1258"/>
        <v>0</v>
      </c>
      <c r="UF54" s="27" t="str">
        <f t="shared" si="1259"/>
        <v>0</v>
      </c>
      <c r="UG54" s="27" t="str">
        <f t="shared" si="1260"/>
        <v>0</v>
      </c>
      <c r="UH54" s="27" t="str">
        <f t="shared" si="1261"/>
        <v>0</v>
      </c>
      <c r="UI54" s="27" t="str">
        <f t="shared" si="1262"/>
        <v>0</v>
      </c>
      <c r="UJ54" s="27" t="str">
        <f t="shared" si="1263"/>
        <v>0</v>
      </c>
      <c r="UK54" s="27" t="str">
        <f t="shared" si="1264"/>
        <v>0</v>
      </c>
      <c r="UL54" s="27" t="str">
        <f t="shared" si="1265"/>
        <v>0</v>
      </c>
      <c r="UM54" s="27" t="str">
        <f t="shared" si="1266"/>
        <v>0</v>
      </c>
      <c r="UN54" s="27" t="str">
        <f t="shared" si="1267"/>
        <v>0</v>
      </c>
      <c r="UO54" s="27" t="str">
        <f t="shared" si="1268"/>
        <v>0</v>
      </c>
      <c r="UP54" s="27" t="str">
        <f t="shared" si="1269"/>
        <v>0</v>
      </c>
      <c r="UQ54" s="27" t="str">
        <f t="shared" si="1270"/>
        <v>0</v>
      </c>
      <c r="UR54" s="27" t="str">
        <f t="shared" si="1271"/>
        <v>0</v>
      </c>
      <c r="US54" s="27" t="str">
        <f t="shared" si="1272"/>
        <v>0</v>
      </c>
      <c r="UT54" s="27" t="str">
        <f t="shared" si="1273"/>
        <v>0</v>
      </c>
      <c r="UU54" s="27" t="str">
        <f t="shared" si="1274"/>
        <v>0</v>
      </c>
      <c r="UV54" s="27" t="str">
        <f t="shared" si="1275"/>
        <v>0</v>
      </c>
      <c r="UW54" s="27" t="str">
        <f t="shared" si="1276"/>
        <v>0</v>
      </c>
      <c r="UY54" s="28">
        <f t="shared" si="1277"/>
        <v>9.8699999999999992</v>
      </c>
      <c r="UZ54" s="28">
        <f t="shared" si="1278"/>
        <v>0</v>
      </c>
      <c r="VA54" s="28">
        <f t="shared" si="1279"/>
        <v>13.23</v>
      </c>
      <c r="VB54" s="28">
        <f t="shared" si="1280"/>
        <v>0</v>
      </c>
      <c r="VC54" s="28">
        <f t="shared" si="1281"/>
        <v>0</v>
      </c>
      <c r="VD54" s="28">
        <f t="shared" si="1282"/>
        <v>16.484999999999999</v>
      </c>
      <c r="VG54" s="27" t="str">
        <f t="shared" si="1283"/>
        <v>4.55</v>
      </c>
      <c r="VH54" s="27" t="str">
        <f t="shared" si="1284"/>
        <v>-0.87</v>
      </c>
      <c r="VI54" s="27" t="str">
        <f t="shared" si="1285"/>
        <v>-4.32</v>
      </c>
      <c r="VJ54" s="27">
        <f t="shared" si="1286"/>
        <v>0</v>
      </c>
      <c r="VK54" s="27" t="str">
        <f t="shared" si="1287"/>
        <v>13.65</v>
      </c>
      <c r="VL54" s="27" t="str">
        <f t="shared" si="1288"/>
        <v>4.71</v>
      </c>
      <c r="VM54" s="27">
        <f t="shared" si="1289"/>
        <v>0</v>
      </c>
      <c r="VN54" s="27">
        <f t="shared" si="1290"/>
        <v>0</v>
      </c>
      <c r="VO54" s="27" t="str">
        <f t="shared" si="1291"/>
        <v>-1.67</v>
      </c>
      <c r="VP54" s="27">
        <f t="shared" si="1292"/>
        <v>0</v>
      </c>
      <c r="VQ54" s="27" t="str">
        <f t="shared" si="1293"/>
        <v>-0.42</v>
      </c>
      <c r="VR54" s="27" t="str">
        <f t="shared" si="1294"/>
        <v>0.66</v>
      </c>
      <c r="VS54" s="27">
        <f t="shared" si="1295"/>
        <v>0</v>
      </c>
      <c r="VT54" s="27">
        <f t="shared" si="1296"/>
        <v>0</v>
      </c>
      <c r="VU54" s="27" t="str">
        <f t="shared" si="1297"/>
        <v>4.64</v>
      </c>
      <c r="VV54" s="27">
        <f t="shared" si="1298"/>
        <v>0</v>
      </c>
      <c r="VW54" s="27">
        <f t="shared" si="1299"/>
        <v>0</v>
      </c>
      <c r="VX54" s="27">
        <f t="shared" si="1300"/>
        <v>0</v>
      </c>
      <c r="VY54" s="27">
        <f t="shared" si="1301"/>
        <v>0</v>
      </c>
      <c r="VZ54" s="27">
        <f t="shared" si="1302"/>
        <v>0</v>
      </c>
      <c r="WA54" s="27" t="str">
        <f t="shared" si="1303"/>
        <v>-3.22</v>
      </c>
      <c r="WB54" s="27">
        <f t="shared" si="1304"/>
        <v>0</v>
      </c>
      <c r="WC54" s="27">
        <f t="shared" si="1305"/>
        <v>0</v>
      </c>
      <c r="WD54" s="27">
        <f t="shared" si="1306"/>
        <v>0</v>
      </c>
      <c r="WE54" s="27">
        <f t="shared" si="1307"/>
        <v>0</v>
      </c>
      <c r="WF54" s="27">
        <f t="shared" si="1308"/>
        <v>0</v>
      </c>
      <c r="WG54" s="27" t="str">
        <f t="shared" si="1309"/>
        <v>3.41</v>
      </c>
      <c r="WH54" s="27">
        <f t="shared" si="1310"/>
        <v>0</v>
      </c>
      <c r="WI54" s="27">
        <f t="shared" si="1311"/>
        <v>0</v>
      </c>
      <c r="WJ54" s="27" t="str">
        <f t="shared" si="1312"/>
        <v>0.23</v>
      </c>
      <c r="WK54" s="27">
        <f t="shared" si="1313"/>
        <v>0</v>
      </c>
      <c r="WL54" s="27">
        <f t="shared" si="1314"/>
        <v>0</v>
      </c>
      <c r="WM54" s="27" t="str">
        <f t="shared" si="1315"/>
        <v>0.01</v>
      </c>
      <c r="WN54" s="27">
        <f t="shared" si="1316"/>
        <v>0</v>
      </c>
      <c r="WO54" s="27">
        <f t="shared" si="1317"/>
        <v>0</v>
      </c>
      <c r="WP54" s="27" t="str">
        <f t="shared" si="1318"/>
        <v>1.74</v>
      </c>
      <c r="WQ54" s="27">
        <f t="shared" si="1319"/>
        <v>0</v>
      </c>
      <c r="WR54" s="27">
        <f t="shared" si="1320"/>
        <v>0</v>
      </c>
      <c r="WS54" s="27">
        <f t="shared" si="1321"/>
        <v>0</v>
      </c>
      <c r="WT54" s="27">
        <f t="shared" si="1322"/>
        <v>0</v>
      </c>
      <c r="WU54" s="27">
        <f t="shared" si="1323"/>
        <v>0</v>
      </c>
      <c r="WV54" s="27">
        <f t="shared" si="1324"/>
        <v>0</v>
      </c>
      <c r="WW54" s="27">
        <f t="shared" si="1325"/>
        <v>0</v>
      </c>
      <c r="WX54" s="27">
        <f t="shared" si="1326"/>
        <v>0</v>
      </c>
      <c r="WY54" s="27">
        <f t="shared" si="1327"/>
        <v>0</v>
      </c>
      <c r="WZ54" s="27">
        <f t="shared" si="1328"/>
        <v>0</v>
      </c>
      <c r="XA54" s="27">
        <f t="shared" si="1329"/>
        <v>0</v>
      </c>
      <c r="XB54" s="27">
        <f t="shared" si="1330"/>
        <v>0</v>
      </c>
      <c r="XC54" s="27">
        <f t="shared" si="1331"/>
        <v>0</v>
      </c>
      <c r="XD54" s="27">
        <f t="shared" si="1332"/>
        <v>0</v>
      </c>
      <c r="XE54" s="27">
        <f t="shared" si="1333"/>
        <v>0</v>
      </c>
      <c r="XF54" s="27">
        <f t="shared" si="1334"/>
        <v>0</v>
      </c>
      <c r="XG54" s="27">
        <f t="shared" si="1335"/>
        <v>0</v>
      </c>
      <c r="XH54" s="27">
        <f t="shared" si="1336"/>
        <v>0</v>
      </c>
      <c r="XI54" s="27">
        <f t="shared" si="1337"/>
        <v>0</v>
      </c>
      <c r="XJ54" s="27">
        <f t="shared" si="1338"/>
        <v>0</v>
      </c>
      <c r="XK54" s="27">
        <f t="shared" si="1339"/>
        <v>0</v>
      </c>
      <c r="XL54" s="27">
        <f t="shared" si="1340"/>
        <v>0</v>
      </c>
      <c r="XM54" s="27">
        <f t="shared" si="1341"/>
        <v>0</v>
      </c>
      <c r="XN54" s="27">
        <f t="shared" si="1342"/>
        <v>0</v>
      </c>
      <c r="XO54" s="27">
        <f t="shared" si="1343"/>
        <v>0</v>
      </c>
      <c r="XP54" s="27">
        <f t="shared" si="1344"/>
        <v>0</v>
      </c>
      <c r="XQ54" s="27">
        <f t="shared" si="1345"/>
        <v>0</v>
      </c>
      <c r="XR54" s="27">
        <f t="shared" si="1346"/>
        <v>0</v>
      </c>
      <c r="XS54" s="27">
        <f t="shared" si="1347"/>
        <v>0</v>
      </c>
      <c r="XT54" s="27">
        <f t="shared" si="1348"/>
        <v>0</v>
      </c>
      <c r="XU54" s="27">
        <f t="shared" si="1349"/>
        <v>0</v>
      </c>
      <c r="XV54" s="27">
        <f t="shared" si="1350"/>
        <v>0</v>
      </c>
      <c r="XW54" s="27">
        <f t="shared" si="1351"/>
        <v>0</v>
      </c>
      <c r="XX54" s="27">
        <f t="shared" si="1352"/>
        <v>0</v>
      </c>
      <c r="XY54" s="27">
        <f t="shared" si="1353"/>
        <v>0</v>
      </c>
      <c r="XZ54" s="27">
        <f t="shared" si="1354"/>
        <v>0</v>
      </c>
      <c r="YA54" s="27">
        <f t="shared" si="1355"/>
        <v>0</v>
      </c>
      <c r="YB54" s="27">
        <f t="shared" si="1356"/>
        <v>0</v>
      </c>
      <c r="YC54" s="27">
        <f t="shared" si="1357"/>
        <v>0</v>
      </c>
      <c r="YD54" s="27">
        <f t="shared" si="1358"/>
        <v>0</v>
      </c>
      <c r="YE54" s="27">
        <f t="shared" si="1359"/>
        <v>0</v>
      </c>
      <c r="YF54" s="27">
        <f t="shared" si="1360"/>
        <v>0</v>
      </c>
      <c r="YG54" s="27">
        <f t="shared" si="1361"/>
        <v>0</v>
      </c>
      <c r="YH54" s="27">
        <f t="shared" si="1362"/>
        <v>0</v>
      </c>
      <c r="YI54" s="27">
        <f t="shared" si="1363"/>
        <v>0</v>
      </c>
      <c r="YJ54" s="27">
        <f t="shared" si="1364"/>
        <v>0</v>
      </c>
      <c r="YL54" s="28">
        <f t="shared" si="1365"/>
        <v>726</v>
      </c>
      <c r="YM54" s="28">
        <f t="shared" si="1366"/>
        <v>0</v>
      </c>
      <c r="YN54" s="28">
        <f t="shared" si="1367"/>
        <v>80</v>
      </c>
      <c r="YO54" s="28">
        <f t="shared" si="1368"/>
        <v>0</v>
      </c>
      <c r="YP54" s="28">
        <f t="shared" si="1369"/>
        <v>0</v>
      </c>
      <c r="YQ54" s="28">
        <f t="shared" si="1370"/>
        <v>766</v>
      </c>
      <c r="YT54" s="27" t="str">
        <f t="shared" si="1371"/>
        <v>20</v>
      </c>
      <c r="YU54" s="27" t="str">
        <f t="shared" si="1372"/>
        <v>42</v>
      </c>
      <c r="YV54" s="27" t="str">
        <f t="shared" si="1373"/>
        <v>88</v>
      </c>
      <c r="YW54" s="27">
        <f t="shared" si="1374"/>
        <v>0</v>
      </c>
      <c r="YX54" s="27" t="str">
        <f t="shared" si="1375"/>
        <v>27</v>
      </c>
      <c r="YY54" s="27" t="str">
        <f t="shared" si="1376"/>
        <v>55</v>
      </c>
      <c r="YZ54" s="27">
        <f t="shared" si="1377"/>
        <v>0</v>
      </c>
      <c r="ZA54" s="27">
        <f t="shared" si="1378"/>
        <v>0</v>
      </c>
      <c r="ZB54" s="27" t="str">
        <f t="shared" si="1379"/>
        <v>78</v>
      </c>
      <c r="ZC54" s="27">
        <f t="shared" si="1380"/>
        <v>0</v>
      </c>
      <c r="ZD54" s="27" t="str">
        <f t="shared" si="1381"/>
        <v>53</v>
      </c>
      <c r="ZE54" s="27" t="str">
        <f t="shared" si="1382"/>
        <v>53</v>
      </c>
      <c r="ZF54" s="27">
        <f t="shared" si="1383"/>
        <v>0</v>
      </c>
      <c r="ZG54" s="27">
        <f t="shared" si="1384"/>
        <v>0</v>
      </c>
      <c r="ZH54" s="27" t="str">
        <f t="shared" si="1385"/>
        <v>45</v>
      </c>
      <c r="ZI54" s="27">
        <f t="shared" si="1386"/>
        <v>0</v>
      </c>
      <c r="ZJ54" s="27">
        <f t="shared" si="1387"/>
        <v>0</v>
      </c>
      <c r="ZK54" s="27">
        <f t="shared" si="1388"/>
        <v>0</v>
      </c>
      <c r="ZL54" s="27">
        <f t="shared" si="1389"/>
        <v>0</v>
      </c>
      <c r="ZM54" s="27">
        <f t="shared" si="1390"/>
        <v>0</v>
      </c>
      <c r="ZN54" s="27" t="str">
        <f t="shared" si="1391"/>
        <v>83</v>
      </c>
      <c r="ZO54" s="27">
        <f t="shared" si="1392"/>
        <v>0</v>
      </c>
      <c r="ZP54" s="27">
        <f t="shared" si="1393"/>
        <v>0</v>
      </c>
      <c r="ZQ54" s="27">
        <f t="shared" si="1394"/>
        <v>0</v>
      </c>
      <c r="ZR54" s="27">
        <f t="shared" si="1395"/>
        <v>0</v>
      </c>
      <c r="ZS54" s="27">
        <f t="shared" si="1396"/>
        <v>0</v>
      </c>
      <c r="ZT54" s="27" t="str">
        <f t="shared" si="1397"/>
        <v>72</v>
      </c>
      <c r="ZU54" s="27">
        <f t="shared" si="1398"/>
        <v>0</v>
      </c>
      <c r="ZV54" s="27">
        <f t="shared" si="1399"/>
        <v>0</v>
      </c>
      <c r="ZW54" s="27" t="str">
        <f t="shared" si="1400"/>
        <v>65</v>
      </c>
      <c r="ZX54" s="27">
        <f t="shared" si="1401"/>
        <v>0</v>
      </c>
      <c r="ZY54" s="27">
        <f t="shared" si="1402"/>
        <v>0</v>
      </c>
      <c r="ZZ54" s="27" t="str">
        <f t="shared" si="1403"/>
        <v>67</v>
      </c>
      <c r="AAA54" s="27">
        <f t="shared" si="1404"/>
        <v>0</v>
      </c>
      <c r="AAB54" s="27">
        <f t="shared" si="1405"/>
        <v>0</v>
      </c>
      <c r="AAC54" s="27" t="str">
        <f t="shared" si="1406"/>
        <v>58</v>
      </c>
      <c r="AAD54" s="27">
        <f t="shared" si="1407"/>
        <v>0</v>
      </c>
      <c r="AAE54" s="27">
        <f t="shared" si="1408"/>
        <v>0</v>
      </c>
      <c r="AAF54" s="27">
        <f t="shared" si="1409"/>
        <v>0</v>
      </c>
      <c r="AAG54" s="27">
        <f t="shared" si="1410"/>
        <v>0</v>
      </c>
      <c r="AAH54" s="27">
        <f t="shared" si="1411"/>
        <v>0</v>
      </c>
      <c r="AAI54" s="27">
        <f t="shared" si="1412"/>
        <v>0</v>
      </c>
      <c r="AAJ54" s="27">
        <f t="shared" si="1413"/>
        <v>0</v>
      </c>
      <c r="AAK54" s="27">
        <f t="shared" si="1414"/>
        <v>0</v>
      </c>
      <c r="AAL54" s="27">
        <f t="shared" si="1415"/>
        <v>0</v>
      </c>
      <c r="AAM54" s="27">
        <f t="shared" si="1416"/>
        <v>0</v>
      </c>
      <c r="AAN54" s="27">
        <f t="shared" si="1417"/>
        <v>0</v>
      </c>
      <c r="AAO54" s="27">
        <f t="shared" si="1418"/>
        <v>0</v>
      </c>
      <c r="AAP54" s="27">
        <f t="shared" si="1419"/>
        <v>0</v>
      </c>
      <c r="AAQ54" s="27">
        <f t="shared" si="1420"/>
        <v>0</v>
      </c>
      <c r="AAR54" s="27">
        <f t="shared" si="1421"/>
        <v>0</v>
      </c>
      <c r="AAS54" s="27">
        <f t="shared" si="1422"/>
        <v>0</v>
      </c>
      <c r="AAT54" s="27">
        <f t="shared" si="1423"/>
        <v>0</v>
      </c>
      <c r="AAU54" s="27">
        <f t="shared" si="1424"/>
        <v>0</v>
      </c>
      <c r="AAV54" s="27">
        <f t="shared" si="1425"/>
        <v>0</v>
      </c>
      <c r="AAW54" s="27">
        <f t="shared" si="1426"/>
        <v>0</v>
      </c>
      <c r="AAX54" s="27">
        <f t="shared" si="1427"/>
        <v>0</v>
      </c>
      <c r="AAY54" s="27">
        <f t="shared" si="1428"/>
        <v>0</v>
      </c>
      <c r="AAZ54" s="27">
        <f t="shared" si="1429"/>
        <v>0</v>
      </c>
      <c r="ABA54" s="27">
        <f t="shared" si="1430"/>
        <v>0</v>
      </c>
      <c r="ABB54" s="27">
        <f t="shared" si="1431"/>
        <v>0</v>
      </c>
      <c r="ABC54" s="27">
        <f t="shared" si="1432"/>
        <v>0</v>
      </c>
      <c r="ABD54" s="27">
        <f t="shared" si="1433"/>
        <v>0</v>
      </c>
      <c r="ABE54" s="27">
        <f t="shared" si="1434"/>
        <v>0</v>
      </c>
      <c r="ABF54" s="27">
        <f t="shared" si="1435"/>
        <v>0</v>
      </c>
      <c r="ABG54" s="27">
        <f t="shared" si="1436"/>
        <v>0</v>
      </c>
      <c r="ABH54" s="27">
        <f t="shared" si="1437"/>
        <v>0</v>
      </c>
      <c r="ABI54" s="27">
        <f t="shared" si="1438"/>
        <v>0</v>
      </c>
      <c r="ABJ54" s="27">
        <f t="shared" si="1439"/>
        <v>0</v>
      </c>
      <c r="ABK54" s="27">
        <f t="shared" si="1440"/>
        <v>0</v>
      </c>
      <c r="ABL54" s="27">
        <f t="shared" si="1441"/>
        <v>0</v>
      </c>
      <c r="ABM54" s="27">
        <f t="shared" si="1442"/>
        <v>0</v>
      </c>
      <c r="ABN54" s="27">
        <f t="shared" si="1443"/>
        <v>0</v>
      </c>
      <c r="ABO54" s="27">
        <f t="shared" si="1444"/>
        <v>0</v>
      </c>
      <c r="ABP54" s="27">
        <f t="shared" si="1445"/>
        <v>0</v>
      </c>
      <c r="ABQ54" s="27">
        <f t="shared" si="1446"/>
        <v>0</v>
      </c>
      <c r="ABR54" s="27">
        <f t="shared" si="1447"/>
        <v>0</v>
      </c>
      <c r="ABS54" s="27">
        <f t="shared" si="1448"/>
        <v>0</v>
      </c>
      <c r="ABT54" s="27">
        <f t="shared" si="1449"/>
        <v>0</v>
      </c>
      <c r="ABU54" s="27">
        <f t="shared" si="1450"/>
        <v>0</v>
      </c>
      <c r="ABV54" s="27">
        <f t="shared" si="1451"/>
        <v>0</v>
      </c>
      <c r="ABW54" s="27">
        <f t="shared" si="1452"/>
        <v>0</v>
      </c>
      <c r="ABY54" s="28">
        <f t="shared" si="1453"/>
        <v>602.69999999999993</v>
      </c>
      <c r="ABZ54" s="28">
        <f t="shared" si="1454"/>
        <v>0</v>
      </c>
      <c r="ACA54" s="28">
        <f t="shared" si="1455"/>
        <v>127.9</v>
      </c>
      <c r="ACB54" s="28">
        <f t="shared" si="1456"/>
        <v>0</v>
      </c>
      <c r="ACC54" s="28">
        <f t="shared" si="1457"/>
        <v>0</v>
      </c>
      <c r="ACD54" s="28">
        <f t="shared" si="1458"/>
        <v>666.65</v>
      </c>
      <c r="ACG54" s="27" t="str">
        <f t="shared" si="1459"/>
        <v>86.7</v>
      </c>
      <c r="ACH54" s="27" t="str">
        <f t="shared" si="1460"/>
        <v>61.9</v>
      </c>
      <c r="ACI54" s="27" t="str">
        <f t="shared" si="1461"/>
        <v>7.2</v>
      </c>
      <c r="ACJ54" s="27">
        <f t="shared" si="1462"/>
        <v>0</v>
      </c>
      <c r="ACK54" s="27" t="str">
        <f t="shared" si="1463"/>
        <v>91</v>
      </c>
      <c r="ACL54" s="27" t="str">
        <f t="shared" si="1464"/>
        <v>55.6</v>
      </c>
      <c r="ACM54" s="27">
        <f t="shared" si="1465"/>
        <v>0</v>
      </c>
      <c r="ACN54" s="27">
        <f t="shared" si="1466"/>
        <v>0</v>
      </c>
      <c r="ACO54" s="27" t="str">
        <f t="shared" si="1467"/>
        <v>21.5</v>
      </c>
      <c r="ACP54" s="27">
        <f t="shared" si="1468"/>
        <v>0</v>
      </c>
      <c r="ACQ54" s="27" t="str">
        <f t="shared" si="1469"/>
        <v>36.9</v>
      </c>
      <c r="ACR54" s="27" t="str">
        <f t="shared" si="1470"/>
        <v>59.7</v>
      </c>
      <c r="ACS54" s="27">
        <f t="shared" si="1471"/>
        <v>0</v>
      </c>
      <c r="ACT54" s="27">
        <f t="shared" si="1472"/>
        <v>0</v>
      </c>
      <c r="ACU54" s="27" t="str">
        <f t="shared" si="1473"/>
        <v>46</v>
      </c>
      <c r="ACV54" s="27">
        <f t="shared" si="1474"/>
        <v>0</v>
      </c>
      <c r="ACW54" s="27">
        <f t="shared" si="1475"/>
        <v>0</v>
      </c>
      <c r="ACX54" s="27">
        <f t="shared" si="1476"/>
        <v>0</v>
      </c>
      <c r="ACY54" s="27">
        <f t="shared" si="1477"/>
        <v>0</v>
      </c>
      <c r="ACZ54" s="27">
        <f t="shared" si="1478"/>
        <v>0</v>
      </c>
      <c r="ADA54" s="27" t="str">
        <f t="shared" si="1479"/>
        <v>80.4</v>
      </c>
      <c r="ADB54" s="27">
        <f t="shared" si="1480"/>
        <v>0</v>
      </c>
      <c r="ADC54" s="27">
        <f t="shared" si="1481"/>
        <v>0</v>
      </c>
      <c r="ADD54" s="27">
        <f t="shared" si="1482"/>
        <v>0</v>
      </c>
      <c r="ADE54" s="27">
        <f t="shared" si="1483"/>
        <v>0</v>
      </c>
      <c r="ADF54" s="27">
        <f t="shared" si="1484"/>
        <v>0</v>
      </c>
      <c r="ADG54" s="27" t="str">
        <f t="shared" si="1485"/>
        <v>23.5</v>
      </c>
      <c r="ADH54" s="27">
        <f t="shared" si="1486"/>
        <v>0</v>
      </c>
      <c r="ADI54" s="27">
        <f t="shared" si="1487"/>
        <v>0</v>
      </c>
      <c r="ADJ54" s="27" t="str">
        <f t="shared" si="1488"/>
        <v>31.9</v>
      </c>
      <c r="ADK54" s="27">
        <f t="shared" si="1489"/>
        <v>0</v>
      </c>
      <c r="ADL54" s="27">
        <f t="shared" si="1490"/>
        <v>0</v>
      </c>
      <c r="ADM54" s="27" t="str">
        <f t="shared" si="1491"/>
        <v>100.8</v>
      </c>
      <c r="ADN54" s="27">
        <f t="shared" si="1492"/>
        <v>0</v>
      </c>
      <c r="ADO54" s="27">
        <f t="shared" si="1493"/>
        <v>0</v>
      </c>
      <c r="ADP54" s="27" t="str">
        <f t="shared" si="1494"/>
        <v>27.5</v>
      </c>
      <c r="ADQ54" s="27">
        <f t="shared" si="1495"/>
        <v>0</v>
      </c>
      <c r="ADR54" s="27">
        <f t="shared" si="1496"/>
        <v>0</v>
      </c>
      <c r="ADS54" s="27">
        <f t="shared" si="1497"/>
        <v>0</v>
      </c>
      <c r="ADT54" s="27">
        <f t="shared" si="1498"/>
        <v>0</v>
      </c>
      <c r="ADU54" s="27">
        <f t="shared" si="1499"/>
        <v>0</v>
      </c>
      <c r="ADV54" s="27">
        <f t="shared" si="1500"/>
        <v>0</v>
      </c>
      <c r="ADW54" s="27">
        <f t="shared" si="1501"/>
        <v>0</v>
      </c>
      <c r="ADX54" s="27">
        <f t="shared" si="1502"/>
        <v>0</v>
      </c>
      <c r="ADY54" s="27">
        <f t="shared" si="1503"/>
        <v>0</v>
      </c>
      <c r="ADZ54" s="27">
        <f t="shared" si="1504"/>
        <v>0</v>
      </c>
      <c r="AEA54" s="27">
        <f t="shared" si="1505"/>
        <v>0</v>
      </c>
      <c r="AEB54" s="27">
        <f t="shared" si="1506"/>
        <v>0</v>
      </c>
      <c r="AEC54" s="27">
        <f t="shared" si="1507"/>
        <v>0</v>
      </c>
      <c r="AED54" s="27">
        <f t="shared" si="1508"/>
        <v>0</v>
      </c>
      <c r="AEE54" s="27">
        <f t="shared" si="1509"/>
        <v>0</v>
      </c>
      <c r="AEF54" s="27">
        <f t="shared" si="1510"/>
        <v>0</v>
      </c>
      <c r="AEG54" s="27">
        <f t="shared" si="1511"/>
        <v>0</v>
      </c>
      <c r="AEH54" s="27">
        <f t="shared" si="1512"/>
        <v>0</v>
      </c>
      <c r="AEI54" s="27">
        <f t="shared" si="1513"/>
        <v>0</v>
      </c>
      <c r="AEJ54" s="27">
        <f t="shared" si="1514"/>
        <v>0</v>
      </c>
      <c r="AEK54" s="27">
        <f t="shared" si="1515"/>
        <v>0</v>
      </c>
      <c r="AEL54" s="27">
        <f t="shared" si="1516"/>
        <v>0</v>
      </c>
      <c r="AEM54" s="27">
        <f t="shared" si="1517"/>
        <v>0</v>
      </c>
      <c r="AEN54" s="27">
        <f t="shared" si="1518"/>
        <v>0</v>
      </c>
      <c r="AEO54" s="27">
        <f t="shared" si="1519"/>
        <v>0</v>
      </c>
      <c r="AEP54" s="27">
        <f t="shared" si="1520"/>
        <v>0</v>
      </c>
      <c r="AEQ54" s="27">
        <f t="shared" si="1521"/>
        <v>0</v>
      </c>
      <c r="AER54" s="27">
        <f t="shared" si="1522"/>
        <v>0</v>
      </c>
      <c r="AES54" s="27">
        <f t="shared" si="1523"/>
        <v>0</v>
      </c>
      <c r="AET54" s="27">
        <f t="shared" si="1524"/>
        <v>0</v>
      </c>
      <c r="AEU54" s="27">
        <f t="shared" si="1525"/>
        <v>0</v>
      </c>
      <c r="AEV54" s="27">
        <f t="shared" si="1526"/>
        <v>0</v>
      </c>
      <c r="AEW54" s="27">
        <f t="shared" si="1527"/>
        <v>0</v>
      </c>
      <c r="AEX54" s="27">
        <f t="shared" si="1528"/>
        <v>0</v>
      </c>
      <c r="AEY54" s="27">
        <f t="shared" si="1529"/>
        <v>0</v>
      </c>
      <c r="AEZ54" s="27">
        <f t="shared" si="1530"/>
        <v>0</v>
      </c>
      <c r="AFA54" s="27">
        <f t="shared" si="1531"/>
        <v>0</v>
      </c>
      <c r="AFB54" s="27">
        <f t="shared" si="1532"/>
        <v>0</v>
      </c>
      <c r="AFC54" s="27">
        <f t="shared" si="1533"/>
        <v>0</v>
      </c>
      <c r="AFD54" s="27">
        <f t="shared" si="1534"/>
        <v>0</v>
      </c>
      <c r="AFE54" s="27">
        <f t="shared" si="1535"/>
        <v>0</v>
      </c>
      <c r="AFF54" s="27">
        <f t="shared" si="1536"/>
        <v>0</v>
      </c>
      <c r="AFG54" s="27">
        <f t="shared" si="1537"/>
        <v>0</v>
      </c>
      <c r="AFH54" s="27">
        <f t="shared" si="1538"/>
        <v>0</v>
      </c>
      <c r="AFI54" s="27">
        <f t="shared" si="1539"/>
        <v>0</v>
      </c>
      <c r="AFJ54" s="27">
        <f t="shared" si="1540"/>
        <v>0</v>
      </c>
      <c r="AFL54" s="28">
        <f t="shared" si="892"/>
        <v>11.8125</v>
      </c>
      <c r="AFM54" s="28">
        <v>11.8125</v>
      </c>
      <c r="AFN54" s="27">
        <v>6</v>
      </c>
      <c r="AFO54" s="27">
        <f t="shared" si="1541"/>
        <v>6</v>
      </c>
      <c r="AFP54" s="27">
        <f t="shared" si="1542"/>
        <v>6</v>
      </c>
      <c r="AFQ54" s="27">
        <f t="shared" si="1543"/>
        <v>6</v>
      </c>
      <c r="AFR54" s="27">
        <f t="shared" si="1544"/>
        <v>0</v>
      </c>
      <c r="AFS54" s="27">
        <f t="shared" si="1545"/>
        <v>6</v>
      </c>
      <c r="AFT54" s="27">
        <f t="shared" si="1546"/>
        <v>6</v>
      </c>
      <c r="AFU54" s="27">
        <f t="shared" si="1547"/>
        <v>0</v>
      </c>
      <c r="AFV54" s="27">
        <f t="shared" si="1548"/>
        <v>0</v>
      </c>
      <c r="AFW54" s="27">
        <f t="shared" si="1549"/>
        <v>6</v>
      </c>
      <c r="AFX54" s="27">
        <f t="shared" si="1550"/>
        <v>0</v>
      </c>
      <c r="AFY54" s="27">
        <f t="shared" si="1551"/>
        <v>8</v>
      </c>
      <c r="AFZ54" s="27">
        <f t="shared" si="1552"/>
        <v>6</v>
      </c>
      <c r="AGA54" s="27">
        <f t="shared" si="1553"/>
        <v>0</v>
      </c>
      <c r="AGB54" s="27">
        <f t="shared" si="1554"/>
        <v>0</v>
      </c>
      <c r="AGC54" s="27">
        <f t="shared" si="1555"/>
        <v>6</v>
      </c>
      <c r="AGD54" s="27">
        <f t="shared" si="1556"/>
        <v>0</v>
      </c>
      <c r="AGE54" s="27">
        <f t="shared" si="1557"/>
        <v>0</v>
      </c>
      <c r="AGF54" s="27">
        <f t="shared" si="1558"/>
        <v>0</v>
      </c>
      <c r="AGG54" s="27">
        <f t="shared" si="1559"/>
        <v>0</v>
      </c>
      <c r="AGH54" s="27">
        <f t="shared" si="1560"/>
        <v>0</v>
      </c>
      <c r="AGI54" s="27">
        <f t="shared" si="1561"/>
        <v>6</v>
      </c>
      <c r="AGJ54" s="27">
        <f t="shared" si="1562"/>
        <v>0</v>
      </c>
      <c r="AGK54" s="27">
        <f t="shared" si="1563"/>
        <v>0</v>
      </c>
      <c r="AGL54" s="27">
        <f t="shared" si="1564"/>
        <v>0</v>
      </c>
      <c r="AGM54" s="27">
        <f t="shared" si="1565"/>
        <v>0</v>
      </c>
      <c r="AGN54" s="27">
        <f t="shared" si="1566"/>
        <v>0</v>
      </c>
      <c r="AGO54" s="27">
        <f t="shared" si="1567"/>
        <v>6</v>
      </c>
      <c r="AGP54" s="27">
        <f t="shared" si="1568"/>
        <v>0</v>
      </c>
      <c r="AGQ54" s="27">
        <f t="shared" si="1569"/>
        <v>0</v>
      </c>
      <c r="AGR54" s="27">
        <f t="shared" si="1570"/>
        <v>6</v>
      </c>
      <c r="AGS54" s="27">
        <f t="shared" si="1571"/>
        <v>0</v>
      </c>
      <c r="AGT54" s="27">
        <f t="shared" si="1572"/>
        <v>0</v>
      </c>
      <c r="AGU54" s="27">
        <f t="shared" si="1573"/>
        <v>6</v>
      </c>
      <c r="AGV54" s="27">
        <f t="shared" si="1574"/>
        <v>0</v>
      </c>
      <c r="AGW54" s="27">
        <f t="shared" si="1575"/>
        <v>0</v>
      </c>
      <c r="AGX54" s="27">
        <f t="shared" si="1576"/>
        <v>6</v>
      </c>
      <c r="AGY54" s="27">
        <f t="shared" si="1577"/>
        <v>0</v>
      </c>
      <c r="AGZ54" s="27">
        <f t="shared" si="1578"/>
        <v>0</v>
      </c>
      <c r="AHA54" s="27">
        <f t="shared" si="1579"/>
        <v>0</v>
      </c>
      <c r="AHB54" s="27">
        <f t="shared" si="1580"/>
        <v>0</v>
      </c>
      <c r="AHC54" s="27">
        <f t="shared" si="1581"/>
        <v>0</v>
      </c>
      <c r="AHD54" s="27">
        <f t="shared" si="1582"/>
        <v>0</v>
      </c>
      <c r="AHE54" s="27">
        <f t="shared" si="1583"/>
        <v>0</v>
      </c>
      <c r="AHF54" s="27">
        <f t="shared" si="1584"/>
        <v>0</v>
      </c>
      <c r="AHG54" s="27">
        <f t="shared" si="1585"/>
        <v>0</v>
      </c>
      <c r="AHH54" s="27">
        <f t="shared" si="1586"/>
        <v>0</v>
      </c>
      <c r="AHI54" s="27">
        <f t="shared" si="1587"/>
        <v>0</v>
      </c>
      <c r="AHJ54" s="27">
        <f t="shared" si="1588"/>
        <v>0</v>
      </c>
      <c r="AHK54" s="27">
        <f t="shared" si="1589"/>
        <v>0</v>
      </c>
      <c r="AHL54" s="27">
        <f t="shared" si="1590"/>
        <v>0</v>
      </c>
      <c r="AHM54" s="27">
        <f t="shared" si="1591"/>
        <v>0</v>
      </c>
      <c r="AHN54" s="27">
        <f t="shared" si="1592"/>
        <v>0</v>
      </c>
      <c r="AHO54" s="27">
        <f t="shared" si="1593"/>
        <v>0</v>
      </c>
      <c r="AHP54" s="27">
        <f t="shared" si="1594"/>
        <v>0</v>
      </c>
      <c r="AHQ54" s="27">
        <f t="shared" si="1595"/>
        <v>0</v>
      </c>
      <c r="AHR54" s="27">
        <f t="shared" si="1596"/>
        <v>0</v>
      </c>
      <c r="AHS54" s="27">
        <f t="shared" si="1597"/>
        <v>0</v>
      </c>
      <c r="AHT54" s="27">
        <f t="shared" si="1598"/>
        <v>0</v>
      </c>
      <c r="AHU54" s="27">
        <f t="shared" si="1599"/>
        <v>0</v>
      </c>
      <c r="AHV54" s="27">
        <f t="shared" si="1600"/>
        <v>0</v>
      </c>
      <c r="AHW54" s="27">
        <f t="shared" si="1601"/>
        <v>0</v>
      </c>
      <c r="AHX54" s="27">
        <f t="shared" si="1602"/>
        <v>0</v>
      </c>
      <c r="AHY54" s="27">
        <f t="shared" si="1603"/>
        <v>0</v>
      </c>
      <c r="AHZ54" s="27">
        <f t="shared" si="1604"/>
        <v>0</v>
      </c>
      <c r="AIA54" s="27">
        <f t="shared" si="1605"/>
        <v>0</v>
      </c>
      <c r="AIB54" s="27">
        <f t="shared" si="1606"/>
        <v>0</v>
      </c>
      <c r="AIC54" s="27">
        <f t="shared" si="1607"/>
        <v>0</v>
      </c>
      <c r="AID54" s="27">
        <f t="shared" si="1608"/>
        <v>0</v>
      </c>
      <c r="AIE54" s="27">
        <f t="shared" si="1609"/>
        <v>0</v>
      </c>
      <c r="AIF54" s="27">
        <f t="shared" si="1610"/>
        <v>0</v>
      </c>
      <c r="AIG54" s="27">
        <f t="shared" si="1611"/>
        <v>0</v>
      </c>
      <c r="AIH54" s="27">
        <f t="shared" si="1612"/>
        <v>0</v>
      </c>
      <c r="AII54" s="27">
        <f t="shared" si="1613"/>
        <v>0</v>
      </c>
      <c r="AIJ54" s="27">
        <f t="shared" si="1614"/>
        <v>0</v>
      </c>
      <c r="AIK54" s="27">
        <f t="shared" si="1615"/>
        <v>0</v>
      </c>
      <c r="AIL54" s="27">
        <f t="shared" si="1616"/>
        <v>0</v>
      </c>
      <c r="AIM54" s="27">
        <f t="shared" si="1617"/>
        <v>0</v>
      </c>
      <c r="AIN54" s="27">
        <f t="shared" si="1618"/>
        <v>0</v>
      </c>
      <c r="AIO54" s="27">
        <f t="shared" si="1619"/>
        <v>0</v>
      </c>
      <c r="AIP54" s="27">
        <f t="shared" si="1620"/>
        <v>0</v>
      </c>
      <c r="AIQ54" s="27">
        <f t="shared" si="1621"/>
        <v>0</v>
      </c>
      <c r="AIR54" s="27">
        <f t="shared" si="1622"/>
        <v>0</v>
      </c>
      <c r="AIT54" s="27">
        <v>1</v>
      </c>
      <c r="AIU54" s="27">
        <v>1</v>
      </c>
      <c r="AIV54" s="27">
        <v>1</v>
      </c>
      <c r="AIW54" s="27">
        <f t="shared" si="1623"/>
        <v>0</v>
      </c>
      <c r="AIX54" s="27">
        <f t="shared" si="1624"/>
        <v>0.5</v>
      </c>
      <c r="AIY54" s="27">
        <f t="shared" si="1625"/>
        <v>1</v>
      </c>
      <c r="AIZ54" s="27">
        <f t="shared" si="1626"/>
        <v>0</v>
      </c>
      <c r="AJA54" s="27">
        <f t="shared" si="1627"/>
        <v>0</v>
      </c>
      <c r="AJB54" s="27">
        <f t="shared" si="1628"/>
        <v>0.25</v>
      </c>
      <c r="AJC54" s="27">
        <f t="shared" si="1629"/>
        <v>0</v>
      </c>
      <c r="AJD54" s="27">
        <f t="shared" si="1630"/>
        <v>2</v>
      </c>
      <c r="AJE54" s="27">
        <f t="shared" si="1631"/>
        <v>4</v>
      </c>
      <c r="AJF54" s="27">
        <f t="shared" si="1632"/>
        <v>0</v>
      </c>
      <c r="AJG54" s="27">
        <f t="shared" si="1633"/>
        <v>0</v>
      </c>
      <c r="AJH54" s="27">
        <f t="shared" si="1634"/>
        <v>0.25</v>
      </c>
      <c r="AJI54" s="27">
        <f t="shared" si="1635"/>
        <v>0</v>
      </c>
      <c r="AJJ54" s="27">
        <f t="shared" si="1636"/>
        <v>0</v>
      </c>
      <c r="AJK54" s="27">
        <f t="shared" si="1637"/>
        <v>0</v>
      </c>
      <c r="AJL54" s="27">
        <f t="shared" si="1638"/>
        <v>0</v>
      </c>
      <c r="AJM54" s="27">
        <f t="shared" si="1639"/>
        <v>0</v>
      </c>
      <c r="AJN54" s="27">
        <f t="shared" si="1640"/>
        <v>3.125E-2</v>
      </c>
      <c r="AJO54" s="27">
        <f t="shared" si="1641"/>
        <v>0</v>
      </c>
      <c r="AJP54" s="27">
        <f t="shared" si="1642"/>
        <v>0</v>
      </c>
      <c r="AJQ54" s="27">
        <f t="shared" si="1643"/>
        <v>0</v>
      </c>
      <c r="AJR54" s="27">
        <f t="shared" si="1644"/>
        <v>0</v>
      </c>
      <c r="AJS54" s="27">
        <f t="shared" si="1645"/>
        <v>0</v>
      </c>
      <c r="AJT54" s="27">
        <f t="shared" si="1646"/>
        <v>3.125E-2</v>
      </c>
      <c r="AJU54" s="27">
        <f t="shared" si="1647"/>
        <v>0</v>
      </c>
      <c r="AJV54" s="27">
        <f t="shared" si="1648"/>
        <v>0</v>
      </c>
      <c r="AJW54" s="27">
        <f t="shared" si="1649"/>
        <v>0.25</v>
      </c>
      <c r="AJX54" s="27">
        <f t="shared" si="1650"/>
        <v>0</v>
      </c>
      <c r="AJY54" s="27">
        <f t="shared" si="1651"/>
        <v>0</v>
      </c>
      <c r="AJZ54" s="27">
        <f t="shared" si="1652"/>
        <v>0.25</v>
      </c>
      <c r="AKA54" s="27">
        <f t="shared" si="1653"/>
        <v>0</v>
      </c>
      <c r="AKB54" s="27">
        <f t="shared" si="1654"/>
        <v>0</v>
      </c>
      <c r="AKC54" s="27">
        <f t="shared" si="1655"/>
        <v>0.25</v>
      </c>
      <c r="AKD54" s="27">
        <f t="shared" si="1656"/>
        <v>0</v>
      </c>
      <c r="AKE54" s="27">
        <f t="shared" si="1657"/>
        <v>0</v>
      </c>
      <c r="AKF54" s="27">
        <f t="shared" si="1658"/>
        <v>0</v>
      </c>
      <c r="AKG54" s="27">
        <f t="shared" si="1659"/>
        <v>0</v>
      </c>
      <c r="AKH54" s="27">
        <f t="shared" si="1660"/>
        <v>0</v>
      </c>
      <c r="AKI54" s="27">
        <f t="shared" si="1661"/>
        <v>0</v>
      </c>
      <c r="AKJ54" s="27">
        <f t="shared" si="1662"/>
        <v>0</v>
      </c>
      <c r="AKK54" s="27">
        <f t="shared" si="1663"/>
        <v>0</v>
      </c>
      <c r="AKL54" s="27">
        <f t="shared" si="1664"/>
        <v>0</v>
      </c>
      <c r="AKM54" s="27">
        <f t="shared" si="1665"/>
        <v>0</v>
      </c>
      <c r="AKN54" s="27">
        <f t="shared" si="1666"/>
        <v>0</v>
      </c>
      <c r="AKO54" s="27">
        <f t="shared" si="1667"/>
        <v>0</v>
      </c>
      <c r="AKP54" s="27">
        <f t="shared" si="1668"/>
        <v>0</v>
      </c>
      <c r="AKQ54" s="27">
        <f t="shared" si="1669"/>
        <v>0</v>
      </c>
      <c r="AKR54" s="27">
        <f t="shared" si="1670"/>
        <v>0</v>
      </c>
      <c r="AKS54" s="27">
        <f t="shared" si="1671"/>
        <v>0</v>
      </c>
      <c r="AKT54" s="27">
        <f t="shared" si="1672"/>
        <v>0</v>
      </c>
      <c r="AKU54" s="27">
        <f t="shared" si="1673"/>
        <v>0</v>
      </c>
      <c r="AKV54" s="27">
        <f t="shared" si="1674"/>
        <v>0</v>
      </c>
      <c r="AKW54" s="27">
        <f t="shared" si="1675"/>
        <v>0</v>
      </c>
      <c r="AKX54" s="27">
        <f t="shared" si="1676"/>
        <v>0</v>
      </c>
      <c r="AKY54" s="27">
        <f t="shared" si="1677"/>
        <v>0</v>
      </c>
      <c r="AKZ54" s="27">
        <f t="shared" si="1678"/>
        <v>0</v>
      </c>
      <c r="ALA54" s="27">
        <f t="shared" si="1679"/>
        <v>0</v>
      </c>
      <c r="ALB54" s="27">
        <f t="shared" si="1680"/>
        <v>0</v>
      </c>
      <c r="ALC54" s="27">
        <f t="shared" si="1681"/>
        <v>0</v>
      </c>
      <c r="ALD54" s="27">
        <f t="shared" si="1682"/>
        <v>0</v>
      </c>
      <c r="ALE54" s="27">
        <f t="shared" si="1683"/>
        <v>0</v>
      </c>
      <c r="ALF54" s="27">
        <f t="shared" si="1684"/>
        <v>0</v>
      </c>
      <c r="ALG54" s="27">
        <f t="shared" si="1685"/>
        <v>0</v>
      </c>
      <c r="ALH54" s="27">
        <f t="shared" si="1686"/>
        <v>0</v>
      </c>
      <c r="ALI54" s="27">
        <f t="shared" si="1687"/>
        <v>0</v>
      </c>
      <c r="ALJ54" s="27">
        <f t="shared" si="1688"/>
        <v>0</v>
      </c>
      <c r="ALK54" s="27">
        <f t="shared" si="1689"/>
        <v>0</v>
      </c>
      <c r="ALL54" s="27">
        <f t="shared" si="1690"/>
        <v>0</v>
      </c>
      <c r="ALM54" s="27">
        <f t="shared" si="1691"/>
        <v>0</v>
      </c>
      <c r="ALN54" s="27">
        <f t="shared" si="1692"/>
        <v>0</v>
      </c>
      <c r="ALO54" s="27">
        <f t="shared" si="1693"/>
        <v>0</v>
      </c>
      <c r="ALP54" s="27">
        <f t="shared" si="1694"/>
        <v>0</v>
      </c>
      <c r="ALQ54" s="27">
        <f t="shared" si="1695"/>
        <v>0</v>
      </c>
      <c r="ALR54" s="27">
        <f t="shared" si="1696"/>
        <v>0</v>
      </c>
      <c r="ALS54" s="27">
        <f t="shared" si="1697"/>
        <v>0</v>
      </c>
      <c r="ALT54" s="27">
        <f t="shared" si="1698"/>
        <v>0</v>
      </c>
      <c r="ALU54" s="27">
        <f t="shared" si="1699"/>
        <v>0</v>
      </c>
      <c r="ALV54" s="27">
        <f t="shared" si="1700"/>
        <v>0</v>
      </c>
      <c r="ALW54" s="27">
        <f t="shared" si="1701"/>
        <v>0</v>
      </c>
      <c r="AMK54" s="28">
        <v>1802</v>
      </c>
      <c r="AML54" s="28">
        <f t="shared" si="1702"/>
        <v>1802</v>
      </c>
      <c r="AMN54" s="28">
        <v>1764</v>
      </c>
      <c r="AMO54" s="27" t="str">
        <f t="shared" si="1703"/>
        <v>1775</v>
      </c>
      <c r="AMP54" s="27" t="str">
        <f t="shared" si="1704"/>
        <v>1792</v>
      </c>
      <c r="AMQ54" s="27" t="str">
        <f t="shared" si="1705"/>
        <v>1786</v>
      </c>
      <c r="AMR54" s="27" t="str">
        <f t="shared" si="1706"/>
        <v>1786</v>
      </c>
      <c r="AMS54" s="27" t="str">
        <f t="shared" si="1707"/>
        <v>1796</v>
      </c>
      <c r="AMT54" s="27" t="str">
        <f t="shared" si="1708"/>
        <v>1807</v>
      </c>
      <c r="AMU54" s="27" t="str">
        <f t="shared" si="1709"/>
        <v>1807</v>
      </c>
      <c r="AMV54" s="27" t="str">
        <f t="shared" si="1710"/>
        <v>1807</v>
      </c>
      <c r="AMW54" s="27" t="str">
        <f t="shared" si="1711"/>
        <v>1798</v>
      </c>
      <c r="AMX54" s="27" t="str">
        <f t="shared" si="1712"/>
        <v>1798</v>
      </c>
      <c r="AMY54" s="27" t="str">
        <f t="shared" si="1713"/>
        <v>1785</v>
      </c>
      <c r="AMZ54" s="27" t="str">
        <f t="shared" si="1714"/>
        <v>1799</v>
      </c>
      <c r="ANA54" s="27" t="str">
        <f t="shared" si="1715"/>
        <v>1799</v>
      </c>
      <c r="ANB54" s="27" t="str">
        <f t="shared" si="1716"/>
        <v>1799</v>
      </c>
      <c r="ANC54" s="27" t="str">
        <f t="shared" si="1717"/>
        <v>1810</v>
      </c>
      <c r="AND54" s="27" t="str">
        <f t="shared" si="1718"/>
        <v>1810</v>
      </c>
      <c r="ANE54" s="27" t="str">
        <f t="shared" si="1719"/>
        <v>1810</v>
      </c>
      <c r="ANF54" s="27" t="str">
        <f t="shared" si="1720"/>
        <v>1810</v>
      </c>
      <c r="ANG54" s="27" t="str">
        <f t="shared" si="1721"/>
        <v>1810</v>
      </c>
      <c r="ANH54" s="27" t="str">
        <f t="shared" si="1722"/>
        <v>1810</v>
      </c>
      <c r="ANI54" s="27" t="str">
        <f t="shared" si="1723"/>
        <v>1826</v>
      </c>
      <c r="ANJ54" s="27" t="str">
        <f t="shared" si="1724"/>
        <v>1826</v>
      </c>
      <c r="ANK54" s="27" t="str">
        <f t="shared" si="1725"/>
        <v>1826</v>
      </c>
      <c r="ANL54" s="27" t="str">
        <f t="shared" si="1726"/>
        <v>1826</v>
      </c>
      <c r="ANM54" s="27" t="str">
        <f t="shared" si="1727"/>
        <v>1826</v>
      </c>
      <c r="ANN54" s="27" t="str">
        <f t="shared" si="1728"/>
        <v>1826</v>
      </c>
      <c r="ANO54" s="27" t="str">
        <f t="shared" si="1729"/>
        <v>1814</v>
      </c>
      <c r="ANP54" s="27" t="str">
        <f t="shared" si="1730"/>
        <v>1814</v>
      </c>
      <c r="ANQ54" s="27" t="str">
        <f t="shared" si="1731"/>
        <v>1814</v>
      </c>
      <c r="ANR54" s="27" t="str">
        <f t="shared" si="1732"/>
        <v>1802</v>
      </c>
      <c r="ANS54" s="27" t="str">
        <f t="shared" si="1733"/>
        <v>1802</v>
      </c>
      <c r="ANT54" s="27" t="str">
        <f t="shared" si="1734"/>
        <v>1802</v>
      </c>
      <c r="ANU54" s="27" t="str">
        <f t="shared" si="1735"/>
        <v>1813</v>
      </c>
      <c r="ANV54" s="27" t="str">
        <f t="shared" si="1736"/>
        <v>1813</v>
      </c>
      <c r="ANW54" s="27" t="str">
        <f t="shared" si="1737"/>
        <v>1813</v>
      </c>
      <c r="ANX54" s="27" t="str">
        <f t="shared" si="1738"/>
        <v>1802</v>
      </c>
      <c r="ANY54" s="27" t="str">
        <f t="shared" si="1739"/>
        <v>1802</v>
      </c>
      <c r="ANZ54" s="27" t="str">
        <f t="shared" si="1740"/>
        <v>1802</v>
      </c>
      <c r="AOA54" s="27" t="str">
        <f t="shared" si="1741"/>
        <v>1802</v>
      </c>
      <c r="AOB54" s="27" t="str">
        <f t="shared" si="1742"/>
        <v>1802</v>
      </c>
      <c r="AOC54" s="27" t="str">
        <f t="shared" si="1743"/>
        <v>1802</v>
      </c>
      <c r="AOD54" s="27" t="str">
        <f t="shared" si="1744"/>
        <v>1802</v>
      </c>
      <c r="AOE54" s="27" t="str">
        <f t="shared" si="1745"/>
        <v>1802</v>
      </c>
      <c r="AOF54" s="27" t="str">
        <f t="shared" si="1746"/>
        <v>1802</v>
      </c>
      <c r="AOG54" s="27" t="str">
        <f t="shared" si="1747"/>
        <v>1802</v>
      </c>
      <c r="AOH54" s="27" t="str">
        <f t="shared" si="1748"/>
        <v>1802</v>
      </c>
      <c r="AOI54" s="27" t="str">
        <f t="shared" si="1749"/>
        <v>1802</v>
      </c>
      <c r="AOJ54" s="27" t="str">
        <f t="shared" si="1750"/>
        <v>1802</v>
      </c>
      <c r="AOK54" s="27" t="str">
        <f t="shared" si="1751"/>
        <v>1802</v>
      </c>
      <c r="AOL54" s="27" t="str">
        <f t="shared" si="1752"/>
        <v>1802</v>
      </c>
      <c r="AOM54" s="27" t="str">
        <f t="shared" si="1753"/>
        <v>1802</v>
      </c>
      <c r="AON54" s="27" t="str">
        <f t="shared" si="1754"/>
        <v>1802</v>
      </c>
      <c r="AOO54" s="27" t="str">
        <f t="shared" si="1755"/>
        <v>1802</v>
      </c>
      <c r="AOP54" s="27" t="str">
        <f t="shared" si="1756"/>
        <v>1802</v>
      </c>
      <c r="AOQ54" s="27" t="str">
        <f t="shared" si="1757"/>
        <v>1802</v>
      </c>
      <c r="AOR54" s="27" t="str">
        <f t="shared" si="1758"/>
        <v>1802</v>
      </c>
      <c r="AOS54" s="27" t="str">
        <f t="shared" si="1759"/>
        <v>1802</v>
      </c>
      <c r="AOT54" s="27" t="str">
        <f t="shared" si="1760"/>
        <v>1802</v>
      </c>
      <c r="AOU54" s="27" t="str">
        <f t="shared" si="1761"/>
        <v>1802</v>
      </c>
      <c r="AOV54" s="27" t="str">
        <f t="shared" si="1762"/>
        <v>1802</v>
      </c>
      <c r="AOW54" s="27" t="str">
        <f t="shared" si="1763"/>
        <v>1802</v>
      </c>
      <c r="AOX54" s="27" t="str">
        <f t="shared" si="1764"/>
        <v>1802</v>
      </c>
      <c r="AOY54" s="27" t="str">
        <f t="shared" si="1765"/>
        <v>1802</v>
      </c>
      <c r="AOZ54" s="27" t="str">
        <f t="shared" si="1766"/>
        <v>1802</v>
      </c>
      <c r="APA54" s="27" t="str">
        <f t="shared" si="1767"/>
        <v>1802</v>
      </c>
      <c r="APB54" s="27" t="str">
        <f t="shared" si="1768"/>
        <v>1802</v>
      </c>
      <c r="APC54" s="27" t="str">
        <f t="shared" si="1769"/>
        <v>1802</v>
      </c>
      <c r="APD54" s="27" t="str">
        <f t="shared" si="1770"/>
        <v>1802</v>
      </c>
      <c r="APE54" s="27" t="str">
        <f t="shared" si="1771"/>
        <v>1802</v>
      </c>
      <c r="APF54" s="27" t="str">
        <f t="shared" si="1772"/>
        <v>1802</v>
      </c>
      <c r="APG54" s="27" t="str">
        <f t="shared" si="1773"/>
        <v>1802</v>
      </c>
      <c r="APH54" s="27" t="str">
        <f t="shared" si="1774"/>
        <v>1802</v>
      </c>
      <c r="API54" s="27" t="str">
        <f t="shared" si="1775"/>
        <v>1802</v>
      </c>
      <c r="APJ54" s="27" t="str">
        <f t="shared" si="1776"/>
        <v>1802</v>
      </c>
      <c r="APK54" s="27" t="str">
        <f t="shared" si="1777"/>
        <v>1802</v>
      </c>
      <c r="APL54" s="27" t="str">
        <f t="shared" si="1778"/>
        <v>1802</v>
      </c>
      <c r="APM54" s="27" t="str">
        <f t="shared" si="1779"/>
        <v>1802</v>
      </c>
      <c r="APN54" s="27" t="str">
        <f t="shared" si="1780"/>
        <v>1802</v>
      </c>
      <c r="APO54" s="27" t="str">
        <f t="shared" si="1781"/>
        <v>1802</v>
      </c>
      <c r="APP54" s="27" t="str">
        <f t="shared" si="1782"/>
        <v>1802</v>
      </c>
      <c r="APQ54" s="27" t="str">
        <f t="shared" si="1783"/>
        <v>1802</v>
      </c>
      <c r="APR54" s="27" t="str">
        <f t="shared" si="1784"/>
        <v>1802</v>
      </c>
    </row>
    <row r="55" spans="1:1011 1025:1110" x14ac:dyDescent="0.35">
      <c r="A55" s="27">
        <v>30</v>
      </c>
      <c r="B55" s="84" t="s">
        <v>122</v>
      </c>
      <c r="C55" s="91">
        <f>VLOOKUP(A55, Rankings!$A$2:$AN$129, 40, FALSE)</f>
        <v>53</v>
      </c>
      <c r="D55" s="24" t="s">
        <v>374</v>
      </c>
      <c r="I55" s="29">
        <f t="shared" si="893"/>
        <v>15.5</v>
      </c>
      <c r="L55" s="27" t="s">
        <v>2217</v>
      </c>
      <c r="M55" s="27" t="s">
        <v>2599</v>
      </c>
      <c r="N55" s="27" t="s">
        <v>2866</v>
      </c>
      <c r="O55" s="27" t="s">
        <v>24</v>
      </c>
      <c r="P55" s="27" t="s">
        <v>24</v>
      </c>
      <c r="Q55" s="27" t="s">
        <v>24</v>
      </c>
      <c r="R55" s="27" t="s">
        <v>24</v>
      </c>
      <c r="S55" s="27" t="s">
        <v>24</v>
      </c>
      <c r="T55" s="27" t="s">
        <v>3695</v>
      </c>
      <c r="U55" s="27" t="s">
        <v>24</v>
      </c>
      <c r="V55" s="27" t="s">
        <v>4032</v>
      </c>
      <c r="W55" s="27" t="s">
        <v>4252</v>
      </c>
      <c r="X55" s="27" t="s">
        <v>24</v>
      </c>
      <c r="Y55" s="27" t="s">
        <v>24</v>
      </c>
      <c r="Z55" s="27" t="s">
        <v>4629</v>
      </c>
      <c r="AA55" s="27" t="s">
        <v>24</v>
      </c>
      <c r="AB55" s="27" t="s">
        <v>24</v>
      </c>
      <c r="AC55" s="27" t="s">
        <v>24</v>
      </c>
      <c r="AD55" s="27" t="s">
        <v>24</v>
      </c>
      <c r="AE55" s="27" t="s">
        <v>4956</v>
      </c>
      <c r="AF55" s="27" t="s">
        <v>5068</v>
      </c>
      <c r="AG55" s="27" t="s">
        <v>24</v>
      </c>
      <c r="AH55" s="27" t="s">
        <v>24</v>
      </c>
      <c r="AI55" s="27" t="s">
        <v>5450</v>
      </c>
      <c r="AJ55" s="27" t="s">
        <v>24</v>
      </c>
      <c r="AK55" s="27" t="s">
        <v>5612</v>
      </c>
      <c r="AL55" s="27" t="s">
        <v>5713</v>
      </c>
      <c r="AM55" s="27" t="s">
        <v>24</v>
      </c>
      <c r="AN55" s="27" t="s">
        <v>24</v>
      </c>
      <c r="AO55" s="27" t="s">
        <v>6105</v>
      </c>
      <c r="AP55" s="27" t="s">
        <v>24</v>
      </c>
      <c r="AQ55" s="27" t="s">
        <v>24</v>
      </c>
      <c r="AR55" s="27" t="s">
        <v>6328</v>
      </c>
      <c r="AS55" s="27" t="s">
        <v>24</v>
      </c>
      <c r="AT55" s="27" t="s">
        <v>24</v>
      </c>
      <c r="AU55" s="27" t="s">
        <v>6768</v>
      </c>
      <c r="AV55" s="27" t="s">
        <v>24</v>
      </c>
      <c r="AW55" s="27" t="s">
        <v>24</v>
      </c>
      <c r="AX55" s="27" t="s">
        <v>6965</v>
      </c>
      <c r="AY55" s="27" t="s">
        <v>24</v>
      </c>
      <c r="AZ55" s="27" t="s">
        <v>24</v>
      </c>
      <c r="BA55" s="27" t="s">
        <v>7110</v>
      </c>
      <c r="BB55" s="27" t="s">
        <v>24</v>
      </c>
      <c r="BC55" s="27" t="s">
        <v>24</v>
      </c>
      <c r="BD55" s="27" t="s">
        <v>24</v>
      </c>
      <c r="BE55" s="27" t="s">
        <v>24</v>
      </c>
      <c r="BF55" s="27" t="s">
        <v>24</v>
      </c>
      <c r="BG55" s="27" t="s">
        <v>24</v>
      </c>
      <c r="BH55" s="27" t="s">
        <v>24</v>
      </c>
      <c r="BI55" s="27" t="s">
        <v>24</v>
      </c>
      <c r="BJ55" s="27" t="s">
        <v>24</v>
      </c>
      <c r="BK55" s="27" t="s">
        <v>24</v>
      </c>
      <c r="BL55" s="27" t="s">
        <v>24</v>
      </c>
      <c r="BM55" s="27" t="s">
        <v>24</v>
      </c>
      <c r="BN55" s="27" t="s">
        <v>24</v>
      </c>
      <c r="BO55" s="27" t="s">
        <v>24</v>
      </c>
      <c r="BP55" s="27" t="s">
        <v>24</v>
      </c>
      <c r="BQ55" s="27" t="s">
        <v>24</v>
      </c>
      <c r="BR55" s="27" t="s">
        <v>24</v>
      </c>
      <c r="BS55" s="27" t="s">
        <v>24</v>
      </c>
      <c r="BT55" s="27" t="s">
        <v>24</v>
      </c>
      <c r="BU55" s="27" t="s">
        <v>24</v>
      </c>
      <c r="BV55" s="27" t="s">
        <v>24</v>
      </c>
      <c r="BW55" s="27" t="s">
        <v>24</v>
      </c>
      <c r="BX55" s="27" t="s">
        <v>24</v>
      </c>
      <c r="BY55" s="27" t="s">
        <v>24</v>
      </c>
      <c r="BZ55" s="27" t="s">
        <v>24</v>
      </c>
      <c r="CA55" s="27" t="s">
        <v>24</v>
      </c>
      <c r="CB55" s="27" t="s">
        <v>24</v>
      </c>
      <c r="CC55" s="27" t="s">
        <v>24</v>
      </c>
      <c r="CD55" s="27" t="s">
        <v>24</v>
      </c>
      <c r="CE55" s="27" t="s">
        <v>24</v>
      </c>
      <c r="CF55" s="27" t="s">
        <v>24</v>
      </c>
      <c r="CG55" s="27" t="s">
        <v>24</v>
      </c>
      <c r="CH55" s="27" t="s">
        <v>24</v>
      </c>
      <c r="CI55" s="27" t="s">
        <v>24</v>
      </c>
      <c r="CJ55" s="27" t="s">
        <v>24</v>
      </c>
      <c r="CK55" s="27" t="s">
        <v>24</v>
      </c>
      <c r="CL55" s="27" t="s">
        <v>24</v>
      </c>
      <c r="CM55" s="27" t="s">
        <v>24</v>
      </c>
      <c r="CN55" s="27" t="s">
        <v>24</v>
      </c>
      <c r="CO55" s="27" t="s">
        <v>24</v>
      </c>
      <c r="CQ55" s="28">
        <f t="shared" si="894"/>
        <v>5</v>
      </c>
      <c r="CR55" s="28">
        <f t="shared" si="895"/>
        <v>2</v>
      </c>
      <c r="CS55" s="28">
        <f t="shared" si="896"/>
        <v>2</v>
      </c>
      <c r="CT55" s="28">
        <f t="shared" si="897"/>
        <v>3</v>
      </c>
      <c r="CU55" s="28">
        <f t="shared" si="898"/>
        <v>4</v>
      </c>
      <c r="CV55" s="28">
        <f t="shared" si="899"/>
        <v>0</v>
      </c>
      <c r="CW55" s="28">
        <f t="shared" si="900"/>
        <v>2</v>
      </c>
      <c r="CX55" s="28">
        <f t="shared" si="901"/>
        <v>3</v>
      </c>
      <c r="CY55" s="28">
        <f t="shared" si="902"/>
        <v>0</v>
      </c>
      <c r="CZ55" s="28">
        <f t="shared" si="903"/>
        <v>0</v>
      </c>
      <c r="DA55" s="28">
        <f t="shared" si="904"/>
        <v>0</v>
      </c>
      <c r="DB55" s="28">
        <f t="shared" si="905"/>
        <v>0</v>
      </c>
      <c r="DC55" s="28">
        <f t="shared" si="906"/>
        <v>1</v>
      </c>
      <c r="DD55" s="28">
        <f t="shared" si="907"/>
        <v>0</v>
      </c>
      <c r="DE55" s="28">
        <f t="shared" si="908"/>
        <v>1</v>
      </c>
      <c r="DF55" s="28">
        <f t="shared" si="909"/>
        <v>1</v>
      </c>
      <c r="DG55" s="28">
        <f t="shared" si="910"/>
        <v>0</v>
      </c>
      <c r="DH55" s="28">
        <f t="shared" si="911"/>
        <v>1</v>
      </c>
      <c r="DI55" s="28">
        <f t="shared" si="912"/>
        <v>0</v>
      </c>
      <c r="DJ55" s="28">
        <f t="shared" si="913"/>
        <v>1</v>
      </c>
      <c r="DK55" s="28">
        <f t="shared" si="914"/>
        <v>0</v>
      </c>
      <c r="DL55" s="28">
        <f t="shared" si="915"/>
        <v>0</v>
      </c>
      <c r="DM55" s="28">
        <f t="shared" si="916"/>
        <v>0</v>
      </c>
      <c r="DN55" s="28">
        <f t="shared" si="917"/>
        <v>0</v>
      </c>
      <c r="DO55" s="28">
        <f t="shared" si="918"/>
        <v>2</v>
      </c>
      <c r="DP55" s="28">
        <f t="shared" si="919"/>
        <v>3</v>
      </c>
      <c r="DR55">
        <f t="shared" si="920"/>
        <v>3</v>
      </c>
      <c r="DS55">
        <f t="shared" si="921"/>
        <v>4</v>
      </c>
      <c r="DT55">
        <f t="shared" si="922"/>
        <v>1</v>
      </c>
      <c r="DU55">
        <f t="shared" si="923"/>
        <v>0</v>
      </c>
      <c r="DV55">
        <f t="shared" si="924"/>
        <v>0</v>
      </c>
      <c r="DW55">
        <f t="shared" si="925"/>
        <v>0</v>
      </c>
      <c r="DX55">
        <f t="shared" si="926"/>
        <v>0</v>
      </c>
      <c r="DY55">
        <f t="shared" si="927"/>
        <v>0</v>
      </c>
      <c r="DZ55">
        <f t="shared" si="928"/>
        <v>1</v>
      </c>
      <c r="EA55">
        <f t="shared" si="929"/>
        <v>0</v>
      </c>
      <c r="EB55">
        <f t="shared" si="930"/>
        <v>9</v>
      </c>
      <c r="EC55">
        <f t="shared" si="931"/>
        <v>1</v>
      </c>
      <c r="ED55">
        <f t="shared" si="932"/>
        <v>0</v>
      </c>
      <c r="EE55">
        <f t="shared" si="933"/>
        <v>0</v>
      </c>
      <c r="EF55">
        <f t="shared" si="934"/>
        <v>4</v>
      </c>
      <c r="EG55">
        <f t="shared" si="935"/>
        <v>0</v>
      </c>
      <c r="EH55">
        <f t="shared" si="936"/>
        <v>0</v>
      </c>
      <c r="EI55">
        <f t="shared" si="937"/>
        <v>0</v>
      </c>
      <c r="EJ55">
        <f t="shared" si="938"/>
        <v>0</v>
      </c>
      <c r="EK55">
        <f t="shared" si="939"/>
        <v>11</v>
      </c>
      <c r="EL55">
        <f t="shared" si="940"/>
        <v>2</v>
      </c>
      <c r="EM55">
        <f t="shared" si="941"/>
        <v>0</v>
      </c>
      <c r="EN55">
        <f t="shared" si="942"/>
        <v>0</v>
      </c>
      <c r="EO55">
        <f t="shared" si="943"/>
        <v>2</v>
      </c>
      <c r="EP55">
        <f t="shared" si="944"/>
        <v>0</v>
      </c>
      <c r="EQ55">
        <f t="shared" si="945"/>
        <v>12</v>
      </c>
      <c r="ER55">
        <f t="shared" si="946"/>
        <v>3</v>
      </c>
      <c r="ES55">
        <f t="shared" si="947"/>
        <v>0</v>
      </c>
      <c r="ET55">
        <f t="shared" si="948"/>
        <v>0</v>
      </c>
      <c r="EU55">
        <f t="shared" si="949"/>
        <v>1</v>
      </c>
      <c r="EV55">
        <f t="shared" si="950"/>
        <v>0</v>
      </c>
      <c r="EW55">
        <f t="shared" si="951"/>
        <v>0</v>
      </c>
      <c r="EX55">
        <f t="shared" si="952"/>
        <v>1</v>
      </c>
      <c r="EY55">
        <f t="shared" si="953"/>
        <v>0</v>
      </c>
      <c r="EZ55">
        <f t="shared" si="954"/>
        <v>0</v>
      </c>
      <c r="FA55">
        <f t="shared" si="955"/>
        <v>4</v>
      </c>
      <c r="FB55">
        <f t="shared" si="956"/>
        <v>0</v>
      </c>
      <c r="FC55">
        <f t="shared" si="957"/>
        <v>0</v>
      </c>
      <c r="FD55">
        <f t="shared" si="958"/>
        <v>14</v>
      </c>
      <c r="FE55">
        <f t="shared" si="959"/>
        <v>0</v>
      </c>
      <c r="FF55">
        <f t="shared" si="960"/>
        <v>0</v>
      </c>
      <c r="FG55">
        <f t="shared" si="961"/>
        <v>16</v>
      </c>
      <c r="FH55">
        <f t="shared" si="962"/>
        <v>0</v>
      </c>
      <c r="FI55">
        <f t="shared" si="963"/>
        <v>0</v>
      </c>
      <c r="FJ55">
        <f t="shared" si="964"/>
        <v>0</v>
      </c>
      <c r="FK55">
        <f t="shared" si="965"/>
        <v>0</v>
      </c>
      <c r="FL55">
        <f t="shared" si="966"/>
        <v>0</v>
      </c>
      <c r="FM55">
        <f t="shared" si="967"/>
        <v>0</v>
      </c>
      <c r="FN55">
        <f t="shared" si="968"/>
        <v>0</v>
      </c>
      <c r="FO55">
        <f t="shared" si="969"/>
        <v>0</v>
      </c>
      <c r="FP55">
        <f t="shared" si="970"/>
        <v>0</v>
      </c>
      <c r="FQ55">
        <f t="shared" si="971"/>
        <v>0</v>
      </c>
      <c r="FR55">
        <f t="shared" si="972"/>
        <v>0</v>
      </c>
      <c r="FS55">
        <f t="shared" si="973"/>
        <v>0</v>
      </c>
      <c r="FT55">
        <f t="shared" si="974"/>
        <v>0</v>
      </c>
      <c r="FU55">
        <f t="shared" si="975"/>
        <v>0</v>
      </c>
      <c r="FV55">
        <f t="shared" si="976"/>
        <v>0</v>
      </c>
      <c r="FW55">
        <f t="shared" si="977"/>
        <v>0</v>
      </c>
      <c r="FX55">
        <f t="shared" si="978"/>
        <v>0</v>
      </c>
      <c r="FY55">
        <f t="shared" si="979"/>
        <v>0</v>
      </c>
      <c r="FZ55">
        <f t="shared" si="980"/>
        <v>0</v>
      </c>
      <c r="GA55">
        <f t="shared" si="981"/>
        <v>0</v>
      </c>
      <c r="GB55">
        <f t="shared" si="982"/>
        <v>0</v>
      </c>
      <c r="GC55">
        <f t="shared" si="983"/>
        <v>0</v>
      </c>
      <c r="GD55">
        <f t="shared" si="984"/>
        <v>0</v>
      </c>
      <c r="GE55">
        <f t="shared" si="985"/>
        <v>0</v>
      </c>
      <c r="GF55">
        <f t="shared" si="986"/>
        <v>0</v>
      </c>
      <c r="GG55">
        <f t="shared" si="987"/>
        <v>0</v>
      </c>
      <c r="GH55">
        <f t="shared" si="988"/>
        <v>0</v>
      </c>
      <c r="GI55">
        <f t="shared" si="989"/>
        <v>0</v>
      </c>
      <c r="GJ55">
        <f t="shared" si="990"/>
        <v>0</v>
      </c>
      <c r="GK55">
        <f t="shared" si="991"/>
        <v>0</v>
      </c>
      <c r="GL55">
        <f t="shared" si="992"/>
        <v>0</v>
      </c>
      <c r="GM55">
        <f t="shared" si="993"/>
        <v>0</v>
      </c>
      <c r="GN55">
        <f t="shared" si="994"/>
        <v>0</v>
      </c>
      <c r="GO55">
        <f t="shared" si="995"/>
        <v>0</v>
      </c>
      <c r="GP55">
        <f t="shared" si="996"/>
        <v>0</v>
      </c>
      <c r="GQ55">
        <f t="shared" si="997"/>
        <v>0</v>
      </c>
      <c r="GR55">
        <f t="shared" si="998"/>
        <v>0</v>
      </c>
      <c r="GS55">
        <f t="shared" si="999"/>
        <v>0</v>
      </c>
      <c r="GT55">
        <f t="shared" si="1000"/>
        <v>0</v>
      </c>
      <c r="GU55">
        <f t="shared" si="1001"/>
        <v>0</v>
      </c>
      <c r="GW55" s="28">
        <f t="shared" si="1002"/>
        <v>5.9814215365122552</v>
      </c>
      <c r="GX55" s="28">
        <f t="shared" si="1003"/>
        <v>0</v>
      </c>
      <c r="GY55" s="28">
        <f t="shared" si="1004"/>
        <v>2.1193569370561676</v>
      </c>
      <c r="GZ55" s="28">
        <f t="shared" si="1005"/>
        <v>1.4348944239066648</v>
      </c>
      <c r="HA55" s="28">
        <f t="shared" si="1006"/>
        <v>0</v>
      </c>
      <c r="HB55" s="28">
        <f t="shared" si="1007"/>
        <v>8.4759944289470042</v>
      </c>
      <c r="HC55" s="28">
        <f t="shared" si="1008"/>
        <v>0.49496822738099006</v>
      </c>
      <c r="HE55">
        <f>IFERROR(VLOOKUP(_xlfn.NUMBERVALUE(MID(L55, SEARCH("!", L55)+1, SEARCH("+", L55)-SEARCH("!", L55)-1)), Rankings!$A$2:$BK$129, 63, FALSE),0)</f>
        <v>0.33262682534038235</v>
      </c>
      <c r="HF55">
        <f>IFERROR(VLOOKUP(_xlfn.NUMBERVALUE(MID(M55, SEARCH("!", M55)+1, SEARCH("+", M55)-SEARCH("!", M55)-1)), Rankings!$A$2:$BK$129, 63, FALSE),0)</f>
        <v>0.71744721195333239</v>
      </c>
      <c r="HG55">
        <f>IFERROR(VLOOKUP(_xlfn.NUMBERVALUE(MID(N55, SEARCH("!", N55)+1, SEARCH("+", N55)-SEARCH("!", N55)-1)), Rankings!$A$2:$BK$129, 63, FALSE),0)</f>
        <v>0.38337179356132184</v>
      </c>
      <c r="HH55">
        <f>IFERROR(VLOOKUP(_xlfn.NUMBERVALUE(MID(O55, SEARCH("!", O55)+1, SEARCH("+", O55)-SEARCH("!", O55)-1)), Rankings!$A$2:$BK$129, 63, FALSE),0)</f>
        <v>0</v>
      </c>
      <c r="HI55">
        <f>IFERROR(VLOOKUP(_xlfn.NUMBERVALUE(MID(P55, SEARCH("!", P55)+1, SEARCH("+", P55)-SEARCH("!", P55)-1)), Rankings!$A$2:$BK$129, 63, FALSE),0)</f>
        <v>0</v>
      </c>
      <c r="HJ55">
        <f>IFERROR(VLOOKUP(_xlfn.NUMBERVALUE(MID(Q55, SEARCH("!", Q55)+1, SEARCH("+", Q55)-SEARCH("!", Q55)-1)), Rankings!$A$2:$BK$129, 63, FALSE),0)</f>
        <v>0</v>
      </c>
      <c r="HK55">
        <f>IFERROR(VLOOKUP(_xlfn.NUMBERVALUE(MID(R55, SEARCH("!", R55)+1, SEARCH("+", R55)-SEARCH("!", R55)-1)), Rankings!$A$2:$BK$129, 63, FALSE),0)</f>
        <v>0</v>
      </c>
      <c r="HL55">
        <f>IFERROR(VLOOKUP(_xlfn.NUMBERVALUE(MID(S55, SEARCH("!", S55)+1, SEARCH("+", S55)-SEARCH("!", S55)-1)), Rankings!$A$2:$BK$129, 63, FALSE),0)</f>
        <v>0</v>
      </c>
      <c r="HM55">
        <f>IFERROR(VLOOKUP(_xlfn.NUMBERVALUE(MID(T55, SEARCH("!", T55)+1, SEARCH("+", T55)-SEARCH("!", T55)-1)), Rankings!$A$2:$BK$129, 63, FALSE),0)</f>
        <v>0.36796042640207999</v>
      </c>
      <c r="HN55">
        <f>IFERROR(VLOOKUP(_xlfn.NUMBERVALUE(MID(U55, SEARCH("!", U55)+1, SEARCH("+", U55)-SEARCH("!", U55)-1)), Rankings!$A$2:$BK$129, 63, FALSE),0)</f>
        <v>0</v>
      </c>
      <c r="HO55">
        <f>IFERROR(VLOOKUP(_xlfn.NUMBERVALUE(MID(V55, SEARCH("!", V55)+1, SEARCH("+", V55)-SEARCH("!", V55)-1)), Rankings!$A$2:$BK$129, 63, FALSE),0)</f>
        <v>0.61763310758540235</v>
      </c>
      <c r="HP55">
        <f>IFERROR(VLOOKUP(_xlfn.NUMBERVALUE(MID(W55, SEARCH("!", W55)+1, SEARCH("+", W55)-SEARCH("!", W55)-1)), Rankings!$A$2:$BK$129, 63, FALSE),0)</f>
        <v>0.55259277607709756</v>
      </c>
      <c r="HQ55">
        <f>IFERROR(VLOOKUP(_xlfn.NUMBERVALUE(MID(X55, SEARCH("!", X55)+1, SEARCH("+", X55)-SEARCH("!", X55)-1)), Rankings!$A$2:$BK$129, 63, FALSE),0)</f>
        <v>0</v>
      </c>
      <c r="HR55">
        <f>IFERROR(VLOOKUP(_xlfn.NUMBERVALUE(MID(Y55, SEARCH("!", Y55)+1, SEARCH("+", Y55)-SEARCH("!", Y55)-1)), Rankings!$A$2:$BK$129, 63, FALSE),0)</f>
        <v>0</v>
      </c>
      <c r="HS55">
        <f>IFERROR(VLOOKUP(_xlfn.NUMBERVALUE(MID(Z55, SEARCH("!", Z55)+1, SEARCH("+", Z55)-SEARCH("!", Z55)-1)), Rankings!$A$2:$BK$129, 63, FALSE),0)</f>
        <v>0.7577692959070047</v>
      </c>
      <c r="HT55">
        <f>IFERROR(VLOOKUP(_xlfn.NUMBERVALUE(MID(AA55, SEARCH("!", AA55)+1, SEARCH("+", AA55)-SEARCH("!", AA55)-1)), Rankings!$A$2:$BK$129, 63, FALSE),0)</f>
        <v>0</v>
      </c>
      <c r="HU55">
        <f>IFERROR(VLOOKUP(_xlfn.NUMBERVALUE(MID(AB55, SEARCH("!", AB55)+1, SEARCH("+", AB55)-SEARCH("!", AB55)-1)), Rankings!$A$2:$BK$129, 63, FALSE),0)</f>
        <v>0</v>
      </c>
      <c r="HV55">
        <f>IFERROR(VLOOKUP(_xlfn.NUMBERVALUE(MID(AC55, SEARCH("!", AC55)+1, SEARCH("+", AC55)-SEARCH("!", AC55)-1)), Rankings!$A$2:$BK$129, 63, FALSE),0)</f>
        <v>0</v>
      </c>
      <c r="HW55">
        <f>IFERROR(VLOOKUP(_xlfn.NUMBERVALUE(MID(AD55, SEARCH("!", AD55)+1, SEARCH("+", AD55)-SEARCH("!", AD55)-1)), Rankings!$A$2:$BK$129, 63, FALSE),0)</f>
        <v>0</v>
      </c>
      <c r="HX55">
        <f>IFERROR(VLOOKUP(_xlfn.NUMBERVALUE(MID(AE55, SEARCH("!", AE55)+1, SEARCH("+", AE55)-SEARCH("!", AE55)-1)), Rankings!$A$2:$BK$129, 63, FALSE),0)</f>
        <v>0.58916834362897619</v>
      </c>
      <c r="HY55">
        <f>IFERROR(VLOOKUP(_xlfn.NUMBERVALUE(MID(AF55, SEARCH("!", AF55)+1, SEARCH("+", AF55)-SEARCH("!", AF55)-1)), Rankings!$A$2:$BK$129, 63, FALSE),0)</f>
        <v>0.86828752036026902</v>
      </c>
      <c r="HZ55">
        <f>IFERROR(VLOOKUP(_xlfn.NUMBERVALUE(MID(AG55, SEARCH("!", AG55)+1, SEARCH("+", AG55)-SEARCH("!", AG55)-1)), Rankings!$A$2:$BK$129, 63, FALSE),0)</f>
        <v>0</v>
      </c>
      <c r="IA55">
        <f>IFERROR(VLOOKUP(_xlfn.NUMBERVALUE(MID(AH55, SEARCH("!", AH55)+1, SEARCH("+", AH55)-SEARCH("!", AH55)-1)), Rankings!$A$2:$BK$129, 63, FALSE),0)</f>
        <v>0</v>
      </c>
      <c r="IB55">
        <f>IFERROR(VLOOKUP(_xlfn.NUMBERVALUE(MID(AI55, SEARCH("!", AI55)+1, SEARCH("+", AI55)-SEARCH("!", AI55)-1)), Rankings!$A$2:$BK$129, 63, FALSE),0)</f>
        <v>0.29045954332099588</v>
      </c>
      <c r="IC55">
        <f>IFERROR(VLOOKUP(_xlfn.NUMBERVALUE(MID(AJ55, SEARCH("!", AJ55)+1, SEARCH("+", AJ55)-SEARCH("!", AJ55)-1)), Rankings!$A$2:$BK$129, 63, FALSE),0)</f>
        <v>0</v>
      </c>
      <c r="ID55">
        <f>IFERROR(VLOOKUP(_xlfn.NUMBERVALUE(MID(AK55, SEARCH("!", AK55)+1, SEARCH("+", AK55)-SEARCH("!", AK55)-1)), Rankings!$A$2:$BK$129, 63, FALSE),0)</f>
        <v>0.91255548584178892</v>
      </c>
      <c r="IE55">
        <f>IFERROR(VLOOKUP(_xlfn.NUMBERVALUE(MID(AL55, SEARCH("!", AL55)+1, SEARCH("+", AL55)-SEARCH("!", AL55)-1)), Rankings!$A$2:$BK$129, 63, FALSE),0)</f>
        <v>0.34847699079011563</v>
      </c>
      <c r="IF55">
        <f>IFERROR(VLOOKUP(_xlfn.NUMBERVALUE(MID(AM55, SEARCH("!", AM55)+1, SEARCH("+", AM55)-SEARCH("!", AM55)-1)), Rankings!$A$2:$BK$129, 63, FALSE),0)</f>
        <v>0</v>
      </c>
      <c r="IG55">
        <f>IFERROR(VLOOKUP(_xlfn.NUMBERVALUE(MID(AN55, SEARCH("!", AN55)+1, SEARCH("+", AN55)-SEARCH("!", AN55)-1)), Rankings!$A$2:$BK$129, 63, FALSE),0)</f>
        <v>0</v>
      </c>
      <c r="IH55">
        <f>IFERROR(VLOOKUP(_xlfn.NUMBERVALUE(MID(AO55, SEARCH("!", AO55)+1, SEARCH("+", AO55)-SEARCH("!", AO55)-1)), Rankings!$A$2:$BK$129, 63, FALSE),0)</f>
        <v>0.2676701877514836</v>
      </c>
      <c r="II55">
        <f>IFERROR(VLOOKUP(_xlfn.NUMBERVALUE(MID(AP55, SEARCH("!", AP55)+1, SEARCH("+", AP55)-SEARCH("!", AP55)-1)), Rankings!$A$2:$BK$129, 63, FALSE),0)</f>
        <v>0</v>
      </c>
      <c r="IJ55">
        <f>IFERROR(VLOOKUP(_xlfn.NUMBERVALUE(MID(AQ55, SEARCH("!", AQ55)+1, SEARCH("+", AQ55)-SEARCH("!", AQ55)-1)), Rankings!$A$2:$BK$129, 63, FALSE),0)</f>
        <v>0</v>
      </c>
      <c r="IK55">
        <f>IFERROR(VLOOKUP(_xlfn.NUMBERVALUE(MID(AR55, SEARCH("!", AR55)+1, SEARCH("+", AR55)-SEARCH("!", AR55)-1)), Rankings!$A$2:$BK$129, 63, FALSE),0)</f>
        <v>0.45999195434508988</v>
      </c>
      <c r="IL55">
        <f>IFERROR(VLOOKUP(_xlfn.NUMBERVALUE(MID(AS55, SEARCH("!", AS55)+1, SEARCH("+", AS55)-SEARCH("!", AS55)-1)), Rankings!$A$2:$BK$129, 63, FALSE),0)</f>
        <v>0</v>
      </c>
      <c r="IM55">
        <f>IFERROR(VLOOKUP(_xlfn.NUMBERVALUE(MID(AT55, SEARCH("!", AT55)+1, SEARCH("+", AT55)-SEARCH("!", AT55)-1)), Rankings!$A$2:$BK$129, 63, FALSE),0)</f>
        <v>0</v>
      </c>
      <c r="IN55">
        <f>IFERROR(VLOOKUP(_xlfn.NUMBERVALUE(MID(AU55, SEARCH("!", AU55)+1, SEARCH("+", AU55)-SEARCH("!", AU55)-1)), Rankings!$A$2:$BK$129, 63, FALSE),0)</f>
        <v>0.63476701070308261</v>
      </c>
      <c r="IO55">
        <f>IFERROR(VLOOKUP(_xlfn.NUMBERVALUE(MID(AV55, SEARCH("!", AV55)+1, SEARCH("+", AV55)-SEARCH("!", AV55)-1)), Rankings!$A$2:$BK$129, 63, FALSE),0)</f>
        <v>0</v>
      </c>
      <c r="IP55">
        <f>IFERROR(VLOOKUP(_xlfn.NUMBERVALUE(MID(AW55, SEARCH("!", AW55)+1, SEARCH("+", AW55)-SEARCH("!", AW55)-1)), Rankings!$A$2:$BK$129, 63, FALSE),0)</f>
        <v>0</v>
      </c>
      <c r="IQ55">
        <f>IFERROR(VLOOKUP(_xlfn.NUMBERVALUE(MID(AX55, SEARCH("!", AX55)+1, SEARCH("+", AX55)-SEARCH("!", AX55)-1)), Rankings!$A$2:$BK$129, 63, FALSE),0)</f>
        <v>0.71744721195333239</v>
      </c>
      <c r="IR55">
        <f>IFERROR(VLOOKUP(_xlfn.NUMBERVALUE(MID(AY55, SEARCH("!", AY55)+1, SEARCH("+", AY55)-SEARCH("!", AY55)-1)), Rankings!$A$2:$BK$129, 63, FALSE),0)</f>
        <v>0</v>
      </c>
      <c r="IS55">
        <f>IFERROR(VLOOKUP(_xlfn.NUMBERVALUE(MID(AZ55, SEARCH("!", AZ55)+1, SEARCH("+", AZ55)-SEARCH("!", AZ55)-1)), Rankings!$A$2:$BK$129, 63, FALSE),0)</f>
        <v>0</v>
      </c>
      <c r="IT55">
        <f>IFERROR(VLOOKUP(_xlfn.NUMBERVALUE(MID(BA55, SEARCH("!", BA55)+1, SEARCH("+", BA55)-SEARCH("!", BA55)-1)), Rankings!$A$2:$BK$129, 63, FALSE),0)</f>
        <v>0.71744721195333239</v>
      </c>
      <c r="IU55">
        <f>IFERROR(VLOOKUP(_xlfn.NUMBERVALUE(MID(BB55, SEARCH("!", BB55)+1, SEARCH("+", BB55)-SEARCH("!", BB55)-1)), Rankings!$A$2:$BK$129, 63, FALSE),0)</f>
        <v>0</v>
      </c>
      <c r="IV55">
        <f>IFERROR(VLOOKUP(_xlfn.NUMBERVALUE(MID(BC55, SEARCH("!", BC55)+1, SEARCH("+", BC55)-SEARCH("!", BC55)-1)), Rankings!$A$2:$BK$129, 63, FALSE),0)</f>
        <v>0</v>
      </c>
      <c r="IW55">
        <f>IFERROR(VLOOKUP(_xlfn.NUMBERVALUE(MID(BD55, SEARCH("!", BD55)+1, SEARCH("+", BD55)-SEARCH("!", BD55)-1)), Rankings!$A$2:$BK$129, 63, FALSE),0)</f>
        <v>0</v>
      </c>
      <c r="IX55">
        <f>IFERROR(VLOOKUP(_xlfn.NUMBERVALUE(MID(BE55, SEARCH("!", BE55)+1, SEARCH("+", BE55)-SEARCH("!", BE55)-1)), Rankings!$A$2:$BK$129, 63, FALSE),0)</f>
        <v>0</v>
      </c>
      <c r="IY55">
        <f>IFERROR(VLOOKUP(_xlfn.NUMBERVALUE(MID(BF55, SEARCH("!", BF55)+1, SEARCH("+", BF55)-SEARCH("!", BF55)-1)), Rankings!$A$2:$BK$129, 63, FALSE),0)</f>
        <v>0</v>
      </c>
      <c r="IZ55">
        <f>IFERROR(VLOOKUP(_xlfn.NUMBERVALUE(MID(BG55, SEARCH("!", BG55)+1, SEARCH("+", BG55)-SEARCH("!", BG55)-1)), Rankings!$A$2:$BK$129, 63, FALSE),0)</f>
        <v>0</v>
      </c>
      <c r="JA55">
        <f>IFERROR(VLOOKUP(_xlfn.NUMBERVALUE(MID(BH55, SEARCH("!", BH55)+1, SEARCH("+", BH55)-SEARCH("!", BH55)-1)), Rankings!$A$2:$BK$129, 63, FALSE),0)</f>
        <v>0</v>
      </c>
      <c r="JB55">
        <f>IFERROR(VLOOKUP(_xlfn.NUMBERVALUE(MID(BI55, SEARCH("!", BI55)+1, SEARCH("+", BI55)-SEARCH("!", BI55)-1)), Rankings!$A$2:$BK$129, 63, FALSE),0)</f>
        <v>0</v>
      </c>
      <c r="JC55">
        <f>IFERROR(VLOOKUP(_xlfn.NUMBERVALUE(MID(BJ55, SEARCH("!", BJ55)+1, SEARCH("+", BJ55)-SEARCH("!", BJ55)-1)), Rankings!$A$2:$BK$129, 63, FALSE),0)</f>
        <v>0</v>
      </c>
      <c r="JD55">
        <f>IFERROR(VLOOKUP(_xlfn.NUMBERVALUE(MID(BK55, SEARCH("!", BK55)+1, SEARCH("+", BK55)-SEARCH("!", BK55)-1)), Rankings!$A$2:$BK$129, 63, FALSE),0)</f>
        <v>0</v>
      </c>
      <c r="JE55">
        <f>IFERROR(VLOOKUP(_xlfn.NUMBERVALUE(MID(BL55, SEARCH("!", BL55)+1, SEARCH("+", BL55)-SEARCH("!", BL55)-1)), Rankings!$A$2:$BK$129, 63, FALSE),0)</f>
        <v>0</v>
      </c>
      <c r="JF55">
        <f>IFERROR(VLOOKUP(_xlfn.NUMBERVALUE(MID(BM55, SEARCH("!", BM55)+1, SEARCH("+", BM55)-SEARCH("!", BM55)-1)), Rankings!$A$2:$BK$129, 63, FALSE),0)</f>
        <v>0</v>
      </c>
      <c r="JG55">
        <f>IFERROR(VLOOKUP(_xlfn.NUMBERVALUE(MID(BN55, SEARCH("!", BN55)+1, SEARCH("+", BN55)-SEARCH("!", BN55)-1)), Rankings!$A$2:$BK$129, 63, FALSE),0)</f>
        <v>0</v>
      </c>
      <c r="JH55">
        <f>IFERROR(VLOOKUP(_xlfn.NUMBERVALUE(MID(BO55, SEARCH("!", BO55)+1, SEARCH("+", BO55)-SEARCH("!", BO55)-1)), Rankings!$A$2:$BK$129, 63, FALSE),0)</f>
        <v>0</v>
      </c>
      <c r="JI55">
        <f>IFERROR(VLOOKUP(_xlfn.NUMBERVALUE(MID(BP55, SEARCH("!", BP55)+1, SEARCH("+", BP55)-SEARCH("!", BP55)-1)), Rankings!$A$2:$BK$129, 63, FALSE),0)</f>
        <v>0</v>
      </c>
      <c r="JJ55">
        <f>IFERROR(VLOOKUP(_xlfn.NUMBERVALUE(MID(BQ55, SEARCH("!", BQ55)+1, SEARCH("+", BQ55)-SEARCH("!", BQ55)-1)), Rankings!$A$2:$BK$129, 63, FALSE),0)</f>
        <v>0</v>
      </c>
      <c r="JK55">
        <f>IFERROR(VLOOKUP(_xlfn.NUMBERVALUE(MID(BR55, SEARCH("!", BR55)+1, SEARCH("+", BR55)-SEARCH("!", BR55)-1)), Rankings!$A$2:$BK$129, 63, FALSE),0)</f>
        <v>0</v>
      </c>
      <c r="JL55">
        <f>IFERROR(VLOOKUP(_xlfn.NUMBERVALUE(MID(BS55, SEARCH("!", BS55)+1, SEARCH("+", BS55)-SEARCH("!", BS55)-1)), Rankings!$A$2:$BK$129, 63, FALSE),0)</f>
        <v>0</v>
      </c>
      <c r="JM55">
        <f>IFERROR(VLOOKUP(_xlfn.NUMBERVALUE(MID(BT55, SEARCH("!", BT55)+1, SEARCH("+", BT55)-SEARCH("!", BT55)-1)), Rankings!$A$2:$BK$129, 63, FALSE),0)</f>
        <v>0</v>
      </c>
      <c r="JN55">
        <f>IFERROR(VLOOKUP(_xlfn.NUMBERVALUE(MID(BU55, SEARCH("!", BU55)+1, SEARCH("+", BU55)-SEARCH("!", BU55)-1)), Rankings!$A$2:$BK$129, 63, FALSE),0)</f>
        <v>0</v>
      </c>
      <c r="JO55">
        <f>IFERROR(VLOOKUP(_xlfn.NUMBERVALUE(MID(BV55, SEARCH("!", BV55)+1, SEARCH("+", BV55)-SEARCH("!", BV55)-1)), Rankings!$A$2:$BK$129, 63, FALSE),0)</f>
        <v>0</v>
      </c>
      <c r="JP55">
        <f>IFERROR(VLOOKUP(_xlfn.NUMBERVALUE(MID(BW55, SEARCH("!", BW55)+1, SEARCH("+", BW55)-SEARCH("!", BW55)-1)), Rankings!$A$2:$BK$129, 63, FALSE),0)</f>
        <v>0</v>
      </c>
      <c r="JQ55">
        <f>IFERROR(VLOOKUP(_xlfn.NUMBERVALUE(MID(BX55, SEARCH("!", BX55)+1, SEARCH("+", BX55)-SEARCH("!", BX55)-1)), Rankings!$A$2:$BK$129, 63, FALSE),0)</f>
        <v>0</v>
      </c>
      <c r="JR55">
        <f>IFERROR(VLOOKUP(_xlfn.NUMBERVALUE(MID(BY55, SEARCH("!", BY55)+1, SEARCH("+", BY55)-SEARCH("!", BY55)-1)), Rankings!$A$2:$BK$129, 63, FALSE),0)</f>
        <v>0</v>
      </c>
      <c r="JS55">
        <f>IFERROR(VLOOKUP(_xlfn.NUMBERVALUE(MID(BZ55, SEARCH("!", BZ55)+1, SEARCH("+", BZ55)-SEARCH("!", BZ55)-1)), Rankings!$A$2:$BK$129, 63, FALSE),0)</f>
        <v>0</v>
      </c>
      <c r="JT55">
        <f>IFERROR(VLOOKUP(_xlfn.NUMBERVALUE(MID(CA55, SEARCH("!", CA55)+1, SEARCH("+", CA55)-SEARCH("!", CA55)-1)), Rankings!$A$2:$BK$129, 63, FALSE),0)</f>
        <v>0</v>
      </c>
      <c r="JU55">
        <f>IFERROR(VLOOKUP(_xlfn.NUMBERVALUE(MID(CB55, SEARCH("!", CB55)+1, SEARCH("+", CB55)-SEARCH("!", CB55)-1)), Rankings!$A$2:$BK$129, 63, FALSE),0)</f>
        <v>0</v>
      </c>
      <c r="JV55">
        <f>IFERROR(VLOOKUP(_xlfn.NUMBERVALUE(MID(CC55, SEARCH("!", CC55)+1, SEARCH("+", CC55)-SEARCH("!", CC55)-1)), Rankings!$A$2:$BK$129, 63, FALSE),0)</f>
        <v>0</v>
      </c>
      <c r="JW55">
        <f>IFERROR(VLOOKUP(_xlfn.NUMBERVALUE(MID(CD55, SEARCH("!", CD55)+1, SEARCH("+", CD55)-SEARCH("!", CD55)-1)), Rankings!$A$2:$BK$129, 63, FALSE),0)</f>
        <v>0</v>
      </c>
      <c r="JX55">
        <f>IFERROR(VLOOKUP(_xlfn.NUMBERVALUE(MID(CE55, SEARCH("!", CE55)+1, SEARCH("+", CE55)-SEARCH("!", CE55)-1)), Rankings!$A$2:$BK$129, 63, FALSE),0)</f>
        <v>0</v>
      </c>
      <c r="JY55">
        <f>IFERROR(VLOOKUP(_xlfn.NUMBERVALUE(MID(CF55, SEARCH("!", CF55)+1, SEARCH("+", CF55)-SEARCH("!", CF55)-1)), Rankings!$A$2:$BK$129, 63, FALSE),0)</f>
        <v>0</v>
      </c>
      <c r="JZ55">
        <f>IFERROR(VLOOKUP(_xlfn.NUMBERVALUE(MID(CG55, SEARCH("!", CG55)+1, SEARCH("+", CG55)-SEARCH("!", CG55)-1)), Rankings!$A$2:$BK$129, 63, FALSE),0)</f>
        <v>0</v>
      </c>
      <c r="KA55">
        <f>IFERROR(VLOOKUP(_xlfn.NUMBERVALUE(MID(CH55, SEARCH("!", CH55)+1, SEARCH("+", CH55)-SEARCH("!", CH55)-1)), Rankings!$A$2:$BK$129, 63, FALSE),0)</f>
        <v>0</v>
      </c>
      <c r="KB55">
        <f>IFERROR(VLOOKUP(_xlfn.NUMBERVALUE(MID(CI55, SEARCH("!", CI55)+1, SEARCH("+", CI55)-SEARCH("!", CI55)-1)), Rankings!$A$2:$BK$129, 63, FALSE),0)</f>
        <v>0</v>
      </c>
      <c r="KC55">
        <f>IFERROR(VLOOKUP(_xlfn.NUMBERVALUE(MID(CJ55, SEARCH("!", CJ55)+1, SEARCH("+", CJ55)-SEARCH("!", CJ55)-1)), Rankings!$A$2:$BK$129, 63, FALSE),0)</f>
        <v>0</v>
      </c>
      <c r="KD55">
        <f>IFERROR(VLOOKUP(_xlfn.NUMBERVALUE(MID(CK55, SEARCH("!", CK55)+1, SEARCH("+", CK55)-SEARCH("!", CK55)-1)), Rankings!$A$2:$BK$129, 63, FALSE),0)</f>
        <v>0</v>
      </c>
      <c r="KE55">
        <f>IFERROR(VLOOKUP(_xlfn.NUMBERVALUE(MID(CL55, SEARCH("!", CL55)+1, SEARCH("+", CL55)-SEARCH("!", CL55)-1)), Rankings!$A$2:$BK$129, 63, FALSE),0)</f>
        <v>0</v>
      </c>
      <c r="KF55">
        <f>IFERROR(VLOOKUP(_xlfn.NUMBERVALUE(MID(CM55, SEARCH("!", CM55)+1, SEARCH("+", CM55)-SEARCH("!", CM55)-1)), Rankings!$A$2:$BK$129, 63, FALSE),0)</f>
        <v>0</v>
      </c>
      <c r="KG55">
        <f>IFERROR(VLOOKUP(_xlfn.NUMBERVALUE(MID(CN55, SEARCH("!", CN55)+1, SEARCH("+", CN55)-SEARCH("!", CN55)-1)), Rankings!$A$2:$BK$129, 63, FALSE),0)</f>
        <v>0</v>
      </c>
      <c r="KH55">
        <f>IFERROR(VLOOKUP(_xlfn.NUMBERVALUE(MID(CO55, SEARCH("!", CO55)+1, SEARCH("+", CO55)-SEARCH("!", CO55)-1)), Rankings!$A$2:$BK$129, 63, FALSE),0)</f>
        <v>0</v>
      </c>
      <c r="KJ55" s="28">
        <f t="shared" si="1009"/>
        <v>207</v>
      </c>
      <c r="KK55" s="28">
        <f t="shared" si="1010"/>
        <v>0</v>
      </c>
      <c r="KL55" s="28">
        <f t="shared" si="1011"/>
        <v>59</v>
      </c>
      <c r="KM55" s="28">
        <f t="shared" si="1012"/>
        <v>23</v>
      </c>
      <c r="KN55" s="28">
        <f t="shared" si="1013"/>
        <v>0</v>
      </c>
      <c r="KO55" s="28">
        <f t="shared" si="1014"/>
        <v>158</v>
      </c>
      <c r="KP55" s="28">
        <f t="shared" si="1015"/>
        <v>259.5</v>
      </c>
      <c r="KQ55" s="28">
        <f t="shared" si="1016"/>
        <v>158</v>
      </c>
      <c r="KS55" s="27" t="str">
        <f t="shared" si="1017"/>
        <v>29</v>
      </c>
      <c r="KT55" s="27" t="str">
        <f t="shared" si="1018"/>
        <v>11</v>
      </c>
      <c r="KU55" s="27" t="str">
        <f t="shared" si="1019"/>
        <v>18</v>
      </c>
      <c r="KV55" s="27">
        <f t="shared" si="1020"/>
        <v>0</v>
      </c>
      <c r="KW55" s="27">
        <f t="shared" si="1021"/>
        <v>0</v>
      </c>
      <c r="KX55" s="27">
        <f t="shared" si="1022"/>
        <v>0</v>
      </c>
      <c r="KY55" s="27">
        <f t="shared" si="1023"/>
        <v>0</v>
      </c>
      <c r="KZ55" s="27">
        <f t="shared" si="1024"/>
        <v>0</v>
      </c>
      <c r="LA55" s="27" t="str">
        <f t="shared" si="1025"/>
        <v>20</v>
      </c>
      <c r="LB55" s="27">
        <f t="shared" si="1026"/>
        <v>0</v>
      </c>
      <c r="LC55" s="27" t="str">
        <f t="shared" si="1027"/>
        <v>25</v>
      </c>
      <c r="LD55" s="27" t="str">
        <f t="shared" si="1028"/>
        <v>26</v>
      </c>
      <c r="LE55" s="27">
        <f t="shared" si="1029"/>
        <v>0</v>
      </c>
      <c r="LF55" s="27">
        <f t="shared" si="1030"/>
        <v>0</v>
      </c>
      <c r="LG55" s="27" t="str">
        <f t="shared" si="1031"/>
        <v>8</v>
      </c>
      <c r="LH55" s="27">
        <f t="shared" si="1032"/>
        <v>0</v>
      </c>
      <c r="LI55" s="27">
        <f t="shared" si="1033"/>
        <v>0</v>
      </c>
      <c r="LJ55" s="27">
        <f t="shared" si="1034"/>
        <v>0</v>
      </c>
      <c r="LK55" s="27">
        <f t="shared" si="1035"/>
        <v>0</v>
      </c>
      <c r="LL55" s="27" t="str">
        <f t="shared" si="1036"/>
        <v>25</v>
      </c>
      <c r="LM55" s="27" t="str">
        <f t="shared" si="1037"/>
        <v>17</v>
      </c>
      <c r="LN55" s="27">
        <f t="shared" si="1038"/>
        <v>0</v>
      </c>
      <c r="LO55" s="27">
        <f t="shared" si="1039"/>
        <v>0</v>
      </c>
      <c r="LP55" s="27" t="str">
        <f t="shared" si="1040"/>
        <v>12</v>
      </c>
      <c r="LQ55" s="27">
        <f t="shared" si="1041"/>
        <v>0</v>
      </c>
      <c r="LR55" s="27" t="str">
        <f t="shared" si="1042"/>
        <v>9</v>
      </c>
      <c r="LS55" s="27" t="str">
        <f t="shared" si="1043"/>
        <v>14</v>
      </c>
      <c r="LT55" s="27">
        <f t="shared" si="1044"/>
        <v>0</v>
      </c>
      <c r="LU55" s="27">
        <f t="shared" si="1045"/>
        <v>0</v>
      </c>
      <c r="LV55" s="27" t="str">
        <f t="shared" si="1046"/>
        <v>22</v>
      </c>
      <c r="LW55" s="27">
        <f t="shared" si="1047"/>
        <v>0</v>
      </c>
      <c r="LX55" s="27">
        <f t="shared" si="1048"/>
        <v>0</v>
      </c>
      <c r="LY55" s="27" t="str">
        <f t="shared" si="1049"/>
        <v>22</v>
      </c>
      <c r="LZ55" s="27">
        <f t="shared" si="1050"/>
        <v>0</v>
      </c>
      <c r="MA55" s="27">
        <f t="shared" si="1051"/>
        <v>0</v>
      </c>
      <c r="MB55" s="27" t="str">
        <f t="shared" si="1052"/>
        <v>8</v>
      </c>
      <c r="MC55" s="27">
        <f t="shared" si="1053"/>
        <v>0</v>
      </c>
      <c r="MD55" s="27">
        <f t="shared" si="1054"/>
        <v>0</v>
      </c>
      <c r="ME55" s="27" t="str">
        <f t="shared" si="1055"/>
        <v>10</v>
      </c>
      <c r="MF55" s="27">
        <f t="shared" si="1056"/>
        <v>0</v>
      </c>
      <c r="MG55" s="27">
        <f t="shared" si="1057"/>
        <v>0</v>
      </c>
      <c r="MH55" s="27" t="str">
        <f t="shared" si="1058"/>
        <v>13</v>
      </c>
      <c r="MI55" s="27">
        <f t="shared" si="1059"/>
        <v>0</v>
      </c>
      <c r="MJ55" s="27">
        <f t="shared" si="1060"/>
        <v>0</v>
      </c>
      <c r="MK55" s="27">
        <f t="shared" si="1061"/>
        <v>0</v>
      </c>
      <c r="ML55" s="27">
        <f t="shared" si="1062"/>
        <v>0</v>
      </c>
      <c r="MM55" s="27">
        <f t="shared" si="1063"/>
        <v>0</v>
      </c>
      <c r="MN55" s="27">
        <f t="shared" si="1064"/>
        <v>0</v>
      </c>
      <c r="MO55" s="27">
        <f t="shared" si="1065"/>
        <v>0</v>
      </c>
      <c r="MP55" s="27">
        <f t="shared" si="1066"/>
        <v>0</v>
      </c>
      <c r="MQ55" s="27">
        <f t="shared" si="1067"/>
        <v>0</v>
      </c>
      <c r="MR55" s="27">
        <f t="shared" si="1068"/>
        <v>0</v>
      </c>
      <c r="MS55" s="27">
        <f t="shared" si="1069"/>
        <v>0</v>
      </c>
      <c r="MT55" s="27">
        <f t="shared" si="1070"/>
        <v>0</v>
      </c>
      <c r="MU55" s="27">
        <f t="shared" si="1071"/>
        <v>0</v>
      </c>
      <c r="MV55" s="27">
        <f t="shared" si="1072"/>
        <v>0</v>
      </c>
      <c r="MW55" s="27">
        <f t="shared" si="1073"/>
        <v>0</v>
      </c>
      <c r="MX55" s="27">
        <f t="shared" si="1074"/>
        <v>0</v>
      </c>
      <c r="MY55" s="27">
        <f t="shared" si="1075"/>
        <v>0</v>
      </c>
      <c r="MZ55" s="27">
        <f t="shared" si="1076"/>
        <v>0</v>
      </c>
      <c r="NA55" s="27">
        <f t="shared" si="1077"/>
        <v>0</v>
      </c>
      <c r="NB55" s="27">
        <f t="shared" si="1078"/>
        <v>0</v>
      </c>
      <c r="NC55" s="27">
        <f t="shared" si="1079"/>
        <v>0</v>
      </c>
      <c r="ND55" s="27">
        <f t="shared" si="1080"/>
        <v>0</v>
      </c>
      <c r="NE55" s="27">
        <f t="shared" si="1081"/>
        <v>0</v>
      </c>
      <c r="NF55" s="27">
        <f t="shared" si="1082"/>
        <v>0</v>
      </c>
      <c r="NG55" s="27">
        <f t="shared" si="1083"/>
        <v>0</v>
      </c>
      <c r="NH55" s="27">
        <f t="shared" si="1084"/>
        <v>0</v>
      </c>
      <c r="NI55" s="27">
        <f t="shared" si="1085"/>
        <v>0</v>
      </c>
      <c r="NJ55" s="27">
        <f t="shared" si="1086"/>
        <v>0</v>
      </c>
      <c r="NK55" s="27">
        <f t="shared" si="1087"/>
        <v>0</v>
      </c>
      <c r="NL55" s="27">
        <f t="shared" si="1088"/>
        <v>0</v>
      </c>
      <c r="NM55" s="27">
        <f t="shared" si="1089"/>
        <v>0</v>
      </c>
      <c r="NN55" s="27">
        <f t="shared" si="1090"/>
        <v>0</v>
      </c>
      <c r="NO55" s="27">
        <f t="shared" si="1091"/>
        <v>0</v>
      </c>
      <c r="NP55" s="27">
        <f t="shared" si="1092"/>
        <v>0</v>
      </c>
      <c r="NQ55" s="27">
        <f t="shared" si="1093"/>
        <v>0</v>
      </c>
      <c r="NR55" s="27">
        <f t="shared" si="1094"/>
        <v>0</v>
      </c>
      <c r="NS55" s="27">
        <f t="shared" si="1095"/>
        <v>0</v>
      </c>
      <c r="NT55" s="27">
        <f t="shared" si="1096"/>
        <v>0</v>
      </c>
      <c r="NU55" s="27">
        <f t="shared" si="1097"/>
        <v>0</v>
      </c>
      <c r="NV55" s="27">
        <f t="shared" si="1098"/>
        <v>0</v>
      </c>
      <c r="NX55" s="28">
        <f t="shared" si="1099"/>
        <v>207</v>
      </c>
      <c r="NY55" s="28">
        <f t="shared" si="1100"/>
        <v>0</v>
      </c>
      <c r="NZ55" s="28">
        <f t="shared" si="1101"/>
        <v>49</v>
      </c>
      <c r="OA55" s="28">
        <f t="shared" si="1102"/>
        <v>26</v>
      </c>
      <c r="OB55" s="28">
        <f t="shared" si="1103"/>
        <v>0</v>
      </c>
      <c r="OC55" s="28">
        <f t="shared" si="1104"/>
        <v>143</v>
      </c>
      <c r="OD55" s="28">
        <f t="shared" si="1105"/>
        <v>257.5</v>
      </c>
      <c r="OE55" s="28">
        <f t="shared" si="1106"/>
        <v>143</v>
      </c>
      <c r="OG55" s="27" t="str">
        <f t="shared" si="1107"/>
        <v>16</v>
      </c>
      <c r="OH55" s="27" t="str">
        <f t="shared" si="1108"/>
        <v>22</v>
      </c>
      <c r="OI55" s="27" t="str">
        <f t="shared" si="1109"/>
        <v>17</v>
      </c>
      <c r="OJ55" s="27">
        <f t="shared" si="1110"/>
        <v>0</v>
      </c>
      <c r="OK55" s="27">
        <f t="shared" si="1111"/>
        <v>0</v>
      </c>
      <c r="OL55" s="27">
        <f t="shared" si="1112"/>
        <v>0</v>
      </c>
      <c r="OM55" s="27">
        <f t="shared" si="1113"/>
        <v>0</v>
      </c>
      <c r="ON55" s="27">
        <f t="shared" si="1114"/>
        <v>0</v>
      </c>
      <c r="OO55" s="27" t="str">
        <f t="shared" si="1115"/>
        <v>13</v>
      </c>
      <c r="OP55" s="27">
        <f t="shared" si="1116"/>
        <v>0</v>
      </c>
      <c r="OQ55" s="27" t="str">
        <f t="shared" si="1117"/>
        <v>9</v>
      </c>
      <c r="OR55" s="27" t="str">
        <f t="shared" si="1118"/>
        <v>20</v>
      </c>
      <c r="OS55" s="27">
        <f t="shared" si="1119"/>
        <v>0</v>
      </c>
      <c r="OT55" s="27">
        <f t="shared" si="1120"/>
        <v>0</v>
      </c>
      <c r="OU55" s="27" t="str">
        <f t="shared" si="1121"/>
        <v>28</v>
      </c>
      <c r="OV55" s="27">
        <f t="shared" si="1122"/>
        <v>0</v>
      </c>
      <c r="OW55" s="27">
        <f t="shared" si="1123"/>
        <v>0</v>
      </c>
      <c r="OX55" s="27">
        <f t="shared" si="1124"/>
        <v>0</v>
      </c>
      <c r="OY55" s="27">
        <f t="shared" si="1125"/>
        <v>0</v>
      </c>
      <c r="OZ55" s="27" t="str">
        <f t="shared" si="1126"/>
        <v>16</v>
      </c>
      <c r="PA55" s="27" t="str">
        <f t="shared" si="1127"/>
        <v>23</v>
      </c>
      <c r="PB55" s="27">
        <f t="shared" si="1128"/>
        <v>0</v>
      </c>
      <c r="PC55" s="27">
        <f t="shared" si="1129"/>
        <v>0</v>
      </c>
      <c r="PD55" s="27" t="str">
        <f t="shared" si="1130"/>
        <v>28</v>
      </c>
      <c r="PE55" s="27">
        <f t="shared" si="1131"/>
        <v>0</v>
      </c>
      <c r="PF55" s="27" t="str">
        <f t="shared" si="1132"/>
        <v>24</v>
      </c>
      <c r="PG55" s="27" t="str">
        <f t="shared" si="1133"/>
        <v>10</v>
      </c>
      <c r="PH55" s="27">
        <f t="shared" si="1134"/>
        <v>0</v>
      </c>
      <c r="PI55" s="27">
        <f t="shared" si="1135"/>
        <v>0</v>
      </c>
      <c r="PJ55" s="27" t="str">
        <f t="shared" si="1136"/>
        <v>11</v>
      </c>
      <c r="PK55" s="27">
        <f t="shared" si="1137"/>
        <v>0</v>
      </c>
      <c r="PL55" s="27">
        <f t="shared" si="1138"/>
        <v>0</v>
      </c>
      <c r="PM55" s="27" t="str">
        <f t="shared" si="1139"/>
        <v>10</v>
      </c>
      <c r="PN55" s="27">
        <f t="shared" si="1140"/>
        <v>0</v>
      </c>
      <c r="PO55" s="27">
        <f t="shared" si="1141"/>
        <v>0</v>
      </c>
      <c r="PP55" s="27" t="str">
        <f t="shared" si="1142"/>
        <v>9</v>
      </c>
      <c r="PQ55" s="27">
        <f t="shared" si="1143"/>
        <v>0</v>
      </c>
      <c r="PR55" s="27">
        <f t="shared" si="1144"/>
        <v>0</v>
      </c>
      <c r="PS55" s="27" t="str">
        <f t="shared" si="1145"/>
        <v>12</v>
      </c>
      <c r="PT55" s="27">
        <f t="shared" si="1146"/>
        <v>0</v>
      </c>
      <c r="PU55" s="27">
        <f t="shared" si="1147"/>
        <v>0</v>
      </c>
      <c r="PV55" s="27" t="str">
        <f t="shared" si="1148"/>
        <v>14</v>
      </c>
      <c r="PW55" s="27">
        <f t="shared" si="1149"/>
        <v>0</v>
      </c>
      <c r="PX55" s="27">
        <f t="shared" si="1150"/>
        <v>0</v>
      </c>
      <c r="PY55" s="27">
        <f t="shared" si="1151"/>
        <v>0</v>
      </c>
      <c r="PZ55" s="27">
        <f t="shared" si="1152"/>
        <v>0</v>
      </c>
      <c r="QA55" s="27">
        <f t="shared" si="1153"/>
        <v>0</v>
      </c>
      <c r="QB55" s="27">
        <f t="shared" si="1154"/>
        <v>0</v>
      </c>
      <c r="QC55" s="27">
        <f t="shared" si="1155"/>
        <v>0</v>
      </c>
      <c r="QD55" s="27">
        <f t="shared" si="1156"/>
        <v>0</v>
      </c>
      <c r="QE55" s="27">
        <f t="shared" si="1157"/>
        <v>0</v>
      </c>
      <c r="QF55" s="27">
        <f t="shared" si="1158"/>
        <v>0</v>
      </c>
      <c r="QG55" s="27">
        <f t="shared" si="1159"/>
        <v>0</v>
      </c>
      <c r="QH55" s="27">
        <f t="shared" si="1160"/>
        <v>0</v>
      </c>
      <c r="QI55" s="27">
        <f t="shared" si="1161"/>
        <v>0</v>
      </c>
      <c r="QJ55" s="27">
        <f t="shared" si="1162"/>
        <v>0</v>
      </c>
      <c r="QK55" s="27">
        <f t="shared" si="1163"/>
        <v>0</v>
      </c>
      <c r="QL55" s="27">
        <f t="shared" si="1164"/>
        <v>0</v>
      </c>
      <c r="QM55" s="27">
        <f t="shared" si="1165"/>
        <v>0</v>
      </c>
      <c r="QN55" s="27">
        <f t="shared" si="1166"/>
        <v>0</v>
      </c>
      <c r="QO55" s="27">
        <f t="shared" si="1167"/>
        <v>0</v>
      </c>
      <c r="QP55" s="27">
        <f t="shared" si="1168"/>
        <v>0</v>
      </c>
      <c r="QQ55" s="27">
        <f t="shared" si="1169"/>
        <v>0</v>
      </c>
      <c r="QR55" s="27">
        <f t="shared" si="1170"/>
        <v>0</v>
      </c>
      <c r="QS55" s="27">
        <f t="shared" si="1171"/>
        <v>0</v>
      </c>
      <c r="QT55" s="27">
        <f t="shared" si="1172"/>
        <v>0</v>
      </c>
      <c r="QU55" s="27">
        <f t="shared" si="1173"/>
        <v>0</v>
      </c>
      <c r="QV55" s="27">
        <f t="shared" si="1174"/>
        <v>0</v>
      </c>
      <c r="QW55" s="27">
        <f t="shared" si="1175"/>
        <v>0</v>
      </c>
      <c r="QX55" s="27">
        <f t="shared" si="1176"/>
        <v>0</v>
      </c>
      <c r="QY55" s="27">
        <f t="shared" si="1177"/>
        <v>0</v>
      </c>
      <c r="QZ55" s="27">
        <f t="shared" si="1178"/>
        <v>0</v>
      </c>
      <c r="RA55" s="27">
        <f t="shared" si="1179"/>
        <v>0</v>
      </c>
      <c r="RB55" s="27">
        <f t="shared" si="1180"/>
        <v>0</v>
      </c>
      <c r="RC55" s="27">
        <f t="shared" si="1181"/>
        <v>0</v>
      </c>
      <c r="RD55" s="27">
        <f t="shared" si="1182"/>
        <v>0</v>
      </c>
      <c r="RE55" s="27">
        <f t="shared" si="1183"/>
        <v>0</v>
      </c>
      <c r="RF55" s="27">
        <f t="shared" si="1184"/>
        <v>0</v>
      </c>
      <c r="RG55" s="27">
        <f t="shared" si="1185"/>
        <v>0</v>
      </c>
      <c r="RH55" s="27">
        <f t="shared" si="1186"/>
        <v>0</v>
      </c>
      <c r="RI55" s="27">
        <f t="shared" si="1187"/>
        <v>0</v>
      </c>
      <c r="RJ55" s="27">
        <f t="shared" si="1188"/>
        <v>0</v>
      </c>
      <c r="RL55" s="28">
        <f t="shared" si="1189"/>
        <v>89</v>
      </c>
      <c r="RM55" s="28">
        <f t="shared" si="1190"/>
        <v>0</v>
      </c>
      <c r="RN55" s="28">
        <f t="shared" si="1191"/>
        <v>24</v>
      </c>
      <c r="RO55" s="28">
        <f t="shared" si="1192"/>
        <v>15</v>
      </c>
      <c r="RP55" s="28">
        <f t="shared" si="1193"/>
        <v>0</v>
      </c>
      <c r="RQ55" s="28">
        <f t="shared" si="1194"/>
        <v>116</v>
      </c>
      <c r="RT55" s="27" t="str">
        <f t="shared" si="1195"/>
        <v>12</v>
      </c>
      <c r="RU55" s="27" t="str">
        <f t="shared" si="1196"/>
        <v>6</v>
      </c>
      <c r="RV55" s="27" t="str">
        <f t="shared" si="1197"/>
        <v>9</v>
      </c>
      <c r="RW55" s="27" t="str">
        <f t="shared" si="1198"/>
        <v>0</v>
      </c>
      <c r="RX55" s="27" t="str">
        <f t="shared" si="1199"/>
        <v>0</v>
      </c>
      <c r="RY55" s="27" t="str">
        <f t="shared" si="1200"/>
        <v>0</v>
      </c>
      <c r="RZ55" s="27" t="str">
        <f t="shared" si="1201"/>
        <v>0</v>
      </c>
      <c r="SA55" s="27" t="str">
        <f t="shared" si="1202"/>
        <v>0</v>
      </c>
      <c r="SB55" s="27" t="str">
        <f t="shared" si="1203"/>
        <v>10</v>
      </c>
      <c r="SC55" s="27" t="str">
        <f t="shared" si="1204"/>
        <v>0</v>
      </c>
      <c r="SD55" s="27" t="str">
        <f t="shared" si="1205"/>
        <v>10</v>
      </c>
      <c r="SE55" s="27" t="str">
        <f t="shared" si="1206"/>
        <v>8</v>
      </c>
      <c r="SF55" s="27" t="str">
        <f t="shared" si="1207"/>
        <v>0</v>
      </c>
      <c r="SG55" s="27" t="str">
        <f t="shared" si="1208"/>
        <v>0</v>
      </c>
      <c r="SH55" s="27" t="str">
        <f t="shared" si="1209"/>
        <v>4</v>
      </c>
      <c r="SI55" s="27" t="str">
        <f t="shared" si="1210"/>
        <v>0</v>
      </c>
      <c r="SJ55" s="27" t="str">
        <f t="shared" si="1211"/>
        <v>0</v>
      </c>
      <c r="SK55" s="27" t="str">
        <f t="shared" si="1212"/>
        <v>0</v>
      </c>
      <c r="SL55" s="27" t="str">
        <f t="shared" si="1213"/>
        <v>0</v>
      </c>
      <c r="SM55" s="27" t="str">
        <f t="shared" si="1214"/>
        <v>9</v>
      </c>
      <c r="SN55" s="27" t="str">
        <f t="shared" si="1215"/>
        <v>9</v>
      </c>
      <c r="SO55" s="27" t="str">
        <f t="shared" si="1216"/>
        <v>0</v>
      </c>
      <c r="SP55" s="27" t="str">
        <f t="shared" si="1217"/>
        <v>0</v>
      </c>
      <c r="SQ55" s="27" t="str">
        <f t="shared" si="1218"/>
        <v>3</v>
      </c>
      <c r="SR55" s="27" t="str">
        <f t="shared" si="1219"/>
        <v>0</v>
      </c>
      <c r="SS55" s="27" t="str">
        <f t="shared" si="1220"/>
        <v>5</v>
      </c>
      <c r="ST55" s="27" t="str">
        <f t="shared" si="1221"/>
        <v>7</v>
      </c>
      <c r="SU55" s="27" t="str">
        <f t="shared" si="1222"/>
        <v>0</v>
      </c>
      <c r="SV55" s="27" t="str">
        <f t="shared" si="1223"/>
        <v>0</v>
      </c>
      <c r="SW55" s="27" t="str">
        <f t="shared" si="1224"/>
        <v>8</v>
      </c>
      <c r="SX55" s="27" t="str">
        <f t="shared" si="1225"/>
        <v>0</v>
      </c>
      <c r="SY55" s="27" t="str">
        <f t="shared" si="1226"/>
        <v>0</v>
      </c>
      <c r="SZ55" s="27" t="str">
        <f t="shared" si="1227"/>
        <v>9</v>
      </c>
      <c r="TA55" s="27" t="str">
        <f t="shared" si="1228"/>
        <v>0</v>
      </c>
      <c r="TB55" s="27" t="str">
        <f t="shared" si="1229"/>
        <v>0</v>
      </c>
      <c r="TC55" s="27" t="str">
        <f t="shared" si="1230"/>
        <v>4</v>
      </c>
      <c r="TD55" s="27" t="str">
        <f t="shared" si="1231"/>
        <v>0</v>
      </c>
      <c r="TE55" s="27" t="str">
        <f t="shared" si="1232"/>
        <v>0</v>
      </c>
      <c r="TF55" s="27" t="str">
        <f t="shared" si="1233"/>
        <v>8</v>
      </c>
      <c r="TG55" s="27" t="str">
        <f t="shared" si="1234"/>
        <v>0</v>
      </c>
      <c r="TH55" s="27" t="str">
        <f t="shared" si="1235"/>
        <v>0</v>
      </c>
      <c r="TI55" s="27" t="str">
        <f t="shared" si="1236"/>
        <v>7</v>
      </c>
      <c r="TJ55" s="27" t="str">
        <f t="shared" si="1237"/>
        <v>0</v>
      </c>
      <c r="TK55" s="27" t="str">
        <f t="shared" si="1238"/>
        <v>0</v>
      </c>
      <c r="TL55" s="27" t="str">
        <f t="shared" si="1239"/>
        <v>0</v>
      </c>
      <c r="TM55" s="27" t="str">
        <f t="shared" si="1240"/>
        <v>0</v>
      </c>
      <c r="TN55" s="27" t="str">
        <f t="shared" si="1241"/>
        <v>0</v>
      </c>
      <c r="TO55" s="27" t="str">
        <f t="shared" si="1242"/>
        <v>0</v>
      </c>
      <c r="TP55" s="27" t="str">
        <f t="shared" si="1243"/>
        <v>0</v>
      </c>
      <c r="TQ55" s="27" t="str">
        <f t="shared" si="1244"/>
        <v>0</v>
      </c>
      <c r="TR55" s="27" t="str">
        <f t="shared" si="1245"/>
        <v>0</v>
      </c>
      <c r="TS55" s="27" t="str">
        <f t="shared" si="1246"/>
        <v>0</v>
      </c>
      <c r="TT55" s="27" t="str">
        <f t="shared" si="1247"/>
        <v>0</v>
      </c>
      <c r="TU55" s="27" t="str">
        <f t="shared" si="1248"/>
        <v>0</v>
      </c>
      <c r="TV55" s="27" t="str">
        <f t="shared" si="1249"/>
        <v>0</v>
      </c>
      <c r="TW55" s="27" t="str">
        <f t="shared" si="1250"/>
        <v>0</v>
      </c>
      <c r="TX55" s="27" t="str">
        <f t="shared" si="1251"/>
        <v>0</v>
      </c>
      <c r="TY55" s="27" t="str">
        <f t="shared" si="1252"/>
        <v>0</v>
      </c>
      <c r="TZ55" s="27" t="str">
        <f t="shared" si="1253"/>
        <v>0</v>
      </c>
      <c r="UA55" s="27" t="str">
        <f t="shared" si="1254"/>
        <v>0</v>
      </c>
      <c r="UB55" s="27" t="str">
        <f t="shared" si="1255"/>
        <v>0</v>
      </c>
      <c r="UC55" s="27" t="str">
        <f t="shared" si="1256"/>
        <v>0</v>
      </c>
      <c r="UD55" s="27" t="str">
        <f t="shared" si="1257"/>
        <v>0</v>
      </c>
      <c r="UE55" s="27" t="str">
        <f t="shared" si="1258"/>
        <v>0</v>
      </c>
      <c r="UF55" s="27" t="str">
        <f t="shared" si="1259"/>
        <v>0</v>
      </c>
      <c r="UG55" s="27" t="str">
        <f t="shared" si="1260"/>
        <v>0</v>
      </c>
      <c r="UH55" s="27" t="str">
        <f t="shared" si="1261"/>
        <v>0</v>
      </c>
      <c r="UI55" s="27" t="str">
        <f t="shared" si="1262"/>
        <v>0</v>
      </c>
      <c r="UJ55" s="27" t="str">
        <f t="shared" si="1263"/>
        <v>0</v>
      </c>
      <c r="UK55" s="27" t="str">
        <f t="shared" si="1264"/>
        <v>0</v>
      </c>
      <c r="UL55" s="27" t="str">
        <f t="shared" si="1265"/>
        <v>0</v>
      </c>
      <c r="UM55" s="27" t="str">
        <f t="shared" si="1266"/>
        <v>0</v>
      </c>
      <c r="UN55" s="27" t="str">
        <f t="shared" si="1267"/>
        <v>0</v>
      </c>
      <c r="UO55" s="27" t="str">
        <f t="shared" si="1268"/>
        <v>0</v>
      </c>
      <c r="UP55" s="27" t="str">
        <f t="shared" si="1269"/>
        <v>0</v>
      </c>
      <c r="UQ55" s="27" t="str">
        <f t="shared" si="1270"/>
        <v>0</v>
      </c>
      <c r="UR55" s="27" t="str">
        <f t="shared" si="1271"/>
        <v>0</v>
      </c>
      <c r="US55" s="27" t="str">
        <f t="shared" si="1272"/>
        <v>0</v>
      </c>
      <c r="UT55" s="27" t="str">
        <f t="shared" si="1273"/>
        <v>0</v>
      </c>
      <c r="UU55" s="27" t="str">
        <f t="shared" si="1274"/>
        <v>0</v>
      </c>
      <c r="UV55" s="27" t="str">
        <f t="shared" si="1275"/>
        <v>0</v>
      </c>
      <c r="UW55" s="27" t="str">
        <f t="shared" si="1276"/>
        <v>0</v>
      </c>
      <c r="UY55" s="28">
        <f t="shared" si="1277"/>
        <v>23.98</v>
      </c>
      <c r="UZ55" s="28">
        <f t="shared" si="1278"/>
        <v>0</v>
      </c>
      <c r="VA55" s="28">
        <f t="shared" si="1279"/>
        <v>-7.5200000000000005</v>
      </c>
      <c r="VB55" s="28">
        <f t="shared" si="1280"/>
        <v>-7.3400000000000007</v>
      </c>
      <c r="VC55" s="28">
        <f t="shared" si="1281"/>
        <v>0</v>
      </c>
      <c r="VD55" s="28">
        <f t="shared" si="1282"/>
        <v>12.879999999999999</v>
      </c>
      <c r="VG55" s="27" t="str">
        <f t="shared" si="1283"/>
        <v>4.7</v>
      </c>
      <c r="VH55" s="27" t="str">
        <f t="shared" si="1284"/>
        <v>-0.39</v>
      </c>
      <c r="VI55" s="27" t="str">
        <f t="shared" si="1285"/>
        <v>1.06</v>
      </c>
      <c r="VJ55" s="27">
        <f t="shared" si="1286"/>
        <v>0</v>
      </c>
      <c r="VK55" s="27">
        <f t="shared" si="1287"/>
        <v>0</v>
      </c>
      <c r="VL55" s="27">
        <f t="shared" si="1288"/>
        <v>0</v>
      </c>
      <c r="VM55" s="27">
        <f t="shared" si="1289"/>
        <v>0</v>
      </c>
      <c r="VN55" s="27">
        <f t="shared" si="1290"/>
        <v>0</v>
      </c>
      <c r="VO55" s="27" t="str">
        <f t="shared" si="1291"/>
        <v>3.05</v>
      </c>
      <c r="VP55" s="27">
        <f t="shared" si="1292"/>
        <v>0</v>
      </c>
      <c r="VQ55" s="27" t="str">
        <f t="shared" si="1293"/>
        <v>4.93</v>
      </c>
      <c r="VR55" s="27" t="str">
        <f t="shared" si="1294"/>
        <v>0.87</v>
      </c>
      <c r="VS55" s="27">
        <f t="shared" si="1295"/>
        <v>0</v>
      </c>
      <c r="VT55" s="27">
        <f t="shared" si="1296"/>
        <v>0</v>
      </c>
      <c r="VU55" s="27" t="str">
        <f t="shared" si="1297"/>
        <v>-1.7</v>
      </c>
      <c r="VV55" s="27">
        <f t="shared" si="1298"/>
        <v>0</v>
      </c>
      <c r="VW55" s="27">
        <f t="shared" si="1299"/>
        <v>0</v>
      </c>
      <c r="VX55" s="27">
        <f t="shared" si="1300"/>
        <v>0</v>
      </c>
      <c r="VY55" s="27">
        <f t="shared" si="1301"/>
        <v>0</v>
      </c>
      <c r="VZ55" s="27" t="str">
        <f t="shared" si="1302"/>
        <v>-2.54</v>
      </c>
      <c r="WA55" s="27" t="str">
        <f t="shared" si="1303"/>
        <v>-5.07</v>
      </c>
      <c r="WB55" s="27">
        <f t="shared" si="1304"/>
        <v>0</v>
      </c>
      <c r="WC55" s="27">
        <f t="shared" si="1305"/>
        <v>0</v>
      </c>
      <c r="WD55" s="27" t="str">
        <f t="shared" si="1306"/>
        <v>10.86</v>
      </c>
      <c r="WE55" s="27">
        <f t="shared" si="1307"/>
        <v>0</v>
      </c>
      <c r="WF55" s="27" t="str">
        <f t="shared" si="1308"/>
        <v>-9.91</v>
      </c>
      <c r="WG55" s="27" t="str">
        <f t="shared" si="1309"/>
        <v>0.47</v>
      </c>
      <c r="WH55" s="27">
        <f t="shared" si="1310"/>
        <v>0</v>
      </c>
      <c r="WI55" s="27">
        <f t="shared" si="1311"/>
        <v>0</v>
      </c>
      <c r="WJ55" s="27" t="str">
        <f t="shared" si="1312"/>
        <v>7.45</v>
      </c>
      <c r="WK55" s="27">
        <f t="shared" si="1313"/>
        <v>0</v>
      </c>
      <c r="WL55" s="27">
        <f t="shared" si="1314"/>
        <v>0</v>
      </c>
      <c r="WM55" s="27" t="str">
        <f t="shared" si="1315"/>
        <v>4.88</v>
      </c>
      <c r="WN55" s="27">
        <f t="shared" si="1316"/>
        <v>0</v>
      </c>
      <c r="WO55" s="27">
        <f t="shared" si="1317"/>
        <v>0</v>
      </c>
      <c r="WP55" s="27" t="str">
        <f t="shared" si="1318"/>
        <v>-2.2</v>
      </c>
      <c r="WQ55" s="27">
        <f t="shared" si="1319"/>
        <v>0</v>
      </c>
      <c r="WR55" s="27">
        <f t="shared" si="1320"/>
        <v>0</v>
      </c>
      <c r="WS55" s="27" t="str">
        <f t="shared" si="1321"/>
        <v>-1.86</v>
      </c>
      <c r="WT55" s="27">
        <f t="shared" si="1322"/>
        <v>0</v>
      </c>
      <c r="WU55" s="27">
        <f t="shared" si="1323"/>
        <v>0</v>
      </c>
      <c r="WV55" s="27" t="str">
        <f t="shared" si="1324"/>
        <v>-5.48</v>
      </c>
      <c r="WW55" s="27">
        <f t="shared" si="1325"/>
        <v>0</v>
      </c>
      <c r="WX55" s="27">
        <f t="shared" si="1326"/>
        <v>0</v>
      </c>
      <c r="WY55" s="27">
        <f t="shared" si="1327"/>
        <v>0</v>
      </c>
      <c r="WZ55" s="27">
        <f t="shared" si="1328"/>
        <v>0</v>
      </c>
      <c r="XA55" s="27">
        <f t="shared" si="1329"/>
        <v>0</v>
      </c>
      <c r="XB55" s="27">
        <f t="shared" si="1330"/>
        <v>0</v>
      </c>
      <c r="XC55" s="27">
        <f t="shared" si="1331"/>
        <v>0</v>
      </c>
      <c r="XD55" s="27">
        <f t="shared" si="1332"/>
        <v>0</v>
      </c>
      <c r="XE55" s="27">
        <f t="shared" si="1333"/>
        <v>0</v>
      </c>
      <c r="XF55" s="27">
        <f t="shared" si="1334"/>
        <v>0</v>
      </c>
      <c r="XG55" s="27">
        <f t="shared" si="1335"/>
        <v>0</v>
      </c>
      <c r="XH55" s="27">
        <f t="shared" si="1336"/>
        <v>0</v>
      </c>
      <c r="XI55" s="27">
        <f t="shared" si="1337"/>
        <v>0</v>
      </c>
      <c r="XJ55" s="27">
        <f t="shared" si="1338"/>
        <v>0</v>
      </c>
      <c r="XK55" s="27">
        <f t="shared" si="1339"/>
        <v>0</v>
      </c>
      <c r="XL55" s="27">
        <f t="shared" si="1340"/>
        <v>0</v>
      </c>
      <c r="XM55" s="27">
        <f t="shared" si="1341"/>
        <v>0</v>
      </c>
      <c r="XN55" s="27">
        <f t="shared" si="1342"/>
        <v>0</v>
      </c>
      <c r="XO55" s="27">
        <f t="shared" si="1343"/>
        <v>0</v>
      </c>
      <c r="XP55" s="27">
        <f t="shared" si="1344"/>
        <v>0</v>
      </c>
      <c r="XQ55" s="27">
        <f t="shared" si="1345"/>
        <v>0</v>
      </c>
      <c r="XR55" s="27">
        <f t="shared" si="1346"/>
        <v>0</v>
      </c>
      <c r="XS55" s="27">
        <f t="shared" si="1347"/>
        <v>0</v>
      </c>
      <c r="XT55" s="27">
        <f t="shared" si="1348"/>
        <v>0</v>
      </c>
      <c r="XU55" s="27">
        <f t="shared" si="1349"/>
        <v>0</v>
      </c>
      <c r="XV55" s="27">
        <f t="shared" si="1350"/>
        <v>0</v>
      </c>
      <c r="XW55" s="27">
        <f t="shared" si="1351"/>
        <v>0</v>
      </c>
      <c r="XX55" s="27">
        <f t="shared" si="1352"/>
        <v>0</v>
      </c>
      <c r="XY55" s="27">
        <f t="shared" si="1353"/>
        <v>0</v>
      </c>
      <c r="XZ55" s="27">
        <f t="shared" si="1354"/>
        <v>0</v>
      </c>
      <c r="YA55" s="27">
        <f t="shared" si="1355"/>
        <v>0</v>
      </c>
      <c r="YB55" s="27">
        <f t="shared" si="1356"/>
        <v>0</v>
      </c>
      <c r="YC55" s="27">
        <f t="shared" si="1357"/>
        <v>0</v>
      </c>
      <c r="YD55" s="27">
        <f t="shared" si="1358"/>
        <v>0</v>
      </c>
      <c r="YE55" s="27">
        <f t="shared" si="1359"/>
        <v>0</v>
      </c>
      <c r="YF55" s="27">
        <f t="shared" si="1360"/>
        <v>0</v>
      </c>
      <c r="YG55" s="27">
        <f t="shared" si="1361"/>
        <v>0</v>
      </c>
      <c r="YH55" s="27">
        <f t="shared" si="1362"/>
        <v>0</v>
      </c>
      <c r="YI55" s="27">
        <f t="shared" si="1363"/>
        <v>0</v>
      </c>
      <c r="YJ55" s="27">
        <f t="shared" si="1364"/>
        <v>0</v>
      </c>
      <c r="YL55" s="28">
        <f t="shared" si="1365"/>
        <v>720</v>
      </c>
      <c r="YM55" s="28">
        <f t="shared" si="1366"/>
        <v>0</v>
      </c>
      <c r="YN55" s="28">
        <f t="shared" si="1367"/>
        <v>203</v>
      </c>
      <c r="YO55" s="28">
        <f t="shared" si="1368"/>
        <v>158</v>
      </c>
      <c r="YP55" s="28">
        <f t="shared" si="1369"/>
        <v>0</v>
      </c>
      <c r="YQ55" s="28">
        <f t="shared" si="1370"/>
        <v>979.5</v>
      </c>
      <c r="YT55" s="27" t="str">
        <f t="shared" si="1371"/>
        <v>34</v>
      </c>
      <c r="YU55" s="27" t="str">
        <f t="shared" si="1372"/>
        <v>69</v>
      </c>
      <c r="YV55" s="27" t="str">
        <f t="shared" si="1373"/>
        <v>62</v>
      </c>
      <c r="YW55" s="27">
        <f t="shared" si="1374"/>
        <v>0</v>
      </c>
      <c r="YX55" s="27">
        <f t="shared" si="1375"/>
        <v>0</v>
      </c>
      <c r="YY55" s="27">
        <f t="shared" si="1376"/>
        <v>0</v>
      </c>
      <c r="YZ55" s="27">
        <f t="shared" si="1377"/>
        <v>0</v>
      </c>
      <c r="ZA55" s="27">
        <f t="shared" si="1378"/>
        <v>0</v>
      </c>
      <c r="ZB55" s="27" t="str">
        <f t="shared" si="1379"/>
        <v>51</v>
      </c>
      <c r="ZC55" s="27">
        <f t="shared" si="1380"/>
        <v>0</v>
      </c>
      <c r="ZD55" s="27" t="str">
        <f t="shared" si="1381"/>
        <v>63</v>
      </c>
      <c r="ZE55" s="27" t="str">
        <f t="shared" si="1382"/>
        <v>76</v>
      </c>
      <c r="ZF55" s="27">
        <f t="shared" si="1383"/>
        <v>0</v>
      </c>
      <c r="ZG55" s="27">
        <f t="shared" si="1384"/>
        <v>0</v>
      </c>
      <c r="ZH55" s="27" t="str">
        <f t="shared" si="1385"/>
        <v>88</v>
      </c>
      <c r="ZI55" s="27">
        <f t="shared" si="1386"/>
        <v>0</v>
      </c>
      <c r="ZJ55" s="27">
        <f t="shared" si="1387"/>
        <v>0</v>
      </c>
      <c r="ZK55" s="27">
        <f t="shared" si="1388"/>
        <v>0</v>
      </c>
      <c r="ZL55" s="27">
        <f t="shared" si="1389"/>
        <v>0</v>
      </c>
      <c r="ZM55" s="27" t="str">
        <f t="shared" si="1390"/>
        <v>69</v>
      </c>
      <c r="ZN55" s="27" t="str">
        <f t="shared" si="1391"/>
        <v>89</v>
      </c>
      <c r="ZO55" s="27">
        <f t="shared" si="1392"/>
        <v>0</v>
      </c>
      <c r="ZP55" s="27">
        <f t="shared" si="1393"/>
        <v>0</v>
      </c>
      <c r="ZQ55" s="27" t="str">
        <f t="shared" si="1394"/>
        <v>46</v>
      </c>
      <c r="ZR55" s="27">
        <f t="shared" si="1395"/>
        <v>0</v>
      </c>
      <c r="ZS55" s="27" t="str">
        <f t="shared" si="1396"/>
        <v>71</v>
      </c>
      <c r="ZT55" s="27" t="str">
        <f t="shared" si="1397"/>
        <v>45</v>
      </c>
      <c r="ZU55" s="27">
        <f t="shared" si="1398"/>
        <v>0</v>
      </c>
      <c r="ZV55" s="27">
        <f t="shared" si="1399"/>
        <v>0</v>
      </c>
      <c r="ZW55" s="27" t="str">
        <f t="shared" si="1400"/>
        <v>33</v>
      </c>
      <c r="ZX55" s="27">
        <f t="shared" si="1401"/>
        <v>0</v>
      </c>
      <c r="ZY55" s="27">
        <f t="shared" si="1402"/>
        <v>0</v>
      </c>
      <c r="ZZ55" s="27" t="str">
        <f t="shared" si="1403"/>
        <v>48</v>
      </c>
      <c r="AAA55" s="27">
        <f t="shared" si="1404"/>
        <v>0</v>
      </c>
      <c r="AAB55" s="27">
        <f t="shared" si="1405"/>
        <v>0</v>
      </c>
      <c r="AAC55" s="27" t="str">
        <f t="shared" si="1406"/>
        <v>79</v>
      </c>
      <c r="AAD55" s="27">
        <f t="shared" si="1407"/>
        <v>0</v>
      </c>
      <c r="AAE55" s="27">
        <f t="shared" si="1408"/>
        <v>0</v>
      </c>
      <c r="AAF55" s="27" t="str">
        <f t="shared" si="1409"/>
        <v>81</v>
      </c>
      <c r="AAG55" s="27">
        <f t="shared" si="1410"/>
        <v>0</v>
      </c>
      <c r="AAH55" s="27">
        <f t="shared" si="1411"/>
        <v>0</v>
      </c>
      <c r="AAI55" s="27" t="str">
        <f t="shared" si="1412"/>
        <v>77</v>
      </c>
      <c r="AAJ55" s="27">
        <f t="shared" si="1413"/>
        <v>0</v>
      </c>
      <c r="AAK55" s="27">
        <f t="shared" si="1414"/>
        <v>0</v>
      </c>
      <c r="AAL55" s="27">
        <f t="shared" si="1415"/>
        <v>0</v>
      </c>
      <c r="AAM55" s="27">
        <f t="shared" si="1416"/>
        <v>0</v>
      </c>
      <c r="AAN55" s="27">
        <f t="shared" si="1417"/>
        <v>0</v>
      </c>
      <c r="AAO55" s="27">
        <f t="shared" si="1418"/>
        <v>0</v>
      </c>
      <c r="AAP55" s="27">
        <f t="shared" si="1419"/>
        <v>0</v>
      </c>
      <c r="AAQ55" s="27">
        <f t="shared" si="1420"/>
        <v>0</v>
      </c>
      <c r="AAR55" s="27">
        <f t="shared" si="1421"/>
        <v>0</v>
      </c>
      <c r="AAS55" s="27">
        <f t="shared" si="1422"/>
        <v>0</v>
      </c>
      <c r="AAT55" s="27">
        <f t="shared" si="1423"/>
        <v>0</v>
      </c>
      <c r="AAU55" s="27">
        <f t="shared" si="1424"/>
        <v>0</v>
      </c>
      <c r="AAV55" s="27">
        <f t="shared" si="1425"/>
        <v>0</v>
      </c>
      <c r="AAW55" s="27">
        <f t="shared" si="1426"/>
        <v>0</v>
      </c>
      <c r="AAX55" s="27">
        <f t="shared" si="1427"/>
        <v>0</v>
      </c>
      <c r="AAY55" s="27">
        <f t="shared" si="1428"/>
        <v>0</v>
      </c>
      <c r="AAZ55" s="27">
        <f t="shared" si="1429"/>
        <v>0</v>
      </c>
      <c r="ABA55" s="27">
        <f t="shared" si="1430"/>
        <v>0</v>
      </c>
      <c r="ABB55" s="27">
        <f t="shared" si="1431"/>
        <v>0</v>
      </c>
      <c r="ABC55" s="27">
        <f t="shared" si="1432"/>
        <v>0</v>
      </c>
      <c r="ABD55" s="27">
        <f t="shared" si="1433"/>
        <v>0</v>
      </c>
      <c r="ABE55" s="27">
        <f t="shared" si="1434"/>
        <v>0</v>
      </c>
      <c r="ABF55" s="27">
        <f t="shared" si="1435"/>
        <v>0</v>
      </c>
      <c r="ABG55" s="27">
        <f t="shared" si="1436"/>
        <v>0</v>
      </c>
      <c r="ABH55" s="27">
        <f t="shared" si="1437"/>
        <v>0</v>
      </c>
      <c r="ABI55" s="27">
        <f t="shared" si="1438"/>
        <v>0</v>
      </c>
      <c r="ABJ55" s="27">
        <f t="shared" si="1439"/>
        <v>0</v>
      </c>
      <c r="ABK55" s="27">
        <f t="shared" si="1440"/>
        <v>0</v>
      </c>
      <c r="ABL55" s="27">
        <f t="shared" si="1441"/>
        <v>0</v>
      </c>
      <c r="ABM55" s="27">
        <f t="shared" si="1442"/>
        <v>0</v>
      </c>
      <c r="ABN55" s="27">
        <f t="shared" si="1443"/>
        <v>0</v>
      </c>
      <c r="ABO55" s="27">
        <f t="shared" si="1444"/>
        <v>0</v>
      </c>
      <c r="ABP55" s="27">
        <f t="shared" si="1445"/>
        <v>0</v>
      </c>
      <c r="ABQ55" s="27">
        <f t="shared" si="1446"/>
        <v>0</v>
      </c>
      <c r="ABR55" s="27">
        <f t="shared" si="1447"/>
        <v>0</v>
      </c>
      <c r="ABS55" s="27">
        <f t="shared" si="1448"/>
        <v>0</v>
      </c>
      <c r="ABT55" s="27">
        <f t="shared" si="1449"/>
        <v>0</v>
      </c>
      <c r="ABU55" s="27">
        <f t="shared" si="1450"/>
        <v>0</v>
      </c>
      <c r="ABV55" s="27">
        <f t="shared" si="1451"/>
        <v>0</v>
      </c>
      <c r="ABW55" s="27">
        <f t="shared" si="1452"/>
        <v>0</v>
      </c>
      <c r="ABY55" s="28">
        <f t="shared" si="1453"/>
        <v>569.69999999999993</v>
      </c>
      <c r="ABZ55" s="28">
        <f t="shared" si="1454"/>
        <v>0</v>
      </c>
      <c r="ACA55" s="28">
        <f t="shared" si="1455"/>
        <v>197</v>
      </c>
      <c r="ACB55" s="28">
        <f t="shared" si="1456"/>
        <v>73.2</v>
      </c>
      <c r="ACC55" s="28">
        <f t="shared" si="1457"/>
        <v>0</v>
      </c>
      <c r="ACD55" s="28">
        <f t="shared" si="1458"/>
        <v>741.4</v>
      </c>
      <c r="ACG55" s="27" t="str">
        <f t="shared" si="1459"/>
        <v>82.6</v>
      </c>
      <c r="ACH55" s="27" t="str">
        <f t="shared" si="1460"/>
        <v>0</v>
      </c>
      <c r="ACI55" s="27" t="str">
        <f t="shared" si="1461"/>
        <v>42.8</v>
      </c>
      <c r="ACJ55" s="27">
        <f t="shared" si="1462"/>
        <v>0</v>
      </c>
      <c r="ACK55" s="27">
        <f t="shared" si="1463"/>
        <v>0</v>
      </c>
      <c r="ACL55" s="27">
        <f t="shared" si="1464"/>
        <v>0</v>
      </c>
      <c r="ACM55" s="27">
        <f t="shared" si="1465"/>
        <v>0</v>
      </c>
      <c r="ACN55" s="27">
        <f t="shared" si="1466"/>
        <v>0</v>
      </c>
      <c r="ACO55" s="27" t="str">
        <f t="shared" si="1467"/>
        <v>51.4</v>
      </c>
      <c r="ACP55" s="27">
        <f t="shared" si="1468"/>
        <v>0</v>
      </c>
      <c r="ACQ55" s="27" t="str">
        <f t="shared" si="1469"/>
        <v>102</v>
      </c>
      <c r="ACR55" s="27" t="str">
        <f t="shared" si="1470"/>
        <v>85</v>
      </c>
      <c r="ACS55" s="27">
        <f t="shared" si="1471"/>
        <v>0</v>
      </c>
      <c r="ACT55" s="27">
        <f t="shared" si="1472"/>
        <v>0</v>
      </c>
      <c r="ACU55" s="27" t="str">
        <f t="shared" si="1473"/>
        <v>3.4</v>
      </c>
      <c r="ACV55" s="27">
        <f t="shared" si="1474"/>
        <v>0</v>
      </c>
      <c r="ACW55" s="27">
        <f t="shared" si="1475"/>
        <v>0</v>
      </c>
      <c r="ACX55" s="27">
        <f t="shared" si="1476"/>
        <v>0</v>
      </c>
      <c r="ACY55" s="27">
        <f t="shared" si="1477"/>
        <v>0</v>
      </c>
      <c r="ACZ55" s="27" t="str">
        <f t="shared" si="1478"/>
        <v>85.8</v>
      </c>
      <c r="ADA55" s="27" t="str">
        <f t="shared" si="1479"/>
        <v>30.3</v>
      </c>
      <c r="ADB55" s="27">
        <f t="shared" si="1480"/>
        <v>0</v>
      </c>
      <c r="ADC55" s="27">
        <f t="shared" si="1481"/>
        <v>0</v>
      </c>
      <c r="ADD55" s="27" t="str">
        <f t="shared" si="1482"/>
        <v>3.6</v>
      </c>
      <c r="ADE55" s="27">
        <f t="shared" si="1483"/>
        <v>0</v>
      </c>
      <c r="ADF55" s="27" t="str">
        <f t="shared" si="1484"/>
        <v>9.2</v>
      </c>
      <c r="ADG55" s="27" t="str">
        <f t="shared" si="1485"/>
        <v>63.6</v>
      </c>
      <c r="ADH55" s="27">
        <f t="shared" si="1486"/>
        <v>0</v>
      </c>
      <c r="ADI55" s="27">
        <f t="shared" si="1487"/>
        <v>0</v>
      </c>
      <c r="ADJ55" s="27" t="str">
        <f t="shared" si="1488"/>
        <v>85.9</v>
      </c>
      <c r="ADK55" s="27">
        <f t="shared" si="1489"/>
        <v>0</v>
      </c>
      <c r="ADL55" s="27">
        <f t="shared" si="1490"/>
        <v>0</v>
      </c>
      <c r="ADM55" s="27" t="str">
        <f t="shared" si="1491"/>
        <v>86.3</v>
      </c>
      <c r="ADN55" s="27">
        <f t="shared" si="1492"/>
        <v>0</v>
      </c>
      <c r="ADO55" s="27">
        <f t="shared" si="1493"/>
        <v>0</v>
      </c>
      <c r="ADP55" s="27" t="str">
        <f t="shared" si="1494"/>
        <v>34.8</v>
      </c>
      <c r="ADQ55" s="27">
        <f t="shared" si="1495"/>
        <v>0</v>
      </c>
      <c r="ADR55" s="27">
        <f t="shared" si="1496"/>
        <v>0</v>
      </c>
      <c r="ADS55" s="27" t="str">
        <f t="shared" si="1497"/>
        <v>30.2</v>
      </c>
      <c r="ADT55" s="27">
        <f t="shared" si="1498"/>
        <v>0</v>
      </c>
      <c r="ADU55" s="27">
        <f t="shared" si="1499"/>
        <v>0</v>
      </c>
      <c r="ADV55" s="27" t="str">
        <f t="shared" si="1500"/>
        <v>43</v>
      </c>
      <c r="ADW55" s="27">
        <f t="shared" si="1501"/>
        <v>0</v>
      </c>
      <c r="ADX55" s="27">
        <f t="shared" si="1502"/>
        <v>0</v>
      </c>
      <c r="ADY55" s="27">
        <f t="shared" si="1503"/>
        <v>0</v>
      </c>
      <c r="ADZ55" s="27">
        <f t="shared" si="1504"/>
        <v>0</v>
      </c>
      <c r="AEA55" s="27">
        <f t="shared" si="1505"/>
        <v>0</v>
      </c>
      <c r="AEB55" s="27">
        <f t="shared" si="1506"/>
        <v>0</v>
      </c>
      <c r="AEC55" s="27">
        <f t="shared" si="1507"/>
        <v>0</v>
      </c>
      <c r="AED55" s="27">
        <f t="shared" si="1508"/>
        <v>0</v>
      </c>
      <c r="AEE55" s="27">
        <f t="shared" si="1509"/>
        <v>0</v>
      </c>
      <c r="AEF55" s="27">
        <f t="shared" si="1510"/>
        <v>0</v>
      </c>
      <c r="AEG55" s="27">
        <f t="shared" si="1511"/>
        <v>0</v>
      </c>
      <c r="AEH55" s="27">
        <f t="shared" si="1512"/>
        <v>0</v>
      </c>
      <c r="AEI55" s="27">
        <f t="shared" si="1513"/>
        <v>0</v>
      </c>
      <c r="AEJ55" s="27">
        <f t="shared" si="1514"/>
        <v>0</v>
      </c>
      <c r="AEK55" s="27">
        <f t="shared" si="1515"/>
        <v>0</v>
      </c>
      <c r="AEL55" s="27">
        <f t="shared" si="1516"/>
        <v>0</v>
      </c>
      <c r="AEM55" s="27">
        <f t="shared" si="1517"/>
        <v>0</v>
      </c>
      <c r="AEN55" s="27">
        <f t="shared" si="1518"/>
        <v>0</v>
      </c>
      <c r="AEO55" s="27">
        <f t="shared" si="1519"/>
        <v>0</v>
      </c>
      <c r="AEP55" s="27">
        <f t="shared" si="1520"/>
        <v>0</v>
      </c>
      <c r="AEQ55" s="27">
        <f t="shared" si="1521"/>
        <v>0</v>
      </c>
      <c r="AER55" s="27">
        <f t="shared" si="1522"/>
        <v>0</v>
      </c>
      <c r="AES55" s="27">
        <f t="shared" si="1523"/>
        <v>0</v>
      </c>
      <c r="AET55" s="27">
        <f t="shared" si="1524"/>
        <v>0</v>
      </c>
      <c r="AEU55" s="27">
        <f t="shared" si="1525"/>
        <v>0</v>
      </c>
      <c r="AEV55" s="27">
        <f t="shared" si="1526"/>
        <v>0</v>
      </c>
      <c r="AEW55" s="27">
        <f t="shared" si="1527"/>
        <v>0</v>
      </c>
      <c r="AEX55" s="27">
        <f t="shared" si="1528"/>
        <v>0</v>
      </c>
      <c r="AEY55" s="27">
        <f t="shared" si="1529"/>
        <v>0</v>
      </c>
      <c r="AEZ55" s="27">
        <f t="shared" si="1530"/>
        <v>0</v>
      </c>
      <c r="AFA55" s="27">
        <f t="shared" si="1531"/>
        <v>0</v>
      </c>
      <c r="AFB55" s="27">
        <f t="shared" si="1532"/>
        <v>0</v>
      </c>
      <c r="AFC55" s="27">
        <f t="shared" si="1533"/>
        <v>0</v>
      </c>
      <c r="AFD55" s="27">
        <f t="shared" si="1534"/>
        <v>0</v>
      </c>
      <c r="AFE55" s="27">
        <f t="shared" si="1535"/>
        <v>0</v>
      </c>
      <c r="AFF55" s="27">
        <f t="shared" si="1536"/>
        <v>0</v>
      </c>
      <c r="AFG55" s="27">
        <f t="shared" si="1537"/>
        <v>0</v>
      </c>
      <c r="AFH55" s="27">
        <f t="shared" si="1538"/>
        <v>0</v>
      </c>
      <c r="AFI55" s="27">
        <f t="shared" si="1539"/>
        <v>0</v>
      </c>
      <c r="AFJ55" s="27">
        <f t="shared" si="1540"/>
        <v>0</v>
      </c>
      <c r="AFL55" s="28">
        <f t="shared" si="892"/>
        <v>17.78125</v>
      </c>
      <c r="AFM55" s="28">
        <v>17.78125</v>
      </c>
      <c r="AFN55" s="27">
        <v>2</v>
      </c>
      <c r="AFO55" s="27">
        <f t="shared" si="1541"/>
        <v>2</v>
      </c>
      <c r="AFP55" s="27">
        <f t="shared" si="1542"/>
        <v>2</v>
      </c>
      <c r="AFQ55" s="27">
        <f t="shared" si="1543"/>
        <v>2</v>
      </c>
      <c r="AFR55" s="27">
        <f t="shared" si="1544"/>
        <v>0</v>
      </c>
      <c r="AFS55" s="27">
        <f t="shared" si="1545"/>
        <v>0</v>
      </c>
      <c r="AFT55" s="27">
        <f t="shared" si="1546"/>
        <v>0</v>
      </c>
      <c r="AFU55" s="27">
        <f t="shared" si="1547"/>
        <v>0</v>
      </c>
      <c r="AFV55" s="27">
        <f t="shared" si="1548"/>
        <v>0</v>
      </c>
      <c r="AFW55" s="27">
        <f t="shared" si="1549"/>
        <v>2</v>
      </c>
      <c r="AFX55" s="27">
        <f t="shared" si="1550"/>
        <v>0</v>
      </c>
      <c r="AFY55" s="27">
        <f t="shared" si="1551"/>
        <v>2</v>
      </c>
      <c r="AFZ55" s="27">
        <f t="shared" si="1552"/>
        <v>2</v>
      </c>
      <c r="AGA55" s="27">
        <f t="shared" si="1553"/>
        <v>0</v>
      </c>
      <c r="AGB55" s="27">
        <f t="shared" si="1554"/>
        <v>0</v>
      </c>
      <c r="AGC55" s="27">
        <f t="shared" si="1555"/>
        <v>2</v>
      </c>
      <c r="AGD55" s="27">
        <f t="shared" si="1556"/>
        <v>0</v>
      </c>
      <c r="AGE55" s="27">
        <f t="shared" si="1557"/>
        <v>0</v>
      </c>
      <c r="AGF55" s="27">
        <f t="shared" si="1558"/>
        <v>0</v>
      </c>
      <c r="AGG55" s="27">
        <f t="shared" si="1559"/>
        <v>0</v>
      </c>
      <c r="AGH55" s="27">
        <f t="shared" si="1560"/>
        <v>5</v>
      </c>
      <c r="AGI55" s="27">
        <f t="shared" si="1561"/>
        <v>2</v>
      </c>
      <c r="AGJ55" s="27">
        <f t="shared" si="1562"/>
        <v>0</v>
      </c>
      <c r="AGK55" s="27">
        <f t="shared" si="1563"/>
        <v>0</v>
      </c>
      <c r="AGL55" s="27">
        <f t="shared" si="1564"/>
        <v>2</v>
      </c>
      <c r="AGM55" s="27">
        <f t="shared" si="1565"/>
        <v>0</v>
      </c>
      <c r="AGN55" s="27">
        <f t="shared" si="1566"/>
        <v>3</v>
      </c>
      <c r="AGO55" s="27">
        <f t="shared" si="1567"/>
        <v>2</v>
      </c>
      <c r="AGP55" s="27">
        <f t="shared" si="1568"/>
        <v>0</v>
      </c>
      <c r="AGQ55" s="27">
        <f t="shared" si="1569"/>
        <v>0</v>
      </c>
      <c r="AGR55" s="27">
        <f t="shared" si="1570"/>
        <v>2</v>
      </c>
      <c r="AGS55" s="27">
        <f t="shared" si="1571"/>
        <v>0</v>
      </c>
      <c r="AGT55" s="27">
        <f t="shared" si="1572"/>
        <v>0</v>
      </c>
      <c r="AGU55" s="27">
        <f t="shared" si="1573"/>
        <v>2</v>
      </c>
      <c r="AGV55" s="27">
        <f t="shared" si="1574"/>
        <v>0</v>
      </c>
      <c r="AGW55" s="27">
        <f t="shared" si="1575"/>
        <v>0</v>
      </c>
      <c r="AGX55" s="27">
        <f t="shared" si="1576"/>
        <v>2</v>
      </c>
      <c r="AGY55" s="27">
        <f t="shared" si="1577"/>
        <v>0</v>
      </c>
      <c r="AGZ55" s="27">
        <f t="shared" si="1578"/>
        <v>0</v>
      </c>
      <c r="AHA55" s="27">
        <f t="shared" si="1579"/>
        <v>2</v>
      </c>
      <c r="AHB55" s="27">
        <f t="shared" si="1580"/>
        <v>0</v>
      </c>
      <c r="AHC55" s="27">
        <f t="shared" si="1581"/>
        <v>0</v>
      </c>
      <c r="AHD55" s="27">
        <f t="shared" si="1582"/>
        <v>2</v>
      </c>
      <c r="AHE55" s="27">
        <f t="shared" si="1583"/>
        <v>0</v>
      </c>
      <c r="AHF55" s="27">
        <f t="shared" si="1584"/>
        <v>0</v>
      </c>
      <c r="AHG55" s="27">
        <f t="shared" si="1585"/>
        <v>0</v>
      </c>
      <c r="AHH55" s="27">
        <f t="shared" si="1586"/>
        <v>0</v>
      </c>
      <c r="AHI55" s="27">
        <f t="shared" si="1587"/>
        <v>0</v>
      </c>
      <c r="AHJ55" s="27">
        <f t="shared" si="1588"/>
        <v>0</v>
      </c>
      <c r="AHK55" s="27">
        <f t="shared" si="1589"/>
        <v>0</v>
      </c>
      <c r="AHL55" s="27">
        <f t="shared" si="1590"/>
        <v>0</v>
      </c>
      <c r="AHM55" s="27">
        <f t="shared" si="1591"/>
        <v>0</v>
      </c>
      <c r="AHN55" s="27">
        <f t="shared" si="1592"/>
        <v>0</v>
      </c>
      <c r="AHO55" s="27">
        <f t="shared" si="1593"/>
        <v>0</v>
      </c>
      <c r="AHP55" s="27">
        <f t="shared" si="1594"/>
        <v>0</v>
      </c>
      <c r="AHQ55" s="27">
        <f t="shared" si="1595"/>
        <v>0</v>
      </c>
      <c r="AHR55" s="27">
        <f t="shared" si="1596"/>
        <v>0</v>
      </c>
      <c r="AHS55" s="27">
        <f t="shared" si="1597"/>
        <v>0</v>
      </c>
      <c r="AHT55" s="27">
        <f t="shared" si="1598"/>
        <v>0</v>
      </c>
      <c r="AHU55" s="27">
        <f t="shared" si="1599"/>
        <v>0</v>
      </c>
      <c r="AHV55" s="27">
        <f t="shared" si="1600"/>
        <v>0</v>
      </c>
      <c r="AHW55" s="27">
        <f t="shared" si="1601"/>
        <v>0</v>
      </c>
      <c r="AHX55" s="27">
        <f t="shared" si="1602"/>
        <v>0</v>
      </c>
      <c r="AHY55" s="27">
        <f t="shared" si="1603"/>
        <v>0</v>
      </c>
      <c r="AHZ55" s="27">
        <f t="shared" si="1604"/>
        <v>0</v>
      </c>
      <c r="AIA55" s="27">
        <f t="shared" si="1605"/>
        <v>0</v>
      </c>
      <c r="AIB55" s="27">
        <f t="shared" si="1606"/>
        <v>0</v>
      </c>
      <c r="AIC55" s="27">
        <f t="shared" si="1607"/>
        <v>0</v>
      </c>
      <c r="AID55" s="27">
        <f t="shared" si="1608"/>
        <v>0</v>
      </c>
      <c r="AIE55" s="27">
        <f t="shared" si="1609"/>
        <v>0</v>
      </c>
      <c r="AIF55" s="27">
        <f t="shared" si="1610"/>
        <v>0</v>
      </c>
      <c r="AIG55" s="27">
        <f t="shared" si="1611"/>
        <v>0</v>
      </c>
      <c r="AIH55" s="27">
        <f t="shared" si="1612"/>
        <v>0</v>
      </c>
      <c r="AII55" s="27">
        <f t="shared" si="1613"/>
        <v>0</v>
      </c>
      <c r="AIJ55" s="27">
        <f t="shared" si="1614"/>
        <v>0</v>
      </c>
      <c r="AIK55" s="27">
        <f t="shared" si="1615"/>
        <v>0</v>
      </c>
      <c r="AIL55" s="27">
        <f t="shared" si="1616"/>
        <v>0</v>
      </c>
      <c r="AIM55" s="27">
        <f t="shared" si="1617"/>
        <v>0</v>
      </c>
      <c r="AIN55" s="27">
        <f t="shared" si="1618"/>
        <v>0</v>
      </c>
      <c r="AIO55" s="27">
        <f t="shared" si="1619"/>
        <v>0</v>
      </c>
      <c r="AIP55" s="27">
        <f t="shared" si="1620"/>
        <v>0</v>
      </c>
      <c r="AIQ55" s="27">
        <f t="shared" si="1621"/>
        <v>0</v>
      </c>
      <c r="AIR55" s="27">
        <f t="shared" si="1622"/>
        <v>0</v>
      </c>
      <c r="AIT55" s="27">
        <v>1</v>
      </c>
      <c r="AIU55" s="27">
        <v>1</v>
      </c>
      <c r="AIV55" s="27">
        <v>1</v>
      </c>
      <c r="AIW55" s="27">
        <f t="shared" si="1623"/>
        <v>0</v>
      </c>
      <c r="AIX55" s="27">
        <f t="shared" si="1624"/>
        <v>0</v>
      </c>
      <c r="AIY55" s="27">
        <f t="shared" si="1625"/>
        <v>0</v>
      </c>
      <c r="AIZ55" s="27">
        <f t="shared" si="1626"/>
        <v>0</v>
      </c>
      <c r="AJA55" s="27">
        <f t="shared" si="1627"/>
        <v>0</v>
      </c>
      <c r="AJB55" s="27">
        <f t="shared" si="1628"/>
        <v>3.125E-2</v>
      </c>
      <c r="AJC55" s="27">
        <f t="shared" si="1629"/>
        <v>0</v>
      </c>
      <c r="AJD55" s="27">
        <f t="shared" si="1630"/>
        <v>0.5</v>
      </c>
      <c r="AJE55" s="27">
        <f t="shared" si="1631"/>
        <v>1</v>
      </c>
      <c r="AJF55" s="27">
        <f t="shared" si="1632"/>
        <v>0</v>
      </c>
      <c r="AJG55" s="27">
        <f t="shared" si="1633"/>
        <v>0</v>
      </c>
      <c r="AJH55" s="27">
        <f t="shared" si="1634"/>
        <v>0.25</v>
      </c>
      <c r="AJI55" s="27">
        <f t="shared" si="1635"/>
        <v>0</v>
      </c>
      <c r="AJJ55" s="27">
        <f t="shared" si="1636"/>
        <v>0</v>
      </c>
      <c r="AJK55" s="27">
        <f t="shared" si="1637"/>
        <v>0</v>
      </c>
      <c r="AJL55" s="27">
        <f t="shared" si="1638"/>
        <v>0</v>
      </c>
      <c r="AJM55" s="27">
        <f t="shared" si="1639"/>
        <v>0.5</v>
      </c>
      <c r="AJN55" s="27">
        <f t="shared" si="1640"/>
        <v>8</v>
      </c>
      <c r="AJO55" s="27">
        <f t="shared" si="1641"/>
        <v>0</v>
      </c>
      <c r="AJP55" s="27">
        <f t="shared" si="1642"/>
        <v>0</v>
      </c>
      <c r="AJQ55" s="27">
        <f t="shared" si="1643"/>
        <v>0.25</v>
      </c>
      <c r="AJR55" s="27">
        <f t="shared" si="1644"/>
        <v>0</v>
      </c>
      <c r="AJS55" s="27">
        <f t="shared" si="1645"/>
        <v>1</v>
      </c>
      <c r="AJT55" s="27">
        <f t="shared" si="1646"/>
        <v>2</v>
      </c>
      <c r="AJU55" s="27">
        <f t="shared" si="1647"/>
        <v>0</v>
      </c>
      <c r="AJV55" s="27">
        <f t="shared" si="1648"/>
        <v>0</v>
      </c>
      <c r="AJW55" s="27">
        <f t="shared" si="1649"/>
        <v>0.25</v>
      </c>
      <c r="AJX55" s="27">
        <f t="shared" si="1650"/>
        <v>0</v>
      </c>
      <c r="AJY55" s="27">
        <f t="shared" si="1651"/>
        <v>0</v>
      </c>
      <c r="AJZ55" s="27">
        <f t="shared" si="1652"/>
        <v>0.25</v>
      </c>
      <c r="AKA55" s="27">
        <f t="shared" si="1653"/>
        <v>0</v>
      </c>
      <c r="AKB55" s="27">
        <f t="shared" si="1654"/>
        <v>0</v>
      </c>
      <c r="AKC55" s="27">
        <f t="shared" si="1655"/>
        <v>0.25</v>
      </c>
      <c r="AKD55" s="27">
        <f t="shared" si="1656"/>
        <v>0</v>
      </c>
      <c r="AKE55" s="27">
        <f t="shared" si="1657"/>
        <v>0</v>
      </c>
      <c r="AKF55" s="27">
        <f t="shared" si="1658"/>
        <v>0.25</v>
      </c>
      <c r="AKG55" s="27">
        <f t="shared" si="1659"/>
        <v>0</v>
      </c>
      <c r="AKH55" s="27">
        <f t="shared" si="1660"/>
        <v>0</v>
      </c>
      <c r="AKI55" s="27">
        <f t="shared" si="1661"/>
        <v>0.25</v>
      </c>
      <c r="AKJ55" s="27">
        <f t="shared" si="1662"/>
        <v>0</v>
      </c>
      <c r="AKK55" s="27">
        <f t="shared" si="1663"/>
        <v>0</v>
      </c>
      <c r="AKL55" s="27">
        <f t="shared" si="1664"/>
        <v>0</v>
      </c>
      <c r="AKM55" s="27">
        <f t="shared" si="1665"/>
        <v>0</v>
      </c>
      <c r="AKN55" s="27">
        <f t="shared" si="1666"/>
        <v>0</v>
      </c>
      <c r="AKO55" s="27">
        <f t="shared" si="1667"/>
        <v>0</v>
      </c>
      <c r="AKP55" s="27">
        <f t="shared" si="1668"/>
        <v>0</v>
      </c>
      <c r="AKQ55" s="27">
        <f t="shared" si="1669"/>
        <v>0</v>
      </c>
      <c r="AKR55" s="27">
        <f t="shared" si="1670"/>
        <v>0</v>
      </c>
      <c r="AKS55" s="27">
        <f t="shared" si="1671"/>
        <v>0</v>
      </c>
      <c r="AKT55" s="27">
        <f t="shared" si="1672"/>
        <v>0</v>
      </c>
      <c r="AKU55" s="27">
        <f t="shared" si="1673"/>
        <v>0</v>
      </c>
      <c r="AKV55" s="27">
        <f t="shared" si="1674"/>
        <v>0</v>
      </c>
      <c r="AKW55" s="27">
        <f t="shared" si="1675"/>
        <v>0</v>
      </c>
      <c r="AKX55" s="27">
        <f t="shared" si="1676"/>
        <v>0</v>
      </c>
      <c r="AKY55" s="27">
        <f t="shared" si="1677"/>
        <v>0</v>
      </c>
      <c r="AKZ55" s="27">
        <f t="shared" si="1678"/>
        <v>0</v>
      </c>
      <c r="ALA55" s="27">
        <f t="shared" si="1679"/>
        <v>0</v>
      </c>
      <c r="ALB55" s="27">
        <f t="shared" si="1680"/>
        <v>0</v>
      </c>
      <c r="ALC55" s="27">
        <f t="shared" si="1681"/>
        <v>0</v>
      </c>
      <c r="ALD55" s="27">
        <f t="shared" si="1682"/>
        <v>0</v>
      </c>
      <c r="ALE55" s="27">
        <f t="shared" si="1683"/>
        <v>0</v>
      </c>
      <c r="ALF55" s="27">
        <f t="shared" si="1684"/>
        <v>0</v>
      </c>
      <c r="ALG55" s="27">
        <f t="shared" si="1685"/>
        <v>0</v>
      </c>
      <c r="ALH55" s="27">
        <f t="shared" si="1686"/>
        <v>0</v>
      </c>
      <c r="ALI55" s="27">
        <f t="shared" si="1687"/>
        <v>0</v>
      </c>
      <c r="ALJ55" s="27">
        <f t="shared" si="1688"/>
        <v>0</v>
      </c>
      <c r="ALK55" s="27">
        <f t="shared" si="1689"/>
        <v>0</v>
      </c>
      <c r="ALL55" s="27">
        <f t="shared" si="1690"/>
        <v>0</v>
      </c>
      <c r="ALM55" s="27">
        <f t="shared" si="1691"/>
        <v>0</v>
      </c>
      <c r="ALN55" s="27">
        <f t="shared" si="1692"/>
        <v>0</v>
      </c>
      <c r="ALO55" s="27">
        <f t="shared" si="1693"/>
        <v>0</v>
      </c>
      <c r="ALP55" s="27">
        <f t="shared" si="1694"/>
        <v>0</v>
      </c>
      <c r="ALQ55" s="27">
        <f t="shared" si="1695"/>
        <v>0</v>
      </c>
      <c r="ALR55" s="27">
        <f t="shared" si="1696"/>
        <v>0</v>
      </c>
      <c r="ALS55" s="27">
        <f t="shared" si="1697"/>
        <v>0</v>
      </c>
      <c r="ALT55" s="27">
        <f t="shared" si="1698"/>
        <v>0</v>
      </c>
      <c r="ALU55" s="27">
        <f t="shared" si="1699"/>
        <v>0</v>
      </c>
      <c r="ALV55" s="27">
        <f t="shared" si="1700"/>
        <v>0</v>
      </c>
      <c r="ALW55" s="27">
        <f t="shared" si="1701"/>
        <v>0</v>
      </c>
      <c r="AMK55" s="28">
        <v>1821</v>
      </c>
      <c r="AML55" s="28">
        <f t="shared" si="1702"/>
        <v>1821</v>
      </c>
      <c r="AMN55" s="28">
        <v>1809</v>
      </c>
      <c r="AMO55" s="27" t="str">
        <f t="shared" si="1703"/>
        <v>1823</v>
      </c>
      <c r="AMP55" s="27" t="str">
        <f t="shared" si="1704"/>
        <v>1814</v>
      </c>
      <c r="AMQ55" s="27" t="str">
        <f t="shared" si="1705"/>
        <v>1824</v>
      </c>
      <c r="AMR55" s="27" t="str">
        <f t="shared" si="1706"/>
        <v>1824</v>
      </c>
      <c r="AMS55" s="27" t="str">
        <f t="shared" si="1707"/>
        <v>1824</v>
      </c>
      <c r="AMT55" s="27" t="str">
        <f t="shared" si="1708"/>
        <v>1824</v>
      </c>
      <c r="AMU55" s="27" t="str">
        <f t="shared" si="1709"/>
        <v>1824</v>
      </c>
      <c r="AMV55" s="27" t="str">
        <f t="shared" si="1710"/>
        <v>1824</v>
      </c>
      <c r="AMW55" s="27" t="str">
        <f t="shared" si="1711"/>
        <v>1833</v>
      </c>
      <c r="AMX55" s="27" t="str">
        <f t="shared" si="1712"/>
        <v>1833</v>
      </c>
      <c r="AMY55" s="27" t="str">
        <f t="shared" si="1713"/>
        <v>1844</v>
      </c>
      <c r="AMZ55" s="27" t="str">
        <f t="shared" si="1714"/>
        <v>1857</v>
      </c>
      <c r="ANA55" s="27" t="str">
        <f t="shared" si="1715"/>
        <v>1857</v>
      </c>
      <c r="ANB55" s="27" t="str">
        <f t="shared" si="1716"/>
        <v>1857</v>
      </c>
      <c r="ANC55" s="27" t="str">
        <f t="shared" si="1717"/>
        <v>1838</v>
      </c>
      <c r="AND55" s="27" t="str">
        <f t="shared" si="1718"/>
        <v>1838</v>
      </c>
      <c r="ANE55" s="27" t="str">
        <f t="shared" si="1719"/>
        <v>1838</v>
      </c>
      <c r="ANF55" s="27" t="str">
        <f t="shared" si="1720"/>
        <v>1838</v>
      </c>
      <c r="ANG55" s="27" t="str">
        <f t="shared" si="1721"/>
        <v>1838</v>
      </c>
      <c r="ANH55" s="27" t="str">
        <f t="shared" si="1722"/>
        <v>1866</v>
      </c>
      <c r="ANI55" s="27" t="str">
        <f t="shared" si="1723"/>
        <v>1858</v>
      </c>
      <c r="ANJ55" s="27" t="str">
        <f t="shared" si="1724"/>
        <v>1858</v>
      </c>
      <c r="ANK55" s="27" t="str">
        <f t="shared" si="1725"/>
        <v>1858</v>
      </c>
      <c r="ANL55" s="27" t="str">
        <f t="shared" si="1726"/>
        <v>1828</v>
      </c>
      <c r="ANM55" s="27" t="str">
        <f t="shared" si="1727"/>
        <v>1828</v>
      </c>
      <c r="ANN55" s="27" t="str">
        <f t="shared" si="1728"/>
        <v>1822</v>
      </c>
      <c r="ANO55" s="27" t="str">
        <f t="shared" si="1729"/>
        <v>1835</v>
      </c>
      <c r="ANP55" s="27" t="str">
        <f t="shared" si="1730"/>
        <v>1835</v>
      </c>
      <c r="ANQ55" s="27" t="str">
        <f t="shared" si="1731"/>
        <v>1835</v>
      </c>
      <c r="ANR55" s="27" t="str">
        <f t="shared" si="1732"/>
        <v>1843</v>
      </c>
      <c r="ANS55" s="27" t="str">
        <f t="shared" si="1733"/>
        <v>1843</v>
      </c>
      <c r="ANT55" s="27" t="str">
        <f t="shared" si="1734"/>
        <v>1843</v>
      </c>
      <c r="ANU55" s="27" t="str">
        <f t="shared" si="1735"/>
        <v>1851</v>
      </c>
      <c r="ANV55" s="27" t="str">
        <f t="shared" si="1736"/>
        <v>1851</v>
      </c>
      <c r="ANW55" s="27" t="str">
        <f t="shared" si="1737"/>
        <v>1851</v>
      </c>
      <c r="ANX55" s="27" t="str">
        <f t="shared" si="1738"/>
        <v>1844</v>
      </c>
      <c r="ANY55" s="27" t="str">
        <f t="shared" si="1739"/>
        <v>1844</v>
      </c>
      <c r="ANZ55" s="27" t="str">
        <f t="shared" si="1740"/>
        <v>1844</v>
      </c>
      <c r="AOA55" s="27" t="str">
        <f t="shared" si="1741"/>
        <v>1828</v>
      </c>
      <c r="AOB55" s="27" t="str">
        <f t="shared" si="1742"/>
        <v>1828</v>
      </c>
      <c r="AOC55" s="27" t="str">
        <f t="shared" si="1743"/>
        <v>1828</v>
      </c>
      <c r="AOD55" s="27" t="str">
        <f t="shared" si="1744"/>
        <v>1821</v>
      </c>
      <c r="AOE55" s="27" t="str">
        <f t="shared" si="1745"/>
        <v>1821</v>
      </c>
      <c r="AOF55" s="27" t="str">
        <f t="shared" si="1746"/>
        <v>1821</v>
      </c>
      <c r="AOG55" s="27" t="str">
        <f t="shared" si="1747"/>
        <v>1821</v>
      </c>
      <c r="AOH55" s="27" t="str">
        <f t="shared" si="1748"/>
        <v>1821</v>
      </c>
      <c r="AOI55" s="27" t="str">
        <f t="shared" si="1749"/>
        <v>1821</v>
      </c>
      <c r="AOJ55" s="27" t="str">
        <f t="shared" si="1750"/>
        <v>1821</v>
      </c>
      <c r="AOK55" s="27" t="str">
        <f t="shared" si="1751"/>
        <v>1821</v>
      </c>
      <c r="AOL55" s="27" t="str">
        <f t="shared" si="1752"/>
        <v>1821</v>
      </c>
      <c r="AOM55" s="27" t="str">
        <f t="shared" si="1753"/>
        <v>1821</v>
      </c>
      <c r="AON55" s="27" t="str">
        <f t="shared" si="1754"/>
        <v>1821</v>
      </c>
      <c r="AOO55" s="27" t="str">
        <f t="shared" si="1755"/>
        <v>1821</v>
      </c>
      <c r="AOP55" s="27" t="str">
        <f t="shared" si="1756"/>
        <v>1821</v>
      </c>
      <c r="AOQ55" s="27" t="str">
        <f t="shared" si="1757"/>
        <v>1821</v>
      </c>
      <c r="AOR55" s="27" t="str">
        <f t="shared" si="1758"/>
        <v>1821</v>
      </c>
      <c r="AOS55" s="27" t="str">
        <f t="shared" si="1759"/>
        <v>1821</v>
      </c>
      <c r="AOT55" s="27" t="str">
        <f t="shared" si="1760"/>
        <v>1821</v>
      </c>
      <c r="AOU55" s="27" t="str">
        <f t="shared" si="1761"/>
        <v>1821</v>
      </c>
      <c r="AOV55" s="27" t="str">
        <f t="shared" si="1762"/>
        <v>1821</v>
      </c>
      <c r="AOW55" s="27" t="str">
        <f t="shared" si="1763"/>
        <v>1821</v>
      </c>
      <c r="AOX55" s="27" t="str">
        <f t="shared" si="1764"/>
        <v>1821</v>
      </c>
      <c r="AOY55" s="27" t="str">
        <f t="shared" si="1765"/>
        <v>1821</v>
      </c>
      <c r="AOZ55" s="27" t="str">
        <f t="shared" si="1766"/>
        <v>1821</v>
      </c>
      <c r="APA55" s="27" t="str">
        <f t="shared" si="1767"/>
        <v>1821</v>
      </c>
      <c r="APB55" s="27" t="str">
        <f t="shared" si="1768"/>
        <v>1821</v>
      </c>
      <c r="APC55" s="27" t="str">
        <f t="shared" si="1769"/>
        <v>1821</v>
      </c>
      <c r="APD55" s="27" t="str">
        <f t="shared" si="1770"/>
        <v>1821</v>
      </c>
      <c r="APE55" s="27" t="str">
        <f t="shared" si="1771"/>
        <v>1821</v>
      </c>
      <c r="APF55" s="27" t="str">
        <f t="shared" si="1772"/>
        <v>1821</v>
      </c>
      <c r="APG55" s="27" t="str">
        <f t="shared" si="1773"/>
        <v>1821</v>
      </c>
      <c r="APH55" s="27" t="str">
        <f t="shared" si="1774"/>
        <v>1821</v>
      </c>
      <c r="API55" s="27" t="str">
        <f t="shared" si="1775"/>
        <v>1821</v>
      </c>
      <c r="APJ55" s="27" t="str">
        <f t="shared" si="1776"/>
        <v>1821</v>
      </c>
      <c r="APK55" s="27" t="str">
        <f t="shared" si="1777"/>
        <v>1821</v>
      </c>
      <c r="APL55" s="27" t="str">
        <f t="shared" si="1778"/>
        <v>1821</v>
      </c>
      <c r="APM55" s="27" t="str">
        <f t="shared" si="1779"/>
        <v>1821</v>
      </c>
      <c r="APN55" s="27" t="str">
        <f t="shared" si="1780"/>
        <v>1821</v>
      </c>
      <c r="APO55" s="27" t="str">
        <f t="shared" si="1781"/>
        <v>1821</v>
      </c>
      <c r="APP55" s="27" t="str">
        <f t="shared" si="1782"/>
        <v>1821</v>
      </c>
      <c r="APQ55" s="27" t="str">
        <f t="shared" si="1783"/>
        <v>1821</v>
      </c>
      <c r="APR55" s="27" t="str">
        <f t="shared" si="1784"/>
        <v>1821</v>
      </c>
    </row>
    <row r="56" spans="1:1011 1025:1110" x14ac:dyDescent="0.35">
      <c r="A56" s="27">
        <v>75</v>
      </c>
      <c r="B56" s="87" t="s">
        <v>78</v>
      </c>
      <c r="C56" s="91">
        <f>VLOOKUP(A56, Rankings!$A$2:$AN$129, 40, FALSE)</f>
        <v>54</v>
      </c>
      <c r="D56" s="21" t="s">
        <v>385</v>
      </c>
      <c r="I56" s="29">
        <f t="shared" si="893"/>
        <v>14</v>
      </c>
      <c r="L56" s="27" t="s">
        <v>2172</v>
      </c>
      <c r="M56" s="27" t="s">
        <v>2457</v>
      </c>
      <c r="N56" s="27" t="s">
        <v>2781</v>
      </c>
      <c r="O56" s="27" t="s">
        <v>24</v>
      </c>
      <c r="P56" s="27" t="s">
        <v>24</v>
      </c>
      <c r="Q56" s="27" t="s">
        <v>24</v>
      </c>
      <c r="R56" s="27" t="s">
        <v>24</v>
      </c>
      <c r="S56" s="27" t="s">
        <v>3642</v>
      </c>
      <c r="T56" s="27" t="s">
        <v>3683</v>
      </c>
      <c r="U56" s="27" t="s">
        <v>24</v>
      </c>
      <c r="V56" s="27" t="s">
        <v>24</v>
      </c>
      <c r="W56" s="27" t="s">
        <v>4152</v>
      </c>
      <c r="X56" s="27" t="s">
        <v>24</v>
      </c>
      <c r="Y56" s="27" t="s">
        <v>4388</v>
      </c>
      <c r="Z56" s="27" t="s">
        <v>4539</v>
      </c>
      <c r="AA56" s="27" t="s">
        <v>24</v>
      </c>
      <c r="AB56" s="27" t="s">
        <v>24</v>
      </c>
      <c r="AC56" s="27" t="s">
        <v>24</v>
      </c>
      <c r="AD56" s="27" t="s">
        <v>24</v>
      </c>
      <c r="AE56" s="27" t="s">
        <v>24</v>
      </c>
      <c r="AF56" s="27" t="s">
        <v>5060</v>
      </c>
      <c r="AG56" s="27" t="s">
        <v>24</v>
      </c>
      <c r="AH56" s="27" t="s">
        <v>24</v>
      </c>
      <c r="AI56" s="27" t="s">
        <v>5442</v>
      </c>
      <c r="AJ56" s="27" t="s">
        <v>24</v>
      </c>
      <c r="AK56" s="27" t="s">
        <v>24</v>
      </c>
      <c r="AL56" s="27" t="s">
        <v>5716</v>
      </c>
      <c r="AM56" s="27" t="s">
        <v>24</v>
      </c>
      <c r="AN56" s="27" t="s">
        <v>24</v>
      </c>
      <c r="AO56" s="27" t="s">
        <v>6069</v>
      </c>
      <c r="AP56" s="27" t="s">
        <v>24</v>
      </c>
      <c r="AQ56" s="27" t="s">
        <v>24</v>
      </c>
      <c r="AR56" s="27" t="s">
        <v>6331</v>
      </c>
      <c r="AS56" s="27" t="s">
        <v>24</v>
      </c>
      <c r="AT56" s="27" t="s">
        <v>24</v>
      </c>
      <c r="AU56" s="27" t="s">
        <v>6683</v>
      </c>
      <c r="AV56" s="27" t="s">
        <v>24</v>
      </c>
      <c r="AW56" s="27" t="s">
        <v>24</v>
      </c>
      <c r="AX56" s="27" t="s">
        <v>6987</v>
      </c>
      <c r="AY56" s="27" t="s">
        <v>24</v>
      </c>
      <c r="AZ56" s="27" t="s">
        <v>24</v>
      </c>
      <c r="BA56" s="27" t="s">
        <v>24</v>
      </c>
      <c r="BB56" s="27" t="s">
        <v>24</v>
      </c>
      <c r="BC56" s="27" t="s">
        <v>24</v>
      </c>
      <c r="BD56" s="27" t="s">
        <v>24</v>
      </c>
      <c r="BE56" s="27" t="s">
        <v>24</v>
      </c>
      <c r="BF56" s="27" t="s">
        <v>24</v>
      </c>
      <c r="BG56" s="27" t="s">
        <v>24</v>
      </c>
      <c r="BH56" s="27" t="s">
        <v>24</v>
      </c>
      <c r="BI56" s="27" t="s">
        <v>24</v>
      </c>
      <c r="BJ56" s="27" t="s">
        <v>24</v>
      </c>
      <c r="BK56" s="27" t="s">
        <v>24</v>
      </c>
      <c r="BL56" s="27" t="s">
        <v>24</v>
      </c>
      <c r="BM56" s="27" t="s">
        <v>24</v>
      </c>
      <c r="BN56" s="27" t="s">
        <v>24</v>
      </c>
      <c r="BO56" s="27" t="s">
        <v>24</v>
      </c>
      <c r="BP56" s="27" t="s">
        <v>24</v>
      </c>
      <c r="BQ56" s="27" t="s">
        <v>24</v>
      </c>
      <c r="BR56" s="27" t="s">
        <v>24</v>
      </c>
      <c r="BS56" s="27" t="s">
        <v>24</v>
      </c>
      <c r="BT56" s="27" t="s">
        <v>24</v>
      </c>
      <c r="BU56" s="27" t="s">
        <v>24</v>
      </c>
      <c r="BV56" s="27" t="s">
        <v>24</v>
      </c>
      <c r="BW56" s="27" t="s">
        <v>24</v>
      </c>
      <c r="BX56" s="27" t="s">
        <v>24</v>
      </c>
      <c r="BY56" s="27" t="s">
        <v>24</v>
      </c>
      <c r="BZ56" s="27" t="s">
        <v>24</v>
      </c>
      <c r="CA56" s="27" t="s">
        <v>24</v>
      </c>
      <c r="CB56" s="27" t="s">
        <v>24</v>
      </c>
      <c r="CC56" s="27" t="s">
        <v>24</v>
      </c>
      <c r="CD56" s="27" t="s">
        <v>24</v>
      </c>
      <c r="CE56" s="27" t="s">
        <v>24</v>
      </c>
      <c r="CF56" s="27" t="s">
        <v>24</v>
      </c>
      <c r="CG56" s="27" t="s">
        <v>24</v>
      </c>
      <c r="CH56" s="27" t="s">
        <v>24</v>
      </c>
      <c r="CI56" s="27" t="s">
        <v>24</v>
      </c>
      <c r="CJ56" s="27" t="s">
        <v>24</v>
      </c>
      <c r="CK56" s="27" t="s">
        <v>24</v>
      </c>
      <c r="CL56" s="27" t="s">
        <v>24</v>
      </c>
      <c r="CM56" s="27" t="s">
        <v>24</v>
      </c>
      <c r="CN56" s="27" t="s">
        <v>24</v>
      </c>
      <c r="CO56" s="27" t="s">
        <v>24</v>
      </c>
      <c r="CQ56" s="28">
        <f t="shared" si="894"/>
        <v>5</v>
      </c>
      <c r="CR56" s="28">
        <f t="shared" si="895"/>
        <v>1</v>
      </c>
      <c r="CS56" s="28">
        <f t="shared" si="896"/>
        <v>3</v>
      </c>
      <c r="CT56" s="28">
        <f t="shared" si="897"/>
        <v>3</v>
      </c>
      <c r="CU56" s="28">
        <f t="shared" si="898"/>
        <v>4</v>
      </c>
      <c r="CV56" s="28">
        <f t="shared" si="899"/>
        <v>1</v>
      </c>
      <c r="CW56" s="28">
        <f t="shared" si="900"/>
        <v>2</v>
      </c>
      <c r="CX56" s="28">
        <f t="shared" si="901"/>
        <v>2</v>
      </c>
      <c r="CY56" s="28">
        <f t="shared" si="902"/>
        <v>0</v>
      </c>
      <c r="CZ56" s="28">
        <f t="shared" si="903"/>
        <v>0</v>
      </c>
      <c r="DA56" s="28">
        <f t="shared" si="904"/>
        <v>0</v>
      </c>
      <c r="DB56" s="28">
        <f t="shared" si="905"/>
        <v>0</v>
      </c>
      <c r="DC56" s="28">
        <f t="shared" si="906"/>
        <v>0</v>
      </c>
      <c r="DD56" s="28">
        <f t="shared" si="907"/>
        <v>0</v>
      </c>
      <c r="DE56" s="28">
        <f t="shared" si="908"/>
        <v>1</v>
      </c>
      <c r="DF56" s="28">
        <f t="shared" si="909"/>
        <v>1</v>
      </c>
      <c r="DG56" s="28">
        <f t="shared" si="910"/>
        <v>0</v>
      </c>
      <c r="DH56" s="28">
        <f t="shared" si="911"/>
        <v>0</v>
      </c>
      <c r="DI56" s="28">
        <f t="shared" si="912"/>
        <v>0</v>
      </c>
      <c r="DJ56" s="28">
        <f t="shared" si="913"/>
        <v>1</v>
      </c>
      <c r="DK56" s="28">
        <f t="shared" si="914"/>
        <v>0</v>
      </c>
      <c r="DL56" s="28">
        <f t="shared" si="915"/>
        <v>0</v>
      </c>
      <c r="DM56" s="28">
        <f t="shared" si="916"/>
        <v>0</v>
      </c>
      <c r="DN56" s="28">
        <f t="shared" si="917"/>
        <v>0</v>
      </c>
      <c r="DO56" s="28">
        <f t="shared" si="918"/>
        <v>1</v>
      </c>
      <c r="DP56" s="28">
        <f t="shared" si="919"/>
        <v>2</v>
      </c>
      <c r="DR56">
        <f t="shared" si="920"/>
        <v>1</v>
      </c>
      <c r="DS56">
        <f t="shared" si="921"/>
        <v>3</v>
      </c>
      <c r="DT56">
        <f t="shared" si="922"/>
        <v>2</v>
      </c>
      <c r="DU56">
        <f t="shared" si="923"/>
        <v>0</v>
      </c>
      <c r="DV56">
        <f t="shared" si="924"/>
        <v>0</v>
      </c>
      <c r="DW56">
        <f t="shared" si="925"/>
        <v>0</v>
      </c>
      <c r="DX56">
        <f t="shared" si="926"/>
        <v>0</v>
      </c>
      <c r="DY56">
        <f t="shared" si="927"/>
        <v>11</v>
      </c>
      <c r="DZ56">
        <f t="shared" si="928"/>
        <v>4</v>
      </c>
      <c r="EA56">
        <f t="shared" si="929"/>
        <v>0</v>
      </c>
      <c r="EB56">
        <f t="shared" si="930"/>
        <v>0</v>
      </c>
      <c r="EC56">
        <f t="shared" si="931"/>
        <v>1</v>
      </c>
      <c r="ED56">
        <f t="shared" si="932"/>
        <v>0</v>
      </c>
      <c r="EE56">
        <f t="shared" si="933"/>
        <v>12</v>
      </c>
      <c r="EF56">
        <f t="shared" si="934"/>
        <v>4</v>
      </c>
      <c r="EG56">
        <f t="shared" si="935"/>
        <v>0</v>
      </c>
      <c r="EH56">
        <f t="shared" si="936"/>
        <v>0</v>
      </c>
      <c r="EI56">
        <f t="shared" si="937"/>
        <v>0</v>
      </c>
      <c r="EJ56">
        <f t="shared" si="938"/>
        <v>0</v>
      </c>
      <c r="EK56">
        <f t="shared" si="939"/>
        <v>0</v>
      </c>
      <c r="EL56">
        <f t="shared" si="940"/>
        <v>3</v>
      </c>
      <c r="EM56">
        <f t="shared" si="941"/>
        <v>0</v>
      </c>
      <c r="EN56">
        <f t="shared" si="942"/>
        <v>0</v>
      </c>
      <c r="EO56">
        <f t="shared" si="943"/>
        <v>1</v>
      </c>
      <c r="EP56">
        <f t="shared" si="944"/>
        <v>0</v>
      </c>
      <c r="EQ56">
        <f t="shared" si="945"/>
        <v>0</v>
      </c>
      <c r="ER56">
        <f t="shared" si="946"/>
        <v>4</v>
      </c>
      <c r="ES56">
        <f t="shared" si="947"/>
        <v>0</v>
      </c>
      <c r="ET56">
        <f t="shared" si="948"/>
        <v>0</v>
      </c>
      <c r="EU56">
        <f t="shared" si="949"/>
        <v>3</v>
      </c>
      <c r="EV56">
        <f t="shared" si="950"/>
        <v>0</v>
      </c>
      <c r="EW56">
        <f t="shared" si="951"/>
        <v>0</v>
      </c>
      <c r="EX56">
        <f t="shared" si="952"/>
        <v>1</v>
      </c>
      <c r="EY56">
        <f t="shared" si="953"/>
        <v>0</v>
      </c>
      <c r="EZ56">
        <f t="shared" si="954"/>
        <v>0</v>
      </c>
      <c r="FA56">
        <f t="shared" si="955"/>
        <v>1</v>
      </c>
      <c r="FB56">
        <f t="shared" si="956"/>
        <v>0</v>
      </c>
      <c r="FC56">
        <f t="shared" si="957"/>
        <v>0</v>
      </c>
      <c r="FD56">
        <f t="shared" si="958"/>
        <v>16</v>
      </c>
      <c r="FE56">
        <f t="shared" si="959"/>
        <v>0</v>
      </c>
      <c r="FF56">
        <f t="shared" si="960"/>
        <v>0</v>
      </c>
      <c r="FG56">
        <f t="shared" si="961"/>
        <v>0</v>
      </c>
      <c r="FH56">
        <f t="shared" si="962"/>
        <v>0</v>
      </c>
      <c r="FI56">
        <f t="shared" si="963"/>
        <v>0</v>
      </c>
      <c r="FJ56">
        <f t="shared" si="964"/>
        <v>0</v>
      </c>
      <c r="FK56">
        <f t="shared" si="965"/>
        <v>0</v>
      </c>
      <c r="FL56">
        <f t="shared" si="966"/>
        <v>0</v>
      </c>
      <c r="FM56">
        <f t="shared" si="967"/>
        <v>0</v>
      </c>
      <c r="FN56">
        <f t="shared" si="968"/>
        <v>0</v>
      </c>
      <c r="FO56">
        <f t="shared" si="969"/>
        <v>0</v>
      </c>
      <c r="FP56">
        <f t="shared" si="970"/>
        <v>0</v>
      </c>
      <c r="FQ56">
        <f t="shared" si="971"/>
        <v>0</v>
      </c>
      <c r="FR56">
        <f t="shared" si="972"/>
        <v>0</v>
      </c>
      <c r="FS56">
        <f t="shared" si="973"/>
        <v>0</v>
      </c>
      <c r="FT56">
        <f t="shared" si="974"/>
        <v>0</v>
      </c>
      <c r="FU56">
        <f t="shared" si="975"/>
        <v>0</v>
      </c>
      <c r="FV56">
        <f t="shared" si="976"/>
        <v>0</v>
      </c>
      <c r="FW56">
        <f t="shared" si="977"/>
        <v>0</v>
      </c>
      <c r="FX56">
        <f t="shared" si="978"/>
        <v>0</v>
      </c>
      <c r="FY56">
        <f t="shared" si="979"/>
        <v>0</v>
      </c>
      <c r="FZ56">
        <f t="shared" si="980"/>
        <v>0</v>
      </c>
      <c r="GA56">
        <f t="shared" si="981"/>
        <v>0</v>
      </c>
      <c r="GB56">
        <f t="shared" si="982"/>
        <v>0</v>
      </c>
      <c r="GC56">
        <f t="shared" si="983"/>
        <v>0</v>
      </c>
      <c r="GD56">
        <f t="shared" si="984"/>
        <v>0</v>
      </c>
      <c r="GE56">
        <f t="shared" si="985"/>
        <v>0</v>
      </c>
      <c r="GF56">
        <f t="shared" si="986"/>
        <v>0</v>
      </c>
      <c r="GG56">
        <f t="shared" si="987"/>
        <v>0</v>
      </c>
      <c r="GH56">
        <f t="shared" si="988"/>
        <v>0</v>
      </c>
      <c r="GI56">
        <f t="shared" si="989"/>
        <v>0</v>
      </c>
      <c r="GJ56">
        <f t="shared" si="990"/>
        <v>0</v>
      </c>
      <c r="GK56">
        <f t="shared" si="991"/>
        <v>0</v>
      </c>
      <c r="GL56">
        <f t="shared" si="992"/>
        <v>0</v>
      </c>
      <c r="GM56">
        <f t="shared" si="993"/>
        <v>0</v>
      </c>
      <c r="GN56">
        <f t="shared" si="994"/>
        <v>0</v>
      </c>
      <c r="GO56">
        <f t="shared" si="995"/>
        <v>0</v>
      </c>
      <c r="GP56">
        <f t="shared" si="996"/>
        <v>0</v>
      </c>
      <c r="GQ56">
        <f t="shared" si="997"/>
        <v>0</v>
      </c>
      <c r="GR56">
        <f t="shared" si="998"/>
        <v>0</v>
      </c>
      <c r="GS56">
        <f t="shared" si="999"/>
        <v>0</v>
      </c>
      <c r="GT56">
        <f t="shared" si="1000"/>
        <v>0</v>
      </c>
      <c r="GU56">
        <f t="shared" si="1001"/>
        <v>0</v>
      </c>
      <c r="GW56" s="28">
        <f t="shared" si="1002"/>
        <v>6.1521087923814912</v>
      </c>
      <c r="GX56" s="28">
        <f t="shared" si="1003"/>
        <v>0</v>
      </c>
      <c r="GY56" s="28">
        <f t="shared" si="1004"/>
        <v>1.0049688380045645</v>
      </c>
      <c r="GZ56" s="28">
        <f t="shared" si="1005"/>
        <v>0.80391752131048844</v>
      </c>
      <c r="HA56" s="28">
        <f t="shared" si="1006"/>
        <v>0</v>
      </c>
      <c r="HB56" s="28">
        <f t="shared" si="1007"/>
        <v>7.4585107326942621</v>
      </c>
      <c r="HC56" s="28">
        <f t="shared" si="1008"/>
        <v>0.51397288380689099</v>
      </c>
      <c r="HE56">
        <f>IFERROR(VLOOKUP(_xlfn.NUMBERVALUE(MID(L56, SEARCH("!", L56)+1, SEARCH("+", L56)-SEARCH("!", L56)-1)), Rankings!$A$2:$BK$129, 63, FALSE),0)</f>
        <v>0.60530174914633528</v>
      </c>
      <c r="HF56">
        <f>IFERROR(VLOOKUP(_xlfn.NUMBERVALUE(MID(M56, SEARCH("!", M56)+1, SEARCH("+", M56)-SEARCH("!", M56)-1)), Rankings!$A$2:$BK$129, 63, FALSE),0)</f>
        <v>0.59825948781106209</v>
      </c>
      <c r="HG56">
        <f>IFERROR(VLOOKUP(_xlfn.NUMBERVALUE(MID(N56, SEARCH("!", N56)+1, SEARCH("+", N56)-SEARCH("!", N56)-1)), Rankings!$A$2:$BK$129, 63, FALSE),0)</f>
        <v>0.99722768391660677</v>
      </c>
      <c r="HH56">
        <f>IFERROR(VLOOKUP(_xlfn.NUMBERVALUE(MID(O56, SEARCH("!", O56)+1, SEARCH("+", O56)-SEARCH("!", O56)-1)), Rankings!$A$2:$BK$129, 63, FALSE),0)</f>
        <v>0</v>
      </c>
      <c r="HI56">
        <f>IFERROR(VLOOKUP(_xlfn.NUMBERVALUE(MID(P56, SEARCH("!", P56)+1, SEARCH("+", P56)-SEARCH("!", P56)-1)), Rankings!$A$2:$BK$129, 63, FALSE),0)</f>
        <v>0</v>
      </c>
      <c r="HJ56">
        <f>IFERROR(VLOOKUP(_xlfn.NUMBERVALUE(MID(Q56, SEARCH("!", Q56)+1, SEARCH("+", Q56)-SEARCH("!", Q56)-1)), Rankings!$A$2:$BK$129, 63, FALSE),0)</f>
        <v>0</v>
      </c>
      <c r="HK56">
        <f>IFERROR(VLOOKUP(_xlfn.NUMBERVALUE(MID(R56, SEARCH("!", R56)+1, SEARCH("+", R56)-SEARCH("!", R56)-1)), Rankings!$A$2:$BK$129, 63, FALSE),0)</f>
        <v>0</v>
      </c>
      <c r="HL56">
        <f>IFERROR(VLOOKUP(_xlfn.NUMBERVALUE(MID(S56, SEARCH("!", S56)+1, SEARCH("+", S56)-SEARCH("!", S56)-1)), Rankings!$A$2:$BK$129, 63, FALSE),0)</f>
        <v>0.35003100525051917</v>
      </c>
      <c r="HM56">
        <f>IFERROR(VLOOKUP(_xlfn.NUMBERVALUE(MID(T56, SEARCH("!", T56)+1, SEARCH("+", T56)-SEARCH("!", T56)-1)), Rankings!$A$2:$BK$129, 63, FALSE),0)</f>
        <v>0.62662319449602411</v>
      </c>
      <c r="HN56">
        <f>IFERROR(VLOOKUP(_xlfn.NUMBERVALUE(MID(U56, SEARCH("!", U56)+1, SEARCH("+", U56)-SEARCH("!", U56)-1)), Rankings!$A$2:$BK$129, 63, FALSE),0)</f>
        <v>0</v>
      </c>
      <c r="HO56">
        <f>IFERROR(VLOOKUP(_xlfn.NUMBERVALUE(MID(V56, SEARCH("!", V56)+1, SEARCH("+", V56)-SEARCH("!", V56)-1)), Rankings!$A$2:$BK$129, 63, FALSE),0)</f>
        <v>0</v>
      </c>
      <c r="HP56">
        <f>IFERROR(VLOOKUP(_xlfn.NUMBERVALUE(MID(W56, SEARCH("!", W56)+1, SEARCH("+", W56)-SEARCH("!", W56)-1)), Rankings!$A$2:$BK$129, 63, FALSE),0)</f>
        <v>0.30935108502098208</v>
      </c>
      <c r="HQ56">
        <f>IFERROR(VLOOKUP(_xlfn.NUMBERVALUE(MID(X56, SEARCH("!", X56)+1, SEARCH("+", X56)-SEARCH("!", X56)-1)), Rankings!$A$2:$BK$129, 63, FALSE),0)</f>
        <v>0</v>
      </c>
      <c r="HR56">
        <f>IFERROR(VLOOKUP(_xlfn.NUMBERVALUE(MID(Y56, SEARCH("!", Y56)+1, SEARCH("+", Y56)-SEARCH("!", Y56)-1)), Rankings!$A$2:$BK$129, 63, FALSE),0)</f>
        <v>0.65493783275404538</v>
      </c>
      <c r="HS56">
        <f>IFERROR(VLOOKUP(_xlfn.NUMBERVALUE(MID(Z56, SEARCH("!", Z56)+1, SEARCH("+", Z56)-SEARCH("!", Z56)-1)), Rankings!$A$2:$BK$129, 63, FALSE),0)</f>
        <v>0.44033064198466065</v>
      </c>
      <c r="HT56">
        <f>IFERROR(VLOOKUP(_xlfn.NUMBERVALUE(MID(AA56, SEARCH("!", AA56)+1, SEARCH("+", AA56)-SEARCH("!", AA56)-1)), Rankings!$A$2:$BK$129, 63, FALSE),0)</f>
        <v>0</v>
      </c>
      <c r="HU56">
        <f>IFERROR(VLOOKUP(_xlfn.NUMBERVALUE(MID(AB56, SEARCH("!", AB56)+1, SEARCH("+", AB56)-SEARCH("!", AB56)-1)), Rankings!$A$2:$BK$129, 63, FALSE),0)</f>
        <v>0</v>
      </c>
      <c r="HV56">
        <f>IFERROR(VLOOKUP(_xlfn.NUMBERVALUE(MID(AC56, SEARCH("!", AC56)+1, SEARCH("+", AC56)-SEARCH("!", AC56)-1)), Rankings!$A$2:$BK$129, 63, FALSE),0)</f>
        <v>0</v>
      </c>
      <c r="HW56">
        <f>IFERROR(VLOOKUP(_xlfn.NUMBERVALUE(MID(AD56, SEARCH("!", AD56)+1, SEARCH("+", AD56)-SEARCH("!", AD56)-1)), Rankings!$A$2:$BK$129, 63, FALSE),0)</f>
        <v>0</v>
      </c>
      <c r="HX56">
        <f>IFERROR(VLOOKUP(_xlfn.NUMBERVALUE(MID(AE56, SEARCH("!", AE56)+1, SEARCH("+", AE56)-SEARCH("!", AE56)-1)), Rankings!$A$2:$BK$129, 63, FALSE),0)</f>
        <v>0</v>
      </c>
      <c r="HY56">
        <f>IFERROR(VLOOKUP(_xlfn.NUMBERVALUE(MID(AF56, SEARCH("!", AF56)+1, SEARCH("+", AF56)-SEARCH("!", AF56)-1)), Rankings!$A$2:$BK$129, 63, FALSE),0)</f>
        <v>0.51686301006525148</v>
      </c>
      <c r="HZ56">
        <f>IFERROR(VLOOKUP(_xlfn.NUMBERVALUE(MID(AG56, SEARCH("!", AG56)+1, SEARCH("+", AG56)-SEARCH("!", AG56)-1)), Rankings!$A$2:$BK$129, 63, FALSE),0)</f>
        <v>0</v>
      </c>
      <c r="IA56">
        <f>IFERROR(VLOOKUP(_xlfn.NUMBERVALUE(MID(AH56, SEARCH("!", AH56)+1, SEARCH("+", AH56)-SEARCH("!", AH56)-1)), Rankings!$A$2:$BK$129, 63, FALSE),0)</f>
        <v>0</v>
      </c>
      <c r="IB56">
        <f>IFERROR(VLOOKUP(_xlfn.NUMBERVALUE(MID(AI56, SEARCH("!", AI56)+1, SEARCH("+", AI56)-SEARCH("!", AI56)-1)), Rankings!$A$2:$BK$129, 63, FALSE),0)</f>
        <v>0.38286663355819689</v>
      </c>
      <c r="IC56">
        <f>IFERROR(VLOOKUP(_xlfn.NUMBERVALUE(MID(AJ56, SEARCH("!", AJ56)+1, SEARCH("+", AJ56)-SEARCH("!", AJ56)-1)), Rankings!$A$2:$BK$129, 63, FALSE),0)</f>
        <v>0</v>
      </c>
      <c r="ID56">
        <f>IFERROR(VLOOKUP(_xlfn.NUMBERVALUE(MID(AK56, SEARCH("!", AK56)+1, SEARCH("+", AK56)-SEARCH("!", AK56)-1)), Rankings!$A$2:$BK$129, 63, FALSE),0)</f>
        <v>0</v>
      </c>
      <c r="IE56">
        <f>IFERROR(VLOOKUP(_xlfn.NUMBERVALUE(MID(AL56, SEARCH("!", AL56)+1, SEARCH("+", AL56)-SEARCH("!", AL56)-1)), Rankings!$A$2:$BK$129, 63, FALSE),0)</f>
        <v>0.55881753299749948</v>
      </c>
      <c r="IF56">
        <f>IFERROR(VLOOKUP(_xlfn.NUMBERVALUE(MID(AM56, SEARCH("!", AM56)+1, SEARCH("+", AM56)-SEARCH("!", AM56)-1)), Rankings!$A$2:$BK$129, 63, FALSE),0)</f>
        <v>0</v>
      </c>
      <c r="IG56">
        <f>IFERROR(VLOOKUP(_xlfn.NUMBERVALUE(MID(AN56, SEARCH("!", AN56)+1, SEARCH("+", AN56)-SEARCH("!", AN56)-1)), Rankings!$A$2:$BK$129, 63, FALSE),0)</f>
        <v>0</v>
      </c>
      <c r="IH56">
        <f>IFERROR(VLOOKUP(_xlfn.NUMBERVALUE(MID(AO56, SEARCH("!", AO56)+1, SEARCH("+", AO56)-SEARCH("!", AO56)-1)), Rankings!$A$2:$BK$129, 63, FALSE),0)</f>
        <v>0.37008958491215449</v>
      </c>
      <c r="II56">
        <f>IFERROR(VLOOKUP(_xlfn.NUMBERVALUE(MID(AP56, SEARCH("!", AP56)+1, SEARCH("+", AP56)-SEARCH("!", AP56)-1)), Rankings!$A$2:$BK$129, 63, FALSE),0)</f>
        <v>0</v>
      </c>
      <c r="IJ56">
        <f>IFERROR(VLOOKUP(_xlfn.NUMBERVALUE(MID(AQ56, SEARCH("!", AQ56)+1, SEARCH("+", AQ56)-SEARCH("!", AQ56)-1)), Rankings!$A$2:$BK$129, 63, FALSE),0)</f>
        <v>0</v>
      </c>
      <c r="IK56">
        <f>IFERROR(VLOOKUP(_xlfn.NUMBERVALUE(MID(AR56, SEARCH("!", AR56)+1, SEARCH("+", AR56)-SEARCH("!", AR56)-1)), Rankings!$A$2:$BK$129, 63, FALSE),0)</f>
        <v>0.41542995804937638</v>
      </c>
      <c r="IL56">
        <f>IFERROR(VLOOKUP(_xlfn.NUMBERVALUE(MID(AS56, SEARCH("!", AS56)+1, SEARCH("+", AS56)-SEARCH("!", AS56)-1)), Rankings!$A$2:$BK$129, 63, FALSE),0)</f>
        <v>0</v>
      </c>
      <c r="IM56">
        <f>IFERROR(VLOOKUP(_xlfn.NUMBERVALUE(MID(AT56, SEARCH("!", AT56)+1, SEARCH("+", AT56)-SEARCH("!", AT56)-1)), Rankings!$A$2:$BK$129, 63, FALSE),0)</f>
        <v>0</v>
      </c>
      <c r="IN56">
        <f>IFERROR(VLOOKUP(_xlfn.NUMBERVALUE(MID(AU56, SEARCH("!", AU56)+1, SEARCH("+", AU56)-SEARCH("!", AU56)-1)), Rankings!$A$2:$BK$129, 63, FALSE),0)</f>
        <v>0.33094823042334121</v>
      </c>
      <c r="IO56">
        <f>IFERROR(VLOOKUP(_xlfn.NUMBERVALUE(MID(AV56, SEARCH("!", AV56)+1, SEARCH("+", AV56)-SEARCH("!", AV56)-1)), Rankings!$A$2:$BK$129, 63, FALSE),0)</f>
        <v>0</v>
      </c>
      <c r="IP56">
        <f>IFERROR(VLOOKUP(_xlfn.NUMBERVALUE(MID(AW56, SEARCH("!", AW56)+1, SEARCH("+", AW56)-SEARCH("!", AW56)-1)), Rankings!$A$2:$BK$129, 63, FALSE),0)</f>
        <v>0</v>
      </c>
      <c r="IQ56">
        <f>IFERROR(VLOOKUP(_xlfn.NUMBERVALUE(MID(AX56, SEARCH("!", AX56)+1, SEARCH("+", AX56)-SEARCH("!", AX56)-1)), Rankings!$A$2:$BK$129, 63, FALSE),0)</f>
        <v>0.80391752131048844</v>
      </c>
      <c r="IR56">
        <f>IFERROR(VLOOKUP(_xlfn.NUMBERVALUE(MID(AY56, SEARCH("!", AY56)+1, SEARCH("+", AY56)-SEARCH("!", AY56)-1)), Rankings!$A$2:$BK$129, 63, FALSE),0)</f>
        <v>0</v>
      </c>
      <c r="IS56">
        <f>IFERROR(VLOOKUP(_xlfn.NUMBERVALUE(MID(AZ56, SEARCH("!", AZ56)+1, SEARCH("+", AZ56)-SEARCH("!", AZ56)-1)), Rankings!$A$2:$BK$129, 63, FALSE),0)</f>
        <v>0</v>
      </c>
      <c r="IT56">
        <f>IFERROR(VLOOKUP(_xlfn.NUMBERVALUE(MID(BA56, SEARCH("!", BA56)+1, SEARCH("+", BA56)-SEARCH("!", BA56)-1)), Rankings!$A$2:$BK$129, 63, FALSE),0)</f>
        <v>0</v>
      </c>
      <c r="IU56">
        <f>IFERROR(VLOOKUP(_xlfn.NUMBERVALUE(MID(BB56, SEARCH("!", BB56)+1, SEARCH("+", BB56)-SEARCH("!", BB56)-1)), Rankings!$A$2:$BK$129, 63, FALSE),0)</f>
        <v>0</v>
      </c>
      <c r="IV56">
        <f>IFERROR(VLOOKUP(_xlfn.NUMBERVALUE(MID(BC56, SEARCH("!", BC56)+1, SEARCH("+", BC56)-SEARCH("!", BC56)-1)), Rankings!$A$2:$BK$129, 63, FALSE),0)</f>
        <v>0</v>
      </c>
      <c r="IW56">
        <f>IFERROR(VLOOKUP(_xlfn.NUMBERVALUE(MID(BD56, SEARCH("!", BD56)+1, SEARCH("+", BD56)-SEARCH("!", BD56)-1)), Rankings!$A$2:$BK$129, 63, FALSE),0)</f>
        <v>0</v>
      </c>
      <c r="IX56">
        <f>IFERROR(VLOOKUP(_xlfn.NUMBERVALUE(MID(BE56, SEARCH("!", BE56)+1, SEARCH("+", BE56)-SEARCH("!", BE56)-1)), Rankings!$A$2:$BK$129, 63, FALSE),0)</f>
        <v>0</v>
      </c>
      <c r="IY56">
        <f>IFERROR(VLOOKUP(_xlfn.NUMBERVALUE(MID(BF56, SEARCH("!", BF56)+1, SEARCH("+", BF56)-SEARCH("!", BF56)-1)), Rankings!$A$2:$BK$129, 63, FALSE),0)</f>
        <v>0</v>
      </c>
      <c r="IZ56">
        <f>IFERROR(VLOOKUP(_xlfn.NUMBERVALUE(MID(BG56, SEARCH("!", BG56)+1, SEARCH("+", BG56)-SEARCH("!", BG56)-1)), Rankings!$A$2:$BK$129, 63, FALSE),0)</f>
        <v>0</v>
      </c>
      <c r="JA56">
        <f>IFERROR(VLOOKUP(_xlfn.NUMBERVALUE(MID(BH56, SEARCH("!", BH56)+1, SEARCH("+", BH56)-SEARCH("!", BH56)-1)), Rankings!$A$2:$BK$129, 63, FALSE),0)</f>
        <v>0</v>
      </c>
      <c r="JB56">
        <f>IFERROR(VLOOKUP(_xlfn.NUMBERVALUE(MID(BI56, SEARCH("!", BI56)+1, SEARCH("+", BI56)-SEARCH("!", BI56)-1)), Rankings!$A$2:$BK$129, 63, FALSE),0)</f>
        <v>0</v>
      </c>
      <c r="JC56">
        <f>IFERROR(VLOOKUP(_xlfn.NUMBERVALUE(MID(BJ56, SEARCH("!", BJ56)+1, SEARCH("+", BJ56)-SEARCH("!", BJ56)-1)), Rankings!$A$2:$BK$129, 63, FALSE),0)</f>
        <v>0</v>
      </c>
      <c r="JD56">
        <f>IFERROR(VLOOKUP(_xlfn.NUMBERVALUE(MID(BK56, SEARCH("!", BK56)+1, SEARCH("+", BK56)-SEARCH("!", BK56)-1)), Rankings!$A$2:$BK$129, 63, FALSE),0)</f>
        <v>0</v>
      </c>
      <c r="JE56">
        <f>IFERROR(VLOOKUP(_xlfn.NUMBERVALUE(MID(BL56, SEARCH("!", BL56)+1, SEARCH("+", BL56)-SEARCH("!", BL56)-1)), Rankings!$A$2:$BK$129, 63, FALSE),0)</f>
        <v>0</v>
      </c>
      <c r="JF56">
        <f>IFERROR(VLOOKUP(_xlfn.NUMBERVALUE(MID(BM56, SEARCH("!", BM56)+1, SEARCH("+", BM56)-SEARCH("!", BM56)-1)), Rankings!$A$2:$BK$129, 63, FALSE),0)</f>
        <v>0</v>
      </c>
      <c r="JG56">
        <f>IFERROR(VLOOKUP(_xlfn.NUMBERVALUE(MID(BN56, SEARCH("!", BN56)+1, SEARCH("+", BN56)-SEARCH("!", BN56)-1)), Rankings!$A$2:$BK$129, 63, FALSE),0)</f>
        <v>0</v>
      </c>
      <c r="JH56">
        <f>IFERROR(VLOOKUP(_xlfn.NUMBERVALUE(MID(BO56, SEARCH("!", BO56)+1, SEARCH("+", BO56)-SEARCH("!", BO56)-1)), Rankings!$A$2:$BK$129, 63, FALSE),0)</f>
        <v>0</v>
      </c>
      <c r="JI56">
        <f>IFERROR(VLOOKUP(_xlfn.NUMBERVALUE(MID(BP56, SEARCH("!", BP56)+1, SEARCH("+", BP56)-SEARCH("!", BP56)-1)), Rankings!$A$2:$BK$129, 63, FALSE),0)</f>
        <v>0</v>
      </c>
      <c r="JJ56">
        <f>IFERROR(VLOOKUP(_xlfn.NUMBERVALUE(MID(BQ56, SEARCH("!", BQ56)+1, SEARCH("+", BQ56)-SEARCH("!", BQ56)-1)), Rankings!$A$2:$BK$129, 63, FALSE),0)</f>
        <v>0</v>
      </c>
      <c r="JK56">
        <f>IFERROR(VLOOKUP(_xlfn.NUMBERVALUE(MID(BR56, SEARCH("!", BR56)+1, SEARCH("+", BR56)-SEARCH("!", BR56)-1)), Rankings!$A$2:$BK$129, 63, FALSE),0)</f>
        <v>0</v>
      </c>
      <c r="JL56">
        <f>IFERROR(VLOOKUP(_xlfn.NUMBERVALUE(MID(BS56, SEARCH("!", BS56)+1, SEARCH("+", BS56)-SEARCH("!", BS56)-1)), Rankings!$A$2:$BK$129, 63, FALSE),0)</f>
        <v>0</v>
      </c>
      <c r="JM56">
        <f>IFERROR(VLOOKUP(_xlfn.NUMBERVALUE(MID(BT56, SEARCH("!", BT56)+1, SEARCH("+", BT56)-SEARCH("!", BT56)-1)), Rankings!$A$2:$BK$129, 63, FALSE),0)</f>
        <v>0</v>
      </c>
      <c r="JN56">
        <f>IFERROR(VLOOKUP(_xlfn.NUMBERVALUE(MID(BU56, SEARCH("!", BU56)+1, SEARCH("+", BU56)-SEARCH("!", BU56)-1)), Rankings!$A$2:$BK$129, 63, FALSE),0)</f>
        <v>0</v>
      </c>
      <c r="JO56">
        <f>IFERROR(VLOOKUP(_xlfn.NUMBERVALUE(MID(BV56, SEARCH("!", BV56)+1, SEARCH("+", BV56)-SEARCH("!", BV56)-1)), Rankings!$A$2:$BK$129, 63, FALSE),0)</f>
        <v>0</v>
      </c>
      <c r="JP56">
        <f>IFERROR(VLOOKUP(_xlfn.NUMBERVALUE(MID(BW56, SEARCH("!", BW56)+1, SEARCH("+", BW56)-SEARCH("!", BW56)-1)), Rankings!$A$2:$BK$129, 63, FALSE),0)</f>
        <v>0</v>
      </c>
      <c r="JQ56">
        <f>IFERROR(VLOOKUP(_xlfn.NUMBERVALUE(MID(BX56, SEARCH("!", BX56)+1, SEARCH("+", BX56)-SEARCH("!", BX56)-1)), Rankings!$A$2:$BK$129, 63, FALSE),0)</f>
        <v>0</v>
      </c>
      <c r="JR56">
        <f>IFERROR(VLOOKUP(_xlfn.NUMBERVALUE(MID(BY56, SEARCH("!", BY56)+1, SEARCH("+", BY56)-SEARCH("!", BY56)-1)), Rankings!$A$2:$BK$129, 63, FALSE),0)</f>
        <v>0</v>
      </c>
      <c r="JS56">
        <f>IFERROR(VLOOKUP(_xlfn.NUMBERVALUE(MID(BZ56, SEARCH("!", BZ56)+1, SEARCH("+", BZ56)-SEARCH("!", BZ56)-1)), Rankings!$A$2:$BK$129, 63, FALSE),0)</f>
        <v>0</v>
      </c>
      <c r="JT56">
        <f>IFERROR(VLOOKUP(_xlfn.NUMBERVALUE(MID(CA56, SEARCH("!", CA56)+1, SEARCH("+", CA56)-SEARCH("!", CA56)-1)), Rankings!$A$2:$BK$129, 63, FALSE),0)</f>
        <v>0</v>
      </c>
      <c r="JU56">
        <f>IFERROR(VLOOKUP(_xlfn.NUMBERVALUE(MID(CB56, SEARCH("!", CB56)+1, SEARCH("+", CB56)-SEARCH("!", CB56)-1)), Rankings!$A$2:$BK$129, 63, FALSE),0)</f>
        <v>0</v>
      </c>
      <c r="JV56">
        <f>IFERROR(VLOOKUP(_xlfn.NUMBERVALUE(MID(CC56, SEARCH("!", CC56)+1, SEARCH("+", CC56)-SEARCH("!", CC56)-1)), Rankings!$A$2:$BK$129, 63, FALSE),0)</f>
        <v>0</v>
      </c>
      <c r="JW56">
        <f>IFERROR(VLOOKUP(_xlfn.NUMBERVALUE(MID(CD56, SEARCH("!", CD56)+1, SEARCH("+", CD56)-SEARCH("!", CD56)-1)), Rankings!$A$2:$BK$129, 63, FALSE),0)</f>
        <v>0</v>
      </c>
      <c r="JX56">
        <f>IFERROR(VLOOKUP(_xlfn.NUMBERVALUE(MID(CE56, SEARCH("!", CE56)+1, SEARCH("+", CE56)-SEARCH("!", CE56)-1)), Rankings!$A$2:$BK$129, 63, FALSE),0)</f>
        <v>0</v>
      </c>
      <c r="JY56">
        <f>IFERROR(VLOOKUP(_xlfn.NUMBERVALUE(MID(CF56, SEARCH("!", CF56)+1, SEARCH("+", CF56)-SEARCH("!", CF56)-1)), Rankings!$A$2:$BK$129, 63, FALSE),0)</f>
        <v>0</v>
      </c>
      <c r="JZ56">
        <f>IFERROR(VLOOKUP(_xlfn.NUMBERVALUE(MID(CG56, SEARCH("!", CG56)+1, SEARCH("+", CG56)-SEARCH("!", CG56)-1)), Rankings!$A$2:$BK$129, 63, FALSE),0)</f>
        <v>0</v>
      </c>
      <c r="KA56">
        <f>IFERROR(VLOOKUP(_xlfn.NUMBERVALUE(MID(CH56, SEARCH("!", CH56)+1, SEARCH("+", CH56)-SEARCH("!", CH56)-1)), Rankings!$A$2:$BK$129, 63, FALSE),0)</f>
        <v>0</v>
      </c>
      <c r="KB56">
        <f>IFERROR(VLOOKUP(_xlfn.NUMBERVALUE(MID(CI56, SEARCH("!", CI56)+1, SEARCH("+", CI56)-SEARCH("!", CI56)-1)), Rankings!$A$2:$BK$129, 63, FALSE),0)</f>
        <v>0</v>
      </c>
      <c r="KC56">
        <f>IFERROR(VLOOKUP(_xlfn.NUMBERVALUE(MID(CJ56, SEARCH("!", CJ56)+1, SEARCH("+", CJ56)-SEARCH("!", CJ56)-1)), Rankings!$A$2:$BK$129, 63, FALSE),0)</f>
        <v>0</v>
      </c>
      <c r="KD56">
        <f>IFERROR(VLOOKUP(_xlfn.NUMBERVALUE(MID(CK56, SEARCH("!", CK56)+1, SEARCH("+", CK56)-SEARCH("!", CK56)-1)), Rankings!$A$2:$BK$129, 63, FALSE),0)</f>
        <v>0</v>
      </c>
      <c r="KE56">
        <f>IFERROR(VLOOKUP(_xlfn.NUMBERVALUE(MID(CL56, SEARCH("!", CL56)+1, SEARCH("+", CL56)-SEARCH("!", CL56)-1)), Rankings!$A$2:$BK$129, 63, FALSE),0)</f>
        <v>0</v>
      </c>
      <c r="KF56">
        <f>IFERROR(VLOOKUP(_xlfn.NUMBERVALUE(MID(CM56, SEARCH("!", CM56)+1, SEARCH("+", CM56)-SEARCH("!", CM56)-1)), Rankings!$A$2:$BK$129, 63, FALSE),0)</f>
        <v>0</v>
      </c>
      <c r="KG56">
        <f>IFERROR(VLOOKUP(_xlfn.NUMBERVALUE(MID(CN56, SEARCH("!", CN56)+1, SEARCH("+", CN56)-SEARCH("!", CN56)-1)), Rankings!$A$2:$BK$129, 63, FALSE),0)</f>
        <v>0</v>
      </c>
      <c r="KH56">
        <f>IFERROR(VLOOKUP(_xlfn.NUMBERVALUE(MID(CO56, SEARCH("!", CO56)+1, SEARCH("+", CO56)-SEARCH("!", CO56)-1)), Rankings!$A$2:$BK$129, 63, FALSE),0)</f>
        <v>0</v>
      </c>
      <c r="KJ56" s="28">
        <f t="shared" si="1009"/>
        <v>205</v>
      </c>
      <c r="KK56" s="28">
        <f t="shared" si="1010"/>
        <v>0</v>
      </c>
      <c r="KL56" s="28">
        <f t="shared" si="1011"/>
        <v>42</v>
      </c>
      <c r="KM56" s="28">
        <f t="shared" si="1012"/>
        <v>25</v>
      </c>
      <c r="KN56" s="28">
        <f t="shared" si="1013"/>
        <v>0</v>
      </c>
      <c r="KO56" s="28">
        <f t="shared" si="1014"/>
        <v>168</v>
      </c>
      <c r="KP56" s="28">
        <f t="shared" si="1015"/>
        <v>251</v>
      </c>
      <c r="KQ56" s="28">
        <f t="shared" si="1016"/>
        <v>168</v>
      </c>
      <c r="KS56" s="27" t="str">
        <f t="shared" si="1017"/>
        <v>26</v>
      </c>
      <c r="KT56" s="27" t="str">
        <f t="shared" si="1018"/>
        <v>24</v>
      </c>
      <c r="KU56" s="27" t="str">
        <f t="shared" si="1019"/>
        <v>6</v>
      </c>
      <c r="KV56" s="27">
        <f t="shared" si="1020"/>
        <v>0</v>
      </c>
      <c r="KW56" s="27">
        <f t="shared" si="1021"/>
        <v>0</v>
      </c>
      <c r="KX56" s="27">
        <f t="shared" si="1022"/>
        <v>0</v>
      </c>
      <c r="KY56" s="27">
        <f t="shared" si="1023"/>
        <v>0</v>
      </c>
      <c r="KZ56" s="27" t="str">
        <f t="shared" si="1024"/>
        <v>21</v>
      </c>
      <c r="LA56" s="27" t="str">
        <f t="shared" si="1025"/>
        <v>3</v>
      </c>
      <c r="LB56" s="27">
        <f t="shared" si="1026"/>
        <v>0</v>
      </c>
      <c r="LC56" s="27">
        <f t="shared" si="1027"/>
        <v>0</v>
      </c>
      <c r="LD56" s="27" t="str">
        <f t="shared" si="1028"/>
        <v>19</v>
      </c>
      <c r="LE56" s="27">
        <f t="shared" si="1029"/>
        <v>0</v>
      </c>
      <c r="LF56" s="27" t="str">
        <f t="shared" si="1030"/>
        <v>21</v>
      </c>
      <c r="LG56" s="27" t="str">
        <f t="shared" si="1031"/>
        <v>21</v>
      </c>
      <c r="LH56" s="27">
        <f t="shared" si="1032"/>
        <v>0</v>
      </c>
      <c r="LI56" s="27">
        <f t="shared" si="1033"/>
        <v>0</v>
      </c>
      <c r="LJ56" s="27">
        <f t="shared" si="1034"/>
        <v>0</v>
      </c>
      <c r="LK56" s="27">
        <f t="shared" si="1035"/>
        <v>0</v>
      </c>
      <c r="LL56" s="27">
        <f t="shared" si="1036"/>
        <v>0</v>
      </c>
      <c r="LM56" s="27" t="str">
        <f t="shared" si="1037"/>
        <v>19</v>
      </c>
      <c r="LN56" s="27">
        <f t="shared" si="1038"/>
        <v>0</v>
      </c>
      <c r="LO56" s="27">
        <f t="shared" si="1039"/>
        <v>0</v>
      </c>
      <c r="LP56" s="27" t="str">
        <f t="shared" si="1040"/>
        <v>15</v>
      </c>
      <c r="LQ56" s="27">
        <f t="shared" si="1041"/>
        <v>0</v>
      </c>
      <c r="LR56" s="27">
        <f t="shared" si="1042"/>
        <v>0</v>
      </c>
      <c r="LS56" s="27" t="str">
        <f t="shared" si="1043"/>
        <v>13</v>
      </c>
      <c r="LT56" s="27">
        <f t="shared" si="1044"/>
        <v>0</v>
      </c>
      <c r="LU56" s="27">
        <f t="shared" si="1045"/>
        <v>0</v>
      </c>
      <c r="LV56" s="27" t="str">
        <f t="shared" si="1046"/>
        <v>14</v>
      </c>
      <c r="LW56" s="27">
        <f t="shared" si="1047"/>
        <v>0</v>
      </c>
      <c r="LX56" s="27">
        <f t="shared" si="1048"/>
        <v>0</v>
      </c>
      <c r="LY56" s="27" t="str">
        <f t="shared" si="1049"/>
        <v>17</v>
      </c>
      <c r="LZ56" s="27">
        <f t="shared" si="1050"/>
        <v>0</v>
      </c>
      <c r="MA56" s="27">
        <f t="shared" si="1051"/>
        <v>0</v>
      </c>
      <c r="MB56" s="27" t="str">
        <f t="shared" si="1052"/>
        <v>28</v>
      </c>
      <c r="MC56" s="27">
        <f t="shared" si="1053"/>
        <v>0</v>
      </c>
      <c r="MD56" s="27">
        <f t="shared" si="1054"/>
        <v>0</v>
      </c>
      <c r="ME56" s="27" t="str">
        <f t="shared" si="1055"/>
        <v>25</v>
      </c>
      <c r="MF56" s="27">
        <f t="shared" si="1056"/>
        <v>0</v>
      </c>
      <c r="MG56" s="27">
        <f t="shared" si="1057"/>
        <v>0</v>
      </c>
      <c r="MH56" s="27">
        <f t="shared" si="1058"/>
        <v>0</v>
      </c>
      <c r="MI56" s="27">
        <f t="shared" si="1059"/>
        <v>0</v>
      </c>
      <c r="MJ56" s="27">
        <f t="shared" si="1060"/>
        <v>0</v>
      </c>
      <c r="MK56" s="27">
        <f t="shared" si="1061"/>
        <v>0</v>
      </c>
      <c r="ML56" s="27">
        <f t="shared" si="1062"/>
        <v>0</v>
      </c>
      <c r="MM56" s="27">
        <f t="shared" si="1063"/>
        <v>0</v>
      </c>
      <c r="MN56" s="27">
        <f t="shared" si="1064"/>
        <v>0</v>
      </c>
      <c r="MO56" s="27">
        <f t="shared" si="1065"/>
        <v>0</v>
      </c>
      <c r="MP56" s="27">
        <f t="shared" si="1066"/>
        <v>0</v>
      </c>
      <c r="MQ56" s="27">
        <f t="shared" si="1067"/>
        <v>0</v>
      </c>
      <c r="MR56" s="27">
        <f t="shared" si="1068"/>
        <v>0</v>
      </c>
      <c r="MS56" s="27">
        <f t="shared" si="1069"/>
        <v>0</v>
      </c>
      <c r="MT56" s="27">
        <f t="shared" si="1070"/>
        <v>0</v>
      </c>
      <c r="MU56" s="27">
        <f t="shared" si="1071"/>
        <v>0</v>
      </c>
      <c r="MV56" s="27">
        <f t="shared" si="1072"/>
        <v>0</v>
      </c>
      <c r="MW56" s="27">
        <f t="shared" si="1073"/>
        <v>0</v>
      </c>
      <c r="MX56" s="27">
        <f t="shared" si="1074"/>
        <v>0</v>
      </c>
      <c r="MY56" s="27">
        <f t="shared" si="1075"/>
        <v>0</v>
      </c>
      <c r="MZ56" s="27">
        <f t="shared" si="1076"/>
        <v>0</v>
      </c>
      <c r="NA56" s="27">
        <f t="shared" si="1077"/>
        <v>0</v>
      </c>
      <c r="NB56" s="27">
        <f t="shared" si="1078"/>
        <v>0</v>
      </c>
      <c r="NC56" s="27">
        <f t="shared" si="1079"/>
        <v>0</v>
      </c>
      <c r="ND56" s="27">
        <f t="shared" si="1080"/>
        <v>0</v>
      </c>
      <c r="NE56" s="27">
        <f t="shared" si="1081"/>
        <v>0</v>
      </c>
      <c r="NF56" s="27">
        <f t="shared" si="1082"/>
        <v>0</v>
      </c>
      <c r="NG56" s="27">
        <f t="shared" si="1083"/>
        <v>0</v>
      </c>
      <c r="NH56" s="27">
        <f t="shared" si="1084"/>
        <v>0</v>
      </c>
      <c r="NI56" s="27">
        <f t="shared" si="1085"/>
        <v>0</v>
      </c>
      <c r="NJ56" s="27">
        <f t="shared" si="1086"/>
        <v>0</v>
      </c>
      <c r="NK56" s="27">
        <f t="shared" si="1087"/>
        <v>0</v>
      </c>
      <c r="NL56" s="27">
        <f t="shared" si="1088"/>
        <v>0</v>
      </c>
      <c r="NM56" s="27">
        <f t="shared" si="1089"/>
        <v>0</v>
      </c>
      <c r="NN56" s="27">
        <f t="shared" si="1090"/>
        <v>0</v>
      </c>
      <c r="NO56" s="27">
        <f t="shared" si="1091"/>
        <v>0</v>
      </c>
      <c r="NP56" s="27">
        <f t="shared" si="1092"/>
        <v>0</v>
      </c>
      <c r="NQ56" s="27">
        <f t="shared" si="1093"/>
        <v>0</v>
      </c>
      <c r="NR56" s="27">
        <f t="shared" si="1094"/>
        <v>0</v>
      </c>
      <c r="NS56" s="27">
        <f t="shared" si="1095"/>
        <v>0</v>
      </c>
      <c r="NT56" s="27">
        <f t="shared" si="1096"/>
        <v>0</v>
      </c>
      <c r="NU56" s="27">
        <f t="shared" si="1097"/>
        <v>0</v>
      </c>
      <c r="NV56" s="27">
        <f t="shared" si="1098"/>
        <v>0</v>
      </c>
      <c r="NX56" s="28">
        <f t="shared" si="1099"/>
        <v>214</v>
      </c>
      <c r="NY56" s="28">
        <f t="shared" si="1100"/>
        <v>0</v>
      </c>
      <c r="NZ56" s="28">
        <f t="shared" si="1101"/>
        <v>30</v>
      </c>
      <c r="OA56" s="28">
        <f t="shared" si="1102"/>
        <v>27</v>
      </c>
      <c r="OB56" s="28">
        <f t="shared" si="1103"/>
        <v>0</v>
      </c>
      <c r="OC56" s="28">
        <f t="shared" si="1104"/>
        <v>161</v>
      </c>
      <c r="OD56" s="28">
        <f t="shared" si="1105"/>
        <v>256</v>
      </c>
      <c r="OE56" s="28">
        <f t="shared" si="1106"/>
        <v>161</v>
      </c>
      <c r="OG56" s="27" t="str">
        <f t="shared" si="1107"/>
        <v>18</v>
      </c>
      <c r="OH56" s="27" t="str">
        <f t="shared" si="1108"/>
        <v>22</v>
      </c>
      <c r="OI56" s="27" t="str">
        <f t="shared" si="1109"/>
        <v>26</v>
      </c>
      <c r="OJ56" s="27">
        <f t="shared" si="1110"/>
        <v>0</v>
      </c>
      <c r="OK56" s="27">
        <f t="shared" si="1111"/>
        <v>0</v>
      </c>
      <c r="OL56" s="27">
        <f t="shared" si="1112"/>
        <v>0</v>
      </c>
      <c r="OM56" s="27">
        <f t="shared" si="1113"/>
        <v>0</v>
      </c>
      <c r="ON56" s="27" t="str">
        <f t="shared" si="1114"/>
        <v>5</v>
      </c>
      <c r="OO56" s="27" t="str">
        <f t="shared" si="1115"/>
        <v>24</v>
      </c>
      <c r="OP56" s="27">
        <f t="shared" si="1116"/>
        <v>0</v>
      </c>
      <c r="OQ56" s="27">
        <f t="shared" si="1117"/>
        <v>0</v>
      </c>
      <c r="OR56" s="27" t="str">
        <f t="shared" si="1118"/>
        <v>12</v>
      </c>
      <c r="OS56" s="27">
        <f t="shared" si="1119"/>
        <v>0</v>
      </c>
      <c r="OT56" s="27" t="str">
        <f t="shared" si="1120"/>
        <v>25</v>
      </c>
      <c r="OU56" s="27" t="str">
        <f t="shared" si="1121"/>
        <v>24</v>
      </c>
      <c r="OV56" s="27">
        <f t="shared" si="1122"/>
        <v>0</v>
      </c>
      <c r="OW56" s="27">
        <f t="shared" si="1123"/>
        <v>0</v>
      </c>
      <c r="OX56" s="27">
        <f t="shared" si="1124"/>
        <v>0</v>
      </c>
      <c r="OY56" s="27">
        <f t="shared" si="1125"/>
        <v>0</v>
      </c>
      <c r="OZ56" s="27">
        <f t="shared" si="1126"/>
        <v>0</v>
      </c>
      <c r="PA56" s="27" t="str">
        <f t="shared" si="1127"/>
        <v>17</v>
      </c>
      <c r="PB56" s="27">
        <f t="shared" si="1128"/>
        <v>0</v>
      </c>
      <c r="PC56" s="27">
        <f t="shared" si="1129"/>
        <v>0</v>
      </c>
      <c r="PD56" s="27" t="str">
        <f t="shared" si="1130"/>
        <v>12</v>
      </c>
      <c r="PE56" s="27">
        <f t="shared" si="1131"/>
        <v>0</v>
      </c>
      <c r="PF56" s="27">
        <f t="shared" si="1132"/>
        <v>0</v>
      </c>
      <c r="PG56" s="27" t="str">
        <f t="shared" si="1133"/>
        <v>15</v>
      </c>
      <c r="PH56" s="27">
        <f t="shared" si="1134"/>
        <v>0</v>
      </c>
      <c r="PI56" s="27">
        <f t="shared" si="1135"/>
        <v>0</v>
      </c>
      <c r="PJ56" s="27" t="str">
        <f t="shared" si="1136"/>
        <v>11</v>
      </c>
      <c r="PK56" s="27">
        <f t="shared" si="1137"/>
        <v>0</v>
      </c>
      <c r="PL56" s="27">
        <f t="shared" si="1138"/>
        <v>0</v>
      </c>
      <c r="PM56" s="27" t="str">
        <f t="shared" si="1139"/>
        <v>9</v>
      </c>
      <c r="PN56" s="27">
        <f t="shared" si="1140"/>
        <v>0</v>
      </c>
      <c r="PO56" s="27">
        <f t="shared" si="1141"/>
        <v>0</v>
      </c>
      <c r="PP56" s="27" t="str">
        <f t="shared" si="1142"/>
        <v>24</v>
      </c>
      <c r="PQ56" s="27">
        <f t="shared" si="1143"/>
        <v>0</v>
      </c>
      <c r="PR56" s="27">
        <f t="shared" si="1144"/>
        <v>0</v>
      </c>
      <c r="PS56" s="27" t="str">
        <f t="shared" si="1145"/>
        <v>27</v>
      </c>
      <c r="PT56" s="27">
        <f t="shared" si="1146"/>
        <v>0</v>
      </c>
      <c r="PU56" s="27">
        <f t="shared" si="1147"/>
        <v>0</v>
      </c>
      <c r="PV56" s="27">
        <f t="shared" si="1148"/>
        <v>0</v>
      </c>
      <c r="PW56" s="27">
        <f t="shared" si="1149"/>
        <v>0</v>
      </c>
      <c r="PX56" s="27">
        <f t="shared" si="1150"/>
        <v>0</v>
      </c>
      <c r="PY56" s="27">
        <f t="shared" si="1151"/>
        <v>0</v>
      </c>
      <c r="PZ56" s="27">
        <f t="shared" si="1152"/>
        <v>0</v>
      </c>
      <c r="QA56" s="27">
        <f t="shared" si="1153"/>
        <v>0</v>
      </c>
      <c r="QB56" s="27">
        <f t="shared" si="1154"/>
        <v>0</v>
      </c>
      <c r="QC56" s="27">
        <f t="shared" si="1155"/>
        <v>0</v>
      </c>
      <c r="QD56" s="27">
        <f t="shared" si="1156"/>
        <v>0</v>
      </c>
      <c r="QE56" s="27">
        <f t="shared" si="1157"/>
        <v>0</v>
      </c>
      <c r="QF56" s="27">
        <f t="shared" si="1158"/>
        <v>0</v>
      </c>
      <c r="QG56" s="27">
        <f t="shared" si="1159"/>
        <v>0</v>
      </c>
      <c r="QH56" s="27">
        <f t="shared" si="1160"/>
        <v>0</v>
      </c>
      <c r="QI56" s="27">
        <f t="shared" si="1161"/>
        <v>0</v>
      </c>
      <c r="QJ56" s="27">
        <f t="shared" si="1162"/>
        <v>0</v>
      </c>
      <c r="QK56" s="27">
        <f t="shared" si="1163"/>
        <v>0</v>
      </c>
      <c r="QL56" s="27">
        <f t="shared" si="1164"/>
        <v>0</v>
      </c>
      <c r="QM56" s="27">
        <f t="shared" si="1165"/>
        <v>0</v>
      </c>
      <c r="QN56" s="27">
        <f t="shared" si="1166"/>
        <v>0</v>
      </c>
      <c r="QO56" s="27">
        <f t="shared" si="1167"/>
        <v>0</v>
      </c>
      <c r="QP56" s="27">
        <f t="shared" si="1168"/>
        <v>0</v>
      </c>
      <c r="QQ56" s="27">
        <f t="shared" si="1169"/>
        <v>0</v>
      </c>
      <c r="QR56" s="27">
        <f t="shared" si="1170"/>
        <v>0</v>
      </c>
      <c r="QS56" s="27">
        <f t="shared" si="1171"/>
        <v>0</v>
      </c>
      <c r="QT56" s="27">
        <f t="shared" si="1172"/>
        <v>0</v>
      </c>
      <c r="QU56" s="27">
        <f t="shared" si="1173"/>
        <v>0</v>
      </c>
      <c r="QV56" s="27">
        <f t="shared" si="1174"/>
        <v>0</v>
      </c>
      <c r="QW56" s="27">
        <f t="shared" si="1175"/>
        <v>0</v>
      </c>
      <c r="QX56" s="27">
        <f t="shared" si="1176"/>
        <v>0</v>
      </c>
      <c r="QY56" s="27">
        <f t="shared" si="1177"/>
        <v>0</v>
      </c>
      <c r="QZ56" s="27">
        <f t="shared" si="1178"/>
        <v>0</v>
      </c>
      <c r="RA56" s="27">
        <f t="shared" si="1179"/>
        <v>0</v>
      </c>
      <c r="RB56" s="27">
        <f t="shared" si="1180"/>
        <v>0</v>
      </c>
      <c r="RC56" s="27">
        <f t="shared" si="1181"/>
        <v>0</v>
      </c>
      <c r="RD56" s="27">
        <f t="shared" si="1182"/>
        <v>0</v>
      </c>
      <c r="RE56" s="27">
        <f t="shared" si="1183"/>
        <v>0</v>
      </c>
      <c r="RF56" s="27">
        <f t="shared" si="1184"/>
        <v>0</v>
      </c>
      <c r="RG56" s="27">
        <f t="shared" si="1185"/>
        <v>0</v>
      </c>
      <c r="RH56" s="27">
        <f t="shared" si="1186"/>
        <v>0</v>
      </c>
      <c r="RI56" s="27">
        <f t="shared" si="1187"/>
        <v>0</v>
      </c>
      <c r="RJ56" s="27">
        <f t="shared" si="1188"/>
        <v>0</v>
      </c>
      <c r="RL56" s="28">
        <f t="shared" si="1189"/>
        <v>100</v>
      </c>
      <c r="RM56" s="28">
        <f t="shared" si="1190"/>
        <v>0</v>
      </c>
      <c r="RN56" s="28">
        <f t="shared" si="1191"/>
        <v>22</v>
      </c>
      <c r="RO56" s="28">
        <f t="shared" si="1192"/>
        <v>14</v>
      </c>
      <c r="RP56" s="28">
        <f t="shared" si="1193"/>
        <v>0</v>
      </c>
      <c r="RQ56" s="28">
        <f t="shared" si="1194"/>
        <v>125</v>
      </c>
      <c r="RT56" s="27" t="str">
        <f t="shared" si="1195"/>
        <v>12</v>
      </c>
      <c r="RU56" s="27" t="str">
        <f t="shared" si="1196"/>
        <v>15</v>
      </c>
      <c r="RV56" s="27" t="str">
        <f t="shared" si="1197"/>
        <v>4</v>
      </c>
      <c r="RW56" s="27" t="str">
        <f t="shared" si="1198"/>
        <v>0</v>
      </c>
      <c r="RX56" s="27" t="str">
        <f t="shared" si="1199"/>
        <v>0</v>
      </c>
      <c r="RY56" s="27" t="str">
        <f t="shared" si="1200"/>
        <v>0</v>
      </c>
      <c r="RZ56" s="27" t="str">
        <f t="shared" si="1201"/>
        <v>0</v>
      </c>
      <c r="SA56" s="27" t="str">
        <f t="shared" si="1202"/>
        <v>13</v>
      </c>
      <c r="SB56" s="27" t="str">
        <f t="shared" si="1203"/>
        <v>2</v>
      </c>
      <c r="SC56" s="27" t="str">
        <f t="shared" si="1204"/>
        <v>0</v>
      </c>
      <c r="SD56" s="27" t="str">
        <f t="shared" si="1205"/>
        <v>0</v>
      </c>
      <c r="SE56" s="27" t="str">
        <f t="shared" si="1206"/>
        <v>8</v>
      </c>
      <c r="SF56" s="27" t="str">
        <f t="shared" si="1207"/>
        <v>0</v>
      </c>
      <c r="SG56" s="27" t="str">
        <f t="shared" si="1208"/>
        <v>9</v>
      </c>
      <c r="SH56" s="27" t="str">
        <f t="shared" si="1209"/>
        <v>10</v>
      </c>
      <c r="SI56" s="27" t="str">
        <f t="shared" si="1210"/>
        <v>0</v>
      </c>
      <c r="SJ56" s="27" t="str">
        <f t="shared" si="1211"/>
        <v>0</v>
      </c>
      <c r="SK56" s="27" t="str">
        <f t="shared" si="1212"/>
        <v>0</v>
      </c>
      <c r="SL56" s="27" t="str">
        <f t="shared" si="1213"/>
        <v>0</v>
      </c>
      <c r="SM56" s="27" t="str">
        <f t="shared" si="1214"/>
        <v>0</v>
      </c>
      <c r="SN56" s="27" t="str">
        <f t="shared" si="1215"/>
        <v>10</v>
      </c>
      <c r="SO56" s="27" t="str">
        <f t="shared" si="1216"/>
        <v>0</v>
      </c>
      <c r="SP56" s="27" t="str">
        <f t="shared" si="1217"/>
        <v>0</v>
      </c>
      <c r="SQ56" s="27" t="str">
        <f t="shared" si="1218"/>
        <v>6</v>
      </c>
      <c r="SR56" s="27" t="str">
        <f t="shared" si="1219"/>
        <v>0</v>
      </c>
      <c r="SS56" s="27" t="str">
        <f t="shared" si="1220"/>
        <v>0</v>
      </c>
      <c r="ST56" s="27" t="str">
        <f t="shared" si="1221"/>
        <v>5</v>
      </c>
      <c r="SU56" s="27" t="str">
        <f t="shared" si="1222"/>
        <v>0</v>
      </c>
      <c r="SV56" s="27" t="str">
        <f t="shared" si="1223"/>
        <v>0</v>
      </c>
      <c r="SW56" s="27" t="str">
        <f t="shared" si="1224"/>
        <v>8</v>
      </c>
      <c r="SX56" s="27" t="str">
        <f t="shared" si="1225"/>
        <v>0</v>
      </c>
      <c r="SY56" s="27" t="str">
        <f t="shared" si="1226"/>
        <v>0</v>
      </c>
      <c r="SZ56" s="27" t="str">
        <f t="shared" si="1227"/>
        <v>9</v>
      </c>
      <c r="TA56" s="27" t="str">
        <f t="shared" si="1228"/>
        <v>0</v>
      </c>
      <c r="TB56" s="27" t="str">
        <f t="shared" si="1229"/>
        <v>0</v>
      </c>
      <c r="TC56" s="27" t="str">
        <f t="shared" si="1230"/>
        <v>11</v>
      </c>
      <c r="TD56" s="27" t="str">
        <f t="shared" si="1231"/>
        <v>0</v>
      </c>
      <c r="TE56" s="27" t="str">
        <f t="shared" si="1232"/>
        <v>0</v>
      </c>
      <c r="TF56" s="27" t="str">
        <f t="shared" si="1233"/>
        <v>14</v>
      </c>
      <c r="TG56" s="27" t="str">
        <f t="shared" si="1234"/>
        <v>0</v>
      </c>
      <c r="TH56" s="27" t="str">
        <f t="shared" si="1235"/>
        <v>0</v>
      </c>
      <c r="TI56" s="27" t="str">
        <f t="shared" si="1236"/>
        <v>0</v>
      </c>
      <c r="TJ56" s="27" t="str">
        <f t="shared" si="1237"/>
        <v>0</v>
      </c>
      <c r="TK56" s="27" t="str">
        <f t="shared" si="1238"/>
        <v>0</v>
      </c>
      <c r="TL56" s="27" t="str">
        <f t="shared" si="1239"/>
        <v>0</v>
      </c>
      <c r="TM56" s="27" t="str">
        <f t="shared" si="1240"/>
        <v>0</v>
      </c>
      <c r="TN56" s="27" t="str">
        <f t="shared" si="1241"/>
        <v>0</v>
      </c>
      <c r="TO56" s="27" t="str">
        <f t="shared" si="1242"/>
        <v>0</v>
      </c>
      <c r="TP56" s="27" t="str">
        <f t="shared" si="1243"/>
        <v>0</v>
      </c>
      <c r="TQ56" s="27" t="str">
        <f t="shared" si="1244"/>
        <v>0</v>
      </c>
      <c r="TR56" s="27" t="str">
        <f t="shared" si="1245"/>
        <v>0</v>
      </c>
      <c r="TS56" s="27" t="str">
        <f t="shared" si="1246"/>
        <v>0</v>
      </c>
      <c r="TT56" s="27" t="str">
        <f t="shared" si="1247"/>
        <v>0</v>
      </c>
      <c r="TU56" s="27" t="str">
        <f t="shared" si="1248"/>
        <v>0</v>
      </c>
      <c r="TV56" s="27" t="str">
        <f t="shared" si="1249"/>
        <v>0</v>
      </c>
      <c r="TW56" s="27" t="str">
        <f t="shared" si="1250"/>
        <v>0</v>
      </c>
      <c r="TX56" s="27" t="str">
        <f t="shared" si="1251"/>
        <v>0</v>
      </c>
      <c r="TY56" s="27" t="str">
        <f t="shared" si="1252"/>
        <v>0</v>
      </c>
      <c r="TZ56" s="27" t="str">
        <f t="shared" si="1253"/>
        <v>0</v>
      </c>
      <c r="UA56" s="27" t="str">
        <f t="shared" si="1254"/>
        <v>0</v>
      </c>
      <c r="UB56" s="27" t="str">
        <f t="shared" si="1255"/>
        <v>0</v>
      </c>
      <c r="UC56" s="27" t="str">
        <f t="shared" si="1256"/>
        <v>0</v>
      </c>
      <c r="UD56" s="27" t="str">
        <f t="shared" si="1257"/>
        <v>0</v>
      </c>
      <c r="UE56" s="27" t="str">
        <f t="shared" si="1258"/>
        <v>0</v>
      </c>
      <c r="UF56" s="27" t="str">
        <f t="shared" si="1259"/>
        <v>0</v>
      </c>
      <c r="UG56" s="27" t="str">
        <f t="shared" si="1260"/>
        <v>0</v>
      </c>
      <c r="UH56" s="27" t="str">
        <f t="shared" si="1261"/>
        <v>0</v>
      </c>
      <c r="UI56" s="27" t="str">
        <f t="shared" si="1262"/>
        <v>0</v>
      </c>
      <c r="UJ56" s="27" t="str">
        <f t="shared" si="1263"/>
        <v>0</v>
      </c>
      <c r="UK56" s="27" t="str">
        <f t="shared" si="1264"/>
        <v>0</v>
      </c>
      <c r="UL56" s="27" t="str">
        <f t="shared" si="1265"/>
        <v>0</v>
      </c>
      <c r="UM56" s="27" t="str">
        <f t="shared" si="1266"/>
        <v>0</v>
      </c>
      <c r="UN56" s="27" t="str">
        <f t="shared" si="1267"/>
        <v>0</v>
      </c>
      <c r="UO56" s="27" t="str">
        <f t="shared" si="1268"/>
        <v>0</v>
      </c>
      <c r="UP56" s="27" t="str">
        <f t="shared" si="1269"/>
        <v>0</v>
      </c>
      <c r="UQ56" s="27" t="str">
        <f t="shared" si="1270"/>
        <v>0</v>
      </c>
      <c r="UR56" s="27" t="str">
        <f t="shared" si="1271"/>
        <v>0</v>
      </c>
      <c r="US56" s="27" t="str">
        <f t="shared" si="1272"/>
        <v>0</v>
      </c>
      <c r="UT56" s="27" t="str">
        <f t="shared" si="1273"/>
        <v>0</v>
      </c>
      <c r="UU56" s="27" t="str">
        <f t="shared" si="1274"/>
        <v>0</v>
      </c>
      <c r="UV56" s="27" t="str">
        <f t="shared" si="1275"/>
        <v>0</v>
      </c>
      <c r="UW56" s="27" t="str">
        <f t="shared" si="1276"/>
        <v>0</v>
      </c>
      <c r="UY56" s="28">
        <f t="shared" si="1277"/>
        <v>-6.2100000000000009</v>
      </c>
      <c r="UZ56" s="28">
        <f t="shared" si="1278"/>
        <v>0</v>
      </c>
      <c r="VA56" s="28">
        <f t="shared" si="1279"/>
        <v>-8.4499999999999993</v>
      </c>
      <c r="VB56" s="28">
        <f t="shared" si="1280"/>
        <v>-8.3699999999999992</v>
      </c>
      <c r="VC56" s="28">
        <f t="shared" si="1281"/>
        <v>0</v>
      </c>
      <c r="VD56" s="28">
        <f t="shared" si="1282"/>
        <v>-18.805</v>
      </c>
      <c r="VG56" s="27" t="str">
        <f t="shared" si="1283"/>
        <v>1.04</v>
      </c>
      <c r="VH56" s="27" t="str">
        <f t="shared" si="1284"/>
        <v>-8.61</v>
      </c>
      <c r="VI56" s="27" t="str">
        <f t="shared" si="1285"/>
        <v>-5.92</v>
      </c>
      <c r="VJ56" s="27">
        <f t="shared" si="1286"/>
        <v>0</v>
      </c>
      <c r="VK56" s="27">
        <f t="shared" si="1287"/>
        <v>0</v>
      </c>
      <c r="VL56" s="27">
        <f t="shared" si="1288"/>
        <v>0</v>
      </c>
      <c r="VM56" s="27">
        <f t="shared" si="1289"/>
        <v>0</v>
      </c>
      <c r="VN56" s="27" t="str">
        <f t="shared" si="1290"/>
        <v>-1.02</v>
      </c>
      <c r="VO56" s="27" t="str">
        <f t="shared" si="1291"/>
        <v>-6.37</v>
      </c>
      <c r="VP56" s="27">
        <f t="shared" si="1292"/>
        <v>0</v>
      </c>
      <c r="VQ56" s="27">
        <f t="shared" si="1293"/>
        <v>0</v>
      </c>
      <c r="VR56" s="27" t="str">
        <f t="shared" si="1294"/>
        <v>3.45</v>
      </c>
      <c r="VS56" s="27">
        <f t="shared" si="1295"/>
        <v>0</v>
      </c>
      <c r="VT56" s="27" t="str">
        <f t="shared" si="1296"/>
        <v>-7.43</v>
      </c>
      <c r="VU56" s="27" t="str">
        <f t="shared" si="1297"/>
        <v>2.05</v>
      </c>
      <c r="VV56" s="27">
        <f t="shared" si="1298"/>
        <v>0</v>
      </c>
      <c r="VW56" s="27">
        <f t="shared" si="1299"/>
        <v>0</v>
      </c>
      <c r="VX56" s="27">
        <f t="shared" si="1300"/>
        <v>0</v>
      </c>
      <c r="VY56" s="27">
        <f t="shared" si="1301"/>
        <v>0</v>
      </c>
      <c r="VZ56" s="27">
        <f t="shared" si="1302"/>
        <v>0</v>
      </c>
      <c r="WA56" s="27" t="str">
        <f t="shared" si="1303"/>
        <v>-2.12</v>
      </c>
      <c r="WB56" s="27">
        <f t="shared" si="1304"/>
        <v>0</v>
      </c>
      <c r="WC56" s="27">
        <f t="shared" si="1305"/>
        <v>0</v>
      </c>
      <c r="WD56" s="27" t="str">
        <f t="shared" si="1306"/>
        <v>2.89</v>
      </c>
      <c r="WE56" s="27">
        <f t="shared" si="1307"/>
        <v>0</v>
      </c>
      <c r="WF56" s="27">
        <f t="shared" si="1308"/>
        <v>0</v>
      </c>
      <c r="WG56" s="27" t="str">
        <f t="shared" si="1309"/>
        <v>-2.08</v>
      </c>
      <c r="WH56" s="27">
        <f t="shared" si="1310"/>
        <v>0</v>
      </c>
      <c r="WI56" s="27">
        <f t="shared" si="1311"/>
        <v>0</v>
      </c>
      <c r="WJ56" s="27" t="str">
        <f t="shared" si="1312"/>
        <v>0.45</v>
      </c>
      <c r="WK56" s="27">
        <f t="shared" si="1313"/>
        <v>0</v>
      </c>
      <c r="WL56" s="27">
        <f t="shared" si="1314"/>
        <v>0</v>
      </c>
      <c r="WM56" s="27" t="str">
        <f t="shared" si="1315"/>
        <v>1.94</v>
      </c>
      <c r="WN56" s="27">
        <f t="shared" si="1316"/>
        <v>0</v>
      </c>
      <c r="WO56" s="27">
        <f t="shared" si="1317"/>
        <v>0</v>
      </c>
      <c r="WP56" s="27" t="str">
        <f t="shared" si="1318"/>
        <v>7.07</v>
      </c>
      <c r="WQ56" s="27">
        <f t="shared" si="1319"/>
        <v>0</v>
      </c>
      <c r="WR56" s="27">
        <f t="shared" si="1320"/>
        <v>0</v>
      </c>
      <c r="WS56" s="27" t="str">
        <f t="shared" si="1321"/>
        <v>-8.37</v>
      </c>
      <c r="WT56" s="27">
        <f t="shared" si="1322"/>
        <v>0</v>
      </c>
      <c r="WU56" s="27">
        <f t="shared" si="1323"/>
        <v>0</v>
      </c>
      <c r="WV56" s="27">
        <f t="shared" si="1324"/>
        <v>0</v>
      </c>
      <c r="WW56" s="27">
        <f t="shared" si="1325"/>
        <v>0</v>
      </c>
      <c r="WX56" s="27">
        <f t="shared" si="1326"/>
        <v>0</v>
      </c>
      <c r="WY56" s="27">
        <f t="shared" si="1327"/>
        <v>0</v>
      </c>
      <c r="WZ56" s="27">
        <f t="shared" si="1328"/>
        <v>0</v>
      </c>
      <c r="XA56" s="27">
        <f t="shared" si="1329"/>
        <v>0</v>
      </c>
      <c r="XB56" s="27">
        <f t="shared" si="1330"/>
        <v>0</v>
      </c>
      <c r="XC56" s="27">
        <f t="shared" si="1331"/>
        <v>0</v>
      </c>
      <c r="XD56" s="27">
        <f t="shared" si="1332"/>
        <v>0</v>
      </c>
      <c r="XE56" s="27">
        <f t="shared" si="1333"/>
        <v>0</v>
      </c>
      <c r="XF56" s="27">
        <f t="shared" si="1334"/>
        <v>0</v>
      </c>
      <c r="XG56" s="27">
        <f t="shared" si="1335"/>
        <v>0</v>
      </c>
      <c r="XH56" s="27">
        <f t="shared" si="1336"/>
        <v>0</v>
      </c>
      <c r="XI56" s="27">
        <f t="shared" si="1337"/>
        <v>0</v>
      </c>
      <c r="XJ56" s="27">
        <f t="shared" si="1338"/>
        <v>0</v>
      </c>
      <c r="XK56" s="27">
        <f t="shared" si="1339"/>
        <v>0</v>
      </c>
      <c r="XL56" s="27">
        <f t="shared" si="1340"/>
        <v>0</v>
      </c>
      <c r="XM56" s="27">
        <f t="shared" si="1341"/>
        <v>0</v>
      </c>
      <c r="XN56" s="27">
        <f t="shared" si="1342"/>
        <v>0</v>
      </c>
      <c r="XO56" s="27">
        <f t="shared" si="1343"/>
        <v>0</v>
      </c>
      <c r="XP56" s="27">
        <f t="shared" si="1344"/>
        <v>0</v>
      </c>
      <c r="XQ56" s="27">
        <f t="shared" si="1345"/>
        <v>0</v>
      </c>
      <c r="XR56" s="27">
        <f t="shared" si="1346"/>
        <v>0</v>
      </c>
      <c r="XS56" s="27">
        <f t="shared" si="1347"/>
        <v>0</v>
      </c>
      <c r="XT56" s="27">
        <f t="shared" si="1348"/>
        <v>0</v>
      </c>
      <c r="XU56" s="27">
        <f t="shared" si="1349"/>
        <v>0</v>
      </c>
      <c r="XV56" s="27">
        <f t="shared" si="1350"/>
        <v>0</v>
      </c>
      <c r="XW56" s="27">
        <f t="shared" si="1351"/>
        <v>0</v>
      </c>
      <c r="XX56" s="27">
        <f t="shared" si="1352"/>
        <v>0</v>
      </c>
      <c r="XY56" s="27">
        <f t="shared" si="1353"/>
        <v>0</v>
      </c>
      <c r="XZ56" s="27">
        <f t="shared" si="1354"/>
        <v>0</v>
      </c>
      <c r="YA56" s="27">
        <f t="shared" si="1355"/>
        <v>0</v>
      </c>
      <c r="YB56" s="27">
        <f t="shared" si="1356"/>
        <v>0</v>
      </c>
      <c r="YC56" s="27">
        <f t="shared" si="1357"/>
        <v>0</v>
      </c>
      <c r="YD56" s="27">
        <f t="shared" si="1358"/>
        <v>0</v>
      </c>
      <c r="YE56" s="27">
        <f t="shared" si="1359"/>
        <v>0</v>
      </c>
      <c r="YF56" s="27">
        <f t="shared" si="1360"/>
        <v>0</v>
      </c>
      <c r="YG56" s="27">
        <f t="shared" si="1361"/>
        <v>0</v>
      </c>
      <c r="YH56" s="27">
        <f t="shared" si="1362"/>
        <v>0</v>
      </c>
      <c r="YI56" s="27">
        <f t="shared" si="1363"/>
        <v>0</v>
      </c>
      <c r="YJ56" s="27">
        <f t="shared" si="1364"/>
        <v>0</v>
      </c>
      <c r="YL56" s="28">
        <f t="shared" si="1365"/>
        <v>516</v>
      </c>
      <c r="YM56" s="28">
        <f t="shared" si="1366"/>
        <v>0</v>
      </c>
      <c r="YN56" s="28">
        <f t="shared" si="1367"/>
        <v>100</v>
      </c>
      <c r="YO56" s="28">
        <f t="shared" si="1368"/>
        <v>76</v>
      </c>
      <c r="YP56" s="28">
        <f t="shared" si="1369"/>
        <v>0</v>
      </c>
      <c r="YQ56" s="28">
        <f t="shared" si="1370"/>
        <v>642</v>
      </c>
      <c r="YT56" s="27" t="str">
        <f t="shared" si="1371"/>
        <v>-4</v>
      </c>
      <c r="YU56" s="27" t="str">
        <f t="shared" si="1372"/>
        <v>49</v>
      </c>
      <c r="YV56" s="27" t="str">
        <f t="shared" si="1373"/>
        <v>71</v>
      </c>
      <c r="YW56" s="27">
        <f t="shared" si="1374"/>
        <v>0</v>
      </c>
      <c r="YX56" s="27">
        <f t="shared" si="1375"/>
        <v>0</v>
      </c>
      <c r="YY56" s="27">
        <f t="shared" si="1376"/>
        <v>0</v>
      </c>
      <c r="YZ56" s="27">
        <f t="shared" si="1377"/>
        <v>0</v>
      </c>
      <c r="ZA56" s="27" t="str">
        <f t="shared" si="1378"/>
        <v>47</v>
      </c>
      <c r="ZB56" s="27" t="str">
        <f t="shared" si="1379"/>
        <v>73</v>
      </c>
      <c r="ZC56" s="27">
        <f t="shared" si="1380"/>
        <v>0</v>
      </c>
      <c r="ZD56" s="27">
        <f t="shared" si="1381"/>
        <v>0</v>
      </c>
      <c r="ZE56" s="27" t="str">
        <f t="shared" si="1382"/>
        <v>41</v>
      </c>
      <c r="ZF56" s="27">
        <f t="shared" si="1383"/>
        <v>0</v>
      </c>
      <c r="ZG56" s="27" t="str">
        <f t="shared" si="1384"/>
        <v>53</v>
      </c>
      <c r="ZH56" s="27" t="str">
        <f t="shared" si="1385"/>
        <v>44</v>
      </c>
      <c r="ZI56" s="27">
        <f t="shared" si="1386"/>
        <v>0</v>
      </c>
      <c r="ZJ56" s="27">
        <f t="shared" si="1387"/>
        <v>0</v>
      </c>
      <c r="ZK56" s="27">
        <f t="shared" si="1388"/>
        <v>0</v>
      </c>
      <c r="ZL56" s="27">
        <f t="shared" si="1389"/>
        <v>0</v>
      </c>
      <c r="ZM56" s="27">
        <f t="shared" si="1390"/>
        <v>0</v>
      </c>
      <c r="ZN56" s="27" t="str">
        <f t="shared" si="1391"/>
        <v>42</v>
      </c>
      <c r="ZO56" s="27">
        <f t="shared" si="1392"/>
        <v>0</v>
      </c>
      <c r="ZP56" s="27">
        <f t="shared" si="1393"/>
        <v>0</v>
      </c>
      <c r="ZQ56" s="27" t="str">
        <f t="shared" si="1394"/>
        <v>31</v>
      </c>
      <c r="ZR56" s="27">
        <f t="shared" si="1395"/>
        <v>0</v>
      </c>
      <c r="ZS56" s="27">
        <f t="shared" si="1396"/>
        <v>0</v>
      </c>
      <c r="ZT56" s="27" t="str">
        <f t="shared" si="1397"/>
        <v>59</v>
      </c>
      <c r="ZU56" s="27">
        <f t="shared" si="1398"/>
        <v>0</v>
      </c>
      <c r="ZV56" s="27">
        <f t="shared" si="1399"/>
        <v>0</v>
      </c>
      <c r="ZW56" s="27" t="str">
        <f t="shared" si="1400"/>
        <v>34</v>
      </c>
      <c r="ZX56" s="27">
        <f t="shared" si="1401"/>
        <v>0</v>
      </c>
      <c r="ZY56" s="27">
        <f t="shared" si="1402"/>
        <v>0</v>
      </c>
      <c r="ZZ56" s="27" t="str">
        <f t="shared" si="1403"/>
        <v>38</v>
      </c>
      <c r="AAA56" s="27">
        <f t="shared" si="1404"/>
        <v>0</v>
      </c>
      <c r="AAB56" s="27">
        <f t="shared" si="1405"/>
        <v>0</v>
      </c>
      <c r="AAC56" s="27" t="str">
        <f t="shared" si="1406"/>
        <v>38</v>
      </c>
      <c r="AAD56" s="27">
        <f t="shared" si="1407"/>
        <v>0</v>
      </c>
      <c r="AAE56" s="27">
        <f t="shared" si="1408"/>
        <v>0</v>
      </c>
      <c r="AAF56" s="27" t="str">
        <f t="shared" si="1409"/>
        <v>76</v>
      </c>
      <c r="AAG56" s="27">
        <f t="shared" si="1410"/>
        <v>0</v>
      </c>
      <c r="AAH56" s="27">
        <f t="shared" si="1411"/>
        <v>0</v>
      </c>
      <c r="AAI56" s="27">
        <f t="shared" si="1412"/>
        <v>0</v>
      </c>
      <c r="AAJ56" s="27">
        <f t="shared" si="1413"/>
        <v>0</v>
      </c>
      <c r="AAK56" s="27">
        <f t="shared" si="1414"/>
        <v>0</v>
      </c>
      <c r="AAL56" s="27">
        <f t="shared" si="1415"/>
        <v>0</v>
      </c>
      <c r="AAM56" s="27">
        <f t="shared" si="1416"/>
        <v>0</v>
      </c>
      <c r="AAN56" s="27">
        <f t="shared" si="1417"/>
        <v>0</v>
      </c>
      <c r="AAO56" s="27">
        <f t="shared" si="1418"/>
        <v>0</v>
      </c>
      <c r="AAP56" s="27">
        <f t="shared" si="1419"/>
        <v>0</v>
      </c>
      <c r="AAQ56" s="27">
        <f t="shared" si="1420"/>
        <v>0</v>
      </c>
      <c r="AAR56" s="27">
        <f t="shared" si="1421"/>
        <v>0</v>
      </c>
      <c r="AAS56" s="27">
        <f t="shared" si="1422"/>
        <v>0</v>
      </c>
      <c r="AAT56" s="27">
        <f t="shared" si="1423"/>
        <v>0</v>
      </c>
      <c r="AAU56" s="27">
        <f t="shared" si="1424"/>
        <v>0</v>
      </c>
      <c r="AAV56" s="27">
        <f t="shared" si="1425"/>
        <v>0</v>
      </c>
      <c r="AAW56" s="27">
        <f t="shared" si="1426"/>
        <v>0</v>
      </c>
      <c r="AAX56" s="27">
        <f t="shared" si="1427"/>
        <v>0</v>
      </c>
      <c r="AAY56" s="27">
        <f t="shared" si="1428"/>
        <v>0</v>
      </c>
      <c r="AAZ56" s="27">
        <f t="shared" si="1429"/>
        <v>0</v>
      </c>
      <c r="ABA56" s="27">
        <f t="shared" si="1430"/>
        <v>0</v>
      </c>
      <c r="ABB56" s="27">
        <f t="shared" si="1431"/>
        <v>0</v>
      </c>
      <c r="ABC56" s="27">
        <f t="shared" si="1432"/>
        <v>0</v>
      </c>
      <c r="ABD56" s="27">
        <f t="shared" si="1433"/>
        <v>0</v>
      </c>
      <c r="ABE56" s="27">
        <f t="shared" si="1434"/>
        <v>0</v>
      </c>
      <c r="ABF56" s="27">
        <f t="shared" si="1435"/>
        <v>0</v>
      </c>
      <c r="ABG56" s="27">
        <f t="shared" si="1436"/>
        <v>0</v>
      </c>
      <c r="ABH56" s="27">
        <f t="shared" si="1437"/>
        <v>0</v>
      </c>
      <c r="ABI56" s="27">
        <f t="shared" si="1438"/>
        <v>0</v>
      </c>
      <c r="ABJ56" s="27">
        <f t="shared" si="1439"/>
        <v>0</v>
      </c>
      <c r="ABK56" s="27">
        <f t="shared" si="1440"/>
        <v>0</v>
      </c>
      <c r="ABL56" s="27">
        <f t="shared" si="1441"/>
        <v>0</v>
      </c>
      <c r="ABM56" s="27">
        <f t="shared" si="1442"/>
        <v>0</v>
      </c>
      <c r="ABN56" s="27">
        <f t="shared" si="1443"/>
        <v>0</v>
      </c>
      <c r="ABO56" s="27">
        <f t="shared" si="1444"/>
        <v>0</v>
      </c>
      <c r="ABP56" s="27">
        <f t="shared" si="1445"/>
        <v>0</v>
      </c>
      <c r="ABQ56" s="27">
        <f t="shared" si="1446"/>
        <v>0</v>
      </c>
      <c r="ABR56" s="27">
        <f t="shared" si="1447"/>
        <v>0</v>
      </c>
      <c r="ABS56" s="27">
        <f t="shared" si="1448"/>
        <v>0</v>
      </c>
      <c r="ABT56" s="27">
        <f t="shared" si="1449"/>
        <v>0</v>
      </c>
      <c r="ABU56" s="27">
        <f t="shared" si="1450"/>
        <v>0</v>
      </c>
      <c r="ABV56" s="27">
        <f t="shared" si="1451"/>
        <v>0</v>
      </c>
      <c r="ABW56" s="27">
        <f t="shared" si="1452"/>
        <v>0</v>
      </c>
      <c r="ABY56" s="28">
        <f t="shared" si="1453"/>
        <v>488.90000000000003</v>
      </c>
      <c r="ABZ56" s="28">
        <f t="shared" si="1454"/>
        <v>0</v>
      </c>
      <c r="ACA56" s="28">
        <f t="shared" si="1455"/>
        <v>151.30000000000001</v>
      </c>
      <c r="ACB56" s="28">
        <f t="shared" si="1456"/>
        <v>59.2</v>
      </c>
      <c r="ACC56" s="28">
        <f t="shared" si="1457"/>
        <v>0</v>
      </c>
      <c r="ACD56" s="28">
        <f t="shared" si="1458"/>
        <v>623.75000000000011</v>
      </c>
      <c r="ACG56" s="27" t="str">
        <f t="shared" si="1459"/>
        <v>59.9</v>
      </c>
      <c r="ACH56" s="27" t="str">
        <f t="shared" si="1460"/>
        <v>57</v>
      </c>
      <c r="ACI56" s="27" t="str">
        <f t="shared" si="1461"/>
        <v>5.9</v>
      </c>
      <c r="ACJ56" s="27">
        <f t="shared" si="1462"/>
        <v>0</v>
      </c>
      <c r="ACK56" s="27">
        <f t="shared" si="1463"/>
        <v>0</v>
      </c>
      <c r="ACL56" s="27">
        <f t="shared" si="1464"/>
        <v>0</v>
      </c>
      <c r="ACM56" s="27">
        <f t="shared" si="1465"/>
        <v>0</v>
      </c>
      <c r="ACN56" s="27" t="str">
        <f t="shared" si="1466"/>
        <v>107.9</v>
      </c>
      <c r="ACO56" s="27" t="str">
        <f t="shared" si="1467"/>
        <v>1.1</v>
      </c>
      <c r="ACP56" s="27">
        <f t="shared" si="1468"/>
        <v>0</v>
      </c>
      <c r="ACQ56" s="27">
        <f t="shared" si="1469"/>
        <v>0</v>
      </c>
      <c r="ACR56" s="27" t="str">
        <f t="shared" si="1470"/>
        <v>61.8</v>
      </c>
      <c r="ACS56" s="27">
        <f t="shared" si="1471"/>
        <v>0</v>
      </c>
      <c r="ACT56" s="27" t="str">
        <f t="shared" si="1472"/>
        <v>43.4</v>
      </c>
      <c r="ACU56" s="27" t="str">
        <f t="shared" si="1473"/>
        <v>26.5</v>
      </c>
      <c r="ACV56" s="27">
        <f t="shared" si="1474"/>
        <v>0</v>
      </c>
      <c r="ACW56" s="27">
        <f t="shared" si="1475"/>
        <v>0</v>
      </c>
      <c r="ACX56" s="27">
        <f t="shared" si="1476"/>
        <v>0</v>
      </c>
      <c r="ACY56" s="27">
        <f t="shared" si="1477"/>
        <v>0</v>
      </c>
      <c r="ACZ56" s="27">
        <f t="shared" si="1478"/>
        <v>0</v>
      </c>
      <c r="ADA56" s="27" t="str">
        <f t="shared" si="1479"/>
        <v>42.8</v>
      </c>
      <c r="ADB56" s="27">
        <f t="shared" si="1480"/>
        <v>0</v>
      </c>
      <c r="ADC56" s="27">
        <f t="shared" si="1481"/>
        <v>0</v>
      </c>
      <c r="ADD56" s="27" t="str">
        <f t="shared" si="1482"/>
        <v>34.8</v>
      </c>
      <c r="ADE56" s="27">
        <f t="shared" si="1483"/>
        <v>0</v>
      </c>
      <c r="ADF56" s="27">
        <f t="shared" si="1484"/>
        <v>0</v>
      </c>
      <c r="ADG56" s="27" t="str">
        <f t="shared" si="1485"/>
        <v>29.6</v>
      </c>
      <c r="ADH56" s="27">
        <f t="shared" si="1486"/>
        <v>0</v>
      </c>
      <c r="ADI56" s="27">
        <f t="shared" si="1487"/>
        <v>0</v>
      </c>
      <c r="ADJ56" s="27" t="str">
        <f t="shared" si="1488"/>
        <v>44.3</v>
      </c>
      <c r="ADK56" s="27">
        <f t="shared" si="1489"/>
        <v>0</v>
      </c>
      <c r="ADL56" s="27">
        <f t="shared" si="1490"/>
        <v>0</v>
      </c>
      <c r="ADM56" s="27" t="str">
        <f t="shared" si="1491"/>
        <v>68.9</v>
      </c>
      <c r="ADN56" s="27">
        <f t="shared" si="1492"/>
        <v>0</v>
      </c>
      <c r="ADO56" s="27">
        <f t="shared" si="1493"/>
        <v>0</v>
      </c>
      <c r="ADP56" s="27" t="str">
        <f t="shared" si="1494"/>
        <v>56.3</v>
      </c>
      <c r="ADQ56" s="27">
        <f t="shared" si="1495"/>
        <v>0</v>
      </c>
      <c r="ADR56" s="27">
        <f t="shared" si="1496"/>
        <v>0</v>
      </c>
      <c r="ADS56" s="27" t="str">
        <f t="shared" si="1497"/>
        <v>59.2</v>
      </c>
      <c r="ADT56" s="27">
        <f t="shared" si="1498"/>
        <v>0</v>
      </c>
      <c r="ADU56" s="27">
        <f t="shared" si="1499"/>
        <v>0</v>
      </c>
      <c r="ADV56" s="27">
        <f t="shared" si="1500"/>
        <v>0</v>
      </c>
      <c r="ADW56" s="27">
        <f t="shared" si="1501"/>
        <v>0</v>
      </c>
      <c r="ADX56" s="27">
        <f t="shared" si="1502"/>
        <v>0</v>
      </c>
      <c r="ADY56" s="27">
        <f t="shared" si="1503"/>
        <v>0</v>
      </c>
      <c r="ADZ56" s="27">
        <f t="shared" si="1504"/>
        <v>0</v>
      </c>
      <c r="AEA56" s="27">
        <f t="shared" si="1505"/>
        <v>0</v>
      </c>
      <c r="AEB56" s="27">
        <f t="shared" si="1506"/>
        <v>0</v>
      </c>
      <c r="AEC56" s="27">
        <f t="shared" si="1507"/>
        <v>0</v>
      </c>
      <c r="AED56" s="27">
        <f t="shared" si="1508"/>
        <v>0</v>
      </c>
      <c r="AEE56" s="27">
        <f t="shared" si="1509"/>
        <v>0</v>
      </c>
      <c r="AEF56" s="27">
        <f t="shared" si="1510"/>
        <v>0</v>
      </c>
      <c r="AEG56" s="27">
        <f t="shared" si="1511"/>
        <v>0</v>
      </c>
      <c r="AEH56" s="27">
        <f t="shared" si="1512"/>
        <v>0</v>
      </c>
      <c r="AEI56" s="27">
        <f t="shared" si="1513"/>
        <v>0</v>
      </c>
      <c r="AEJ56" s="27">
        <f t="shared" si="1514"/>
        <v>0</v>
      </c>
      <c r="AEK56" s="27">
        <f t="shared" si="1515"/>
        <v>0</v>
      </c>
      <c r="AEL56" s="27">
        <f t="shared" si="1516"/>
        <v>0</v>
      </c>
      <c r="AEM56" s="27">
        <f t="shared" si="1517"/>
        <v>0</v>
      </c>
      <c r="AEN56" s="27">
        <f t="shared" si="1518"/>
        <v>0</v>
      </c>
      <c r="AEO56" s="27">
        <f t="shared" si="1519"/>
        <v>0</v>
      </c>
      <c r="AEP56" s="27">
        <f t="shared" si="1520"/>
        <v>0</v>
      </c>
      <c r="AEQ56" s="27">
        <f t="shared" si="1521"/>
        <v>0</v>
      </c>
      <c r="AER56" s="27">
        <f t="shared" si="1522"/>
        <v>0</v>
      </c>
      <c r="AES56" s="27">
        <f t="shared" si="1523"/>
        <v>0</v>
      </c>
      <c r="AET56" s="27">
        <f t="shared" si="1524"/>
        <v>0</v>
      </c>
      <c r="AEU56" s="27">
        <f t="shared" si="1525"/>
        <v>0</v>
      </c>
      <c r="AEV56" s="27">
        <f t="shared" si="1526"/>
        <v>0</v>
      </c>
      <c r="AEW56" s="27">
        <f t="shared" si="1527"/>
        <v>0</v>
      </c>
      <c r="AEX56" s="27">
        <f t="shared" si="1528"/>
        <v>0</v>
      </c>
      <c r="AEY56" s="27">
        <f t="shared" si="1529"/>
        <v>0</v>
      </c>
      <c r="AEZ56" s="27">
        <f t="shared" si="1530"/>
        <v>0</v>
      </c>
      <c r="AFA56" s="27">
        <f t="shared" si="1531"/>
        <v>0</v>
      </c>
      <c r="AFB56" s="27">
        <f t="shared" si="1532"/>
        <v>0</v>
      </c>
      <c r="AFC56" s="27">
        <f t="shared" si="1533"/>
        <v>0</v>
      </c>
      <c r="AFD56" s="27">
        <f t="shared" si="1534"/>
        <v>0</v>
      </c>
      <c r="AFE56" s="27">
        <f t="shared" si="1535"/>
        <v>0</v>
      </c>
      <c r="AFF56" s="27">
        <f t="shared" si="1536"/>
        <v>0</v>
      </c>
      <c r="AFG56" s="27">
        <f t="shared" si="1537"/>
        <v>0</v>
      </c>
      <c r="AFH56" s="27">
        <f t="shared" si="1538"/>
        <v>0</v>
      </c>
      <c r="AFI56" s="27">
        <f t="shared" si="1539"/>
        <v>0</v>
      </c>
      <c r="AFJ56" s="27">
        <f t="shared" si="1540"/>
        <v>0</v>
      </c>
      <c r="AFL56" s="28">
        <f t="shared" si="892"/>
        <v>20.875</v>
      </c>
      <c r="AFM56" s="28">
        <v>20.875</v>
      </c>
      <c r="AFN56" s="27">
        <v>5</v>
      </c>
      <c r="AFO56" s="27">
        <f t="shared" si="1541"/>
        <v>5</v>
      </c>
      <c r="AFP56" s="27">
        <f t="shared" si="1542"/>
        <v>5</v>
      </c>
      <c r="AFQ56" s="27">
        <f t="shared" si="1543"/>
        <v>5</v>
      </c>
      <c r="AFR56" s="27">
        <f t="shared" si="1544"/>
        <v>0</v>
      </c>
      <c r="AFS56" s="27">
        <f t="shared" si="1545"/>
        <v>0</v>
      </c>
      <c r="AFT56" s="27">
        <f t="shared" si="1546"/>
        <v>0</v>
      </c>
      <c r="AFU56" s="27">
        <f t="shared" si="1547"/>
        <v>0</v>
      </c>
      <c r="AFV56" s="27">
        <f t="shared" si="1548"/>
        <v>3</v>
      </c>
      <c r="AFW56" s="27">
        <f t="shared" si="1549"/>
        <v>8</v>
      </c>
      <c r="AFX56" s="27">
        <f t="shared" si="1550"/>
        <v>0</v>
      </c>
      <c r="AFY56" s="27">
        <f t="shared" si="1551"/>
        <v>0</v>
      </c>
      <c r="AFZ56" s="27">
        <f t="shared" si="1552"/>
        <v>5</v>
      </c>
      <c r="AGA56" s="27">
        <f t="shared" si="1553"/>
        <v>0</v>
      </c>
      <c r="AGB56" s="27">
        <f t="shared" si="1554"/>
        <v>8</v>
      </c>
      <c r="AGC56" s="27">
        <f t="shared" si="1555"/>
        <v>5</v>
      </c>
      <c r="AGD56" s="27">
        <f t="shared" si="1556"/>
        <v>0</v>
      </c>
      <c r="AGE56" s="27">
        <f t="shared" si="1557"/>
        <v>0</v>
      </c>
      <c r="AGF56" s="27">
        <f t="shared" si="1558"/>
        <v>0</v>
      </c>
      <c r="AGG56" s="27">
        <f t="shared" si="1559"/>
        <v>0</v>
      </c>
      <c r="AGH56" s="27">
        <f t="shared" si="1560"/>
        <v>0</v>
      </c>
      <c r="AGI56" s="27">
        <f t="shared" si="1561"/>
        <v>4</v>
      </c>
      <c r="AGJ56" s="27">
        <f t="shared" si="1562"/>
        <v>0</v>
      </c>
      <c r="AGK56" s="27">
        <f t="shared" si="1563"/>
        <v>0</v>
      </c>
      <c r="AGL56" s="27">
        <f t="shared" si="1564"/>
        <v>5</v>
      </c>
      <c r="AGM56" s="27">
        <f t="shared" si="1565"/>
        <v>0</v>
      </c>
      <c r="AGN56" s="27">
        <f t="shared" si="1566"/>
        <v>0</v>
      </c>
      <c r="AGO56" s="27">
        <f t="shared" si="1567"/>
        <v>5</v>
      </c>
      <c r="AGP56" s="27">
        <f t="shared" si="1568"/>
        <v>0</v>
      </c>
      <c r="AGQ56" s="27">
        <f t="shared" si="1569"/>
        <v>0</v>
      </c>
      <c r="AGR56" s="27">
        <f t="shared" si="1570"/>
        <v>5</v>
      </c>
      <c r="AGS56" s="27">
        <f t="shared" si="1571"/>
        <v>0</v>
      </c>
      <c r="AGT56" s="27">
        <f t="shared" si="1572"/>
        <v>0</v>
      </c>
      <c r="AGU56" s="27">
        <f t="shared" si="1573"/>
        <v>5</v>
      </c>
      <c r="AGV56" s="27">
        <f t="shared" si="1574"/>
        <v>0</v>
      </c>
      <c r="AGW56" s="27">
        <f t="shared" si="1575"/>
        <v>0</v>
      </c>
      <c r="AGX56" s="27">
        <f t="shared" si="1576"/>
        <v>5</v>
      </c>
      <c r="AGY56" s="27">
        <f t="shared" si="1577"/>
        <v>0</v>
      </c>
      <c r="AGZ56" s="27">
        <f t="shared" si="1578"/>
        <v>0</v>
      </c>
      <c r="AHA56" s="27">
        <f t="shared" si="1579"/>
        <v>5</v>
      </c>
      <c r="AHB56" s="27">
        <f t="shared" si="1580"/>
        <v>0</v>
      </c>
      <c r="AHC56" s="27">
        <f t="shared" si="1581"/>
        <v>0</v>
      </c>
      <c r="AHD56" s="27">
        <f t="shared" si="1582"/>
        <v>0</v>
      </c>
      <c r="AHE56" s="27">
        <f t="shared" si="1583"/>
        <v>0</v>
      </c>
      <c r="AHF56" s="27">
        <f t="shared" si="1584"/>
        <v>0</v>
      </c>
      <c r="AHG56" s="27">
        <f t="shared" si="1585"/>
        <v>0</v>
      </c>
      <c r="AHH56" s="27">
        <f t="shared" si="1586"/>
        <v>0</v>
      </c>
      <c r="AHI56" s="27">
        <f t="shared" si="1587"/>
        <v>0</v>
      </c>
      <c r="AHJ56" s="27">
        <f t="shared" si="1588"/>
        <v>0</v>
      </c>
      <c r="AHK56" s="27">
        <f t="shared" si="1589"/>
        <v>0</v>
      </c>
      <c r="AHL56" s="27">
        <f t="shared" si="1590"/>
        <v>0</v>
      </c>
      <c r="AHM56" s="27">
        <f t="shared" si="1591"/>
        <v>0</v>
      </c>
      <c r="AHN56" s="27">
        <f t="shared" si="1592"/>
        <v>0</v>
      </c>
      <c r="AHO56" s="27">
        <f t="shared" si="1593"/>
        <v>0</v>
      </c>
      <c r="AHP56" s="27">
        <f t="shared" si="1594"/>
        <v>0</v>
      </c>
      <c r="AHQ56" s="27">
        <f t="shared" si="1595"/>
        <v>0</v>
      </c>
      <c r="AHR56" s="27">
        <f t="shared" si="1596"/>
        <v>0</v>
      </c>
      <c r="AHS56" s="27">
        <f t="shared" si="1597"/>
        <v>0</v>
      </c>
      <c r="AHT56" s="27">
        <f t="shared" si="1598"/>
        <v>0</v>
      </c>
      <c r="AHU56" s="27">
        <f t="shared" si="1599"/>
        <v>0</v>
      </c>
      <c r="AHV56" s="27">
        <f t="shared" si="1600"/>
        <v>0</v>
      </c>
      <c r="AHW56" s="27">
        <f t="shared" si="1601"/>
        <v>0</v>
      </c>
      <c r="AHX56" s="27">
        <f t="shared" si="1602"/>
        <v>0</v>
      </c>
      <c r="AHY56" s="27">
        <f t="shared" si="1603"/>
        <v>0</v>
      </c>
      <c r="AHZ56" s="27">
        <f t="shared" si="1604"/>
        <v>0</v>
      </c>
      <c r="AIA56" s="27">
        <f t="shared" si="1605"/>
        <v>0</v>
      </c>
      <c r="AIB56" s="27">
        <f t="shared" si="1606"/>
        <v>0</v>
      </c>
      <c r="AIC56" s="27">
        <f t="shared" si="1607"/>
        <v>0</v>
      </c>
      <c r="AID56" s="27">
        <f t="shared" si="1608"/>
        <v>0</v>
      </c>
      <c r="AIE56" s="27">
        <f t="shared" si="1609"/>
        <v>0</v>
      </c>
      <c r="AIF56" s="27">
        <f t="shared" si="1610"/>
        <v>0</v>
      </c>
      <c r="AIG56" s="27">
        <f t="shared" si="1611"/>
        <v>0</v>
      </c>
      <c r="AIH56" s="27">
        <f t="shared" si="1612"/>
        <v>0</v>
      </c>
      <c r="AII56" s="27">
        <f t="shared" si="1613"/>
        <v>0</v>
      </c>
      <c r="AIJ56" s="27">
        <f t="shared" si="1614"/>
        <v>0</v>
      </c>
      <c r="AIK56" s="27">
        <f t="shared" si="1615"/>
        <v>0</v>
      </c>
      <c r="AIL56" s="27">
        <f t="shared" si="1616"/>
        <v>0</v>
      </c>
      <c r="AIM56" s="27">
        <f t="shared" si="1617"/>
        <v>0</v>
      </c>
      <c r="AIN56" s="27">
        <f t="shared" si="1618"/>
        <v>0</v>
      </c>
      <c r="AIO56" s="27">
        <f t="shared" si="1619"/>
        <v>0</v>
      </c>
      <c r="AIP56" s="27">
        <f t="shared" si="1620"/>
        <v>0</v>
      </c>
      <c r="AIQ56" s="27">
        <f t="shared" si="1621"/>
        <v>0</v>
      </c>
      <c r="AIR56" s="27">
        <f t="shared" si="1622"/>
        <v>0</v>
      </c>
      <c r="AIT56" s="27">
        <v>1</v>
      </c>
      <c r="AIU56" s="27">
        <v>1</v>
      </c>
      <c r="AIV56" s="27">
        <v>1</v>
      </c>
      <c r="AIW56" s="27">
        <f t="shared" si="1623"/>
        <v>0</v>
      </c>
      <c r="AIX56" s="27">
        <f t="shared" si="1624"/>
        <v>0</v>
      </c>
      <c r="AIY56" s="27">
        <f t="shared" si="1625"/>
        <v>0</v>
      </c>
      <c r="AIZ56" s="27">
        <f t="shared" si="1626"/>
        <v>0</v>
      </c>
      <c r="AJA56" s="27">
        <f t="shared" si="1627"/>
        <v>0.5</v>
      </c>
      <c r="AJB56" s="27">
        <f t="shared" si="1628"/>
        <v>8</v>
      </c>
      <c r="AJC56" s="27">
        <f t="shared" si="1629"/>
        <v>0</v>
      </c>
      <c r="AJD56" s="27">
        <f t="shared" si="1630"/>
        <v>0</v>
      </c>
      <c r="AJE56" s="27">
        <f t="shared" si="1631"/>
        <v>1</v>
      </c>
      <c r="AJF56" s="27">
        <f t="shared" si="1632"/>
        <v>0</v>
      </c>
      <c r="AJG56" s="27">
        <f t="shared" si="1633"/>
        <v>2</v>
      </c>
      <c r="AJH56" s="27">
        <f t="shared" si="1634"/>
        <v>4</v>
      </c>
      <c r="AJI56" s="27">
        <f t="shared" si="1635"/>
        <v>0</v>
      </c>
      <c r="AJJ56" s="27">
        <f t="shared" si="1636"/>
        <v>0</v>
      </c>
      <c r="AJK56" s="27">
        <f t="shared" si="1637"/>
        <v>0</v>
      </c>
      <c r="AJL56" s="27">
        <f t="shared" si="1638"/>
        <v>0</v>
      </c>
      <c r="AJM56" s="27">
        <f t="shared" si="1639"/>
        <v>0</v>
      </c>
      <c r="AJN56" s="27">
        <f t="shared" si="1640"/>
        <v>0.125</v>
      </c>
      <c r="AJO56" s="27">
        <f t="shared" si="1641"/>
        <v>0</v>
      </c>
      <c r="AJP56" s="27">
        <f t="shared" si="1642"/>
        <v>0</v>
      </c>
      <c r="AJQ56" s="27">
        <f t="shared" si="1643"/>
        <v>1</v>
      </c>
      <c r="AJR56" s="27">
        <f t="shared" si="1644"/>
        <v>0</v>
      </c>
      <c r="AJS56" s="27">
        <f t="shared" si="1645"/>
        <v>0</v>
      </c>
      <c r="AJT56" s="27">
        <f t="shared" si="1646"/>
        <v>0.25</v>
      </c>
      <c r="AJU56" s="27">
        <f t="shared" si="1647"/>
        <v>0</v>
      </c>
      <c r="AJV56" s="27">
        <f t="shared" si="1648"/>
        <v>0</v>
      </c>
      <c r="AJW56" s="27">
        <f t="shared" si="1649"/>
        <v>0.25</v>
      </c>
      <c r="AJX56" s="27">
        <f t="shared" si="1650"/>
        <v>0</v>
      </c>
      <c r="AJY56" s="27">
        <f t="shared" si="1651"/>
        <v>0</v>
      </c>
      <c r="AJZ56" s="27">
        <f t="shared" si="1652"/>
        <v>0.25</v>
      </c>
      <c r="AKA56" s="27">
        <f t="shared" si="1653"/>
        <v>0</v>
      </c>
      <c r="AKB56" s="27">
        <f t="shared" si="1654"/>
        <v>0</v>
      </c>
      <c r="AKC56" s="27">
        <f t="shared" si="1655"/>
        <v>0.25</v>
      </c>
      <c r="AKD56" s="27">
        <f t="shared" si="1656"/>
        <v>0</v>
      </c>
      <c r="AKE56" s="27">
        <f t="shared" si="1657"/>
        <v>0</v>
      </c>
      <c r="AKF56" s="27">
        <f t="shared" si="1658"/>
        <v>0.25</v>
      </c>
      <c r="AKG56" s="27">
        <f t="shared" si="1659"/>
        <v>0</v>
      </c>
      <c r="AKH56" s="27">
        <f t="shared" si="1660"/>
        <v>0</v>
      </c>
      <c r="AKI56" s="27">
        <f t="shared" si="1661"/>
        <v>0</v>
      </c>
      <c r="AKJ56" s="27">
        <f t="shared" si="1662"/>
        <v>0</v>
      </c>
      <c r="AKK56" s="27">
        <f t="shared" si="1663"/>
        <v>0</v>
      </c>
      <c r="AKL56" s="27">
        <f t="shared" si="1664"/>
        <v>0</v>
      </c>
      <c r="AKM56" s="27">
        <f t="shared" si="1665"/>
        <v>0</v>
      </c>
      <c r="AKN56" s="27">
        <f t="shared" si="1666"/>
        <v>0</v>
      </c>
      <c r="AKO56" s="27">
        <f t="shared" si="1667"/>
        <v>0</v>
      </c>
      <c r="AKP56" s="27">
        <f t="shared" si="1668"/>
        <v>0</v>
      </c>
      <c r="AKQ56" s="27">
        <f t="shared" si="1669"/>
        <v>0</v>
      </c>
      <c r="AKR56" s="27">
        <f t="shared" si="1670"/>
        <v>0</v>
      </c>
      <c r="AKS56" s="27">
        <f t="shared" si="1671"/>
        <v>0</v>
      </c>
      <c r="AKT56" s="27">
        <f t="shared" si="1672"/>
        <v>0</v>
      </c>
      <c r="AKU56" s="27">
        <f t="shared" si="1673"/>
        <v>0</v>
      </c>
      <c r="AKV56" s="27">
        <f t="shared" si="1674"/>
        <v>0</v>
      </c>
      <c r="AKW56" s="27">
        <f t="shared" si="1675"/>
        <v>0</v>
      </c>
      <c r="AKX56" s="27">
        <f t="shared" si="1676"/>
        <v>0</v>
      </c>
      <c r="AKY56" s="27">
        <f t="shared" si="1677"/>
        <v>0</v>
      </c>
      <c r="AKZ56" s="27">
        <f t="shared" si="1678"/>
        <v>0</v>
      </c>
      <c r="ALA56" s="27">
        <f t="shared" si="1679"/>
        <v>0</v>
      </c>
      <c r="ALB56" s="27">
        <f t="shared" si="1680"/>
        <v>0</v>
      </c>
      <c r="ALC56" s="27">
        <f t="shared" si="1681"/>
        <v>0</v>
      </c>
      <c r="ALD56" s="27">
        <f t="shared" si="1682"/>
        <v>0</v>
      </c>
      <c r="ALE56" s="27">
        <f t="shared" si="1683"/>
        <v>0</v>
      </c>
      <c r="ALF56" s="27">
        <f t="shared" si="1684"/>
        <v>0</v>
      </c>
      <c r="ALG56" s="27">
        <f t="shared" si="1685"/>
        <v>0</v>
      </c>
      <c r="ALH56" s="27">
        <f t="shared" si="1686"/>
        <v>0</v>
      </c>
      <c r="ALI56" s="27">
        <f t="shared" si="1687"/>
        <v>0</v>
      </c>
      <c r="ALJ56" s="27">
        <f t="shared" si="1688"/>
        <v>0</v>
      </c>
      <c r="ALK56" s="27">
        <f t="shared" si="1689"/>
        <v>0</v>
      </c>
      <c r="ALL56" s="27">
        <f t="shared" si="1690"/>
        <v>0</v>
      </c>
      <c r="ALM56" s="27">
        <f t="shared" si="1691"/>
        <v>0</v>
      </c>
      <c r="ALN56" s="27">
        <f t="shared" si="1692"/>
        <v>0</v>
      </c>
      <c r="ALO56" s="27">
        <f t="shared" si="1693"/>
        <v>0</v>
      </c>
      <c r="ALP56" s="27">
        <f t="shared" si="1694"/>
        <v>0</v>
      </c>
      <c r="ALQ56" s="27">
        <f t="shared" si="1695"/>
        <v>0</v>
      </c>
      <c r="ALR56" s="27">
        <f t="shared" si="1696"/>
        <v>0</v>
      </c>
      <c r="ALS56" s="27">
        <f t="shared" si="1697"/>
        <v>0</v>
      </c>
      <c r="ALT56" s="27">
        <f t="shared" si="1698"/>
        <v>0</v>
      </c>
      <c r="ALU56" s="27">
        <f t="shared" si="1699"/>
        <v>0</v>
      </c>
      <c r="ALV56" s="27">
        <f t="shared" si="1700"/>
        <v>0</v>
      </c>
      <c r="ALW56" s="27">
        <f t="shared" si="1701"/>
        <v>0</v>
      </c>
      <c r="AMK56" s="28">
        <v>1744</v>
      </c>
      <c r="AML56" s="28">
        <f t="shared" si="1702"/>
        <v>1744</v>
      </c>
      <c r="AMN56" s="28">
        <v>1653</v>
      </c>
      <c r="AMO56" s="27" t="str">
        <f t="shared" si="1703"/>
        <v>1666</v>
      </c>
      <c r="AMP56" s="27" t="str">
        <f t="shared" si="1704"/>
        <v>1684</v>
      </c>
      <c r="AMQ56" s="27" t="str">
        <f t="shared" si="1705"/>
        <v>1680</v>
      </c>
      <c r="AMR56" s="27" t="str">
        <f t="shared" si="1706"/>
        <v>1680</v>
      </c>
      <c r="AMS56" s="27" t="str">
        <f t="shared" si="1707"/>
        <v>1680</v>
      </c>
      <c r="AMT56" s="27" t="str">
        <f t="shared" si="1708"/>
        <v>1680</v>
      </c>
      <c r="AMU56" s="27" t="str">
        <f t="shared" si="1709"/>
        <v>1680</v>
      </c>
      <c r="AMV56" s="27" t="str">
        <f t="shared" si="1710"/>
        <v>1713</v>
      </c>
      <c r="AMW56" s="27" t="str">
        <f t="shared" si="1711"/>
        <v>1704</v>
      </c>
      <c r="AMX56" s="27" t="str">
        <f t="shared" si="1712"/>
        <v>1704</v>
      </c>
      <c r="AMY56" s="27" t="str">
        <f t="shared" si="1713"/>
        <v>1704</v>
      </c>
      <c r="AMZ56" s="27" t="str">
        <f t="shared" si="1714"/>
        <v>1715</v>
      </c>
      <c r="ANA56" s="27" t="str">
        <f t="shared" si="1715"/>
        <v>1715</v>
      </c>
      <c r="ANB56" s="27" t="str">
        <f t="shared" si="1716"/>
        <v>1708</v>
      </c>
      <c r="ANC56" s="27" t="str">
        <f t="shared" si="1717"/>
        <v>1701</v>
      </c>
      <c r="AND56" s="27" t="str">
        <f t="shared" si="1718"/>
        <v>1701</v>
      </c>
      <c r="ANE56" s="27" t="str">
        <f t="shared" si="1719"/>
        <v>1701</v>
      </c>
      <c r="ANF56" s="27" t="str">
        <f t="shared" si="1720"/>
        <v>1701</v>
      </c>
      <c r="ANG56" s="27" t="str">
        <f t="shared" si="1721"/>
        <v>1701</v>
      </c>
      <c r="ANH56" s="27" t="str">
        <f t="shared" si="1722"/>
        <v>1701</v>
      </c>
      <c r="ANI56" s="27" t="str">
        <f t="shared" si="1723"/>
        <v>1716</v>
      </c>
      <c r="ANJ56" s="27" t="str">
        <f t="shared" si="1724"/>
        <v>1716</v>
      </c>
      <c r="ANK56" s="27" t="str">
        <f t="shared" si="1725"/>
        <v>1716</v>
      </c>
      <c r="ANL56" s="27" t="str">
        <f t="shared" si="1726"/>
        <v>1725</v>
      </c>
      <c r="ANM56" s="27" t="str">
        <f t="shared" si="1727"/>
        <v>1725</v>
      </c>
      <c r="ANN56" s="27" t="str">
        <f t="shared" si="1728"/>
        <v>1725</v>
      </c>
      <c r="ANO56" s="27" t="str">
        <f t="shared" si="1729"/>
        <v>1716</v>
      </c>
      <c r="ANP56" s="27" t="str">
        <f t="shared" si="1730"/>
        <v>1716</v>
      </c>
      <c r="ANQ56" s="27" t="str">
        <f t="shared" si="1731"/>
        <v>1716</v>
      </c>
      <c r="ANR56" s="27" t="str">
        <f t="shared" si="1732"/>
        <v>1730</v>
      </c>
      <c r="ANS56" s="27" t="str">
        <f t="shared" si="1733"/>
        <v>1730</v>
      </c>
      <c r="ANT56" s="27" t="str">
        <f t="shared" si="1734"/>
        <v>1730</v>
      </c>
      <c r="ANU56" s="27" t="str">
        <f t="shared" si="1735"/>
        <v>1743</v>
      </c>
      <c r="ANV56" s="27" t="str">
        <f t="shared" si="1736"/>
        <v>1743</v>
      </c>
      <c r="ANW56" s="27" t="str">
        <f t="shared" si="1737"/>
        <v>1743</v>
      </c>
      <c r="ANX56" s="27" t="str">
        <f t="shared" si="1738"/>
        <v>1752</v>
      </c>
      <c r="ANY56" s="27" t="str">
        <f t="shared" si="1739"/>
        <v>1752</v>
      </c>
      <c r="ANZ56" s="27" t="str">
        <f t="shared" si="1740"/>
        <v>1752</v>
      </c>
      <c r="AOA56" s="27" t="str">
        <f t="shared" si="1741"/>
        <v>1744</v>
      </c>
      <c r="AOB56" s="27" t="str">
        <f t="shared" si="1742"/>
        <v>1744</v>
      </c>
      <c r="AOC56" s="27" t="str">
        <f t="shared" si="1743"/>
        <v>1744</v>
      </c>
      <c r="AOD56" s="27" t="str">
        <f t="shared" si="1744"/>
        <v>1744</v>
      </c>
      <c r="AOE56" s="27" t="str">
        <f t="shared" si="1745"/>
        <v>1744</v>
      </c>
      <c r="AOF56" s="27" t="str">
        <f t="shared" si="1746"/>
        <v>1744</v>
      </c>
      <c r="AOG56" s="27" t="str">
        <f t="shared" si="1747"/>
        <v>1744</v>
      </c>
      <c r="AOH56" s="27" t="str">
        <f t="shared" si="1748"/>
        <v>1744</v>
      </c>
      <c r="AOI56" s="27" t="str">
        <f t="shared" si="1749"/>
        <v>1744</v>
      </c>
      <c r="AOJ56" s="27" t="str">
        <f t="shared" si="1750"/>
        <v>1744</v>
      </c>
      <c r="AOK56" s="27" t="str">
        <f t="shared" si="1751"/>
        <v>1744</v>
      </c>
      <c r="AOL56" s="27" t="str">
        <f t="shared" si="1752"/>
        <v>1744</v>
      </c>
      <c r="AOM56" s="27" t="str">
        <f t="shared" si="1753"/>
        <v>1744</v>
      </c>
      <c r="AON56" s="27" t="str">
        <f t="shared" si="1754"/>
        <v>1744</v>
      </c>
      <c r="AOO56" s="27" t="str">
        <f t="shared" si="1755"/>
        <v>1744</v>
      </c>
      <c r="AOP56" s="27" t="str">
        <f t="shared" si="1756"/>
        <v>1744</v>
      </c>
      <c r="AOQ56" s="27" t="str">
        <f t="shared" si="1757"/>
        <v>1744</v>
      </c>
      <c r="AOR56" s="27" t="str">
        <f t="shared" si="1758"/>
        <v>1744</v>
      </c>
      <c r="AOS56" s="27" t="str">
        <f t="shared" si="1759"/>
        <v>1744</v>
      </c>
      <c r="AOT56" s="27" t="str">
        <f t="shared" si="1760"/>
        <v>1744</v>
      </c>
      <c r="AOU56" s="27" t="str">
        <f t="shared" si="1761"/>
        <v>1744</v>
      </c>
      <c r="AOV56" s="27" t="str">
        <f t="shared" si="1762"/>
        <v>1744</v>
      </c>
      <c r="AOW56" s="27" t="str">
        <f t="shared" si="1763"/>
        <v>1744</v>
      </c>
      <c r="AOX56" s="27" t="str">
        <f t="shared" si="1764"/>
        <v>1744</v>
      </c>
      <c r="AOY56" s="27" t="str">
        <f t="shared" si="1765"/>
        <v>1744</v>
      </c>
      <c r="AOZ56" s="27" t="str">
        <f t="shared" si="1766"/>
        <v>1744</v>
      </c>
      <c r="APA56" s="27" t="str">
        <f t="shared" si="1767"/>
        <v>1744</v>
      </c>
      <c r="APB56" s="27" t="str">
        <f t="shared" si="1768"/>
        <v>1744</v>
      </c>
      <c r="APC56" s="27" t="str">
        <f t="shared" si="1769"/>
        <v>1744</v>
      </c>
      <c r="APD56" s="27" t="str">
        <f t="shared" si="1770"/>
        <v>1744</v>
      </c>
      <c r="APE56" s="27" t="str">
        <f t="shared" si="1771"/>
        <v>1744</v>
      </c>
      <c r="APF56" s="27" t="str">
        <f t="shared" si="1772"/>
        <v>1744</v>
      </c>
      <c r="APG56" s="27" t="str">
        <f t="shared" si="1773"/>
        <v>1744</v>
      </c>
      <c r="APH56" s="27" t="str">
        <f t="shared" si="1774"/>
        <v>1744</v>
      </c>
      <c r="API56" s="27" t="str">
        <f t="shared" si="1775"/>
        <v>1744</v>
      </c>
      <c r="APJ56" s="27" t="str">
        <f t="shared" si="1776"/>
        <v>1744</v>
      </c>
      <c r="APK56" s="27" t="str">
        <f t="shared" si="1777"/>
        <v>1744</v>
      </c>
      <c r="APL56" s="27" t="str">
        <f t="shared" si="1778"/>
        <v>1744</v>
      </c>
      <c r="APM56" s="27" t="str">
        <f t="shared" si="1779"/>
        <v>1744</v>
      </c>
      <c r="APN56" s="27" t="str">
        <f t="shared" si="1780"/>
        <v>1744</v>
      </c>
      <c r="APO56" s="27" t="str">
        <f t="shared" si="1781"/>
        <v>1744</v>
      </c>
      <c r="APP56" s="27" t="str">
        <f t="shared" si="1782"/>
        <v>1744</v>
      </c>
      <c r="APQ56" s="27" t="str">
        <f t="shared" si="1783"/>
        <v>1744</v>
      </c>
      <c r="APR56" s="27" t="str">
        <f t="shared" si="1784"/>
        <v>1744</v>
      </c>
    </row>
    <row r="57" spans="1:1011 1025:1110" x14ac:dyDescent="0.35">
      <c r="A57" s="27">
        <v>31</v>
      </c>
      <c r="B57" s="84" t="s">
        <v>121</v>
      </c>
      <c r="C57" s="91">
        <f>VLOOKUP(A57, Rankings!$A$2:$AN$129, 40, FALSE)</f>
        <v>55</v>
      </c>
      <c r="D57" s="24" t="s">
        <v>374</v>
      </c>
      <c r="I57" s="29">
        <f t="shared" si="893"/>
        <v>16.666666666666664</v>
      </c>
      <c r="L57" s="27" t="s">
        <v>2385</v>
      </c>
      <c r="M57" s="27" t="s">
        <v>2447</v>
      </c>
      <c r="N57" s="27" t="s">
        <v>2706</v>
      </c>
      <c r="O57" s="27" t="s">
        <v>2913</v>
      </c>
      <c r="P57" s="27" t="s">
        <v>24</v>
      </c>
      <c r="Q57" s="27" t="s">
        <v>24</v>
      </c>
      <c r="R57" s="27" t="s">
        <v>3557</v>
      </c>
      <c r="S57" s="27" t="s">
        <v>24</v>
      </c>
      <c r="T57" s="27" t="s">
        <v>3713</v>
      </c>
      <c r="U57" s="27" t="s">
        <v>3931</v>
      </c>
      <c r="V57" s="27" t="s">
        <v>4023</v>
      </c>
      <c r="W57" s="27" t="s">
        <v>4253</v>
      </c>
      <c r="X57" s="27" t="s">
        <v>24</v>
      </c>
      <c r="Y57" s="27" t="s">
        <v>24</v>
      </c>
      <c r="Z57" s="27" t="s">
        <v>4613</v>
      </c>
      <c r="AA57" s="27" t="s">
        <v>4675</v>
      </c>
      <c r="AB57" s="27" t="s">
        <v>4769</v>
      </c>
      <c r="AC57" s="27" t="s">
        <v>24</v>
      </c>
      <c r="AD57" s="27" t="s">
        <v>4852</v>
      </c>
      <c r="AE57" s="27" t="s">
        <v>4999</v>
      </c>
      <c r="AF57" s="27" t="s">
        <v>5084</v>
      </c>
      <c r="AG57" s="27" t="s">
        <v>5203</v>
      </c>
      <c r="AH57" s="27" t="s">
        <v>24</v>
      </c>
      <c r="AI57" s="27" t="s">
        <v>5463</v>
      </c>
      <c r="AJ57" s="27" t="s">
        <v>24</v>
      </c>
      <c r="AK57" s="27" t="s">
        <v>24</v>
      </c>
      <c r="AL57" s="27" t="s">
        <v>5783</v>
      </c>
      <c r="AM57" s="27" t="s">
        <v>5836</v>
      </c>
      <c r="AN57" s="27" t="s">
        <v>24</v>
      </c>
      <c r="AO57" s="27" t="s">
        <v>6079</v>
      </c>
      <c r="AP57" s="27" t="s">
        <v>24</v>
      </c>
      <c r="AQ57" s="27" t="s">
        <v>24</v>
      </c>
      <c r="AR57" s="27" t="s">
        <v>6366</v>
      </c>
      <c r="AS57" s="27" t="s">
        <v>24</v>
      </c>
      <c r="AT57" s="27" t="s">
        <v>24</v>
      </c>
      <c r="AU57" s="27" t="s">
        <v>6716</v>
      </c>
      <c r="AV57" s="27" t="s">
        <v>24</v>
      </c>
      <c r="AW57" s="27" t="s">
        <v>24</v>
      </c>
      <c r="AX57" s="27" t="s">
        <v>6969</v>
      </c>
      <c r="AY57" s="27" t="s">
        <v>24</v>
      </c>
      <c r="AZ57" s="27" t="s">
        <v>24</v>
      </c>
      <c r="BA57" s="27" t="s">
        <v>24</v>
      </c>
      <c r="BB57" s="27" t="s">
        <v>24</v>
      </c>
      <c r="BC57" s="27" t="s">
        <v>24</v>
      </c>
      <c r="BD57" s="27" t="s">
        <v>24</v>
      </c>
      <c r="BE57" s="27" t="s">
        <v>24</v>
      </c>
      <c r="BF57" s="27" t="s">
        <v>24</v>
      </c>
      <c r="BG57" s="27" t="s">
        <v>24</v>
      </c>
      <c r="BH57" s="27" t="s">
        <v>24</v>
      </c>
      <c r="BI57" s="27" t="s">
        <v>24</v>
      </c>
      <c r="BJ57" s="27" t="s">
        <v>24</v>
      </c>
      <c r="BK57" s="27" t="s">
        <v>24</v>
      </c>
      <c r="BL57" s="27" t="s">
        <v>24</v>
      </c>
      <c r="BM57" s="27" t="s">
        <v>24</v>
      </c>
      <c r="BN57" s="27" t="s">
        <v>24</v>
      </c>
      <c r="BO57" s="27" t="s">
        <v>24</v>
      </c>
      <c r="BP57" s="27" t="s">
        <v>24</v>
      </c>
      <c r="BQ57" s="27" t="s">
        <v>24</v>
      </c>
      <c r="BR57" s="27" t="s">
        <v>24</v>
      </c>
      <c r="BS57" s="27" t="s">
        <v>24</v>
      </c>
      <c r="BT57" s="27" t="s">
        <v>24</v>
      </c>
      <c r="BU57" s="27" t="s">
        <v>24</v>
      </c>
      <c r="BV57" s="27" t="s">
        <v>24</v>
      </c>
      <c r="BW57" s="27" t="s">
        <v>24</v>
      </c>
      <c r="BX57" s="27" t="s">
        <v>24</v>
      </c>
      <c r="BY57" s="27" t="s">
        <v>24</v>
      </c>
      <c r="BZ57" s="27" t="s">
        <v>24</v>
      </c>
      <c r="CA57" s="27" t="s">
        <v>24</v>
      </c>
      <c r="CB57" s="27" t="s">
        <v>24</v>
      </c>
      <c r="CC57" s="27" t="s">
        <v>24</v>
      </c>
      <c r="CD57" s="27" t="s">
        <v>24</v>
      </c>
      <c r="CE57" s="27" t="s">
        <v>24</v>
      </c>
      <c r="CF57" s="27" t="s">
        <v>24</v>
      </c>
      <c r="CG57" s="27" t="s">
        <v>24</v>
      </c>
      <c r="CH57" s="27" t="s">
        <v>24</v>
      </c>
      <c r="CI57" s="27" t="s">
        <v>24</v>
      </c>
      <c r="CJ57" s="27" t="s">
        <v>24</v>
      </c>
      <c r="CK57" s="27" t="s">
        <v>24</v>
      </c>
      <c r="CL57" s="27" t="s">
        <v>24</v>
      </c>
      <c r="CM57" s="27" t="s">
        <v>24</v>
      </c>
      <c r="CN57" s="27" t="s">
        <v>24</v>
      </c>
      <c r="CO57" s="27" t="s">
        <v>24</v>
      </c>
      <c r="CQ57" s="28">
        <f t="shared" si="894"/>
        <v>6</v>
      </c>
      <c r="CR57" s="28">
        <f t="shared" si="895"/>
        <v>0</v>
      </c>
      <c r="CS57" s="28">
        <f t="shared" si="896"/>
        <v>2</v>
      </c>
      <c r="CT57" s="28">
        <f t="shared" si="897"/>
        <v>4</v>
      </c>
      <c r="CU57" s="28">
        <f t="shared" si="898"/>
        <v>5</v>
      </c>
      <c r="CV57" s="28">
        <f t="shared" si="899"/>
        <v>0</v>
      </c>
      <c r="CW57" s="28">
        <f t="shared" si="900"/>
        <v>1</v>
      </c>
      <c r="CX57" s="28">
        <f t="shared" si="901"/>
        <v>3</v>
      </c>
      <c r="CY57" s="28">
        <f t="shared" si="902"/>
        <v>2</v>
      </c>
      <c r="CZ57" s="28">
        <f t="shared" si="903"/>
        <v>2</v>
      </c>
      <c r="DA57" s="28">
        <f t="shared" si="904"/>
        <v>1</v>
      </c>
      <c r="DB57" s="28">
        <f t="shared" si="905"/>
        <v>3</v>
      </c>
      <c r="DC57" s="28">
        <f t="shared" si="906"/>
        <v>1</v>
      </c>
      <c r="DD57" s="28">
        <f t="shared" si="907"/>
        <v>0</v>
      </c>
      <c r="DE57" s="28">
        <f t="shared" si="908"/>
        <v>0</v>
      </c>
      <c r="DF57" s="28">
        <f t="shared" si="909"/>
        <v>1</v>
      </c>
      <c r="DG57" s="28">
        <f t="shared" si="910"/>
        <v>0</v>
      </c>
      <c r="DH57" s="28">
        <f t="shared" si="911"/>
        <v>0</v>
      </c>
      <c r="DI57" s="28">
        <f t="shared" si="912"/>
        <v>0</v>
      </c>
      <c r="DJ57" s="28">
        <f t="shared" si="913"/>
        <v>1</v>
      </c>
      <c r="DK57" s="28">
        <f t="shared" si="914"/>
        <v>0</v>
      </c>
      <c r="DL57" s="28">
        <f t="shared" si="915"/>
        <v>0</v>
      </c>
      <c r="DM57" s="28">
        <f t="shared" si="916"/>
        <v>0</v>
      </c>
      <c r="DN57" s="28">
        <f t="shared" si="917"/>
        <v>0</v>
      </c>
      <c r="DO57" s="28">
        <f t="shared" si="918"/>
        <v>4</v>
      </c>
      <c r="DP57" s="28">
        <f t="shared" si="919"/>
        <v>7</v>
      </c>
      <c r="DR57">
        <f t="shared" si="920"/>
        <v>4</v>
      </c>
      <c r="DS57">
        <f t="shared" si="921"/>
        <v>3</v>
      </c>
      <c r="DT57">
        <f t="shared" si="922"/>
        <v>1</v>
      </c>
      <c r="DU57">
        <f t="shared" si="923"/>
        <v>6</v>
      </c>
      <c r="DV57">
        <f t="shared" si="924"/>
        <v>0</v>
      </c>
      <c r="DW57">
        <f t="shared" si="925"/>
        <v>0</v>
      </c>
      <c r="DX57">
        <f t="shared" si="926"/>
        <v>5</v>
      </c>
      <c r="DY57">
        <f t="shared" si="927"/>
        <v>0</v>
      </c>
      <c r="DZ57">
        <f t="shared" si="928"/>
        <v>1</v>
      </c>
      <c r="EA57">
        <f t="shared" si="929"/>
        <v>7</v>
      </c>
      <c r="EB57">
        <f t="shared" si="930"/>
        <v>9</v>
      </c>
      <c r="EC57">
        <f t="shared" si="931"/>
        <v>4</v>
      </c>
      <c r="ED57">
        <f t="shared" si="932"/>
        <v>0</v>
      </c>
      <c r="EE57">
        <f t="shared" si="933"/>
        <v>0</v>
      </c>
      <c r="EF57">
        <f t="shared" si="934"/>
        <v>4</v>
      </c>
      <c r="EG57">
        <f t="shared" si="935"/>
        <v>8</v>
      </c>
      <c r="EH57">
        <f t="shared" si="936"/>
        <v>8</v>
      </c>
      <c r="EI57">
        <f t="shared" si="937"/>
        <v>0</v>
      </c>
      <c r="EJ57">
        <f t="shared" si="938"/>
        <v>8</v>
      </c>
      <c r="EK57">
        <f t="shared" si="939"/>
        <v>12</v>
      </c>
      <c r="EL57">
        <f t="shared" si="940"/>
        <v>4</v>
      </c>
      <c r="EM57">
        <f t="shared" si="941"/>
        <v>6</v>
      </c>
      <c r="EN57">
        <f t="shared" si="942"/>
        <v>0</v>
      </c>
      <c r="EO57">
        <f t="shared" si="943"/>
        <v>3</v>
      </c>
      <c r="EP57">
        <f t="shared" si="944"/>
        <v>0</v>
      </c>
      <c r="EQ57">
        <f t="shared" si="945"/>
        <v>0</v>
      </c>
      <c r="ER57">
        <f t="shared" si="946"/>
        <v>1</v>
      </c>
      <c r="ES57">
        <f t="shared" si="947"/>
        <v>5</v>
      </c>
      <c r="ET57">
        <f t="shared" si="948"/>
        <v>0</v>
      </c>
      <c r="EU57">
        <f t="shared" si="949"/>
        <v>1</v>
      </c>
      <c r="EV57">
        <f t="shared" si="950"/>
        <v>0</v>
      </c>
      <c r="EW57">
        <f t="shared" si="951"/>
        <v>0</v>
      </c>
      <c r="EX57">
        <f t="shared" si="952"/>
        <v>1</v>
      </c>
      <c r="EY57">
        <f t="shared" si="953"/>
        <v>0</v>
      </c>
      <c r="EZ57">
        <f t="shared" si="954"/>
        <v>0</v>
      </c>
      <c r="FA57">
        <f t="shared" si="955"/>
        <v>1</v>
      </c>
      <c r="FB57">
        <f t="shared" si="956"/>
        <v>0</v>
      </c>
      <c r="FC57">
        <f t="shared" si="957"/>
        <v>0</v>
      </c>
      <c r="FD57">
        <f t="shared" si="958"/>
        <v>16</v>
      </c>
      <c r="FE57">
        <f t="shared" si="959"/>
        <v>0</v>
      </c>
      <c r="FF57">
        <f t="shared" si="960"/>
        <v>0</v>
      </c>
      <c r="FG57">
        <f t="shared" si="961"/>
        <v>0</v>
      </c>
      <c r="FH57">
        <f t="shared" si="962"/>
        <v>0</v>
      </c>
      <c r="FI57">
        <f t="shared" si="963"/>
        <v>0</v>
      </c>
      <c r="FJ57">
        <f t="shared" si="964"/>
        <v>0</v>
      </c>
      <c r="FK57">
        <f t="shared" si="965"/>
        <v>0</v>
      </c>
      <c r="FL57">
        <f t="shared" si="966"/>
        <v>0</v>
      </c>
      <c r="FM57">
        <f t="shared" si="967"/>
        <v>0</v>
      </c>
      <c r="FN57">
        <f t="shared" si="968"/>
        <v>0</v>
      </c>
      <c r="FO57">
        <f t="shared" si="969"/>
        <v>0</v>
      </c>
      <c r="FP57">
        <f t="shared" si="970"/>
        <v>0</v>
      </c>
      <c r="FQ57">
        <f t="shared" si="971"/>
        <v>0</v>
      </c>
      <c r="FR57">
        <f t="shared" si="972"/>
        <v>0</v>
      </c>
      <c r="FS57">
        <f t="shared" si="973"/>
        <v>0</v>
      </c>
      <c r="FT57">
        <f t="shared" si="974"/>
        <v>0</v>
      </c>
      <c r="FU57">
        <f t="shared" si="975"/>
        <v>0</v>
      </c>
      <c r="FV57">
        <f t="shared" si="976"/>
        <v>0</v>
      </c>
      <c r="FW57">
        <f t="shared" si="977"/>
        <v>0</v>
      </c>
      <c r="FX57">
        <f t="shared" si="978"/>
        <v>0</v>
      </c>
      <c r="FY57">
        <f t="shared" si="979"/>
        <v>0</v>
      </c>
      <c r="FZ57">
        <f t="shared" si="980"/>
        <v>0</v>
      </c>
      <c r="GA57">
        <f t="shared" si="981"/>
        <v>0</v>
      </c>
      <c r="GB57">
        <f t="shared" si="982"/>
        <v>0</v>
      </c>
      <c r="GC57">
        <f t="shared" si="983"/>
        <v>0</v>
      </c>
      <c r="GD57">
        <f t="shared" si="984"/>
        <v>0</v>
      </c>
      <c r="GE57">
        <f t="shared" si="985"/>
        <v>0</v>
      </c>
      <c r="GF57">
        <f t="shared" si="986"/>
        <v>0</v>
      </c>
      <c r="GG57">
        <f t="shared" si="987"/>
        <v>0</v>
      </c>
      <c r="GH57">
        <f t="shared" si="988"/>
        <v>0</v>
      </c>
      <c r="GI57">
        <f t="shared" si="989"/>
        <v>0</v>
      </c>
      <c r="GJ57">
        <f t="shared" si="990"/>
        <v>0</v>
      </c>
      <c r="GK57">
        <f t="shared" si="991"/>
        <v>0</v>
      </c>
      <c r="GL57">
        <f t="shared" si="992"/>
        <v>0</v>
      </c>
      <c r="GM57">
        <f t="shared" si="993"/>
        <v>0</v>
      </c>
      <c r="GN57">
        <f t="shared" si="994"/>
        <v>0</v>
      </c>
      <c r="GO57">
        <f t="shared" si="995"/>
        <v>0</v>
      </c>
      <c r="GP57">
        <f t="shared" si="996"/>
        <v>0</v>
      </c>
      <c r="GQ57">
        <f t="shared" si="997"/>
        <v>0</v>
      </c>
      <c r="GR57">
        <f t="shared" si="998"/>
        <v>0</v>
      </c>
      <c r="GS57">
        <f t="shared" si="999"/>
        <v>0</v>
      </c>
      <c r="GT57">
        <f t="shared" si="1000"/>
        <v>0</v>
      </c>
      <c r="GU57">
        <f t="shared" si="1001"/>
        <v>0</v>
      </c>
      <c r="GW57" s="28">
        <f t="shared" si="1002"/>
        <v>5.9528367946357585</v>
      </c>
      <c r="GX57" s="28">
        <f t="shared" si="1003"/>
        <v>3.7718910978374325</v>
      </c>
      <c r="GY57" s="28">
        <f t="shared" si="1004"/>
        <v>0.96481366877483787</v>
      </c>
      <c r="GZ57" s="28">
        <f t="shared" si="1005"/>
        <v>0.79780442836869991</v>
      </c>
      <c r="HA57" s="28">
        <f t="shared" si="1006"/>
        <v>0</v>
      </c>
      <c r="HB57" s="28">
        <f t="shared" si="1007"/>
        <v>8.4903450900043556</v>
      </c>
      <c r="HC57" s="28">
        <f t="shared" si="1008"/>
        <v>0.49409599330338139</v>
      </c>
      <c r="HE57">
        <f>IFERROR(VLOOKUP(_xlfn.NUMBERVALUE(MID(L57, SEARCH("!", L57)+1, SEARCH("+", L57)-SEARCH("!", L57)-1)), Rankings!$A$2:$BK$129, 63, FALSE),0)</f>
        <v>0.75344353640165429</v>
      </c>
      <c r="HF57">
        <f>IFERROR(VLOOKUP(_xlfn.NUMBERVALUE(MID(M57, SEARCH("!", M57)+1, SEARCH("+", M57)-SEARCH("!", M57)-1)), Rankings!$A$2:$BK$129, 63, FALSE),0)</f>
        <v>0.24207078116458031</v>
      </c>
      <c r="HG57">
        <f>IFERROR(VLOOKUP(_xlfn.NUMBERVALUE(MID(N57, SEARCH("!", N57)+1, SEARCH("+", N57)-SEARCH("!", N57)-1)), Rankings!$A$2:$BK$129, 63, FALSE),0)</f>
        <v>0.28217564650947347</v>
      </c>
      <c r="HH57">
        <f>IFERROR(VLOOKUP(_xlfn.NUMBERVALUE(MID(O57, SEARCH("!", O57)+1, SEARCH("+", O57)-SEARCH("!", O57)-1)), Rankings!$A$2:$BK$129, 63, FALSE),0)</f>
        <v>0.58916834362897619</v>
      </c>
      <c r="HI57">
        <f>IFERROR(VLOOKUP(_xlfn.NUMBERVALUE(MID(P57, SEARCH("!", P57)+1, SEARCH("+", P57)-SEARCH("!", P57)-1)), Rankings!$A$2:$BK$129, 63, FALSE),0)</f>
        <v>0</v>
      </c>
      <c r="HJ57">
        <f>IFERROR(VLOOKUP(_xlfn.NUMBERVALUE(MID(Q57, SEARCH("!", Q57)+1, SEARCH("+", Q57)-SEARCH("!", Q57)-1)), Rankings!$A$2:$BK$129, 63, FALSE),0)</f>
        <v>0</v>
      </c>
      <c r="HK57">
        <f>IFERROR(VLOOKUP(_xlfn.NUMBERVALUE(MID(R57, SEARCH("!", R57)+1, SEARCH("+", R57)-SEARCH("!", R57)-1)), Rankings!$A$2:$BK$129, 63, FALSE),0)</f>
        <v>0.59685324237275783</v>
      </c>
      <c r="HL57">
        <f>IFERROR(VLOOKUP(_xlfn.NUMBERVALUE(MID(S57, SEARCH("!", S57)+1, SEARCH("+", S57)-SEARCH("!", S57)-1)), Rankings!$A$2:$BK$129, 63, FALSE),0)</f>
        <v>0</v>
      </c>
      <c r="HM57">
        <f>IFERROR(VLOOKUP(_xlfn.NUMBERVALUE(MID(T57, SEARCH("!", T57)+1, SEARCH("+", T57)-SEARCH("!", T57)-1)), Rankings!$A$2:$BK$129, 63, FALSE),0)</f>
        <v>0.58916834362897619</v>
      </c>
      <c r="HN57">
        <f>IFERROR(VLOOKUP(_xlfn.NUMBERVALUE(MID(U57, SEARCH("!", U57)+1, SEARCH("+", U57)-SEARCH("!", U57)-1)), Rankings!$A$2:$BK$129, 63, FALSE),0)</f>
        <v>0.32475203016907939</v>
      </c>
      <c r="HO57">
        <f>IFERROR(VLOOKUP(_xlfn.NUMBERVALUE(MID(V57, SEARCH("!", V57)+1, SEARCH("+", V57)-SEARCH("!", V57)-1)), Rankings!$A$2:$BK$129, 63, FALSE),0)</f>
        <v>0.36796042640207999</v>
      </c>
      <c r="HP57">
        <f>IFERROR(VLOOKUP(_xlfn.NUMBERVALUE(MID(W57, SEARCH("!", W57)+1, SEARCH("+", W57)-SEARCH("!", W57)-1)), Rankings!$A$2:$BK$129, 63, FALSE),0)</f>
        <v>0.55701309868628646</v>
      </c>
      <c r="HQ57">
        <f>IFERROR(VLOOKUP(_xlfn.NUMBERVALUE(MID(X57, SEARCH("!", X57)+1, SEARCH("+", X57)-SEARCH("!", X57)-1)), Rankings!$A$2:$BK$129, 63, FALSE),0)</f>
        <v>0</v>
      </c>
      <c r="HR57">
        <f>IFERROR(VLOOKUP(_xlfn.NUMBERVALUE(MID(Y57, SEARCH("!", Y57)+1, SEARCH("+", Y57)-SEARCH("!", Y57)-1)), Rankings!$A$2:$BK$129, 63, FALSE),0)</f>
        <v>0</v>
      </c>
      <c r="HS57">
        <f>IFERROR(VLOOKUP(_xlfn.NUMBERVALUE(MID(Z57, SEARCH("!", Z57)+1, SEARCH("+", Z57)-SEARCH("!", Z57)-1)), Rankings!$A$2:$BK$129, 63, FALSE),0)</f>
        <v>0.79780442836869991</v>
      </c>
      <c r="HT57">
        <f>IFERROR(VLOOKUP(_xlfn.NUMBERVALUE(MID(AA57, SEARCH("!", AA57)+1, SEARCH("+", AA57)-SEARCH("!", AA57)-1)), Rankings!$A$2:$BK$129, 63, FALSE),0)</f>
        <v>0.37517193274790295</v>
      </c>
      <c r="HU57">
        <f>IFERROR(VLOOKUP(_xlfn.NUMBERVALUE(MID(AB57, SEARCH("!", AB57)+1, SEARCH("+", AB57)-SEARCH("!", AB57)-1)), Rankings!$A$2:$BK$129, 63, FALSE),0)</f>
        <v>0.58916834362897619</v>
      </c>
      <c r="HV57">
        <f>IFERROR(VLOOKUP(_xlfn.NUMBERVALUE(MID(AC57, SEARCH("!", AC57)+1, SEARCH("+", AC57)-SEARCH("!", AC57)-1)), Rankings!$A$2:$BK$129, 63, FALSE),0)</f>
        <v>0</v>
      </c>
      <c r="HW57">
        <f>IFERROR(VLOOKUP(_xlfn.NUMBERVALUE(MID(AD57, SEARCH("!", AD57)+1, SEARCH("+", AD57)-SEARCH("!", AD57)-1)), Rankings!$A$2:$BK$129, 63, FALSE),0)</f>
        <v>0.59685324237275783</v>
      </c>
      <c r="HX57">
        <f>IFERROR(VLOOKUP(_xlfn.NUMBERVALUE(MID(AE57, SEARCH("!", AE57)+1, SEARCH("+", AE57)-SEARCH("!", AE57)-1)), Rankings!$A$2:$BK$129, 63, FALSE),0)</f>
        <v>0.59685324237275783</v>
      </c>
      <c r="HY57">
        <f>IFERROR(VLOOKUP(_xlfn.NUMBERVALUE(MID(AF57, SEARCH("!", AF57)+1, SEARCH("+", AF57)-SEARCH("!", AF57)-1)), Rankings!$A$2:$BK$129, 63, FALSE),0)</f>
        <v>0.57303453247194758</v>
      </c>
      <c r="HZ57">
        <f>IFERROR(VLOOKUP(_xlfn.NUMBERVALUE(MID(AG57, SEARCH("!", AG57)+1, SEARCH("+", AG57)-SEARCH("!", AG57)-1)), Rankings!$A$2:$BK$129, 63, FALSE),0)</f>
        <v>0.32475203016907939</v>
      </c>
      <c r="IA57">
        <f>IFERROR(VLOOKUP(_xlfn.NUMBERVALUE(MID(AH57, SEARCH("!", AH57)+1, SEARCH("+", AH57)-SEARCH("!", AH57)-1)), Rankings!$A$2:$BK$129, 63, FALSE),0)</f>
        <v>0</v>
      </c>
      <c r="IB57">
        <f>IFERROR(VLOOKUP(_xlfn.NUMBERVALUE(MID(AI57, SEARCH("!", AI57)+1, SEARCH("+", AI57)-SEARCH("!", AI57)-1)), Rankings!$A$2:$BK$129, 63, FALSE),0)</f>
        <v>0.34376997880440241</v>
      </c>
      <c r="IC57">
        <f>IFERROR(VLOOKUP(_xlfn.NUMBERVALUE(MID(AJ57, SEARCH("!", AJ57)+1, SEARCH("+", AJ57)-SEARCH("!", AJ57)-1)), Rankings!$A$2:$BK$129, 63, FALSE),0)</f>
        <v>0</v>
      </c>
      <c r="ID57">
        <f>IFERROR(VLOOKUP(_xlfn.NUMBERVALUE(MID(AK57, SEARCH("!", AK57)+1, SEARCH("+", AK57)-SEARCH("!", AK57)-1)), Rankings!$A$2:$BK$129, 63, FALSE),0)</f>
        <v>0</v>
      </c>
      <c r="IE57">
        <f>IFERROR(VLOOKUP(_xlfn.NUMBERVALUE(MID(AL57, SEARCH("!", AL57)+1, SEARCH("+", AL57)-SEARCH("!", AL57)-1)), Rankings!$A$2:$BK$129, 63, FALSE),0)</f>
        <v>0.63476701070308261</v>
      </c>
      <c r="IF57">
        <f>IFERROR(VLOOKUP(_xlfn.NUMBERVALUE(MID(AM57, SEARCH("!", AM57)+1, SEARCH("+", AM57)-SEARCH("!", AM57)-1)), Rankings!$A$2:$BK$129, 63, FALSE),0)</f>
        <v>0.37517193274790295</v>
      </c>
      <c r="IG57">
        <f>IFERROR(VLOOKUP(_xlfn.NUMBERVALUE(MID(AN57, SEARCH("!", AN57)+1, SEARCH("+", AN57)-SEARCH("!", AN57)-1)), Rankings!$A$2:$BK$129, 63, FALSE),0)</f>
        <v>0</v>
      </c>
      <c r="IH57">
        <f>IFERROR(VLOOKUP(_xlfn.NUMBERVALUE(MID(AO57, SEARCH("!", AO57)+1, SEARCH("+", AO57)-SEARCH("!", AO57)-1)), Rankings!$A$2:$BK$129, 63, FALSE),0)</f>
        <v>0.33365094160577863</v>
      </c>
      <c r="II57">
        <f>IFERROR(VLOOKUP(_xlfn.NUMBERVALUE(MID(AP57, SEARCH("!", AP57)+1, SEARCH("+", AP57)-SEARCH("!", AP57)-1)), Rankings!$A$2:$BK$129, 63, FALSE),0)</f>
        <v>0</v>
      </c>
      <c r="IJ57">
        <f>IFERROR(VLOOKUP(_xlfn.NUMBERVALUE(MID(AQ57, SEARCH("!", AQ57)+1, SEARCH("+", AQ57)-SEARCH("!", AQ57)-1)), Rankings!$A$2:$BK$129, 63, FALSE),0)</f>
        <v>0</v>
      </c>
      <c r="IK57">
        <f>IFERROR(VLOOKUP(_xlfn.NUMBERVALUE(MID(AR57, SEARCH("!", AR57)+1, SEARCH("+", AR57)-SEARCH("!", AR57)-1)), Rankings!$A$2:$BK$129, 63, FALSE),0)</f>
        <v>0.49746150550076101</v>
      </c>
      <c r="IL57">
        <f>IFERROR(VLOOKUP(_xlfn.NUMBERVALUE(MID(AS57, SEARCH("!", AS57)+1, SEARCH("+", AS57)-SEARCH("!", AS57)-1)), Rankings!$A$2:$BK$129, 63, FALSE),0)</f>
        <v>0</v>
      </c>
      <c r="IM57">
        <f>IFERROR(VLOOKUP(_xlfn.NUMBERVALUE(MID(AT57, SEARCH("!", AT57)+1, SEARCH("+", AT57)-SEARCH("!", AT57)-1)), Rankings!$A$2:$BK$129, 63, FALSE),0)</f>
        <v>0</v>
      </c>
      <c r="IN57">
        <f>IFERROR(VLOOKUP(_xlfn.NUMBERVALUE(MID(AU57, SEARCH("!", AU57)+1, SEARCH("+", AU57)-SEARCH("!", AU57)-1)), Rankings!$A$2:$BK$129, 63, FALSE),0)</f>
        <v>0.34847699079011563</v>
      </c>
      <c r="IO57">
        <f>IFERROR(VLOOKUP(_xlfn.NUMBERVALUE(MID(AV57, SEARCH("!", AV57)+1, SEARCH("+", AV57)-SEARCH("!", AV57)-1)), Rankings!$A$2:$BK$129, 63, FALSE),0)</f>
        <v>0</v>
      </c>
      <c r="IP57">
        <f>IFERROR(VLOOKUP(_xlfn.NUMBERVALUE(MID(AW57, SEARCH("!", AW57)+1, SEARCH("+", AW57)-SEARCH("!", AW57)-1)), Rankings!$A$2:$BK$129, 63, FALSE),0)</f>
        <v>0</v>
      </c>
      <c r="IQ57">
        <f>IFERROR(VLOOKUP(_xlfn.NUMBERVALUE(MID(AX57, SEARCH("!", AX57)+1, SEARCH("+", AX57)-SEARCH("!", AX57)-1)), Rankings!$A$2:$BK$129, 63, FALSE),0)</f>
        <v>0.79780442836869991</v>
      </c>
      <c r="IR57">
        <f>IFERROR(VLOOKUP(_xlfn.NUMBERVALUE(MID(AY57, SEARCH("!", AY57)+1, SEARCH("+", AY57)-SEARCH("!", AY57)-1)), Rankings!$A$2:$BK$129, 63, FALSE),0)</f>
        <v>0</v>
      </c>
      <c r="IS57">
        <f>IFERROR(VLOOKUP(_xlfn.NUMBERVALUE(MID(AZ57, SEARCH("!", AZ57)+1, SEARCH("+", AZ57)-SEARCH("!", AZ57)-1)), Rankings!$A$2:$BK$129, 63, FALSE),0)</f>
        <v>0</v>
      </c>
      <c r="IT57">
        <f>IFERROR(VLOOKUP(_xlfn.NUMBERVALUE(MID(BA57, SEARCH("!", BA57)+1, SEARCH("+", BA57)-SEARCH("!", BA57)-1)), Rankings!$A$2:$BK$129, 63, FALSE),0)</f>
        <v>0</v>
      </c>
      <c r="IU57">
        <f>IFERROR(VLOOKUP(_xlfn.NUMBERVALUE(MID(BB57, SEARCH("!", BB57)+1, SEARCH("+", BB57)-SEARCH("!", BB57)-1)), Rankings!$A$2:$BK$129, 63, FALSE),0)</f>
        <v>0</v>
      </c>
      <c r="IV57">
        <f>IFERROR(VLOOKUP(_xlfn.NUMBERVALUE(MID(BC57, SEARCH("!", BC57)+1, SEARCH("+", BC57)-SEARCH("!", BC57)-1)), Rankings!$A$2:$BK$129, 63, FALSE),0)</f>
        <v>0</v>
      </c>
      <c r="IW57">
        <f>IFERROR(VLOOKUP(_xlfn.NUMBERVALUE(MID(BD57, SEARCH("!", BD57)+1, SEARCH("+", BD57)-SEARCH("!", BD57)-1)), Rankings!$A$2:$BK$129, 63, FALSE),0)</f>
        <v>0</v>
      </c>
      <c r="IX57">
        <f>IFERROR(VLOOKUP(_xlfn.NUMBERVALUE(MID(BE57, SEARCH("!", BE57)+1, SEARCH("+", BE57)-SEARCH("!", BE57)-1)), Rankings!$A$2:$BK$129, 63, FALSE),0)</f>
        <v>0</v>
      </c>
      <c r="IY57">
        <f>IFERROR(VLOOKUP(_xlfn.NUMBERVALUE(MID(BF57, SEARCH("!", BF57)+1, SEARCH("+", BF57)-SEARCH("!", BF57)-1)), Rankings!$A$2:$BK$129, 63, FALSE),0)</f>
        <v>0</v>
      </c>
      <c r="IZ57">
        <f>IFERROR(VLOOKUP(_xlfn.NUMBERVALUE(MID(BG57, SEARCH("!", BG57)+1, SEARCH("+", BG57)-SEARCH("!", BG57)-1)), Rankings!$A$2:$BK$129, 63, FALSE),0)</f>
        <v>0</v>
      </c>
      <c r="JA57">
        <f>IFERROR(VLOOKUP(_xlfn.NUMBERVALUE(MID(BH57, SEARCH("!", BH57)+1, SEARCH("+", BH57)-SEARCH("!", BH57)-1)), Rankings!$A$2:$BK$129, 63, FALSE),0)</f>
        <v>0</v>
      </c>
      <c r="JB57">
        <f>IFERROR(VLOOKUP(_xlfn.NUMBERVALUE(MID(BI57, SEARCH("!", BI57)+1, SEARCH("+", BI57)-SEARCH("!", BI57)-1)), Rankings!$A$2:$BK$129, 63, FALSE),0)</f>
        <v>0</v>
      </c>
      <c r="JC57">
        <f>IFERROR(VLOOKUP(_xlfn.NUMBERVALUE(MID(BJ57, SEARCH("!", BJ57)+1, SEARCH("+", BJ57)-SEARCH("!", BJ57)-1)), Rankings!$A$2:$BK$129, 63, FALSE),0)</f>
        <v>0</v>
      </c>
      <c r="JD57">
        <f>IFERROR(VLOOKUP(_xlfn.NUMBERVALUE(MID(BK57, SEARCH("!", BK57)+1, SEARCH("+", BK57)-SEARCH("!", BK57)-1)), Rankings!$A$2:$BK$129, 63, FALSE),0)</f>
        <v>0</v>
      </c>
      <c r="JE57">
        <f>IFERROR(VLOOKUP(_xlfn.NUMBERVALUE(MID(BL57, SEARCH("!", BL57)+1, SEARCH("+", BL57)-SEARCH("!", BL57)-1)), Rankings!$A$2:$BK$129, 63, FALSE),0)</f>
        <v>0</v>
      </c>
      <c r="JF57">
        <f>IFERROR(VLOOKUP(_xlfn.NUMBERVALUE(MID(BM57, SEARCH("!", BM57)+1, SEARCH("+", BM57)-SEARCH("!", BM57)-1)), Rankings!$A$2:$BK$129, 63, FALSE),0)</f>
        <v>0</v>
      </c>
      <c r="JG57">
        <f>IFERROR(VLOOKUP(_xlfn.NUMBERVALUE(MID(BN57, SEARCH("!", BN57)+1, SEARCH("+", BN57)-SEARCH("!", BN57)-1)), Rankings!$A$2:$BK$129, 63, FALSE),0)</f>
        <v>0</v>
      </c>
      <c r="JH57">
        <f>IFERROR(VLOOKUP(_xlfn.NUMBERVALUE(MID(BO57, SEARCH("!", BO57)+1, SEARCH("+", BO57)-SEARCH("!", BO57)-1)), Rankings!$A$2:$BK$129, 63, FALSE),0)</f>
        <v>0</v>
      </c>
      <c r="JI57">
        <f>IFERROR(VLOOKUP(_xlfn.NUMBERVALUE(MID(BP57, SEARCH("!", BP57)+1, SEARCH("+", BP57)-SEARCH("!", BP57)-1)), Rankings!$A$2:$BK$129, 63, FALSE),0)</f>
        <v>0</v>
      </c>
      <c r="JJ57">
        <f>IFERROR(VLOOKUP(_xlfn.NUMBERVALUE(MID(BQ57, SEARCH("!", BQ57)+1, SEARCH("+", BQ57)-SEARCH("!", BQ57)-1)), Rankings!$A$2:$BK$129, 63, FALSE),0)</f>
        <v>0</v>
      </c>
      <c r="JK57">
        <f>IFERROR(VLOOKUP(_xlfn.NUMBERVALUE(MID(BR57, SEARCH("!", BR57)+1, SEARCH("+", BR57)-SEARCH("!", BR57)-1)), Rankings!$A$2:$BK$129, 63, FALSE),0)</f>
        <v>0</v>
      </c>
      <c r="JL57">
        <f>IFERROR(VLOOKUP(_xlfn.NUMBERVALUE(MID(BS57, SEARCH("!", BS57)+1, SEARCH("+", BS57)-SEARCH("!", BS57)-1)), Rankings!$A$2:$BK$129, 63, FALSE),0)</f>
        <v>0</v>
      </c>
      <c r="JM57">
        <f>IFERROR(VLOOKUP(_xlfn.NUMBERVALUE(MID(BT57, SEARCH("!", BT57)+1, SEARCH("+", BT57)-SEARCH("!", BT57)-1)), Rankings!$A$2:$BK$129, 63, FALSE),0)</f>
        <v>0</v>
      </c>
      <c r="JN57">
        <f>IFERROR(VLOOKUP(_xlfn.NUMBERVALUE(MID(BU57, SEARCH("!", BU57)+1, SEARCH("+", BU57)-SEARCH("!", BU57)-1)), Rankings!$A$2:$BK$129, 63, FALSE),0)</f>
        <v>0</v>
      </c>
      <c r="JO57">
        <f>IFERROR(VLOOKUP(_xlfn.NUMBERVALUE(MID(BV57, SEARCH("!", BV57)+1, SEARCH("+", BV57)-SEARCH("!", BV57)-1)), Rankings!$A$2:$BK$129, 63, FALSE),0)</f>
        <v>0</v>
      </c>
      <c r="JP57">
        <f>IFERROR(VLOOKUP(_xlfn.NUMBERVALUE(MID(BW57, SEARCH("!", BW57)+1, SEARCH("+", BW57)-SEARCH("!", BW57)-1)), Rankings!$A$2:$BK$129, 63, FALSE),0)</f>
        <v>0</v>
      </c>
      <c r="JQ57">
        <f>IFERROR(VLOOKUP(_xlfn.NUMBERVALUE(MID(BX57, SEARCH("!", BX57)+1, SEARCH("+", BX57)-SEARCH("!", BX57)-1)), Rankings!$A$2:$BK$129, 63, FALSE),0)</f>
        <v>0</v>
      </c>
      <c r="JR57">
        <f>IFERROR(VLOOKUP(_xlfn.NUMBERVALUE(MID(BY57, SEARCH("!", BY57)+1, SEARCH("+", BY57)-SEARCH("!", BY57)-1)), Rankings!$A$2:$BK$129, 63, FALSE),0)</f>
        <v>0</v>
      </c>
      <c r="JS57">
        <f>IFERROR(VLOOKUP(_xlfn.NUMBERVALUE(MID(BZ57, SEARCH("!", BZ57)+1, SEARCH("+", BZ57)-SEARCH("!", BZ57)-1)), Rankings!$A$2:$BK$129, 63, FALSE),0)</f>
        <v>0</v>
      </c>
      <c r="JT57">
        <f>IFERROR(VLOOKUP(_xlfn.NUMBERVALUE(MID(CA57, SEARCH("!", CA57)+1, SEARCH("+", CA57)-SEARCH("!", CA57)-1)), Rankings!$A$2:$BK$129, 63, FALSE),0)</f>
        <v>0</v>
      </c>
      <c r="JU57">
        <f>IFERROR(VLOOKUP(_xlfn.NUMBERVALUE(MID(CB57, SEARCH("!", CB57)+1, SEARCH("+", CB57)-SEARCH("!", CB57)-1)), Rankings!$A$2:$BK$129, 63, FALSE),0)</f>
        <v>0</v>
      </c>
      <c r="JV57">
        <f>IFERROR(VLOOKUP(_xlfn.NUMBERVALUE(MID(CC57, SEARCH("!", CC57)+1, SEARCH("+", CC57)-SEARCH("!", CC57)-1)), Rankings!$A$2:$BK$129, 63, FALSE),0)</f>
        <v>0</v>
      </c>
      <c r="JW57">
        <f>IFERROR(VLOOKUP(_xlfn.NUMBERVALUE(MID(CD57, SEARCH("!", CD57)+1, SEARCH("+", CD57)-SEARCH("!", CD57)-1)), Rankings!$A$2:$BK$129, 63, FALSE),0)</f>
        <v>0</v>
      </c>
      <c r="JX57">
        <f>IFERROR(VLOOKUP(_xlfn.NUMBERVALUE(MID(CE57, SEARCH("!", CE57)+1, SEARCH("+", CE57)-SEARCH("!", CE57)-1)), Rankings!$A$2:$BK$129, 63, FALSE),0)</f>
        <v>0</v>
      </c>
      <c r="JY57">
        <f>IFERROR(VLOOKUP(_xlfn.NUMBERVALUE(MID(CF57, SEARCH("!", CF57)+1, SEARCH("+", CF57)-SEARCH("!", CF57)-1)), Rankings!$A$2:$BK$129, 63, FALSE),0)</f>
        <v>0</v>
      </c>
      <c r="JZ57">
        <f>IFERROR(VLOOKUP(_xlfn.NUMBERVALUE(MID(CG57, SEARCH("!", CG57)+1, SEARCH("+", CG57)-SEARCH("!", CG57)-1)), Rankings!$A$2:$BK$129, 63, FALSE),0)</f>
        <v>0</v>
      </c>
      <c r="KA57">
        <f>IFERROR(VLOOKUP(_xlfn.NUMBERVALUE(MID(CH57, SEARCH("!", CH57)+1, SEARCH("+", CH57)-SEARCH("!", CH57)-1)), Rankings!$A$2:$BK$129, 63, FALSE),0)</f>
        <v>0</v>
      </c>
      <c r="KB57">
        <f>IFERROR(VLOOKUP(_xlfn.NUMBERVALUE(MID(CI57, SEARCH("!", CI57)+1, SEARCH("+", CI57)-SEARCH("!", CI57)-1)), Rankings!$A$2:$BK$129, 63, FALSE),0)</f>
        <v>0</v>
      </c>
      <c r="KC57">
        <f>IFERROR(VLOOKUP(_xlfn.NUMBERVALUE(MID(CJ57, SEARCH("!", CJ57)+1, SEARCH("+", CJ57)-SEARCH("!", CJ57)-1)), Rankings!$A$2:$BK$129, 63, FALSE),0)</f>
        <v>0</v>
      </c>
      <c r="KD57">
        <f>IFERROR(VLOOKUP(_xlfn.NUMBERVALUE(MID(CK57, SEARCH("!", CK57)+1, SEARCH("+", CK57)-SEARCH("!", CK57)-1)), Rankings!$A$2:$BK$129, 63, FALSE),0)</f>
        <v>0</v>
      </c>
      <c r="KE57">
        <f>IFERROR(VLOOKUP(_xlfn.NUMBERVALUE(MID(CL57, SEARCH("!", CL57)+1, SEARCH("+", CL57)-SEARCH("!", CL57)-1)), Rankings!$A$2:$BK$129, 63, FALSE),0)</f>
        <v>0</v>
      </c>
      <c r="KF57">
        <f>IFERROR(VLOOKUP(_xlfn.NUMBERVALUE(MID(CM57, SEARCH("!", CM57)+1, SEARCH("+", CM57)-SEARCH("!", CM57)-1)), Rankings!$A$2:$BK$129, 63, FALSE),0)</f>
        <v>0</v>
      </c>
      <c r="KG57">
        <f>IFERROR(VLOOKUP(_xlfn.NUMBERVALUE(MID(CN57, SEARCH("!", CN57)+1, SEARCH("+", CN57)-SEARCH("!", CN57)-1)), Rankings!$A$2:$BK$129, 63, FALSE),0)</f>
        <v>0</v>
      </c>
      <c r="KH57">
        <f>IFERROR(VLOOKUP(_xlfn.NUMBERVALUE(MID(CO57, SEARCH("!", CO57)+1, SEARCH("+", CO57)-SEARCH("!", CO57)-1)), Rankings!$A$2:$BK$129, 63, FALSE),0)</f>
        <v>0</v>
      </c>
      <c r="KJ57" s="28">
        <f t="shared" si="1009"/>
        <v>201</v>
      </c>
      <c r="KK57" s="28">
        <f t="shared" si="1010"/>
        <v>136</v>
      </c>
      <c r="KL57" s="28">
        <f t="shared" si="1011"/>
        <v>30</v>
      </c>
      <c r="KM57" s="28">
        <f t="shared" si="1012"/>
        <v>23</v>
      </c>
      <c r="KN57" s="28">
        <f t="shared" si="1013"/>
        <v>0</v>
      </c>
      <c r="KO57" s="28">
        <f t="shared" si="1014"/>
        <v>164</v>
      </c>
      <c r="KP57" s="28">
        <f t="shared" si="1015"/>
        <v>284.33333333333337</v>
      </c>
      <c r="KQ57" s="28">
        <f t="shared" si="1016"/>
        <v>164</v>
      </c>
      <c r="KS57" s="27" t="str">
        <f t="shared" si="1017"/>
        <v>2</v>
      </c>
      <c r="KT57" s="27" t="str">
        <f t="shared" si="1018"/>
        <v>20</v>
      </c>
      <c r="KU57" s="27" t="str">
        <f t="shared" si="1019"/>
        <v>29</v>
      </c>
      <c r="KV57" s="27" t="str">
        <f t="shared" si="1020"/>
        <v>8</v>
      </c>
      <c r="KW57" s="27">
        <f t="shared" si="1021"/>
        <v>0</v>
      </c>
      <c r="KX57" s="27">
        <f t="shared" si="1022"/>
        <v>0</v>
      </c>
      <c r="KY57" s="27" t="str">
        <f t="shared" si="1023"/>
        <v>25</v>
      </c>
      <c r="KZ57" s="27">
        <f t="shared" si="1024"/>
        <v>0</v>
      </c>
      <c r="LA57" s="27" t="str">
        <f t="shared" si="1025"/>
        <v>14</v>
      </c>
      <c r="LB57" s="27" t="str">
        <f t="shared" si="1026"/>
        <v>20</v>
      </c>
      <c r="LC57" s="27" t="str">
        <f t="shared" si="1027"/>
        <v>22</v>
      </c>
      <c r="LD57" s="27" t="str">
        <f t="shared" si="1028"/>
        <v>20</v>
      </c>
      <c r="LE57" s="27">
        <f t="shared" si="1029"/>
        <v>0</v>
      </c>
      <c r="LF57" s="27">
        <f t="shared" si="1030"/>
        <v>0</v>
      </c>
      <c r="LG57" s="27" t="str">
        <f t="shared" si="1031"/>
        <v>13</v>
      </c>
      <c r="LH57" s="27" t="str">
        <f t="shared" si="1032"/>
        <v>11</v>
      </c>
      <c r="LI57" s="27" t="str">
        <f t="shared" si="1033"/>
        <v>14</v>
      </c>
      <c r="LJ57" s="27">
        <f t="shared" si="1034"/>
        <v>0</v>
      </c>
      <c r="LK57" s="27" t="str">
        <f t="shared" si="1035"/>
        <v>23</v>
      </c>
      <c r="LL57" s="27" t="str">
        <f t="shared" si="1036"/>
        <v>8</v>
      </c>
      <c r="LM57" s="27" t="str">
        <f t="shared" si="1037"/>
        <v>11</v>
      </c>
      <c r="LN57" s="27" t="str">
        <f t="shared" si="1038"/>
        <v>18</v>
      </c>
      <c r="LO57" s="27">
        <f t="shared" si="1039"/>
        <v>0</v>
      </c>
      <c r="LP57" s="27" t="str">
        <f t="shared" si="1040"/>
        <v>12</v>
      </c>
      <c r="LQ57" s="27">
        <f t="shared" si="1041"/>
        <v>0</v>
      </c>
      <c r="LR57" s="27">
        <f t="shared" si="1042"/>
        <v>0</v>
      </c>
      <c r="LS57" s="27" t="str">
        <f t="shared" si="1043"/>
        <v>15</v>
      </c>
      <c r="LT57" s="27" t="str">
        <f t="shared" si="1044"/>
        <v>17</v>
      </c>
      <c r="LU57" s="27">
        <f t="shared" si="1045"/>
        <v>0</v>
      </c>
      <c r="LV57" s="27" t="str">
        <f t="shared" si="1046"/>
        <v>21</v>
      </c>
      <c r="LW57" s="27">
        <f t="shared" si="1047"/>
        <v>0</v>
      </c>
      <c r="LX57" s="27">
        <f t="shared" si="1048"/>
        <v>0</v>
      </c>
      <c r="LY57" s="27" t="str">
        <f t="shared" si="1049"/>
        <v>23</v>
      </c>
      <c r="LZ57" s="27">
        <f t="shared" si="1050"/>
        <v>0</v>
      </c>
      <c r="MA57" s="27">
        <f t="shared" si="1051"/>
        <v>0</v>
      </c>
      <c r="MB57" s="27" t="str">
        <f t="shared" si="1052"/>
        <v>21</v>
      </c>
      <c r="MC57" s="27">
        <f t="shared" si="1053"/>
        <v>0</v>
      </c>
      <c r="MD57" s="27">
        <f t="shared" si="1054"/>
        <v>0</v>
      </c>
      <c r="ME57" s="27" t="str">
        <f t="shared" si="1055"/>
        <v>23</v>
      </c>
      <c r="MF57" s="27">
        <f t="shared" si="1056"/>
        <v>0</v>
      </c>
      <c r="MG57" s="27">
        <f t="shared" si="1057"/>
        <v>0</v>
      </c>
      <c r="MH57" s="27">
        <f t="shared" si="1058"/>
        <v>0</v>
      </c>
      <c r="MI57" s="27">
        <f t="shared" si="1059"/>
        <v>0</v>
      </c>
      <c r="MJ57" s="27">
        <f t="shared" si="1060"/>
        <v>0</v>
      </c>
      <c r="MK57" s="27">
        <f t="shared" si="1061"/>
        <v>0</v>
      </c>
      <c r="ML57" s="27">
        <f t="shared" si="1062"/>
        <v>0</v>
      </c>
      <c r="MM57" s="27">
        <f t="shared" si="1063"/>
        <v>0</v>
      </c>
      <c r="MN57" s="27">
        <f t="shared" si="1064"/>
        <v>0</v>
      </c>
      <c r="MO57" s="27">
        <f t="shared" si="1065"/>
        <v>0</v>
      </c>
      <c r="MP57" s="27">
        <f t="shared" si="1066"/>
        <v>0</v>
      </c>
      <c r="MQ57" s="27">
        <f t="shared" si="1067"/>
        <v>0</v>
      </c>
      <c r="MR57" s="27">
        <f t="shared" si="1068"/>
        <v>0</v>
      </c>
      <c r="MS57" s="27">
        <f t="shared" si="1069"/>
        <v>0</v>
      </c>
      <c r="MT57" s="27">
        <f t="shared" si="1070"/>
        <v>0</v>
      </c>
      <c r="MU57" s="27">
        <f t="shared" si="1071"/>
        <v>0</v>
      </c>
      <c r="MV57" s="27">
        <f t="shared" si="1072"/>
        <v>0</v>
      </c>
      <c r="MW57" s="27">
        <f t="shared" si="1073"/>
        <v>0</v>
      </c>
      <c r="MX57" s="27">
        <f t="shared" si="1074"/>
        <v>0</v>
      </c>
      <c r="MY57" s="27">
        <f t="shared" si="1075"/>
        <v>0</v>
      </c>
      <c r="MZ57" s="27">
        <f t="shared" si="1076"/>
        <v>0</v>
      </c>
      <c r="NA57" s="27">
        <f t="shared" si="1077"/>
        <v>0</v>
      </c>
      <c r="NB57" s="27">
        <f t="shared" si="1078"/>
        <v>0</v>
      </c>
      <c r="NC57" s="27">
        <f t="shared" si="1079"/>
        <v>0</v>
      </c>
      <c r="ND57" s="27">
        <f t="shared" si="1080"/>
        <v>0</v>
      </c>
      <c r="NE57" s="27">
        <f t="shared" si="1081"/>
        <v>0</v>
      </c>
      <c r="NF57" s="27">
        <f t="shared" si="1082"/>
        <v>0</v>
      </c>
      <c r="NG57" s="27">
        <f t="shared" si="1083"/>
        <v>0</v>
      </c>
      <c r="NH57" s="27">
        <f t="shared" si="1084"/>
        <v>0</v>
      </c>
      <c r="NI57" s="27">
        <f t="shared" si="1085"/>
        <v>0</v>
      </c>
      <c r="NJ57" s="27">
        <f t="shared" si="1086"/>
        <v>0</v>
      </c>
      <c r="NK57" s="27">
        <f t="shared" si="1087"/>
        <v>0</v>
      </c>
      <c r="NL57" s="27">
        <f t="shared" si="1088"/>
        <v>0</v>
      </c>
      <c r="NM57" s="27">
        <f t="shared" si="1089"/>
        <v>0</v>
      </c>
      <c r="NN57" s="27">
        <f t="shared" si="1090"/>
        <v>0</v>
      </c>
      <c r="NO57" s="27">
        <f t="shared" si="1091"/>
        <v>0</v>
      </c>
      <c r="NP57" s="27">
        <f t="shared" si="1092"/>
        <v>0</v>
      </c>
      <c r="NQ57" s="27">
        <f t="shared" si="1093"/>
        <v>0</v>
      </c>
      <c r="NR57" s="27">
        <f t="shared" si="1094"/>
        <v>0</v>
      </c>
      <c r="NS57" s="27">
        <f t="shared" si="1095"/>
        <v>0</v>
      </c>
      <c r="NT57" s="27">
        <f t="shared" si="1096"/>
        <v>0</v>
      </c>
      <c r="NU57" s="27">
        <f t="shared" si="1097"/>
        <v>0</v>
      </c>
      <c r="NV57" s="27">
        <f t="shared" si="1098"/>
        <v>0</v>
      </c>
      <c r="NX57" s="28">
        <f t="shared" si="1099"/>
        <v>195</v>
      </c>
      <c r="NY57" s="28">
        <f t="shared" si="1100"/>
        <v>145</v>
      </c>
      <c r="NZ57" s="28">
        <f t="shared" si="1101"/>
        <v>52</v>
      </c>
      <c r="OA57" s="28">
        <f t="shared" si="1102"/>
        <v>29</v>
      </c>
      <c r="OB57" s="28">
        <f t="shared" si="1103"/>
        <v>0</v>
      </c>
      <c r="OC57" s="28">
        <f t="shared" si="1104"/>
        <v>153</v>
      </c>
      <c r="OD57" s="28">
        <f t="shared" si="1105"/>
        <v>298.33333333333337</v>
      </c>
      <c r="OE57" s="28">
        <f t="shared" si="1106"/>
        <v>153</v>
      </c>
      <c r="OG57" s="27" t="str">
        <f t="shared" si="1107"/>
        <v>22</v>
      </c>
      <c r="OH57" s="27" t="str">
        <f t="shared" si="1108"/>
        <v>14</v>
      </c>
      <c r="OI57" s="27" t="str">
        <f t="shared" si="1109"/>
        <v>18</v>
      </c>
      <c r="OJ57" s="27" t="str">
        <f t="shared" si="1110"/>
        <v>15</v>
      </c>
      <c r="OK57" s="27">
        <f t="shared" si="1111"/>
        <v>0</v>
      </c>
      <c r="OL57" s="27">
        <f t="shared" si="1112"/>
        <v>0</v>
      </c>
      <c r="OM57" s="27" t="str">
        <f t="shared" si="1113"/>
        <v>15</v>
      </c>
      <c r="ON57" s="27">
        <f t="shared" si="1114"/>
        <v>0</v>
      </c>
      <c r="OO57" s="27" t="str">
        <f t="shared" si="1115"/>
        <v>13</v>
      </c>
      <c r="OP57" s="27" t="str">
        <f t="shared" si="1116"/>
        <v>7</v>
      </c>
      <c r="OQ57" s="27" t="str">
        <f t="shared" si="1117"/>
        <v>15</v>
      </c>
      <c r="OR57" s="27" t="str">
        <f t="shared" si="1118"/>
        <v>26</v>
      </c>
      <c r="OS57" s="27">
        <f t="shared" si="1119"/>
        <v>0</v>
      </c>
      <c r="OT57" s="27">
        <f t="shared" si="1120"/>
        <v>0</v>
      </c>
      <c r="OU57" s="27" t="str">
        <f t="shared" si="1121"/>
        <v>18</v>
      </c>
      <c r="OV57" s="27" t="str">
        <f t="shared" si="1122"/>
        <v>19</v>
      </c>
      <c r="OW57" s="27" t="str">
        <f t="shared" si="1123"/>
        <v>25</v>
      </c>
      <c r="OX57" s="27">
        <f t="shared" si="1124"/>
        <v>0</v>
      </c>
      <c r="OY57" s="27" t="str">
        <f t="shared" si="1125"/>
        <v>27</v>
      </c>
      <c r="OZ57" s="27" t="str">
        <f t="shared" si="1126"/>
        <v>37</v>
      </c>
      <c r="PA57" s="27" t="str">
        <f t="shared" si="1127"/>
        <v>18</v>
      </c>
      <c r="PB57" s="27" t="str">
        <f t="shared" si="1128"/>
        <v>21</v>
      </c>
      <c r="PC57" s="27">
        <f t="shared" si="1129"/>
        <v>0</v>
      </c>
      <c r="PD57" s="27" t="str">
        <f t="shared" si="1130"/>
        <v>11</v>
      </c>
      <c r="PE57" s="27">
        <f t="shared" si="1131"/>
        <v>0</v>
      </c>
      <c r="PF57" s="27">
        <f t="shared" si="1132"/>
        <v>0</v>
      </c>
      <c r="PG57" s="27" t="str">
        <f t="shared" si="1133"/>
        <v>13</v>
      </c>
      <c r="PH57" s="27" t="str">
        <f t="shared" si="1134"/>
        <v>16</v>
      </c>
      <c r="PI57" s="27">
        <f t="shared" si="1135"/>
        <v>0</v>
      </c>
      <c r="PJ57" s="27" t="str">
        <f t="shared" si="1136"/>
        <v>19</v>
      </c>
      <c r="PK57" s="27">
        <f t="shared" si="1137"/>
        <v>0</v>
      </c>
      <c r="PL57" s="27">
        <f t="shared" si="1138"/>
        <v>0</v>
      </c>
      <c r="PM57" s="27" t="str">
        <f t="shared" si="1139"/>
        <v>5</v>
      </c>
      <c r="PN57" s="27">
        <f t="shared" si="1140"/>
        <v>0</v>
      </c>
      <c r="PO57" s="27">
        <f t="shared" si="1141"/>
        <v>0</v>
      </c>
      <c r="PP57" s="27" t="str">
        <f t="shared" si="1142"/>
        <v>18</v>
      </c>
      <c r="PQ57" s="27">
        <f t="shared" si="1143"/>
        <v>0</v>
      </c>
      <c r="PR57" s="27">
        <f t="shared" si="1144"/>
        <v>0</v>
      </c>
      <c r="PS57" s="27" t="str">
        <f t="shared" si="1145"/>
        <v>29</v>
      </c>
      <c r="PT57" s="27">
        <f t="shared" si="1146"/>
        <v>0</v>
      </c>
      <c r="PU57" s="27">
        <f t="shared" si="1147"/>
        <v>0</v>
      </c>
      <c r="PV57" s="27">
        <f t="shared" si="1148"/>
        <v>0</v>
      </c>
      <c r="PW57" s="27">
        <f t="shared" si="1149"/>
        <v>0</v>
      </c>
      <c r="PX57" s="27">
        <f t="shared" si="1150"/>
        <v>0</v>
      </c>
      <c r="PY57" s="27">
        <f t="shared" si="1151"/>
        <v>0</v>
      </c>
      <c r="PZ57" s="27">
        <f t="shared" si="1152"/>
        <v>0</v>
      </c>
      <c r="QA57" s="27">
        <f t="shared" si="1153"/>
        <v>0</v>
      </c>
      <c r="QB57" s="27">
        <f t="shared" si="1154"/>
        <v>0</v>
      </c>
      <c r="QC57" s="27">
        <f t="shared" si="1155"/>
        <v>0</v>
      </c>
      <c r="QD57" s="27">
        <f t="shared" si="1156"/>
        <v>0</v>
      </c>
      <c r="QE57" s="27">
        <f t="shared" si="1157"/>
        <v>0</v>
      </c>
      <c r="QF57" s="27">
        <f t="shared" si="1158"/>
        <v>0</v>
      </c>
      <c r="QG57" s="27">
        <f t="shared" si="1159"/>
        <v>0</v>
      </c>
      <c r="QH57" s="27">
        <f t="shared" si="1160"/>
        <v>0</v>
      </c>
      <c r="QI57" s="27">
        <f t="shared" si="1161"/>
        <v>0</v>
      </c>
      <c r="QJ57" s="27">
        <f t="shared" si="1162"/>
        <v>0</v>
      </c>
      <c r="QK57" s="27">
        <f t="shared" si="1163"/>
        <v>0</v>
      </c>
      <c r="QL57" s="27">
        <f t="shared" si="1164"/>
        <v>0</v>
      </c>
      <c r="QM57" s="27">
        <f t="shared" si="1165"/>
        <v>0</v>
      </c>
      <c r="QN57" s="27">
        <f t="shared" si="1166"/>
        <v>0</v>
      </c>
      <c r="QO57" s="27">
        <f t="shared" si="1167"/>
        <v>0</v>
      </c>
      <c r="QP57" s="27">
        <f t="shared" si="1168"/>
        <v>0</v>
      </c>
      <c r="QQ57" s="27">
        <f t="shared" si="1169"/>
        <v>0</v>
      </c>
      <c r="QR57" s="27">
        <f t="shared" si="1170"/>
        <v>0</v>
      </c>
      <c r="QS57" s="27">
        <f t="shared" si="1171"/>
        <v>0</v>
      </c>
      <c r="QT57" s="27">
        <f t="shared" si="1172"/>
        <v>0</v>
      </c>
      <c r="QU57" s="27">
        <f t="shared" si="1173"/>
        <v>0</v>
      </c>
      <c r="QV57" s="27">
        <f t="shared" si="1174"/>
        <v>0</v>
      </c>
      <c r="QW57" s="27">
        <f t="shared" si="1175"/>
        <v>0</v>
      </c>
      <c r="QX57" s="27">
        <f t="shared" si="1176"/>
        <v>0</v>
      </c>
      <c r="QY57" s="27">
        <f t="shared" si="1177"/>
        <v>0</v>
      </c>
      <c r="QZ57" s="27">
        <f t="shared" si="1178"/>
        <v>0</v>
      </c>
      <c r="RA57" s="27">
        <f t="shared" si="1179"/>
        <v>0</v>
      </c>
      <c r="RB57" s="27">
        <f t="shared" si="1180"/>
        <v>0</v>
      </c>
      <c r="RC57" s="27">
        <f t="shared" si="1181"/>
        <v>0</v>
      </c>
      <c r="RD57" s="27">
        <f t="shared" si="1182"/>
        <v>0</v>
      </c>
      <c r="RE57" s="27">
        <f t="shared" si="1183"/>
        <v>0</v>
      </c>
      <c r="RF57" s="27">
        <f t="shared" si="1184"/>
        <v>0</v>
      </c>
      <c r="RG57" s="27">
        <f t="shared" si="1185"/>
        <v>0</v>
      </c>
      <c r="RH57" s="27">
        <f t="shared" si="1186"/>
        <v>0</v>
      </c>
      <c r="RI57" s="27">
        <f t="shared" si="1187"/>
        <v>0</v>
      </c>
      <c r="RJ57" s="27">
        <f t="shared" si="1188"/>
        <v>0</v>
      </c>
      <c r="RL57" s="28">
        <f t="shared" si="1189"/>
        <v>100</v>
      </c>
      <c r="RM57" s="28">
        <f t="shared" si="1190"/>
        <v>68</v>
      </c>
      <c r="RN57" s="28">
        <f t="shared" si="1191"/>
        <v>12</v>
      </c>
      <c r="RO57" s="28">
        <f t="shared" si="1192"/>
        <v>13</v>
      </c>
      <c r="RP57" s="28">
        <f t="shared" si="1193"/>
        <v>0</v>
      </c>
      <c r="RQ57" s="28">
        <f t="shared" si="1194"/>
        <v>141.66666666666669</v>
      </c>
      <c r="RT57" s="27" t="str">
        <f t="shared" si="1195"/>
        <v>2</v>
      </c>
      <c r="RU57" s="27" t="str">
        <f t="shared" si="1196"/>
        <v>11</v>
      </c>
      <c r="RV57" s="27" t="str">
        <f t="shared" si="1197"/>
        <v>11</v>
      </c>
      <c r="RW57" s="27" t="str">
        <f t="shared" si="1198"/>
        <v>4</v>
      </c>
      <c r="RX57" s="27" t="str">
        <f t="shared" si="1199"/>
        <v>0</v>
      </c>
      <c r="RY57" s="27" t="str">
        <f t="shared" si="1200"/>
        <v>0</v>
      </c>
      <c r="RZ57" s="27" t="str">
        <f t="shared" si="1201"/>
        <v>12</v>
      </c>
      <c r="SA57" s="27" t="str">
        <f t="shared" si="1202"/>
        <v>0</v>
      </c>
      <c r="SB57" s="27" t="str">
        <f t="shared" si="1203"/>
        <v>7</v>
      </c>
      <c r="SC57" s="27" t="str">
        <f t="shared" si="1204"/>
        <v>14</v>
      </c>
      <c r="SD57" s="27" t="str">
        <f t="shared" si="1205"/>
        <v>8</v>
      </c>
      <c r="SE57" s="27" t="str">
        <f t="shared" si="1206"/>
        <v>10</v>
      </c>
      <c r="SF57" s="27" t="str">
        <f t="shared" si="1207"/>
        <v>0</v>
      </c>
      <c r="SG57" s="27" t="str">
        <f t="shared" si="1208"/>
        <v>0</v>
      </c>
      <c r="SH57" s="27" t="str">
        <f t="shared" si="1209"/>
        <v>8</v>
      </c>
      <c r="SI57" s="27" t="str">
        <f t="shared" si="1210"/>
        <v>5</v>
      </c>
      <c r="SJ57" s="27" t="str">
        <f t="shared" si="1211"/>
        <v>8</v>
      </c>
      <c r="SK57" s="27" t="str">
        <f t="shared" si="1212"/>
        <v>0</v>
      </c>
      <c r="SL57" s="27" t="str">
        <f t="shared" si="1213"/>
        <v>9</v>
      </c>
      <c r="SM57" s="27" t="str">
        <f t="shared" si="1214"/>
        <v>4</v>
      </c>
      <c r="SN57" s="27" t="str">
        <f t="shared" si="1215"/>
        <v>8</v>
      </c>
      <c r="SO57" s="27" t="str">
        <f t="shared" si="1216"/>
        <v>7</v>
      </c>
      <c r="SP57" s="27" t="str">
        <f t="shared" si="1217"/>
        <v>0</v>
      </c>
      <c r="SQ57" s="27" t="str">
        <f t="shared" si="1218"/>
        <v>8</v>
      </c>
      <c r="SR57" s="27" t="str">
        <f t="shared" si="1219"/>
        <v>0</v>
      </c>
      <c r="SS57" s="27" t="str">
        <f t="shared" si="1220"/>
        <v>0</v>
      </c>
      <c r="ST57" s="27" t="str">
        <f t="shared" si="1221"/>
        <v>7</v>
      </c>
      <c r="SU57" s="27" t="str">
        <f t="shared" si="1222"/>
        <v>9</v>
      </c>
      <c r="SV57" s="27" t="str">
        <f t="shared" si="1223"/>
        <v>0</v>
      </c>
      <c r="SW57" s="27" t="str">
        <f t="shared" si="1224"/>
        <v>9</v>
      </c>
      <c r="SX57" s="27" t="str">
        <f t="shared" si="1225"/>
        <v>0</v>
      </c>
      <c r="SY57" s="27" t="str">
        <f t="shared" si="1226"/>
        <v>0</v>
      </c>
      <c r="SZ57" s="27" t="str">
        <f t="shared" si="1227"/>
        <v>12</v>
      </c>
      <c r="TA57" s="27" t="str">
        <f t="shared" si="1228"/>
        <v>0</v>
      </c>
      <c r="TB57" s="27" t="str">
        <f t="shared" si="1229"/>
        <v>0</v>
      </c>
      <c r="TC57" s="27" t="str">
        <f t="shared" si="1230"/>
        <v>7</v>
      </c>
      <c r="TD57" s="27" t="str">
        <f t="shared" si="1231"/>
        <v>0</v>
      </c>
      <c r="TE57" s="27" t="str">
        <f t="shared" si="1232"/>
        <v>0</v>
      </c>
      <c r="TF57" s="27" t="str">
        <f t="shared" si="1233"/>
        <v>13</v>
      </c>
      <c r="TG57" s="27" t="str">
        <f t="shared" si="1234"/>
        <v>0</v>
      </c>
      <c r="TH57" s="27" t="str">
        <f t="shared" si="1235"/>
        <v>0</v>
      </c>
      <c r="TI57" s="27" t="str">
        <f t="shared" si="1236"/>
        <v>0</v>
      </c>
      <c r="TJ57" s="27" t="str">
        <f t="shared" si="1237"/>
        <v>0</v>
      </c>
      <c r="TK57" s="27" t="str">
        <f t="shared" si="1238"/>
        <v>0</v>
      </c>
      <c r="TL57" s="27" t="str">
        <f t="shared" si="1239"/>
        <v>0</v>
      </c>
      <c r="TM57" s="27" t="str">
        <f t="shared" si="1240"/>
        <v>0</v>
      </c>
      <c r="TN57" s="27" t="str">
        <f t="shared" si="1241"/>
        <v>0</v>
      </c>
      <c r="TO57" s="27" t="str">
        <f t="shared" si="1242"/>
        <v>0</v>
      </c>
      <c r="TP57" s="27" t="str">
        <f t="shared" si="1243"/>
        <v>0</v>
      </c>
      <c r="TQ57" s="27" t="str">
        <f t="shared" si="1244"/>
        <v>0</v>
      </c>
      <c r="TR57" s="27" t="str">
        <f t="shared" si="1245"/>
        <v>0</v>
      </c>
      <c r="TS57" s="27" t="str">
        <f t="shared" si="1246"/>
        <v>0</v>
      </c>
      <c r="TT57" s="27" t="str">
        <f t="shared" si="1247"/>
        <v>0</v>
      </c>
      <c r="TU57" s="27" t="str">
        <f t="shared" si="1248"/>
        <v>0</v>
      </c>
      <c r="TV57" s="27" t="str">
        <f t="shared" si="1249"/>
        <v>0</v>
      </c>
      <c r="TW57" s="27" t="str">
        <f t="shared" si="1250"/>
        <v>0</v>
      </c>
      <c r="TX57" s="27" t="str">
        <f t="shared" si="1251"/>
        <v>0</v>
      </c>
      <c r="TY57" s="27" t="str">
        <f t="shared" si="1252"/>
        <v>0</v>
      </c>
      <c r="TZ57" s="27" t="str">
        <f t="shared" si="1253"/>
        <v>0</v>
      </c>
      <c r="UA57" s="27" t="str">
        <f t="shared" si="1254"/>
        <v>0</v>
      </c>
      <c r="UB57" s="27" t="str">
        <f t="shared" si="1255"/>
        <v>0</v>
      </c>
      <c r="UC57" s="27" t="str">
        <f t="shared" si="1256"/>
        <v>0</v>
      </c>
      <c r="UD57" s="27" t="str">
        <f t="shared" si="1257"/>
        <v>0</v>
      </c>
      <c r="UE57" s="27" t="str">
        <f t="shared" si="1258"/>
        <v>0</v>
      </c>
      <c r="UF57" s="27" t="str">
        <f t="shared" si="1259"/>
        <v>0</v>
      </c>
      <c r="UG57" s="27" t="str">
        <f t="shared" si="1260"/>
        <v>0</v>
      </c>
      <c r="UH57" s="27" t="str">
        <f t="shared" si="1261"/>
        <v>0</v>
      </c>
      <c r="UI57" s="27" t="str">
        <f t="shared" si="1262"/>
        <v>0</v>
      </c>
      <c r="UJ57" s="27" t="str">
        <f t="shared" si="1263"/>
        <v>0</v>
      </c>
      <c r="UK57" s="27" t="str">
        <f t="shared" si="1264"/>
        <v>0</v>
      </c>
      <c r="UL57" s="27" t="str">
        <f t="shared" si="1265"/>
        <v>0</v>
      </c>
      <c r="UM57" s="27" t="str">
        <f t="shared" si="1266"/>
        <v>0</v>
      </c>
      <c r="UN57" s="27" t="str">
        <f t="shared" si="1267"/>
        <v>0</v>
      </c>
      <c r="UO57" s="27" t="str">
        <f t="shared" si="1268"/>
        <v>0</v>
      </c>
      <c r="UP57" s="27" t="str">
        <f t="shared" si="1269"/>
        <v>0</v>
      </c>
      <c r="UQ57" s="27" t="str">
        <f t="shared" si="1270"/>
        <v>0</v>
      </c>
      <c r="UR57" s="27" t="str">
        <f t="shared" si="1271"/>
        <v>0</v>
      </c>
      <c r="US57" s="27" t="str">
        <f t="shared" si="1272"/>
        <v>0</v>
      </c>
      <c r="UT57" s="27" t="str">
        <f t="shared" si="1273"/>
        <v>0</v>
      </c>
      <c r="UU57" s="27" t="str">
        <f t="shared" si="1274"/>
        <v>0</v>
      </c>
      <c r="UV57" s="27" t="str">
        <f t="shared" si="1275"/>
        <v>0</v>
      </c>
      <c r="UW57" s="27" t="str">
        <f t="shared" si="1276"/>
        <v>0</v>
      </c>
      <c r="UY57" s="28">
        <f t="shared" si="1277"/>
        <v>-3.5300000000000011</v>
      </c>
      <c r="UZ57" s="28">
        <f t="shared" si="1278"/>
        <v>0.81</v>
      </c>
      <c r="VA57" s="28">
        <f t="shared" si="1279"/>
        <v>2.71</v>
      </c>
      <c r="VB57" s="28">
        <f t="shared" si="1280"/>
        <v>-10.73</v>
      </c>
      <c r="VC57" s="28">
        <f t="shared" si="1281"/>
        <v>0</v>
      </c>
      <c r="VD57" s="28">
        <f t="shared" si="1282"/>
        <v>-12.635000000000002</v>
      </c>
      <c r="VG57" s="27" t="str">
        <f t="shared" si="1283"/>
        <v>-5.87</v>
      </c>
      <c r="VH57" s="27" t="str">
        <f t="shared" si="1284"/>
        <v>2.29</v>
      </c>
      <c r="VI57" s="27" t="str">
        <f t="shared" si="1285"/>
        <v>7.46</v>
      </c>
      <c r="VJ57" s="27" t="str">
        <f t="shared" si="1286"/>
        <v>0.3</v>
      </c>
      <c r="VK57" s="27">
        <f t="shared" si="1287"/>
        <v>0</v>
      </c>
      <c r="VL57" s="27">
        <f t="shared" si="1288"/>
        <v>0</v>
      </c>
      <c r="VM57" s="27" t="str">
        <f t="shared" si="1289"/>
        <v>-1.98</v>
      </c>
      <c r="VN57" s="27">
        <f t="shared" si="1290"/>
        <v>0</v>
      </c>
      <c r="VO57" s="27" t="str">
        <f t="shared" si="1291"/>
        <v>-1.01</v>
      </c>
      <c r="VP57" s="27" t="str">
        <f t="shared" si="1292"/>
        <v>3.01</v>
      </c>
      <c r="VQ57" s="27" t="str">
        <f t="shared" si="1293"/>
        <v>7.51</v>
      </c>
      <c r="VR57" s="27" t="str">
        <f t="shared" si="1294"/>
        <v>-0.87</v>
      </c>
      <c r="VS57" s="27">
        <f t="shared" si="1295"/>
        <v>0</v>
      </c>
      <c r="VT57" s="27">
        <f t="shared" si="1296"/>
        <v>0</v>
      </c>
      <c r="VU57" s="27" t="str">
        <f t="shared" si="1297"/>
        <v>-7.62</v>
      </c>
      <c r="VV57" s="27" t="str">
        <f t="shared" si="1298"/>
        <v>1.58</v>
      </c>
      <c r="VW57" s="27" t="str">
        <f t="shared" si="1299"/>
        <v>-2.56</v>
      </c>
      <c r="VX57" s="27">
        <f t="shared" si="1300"/>
        <v>0</v>
      </c>
      <c r="VY57" s="27" t="str">
        <f t="shared" si="1301"/>
        <v>-4.05</v>
      </c>
      <c r="VZ57" s="27" t="str">
        <f t="shared" si="1302"/>
        <v>-4.8</v>
      </c>
      <c r="WA57" s="27" t="str">
        <f t="shared" si="1303"/>
        <v>-1.91</v>
      </c>
      <c r="WB57" s="27" t="str">
        <f t="shared" si="1304"/>
        <v>2.63</v>
      </c>
      <c r="WC57" s="27">
        <f t="shared" si="1305"/>
        <v>0</v>
      </c>
      <c r="WD57" s="27" t="str">
        <f t="shared" si="1306"/>
        <v>0.19</v>
      </c>
      <c r="WE57" s="27">
        <f t="shared" si="1307"/>
        <v>0</v>
      </c>
      <c r="WF57" s="27">
        <f t="shared" si="1308"/>
        <v>0</v>
      </c>
      <c r="WG57" s="27" t="str">
        <f t="shared" si="1309"/>
        <v>-6.37</v>
      </c>
      <c r="WH57" s="27" t="str">
        <f t="shared" si="1310"/>
        <v>1.88</v>
      </c>
      <c r="WI57" s="27">
        <f t="shared" si="1311"/>
        <v>0</v>
      </c>
      <c r="WJ57" s="27" t="str">
        <f t="shared" si="1312"/>
        <v>3.89</v>
      </c>
      <c r="WK57" s="27">
        <f t="shared" si="1313"/>
        <v>0</v>
      </c>
      <c r="WL57" s="27">
        <f t="shared" si="1314"/>
        <v>0</v>
      </c>
      <c r="WM57" s="27" t="str">
        <f t="shared" si="1315"/>
        <v>0.78</v>
      </c>
      <c r="WN57" s="27">
        <f t="shared" si="1316"/>
        <v>0</v>
      </c>
      <c r="WO57" s="27">
        <f t="shared" si="1317"/>
        <v>0</v>
      </c>
      <c r="WP57" s="27" t="str">
        <f t="shared" si="1318"/>
        <v>5.51</v>
      </c>
      <c r="WQ57" s="27">
        <f t="shared" si="1319"/>
        <v>0</v>
      </c>
      <c r="WR57" s="27">
        <f t="shared" si="1320"/>
        <v>0</v>
      </c>
      <c r="WS57" s="27" t="str">
        <f t="shared" si="1321"/>
        <v>-10.73</v>
      </c>
      <c r="WT57" s="27">
        <f t="shared" si="1322"/>
        <v>0</v>
      </c>
      <c r="WU57" s="27">
        <f t="shared" si="1323"/>
        <v>0</v>
      </c>
      <c r="WV57" s="27">
        <f t="shared" si="1324"/>
        <v>0</v>
      </c>
      <c r="WW57" s="27">
        <f t="shared" si="1325"/>
        <v>0</v>
      </c>
      <c r="WX57" s="27">
        <f t="shared" si="1326"/>
        <v>0</v>
      </c>
      <c r="WY57" s="27">
        <f t="shared" si="1327"/>
        <v>0</v>
      </c>
      <c r="WZ57" s="27">
        <f t="shared" si="1328"/>
        <v>0</v>
      </c>
      <c r="XA57" s="27">
        <f t="shared" si="1329"/>
        <v>0</v>
      </c>
      <c r="XB57" s="27">
        <f t="shared" si="1330"/>
        <v>0</v>
      </c>
      <c r="XC57" s="27">
        <f t="shared" si="1331"/>
        <v>0</v>
      </c>
      <c r="XD57" s="27">
        <f t="shared" si="1332"/>
        <v>0</v>
      </c>
      <c r="XE57" s="27">
        <f t="shared" si="1333"/>
        <v>0</v>
      </c>
      <c r="XF57" s="27">
        <f t="shared" si="1334"/>
        <v>0</v>
      </c>
      <c r="XG57" s="27">
        <f t="shared" si="1335"/>
        <v>0</v>
      </c>
      <c r="XH57" s="27">
        <f t="shared" si="1336"/>
        <v>0</v>
      </c>
      <c r="XI57" s="27">
        <f t="shared" si="1337"/>
        <v>0</v>
      </c>
      <c r="XJ57" s="27">
        <f t="shared" si="1338"/>
        <v>0</v>
      </c>
      <c r="XK57" s="27">
        <f t="shared" si="1339"/>
        <v>0</v>
      </c>
      <c r="XL57" s="27">
        <f t="shared" si="1340"/>
        <v>0</v>
      </c>
      <c r="XM57" s="27">
        <f t="shared" si="1341"/>
        <v>0</v>
      </c>
      <c r="XN57" s="27">
        <f t="shared" si="1342"/>
        <v>0</v>
      </c>
      <c r="XO57" s="27">
        <f t="shared" si="1343"/>
        <v>0</v>
      </c>
      <c r="XP57" s="27">
        <f t="shared" si="1344"/>
        <v>0</v>
      </c>
      <c r="XQ57" s="27">
        <f t="shared" si="1345"/>
        <v>0</v>
      </c>
      <c r="XR57" s="27">
        <f t="shared" si="1346"/>
        <v>0</v>
      </c>
      <c r="XS57" s="27">
        <f t="shared" si="1347"/>
        <v>0</v>
      </c>
      <c r="XT57" s="27">
        <f t="shared" si="1348"/>
        <v>0</v>
      </c>
      <c r="XU57" s="27">
        <f t="shared" si="1349"/>
        <v>0</v>
      </c>
      <c r="XV57" s="27">
        <f t="shared" si="1350"/>
        <v>0</v>
      </c>
      <c r="XW57" s="27">
        <f t="shared" si="1351"/>
        <v>0</v>
      </c>
      <c r="XX57" s="27">
        <f t="shared" si="1352"/>
        <v>0</v>
      </c>
      <c r="XY57" s="27">
        <f t="shared" si="1353"/>
        <v>0</v>
      </c>
      <c r="XZ57" s="27">
        <f t="shared" si="1354"/>
        <v>0</v>
      </c>
      <c r="YA57" s="27">
        <f t="shared" si="1355"/>
        <v>0</v>
      </c>
      <c r="YB57" s="27">
        <f t="shared" si="1356"/>
        <v>0</v>
      </c>
      <c r="YC57" s="27">
        <f t="shared" si="1357"/>
        <v>0</v>
      </c>
      <c r="YD57" s="27">
        <f t="shared" si="1358"/>
        <v>0</v>
      </c>
      <c r="YE57" s="27">
        <f t="shared" si="1359"/>
        <v>0</v>
      </c>
      <c r="YF57" s="27">
        <f t="shared" si="1360"/>
        <v>0</v>
      </c>
      <c r="YG57" s="27">
        <f t="shared" si="1361"/>
        <v>0</v>
      </c>
      <c r="YH57" s="27">
        <f t="shared" si="1362"/>
        <v>0</v>
      </c>
      <c r="YI57" s="27">
        <f t="shared" si="1363"/>
        <v>0</v>
      </c>
      <c r="YJ57" s="27">
        <f t="shared" si="1364"/>
        <v>0</v>
      </c>
      <c r="YL57" s="28">
        <f t="shared" si="1365"/>
        <v>625</v>
      </c>
      <c r="YM57" s="28">
        <f t="shared" si="1366"/>
        <v>422</v>
      </c>
      <c r="YN57" s="28">
        <f t="shared" si="1367"/>
        <v>114</v>
      </c>
      <c r="YO57" s="28">
        <f t="shared" si="1368"/>
        <v>77</v>
      </c>
      <c r="YP57" s="28">
        <f t="shared" si="1369"/>
        <v>0</v>
      </c>
      <c r="YQ57" s="28">
        <f t="shared" si="1370"/>
        <v>899.66666666666663</v>
      </c>
      <c r="YT57" s="27" t="str">
        <f t="shared" si="1371"/>
        <v>78</v>
      </c>
      <c r="YU57" s="27" t="str">
        <f t="shared" si="1372"/>
        <v>23</v>
      </c>
      <c r="YV57" s="27" t="str">
        <f t="shared" si="1373"/>
        <v>26</v>
      </c>
      <c r="YW57" s="27" t="str">
        <f t="shared" si="1374"/>
        <v>65</v>
      </c>
      <c r="YX57" s="27">
        <f t="shared" si="1375"/>
        <v>0</v>
      </c>
      <c r="YY57" s="27">
        <f t="shared" si="1376"/>
        <v>0</v>
      </c>
      <c r="YZ57" s="27" t="str">
        <f t="shared" si="1377"/>
        <v>67</v>
      </c>
      <c r="ZA57" s="27">
        <f t="shared" si="1378"/>
        <v>0</v>
      </c>
      <c r="ZB57" s="27" t="str">
        <f t="shared" si="1379"/>
        <v>68</v>
      </c>
      <c r="ZC57" s="27" t="str">
        <f t="shared" si="1380"/>
        <v>50</v>
      </c>
      <c r="ZD57" s="27" t="str">
        <f t="shared" si="1381"/>
        <v>51</v>
      </c>
      <c r="ZE57" s="27" t="str">
        <f t="shared" si="1382"/>
        <v>76</v>
      </c>
      <c r="ZF57" s="27">
        <f t="shared" si="1383"/>
        <v>0</v>
      </c>
      <c r="ZG57" s="27">
        <f t="shared" si="1384"/>
        <v>0</v>
      </c>
      <c r="ZH57" s="27" t="str">
        <f t="shared" si="1385"/>
        <v>78</v>
      </c>
      <c r="ZI57" s="27" t="str">
        <f t="shared" si="1386"/>
        <v>49</v>
      </c>
      <c r="ZJ57" s="27" t="str">
        <f t="shared" si="1387"/>
        <v>57</v>
      </c>
      <c r="ZK57" s="27">
        <f t="shared" si="1388"/>
        <v>0</v>
      </c>
      <c r="ZL57" s="27" t="str">
        <f t="shared" si="1389"/>
        <v>60</v>
      </c>
      <c r="ZM57" s="27" t="str">
        <f t="shared" si="1390"/>
        <v>63</v>
      </c>
      <c r="ZN57" s="27" t="str">
        <f t="shared" si="1391"/>
        <v>51</v>
      </c>
      <c r="ZO57" s="27" t="str">
        <f t="shared" si="1392"/>
        <v>35</v>
      </c>
      <c r="ZP57" s="27">
        <f t="shared" si="1393"/>
        <v>0</v>
      </c>
      <c r="ZQ57" s="27" t="str">
        <f t="shared" si="1394"/>
        <v>27</v>
      </c>
      <c r="ZR57" s="27">
        <f t="shared" si="1395"/>
        <v>0</v>
      </c>
      <c r="ZS57" s="27">
        <f t="shared" si="1396"/>
        <v>0</v>
      </c>
      <c r="ZT57" s="27" t="str">
        <f t="shared" si="1397"/>
        <v>72</v>
      </c>
      <c r="ZU57" s="27" t="str">
        <f t="shared" si="1398"/>
        <v>39</v>
      </c>
      <c r="ZV57" s="27">
        <f t="shared" si="1399"/>
        <v>0</v>
      </c>
      <c r="ZW57" s="27" t="str">
        <f t="shared" si="1400"/>
        <v>31</v>
      </c>
      <c r="ZX57" s="27">
        <f t="shared" si="1401"/>
        <v>0</v>
      </c>
      <c r="ZY57" s="27">
        <f t="shared" si="1402"/>
        <v>0</v>
      </c>
      <c r="ZZ57" s="27" t="str">
        <f t="shared" si="1403"/>
        <v>55</v>
      </c>
      <c r="AAA57" s="27">
        <f t="shared" si="1404"/>
        <v>0</v>
      </c>
      <c r="AAB57" s="27">
        <f t="shared" si="1405"/>
        <v>0</v>
      </c>
      <c r="AAC57" s="27" t="str">
        <f t="shared" si="1406"/>
        <v>40</v>
      </c>
      <c r="AAD57" s="27">
        <f t="shared" si="1407"/>
        <v>0</v>
      </c>
      <c r="AAE57" s="27">
        <f t="shared" si="1408"/>
        <v>0</v>
      </c>
      <c r="AAF57" s="27" t="str">
        <f t="shared" si="1409"/>
        <v>77</v>
      </c>
      <c r="AAG57" s="27">
        <f t="shared" si="1410"/>
        <v>0</v>
      </c>
      <c r="AAH57" s="27">
        <f t="shared" si="1411"/>
        <v>0</v>
      </c>
      <c r="AAI57" s="27">
        <f t="shared" si="1412"/>
        <v>0</v>
      </c>
      <c r="AAJ57" s="27">
        <f t="shared" si="1413"/>
        <v>0</v>
      </c>
      <c r="AAK57" s="27">
        <f t="shared" si="1414"/>
        <v>0</v>
      </c>
      <c r="AAL57" s="27">
        <f t="shared" si="1415"/>
        <v>0</v>
      </c>
      <c r="AAM57" s="27">
        <f t="shared" si="1416"/>
        <v>0</v>
      </c>
      <c r="AAN57" s="27">
        <f t="shared" si="1417"/>
        <v>0</v>
      </c>
      <c r="AAO57" s="27">
        <f t="shared" si="1418"/>
        <v>0</v>
      </c>
      <c r="AAP57" s="27">
        <f t="shared" si="1419"/>
        <v>0</v>
      </c>
      <c r="AAQ57" s="27">
        <f t="shared" si="1420"/>
        <v>0</v>
      </c>
      <c r="AAR57" s="27">
        <f t="shared" si="1421"/>
        <v>0</v>
      </c>
      <c r="AAS57" s="27">
        <f t="shared" si="1422"/>
        <v>0</v>
      </c>
      <c r="AAT57" s="27">
        <f t="shared" si="1423"/>
        <v>0</v>
      </c>
      <c r="AAU57" s="27">
        <f t="shared" si="1424"/>
        <v>0</v>
      </c>
      <c r="AAV57" s="27">
        <f t="shared" si="1425"/>
        <v>0</v>
      </c>
      <c r="AAW57" s="27">
        <f t="shared" si="1426"/>
        <v>0</v>
      </c>
      <c r="AAX57" s="27">
        <f t="shared" si="1427"/>
        <v>0</v>
      </c>
      <c r="AAY57" s="27">
        <f t="shared" si="1428"/>
        <v>0</v>
      </c>
      <c r="AAZ57" s="27">
        <f t="shared" si="1429"/>
        <v>0</v>
      </c>
      <c r="ABA57" s="27">
        <f t="shared" si="1430"/>
        <v>0</v>
      </c>
      <c r="ABB57" s="27">
        <f t="shared" si="1431"/>
        <v>0</v>
      </c>
      <c r="ABC57" s="27">
        <f t="shared" si="1432"/>
        <v>0</v>
      </c>
      <c r="ABD57" s="27">
        <f t="shared" si="1433"/>
        <v>0</v>
      </c>
      <c r="ABE57" s="27">
        <f t="shared" si="1434"/>
        <v>0</v>
      </c>
      <c r="ABF57" s="27">
        <f t="shared" si="1435"/>
        <v>0</v>
      </c>
      <c r="ABG57" s="27">
        <f t="shared" si="1436"/>
        <v>0</v>
      </c>
      <c r="ABH57" s="27">
        <f t="shared" si="1437"/>
        <v>0</v>
      </c>
      <c r="ABI57" s="27">
        <f t="shared" si="1438"/>
        <v>0</v>
      </c>
      <c r="ABJ57" s="27">
        <f t="shared" si="1439"/>
        <v>0</v>
      </c>
      <c r="ABK57" s="27">
        <f t="shared" si="1440"/>
        <v>0</v>
      </c>
      <c r="ABL57" s="27">
        <f t="shared" si="1441"/>
        <v>0</v>
      </c>
      <c r="ABM57" s="27">
        <f t="shared" si="1442"/>
        <v>0</v>
      </c>
      <c r="ABN57" s="27">
        <f t="shared" si="1443"/>
        <v>0</v>
      </c>
      <c r="ABO57" s="27">
        <f t="shared" si="1444"/>
        <v>0</v>
      </c>
      <c r="ABP57" s="27">
        <f t="shared" si="1445"/>
        <v>0</v>
      </c>
      <c r="ABQ57" s="27">
        <f t="shared" si="1446"/>
        <v>0</v>
      </c>
      <c r="ABR57" s="27">
        <f t="shared" si="1447"/>
        <v>0</v>
      </c>
      <c r="ABS57" s="27">
        <f t="shared" si="1448"/>
        <v>0</v>
      </c>
      <c r="ABT57" s="27">
        <f t="shared" si="1449"/>
        <v>0</v>
      </c>
      <c r="ABU57" s="27">
        <f t="shared" si="1450"/>
        <v>0</v>
      </c>
      <c r="ABV57" s="27">
        <f t="shared" si="1451"/>
        <v>0</v>
      </c>
      <c r="ABW57" s="27">
        <f t="shared" si="1452"/>
        <v>0</v>
      </c>
      <c r="ABY57" s="28">
        <f t="shared" si="1453"/>
        <v>549.79999999999995</v>
      </c>
      <c r="ABZ57" s="28">
        <f t="shared" si="1454"/>
        <v>338.8</v>
      </c>
      <c r="ACA57" s="28">
        <f t="shared" si="1455"/>
        <v>58.300000000000004</v>
      </c>
      <c r="ACB57" s="28">
        <f t="shared" si="1456"/>
        <v>38.200000000000003</v>
      </c>
      <c r="ACC57" s="28">
        <f t="shared" si="1457"/>
        <v>0</v>
      </c>
      <c r="ACD57" s="28">
        <f t="shared" si="1458"/>
        <v>730.08333333333337</v>
      </c>
      <c r="ACG57" s="27" t="str">
        <f t="shared" si="1459"/>
        <v>3.5</v>
      </c>
      <c r="ACH57" s="27" t="str">
        <f t="shared" si="1460"/>
        <v>69.9</v>
      </c>
      <c r="ACI57" s="27" t="str">
        <f t="shared" si="1461"/>
        <v>48.4</v>
      </c>
      <c r="ACJ57" s="27" t="str">
        <f t="shared" si="1462"/>
        <v>17</v>
      </c>
      <c r="ACK57" s="27">
        <f t="shared" si="1463"/>
        <v>0</v>
      </c>
      <c r="ACL57" s="27">
        <f t="shared" si="1464"/>
        <v>0</v>
      </c>
      <c r="ACM57" s="27" t="str">
        <f t="shared" si="1465"/>
        <v>89.4</v>
      </c>
      <c r="ACN57" s="27">
        <f t="shared" si="1466"/>
        <v>0</v>
      </c>
      <c r="ACO57" s="27" t="str">
        <f t="shared" si="1467"/>
        <v>41.3</v>
      </c>
      <c r="ACP57" s="27" t="str">
        <f t="shared" si="1468"/>
        <v>108.8</v>
      </c>
      <c r="ACQ57" s="27" t="str">
        <f t="shared" si="1469"/>
        <v>54.1</v>
      </c>
      <c r="ACR57" s="27" t="str">
        <f t="shared" si="1470"/>
        <v>20.9</v>
      </c>
      <c r="ACS57" s="27">
        <f t="shared" si="1471"/>
        <v>0</v>
      </c>
      <c r="ACT57" s="27">
        <f t="shared" si="1472"/>
        <v>0</v>
      </c>
      <c r="ACU57" s="27" t="str">
        <f t="shared" si="1473"/>
        <v>25.9</v>
      </c>
      <c r="ACV57" s="27" t="str">
        <f t="shared" si="1474"/>
        <v>14.1</v>
      </c>
      <c r="ACW57" s="27" t="str">
        <f t="shared" si="1475"/>
        <v>14.4</v>
      </c>
      <c r="ACX57" s="27">
        <f t="shared" si="1476"/>
        <v>0</v>
      </c>
      <c r="ACY57" s="27" t="str">
        <f t="shared" si="1477"/>
        <v>34.2</v>
      </c>
      <c r="ACZ57" s="27" t="str">
        <f t="shared" si="1478"/>
        <v>4.2</v>
      </c>
      <c r="ADA57" s="27" t="str">
        <f t="shared" si="1479"/>
        <v>16</v>
      </c>
      <c r="ADB57" s="27" t="str">
        <f t="shared" si="1480"/>
        <v>22.6</v>
      </c>
      <c r="ADC57" s="27">
        <f t="shared" si="1481"/>
        <v>0</v>
      </c>
      <c r="ADD57" s="27" t="str">
        <f t="shared" si="1482"/>
        <v>49.2</v>
      </c>
      <c r="ADE57" s="27">
        <f t="shared" si="1483"/>
        <v>0</v>
      </c>
      <c r="ADF57" s="27">
        <f t="shared" si="1484"/>
        <v>0</v>
      </c>
      <c r="ADG57" s="27" t="str">
        <f t="shared" si="1485"/>
        <v>48.4</v>
      </c>
      <c r="ADH57" s="27" t="str">
        <f t="shared" si="1486"/>
        <v>38.3</v>
      </c>
      <c r="ADI57" s="27">
        <f t="shared" si="1487"/>
        <v>0</v>
      </c>
      <c r="ADJ57" s="27" t="str">
        <f t="shared" si="1488"/>
        <v>37.9</v>
      </c>
      <c r="ADK57" s="27">
        <f t="shared" si="1489"/>
        <v>0</v>
      </c>
      <c r="ADL57" s="27">
        <f t="shared" si="1490"/>
        <v>0</v>
      </c>
      <c r="ADM57" s="27" t="str">
        <f t="shared" si="1491"/>
        <v>153.5</v>
      </c>
      <c r="ADN57" s="27">
        <f t="shared" si="1492"/>
        <v>0</v>
      </c>
      <c r="ADO57" s="27">
        <f t="shared" si="1493"/>
        <v>0</v>
      </c>
      <c r="ADP57" s="27" t="str">
        <f t="shared" si="1494"/>
        <v>34.9</v>
      </c>
      <c r="ADQ57" s="27">
        <f t="shared" si="1495"/>
        <v>0</v>
      </c>
      <c r="ADR57" s="27">
        <f t="shared" si="1496"/>
        <v>0</v>
      </c>
      <c r="ADS57" s="27" t="str">
        <f t="shared" si="1497"/>
        <v>38.2</v>
      </c>
      <c r="ADT57" s="27">
        <f t="shared" si="1498"/>
        <v>0</v>
      </c>
      <c r="ADU57" s="27">
        <f t="shared" si="1499"/>
        <v>0</v>
      </c>
      <c r="ADV57" s="27">
        <f t="shared" si="1500"/>
        <v>0</v>
      </c>
      <c r="ADW57" s="27">
        <f t="shared" si="1501"/>
        <v>0</v>
      </c>
      <c r="ADX57" s="27">
        <f t="shared" si="1502"/>
        <v>0</v>
      </c>
      <c r="ADY57" s="27">
        <f t="shared" si="1503"/>
        <v>0</v>
      </c>
      <c r="ADZ57" s="27">
        <f t="shared" si="1504"/>
        <v>0</v>
      </c>
      <c r="AEA57" s="27">
        <f t="shared" si="1505"/>
        <v>0</v>
      </c>
      <c r="AEB57" s="27">
        <f t="shared" si="1506"/>
        <v>0</v>
      </c>
      <c r="AEC57" s="27">
        <f t="shared" si="1507"/>
        <v>0</v>
      </c>
      <c r="AED57" s="27">
        <f t="shared" si="1508"/>
        <v>0</v>
      </c>
      <c r="AEE57" s="27">
        <f t="shared" si="1509"/>
        <v>0</v>
      </c>
      <c r="AEF57" s="27">
        <f t="shared" si="1510"/>
        <v>0</v>
      </c>
      <c r="AEG57" s="27">
        <f t="shared" si="1511"/>
        <v>0</v>
      </c>
      <c r="AEH57" s="27">
        <f t="shared" si="1512"/>
        <v>0</v>
      </c>
      <c r="AEI57" s="27">
        <f t="shared" si="1513"/>
        <v>0</v>
      </c>
      <c r="AEJ57" s="27">
        <f t="shared" si="1514"/>
        <v>0</v>
      </c>
      <c r="AEK57" s="27">
        <f t="shared" si="1515"/>
        <v>0</v>
      </c>
      <c r="AEL57" s="27">
        <f t="shared" si="1516"/>
        <v>0</v>
      </c>
      <c r="AEM57" s="27">
        <f t="shared" si="1517"/>
        <v>0</v>
      </c>
      <c r="AEN57" s="27">
        <f t="shared" si="1518"/>
        <v>0</v>
      </c>
      <c r="AEO57" s="27">
        <f t="shared" si="1519"/>
        <v>0</v>
      </c>
      <c r="AEP57" s="27">
        <f t="shared" si="1520"/>
        <v>0</v>
      </c>
      <c r="AEQ57" s="27">
        <f t="shared" si="1521"/>
        <v>0</v>
      </c>
      <c r="AER57" s="27">
        <f t="shared" si="1522"/>
        <v>0</v>
      </c>
      <c r="AES57" s="27">
        <f t="shared" si="1523"/>
        <v>0</v>
      </c>
      <c r="AET57" s="27">
        <f t="shared" si="1524"/>
        <v>0</v>
      </c>
      <c r="AEU57" s="27">
        <f t="shared" si="1525"/>
        <v>0</v>
      </c>
      <c r="AEV57" s="27">
        <f t="shared" si="1526"/>
        <v>0</v>
      </c>
      <c r="AEW57" s="27">
        <f t="shared" si="1527"/>
        <v>0</v>
      </c>
      <c r="AEX57" s="27">
        <f t="shared" si="1528"/>
        <v>0</v>
      </c>
      <c r="AEY57" s="27">
        <f t="shared" si="1529"/>
        <v>0</v>
      </c>
      <c r="AEZ57" s="27">
        <f t="shared" si="1530"/>
        <v>0</v>
      </c>
      <c r="AFA57" s="27">
        <f t="shared" si="1531"/>
        <v>0</v>
      </c>
      <c r="AFB57" s="27">
        <f t="shared" si="1532"/>
        <v>0</v>
      </c>
      <c r="AFC57" s="27">
        <f t="shared" si="1533"/>
        <v>0</v>
      </c>
      <c r="AFD57" s="27">
        <f t="shared" si="1534"/>
        <v>0</v>
      </c>
      <c r="AFE57" s="27">
        <f t="shared" si="1535"/>
        <v>0</v>
      </c>
      <c r="AFF57" s="27">
        <f t="shared" si="1536"/>
        <v>0</v>
      </c>
      <c r="AFG57" s="27">
        <f t="shared" si="1537"/>
        <v>0</v>
      </c>
      <c r="AFH57" s="27">
        <f t="shared" si="1538"/>
        <v>0</v>
      </c>
      <c r="AFI57" s="27">
        <f t="shared" si="1539"/>
        <v>0</v>
      </c>
      <c r="AFJ57" s="27">
        <f t="shared" si="1540"/>
        <v>0</v>
      </c>
      <c r="AFL57" s="28">
        <f t="shared" si="892"/>
        <v>59.75</v>
      </c>
      <c r="AFM57" s="28">
        <v>59.75</v>
      </c>
      <c r="AFN57" s="27">
        <v>2</v>
      </c>
      <c r="AFO57" s="27">
        <f t="shared" si="1541"/>
        <v>2</v>
      </c>
      <c r="AFP57" s="27">
        <f t="shared" si="1542"/>
        <v>2</v>
      </c>
      <c r="AFQ57" s="27">
        <f t="shared" si="1543"/>
        <v>2</v>
      </c>
      <c r="AFR57" s="27">
        <f t="shared" si="1544"/>
        <v>2</v>
      </c>
      <c r="AFS57" s="27">
        <f t="shared" si="1545"/>
        <v>0</v>
      </c>
      <c r="AFT57" s="27">
        <f t="shared" si="1546"/>
        <v>0</v>
      </c>
      <c r="AFU57" s="27">
        <f t="shared" si="1547"/>
        <v>2</v>
      </c>
      <c r="AFV57" s="27">
        <f t="shared" si="1548"/>
        <v>0</v>
      </c>
      <c r="AFW57" s="27">
        <f t="shared" si="1549"/>
        <v>2</v>
      </c>
      <c r="AFX57" s="27">
        <f t="shared" si="1550"/>
        <v>4</v>
      </c>
      <c r="AFY57" s="27">
        <f t="shared" si="1551"/>
        <v>2</v>
      </c>
      <c r="AFZ57" s="27">
        <f t="shared" si="1552"/>
        <v>2</v>
      </c>
      <c r="AGA57" s="27">
        <f t="shared" si="1553"/>
        <v>0</v>
      </c>
      <c r="AGB57" s="27">
        <f t="shared" si="1554"/>
        <v>0</v>
      </c>
      <c r="AGC57" s="27">
        <f t="shared" si="1555"/>
        <v>2</v>
      </c>
      <c r="AGD57" s="27">
        <f t="shared" si="1556"/>
        <v>6</v>
      </c>
      <c r="AGE57" s="27">
        <f t="shared" si="1557"/>
        <v>5</v>
      </c>
      <c r="AGF57" s="27">
        <f t="shared" si="1558"/>
        <v>0</v>
      </c>
      <c r="AGG57" s="27">
        <f t="shared" si="1559"/>
        <v>7</v>
      </c>
      <c r="AGH57" s="27">
        <f t="shared" si="1560"/>
        <v>7</v>
      </c>
      <c r="AGI57" s="27">
        <f t="shared" si="1561"/>
        <v>4</v>
      </c>
      <c r="AGJ57" s="27">
        <f t="shared" si="1562"/>
        <v>2</v>
      </c>
      <c r="AGK57" s="27">
        <f t="shared" si="1563"/>
        <v>0</v>
      </c>
      <c r="AGL57" s="27">
        <f t="shared" si="1564"/>
        <v>1</v>
      </c>
      <c r="AGM57" s="27">
        <f t="shared" si="1565"/>
        <v>0</v>
      </c>
      <c r="AGN57" s="27">
        <f t="shared" si="1566"/>
        <v>0</v>
      </c>
      <c r="AGO57" s="27">
        <f t="shared" si="1567"/>
        <v>2</v>
      </c>
      <c r="AGP57" s="27">
        <f t="shared" si="1568"/>
        <v>2</v>
      </c>
      <c r="AGQ57" s="27">
        <f t="shared" si="1569"/>
        <v>0</v>
      </c>
      <c r="AGR57" s="27">
        <f t="shared" si="1570"/>
        <v>2</v>
      </c>
      <c r="AGS57" s="27">
        <f t="shared" si="1571"/>
        <v>0</v>
      </c>
      <c r="AGT57" s="27">
        <f t="shared" si="1572"/>
        <v>0</v>
      </c>
      <c r="AGU57" s="27">
        <f t="shared" si="1573"/>
        <v>2</v>
      </c>
      <c r="AGV57" s="27">
        <f t="shared" si="1574"/>
        <v>0</v>
      </c>
      <c r="AGW57" s="27">
        <f t="shared" si="1575"/>
        <v>0</v>
      </c>
      <c r="AGX57" s="27">
        <f t="shared" si="1576"/>
        <v>2</v>
      </c>
      <c r="AGY57" s="27">
        <f t="shared" si="1577"/>
        <v>0</v>
      </c>
      <c r="AGZ57" s="27">
        <f t="shared" si="1578"/>
        <v>0</v>
      </c>
      <c r="AHA57" s="27">
        <f t="shared" si="1579"/>
        <v>2</v>
      </c>
      <c r="AHB57" s="27">
        <f t="shared" si="1580"/>
        <v>0</v>
      </c>
      <c r="AHC57" s="27">
        <f t="shared" si="1581"/>
        <v>0</v>
      </c>
      <c r="AHD57" s="27">
        <f t="shared" si="1582"/>
        <v>0</v>
      </c>
      <c r="AHE57" s="27">
        <f t="shared" si="1583"/>
        <v>0</v>
      </c>
      <c r="AHF57" s="27">
        <f t="shared" si="1584"/>
        <v>0</v>
      </c>
      <c r="AHG57" s="27">
        <f t="shared" si="1585"/>
        <v>0</v>
      </c>
      <c r="AHH57" s="27">
        <f t="shared" si="1586"/>
        <v>0</v>
      </c>
      <c r="AHI57" s="27">
        <f t="shared" si="1587"/>
        <v>0</v>
      </c>
      <c r="AHJ57" s="27">
        <f t="shared" si="1588"/>
        <v>0</v>
      </c>
      <c r="AHK57" s="27">
        <f t="shared" si="1589"/>
        <v>0</v>
      </c>
      <c r="AHL57" s="27">
        <f t="shared" si="1590"/>
        <v>0</v>
      </c>
      <c r="AHM57" s="27">
        <f t="shared" si="1591"/>
        <v>0</v>
      </c>
      <c r="AHN57" s="27">
        <f t="shared" si="1592"/>
        <v>0</v>
      </c>
      <c r="AHO57" s="27">
        <f t="shared" si="1593"/>
        <v>0</v>
      </c>
      <c r="AHP57" s="27">
        <f t="shared" si="1594"/>
        <v>0</v>
      </c>
      <c r="AHQ57" s="27">
        <f t="shared" si="1595"/>
        <v>0</v>
      </c>
      <c r="AHR57" s="27">
        <f t="shared" si="1596"/>
        <v>0</v>
      </c>
      <c r="AHS57" s="27">
        <f t="shared" si="1597"/>
        <v>0</v>
      </c>
      <c r="AHT57" s="27">
        <f t="shared" si="1598"/>
        <v>0</v>
      </c>
      <c r="AHU57" s="27">
        <f t="shared" si="1599"/>
        <v>0</v>
      </c>
      <c r="AHV57" s="27">
        <f t="shared" si="1600"/>
        <v>0</v>
      </c>
      <c r="AHW57" s="27">
        <f t="shared" si="1601"/>
        <v>0</v>
      </c>
      <c r="AHX57" s="27">
        <f t="shared" si="1602"/>
        <v>0</v>
      </c>
      <c r="AHY57" s="27">
        <f t="shared" si="1603"/>
        <v>0</v>
      </c>
      <c r="AHZ57" s="27">
        <f t="shared" si="1604"/>
        <v>0</v>
      </c>
      <c r="AIA57" s="27">
        <f t="shared" si="1605"/>
        <v>0</v>
      </c>
      <c r="AIB57" s="27">
        <f t="shared" si="1606"/>
        <v>0</v>
      </c>
      <c r="AIC57" s="27">
        <f t="shared" si="1607"/>
        <v>0</v>
      </c>
      <c r="AID57" s="27">
        <f t="shared" si="1608"/>
        <v>0</v>
      </c>
      <c r="AIE57" s="27">
        <f t="shared" si="1609"/>
        <v>0</v>
      </c>
      <c r="AIF57" s="27">
        <f t="shared" si="1610"/>
        <v>0</v>
      </c>
      <c r="AIG57" s="27">
        <f t="shared" si="1611"/>
        <v>0</v>
      </c>
      <c r="AIH57" s="27">
        <f t="shared" si="1612"/>
        <v>0</v>
      </c>
      <c r="AII57" s="27">
        <f t="shared" si="1613"/>
        <v>0</v>
      </c>
      <c r="AIJ57" s="27">
        <f t="shared" si="1614"/>
        <v>0</v>
      </c>
      <c r="AIK57" s="27">
        <f t="shared" si="1615"/>
        <v>0</v>
      </c>
      <c r="AIL57" s="27">
        <f t="shared" si="1616"/>
        <v>0</v>
      </c>
      <c r="AIM57" s="27">
        <f t="shared" si="1617"/>
        <v>0</v>
      </c>
      <c r="AIN57" s="27">
        <f t="shared" si="1618"/>
        <v>0</v>
      </c>
      <c r="AIO57" s="27">
        <f t="shared" si="1619"/>
        <v>0</v>
      </c>
      <c r="AIP57" s="27">
        <f t="shared" si="1620"/>
        <v>0</v>
      </c>
      <c r="AIQ57" s="27">
        <f t="shared" si="1621"/>
        <v>0</v>
      </c>
      <c r="AIR57" s="27">
        <f t="shared" si="1622"/>
        <v>0</v>
      </c>
      <c r="AIT57" s="27">
        <v>1</v>
      </c>
      <c r="AIU57" s="27">
        <v>1</v>
      </c>
      <c r="AIV57" s="27">
        <v>1</v>
      </c>
      <c r="AIW57" s="27">
        <f t="shared" si="1623"/>
        <v>1</v>
      </c>
      <c r="AIX57" s="27">
        <f t="shared" si="1624"/>
        <v>0</v>
      </c>
      <c r="AIY57" s="27">
        <f t="shared" si="1625"/>
        <v>0</v>
      </c>
      <c r="AIZ57" s="27">
        <f t="shared" si="1626"/>
        <v>0.25</v>
      </c>
      <c r="AJA57" s="27">
        <f t="shared" si="1627"/>
        <v>0</v>
      </c>
      <c r="AJB57" s="27">
        <f t="shared" si="1628"/>
        <v>0.5</v>
      </c>
      <c r="AJC57" s="27">
        <f t="shared" si="1629"/>
        <v>8</v>
      </c>
      <c r="AJD57" s="27">
        <f t="shared" si="1630"/>
        <v>8</v>
      </c>
      <c r="AJE57" s="27">
        <f t="shared" si="1631"/>
        <v>1</v>
      </c>
      <c r="AJF57" s="27">
        <f t="shared" si="1632"/>
        <v>0</v>
      </c>
      <c r="AJG57" s="27">
        <f t="shared" si="1633"/>
        <v>0</v>
      </c>
      <c r="AJH57" s="27">
        <f t="shared" si="1634"/>
        <v>0.25</v>
      </c>
      <c r="AJI57" s="27">
        <f t="shared" si="1635"/>
        <v>4</v>
      </c>
      <c r="AJJ57" s="27">
        <f t="shared" si="1636"/>
        <v>16</v>
      </c>
      <c r="AJK57" s="27">
        <f t="shared" si="1637"/>
        <v>0</v>
      </c>
      <c r="AJL57" s="27">
        <f t="shared" si="1638"/>
        <v>1</v>
      </c>
      <c r="AJM57" s="27">
        <f t="shared" si="1639"/>
        <v>1</v>
      </c>
      <c r="AJN57" s="27">
        <f t="shared" si="1640"/>
        <v>4</v>
      </c>
      <c r="AJO57" s="27">
        <f t="shared" si="1641"/>
        <v>8</v>
      </c>
      <c r="AJP57" s="27">
        <f t="shared" si="1642"/>
        <v>0</v>
      </c>
      <c r="AJQ57" s="27">
        <f t="shared" si="1643"/>
        <v>1</v>
      </c>
      <c r="AJR57" s="27">
        <f t="shared" si="1644"/>
        <v>0</v>
      </c>
      <c r="AJS57" s="27">
        <f t="shared" si="1645"/>
        <v>0</v>
      </c>
      <c r="AJT57" s="27">
        <f t="shared" si="1646"/>
        <v>0.5</v>
      </c>
      <c r="AJU57" s="27">
        <f t="shared" si="1647"/>
        <v>1</v>
      </c>
      <c r="AJV57" s="27">
        <f t="shared" si="1648"/>
        <v>0</v>
      </c>
      <c r="AJW57" s="27">
        <f t="shared" si="1649"/>
        <v>0.5</v>
      </c>
      <c r="AJX57" s="27">
        <f t="shared" si="1650"/>
        <v>0</v>
      </c>
      <c r="AJY57" s="27">
        <f t="shared" si="1651"/>
        <v>0</v>
      </c>
      <c r="AJZ57" s="27">
        <f t="shared" si="1652"/>
        <v>0.25</v>
      </c>
      <c r="AKA57" s="27">
        <f t="shared" si="1653"/>
        <v>0</v>
      </c>
      <c r="AKB57" s="27">
        <f t="shared" si="1654"/>
        <v>0</v>
      </c>
      <c r="AKC57" s="27">
        <f t="shared" si="1655"/>
        <v>0.25</v>
      </c>
      <c r="AKD57" s="27">
        <f t="shared" si="1656"/>
        <v>0</v>
      </c>
      <c r="AKE57" s="27">
        <f t="shared" si="1657"/>
        <v>0</v>
      </c>
      <c r="AKF57" s="27">
        <f t="shared" si="1658"/>
        <v>0.25</v>
      </c>
      <c r="AKG57" s="27">
        <f t="shared" si="1659"/>
        <v>0</v>
      </c>
      <c r="AKH57" s="27">
        <f t="shared" si="1660"/>
        <v>0</v>
      </c>
      <c r="AKI57" s="27">
        <f t="shared" si="1661"/>
        <v>0</v>
      </c>
      <c r="AKJ57" s="27">
        <f t="shared" si="1662"/>
        <v>0</v>
      </c>
      <c r="AKK57" s="27">
        <f t="shared" si="1663"/>
        <v>0</v>
      </c>
      <c r="AKL57" s="27">
        <f t="shared" si="1664"/>
        <v>0</v>
      </c>
      <c r="AKM57" s="27">
        <f t="shared" si="1665"/>
        <v>0</v>
      </c>
      <c r="AKN57" s="27">
        <f t="shared" si="1666"/>
        <v>0</v>
      </c>
      <c r="AKO57" s="27">
        <f t="shared" si="1667"/>
        <v>0</v>
      </c>
      <c r="AKP57" s="27">
        <f t="shared" si="1668"/>
        <v>0</v>
      </c>
      <c r="AKQ57" s="27">
        <f t="shared" si="1669"/>
        <v>0</v>
      </c>
      <c r="AKR57" s="27">
        <f t="shared" si="1670"/>
        <v>0</v>
      </c>
      <c r="AKS57" s="27">
        <f t="shared" si="1671"/>
        <v>0</v>
      </c>
      <c r="AKT57" s="27">
        <f t="shared" si="1672"/>
        <v>0</v>
      </c>
      <c r="AKU57" s="27">
        <f t="shared" si="1673"/>
        <v>0</v>
      </c>
      <c r="AKV57" s="27">
        <f t="shared" si="1674"/>
        <v>0</v>
      </c>
      <c r="AKW57" s="27">
        <f t="shared" si="1675"/>
        <v>0</v>
      </c>
      <c r="AKX57" s="27">
        <f t="shared" si="1676"/>
        <v>0</v>
      </c>
      <c r="AKY57" s="27">
        <f t="shared" si="1677"/>
        <v>0</v>
      </c>
      <c r="AKZ57" s="27">
        <f t="shared" si="1678"/>
        <v>0</v>
      </c>
      <c r="ALA57" s="27">
        <f t="shared" si="1679"/>
        <v>0</v>
      </c>
      <c r="ALB57" s="27">
        <f t="shared" si="1680"/>
        <v>0</v>
      </c>
      <c r="ALC57" s="27">
        <f t="shared" si="1681"/>
        <v>0</v>
      </c>
      <c r="ALD57" s="27">
        <f t="shared" si="1682"/>
        <v>0</v>
      </c>
      <c r="ALE57" s="27">
        <f t="shared" si="1683"/>
        <v>0</v>
      </c>
      <c r="ALF57" s="27">
        <f t="shared" si="1684"/>
        <v>0</v>
      </c>
      <c r="ALG57" s="27">
        <f t="shared" si="1685"/>
        <v>0</v>
      </c>
      <c r="ALH57" s="27">
        <f t="shared" si="1686"/>
        <v>0</v>
      </c>
      <c r="ALI57" s="27">
        <f t="shared" si="1687"/>
        <v>0</v>
      </c>
      <c r="ALJ57" s="27">
        <f t="shared" si="1688"/>
        <v>0</v>
      </c>
      <c r="ALK57" s="27">
        <f t="shared" si="1689"/>
        <v>0</v>
      </c>
      <c r="ALL57" s="27">
        <f t="shared" si="1690"/>
        <v>0</v>
      </c>
      <c r="ALM57" s="27">
        <f t="shared" si="1691"/>
        <v>0</v>
      </c>
      <c r="ALN57" s="27">
        <f t="shared" si="1692"/>
        <v>0</v>
      </c>
      <c r="ALO57" s="27">
        <f t="shared" si="1693"/>
        <v>0</v>
      </c>
      <c r="ALP57" s="27">
        <f t="shared" si="1694"/>
        <v>0</v>
      </c>
      <c r="ALQ57" s="27">
        <f t="shared" si="1695"/>
        <v>0</v>
      </c>
      <c r="ALR57" s="27">
        <f t="shared" si="1696"/>
        <v>0</v>
      </c>
      <c r="ALS57" s="27">
        <f t="shared" si="1697"/>
        <v>0</v>
      </c>
      <c r="ALT57" s="27">
        <f t="shared" si="1698"/>
        <v>0</v>
      </c>
      <c r="ALU57" s="27">
        <f t="shared" si="1699"/>
        <v>0</v>
      </c>
      <c r="ALV57" s="27">
        <f t="shared" si="1700"/>
        <v>0</v>
      </c>
      <c r="ALW57" s="27">
        <f t="shared" si="1701"/>
        <v>0</v>
      </c>
      <c r="AMK57" s="28">
        <v>1838</v>
      </c>
      <c r="AML57" s="28">
        <f t="shared" si="1702"/>
        <v>1838</v>
      </c>
      <c r="AMN57" s="28">
        <v>1852</v>
      </c>
      <c r="AMO57" s="27" t="str">
        <f t="shared" si="1703"/>
        <v>1838</v>
      </c>
      <c r="AMP57" s="27" t="str">
        <f t="shared" si="1704"/>
        <v>1847</v>
      </c>
      <c r="AMQ57" s="27" t="str">
        <f t="shared" si="1705"/>
        <v>1854</v>
      </c>
      <c r="AMR57" s="27" t="str">
        <f t="shared" si="1706"/>
        <v>1835</v>
      </c>
      <c r="AMS57" s="27" t="str">
        <f t="shared" si="1707"/>
        <v>1835</v>
      </c>
      <c r="AMT57" s="27" t="str">
        <f t="shared" si="1708"/>
        <v>1835</v>
      </c>
      <c r="AMU57" s="27" t="str">
        <f t="shared" si="1709"/>
        <v>1853</v>
      </c>
      <c r="AMV57" s="27" t="str">
        <f t="shared" si="1710"/>
        <v>1853</v>
      </c>
      <c r="AMW57" s="27" t="str">
        <f t="shared" si="1711"/>
        <v>1865</v>
      </c>
      <c r="AMX57" s="27" t="str">
        <f t="shared" si="1712"/>
        <v>1885</v>
      </c>
      <c r="AMY57" s="27" t="str">
        <f t="shared" si="1713"/>
        <v>1892</v>
      </c>
      <c r="AMZ57" s="27" t="str">
        <f t="shared" si="1714"/>
        <v>1879</v>
      </c>
      <c r="ANA57" s="27" t="str">
        <f t="shared" si="1715"/>
        <v>1879</v>
      </c>
      <c r="ANB57" s="27" t="str">
        <f t="shared" si="1716"/>
        <v>1879</v>
      </c>
      <c r="ANC57" s="27" t="str">
        <f t="shared" si="1717"/>
        <v>1871</v>
      </c>
      <c r="AND57" s="27" t="str">
        <f t="shared" si="1718"/>
        <v>1851</v>
      </c>
      <c r="ANE57" s="27" t="str">
        <f t="shared" si="1719"/>
        <v>1838</v>
      </c>
      <c r="ANF57" s="27" t="str">
        <f t="shared" si="1720"/>
        <v>1838</v>
      </c>
      <c r="ANG57" s="27" t="str">
        <f t="shared" si="1721"/>
        <v>1826</v>
      </c>
      <c r="ANH57" s="27" t="str">
        <f t="shared" si="1722"/>
        <v>1809</v>
      </c>
      <c r="ANI57" s="27" t="str">
        <f t="shared" si="1723"/>
        <v>1796</v>
      </c>
      <c r="ANJ57" s="27" t="str">
        <f t="shared" si="1724"/>
        <v>1774</v>
      </c>
      <c r="ANK57" s="27" t="str">
        <f t="shared" si="1725"/>
        <v>1774</v>
      </c>
      <c r="ANL57" s="27" t="str">
        <f t="shared" si="1726"/>
        <v>1785</v>
      </c>
      <c r="ANM57" s="27" t="str">
        <f t="shared" si="1727"/>
        <v>1785</v>
      </c>
      <c r="ANN57" s="27" t="str">
        <f t="shared" si="1728"/>
        <v>1785</v>
      </c>
      <c r="ANO57" s="27" t="str">
        <f t="shared" si="1729"/>
        <v>1800</v>
      </c>
      <c r="ANP57" s="27" t="str">
        <f t="shared" si="1730"/>
        <v>1813</v>
      </c>
      <c r="ANQ57" s="27" t="str">
        <f t="shared" si="1731"/>
        <v>1813</v>
      </c>
      <c r="ANR57" s="27" t="str">
        <f t="shared" si="1732"/>
        <v>1820</v>
      </c>
      <c r="ANS57" s="27" t="str">
        <f t="shared" si="1733"/>
        <v>1820</v>
      </c>
      <c r="ANT57" s="27" t="str">
        <f t="shared" si="1734"/>
        <v>1820</v>
      </c>
      <c r="ANU57" s="27" t="str">
        <f t="shared" si="1735"/>
        <v>1837</v>
      </c>
      <c r="ANV57" s="27" t="str">
        <f t="shared" si="1736"/>
        <v>1837</v>
      </c>
      <c r="ANW57" s="27" t="str">
        <f t="shared" si="1737"/>
        <v>1837</v>
      </c>
      <c r="ANX57" s="27" t="str">
        <f t="shared" si="1738"/>
        <v>1845</v>
      </c>
      <c r="ANY57" s="27" t="str">
        <f t="shared" si="1739"/>
        <v>1845</v>
      </c>
      <c r="ANZ57" s="27" t="str">
        <f t="shared" si="1740"/>
        <v>1845</v>
      </c>
      <c r="AOA57" s="27" t="str">
        <f t="shared" si="1741"/>
        <v>1838</v>
      </c>
      <c r="AOB57" s="27" t="str">
        <f t="shared" si="1742"/>
        <v>1838</v>
      </c>
      <c r="AOC57" s="27" t="str">
        <f t="shared" si="1743"/>
        <v>1838</v>
      </c>
      <c r="AOD57" s="27" t="str">
        <f t="shared" si="1744"/>
        <v>1838</v>
      </c>
      <c r="AOE57" s="27" t="str">
        <f t="shared" si="1745"/>
        <v>1838</v>
      </c>
      <c r="AOF57" s="27" t="str">
        <f t="shared" si="1746"/>
        <v>1838</v>
      </c>
      <c r="AOG57" s="27" t="str">
        <f t="shared" si="1747"/>
        <v>1838</v>
      </c>
      <c r="AOH57" s="27" t="str">
        <f t="shared" si="1748"/>
        <v>1838</v>
      </c>
      <c r="AOI57" s="27" t="str">
        <f t="shared" si="1749"/>
        <v>1838</v>
      </c>
      <c r="AOJ57" s="27" t="str">
        <f t="shared" si="1750"/>
        <v>1838</v>
      </c>
      <c r="AOK57" s="27" t="str">
        <f t="shared" si="1751"/>
        <v>1838</v>
      </c>
      <c r="AOL57" s="27" t="str">
        <f t="shared" si="1752"/>
        <v>1838</v>
      </c>
      <c r="AOM57" s="27" t="str">
        <f t="shared" si="1753"/>
        <v>1838</v>
      </c>
      <c r="AON57" s="27" t="str">
        <f t="shared" si="1754"/>
        <v>1838</v>
      </c>
      <c r="AOO57" s="27" t="str">
        <f t="shared" si="1755"/>
        <v>1838</v>
      </c>
      <c r="AOP57" s="27" t="str">
        <f t="shared" si="1756"/>
        <v>1838</v>
      </c>
      <c r="AOQ57" s="27" t="str">
        <f t="shared" si="1757"/>
        <v>1838</v>
      </c>
      <c r="AOR57" s="27" t="str">
        <f t="shared" si="1758"/>
        <v>1838</v>
      </c>
      <c r="AOS57" s="27" t="str">
        <f t="shared" si="1759"/>
        <v>1838</v>
      </c>
      <c r="AOT57" s="27" t="str">
        <f t="shared" si="1760"/>
        <v>1838</v>
      </c>
      <c r="AOU57" s="27" t="str">
        <f t="shared" si="1761"/>
        <v>1838</v>
      </c>
      <c r="AOV57" s="27" t="str">
        <f t="shared" si="1762"/>
        <v>1838</v>
      </c>
      <c r="AOW57" s="27" t="str">
        <f t="shared" si="1763"/>
        <v>1838</v>
      </c>
      <c r="AOX57" s="27" t="str">
        <f t="shared" si="1764"/>
        <v>1838</v>
      </c>
      <c r="AOY57" s="27" t="str">
        <f t="shared" si="1765"/>
        <v>1838</v>
      </c>
      <c r="AOZ57" s="27" t="str">
        <f t="shared" si="1766"/>
        <v>1838</v>
      </c>
      <c r="APA57" s="27" t="str">
        <f t="shared" si="1767"/>
        <v>1838</v>
      </c>
      <c r="APB57" s="27" t="str">
        <f t="shared" si="1768"/>
        <v>1838</v>
      </c>
      <c r="APC57" s="27" t="str">
        <f t="shared" si="1769"/>
        <v>1838</v>
      </c>
      <c r="APD57" s="27" t="str">
        <f t="shared" si="1770"/>
        <v>1838</v>
      </c>
      <c r="APE57" s="27" t="str">
        <f t="shared" si="1771"/>
        <v>1838</v>
      </c>
      <c r="APF57" s="27" t="str">
        <f t="shared" si="1772"/>
        <v>1838</v>
      </c>
      <c r="APG57" s="27" t="str">
        <f t="shared" si="1773"/>
        <v>1838</v>
      </c>
      <c r="APH57" s="27" t="str">
        <f t="shared" si="1774"/>
        <v>1838</v>
      </c>
      <c r="API57" s="27" t="str">
        <f t="shared" si="1775"/>
        <v>1838</v>
      </c>
      <c r="APJ57" s="27" t="str">
        <f t="shared" si="1776"/>
        <v>1838</v>
      </c>
      <c r="APK57" s="27" t="str">
        <f t="shared" si="1777"/>
        <v>1838</v>
      </c>
      <c r="APL57" s="27" t="str">
        <f t="shared" si="1778"/>
        <v>1838</v>
      </c>
      <c r="APM57" s="27" t="str">
        <f t="shared" si="1779"/>
        <v>1838</v>
      </c>
      <c r="APN57" s="27" t="str">
        <f t="shared" si="1780"/>
        <v>1838</v>
      </c>
      <c r="APO57" s="27" t="str">
        <f t="shared" si="1781"/>
        <v>1838</v>
      </c>
      <c r="APP57" s="27" t="str">
        <f t="shared" si="1782"/>
        <v>1838</v>
      </c>
      <c r="APQ57" s="27" t="str">
        <f t="shared" si="1783"/>
        <v>1838</v>
      </c>
      <c r="APR57" s="27" t="str">
        <f t="shared" si="1784"/>
        <v>1838</v>
      </c>
    </row>
    <row r="58" spans="1:1011 1025:1110" x14ac:dyDescent="0.35">
      <c r="A58" s="27">
        <v>14</v>
      </c>
      <c r="B58" s="83" t="s">
        <v>138</v>
      </c>
      <c r="C58" s="91">
        <f>VLOOKUP(A58, Rankings!$A$2:$AN$129, 40, FALSE)</f>
        <v>56</v>
      </c>
      <c r="D58" s="25" t="s">
        <v>370</v>
      </c>
      <c r="I58" s="29">
        <f t="shared" si="893"/>
        <v>15.833333333333334</v>
      </c>
      <c r="L58" s="27" t="s">
        <v>2339</v>
      </c>
      <c r="M58" s="27" t="s">
        <v>2636</v>
      </c>
      <c r="N58" s="27" t="s">
        <v>2890</v>
      </c>
      <c r="O58" s="27" t="s">
        <v>2921</v>
      </c>
      <c r="P58" s="27" t="s">
        <v>24</v>
      </c>
      <c r="Q58" s="27" t="s">
        <v>3230</v>
      </c>
      <c r="R58" s="27" t="s">
        <v>3562</v>
      </c>
      <c r="S58" s="27" t="s">
        <v>24</v>
      </c>
      <c r="T58" s="27" t="s">
        <v>3808</v>
      </c>
      <c r="U58" s="27" t="s">
        <v>3939</v>
      </c>
      <c r="V58" s="27" t="s">
        <v>24</v>
      </c>
      <c r="W58" s="27" t="s">
        <v>4189</v>
      </c>
      <c r="X58" s="27" t="s">
        <v>4282</v>
      </c>
      <c r="Y58" s="27" t="s">
        <v>24</v>
      </c>
      <c r="Z58" s="27" t="s">
        <v>4518</v>
      </c>
      <c r="AA58" s="27" t="s">
        <v>24</v>
      </c>
      <c r="AB58" s="27" t="s">
        <v>4775</v>
      </c>
      <c r="AC58" s="27" t="s">
        <v>24</v>
      </c>
      <c r="AD58" s="27" t="s">
        <v>4863</v>
      </c>
      <c r="AE58" s="27" t="s">
        <v>4972</v>
      </c>
      <c r="AF58" s="27" t="s">
        <v>24</v>
      </c>
      <c r="AG58" s="27" t="s">
        <v>5207</v>
      </c>
      <c r="AH58" s="27" t="s">
        <v>24</v>
      </c>
      <c r="AI58" s="27" t="s">
        <v>5368</v>
      </c>
      <c r="AJ58" s="27" t="s">
        <v>5516</v>
      </c>
      <c r="AK58" s="27" t="s">
        <v>24</v>
      </c>
      <c r="AL58" s="27" t="s">
        <v>5819</v>
      </c>
      <c r="AM58" s="27" t="s">
        <v>24</v>
      </c>
      <c r="AN58" s="27" t="s">
        <v>24</v>
      </c>
      <c r="AO58" s="27" t="s">
        <v>6102</v>
      </c>
      <c r="AP58" s="27" t="s">
        <v>6220</v>
      </c>
      <c r="AQ58" s="27" t="s">
        <v>24</v>
      </c>
      <c r="AR58" s="27" t="s">
        <v>6465</v>
      </c>
      <c r="AS58" s="27" t="s">
        <v>6490</v>
      </c>
      <c r="AT58" s="27" t="s">
        <v>24</v>
      </c>
      <c r="AU58" s="27" t="s">
        <v>6770</v>
      </c>
      <c r="AV58" s="27" t="s">
        <v>24</v>
      </c>
      <c r="AW58" s="27" t="s">
        <v>24</v>
      </c>
      <c r="AX58" s="27" t="s">
        <v>24</v>
      </c>
      <c r="AY58" s="27" t="s">
        <v>24</v>
      </c>
      <c r="AZ58" s="27" t="s">
        <v>24</v>
      </c>
      <c r="BA58" s="27" t="s">
        <v>24</v>
      </c>
      <c r="BB58" s="27" t="s">
        <v>24</v>
      </c>
      <c r="BC58" s="27" t="s">
        <v>24</v>
      </c>
      <c r="BD58" s="27" t="s">
        <v>24</v>
      </c>
      <c r="BE58" s="27" t="s">
        <v>24</v>
      </c>
      <c r="BF58" s="27" t="s">
        <v>24</v>
      </c>
      <c r="BG58" s="27" t="s">
        <v>24</v>
      </c>
      <c r="BH58" s="27" t="s">
        <v>24</v>
      </c>
      <c r="BI58" s="27" t="s">
        <v>24</v>
      </c>
      <c r="BJ58" s="27" t="s">
        <v>24</v>
      </c>
      <c r="BK58" s="27" t="s">
        <v>24</v>
      </c>
      <c r="BL58" s="27" t="s">
        <v>24</v>
      </c>
      <c r="BM58" s="27" t="s">
        <v>24</v>
      </c>
      <c r="BN58" s="27" t="s">
        <v>24</v>
      </c>
      <c r="BO58" s="27" t="s">
        <v>24</v>
      </c>
      <c r="BP58" s="27" t="s">
        <v>24</v>
      </c>
      <c r="BQ58" s="27" t="s">
        <v>24</v>
      </c>
      <c r="BR58" s="27" t="s">
        <v>24</v>
      </c>
      <c r="BS58" s="27" t="s">
        <v>24</v>
      </c>
      <c r="BT58" s="27" t="s">
        <v>24</v>
      </c>
      <c r="BU58" s="27" t="s">
        <v>24</v>
      </c>
      <c r="BV58" s="27" t="s">
        <v>24</v>
      </c>
      <c r="BW58" s="27" t="s">
        <v>24</v>
      </c>
      <c r="BX58" s="27" t="s">
        <v>24</v>
      </c>
      <c r="BY58" s="27" t="s">
        <v>24</v>
      </c>
      <c r="BZ58" s="27" t="s">
        <v>24</v>
      </c>
      <c r="CA58" s="27" t="s">
        <v>24</v>
      </c>
      <c r="CB58" s="27" t="s">
        <v>24</v>
      </c>
      <c r="CC58" s="27" t="s">
        <v>24</v>
      </c>
      <c r="CD58" s="27" t="s">
        <v>24</v>
      </c>
      <c r="CE58" s="27" t="s">
        <v>24</v>
      </c>
      <c r="CF58" s="27" t="s">
        <v>24</v>
      </c>
      <c r="CG58" s="27" t="s">
        <v>24</v>
      </c>
      <c r="CH58" s="27" t="s">
        <v>24</v>
      </c>
      <c r="CI58" s="27" t="s">
        <v>24</v>
      </c>
      <c r="CJ58" s="27" t="s">
        <v>24</v>
      </c>
      <c r="CK58" s="27" t="s">
        <v>24</v>
      </c>
      <c r="CL58" s="27" t="s">
        <v>24</v>
      </c>
      <c r="CM58" s="27" t="s">
        <v>24</v>
      </c>
      <c r="CN58" s="27" t="s">
        <v>24</v>
      </c>
      <c r="CO58" s="27" t="s">
        <v>24</v>
      </c>
      <c r="CQ58" s="28">
        <f t="shared" si="894"/>
        <v>2</v>
      </c>
      <c r="CR58" s="28">
        <f t="shared" si="895"/>
        <v>3</v>
      </c>
      <c r="CS58" s="28">
        <f t="shared" si="896"/>
        <v>4</v>
      </c>
      <c r="CT58" s="28">
        <f t="shared" si="897"/>
        <v>3</v>
      </c>
      <c r="CU58" s="28">
        <f t="shared" si="898"/>
        <v>2</v>
      </c>
      <c r="CV58" s="28">
        <f t="shared" si="899"/>
        <v>3</v>
      </c>
      <c r="CW58" s="28">
        <f t="shared" si="900"/>
        <v>3</v>
      </c>
      <c r="CX58" s="28">
        <f t="shared" si="901"/>
        <v>1</v>
      </c>
      <c r="CY58" s="28">
        <f t="shared" si="902"/>
        <v>3</v>
      </c>
      <c r="CZ58" s="28">
        <f t="shared" si="903"/>
        <v>2</v>
      </c>
      <c r="DA58" s="28">
        <f t="shared" si="904"/>
        <v>3</v>
      </c>
      <c r="DB58" s="28">
        <f t="shared" si="905"/>
        <v>2</v>
      </c>
      <c r="DC58" s="28">
        <f t="shared" si="906"/>
        <v>0</v>
      </c>
      <c r="DD58" s="28">
        <f t="shared" si="907"/>
        <v>1</v>
      </c>
      <c r="DE58" s="28">
        <f t="shared" si="908"/>
        <v>0</v>
      </c>
      <c r="DF58" s="28">
        <f t="shared" si="909"/>
        <v>0</v>
      </c>
      <c r="DG58" s="28">
        <f t="shared" si="910"/>
        <v>0</v>
      </c>
      <c r="DH58" s="28">
        <f t="shared" si="911"/>
        <v>0</v>
      </c>
      <c r="DI58" s="28">
        <f t="shared" si="912"/>
        <v>0</v>
      </c>
      <c r="DJ58" s="28">
        <f t="shared" si="913"/>
        <v>0</v>
      </c>
      <c r="DK58" s="28">
        <f t="shared" si="914"/>
        <v>0</v>
      </c>
      <c r="DL58" s="28">
        <f t="shared" si="915"/>
        <v>0</v>
      </c>
      <c r="DM58" s="28">
        <f t="shared" si="916"/>
        <v>0</v>
      </c>
      <c r="DN58" s="28">
        <f t="shared" si="917"/>
        <v>0</v>
      </c>
      <c r="DO58" s="28">
        <f t="shared" si="918"/>
        <v>6</v>
      </c>
      <c r="DP58" s="28">
        <f t="shared" si="919"/>
        <v>5</v>
      </c>
      <c r="DR58">
        <f t="shared" si="920"/>
        <v>1</v>
      </c>
      <c r="DS58">
        <f t="shared" si="921"/>
        <v>4</v>
      </c>
      <c r="DT58">
        <f t="shared" si="922"/>
        <v>1</v>
      </c>
      <c r="DU58">
        <f t="shared" si="923"/>
        <v>7</v>
      </c>
      <c r="DV58">
        <f t="shared" si="924"/>
        <v>0</v>
      </c>
      <c r="DW58">
        <f t="shared" si="925"/>
        <v>4</v>
      </c>
      <c r="DX58">
        <f t="shared" si="926"/>
        <v>6</v>
      </c>
      <c r="DY58">
        <f t="shared" si="927"/>
        <v>0</v>
      </c>
      <c r="DZ58">
        <f t="shared" si="928"/>
        <v>4</v>
      </c>
      <c r="EA58">
        <f t="shared" si="929"/>
        <v>7</v>
      </c>
      <c r="EB58">
        <f t="shared" si="930"/>
        <v>0</v>
      </c>
      <c r="EC58">
        <f t="shared" si="931"/>
        <v>2</v>
      </c>
      <c r="ED58">
        <f t="shared" si="932"/>
        <v>5</v>
      </c>
      <c r="EE58">
        <f t="shared" si="933"/>
        <v>0</v>
      </c>
      <c r="EF58">
        <f t="shared" si="934"/>
        <v>3</v>
      </c>
      <c r="EG58">
        <f t="shared" si="935"/>
        <v>0</v>
      </c>
      <c r="EH58">
        <f t="shared" si="936"/>
        <v>5</v>
      </c>
      <c r="EI58">
        <f t="shared" si="937"/>
        <v>0</v>
      </c>
      <c r="EJ58">
        <f t="shared" si="938"/>
        <v>7</v>
      </c>
      <c r="EK58">
        <f t="shared" si="939"/>
        <v>10</v>
      </c>
      <c r="EL58">
        <f t="shared" si="940"/>
        <v>0</v>
      </c>
      <c r="EM58">
        <f t="shared" si="941"/>
        <v>5</v>
      </c>
      <c r="EN58">
        <f t="shared" si="942"/>
        <v>0</v>
      </c>
      <c r="EO58">
        <f t="shared" si="943"/>
        <v>3</v>
      </c>
      <c r="EP58">
        <f t="shared" si="944"/>
        <v>8</v>
      </c>
      <c r="EQ58">
        <f t="shared" si="945"/>
        <v>0</v>
      </c>
      <c r="ER58">
        <f t="shared" si="946"/>
        <v>3</v>
      </c>
      <c r="ES58">
        <f t="shared" si="947"/>
        <v>0</v>
      </c>
      <c r="ET58">
        <f t="shared" si="948"/>
        <v>0</v>
      </c>
      <c r="EU58">
        <f t="shared" si="949"/>
        <v>3</v>
      </c>
      <c r="EV58">
        <f t="shared" si="950"/>
        <v>6</v>
      </c>
      <c r="EW58">
        <f t="shared" si="951"/>
        <v>0</v>
      </c>
      <c r="EX58">
        <f t="shared" si="952"/>
        <v>2</v>
      </c>
      <c r="EY58">
        <f t="shared" si="953"/>
        <v>8</v>
      </c>
      <c r="EZ58">
        <f t="shared" si="954"/>
        <v>0</v>
      </c>
      <c r="FA58">
        <f t="shared" si="955"/>
        <v>2</v>
      </c>
      <c r="FB58">
        <f t="shared" si="956"/>
        <v>0</v>
      </c>
      <c r="FC58">
        <f t="shared" si="957"/>
        <v>0</v>
      </c>
      <c r="FD58">
        <f t="shared" si="958"/>
        <v>0</v>
      </c>
      <c r="FE58">
        <f t="shared" si="959"/>
        <v>0</v>
      </c>
      <c r="FF58">
        <f t="shared" si="960"/>
        <v>0</v>
      </c>
      <c r="FG58">
        <f t="shared" si="961"/>
        <v>0</v>
      </c>
      <c r="FH58">
        <f t="shared" si="962"/>
        <v>0</v>
      </c>
      <c r="FI58">
        <f t="shared" si="963"/>
        <v>0</v>
      </c>
      <c r="FJ58">
        <f t="shared" si="964"/>
        <v>0</v>
      </c>
      <c r="FK58">
        <f t="shared" si="965"/>
        <v>0</v>
      </c>
      <c r="FL58">
        <f t="shared" si="966"/>
        <v>0</v>
      </c>
      <c r="FM58">
        <f t="shared" si="967"/>
        <v>0</v>
      </c>
      <c r="FN58">
        <f t="shared" si="968"/>
        <v>0</v>
      </c>
      <c r="FO58">
        <f t="shared" si="969"/>
        <v>0</v>
      </c>
      <c r="FP58">
        <f t="shared" si="970"/>
        <v>0</v>
      </c>
      <c r="FQ58">
        <f t="shared" si="971"/>
        <v>0</v>
      </c>
      <c r="FR58">
        <f t="shared" si="972"/>
        <v>0</v>
      </c>
      <c r="FS58">
        <f t="shared" si="973"/>
        <v>0</v>
      </c>
      <c r="FT58">
        <f t="shared" si="974"/>
        <v>0</v>
      </c>
      <c r="FU58">
        <f t="shared" si="975"/>
        <v>0</v>
      </c>
      <c r="FV58">
        <f t="shared" si="976"/>
        <v>0</v>
      </c>
      <c r="FW58">
        <f t="shared" si="977"/>
        <v>0</v>
      </c>
      <c r="FX58">
        <f t="shared" si="978"/>
        <v>0</v>
      </c>
      <c r="FY58">
        <f t="shared" si="979"/>
        <v>0</v>
      </c>
      <c r="FZ58">
        <f t="shared" si="980"/>
        <v>0</v>
      </c>
      <c r="GA58">
        <f t="shared" si="981"/>
        <v>0</v>
      </c>
      <c r="GB58">
        <f t="shared" si="982"/>
        <v>0</v>
      </c>
      <c r="GC58">
        <f t="shared" si="983"/>
        <v>0</v>
      </c>
      <c r="GD58">
        <f t="shared" si="984"/>
        <v>0</v>
      </c>
      <c r="GE58">
        <f t="shared" si="985"/>
        <v>0</v>
      </c>
      <c r="GF58">
        <f t="shared" si="986"/>
        <v>0</v>
      </c>
      <c r="GG58">
        <f t="shared" si="987"/>
        <v>0</v>
      </c>
      <c r="GH58">
        <f t="shared" si="988"/>
        <v>0</v>
      </c>
      <c r="GI58">
        <f t="shared" si="989"/>
        <v>0</v>
      </c>
      <c r="GJ58">
        <f t="shared" si="990"/>
        <v>0</v>
      </c>
      <c r="GK58">
        <f t="shared" si="991"/>
        <v>0</v>
      </c>
      <c r="GL58">
        <f t="shared" si="992"/>
        <v>0</v>
      </c>
      <c r="GM58">
        <f t="shared" si="993"/>
        <v>0</v>
      </c>
      <c r="GN58">
        <f t="shared" si="994"/>
        <v>0</v>
      </c>
      <c r="GO58">
        <f t="shared" si="995"/>
        <v>0</v>
      </c>
      <c r="GP58">
        <f t="shared" si="996"/>
        <v>0</v>
      </c>
      <c r="GQ58">
        <f t="shared" si="997"/>
        <v>0</v>
      </c>
      <c r="GR58">
        <f t="shared" si="998"/>
        <v>0</v>
      </c>
      <c r="GS58">
        <f t="shared" si="999"/>
        <v>0</v>
      </c>
      <c r="GT58">
        <f t="shared" si="1000"/>
        <v>0</v>
      </c>
      <c r="GU58">
        <f t="shared" si="1001"/>
        <v>0</v>
      </c>
      <c r="GW58" s="28">
        <f t="shared" si="1002"/>
        <v>6.1940207590743395</v>
      </c>
      <c r="GX58" s="28">
        <f t="shared" si="1003"/>
        <v>6.445149218562956</v>
      </c>
      <c r="GY58" s="28">
        <f t="shared" si="1004"/>
        <v>0.73712975570398365</v>
      </c>
      <c r="GZ58" s="28">
        <f t="shared" si="1005"/>
        <v>0</v>
      </c>
      <c r="HA58" s="28">
        <f t="shared" si="1006"/>
        <v>0</v>
      </c>
      <c r="HB58" s="28">
        <f t="shared" si="1007"/>
        <v>8.7109687097806496</v>
      </c>
      <c r="HC58" s="28">
        <f t="shared" si="1008"/>
        <v>0.55731660577169584</v>
      </c>
      <c r="HE58">
        <f>IFERROR(VLOOKUP(_xlfn.NUMBERVALUE(MID(L58, SEARCH("!", L58)+1, SEARCH("+", L58)-SEARCH("!", L58)-1)), Rankings!$A$2:$BK$129, 63, FALSE),0)</f>
        <v>0.5614516636093988</v>
      </c>
      <c r="HF58">
        <f>IFERROR(VLOOKUP(_xlfn.NUMBERVALUE(MID(M58, SEARCH("!", M58)+1, SEARCH("+", M58)-SEARCH("!", M58)-1)), Rankings!$A$2:$BK$129, 63, FALSE),0)</f>
        <v>0.70365381097598467</v>
      </c>
      <c r="HG58">
        <f>IFERROR(VLOOKUP(_xlfn.NUMBERVALUE(MID(N58, SEARCH("!", N58)+1, SEARCH("+", N58)-SEARCH("!", N58)-1)), Rankings!$A$2:$BK$129, 63, FALSE),0)</f>
        <v>0.43942470350498913</v>
      </c>
      <c r="HH58">
        <f>IFERROR(VLOOKUP(_xlfn.NUMBERVALUE(MID(O58, SEARCH("!", O58)+1, SEARCH("+", O58)-SEARCH("!", O58)-1)), Rankings!$A$2:$BK$129, 63, FALSE),0)</f>
        <v>0.56827343106735106</v>
      </c>
      <c r="HI58">
        <f>IFERROR(VLOOKUP(_xlfn.NUMBERVALUE(MID(P58, SEARCH("!", P58)+1, SEARCH("+", P58)-SEARCH("!", P58)-1)), Rankings!$A$2:$BK$129, 63, FALSE),0)</f>
        <v>0</v>
      </c>
      <c r="HJ58">
        <f>IFERROR(VLOOKUP(_xlfn.NUMBERVALUE(MID(Q58, SEARCH("!", Q58)+1, SEARCH("+", Q58)-SEARCH("!", Q58)-1)), Rankings!$A$2:$BK$129, 63, FALSE),0)</f>
        <v>0.49551347653817529</v>
      </c>
      <c r="HK58">
        <f>IFERROR(VLOOKUP(_xlfn.NUMBERVALUE(MID(R58, SEARCH("!", R58)+1, SEARCH("+", R58)-SEARCH("!", R58)-1)), Rankings!$A$2:$BK$129, 63, FALSE),0)</f>
        <v>0.59825948781106209</v>
      </c>
      <c r="HL58">
        <f>IFERROR(VLOOKUP(_xlfn.NUMBERVALUE(MID(S58, SEARCH("!", S58)+1, SEARCH("+", S58)-SEARCH("!", S58)-1)), Rankings!$A$2:$BK$129, 63, FALSE),0)</f>
        <v>0</v>
      </c>
      <c r="HM58">
        <f>IFERROR(VLOOKUP(_xlfn.NUMBERVALUE(MID(T58, SEARCH("!", T58)+1, SEARCH("+", T58)-SEARCH("!", T58)-1)), Rankings!$A$2:$BK$129, 63, FALSE),0)</f>
        <v>0.33262682534038235</v>
      </c>
      <c r="HN58">
        <f>IFERROR(VLOOKUP(_xlfn.NUMBERVALUE(MID(U58, SEARCH("!", U58)+1, SEARCH("+", U58)-SEARCH("!", U58)-1)), Rankings!$A$2:$BK$129, 63, FALSE),0)</f>
        <v>0.51686301006525148</v>
      </c>
      <c r="HO58">
        <f>IFERROR(VLOOKUP(_xlfn.NUMBERVALUE(MID(V58, SEARCH("!", V58)+1, SEARCH("+", V58)-SEARCH("!", V58)-1)), Rankings!$A$2:$BK$129, 63, FALSE),0)</f>
        <v>0</v>
      </c>
      <c r="HP58">
        <f>IFERROR(VLOOKUP(_xlfn.NUMBERVALUE(MID(W58, SEARCH("!", W58)+1, SEARCH("+", W58)-SEARCH("!", W58)-1)), Rankings!$A$2:$BK$129, 63, FALSE),0)</f>
        <v>0.29423695626415058</v>
      </c>
      <c r="HQ58">
        <f>IFERROR(VLOOKUP(_xlfn.NUMBERVALUE(MID(X58, SEARCH("!", X58)+1, SEARCH("+", X58)-SEARCH("!", X58)-1)), Rankings!$A$2:$BK$129, 63, FALSE),0)</f>
        <v>0.91255548584178892</v>
      </c>
      <c r="HR58">
        <f>IFERROR(VLOOKUP(_xlfn.NUMBERVALUE(MID(Y58, SEARCH("!", Y58)+1, SEARCH("+", Y58)-SEARCH("!", Y58)-1)), Rankings!$A$2:$BK$129, 63, FALSE),0)</f>
        <v>0</v>
      </c>
      <c r="HS58">
        <f>IFERROR(VLOOKUP(_xlfn.NUMBERVALUE(MID(Z58, SEARCH("!", Z58)+1, SEARCH("+", Z58)-SEARCH("!", Z58)-1)), Rankings!$A$2:$BK$129, 63, FALSE),0)</f>
        <v>0.46483583917633242</v>
      </c>
      <c r="HT58">
        <f>IFERROR(VLOOKUP(_xlfn.NUMBERVALUE(MID(AA58, SEARCH("!", AA58)+1, SEARCH("+", AA58)-SEARCH("!", AA58)-1)), Rankings!$A$2:$BK$129, 63, FALSE),0)</f>
        <v>0</v>
      </c>
      <c r="HU58">
        <f>IFERROR(VLOOKUP(_xlfn.NUMBERVALUE(MID(AB58, SEARCH("!", AB58)+1, SEARCH("+", AB58)-SEARCH("!", AB58)-1)), Rankings!$A$2:$BK$129, 63, FALSE),0)</f>
        <v>0.56827343106735106</v>
      </c>
      <c r="HV58">
        <f>IFERROR(VLOOKUP(_xlfn.NUMBERVALUE(MID(AC58, SEARCH("!", AC58)+1, SEARCH("+", AC58)-SEARCH("!", AC58)-1)), Rankings!$A$2:$BK$129, 63, FALSE),0)</f>
        <v>0</v>
      </c>
      <c r="HW58">
        <f>IFERROR(VLOOKUP(_xlfn.NUMBERVALUE(MID(AD58, SEARCH("!", AD58)+1, SEARCH("+", AD58)-SEARCH("!", AD58)-1)), Rankings!$A$2:$BK$129, 63, FALSE),0)</f>
        <v>0.59825948781106209</v>
      </c>
      <c r="HX58">
        <f>IFERROR(VLOOKUP(_xlfn.NUMBERVALUE(MID(AE58, SEARCH("!", AE58)+1, SEARCH("+", AE58)-SEARCH("!", AE58)-1)), Rankings!$A$2:$BK$129, 63, FALSE),0)</f>
        <v>0.73712975570398365</v>
      </c>
      <c r="HY58">
        <f>IFERROR(VLOOKUP(_xlfn.NUMBERVALUE(MID(AF58, SEARCH("!", AF58)+1, SEARCH("+", AF58)-SEARCH("!", AF58)-1)), Rankings!$A$2:$BK$129, 63, FALSE),0)</f>
        <v>0</v>
      </c>
      <c r="HZ58">
        <f>IFERROR(VLOOKUP(_xlfn.NUMBERVALUE(MID(AG58, SEARCH("!", AG58)+1, SEARCH("+", AG58)-SEARCH("!", AG58)-1)), Rankings!$A$2:$BK$129, 63, FALSE),0)</f>
        <v>0.51686301006525148</v>
      </c>
      <c r="IA58">
        <f>IFERROR(VLOOKUP(_xlfn.NUMBERVALUE(MID(AH58, SEARCH("!", AH58)+1, SEARCH("+", AH58)-SEARCH("!", AH58)-1)), Rankings!$A$2:$BK$129, 63, FALSE),0)</f>
        <v>0</v>
      </c>
      <c r="IB58">
        <f>IFERROR(VLOOKUP(_xlfn.NUMBERVALUE(MID(AI58, SEARCH("!", AI58)+1, SEARCH("+", AI58)-SEARCH("!", AI58)-1)), Rankings!$A$2:$BK$129, 63, FALSE),0)</f>
        <v>0.35003100525051917</v>
      </c>
      <c r="IC58">
        <f>IFERROR(VLOOKUP(_xlfn.NUMBERVALUE(MID(AJ58, SEARCH("!", AJ58)+1, SEARCH("+", AJ58)-SEARCH("!", AJ58)-1)), Rankings!$A$2:$BK$129, 63, FALSE),0)</f>
        <v>0.91255548584178892</v>
      </c>
      <c r="ID58">
        <f>IFERROR(VLOOKUP(_xlfn.NUMBERVALUE(MID(AK58, SEARCH("!", AK58)+1, SEARCH("+", AK58)-SEARCH("!", AK58)-1)), Rankings!$A$2:$BK$129, 63, FALSE),0)</f>
        <v>0</v>
      </c>
      <c r="IE58">
        <f>IFERROR(VLOOKUP(_xlfn.NUMBERVALUE(MID(AL58, SEARCH("!", AL58)+1, SEARCH("+", AL58)-SEARCH("!", AL58)-1)), Rankings!$A$2:$BK$129, 63, FALSE),0)</f>
        <v>0.59914189416860686</v>
      </c>
      <c r="IF58">
        <f>IFERROR(VLOOKUP(_xlfn.NUMBERVALUE(MID(AM58, SEARCH("!", AM58)+1, SEARCH("+", AM58)-SEARCH("!", AM58)-1)), Rankings!$A$2:$BK$129, 63, FALSE),0)</f>
        <v>0</v>
      </c>
      <c r="IG58">
        <f>IFERROR(VLOOKUP(_xlfn.NUMBERVALUE(MID(AN58, SEARCH("!", AN58)+1, SEARCH("+", AN58)-SEARCH("!", AN58)-1)), Rankings!$A$2:$BK$129, 63, FALSE),0)</f>
        <v>0</v>
      </c>
      <c r="IH58">
        <f>IFERROR(VLOOKUP(_xlfn.NUMBERVALUE(MID(AO58, SEARCH("!", AO58)+1, SEARCH("+", AO58)-SEARCH("!", AO58)-1)), Rankings!$A$2:$BK$129, 63, FALSE),0)</f>
        <v>0.3322252028838652</v>
      </c>
      <c r="II58">
        <f>IFERROR(VLOOKUP(_xlfn.NUMBERVALUE(MID(AP58, SEARCH("!", AP58)+1, SEARCH("+", AP58)-SEARCH("!", AP58)-1)), Rankings!$A$2:$BK$129, 63, FALSE),0)</f>
        <v>0.62662319449602411</v>
      </c>
      <c r="IJ58">
        <f>IFERROR(VLOOKUP(_xlfn.NUMBERVALUE(MID(AQ58, SEARCH("!", AQ58)+1, SEARCH("+", AQ58)-SEARCH("!", AQ58)-1)), Rankings!$A$2:$BK$129, 63, FALSE),0)</f>
        <v>0</v>
      </c>
      <c r="IK58">
        <f>IFERROR(VLOOKUP(_xlfn.NUMBERVALUE(MID(AR58, SEARCH("!", AR58)+1, SEARCH("+", AR58)-SEARCH("!", AR58)-1)), Rankings!$A$2:$BK$129, 63, FALSE),0)</f>
        <v>0.72111303852145381</v>
      </c>
      <c r="IL58">
        <f>IFERROR(VLOOKUP(_xlfn.NUMBERVALUE(MID(AS58, SEARCH("!", AS58)+1, SEARCH("+", AS58)-SEARCH("!", AS58)-1)), Rankings!$A$2:$BK$129, 63, FALSE),0)</f>
        <v>0.62662319449602411</v>
      </c>
      <c r="IM58">
        <f>IFERROR(VLOOKUP(_xlfn.NUMBERVALUE(MID(AT58, SEARCH("!", AT58)+1, SEARCH("+", AT58)-SEARCH("!", AT58)-1)), Rankings!$A$2:$BK$129, 63, FALSE),0)</f>
        <v>0</v>
      </c>
      <c r="IN58">
        <f>IFERROR(VLOOKUP(_xlfn.NUMBERVALUE(MID(AU58, SEARCH("!", AU58)+1, SEARCH("+", AU58)-SEARCH("!", AU58)-1)), Rankings!$A$2:$BK$129, 63, FALSE),0)</f>
        <v>0.89976634284048129</v>
      </c>
      <c r="IO58">
        <f>IFERROR(VLOOKUP(_xlfn.NUMBERVALUE(MID(AV58, SEARCH("!", AV58)+1, SEARCH("+", AV58)-SEARCH("!", AV58)-1)), Rankings!$A$2:$BK$129, 63, FALSE),0)</f>
        <v>0</v>
      </c>
      <c r="IP58">
        <f>IFERROR(VLOOKUP(_xlfn.NUMBERVALUE(MID(AW58, SEARCH("!", AW58)+1, SEARCH("+", AW58)-SEARCH("!", AW58)-1)), Rankings!$A$2:$BK$129, 63, FALSE),0)</f>
        <v>0</v>
      </c>
      <c r="IQ58">
        <f>IFERROR(VLOOKUP(_xlfn.NUMBERVALUE(MID(AX58, SEARCH("!", AX58)+1, SEARCH("+", AX58)-SEARCH("!", AX58)-1)), Rankings!$A$2:$BK$129, 63, FALSE),0)</f>
        <v>0</v>
      </c>
      <c r="IR58">
        <f>IFERROR(VLOOKUP(_xlfn.NUMBERVALUE(MID(AY58, SEARCH("!", AY58)+1, SEARCH("+", AY58)-SEARCH("!", AY58)-1)), Rankings!$A$2:$BK$129, 63, FALSE),0)</f>
        <v>0</v>
      </c>
      <c r="IS58">
        <f>IFERROR(VLOOKUP(_xlfn.NUMBERVALUE(MID(AZ58, SEARCH("!", AZ58)+1, SEARCH("+", AZ58)-SEARCH("!", AZ58)-1)), Rankings!$A$2:$BK$129, 63, FALSE),0)</f>
        <v>0</v>
      </c>
      <c r="IT58">
        <f>IFERROR(VLOOKUP(_xlfn.NUMBERVALUE(MID(BA58, SEARCH("!", BA58)+1, SEARCH("+", BA58)-SEARCH("!", BA58)-1)), Rankings!$A$2:$BK$129, 63, FALSE),0)</f>
        <v>0</v>
      </c>
      <c r="IU58">
        <f>IFERROR(VLOOKUP(_xlfn.NUMBERVALUE(MID(BB58, SEARCH("!", BB58)+1, SEARCH("+", BB58)-SEARCH("!", BB58)-1)), Rankings!$A$2:$BK$129, 63, FALSE),0)</f>
        <v>0</v>
      </c>
      <c r="IV58">
        <f>IFERROR(VLOOKUP(_xlfn.NUMBERVALUE(MID(BC58, SEARCH("!", BC58)+1, SEARCH("+", BC58)-SEARCH("!", BC58)-1)), Rankings!$A$2:$BK$129, 63, FALSE),0)</f>
        <v>0</v>
      </c>
      <c r="IW58">
        <f>IFERROR(VLOOKUP(_xlfn.NUMBERVALUE(MID(BD58, SEARCH("!", BD58)+1, SEARCH("+", BD58)-SEARCH("!", BD58)-1)), Rankings!$A$2:$BK$129, 63, FALSE),0)</f>
        <v>0</v>
      </c>
      <c r="IX58">
        <f>IFERROR(VLOOKUP(_xlfn.NUMBERVALUE(MID(BE58, SEARCH("!", BE58)+1, SEARCH("+", BE58)-SEARCH("!", BE58)-1)), Rankings!$A$2:$BK$129, 63, FALSE),0)</f>
        <v>0</v>
      </c>
      <c r="IY58">
        <f>IFERROR(VLOOKUP(_xlfn.NUMBERVALUE(MID(BF58, SEARCH("!", BF58)+1, SEARCH("+", BF58)-SEARCH("!", BF58)-1)), Rankings!$A$2:$BK$129, 63, FALSE),0)</f>
        <v>0</v>
      </c>
      <c r="IZ58">
        <f>IFERROR(VLOOKUP(_xlfn.NUMBERVALUE(MID(BG58, SEARCH("!", BG58)+1, SEARCH("+", BG58)-SEARCH("!", BG58)-1)), Rankings!$A$2:$BK$129, 63, FALSE),0)</f>
        <v>0</v>
      </c>
      <c r="JA58">
        <f>IFERROR(VLOOKUP(_xlfn.NUMBERVALUE(MID(BH58, SEARCH("!", BH58)+1, SEARCH("+", BH58)-SEARCH("!", BH58)-1)), Rankings!$A$2:$BK$129, 63, FALSE),0)</f>
        <v>0</v>
      </c>
      <c r="JB58">
        <f>IFERROR(VLOOKUP(_xlfn.NUMBERVALUE(MID(BI58, SEARCH("!", BI58)+1, SEARCH("+", BI58)-SEARCH("!", BI58)-1)), Rankings!$A$2:$BK$129, 63, FALSE),0)</f>
        <v>0</v>
      </c>
      <c r="JC58">
        <f>IFERROR(VLOOKUP(_xlfn.NUMBERVALUE(MID(BJ58, SEARCH("!", BJ58)+1, SEARCH("+", BJ58)-SEARCH("!", BJ58)-1)), Rankings!$A$2:$BK$129, 63, FALSE),0)</f>
        <v>0</v>
      </c>
      <c r="JD58">
        <f>IFERROR(VLOOKUP(_xlfn.NUMBERVALUE(MID(BK58, SEARCH("!", BK58)+1, SEARCH("+", BK58)-SEARCH("!", BK58)-1)), Rankings!$A$2:$BK$129, 63, FALSE),0)</f>
        <v>0</v>
      </c>
      <c r="JE58">
        <f>IFERROR(VLOOKUP(_xlfn.NUMBERVALUE(MID(BL58, SEARCH("!", BL58)+1, SEARCH("+", BL58)-SEARCH("!", BL58)-1)), Rankings!$A$2:$BK$129, 63, FALSE),0)</f>
        <v>0</v>
      </c>
      <c r="JF58">
        <f>IFERROR(VLOOKUP(_xlfn.NUMBERVALUE(MID(BM58, SEARCH("!", BM58)+1, SEARCH("+", BM58)-SEARCH("!", BM58)-1)), Rankings!$A$2:$BK$129, 63, FALSE),0)</f>
        <v>0</v>
      </c>
      <c r="JG58">
        <f>IFERROR(VLOOKUP(_xlfn.NUMBERVALUE(MID(BN58, SEARCH("!", BN58)+1, SEARCH("+", BN58)-SEARCH("!", BN58)-1)), Rankings!$A$2:$BK$129, 63, FALSE),0)</f>
        <v>0</v>
      </c>
      <c r="JH58">
        <f>IFERROR(VLOOKUP(_xlfn.NUMBERVALUE(MID(BO58, SEARCH("!", BO58)+1, SEARCH("+", BO58)-SEARCH("!", BO58)-1)), Rankings!$A$2:$BK$129, 63, FALSE),0)</f>
        <v>0</v>
      </c>
      <c r="JI58">
        <f>IFERROR(VLOOKUP(_xlfn.NUMBERVALUE(MID(BP58, SEARCH("!", BP58)+1, SEARCH("+", BP58)-SEARCH("!", BP58)-1)), Rankings!$A$2:$BK$129, 63, FALSE),0)</f>
        <v>0</v>
      </c>
      <c r="JJ58">
        <f>IFERROR(VLOOKUP(_xlfn.NUMBERVALUE(MID(BQ58, SEARCH("!", BQ58)+1, SEARCH("+", BQ58)-SEARCH("!", BQ58)-1)), Rankings!$A$2:$BK$129, 63, FALSE),0)</f>
        <v>0</v>
      </c>
      <c r="JK58">
        <f>IFERROR(VLOOKUP(_xlfn.NUMBERVALUE(MID(BR58, SEARCH("!", BR58)+1, SEARCH("+", BR58)-SEARCH("!", BR58)-1)), Rankings!$A$2:$BK$129, 63, FALSE),0)</f>
        <v>0</v>
      </c>
      <c r="JL58">
        <f>IFERROR(VLOOKUP(_xlfn.NUMBERVALUE(MID(BS58, SEARCH("!", BS58)+1, SEARCH("+", BS58)-SEARCH("!", BS58)-1)), Rankings!$A$2:$BK$129, 63, FALSE),0)</f>
        <v>0</v>
      </c>
      <c r="JM58">
        <f>IFERROR(VLOOKUP(_xlfn.NUMBERVALUE(MID(BT58, SEARCH("!", BT58)+1, SEARCH("+", BT58)-SEARCH("!", BT58)-1)), Rankings!$A$2:$BK$129, 63, FALSE),0)</f>
        <v>0</v>
      </c>
      <c r="JN58">
        <f>IFERROR(VLOOKUP(_xlfn.NUMBERVALUE(MID(BU58, SEARCH("!", BU58)+1, SEARCH("+", BU58)-SEARCH("!", BU58)-1)), Rankings!$A$2:$BK$129, 63, FALSE),0)</f>
        <v>0</v>
      </c>
      <c r="JO58">
        <f>IFERROR(VLOOKUP(_xlfn.NUMBERVALUE(MID(BV58, SEARCH("!", BV58)+1, SEARCH("+", BV58)-SEARCH("!", BV58)-1)), Rankings!$A$2:$BK$129, 63, FALSE),0)</f>
        <v>0</v>
      </c>
      <c r="JP58">
        <f>IFERROR(VLOOKUP(_xlfn.NUMBERVALUE(MID(BW58, SEARCH("!", BW58)+1, SEARCH("+", BW58)-SEARCH("!", BW58)-1)), Rankings!$A$2:$BK$129, 63, FALSE),0)</f>
        <v>0</v>
      </c>
      <c r="JQ58">
        <f>IFERROR(VLOOKUP(_xlfn.NUMBERVALUE(MID(BX58, SEARCH("!", BX58)+1, SEARCH("+", BX58)-SEARCH("!", BX58)-1)), Rankings!$A$2:$BK$129, 63, FALSE),0)</f>
        <v>0</v>
      </c>
      <c r="JR58">
        <f>IFERROR(VLOOKUP(_xlfn.NUMBERVALUE(MID(BY58, SEARCH("!", BY58)+1, SEARCH("+", BY58)-SEARCH("!", BY58)-1)), Rankings!$A$2:$BK$129, 63, FALSE),0)</f>
        <v>0</v>
      </c>
      <c r="JS58">
        <f>IFERROR(VLOOKUP(_xlfn.NUMBERVALUE(MID(BZ58, SEARCH("!", BZ58)+1, SEARCH("+", BZ58)-SEARCH("!", BZ58)-1)), Rankings!$A$2:$BK$129, 63, FALSE),0)</f>
        <v>0</v>
      </c>
      <c r="JT58">
        <f>IFERROR(VLOOKUP(_xlfn.NUMBERVALUE(MID(CA58, SEARCH("!", CA58)+1, SEARCH("+", CA58)-SEARCH("!", CA58)-1)), Rankings!$A$2:$BK$129, 63, FALSE),0)</f>
        <v>0</v>
      </c>
      <c r="JU58">
        <f>IFERROR(VLOOKUP(_xlfn.NUMBERVALUE(MID(CB58, SEARCH("!", CB58)+1, SEARCH("+", CB58)-SEARCH("!", CB58)-1)), Rankings!$A$2:$BK$129, 63, FALSE),0)</f>
        <v>0</v>
      </c>
      <c r="JV58">
        <f>IFERROR(VLOOKUP(_xlfn.NUMBERVALUE(MID(CC58, SEARCH("!", CC58)+1, SEARCH("+", CC58)-SEARCH("!", CC58)-1)), Rankings!$A$2:$BK$129, 63, FALSE),0)</f>
        <v>0</v>
      </c>
      <c r="JW58">
        <f>IFERROR(VLOOKUP(_xlfn.NUMBERVALUE(MID(CD58, SEARCH("!", CD58)+1, SEARCH("+", CD58)-SEARCH("!", CD58)-1)), Rankings!$A$2:$BK$129, 63, FALSE),0)</f>
        <v>0</v>
      </c>
      <c r="JX58">
        <f>IFERROR(VLOOKUP(_xlfn.NUMBERVALUE(MID(CE58, SEARCH("!", CE58)+1, SEARCH("+", CE58)-SEARCH("!", CE58)-1)), Rankings!$A$2:$BK$129, 63, FALSE),0)</f>
        <v>0</v>
      </c>
      <c r="JY58">
        <f>IFERROR(VLOOKUP(_xlfn.NUMBERVALUE(MID(CF58, SEARCH("!", CF58)+1, SEARCH("+", CF58)-SEARCH("!", CF58)-1)), Rankings!$A$2:$BK$129, 63, FALSE),0)</f>
        <v>0</v>
      </c>
      <c r="JZ58">
        <f>IFERROR(VLOOKUP(_xlfn.NUMBERVALUE(MID(CG58, SEARCH("!", CG58)+1, SEARCH("+", CG58)-SEARCH("!", CG58)-1)), Rankings!$A$2:$BK$129, 63, FALSE),0)</f>
        <v>0</v>
      </c>
      <c r="KA58">
        <f>IFERROR(VLOOKUP(_xlfn.NUMBERVALUE(MID(CH58, SEARCH("!", CH58)+1, SEARCH("+", CH58)-SEARCH("!", CH58)-1)), Rankings!$A$2:$BK$129, 63, FALSE),0)</f>
        <v>0</v>
      </c>
      <c r="KB58">
        <f>IFERROR(VLOOKUP(_xlfn.NUMBERVALUE(MID(CI58, SEARCH("!", CI58)+1, SEARCH("+", CI58)-SEARCH("!", CI58)-1)), Rankings!$A$2:$BK$129, 63, FALSE),0)</f>
        <v>0</v>
      </c>
      <c r="KC58">
        <f>IFERROR(VLOOKUP(_xlfn.NUMBERVALUE(MID(CJ58, SEARCH("!", CJ58)+1, SEARCH("+", CJ58)-SEARCH("!", CJ58)-1)), Rankings!$A$2:$BK$129, 63, FALSE),0)</f>
        <v>0</v>
      </c>
      <c r="KD58">
        <f>IFERROR(VLOOKUP(_xlfn.NUMBERVALUE(MID(CK58, SEARCH("!", CK58)+1, SEARCH("+", CK58)-SEARCH("!", CK58)-1)), Rankings!$A$2:$BK$129, 63, FALSE),0)</f>
        <v>0</v>
      </c>
      <c r="KE58">
        <f>IFERROR(VLOOKUP(_xlfn.NUMBERVALUE(MID(CL58, SEARCH("!", CL58)+1, SEARCH("+", CL58)-SEARCH("!", CL58)-1)), Rankings!$A$2:$BK$129, 63, FALSE),0)</f>
        <v>0</v>
      </c>
      <c r="KF58">
        <f>IFERROR(VLOOKUP(_xlfn.NUMBERVALUE(MID(CM58, SEARCH("!", CM58)+1, SEARCH("+", CM58)-SEARCH("!", CM58)-1)), Rankings!$A$2:$BK$129, 63, FALSE),0)</f>
        <v>0</v>
      </c>
      <c r="KG58">
        <f>IFERROR(VLOOKUP(_xlfn.NUMBERVALUE(MID(CN58, SEARCH("!", CN58)+1, SEARCH("+", CN58)-SEARCH("!", CN58)-1)), Rankings!$A$2:$BK$129, 63, FALSE),0)</f>
        <v>0</v>
      </c>
      <c r="KH58">
        <f>IFERROR(VLOOKUP(_xlfn.NUMBERVALUE(MID(CO58, SEARCH("!", CO58)+1, SEARCH("+", CO58)-SEARCH("!", CO58)-1)), Rankings!$A$2:$BK$129, 63, FALSE),0)</f>
        <v>0</v>
      </c>
      <c r="KJ58" s="28">
        <f t="shared" si="1009"/>
        <v>219</v>
      </c>
      <c r="KK58" s="28">
        <f t="shared" si="1010"/>
        <v>198</v>
      </c>
      <c r="KL58" s="28">
        <f t="shared" si="1011"/>
        <v>11</v>
      </c>
      <c r="KM58" s="28">
        <f t="shared" si="1012"/>
        <v>0</v>
      </c>
      <c r="KN58" s="28">
        <f t="shared" si="1013"/>
        <v>0</v>
      </c>
      <c r="KO58" s="28">
        <f t="shared" si="1014"/>
        <v>165</v>
      </c>
      <c r="KP58" s="28">
        <f t="shared" si="1015"/>
        <v>290.5</v>
      </c>
      <c r="KQ58" s="28">
        <f t="shared" si="1016"/>
        <v>165</v>
      </c>
      <c r="KS58" s="27" t="str">
        <f t="shared" si="1017"/>
        <v>22</v>
      </c>
      <c r="KT58" s="27" t="str">
        <f t="shared" si="1018"/>
        <v>14</v>
      </c>
      <c r="KU58" s="27" t="str">
        <f t="shared" si="1019"/>
        <v>29</v>
      </c>
      <c r="KV58" s="27" t="str">
        <f t="shared" si="1020"/>
        <v>31</v>
      </c>
      <c r="KW58" s="27">
        <f t="shared" si="1021"/>
        <v>0</v>
      </c>
      <c r="KX58" s="27" t="str">
        <f t="shared" si="1022"/>
        <v>18</v>
      </c>
      <c r="KY58" s="27" t="str">
        <f t="shared" si="1023"/>
        <v>17</v>
      </c>
      <c r="KZ58" s="27">
        <f t="shared" si="1024"/>
        <v>0</v>
      </c>
      <c r="LA58" s="27" t="str">
        <f t="shared" si="1025"/>
        <v>15</v>
      </c>
      <c r="LB58" s="27" t="str">
        <f t="shared" si="1026"/>
        <v>27</v>
      </c>
      <c r="LC58" s="27">
        <f t="shared" si="1027"/>
        <v>0</v>
      </c>
      <c r="LD58" s="27" t="str">
        <f t="shared" si="1028"/>
        <v>23</v>
      </c>
      <c r="LE58" s="27" t="str">
        <f t="shared" si="1029"/>
        <v>24</v>
      </c>
      <c r="LF58" s="27">
        <f t="shared" si="1030"/>
        <v>0</v>
      </c>
      <c r="LG58" s="27" t="str">
        <f t="shared" si="1031"/>
        <v>17</v>
      </c>
      <c r="LH58" s="27">
        <f t="shared" si="1032"/>
        <v>0</v>
      </c>
      <c r="LI58" s="27" t="str">
        <f t="shared" si="1033"/>
        <v>23</v>
      </c>
      <c r="LJ58" s="27">
        <f t="shared" si="1034"/>
        <v>0</v>
      </c>
      <c r="LK58" s="27" t="str">
        <f t="shared" si="1035"/>
        <v>18</v>
      </c>
      <c r="LL58" s="27" t="str">
        <f t="shared" si="1036"/>
        <v>11</v>
      </c>
      <c r="LM58" s="27">
        <f t="shared" si="1037"/>
        <v>0</v>
      </c>
      <c r="LN58" s="27" t="str">
        <f t="shared" si="1038"/>
        <v>18</v>
      </c>
      <c r="LO58" s="27">
        <f t="shared" si="1039"/>
        <v>0</v>
      </c>
      <c r="LP58" s="27" t="str">
        <f t="shared" si="1040"/>
        <v>21</v>
      </c>
      <c r="LQ58" s="27" t="str">
        <f t="shared" si="1041"/>
        <v>9</v>
      </c>
      <c r="LR58" s="27">
        <f t="shared" si="1042"/>
        <v>0</v>
      </c>
      <c r="LS58" s="27" t="str">
        <f t="shared" si="1043"/>
        <v>18</v>
      </c>
      <c r="LT58" s="27">
        <f t="shared" si="1044"/>
        <v>0</v>
      </c>
      <c r="LU58" s="27">
        <f t="shared" si="1045"/>
        <v>0</v>
      </c>
      <c r="LV58" s="27" t="str">
        <f t="shared" si="1046"/>
        <v>18</v>
      </c>
      <c r="LW58" s="27" t="str">
        <f t="shared" si="1047"/>
        <v>14</v>
      </c>
      <c r="LX58" s="27">
        <f t="shared" si="1048"/>
        <v>0</v>
      </c>
      <c r="LY58" s="27" t="str">
        <f t="shared" si="1049"/>
        <v>9</v>
      </c>
      <c r="LZ58" s="27" t="str">
        <f t="shared" si="1050"/>
        <v>17</v>
      </c>
      <c r="MA58" s="27">
        <f t="shared" si="1051"/>
        <v>0</v>
      </c>
      <c r="MB58" s="27" t="str">
        <f t="shared" si="1052"/>
        <v>15</v>
      </c>
      <c r="MC58" s="27">
        <f t="shared" si="1053"/>
        <v>0</v>
      </c>
      <c r="MD58" s="27">
        <f t="shared" si="1054"/>
        <v>0</v>
      </c>
      <c r="ME58" s="27">
        <f t="shared" si="1055"/>
        <v>0</v>
      </c>
      <c r="MF58" s="27">
        <f t="shared" si="1056"/>
        <v>0</v>
      </c>
      <c r="MG58" s="27">
        <f t="shared" si="1057"/>
        <v>0</v>
      </c>
      <c r="MH58" s="27">
        <f t="shared" si="1058"/>
        <v>0</v>
      </c>
      <c r="MI58" s="27">
        <f t="shared" si="1059"/>
        <v>0</v>
      </c>
      <c r="MJ58" s="27">
        <f t="shared" si="1060"/>
        <v>0</v>
      </c>
      <c r="MK58" s="27">
        <f t="shared" si="1061"/>
        <v>0</v>
      </c>
      <c r="ML58" s="27">
        <f t="shared" si="1062"/>
        <v>0</v>
      </c>
      <c r="MM58" s="27">
        <f t="shared" si="1063"/>
        <v>0</v>
      </c>
      <c r="MN58" s="27">
        <f t="shared" si="1064"/>
        <v>0</v>
      </c>
      <c r="MO58" s="27">
        <f t="shared" si="1065"/>
        <v>0</v>
      </c>
      <c r="MP58" s="27">
        <f t="shared" si="1066"/>
        <v>0</v>
      </c>
      <c r="MQ58" s="27">
        <f t="shared" si="1067"/>
        <v>0</v>
      </c>
      <c r="MR58" s="27">
        <f t="shared" si="1068"/>
        <v>0</v>
      </c>
      <c r="MS58" s="27">
        <f t="shared" si="1069"/>
        <v>0</v>
      </c>
      <c r="MT58" s="27">
        <f t="shared" si="1070"/>
        <v>0</v>
      </c>
      <c r="MU58" s="27">
        <f t="shared" si="1071"/>
        <v>0</v>
      </c>
      <c r="MV58" s="27">
        <f t="shared" si="1072"/>
        <v>0</v>
      </c>
      <c r="MW58" s="27">
        <f t="shared" si="1073"/>
        <v>0</v>
      </c>
      <c r="MX58" s="27">
        <f t="shared" si="1074"/>
        <v>0</v>
      </c>
      <c r="MY58" s="27">
        <f t="shared" si="1075"/>
        <v>0</v>
      </c>
      <c r="MZ58" s="27">
        <f t="shared" si="1076"/>
        <v>0</v>
      </c>
      <c r="NA58" s="27">
        <f t="shared" si="1077"/>
        <v>0</v>
      </c>
      <c r="NB58" s="27">
        <f t="shared" si="1078"/>
        <v>0</v>
      </c>
      <c r="NC58" s="27">
        <f t="shared" si="1079"/>
        <v>0</v>
      </c>
      <c r="ND58" s="27">
        <f t="shared" si="1080"/>
        <v>0</v>
      </c>
      <c r="NE58" s="27">
        <f t="shared" si="1081"/>
        <v>0</v>
      </c>
      <c r="NF58" s="27">
        <f t="shared" si="1082"/>
        <v>0</v>
      </c>
      <c r="NG58" s="27">
        <f t="shared" si="1083"/>
        <v>0</v>
      </c>
      <c r="NH58" s="27">
        <f t="shared" si="1084"/>
        <v>0</v>
      </c>
      <c r="NI58" s="27">
        <f t="shared" si="1085"/>
        <v>0</v>
      </c>
      <c r="NJ58" s="27">
        <f t="shared" si="1086"/>
        <v>0</v>
      </c>
      <c r="NK58" s="27">
        <f t="shared" si="1087"/>
        <v>0</v>
      </c>
      <c r="NL58" s="27">
        <f t="shared" si="1088"/>
        <v>0</v>
      </c>
      <c r="NM58" s="27">
        <f t="shared" si="1089"/>
        <v>0</v>
      </c>
      <c r="NN58" s="27">
        <f t="shared" si="1090"/>
        <v>0</v>
      </c>
      <c r="NO58" s="27">
        <f t="shared" si="1091"/>
        <v>0</v>
      </c>
      <c r="NP58" s="27">
        <f t="shared" si="1092"/>
        <v>0</v>
      </c>
      <c r="NQ58" s="27">
        <f t="shared" si="1093"/>
        <v>0</v>
      </c>
      <c r="NR58" s="27">
        <f t="shared" si="1094"/>
        <v>0</v>
      </c>
      <c r="NS58" s="27">
        <f t="shared" si="1095"/>
        <v>0</v>
      </c>
      <c r="NT58" s="27">
        <f t="shared" si="1096"/>
        <v>0</v>
      </c>
      <c r="NU58" s="27">
        <f t="shared" si="1097"/>
        <v>0</v>
      </c>
      <c r="NV58" s="27">
        <f t="shared" si="1098"/>
        <v>0</v>
      </c>
      <c r="NX58" s="28">
        <f t="shared" si="1099"/>
        <v>206</v>
      </c>
      <c r="NY58" s="28">
        <f t="shared" si="1100"/>
        <v>184</v>
      </c>
      <c r="NZ58" s="28">
        <f t="shared" si="1101"/>
        <v>22</v>
      </c>
      <c r="OA58" s="28">
        <f t="shared" si="1102"/>
        <v>0</v>
      </c>
      <c r="OB58" s="28">
        <f t="shared" si="1103"/>
        <v>0</v>
      </c>
      <c r="OC58" s="28">
        <f t="shared" si="1104"/>
        <v>146</v>
      </c>
      <c r="OD58" s="28">
        <f t="shared" si="1105"/>
        <v>278.33333333333331</v>
      </c>
      <c r="OE58" s="28">
        <f t="shared" si="1106"/>
        <v>146</v>
      </c>
      <c r="OG58" s="27" t="str">
        <f t="shared" si="1107"/>
        <v>10</v>
      </c>
      <c r="OH58" s="27" t="str">
        <f t="shared" si="1108"/>
        <v>16</v>
      </c>
      <c r="OI58" s="27" t="str">
        <f t="shared" si="1109"/>
        <v>12</v>
      </c>
      <c r="OJ58" s="27" t="str">
        <f t="shared" si="1110"/>
        <v>17</v>
      </c>
      <c r="OK58" s="27">
        <f t="shared" si="1111"/>
        <v>0</v>
      </c>
      <c r="OL58" s="27" t="str">
        <f t="shared" si="1112"/>
        <v>25</v>
      </c>
      <c r="OM58" s="27" t="str">
        <f t="shared" si="1113"/>
        <v>19</v>
      </c>
      <c r="ON58" s="27">
        <f t="shared" si="1114"/>
        <v>0</v>
      </c>
      <c r="OO58" s="27" t="str">
        <f t="shared" si="1115"/>
        <v>18</v>
      </c>
      <c r="OP58" s="27" t="str">
        <f t="shared" si="1116"/>
        <v>16</v>
      </c>
      <c r="OQ58" s="27">
        <f t="shared" si="1117"/>
        <v>0</v>
      </c>
      <c r="OR58" s="27" t="str">
        <f t="shared" si="1118"/>
        <v>27</v>
      </c>
      <c r="OS58" s="27" t="str">
        <f t="shared" si="1119"/>
        <v>18</v>
      </c>
      <c r="OT58" s="27">
        <f t="shared" si="1120"/>
        <v>0</v>
      </c>
      <c r="OU58" s="27" t="str">
        <f t="shared" si="1121"/>
        <v>14</v>
      </c>
      <c r="OV58" s="27">
        <f t="shared" si="1122"/>
        <v>0</v>
      </c>
      <c r="OW58" s="27" t="str">
        <f t="shared" si="1123"/>
        <v>14</v>
      </c>
      <c r="OX58" s="27">
        <f t="shared" si="1124"/>
        <v>0</v>
      </c>
      <c r="OY58" s="27" t="str">
        <f t="shared" si="1125"/>
        <v>9</v>
      </c>
      <c r="OZ58" s="27" t="str">
        <f t="shared" si="1126"/>
        <v>22</v>
      </c>
      <c r="PA58" s="27">
        <f t="shared" si="1127"/>
        <v>0</v>
      </c>
      <c r="PB58" s="27" t="str">
        <f t="shared" si="1128"/>
        <v>15</v>
      </c>
      <c r="PC58" s="27">
        <f t="shared" si="1129"/>
        <v>0</v>
      </c>
      <c r="PD58" s="27" t="str">
        <f t="shared" si="1130"/>
        <v>17</v>
      </c>
      <c r="PE58" s="27" t="str">
        <f t="shared" si="1131"/>
        <v>41</v>
      </c>
      <c r="PF58" s="27">
        <f t="shared" si="1132"/>
        <v>0</v>
      </c>
      <c r="PG58" s="27" t="str">
        <f t="shared" si="1133"/>
        <v>14</v>
      </c>
      <c r="PH58" s="27">
        <f t="shared" si="1134"/>
        <v>0</v>
      </c>
      <c r="PI58" s="27">
        <f t="shared" si="1135"/>
        <v>0</v>
      </c>
      <c r="PJ58" s="27" t="str">
        <f t="shared" si="1136"/>
        <v>14</v>
      </c>
      <c r="PK58" s="27" t="str">
        <f t="shared" si="1137"/>
        <v>15</v>
      </c>
      <c r="PL58" s="27">
        <f t="shared" si="1138"/>
        <v>0</v>
      </c>
      <c r="PM58" s="27" t="str">
        <f t="shared" si="1139"/>
        <v>19</v>
      </c>
      <c r="PN58" s="27" t="str">
        <f t="shared" si="1140"/>
        <v>20</v>
      </c>
      <c r="PO58" s="27">
        <f t="shared" si="1141"/>
        <v>0</v>
      </c>
      <c r="PP58" s="27" t="str">
        <f t="shared" si="1142"/>
        <v>20</v>
      </c>
      <c r="PQ58" s="27">
        <f t="shared" si="1143"/>
        <v>0</v>
      </c>
      <c r="PR58" s="27">
        <f t="shared" si="1144"/>
        <v>0</v>
      </c>
      <c r="PS58" s="27">
        <f t="shared" si="1145"/>
        <v>0</v>
      </c>
      <c r="PT58" s="27">
        <f t="shared" si="1146"/>
        <v>0</v>
      </c>
      <c r="PU58" s="27">
        <f t="shared" si="1147"/>
        <v>0</v>
      </c>
      <c r="PV58" s="27">
        <f t="shared" si="1148"/>
        <v>0</v>
      </c>
      <c r="PW58" s="27">
        <f t="shared" si="1149"/>
        <v>0</v>
      </c>
      <c r="PX58" s="27">
        <f t="shared" si="1150"/>
        <v>0</v>
      </c>
      <c r="PY58" s="27">
        <f t="shared" si="1151"/>
        <v>0</v>
      </c>
      <c r="PZ58" s="27">
        <f t="shared" si="1152"/>
        <v>0</v>
      </c>
      <c r="QA58" s="27">
        <f t="shared" si="1153"/>
        <v>0</v>
      </c>
      <c r="QB58" s="27">
        <f t="shared" si="1154"/>
        <v>0</v>
      </c>
      <c r="QC58" s="27">
        <f t="shared" si="1155"/>
        <v>0</v>
      </c>
      <c r="QD58" s="27">
        <f t="shared" si="1156"/>
        <v>0</v>
      </c>
      <c r="QE58" s="27">
        <f t="shared" si="1157"/>
        <v>0</v>
      </c>
      <c r="QF58" s="27">
        <f t="shared" si="1158"/>
        <v>0</v>
      </c>
      <c r="QG58" s="27">
        <f t="shared" si="1159"/>
        <v>0</v>
      </c>
      <c r="QH58" s="27">
        <f t="shared" si="1160"/>
        <v>0</v>
      </c>
      <c r="QI58" s="27">
        <f t="shared" si="1161"/>
        <v>0</v>
      </c>
      <c r="QJ58" s="27">
        <f t="shared" si="1162"/>
        <v>0</v>
      </c>
      <c r="QK58" s="27">
        <f t="shared" si="1163"/>
        <v>0</v>
      </c>
      <c r="QL58" s="27">
        <f t="shared" si="1164"/>
        <v>0</v>
      </c>
      <c r="QM58" s="27">
        <f t="shared" si="1165"/>
        <v>0</v>
      </c>
      <c r="QN58" s="27">
        <f t="shared" si="1166"/>
        <v>0</v>
      </c>
      <c r="QO58" s="27">
        <f t="shared" si="1167"/>
        <v>0</v>
      </c>
      <c r="QP58" s="27">
        <f t="shared" si="1168"/>
        <v>0</v>
      </c>
      <c r="QQ58" s="27">
        <f t="shared" si="1169"/>
        <v>0</v>
      </c>
      <c r="QR58" s="27">
        <f t="shared" si="1170"/>
        <v>0</v>
      </c>
      <c r="QS58" s="27">
        <f t="shared" si="1171"/>
        <v>0</v>
      </c>
      <c r="QT58" s="27">
        <f t="shared" si="1172"/>
        <v>0</v>
      </c>
      <c r="QU58" s="27">
        <f t="shared" si="1173"/>
        <v>0</v>
      </c>
      <c r="QV58" s="27">
        <f t="shared" si="1174"/>
        <v>0</v>
      </c>
      <c r="QW58" s="27">
        <f t="shared" si="1175"/>
        <v>0</v>
      </c>
      <c r="QX58" s="27">
        <f t="shared" si="1176"/>
        <v>0</v>
      </c>
      <c r="QY58" s="27">
        <f t="shared" si="1177"/>
        <v>0</v>
      </c>
      <c r="QZ58" s="27">
        <f t="shared" si="1178"/>
        <v>0</v>
      </c>
      <c r="RA58" s="27">
        <f t="shared" si="1179"/>
        <v>0</v>
      </c>
      <c r="RB58" s="27">
        <f t="shared" si="1180"/>
        <v>0</v>
      </c>
      <c r="RC58" s="27">
        <f t="shared" si="1181"/>
        <v>0</v>
      </c>
      <c r="RD58" s="27">
        <f t="shared" si="1182"/>
        <v>0</v>
      </c>
      <c r="RE58" s="27">
        <f t="shared" si="1183"/>
        <v>0</v>
      </c>
      <c r="RF58" s="27">
        <f t="shared" si="1184"/>
        <v>0</v>
      </c>
      <c r="RG58" s="27">
        <f t="shared" si="1185"/>
        <v>0</v>
      </c>
      <c r="RH58" s="27">
        <f t="shared" si="1186"/>
        <v>0</v>
      </c>
      <c r="RI58" s="27">
        <f t="shared" si="1187"/>
        <v>0</v>
      </c>
      <c r="RJ58" s="27">
        <f t="shared" si="1188"/>
        <v>0</v>
      </c>
      <c r="RL58" s="28">
        <f t="shared" si="1189"/>
        <v>99</v>
      </c>
      <c r="RM58" s="28">
        <f t="shared" si="1190"/>
        <v>95</v>
      </c>
      <c r="RN58" s="28">
        <f t="shared" si="1191"/>
        <v>5</v>
      </c>
      <c r="RO58" s="28">
        <f t="shared" si="1192"/>
        <v>0</v>
      </c>
      <c r="RP58" s="28">
        <f t="shared" si="1193"/>
        <v>0</v>
      </c>
      <c r="RQ58" s="28">
        <f t="shared" si="1194"/>
        <v>133.16666666666666</v>
      </c>
      <c r="RT58" s="27" t="str">
        <f t="shared" si="1195"/>
        <v>12</v>
      </c>
      <c r="RU58" s="27" t="str">
        <f t="shared" si="1196"/>
        <v>10</v>
      </c>
      <c r="RV58" s="27" t="str">
        <f t="shared" si="1197"/>
        <v>9</v>
      </c>
      <c r="RW58" s="27" t="str">
        <f t="shared" si="1198"/>
        <v>13</v>
      </c>
      <c r="RX58" s="27" t="str">
        <f t="shared" si="1199"/>
        <v>0</v>
      </c>
      <c r="RY58" s="27" t="str">
        <f t="shared" si="1200"/>
        <v>6</v>
      </c>
      <c r="RZ58" s="27" t="str">
        <f t="shared" si="1201"/>
        <v>6</v>
      </c>
      <c r="SA58" s="27" t="str">
        <f t="shared" si="1202"/>
        <v>0</v>
      </c>
      <c r="SB58" s="27" t="str">
        <f t="shared" si="1203"/>
        <v>4</v>
      </c>
      <c r="SC58" s="27" t="str">
        <f t="shared" si="1204"/>
        <v>13</v>
      </c>
      <c r="SD58" s="27" t="str">
        <f t="shared" si="1205"/>
        <v>0</v>
      </c>
      <c r="SE58" s="27" t="str">
        <f t="shared" si="1206"/>
        <v>8</v>
      </c>
      <c r="SF58" s="27" t="str">
        <f t="shared" si="1207"/>
        <v>14</v>
      </c>
      <c r="SG58" s="27" t="str">
        <f t="shared" si="1208"/>
        <v>0</v>
      </c>
      <c r="SH58" s="27" t="str">
        <f t="shared" si="1209"/>
        <v>7</v>
      </c>
      <c r="SI58" s="27" t="str">
        <f t="shared" si="1210"/>
        <v>0</v>
      </c>
      <c r="SJ58" s="27" t="str">
        <f t="shared" si="1211"/>
        <v>10</v>
      </c>
      <c r="SK58" s="27" t="str">
        <f t="shared" si="1212"/>
        <v>0</v>
      </c>
      <c r="SL58" s="27" t="str">
        <f t="shared" si="1213"/>
        <v>11</v>
      </c>
      <c r="SM58" s="27" t="str">
        <f t="shared" si="1214"/>
        <v>5</v>
      </c>
      <c r="SN58" s="27" t="str">
        <f t="shared" si="1215"/>
        <v>0</v>
      </c>
      <c r="SO58" s="27" t="str">
        <f t="shared" si="1216"/>
        <v>8</v>
      </c>
      <c r="SP58" s="27" t="str">
        <f t="shared" si="1217"/>
        <v>0</v>
      </c>
      <c r="SQ58" s="27" t="str">
        <f t="shared" si="1218"/>
        <v>10</v>
      </c>
      <c r="SR58" s="27" t="str">
        <f t="shared" si="1219"/>
        <v>5</v>
      </c>
      <c r="SS58" s="27" t="str">
        <f t="shared" si="1220"/>
        <v>0</v>
      </c>
      <c r="ST58" s="27" t="str">
        <f t="shared" si="1221"/>
        <v>10</v>
      </c>
      <c r="SU58" s="27" t="str">
        <f t="shared" si="1222"/>
        <v>0</v>
      </c>
      <c r="SV58" s="27" t="str">
        <f t="shared" si="1223"/>
        <v>0</v>
      </c>
      <c r="SW58" s="27" t="str">
        <f t="shared" si="1224"/>
        <v>6</v>
      </c>
      <c r="SX58" s="27" t="str">
        <f t="shared" si="1225"/>
        <v>5</v>
      </c>
      <c r="SY58" s="27" t="str">
        <f t="shared" si="1226"/>
        <v>0</v>
      </c>
      <c r="SZ58" s="27" t="str">
        <f t="shared" si="1227"/>
        <v>6</v>
      </c>
      <c r="TA58" s="27" t="str">
        <f t="shared" si="1228"/>
        <v>10</v>
      </c>
      <c r="TB58" s="27" t="str">
        <f t="shared" si="1229"/>
        <v>0</v>
      </c>
      <c r="TC58" s="27" t="str">
        <f t="shared" si="1230"/>
        <v>11</v>
      </c>
      <c r="TD58" s="27" t="str">
        <f t="shared" si="1231"/>
        <v>0</v>
      </c>
      <c r="TE58" s="27" t="str">
        <f t="shared" si="1232"/>
        <v>0</v>
      </c>
      <c r="TF58" s="27" t="str">
        <f t="shared" si="1233"/>
        <v>0</v>
      </c>
      <c r="TG58" s="27" t="str">
        <f t="shared" si="1234"/>
        <v>0</v>
      </c>
      <c r="TH58" s="27" t="str">
        <f t="shared" si="1235"/>
        <v>0</v>
      </c>
      <c r="TI58" s="27" t="str">
        <f t="shared" si="1236"/>
        <v>0</v>
      </c>
      <c r="TJ58" s="27" t="str">
        <f t="shared" si="1237"/>
        <v>0</v>
      </c>
      <c r="TK58" s="27" t="str">
        <f t="shared" si="1238"/>
        <v>0</v>
      </c>
      <c r="TL58" s="27" t="str">
        <f t="shared" si="1239"/>
        <v>0</v>
      </c>
      <c r="TM58" s="27" t="str">
        <f t="shared" si="1240"/>
        <v>0</v>
      </c>
      <c r="TN58" s="27" t="str">
        <f t="shared" si="1241"/>
        <v>0</v>
      </c>
      <c r="TO58" s="27" t="str">
        <f t="shared" si="1242"/>
        <v>0</v>
      </c>
      <c r="TP58" s="27" t="str">
        <f t="shared" si="1243"/>
        <v>0</v>
      </c>
      <c r="TQ58" s="27" t="str">
        <f t="shared" si="1244"/>
        <v>0</v>
      </c>
      <c r="TR58" s="27" t="str">
        <f t="shared" si="1245"/>
        <v>0</v>
      </c>
      <c r="TS58" s="27" t="str">
        <f t="shared" si="1246"/>
        <v>0</v>
      </c>
      <c r="TT58" s="27" t="str">
        <f t="shared" si="1247"/>
        <v>0</v>
      </c>
      <c r="TU58" s="27" t="str">
        <f t="shared" si="1248"/>
        <v>0</v>
      </c>
      <c r="TV58" s="27" t="str">
        <f t="shared" si="1249"/>
        <v>0</v>
      </c>
      <c r="TW58" s="27" t="str">
        <f t="shared" si="1250"/>
        <v>0</v>
      </c>
      <c r="TX58" s="27" t="str">
        <f t="shared" si="1251"/>
        <v>0</v>
      </c>
      <c r="TY58" s="27" t="str">
        <f t="shared" si="1252"/>
        <v>0</v>
      </c>
      <c r="TZ58" s="27" t="str">
        <f t="shared" si="1253"/>
        <v>0</v>
      </c>
      <c r="UA58" s="27" t="str">
        <f t="shared" si="1254"/>
        <v>0</v>
      </c>
      <c r="UB58" s="27" t="str">
        <f t="shared" si="1255"/>
        <v>0</v>
      </c>
      <c r="UC58" s="27" t="str">
        <f t="shared" si="1256"/>
        <v>0</v>
      </c>
      <c r="UD58" s="27" t="str">
        <f t="shared" si="1257"/>
        <v>0</v>
      </c>
      <c r="UE58" s="27" t="str">
        <f t="shared" si="1258"/>
        <v>0</v>
      </c>
      <c r="UF58" s="27" t="str">
        <f t="shared" si="1259"/>
        <v>0</v>
      </c>
      <c r="UG58" s="27" t="str">
        <f t="shared" si="1260"/>
        <v>0</v>
      </c>
      <c r="UH58" s="27" t="str">
        <f t="shared" si="1261"/>
        <v>0</v>
      </c>
      <c r="UI58" s="27" t="str">
        <f t="shared" si="1262"/>
        <v>0</v>
      </c>
      <c r="UJ58" s="27" t="str">
        <f t="shared" si="1263"/>
        <v>0</v>
      </c>
      <c r="UK58" s="27" t="str">
        <f t="shared" si="1264"/>
        <v>0</v>
      </c>
      <c r="UL58" s="27" t="str">
        <f t="shared" si="1265"/>
        <v>0</v>
      </c>
      <c r="UM58" s="27" t="str">
        <f t="shared" si="1266"/>
        <v>0</v>
      </c>
      <c r="UN58" s="27" t="str">
        <f t="shared" si="1267"/>
        <v>0</v>
      </c>
      <c r="UO58" s="27" t="str">
        <f t="shared" si="1268"/>
        <v>0</v>
      </c>
      <c r="UP58" s="27" t="str">
        <f t="shared" si="1269"/>
        <v>0</v>
      </c>
      <c r="UQ58" s="27" t="str">
        <f t="shared" si="1270"/>
        <v>0</v>
      </c>
      <c r="UR58" s="27" t="str">
        <f t="shared" si="1271"/>
        <v>0</v>
      </c>
      <c r="US58" s="27" t="str">
        <f t="shared" si="1272"/>
        <v>0</v>
      </c>
      <c r="UT58" s="27" t="str">
        <f t="shared" si="1273"/>
        <v>0</v>
      </c>
      <c r="UU58" s="27" t="str">
        <f t="shared" si="1274"/>
        <v>0</v>
      </c>
      <c r="UV58" s="27" t="str">
        <f t="shared" si="1275"/>
        <v>0</v>
      </c>
      <c r="UW58" s="27" t="str">
        <f t="shared" si="1276"/>
        <v>0</v>
      </c>
      <c r="UY58" s="28">
        <f t="shared" si="1277"/>
        <v>27.42</v>
      </c>
      <c r="UZ58" s="28">
        <f t="shared" si="1278"/>
        <v>2.0200000000000005</v>
      </c>
      <c r="VA58" s="28">
        <f t="shared" si="1279"/>
        <v>-0.86</v>
      </c>
      <c r="VB58" s="28">
        <f t="shared" si="1280"/>
        <v>0</v>
      </c>
      <c r="VC58" s="28">
        <f t="shared" si="1281"/>
        <v>0</v>
      </c>
      <c r="VD58" s="28">
        <f t="shared" si="1282"/>
        <v>27.663333333333334</v>
      </c>
      <c r="VG58" s="27" t="str">
        <f t="shared" si="1283"/>
        <v>-0.5</v>
      </c>
      <c r="VH58" s="27" t="str">
        <f t="shared" si="1284"/>
        <v>-0.37</v>
      </c>
      <c r="VI58" s="27" t="str">
        <f t="shared" si="1285"/>
        <v>4.6</v>
      </c>
      <c r="VJ58" s="27" t="str">
        <f t="shared" si="1286"/>
        <v>3</v>
      </c>
      <c r="VK58" s="27">
        <f t="shared" si="1287"/>
        <v>0</v>
      </c>
      <c r="VL58" s="27" t="str">
        <f t="shared" si="1288"/>
        <v>5.68</v>
      </c>
      <c r="VM58" s="27" t="str">
        <f t="shared" si="1289"/>
        <v>5.27</v>
      </c>
      <c r="VN58" s="27">
        <f t="shared" si="1290"/>
        <v>0</v>
      </c>
      <c r="VO58" s="27" t="str">
        <f t="shared" si="1291"/>
        <v>10.98</v>
      </c>
      <c r="VP58" s="27" t="str">
        <f t="shared" si="1292"/>
        <v>-0.65</v>
      </c>
      <c r="VQ58" s="27">
        <f t="shared" si="1293"/>
        <v>0</v>
      </c>
      <c r="VR58" s="27" t="str">
        <f t="shared" si="1294"/>
        <v>8.2</v>
      </c>
      <c r="VS58" s="27" t="str">
        <f t="shared" si="1295"/>
        <v>-3.27</v>
      </c>
      <c r="VT58" s="27">
        <f t="shared" si="1296"/>
        <v>0</v>
      </c>
      <c r="VU58" s="27" t="str">
        <f t="shared" si="1297"/>
        <v>1.35</v>
      </c>
      <c r="VV58" s="27">
        <f t="shared" si="1298"/>
        <v>0</v>
      </c>
      <c r="VW58" s="27" t="str">
        <f t="shared" si="1299"/>
        <v>2.22</v>
      </c>
      <c r="VX58" s="27">
        <f t="shared" si="1300"/>
        <v>0</v>
      </c>
      <c r="VY58" s="27" t="str">
        <f t="shared" si="1301"/>
        <v>-1.26</v>
      </c>
      <c r="VZ58" s="27" t="str">
        <f t="shared" si="1302"/>
        <v>-0.86</v>
      </c>
      <c r="WA58" s="27">
        <f t="shared" si="1303"/>
        <v>0</v>
      </c>
      <c r="WB58" s="27" t="str">
        <f t="shared" si="1304"/>
        <v>4.5</v>
      </c>
      <c r="WC58" s="27">
        <f t="shared" si="1305"/>
        <v>0</v>
      </c>
      <c r="WD58" s="27" t="str">
        <f t="shared" si="1306"/>
        <v>4.67</v>
      </c>
      <c r="WE58" s="27" t="str">
        <f t="shared" si="1307"/>
        <v>-7.99</v>
      </c>
      <c r="WF58" s="27">
        <f t="shared" si="1308"/>
        <v>0</v>
      </c>
      <c r="WG58" s="27" t="str">
        <f t="shared" si="1309"/>
        <v>-2.87</v>
      </c>
      <c r="WH58" s="27">
        <f t="shared" si="1310"/>
        <v>0</v>
      </c>
      <c r="WI58" s="27">
        <f t="shared" si="1311"/>
        <v>0</v>
      </c>
      <c r="WJ58" s="27" t="str">
        <f t="shared" si="1312"/>
        <v>6.43</v>
      </c>
      <c r="WK58" s="27" t="str">
        <f t="shared" si="1313"/>
        <v>2.96</v>
      </c>
      <c r="WL58" s="27">
        <f t="shared" si="1314"/>
        <v>0</v>
      </c>
      <c r="WM58" s="27" t="str">
        <f t="shared" si="1315"/>
        <v>-2.63</v>
      </c>
      <c r="WN58" s="27" t="str">
        <f t="shared" si="1316"/>
        <v>-2.76</v>
      </c>
      <c r="WO58" s="27">
        <f t="shared" si="1317"/>
        <v>0</v>
      </c>
      <c r="WP58" s="27" t="str">
        <f t="shared" si="1318"/>
        <v>-8.12</v>
      </c>
      <c r="WQ58" s="27">
        <f t="shared" si="1319"/>
        <v>0</v>
      </c>
      <c r="WR58" s="27">
        <f t="shared" si="1320"/>
        <v>0</v>
      </c>
      <c r="WS58" s="27">
        <f t="shared" si="1321"/>
        <v>0</v>
      </c>
      <c r="WT58" s="27">
        <f t="shared" si="1322"/>
        <v>0</v>
      </c>
      <c r="WU58" s="27">
        <f t="shared" si="1323"/>
        <v>0</v>
      </c>
      <c r="WV58" s="27">
        <f t="shared" si="1324"/>
        <v>0</v>
      </c>
      <c r="WW58" s="27">
        <f t="shared" si="1325"/>
        <v>0</v>
      </c>
      <c r="WX58" s="27">
        <f t="shared" si="1326"/>
        <v>0</v>
      </c>
      <c r="WY58" s="27">
        <f t="shared" si="1327"/>
        <v>0</v>
      </c>
      <c r="WZ58" s="27">
        <f t="shared" si="1328"/>
        <v>0</v>
      </c>
      <c r="XA58" s="27">
        <f t="shared" si="1329"/>
        <v>0</v>
      </c>
      <c r="XB58" s="27">
        <f t="shared" si="1330"/>
        <v>0</v>
      </c>
      <c r="XC58" s="27">
        <f t="shared" si="1331"/>
        <v>0</v>
      </c>
      <c r="XD58" s="27">
        <f t="shared" si="1332"/>
        <v>0</v>
      </c>
      <c r="XE58" s="27">
        <f t="shared" si="1333"/>
        <v>0</v>
      </c>
      <c r="XF58" s="27">
        <f t="shared" si="1334"/>
        <v>0</v>
      </c>
      <c r="XG58" s="27">
        <f t="shared" si="1335"/>
        <v>0</v>
      </c>
      <c r="XH58" s="27">
        <f t="shared" si="1336"/>
        <v>0</v>
      </c>
      <c r="XI58" s="27">
        <f t="shared" si="1337"/>
        <v>0</v>
      </c>
      <c r="XJ58" s="27">
        <f t="shared" si="1338"/>
        <v>0</v>
      </c>
      <c r="XK58" s="27">
        <f t="shared" si="1339"/>
        <v>0</v>
      </c>
      <c r="XL58" s="27">
        <f t="shared" si="1340"/>
        <v>0</v>
      </c>
      <c r="XM58" s="27">
        <f t="shared" si="1341"/>
        <v>0</v>
      </c>
      <c r="XN58" s="27">
        <f t="shared" si="1342"/>
        <v>0</v>
      </c>
      <c r="XO58" s="27">
        <f t="shared" si="1343"/>
        <v>0</v>
      </c>
      <c r="XP58" s="27">
        <f t="shared" si="1344"/>
        <v>0</v>
      </c>
      <c r="XQ58" s="27">
        <f t="shared" si="1345"/>
        <v>0</v>
      </c>
      <c r="XR58" s="27">
        <f t="shared" si="1346"/>
        <v>0</v>
      </c>
      <c r="XS58" s="27">
        <f t="shared" si="1347"/>
        <v>0</v>
      </c>
      <c r="XT58" s="27">
        <f t="shared" si="1348"/>
        <v>0</v>
      </c>
      <c r="XU58" s="27">
        <f t="shared" si="1349"/>
        <v>0</v>
      </c>
      <c r="XV58" s="27">
        <f t="shared" si="1350"/>
        <v>0</v>
      </c>
      <c r="XW58" s="27">
        <f t="shared" si="1351"/>
        <v>0</v>
      </c>
      <c r="XX58" s="27">
        <f t="shared" si="1352"/>
        <v>0</v>
      </c>
      <c r="XY58" s="27">
        <f t="shared" si="1353"/>
        <v>0</v>
      </c>
      <c r="XZ58" s="27">
        <f t="shared" si="1354"/>
        <v>0</v>
      </c>
      <c r="YA58" s="27">
        <f t="shared" si="1355"/>
        <v>0</v>
      </c>
      <c r="YB58" s="27">
        <f t="shared" si="1356"/>
        <v>0</v>
      </c>
      <c r="YC58" s="27">
        <f t="shared" si="1357"/>
        <v>0</v>
      </c>
      <c r="YD58" s="27">
        <f t="shared" si="1358"/>
        <v>0</v>
      </c>
      <c r="YE58" s="27">
        <f t="shared" si="1359"/>
        <v>0</v>
      </c>
      <c r="YF58" s="27">
        <f t="shared" si="1360"/>
        <v>0</v>
      </c>
      <c r="YG58" s="27">
        <f t="shared" si="1361"/>
        <v>0</v>
      </c>
      <c r="YH58" s="27">
        <f t="shared" si="1362"/>
        <v>0</v>
      </c>
      <c r="YI58" s="27">
        <f t="shared" si="1363"/>
        <v>0</v>
      </c>
      <c r="YJ58" s="27">
        <f t="shared" si="1364"/>
        <v>0</v>
      </c>
      <c r="YL58" s="28">
        <f t="shared" si="1365"/>
        <v>826</v>
      </c>
      <c r="YM58" s="28">
        <f t="shared" si="1366"/>
        <v>714</v>
      </c>
      <c r="YN58" s="28">
        <f t="shared" si="1367"/>
        <v>81</v>
      </c>
      <c r="YO58" s="28">
        <f t="shared" si="1368"/>
        <v>0</v>
      </c>
      <c r="YP58" s="28">
        <f t="shared" si="1369"/>
        <v>0</v>
      </c>
      <c r="YQ58" s="28">
        <f t="shared" si="1370"/>
        <v>1104.5</v>
      </c>
      <c r="YT58" s="27" t="str">
        <f t="shared" si="1371"/>
        <v>82</v>
      </c>
      <c r="YU58" s="27" t="str">
        <f t="shared" si="1372"/>
        <v>93</v>
      </c>
      <c r="YV58" s="27" t="str">
        <f t="shared" si="1373"/>
        <v>76</v>
      </c>
      <c r="YW58" s="27" t="str">
        <f t="shared" si="1374"/>
        <v>75</v>
      </c>
      <c r="YX58" s="27">
        <f t="shared" si="1375"/>
        <v>0</v>
      </c>
      <c r="YY58" s="27" t="str">
        <f t="shared" si="1376"/>
        <v>75</v>
      </c>
      <c r="YZ58" s="27" t="str">
        <f t="shared" si="1377"/>
        <v>74</v>
      </c>
      <c r="ZA58" s="27">
        <f t="shared" si="1378"/>
        <v>0</v>
      </c>
      <c r="ZB58" s="27" t="str">
        <f t="shared" si="1379"/>
        <v>61</v>
      </c>
      <c r="ZC58" s="27" t="str">
        <f t="shared" si="1380"/>
        <v>67</v>
      </c>
      <c r="ZD58" s="27">
        <f t="shared" si="1381"/>
        <v>0</v>
      </c>
      <c r="ZE58" s="27" t="str">
        <f t="shared" si="1382"/>
        <v>52</v>
      </c>
      <c r="ZF58" s="27" t="str">
        <f t="shared" si="1383"/>
        <v>77</v>
      </c>
      <c r="ZG58" s="27">
        <f t="shared" si="1384"/>
        <v>0</v>
      </c>
      <c r="ZH58" s="27" t="str">
        <f t="shared" si="1385"/>
        <v>57</v>
      </c>
      <c r="ZI58" s="27">
        <f t="shared" si="1386"/>
        <v>0</v>
      </c>
      <c r="ZJ58" s="27" t="str">
        <f t="shared" si="1387"/>
        <v>63</v>
      </c>
      <c r="ZK58" s="27">
        <f t="shared" si="1388"/>
        <v>0</v>
      </c>
      <c r="ZL58" s="27" t="str">
        <f t="shared" si="1389"/>
        <v>72</v>
      </c>
      <c r="ZM58" s="27" t="str">
        <f t="shared" si="1390"/>
        <v>81</v>
      </c>
      <c r="ZN58" s="27">
        <f t="shared" si="1391"/>
        <v>0</v>
      </c>
      <c r="ZO58" s="27" t="str">
        <f t="shared" si="1392"/>
        <v>55</v>
      </c>
      <c r="ZP58" s="27">
        <f t="shared" si="1393"/>
        <v>0</v>
      </c>
      <c r="ZQ58" s="27" t="str">
        <f t="shared" si="1394"/>
        <v>44</v>
      </c>
      <c r="ZR58" s="27" t="str">
        <f t="shared" si="1395"/>
        <v>80</v>
      </c>
      <c r="ZS58" s="27">
        <f t="shared" si="1396"/>
        <v>0</v>
      </c>
      <c r="ZT58" s="27" t="str">
        <f t="shared" si="1397"/>
        <v>81</v>
      </c>
      <c r="ZU58" s="27">
        <f t="shared" si="1398"/>
        <v>0</v>
      </c>
      <c r="ZV58" s="27">
        <f t="shared" si="1399"/>
        <v>0</v>
      </c>
      <c r="ZW58" s="27" t="str">
        <f t="shared" si="1400"/>
        <v>40</v>
      </c>
      <c r="ZX58" s="27" t="str">
        <f t="shared" si="1401"/>
        <v>78</v>
      </c>
      <c r="ZY58" s="27">
        <f t="shared" si="1402"/>
        <v>0</v>
      </c>
      <c r="ZZ58" s="27" t="str">
        <f t="shared" si="1403"/>
        <v>81</v>
      </c>
      <c r="AAA58" s="27" t="str">
        <f t="shared" si="1404"/>
        <v>73</v>
      </c>
      <c r="AAB58" s="27">
        <f t="shared" si="1405"/>
        <v>0</v>
      </c>
      <c r="AAC58" s="27" t="str">
        <f t="shared" si="1406"/>
        <v>84</v>
      </c>
      <c r="AAD58" s="27">
        <f t="shared" si="1407"/>
        <v>0</v>
      </c>
      <c r="AAE58" s="27">
        <f t="shared" si="1408"/>
        <v>0</v>
      </c>
      <c r="AAF58" s="27">
        <f t="shared" si="1409"/>
        <v>0</v>
      </c>
      <c r="AAG58" s="27">
        <f t="shared" si="1410"/>
        <v>0</v>
      </c>
      <c r="AAH58" s="27">
        <f t="shared" si="1411"/>
        <v>0</v>
      </c>
      <c r="AAI58" s="27">
        <f t="shared" si="1412"/>
        <v>0</v>
      </c>
      <c r="AAJ58" s="27">
        <f t="shared" si="1413"/>
        <v>0</v>
      </c>
      <c r="AAK58" s="27">
        <f t="shared" si="1414"/>
        <v>0</v>
      </c>
      <c r="AAL58" s="27">
        <f t="shared" si="1415"/>
        <v>0</v>
      </c>
      <c r="AAM58" s="27">
        <f t="shared" si="1416"/>
        <v>0</v>
      </c>
      <c r="AAN58" s="27">
        <f t="shared" si="1417"/>
        <v>0</v>
      </c>
      <c r="AAO58" s="27">
        <f t="shared" si="1418"/>
        <v>0</v>
      </c>
      <c r="AAP58" s="27">
        <f t="shared" si="1419"/>
        <v>0</v>
      </c>
      <c r="AAQ58" s="27">
        <f t="shared" si="1420"/>
        <v>0</v>
      </c>
      <c r="AAR58" s="27">
        <f t="shared" si="1421"/>
        <v>0</v>
      </c>
      <c r="AAS58" s="27">
        <f t="shared" si="1422"/>
        <v>0</v>
      </c>
      <c r="AAT58" s="27">
        <f t="shared" si="1423"/>
        <v>0</v>
      </c>
      <c r="AAU58" s="27">
        <f t="shared" si="1424"/>
        <v>0</v>
      </c>
      <c r="AAV58" s="27">
        <f t="shared" si="1425"/>
        <v>0</v>
      </c>
      <c r="AAW58" s="27">
        <f t="shared" si="1426"/>
        <v>0</v>
      </c>
      <c r="AAX58" s="27">
        <f t="shared" si="1427"/>
        <v>0</v>
      </c>
      <c r="AAY58" s="27">
        <f t="shared" si="1428"/>
        <v>0</v>
      </c>
      <c r="AAZ58" s="27">
        <f t="shared" si="1429"/>
        <v>0</v>
      </c>
      <c r="ABA58" s="27">
        <f t="shared" si="1430"/>
        <v>0</v>
      </c>
      <c r="ABB58" s="27">
        <f t="shared" si="1431"/>
        <v>0</v>
      </c>
      <c r="ABC58" s="27">
        <f t="shared" si="1432"/>
        <v>0</v>
      </c>
      <c r="ABD58" s="27">
        <f t="shared" si="1433"/>
        <v>0</v>
      </c>
      <c r="ABE58" s="27">
        <f t="shared" si="1434"/>
        <v>0</v>
      </c>
      <c r="ABF58" s="27">
        <f t="shared" si="1435"/>
        <v>0</v>
      </c>
      <c r="ABG58" s="27">
        <f t="shared" si="1436"/>
        <v>0</v>
      </c>
      <c r="ABH58" s="27">
        <f t="shared" si="1437"/>
        <v>0</v>
      </c>
      <c r="ABI58" s="27">
        <f t="shared" si="1438"/>
        <v>0</v>
      </c>
      <c r="ABJ58" s="27">
        <f t="shared" si="1439"/>
        <v>0</v>
      </c>
      <c r="ABK58" s="27">
        <f t="shared" si="1440"/>
        <v>0</v>
      </c>
      <c r="ABL58" s="27">
        <f t="shared" si="1441"/>
        <v>0</v>
      </c>
      <c r="ABM58" s="27">
        <f t="shared" si="1442"/>
        <v>0</v>
      </c>
      <c r="ABN58" s="27">
        <f t="shared" si="1443"/>
        <v>0</v>
      </c>
      <c r="ABO58" s="27">
        <f t="shared" si="1444"/>
        <v>0</v>
      </c>
      <c r="ABP58" s="27">
        <f t="shared" si="1445"/>
        <v>0</v>
      </c>
      <c r="ABQ58" s="27">
        <f t="shared" si="1446"/>
        <v>0</v>
      </c>
      <c r="ABR58" s="27">
        <f t="shared" si="1447"/>
        <v>0</v>
      </c>
      <c r="ABS58" s="27">
        <f t="shared" si="1448"/>
        <v>0</v>
      </c>
      <c r="ABT58" s="27">
        <f t="shared" si="1449"/>
        <v>0</v>
      </c>
      <c r="ABU58" s="27">
        <f t="shared" si="1450"/>
        <v>0</v>
      </c>
      <c r="ABV58" s="27">
        <f t="shared" si="1451"/>
        <v>0</v>
      </c>
      <c r="ABW58" s="27">
        <f t="shared" si="1452"/>
        <v>0</v>
      </c>
      <c r="ABY58" s="28">
        <f t="shared" si="1453"/>
        <v>499.19999999999993</v>
      </c>
      <c r="ABZ58" s="28">
        <f t="shared" si="1454"/>
        <v>524.6</v>
      </c>
      <c r="ACA58" s="28">
        <f t="shared" si="1455"/>
        <v>1.7</v>
      </c>
      <c r="ACB58" s="28">
        <f t="shared" si="1456"/>
        <v>0</v>
      </c>
      <c r="ACC58" s="28">
        <f t="shared" si="1457"/>
        <v>0</v>
      </c>
      <c r="ACD58" s="28">
        <f t="shared" si="1458"/>
        <v>674.91666666666663</v>
      </c>
      <c r="ACG58" s="27" t="str">
        <f t="shared" si="1459"/>
        <v>106</v>
      </c>
      <c r="ACH58" s="27" t="str">
        <f t="shared" si="1460"/>
        <v>30.9</v>
      </c>
      <c r="ACI58" s="27" t="str">
        <f t="shared" si="1461"/>
        <v>108.9</v>
      </c>
      <c r="ACJ58" s="27" t="str">
        <f t="shared" si="1462"/>
        <v>98.1</v>
      </c>
      <c r="ACK58" s="27">
        <f t="shared" si="1463"/>
        <v>0</v>
      </c>
      <c r="ACL58" s="27" t="str">
        <f t="shared" si="1464"/>
        <v>23.8</v>
      </c>
      <c r="ACM58" s="27" t="str">
        <f t="shared" si="1465"/>
        <v>16.2</v>
      </c>
      <c r="ACN58" s="27">
        <f t="shared" si="1466"/>
        <v>0</v>
      </c>
      <c r="ACO58" s="27" t="str">
        <f t="shared" si="1467"/>
        <v>0</v>
      </c>
      <c r="ACP58" s="27" t="str">
        <f t="shared" si="1468"/>
        <v>87.8</v>
      </c>
      <c r="ACQ58" s="27">
        <f t="shared" si="1469"/>
        <v>0</v>
      </c>
      <c r="ACR58" s="27" t="str">
        <f t="shared" si="1470"/>
        <v>8.7</v>
      </c>
      <c r="ACS58" s="27" t="str">
        <f t="shared" si="1471"/>
        <v>59.5</v>
      </c>
      <c r="ACT58" s="27">
        <f t="shared" si="1472"/>
        <v>0</v>
      </c>
      <c r="ACU58" s="27" t="str">
        <f t="shared" si="1473"/>
        <v>49.9</v>
      </c>
      <c r="ACV58" s="27">
        <f t="shared" si="1474"/>
        <v>0</v>
      </c>
      <c r="ACW58" s="27" t="str">
        <f t="shared" si="1475"/>
        <v>77.4</v>
      </c>
      <c r="ACX58" s="27">
        <f t="shared" si="1476"/>
        <v>0</v>
      </c>
      <c r="ACY58" s="27" t="str">
        <f t="shared" si="1477"/>
        <v>88.2</v>
      </c>
      <c r="ACZ58" s="27" t="str">
        <f t="shared" si="1478"/>
        <v>1.7</v>
      </c>
      <c r="ADA58" s="27">
        <f t="shared" si="1479"/>
        <v>0</v>
      </c>
      <c r="ADB58" s="27" t="str">
        <f t="shared" si="1480"/>
        <v>28.6</v>
      </c>
      <c r="ADC58" s="27">
        <f t="shared" si="1481"/>
        <v>0</v>
      </c>
      <c r="ADD58" s="27" t="str">
        <f t="shared" si="1482"/>
        <v>44.2</v>
      </c>
      <c r="ADE58" s="27" t="str">
        <f t="shared" si="1483"/>
        <v>14.8</v>
      </c>
      <c r="ADF58" s="27">
        <f t="shared" si="1484"/>
        <v>0</v>
      </c>
      <c r="ADG58" s="27" t="str">
        <f t="shared" si="1485"/>
        <v>49.7</v>
      </c>
      <c r="ADH58" s="27">
        <f t="shared" si="1486"/>
        <v>0</v>
      </c>
      <c r="ADI58" s="27">
        <f t="shared" si="1487"/>
        <v>0</v>
      </c>
      <c r="ADJ58" s="27" t="str">
        <f t="shared" si="1488"/>
        <v>31.5</v>
      </c>
      <c r="ADK58" s="27" t="str">
        <f t="shared" si="1489"/>
        <v>21.3</v>
      </c>
      <c r="ADL58" s="27">
        <f t="shared" si="1490"/>
        <v>0</v>
      </c>
      <c r="ADM58" s="27" t="str">
        <f t="shared" si="1491"/>
        <v>9.7</v>
      </c>
      <c r="ADN58" s="27" t="str">
        <f t="shared" si="1492"/>
        <v>32.7</v>
      </c>
      <c r="ADO58" s="27">
        <f t="shared" si="1493"/>
        <v>0</v>
      </c>
      <c r="ADP58" s="27" t="str">
        <f t="shared" si="1494"/>
        <v>35.9</v>
      </c>
      <c r="ADQ58" s="27">
        <f t="shared" si="1495"/>
        <v>0</v>
      </c>
      <c r="ADR58" s="27">
        <f t="shared" si="1496"/>
        <v>0</v>
      </c>
      <c r="ADS58" s="27">
        <f t="shared" si="1497"/>
        <v>0</v>
      </c>
      <c r="ADT58" s="27">
        <f t="shared" si="1498"/>
        <v>0</v>
      </c>
      <c r="ADU58" s="27">
        <f t="shared" si="1499"/>
        <v>0</v>
      </c>
      <c r="ADV58" s="27">
        <f t="shared" si="1500"/>
        <v>0</v>
      </c>
      <c r="ADW58" s="27">
        <f t="shared" si="1501"/>
        <v>0</v>
      </c>
      <c r="ADX58" s="27">
        <f t="shared" si="1502"/>
        <v>0</v>
      </c>
      <c r="ADY58" s="27">
        <f t="shared" si="1503"/>
        <v>0</v>
      </c>
      <c r="ADZ58" s="27">
        <f t="shared" si="1504"/>
        <v>0</v>
      </c>
      <c r="AEA58" s="27">
        <f t="shared" si="1505"/>
        <v>0</v>
      </c>
      <c r="AEB58" s="27">
        <f t="shared" si="1506"/>
        <v>0</v>
      </c>
      <c r="AEC58" s="27">
        <f t="shared" si="1507"/>
        <v>0</v>
      </c>
      <c r="AED58" s="27">
        <f t="shared" si="1508"/>
        <v>0</v>
      </c>
      <c r="AEE58" s="27">
        <f t="shared" si="1509"/>
        <v>0</v>
      </c>
      <c r="AEF58" s="27">
        <f t="shared" si="1510"/>
        <v>0</v>
      </c>
      <c r="AEG58" s="27">
        <f t="shared" si="1511"/>
        <v>0</v>
      </c>
      <c r="AEH58" s="27">
        <f t="shared" si="1512"/>
        <v>0</v>
      </c>
      <c r="AEI58" s="27">
        <f t="shared" si="1513"/>
        <v>0</v>
      </c>
      <c r="AEJ58" s="27">
        <f t="shared" si="1514"/>
        <v>0</v>
      </c>
      <c r="AEK58" s="27">
        <f t="shared" si="1515"/>
        <v>0</v>
      </c>
      <c r="AEL58" s="27">
        <f t="shared" si="1516"/>
        <v>0</v>
      </c>
      <c r="AEM58" s="27">
        <f t="shared" si="1517"/>
        <v>0</v>
      </c>
      <c r="AEN58" s="27">
        <f t="shared" si="1518"/>
        <v>0</v>
      </c>
      <c r="AEO58" s="27">
        <f t="shared" si="1519"/>
        <v>0</v>
      </c>
      <c r="AEP58" s="27">
        <f t="shared" si="1520"/>
        <v>0</v>
      </c>
      <c r="AEQ58" s="27">
        <f t="shared" si="1521"/>
        <v>0</v>
      </c>
      <c r="AER58" s="27">
        <f t="shared" si="1522"/>
        <v>0</v>
      </c>
      <c r="AES58" s="27">
        <f t="shared" si="1523"/>
        <v>0</v>
      </c>
      <c r="AET58" s="27">
        <f t="shared" si="1524"/>
        <v>0</v>
      </c>
      <c r="AEU58" s="27">
        <f t="shared" si="1525"/>
        <v>0</v>
      </c>
      <c r="AEV58" s="27">
        <f t="shared" si="1526"/>
        <v>0</v>
      </c>
      <c r="AEW58" s="27">
        <f t="shared" si="1527"/>
        <v>0</v>
      </c>
      <c r="AEX58" s="27">
        <f t="shared" si="1528"/>
        <v>0</v>
      </c>
      <c r="AEY58" s="27">
        <f t="shared" si="1529"/>
        <v>0</v>
      </c>
      <c r="AEZ58" s="27">
        <f t="shared" si="1530"/>
        <v>0</v>
      </c>
      <c r="AFA58" s="27">
        <f t="shared" si="1531"/>
        <v>0</v>
      </c>
      <c r="AFB58" s="27">
        <f t="shared" si="1532"/>
        <v>0</v>
      </c>
      <c r="AFC58" s="27">
        <f t="shared" si="1533"/>
        <v>0</v>
      </c>
      <c r="AFD58" s="27">
        <f t="shared" si="1534"/>
        <v>0</v>
      </c>
      <c r="AFE58" s="27">
        <f t="shared" si="1535"/>
        <v>0</v>
      </c>
      <c r="AFF58" s="27">
        <f t="shared" si="1536"/>
        <v>0</v>
      </c>
      <c r="AFG58" s="27">
        <f t="shared" si="1537"/>
        <v>0</v>
      </c>
      <c r="AFH58" s="27">
        <f t="shared" si="1538"/>
        <v>0</v>
      </c>
      <c r="AFI58" s="27">
        <f t="shared" si="1539"/>
        <v>0</v>
      </c>
      <c r="AFJ58" s="27">
        <f t="shared" si="1540"/>
        <v>0</v>
      </c>
      <c r="AFL58" s="28">
        <f t="shared" si="892"/>
        <v>61.25</v>
      </c>
      <c r="AFM58" s="28">
        <v>61.25</v>
      </c>
      <c r="AFN58" s="27">
        <v>1</v>
      </c>
      <c r="AFO58" s="27">
        <f t="shared" si="1541"/>
        <v>1</v>
      </c>
      <c r="AFP58" s="27">
        <f t="shared" si="1542"/>
        <v>1</v>
      </c>
      <c r="AFQ58" s="27">
        <f t="shared" si="1543"/>
        <v>1</v>
      </c>
      <c r="AFR58" s="27">
        <f t="shared" si="1544"/>
        <v>6</v>
      </c>
      <c r="AFS58" s="27">
        <f t="shared" si="1545"/>
        <v>0</v>
      </c>
      <c r="AFT58" s="27">
        <f t="shared" si="1546"/>
        <v>8</v>
      </c>
      <c r="AFU58" s="27">
        <f t="shared" si="1547"/>
        <v>1</v>
      </c>
      <c r="AFV58" s="27">
        <f t="shared" si="1548"/>
        <v>0</v>
      </c>
      <c r="AFW58" s="27">
        <f t="shared" si="1549"/>
        <v>2</v>
      </c>
      <c r="AFX58" s="27">
        <f t="shared" si="1550"/>
        <v>4</v>
      </c>
      <c r="AFY58" s="27">
        <f t="shared" si="1551"/>
        <v>0</v>
      </c>
      <c r="AFZ58" s="27">
        <f t="shared" si="1552"/>
        <v>1</v>
      </c>
      <c r="AGA58" s="27">
        <f t="shared" si="1553"/>
        <v>1</v>
      </c>
      <c r="AGB58" s="27">
        <f t="shared" si="1554"/>
        <v>0</v>
      </c>
      <c r="AGC58" s="27">
        <f t="shared" si="1555"/>
        <v>1</v>
      </c>
      <c r="AGD58" s="27">
        <f t="shared" si="1556"/>
        <v>0</v>
      </c>
      <c r="AGE58" s="27">
        <f t="shared" si="1557"/>
        <v>1</v>
      </c>
      <c r="AGF58" s="27">
        <f t="shared" si="1558"/>
        <v>0</v>
      </c>
      <c r="AGG58" s="27">
        <f t="shared" si="1559"/>
        <v>5</v>
      </c>
      <c r="AGH58" s="27">
        <f t="shared" si="1560"/>
        <v>1</v>
      </c>
      <c r="AGI58" s="27">
        <f t="shared" si="1561"/>
        <v>0</v>
      </c>
      <c r="AGJ58" s="27">
        <f t="shared" si="1562"/>
        <v>1</v>
      </c>
      <c r="AGK58" s="27">
        <f t="shared" si="1563"/>
        <v>0</v>
      </c>
      <c r="AGL58" s="27">
        <f t="shared" si="1564"/>
        <v>3</v>
      </c>
      <c r="AGM58" s="27">
        <f t="shared" si="1565"/>
        <v>3</v>
      </c>
      <c r="AGN58" s="27">
        <f t="shared" si="1566"/>
        <v>0</v>
      </c>
      <c r="AGO58" s="27">
        <f t="shared" si="1567"/>
        <v>1</v>
      </c>
      <c r="AGP58" s="27">
        <f t="shared" si="1568"/>
        <v>0</v>
      </c>
      <c r="AGQ58" s="27">
        <f t="shared" si="1569"/>
        <v>0</v>
      </c>
      <c r="AGR58" s="27">
        <f t="shared" si="1570"/>
        <v>1</v>
      </c>
      <c r="AGS58" s="27">
        <f t="shared" si="1571"/>
        <v>1</v>
      </c>
      <c r="AGT58" s="27">
        <f t="shared" si="1572"/>
        <v>0</v>
      </c>
      <c r="AGU58" s="27">
        <f t="shared" si="1573"/>
        <v>1</v>
      </c>
      <c r="AGV58" s="27">
        <f t="shared" si="1574"/>
        <v>8</v>
      </c>
      <c r="AGW58" s="27">
        <f t="shared" si="1575"/>
        <v>0</v>
      </c>
      <c r="AGX58" s="27">
        <f t="shared" si="1576"/>
        <v>1</v>
      </c>
      <c r="AGY58" s="27">
        <f t="shared" si="1577"/>
        <v>0</v>
      </c>
      <c r="AGZ58" s="27">
        <f t="shared" si="1578"/>
        <v>0</v>
      </c>
      <c r="AHA58" s="27">
        <f t="shared" si="1579"/>
        <v>0</v>
      </c>
      <c r="AHB58" s="27">
        <f t="shared" si="1580"/>
        <v>0</v>
      </c>
      <c r="AHC58" s="27">
        <f t="shared" si="1581"/>
        <v>0</v>
      </c>
      <c r="AHD58" s="27">
        <f t="shared" si="1582"/>
        <v>0</v>
      </c>
      <c r="AHE58" s="27">
        <f t="shared" si="1583"/>
        <v>0</v>
      </c>
      <c r="AHF58" s="27">
        <f t="shared" si="1584"/>
        <v>0</v>
      </c>
      <c r="AHG58" s="27">
        <f t="shared" si="1585"/>
        <v>0</v>
      </c>
      <c r="AHH58" s="27">
        <f t="shared" si="1586"/>
        <v>0</v>
      </c>
      <c r="AHI58" s="27">
        <f t="shared" si="1587"/>
        <v>0</v>
      </c>
      <c r="AHJ58" s="27">
        <f t="shared" si="1588"/>
        <v>0</v>
      </c>
      <c r="AHK58" s="27">
        <f t="shared" si="1589"/>
        <v>0</v>
      </c>
      <c r="AHL58" s="27">
        <f t="shared" si="1590"/>
        <v>0</v>
      </c>
      <c r="AHM58" s="27">
        <f t="shared" si="1591"/>
        <v>0</v>
      </c>
      <c r="AHN58" s="27">
        <f t="shared" si="1592"/>
        <v>0</v>
      </c>
      <c r="AHO58" s="27">
        <f t="shared" si="1593"/>
        <v>0</v>
      </c>
      <c r="AHP58" s="27">
        <f t="shared" si="1594"/>
        <v>0</v>
      </c>
      <c r="AHQ58" s="27">
        <f t="shared" si="1595"/>
        <v>0</v>
      </c>
      <c r="AHR58" s="27">
        <f t="shared" si="1596"/>
        <v>0</v>
      </c>
      <c r="AHS58" s="27">
        <f t="shared" si="1597"/>
        <v>0</v>
      </c>
      <c r="AHT58" s="27">
        <f t="shared" si="1598"/>
        <v>0</v>
      </c>
      <c r="AHU58" s="27">
        <f t="shared" si="1599"/>
        <v>0</v>
      </c>
      <c r="AHV58" s="27">
        <f t="shared" si="1600"/>
        <v>0</v>
      </c>
      <c r="AHW58" s="27">
        <f t="shared" si="1601"/>
        <v>0</v>
      </c>
      <c r="AHX58" s="27">
        <f t="shared" si="1602"/>
        <v>0</v>
      </c>
      <c r="AHY58" s="27">
        <f t="shared" si="1603"/>
        <v>0</v>
      </c>
      <c r="AHZ58" s="27">
        <f t="shared" si="1604"/>
        <v>0</v>
      </c>
      <c r="AIA58" s="27">
        <f t="shared" si="1605"/>
        <v>0</v>
      </c>
      <c r="AIB58" s="27">
        <f t="shared" si="1606"/>
        <v>0</v>
      </c>
      <c r="AIC58" s="27">
        <f t="shared" si="1607"/>
        <v>0</v>
      </c>
      <c r="AID58" s="27">
        <f t="shared" si="1608"/>
        <v>0</v>
      </c>
      <c r="AIE58" s="27">
        <f t="shared" si="1609"/>
        <v>0</v>
      </c>
      <c r="AIF58" s="27">
        <f t="shared" si="1610"/>
        <v>0</v>
      </c>
      <c r="AIG58" s="27">
        <f t="shared" si="1611"/>
        <v>0</v>
      </c>
      <c r="AIH58" s="27">
        <f t="shared" si="1612"/>
        <v>0</v>
      </c>
      <c r="AII58" s="27">
        <f t="shared" si="1613"/>
        <v>0</v>
      </c>
      <c r="AIJ58" s="27">
        <f t="shared" si="1614"/>
        <v>0</v>
      </c>
      <c r="AIK58" s="27">
        <f t="shared" si="1615"/>
        <v>0</v>
      </c>
      <c r="AIL58" s="27">
        <f t="shared" si="1616"/>
        <v>0</v>
      </c>
      <c r="AIM58" s="27">
        <f t="shared" si="1617"/>
        <v>0</v>
      </c>
      <c r="AIN58" s="27">
        <f t="shared" si="1618"/>
        <v>0</v>
      </c>
      <c r="AIO58" s="27">
        <f t="shared" si="1619"/>
        <v>0</v>
      </c>
      <c r="AIP58" s="27">
        <f t="shared" si="1620"/>
        <v>0</v>
      </c>
      <c r="AIQ58" s="27">
        <f t="shared" si="1621"/>
        <v>0</v>
      </c>
      <c r="AIR58" s="27">
        <f t="shared" si="1622"/>
        <v>0</v>
      </c>
      <c r="AIT58" s="27">
        <v>1</v>
      </c>
      <c r="AIU58" s="27">
        <v>1</v>
      </c>
      <c r="AIV58" s="27">
        <v>1</v>
      </c>
      <c r="AIW58" s="27">
        <f t="shared" si="1623"/>
        <v>4</v>
      </c>
      <c r="AIX58" s="27">
        <f t="shared" si="1624"/>
        <v>0</v>
      </c>
      <c r="AIY58" s="27">
        <f t="shared" si="1625"/>
        <v>2</v>
      </c>
      <c r="AIZ58" s="27">
        <f t="shared" si="1626"/>
        <v>8</v>
      </c>
      <c r="AJA58" s="27">
        <f t="shared" si="1627"/>
        <v>0</v>
      </c>
      <c r="AJB58" s="27">
        <f t="shared" si="1628"/>
        <v>1</v>
      </c>
      <c r="AJC58" s="27">
        <f t="shared" si="1629"/>
        <v>8</v>
      </c>
      <c r="AJD58" s="27">
        <f t="shared" si="1630"/>
        <v>0</v>
      </c>
      <c r="AJE58" s="27">
        <f t="shared" si="1631"/>
        <v>4</v>
      </c>
      <c r="AJF58" s="27">
        <f t="shared" si="1632"/>
        <v>1</v>
      </c>
      <c r="AJG58" s="27">
        <f t="shared" si="1633"/>
        <v>0</v>
      </c>
      <c r="AJH58" s="27">
        <f t="shared" si="1634"/>
        <v>0.5</v>
      </c>
      <c r="AJI58" s="27">
        <f t="shared" si="1635"/>
        <v>0</v>
      </c>
      <c r="AJJ58" s="27">
        <f t="shared" si="1636"/>
        <v>0.5</v>
      </c>
      <c r="AJK58" s="27">
        <f t="shared" si="1637"/>
        <v>0</v>
      </c>
      <c r="AJL58" s="27">
        <f t="shared" si="1638"/>
        <v>4</v>
      </c>
      <c r="AJM58" s="27">
        <f t="shared" si="1639"/>
        <v>8</v>
      </c>
      <c r="AJN58" s="27">
        <f t="shared" si="1640"/>
        <v>0</v>
      </c>
      <c r="AJO58" s="27">
        <f t="shared" si="1641"/>
        <v>0.5</v>
      </c>
      <c r="AJP58" s="27">
        <f t="shared" si="1642"/>
        <v>0</v>
      </c>
      <c r="AJQ58" s="27">
        <f t="shared" si="1643"/>
        <v>1</v>
      </c>
      <c r="AJR58" s="27">
        <f t="shared" si="1644"/>
        <v>1</v>
      </c>
      <c r="AJS58" s="27">
        <f t="shared" si="1645"/>
        <v>0</v>
      </c>
      <c r="AJT58" s="27">
        <f t="shared" si="1646"/>
        <v>1</v>
      </c>
      <c r="AJU58" s="27">
        <f t="shared" si="1647"/>
        <v>0</v>
      </c>
      <c r="AJV58" s="27">
        <f t="shared" si="1648"/>
        <v>0</v>
      </c>
      <c r="AJW58" s="27">
        <f t="shared" si="1649"/>
        <v>0.25</v>
      </c>
      <c r="AJX58" s="27">
        <f t="shared" si="1650"/>
        <v>1</v>
      </c>
      <c r="AJY58" s="27">
        <f t="shared" si="1651"/>
        <v>0</v>
      </c>
      <c r="AJZ58" s="27">
        <f t="shared" si="1652"/>
        <v>0.5</v>
      </c>
      <c r="AKA58" s="27">
        <f t="shared" si="1653"/>
        <v>8</v>
      </c>
      <c r="AKB58" s="27">
        <f t="shared" si="1654"/>
        <v>0</v>
      </c>
      <c r="AKC58" s="27">
        <f t="shared" si="1655"/>
        <v>4</v>
      </c>
      <c r="AKD58" s="27">
        <f t="shared" si="1656"/>
        <v>0</v>
      </c>
      <c r="AKE58" s="27">
        <f t="shared" si="1657"/>
        <v>0</v>
      </c>
      <c r="AKF58" s="27">
        <f t="shared" si="1658"/>
        <v>0</v>
      </c>
      <c r="AKG58" s="27">
        <f t="shared" si="1659"/>
        <v>0</v>
      </c>
      <c r="AKH58" s="27">
        <f t="shared" si="1660"/>
        <v>0</v>
      </c>
      <c r="AKI58" s="27">
        <f t="shared" si="1661"/>
        <v>0</v>
      </c>
      <c r="AKJ58" s="27">
        <f t="shared" si="1662"/>
        <v>0</v>
      </c>
      <c r="AKK58" s="27">
        <f t="shared" si="1663"/>
        <v>0</v>
      </c>
      <c r="AKL58" s="27">
        <f t="shared" si="1664"/>
        <v>0</v>
      </c>
      <c r="AKM58" s="27">
        <f t="shared" si="1665"/>
        <v>0</v>
      </c>
      <c r="AKN58" s="27">
        <f t="shared" si="1666"/>
        <v>0</v>
      </c>
      <c r="AKO58" s="27">
        <f t="shared" si="1667"/>
        <v>0</v>
      </c>
      <c r="AKP58" s="27">
        <f t="shared" si="1668"/>
        <v>0</v>
      </c>
      <c r="AKQ58" s="27">
        <f t="shared" si="1669"/>
        <v>0</v>
      </c>
      <c r="AKR58" s="27">
        <f t="shared" si="1670"/>
        <v>0</v>
      </c>
      <c r="AKS58" s="27">
        <f t="shared" si="1671"/>
        <v>0</v>
      </c>
      <c r="AKT58" s="27">
        <f t="shared" si="1672"/>
        <v>0</v>
      </c>
      <c r="AKU58" s="27">
        <f t="shared" si="1673"/>
        <v>0</v>
      </c>
      <c r="AKV58" s="27">
        <f t="shared" si="1674"/>
        <v>0</v>
      </c>
      <c r="AKW58" s="27">
        <f t="shared" si="1675"/>
        <v>0</v>
      </c>
      <c r="AKX58" s="27">
        <f t="shared" si="1676"/>
        <v>0</v>
      </c>
      <c r="AKY58" s="27">
        <f t="shared" si="1677"/>
        <v>0</v>
      </c>
      <c r="AKZ58" s="27">
        <f t="shared" si="1678"/>
        <v>0</v>
      </c>
      <c r="ALA58" s="27">
        <f t="shared" si="1679"/>
        <v>0</v>
      </c>
      <c r="ALB58" s="27">
        <f t="shared" si="1680"/>
        <v>0</v>
      </c>
      <c r="ALC58" s="27">
        <f t="shared" si="1681"/>
        <v>0</v>
      </c>
      <c r="ALD58" s="27">
        <f t="shared" si="1682"/>
        <v>0</v>
      </c>
      <c r="ALE58" s="27">
        <f t="shared" si="1683"/>
        <v>0</v>
      </c>
      <c r="ALF58" s="27">
        <f t="shared" si="1684"/>
        <v>0</v>
      </c>
      <c r="ALG58" s="27">
        <f t="shared" si="1685"/>
        <v>0</v>
      </c>
      <c r="ALH58" s="27">
        <f t="shared" si="1686"/>
        <v>0</v>
      </c>
      <c r="ALI58" s="27">
        <f t="shared" si="1687"/>
        <v>0</v>
      </c>
      <c r="ALJ58" s="27">
        <f t="shared" si="1688"/>
        <v>0</v>
      </c>
      <c r="ALK58" s="27">
        <f t="shared" si="1689"/>
        <v>0</v>
      </c>
      <c r="ALL58" s="27">
        <f t="shared" si="1690"/>
        <v>0</v>
      </c>
      <c r="ALM58" s="27">
        <f t="shared" si="1691"/>
        <v>0</v>
      </c>
      <c r="ALN58" s="27">
        <f t="shared" si="1692"/>
        <v>0</v>
      </c>
      <c r="ALO58" s="27">
        <f t="shared" si="1693"/>
        <v>0</v>
      </c>
      <c r="ALP58" s="27">
        <f t="shared" si="1694"/>
        <v>0</v>
      </c>
      <c r="ALQ58" s="27">
        <f t="shared" si="1695"/>
        <v>0</v>
      </c>
      <c r="ALR58" s="27">
        <f t="shared" si="1696"/>
        <v>0</v>
      </c>
      <c r="ALS58" s="27">
        <f t="shared" si="1697"/>
        <v>0</v>
      </c>
      <c r="ALT58" s="27">
        <f t="shared" si="1698"/>
        <v>0</v>
      </c>
      <c r="ALU58" s="27">
        <f t="shared" si="1699"/>
        <v>0</v>
      </c>
      <c r="ALV58" s="27">
        <f t="shared" si="1700"/>
        <v>0</v>
      </c>
      <c r="ALW58" s="27">
        <f t="shared" si="1701"/>
        <v>0</v>
      </c>
      <c r="AMK58" s="28">
        <v>1845</v>
      </c>
      <c r="AML58" s="28">
        <f t="shared" si="1702"/>
        <v>1845</v>
      </c>
      <c r="AMN58" s="28">
        <v>1870</v>
      </c>
      <c r="AMO58" s="27" t="str">
        <f t="shared" si="1703"/>
        <v>1885</v>
      </c>
      <c r="AMP58" s="27" t="str">
        <f t="shared" si="1704"/>
        <v>1875</v>
      </c>
      <c r="AMQ58" s="27" t="str">
        <f t="shared" si="1705"/>
        <v>1890</v>
      </c>
      <c r="AMR58" s="27" t="str">
        <f t="shared" si="1706"/>
        <v>1913</v>
      </c>
      <c r="AMS58" s="27" t="str">
        <f t="shared" si="1707"/>
        <v>1913</v>
      </c>
      <c r="AMT58" s="27" t="str">
        <f t="shared" si="1708"/>
        <v>1896</v>
      </c>
      <c r="AMU58" s="27" t="str">
        <f t="shared" si="1709"/>
        <v>1874</v>
      </c>
      <c r="AMV58" s="27" t="str">
        <f t="shared" si="1710"/>
        <v>1874</v>
      </c>
      <c r="AMW58" s="27" t="str">
        <f t="shared" si="1711"/>
        <v>1857</v>
      </c>
      <c r="AMX58" s="27" t="str">
        <f t="shared" si="1712"/>
        <v>1878</v>
      </c>
      <c r="AMY58" s="27" t="str">
        <f t="shared" si="1713"/>
        <v>1878</v>
      </c>
      <c r="AMZ58" s="27" t="str">
        <f t="shared" si="1714"/>
        <v>1857</v>
      </c>
      <c r="ANA58" s="27" t="str">
        <f t="shared" si="1715"/>
        <v>1877</v>
      </c>
      <c r="ANB58" s="27" t="str">
        <f t="shared" si="1716"/>
        <v>1877</v>
      </c>
      <c r="ANC58" s="27" t="str">
        <f t="shared" si="1717"/>
        <v>1887</v>
      </c>
      <c r="AND58" s="27" t="str">
        <f t="shared" si="1718"/>
        <v>1887</v>
      </c>
      <c r="ANE58" s="27" t="str">
        <f t="shared" si="1719"/>
        <v>1900</v>
      </c>
      <c r="ANF58" s="27" t="str">
        <f t="shared" si="1720"/>
        <v>1900</v>
      </c>
      <c r="ANG58" s="27" t="str">
        <f t="shared" si="1721"/>
        <v>1919</v>
      </c>
      <c r="ANH58" s="27" t="str">
        <f t="shared" si="1722"/>
        <v>1892</v>
      </c>
      <c r="ANI58" s="27" t="str">
        <f t="shared" si="1723"/>
        <v>1892</v>
      </c>
      <c r="ANJ58" s="27" t="str">
        <f t="shared" si="1724"/>
        <v>1899</v>
      </c>
      <c r="ANK58" s="27" t="str">
        <f t="shared" si="1725"/>
        <v>1899</v>
      </c>
      <c r="ANL58" s="27" t="str">
        <f t="shared" si="1726"/>
        <v>1907</v>
      </c>
      <c r="ANM58" s="27" t="str">
        <f t="shared" si="1727"/>
        <v>1892</v>
      </c>
      <c r="ANN58" s="27" t="str">
        <f t="shared" si="1728"/>
        <v>1892</v>
      </c>
      <c r="ANO58" s="27" t="str">
        <f t="shared" si="1729"/>
        <v>1902</v>
      </c>
      <c r="ANP58" s="27" t="str">
        <f t="shared" si="1730"/>
        <v>1902</v>
      </c>
      <c r="ANQ58" s="27" t="str">
        <f t="shared" si="1731"/>
        <v>1902</v>
      </c>
      <c r="ANR58" s="27" t="str">
        <f t="shared" si="1732"/>
        <v>1908</v>
      </c>
      <c r="ANS58" s="27" t="str">
        <f t="shared" si="1733"/>
        <v>1881</v>
      </c>
      <c r="ANT58" s="27" t="str">
        <f t="shared" si="1734"/>
        <v>1881</v>
      </c>
      <c r="ANU58" s="27" t="str">
        <f t="shared" si="1735"/>
        <v>1868</v>
      </c>
      <c r="ANV58" s="27" t="str">
        <f t="shared" si="1736"/>
        <v>1852</v>
      </c>
      <c r="ANW58" s="27" t="str">
        <f t="shared" si="1737"/>
        <v>1852</v>
      </c>
      <c r="ANX58" s="27" t="str">
        <f t="shared" si="1738"/>
        <v>1845</v>
      </c>
      <c r="ANY58" s="27" t="str">
        <f t="shared" si="1739"/>
        <v>1845</v>
      </c>
      <c r="ANZ58" s="27" t="str">
        <f t="shared" si="1740"/>
        <v>1845</v>
      </c>
      <c r="AOA58" s="27" t="str">
        <f t="shared" si="1741"/>
        <v>1845</v>
      </c>
      <c r="AOB58" s="27" t="str">
        <f t="shared" si="1742"/>
        <v>1845</v>
      </c>
      <c r="AOC58" s="27" t="str">
        <f t="shared" si="1743"/>
        <v>1845</v>
      </c>
      <c r="AOD58" s="27" t="str">
        <f t="shared" si="1744"/>
        <v>1845</v>
      </c>
      <c r="AOE58" s="27" t="str">
        <f t="shared" si="1745"/>
        <v>1845</v>
      </c>
      <c r="AOF58" s="27" t="str">
        <f t="shared" si="1746"/>
        <v>1845</v>
      </c>
      <c r="AOG58" s="27" t="str">
        <f t="shared" si="1747"/>
        <v>1845</v>
      </c>
      <c r="AOH58" s="27" t="str">
        <f t="shared" si="1748"/>
        <v>1845</v>
      </c>
      <c r="AOI58" s="27" t="str">
        <f t="shared" si="1749"/>
        <v>1845</v>
      </c>
      <c r="AOJ58" s="27" t="str">
        <f t="shared" si="1750"/>
        <v>1845</v>
      </c>
      <c r="AOK58" s="27" t="str">
        <f t="shared" si="1751"/>
        <v>1845</v>
      </c>
      <c r="AOL58" s="27" t="str">
        <f t="shared" si="1752"/>
        <v>1845</v>
      </c>
      <c r="AOM58" s="27" t="str">
        <f t="shared" si="1753"/>
        <v>1845</v>
      </c>
      <c r="AON58" s="27" t="str">
        <f t="shared" si="1754"/>
        <v>1845</v>
      </c>
      <c r="AOO58" s="27" t="str">
        <f t="shared" si="1755"/>
        <v>1845</v>
      </c>
      <c r="AOP58" s="27" t="str">
        <f t="shared" si="1756"/>
        <v>1845</v>
      </c>
      <c r="AOQ58" s="27" t="str">
        <f t="shared" si="1757"/>
        <v>1845</v>
      </c>
      <c r="AOR58" s="27" t="str">
        <f t="shared" si="1758"/>
        <v>1845</v>
      </c>
      <c r="AOS58" s="27" t="str">
        <f t="shared" si="1759"/>
        <v>1845</v>
      </c>
      <c r="AOT58" s="27" t="str">
        <f t="shared" si="1760"/>
        <v>1845</v>
      </c>
      <c r="AOU58" s="27" t="str">
        <f t="shared" si="1761"/>
        <v>1845</v>
      </c>
      <c r="AOV58" s="27" t="str">
        <f t="shared" si="1762"/>
        <v>1845</v>
      </c>
      <c r="AOW58" s="27" t="str">
        <f t="shared" si="1763"/>
        <v>1845</v>
      </c>
      <c r="AOX58" s="27" t="str">
        <f t="shared" si="1764"/>
        <v>1845</v>
      </c>
      <c r="AOY58" s="27" t="str">
        <f t="shared" si="1765"/>
        <v>1845</v>
      </c>
      <c r="AOZ58" s="27" t="str">
        <f t="shared" si="1766"/>
        <v>1845</v>
      </c>
      <c r="APA58" s="27" t="str">
        <f t="shared" si="1767"/>
        <v>1845</v>
      </c>
      <c r="APB58" s="27" t="str">
        <f t="shared" si="1768"/>
        <v>1845</v>
      </c>
      <c r="APC58" s="27" t="str">
        <f t="shared" si="1769"/>
        <v>1845</v>
      </c>
      <c r="APD58" s="27" t="str">
        <f t="shared" si="1770"/>
        <v>1845</v>
      </c>
      <c r="APE58" s="27" t="str">
        <f t="shared" si="1771"/>
        <v>1845</v>
      </c>
      <c r="APF58" s="27" t="str">
        <f t="shared" si="1772"/>
        <v>1845</v>
      </c>
      <c r="APG58" s="27" t="str">
        <f t="shared" si="1773"/>
        <v>1845</v>
      </c>
      <c r="APH58" s="27" t="str">
        <f t="shared" si="1774"/>
        <v>1845</v>
      </c>
      <c r="API58" s="27" t="str">
        <f t="shared" si="1775"/>
        <v>1845</v>
      </c>
      <c r="APJ58" s="27" t="str">
        <f t="shared" si="1776"/>
        <v>1845</v>
      </c>
      <c r="APK58" s="27" t="str">
        <f t="shared" si="1777"/>
        <v>1845</v>
      </c>
      <c r="APL58" s="27" t="str">
        <f t="shared" si="1778"/>
        <v>1845</v>
      </c>
      <c r="APM58" s="27" t="str">
        <f t="shared" si="1779"/>
        <v>1845</v>
      </c>
      <c r="APN58" s="27" t="str">
        <f t="shared" si="1780"/>
        <v>1845</v>
      </c>
      <c r="APO58" s="27" t="str">
        <f t="shared" si="1781"/>
        <v>1845</v>
      </c>
      <c r="APP58" s="27" t="str">
        <f t="shared" si="1782"/>
        <v>1845</v>
      </c>
      <c r="APQ58" s="27" t="str">
        <f t="shared" si="1783"/>
        <v>1845</v>
      </c>
      <c r="APR58" s="27" t="str">
        <f t="shared" si="1784"/>
        <v>1845</v>
      </c>
    </row>
    <row r="59" spans="1:1011 1025:1110" x14ac:dyDescent="0.35">
      <c r="A59" s="27">
        <v>93</v>
      </c>
      <c r="B59" s="88" t="s">
        <v>60</v>
      </c>
      <c r="C59" s="91">
        <f>VLOOKUP(A59, Rankings!$A$2:$AN$129, 40, FALSE)</f>
        <v>57</v>
      </c>
      <c r="D59" s="20" t="s">
        <v>390</v>
      </c>
      <c r="I59" s="29">
        <f t="shared" si="893"/>
        <v>13</v>
      </c>
      <c r="L59" s="27" t="s">
        <v>2304</v>
      </c>
      <c r="M59" s="27" t="s">
        <v>2579</v>
      </c>
      <c r="N59" s="27" t="s">
        <v>2808</v>
      </c>
      <c r="O59" s="27" t="s">
        <v>24</v>
      </c>
      <c r="P59" s="27" t="s">
        <v>3117</v>
      </c>
      <c r="Q59" s="27" t="s">
        <v>3302</v>
      </c>
      <c r="R59" s="27" t="s">
        <v>24</v>
      </c>
      <c r="S59" s="27" t="s">
        <v>24</v>
      </c>
      <c r="T59" s="27" t="s">
        <v>24</v>
      </c>
      <c r="U59" s="27" t="s">
        <v>24</v>
      </c>
      <c r="V59" s="27" t="s">
        <v>4036</v>
      </c>
      <c r="W59" s="27" t="s">
        <v>4241</v>
      </c>
      <c r="X59" s="27" t="s">
        <v>24</v>
      </c>
      <c r="Y59" s="27" t="s">
        <v>24</v>
      </c>
      <c r="Z59" s="27" t="s">
        <v>4500</v>
      </c>
      <c r="AA59" s="27" t="s">
        <v>24</v>
      </c>
      <c r="AB59" s="27" t="s">
        <v>24</v>
      </c>
      <c r="AC59" s="27" t="s">
        <v>24</v>
      </c>
      <c r="AD59" s="27" t="s">
        <v>24</v>
      </c>
      <c r="AE59" s="27" t="s">
        <v>24</v>
      </c>
      <c r="AF59" s="27" t="s">
        <v>5042</v>
      </c>
      <c r="AG59" s="27" t="s">
        <v>24</v>
      </c>
      <c r="AH59" s="27" t="s">
        <v>24</v>
      </c>
      <c r="AI59" s="27" t="s">
        <v>5418</v>
      </c>
      <c r="AJ59" s="27" t="s">
        <v>24</v>
      </c>
      <c r="AK59" s="27" t="s">
        <v>24</v>
      </c>
      <c r="AL59" s="27" t="s">
        <v>5699</v>
      </c>
      <c r="AM59" s="27" t="s">
        <v>24</v>
      </c>
      <c r="AN59" s="27" t="s">
        <v>24</v>
      </c>
      <c r="AO59" s="27" t="s">
        <v>6151</v>
      </c>
      <c r="AP59" s="27" t="s">
        <v>24</v>
      </c>
      <c r="AQ59" s="27" t="s">
        <v>24</v>
      </c>
      <c r="AR59" s="27" t="s">
        <v>6361</v>
      </c>
      <c r="AS59" s="27" t="s">
        <v>24</v>
      </c>
      <c r="AT59" s="27" t="s">
        <v>24</v>
      </c>
      <c r="AU59" s="27" t="s">
        <v>6614</v>
      </c>
      <c r="AV59" s="27" t="s">
        <v>24</v>
      </c>
      <c r="AW59" s="27" t="s">
        <v>24</v>
      </c>
      <c r="AX59" s="27" t="s">
        <v>24</v>
      </c>
      <c r="AY59" s="27" t="s">
        <v>24</v>
      </c>
      <c r="AZ59" s="27" t="s">
        <v>24</v>
      </c>
      <c r="BA59" s="27" t="s">
        <v>24</v>
      </c>
      <c r="BB59" s="27" t="s">
        <v>24</v>
      </c>
      <c r="BC59" s="27" t="s">
        <v>24</v>
      </c>
      <c r="BD59" s="27" t="s">
        <v>24</v>
      </c>
      <c r="BE59" s="27" t="s">
        <v>24</v>
      </c>
      <c r="BF59" s="27" t="s">
        <v>24</v>
      </c>
      <c r="BG59" s="27" t="s">
        <v>24</v>
      </c>
      <c r="BH59" s="27" t="s">
        <v>24</v>
      </c>
      <c r="BI59" s="27" t="s">
        <v>24</v>
      </c>
      <c r="BJ59" s="27" t="s">
        <v>24</v>
      </c>
      <c r="BK59" s="27" t="s">
        <v>24</v>
      </c>
      <c r="BL59" s="27" t="s">
        <v>24</v>
      </c>
      <c r="BM59" s="27" t="s">
        <v>24</v>
      </c>
      <c r="BN59" s="27" t="s">
        <v>24</v>
      </c>
      <c r="BO59" s="27" t="s">
        <v>24</v>
      </c>
      <c r="BP59" s="27" t="s">
        <v>24</v>
      </c>
      <c r="BQ59" s="27" t="s">
        <v>24</v>
      </c>
      <c r="BR59" s="27" t="s">
        <v>24</v>
      </c>
      <c r="BS59" s="27" t="s">
        <v>24</v>
      </c>
      <c r="BT59" s="27" t="s">
        <v>24</v>
      </c>
      <c r="BU59" s="27" t="s">
        <v>24</v>
      </c>
      <c r="BV59" s="27" t="s">
        <v>24</v>
      </c>
      <c r="BW59" s="27" t="s">
        <v>24</v>
      </c>
      <c r="BX59" s="27" t="s">
        <v>24</v>
      </c>
      <c r="BY59" s="27" t="s">
        <v>24</v>
      </c>
      <c r="BZ59" s="27" t="s">
        <v>24</v>
      </c>
      <c r="CA59" s="27" t="s">
        <v>24</v>
      </c>
      <c r="CB59" s="27" t="s">
        <v>24</v>
      </c>
      <c r="CC59" s="27" t="s">
        <v>24</v>
      </c>
      <c r="CD59" s="27" t="s">
        <v>24</v>
      </c>
      <c r="CE59" s="27" t="s">
        <v>24</v>
      </c>
      <c r="CF59" s="27" t="s">
        <v>24</v>
      </c>
      <c r="CG59" s="27" t="s">
        <v>24</v>
      </c>
      <c r="CH59" s="27" t="s">
        <v>24</v>
      </c>
      <c r="CI59" s="27" t="s">
        <v>24</v>
      </c>
      <c r="CJ59" s="27" t="s">
        <v>24</v>
      </c>
      <c r="CK59" s="27" t="s">
        <v>24</v>
      </c>
      <c r="CL59" s="27" t="s">
        <v>24</v>
      </c>
      <c r="CM59" s="27" t="s">
        <v>24</v>
      </c>
      <c r="CN59" s="27" t="s">
        <v>24</v>
      </c>
      <c r="CO59" s="27" t="s">
        <v>24</v>
      </c>
      <c r="CQ59" s="28">
        <f t="shared" si="894"/>
        <v>5</v>
      </c>
      <c r="CR59" s="28">
        <f t="shared" si="895"/>
        <v>2</v>
      </c>
      <c r="CS59" s="28">
        <f t="shared" si="896"/>
        <v>2</v>
      </c>
      <c r="CT59" s="28">
        <f t="shared" si="897"/>
        <v>3</v>
      </c>
      <c r="CU59" s="28">
        <f t="shared" si="898"/>
        <v>3</v>
      </c>
      <c r="CV59" s="28">
        <f t="shared" si="899"/>
        <v>2</v>
      </c>
      <c r="CW59" s="28">
        <f t="shared" si="900"/>
        <v>2</v>
      </c>
      <c r="CX59" s="28">
        <f t="shared" si="901"/>
        <v>2</v>
      </c>
      <c r="CY59" s="28">
        <f t="shared" si="902"/>
        <v>0</v>
      </c>
      <c r="CZ59" s="28">
        <f t="shared" si="903"/>
        <v>0</v>
      </c>
      <c r="DA59" s="28">
        <f t="shared" si="904"/>
        <v>0</v>
      </c>
      <c r="DB59" s="28">
        <f t="shared" si="905"/>
        <v>0</v>
      </c>
      <c r="DC59" s="28">
        <f t="shared" si="906"/>
        <v>0</v>
      </c>
      <c r="DD59" s="28">
        <f t="shared" si="907"/>
        <v>0</v>
      </c>
      <c r="DE59" s="28">
        <f t="shared" si="908"/>
        <v>1</v>
      </c>
      <c r="DF59" s="28">
        <f t="shared" si="909"/>
        <v>1</v>
      </c>
      <c r="DG59" s="28">
        <f t="shared" si="910"/>
        <v>0</v>
      </c>
      <c r="DH59" s="28">
        <f t="shared" si="911"/>
        <v>0</v>
      </c>
      <c r="DI59" s="28">
        <f t="shared" si="912"/>
        <v>0</v>
      </c>
      <c r="DJ59" s="28">
        <f t="shared" si="913"/>
        <v>0</v>
      </c>
      <c r="DK59" s="28">
        <f t="shared" si="914"/>
        <v>0</v>
      </c>
      <c r="DL59" s="28">
        <f t="shared" si="915"/>
        <v>0</v>
      </c>
      <c r="DM59" s="28">
        <f t="shared" si="916"/>
        <v>0</v>
      </c>
      <c r="DN59" s="28">
        <f t="shared" si="917"/>
        <v>0</v>
      </c>
      <c r="DO59" s="28">
        <f t="shared" si="918"/>
        <v>1</v>
      </c>
      <c r="DP59" s="28">
        <f t="shared" si="919"/>
        <v>1</v>
      </c>
      <c r="DR59">
        <f t="shared" si="920"/>
        <v>3</v>
      </c>
      <c r="DS59">
        <f t="shared" si="921"/>
        <v>4</v>
      </c>
      <c r="DT59">
        <f t="shared" si="922"/>
        <v>1</v>
      </c>
      <c r="DU59">
        <f t="shared" si="923"/>
        <v>0</v>
      </c>
      <c r="DV59">
        <f t="shared" si="924"/>
        <v>11</v>
      </c>
      <c r="DW59">
        <f t="shared" si="925"/>
        <v>4</v>
      </c>
      <c r="DX59">
        <f t="shared" si="926"/>
        <v>0</v>
      </c>
      <c r="DY59">
        <f t="shared" si="927"/>
        <v>0</v>
      </c>
      <c r="DZ59">
        <f t="shared" si="928"/>
        <v>0</v>
      </c>
      <c r="EA59">
        <f t="shared" si="929"/>
        <v>0</v>
      </c>
      <c r="EB59">
        <f t="shared" si="930"/>
        <v>12</v>
      </c>
      <c r="EC59">
        <f t="shared" si="931"/>
        <v>2</v>
      </c>
      <c r="ED59">
        <f t="shared" si="932"/>
        <v>0</v>
      </c>
      <c r="EE59">
        <f t="shared" si="933"/>
        <v>0</v>
      </c>
      <c r="EF59">
        <f t="shared" si="934"/>
        <v>4</v>
      </c>
      <c r="EG59">
        <f t="shared" si="935"/>
        <v>0</v>
      </c>
      <c r="EH59">
        <f t="shared" si="936"/>
        <v>0</v>
      </c>
      <c r="EI59">
        <f t="shared" si="937"/>
        <v>0</v>
      </c>
      <c r="EJ59">
        <f t="shared" si="938"/>
        <v>0</v>
      </c>
      <c r="EK59">
        <f t="shared" si="939"/>
        <v>0</v>
      </c>
      <c r="EL59">
        <f t="shared" si="940"/>
        <v>1</v>
      </c>
      <c r="EM59">
        <f t="shared" si="941"/>
        <v>0</v>
      </c>
      <c r="EN59">
        <f t="shared" si="942"/>
        <v>0</v>
      </c>
      <c r="EO59">
        <f t="shared" si="943"/>
        <v>1</v>
      </c>
      <c r="EP59">
        <f t="shared" si="944"/>
        <v>0</v>
      </c>
      <c r="EQ59">
        <f t="shared" si="945"/>
        <v>0</v>
      </c>
      <c r="ER59">
        <f t="shared" si="946"/>
        <v>3</v>
      </c>
      <c r="ES59">
        <f t="shared" si="947"/>
        <v>0</v>
      </c>
      <c r="ET59">
        <f t="shared" si="948"/>
        <v>0</v>
      </c>
      <c r="EU59">
        <f t="shared" si="949"/>
        <v>1</v>
      </c>
      <c r="EV59">
        <f t="shared" si="950"/>
        <v>0</v>
      </c>
      <c r="EW59">
        <f t="shared" si="951"/>
        <v>0</v>
      </c>
      <c r="EX59">
        <f t="shared" si="952"/>
        <v>2</v>
      </c>
      <c r="EY59">
        <f t="shared" si="953"/>
        <v>0</v>
      </c>
      <c r="EZ59">
        <f t="shared" si="954"/>
        <v>0</v>
      </c>
      <c r="FA59">
        <f t="shared" si="955"/>
        <v>1</v>
      </c>
      <c r="FB59">
        <f t="shared" si="956"/>
        <v>0</v>
      </c>
      <c r="FC59">
        <f t="shared" si="957"/>
        <v>0</v>
      </c>
      <c r="FD59">
        <f t="shared" si="958"/>
        <v>0</v>
      </c>
      <c r="FE59">
        <f t="shared" si="959"/>
        <v>0</v>
      </c>
      <c r="FF59">
        <f t="shared" si="960"/>
        <v>0</v>
      </c>
      <c r="FG59">
        <f t="shared" si="961"/>
        <v>0</v>
      </c>
      <c r="FH59">
        <f t="shared" si="962"/>
        <v>0</v>
      </c>
      <c r="FI59">
        <f t="shared" si="963"/>
        <v>0</v>
      </c>
      <c r="FJ59">
        <f t="shared" si="964"/>
        <v>0</v>
      </c>
      <c r="FK59">
        <f t="shared" si="965"/>
        <v>0</v>
      </c>
      <c r="FL59">
        <f t="shared" si="966"/>
        <v>0</v>
      </c>
      <c r="FM59">
        <f t="shared" si="967"/>
        <v>0</v>
      </c>
      <c r="FN59">
        <f t="shared" si="968"/>
        <v>0</v>
      </c>
      <c r="FO59">
        <f t="shared" si="969"/>
        <v>0</v>
      </c>
      <c r="FP59">
        <f t="shared" si="970"/>
        <v>0</v>
      </c>
      <c r="FQ59">
        <f t="shared" si="971"/>
        <v>0</v>
      </c>
      <c r="FR59">
        <f t="shared" si="972"/>
        <v>0</v>
      </c>
      <c r="FS59">
        <f t="shared" si="973"/>
        <v>0</v>
      </c>
      <c r="FT59">
        <f t="shared" si="974"/>
        <v>0</v>
      </c>
      <c r="FU59">
        <f t="shared" si="975"/>
        <v>0</v>
      </c>
      <c r="FV59">
        <f t="shared" si="976"/>
        <v>0</v>
      </c>
      <c r="FW59">
        <f t="shared" si="977"/>
        <v>0</v>
      </c>
      <c r="FX59">
        <f t="shared" si="978"/>
        <v>0</v>
      </c>
      <c r="FY59">
        <f t="shared" si="979"/>
        <v>0</v>
      </c>
      <c r="FZ59">
        <f t="shared" si="980"/>
        <v>0</v>
      </c>
      <c r="GA59">
        <f t="shared" si="981"/>
        <v>0</v>
      </c>
      <c r="GB59">
        <f t="shared" si="982"/>
        <v>0</v>
      </c>
      <c r="GC59">
        <f t="shared" si="983"/>
        <v>0</v>
      </c>
      <c r="GD59">
        <f t="shared" si="984"/>
        <v>0</v>
      </c>
      <c r="GE59">
        <f t="shared" si="985"/>
        <v>0</v>
      </c>
      <c r="GF59">
        <f t="shared" si="986"/>
        <v>0</v>
      </c>
      <c r="GG59">
        <f t="shared" si="987"/>
        <v>0</v>
      </c>
      <c r="GH59">
        <f t="shared" si="988"/>
        <v>0</v>
      </c>
      <c r="GI59">
        <f t="shared" si="989"/>
        <v>0</v>
      </c>
      <c r="GJ59">
        <f t="shared" si="990"/>
        <v>0</v>
      </c>
      <c r="GK59">
        <f t="shared" si="991"/>
        <v>0</v>
      </c>
      <c r="GL59">
        <f t="shared" si="992"/>
        <v>0</v>
      </c>
      <c r="GM59">
        <f t="shared" si="993"/>
        <v>0</v>
      </c>
      <c r="GN59">
        <f t="shared" si="994"/>
        <v>0</v>
      </c>
      <c r="GO59">
        <f t="shared" si="995"/>
        <v>0</v>
      </c>
      <c r="GP59">
        <f t="shared" si="996"/>
        <v>0</v>
      </c>
      <c r="GQ59">
        <f t="shared" si="997"/>
        <v>0</v>
      </c>
      <c r="GR59">
        <f t="shared" si="998"/>
        <v>0</v>
      </c>
      <c r="GS59">
        <f t="shared" si="999"/>
        <v>0</v>
      </c>
      <c r="GT59">
        <f t="shared" si="1000"/>
        <v>0</v>
      </c>
      <c r="GU59">
        <f t="shared" si="1001"/>
        <v>0</v>
      </c>
      <c r="GW59" s="28">
        <f t="shared" si="1002"/>
        <v>5.8053279478303379</v>
      </c>
      <c r="GX59" s="28">
        <f t="shared" si="1003"/>
        <v>0</v>
      </c>
      <c r="GY59" s="28">
        <f t="shared" si="1004"/>
        <v>1.0997385439392515</v>
      </c>
      <c r="GZ59" s="28">
        <f t="shared" si="1005"/>
        <v>0</v>
      </c>
      <c r="HA59" s="28">
        <f t="shared" si="1006"/>
        <v>0</v>
      </c>
      <c r="HB59" s="28">
        <f t="shared" si="1007"/>
        <v>6.3551972197999635</v>
      </c>
      <c r="HC59" s="28">
        <f t="shared" si="1008"/>
        <v>0.47540114697566022</v>
      </c>
      <c r="HE59">
        <f>IFERROR(VLOOKUP(_xlfn.NUMBERVALUE(MID(L59, SEARCH("!", L59)+1, SEARCH("+", L59)-SEARCH("!", L59)-1)), Rankings!$A$2:$BK$129, 63, FALSE),0)</f>
        <v>0.50056713001211739</v>
      </c>
      <c r="HF59">
        <f>IFERROR(VLOOKUP(_xlfn.NUMBERVALUE(MID(M59, SEARCH("!", M59)+1, SEARCH("+", M59)-SEARCH("!", M59)-1)), Rankings!$A$2:$BK$129, 63, FALSE),0)</f>
        <v>0.56827343106735106</v>
      </c>
      <c r="HG59">
        <f>IFERROR(VLOOKUP(_xlfn.NUMBERVALUE(MID(N59, SEARCH("!", N59)+1, SEARCH("+", N59)-SEARCH("!", N59)-1)), Rankings!$A$2:$BK$129, 63, FALSE),0)</f>
        <v>0.14710990012248429</v>
      </c>
      <c r="HH59">
        <f>IFERROR(VLOOKUP(_xlfn.NUMBERVALUE(MID(O59, SEARCH("!", O59)+1, SEARCH("+", O59)-SEARCH("!", O59)-1)), Rankings!$A$2:$BK$129, 63, FALSE),0)</f>
        <v>0</v>
      </c>
      <c r="HI59">
        <f>IFERROR(VLOOKUP(_xlfn.NUMBERVALUE(MID(P59, SEARCH("!", P59)+1, SEARCH("+", P59)-SEARCH("!", P59)-1)), Rankings!$A$2:$BK$129, 63, FALSE),0)</f>
        <v>0.60227703843849056</v>
      </c>
      <c r="HJ59">
        <f>IFERROR(VLOOKUP(_xlfn.NUMBERVALUE(MID(Q59, SEARCH("!", Q59)+1, SEARCH("+", Q59)-SEARCH("!", Q59)-1)), Rankings!$A$2:$BK$129, 63, FALSE),0)</f>
        <v>0.73712975570398365</v>
      </c>
      <c r="HK59">
        <f>IFERROR(VLOOKUP(_xlfn.NUMBERVALUE(MID(R59, SEARCH("!", R59)+1, SEARCH("+", R59)-SEARCH("!", R59)-1)), Rankings!$A$2:$BK$129, 63, FALSE),0)</f>
        <v>0</v>
      </c>
      <c r="HL59">
        <f>IFERROR(VLOOKUP(_xlfn.NUMBERVALUE(MID(S59, SEARCH("!", S59)+1, SEARCH("+", S59)-SEARCH("!", S59)-1)), Rankings!$A$2:$BK$129, 63, FALSE),0)</f>
        <v>0</v>
      </c>
      <c r="HM59">
        <f>IFERROR(VLOOKUP(_xlfn.NUMBERVALUE(MID(T59, SEARCH("!", T59)+1, SEARCH("+", T59)-SEARCH("!", T59)-1)), Rankings!$A$2:$BK$129, 63, FALSE),0)</f>
        <v>0</v>
      </c>
      <c r="HN59">
        <f>IFERROR(VLOOKUP(_xlfn.NUMBERVALUE(MID(U59, SEARCH("!", U59)+1, SEARCH("+", U59)-SEARCH("!", U59)-1)), Rankings!$A$2:$BK$129, 63, FALSE),0)</f>
        <v>0</v>
      </c>
      <c r="HO59">
        <f>IFERROR(VLOOKUP(_xlfn.NUMBERVALUE(MID(V59, SEARCH("!", V59)+1, SEARCH("+", V59)-SEARCH("!", V59)-1)), Rankings!$A$2:$BK$129, 63, FALSE),0)</f>
        <v>0.49746150550076101</v>
      </c>
      <c r="HP59">
        <f>IFERROR(VLOOKUP(_xlfn.NUMBERVALUE(MID(W59, SEARCH("!", W59)+1, SEARCH("+", W59)-SEARCH("!", W59)-1)), Rankings!$A$2:$BK$129, 63, FALSE),0)</f>
        <v>0.65575840813392627</v>
      </c>
      <c r="HQ59">
        <f>IFERROR(VLOOKUP(_xlfn.NUMBERVALUE(MID(X59, SEARCH("!", X59)+1, SEARCH("+", X59)-SEARCH("!", X59)-1)), Rankings!$A$2:$BK$129, 63, FALSE),0)</f>
        <v>0</v>
      </c>
      <c r="HR59">
        <f>IFERROR(VLOOKUP(_xlfn.NUMBERVALUE(MID(Y59, SEARCH("!", Y59)+1, SEARCH("+", Y59)-SEARCH("!", Y59)-1)), Rankings!$A$2:$BK$129, 63, FALSE),0)</f>
        <v>0</v>
      </c>
      <c r="HS59">
        <f>IFERROR(VLOOKUP(_xlfn.NUMBERVALUE(MID(Z59, SEARCH("!", Z59)+1, SEARCH("+", Z59)-SEARCH("!", Z59)-1)), Rankings!$A$2:$BK$129, 63, FALSE),0)</f>
        <v>0.61921091340033552</v>
      </c>
      <c r="HT59">
        <f>IFERROR(VLOOKUP(_xlfn.NUMBERVALUE(MID(AA59, SEARCH("!", AA59)+1, SEARCH("+", AA59)-SEARCH("!", AA59)-1)), Rankings!$A$2:$BK$129, 63, FALSE),0)</f>
        <v>0</v>
      </c>
      <c r="HU59">
        <f>IFERROR(VLOOKUP(_xlfn.NUMBERVALUE(MID(AB59, SEARCH("!", AB59)+1, SEARCH("+", AB59)-SEARCH("!", AB59)-1)), Rankings!$A$2:$BK$129, 63, FALSE),0)</f>
        <v>0</v>
      </c>
      <c r="HV59">
        <f>IFERROR(VLOOKUP(_xlfn.NUMBERVALUE(MID(AC59, SEARCH("!", AC59)+1, SEARCH("+", AC59)-SEARCH("!", AC59)-1)), Rankings!$A$2:$BK$129, 63, FALSE),0)</f>
        <v>0</v>
      </c>
      <c r="HW59">
        <f>IFERROR(VLOOKUP(_xlfn.NUMBERVALUE(MID(AD59, SEARCH("!", AD59)+1, SEARCH("+", AD59)-SEARCH("!", AD59)-1)), Rankings!$A$2:$BK$129, 63, FALSE),0)</f>
        <v>0</v>
      </c>
      <c r="HX59">
        <f>IFERROR(VLOOKUP(_xlfn.NUMBERVALUE(MID(AE59, SEARCH("!", AE59)+1, SEARCH("+", AE59)-SEARCH("!", AE59)-1)), Rankings!$A$2:$BK$129, 63, FALSE),0)</f>
        <v>0</v>
      </c>
      <c r="HY59">
        <f>IFERROR(VLOOKUP(_xlfn.NUMBERVALUE(MID(AF59, SEARCH("!", AF59)+1, SEARCH("+", AF59)-SEARCH("!", AF59)-1)), Rankings!$A$2:$BK$129, 63, FALSE),0)</f>
        <v>0.46483583917633242</v>
      </c>
      <c r="HZ59">
        <f>IFERROR(VLOOKUP(_xlfn.NUMBERVALUE(MID(AG59, SEARCH("!", AG59)+1, SEARCH("+", AG59)-SEARCH("!", AG59)-1)), Rankings!$A$2:$BK$129, 63, FALSE),0)</f>
        <v>0</v>
      </c>
      <c r="IA59">
        <f>IFERROR(VLOOKUP(_xlfn.NUMBERVALUE(MID(AH59, SEARCH("!", AH59)+1, SEARCH("+", AH59)-SEARCH("!", AH59)-1)), Rankings!$A$2:$BK$129, 63, FALSE),0)</f>
        <v>0</v>
      </c>
      <c r="IB59">
        <f>IFERROR(VLOOKUP(_xlfn.NUMBERVALUE(MID(AI59, SEARCH("!", AI59)+1, SEARCH("+", AI59)-SEARCH("!", AI59)-1)), Rankings!$A$2:$BK$129, 63, FALSE),0)</f>
        <v>0.32475203016907939</v>
      </c>
      <c r="IC59">
        <f>IFERROR(VLOOKUP(_xlfn.NUMBERVALUE(MID(AJ59, SEARCH("!", AJ59)+1, SEARCH("+", AJ59)-SEARCH("!", AJ59)-1)), Rankings!$A$2:$BK$129, 63, FALSE),0)</f>
        <v>0</v>
      </c>
      <c r="ID59">
        <f>IFERROR(VLOOKUP(_xlfn.NUMBERVALUE(MID(AK59, SEARCH("!", AK59)+1, SEARCH("+", AK59)-SEARCH("!", AK59)-1)), Rankings!$A$2:$BK$129, 63, FALSE),0)</f>
        <v>0</v>
      </c>
      <c r="IE59">
        <f>IFERROR(VLOOKUP(_xlfn.NUMBERVALUE(MID(AL59, SEARCH("!", AL59)+1, SEARCH("+", AL59)-SEARCH("!", AL59)-1)), Rankings!$A$2:$BK$129, 63, FALSE),0)</f>
        <v>0.37517193274790295</v>
      </c>
      <c r="IF59">
        <f>IFERROR(VLOOKUP(_xlfn.NUMBERVALUE(MID(AM59, SEARCH("!", AM59)+1, SEARCH("+", AM59)-SEARCH("!", AM59)-1)), Rankings!$A$2:$BK$129, 63, FALSE),0)</f>
        <v>0</v>
      </c>
      <c r="IG59">
        <f>IFERROR(VLOOKUP(_xlfn.NUMBERVALUE(MID(AN59, SEARCH("!", AN59)+1, SEARCH("+", AN59)-SEARCH("!", AN59)-1)), Rankings!$A$2:$BK$129, 63, FALSE),0)</f>
        <v>0</v>
      </c>
      <c r="IH59">
        <f>IFERROR(VLOOKUP(_xlfn.NUMBERVALUE(MID(AO59, SEARCH("!", AO59)+1, SEARCH("+", AO59)-SEARCH("!", AO59)-1)), Rankings!$A$2:$BK$129, 63, FALSE),0)</f>
        <v>0.55834743493300543</v>
      </c>
      <c r="II59">
        <f>IFERROR(VLOOKUP(_xlfn.NUMBERVALUE(MID(AP59, SEARCH("!", AP59)+1, SEARCH("+", AP59)-SEARCH("!", AP59)-1)), Rankings!$A$2:$BK$129, 63, FALSE),0)</f>
        <v>0</v>
      </c>
      <c r="IJ59">
        <f>IFERROR(VLOOKUP(_xlfn.NUMBERVALUE(MID(AQ59, SEARCH("!", AQ59)+1, SEARCH("+", AQ59)-SEARCH("!", AQ59)-1)), Rankings!$A$2:$BK$129, 63, FALSE),0)</f>
        <v>0</v>
      </c>
      <c r="IK59">
        <f>IFERROR(VLOOKUP(_xlfn.NUMBERVALUE(MID(AR59, SEARCH("!", AR59)+1, SEARCH("+", AR59)-SEARCH("!", AR59)-1)), Rankings!$A$2:$BK$129, 63, FALSE),0)</f>
        <v>0.60133708266044195</v>
      </c>
      <c r="IL59">
        <f>IFERROR(VLOOKUP(_xlfn.NUMBERVALUE(MID(AS59, SEARCH("!", AS59)+1, SEARCH("+", AS59)-SEARCH("!", AS59)-1)), Rankings!$A$2:$BK$129, 63, FALSE),0)</f>
        <v>0</v>
      </c>
      <c r="IM59">
        <f>IFERROR(VLOOKUP(_xlfn.NUMBERVALUE(MID(AT59, SEARCH("!", AT59)+1, SEARCH("+", AT59)-SEARCH("!", AT59)-1)), Rankings!$A$2:$BK$129, 63, FALSE),0)</f>
        <v>0</v>
      </c>
      <c r="IN59">
        <f>IFERROR(VLOOKUP(_xlfn.NUMBERVALUE(MID(AU59, SEARCH("!", AU59)+1, SEARCH("+", AU59)-SEARCH("!", AU59)-1)), Rankings!$A$2:$BK$129, 63, FALSE),0)</f>
        <v>0.25283408970337745</v>
      </c>
      <c r="IO59">
        <f>IFERROR(VLOOKUP(_xlfn.NUMBERVALUE(MID(AV59, SEARCH("!", AV59)+1, SEARCH("+", AV59)-SEARCH("!", AV59)-1)), Rankings!$A$2:$BK$129, 63, FALSE),0)</f>
        <v>0</v>
      </c>
      <c r="IP59">
        <f>IFERROR(VLOOKUP(_xlfn.NUMBERVALUE(MID(AW59, SEARCH("!", AW59)+1, SEARCH("+", AW59)-SEARCH("!", AW59)-1)), Rankings!$A$2:$BK$129, 63, FALSE),0)</f>
        <v>0</v>
      </c>
      <c r="IQ59">
        <f>IFERROR(VLOOKUP(_xlfn.NUMBERVALUE(MID(AX59, SEARCH("!", AX59)+1, SEARCH("+", AX59)-SEARCH("!", AX59)-1)), Rankings!$A$2:$BK$129, 63, FALSE),0)</f>
        <v>0</v>
      </c>
      <c r="IR59">
        <f>IFERROR(VLOOKUP(_xlfn.NUMBERVALUE(MID(AY59, SEARCH("!", AY59)+1, SEARCH("+", AY59)-SEARCH("!", AY59)-1)), Rankings!$A$2:$BK$129, 63, FALSE),0)</f>
        <v>0</v>
      </c>
      <c r="IS59">
        <f>IFERROR(VLOOKUP(_xlfn.NUMBERVALUE(MID(AZ59, SEARCH("!", AZ59)+1, SEARCH("+", AZ59)-SEARCH("!", AZ59)-1)), Rankings!$A$2:$BK$129, 63, FALSE),0)</f>
        <v>0</v>
      </c>
      <c r="IT59">
        <f>IFERROR(VLOOKUP(_xlfn.NUMBERVALUE(MID(BA59, SEARCH("!", BA59)+1, SEARCH("+", BA59)-SEARCH("!", BA59)-1)), Rankings!$A$2:$BK$129, 63, FALSE),0)</f>
        <v>0</v>
      </c>
      <c r="IU59">
        <f>IFERROR(VLOOKUP(_xlfn.NUMBERVALUE(MID(BB59, SEARCH("!", BB59)+1, SEARCH("+", BB59)-SEARCH("!", BB59)-1)), Rankings!$A$2:$BK$129, 63, FALSE),0)</f>
        <v>0</v>
      </c>
      <c r="IV59">
        <f>IFERROR(VLOOKUP(_xlfn.NUMBERVALUE(MID(BC59, SEARCH("!", BC59)+1, SEARCH("+", BC59)-SEARCH("!", BC59)-1)), Rankings!$A$2:$BK$129, 63, FALSE),0)</f>
        <v>0</v>
      </c>
      <c r="IW59">
        <f>IFERROR(VLOOKUP(_xlfn.NUMBERVALUE(MID(BD59, SEARCH("!", BD59)+1, SEARCH("+", BD59)-SEARCH("!", BD59)-1)), Rankings!$A$2:$BK$129, 63, FALSE),0)</f>
        <v>0</v>
      </c>
      <c r="IX59">
        <f>IFERROR(VLOOKUP(_xlfn.NUMBERVALUE(MID(BE59, SEARCH("!", BE59)+1, SEARCH("+", BE59)-SEARCH("!", BE59)-1)), Rankings!$A$2:$BK$129, 63, FALSE),0)</f>
        <v>0</v>
      </c>
      <c r="IY59">
        <f>IFERROR(VLOOKUP(_xlfn.NUMBERVALUE(MID(BF59, SEARCH("!", BF59)+1, SEARCH("+", BF59)-SEARCH("!", BF59)-1)), Rankings!$A$2:$BK$129, 63, FALSE),0)</f>
        <v>0</v>
      </c>
      <c r="IZ59">
        <f>IFERROR(VLOOKUP(_xlfn.NUMBERVALUE(MID(BG59, SEARCH("!", BG59)+1, SEARCH("+", BG59)-SEARCH("!", BG59)-1)), Rankings!$A$2:$BK$129, 63, FALSE),0)</f>
        <v>0</v>
      </c>
      <c r="JA59">
        <f>IFERROR(VLOOKUP(_xlfn.NUMBERVALUE(MID(BH59, SEARCH("!", BH59)+1, SEARCH("+", BH59)-SEARCH("!", BH59)-1)), Rankings!$A$2:$BK$129, 63, FALSE),0)</f>
        <v>0</v>
      </c>
      <c r="JB59">
        <f>IFERROR(VLOOKUP(_xlfn.NUMBERVALUE(MID(BI59, SEARCH("!", BI59)+1, SEARCH("+", BI59)-SEARCH("!", BI59)-1)), Rankings!$A$2:$BK$129, 63, FALSE),0)</f>
        <v>0</v>
      </c>
      <c r="JC59">
        <f>IFERROR(VLOOKUP(_xlfn.NUMBERVALUE(MID(BJ59, SEARCH("!", BJ59)+1, SEARCH("+", BJ59)-SEARCH("!", BJ59)-1)), Rankings!$A$2:$BK$129, 63, FALSE),0)</f>
        <v>0</v>
      </c>
      <c r="JD59">
        <f>IFERROR(VLOOKUP(_xlfn.NUMBERVALUE(MID(BK59, SEARCH("!", BK59)+1, SEARCH("+", BK59)-SEARCH("!", BK59)-1)), Rankings!$A$2:$BK$129, 63, FALSE),0)</f>
        <v>0</v>
      </c>
      <c r="JE59">
        <f>IFERROR(VLOOKUP(_xlfn.NUMBERVALUE(MID(BL59, SEARCH("!", BL59)+1, SEARCH("+", BL59)-SEARCH("!", BL59)-1)), Rankings!$A$2:$BK$129, 63, FALSE),0)</f>
        <v>0</v>
      </c>
      <c r="JF59">
        <f>IFERROR(VLOOKUP(_xlfn.NUMBERVALUE(MID(BM59, SEARCH("!", BM59)+1, SEARCH("+", BM59)-SEARCH("!", BM59)-1)), Rankings!$A$2:$BK$129, 63, FALSE),0)</f>
        <v>0</v>
      </c>
      <c r="JG59">
        <f>IFERROR(VLOOKUP(_xlfn.NUMBERVALUE(MID(BN59, SEARCH("!", BN59)+1, SEARCH("+", BN59)-SEARCH("!", BN59)-1)), Rankings!$A$2:$BK$129, 63, FALSE),0)</f>
        <v>0</v>
      </c>
      <c r="JH59">
        <f>IFERROR(VLOOKUP(_xlfn.NUMBERVALUE(MID(BO59, SEARCH("!", BO59)+1, SEARCH("+", BO59)-SEARCH("!", BO59)-1)), Rankings!$A$2:$BK$129, 63, FALSE),0)</f>
        <v>0</v>
      </c>
      <c r="JI59">
        <f>IFERROR(VLOOKUP(_xlfn.NUMBERVALUE(MID(BP59, SEARCH("!", BP59)+1, SEARCH("+", BP59)-SEARCH("!", BP59)-1)), Rankings!$A$2:$BK$129, 63, FALSE),0)</f>
        <v>0</v>
      </c>
      <c r="JJ59">
        <f>IFERROR(VLOOKUP(_xlfn.NUMBERVALUE(MID(BQ59, SEARCH("!", BQ59)+1, SEARCH("+", BQ59)-SEARCH("!", BQ59)-1)), Rankings!$A$2:$BK$129, 63, FALSE),0)</f>
        <v>0</v>
      </c>
      <c r="JK59">
        <f>IFERROR(VLOOKUP(_xlfn.NUMBERVALUE(MID(BR59, SEARCH("!", BR59)+1, SEARCH("+", BR59)-SEARCH("!", BR59)-1)), Rankings!$A$2:$BK$129, 63, FALSE),0)</f>
        <v>0</v>
      </c>
      <c r="JL59">
        <f>IFERROR(VLOOKUP(_xlfn.NUMBERVALUE(MID(BS59, SEARCH("!", BS59)+1, SEARCH("+", BS59)-SEARCH("!", BS59)-1)), Rankings!$A$2:$BK$129, 63, FALSE),0)</f>
        <v>0</v>
      </c>
      <c r="JM59">
        <f>IFERROR(VLOOKUP(_xlfn.NUMBERVALUE(MID(BT59, SEARCH("!", BT59)+1, SEARCH("+", BT59)-SEARCH("!", BT59)-1)), Rankings!$A$2:$BK$129, 63, FALSE),0)</f>
        <v>0</v>
      </c>
      <c r="JN59">
        <f>IFERROR(VLOOKUP(_xlfn.NUMBERVALUE(MID(BU59, SEARCH("!", BU59)+1, SEARCH("+", BU59)-SEARCH("!", BU59)-1)), Rankings!$A$2:$BK$129, 63, FALSE),0)</f>
        <v>0</v>
      </c>
      <c r="JO59">
        <f>IFERROR(VLOOKUP(_xlfn.NUMBERVALUE(MID(BV59, SEARCH("!", BV59)+1, SEARCH("+", BV59)-SEARCH("!", BV59)-1)), Rankings!$A$2:$BK$129, 63, FALSE),0)</f>
        <v>0</v>
      </c>
      <c r="JP59">
        <f>IFERROR(VLOOKUP(_xlfn.NUMBERVALUE(MID(BW59, SEARCH("!", BW59)+1, SEARCH("+", BW59)-SEARCH("!", BW59)-1)), Rankings!$A$2:$BK$129, 63, FALSE),0)</f>
        <v>0</v>
      </c>
      <c r="JQ59">
        <f>IFERROR(VLOOKUP(_xlfn.NUMBERVALUE(MID(BX59, SEARCH("!", BX59)+1, SEARCH("+", BX59)-SEARCH("!", BX59)-1)), Rankings!$A$2:$BK$129, 63, FALSE),0)</f>
        <v>0</v>
      </c>
      <c r="JR59">
        <f>IFERROR(VLOOKUP(_xlfn.NUMBERVALUE(MID(BY59, SEARCH("!", BY59)+1, SEARCH("+", BY59)-SEARCH("!", BY59)-1)), Rankings!$A$2:$BK$129, 63, FALSE),0)</f>
        <v>0</v>
      </c>
      <c r="JS59">
        <f>IFERROR(VLOOKUP(_xlfn.NUMBERVALUE(MID(BZ59, SEARCH("!", BZ59)+1, SEARCH("+", BZ59)-SEARCH("!", BZ59)-1)), Rankings!$A$2:$BK$129, 63, FALSE),0)</f>
        <v>0</v>
      </c>
      <c r="JT59">
        <f>IFERROR(VLOOKUP(_xlfn.NUMBERVALUE(MID(CA59, SEARCH("!", CA59)+1, SEARCH("+", CA59)-SEARCH("!", CA59)-1)), Rankings!$A$2:$BK$129, 63, FALSE),0)</f>
        <v>0</v>
      </c>
      <c r="JU59">
        <f>IFERROR(VLOOKUP(_xlfn.NUMBERVALUE(MID(CB59, SEARCH("!", CB59)+1, SEARCH("+", CB59)-SEARCH("!", CB59)-1)), Rankings!$A$2:$BK$129, 63, FALSE),0)</f>
        <v>0</v>
      </c>
      <c r="JV59">
        <f>IFERROR(VLOOKUP(_xlfn.NUMBERVALUE(MID(CC59, SEARCH("!", CC59)+1, SEARCH("+", CC59)-SEARCH("!", CC59)-1)), Rankings!$A$2:$BK$129, 63, FALSE),0)</f>
        <v>0</v>
      </c>
      <c r="JW59">
        <f>IFERROR(VLOOKUP(_xlfn.NUMBERVALUE(MID(CD59, SEARCH("!", CD59)+1, SEARCH("+", CD59)-SEARCH("!", CD59)-1)), Rankings!$A$2:$BK$129, 63, FALSE),0)</f>
        <v>0</v>
      </c>
      <c r="JX59">
        <f>IFERROR(VLOOKUP(_xlfn.NUMBERVALUE(MID(CE59, SEARCH("!", CE59)+1, SEARCH("+", CE59)-SEARCH("!", CE59)-1)), Rankings!$A$2:$BK$129, 63, FALSE),0)</f>
        <v>0</v>
      </c>
      <c r="JY59">
        <f>IFERROR(VLOOKUP(_xlfn.NUMBERVALUE(MID(CF59, SEARCH("!", CF59)+1, SEARCH("+", CF59)-SEARCH("!", CF59)-1)), Rankings!$A$2:$BK$129, 63, FALSE),0)</f>
        <v>0</v>
      </c>
      <c r="JZ59">
        <f>IFERROR(VLOOKUP(_xlfn.NUMBERVALUE(MID(CG59, SEARCH("!", CG59)+1, SEARCH("+", CG59)-SEARCH("!", CG59)-1)), Rankings!$A$2:$BK$129, 63, FALSE),0)</f>
        <v>0</v>
      </c>
      <c r="KA59">
        <f>IFERROR(VLOOKUP(_xlfn.NUMBERVALUE(MID(CH59, SEARCH("!", CH59)+1, SEARCH("+", CH59)-SEARCH("!", CH59)-1)), Rankings!$A$2:$BK$129, 63, FALSE),0)</f>
        <v>0</v>
      </c>
      <c r="KB59">
        <f>IFERROR(VLOOKUP(_xlfn.NUMBERVALUE(MID(CI59, SEARCH("!", CI59)+1, SEARCH("+", CI59)-SEARCH("!", CI59)-1)), Rankings!$A$2:$BK$129, 63, FALSE),0)</f>
        <v>0</v>
      </c>
      <c r="KC59">
        <f>IFERROR(VLOOKUP(_xlfn.NUMBERVALUE(MID(CJ59, SEARCH("!", CJ59)+1, SEARCH("+", CJ59)-SEARCH("!", CJ59)-1)), Rankings!$A$2:$BK$129, 63, FALSE),0)</f>
        <v>0</v>
      </c>
      <c r="KD59">
        <f>IFERROR(VLOOKUP(_xlfn.NUMBERVALUE(MID(CK59, SEARCH("!", CK59)+1, SEARCH("+", CK59)-SEARCH("!", CK59)-1)), Rankings!$A$2:$BK$129, 63, FALSE),0)</f>
        <v>0</v>
      </c>
      <c r="KE59">
        <f>IFERROR(VLOOKUP(_xlfn.NUMBERVALUE(MID(CL59, SEARCH("!", CL59)+1, SEARCH("+", CL59)-SEARCH("!", CL59)-1)), Rankings!$A$2:$BK$129, 63, FALSE),0)</f>
        <v>0</v>
      </c>
      <c r="KF59">
        <f>IFERROR(VLOOKUP(_xlfn.NUMBERVALUE(MID(CM59, SEARCH("!", CM59)+1, SEARCH("+", CM59)-SEARCH("!", CM59)-1)), Rankings!$A$2:$BK$129, 63, FALSE),0)</f>
        <v>0</v>
      </c>
      <c r="KG59">
        <f>IFERROR(VLOOKUP(_xlfn.NUMBERVALUE(MID(CN59, SEARCH("!", CN59)+1, SEARCH("+", CN59)-SEARCH("!", CN59)-1)), Rankings!$A$2:$BK$129, 63, FALSE),0)</f>
        <v>0</v>
      </c>
      <c r="KH59">
        <f>IFERROR(VLOOKUP(_xlfn.NUMBERVALUE(MID(CO59, SEARCH("!", CO59)+1, SEARCH("+", CO59)-SEARCH("!", CO59)-1)), Rankings!$A$2:$BK$129, 63, FALSE),0)</f>
        <v>0</v>
      </c>
      <c r="KJ59" s="28">
        <f t="shared" si="1009"/>
        <v>224</v>
      </c>
      <c r="KK59" s="28">
        <f t="shared" si="1010"/>
        <v>0</v>
      </c>
      <c r="KL59" s="28">
        <f t="shared" si="1011"/>
        <v>46</v>
      </c>
      <c r="KM59" s="28">
        <f t="shared" si="1012"/>
        <v>0</v>
      </c>
      <c r="KN59" s="28">
        <f t="shared" si="1013"/>
        <v>0</v>
      </c>
      <c r="KO59" s="28">
        <f t="shared" si="1014"/>
        <v>171</v>
      </c>
      <c r="KP59" s="28">
        <f t="shared" si="1015"/>
        <v>247</v>
      </c>
      <c r="KQ59" s="28">
        <f t="shared" si="1016"/>
        <v>171</v>
      </c>
      <c r="KS59" s="27" t="str">
        <f t="shared" si="1017"/>
        <v>15</v>
      </c>
      <c r="KT59" s="27" t="str">
        <f t="shared" si="1018"/>
        <v>17</v>
      </c>
      <c r="KU59" s="27" t="str">
        <f t="shared" si="1019"/>
        <v>37</v>
      </c>
      <c r="KV59" s="27">
        <f t="shared" si="1020"/>
        <v>0</v>
      </c>
      <c r="KW59" s="27" t="str">
        <f t="shared" si="1021"/>
        <v>33</v>
      </c>
      <c r="KX59" s="27" t="str">
        <f t="shared" si="1022"/>
        <v>21</v>
      </c>
      <c r="KY59" s="27">
        <f t="shared" si="1023"/>
        <v>0</v>
      </c>
      <c r="KZ59" s="27">
        <f t="shared" si="1024"/>
        <v>0</v>
      </c>
      <c r="LA59" s="27">
        <f t="shared" si="1025"/>
        <v>0</v>
      </c>
      <c r="LB59" s="27">
        <f t="shared" si="1026"/>
        <v>0</v>
      </c>
      <c r="LC59" s="27" t="str">
        <f t="shared" si="1027"/>
        <v>13</v>
      </c>
      <c r="LD59" s="27" t="str">
        <f t="shared" si="1028"/>
        <v>17</v>
      </c>
      <c r="LE59" s="27">
        <f t="shared" si="1029"/>
        <v>0</v>
      </c>
      <c r="LF59" s="27">
        <f t="shared" si="1030"/>
        <v>0</v>
      </c>
      <c r="LG59" s="27" t="str">
        <f t="shared" si="1031"/>
        <v>10</v>
      </c>
      <c r="LH59" s="27">
        <f t="shared" si="1032"/>
        <v>0</v>
      </c>
      <c r="LI59" s="27">
        <f t="shared" si="1033"/>
        <v>0</v>
      </c>
      <c r="LJ59" s="27">
        <f t="shared" si="1034"/>
        <v>0</v>
      </c>
      <c r="LK59" s="27">
        <f t="shared" si="1035"/>
        <v>0</v>
      </c>
      <c r="LL59" s="27">
        <f t="shared" si="1036"/>
        <v>0</v>
      </c>
      <c r="LM59" s="27" t="str">
        <f t="shared" si="1037"/>
        <v>11</v>
      </c>
      <c r="LN59" s="27">
        <f t="shared" si="1038"/>
        <v>0</v>
      </c>
      <c r="LO59" s="27">
        <f t="shared" si="1039"/>
        <v>0</v>
      </c>
      <c r="LP59" s="27" t="str">
        <f t="shared" si="1040"/>
        <v>21</v>
      </c>
      <c r="LQ59" s="27">
        <f t="shared" si="1041"/>
        <v>0</v>
      </c>
      <c r="LR59" s="27">
        <f t="shared" si="1042"/>
        <v>0</v>
      </c>
      <c r="LS59" s="27" t="str">
        <f t="shared" si="1043"/>
        <v>18</v>
      </c>
      <c r="LT59" s="27">
        <f t="shared" si="1044"/>
        <v>0</v>
      </c>
      <c r="LU59" s="27">
        <f t="shared" si="1045"/>
        <v>0</v>
      </c>
      <c r="LV59" s="27" t="str">
        <f t="shared" si="1046"/>
        <v>21</v>
      </c>
      <c r="LW59" s="27">
        <f t="shared" si="1047"/>
        <v>0</v>
      </c>
      <c r="LX59" s="27">
        <f t="shared" si="1048"/>
        <v>0</v>
      </c>
      <c r="LY59" s="27" t="str">
        <f t="shared" si="1049"/>
        <v>14</v>
      </c>
      <c r="LZ59" s="27">
        <f t="shared" si="1050"/>
        <v>0</v>
      </c>
      <c r="MA59" s="27">
        <f t="shared" si="1051"/>
        <v>0</v>
      </c>
      <c r="MB59" s="27" t="str">
        <f t="shared" si="1052"/>
        <v>22</v>
      </c>
      <c r="MC59" s="27">
        <f t="shared" si="1053"/>
        <v>0</v>
      </c>
      <c r="MD59" s="27">
        <f t="shared" si="1054"/>
        <v>0</v>
      </c>
      <c r="ME59" s="27">
        <f t="shared" si="1055"/>
        <v>0</v>
      </c>
      <c r="MF59" s="27">
        <f t="shared" si="1056"/>
        <v>0</v>
      </c>
      <c r="MG59" s="27">
        <f t="shared" si="1057"/>
        <v>0</v>
      </c>
      <c r="MH59" s="27">
        <f t="shared" si="1058"/>
        <v>0</v>
      </c>
      <c r="MI59" s="27">
        <f t="shared" si="1059"/>
        <v>0</v>
      </c>
      <c r="MJ59" s="27">
        <f t="shared" si="1060"/>
        <v>0</v>
      </c>
      <c r="MK59" s="27">
        <f t="shared" si="1061"/>
        <v>0</v>
      </c>
      <c r="ML59" s="27">
        <f t="shared" si="1062"/>
        <v>0</v>
      </c>
      <c r="MM59" s="27">
        <f t="shared" si="1063"/>
        <v>0</v>
      </c>
      <c r="MN59" s="27">
        <f t="shared" si="1064"/>
        <v>0</v>
      </c>
      <c r="MO59" s="27">
        <f t="shared" si="1065"/>
        <v>0</v>
      </c>
      <c r="MP59" s="27">
        <f t="shared" si="1066"/>
        <v>0</v>
      </c>
      <c r="MQ59" s="27">
        <f t="shared" si="1067"/>
        <v>0</v>
      </c>
      <c r="MR59" s="27">
        <f t="shared" si="1068"/>
        <v>0</v>
      </c>
      <c r="MS59" s="27">
        <f t="shared" si="1069"/>
        <v>0</v>
      </c>
      <c r="MT59" s="27">
        <f t="shared" si="1070"/>
        <v>0</v>
      </c>
      <c r="MU59" s="27">
        <f t="shared" si="1071"/>
        <v>0</v>
      </c>
      <c r="MV59" s="27">
        <f t="shared" si="1072"/>
        <v>0</v>
      </c>
      <c r="MW59" s="27">
        <f t="shared" si="1073"/>
        <v>0</v>
      </c>
      <c r="MX59" s="27">
        <f t="shared" si="1074"/>
        <v>0</v>
      </c>
      <c r="MY59" s="27">
        <f t="shared" si="1075"/>
        <v>0</v>
      </c>
      <c r="MZ59" s="27">
        <f t="shared" si="1076"/>
        <v>0</v>
      </c>
      <c r="NA59" s="27">
        <f t="shared" si="1077"/>
        <v>0</v>
      </c>
      <c r="NB59" s="27">
        <f t="shared" si="1078"/>
        <v>0</v>
      </c>
      <c r="NC59" s="27">
        <f t="shared" si="1079"/>
        <v>0</v>
      </c>
      <c r="ND59" s="27">
        <f t="shared" si="1080"/>
        <v>0</v>
      </c>
      <c r="NE59" s="27">
        <f t="shared" si="1081"/>
        <v>0</v>
      </c>
      <c r="NF59" s="27">
        <f t="shared" si="1082"/>
        <v>0</v>
      </c>
      <c r="NG59" s="27">
        <f t="shared" si="1083"/>
        <v>0</v>
      </c>
      <c r="NH59" s="27">
        <f t="shared" si="1084"/>
        <v>0</v>
      </c>
      <c r="NI59" s="27">
        <f t="shared" si="1085"/>
        <v>0</v>
      </c>
      <c r="NJ59" s="27">
        <f t="shared" si="1086"/>
        <v>0</v>
      </c>
      <c r="NK59" s="27">
        <f t="shared" si="1087"/>
        <v>0</v>
      </c>
      <c r="NL59" s="27">
        <f t="shared" si="1088"/>
        <v>0</v>
      </c>
      <c r="NM59" s="27">
        <f t="shared" si="1089"/>
        <v>0</v>
      </c>
      <c r="NN59" s="27">
        <f t="shared" si="1090"/>
        <v>0</v>
      </c>
      <c r="NO59" s="27">
        <f t="shared" si="1091"/>
        <v>0</v>
      </c>
      <c r="NP59" s="27">
        <f t="shared" si="1092"/>
        <v>0</v>
      </c>
      <c r="NQ59" s="27">
        <f t="shared" si="1093"/>
        <v>0</v>
      </c>
      <c r="NR59" s="27">
        <f t="shared" si="1094"/>
        <v>0</v>
      </c>
      <c r="NS59" s="27">
        <f t="shared" si="1095"/>
        <v>0</v>
      </c>
      <c r="NT59" s="27">
        <f t="shared" si="1096"/>
        <v>0</v>
      </c>
      <c r="NU59" s="27">
        <f t="shared" si="1097"/>
        <v>0</v>
      </c>
      <c r="NV59" s="27">
        <f t="shared" si="1098"/>
        <v>0</v>
      </c>
      <c r="NX59" s="28">
        <f t="shared" si="1099"/>
        <v>196</v>
      </c>
      <c r="NY59" s="28">
        <f t="shared" si="1100"/>
        <v>0</v>
      </c>
      <c r="NZ59" s="28">
        <f t="shared" si="1101"/>
        <v>41</v>
      </c>
      <c r="OA59" s="28">
        <f t="shared" si="1102"/>
        <v>0</v>
      </c>
      <c r="OB59" s="28">
        <f t="shared" si="1103"/>
        <v>0</v>
      </c>
      <c r="OC59" s="28">
        <f t="shared" si="1104"/>
        <v>151</v>
      </c>
      <c r="OD59" s="28">
        <f t="shared" si="1105"/>
        <v>216.5</v>
      </c>
      <c r="OE59" s="28">
        <f t="shared" si="1106"/>
        <v>151</v>
      </c>
      <c r="OG59" s="27" t="str">
        <f t="shared" si="1107"/>
        <v>7</v>
      </c>
      <c r="OH59" s="27" t="str">
        <f t="shared" si="1108"/>
        <v>19</v>
      </c>
      <c r="OI59" s="27" t="str">
        <f t="shared" si="1109"/>
        <v>9</v>
      </c>
      <c r="OJ59" s="27">
        <f t="shared" si="1110"/>
        <v>0</v>
      </c>
      <c r="OK59" s="27" t="str">
        <f t="shared" si="1111"/>
        <v>17</v>
      </c>
      <c r="OL59" s="27" t="str">
        <f t="shared" si="1112"/>
        <v>23</v>
      </c>
      <c r="OM59" s="27">
        <f t="shared" si="1113"/>
        <v>0</v>
      </c>
      <c r="ON59" s="27">
        <f t="shared" si="1114"/>
        <v>0</v>
      </c>
      <c r="OO59" s="27">
        <f t="shared" si="1115"/>
        <v>0</v>
      </c>
      <c r="OP59" s="27">
        <f t="shared" si="1116"/>
        <v>0</v>
      </c>
      <c r="OQ59" s="27" t="str">
        <f t="shared" si="1117"/>
        <v>24</v>
      </c>
      <c r="OR59" s="27" t="str">
        <f t="shared" si="1118"/>
        <v>25</v>
      </c>
      <c r="OS59" s="27">
        <f t="shared" si="1119"/>
        <v>0</v>
      </c>
      <c r="OT59" s="27">
        <f t="shared" si="1120"/>
        <v>0</v>
      </c>
      <c r="OU59" s="27" t="str">
        <f t="shared" si="1121"/>
        <v>25</v>
      </c>
      <c r="OV59" s="27">
        <f t="shared" si="1122"/>
        <v>0</v>
      </c>
      <c r="OW59" s="27">
        <f t="shared" si="1123"/>
        <v>0</v>
      </c>
      <c r="OX59" s="27">
        <f t="shared" si="1124"/>
        <v>0</v>
      </c>
      <c r="OY59" s="27">
        <f t="shared" si="1125"/>
        <v>0</v>
      </c>
      <c r="OZ59" s="27">
        <f t="shared" si="1126"/>
        <v>0</v>
      </c>
      <c r="PA59" s="27" t="str">
        <f t="shared" si="1127"/>
        <v>9</v>
      </c>
      <c r="PB59" s="27">
        <f t="shared" si="1128"/>
        <v>0</v>
      </c>
      <c r="PC59" s="27">
        <f t="shared" si="1129"/>
        <v>0</v>
      </c>
      <c r="PD59" s="27" t="str">
        <f t="shared" si="1130"/>
        <v>13</v>
      </c>
      <c r="PE59" s="27">
        <f t="shared" si="1131"/>
        <v>0</v>
      </c>
      <c r="PF59" s="27">
        <f t="shared" si="1132"/>
        <v>0</v>
      </c>
      <c r="PG59" s="27" t="str">
        <f t="shared" si="1133"/>
        <v>12</v>
      </c>
      <c r="PH59" s="27">
        <f t="shared" si="1134"/>
        <v>0</v>
      </c>
      <c r="PI59" s="27">
        <f t="shared" si="1135"/>
        <v>0</v>
      </c>
      <c r="PJ59" s="27" t="str">
        <f t="shared" si="1136"/>
        <v>17</v>
      </c>
      <c r="PK59" s="27">
        <f t="shared" si="1137"/>
        <v>0</v>
      </c>
      <c r="PL59" s="27">
        <f t="shared" si="1138"/>
        <v>0</v>
      </c>
      <c r="PM59" s="27" t="str">
        <f t="shared" si="1139"/>
        <v>23</v>
      </c>
      <c r="PN59" s="27">
        <f t="shared" si="1140"/>
        <v>0</v>
      </c>
      <c r="PO59" s="27">
        <f t="shared" si="1141"/>
        <v>0</v>
      </c>
      <c r="PP59" s="27" t="str">
        <f t="shared" si="1142"/>
        <v>14</v>
      </c>
      <c r="PQ59" s="27">
        <f t="shared" si="1143"/>
        <v>0</v>
      </c>
      <c r="PR59" s="27">
        <f t="shared" si="1144"/>
        <v>0</v>
      </c>
      <c r="PS59" s="27">
        <f t="shared" si="1145"/>
        <v>0</v>
      </c>
      <c r="PT59" s="27">
        <f t="shared" si="1146"/>
        <v>0</v>
      </c>
      <c r="PU59" s="27">
        <f t="shared" si="1147"/>
        <v>0</v>
      </c>
      <c r="PV59" s="27">
        <f t="shared" si="1148"/>
        <v>0</v>
      </c>
      <c r="PW59" s="27">
        <f t="shared" si="1149"/>
        <v>0</v>
      </c>
      <c r="PX59" s="27">
        <f t="shared" si="1150"/>
        <v>0</v>
      </c>
      <c r="PY59" s="27">
        <f t="shared" si="1151"/>
        <v>0</v>
      </c>
      <c r="PZ59" s="27">
        <f t="shared" si="1152"/>
        <v>0</v>
      </c>
      <c r="QA59" s="27">
        <f t="shared" si="1153"/>
        <v>0</v>
      </c>
      <c r="QB59" s="27">
        <f t="shared" si="1154"/>
        <v>0</v>
      </c>
      <c r="QC59" s="27">
        <f t="shared" si="1155"/>
        <v>0</v>
      </c>
      <c r="QD59" s="27">
        <f t="shared" si="1156"/>
        <v>0</v>
      </c>
      <c r="QE59" s="27">
        <f t="shared" si="1157"/>
        <v>0</v>
      </c>
      <c r="QF59" s="27">
        <f t="shared" si="1158"/>
        <v>0</v>
      </c>
      <c r="QG59" s="27">
        <f t="shared" si="1159"/>
        <v>0</v>
      </c>
      <c r="QH59" s="27">
        <f t="shared" si="1160"/>
        <v>0</v>
      </c>
      <c r="QI59" s="27">
        <f t="shared" si="1161"/>
        <v>0</v>
      </c>
      <c r="QJ59" s="27">
        <f t="shared" si="1162"/>
        <v>0</v>
      </c>
      <c r="QK59" s="27">
        <f t="shared" si="1163"/>
        <v>0</v>
      </c>
      <c r="QL59" s="27">
        <f t="shared" si="1164"/>
        <v>0</v>
      </c>
      <c r="QM59" s="27">
        <f t="shared" si="1165"/>
        <v>0</v>
      </c>
      <c r="QN59" s="27">
        <f t="shared" si="1166"/>
        <v>0</v>
      </c>
      <c r="QO59" s="27">
        <f t="shared" si="1167"/>
        <v>0</v>
      </c>
      <c r="QP59" s="27">
        <f t="shared" si="1168"/>
        <v>0</v>
      </c>
      <c r="QQ59" s="27">
        <f t="shared" si="1169"/>
        <v>0</v>
      </c>
      <c r="QR59" s="27">
        <f t="shared" si="1170"/>
        <v>0</v>
      </c>
      <c r="QS59" s="27">
        <f t="shared" si="1171"/>
        <v>0</v>
      </c>
      <c r="QT59" s="27">
        <f t="shared" si="1172"/>
        <v>0</v>
      </c>
      <c r="QU59" s="27">
        <f t="shared" si="1173"/>
        <v>0</v>
      </c>
      <c r="QV59" s="27">
        <f t="shared" si="1174"/>
        <v>0</v>
      </c>
      <c r="QW59" s="27">
        <f t="shared" si="1175"/>
        <v>0</v>
      </c>
      <c r="QX59" s="27">
        <f t="shared" si="1176"/>
        <v>0</v>
      </c>
      <c r="QY59" s="27">
        <f t="shared" si="1177"/>
        <v>0</v>
      </c>
      <c r="QZ59" s="27">
        <f t="shared" si="1178"/>
        <v>0</v>
      </c>
      <c r="RA59" s="27">
        <f t="shared" si="1179"/>
        <v>0</v>
      </c>
      <c r="RB59" s="27">
        <f t="shared" si="1180"/>
        <v>0</v>
      </c>
      <c r="RC59" s="27">
        <f t="shared" si="1181"/>
        <v>0</v>
      </c>
      <c r="RD59" s="27">
        <f t="shared" si="1182"/>
        <v>0</v>
      </c>
      <c r="RE59" s="27">
        <f t="shared" si="1183"/>
        <v>0</v>
      </c>
      <c r="RF59" s="27">
        <f t="shared" si="1184"/>
        <v>0</v>
      </c>
      <c r="RG59" s="27">
        <f t="shared" si="1185"/>
        <v>0</v>
      </c>
      <c r="RH59" s="27">
        <f t="shared" si="1186"/>
        <v>0</v>
      </c>
      <c r="RI59" s="27">
        <f t="shared" si="1187"/>
        <v>0</v>
      </c>
      <c r="RJ59" s="27">
        <f t="shared" si="1188"/>
        <v>0</v>
      </c>
      <c r="RL59" s="28">
        <f t="shared" si="1189"/>
        <v>104</v>
      </c>
      <c r="RM59" s="28">
        <f t="shared" si="1190"/>
        <v>0</v>
      </c>
      <c r="RN59" s="28">
        <f t="shared" si="1191"/>
        <v>18</v>
      </c>
      <c r="RO59" s="28">
        <f t="shared" si="1192"/>
        <v>0</v>
      </c>
      <c r="RP59" s="28">
        <f t="shared" si="1193"/>
        <v>0</v>
      </c>
      <c r="RQ59" s="28">
        <f t="shared" si="1194"/>
        <v>113</v>
      </c>
      <c r="RT59" s="27" t="str">
        <f t="shared" si="1195"/>
        <v>8</v>
      </c>
      <c r="RU59" s="27" t="str">
        <f t="shared" si="1196"/>
        <v>8</v>
      </c>
      <c r="RV59" s="27" t="str">
        <f t="shared" si="1197"/>
        <v>14</v>
      </c>
      <c r="RW59" s="27" t="str">
        <f t="shared" si="1198"/>
        <v>0</v>
      </c>
      <c r="RX59" s="27" t="str">
        <f t="shared" si="1199"/>
        <v>12</v>
      </c>
      <c r="RY59" s="27" t="str">
        <f t="shared" si="1200"/>
        <v>9</v>
      </c>
      <c r="RZ59" s="27" t="str">
        <f t="shared" si="1201"/>
        <v>0</v>
      </c>
      <c r="SA59" s="27" t="str">
        <f t="shared" si="1202"/>
        <v>0</v>
      </c>
      <c r="SB59" s="27" t="str">
        <f t="shared" si="1203"/>
        <v>0</v>
      </c>
      <c r="SC59" s="27" t="str">
        <f t="shared" si="1204"/>
        <v>0</v>
      </c>
      <c r="SD59" s="27" t="str">
        <f t="shared" si="1205"/>
        <v>6</v>
      </c>
      <c r="SE59" s="27" t="str">
        <f t="shared" si="1206"/>
        <v>7</v>
      </c>
      <c r="SF59" s="27" t="str">
        <f t="shared" si="1207"/>
        <v>0</v>
      </c>
      <c r="SG59" s="27" t="str">
        <f t="shared" si="1208"/>
        <v>0</v>
      </c>
      <c r="SH59" s="27" t="str">
        <f t="shared" si="1209"/>
        <v>6</v>
      </c>
      <c r="SI59" s="27" t="str">
        <f t="shared" si="1210"/>
        <v>0</v>
      </c>
      <c r="SJ59" s="27" t="str">
        <f t="shared" si="1211"/>
        <v>0</v>
      </c>
      <c r="SK59" s="27" t="str">
        <f t="shared" si="1212"/>
        <v>0</v>
      </c>
      <c r="SL59" s="27" t="str">
        <f t="shared" si="1213"/>
        <v>0</v>
      </c>
      <c r="SM59" s="27" t="str">
        <f t="shared" si="1214"/>
        <v>0</v>
      </c>
      <c r="SN59" s="27" t="str">
        <f t="shared" si="1215"/>
        <v>5</v>
      </c>
      <c r="SO59" s="27" t="str">
        <f t="shared" si="1216"/>
        <v>0</v>
      </c>
      <c r="SP59" s="27" t="str">
        <f t="shared" si="1217"/>
        <v>0</v>
      </c>
      <c r="SQ59" s="27" t="str">
        <f t="shared" si="1218"/>
        <v>10</v>
      </c>
      <c r="SR59" s="27" t="str">
        <f t="shared" si="1219"/>
        <v>0</v>
      </c>
      <c r="SS59" s="27" t="str">
        <f t="shared" si="1220"/>
        <v>0</v>
      </c>
      <c r="ST59" s="27" t="str">
        <f t="shared" si="1221"/>
        <v>11</v>
      </c>
      <c r="SU59" s="27" t="str">
        <f t="shared" si="1222"/>
        <v>0</v>
      </c>
      <c r="SV59" s="27" t="str">
        <f t="shared" si="1223"/>
        <v>0</v>
      </c>
      <c r="SW59" s="27" t="str">
        <f t="shared" si="1224"/>
        <v>12</v>
      </c>
      <c r="SX59" s="27" t="str">
        <f t="shared" si="1225"/>
        <v>0</v>
      </c>
      <c r="SY59" s="27" t="str">
        <f t="shared" si="1226"/>
        <v>0</v>
      </c>
      <c r="SZ59" s="27" t="str">
        <f t="shared" si="1227"/>
        <v>7</v>
      </c>
      <c r="TA59" s="27" t="str">
        <f t="shared" si="1228"/>
        <v>0</v>
      </c>
      <c r="TB59" s="27" t="str">
        <f t="shared" si="1229"/>
        <v>0</v>
      </c>
      <c r="TC59" s="27" t="str">
        <f t="shared" si="1230"/>
        <v>7</v>
      </c>
      <c r="TD59" s="27" t="str">
        <f t="shared" si="1231"/>
        <v>0</v>
      </c>
      <c r="TE59" s="27" t="str">
        <f t="shared" si="1232"/>
        <v>0</v>
      </c>
      <c r="TF59" s="27" t="str">
        <f t="shared" si="1233"/>
        <v>0</v>
      </c>
      <c r="TG59" s="27" t="str">
        <f t="shared" si="1234"/>
        <v>0</v>
      </c>
      <c r="TH59" s="27" t="str">
        <f t="shared" si="1235"/>
        <v>0</v>
      </c>
      <c r="TI59" s="27" t="str">
        <f t="shared" si="1236"/>
        <v>0</v>
      </c>
      <c r="TJ59" s="27" t="str">
        <f t="shared" si="1237"/>
        <v>0</v>
      </c>
      <c r="TK59" s="27" t="str">
        <f t="shared" si="1238"/>
        <v>0</v>
      </c>
      <c r="TL59" s="27" t="str">
        <f t="shared" si="1239"/>
        <v>0</v>
      </c>
      <c r="TM59" s="27" t="str">
        <f t="shared" si="1240"/>
        <v>0</v>
      </c>
      <c r="TN59" s="27" t="str">
        <f t="shared" si="1241"/>
        <v>0</v>
      </c>
      <c r="TO59" s="27" t="str">
        <f t="shared" si="1242"/>
        <v>0</v>
      </c>
      <c r="TP59" s="27" t="str">
        <f t="shared" si="1243"/>
        <v>0</v>
      </c>
      <c r="TQ59" s="27" t="str">
        <f t="shared" si="1244"/>
        <v>0</v>
      </c>
      <c r="TR59" s="27" t="str">
        <f t="shared" si="1245"/>
        <v>0</v>
      </c>
      <c r="TS59" s="27" t="str">
        <f t="shared" si="1246"/>
        <v>0</v>
      </c>
      <c r="TT59" s="27" t="str">
        <f t="shared" si="1247"/>
        <v>0</v>
      </c>
      <c r="TU59" s="27" t="str">
        <f t="shared" si="1248"/>
        <v>0</v>
      </c>
      <c r="TV59" s="27" t="str">
        <f t="shared" si="1249"/>
        <v>0</v>
      </c>
      <c r="TW59" s="27" t="str">
        <f t="shared" si="1250"/>
        <v>0</v>
      </c>
      <c r="TX59" s="27" t="str">
        <f t="shared" si="1251"/>
        <v>0</v>
      </c>
      <c r="TY59" s="27" t="str">
        <f t="shared" si="1252"/>
        <v>0</v>
      </c>
      <c r="TZ59" s="27" t="str">
        <f t="shared" si="1253"/>
        <v>0</v>
      </c>
      <c r="UA59" s="27" t="str">
        <f t="shared" si="1254"/>
        <v>0</v>
      </c>
      <c r="UB59" s="27" t="str">
        <f t="shared" si="1255"/>
        <v>0</v>
      </c>
      <c r="UC59" s="27" t="str">
        <f t="shared" si="1256"/>
        <v>0</v>
      </c>
      <c r="UD59" s="27" t="str">
        <f t="shared" si="1257"/>
        <v>0</v>
      </c>
      <c r="UE59" s="27" t="str">
        <f t="shared" si="1258"/>
        <v>0</v>
      </c>
      <c r="UF59" s="27" t="str">
        <f t="shared" si="1259"/>
        <v>0</v>
      </c>
      <c r="UG59" s="27" t="str">
        <f t="shared" si="1260"/>
        <v>0</v>
      </c>
      <c r="UH59" s="27" t="str">
        <f t="shared" si="1261"/>
        <v>0</v>
      </c>
      <c r="UI59" s="27" t="str">
        <f t="shared" si="1262"/>
        <v>0</v>
      </c>
      <c r="UJ59" s="27" t="str">
        <f t="shared" si="1263"/>
        <v>0</v>
      </c>
      <c r="UK59" s="27" t="str">
        <f t="shared" si="1264"/>
        <v>0</v>
      </c>
      <c r="UL59" s="27" t="str">
        <f t="shared" si="1265"/>
        <v>0</v>
      </c>
      <c r="UM59" s="27" t="str">
        <f t="shared" si="1266"/>
        <v>0</v>
      </c>
      <c r="UN59" s="27" t="str">
        <f t="shared" si="1267"/>
        <v>0</v>
      </c>
      <c r="UO59" s="27" t="str">
        <f t="shared" si="1268"/>
        <v>0</v>
      </c>
      <c r="UP59" s="27" t="str">
        <f t="shared" si="1269"/>
        <v>0</v>
      </c>
      <c r="UQ59" s="27" t="str">
        <f t="shared" si="1270"/>
        <v>0</v>
      </c>
      <c r="UR59" s="27" t="str">
        <f t="shared" si="1271"/>
        <v>0</v>
      </c>
      <c r="US59" s="27" t="str">
        <f t="shared" si="1272"/>
        <v>0</v>
      </c>
      <c r="UT59" s="27" t="str">
        <f t="shared" si="1273"/>
        <v>0</v>
      </c>
      <c r="UU59" s="27" t="str">
        <f t="shared" si="1274"/>
        <v>0</v>
      </c>
      <c r="UV59" s="27" t="str">
        <f t="shared" si="1275"/>
        <v>0</v>
      </c>
      <c r="UW59" s="27" t="str">
        <f t="shared" si="1276"/>
        <v>0</v>
      </c>
      <c r="UY59" s="28">
        <f t="shared" si="1277"/>
        <v>16.38</v>
      </c>
      <c r="UZ59" s="28">
        <f t="shared" si="1278"/>
        <v>0</v>
      </c>
      <c r="VA59" s="28">
        <f t="shared" si="1279"/>
        <v>-1.9399999999999995</v>
      </c>
      <c r="VB59" s="28">
        <f t="shared" si="1280"/>
        <v>0</v>
      </c>
      <c r="VC59" s="28">
        <f t="shared" si="1281"/>
        <v>0</v>
      </c>
      <c r="VD59" s="28">
        <f t="shared" si="1282"/>
        <v>15.41</v>
      </c>
      <c r="VG59" s="27" t="str">
        <f t="shared" si="1283"/>
        <v>-1.38</v>
      </c>
      <c r="VH59" s="27" t="str">
        <f t="shared" si="1284"/>
        <v>-1.2</v>
      </c>
      <c r="VI59" s="27" t="str">
        <f t="shared" si="1285"/>
        <v>5.36</v>
      </c>
      <c r="VJ59" s="27">
        <f t="shared" si="1286"/>
        <v>0</v>
      </c>
      <c r="VK59" s="27" t="str">
        <f t="shared" si="1287"/>
        <v>3.7</v>
      </c>
      <c r="VL59" s="27" t="str">
        <f t="shared" si="1288"/>
        <v>-1.19</v>
      </c>
      <c r="VM59" s="27">
        <f t="shared" si="1289"/>
        <v>0</v>
      </c>
      <c r="VN59" s="27">
        <f t="shared" si="1290"/>
        <v>0</v>
      </c>
      <c r="VO59" s="27">
        <f t="shared" si="1291"/>
        <v>0</v>
      </c>
      <c r="VP59" s="27">
        <f t="shared" si="1292"/>
        <v>0</v>
      </c>
      <c r="VQ59" s="27" t="str">
        <f t="shared" si="1293"/>
        <v>-5.64</v>
      </c>
      <c r="VR59" s="27" t="str">
        <f t="shared" si="1294"/>
        <v>-1.38</v>
      </c>
      <c r="VS59" s="27">
        <f t="shared" si="1295"/>
        <v>0</v>
      </c>
      <c r="VT59" s="27">
        <f t="shared" si="1296"/>
        <v>0</v>
      </c>
      <c r="VU59" s="27" t="str">
        <f t="shared" si="1297"/>
        <v>0.47</v>
      </c>
      <c r="VV59" s="27">
        <f t="shared" si="1298"/>
        <v>0</v>
      </c>
      <c r="VW59" s="27">
        <f t="shared" si="1299"/>
        <v>0</v>
      </c>
      <c r="VX59" s="27">
        <f t="shared" si="1300"/>
        <v>0</v>
      </c>
      <c r="VY59" s="27">
        <f t="shared" si="1301"/>
        <v>0</v>
      </c>
      <c r="VZ59" s="27">
        <f t="shared" si="1302"/>
        <v>0</v>
      </c>
      <c r="WA59" s="27" t="str">
        <f t="shared" si="1303"/>
        <v>1.83</v>
      </c>
      <c r="WB59" s="27">
        <f t="shared" si="1304"/>
        <v>0</v>
      </c>
      <c r="WC59" s="27">
        <f t="shared" si="1305"/>
        <v>0</v>
      </c>
      <c r="WD59" s="27" t="str">
        <f t="shared" si="1306"/>
        <v>3.26</v>
      </c>
      <c r="WE59" s="27">
        <f t="shared" si="1307"/>
        <v>0</v>
      </c>
      <c r="WF59" s="27">
        <f t="shared" si="1308"/>
        <v>0</v>
      </c>
      <c r="WG59" s="27" t="str">
        <f t="shared" si="1309"/>
        <v>-0.88</v>
      </c>
      <c r="WH59" s="27">
        <f t="shared" si="1310"/>
        <v>0</v>
      </c>
      <c r="WI59" s="27">
        <f t="shared" si="1311"/>
        <v>0</v>
      </c>
      <c r="WJ59" s="27" t="str">
        <f t="shared" si="1312"/>
        <v>-0.23</v>
      </c>
      <c r="WK59" s="27">
        <f t="shared" si="1313"/>
        <v>0</v>
      </c>
      <c r="WL59" s="27">
        <f t="shared" si="1314"/>
        <v>0</v>
      </c>
      <c r="WM59" s="27" t="str">
        <f t="shared" si="1315"/>
        <v>2.68</v>
      </c>
      <c r="WN59" s="27">
        <f t="shared" si="1316"/>
        <v>0</v>
      </c>
      <c r="WO59" s="27">
        <f t="shared" si="1317"/>
        <v>0</v>
      </c>
      <c r="WP59" s="27" t="str">
        <f t="shared" si="1318"/>
        <v>9.04</v>
      </c>
      <c r="WQ59" s="27">
        <f t="shared" si="1319"/>
        <v>0</v>
      </c>
      <c r="WR59" s="27">
        <f t="shared" si="1320"/>
        <v>0</v>
      </c>
      <c r="WS59" s="27">
        <f t="shared" si="1321"/>
        <v>0</v>
      </c>
      <c r="WT59" s="27">
        <f t="shared" si="1322"/>
        <v>0</v>
      </c>
      <c r="WU59" s="27">
        <f t="shared" si="1323"/>
        <v>0</v>
      </c>
      <c r="WV59" s="27">
        <f t="shared" si="1324"/>
        <v>0</v>
      </c>
      <c r="WW59" s="27">
        <f t="shared" si="1325"/>
        <v>0</v>
      </c>
      <c r="WX59" s="27">
        <f t="shared" si="1326"/>
        <v>0</v>
      </c>
      <c r="WY59" s="27">
        <f t="shared" si="1327"/>
        <v>0</v>
      </c>
      <c r="WZ59" s="27">
        <f t="shared" si="1328"/>
        <v>0</v>
      </c>
      <c r="XA59" s="27">
        <f t="shared" si="1329"/>
        <v>0</v>
      </c>
      <c r="XB59" s="27">
        <f t="shared" si="1330"/>
        <v>0</v>
      </c>
      <c r="XC59" s="27">
        <f t="shared" si="1331"/>
        <v>0</v>
      </c>
      <c r="XD59" s="27">
        <f t="shared" si="1332"/>
        <v>0</v>
      </c>
      <c r="XE59" s="27">
        <f t="shared" si="1333"/>
        <v>0</v>
      </c>
      <c r="XF59" s="27">
        <f t="shared" si="1334"/>
        <v>0</v>
      </c>
      <c r="XG59" s="27">
        <f t="shared" si="1335"/>
        <v>0</v>
      </c>
      <c r="XH59" s="27">
        <f t="shared" si="1336"/>
        <v>0</v>
      </c>
      <c r="XI59" s="27">
        <f t="shared" si="1337"/>
        <v>0</v>
      </c>
      <c r="XJ59" s="27">
        <f t="shared" si="1338"/>
        <v>0</v>
      </c>
      <c r="XK59" s="27">
        <f t="shared" si="1339"/>
        <v>0</v>
      </c>
      <c r="XL59" s="27">
        <f t="shared" si="1340"/>
        <v>0</v>
      </c>
      <c r="XM59" s="27">
        <f t="shared" si="1341"/>
        <v>0</v>
      </c>
      <c r="XN59" s="27">
        <f t="shared" si="1342"/>
        <v>0</v>
      </c>
      <c r="XO59" s="27">
        <f t="shared" si="1343"/>
        <v>0</v>
      </c>
      <c r="XP59" s="27">
        <f t="shared" si="1344"/>
        <v>0</v>
      </c>
      <c r="XQ59" s="27">
        <f t="shared" si="1345"/>
        <v>0</v>
      </c>
      <c r="XR59" s="27">
        <f t="shared" si="1346"/>
        <v>0</v>
      </c>
      <c r="XS59" s="27">
        <f t="shared" si="1347"/>
        <v>0</v>
      </c>
      <c r="XT59" s="27">
        <f t="shared" si="1348"/>
        <v>0</v>
      </c>
      <c r="XU59" s="27">
        <f t="shared" si="1349"/>
        <v>0</v>
      </c>
      <c r="XV59" s="27">
        <f t="shared" si="1350"/>
        <v>0</v>
      </c>
      <c r="XW59" s="27">
        <f t="shared" si="1351"/>
        <v>0</v>
      </c>
      <c r="XX59" s="27">
        <f t="shared" si="1352"/>
        <v>0</v>
      </c>
      <c r="XY59" s="27">
        <f t="shared" si="1353"/>
        <v>0</v>
      </c>
      <c r="XZ59" s="27">
        <f t="shared" si="1354"/>
        <v>0</v>
      </c>
      <c r="YA59" s="27">
        <f t="shared" si="1355"/>
        <v>0</v>
      </c>
      <c r="YB59" s="27">
        <f t="shared" si="1356"/>
        <v>0</v>
      </c>
      <c r="YC59" s="27">
        <f t="shared" si="1357"/>
        <v>0</v>
      </c>
      <c r="YD59" s="27">
        <f t="shared" si="1358"/>
        <v>0</v>
      </c>
      <c r="YE59" s="27">
        <f t="shared" si="1359"/>
        <v>0</v>
      </c>
      <c r="YF59" s="27">
        <f t="shared" si="1360"/>
        <v>0</v>
      </c>
      <c r="YG59" s="27">
        <f t="shared" si="1361"/>
        <v>0</v>
      </c>
      <c r="YH59" s="27">
        <f t="shared" si="1362"/>
        <v>0</v>
      </c>
      <c r="YI59" s="27">
        <f t="shared" si="1363"/>
        <v>0</v>
      </c>
      <c r="YJ59" s="27">
        <f t="shared" si="1364"/>
        <v>0</v>
      </c>
      <c r="YL59" s="28">
        <f t="shared" si="1365"/>
        <v>541</v>
      </c>
      <c r="YM59" s="28">
        <f t="shared" si="1366"/>
        <v>0</v>
      </c>
      <c r="YN59" s="28">
        <f t="shared" si="1367"/>
        <v>122</v>
      </c>
      <c r="YO59" s="28">
        <f t="shared" si="1368"/>
        <v>0</v>
      </c>
      <c r="YP59" s="28">
        <f t="shared" si="1369"/>
        <v>0</v>
      </c>
      <c r="YQ59" s="28">
        <f t="shared" si="1370"/>
        <v>602</v>
      </c>
      <c r="YT59" s="27" t="str">
        <f t="shared" si="1371"/>
        <v>17</v>
      </c>
      <c r="YU59" s="27" t="str">
        <f t="shared" si="1372"/>
        <v>42</v>
      </c>
      <c r="YV59" s="27" t="str">
        <f t="shared" si="1373"/>
        <v>13</v>
      </c>
      <c r="YW59" s="27">
        <f t="shared" si="1374"/>
        <v>0</v>
      </c>
      <c r="YX59" s="27" t="str">
        <f t="shared" si="1375"/>
        <v>48</v>
      </c>
      <c r="YY59" s="27" t="str">
        <f t="shared" si="1376"/>
        <v>84</v>
      </c>
      <c r="YZ59" s="27">
        <f t="shared" si="1377"/>
        <v>0</v>
      </c>
      <c r="ZA59" s="27">
        <f t="shared" si="1378"/>
        <v>0</v>
      </c>
      <c r="ZB59" s="27">
        <f t="shared" si="1379"/>
        <v>0</v>
      </c>
      <c r="ZC59" s="27">
        <f t="shared" si="1380"/>
        <v>0</v>
      </c>
      <c r="ZD59" s="27" t="str">
        <f t="shared" si="1381"/>
        <v>74</v>
      </c>
      <c r="ZE59" s="27" t="str">
        <f t="shared" si="1382"/>
        <v>78</v>
      </c>
      <c r="ZF59" s="27">
        <f t="shared" si="1383"/>
        <v>0</v>
      </c>
      <c r="ZG59" s="27">
        <f t="shared" si="1384"/>
        <v>0</v>
      </c>
      <c r="ZH59" s="27" t="str">
        <f t="shared" si="1385"/>
        <v>48</v>
      </c>
      <c r="ZI59" s="27">
        <f t="shared" si="1386"/>
        <v>0</v>
      </c>
      <c r="ZJ59" s="27">
        <f t="shared" si="1387"/>
        <v>0</v>
      </c>
      <c r="ZK59" s="27">
        <f t="shared" si="1388"/>
        <v>0</v>
      </c>
      <c r="ZL59" s="27">
        <f t="shared" si="1389"/>
        <v>0</v>
      </c>
      <c r="ZM59" s="27">
        <f t="shared" si="1390"/>
        <v>0</v>
      </c>
      <c r="ZN59" s="27" t="str">
        <f t="shared" si="1391"/>
        <v>35</v>
      </c>
      <c r="ZO59" s="27">
        <f t="shared" si="1392"/>
        <v>0</v>
      </c>
      <c r="ZP59" s="27">
        <f t="shared" si="1393"/>
        <v>0</v>
      </c>
      <c r="ZQ59" s="27" t="str">
        <f t="shared" si="1394"/>
        <v>31</v>
      </c>
      <c r="ZR59" s="27">
        <f t="shared" si="1395"/>
        <v>0</v>
      </c>
      <c r="ZS59" s="27">
        <f t="shared" si="1396"/>
        <v>0</v>
      </c>
      <c r="ZT59" s="27" t="str">
        <f t="shared" si="1397"/>
        <v>43</v>
      </c>
      <c r="ZU59" s="27">
        <f t="shared" si="1398"/>
        <v>0</v>
      </c>
      <c r="ZV59" s="27">
        <f t="shared" si="1399"/>
        <v>0</v>
      </c>
      <c r="ZW59" s="27" t="str">
        <f t="shared" si="1400"/>
        <v>65</v>
      </c>
      <c r="ZX59" s="27">
        <f t="shared" si="1401"/>
        <v>0</v>
      </c>
      <c r="ZY59" s="27">
        <f t="shared" si="1402"/>
        <v>0</v>
      </c>
      <c r="ZZ59" s="27" t="str">
        <f t="shared" si="1403"/>
        <v>58</v>
      </c>
      <c r="AAA59" s="27">
        <f t="shared" si="1404"/>
        <v>0</v>
      </c>
      <c r="AAB59" s="27">
        <f t="shared" si="1405"/>
        <v>0</v>
      </c>
      <c r="AAC59" s="27" t="str">
        <f t="shared" si="1406"/>
        <v>27</v>
      </c>
      <c r="AAD59" s="27">
        <f t="shared" si="1407"/>
        <v>0</v>
      </c>
      <c r="AAE59" s="27">
        <f t="shared" si="1408"/>
        <v>0</v>
      </c>
      <c r="AAF59" s="27">
        <f t="shared" si="1409"/>
        <v>0</v>
      </c>
      <c r="AAG59" s="27">
        <f t="shared" si="1410"/>
        <v>0</v>
      </c>
      <c r="AAH59" s="27">
        <f t="shared" si="1411"/>
        <v>0</v>
      </c>
      <c r="AAI59" s="27">
        <f t="shared" si="1412"/>
        <v>0</v>
      </c>
      <c r="AAJ59" s="27">
        <f t="shared" si="1413"/>
        <v>0</v>
      </c>
      <c r="AAK59" s="27">
        <f t="shared" si="1414"/>
        <v>0</v>
      </c>
      <c r="AAL59" s="27">
        <f t="shared" si="1415"/>
        <v>0</v>
      </c>
      <c r="AAM59" s="27">
        <f t="shared" si="1416"/>
        <v>0</v>
      </c>
      <c r="AAN59" s="27">
        <f t="shared" si="1417"/>
        <v>0</v>
      </c>
      <c r="AAO59" s="27">
        <f t="shared" si="1418"/>
        <v>0</v>
      </c>
      <c r="AAP59" s="27">
        <f t="shared" si="1419"/>
        <v>0</v>
      </c>
      <c r="AAQ59" s="27">
        <f t="shared" si="1420"/>
        <v>0</v>
      </c>
      <c r="AAR59" s="27">
        <f t="shared" si="1421"/>
        <v>0</v>
      </c>
      <c r="AAS59" s="27">
        <f t="shared" si="1422"/>
        <v>0</v>
      </c>
      <c r="AAT59" s="27">
        <f t="shared" si="1423"/>
        <v>0</v>
      </c>
      <c r="AAU59" s="27">
        <f t="shared" si="1424"/>
        <v>0</v>
      </c>
      <c r="AAV59" s="27">
        <f t="shared" si="1425"/>
        <v>0</v>
      </c>
      <c r="AAW59" s="27">
        <f t="shared" si="1426"/>
        <v>0</v>
      </c>
      <c r="AAX59" s="27">
        <f t="shared" si="1427"/>
        <v>0</v>
      </c>
      <c r="AAY59" s="27">
        <f t="shared" si="1428"/>
        <v>0</v>
      </c>
      <c r="AAZ59" s="27">
        <f t="shared" si="1429"/>
        <v>0</v>
      </c>
      <c r="ABA59" s="27">
        <f t="shared" si="1430"/>
        <v>0</v>
      </c>
      <c r="ABB59" s="27">
        <f t="shared" si="1431"/>
        <v>0</v>
      </c>
      <c r="ABC59" s="27">
        <f t="shared" si="1432"/>
        <v>0</v>
      </c>
      <c r="ABD59" s="27">
        <f t="shared" si="1433"/>
        <v>0</v>
      </c>
      <c r="ABE59" s="27">
        <f t="shared" si="1434"/>
        <v>0</v>
      </c>
      <c r="ABF59" s="27">
        <f t="shared" si="1435"/>
        <v>0</v>
      </c>
      <c r="ABG59" s="27">
        <f t="shared" si="1436"/>
        <v>0</v>
      </c>
      <c r="ABH59" s="27">
        <f t="shared" si="1437"/>
        <v>0</v>
      </c>
      <c r="ABI59" s="27">
        <f t="shared" si="1438"/>
        <v>0</v>
      </c>
      <c r="ABJ59" s="27">
        <f t="shared" si="1439"/>
        <v>0</v>
      </c>
      <c r="ABK59" s="27">
        <f t="shared" si="1440"/>
        <v>0</v>
      </c>
      <c r="ABL59" s="27">
        <f t="shared" si="1441"/>
        <v>0</v>
      </c>
      <c r="ABM59" s="27">
        <f t="shared" si="1442"/>
        <v>0</v>
      </c>
      <c r="ABN59" s="27">
        <f t="shared" si="1443"/>
        <v>0</v>
      </c>
      <c r="ABO59" s="27">
        <f t="shared" si="1444"/>
        <v>0</v>
      </c>
      <c r="ABP59" s="27">
        <f t="shared" si="1445"/>
        <v>0</v>
      </c>
      <c r="ABQ59" s="27">
        <f t="shared" si="1446"/>
        <v>0</v>
      </c>
      <c r="ABR59" s="27">
        <f t="shared" si="1447"/>
        <v>0</v>
      </c>
      <c r="ABS59" s="27">
        <f t="shared" si="1448"/>
        <v>0</v>
      </c>
      <c r="ABT59" s="27">
        <f t="shared" si="1449"/>
        <v>0</v>
      </c>
      <c r="ABU59" s="27">
        <f t="shared" si="1450"/>
        <v>0</v>
      </c>
      <c r="ABV59" s="27">
        <f t="shared" si="1451"/>
        <v>0</v>
      </c>
      <c r="ABW59" s="27">
        <f t="shared" si="1452"/>
        <v>0</v>
      </c>
      <c r="ABY59" s="28">
        <f t="shared" si="1453"/>
        <v>610.5</v>
      </c>
      <c r="ABZ59" s="28">
        <f t="shared" si="1454"/>
        <v>0</v>
      </c>
      <c r="ACA59" s="28">
        <f t="shared" si="1455"/>
        <v>128.4</v>
      </c>
      <c r="ACB59" s="28">
        <f t="shared" si="1456"/>
        <v>0</v>
      </c>
      <c r="ACC59" s="28">
        <f t="shared" si="1457"/>
        <v>0</v>
      </c>
      <c r="ACD59" s="28">
        <f t="shared" si="1458"/>
        <v>674.7</v>
      </c>
      <c r="ACG59" s="27" t="str">
        <f t="shared" si="1459"/>
        <v>85.4</v>
      </c>
      <c r="ACH59" s="27" t="str">
        <f t="shared" si="1460"/>
        <v>14.2</v>
      </c>
      <c r="ACI59" s="27" t="str">
        <f t="shared" si="1461"/>
        <v>139.6</v>
      </c>
      <c r="ACJ59" s="27">
        <f t="shared" si="1462"/>
        <v>0</v>
      </c>
      <c r="ACK59" s="27" t="str">
        <f t="shared" si="1463"/>
        <v>102.4</v>
      </c>
      <c r="ACL59" s="27" t="str">
        <f t="shared" si="1464"/>
        <v>41.6</v>
      </c>
      <c r="ACM59" s="27">
        <f t="shared" si="1465"/>
        <v>0</v>
      </c>
      <c r="ACN59" s="27">
        <f t="shared" si="1466"/>
        <v>0</v>
      </c>
      <c r="ACO59" s="27">
        <f t="shared" si="1467"/>
        <v>0</v>
      </c>
      <c r="ACP59" s="27">
        <f t="shared" si="1468"/>
        <v>0</v>
      </c>
      <c r="ACQ59" s="27" t="str">
        <f t="shared" si="1469"/>
        <v>26</v>
      </c>
      <c r="ACR59" s="27" t="str">
        <f t="shared" si="1470"/>
        <v>31.5</v>
      </c>
      <c r="ACS59" s="27">
        <f t="shared" si="1471"/>
        <v>0</v>
      </c>
      <c r="ACT59" s="27">
        <f t="shared" si="1472"/>
        <v>0</v>
      </c>
      <c r="ACU59" s="27" t="str">
        <f t="shared" si="1473"/>
        <v>11.8</v>
      </c>
      <c r="ACV59" s="27">
        <f t="shared" si="1474"/>
        <v>0</v>
      </c>
      <c r="ACW59" s="27">
        <f t="shared" si="1475"/>
        <v>0</v>
      </c>
      <c r="ACX59" s="27">
        <f t="shared" si="1476"/>
        <v>0</v>
      </c>
      <c r="ACY59" s="27">
        <f t="shared" si="1477"/>
        <v>0</v>
      </c>
      <c r="ACZ59" s="27">
        <f t="shared" si="1478"/>
        <v>0</v>
      </c>
      <c r="ADA59" s="27" t="str">
        <f t="shared" si="1479"/>
        <v>34.4</v>
      </c>
      <c r="ADB59" s="27">
        <f t="shared" si="1480"/>
        <v>0</v>
      </c>
      <c r="ADC59" s="27">
        <f t="shared" si="1481"/>
        <v>0</v>
      </c>
      <c r="ADD59" s="27" t="str">
        <f t="shared" si="1482"/>
        <v>57.4</v>
      </c>
      <c r="ADE59" s="27">
        <f t="shared" si="1483"/>
        <v>0</v>
      </c>
      <c r="ADF59" s="27">
        <f t="shared" si="1484"/>
        <v>0</v>
      </c>
      <c r="ADG59" s="27" t="str">
        <f t="shared" si="1485"/>
        <v>71.2</v>
      </c>
      <c r="ADH59" s="27">
        <f t="shared" si="1486"/>
        <v>0</v>
      </c>
      <c r="ADI59" s="27">
        <f t="shared" si="1487"/>
        <v>0</v>
      </c>
      <c r="ADJ59" s="27" t="str">
        <f t="shared" si="1488"/>
        <v>49.8</v>
      </c>
      <c r="ADK59" s="27">
        <f t="shared" si="1489"/>
        <v>0</v>
      </c>
      <c r="ADL59" s="27">
        <f t="shared" si="1490"/>
        <v>0</v>
      </c>
      <c r="ADM59" s="27" t="str">
        <f t="shared" si="1491"/>
        <v>19.1</v>
      </c>
      <c r="ADN59" s="27">
        <f t="shared" si="1492"/>
        <v>0</v>
      </c>
      <c r="ADO59" s="27">
        <f t="shared" si="1493"/>
        <v>0</v>
      </c>
      <c r="ADP59" s="27" t="str">
        <f t="shared" si="1494"/>
        <v>54.5</v>
      </c>
      <c r="ADQ59" s="27">
        <f t="shared" si="1495"/>
        <v>0</v>
      </c>
      <c r="ADR59" s="27">
        <f t="shared" si="1496"/>
        <v>0</v>
      </c>
      <c r="ADS59" s="27">
        <f t="shared" si="1497"/>
        <v>0</v>
      </c>
      <c r="ADT59" s="27">
        <f t="shared" si="1498"/>
        <v>0</v>
      </c>
      <c r="ADU59" s="27">
        <f t="shared" si="1499"/>
        <v>0</v>
      </c>
      <c r="ADV59" s="27">
        <f t="shared" si="1500"/>
        <v>0</v>
      </c>
      <c r="ADW59" s="27">
        <f t="shared" si="1501"/>
        <v>0</v>
      </c>
      <c r="ADX59" s="27">
        <f t="shared" si="1502"/>
        <v>0</v>
      </c>
      <c r="ADY59" s="27">
        <f t="shared" si="1503"/>
        <v>0</v>
      </c>
      <c r="ADZ59" s="27">
        <f t="shared" si="1504"/>
        <v>0</v>
      </c>
      <c r="AEA59" s="27">
        <f t="shared" si="1505"/>
        <v>0</v>
      </c>
      <c r="AEB59" s="27">
        <f t="shared" si="1506"/>
        <v>0</v>
      </c>
      <c r="AEC59" s="27">
        <f t="shared" si="1507"/>
        <v>0</v>
      </c>
      <c r="AED59" s="27">
        <f t="shared" si="1508"/>
        <v>0</v>
      </c>
      <c r="AEE59" s="27">
        <f t="shared" si="1509"/>
        <v>0</v>
      </c>
      <c r="AEF59" s="27">
        <f t="shared" si="1510"/>
        <v>0</v>
      </c>
      <c r="AEG59" s="27">
        <f t="shared" si="1511"/>
        <v>0</v>
      </c>
      <c r="AEH59" s="27">
        <f t="shared" si="1512"/>
        <v>0</v>
      </c>
      <c r="AEI59" s="27">
        <f t="shared" si="1513"/>
        <v>0</v>
      </c>
      <c r="AEJ59" s="27">
        <f t="shared" si="1514"/>
        <v>0</v>
      </c>
      <c r="AEK59" s="27">
        <f t="shared" si="1515"/>
        <v>0</v>
      </c>
      <c r="AEL59" s="27">
        <f t="shared" si="1516"/>
        <v>0</v>
      </c>
      <c r="AEM59" s="27">
        <f t="shared" si="1517"/>
        <v>0</v>
      </c>
      <c r="AEN59" s="27">
        <f t="shared" si="1518"/>
        <v>0</v>
      </c>
      <c r="AEO59" s="27">
        <f t="shared" si="1519"/>
        <v>0</v>
      </c>
      <c r="AEP59" s="27">
        <f t="shared" si="1520"/>
        <v>0</v>
      </c>
      <c r="AEQ59" s="27">
        <f t="shared" si="1521"/>
        <v>0</v>
      </c>
      <c r="AER59" s="27">
        <f t="shared" si="1522"/>
        <v>0</v>
      </c>
      <c r="AES59" s="27">
        <f t="shared" si="1523"/>
        <v>0</v>
      </c>
      <c r="AET59" s="27">
        <f t="shared" si="1524"/>
        <v>0</v>
      </c>
      <c r="AEU59" s="27">
        <f t="shared" si="1525"/>
        <v>0</v>
      </c>
      <c r="AEV59" s="27">
        <f t="shared" si="1526"/>
        <v>0</v>
      </c>
      <c r="AEW59" s="27">
        <f t="shared" si="1527"/>
        <v>0</v>
      </c>
      <c r="AEX59" s="27">
        <f t="shared" si="1528"/>
        <v>0</v>
      </c>
      <c r="AEY59" s="27">
        <f t="shared" si="1529"/>
        <v>0</v>
      </c>
      <c r="AEZ59" s="27">
        <f t="shared" si="1530"/>
        <v>0</v>
      </c>
      <c r="AFA59" s="27">
        <f t="shared" si="1531"/>
        <v>0</v>
      </c>
      <c r="AFB59" s="27">
        <f t="shared" si="1532"/>
        <v>0</v>
      </c>
      <c r="AFC59" s="27">
        <f t="shared" si="1533"/>
        <v>0</v>
      </c>
      <c r="AFD59" s="27">
        <f t="shared" si="1534"/>
        <v>0</v>
      </c>
      <c r="AFE59" s="27">
        <f t="shared" si="1535"/>
        <v>0</v>
      </c>
      <c r="AFF59" s="27">
        <f t="shared" si="1536"/>
        <v>0</v>
      </c>
      <c r="AFG59" s="27">
        <f t="shared" si="1537"/>
        <v>0</v>
      </c>
      <c r="AFH59" s="27">
        <f t="shared" si="1538"/>
        <v>0</v>
      </c>
      <c r="AFI59" s="27">
        <f t="shared" si="1539"/>
        <v>0</v>
      </c>
      <c r="AFJ59" s="27">
        <f t="shared" si="1540"/>
        <v>0</v>
      </c>
      <c r="AFL59" s="28">
        <f t="shared" si="892"/>
        <v>17.03125</v>
      </c>
      <c r="AFM59" s="28">
        <v>17.03125</v>
      </c>
      <c r="AFN59" s="27">
        <v>6</v>
      </c>
      <c r="AFO59" s="27">
        <f t="shared" si="1541"/>
        <v>6</v>
      </c>
      <c r="AFP59" s="27">
        <f t="shared" si="1542"/>
        <v>6</v>
      </c>
      <c r="AFQ59" s="27">
        <f t="shared" si="1543"/>
        <v>6</v>
      </c>
      <c r="AFR59" s="27">
        <f t="shared" si="1544"/>
        <v>0</v>
      </c>
      <c r="AFS59" s="27">
        <f t="shared" si="1545"/>
        <v>4</v>
      </c>
      <c r="AFT59" s="27">
        <f t="shared" si="1546"/>
        <v>7</v>
      </c>
      <c r="AFU59" s="27">
        <f t="shared" si="1547"/>
        <v>0</v>
      </c>
      <c r="AFV59" s="27">
        <f t="shared" si="1548"/>
        <v>0</v>
      </c>
      <c r="AFW59" s="27">
        <f t="shared" si="1549"/>
        <v>0</v>
      </c>
      <c r="AFX59" s="27">
        <f t="shared" si="1550"/>
        <v>0</v>
      </c>
      <c r="AFY59" s="27">
        <f t="shared" si="1551"/>
        <v>2</v>
      </c>
      <c r="AFZ59" s="27">
        <f t="shared" si="1552"/>
        <v>6</v>
      </c>
      <c r="AGA59" s="27">
        <f t="shared" si="1553"/>
        <v>0</v>
      </c>
      <c r="AGB59" s="27">
        <f t="shared" si="1554"/>
        <v>0</v>
      </c>
      <c r="AGC59" s="27">
        <f t="shared" si="1555"/>
        <v>6</v>
      </c>
      <c r="AGD59" s="27">
        <f t="shared" si="1556"/>
        <v>0</v>
      </c>
      <c r="AGE59" s="27">
        <f t="shared" si="1557"/>
        <v>0</v>
      </c>
      <c r="AGF59" s="27">
        <f t="shared" si="1558"/>
        <v>0</v>
      </c>
      <c r="AGG59" s="27">
        <f t="shared" si="1559"/>
        <v>0</v>
      </c>
      <c r="AGH59" s="27">
        <f t="shared" si="1560"/>
        <v>0</v>
      </c>
      <c r="AGI59" s="27">
        <f t="shared" si="1561"/>
        <v>6</v>
      </c>
      <c r="AGJ59" s="27">
        <f t="shared" si="1562"/>
        <v>0</v>
      </c>
      <c r="AGK59" s="27">
        <f t="shared" si="1563"/>
        <v>0</v>
      </c>
      <c r="AGL59" s="27">
        <f t="shared" si="1564"/>
        <v>6</v>
      </c>
      <c r="AGM59" s="27">
        <f t="shared" si="1565"/>
        <v>0</v>
      </c>
      <c r="AGN59" s="27">
        <f t="shared" si="1566"/>
        <v>0</v>
      </c>
      <c r="AGO59" s="27">
        <f t="shared" si="1567"/>
        <v>6</v>
      </c>
      <c r="AGP59" s="27">
        <f t="shared" si="1568"/>
        <v>0</v>
      </c>
      <c r="AGQ59" s="27">
        <f t="shared" si="1569"/>
        <v>0</v>
      </c>
      <c r="AGR59" s="27">
        <f t="shared" si="1570"/>
        <v>6</v>
      </c>
      <c r="AGS59" s="27">
        <f t="shared" si="1571"/>
        <v>0</v>
      </c>
      <c r="AGT59" s="27">
        <f t="shared" si="1572"/>
        <v>0</v>
      </c>
      <c r="AGU59" s="27">
        <f t="shared" si="1573"/>
        <v>6</v>
      </c>
      <c r="AGV59" s="27">
        <f t="shared" si="1574"/>
        <v>0</v>
      </c>
      <c r="AGW59" s="27">
        <f t="shared" si="1575"/>
        <v>0</v>
      </c>
      <c r="AGX59" s="27">
        <f t="shared" si="1576"/>
        <v>6</v>
      </c>
      <c r="AGY59" s="27">
        <f t="shared" si="1577"/>
        <v>0</v>
      </c>
      <c r="AGZ59" s="27">
        <f t="shared" si="1578"/>
        <v>0</v>
      </c>
      <c r="AHA59" s="27">
        <f t="shared" si="1579"/>
        <v>0</v>
      </c>
      <c r="AHB59" s="27">
        <f t="shared" si="1580"/>
        <v>0</v>
      </c>
      <c r="AHC59" s="27">
        <f t="shared" si="1581"/>
        <v>0</v>
      </c>
      <c r="AHD59" s="27">
        <f t="shared" si="1582"/>
        <v>0</v>
      </c>
      <c r="AHE59" s="27">
        <f t="shared" si="1583"/>
        <v>0</v>
      </c>
      <c r="AHF59" s="27">
        <f t="shared" si="1584"/>
        <v>0</v>
      </c>
      <c r="AHG59" s="27">
        <f t="shared" si="1585"/>
        <v>0</v>
      </c>
      <c r="AHH59" s="27">
        <f t="shared" si="1586"/>
        <v>0</v>
      </c>
      <c r="AHI59" s="27">
        <f t="shared" si="1587"/>
        <v>0</v>
      </c>
      <c r="AHJ59" s="27">
        <f t="shared" si="1588"/>
        <v>0</v>
      </c>
      <c r="AHK59" s="27">
        <f t="shared" si="1589"/>
        <v>0</v>
      </c>
      <c r="AHL59" s="27">
        <f t="shared" si="1590"/>
        <v>0</v>
      </c>
      <c r="AHM59" s="27">
        <f t="shared" si="1591"/>
        <v>0</v>
      </c>
      <c r="AHN59" s="27">
        <f t="shared" si="1592"/>
        <v>0</v>
      </c>
      <c r="AHO59" s="27">
        <f t="shared" si="1593"/>
        <v>0</v>
      </c>
      <c r="AHP59" s="27">
        <f t="shared" si="1594"/>
        <v>0</v>
      </c>
      <c r="AHQ59" s="27">
        <f t="shared" si="1595"/>
        <v>0</v>
      </c>
      <c r="AHR59" s="27">
        <f t="shared" si="1596"/>
        <v>0</v>
      </c>
      <c r="AHS59" s="27">
        <f t="shared" si="1597"/>
        <v>0</v>
      </c>
      <c r="AHT59" s="27">
        <f t="shared" si="1598"/>
        <v>0</v>
      </c>
      <c r="AHU59" s="27">
        <f t="shared" si="1599"/>
        <v>0</v>
      </c>
      <c r="AHV59" s="27">
        <f t="shared" si="1600"/>
        <v>0</v>
      </c>
      <c r="AHW59" s="27">
        <f t="shared" si="1601"/>
        <v>0</v>
      </c>
      <c r="AHX59" s="27">
        <f t="shared" si="1602"/>
        <v>0</v>
      </c>
      <c r="AHY59" s="27">
        <f t="shared" si="1603"/>
        <v>0</v>
      </c>
      <c r="AHZ59" s="27">
        <f t="shared" si="1604"/>
        <v>0</v>
      </c>
      <c r="AIA59" s="27">
        <f t="shared" si="1605"/>
        <v>0</v>
      </c>
      <c r="AIB59" s="27">
        <f t="shared" si="1606"/>
        <v>0</v>
      </c>
      <c r="AIC59" s="27">
        <f t="shared" si="1607"/>
        <v>0</v>
      </c>
      <c r="AID59" s="27">
        <f t="shared" si="1608"/>
        <v>0</v>
      </c>
      <c r="AIE59" s="27">
        <f t="shared" si="1609"/>
        <v>0</v>
      </c>
      <c r="AIF59" s="27">
        <f t="shared" si="1610"/>
        <v>0</v>
      </c>
      <c r="AIG59" s="27">
        <f t="shared" si="1611"/>
        <v>0</v>
      </c>
      <c r="AIH59" s="27">
        <f t="shared" si="1612"/>
        <v>0</v>
      </c>
      <c r="AII59" s="27">
        <f t="shared" si="1613"/>
        <v>0</v>
      </c>
      <c r="AIJ59" s="27">
        <f t="shared" si="1614"/>
        <v>0</v>
      </c>
      <c r="AIK59" s="27">
        <f t="shared" si="1615"/>
        <v>0</v>
      </c>
      <c r="AIL59" s="27">
        <f t="shared" si="1616"/>
        <v>0</v>
      </c>
      <c r="AIM59" s="27">
        <f t="shared" si="1617"/>
        <v>0</v>
      </c>
      <c r="AIN59" s="27">
        <f t="shared" si="1618"/>
        <v>0</v>
      </c>
      <c r="AIO59" s="27">
        <f t="shared" si="1619"/>
        <v>0</v>
      </c>
      <c r="AIP59" s="27">
        <f t="shared" si="1620"/>
        <v>0</v>
      </c>
      <c r="AIQ59" s="27">
        <f t="shared" si="1621"/>
        <v>0</v>
      </c>
      <c r="AIR59" s="27">
        <f t="shared" si="1622"/>
        <v>0</v>
      </c>
      <c r="AIT59" s="27">
        <v>1</v>
      </c>
      <c r="AIU59" s="27">
        <v>1</v>
      </c>
      <c r="AIV59" s="27">
        <v>1</v>
      </c>
      <c r="AIW59" s="27">
        <f t="shared" si="1623"/>
        <v>0</v>
      </c>
      <c r="AIX59" s="27">
        <f t="shared" si="1624"/>
        <v>4</v>
      </c>
      <c r="AIY59" s="27">
        <f t="shared" si="1625"/>
        <v>4</v>
      </c>
      <c r="AIZ59" s="27">
        <f t="shared" si="1626"/>
        <v>0</v>
      </c>
      <c r="AJA59" s="27">
        <f t="shared" si="1627"/>
        <v>0</v>
      </c>
      <c r="AJB59" s="27">
        <f t="shared" si="1628"/>
        <v>0</v>
      </c>
      <c r="AJC59" s="27">
        <f t="shared" si="1629"/>
        <v>0</v>
      </c>
      <c r="AJD59" s="27">
        <f t="shared" si="1630"/>
        <v>0.5</v>
      </c>
      <c r="AJE59" s="27">
        <f t="shared" si="1631"/>
        <v>4</v>
      </c>
      <c r="AJF59" s="27">
        <f t="shared" si="1632"/>
        <v>0</v>
      </c>
      <c r="AJG59" s="27">
        <f t="shared" si="1633"/>
        <v>0</v>
      </c>
      <c r="AJH59" s="27">
        <f t="shared" si="1634"/>
        <v>0.25</v>
      </c>
      <c r="AJI59" s="27">
        <f t="shared" si="1635"/>
        <v>0</v>
      </c>
      <c r="AJJ59" s="27">
        <f t="shared" si="1636"/>
        <v>0</v>
      </c>
      <c r="AJK59" s="27">
        <f t="shared" si="1637"/>
        <v>0</v>
      </c>
      <c r="AJL59" s="27">
        <f t="shared" si="1638"/>
        <v>0</v>
      </c>
      <c r="AJM59" s="27">
        <f t="shared" si="1639"/>
        <v>0</v>
      </c>
      <c r="AJN59" s="27">
        <f t="shared" si="1640"/>
        <v>3.125E-2</v>
      </c>
      <c r="AJO59" s="27">
        <f t="shared" si="1641"/>
        <v>0</v>
      </c>
      <c r="AJP59" s="27">
        <f t="shared" si="1642"/>
        <v>0</v>
      </c>
      <c r="AJQ59" s="27">
        <f t="shared" si="1643"/>
        <v>0.25</v>
      </c>
      <c r="AJR59" s="27">
        <f t="shared" si="1644"/>
        <v>0</v>
      </c>
      <c r="AJS59" s="27">
        <f t="shared" si="1645"/>
        <v>0</v>
      </c>
      <c r="AJT59" s="27">
        <f t="shared" si="1646"/>
        <v>0.25</v>
      </c>
      <c r="AJU59" s="27">
        <f t="shared" si="1647"/>
        <v>0</v>
      </c>
      <c r="AJV59" s="27">
        <f t="shared" si="1648"/>
        <v>0</v>
      </c>
      <c r="AJW59" s="27">
        <f t="shared" si="1649"/>
        <v>0.25</v>
      </c>
      <c r="AJX59" s="27">
        <f t="shared" si="1650"/>
        <v>0</v>
      </c>
      <c r="AJY59" s="27">
        <f t="shared" si="1651"/>
        <v>0</v>
      </c>
      <c r="AJZ59" s="27">
        <f t="shared" si="1652"/>
        <v>0.25</v>
      </c>
      <c r="AKA59" s="27">
        <f t="shared" si="1653"/>
        <v>0</v>
      </c>
      <c r="AKB59" s="27">
        <f t="shared" si="1654"/>
        <v>0</v>
      </c>
      <c r="AKC59" s="27">
        <f t="shared" si="1655"/>
        <v>0.25</v>
      </c>
      <c r="AKD59" s="27">
        <f t="shared" si="1656"/>
        <v>0</v>
      </c>
      <c r="AKE59" s="27">
        <f t="shared" si="1657"/>
        <v>0</v>
      </c>
      <c r="AKF59" s="27">
        <f t="shared" si="1658"/>
        <v>0</v>
      </c>
      <c r="AKG59" s="27">
        <f t="shared" si="1659"/>
        <v>0</v>
      </c>
      <c r="AKH59" s="27">
        <f t="shared" si="1660"/>
        <v>0</v>
      </c>
      <c r="AKI59" s="27">
        <f t="shared" si="1661"/>
        <v>0</v>
      </c>
      <c r="AKJ59" s="27">
        <f t="shared" si="1662"/>
        <v>0</v>
      </c>
      <c r="AKK59" s="27">
        <f t="shared" si="1663"/>
        <v>0</v>
      </c>
      <c r="AKL59" s="27">
        <f t="shared" si="1664"/>
        <v>0</v>
      </c>
      <c r="AKM59" s="27">
        <f t="shared" si="1665"/>
        <v>0</v>
      </c>
      <c r="AKN59" s="27">
        <f t="shared" si="1666"/>
        <v>0</v>
      </c>
      <c r="AKO59" s="27">
        <f t="shared" si="1667"/>
        <v>0</v>
      </c>
      <c r="AKP59" s="27">
        <f t="shared" si="1668"/>
        <v>0</v>
      </c>
      <c r="AKQ59" s="27">
        <f t="shared" si="1669"/>
        <v>0</v>
      </c>
      <c r="AKR59" s="27">
        <f t="shared" si="1670"/>
        <v>0</v>
      </c>
      <c r="AKS59" s="27">
        <f t="shared" si="1671"/>
        <v>0</v>
      </c>
      <c r="AKT59" s="27">
        <f t="shared" si="1672"/>
        <v>0</v>
      </c>
      <c r="AKU59" s="27">
        <f t="shared" si="1673"/>
        <v>0</v>
      </c>
      <c r="AKV59" s="27">
        <f t="shared" si="1674"/>
        <v>0</v>
      </c>
      <c r="AKW59" s="27">
        <f t="shared" si="1675"/>
        <v>0</v>
      </c>
      <c r="AKX59" s="27">
        <f t="shared" si="1676"/>
        <v>0</v>
      </c>
      <c r="AKY59" s="27">
        <f t="shared" si="1677"/>
        <v>0</v>
      </c>
      <c r="AKZ59" s="27">
        <f t="shared" si="1678"/>
        <v>0</v>
      </c>
      <c r="ALA59" s="27">
        <f t="shared" si="1679"/>
        <v>0</v>
      </c>
      <c r="ALB59" s="27">
        <f t="shared" si="1680"/>
        <v>0</v>
      </c>
      <c r="ALC59" s="27">
        <f t="shared" si="1681"/>
        <v>0</v>
      </c>
      <c r="ALD59" s="27">
        <f t="shared" si="1682"/>
        <v>0</v>
      </c>
      <c r="ALE59" s="27">
        <f t="shared" si="1683"/>
        <v>0</v>
      </c>
      <c r="ALF59" s="27">
        <f t="shared" si="1684"/>
        <v>0</v>
      </c>
      <c r="ALG59" s="27">
        <f t="shared" si="1685"/>
        <v>0</v>
      </c>
      <c r="ALH59" s="27">
        <f t="shared" si="1686"/>
        <v>0</v>
      </c>
      <c r="ALI59" s="27">
        <f t="shared" si="1687"/>
        <v>0</v>
      </c>
      <c r="ALJ59" s="27">
        <f t="shared" si="1688"/>
        <v>0</v>
      </c>
      <c r="ALK59" s="27">
        <f t="shared" si="1689"/>
        <v>0</v>
      </c>
      <c r="ALL59" s="27">
        <f t="shared" si="1690"/>
        <v>0</v>
      </c>
      <c r="ALM59" s="27">
        <f t="shared" si="1691"/>
        <v>0</v>
      </c>
      <c r="ALN59" s="27">
        <f t="shared" si="1692"/>
        <v>0</v>
      </c>
      <c r="ALO59" s="27">
        <f t="shared" si="1693"/>
        <v>0</v>
      </c>
      <c r="ALP59" s="27">
        <f t="shared" si="1694"/>
        <v>0</v>
      </c>
      <c r="ALQ59" s="27">
        <f t="shared" si="1695"/>
        <v>0</v>
      </c>
      <c r="ALR59" s="27">
        <f t="shared" si="1696"/>
        <v>0</v>
      </c>
      <c r="ALS59" s="27">
        <f t="shared" si="1697"/>
        <v>0</v>
      </c>
      <c r="ALT59" s="27">
        <f t="shared" si="1698"/>
        <v>0</v>
      </c>
      <c r="ALU59" s="27">
        <f t="shared" si="1699"/>
        <v>0</v>
      </c>
      <c r="ALV59" s="27">
        <f t="shared" si="1700"/>
        <v>0</v>
      </c>
      <c r="ALW59" s="27">
        <f t="shared" si="1701"/>
        <v>0</v>
      </c>
      <c r="AMK59" s="28">
        <v>1768</v>
      </c>
      <c r="AML59" s="28">
        <f t="shared" si="1702"/>
        <v>1768</v>
      </c>
      <c r="AMN59" s="28">
        <v>1715</v>
      </c>
      <c r="AMO59" s="27" t="str">
        <f t="shared" si="1703"/>
        <v>1730</v>
      </c>
      <c r="AMP59" s="27" t="str">
        <f t="shared" si="1704"/>
        <v>1722</v>
      </c>
      <c r="AMQ59" s="27" t="str">
        <f t="shared" si="1705"/>
        <v>1737</v>
      </c>
      <c r="AMR59" s="27" t="str">
        <f t="shared" si="1706"/>
        <v>1737</v>
      </c>
      <c r="AMS59" s="27" t="str">
        <f t="shared" si="1707"/>
        <v>1764</v>
      </c>
      <c r="AMT59" s="27" t="str">
        <f t="shared" si="1708"/>
        <v>1756</v>
      </c>
      <c r="AMU59" s="27" t="str">
        <f t="shared" si="1709"/>
        <v>1756</v>
      </c>
      <c r="AMV59" s="27" t="str">
        <f t="shared" si="1710"/>
        <v>1756</v>
      </c>
      <c r="AMW59" s="27" t="str">
        <f t="shared" si="1711"/>
        <v>1756</v>
      </c>
      <c r="AMX59" s="27" t="str">
        <f t="shared" si="1712"/>
        <v>1756</v>
      </c>
      <c r="AMY59" s="27" t="str">
        <f t="shared" si="1713"/>
        <v>1747</v>
      </c>
      <c r="AMZ59" s="27" t="str">
        <f t="shared" si="1714"/>
        <v>1735</v>
      </c>
      <c r="ANA59" s="27" t="str">
        <f t="shared" si="1715"/>
        <v>1735</v>
      </c>
      <c r="ANB59" s="27" t="str">
        <f t="shared" si="1716"/>
        <v>1735</v>
      </c>
      <c r="ANC59" s="27" t="str">
        <f t="shared" si="1717"/>
        <v>1723</v>
      </c>
      <c r="AND59" s="27" t="str">
        <f t="shared" si="1718"/>
        <v>1723</v>
      </c>
      <c r="ANE59" s="27" t="str">
        <f t="shared" si="1719"/>
        <v>1723</v>
      </c>
      <c r="ANF59" s="27" t="str">
        <f t="shared" si="1720"/>
        <v>1723</v>
      </c>
      <c r="ANG59" s="27" t="str">
        <f t="shared" si="1721"/>
        <v>1723</v>
      </c>
      <c r="ANH59" s="27" t="str">
        <f t="shared" si="1722"/>
        <v>1723</v>
      </c>
      <c r="ANI59" s="27" t="str">
        <f t="shared" si="1723"/>
        <v>1734</v>
      </c>
      <c r="ANJ59" s="27" t="str">
        <f t="shared" si="1724"/>
        <v>1734</v>
      </c>
      <c r="ANK59" s="27" t="str">
        <f t="shared" si="1725"/>
        <v>1734</v>
      </c>
      <c r="ANL59" s="27" t="str">
        <f t="shared" si="1726"/>
        <v>1747</v>
      </c>
      <c r="ANM59" s="27" t="str">
        <f t="shared" si="1727"/>
        <v>1747</v>
      </c>
      <c r="ANN59" s="27" t="str">
        <f t="shared" si="1728"/>
        <v>1747</v>
      </c>
      <c r="ANO59" s="27" t="str">
        <f t="shared" si="1729"/>
        <v>1766</v>
      </c>
      <c r="ANP59" s="27" t="str">
        <f t="shared" si="1730"/>
        <v>1766</v>
      </c>
      <c r="ANQ59" s="27" t="str">
        <f t="shared" si="1731"/>
        <v>1766</v>
      </c>
      <c r="ANR59" s="27" t="str">
        <f t="shared" si="1732"/>
        <v>1778</v>
      </c>
      <c r="ANS59" s="27" t="str">
        <f t="shared" si="1733"/>
        <v>1778</v>
      </c>
      <c r="ANT59" s="27" t="str">
        <f t="shared" si="1734"/>
        <v>1778</v>
      </c>
      <c r="ANU59" s="27" t="str">
        <f t="shared" si="1735"/>
        <v>1760</v>
      </c>
      <c r="ANV59" s="27" t="str">
        <f t="shared" si="1736"/>
        <v>1760</v>
      </c>
      <c r="ANW59" s="27" t="str">
        <f t="shared" si="1737"/>
        <v>1760</v>
      </c>
      <c r="ANX59" s="27" t="str">
        <f t="shared" si="1738"/>
        <v>1768</v>
      </c>
      <c r="ANY59" s="27" t="str">
        <f t="shared" si="1739"/>
        <v>1768</v>
      </c>
      <c r="ANZ59" s="27" t="str">
        <f t="shared" si="1740"/>
        <v>1768</v>
      </c>
      <c r="AOA59" s="27" t="str">
        <f t="shared" si="1741"/>
        <v>1768</v>
      </c>
      <c r="AOB59" s="27" t="str">
        <f t="shared" si="1742"/>
        <v>1768</v>
      </c>
      <c r="AOC59" s="27" t="str">
        <f t="shared" si="1743"/>
        <v>1768</v>
      </c>
      <c r="AOD59" s="27" t="str">
        <f t="shared" si="1744"/>
        <v>1768</v>
      </c>
      <c r="AOE59" s="27" t="str">
        <f t="shared" si="1745"/>
        <v>1768</v>
      </c>
      <c r="AOF59" s="27" t="str">
        <f t="shared" si="1746"/>
        <v>1768</v>
      </c>
      <c r="AOG59" s="27" t="str">
        <f t="shared" si="1747"/>
        <v>1768</v>
      </c>
      <c r="AOH59" s="27" t="str">
        <f t="shared" si="1748"/>
        <v>1768</v>
      </c>
      <c r="AOI59" s="27" t="str">
        <f t="shared" si="1749"/>
        <v>1768</v>
      </c>
      <c r="AOJ59" s="27" t="str">
        <f t="shared" si="1750"/>
        <v>1768</v>
      </c>
      <c r="AOK59" s="27" t="str">
        <f t="shared" si="1751"/>
        <v>1768</v>
      </c>
      <c r="AOL59" s="27" t="str">
        <f t="shared" si="1752"/>
        <v>1768</v>
      </c>
      <c r="AOM59" s="27" t="str">
        <f t="shared" si="1753"/>
        <v>1768</v>
      </c>
      <c r="AON59" s="27" t="str">
        <f t="shared" si="1754"/>
        <v>1768</v>
      </c>
      <c r="AOO59" s="27" t="str">
        <f t="shared" si="1755"/>
        <v>1768</v>
      </c>
      <c r="AOP59" s="27" t="str">
        <f t="shared" si="1756"/>
        <v>1768</v>
      </c>
      <c r="AOQ59" s="27" t="str">
        <f t="shared" si="1757"/>
        <v>1768</v>
      </c>
      <c r="AOR59" s="27" t="str">
        <f t="shared" si="1758"/>
        <v>1768</v>
      </c>
      <c r="AOS59" s="27" t="str">
        <f t="shared" si="1759"/>
        <v>1768</v>
      </c>
      <c r="AOT59" s="27" t="str">
        <f t="shared" si="1760"/>
        <v>1768</v>
      </c>
      <c r="AOU59" s="27" t="str">
        <f t="shared" si="1761"/>
        <v>1768</v>
      </c>
      <c r="AOV59" s="27" t="str">
        <f t="shared" si="1762"/>
        <v>1768</v>
      </c>
      <c r="AOW59" s="27" t="str">
        <f t="shared" si="1763"/>
        <v>1768</v>
      </c>
      <c r="AOX59" s="27" t="str">
        <f t="shared" si="1764"/>
        <v>1768</v>
      </c>
      <c r="AOY59" s="27" t="str">
        <f t="shared" si="1765"/>
        <v>1768</v>
      </c>
      <c r="AOZ59" s="27" t="str">
        <f t="shared" si="1766"/>
        <v>1768</v>
      </c>
      <c r="APA59" s="27" t="str">
        <f t="shared" si="1767"/>
        <v>1768</v>
      </c>
      <c r="APB59" s="27" t="str">
        <f t="shared" si="1768"/>
        <v>1768</v>
      </c>
      <c r="APC59" s="27" t="str">
        <f t="shared" si="1769"/>
        <v>1768</v>
      </c>
      <c r="APD59" s="27" t="str">
        <f t="shared" si="1770"/>
        <v>1768</v>
      </c>
      <c r="APE59" s="27" t="str">
        <f t="shared" si="1771"/>
        <v>1768</v>
      </c>
      <c r="APF59" s="27" t="str">
        <f t="shared" si="1772"/>
        <v>1768</v>
      </c>
      <c r="APG59" s="27" t="str">
        <f t="shared" si="1773"/>
        <v>1768</v>
      </c>
      <c r="APH59" s="27" t="str">
        <f t="shared" si="1774"/>
        <v>1768</v>
      </c>
      <c r="API59" s="27" t="str">
        <f t="shared" si="1775"/>
        <v>1768</v>
      </c>
      <c r="APJ59" s="27" t="str">
        <f t="shared" si="1776"/>
        <v>1768</v>
      </c>
      <c r="APK59" s="27" t="str">
        <f t="shared" si="1777"/>
        <v>1768</v>
      </c>
      <c r="APL59" s="27" t="str">
        <f t="shared" si="1778"/>
        <v>1768</v>
      </c>
      <c r="APM59" s="27" t="str">
        <f t="shared" si="1779"/>
        <v>1768</v>
      </c>
      <c r="APN59" s="27" t="str">
        <f t="shared" si="1780"/>
        <v>1768</v>
      </c>
      <c r="APO59" s="27" t="str">
        <f t="shared" si="1781"/>
        <v>1768</v>
      </c>
      <c r="APP59" s="27" t="str">
        <f t="shared" si="1782"/>
        <v>1768</v>
      </c>
      <c r="APQ59" s="27" t="str">
        <f t="shared" si="1783"/>
        <v>1768</v>
      </c>
      <c r="APR59" s="27" t="str">
        <f t="shared" si="1784"/>
        <v>1768</v>
      </c>
    </row>
    <row r="60" spans="1:1011 1025:1110" x14ac:dyDescent="0.35">
      <c r="A60" s="27">
        <v>47</v>
      </c>
      <c r="B60" s="85" t="s">
        <v>105</v>
      </c>
      <c r="C60" s="91">
        <f>VLOOKUP(A60, Rankings!$A$2:$AN$129, 40, FALSE)</f>
        <v>58</v>
      </c>
      <c r="D60" s="23" t="s">
        <v>378</v>
      </c>
      <c r="I60" s="29">
        <f t="shared" si="893"/>
        <v>14</v>
      </c>
      <c r="L60" s="27" t="s">
        <v>2401</v>
      </c>
      <c r="M60" s="27" t="s">
        <v>2439</v>
      </c>
      <c r="N60" s="27" t="s">
        <v>2703</v>
      </c>
      <c r="O60" s="27" t="s">
        <v>24</v>
      </c>
      <c r="P60" s="27" t="s">
        <v>3123</v>
      </c>
      <c r="Q60" s="27" t="s">
        <v>3158</v>
      </c>
      <c r="R60" s="27" t="s">
        <v>24</v>
      </c>
      <c r="S60" s="27" t="s">
        <v>24</v>
      </c>
      <c r="T60" s="27" t="s">
        <v>3751</v>
      </c>
      <c r="U60" s="27" t="s">
        <v>24</v>
      </c>
      <c r="V60" s="27" t="s">
        <v>4042</v>
      </c>
      <c r="W60" s="27" t="s">
        <v>4128</v>
      </c>
      <c r="X60" s="27" t="s">
        <v>24</v>
      </c>
      <c r="Y60" s="27" t="s">
        <v>24</v>
      </c>
      <c r="Z60" s="27" t="s">
        <v>4512</v>
      </c>
      <c r="AA60" s="27" t="s">
        <v>24</v>
      </c>
      <c r="AB60" s="27" t="s">
        <v>24</v>
      </c>
      <c r="AC60" s="27" t="s">
        <v>24</v>
      </c>
      <c r="AD60" s="27" t="s">
        <v>24</v>
      </c>
      <c r="AE60" s="27" t="s">
        <v>24</v>
      </c>
      <c r="AF60" s="27" t="s">
        <v>5122</v>
      </c>
      <c r="AG60" s="27" t="s">
        <v>24</v>
      </c>
      <c r="AH60" s="27" t="s">
        <v>24</v>
      </c>
      <c r="AI60" s="27" t="s">
        <v>24</v>
      </c>
      <c r="AJ60" s="27" t="s">
        <v>24</v>
      </c>
      <c r="AK60" s="27" t="s">
        <v>24</v>
      </c>
      <c r="AL60" s="27" t="s">
        <v>5789</v>
      </c>
      <c r="AM60" s="27" t="s">
        <v>24</v>
      </c>
      <c r="AN60" s="27" t="s">
        <v>24</v>
      </c>
      <c r="AO60" s="27" t="s">
        <v>6073</v>
      </c>
      <c r="AP60" s="27" t="s">
        <v>24</v>
      </c>
      <c r="AQ60" s="27" t="s">
        <v>24</v>
      </c>
      <c r="AR60" s="27" t="s">
        <v>6317</v>
      </c>
      <c r="AS60" s="27" t="s">
        <v>24</v>
      </c>
      <c r="AT60" s="27" t="s">
        <v>24</v>
      </c>
      <c r="AU60" s="27" t="s">
        <v>6640</v>
      </c>
      <c r="AV60" s="27" t="s">
        <v>24</v>
      </c>
      <c r="AW60" s="27" t="s">
        <v>24</v>
      </c>
      <c r="AX60" s="27" t="s">
        <v>6975</v>
      </c>
      <c r="AY60" s="27" t="s">
        <v>24</v>
      </c>
      <c r="AZ60" s="27" t="s">
        <v>24</v>
      </c>
      <c r="BA60" s="27" t="s">
        <v>24</v>
      </c>
      <c r="BB60" s="27" t="s">
        <v>24</v>
      </c>
      <c r="BC60" s="27" t="s">
        <v>24</v>
      </c>
      <c r="BD60" s="27" t="s">
        <v>24</v>
      </c>
      <c r="BE60" s="27" t="s">
        <v>24</v>
      </c>
      <c r="BF60" s="27" t="s">
        <v>24</v>
      </c>
      <c r="BG60" s="27" t="s">
        <v>24</v>
      </c>
      <c r="BH60" s="27" t="s">
        <v>24</v>
      </c>
      <c r="BI60" s="27" t="s">
        <v>24</v>
      </c>
      <c r="BJ60" s="27" t="s">
        <v>24</v>
      </c>
      <c r="BK60" s="27" t="s">
        <v>24</v>
      </c>
      <c r="BL60" s="27" t="s">
        <v>24</v>
      </c>
      <c r="BM60" s="27" t="s">
        <v>24</v>
      </c>
      <c r="BN60" s="27" t="s">
        <v>24</v>
      </c>
      <c r="BO60" s="27" t="s">
        <v>24</v>
      </c>
      <c r="BP60" s="27" t="s">
        <v>24</v>
      </c>
      <c r="BQ60" s="27" t="s">
        <v>24</v>
      </c>
      <c r="BR60" s="27" t="s">
        <v>24</v>
      </c>
      <c r="BS60" s="27" t="s">
        <v>24</v>
      </c>
      <c r="BT60" s="27" t="s">
        <v>24</v>
      </c>
      <c r="BU60" s="27" t="s">
        <v>24</v>
      </c>
      <c r="BV60" s="27" t="s">
        <v>24</v>
      </c>
      <c r="BW60" s="27" t="s">
        <v>24</v>
      </c>
      <c r="BX60" s="27" t="s">
        <v>24</v>
      </c>
      <c r="BY60" s="27" t="s">
        <v>24</v>
      </c>
      <c r="BZ60" s="27" t="s">
        <v>24</v>
      </c>
      <c r="CA60" s="27" t="s">
        <v>24</v>
      </c>
      <c r="CB60" s="27" t="s">
        <v>24</v>
      </c>
      <c r="CC60" s="27" t="s">
        <v>24</v>
      </c>
      <c r="CD60" s="27" t="s">
        <v>24</v>
      </c>
      <c r="CE60" s="27" t="s">
        <v>24</v>
      </c>
      <c r="CF60" s="27" t="s">
        <v>24</v>
      </c>
      <c r="CG60" s="27" t="s">
        <v>24</v>
      </c>
      <c r="CH60" s="27" t="s">
        <v>24</v>
      </c>
      <c r="CI60" s="27" t="s">
        <v>24</v>
      </c>
      <c r="CJ60" s="27" t="s">
        <v>24</v>
      </c>
      <c r="CK60" s="27" t="s">
        <v>24</v>
      </c>
      <c r="CL60" s="27" t="s">
        <v>24</v>
      </c>
      <c r="CM60" s="27" t="s">
        <v>24</v>
      </c>
      <c r="CN60" s="27" t="s">
        <v>24</v>
      </c>
      <c r="CO60" s="27" t="s">
        <v>24</v>
      </c>
      <c r="CQ60" s="28">
        <f t="shared" si="894"/>
        <v>5</v>
      </c>
      <c r="CR60" s="28">
        <f t="shared" si="895"/>
        <v>1</v>
      </c>
      <c r="CS60" s="28">
        <f t="shared" si="896"/>
        <v>3</v>
      </c>
      <c r="CT60" s="28">
        <f t="shared" si="897"/>
        <v>3</v>
      </c>
      <c r="CU60" s="28">
        <f t="shared" si="898"/>
        <v>4</v>
      </c>
      <c r="CV60" s="28">
        <f t="shared" si="899"/>
        <v>1</v>
      </c>
      <c r="CW60" s="28">
        <f t="shared" si="900"/>
        <v>2</v>
      </c>
      <c r="CX60" s="28">
        <f t="shared" si="901"/>
        <v>2</v>
      </c>
      <c r="CY60" s="28">
        <f t="shared" si="902"/>
        <v>0</v>
      </c>
      <c r="CZ60" s="28">
        <f t="shared" si="903"/>
        <v>0</v>
      </c>
      <c r="DA60" s="28">
        <f t="shared" si="904"/>
        <v>0</v>
      </c>
      <c r="DB60" s="28">
        <f t="shared" si="905"/>
        <v>0</v>
      </c>
      <c r="DC60" s="28">
        <f t="shared" si="906"/>
        <v>0</v>
      </c>
      <c r="DD60" s="28">
        <f t="shared" si="907"/>
        <v>0</v>
      </c>
      <c r="DE60" s="28">
        <f t="shared" si="908"/>
        <v>1</v>
      </c>
      <c r="DF60" s="28">
        <f t="shared" si="909"/>
        <v>1</v>
      </c>
      <c r="DG60" s="28">
        <f t="shared" si="910"/>
        <v>0</v>
      </c>
      <c r="DH60" s="28">
        <f t="shared" si="911"/>
        <v>1</v>
      </c>
      <c r="DI60" s="28">
        <f t="shared" si="912"/>
        <v>0</v>
      </c>
      <c r="DJ60" s="28">
        <f t="shared" si="913"/>
        <v>0</v>
      </c>
      <c r="DK60" s="28">
        <f t="shared" si="914"/>
        <v>0</v>
      </c>
      <c r="DL60" s="28">
        <f t="shared" si="915"/>
        <v>0</v>
      </c>
      <c r="DM60" s="28">
        <f t="shared" si="916"/>
        <v>0</v>
      </c>
      <c r="DN60" s="28">
        <f t="shared" si="917"/>
        <v>0</v>
      </c>
      <c r="DO60" s="28">
        <f t="shared" si="918"/>
        <v>1</v>
      </c>
      <c r="DP60" s="28">
        <f t="shared" si="919"/>
        <v>2</v>
      </c>
      <c r="DR60">
        <f t="shared" si="920"/>
        <v>4</v>
      </c>
      <c r="DS60">
        <f t="shared" si="921"/>
        <v>4</v>
      </c>
      <c r="DT60">
        <f t="shared" si="922"/>
        <v>1</v>
      </c>
      <c r="DU60">
        <f t="shared" si="923"/>
        <v>0</v>
      </c>
      <c r="DV60">
        <f t="shared" si="924"/>
        <v>11</v>
      </c>
      <c r="DW60">
        <f t="shared" si="925"/>
        <v>4</v>
      </c>
      <c r="DX60">
        <f t="shared" si="926"/>
        <v>0</v>
      </c>
      <c r="DY60">
        <f t="shared" si="927"/>
        <v>0</v>
      </c>
      <c r="DZ60">
        <f t="shared" si="928"/>
        <v>3</v>
      </c>
      <c r="EA60">
        <f t="shared" si="929"/>
        <v>0</v>
      </c>
      <c r="EB60">
        <f t="shared" si="930"/>
        <v>12</v>
      </c>
      <c r="EC60">
        <f t="shared" si="931"/>
        <v>3</v>
      </c>
      <c r="ED60">
        <f t="shared" si="932"/>
        <v>0</v>
      </c>
      <c r="EE60">
        <f t="shared" si="933"/>
        <v>0</v>
      </c>
      <c r="EF60">
        <f t="shared" si="934"/>
        <v>3</v>
      </c>
      <c r="EG60">
        <f t="shared" si="935"/>
        <v>0</v>
      </c>
      <c r="EH60">
        <f t="shared" si="936"/>
        <v>0</v>
      </c>
      <c r="EI60">
        <f t="shared" si="937"/>
        <v>0</v>
      </c>
      <c r="EJ60">
        <f t="shared" si="938"/>
        <v>0</v>
      </c>
      <c r="EK60">
        <f t="shared" si="939"/>
        <v>0</v>
      </c>
      <c r="EL60">
        <f t="shared" si="940"/>
        <v>1</v>
      </c>
      <c r="EM60">
        <f t="shared" si="941"/>
        <v>0</v>
      </c>
      <c r="EN60">
        <f t="shared" si="942"/>
        <v>0</v>
      </c>
      <c r="EO60">
        <f t="shared" si="943"/>
        <v>0</v>
      </c>
      <c r="EP60">
        <f t="shared" si="944"/>
        <v>0</v>
      </c>
      <c r="EQ60">
        <f t="shared" si="945"/>
        <v>0</v>
      </c>
      <c r="ER60">
        <f t="shared" si="946"/>
        <v>2</v>
      </c>
      <c r="ES60">
        <f t="shared" si="947"/>
        <v>0</v>
      </c>
      <c r="ET60">
        <f t="shared" si="948"/>
        <v>0</v>
      </c>
      <c r="EU60">
        <f t="shared" si="949"/>
        <v>1</v>
      </c>
      <c r="EV60">
        <f t="shared" si="950"/>
        <v>0</v>
      </c>
      <c r="EW60">
        <f t="shared" si="951"/>
        <v>0</v>
      </c>
      <c r="EX60">
        <f t="shared" si="952"/>
        <v>1</v>
      </c>
      <c r="EY60">
        <f t="shared" si="953"/>
        <v>0</v>
      </c>
      <c r="EZ60">
        <f t="shared" si="954"/>
        <v>0</v>
      </c>
      <c r="FA60">
        <f t="shared" si="955"/>
        <v>1</v>
      </c>
      <c r="FB60">
        <f t="shared" si="956"/>
        <v>0</v>
      </c>
      <c r="FC60">
        <f t="shared" si="957"/>
        <v>0</v>
      </c>
      <c r="FD60">
        <f t="shared" si="958"/>
        <v>14</v>
      </c>
      <c r="FE60">
        <f t="shared" si="959"/>
        <v>0</v>
      </c>
      <c r="FF60">
        <f t="shared" si="960"/>
        <v>0</v>
      </c>
      <c r="FG60">
        <f t="shared" si="961"/>
        <v>0</v>
      </c>
      <c r="FH60">
        <f t="shared" si="962"/>
        <v>0</v>
      </c>
      <c r="FI60">
        <f t="shared" si="963"/>
        <v>0</v>
      </c>
      <c r="FJ60">
        <f t="shared" si="964"/>
        <v>0</v>
      </c>
      <c r="FK60">
        <f t="shared" si="965"/>
        <v>0</v>
      </c>
      <c r="FL60">
        <f t="shared" si="966"/>
        <v>0</v>
      </c>
      <c r="FM60">
        <f t="shared" si="967"/>
        <v>0</v>
      </c>
      <c r="FN60">
        <f t="shared" si="968"/>
        <v>0</v>
      </c>
      <c r="FO60">
        <f t="shared" si="969"/>
        <v>0</v>
      </c>
      <c r="FP60">
        <f t="shared" si="970"/>
        <v>0</v>
      </c>
      <c r="FQ60">
        <f t="shared" si="971"/>
        <v>0</v>
      </c>
      <c r="FR60">
        <f t="shared" si="972"/>
        <v>0</v>
      </c>
      <c r="FS60">
        <f t="shared" si="973"/>
        <v>0</v>
      </c>
      <c r="FT60">
        <f t="shared" si="974"/>
        <v>0</v>
      </c>
      <c r="FU60">
        <f t="shared" si="975"/>
        <v>0</v>
      </c>
      <c r="FV60">
        <f t="shared" si="976"/>
        <v>0</v>
      </c>
      <c r="FW60">
        <f t="shared" si="977"/>
        <v>0</v>
      </c>
      <c r="FX60">
        <f t="shared" si="978"/>
        <v>0</v>
      </c>
      <c r="FY60">
        <f t="shared" si="979"/>
        <v>0</v>
      </c>
      <c r="FZ60">
        <f t="shared" si="980"/>
        <v>0</v>
      </c>
      <c r="GA60">
        <f t="shared" si="981"/>
        <v>0</v>
      </c>
      <c r="GB60">
        <f t="shared" si="982"/>
        <v>0</v>
      </c>
      <c r="GC60">
        <f t="shared" si="983"/>
        <v>0</v>
      </c>
      <c r="GD60">
        <f t="shared" si="984"/>
        <v>0</v>
      </c>
      <c r="GE60">
        <f t="shared" si="985"/>
        <v>0</v>
      </c>
      <c r="GF60">
        <f t="shared" si="986"/>
        <v>0</v>
      </c>
      <c r="GG60">
        <f t="shared" si="987"/>
        <v>0</v>
      </c>
      <c r="GH60">
        <f t="shared" si="988"/>
        <v>0</v>
      </c>
      <c r="GI60">
        <f t="shared" si="989"/>
        <v>0</v>
      </c>
      <c r="GJ60">
        <f t="shared" si="990"/>
        <v>0</v>
      </c>
      <c r="GK60">
        <f t="shared" si="991"/>
        <v>0</v>
      </c>
      <c r="GL60">
        <f t="shared" si="992"/>
        <v>0</v>
      </c>
      <c r="GM60">
        <f t="shared" si="993"/>
        <v>0</v>
      </c>
      <c r="GN60">
        <f t="shared" si="994"/>
        <v>0</v>
      </c>
      <c r="GO60">
        <f t="shared" si="995"/>
        <v>0</v>
      </c>
      <c r="GP60">
        <f t="shared" si="996"/>
        <v>0</v>
      </c>
      <c r="GQ60">
        <f t="shared" si="997"/>
        <v>0</v>
      </c>
      <c r="GR60">
        <f t="shared" si="998"/>
        <v>0</v>
      </c>
      <c r="GS60">
        <f t="shared" si="999"/>
        <v>0</v>
      </c>
      <c r="GT60">
        <f t="shared" si="1000"/>
        <v>0</v>
      </c>
      <c r="GU60">
        <f t="shared" si="1001"/>
        <v>0</v>
      </c>
      <c r="GW60" s="28">
        <f t="shared" si="1002"/>
        <v>5.8641774596339644</v>
      </c>
      <c r="GX60" s="28">
        <f t="shared" si="1003"/>
        <v>0</v>
      </c>
      <c r="GY60" s="28">
        <f t="shared" si="1004"/>
        <v>0.91094343458755167</v>
      </c>
      <c r="GZ60" s="28">
        <f t="shared" si="1005"/>
        <v>0.74306473398290973</v>
      </c>
      <c r="HA60" s="28">
        <f t="shared" si="1006"/>
        <v>0</v>
      </c>
      <c r="HB60" s="28">
        <f t="shared" si="1007"/>
        <v>7.0627139109106496</v>
      </c>
      <c r="HC60" s="28">
        <f t="shared" si="1008"/>
        <v>0.48904249538004341</v>
      </c>
      <c r="HE60">
        <f>IFERROR(VLOOKUP(_xlfn.NUMBERVALUE(MID(L60, SEARCH("!", L60)+1, SEARCH("+", L60)-SEARCH("!", L60)-1)), Rankings!$A$2:$BK$129, 63, FALSE),0)</f>
        <v>0.95123166606348908</v>
      </c>
      <c r="HF60">
        <f>IFERROR(VLOOKUP(_xlfn.NUMBERVALUE(MID(M60, SEARCH("!", M60)+1, SEARCH("+", M60)-SEARCH("!", M60)-1)), Rankings!$A$2:$BK$129, 63, FALSE),0)</f>
        <v>0.58430143930999556</v>
      </c>
      <c r="HG60">
        <f>IFERROR(VLOOKUP(_xlfn.NUMBERVALUE(MID(N60, SEARCH("!", N60)+1, SEARCH("+", N60)-SEARCH("!", N60)-1)), Rankings!$A$2:$BK$129, 63, FALSE),0)</f>
        <v>0.19644442049117397</v>
      </c>
      <c r="HH60">
        <f>IFERROR(VLOOKUP(_xlfn.NUMBERVALUE(MID(O60, SEARCH("!", O60)+1, SEARCH("+", O60)-SEARCH("!", O60)-1)), Rankings!$A$2:$BK$129, 63, FALSE),0)</f>
        <v>0</v>
      </c>
      <c r="HI60">
        <f>IFERROR(VLOOKUP(_xlfn.NUMBERVALUE(MID(P60, SEARCH("!", P60)+1, SEARCH("+", P60)-SEARCH("!", P60)-1)), Rankings!$A$2:$BK$129, 63, FALSE),0)</f>
        <v>0.41542995804937638</v>
      </c>
      <c r="HJ60">
        <f>IFERROR(VLOOKUP(_xlfn.NUMBERVALUE(MID(Q60, SEARCH("!", Q60)+1, SEARCH("+", Q60)-SEARCH("!", Q60)-1)), Rankings!$A$2:$BK$129, 63, FALSE),0)</f>
        <v>0.72111303852145381</v>
      </c>
      <c r="HK60">
        <f>IFERROR(VLOOKUP(_xlfn.NUMBERVALUE(MID(R60, SEARCH("!", R60)+1, SEARCH("+", R60)-SEARCH("!", R60)-1)), Rankings!$A$2:$BK$129, 63, FALSE),0)</f>
        <v>0</v>
      </c>
      <c r="HL60">
        <f>IFERROR(VLOOKUP(_xlfn.NUMBERVALUE(MID(S60, SEARCH("!", S60)+1, SEARCH("+", S60)-SEARCH("!", S60)-1)), Rankings!$A$2:$BK$129, 63, FALSE),0)</f>
        <v>0</v>
      </c>
      <c r="HM60">
        <f>IFERROR(VLOOKUP(_xlfn.NUMBERVALUE(MID(T60, SEARCH("!", T60)+1, SEARCH("+", T60)-SEARCH("!", T60)-1)), Rankings!$A$2:$BK$129, 63, FALSE),0)</f>
        <v>0.45031307536905057</v>
      </c>
      <c r="HN60">
        <f>IFERROR(VLOOKUP(_xlfn.NUMBERVALUE(MID(U60, SEARCH("!", U60)+1, SEARCH("+", U60)-SEARCH("!", U60)-1)), Rankings!$A$2:$BK$129, 63, FALSE),0)</f>
        <v>0</v>
      </c>
      <c r="HO60">
        <f>IFERROR(VLOOKUP(_xlfn.NUMBERVALUE(MID(V60, SEARCH("!", V60)+1, SEARCH("+", V60)-SEARCH("!", V60)-1)), Rankings!$A$2:$BK$129, 63, FALSE),0)</f>
        <v>0.49551347653817529</v>
      </c>
      <c r="HP60">
        <f>IFERROR(VLOOKUP(_xlfn.NUMBERVALUE(MID(W60, SEARCH("!", W60)+1, SEARCH("+", W60)-SEARCH("!", W60)-1)), Rankings!$A$2:$BK$129, 63, FALSE),0)</f>
        <v>0.26403708703780177</v>
      </c>
      <c r="HQ60">
        <f>IFERROR(VLOOKUP(_xlfn.NUMBERVALUE(MID(X60, SEARCH("!", X60)+1, SEARCH("+", X60)-SEARCH("!", X60)-1)), Rankings!$A$2:$BK$129, 63, FALSE),0)</f>
        <v>0</v>
      </c>
      <c r="HR60">
        <f>IFERROR(VLOOKUP(_xlfn.NUMBERVALUE(MID(Y60, SEARCH("!", Y60)+1, SEARCH("+", Y60)-SEARCH("!", Y60)-1)), Rankings!$A$2:$BK$129, 63, FALSE),0)</f>
        <v>0</v>
      </c>
      <c r="HS60">
        <f>IFERROR(VLOOKUP(_xlfn.NUMBERVALUE(MID(Z60, SEARCH("!", Z60)+1, SEARCH("+", Z60)-SEARCH("!", Z60)-1)), Rankings!$A$2:$BK$129, 63, FALSE),0)</f>
        <v>0.35003100525051917</v>
      </c>
      <c r="HT60">
        <f>IFERROR(VLOOKUP(_xlfn.NUMBERVALUE(MID(AA60, SEARCH("!", AA60)+1, SEARCH("+", AA60)-SEARCH("!", AA60)-1)), Rankings!$A$2:$BK$129, 63, FALSE),0)</f>
        <v>0</v>
      </c>
      <c r="HU60">
        <f>IFERROR(VLOOKUP(_xlfn.NUMBERVALUE(MID(AB60, SEARCH("!", AB60)+1, SEARCH("+", AB60)-SEARCH("!", AB60)-1)), Rankings!$A$2:$BK$129, 63, FALSE),0)</f>
        <v>0</v>
      </c>
      <c r="HV60">
        <f>IFERROR(VLOOKUP(_xlfn.NUMBERVALUE(MID(AC60, SEARCH("!", AC60)+1, SEARCH("+", AC60)-SEARCH("!", AC60)-1)), Rankings!$A$2:$BK$129, 63, FALSE),0)</f>
        <v>0</v>
      </c>
      <c r="HW60">
        <f>IFERROR(VLOOKUP(_xlfn.NUMBERVALUE(MID(AD60, SEARCH("!", AD60)+1, SEARCH("+", AD60)-SEARCH("!", AD60)-1)), Rankings!$A$2:$BK$129, 63, FALSE),0)</f>
        <v>0</v>
      </c>
      <c r="HX60">
        <f>IFERROR(VLOOKUP(_xlfn.NUMBERVALUE(MID(AE60, SEARCH("!", AE60)+1, SEARCH("+", AE60)-SEARCH("!", AE60)-1)), Rankings!$A$2:$BK$129, 63, FALSE),0)</f>
        <v>0</v>
      </c>
      <c r="HY60">
        <f>IFERROR(VLOOKUP(_xlfn.NUMBERVALUE(MID(AF60, SEARCH("!", AF60)+1, SEARCH("+", AF60)-SEARCH("!", AF60)-1)), Rankings!$A$2:$BK$129, 63, FALSE),0)</f>
        <v>0.29136888732306987</v>
      </c>
      <c r="HZ60">
        <f>IFERROR(VLOOKUP(_xlfn.NUMBERVALUE(MID(AG60, SEARCH("!", AG60)+1, SEARCH("+", AG60)-SEARCH("!", AG60)-1)), Rankings!$A$2:$BK$129, 63, FALSE),0)</f>
        <v>0</v>
      </c>
      <c r="IA60">
        <f>IFERROR(VLOOKUP(_xlfn.NUMBERVALUE(MID(AH60, SEARCH("!", AH60)+1, SEARCH("+", AH60)-SEARCH("!", AH60)-1)), Rankings!$A$2:$BK$129, 63, FALSE),0)</f>
        <v>0</v>
      </c>
      <c r="IB60">
        <f>IFERROR(VLOOKUP(_xlfn.NUMBERVALUE(MID(AI60, SEARCH("!", AI60)+1, SEARCH("+", AI60)-SEARCH("!", AI60)-1)), Rankings!$A$2:$BK$129, 63, FALSE),0)</f>
        <v>0</v>
      </c>
      <c r="IC60">
        <f>IFERROR(VLOOKUP(_xlfn.NUMBERVALUE(MID(AJ60, SEARCH("!", AJ60)+1, SEARCH("+", AJ60)-SEARCH("!", AJ60)-1)), Rankings!$A$2:$BK$129, 63, FALSE),0)</f>
        <v>0</v>
      </c>
      <c r="ID60">
        <f>IFERROR(VLOOKUP(_xlfn.NUMBERVALUE(MID(AK60, SEARCH("!", AK60)+1, SEARCH("+", AK60)-SEARCH("!", AK60)-1)), Rankings!$A$2:$BK$129, 63, FALSE),0)</f>
        <v>0</v>
      </c>
      <c r="IE60">
        <f>IFERROR(VLOOKUP(_xlfn.NUMBERVALUE(MID(AL60, SEARCH("!", AL60)+1, SEARCH("+", AL60)-SEARCH("!", AL60)-1)), Rankings!$A$2:$BK$129, 63, FALSE),0)</f>
        <v>0.91255548584178892</v>
      </c>
      <c r="IF60">
        <f>IFERROR(VLOOKUP(_xlfn.NUMBERVALUE(MID(AM60, SEARCH("!", AM60)+1, SEARCH("+", AM60)-SEARCH("!", AM60)-1)), Rankings!$A$2:$BK$129, 63, FALSE),0)</f>
        <v>0</v>
      </c>
      <c r="IG60">
        <f>IFERROR(VLOOKUP(_xlfn.NUMBERVALUE(MID(AN60, SEARCH("!", AN60)+1, SEARCH("+", AN60)-SEARCH("!", AN60)-1)), Rankings!$A$2:$BK$129, 63, FALSE),0)</f>
        <v>0</v>
      </c>
      <c r="IH60">
        <f>IFERROR(VLOOKUP(_xlfn.NUMBERVALUE(MID(AO60, SEARCH("!", AO60)+1, SEARCH("+", AO60)-SEARCH("!", AO60)-1)), Rankings!$A$2:$BK$129, 63, FALSE),0)</f>
        <v>0.43696687962893166</v>
      </c>
      <c r="II60">
        <f>IFERROR(VLOOKUP(_xlfn.NUMBERVALUE(MID(AP60, SEARCH("!", AP60)+1, SEARCH("+", AP60)-SEARCH("!", AP60)-1)), Rankings!$A$2:$BK$129, 63, FALSE),0)</f>
        <v>0</v>
      </c>
      <c r="IJ60">
        <f>IFERROR(VLOOKUP(_xlfn.NUMBERVALUE(MID(AQ60, SEARCH("!", AQ60)+1, SEARCH("+", AQ60)-SEARCH("!", AQ60)-1)), Rankings!$A$2:$BK$129, 63, FALSE),0)</f>
        <v>0</v>
      </c>
      <c r="IK60">
        <f>IFERROR(VLOOKUP(_xlfn.NUMBERVALUE(MID(AR60, SEARCH("!", AR60)+1, SEARCH("+", AR60)-SEARCH("!", AR60)-1)), Rankings!$A$2:$BK$129, 63, FALSE),0)</f>
        <v>0.25428454476336043</v>
      </c>
      <c r="IL60">
        <f>IFERROR(VLOOKUP(_xlfn.NUMBERVALUE(MID(AS60, SEARCH("!", AS60)+1, SEARCH("+", AS60)-SEARCH("!", AS60)-1)), Rankings!$A$2:$BK$129, 63, FALSE),0)</f>
        <v>0</v>
      </c>
      <c r="IM60">
        <f>IFERROR(VLOOKUP(_xlfn.NUMBERVALUE(MID(AT60, SEARCH("!", AT60)+1, SEARCH("+", AT60)-SEARCH("!", AT60)-1)), Rankings!$A$2:$BK$129, 63, FALSE),0)</f>
        <v>0</v>
      </c>
      <c r="IN60">
        <f>IFERROR(VLOOKUP(_xlfn.NUMBERVALUE(MID(AU60, SEARCH("!", AU60)+1, SEARCH("+", AU60)-SEARCH("!", AU60)-1)), Rankings!$A$2:$BK$129, 63, FALSE),0)</f>
        <v>0.45152993003332942</v>
      </c>
      <c r="IO60">
        <f>IFERROR(VLOOKUP(_xlfn.NUMBERVALUE(MID(AV60, SEARCH("!", AV60)+1, SEARCH("+", AV60)-SEARCH("!", AV60)-1)), Rankings!$A$2:$BK$129, 63, FALSE),0)</f>
        <v>0</v>
      </c>
      <c r="IP60">
        <f>IFERROR(VLOOKUP(_xlfn.NUMBERVALUE(MID(AW60, SEARCH("!", AW60)+1, SEARCH("+", AW60)-SEARCH("!", AW60)-1)), Rankings!$A$2:$BK$129, 63, FALSE),0)</f>
        <v>0</v>
      </c>
      <c r="IQ60">
        <f>IFERROR(VLOOKUP(_xlfn.NUMBERVALUE(MID(AX60, SEARCH("!", AX60)+1, SEARCH("+", AX60)-SEARCH("!", AX60)-1)), Rankings!$A$2:$BK$129, 63, FALSE),0)</f>
        <v>0.74306473398290973</v>
      </c>
      <c r="IR60">
        <f>IFERROR(VLOOKUP(_xlfn.NUMBERVALUE(MID(AY60, SEARCH("!", AY60)+1, SEARCH("+", AY60)-SEARCH("!", AY60)-1)), Rankings!$A$2:$BK$129, 63, FALSE),0)</f>
        <v>0</v>
      </c>
      <c r="IS60">
        <f>IFERROR(VLOOKUP(_xlfn.NUMBERVALUE(MID(AZ60, SEARCH("!", AZ60)+1, SEARCH("+", AZ60)-SEARCH("!", AZ60)-1)), Rankings!$A$2:$BK$129, 63, FALSE),0)</f>
        <v>0</v>
      </c>
      <c r="IT60">
        <f>IFERROR(VLOOKUP(_xlfn.NUMBERVALUE(MID(BA60, SEARCH("!", BA60)+1, SEARCH("+", BA60)-SEARCH("!", BA60)-1)), Rankings!$A$2:$BK$129, 63, FALSE),0)</f>
        <v>0</v>
      </c>
      <c r="IU60">
        <f>IFERROR(VLOOKUP(_xlfn.NUMBERVALUE(MID(BB60, SEARCH("!", BB60)+1, SEARCH("+", BB60)-SEARCH("!", BB60)-1)), Rankings!$A$2:$BK$129, 63, FALSE),0)</f>
        <v>0</v>
      </c>
      <c r="IV60">
        <f>IFERROR(VLOOKUP(_xlfn.NUMBERVALUE(MID(BC60, SEARCH("!", BC60)+1, SEARCH("+", BC60)-SEARCH("!", BC60)-1)), Rankings!$A$2:$BK$129, 63, FALSE),0)</f>
        <v>0</v>
      </c>
      <c r="IW60">
        <f>IFERROR(VLOOKUP(_xlfn.NUMBERVALUE(MID(BD60, SEARCH("!", BD60)+1, SEARCH("+", BD60)-SEARCH("!", BD60)-1)), Rankings!$A$2:$BK$129, 63, FALSE),0)</f>
        <v>0</v>
      </c>
      <c r="IX60">
        <f>IFERROR(VLOOKUP(_xlfn.NUMBERVALUE(MID(BE60, SEARCH("!", BE60)+1, SEARCH("+", BE60)-SEARCH("!", BE60)-1)), Rankings!$A$2:$BK$129, 63, FALSE),0)</f>
        <v>0</v>
      </c>
      <c r="IY60">
        <f>IFERROR(VLOOKUP(_xlfn.NUMBERVALUE(MID(BF60, SEARCH("!", BF60)+1, SEARCH("+", BF60)-SEARCH("!", BF60)-1)), Rankings!$A$2:$BK$129, 63, FALSE),0)</f>
        <v>0</v>
      </c>
      <c r="IZ60">
        <f>IFERROR(VLOOKUP(_xlfn.NUMBERVALUE(MID(BG60, SEARCH("!", BG60)+1, SEARCH("+", BG60)-SEARCH("!", BG60)-1)), Rankings!$A$2:$BK$129, 63, FALSE),0)</f>
        <v>0</v>
      </c>
      <c r="JA60">
        <f>IFERROR(VLOOKUP(_xlfn.NUMBERVALUE(MID(BH60, SEARCH("!", BH60)+1, SEARCH("+", BH60)-SEARCH("!", BH60)-1)), Rankings!$A$2:$BK$129, 63, FALSE),0)</f>
        <v>0</v>
      </c>
      <c r="JB60">
        <f>IFERROR(VLOOKUP(_xlfn.NUMBERVALUE(MID(BI60, SEARCH("!", BI60)+1, SEARCH("+", BI60)-SEARCH("!", BI60)-1)), Rankings!$A$2:$BK$129, 63, FALSE),0)</f>
        <v>0</v>
      </c>
      <c r="JC60">
        <f>IFERROR(VLOOKUP(_xlfn.NUMBERVALUE(MID(BJ60, SEARCH("!", BJ60)+1, SEARCH("+", BJ60)-SEARCH("!", BJ60)-1)), Rankings!$A$2:$BK$129, 63, FALSE),0)</f>
        <v>0</v>
      </c>
      <c r="JD60">
        <f>IFERROR(VLOOKUP(_xlfn.NUMBERVALUE(MID(BK60, SEARCH("!", BK60)+1, SEARCH("+", BK60)-SEARCH("!", BK60)-1)), Rankings!$A$2:$BK$129, 63, FALSE),0)</f>
        <v>0</v>
      </c>
      <c r="JE60">
        <f>IFERROR(VLOOKUP(_xlfn.NUMBERVALUE(MID(BL60, SEARCH("!", BL60)+1, SEARCH("+", BL60)-SEARCH("!", BL60)-1)), Rankings!$A$2:$BK$129, 63, FALSE),0)</f>
        <v>0</v>
      </c>
      <c r="JF60">
        <f>IFERROR(VLOOKUP(_xlfn.NUMBERVALUE(MID(BM60, SEARCH("!", BM60)+1, SEARCH("+", BM60)-SEARCH("!", BM60)-1)), Rankings!$A$2:$BK$129, 63, FALSE),0)</f>
        <v>0</v>
      </c>
      <c r="JG60">
        <f>IFERROR(VLOOKUP(_xlfn.NUMBERVALUE(MID(BN60, SEARCH("!", BN60)+1, SEARCH("+", BN60)-SEARCH("!", BN60)-1)), Rankings!$A$2:$BK$129, 63, FALSE),0)</f>
        <v>0</v>
      </c>
      <c r="JH60">
        <f>IFERROR(VLOOKUP(_xlfn.NUMBERVALUE(MID(BO60, SEARCH("!", BO60)+1, SEARCH("+", BO60)-SEARCH("!", BO60)-1)), Rankings!$A$2:$BK$129, 63, FALSE),0)</f>
        <v>0</v>
      </c>
      <c r="JI60">
        <f>IFERROR(VLOOKUP(_xlfn.NUMBERVALUE(MID(BP60, SEARCH("!", BP60)+1, SEARCH("+", BP60)-SEARCH("!", BP60)-1)), Rankings!$A$2:$BK$129, 63, FALSE),0)</f>
        <v>0</v>
      </c>
      <c r="JJ60">
        <f>IFERROR(VLOOKUP(_xlfn.NUMBERVALUE(MID(BQ60, SEARCH("!", BQ60)+1, SEARCH("+", BQ60)-SEARCH("!", BQ60)-1)), Rankings!$A$2:$BK$129, 63, FALSE),0)</f>
        <v>0</v>
      </c>
      <c r="JK60">
        <f>IFERROR(VLOOKUP(_xlfn.NUMBERVALUE(MID(BR60, SEARCH("!", BR60)+1, SEARCH("+", BR60)-SEARCH("!", BR60)-1)), Rankings!$A$2:$BK$129, 63, FALSE),0)</f>
        <v>0</v>
      </c>
      <c r="JL60">
        <f>IFERROR(VLOOKUP(_xlfn.NUMBERVALUE(MID(BS60, SEARCH("!", BS60)+1, SEARCH("+", BS60)-SEARCH("!", BS60)-1)), Rankings!$A$2:$BK$129, 63, FALSE),0)</f>
        <v>0</v>
      </c>
      <c r="JM60">
        <f>IFERROR(VLOOKUP(_xlfn.NUMBERVALUE(MID(BT60, SEARCH("!", BT60)+1, SEARCH("+", BT60)-SEARCH("!", BT60)-1)), Rankings!$A$2:$BK$129, 63, FALSE),0)</f>
        <v>0</v>
      </c>
      <c r="JN60">
        <f>IFERROR(VLOOKUP(_xlfn.NUMBERVALUE(MID(BU60, SEARCH("!", BU60)+1, SEARCH("+", BU60)-SEARCH("!", BU60)-1)), Rankings!$A$2:$BK$129, 63, FALSE),0)</f>
        <v>0</v>
      </c>
      <c r="JO60">
        <f>IFERROR(VLOOKUP(_xlfn.NUMBERVALUE(MID(BV60, SEARCH("!", BV60)+1, SEARCH("+", BV60)-SEARCH("!", BV60)-1)), Rankings!$A$2:$BK$129, 63, FALSE),0)</f>
        <v>0</v>
      </c>
      <c r="JP60">
        <f>IFERROR(VLOOKUP(_xlfn.NUMBERVALUE(MID(BW60, SEARCH("!", BW60)+1, SEARCH("+", BW60)-SEARCH("!", BW60)-1)), Rankings!$A$2:$BK$129, 63, FALSE),0)</f>
        <v>0</v>
      </c>
      <c r="JQ60">
        <f>IFERROR(VLOOKUP(_xlfn.NUMBERVALUE(MID(BX60, SEARCH("!", BX60)+1, SEARCH("+", BX60)-SEARCH("!", BX60)-1)), Rankings!$A$2:$BK$129, 63, FALSE),0)</f>
        <v>0</v>
      </c>
      <c r="JR60">
        <f>IFERROR(VLOOKUP(_xlfn.NUMBERVALUE(MID(BY60, SEARCH("!", BY60)+1, SEARCH("+", BY60)-SEARCH("!", BY60)-1)), Rankings!$A$2:$BK$129, 63, FALSE),0)</f>
        <v>0</v>
      </c>
      <c r="JS60">
        <f>IFERROR(VLOOKUP(_xlfn.NUMBERVALUE(MID(BZ60, SEARCH("!", BZ60)+1, SEARCH("+", BZ60)-SEARCH("!", BZ60)-1)), Rankings!$A$2:$BK$129, 63, FALSE),0)</f>
        <v>0</v>
      </c>
      <c r="JT60">
        <f>IFERROR(VLOOKUP(_xlfn.NUMBERVALUE(MID(CA60, SEARCH("!", CA60)+1, SEARCH("+", CA60)-SEARCH("!", CA60)-1)), Rankings!$A$2:$BK$129, 63, FALSE),0)</f>
        <v>0</v>
      </c>
      <c r="JU60">
        <f>IFERROR(VLOOKUP(_xlfn.NUMBERVALUE(MID(CB60, SEARCH("!", CB60)+1, SEARCH("+", CB60)-SEARCH("!", CB60)-1)), Rankings!$A$2:$BK$129, 63, FALSE),0)</f>
        <v>0</v>
      </c>
      <c r="JV60">
        <f>IFERROR(VLOOKUP(_xlfn.NUMBERVALUE(MID(CC60, SEARCH("!", CC60)+1, SEARCH("+", CC60)-SEARCH("!", CC60)-1)), Rankings!$A$2:$BK$129, 63, FALSE),0)</f>
        <v>0</v>
      </c>
      <c r="JW60">
        <f>IFERROR(VLOOKUP(_xlfn.NUMBERVALUE(MID(CD60, SEARCH("!", CD60)+1, SEARCH("+", CD60)-SEARCH("!", CD60)-1)), Rankings!$A$2:$BK$129, 63, FALSE),0)</f>
        <v>0</v>
      </c>
      <c r="JX60">
        <f>IFERROR(VLOOKUP(_xlfn.NUMBERVALUE(MID(CE60, SEARCH("!", CE60)+1, SEARCH("+", CE60)-SEARCH("!", CE60)-1)), Rankings!$A$2:$BK$129, 63, FALSE),0)</f>
        <v>0</v>
      </c>
      <c r="JY60">
        <f>IFERROR(VLOOKUP(_xlfn.NUMBERVALUE(MID(CF60, SEARCH("!", CF60)+1, SEARCH("+", CF60)-SEARCH("!", CF60)-1)), Rankings!$A$2:$BK$129, 63, FALSE),0)</f>
        <v>0</v>
      </c>
      <c r="JZ60">
        <f>IFERROR(VLOOKUP(_xlfn.NUMBERVALUE(MID(CG60, SEARCH("!", CG60)+1, SEARCH("+", CG60)-SEARCH("!", CG60)-1)), Rankings!$A$2:$BK$129, 63, FALSE),0)</f>
        <v>0</v>
      </c>
      <c r="KA60">
        <f>IFERROR(VLOOKUP(_xlfn.NUMBERVALUE(MID(CH60, SEARCH("!", CH60)+1, SEARCH("+", CH60)-SEARCH("!", CH60)-1)), Rankings!$A$2:$BK$129, 63, FALSE),0)</f>
        <v>0</v>
      </c>
      <c r="KB60">
        <f>IFERROR(VLOOKUP(_xlfn.NUMBERVALUE(MID(CI60, SEARCH("!", CI60)+1, SEARCH("+", CI60)-SEARCH("!", CI60)-1)), Rankings!$A$2:$BK$129, 63, FALSE),0)</f>
        <v>0</v>
      </c>
      <c r="KC60">
        <f>IFERROR(VLOOKUP(_xlfn.NUMBERVALUE(MID(CJ60, SEARCH("!", CJ60)+1, SEARCH("+", CJ60)-SEARCH("!", CJ60)-1)), Rankings!$A$2:$BK$129, 63, FALSE),0)</f>
        <v>0</v>
      </c>
      <c r="KD60">
        <f>IFERROR(VLOOKUP(_xlfn.NUMBERVALUE(MID(CK60, SEARCH("!", CK60)+1, SEARCH("+", CK60)-SEARCH("!", CK60)-1)), Rankings!$A$2:$BK$129, 63, FALSE),0)</f>
        <v>0</v>
      </c>
      <c r="KE60">
        <f>IFERROR(VLOOKUP(_xlfn.NUMBERVALUE(MID(CL60, SEARCH("!", CL60)+1, SEARCH("+", CL60)-SEARCH("!", CL60)-1)), Rankings!$A$2:$BK$129, 63, FALSE),0)</f>
        <v>0</v>
      </c>
      <c r="KF60">
        <f>IFERROR(VLOOKUP(_xlfn.NUMBERVALUE(MID(CM60, SEARCH("!", CM60)+1, SEARCH("+", CM60)-SEARCH("!", CM60)-1)), Rankings!$A$2:$BK$129, 63, FALSE),0)</f>
        <v>0</v>
      </c>
      <c r="KG60">
        <f>IFERROR(VLOOKUP(_xlfn.NUMBERVALUE(MID(CN60, SEARCH("!", CN60)+1, SEARCH("+", CN60)-SEARCH("!", CN60)-1)), Rankings!$A$2:$BK$129, 63, FALSE),0)</f>
        <v>0</v>
      </c>
      <c r="KH60">
        <f>IFERROR(VLOOKUP(_xlfn.NUMBERVALUE(MID(CO60, SEARCH("!", CO60)+1, SEARCH("+", CO60)-SEARCH("!", CO60)-1)), Rankings!$A$2:$BK$129, 63, FALSE),0)</f>
        <v>0</v>
      </c>
      <c r="KJ60" s="28">
        <f t="shared" si="1009"/>
        <v>213</v>
      </c>
      <c r="KK60" s="28">
        <f t="shared" si="1010"/>
        <v>0</v>
      </c>
      <c r="KL60" s="28">
        <f t="shared" si="1011"/>
        <v>39</v>
      </c>
      <c r="KM60" s="28">
        <f t="shared" si="1012"/>
        <v>15</v>
      </c>
      <c r="KN60" s="28">
        <f t="shared" si="1013"/>
        <v>0</v>
      </c>
      <c r="KO60" s="28">
        <f t="shared" si="1014"/>
        <v>162</v>
      </c>
      <c r="KP60" s="28">
        <f t="shared" si="1015"/>
        <v>247.5</v>
      </c>
      <c r="KQ60" s="28">
        <f t="shared" si="1016"/>
        <v>162</v>
      </c>
      <c r="KS60" s="27" t="str">
        <f t="shared" si="1017"/>
        <v>13</v>
      </c>
      <c r="KT60" s="27" t="str">
        <f t="shared" si="1018"/>
        <v>16</v>
      </c>
      <c r="KU60" s="27" t="str">
        <f t="shared" si="1019"/>
        <v>22</v>
      </c>
      <c r="KV60" s="27">
        <f t="shared" si="1020"/>
        <v>0</v>
      </c>
      <c r="KW60" s="27" t="str">
        <f t="shared" si="1021"/>
        <v>20</v>
      </c>
      <c r="KX60" s="27" t="str">
        <f t="shared" si="1022"/>
        <v>13</v>
      </c>
      <c r="KY60" s="27">
        <f t="shared" si="1023"/>
        <v>0</v>
      </c>
      <c r="KZ60" s="27">
        <f t="shared" si="1024"/>
        <v>0</v>
      </c>
      <c r="LA60" s="27" t="str">
        <f t="shared" si="1025"/>
        <v>20</v>
      </c>
      <c r="LB60" s="27">
        <f t="shared" si="1026"/>
        <v>0</v>
      </c>
      <c r="LC60" s="27" t="str">
        <f t="shared" si="1027"/>
        <v>19</v>
      </c>
      <c r="LD60" s="27" t="str">
        <f t="shared" si="1028"/>
        <v>15</v>
      </c>
      <c r="LE60" s="27">
        <f t="shared" si="1029"/>
        <v>0</v>
      </c>
      <c r="LF60" s="27">
        <f t="shared" si="1030"/>
        <v>0</v>
      </c>
      <c r="LG60" s="27" t="str">
        <f t="shared" si="1031"/>
        <v>18</v>
      </c>
      <c r="LH60" s="27">
        <f t="shared" si="1032"/>
        <v>0</v>
      </c>
      <c r="LI60" s="27">
        <f t="shared" si="1033"/>
        <v>0</v>
      </c>
      <c r="LJ60" s="27">
        <f t="shared" si="1034"/>
        <v>0</v>
      </c>
      <c r="LK60" s="27">
        <f t="shared" si="1035"/>
        <v>0</v>
      </c>
      <c r="LL60" s="27">
        <f t="shared" si="1036"/>
        <v>0</v>
      </c>
      <c r="LM60" s="27" t="str">
        <f t="shared" si="1037"/>
        <v>18</v>
      </c>
      <c r="LN60" s="27">
        <f t="shared" si="1038"/>
        <v>0</v>
      </c>
      <c r="LO60" s="27">
        <f t="shared" si="1039"/>
        <v>0</v>
      </c>
      <c r="LP60" s="27">
        <f t="shared" si="1040"/>
        <v>0</v>
      </c>
      <c r="LQ60" s="27">
        <f t="shared" si="1041"/>
        <v>0</v>
      </c>
      <c r="LR60" s="27">
        <f t="shared" si="1042"/>
        <v>0</v>
      </c>
      <c r="LS60" s="27" t="str">
        <f t="shared" si="1043"/>
        <v>17</v>
      </c>
      <c r="LT60" s="27">
        <f t="shared" si="1044"/>
        <v>0</v>
      </c>
      <c r="LU60" s="27">
        <f t="shared" si="1045"/>
        <v>0</v>
      </c>
      <c r="LV60" s="27" t="str">
        <f t="shared" si="1046"/>
        <v>21</v>
      </c>
      <c r="LW60" s="27">
        <f t="shared" si="1047"/>
        <v>0</v>
      </c>
      <c r="LX60" s="27">
        <f t="shared" si="1048"/>
        <v>0</v>
      </c>
      <c r="LY60" s="27" t="str">
        <f t="shared" si="1049"/>
        <v>20</v>
      </c>
      <c r="LZ60" s="27">
        <f t="shared" si="1050"/>
        <v>0</v>
      </c>
      <c r="MA60" s="27">
        <f t="shared" si="1051"/>
        <v>0</v>
      </c>
      <c r="MB60" s="27" t="str">
        <f t="shared" si="1052"/>
        <v>20</v>
      </c>
      <c r="MC60" s="27">
        <f t="shared" si="1053"/>
        <v>0</v>
      </c>
      <c r="MD60" s="27">
        <f t="shared" si="1054"/>
        <v>0</v>
      </c>
      <c r="ME60" s="27" t="str">
        <f t="shared" si="1055"/>
        <v>15</v>
      </c>
      <c r="MF60" s="27">
        <f t="shared" si="1056"/>
        <v>0</v>
      </c>
      <c r="MG60" s="27">
        <f t="shared" si="1057"/>
        <v>0</v>
      </c>
      <c r="MH60" s="27">
        <f t="shared" si="1058"/>
        <v>0</v>
      </c>
      <c r="MI60" s="27">
        <f t="shared" si="1059"/>
        <v>0</v>
      </c>
      <c r="MJ60" s="27">
        <f t="shared" si="1060"/>
        <v>0</v>
      </c>
      <c r="MK60" s="27">
        <f t="shared" si="1061"/>
        <v>0</v>
      </c>
      <c r="ML60" s="27">
        <f t="shared" si="1062"/>
        <v>0</v>
      </c>
      <c r="MM60" s="27">
        <f t="shared" si="1063"/>
        <v>0</v>
      </c>
      <c r="MN60" s="27">
        <f t="shared" si="1064"/>
        <v>0</v>
      </c>
      <c r="MO60" s="27">
        <f t="shared" si="1065"/>
        <v>0</v>
      </c>
      <c r="MP60" s="27">
        <f t="shared" si="1066"/>
        <v>0</v>
      </c>
      <c r="MQ60" s="27">
        <f t="shared" si="1067"/>
        <v>0</v>
      </c>
      <c r="MR60" s="27">
        <f t="shared" si="1068"/>
        <v>0</v>
      </c>
      <c r="MS60" s="27">
        <f t="shared" si="1069"/>
        <v>0</v>
      </c>
      <c r="MT60" s="27">
        <f t="shared" si="1070"/>
        <v>0</v>
      </c>
      <c r="MU60" s="27">
        <f t="shared" si="1071"/>
        <v>0</v>
      </c>
      <c r="MV60" s="27">
        <f t="shared" si="1072"/>
        <v>0</v>
      </c>
      <c r="MW60" s="27">
        <f t="shared" si="1073"/>
        <v>0</v>
      </c>
      <c r="MX60" s="27">
        <f t="shared" si="1074"/>
        <v>0</v>
      </c>
      <c r="MY60" s="27">
        <f t="shared" si="1075"/>
        <v>0</v>
      </c>
      <c r="MZ60" s="27">
        <f t="shared" si="1076"/>
        <v>0</v>
      </c>
      <c r="NA60" s="27">
        <f t="shared" si="1077"/>
        <v>0</v>
      </c>
      <c r="NB60" s="27">
        <f t="shared" si="1078"/>
        <v>0</v>
      </c>
      <c r="NC60" s="27">
        <f t="shared" si="1079"/>
        <v>0</v>
      </c>
      <c r="ND60" s="27">
        <f t="shared" si="1080"/>
        <v>0</v>
      </c>
      <c r="NE60" s="27">
        <f t="shared" si="1081"/>
        <v>0</v>
      </c>
      <c r="NF60" s="27">
        <f t="shared" si="1082"/>
        <v>0</v>
      </c>
      <c r="NG60" s="27">
        <f t="shared" si="1083"/>
        <v>0</v>
      </c>
      <c r="NH60" s="27">
        <f t="shared" si="1084"/>
        <v>0</v>
      </c>
      <c r="NI60" s="27">
        <f t="shared" si="1085"/>
        <v>0</v>
      </c>
      <c r="NJ60" s="27">
        <f t="shared" si="1086"/>
        <v>0</v>
      </c>
      <c r="NK60" s="27">
        <f t="shared" si="1087"/>
        <v>0</v>
      </c>
      <c r="NL60" s="27">
        <f t="shared" si="1088"/>
        <v>0</v>
      </c>
      <c r="NM60" s="27">
        <f t="shared" si="1089"/>
        <v>0</v>
      </c>
      <c r="NN60" s="27">
        <f t="shared" si="1090"/>
        <v>0</v>
      </c>
      <c r="NO60" s="27">
        <f t="shared" si="1091"/>
        <v>0</v>
      </c>
      <c r="NP60" s="27">
        <f t="shared" si="1092"/>
        <v>0</v>
      </c>
      <c r="NQ60" s="27">
        <f t="shared" si="1093"/>
        <v>0</v>
      </c>
      <c r="NR60" s="27">
        <f t="shared" si="1094"/>
        <v>0</v>
      </c>
      <c r="NS60" s="27">
        <f t="shared" si="1095"/>
        <v>0</v>
      </c>
      <c r="NT60" s="27">
        <f t="shared" si="1096"/>
        <v>0</v>
      </c>
      <c r="NU60" s="27">
        <f t="shared" si="1097"/>
        <v>0</v>
      </c>
      <c r="NV60" s="27">
        <f t="shared" si="1098"/>
        <v>0</v>
      </c>
      <c r="NX60" s="28">
        <f t="shared" si="1099"/>
        <v>219</v>
      </c>
      <c r="NY60" s="28">
        <f t="shared" si="1100"/>
        <v>0</v>
      </c>
      <c r="NZ60" s="28">
        <f t="shared" si="1101"/>
        <v>34</v>
      </c>
      <c r="OA60" s="28">
        <f t="shared" si="1102"/>
        <v>21</v>
      </c>
      <c r="OB60" s="28">
        <f t="shared" si="1103"/>
        <v>0</v>
      </c>
      <c r="OC60" s="28">
        <f t="shared" si="1104"/>
        <v>177</v>
      </c>
      <c r="OD60" s="28">
        <f t="shared" si="1105"/>
        <v>257</v>
      </c>
      <c r="OE60" s="28">
        <f t="shared" si="1106"/>
        <v>177</v>
      </c>
      <c r="OG60" s="27" t="str">
        <f t="shared" si="1107"/>
        <v>33</v>
      </c>
      <c r="OH60" s="27" t="str">
        <f t="shared" si="1108"/>
        <v>21</v>
      </c>
      <c r="OI60" s="27" t="str">
        <f t="shared" si="1109"/>
        <v>14</v>
      </c>
      <c r="OJ60" s="27">
        <f t="shared" si="1110"/>
        <v>0</v>
      </c>
      <c r="OK60" s="27" t="str">
        <f t="shared" si="1111"/>
        <v>9</v>
      </c>
      <c r="OL60" s="27" t="str">
        <f t="shared" si="1112"/>
        <v>28</v>
      </c>
      <c r="OM60" s="27">
        <f t="shared" si="1113"/>
        <v>0</v>
      </c>
      <c r="ON60" s="27">
        <f t="shared" si="1114"/>
        <v>0</v>
      </c>
      <c r="OO60" s="27" t="str">
        <f t="shared" si="1115"/>
        <v>6</v>
      </c>
      <c r="OP60" s="27">
        <f t="shared" si="1116"/>
        <v>0</v>
      </c>
      <c r="OQ60" s="27" t="str">
        <f t="shared" si="1117"/>
        <v>25</v>
      </c>
      <c r="OR60" s="27" t="str">
        <f t="shared" si="1118"/>
        <v>13</v>
      </c>
      <c r="OS60" s="27">
        <f t="shared" si="1119"/>
        <v>0</v>
      </c>
      <c r="OT60" s="27">
        <f t="shared" si="1120"/>
        <v>0</v>
      </c>
      <c r="OU60" s="27" t="str">
        <f t="shared" si="1121"/>
        <v>10</v>
      </c>
      <c r="OV60" s="27">
        <f t="shared" si="1122"/>
        <v>0</v>
      </c>
      <c r="OW60" s="27">
        <f t="shared" si="1123"/>
        <v>0</v>
      </c>
      <c r="OX60" s="27">
        <f t="shared" si="1124"/>
        <v>0</v>
      </c>
      <c r="OY60" s="27">
        <f t="shared" si="1125"/>
        <v>0</v>
      </c>
      <c r="OZ60" s="27">
        <f t="shared" si="1126"/>
        <v>0</v>
      </c>
      <c r="PA60" s="27" t="str">
        <f t="shared" si="1127"/>
        <v>8</v>
      </c>
      <c r="PB60" s="27">
        <f t="shared" si="1128"/>
        <v>0</v>
      </c>
      <c r="PC60" s="27">
        <f t="shared" si="1129"/>
        <v>0</v>
      </c>
      <c r="PD60" s="27">
        <f t="shared" si="1130"/>
        <v>0</v>
      </c>
      <c r="PE60" s="27">
        <f t="shared" si="1131"/>
        <v>0</v>
      </c>
      <c r="PF60" s="27">
        <f t="shared" si="1132"/>
        <v>0</v>
      </c>
      <c r="PG60" s="27" t="str">
        <f t="shared" si="1133"/>
        <v>31</v>
      </c>
      <c r="PH60" s="27">
        <f t="shared" si="1134"/>
        <v>0</v>
      </c>
      <c r="PI60" s="27">
        <f t="shared" si="1135"/>
        <v>0</v>
      </c>
      <c r="PJ60" s="27" t="str">
        <f t="shared" si="1136"/>
        <v>20</v>
      </c>
      <c r="PK60" s="27">
        <f t="shared" si="1137"/>
        <v>0</v>
      </c>
      <c r="PL60" s="27">
        <f t="shared" si="1138"/>
        <v>0</v>
      </c>
      <c r="PM60" s="27" t="str">
        <f t="shared" si="1139"/>
        <v>19</v>
      </c>
      <c r="PN60" s="27">
        <f t="shared" si="1140"/>
        <v>0</v>
      </c>
      <c r="PO60" s="27">
        <f t="shared" si="1141"/>
        <v>0</v>
      </c>
      <c r="PP60" s="27" t="str">
        <f t="shared" si="1142"/>
        <v>16</v>
      </c>
      <c r="PQ60" s="27">
        <f t="shared" si="1143"/>
        <v>0</v>
      </c>
      <c r="PR60" s="27">
        <f t="shared" si="1144"/>
        <v>0</v>
      </c>
      <c r="PS60" s="27" t="str">
        <f t="shared" si="1145"/>
        <v>21</v>
      </c>
      <c r="PT60" s="27">
        <f t="shared" si="1146"/>
        <v>0</v>
      </c>
      <c r="PU60" s="27">
        <f t="shared" si="1147"/>
        <v>0</v>
      </c>
      <c r="PV60" s="27">
        <f t="shared" si="1148"/>
        <v>0</v>
      </c>
      <c r="PW60" s="27">
        <f t="shared" si="1149"/>
        <v>0</v>
      </c>
      <c r="PX60" s="27">
        <f t="shared" si="1150"/>
        <v>0</v>
      </c>
      <c r="PY60" s="27">
        <f t="shared" si="1151"/>
        <v>0</v>
      </c>
      <c r="PZ60" s="27">
        <f t="shared" si="1152"/>
        <v>0</v>
      </c>
      <c r="QA60" s="27">
        <f t="shared" si="1153"/>
        <v>0</v>
      </c>
      <c r="QB60" s="27">
        <f t="shared" si="1154"/>
        <v>0</v>
      </c>
      <c r="QC60" s="27">
        <f t="shared" si="1155"/>
        <v>0</v>
      </c>
      <c r="QD60" s="27">
        <f t="shared" si="1156"/>
        <v>0</v>
      </c>
      <c r="QE60" s="27">
        <f t="shared" si="1157"/>
        <v>0</v>
      </c>
      <c r="QF60" s="27">
        <f t="shared" si="1158"/>
        <v>0</v>
      </c>
      <c r="QG60" s="27">
        <f t="shared" si="1159"/>
        <v>0</v>
      </c>
      <c r="QH60" s="27">
        <f t="shared" si="1160"/>
        <v>0</v>
      </c>
      <c r="QI60" s="27">
        <f t="shared" si="1161"/>
        <v>0</v>
      </c>
      <c r="QJ60" s="27">
        <f t="shared" si="1162"/>
        <v>0</v>
      </c>
      <c r="QK60" s="27">
        <f t="shared" si="1163"/>
        <v>0</v>
      </c>
      <c r="QL60" s="27">
        <f t="shared" si="1164"/>
        <v>0</v>
      </c>
      <c r="QM60" s="27">
        <f t="shared" si="1165"/>
        <v>0</v>
      </c>
      <c r="QN60" s="27">
        <f t="shared" si="1166"/>
        <v>0</v>
      </c>
      <c r="QO60" s="27">
        <f t="shared" si="1167"/>
        <v>0</v>
      </c>
      <c r="QP60" s="27">
        <f t="shared" si="1168"/>
        <v>0</v>
      </c>
      <c r="QQ60" s="27">
        <f t="shared" si="1169"/>
        <v>0</v>
      </c>
      <c r="QR60" s="27">
        <f t="shared" si="1170"/>
        <v>0</v>
      </c>
      <c r="QS60" s="27">
        <f t="shared" si="1171"/>
        <v>0</v>
      </c>
      <c r="QT60" s="27">
        <f t="shared" si="1172"/>
        <v>0</v>
      </c>
      <c r="QU60" s="27">
        <f t="shared" si="1173"/>
        <v>0</v>
      </c>
      <c r="QV60" s="27">
        <f t="shared" si="1174"/>
        <v>0</v>
      </c>
      <c r="QW60" s="27">
        <f t="shared" si="1175"/>
        <v>0</v>
      </c>
      <c r="QX60" s="27">
        <f t="shared" si="1176"/>
        <v>0</v>
      </c>
      <c r="QY60" s="27">
        <f t="shared" si="1177"/>
        <v>0</v>
      </c>
      <c r="QZ60" s="27">
        <f t="shared" si="1178"/>
        <v>0</v>
      </c>
      <c r="RA60" s="27">
        <f t="shared" si="1179"/>
        <v>0</v>
      </c>
      <c r="RB60" s="27">
        <f t="shared" si="1180"/>
        <v>0</v>
      </c>
      <c r="RC60" s="27">
        <f t="shared" si="1181"/>
        <v>0</v>
      </c>
      <c r="RD60" s="27">
        <f t="shared" si="1182"/>
        <v>0</v>
      </c>
      <c r="RE60" s="27">
        <f t="shared" si="1183"/>
        <v>0</v>
      </c>
      <c r="RF60" s="27">
        <f t="shared" si="1184"/>
        <v>0</v>
      </c>
      <c r="RG60" s="27">
        <f t="shared" si="1185"/>
        <v>0</v>
      </c>
      <c r="RH60" s="27">
        <f t="shared" si="1186"/>
        <v>0</v>
      </c>
      <c r="RI60" s="27">
        <f t="shared" si="1187"/>
        <v>0</v>
      </c>
      <c r="RJ60" s="27">
        <f t="shared" si="1188"/>
        <v>0</v>
      </c>
      <c r="RL60" s="28">
        <f t="shared" si="1189"/>
        <v>111</v>
      </c>
      <c r="RM60" s="28">
        <f t="shared" si="1190"/>
        <v>0</v>
      </c>
      <c r="RN60" s="28">
        <f t="shared" si="1191"/>
        <v>18</v>
      </c>
      <c r="RO60" s="28">
        <f t="shared" si="1192"/>
        <v>8</v>
      </c>
      <c r="RP60" s="28">
        <f t="shared" si="1193"/>
        <v>0</v>
      </c>
      <c r="RQ60" s="28">
        <f t="shared" si="1194"/>
        <v>128</v>
      </c>
      <c r="RT60" s="27" t="str">
        <f t="shared" si="1195"/>
        <v>9</v>
      </c>
      <c r="RU60" s="27" t="str">
        <f t="shared" si="1196"/>
        <v>11</v>
      </c>
      <c r="RV60" s="27" t="str">
        <f t="shared" si="1197"/>
        <v>10</v>
      </c>
      <c r="RW60" s="27" t="str">
        <f t="shared" si="1198"/>
        <v>0</v>
      </c>
      <c r="RX60" s="27" t="str">
        <f t="shared" si="1199"/>
        <v>8</v>
      </c>
      <c r="RY60" s="27" t="str">
        <f t="shared" si="1200"/>
        <v>7</v>
      </c>
      <c r="RZ60" s="27" t="str">
        <f t="shared" si="1201"/>
        <v>0</v>
      </c>
      <c r="SA60" s="27" t="str">
        <f t="shared" si="1202"/>
        <v>0</v>
      </c>
      <c r="SB60" s="27" t="str">
        <f t="shared" si="1203"/>
        <v>10</v>
      </c>
      <c r="SC60" s="27" t="str">
        <f t="shared" si="1204"/>
        <v>0</v>
      </c>
      <c r="SD60" s="27" t="str">
        <f t="shared" si="1205"/>
        <v>10</v>
      </c>
      <c r="SE60" s="27" t="str">
        <f t="shared" si="1206"/>
        <v>9</v>
      </c>
      <c r="SF60" s="27" t="str">
        <f t="shared" si="1207"/>
        <v>0</v>
      </c>
      <c r="SG60" s="27" t="str">
        <f t="shared" si="1208"/>
        <v>0</v>
      </c>
      <c r="SH60" s="27" t="str">
        <f t="shared" si="1209"/>
        <v>8</v>
      </c>
      <c r="SI60" s="27" t="str">
        <f t="shared" si="1210"/>
        <v>0</v>
      </c>
      <c r="SJ60" s="27" t="str">
        <f t="shared" si="1211"/>
        <v>0</v>
      </c>
      <c r="SK60" s="27" t="str">
        <f t="shared" si="1212"/>
        <v>0</v>
      </c>
      <c r="SL60" s="27" t="str">
        <f t="shared" si="1213"/>
        <v>0</v>
      </c>
      <c r="SM60" s="27" t="str">
        <f t="shared" si="1214"/>
        <v>0</v>
      </c>
      <c r="SN60" s="27" t="str">
        <f t="shared" si="1215"/>
        <v>9</v>
      </c>
      <c r="SO60" s="27" t="str">
        <f t="shared" si="1216"/>
        <v>0</v>
      </c>
      <c r="SP60" s="27" t="str">
        <f t="shared" si="1217"/>
        <v>0</v>
      </c>
      <c r="SQ60" s="27" t="str">
        <f t="shared" si="1218"/>
        <v>0</v>
      </c>
      <c r="SR60" s="27" t="str">
        <f t="shared" si="1219"/>
        <v>0</v>
      </c>
      <c r="SS60" s="27" t="str">
        <f t="shared" si="1220"/>
        <v>0</v>
      </c>
      <c r="ST60" s="27" t="str">
        <f t="shared" si="1221"/>
        <v>10</v>
      </c>
      <c r="SU60" s="27" t="str">
        <f t="shared" si="1222"/>
        <v>0</v>
      </c>
      <c r="SV60" s="27" t="str">
        <f t="shared" si="1223"/>
        <v>0</v>
      </c>
      <c r="SW60" s="27" t="str">
        <f t="shared" si="1224"/>
        <v>12</v>
      </c>
      <c r="SX60" s="27" t="str">
        <f t="shared" si="1225"/>
        <v>0</v>
      </c>
      <c r="SY60" s="27" t="str">
        <f t="shared" si="1226"/>
        <v>0</v>
      </c>
      <c r="SZ60" s="27" t="str">
        <f t="shared" si="1227"/>
        <v>6</v>
      </c>
      <c r="TA60" s="27" t="str">
        <f t="shared" si="1228"/>
        <v>0</v>
      </c>
      <c r="TB60" s="27" t="str">
        <f t="shared" si="1229"/>
        <v>0</v>
      </c>
      <c r="TC60" s="27" t="str">
        <f t="shared" si="1230"/>
        <v>10</v>
      </c>
      <c r="TD60" s="27" t="str">
        <f t="shared" si="1231"/>
        <v>0</v>
      </c>
      <c r="TE60" s="27" t="str">
        <f t="shared" si="1232"/>
        <v>0</v>
      </c>
      <c r="TF60" s="27" t="str">
        <f t="shared" si="1233"/>
        <v>8</v>
      </c>
      <c r="TG60" s="27" t="str">
        <f t="shared" si="1234"/>
        <v>0</v>
      </c>
      <c r="TH60" s="27" t="str">
        <f t="shared" si="1235"/>
        <v>0</v>
      </c>
      <c r="TI60" s="27" t="str">
        <f t="shared" si="1236"/>
        <v>0</v>
      </c>
      <c r="TJ60" s="27" t="str">
        <f t="shared" si="1237"/>
        <v>0</v>
      </c>
      <c r="TK60" s="27" t="str">
        <f t="shared" si="1238"/>
        <v>0</v>
      </c>
      <c r="TL60" s="27" t="str">
        <f t="shared" si="1239"/>
        <v>0</v>
      </c>
      <c r="TM60" s="27" t="str">
        <f t="shared" si="1240"/>
        <v>0</v>
      </c>
      <c r="TN60" s="27" t="str">
        <f t="shared" si="1241"/>
        <v>0</v>
      </c>
      <c r="TO60" s="27" t="str">
        <f t="shared" si="1242"/>
        <v>0</v>
      </c>
      <c r="TP60" s="27" t="str">
        <f t="shared" si="1243"/>
        <v>0</v>
      </c>
      <c r="TQ60" s="27" t="str">
        <f t="shared" si="1244"/>
        <v>0</v>
      </c>
      <c r="TR60" s="27" t="str">
        <f t="shared" si="1245"/>
        <v>0</v>
      </c>
      <c r="TS60" s="27" t="str">
        <f t="shared" si="1246"/>
        <v>0</v>
      </c>
      <c r="TT60" s="27" t="str">
        <f t="shared" si="1247"/>
        <v>0</v>
      </c>
      <c r="TU60" s="27" t="str">
        <f t="shared" si="1248"/>
        <v>0</v>
      </c>
      <c r="TV60" s="27" t="str">
        <f t="shared" si="1249"/>
        <v>0</v>
      </c>
      <c r="TW60" s="27" t="str">
        <f t="shared" si="1250"/>
        <v>0</v>
      </c>
      <c r="TX60" s="27" t="str">
        <f t="shared" si="1251"/>
        <v>0</v>
      </c>
      <c r="TY60" s="27" t="str">
        <f t="shared" si="1252"/>
        <v>0</v>
      </c>
      <c r="TZ60" s="27" t="str">
        <f t="shared" si="1253"/>
        <v>0</v>
      </c>
      <c r="UA60" s="27" t="str">
        <f t="shared" si="1254"/>
        <v>0</v>
      </c>
      <c r="UB60" s="27" t="str">
        <f t="shared" si="1255"/>
        <v>0</v>
      </c>
      <c r="UC60" s="27" t="str">
        <f t="shared" si="1256"/>
        <v>0</v>
      </c>
      <c r="UD60" s="27" t="str">
        <f t="shared" si="1257"/>
        <v>0</v>
      </c>
      <c r="UE60" s="27" t="str">
        <f t="shared" si="1258"/>
        <v>0</v>
      </c>
      <c r="UF60" s="27" t="str">
        <f t="shared" si="1259"/>
        <v>0</v>
      </c>
      <c r="UG60" s="27" t="str">
        <f t="shared" si="1260"/>
        <v>0</v>
      </c>
      <c r="UH60" s="27" t="str">
        <f t="shared" si="1261"/>
        <v>0</v>
      </c>
      <c r="UI60" s="27" t="str">
        <f t="shared" si="1262"/>
        <v>0</v>
      </c>
      <c r="UJ60" s="27" t="str">
        <f t="shared" si="1263"/>
        <v>0</v>
      </c>
      <c r="UK60" s="27" t="str">
        <f t="shared" si="1264"/>
        <v>0</v>
      </c>
      <c r="UL60" s="27" t="str">
        <f t="shared" si="1265"/>
        <v>0</v>
      </c>
      <c r="UM60" s="27" t="str">
        <f t="shared" si="1266"/>
        <v>0</v>
      </c>
      <c r="UN60" s="27" t="str">
        <f t="shared" si="1267"/>
        <v>0</v>
      </c>
      <c r="UO60" s="27" t="str">
        <f t="shared" si="1268"/>
        <v>0</v>
      </c>
      <c r="UP60" s="27" t="str">
        <f t="shared" si="1269"/>
        <v>0</v>
      </c>
      <c r="UQ60" s="27" t="str">
        <f t="shared" si="1270"/>
        <v>0</v>
      </c>
      <c r="UR60" s="27" t="str">
        <f t="shared" si="1271"/>
        <v>0</v>
      </c>
      <c r="US60" s="27" t="str">
        <f t="shared" si="1272"/>
        <v>0</v>
      </c>
      <c r="UT60" s="27" t="str">
        <f t="shared" si="1273"/>
        <v>0</v>
      </c>
      <c r="UU60" s="27" t="str">
        <f t="shared" si="1274"/>
        <v>0</v>
      </c>
      <c r="UV60" s="27" t="str">
        <f t="shared" si="1275"/>
        <v>0</v>
      </c>
      <c r="UW60" s="27" t="str">
        <f t="shared" si="1276"/>
        <v>0</v>
      </c>
      <c r="UY60" s="28">
        <f t="shared" si="1277"/>
        <v>-21.490000000000002</v>
      </c>
      <c r="UZ60" s="28">
        <f t="shared" si="1278"/>
        <v>0</v>
      </c>
      <c r="VA60" s="28">
        <f t="shared" si="1279"/>
        <v>-12.510000000000002</v>
      </c>
      <c r="VB60" s="28">
        <f t="shared" si="1280"/>
        <v>-2.2000000000000002</v>
      </c>
      <c r="VC60" s="28">
        <f t="shared" si="1281"/>
        <v>0</v>
      </c>
      <c r="VD60" s="28">
        <f t="shared" si="1282"/>
        <v>-29.945000000000004</v>
      </c>
      <c r="VG60" s="27" t="str">
        <f t="shared" si="1283"/>
        <v>-17.6</v>
      </c>
      <c r="VH60" s="27" t="str">
        <f t="shared" si="1284"/>
        <v>-10.26</v>
      </c>
      <c r="VI60" s="27" t="str">
        <f t="shared" si="1285"/>
        <v>2.53</v>
      </c>
      <c r="VJ60" s="27">
        <f t="shared" si="1286"/>
        <v>0</v>
      </c>
      <c r="VK60" s="27" t="str">
        <f t="shared" si="1287"/>
        <v>-5.23</v>
      </c>
      <c r="VL60" s="27" t="str">
        <f t="shared" si="1288"/>
        <v>-7.23</v>
      </c>
      <c r="VM60" s="27">
        <f t="shared" si="1289"/>
        <v>0</v>
      </c>
      <c r="VN60" s="27">
        <f t="shared" si="1290"/>
        <v>0</v>
      </c>
      <c r="VO60" s="27" t="str">
        <f t="shared" si="1291"/>
        <v>-2.55</v>
      </c>
      <c r="VP60" s="27">
        <f t="shared" si="1292"/>
        <v>0</v>
      </c>
      <c r="VQ60" s="27" t="str">
        <f t="shared" si="1293"/>
        <v>-7.28</v>
      </c>
      <c r="VR60" s="27" t="str">
        <f t="shared" si="1294"/>
        <v>0.41</v>
      </c>
      <c r="VS60" s="27">
        <f t="shared" si="1295"/>
        <v>0</v>
      </c>
      <c r="VT60" s="27">
        <f t="shared" si="1296"/>
        <v>0</v>
      </c>
      <c r="VU60" s="27" t="str">
        <f t="shared" si="1297"/>
        <v>0.97</v>
      </c>
      <c r="VV60" s="27">
        <f t="shared" si="1298"/>
        <v>0</v>
      </c>
      <c r="VW60" s="27">
        <f t="shared" si="1299"/>
        <v>0</v>
      </c>
      <c r="VX60" s="27">
        <f t="shared" si="1300"/>
        <v>0</v>
      </c>
      <c r="VY60" s="27">
        <f t="shared" si="1301"/>
        <v>0</v>
      </c>
      <c r="VZ60" s="27">
        <f t="shared" si="1302"/>
        <v>0</v>
      </c>
      <c r="WA60" s="27" t="str">
        <f t="shared" si="1303"/>
        <v>6.01</v>
      </c>
      <c r="WB60" s="27">
        <f t="shared" si="1304"/>
        <v>0</v>
      </c>
      <c r="WC60" s="27">
        <f t="shared" si="1305"/>
        <v>0</v>
      </c>
      <c r="WD60" s="27">
        <f t="shared" si="1306"/>
        <v>0</v>
      </c>
      <c r="WE60" s="27">
        <f t="shared" si="1307"/>
        <v>0</v>
      </c>
      <c r="WF60" s="27">
        <f t="shared" si="1308"/>
        <v>0</v>
      </c>
      <c r="WG60" s="27" t="str">
        <f t="shared" si="1309"/>
        <v>-7.15</v>
      </c>
      <c r="WH60" s="27">
        <f t="shared" si="1310"/>
        <v>0</v>
      </c>
      <c r="WI60" s="27">
        <f t="shared" si="1311"/>
        <v>0</v>
      </c>
      <c r="WJ60" s="27" t="str">
        <f t="shared" si="1312"/>
        <v>1.35</v>
      </c>
      <c r="WK60" s="27">
        <f t="shared" si="1313"/>
        <v>0</v>
      </c>
      <c r="WL60" s="27">
        <f t="shared" si="1314"/>
        <v>0</v>
      </c>
      <c r="WM60" s="27" t="str">
        <f t="shared" si="1315"/>
        <v>9.1</v>
      </c>
      <c r="WN60" s="27">
        <f t="shared" si="1316"/>
        <v>0</v>
      </c>
      <c r="WO60" s="27">
        <f t="shared" si="1317"/>
        <v>0</v>
      </c>
      <c r="WP60" s="27" t="str">
        <f t="shared" si="1318"/>
        <v>2.93</v>
      </c>
      <c r="WQ60" s="27">
        <f t="shared" si="1319"/>
        <v>0</v>
      </c>
      <c r="WR60" s="27">
        <f t="shared" si="1320"/>
        <v>0</v>
      </c>
      <c r="WS60" s="27" t="str">
        <f t="shared" si="1321"/>
        <v>-2.2</v>
      </c>
      <c r="WT60" s="27">
        <f t="shared" si="1322"/>
        <v>0</v>
      </c>
      <c r="WU60" s="27">
        <f t="shared" si="1323"/>
        <v>0</v>
      </c>
      <c r="WV60" s="27">
        <f t="shared" si="1324"/>
        <v>0</v>
      </c>
      <c r="WW60" s="27">
        <f t="shared" si="1325"/>
        <v>0</v>
      </c>
      <c r="WX60" s="27">
        <f t="shared" si="1326"/>
        <v>0</v>
      </c>
      <c r="WY60" s="27">
        <f t="shared" si="1327"/>
        <v>0</v>
      </c>
      <c r="WZ60" s="27">
        <f t="shared" si="1328"/>
        <v>0</v>
      </c>
      <c r="XA60" s="27">
        <f t="shared" si="1329"/>
        <v>0</v>
      </c>
      <c r="XB60" s="27">
        <f t="shared" si="1330"/>
        <v>0</v>
      </c>
      <c r="XC60" s="27">
        <f t="shared" si="1331"/>
        <v>0</v>
      </c>
      <c r="XD60" s="27">
        <f t="shared" si="1332"/>
        <v>0</v>
      </c>
      <c r="XE60" s="27">
        <f t="shared" si="1333"/>
        <v>0</v>
      </c>
      <c r="XF60" s="27">
        <f t="shared" si="1334"/>
        <v>0</v>
      </c>
      <c r="XG60" s="27">
        <f t="shared" si="1335"/>
        <v>0</v>
      </c>
      <c r="XH60" s="27">
        <f t="shared" si="1336"/>
        <v>0</v>
      </c>
      <c r="XI60" s="27">
        <f t="shared" si="1337"/>
        <v>0</v>
      </c>
      <c r="XJ60" s="27">
        <f t="shared" si="1338"/>
        <v>0</v>
      </c>
      <c r="XK60" s="27">
        <f t="shared" si="1339"/>
        <v>0</v>
      </c>
      <c r="XL60" s="27">
        <f t="shared" si="1340"/>
        <v>0</v>
      </c>
      <c r="XM60" s="27">
        <f t="shared" si="1341"/>
        <v>0</v>
      </c>
      <c r="XN60" s="27">
        <f t="shared" si="1342"/>
        <v>0</v>
      </c>
      <c r="XO60" s="27">
        <f t="shared" si="1343"/>
        <v>0</v>
      </c>
      <c r="XP60" s="27">
        <f t="shared" si="1344"/>
        <v>0</v>
      </c>
      <c r="XQ60" s="27">
        <f t="shared" si="1345"/>
        <v>0</v>
      </c>
      <c r="XR60" s="27">
        <f t="shared" si="1346"/>
        <v>0</v>
      </c>
      <c r="XS60" s="27">
        <f t="shared" si="1347"/>
        <v>0</v>
      </c>
      <c r="XT60" s="27">
        <f t="shared" si="1348"/>
        <v>0</v>
      </c>
      <c r="XU60" s="27">
        <f t="shared" si="1349"/>
        <v>0</v>
      </c>
      <c r="XV60" s="27">
        <f t="shared" si="1350"/>
        <v>0</v>
      </c>
      <c r="XW60" s="27">
        <f t="shared" si="1351"/>
        <v>0</v>
      </c>
      <c r="XX60" s="27">
        <f t="shared" si="1352"/>
        <v>0</v>
      </c>
      <c r="XY60" s="27">
        <f t="shared" si="1353"/>
        <v>0</v>
      </c>
      <c r="XZ60" s="27">
        <f t="shared" si="1354"/>
        <v>0</v>
      </c>
      <c r="YA60" s="27">
        <f t="shared" si="1355"/>
        <v>0</v>
      </c>
      <c r="YB60" s="27">
        <f t="shared" si="1356"/>
        <v>0</v>
      </c>
      <c r="YC60" s="27">
        <f t="shared" si="1357"/>
        <v>0</v>
      </c>
      <c r="YD60" s="27">
        <f t="shared" si="1358"/>
        <v>0</v>
      </c>
      <c r="YE60" s="27">
        <f t="shared" si="1359"/>
        <v>0</v>
      </c>
      <c r="YF60" s="27">
        <f t="shared" si="1360"/>
        <v>0</v>
      </c>
      <c r="YG60" s="27">
        <f t="shared" si="1361"/>
        <v>0</v>
      </c>
      <c r="YH60" s="27">
        <f t="shared" si="1362"/>
        <v>0</v>
      </c>
      <c r="YI60" s="27">
        <f t="shared" si="1363"/>
        <v>0</v>
      </c>
      <c r="YJ60" s="27">
        <f t="shared" si="1364"/>
        <v>0</v>
      </c>
      <c r="YL60" s="28">
        <f t="shared" si="1365"/>
        <v>473</v>
      </c>
      <c r="YM60" s="28">
        <f t="shared" si="1366"/>
        <v>0</v>
      </c>
      <c r="YN60" s="28">
        <f t="shared" si="1367"/>
        <v>89</v>
      </c>
      <c r="YO60" s="28">
        <f t="shared" si="1368"/>
        <v>77</v>
      </c>
      <c r="YP60" s="28">
        <f t="shared" si="1369"/>
        <v>0</v>
      </c>
      <c r="YQ60" s="28">
        <f t="shared" si="1370"/>
        <v>594.5</v>
      </c>
      <c r="YT60" s="27" t="str">
        <f t="shared" si="1371"/>
        <v>50</v>
      </c>
      <c r="YU60" s="27" t="str">
        <f t="shared" si="1372"/>
        <v>45</v>
      </c>
      <c r="YV60" s="27" t="str">
        <f t="shared" si="1373"/>
        <v>2</v>
      </c>
      <c r="YW60" s="27">
        <f t="shared" si="1374"/>
        <v>0</v>
      </c>
      <c r="YX60" s="27" t="str">
        <f t="shared" si="1375"/>
        <v>36</v>
      </c>
      <c r="YY60" s="27" t="str">
        <f t="shared" si="1376"/>
        <v>58</v>
      </c>
      <c r="YZ60" s="27">
        <f t="shared" si="1377"/>
        <v>0</v>
      </c>
      <c r="ZA60" s="27">
        <f t="shared" si="1378"/>
        <v>0</v>
      </c>
      <c r="ZB60" s="27" t="str">
        <f t="shared" si="1379"/>
        <v>31</v>
      </c>
      <c r="ZC60" s="27">
        <f t="shared" si="1380"/>
        <v>0</v>
      </c>
      <c r="ZD60" s="27" t="str">
        <f t="shared" si="1381"/>
        <v>53</v>
      </c>
      <c r="ZE60" s="27" t="str">
        <f t="shared" si="1382"/>
        <v>32</v>
      </c>
      <c r="ZF60" s="27">
        <f t="shared" si="1383"/>
        <v>0</v>
      </c>
      <c r="ZG60" s="27">
        <f t="shared" si="1384"/>
        <v>0</v>
      </c>
      <c r="ZH60" s="27" t="str">
        <f t="shared" si="1385"/>
        <v>32</v>
      </c>
      <c r="ZI60" s="27">
        <f t="shared" si="1386"/>
        <v>0</v>
      </c>
      <c r="ZJ60" s="27">
        <f t="shared" si="1387"/>
        <v>0</v>
      </c>
      <c r="ZK60" s="27">
        <f t="shared" si="1388"/>
        <v>0</v>
      </c>
      <c r="ZL60" s="27">
        <f t="shared" si="1389"/>
        <v>0</v>
      </c>
      <c r="ZM60" s="27">
        <f t="shared" si="1390"/>
        <v>0</v>
      </c>
      <c r="ZN60" s="27" t="str">
        <f t="shared" si="1391"/>
        <v>31</v>
      </c>
      <c r="ZO60" s="27">
        <f t="shared" si="1392"/>
        <v>0</v>
      </c>
      <c r="ZP60" s="27">
        <f t="shared" si="1393"/>
        <v>0</v>
      </c>
      <c r="ZQ60" s="27">
        <f t="shared" si="1394"/>
        <v>0</v>
      </c>
      <c r="ZR60" s="27">
        <f t="shared" si="1395"/>
        <v>0</v>
      </c>
      <c r="ZS60" s="27">
        <f t="shared" si="1396"/>
        <v>0</v>
      </c>
      <c r="ZT60" s="27" t="str">
        <f t="shared" si="1397"/>
        <v>77</v>
      </c>
      <c r="ZU60" s="27">
        <f t="shared" si="1398"/>
        <v>0</v>
      </c>
      <c r="ZV60" s="27">
        <f t="shared" si="1399"/>
        <v>0</v>
      </c>
      <c r="ZW60" s="27" t="str">
        <f t="shared" si="1400"/>
        <v>43</v>
      </c>
      <c r="ZX60" s="27">
        <f t="shared" si="1401"/>
        <v>0</v>
      </c>
      <c r="ZY60" s="27">
        <f t="shared" si="1402"/>
        <v>0</v>
      </c>
      <c r="ZZ60" s="27" t="str">
        <f t="shared" si="1403"/>
        <v>27</v>
      </c>
      <c r="AAA60" s="27">
        <f t="shared" si="1404"/>
        <v>0</v>
      </c>
      <c r="AAB60" s="27">
        <f t="shared" si="1405"/>
        <v>0</v>
      </c>
      <c r="AAC60" s="27" t="str">
        <f t="shared" si="1406"/>
        <v>45</v>
      </c>
      <c r="AAD60" s="27">
        <f t="shared" si="1407"/>
        <v>0</v>
      </c>
      <c r="AAE60" s="27">
        <f t="shared" si="1408"/>
        <v>0</v>
      </c>
      <c r="AAF60" s="27" t="str">
        <f t="shared" si="1409"/>
        <v>77</v>
      </c>
      <c r="AAG60" s="27">
        <f t="shared" si="1410"/>
        <v>0</v>
      </c>
      <c r="AAH60" s="27">
        <f t="shared" si="1411"/>
        <v>0</v>
      </c>
      <c r="AAI60" s="27">
        <f t="shared" si="1412"/>
        <v>0</v>
      </c>
      <c r="AAJ60" s="27">
        <f t="shared" si="1413"/>
        <v>0</v>
      </c>
      <c r="AAK60" s="27">
        <f t="shared" si="1414"/>
        <v>0</v>
      </c>
      <c r="AAL60" s="27">
        <f t="shared" si="1415"/>
        <v>0</v>
      </c>
      <c r="AAM60" s="27">
        <f t="shared" si="1416"/>
        <v>0</v>
      </c>
      <c r="AAN60" s="27">
        <f t="shared" si="1417"/>
        <v>0</v>
      </c>
      <c r="AAO60" s="27">
        <f t="shared" si="1418"/>
        <v>0</v>
      </c>
      <c r="AAP60" s="27">
        <f t="shared" si="1419"/>
        <v>0</v>
      </c>
      <c r="AAQ60" s="27">
        <f t="shared" si="1420"/>
        <v>0</v>
      </c>
      <c r="AAR60" s="27">
        <f t="shared" si="1421"/>
        <v>0</v>
      </c>
      <c r="AAS60" s="27">
        <f t="shared" si="1422"/>
        <v>0</v>
      </c>
      <c r="AAT60" s="27">
        <f t="shared" si="1423"/>
        <v>0</v>
      </c>
      <c r="AAU60" s="27">
        <f t="shared" si="1424"/>
        <v>0</v>
      </c>
      <c r="AAV60" s="27">
        <f t="shared" si="1425"/>
        <v>0</v>
      </c>
      <c r="AAW60" s="27">
        <f t="shared" si="1426"/>
        <v>0</v>
      </c>
      <c r="AAX60" s="27">
        <f t="shared" si="1427"/>
        <v>0</v>
      </c>
      <c r="AAY60" s="27">
        <f t="shared" si="1428"/>
        <v>0</v>
      </c>
      <c r="AAZ60" s="27">
        <f t="shared" si="1429"/>
        <v>0</v>
      </c>
      <c r="ABA60" s="27">
        <f t="shared" si="1430"/>
        <v>0</v>
      </c>
      <c r="ABB60" s="27">
        <f t="shared" si="1431"/>
        <v>0</v>
      </c>
      <c r="ABC60" s="27">
        <f t="shared" si="1432"/>
        <v>0</v>
      </c>
      <c r="ABD60" s="27">
        <f t="shared" si="1433"/>
        <v>0</v>
      </c>
      <c r="ABE60" s="27">
        <f t="shared" si="1434"/>
        <v>0</v>
      </c>
      <c r="ABF60" s="27">
        <f t="shared" si="1435"/>
        <v>0</v>
      </c>
      <c r="ABG60" s="27">
        <f t="shared" si="1436"/>
        <v>0</v>
      </c>
      <c r="ABH60" s="27">
        <f t="shared" si="1437"/>
        <v>0</v>
      </c>
      <c r="ABI60" s="27">
        <f t="shared" si="1438"/>
        <v>0</v>
      </c>
      <c r="ABJ60" s="27">
        <f t="shared" si="1439"/>
        <v>0</v>
      </c>
      <c r="ABK60" s="27">
        <f t="shared" si="1440"/>
        <v>0</v>
      </c>
      <c r="ABL60" s="27">
        <f t="shared" si="1441"/>
        <v>0</v>
      </c>
      <c r="ABM60" s="27">
        <f t="shared" si="1442"/>
        <v>0</v>
      </c>
      <c r="ABN60" s="27">
        <f t="shared" si="1443"/>
        <v>0</v>
      </c>
      <c r="ABO60" s="27">
        <f t="shared" si="1444"/>
        <v>0</v>
      </c>
      <c r="ABP60" s="27">
        <f t="shared" si="1445"/>
        <v>0</v>
      </c>
      <c r="ABQ60" s="27">
        <f t="shared" si="1446"/>
        <v>0</v>
      </c>
      <c r="ABR60" s="27">
        <f t="shared" si="1447"/>
        <v>0</v>
      </c>
      <c r="ABS60" s="27">
        <f t="shared" si="1448"/>
        <v>0</v>
      </c>
      <c r="ABT60" s="27">
        <f t="shared" si="1449"/>
        <v>0</v>
      </c>
      <c r="ABU60" s="27">
        <f t="shared" si="1450"/>
        <v>0</v>
      </c>
      <c r="ABV60" s="27">
        <f t="shared" si="1451"/>
        <v>0</v>
      </c>
      <c r="ABW60" s="27">
        <f t="shared" si="1452"/>
        <v>0</v>
      </c>
      <c r="ABY60" s="28">
        <f t="shared" si="1453"/>
        <v>552.29999999999995</v>
      </c>
      <c r="ABZ60" s="28">
        <f t="shared" si="1454"/>
        <v>0</v>
      </c>
      <c r="ACA60" s="28">
        <f t="shared" si="1455"/>
        <v>140.69999999999999</v>
      </c>
      <c r="ACB60" s="28">
        <f t="shared" si="1456"/>
        <v>32.4</v>
      </c>
      <c r="ACC60" s="28">
        <f t="shared" si="1457"/>
        <v>0</v>
      </c>
      <c r="ACD60" s="28">
        <f t="shared" si="1458"/>
        <v>655.04999999999995</v>
      </c>
      <c r="ACG60" s="27" t="str">
        <f t="shared" si="1459"/>
        <v>17.7</v>
      </c>
      <c r="ACH60" s="27" t="str">
        <f t="shared" si="1460"/>
        <v>26.7</v>
      </c>
      <c r="ACI60" s="27" t="str">
        <f t="shared" si="1461"/>
        <v>54</v>
      </c>
      <c r="ACJ60" s="27">
        <f t="shared" si="1462"/>
        <v>0</v>
      </c>
      <c r="ACK60" s="27" t="str">
        <f t="shared" si="1463"/>
        <v>101.9</v>
      </c>
      <c r="ACL60" s="27" t="str">
        <f t="shared" si="1464"/>
        <v>14.1</v>
      </c>
      <c r="ACM60" s="27">
        <f t="shared" si="1465"/>
        <v>0</v>
      </c>
      <c r="ACN60" s="27">
        <f t="shared" si="1466"/>
        <v>0</v>
      </c>
      <c r="ACO60" s="27" t="str">
        <f t="shared" si="1467"/>
        <v>109.2</v>
      </c>
      <c r="ACP60" s="27">
        <f t="shared" si="1468"/>
        <v>0</v>
      </c>
      <c r="ACQ60" s="27" t="str">
        <f t="shared" si="1469"/>
        <v>38.8</v>
      </c>
      <c r="ACR60" s="27" t="str">
        <f t="shared" si="1470"/>
        <v>42.1</v>
      </c>
      <c r="ACS60" s="27">
        <f t="shared" si="1471"/>
        <v>0</v>
      </c>
      <c r="ACT60" s="27">
        <f t="shared" si="1472"/>
        <v>0</v>
      </c>
      <c r="ACU60" s="27" t="str">
        <f t="shared" si="1473"/>
        <v>73.1</v>
      </c>
      <c r="ACV60" s="27">
        <f t="shared" si="1474"/>
        <v>0</v>
      </c>
      <c r="ACW60" s="27">
        <f t="shared" si="1475"/>
        <v>0</v>
      </c>
      <c r="ACX60" s="27">
        <f t="shared" si="1476"/>
        <v>0</v>
      </c>
      <c r="ACY60" s="27">
        <f t="shared" si="1477"/>
        <v>0</v>
      </c>
      <c r="ACZ60" s="27">
        <f t="shared" si="1478"/>
        <v>0</v>
      </c>
      <c r="ADA60" s="27" t="str">
        <f t="shared" si="1479"/>
        <v>76.6</v>
      </c>
      <c r="ADB60" s="27">
        <f t="shared" si="1480"/>
        <v>0</v>
      </c>
      <c r="ADC60" s="27">
        <f t="shared" si="1481"/>
        <v>0</v>
      </c>
      <c r="ADD60" s="27">
        <f t="shared" si="1482"/>
        <v>0</v>
      </c>
      <c r="ADE60" s="27">
        <f t="shared" si="1483"/>
        <v>0</v>
      </c>
      <c r="ADF60" s="27">
        <f t="shared" si="1484"/>
        <v>0</v>
      </c>
      <c r="ADG60" s="27" t="str">
        <f t="shared" si="1485"/>
        <v>23.6</v>
      </c>
      <c r="ADH60" s="27">
        <f t="shared" si="1486"/>
        <v>0</v>
      </c>
      <c r="ADI60" s="27">
        <f t="shared" si="1487"/>
        <v>0</v>
      </c>
      <c r="ADJ60" s="27" t="str">
        <f t="shared" si="1488"/>
        <v>44.7</v>
      </c>
      <c r="ADK60" s="27">
        <f t="shared" si="1489"/>
        <v>0</v>
      </c>
      <c r="ADL60" s="27">
        <f t="shared" si="1490"/>
        <v>0</v>
      </c>
      <c r="ADM60" s="27" t="str">
        <f t="shared" si="1491"/>
        <v>30.7</v>
      </c>
      <c r="ADN60" s="27">
        <f t="shared" si="1492"/>
        <v>0</v>
      </c>
      <c r="ADO60" s="27">
        <f t="shared" si="1493"/>
        <v>0</v>
      </c>
      <c r="ADP60" s="27" t="str">
        <f t="shared" si="1494"/>
        <v>39.8</v>
      </c>
      <c r="ADQ60" s="27">
        <f t="shared" si="1495"/>
        <v>0</v>
      </c>
      <c r="ADR60" s="27">
        <f t="shared" si="1496"/>
        <v>0</v>
      </c>
      <c r="ADS60" s="27" t="str">
        <f t="shared" si="1497"/>
        <v>32.4</v>
      </c>
      <c r="ADT60" s="27">
        <f t="shared" si="1498"/>
        <v>0</v>
      </c>
      <c r="ADU60" s="27">
        <f t="shared" si="1499"/>
        <v>0</v>
      </c>
      <c r="ADV60" s="27">
        <f t="shared" si="1500"/>
        <v>0</v>
      </c>
      <c r="ADW60" s="27">
        <f t="shared" si="1501"/>
        <v>0</v>
      </c>
      <c r="ADX60" s="27">
        <f t="shared" si="1502"/>
        <v>0</v>
      </c>
      <c r="ADY60" s="27">
        <f t="shared" si="1503"/>
        <v>0</v>
      </c>
      <c r="ADZ60" s="27">
        <f t="shared" si="1504"/>
        <v>0</v>
      </c>
      <c r="AEA60" s="27">
        <f t="shared" si="1505"/>
        <v>0</v>
      </c>
      <c r="AEB60" s="27">
        <f t="shared" si="1506"/>
        <v>0</v>
      </c>
      <c r="AEC60" s="27">
        <f t="shared" si="1507"/>
        <v>0</v>
      </c>
      <c r="AED60" s="27">
        <f t="shared" si="1508"/>
        <v>0</v>
      </c>
      <c r="AEE60" s="27">
        <f t="shared" si="1509"/>
        <v>0</v>
      </c>
      <c r="AEF60" s="27">
        <f t="shared" si="1510"/>
        <v>0</v>
      </c>
      <c r="AEG60" s="27">
        <f t="shared" si="1511"/>
        <v>0</v>
      </c>
      <c r="AEH60" s="27">
        <f t="shared" si="1512"/>
        <v>0</v>
      </c>
      <c r="AEI60" s="27">
        <f t="shared" si="1513"/>
        <v>0</v>
      </c>
      <c r="AEJ60" s="27">
        <f t="shared" si="1514"/>
        <v>0</v>
      </c>
      <c r="AEK60" s="27">
        <f t="shared" si="1515"/>
        <v>0</v>
      </c>
      <c r="AEL60" s="27">
        <f t="shared" si="1516"/>
        <v>0</v>
      </c>
      <c r="AEM60" s="27">
        <f t="shared" si="1517"/>
        <v>0</v>
      </c>
      <c r="AEN60" s="27">
        <f t="shared" si="1518"/>
        <v>0</v>
      </c>
      <c r="AEO60" s="27">
        <f t="shared" si="1519"/>
        <v>0</v>
      </c>
      <c r="AEP60" s="27">
        <f t="shared" si="1520"/>
        <v>0</v>
      </c>
      <c r="AEQ60" s="27">
        <f t="shared" si="1521"/>
        <v>0</v>
      </c>
      <c r="AER60" s="27">
        <f t="shared" si="1522"/>
        <v>0</v>
      </c>
      <c r="AES60" s="27">
        <f t="shared" si="1523"/>
        <v>0</v>
      </c>
      <c r="AET60" s="27">
        <f t="shared" si="1524"/>
        <v>0</v>
      </c>
      <c r="AEU60" s="27">
        <f t="shared" si="1525"/>
        <v>0</v>
      </c>
      <c r="AEV60" s="27">
        <f t="shared" si="1526"/>
        <v>0</v>
      </c>
      <c r="AEW60" s="27">
        <f t="shared" si="1527"/>
        <v>0</v>
      </c>
      <c r="AEX60" s="27">
        <f t="shared" si="1528"/>
        <v>0</v>
      </c>
      <c r="AEY60" s="27">
        <f t="shared" si="1529"/>
        <v>0</v>
      </c>
      <c r="AEZ60" s="27">
        <f t="shared" si="1530"/>
        <v>0</v>
      </c>
      <c r="AFA60" s="27">
        <f t="shared" si="1531"/>
        <v>0</v>
      </c>
      <c r="AFB60" s="27">
        <f t="shared" si="1532"/>
        <v>0</v>
      </c>
      <c r="AFC60" s="27">
        <f t="shared" si="1533"/>
        <v>0</v>
      </c>
      <c r="AFD60" s="27">
        <f t="shared" si="1534"/>
        <v>0</v>
      </c>
      <c r="AFE60" s="27">
        <f t="shared" si="1535"/>
        <v>0</v>
      </c>
      <c r="AFF60" s="27">
        <f t="shared" si="1536"/>
        <v>0</v>
      </c>
      <c r="AFG60" s="27">
        <f t="shared" si="1537"/>
        <v>0</v>
      </c>
      <c r="AFH60" s="27">
        <f t="shared" si="1538"/>
        <v>0</v>
      </c>
      <c r="AFI60" s="27">
        <f t="shared" si="1539"/>
        <v>0</v>
      </c>
      <c r="AFJ60" s="27">
        <f t="shared" si="1540"/>
        <v>0</v>
      </c>
      <c r="AFL60" s="28">
        <f t="shared" si="892"/>
        <v>28.3125</v>
      </c>
      <c r="AFM60" s="28">
        <v>28.3125</v>
      </c>
      <c r="AFN60" s="27">
        <v>3</v>
      </c>
      <c r="AFO60" s="27">
        <f t="shared" si="1541"/>
        <v>3</v>
      </c>
      <c r="AFP60" s="27">
        <f t="shared" si="1542"/>
        <v>3</v>
      </c>
      <c r="AFQ60" s="27">
        <f t="shared" si="1543"/>
        <v>3</v>
      </c>
      <c r="AFR60" s="27">
        <f t="shared" si="1544"/>
        <v>0</v>
      </c>
      <c r="AFS60" s="27">
        <f t="shared" si="1545"/>
        <v>5</v>
      </c>
      <c r="AFT60" s="27">
        <f t="shared" si="1546"/>
        <v>1</v>
      </c>
      <c r="AFU60" s="27">
        <f t="shared" si="1547"/>
        <v>0</v>
      </c>
      <c r="AFV60" s="27">
        <f t="shared" si="1548"/>
        <v>0</v>
      </c>
      <c r="AFW60" s="27">
        <f t="shared" si="1549"/>
        <v>7</v>
      </c>
      <c r="AFX60" s="27">
        <f t="shared" si="1550"/>
        <v>0</v>
      </c>
      <c r="AFY60" s="27">
        <f t="shared" si="1551"/>
        <v>8</v>
      </c>
      <c r="AFZ60" s="27">
        <f t="shared" si="1552"/>
        <v>3</v>
      </c>
      <c r="AGA60" s="27">
        <f t="shared" si="1553"/>
        <v>0</v>
      </c>
      <c r="AGB60" s="27">
        <f t="shared" si="1554"/>
        <v>0</v>
      </c>
      <c r="AGC60" s="27">
        <f t="shared" si="1555"/>
        <v>3</v>
      </c>
      <c r="AGD60" s="27">
        <f t="shared" si="1556"/>
        <v>0</v>
      </c>
      <c r="AGE60" s="27">
        <f t="shared" si="1557"/>
        <v>0</v>
      </c>
      <c r="AGF60" s="27">
        <f t="shared" si="1558"/>
        <v>0</v>
      </c>
      <c r="AGG60" s="27">
        <f t="shared" si="1559"/>
        <v>0</v>
      </c>
      <c r="AGH60" s="27">
        <f t="shared" si="1560"/>
        <v>0</v>
      </c>
      <c r="AGI60" s="27">
        <f t="shared" si="1561"/>
        <v>3</v>
      </c>
      <c r="AGJ60" s="27">
        <f t="shared" si="1562"/>
        <v>0</v>
      </c>
      <c r="AGK60" s="27">
        <f t="shared" si="1563"/>
        <v>0</v>
      </c>
      <c r="AGL60" s="27">
        <f t="shared" si="1564"/>
        <v>0</v>
      </c>
      <c r="AGM60" s="27">
        <f t="shared" si="1565"/>
        <v>0</v>
      </c>
      <c r="AGN60" s="27">
        <f t="shared" si="1566"/>
        <v>0</v>
      </c>
      <c r="AGO60" s="27">
        <f t="shared" si="1567"/>
        <v>3</v>
      </c>
      <c r="AGP60" s="27">
        <f t="shared" si="1568"/>
        <v>0</v>
      </c>
      <c r="AGQ60" s="27">
        <f t="shared" si="1569"/>
        <v>0</v>
      </c>
      <c r="AGR60" s="27">
        <f t="shared" si="1570"/>
        <v>3</v>
      </c>
      <c r="AGS60" s="27">
        <f t="shared" si="1571"/>
        <v>0</v>
      </c>
      <c r="AGT60" s="27">
        <f t="shared" si="1572"/>
        <v>0</v>
      </c>
      <c r="AGU60" s="27">
        <f t="shared" si="1573"/>
        <v>3</v>
      </c>
      <c r="AGV60" s="27">
        <f t="shared" si="1574"/>
        <v>0</v>
      </c>
      <c r="AGW60" s="27">
        <f t="shared" si="1575"/>
        <v>0</v>
      </c>
      <c r="AGX60" s="27">
        <f t="shared" si="1576"/>
        <v>3</v>
      </c>
      <c r="AGY60" s="27">
        <f t="shared" si="1577"/>
        <v>0</v>
      </c>
      <c r="AGZ60" s="27">
        <f t="shared" si="1578"/>
        <v>0</v>
      </c>
      <c r="AHA60" s="27">
        <f t="shared" si="1579"/>
        <v>3</v>
      </c>
      <c r="AHB60" s="27">
        <f t="shared" si="1580"/>
        <v>0</v>
      </c>
      <c r="AHC60" s="27">
        <f t="shared" si="1581"/>
        <v>0</v>
      </c>
      <c r="AHD60" s="27">
        <f t="shared" si="1582"/>
        <v>0</v>
      </c>
      <c r="AHE60" s="27">
        <f t="shared" si="1583"/>
        <v>0</v>
      </c>
      <c r="AHF60" s="27">
        <f t="shared" si="1584"/>
        <v>0</v>
      </c>
      <c r="AHG60" s="27">
        <f t="shared" si="1585"/>
        <v>0</v>
      </c>
      <c r="AHH60" s="27">
        <f t="shared" si="1586"/>
        <v>0</v>
      </c>
      <c r="AHI60" s="27">
        <f t="shared" si="1587"/>
        <v>0</v>
      </c>
      <c r="AHJ60" s="27">
        <f t="shared" si="1588"/>
        <v>0</v>
      </c>
      <c r="AHK60" s="27">
        <f t="shared" si="1589"/>
        <v>0</v>
      </c>
      <c r="AHL60" s="27">
        <f t="shared" si="1590"/>
        <v>0</v>
      </c>
      <c r="AHM60" s="27">
        <f t="shared" si="1591"/>
        <v>0</v>
      </c>
      <c r="AHN60" s="27">
        <f t="shared" si="1592"/>
        <v>0</v>
      </c>
      <c r="AHO60" s="27">
        <f t="shared" si="1593"/>
        <v>0</v>
      </c>
      <c r="AHP60" s="27">
        <f t="shared" si="1594"/>
        <v>0</v>
      </c>
      <c r="AHQ60" s="27">
        <f t="shared" si="1595"/>
        <v>0</v>
      </c>
      <c r="AHR60" s="27">
        <f t="shared" si="1596"/>
        <v>0</v>
      </c>
      <c r="AHS60" s="27">
        <f t="shared" si="1597"/>
        <v>0</v>
      </c>
      <c r="AHT60" s="27">
        <f t="shared" si="1598"/>
        <v>0</v>
      </c>
      <c r="AHU60" s="27">
        <f t="shared" si="1599"/>
        <v>0</v>
      </c>
      <c r="AHV60" s="27">
        <f t="shared" si="1600"/>
        <v>0</v>
      </c>
      <c r="AHW60" s="27">
        <f t="shared" si="1601"/>
        <v>0</v>
      </c>
      <c r="AHX60" s="27">
        <f t="shared" si="1602"/>
        <v>0</v>
      </c>
      <c r="AHY60" s="27">
        <f t="shared" si="1603"/>
        <v>0</v>
      </c>
      <c r="AHZ60" s="27">
        <f t="shared" si="1604"/>
        <v>0</v>
      </c>
      <c r="AIA60" s="27">
        <f t="shared" si="1605"/>
        <v>0</v>
      </c>
      <c r="AIB60" s="27">
        <f t="shared" si="1606"/>
        <v>0</v>
      </c>
      <c r="AIC60" s="27">
        <f t="shared" si="1607"/>
        <v>0</v>
      </c>
      <c r="AID60" s="27">
        <f t="shared" si="1608"/>
        <v>0</v>
      </c>
      <c r="AIE60" s="27">
        <f t="shared" si="1609"/>
        <v>0</v>
      </c>
      <c r="AIF60" s="27">
        <f t="shared" si="1610"/>
        <v>0</v>
      </c>
      <c r="AIG60" s="27">
        <f t="shared" si="1611"/>
        <v>0</v>
      </c>
      <c r="AIH60" s="27">
        <f t="shared" si="1612"/>
        <v>0</v>
      </c>
      <c r="AII60" s="27">
        <f t="shared" si="1613"/>
        <v>0</v>
      </c>
      <c r="AIJ60" s="27">
        <f t="shared" si="1614"/>
        <v>0</v>
      </c>
      <c r="AIK60" s="27">
        <f t="shared" si="1615"/>
        <v>0</v>
      </c>
      <c r="AIL60" s="27">
        <f t="shared" si="1616"/>
        <v>0</v>
      </c>
      <c r="AIM60" s="27">
        <f t="shared" si="1617"/>
        <v>0</v>
      </c>
      <c r="AIN60" s="27">
        <f t="shared" si="1618"/>
        <v>0</v>
      </c>
      <c r="AIO60" s="27">
        <f t="shared" si="1619"/>
        <v>0</v>
      </c>
      <c r="AIP60" s="27">
        <f t="shared" si="1620"/>
        <v>0</v>
      </c>
      <c r="AIQ60" s="27">
        <f t="shared" si="1621"/>
        <v>0</v>
      </c>
      <c r="AIR60" s="27">
        <f t="shared" si="1622"/>
        <v>0</v>
      </c>
      <c r="AIT60" s="27">
        <v>1</v>
      </c>
      <c r="AIU60" s="27">
        <v>1</v>
      </c>
      <c r="AIV60" s="27">
        <v>1</v>
      </c>
      <c r="AIW60" s="27">
        <f t="shared" si="1623"/>
        <v>0</v>
      </c>
      <c r="AIX60" s="27">
        <f t="shared" si="1624"/>
        <v>4</v>
      </c>
      <c r="AIY60" s="27">
        <f t="shared" si="1625"/>
        <v>8</v>
      </c>
      <c r="AIZ60" s="27">
        <f t="shared" si="1626"/>
        <v>0</v>
      </c>
      <c r="AJA60" s="27">
        <f t="shared" si="1627"/>
        <v>0</v>
      </c>
      <c r="AJB60" s="27">
        <f t="shared" si="1628"/>
        <v>2</v>
      </c>
      <c r="AJC60" s="27">
        <f t="shared" si="1629"/>
        <v>0</v>
      </c>
      <c r="AJD60" s="27">
        <f t="shared" si="1630"/>
        <v>2</v>
      </c>
      <c r="AJE60" s="27">
        <f t="shared" si="1631"/>
        <v>8</v>
      </c>
      <c r="AJF60" s="27">
        <f t="shared" si="1632"/>
        <v>0</v>
      </c>
      <c r="AJG60" s="27">
        <f t="shared" si="1633"/>
        <v>0</v>
      </c>
      <c r="AJH60" s="27">
        <f t="shared" si="1634"/>
        <v>0.25</v>
      </c>
      <c r="AJI60" s="27">
        <f t="shared" si="1635"/>
        <v>0</v>
      </c>
      <c r="AJJ60" s="27">
        <f t="shared" si="1636"/>
        <v>0</v>
      </c>
      <c r="AJK60" s="27">
        <f t="shared" si="1637"/>
        <v>0</v>
      </c>
      <c r="AJL60" s="27">
        <f t="shared" si="1638"/>
        <v>0</v>
      </c>
      <c r="AJM60" s="27">
        <f t="shared" si="1639"/>
        <v>0</v>
      </c>
      <c r="AJN60" s="27">
        <f t="shared" si="1640"/>
        <v>3.125E-2</v>
      </c>
      <c r="AJO60" s="27">
        <f t="shared" si="1641"/>
        <v>0</v>
      </c>
      <c r="AJP60" s="27">
        <f t="shared" si="1642"/>
        <v>0</v>
      </c>
      <c r="AJQ60" s="27">
        <f t="shared" si="1643"/>
        <v>0</v>
      </c>
      <c r="AJR60" s="27">
        <f t="shared" si="1644"/>
        <v>0</v>
      </c>
      <c r="AJS60" s="27">
        <f t="shared" si="1645"/>
        <v>0</v>
      </c>
      <c r="AJT60" s="27">
        <f t="shared" si="1646"/>
        <v>3.125E-2</v>
      </c>
      <c r="AJU60" s="27">
        <f t="shared" si="1647"/>
        <v>0</v>
      </c>
      <c r="AJV60" s="27">
        <f t="shared" si="1648"/>
        <v>0</v>
      </c>
      <c r="AJW60" s="27">
        <f t="shared" si="1649"/>
        <v>0.25</v>
      </c>
      <c r="AJX60" s="27">
        <f t="shared" si="1650"/>
        <v>0</v>
      </c>
      <c r="AJY60" s="27">
        <f t="shared" si="1651"/>
        <v>0</v>
      </c>
      <c r="AJZ60" s="27">
        <f t="shared" si="1652"/>
        <v>0.25</v>
      </c>
      <c r="AKA60" s="27">
        <f t="shared" si="1653"/>
        <v>0</v>
      </c>
      <c r="AKB60" s="27">
        <f t="shared" si="1654"/>
        <v>0</v>
      </c>
      <c r="AKC60" s="27">
        <f t="shared" si="1655"/>
        <v>0.25</v>
      </c>
      <c r="AKD60" s="27">
        <f t="shared" si="1656"/>
        <v>0</v>
      </c>
      <c r="AKE60" s="27">
        <f t="shared" si="1657"/>
        <v>0</v>
      </c>
      <c r="AKF60" s="27">
        <f t="shared" si="1658"/>
        <v>0.25</v>
      </c>
      <c r="AKG60" s="27">
        <f t="shared" si="1659"/>
        <v>0</v>
      </c>
      <c r="AKH60" s="27">
        <f t="shared" si="1660"/>
        <v>0</v>
      </c>
      <c r="AKI60" s="27">
        <f t="shared" si="1661"/>
        <v>0</v>
      </c>
      <c r="AKJ60" s="27">
        <f t="shared" si="1662"/>
        <v>0</v>
      </c>
      <c r="AKK60" s="27">
        <f t="shared" si="1663"/>
        <v>0</v>
      </c>
      <c r="AKL60" s="27">
        <f t="shared" si="1664"/>
        <v>0</v>
      </c>
      <c r="AKM60" s="27">
        <f t="shared" si="1665"/>
        <v>0</v>
      </c>
      <c r="AKN60" s="27">
        <f t="shared" si="1666"/>
        <v>0</v>
      </c>
      <c r="AKO60" s="27">
        <f t="shared" si="1667"/>
        <v>0</v>
      </c>
      <c r="AKP60" s="27">
        <f t="shared" si="1668"/>
        <v>0</v>
      </c>
      <c r="AKQ60" s="27">
        <f t="shared" si="1669"/>
        <v>0</v>
      </c>
      <c r="AKR60" s="27">
        <f t="shared" si="1670"/>
        <v>0</v>
      </c>
      <c r="AKS60" s="27">
        <f t="shared" si="1671"/>
        <v>0</v>
      </c>
      <c r="AKT60" s="27">
        <f t="shared" si="1672"/>
        <v>0</v>
      </c>
      <c r="AKU60" s="27">
        <f t="shared" si="1673"/>
        <v>0</v>
      </c>
      <c r="AKV60" s="27">
        <f t="shared" si="1674"/>
        <v>0</v>
      </c>
      <c r="AKW60" s="27">
        <f t="shared" si="1675"/>
        <v>0</v>
      </c>
      <c r="AKX60" s="27">
        <f t="shared" si="1676"/>
        <v>0</v>
      </c>
      <c r="AKY60" s="27">
        <f t="shared" si="1677"/>
        <v>0</v>
      </c>
      <c r="AKZ60" s="27">
        <f t="shared" si="1678"/>
        <v>0</v>
      </c>
      <c r="ALA60" s="27">
        <f t="shared" si="1679"/>
        <v>0</v>
      </c>
      <c r="ALB60" s="27">
        <f t="shared" si="1680"/>
        <v>0</v>
      </c>
      <c r="ALC60" s="27">
        <f t="shared" si="1681"/>
        <v>0</v>
      </c>
      <c r="ALD60" s="27">
        <f t="shared" si="1682"/>
        <v>0</v>
      </c>
      <c r="ALE60" s="27">
        <f t="shared" si="1683"/>
        <v>0</v>
      </c>
      <c r="ALF60" s="27">
        <f t="shared" si="1684"/>
        <v>0</v>
      </c>
      <c r="ALG60" s="27">
        <f t="shared" si="1685"/>
        <v>0</v>
      </c>
      <c r="ALH60" s="27">
        <f t="shared" si="1686"/>
        <v>0</v>
      </c>
      <c r="ALI60" s="27">
        <f t="shared" si="1687"/>
        <v>0</v>
      </c>
      <c r="ALJ60" s="27">
        <f t="shared" si="1688"/>
        <v>0</v>
      </c>
      <c r="ALK60" s="27">
        <f t="shared" si="1689"/>
        <v>0</v>
      </c>
      <c r="ALL60" s="27">
        <f t="shared" si="1690"/>
        <v>0</v>
      </c>
      <c r="ALM60" s="27">
        <f t="shared" si="1691"/>
        <v>0</v>
      </c>
      <c r="ALN60" s="27">
        <f t="shared" si="1692"/>
        <v>0</v>
      </c>
      <c r="ALO60" s="27">
        <f t="shared" si="1693"/>
        <v>0</v>
      </c>
      <c r="ALP60" s="27">
        <f t="shared" si="1694"/>
        <v>0</v>
      </c>
      <c r="ALQ60" s="27">
        <f t="shared" si="1695"/>
        <v>0</v>
      </c>
      <c r="ALR60" s="27">
        <f t="shared" si="1696"/>
        <v>0</v>
      </c>
      <c r="ALS60" s="27">
        <f t="shared" si="1697"/>
        <v>0</v>
      </c>
      <c r="ALT60" s="27">
        <f t="shared" si="1698"/>
        <v>0</v>
      </c>
      <c r="ALU60" s="27">
        <f t="shared" si="1699"/>
        <v>0</v>
      </c>
      <c r="ALV60" s="27">
        <f t="shared" si="1700"/>
        <v>0</v>
      </c>
      <c r="ALW60" s="27">
        <f t="shared" si="1701"/>
        <v>0</v>
      </c>
      <c r="AMK60" s="28">
        <v>1760</v>
      </c>
      <c r="AML60" s="28">
        <f t="shared" si="1702"/>
        <v>1760</v>
      </c>
      <c r="AMN60" s="28">
        <v>1676</v>
      </c>
      <c r="AMO60" s="27" t="str">
        <f t="shared" si="1703"/>
        <v>1674</v>
      </c>
      <c r="AMP60" s="27" t="str">
        <f t="shared" si="1704"/>
        <v>1669</v>
      </c>
      <c r="AMQ60" s="27" t="str">
        <f t="shared" si="1705"/>
        <v>1679</v>
      </c>
      <c r="AMR60" s="27" t="str">
        <f t="shared" si="1706"/>
        <v>1679</v>
      </c>
      <c r="AMS60" s="27" t="str">
        <f t="shared" si="1707"/>
        <v>1709</v>
      </c>
      <c r="AMT60" s="27" t="str">
        <f t="shared" si="1708"/>
        <v>1704</v>
      </c>
      <c r="AMU60" s="27" t="str">
        <f t="shared" si="1709"/>
        <v>1704</v>
      </c>
      <c r="AMV60" s="27" t="str">
        <f t="shared" si="1710"/>
        <v>1704</v>
      </c>
      <c r="AMW60" s="27" t="str">
        <f t="shared" si="1711"/>
        <v>1726</v>
      </c>
      <c r="AMX60" s="27" t="str">
        <f t="shared" si="1712"/>
        <v>1726</v>
      </c>
      <c r="AMY60" s="27" t="str">
        <f t="shared" si="1713"/>
        <v>1718</v>
      </c>
      <c r="AMZ60" s="27" t="str">
        <f t="shared" si="1714"/>
        <v>1735</v>
      </c>
      <c r="ANA60" s="27" t="str">
        <f t="shared" si="1715"/>
        <v>1735</v>
      </c>
      <c r="ANB60" s="27" t="str">
        <f t="shared" si="1716"/>
        <v>1735</v>
      </c>
      <c r="ANC60" s="27" t="str">
        <f t="shared" si="1717"/>
        <v>1751</v>
      </c>
      <c r="AND60" s="27" t="str">
        <f t="shared" si="1718"/>
        <v>1751</v>
      </c>
      <c r="ANE60" s="27" t="str">
        <f t="shared" si="1719"/>
        <v>1751</v>
      </c>
      <c r="ANF60" s="27" t="str">
        <f t="shared" si="1720"/>
        <v>1751</v>
      </c>
      <c r="ANG60" s="27" t="str">
        <f t="shared" si="1721"/>
        <v>1751</v>
      </c>
      <c r="ANH60" s="27" t="str">
        <f t="shared" si="1722"/>
        <v>1751</v>
      </c>
      <c r="ANI60" s="27" t="str">
        <f t="shared" si="1723"/>
        <v>1763</v>
      </c>
      <c r="ANJ60" s="27" t="str">
        <f t="shared" si="1724"/>
        <v>1763</v>
      </c>
      <c r="ANK60" s="27" t="str">
        <f t="shared" si="1725"/>
        <v>1763</v>
      </c>
      <c r="ANL60" s="27" t="str">
        <f t="shared" si="1726"/>
        <v>1763</v>
      </c>
      <c r="ANM60" s="27" t="str">
        <f t="shared" si="1727"/>
        <v>1763</v>
      </c>
      <c r="ANN60" s="27" t="str">
        <f t="shared" si="1728"/>
        <v>1763</v>
      </c>
      <c r="ANO60" s="27" t="str">
        <f t="shared" si="1729"/>
        <v>1756</v>
      </c>
      <c r="ANP60" s="27" t="str">
        <f t="shared" si="1730"/>
        <v>1756</v>
      </c>
      <c r="ANQ60" s="27" t="str">
        <f t="shared" si="1731"/>
        <v>1756</v>
      </c>
      <c r="ANR60" s="27" t="str">
        <f t="shared" si="1732"/>
        <v>1764</v>
      </c>
      <c r="ANS60" s="27" t="str">
        <f t="shared" si="1733"/>
        <v>1764</v>
      </c>
      <c r="ANT60" s="27" t="str">
        <f t="shared" si="1734"/>
        <v>1764</v>
      </c>
      <c r="ANU60" s="27" t="str">
        <f t="shared" si="1735"/>
        <v>1769</v>
      </c>
      <c r="ANV60" s="27" t="str">
        <f t="shared" si="1736"/>
        <v>1769</v>
      </c>
      <c r="ANW60" s="27" t="str">
        <f t="shared" si="1737"/>
        <v>1769</v>
      </c>
      <c r="ANX60" s="27" t="str">
        <f t="shared" si="1738"/>
        <v>1778</v>
      </c>
      <c r="ANY60" s="27" t="str">
        <f t="shared" si="1739"/>
        <v>1778</v>
      </c>
      <c r="ANZ60" s="27" t="str">
        <f t="shared" si="1740"/>
        <v>1778</v>
      </c>
      <c r="AOA60" s="27" t="str">
        <f t="shared" si="1741"/>
        <v>1760</v>
      </c>
      <c r="AOB60" s="27" t="str">
        <f t="shared" si="1742"/>
        <v>1760</v>
      </c>
      <c r="AOC60" s="27" t="str">
        <f t="shared" si="1743"/>
        <v>1760</v>
      </c>
      <c r="AOD60" s="27" t="str">
        <f t="shared" si="1744"/>
        <v>1760</v>
      </c>
      <c r="AOE60" s="27" t="str">
        <f t="shared" si="1745"/>
        <v>1760</v>
      </c>
      <c r="AOF60" s="27" t="str">
        <f t="shared" si="1746"/>
        <v>1760</v>
      </c>
      <c r="AOG60" s="27" t="str">
        <f t="shared" si="1747"/>
        <v>1760</v>
      </c>
      <c r="AOH60" s="27" t="str">
        <f t="shared" si="1748"/>
        <v>1760</v>
      </c>
      <c r="AOI60" s="27" t="str">
        <f t="shared" si="1749"/>
        <v>1760</v>
      </c>
      <c r="AOJ60" s="27" t="str">
        <f t="shared" si="1750"/>
        <v>1760</v>
      </c>
      <c r="AOK60" s="27" t="str">
        <f t="shared" si="1751"/>
        <v>1760</v>
      </c>
      <c r="AOL60" s="27" t="str">
        <f t="shared" si="1752"/>
        <v>1760</v>
      </c>
      <c r="AOM60" s="27" t="str">
        <f t="shared" si="1753"/>
        <v>1760</v>
      </c>
      <c r="AON60" s="27" t="str">
        <f t="shared" si="1754"/>
        <v>1760</v>
      </c>
      <c r="AOO60" s="27" t="str">
        <f t="shared" si="1755"/>
        <v>1760</v>
      </c>
      <c r="AOP60" s="27" t="str">
        <f t="shared" si="1756"/>
        <v>1760</v>
      </c>
      <c r="AOQ60" s="27" t="str">
        <f t="shared" si="1757"/>
        <v>1760</v>
      </c>
      <c r="AOR60" s="27" t="str">
        <f t="shared" si="1758"/>
        <v>1760</v>
      </c>
      <c r="AOS60" s="27" t="str">
        <f t="shared" si="1759"/>
        <v>1760</v>
      </c>
      <c r="AOT60" s="27" t="str">
        <f t="shared" si="1760"/>
        <v>1760</v>
      </c>
      <c r="AOU60" s="27" t="str">
        <f t="shared" si="1761"/>
        <v>1760</v>
      </c>
      <c r="AOV60" s="27" t="str">
        <f t="shared" si="1762"/>
        <v>1760</v>
      </c>
      <c r="AOW60" s="27" t="str">
        <f t="shared" si="1763"/>
        <v>1760</v>
      </c>
      <c r="AOX60" s="27" t="str">
        <f t="shared" si="1764"/>
        <v>1760</v>
      </c>
      <c r="AOY60" s="27" t="str">
        <f t="shared" si="1765"/>
        <v>1760</v>
      </c>
      <c r="AOZ60" s="27" t="str">
        <f t="shared" si="1766"/>
        <v>1760</v>
      </c>
      <c r="APA60" s="27" t="str">
        <f t="shared" si="1767"/>
        <v>1760</v>
      </c>
      <c r="APB60" s="27" t="str">
        <f t="shared" si="1768"/>
        <v>1760</v>
      </c>
      <c r="APC60" s="27" t="str">
        <f t="shared" si="1769"/>
        <v>1760</v>
      </c>
      <c r="APD60" s="27" t="str">
        <f t="shared" si="1770"/>
        <v>1760</v>
      </c>
      <c r="APE60" s="27" t="str">
        <f t="shared" si="1771"/>
        <v>1760</v>
      </c>
      <c r="APF60" s="27" t="str">
        <f t="shared" si="1772"/>
        <v>1760</v>
      </c>
      <c r="APG60" s="27" t="str">
        <f t="shared" si="1773"/>
        <v>1760</v>
      </c>
      <c r="APH60" s="27" t="str">
        <f t="shared" si="1774"/>
        <v>1760</v>
      </c>
      <c r="API60" s="27" t="str">
        <f t="shared" si="1775"/>
        <v>1760</v>
      </c>
      <c r="APJ60" s="27" t="str">
        <f t="shared" si="1776"/>
        <v>1760</v>
      </c>
      <c r="APK60" s="27" t="str">
        <f t="shared" si="1777"/>
        <v>1760</v>
      </c>
      <c r="APL60" s="27" t="str">
        <f t="shared" si="1778"/>
        <v>1760</v>
      </c>
      <c r="APM60" s="27" t="str">
        <f t="shared" si="1779"/>
        <v>1760</v>
      </c>
      <c r="APN60" s="27" t="str">
        <f t="shared" si="1780"/>
        <v>1760</v>
      </c>
      <c r="APO60" s="27" t="str">
        <f t="shared" si="1781"/>
        <v>1760</v>
      </c>
      <c r="APP60" s="27" t="str">
        <f t="shared" si="1782"/>
        <v>1760</v>
      </c>
      <c r="APQ60" s="27" t="str">
        <f t="shared" si="1783"/>
        <v>1760</v>
      </c>
      <c r="APR60" s="27" t="str">
        <f t="shared" si="1784"/>
        <v>1760</v>
      </c>
    </row>
    <row r="61" spans="1:1011 1025:1110" x14ac:dyDescent="0.35">
      <c r="A61" s="27">
        <v>63</v>
      </c>
      <c r="B61" s="86" t="s">
        <v>89</v>
      </c>
      <c r="C61" s="91">
        <f>VLOOKUP(A61, Rankings!$A$2:$AN$129, 40, FALSE)</f>
        <v>59</v>
      </c>
      <c r="D61" s="22" t="s">
        <v>382</v>
      </c>
      <c r="I61" s="29">
        <f t="shared" si="893"/>
        <v>12.5</v>
      </c>
      <c r="L61" s="27" t="s">
        <v>2235</v>
      </c>
      <c r="M61" s="27" t="s">
        <v>2553</v>
      </c>
      <c r="N61" s="27" t="s">
        <v>2850</v>
      </c>
      <c r="O61" s="27" t="s">
        <v>24</v>
      </c>
      <c r="P61" s="27" t="s">
        <v>3127</v>
      </c>
      <c r="Q61" s="27" t="s">
        <v>3172</v>
      </c>
      <c r="R61" s="27" t="s">
        <v>24</v>
      </c>
      <c r="S61" s="27" t="s">
        <v>24</v>
      </c>
      <c r="T61" s="27" t="s">
        <v>3758</v>
      </c>
      <c r="U61" s="27" t="s">
        <v>24</v>
      </c>
      <c r="V61" s="27" t="s">
        <v>24</v>
      </c>
      <c r="W61" s="27" t="s">
        <v>4206</v>
      </c>
      <c r="X61" s="27" t="s">
        <v>24</v>
      </c>
      <c r="Y61" s="27" t="s">
        <v>24</v>
      </c>
      <c r="Z61" s="27" t="s">
        <v>4443</v>
      </c>
      <c r="AA61" s="27" t="s">
        <v>24</v>
      </c>
      <c r="AB61" s="27" t="s">
        <v>24</v>
      </c>
      <c r="AC61" s="27" t="s">
        <v>24</v>
      </c>
      <c r="AD61" s="27" t="s">
        <v>24</v>
      </c>
      <c r="AE61" s="27" t="s">
        <v>24</v>
      </c>
      <c r="AF61" s="27" t="s">
        <v>5128</v>
      </c>
      <c r="AG61" s="27" t="s">
        <v>24</v>
      </c>
      <c r="AH61" s="27" t="s">
        <v>24</v>
      </c>
      <c r="AI61" s="27" t="s">
        <v>24</v>
      </c>
      <c r="AJ61" s="27" t="s">
        <v>24</v>
      </c>
      <c r="AK61" s="27" t="s">
        <v>24</v>
      </c>
      <c r="AL61" s="27" t="s">
        <v>5777</v>
      </c>
      <c r="AM61" s="27" t="s">
        <v>24</v>
      </c>
      <c r="AN61" s="27" t="s">
        <v>24</v>
      </c>
      <c r="AO61" s="27" t="s">
        <v>6062</v>
      </c>
      <c r="AP61" s="27" t="s">
        <v>24</v>
      </c>
      <c r="AQ61" s="27" t="s">
        <v>24</v>
      </c>
      <c r="AR61" s="27" t="s">
        <v>6385</v>
      </c>
      <c r="AS61" s="27" t="s">
        <v>24</v>
      </c>
      <c r="AT61" s="27" t="s">
        <v>24</v>
      </c>
      <c r="AU61" s="27" t="s">
        <v>6761</v>
      </c>
      <c r="AV61" s="27" t="s">
        <v>24</v>
      </c>
      <c r="AW61" s="27" t="s">
        <v>24</v>
      </c>
      <c r="AX61" s="27" t="s">
        <v>24</v>
      </c>
      <c r="AY61" s="27" t="s">
        <v>24</v>
      </c>
      <c r="AZ61" s="27" t="s">
        <v>24</v>
      </c>
      <c r="BA61" s="27" t="s">
        <v>24</v>
      </c>
      <c r="BB61" s="27" t="s">
        <v>24</v>
      </c>
      <c r="BC61" s="27" t="s">
        <v>24</v>
      </c>
      <c r="BD61" s="27" t="s">
        <v>24</v>
      </c>
      <c r="BE61" s="27" t="s">
        <v>24</v>
      </c>
      <c r="BF61" s="27" t="s">
        <v>24</v>
      </c>
      <c r="BG61" s="27" t="s">
        <v>24</v>
      </c>
      <c r="BH61" s="27" t="s">
        <v>24</v>
      </c>
      <c r="BI61" s="27" t="s">
        <v>24</v>
      </c>
      <c r="BJ61" s="27" t="s">
        <v>24</v>
      </c>
      <c r="BK61" s="27" t="s">
        <v>24</v>
      </c>
      <c r="BL61" s="27" t="s">
        <v>24</v>
      </c>
      <c r="BM61" s="27" t="s">
        <v>24</v>
      </c>
      <c r="BN61" s="27" t="s">
        <v>24</v>
      </c>
      <c r="BO61" s="27" t="s">
        <v>24</v>
      </c>
      <c r="BP61" s="27" t="s">
        <v>24</v>
      </c>
      <c r="BQ61" s="27" t="s">
        <v>24</v>
      </c>
      <c r="BR61" s="27" t="s">
        <v>24</v>
      </c>
      <c r="BS61" s="27" t="s">
        <v>24</v>
      </c>
      <c r="BT61" s="27" t="s">
        <v>24</v>
      </c>
      <c r="BU61" s="27" t="s">
        <v>24</v>
      </c>
      <c r="BV61" s="27" t="s">
        <v>24</v>
      </c>
      <c r="BW61" s="27" t="s">
        <v>24</v>
      </c>
      <c r="BX61" s="27" t="s">
        <v>24</v>
      </c>
      <c r="BY61" s="27" t="s">
        <v>24</v>
      </c>
      <c r="BZ61" s="27" t="s">
        <v>24</v>
      </c>
      <c r="CA61" s="27" t="s">
        <v>24</v>
      </c>
      <c r="CB61" s="27" t="s">
        <v>24</v>
      </c>
      <c r="CC61" s="27" t="s">
        <v>24</v>
      </c>
      <c r="CD61" s="27" t="s">
        <v>24</v>
      </c>
      <c r="CE61" s="27" t="s">
        <v>24</v>
      </c>
      <c r="CF61" s="27" t="s">
        <v>24</v>
      </c>
      <c r="CG61" s="27" t="s">
        <v>24</v>
      </c>
      <c r="CH61" s="27" t="s">
        <v>24</v>
      </c>
      <c r="CI61" s="27" t="s">
        <v>24</v>
      </c>
      <c r="CJ61" s="27" t="s">
        <v>24</v>
      </c>
      <c r="CK61" s="27" t="s">
        <v>24</v>
      </c>
      <c r="CL61" s="27" t="s">
        <v>24</v>
      </c>
      <c r="CM61" s="27" t="s">
        <v>24</v>
      </c>
      <c r="CN61" s="27" t="s">
        <v>24</v>
      </c>
      <c r="CO61" s="27" t="s">
        <v>24</v>
      </c>
      <c r="CQ61" s="28">
        <f t="shared" si="894"/>
        <v>4</v>
      </c>
      <c r="CR61" s="28">
        <f t="shared" si="895"/>
        <v>4</v>
      </c>
      <c r="CS61" s="28">
        <f t="shared" si="896"/>
        <v>3</v>
      </c>
      <c r="CT61" s="28">
        <f t="shared" si="897"/>
        <v>1</v>
      </c>
      <c r="CU61" s="28">
        <f t="shared" si="898"/>
        <v>2</v>
      </c>
      <c r="CV61" s="28">
        <f t="shared" si="899"/>
        <v>3</v>
      </c>
      <c r="CW61" s="28">
        <f t="shared" si="900"/>
        <v>3</v>
      </c>
      <c r="CX61" s="28">
        <f t="shared" si="901"/>
        <v>1</v>
      </c>
      <c r="CY61" s="28">
        <f t="shared" si="902"/>
        <v>0</v>
      </c>
      <c r="CZ61" s="28">
        <f t="shared" si="903"/>
        <v>0</v>
      </c>
      <c r="DA61" s="28">
        <f t="shared" si="904"/>
        <v>0</v>
      </c>
      <c r="DB61" s="28">
        <f t="shared" si="905"/>
        <v>0</v>
      </c>
      <c r="DC61" s="28">
        <f t="shared" si="906"/>
        <v>0</v>
      </c>
      <c r="DD61" s="28">
        <f t="shared" si="907"/>
        <v>1</v>
      </c>
      <c r="DE61" s="28">
        <f t="shared" si="908"/>
        <v>0</v>
      </c>
      <c r="DF61" s="28">
        <f t="shared" si="909"/>
        <v>0</v>
      </c>
      <c r="DG61" s="28">
        <f t="shared" si="910"/>
        <v>0</v>
      </c>
      <c r="DH61" s="28">
        <f t="shared" si="911"/>
        <v>0</v>
      </c>
      <c r="DI61" s="28">
        <f t="shared" si="912"/>
        <v>0</v>
      </c>
      <c r="DJ61" s="28">
        <f t="shared" si="913"/>
        <v>0</v>
      </c>
      <c r="DK61" s="28">
        <f t="shared" si="914"/>
        <v>0</v>
      </c>
      <c r="DL61" s="28">
        <f t="shared" si="915"/>
        <v>0</v>
      </c>
      <c r="DM61" s="28">
        <f t="shared" si="916"/>
        <v>0</v>
      </c>
      <c r="DN61" s="28">
        <f t="shared" si="917"/>
        <v>0</v>
      </c>
      <c r="DO61" s="28">
        <f t="shared" si="918"/>
        <v>0</v>
      </c>
      <c r="DP61" s="28">
        <f t="shared" si="919"/>
        <v>1</v>
      </c>
      <c r="DR61">
        <f t="shared" si="920"/>
        <v>4</v>
      </c>
      <c r="DS61">
        <f t="shared" si="921"/>
        <v>3</v>
      </c>
      <c r="DT61">
        <f t="shared" si="922"/>
        <v>2</v>
      </c>
      <c r="DU61">
        <f t="shared" si="923"/>
        <v>0</v>
      </c>
      <c r="DV61">
        <f t="shared" si="924"/>
        <v>10</v>
      </c>
      <c r="DW61">
        <f t="shared" si="925"/>
        <v>1</v>
      </c>
      <c r="DX61">
        <f t="shared" si="926"/>
        <v>0</v>
      </c>
      <c r="DY61">
        <f t="shared" si="927"/>
        <v>0</v>
      </c>
      <c r="DZ61">
        <f t="shared" si="928"/>
        <v>2</v>
      </c>
      <c r="EA61">
        <f t="shared" si="929"/>
        <v>0</v>
      </c>
      <c r="EB61">
        <f t="shared" si="930"/>
        <v>0</v>
      </c>
      <c r="EC61">
        <f t="shared" si="931"/>
        <v>1</v>
      </c>
      <c r="ED61">
        <f t="shared" si="932"/>
        <v>0</v>
      </c>
      <c r="EE61">
        <f t="shared" si="933"/>
        <v>0</v>
      </c>
      <c r="EF61">
        <f t="shared" si="934"/>
        <v>3</v>
      </c>
      <c r="EG61">
        <f t="shared" si="935"/>
        <v>0</v>
      </c>
      <c r="EH61">
        <f t="shared" si="936"/>
        <v>0</v>
      </c>
      <c r="EI61">
        <f t="shared" si="937"/>
        <v>0</v>
      </c>
      <c r="EJ61">
        <f t="shared" si="938"/>
        <v>0</v>
      </c>
      <c r="EK61">
        <f t="shared" si="939"/>
        <v>0</v>
      </c>
      <c r="EL61">
        <f t="shared" si="940"/>
        <v>1</v>
      </c>
      <c r="EM61">
        <f t="shared" si="941"/>
        <v>0</v>
      </c>
      <c r="EN61">
        <f t="shared" si="942"/>
        <v>0</v>
      </c>
      <c r="EO61">
        <f t="shared" si="943"/>
        <v>0</v>
      </c>
      <c r="EP61">
        <f t="shared" si="944"/>
        <v>0</v>
      </c>
      <c r="EQ61">
        <f t="shared" si="945"/>
        <v>0</v>
      </c>
      <c r="ER61">
        <f t="shared" si="946"/>
        <v>3</v>
      </c>
      <c r="ES61">
        <f t="shared" si="947"/>
        <v>0</v>
      </c>
      <c r="ET61">
        <f t="shared" si="948"/>
        <v>0</v>
      </c>
      <c r="EU61">
        <f t="shared" si="949"/>
        <v>2</v>
      </c>
      <c r="EV61">
        <f t="shared" si="950"/>
        <v>0</v>
      </c>
      <c r="EW61">
        <f t="shared" si="951"/>
        <v>0</v>
      </c>
      <c r="EX61">
        <f t="shared" si="952"/>
        <v>1</v>
      </c>
      <c r="EY61">
        <f t="shared" si="953"/>
        <v>0</v>
      </c>
      <c r="EZ61">
        <f t="shared" si="954"/>
        <v>0</v>
      </c>
      <c r="FA61">
        <f t="shared" si="955"/>
        <v>2</v>
      </c>
      <c r="FB61">
        <f t="shared" si="956"/>
        <v>0</v>
      </c>
      <c r="FC61">
        <f t="shared" si="957"/>
        <v>0</v>
      </c>
      <c r="FD61">
        <f t="shared" si="958"/>
        <v>0</v>
      </c>
      <c r="FE61">
        <f t="shared" si="959"/>
        <v>0</v>
      </c>
      <c r="FF61">
        <f t="shared" si="960"/>
        <v>0</v>
      </c>
      <c r="FG61">
        <f t="shared" si="961"/>
        <v>0</v>
      </c>
      <c r="FH61">
        <f t="shared" si="962"/>
        <v>0</v>
      </c>
      <c r="FI61">
        <f t="shared" si="963"/>
        <v>0</v>
      </c>
      <c r="FJ61">
        <f t="shared" si="964"/>
        <v>0</v>
      </c>
      <c r="FK61">
        <f t="shared" si="965"/>
        <v>0</v>
      </c>
      <c r="FL61">
        <f t="shared" si="966"/>
        <v>0</v>
      </c>
      <c r="FM61">
        <f t="shared" si="967"/>
        <v>0</v>
      </c>
      <c r="FN61">
        <f t="shared" si="968"/>
        <v>0</v>
      </c>
      <c r="FO61">
        <f t="shared" si="969"/>
        <v>0</v>
      </c>
      <c r="FP61">
        <f t="shared" si="970"/>
        <v>0</v>
      </c>
      <c r="FQ61">
        <f t="shared" si="971"/>
        <v>0</v>
      </c>
      <c r="FR61">
        <f t="shared" si="972"/>
        <v>0</v>
      </c>
      <c r="FS61">
        <f t="shared" si="973"/>
        <v>0</v>
      </c>
      <c r="FT61">
        <f t="shared" si="974"/>
        <v>0</v>
      </c>
      <c r="FU61">
        <f t="shared" si="975"/>
        <v>0</v>
      </c>
      <c r="FV61">
        <f t="shared" si="976"/>
        <v>0</v>
      </c>
      <c r="FW61">
        <f t="shared" si="977"/>
        <v>0</v>
      </c>
      <c r="FX61">
        <f t="shared" si="978"/>
        <v>0</v>
      </c>
      <c r="FY61">
        <f t="shared" si="979"/>
        <v>0</v>
      </c>
      <c r="FZ61">
        <f t="shared" si="980"/>
        <v>0</v>
      </c>
      <c r="GA61">
        <f t="shared" si="981"/>
        <v>0</v>
      </c>
      <c r="GB61">
        <f t="shared" si="982"/>
        <v>0</v>
      </c>
      <c r="GC61">
        <f t="shared" si="983"/>
        <v>0</v>
      </c>
      <c r="GD61">
        <f t="shared" si="984"/>
        <v>0</v>
      </c>
      <c r="GE61">
        <f t="shared" si="985"/>
        <v>0</v>
      </c>
      <c r="GF61">
        <f t="shared" si="986"/>
        <v>0</v>
      </c>
      <c r="GG61">
        <f t="shared" si="987"/>
        <v>0</v>
      </c>
      <c r="GH61">
        <f t="shared" si="988"/>
        <v>0</v>
      </c>
      <c r="GI61">
        <f t="shared" si="989"/>
        <v>0</v>
      </c>
      <c r="GJ61">
        <f t="shared" si="990"/>
        <v>0</v>
      </c>
      <c r="GK61">
        <f t="shared" si="991"/>
        <v>0</v>
      </c>
      <c r="GL61">
        <f t="shared" si="992"/>
        <v>0</v>
      </c>
      <c r="GM61">
        <f t="shared" si="993"/>
        <v>0</v>
      </c>
      <c r="GN61">
        <f t="shared" si="994"/>
        <v>0</v>
      </c>
      <c r="GO61">
        <f t="shared" si="995"/>
        <v>0</v>
      </c>
      <c r="GP61">
        <f t="shared" si="996"/>
        <v>0</v>
      </c>
      <c r="GQ61">
        <f t="shared" si="997"/>
        <v>0</v>
      </c>
      <c r="GR61">
        <f t="shared" si="998"/>
        <v>0</v>
      </c>
      <c r="GS61">
        <f t="shared" si="999"/>
        <v>0</v>
      </c>
      <c r="GT61">
        <f t="shared" si="1000"/>
        <v>0</v>
      </c>
      <c r="GU61">
        <f t="shared" si="1001"/>
        <v>0</v>
      </c>
      <c r="GW61" s="28">
        <f t="shared" si="1002"/>
        <v>6.038005109567921</v>
      </c>
      <c r="GX61" s="28">
        <f t="shared" si="1003"/>
        <v>0</v>
      </c>
      <c r="GY61" s="28">
        <f t="shared" si="1004"/>
        <v>0.49215488075826513</v>
      </c>
      <c r="GZ61" s="28">
        <f t="shared" si="1005"/>
        <v>0</v>
      </c>
      <c r="HA61" s="28">
        <f t="shared" si="1006"/>
        <v>0</v>
      </c>
      <c r="HB61" s="28">
        <f t="shared" si="1007"/>
        <v>6.2840825499470538</v>
      </c>
      <c r="HC61" s="28">
        <f t="shared" si="1008"/>
        <v>0.4250652921001985</v>
      </c>
      <c r="HE61">
        <f>IFERROR(VLOOKUP(_xlfn.NUMBERVALUE(MID(L61, SEARCH("!", L61)+1, SEARCH("+", L61)-SEARCH("!", L61)-1)), Rankings!$A$2:$BK$129, 63, FALSE),0)</f>
        <v>0.47859817275585803</v>
      </c>
      <c r="HF61">
        <f>IFERROR(VLOOKUP(_xlfn.NUMBERVALUE(MID(M61, SEARCH("!", M61)+1, SEARCH("+", M61)-SEARCH("!", M61)-1)), Rankings!$A$2:$BK$129, 63, FALSE),0)</f>
        <v>0.50404309863542862</v>
      </c>
      <c r="HG61">
        <f>IFERROR(VLOOKUP(_xlfn.NUMBERVALUE(MID(N61, SEARCH("!", N61)+1, SEARCH("+", N61)-SEARCH("!", N61)-1)), Rankings!$A$2:$BK$129, 63, FALSE),0)</f>
        <v>0.57303453247194758</v>
      </c>
      <c r="HH61">
        <f>IFERROR(VLOOKUP(_xlfn.NUMBERVALUE(MID(O61, SEARCH("!", O61)+1, SEARCH("+", O61)-SEARCH("!", O61)-1)), Rankings!$A$2:$BK$129, 63, FALSE),0)</f>
        <v>0</v>
      </c>
      <c r="HI61">
        <f>IFERROR(VLOOKUP(_xlfn.NUMBERVALUE(MID(P61, SEARCH("!", P61)+1, SEARCH("+", P61)-SEARCH("!", P61)-1)), Rankings!$A$2:$BK$129, 63, FALSE),0)</f>
        <v>0.49215488075826513</v>
      </c>
      <c r="HJ61">
        <f>IFERROR(VLOOKUP(_xlfn.NUMBERVALUE(MID(Q61, SEARCH("!", Q61)+1, SEARCH("+", Q61)-SEARCH("!", Q61)-1)), Rankings!$A$2:$BK$129, 63, FALSE),0)</f>
        <v>0.46338138623394648</v>
      </c>
      <c r="HK61">
        <f>IFERROR(VLOOKUP(_xlfn.NUMBERVALUE(MID(R61, SEARCH("!", R61)+1, SEARCH("+", R61)-SEARCH("!", R61)-1)), Rankings!$A$2:$BK$129, 63, FALSE),0)</f>
        <v>0</v>
      </c>
      <c r="HL61">
        <f>IFERROR(VLOOKUP(_xlfn.NUMBERVALUE(MID(S61, SEARCH("!", S61)+1, SEARCH("+", S61)-SEARCH("!", S61)-1)), Rankings!$A$2:$BK$129, 63, FALSE),0)</f>
        <v>0</v>
      </c>
      <c r="HM61">
        <f>IFERROR(VLOOKUP(_xlfn.NUMBERVALUE(MID(T61, SEARCH("!", T61)+1, SEARCH("+", T61)-SEARCH("!", T61)-1)), Rankings!$A$2:$BK$129, 63, FALSE),0)</f>
        <v>0.95123166606348908</v>
      </c>
      <c r="HN61">
        <f>IFERROR(VLOOKUP(_xlfn.NUMBERVALUE(MID(U61, SEARCH("!", U61)+1, SEARCH("+", U61)-SEARCH("!", U61)-1)), Rankings!$A$2:$BK$129, 63, FALSE),0)</f>
        <v>0</v>
      </c>
      <c r="HO61">
        <f>IFERROR(VLOOKUP(_xlfn.NUMBERVALUE(MID(V61, SEARCH("!", V61)+1, SEARCH("+", V61)-SEARCH("!", V61)-1)), Rankings!$A$2:$BK$129, 63, FALSE),0)</f>
        <v>0</v>
      </c>
      <c r="HP61">
        <f>IFERROR(VLOOKUP(_xlfn.NUMBERVALUE(MID(W61, SEARCH("!", W61)+1, SEARCH("+", W61)-SEARCH("!", W61)-1)), Rankings!$A$2:$BK$129, 63, FALSE),0)</f>
        <v>0.43602395100170349</v>
      </c>
      <c r="HQ61">
        <f>IFERROR(VLOOKUP(_xlfn.NUMBERVALUE(MID(X61, SEARCH("!", X61)+1, SEARCH("+", X61)-SEARCH("!", X61)-1)), Rankings!$A$2:$BK$129, 63, FALSE),0)</f>
        <v>0</v>
      </c>
      <c r="HR61">
        <f>IFERROR(VLOOKUP(_xlfn.NUMBERVALUE(MID(Y61, SEARCH("!", Y61)+1, SEARCH("+", Y61)-SEARCH("!", Y61)-1)), Rankings!$A$2:$BK$129, 63, FALSE),0)</f>
        <v>0</v>
      </c>
      <c r="HS61">
        <f>IFERROR(VLOOKUP(_xlfn.NUMBERVALUE(MID(Z61, SEARCH("!", Z61)+1, SEARCH("+", Z61)-SEARCH("!", Z61)-1)), Rankings!$A$2:$BK$129, 63, FALSE),0)</f>
        <v>9.8626908040956057E-2</v>
      </c>
      <c r="HT61">
        <f>IFERROR(VLOOKUP(_xlfn.NUMBERVALUE(MID(AA61, SEARCH("!", AA61)+1, SEARCH("+", AA61)-SEARCH("!", AA61)-1)), Rankings!$A$2:$BK$129, 63, FALSE),0)</f>
        <v>0</v>
      </c>
      <c r="HU61">
        <f>IFERROR(VLOOKUP(_xlfn.NUMBERVALUE(MID(AB61, SEARCH("!", AB61)+1, SEARCH("+", AB61)-SEARCH("!", AB61)-1)), Rankings!$A$2:$BK$129, 63, FALSE),0)</f>
        <v>0</v>
      </c>
      <c r="HV61">
        <f>IFERROR(VLOOKUP(_xlfn.NUMBERVALUE(MID(AC61, SEARCH("!", AC61)+1, SEARCH("+", AC61)-SEARCH("!", AC61)-1)), Rankings!$A$2:$BK$129, 63, FALSE),0)</f>
        <v>0</v>
      </c>
      <c r="HW61">
        <f>IFERROR(VLOOKUP(_xlfn.NUMBERVALUE(MID(AD61, SEARCH("!", AD61)+1, SEARCH("+", AD61)-SEARCH("!", AD61)-1)), Rankings!$A$2:$BK$129, 63, FALSE),0)</f>
        <v>0</v>
      </c>
      <c r="HX61">
        <f>IFERROR(VLOOKUP(_xlfn.NUMBERVALUE(MID(AE61, SEARCH("!", AE61)+1, SEARCH("+", AE61)-SEARCH("!", AE61)-1)), Rankings!$A$2:$BK$129, 63, FALSE),0)</f>
        <v>0</v>
      </c>
      <c r="HY61">
        <f>IFERROR(VLOOKUP(_xlfn.NUMBERVALUE(MID(AF61, SEARCH("!", AF61)+1, SEARCH("+", AF61)-SEARCH("!", AF61)-1)), Rankings!$A$2:$BK$129, 63, FALSE),0)</f>
        <v>0.79780442836869991</v>
      </c>
      <c r="HZ61">
        <f>IFERROR(VLOOKUP(_xlfn.NUMBERVALUE(MID(AG61, SEARCH("!", AG61)+1, SEARCH("+", AG61)-SEARCH("!", AG61)-1)), Rankings!$A$2:$BK$129, 63, FALSE),0)</f>
        <v>0</v>
      </c>
      <c r="IA61">
        <f>IFERROR(VLOOKUP(_xlfn.NUMBERVALUE(MID(AH61, SEARCH("!", AH61)+1, SEARCH("+", AH61)-SEARCH("!", AH61)-1)), Rankings!$A$2:$BK$129, 63, FALSE),0)</f>
        <v>0</v>
      </c>
      <c r="IB61">
        <f>IFERROR(VLOOKUP(_xlfn.NUMBERVALUE(MID(AI61, SEARCH("!", AI61)+1, SEARCH("+", AI61)-SEARCH("!", AI61)-1)), Rankings!$A$2:$BK$129, 63, FALSE),0)</f>
        <v>0</v>
      </c>
      <c r="IC61">
        <f>IFERROR(VLOOKUP(_xlfn.NUMBERVALUE(MID(AJ61, SEARCH("!", AJ61)+1, SEARCH("+", AJ61)-SEARCH("!", AJ61)-1)), Rankings!$A$2:$BK$129, 63, FALSE),0)</f>
        <v>0</v>
      </c>
      <c r="ID61">
        <f>IFERROR(VLOOKUP(_xlfn.NUMBERVALUE(MID(AK61, SEARCH("!", AK61)+1, SEARCH("+", AK61)-SEARCH("!", AK61)-1)), Rankings!$A$2:$BK$129, 63, FALSE),0)</f>
        <v>0</v>
      </c>
      <c r="IE61">
        <f>IFERROR(VLOOKUP(_xlfn.NUMBERVALUE(MID(AL61, SEARCH("!", AL61)+1, SEARCH("+", AL61)-SEARCH("!", AL61)-1)), Rankings!$A$2:$BK$129, 63, FALSE),0)</f>
        <v>0.32475203016907939</v>
      </c>
      <c r="IF61">
        <f>IFERROR(VLOOKUP(_xlfn.NUMBERVALUE(MID(AM61, SEARCH("!", AM61)+1, SEARCH("+", AM61)-SEARCH("!", AM61)-1)), Rankings!$A$2:$BK$129, 63, FALSE),0)</f>
        <v>0</v>
      </c>
      <c r="IG61">
        <f>IFERROR(VLOOKUP(_xlfn.NUMBERVALUE(MID(AN61, SEARCH("!", AN61)+1, SEARCH("+", AN61)-SEARCH("!", AN61)-1)), Rankings!$A$2:$BK$129, 63, FALSE),0)</f>
        <v>0</v>
      </c>
      <c r="IH61">
        <f>IFERROR(VLOOKUP(_xlfn.NUMBERVALUE(MID(AO61, SEARCH("!", AO61)+1, SEARCH("+", AO61)-SEARCH("!", AO61)-1)), Rankings!$A$2:$BK$129, 63, FALSE),0)</f>
        <v>0.51686301006525148</v>
      </c>
      <c r="II61">
        <f>IFERROR(VLOOKUP(_xlfn.NUMBERVALUE(MID(AP61, SEARCH("!", AP61)+1, SEARCH("+", AP61)-SEARCH("!", AP61)-1)), Rankings!$A$2:$BK$129, 63, FALSE),0)</f>
        <v>0</v>
      </c>
      <c r="IJ61">
        <f>IFERROR(VLOOKUP(_xlfn.NUMBERVALUE(MID(AQ61, SEARCH("!", AQ61)+1, SEARCH("+", AQ61)-SEARCH("!", AQ61)-1)), Rankings!$A$2:$BK$129, 63, FALSE),0)</f>
        <v>0</v>
      </c>
      <c r="IK61">
        <f>IFERROR(VLOOKUP(_xlfn.NUMBERVALUE(MID(AR61, SEARCH("!", AR61)+1, SEARCH("+", AR61)-SEARCH("!", AR61)-1)), Rankings!$A$2:$BK$129, 63, FALSE),0)</f>
        <v>0.29136888732306987</v>
      </c>
      <c r="IL61">
        <f>IFERROR(VLOOKUP(_xlfn.NUMBERVALUE(MID(AS61, SEARCH("!", AS61)+1, SEARCH("+", AS61)-SEARCH("!", AS61)-1)), Rankings!$A$2:$BK$129, 63, FALSE),0)</f>
        <v>0</v>
      </c>
      <c r="IM61">
        <f>IFERROR(VLOOKUP(_xlfn.NUMBERVALUE(MID(AT61, SEARCH("!", AT61)+1, SEARCH("+", AT61)-SEARCH("!", AT61)-1)), Rankings!$A$2:$BK$129, 63, FALSE),0)</f>
        <v>0</v>
      </c>
      <c r="IN61">
        <f>IFERROR(VLOOKUP(_xlfn.NUMBERVALUE(MID(AU61, SEARCH("!", AU61)+1, SEARCH("+", AU61)-SEARCH("!", AU61)-1)), Rankings!$A$2:$BK$129, 63, FALSE),0)</f>
        <v>0.60227703843849056</v>
      </c>
      <c r="IO61">
        <f>IFERROR(VLOOKUP(_xlfn.NUMBERVALUE(MID(AV61, SEARCH("!", AV61)+1, SEARCH("+", AV61)-SEARCH("!", AV61)-1)), Rankings!$A$2:$BK$129, 63, FALSE),0)</f>
        <v>0</v>
      </c>
      <c r="IP61">
        <f>IFERROR(VLOOKUP(_xlfn.NUMBERVALUE(MID(AW61, SEARCH("!", AW61)+1, SEARCH("+", AW61)-SEARCH("!", AW61)-1)), Rankings!$A$2:$BK$129, 63, FALSE),0)</f>
        <v>0</v>
      </c>
      <c r="IQ61">
        <f>IFERROR(VLOOKUP(_xlfn.NUMBERVALUE(MID(AX61, SEARCH("!", AX61)+1, SEARCH("+", AX61)-SEARCH("!", AX61)-1)), Rankings!$A$2:$BK$129, 63, FALSE),0)</f>
        <v>0</v>
      </c>
      <c r="IR61">
        <f>IFERROR(VLOOKUP(_xlfn.NUMBERVALUE(MID(AY61, SEARCH("!", AY61)+1, SEARCH("+", AY61)-SEARCH("!", AY61)-1)), Rankings!$A$2:$BK$129, 63, FALSE),0)</f>
        <v>0</v>
      </c>
      <c r="IS61">
        <f>IFERROR(VLOOKUP(_xlfn.NUMBERVALUE(MID(AZ61, SEARCH("!", AZ61)+1, SEARCH("+", AZ61)-SEARCH("!", AZ61)-1)), Rankings!$A$2:$BK$129, 63, FALSE),0)</f>
        <v>0</v>
      </c>
      <c r="IT61">
        <f>IFERROR(VLOOKUP(_xlfn.NUMBERVALUE(MID(BA61, SEARCH("!", BA61)+1, SEARCH("+", BA61)-SEARCH("!", BA61)-1)), Rankings!$A$2:$BK$129, 63, FALSE),0)</f>
        <v>0</v>
      </c>
      <c r="IU61">
        <f>IFERROR(VLOOKUP(_xlfn.NUMBERVALUE(MID(BB61, SEARCH("!", BB61)+1, SEARCH("+", BB61)-SEARCH("!", BB61)-1)), Rankings!$A$2:$BK$129, 63, FALSE),0)</f>
        <v>0</v>
      </c>
      <c r="IV61">
        <f>IFERROR(VLOOKUP(_xlfn.NUMBERVALUE(MID(BC61, SEARCH("!", BC61)+1, SEARCH("+", BC61)-SEARCH("!", BC61)-1)), Rankings!$A$2:$BK$129, 63, FALSE),0)</f>
        <v>0</v>
      </c>
      <c r="IW61">
        <f>IFERROR(VLOOKUP(_xlfn.NUMBERVALUE(MID(BD61, SEARCH("!", BD61)+1, SEARCH("+", BD61)-SEARCH("!", BD61)-1)), Rankings!$A$2:$BK$129, 63, FALSE),0)</f>
        <v>0</v>
      </c>
      <c r="IX61">
        <f>IFERROR(VLOOKUP(_xlfn.NUMBERVALUE(MID(BE61, SEARCH("!", BE61)+1, SEARCH("+", BE61)-SEARCH("!", BE61)-1)), Rankings!$A$2:$BK$129, 63, FALSE),0)</f>
        <v>0</v>
      </c>
      <c r="IY61">
        <f>IFERROR(VLOOKUP(_xlfn.NUMBERVALUE(MID(BF61, SEARCH("!", BF61)+1, SEARCH("+", BF61)-SEARCH("!", BF61)-1)), Rankings!$A$2:$BK$129, 63, FALSE),0)</f>
        <v>0</v>
      </c>
      <c r="IZ61">
        <f>IFERROR(VLOOKUP(_xlfn.NUMBERVALUE(MID(BG61, SEARCH("!", BG61)+1, SEARCH("+", BG61)-SEARCH("!", BG61)-1)), Rankings!$A$2:$BK$129, 63, FALSE),0)</f>
        <v>0</v>
      </c>
      <c r="JA61">
        <f>IFERROR(VLOOKUP(_xlfn.NUMBERVALUE(MID(BH61, SEARCH("!", BH61)+1, SEARCH("+", BH61)-SEARCH("!", BH61)-1)), Rankings!$A$2:$BK$129, 63, FALSE),0)</f>
        <v>0</v>
      </c>
      <c r="JB61">
        <f>IFERROR(VLOOKUP(_xlfn.NUMBERVALUE(MID(BI61, SEARCH("!", BI61)+1, SEARCH("+", BI61)-SEARCH("!", BI61)-1)), Rankings!$A$2:$BK$129, 63, FALSE),0)</f>
        <v>0</v>
      </c>
      <c r="JC61">
        <f>IFERROR(VLOOKUP(_xlfn.NUMBERVALUE(MID(BJ61, SEARCH("!", BJ61)+1, SEARCH("+", BJ61)-SEARCH("!", BJ61)-1)), Rankings!$A$2:$BK$129, 63, FALSE),0)</f>
        <v>0</v>
      </c>
      <c r="JD61">
        <f>IFERROR(VLOOKUP(_xlfn.NUMBERVALUE(MID(BK61, SEARCH("!", BK61)+1, SEARCH("+", BK61)-SEARCH("!", BK61)-1)), Rankings!$A$2:$BK$129, 63, FALSE),0)</f>
        <v>0</v>
      </c>
      <c r="JE61">
        <f>IFERROR(VLOOKUP(_xlfn.NUMBERVALUE(MID(BL61, SEARCH("!", BL61)+1, SEARCH("+", BL61)-SEARCH("!", BL61)-1)), Rankings!$A$2:$BK$129, 63, FALSE),0)</f>
        <v>0</v>
      </c>
      <c r="JF61">
        <f>IFERROR(VLOOKUP(_xlfn.NUMBERVALUE(MID(BM61, SEARCH("!", BM61)+1, SEARCH("+", BM61)-SEARCH("!", BM61)-1)), Rankings!$A$2:$BK$129, 63, FALSE),0)</f>
        <v>0</v>
      </c>
      <c r="JG61">
        <f>IFERROR(VLOOKUP(_xlfn.NUMBERVALUE(MID(BN61, SEARCH("!", BN61)+1, SEARCH("+", BN61)-SEARCH("!", BN61)-1)), Rankings!$A$2:$BK$129, 63, FALSE),0)</f>
        <v>0</v>
      </c>
      <c r="JH61">
        <f>IFERROR(VLOOKUP(_xlfn.NUMBERVALUE(MID(BO61, SEARCH("!", BO61)+1, SEARCH("+", BO61)-SEARCH("!", BO61)-1)), Rankings!$A$2:$BK$129, 63, FALSE),0)</f>
        <v>0</v>
      </c>
      <c r="JI61">
        <f>IFERROR(VLOOKUP(_xlfn.NUMBERVALUE(MID(BP61, SEARCH("!", BP61)+1, SEARCH("+", BP61)-SEARCH("!", BP61)-1)), Rankings!$A$2:$BK$129, 63, FALSE),0)</f>
        <v>0</v>
      </c>
      <c r="JJ61">
        <f>IFERROR(VLOOKUP(_xlfn.NUMBERVALUE(MID(BQ61, SEARCH("!", BQ61)+1, SEARCH("+", BQ61)-SEARCH("!", BQ61)-1)), Rankings!$A$2:$BK$129, 63, FALSE),0)</f>
        <v>0</v>
      </c>
      <c r="JK61">
        <f>IFERROR(VLOOKUP(_xlfn.NUMBERVALUE(MID(BR61, SEARCH("!", BR61)+1, SEARCH("+", BR61)-SEARCH("!", BR61)-1)), Rankings!$A$2:$BK$129, 63, FALSE),0)</f>
        <v>0</v>
      </c>
      <c r="JL61">
        <f>IFERROR(VLOOKUP(_xlfn.NUMBERVALUE(MID(BS61, SEARCH("!", BS61)+1, SEARCH("+", BS61)-SEARCH("!", BS61)-1)), Rankings!$A$2:$BK$129, 63, FALSE),0)</f>
        <v>0</v>
      </c>
      <c r="JM61">
        <f>IFERROR(VLOOKUP(_xlfn.NUMBERVALUE(MID(BT61, SEARCH("!", BT61)+1, SEARCH("+", BT61)-SEARCH("!", BT61)-1)), Rankings!$A$2:$BK$129, 63, FALSE),0)</f>
        <v>0</v>
      </c>
      <c r="JN61">
        <f>IFERROR(VLOOKUP(_xlfn.NUMBERVALUE(MID(BU61, SEARCH("!", BU61)+1, SEARCH("+", BU61)-SEARCH("!", BU61)-1)), Rankings!$A$2:$BK$129, 63, FALSE),0)</f>
        <v>0</v>
      </c>
      <c r="JO61">
        <f>IFERROR(VLOOKUP(_xlfn.NUMBERVALUE(MID(BV61, SEARCH("!", BV61)+1, SEARCH("+", BV61)-SEARCH("!", BV61)-1)), Rankings!$A$2:$BK$129, 63, FALSE),0)</f>
        <v>0</v>
      </c>
      <c r="JP61">
        <f>IFERROR(VLOOKUP(_xlfn.NUMBERVALUE(MID(BW61, SEARCH("!", BW61)+1, SEARCH("+", BW61)-SEARCH("!", BW61)-1)), Rankings!$A$2:$BK$129, 63, FALSE),0)</f>
        <v>0</v>
      </c>
      <c r="JQ61">
        <f>IFERROR(VLOOKUP(_xlfn.NUMBERVALUE(MID(BX61, SEARCH("!", BX61)+1, SEARCH("+", BX61)-SEARCH("!", BX61)-1)), Rankings!$A$2:$BK$129, 63, FALSE),0)</f>
        <v>0</v>
      </c>
      <c r="JR61">
        <f>IFERROR(VLOOKUP(_xlfn.NUMBERVALUE(MID(BY61, SEARCH("!", BY61)+1, SEARCH("+", BY61)-SEARCH("!", BY61)-1)), Rankings!$A$2:$BK$129, 63, FALSE),0)</f>
        <v>0</v>
      </c>
      <c r="JS61">
        <f>IFERROR(VLOOKUP(_xlfn.NUMBERVALUE(MID(BZ61, SEARCH("!", BZ61)+1, SEARCH("+", BZ61)-SEARCH("!", BZ61)-1)), Rankings!$A$2:$BK$129, 63, FALSE),0)</f>
        <v>0</v>
      </c>
      <c r="JT61">
        <f>IFERROR(VLOOKUP(_xlfn.NUMBERVALUE(MID(CA61, SEARCH("!", CA61)+1, SEARCH("+", CA61)-SEARCH("!", CA61)-1)), Rankings!$A$2:$BK$129, 63, FALSE),0)</f>
        <v>0</v>
      </c>
      <c r="JU61">
        <f>IFERROR(VLOOKUP(_xlfn.NUMBERVALUE(MID(CB61, SEARCH("!", CB61)+1, SEARCH("+", CB61)-SEARCH("!", CB61)-1)), Rankings!$A$2:$BK$129, 63, FALSE),0)</f>
        <v>0</v>
      </c>
      <c r="JV61">
        <f>IFERROR(VLOOKUP(_xlfn.NUMBERVALUE(MID(CC61, SEARCH("!", CC61)+1, SEARCH("+", CC61)-SEARCH("!", CC61)-1)), Rankings!$A$2:$BK$129, 63, FALSE),0)</f>
        <v>0</v>
      </c>
      <c r="JW61">
        <f>IFERROR(VLOOKUP(_xlfn.NUMBERVALUE(MID(CD61, SEARCH("!", CD61)+1, SEARCH("+", CD61)-SEARCH("!", CD61)-1)), Rankings!$A$2:$BK$129, 63, FALSE),0)</f>
        <v>0</v>
      </c>
      <c r="JX61">
        <f>IFERROR(VLOOKUP(_xlfn.NUMBERVALUE(MID(CE61, SEARCH("!", CE61)+1, SEARCH("+", CE61)-SEARCH("!", CE61)-1)), Rankings!$A$2:$BK$129, 63, FALSE),0)</f>
        <v>0</v>
      </c>
      <c r="JY61">
        <f>IFERROR(VLOOKUP(_xlfn.NUMBERVALUE(MID(CF61, SEARCH("!", CF61)+1, SEARCH("+", CF61)-SEARCH("!", CF61)-1)), Rankings!$A$2:$BK$129, 63, FALSE),0)</f>
        <v>0</v>
      </c>
      <c r="JZ61">
        <f>IFERROR(VLOOKUP(_xlfn.NUMBERVALUE(MID(CG61, SEARCH("!", CG61)+1, SEARCH("+", CG61)-SEARCH("!", CG61)-1)), Rankings!$A$2:$BK$129, 63, FALSE),0)</f>
        <v>0</v>
      </c>
      <c r="KA61">
        <f>IFERROR(VLOOKUP(_xlfn.NUMBERVALUE(MID(CH61, SEARCH("!", CH61)+1, SEARCH("+", CH61)-SEARCH("!", CH61)-1)), Rankings!$A$2:$BK$129, 63, FALSE),0)</f>
        <v>0</v>
      </c>
      <c r="KB61">
        <f>IFERROR(VLOOKUP(_xlfn.NUMBERVALUE(MID(CI61, SEARCH("!", CI61)+1, SEARCH("+", CI61)-SEARCH("!", CI61)-1)), Rankings!$A$2:$BK$129, 63, FALSE),0)</f>
        <v>0</v>
      </c>
      <c r="KC61">
        <f>IFERROR(VLOOKUP(_xlfn.NUMBERVALUE(MID(CJ61, SEARCH("!", CJ61)+1, SEARCH("+", CJ61)-SEARCH("!", CJ61)-1)), Rankings!$A$2:$BK$129, 63, FALSE),0)</f>
        <v>0</v>
      </c>
      <c r="KD61">
        <f>IFERROR(VLOOKUP(_xlfn.NUMBERVALUE(MID(CK61, SEARCH("!", CK61)+1, SEARCH("+", CK61)-SEARCH("!", CK61)-1)), Rankings!$A$2:$BK$129, 63, FALSE),0)</f>
        <v>0</v>
      </c>
      <c r="KE61">
        <f>IFERROR(VLOOKUP(_xlfn.NUMBERVALUE(MID(CL61, SEARCH("!", CL61)+1, SEARCH("+", CL61)-SEARCH("!", CL61)-1)), Rankings!$A$2:$BK$129, 63, FALSE),0)</f>
        <v>0</v>
      </c>
      <c r="KF61">
        <f>IFERROR(VLOOKUP(_xlfn.NUMBERVALUE(MID(CM61, SEARCH("!", CM61)+1, SEARCH("+", CM61)-SEARCH("!", CM61)-1)), Rankings!$A$2:$BK$129, 63, FALSE),0)</f>
        <v>0</v>
      </c>
      <c r="KG61">
        <f>IFERROR(VLOOKUP(_xlfn.NUMBERVALUE(MID(CN61, SEARCH("!", CN61)+1, SEARCH("+", CN61)-SEARCH("!", CN61)-1)), Rankings!$A$2:$BK$129, 63, FALSE),0)</f>
        <v>0</v>
      </c>
      <c r="KH61">
        <f>IFERROR(VLOOKUP(_xlfn.NUMBERVALUE(MID(CO61, SEARCH("!", CO61)+1, SEARCH("+", CO61)-SEARCH("!", CO61)-1)), Rankings!$A$2:$BK$129, 63, FALSE),0)</f>
        <v>0</v>
      </c>
      <c r="KJ61" s="28">
        <f t="shared" si="1009"/>
        <v>218</v>
      </c>
      <c r="KK61" s="28">
        <f t="shared" si="1010"/>
        <v>0</v>
      </c>
      <c r="KL61" s="28">
        <f t="shared" si="1011"/>
        <v>9</v>
      </c>
      <c r="KM61" s="28">
        <f t="shared" si="1012"/>
        <v>0</v>
      </c>
      <c r="KN61" s="28">
        <f t="shared" si="1013"/>
        <v>0</v>
      </c>
      <c r="KO61" s="28">
        <f t="shared" si="1014"/>
        <v>165</v>
      </c>
      <c r="KP61" s="28">
        <f t="shared" si="1015"/>
        <v>222.5</v>
      </c>
      <c r="KQ61" s="28">
        <f t="shared" si="1016"/>
        <v>165</v>
      </c>
      <c r="KS61" s="27" t="str">
        <f t="shared" si="1017"/>
        <v>11</v>
      </c>
      <c r="KT61" s="27" t="str">
        <f t="shared" si="1018"/>
        <v>19</v>
      </c>
      <c r="KU61" s="27" t="str">
        <f t="shared" si="1019"/>
        <v>14</v>
      </c>
      <c r="KV61" s="27">
        <f t="shared" si="1020"/>
        <v>0</v>
      </c>
      <c r="KW61" s="27" t="str">
        <f t="shared" si="1021"/>
        <v>9</v>
      </c>
      <c r="KX61" s="27" t="str">
        <f t="shared" si="1022"/>
        <v>23</v>
      </c>
      <c r="KY61" s="27">
        <f t="shared" si="1023"/>
        <v>0</v>
      </c>
      <c r="KZ61" s="27">
        <f t="shared" si="1024"/>
        <v>0</v>
      </c>
      <c r="LA61" s="27" t="str">
        <f t="shared" si="1025"/>
        <v>12</v>
      </c>
      <c r="LB61" s="27">
        <f t="shared" si="1026"/>
        <v>0</v>
      </c>
      <c r="LC61" s="27">
        <f t="shared" si="1027"/>
        <v>0</v>
      </c>
      <c r="LD61" s="27" t="str">
        <f t="shared" si="1028"/>
        <v>22</v>
      </c>
      <c r="LE61" s="27">
        <f t="shared" si="1029"/>
        <v>0</v>
      </c>
      <c r="LF61" s="27">
        <f t="shared" si="1030"/>
        <v>0</v>
      </c>
      <c r="LG61" s="27" t="str">
        <f t="shared" si="1031"/>
        <v>26</v>
      </c>
      <c r="LH61" s="27">
        <f t="shared" si="1032"/>
        <v>0</v>
      </c>
      <c r="LI61" s="27">
        <f t="shared" si="1033"/>
        <v>0</v>
      </c>
      <c r="LJ61" s="27">
        <f t="shared" si="1034"/>
        <v>0</v>
      </c>
      <c r="LK61" s="27">
        <f t="shared" si="1035"/>
        <v>0</v>
      </c>
      <c r="LL61" s="27">
        <f t="shared" si="1036"/>
        <v>0</v>
      </c>
      <c r="LM61" s="27" t="str">
        <f t="shared" si="1037"/>
        <v>18</v>
      </c>
      <c r="LN61" s="27">
        <f t="shared" si="1038"/>
        <v>0</v>
      </c>
      <c r="LO61" s="27">
        <f t="shared" si="1039"/>
        <v>0</v>
      </c>
      <c r="LP61" s="27">
        <f t="shared" si="1040"/>
        <v>0</v>
      </c>
      <c r="LQ61" s="27">
        <f t="shared" si="1041"/>
        <v>0</v>
      </c>
      <c r="LR61" s="27">
        <f t="shared" si="1042"/>
        <v>0</v>
      </c>
      <c r="LS61" s="27" t="str">
        <f t="shared" si="1043"/>
        <v>21</v>
      </c>
      <c r="LT61" s="27">
        <f t="shared" si="1044"/>
        <v>0</v>
      </c>
      <c r="LU61" s="27">
        <f t="shared" si="1045"/>
        <v>0</v>
      </c>
      <c r="LV61" s="27" t="str">
        <f t="shared" si="1046"/>
        <v>21</v>
      </c>
      <c r="LW61" s="27">
        <f t="shared" si="1047"/>
        <v>0</v>
      </c>
      <c r="LX61" s="27">
        <f t="shared" si="1048"/>
        <v>0</v>
      </c>
      <c r="LY61" s="27" t="str">
        <f t="shared" si="1049"/>
        <v>18</v>
      </c>
      <c r="LZ61" s="27">
        <f t="shared" si="1050"/>
        <v>0</v>
      </c>
      <c r="MA61" s="27">
        <f t="shared" si="1051"/>
        <v>0</v>
      </c>
      <c r="MB61" s="27" t="str">
        <f t="shared" si="1052"/>
        <v>13</v>
      </c>
      <c r="MC61" s="27">
        <f t="shared" si="1053"/>
        <v>0</v>
      </c>
      <c r="MD61" s="27">
        <f t="shared" si="1054"/>
        <v>0</v>
      </c>
      <c r="ME61" s="27">
        <f t="shared" si="1055"/>
        <v>0</v>
      </c>
      <c r="MF61" s="27">
        <f t="shared" si="1056"/>
        <v>0</v>
      </c>
      <c r="MG61" s="27">
        <f t="shared" si="1057"/>
        <v>0</v>
      </c>
      <c r="MH61" s="27">
        <f t="shared" si="1058"/>
        <v>0</v>
      </c>
      <c r="MI61" s="27">
        <f t="shared" si="1059"/>
        <v>0</v>
      </c>
      <c r="MJ61" s="27">
        <f t="shared" si="1060"/>
        <v>0</v>
      </c>
      <c r="MK61" s="27">
        <f t="shared" si="1061"/>
        <v>0</v>
      </c>
      <c r="ML61" s="27">
        <f t="shared" si="1062"/>
        <v>0</v>
      </c>
      <c r="MM61" s="27">
        <f t="shared" si="1063"/>
        <v>0</v>
      </c>
      <c r="MN61" s="27">
        <f t="shared" si="1064"/>
        <v>0</v>
      </c>
      <c r="MO61" s="27">
        <f t="shared" si="1065"/>
        <v>0</v>
      </c>
      <c r="MP61" s="27">
        <f t="shared" si="1066"/>
        <v>0</v>
      </c>
      <c r="MQ61" s="27">
        <f t="shared" si="1067"/>
        <v>0</v>
      </c>
      <c r="MR61" s="27">
        <f t="shared" si="1068"/>
        <v>0</v>
      </c>
      <c r="MS61" s="27">
        <f t="shared" si="1069"/>
        <v>0</v>
      </c>
      <c r="MT61" s="27">
        <f t="shared" si="1070"/>
        <v>0</v>
      </c>
      <c r="MU61" s="27">
        <f t="shared" si="1071"/>
        <v>0</v>
      </c>
      <c r="MV61" s="27">
        <f t="shared" si="1072"/>
        <v>0</v>
      </c>
      <c r="MW61" s="27">
        <f t="shared" si="1073"/>
        <v>0</v>
      </c>
      <c r="MX61" s="27">
        <f t="shared" si="1074"/>
        <v>0</v>
      </c>
      <c r="MY61" s="27">
        <f t="shared" si="1075"/>
        <v>0</v>
      </c>
      <c r="MZ61" s="27">
        <f t="shared" si="1076"/>
        <v>0</v>
      </c>
      <c r="NA61" s="27">
        <f t="shared" si="1077"/>
        <v>0</v>
      </c>
      <c r="NB61" s="27">
        <f t="shared" si="1078"/>
        <v>0</v>
      </c>
      <c r="NC61" s="27">
        <f t="shared" si="1079"/>
        <v>0</v>
      </c>
      <c r="ND61" s="27">
        <f t="shared" si="1080"/>
        <v>0</v>
      </c>
      <c r="NE61" s="27">
        <f t="shared" si="1081"/>
        <v>0</v>
      </c>
      <c r="NF61" s="27">
        <f t="shared" si="1082"/>
        <v>0</v>
      </c>
      <c r="NG61" s="27">
        <f t="shared" si="1083"/>
        <v>0</v>
      </c>
      <c r="NH61" s="27">
        <f t="shared" si="1084"/>
        <v>0</v>
      </c>
      <c r="NI61" s="27">
        <f t="shared" si="1085"/>
        <v>0</v>
      </c>
      <c r="NJ61" s="27">
        <f t="shared" si="1086"/>
        <v>0</v>
      </c>
      <c r="NK61" s="27">
        <f t="shared" si="1087"/>
        <v>0</v>
      </c>
      <c r="NL61" s="27">
        <f t="shared" si="1088"/>
        <v>0</v>
      </c>
      <c r="NM61" s="27">
        <f t="shared" si="1089"/>
        <v>0</v>
      </c>
      <c r="NN61" s="27">
        <f t="shared" si="1090"/>
        <v>0</v>
      </c>
      <c r="NO61" s="27">
        <f t="shared" si="1091"/>
        <v>0</v>
      </c>
      <c r="NP61" s="27">
        <f t="shared" si="1092"/>
        <v>0</v>
      </c>
      <c r="NQ61" s="27">
        <f t="shared" si="1093"/>
        <v>0</v>
      </c>
      <c r="NR61" s="27">
        <f t="shared" si="1094"/>
        <v>0</v>
      </c>
      <c r="NS61" s="27">
        <f t="shared" si="1095"/>
        <v>0</v>
      </c>
      <c r="NT61" s="27">
        <f t="shared" si="1096"/>
        <v>0</v>
      </c>
      <c r="NU61" s="27">
        <f t="shared" si="1097"/>
        <v>0</v>
      </c>
      <c r="NV61" s="27">
        <f t="shared" si="1098"/>
        <v>0</v>
      </c>
      <c r="NX61" s="28">
        <f t="shared" si="1099"/>
        <v>204</v>
      </c>
      <c r="NY61" s="28">
        <f t="shared" si="1100"/>
        <v>0</v>
      </c>
      <c r="NZ61" s="28">
        <f t="shared" si="1101"/>
        <v>13</v>
      </c>
      <c r="OA61" s="28">
        <f t="shared" si="1102"/>
        <v>0</v>
      </c>
      <c r="OB61" s="28">
        <f t="shared" si="1103"/>
        <v>0</v>
      </c>
      <c r="OC61" s="28">
        <f t="shared" si="1104"/>
        <v>144</v>
      </c>
      <c r="OD61" s="28">
        <f t="shared" si="1105"/>
        <v>210.5</v>
      </c>
      <c r="OE61" s="28">
        <f t="shared" si="1106"/>
        <v>144</v>
      </c>
      <c r="OG61" s="27" t="str">
        <f t="shared" si="1107"/>
        <v>19</v>
      </c>
      <c r="OH61" s="27" t="str">
        <f t="shared" si="1108"/>
        <v>15</v>
      </c>
      <c r="OI61" s="27" t="str">
        <f t="shared" si="1109"/>
        <v>19</v>
      </c>
      <c r="OJ61" s="27">
        <f t="shared" si="1110"/>
        <v>0</v>
      </c>
      <c r="OK61" s="27" t="str">
        <f t="shared" si="1111"/>
        <v>13</v>
      </c>
      <c r="OL61" s="27" t="str">
        <f t="shared" si="1112"/>
        <v>18</v>
      </c>
      <c r="OM61" s="27">
        <f t="shared" si="1113"/>
        <v>0</v>
      </c>
      <c r="ON61" s="27">
        <f t="shared" si="1114"/>
        <v>0</v>
      </c>
      <c r="OO61" s="27" t="str">
        <f t="shared" si="1115"/>
        <v>26</v>
      </c>
      <c r="OP61" s="27">
        <f t="shared" si="1116"/>
        <v>0</v>
      </c>
      <c r="OQ61" s="27">
        <f t="shared" si="1117"/>
        <v>0</v>
      </c>
      <c r="OR61" s="27" t="str">
        <f t="shared" si="1118"/>
        <v>16</v>
      </c>
      <c r="OS61" s="27">
        <f t="shared" si="1119"/>
        <v>0</v>
      </c>
      <c r="OT61" s="27">
        <f t="shared" si="1120"/>
        <v>0</v>
      </c>
      <c r="OU61" s="27" t="str">
        <f t="shared" si="1121"/>
        <v>11</v>
      </c>
      <c r="OV61" s="27">
        <f t="shared" si="1122"/>
        <v>0</v>
      </c>
      <c r="OW61" s="27">
        <f t="shared" si="1123"/>
        <v>0</v>
      </c>
      <c r="OX61" s="27">
        <f t="shared" si="1124"/>
        <v>0</v>
      </c>
      <c r="OY61" s="27">
        <f t="shared" si="1125"/>
        <v>0</v>
      </c>
      <c r="OZ61" s="27">
        <f t="shared" si="1126"/>
        <v>0</v>
      </c>
      <c r="PA61" s="27" t="str">
        <f t="shared" si="1127"/>
        <v>16</v>
      </c>
      <c r="PB61" s="27">
        <f t="shared" si="1128"/>
        <v>0</v>
      </c>
      <c r="PC61" s="27">
        <f t="shared" si="1129"/>
        <v>0</v>
      </c>
      <c r="PD61" s="27">
        <f t="shared" si="1130"/>
        <v>0</v>
      </c>
      <c r="PE61" s="27">
        <f t="shared" si="1131"/>
        <v>0</v>
      </c>
      <c r="PF61" s="27">
        <f t="shared" si="1132"/>
        <v>0</v>
      </c>
      <c r="PG61" s="27" t="str">
        <f t="shared" si="1133"/>
        <v>11</v>
      </c>
      <c r="PH61" s="27">
        <f t="shared" si="1134"/>
        <v>0</v>
      </c>
      <c r="PI61" s="27">
        <f t="shared" si="1135"/>
        <v>0</v>
      </c>
      <c r="PJ61" s="27" t="str">
        <f t="shared" si="1136"/>
        <v>26</v>
      </c>
      <c r="PK61" s="27">
        <f t="shared" si="1137"/>
        <v>0</v>
      </c>
      <c r="PL61" s="27">
        <f t="shared" si="1138"/>
        <v>0</v>
      </c>
      <c r="PM61" s="27" t="str">
        <f t="shared" si="1139"/>
        <v>9</v>
      </c>
      <c r="PN61" s="27">
        <f t="shared" si="1140"/>
        <v>0</v>
      </c>
      <c r="PO61" s="27">
        <f t="shared" si="1141"/>
        <v>0</v>
      </c>
      <c r="PP61" s="27" t="str">
        <f t="shared" si="1142"/>
        <v>18</v>
      </c>
      <c r="PQ61" s="27">
        <f t="shared" si="1143"/>
        <v>0</v>
      </c>
      <c r="PR61" s="27">
        <f t="shared" si="1144"/>
        <v>0</v>
      </c>
      <c r="PS61" s="27">
        <f t="shared" si="1145"/>
        <v>0</v>
      </c>
      <c r="PT61" s="27">
        <f t="shared" si="1146"/>
        <v>0</v>
      </c>
      <c r="PU61" s="27">
        <f t="shared" si="1147"/>
        <v>0</v>
      </c>
      <c r="PV61" s="27">
        <f t="shared" si="1148"/>
        <v>0</v>
      </c>
      <c r="PW61" s="27">
        <f t="shared" si="1149"/>
        <v>0</v>
      </c>
      <c r="PX61" s="27">
        <f t="shared" si="1150"/>
        <v>0</v>
      </c>
      <c r="PY61" s="27">
        <f t="shared" si="1151"/>
        <v>0</v>
      </c>
      <c r="PZ61" s="27">
        <f t="shared" si="1152"/>
        <v>0</v>
      </c>
      <c r="QA61" s="27">
        <f t="shared" si="1153"/>
        <v>0</v>
      </c>
      <c r="QB61" s="27">
        <f t="shared" si="1154"/>
        <v>0</v>
      </c>
      <c r="QC61" s="27">
        <f t="shared" si="1155"/>
        <v>0</v>
      </c>
      <c r="QD61" s="27">
        <f t="shared" si="1156"/>
        <v>0</v>
      </c>
      <c r="QE61" s="27">
        <f t="shared" si="1157"/>
        <v>0</v>
      </c>
      <c r="QF61" s="27">
        <f t="shared" si="1158"/>
        <v>0</v>
      </c>
      <c r="QG61" s="27">
        <f t="shared" si="1159"/>
        <v>0</v>
      </c>
      <c r="QH61" s="27">
        <f t="shared" si="1160"/>
        <v>0</v>
      </c>
      <c r="QI61" s="27">
        <f t="shared" si="1161"/>
        <v>0</v>
      </c>
      <c r="QJ61" s="27">
        <f t="shared" si="1162"/>
        <v>0</v>
      </c>
      <c r="QK61" s="27">
        <f t="shared" si="1163"/>
        <v>0</v>
      </c>
      <c r="QL61" s="27">
        <f t="shared" si="1164"/>
        <v>0</v>
      </c>
      <c r="QM61" s="27">
        <f t="shared" si="1165"/>
        <v>0</v>
      </c>
      <c r="QN61" s="27">
        <f t="shared" si="1166"/>
        <v>0</v>
      </c>
      <c r="QO61" s="27">
        <f t="shared" si="1167"/>
        <v>0</v>
      </c>
      <c r="QP61" s="27">
        <f t="shared" si="1168"/>
        <v>0</v>
      </c>
      <c r="QQ61" s="27">
        <f t="shared" si="1169"/>
        <v>0</v>
      </c>
      <c r="QR61" s="27">
        <f t="shared" si="1170"/>
        <v>0</v>
      </c>
      <c r="QS61" s="27">
        <f t="shared" si="1171"/>
        <v>0</v>
      </c>
      <c r="QT61" s="27">
        <f t="shared" si="1172"/>
        <v>0</v>
      </c>
      <c r="QU61" s="27">
        <f t="shared" si="1173"/>
        <v>0</v>
      </c>
      <c r="QV61" s="27">
        <f t="shared" si="1174"/>
        <v>0</v>
      </c>
      <c r="QW61" s="27">
        <f t="shared" si="1175"/>
        <v>0</v>
      </c>
      <c r="QX61" s="27">
        <f t="shared" si="1176"/>
        <v>0</v>
      </c>
      <c r="QY61" s="27">
        <f t="shared" si="1177"/>
        <v>0</v>
      </c>
      <c r="QZ61" s="27">
        <f t="shared" si="1178"/>
        <v>0</v>
      </c>
      <c r="RA61" s="27">
        <f t="shared" si="1179"/>
        <v>0</v>
      </c>
      <c r="RB61" s="27">
        <f t="shared" si="1180"/>
        <v>0</v>
      </c>
      <c r="RC61" s="27">
        <f t="shared" si="1181"/>
        <v>0</v>
      </c>
      <c r="RD61" s="27">
        <f t="shared" si="1182"/>
        <v>0</v>
      </c>
      <c r="RE61" s="27">
        <f t="shared" si="1183"/>
        <v>0</v>
      </c>
      <c r="RF61" s="27">
        <f t="shared" si="1184"/>
        <v>0</v>
      </c>
      <c r="RG61" s="27">
        <f t="shared" si="1185"/>
        <v>0</v>
      </c>
      <c r="RH61" s="27">
        <f t="shared" si="1186"/>
        <v>0</v>
      </c>
      <c r="RI61" s="27">
        <f t="shared" si="1187"/>
        <v>0</v>
      </c>
      <c r="RJ61" s="27">
        <f t="shared" si="1188"/>
        <v>0</v>
      </c>
      <c r="RL61" s="28">
        <f t="shared" si="1189"/>
        <v>109</v>
      </c>
      <c r="RM61" s="28">
        <f t="shared" si="1190"/>
        <v>0</v>
      </c>
      <c r="RN61" s="28">
        <f t="shared" si="1191"/>
        <v>5</v>
      </c>
      <c r="RO61" s="28">
        <f t="shared" si="1192"/>
        <v>0</v>
      </c>
      <c r="RP61" s="28">
        <f t="shared" si="1193"/>
        <v>0</v>
      </c>
      <c r="RQ61" s="28">
        <f t="shared" si="1194"/>
        <v>111.5</v>
      </c>
      <c r="RT61" s="27" t="str">
        <f t="shared" si="1195"/>
        <v>9</v>
      </c>
      <c r="RU61" s="27" t="str">
        <f t="shared" si="1196"/>
        <v>9</v>
      </c>
      <c r="RV61" s="27" t="str">
        <f t="shared" si="1197"/>
        <v>8</v>
      </c>
      <c r="RW61" s="27" t="str">
        <f t="shared" si="1198"/>
        <v>0</v>
      </c>
      <c r="RX61" s="27" t="str">
        <f t="shared" si="1199"/>
        <v>5</v>
      </c>
      <c r="RY61" s="27" t="str">
        <f t="shared" si="1200"/>
        <v>12</v>
      </c>
      <c r="RZ61" s="27" t="str">
        <f t="shared" si="1201"/>
        <v>0</v>
      </c>
      <c r="SA61" s="27" t="str">
        <f t="shared" si="1202"/>
        <v>0</v>
      </c>
      <c r="SB61" s="27" t="str">
        <f t="shared" si="1203"/>
        <v>7</v>
      </c>
      <c r="SC61" s="27" t="str">
        <f t="shared" si="1204"/>
        <v>0</v>
      </c>
      <c r="SD61" s="27" t="str">
        <f t="shared" si="1205"/>
        <v>0</v>
      </c>
      <c r="SE61" s="27" t="str">
        <f t="shared" si="1206"/>
        <v>15</v>
      </c>
      <c r="SF61" s="27" t="str">
        <f t="shared" si="1207"/>
        <v>0</v>
      </c>
      <c r="SG61" s="27" t="str">
        <f t="shared" si="1208"/>
        <v>0</v>
      </c>
      <c r="SH61" s="27" t="str">
        <f t="shared" si="1209"/>
        <v>9</v>
      </c>
      <c r="SI61" s="27" t="str">
        <f t="shared" si="1210"/>
        <v>0</v>
      </c>
      <c r="SJ61" s="27" t="str">
        <f t="shared" si="1211"/>
        <v>0</v>
      </c>
      <c r="SK61" s="27" t="str">
        <f t="shared" si="1212"/>
        <v>0</v>
      </c>
      <c r="SL61" s="27" t="str">
        <f t="shared" si="1213"/>
        <v>0</v>
      </c>
      <c r="SM61" s="27" t="str">
        <f t="shared" si="1214"/>
        <v>0</v>
      </c>
      <c r="SN61" s="27" t="str">
        <f t="shared" si="1215"/>
        <v>9</v>
      </c>
      <c r="SO61" s="27" t="str">
        <f t="shared" si="1216"/>
        <v>0</v>
      </c>
      <c r="SP61" s="27" t="str">
        <f t="shared" si="1217"/>
        <v>0</v>
      </c>
      <c r="SQ61" s="27" t="str">
        <f t="shared" si="1218"/>
        <v>0</v>
      </c>
      <c r="SR61" s="27" t="str">
        <f t="shared" si="1219"/>
        <v>0</v>
      </c>
      <c r="SS61" s="27" t="str">
        <f t="shared" si="1220"/>
        <v>0</v>
      </c>
      <c r="ST61" s="27" t="str">
        <f t="shared" si="1221"/>
        <v>9</v>
      </c>
      <c r="SU61" s="27" t="str">
        <f t="shared" si="1222"/>
        <v>0</v>
      </c>
      <c r="SV61" s="27" t="str">
        <f t="shared" si="1223"/>
        <v>0</v>
      </c>
      <c r="SW61" s="27" t="str">
        <f t="shared" si="1224"/>
        <v>7</v>
      </c>
      <c r="SX61" s="27" t="str">
        <f t="shared" si="1225"/>
        <v>0</v>
      </c>
      <c r="SY61" s="27" t="str">
        <f t="shared" si="1226"/>
        <v>0</v>
      </c>
      <c r="SZ61" s="27" t="str">
        <f t="shared" si="1227"/>
        <v>7</v>
      </c>
      <c r="TA61" s="27" t="str">
        <f t="shared" si="1228"/>
        <v>0</v>
      </c>
      <c r="TB61" s="27" t="str">
        <f t="shared" si="1229"/>
        <v>0</v>
      </c>
      <c r="TC61" s="27" t="str">
        <f t="shared" si="1230"/>
        <v>8</v>
      </c>
      <c r="TD61" s="27" t="str">
        <f t="shared" si="1231"/>
        <v>0</v>
      </c>
      <c r="TE61" s="27" t="str">
        <f t="shared" si="1232"/>
        <v>0</v>
      </c>
      <c r="TF61" s="27" t="str">
        <f t="shared" si="1233"/>
        <v>0</v>
      </c>
      <c r="TG61" s="27" t="str">
        <f t="shared" si="1234"/>
        <v>0</v>
      </c>
      <c r="TH61" s="27" t="str">
        <f t="shared" si="1235"/>
        <v>0</v>
      </c>
      <c r="TI61" s="27" t="str">
        <f t="shared" si="1236"/>
        <v>0</v>
      </c>
      <c r="TJ61" s="27" t="str">
        <f t="shared" si="1237"/>
        <v>0</v>
      </c>
      <c r="TK61" s="27" t="str">
        <f t="shared" si="1238"/>
        <v>0</v>
      </c>
      <c r="TL61" s="27" t="str">
        <f t="shared" si="1239"/>
        <v>0</v>
      </c>
      <c r="TM61" s="27" t="str">
        <f t="shared" si="1240"/>
        <v>0</v>
      </c>
      <c r="TN61" s="27" t="str">
        <f t="shared" si="1241"/>
        <v>0</v>
      </c>
      <c r="TO61" s="27" t="str">
        <f t="shared" si="1242"/>
        <v>0</v>
      </c>
      <c r="TP61" s="27" t="str">
        <f t="shared" si="1243"/>
        <v>0</v>
      </c>
      <c r="TQ61" s="27" t="str">
        <f t="shared" si="1244"/>
        <v>0</v>
      </c>
      <c r="TR61" s="27" t="str">
        <f t="shared" si="1245"/>
        <v>0</v>
      </c>
      <c r="TS61" s="27" t="str">
        <f t="shared" si="1246"/>
        <v>0</v>
      </c>
      <c r="TT61" s="27" t="str">
        <f t="shared" si="1247"/>
        <v>0</v>
      </c>
      <c r="TU61" s="27" t="str">
        <f t="shared" si="1248"/>
        <v>0</v>
      </c>
      <c r="TV61" s="27" t="str">
        <f t="shared" si="1249"/>
        <v>0</v>
      </c>
      <c r="TW61" s="27" t="str">
        <f t="shared" si="1250"/>
        <v>0</v>
      </c>
      <c r="TX61" s="27" t="str">
        <f t="shared" si="1251"/>
        <v>0</v>
      </c>
      <c r="TY61" s="27" t="str">
        <f t="shared" si="1252"/>
        <v>0</v>
      </c>
      <c r="TZ61" s="27" t="str">
        <f t="shared" si="1253"/>
        <v>0</v>
      </c>
      <c r="UA61" s="27" t="str">
        <f t="shared" si="1254"/>
        <v>0</v>
      </c>
      <c r="UB61" s="27" t="str">
        <f t="shared" si="1255"/>
        <v>0</v>
      </c>
      <c r="UC61" s="27" t="str">
        <f t="shared" si="1256"/>
        <v>0</v>
      </c>
      <c r="UD61" s="27" t="str">
        <f t="shared" si="1257"/>
        <v>0</v>
      </c>
      <c r="UE61" s="27" t="str">
        <f t="shared" si="1258"/>
        <v>0</v>
      </c>
      <c r="UF61" s="27" t="str">
        <f t="shared" si="1259"/>
        <v>0</v>
      </c>
      <c r="UG61" s="27" t="str">
        <f t="shared" si="1260"/>
        <v>0</v>
      </c>
      <c r="UH61" s="27" t="str">
        <f t="shared" si="1261"/>
        <v>0</v>
      </c>
      <c r="UI61" s="27" t="str">
        <f t="shared" si="1262"/>
        <v>0</v>
      </c>
      <c r="UJ61" s="27" t="str">
        <f t="shared" si="1263"/>
        <v>0</v>
      </c>
      <c r="UK61" s="27" t="str">
        <f t="shared" si="1264"/>
        <v>0</v>
      </c>
      <c r="UL61" s="27" t="str">
        <f t="shared" si="1265"/>
        <v>0</v>
      </c>
      <c r="UM61" s="27" t="str">
        <f t="shared" si="1266"/>
        <v>0</v>
      </c>
      <c r="UN61" s="27" t="str">
        <f t="shared" si="1267"/>
        <v>0</v>
      </c>
      <c r="UO61" s="27" t="str">
        <f t="shared" si="1268"/>
        <v>0</v>
      </c>
      <c r="UP61" s="27" t="str">
        <f t="shared" si="1269"/>
        <v>0</v>
      </c>
      <c r="UQ61" s="27" t="str">
        <f t="shared" si="1270"/>
        <v>0</v>
      </c>
      <c r="UR61" s="27" t="str">
        <f t="shared" si="1271"/>
        <v>0</v>
      </c>
      <c r="US61" s="27" t="str">
        <f t="shared" si="1272"/>
        <v>0</v>
      </c>
      <c r="UT61" s="27" t="str">
        <f t="shared" si="1273"/>
        <v>0</v>
      </c>
      <c r="UU61" s="27" t="str">
        <f t="shared" si="1274"/>
        <v>0</v>
      </c>
      <c r="UV61" s="27" t="str">
        <f t="shared" si="1275"/>
        <v>0</v>
      </c>
      <c r="UW61" s="27" t="str">
        <f t="shared" si="1276"/>
        <v>0</v>
      </c>
      <c r="UY61" s="28">
        <f t="shared" si="1277"/>
        <v>-10.5</v>
      </c>
      <c r="UZ61" s="28">
        <f t="shared" si="1278"/>
        <v>0</v>
      </c>
      <c r="VA61" s="28">
        <f t="shared" si="1279"/>
        <v>-2.2999999999999998</v>
      </c>
      <c r="VB61" s="28">
        <f t="shared" si="1280"/>
        <v>0</v>
      </c>
      <c r="VC61" s="28">
        <f t="shared" si="1281"/>
        <v>0</v>
      </c>
      <c r="VD61" s="28">
        <f t="shared" si="1282"/>
        <v>-11.65</v>
      </c>
      <c r="VG61" s="27" t="str">
        <f t="shared" si="1283"/>
        <v>-3.4</v>
      </c>
      <c r="VH61" s="27" t="str">
        <f t="shared" si="1284"/>
        <v>-0.88</v>
      </c>
      <c r="VI61" s="27" t="str">
        <f t="shared" si="1285"/>
        <v>-1.92</v>
      </c>
      <c r="VJ61" s="27">
        <f t="shared" si="1286"/>
        <v>0</v>
      </c>
      <c r="VK61" s="27" t="str">
        <f t="shared" si="1287"/>
        <v>-2.3</v>
      </c>
      <c r="VL61" s="27" t="str">
        <f t="shared" si="1288"/>
        <v>-4.91</v>
      </c>
      <c r="VM61" s="27">
        <f t="shared" si="1289"/>
        <v>0</v>
      </c>
      <c r="VN61" s="27">
        <f t="shared" si="1290"/>
        <v>0</v>
      </c>
      <c r="VO61" s="27" t="str">
        <f t="shared" si="1291"/>
        <v>-12.44</v>
      </c>
      <c r="VP61" s="27">
        <f t="shared" si="1292"/>
        <v>0</v>
      </c>
      <c r="VQ61" s="27">
        <f t="shared" si="1293"/>
        <v>0</v>
      </c>
      <c r="VR61" s="27" t="str">
        <f t="shared" si="1294"/>
        <v>-5.22</v>
      </c>
      <c r="VS61" s="27">
        <f t="shared" si="1295"/>
        <v>0</v>
      </c>
      <c r="VT61" s="27">
        <f t="shared" si="1296"/>
        <v>0</v>
      </c>
      <c r="VU61" s="27" t="str">
        <f t="shared" si="1297"/>
        <v>8.25</v>
      </c>
      <c r="VV61" s="27">
        <f t="shared" si="1298"/>
        <v>0</v>
      </c>
      <c r="VW61" s="27">
        <f t="shared" si="1299"/>
        <v>0</v>
      </c>
      <c r="VX61" s="27">
        <f t="shared" si="1300"/>
        <v>0</v>
      </c>
      <c r="VY61" s="27">
        <f t="shared" si="1301"/>
        <v>0</v>
      </c>
      <c r="VZ61" s="27">
        <f t="shared" si="1302"/>
        <v>0</v>
      </c>
      <c r="WA61" s="27" t="str">
        <f t="shared" si="1303"/>
        <v>-5.23</v>
      </c>
      <c r="WB61" s="27">
        <f t="shared" si="1304"/>
        <v>0</v>
      </c>
      <c r="WC61" s="27">
        <f t="shared" si="1305"/>
        <v>0</v>
      </c>
      <c r="WD61" s="27">
        <f t="shared" si="1306"/>
        <v>0</v>
      </c>
      <c r="WE61" s="27">
        <f t="shared" si="1307"/>
        <v>0</v>
      </c>
      <c r="WF61" s="27">
        <f t="shared" si="1308"/>
        <v>0</v>
      </c>
      <c r="WG61" s="27" t="str">
        <f t="shared" si="1309"/>
        <v>2.23</v>
      </c>
      <c r="WH61" s="27">
        <f t="shared" si="1310"/>
        <v>0</v>
      </c>
      <c r="WI61" s="27">
        <f t="shared" si="1311"/>
        <v>0</v>
      </c>
      <c r="WJ61" s="27" t="str">
        <f t="shared" si="1312"/>
        <v>5.01</v>
      </c>
      <c r="WK61" s="27">
        <f t="shared" si="1313"/>
        <v>0</v>
      </c>
      <c r="WL61" s="27">
        <f t="shared" si="1314"/>
        <v>0</v>
      </c>
      <c r="WM61" s="27" t="str">
        <f t="shared" si="1315"/>
        <v>7.72</v>
      </c>
      <c r="WN61" s="27">
        <f t="shared" si="1316"/>
        <v>0</v>
      </c>
      <c r="WO61" s="27">
        <f t="shared" si="1317"/>
        <v>0</v>
      </c>
      <c r="WP61" s="27" t="str">
        <f t="shared" si="1318"/>
        <v>0.29</v>
      </c>
      <c r="WQ61" s="27">
        <f t="shared" si="1319"/>
        <v>0</v>
      </c>
      <c r="WR61" s="27">
        <f t="shared" si="1320"/>
        <v>0</v>
      </c>
      <c r="WS61" s="27">
        <f t="shared" si="1321"/>
        <v>0</v>
      </c>
      <c r="WT61" s="27">
        <f t="shared" si="1322"/>
        <v>0</v>
      </c>
      <c r="WU61" s="27">
        <f t="shared" si="1323"/>
        <v>0</v>
      </c>
      <c r="WV61" s="27">
        <f t="shared" si="1324"/>
        <v>0</v>
      </c>
      <c r="WW61" s="27">
        <f t="shared" si="1325"/>
        <v>0</v>
      </c>
      <c r="WX61" s="27">
        <f t="shared" si="1326"/>
        <v>0</v>
      </c>
      <c r="WY61" s="27">
        <f t="shared" si="1327"/>
        <v>0</v>
      </c>
      <c r="WZ61" s="27">
        <f t="shared" si="1328"/>
        <v>0</v>
      </c>
      <c r="XA61" s="27">
        <f t="shared" si="1329"/>
        <v>0</v>
      </c>
      <c r="XB61" s="27">
        <f t="shared" si="1330"/>
        <v>0</v>
      </c>
      <c r="XC61" s="27">
        <f t="shared" si="1331"/>
        <v>0</v>
      </c>
      <c r="XD61" s="27">
        <f t="shared" si="1332"/>
        <v>0</v>
      </c>
      <c r="XE61" s="27">
        <f t="shared" si="1333"/>
        <v>0</v>
      </c>
      <c r="XF61" s="27">
        <f t="shared" si="1334"/>
        <v>0</v>
      </c>
      <c r="XG61" s="27">
        <f t="shared" si="1335"/>
        <v>0</v>
      </c>
      <c r="XH61" s="27">
        <f t="shared" si="1336"/>
        <v>0</v>
      </c>
      <c r="XI61" s="27">
        <f t="shared" si="1337"/>
        <v>0</v>
      </c>
      <c r="XJ61" s="27">
        <f t="shared" si="1338"/>
        <v>0</v>
      </c>
      <c r="XK61" s="27">
        <f t="shared" si="1339"/>
        <v>0</v>
      </c>
      <c r="XL61" s="27">
        <f t="shared" si="1340"/>
        <v>0</v>
      </c>
      <c r="XM61" s="27">
        <f t="shared" si="1341"/>
        <v>0</v>
      </c>
      <c r="XN61" s="27">
        <f t="shared" si="1342"/>
        <v>0</v>
      </c>
      <c r="XO61" s="27">
        <f t="shared" si="1343"/>
        <v>0</v>
      </c>
      <c r="XP61" s="27">
        <f t="shared" si="1344"/>
        <v>0</v>
      </c>
      <c r="XQ61" s="27">
        <f t="shared" si="1345"/>
        <v>0</v>
      </c>
      <c r="XR61" s="27">
        <f t="shared" si="1346"/>
        <v>0</v>
      </c>
      <c r="XS61" s="27">
        <f t="shared" si="1347"/>
        <v>0</v>
      </c>
      <c r="XT61" s="27">
        <f t="shared" si="1348"/>
        <v>0</v>
      </c>
      <c r="XU61" s="27">
        <f t="shared" si="1349"/>
        <v>0</v>
      </c>
      <c r="XV61" s="27">
        <f t="shared" si="1350"/>
        <v>0</v>
      </c>
      <c r="XW61" s="27">
        <f t="shared" si="1351"/>
        <v>0</v>
      </c>
      <c r="XX61" s="27">
        <f t="shared" si="1352"/>
        <v>0</v>
      </c>
      <c r="XY61" s="27">
        <f t="shared" si="1353"/>
        <v>0</v>
      </c>
      <c r="XZ61" s="27">
        <f t="shared" si="1354"/>
        <v>0</v>
      </c>
      <c r="YA61" s="27">
        <f t="shared" si="1355"/>
        <v>0</v>
      </c>
      <c r="YB61" s="27">
        <f t="shared" si="1356"/>
        <v>0</v>
      </c>
      <c r="YC61" s="27">
        <f t="shared" si="1357"/>
        <v>0</v>
      </c>
      <c r="YD61" s="27">
        <f t="shared" si="1358"/>
        <v>0</v>
      </c>
      <c r="YE61" s="27">
        <f t="shared" si="1359"/>
        <v>0</v>
      </c>
      <c r="YF61" s="27">
        <f t="shared" si="1360"/>
        <v>0</v>
      </c>
      <c r="YG61" s="27">
        <f t="shared" si="1361"/>
        <v>0</v>
      </c>
      <c r="YH61" s="27">
        <f t="shared" si="1362"/>
        <v>0</v>
      </c>
      <c r="YI61" s="27">
        <f t="shared" si="1363"/>
        <v>0</v>
      </c>
      <c r="YJ61" s="27">
        <f t="shared" si="1364"/>
        <v>0</v>
      </c>
      <c r="YL61" s="28">
        <f t="shared" si="1365"/>
        <v>572</v>
      </c>
      <c r="YM61" s="28">
        <f t="shared" si="1366"/>
        <v>0</v>
      </c>
      <c r="YN61" s="28">
        <f t="shared" si="1367"/>
        <v>44</v>
      </c>
      <c r="YO61" s="28">
        <f t="shared" si="1368"/>
        <v>0</v>
      </c>
      <c r="YP61" s="28">
        <f t="shared" si="1369"/>
        <v>0</v>
      </c>
      <c r="YQ61" s="28">
        <f t="shared" si="1370"/>
        <v>594</v>
      </c>
      <c r="YT61" s="27" t="str">
        <f t="shared" si="1371"/>
        <v>46</v>
      </c>
      <c r="YU61" s="27" t="str">
        <f t="shared" si="1372"/>
        <v>21</v>
      </c>
      <c r="YV61" s="27" t="str">
        <f t="shared" si="1373"/>
        <v>49</v>
      </c>
      <c r="YW61" s="27">
        <f t="shared" si="1374"/>
        <v>0</v>
      </c>
      <c r="YX61" s="27" t="str">
        <f t="shared" si="1375"/>
        <v>44</v>
      </c>
      <c r="YY61" s="27" t="str">
        <f t="shared" si="1376"/>
        <v>47</v>
      </c>
      <c r="YZ61" s="27">
        <f t="shared" si="1377"/>
        <v>0</v>
      </c>
      <c r="ZA61" s="27">
        <f t="shared" si="1378"/>
        <v>0</v>
      </c>
      <c r="ZB61" s="27" t="str">
        <f t="shared" si="1379"/>
        <v>63</v>
      </c>
      <c r="ZC61" s="27">
        <f t="shared" si="1380"/>
        <v>0</v>
      </c>
      <c r="ZD61" s="27">
        <f t="shared" si="1381"/>
        <v>0</v>
      </c>
      <c r="ZE61" s="27" t="str">
        <f t="shared" si="1382"/>
        <v>56</v>
      </c>
      <c r="ZF61" s="27">
        <f t="shared" si="1383"/>
        <v>0</v>
      </c>
      <c r="ZG61" s="27">
        <f t="shared" si="1384"/>
        <v>0</v>
      </c>
      <c r="ZH61" s="27" t="str">
        <f t="shared" si="1385"/>
        <v>9</v>
      </c>
      <c r="ZI61" s="27">
        <f t="shared" si="1386"/>
        <v>0</v>
      </c>
      <c r="ZJ61" s="27">
        <f t="shared" si="1387"/>
        <v>0</v>
      </c>
      <c r="ZK61" s="27">
        <f t="shared" si="1388"/>
        <v>0</v>
      </c>
      <c r="ZL61" s="27">
        <f t="shared" si="1389"/>
        <v>0</v>
      </c>
      <c r="ZM61" s="27">
        <f t="shared" si="1390"/>
        <v>0</v>
      </c>
      <c r="ZN61" s="27" t="str">
        <f t="shared" si="1391"/>
        <v>78</v>
      </c>
      <c r="ZO61" s="27">
        <f t="shared" si="1392"/>
        <v>0</v>
      </c>
      <c r="ZP61" s="27">
        <f t="shared" si="1393"/>
        <v>0</v>
      </c>
      <c r="ZQ61" s="27">
        <f t="shared" si="1394"/>
        <v>0</v>
      </c>
      <c r="ZR61" s="27">
        <f t="shared" si="1395"/>
        <v>0</v>
      </c>
      <c r="ZS61" s="27">
        <f t="shared" si="1396"/>
        <v>0</v>
      </c>
      <c r="ZT61" s="27" t="str">
        <f t="shared" si="1397"/>
        <v>46</v>
      </c>
      <c r="ZU61" s="27">
        <f t="shared" si="1398"/>
        <v>0</v>
      </c>
      <c r="ZV61" s="27">
        <f t="shared" si="1399"/>
        <v>0</v>
      </c>
      <c r="ZW61" s="27" t="str">
        <f t="shared" si="1400"/>
        <v>60</v>
      </c>
      <c r="ZX61" s="27">
        <f t="shared" si="1401"/>
        <v>0</v>
      </c>
      <c r="ZY61" s="27">
        <f t="shared" si="1402"/>
        <v>0</v>
      </c>
      <c r="ZZ61" s="27" t="str">
        <f t="shared" si="1403"/>
        <v>32</v>
      </c>
      <c r="AAA61" s="27">
        <f t="shared" si="1404"/>
        <v>0</v>
      </c>
      <c r="AAB61" s="27">
        <f t="shared" si="1405"/>
        <v>0</v>
      </c>
      <c r="AAC61" s="27" t="str">
        <f t="shared" si="1406"/>
        <v>65</v>
      </c>
      <c r="AAD61" s="27">
        <f t="shared" si="1407"/>
        <v>0</v>
      </c>
      <c r="AAE61" s="27">
        <f t="shared" si="1408"/>
        <v>0</v>
      </c>
      <c r="AAF61" s="27">
        <f t="shared" si="1409"/>
        <v>0</v>
      </c>
      <c r="AAG61" s="27">
        <f t="shared" si="1410"/>
        <v>0</v>
      </c>
      <c r="AAH61" s="27">
        <f t="shared" si="1411"/>
        <v>0</v>
      </c>
      <c r="AAI61" s="27">
        <f t="shared" si="1412"/>
        <v>0</v>
      </c>
      <c r="AAJ61" s="27">
        <f t="shared" si="1413"/>
        <v>0</v>
      </c>
      <c r="AAK61" s="27">
        <f t="shared" si="1414"/>
        <v>0</v>
      </c>
      <c r="AAL61" s="27">
        <f t="shared" si="1415"/>
        <v>0</v>
      </c>
      <c r="AAM61" s="27">
        <f t="shared" si="1416"/>
        <v>0</v>
      </c>
      <c r="AAN61" s="27">
        <f t="shared" si="1417"/>
        <v>0</v>
      </c>
      <c r="AAO61" s="27">
        <f t="shared" si="1418"/>
        <v>0</v>
      </c>
      <c r="AAP61" s="27">
        <f t="shared" si="1419"/>
        <v>0</v>
      </c>
      <c r="AAQ61" s="27">
        <f t="shared" si="1420"/>
        <v>0</v>
      </c>
      <c r="AAR61" s="27">
        <f t="shared" si="1421"/>
        <v>0</v>
      </c>
      <c r="AAS61" s="27">
        <f t="shared" si="1422"/>
        <v>0</v>
      </c>
      <c r="AAT61" s="27">
        <f t="shared" si="1423"/>
        <v>0</v>
      </c>
      <c r="AAU61" s="27">
        <f t="shared" si="1424"/>
        <v>0</v>
      </c>
      <c r="AAV61" s="27">
        <f t="shared" si="1425"/>
        <v>0</v>
      </c>
      <c r="AAW61" s="27">
        <f t="shared" si="1426"/>
        <v>0</v>
      </c>
      <c r="AAX61" s="27">
        <f t="shared" si="1427"/>
        <v>0</v>
      </c>
      <c r="AAY61" s="27">
        <f t="shared" si="1428"/>
        <v>0</v>
      </c>
      <c r="AAZ61" s="27">
        <f t="shared" si="1429"/>
        <v>0</v>
      </c>
      <c r="ABA61" s="27">
        <f t="shared" si="1430"/>
        <v>0</v>
      </c>
      <c r="ABB61" s="27">
        <f t="shared" si="1431"/>
        <v>0</v>
      </c>
      <c r="ABC61" s="27">
        <f t="shared" si="1432"/>
        <v>0</v>
      </c>
      <c r="ABD61" s="27">
        <f t="shared" si="1433"/>
        <v>0</v>
      </c>
      <c r="ABE61" s="27">
        <f t="shared" si="1434"/>
        <v>0</v>
      </c>
      <c r="ABF61" s="27">
        <f t="shared" si="1435"/>
        <v>0</v>
      </c>
      <c r="ABG61" s="27">
        <f t="shared" si="1436"/>
        <v>0</v>
      </c>
      <c r="ABH61" s="27">
        <f t="shared" si="1437"/>
        <v>0</v>
      </c>
      <c r="ABI61" s="27">
        <f t="shared" si="1438"/>
        <v>0</v>
      </c>
      <c r="ABJ61" s="27">
        <f t="shared" si="1439"/>
        <v>0</v>
      </c>
      <c r="ABK61" s="27">
        <f t="shared" si="1440"/>
        <v>0</v>
      </c>
      <c r="ABL61" s="27">
        <f t="shared" si="1441"/>
        <v>0</v>
      </c>
      <c r="ABM61" s="27">
        <f t="shared" si="1442"/>
        <v>0</v>
      </c>
      <c r="ABN61" s="27">
        <f t="shared" si="1443"/>
        <v>0</v>
      </c>
      <c r="ABO61" s="27">
        <f t="shared" si="1444"/>
        <v>0</v>
      </c>
      <c r="ABP61" s="27">
        <f t="shared" si="1445"/>
        <v>0</v>
      </c>
      <c r="ABQ61" s="27">
        <f t="shared" si="1446"/>
        <v>0</v>
      </c>
      <c r="ABR61" s="27">
        <f t="shared" si="1447"/>
        <v>0</v>
      </c>
      <c r="ABS61" s="27">
        <f t="shared" si="1448"/>
        <v>0</v>
      </c>
      <c r="ABT61" s="27">
        <f t="shared" si="1449"/>
        <v>0</v>
      </c>
      <c r="ABU61" s="27">
        <f t="shared" si="1450"/>
        <v>0</v>
      </c>
      <c r="ABV61" s="27">
        <f t="shared" si="1451"/>
        <v>0</v>
      </c>
      <c r="ABW61" s="27">
        <f t="shared" si="1452"/>
        <v>0</v>
      </c>
      <c r="ABY61" s="28">
        <f t="shared" si="1453"/>
        <v>596</v>
      </c>
      <c r="ABZ61" s="28">
        <f t="shared" si="1454"/>
        <v>0</v>
      </c>
      <c r="ACA61" s="28">
        <f t="shared" si="1455"/>
        <v>8.1</v>
      </c>
      <c r="ACB61" s="28">
        <f t="shared" si="1456"/>
        <v>0</v>
      </c>
      <c r="ACC61" s="28">
        <f t="shared" si="1457"/>
        <v>0</v>
      </c>
      <c r="ACD61" s="28">
        <f t="shared" si="1458"/>
        <v>600.04999999999995</v>
      </c>
      <c r="ACG61" s="27" t="str">
        <f t="shared" si="1459"/>
        <v>17.9</v>
      </c>
      <c r="ACH61" s="27" t="str">
        <f t="shared" si="1460"/>
        <v>44.5</v>
      </c>
      <c r="ACI61" s="27" t="str">
        <f t="shared" si="1461"/>
        <v>16.9</v>
      </c>
      <c r="ACJ61" s="27">
        <f t="shared" si="1462"/>
        <v>0</v>
      </c>
      <c r="ACK61" s="27" t="str">
        <f t="shared" si="1463"/>
        <v>8.1</v>
      </c>
      <c r="ACL61" s="27" t="str">
        <f t="shared" si="1464"/>
        <v>61.9</v>
      </c>
      <c r="ACM61" s="27">
        <f t="shared" si="1465"/>
        <v>0</v>
      </c>
      <c r="ACN61" s="27">
        <f t="shared" si="1466"/>
        <v>0</v>
      </c>
      <c r="ACO61" s="27" t="str">
        <f t="shared" si="1467"/>
        <v>16.8</v>
      </c>
      <c r="ACP61" s="27">
        <f t="shared" si="1468"/>
        <v>0</v>
      </c>
      <c r="ACQ61" s="27">
        <f t="shared" si="1469"/>
        <v>0</v>
      </c>
      <c r="ACR61" s="27" t="str">
        <f t="shared" si="1470"/>
        <v>86.3</v>
      </c>
      <c r="ACS61" s="27">
        <f t="shared" si="1471"/>
        <v>0</v>
      </c>
      <c r="ACT61" s="27">
        <f t="shared" si="1472"/>
        <v>0</v>
      </c>
      <c r="ACU61" s="27" t="str">
        <f t="shared" si="1473"/>
        <v>82.3</v>
      </c>
      <c r="ACV61" s="27">
        <f t="shared" si="1474"/>
        <v>0</v>
      </c>
      <c r="ACW61" s="27">
        <f t="shared" si="1475"/>
        <v>0</v>
      </c>
      <c r="ACX61" s="27">
        <f t="shared" si="1476"/>
        <v>0</v>
      </c>
      <c r="ACY61" s="27">
        <f t="shared" si="1477"/>
        <v>0</v>
      </c>
      <c r="ACZ61" s="27">
        <f t="shared" si="1478"/>
        <v>0</v>
      </c>
      <c r="ADA61" s="27" t="str">
        <f t="shared" si="1479"/>
        <v>55.7</v>
      </c>
      <c r="ADB61" s="27">
        <f t="shared" si="1480"/>
        <v>0</v>
      </c>
      <c r="ADC61" s="27">
        <f t="shared" si="1481"/>
        <v>0</v>
      </c>
      <c r="ADD61" s="27">
        <f t="shared" si="1482"/>
        <v>0</v>
      </c>
      <c r="ADE61" s="27">
        <f t="shared" si="1483"/>
        <v>0</v>
      </c>
      <c r="ADF61" s="27">
        <f t="shared" si="1484"/>
        <v>0</v>
      </c>
      <c r="ADG61" s="27" t="str">
        <f t="shared" si="1485"/>
        <v>88.1</v>
      </c>
      <c r="ADH61" s="27">
        <f t="shared" si="1486"/>
        <v>0</v>
      </c>
      <c r="ADI61" s="27">
        <f t="shared" si="1487"/>
        <v>0</v>
      </c>
      <c r="ADJ61" s="27" t="str">
        <f t="shared" si="1488"/>
        <v>22.9</v>
      </c>
      <c r="ADK61" s="27">
        <f t="shared" si="1489"/>
        <v>0</v>
      </c>
      <c r="ADL61" s="27">
        <f t="shared" si="1490"/>
        <v>0</v>
      </c>
      <c r="ADM61" s="27" t="str">
        <f t="shared" si="1491"/>
        <v>79.5</v>
      </c>
      <c r="ADN61" s="27">
        <f t="shared" si="1492"/>
        <v>0</v>
      </c>
      <c r="ADO61" s="27">
        <f t="shared" si="1493"/>
        <v>0</v>
      </c>
      <c r="ADP61" s="27" t="str">
        <f t="shared" si="1494"/>
        <v>23.2</v>
      </c>
      <c r="ADQ61" s="27">
        <f t="shared" si="1495"/>
        <v>0</v>
      </c>
      <c r="ADR61" s="27">
        <f t="shared" si="1496"/>
        <v>0</v>
      </c>
      <c r="ADS61" s="27">
        <f t="shared" si="1497"/>
        <v>0</v>
      </c>
      <c r="ADT61" s="27">
        <f t="shared" si="1498"/>
        <v>0</v>
      </c>
      <c r="ADU61" s="27">
        <f t="shared" si="1499"/>
        <v>0</v>
      </c>
      <c r="ADV61" s="27">
        <f t="shared" si="1500"/>
        <v>0</v>
      </c>
      <c r="ADW61" s="27">
        <f t="shared" si="1501"/>
        <v>0</v>
      </c>
      <c r="ADX61" s="27">
        <f t="shared" si="1502"/>
        <v>0</v>
      </c>
      <c r="ADY61" s="27">
        <f t="shared" si="1503"/>
        <v>0</v>
      </c>
      <c r="ADZ61" s="27">
        <f t="shared" si="1504"/>
        <v>0</v>
      </c>
      <c r="AEA61" s="27">
        <f t="shared" si="1505"/>
        <v>0</v>
      </c>
      <c r="AEB61" s="27">
        <f t="shared" si="1506"/>
        <v>0</v>
      </c>
      <c r="AEC61" s="27">
        <f t="shared" si="1507"/>
        <v>0</v>
      </c>
      <c r="AED61" s="27">
        <f t="shared" si="1508"/>
        <v>0</v>
      </c>
      <c r="AEE61" s="27">
        <f t="shared" si="1509"/>
        <v>0</v>
      </c>
      <c r="AEF61" s="27">
        <f t="shared" si="1510"/>
        <v>0</v>
      </c>
      <c r="AEG61" s="27">
        <f t="shared" si="1511"/>
        <v>0</v>
      </c>
      <c r="AEH61" s="27">
        <f t="shared" si="1512"/>
        <v>0</v>
      </c>
      <c r="AEI61" s="27">
        <f t="shared" si="1513"/>
        <v>0</v>
      </c>
      <c r="AEJ61" s="27">
        <f t="shared" si="1514"/>
        <v>0</v>
      </c>
      <c r="AEK61" s="27">
        <f t="shared" si="1515"/>
        <v>0</v>
      </c>
      <c r="AEL61" s="27">
        <f t="shared" si="1516"/>
        <v>0</v>
      </c>
      <c r="AEM61" s="27">
        <f t="shared" si="1517"/>
        <v>0</v>
      </c>
      <c r="AEN61" s="27">
        <f t="shared" si="1518"/>
        <v>0</v>
      </c>
      <c r="AEO61" s="27">
        <f t="shared" si="1519"/>
        <v>0</v>
      </c>
      <c r="AEP61" s="27">
        <f t="shared" si="1520"/>
        <v>0</v>
      </c>
      <c r="AEQ61" s="27">
        <f t="shared" si="1521"/>
        <v>0</v>
      </c>
      <c r="AER61" s="27">
        <f t="shared" si="1522"/>
        <v>0</v>
      </c>
      <c r="AES61" s="27">
        <f t="shared" si="1523"/>
        <v>0</v>
      </c>
      <c r="AET61" s="27">
        <f t="shared" si="1524"/>
        <v>0</v>
      </c>
      <c r="AEU61" s="27">
        <f t="shared" si="1525"/>
        <v>0</v>
      </c>
      <c r="AEV61" s="27">
        <f t="shared" si="1526"/>
        <v>0</v>
      </c>
      <c r="AEW61" s="27">
        <f t="shared" si="1527"/>
        <v>0</v>
      </c>
      <c r="AEX61" s="27">
        <f t="shared" si="1528"/>
        <v>0</v>
      </c>
      <c r="AEY61" s="27">
        <f t="shared" si="1529"/>
        <v>0</v>
      </c>
      <c r="AEZ61" s="27">
        <f t="shared" si="1530"/>
        <v>0</v>
      </c>
      <c r="AFA61" s="27">
        <f t="shared" si="1531"/>
        <v>0</v>
      </c>
      <c r="AFB61" s="27">
        <f t="shared" si="1532"/>
        <v>0</v>
      </c>
      <c r="AFC61" s="27">
        <f t="shared" si="1533"/>
        <v>0</v>
      </c>
      <c r="AFD61" s="27">
        <f t="shared" si="1534"/>
        <v>0</v>
      </c>
      <c r="AFE61" s="27">
        <f t="shared" si="1535"/>
        <v>0</v>
      </c>
      <c r="AFF61" s="27">
        <f t="shared" si="1536"/>
        <v>0</v>
      </c>
      <c r="AFG61" s="27">
        <f t="shared" si="1537"/>
        <v>0</v>
      </c>
      <c r="AFH61" s="27">
        <f t="shared" si="1538"/>
        <v>0</v>
      </c>
      <c r="AFI61" s="27">
        <f t="shared" si="1539"/>
        <v>0</v>
      </c>
      <c r="AFJ61" s="27">
        <f t="shared" si="1540"/>
        <v>0</v>
      </c>
      <c r="AFL61" s="28">
        <f t="shared" si="892"/>
        <v>6.0625</v>
      </c>
      <c r="AFM61" s="28">
        <v>6.0625</v>
      </c>
      <c r="AFN61" s="27">
        <v>4</v>
      </c>
      <c r="AFO61" s="27">
        <f t="shared" si="1541"/>
        <v>4</v>
      </c>
      <c r="AFP61" s="27">
        <f t="shared" si="1542"/>
        <v>4</v>
      </c>
      <c r="AFQ61" s="27">
        <f t="shared" si="1543"/>
        <v>4</v>
      </c>
      <c r="AFR61" s="27">
        <f t="shared" si="1544"/>
        <v>0</v>
      </c>
      <c r="AFS61" s="27">
        <f t="shared" si="1545"/>
        <v>4</v>
      </c>
      <c r="AFT61" s="27">
        <f t="shared" si="1546"/>
        <v>4</v>
      </c>
      <c r="AFU61" s="27">
        <f t="shared" si="1547"/>
        <v>0</v>
      </c>
      <c r="AFV61" s="27">
        <f t="shared" si="1548"/>
        <v>0</v>
      </c>
      <c r="AFW61" s="27">
        <f t="shared" si="1549"/>
        <v>4</v>
      </c>
      <c r="AFX61" s="27">
        <f t="shared" si="1550"/>
        <v>0</v>
      </c>
      <c r="AFY61" s="27">
        <f t="shared" si="1551"/>
        <v>0</v>
      </c>
      <c r="AFZ61" s="27">
        <f t="shared" si="1552"/>
        <v>4</v>
      </c>
      <c r="AGA61" s="27">
        <f t="shared" si="1553"/>
        <v>0</v>
      </c>
      <c r="AGB61" s="27">
        <f t="shared" si="1554"/>
        <v>0</v>
      </c>
      <c r="AGC61" s="27">
        <f t="shared" si="1555"/>
        <v>4</v>
      </c>
      <c r="AGD61" s="27">
        <f t="shared" si="1556"/>
        <v>0</v>
      </c>
      <c r="AGE61" s="27">
        <f t="shared" si="1557"/>
        <v>0</v>
      </c>
      <c r="AGF61" s="27">
        <f t="shared" si="1558"/>
        <v>0</v>
      </c>
      <c r="AGG61" s="27">
        <f t="shared" si="1559"/>
        <v>0</v>
      </c>
      <c r="AGH61" s="27">
        <f t="shared" si="1560"/>
        <v>0</v>
      </c>
      <c r="AGI61" s="27">
        <f t="shared" si="1561"/>
        <v>4</v>
      </c>
      <c r="AGJ61" s="27">
        <f t="shared" si="1562"/>
        <v>0</v>
      </c>
      <c r="AGK61" s="27">
        <f t="shared" si="1563"/>
        <v>0</v>
      </c>
      <c r="AGL61" s="27">
        <f t="shared" si="1564"/>
        <v>0</v>
      </c>
      <c r="AGM61" s="27">
        <f t="shared" si="1565"/>
        <v>0</v>
      </c>
      <c r="AGN61" s="27">
        <f t="shared" si="1566"/>
        <v>0</v>
      </c>
      <c r="AGO61" s="27">
        <f t="shared" si="1567"/>
        <v>4</v>
      </c>
      <c r="AGP61" s="27">
        <f t="shared" si="1568"/>
        <v>0</v>
      </c>
      <c r="AGQ61" s="27">
        <f t="shared" si="1569"/>
        <v>0</v>
      </c>
      <c r="AGR61" s="27">
        <f t="shared" si="1570"/>
        <v>4</v>
      </c>
      <c r="AGS61" s="27">
        <f t="shared" si="1571"/>
        <v>0</v>
      </c>
      <c r="AGT61" s="27">
        <f t="shared" si="1572"/>
        <v>0</v>
      </c>
      <c r="AGU61" s="27">
        <f t="shared" si="1573"/>
        <v>4</v>
      </c>
      <c r="AGV61" s="27">
        <f t="shared" si="1574"/>
        <v>0</v>
      </c>
      <c r="AGW61" s="27">
        <f t="shared" si="1575"/>
        <v>0</v>
      </c>
      <c r="AGX61" s="27">
        <f t="shared" si="1576"/>
        <v>4</v>
      </c>
      <c r="AGY61" s="27">
        <f t="shared" si="1577"/>
        <v>0</v>
      </c>
      <c r="AGZ61" s="27">
        <f t="shared" si="1578"/>
        <v>0</v>
      </c>
      <c r="AHA61" s="27">
        <f t="shared" si="1579"/>
        <v>0</v>
      </c>
      <c r="AHB61" s="27">
        <f t="shared" si="1580"/>
        <v>0</v>
      </c>
      <c r="AHC61" s="27">
        <f t="shared" si="1581"/>
        <v>0</v>
      </c>
      <c r="AHD61" s="27">
        <f t="shared" si="1582"/>
        <v>0</v>
      </c>
      <c r="AHE61" s="27">
        <f t="shared" si="1583"/>
        <v>0</v>
      </c>
      <c r="AHF61" s="27">
        <f t="shared" si="1584"/>
        <v>0</v>
      </c>
      <c r="AHG61" s="27">
        <f t="shared" si="1585"/>
        <v>0</v>
      </c>
      <c r="AHH61" s="27">
        <f t="shared" si="1586"/>
        <v>0</v>
      </c>
      <c r="AHI61" s="27">
        <f t="shared" si="1587"/>
        <v>0</v>
      </c>
      <c r="AHJ61" s="27">
        <f t="shared" si="1588"/>
        <v>0</v>
      </c>
      <c r="AHK61" s="27">
        <f t="shared" si="1589"/>
        <v>0</v>
      </c>
      <c r="AHL61" s="27">
        <f t="shared" si="1590"/>
        <v>0</v>
      </c>
      <c r="AHM61" s="27">
        <f t="shared" si="1591"/>
        <v>0</v>
      </c>
      <c r="AHN61" s="27">
        <f t="shared" si="1592"/>
        <v>0</v>
      </c>
      <c r="AHO61" s="27">
        <f t="shared" si="1593"/>
        <v>0</v>
      </c>
      <c r="AHP61" s="27">
        <f t="shared" si="1594"/>
        <v>0</v>
      </c>
      <c r="AHQ61" s="27">
        <f t="shared" si="1595"/>
        <v>0</v>
      </c>
      <c r="AHR61" s="27">
        <f t="shared" si="1596"/>
        <v>0</v>
      </c>
      <c r="AHS61" s="27">
        <f t="shared" si="1597"/>
        <v>0</v>
      </c>
      <c r="AHT61" s="27">
        <f t="shared" si="1598"/>
        <v>0</v>
      </c>
      <c r="AHU61" s="27">
        <f t="shared" si="1599"/>
        <v>0</v>
      </c>
      <c r="AHV61" s="27">
        <f t="shared" si="1600"/>
        <v>0</v>
      </c>
      <c r="AHW61" s="27">
        <f t="shared" si="1601"/>
        <v>0</v>
      </c>
      <c r="AHX61" s="27">
        <f t="shared" si="1602"/>
        <v>0</v>
      </c>
      <c r="AHY61" s="27">
        <f t="shared" si="1603"/>
        <v>0</v>
      </c>
      <c r="AHZ61" s="27">
        <f t="shared" si="1604"/>
        <v>0</v>
      </c>
      <c r="AIA61" s="27">
        <f t="shared" si="1605"/>
        <v>0</v>
      </c>
      <c r="AIB61" s="27">
        <f t="shared" si="1606"/>
        <v>0</v>
      </c>
      <c r="AIC61" s="27">
        <f t="shared" si="1607"/>
        <v>0</v>
      </c>
      <c r="AID61" s="27">
        <f t="shared" si="1608"/>
        <v>0</v>
      </c>
      <c r="AIE61" s="27">
        <f t="shared" si="1609"/>
        <v>0</v>
      </c>
      <c r="AIF61" s="27">
        <f t="shared" si="1610"/>
        <v>0</v>
      </c>
      <c r="AIG61" s="27">
        <f t="shared" si="1611"/>
        <v>0</v>
      </c>
      <c r="AIH61" s="27">
        <f t="shared" si="1612"/>
        <v>0</v>
      </c>
      <c r="AII61" s="27">
        <f t="shared" si="1613"/>
        <v>0</v>
      </c>
      <c r="AIJ61" s="27">
        <f t="shared" si="1614"/>
        <v>0</v>
      </c>
      <c r="AIK61" s="27">
        <f t="shared" si="1615"/>
        <v>0</v>
      </c>
      <c r="AIL61" s="27">
        <f t="shared" si="1616"/>
        <v>0</v>
      </c>
      <c r="AIM61" s="27">
        <f t="shared" si="1617"/>
        <v>0</v>
      </c>
      <c r="AIN61" s="27">
        <f t="shared" si="1618"/>
        <v>0</v>
      </c>
      <c r="AIO61" s="27">
        <f t="shared" si="1619"/>
        <v>0</v>
      </c>
      <c r="AIP61" s="27">
        <f t="shared" si="1620"/>
        <v>0</v>
      </c>
      <c r="AIQ61" s="27">
        <f t="shared" si="1621"/>
        <v>0</v>
      </c>
      <c r="AIR61" s="27">
        <f t="shared" si="1622"/>
        <v>0</v>
      </c>
      <c r="AIT61" s="27">
        <v>1</v>
      </c>
      <c r="AIU61" s="27">
        <v>1</v>
      </c>
      <c r="AIV61" s="27">
        <v>1</v>
      </c>
      <c r="AIW61" s="27">
        <f t="shared" si="1623"/>
        <v>0</v>
      </c>
      <c r="AIX61" s="27">
        <f t="shared" si="1624"/>
        <v>0.5</v>
      </c>
      <c r="AIY61" s="27">
        <f t="shared" si="1625"/>
        <v>1</v>
      </c>
      <c r="AIZ61" s="27">
        <f t="shared" si="1626"/>
        <v>0</v>
      </c>
      <c r="AJA61" s="27">
        <f t="shared" si="1627"/>
        <v>0</v>
      </c>
      <c r="AJB61" s="27">
        <f t="shared" si="1628"/>
        <v>0.25</v>
      </c>
      <c r="AJC61" s="27">
        <f t="shared" si="1629"/>
        <v>0</v>
      </c>
      <c r="AJD61" s="27">
        <f t="shared" si="1630"/>
        <v>0</v>
      </c>
      <c r="AJE61" s="27">
        <f t="shared" si="1631"/>
        <v>0.25</v>
      </c>
      <c r="AJF61" s="27">
        <f t="shared" si="1632"/>
        <v>0</v>
      </c>
      <c r="AJG61" s="27">
        <f t="shared" si="1633"/>
        <v>0</v>
      </c>
      <c r="AJH61" s="27">
        <f t="shared" si="1634"/>
        <v>0.25</v>
      </c>
      <c r="AJI61" s="27">
        <f t="shared" si="1635"/>
        <v>0</v>
      </c>
      <c r="AJJ61" s="27">
        <f t="shared" si="1636"/>
        <v>0</v>
      </c>
      <c r="AJK61" s="27">
        <f t="shared" si="1637"/>
        <v>0</v>
      </c>
      <c r="AJL61" s="27">
        <f t="shared" si="1638"/>
        <v>0</v>
      </c>
      <c r="AJM61" s="27">
        <f t="shared" si="1639"/>
        <v>0</v>
      </c>
      <c r="AJN61" s="27">
        <f t="shared" si="1640"/>
        <v>3.125E-2</v>
      </c>
      <c r="AJO61" s="27">
        <f t="shared" si="1641"/>
        <v>0</v>
      </c>
      <c r="AJP61" s="27">
        <f t="shared" si="1642"/>
        <v>0</v>
      </c>
      <c r="AJQ61" s="27">
        <f t="shared" si="1643"/>
        <v>0</v>
      </c>
      <c r="AJR61" s="27">
        <f t="shared" si="1644"/>
        <v>0</v>
      </c>
      <c r="AJS61" s="27">
        <f t="shared" si="1645"/>
        <v>0</v>
      </c>
      <c r="AJT61" s="27">
        <f t="shared" si="1646"/>
        <v>3.125E-2</v>
      </c>
      <c r="AJU61" s="27">
        <f t="shared" si="1647"/>
        <v>0</v>
      </c>
      <c r="AJV61" s="27">
        <f t="shared" si="1648"/>
        <v>0</v>
      </c>
      <c r="AJW61" s="27">
        <f t="shared" si="1649"/>
        <v>0.25</v>
      </c>
      <c r="AJX61" s="27">
        <f t="shared" si="1650"/>
        <v>0</v>
      </c>
      <c r="AJY61" s="27">
        <f t="shared" si="1651"/>
        <v>0</v>
      </c>
      <c r="AJZ61" s="27">
        <f t="shared" si="1652"/>
        <v>0.25</v>
      </c>
      <c r="AKA61" s="27">
        <f t="shared" si="1653"/>
        <v>0</v>
      </c>
      <c r="AKB61" s="27">
        <f t="shared" si="1654"/>
        <v>0</v>
      </c>
      <c r="AKC61" s="27">
        <f t="shared" si="1655"/>
        <v>0.25</v>
      </c>
      <c r="AKD61" s="27">
        <f t="shared" si="1656"/>
        <v>0</v>
      </c>
      <c r="AKE61" s="27">
        <f t="shared" si="1657"/>
        <v>0</v>
      </c>
      <c r="AKF61" s="27">
        <f t="shared" si="1658"/>
        <v>0</v>
      </c>
      <c r="AKG61" s="27">
        <f t="shared" si="1659"/>
        <v>0</v>
      </c>
      <c r="AKH61" s="27">
        <f t="shared" si="1660"/>
        <v>0</v>
      </c>
      <c r="AKI61" s="27">
        <f t="shared" si="1661"/>
        <v>0</v>
      </c>
      <c r="AKJ61" s="27">
        <f t="shared" si="1662"/>
        <v>0</v>
      </c>
      <c r="AKK61" s="27">
        <f t="shared" si="1663"/>
        <v>0</v>
      </c>
      <c r="AKL61" s="27">
        <f t="shared" si="1664"/>
        <v>0</v>
      </c>
      <c r="AKM61" s="27">
        <f t="shared" si="1665"/>
        <v>0</v>
      </c>
      <c r="AKN61" s="27">
        <f t="shared" si="1666"/>
        <v>0</v>
      </c>
      <c r="AKO61" s="27">
        <f t="shared" si="1667"/>
        <v>0</v>
      </c>
      <c r="AKP61" s="27">
        <f t="shared" si="1668"/>
        <v>0</v>
      </c>
      <c r="AKQ61" s="27">
        <f t="shared" si="1669"/>
        <v>0</v>
      </c>
      <c r="AKR61" s="27">
        <f t="shared" si="1670"/>
        <v>0</v>
      </c>
      <c r="AKS61" s="27">
        <f t="shared" si="1671"/>
        <v>0</v>
      </c>
      <c r="AKT61" s="27">
        <f t="shared" si="1672"/>
        <v>0</v>
      </c>
      <c r="AKU61" s="27">
        <f t="shared" si="1673"/>
        <v>0</v>
      </c>
      <c r="AKV61" s="27">
        <f t="shared" si="1674"/>
        <v>0</v>
      </c>
      <c r="AKW61" s="27">
        <f t="shared" si="1675"/>
        <v>0</v>
      </c>
      <c r="AKX61" s="27">
        <f t="shared" si="1676"/>
        <v>0</v>
      </c>
      <c r="AKY61" s="27">
        <f t="shared" si="1677"/>
        <v>0</v>
      </c>
      <c r="AKZ61" s="27">
        <f t="shared" si="1678"/>
        <v>0</v>
      </c>
      <c r="ALA61" s="27">
        <f t="shared" si="1679"/>
        <v>0</v>
      </c>
      <c r="ALB61" s="27">
        <f t="shared" si="1680"/>
        <v>0</v>
      </c>
      <c r="ALC61" s="27">
        <f t="shared" si="1681"/>
        <v>0</v>
      </c>
      <c r="ALD61" s="27">
        <f t="shared" si="1682"/>
        <v>0</v>
      </c>
      <c r="ALE61" s="27">
        <f t="shared" si="1683"/>
        <v>0</v>
      </c>
      <c r="ALF61" s="27">
        <f t="shared" si="1684"/>
        <v>0</v>
      </c>
      <c r="ALG61" s="27">
        <f t="shared" si="1685"/>
        <v>0</v>
      </c>
      <c r="ALH61" s="27">
        <f t="shared" si="1686"/>
        <v>0</v>
      </c>
      <c r="ALI61" s="27">
        <f t="shared" si="1687"/>
        <v>0</v>
      </c>
      <c r="ALJ61" s="27">
        <f t="shared" si="1688"/>
        <v>0</v>
      </c>
      <c r="ALK61" s="27">
        <f t="shared" si="1689"/>
        <v>0</v>
      </c>
      <c r="ALL61" s="27">
        <f t="shared" si="1690"/>
        <v>0</v>
      </c>
      <c r="ALM61" s="27">
        <f t="shared" si="1691"/>
        <v>0</v>
      </c>
      <c r="ALN61" s="27">
        <f t="shared" si="1692"/>
        <v>0</v>
      </c>
      <c r="ALO61" s="27">
        <f t="shared" si="1693"/>
        <v>0</v>
      </c>
      <c r="ALP61" s="27">
        <f t="shared" si="1694"/>
        <v>0</v>
      </c>
      <c r="ALQ61" s="27">
        <f t="shared" si="1695"/>
        <v>0</v>
      </c>
      <c r="ALR61" s="27">
        <f t="shared" si="1696"/>
        <v>0</v>
      </c>
      <c r="ALS61" s="27">
        <f t="shared" si="1697"/>
        <v>0</v>
      </c>
      <c r="ALT61" s="27">
        <f t="shared" si="1698"/>
        <v>0</v>
      </c>
      <c r="ALU61" s="27">
        <f t="shared" si="1699"/>
        <v>0</v>
      </c>
      <c r="ALV61" s="27">
        <f t="shared" si="1700"/>
        <v>0</v>
      </c>
      <c r="ALW61" s="27">
        <f t="shared" si="1701"/>
        <v>0</v>
      </c>
      <c r="AMK61" s="28">
        <v>1772</v>
      </c>
      <c r="AML61" s="28">
        <f t="shared" si="1702"/>
        <v>1772</v>
      </c>
      <c r="AMN61" s="28">
        <v>1748</v>
      </c>
      <c r="AMO61" s="27" t="str">
        <f t="shared" si="1703"/>
        <v>1737</v>
      </c>
      <c r="AMP61" s="27" t="str">
        <f t="shared" si="1704"/>
        <v>1750</v>
      </c>
      <c r="AMQ61" s="27" t="str">
        <f t="shared" si="1705"/>
        <v>1737</v>
      </c>
      <c r="AMR61" s="27" t="str">
        <f t="shared" si="1706"/>
        <v>1737</v>
      </c>
      <c r="AMS61" s="27" t="str">
        <f t="shared" si="1707"/>
        <v>1715</v>
      </c>
      <c r="AMT61" s="27" t="str">
        <f t="shared" si="1708"/>
        <v>1731</v>
      </c>
      <c r="AMU61" s="27" t="str">
        <f t="shared" si="1709"/>
        <v>1731</v>
      </c>
      <c r="AMV61" s="27" t="str">
        <f t="shared" si="1710"/>
        <v>1731</v>
      </c>
      <c r="AMW61" s="27" t="str">
        <f t="shared" si="1711"/>
        <v>1728</v>
      </c>
      <c r="AMX61" s="27" t="str">
        <f t="shared" si="1712"/>
        <v>1728</v>
      </c>
      <c r="AMY61" s="27" t="str">
        <f t="shared" si="1713"/>
        <v>1728</v>
      </c>
      <c r="AMZ61" s="27" t="str">
        <f t="shared" si="1714"/>
        <v>1748</v>
      </c>
      <c r="ANA61" s="27" t="str">
        <f t="shared" si="1715"/>
        <v>1748</v>
      </c>
      <c r="ANB61" s="27" t="str">
        <f t="shared" si="1716"/>
        <v>1748</v>
      </c>
      <c r="ANC61" s="27" t="str">
        <f t="shared" si="1717"/>
        <v>1763</v>
      </c>
      <c r="AND61" s="27" t="str">
        <f t="shared" si="1718"/>
        <v>1763</v>
      </c>
      <c r="ANE61" s="27" t="str">
        <f t="shared" si="1719"/>
        <v>1763</v>
      </c>
      <c r="ANF61" s="27" t="str">
        <f t="shared" si="1720"/>
        <v>1763</v>
      </c>
      <c r="ANG61" s="27" t="str">
        <f t="shared" si="1721"/>
        <v>1763</v>
      </c>
      <c r="ANH61" s="27" t="str">
        <f t="shared" si="1722"/>
        <v>1763</v>
      </c>
      <c r="ANI61" s="27" t="str">
        <f t="shared" si="1723"/>
        <v>1778</v>
      </c>
      <c r="ANJ61" s="27" t="str">
        <f t="shared" si="1724"/>
        <v>1778</v>
      </c>
      <c r="ANK61" s="27" t="str">
        <f t="shared" si="1725"/>
        <v>1778</v>
      </c>
      <c r="ANL61" s="27" t="str">
        <f t="shared" si="1726"/>
        <v>1778</v>
      </c>
      <c r="ANM61" s="27" t="str">
        <f t="shared" si="1727"/>
        <v>1778</v>
      </c>
      <c r="ANN61" s="27" t="str">
        <f t="shared" si="1728"/>
        <v>1778</v>
      </c>
      <c r="ANO61" s="27" t="str">
        <f t="shared" si="1729"/>
        <v>1795</v>
      </c>
      <c r="ANP61" s="27" t="str">
        <f t="shared" si="1730"/>
        <v>1795</v>
      </c>
      <c r="ANQ61" s="27" t="str">
        <f t="shared" si="1731"/>
        <v>1795</v>
      </c>
      <c r="ANR61" s="27" t="str">
        <f t="shared" si="1732"/>
        <v>1778</v>
      </c>
      <c r="ANS61" s="27" t="str">
        <f t="shared" si="1733"/>
        <v>1778</v>
      </c>
      <c r="ANT61" s="27" t="str">
        <f t="shared" si="1734"/>
        <v>1778</v>
      </c>
      <c r="ANU61" s="27" t="str">
        <f t="shared" si="1735"/>
        <v>1787</v>
      </c>
      <c r="ANV61" s="27" t="str">
        <f t="shared" si="1736"/>
        <v>1787</v>
      </c>
      <c r="ANW61" s="27" t="str">
        <f t="shared" si="1737"/>
        <v>1787</v>
      </c>
      <c r="ANX61" s="27" t="str">
        <f t="shared" si="1738"/>
        <v>1772</v>
      </c>
      <c r="ANY61" s="27" t="str">
        <f t="shared" si="1739"/>
        <v>1772</v>
      </c>
      <c r="ANZ61" s="27" t="str">
        <f t="shared" si="1740"/>
        <v>1772</v>
      </c>
      <c r="AOA61" s="27" t="str">
        <f t="shared" si="1741"/>
        <v>1772</v>
      </c>
      <c r="AOB61" s="27" t="str">
        <f t="shared" si="1742"/>
        <v>1772</v>
      </c>
      <c r="AOC61" s="27" t="str">
        <f t="shared" si="1743"/>
        <v>1772</v>
      </c>
      <c r="AOD61" s="27" t="str">
        <f t="shared" si="1744"/>
        <v>1772</v>
      </c>
      <c r="AOE61" s="27" t="str">
        <f t="shared" si="1745"/>
        <v>1772</v>
      </c>
      <c r="AOF61" s="27" t="str">
        <f t="shared" si="1746"/>
        <v>1772</v>
      </c>
      <c r="AOG61" s="27" t="str">
        <f t="shared" si="1747"/>
        <v>1772</v>
      </c>
      <c r="AOH61" s="27" t="str">
        <f t="shared" si="1748"/>
        <v>1772</v>
      </c>
      <c r="AOI61" s="27" t="str">
        <f t="shared" si="1749"/>
        <v>1772</v>
      </c>
      <c r="AOJ61" s="27" t="str">
        <f t="shared" si="1750"/>
        <v>1772</v>
      </c>
      <c r="AOK61" s="27" t="str">
        <f t="shared" si="1751"/>
        <v>1772</v>
      </c>
      <c r="AOL61" s="27" t="str">
        <f t="shared" si="1752"/>
        <v>1772</v>
      </c>
      <c r="AOM61" s="27" t="str">
        <f t="shared" si="1753"/>
        <v>1772</v>
      </c>
      <c r="AON61" s="27" t="str">
        <f t="shared" si="1754"/>
        <v>1772</v>
      </c>
      <c r="AOO61" s="27" t="str">
        <f t="shared" si="1755"/>
        <v>1772</v>
      </c>
      <c r="AOP61" s="27" t="str">
        <f t="shared" si="1756"/>
        <v>1772</v>
      </c>
      <c r="AOQ61" s="27" t="str">
        <f t="shared" si="1757"/>
        <v>1772</v>
      </c>
      <c r="AOR61" s="27" t="str">
        <f t="shared" si="1758"/>
        <v>1772</v>
      </c>
      <c r="AOS61" s="27" t="str">
        <f t="shared" si="1759"/>
        <v>1772</v>
      </c>
      <c r="AOT61" s="27" t="str">
        <f t="shared" si="1760"/>
        <v>1772</v>
      </c>
      <c r="AOU61" s="27" t="str">
        <f t="shared" si="1761"/>
        <v>1772</v>
      </c>
      <c r="AOV61" s="27" t="str">
        <f t="shared" si="1762"/>
        <v>1772</v>
      </c>
      <c r="AOW61" s="27" t="str">
        <f t="shared" si="1763"/>
        <v>1772</v>
      </c>
      <c r="AOX61" s="27" t="str">
        <f t="shared" si="1764"/>
        <v>1772</v>
      </c>
      <c r="AOY61" s="27" t="str">
        <f t="shared" si="1765"/>
        <v>1772</v>
      </c>
      <c r="AOZ61" s="27" t="str">
        <f t="shared" si="1766"/>
        <v>1772</v>
      </c>
      <c r="APA61" s="27" t="str">
        <f t="shared" si="1767"/>
        <v>1772</v>
      </c>
      <c r="APB61" s="27" t="str">
        <f t="shared" si="1768"/>
        <v>1772</v>
      </c>
      <c r="APC61" s="27" t="str">
        <f t="shared" si="1769"/>
        <v>1772</v>
      </c>
      <c r="APD61" s="27" t="str">
        <f t="shared" si="1770"/>
        <v>1772</v>
      </c>
      <c r="APE61" s="27" t="str">
        <f t="shared" si="1771"/>
        <v>1772</v>
      </c>
      <c r="APF61" s="27" t="str">
        <f t="shared" si="1772"/>
        <v>1772</v>
      </c>
      <c r="APG61" s="27" t="str">
        <f t="shared" si="1773"/>
        <v>1772</v>
      </c>
      <c r="APH61" s="27" t="str">
        <f t="shared" si="1774"/>
        <v>1772</v>
      </c>
      <c r="API61" s="27" t="str">
        <f t="shared" si="1775"/>
        <v>1772</v>
      </c>
      <c r="APJ61" s="27" t="str">
        <f t="shared" si="1776"/>
        <v>1772</v>
      </c>
      <c r="APK61" s="27" t="str">
        <f t="shared" si="1777"/>
        <v>1772</v>
      </c>
      <c r="APL61" s="27" t="str">
        <f t="shared" si="1778"/>
        <v>1772</v>
      </c>
      <c r="APM61" s="27" t="str">
        <f t="shared" si="1779"/>
        <v>1772</v>
      </c>
      <c r="APN61" s="27" t="str">
        <f t="shared" si="1780"/>
        <v>1772</v>
      </c>
      <c r="APO61" s="27" t="str">
        <f t="shared" si="1781"/>
        <v>1772</v>
      </c>
      <c r="APP61" s="27" t="str">
        <f t="shared" si="1782"/>
        <v>1772</v>
      </c>
      <c r="APQ61" s="27" t="str">
        <f t="shared" si="1783"/>
        <v>1772</v>
      </c>
      <c r="APR61" s="27" t="str">
        <f t="shared" si="1784"/>
        <v>1772</v>
      </c>
    </row>
    <row r="62" spans="1:1011 1025:1110" x14ac:dyDescent="0.35">
      <c r="A62" s="27">
        <v>128</v>
      </c>
      <c r="B62" s="90" t="s">
        <v>345</v>
      </c>
      <c r="C62" s="91">
        <f>VLOOKUP(A62, Rankings!$A$2:$AN$129, 40, FALSE)</f>
        <v>60</v>
      </c>
      <c r="D62" s="79" t="s">
        <v>398</v>
      </c>
      <c r="F62" s="27">
        <v>1797</v>
      </c>
      <c r="I62" s="29">
        <f t="shared" si="893"/>
        <v>12.5</v>
      </c>
      <c r="L62" s="27" t="s">
        <v>2229</v>
      </c>
      <c r="M62" s="27" t="s">
        <v>2409</v>
      </c>
      <c r="N62" s="27" t="s">
        <v>2757</v>
      </c>
      <c r="O62" s="27" t="s">
        <v>24</v>
      </c>
      <c r="P62" s="27" t="s">
        <v>24</v>
      </c>
      <c r="Q62" s="27" t="s">
        <v>3245</v>
      </c>
      <c r="R62" s="27" t="s">
        <v>24</v>
      </c>
      <c r="S62" s="27" t="s">
        <v>24</v>
      </c>
      <c r="T62" s="27" t="s">
        <v>24</v>
      </c>
      <c r="U62" s="27" t="s">
        <v>24</v>
      </c>
      <c r="V62" s="27" t="s">
        <v>4039</v>
      </c>
      <c r="W62" s="27" t="s">
        <v>4149</v>
      </c>
      <c r="X62" s="27" t="s">
        <v>24</v>
      </c>
      <c r="Y62" s="27" t="s">
        <v>24</v>
      </c>
      <c r="Z62" s="27" t="s">
        <v>4527</v>
      </c>
      <c r="AA62" s="27" t="s">
        <v>24</v>
      </c>
      <c r="AB62" s="27" t="s">
        <v>24</v>
      </c>
      <c r="AC62" s="27" t="s">
        <v>24</v>
      </c>
      <c r="AD62" s="27" t="s">
        <v>24</v>
      </c>
      <c r="AE62" s="27" t="s">
        <v>24</v>
      </c>
      <c r="AF62" s="27" t="s">
        <v>5011</v>
      </c>
      <c r="AG62" s="27" t="s">
        <v>24</v>
      </c>
      <c r="AH62" s="27" t="s">
        <v>24</v>
      </c>
      <c r="AI62" s="27" t="s">
        <v>5376</v>
      </c>
      <c r="AJ62" s="27" t="s">
        <v>24</v>
      </c>
      <c r="AK62" s="27" t="s">
        <v>24</v>
      </c>
      <c r="AL62" s="27" t="s">
        <v>5645</v>
      </c>
      <c r="AM62" s="27" t="s">
        <v>24</v>
      </c>
      <c r="AN62" s="27" t="s">
        <v>24</v>
      </c>
      <c r="AO62" s="27" t="s">
        <v>6039</v>
      </c>
      <c r="AP62" s="27" t="s">
        <v>24</v>
      </c>
      <c r="AQ62" s="27" t="s">
        <v>24</v>
      </c>
      <c r="AR62" s="27" t="s">
        <v>6448</v>
      </c>
      <c r="AS62" s="27" t="s">
        <v>24</v>
      </c>
      <c r="AT62" s="27" t="s">
        <v>24</v>
      </c>
      <c r="AU62" s="27" t="s">
        <v>6764</v>
      </c>
      <c r="AV62" s="27" t="s">
        <v>24</v>
      </c>
      <c r="AW62" s="27" t="s">
        <v>24</v>
      </c>
      <c r="AX62" s="27" t="s">
        <v>24</v>
      </c>
      <c r="AY62" s="27" t="s">
        <v>24</v>
      </c>
      <c r="AZ62" s="27" t="s">
        <v>24</v>
      </c>
      <c r="BA62" s="27" t="s">
        <v>24</v>
      </c>
      <c r="BB62" s="27" t="s">
        <v>24</v>
      </c>
      <c r="BC62" s="27" t="s">
        <v>24</v>
      </c>
      <c r="BD62" s="27" t="s">
        <v>24</v>
      </c>
      <c r="BE62" s="27" t="s">
        <v>24</v>
      </c>
      <c r="BF62" s="27" t="s">
        <v>24</v>
      </c>
      <c r="BG62" s="27" t="s">
        <v>24</v>
      </c>
      <c r="BH62" s="27" t="s">
        <v>24</v>
      </c>
      <c r="BI62" s="27" t="s">
        <v>24</v>
      </c>
      <c r="BJ62" s="27" t="s">
        <v>24</v>
      </c>
      <c r="BK62" s="27" t="s">
        <v>24</v>
      </c>
      <c r="BL62" s="27" t="s">
        <v>24</v>
      </c>
      <c r="BM62" s="27" t="s">
        <v>24</v>
      </c>
      <c r="BN62" s="27" t="s">
        <v>24</v>
      </c>
      <c r="BO62" s="27" t="s">
        <v>24</v>
      </c>
      <c r="BP62" s="27" t="s">
        <v>24</v>
      </c>
      <c r="BQ62" s="27" t="s">
        <v>24</v>
      </c>
      <c r="BR62" s="27" t="s">
        <v>24</v>
      </c>
      <c r="BS62" s="27" t="s">
        <v>24</v>
      </c>
      <c r="BT62" s="27" t="s">
        <v>24</v>
      </c>
      <c r="BU62" s="27" t="s">
        <v>24</v>
      </c>
      <c r="BV62" s="27" t="s">
        <v>24</v>
      </c>
      <c r="BW62" s="27" t="s">
        <v>24</v>
      </c>
      <c r="BX62" s="27" t="s">
        <v>24</v>
      </c>
      <c r="BY62" s="27" t="s">
        <v>24</v>
      </c>
      <c r="BZ62" s="27" t="s">
        <v>24</v>
      </c>
      <c r="CA62" s="27" t="s">
        <v>24</v>
      </c>
      <c r="CB62" s="27" t="s">
        <v>24</v>
      </c>
      <c r="CC62" s="27" t="s">
        <v>24</v>
      </c>
      <c r="CD62" s="27" t="s">
        <v>24</v>
      </c>
      <c r="CE62" s="27" t="s">
        <v>24</v>
      </c>
      <c r="CF62" s="27" t="s">
        <v>24</v>
      </c>
      <c r="CG62" s="27" t="s">
        <v>24</v>
      </c>
      <c r="CH62" s="27" t="s">
        <v>24</v>
      </c>
      <c r="CI62" s="27" t="s">
        <v>24</v>
      </c>
      <c r="CJ62" s="27" t="s">
        <v>24</v>
      </c>
      <c r="CK62" s="27" t="s">
        <v>24</v>
      </c>
      <c r="CL62" s="27" t="s">
        <v>24</v>
      </c>
      <c r="CM62" s="27" t="s">
        <v>24</v>
      </c>
      <c r="CN62" s="27" t="s">
        <v>24</v>
      </c>
      <c r="CO62" s="27" t="s">
        <v>24</v>
      </c>
      <c r="CQ62" s="28">
        <f t="shared" si="894"/>
        <v>3</v>
      </c>
      <c r="CR62" s="28">
        <f t="shared" si="895"/>
        <v>2</v>
      </c>
      <c r="CS62" s="28">
        <f t="shared" si="896"/>
        <v>4</v>
      </c>
      <c r="CT62" s="28">
        <f t="shared" si="897"/>
        <v>3</v>
      </c>
      <c r="CU62" s="28">
        <f t="shared" si="898"/>
        <v>3</v>
      </c>
      <c r="CV62" s="28">
        <f t="shared" si="899"/>
        <v>2</v>
      </c>
      <c r="CW62" s="28">
        <f t="shared" si="900"/>
        <v>2</v>
      </c>
      <c r="CX62" s="28">
        <f t="shared" si="901"/>
        <v>2</v>
      </c>
      <c r="CY62" s="28">
        <f t="shared" si="902"/>
        <v>0</v>
      </c>
      <c r="CZ62" s="28">
        <f t="shared" si="903"/>
        <v>0</v>
      </c>
      <c r="DA62" s="28">
        <f t="shared" si="904"/>
        <v>0</v>
      </c>
      <c r="DB62" s="28">
        <f t="shared" si="905"/>
        <v>0</v>
      </c>
      <c r="DC62" s="28">
        <f t="shared" si="906"/>
        <v>0</v>
      </c>
      <c r="DD62" s="28">
        <f t="shared" si="907"/>
        <v>1</v>
      </c>
      <c r="DE62" s="28">
        <f t="shared" si="908"/>
        <v>0</v>
      </c>
      <c r="DF62" s="28">
        <f t="shared" si="909"/>
        <v>0</v>
      </c>
      <c r="DG62" s="28">
        <f t="shared" si="910"/>
        <v>0</v>
      </c>
      <c r="DH62" s="28">
        <f t="shared" si="911"/>
        <v>0</v>
      </c>
      <c r="DI62" s="28">
        <f t="shared" si="912"/>
        <v>0</v>
      </c>
      <c r="DJ62" s="28">
        <f t="shared" si="913"/>
        <v>0</v>
      </c>
      <c r="DK62" s="28">
        <f t="shared" si="914"/>
        <v>0</v>
      </c>
      <c r="DL62" s="28">
        <f t="shared" si="915"/>
        <v>0</v>
      </c>
      <c r="DM62" s="28">
        <f t="shared" si="916"/>
        <v>0</v>
      </c>
      <c r="DN62" s="28">
        <f t="shared" si="917"/>
        <v>0</v>
      </c>
      <c r="DO62" s="28">
        <f t="shared" si="918"/>
        <v>0</v>
      </c>
      <c r="DP62" s="28">
        <f t="shared" si="919"/>
        <v>1</v>
      </c>
      <c r="DR62">
        <f t="shared" si="920"/>
        <v>4</v>
      </c>
      <c r="DS62">
        <f t="shared" si="921"/>
        <v>3</v>
      </c>
      <c r="DT62">
        <f t="shared" si="922"/>
        <v>1</v>
      </c>
      <c r="DU62">
        <f t="shared" si="923"/>
        <v>0</v>
      </c>
      <c r="DV62">
        <f t="shared" si="924"/>
        <v>0</v>
      </c>
      <c r="DW62">
        <f t="shared" si="925"/>
        <v>4</v>
      </c>
      <c r="DX62">
        <f t="shared" si="926"/>
        <v>0</v>
      </c>
      <c r="DY62">
        <f t="shared" si="927"/>
        <v>0</v>
      </c>
      <c r="DZ62">
        <f t="shared" si="928"/>
        <v>0</v>
      </c>
      <c r="EA62">
        <f t="shared" si="929"/>
        <v>0</v>
      </c>
      <c r="EB62">
        <f t="shared" si="930"/>
        <v>10</v>
      </c>
      <c r="EC62">
        <f t="shared" si="931"/>
        <v>1</v>
      </c>
      <c r="ED62">
        <f t="shared" si="932"/>
        <v>0</v>
      </c>
      <c r="EE62">
        <f t="shared" si="933"/>
        <v>0</v>
      </c>
      <c r="EF62">
        <f t="shared" si="934"/>
        <v>4</v>
      </c>
      <c r="EG62">
        <f t="shared" si="935"/>
        <v>0</v>
      </c>
      <c r="EH62">
        <f t="shared" si="936"/>
        <v>0</v>
      </c>
      <c r="EI62">
        <f t="shared" si="937"/>
        <v>0</v>
      </c>
      <c r="EJ62">
        <f t="shared" si="938"/>
        <v>0</v>
      </c>
      <c r="EK62">
        <f t="shared" si="939"/>
        <v>0</v>
      </c>
      <c r="EL62">
        <f t="shared" si="940"/>
        <v>3</v>
      </c>
      <c r="EM62">
        <f t="shared" si="941"/>
        <v>0</v>
      </c>
      <c r="EN62">
        <f t="shared" si="942"/>
        <v>0</v>
      </c>
      <c r="EO62">
        <f t="shared" si="943"/>
        <v>3</v>
      </c>
      <c r="EP62">
        <f t="shared" si="944"/>
        <v>0</v>
      </c>
      <c r="EQ62">
        <f t="shared" si="945"/>
        <v>0</v>
      </c>
      <c r="ER62">
        <f t="shared" si="946"/>
        <v>3</v>
      </c>
      <c r="ES62">
        <f t="shared" si="947"/>
        <v>0</v>
      </c>
      <c r="ET62">
        <f t="shared" si="948"/>
        <v>0</v>
      </c>
      <c r="EU62">
        <f t="shared" si="949"/>
        <v>1</v>
      </c>
      <c r="EV62">
        <f t="shared" si="950"/>
        <v>0</v>
      </c>
      <c r="EW62">
        <f t="shared" si="951"/>
        <v>0</v>
      </c>
      <c r="EX62">
        <f t="shared" si="952"/>
        <v>2</v>
      </c>
      <c r="EY62">
        <f t="shared" si="953"/>
        <v>0</v>
      </c>
      <c r="EZ62">
        <f t="shared" si="954"/>
        <v>0</v>
      </c>
      <c r="FA62">
        <f t="shared" si="955"/>
        <v>2</v>
      </c>
      <c r="FB62">
        <f t="shared" si="956"/>
        <v>0</v>
      </c>
      <c r="FC62">
        <f t="shared" si="957"/>
        <v>0</v>
      </c>
      <c r="FD62">
        <f t="shared" si="958"/>
        <v>0</v>
      </c>
      <c r="FE62">
        <f t="shared" si="959"/>
        <v>0</v>
      </c>
      <c r="FF62">
        <f t="shared" si="960"/>
        <v>0</v>
      </c>
      <c r="FG62">
        <f t="shared" si="961"/>
        <v>0</v>
      </c>
      <c r="FH62">
        <f t="shared" si="962"/>
        <v>0</v>
      </c>
      <c r="FI62">
        <f t="shared" si="963"/>
        <v>0</v>
      </c>
      <c r="FJ62">
        <f t="shared" si="964"/>
        <v>0</v>
      </c>
      <c r="FK62">
        <f t="shared" si="965"/>
        <v>0</v>
      </c>
      <c r="FL62">
        <f t="shared" si="966"/>
        <v>0</v>
      </c>
      <c r="FM62">
        <f t="shared" si="967"/>
        <v>0</v>
      </c>
      <c r="FN62">
        <f t="shared" si="968"/>
        <v>0</v>
      </c>
      <c r="FO62">
        <f t="shared" si="969"/>
        <v>0</v>
      </c>
      <c r="FP62">
        <f t="shared" si="970"/>
        <v>0</v>
      </c>
      <c r="FQ62">
        <f t="shared" si="971"/>
        <v>0</v>
      </c>
      <c r="FR62">
        <f t="shared" si="972"/>
        <v>0</v>
      </c>
      <c r="FS62">
        <f t="shared" si="973"/>
        <v>0</v>
      </c>
      <c r="FT62">
        <f t="shared" si="974"/>
        <v>0</v>
      </c>
      <c r="FU62">
        <f t="shared" si="975"/>
        <v>0</v>
      </c>
      <c r="FV62">
        <f t="shared" si="976"/>
        <v>0</v>
      </c>
      <c r="FW62">
        <f t="shared" si="977"/>
        <v>0</v>
      </c>
      <c r="FX62">
        <f t="shared" si="978"/>
        <v>0</v>
      </c>
      <c r="FY62">
        <f t="shared" si="979"/>
        <v>0</v>
      </c>
      <c r="FZ62">
        <f t="shared" si="980"/>
        <v>0</v>
      </c>
      <c r="GA62">
        <f t="shared" si="981"/>
        <v>0</v>
      </c>
      <c r="GB62">
        <f t="shared" si="982"/>
        <v>0</v>
      </c>
      <c r="GC62">
        <f t="shared" si="983"/>
        <v>0</v>
      </c>
      <c r="GD62">
        <f t="shared" si="984"/>
        <v>0</v>
      </c>
      <c r="GE62">
        <f t="shared" si="985"/>
        <v>0</v>
      </c>
      <c r="GF62">
        <f t="shared" si="986"/>
        <v>0</v>
      </c>
      <c r="GG62">
        <f t="shared" si="987"/>
        <v>0</v>
      </c>
      <c r="GH62">
        <f t="shared" si="988"/>
        <v>0</v>
      </c>
      <c r="GI62">
        <f t="shared" si="989"/>
        <v>0</v>
      </c>
      <c r="GJ62">
        <f t="shared" si="990"/>
        <v>0</v>
      </c>
      <c r="GK62">
        <f t="shared" si="991"/>
        <v>0</v>
      </c>
      <c r="GL62">
        <f t="shared" si="992"/>
        <v>0</v>
      </c>
      <c r="GM62">
        <f t="shared" si="993"/>
        <v>0</v>
      </c>
      <c r="GN62">
        <f t="shared" si="994"/>
        <v>0</v>
      </c>
      <c r="GO62">
        <f t="shared" si="995"/>
        <v>0</v>
      </c>
      <c r="GP62">
        <f t="shared" si="996"/>
        <v>0</v>
      </c>
      <c r="GQ62">
        <f t="shared" si="997"/>
        <v>0</v>
      </c>
      <c r="GR62">
        <f t="shared" si="998"/>
        <v>0</v>
      </c>
      <c r="GS62">
        <f t="shared" si="999"/>
        <v>0</v>
      </c>
      <c r="GT62">
        <f t="shared" si="1000"/>
        <v>0</v>
      </c>
      <c r="GU62">
        <f t="shared" si="1001"/>
        <v>0</v>
      </c>
      <c r="GW62" s="28">
        <f t="shared" si="1002"/>
        <v>5.5390479718965828</v>
      </c>
      <c r="GX62" s="28">
        <f t="shared" si="1003"/>
        <v>0</v>
      </c>
      <c r="GY62" s="28">
        <f t="shared" si="1004"/>
        <v>0.57377818445367612</v>
      </c>
      <c r="GZ62" s="28">
        <f t="shared" si="1005"/>
        <v>0</v>
      </c>
      <c r="HA62" s="28">
        <f t="shared" si="1006"/>
        <v>0</v>
      </c>
      <c r="HB62" s="28">
        <f t="shared" si="1007"/>
        <v>5.8259370641234209</v>
      </c>
      <c r="HC62" s="28">
        <f t="shared" si="1008"/>
        <v>0.51063586588993326</v>
      </c>
      <c r="HE62">
        <f>IFERROR(VLOOKUP(_xlfn.NUMBERVALUE(MID(L62, SEARCH("!", L62)+1, SEARCH("+", L62)-SEARCH("!", L62)-1)), Rankings!$A$2:$BK$129, 63, FALSE),0)</f>
        <v>0.65493783275404538</v>
      </c>
      <c r="HF62">
        <f>IFERROR(VLOOKUP(_xlfn.NUMBERVALUE(MID(M62, SEARCH("!", M62)+1, SEARCH("+", M62)-SEARCH("!", M62)-1)), Rankings!$A$2:$BK$129, 63, FALSE),0)</f>
        <v>0.23701991505050748</v>
      </c>
      <c r="HG62">
        <f>IFERROR(VLOOKUP(_xlfn.NUMBERVALUE(MID(N62, SEARCH("!", N62)+1, SEARCH("+", N62)-SEARCH("!", N62)-1)), Rankings!$A$2:$BK$129, 63, FALSE),0)</f>
        <v>0.49551347653817529</v>
      </c>
      <c r="HH62">
        <f>IFERROR(VLOOKUP(_xlfn.NUMBERVALUE(MID(O62, SEARCH("!", O62)+1, SEARCH("+", O62)-SEARCH("!", O62)-1)), Rankings!$A$2:$BK$129, 63, FALSE),0)</f>
        <v>0</v>
      </c>
      <c r="HI62">
        <f>IFERROR(VLOOKUP(_xlfn.NUMBERVALUE(MID(P62, SEARCH("!", P62)+1, SEARCH("+", P62)-SEARCH("!", P62)-1)), Rankings!$A$2:$BK$129, 63, FALSE),0)</f>
        <v>0</v>
      </c>
      <c r="HJ62">
        <f>IFERROR(VLOOKUP(_xlfn.NUMBERVALUE(MID(Q62, SEARCH("!", Q62)+1, SEARCH("+", Q62)-SEARCH("!", Q62)-1)), Rankings!$A$2:$BK$129, 63, FALSE),0)</f>
        <v>0.43942470350498913</v>
      </c>
      <c r="HK62">
        <f>IFERROR(VLOOKUP(_xlfn.NUMBERVALUE(MID(R62, SEARCH("!", R62)+1, SEARCH("+", R62)-SEARCH("!", R62)-1)), Rankings!$A$2:$BK$129, 63, FALSE),0)</f>
        <v>0</v>
      </c>
      <c r="HL62">
        <f>IFERROR(VLOOKUP(_xlfn.NUMBERVALUE(MID(S62, SEARCH("!", S62)+1, SEARCH("+", S62)-SEARCH("!", S62)-1)), Rankings!$A$2:$BK$129, 63, FALSE),0)</f>
        <v>0</v>
      </c>
      <c r="HM62">
        <f>IFERROR(VLOOKUP(_xlfn.NUMBERVALUE(MID(T62, SEARCH("!", T62)+1, SEARCH("+", T62)-SEARCH("!", T62)-1)), Rankings!$A$2:$BK$129, 63, FALSE),0)</f>
        <v>0</v>
      </c>
      <c r="HN62">
        <f>IFERROR(VLOOKUP(_xlfn.NUMBERVALUE(MID(U62, SEARCH("!", U62)+1, SEARCH("+", U62)-SEARCH("!", U62)-1)), Rankings!$A$2:$BK$129, 63, FALSE),0)</f>
        <v>0</v>
      </c>
      <c r="HO62">
        <f>IFERROR(VLOOKUP(_xlfn.NUMBERVALUE(MID(V62, SEARCH("!", V62)+1, SEARCH("+", V62)-SEARCH("!", V62)-1)), Rankings!$A$2:$BK$129, 63, FALSE),0)</f>
        <v>0.57377818445367612</v>
      </c>
      <c r="HP62">
        <f>IFERROR(VLOOKUP(_xlfn.NUMBERVALUE(MID(W62, SEARCH("!", W62)+1, SEARCH("+", W62)-SEARCH("!", W62)-1)), Rankings!$A$2:$BK$129, 63, FALSE),0)</f>
        <v>0.29127396251073551</v>
      </c>
      <c r="HQ62">
        <f>IFERROR(VLOOKUP(_xlfn.NUMBERVALUE(MID(X62, SEARCH("!", X62)+1, SEARCH("+", X62)-SEARCH("!", X62)-1)), Rankings!$A$2:$BK$129, 63, FALSE),0)</f>
        <v>0</v>
      </c>
      <c r="HR62">
        <f>IFERROR(VLOOKUP(_xlfn.NUMBERVALUE(MID(Y62, SEARCH("!", Y62)+1, SEARCH("+", Y62)-SEARCH("!", Y62)-1)), Rankings!$A$2:$BK$129, 63, FALSE),0)</f>
        <v>0</v>
      </c>
      <c r="HS62">
        <f>IFERROR(VLOOKUP(_xlfn.NUMBERVALUE(MID(Z62, SEARCH("!", Z62)+1, SEARCH("+", Z62)-SEARCH("!", Z62)-1)), Rankings!$A$2:$BK$129, 63, FALSE),0)</f>
        <v>0.56570080353045826</v>
      </c>
      <c r="HT62">
        <f>IFERROR(VLOOKUP(_xlfn.NUMBERVALUE(MID(AA62, SEARCH("!", AA62)+1, SEARCH("+", AA62)-SEARCH("!", AA62)-1)), Rankings!$A$2:$BK$129, 63, FALSE),0)</f>
        <v>0</v>
      </c>
      <c r="HU62">
        <f>IFERROR(VLOOKUP(_xlfn.NUMBERVALUE(MID(AB62, SEARCH("!", AB62)+1, SEARCH("+", AB62)-SEARCH("!", AB62)-1)), Rankings!$A$2:$BK$129, 63, FALSE),0)</f>
        <v>0</v>
      </c>
      <c r="HV62">
        <f>IFERROR(VLOOKUP(_xlfn.NUMBERVALUE(MID(AC62, SEARCH("!", AC62)+1, SEARCH("+", AC62)-SEARCH("!", AC62)-1)), Rankings!$A$2:$BK$129, 63, FALSE),0)</f>
        <v>0</v>
      </c>
      <c r="HW62">
        <f>IFERROR(VLOOKUP(_xlfn.NUMBERVALUE(MID(AD62, SEARCH("!", AD62)+1, SEARCH("+", AD62)-SEARCH("!", AD62)-1)), Rankings!$A$2:$BK$129, 63, FALSE),0)</f>
        <v>0</v>
      </c>
      <c r="HX62">
        <f>IFERROR(VLOOKUP(_xlfn.NUMBERVALUE(MID(AE62, SEARCH("!", AE62)+1, SEARCH("+", AE62)-SEARCH("!", AE62)-1)), Rankings!$A$2:$BK$129, 63, FALSE),0)</f>
        <v>0</v>
      </c>
      <c r="HY62">
        <f>IFERROR(VLOOKUP(_xlfn.NUMBERVALUE(MID(AF62, SEARCH("!", AF62)+1, SEARCH("+", AF62)-SEARCH("!", AF62)-1)), Rankings!$A$2:$BK$129, 63, FALSE),0)</f>
        <v>0.13381089047003955</v>
      </c>
      <c r="HZ62">
        <f>IFERROR(VLOOKUP(_xlfn.NUMBERVALUE(MID(AG62, SEARCH("!", AG62)+1, SEARCH("+", AG62)-SEARCH("!", AG62)-1)), Rankings!$A$2:$BK$129, 63, FALSE),0)</f>
        <v>0</v>
      </c>
      <c r="IA62">
        <f>IFERROR(VLOOKUP(_xlfn.NUMBERVALUE(MID(AH62, SEARCH("!", AH62)+1, SEARCH("+", AH62)-SEARCH("!", AH62)-1)), Rankings!$A$2:$BK$129, 63, FALSE),0)</f>
        <v>0</v>
      </c>
      <c r="IB62">
        <f>IFERROR(VLOOKUP(_xlfn.NUMBERVALUE(MID(AI62, SEARCH("!", AI62)+1, SEARCH("+", AI62)-SEARCH("!", AI62)-1)), Rankings!$A$2:$BK$129, 63, FALSE),0)</f>
        <v>0.37008958491215449</v>
      </c>
      <c r="IC62">
        <f>IFERROR(VLOOKUP(_xlfn.NUMBERVALUE(MID(AJ62, SEARCH("!", AJ62)+1, SEARCH("+", AJ62)-SEARCH("!", AJ62)-1)), Rankings!$A$2:$BK$129, 63, FALSE),0)</f>
        <v>0</v>
      </c>
      <c r="ID62">
        <f>IFERROR(VLOOKUP(_xlfn.NUMBERVALUE(MID(AK62, SEARCH("!", AK62)+1, SEARCH("+", AK62)-SEARCH("!", AK62)-1)), Rankings!$A$2:$BK$129, 63, FALSE),0)</f>
        <v>0</v>
      </c>
      <c r="IE62">
        <f>IFERROR(VLOOKUP(_xlfn.NUMBERVALUE(MID(AL62, SEARCH("!", AL62)+1, SEARCH("+", AL62)-SEARCH("!", AL62)-1)), Rankings!$A$2:$BK$129, 63, FALSE),0)</f>
        <v>0.3558716781686258</v>
      </c>
      <c r="IF62">
        <f>IFERROR(VLOOKUP(_xlfn.NUMBERVALUE(MID(AM62, SEARCH("!", AM62)+1, SEARCH("+", AM62)-SEARCH("!", AM62)-1)), Rankings!$A$2:$BK$129, 63, FALSE),0)</f>
        <v>0</v>
      </c>
      <c r="IG62">
        <f>IFERROR(VLOOKUP(_xlfn.NUMBERVALUE(MID(AN62, SEARCH("!", AN62)+1, SEARCH("+", AN62)-SEARCH("!", AN62)-1)), Rankings!$A$2:$BK$129, 63, FALSE),0)</f>
        <v>0</v>
      </c>
      <c r="IH62">
        <f>IFERROR(VLOOKUP(_xlfn.NUMBERVALUE(MID(AO62, SEARCH("!", AO62)+1, SEARCH("+", AO62)-SEARCH("!", AO62)-1)), Rankings!$A$2:$BK$129, 63, FALSE),0)</f>
        <v>0.23532414935285967</v>
      </c>
      <c r="II62">
        <f>IFERROR(VLOOKUP(_xlfn.NUMBERVALUE(MID(AP62, SEARCH("!", AP62)+1, SEARCH("+", AP62)-SEARCH("!", AP62)-1)), Rankings!$A$2:$BK$129, 63, FALSE),0)</f>
        <v>0</v>
      </c>
      <c r="IJ62">
        <f>IFERROR(VLOOKUP(_xlfn.NUMBERVALUE(MID(AQ62, SEARCH("!", AQ62)+1, SEARCH("+", AQ62)-SEARCH("!", AQ62)-1)), Rankings!$A$2:$BK$129, 63, FALSE),0)</f>
        <v>0</v>
      </c>
      <c r="IK62">
        <f>IFERROR(VLOOKUP(_xlfn.NUMBERVALUE(MID(AR62, SEARCH("!", AR62)+1, SEARCH("+", AR62)-SEARCH("!", AR62)-1)), Rankings!$A$2:$BK$129, 63, FALSE),0)</f>
        <v>0.86985627952015798</v>
      </c>
      <c r="IL62">
        <f>IFERROR(VLOOKUP(_xlfn.NUMBERVALUE(MID(AS62, SEARCH("!", AS62)+1, SEARCH("+", AS62)-SEARCH("!", AS62)-1)), Rankings!$A$2:$BK$129, 63, FALSE),0)</f>
        <v>0</v>
      </c>
      <c r="IM62">
        <f>IFERROR(VLOOKUP(_xlfn.NUMBERVALUE(MID(AT62, SEARCH("!", AT62)+1, SEARCH("+", AT62)-SEARCH("!", AT62)-1)), Rankings!$A$2:$BK$129, 63, FALSE),0)</f>
        <v>0</v>
      </c>
      <c r="IN62">
        <f>IFERROR(VLOOKUP(_xlfn.NUMBERVALUE(MID(AU62, SEARCH("!", AU62)+1, SEARCH("+", AU62)-SEARCH("!", AU62)-1)), Rankings!$A$2:$BK$129, 63, FALSE),0)</f>
        <v>0.89022469558383477</v>
      </c>
      <c r="IO62">
        <f>IFERROR(VLOOKUP(_xlfn.NUMBERVALUE(MID(AV62, SEARCH("!", AV62)+1, SEARCH("+", AV62)-SEARCH("!", AV62)-1)), Rankings!$A$2:$BK$129, 63, FALSE),0)</f>
        <v>0</v>
      </c>
      <c r="IP62">
        <f>IFERROR(VLOOKUP(_xlfn.NUMBERVALUE(MID(AW62, SEARCH("!", AW62)+1, SEARCH("+", AW62)-SEARCH("!", AW62)-1)), Rankings!$A$2:$BK$129, 63, FALSE),0)</f>
        <v>0</v>
      </c>
      <c r="IQ62">
        <f>IFERROR(VLOOKUP(_xlfn.NUMBERVALUE(MID(AX62, SEARCH("!", AX62)+1, SEARCH("+", AX62)-SEARCH("!", AX62)-1)), Rankings!$A$2:$BK$129, 63, FALSE),0)</f>
        <v>0</v>
      </c>
      <c r="IR62">
        <f>IFERROR(VLOOKUP(_xlfn.NUMBERVALUE(MID(AY62, SEARCH("!", AY62)+1, SEARCH("+", AY62)-SEARCH("!", AY62)-1)), Rankings!$A$2:$BK$129, 63, FALSE),0)</f>
        <v>0</v>
      </c>
      <c r="IS62">
        <f>IFERROR(VLOOKUP(_xlfn.NUMBERVALUE(MID(AZ62, SEARCH("!", AZ62)+1, SEARCH("+", AZ62)-SEARCH("!", AZ62)-1)), Rankings!$A$2:$BK$129, 63, FALSE),0)</f>
        <v>0</v>
      </c>
      <c r="IT62">
        <f>IFERROR(VLOOKUP(_xlfn.NUMBERVALUE(MID(BA62, SEARCH("!", BA62)+1, SEARCH("+", BA62)-SEARCH("!", BA62)-1)), Rankings!$A$2:$BK$129, 63, FALSE),0)</f>
        <v>0</v>
      </c>
      <c r="IU62">
        <f>IFERROR(VLOOKUP(_xlfn.NUMBERVALUE(MID(BB62, SEARCH("!", BB62)+1, SEARCH("+", BB62)-SEARCH("!", BB62)-1)), Rankings!$A$2:$BK$129, 63, FALSE),0)</f>
        <v>0</v>
      </c>
      <c r="IV62">
        <f>IFERROR(VLOOKUP(_xlfn.NUMBERVALUE(MID(BC62, SEARCH("!", BC62)+1, SEARCH("+", BC62)-SEARCH("!", BC62)-1)), Rankings!$A$2:$BK$129, 63, FALSE),0)</f>
        <v>0</v>
      </c>
      <c r="IW62">
        <f>IFERROR(VLOOKUP(_xlfn.NUMBERVALUE(MID(BD62, SEARCH("!", BD62)+1, SEARCH("+", BD62)-SEARCH("!", BD62)-1)), Rankings!$A$2:$BK$129, 63, FALSE),0)</f>
        <v>0</v>
      </c>
      <c r="IX62">
        <f>IFERROR(VLOOKUP(_xlfn.NUMBERVALUE(MID(BE62, SEARCH("!", BE62)+1, SEARCH("+", BE62)-SEARCH("!", BE62)-1)), Rankings!$A$2:$BK$129, 63, FALSE),0)</f>
        <v>0</v>
      </c>
      <c r="IY62">
        <f>IFERROR(VLOOKUP(_xlfn.NUMBERVALUE(MID(BF62, SEARCH("!", BF62)+1, SEARCH("+", BF62)-SEARCH("!", BF62)-1)), Rankings!$A$2:$BK$129, 63, FALSE),0)</f>
        <v>0</v>
      </c>
      <c r="IZ62">
        <f>IFERROR(VLOOKUP(_xlfn.NUMBERVALUE(MID(BG62, SEARCH("!", BG62)+1, SEARCH("+", BG62)-SEARCH("!", BG62)-1)), Rankings!$A$2:$BK$129, 63, FALSE),0)</f>
        <v>0</v>
      </c>
      <c r="JA62">
        <f>IFERROR(VLOOKUP(_xlfn.NUMBERVALUE(MID(BH62, SEARCH("!", BH62)+1, SEARCH("+", BH62)-SEARCH("!", BH62)-1)), Rankings!$A$2:$BK$129, 63, FALSE),0)</f>
        <v>0</v>
      </c>
      <c r="JB62">
        <f>IFERROR(VLOOKUP(_xlfn.NUMBERVALUE(MID(BI62, SEARCH("!", BI62)+1, SEARCH("+", BI62)-SEARCH("!", BI62)-1)), Rankings!$A$2:$BK$129, 63, FALSE),0)</f>
        <v>0</v>
      </c>
      <c r="JC62">
        <f>IFERROR(VLOOKUP(_xlfn.NUMBERVALUE(MID(BJ62, SEARCH("!", BJ62)+1, SEARCH("+", BJ62)-SEARCH("!", BJ62)-1)), Rankings!$A$2:$BK$129, 63, FALSE),0)</f>
        <v>0</v>
      </c>
      <c r="JD62">
        <f>IFERROR(VLOOKUP(_xlfn.NUMBERVALUE(MID(BK62, SEARCH("!", BK62)+1, SEARCH("+", BK62)-SEARCH("!", BK62)-1)), Rankings!$A$2:$BK$129, 63, FALSE),0)</f>
        <v>0</v>
      </c>
      <c r="JE62">
        <f>IFERROR(VLOOKUP(_xlfn.NUMBERVALUE(MID(BL62, SEARCH("!", BL62)+1, SEARCH("+", BL62)-SEARCH("!", BL62)-1)), Rankings!$A$2:$BK$129, 63, FALSE),0)</f>
        <v>0</v>
      </c>
      <c r="JF62">
        <f>IFERROR(VLOOKUP(_xlfn.NUMBERVALUE(MID(BM62, SEARCH("!", BM62)+1, SEARCH("+", BM62)-SEARCH("!", BM62)-1)), Rankings!$A$2:$BK$129, 63, FALSE),0)</f>
        <v>0</v>
      </c>
      <c r="JG62">
        <f>IFERROR(VLOOKUP(_xlfn.NUMBERVALUE(MID(BN62, SEARCH("!", BN62)+1, SEARCH("+", BN62)-SEARCH("!", BN62)-1)), Rankings!$A$2:$BK$129, 63, FALSE),0)</f>
        <v>0</v>
      </c>
      <c r="JH62">
        <f>IFERROR(VLOOKUP(_xlfn.NUMBERVALUE(MID(BO62, SEARCH("!", BO62)+1, SEARCH("+", BO62)-SEARCH("!", BO62)-1)), Rankings!$A$2:$BK$129, 63, FALSE),0)</f>
        <v>0</v>
      </c>
      <c r="JI62">
        <f>IFERROR(VLOOKUP(_xlfn.NUMBERVALUE(MID(BP62, SEARCH("!", BP62)+1, SEARCH("+", BP62)-SEARCH("!", BP62)-1)), Rankings!$A$2:$BK$129, 63, FALSE),0)</f>
        <v>0</v>
      </c>
      <c r="JJ62">
        <f>IFERROR(VLOOKUP(_xlfn.NUMBERVALUE(MID(BQ62, SEARCH("!", BQ62)+1, SEARCH("+", BQ62)-SEARCH("!", BQ62)-1)), Rankings!$A$2:$BK$129, 63, FALSE),0)</f>
        <v>0</v>
      </c>
      <c r="JK62">
        <f>IFERROR(VLOOKUP(_xlfn.NUMBERVALUE(MID(BR62, SEARCH("!", BR62)+1, SEARCH("+", BR62)-SEARCH("!", BR62)-1)), Rankings!$A$2:$BK$129, 63, FALSE),0)</f>
        <v>0</v>
      </c>
      <c r="JL62">
        <f>IFERROR(VLOOKUP(_xlfn.NUMBERVALUE(MID(BS62, SEARCH("!", BS62)+1, SEARCH("+", BS62)-SEARCH("!", BS62)-1)), Rankings!$A$2:$BK$129, 63, FALSE),0)</f>
        <v>0</v>
      </c>
      <c r="JM62">
        <f>IFERROR(VLOOKUP(_xlfn.NUMBERVALUE(MID(BT62, SEARCH("!", BT62)+1, SEARCH("+", BT62)-SEARCH("!", BT62)-1)), Rankings!$A$2:$BK$129, 63, FALSE),0)</f>
        <v>0</v>
      </c>
      <c r="JN62">
        <f>IFERROR(VLOOKUP(_xlfn.NUMBERVALUE(MID(BU62, SEARCH("!", BU62)+1, SEARCH("+", BU62)-SEARCH("!", BU62)-1)), Rankings!$A$2:$BK$129, 63, FALSE),0)</f>
        <v>0</v>
      </c>
      <c r="JO62">
        <f>IFERROR(VLOOKUP(_xlfn.NUMBERVALUE(MID(BV62, SEARCH("!", BV62)+1, SEARCH("+", BV62)-SEARCH("!", BV62)-1)), Rankings!$A$2:$BK$129, 63, FALSE),0)</f>
        <v>0</v>
      </c>
      <c r="JP62">
        <f>IFERROR(VLOOKUP(_xlfn.NUMBERVALUE(MID(BW62, SEARCH("!", BW62)+1, SEARCH("+", BW62)-SEARCH("!", BW62)-1)), Rankings!$A$2:$BK$129, 63, FALSE),0)</f>
        <v>0</v>
      </c>
      <c r="JQ62">
        <f>IFERROR(VLOOKUP(_xlfn.NUMBERVALUE(MID(BX62, SEARCH("!", BX62)+1, SEARCH("+", BX62)-SEARCH("!", BX62)-1)), Rankings!$A$2:$BK$129, 63, FALSE),0)</f>
        <v>0</v>
      </c>
      <c r="JR62">
        <f>IFERROR(VLOOKUP(_xlfn.NUMBERVALUE(MID(BY62, SEARCH("!", BY62)+1, SEARCH("+", BY62)-SEARCH("!", BY62)-1)), Rankings!$A$2:$BK$129, 63, FALSE),0)</f>
        <v>0</v>
      </c>
      <c r="JS62">
        <f>IFERROR(VLOOKUP(_xlfn.NUMBERVALUE(MID(BZ62, SEARCH("!", BZ62)+1, SEARCH("+", BZ62)-SEARCH("!", BZ62)-1)), Rankings!$A$2:$BK$129, 63, FALSE),0)</f>
        <v>0</v>
      </c>
      <c r="JT62">
        <f>IFERROR(VLOOKUP(_xlfn.NUMBERVALUE(MID(CA62, SEARCH("!", CA62)+1, SEARCH("+", CA62)-SEARCH("!", CA62)-1)), Rankings!$A$2:$BK$129, 63, FALSE),0)</f>
        <v>0</v>
      </c>
      <c r="JU62">
        <f>IFERROR(VLOOKUP(_xlfn.NUMBERVALUE(MID(CB62, SEARCH("!", CB62)+1, SEARCH("+", CB62)-SEARCH("!", CB62)-1)), Rankings!$A$2:$BK$129, 63, FALSE),0)</f>
        <v>0</v>
      </c>
      <c r="JV62">
        <f>IFERROR(VLOOKUP(_xlfn.NUMBERVALUE(MID(CC62, SEARCH("!", CC62)+1, SEARCH("+", CC62)-SEARCH("!", CC62)-1)), Rankings!$A$2:$BK$129, 63, FALSE),0)</f>
        <v>0</v>
      </c>
      <c r="JW62">
        <f>IFERROR(VLOOKUP(_xlfn.NUMBERVALUE(MID(CD62, SEARCH("!", CD62)+1, SEARCH("+", CD62)-SEARCH("!", CD62)-1)), Rankings!$A$2:$BK$129, 63, FALSE),0)</f>
        <v>0</v>
      </c>
      <c r="JX62">
        <f>IFERROR(VLOOKUP(_xlfn.NUMBERVALUE(MID(CE62, SEARCH("!", CE62)+1, SEARCH("+", CE62)-SEARCH("!", CE62)-1)), Rankings!$A$2:$BK$129, 63, FALSE),0)</f>
        <v>0</v>
      </c>
      <c r="JY62">
        <f>IFERROR(VLOOKUP(_xlfn.NUMBERVALUE(MID(CF62, SEARCH("!", CF62)+1, SEARCH("+", CF62)-SEARCH("!", CF62)-1)), Rankings!$A$2:$BK$129, 63, FALSE),0)</f>
        <v>0</v>
      </c>
      <c r="JZ62">
        <f>IFERROR(VLOOKUP(_xlfn.NUMBERVALUE(MID(CG62, SEARCH("!", CG62)+1, SEARCH("+", CG62)-SEARCH("!", CG62)-1)), Rankings!$A$2:$BK$129, 63, FALSE),0)</f>
        <v>0</v>
      </c>
      <c r="KA62">
        <f>IFERROR(VLOOKUP(_xlfn.NUMBERVALUE(MID(CH62, SEARCH("!", CH62)+1, SEARCH("+", CH62)-SEARCH("!", CH62)-1)), Rankings!$A$2:$BK$129, 63, FALSE),0)</f>
        <v>0</v>
      </c>
      <c r="KB62">
        <f>IFERROR(VLOOKUP(_xlfn.NUMBERVALUE(MID(CI62, SEARCH("!", CI62)+1, SEARCH("+", CI62)-SEARCH("!", CI62)-1)), Rankings!$A$2:$BK$129, 63, FALSE),0)</f>
        <v>0</v>
      </c>
      <c r="KC62">
        <f>IFERROR(VLOOKUP(_xlfn.NUMBERVALUE(MID(CJ62, SEARCH("!", CJ62)+1, SEARCH("+", CJ62)-SEARCH("!", CJ62)-1)), Rankings!$A$2:$BK$129, 63, FALSE),0)</f>
        <v>0</v>
      </c>
      <c r="KD62">
        <f>IFERROR(VLOOKUP(_xlfn.NUMBERVALUE(MID(CK62, SEARCH("!", CK62)+1, SEARCH("+", CK62)-SEARCH("!", CK62)-1)), Rankings!$A$2:$BK$129, 63, FALSE),0)</f>
        <v>0</v>
      </c>
      <c r="KE62">
        <f>IFERROR(VLOOKUP(_xlfn.NUMBERVALUE(MID(CL62, SEARCH("!", CL62)+1, SEARCH("+", CL62)-SEARCH("!", CL62)-1)), Rankings!$A$2:$BK$129, 63, FALSE),0)</f>
        <v>0</v>
      </c>
      <c r="KF62">
        <f>IFERROR(VLOOKUP(_xlfn.NUMBERVALUE(MID(CM62, SEARCH("!", CM62)+1, SEARCH("+", CM62)-SEARCH("!", CM62)-1)), Rankings!$A$2:$BK$129, 63, FALSE),0)</f>
        <v>0</v>
      </c>
      <c r="KG62">
        <f>IFERROR(VLOOKUP(_xlfn.NUMBERVALUE(MID(CN62, SEARCH("!", CN62)+1, SEARCH("+", CN62)-SEARCH("!", CN62)-1)), Rankings!$A$2:$BK$129, 63, FALSE),0)</f>
        <v>0</v>
      </c>
      <c r="KH62">
        <f>IFERROR(VLOOKUP(_xlfn.NUMBERVALUE(MID(CO62, SEARCH("!", CO62)+1, SEARCH("+", CO62)-SEARCH("!", CO62)-1)), Rankings!$A$2:$BK$129, 63, FALSE),0)</f>
        <v>0</v>
      </c>
      <c r="KJ62" s="28">
        <f t="shared" si="1009"/>
        <v>221</v>
      </c>
      <c r="KK62" s="28">
        <f t="shared" si="1010"/>
        <v>0</v>
      </c>
      <c r="KL62" s="28">
        <f t="shared" si="1011"/>
        <v>14</v>
      </c>
      <c r="KM62" s="28">
        <f t="shared" si="1012"/>
        <v>0</v>
      </c>
      <c r="KN62" s="28">
        <f t="shared" si="1013"/>
        <v>0</v>
      </c>
      <c r="KO62" s="28">
        <f t="shared" si="1014"/>
        <v>173</v>
      </c>
      <c r="KP62" s="28">
        <f t="shared" si="1015"/>
        <v>228</v>
      </c>
      <c r="KQ62" s="28">
        <f t="shared" si="1016"/>
        <v>173</v>
      </c>
      <c r="KS62" s="27" t="str">
        <f t="shared" si="1017"/>
        <v>10</v>
      </c>
      <c r="KT62" s="27" t="str">
        <f t="shared" si="1018"/>
        <v>25</v>
      </c>
      <c r="KU62" s="27" t="str">
        <f t="shared" si="1019"/>
        <v>22</v>
      </c>
      <c r="KV62" s="27">
        <f t="shared" si="1020"/>
        <v>0</v>
      </c>
      <c r="KW62" s="27">
        <f t="shared" si="1021"/>
        <v>0</v>
      </c>
      <c r="KX62" s="27" t="str">
        <f t="shared" si="1022"/>
        <v>12</v>
      </c>
      <c r="KY62" s="27">
        <f t="shared" si="1023"/>
        <v>0</v>
      </c>
      <c r="KZ62" s="27">
        <f t="shared" si="1024"/>
        <v>0</v>
      </c>
      <c r="LA62" s="27">
        <f t="shared" si="1025"/>
        <v>0</v>
      </c>
      <c r="LB62" s="27">
        <f t="shared" si="1026"/>
        <v>0</v>
      </c>
      <c r="LC62" s="27" t="str">
        <f t="shared" si="1027"/>
        <v>14</v>
      </c>
      <c r="LD62" s="27" t="str">
        <f t="shared" si="1028"/>
        <v>22</v>
      </c>
      <c r="LE62" s="27">
        <f t="shared" si="1029"/>
        <v>0</v>
      </c>
      <c r="LF62" s="27">
        <f t="shared" si="1030"/>
        <v>0</v>
      </c>
      <c r="LG62" s="27" t="str">
        <f t="shared" si="1031"/>
        <v>15</v>
      </c>
      <c r="LH62" s="27">
        <f t="shared" si="1032"/>
        <v>0</v>
      </c>
      <c r="LI62" s="27">
        <f t="shared" si="1033"/>
        <v>0</v>
      </c>
      <c r="LJ62" s="27">
        <f t="shared" si="1034"/>
        <v>0</v>
      </c>
      <c r="LK62" s="27">
        <f t="shared" si="1035"/>
        <v>0</v>
      </c>
      <c r="LL62" s="27">
        <f t="shared" si="1036"/>
        <v>0</v>
      </c>
      <c r="LM62" s="27" t="str">
        <f t="shared" si="1037"/>
        <v>19</v>
      </c>
      <c r="LN62" s="27">
        <f t="shared" si="1038"/>
        <v>0</v>
      </c>
      <c r="LO62" s="27">
        <f t="shared" si="1039"/>
        <v>0</v>
      </c>
      <c r="LP62" s="27" t="str">
        <f t="shared" si="1040"/>
        <v>17</v>
      </c>
      <c r="LQ62" s="27">
        <f t="shared" si="1041"/>
        <v>0</v>
      </c>
      <c r="LR62" s="27">
        <f t="shared" si="1042"/>
        <v>0</v>
      </c>
      <c r="LS62" s="27" t="str">
        <f t="shared" si="1043"/>
        <v>27</v>
      </c>
      <c r="LT62" s="27">
        <f t="shared" si="1044"/>
        <v>0</v>
      </c>
      <c r="LU62" s="27">
        <f t="shared" si="1045"/>
        <v>0</v>
      </c>
      <c r="LV62" s="27" t="str">
        <f t="shared" si="1046"/>
        <v>29</v>
      </c>
      <c r="LW62" s="27">
        <f t="shared" si="1047"/>
        <v>0</v>
      </c>
      <c r="LX62" s="27">
        <f t="shared" si="1048"/>
        <v>0</v>
      </c>
      <c r="LY62" s="27" t="str">
        <f t="shared" si="1049"/>
        <v>8</v>
      </c>
      <c r="LZ62" s="27">
        <f t="shared" si="1050"/>
        <v>0</v>
      </c>
      <c r="MA62" s="27">
        <f t="shared" si="1051"/>
        <v>0</v>
      </c>
      <c r="MB62" s="27" t="str">
        <f t="shared" si="1052"/>
        <v>15</v>
      </c>
      <c r="MC62" s="27">
        <f t="shared" si="1053"/>
        <v>0</v>
      </c>
      <c r="MD62" s="27">
        <f t="shared" si="1054"/>
        <v>0</v>
      </c>
      <c r="ME62" s="27">
        <f t="shared" si="1055"/>
        <v>0</v>
      </c>
      <c r="MF62" s="27">
        <f t="shared" si="1056"/>
        <v>0</v>
      </c>
      <c r="MG62" s="27">
        <f t="shared" si="1057"/>
        <v>0</v>
      </c>
      <c r="MH62" s="27">
        <f t="shared" si="1058"/>
        <v>0</v>
      </c>
      <c r="MI62" s="27">
        <f t="shared" si="1059"/>
        <v>0</v>
      </c>
      <c r="MJ62" s="27">
        <f t="shared" si="1060"/>
        <v>0</v>
      </c>
      <c r="MK62" s="27">
        <f t="shared" si="1061"/>
        <v>0</v>
      </c>
      <c r="ML62" s="27">
        <f t="shared" si="1062"/>
        <v>0</v>
      </c>
      <c r="MM62" s="27">
        <f t="shared" si="1063"/>
        <v>0</v>
      </c>
      <c r="MN62" s="27">
        <f t="shared" si="1064"/>
        <v>0</v>
      </c>
      <c r="MO62" s="27">
        <f t="shared" si="1065"/>
        <v>0</v>
      </c>
      <c r="MP62" s="27">
        <f t="shared" si="1066"/>
        <v>0</v>
      </c>
      <c r="MQ62" s="27">
        <f t="shared" si="1067"/>
        <v>0</v>
      </c>
      <c r="MR62" s="27">
        <f t="shared" si="1068"/>
        <v>0</v>
      </c>
      <c r="MS62" s="27">
        <f t="shared" si="1069"/>
        <v>0</v>
      </c>
      <c r="MT62" s="27">
        <f t="shared" si="1070"/>
        <v>0</v>
      </c>
      <c r="MU62" s="27">
        <f t="shared" si="1071"/>
        <v>0</v>
      </c>
      <c r="MV62" s="27">
        <f t="shared" si="1072"/>
        <v>0</v>
      </c>
      <c r="MW62" s="27">
        <f t="shared" si="1073"/>
        <v>0</v>
      </c>
      <c r="MX62" s="27">
        <f t="shared" si="1074"/>
        <v>0</v>
      </c>
      <c r="MY62" s="27">
        <f t="shared" si="1075"/>
        <v>0</v>
      </c>
      <c r="MZ62" s="27">
        <f t="shared" si="1076"/>
        <v>0</v>
      </c>
      <c r="NA62" s="27">
        <f t="shared" si="1077"/>
        <v>0</v>
      </c>
      <c r="NB62" s="27">
        <f t="shared" si="1078"/>
        <v>0</v>
      </c>
      <c r="NC62" s="27">
        <f t="shared" si="1079"/>
        <v>0</v>
      </c>
      <c r="ND62" s="27">
        <f t="shared" si="1080"/>
        <v>0</v>
      </c>
      <c r="NE62" s="27">
        <f t="shared" si="1081"/>
        <v>0</v>
      </c>
      <c r="NF62" s="27">
        <f t="shared" si="1082"/>
        <v>0</v>
      </c>
      <c r="NG62" s="27">
        <f t="shared" si="1083"/>
        <v>0</v>
      </c>
      <c r="NH62" s="27">
        <f t="shared" si="1084"/>
        <v>0</v>
      </c>
      <c r="NI62" s="27">
        <f t="shared" si="1085"/>
        <v>0</v>
      </c>
      <c r="NJ62" s="27">
        <f t="shared" si="1086"/>
        <v>0</v>
      </c>
      <c r="NK62" s="27">
        <f t="shared" si="1087"/>
        <v>0</v>
      </c>
      <c r="NL62" s="27">
        <f t="shared" si="1088"/>
        <v>0</v>
      </c>
      <c r="NM62" s="27">
        <f t="shared" si="1089"/>
        <v>0</v>
      </c>
      <c r="NN62" s="27">
        <f t="shared" si="1090"/>
        <v>0</v>
      </c>
      <c r="NO62" s="27">
        <f t="shared" si="1091"/>
        <v>0</v>
      </c>
      <c r="NP62" s="27">
        <f t="shared" si="1092"/>
        <v>0</v>
      </c>
      <c r="NQ62" s="27">
        <f t="shared" si="1093"/>
        <v>0</v>
      </c>
      <c r="NR62" s="27">
        <f t="shared" si="1094"/>
        <v>0</v>
      </c>
      <c r="NS62" s="27">
        <f t="shared" si="1095"/>
        <v>0</v>
      </c>
      <c r="NT62" s="27">
        <f t="shared" si="1096"/>
        <v>0</v>
      </c>
      <c r="NU62" s="27">
        <f t="shared" si="1097"/>
        <v>0</v>
      </c>
      <c r="NV62" s="27">
        <f t="shared" si="1098"/>
        <v>0</v>
      </c>
      <c r="NX62" s="28">
        <f t="shared" si="1099"/>
        <v>181</v>
      </c>
      <c r="NY62" s="28">
        <f t="shared" si="1100"/>
        <v>0</v>
      </c>
      <c r="NZ62" s="28">
        <f t="shared" si="1101"/>
        <v>16</v>
      </c>
      <c r="OA62" s="28">
        <f t="shared" si="1102"/>
        <v>0</v>
      </c>
      <c r="OB62" s="28">
        <f t="shared" si="1103"/>
        <v>0</v>
      </c>
      <c r="OC62" s="28">
        <f t="shared" si="1104"/>
        <v>142</v>
      </c>
      <c r="OD62" s="28">
        <f t="shared" si="1105"/>
        <v>189</v>
      </c>
      <c r="OE62" s="28">
        <f t="shared" si="1106"/>
        <v>142</v>
      </c>
      <c r="OG62" s="27" t="str">
        <f t="shared" si="1107"/>
        <v>12</v>
      </c>
      <c r="OH62" s="27" t="str">
        <f t="shared" si="1108"/>
        <v>18</v>
      </c>
      <c r="OI62" s="27" t="str">
        <f t="shared" si="1109"/>
        <v>13</v>
      </c>
      <c r="OJ62" s="27">
        <f t="shared" si="1110"/>
        <v>0</v>
      </c>
      <c r="OK62" s="27">
        <f t="shared" si="1111"/>
        <v>0</v>
      </c>
      <c r="OL62" s="27" t="str">
        <f t="shared" si="1112"/>
        <v>15</v>
      </c>
      <c r="OM62" s="27">
        <f t="shared" si="1113"/>
        <v>0</v>
      </c>
      <c r="ON62" s="27">
        <f t="shared" si="1114"/>
        <v>0</v>
      </c>
      <c r="OO62" s="27">
        <f t="shared" si="1115"/>
        <v>0</v>
      </c>
      <c r="OP62" s="27">
        <f t="shared" si="1116"/>
        <v>0</v>
      </c>
      <c r="OQ62" s="27" t="str">
        <f t="shared" si="1117"/>
        <v>16</v>
      </c>
      <c r="OR62" s="27" t="str">
        <f t="shared" si="1118"/>
        <v>13</v>
      </c>
      <c r="OS62" s="27">
        <f t="shared" si="1119"/>
        <v>0</v>
      </c>
      <c r="OT62" s="27">
        <f t="shared" si="1120"/>
        <v>0</v>
      </c>
      <c r="OU62" s="27" t="str">
        <f t="shared" si="1121"/>
        <v>22</v>
      </c>
      <c r="OV62" s="27">
        <f t="shared" si="1122"/>
        <v>0</v>
      </c>
      <c r="OW62" s="27">
        <f t="shared" si="1123"/>
        <v>0</v>
      </c>
      <c r="OX62" s="27">
        <f t="shared" si="1124"/>
        <v>0</v>
      </c>
      <c r="OY62" s="27">
        <f t="shared" si="1125"/>
        <v>0</v>
      </c>
      <c r="OZ62" s="27">
        <f t="shared" si="1126"/>
        <v>0</v>
      </c>
      <c r="PA62" s="27" t="str">
        <f t="shared" si="1127"/>
        <v>9</v>
      </c>
      <c r="PB62" s="27">
        <f t="shared" si="1128"/>
        <v>0</v>
      </c>
      <c r="PC62" s="27">
        <f t="shared" si="1129"/>
        <v>0</v>
      </c>
      <c r="PD62" s="27" t="str">
        <f t="shared" si="1130"/>
        <v>15</v>
      </c>
      <c r="PE62" s="27">
        <f t="shared" si="1131"/>
        <v>0</v>
      </c>
      <c r="PF62" s="27">
        <f t="shared" si="1132"/>
        <v>0</v>
      </c>
      <c r="PG62" s="27" t="str">
        <f t="shared" si="1133"/>
        <v>11</v>
      </c>
      <c r="PH62" s="27">
        <f t="shared" si="1134"/>
        <v>0</v>
      </c>
      <c r="PI62" s="27">
        <f t="shared" si="1135"/>
        <v>0</v>
      </c>
      <c r="PJ62" s="27" t="str">
        <f t="shared" si="1136"/>
        <v>10</v>
      </c>
      <c r="PK62" s="27">
        <f t="shared" si="1137"/>
        <v>0</v>
      </c>
      <c r="PL62" s="27">
        <f t="shared" si="1138"/>
        <v>0</v>
      </c>
      <c r="PM62" s="27" t="str">
        <f t="shared" si="1139"/>
        <v>14</v>
      </c>
      <c r="PN62" s="27">
        <f t="shared" si="1140"/>
        <v>0</v>
      </c>
      <c r="PO62" s="27">
        <f t="shared" si="1141"/>
        <v>0</v>
      </c>
      <c r="PP62" s="27" t="str">
        <f t="shared" si="1142"/>
        <v>29</v>
      </c>
      <c r="PQ62" s="27">
        <f t="shared" si="1143"/>
        <v>0</v>
      </c>
      <c r="PR62" s="27">
        <f t="shared" si="1144"/>
        <v>0</v>
      </c>
      <c r="PS62" s="27">
        <f t="shared" si="1145"/>
        <v>0</v>
      </c>
      <c r="PT62" s="27">
        <f t="shared" si="1146"/>
        <v>0</v>
      </c>
      <c r="PU62" s="27">
        <f t="shared" si="1147"/>
        <v>0</v>
      </c>
      <c r="PV62" s="27">
        <f t="shared" si="1148"/>
        <v>0</v>
      </c>
      <c r="PW62" s="27">
        <f t="shared" si="1149"/>
        <v>0</v>
      </c>
      <c r="PX62" s="27">
        <f t="shared" si="1150"/>
        <v>0</v>
      </c>
      <c r="PY62" s="27">
        <f t="shared" si="1151"/>
        <v>0</v>
      </c>
      <c r="PZ62" s="27">
        <f t="shared" si="1152"/>
        <v>0</v>
      </c>
      <c r="QA62" s="27">
        <f t="shared" si="1153"/>
        <v>0</v>
      </c>
      <c r="QB62" s="27">
        <f t="shared" si="1154"/>
        <v>0</v>
      </c>
      <c r="QC62" s="27">
        <f t="shared" si="1155"/>
        <v>0</v>
      </c>
      <c r="QD62" s="27">
        <f t="shared" si="1156"/>
        <v>0</v>
      </c>
      <c r="QE62" s="27">
        <f t="shared" si="1157"/>
        <v>0</v>
      </c>
      <c r="QF62" s="27">
        <f t="shared" si="1158"/>
        <v>0</v>
      </c>
      <c r="QG62" s="27">
        <f t="shared" si="1159"/>
        <v>0</v>
      </c>
      <c r="QH62" s="27">
        <f t="shared" si="1160"/>
        <v>0</v>
      </c>
      <c r="QI62" s="27">
        <f t="shared" si="1161"/>
        <v>0</v>
      </c>
      <c r="QJ62" s="27">
        <f t="shared" si="1162"/>
        <v>0</v>
      </c>
      <c r="QK62" s="27">
        <f t="shared" si="1163"/>
        <v>0</v>
      </c>
      <c r="QL62" s="27">
        <f t="shared" si="1164"/>
        <v>0</v>
      </c>
      <c r="QM62" s="27">
        <f t="shared" si="1165"/>
        <v>0</v>
      </c>
      <c r="QN62" s="27">
        <f t="shared" si="1166"/>
        <v>0</v>
      </c>
      <c r="QO62" s="27">
        <f t="shared" si="1167"/>
        <v>0</v>
      </c>
      <c r="QP62" s="27">
        <f t="shared" si="1168"/>
        <v>0</v>
      </c>
      <c r="QQ62" s="27">
        <f t="shared" si="1169"/>
        <v>0</v>
      </c>
      <c r="QR62" s="27">
        <f t="shared" si="1170"/>
        <v>0</v>
      </c>
      <c r="QS62" s="27">
        <f t="shared" si="1171"/>
        <v>0</v>
      </c>
      <c r="QT62" s="27">
        <f t="shared" si="1172"/>
        <v>0</v>
      </c>
      <c r="QU62" s="27">
        <f t="shared" si="1173"/>
        <v>0</v>
      </c>
      <c r="QV62" s="27">
        <f t="shared" si="1174"/>
        <v>0</v>
      </c>
      <c r="QW62" s="27">
        <f t="shared" si="1175"/>
        <v>0</v>
      </c>
      <c r="QX62" s="27">
        <f t="shared" si="1176"/>
        <v>0</v>
      </c>
      <c r="QY62" s="27">
        <f t="shared" si="1177"/>
        <v>0</v>
      </c>
      <c r="QZ62" s="27">
        <f t="shared" si="1178"/>
        <v>0</v>
      </c>
      <c r="RA62" s="27">
        <f t="shared" si="1179"/>
        <v>0</v>
      </c>
      <c r="RB62" s="27">
        <f t="shared" si="1180"/>
        <v>0</v>
      </c>
      <c r="RC62" s="27">
        <f t="shared" si="1181"/>
        <v>0</v>
      </c>
      <c r="RD62" s="27">
        <f t="shared" si="1182"/>
        <v>0</v>
      </c>
      <c r="RE62" s="27">
        <f t="shared" si="1183"/>
        <v>0</v>
      </c>
      <c r="RF62" s="27">
        <f t="shared" si="1184"/>
        <v>0</v>
      </c>
      <c r="RG62" s="27">
        <f t="shared" si="1185"/>
        <v>0</v>
      </c>
      <c r="RH62" s="27">
        <f t="shared" si="1186"/>
        <v>0</v>
      </c>
      <c r="RI62" s="27">
        <f t="shared" si="1187"/>
        <v>0</v>
      </c>
      <c r="RJ62" s="27">
        <f t="shared" si="1188"/>
        <v>0</v>
      </c>
      <c r="RL62" s="28">
        <f t="shared" si="1189"/>
        <v>102</v>
      </c>
      <c r="RM62" s="28">
        <f t="shared" si="1190"/>
        <v>0</v>
      </c>
      <c r="RN62" s="28">
        <f t="shared" si="1191"/>
        <v>5</v>
      </c>
      <c r="RO62" s="28">
        <f t="shared" si="1192"/>
        <v>0</v>
      </c>
      <c r="RP62" s="28">
        <f t="shared" si="1193"/>
        <v>0</v>
      </c>
      <c r="RQ62" s="28">
        <f t="shared" si="1194"/>
        <v>104.5</v>
      </c>
      <c r="RT62" s="27" t="str">
        <f t="shared" si="1195"/>
        <v>7</v>
      </c>
      <c r="RU62" s="27" t="str">
        <f t="shared" si="1196"/>
        <v>9</v>
      </c>
      <c r="RV62" s="27" t="str">
        <f t="shared" si="1197"/>
        <v>12</v>
      </c>
      <c r="RW62" s="27" t="str">
        <f t="shared" si="1198"/>
        <v>0</v>
      </c>
      <c r="RX62" s="27" t="str">
        <f t="shared" si="1199"/>
        <v>0</v>
      </c>
      <c r="RY62" s="27" t="str">
        <f t="shared" si="1200"/>
        <v>7</v>
      </c>
      <c r="RZ62" s="27" t="str">
        <f t="shared" si="1201"/>
        <v>0</v>
      </c>
      <c r="SA62" s="27" t="str">
        <f t="shared" si="1202"/>
        <v>0</v>
      </c>
      <c r="SB62" s="27" t="str">
        <f t="shared" si="1203"/>
        <v>0</v>
      </c>
      <c r="SC62" s="27" t="str">
        <f t="shared" si="1204"/>
        <v>0</v>
      </c>
      <c r="SD62" s="27" t="str">
        <f t="shared" si="1205"/>
        <v>5</v>
      </c>
      <c r="SE62" s="27" t="str">
        <f t="shared" si="1206"/>
        <v>10</v>
      </c>
      <c r="SF62" s="27" t="str">
        <f t="shared" si="1207"/>
        <v>0</v>
      </c>
      <c r="SG62" s="27" t="str">
        <f t="shared" si="1208"/>
        <v>0</v>
      </c>
      <c r="SH62" s="27" t="str">
        <f t="shared" si="1209"/>
        <v>9</v>
      </c>
      <c r="SI62" s="27" t="str">
        <f t="shared" si="1210"/>
        <v>0</v>
      </c>
      <c r="SJ62" s="27" t="str">
        <f t="shared" si="1211"/>
        <v>0</v>
      </c>
      <c r="SK62" s="27" t="str">
        <f t="shared" si="1212"/>
        <v>0</v>
      </c>
      <c r="SL62" s="27" t="str">
        <f t="shared" si="1213"/>
        <v>0</v>
      </c>
      <c r="SM62" s="27" t="str">
        <f t="shared" si="1214"/>
        <v>0</v>
      </c>
      <c r="SN62" s="27" t="str">
        <f t="shared" si="1215"/>
        <v>7</v>
      </c>
      <c r="SO62" s="27" t="str">
        <f t="shared" si="1216"/>
        <v>0</v>
      </c>
      <c r="SP62" s="27" t="str">
        <f t="shared" si="1217"/>
        <v>0</v>
      </c>
      <c r="SQ62" s="27" t="str">
        <f t="shared" si="1218"/>
        <v>10</v>
      </c>
      <c r="SR62" s="27" t="str">
        <f t="shared" si="1219"/>
        <v>0</v>
      </c>
      <c r="SS62" s="27" t="str">
        <f t="shared" si="1220"/>
        <v>0</v>
      </c>
      <c r="ST62" s="27" t="str">
        <f t="shared" si="1221"/>
        <v>9</v>
      </c>
      <c r="SU62" s="27" t="str">
        <f t="shared" si="1222"/>
        <v>0</v>
      </c>
      <c r="SV62" s="27" t="str">
        <f t="shared" si="1223"/>
        <v>0</v>
      </c>
      <c r="SW62" s="27" t="str">
        <f t="shared" si="1224"/>
        <v>10</v>
      </c>
      <c r="SX62" s="27" t="str">
        <f t="shared" si="1225"/>
        <v>0</v>
      </c>
      <c r="SY62" s="27" t="str">
        <f t="shared" si="1226"/>
        <v>0</v>
      </c>
      <c r="SZ62" s="27" t="str">
        <f t="shared" si="1227"/>
        <v>6</v>
      </c>
      <c r="TA62" s="27" t="str">
        <f t="shared" si="1228"/>
        <v>0</v>
      </c>
      <c r="TB62" s="27" t="str">
        <f t="shared" si="1229"/>
        <v>0</v>
      </c>
      <c r="TC62" s="27" t="str">
        <f t="shared" si="1230"/>
        <v>6</v>
      </c>
      <c r="TD62" s="27" t="str">
        <f t="shared" si="1231"/>
        <v>0</v>
      </c>
      <c r="TE62" s="27" t="str">
        <f t="shared" si="1232"/>
        <v>0</v>
      </c>
      <c r="TF62" s="27" t="str">
        <f t="shared" si="1233"/>
        <v>0</v>
      </c>
      <c r="TG62" s="27" t="str">
        <f t="shared" si="1234"/>
        <v>0</v>
      </c>
      <c r="TH62" s="27" t="str">
        <f t="shared" si="1235"/>
        <v>0</v>
      </c>
      <c r="TI62" s="27" t="str">
        <f t="shared" si="1236"/>
        <v>0</v>
      </c>
      <c r="TJ62" s="27" t="str">
        <f t="shared" si="1237"/>
        <v>0</v>
      </c>
      <c r="TK62" s="27" t="str">
        <f t="shared" si="1238"/>
        <v>0</v>
      </c>
      <c r="TL62" s="27" t="str">
        <f t="shared" si="1239"/>
        <v>0</v>
      </c>
      <c r="TM62" s="27" t="str">
        <f t="shared" si="1240"/>
        <v>0</v>
      </c>
      <c r="TN62" s="27" t="str">
        <f t="shared" si="1241"/>
        <v>0</v>
      </c>
      <c r="TO62" s="27" t="str">
        <f t="shared" si="1242"/>
        <v>0</v>
      </c>
      <c r="TP62" s="27" t="str">
        <f t="shared" si="1243"/>
        <v>0</v>
      </c>
      <c r="TQ62" s="27" t="str">
        <f t="shared" si="1244"/>
        <v>0</v>
      </c>
      <c r="TR62" s="27" t="str">
        <f t="shared" si="1245"/>
        <v>0</v>
      </c>
      <c r="TS62" s="27" t="str">
        <f t="shared" si="1246"/>
        <v>0</v>
      </c>
      <c r="TT62" s="27" t="str">
        <f t="shared" si="1247"/>
        <v>0</v>
      </c>
      <c r="TU62" s="27" t="str">
        <f t="shared" si="1248"/>
        <v>0</v>
      </c>
      <c r="TV62" s="27" t="str">
        <f t="shared" si="1249"/>
        <v>0</v>
      </c>
      <c r="TW62" s="27" t="str">
        <f t="shared" si="1250"/>
        <v>0</v>
      </c>
      <c r="TX62" s="27" t="str">
        <f t="shared" si="1251"/>
        <v>0</v>
      </c>
      <c r="TY62" s="27" t="str">
        <f t="shared" si="1252"/>
        <v>0</v>
      </c>
      <c r="TZ62" s="27" t="str">
        <f t="shared" si="1253"/>
        <v>0</v>
      </c>
      <c r="UA62" s="27" t="str">
        <f t="shared" si="1254"/>
        <v>0</v>
      </c>
      <c r="UB62" s="27" t="str">
        <f t="shared" si="1255"/>
        <v>0</v>
      </c>
      <c r="UC62" s="27" t="str">
        <f t="shared" si="1256"/>
        <v>0</v>
      </c>
      <c r="UD62" s="27" t="str">
        <f t="shared" si="1257"/>
        <v>0</v>
      </c>
      <c r="UE62" s="27" t="str">
        <f t="shared" si="1258"/>
        <v>0</v>
      </c>
      <c r="UF62" s="27" t="str">
        <f t="shared" si="1259"/>
        <v>0</v>
      </c>
      <c r="UG62" s="27" t="str">
        <f t="shared" si="1260"/>
        <v>0</v>
      </c>
      <c r="UH62" s="27" t="str">
        <f t="shared" si="1261"/>
        <v>0</v>
      </c>
      <c r="UI62" s="27" t="str">
        <f t="shared" si="1262"/>
        <v>0</v>
      </c>
      <c r="UJ62" s="27" t="str">
        <f t="shared" si="1263"/>
        <v>0</v>
      </c>
      <c r="UK62" s="27" t="str">
        <f t="shared" si="1264"/>
        <v>0</v>
      </c>
      <c r="UL62" s="27" t="str">
        <f t="shared" si="1265"/>
        <v>0</v>
      </c>
      <c r="UM62" s="27" t="str">
        <f t="shared" si="1266"/>
        <v>0</v>
      </c>
      <c r="UN62" s="27" t="str">
        <f t="shared" si="1267"/>
        <v>0</v>
      </c>
      <c r="UO62" s="27" t="str">
        <f t="shared" si="1268"/>
        <v>0</v>
      </c>
      <c r="UP62" s="27" t="str">
        <f t="shared" si="1269"/>
        <v>0</v>
      </c>
      <c r="UQ62" s="27" t="str">
        <f t="shared" si="1270"/>
        <v>0</v>
      </c>
      <c r="UR62" s="27" t="str">
        <f t="shared" si="1271"/>
        <v>0</v>
      </c>
      <c r="US62" s="27" t="str">
        <f t="shared" si="1272"/>
        <v>0</v>
      </c>
      <c r="UT62" s="27" t="str">
        <f t="shared" si="1273"/>
        <v>0</v>
      </c>
      <c r="UU62" s="27" t="str">
        <f t="shared" si="1274"/>
        <v>0</v>
      </c>
      <c r="UV62" s="27" t="str">
        <f t="shared" si="1275"/>
        <v>0</v>
      </c>
      <c r="UW62" s="27" t="str">
        <f t="shared" si="1276"/>
        <v>0</v>
      </c>
      <c r="UY62" s="28">
        <f t="shared" si="1277"/>
        <v>17.64</v>
      </c>
      <c r="UZ62" s="28">
        <f t="shared" si="1278"/>
        <v>0</v>
      </c>
      <c r="VA62" s="28">
        <f t="shared" si="1279"/>
        <v>4.45</v>
      </c>
      <c r="VB62" s="28">
        <f t="shared" si="1280"/>
        <v>0</v>
      </c>
      <c r="VC62" s="28">
        <f t="shared" si="1281"/>
        <v>0</v>
      </c>
      <c r="VD62" s="28">
        <f t="shared" si="1282"/>
        <v>19.865000000000002</v>
      </c>
      <c r="VG62" s="27" t="str">
        <f t="shared" si="1283"/>
        <v>-2.15</v>
      </c>
      <c r="VH62" s="27" t="str">
        <f t="shared" si="1284"/>
        <v>3.14</v>
      </c>
      <c r="VI62" s="27" t="str">
        <f t="shared" si="1285"/>
        <v>-3.49</v>
      </c>
      <c r="VJ62" s="27">
        <f t="shared" si="1286"/>
        <v>0</v>
      </c>
      <c r="VK62" s="27">
        <f t="shared" si="1287"/>
        <v>0</v>
      </c>
      <c r="VL62" s="27" t="str">
        <f t="shared" si="1288"/>
        <v>2.49</v>
      </c>
      <c r="VM62" s="27">
        <f t="shared" si="1289"/>
        <v>0</v>
      </c>
      <c r="VN62" s="27">
        <f t="shared" si="1290"/>
        <v>0</v>
      </c>
      <c r="VO62" s="27">
        <f t="shared" si="1291"/>
        <v>0</v>
      </c>
      <c r="VP62" s="27">
        <f t="shared" si="1292"/>
        <v>0</v>
      </c>
      <c r="VQ62" s="27" t="str">
        <f t="shared" si="1293"/>
        <v>4.45</v>
      </c>
      <c r="VR62" s="27" t="str">
        <f t="shared" si="1294"/>
        <v>5.08</v>
      </c>
      <c r="VS62" s="27">
        <f t="shared" si="1295"/>
        <v>0</v>
      </c>
      <c r="VT62" s="27">
        <f t="shared" si="1296"/>
        <v>0</v>
      </c>
      <c r="VU62" s="27" t="str">
        <f t="shared" si="1297"/>
        <v>-1.37</v>
      </c>
      <c r="VV62" s="27">
        <f t="shared" si="1298"/>
        <v>0</v>
      </c>
      <c r="VW62" s="27">
        <f t="shared" si="1299"/>
        <v>0</v>
      </c>
      <c r="VX62" s="27">
        <f t="shared" si="1300"/>
        <v>0</v>
      </c>
      <c r="VY62" s="27">
        <f t="shared" si="1301"/>
        <v>0</v>
      </c>
      <c r="VZ62" s="27">
        <f t="shared" si="1302"/>
        <v>0</v>
      </c>
      <c r="WA62" s="27" t="str">
        <f t="shared" si="1303"/>
        <v>9.04</v>
      </c>
      <c r="WB62" s="27">
        <f t="shared" si="1304"/>
        <v>0</v>
      </c>
      <c r="WC62" s="27">
        <f t="shared" si="1305"/>
        <v>0</v>
      </c>
      <c r="WD62" s="27" t="str">
        <f t="shared" si="1306"/>
        <v>-0.73</v>
      </c>
      <c r="WE62" s="27">
        <f t="shared" si="1307"/>
        <v>0</v>
      </c>
      <c r="WF62" s="27">
        <f t="shared" si="1308"/>
        <v>0</v>
      </c>
      <c r="WG62" s="27" t="str">
        <f t="shared" si="1309"/>
        <v>5.21</v>
      </c>
      <c r="WH62" s="27">
        <f t="shared" si="1310"/>
        <v>0</v>
      </c>
      <c r="WI62" s="27">
        <f t="shared" si="1311"/>
        <v>0</v>
      </c>
      <c r="WJ62" s="27" t="str">
        <f t="shared" si="1312"/>
        <v>9.17</v>
      </c>
      <c r="WK62" s="27">
        <f t="shared" si="1313"/>
        <v>0</v>
      </c>
      <c r="WL62" s="27">
        <f t="shared" si="1314"/>
        <v>0</v>
      </c>
      <c r="WM62" s="27" t="str">
        <f t="shared" si="1315"/>
        <v>-3.69</v>
      </c>
      <c r="WN62" s="27">
        <f t="shared" si="1316"/>
        <v>0</v>
      </c>
      <c r="WO62" s="27">
        <f t="shared" si="1317"/>
        <v>0</v>
      </c>
      <c r="WP62" s="27" t="str">
        <f t="shared" si="1318"/>
        <v>-5.06</v>
      </c>
      <c r="WQ62" s="27">
        <f t="shared" si="1319"/>
        <v>0</v>
      </c>
      <c r="WR62" s="27">
        <f t="shared" si="1320"/>
        <v>0</v>
      </c>
      <c r="WS62" s="27">
        <f t="shared" si="1321"/>
        <v>0</v>
      </c>
      <c r="WT62" s="27">
        <f t="shared" si="1322"/>
        <v>0</v>
      </c>
      <c r="WU62" s="27">
        <f t="shared" si="1323"/>
        <v>0</v>
      </c>
      <c r="WV62" s="27">
        <f t="shared" si="1324"/>
        <v>0</v>
      </c>
      <c r="WW62" s="27">
        <f t="shared" si="1325"/>
        <v>0</v>
      </c>
      <c r="WX62" s="27">
        <f t="shared" si="1326"/>
        <v>0</v>
      </c>
      <c r="WY62" s="27">
        <f t="shared" si="1327"/>
        <v>0</v>
      </c>
      <c r="WZ62" s="27">
        <f t="shared" si="1328"/>
        <v>0</v>
      </c>
      <c r="XA62" s="27">
        <f t="shared" si="1329"/>
        <v>0</v>
      </c>
      <c r="XB62" s="27">
        <f t="shared" si="1330"/>
        <v>0</v>
      </c>
      <c r="XC62" s="27">
        <f t="shared" si="1331"/>
        <v>0</v>
      </c>
      <c r="XD62" s="27">
        <f t="shared" si="1332"/>
        <v>0</v>
      </c>
      <c r="XE62" s="27">
        <f t="shared" si="1333"/>
        <v>0</v>
      </c>
      <c r="XF62" s="27">
        <f t="shared" si="1334"/>
        <v>0</v>
      </c>
      <c r="XG62" s="27">
        <f t="shared" si="1335"/>
        <v>0</v>
      </c>
      <c r="XH62" s="27">
        <f t="shared" si="1336"/>
        <v>0</v>
      </c>
      <c r="XI62" s="27">
        <f t="shared" si="1337"/>
        <v>0</v>
      </c>
      <c r="XJ62" s="27">
        <f t="shared" si="1338"/>
        <v>0</v>
      </c>
      <c r="XK62" s="27">
        <f t="shared" si="1339"/>
        <v>0</v>
      </c>
      <c r="XL62" s="27">
        <f t="shared" si="1340"/>
        <v>0</v>
      </c>
      <c r="XM62" s="27">
        <f t="shared" si="1341"/>
        <v>0</v>
      </c>
      <c r="XN62" s="27">
        <f t="shared" si="1342"/>
        <v>0</v>
      </c>
      <c r="XO62" s="27">
        <f t="shared" si="1343"/>
        <v>0</v>
      </c>
      <c r="XP62" s="27">
        <f t="shared" si="1344"/>
        <v>0</v>
      </c>
      <c r="XQ62" s="27">
        <f t="shared" si="1345"/>
        <v>0</v>
      </c>
      <c r="XR62" s="27">
        <f t="shared" si="1346"/>
        <v>0</v>
      </c>
      <c r="XS62" s="27">
        <f t="shared" si="1347"/>
        <v>0</v>
      </c>
      <c r="XT62" s="27">
        <f t="shared" si="1348"/>
        <v>0</v>
      </c>
      <c r="XU62" s="27">
        <f t="shared" si="1349"/>
        <v>0</v>
      </c>
      <c r="XV62" s="27">
        <f t="shared" si="1350"/>
        <v>0</v>
      </c>
      <c r="XW62" s="27">
        <f t="shared" si="1351"/>
        <v>0</v>
      </c>
      <c r="XX62" s="27">
        <f t="shared" si="1352"/>
        <v>0</v>
      </c>
      <c r="XY62" s="27">
        <f t="shared" si="1353"/>
        <v>0</v>
      </c>
      <c r="XZ62" s="27">
        <f t="shared" si="1354"/>
        <v>0</v>
      </c>
      <c r="YA62" s="27">
        <f t="shared" si="1355"/>
        <v>0</v>
      </c>
      <c r="YB62" s="27">
        <f t="shared" si="1356"/>
        <v>0</v>
      </c>
      <c r="YC62" s="27">
        <f t="shared" si="1357"/>
        <v>0</v>
      </c>
      <c r="YD62" s="27">
        <f t="shared" si="1358"/>
        <v>0</v>
      </c>
      <c r="YE62" s="27">
        <f t="shared" si="1359"/>
        <v>0</v>
      </c>
      <c r="YF62" s="27">
        <f t="shared" si="1360"/>
        <v>0</v>
      </c>
      <c r="YG62" s="27">
        <f t="shared" si="1361"/>
        <v>0</v>
      </c>
      <c r="YH62" s="27">
        <f t="shared" si="1362"/>
        <v>0</v>
      </c>
      <c r="YI62" s="27">
        <f t="shared" si="1363"/>
        <v>0</v>
      </c>
      <c r="YJ62" s="27">
        <f t="shared" si="1364"/>
        <v>0</v>
      </c>
      <c r="YL62" s="28">
        <f t="shared" si="1365"/>
        <v>510</v>
      </c>
      <c r="YM62" s="28">
        <f t="shared" si="1366"/>
        <v>0</v>
      </c>
      <c r="YN62" s="28">
        <f t="shared" si="1367"/>
        <v>54</v>
      </c>
      <c r="YO62" s="28">
        <f t="shared" si="1368"/>
        <v>0</v>
      </c>
      <c r="YP62" s="28">
        <f t="shared" si="1369"/>
        <v>0</v>
      </c>
      <c r="YQ62" s="28">
        <f t="shared" si="1370"/>
        <v>537</v>
      </c>
      <c r="YT62" s="27" t="str">
        <f t="shared" si="1371"/>
        <v>37</v>
      </c>
      <c r="YU62" s="27" t="str">
        <f t="shared" si="1372"/>
        <v>7</v>
      </c>
      <c r="YV62" s="27" t="str">
        <f t="shared" si="1373"/>
        <v>66</v>
      </c>
      <c r="YW62" s="27">
        <f t="shared" si="1374"/>
        <v>0</v>
      </c>
      <c r="YX62" s="27">
        <f t="shared" si="1375"/>
        <v>0</v>
      </c>
      <c r="YY62" s="27" t="str">
        <f t="shared" si="1376"/>
        <v>57</v>
      </c>
      <c r="YZ62" s="27">
        <f t="shared" si="1377"/>
        <v>0</v>
      </c>
      <c r="ZA62" s="27">
        <f t="shared" si="1378"/>
        <v>0</v>
      </c>
      <c r="ZB62" s="27">
        <f t="shared" si="1379"/>
        <v>0</v>
      </c>
      <c r="ZC62" s="27">
        <f t="shared" si="1380"/>
        <v>0</v>
      </c>
      <c r="ZD62" s="27" t="str">
        <f t="shared" si="1381"/>
        <v>54</v>
      </c>
      <c r="ZE62" s="27" t="str">
        <f t="shared" si="1382"/>
        <v>25</v>
      </c>
      <c r="ZF62" s="27">
        <f t="shared" si="1383"/>
        <v>0</v>
      </c>
      <c r="ZG62" s="27">
        <f t="shared" si="1384"/>
        <v>0</v>
      </c>
      <c r="ZH62" s="27" t="str">
        <f t="shared" si="1385"/>
        <v>54</v>
      </c>
      <c r="ZI62" s="27">
        <f t="shared" si="1386"/>
        <v>0</v>
      </c>
      <c r="ZJ62" s="27">
        <f t="shared" si="1387"/>
        <v>0</v>
      </c>
      <c r="ZK62" s="27">
        <f t="shared" si="1388"/>
        <v>0</v>
      </c>
      <c r="ZL62" s="27">
        <f t="shared" si="1389"/>
        <v>0</v>
      </c>
      <c r="ZM62" s="27">
        <f t="shared" si="1390"/>
        <v>0</v>
      </c>
      <c r="ZN62" s="27" t="str">
        <f t="shared" si="1391"/>
        <v>12</v>
      </c>
      <c r="ZO62" s="27">
        <f t="shared" si="1392"/>
        <v>0</v>
      </c>
      <c r="ZP62" s="27">
        <f t="shared" si="1393"/>
        <v>0</v>
      </c>
      <c r="ZQ62" s="27" t="str">
        <f t="shared" si="1394"/>
        <v>40</v>
      </c>
      <c r="ZR62" s="27">
        <f t="shared" si="1395"/>
        <v>0</v>
      </c>
      <c r="ZS62" s="27">
        <f t="shared" si="1396"/>
        <v>0</v>
      </c>
      <c r="ZT62" s="27" t="str">
        <f t="shared" si="1397"/>
        <v>19</v>
      </c>
      <c r="ZU62" s="27">
        <f t="shared" si="1398"/>
        <v>0</v>
      </c>
      <c r="ZV62" s="27">
        <f t="shared" si="1399"/>
        <v>0</v>
      </c>
      <c r="ZW62" s="27" t="str">
        <f t="shared" si="1400"/>
        <v>31</v>
      </c>
      <c r="ZX62" s="27">
        <f t="shared" si="1401"/>
        <v>0</v>
      </c>
      <c r="ZY62" s="27">
        <f t="shared" si="1402"/>
        <v>0</v>
      </c>
      <c r="ZZ62" s="27" t="str">
        <f t="shared" si="1403"/>
        <v>81</v>
      </c>
      <c r="AAA62" s="27">
        <f t="shared" si="1404"/>
        <v>0</v>
      </c>
      <c r="AAB62" s="27">
        <f t="shared" si="1405"/>
        <v>0</v>
      </c>
      <c r="AAC62" s="27" t="str">
        <f t="shared" si="1406"/>
        <v>81</v>
      </c>
      <c r="AAD62" s="27">
        <f t="shared" si="1407"/>
        <v>0</v>
      </c>
      <c r="AAE62" s="27">
        <f t="shared" si="1408"/>
        <v>0</v>
      </c>
      <c r="AAF62" s="27">
        <f t="shared" si="1409"/>
        <v>0</v>
      </c>
      <c r="AAG62" s="27">
        <f t="shared" si="1410"/>
        <v>0</v>
      </c>
      <c r="AAH62" s="27">
        <f t="shared" si="1411"/>
        <v>0</v>
      </c>
      <c r="AAI62" s="27">
        <f t="shared" si="1412"/>
        <v>0</v>
      </c>
      <c r="AAJ62" s="27">
        <f t="shared" si="1413"/>
        <v>0</v>
      </c>
      <c r="AAK62" s="27">
        <f t="shared" si="1414"/>
        <v>0</v>
      </c>
      <c r="AAL62" s="27">
        <f t="shared" si="1415"/>
        <v>0</v>
      </c>
      <c r="AAM62" s="27">
        <f t="shared" si="1416"/>
        <v>0</v>
      </c>
      <c r="AAN62" s="27">
        <f t="shared" si="1417"/>
        <v>0</v>
      </c>
      <c r="AAO62" s="27">
        <f t="shared" si="1418"/>
        <v>0</v>
      </c>
      <c r="AAP62" s="27">
        <f t="shared" si="1419"/>
        <v>0</v>
      </c>
      <c r="AAQ62" s="27">
        <f t="shared" si="1420"/>
        <v>0</v>
      </c>
      <c r="AAR62" s="27">
        <f t="shared" si="1421"/>
        <v>0</v>
      </c>
      <c r="AAS62" s="27">
        <f t="shared" si="1422"/>
        <v>0</v>
      </c>
      <c r="AAT62" s="27">
        <f t="shared" si="1423"/>
        <v>0</v>
      </c>
      <c r="AAU62" s="27">
        <f t="shared" si="1424"/>
        <v>0</v>
      </c>
      <c r="AAV62" s="27">
        <f t="shared" si="1425"/>
        <v>0</v>
      </c>
      <c r="AAW62" s="27">
        <f t="shared" si="1426"/>
        <v>0</v>
      </c>
      <c r="AAX62" s="27">
        <f t="shared" si="1427"/>
        <v>0</v>
      </c>
      <c r="AAY62" s="27">
        <f t="shared" si="1428"/>
        <v>0</v>
      </c>
      <c r="AAZ62" s="27">
        <f t="shared" si="1429"/>
        <v>0</v>
      </c>
      <c r="ABA62" s="27">
        <f t="shared" si="1430"/>
        <v>0</v>
      </c>
      <c r="ABB62" s="27">
        <f t="shared" si="1431"/>
        <v>0</v>
      </c>
      <c r="ABC62" s="27">
        <f t="shared" si="1432"/>
        <v>0</v>
      </c>
      <c r="ABD62" s="27">
        <f t="shared" si="1433"/>
        <v>0</v>
      </c>
      <c r="ABE62" s="27">
        <f t="shared" si="1434"/>
        <v>0</v>
      </c>
      <c r="ABF62" s="27">
        <f t="shared" si="1435"/>
        <v>0</v>
      </c>
      <c r="ABG62" s="27">
        <f t="shared" si="1436"/>
        <v>0</v>
      </c>
      <c r="ABH62" s="27">
        <f t="shared" si="1437"/>
        <v>0</v>
      </c>
      <c r="ABI62" s="27">
        <f t="shared" si="1438"/>
        <v>0</v>
      </c>
      <c r="ABJ62" s="27">
        <f t="shared" si="1439"/>
        <v>0</v>
      </c>
      <c r="ABK62" s="27">
        <f t="shared" si="1440"/>
        <v>0</v>
      </c>
      <c r="ABL62" s="27">
        <f t="shared" si="1441"/>
        <v>0</v>
      </c>
      <c r="ABM62" s="27">
        <f t="shared" si="1442"/>
        <v>0</v>
      </c>
      <c r="ABN62" s="27">
        <f t="shared" si="1443"/>
        <v>0</v>
      </c>
      <c r="ABO62" s="27">
        <f t="shared" si="1444"/>
        <v>0</v>
      </c>
      <c r="ABP62" s="27">
        <f t="shared" si="1445"/>
        <v>0</v>
      </c>
      <c r="ABQ62" s="27">
        <f t="shared" si="1446"/>
        <v>0</v>
      </c>
      <c r="ABR62" s="27">
        <f t="shared" si="1447"/>
        <v>0</v>
      </c>
      <c r="ABS62" s="27">
        <f t="shared" si="1448"/>
        <v>0</v>
      </c>
      <c r="ABT62" s="27">
        <f t="shared" si="1449"/>
        <v>0</v>
      </c>
      <c r="ABU62" s="27">
        <f t="shared" si="1450"/>
        <v>0</v>
      </c>
      <c r="ABV62" s="27">
        <f t="shared" si="1451"/>
        <v>0</v>
      </c>
      <c r="ABW62" s="27">
        <f t="shared" si="1452"/>
        <v>0</v>
      </c>
      <c r="ABY62" s="28">
        <f t="shared" si="1453"/>
        <v>602.59999999999991</v>
      </c>
      <c r="ABZ62" s="28">
        <f t="shared" si="1454"/>
        <v>0</v>
      </c>
      <c r="ACA62" s="28">
        <f t="shared" si="1455"/>
        <v>18.2</v>
      </c>
      <c r="ACB62" s="28">
        <f t="shared" si="1456"/>
        <v>0</v>
      </c>
      <c r="ACC62" s="28">
        <f t="shared" si="1457"/>
        <v>0</v>
      </c>
      <c r="ACD62" s="28">
        <f t="shared" si="1458"/>
        <v>611.69999999999993</v>
      </c>
      <c r="ACG62" s="27" t="str">
        <f t="shared" si="1459"/>
        <v>21.9</v>
      </c>
      <c r="ACH62" s="27" t="str">
        <f t="shared" si="1460"/>
        <v>44.7</v>
      </c>
      <c r="ACI62" s="27" t="str">
        <f t="shared" si="1461"/>
        <v>88.7</v>
      </c>
      <c r="ACJ62" s="27">
        <f t="shared" si="1462"/>
        <v>0</v>
      </c>
      <c r="ACK62" s="27">
        <f t="shared" si="1463"/>
        <v>0</v>
      </c>
      <c r="ACL62" s="27" t="str">
        <f t="shared" si="1464"/>
        <v>10.1</v>
      </c>
      <c r="ACM62" s="27">
        <f t="shared" si="1465"/>
        <v>0</v>
      </c>
      <c r="ACN62" s="27">
        <f t="shared" si="1466"/>
        <v>0</v>
      </c>
      <c r="ACO62" s="27">
        <f t="shared" si="1467"/>
        <v>0</v>
      </c>
      <c r="ACP62" s="27">
        <f t="shared" si="1468"/>
        <v>0</v>
      </c>
      <c r="ACQ62" s="27" t="str">
        <f t="shared" si="1469"/>
        <v>18.2</v>
      </c>
      <c r="ACR62" s="27" t="str">
        <f t="shared" si="1470"/>
        <v>80</v>
      </c>
      <c r="ACS62" s="27">
        <f t="shared" si="1471"/>
        <v>0</v>
      </c>
      <c r="ACT62" s="27">
        <f t="shared" si="1472"/>
        <v>0</v>
      </c>
      <c r="ACU62" s="27" t="str">
        <f t="shared" si="1473"/>
        <v>19.5</v>
      </c>
      <c r="ACV62" s="27">
        <f t="shared" si="1474"/>
        <v>0</v>
      </c>
      <c r="ACW62" s="27">
        <f t="shared" si="1475"/>
        <v>0</v>
      </c>
      <c r="ACX62" s="27">
        <f t="shared" si="1476"/>
        <v>0</v>
      </c>
      <c r="ACY62" s="27">
        <f t="shared" si="1477"/>
        <v>0</v>
      </c>
      <c r="ACZ62" s="27">
        <f t="shared" si="1478"/>
        <v>0</v>
      </c>
      <c r="ADA62" s="27" t="str">
        <f t="shared" si="1479"/>
        <v>56.6</v>
      </c>
      <c r="ADB62" s="27">
        <f t="shared" si="1480"/>
        <v>0</v>
      </c>
      <c r="ADC62" s="27">
        <f t="shared" si="1481"/>
        <v>0</v>
      </c>
      <c r="ADD62" s="27" t="str">
        <f t="shared" si="1482"/>
        <v>51.2</v>
      </c>
      <c r="ADE62" s="27">
        <f t="shared" si="1483"/>
        <v>0</v>
      </c>
      <c r="ADF62" s="27">
        <f t="shared" si="1484"/>
        <v>0</v>
      </c>
      <c r="ADG62" s="27" t="str">
        <f t="shared" si="1485"/>
        <v>98.7</v>
      </c>
      <c r="ADH62" s="27">
        <f t="shared" si="1486"/>
        <v>0</v>
      </c>
      <c r="ADI62" s="27">
        <f t="shared" si="1487"/>
        <v>0</v>
      </c>
      <c r="ADJ62" s="27" t="str">
        <f t="shared" si="1488"/>
        <v>104.5</v>
      </c>
      <c r="ADK62" s="27">
        <f t="shared" si="1489"/>
        <v>0</v>
      </c>
      <c r="ADL62" s="27">
        <f t="shared" si="1490"/>
        <v>0</v>
      </c>
      <c r="ADM62" s="27" t="str">
        <f t="shared" si="1491"/>
        <v>11.3</v>
      </c>
      <c r="ADN62" s="27">
        <f t="shared" si="1492"/>
        <v>0</v>
      </c>
      <c r="ADO62" s="27">
        <f t="shared" si="1493"/>
        <v>0</v>
      </c>
      <c r="ADP62" s="27" t="str">
        <f t="shared" si="1494"/>
        <v>15.4</v>
      </c>
      <c r="ADQ62" s="27">
        <f t="shared" si="1495"/>
        <v>0</v>
      </c>
      <c r="ADR62" s="27">
        <f t="shared" si="1496"/>
        <v>0</v>
      </c>
      <c r="ADS62" s="27">
        <f t="shared" si="1497"/>
        <v>0</v>
      </c>
      <c r="ADT62" s="27">
        <f t="shared" si="1498"/>
        <v>0</v>
      </c>
      <c r="ADU62" s="27">
        <f t="shared" si="1499"/>
        <v>0</v>
      </c>
      <c r="ADV62" s="27">
        <f t="shared" si="1500"/>
        <v>0</v>
      </c>
      <c r="ADW62" s="27">
        <f t="shared" si="1501"/>
        <v>0</v>
      </c>
      <c r="ADX62" s="27">
        <f t="shared" si="1502"/>
        <v>0</v>
      </c>
      <c r="ADY62" s="27">
        <f t="shared" si="1503"/>
        <v>0</v>
      </c>
      <c r="ADZ62" s="27">
        <f t="shared" si="1504"/>
        <v>0</v>
      </c>
      <c r="AEA62" s="27">
        <f t="shared" si="1505"/>
        <v>0</v>
      </c>
      <c r="AEB62" s="27">
        <f t="shared" si="1506"/>
        <v>0</v>
      </c>
      <c r="AEC62" s="27">
        <f t="shared" si="1507"/>
        <v>0</v>
      </c>
      <c r="AED62" s="27">
        <f t="shared" si="1508"/>
        <v>0</v>
      </c>
      <c r="AEE62" s="27">
        <f t="shared" si="1509"/>
        <v>0</v>
      </c>
      <c r="AEF62" s="27">
        <f t="shared" si="1510"/>
        <v>0</v>
      </c>
      <c r="AEG62" s="27">
        <f t="shared" si="1511"/>
        <v>0</v>
      </c>
      <c r="AEH62" s="27">
        <f t="shared" si="1512"/>
        <v>0</v>
      </c>
      <c r="AEI62" s="27">
        <f t="shared" si="1513"/>
        <v>0</v>
      </c>
      <c r="AEJ62" s="27">
        <f t="shared" si="1514"/>
        <v>0</v>
      </c>
      <c r="AEK62" s="27">
        <f t="shared" si="1515"/>
        <v>0</v>
      </c>
      <c r="AEL62" s="27">
        <f t="shared" si="1516"/>
        <v>0</v>
      </c>
      <c r="AEM62" s="27">
        <f t="shared" si="1517"/>
        <v>0</v>
      </c>
      <c r="AEN62" s="27">
        <f t="shared" si="1518"/>
        <v>0</v>
      </c>
      <c r="AEO62" s="27">
        <f t="shared" si="1519"/>
        <v>0</v>
      </c>
      <c r="AEP62" s="27">
        <f t="shared" si="1520"/>
        <v>0</v>
      </c>
      <c r="AEQ62" s="27">
        <f t="shared" si="1521"/>
        <v>0</v>
      </c>
      <c r="AER62" s="27">
        <f t="shared" si="1522"/>
        <v>0</v>
      </c>
      <c r="AES62" s="27">
        <f t="shared" si="1523"/>
        <v>0</v>
      </c>
      <c r="AET62" s="27">
        <f t="shared" si="1524"/>
        <v>0</v>
      </c>
      <c r="AEU62" s="27">
        <f t="shared" si="1525"/>
        <v>0</v>
      </c>
      <c r="AEV62" s="27">
        <f t="shared" si="1526"/>
        <v>0</v>
      </c>
      <c r="AEW62" s="27">
        <f t="shared" si="1527"/>
        <v>0</v>
      </c>
      <c r="AEX62" s="27">
        <f t="shared" si="1528"/>
        <v>0</v>
      </c>
      <c r="AEY62" s="27">
        <f t="shared" si="1529"/>
        <v>0</v>
      </c>
      <c r="AEZ62" s="27">
        <f t="shared" si="1530"/>
        <v>0</v>
      </c>
      <c r="AFA62" s="27">
        <f t="shared" si="1531"/>
        <v>0</v>
      </c>
      <c r="AFB62" s="27">
        <f t="shared" si="1532"/>
        <v>0</v>
      </c>
      <c r="AFC62" s="27">
        <f t="shared" si="1533"/>
        <v>0</v>
      </c>
      <c r="AFD62" s="27">
        <f t="shared" si="1534"/>
        <v>0</v>
      </c>
      <c r="AFE62" s="27">
        <f t="shared" si="1535"/>
        <v>0</v>
      </c>
      <c r="AFF62" s="27">
        <f t="shared" si="1536"/>
        <v>0</v>
      </c>
      <c r="AFG62" s="27">
        <f t="shared" si="1537"/>
        <v>0</v>
      </c>
      <c r="AFH62" s="27">
        <f t="shared" si="1538"/>
        <v>0</v>
      </c>
      <c r="AFI62" s="27">
        <f t="shared" si="1539"/>
        <v>0</v>
      </c>
      <c r="AFJ62" s="27">
        <f t="shared" si="1540"/>
        <v>0</v>
      </c>
      <c r="AFL62" s="28">
        <f t="shared" si="892"/>
        <v>9.125</v>
      </c>
      <c r="AFM62" s="28">
        <v>9.125</v>
      </c>
      <c r="AFN62" s="27">
        <v>8</v>
      </c>
      <c r="AFO62" s="27">
        <f t="shared" si="1541"/>
        <v>8</v>
      </c>
      <c r="AFP62" s="27">
        <f t="shared" si="1542"/>
        <v>8</v>
      </c>
      <c r="AFQ62" s="27">
        <f t="shared" si="1543"/>
        <v>8</v>
      </c>
      <c r="AFR62" s="27">
        <f t="shared" si="1544"/>
        <v>0</v>
      </c>
      <c r="AFS62" s="27">
        <f t="shared" si="1545"/>
        <v>0</v>
      </c>
      <c r="AFT62" s="27">
        <f t="shared" si="1546"/>
        <v>1</v>
      </c>
      <c r="AFU62" s="27">
        <f t="shared" si="1547"/>
        <v>0</v>
      </c>
      <c r="AFV62" s="27">
        <f t="shared" si="1548"/>
        <v>0</v>
      </c>
      <c r="AFW62" s="27">
        <f t="shared" si="1549"/>
        <v>0</v>
      </c>
      <c r="AFX62" s="27">
        <f t="shared" si="1550"/>
        <v>0</v>
      </c>
      <c r="AFY62" s="27">
        <f t="shared" si="1551"/>
        <v>8</v>
      </c>
      <c r="AFZ62" s="27">
        <f t="shared" si="1552"/>
        <v>8</v>
      </c>
      <c r="AGA62" s="27">
        <f t="shared" si="1553"/>
        <v>0</v>
      </c>
      <c r="AGB62" s="27">
        <f t="shared" si="1554"/>
        <v>0</v>
      </c>
      <c r="AGC62" s="27">
        <f t="shared" si="1555"/>
        <v>8</v>
      </c>
      <c r="AGD62" s="27">
        <f t="shared" si="1556"/>
        <v>0</v>
      </c>
      <c r="AGE62" s="27">
        <f t="shared" si="1557"/>
        <v>0</v>
      </c>
      <c r="AGF62" s="27">
        <f t="shared" si="1558"/>
        <v>0</v>
      </c>
      <c r="AGG62" s="27">
        <f t="shared" si="1559"/>
        <v>0</v>
      </c>
      <c r="AGH62" s="27">
        <f t="shared" si="1560"/>
        <v>0</v>
      </c>
      <c r="AGI62" s="27">
        <f t="shared" si="1561"/>
        <v>7</v>
      </c>
      <c r="AGJ62" s="27">
        <f t="shared" si="1562"/>
        <v>0</v>
      </c>
      <c r="AGK62" s="27">
        <f t="shared" si="1563"/>
        <v>0</v>
      </c>
      <c r="AGL62" s="27">
        <f t="shared" si="1564"/>
        <v>5</v>
      </c>
      <c r="AGM62" s="27">
        <f t="shared" si="1565"/>
        <v>0</v>
      </c>
      <c r="AGN62" s="27">
        <f t="shared" si="1566"/>
        <v>0</v>
      </c>
      <c r="AGO62" s="27">
        <f t="shared" si="1567"/>
        <v>8</v>
      </c>
      <c r="AGP62" s="27">
        <f t="shared" si="1568"/>
        <v>0</v>
      </c>
      <c r="AGQ62" s="27">
        <f t="shared" si="1569"/>
        <v>0</v>
      </c>
      <c r="AGR62" s="27">
        <f t="shared" si="1570"/>
        <v>8</v>
      </c>
      <c r="AGS62" s="27">
        <f t="shared" si="1571"/>
        <v>0</v>
      </c>
      <c r="AGT62" s="27">
        <f t="shared" si="1572"/>
        <v>0</v>
      </c>
      <c r="AGU62" s="27">
        <f t="shared" si="1573"/>
        <v>8</v>
      </c>
      <c r="AGV62" s="27">
        <f t="shared" si="1574"/>
        <v>0</v>
      </c>
      <c r="AGW62" s="27">
        <f t="shared" si="1575"/>
        <v>0</v>
      </c>
      <c r="AGX62" s="27">
        <f t="shared" si="1576"/>
        <v>8</v>
      </c>
      <c r="AGY62" s="27">
        <f t="shared" si="1577"/>
        <v>0</v>
      </c>
      <c r="AGZ62" s="27">
        <f t="shared" si="1578"/>
        <v>0</v>
      </c>
      <c r="AHA62" s="27">
        <f t="shared" si="1579"/>
        <v>0</v>
      </c>
      <c r="AHB62" s="27">
        <f t="shared" si="1580"/>
        <v>0</v>
      </c>
      <c r="AHC62" s="27">
        <f t="shared" si="1581"/>
        <v>0</v>
      </c>
      <c r="AHD62" s="27">
        <f t="shared" si="1582"/>
        <v>0</v>
      </c>
      <c r="AHE62" s="27">
        <f t="shared" si="1583"/>
        <v>0</v>
      </c>
      <c r="AHF62" s="27">
        <f t="shared" si="1584"/>
        <v>0</v>
      </c>
      <c r="AHG62" s="27">
        <f t="shared" si="1585"/>
        <v>0</v>
      </c>
      <c r="AHH62" s="27">
        <f t="shared" si="1586"/>
        <v>0</v>
      </c>
      <c r="AHI62" s="27">
        <f t="shared" si="1587"/>
        <v>0</v>
      </c>
      <c r="AHJ62" s="27">
        <f t="shared" si="1588"/>
        <v>0</v>
      </c>
      <c r="AHK62" s="27">
        <f t="shared" si="1589"/>
        <v>0</v>
      </c>
      <c r="AHL62" s="27">
        <f t="shared" si="1590"/>
        <v>0</v>
      </c>
      <c r="AHM62" s="27">
        <f t="shared" si="1591"/>
        <v>0</v>
      </c>
      <c r="AHN62" s="27">
        <f t="shared" si="1592"/>
        <v>0</v>
      </c>
      <c r="AHO62" s="27">
        <f t="shared" si="1593"/>
        <v>0</v>
      </c>
      <c r="AHP62" s="27">
        <f t="shared" si="1594"/>
        <v>0</v>
      </c>
      <c r="AHQ62" s="27">
        <f t="shared" si="1595"/>
        <v>0</v>
      </c>
      <c r="AHR62" s="27">
        <f t="shared" si="1596"/>
        <v>0</v>
      </c>
      <c r="AHS62" s="27">
        <f t="shared" si="1597"/>
        <v>0</v>
      </c>
      <c r="AHT62" s="27">
        <f t="shared" si="1598"/>
        <v>0</v>
      </c>
      <c r="AHU62" s="27">
        <f t="shared" si="1599"/>
        <v>0</v>
      </c>
      <c r="AHV62" s="27">
        <f t="shared" si="1600"/>
        <v>0</v>
      </c>
      <c r="AHW62" s="27">
        <f t="shared" si="1601"/>
        <v>0</v>
      </c>
      <c r="AHX62" s="27">
        <f t="shared" si="1602"/>
        <v>0</v>
      </c>
      <c r="AHY62" s="27">
        <f t="shared" si="1603"/>
        <v>0</v>
      </c>
      <c r="AHZ62" s="27">
        <f t="shared" si="1604"/>
        <v>0</v>
      </c>
      <c r="AIA62" s="27">
        <f t="shared" si="1605"/>
        <v>0</v>
      </c>
      <c r="AIB62" s="27">
        <f t="shared" si="1606"/>
        <v>0</v>
      </c>
      <c r="AIC62" s="27">
        <f t="shared" si="1607"/>
        <v>0</v>
      </c>
      <c r="AID62" s="27">
        <f t="shared" si="1608"/>
        <v>0</v>
      </c>
      <c r="AIE62" s="27">
        <f t="shared" si="1609"/>
        <v>0</v>
      </c>
      <c r="AIF62" s="27">
        <f t="shared" si="1610"/>
        <v>0</v>
      </c>
      <c r="AIG62" s="27">
        <f t="shared" si="1611"/>
        <v>0</v>
      </c>
      <c r="AIH62" s="27">
        <f t="shared" si="1612"/>
        <v>0</v>
      </c>
      <c r="AII62" s="27">
        <f t="shared" si="1613"/>
        <v>0</v>
      </c>
      <c r="AIJ62" s="27">
        <f t="shared" si="1614"/>
        <v>0</v>
      </c>
      <c r="AIK62" s="27">
        <f t="shared" si="1615"/>
        <v>0</v>
      </c>
      <c r="AIL62" s="27">
        <f t="shared" si="1616"/>
        <v>0</v>
      </c>
      <c r="AIM62" s="27">
        <f t="shared" si="1617"/>
        <v>0</v>
      </c>
      <c r="AIN62" s="27">
        <f t="shared" si="1618"/>
        <v>0</v>
      </c>
      <c r="AIO62" s="27">
        <f t="shared" si="1619"/>
        <v>0</v>
      </c>
      <c r="AIP62" s="27">
        <f t="shared" si="1620"/>
        <v>0</v>
      </c>
      <c r="AIQ62" s="27">
        <f t="shared" si="1621"/>
        <v>0</v>
      </c>
      <c r="AIR62" s="27">
        <f t="shared" si="1622"/>
        <v>0</v>
      </c>
      <c r="AIT62" s="27">
        <v>1</v>
      </c>
      <c r="AIU62" s="27">
        <v>1</v>
      </c>
      <c r="AIV62" s="27">
        <v>1</v>
      </c>
      <c r="AIW62" s="27">
        <f t="shared" si="1623"/>
        <v>0</v>
      </c>
      <c r="AIX62" s="27">
        <f t="shared" si="1624"/>
        <v>0</v>
      </c>
      <c r="AIY62" s="27">
        <f t="shared" si="1625"/>
        <v>2</v>
      </c>
      <c r="AIZ62" s="27">
        <f t="shared" si="1626"/>
        <v>0</v>
      </c>
      <c r="AJA62" s="27">
        <f t="shared" si="1627"/>
        <v>0</v>
      </c>
      <c r="AJB62" s="27">
        <f t="shared" si="1628"/>
        <v>0</v>
      </c>
      <c r="AJC62" s="27">
        <f t="shared" si="1629"/>
        <v>0</v>
      </c>
      <c r="AJD62" s="27">
        <f t="shared" si="1630"/>
        <v>0.5</v>
      </c>
      <c r="AJE62" s="27">
        <f t="shared" si="1631"/>
        <v>1</v>
      </c>
      <c r="AJF62" s="27">
        <f t="shared" si="1632"/>
        <v>0</v>
      </c>
      <c r="AJG62" s="27">
        <f t="shared" si="1633"/>
        <v>0</v>
      </c>
      <c r="AJH62" s="27">
        <f t="shared" si="1634"/>
        <v>0.25</v>
      </c>
      <c r="AJI62" s="27">
        <f t="shared" si="1635"/>
        <v>0</v>
      </c>
      <c r="AJJ62" s="27">
        <f t="shared" si="1636"/>
        <v>0</v>
      </c>
      <c r="AJK62" s="27">
        <f t="shared" si="1637"/>
        <v>0</v>
      </c>
      <c r="AJL62" s="27">
        <f t="shared" si="1638"/>
        <v>0</v>
      </c>
      <c r="AJM62" s="27">
        <f t="shared" si="1639"/>
        <v>0</v>
      </c>
      <c r="AJN62" s="27">
        <f t="shared" si="1640"/>
        <v>0.125</v>
      </c>
      <c r="AJO62" s="27">
        <f t="shared" si="1641"/>
        <v>0</v>
      </c>
      <c r="AJP62" s="27">
        <f t="shared" si="1642"/>
        <v>0</v>
      </c>
      <c r="AJQ62" s="27">
        <f t="shared" si="1643"/>
        <v>0.5</v>
      </c>
      <c r="AJR62" s="27">
        <f t="shared" si="1644"/>
        <v>0</v>
      </c>
      <c r="AJS62" s="27">
        <f t="shared" si="1645"/>
        <v>0</v>
      </c>
      <c r="AJT62" s="27">
        <f t="shared" si="1646"/>
        <v>1</v>
      </c>
      <c r="AJU62" s="27">
        <f t="shared" si="1647"/>
        <v>0</v>
      </c>
      <c r="AJV62" s="27">
        <f t="shared" si="1648"/>
        <v>0</v>
      </c>
      <c r="AJW62" s="27">
        <f t="shared" si="1649"/>
        <v>0.25</v>
      </c>
      <c r="AJX62" s="27">
        <f t="shared" si="1650"/>
        <v>0</v>
      </c>
      <c r="AJY62" s="27">
        <f t="shared" si="1651"/>
        <v>0</v>
      </c>
      <c r="AJZ62" s="27">
        <f t="shared" si="1652"/>
        <v>0.25</v>
      </c>
      <c r="AKA62" s="27">
        <f t="shared" si="1653"/>
        <v>0</v>
      </c>
      <c r="AKB62" s="27">
        <f t="shared" si="1654"/>
        <v>0</v>
      </c>
      <c r="AKC62" s="27">
        <f t="shared" si="1655"/>
        <v>0.25</v>
      </c>
      <c r="AKD62" s="27">
        <f t="shared" si="1656"/>
        <v>0</v>
      </c>
      <c r="AKE62" s="27">
        <f t="shared" si="1657"/>
        <v>0</v>
      </c>
      <c r="AKF62" s="27">
        <f t="shared" si="1658"/>
        <v>0</v>
      </c>
      <c r="AKG62" s="27">
        <f t="shared" si="1659"/>
        <v>0</v>
      </c>
      <c r="AKH62" s="27">
        <f t="shared" si="1660"/>
        <v>0</v>
      </c>
      <c r="AKI62" s="27">
        <f t="shared" si="1661"/>
        <v>0</v>
      </c>
      <c r="AKJ62" s="27">
        <f t="shared" si="1662"/>
        <v>0</v>
      </c>
      <c r="AKK62" s="27">
        <f t="shared" si="1663"/>
        <v>0</v>
      </c>
      <c r="AKL62" s="27">
        <f t="shared" si="1664"/>
        <v>0</v>
      </c>
      <c r="AKM62" s="27">
        <f t="shared" si="1665"/>
        <v>0</v>
      </c>
      <c r="AKN62" s="27">
        <f t="shared" si="1666"/>
        <v>0</v>
      </c>
      <c r="AKO62" s="27">
        <f t="shared" si="1667"/>
        <v>0</v>
      </c>
      <c r="AKP62" s="27">
        <f t="shared" si="1668"/>
        <v>0</v>
      </c>
      <c r="AKQ62" s="27">
        <f t="shared" si="1669"/>
        <v>0</v>
      </c>
      <c r="AKR62" s="27">
        <f t="shared" si="1670"/>
        <v>0</v>
      </c>
      <c r="AKS62" s="27">
        <f t="shared" si="1671"/>
        <v>0</v>
      </c>
      <c r="AKT62" s="27">
        <f t="shared" si="1672"/>
        <v>0</v>
      </c>
      <c r="AKU62" s="27">
        <f t="shared" si="1673"/>
        <v>0</v>
      </c>
      <c r="AKV62" s="27">
        <f t="shared" si="1674"/>
        <v>0</v>
      </c>
      <c r="AKW62" s="27">
        <f t="shared" si="1675"/>
        <v>0</v>
      </c>
      <c r="AKX62" s="27">
        <f t="shared" si="1676"/>
        <v>0</v>
      </c>
      <c r="AKY62" s="27">
        <f t="shared" si="1677"/>
        <v>0</v>
      </c>
      <c r="AKZ62" s="27">
        <f t="shared" si="1678"/>
        <v>0</v>
      </c>
      <c r="ALA62" s="27">
        <f t="shared" si="1679"/>
        <v>0</v>
      </c>
      <c r="ALB62" s="27">
        <f t="shared" si="1680"/>
        <v>0</v>
      </c>
      <c r="ALC62" s="27">
        <f t="shared" si="1681"/>
        <v>0</v>
      </c>
      <c r="ALD62" s="27">
        <f t="shared" si="1682"/>
        <v>0</v>
      </c>
      <c r="ALE62" s="27">
        <f t="shared" si="1683"/>
        <v>0</v>
      </c>
      <c r="ALF62" s="27">
        <f t="shared" si="1684"/>
        <v>0</v>
      </c>
      <c r="ALG62" s="27">
        <f t="shared" si="1685"/>
        <v>0</v>
      </c>
      <c r="ALH62" s="27">
        <f t="shared" si="1686"/>
        <v>0</v>
      </c>
      <c r="ALI62" s="27">
        <f t="shared" si="1687"/>
        <v>0</v>
      </c>
      <c r="ALJ62" s="27">
        <f t="shared" si="1688"/>
        <v>0</v>
      </c>
      <c r="ALK62" s="27">
        <f t="shared" si="1689"/>
        <v>0</v>
      </c>
      <c r="ALL62" s="27">
        <f t="shared" si="1690"/>
        <v>0</v>
      </c>
      <c r="ALM62" s="27">
        <f t="shared" si="1691"/>
        <v>0</v>
      </c>
      <c r="ALN62" s="27">
        <f t="shared" si="1692"/>
        <v>0</v>
      </c>
      <c r="ALO62" s="27">
        <f t="shared" si="1693"/>
        <v>0</v>
      </c>
      <c r="ALP62" s="27">
        <f t="shared" si="1694"/>
        <v>0</v>
      </c>
      <c r="ALQ62" s="27">
        <f t="shared" si="1695"/>
        <v>0</v>
      </c>
      <c r="ALR62" s="27">
        <f t="shared" si="1696"/>
        <v>0</v>
      </c>
      <c r="ALS62" s="27">
        <f t="shared" si="1697"/>
        <v>0</v>
      </c>
      <c r="ALT62" s="27">
        <f t="shared" si="1698"/>
        <v>0</v>
      </c>
      <c r="ALU62" s="27">
        <f t="shared" si="1699"/>
        <v>0</v>
      </c>
      <c r="ALV62" s="27">
        <f t="shared" si="1700"/>
        <v>0</v>
      </c>
      <c r="ALW62" s="27">
        <f t="shared" si="1701"/>
        <v>0</v>
      </c>
      <c r="AMK62" s="28">
        <v>1813</v>
      </c>
      <c r="AML62" s="28">
        <f t="shared" si="1702"/>
        <v>1813</v>
      </c>
      <c r="AMN62" s="28">
        <v>1797</v>
      </c>
      <c r="AMO62" s="27" t="str">
        <f t="shared" si="1703"/>
        <v>1787</v>
      </c>
      <c r="AMP62" s="27" t="str">
        <f t="shared" si="1704"/>
        <v>1802</v>
      </c>
      <c r="AMQ62" s="27" t="str">
        <f t="shared" si="1705"/>
        <v>1815</v>
      </c>
      <c r="AMR62" s="27" t="str">
        <f t="shared" si="1706"/>
        <v>1815</v>
      </c>
      <c r="AMS62" s="27" t="str">
        <f t="shared" si="1707"/>
        <v>1815</v>
      </c>
      <c r="AMT62" s="27" t="str">
        <f t="shared" si="1708"/>
        <v>1806</v>
      </c>
      <c r="AMU62" s="27" t="str">
        <f t="shared" si="1709"/>
        <v>1806</v>
      </c>
      <c r="AMV62" s="27" t="str">
        <f t="shared" si="1710"/>
        <v>1806</v>
      </c>
      <c r="AMW62" s="27" t="str">
        <f t="shared" si="1711"/>
        <v>1806</v>
      </c>
      <c r="AMX62" s="27" t="str">
        <f t="shared" si="1712"/>
        <v>1806</v>
      </c>
      <c r="AMY62" s="27" t="str">
        <f t="shared" si="1713"/>
        <v>1786</v>
      </c>
      <c r="AMZ62" s="27" t="str">
        <f t="shared" si="1714"/>
        <v>1798</v>
      </c>
      <c r="ANA62" s="27" t="str">
        <f t="shared" si="1715"/>
        <v>1798</v>
      </c>
      <c r="ANB62" s="27" t="str">
        <f t="shared" si="1716"/>
        <v>1798</v>
      </c>
      <c r="ANC62" s="27" t="str">
        <f t="shared" si="1717"/>
        <v>1786</v>
      </c>
      <c r="AND62" s="27" t="str">
        <f t="shared" si="1718"/>
        <v>1786</v>
      </c>
      <c r="ANE62" s="27" t="str">
        <f t="shared" si="1719"/>
        <v>1786</v>
      </c>
      <c r="ANF62" s="27" t="str">
        <f t="shared" si="1720"/>
        <v>1786</v>
      </c>
      <c r="ANG62" s="27" t="str">
        <f t="shared" si="1721"/>
        <v>1786</v>
      </c>
      <c r="ANH62" s="27" t="str">
        <f t="shared" si="1722"/>
        <v>1786</v>
      </c>
      <c r="ANI62" s="27" t="str">
        <f t="shared" si="1723"/>
        <v>1796</v>
      </c>
      <c r="ANJ62" s="27" t="str">
        <f t="shared" si="1724"/>
        <v>1796</v>
      </c>
      <c r="ANK62" s="27" t="str">
        <f t="shared" si="1725"/>
        <v>1796</v>
      </c>
      <c r="ANL62" s="27" t="str">
        <f t="shared" si="1726"/>
        <v>1808</v>
      </c>
      <c r="ANM62" s="27" t="str">
        <f t="shared" si="1727"/>
        <v>1808</v>
      </c>
      <c r="ANN62" s="27" t="str">
        <f t="shared" si="1728"/>
        <v>1808</v>
      </c>
      <c r="ANO62" s="27" t="str">
        <f t="shared" si="1729"/>
        <v>1823</v>
      </c>
      <c r="ANP62" s="27" t="str">
        <f t="shared" si="1730"/>
        <v>1823</v>
      </c>
      <c r="ANQ62" s="27" t="str">
        <f t="shared" si="1731"/>
        <v>1823</v>
      </c>
      <c r="ANR62" s="27" t="str">
        <f t="shared" si="1732"/>
        <v>1834</v>
      </c>
      <c r="ANS62" s="27" t="str">
        <f t="shared" si="1733"/>
        <v>1834</v>
      </c>
      <c r="ANT62" s="27" t="str">
        <f t="shared" si="1734"/>
        <v>1834</v>
      </c>
      <c r="ANU62" s="27" t="str">
        <f t="shared" si="1735"/>
        <v>1824</v>
      </c>
      <c r="ANV62" s="27" t="str">
        <f t="shared" si="1736"/>
        <v>1824</v>
      </c>
      <c r="ANW62" s="27" t="str">
        <f t="shared" si="1737"/>
        <v>1824</v>
      </c>
      <c r="ANX62" s="27" t="str">
        <f t="shared" si="1738"/>
        <v>1813</v>
      </c>
      <c r="ANY62" s="27" t="str">
        <f t="shared" si="1739"/>
        <v>1813</v>
      </c>
      <c r="ANZ62" s="27" t="str">
        <f t="shared" si="1740"/>
        <v>1813</v>
      </c>
      <c r="AOA62" s="27" t="str">
        <f t="shared" si="1741"/>
        <v>1813</v>
      </c>
      <c r="AOB62" s="27" t="str">
        <f t="shared" si="1742"/>
        <v>1813</v>
      </c>
      <c r="AOC62" s="27" t="str">
        <f t="shared" si="1743"/>
        <v>1813</v>
      </c>
      <c r="AOD62" s="27" t="str">
        <f t="shared" si="1744"/>
        <v>1813</v>
      </c>
      <c r="AOE62" s="27" t="str">
        <f t="shared" si="1745"/>
        <v>1813</v>
      </c>
      <c r="AOF62" s="27" t="str">
        <f t="shared" si="1746"/>
        <v>1813</v>
      </c>
      <c r="AOG62" s="27" t="str">
        <f t="shared" si="1747"/>
        <v>1813</v>
      </c>
      <c r="AOH62" s="27" t="str">
        <f t="shared" si="1748"/>
        <v>1813</v>
      </c>
      <c r="AOI62" s="27" t="str">
        <f t="shared" si="1749"/>
        <v>1813</v>
      </c>
      <c r="AOJ62" s="27" t="str">
        <f t="shared" si="1750"/>
        <v>1813</v>
      </c>
      <c r="AOK62" s="27" t="str">
        <f t="shared" si="1751"/>
        <v>1813</v>
      </c>
      <c r="AOL62" s="27" t="str">
        <f t="shared" si="1752"/>
        <v>1813</v>
      </c>
      <c r="AOM62" s="27" t="str">
        <f t="shared" si="1753"/>
        <v>1813</v>
      </c>
      <c r="AON62" s="27" t="str">
        <f t="shared" si="1754"/>
        <v>1813</v>
      </c>
      <c r="AOO62" s="27" t="str">
        <f t="shared" si="1755"/>
        <v>1813</v>
      </c>
      <c r="AOP62" s="27" t="str">
        <f t="shared" si="1756"/>
        <v>1813</v>
      </c>
      <c r="AOQ62" s="27" t="str">
        <f t="shared" si="1757"/>
        <v>1813</v>
      </c>
      <c r="AOR62" s="27" t="str">
        <f t="shared" si="1758"/>
        <v>1813</v>
      </c>
      <c r="AOS62" s="27" t="str">
        <f t="shared" si="1759"/>
        <v>1813</v>
      </c>
      <c r="AOT62" s="27" t="str">
        <f t="shared" si="1760"/>
        <v>1813</v>
      </c>
      <c r="AOU62" s="27" t="str">
        <f t="shared" si="1761"/>
        <v>1813</v>
      </c>
      <c r="AOV62" s="27" t="str">
        <f t="shared" si="1762"/>
        <v>1813</v>
      </c>
      <c r="AOW62" s="27" t="str">
        <f t="shared" si="1763"/>
        <v>1813</v>
      </c>
      <c r="AOX62" s="27" t="str">
        <f t="shared" si="1764"/>
        <v>1813</v>
      </c>
      <c r="AOY62" s="27" t="str">
        <f t="shared" si="1765"/>
        <v>1813</v>
      </c>
      <c r="AOZ62" s="27" t="str">
        <f t="shared" si="1766"/>
        <v>1813</v>
      </c>
      <c r="APA62" s="27" t="str">
        <f t="shared" si="1767"/>
        <v>1813</v>
      </c>
      <c r="APB62" s="27" t="str">
        <f t="shared" si="1768"/>
        <v>1813</v>
      </c>
      <c r="APC62" s="27" t="str">
        <f t="shared" si="1769"/>
        <v>1813</v>
      </c>
      <c r="APD62" s="27" t="str">
        <f t="shared" si="1770"/>
        <v>1813</v>
      </c>
      <c r="APE62" s="27" t="str">
        <f t="shared" si="1771"/>
        <v>1813</v>
      </c>
      <c r="APF62" s="27" t="str">
        <f t="shared" si="1772"/>
        <v>1813</v>
      </c>
      <c r="APG62" s="27" t="str">
        <f t="shared" si="1773"/>
        <v>1813</v>
      </c>
      <c r="APH62" s="27" t="str">
        <f t="shared" si="1774"/>
        <v>1813</v>
      </c>
      <c r="API62" s="27" t="str">
        <f t="shared" si="1775"/>
        <v>1813</v>
      </c>
      <c r="APJ62" s="27" t="str">
        <f t="shared" si="1776"/>
        <v>1813</v>
      </c>
      <c r="APK62" s="27" t="str">
        <f t="shared" si="1777"/>
        <v>1813</v>
      </c>
      <c r="APL62" s="27" t="str">
        <f t="shared" si="1778"/>
        <v>1813</v>
      </c>
      <c r="APM62" s="27" t="str">
        <f t="shared" si="1779"/>
        <v>1813</v>
      </c>
      <c r="APN62" s="27" t="str">
        <f t="shared" si="1780"/>
        <v>1813</v>
      </c>
      <c r="APO62" s="27" t="str">
        <f t="shared" si="1781"/>
        <v>1813</v>
      </c>
      <c r="APP62" s="27" t="str">
        <f t="shared" si="1782"/>
        <v>1813</v>
      </c>
      <c r="APQ62" s="27" t="str">
        <f t="shared" si="1783"/>
        <v>1813</v>
      </c>
      <c r="APR62" s="27" t="str">
        <f t="shared" si="1784"/>
        <v>1813</v>
      </c>
    </row>
    <row r="63" spans="1:1011 1025:1110" x14ac:dyDescent="0.35">
      <c r="A63" s="27">
        <v>80</v>
      </c>
      <c r="B63" s="87" t="s">
        <v>73</v>
      </c>
      <c r="C63" s="91">
        <f>VLOOKUP(A63, Rankings!$A$2:$AN$129, 40, FALSE)</f>
        <v>61</v>
      </c>
      <c r="D63" s="21" t="s">
        <v>386</v>
      </c>
      <c r="I63" s="29">
        <f t="shared" si="893"/>
        <v>15.666666666666666</v>
      </c>
      <c r="L63" s="27" t="s">
        <v>2370</v>
      </c>
      <c r="M63" s="27" t="s">
        <v>2627</v>
      </c>
      <c r="N63" s="27" t="s">
        <v>2784</v>
      </c>
      <c r="O63" s="27" t="s">
        <v>3051</v>
      </c>
      <c r="P63" s="27" t="s">
        <v>24</v>
      </c>
      <c r="Q63" s="27" t="s">
        <v>3216</v>
      </c>
      <c r="R63" s="27" t="s">
        <v>3576</v>
      </c>
      <c r="S63" s="27" t="s">
        <v>24</v>
      </c>
      <c r="T63" s="27" t="s">
        <v>3792</v>
      </c>
      <c r="U63" s="27" t="s">
        <v>4010</v>
      </c>
      <c r="V63" s="27" t="s">
        <v>24</v>
      </c>
      <c r="W63" s="27" t="s">
        <v>4144</v>
      </c>
      <c r="X63" s="27" t="s">
        <v>24</v>
      </c>
      <c r="Y63" s="27" t="s">
        <v>24</v>
      </c>
      <c r="Z63" s="27" t="s">
        <v>4623</v>
      </c>
      <c r="AA63" s="27" t="s">
        <v>4705</v>
      </c>
      <c r="AB63" s="27" t="s">
        <v>4839</v>
      </c>
      <c r="AC63" s="27" t="s">
        <v>24</v>
      </c>
      <c r="AD63" s="27" t="s">
        <v>4926</v>
      </c>
      <c r="AE63" s="27" t="s">
        <v>24</v>
      </c>
      <c r="AF63" s="27" t="s">
        <v>24</v>
      </c>
      <c r="AG63" s="27" t="s">
        <v>5230</v>
      </c>
      <c r="AH63" s="27" t="s">
        <v>5269</v>
      </c>
      <c r="AI63" s="27" t="s">
        <v>5353</v>
      </c>
      <c r="AJ63" s="27" t="s">
        <v>24</v>
      </c>
      <c r="AK63" s="27" t="s">
        <v>24</v>
      </c>
      <c r="AL63" s="27" t="s">
        <v>5674</v>
      </c>
      <c r="AM63" s="27" t="s">
        <v>5902</v>
      </c>
      <c r="AN63" s="27" t="s">
        <v>5986</v>
      </c>
      <c r="AO63" s="27" t="s">
        <v>6165</v>
      </c>
      <c r="AP63" s="27" t="s">
        <v>24</v>
      </c>
      <c r="AQ63" s="27" t="s">
        <v>24</v>
      </c>
      <c r="AR63" s="27" t="s">
        <v>6451</v>
      </c>
      <c r="AS63" s="27" t="s">
        <v>24</v>
      </c>
      <c r="AT63" s="27" t="s">
        <v>24</v>
      </c>
      <c r="AU63" s="27" t="s">
        <v>6758</v>
      </c>
      <c r="AV63" s="27" t="s">
        <v>24</v>
      </c>
      <c r="AW63" s="27" t="s">
        <v>24</v>
      </c>
      <c r="AX63" s="27" t="s">
        <v>24</v>
      </c>
      <c r="AY63" s="27" t="s">
        <v>24</v>
      </c>
      <c r="AZ63" s="27" t="s">
        <v>24</v>
      </c>
      <c r="BA63" s="27" t="s">
        <v>24</v>
      </c>
      <c r="BB63" s="27" t="s">
        <v>24</v>
      </c>
      <c r="BC63" s="27" t="s">
        <v>24</v>
      </c>
      <c r="BD63" s="27" t="s">
        <v>24</v>
      </c>
      <c r="BE63" s="27" t="s">
        <v>24</v>
      </c>
      <c r="BF63" s="27" t="s">
        <v>24</v>
      </c>
      <c r="BG63" s="27" t="s">
        <v>24</v>
      </c>
      <c r="BH63" s="27" t="s">
        <v>24</v>
      </c>
      <c r="BI63" s="27" t="s">
        <v>24</v>
      </c>
      <c r="BJ63" s="27" t="s">
        <v>24</v>
      </c>
      <c r="BK63" s="27" t="s">
        <v>24</v>
      </c>
      <c r="BL63" s="27" t="s">
        <v>24</v>
      </c>
      <c r="BM63" s="27" t="s">
        <v>24</v>
      </c>
      <c r="BN63" s="27" t="s">
        <v>24</v>
      </c>
      <c r="BO63" s="27" t="s">
        <v>24</v>
      </c>
      <c r="BP63" s="27" t="s">
        <v>24</v>
      </c>
      <c r="BQ63" s="27" t="s">
        <v>24</v>
      </c>
      <c r="BR63" s="27" t="s">
        <v>24</v>
      </c>
      <c r="BS63" s="27" t="s">
        <v>24</v>
      </c>
      <c r="BT63" s="27" t="s">
        <v>24</v>
      </c>
      <c r="BU63" s="27" t="s">
        <v>24</v>
      </c>
      <c r="BV63" s="27" t="s">
        <v>24</v>
      </c>
      <c r="BW63" s="27" t="s">
        <v>24</v>
      </c>
      <c r="BX63" s="27" t="s">
        <v>24</v>
      </c>
      <c r="BY63" s="27" t="s">
        <v>24</v>
      </c>
      <c r="BZ63" s="27" t="s">
        <v>24</v>
      </c>
      <c r="CA63" s="27" t="s">
        <v>24</v>
      </c>
      <c r="CB63" s="27" t="s">
        <v>24</v>
      </c>
      <c r="CC63" s="27" t="s">
        <v>24</v>
      </c>
      <c r="CD63" s="27" t="s">
        <v>24</v>
      </c>
      <c r="CE63" s="27" t="s">
        <v>24</v>
      </c>
      <c r="CF63" s="27" t="s">
        <v>24</v>
      </c>
      <c r="CG63" s="27" t="s">
        <v>24</v>
      </c>
      <c r="CH63" s="27" t="s">
        <v>24</v>
      </c>
      <c r="CI63" s="27" t="s">
        <v>24</v>
      </c>
      <c r="CJ63" s="27" t="s">
        <v>24</v>
      </c>
      <c r="CK63" s="27" t="s">
        <v>24</v>
      </c>
      <c r="CL63" s="27" t="s">
        <v>24</v>
      </c>
      <c r="CM63" s="27" t="s">
        <v>24</v>
      </c>
      <c r="CN63" s="27" t="s">
        <v>24</v>
      </c>
      <c r="CO63" s="27" t="s">
        <v>24</v>
      </c>
      <c r="CQ63" s="28">
        <f t="shared" si="894"/>
        <v>2</v>
      </c>
      <c r="CR63" s="28">
        <f t="shared" si="895"/>
        <v>3</v>
      </c>
      <c r="CS63" s="28">
        <f t="shared" si="896"/>
        <v>4</v>
      </c>
      <c r="CT63" s="28">
        <f t="shared" si="897"/>
        <v>3</v>
      </c>
      <c r="CU63" s="28">
        <f t="shared" si="898"/>
        <v>1</v>
      </c>
      <c r="CV63" s="28">
        <f t="shared" si="899"/>
        <v>3</v>
      </c>
      <c r="CW63" s="28">
        <f t="shared" si="900"/>
        <v>3</v>
      </c>
      <c r="CX63" s="28">
        <f t="shared" si="901"/>
        <v>2</v>
      </c>
      <c r="CY63" s="28">
        <f t="shared" si="902"/>
        <v>3</v>
      </c>
      <c r="CZ63" s="28">
        <f t="shared" si="903"/>
        <v>1</v>
      </c>
      <c r="DA63" s="28">
        <f t="shared" si="904"/>
        <v>0</v>
      </c>
      <c r="DB63" s="28">
        <f t="shared" si="905"/>
        <v>4</v>
      </c>
      <c r="DC63" s="28">
        <f t="shared" si="906"/>
        <v>1</v>
      </c>
      <c r="DD63" s="28">
        <f t="shared" si="907"/>
        <v>1</v>
      </c>
      <c r="DE63" s="28">
        <f t="shared" si="908"/>
        <v>0</v>
      </c>
      <c r="DF63" s="28">
        <f t="shared" si="909"/>
        <v>0</v>
      </c>
      <c r="DG63" s="28">
        <f t="shared" si="910"/>
        <v>0</v>
      </c>
      <c r="DH63" s="28">
        <f t="shared" si="911"/>
        <v>0</v>
      </c>
      <c r="DI63" s="28">
        <f t="shared" si="912"/>
        <v>0</v>
      </c>
      <c r="DJ63" s="28">
        <f t="shared" si="913"/>
        <v>0</v>
      </c>
      <c r="DK63" s="28">
        <f t="shared" si="914"/>
        <v>0</v>
      </c>
      <c r="DL63" s="28">
        <f t="shared" si="915"/>
        <v>0</v>
      </c>
      <c r="DM63" s="28">
        <f t="shared" si="916"/>
        <v>0</v>
      </c>
      <c r="DN63" s="28">
        <f t="shared" si="917"/>
        <v>0</v>
      </c>
      <c r="DO63" s="28">
        <f t="shared" si="918"/>
        <v>4</v>
      </c>
      <c r="DP63" s="28">
        <f t="shared" si="919"/>
        <v>6</v>
      </c>
      <c r="DR63">
        <f t="shared" si="920"/>
        <v>3</v>
      </c>
      <c r="DS63">
        <f t="shared" si="921"/>
        <v>3</v>
      </c>
      <c r="DT63">
        <f t="shared" si="922"/>
        <v>1</v>
      </c>
      <c r="DU63">
        <f t="shared" si="923"/>
        <v>5</v>
      </c>
      <c r="DV63">
        <f t="shared" si="924"/>
        <v>0</v>
      </c>
      <c r="DW63">
        <f t="shared" si="925"/>
        <v>1</v>
      </c>
      <c r="DX63">
        <f t="shared" si="926"/>
        <v>5</v>
      </c>
      <c r="DY63">
        <f t="shared" si="927"/>
        <v>0</v>
      </c>
      <c r="DZ63">
        <f t="shared" si="928"/>
        <v>4</v>
      </c>
      <c r="EA63">
        <f t="shared" si="929"/>
        <v>8</v>
      </c>
      <c r="EB63">
        <f t="shared" si="930"/>
        <v>0</v>
      </c>
      <c r="EC63">
        <f t="shared" si="931"/>
        <v>2</v>
      </c>
      <c r="ED63">
        <f t="shared" si="932"/>
        <v>0</v>
      </c>
      <c r="EE63">
        <f t="shared" si="933"/>
        <v>0</v>
      </c>
      <c r="EF63">
        <f t="shared" si="934"/>
        <v>4</v>
      </c>
      <c r="EG63">
        <f t="shared" si="935"/>
        <v>8</v>
      </c>
      <c r="EH63">
        <f t="shared" si="936"/>
        <v>8</v>
      </c>
      <c r="EI63">
        <f t="shared" si="937"/>
        <v>0</v>
      </c>
      <c r="EJ63">
        <f t="shared" si="938"/>
        <v>8</v>
      </c>
      <c r="EK63">
        <f t="shared" si="939"/>
        <v>0</v>
      </c>
      <c r="EL63">
        <f t="shared" si="940"/>
        <v>0</v>
      </c>
      <c r="EM63">
        <f t="shared" si="941"/>
        <v>6</v>
      </c>
      <c r="EN63">
        <f t="shared" si="942"/>
        <v>9</v>
      </c>
      <c r="EO63">
        <f t="shared" si="943"/>
        <v>3</v>
      </c>
      <c r="EP63">
        <f t="shared" si="944"/>
        <v>0</v>
      </c>
      <c r="EQ63">
        <f t="shared" si="945"/>
        <v>0</v>
      </c>
      <c r="ER63">
        <f t="shared" si="946"/>
        <v>3</v>
      </c>
      <c r="ES63">
        <f t="shared" si="947"/>
        <v>5</v>
      </c>
      <c r="ET63">
        <f t="shared" si="948"/>
        <v>10</v>
      </c>
      <c r="EU63">
        <f t="shared" si="949"/>
        <v>2</v>
      </c>
      <c r="EV63">
        <f t="shared" si="950"/>
        <v>0</v>
      </c>
      <c r="EW63">
        <f t="shared" si="951"/>
        <v>0</v>
      </c>
      <c r="EX63">
        <f t="shared" si="952"/>
        <v>2</v>
      </c>
      <c r="EY63">
        <f t="shared" si="953"/>
        <v>0</v>
      </c>
      <c r="EZ63">
        <f t="shared" si="954"/>
        <v>0</v>
      </c>
      <c r="FA63">
        <f t="shared" si="955"/>
        <v>4</v>
      </c>
      <c r="FB63">
        <f t="shared" si="956"/>
        <v>0</v>
      </c>
      <c r="FC63">
        <f t="shared" si="957"/>
        <v>0</v>
      </c>
      <c r="FD63">
        <f t="shared" si="958"/>
        <v>0</v>
      </c>
      <c r="FE63">
        <f t="shared" si="959"/>
        <v>0</v>
      </c>
      <c r="FF63">
        <f t="shared" si="960"/>
        <v>0</v>
      </c>
      <c r="FG63">
        <f t="shared" si="961"/>
        <v>0</v>
      </c>
      <c r="FH63">
        <f t="shared" si="962"/>
        <v>0</v>
      </c>
      <c r="FI63">
        <f t="shared" si="963"/>
        <v>0</v>
      </c>
      <c r="FJ63">
        <f t="shared" si="964"/>
        <v>0</v>
      </c>
      <c r="FK63">
        <f t="shared" si="965"/>
        <v>0</v>
      </c>
      <c r="FL63">
        <f t="shared" si="966"/>
        <v>0</v>
      </c>
      <c r="FM63">
        <f t="shared" si="967"/>
        <v>0</v>
      </c>
      <c r="FN63">
        <f t="shared" si="968"/>
        <v>0</v>
      </c>
      <c r="FO63">
        <f t="shared" si="969"/>
        <v>0</v>
      </c>
      <c r="FP63">
        <f t="shared" si="970"/>
        <v>0</v>
      </c>
      <c r="FQ63">
        <f t="shared" si="971"/>
        <v>0</v>
      </c>
      <c r="FR63">
        <f t="shared" si="972"/>
        <v>0</v>
      </c>
      <c r="FS63">
        <f t="shared" si="973"/>
        <v>0</v>
      </c>
      <c r="FT63">
        <f t="shared" si="974"/>
        <v>0</v>
      </c>
      <c r="FU63">
        <f t="shared" si="975"/>
        <v>0</v>
      </c>
      <c r="FV63">
        <f t="shared" si="976"/>
        <v>0</v>
      </c>
      <c r="FW63">
        <f t="shared" si="977"/>
        <v>0</v>
      </c>
      <c r="FX63">
        <f t="shared" si="978"/>
        <v>0</v>
      </c>
      <c r="FY63">
        <f t="shared" si="979"/>
        <v>0</v>
      </c>
      <c r="FZ63">
        <f t="shared" si="980"/>
        <v>0</v>
      </c>
      <c r="GA63">
        <f t="shared" si="981"/>
        <v>0</v>
      </c>
      <c r="GB63">
        <f t="shared" si="982"/>
        <v>0</v>
      </c>
      <c r="GC63">
        <f t="shared" si="983"/>
        <v>0</v>
      </c>
      <c r="GD63">
        <f t="shared" si="984"/>
        <v>0</v>
      </c>
      <c r="GE63">
        <f t="shared" si="985"/>
        <v>0</v>
      </c>
      <c r="GF63">
        <f t="shared" si="986"/>
        <v>0</v>
      </c>
      <c r="GG63">
        <f t="shared" si="987"/>
        <v>0</v>
      </c>
      <c r="GH63">
        <f t="shared" si="988"/>
        <v>0</v>
      </c>
      <c r="GI63">
        <f t="shared" si="989"/>
        <v>0</v>
      </c>
      <c r="GJ63">
        <f t="shared" si="990"/>
        <v>0</v>
      </c>
      <c r="GK63">
        <f t="shared" si="991"/>
        <v>0</v>
      </c>
      <c r="GL63">
        <f t="shared" si="992"/>
        <v>0</v>
      </c>
      <c r="GM63">
        <f t="shared" si="993"/>
        <v>0</v>
      </c>
      <c r="GN63">
        <f t="shared" si="994"/>
        <v>0</v>
      </c>
      <c r="GO63">
        <f t="shared" si="995"/>
        <v>0</v>
      </c>
      <c r="GP63">
        <f t="shared" si="996"/>
        <v>0</v>
      </c>
      <c r="GQ63">
        <f t="shared" si="997"/>
        <v>0</v>
      </c>
      <c r="GR63">
        <f t="shared" si="998"/>
        <v>0</v>
      </c>
      <c r="GS63">
        <f t="shared" si="999"/>
        <v>0</v>
      </c>
      <c r="GT63">
        <f t="shared" si="1000"/>
        <v>0</v>
      </c>
      <c r="GU63">
        <f t="shared" si="1001"/>
        <v>0</v>
      </c>
      <c r="GW63" s="28">
        <f t="shared" si="1002"/>
        <v>6.2239613869412755</v>
      </c>
      <c r="GX63" s="28">
        <f t="shared" si="1003"/>
        <v>5.6836143926286544</v>
      </c>
      <c r="GY63" s="28">
        <f t="shared" si="1004"/>
        <v>1.0783146736746503</v>
      </c>
      <c r="GZ63" s="28">
        <f t="shared" si="1005"/>
        <v>0</v>
      </c>
      <c r="HA63" s="28">
        <f t="shared" si="1006"/>
        <v>0</v>
      </c>
      <c r="HB63" s="28">
        <f t="shared" si="1007"/>
        <v>8.6576568546548192</v>
      </c>
      <c r="HC63" s="28">
        <f t="shared" si="1008"/>
        <v>0.56937790494485285</v>
      </c>
      <c r="HE63">
        <f>IFERROR(VLOOKUP(_xlfn.NUMBERVALUE(MID(L63, SEARCH("!", L63)+1, SEARCH("+", L63)-SEARCH("!", L63)-1)), Rankings!$A$2:$BK$129, 63, FALSE),0)</f>
        <v>0.30935108502098208</v>
      </c>
      <c r="HF63">
        <f>IFERROR(VLOOKUP(_xlfn.NUMBERVALUE(MID(M63, SEARCH("!", M63)+1, SEARCH("+", M63)-SEARCH("!", M63)-1)), Rankings!$A$2:$BK$129, 63, FALSE),0)</f>
        <v>0.44033064198466065</v>
      </c>
      <c r="HG63">
        <f>IFERROR(VLOOKUP(_xlfn.NUMBERVALUE(MID(N63, SEARCH("!", N63)+1, SEARCH("+", N63)-SEARCH("!", N63)-1)), Rankings!$A$2:$BK$129, 63, FALSE),0)</f>
        <v>0.41542995804937638</v>
      </c>
      <c r="HH63">
        <f>IFERROR(VLOOKUP(_xlfn.NUMBERVALUE(MID(O63, SEARCH("!", O63)+1, SEARCH("+", O63)-SEARCH("!", O63)-1)), Rankings!$A$2:$BK$129, 63, FALSE),0)</f>
        <v>0.86985627952015798</v>
      </c>
      <c r="HI63">
        <f>IFERROR(VLOOKUP(_xlfn.NUMBERVALUE(MID(P63, SEARCH("!", P63)+1, SEARCH("+", P63)-SEARCH("!", P63)-1)), Rankings!$A$2:$BK$129, 63, FALSE),0)</f>
        <v>0</v>
      </c>
      <c r="HJ63">
        <f>IFERROR(VLOOKUP(_xlfn.NUMBERVALUE(MID(Q63, SEARCH("!", Q63)+1, SEARCH("+", Q63)-SEARCH("!", Q63)-1)), Rankings!$A$2:$BK$129, 63, FALSE),0)</f>
        <v>0.33365094160577863</v>
      </c>
      <c r="HK63">
        <f>IFERROR(VLOOKUP(_xlfn.NUMBERVALUE(MID(R63, SEARCH("!", R63)+1, SEARCH("+", R63)-SEARCH("!", R63)-1)), Rankings!$A$2:$BK$129, 63, FALSE),0)</f>
        <v>0.45081930301180934</v>
      </c>
      <c r="HL63">
        <f>IFERROR(VLOOKUP(_xlfn.NUMBERVALUE(MID(S63, SEARCH("!", S63)+1, SEARCH("+", S63)-SEARCH("!", S63)-1)), Rankings!$A$2:$BK$129, 63, FALSE),0)</f>
        <v>0</v>
      </c>
      <c r="HM63">
        <f>IFERROR(VLOOKUP(_xlfn.NUMBERVALUE(MID(T63, SEARCH("!", T63)+1, SEARCH("+", T63)-SEARCH("!", T63)-1)), Rankings!$A$2:$BK$129, 63, FALSE),0)</f>
        <v>0.47316682689969669</v>
      </c>
      <c r="HN63">
        <f>IFERROR(VLOOKUP(_xlfn.NUMBERVALUE(MID(U63, SEARCH("!", U63)+1, SEARCH("+", U63)-SEARCH("!", U63)-1)), Rankings!$A$2:$BK$129, 63, FALSE),0)</f>
        <v>0.79780442836869991</v>
      </c>
      <c r="HO63">
        <f>IFERROR(VLOOKUP(_xlfn.NUMBERVALUE(MID(V63, SEARCH("!", V63)+1, SEARCH("+", V63)-SEARCH("!", V63)-1)), Rankings!$A$2:$BK$129, 63, FALSE),0)</f>
        <v>0</v>
      </c>
      <c r="HP63">
        <f>IFERROR(VLOOKUP(_xlfn.NUMBERVALUE(MID(W63, SEARCH("!", W63)+1, SEARCH("+", W63)-SEARCH("!", W63)-1)), Rankings!$A$2:$BK$129, 63, FALSE),0)</f>
        <v>0.60530174914633528</v>
      </c>
      <c r="HQ63">
        <f>IFERROR(VLOOKUP(_xlfn.NUMBERVALUE(MID(X63, SEARCH("!", X63)+1, SEARCH("+", X63)-SEARCH("!", X63)-1)), Rankings!$A$2:$BK$129, 63, FALSE),0)</f>
        <v>0</v>
      </c>
      <c r="HR63">
        <f>IFERROR(VLOOKUP(_xlfn.NUMBERVALUE(MID(Y63, SEARCH("!", Y63)+1, SEARCH("+", Y63)-SEARCH("!", Y63)-1)), Rankings!$A$2:$BK$129, 63, FALSE),0)</f>
        <v>0</v>
      </c>
      <c r="HS63">
        <f>IFERROR(VLOOKUP(_xlfn.NUMBERVALUE(MID(Z63, SEARCH("!", Z63)+1, SEARCH("+", Z63)-SEARCH("!", Z63)-1)), Rankings!$A$2:$BK$129, 63, FALSE),0)</f>
        <v>0.59825948781106209</v>
      </c>
      <c r="HT63">
        <f>IFERROR(VLOOKUP(_xlfn.NUMBERVALUE(MID(AA63, SEARCH("!", AA63)+1, SEARCH("+", AA63)-SEARCH("!", AA63)-1)), Rankings!$A$2:$BK$129, 63, FALSE),0)</f>
        <v>0.72332718541365992</v>
      </c>
      <c r="HU63">
        <f>IFERROR(VLOOKUP(_xlfn.NUMBERVALUE(MID(AB63, SEARCH("!", AB63)+1, SEARCH("+", AB63)-SEARCH("!", AB63)-1)), Rankings!$A$2:$BK$129, 63, FALSE),0)</f>
        <v>0.86985627952015798</v>
      </c>
      <c r="HV63">
        <f>IFERROR(VLOOKUP(_xlfn.NUMBERVALUE(MID(AC63, SEARCH("!", AC63)+1, SEARCH("+", AC63)-SEARCH("!", AC63)-1)), Rankings!$A$2:$BK$129, 63, FALSE),0)</f>
        <v>0</v>
      </c>
      <c r="HW63">
        <f>IFERROR(VLOOKUP(_xlfn.NUMBERVALUE(MID(AD63, SEARCH("!", AD63)+1, SEARCH("+", AD63)-SEARCH("!", AD63)-1)), Rankings!$A$2:$BK$129, 63, FALSE),0)</f>
        <v>0.45081930301180934</v>
      </c>
      <c r="HX63">
        <f>IFERROR(VLOOKUP(_xlfn.NUMBERVALUE(MID(AE63, SEARCH("!", AE63)+1, SEARCH("+", AE63)-SEARCH("!", AE63)-1)), Rankings!$A$2:$BK$129, 63, FALSE),0)</f>
        <v>0</v>
      </c>
      <c r="HY63">
        <f>IFERROR(VLOOKUP(_xlfn.NUMBERVALUE(MID(AF63, SEARCH("!", AF63)+1, SEARCH("+", AF63)-SEARCH("!", AF63)-1)), Rankings!$A$2:$BK$129, 63, FALSE),0)</f>
        <v>0</v>
      </c>
      <c r="HZ63">
        <f>IFERROR(VLOOKUP(_xlfn.NUMBERVALUE(MID(AG63, SEARCH("!", AG63)+1, SEARCH("+", AG63)-SEARCH("!", AG63)-1)), Rankings!$A$2:$BK$129, 63, FALSE),0)</f>
        <v>0.79780442836869991</v>
      </c>
      <c r="IA63">
        <f>IFERROR(VLOOKUP(_xlfn.NUMBERVALUE(MID(AH63, SEARCH("!", AH63)+1, SEARCH("+", AH63)-SEARCH("!", AH63)-1)), Rankings!$A$2:$BK$129, 63, FALSE),0)</f>
        <v>0.51686301006525148</v>
      </c>
      <c r="IB63">
        <f>IFERROR(VLOOKUP(_xlfn.NUMBERVALUE(MID(AI63, SEARCH("!", AI63)+1, SEARCH("+", AI63)-SEARCH("!", AI63)-1)), Rankings!$A$2:$BK$129, 63, FALSE),0)</f>
        <v>0.29274247393212427</v>
      </c>
      <c r="IC63">
        <f>IFERROR(VLOOKUP(_xlfn.NUMBERVALUE(MID(AJ63, SEARCH("!", AJ63)+1, SEARCH("+", AJ63)-SEARCH("!", AJ63)-1)), Rankings!$A$2:$BK$129, 63, FALSE),0)</f>
        <v>0</v>
      </c>
      <c r="ID63">
        <f>IFERROR(VLOOKUP(_xlfn.NUMBERVALUE(MID(AK63, SEARCH("!", AK63)+1, SEARCH("+", AK63)-SEARCH("!", AK63)-1)), Rankings!$A$2:$BK$129, 63, FALSE),0)</f>
        <v>0</v>
      </c>
      <c r="IE63">
        <f>IFERROR(VLOOKUP(_xlfn.NUMBERVALUE(MID(AL63, SEARCH("!", AL63)+1, SEARCH("+", AL63)-SEARCH("!", AL63)-1)), Rankings!$A$2:$BK$129, 63, FALSE),0)</f>
        <v>0.37008958491215449</v>
      </c>
      <c r="IF63">
        <f>IFERROR(VLOOKUP(_xlfn.NUMBERVALUE(MID(AM63, SEARCH("!", AM63)+1, SEARCH("+", AM63)-SEARCH("!", AM63)-1)), Rankings!$A$2:$BK$129, 63, FALSE),0)</f>
        <v>0.72332718541365992</v>
      </c>
      <c r="IG63">
        <f>IFERROR(VLOOKUP(_xlfn.NUMBERVALUE(MID(AN63, SEARCH("!", AN63)+1, SEARCH("+", AN63)-SEARCH("!", AN63)-1)), Rankings!$A$2:$BK$129, 63, FALSE),0)</f>
        <v>0.5614516636093988</v>
      </c>
      <c r="IH63">
        <f>IFERROR(VLOOKUP(_xlfn.NUMBERVALUE(MID(AO63, SEARCH("!", AO63)+1, SEARCH("+", AO63)-SEARCH("!", AO63)-1)), Rankings!$A$2:$BK$129, 63, FALSE),0)</f>
        <v>0.55881753299749948</v>
      </c>
      <c r="II63">
        <f>IFERROR(VLOOKUP(_xlfn.NUMBERVALUE(MID(AP63, SEARCH("!", AP63)+1, SEARCH("+", AP63)-SEARCH("!", AP63)-1)), Rankings!$A$2:$BK$129, 63, FALSE),0)</f>
        <v>0</v>
      </c>
      <c r="IJ63">
        <f>IFERROR(VLOOKUP(_xlfn.NUMBERVALUE(MID(AQ63, SEARCH("!", AQ63)+1, SEARCH("+", AQ63)-SEARCH("!", AQ63)-1)), Rankings!$A$2:$BK$129, 63, FALSE),0)</f>
        <v>0</v>
      </c>
      <c r="IK63">
        <f>IFERROR(VLOOKUP(_xlfn.NUMBERVALUE(MID(AR63, SEARCH("!", AR63)+1, SEARCH("+", AR63)-SEARCH("!", AR63)-1)), Rankings!$A$2:$BK$129, 63, FALSE),0)</f>
        <v>0.99722768391660677</v>
      </c>
      <c r="IL63">
        <f>IFERROR(VLOOKUP(_xlfn.NUMBERVALUE(MID(AS63, SEARCH("!", AS63)+1, SEARCH("+", AS63)-SEARCH("!", AS63)-1)), Rankings!$A$2:$BK$129, 63, FALSE),0)</f>
        <v>0</v>
      </c>
      <c r="IM63">
        <f>IFERROR(VLOOKUP(_xlfn.NUMBERVALUE(MID(AT63, SEARCH("!", AT63)+1, SEARCH("+", AT63)-SEARCH("!", AT63)-1)), Rankings!$A$2:$BK$129, 63, FALSE),0)</f>
        <v>0</v>
      </c>
      <c r="IN63">
        <f>IFERROR(VLOOKUP(_xlfn.NUMBERVALUE(MID(AU63, SEARCH("!", AU63)+1, SEARCH("+", AU63)-SEARCH("!", AU63)-1)), Rankings!$A$2:$BK$129, 63, FALSE),0)</f>
        <v>0.82959342066499908</v>
      </c>
      <c r="IO63">
        <f>IFERROR(VLOOKUP(_xlfn.NUMBERVALUE(MID(AV63, SEARCH("!", AV63)+1, SEARCH("+", AV63)-SEARCH("!", AV63)-1)), Rankings!$A$2:$BK$129, 63, FALSE),0)</f>
        <v>0</v>
      </c>
      <c r="IP63">
        <f>IFERROR(VLOOKUP(_xlfn.NUMBERVALUE(MID(AW63, SEARCH("!", AW63)+1, SEARCH("+", AW63)-SEARCH("!", AW63)-1)), Rankings!$A$2:$BK$129, 63, FALSE),0)</f>
        <v>0</v>
      </c>
      <c r="IQ63">
        <f>IFERROR(VLOOKUP(_xlfn.NUMBERVALUE(MID(AX63, SEARCH("!", AX63)+1, SEARCH("+", AX63)-SEARCH("!", AX63)-1)), Rankings!$A$2:$BK$129, 63, FALSE),0)</f>
        <v>0</v>
      </c>
      <c r="IR63">
        <f>IFERROR(VLOOKUP(_xlfn.NUMBERVALUE(MID(AY63, SEARCH("!", AY63)+1, SEARCH("+", AY63)-SEARCH("!", AY63)-1)), Rankings!$A$2:$BK$129, 63, FALSE),0)</f>
        <v>0</v>
      </c>
      <c r="IS63">
        <f>IFERROR(VLOOKUP(_xlfn.NUMBERVALUE(MID(AZ63, SEARCH("!", AZ63)+1, SEARCH("+", AZ63)-SEARCH("!", AZ63)-1)), Rankings!$A$2:$BK$129, 63, FALSE),0)</f>
        <v>0</v>
      </c>
      <c r="IT63">
        <f>IFERROR(VLOOKUP(_xlfn.NUMBERVALUE(MID(BA63, SEARCH("!", BA63)+1, SEARCH("+", BA63)-SEARCH("!", BA63)-1)), Rankings!$A$2:$BK$129, 63, FALSE),0)</f>
        <v>0</v>
      </c>
      <c r="IU63">
        <f>IFERROR(VLOOKUP(_xlfn.NUMBERVALUE(MID(BB63, SEARCH("!", BB63)+1, SEARCH("+", BB63)-SEARCH("!", BB63)-1)), Rankings!$A$2:$BK$129, 63, FALSE),0)</f>
        <v>0</v>
      </c>
      <c r="IV63">
        <f>IFERROR(VLOOKUP(_xlfn.NUMBERVALUE(MID(BC63, SEARCH("!", BC63)+1, SEARCH("+", BC63)-SEARCH("!", BC63)-1)), Rankings!$A$2:$BK$129, 63, FALSE),0)</f>
        <v>0</v>
      </c>
      <c r="IW63">
        <f>IFERROR(VLOOKUP(_xlfn.NUMBERVALUE(MID(BD63, SEARCH("!", BD63)+1, SEARCH("+", BD63)-SEARCH("!", BD63)-1)), Rankings!$A$2:$BK$129, 63, FALSE),0)</f>
        <v>0</v>
      </c>
      <c r="IX63">
        <f>IFERROR(VLOOKUP(_xlfn.NUMBERVALUE(MID(BE63, SEARCH("!", BE63)+1, SEARCH("+", BE63)-SEARCH("!", BE63)-1)), Rankings!$A$2:$BK$129, 63, FALSE),0)</f>
        <v>0</v>
      </c>
      <c r="IY63">
        <f>IFERROR(VLOOKUP(_xlfn.NUMBERVALUE(MID(BF63, SEARCH("!", BF63)+1, SEARCH("+", BF63)-SEARCH("!", BF63)-1)), Rankings!$A$2:$BK$129, 63, FALSE),0)</f>
        <v>0</v>
      </c>
      <c r="IZ63">
        <f>IFERROR(VLOOKUP(_xlfn.NUMBERVALUE(MID(BG63, SEARCH("!", BG63)+1, SEARCH("+", BG63)-SEARCH("!", BG63)-1)), Rankings!$A$2:$BK$129, 63, FALSE),0)</f>
        <v>0</v>
      </c>
      <c r="JA63">
        <f>IFERROR(VLOOKUP(_xlfn.NUMBERVALUE(MID(BH63, SEARCH("!", BH63)+1, SEARCH("+", BH63)-SEARCH("!", BH63)-1)), Rankings!$A$2:$BK$129, 63, FALSE),0)</f>
        <v>0</v>
      </c>
      <c r="JB63">
        <f>IFERROR(VLOOKUP(_xlfn.NUMBERVALUE(MID(BI63, SEARCH("!", BI63)+1, SEARCH("+", BI63)-SEARCH("!", BI63)-1)), Rankings!$A$2:$BK$129, 63, FALSE),0)</f>
        <v>0</v>
      </c>
      <c r="JC63">
        <f>IFERROR(VLOOKUP(_xlfn.NUMBERVALUE(MID(BJ63, SEARCH("!", BJ63)+1, SEARCH("+", BJ63)-SEARCH("!", BJ63)-1)), Rankings!$A$2:$BK$129, 63, FALSE),0)</f>
        <v>0</v>
      </c>
      <c r="JD63">
        <f>IFERROR(VLOOKUP(_xlfn.NUMBERVALUE(MID(BK63, SEARCH("!", BK63)+1, SEARCH("+", BK63)-SEARCH("!", BK63)-1)), Rankings!$A$2:$BK$129, 63, FALSE),0)</f>
        <v>0</v>
      </c>
      <c r="JE63">
        <f>IFERROR(VLOOKUP(_xlfn.NUMBERVALUE(MID(BL63, SEARCH("!", BL63)+1, SEARCH("+", BL63)-SEARCH("!", BL63)-1)), Rankings!$A$2:$BK$129, 63, FALSE),0)</f>
        <v>0</v>
      </c>
      <c r="JF63">
        <f>IFERROR(VLOOKUP(_xlfn.NUMBERVALUE(MID(BM63, SEARCH("!", BM63)+1, SEARCH("+", BM63)-SEARCH("!", BM63)-1)), Rankings!$A$2:$BK$129, 63, FALSE),0)</f>
        <v>0</v>
      </c>
      <c r="JG63">
        <f>IFERROR(VLOOKUP(_xlfn.NUMBERVALUE(MID(BN63, SEARCH("!", BN63)+1, SEARCH("+", BN63)-SEARCH("!", BN63)-1)), Rankings!$A$2:$BK$129, 63, FALSE),0)</f>
        <v>0</v>
      </c>
      <c r="JH63">
        <f>IFERROR(VLOOKUP(_xlfn.NUMBERVALUE(MID(BO63, SEARCH("!", BO63)+1, SEARCH("+", BO63)-SEARCH("!", BO63)-1)), Rankings!$A$2:$BK$129, 63, FALSE),0)</f>
        <v>0</v>
      </c>
      <c r="JI63">
        <f>IFERROR(VLOOKUP(_xlfn.NUMBERVALUE(MID(BP63, SEARCH("!", BP63)+1, SEARCH("+", BP63)-SEARCH("!", BP63)-1)), Rankings!$A$2:$BK$129, 63, FALSE),0)</f>
        <v>0</v>
      </c>
      <c r="JJ63">
        <f>IFERROR(VLOOKUP(_xlfn.NUMBERVALUE(MID(BQ63, SEARCH("!", BQ63)+1, SEARCH("+", BQ63)-SEARCH("!", BQ63)-1)), Rankings!$A$2:$BK$129, 63, FALSE),0)</f>
        <v>0</v>
      </c>
      <c r="JK63">
        <f>IFERROR(VLOOKUP(_xlfn.NUMBERVALUE(MID(BR63, SEARCH("!", BR63)+1, SEARCH("+", BR63)-SEARCH("!", BR63)-1)), Rankings!$A$2:$BK$129, 63, FALSE),0)</f>
        <v>0</v>
      </c>
      <c r="JL63">
        <f>IFERROR(VLOOKUP(_xlfn.NUMBERVALUE(MID(BS63, SEARCH("!", BS63)+1, SEARCH("+", BS63)-SEARCH("!", BS63)-1)), Rankings!$A$2:$BK$129, 63, FALSE),0)</f>
        <v>0</v>
      </c>
      <c r="JM63">
        <f>IFERROR(VLOOKUP(_xlfn.NUMBERVALUE(MID(BT63, SEARCH("!", BT63)+1, SEARCH("+", BT63)-SEARCH("!", BT63)-1)), Rankings!$A$2:$BK$129, 63, FALSE),0)</f>
        <v>0</v>
      </c>
      <c r="JN63">
        <f>IFERROR(VLOOKUP(_xlfn.NUMBERVALUE(MID(BU63, SEARCH("!", BU63)+1, SEARCH("+", BU63)-SEARCH("!", BU63)-1)), Rankings!$A$2:$BK$129, 63, FALSE),0)</f>
        <v>0</v>
      </c>
      <c r="JO63">
        <f>IFERROR(VLOOKUP(_xlfn.NUMBERVALUE(MID(BV63, SEARCH("!", BV63)+1, SEARCH("+", BV63)-SEARCH("!", BV63)-1)), Rankings!$A$2:$BK$129, 63, FALSE),0)</f>
        <v>0</v>
      </c>
      <c r="JP63">
        <f>IFERROR(VLOOKUP(_xlfn.NUMBERVALUE(MID(BW63, SEARCH("!", BW63)+1, SEARCH("+", BW63)-SEARCH("!", BW63)-1)), Rankings!$A$2:$BK$129, 63, FALSE),0)</f>
        <v>0</v>
      </c>
      <c r="JQ63">
        <f>IFERROR(VLOOKUP(_xlfn.NUMBERVALUE(MID(BX63, SEARCH("!", BX63)+1, SEARCH("+", BX63)-SEARCH("!", BX63)-1)), Rankings!$A$2:$BK$129, 63, FALSE),0)</f>
        <v>0</v>
      </c>
      <c r="JR63">
        <f>IFERROR(VLOOKUP(_xlfn.NUMBERVALUE(MID(BY63, SEARCH("!", BY63)+1, SEARCH("+", BY63)-SEARCH("!", BY63)-1)), Rankings!$A$2:$BK$129, 63, FALSE),0)</f>
        <v>0</v>
      </c>
      <c r="JS63">
        <f>IFERROR(VLOOKUP(_xlfn.NUMBERVALUE(MID(BZ63, SEARCH("!", BZ63)+1, SEARCH("+", BZ63)-SEARCH("!", BZ63)-1)), Rankings!$A$2:$BK$129, 63, FALSE),0)</f>
        <v>0</v>
      </c>
      <c r="JT63">
        <f>IFERROR(VLOOKUP(_xlfn.NUMBERVALUE(MID(CA63, SEARCH("!", CA63)+1, SEARCH("+", CA63)-SEARCH("!", CA63)-1)), Rankings!$A$2:$BK$129, 63, FALSE),0)</f>
        <v>0</v>
      </c>
      <c r="JU63">
        <f>IFERROR(VLOOKUP(_xlfn.NUMBERVALUE(MID(CB63, SEARCH("!", CB63)+1, SEARCH("+", CB63)-SEARCH("!", CB63)-1)), Rankings!$A$2:$BK$129, 63, FALSE),0)</f>
        <v>0</v>
      </c>
      <c r="JV63">
        <f>IFERROR(VLOOKUP(_xlfn.NUMBERVALUE(MID(CC63, SEARCH("!", CC63)+1, SEARCH("+", CC63)-SEARCH("!", CC63)-1)), Rankings!$A$2:$BK$129, 63, FALSE),0)</f>
        <v>0</v>
      </c>
      <c r="JW63">
        <f>IFERROR(VLOOKUP(_xlfn.NUMBERVALUE(MID(CD63, SEARCH("!", CD63)+1, SEARCH("+", CD63)-SEARCH("!", CD63)-1)), Rankings!$A$2:$BK$129, 63, FALSE),0)</f>
        <v>0</v>
      </c>
      <c r="JX63">
        <f>IFERROR(VLOOKUP(_xlfn.NUMBERVALUE(MID(CE63, SEARCH("!", CE63)+1, SEARCH("+", CE63)-SEARCH("!", CE63)-1)), Rankings!$A$2:$BK$129, 63, FALSE),0)</f>
        <v>0</v>
      </c>
      <c r="JY63">
        <f>IFERROR(VLOOKUP(_xlfn.NUMBERVALUE(MID(CF63, SEARCH("!", CF63)+1, SEARCH("+", CF63)-SEARCH("!", CF63)-1)), Rankings!$A$2:$BK$129, 63, FALSE),0)</f>
        <v>0</v>
      </c>
      <c r="JZ63">
        <f>IFERROR(VLOOKUP(_xlfn.NUMBERVALUE(MID(CG63, SEARCH("!", CG63)+1, SEARCH("+", CG63)-SEARCH("!", CG63)-1)), Rankings!$A$2:$BK$129, 63, FALSE),0)</f>
        <v>0</v>
      </c>
      <c r="KA63">
        <f>IFERROR(VLOOKUP(_xlfn.NUMBERVALUE(MID(CH63, SEARCH("!", CH63)+1, SEARCH("+", CH63)-SEARCH("!", CH63)-1)), Rankings!$A$2:$BK$129, 63, FALSE),0)</f>
        <v>0</v>
      </c>
      <c r="KB63">
        <f>IFERROR(VLOOKUP(_xlfn.NUMBERVALUE(MID(CI63, SEARCH("!", CI63)+1, SEARCH("+", CI63)-SEARCH("!", CI63)-1)), Rankings!$A$2:$BK$129, 63, FALSE),0)</f>
        <v>0</v>
      </c>
      <c r="KC63">
        <f>IFERROR(VLOOKUP(_xlfn.NUMBERVALUE(MID(CJ63, SEARCH("!", CJ63)+1, SEARCH("+", CJ63)-SEARCH("!", CJ63)-1)), Rankings!$A$2:$BK$129, 63, FALSE),0)</f>
        <v>0</v>
      </c>
      <c r="KD63">
        <f>IFERROR(VLOOKUP(_xlfn.NUMBERVALUE(MID(CK63, SEARCH("!", CK63)+1, SEARCH("+", CK63)-SEARCH("!", CK63)-1)), Rankings!$A$2:$BK$129, 63, FALSE),0)</f>
        <v>0</v>
      </c>
      <c r="KE63">
        <f>IFERROR(VLOOKUP(_xlfn.NUMBERVALUE(MID(CL63, SEARCH("!", CL63)+1, SEARCH("+", CL63)-SEARCH("!", CL63)-1)), Rankings!$A$2:$BK$129, 63, FALSE),0)</f>
        <v>0</v>
      </c>
      <c r="KF63">
        <f>IFERROR(VLOOKUP(_xlfn.NUMBERVALUE(MID(CM63, SEARCH("!", CM63)+1, SEARCH("+", CM63)-SEARCH("!", CM63)-1)), Rankings!$A$2:$BK$129, 63, FALSE),0)</f>
        <v>0</v>
      </c>
      <c r="KG63">
        <f>IFERROR(VLOOKUP(_xlfn.NUMBERVALUE(MID(CN63, SEARCH("!", CN63)+1, SEARCH("+", CN63)-SEARCH("!", CN63)-1)), Rankings!$A$2:$BK$129, 63, FALSE),0)</f>
        <v>0</v>
      </c>
      <c r="KH63">
        <f>IFERROR(VLOOKUP(_xlfn.NUMBERVALUE(MID(CO63, SEARCH("!", CO63)+1, SEARCH("+", CO63)-SEARCH("!", CO63)-1)), Rankings!$A$2:$BK$129, 63, FALSE),0)</f>
        <v>0</v>
      </c>
      <c r="KJ63" s="28">
        <f t="shared" si="1009"/>
        <v>220</v>
      </c>
      <c r="KK63" s="28">
        <f t="shared" si="1010"/>
        <v>116</v>
      </c>
      <c r="KL63" s="28">
        <f t="shared" si="1011"/>
        <v>52</v>
      </c>
      <c r="KM63" s="28">
        <f t="shared" si="1012"/>
        <v>0</v>
      </c>
      <c r="KN63" s="28">
        <f t="shared" si="1013"/>
        <v>0</v>
      </c>
      <c r="KO63" s="28">
        <f t="shared" si="1014"/>
        <v>155</v>
      </c>
      <c r="KP63" s="28">
        <f t="shared" si="1015"/>
        <v>284.66666666666669</v>
      </c>
      <c r="KQ63" s="28">
        <f t="shared" si="1016"/>
        <v>155</v>
      </c>
      <c r="KS63" s="27" t="str">
        <f t="shared" si="1017"/>
        <v>20</v>
      </c>
      <c r="KT63" s="27" t="str">
        <f t="shared" si="1018"/>
        <v>14</v>
      </c>
      <c r="KU63" s="27" t="str">
        <f t="shared" si="1019"/>
        <v>16</v>
      </c>
      <c r="KV63" s="27" t="str">
        <f t="shared" si="1020"/>
        <v>22</v>
      </c>
      <c r="KW63" s="27">
        <f t="shared" si="1021"/>
        <v>0</v>
      </c>
      <c r="KX63" s="27" t="str">
        <f t="shared" si="1022"/>
        <v>26</v>
      </c>
      <c r="KY63" s="27" t="str">
        <f t="shared" si="1023"/>
        <v>26</v>
      </c>
      <c r="KZ63" s="27">
        <f t="shared" si="1024"/>
        <v>0</v>
      </c>
      <c r="LA63" s="27" t="str">
        <f t="shared" si="1025"/>
        <v>8</v>
      </c>
      <c r="LB63" s="27" t="str">
        <f t="shared" si="1026"/>
        <v>7</v>
      </c>
      <c r="LC63" s="27">
        <f t="shared" si="1027"/>
        <v>0</v>
      </c>
      <c r="LD63" s="27" t="str">
        <f t="shared" si="1028"/>
        <v>15</v>
      </c>
      <c r="LE63" s="27">
        <f t="shared" si="1029"/>
        <v>0</v>
      </c>
      <c r="LF63" s="27">
        <f t="shared" si="1030"/>
        <v>0</v>
      </c>
      <c r="LG63" s="27" t="str">
        <f t="shared" si="1031"/>
        <v>24</v>
      </c>
      <c r="LH63" s="27" t="str">
        <f t="shared" si="1032"/>
        <v>9</v>
      </c>
      <c r="LI63" s="27" t="str">
        <f t="shared" si="1033"/>
        <v>17</v>
      </c>
      <c r="LJ63" s="27">
        <f t="shared" si="1034"/>
        <v>0</v>
      </c>
      <c r="LK63" s="27" t="str">
        <f t="shared" si="1035"/>
        <v>9</v>
      </c>
      <c r="LL63" s="27">
        <f t="shared" si="1036"/>
        <v>0</v>
      </c>
      <c r="LM63" s="27">
        <f t="shared" si="1037"/>
        <v>0</v>
      </c>
      <c r="LN63" s="27" t="str">
        <f t="shared" si="1038"/>
        <v>6</v>
      </c>
      <c r="LO63" s="27" t="str">
        <f t="shared" si="1039"/>
        <v>36</v>
      </c>
      <c r="LP63" s="27" t="str">
        <f t="shared" si="1040"/>
        <v>31</v>
      </c>
      <c r="LQ63" s="27">
        <f t="shared" si="1041"/>
        <v>0</v>
      </c>
      <c r="LR63" s="27">
        <f t="shared" si="1042"/>
        <v>0</v>
      </c>
      <c r="LS63" s="27" t="str">
        <f t="shared" si="1043"/>
        <v>24</v>
      </c>
      <c r="LT63" s="27" t="str">
        <f t="shared" si="1044"/>
        <v>20</v>
      </c>
      <c r="LU63" s="27" t="str">
        <f t="shared" si="1045"/>
        <v>16</v>
      </c>
      <c r="LV63" s="27" t="str">
        <f t="shared" si="1046"/>
        <v>14</v>
      </c>
      <c r="LW63" s="27">
        <f t="shared" si="1047"/>
        <v>0</v>
      </c>
      <c r="LX63" s="27">
        <f t="shared" si="1048"/>
        <v>0</v>
      </c>
      <c r="LY63" s="27" t="str">
        <f t="shared" si="1049"/>
        <v>13</v>
      </c>
      <c r="LZ63" s="27">
        <f t="shared" si="1050"/>
        <v>0</v>
      </c>
      <c r="MA63" s="27">
        <f t="shared" si="1051"/>
        <v>0</v>
      </c>
      <c r="MB63" s="27" t="str">
        <f t="shared" si="1052"/>
        <v>15</v>
      </c>
      <c r="MC63" s="27">
        <f t="shared" si="1053"/>
        <v>0</v>
      </c>
      <c r="MD63" s="27">
        <f t="shared" si="1054"/>
        <v>0</v>
      </c>
      <c r="ME63" s="27">
        <f t="shared" si="1055"/>
        <v>0</v>
      </c>
      <c r="MF63" s="27">
        <f t="shared" si="1056"/>
        <v>0</v>
      </c>
      <c r="MG63" s="27">
        <f t="shared" si="1057"/>
        <v>0</v>
      </c>
      <c r="MH63" s="27">
        <f t="shared" si="1058"/>
        <v>0</v>
      </c>
      <c r="MI63" s="27">
        <f t="shared" si="1059"/>
        <v>0</v>
      </c>
      <c r="MJ63" s="27">
        <f t="shared" si="1060"/>
        <v>0</v>
      </c>
      <c r="MK63" s="27">
        <f t="shared" si="1061"/>
        <v>0</v>
      </c>
      <c r="ML63" s="27">
        <f t="shared" si="1062"/>
        <v>0</v>
      </c>
      <c r="MM63" s="27">
        <f t="shared" si="1063"/>
        <v>0</v>
      </c>
      <c r="MN63" s="27">
        <f t="shared" si="1064"/>
        <v>0</v>
      </c>
      <c r="MO63" s="27">
        <f t="shared" si="1065"/>
        <v>0</v>
      </c>
      <c r="MP63" s="27">
        <f t="shared" si="1066"/>
        <v>0</v>
      </c>
      <c r="MQ63" s="27">
        <f t="shared" si="1067"/>
        <v>0</v>
      </c>
      <c r="MR63" s="27">
        <f t="shared" si="1068"/>
        <v>0</v>
      </c>
      <c r="MS63" s="27">
        <f t="shared" si="1069"/>
        <v>0</v>
      </c>
      <c r="MT63" s="27">
        <f t="shared" si="1070"/>
        <v>0</v>
      </c>
      <c r="MU63" s="27">
        <f t="shared" si="1071"/>
        <v>0</v>
      </c>
      <c r="MV63" s="27">
        <f t="shared" si="1072"/>
        <v>0</v>
      </c>
      <c r="MW63" s="27">
        <f t="shared" si="1073"/>
        <v>0</v>
      </c>
      <c r="MX63" s="27">
        <f t="shared" si="1074"/>
        <v>0</v>
      </c>
      <c r="MY63" s="27">
        <f t="shared" si="1075"/>
        <v>0</v>
      </c>
      <c r="MZ63" s="27">
        <f t="shared" si="1076"/>
        <v>0</v>
      </c>
      <c r="NA63" s="27">
        <f t="shared" si="1077"/>
        <v>0</v>
      </c>
      <c r="NB63" s="27">
        <f t="shared" si="1078"/>
        <v>0</v>
      </c>
      <c r="NC63" s="27">
        <f t="shared" si="1079"/>
        <v>0</v>
      </c>
      <c r="ND63" s="27">
        <f t="shared" si="1080"/>
        <v>0</v>
      </c>
      <c r="NE63" s="27">
        <f t="shared" si="1081"/>
        <v>0</v>
      </c>
      <c r="NF63" s="27">
        <f t="shared" si="1082"/>
        <v>0</v>
      </c>
      <c r="NG63" s="27">
        <f t="shared" si="1083"/>
        <v>0</v>
      </c>
      <c r="NH63" s="27">
        <f t="shared" si="1084"/>
        <v>0</v>
      </c>
      <c r="NI63" s="27">
        <f t="shared" si="1085"/>
        <v>0</v>
      </c>
      <c r="NJ63" s="27">
        <f t="shared" si="1086"/>
        <v>0</v>
      </c>
      <c r="NK63" s="27">
        <f t="shared" si="1087"/>
        <v>0</v>
      </c>
      <c r="NL63" s="27">
        <f t="shared" si="1088"/>
        <v>0</v>
      </c>
      <c r="NM63" s="27">
        <f t="shared" si="1089"/>
        <v>0</v>
      </c>
      <c r="NN63" s="27">
        <f t="shared" si="1090"/>
        <v>0</v>
      </c>
      <c r="NO63" s="27">
        <f t="shared" si="1091"/>
        <v>0</v>
      </c>
      <c r="NP63" s="27">
        <f t="shared" si="1092"/>
        <v>0</v>
      </c>
      <c r="NQ63" s="27">
        <f t="shared" si="1093"/>
        <v>0</v>
      </c>
      <c r="NR63" s="27">
        <f t="shared" si="1094"/>
        <v>0</v>
      </c>
      <c r="NS63" s="27">
        <f t="shared" si="1095"/>
        <v>0</v>
      </c>
      <c r="NT63" s="27">
        <f t="shared" si="1096"/>
        <v>0</v>
      </c>
      <c r="NU63" s="27">
        <f t="shared" si="1097"/>
        <v>0</v>
      </c>
      <c r="NV63" s="27">
        <f t="shared" si="1098"/>
        <v>0</v>
      </c>
      <c r="NX63" s="28">
        <f t="shared" si="1099"/>
        <v>211</v>
      </c>
      <c r="NY63" s="28">
        <f t="shared" si="1100"/>
        <v>155</v>
      </c>
      <c r="NZ63" s="28">
        <f t="shared" si="1101"/>
        <v>60</v>
      </c>
      <c r="OA63" s="28">
        <f t="shared" si="1102"/>
        <v>0</v>
      </c>
      <c r="OB63" s="28">
        <f t="shared" si="1103"/>
        <v>0</v>
      </c>
      <c r="OC63" s="28">
        <f t="shared" si="1104"/>
        <v>164</v>
      </c>
      <c r="OD63" s="28">
        <f t="shared" si="1105"/>
        <v>292.66666666666669</v>
      </c>
      <c r="OE63" s="28">
        <f t="shared" si="1106"/>
        <v>164</v>
      </c>
      <c r="OG63" s="27" t="str">
        <f t="shared" si="1107"/>
        <v>19</v>
      </c>
      <c r="OH63" s="27" t="str">
        <f t="shared" si="1108"/>
        <v>6</v>
      </c>
      <c r="OI63" s="27" t="str">
        <f t="shared" si="1109"/>
        <v>13</v>
      </c>
      <c r="OJ63" s="27" t="str">
        <f t="shared" si="1110"/>
        <v>6</v>
      </c>
      <c r="OK63" s="27">
        <f t="shared" si="1111"/>
        <v>0</v>
      </c>
      <c r="OL63" s="27" t="str">
        <f t="shared" si="1112"/>
        <v>12</v>
      </c>
      <c r="OM63" s="27" t="str">
        <f t="shared" si="1113"/>
        <v>8</v>
      </c>
      <c r="ON63" s="27">
        <f t="shared" si="1114"/>
        <v>0</v>
      </c>
      <c r="OO63" s="27" t="str">
        <f t="shared" si="1115"/>
        <v>23</v>
      </c>
      <c r="OP63" s="27" t="str">
        <f t="shared" si="1116"/>
        <v>32</v>
      </c>
      <c r="OQ63" s="27">
        <f t="shared" si="1117"/>
        <v>0</v>
      </c>
      <c r="OR63" s="27" t="str">
        <f t="shared" si="1118"/>
        <v>23</v>
      </c>
      <c r="OS63" s="27">
        <f t="shared" si="1119"/>
        <v>0</v>
      </c>
      <c r="OT63" s="27">
        <f t="shared" si="1120"/>
        <v>0</v>
      </c>
      <c r="OU63" s="27" t="str">
        <f t="shared" si="1121"/>
        <v>25</v>
      </c>
      <c r="OV63" s="27" t="str">
        <f t="shared" si="1122"/>
        <v>32</v>
      </c>
      <c r="OW63" s="27" t="str">
        <f t="shared" si="1123"/>
        <v>26</v>
      </c>
      <c r="OX63" s="27">
        <f t="shared" si="1124"/>
        <v>0</v>
      </c>
      <c r="OY63" s="27" t="str">
        <f t="shared" si="1125"/>
        <v>17</v>
      </c>
      <c r="OZ63" s="27">
        <f t="shared" si="1126"/>
        <v>0</v>
      </c>
      <c r="PA63" s="27">
        <f t="shared" si="1127"/>
        <v>0</v>
      </c>
      <c r="PB63" s="27" t="str">
        <f t="shared" si="1128"/>
        <v>15</v>
      </c>
      <c r="PC63" s="27" t="str">
        <f t="shared" si="1129"/>
        <v>29</v>
      </c>
      <c r="PD63" s="27" t="str">
        <f t="shared" si="1130"/>
        <v>12</v>
      </c>
      <c r="PE63" s="27">
        <f t="shared" si="1131"/>
        <v>0</v>
      </c>
      <c r="PF63" s="27">
        <f t="shared" si="1132"/>
        <v>0</v>
      </c>
      <c r="PG63" s="27" t="str">
        <f t="shared" si="1133"/>
        <v>10</v>
      </c>
      <c r="PH63" s="27" t="str">
        <f t="shared" si="1134"/>
        <v>19</v>
      </c>
      <c r="PI63" s="27" t="str">
        <f t="shared" si="1135"/>
        <v>31</v>
      </c>
      <c r="PJ63" s="27" t="str">
        <f t="shared" si="1136"/>
        <v>21</v>
      </c>
      <c r="PK63" s="27">
        <f t="shared" si="1137"/>
        <v>0</v>
      </c>
      <c r="PL63" s="27">
        <f t="shared" si="1138"/>
        <v>0</v>
      </c>
      <c r="PM63" s="27" t="str">
        <f t="shared" si="1139"/>
        <v>20</v>
      </c>
      <c r="PN63" s="27">
        <f t="shared" si="1140"/>
        <v>0</v>
      </c>
      <c r="PO63" s="27">
        <f t="shared" si="1141"/>
        <v>0</v>
      </c>
      <c r="PP63" s="27" t="str">
        <f t="shared" si="1142"/>
        <v>27</v>
      </c>
      <c r="PQ63" s="27">
        <f t="shared" si="1143"/>
        <v>0</v>
      </c>
      <c r="PR63" s="27">
        <f t="shared" si="1144"/>
        <v>0</v>
      </c>
      <c r="PS63" s="27">
        <f t="shared" si="1145"/>
        <v>0</v>
      </c>
      <c r="PT63" s="27">
        <f t="shared" si="1146"/>
        <v>0</v>
      </c>
      <c r="PU63" s="27">
        <f t="shared" si="1147"/>
        <v>0</v>
      </c>
      <c r="PV63" s="27">
        <f t="shared" si="1148"/>
        <v>0</v>
      </c>
      <c r="PW63" s="27">
        <f t="shared" si="1149"/>
        <v>0</v>
      </c>
      <c r="PX63" s="27">
        <f t="shared" si="1150"/>
        <v>0</v>
      </c>
      <c r="PY63" s="27">
        <f t="shared" si="1151"/>
        <v>0</v>
      </c>
      <c r="PZ63" s="27">
        <f t="shared" si="1152"/>
        <v>0</v>
      </c>
      <c r="QA63" s="27">
        <f t="shared" si="1153"/>
        <v>0</v>
      </c>
      <c r="QB63" s="27">
        <f t="shared" si="1154"/>
        <v>0</v>
      </c>
      <c r="QC63" s="27">
        <f t="shared" si="1155"/>
        <v>0</v>
      </c>
      <c r="QD63" s="27">
        <f t="shared" si="1156"/>
        <v>0</v>
      </c>
      <c r="QE63" s="27">
        <f t="shared" si="1157"/>
        <v>0</v>
      </c>
      <c r="QF63" s="27">
        <f t="shared" si="1158"/>
        <v>0</v>
      </c>
      <c r="QG63" s="27">
        <f t="shared" si="1159"/>
        <v>0</v>
      </c>
      <c r="QH63" s="27">
        <f t="shared" si="1160"/>
        <v>0</v>
      </c>
      <c r="QI63" s="27">
        <f t="shared" si="1161"/>
        <v>0</v>
      </c>
      <c r="QJ63" s="27">
        <f t="shared" si="1162"/>
        <v>0</v>
      </c>
      <c r="QK63" s="27">
        <f t="shared" si="1163"/>
        <v>0</v>
      </c>
      <c r="QL63" s="27">
        <f t="shared" si="1164"/>
        <v>0</v>
      </c>
      <c r="QM63" s="27">
        <f t="shared" si="1165"/>
        <v>0</v>
      </c>
      <c r="QN63" s="27">
        <f t="shared" si="1166"/>
        <v>0</v>
      </c>
      <c r="QO63" s="27">
        <f t="shared" si="1167"/>
        <v>0</v>
      </c>
      <c r="QP63" s="27">
        <f t="shared" si="1168"/>
        <v>0</v>
      </c>
      <c r="QQ63" s="27">
        <f t="shared" si="1169"/>
        <v>0</v>
      </c>
      <c r="QR63" s="27">
        <f t="shared" si="1170"/>
        <v>0</v>
      </c>
      <c r="QS63" s="27">
        <f t="shared" si="1171"/>
        <v>0</v>
      </c>
      <c r="QT63" s="27">
        <f t="shared" si="1172"/>
        <v>0</v>
      </c>
      <c r="QU63" s="27">
        <f t="shared" si="1173"/>
        <v>0</v>
      </c>
      <c r="QV63" s="27">
        <f t="shared" si="1174"/>
        <v>0</v>
      </c>
      <c r="QW63" s="27">
        <f t="shared" si="1175"/>
        <v>0</v>
      </c>
      <c r="QX63" s="27">
        <f t="shared" si="1176"/>
        <v>0</v>
      </c>
      <c r="QY63" s="27">
        <f t="shared" si="1177"/>
        <v>0</v>
      </c>
      <c r="QZ63" s="27">
        <f t="shared" si="1178"/>
        <v>0</v>
      </c>
      <c r="RA63" s="27">
        <f t="shared" si="1179"/>
        <v>0</v>
      </c>
      <c r="RB63" s="27">
        <f t="shared" si="1180"/>
        <v>0</v>
      </c>
      <c r="RC63" s="27">
        <f t="shared" si="1181"/>
        <v>0</v>
      </c>
      <c r="RD63" s="27">
        <f t="shared" si="1182"/>
        <v>0</v>
      </c>
      <c r="RE63" s="27">
        <f t="shared" si="1183"/>
        <v>0</v>
      </c>
      <c r="RF63" s="27">
        <f t="shared" si="1184"/>
        <v>0</v>
      </c>
      <c r="RG63" s="27">
        <f t="shared" si="1185"/>
        <v>0</v>
      </c>
      <c r="RH63" s="27">
        <f t="shared" si="1186"/>
        <v>0</v>
      </c>
      <c r="RI63" s="27">
        <f t="shared" si="1187"/>
        <v>0</v>
      </c>
      <c r="RJ63" s="27">
        <f t="shared" si="1188"/>
        <v>0</v>
      </c>
      <c r="RL63" s="28">
        <f t="shared" si="1189"/>
        <v>89</v>
      </c>
      <c r="RM63" s="28">
        <f t="shared" si="1190"/>
        <v>53</v>
      </c>
      <c r="RN63" s="28">
        <f t="shared" si="1191"/>
        <v>21</v>
      </c>
      <c r="RO63" s="28">
        <f t="shared" si="1192"/>
        <v>0</v>
      </c>
      <c r="RP63" s="28">
        <f t="shared" si="1193"/>
        <v>0</v>
      </c>
      <c r="RQ63" s="28">
        <f t="shared" si="1194"/>
        <v>117.16666666666667</v>
      </c>
      <c r="RT63" s="27" t="str">
        <f t="shared" si="1195"/>
        <v>4</v>
      </c>
      <c r="RU63" s="27" t="str">
        <f t="shared" si="1196"/>
        <v>8</v>
      </c>
      <c r="RV63" s="27" t="str">
        <f t="shared" si="1197"/>
        <v>5</v>
      </c>
      <c r="RW63" s="27" t="str">
        <f t="shared" si="1198"/>
        <v>12</v>
      </c>
      <c r="RX63" s="27" t="str">
        <f t="shared" si="1199"/>
        <v>0</v>
      </c>
      <c r="RY63" s="27" t="str">
        <f t="shared" si="1200"/>
        <v>8</v>
      </c>
      <c r="RZ63" s="27" t="str">
        <f t="shared" si="1201"/>
        <v>8</v>
      </c>
      <c r="SA63" s="27" t="str">
        <f t="shared" si="1202"/>
        <v>0</v>
      </c>
      <c r="SB63" s="27" t="str">
        <f t="shared" si="1203"/>
        <v>2</v>
      </c>
      <c r="SC63" s="27" t="str">
        <f t="shared" si="1204"/>
        <v>4</v>
      </c>
      <c r="SD63" s="27" t="str">
        <f t="shared" si="1205"/>
        <v>0</v>
      </c>
      <c r="SE63" s="27" t="str">
        <f t="shared" si="1206"/>
        <v>5</v>
      </c>
      <c r="SF63" s="27" t="str">
        <f t="shared" si="1207"/>
        <v>0</v>
      </c>
      <c r="SG63" s="27" t="str">
        <f t="shared" si="1208"/>
        <v>0</v>
      </c>
      <c r="SH63" s="27" t="str">
        <f t="shared" si="1209"/>
        <v>10</v>
      </c>
      <c r="SI63" s="27" t="str">
        <f t="shared" si="1210"/>
        <v>5</v>
      </c>
      <c r="SJ63" s="27" t="str">
        <f t="shared" si="1211"/>
        <v>7</v>
      </c>
      <c r="SK63" s="27" t="str">
        <f t="shared" si="1212"/>
        <v>0</v>
      </c>
      <c r="SL63" s="27" t="str">
        <f t="shared" si="1213"/>
        <v>4</v>
      </c>
      <c r="SM63" s="27" t="str">
        <f t="shared" si="1214"/>
        <v>0</v>
      </c>
      <c r="SN63" s="27" t="str">
        <f t="shared" si="1215"/>
        <v>0</v>
      </c>
      <c r="SO63" s="27" t="str">
        <f t="shared" si="1216"/>
        <v>4</v>
      </c>
      <c r="SP63" s="27" t="str">
        <f t="shared" si="1217"/>
        <v>15</v>
      </c>
      <c r="SQ63" s="27" t="str">
        <f t="shared" si="1218"/>
        <v>10</v>
      </c>
      <c r="SR63" s="27" t="str">
        <f t="shared" si="1219"/>
        <v>0</v>
      </c>
      <c r="SS63" s="27" t="str">
        <f t="shared" si="1220"/>
        <v>0</v>
      </c>
      <c r="ST63" s="27" t="str">
        <f t="shared" si="1221"/>
        <v>13</v>
      </c>
      <c r="SU63" s="27" t="str">
        <f t="shared" si="1222"/>
        <v>9</v>
      </c>
      <c r="SV63" s="27" t="str">
        <f t="shared" si="1223"/>
        <v>6</v>
      </c>
      <c r="SW63" s="27" t="str">
        <f t="shared" si="1224"/>
        <v>7</v>
      </c>
      <c r="SX63" s="27" t="str">
        <f t="shared" si="1225"/>
        <v>0</v>
      </c>
      <c r="SY63" s="27" t="str">
        <f t="shared" si="1226"/>
        <v>0</v>
      </c>
      <c r="SZ63" s="27" t="str">
        <f t="shared" si="1227"/>
        <v>9</v>
      </c>
      <c r="TA63" s="27" t="str">
        <f t="shared" si="1228"/>
        <v>0</v>
      </c>
      <c r="TB63" s="27" t="str">
        <f t="shared" si="1229"/>
        <v>0</v>
      </c>
      <c r="TC63" s="27" t="str">
        <f t="shared" si="1230"/>
        <v>8</v>
      </c>
      <c r="TD63" s="27" t="str">
        <f t="shared" si="1231"/>
        <v>0</v>
      </c>
      <c r="TE63" s="27" t="str">
        <f t="shared" si="1232"/>
        <v>0</v>
      </c>
      <c r="TF63" s="27" t="str">
        <f t="shared" si="1233"/>
        <v>0</v>
      </c>
      <c r="TG63" s="27" t="str">
        <f t="shared" si="1234"/>
        <v>0</v>
      </c>
      <c r="TH63" s="27" t="str">
        <f t="shared" si="1235"/>
        <v>0</v>
      </c>
      <c r="TI63" s="27" t="str">
        <f t="shared" si="1236"/>
        <v>0</v>
      </c>
      <c r="TJ63" s="27" t="str">
        <f t="shared" si="1237"/>
        <v>0</v>
      </c>
      <c r="TK63" s="27" t="str">
        <f t="shared" si="1238"/>
        <v>0</v>
      </c>
      <c r="TL63" s="27" t="str">
        <f t="shared" si="1239"/>
        <v>0</v>
      </c>
      <c r="TM63" s="27" t="str">
        <f t="shared" si="1240"/>
        <v>0</v>
      </c>
      <c r="TN63" s="27" t="str">
        <f t="shared" si="1241"/>
        <v>0</v>
      </c>
      <c r="TO63" s="27" t="str">
        <f t="shared" si="1242"/>
        <v>0</v>
      </c>
      <c r="TP63" s="27" t="str">
        <f t="shared" si="1243"/>
        <v>0</v>
      </c>
      <c r="TQ63" s="27" t="str">
        <f t="shared" si="1244"/>
        <v>0</v>
      </c>
      <c r="TR63" s="27" t="str">
        <f t="shared" si="1245"/>
        <v>0</v>
      </c>
      <c r="TS63" s="27" t="str">
        <f t="shared" si="1246"/>
        <v>0</v>
      </c>
      <c r="TT63" s="27" t="str">
        <f t="shared" si="1247"/>
        <v>0</v>
      </c>
      <c r="TU63" s="27" t="str">
        <f t="shared" si="1248"/>
        <v>0</v>
      </c>
      <c r="TV63" s="27" t="str">
        <f t="shared" si="1249"/>
        <v>0</v>
      </c>
      <c r="TW63" s="27" t="str">
        <f t="shared" si="1250"/>
        <v>0</v>
      </c>
      <c r="TX63" s="27" t="str">
        <f t="shared" si="1251"/>
        <v>0</v>
      </c>
      <c r="TY63" s="27" t="str">
        <f t="shared" si="1252"/>
        <v>0</v>
      </c>
      <c r="TZ63" s="27" t="str">
        <f t="shared" si="1253"/>
        <v>0</v>
      </c>
      <c r="UA63" s="27" t="str">
        <f t="shared" si="1254"/>
        <v>0</v>
      </c>
      <c r="UB63" s="27" t="str">
        <f t="shared" si="1255"/>
        <v>0</v>
      </c>
      <c r="UC63" s="27" t="str">
        <f t="shared" si="1256"/>
        <v>0</v>
      </c>
      <c r="UD63" s="27" t="str">
        <f t="shared" si="1257"/>
        <v>0</v>
      </c>
      <c r="UE63" s="27" t="str">
        <f t="shared" si="1258"/>
        <v>0</v>
      </c>
      <c r="UF63" s="27" t="str">
        <f t="shared" si="1259"/>
        <v>0</v>
      </c>
      <c r="UG63" s="27" t="str">
        <f t="shared" si="1260"/>
        <v>0</v>
      </c>
      <c r="UH63" s="27" t="str">
        <f t="shared" si="1261"/>
        <v>0</v>
      </c>
      <c r="UI63" s="27" t="str">
        <f t="shared" si="1262"/>
        <v>0</v>
      </c>
      <c r="UJ63" s="27" t="str">
        <f t="shared" si="1263"/>
        <v>0</v>
      </c>
      <c r="UK63" s="27" t="str">
        <f t="shared" si="1264"/>
        <v>0</v>
      </c>
      <c r="UL63" s="27" t="str">
        <f t="shared" si="1265"/>
        <v>0</v>
      </c>
      <c r="UM63" s="27" t="str">
        <f t="shared" si="1266"/>
        <v>0</v>
      </c>
      <c r="UN63" s="27" t="str">
        <f t="shared" si="1267"/>
        <v>0</v>
      </c>
      <c r="UO63" s="27" t="str">
        <f t="shared" si="1268"/>
        <v>0</v>
      </c>
      <c r="UP63" s="27" t="str">
        <f t="shared" si="1269"/>
        <v>0</v>
      </c>
      <c r="UQ63" s="27" t="str">
        <f t="shared" si="1270"/>
        <v>0</v>
      </c>
      <c r="UR63" s="27" t="str">
        <f t="shared" si="1271"/>
        <v>0</v>
      </c>
      <c r="US63" s="27" t="str">
        <f t="shared" si="1272"/>
        <v>0</v>
      </c>
      <c r="UT63" s="27" t="str">
        <f t="shared" si="1273"/>
        <v>0</v>
      </c>
      <c r="UU63" s="27" t="str">
        <f t="shared" si="1274"/>
        <v>0</v>
      </c>
      <c r="UV63" s="27" t="str">
        <f t="shared" si="1275"/>
        <v>0</v>
      </c>
      <c r="UW63" s="27" t="str">
        <f t="shared" si="1276"/>
        <v>0</v>
      </c>
      <c r="UY63" s="28">
        <f t="shared" si="1277"/>
        <v>45.100000000000009</v>
      </c>
      <c r="UZ63" s="28">
        <f t="shared" si="1278"/>
        <v>-1.4099999999999997</v>
      </c>
      <c r="VA63" s="28">
        <f t="shared" si="1279"/>
        <v>9.4700000000000006</v>
      </c>
      <c r="VB63" s="28">
        <f t="shared" si="1280"/>
        <v>0</v>
      </c>
      <c r="VC63" s="28">
        <f t="shared" si="1281"/>
        <v>0</v>
      </c>
      <c r="VD63" s="28">
        <f t="shared" si="1282"/>
        <v>49.365000000000009</v>
      </c>
      <c r="VG63" s="27" t="str">
        <f t="shared" si="1283"/>
        <v>10.96</v>
      </c>
      <c r="VH63" s="27" t="str">
        <f t="shared" si="1284"/>
        <v>2.47</v>
      </c>
      <c r="VI63" s="27" t="str">
        <f t="shared" si="1285"/>
        <v>7.39</v>
      </c>
      <c r="VJ63" s="27" t="str">
        <f t="shared" si="1286"/>
        <v>-0.39</v>
      </c>
      <c r="VK63" s="27">
        <f t="shared" si="1287"/>
        <v>0</v>
      </c>
      <c r="VL63" s="27" t="str">
        <f t="shared" si="1288"/>
        <v>10.63</v>
      </c>
      <c r="VM63" s="27" t="str">
        <f t="shared" si="1289"/>
        <v>9.06</v>
      </c>
      <c r="VN63" s="27">
        <f t="shared" si="1290"/>
        <v>0</v>
      </c>
      <c r="VO63" s="27" t="str">
        <f t="shared" si="1291"/>
        <v>11.48</v>
      </c>
      <c r="VP63" s="27" t="str">
        <f t="shared" si="1292"/>
        <v>-4.39</v>
      </c>
      <c r="VQ63" s="27">
        <f t="shared" si="1293"/>
        <v>0</v>
      </c>
      <c r="VR63" s="27" t="str">
        <f t="shared" si="1294"/>
        <v>6.5</v>
      </c>
      <c r="VS63" s="27">
        <f t="shared" si="1295"/>
        <v>0</v>
      </c>
      <c r="VT63" s="27">
        <f t="shared" si="1296"/>
        <v>0</v>
      </c>
      <c r="VU63" s="27" t="str">
        <f t="shared" si="1297"/>
        <v>0.4</v>
      </c>
      <c r="VV63" s="27" t="str">
        <f t="shared" si="1298"/>
        <v>-3.12</v>
      </c>
      <c r="VW63" s="27" t="str">
        <f t="shared" si="1299"/>
        <v>-5.41</v>
      </c>
      <c r="VX63" s="27">
        <f t="shared" si="1300"/>
        <v>0</v>
      </c>
      <c r="VY63" s="27" t="str">
        <f t="shared" si="1301"/>
        <v>4.49</v>
      </c>
      <c r="VZ63" s="27">
        <f t="shared" si="1302"/>
        <v>0</v>
      </c>
      <c r="WA63" s="27">
        <f t="shared" si="1303"/>
        <v>0</v>
      </c>
      <c r="WB63" s="27" t="str">
        <f t="shared" si="1304"/>
        <v>-2.8</v>
      </c>
      <c r="WC63" s="27" t="str">
        <f t="shared" si="1305"/>
        <v>5.24</v>
      </c>
      <c r="WD63" s="27" t="str">
        <f t="shared" si="1306"/>
        <v>5.77</v>
      </c>
      <c r="WE63" s="27">
        <f t="shared" si="1307"/>
        <v>0</v>
      </c>
      <c r="WF63" s="27">
        <f t="shared" si="1308"/>
        <v>0</v>
      </c>
      <c r="WG63" s="27" t="str">
        <f t="shared" si="1309"/>
        <v>1.82</v>
      </c>
      <c r="WH63" s="27" t="str">
        <f t="shared" si="1310"/>
        <v>1.15</v>
      </c>
      <c r="WI63" s="27" t="str">
        <f t="shared" si="1311"/>
        <v>4.23</v>
      </c>
      <c r="WJ63" s="27" t="str">
        <f t="shared" si="1312"/>
        <v>3.87</v>
      </c>
      <c r="WK63" s="27">
        <f t="shared" si="1313"/>
        <v>0</v>
      </c>
      <c r="WL63" s="27">
        <f t="shared" si="1314"/>
        <v>0</v>
      </c>
      <c r="WM63" s="27" t="str">
        <f t="shared" si="1315"/>
        <v>-8.36</v>
      </c>
      <c r="WN63" s="27">
        <f t="shared" si="1316"/>
        <v>0</v>
      </c>
      <c r="WO63" s="27">
        <f t="shared" si="1317"/>
        <v>0</v>
      </c>
      <c r="WP63" s="27" t="str">
        <f t="shared" si="1318"/>
        <v>-7.83</v>
      </c>
      <c r="WQ63" s="27">
        <f t="shared" si="1319"/>
        <v>0</v>
      </c>
      <c r="WR63" s="27">
        <f t="shared" si="1320"/>
        <v>0</v>
      </c>
      <c r="WS63" s="27">
        <f t="shared" si="1321"/>
        <v>0</v>
      </c>
      <c r="WT63" s="27">
        <f t="shared" si="1322"/>
        <v>0</v>
      </c>
      <c r="WU63" s="27">
        <f t="shared" si="1323"/>
        <v>0</v>
      </c>
      <c r="WV63" s="27">
        <f t="shared" si="1324"/>
        <v>0</v>
      </c>
      <c r="WW63" s="27">
        <f t="shared" si="1325"/>
        <v>0</v>
      </c>
      <c r="WX63" s="27">
        <f t="shared" si="1326"/>
        <v>0</v>
      </c>
      <c r="WY63" s="27">
        <f t="shared" si="1327"/>
        <v>0</v>
      </c>
      <c r="WZ63" s="27">
        <f t="shared" si="1328"/>
        <v>0</v>
      </c>
      <c r="XA63" s="27">
        <f t="shared" si="1329"/>
        <v>0</v>
      </c>
      <c r="XB63" s="27">
        <f t="shared" si="1330"/>
        <v>0</v>
      </c>
      <c r="XC63" s="27">
        <f t="shared" si="1331"/>
        <v>0</v>
      </c>
      <c r="XD63" s="27">
        <f t="shared" si="1332"/>
        <v>0</v>
      </c>
      <c r="XE63" s="27">
        <f t="shared" si="1333"/>
        <v>0</v>
      </c>
      <c r="XF63" s="27">
        <f t="shared" si="1334"/>
        <v>0</v>
      </c>
      <c r="XG63" s="27">
        <f t="shared" si="1335"/>
        <v>0</v>
      </c>
      <c r="XH63" s="27">
        <f t="shared" si="1336"/>
        <v>0</v>
      </c>
      <c r="XI63" s="27">
        <f t="shared" si="1337"/>
        <v>0</v>
      </c>
      <c r="XJ63" s="27">
        <f t="shared" si="1338"/>
        <v>0</v>
      </c>
      <c r="XK63" s="27">
        <f t="shared" si="1339"/>
        <v>0</v>
      </c>
      <c r="XL63" s="27">
        <f t="shared" si="1340"/>
        <v>0</v>
      </c>
      <c r="XM63" s="27">
        <f t="shared" si="1341"/>
        <v>0</v>
      </c>
      <c r="XN63" s="27">
        <f t="shared" si="1342"/>
        <v>0</v>
      </c>
      <c r="XO63" s="27">
        <f t="shared" si="1343"/>
        <v>0</v>
      </c>
      <c r="XP63" s="27">
        <f t="shared" si="1344"/>
        <v>0</v>
      </c>
      <c r="XQ63" s="27">
        <f t="shared" si="1345"/>
        <v>0</v>
      </c>
      <c r="XR63" s="27">
        <f t="shared" si="1346"/>
        <v>0</v>
      </c>
      <c r="XS63" s="27">
        <f t="shared" si="1347"/>
        <v>0</v>
      </c>
      <c r="XT63" s="27">
        <f t="shared" si="1348"/>
        <v>0</v>
      </c>
      <c r="XU63" s="27">
        <f t="shared" si="1349"/>
        <v>0</v>
      </c>
      <c r="XV63" s="27">
        <f t="shared" si="1350"/>
        <v>0</v>
      </c>
      <c r="XW63" s="27">
        <f t="shared" si="1351"/>
        <v>0</v>
      </c>
      <c r="XX63" s="27">
        <f t="shared" si="1352"/>
        <v>0</v>
      </c>
      <c r="XY63" s="27">
        <f t="shared" si="1353"/>
        <v>0</v>
      </c>
      <c r="XZ63" s="27">
        <f t="shared" si="1354"/>
        <v>0</v>
      </c>
      <c r="YA63" s="27">
        <f t="shared" si="1355"/>
        <v>0</v>
      </c>
      <c r="YB63" s="27">
        <f t="shared" si="1356"/>
        <v>0</v>
      </c>
      <c r="YC63" s="27">
        <f t="shared" si="1357"/>
        <v>0</v>
      </c>
      <c r="YD63" s="27">
        <f t="shared" si="1358"/>
        <v>0</v>
      </c>
      <c r="YE63" s="27">
        <f t="shared" si="1359"/>
        <v>0</v>
      </c>
      <c r="YF63" s="27">
        <f t="shared" si="1360"/>
        <v>0</v>
      </c>
      <c r="YG63" s="27">
        <f t="shared" si="1361"/>
        <v>0</v>
      </c>
      <c r="YH63" s="27">
        <f t="shared" si="1362"/>
        <v>0</v>
      </c>
      <c r="YI63" s="27">
        <f t="shared" si="1363"/>
        <v>0</v>
      </c>
      <c r="YJ63" s="27">
        <f t="shared" si="1364"/>
        <v>0</v>
      </c>
      <c r="YL63" s="28">
        <f t="shared" si="1365"/>
        <v>825</v>
      </c>
      <c r="YM63" s="28">
        <f t="shared" si="1366"/>
        <v>632</v>
      </c>
      <c r="YN63" s="28">
        <f t="shared" si="1367"/>
        <v>133</v>
      </c>
      <c r="YO63" s="28">
        <f t="shared" si="1368"/>
        <v>0</v>
      </c>
      <c r="YP63" s="28">
        <f t="shared" si="1369"/>
        <v>0</v>
      </c>
      <c r="YQ63" s="28">
        <f t="shared" si="1370"/>
        <v>1102.1666666666667</v>
      </c>
      <c r="YT63" s="27" t="str">
        <f t="shared" si="1371"/>
        <v>59</v>
      </c>
      <c r="YU63" s="27" t="str">
        <f t="shared" si="1372"/>
        <v>83</v>
      </c>
      <c r="YV63" s="27" t="str">
        <f t="shared" si="1373"/>
        <v>70</v>
      </c>
      <c r="YW63" s="27" t="str">
        <f t="shared" si="1374"/>
        <v>93</v>
      </c>
      <c r="YX63" s="27">
        <f t="shared" si="1375"/>
        <v>0</v>
      </c>
      <c r="YY63" s="27" t="str">
        <f t="shared" si="1376"/>
        <v>60</v>
      </c>
      <c r="YZ63" s="27" t="str">
        <f t="shared" si="1377"/>
        <v>75</v>
      </c>
      <c r="ZA63" s="27">
        <f t="shared" si="1378"/>
        <v>0</v>
      </c>
      <c r="ZB63" s="27" t="str">
        <f t="shared" si="1379"/>
        <v>73</v>
      </c>
      <c r="ZC63" s="27" t="str">
        <f t="shared" si="1380"/>
        <v>92</v>
      </c>
      <c r="ZD63" s="27">
        <f t="shared" si="1381"/>
        <v>0</v>
      </c>
      <c r="ZE63" s="27" t="str">
        <f t="shared" si="1382"/>
        <v>74</v>
      </c>
      <c r="ZF63" s="27">
        <f t="shared" si="1383"/>
        <v>0</v>
      </c>
      <c r="ZG63" s="27">
        <f t="shared" si="1384"/>
        <v>0</v>
      </c>
      <c r="ZH63" s="27" t="str">
        <f t="shared" si="1385"/>
        <v>77</v>
      </c>
      <c r="ZI63" s="27" t="str">
        <f t="shared" si="1386"/>
        <v>77</v>
      </c>
      <c r="ZJ63" s="27" t="str">
        <f t="shared" si="1387"/>
        <v>82</v>
      </c>
      <c r="ZK63" s="27">
        <f t="shared" si="1388"/>
        <v>0</v>
      </c>
      <c r="ZL63" s="27" t="str">
        <f t="shared" si="1389"/>
        <v>55</v>
      </c>
      <c r="ZM63" s="27">
        <f t="shared" si="1390"/>
        <v>0</v>
      </c>
      <c r="ZN63" s="27">
        <f t="shared" si="1391"/>
        <v>0</v>
      </c>
      <c r="ZO63" s="27" t="str">
        <f t="shared" si="1392"/>
        <v>77</v>
      </c>
      <c r="ZP63" s="27" t="str">
        <f t="shared" si="1393"/>
        <v>56</v>
      </c>
      <c r="ZQ63" s="27" t="str">
        <f t="shared" si="1394"/>
        <v>41</v>
      </c>
      <c r="ZR63" s="27">
        <f t="shared" si="1395"/>
        <v>0</v>
      </c>
      <c r="ZS63" s="27">
        <f t="shared" si="1396"/>
        <v>0</v>
      </c>
      <c r="ZT63" s="27" t="str">
        <f t="shared" si="1397"/>
        <v>56</v>
      </c>
      <c r="ZU63" s="27" t="str">
        <f t="shared" si="1398"/>
        <v>81</v>
      </c>
      <c r="ZV63" s="27" t="str">
        <f t="shared" si="1399"/>
        <v>77</v>
      </c>
      <c r="ZW63" s="27" t="str">
        <f t="shared" si="1400"/>
        <v>77</v>
      </c>
      <c r="ZX63" s="27">
        <f t="shared" si="1401"/>
        <v>0</v>
      </c>
      <c r="ZY63" s="27">
        <f t="shared" si="1402"/>
        <v>0</v>
      </c>
      <c r="ZZ63" s="27" t="str">
        <f t="shared" si="1403"/>
        <v>81</v>
      </c>
      <c r="AAA63" s="27">
        <f t="shared" si="1404"/>
        <v>0</v>
      </c>
      <c r="AAB63" s="27">
        <f t="shared" si="1405"/>
        <v>0</v>
      </c>
      <c r="AAC63" s="27" t="str">
        <f t="shared" si="1406"/>
        <v>74</v>
      </c>
      <c r="AAD63" s="27">
        <f t="shared" si="1407"/>
        <v>0</v>
      </c>
      <c r="AAE63" s="27">
        <f t="shared" si="1408"/>
        <v>0</v>
      </c>
      <c r="AAF63" s="27">
        <f t="shared" si="1409"/>
        <v>0</v>
      </c>
      <c r="AAG63" s="27">
        <f t="shared" si="1410"/>
        <v>0</v>
      </c>
      <c r="AAH63" s="27">
        <f t="shared" si="1411"/>
        <v>0</v>
      </c>
      <c r="AAI63" s="27">
        <f t="shared" si="1412"/>
        <v>0</v>
      </c>
      <c r="AAJ63" s="27">
        <f t="shared" si="1413"/>
        <v>0</v>
      </c>
      <c r="AAK63" s="27">
        <f t="shared" si="1414"/>
        <v>0</v>
      </c>
      <c r="AAL63" s="27">
        <f t="shared" si="1415"/>
        <v>0</v>
      </c>
      <c r="AAM63" s="27">
        <f t="shared" si="1416"/>
        <v>0</v>
      </c>
      <c r="AAN63" s="27">
        <f t="shared" si="1417"/>
        <v>0</v>
      </c>
      <c r="AAO63" s="27">
        <f t="shared" si="1418"/>
        <v>0</v>
      </c>
      <c r="AAP63" s="27">
        <f t="shared" si="1419"/>
        <v>0</v>
      </c>
      <c r="AAQ63" s="27">
        <f t="shared" si="1420"/>
        <v>0</v>
      </c>
      <c r="AAR63" s="27">
        <f t="shared" si="1421"/>
        <v>0</v>
      </c>
      <c r="AAS63" s="27">
        <f t="shared" si="1422"/>
        <v>0</v>
      </c>
      <c r="AAT63" s="27">
        <f t="shared" si="1423"/>
        <v>0</v>
      </c>
      <c r="AAU63" s="27">
        <f t="shared" si="1424"/>
        <v>0</v>
      </c>
      <c r="AAV63" s="27">
        <f t="shared" si="1425"/>
        <v>0</v>
      </c>
      <c r="AAW63" s="27">
        <f t="shared" si="1426"/>
        <v>0</v>
      </c>
      <c r="AAX63" s="27">
        <f t="shared" si="1427"/>
        <v>0</v>
      </c>
      <c r="AAY63" s="27">
        <f t="shared" si="1428"/>
        <v>0</v>
      </c>
      <c r="AAZ63" s="27">
        <f t="shared" si="1429"/>
        <v>0</v>
      </c>
      <c r="ABA63" s="27">
        <f t="shared" si="1430"/>
        <v>0</v>
      </c>
      <c r="ABB63" s="27">
        <f t="shared" si="1431"/>
        <v>0</v>
      </c>
      <c r="ABC63" s="27">
        <f t="shared" si="1432"/>
        <v>0</v>
      </c>
      <c r="ABD63" s="27">
        <f t="shared" si="1433"/>
        <v>0</v>
      </c>
      <c r="ABE63" s="27">
        <f t="shared" si="1434"/>
        <v>0</v>
      </c>
      <c r="ABF63" s="27">
        <f t="shared" si="1435"/>
        <v>0</v>
      </c>
      <c r="ABG63" s="27">
        <f t="shared" si="1436"/>
        <v>0</v>
      </c>
      <c r="ABH63" s="27">
        <f t="shared" si="1437"/>
        <v>0</v>
      </c>
      <c r="ABI63" s="27">
        <f t="shared" si="1438"/>
        <v>0</v>
      </c>
      <c r="ABJ63" s="27">
        <f t="shared" si="1439"/>
        <v>0</v>
      </c>
      <c r="ABK63" s="27">
        <f t="shared" si="1440"/>
        <v>0</v>
      </c>
      <c r="ABL63" s="27">
        <f t="shared" si="1441"/>
        <v>0</v>
      </c>
      <c r="ABM63" s="27">
        <f t="shared" si="1442"/>
        <v>0</v>
      </c>
      <c r="ABN63" s="27">
        <f t="shared" si="1443"/>
        <v>0</v>
      </c>
      <c r="ABO63" s="27">
        <f t="shared" si="1444"/>
        <v>0</v>
      </c>
      <c r="ABP63" s="27">
        <f t="shared" si="1445"/>
        <v>0</v>
      </c>
      <c r="ABQ63" s="27">
        <f t="shared" si="1446"/>
        <v>0</v>
      </c>
      <c r="ABR63" s="27">
        <f t="shared" si="1447"/>
        <v>0</v>
      </c>
      <c r="ABS63" s="27">
        <f t="shared" si="1448"/>
        <v>0</v>
      </c>
      <c r="ABT63" s="27">
        <f t="shared" si="1449"/>
        <v>0</v>
      </c>
      <c r="ABU63" s="27">
        <f t="shared" si="1450"/>
        <v>0</v>
      </c>
      <c r="ABV63" s="27">
        <f t="shared" si="1451"/>
        <v>0</v>
      </c>
      <c r="ABW63" s="27">
        <f t="shared" si="1452"/>
        <v>0</v>
      </c>
      <c r="ABY63" s="28">
        <f t="shared" si="1453"/>
        <v>519.9</v>
      </c>
      <c r="ABZ63" s="28">
        <f t="shared" si="1454"/>
        <v>328.99999999999994</v>
      </c>
      <c r="ACA63" s="28">
        <f t="shared" si="1455"/>
        <v>99.5</v>
      </c>
      <c r="ACB63" s="28">
        <f t="shared" si="1456"/>
        <v>0</v>
      </c>
      <c r="ACC63" s="28">
        <f t="shared" si="1457"/>
        <v>0</v>
      </c>
      <c r="ACD63" s="28">
        <f t="shared" si="1458"/>
        <v>679.31666666666661</v>
      </c>
      <c r="ACG63" s="27" t="str">
        <f t="shared" si="1459"/>
        <v>23.9</v>
      </c>
      <c r="ACH63" s="27" t="str">
        <f t="shared" si="1460"/>
        <v>60.2</v>
      </c>
      <c r="ACI63" s="27" t="str">
        <f t="shared" si="1461"/>
        <v>30.5</v>
      </c>
      <c r="ACJ63" s="27" t="str">
        <f t="shared" si="1462"/>
        <v>119.4</v>
      </c>
      <c r="ACK63" s="27">
        <f t="shared" si="1463"/>
        <v>0</v>
      </c>
      <c r="ACL63" s="27" t="str">
        <f t="shared" si="1464"/>
        <v>82.6</v>
      </c>
      <c r="ACM63" s="27" t="str">
        <f t="shared" si="1465"/>
        <v>90.8</v>
      </c>
      <c r="ACN63" s="27">
        <f t="shared" si="1466"/>
        <v>0</v>
      </c>
      <c r="ACO63" s="27" t="str">
        <f t="shared" si="1467"/>
        <v>0</v>
      </c>
      <c r="ACP63" s="27" t="str">
        <f t="shared" si="1468"/>
        <v>10</v>
      </c>
      <c r="ACQ63" s="27">
        <f t="shared" si="1469"/>
        <v>0</v>
      </c>
      <c r="ACR63" s="27" t="str">
        <f t="shared" si="1470"/>
        <v>13.3</v>
      </c>
      <c r="ACS63" s="27">
        <f t="shared" si="1471"/>
        <v>0</v>
      </c>
      <c r="ACT63" s="27">
        <f t="shared" si="1472"/>
        <v>0</v>
      </c>
      <c r="ACU63" s="27" t="str">
        <f t="shared" si="1473"/>
        <v>42.9</v>
      </c>
      <c r="ACV63" s="27" t="str">
        <f t="shared" si="1474"/>
        <v>6.2</v>
      </c>
      <c r="ACW63" s="27" t="str">
        <f t="shared" si="1475"/>
        <v>43.6</v>
      </c>
      <c r="ACX63" s="27">
        <f t="shared" si="1476"/>
        <v>0</v>
      </c>
      <c r="ACY63" s="27" t="str">
        <f t="shared" si="1477"/>
        <v>7.9</v>
      </c>
      <c r="ACZ63" s="27">
        <f t="shared" si="1478"/>
        <v>0</v>
      </c>
      <c r="ADA63" s="27">
        <f t="shared" si="1479"/>
        <v>0</v>
      </c>
      <c r="ADB63" s="27" t="str">
        <f t="shared" si="1480"/>
        <v>10.7</v>
      </c>
      <c r="ADC63" s="27" t="str">
        <f t="shared" si="1481"/>
        <v>75.9</v>
      </c>
      <c r="ADD63" s="27" t="str">
        <f t="shared" si="1482"/>
        <v>109.6</v>
      </c>
      <c r="ADE63" s="27">
        <f t="shared" si="1483"/>
        <v>0</v>
      </c>
      <c r="ADF63" s="27">
        <f t="shared" si="1484"/>
        <v>0</v>
      </c>
      <c r="ADG63" s="27" t="str">
        <f t="shared" si="1485"/>
        <v>102</v>
      </c>
      <c r="ADH63" s="27" t="str">
        <f t="shared" si="1486"/>
        <v>40.4</v>
      </c>
      <c r="ADI63" s="27" t="str">
        <f t="shared" si="1487"/>
        <v>23.6</v>
      </c>
      <c r="ADJ63" s="27" t="str">
        <f t="shared" si="1488"/>
        <v>13.5</v>
      </c>
      <c r="ADK63" s="27">
        <f t="shared" si="1489"/>
        <v>0</v>
      </c>
      <c r="ADL63" s="27">
        <f t="shared" si="1490"/>
        <v>0</v>
      </c>
      <c r="ADM63" s="27" t="str">
        <f t="shared" si="1491"/>
        <v>20.2</v>
      </c>
      <c r="ADN63" s="27">
        <f t="shared" si="1492"/>
        <v>0</v>
      </c>
      <c r="ADO63" s="27">
        <f t="shared" si="1493"/>
        <v>0</v>
      </c>
      <c r="ADP63" s="27" t="str">
        <f t="shared" si="1494"/>
        <v>21.2</v>
      </c>
      <c r="ADQ63" s="27">
        <f t="shared" si="1495"/>
        <v>0</v>
      </c>
      <c r="ADR63" s="27">
        <f t="shared" si="1496"/>
        <v>0</v>
      </c>
      <c r="ADS63" s="27">
        <f t="shared" si="1497"/>
        <v>0</v>
      </c>
      <c r="ADT63" s="27">
        <f t="shared" si="1498"/>
        <v>0</v>
      </c>
      <c r="ADU63" s="27">
        <f t="shared" si="1499"/>
        <v>0</v>
      </c>
      <c r="ADV63" s="27">
        <f t="shared" si="1500"/>
        <v>0</v>
      </c>
      <c r="ADW63" s="27">
        <f t="shared" si="1501"/>
        <v>0</v>
      </c>
      <c r="ADX63" s="27">
        <f t="shared" si="1502"/>
        <v>0</v>
      </c>
      <c r="ADY63" s="27">
        <f t="shared" si="1503"/>
        <v>0</v>
      </c>
      <c r="ADZ63" s="27">
        <f t="shared" si="1504"/>
        <v>0</v>
      </c>
      <c r="AEA63" s="27">
        <f t="shared" si="1505"/>
        <v>0</v>
      </c>
      <c r="AEB63" s="27">
        <f t="shared" si="1506"/>
        <v>0</v>
      </c>
      <c r="AEC63" s="27">
        <f t="shared" si="1507"/>
        <v>0</v>
      </c>
      <c r="AED63" s="27">
        <f t="shared" si="1508"/>
        <v>0</v>
      </c>
      <c r="AEE63" s="27">
        <f t="shared" si="1509"/>
        <v>0</v>
      </c>
      <c r="AEF63" s="27">
        <f t="shared" si="1510"/>
        <v>0</v>
      </c>
      <c r="AEG63" s="27">
        <f t="shared" si="1511"/>
        <v>0</v>
      </c>
      <c r="AEH63" s="27">
        <f t="shared" si="1512"/>
        <v>0</v>
      </c>
      <c r="AEI63" s="27">
        <f t="shared" si="1513"/>
        <v>0</v>
      </c>
      <c r="AEJ63" s="27">
        <f t="shared" si="1514"/>
        <v>0</v>
      </c>
      <c r="AEK63" s="27">
        <f t="shared" si="1515"/>
        <v>0</v>
      </c>
      <c r="AEL63" s="27">
        <f t="shared" si="1516"/>
        <v>0</v>
      </c>
      <c r="AEM63" s="27">
        <f t="shared" si="1517"/>
        <v>0</v>
      </c>
      <c r="AEN63" s="27">
        <f t="shared" si="1518"/>
        <v>0</v>
      </c>
      <c r="AEO63" s="27">
        <f t="shared" si="1519"/>
        <v>0</v>
      </c>
      <c r="AEP63" s="27">
        <f t="shared" si="1520"/>
        <v>0</v>
      </c>
      <c r="AEQ63" s="27">
        <f t="shared" si="1521"/>
        <v>0</v>
      </c>
      <c r="AER63" s="27">
        <f t="shared" si="1522"/>
        <v>0</v>
      </c>
      <c r="AES63" s="27">
        <f t="shared" si="1523"/>
        <v>0</v>
      </c>
      <c r="AET63" s="27">
        <f t="shared" si="1524"/>
        <v>0</v>
      </c>
      <c r="AEU63" s="27">
        <f t="shared" si="1525"/>
        <v>0</v>
      </c>
      <c r="AEV63" s="27">
        <f t="shared" si="1526"/>
        <v>0</v>
      </c>
      <c r="AEW63" s="27">
        <f t="shared" si="1527"/>
        <v>0</v>
      </c>
      <c r="AEX63" s="27">
        <f t="shared" si="1528"/>
        <v>0</v>
      </c>
      <c r="AEY63" s="27">
        <f t="shared" si="1529"/>
        <v>0</v>
      </c>
      <c r="AEZ63" s="27">
        <f t="shared" si="1530"/>
        <v>0</v>
      </c>
      <c r="AFA63" s="27">
        <f t="shared" si="1531"/>
        <v>0</v>
      </c>
      <c r="AFB63" s="27">
        <f t="shared" si="1532"/>
        <v>0</v>
      </c>
      <c r="AFC63" s="27">
        <f t="shared" si="1533"/>
        <v>0</v>
      </c>
      <c r="AFD63" s="27">
        <f t="shared" si="1534"/>
        <v>0</v>
      </c>
      <c r="AFE63" s="27">
        <f t="shared" si="1535"/>
        <v>0</v>
      </c>
      <c r="AFF63" s="27">
        <f t="shared" si="1536"/>
        <v>0</v>
      </c>
      <c r="AFG63" s="27">
        <f t="shared" si="1537"/>
        <v>0</v>
      </c>
      <c r="AFH63" s="27">
        <f t="shared" si="1538"/>
        <v>0</v>
      </c>
      <c r="AFI63" s="27">
        <f t="shared" si="1539"/>
        <v>0</v>
      </c>
      <c r="AFJ63" s="27">
        <f t="shared" si="1540"/>
        <v>0</v>
      </c>
      <c r="AFL63" s="28">
        <f t="shared" si="892"/>
        <v>38.75</v>
      </c>
      <c r="AFM63" s="28">
        <v>38.75</v>
      </c>
      <c r="AFN63" s="27">
        <v>5</v>
      </c>
      <c r="AFO63" s="27">
        <f t="shared" si="1541"/>
        <v>5</v>
      </c>
      <c r="AFP63" s="27">
        <f t="shared" si="1542"/>
        <v>5</v>
      </c>
      <c r="AFQ63" s="27">
        <f t="shared" si="1543"/>
        <v>5</v>
      </c>
      <c r="AFR63" s="27">
        <f t="shared" si="1544"/>
        <v>5</v>
      </c>
      <c r="AFS63" s="27">
        <f t="shared" si="1545"/>
        <v>0</v>
      </c>
      <c r="AFT63" s="27">
        <f t="shared" si="1546"/>
        <v>5</v>
      </c>
      <c r="AFU63" s="27">
        <f t="shared" si="1547"/>
        <v>5</v>
      </c>
      <c r="AFV63" s="27">
        <f t="shared" si="1548"/>
        <v>0</v>
      </c>
      <c r="AFW63" s="27">
        <f t="shared" si="1549"/>
        <v>8</v>
      </c>
      <c r="AFX63" s="27">
        <f t="shared" si="1550"/>
        <v>2</v>
      </c>
      <c r="AFY63" s="27">
        <f t="shared" si="1551"/>
        <v>0</v>
      </c>
      <c r="AFZ63" s="27">
        <f t="shared" si="1552"/>
        <v>5</v>
      </c>
      <c r="AGA63" s="27">
        <f t="shared" si="1553"/>
        <v>0</v>
      </c>
      <c r="AGB63" s="27">
        <f t="shared" si="1554"/>
        <v>0</v>
      </c>
      <c r="AGC63" s="27">
        <f t="shared" si="1555"/>
        <v>5</v>
      </c>
      <c r="AGD63" s="27">
        <f t="shared" si="1556"/>
        <v>4</v>
      </c>
      <c r="AGE63" s="27">
        <f t="shared" si="1557"/>
        <v>8</v>
      </c>
      <c r="AGF63" s="27">
        <f t="shared" si="1558"/>
        <v>0</v>
      </c>
      <c r="AGG63" s="27">
        <f t="shared" si="1559"/>
        <v>6</v>
      </c>
      <c r="AGH63" s="27">
        <f t="shared" si="1560"/>
        <v>0</v>
      </c>
      <c r="AGI63" s="27">
        <f t="shared" si="1561"/>
        <v>0</v>
      </c>
      <c r="AGJ63" s="27">
        <f t="shared" si="1562"/>
        <v>5</v>
      </c>
      <c r="AGK63" s="27">
        <f t="shared" si="1563"/>
        <v>5</v>
      </c>
      <c r="AGL63" s="27">
        <f t="shared" si="1564"/>
        <v>7</v>
      </c>
      <c r="AGM63" s="27">
        <f t="shared" si="1565"/>
        <v>0</v>
      </c>
      <c r="AGN63" s="27">
        <f t="shared" si="1566"/>
        <v>0</v>
      </c>
      <c r="AGO63" s="27">
        <f t="shared" si="1567"/>
        <v>5</v>
      </c>
      <c r="AGP63" s="27">
        <f t="shared" si="1568"/>
        <v>5</v>
      </c>
      <c r="AGQ63" s="27">
        <f t="shared" si="1569"/>
        <v>5</v>
      </c>
      <c r="AGR63" s="27">
        <f t="shared" si="1570"/>
        <v>5</v>
      </c>
      <c r="AGS63" s="27">
        <f t="shared" si="1571"/>
        <v>0</v>
      </c>
      <c r="AGT63" s="27">
        <f t="shared" si="1572"/>
        <v>0</v>
      </c>
      <c r="AGU63" s="27">
        <f t="shared" si="1573"/>
        <v>5</v>
      </c>
      <c r="AGV63" s="27">
        <f t="shared" si="1574"/>
        <v>0</v>
      </c>
      <c r="AGW63" s="27">
        <f t="shared" si="1575"/>
        <v>0</v>
      </c>
      <c r="AGX63" s="27">
        <f t="shared" si="1576"/>
        <v>5</v>
      </c>
      <c r="AGY63" s="27">
        <f t="shared" si="1577"/>
        <v>0</v>
      </c>
      <c r="AGZ63" s="27">
        <f t="shared" si="1578"/>
        <v>0</v>
      </c>
      <c r="AHA63" s="27">
        <f t="shared" si="1579"/>
        <v>0</v>
      </c>
      <c r="AHB63" s="27">
        <f t="shared" si="1580"/>
        <v>0</v>
      </c>
      <c r="AHC63" s="27">
        <f t="shared" si="1581"/>
        <v>0</v>
      </c>
      <c r="AHD63" s="27">
        <f t="shared" si="1582"/>
        <v>0</v>
      </c>
      <c r="AHE63" s="27">
        <f t="shared" si="1583"/>
        <v>0</v>
      </c>
      <c r="AHF63" s="27">
        <f t="shared" si="1584"/>
        <v>0</v>
      </c>
      <c r="AHG63" s="27">
        <f t="shared" si="1585"/>
        <v>0</v>
      </c>
      <c r="AHH63" s="27">
        <f t="shared" si="1586"/>
        <v>0</v>
      </c>
      <c r="AHI63" s="27">
        <f t="shared" si="1587"/>
        <v>0</v>
      </c>
      <c r="AHJ63" s="27">
        <f t="shared" si="1588"/>
        <v>0</v>
      </c>
      <c r="AHK63" s="27">
        <f t="shared" si="1589"/>
        <v>0</v>
      </c>
      <c r="AHL63" s="27">
        <f t="shared" si="1590"/>
        <v>0</v>
      </c>
      <c r="AHM63" s="27">
        <f t="shared" si="1591"/>
        <v>0</v>
      </c>
      <c r="AHN63" s="27">
        <f t="shared" si="1592"/>
        <v>0</v>
      </c>
      <c r="AHO63" s="27">
        <f t="shared" si="1593"/>
        <v>0</v>
      </c>
      <c r="AHP63" s="27">
        <f t="shared" si="1594"/>
        <v>0</v>
      </c>
      <c r="AHQ63" s="27">
        <f t="shared" si="1595"/>
        <v>0</v>
      </c>
      <c r="AHR63" s="27">
        <f t="shared" si="1596"/>
        <v>0</v>
      </c>
      <c r="AHS63" s="27">
        <f t="shared" si="1597"/>
        <v>0</v>
      </c>
      <c r="AHT63" s="27">
        <f t="shared" si="1598"/>
        <v>0</v>
      </c>
      <c r="AHU63" s="27">
        <f t="shared" si="1599"/>
        <v>0</v>
      </c>
      <c r="AHV63" s="27">
        <f t="shared" si="1600"/>
        <v>0</v>
      </c>
      <c r="AHW63" s="27">
        <f t="shared" si="1601"/>
        <v>0</v>
      </c>
      <c r="AHX63" s="27">
        <f t="shared" si="1602"/>
        <v>0</v>
      </c>
      <c r="AHY63" s="27">
        <f t="shared" si="1603"/>
        <v>0</v>
      </c>
      <c r="AHZ63" s="27">
        <f t="shared" si="1604"/>
        <v>0</v>
      </c>
      <c r="AIA63" s="27">
        <f t="shared" si="1605"/>
        <v>0</v>
      </c>
      <c r="AIB63" s="27">
        <f t="shared" si="1606"/>
        <v>0</v>
      </c>
      <c r="AIC63" s="27">
        <f t="shared" si="1607"/>
        <v>0</v>
      </c>
      <c r="AID63" s="27">
        <f t="shared" si="1608"/>
        <v>0</v>
      </c>
      <c r="AIE63" s="27">
        <f t="shared" si="1609"/>
        <v>0</v>
      </c>
      <c r="AIF63" s="27">
        <f t="shared" si="1610"/>
        <v>0</v>
      </c>
      <c r="AIG63" s="27">
        <f t="shared" si="1611"/>
        <v>0</v>
      </c>
      <c r="AIH63" s="27">
        <f t="shared" si="1612"/>
        <v>0</v>
      </c>
      <c r="AII63" s="27">
        <f t="shared" si="1613"/>
        <v>0</v>
      </c>
      <c r="AIJ63" s="27">
        <f t="shared" si="1614"/>
        <v>0</v>
      </c>
      <c r="AIK63" s="27">
        <f t="shared" si="1615"/>
        <v>0</v>
      </c>
      <c r="AIL63" s="27">
        <f t="shared" si="1616"/>
        <v>0</v>
      </c>
      <c r="AIM63" s="27">
        <f t="shared" si="1617"/>
        <v>0</v>
      </c>
      <c r="AIN63" s="27">
        <f t="shared" si="1618"/>
        <v>0</v>
      </c>
      <c r="AIO63" s="27">
        <f t="shared" si="1619"/>
        <v>0</v>
      </c>
      <c r="AIP63" s="27">
        <f t="shared" si="1620"/>
        <v>0</v>
      </c>
      <c r="AIQ63" s="27">
        <f t="shared" si="1621"/>
        <v>0</v>
      </c>
      <c r="AIR63" s="27">
        <f t="shared" si="1622"/>
        <v>0</v>
      </c>
      <c r="AIT63" s="27">
        <v>1</v>
      </c>
      <c r="AIU63" s="27">
        <v>1</v>
      </c>
      <c r="AIV63" s="27">
        <v>1</v>
      </c>
      <c r="AIW63" s="27">
        <f t="shared" si="1623"/>
        <v>1</v>
      </c>
      <c r="AIX63" s="27">
        <f t="shared" si="1624"/>
        <v>0</v>
      </c>
      <c r="AIY63" s="27">
        <f t="shared" si="1625"/>
        <v>0.5</v>
      </c>
      <c r="AIZ63" s="27">
        <f t="shared" si="1626"/>
        <v>1</v>
      </c>
      <c r="AJA63" s="27">
        <f t="shared" si="1627"/>
        <v>0</v>
      </c>
      <c r="AJB63" s="27">
        <f t="shared" si="1628"/>
        <v>2</v>
      </c>
      <c r="AJC63" s="27">
        <f t="shared" si="1629"/>
        <v>8</v>
      </c>
      <c r="AJD63" s="27">
        <f t="shared" si="1630"/>
        <v>0</v>
      </c>
      <c r="AJE63" s="27">
        <f t="shared" si="1631"/>
        <v>4</v>
      </c>
      <c r="AJF63" s="27">
        <f t="shared" si="1632"/>
        <v>0</v>
      </c>
      <c r="AJG63" s="27">
        <f t="shared" si="1633"/>
        <v>0</v>
      </c>
      <c r="AJH63" s="27">
        <f t="shared" si="1634"/>
        <v>0.25</v>
      </c>
      <c r="AJI63" s="27">
        <f t="shared" si="1635"/>
        <v>4</v>
      </c>
      <c r="AJJ63" s="27">
        <f t="shared" si="1636"/>
        <v>2</v>
      </c>
      <c r="AJK63" s="27">
        <f t="shared" si="1637"/>
        <v>0</v>
      </c>
      <c r="AJL63" s="27">
        <f t="shared" si="1638"/>
        <v>2</v>
      </c>
      <c r="AJM63" s="27">
        <f t="shared" si="1639"/>
        <v>0</v>
      </c>
      <c r="AJN63" s="27">
        <f t="shared" si="1640"/>
        <v>0</v>
      </c>
      <c r="AJO63" s="27">
        <f t="shared" si="1641"/>
        <v>4</v>
      </c>
      <c r="AJP63" s="27">
        <f t="shared" si="1642"/>
        <v>1</v>
      </c>
      <c r="AJQ63" s="27">
        <f t="shared" si="1643"/>
        <v>2</v>
      </c>
      <c r="AJR63" s="27">
        <f t="shared" si="1644"/>
        <v>0</v>
      </c>
      <c r="AJS63" s="27">
        <f t="shared" si="1645"/>
        <v>0</v>
      </c>
      <c r="AJT63" s="27">
        <f t="shared" si="1646"/>
        <v>0.5</v>
      </c>
      <c r="AJU63" s="27">
        <f t="shared" si="1647"/>
        <v>1</v>
      </c>
      <c r="AJV63" s="27">
        <f t="shared" si="1648"/>
        <v>1</v>
      </c>
      <c r="AJW63" s="27">
        <f t="shared" si="1649"/>
        <v>1</v>
      </c>
      <c r="AJX63" s="27">
        <f t="shared" si="1650"/>
        <v>0</v>
      </c>
      <c r="AJY63" s="27">
        <f t="shared" si="1651"/>
        <v>0</v>
      </c>
      <c r="AJZ63" s="27">
        <f t="shared" si="1652"/>
        <v>0.25</v>
      </c>
      <c r="AKA63" s="27">
        <f t="shared" si="1653"/>
        <v>0</v>
      </c>
      <c r="AKB63" s="27">
        <f t="shared" si="1654"/>
        <v>0</v>
      </c>
      <c r="AKC63" s="27">
        <f t="shared" si="1655"/>
        <v>0.25</v>
      </c>
      <c r="AKD63" s="27">
        <f t="shared" si="1656"/>
        <v>0</v>
      </c>
      <c r="AKE63" s="27">
        <f t="shared" si="1657"/>
        <v>0</v>
      </c>
      <c r="AKF63" s="27">
        <f t="shared" si="1658"/>
        <v>0</v>
      </c>
      <c r="AKG63" s="27">
        <f t="shared" si="1659"/>
        <v>0</v>
      </c>
      <c r="AKH63" s="27">
        <f t="shared" si="1660"/>
        <v>0</v>
      </c>
      <c r="AKI63" s="27">
        <f t="shared" si="1661"/>
        <v>0</v>
      </c>
      <c r="AKJ63" s="27">
        <f t="shared" si="1662"/>
        <v>0</v>
      </c>
      <c r="AKK63" s="27">
        <f t="shared" si="1663"/>
        <v>0</v>
      </c>
      <c r="AKL63" s="27">
        <f t="shared" si="1664"/>
        <v>0</v>
      </c>
      <c r="AKM63" s="27">
        <f t="shared" si="1665"/>
        <v>0</v>
      </c>
      <c r="AKN63" s="27">
        <f t="shared" si="1666"/>
        <v>0</v>
      </c>
      <c r="AKO63" s="27">
        <f t="shared" si="1667"/>
        <v>0</v>
      </c>
      <c r="AKP63" s="27">
        <f t="shared" si="1668"/>
        <v>0</v>
      </c>
      <c r="AKQ63" s="27">
        <f t="shared" si="1669"/>
        <v>0</v>
      </c>
      <c r="AKR63" s="27">
        <f t="shared" si="1670"/>
        <v>0</v>
      </c>
      <c r="AKS63" s="27">
        <f t="shared" si="1671"/>
        <v>0</v>
      </c>
      <c r="AKT63" s="27">
        <f t="shared" si="1672"/>
        <v>0</v>
      </c>
      <c r="AKU63" s="27">
        <f t="shared" si="1673"/>
        <v>0</v>
      </c>
      <c r="AKV63" s="27">
        <f t="shared" si="1674"/>
        <v>0</v>
      </c>
      <c r="AKW63" s="27">
        <f t="shared" si="1675"/>
        <v>0</v>
      </c>
      <c r="AKX63" s="27">
        <f t="shared" si="1676"/>
        <v>0</v>
      </c>
      <c r="AKY63" s="27">
        <f t="shared" si="1677"/>
        <v>0</v>
      </c>
      <c r="AKZ63" s="27">
        <f t="shared" si="1678"/>
        <v>0</v>
      </c>
      <c r="ALA63" s="27">
        <f t="shared" si="1679"/>
        <v>0</v>
      </c>
      <c r="ALB63" s="27">
        <f t="shared" si="1680"/>
        <v>0</v>
      </c>
      <c r="ALC63" s="27">
        <f t="shared" si="1681"/>
        <v>0</v>
      </c>
      <c r="ALD63" s="27">
        <f t="shared" si="1682"/>
        <v>0</v>
      </c>
      <c r="ALE63" s="27">
        <f t="shared" si="1683"/>
        <v>0</v>
      </c>
      <c r="ALF63" s="27">
        <f t="shared" si="1684"/>
        <v>0</v>
      </c>
      <c r="ALG63" s="27">
        <f t="shared" si="1685"/>
        <v>0</v>
      </c>
      <c r="ALH63" s="27">
        <f t="shared" si="1686"/>
        <v>0</v>
      </c>
      <c r="ALI63" s="27">
        <f t="shared" si="1687"/>
        <v>0</v>
      </c>
      <c r="ALJ63" s="27">
        <f t="shared" si="1688"/>
        <v>0</v>
      </c>
      <c r="ALK63" s="27">
        <f t="shared" si="1689"/>
        <v>0</v>
      </c>
      <c r="ALL63" s="27">
        <f t="shared" si="1690"/>
        <v>0</v>
      </c>
      <c r="ALM63" s="27">
        <f t="shared" si="1691"/>
        <v>0</v>
      </c>
      <c r="ALN63" s="27">
        <f t="shared" si="1692"/>
        <v>0</v>
      </c>
      <c r="ALO63" s="27">
        <f t="shared" si="1693"/>
        <v>0</v>
      </c>
      <c r="ALP63" s="27">
        <f t="shared" si="1694"/>
        <v>0</v>
      </c>
      <c r="ALQ63" s="27">
        <f t="shared" si="1695"/>
        <v>0</v>
      </c>
      <c r="ALR63" s="27">
        <f t="shared" si="1696"/>
        <v>0</v>
      </c>
      <c r="ALS63" s="27">
        <f t="shared" si="1697"/>
        <v>0</v>
      </c>
      <c r="ALT63" s="27">
        <f t="shared" si="1698"/>
        <v>0</v>
      </c>
      <c r="ALU63" s="27">
        <f t="shared" si="1699"/>
        <v>0</v>
      </c>
      <c r="ALV63" s="27">
        <f t="shared" si="1700"/>
        <v>0</v>
      </c>
      <c r="ALW63" s="27">
        <f t="shared" si="1701"/>
        <v>0</v>
      </c>
      <c r="AMK63" s="28">
        <v>1837</v>
      </c>
      <c r="AML63" s="28">
        <f t="shared" si="1702"/>
        <v>1837</v>
      </c>
      <c r="AMN63" s="28">
        <v>2000</v>
      </c>
      <c r="AMO63" s="27" t="str">
        <f t="shared" si="1703"/>
        <v>2004</v>
      </c>
      <c r="AMP63" s="27" t="str">
        <f t="shared" si="1704"/>
        <v>2015</v>
      </c>
      <c r="AMQ63" s="27" t="str">
        <f t="shared" si="1705"/>
        <v>2019</v>
      </c>
      <c r="AMR63" s="27" t="str">
        <f t="shared" si="1706"/>
        <v>2028</v>
      </c>
      <c r="AMS63" s="27" t="str">
        <f t="shared" si="1707"/>
        <v>2028</v>
      </c>
      <c r="AMT63" s="27" t="str">
        <f t="shared" si="1708"/>
        <v>2033</v>
      </c>
      <c r="AMU63" s="27" t="str">
        <f t="shared" si="1709"/>
        <v>2041</v>
      </c>
      <c r="AMV63" s="27" t="str">
        <f t="shared" si="1710"/>
        <v>2041</v>
      </c>
      <c r="AMW63" s="27" t="str">
        <f t="shared" si="1711"/>
        <v>2012</v>
      </c>
      <c r="AMX63" s="27" t="str">
        <f t="shared" si="1712"/>
        <v>1985</v>
      </c>
      <c r="AMY63" s="27" t="str">
        <f t="shared" si="1713"/>
        <v>1985</v>
      </c>
      <c r="AMZ63" s="27" t="str">
        <f t="shared" si="1714"/>
        <v>1960</v>
      </c>
      <c r="ANA63" s="27" t="str">
        <f t="shared" si="1715"/>
        <v>1960</v>
      </c>
      <c r="ANB63" s="27" t="str">
        <f t="shared" si="1716"/>
        <v>1960</v>
      </c>
      <c r="ANC63" s="27" t="str">
        <f t="shared" si="1717"/>
        <v>1946</v>
      </c>
      <c r="AND63" s="27" t="str">
        <f t="shared" si="1718"/>
        <v>1919</v>
      </c>
      <c r="ANE63" s="27" t="str">
        <f t="shared" si="1719"/>
        <v>1904</v>
      </c>
      <c r="ANF63" s="27" t="str">
        <f t="shared" si="1720"/>
        <v>1904</v>
      </c>
      <c r="ANG63" s="27" t="str">
        <f t="shared" si="1721"/>
        <v>1880</v>
      </c>
      <c r="ANH63" s="27" t="str">
        <f t="shared" si="1722"/>
        <v>1880</v>
      </c>
      <c r="ANI63" s="27" t="str">
        <f t="shared" si="1723"/>
        <v>1880</v>
      </c>
      <c r="ANJ63" s="27" t="str">
        <f t="shared" si="1724"/>
        <v>1859</v>
      </c>
      <c r="ANK63" s="27" t="str">
        <f t="shared" si="1725"/>
        <v>1867</v>
      </c>
      <c r="ANL63" s="27" t="str">
        <f t="shared" si="1726"/>
        <v>1883</v>
      </c>
      <c r="ANM63" s="27" t="str">
        <f t="shared" si="1727"/>
        <v>1883</v>
      </c>
      <c r="ANN63" s="27" t="str">
        <f t="shared" si="1728"/>
        <v>1883</v>
      </c>
      <c r="ANO63" s="27" t="str">
        <f t="shared" si="1729"/>
        <v>1896</v>
      </c>
      <c r="ANP63" s="27" t="str">
        <f t="shared" si="1730"/>
        <v>1906</v>
      </c>
      <c r="ANQ63" s="27" t="str">
        <f t="shared" si="1731"/>
        <v>1873</v>
      </c>
      <c r="ANR63" s="27" t="str">
        <f t="shared" si="1732"/>
        <v>1853</v>
      </c>
      <c r="ANS63" s="27" t="str">
        <f t="shared" si="1733"/>
        <v>1853</v>
      </c>
      <c r="ANT63" s="27" t="str">
        <f t="shared" si="1734"/>
        <v>1853</v>
      </c>
      <c r="ANU63" s="27" t="str">
        <f t="shared" si="1735"/>
        <v>1849</v>
      </c>
      <c r="ANV63" s="27" t="str">
        <f t="shared" si="1736"/>
        <v>1849</v>
      </c>
      <c r="ANW63" s="27" t="str">
        <f t="shared" si="1737"/>
        <v>1849</v>
      </c>
      <c r="ANX63" s="27" t="str">
        <f t="shared" si="1738"/>
        <v>1837</v>
      </c>
      <c r="ANY63" s="27" t="str">
        <f t="shared" si="1739"/>
        <v>1837</v>
      </c>
      <c r="ANZ63" s="27" t="str">
        <f t="shared" si="1740"/>
        <v>1837</v>
      </c>
      <c r="AOA63" s="27" t="str">
        <f t="shared" si="1741"/>
        <v>1837</v>
      </c>
      <c r="AOB63" s="27" t="str">
        <f t="shared" si="1742"/>
        <v>1837</v>
      </c>
      <c r="AOC63" s="27" t="str">
        <f t="shared" si="1743"/>
        <v>1837</v>
      </c>
      <c r="AOD63" s="27" t="str">
        <f t="shared" si="1744"/>
        <v>1837</v>
      </c>
      <c r="AOE63" s="27" t="str">
        <f t="shared" si="1745"/>
        <v>1837</v>
      </c>
      <c r="AOF63" s="27" t="str">
        <f t="shared" si="1746"/>
        <v>1837</v>
      </c>
      <c r="AOG63" s="27" t="str">
        <f t="shared" si="1747"/>
        <v>1837</v>
      </c>
      <c r="AOH63" s="27" t="str">
        <f t="shared" si="1748"/>
        <v>1837</v>
      </c>
      <c r="AOI63" s="27" t="str">
        <f t="shared" si="1749"/>
        <v>1837</v>
      </c>
      <c r="AOJ63" s="27" t="str">
        <f t="shared" si="1750"/>
        <v>1837</v>
      </c>
      <c r="AOK63" s="27" t="str">
        <f t="shared" si="1751"/>
        <v>1837</v>
      </c>
      <c r="AOL63" s="27" t="str">
        <f t="shared" si="1752"/>
        <v>1837</v>
      </c>
      <c r="AOM63" s="27" t="str">
        <f t="shared" si="1753"/>
        <v>1837</v>
      </c>
      <c r="AON63" s="27" t="str">
        <f t="shared" si="1754"/>
        <v>1837</v>
      </c>
      <c r="AOO63" s="27" t="str">
        <f t="shared" si="1755"/>
        <v>1837</v>
      </c>
      <c r="AOP63" s="27" t="str">
        <f t="shared" si="1756"/>
        <v>1837</v>
      </c>
      <c r="AOQ63" s="27" t="str">
        <f t="shared" si="1757"/>
        <v>1837</v>
      </c>
      <c r="AOR63" s="27" t="str">
        <f t="shared" si="1758"/>
        <v>1837</v>
      </c>
      <c r="AOS63" s="27" t="str">
        <f t="shared" si="1759"/>
        <v>1837</v>
      </c>
      <c r="AOT63" s="27" t="str">
        <f t="shared" si="1760"/>
        <v>1837</v>
      </c>
      <c r="AOU63" s="27" t="str">
        <f t="shared" si="1761"/>
        <v>1837</v>
      </c>
      <c r="AOV63" s="27" t="str">
        <f t="shared" si="1762"/>
        <v>1837</v>
      </c>
      <c r="AOW63" s="27" t="str">
        <f t="shared" si="1763"/>
        <v>1837</v>
      </c>
      <c r="AOX63" s="27" t="str">
        <f t="shared" si="1764"/>
        <v>1837</v>
      </c>
      <c r="AOY63" s="27" t="str">
        <f t="shared" si="1765"/>
        <v>1837</v>
      </c>
      <c r="AOZ63" s="27" t="str">
        <f t="shared" si="1766"/>
        <v>1837</v>
      </c>
      <c r="APA63" s="27" t="str">
        <f t="shared" si="1767"/>
        <v>1837</v>
      </c>
      <c r="APB63" s="27" t="str">
        <f t="shared" si="1768"/>
        <v>1837</v>
      </c>
      <c r="APC63" s="27" t="str">
        <f t="shared" si="1769"/>
        <v>1837</v>
      </c>
      <c r="APD63" s="27" t="str">
        <f t="shared" si="1770"/>
        <v>1837</v>
      </c>
      <c r="APE63" s="27" t="str">
        <f t="shared" si="1771"/>
        <v>1837</v>
      </c>
      <c r="APF63" s="27" t="str">
        <f t="shared" si="1772"/>
        <v>1837</v>
      </c>
      <c r="APG63" s="27" t="str">
        <f t="shared" si="1773"/>
        <v>1837</v>
      </c>
      <c r="APH63" s="27" t="str">
        <f t="shared" si="1774"/>
        <v>1837</v>
      </c>
      <c r="API63" s="27" t="str">
        <f t="shared" si="1775"/>
        <v>1837</v>
      </c>
      <c r="APJ63" s="27" t="str">
        <f t="shared" si="1776"/>
        <v>1837</v>
      </c>
      <c r="APK63" s="27" t="str">
        <f t="shared" si="1777"/>
        <v>1837</v>
      </c>
      <c r="APL63" s="27" t="str">
        <f t="shared" si="1778"/>
        <v>1837</v>
      </c>
      <c r="APM63" s="27" t="str">
        <f t="shared" si="1779"/>
        <v>1837</v>
      </c>
      <c r="APN63" s="27" t="str">
        <f t="shared" si="1780"/>
        <v>1837</v>
      </c>
      <c r="APO63" s="27" t="str">
        <f t="shared" si="1781"/>
        <v>1837</v>
      </c>
      <c r="APP63" s="27" t="str">
        <f t="shared" si="1782"/>
        <v>1837</v>
      </c>
      <c r="APQ63" s="27" t="str">
        <f t="shared" si="1783"/>
        <v>1837</v>
      </c>
      <c r="APR63" s="27" t="str">
        <f t="shared" si="1784"/>
        <v>1837</v>
      </c>
    </row>
    <row r="64" spans="1:1011 1025:1110" x14ac:dyDescent="0.35">
      <c r="A64" s="27">
        <v>60</v>
      </c>
      <c r="B64" s="86" t="s">
        <v>92</v>
      </c>
      <c r="C64" s="91">
        <f>VLOOKUP(A64, Rankings!$A$2:$AN$129, 40, FALSE)</f>
        <v>62</v>
      </c>
      <c r="D64" s="22" t="s">
        <v>381</v>
      </c>
      <c r="I64" s="29">
        <f t="shared" si="893"/>
        <v>15.666666666666666</v>
      </c>
      <c r="L64" s="27" t="s">
        <v>2278</v>
      </c>
      <c r="M64" s="27" t="s">
        <v>2606</v>
      </c>
      <c r="N64" s="27" t="s">
        <v>2883</v>
      </c>
      <c r="O64" s="27" t="s">
        <v>2927</v>
      </c>
      <c r="P64" s="27" t="s">
        <v>24</v>
      </c>
      <c r="Q64" s="27" t="s">
        <v>24</v>
      </c>
      <c r="R64" s="27" t="s">
        <v>24</v>
      </c>
      <c r="S64" s="27" t="s">
        <v>24</v>
      </c>
      <c r="T64" s="27" t="s">
        <v>3811</v>
      </c>
      <c r="U64" s="27" t="s">
        <v>3940</v>
      </c>
      <c r="V64" s="27" t="s">
        <v>24</v>
      </c>
      <c r="W64" s="27" t="s">
        <v>4232</v>
      </c>
      <c r="X64" s="27" t="s">
        <v>4286</v>
      </c>
      <c r="Y64" s="27" t="s">
        <v>4390</v>
      </c>
      <c r="Z64" s="27" t="s">
        <v>4503</v>
      </c>
      <c r="AA64" s="27" t="s">
        <v>4688</v>
      </c>
      <c r="AB64" s="27" t="s">
        <v>4779</v>
      </c>
      <c r="AC64" s="27" t="s">
        <v>24</v>
      </c>
      <c r="AD64" s="27" t="s">
        <v>24</v>
      </c>
      <c r="AE64" s="27" t="s">
        <v>24</v>
      </c>
      <c r="AF64" s="27" t="s">
        <v>5061</v>
      </c>
      <c r="AG64" s="27" t="s">
        <v>5208</v>
      </c>
      <c r="AH64" s="27" t="s">
        <v>5270</v>
      </c>
      <c r="AI64" s="27" t="s">
        <v>5445</v>
      </c>
      <c r="AJ64" s="27" t="s">
        <v>5521</v>
      </c>
      <c r="AK64" s="27" t="s">
        <v>24</v>
      </c>
      <c r="AL64" s="27" t="s">
        <v>5705</v>
      </c>
      <c r="AM64" s="27" t="s">
        <v>5844</v>
      </c>
      <c r="AN64" s="27" t="s">
        <v>24</v>
      </c>
      <c r="AO64" s="27" t="s">
        <v>6061</v>
      </c>
      <c r="AP64" s="27" t="s">
        <v>24</v>
      </c>
      <c r="AQ64" s="27" t="s">
        <v>24</v>
      </c>
      <c r="AR64" s="27" t="s">
        <v>6363</v>
      </c>
      <c r="AS64" s="27" t="s">
        <v>24</v>
      </c>
      <c r="AT64" s="27" t="s">
        <v>24</v>
      </c>
      <c r="AU64" s="27" t="s">
        <v>6667</v>
      </c>
      <c r="AV64" s="27" t="s">
        <v>24</v>
      </c>
      <c r="AW64" s="27" t="s">
        <v>24</v>
      </c>
      <c r="AX64" s="27" t="s">
        <v>24</v>
      </c>
      <c r="AY64" s="27" t="s">
        <v>24</v>
      </c>
      <c r="AZ64" s="27" t="s">
        <v>24</v>
      </c>
      <c r="BA64" s="27" t="s">
        <v>24</v>
      </c>
      <c r="BB64" s="27" t="s">
        <v>24</v>
      </c>
      <c r="BC64" s="27" t="s">
        <v>24</v>
      </c>
      <c r="BD64" s="27" t="s">
        <v>24</v>
      </c>
      <c r="BE64" s="27" t="s">
        <v>24</v>
      </c>
      <c r="BF64" s="27" t="s">
        <v>24</v>
      </c>
      <c r="BG64" s="27" t="s">
        <v>24</v>
      </c>
      <c r="BH64" s="27" t="s">
        <v>24</v>
      </c>
      <c r="BI64" s="27" t="s">
        <v>24</v>
      </c>
      <c r="BJ64" s="27" t="s">
        <v>24</v>
      </c>
      <c r="BK64" s="27" t="s">
        <v>24</v>
      </c>
      <c r="BL64" s="27" t="s">
        <v>24</v>
      </c>
      <c r="BM64" s="27" t="s">
        <v>24</v>
      </c>
      <c r="BN64" s="27" t="s">
        <v>24</v>
      </c>
      <c r="BO64" s="27" t="s">
        <v>24</v>
      </c>
      <c r="BP64" s="27" t="s">
        <v>24</v>
      </c>
      <c r="BQ64" s="27" t="s">
        <v>24</v>
      </c>
      <c r="BR64" s="27" t="s">
        <v>24</v>
      </c>
      <c r="BS64" s="27" t="s">
        <v>24</v>
      </c>
      <c r="BT64" s="27" t="s">
        <v>24</v>
      </c>
      <c r="BU64" s="27" t="s">
        <v>24</v>
      </c>
      <c r="BV64" s="27" t="s">
        <v>24</v>
      </c>
      <c r="BW64" s="27" t="s">
        <v>24</v>
      </c>
      <c r="BX64" s="27" t="s">
        <v>24</v>
      </c>
      <c r="BY64" s="27" t="s">
        <v>24</v>
      </c>
      <c r="BZ64" s="27" t="s">
        <v>24</v>
      </c>
      <c r="CA64" s="27" t="s">
        <v>24</v>
      </c>
      <c r="CB64" s="27" t="s">
        <v>24</v>
      </c>
      <c r="CC64" s="27" t="s">
        <v>24</v>
      </c>
      <c r="CD64" s="27" t="s">
        <v>24</v>
      </c>
      <c r="CE64" s="27" t="s">
        <v>24</v>
      </c>
      <c r="CF64" s="27" t="s">
        <v>24</v>
      </c>
      <c r="CG64" s="27" t="s">
        <v>24</v>
      </c>
      <c r="CH64" s="27" t="s">
        <v>24</v>
      </c>
      <c r="CI64" s="27" t="s">
        <v>24</v>
      </c>
      <c r="CJ64" s="27" t="s">
        <v>24</v>
      </c>
      <c r="CK64" s="27" t="s">
        <v>24</v>
      </c>
      <c r="CL64" s="27" t="s">
        <v>24</v>
      </c>
      <c r="CM64" s="27" t="s">
        <v>24</v>
      </c>
      <c r="CN64" s="27" t="s">
        <v>24</v>
      </c>
      <c r="CO64" s="27" t="s">
        <v>24</v>
      </c>
      <c r="CQ64" s="28">
        <f t="shared" si="894"/>
        <v>3</v>
      </c>
      <c r="CR64" s="28">
        <f t="shared" si="895"/>
        <v>4</v>
      </c>
      <c r="CS64" s="28">
        <f t="shared" si="896"/>
        <v>2</v>
      </c>
      <c r="CT64" s="28">
        <f t="shared" si="897"/>
        <v>3</v>
      </c>
      <c r="CU64" s="28">
        <f t="shared" si="898"/>
        <v>2</v>
      </c>
      <c r="CV64" s="28">
        <f t="shared" si="899"/>
        <v>2</v>
      </c>
      <c r="CW64" s="28">
        <f t="shared" si="900"/>
        <v>2</v>
      </c>
      <c r="CX64" s="28">
        <f t="shared" si="901"/>
        <v>3</v>
      </c>
      <c r="CY64" s="28">
        <f t="shared" si="902"/>
        <v>1</v>
      </c>
      <c r="CZ64" s="28">
        <f t="shared" si="903"/>
        <v>3</v>
      </c>
      <c r="DA64" s="28">
        <f t="shared" si="904"/>
        <v>0</v>
      </c>
      <c r="DB64" s="28">
        <f t="shared" si="905"/>
        <v>4</v>
      </c>
      <c r="DC64" s="28">
        <f t="shared" si="906"/>
        <v>1</v>
      </c>
      <c r="DD64" s="28">
        <f t="shared" si="907"/>
        <v>0</v>
      </c>
      <c r="DE64" s="28">
        <f t="shared" si="908"/>
        <v>0</v>
      </c>
      <c r="DF64" s="28">
        <f t="shared" si="909"/>
        <v>1</v>
      </c>
      <c r="DG64" s="28">
        <f t="shared" si="910"/>
        <v>0</v>
      </c>
      <c r="DH64" s="28">
        <f t="shared" si="911"/>
        <v>0</v>
      </c>
      <c r="DI64" s="28">
        <f t="shared" si="912"/>
        <v>0</v>
      </c>
      <c r="DJ64" s="28">
        <f t="shared" si="913"/>
        <v>0</v>
      </c>
      <c r="DK64" s="28">
        <f t="shared" si="914"/>
        <v>0</v>
      </c>
      <c r="DL64" s="28">
        <f t="shared" si="915"/>
        <v>0</v>
      </c>
      <c r="DM64" s="28">
        <f t="shared" si="916"/>
        <v>0</v>
      </c>
      <c r="DN64" s="28">
        <f t="shared" si="917"/>
        <v>0</v>
      </c>
      <c r="DO64" s="28">
        <f t="shared" si="918"/>
        <v>2</v>
      </c>
      <c r="DP64" s="28">
        <f t="shared" si="919"/>
        <v>8</v>
      </c>
      <c r="DR64">
        <f t="shared" si="920"/>
        <v>1</v>
      </c>
      <c r="DS64">
        <f t="shared" si="921"/>
        <v>4</v>
      </c>
      <c r="DT64">
        <f t="shared" si="922"/>
        <v>1</v>
      </c>
      <c r="DU64">
        <f t="shared" si="923"/>
        <v>6</v>
      </c>
      <c r="DV64">
        <f t="shared" si="924"/>
        <v>0</v>
      </c>
      <c r="DW64">
        <f t="shared" si="925"/>
        <v>0</v>
      </c>
      <c r="DX64">
        <f t="shared" si="926"/>
        <v>0</v>
      </c>
      <c r="DY64">
        <f t="shared" si="927"/>
        <v>0</v>
      </c>
      <c r="DZ64">
        <f t="shared" si="928"/>
        <v>2</v>
      </c>
      <c r="EA64">
        <f t="shared" si="929"/>
        <v>6</v>
      </c>
      <c r="EB64">
        <f t="shared" si="930"/>
        <v>0</v>
      </c>
      <c r="EC64">
        <f t="shared" si="931"/>
        <v>4</v>
      </c>
      <c r="ED64">
        <f t="shared" si="932"/>
        <v>5</v>
      </c>
      <c r="EE64">
        <f t="shared" si="933"/>
        <v>9</v>
      </c>
      <c r="EF64">
        <f t="shared" si="934"/>
        <v>4</v>
      </c>
      <c r="EG64">
        <f t="shared" si="935"/>
        <v>6</v>
      </c>
      <c r="EH64">
        <f t="shared" si="936"/>
        <v>8</v>
      </c>
      <c r="EI64">
        <f t="shared" si="937"/>
        <v>0</v>
      </c>
      <c r="EJ64">
        <f t="shared" si="938"/>
        <v>0</v>
      </c>
      <c r="EK64">
        <f t="shared" si="939"/>
        <v>0</v>
      </c>
      <c r="EL64">
        <f t="shared" si="940"/>
        <v>2</v>
      </c>
      <c r="EM64">
        <f t="shared" si="941"/>
        <v>8</v>
      </c>
      <c r="EN64">
        <f t="shared" si="942"/>
        <v>12</v>
      </c>
      <c r="EO64">
        <f t="shared" si="943"/>
        <v>1</v>
      </c>
      <c r="EP64">
        <f t="shared" si="944"/>
        <v>8</v>
      </c>
      <c r="EQ64">
        <f t="shared" si="945"/>
        <v>0</v>
      </c>
      <c r="ER64">
        <f t="shared" si="946"/>
        <v>2</v>
      </c>
      <c r="ES64">
        <f t="shared" si="947"/>
        <v>8</v>
      </c>
      <c r="ET64">
        <f t="shared" si="948"/>
        <v>0</v>
      </c>
      <c r="EU64">
        <f t="shared" si="949"/>
        <v>3</v>
      </c>
      <c r="EV64">
        <f t="shared" si="950"/>
        <v>0</v>
      </c>
      <c r="EW64">
        <f t="shared" si="951"/>
        <v>0</v>
      </c>
      <c r="EX64">
        <f t="shared" si="952"/>
        <v>2</v>
      </c>
      <c r="EY64">
        <f t="shared" si="953"/>
        <v>0</v>
      </c>
      <c r="EZ64">
        <f t="shared" si="954"/>
        <v>0</v>
      </c>
      <c r="FA64">
        <f t="shared" si="955"/>
        <v>3</v>
      </c>
      <c r="FB64">
        <f t="shared" si="956"/>
        <v>0</v>
      </c>
      <c r="FC64">
        <f t="shared" si="957"/>
        <v>0</v>
      </c>
      <c r="FD64">
        <f t="shared" si="958"/>
        <v>0</v>
      </c>
      <c r="FE64">
        <f t="shared" si="959"/>
        <v>0</v>
      </c>
      <c r="FF64">
        <f t="shared" si="960"/>
        <v>0</v>
      </c>
      <c r="FG64">
        <f t="shared" si="961"/>
        <v>0</v>
      </c>
      <c r="FH64">
        <f t="shared" si="962"/>
        <v>0</v>
      </c>
      <c r="FI64">
        <f t="shared" si="963"/>
        <v>0</v>
      </c>
      <c r="FJ64">
        <f t="shared" si="964"/>
        <v>0</v>
      </c>
      <c r="FK64">
        <f t="shared" si="965"/>
        <v>0</v>
      </c>
      <c r="FL64">
        <f t="shared" si="966"/>
        <v>0</v>
      </c>
      <c r="FM64">
        <f t="shared" si="967"/>
        <v>0</v>
      </c>
      <c r="FN64">
        <f t="shared" si="968"/>
        <v>0</v>
      </c>
      <c r="FO64">
        <f t="shared" si="969"/>
        <v>0</v>
      </c>
      <c r="FP64">
        <f t="shared" si="970"/>
        <v>0</v>
      </c>
      <c r="FQ64">
        <f t="shared" si="971"/>
        <v>0</v>
      </c>
      <c r="FR64">
        <f t="shared" si="972"/>
        <v>0</v>
      </c>
      <c r="FS64">
        <f t="shared" si="973"/>
        <v>0</v>
      </c>
      <c r="FT64">
        <f t="shared" si="974"/>
        <v>0</v>
      </c>
      <c r="FU64">
        <f t="shared" si="975"/>
        <v>0</v>
      </c>
      <c r="FV64">
        <f t="shared" si="976"/>
        <v>0</v>
      </c>
      <c r="FW64">
        <f t="shared" si="977"/>
        <v>0</v>
      </c>
      <c r="FX64">
        <f t="shared" si="978"/>
        <v>0</v>
      </c>
      <c r="FY64">
        <f t="shared" si="979"/>
        <v>0</v>
      </c>
      <c r="FZ64">
        <f t="shared" si="980"/>
        <v>0</v>
      </c>
      <c r="GA64">
        <f t="shared" si="981"/>
        <v>0</v>
      </c>
      <c r="GB64">
        <f t="shared" si="982"/>
        <v>0</v>
      </c>
      <c r="GC64">
        <f t="shared" si="983"/>
        <v>0</v>
      </c>
      <c r="GD64">
        <f t="shared" si="984"/>
        <v>0</v>
      </c>
      <c r="GE64">
        <f t="shared" si="985"/>
        <v>0</v>
      </c>
      <c r="GF64">
        <f t="shared" si="986"/>
        <v>0</v>
      </c>
      <c r="GG64">
        <f t="shared" si="987"/>
        <v>0</v>
      </c>
      <c r="GH64">
        <f t="shared" si="988"/>
        <v>0</v>
      </c>
      <c r="GI64">
        <f t="shared" si="989"/>
        <v>0</v>
      </c>
      <c r="GJ64">
        <f t="shared" si="990"/>
        <v>0</v>
      </c>
      <c r="GK64">
        <f t="shared" si="991"/>
        <v>0</v>
      </c>
      <c r="GL64">
        <f t="shared" si="992"/>
        <v>0</v>
      </c>
      <c r="GM64">
        <f t="shared" si="993"/>
        <v>0</v>
      </c>
      <c r="GN64">
        <f t="shared" si="994"/>
        <v>0</v>
      </c>
      <c r="GO64">
        <f t="shared" si="995"/>
        <v>0</v>
      </c>
      <c r="GP64">
        <f t="shared" si="996"/>
        <v>0</v>
      </c>
      <c r="GQ64">
        <f t="shared" si="997"/>
        <v>0</v>
      </c>
      <c r="GR64">
        <f t="shared" si="998"/>
        <v>0</v>
      </c>
      <c r="GS64">
        <f t="shared" si="999"/>
        <v>0</v>
      </c>
      <c r="GT64">
        <f t="shared" si="1000"/>
        <v>0</v>
      </c>
      <c r="GU64">
        <f t="shared" si="1001"/>
        <v>0</v>
      </c>
      <c r="GW64" s="28">
        <f t="shared" si="1002"/>
        <v>7.5532932533038633</v>
      </c>
      <c r="GX64" s="28">
        <f t="shared" si="1003"/>
        <v>5.2628215008601948</v>
      </c>
      <c r="GY64" s="28">
        <f t="shared" si="1004"/>
        <v>1.1220274461622646</v>
      </c>
      <c r="GZ64" s="28">
        <f t="shared" si="1005"/>
        <v>0</v>
      </c>
      <c r="HA64" s="28">
        <f t="shared" si="1006"/>
        <v>0</v>
      </c>
      <c r="HB64" s="28">
        <f t="shared" si="1007"/>
        <v>9.86858081000506</v>
      </c>
      <c r="HC64" s="28">
        <f t="shared" si="1008"/>
        <v>0.67382808268718197</v>
      </c>
      <c r="HE64">
        <f>IFERROR(VLOOKUP(_xlfn.NUMBERVALUE(MID(L64, SEARCH("!", L64)+1, SEARCH("+", L64)-SEARCH("!", L64)-1)), Rankings!$A$2:$BK$129, 63, FALSE),0)</f>
        <v>0.60227703843849056</v>
      </c>
      <c r="HF64">
        <f>IFERROR(VLOOKUP(_xlfn.NUMBERVALUE(MID(M64, SEARCH("!", M64)+1, SEARCH("+", M64)-SEARCH("!", M64)-1)), Rankings!$A$2:$BK$129, 63, FALSE),0)</f>
        <v>0.72332718541365992</v>
      </c>
      <c r="HG64">
        <f>IFERROR(VLOOKUP(_xlfn.NUMBERVALUE(MID(N64, SEARCH("!", N64)+1, SEARCH("+", N64)-SEARCH("!", N64)-1)), Rankings!$A$2:$BK$129, 63, FALSE),0)</f>
        <v>0.89620059051123913</v>
      </c>
      <c r="HH64">
        <f>IFERROR(VLOOKUP(_xlfn.NUMBERVALUE(MID(O64, SEARCH("!", O64)+1, SEARCH("+", O64)-SEARCH("!", O64)-1)), Rankings!$A$2:$BK$129, 63, FALSE),0)</f>
        <v>0.91255548584178892</v>
      </c>
      <c r="HI64">
        <f>IFERROR(VLOOKUP(_xlfn.NUMBERVALUE(MID(P64, SEARCH("!", P64)+1, SEARCH("+", P64)-SEARCH("!", P64)-1)), Rankings!$A$2:$BK$129, 63, FALSE),0)</f>
        <v>0</v>
      </c>
      <c r="HJ64">
        <f>IFERROR(VLOOKUP(_xlfn.NUMBERVALUE(MID(Q64, SEARCH("!", Q64)+1, SEARCH("+", Q64)-SEARCH("!", Q64)-1)), Rankings!$A$2:$BK$129, 63, FALSE),0)</f>
        <v>0</v>
      </c>
      <c r="HK64">
        <f>IFERROR(VLOOKUP(_xlfn.NUMBERVALUE(MID(R64, SEARCH("!", R64)+1, SEARCH("+", R64)-SEARCH("!", R64)-1)), Rankings!$A$2:$BK$129, 63, FALSE),0)</f>
        <v>0</v>
      </c>
      <c r="HL64">
        <f>IFERROR(VLOOKUP(_xlfn.NUMBERVALUE(MID(S64, SEARCH("!", S64)+1, SEARCH("+", S64)-SEARCH("!", S64)-1)), Rankings!$A$2:$BK$129, 63, FALSE),0)</f>
        <v>0</v>
      </c>
      <c r="HM64">
        <f>IFERROR(VLOOKUP(_xlfn.NUMBERVALUE(MID(T64, SEARCH("!", T64)+1, SEARCH("+", T64)-SEARCH("!", T64)-1)), Rankings!$A$2:$BK$129, 63, FALSE),0)</f>
        <v>0.71744721195333239</v>
      </c>
      <c r="HN64">
        <f>IFERROR(VLOOKUP(_xlfn.NUMBERVALUE(MID(U64, SEARCH("!", U64)+1, SEARCH("+", U64)-SEARCH("!", U64)-1)), Rankings!$A$2:$BK$129, 63, FALSE),0)</f>
        <v>0.55232234570989558</v>
      </c>
      <c r="HO64">
        <f>IFERROR(VLOOKUP(_xlfn.NUMBERVALUE(MID(V64, SEARCH("!", V64)+1, SEARCH("+", V64)-SEARCH("!", V64)-1)), Rankings!$A$2:$BK$129, 63, FALSE),0)</f>
        <v>0</v>
      </c>
      <c r="HP64">
        <f>IFERROR(VLOOKUP(_xlfn.NUMBERVALUE(MID(W64, SEARCH("!", W64)+1, SEARCH("+", W64)-SEARCH("!", W64)-1)), Rankings!$A$2:$BK$129, 63, FALSE),0)</f>
        <v>0.87224282570657508</v>
      </c>
      <c r="HQ64">
        <f>IFERROR(VLOOKUP(_xlfn.NUMBERVALUE(MID(X64, SEARCH("!", X64)+1, SEARCH("+", X64)-SEARCH("!", X64)-1)), Rankings!$A$2:$BK$129, 63, FALSE),0)</f>
        <v>0.59825948781106209</v>
      </c>
      <c r="HR64">
        <f>IFERROR(VLOOKUP(_xlfn.NUMBERVALUE(MID(Y64, SEARCH("!", Y64)+1, SEARCH("+", Y64)-SEARCH("!", Y64)-1)), Rankings!$A$2:$BK$129, 63, FALSE),0)</f>
        <v>0.60133708266044195</v>
      </c>
      <c r="HS64">
        <f>IFERROR(VLOOKUP(_xlfn.NUMBERVALUE(MID(Z64, SEARCH("!", Z64)+1, SEARCH("+", Z64)-SEARCH("!", Z64)-1)), Rankings!$A$2:$BK$129, 63, FALSE),0)</f>
        <v>0.49011682896979852</v>
      </c>
      <c r="HT64">
        <f>IFERROR(VLOOKUP(_xlfn.NUMBERVALUE(MID(AA64, SEARCH("!", AA64)+1, SEARCH("+", AA64)-SEARCH("!", AA64)-1)), Rankings!$A$2:$BK$129, 63, FALSE),0)</f>
        <v>0.56827343106735106</v>
      </c>
      <c r="HU64">
        <f>IFERROR(VLOOKUP(_xlfn.NUMBERVALUE(MID(AB64, SEARCH("!", AB64)+1, SEARCH("+", AB64)-SEARCH("!", AB64)-1)), Rankings!$A$2:$BK$129, 63, FALSE),0)</f>
        <v>0.91255548584178892</v>
      </c>
      <c r="HV64">
        <f>IFERROR(VLOOKUP(_xlfn.NUMBERVALUE(MID(AC64, SEARCH("!", AC64)+1, SEARCH("+", AC64)-SEARCH("!", AC64)-1)), Rankings!$A$2:$BK$129, 63, FALSE),0)</f>
        <v>0</v>
      </c>
      <c r="HW64">
        <f>IFERROR(VLOOKUP(_xlfn.NUMBERVALUE(MID(AD64, SEARCH("!", AD64)+1, SEARCH("+", AD64)-SEARCH("!", AD64)-1)), Rankings!$A$2:$BK$129, 63, FALSE),0)</f>
        <v>0</v>
      </c>
      <c r="HX64">
        <f>IFERROR(VLOOKUP(_xlfn.NUMBERVALUE(MID(AE64, SEARCH("!", AE64)+1, SEARCH("+", AE64)-SEARCH("!", AE64)-1)), Rankings!$A$2:$BK$129, 63, FALSE),0)</f>
        <v>0</v>
      </c>
      <c r="HY64">
        <f>IFERROR(VLOOKUP(_xlfn.NUMBERVALUE(MID(AF64, SEARCH("!", AF64)+1, SEARCH("+", AF64)-SEARCH("!", AF64)-1)), Rankings!$A$2:$BK$129, 63, FALSE),0)</f>
        <v>0.55670508415366138</v>
      </c>
      <c r="HZ64">
        <f>IFERROR(VLOOKUP(_xlfn.NUMBERVALUE(MID(AG64, SEARCH("!", AG64)+1, SEARCH("+", AG64)-SEARCH("!", AG64)-1)), Rankings!$A$2:$BK$129, 63, FALSE),0)</f>
        <v>0.55232234570989558</v>
      </c>
      <c r="IA64">
        <f>IFERROR(VLOOKUP(_xlfn.NUMBERVALUE(MID(AH64, SEARCH("!", AH64)+1, SEARCH("+", AH64)-SEARCH("!", AH64)-1)), Rankings!$A$2:$BK$129, 63, FALSE),0)</f>
        <v>0.52069036350182252</v>
      </c>
      <c r="IB64">
        <f>IFERROR(VLOOKUP(_xlfn.NUMBERVALUE(MID(AI64, SEARCH("!", AI64)+1, SEARCH("+", AI64)-SEARCH("!", AI64)-1)), Rankings!$A$2:$BK$129, 63, FALSE),0)</f>
        <v>0.2146882130122317</v>
      </c>
      <c r="IC64">
        <f>IFERROR(VLOOKUP(_xlfn.NUMBERVALUE(MID(AJ64, SEARCH("!", AJ64)+1, SEARCH("+", AJ64)-SEARCH("!", AJ64)-1)), Rankings!$A$2:$BK$129, 63, FALSE),0)</f>
        <v>0.59825948781106209</v>
      </c>
      <c r="ID64">
        <f>IFERROR(VLOOKUP(_xlfn.NUMBERVALUE(MID(AK64, SEARCH("!", AK64)+1, SEARCH("+", AK64)-SEARCH("!", AK64)-1)), Rankings!$A$2:$BK$129, 63, FALSE),0)</f>
        <v>0</v>
      </c>
      <c r="IE64">
        <f>IFERROR(VLOOKUP(_xlfn.NUMBERVALUE(MID(AL64, SEARCH("!", AL64)+1, SEARCH("+", AL64)-SEARCH("!", AL64)-1)), Rankings!$A$2:$BK$129, 63, FALSE),0)</f>
        <v>0.74960199886355039</v>
      </c>
      <c r="IF64">
        <f>IFERROR(VLOOKUP(_xlfn.NUMBERVALUE(MID(AM64, SEARCH("!", AM64)+1, SEARCH("+", AM64)-SEARCH("!", AM64)-1)), Rankings!$A$2:$BK$129, 63, FALSE),0)</f>
        <v>0.56827343106735106</v>
      </c>
      <c r="IG64">
        <f>IFERROR(VLOOKUP(_xlfn.NUMBERVALUE(MID(AN64, SEARCH("!", AN64)+1, SEARCH("+", AN64)-SEARCH("!", AN64)-1)), Rankings!$A$2:$BK$129, 63, FALSE),0)</f>
        <v>0</v>
      </c>
      <c r="IH64">
        <f>IFERROR(VLOOKUP(_xlfn.NUMBERVALUE(MID(AO64, SEARCH("!", AO64)+1, SEARCH("+", AO64)-SEARCH("!", AO64)-1)), Rankings!$A$2:$BK$129, 63, FALSE),0)</f>
        <v>0.53778794947223119</v>
      </c>
      <c r="II64">
        <f>IFERROR(VLOOKUP(_xlfn.NUMBERVALUE(MID(AP64, SEARCH("!", AP64)+1, SEARCH("+", AP64)-SEARCH("!", AP64)-1)), Rankings!$A$2:$BK$129, 63, FALSE),0)</f>
        <v>0</v>
      </c>
      <c r="IJ64">
        <f>IFERROR(VLOOKUP(_xlfn.NUMBERVALUE(MID(AQ64, SEARCH("!", AQ64)+1, SEARCH("+", AQ64)-SEARCH("!", AQ64)-1)), Rankings!$A$2:$BK$129, 63, FALSE),0)</f>
        <v>0</v>
      </c>
      <c r="IK64">
        <f>IFERROR(VLOOKUP(_xlfn.NUMBERVALUE(MID(AR64, SEARCH("!", AR64)+1, SEARCH("+", AR64)-SEARCH("!", AR64)-1)), Rankings!$A$2:$BK$129, 63, FALSE),0)</f>
        <v>0.71430015405323466</v>
      </c>
      <c r="IL64">
        <f>IFERROR(VLOOKUP(_xlfn.NUMBERVALUE(MID(AS64, SEARCH("!", AS64)+1, SEARCH("+", AS64)-SEARCH("!", AS64)-1)), Rankings!$A$2:$BK$129, 63, FALSE),0)</f>
        <v>0</v>
      </c>
      <c r="IM64">
        <f>IFERROR(VLOOKUP(_xlfn.NUMBERVALUE(MID(AT64, SEARCH("!", AT64)+1, SEARCH("+", AT64)-SEARCH("!", AT64)-1)), Rankings!$A$2:$BK$129, 63, FALSE),0)</f>
        <v>0</v>
      </c>
      <c r="IN64">
        <f>IFERROR(VLOOKUP(_xlfn.NUMBERVALUE(MID(AU64, SEARCH("!", AU64)+1, SEARCH("+", AU64)-SEARCH("!", AU64)-1)), Rankings!$A$2:$BK$129, 63, FALSE),0)</f>
        <v>0.47859817275585803</v>
      </c>
      <c r="IO64">
        <f>IFERROR(VLOOKUP(_xlfn.NUMBERVALUE(MID(AV64, SEARCH("!", AV64)+1, SEARCH("+", AV64)-SEARCH("!", AV64)-1)), Rankings!$A$2:$BK$129, 63, FALSE),0)</f>
        <v>0</v>
      </c>
      <c r="IP64">
        <f>IFERROR(VLOOKUP(_xlfn.NUMBERVALUE(MID(AW64, SEARCH("!", AW64)+1, SEARCH("+", AW64)-SEARCH("!", AW64)-1)), Rankings!$A$2:$BK$129, 63, FALSE),0)</f>
        <v>0</v>
      </c>
      <c r="IQ64">
        <f>IFERROR(VLOOKUP(_xlfn.NUMBERVALUE(MID(AX64, SEARCH("!", AX64)+1, SEARCH("+", AX64)-SEARCH("!", AX64)-1)), Rankings!$A$2:$BK$129, 63, FALSE),0)</f>
        <v>0</v>
      </c>
      <c r="IR64">
        <f>IFERROR(VLOOKUP(_xlfn.NUMBERVALUE(MID(AY64, SEARCH("!", AY64)+1, SEARCH("+", AY64)-SEARCH("!", AY64)-1)), Rankings!$A$2:$BK$129, 63, FALSE),0)</f>
        <v>0</v>
      </c>
      <c r="IS64">
        <f>IFERROR(VLOOKUP(_xlfn.NUMBERVALUE(MID(AZ64, SEARCH("!", AZ64)+1, SEARCH("+", AZ64)-SEARCH("!", AZ64)-1)), Rankings!$A$2:$BK$129, 63, FALSE),0)</f>
        <v>0</v>
      </c>
      <c r="IT64">
        <f>IFERROR(VLOOKUP(_xlfn.NUMBERVALUE(MID(BA64, SEARCH("!", BA64)+1, SEARCH("+", BA64)-SEARCH("!", BA64)-1)), Rankings!$A$2:$BK$129, 63, FALSE),0)</f>
        <v>0</v>
      </c>
      <c r="IU64">
        <f>IFERROR(VLOOKUP(_xlfn.NUMBERVALUE(MID(BB64, SEARCH("!", BB64)+1, SEARCH("+", BB64)-SEARCH("!", BB64)-1)), Rankings!$A$2:$BK$129, 63, FALSE),0)</f>
        <v>0</v>
      </c>
      <c r="IV64">
        <f>IFERROR(VLOOKUP(_xlfn.NUMBERVALUE(MID(BC64, SEARCH("!", BC64)+1, SEARCH("+", BC64)-SEARCH("!", BC64)-1)), Rankings!$A$2:$BK$129, 63, FALSE),0)</f>
        <v>0</v>
      </c>
      <c r="IW64">
        <f>IFERROR(VLOOKUP(_xlfn.NUMBERVALUE(MID(BD64, SEARCH("!", BD64)+1, SEARCH("+", BD64)-SEARCH("!", BD64)-1)), Rankings!$A$2:$BK$129, 63, FALSE),0)</f>
        <v>0</v>
      </c>
      <c r="IX64">
        <f>IFERROR(VLOOKUP(_xlfn.NUMBERVALUE(MID(BE64, SEARCH("!", BE64)+1, SEARCH("+", BE64)-SEARCH("!", BE64)-1)), Rankings!$A$2:$BK$129, 63, FALSE),0)</f>
        <v>0</v>
      </c>
      <c r="IY64">
        <f>IFERROR(VLOOKUP(_xlfn.NUMBERVALUE(MID(BF64, SEARCH("!", BF64)+1, SEARCH("+", BF64)-SEARCH("!", BF64)-1)), Rankings!$A$2:$BK$129, 63, FALSE),0)</f>
        <v>0</v>
      </c>
      <c r="IZ64">
        <f>IFERROR(VLOOKUP(_xlfn.NUMBERVALUE(MID(BG64, SEARCH("!", BG64)+1, SEARCH("+", BG64)-SEARCH("!", BG64)-1)), Rankings!$A$2:$BK$129, 63, FALSE),0)</f>
        <v>0</v>
      </c>
      <c r="JA64">
        <f>IFERROR(VLOOKUP(_xlfn.NUMBERVALUE(MID(BH64, SEARCH("!", BH64)+1, SEARCH("+", BH64)-SEARCH("!", BH64)-1)), Rankings!$A$2:$BK$129, 63, FALSE),0)</f>
        <v>0</v>
      </c>
      <c r="JB64">
        <f>IFERROR(VLOOKUP(_xlfn.NUMBERVALUE(MID(BI64, SEARCH("!", BI64)+1, SEARCH("+", BI64)-SEARCH("!", BI64)-1)), Rankings!$A$2:$BK$129, 63, FALSE),0)</f>
        <v>0</v>
      </c>
      <c r="JC64">
        <f>IFERROR(VLOOKUP(_xlfn.NUMBERVALUE(MID(BJ64, SEARCH("!", BJ64)+1, SEARCH("+", BJ64)-SEARCH("!", BJ64)-1)), Rankings!$A$2:$BK$129, 63, FALSE),0)</f>
        <v>0</v>
      </c>
      <c r="JD64">
        <f>IFERROR(VLOOKUP(_xlfn.NUMBERVALUE(MID(BK64, SEARCH("!", BK64)+1, SEARCH("+", BK64)-SEARCH("!", BK64)-1)), Rankings!$A$2:$BK$129, 63, FALSE),0)</f>
        <v>0</v>
      </c>
      <c r="JE64">
        <f>IFERROR(VLOOKUP(_xlfn.NUMBERVALUE(MID(BL64, SEARCH("!", BL64)+1, SEARCH("+", BL64)-SEARCH("!", BL64)-1)), Rankings!$A$2:$BK$129, 63, FALSE),0)</f>
        <v>0</v>
      </c>
      <c r="JF64">
        <f>IFERROR(VLOOKUP(_xlfn.NUMBERVALUE(MID(BM64, SEARCH("!", BM64)+1, SEARCH("+", BM64)-SEARCH("!", BM64)-1)), Rankings!$A$2:$BK$129, 63, FALSE),0)</f>
        <v>0</v>
      </c>
      <c r="JG64">
        <f>IFERROR(VLOOKUP(_xlfn.NUMBERVALUE(MID(BN64, SEARCH("!", BN64)+1, SEARCH("+", BN64)-SEARCH("!", BN64)-1)), Rankings!$A$2:$BK$129, 63, FALSE),0)</f>
        <v>0</v>
      </c>
      <c r="JH64">
        <f>IFERROR(VLOOKUP(_xlfn.NUMBERVALUE(MID(BO64, SEARCH("!", BO64)+1, SEARCH("+", BO64)-SEARCH("!", BO64)-1)), Rankings!$A$2:$BK$129, 63, FALSE),0)</f>
        <v>0</v>
      </c>
      <c r="JI64">
        <f>IFERROR(VLOOKUP(_xlfn.NUMBERVALUE(MID(BP64, SEARCH("!", BP64)+1, SEARCH("+", BP64)-SEARCH("!", BP64)-1)), Rankings!$A$2:$BK$129, 63, FALSE),0)</f>
        <v>0</v>
      </c>
      <c r="JJ64">
        <f>IFERROR(VLOOKUP(_xlfn.NUMBERVALUE(MID(BQ64, SEARCH("!", BQ64)+1, SEARCH("+", BQ64)-SEARCH("!", BQ64)-1)), Rankings!$A$2:$BK$129, 63, FALSE),0)</f>
        <v>0</v>
      </c>
      <c r="JK64">
        <f>IFERROR(VLOOKUP(_xlfn.NUMBERVALUE(MID(BR64, SEARCH("!", BR64)+1, SEARCH("+", BR64)-SEARCH("!", BR64)-1)), Rankings!$A$2:$BK$129, 63, FALSE),0)</f>
        <v>0</v>
      </c>
      <c r="JL64">
        <f>IFERROR(VLOOKUP(_xlfn.NUMBERVALUE(MID(BS64, SEARCH("!", BS64)+1, SEARCH("+", BS64)-SEARCH("!", BS64)-1)), Rankings!$A$2:$BK$129, 63, FALSE),0)</f>
        <v>0</v>
      </c>
      <c r="JM64">
        <f>IFERROR(VLOOKUP(_xlfn.NUMBERVALUE(MID(BT64, SEARCH("!", BT64)+1, SEARCH("+", BT64)-SEARCH("!", BT64)-1)), Rankings!$A$2:$BK$129, 63, FALSE),0)</f>
        <v>0</v>
      </c>
      <c r="JN64">
        <f>IFERROR(VLOOKUP(_xlfn.NUMBERVALUE(MID(BU64, SEARCH("!", BU64)+1, SEARCH("+", BU64)-SEARCH("!", BU64)-1)), Rankings!$A$2:$BK$129, 63, FALSE),0)</f>
        <v>0</v>
      </c>
      <c r="JO64">
        <f>IFERROR(VLOOKUP(_xlfn.NUMBERVALUE(MID(BV64, SEARCH("!", BV64)+1, SEARCH("+", BV64)-SEARCH("!", BV64)-1)), Rankings!$A$2:$BK$129, 63, FALSE),0)</f>
        <v>0</v>
      </c>
      <c r="JP64">
        <f>IFERROR(VLOOKUP(_xlfn.NUMBERVALUE(MID(BW64, SEARCH("!", BW64)+1, SEARCH("+", BW64)-SEARCH("!", BW64)-1)), Rankings!$A$2:$BK$129, 63, FALSE),0)</f>
        <v>0</v>
      </c>
      <c r="JQ64">
        <f>IFERROR(VLOOKUP(_xlfn.NUMBERVALUE(MID(BX64, SEARCH("!", BX64)+1, SEARCH("+", BX64)-SEARCH("!", BX64)-1)), Rankings!$A$2:$BK$129, 63, FALSE),0)</f>
        <v>0</v>
      </c>
      <c r="JR64">
        <f>IFERROR(VLOOKUP(_xlfn.NUMBERVALUE(MID(BY64, SEARCH("!", BY64)+1, SEARCH("+", BY64)-SEARCH("!", BY64)-1)), Rankings!$A$2:$BK$129, 63, FALSE),0)</f>
        <v>0</v>
      </c>
      <c r="JS64">
        <f>IFERROR(VLOOKUP(_xlfn.NUMBERVALUE(MID(BZ64, SEARCH("!", BZ64)+1, SEARCH("+", BZ64)-SEARCH("!", BZ64)-1)), Rankings!$A$2:$BK$129, 63, FALSE),0)</f>
        <v>0</v>
      </c>
      <c r="JT64">
        <f>IFERROR(VLOOKUP(_xlfn.NUMBERVALUE(MID(CA64, SEARCH("!", CA64)+1, SEARCH("+", CA64)-SEARCH("!", CA64)-1)), Rankings!$A$2:$BK$129, 63, FALSE),0)</f>
        <v>0</v>
      </c>
      <c r="JU64">
        <f>IFERROR(VLOOKUP(_xlfn.NUMBERVALUE(MID(CB64, SEARCH("!", CB64)+1, SEARCH("+", CB64)-SEARCH("!", CB64)-1)), Rankings!$A$2:$BK$129, 63, FALSE),0)</f>
        <v>0</v>
      </c>
      <c r="JV64">
        <f>IFERROR(VLOOKUP(_xlfn.NUMBERVALUE(MID(CC64, SEARCH("!", CC64)+1, SEARCH("+", CC64)-SEARCH("!", CC64)-1)), Rankings!$A$2:$BK$129, 63, FALSE),0)</f>
        <v>0</v>
      </c>
      <c r="JW64">
        <f>IFERROR(VLOOKUP(_xlfn.NUMBERVALUE(MID(CD64, SEARCH("!", CD64)+1, SEARCH("+", CD64)-SEARCH("!", CD64)-1)), Rankings!$A$2:$BK$129, 63, FALSE),0)</f>
        <v>0</v>
      </c>
      <c r="JX64">
        <f>IFERROR(VLOOKUP(_xlfn.NUMBERVALUE(MID(CE64, SEARCH("!", CE64)+1, SEARCH("+", CE64)-SEARCH("!", CE64)-1)), Rankings!$A$2:$BK$129, 63, FALSE),0)</f>
        <v>0</v>
      </c>
      <c r="JY64">
        <f>IFERROR(VLOOKUP(_xlfn.NUMBERVALUE(MID(CF64, SEARCH("!", CF64)+1, SEARCH("+", CF64)-SEARCH("!", CF64)-1)), Rankings!$A$2:$BK$129, 63, FALSE),0)</f>
        <v>0</v>
      </c>
      <c r="JZ64">
        <f>IFERROR(VLOOKUP(_xlfn.NUMBERVALUE(MID(CG64, SEARCH("!", CG64)+1, SEARCH("+", CG64)-SEARCH("!", CG64)-1)), Rankings!$A$2:$BK$129, 63, FALSE),0)</f>
        <v>0</v>
      </c>
      <c r="KA64">
        <f>IFERROR(VLOOKUP(_xlfn.NUMBERVALUE(MID(CH64, SEARCH("!", CH64)+1, SEARCH("+", CH64)-SEARCH("!", CH64)-1)), Rankings!$A$2:$BK$129, 63, FALSE),0)</f>
        <v>0</v>
      </c>
      <c r="KB64">
        <f>IFERROR(VLOOKUP(_xlfn.NUMBERVALUE(MID(CI64, SEARCH("!", CI64)+1, SEARCH("+", CI64)-SEARCH("!", CI64)-1)), Rankings!$A$2:$BK$129, 63, FALSE),0)</f>
        <v>0</v>
      </c>
      <c r="KC64">
        <f>IFERROR(VLOOKUP(_xlfn.NUMBERVALUE(MID(CJ64, SEARCH("!", CJ64)+1, SEARCH("+", CJ64)-SEARCH("!", CJ64)-1)), Rankings!$A$2:$BK$129, 63, FALSE),0)</f>
        <v>0</v>
      </c>
      <c r="KD64">
        <f>IFERROR(VLOOKUP(_xlfn.NUMBERVALUE(MID(CK64, SEARCH("!", CK64)+1, SEARCH("+", CK64)-SEARCH("!", CK64)-1)), Rankings!$A$2:$BK$129, 63, FALSE),0)</f>
        <v>0</v>
      </c>
      <c r="KE64">
        <f>IFERROR(VLOOKUP(_xlfn.NUMBERVALUE(MID(CL64, SEARCH("!", CL64)+1, SEARCH("+", CL64)-SEARCH("!", CL64)-1)), Rankings!$A$2:$BK$129, 63, FALSE),0)</f>
        <v>0</v>
      </c>
      <c r="KF64">
        <f>IFERROR(VLOOKUP(_xlfn.NUMBERVALUE(MID(CM64, SEARCH("!", CM64)+1, SEARCH("+", CM64)-SEARCH("!", CM64)-1)), Rankings!$A$2:$BK$129, 63, FALSE),0)</f>
        <v>0</v>
      </c>
      <c r="KG64">
        <f>IFERROR(VLOOKUP(_xlfn.NUMBERVALUE(MID(CN64, SEARCH("!", CN64)+1, SEARCH("+", CN64)-SEARCH("!", CN64)-1)), Rankings!$A$2:$BK$129, 63, FALSE),0)</f>
        <v>0</v>
      </c>
      <c r="KH64">
        <f>IFERROR(VLOOKUP(_xlfn.NUMBERVALUE(MID(CO64, SEARCH("!", CO64)+1, SEARCH("+", CO64)-SEARCH("!", CO64)-1)), Rankings!$A$2:$BK$129, 63, FALSE),0)</f>
        <v>0</v>
      </c>
      <c r="KJ64" s="28">
        <f t="shared" si="1009"/>
        <v>213</v>
      </c>
      <c r="KK64" s="28">
        <f t="shared" si="1010"/>
        <v>118</v>
      </c>
      <c r="KL64" s="28">
        <f t="shared" si="1011"/>
        <v>45</v>
      </c>
      <c r="KM64" s="28">
        <f t="shared" si="1012"/>
        <v>0</v>
      </c>
      <c r="KN64" s="28">
        <f t="shared" si="1013"/>
        <v>0</v>
      </c>
      <c r="KO64" s="28">
        <f t="shared" si="1014"/>
        <v>152</v>
      </c>
      <c r="KP64" s="28">
        <f t="shared" si="1015"/>
        <v>274.83333333333337</v>
      </c>
      <c r="KQ64" s="28">
        <f t="shared" si="1016"/>
        <v>152</v>
      </c>
      <c r="KS64" s="27" t="str">
        <f t="shared" si="1017"/>
        <v>25</v>
      </c>
      <c r="KT64" s="27" t="str">
        <f t="shared" si="1018"/>
        <v>16</v>
      </c>
      <c r="KU64" s="27" t="str">
        <f t="shared" si="1019"/>
        <v>19</v>
      </c>
      <c r="KV64" s="27" t="str">
        <f t="shared" si="1020"/>
        <v>23</v>
      </c>
      <c r="KW64" s="27">
        <f t="shared" si="1021"/>
        <v>0</v>
      </c>
      <c r="KX64" s="27">
        <f t="shared" si="1022"/>
        <v>0</v>
      </c>
      <c r="KY64" s="27">
        <f t="shared" si="1023"/>
        <v>0</v>
      </c>
      <c r="KZ64" s="27">
        <f t="shared" si="1024"/>
        <v>0</v>
      </c>
      <c r="LA64" s="27" t="str">
        <f t="shared" si="1025"/>
        <v>18</v>
      </c>
      <c r="LB64" s="27" t="str">
        <f t="shared" si="1026"/>
        <v>16</v>
      </c>
      <c r="LC64" s="27">
        <f t="shared" si="1027"/>
        <v>0</v>
      </c>
      <c r="LD64" s="27" t="str">
        <f t="shared" si="1028"/>
        <v>13</v>
      </c>
      <c r="LE64" s="27" t="str">
        <f t="shared" si="1029"/>
        <v>12</v>
      </c>
      <c r="LF64" s="27" t="str">
        <f t="shared" si="1030"/>
        <v>16</v>
      </c>
      <c r="LG64" s="27" t="str">
        <f t="shared" si="1031"/>
        <v>10</v>
      </c>
      <c r="LH64" s="27" t="str">
        <f t="shared" si="1032"/>
        <v>14</v>
      </c>
      <c r="LI64" s="27" t="str">
        <f t="shared" si="1033"/>
        <v>13</v>
      </c>
      <c r="LJ64" s="27">
        <f t="shared" si="1034"/>
        <v>0</v>
      </c>
      <c r="LK64" s="27">
        <f t="shared" si="1035"/>
        <v>0</v>
      </c>
      <c r="LL64" s="27">
        <f t="shared" si="1036"/>
        <v>0</v>
      </c>
      <c r="LM64" s="27" t="str">
        <f t="shared" si="1037"/>
        <v>17</v>
      </c>
      <c r="LN64" s="27" t="str">
        <f t="shared" si="1038"/>
        <v>15</v>
      </c>
      <c r="LO64" s="27" t="str">
        <f t="shared" si="1039"/>
        <v>29</v>
      </c>
      <c r="LP64" s="27" t="str">
        <f t="shared" si="1040"/>
        <v>26</v>
      </c>
      <c r="LQ64" s="27" t="str">
        <f t="shared" si="1041"/>
        <v>16</v>
      </c>
      <c r="LR64" s="27">
        <f t="shared" si="1042"/>
        <v>0</v>
      </c>
      <c r="LS64" s="27" t="str">
        <f t="shared" si="1043"/>
        <v>10</v>
      </c>
      <c r="LT64" s="27" t="str">
        <f t="shared" si="1044"/>
        <v>9</v>
      </c>
      <c r="LU64" s="27">
        <f t="shared" si="1045"/>
        <v>0</v>
      </c>
      <c r="LV64" s="27" t="str">
        <f t="shared" si="1046"/>
        <v>26</v>
      </c>
      <c r="LW64" s="27">
        <f t="shared" si="1047"/>
        <v>0</v>
      </c>
      <c r="LX64" s="27">
        <f t="shared" si="1048"/>
        <v>0</v>
      </c>
      <c r="LY64" s="27" t="str">
        <f t="shared" si="1049"/>
        <v>15</v>
      </c>
      <c r="LZ64" s="27">
        <f t="shared" si="1050"/>
        <v>0</v>
      </c>
      <c r="MA64" s="27">
        <f t="shared" si="1051"/>
        <v>0</v>
      </c>
      <c r="MB64" s="27" t="str">
        <f t="shared" si="1052"/>
        <v>18</v>
      </c>
      <c r="MC64" s="27">
        <f t="shared" si="1053"/>
        <v>0</v>
      </c>
      <c r="MD64" s="27">
        <f t="shared" si="1054"/>
        <v>0</v>
      </c>
      <c r="ME64" s="27">
        <f t="shared" si="1055"/>
        <v>0</v>
      </c>
      <c r="MF64" s="27">
        <f t="shared" si="1056"/>
        <v>0</v>
      </c>
      <c r="MG64" s="27">
        <f t="shared" si="1057"/>
        <v>0</v>
      </c>
      <c r="MH64" s="27">
        <f t="shared" si="1058"/>
        <v>0</v>
      </c>
      <c r="MI64" s="27">
        <f t="shared" si="1059"/>
        <v>0</v>
      </c>
      <c r="MJ64" s="27">
        <f t="shared" si="1060"/>
        <v>0</v>
      </c>
      <c r="MK64" s="27">
        <f t="shared" si="1061"/>
        <v>0</v>
      </c>
      <c r="ML64" s="27">
        <f t="shared" si="1062"/>
        <v>0</v>
      </c>
      <c r="MM64" s="27">
        <f t="shared" si="1063"/>
        <v>0</v>
      </c>
      <c r="MN64" s="27">
        <f t="shared" si="1064"/>
        <v>0</v>
      </c>
      <c r="MO64" s="27">
        <f t="shared" si="1065"/>
        <v>0</v>
      </c>
      <c r="MP64" s="27">
        <f t="shared" si="1066"/>
        <v>0</v>
      </c>
      <c r="MQ64" s="27">
        <f t="shared" si="1067"/>
        <v>0</v>
      </c>
      <c r="MR64" s="27">
        <f t="shared" si="1068"/>
        <v>0</v>
      </c>
      <c r="MS64" s="27">
        <f t="shared" si="1069"/>
        <v>0</v>
      </c>
      <c r="MT64" s="27">
        <f t="shared" si="1070"/>
        <v>0</v>
      </c>
      <c r="MU64" s="27">
        <f t="shared" si="1071"/>
        <v>0</v>
      </c>
      <c r="MV64" s="27">
        <f t="shared" si="1072"/>
        <v>0</v>
      </c>
      <c r="MW64" s="27">
        <f t="shared" si="1073"/>
        <v>0</v>
      </c>
      <c r="MX64" s="27">
        <f t="shared" si="1074"/>
        <v>0</v>
      </c>
      <c r="MY64" s="27">
        <f t="shared" si="1075"/>
        <v>0</v>
      </c>
      <c r="MZ64" s="27">
        <f t="shared" si="1076"/>
        <v>0</v>
      </c>
      <c r="NA64" s="27">
        <f t="shared" si="1077"/>
        <v>0</v>
      </c>
      <c r="NB64" s="27">
        <f t="shared" si="1078"/>
        <v>0</v>
      </c>
      <c r="NC64" s="27">
        <f t="shared" si="1079"/>
        <v>0</v>
      </c>
      <c r="ND64" s="27">
        <f t="shared" si="1080"/>
        <v>0</v>
      </c>
      <c r="NE64" s="27">
        <f t="shared" si="1081"/>
        <v>0</v>
      </c>
      <c r="NF64" s="27">
        <f t="shared" si="1082"/>
        <v>0</v>
      </c>
      <c r="NG64" s="27">
        <f t="shared" si="1083"/>
        <v>0</v>
      </c>
      <c r="NH64" s="27">
        <f t="shared" si="1084"/>
        <v>0</v>
      </c>
      <c r="NI64" s="27">
        <f t="shared" si="1085"/>
        <v>0</v>
      </c>
      <c r="NJ64" s="27">
        <f t="shared" si="1086"/>
        <v>0</v>
      </c>
      <c r="NK64" s="27">
        <f t="shared" si="1087"/>
        <v>0</v>
      </c>
      <c r="NL64" s="27">
        <f t="shared" si="1088"/>
        <v>0</v>
      </c>
      <c r="NM64" s="27">
        <f t="shared" si="1089"/>
        <v>0</v>
      </c>
      <c r="NN64" s="27">
        <f t="shared" si="1090"/>
        <v>0</v>
      </c>
      <c r="NO64" s="27">
        <f t="shared" si="1091"/>
        <v>0</v>
      </c>
      <c r="NP64" s="27">
        <f t="shared" si="1092"/>
        <v>0</v>
      </c>
      <c r="NQ64" s="27">
        <f t="shared" si="1093"/>
        <v>0</v>
      </c>
      <c r="NR64" s="27">
        <f t="shared" si="1094"/>
        <v>0</v>
      </c>
      <c r="NS64" s="27">
        <f t="shared" si="1095"/>
        <v>0</v>
      </c>
      <c r="NT64" s="27">
        <f t="shared" si="1096"/>
        <v>0</v>
      </c>
      <c r="NU64" s="27">
        <f t="shared" si="1097"/>
        <v>0</v>
      </c>
      <c r="NV64" s="27">
        <f t="shared" si="1098"/>
        <v>0</v>
      </c>
      <c r="NX64" s="28">
        <f t="shared" si="1099"/>
        <v>211</v>
      </c>
      <c r="NY64" s="28">
        <f t="shared" si="1100"/>
        <v>166</v>
      </c>
      <c r="NZ64" s="28">
        <f t="shared" si="1101"/>
        <v>46</v>
      </c>
      <c r="OA64" s="28">
        <f t="shared" si="1102"/>
        <v>0</v>
      </c>
      <c r="OB64" s="28">
        <f t="shared" si="1103"/>
        <v>0</v>
      </c>
      <c r="OC64" s="28">
        <f t="shared" si="1104"/>
        <v>160</v>
      </c>
      <c r="OD64" s="28">
        <f t="shared" si="1105"/>
        <v>289.33333333333331</v>
      </c>
      <c r="OE64" s="28">
        <f t="shared" si="1106"/>
        <v>160</v>
      </c>
      <c r="OG64" s="27" t="str">
        <f t="shared" si="1107"/>
        <v>14</v>
      </c>
      <c r="OH64" s="27" t="str">
        <f t="shared" si="1108"/>
        <v>18</v>
      </c>
      <c r="OI64" s="27" t="str">
        <f t="shared" si="1109"/>
        <v>18</v>
      </c>
      <c r="OJ64" s="27" t="str">
        <f t="shared" si="1110"/>
        <v>32</v>
      </c>
      <c r="OK64" s="27">
        <f t="shared" si="1111"/>
        <v>0</v>
      </c>
      <c r="OL64" s="27">
        <f t="shared" si="1112"/>
        <v>0</v>
      </c>
      <c r="OM64" s="27">
        <f t="shared" si="1113"/>
        <v>0</v>
      </c>
      <c r="ON64" s="27">
        <f t="shared" si="1114"/>
        <v>0</v>
      </c>
      <c r="OO64" s="27" t="str">
        <f t="shared" si="1115"/>
        <v>27</v>
      </c>
      <c r="OP64" s="27" t="str">
        <f t="shared" si="1116"/>
        <v>27</v>
      </c>
      <c r="OQ64" s="27">
        <f t="shared" si="1117"/>
        <v>0</v>
      </c>
      <c r="OR64" s="27" t="str">
        <f t="shared" si="1118"/>
        <v>23</v>
      </c>
      <c r="OS64" s="27" t="str">
        <f t="shared" si="1119"/>
        <v>9</v>
      </c>
      <c r="OT64" s="27" t="str">
        <f t="shared" si="1120"/>
        <v>10</v>
      </c>
      <c r="OU64" s="27" t="str">
        <f t="shared" si="1121"/>
        <v>12</v>
      </c>
      <c r="OV64" s="27" t="str">
        <f t="shared" si="1122"/>
        <v>16</v>
      </c>
      <c r="OW64" s="27" t="str">
        <f t="shared" si="1123"/>
        <v>28</v>
      </c>
      <c r="OX64" s="27">
        <f t="shared" si="1124"/>
        <v>0</v>
      </c>
      <c r="OY64" s="27">
        <f t="shared" si="1125"/>
        <v>0</v>
      </c>
      <c r="OZ64" s="27">
        <f t="shared" si="1126"/>
        <v>0</v>
      </c>
      <c r="PA64" s="27" t="str">
        <f t="shared" si="1127"/>
        <v>19</v>
      </c>
      <c r="PB64" s="27" t="str">
        <f t="shared" si="1128"/>
        <v>18</v>
      </c>
      <c r="PC64" s="27" t="str">
        <f t="shared" si="1129"/>
        <v>36</v>
      </c>
      <c r="PD64" s="27" t="str">
        <f t="shared" si="1130"/>
        <v>5</v>
      </c>
      <c r="PE64" s="27" t="str">
        <f t="shared" si="1131"/>
        <v>18</v>
      </c>
      <c r="PF64" s="27">
        <f t="shared" si="1132"/>
        <v>0</v>
      </c>
      <c r="PG64" s="27" t="str">
        <f t="shared" si="1133"/>
        <v>18</v>
      </c>
      <c r="PH64" s="27" t="str">
        <f t="shared" si="1134"/>
        <v>18</v>
      </c>
      <c r="PI64" s="27">
        <f t="shared" si="1135"/>
        <v>0</v>
      </c>
      <c r="PJ64" s="27" t="str">
        <f t="shared" si="1136"/>
        <v>21</v>
      </c>
      <c r="PK64" s="27">
        <f t="shared" si="1137"/>
        <v>0</v>
      </c>
      <c r="PL64" s="27">
        <f t="shared" si="1138"/>
        <v>0</v>
      </c>
      <c r="PM64" s="27" t="str">
        <f t="shared" si="1139"/>
        <v>21</v>
      </c>
      <c r="PN64" s="27">
        <f t="shared" si="1140"/>
        <v>0</v>
      </c>
      <c r="PO64" s="27">
        <f t="shared" si="1141"/>
        <v>0</v>
      </c>
      <c r="PP64" s="27" t="str">
        <f t="shared" si="1142"/>
        <v>15</v>
      </c>
      <c r="PQ64" s="27">
        <f t="shared" si="1143"/>
        <v>0</v>
      </c>
      <c r="PR64" s="27">
        <f t="shared" si="1144"/>
        <v>0</v>
      </c>
      <c r="PS64" s="27">
        <f t="shared" si="1145"/>
        <v>0</v>
      </c>
      <c r="PT64" s="27">
        <f t="shared" si="1146"/>
        <v>0</v>
      </c>
      <c r="PU64" s="27">
        <f t="shared" si="1147"/>
        <v>0</v>
      </c>
      <c r="PV64" s="27">
        <f t="shared" si="1148"/>
        <v>0</v>
      </c>
      <c r="PW64" s="27">
        <f t="shared" si="1149"/>
        <v>0</v>
      </c>
      <c r="PX64" s="27">
        <f t="shared" si="1150"/>
        <v>0</v>
      </c>
      <c r="PY64" s="27">
        <f t="shared" si="1151"/>
        <v>0</v>
      </c>
      <c r="PZ64" s="27">
        <f t="shared" si="1152"/>
        <v>0</v>
      </c>
      <c r="QA64" s="27">
        <f t="shared" si="1153"/>
        <v>0</v>
      </c>
      <c r="QB64" s="27">
        <f t="shared" si="1154"/>
        <v>0</v>
      </c>
      <c r="QC64" s="27">
        <f t="shared" si="1155"/>
        <v>0</v>
      </c>
      <c r="QD64" s="27">
        <f t="shared" si="1156"/>
        <v>0</v>
      </c>
      <c r="QE64" s="27">
        <f t="shared" si="1157"/>
        <v>0</v>
      </c>
      <c r="QF64" s="27">
        <f t="shared" si="1158"/>
        <v>0</v>
      </c>
      <c r="QG64" s="27">
        <f t="shared" si="1159"/>
        <v>0</v>
      </c>
      <c r="QH64" s="27">
        <f t="shared" si="1160"/>
        <v>0</v>
      </c>
      <c r="QI64" s="27">
        <f t="shared" si="1161"/>
        <v>0</v>
      </c>
      <c r="QJ64" s="27">
        <f t="shared" si="1162"/>
        <v>0</v>
      </c>
      <c r="QK64" s="27">
        <f t="shared" si="1163"/>
        <v>0</v>
      </c>
      <c r="QL64" s="27">
        <f t="shared" si="1164"/>
        <v>0</v>
      </c>
      <c r="QM64" s="27">
        <f t="shared" si="1165"/>
        <v>0</v>
      </c>
      <c r="QN64" s="27">
        <f t="shared" si="1166"/>
        <v>0</v>
      </c>
      <c r="QO64" s="27">
        <f t="shared" si="1167"/>
        <v>0</v>
      </c>
      <c r="QP64" s="27">
        <f t="shared" si="1168"/>
        <v>0</v>
      </c>
      <c r="QQ64" s="27">
        <f t="shared" si="1169"/>
        <v>0</v>
      </c>
      <c r="QR64" s="27">
        <f t="shared" si="1170"/>
        <v>0</v>
      </c>
      <c r="QS64" s="27">
        <f t="shared" si="1171"/>
        <v>0</v>
      </c>
      <c r="QT64" s="27">
        <f t="shared" si="1172"/>
        <v>0</v>
      </c>
      <c r="QU64" s="27">
        <f t="shared" si="1173"/>
        <v>0</v>
      </c>
      <c r="QV64" s="27">
        <f t="shared" si="1174"/>
        <v>0</v>
      </c>
      <c r="QW64" s="27">
        <f t="shared" si="1175"/>
        <v>0</v>
      </c>
      <c r="QX64" s="27">
        <f t="shared" si="1176"/>
        <v>0</v>
      </c>
      <c r="QY64" s="27">
        <f t="shared" si="1177"/>
        <v>0</v>
      </c>
      <c r="QZ64" s="27">
        <f t="shared" si="1178"/>
        <v>0</v>
      </c>
      <c r="RA64" s="27">
        <f t="shared" si="1179"/>
        <v>0</v>
      </c>
      <c r="RB64" s="27">
        <f t="shared" si="1180"/>
        <v>0</v>
      </c>
      <c r="RC64" s="27">
        <f t="shared" si="1181"/>
        <v>0</v>
      </c>
      <c r="RD64" s="27">
        <f t="shared" si="1182"/>
        <v>0</v>
      </c>
      <c r="RE64" s="27">
        <f t="shared" si="1183"/>
        <v>0</v>
      </c>
      <c r="RF64" s="27">
        <f t="shared" si="1184"/>
        <v>0</v>
      </c>
      <c r="RG64" s="27">
        <f t="shared" si="1185"/>
        <v>0</v>
      </c>
      <c r="RH64" s="27">
        <f t="shared" si="1186"/>
        <v>0</v>
      </c>
      <c r="RI64" s="27">
        <f t="shared" si="1187"/>
        <v>0</v>
      </c>
      <c r="RJ64" s="27">
        <f t="shared" si="1188"/>
        <v>0</v>
      </c>
      <c r="RL64" s="28">
        <f t="shared" si="1189"/>
        <v>112</v>
      </c>
      <c r="RM64" s="28">
        <f t="shared" si="1190"/>
        <v>63</v>
      </c>
      <c r="RN64" s="28">
        <f t="shared" si="1191"/>
        <v>20</v>
      </c>
      <c r="RO64" s="28">
        <f t="shared" si="1192"/>
        <v>0</v>
      </c>
      <c r="RP64" s="28">
        <f t="shared" si="1193"/>
        <v>0</v>
      </c>
      <c r="RQ64" s="28">
        <f t="shared" si="1194"/>
        <v>143</v>
      </c>
      <c r="RT64" s="27" t="str">
        <f t="shared" si="1195"/>
        <v>14</v>
      </c>
      <c r="RU64" s="27" t="str">
        <f t="shared" si="1196"/>
        <v>9</v>
      </c>
      <c r="RV64" s="27" t="str">
        <f t="shared" si="1197"/>
        <v>10</v>
      </c>
      <c r="RW64" s="27" t="str">
        <f t="shared" si="1198"/>
        <v>10</v>
      </c>
      <c r="RX64" s="27" t="str">
        <f t="shared" si="1199"/>
        <v>0</v>
      </c>
      <c r="RY64" s="27" t="str">
        <f t="shared" si="1200"/>
        <v>0</v>
      </c>
      <c r="RZ64" s="27" t="str">
        <f t="shared" si="1201"/>
        <v>0</v>
      </c>
      <c r="SA64" s="27" t="str">
        <f t="shared" si="1202"/>
        <v>0</v>
      </c>
      <c r="SB64" s="27" t="str">
        <f t="shared" si="1203"/>
        <v>8</v>
      </c>
      <c r="SC64" s="27" t="str">
        <f t="shared" si="1204"/>
        <v>9</v>
      </c>
      <c r="SD64" s="27" t="str">
        <f t="shared" si="1205"/>
        <v>0</v>
      </c>
      <c r="SE64" s="27" t="str">
        <f t="shared" si="1206"/>
        <v>9</v>
      </c>
      <c r="SF64" s="27" t="str">
        <f t="shared" si="1207"/>
        <v>5</v>
      </c>
      <c r="SG64" s="27" t="str">
        <f t="shared" si="1208"/>
        <v>6</v>
      </c>
      <c r="SH64" s="27" t="str">
        <f t="shared" si="1209"/>
        <v>6</v>
      </c>
      <c r="SI64" s="27" t="str">
        <f t="shared" si="1210"/>
        <v>8</v>
      </c>
      <c r="SJ64" s="27" t="str">
        <f t="shared" si="1211"/>
        <v>8</v>
      </c>
      <c r="SK64" s="27" t="str">
        <f t="shared" si="1212"/>
        <v>0</v>
      </c>
      <c r="SL64" s="27" t="str">
        <f t="shared" si="1213"/>
        <v>0</v>
      </c>
      <c r="SM64" s="27" t="str">
        <f t="shared" si="1214"/>
        <v>0</v>
      </c>
      <c r="SN64" s="27" t="str">
        <f t="shared" si="1215"/>
        <v>8</v>
      </c>
      <c r="SO64" s="27" t="str">
        <f t="shared" si="1216"/>
        <v>8</v>
      </c>
      <c r="SP64" s="27" t="str">
        <f t="shared" si="1217"/>
        <v>14</v>
      </c>
      <c r="SQ64" s="27" t="str">
        <f t="shared" si="1218"/>
        <v>9</v>
      </c>
      <c r="SR64" s="27" t="str">
        <f t="shared" si="1219"/>
        <v>9</v>
      </c>
      <c r="SS64" s="27" t="str">
        <f t="shared" si="1220"/>
        <v>0</v>
      </c>
      <c r="ST64" s="27" t="str">
        <f t="shared" si="1221"/>
        <v>7</v>
      </c>
      <c r="SU64" s="27" t="str">
        <f t="shared" si="1222"/>
        <v>6</v>
      </c>
      <c r="SV64" s="27" t="str">
        <f t="shared" si="1223"/>
        <v>0</v>
      </c>
      <c r="SW64" s="27" t="str">
        <f t="shared" si="1224"/>
        <v>13</v>
      </c>
      <c r="SX64" s="27" t="str">
        <f t="shared" si="1225"/>
        <v>0</v>
      </c>
      <c r="SY64" s="27" t="str">
        <f t="shared" si="1226"/>
        <v>0</v>
      </c>
      <c r="SZ64" s="27" t="str">
        <f t="shared" si="1227"/>
        <v>7</v>
      </c>
      <c r="TA64" s="27" t="str">
        <f t="shared" si="1228"/>
        <v>0</v>
      </c>
      <c r="TB64" s="27" t="str">
        <f t="shared" si="1229"/>
        <v>0</v>
      </c>
      <c r="TC64" s="27" t="str">
        <f t="shared" si="1230"/>
        <v>12</v>
      </c>
      <c r="TD64" s="27" t="str">
        <f t="shared" si="1231"/>
        <v>0</v>
      </c>
      <c r="TE64" s="27" t="str">
        <f t="shared" si="1232"/>
        <v>0</v>
      </c>
      <c r="TF64" s="27" t="str">
        <f t="shared" si="1233"/>
        <v>0</v>
      </c>
      <c r="TG64" s="27" t="str">
        <f t="shared" si="1234"/>
        <v>0</v>
      </c>
      <c r="TH64" s="27" t="str">
        <f t="shared" si="1235"/>
        <v>0</v>
      </c>
      <c r="TI64" s="27" t="str">
        <f t="shared" si="1236"/>
        <v>0</v>
      </c>
      <c r="TJ64" s="27" t="str">
        <f t="shared" si="1237"/>
        <v>0</v>
      </c>
      <c r="TK64" s="27" t="str">
        <f t="shared" si="1238"/>
        <v>0</v>
      </c>
      <c r="TL64" s="27" t="str">
        <f t="shared" si="1239"/>
        <v>0</v>
      </c>
      <c r="TM64" s="27" t="str">
        <f t="shared" si="1240"/>
        <v>0</v>
      </c>
      <c r="TN64" s="27" t="str">
        <f t="shared" si="1241"/>
        <v>0</v>
      </c>
      <c r="TO64" s="27" t="str">
        <f t="shared" si="1242"/>
        <v>0</v>
      </c>
      <c r="TP64" s="27" t="str">
        <f t="shared" si="1243"/>
        <v>0</v>
      </c>
      <c r="TQ64" s="27" t="str">
        <f t="shared" si="1244"/>
        <v>0</v>
      </c>
      <c r="TR64" s="27" t="str">
        <f t="shared" si="1245"/>
        <v>0</v>
      </c>
      <c r="TS64" s="27" t="str">
        <f t="shared" si="1246"/>
        <v>0</v>
      </c>
      <c r="TT64" s="27" t="str">
        <f t="shared" si="1247"/>
        <v>0</v>
      </c>
      <c r="TU64" s="27" t="str">
        <f t="shared" si="1248"/>
        <v>0</v>
      </c>
      <c r="TV64" s="27" t="str">
        <f t="shared" si="1249"/>
        <v>0</v>
      </c>
      <c r="TW64" s="27" t="str">
        <f t="shared" si="1250"/>
        <v>0</v>
      </c>
      <c r="TX64" s="27" t="str">
        <f t="shared" si="1251"/>
        <v>0</v>
      </c>
      <c r="TY64" s="27" t="str">
        <f t="shared" si="1252"/>
        <v>0</v>
      </c>
      <c r="TZ64" s="27" t="str">
        <f t="shared" si="1253"/>
        <v>0</v>
      </c>
      <c r="UA64" s="27" t="str">
        <f t="shared" si="1254"/>
        <v>0</v>
      </c>
      <c r="UB64" s="27" t="str">
        <f t="shared" si="1255"/>
        <v>0</v>
      </c>
      <c r="UC64" s="27" t="str">
        <f t="shared" si="1256"/>
        <v>0</v>
      </c>
      <c r="UD64" s="27" t="str">
        <f t="shared" si="1257"/>
        <v>0</v>
      </c>
      <c r="UE64" s="27" t="str">
        <f t="shared" si="1258"/>
        <v>0</v>
      </c>
      <c r="UF64" s="27" t="str">
        <f t="shared" si="1259"/>
        <v>0</v>
      </c>
      <c r="UG64" s="27" t="str">
        <f t="shared" si="1260"/>
        <v>0</v>
      </c>
      <c r="UH64" s="27" t="str">
        <f t="shared" si="1261"/>
        <v>0</v>
      </c>
      <c r="UI64" s="27" t="str">
        <f t="shared" si="1262"/>
        <v>0</v>
      </c>
      <c r="UJ64" s="27" t="str">
        <f t="shared" si="1263"/>
        <v>0</v>
      </c>
      <c r="UK64" s="27" t="str">
        <f t="shared" si="1264"/>
        <v>0</v>
      </c>
      <c r="UL64" s="27" t="str">
        <f t="shared" si="1265"/>
        <v>0</v>
      </c>
      <c r="UM64" s="27" t="str">
        <f t="shared" si="1266"/>
        <v>0</v>
      </c>
      <c r="UN64" s="27" t="str">
        <f t="shared" si="1267"/>
        <v>0</v>
      </c>
      <c r="UO64" s="27" t="str">
        <f t="shared" si="1268"/>
        <v>0</v>
      </c>
      <c r="UP64" s="27" t="str">
        <f t="shared" si="1269"/>
        <v>0</v>
      </c>
      <c r="UQ64" s="27" t="str">
        <f t="shared" si="1270"/>
        <v>0</v>
      </c>
      <c r="UR64" s="27" t="str">
        <f t="shared" si="1271"/>
        <v>0</v>
      </c>
      <c r="US64" s="27" t="str">
        <f t="shared" si="1272"/>
        <v>0</v>
      </c>
      <c r="UT64" s="27" t="str">
        <f t="shared" si="1273"/>
        <v>0</v>
      </c>
      <c r="UU64" s="27" t="str">
        <f t="shared" si="1274"/>
        <v>0</v>
      </c>
      <c r="UV64" s="27" t="str">
        <f t="shared" si="1275"/>
        <v>0</v>
      </c>
      <c r="UW64" s="27" t="str">
        <f t="shared" si="1276"/>
        <v>0</v>
      </c>
      <c r="UY64" s="28">
        <f t="shared" si="1277"/>
        <v>-22.65</v>
      </c>
      <c r="UZ64" s="28">
        <f t="shared" si="1278"/>
        <v>-21.630000000000003</v>
      </c>
      <c r="VA64" s="28">
        <f t="shared" si="1279"/>
        <v>-2.33</v>
      </c>
      <c r="VB64" s="28">
        <f t="shared" si="1280"/>
        <v>0</v>
      </c>
      <c r="VC64" s="28">
        <f t="shared" si="1281"/>
        <v>0</v>
      </c>
      <c r="VD64" s="28">
        <f t="shared" si="1282"/>
        <v>-31.024999999999999</v>
      </c>
      <c r="VG64" s="27" t="str">
        <f t="shared" si="1283"/>
        <v>4.86</v>
      </c>
      <c r="VH64" s="27" t="str">
        <f t="shared" si="1284"/>
        <v>-1.06</v>
      </c>
      <c r="VI64" s="27" t="str">
        <f t="shared" si="1285"/>
        <v>-6.34</v>
      </c>
      <c r="VJ64" s="27" t="str">
        <f t="shared" si="1286"/>
        <v>-0.92</v>
      </c>
      <c r="VK64" s="27">
        <f t="shared" si="1287"/>
        <v>0</v>
      </c>
      <c r="VL64" s="27">
        <f t="shared" si="1288"/>
        <v>0</v>
      </c>
      <c r="VM64" s="27">
        <f t="shared" si="1289"/>
        <v>0</v>
      </c>
      <c r="VN64" s="27">
        <f t="shared" si="1290"/>
        <v>0</v>
      </c>
      <c r="VO64" s="27" t="str">
        <f t="shared" si="1291"/>
        <v>-1.81</v>
      </c>
      <c r="VP64" s="27" t="str">
        <f t="shared" si="1292"/>
        <v>0.65</v>
      </c>
      <c r="VQ64" s="27">
        <f t="shared" si="1293"/>
        <v>0</v>
      </c>
      <c r="VR64" s="27" t="str">
        <f t="shared" si="1294"/>
        <v>-10.36</v>
      </c>
      <c r="VS64" s="27" t="str">
        <f t="shared" si="1295"/>
        <v>-2.1</v>
      </c>
      <c r="VT64" s="27" t="str">
        <f t="shared" si="1296"/>
        <v>2.91</v>
      </c>
      <c r="VU64" s="27" t="str">
        <f t="shared" si="1297"/>
        <v>1.49</v>
      </c>
      <c r="VV64" s="27" t="str">
        <f t="shared" si="1298"/>
        <v>-0.28</v>
      </c>
      <c r="VW64" s="27" t="str">
        <f t="shared" si="1299"/>
        <v>-8.39</v>
      </c>
      <c r="VX64" s="27">
        <f t="shared" si="1300"/>
        <v>0</v>
      </c>
      <c r="VY64" s="27">
        <f t="shared" si="1301"/>
        <v>0</v>
      </c>
      <c r="VZ64" s="27">
        <f t="shared" si="1302"/>
        <v>0</v>
      </c>
      <c r="WA64" s="27" t="str">
        <f t="shared" si="1303"/>
        <v>2.12</v>
      </c>
      <c r="WB64" s="27" t="str">
        <f t="shared" si="1304"/>
        <v>-4.5</v>
      </c>
      <c r="WC64" s="27" t="str">
        <f t="shared" si="1305"/>
        <v>-5.24</v>
      </c>
      <c r="WD64" s="27" t="str">
        <f t="shared" si="1306"/>
        <v>6.45</v>
      </c>
      <c r="WE64" s="27" t="str">
        <f t="shared" si="1307"/>
        <v>-2.42</v>
      </c>
      <c r="WF64" s="27">
        <f t="shared" si="1308"/>
        <v>0</v>
      </c>
      <c r="WG64" s="27" t="str">
        <f t="shared" si="1309"/>
        <v>-6.56</v>
      </c>
      <c r="WH64" s="27" t="str">
        <f t="shared" si="1310"/>
        <v>-3.67</v>
      </c>
      <c r="WI64" s="27">
        <f t="shared" si="1311"/>
        <v>0</v>
      </c>
      <c r="WJ64" s="27" t="str">
        <f t="shared" si="1312"/>
        <v>-5.01</v>
      </c>
      <c r="WK64" s="27">
        <f t="shared" si="1313"/>
        <v>0</v>
      </c>
      <c r="WL64" s="27">
        <f t="shared" si="1314"/>
        <v>0</v>
      </c>
      <c r="WM64" s="27" t="str">
        <f t="shared" si="1315"/>
        <v>-4.97</v>
      </c>
      <c r="WN64" s="27">
        <f t="shared" si="1316"/>
        <v>0</v>
      </c>
      <c r="WO64" s="27">
        <f t="shared" si="1317"/>
        <v>0</v>
      </c>
      <c r="WP64" s="27" t="str">
        <f t="shared" si="1318"/>
        <v>-1.46</v>
      </c>
      <c r="WQ64" s="27">
        <f t="shared" si="1319"/>
        <v>0</v>
      </c>
      <c r="WR64" s="27">
        <f t="shared" si="1320"/>
        <v>0</v>
      </c>
      <c r="WS64" s="27">
        <f t="shared" si="1321"/>
        <v>0</v>
      </c>
      <c r="WT64" s="27">
        <f t="shared" si="1322"/>
        <v>0</v>
      </c>
      <c r="WU64" s="27">
        <f t="shared" si="1323"/>
        <v>0</v>
      </c>
      <c r="WV64" s="27">
        <f t="shared" si="1324"/>
        <v>0</v>
      </c>
      <c r="WW64" s="27">
        <f t="shared" si="1325"/>
        <v>0</v>
      </c>
      <c r="WX64" s="27">
        <f t="shared" si="1326"/>
        <v>0</v>
      </c>
      <c r="WY64" s="27">
        <f t="shared" si="1327"/>
        <v>0</v>
      </c>
      <c r="WZ64" s="27">
        <f t="shared" si="1328"/>
        <v>0</v>
      </c>
      <c r="XA64" s="27">
        <f t="shared" si="1329"/>
        <v>0</v>
      </c>
      <c r="XB64" s="27">
        <f t="shared" si="1330"/>
        <v>0</v>
      </c>
      <c r="XC64" s="27">
        <f t="shared" si="1331"/>
        <v>0</v>
      </c>
      <c r="XD64" s="27">
        <f t="shared" si="1332"/>
        <v>0</v>
      </c>
      <c r="XE64" s="27">
        <f t="shared" si="1333"/>
        <v>0</v>
      </c>
      <c r="XF64" s="27">
        <f t="shared" si="1334"/>
        <v>0</v>
      </c>
      <c r="XG64" s="27">
        <f t="shared" si="1335"/>
        <v>0</v>
      </c>
      <c r="XH64" s="27">
        <f t="shared" si="1336"/>
        <v>0</v>
      </c>
      <c r="XI64" s="27">
        <f t="shared" si="1337"/>
        <v>0</v>
      </c>
      <c r="XJ64" s="27">
        <f t="shared" si="1338"/>
        <v>0</v>
      </c>
      <c r="XK64" s="27">
        <f t="shared" si="1339"/>
        <v>0</v>
      </c>
      <c r="XL64" s="27">
        <f t="shared" si="1340"/>
        <v>0</v>
      </c>
      <c r="XM64" s="27">
        <f t="shared" si="1341"/>
        <v>0</v>
      </c>
      <c r="XN64" s="27">
        <f t="shared" si="1342"/>
        <v>0</v>
      </c>
      <c r="XO64" s="27">
        <f t="shared" si="1343"/>
        <v>0</v>
      </c>
      <c r="XP64" s="27">
        <f t="shared" si="1344"/>
        <v>0</v>
      </c>
      <c r="XQ64" s="27">
        <f t="shared" si="1345"/>
        <v>0</v>
      </c>
      <c r="XR64" s="27">
        <f t="shared" si="1346"/>
        <v>0</v>
      </c>
      <c r="XS64" s="27">
        <f t="shared" si="1347"/>
        <v>0</v>
      </c>
      <c r="XT64" s="27">
        <f t="shared" si="1348"/>
        <v>0</v>
      </c>
      <c r="XU64" s="27">
        <f t="shared" si="1349"/>
        <v>0</v>
      </c>
      <c r="XV64" s="27">
        <f t="shared" si="1350"/>
        <v>0</v>
      </c>
      <c r="XW64" s="27">
        <f t="shared" si="1351"/>
        <v>0</v>
      </c>
      <c r="XX64" s="27">
        <f t="shared" si="1352"/>
        <v>0</v>
      </c>
      <c r="XY64" s="27">
        <f t="shared" si="1353"/>
        <v>0</v>
      </c>
      <c r="XZ64" s="27">
        <f t="shared" si="1354"/>
        <v>0</v>
      </c>
      <c r="YA64" s="27">
        <f t="shared" si="1355"/>
        <v>0</v>
      </c>
      <c r="YB64" s="27">
        <f t="shared" si="1356"/>
        <v>0</v>
      </c>
      <c r="YC64" s="27">
        <f t="shared" si="1357"/>
        <v>0</v>
      </c>
      <c r="YD64" s="27">
        <f t="shared" si="1358"/>
        <v>0</v>
      </c>
      <c r="YE64" s="27">
        <f t="shared" si="1359"/>
        <v>0</v>
      </c>
      <c r="YF64" s="27">
        <f t="shared" si="1360"/>
        <v>0</v>
      </c>
      <c r="YG64" s="27">
        <f t="shared" si="1361"/>
        <v>0</v>
      </c>
      <c r="YH64" s="27">
        <f t="shared" si="1362"/>
        <v>0</v>
      </c>
      <c r="YI64" s="27">
        <f t="shared" si="1363"/>
        <v>0</v>
      </c>
      <c r="YJ64" s="27">
        <f t="shared" si="1364"/>
        <v>0</v>
      </c>
      <c r="YL64" s="28">
        <f t="shared" si="1365"/>
        <v>725</v>
      </c>
      <c r="YM64" s="28">
        <f t="shared" si="1366"/>
        <v>502</v>
      </c>
      <c r="YN64" s="28">
        <f t="shared" si="1367"/>
        <v>106</v>
      </c>
      <c r="YO64" s="28">
        <f t="shared" si="1368"/>
        <v>0</v>
      </c>
      <c r="YP64" s="28">
        <f t="shared" si="1369"/>
        <v>0</v>
      </c>
      <c r="YQ64" s="28">
        <f t="shared" si="1370"/>
        <v>945.33333333333337</v>
      </c>
      <c r="YT64" s="27" t="str">
        <f t="shared" si="1371"/>
        <v>45</v>
      </c>
      <c r="YU64" s="27" t="str">
        <f t="shared" si="1372"/>
        <v>74</v>
      </c>
      <c r="YV64" s="27" t="str">
        <f t="shared" si="1373"/>
        <v>91</v>
      </c>
      <c r="YW64" s="27" t="str">
        <f t="shared" si="1374"/>
        <v>81</v>
      </c>
      <c r="YX64" s="27">
        <f t="shared" si="1375"/>
        <v>0</v>
      </c>
      <c r="YY64" s="27">
        <f t="shared" si="1376"/>
        <v>0</v>
      </c>
      <c r="YZ64" s="27">
        <f t="shared" si="1377"/>
        <v>0</v>
      </c>
      <c r="ZA64" s="27">
        <f t="shared" si="1378"/>
        <v>0</v>
      </c>
      <c r="ZB64" s="27" t="str">
        <f t="shared" si="1379"/>
        <v>82</v>
      </c>
      <c r="ZC64" s="27" t="str">
        <f t="shared" si="1380"/>
        <v>67</v>
      </c>
      <c r="ZD64" s="27">
        <f t="shared" si="1381"/>
        <v>0</v>
      </c>
      <c r="ZE64" s="27" t="str">
        <f t="shared" si="1382"/>
        <v>79</v>
      </c>
      <c r="ZF64" s="27" t="str">
        <f t="shared" si="1383"/>
        <v>63</v>
      </c>
      <c r="ZG64" s="27" t="str">
        <f t="shared" si="1384"/>
        <v>50</v>
      </c>
      <c r="ZH64" s="27" t="str">
        <f t="shared" si="1385"/>
        <v>53</v>
      </c>
      <c r="ZI64" s="27" t="str">
        <f t="shared" si="1386"/>
        <v>59</v>
      </c>
      <c r="ZJ64" s="27" t="str">
        <f t="shared" si="1387"/>
        <v>66</v>
      </c>
      <c r="ZK64" s="27">
        <f t="shared" si="1388"/>
        <v>0</v>
      </c>
      <c r="ZL64" s="27">
        <f t="shared" si="1389"/>
        <v>0</v>
      </c>
      <c r="ZM64" s="27">
        <f t="shared" si="1390"/>
        <v>0</v>
      </c>
      <c r="ZN64" s="27" t="str">
        <f t="shared" si="1391"/>
        <v>42</v>
      </c>
      <c r="ZO64" s="27" t="str">
        <f t="shared" si="1392"/>
        <v>55</v>
      </c>
      <c r="ZP64" s="27" t="str">
        <f t="shared" si="1393"/>
        <v>56</v>
      </c>
      <c r="ZQ64" s="27" t="str">
        <f t="shared" si="1394"/>
        <v>17</v>
      </c>
      <c r="ZR64" s="27" t="str">
        <f t="shared" si="1395"/>
        <v>56</v>
      </c>
      <c r="ZS64" s="27">
        <f t="shared" si="1396"/>
        <v>0</v>
      </c>
      <c r="ZT64" s="27" t="str">
        <f t="shared" si="1397"/>
        <v>68</v>
      </c>
      <c r="ZU64" s="27" t="str">
        <f t="shared" si="1398"/>
        <v>55</v>
      </c>
      <c r="ZV64" s="27">
        <f t="shared" si="1399"/>
        <v>0</v>
      </c>
      <c r="ZW64" s="27" t="str">
        <f t="shared" si="1400"/>
        <v>60</v>
      </c>
      <c r="ZX64" s="27">
        <f t="shared" si="1401"/>
        <v>0</v>
      </c>
      <c r="ZY64" s="27">
        <f t="shared" si="1402"/>
        <v>0</v>
      </c>
      <c r="ZZ64" s="27" t="str">
        <f t="shared" si="1403"/>
        <v>68</v>
      </c>
      <c r="AAA64" s="27">
        <f t="shared" si="1404"/>
        <v>0</v>
      </c>
      <c r="AAB64" s="27">
        <f t="shared" si="1405"/>
        <v>0</v>
      </c>
      <c r="AAC64" s="27" t="str">
        <f t="shared" si="1406"/>
        <v>46</v>
      </c>
      <c r="AAD64" s="27">
        <f t="shared" si="1407"/>
        <v>0</v>
      </c>
      <c r="AAE64" s="27">
        <f t="shared" si="1408"/>
        <v>0</v>
      </c>
      <c r="AAF64" s="27">
        <f t="shared" si="1409"/>
        <v>0</v>
      </c>
      <c r="AAG64" s="27">
        <f t="shared" si="1410"/>
        <v>0</v>
      </c>
      <c r="AAH64" s="27">
        <f t="shared" si="1411"/>
        <v>0</v>
      </c>
      <c r="AAI64" s="27">
        <f t="shared" si="1412"/>
        <v>0</v>
      </c>
      <c r="AAJ64" s="27">
        <f t="shared" si="1413"/>
        <v>0</v>
      </c>
      <c r="AAK64" s="27">
        <f t="shared" si="1414"/>
        <v>0</v>
      </c>
      <c r="AAL64" s="27">
        <f t="shared" si="1415"/>
        <v>0</v>
      </c>
      <c r="AAM64" s="27">
        <f t="shared" si="1416"/>
        <v>0</v>
      </c>
      <c r="AAN64" s="27">
        <f t="shared" si="1417"/>
        <v>0</v>
      </c>
      <c r="AAO64" s="27">
        <f t="shared" si="1418"/>
        <v>0</v>
      </c>
      <c r="AAP64" s="27">
        <f t="shared" si="1419"/>
        <v>0</v>
      </c>
      <c r="AAQ64" s="27">
        <f t="shared" si="1420"/>
        <v>0</v>
      </c>
      <c r="AAR64" s="27">
        <f t="shared" si="1421"/>
        <v>0</v>
      </c>
      <c r="AAS64" s="27">
        <f t="shared" si="1422"/>
        <v>0</v>
      </c>
      <c r="AAT64" s="27">
        <f t="shared" si="1423"/>
        <v>0</v>
      </c>
      <c r="AAU64" s="27">
        <f t="shared" si="1424"/>
        <v>0</v>
      </c>
      <c r="AAV64" s="27">
        <f t="shared" si="1425"/>
        <v>0</v>
      </c>
      <c r="AAW64" s="27">
        <f t="shared" si="1426"/>
        <v>0</v>
      </c>
      <c r="AAX64" s="27">
        <f t="shared" si="1427"/>
        <v>0</v>
      </c>
      <c r="AAY64" s="27">
        <f t="shared" si="1428"/>
        <v>0</v>
      </c>
      <c r="AAZ64" s="27">
        <f t="shared" si="1429"/>
        <v>0</v>
      </c>
      <c r="ABA64" s="27">
        <f t="shared" si="1430"/>
        <v>0</v>
      </c>
      <c r="ABB64" s="27">
        <f t="shared" si="1431"/>
        <v>0</v>
      </c>
      <c r="ABC64" s="27">
        <f t="shared" si="1432"/>
        <v>0</v>
      </c>
      <c r="ABD64" s="27">
        <f t="shared" si="1433"/>
        <v>0</v>
      </c>
      <c r="ABE64" s="27">
        <f t="shared" si="1434"/>
        <v>0</v>
      </c>
      <c r="ABF64" s="27">
        <f t="shared" si="1435"/>
        <v>0</v>
      </c>
      <c r="ABG64" s="27">
        <f t="shared" si="1436"/>
        <v>0</v>
      </c>
      <c r="ABH64" s="27">
        <f t="shared" si="1437"/>
        <v>0</v>
      </c>
      <c r="ABI64" s="27">
        <f t="shared" si="1438"/>
        <v>0</v>
      </c>
      <c r="ABJ64" s="27">
        <f t="shared" si="1439"/>
        <v>0</v>
      </c>
      <c r="ABK64" s="27">
        <f t="shared" si="1440"/>
        <v>0</v>
      </c>
      <c r="ABL64" s="27">
        <f t="shared" si="1441"/>
        <v>0</v>
      </c>
      <c r="ABM64" s="27">
        <f t="shared" si="1442"/>
        <v>0</v>
      </c>
      <c r="ABN64" s="27">
        <f t="shared" si="1443"/>
        <v>0</v>
      </c>
      <c r="ABO64" s="27">
        <f t="shared" si="1444"/>
        <v>0</v>
      </c>
      <c r="ABP64" s="27">
        <f t="shared" si="1445"/>
        <v>0</v>
      </c>
      <c r="ABQ64" s="27">
        <f t="shared" si="1446"/>
        <v>0</v>
      </c>
      <c r="ABR64" s="27">
        <f t="shared" si="1447"/>
        <v>0</v>
      </c>
      <c r="ABS64" s="27">
        <f t="shared" si="1448"/>
        <v>0</v>
      </c>
      <c r="ABT64" s="27">
        <f t="shared" si="1449"/>
        <v>0</v>
      </c>
      <c r="ABU64" s="27">
        <f t="shared" si="1450"/>
        <v>0</v>
      </c>
      <c r="ABV64" s="27">
        <f t="shared" si="1451"/>
        <v>0</v>
      </c>
      <c r="ABW64" s="27">
        <f t="shared" si="1452"/>
        <v>0</v>
      </c>
      <c r="ABY64" s="28">
        <f t="shared" si="1453"/>
        <v>572.19999999999993</v>
      </c>
      <c r="ABZ64" s="28">
        <f t="shared" si="1454"/>
        <v>213.10000000000002</v>
      </c>
      <c r="ACA64" s="28">
        <f t="shared" si="1455"/>
        <v>116.9</v>
      </c>
      <c r="ACB64" s="28">
        <f t="shared" si="1456"/>
        <v>0</v>
      </c>
      <c r="ACC64" s="28">
        <f t="shared" si="1457"/>
        <v>0</v>
      </c>
      <c r="ACD64" s="28">
        <f t="shared" si="1458"/>
        <v>701.68333333333328</v>
      </c>
      <c r="ACG64" s="27" t="str">
        <f t="shared" si="1459"/>
        <v>101.1</v>
      </c>
      <c r="ACH64" s="27" t="str">
        <f t="shared" si="1460"/>
        <v>40.7</v>
      </c>
      <c r="ACI64" s="27" t="str">
        <f t="shared" si="1461"/>
        <v>51.2</v>
      </c>
      <c r="ACJ64" s="27" t="str">
        <f t="shared" si="1462"/>
        <v>21.3</v>
      </c>
      <c r="ACK64" s="27">
        <f t="shared" si="1463"/>
        <v>0</v>
      </c>
      <c r="ACL64" s="27">
        <f t="shared" si="1464"/>
        <v>0</v>
      </c>
      <c r="ACM64" s="27">
        <f t="shared" si="1465"/>
        <v>0</v>
      </c>
      <c r="ACN64" s="27">
        <f t="shared" si="1466"/>
        <v>0</v>
      </c>
      <c r="ACO64" s="27" t="str">
        <f t="shared" si="1467"/>
        <v>19.3</v>
      </c>
      <c r="ACP64" s="27" t="str">
        <f t="shared" si="1468"/>
        <v>20.1</v>
      </c>
      <c r="ACQ64" s="27">
        <f t="shared" si="1469"/>
        <v>0</v>
      </c>
      <c r="ACR64" s="27" t="str">
        <f t="shared" si="1470"/>
        <v>26</v>
      </c>
      <c r="ACS64" s="27" t="str">
        <f t="shared" si="1471"/>
        <v>47.7</v>
      </c>
      <c r="ACT64" s="27" t="str">
        <f t="shared" si="1472"/>
        <v>70.7</v>
      </c>
      <c r="ACU64" s="27" t="str">
        <f t="shared" si="1473"/>
        <v>23</v>
      </c>
      <c r="ACV64" s="27" t="str">
        <f t="shared" si="1474"/>
        <v>27.8</v>
      </c>
      <c r="ACW64" s="27" t="str">
        <f t="shared" si="1475"/>
        <v>18.4</v>
      </c>
      <c r="ACX64" s="27">
        <f t="shared" si="1476"/>
        <v>0</v>
      </c>
      <c r="ACY64" s="27">
        <f t="shared" si="1477"/>
        <v>0</v>
      </c>
      <c r="ACZ64" s="27">
        <f t="shared" si="1478"/>
        <v>0</v>
      </c>
      <c r="ADA64" s="27" t="str">
        <f t="shared" si="1479"/>
        <v>36.4</v>
      </c>
      <c r="ADB64" s="27" t="str">
        <f t="shared" si="1480"/>
        <v>31.4</v>
      </c>
      <c r="ADC64" s="27" t="str">
        <f t="shared" si="1481"/>
        <v>46.2</v>
      </c>
      <c r="ADD64" s="27" t="str">
        <f t="shared" si="1482"/>
        <v>123.7</v>
      </c>
      <c r="ADE64" s="27" t="str">
        <f t="shared" si="1483"/>
        <v>35.4</v>
      </c>
      <c r="ADF64" s="27">
        <f t="shared" si="1484"/>
        <v>0</v>
      </c>
      <c r="ADG64" s="27" t="str">
        <f t="shared" si="1485"/>
        <v>16.9</v>
      </c>
      <c r="ADH64" s="27" t="str">
        <f t="shared" si="1486"/>
        <v>11</v>
      </c>
      <c r="ADI64" s="27">
        <f t="shared" si="1487"/>
        <v>0</v>
      </c>
      <c r="ADJ64" s="27" t="str">
        <f t="shared" si="1488"/>
        <v>63.8</v>
      </c>
      <c r="ADK64" s="27">
        <f t="shared" si="1489"/>
        <v>0</v>
      </c>
      <c r="ADL64" s="27">
        <f t="shared" si="1490"/>
        <v>0</v>
      </c>
      <c r="ADM64" s="27" t="str">
        <f t="shared" si="1491"/>
        <v>27.3</v>
      </c>
      <c r="ADN64" s="27">
        <f t="shared" si="1492"/>
        <v>0</v>
      </c>
      <c r="ADO64" s="27">
        <f t="shared" si="1493"/>
        <v>0</v>
      </c>
      <c r="ADP64" s="27" t="str">
        <f t="shared" si="1494"/>
        <v>42.8</v>
      </c>
      <c r="ADQ64" s="27">
        <f t="shared" si="1495"/>
        <v>0</v>
      </c>
      <c r="ADR64" s="27">
        <f t="shared" si="1496"/>
        <v>0</v>
      </c>
      <c r="ADS64" s="27">
        <f t="shared" si="1497"/>
        <v>0</v>
      </c>
      <c r="ADT64" s="27">
        <f t="shared" si="1498"/>
        <v>0</v>
      </c>
      <c r="ADU64" s="27">
        <f t="shared" si="1499"/>
        <v>0</v>
      </c>
      <c r="ADV64" s="27">
        <f t="shared" si="1500"/>
        <v>0</v>
      </c>
      <c r="ADW64" s="27">
        <f t="shared" si="1501"/>
        <v>0</v>
      </c>
      <c r="ADX64" s="27">
        <f t="shared" si="1502"/>
        <v>0</v>
      </c>
      <c r="ADY64" s="27">
        <f t="shared" si="1503"/>
        <v>0</v>
      </c>
      <c r="ADZ64" s="27">
        <f t="shared" si="1504"/>
        <v>0</v>
      </c>
      <c r="AEA64" s="27">
        <f t="shared" si="1505"/>
        <v>0</v>
      </c>
      <c r="AEB64" s="27">
        <f t="shared" si="1506"/>
        <v>0</v>
      </c>
      <c r="AEC64" s="27">
        <f t="shared" si="1507"/>
        <v>0</v>
      </c>
      <c r="AED64" s="27">
        <f t="shared" si="1508"/>
        <v>0</v>
      </c>
      <c r="AEE64" s="27">
        <f t="shared" si="1509"/>
        <v>0</v>
      </c>
      <c r="AEF64" s="27">
        <f t="shared" si="1510"/>
        <v>0</v>
      </c>
      <c r="AEG64" s="27">
        <f t="shared" si="1511"/>
        <v>0</v>
      </c>
      <c r="AEH64" s="27">
        <f t="shared" si="1512"/>
        <v>0</v>
      </c>
      <c r="AEI64" s="27">
        <f t="shared" si="1513"/>
        <v>0</v>
      </c>
      <c r="AEJ64" s="27">
        <f t="shared" si="1514"/>
        <v>0</v>
      </c>
      <c r="AEK64" s="27">
        <f t="shared" si="1515"/>
        <v>0</v>
      </c>
      <c r="AEL64" s="27">
        <f t="shared" si="1516"/>
        <v>0</v>
      </c>
      <c r="AEM64" s="27">
        <f t="shared" si="1517"/>
        <v>0</v>
      </c>
      <c r="AEN64" s="27">
        <f t="shared" si="1518"/>
        <v>0</v>
      </c>
      <c r="AEO64" s="27">
        <f t="shared" si="1519"/>
        <v>0</v>
      </c>
      <c r="AEP64" s="27">
        <f t="shared" si="1520"/>
        <v>0</v>
      </c>
      <c r="AEQ64" s="27">
        <f t="shared" si="1521"/>
        <v>0</v>
      </c>
      <c r="AER64" s="27">
        <f t="shared" si="1522"/>
        <v>0</v>
      </c>
      <c r="AES64" s="27">
        <f t="shared" si="1523"/>
        <v>0</v>
      </c>
      <c r="AET64" s="27">
        <f t="shared" si="1524"/>
        <v>0</v>
      </c>
      <c r="AEU64" s="27">
        <f t="shared" si="1525"/>
        <v>0</v>
      </c>
      <c r="AEV64" s="27">
        <f t="shared" si="1526"/>
        <v>0</v>
      </c>
      <c r="AEW64" s="27">
        <f t="shared" si="1527"/>
        <v>0</v>
      </c>
      <c r="AEX64" s="27">
        <f t="shared" si="1528"/>
        <v>0</v>
      </c>
      <c r="AEY64" s="27">
        <f t="shared" si="1529"/>
        <v>0</v>
      </c>
      <c r="AEZ64" s="27">
        <f t="shared" si="1530"/>
        <v>0</v>
      </c>
      <c r="AFA64" s="27">
        <f t="shared" si="1531"/>
        <v>0</v>
      </c>
      <c r="AFB64" s="27">
        <f t="shared" si="1532"/>
        <v>0</v>
      </c>
      <c r="AFC64" s="27">
        <f t="shared" si="1533"/>
        <v>0</v>
      </c>
      <c r="AFD64" s="27">
        <f t="shared" si="1534"/>
        <v>0</v>
      </c>
      <c r="AFE64" s="27">
        <f t="shared" si="1535"/>
        <v>0</v>
      </c>
      <c r="AFF64" s="27">
        <f t="shared" si="1536"/>
        <v>0</v>
      </c>
      <c r="AFG64" s="27">
        <f t="shared" si="1537"/>
        <v>0</v>
      </c>
      <c r="AFH64" s="27">
        <f t="shared" si="1538"/>
        <v>0</v>
      </c>
      <c r="AFI64" s="27">
        <f t="shared" si="1539"/>
        <v>0</v>
      </c>
      <c r="AFJ64" s="27">
        <f t="shared" si="1540"/>
        <v>0</v>
      </c>
      <c r="AFL64" s="28">
        <f t="shared" si="892"/>
        <v>57.0625</v>
      </c>
      <c r="AFM64" s="28">
        <v>57.0625</v>
      </c>
      <c r="AFN64" s="27">
        <v>4</v>
      </c>
      <c r="AFO64" s="27">
        <f t="shared" si="1541"/>
        <v>4</v>
      </c>
      <c r="AFP64" s="27">
        <f t="shared" si="1542"/>
        <v>4</v>
      </c>
      <c r="AFQ64" s="27">
        <f t="shared" si="1543"/>
        <v>4</v>
      </c>
      <c r="AFR64" s="27">
        <f t="shared" si="1544"/>
        <v>4</v>
      </c>
      <c r="AFS64" s="27">
        <f t="shared" si="1545"/>
        <v>0</v>
      </c>
      <c r="AFT64" s="27">
        <f t="shared" si="1546"/>
        <v>0</v>
      </c>
      <c r="AFU64" s="27">
        <f t="shared" si="1547"/>
        <v>0</v>
      </c>
      <c r="AFV64" s="27">
        <f t="shared" si="1548"/>
        <v>0</v>
      </c>
      <c r="AFW64" s="27">
        <f t="shared" si="1549"/>
        <v>4</v>
      </c>
      <c r="AFX64" s="27">
        <f t="shared" si="1550"/>
        <v>4</v>
      </c>
      <c r="AFY64" s="27">
        <f t="shared" si="1551"/>
        <v>0</v>
      </c>
      <c r="AFZ64" s="27">
        <f t="shared" si="1552"/>
        <v>4</v>
      </c>
      <c r="AGA64" s="27">
        <f t="shared" si="1553"/>
        <v>4</v>
      </c>
      <c r="AGB64" s="27">
        <f t="shared" si="1554"/>
        <v>4</v>
      </c>
      <c r="AGC64" s="27">
        <f t="shared" si="1555"/>
        <v>4</v>
      </c>
      <c r="AGD64" s="27">
        <f t="shared" si="1556"/>
        <v>4</v>
      </c>
      <c r="AGE64" s="27">
        <f t="shared" si="1557"/>
        <v>3</v>
      </c>
      <c r="AGF64" s="27">
        <f t="shared" si="1558"/>
        <v>0</v>
      </c>
      <c r="AGG64" s="27">
        <f t="shared" si="1559"/>
        <v>0</v>
      </c>
      <c r="AGH64" s="27">
        <f t="shared" si="1560"/>
        <v>0</v>
      </c>
      <c r="AGI64" s="27">
        <f t="shared" si="1561"/>
        <v>4</v>
      </c>
      <c r="AGJ64" s="27">
        <f t="shared" si="1562"/>
        <v>1</v>
      </c>
      <c r="AGK64" s="27">
        <f t="shared" si="1563"/>
        <v>5</v>
      </c>
      <c r="AGL64" s="27">
        <f t="shared" si="1564"/>
        <v>4</v>
      </c>
      <c r="AGM64" s="27">
        <f t="shared" si="1565"/>
        <v>5</v>
      </c>
      <c r="AGN64" s="27">
        <f t="shared" si="1566"/>
        <v>0</v>
      </c>
      <c r="AGO64" s="27">
        <f t="shared" si="1567"/>
        <v>4</v>
      </c>
      <c r="AGP64" s="27">
        <f t="shared" si="1568"/>
        <v>6</v>
      </c>
      <c r="AGQ64" s="27">
        <f t="shared" si="1569"/>
        <v>0</v>
      </c>
      <c r="AGR64" s="27">
        <f t="shared" si="1570"/>
        <v>4</v>
      </c>
      <c r="AGS64" s="27">
        <f t="shared" si="1571"/>
        <v>0</v>
      </c>
      <c r="AGT64" s="27">
        <f t="shared" si="1572"/>
        <v>0</v>
      </c>
      <c r="AGU64" s="27">
        <f t="shared" si="1573"/>
        <v>4</v>
      </c>
      <c r="AGV64" s="27">
        <f t="shared" si="1574"/>
        <v>0</v>
      </c>
      <c r="AGW64" s="27">
        <f t="shared" si="1575"/>
        <v>0</v>
      </c>
      <c r="AGX64" s="27">
        <f t="shared" si="1576"/>
        <v>4</v>
      </c>
      <c r="AGY64" s="27">
        <f t="shared" si="1577"/>
        <v>0</v>
      </c>
      <c r="AGZ64" s="27">
        <f t="shared" si="1578"/>
        <v>0</v>
      </c>
      <c r="AHA64" s="27">
        <f t="shared" si="1579"/>
        <v>0</v>
      </c>
      <c r="AHB64" s="27">
        <f t="shared" si="1580"/>
        <v>0</v>
      </c>
      <c r="AHC64" s="27">
        <f t="shared" si="1581"/>
        <v>0</v>
      </c>
      <c r="AHD64" s="27">
        <f t="shared" si="1582"/>
        <v>0</v>
      </c>
      <c r="AHE64" s="27">
        <f t="shared" si="1583"/>
        <v>0</v>
      </c>
      <c r="AHF64" s="27">
        <f t="shared" si="1584"/>
        <v>0</v>
      </c>
      <c r="AHG64" s="27">
        <f t="shared" si="1585"/>
        <v>0</v>
      </c>
      <c r="AHH64" s="27">
        <f t="shared" si="1586"/>
        <v>0</v>
      </c>
      <c r="AHI64" s="27">
        <f t="shared" si="1587"/>
        <v>0</v>
      </c>
      <c r="AHJ64" s="27">
        <f t="shared" si="1588"/>
        <v>0</v>
      </c>
      <c r="AHK64" s="27">
        <f t="shared" si="1589"/>
        <v>0</v>
      </c>
      <c r="AHL64" s="27">
        <f t="shared" si="1590"/>
        <v>0</v>
      </c>
      <c r="AHM64" s="27">
        <f t="shared" si="1591"/>
        <v>0</v>
      </c>
      <c r="AHN64" s="27">
        <f t="shared" si="1592"/>
        <v>0</v>
      </c>
      <c r="AHO64" s="27">
        <f t="shared" si="1593"/>
        <v>0</v>
      </c>
      <c r="AHP64" s="27">
        <f t="shared" si="1594"/>
        <v>0</v>
      </c>
      <c r="AHQ64" s="27">
        <f t="shared" si="1595"/>
        <v>0</v>
      </c>
      <c r="AHR64" s="27">
        <f t="shared" si="1596"/>
        <v>0</v>
      </c>
      <c r="AHS64" s="27">
        <f t="shared" si="1597"/>
        <v>0</v>
      </c>
      <c r="AHT64" s="27">
        <f t="shared" si="1598"/>
        <v>0</v>
      </c>
      <c r="AHU64" s="27">
        <f t="shared" si="1599"/>
        <v>0</v>
      </c>
      <c r="AHV64" s="27">
        <f t="shared" si="1600"/>
        <v>0</v>
      </c>
      <c r="AHW64" s="27">
        <f t="shared" si="1601"/>
        <v>0</v>
      </c>
      <c r="AHX64" s="27">
        <f t="shared" si="1602"/>
        <v>0</v>
      </c>
      <c r="AHY64" s="27">
        <f t="shared" si="1603"/>
        <v>0</v>
      </c>
      <c r="AHZ64" s="27">
        <f t="shared" si="1604"/>
        <v>0</v>
      </c>
      <c r="AIA64" s="27">
        <f t="shared" si="1605"/>
        <v>0</v>
      </c>
      <c r="AIB64" s="27">
        <f t="shared" si="1606"/>
        <v>0</v>
      </c>
      <c r="AIC64" s="27">
        <f t="shared" si="1607"/>
        <v>0</v>
      </c>
      <c r="AID64" s="27">
        <f t="shared" si="1608"/>
        <v>0</v>
      </c>
      <c r="AIE64" s="27">
        <f t="shared" si="1609"/>
        <v>0</v>
      </c>
      <c r="AIF64" s="27">
        <f t="shared" si="1610"/>
        <v>0</v>
      </c>
      <c r="AIG64" s="27">
        <f t="shared" si="1611"/>
        <v>0</v>
      </c>
      <c r="AIH64" s="27">
        <f t="shared" si="1612"/>
        <v>0</v>
      </c>
      <c r="AII64" s="27">
        <f t="shared" si="1613"/>
        <v>0</v>
      </c>
      <c r="AIJ64" s="27">
        <f t="shared" si="1614"/>
        <v>0</v>
      </c>
      <c r="AIK64" s="27">
        <f t="shared" si="1615"/>
        <v>0</v>
      </c>
      <c r="AIL64" s="27">
        <f t="shared" si="1616"/>
        <v>0</v>
      </c>
      <c r="AIM64" s="27">
        <f t="shared" si="1617"/>
        <v>0</v>
      </c>
      <c r="AIN64" s="27">
        <f t="shared" si="1618"/>
        <v>0</v>
      </c>
      <c r="AIO64" s="27">
        <f t="shared" si="1619"/>
        <v>0</v>
      </c>
      <c r="AIP64" s="27">
        <f t="shared" si="1620"/>
        <v>0</v>
      </c>
      <c r="AIQ64" s="27">
        <f t="shared" si="1621"/>
        <v>0</v>
      </c>
      <c r="AIR64" s="27">
        <f t="shared" si="1622"/>
        <v>0</v>
      </c>
      <c r="AIT64" s="27">
        <v>1</v>
      </c>
      <c r="AIU64" s="27">
        <v>1</v>
      </c>
      <c r="AIV64" s="27">
        <v>1</v>
      </c>
      <c r="AIW64" s="27">
        <f t="shared" si="1623"/>
        <v>1</v>
      </c>
      <c r="AIX64" s="27">
        <f t="shared" si="1624"/>
        <v>0</v>
      </c>
      <c r="AIY64" s="27">
        <f t="shared" si="1625"/>
        <v>0</v>
      </c>
      <c r="AIZ64" s="27">
        <f t="shared" si="1626"/>
        <v>0</v>
      </c>
      <c r="AJA64" s="27">
        <f t="shared" si="1627"/>
        <v>0</v>
      </c>
      <c r="AJB64" s="27">
        <f t="shared" si="1628"/>
        <v>6.25E-2</v>
      </c>
      <c r="AJC64" s="27">
        <f t="shared" si="1629"/>
        <v>1</v>
      </c>
      <c r="AJD64" s="27">
        <f t="shared" si="1630"/>
        <v>0</v>
      </c>
      <c r="AJE64" s="27">
        <f t="shared" si="1631"/>
        <v>0.5</v>
      </c>
      <c r="AJF64" s="27">
        <f t="shared" si="1632"/>
        <v>1</v>
      </c>
      <c r="AJG64" s="27">
        <f t="shared" si="1633"/>
        <v>1</v>
      </c>
      <c r="AJH64" s="27">
        <f t="shared" si="1634"/>
        <v>1</v>
      </c>
      <c r="AJI64" s="27">
        <f t="shared" si="1635"/>
        <v>1</v>
      </c>
      <c r="AJJ64" s="27">
        <f t="shared" si="1636"/>
        <v>8</v>
      </c>
      <c r="AJK64" s="27">
        <f t="shared" si="1637"/>
        <v>0</v>
      </c>
      <c r="AJL64" s="27">
        <f t="shared" si="1638"/>
        <v>0</v>
      </c>
      <c r="AJM64" s="27">
        <f t="shared" si="1639"/>
        <v>0</v>
      </c>
      <c r="AJN64" s="27">
        <f t="shared" si="1640"/>
        <v>1</v>
      </c>
      <c r="AJO64" s="27">
        <f t="shared" si="1641"/>
        <v>8</v>
      </c>
      <c r="AJP64" s="27">
        <f t="shared" si="1642"/>
        <v>8</v>
      </c>
      <c r="AJQ64" s="27">
        <f t="shared" si="1643"/>
        <v>4</v>
      </c>
      <c r="AJR64" s="27">
        <f t="shared" si="1644"/>
        <v>4</v>
      </c>
      <c r="AJS64" s="27">
        <f t="shared" si="1645"/>
        <v>0</v>
      </c>
      <c r="AJT64" s="27">
        <f t="shared" si="1646"/>
        <v>2</v>
      </c>
      <c r="AJU64" s="27">
        <f t="shared" si="1647"/>
        <v>8</v>
      </c>
      <c r="AJV64" s="27">
        <f t="shared" si="1648"/>
        <v>0</v>
      </c>
      <c r="AJW64" s="27">
        <f t="shared" si="1649"/>
        <v>4</v>
      </c>
      <c r="AJX64" s="27">
        <f t="shared" si="1650"/>
        <v>0</v>
      </c>
      <c r="AJY64" s="27">
        <f t="shared" si="1651"/>
        <v>0</v>
      </c>
      <c r="AJZ64" s="27">
        <f t="shared" si="1652"/>
        <v>0.25</v>
      </c>
      <c r="AKA64" s="27">
        <f t="shared" si="1653"/>
        <v>0</v>
      </c>
      <c r="AKB64" s="27">
        <f t="shared" si="1654"/>
        <v>0</v>
      </c>
      <c r="AKC64" s="27">
        <f t="shared" si="1655"/>
        <v>0.25</v>
      </c>
      <c r="AKD64" s="27">
        <f t="shared" si="1656"/>
        <v>0</v>
      </c>
      <c r="AKE64" s="27">
        <f t="shared" si="1657"/>
        <v>0</v>
      </c>
      <c r="AKF64" s="27">
        <f t="shared" si="1658"/>
        <v>0</v>
      </c>
      <c r="AKG64" s="27">
        <f t="shared" si="1659"/>
        <v>0</v>
      </c>
      <c r="AKH64" s="27">
        <f t="shared" si="1660"/>
        <v>0</v>
      </c>
      <c r="AKI64" s="27">
        <f t="shared" si="1661"/>
        <v>0</v>
      </c>
      <c r="AKJ64" s="27">
        <f t="shared" si="1662"/>
        <v>0</v>
      </c>
      <c r="AKK64" s="27">
        <f t="shared" si="1663"/>
        <v>0</v>
      </c>
      <c r="AKL64" s="27">
        <f t="shared" si="1664"/>
        <v>0</v>
      </c>
      <c r="AKM64" s="27">
        <f t="shared" si="1665"/>
        <v>0</v>
      </c>
      <c r="AKN64" s="27">
        <f t="shared" si="1666"/>
        <v>0</v>
      </c>
      <c r="AKO64" s="27">
        <f t="shared" si="1667"/>
        <v>0</v>
      </c>
      <c r="AKP64" s="27">
        <f t="shared" si="1668"/>
        <v>0</v>
      </c>
      <c r="AKQ64" s="27">
        <f t="shared" si="1669"/>
        <v>0</v>
      </c>
      <c r="AKR64" s="27">
        <f t="shared" si="1670"/>
        <v>0</v>
      </c>
      <c r="AKS64" s="27">
        <f t="shared" si="1671"/>
        <v>0</v>
      </c>
      <c r="AKT64" s="27">
        <f t="shared" si="1672"/>
        <v>0</v>
      </c>
      <c r="AKU64" s="27">
        <f t="shared" si="1673"/>
        <v>0</v>
      </c>
      <c r="AKV64" s="27">
        <f t="shared" si="1674"/>
        <v>0</v>
      </c>
      <c r="AKW64" s="27">
        <f t="shared" si="1675"/>
        <v>0</v>
      </c>
      <c r="AKX64" s="27">
        <f t="shared" si="1676"/>
        <v>0</v>
      </c>
      <c r="AKY64" s="27">
        <f t="shared" si="1677"/>
        <v>0</v>
      </c>
      <c r="AKZ64" s="27">
        <f t="shared" si="1678"/>
        <v>0</v>
      </c>
      <c r="ALA64" s="27">
        <f t="shared" si="1679"/>
        <v>0</v>
      </c>
      <c r="ALB64" s="27">
        <f t="shared" si="1680"/>
        <v>0</v>
      </c>
      <c r="ALC64" s="27">
        <f t="shared" si="1681"/>
        <v>0</v>
      </c>
      <c r="ALD64" s="27">
        <f t="shared" si="1682"/>
        <v>0</v>
      </c>
      <c r="ALE64" s="27">
        <f t="shared" si="1683"/>
        <v>0</v>
      </c>
      <c r="ALF64" s="27">
        <f t="shared" si="1684"/>
        <v>0</v>
      </c>
      <c r="ALG64" s="27">
        <f t="shared" si="1685"/>
        <v>0</v>
      </c>
      <c r="ALH64" s="27">
        <f t="shared" si="1686"/>
        <v>0</v>
      </c>
      <c r="ALI64" s="27">
        <f t="shared" si="1687"/>
        <v>0</v>
      </c>
      <c r="ALJ64" s="27">
        <f t="shared" si="1688"/>
        <v>0</v>
      </c>
      <c r="ALK64" s="27">
        <f t="shared" si="1689"/>
        <v>0</v>
      </c>
      <c r="ALL64" s="27">
        <f t="shared" si="1690"/>
        <v>0</v>
      </c>
      <c r="ALM64" s="27">
        <f t="shared" si="1691"/>
        <v>0</v>
      </c>
      <c r="ALN64" s="27">
        <f t="shared" si="1692"/>
        <v>0</v>
      </c>
      <c r="ALO64" s="27">
        <f t="shared" si="1693"/>
        <v>0</v>
      </c>
      <c r="ALP64" s="27">
        <f t="shared" si="1694"/>
        <v>0</v>
      </c>
      <c r="ALQ64" s="27">
        <f t="shared" si="1695"/>
        <v>0</v>
      </c>
      <c r="ALR64" s="27">
        <f t="shared" si="1696"/>
        <v>0</v>
      </c>
      <c r="ALS64" s="27">
        <f t="shared" si="1697"/>
        <v>0</v>
      </c>
      <c r="ALT64" s="27">
        <f t="shared" si="1698"/>
        <v>0</v>
      </c>
      <c r="ALU64" s="27">
        <f t="shared" si="1699"/>
        <v>0</v>
      </c>
      <c r="ALV64" s="27">
        <f t="shared" si="1700"/>
        <v>0</v>
      </c>
      <c r="ALW64" s="27">
        <f t="shared" si="1701"/>
        <v>0</v>
      </c>
      <c r="AMK64" s="28">
        <v>1741</v>
      </c>
      <c r="AML64" s="28">
        <f t="shared" si="1702"/>
        <v>1741</v>
      </c>
      <c r="AMN64" s="28">
        <v>1801</v>
      </c>
      <c r="AMO64" s="27" t="str">
        <f t="shared" si="1703"/>
        <v>1811</v>
      </c>
      <c r="AMP64" s="27" t="str">
        <f t="shared" si="1704"/>
        <v>1802</v>
      </c>
      <c r="AMQ64" s="27" t="str">
        <f t="shared" si="1705"/>
        <v>1819</v>
      </c>
      <c r="AMR64" s="27" t="str">
        <f t="shared" si="1706"/>
        <v>1803</v>
      </c>
      <c r="AMS64" s="27" t="str">
        <f t="shared" si="1707"/>
        <v>1803</v>
      </c>
      <c r="AMT64" s="27" t="str">
        <f t="shared" si="1708"/>
        <v>1803</v>
      </c>
      <c r="AMU64" s="27" t="str">
        <f t="shared" si="1709"/>
        <v>1803</v>
      </c>
      <c r="AMV64" s="27" t="str">
        <f t="shared" si="1710"/>
        <v>1803</v>
      </c>
      <c r="AMW64" s="27" t="str">
        <f t="shared" si="1711"/>
        <v>1793</v>
      </c>
      <c r="AMX64" s="27" t="str">
        <f t="shared" si="1712"/>
        <v>1772</v>
      </c>
      <c r="AMY64" s="27" t="str">
        <f t="shared" si="1713"/>
        <v>1772</v>
      </c>
      <c r="AMZ64" s="27" t="str">
        <f t="shared" si="1714"/>
        <v>1767</v>
      </c>
      <c r="ANA64" s="27" t="str">
        <f t="shared" si="1715"/>
        <v>1784</v>
      </c>
      <c r="ANB64" s="27" t="str">
        <f t="shared" si="1716"/>
        <v>1795</v>
      </c>
      <c r="ANC64" s="27" t="str">
        <f t="shared" si="1717"/>
        <v>1783</v>
      </c>
      <c r="AND64" s="27" t="str">
        <f t="shared" si="1718"/>
        <v>1766</v>
      </c>
      <c r="ANE64" s="27" t="str">
        <f t="shared" si="1719"/>
        <v>1759</v>
      </c>
      <c r="ANF64" s="27" t="str">
        <f t="shared" si="1720"/>
        <v>1759</v>
      </c>
      <c r="ANG64" s="27" t="str">
        <f t="shared" si="1721"/>
        <v>1759</v>
      </c>
      <c r="ANH64" s="27" t="str">
        <f t="shared" si="1722"/>
        <v>1759</v>
      </c>
      <c r="ANI64" s="27" t="str">
        <f t="shared" si="1723"/>
        <v>1744</v>
      </c>
      <c r="ANJ64" s="27" t="str">
        <f t="shared" si="1724"/>
        <v>1737</v>
      </c>
      <c r="ANK64" s="27" t="str">
        <f t="shared" si="1725"/>
        <v>1729</v>
      </c>
      <c r="ANL64" s="27" t="str">
        <f t="shared" si="1726"/>
        <v>1748</v>
      </c>
      <c r="ANM64" s="27" t="str">
        <f t="shared" si="1727"/>
        <v>1737</v>
      </c>
      <c r="ANN64" s="27" t="str">
        <f t="shared" si="1728"/>
        <v>1737</v>
      </c>
      <c r="ANO64" s="27" t="str">
        <f t="shared" si="1729"/>
        <v>1727</v>
      </c>
      <c r="ANP64" s="27" t="str">
        <f t="shared" si="1730"/>
        <v>1716</v>
      </c>
      <c r="ANQ64" s="27" t="str">
        <f t="shared" si="1731"/>
        <v>1716</v>
      </c>
      <c r="ANR64" s="27" t="str">
        <f t="shared" si="1732"/>
        <v>1733</v>
      </c>
      <c r="ANS64" s="27" t="str">
        <f t="shared" si="1733"/>
        <v>1733</v>
      </c>
      <c r="ANT64" s="27" t="str">
        <f t="shared" si="1734"/>
        <v>1733</v>
      </c>
      <c r="ANU64" s="27" t="str">
        <f t="shared" si="1735"/>
        <v>1725</v>
      </c>
      <c r="ANV64" s="27" t="str">
        <f t="shared" si="1736"/>
        <v>1725</v>
      </c>
      <c r="ANW64" s="27" t="str">
        <f t="shared" si="1737"/>
        <v>1725</v>
      </c>
      <c r="ANX64" s="27" t="str">
        <f t="shared" si="1738"/>
        <v>1741</v>
      </c>
      <c r="ANY64" s="27" t="str">
        <f t="shared" si="1739"/>
        <v>1741</v>
      </c>
      <c r="ANZ64" s="27" t="str">
        <f t="shared" si="1740"/>
        <v>1741</v>
      </c>
      <c r="AOA64" s="27" t="str">
        <f t="shared" si="1741"/>
        <v>1741</v>
      </c>
      <c r="AOB64" s="27" t="str">
        <f t="shared" si="1742"/>
        <v>1741</v>
      </c>
      <c r="AOC64" s="27" t="str">
        <f t="shared" si="1743"/>
        <v>1741</v>
      </c>
      <c r="AOD64" s="27" t="str">
        <f t="shared" si="1744"/>
        <v>1741</v>
      </c>
      <c r="AOE64" s="27" t="str">
        <f t="shared" si="1745"/>
        <v>1741</v>
      </c>
      <c r="AOF64" s="27" t="str">
        <f t="shared" si="1746"/>
        <v>1741</v>
      </c>
      <c r="AOG64" s="27" t="str">
        <f t="shared" si="1747"/>
        <v>1741</v>
      </c>
      <c r="AOH64" s="27" t="str">
        <f t="shared" si="1748"/>
        <v>1741</v>
      </c>
      <c r="AOI64" s="27" t="str">
        <f t="shared" si="1749"/>
        <v>1741</v>
      </c>
      <c r="AOJ64" s="27" t="str">
        <f t="shared" si="1750"/>
        <v>1741</v>
      </c>
      <c r="AOK64" s="27" t="str">
        <f t="shared" si="1751"/>
        <v>1741</v>
      </c>
      <c r="AOL64" s="27" t="str">
        <f t="shared" si="1752"/>
        <v>1741</v>
      </c>
      <c r="AOM64" s="27" t="str">
        <f t="shared" si="1753"/>
        <v>1741</v>
      </c>
      <c r="AON64" s="27" t="str">
        <f t="shared" si="1754"/>
        <v>1741</v>
      </c>
      <c r="AOO64" s="27" t="str">
        <f t="shared" si="1755"/>
        <v>1741</v>
      </c>
      <c r="AOP64" s="27" t="str">
        <f t="shared" si="1756"/>
        <v>1741</v>
      </c>
      <c r="AOQ64" s="27" t="str">
        <f t="shared" si="1757"/>
        <v>1741</v>
      </c>
      <c r="AOR64" s="27" t="str">
        <f t="shared" si="1758"/>
        <v>1741</v>
      </c>
      <c r="AOS64" s="27" t="str">
        <f t="shared" si="1759"/>
        <v>1741</v>
      </c>
      <c r="AOT64" s="27" t="str">
        <f t="shared" si="1760"/>
        <v>1741</v>
      </c>
      <c r="AOU64" s="27" t="str">
        <f t="shared" si="1761"/>
        <v>1741</v>
      </c>
      <c r="AOV64" s="27" t="str">
        <f t="shared" si="1762"/>
        <v>1741</v>
      </c>
      <c r="AOW64" s="27" t="str">
        <f t="shared" si="1763"/>
        <v>1741</v>
      </c>
      <c r="AOX64" s="27" t="str">
        <f t="shared" si="1764"/>
        <v>1741</v>
      </c>
      <c r="AOY64" s="27" t="str">
        <f t="shared" si="1765"/>
        <v>1741</v>
      </c>
      <c r="AOZ64" s="27" t="str">
        <f t="shared" si="1766"/>
        <v>1741</v>
      </c>
      <c r="APA64" s="27" t="str">
        <f t="shared" si="1767"/>
        <v>1741</v>
      </c>
      <c r="APB64" s="27" t="str">
        <f t="shared" si="1768"/>
        <v>1741</v>
      </c>
      <c r="APC64" s="27" t="str">
        <f t="shared" si="1769"/>
        <v>1741</v>
      </c>
      <c r="APD64" s="27" t="str">
        <f t="shared" si="1770"/>
        <v>1741</v>
      </c>
      <c r="APE64" s="27" t="str">
        <f t="shared" si="1771"/>
        <v>1741</v>
      </c>
      <c r="APF64" s="27" t="str">
        <f t="shared" si="1772"/>
        <v>1741</v>
      </c>
      <c r="APG64" s="27" t="str">
        <f t="shared" si="1773"/>
        <v>1741</v>
      </c>
      <c r="APH64" s="27" t="str">
        <f t="shared" si="1774"/>
        <v>1741</v>
      </c>
      <c r="API64" s="27" t="str">
        <f t="shared" si="1775"/>
        <v>1741</v>
      </c>
      <c r="APJ64" s="27" t="str">
        <f t="shared" si="1776"/>
        <v>1741</v>
      </c>
      <c r="APK64" s="27" t="str">
        <f t="shared" si="1777"/>
        <v>1741</v>
      </c>
      <c r="APL64" s="27" t="str">
        <f t="shared" si="1778"/>
        <v>1741</v>
      </c>
      <c r="APM64" s="27" t="str">
        <f t="shared" si="1779"/>
        <v>1741</v>
      </c>
      <c r="APN64" s="27" t="str">
        <f t="shared" si="1780"/>
        <v>1741</v>
      </c>
      <c r="APO64" s="27" t="str">
        <f t="shared" si="1781"/>
        <v>1741</v>
      </c>
      <c r="APP64" s="27" t="str">
        <f t="shared" si="1782"/>
        <v>1741</v>
      </c>
      <c r="APQ64" s="27" t="str">
        <f t="shared" si="1783"/>
        <v>1741</v>
      </c>
      <c r="APR64" s="27" t="str">
        <f t="shared" si="1784"/>
        <v>1741</v>
      </c>
    </row>
    <row r="65" spans="1:1022 1025:1110" x14ac:dyDescent="0.35">
      <c r="A65" s="27">
        <v>36</v>
      </c>
      <c r="B65" s="85" t="s">
        <v>116</v>
      </c>
      <c r="C65" s="91">
        <f>VLOOKUP(A65, Rankings!$A$2:$AN$129, 40, FALSE)</f>
        <v>63</v>
      </c>
      <c r="D65" s="23" t="s">
        <v>375</v>
      </c>
      <c r="I65" s="29">
        <f t="shared" si="893"/>
        <v>15.166666666666666</v>
      </c>
      <c r="L65" s="27" t="s">
        <v>2325</v>
      </c>
      <c r="M65" s="27" t="s">
        <v>2562</v>
      </c>
      <c r="N65" s="27" t="s">
        <v>2799</v>
      </c>
      <c r="O65" s="27" t="s">
        <v>24</v>
      </c>
      <c r="P65" s="27" t="s">
        <v>24</v>
      </c>
      <c r="Q65" s="27" t="s">
        <v>3155</v>
      </c>
      <c r="R65" s="27" t="s">
        <v>3550</v>
      </c>
      <c r="S65" s="27" t="s">
        <v>3634</v>
      </c>
      <c r="T65" s="27" t="s">
        <v>3742</v>
      </c>
      <c r="U65" s="27" t="s">
        <v>3920</v>
      </c>
      <c r="V65" s="27" t="s">
        <v>24</v>
      </c>
      <c r="W65" s="27" t="s">
        <v>4082</v>
      </c>
      <c r="X65" s="27" t="s">
        <v>4320</v>
      </c>
      <c r="Y65" s="27" t="s">
        <v>24</v>
      </c>
      <c r="Z65" s="27" t="s">
        <v>4585</v>
      </c>
      <c r="AA65" s="27" t="s">
        <v>4670</v>
      </c>
      <c r="AB65" s="27" t="s">
        <v>24</v>
      </c>
      <c r="AC65" s="27" t="s">
        <v>24</v>
      </c>
      <c r="AD65" s="27" t="s">
        <v>4894</v>
      </c>
      <c r="AE65" s="27" t="s">
        <v>24</v>
      </c>
      <c r="AF65" s="27" t="s">
        <v>5110</v>
      </c>
      <c r="AG65" s="27" t="s">
        <v>5190</v>
      </c>
      <c r="AH65" s="27" t="s">
        <v>24</v>
      </c>
      <c r="AI65" s="27" t="s">
        <v>24</v>
      </c>
      <c r="AJ65" s="27" t="s">
        <v>5502</v>
      </c>
      <c r="AK65" s="27" t="s">
        <v>24</v>
      </c>
      <c r="AL65" s="27" t="s">
        <v>5754</v>
      </c>
      <c r="AM65" s="27" t="s">
        <v>5872</v>
      </c>
      <c r="AN65" s="27" t="s">
        <v>24</v>
      </c>
      <c r="AO65" s="27" t="s">
        <v>6055</v>
      </c>
      <c r="AP65" s="27" t="s">
        <v>24</v>
      </c>
      <c r="AQ65" s="27" t="s">
        <v>24</v>
      </c>
      <c r="AR65" s="27" t="s">
        <v>6357</v>
      </c>
      <c r="AS65" s="27" t="s">
        <v>24</v>
      </c>
      <c r="AT65" s="27" t="s">
        <v>24</v>
      </c>
      <c r="AU65" s="27" t="s">
        <v>6655</v>
      </c>
      <c r="AV65" s="27" t="s">
        <v>24</v>
      </c>
      <c r="AW65" s="27" t="s">
        <v>24</v>
      </c>
      <c r="AX65" s="27" t="s">
        <v>24</v>
      </c>
      <c r="AY65" s="27" t="s">
        <v>24</v>
      </c>
      <c r="AZ65" s="27" t="s">
        <v>24</v>
      </c>
      <c r="BA65" s="27" t="s">
        <v>24</v>
      </c>
      <c r="BB65" s="27" t="s">
        <v>24</v>
      </c>
      <c r="BC65" s="27" t="s">
        <v>24</v>
      </c>
      <c r="BD65" s="27" t="s">
        <v>24</v>
      </c>
      <c r="BE65" s="27" t="s">
        <v>24</v>
      </c>
      <c r="BF65" s="27" t="s">
        <v>24</v>
      </c>
      <c r="BG65" s="27" t="s">
        <v>24</v>
      </c>
      <c r="BH65" s="27" t="s">
        <v>24</v>
      </c>
      <c r="BI65" s="27" t="s">
        <v>24</v>
      </c>
      <c r="BJ65" s="27" t="s">
        <v>24</v>
      </c>
      <c r="BK65" s="27" t="s">
        <v>24</v>
      </c>
      <c r="BL65" s="27" t="s">
        <v>24</v>
      </c>
      <c r="BM65" s="27" t="s">
        <v>24</v>
      </c>
      <c r="BN65" s="27" t="s">
        <v>24</v>
      </c>
      <c r="BO65" s="27" t="s">
        <v>24</v>
      </c>
      <c r="BP65" s="27" t="s">
        <v>24</v>
      </c>
      <c r="BQ65" s="27" t="s">
        <v>24</v>
      </c>
      <c r="BR65" s="27" t="s">
        <v>24</v>
      </c>
      <c r="BS65" s="27" t="s">
        <v>24</v>
      </c>
      <c r="BT65" s="27" t="s">
        <v>24</v>
      </c>
      <c r="BU65" s="27" t="s">
        <v>24</v>
      </c>
      <c r="BV65" s="27" t="s">
        <v>24</v>
      </c>
      <c r="BW65" s="27" t="s">
        <v>24</v>
      </c>
      <c r="BX65" s="27" t="s">
        <v>24</v>
      </c>
      <c r="BY65" s="27" t="s">
        <v>24</v>
      </c>
      <c r="BZ65" s="27" t="s">
        <v>24</v>
      </c>
      <c r="CA65" s="27" t="s">
        <v>24</v>
      </c>
      <c r="CB65" s="27" t="s">
        <v>24</v>
      </c>
      <c r="CC65" s="27" t="s">
        <v>24</v>
      </c>
      <c r="CD65" s="27" t="s">
        <v>24</v>
      </c>
      <c r="CE65" s="27" t="s">
        <v>24</v>
      </c>
      <c r="CF65" s="27" t="s">
        <v>24</v>
      </c>
      <c r="CG65" s="27" t="s">
        <v>24</v>
      </c>
      <c r="CH65" s="27" t="s">
        <v>24</v>
      </c>
      <c r="CI65" s="27" t="s">
        <v>24</v>
      </c>
      <c r="CJ65" s="27" t="s">
        <v>24</v>
      </c>
      <c r="CK65" s="27" t="s">
        <v>24</v>
      </c>
      <c r="CL65" s="27" t="s">
        <v>24</v>
      </c>
      <c r="CM65" s="27" t="s">
        <v>24</v>
      </c>
      <c r="CN65" s="27" t="s">
        <v>24</v>
      </c>
      <c r="CO65" s="27" t="s">
        <v>24</v>
      </c>
      <c r="CQ65" s="28">
        <f t="shared" si="894"/>
        <v>3</v>
      </c>
      <c r="CR65" s="28">
        <f t="shared" si="895"/>
        <v>2</v>
      </c>
      <c r="CS65" s="28">
        <f t="shared" si="896"/>
        <v>4</v>
      </c>
      <c r="CT65" s="28">
        <f t="shared" si="897"/>
        <v>3</v>
      </c>
      <c r="CU65" s="28">
        <f t="shared" si="898"/>
        <v>2</v>
      </c>
      <c r="CV65" s="28">
        <f t="shared" si="899"/>
        <v>2</v>
      </c>
      <c r="CW65" s="28">
        <f t="shared" si="900"/>
        <v>3</v>
      </c>
      <c r="CX65" s="28">
        <f t="shared" si="901"/>
        <v>2</v>
      </c>
      <c r="CY65" s="28">
        <f t="shared" si="902"/>
        <v>2</v>
      </c>
      <c r="CZ65" s="28">
        <f t="shared" si="903"/>
        <v>2</v>
      </c>
      <c r="DA65" s="28">
        <f t="shared" si="904"/>
        <v>1</v>
      </c>
      <c r="DB65" s="28">
        <f t="shared" si="905"/>
        <v>3</v>
      </c>
      <c r="DC65" s="28">
        <f t="shared" si="906"/>
        <v>0</v>
      </c>
      <c r="DD65" s="28">
        <f t="shared" si="907"/>
        <v>1</v>
      </c>
      <c r="DE65" s="28">
        <f t="shared" si="908"/>
        <v>0</v>
      </c>
      <c r="DF65" s="28">
        <f t="shared" si="909"/>
        <v>0</v>
      </c>
      <c r="DG65" s="28">
        <f t="shared" si="910"/>
        <v>0</v>
      </c>
      <c r="DH65" s="28">
        <f t="shared" si="911"/>
        <v>0</v>
      </c>
      <c r="DI65" s="28">
        <f t="shared" si="912"/>
        <v>0</v>
      </c>
      <c r="DJ65" s="28">
        <f t="shared" si="913"/>
        <v>0</v>
      </c>
      <c r="DK65" s="28">
        <f t="shared" si="914"/>
        <v>0</v>
      </c>
      <c r="DL65" s="28">
        <f t="shared" si="915"/>
        <v>0</v>
      </c>
      <c r="DM65" s="28">
        <f t="shared" si="916"/>
        <v>0</v>
      </c>
      <c r="DN65" s="28">
        <f t="shared" si="917"/>
        <v>0</v>
      </c>
      <c r="DO65" s="28">
        <f t="shared" si="918"/>
        <v>3</v>
      </c>
      <c r="DP65" s="28">
        <f t="shared" si="919"/>
        <v>6</v>
      </c>
      <c r="DR65">
        <f t="shared" si="920"/>
        <v>1</v>
      </c>
      <c r="DS65">
        <f t="shared" si="921"/>
        <v>2</v>
      </c>
      <c r="DT65">
        <f t="shared" si="922"/>
        <v>4</v>
      </c>
      <c r="DU65">
        <f t="shared" si="923"/>
        <v>0</v>
      </c>
      <c r="DV65">
        <f t="shared" si="924"/>
        <v>0</v>
      </c>
      <c r="DW65">
        <f t="shared" si="925"/>
        <v>4</v>
      </c>
      <c r="DX65">
        <f t="shared" si="926"/>
        <v>8</v>
      </c>
      <c r="DY65">
        <f t="shared" si="927"/>
        <v>10</v>
      </c>
      <c r="DZ65">
        <f t="shared" si="928"/>
        <v>1</v>
      </c>
      <c r="EA65">
        <f t="shared" si="929"/>
        <v>6</v>
      </c>
      <c r="EB65">
        <f t="shared" si="930"/>
        <v>0</v>
      </c>
      <c r="EC65">
        <f t="shared" si="931"/>
        <v>3</v>
      </c>
      <c r="ED65">
        <f t="shared" si="932"/>
        <v>7</v>
      </c>
      <c r="EE65">
        <f t="shared" si="933"/>
        <v>0</v>
      </c>
      <c r="EF65">
        <f t="shared" si="934"/>
        <v>2</v>
      </c>
      <c r="EG65">
        <f t="shared" si="935"/>
        <v>6</v>
      </c>
      <c r="EH65">
        <f t="shared" si="936"/>
        <v>0</v>
      </c>
      <c r="EI65">
        <f t="shared" si="937"/>
        <v>0</v>
      </c>
      <c r="EJ65">
        <f t="shared" si="938"/>
        <v>5</v>
      </c>
      <c r="EK65">
        <f t="shared" si="939"/>
        <v>0</v>
      </c>
      <c r="EL65">
        <f t="shared" si="940"/>
        <v>3</v>
      </c>
      <c r="EM65">
        <f t="shared" si="941"/>
        <v>8</v>
      </c>
      <c r="EN65">
        <f t="shared" si="942"/>
        <v>0</v>
      </c>
      <c r="EO65">
        <f t="shared" si="943"/>
        <v>0</v>
      </c>
      <c r="EP65">
        <f t="shared" si="944"/>
        <v>5</v>
      </c>
      <c r="EQ65">
        <f t="shared" si="945"/>
        <v>0</v>
      </c>
      <c r="ER65">
        <f t="shared" si="946"/>
        <v>1</v>
      </c>
      <c r="ES65">
        <f t="shared" si="947"/>
        <v>8</v>
      </c>
      <c r="ET65">
        <f t="shared" si="948"/>
        <v>0</v>
      </c>
      <c r="EU65">
        <f t="shared" si="949"/>
        <v>3</v>
      </c>
      <c r="EV65">
        <f t="shared" si="950"/>
        <v>0</v>
      </c>
      <c r="EW65">
        <f t="shared" si="951"/>
        <v>0</v>
      </c>
      <c r="EX65">
        <f t="shared" si="952"/>
        <v>4</v>
      </c>
      <c r="EY65">
        <f t="shared" si="953"/>
        <v>0</v>
      </c>
      <c r="EZ65">
        <f t="shared" si="954"/>
        <v>0</v>
      </c>
      <c r="FA65">
        <f t="shared" si="955"/>
        <v>3</v>
      </c>
      <c r="FB65">
        <f t="shared" si="956"/>
        <v>0</v>
      </c>
      <c r="FC65">
        <f t="shared" si="957"/>
        <v>0</v>
      </c>
      <c r="FD65">
        <f t="shared" si="958"/>
        <v>0</v>
      </c>
      <c r="FE65">
        <f t="shared" si="959"/>
        <v>0</v>
      </c>
      <c r="FF65">
        <f t="shared" si="960"/>
        <v>0</v>
      </c>
      <c r="FG65">
        <f t="shared" si="961"/>
        <v>0</v>
      </c>
      <c r="FH65">
        <f t="shared" si="962"/>
        <v>0</v>
      </c>
      <c r="FI65">
        <f t="shared" si="963"/>
        <v>0</v>
      </c>
      <c r="FJ65">
        <f t="shared" si="964"/>
        <v>0</v>
      </c>
      <c r="FK65">
        <f t="shared" si="965"/>
        <v>0</v>
      </c>
      <c r="FL65">
        <f t="shared" si="966"/>
        <v>0</v>
      </c>
      <c r="FM65">
        <f t="shared" si="967"/>
        <v>0</v>
      </c>
      <c r="FN65">
        <f t="shared" si="968"/>
        <v>0</v>
      </c>
      <c r="FO65">
        <f t="shared" si="969"/>
        <v>0</v>
      </c>
      <c r="FP65">
        <f t="shared" si="970"/>
        <v>0</v>
      </c>
      <c r="FQ65">
        <f t="shared" si="971"/>
        <v>0</v>
      </c>
      <c r="FR65">
        <f t="shared" si="972"/>
        <v>0</v>
      </c>
      <c r="FS65">
        <f t="shared" si="973"/>
        <v>0</v>
      </c>
      <c r="FT65">
        <f t="shared" si="974"/>
        <v>0</v>
      </c>
      <c r="FU65">
        <f t="shared" si="975"/>
        <v>0</v>
      </c>
      <c r="FV65">
        <f t="shared" si="976"/>
        <v>0</v>
      </c>
      <c r="FW65">
        <f t="shared" si="977"/>
        <v>0</v>
      </c>
      <c r="FX65">
        <f t="shared" si="978"/>
        <v>0</v>
      </c>
      <c r="FY65">
        <f t="shared" si="979"/>
        <v>0</v>
      </c>
      <c r="FZ65">
        <f t="shared" si="980"/>
        <v>0</v>
      </c>
      <c r="GA65">
        <f t="shared" si="981"/>
        <v>0</v>
      </c>
      <c r="GB65">
        <f t="shared" si="982"/>
        <v>0</v>
      </c>
      <c r="GC65">
        <f t="shared" si="983"/>
        <v>0</v>
      </c>
      <c r="GD65">
        <f t="shared" si="984"/>
        <v>0</v>
      </c>
      <c r="GE65">
        <f t="shared" si="985"/>
        <v>0</v>
      </c>
      <c r="GF65">
        <f t="shared" si="986"/>
        <v>0</v>
      </c>
      <c r="GG65">
        <f t="shared" si="987"/>
        <v>0</v>
      </c>
      <c r="GH65">
        <f t="shared" si="988"/>
        <v>0</v>
      </c>
      <c r="GI65">
        <f t="shared" si="989"/>
        <v>0</v>
      </c>
      <c r="GJ65">
        <f t="shared" si="990"/>
        <v>0</v>
      </c>
      <c r="GK65">
        <f t="shared" si="991"/>
        <v>0</v>
      </c>
      <c r="GL65">
        <f t="shared" si="992"/>
        <v>0</v>
      </c>
      <c r="GM65">
        <f t="shared" si="993"/>
        <v>0</v>
      </c>
      <c r="GN65">
        <f t="shared" si="994"/>
        <v>0</v>
      </c>
      <c r="GO65">
        <f t="shared" si="995"/>
        <v>0</v>
      </c>
      <c r="GP65">
        <f t="shared" si="996"/>
        <v>0</v>
      </c>
      <c r="GQ65">
        <f t="shared" si="997"/>
        <v>0</v>
      </c>
      <c r="GR65">
        <f t="shared" si="998"/>
        <v>0</v>
      </c>
      <c r="GS65">
        <f t="shared" si="999"/>
        <v>0</v>
      </c>
      <c r="GT65">
        <f t="shared" si="1000"/>
        <v>0</v>
      </c>
      <c r="GU65">
        <f t="shared" si="1001"/>
        <v>0</v>
      </c>
      <c r="GW65" s="28">
        <f t="shared" si="1002"/>
        <v>5.9732341775362015</v>
      </c>
      <c r="GX65" s="28">
        <f t="shared" si="1003"/>
        <v>4.8291969477393302</v>
      </c>
      <c r="GY65" s="28">
        <f t="shared" si="1004"/>
        <v>0.50056713001211739</v>
      </c>
      <c r="GZ65" s="28">
        <f t="shared" si="1005"/>
        <v>0</v>
      </c>
      <c r="HA65" s="28">
        <f t="shared" si="1006"/>
        <v>0</v>
      </c>
      <c r="HB65" s="28">
        <f t="shared" si="1007"/>
        <v>7.8332500584553699</v>
      </c>
      <c r="HC65" s="28">
        <f t="shared" si="1008"/>
        <v>0.48260400534979808</v>
      </c>
      <c r="HE65">
        <f>IFERROR(VLOOKUP(_xlfn.NUMBERVALUE(MID(L65, SEARCH("!", L65)+1, SEARCH("+", L65)-SEARCH("!", L65)-1)), Rankings!$A$2:$BK$129, 63, FALSE),0)</f>
        <v>0.25428454476336043</v>
      </c>
      <c r="HF65">
        <f>IFERROR(VLOOKUP(_xlfn.NUMBERVALUE(MID(M65, SEARCH("!", M65)+1, SEARCH("+", M65)-SEARCH("!", M65)-1)), Rankings!$A$2:$BK$129, 63, FALSE),0)</f>
        <v>0.43696687962893166</v>
      </c>
      <c r="HG65">
        <f>IFERROR(VLOOKUP(_xlfn.NUMBERVALUE(MID(N65, SEARCH("!", N65)+1, SEARCH("+", N65)-SEARCH("!", N65)-1)), Rankings!$A$2:$BK$129, 63, FALSE),0)</f>
        <v>0.26403708703780177</v>
      </c>
      <c r="HH65">
        <f>IFERROR(VLOOKUP(_xlfn.NUMBERVALUE(MID(O65, SEARCH("!", O65)+1, SEARCH("+", O65)-SEARCH("!", O65)-1)), Rankings!$A$2:$BK$129, 63, FALSE),0)</f>
        <v>0</v>
      </c>
      <c r="HI65">
        <f>IFERROR(VLOOKUP(_xlfn.NUMBERVALUE(MID(P65, SEARCH("!", P65)+1, SEARCH("+", P65)-SEARCH("!", P65)-1)), Rankings!$A$2:$BK$129, 63, FALSE),0)</f>
        <v>0</v>
      </c>
      <c r="HJ65">
        <f>IFERROR(VLOOKUP(_xlfn.NUMBERVALUE(MID(Q65, SEARCH("!", Q65)+1, SEARCH("+", Q65)-SEARCH("!", Q65)-1)), Rankings!$A$2:$BK$129, 63, FALSE),0)</f>
        <v>0.43602395100170349</v>
      </c>
      <c r="HK65">
        <f>IFERROR(VLOOKUP(_xlfn.NUMBERVALUE(MID(R65, SEARCH("!", R65)+1, SEARCH("+", R65)-SEARCH("!", R65)-1)), Rankings!$A$2:$BK$129, 63, FALSE),0)</f>
        <v>0.57303453247194758</v>
      </c>
      <c r="HL65">
        <f>IFERROR(VLOOKUP(_xlfn.NUMBERVALUE(MID(S65, SEARCH("!", S65)+1, SEARCH("+", S65)-SEARCH("!", S65)-1)), Rankings!$A$2:$BK$129, 63, FALSE),0)</f>
        <v>0.50056713001211739</v>
      </c>
      <c r="HM65">
        <f>IFERROR(VLOOKUP(_xlfn.NUMBERVALUE(MID(T65, SEARCH("!", T65)+1, SEARCH("+", T65)-SEARCH("!", T65)-1)), Rankings!$A$2:$BK$129, 63, FALSE),0)</f>
        <v>0.44033064198466065</v>
      </c>
      <c r="HN65">
        <f>IFERROR(VLOOKUP(_xlfn.NUMBERVALUE(MID(U65, SEARCH("!", U65)+1, SEARCH("+", U65)-SEARCH("!", U65)-1)), Rankings!$A$2:$BK$129, 63, FALSE),0)</f>
        <v>0.83122380927033801</v>
      </c>
      <c r="HO65">
        <f>IFERROR(VLOOKUP(_xlfn.NUMBERVALUE(MID(V65, SEARCH("!", V65)+1, SEARCH("+", V65)-SEARCH("!", V65)-1)), Rankings!$A$2:$BK$129, 63, FALSE),0)</f>
        <v>0</v>
      </c>
      <c r="HP65">
        <f>IFERROR(VLOOKUP(_xlfn.NUMBERVALUE(MID(W65, SEARCH("!", W65)+1, SEARCH("+", W65)-SEARCH("!", W65)-1)), Rankings!$A$2:$BK$129, 63, FALSE),0)</f>
        <v>0.19644442049117397</v>
      </c>
      <c r="HQ65">
        <f>IFERROR(VLOOKUP(_xlfn.NUMBERVALUE(MID(X65, SEARCH("!", X65)+1, SEARCH("+", X65)-SEARCH("!", X65)-1)), Rankings!$A$2:$BK$129, 63, FALSE),0)</f>
        <v>0.38337179356132184</v>
      </c>
      <c r="HR65">
        <f>IFERROR(VLOOKUP(_xlfn.NUMBERVALUE(MID(Y65, SEARCH("!", Y65)+1, SEARCH("+", Y65)-SEARCH("!", Y65)-1)), Rankings!$A$2:$BK$129, 63, FALSE),0)</f>
        <v>0</v>
      </c>
      <c r="HS65">
        <f>IFERROR(VLOOKUP(_xlfn.NUMBERVALUE(MID(Z65, SEARCH("!", Z65)+1, SEARCH("+", Z65)-SEARCH("!", Z65)-1)), Rankings!$A$2:$BK$129, 63, FALSE),0)</f>
        <v>0.91255548584178892</v>
      </c>
      <c r="HT65">
        <f>IFERROR(VLOOKUP(_xlfn.NUMBERVALUE(MID(AA65, SEARCH("!", AA65)+1, SEARCH("+", AA65)-SEARCH("!", AA65)-1)), Rankings!$A$2:$BK$129, 63, FALSE),0)</f>
        <v>0.62696833856605805</v>
      </c>
      <c r="HU65">
        <f>IFERROR(VLOOKUP(_xlfn.NUMBERVALUE(MID(AB65, SEARCH("!", AB65)+1, SEARCH("+", AB65)-SEARCH("!", AB65)-1)), Rankings!$A$2:$BK$129, 63, FALSE),0)</f>
        <v>0</v>
      </c>
      <c r="HV65">
        <f>IFERROR(VLOOKUP(_xlfn.NUMBERVALUE(MID(AC65, SEARCH("!", AC65)+1, SEARCH("+", AC65)-SEARCH("!", AC65)-1)), Rankings!$A$2:$BK$129, 63, FALSE),0)</f>
        <v>0</v>
      </c>
      <c r="HW65">
        <f>IFERROR(VLOOKUP(_xlfn.NUMBERVALUE(MID(AD65, SEARCH("!", AD65)+1, SEARCH("+", AD65)-SEARCH("!", AD65)-1)), Rankings!$A$2:$BK$129, 63, FALSE),0)</f>
        <v>0.57303453247194758</v>
      </c>
      <c r="HX65">
        <f>IFERROR(VLOOKUP(_xlfn.NUMBERVALUE(MID(AE65, SEARCH("!", AE65)+1, SEARCH("+", AE65)-SEARCH("!", AE65)-1)), Rankings!$A$2:$BK$129, 63, FALSE),0)</f>
        <v>0</v>
      </c>
      <c r="HY65">
        <f>IFERROR(VLOOKUP(_xlfn.NUMBERVALUE(MID(AF65, SEARCH("!", AF65)+1, SEARCH("+", AF65)-SEARCH("!", AF65)-1)), Rankings!$A$2:$BK$129, 63, FALSE),0)</f>
        <v>0.75344353640165429</v>
      </c>
      <c r="HZ65">
        <f>IFERROR(VLOOKUP(_xlfn.NUMBERVALUE(MID(AG65, SEARCH("!", AG65)+1, SEARCH("+", AG65)-SEARCH("!", AG65)-1)), Rankings!$A$2:$BK$129, 63, FALSE),0)</f>
        <v>0.83122380927033801</v>
      </c>
      <c r="IA65">
        <f>IFERROR(VLOOKUP(_xlfn.NUMBERVALUE(MID(AH65, SEARCH("!", AH65)+1, SEARCH("+", AH65)-SEARCH("!", AH65)-1)), Rankings!$A$2:$BK$129, 63, FALSE),0)</f>
        <v>0</v>
      </c>
      <c r="IB65">
        <f>IFERROR(VLOOKUP(_xlfn.NUMBERVALUE(MID(AI65, SEARCH("!", AI65)+1, SEARCH("+", AI65)-SEARCH("!", AI65)-1)), Rankings!$A$2:$BK$129, 63, FALSE),0)</f>
        <v>0</v>
      </c>
      <c r="IC65">
        <f>IFERROR(VLOOKUP(_xlfn.NUMBERVALUE(MID(AJ65, SEARCH("!", AJ65)+1, SEARCH("+", AJ65)-SEARCH("!", AJ65)-1)), Rankings!$A$2:$BK$129, 63, FALSE),0)</f>
        <v>0.38337179356132184</v>
      </c>
      <c r="ID65">
        <f>IFERROR(VLOOKUP(_xlfn.NUMBERVALUE(MID(AK65, SEARCH("!", AK65)+1, SEARCH("+", AK65)-SEARCH("!", AK65)-1)), Rankings!$A$2:$BK$129, 63, FALSE),0)</f>
        <v>0</v>
      </c>
      <c r="IE65">
        <f>IFERROR(VLOOKUP(_xlfn.NUMBERVALUE(MID(AL65, SEARCH("!", AL65)+1, SEARCH("+", AL65)-SEARCH("!", AL65)-1)), Rankings!$A$2:$BK$129, 63, FALSE),0)</f>
        <v>0.35003100525051917</v>
      </c>
      <c r="IF65">
        <f>IFERROR(VLOOKUP(_xlfn.NUMBERVALUE(MID(AM65, SEARCH("!", AM65)+1, SEARCH("+", AM65)-SEARCH("!", AM65)-1)), Rankings!$A$2:$BK$129, 63, FALSE),0)</f>
        <v>0.62696833856605805</v>
      </c>
      <c r="IG65">
        <f>IFERROR(VLOOKUP(_xlfn.NUMBERVALUE(MID(AN65, SEARCH("!", AN65)+1, SEARCH("+", AN65)-SEARCH("!", AN65)-1)), Rankings!$A$2:$BK$129, 63, FALSE),0)</f>
        <v>0</v>
      </c>
      <c r="IH65">
        <f>IFERROR(VLOOKUP(_xlfn.NUMBERVALUE(MID(AO65, SEARCH("!", AO65)+1, SEARCH("+", AO65)-SEARCH("!", AO65)-1)), Rankings!$A$2:$BK$129, 63, FALSE),0)</f>
        <v>0.58430143930999556</v>
      </c>
      <c r="II65">
        <f>IFERROR(VLOOKUP(_xlfn.NUMBERVALUE(MID(AP65, SEARCH("!", AP65)+1, SEARCH("+", AP65)-SEARCH("!", AP65)-1)), Rankings!$A$2:$BK$129, 63, FALSE),0)</f>
        <v>0</v>
      </c>
      <c r="IJ65">
        <f>IFERROR(VLOOKUP(_xlfn.NUMBERVALUE(MID(AQ65, SEARCH("!", AQ65)+1, SEARCH("+", AQ65)-SEARCH("!", AQ65)-1)), Rankings!$A$2:$BK$129, 63, FALSE),0)</f>
        <v>0</v>
      </c>
      <c r="IK65">
        <f>IFERROR(VLOOKUP(_xlfn.NUMBERVALUE(MID(AR65, SEARCH("!", AR65)+1, SEARCH("+", AR65)-SEARCH("!", AR65)-1)), Rankings!$A$2:$BK$129, 63, FALSE),0)</f>
        <v>0.95123166606348908</v>
      </c>
      <c r="IL65">
        <f>IFERROR(VLOOKUP(_xlfn.NUMBERVALUE(MID(AS65, SEARCH("!", AS65)+1, SEARCH("+", AS65)-SEARCH("!", AS65)-1)), Rankings!$A$2:$BK$129, 63, FALSE),0)</f>
        <v>0</v>
      </c>
      <c r="IM65">
        <f>IFERROR(VLOOKUP(_xlfn.NUMBERVALUE(MID(AT65, SEARCH("!", AT65)+1, SEARCH("+", AT65)-SEARCH("!", AT65)-1)), Rankings!$A$2:$BK$129, 63, FALSE),0)</f>
        <v>0</v>
      </c>
      <c r="IN65">
        <f>IFERROR(VLOOKUP(_xlfn.NUMBERVALUE(MID(AU65, SEARCH("!", AU65)+1, SEARCH("+", AU65)-SEARCH("!", AU65)-1)), Rankings!$A$2:$BK$129, 63, FALSE),0)</f>
        <v>0.39358351976112266</v>
      </c>
      <c r="IO65">
        <f>IFERROR(VLOOKUP(_xlfn.NUMBERVALUE(MID(AV65, SEARCH("!", AV65)+1, SEARCH("+", AV65)-SEARCH("!", AV65)-1)), Rankings!$A$2:$BK$129, 63, FALSE),0)</f>
        <v>0</v>
      </c>
      <c r="IP65">
        <f>IFERROR(VLOOKUP(_xlfn.NUMBERVALUE(MID(AW65, SEARCH("!", AW65)+1, SEARCH("+", AW65)-SEARCH("!", AW65)-1)), Rankings!$A$2:$BK$129, 63, FALSE),0)</f>
        <v>0</v>
      </c>
      <c r="IQ65">
        <f>IFERROR(VLOOKUP(_xlfn.NUMBERVALUE(MID(AX65, SEARCH("!", AX65)+1, SEARCH("+", AX65)-SEARCH("!", AX65)-1)), Rankings!$A$2:$BK$129, 63, FALSE),0)</f>
        <v>0</v>
      </c>
      <c r="IR65">
        <f>IFERROR(VLOOKUP(_xlfn.NUMBERVALUE(MID(AY65, SEARCH("!", AY65)+1, SEARCH("+", AY65)-SEARCH("!", AY65)-1)), Rankings!$A$2:$BK$129, 63, FALSE),0)</f>
        <v>0</v>
      </c>
      <c r="IS65">
        <f>IFERROR(VLOOKUP(_xlfn.NUMBERVALUE(MID(AZ65, SEARCH("!", AZ65)+1, SEARCH("+", AZ65)-SEARCH("!", AZ65)-1)), Rankings!$A$2:$BK$129, 63, FALSE),0)</f>
        <v>0</v>
      </c>
      <c r="IT65">
        <f>IFERROR(VLOOKUP(_xlfn.NUMBERVALUE(MID(BA65, SEARCH("!", BA65)+1, SEARCH("+", BA65)-SEARCH("!", BA65)-1)), Rankings!$A$2:$BK$129, 63, FALSE),0)</f>
        <v>0</v>
      </c>
      <c r="IU65">
        <f>IFERROR(VLOOKUP(_xlfn.NUMBERVALUE(MID(BB65, SEARCH("!", BB65)+1, SEARCH("+", BB65)-SEARCH("!", BB65)-1)), Rankings!$A$2:$BK$129, 63, FALSE),0)</f>
        <v>0</v>
      </c>
      <c r="IV65">
        <f>IFERROR(VLOOKUP(_xlfn.NUMBERVALUE(MID(BC65, SEARCH("!", BC65)+1, SEARCH("+", BC65)-SEARCH("!", BC65)-1)), Rankings!$A$2:$BK$129, 63, FALSE),0)</f>
        <v>0</v>
      </c>
      <c r="IW65">
        <f>IFERROR(VLOOKUP(_xlfn.NUMBERVALUE(MID(BD65, SEARCH("!", BD65)+1, SEARCH("+", BD65)-SEARCH("!", BD65)-1)), Rankings!$A$2:$BK$129, 63, FALSE),0)</f>
        <v>0</v>
      </c>
      <c r="IX65">
        <f>IFERROR(VLOOKUP(_xlfn.NUMBERVALUE(MID(BE65, SEARCH("!", BE65)+1, SEARCH("+", BE65)-SEARCH("!", BE65)-1)), Rankings!$A$2:$BK$129, 63, FALSE),0)</f>
        <v>0</v>
      </c>
      <c r="IY65">
        <f>IFERROR(VLOOKUP(_xlfn.NUMBERVALUE(MID(BF65, SEARCH("!", BF65)+1, SEARCH("+", BF65)-SEARCH("!", BF65)-1)), Rankings!$A$2:$BK$129, 63, FALSE),0)</f>
        <v>0</v>
      </c>
      <c r="IZ65">
        <f>IFERROR(VLOOKUP(_xlfn.NUMBERVALUE(MID(BG65, SEARCH("!", BG65)+1, SEARCH("+", BG65)-SEARCH("!", BG65)-1)), Rankings!$A$2:$BK$129, 63, FALSE),0)</f>
        <v>0</v>
      </c>
      <c r="JA65">
        <f>IFERROR(VLOOKUP(_xlfn.NUMBERVALUE(MID(BH65, SEARCH("!", BH65)+1, SEARCH("+", BH65)-SEARCH("!", BH65)-1)), Rankings!$A$2:$BK$129, 63, FALSE),0)</f>
        <v>0</v>
      </c>
      <c r="JB65">
        <f>IFERROR(VLOOKUP(_xlfn.NUMBERVALUE(MID(BI65, SEARCH("!", BI65)+1, SEARCH("+", BI65)-SEARCH("!", BI65)-1)), Rankings!$A$2:$BK$129, 63, FALSE),0)</f>
        <v>0</v>
      </c>
      <c r="JC65">
        <f>IFERROR(VLOOKUP(_xlfn.NUMBERVALUE(MID(BJ65, SEARCH("!", BJ65)+1, SEARCH("+", BJ65)-SEARCH("!", BJ65)-1)), Rankings!$A$2:$BK$129, 63, FALSE),0)</f>
        <v>0</v>
      </c>
      <c r="JD65">
        <f>IFERROR(VLOOKUP(_xlfn.NUMBERVALUE(MID(BK65, SEARCH("!", BK65)+1, SEARCH("+", BK65)-SEARCH("!", BK65)-1)), Rankings!$A$2:$BK$129, 63, FALSE),0)</f>
        <v>0</v>
      </c>
      <c r="JE65">
        <f>IFERROR(VLOOKUP(_xlfn.NUMBERVALUE(MID(BL65, SEARCH("!", BL65)+1, SEARCH("+", BL65)-SEARCH("!", BL65)-1)), Rankings!$A$2:$BK$129, 63, FALSE),0)</f>
        <v>0</v>
      </c>
      <c r="JF65">
        <f>IFERROR(VLOOKUP(_xlfn.NUMBERVALUE(MID(BM65, SEARCH("!", BM65)+1, SEARCH("+", BM65)-SEARCH("!", BM65)-1)), Rankings!$A$2:$BK$129, 63, FALSE),0)</f>
        <v>0</v>
      </c>
      <c r="JG65">
        <f>IFERROR(VLOOKUP(_xlfn.NUMBERVALUE(MID(BN65, SEARCH("!", BN65)+1, SEARCH("+", BN65)-SEARCH("!", BN65)-1)), Rankings!$A$2:$BK$129, 63, FALSE),0)</f>
        <v>0</v>
      </c>
      <c r="JH65">
        <f>IFERROR(VLOOKUP(_xlfn.NUMBERVALUE(MID(BO65, SEARCH("!", BO65)+1, SEARCH("+", BO65)-SEARCH("!", BO65)-1)), Rankings!$A$2:$BK$129, 63, FALSE),0)</f>
        <v>0</v>
      </c>
      <c r="JI65">
        <f>IFERROR(VLOOKUP(_xlfn.NUMBERVALUE(MID(BP65, SEARCH("!", BP65)+1, SEARCH("+", BP65)-SEARCH("!", BP65)-1)), Rankings!$A$2:$BK$129, 63, FALSE),0)</f>
        <v>0</v>
      </c>
      <c r="JJ65">
        <f>IFERROR(VLOOKUP(_xlfn.NUMBERVALUE(MID(BQ65, SEARCH("!", BQ65)+1, SEARCH("+", BQ65)-SEARCH("!", BQ65)-1)), Rankings!$A$2:$BK$129, 63, FALSE),0)</f>
        <v>0</v>
      </c>
      <c r="JK65">
        <f>IFERROR(VLOOKUP(_xlfn.NUMBERVALUE(MID(BR65, SEARCH("!", BR65)+1, SEARCH("+", BR65)-SEARCH("!", BR65)-1)), Rankings!$A$2:$BK$129, 63, FALSE),0)</f>
        <v>0</v>
      </c>
      <c r="JL65">
        <f>IFERROR(VLOOKUP(_xlfn.NUMBERVALUE(MID(BS65, SEARCH("!", BS65)+1, SEARCH("+", BS65)-SEARCH("!", BS65)-1)), Rankings!$A$2:$BK$129, 63, FALSE),0)</f>
        <v>0</v>
      </c>
      <c r="JM65">
        <f>IFERROR(VLOOKUP(_xlfn.NUMBERVALUE(MID(BT65, SEARCH("!", BT65)+1, SEARCH("+", BT65)-SEARCH("!", BT65)-1)), Rankings!$A$2:$BK$129, 63, FALSE),0)</f>
        <v>0</v>
      </c>
      <c r="JN65">
        <f>IFERROR(VLOOKUP(_xlfn.NUMBERVALUE(MID(BU65, SEARCH("!", BU65)+1, SEARCH("+", BU65)-SEARCH("!", BU65)-1)), Rankings!$A$2:$BK$129, 63, FALSE),0)</f>
        <v>0</v>
      </c>
      <c r="JO65">
        <f>IFERROR(VLOOKUP(_xlfn.NUMBERVALUE(MID(BV65, SEARCH("!", BV65)+1, SEARCH("+", BV65)-SEARCH("!", BV65)-1)), Rankings!$A$2:$BK$129, 63, FALSE),0)</f>
        <v>0</v>
      </c>
      <c r="JP65">
        <f>IFERROR(VLOOKUP(_xlfn.NUMBERVALUE(MID(BW65, SEARCH("!", BW65)+1, SEARCH("+", BW65)-SEARCH("!", BW65)-1)), Rankings!$A$2:$BK$129, 63, FALSE),0)</f>
        <v>0</v>
      </c>
      <c r="JQ65">
        <f>IFERROR(VLOOKUP(_xlfn.NUMBERVALUE(MID(BX65, SEARCH("!", BX65)+1, SEARCH("+", BX65)-SEARCH("!", BX65)-1)), Rankings!$A$2:$BK$129, 63, FALSE),0)</f>
        <v>0</v>
      </c>
      <c r="JR65">
        <f>IFERROR(VLOOKUP(_xlfn.NUMBERVALUE(MID(BY65, SEARCH("!", BY65)+1, SEARCH("+", BY65)-SEARCH("!", BY65)-1)), Rankings!$A$2:$BK$129, 63, FALSE),0)</f>
        <v>0</v>
      </c>
      <c r="JS65">
        <f>IFERROR(VLOOKUP(_xlfn.NUMBERVALUE(MID(BZ65, SEARCH("!", BZ65)+1, SEARCH("+", BZ65)-SEARCH("!", BZ65)-1)), Rankings!$A$2:$BK$129, 63, FALSE),0)</f>
        <v>0</v>
      </c>
      <c r="JT65">
        <f>IFERROR(VLOOKUP(_xlfn.NUMBERVALUE(MID(CA65, SEARCH("!", CA65)+1, SEARCH("+", CA65)-SEARCH("!", CA65)-1)), Rankings!$A$2:$BK$129, 63, FALSE),0)</f>
        <v>0</v>
      </c>
      <c r="JU65">
        <f>IFERROR(VLOOKUP(_xlfn.NUMBERVALUE(MID(CB65, SEARCH("!", CB65)+1, SEARCH("+", CB65)-SEARCH("!", CB65)-1)), Rankings!$A$2:$BK$129, 63, FALSE),0)</f>
        <v>0</v>
      </c>
      <c r="JV65">
        <f>IFERROR(VLOOKUP(_xlfn.NUMBERVALUE(MID(CC65, SEARCH("!", CC65)+1, SEARCH("+", CC65)-SEARCH("!", CC65)-1)), Rankings!$A$2:$BK$129, 63, FALSE),0)</f>
        <v>0</v>
      </c>
      <c r="JW65">
        <f>IFERROR(VLOOKUP(_xlfn.NUMBERVALUE(MID(CD65, SEARCH("!", CD65)+1, SEARCH("+", CD65)-SEARCH("!", CD65)-1)), Rankings!$A$2:$BK$129, 63, FALSE),0)</f>
        <v>0</v>
      </c>
      <c r="JX65">
        <f>IFERROR(VLOOKUP(_xlfn.NUMBERVALUE(MID(CE65, SEARCH("!", CE65)+1, SEARCH("+", CE65)-SEARCH("!", CE65)-1)), Rankings!$A$2:$BK$129, 63, FALSE),0)</f>
        <v>0</v>
      </c>
      <c r="JY65">
        <f>IFERROR(VLOOKUP(_xlfn.NUMBERVALUE(MID(CF65, SEARCH("!", CF65)+1, SEARCH("+", CF65)-SEARCH("!", CF65)-1)), Rankings!$A$2:$BK$129, 63, FALSE),0)</f>
        <v>0</v>
      </c>
      <c r="JZ65">
        <f>IFERROR(VLOOKUP(_xlfn.NUMBERVALUE(MID(CG65, SEARCH("!", CG65)+1, SEARCH("+", CG65)-SEARCH("!", CG65)-1)), Rankings!$A$2:$BK$129, 63, FALSE),0)</f>
        <v>0</v>
      </c>
      <c r="KA65">
        <f>IFERROR(VLOOKUP(_xlfn.NUMBERVALUE(MID(CH65, SEARCH("!", CH65)+1, SEARCH("+", CH65)-SEARCH("!", CH65)-1)), Rankings!$A$2:$BK$129, 63, FALSE),0)</f>
        <v>0</v>
      </c>
      <c r="KB65">
        <f>IFERROR(VLOOKUP(_xlfn.NUMBERVALUE(MID(CI65, SEARCH("!", CI65)+1, SEARCH("+", CI65)-SEARCH("!", CI65)-1)), Rankings!$A$2:$BK$129, 63, FALSE),0)</f>
        <v>0</v>
      </c>
      <c r="KC65">
        <f>IFERROR(VLOOKUP(_xlfn.NUMBERVALUE(MID(CJ65, SEARCH("!", CJ65)+1, SEARCH("+", CJ65)-SEARCH("!", CJ65)-1)), Rankings!$A$2:$BK$129, 63, FALSE),0)</f>
        <v>0</v>
      </c>
      <c r="KD65">
        <f>IFERROR(VLOOKUP(_xlfn.NUMBERVALUE(MID(CK65, SEARCH("!", CK65)+1, SEARCH("+", CK65)-SEARCH("!", CK65)-1)), Rankings!$A$2:$BK$129, 63, FALSE),0)</f>
        <v>0</v>
      </c>
      <c r="KE65">
        <f>IFERROR(VLOOKUP(_xlfn.NUMBERVALUE(MID(CL65, SEARCH("!", CL65)+1, SEARCH("+", CL65)-SEARCH("!", CL65)-1)), Rankings!$A$2:$BK$129, 63, FALSE),0)</f>
        <v>0</v>
      </c>
      <c r="KF65">
        <f>IFERROR(VLOOKUP(_xlfn.NUMBERVALUE(MID(CM65, SEARCH("!", CM65)+1, SEARCH("+", CM65)-SEARCH("!", CM65)-1)), Rankings!$A$2:$BK$129, 63, FALSE),0)</f>
        <v>0</v>
      </c>
      <c r="KG65">
        <f>IFERROR(VLOOKUP(_xlfn.NUMBERVALUE(MID(CN65, SEARCH("!", CN65)+1, SEARCH("+", CN65)-SEARCH("!", CN65)-1)), Rankings!$A$2:$BK$129, 63, FALSE),0)</f>
        <v>0</v>
      </c>
      <c r="KH65">
        <f>IFERROR(VLOOKUP(_xlfn.NUMBERVALUE(MID(CO65, SEARCH("!", CO65)+1, SEARCH("+", CO65)-SEARCH("!", CO65)-1)), Rankings!$A$2:$BK$129, 63, FALSE),0)</f>
        <v>0</v>
      </c>
      <c r="KJ65" s="28">
        <f t="shared" si="1009"/>
        <v>228</v>
      </c>
      <c r="KK65" s="28">
        <f t="shared" si="1010"/>
        <v>133</v>
      </c>
      <c r="KL65" s="28">
        <f t="shared" si="1011"/>
        <v>14</v>
      </c>
      <c r="KM65" s="28">
        <f t="shared" si="1012"/>
        <v>0</v>
      </c>
      <c r="KN65" s="28">
        <f t="shared" si="1013"/>
        <v>0</v>
      </c>
      <c r="KO65" s="28">
        <f t="shared" si="1014"/>
        <v>163</v>
      </c>
      <c r="KP65" s="28">
        <f t="shared" si="1015"/>
        <v>279.33333333333331</v>
      </c>
      <c r="KQ65" s="28">
        <f t="shared" si="1016"/>
        <v>163</v>
      </c>
      <c r="KS65" s="27" t="str">
        <f t="shared" si="1017"/>
        <v>18</v>
      </c>
      <c r="KT65" s="27" t="str">
        <f t="shared" si="1018"/>
        <v>21</v>
      </c>
      <c r="KU65" s="27" t="str">
        <f t="shared" si="1019"/>
        <v>11</v>
      </c>
      <c r="KV65" s="27">
        <f t="shared" si="1020"/>
        <v>0</v>
      </c>
      <c r="KW65" s="27">
        <f t="shared" si="1021"/>
        <v>0</v>
      </c>
      <c r="KX65" s="27" t="str">
        <f t="shared" si="1022"/>
        <v>23</v>
      </c>
      <c r="KY65" s="27" t="str">
        <f t="shared" si="1023"/>
        <v>20</v>
      </c>
      <c r="KZ65" s="27" t="str">
        <f t="shared" si="1024"/>
        <v>14</v>
      </c>
      <c r="LA65" s="27" t="str">
        <f t="shared" si="1025"/>
        <v>18</v>
      </c>
      <c r="LB65" s="27" t="str">
        <f t="shared" si="1026"/>
        <v>18</v>
      </c>
      <c r="LC65" s="27">
        <f t="shared" si="1027"/>
        <v>0</v>
      </c>
      <c r="LD65" s="27" t="str">
        <f t="shared" si="1028"/>
        <v>23</v>
      </c>
      <c r="LE65" s="27" t="str">
        <f t="shared" si="1029"/>
        <v>11</v>
      </c>
      <c r="LF65" s="27">
        <f t="shared" si="1030"/>
        <v>0</v>
      </c>
      <c r="LG65" s="27" t="str">
        <f t="shared" si="1031"/>
        <v>4</v>
      </c>
      <c r="LH65" s="27" t="str">
        <f t="shared" si="1032"/>
        <v>15</v>
      </c>
      <c r="LI65" s="27">
        <f t="shared" si="1033"/>
        <v>0</v>
      </c>
      <c r="LJ65" s="27">
        <f t="shared" si="1034"/>
        <v>0</v>
      </c>
      <c r="LK65" s="27" t="str">
        <f t="shared" si="1035"/>
        <v>24</v>
      </c>
      <c r="LL65" s="27">
        <f t="shared" si="1036"/>
        <v>0</v>
      </c>
      <c r="LM65" s="27" t="str">
        <f t="shared" si="1037"/>
        <v>24</v>
      </c>
      <c r="LN65" s="27" t="str">
        <f t="shared" si="1038"/>
        <v>3</v>
      </c>
      <c r="LO65" s="27">
        <f t="shared" si="1039"/>
        <v>0</v>
      </c>
      <c r="LP65" s="27">
        <f t="shared" si="1040"/>
        <v>0</v>
      </c>
      <c r="LQ65" s="27" t="str">
        <f t="shared" si="1041"/>
        <v>21</v>
      </c>
      <c r="LR65" s="27">
        <f t="shared" si="1042"/>
        <v>0</v>
      </c>
      <c r="LS65" s="27" t="str">
        <f t="shared" si="1043"/>
        <v>22</v>
      </c>
      <c r="LT65" s="27" t="str">
        <f t="shared" si="1044"/>
        <v>21</v>
      </c>
      <c r="LU65" s="27">
        <f t="shared" si="1045"/>
        <v>0</v>
      </c>
      <c r="LV65" s="27" t="str">
        <f t="shared" si="1046"/>
        <v>25</v>
      </c>
      <c r="LW65" s="27">
        <f t="shared" si="1047"/>
        <v>0</v>
      </c>
      <c r="LX65" s="27">
        <f t="shared" si="1048"/>
        <v>0</v>
      </c>
      <c r="LY65" s="27" t="str">
        <f t="shared" si="1049"/>
        <v>19</v>
      </c>
      <c r="LZ65" s="27">
        <f t="shared" si="1050"/>
        <v>0</v>
      </c>
      <c r="MA65" s="27">
        <f t="shared" si="1051"/>
        <v>0</v>
      </c>
      <c r="MB65" s="27" t="str">
        <f t="shared" si="1052"/>
        <v>20</v>
      </c>
      <c r="MC65" s="27">
        <f t="shared" si="1053"/>
        <v>0</v>
      </c>
      <c r="MD65" s="27">
        <f t="shared" si="1054"/>
        <v>0</v>
      </c>
      <c r="ME65" s="27">
        <f t="shared" si="1055"/>
        <v>0</v>
      </c>
      <c r="MF65" s="27">
        <f t="shared" si="1056"/>
        <v>0</v>
      </c>
      <c r="MG65" s="27">
        <f t="shared" si="1057"/>
        <v>0</v>
      </c>
      <c r="MH65" s="27">
        <f t="shared" si="1058"/>
        <v>0</v>
      </c>
      <c r="MI65" s="27">
        <f t="shared" si="1059"/>
        <v>0</v>
      </c>
      <c r="MJ65" s="27">
        <f t="shared" si="1060"/>
        <v>0</v>
      </c>
      <c r="MK65" s="27">
        <f t="shared" si="1061"/>
        <v>0</v>
      </c>
      <c r="ML65" s="27">
        <f t="shared" si="1062"/>
        <v>0</v>
      </c>
      <c r="MM65" s="27">
        <f t="shared" si="1063"/>
        <v>0</v>
      </c>
      <c r="MN65" s="27">
        <f t="shared" si="1064"/>
        <v>0</v>
      </c>
      <c r="MO65" s="27">
        <f t="shared" si="1065"/>
        <v>0</v>
      </c>
      <c r="MP65" s="27">
        <f t="shared" si="1066"/>
        <v>0</v>
      </c>
      <c r="MQ65" s="27">
        <f t="shared" si="1067"/>
        <v>0</v>
      </c>
      <c r="MR65" s="27">
        <f t="shared" si="1068"/>
        <v>0</v>
      </c>
      <c r="MS65" s="27">
        <f t="shared" si="1069"/>
        <v>0</v>
      </c>
      <c r="MT65" s="27">
        <f t="shared" si="1070"/>
        <v>0</v>
      </c>
      <c r="MU65" s="27">
        <f t="shared" si="1071"/>
        <v>0</v>
      </c>
      <c r="MV65" s="27">
        <f t="shared" si="1072"/>
        <v>0</v>
      </c>
      <c r="MW65" s="27">
        <f t="shared" si="1073"/>
        <v>0</v>
      </c>
      <c r="MX65" s="27">
        <f t="shared" si="1074"/>
        <v>0</v>
      </c>
      <c r="MY65" s="27">
        <f t="shared" si="1075"/>
        <v>0</v>
      </c>
      <c r="MZ65" s="27">
        <f t="shared" si="1076"/>
        <v>0</v>
      </c>
      <c r="NA65" s="27">
        <f t="shared" si="1077"/>
        <v>0</v>
      </c>
      <c r="NB65" s="27">
        <f t="shared" si="1078"/>
        <v>0</v>
      </c>
      <c r="NC65" s="27">
        <f t="shared" si="1079"/>
        <v>0</v>
      </c>
      <c r="ND65" s="27">
        <f t="shared" si="1080"/>
        <v>0</v>
      </c>
      <c r="NE65" s="27">
        <f t="shared" si="1081"/>
        <v>0</v>
      </c>
      <c r="NF65" s="27">
        <f t="shared" si="1082"/>
        <v>0</v>
      </c>
      <c r="NG65" s="27">
        <f t="shared" si="1083"/>
        <v>0</v>
      </c>
      <c r="NH65" s="27">
        <f t="shared" si="1084"/>
        <v>0</v>
      </c>
      <c r="NI65" s="27">
        <f t="shared" si="1085"/>
        <v>0</v>
      </c>
      <c r="NJ65" s="27">
        <f t="shared" si="1086"/>
        <v>0</v>
      </c>
      <c r="NK65" s="27">
        <f t="shared" si="1087"/>
        <v>0</v>
      </c>
      <c r="NL65" s="27">
        <f t="shared" si="1088"/>
        <v>0</v>
      </c>
      <c r="NM65" s="27">
        <f t="shared" si="1089"/>
        <v>0</v>
      </c>
      <c r="NN65" s="27">
        <f t="shared" si="1090"/>
        <v>0</v>
      </c>
      <c r="NO65" s="27">
        <f t="shared" si="1091"/>
        <v>0</v>
      </c>
      <c r="NP65" s="27">
        <f t="shared" si="1092"/>
        <v>0</v>
      </c>
      <c r="NQ65" s="27">
        <f t="shared" si="1093"/>
        <v>0</v>
      </c>
      <c r="NR65" s="27">
        <f t="shared" si="1094"/>
        <v>0</v>
      </c>
      <c r="NS65" s="27">
        <f t="shared" si="1095"/>
        <v>0</v>
      </c>
      <c r="NT65" s="27">
        <f t="shared" si="1096"/>
        <v>0</v>
      </c>
      <c r="NU65" s="27">
        <f t="shared" si="1097"/>
        <v>0</v>
      </c>
      <c r="NV65" s="27">
        <f t="shared" si="1098"/>
        <v>0</v>
      </c>
      <c r="NX65" s="28">
        <f t="shared" si="1099"/>
        <v>242</v>
      </c>
      <c r="NY65" s="28">
        <f t="shared" si="1100"/>
        <v>179</v>
      </c>
      <c r="NZ65" s="28">
        <f t="shared" si="1101"/>
        <v>21</v>
      </c>
      <c r="OA65" s="28">
        <f t="shared" si="1102"/>
        <v>0</v>
      </c>
      <c r="OB65" s="28">
        <f t="shared" si="1103"/>
        <v>0</v>
      </c>
      <c r="OC65" s="28">
        <f t="shared" si="1104"/>
        <v>179</v>
      </c>
      <c r="OD65" s="28">
        <f t="shared" si="1105"/>
        <v>312.16666666666669</v>
      </c>
      <c r="OE65" s="28">
        <f t="shared" si="1106"/>
        <v>179</v>
      </c>
      <c r="OG65" s="27" t="str">
        <f t="shared" si="1107"/>
        <v>14</v>
      </c>
      <c r="OH65" s="27" t="str">
        <f t="shared" si="1108"/>
        <v>26</v>
      </c>
      <c r="OI65" s="27" t="str">
        <f t="shared" si="1109"/>
        <v>16</v>
      </c>
      <c r="OJ65" s="27">
        <f t="shared" si="1110"/>
        <v>0</v>
      </c>
      <c r="OK65" s="27">
        <f t="shared" si="1111"/>
        <v>0</v>
      </c>
      <c r="OL65" s="27" t="str">
        <f t="shared" si="1112"/>
        <v>28</v>
      </c>
      <c r="OM65" s="27" t="str">
        <f t="shared" si="1113"/>
        <v>27</v>
      </c>
      <c r="ON65" s="27" t="str">
        <f t="shared" si="1114"/>
        <v>21</v>
      </c>
      <c r="OO65" s="27" t="str">
        <f t="shared" si="1115"/>
        <v>17</v>
      </c>
      <c r="OP65" s="27" t="str">
        <f t="shared" si="1116"/>
        <v>31</v>
      </c>
      <c r="OQ65" s="27">
        <f t="shared" si="1117"/>
        <v>0</v>
      </c>
      <c r="OR65" s="27" t="str">
        <f t="shared" si="1118"/>
        <v>20</v>
      </c>
      <c r="OS65" s="27" t="str">
        <f t="shared" si="1119"/>
        <v>9</v>
      </c>
      <c r="OT65" s="27">
        <f t="shared" si="1120"/>
        <v>0</v>
      </c>
      <c r="OU65" s="27" t="str">
        <f t="shared" si="1121"/>
        <v>29</v>
      </c>
      <c r="OV65" s="27" t="str">
        <f t="shared" si="1122"/>
        <v>18</v>
      </c>
      <c r="OW65" s="27">
        <f t="shared" si="1123"/>
        <v>0</v>
      </c>
      <c r="OX65" s="27">
        <f t="shared" si="1124"/>
        <v>0</v>
      </c>
      <c r="OY65" s="27" t="str">
        <f t="shared" si="1125"/>
        <v>11</v>
      </c>
      <c r="OZ65" s="27">
        <f t="shared" si="1126"/>
        <v>0</v>
      </c>
      <c r="PA65" s="27" t="str">
        <f t="shared" si="1127"/>
        <v>18</v>
      </c>
      <c r="PB65" s="27" t="str">
        <f t="shared" si="1128"/>
        <v>36</v>
      </c>
      <c r="PC65" s="27">
        <f t="shared" si="1129"/>
        <v>0</v>
      </c>
      <c r="PD65" s="27">
        <f t="shared" si="1130"/>
        <v>0</v>
      </c>
      <c r="PE65" s="27" t="str">
        <f t="shared" si="1131"/>
        <v>20</v>
      </c>
      <c r="PF65" s="27">
        <f t="shared" si="1132"/>
        <v>0</v>
      </c>
      <c r="PG65" s="27" t="str">
        <f t="shared" si="1133"/>
        <v>12</v>
      </c>
      <c r="PH65" s="27" t="str">
        <f t="shared" si="1134"/>
        <v>27</v>
      </c>
      <c r="PI65" s="27">
        <f t="shared" si="1135"/>
        <v>0</v>
      </c>
      <c r="PJ65" s="27" t="str">
        <f t="shared" si="1136"/>
        <v>20</v>
      </c>
      <c r="PK65" s="27">
        <f t="shared" si="1137"/>
        <v>0</v>
      </c>
      <c r="PL65" s="27">
        <f t="shared" si="1138"/>
        <v>0</v>
      </c>
      <c r="PM65" s="27" t="str">
        <f t="shared" si="1139"/>
        <v>28</v>
      </c>
      <c r="PN65" s="27">
        <f t="shared" si="1140"/>
        <v>0</v>
      </c>
      <c r="PO65" s="27">
        <f t="shared" si="1141"/>
        <v>0</v>
      </c>
      <c r="PP65" s="27" t="str">
        <f t="shared" si="1142"/>
        <v>14</v>
      </c>
      <c r="PQ65" s="27">
        <f t="shared" si="1143"/>
        <v>0</v>
      </c>
      <c r="PR65" s="27">
        <f t="shared" si="1144"/>
        <v>0</v>
      </c>
      <c r="PS65" s="27">
        <f t="shared" si="1145"/>
        <v>0</v>
      </c>
      <c r="PT65" s="27">
        <f t="shared" si="1146"/>
        <v>0</v>
      </c>
      <c r="PU65" s="27">
        <f t="shared" si="1147"/>
        <v>0</v>
      </c>
      <c r="PV65" s="27">
        <f t="shared" si="1148"/>
        <v>0</v>
      </c>
      <c r="PW65" s="27">
        <f t="shared" si="1149"/>
        <v>0</v>
      </c>
      <c r="PX65" s="27">
        <f t="shared" si="1150"/>
        <v>0</v>
      </c>
      <c r="PY65" s="27">
        <f t="shared" si="1151"/>
        <v>0</v>
      </c>
      <c r="PZ65" s="27">
        <f t="shared" si="1152"/>
        <v>0</v>
      </c>
      <c r="QA65" s="27">
        <f t="shared" si="1153"/>
        <v>0</v>
      </c>
      <c r="QB65" s="27">
        <f t="shared" si="1154"/>
        <v>0</v>
      </c>
      <c r="QC65" s="27">
        <f t="shared" si="1155"/>
        <v>0</v>
      </c>
      <c r="QD65" s="27">
        <f t="shared" si="1156"/>
        <v>0</v>
      </c>
      <c r="QE65" s="27">
        <f t="shared" si="1157"/>
        <v>0</v>
      </c>
      <c r="QF65" s="27">
        <f t="shared" si="1158"/>
        <v>0</v>
      </c>
      <c r="QG65" s="27">
        <f t="shared" si="1159"/>
        <v>0</v>
      </c>
      <c r="QH65" s="27">
        <f t="shared" si="1160"/>
        <v>0</v>
      </c>
      <c r="QI65" s="27">
        <f t="shared" si="1161"/>
        <v>0</v>
      </c>
      <c r="QJ65" s="27">
        <f t="shared" si="1162"/>
        <v>0</v>
      </c>
      <c r="QK65" s="27">
        <f t="shared" si="1163"/>
        <v>0</v>
      </c>
      <c r="QL65" s="27">
        <f t="shared" si="1164"/>
        <v>0</v>
      </c>
      <c r="QM65" s="27">
        <f t="shared" si="1165"/>
        <v>0</v>
      </c>
      <c r="QN65" s="27">
        <f t="shared" si="1166"/>
        <v>0</v>
      </c>
      <c r="QO65" s="27">
        <f t="shared" si="1167"/>
        <v>0</v>
      </c>
      <c r="QP65" s="27">
        <f t="shared" si="1168"/>
        <v>0</v>
      </c>
      <c r="QQ65" s="27">
        <f t="shared" si="1169"/>
        <v>0</v>
      </c>
      <c r="QR65" s="27">
        <f t="shared" si="1170"/>
        <v>0</v>
      </c>
      <c r="QS65" s="27">
        <f t="shared" si="1171"/>
        <v>0</v>
      </c>
      <c r="QT65" s="27">
        <f t="shared" si="1172"/>
        <v>0</v>
      </c>
      <c r="QU65" s="27">
        <f t="shared" si="1173"/>
        <v>0</v>
      </c>
      <c r="QV65" s="27">
        <f t="shared" si="1174"/>
        <v>0</v>
      </c>
      <c r="QW65" s="27">
        <f t="shared" si="1175"/>
        <v>0</v>
      </c>
      <c r="QX65" s="27">
        <f t="shared" si="1176"/>
        <v>0</v>
      </c>
      <c r="QY65" s="27">
        <f t="shared" si="1177"/>
        <v>0</v>
      </c>
      <c r="QZ65" s="27">
        <f t="shared" si="1178"/>
        <v>0</v>
      </c>
      <c r="RA65" s="27">
        <f t="shared" si="1179"/>
        <v>0</v>
      </c>
      <c r="RB65" s="27">
        <f t="shared" si="1180"/>
        <v>0</v>
      </c>
      <c r="RC65" s="27">
        <f t="shared" si="1181"/>
        <v>0</v>
      </c>
      <c r="RD65" s="27">
        <f t="shared" si="1182"/>
        <v>0</v>
      </c>
      <c r="RE65" s="27">
        <f t="shared" si="1183"/>
        <v>0</v>
      </c>
      <c r="RF65" s="27">
        <f t="shared" si="1184"/>
        <v>0</v>
      </c>
      <c r="RG65" s="27">
        <f t="shared" si="1185"/>
        <v>0</v>
      </c>
      <c r="RH65" s="27">
        <f t="shared" si="1186"/>
        <v>0</v>
      </c>
      <c r="RI65" s="27">
        <f t="shared" si="1187"/>
        <v>0</v>
      </c>
      <c r="RJ65" s="27">
        <f t="shared" si="1188"/>
        <v>0</v>
      </c>
      <c r="RL65" s="28">
        <f t="shared" si="1189"/>
        <v>117</v>
      </c>
      <c r="RM65" s="28">
        <f t="shared" si="1190"/>
        <v>72</v>
      </c>
      <c r="RN65" s="28">
        <f t="shared" si="1191"/>
        <v>7</v>
      </c>
      <c r="RO65" s="28">
        <f t="shared" si="1192"/>
        <v>0</v>
      </c>
      <c r="RP65" s="28">
        <f t="shared" si="1193"/>
        <v>0</v>
      </c>
      <c r="RQ65" s="28">
        <f t="shared" si="1194"/>
        <v>144.5</v>
      </c>
      <c r="RT65" s="27" t="str">
        <f t="shared" si="1195"/>
        <v>11</v>
      </c>
      <c r="RU65" s="27" t="str">
        <f t="shared" si="1196"/>
        <v>9</v>
      </c>
      <c r="RV65" s="27" t="str">
        <f t="shared" si="1197"/>
        <v>7</v>
      </c>
      <c r="RW65" s="27" t="str">
        <f t="shared" si="1198"/>
        <v>0</v>
      </c>
      <c r="RX65" s="27" t="str">
        <f t="shared" si="1199"/>
        <v>0</v>
      </c>
      <c r="RY65" s="27" t="str">
        <f t="shared" si="1200"/>
        <v>11</v>
      </c>
      <c r="RZ65" s="27" t="str">
        <f t="shared" si="1201"/>
        <v>9</v>
      </c>
      <c r="SA65" s="27" t="str">
        <f t="shared" si="1202"/>
        <v>7</v>
      </c>
      <c r="SB65" s="27" t="str">
        <f t="shared" si="1203"/>
        <v>10</v>
      </c>
      <c r="SC65" s="27" t="str">
        <f t="shared" si="1204"/>
        <v>11</v>
      </c>
      <c r="SD65" s="27" t="str">
        <f t="shared" si="1205"/>
        <v>0</v>
      </c>
      <c r="SE65" s="27" t="str">
        <f t="shared" si="1206"/>
        <v>9</v>
      </c>
      <c r="SF65" s="27" t="str">
        <f t="shared" si="1207"/>
        <v>7</v>
      </c>
      <c r="SG65" s="27" t="str">
        <f t="shared" si="1208"/>
        <v>0</v>
      </c>
      <c r="SH65" s="27" t="str">
        <f t="shared" si="1209"/>
        <v>3</v>
      </c>
      <c r="SI65" s="27" t="str">
        <f t="shared" si="1210"/>
        <v>9</v>
      </c>
      <c r="SJ65" s="27" t="str">
        <f t="shared" si="1211"/>
        <v>0</v>
      </c>
      <c r="SK65" s="27" t="str">
        <f t="shared" si="1212"/>
        <v>0</v>
      </c>
      <c r="SL65" s="27" t="str">
        <f t="shared" si="1213"/>
        <v>14</v>
      </c>
      <c r="SM65" s="27" t="str">
        <f t="shared" si="1214"/>
        <v>0</v>
      </c>
      <c r="SN65" s="27" t="str">
        <f t="shared" si="1215"/>
        <v>12</v>
      </c>
      <c r="SO65" s="27" t="str">
        <f t="shared" si="1216"/>
        <v>2</v>
      </c>
      <c r="SP65" s="27" t="str">
        <f t="shared" si="1217"/>
        <v>0</v>
      </c>
      <c r="SQ65" s="27" t="str">
        <f t="shared" si="1218"/>
        <v>0</v>
      </c>
      <c r="SR65" s="27" t="str">
        <f t="shared" si="1219"/>
        <v>10</v>
      </c>
      <c r="SS65" s="27" t="str">
        <f t="shared" si="1220"/>
        <v>0</v>
      </c>
      <c r="ST65" s="27" t="str">
        <f t="shared" si="1221"/>
        <v>10</v>
      </c>
      <c r="SU65" s="27" t="str">
        <f t="shared" si="1222"/>
        <v>10</v>
      </c>
      <c r="SV65" s="27" t="str">
        <f t="shared" si="1223"/>
        <v>0</v>
      </c>
      <c r="SW65" s="27" t="str">
        <f t="shared" si="1224"/>
        <v>16</v>
      </c>
      <c r="SX65" s="27" t="str">
        <f t="shared" si="1225"/>
        <v>0</v>
      </c>
      <c r="SY65" s="27" t="str">
        <f t="shared" si="1226"/>
        <v>0</v>
      </c>
      <c r="SZ65" s="27" t="str">
        <f t="shared" si="1227"/>
        <v>9</v>
      </c>
      <c r="TA65" s="27" t="str">
        <f t="shared" si="1228"/>
        <v>0</v>
      </c>
      <c r="TB65" s="27" t="str">
        <f t="shared" si="1229"/>
        <v>0</v>
      </c>
      <c r="TC65" s="27" t="str">
        <f t="shared" si="1230"/>
        <v>10</v>
      </c>
      <c r="TD65" s="27" t="str">
        <f t="shared" si="1231"/>
        <v>0</v>
      </c>
      <c r="TE65" s="27" t="str">
        <f t="shared" si="1232"/>
        <v>0</v>
      </c>
      <c r="TF65" s="27" t="str">
        <f t="shared" si="1233"/>
        <v>0</v>
      </c>
      <c r="TG65" s="27" t="str">
        <f t="shared" si="1234"/>
        <v>0</v>
      </c>
      <c r="TH65" s="27" t="str">
        <f t="shared" si="1235"/>
        <v>0</v>
      </c>
      <c r="TI65" s="27" t="str">
        <f t="shared" si="1236"/>
        <v>0</v>
      </c>
      <c r="TJ65" s="27" t="str">
        <f t="shared" si="1237"/>
        <v>0</v>
      </c>
      <c r="TK65" s="27" t="str">
        <f t="shared" si="1238"/>
        <v>0</v>
      </c>
      <c r="TL65" s="27" t="str">
        <f t="shared" si="1239"/>
        <v>0</v>
      </c>
      <c r="TM65" s="27" t="str">
        <f t="shared" si="1240"/>
        <v>0</v>
      </c>
      <c r="TN65" s="27" t="str">
        <f t="shared" si="1241"/>
        <v>0</v>
      </c>
      <c r="TO65" s="27" t="str">
        <f t="shared" si="1242"/>
        <v>0</v>
      </c>
      <c r="TP65" s="27" t="str">
        <f t="shared" si="1243"/>
        <v>0</v>
      </c>
      <c r="TQ65" s="27" t="str">
        <f t="shared" si="1244"/>
        <v>0</v>
      </c>
      <c r="TR65" s="27" t="str">
        <f t="shared" si="1245"/>
        <v>0</v>
      </c>
      <c r="TS65" s="27" t="str">
        <f t="shared" si="1246"/>
        <v>0</v>
      </c>
      <c r="TT65" s="27" t="str">
        <f t="shared" si="1247"/>
        <v>0</v>
      </c>
      <c r="TU65" s="27" t="str">
        <f t="shared" si="1248"/>
        <v>0</v>
      </c>
      <c r="TV65" s="27" t="str">
        <f t="shared" si="1249"/>
        <v>0</v>
      </c>
      <c r="TW65" s="27" t="str">
        <f t="shared" si="1250"/>
        <v>0</v>
      </c>
      <c r="TX65" s="27" t="str">
        <f t="shared" si="1251"/>
        <v>0</v>
      </c>
      <c r="TY65" s="27" t="str">
        <f t="shared" si="1252"/>
        <v>0</v>
      </c>
      <c r="TZ65" s="27" t="str">
        <f t="shared" si="1253"/>
        <v>0</v>
      </c>
      <c r="UA65" s="27" t="str">
        <f t="shared" si="1254"/>
        <v>0</v>
      </c>
      <c r="UB65" s="27" t="str">
        <f t="shared" si="1255"/>
        <v>0</v>
      </c>
      <c r="UC65" s="27" t="str">
        <f t="shared" si="1256"/>
        <v>0</v>
      </c>
      <c r="UD65" s="27" t="str">
        <f t="shared" si="1257"/>
        <v>0</v>
      </c>
      <c r="UE65" s="27" t="str">
        <f t="shared" si="1258"/>
        <v>0</v>
      </c>
      <c r="UF65" s="27" t="str">
        <f t="shared" si="1259"/>
        <v>0</v>
      </c>
      <c r="UG65" s="27" t="str">
        <f t="shared" si="1260"/>
        <v>0</v>
      </c>
      <c r="UH65" s="27" t="str">
        <f t="shared" si="1261"/>
        <v>0</v>
      </c>
      <c r="UI65" s="27" t="str">
        <f t="shared" si="1262"/>
        <v>0</v>
      </c>
      <c r="UJ65" s="27" t="str">
        <f t="shared" si="1263"/>
        <v>0</v>
      </c>
      <c r="UK65" s="27" t="str">
        <f t="shared" si="1264"/>
        <v>0</v>
      </c>
      <c r="UL65" s="27" t="str">
        <f t="shared" si="1265"/>
        <v>0</v>
      </c>
      <c r="UM65" s="27" t="str">
        <f t="shared" si="1266"/>
        <v>0</v>
      </c>
      <c r="UN65" s="27" t="str">
        <f t="shared" si="1267"/>
        <v>0</v>
      </c>
      <c r="UO65" s="27" t="str">
        <f t="shared" si="1268"/>
        <v>0</v>
      </c>
      <c r="UP65" s="27" t="str">
        <f t="shared" si="1269"/>
        <v>0</v>
      </c>
      <c r="UQ65" s="27" t="str">
        <f t="shared" si="1270"/>
        <v>0</v>
      </c>
      <c r="UR65" s="27" t="str">
        <f t="shared" si="1271"/>
        <v>0</v>
      </c>
      <c r="US65" s="27" t="str">
        <f t="shared" si="1272"/>
        <v>0</v>
      </c>
      <c r="UT65" s="27" t="str">
        <f t="shared" si="1273"/>
        <v>0</v>
      </c>
      <c r="UU65" s="27" t="str">
        <f t="shared" si="1274"/>
        <v>0</v>
      </c>
      <c r="UV65" s="27" t="str">
        <f t="shared" si="1275"/>
        <v>0</v>
      </c>
      <c r="UW65" s="27" t="str">
        <f t="shared" si="1276"/>
        <v>0</v>
      </c>
      <c r="UY65" s="28">
        <f t="shared" si="1277"/>
        <v>-31.020000000000003</v>
      </c>
      <c r="UZ65" s="28">
        <f t="shared" si="1278"/>
        <v>-41.37</v>
      </c>
      <c r="VA65" s="28">
        <f t="shared" si="1279"/>
        <v>1.58</v>
      </c>
      <c r="VB65" s="28">
        <f t="shared" si="1280"/>
        <v>0</v>
      </c>
      <c r="VC65" s="28">
        <f t="shared" si="1281"/>
        <v>0</v>
      </c>
      <c r="VD65" s="28">
        <f t="shared" si="1282"/>
        <v>-44.02</v>
      </c>
      <c r="VG65" s="27" t="str">
        <f t="shared" si="1283"/>
        <v>1.17</v>
      </c>
      <c r="VH65" s="27" t="str">
        <f t="shared" si="1284"/>
        <v>5.25</v>
      </c>
      <c r="VI65" s="27" t="str">
        <f t="shared" si="1285"/>
        <v>0.27</v>
      </c>
      <c r="VJ65" s="27">
        <f t="shared" si="1286"/>
        <v>0</v>
      </c>
      <c r="VK65" s="27">
        <f t="shared" si="1287"/>
        <v>0</v>
      </c>
      <c r="VL65" s="27" t="str">
        <f t="shared" si="1288"/>
        <v>-5.91</v>
      </c>
      <c r="VM65" s="27" t="str">
        <f t="shared" si="1289"/>
        <v>-6.81</v>
      </c>
      <c r="VN65" s="27" t="str">
        <f t="shared" si="1290"/>
        <v>1.58</v>
      </c>
      <c r="VO65" s="27" t="str">
        <f t="shared" si="1291"/>
        <v>1.56</v>
      </c>
      <c r="VP65" s="27" t="str">
        <f t="shared" si="1292"/>
        <v>-10.24</v>
      </c>
      <c r="VQ65" s="27">
        <f t="shared" si="1293"/>
        <v>0</v>
      </c>
      <c r="VR65" s="27" t="str">
        <f t="shared" si="1294"/>
        <v>3.56</v>
      </c>
      <c r="VS65" s="27" t="str">
        <f t="shared" si="1295"/>
        <v>-0.51</v>
      </c>
      <c r="VT65" s="27">
        <f t="shared" si="1296"/>
        <v>0</v>
      </c>
      <c r="VU65" s="27" t="str">
        <f t="shared" si="1297"/>
        <v>-7.36</v>
      </c>
      <c r="VV65" s="27" t="str">
        <f t="shared" si="1298"/>
        <v>-5.47</v>
      </c>
      <c r="VW65" s="27">
        <f t="shared" si="1299"/>
        <v>0</v>
      </c>
      <c r="VX65" s="27">
        <f t="shared" si="1300"/>
        <v>0</v>
      </c>
      <c r="VY65" s="27" t="str">
        <f t="shared" si="1301"/>
        <v>-3.34</v>
      </c>
      <c r="VZ65" s="27">
        <f t="shared" si="1302"/>
        <v>0</v>
      </c>
      <c r="WA65" s="27" t="str">
        <f t="shared" si="1303"/>
        <v>-12.97</v>
      </c>
      <c r="WB65" s="27" t="str">
        <f t="shared" si="1304"/>
        <v>-10.48</v>
      </c>
      <c r="WC65" s="27">
        <f t="shared" si="1305"/>
        <v>0</v>
      </c>
      <c r="WD65" s="27">
        <f t="shared" si="1306"/>
        <v>0</v>
      </c>
      <c r="WE65" s="27" t="str">
        <f t="shared" si="1307"/>
        <v>2.16</v>
      </c>
      <c r="WF65" s="27">
        <f t="shared" si="1308"/>
        <v>0</v>
      </c>
      <c r="WG65" s="27" t="str">
        <f t="shared" si="1309"/>
        <v>2.69</v>
      </c>
      <c r="WH65" s="27" t="str">
        <f t="shared" si="1310"/>
        <v>-6.68</v>
      </c>
      <c r="WI65" s="27">
        <f t="shared" si="1311"/>
        <v>0</v>
      </c>
      <c r="WJ65" s="27" t="str">
        <f t="shared" si="1312"/>
        <v>-7.28</v>
      </c>
      <c r="WK65" s="27">
        <f t="shared" si="1313"/>
        <v>0</v>
      </c>
      <c r="WL65" s="27">
        <f t="shared" si="1314"/>
        <v>0</v>
      </c>
      <c r="WM65" s="27" t="str">
        <f t="shared" si="1315"/>
        <v>-12.33</v>
      </c>
      <c r="WN65" s="27">
        <f t="shared" si="1316"/>
        <v>0</v>
      </c>
      <c r="WO65" s="27">
        <f t="shared" si="1317"/>
        <v>0</v>
      </c>
      <c r="WP65" s="27" t="str">
        <f t="shared" si="1318"/>
        <v>0.33</v>
      </c>
      <c r="WQ65" s="27">
        <f t="shared" si="1319"/>
        <v>0</v>
      </c>
      <c r="WR65" s="27">
        <f t="shared" si="1320"/>
        <v>0</v>
      </c>
      <c r="WS65" s="27">
        <f t="shared" si="1321"/>
        <v>0</v>
      </c>
      <c r="WT65" s="27">
        <f t="shared" si="1322"/>
        <v>0</v>
      </c>
      <c r="WU65" s="27">
        <f t="shared" si="1323"/>
        <v>0</v>
      </c>
      <c r="WV65" s="27">
        <f t="shared" si="1324"/>
        <v>0</v>
      </c>
      <c r="WW65" s="27">
        <f t="shared" si="1325"/>
        <v>0</v>
      </c>
      <c r="WX65" s="27">
        <f t="shared" si="1326"/>
        <v>0</v>
      </c>
      <c r="WY65" s="27">
        <f t="shared" si="1327"/>
        <v>0</v>
      </c>
      <c r="WZ65" s="27">
        <f t="shared" si="1328"/>
        <v>0</v>
      </c>
      <c r="XA65" s="27">
        <f t="shared" si="1329"/>
        <v>0</v>
      </c>
      <c r="XB65" s="27">
        <f t="shared" si="1330"/>
        <v>0</v>
      </c>
      <c r="XC65" s="27">
        <f t="shared" si="1331"/>
        <v>0</v>
      </c>
      <c r="XD65" s="27">
        <f t="shared" si="1332"/>
        <v>0</v>
      </c>
      <c r="XE65" s="27">
        <f t="shared" si="1333"/>
        <v>0</v>
      </c>
      <c r="XF65" s="27">
        <f t="shared" si="1334"/>
        <v>0</v>
      </c>
      <c r="XG65" s="27">
        <f t="shared" si="1335"/>
        <v>0</v>
      </c>
      <c r="XH65" s="27">
        <f t="shared" si="1336"/>
        <v>0</v>
      </c>
      <c r="XI65" s="27">
        <f t="shared" si="1337"/>
        <v>0</v>
      </c>
      <c r="XJ65" s="27">
        <f t="shared" si="1338"/>
        <v>0</v>
      </c>
      <c r="XK65" s="27">
        <f t="shared" si="1339"/>
        <v>0</v>
      </c>
      <c r="XL65" s="27">
        <f t="shared" si="1340"/>
        <v>0</v>
      </c>
      <c r="XM65" s="27">
        <f t="shared" si="1341"/>
        <v>0</v>
      </c>
      <c r="XN65" s="27">
        <f t="shared" si="1342"/>
        <v>0</v>
      </c>
      <c r="XO65" s="27">
        <f t="shared" si="1343"/>
        <v>0</v>
      </c>
      <c r="XP65" s="27">
        <f t="shared" si="1344"/>
        <v>0</v>
      </c>
      <c r="XQ65" s="27">
        <f t="shared" si="1345"/>
        <v>0</v>
      </c>
      <c r="XR65" s="27">
        <f t="shared" si="1346"/>
        <v>0</v>
      </c>
      <c r="XS65" s="27">
        <f t="shared" si="1347"/>
        <v>0</v>
      </c>
      <c r="XT65" s="27">
        <f t="shared" si="1348"/>
        <v>0</v>
      </c>
      <c r="XU65" s="27">
        <f t="shared" si="1349"/>
        <v>0</v>
      </c>
      <c r="XV65" s="27">
        <f t="shared" si="1350"/>
        <v>0</v>
      </c>
      <c r="XW65" s="27">
        <f t="shared" si="1351"/>
        <v>0</v>
      </c>
      <c r="XX65" s="27">
        <f t="shared" si="1352"/>
        <v>0</v>
      </c>
      <c r="XY65" s="27">
        <f t="shared" si="1353"/>
        <v>0</v>
      </c>
      <c r="XZ65" s="27">
        <f t="shared" si="1354"/>
        <v>0</v>
      </c>
      <c r="YA65" s="27">
        <f t="shared" si="1355"/>
        <v>0</v>
      </c>
      <c r="YB65" s="27">
        <f t="shared" si="1356"/>
        <v>0</v>
      </c>
      <c r="YC65" s="27">
        <f t="shared" si="1357"/>
        <v>0</v>
      </c>
      <c r="YD65" s="27">
        <f t="shared" si="1358"/>
        <v>0</v>
      </c>
      <c r="YE65" s="27">
        <f t="shared" si="1359"/>
        <v>0</v>
      </c>
      <c r="YF65" s="27">
        <f t="shared" si="1360"/>
        <v>0</v>
      </c>
      <c r="YG65" s="27">
        <f t="shared" si="1361"/>
        <v>0</v>
      </c>
      <c r="YH65" s="27">
        <f t="shared" si="1362"/>
        <v>0</v>
      </c>
      <c r="YI65" s="27">
        <f t="shared" si="1363"/>
        <v>0</v>
      </c>
      <c r="YJ65" s="27">
        <f t="shared" si="1364"/>
        <v>0</v>
      </c>
      <c r="YL65" s="28">
        <f t="shared" si="1365"/>
        <v>558</v>
      </c>
      <c r="YM65" s="28">
        <f t="shared" si="1366"/>
        <v>366</v>
      </c>
      <c r="YN65" s="28">
        <f t="shared" si="1367"/>
        <v>34</v>
      </c>
      <c r="YO65" s="28">
        <f t="shared" si="1368"/>
        <v>0</v>
      </c>
      <c r="YP65" s="28">
        <f t="shared" si="1369"/>
        <v>0</v>
      </c>
      <c r="YQ65" s="28">
        <f t="shared" si="1370"/>
        <v>697</v>
      </c>
      <c r="YT65" s="27" t="str">
        <f t="shared" si="1371"/>
        <v>61</v>
      </c>
      <c r="YU65" s="27" t="str">
        <f t="shared" si="1372"/>
        <v>55</v>
      </c>
      <c r="YV65" s="27" t="str">
        <f t="shared" si="1373"/>
        <v>48</v>
      </c>
      <c r="YW65" s="27">
        <f t="shared" si="1374"/>
        <v>0</v>
      </c>
      <c r="YX65" s="27">
        <f t="shared" si="1375"/>
        <v>0</v>
      </c>
      <c r="YY65" s="27" t="str">
        <f t="shared" si="1376"/>
        <v>39</v>
      </c>
      <c r="YZ65" s="27" t="str">
        <f t="shared" si="1377"/>
        <v>45</v>
      </c>
      <c r="ZA65" s="27" t="str">
        <f t="shared" si="1378"/>
        <v>34</v>
      </c>
      <c r="ZB65" s="27" t="str">
        <f t="shared" si="1379"/>
        <v>11</v>
      </c>
      <c r="ZC65" s="27" t="str">
        <f t="shared" si="1380"/>
        <v>57</v>
      </c>
      <c r="ZD65" s="27">
        <f t="shared" si="1381"/>
        <v>0</v>
      </c>
      <c r="ZE65" s="27" t="str">
        <f t="shared" si="1382"/>
        <v>6</v>
      </c>
      <c r="ZF65" s="27" t="str">
        <f t="shared" si="1383"/>
        <v>26</v>
      </c>
      <c r="ZG65" s="27">
        <f t="shared" si="1384"/>
        <v>0</v>
      </c>
      <c r="ZH65" s="27" t="str">
        <f t="shared" si="1385"/>
        <v>60</v>
      </c>
      <c r="ZI65" s="27" t="str">
        <f t="shared" si="1386"/>
        <v>47</v>
      </c>
      <c r="ZJ65" s="27">
        <f t="shared" si="1387"/>
        <v>0</v>
      </c>
      <c r="ZK65" s="27">
        <f t="shared" si="1388"/>
        <v>0</v>
      </c>
      <c r="ZL65" s="27" t="str">
        <f t="shared" si="1389"/>
        <v>47</v>
      </c>
      <c r="ZM65" s="27">
        <f t="shared" si="1390"/>
        <v>0</v>
      </c>
      <c r="ZN65" s="27" t="str">
        <f t="shared" si="1391"/>
        <v>77</v>
      </c>
      <c r="ZO65" s="27" t="str">
        <f t="shared" si="1392"/>
        <v>58</v>
      </c>
      <c r="ZP65" s="27">
        <f t="shared" si="1393"/>
        <v>0</v>
      </c>
      <c r="ZQ65" s="27">
        <f t="shared" si="1394"/>
        <v>0</v>
      </c>
      <c r="ZR65" s="27" t="str">
        <f t="shared" si="1395"/>
        <v>26</v>
      </c>
      <c r="ZS65" s="27">
        <f t="shared" si="1396"/>
        <v>0</v>
      </c>
      <c r="ZT65" s="27" t="str">
        <f t="shared" si="1397"/>
        <v>20</v>
      </c>
      <c r="ZU65" s="27" t="str">
        <f t="shared" si="1398"/>
        <v>60</v>
      </c>
      <c r="ZV65" s="27">
        <f t="shared" si="1399"/>
        <v>0</v>
      </c>
      <c r="ZW65" s="27" t="str">
        <f t="shared" si="1400"/>
        <v>76</v>
      </c>
      <c r="ZX65" s="27">
        <f t="shared" si="1401"/>
        <v>0</v>
      </c>
      <c r="ZY65" s="27">
        <f t="shared" si="1402"/>
        <v>0</v>
      </c>
      <c r="ZZ65" s="27" t="str">
        <f t="shared" si="1403"/>
        <v>71</v>
      </c>
      <c r="AAA65" s="27">
        <f t="shared" si="1404"/>
        <v>0</v>
      </c>
      <c r="AAB65" s="27">
        <f t="shared" si="1405"/>
        <v>0</v>
      </c>
      <c r="AAC65" s="27" t="str">
        <f t="shared" si="1406"/>
        <v>34</v>
      </c>
      <c r="AAD65" s="27">
        <f t="shared" si="1407"/>
        <v>0</v>
      </c>
      <c r="AAE65" s="27">
        <f t="shared" si="1408"/>
        <v>0</v>
      </c>
      <c r="AAF65" s="27">
        <f t="shared" si="1409"/>
        <v>0</v>
      </c>
      <c r="AAG65" s="27">
        <f t="shared" si="1410"/>
        <v>0</v>
      </c>
      <c r="AAH65" s="27">
        <f t="shared" si="1411"/>
        <v>0</v>
      </c>
      <c r="AAI65" s="27">
        <f t="shared" si="1412"/>
        <v>0</v>
      </c>
      <c r="AAJ65" s="27">
        <f t="shared" si="1413"/>
        <v>0</v>
      </c>
      <c r="AAK65" s="27">
        <f t="shared" si="1414"/>
        <v>0</v>
      </c>
      <c r="AAL65" s="27">
        <f t="shared" si="1415"/>
        <v>0</v>
      </c>
      <c r="AAM65" s="27">
        <f t="shared" si="1416"/>
        <v>0</v>
      </c>
      <c r="AAN65" s="27">
        <f t="shared" si="1417"/>
        <v>0</v>
      </c>
      <c r="AAO65" s="27">
        <f t="shared" si="1418"/>
        <v>0</v>
      </c>
      <c r="AAP65" s="27">
        <f t="shared" si="1419"/>
        <v>0</v>
      </c>
      <c r="AAQ65" s="27">
        <f t="shared" si="1420"/>
        <v>0</v>
      </c>
      <c r="AAR65" s="27">
        <f t="shared" si="1421"/>
        <v>0</v>
      </c>
      <c r="AAS65" s="27">
        <f t="shared" si="1422"/>
        <v>0</v>
      </c>
      <c r="AAT65" s="27">
        <f t="shared" si="1423"/>
        <v>0</v>
      </c>
      <c r="AAU65" s="27">
        <f t="shared" si="1424"/>
        <v>0</v>
      </c>
      <c r="AAV65" s="27">
        <f t="shared" si="1425"/>
        <v>0</v>
      </c>
      <c r="AAW65" s="27">
        <f t="shared" si="1426"/>
        <v>0</v>
      </c>
      <c r="AAX65" s="27">
        <f t="shared" si="1427"/>
        <v>0</v>
      </c>
      <c r="AAY65" s="27">
        <f t="shared" si="1428"/>
        <v>0</v>
      </c>
      <c r="AAZ65" s="27">
        <f t="shared" si="1429"/>
        <v>0</v>
      </c>
      <c r="ABA65" s="27">
        <f t="shared" si="1430"/>
        <v>0</v>
      </c>
      <c r="ABB65" s="27">
        <f t="shared" si="1431"/>
        <v>0</v>
      </c>
      <c r="ABC65" s="27">
        <f t="shared" si="1432"/>
        <v>0</v>
      </c>
      <c r="ABD65" s="27">
        <f t="shared" si="1433"/>
        <v>0</v>
      </c>
      <c r="ABE65" s="27">
        <f t="shared" si="1434"/>
        <v>0</v>
      </c>
      <c r="ABF65" s="27">
        <f t="shared" si="1435"/>
        <v>0</v>
      </c>
      <c r="ABG65" s="27">
        <f t="shared" si="1436"/>
        <v>0</v>
      </c>
      <c r="ABH65" s="27">
        <f t="shared" si="1437"/>
        <v>0</v>
      </c>
      <c r="ABI65" s="27">
        <f t="shared" si="1438"/>
        <v>0</v>
      </c>
      <c r="ABJ65" s="27">
        <f t="shared" si="1439"/>
        <v>0</v>
      </c>
      <c r="ABK65" s="27">
        <f t="shared" si="1440"/>
        <v>0</v>
      </c>
      <c r="ABL65" s="27">
        <f t="shared" si="1441"/>
        <v>0</v>
      </c>
      <c r="ABM65" s="27">
        <f t="shared" si="1442"/>
        <v>0</v>
      </c>
      <c r="ABN65" s="27">
        <f t="shared" si="1443"/>
        <v>0</v>
      </c>
      <c r="ABO65" s="27">
        <f t="shared" si="1444"/>
        <v>0</v>
      </c>
      <c r="ABP65" s="27">
        <f t="shared" si="1445"/>
        <v>0</v>
      </c>
      <c r="ABQ65" s="27">
        <f t="shared" si="1446"/>
        <v>0</v>
      </c>
      <c r="ABR65" s="27">
        <f t="shared" si="1447"/>
        <v>0</v>
      </c>
      <c r="ABS65" s="27">
        <f t="shared" si="1448"/>
        <v>0</v>
      </c>
      <c r="ABT65" s="27">
        <f t="shared" si="1449"/>
        <v>0</v>
      </c>
      <c r="ABU65" s="27">
        <f t="shared" si="1450"/>
        <v>0</v>
      </c>
      <c r="ABV65" s="27">
        <f t="shared" si="1451"/>
        <v>0</v>
      </c>
      <c r="ABW65" s="27">
        <f t="shared" si="1452"/>
        <v>0</v>
      </c>
      <c r="ABY65" s="28">
        <f t="shared" si="1453"/>
        <v>555.90000000000009</v>
      </c>
      <c r="ABZ65" s="28">
        <f t="shared" si="1454"/>
        <v>287.90000000000003</v>
      </c>
      <c r="ACA65" s="28">
        <f t="shared" si="1455"/>
        <v>19.7</v>
      </c>
      <c r="ACB65" s="28">
        <f t="shared" si="1456"/>
        <v>0</v>
      </c>
      <c r="ACC65" s="28">
        <f t="shared" si="1457"/>
        <v>0</v>
      </c>
      <c r="ACD65" s="28">
        <f t="shared" si="1458"/>
        <v>661.71666666666681</v>
      </c>
      <c r="ACG65" s="27" t="str">
        <f t="shared" si="1459"/>
        <v>63.7</v>
      </c>
      <c r="ACH65" s="27" t="str">
        <f t="shared" si="1460"/>
        <v>0</v>
      </c>
      <c r="ACI65" s="27" t="str">
        <f t="shared" si="1461"/>
        <v>10.4</v>
      </c>
      <c r="ACJ65" s="27">
        <f t="shared" si="1462"/>
        <v>0</v>
      </c>
      <c r="ACK65" s="27">
        <f t="shared" si="1463"/>
        <v>0</v>
      </c>
      <c r="ACL65" s="27" t="str">
        <f t="shared" si="1464"/>
        <v>38.5</v>
      </c>
      <c r="ACM65" s="27" t="str">
        <f t="shared" si="1465"/>
        <v>22.2</v>
      </c>
      <c r="ACN65" s="27" t="str">
        <f t="shared" si="1466"/>
        <v>19.7</v>
      </c>
      <c r="ACO65" s="27" t="str">
        <f t="shared" si="1467"/>
        <v>25.2</v>
      </c>
      <c r="ACP65" s="27" t="str">
        <f t="shared" si="1468"/>
        <v>16.3</v>
      </c>
      <c r="ACQ65" s="27">
        <f t="shared" si="1469"/>
        <v>0</v>
      </c>
      <c r="ACR65" s="27" t="str">
        <f t="shared" si="1470"/>
        <v>41.5</v>
      </c>
      <c r="ACS65" s="27" t="str">
        <f t="shared" si="1471"/>
        <v>26.4</v>
      </c>
      <c r="ACT65" s="27">
        <f t="shared" si="1472"/>
        <v>0</v>
      </c>
      <c r="ACU65" s="27" t="str">
        <f t="shared" si="1473"/>
        <v>4.4</v>
      </c>
      <c r="ACV65" s="27" t="str">
        <f t="shared" si="1474"/>
        <v>32.8</v>
      </c>
      <c r="ACW65" s="27">
        <f t="shared" si="1475"/>
        <v>0</v>
      </c>
      <c r="ACX65" s="27">
        <f t="shared" si="1476"/>
        <v>0</v>
      </c>
      <c r="ACY65" s="27" t="str">
        <f t="shared" si="1477"/>
        <v>104.2</v>
      </c>
      <c r="ACZ65" s="27">
        <f t="shared" si="1478"/>
        <v>0</v>
      </c>
      <c r="ADA65" s="27" t="str">
        <f t="shared" si="1479"/>
        <v>97</v>
      </c>
      <c r="ADB65" s="27" t="str">
        <f t="shared" si="1480"/>
        <v>3.4</v>
      </c>
      <c r="ADC65" s="27">
        <f t="shared" si="1481"/>
        <v>0</v>
      </c>
      <c r="ADD65" s="27">
        <f t="shared" si="1482"/>
        <v>0</v>
      </c>
      <c r="ADE65" s="27" t="str">
        <f t="shared" si="1483"/>
        <v>53.3</v>
      </c>
      <c r="ADF65" s="27">
        <f t="shared" si="1484"/>
        <v>0</v>
      </c>
      <c r="ADG65" s="27" t="str">
        <f t="shared" si="1485"/>
        <v>70.3</v>
      </c>
      <c r="ADH65" s="27" t="str">
        <f t="shared" si="1486"/>
        <v>29.3</v>
      </c>
      <c r="ADI65" s="27">
        <f t="shared" si="1487"/>
        <v>0</v>
      </c>
      <c r="ADJ65" s="27" t="str">
        <f t="shared" si="1488"/>
        <v>81.3</v>
      </c>
      <c r="ADK65" s="27">
        <f t="shared" si="1489"/>
        <v>0</v>
      </c>
      <c r="ADL65" s="27">
        <f t="shared" si="1490"/>
        <v>0</v>
      </c>
      <c r="ADM65" s="27" t="str">
        <f t="shared" si="1491"/>
        <v>49.8</v>
      </c>
      <c r="ADN65" s="27">
        <f t="shared" si="1492"/>
        <v>0</v>
      </c>
      <c r="ADO65" s="27">
        <f t="shared" si="1493"/>
        <v>0</v>
      </c>
      <c r="ADP65" s="27" t="str">
        <f t="shared" si="1494"/>
        <v>73.8</v>
      </c>
      <c r="ADQ65" s="27">
        <f t="shared" si="1495"/>
        <v>0</v>
      </c>
      <c r="ADR65" s="27">
        <f t="shared" si="1496"/>
        <v>0</v>
      </c>
      <c r="ADS65" s="27">
        <f t="shared" si="1497"/>
        <v>0</v>
      </c>
      <c r="ADT65" s="27">
        <f t="shared" si="1498"/>
        <v>0</v>
      </c>
      <c r="ADU65" s="27">
        <f t="shared" si="1499"/>
        <v>0</v>
      </c>
      <c r="ADV65" s="27">
        <f t="shared" si="1500"/>
        <v>0</v>
      </c>
      <c r="ADW65" s="27">
        <f t="shared" si="1501"/>
        <v>0</v>
      </c>
      <c r="ADX65" s="27">
        <f t="shared" si="1502"/>
        <v>0</v>
      </c>
      <c r="ADY65" s="27">
        <f t="shared" si="1503"/>
        <v>0</v>
      </c>
      <c r="ADZ65" s="27">
        <f t="shared" si="1504"/>
        <v>0</v>
      </c>
      <c r="AEA65" s="27">
        <f t="shared" si="1505"/>
        <v>0</v>
      </c>
      <c r="AEB65" s="27">
        <f t="shared" si="1506"/>
        <v>0</v>
      </c>
      <c r="AEC65" s="27">
        <f t="shared" si="1507"/>
        <v>0</v>
      </c>
      <c r="AED65" s="27">
        <f t="shared" si="1508"/>
        <v>0</v>
      </c>
      <c r="AEE65" s="27">
        <f t="shared" si="1509"/>
        <v>0</v>
      </c>
      <c r="AEF65" s="27">
        <f t="shared" si="1510"/>
        <v>0</v>
      </c>
      <c r="AEG65" s="27">
        <f t="shared" si="1511"/>
        <v>0</v>
      </c>
      <c r="AEH65" s="27">
        <f t="shared" si="1512"/>
        <v>0</v>
      </c>
      <c r="AEI65" s="27">
        <f t="shared" si="1513"/>
        <v>0</v>
      </c>
      <c r="AEJ65" s="27">
        <f t="shared" si="1514"/>
        <v>0</v>
      </c>
      <c r="AEK65" s="27">
        <f t="shared" si="1515"/>
        <v>0</v>
      </c>
      <c r="AEL65" s="27">
        <f t="shared" si="1516"/>
        <v>0</v>
      </c>
      <c r="AEM65" s="27">
        <f t="shared" si="1517"/>
        <v>0</v>
      </c>
      <c r="AEN65" s="27">
        <f t="shared" si="1518"/>
        <v>0</v>
      </c>
      <c r="AEO65" s="27">
        <f t="shared" si="1519"/>
        <v>0</v>
      </c>
      <c r="AEP65" s="27">
        <f t="shared" si="1520"/>
        <v>0</v>
      </c>
      <c r="AEQ65" s="27">
        <f t="shared" si="1521"/>
        <v>0</v>
      </c>
      <c r="AER65" s="27">
        <f t="shared" si="1522"/>
        <v>0</v>
      </c>
      <c r="AES65" s="27">
        <f t="shared" si="1523"/>
        <v>0</v>
      </c>
      <c r="AET65" s="27">
        <f t="shared" si="1524"/>
        <v>0</v>
      </c>
      <c r="AEU65" s="27">
        <f t="shared" si="1525"/>
        <v>0</v>
      </c>
      <c r="AEV65" s="27">
        <f t="shared" si="1526"/>
        <v>0</v>
      </c>
      <c r="AEW65" s="27">
        <f t="shared" si="1527"/>
        <v>0</v>
      </c>
      <c r="AEX65" s="27">
        <f t="shared" si="1528"/>
        <v>0</v>
      </c>
      <c r="AEY65" s="27">
        <f t="shared" si="1529"/>
        <v>0</v>
      </c>
      <c r="AEZ65" s="27">
        <f t="shared" si="1530"/>
        <v>0</v>
      </c>
      <c r="AFA65" s="27">
        <f t="shared" si="1531"/>
        <v>0</v>
      </c>
      <c r="AFB65" s="27">
        <f t="shared" si="1532"/>
        <v>0</v>
      </c>
      <c r="AFC65" s="27">
        <f t="shared" si="1533"/>
        <v>0</v>
      </c>
      <c r="AFD65" s="27">
        <f t="shared" si="1534"/>
        <v>0</v>
      </c>
      <c r="AFE65" s="27">
        <f t="shared" si="1535"/>
        <v>0</v>
      </c>
      <c r="AFF65" s="27">
        <f t="shared" si="1536"/>
        <v>0</v>
      </c>
      <c r="AFG65" s="27">
        <f t="shared" si="1537"/>
        <v>0</v>
      </c>
      <c r="AFH65" s="27">
        <f t="shared" si="1538"/>
        <v>0</v>
      </c>
      <c r="AFI65" s="27">
        <f t="shared" si="1539"/>
        <v>0</v>
      </c>
      <c r="AFJ65" s="27">
        <f t="shared" si="1540"/>
        <v>0</v>
      </c>
      <c r="AFL65" s="28">
        <f t="shared" si="892"/>
        <v>44.75</v>
      </c>
      <c r="AFM65" s="28">
        <v>44.75</v>
      </c>
      <c r="AFN65" s="27">
        <v>3</v>
      </c>
      <c r="AFO65" s="27">
        <f t="shared" si="1541"/>
        <v>3</v>
      </c>
      <c r="AFP65" s="27">
        <f t="shared" si="1542"/>
        <v>3</v>
      </c>
      <c r="AFQ65" s="27">
        <f t="shared" si="1543"/>
        <v>3</v>
      </c>
      <c r="AFR65" s="27">
        <f t="shared" si="1544"/>
        <v>0</v>
      </c>
      <c r="AFS65" s="27">
        <f t="shared" si="1545"/>
        <v>0</v>
      </c>
      <c r="AFT65" s="27">
        <f t="shared" si="1546"/>
        <v>4</v>
      </c>
      <c r="AFU65" s="27">
        <f t="shared" si="1547"/>
        <v>4</v>
      </c>
      <c r="AFV65" s="27">
        <f t="shared" si="1548"/>
        <v>3</v>
      </c>
      <c r="AFW65" s="27">
        <f t="shared" si="1549"/>
        <v>3</v>
      </c>
      <c r="AFX65" s="27">
        <f t="shared" si="1550"/>
        <v>3</v>
      </c>
      <c r="AFY65" s="27">
        <f t="shared" si="1551"/>
        <v>0</v>
      </c>
      <c r="AFZ65" s="27">
        <f t="shared" si="1552"/>
        <v>3</v>
      </c>
      <c r="AGA65" s="27">
        <f t="shared" si="1553"/>
        <v>2</v>
      </c>
      <c r="AGB65" s="27">
        <f t="shared" si="1554"/>
        <v>0</v>
      </c>
      <c r="AGC65" s="27">
        <f t="shared" si="1555"/>
        <v>3</v>
      </c>
      <c r="AGD65" s="27">
        <f t="shared" si="1556"/>
        <v>3</v>
      </c>
      <c r="AGE65" s="27">
        <f t="shared" si="1557"/>
        <v>0</v>
      </c>
      <c r="AGF65" s="27">
        <f t="shared" si="1558"/>
        <v>0</v>
      </c>
      <c r="AGG65" s="27">
        <f t="shared" si="1559"/>
        <v>3</v>
      </c>
      <c r="AGH65" s="27">
        <f t="shared" si="1560"/>
        <v>0</v>
      </c>
      <c r="AGI65" s="27">
        <f t="shared" si="1561"/>
        <v>2</v>
      </c>
      <c r="AGJ65" s="27">
        <f t="shared" si="1562"/>
        <v>8</v>
      </c>
      <c r="AGK65" s="27">
        <f t="shared" si="1563"/>
        <v>0</v>
      </c>
      <c r="AGL65" s="27">
        <f t="shared" si="1564"/>
        <v>0</v>
      </c>
      <c r="AGM65" s="27">
        <f t="shared" si="1565"/>
        <v>3</v>
      </c>
      <c r="AGN65" s="27">
        <f t="shared" si="1566"/>
        <v>0</v>
      </c>
      <c r="AGO65" s="27">
        <f t="shared" si="1567"/>
        <v>3</v>
      </c>
      <c r="AGP65" s="27">
        <f t="shared" si="1568"/>
        <v>7</v>
      </c>
      <c r="AGQ65" s="27">
        <f t="shared" si="1569"/>
        <v>0</v>
      </c>
      <c r="AGR65" s="27">
        <f t="shared" si="1570"/>
        <v>3</v>
      </c>
      <c r="AGS65" s="27">
        <f t="shared" si="1571"/>
        <v>0</v>
      </c>
      <c r="AGT65" s="27">
        <f t="shared" si="1572"/>
        <v>0</v>
      </c>
      <c r="AGU65" s="27">
        <f t="shared" si="1573"/>
        <v>3</v>
      </c>
      <c r="AGV65" s="27">
        <f t="shared" si="1574"/>
        <v>0</v>
      </c>
      <c r="AGW65" s="27">
        <f t="shared" si="1575"/>
        <v>0</v>
      </c>
      <c r="AGX65" s="27">
        <f t="shared" si="1576"/>
        <v>3</v>
      </c>
      <c r="AGY65" s="27">
        <f t="shared" si="1577"/>
        <v>0</v>
      </c>
      <c r="AGZ65" s="27">
        <f t="shared" si="1578"/>
        <v>0</v>
      </c>
      <c r="AHA65" s="27">
        <f t="shared" si="1579"/>
        <v>0</v>
      </c>
      <c r="AHB65" s="27">
        <f t="shared" si="1580"/>
        <v>0</v>
      </c>
      <c r="AHC65" s="27">
        <f t="shared" si="1581"/>
        <v>0</v>
      </c>
      <c r="AHD65" s="27">
        <f t="shared" si="1582"/>
        <v>0</v>
      </c>
      <c r="AHE65" s="27">
        <f t="shared" si="1583"/>
        <v>0</v>
      </c>
      <c r="AHF65" s="27">
        <f t="shared" si="1584"/>
        <v>0</v>
      </c>
      <c r="AHG65" s="27">
        <f t="shared" si="1585"/>
        <v>0</v>
      </c>
      <c r="AHH65" s="27">
        <f t="shared" si="1586"/>
        <v>0</v>
      </c>
      <c r="AHI65" s="27">
        <f t="shared" si="1587"/>
        <v>0</v>
      </c>
      <c r="AHJ65" s="27">
        <f t="shared" si="1588"/>
        <v>0</v>
      </c>
      <c r="AHK65" s="27">
        <f t="shared" si="1589"/>
        <v>0</v>
      </c>
      <c r="AHL65" s="27">
        <f t="shared" si="1590"/>
        <v>0</v>
      </c>
      <c r="AHM65" s="27">
        <f t="shared" si="1591"/>
        <v>0</v>
      </c>
      <c r="AHN65" s="27">
        <f t="shared" si="1592"/>
        <v>0</v>
      </c>
      <c r="AHO65" s="27">
        <f t="shared" si="1593"/>
        <v>0</v>
      </c>
      <c r="AHP65" s="27">
        <f t="shared" si="1594"/>
        <v>0</v>
      </c>
      <c r="AHQ65" s="27">
        <f t="shared" si="1595"/>
        <v>0</v>
      </c>
      <c r="AHR65" s="27">
        <f t="shared" si="1596"/>
        <v>0</v>
      </c>
      <c r="AHS65" s="27">
        <f t="shared" si="1597"/>
        <v>0</v>
      </c>
      <c r="AHT65" s="27">
        <f t="shared" si="1598"/>
        <v>0</v>
      </c>
      <c r="AHU65" s="27">
        <f t="shared" si="1599"/>
        <v>0</v>
      </c>
      <c r="AHV65" s="27">
        <f t="shared" si="1600"/>
        <v>0</v>
      </c>
      <c r="AHW65" s="27">
        <f t="shared" si="1601"/>
        <v>0</v>
      </c>
      <c r="AHX65" s="27">
        <f t="shared" si="1602"/>
        <v>0</v>
      </c>
      <c r="AHY65" s="27">
        <f t="shared" si="1603"/>
        <v>0</v>
      </c>
      <c r="AHZ65" s="27">
        <f t="shared" si="1604"/>
        <v>0</v>
      </c>
      <c r="AIA65" s="27">
        <f t="shared" si="1605"/>
        <v>0</v>
      </c>
      <c r="AIB65" s="27">
        <f t="shared" si="1606"/>
        <v>0</v>
      </c>
      <c r="AIC65" s="27">
        <f t="shared" si="1607"/>
        <v>0</v>
      </c>
      <c r="AID65" s="27">
        <f t="shared" si="1608"/>
        <v>0</v>
      </c>
      <c r="AIE65" s="27">
        <f t="shared" si="1609"/>
        <v>0</v>
      </c>
      <c r="AIF65" s="27">
        <f t="shared" si="1610"/>
        <v>0</v>
      </c>
      <c r="AIG65" s="27">
        <f t="shared" si="1611"/>
        <v>0</v>
      </c>
      <c r="AIH65" s="27">
        <f t="shared" si="1612"/>
        <v>0</v>
      </c>
      <c r="AII65" s="27">
        <f t="shared" si="1613"/>
        <v>0</v>
      </c>
      <c r="AIJ65" s="27">
        <f t="shared" si="1614"/>
        <v>0</v>
      </c>
      <c r="AIK65" s="27">
        <f t="shared" si="1615"/>
        <v>0</v>
      </c>
      <c r="AIL65" s="27">
        <f t="shared" si="1616"/>
        <v>0</v>
      </c>
      <c r="AIM65" s="27">
        <f t="shared" si="1617"/>
        <v>0</v>
      </c>
      <c r="AIN65" s="27">
        <f t="shared" si="1618"/>
        <v>0</v>
      </c>
      <c r="AIO65" s="27">
        <f t="shared" si="1619"/>
        <v>0</v>
      </c>
      <c r="AIP65" s="27">
        <f t="shared" si="1620"/>
        <v>0</v>
      </c>
      <c r="AIQ65" s="27">
        <f t="shared" si="1621"/>
        <v>0</v>
      </c>
      <c r="AIR65" s="27">
        <f t="shared" si="1622"/>
        <v>0</v>
      </c>
      <c r="AIT65" s="27">
        <v>1</v>
      </c>
      <c r="AIU65" s="27">
        <v>1</v>
      </c>
      <c r="AIV65" s="27">
        <v>1</v>
      </c>
      <c r="AIW65" s="27">
        <f t="shared" si="1623"/>
        <v>0</v>
      </c>
      <c r="AIX65" s="27">
        <f t="shared" si="1624"/>
        <v>0</v>
      </c>
      <c r="AIY65" s="27">
        <f t="shared" si="1625"/>
        <v>2</v>
      </c>
      <c r="AIZ65" s="27">
        <f t="shared" si="1626"/>
        <v>1</v>
      </c>
      <c r="AJA65" s="27">
        <f t="shared" si="1627"/>
        <v>8</v>
      </c>
      <c r="AJB65" s="27">
        <f t="shared" si="1628"/>
        <v>1</v>
      </c>
      <c r="AJC65" s="27">
        <f t="shared" si="1629"/>
        <v>1</v>
      </c>
      <c r="AJD65" s="27">
        <f t="shared" si="1630"/>
        <v>0</v>
      </c>
      <c r="AJE65" s="27">
        <f t="shared" si="1631"/>
        <v>0.5</v>
      </c>
      <c r="AJF65" s="27">
        <f t="shared" si="1632"/>
        <v>2</v>
      </c>
      <c r="AJG65" s="27">
        <f t="shared" si="1633"/>
        <v>0</v>
      </c>
      <c r="AJH65" s="27">
        <f t="shared" si="1634"/>
        <v>1</v>
      </c>
      <c r="AJI65" s="27">
        <f t="shared" si="1635"/>
        <v>1</v>
      </c>
      <c r="AJJ65" s="27">
        <f t="shared" si="1636"/>
        <v>0</v>
      </c>
      <c r="AJK65" s="27">
        <f t="shared" si="1637"/>
        <v>0</v>
      </c>
      <c r="AJL65" s="27">
        <f t="shared" si="1638"/>
        <v>0.25</v>
      </c>
      <c r="AJM65" s="27">
        <f t="shared" si="1639"/>
        <v>0</v>
      </c>
      <c r="AJN65" s="27">
        <f t="shared" si="1640"/>
        <v>1</v>
      </c>
      <c r="AJO65" s="27">
        <f t="shared" si="1641"/>
        <v>8</v>
      </c>
      <c r="AJP65" s="27">
        <f t="shared" si="1642"/>
        <v>0</v>
      </c>
      <c r="AJQ65" s="27">
        <f t="shared" si="1643"/>
        <v>0</v>
      </c>
      <c r="AJR65" s="27">
        <f t="shared" si="1644"/>
        <v>2</v>
      </c>
      <c r="AJS65" s="27">
        <f t="shared" si="1645"/>
        <v>0</v>
      </c>
      <c r="AJT65" s="27">
        <f t="shared" si="1646"/>
        <v>0.5</v>
      </c>
      <c r="AJU65" s="27">
        <f t="shared" si="1647"/>
        <v>8</v>
      </c>
      <c r="AJV65" s="27">
        <f t="shared" si="1648"/>
        <v>0</v>
      </c>
      <c r="AJW65" s="27">
        <f t="shared" si="1649"/>
        <v>4</v>
      </c>
      <c r="AJX65" s="27">
        <f t="shared" si="1650"/>
        <v>0</v>
      </c>
      <c r="AJY65" s="27">
        <f t="shared" si="1651"/>
        <v>0</v>
      </c>
      <c r="AJZ65" s="27">
        <f t="shared" si="1652"/>
        <v>0.25</v>
      </c>
      <c r="AKA65" s="27">
        <f t="shared" si="1653"/>
        <v>0</v>
      </c>
      <c r="AKB65" s="27">
        <f t="shared" si="1654"/>
        <v>0</v>
      </c>
      <c r="AKC65" s="27">
        <f t="shared" si="1655"/>
        <v>0.25</v>
      </c>
      <c r="AKD65" s="27">
        <f t="shared" si="1656"/>
        <v>0</v>
      </c>
      <c r="AKE65" s="27">
        <f t="shared" si="1657"/>
        <v>0</v>
      </c>
      <c r="AKF65" s="27">
        <f t="shared" si="1658"/>
        <v>0</v>
      </c>
      <c r="AKG65" s="27">
        <f t="shared" si="1659"/>
        <v>0</v>
      </c>
      <c r="AKH65" s="27">
        <f t="shared" si="1660"/>
        <v>0</v>
      </c>
      <c r="AKI65" s="27">
        <f t="shared" si="1661"/>
        <v>0</v>
      </c>
      <c r="AKJ65" s="27">
        <f t="shared" si="1662"/>
        <v>0</v>
      </c>
      <c r="AKK65" s="27">
        <f t="shared" si="1663"/>
        <v>0</v>
      </c>
      <c r="AKL65" s="27">
        <f t="shared" si="1664"/>
        <v>0</v>
      </c>
      <c r="AKM65" s="27">
        <f t="shared" si="1665"/>
        <v>0</v>
      </c>
      <c r="AKN65" s="27">
        <f t="shared" si="1666"/>
        <v>0</v>
      </c>
      <c r="AKO65" s="27">
        <f t="shared" si="1667"/>
        <v>0</v>
      </c>
      <c r="AKP65" s="27">
        <f t="shared" si="1668"/>
        <v>0</v>
      </c>
      <c r="AKQ65" s="27">
        <f t="shared" si="1669"/>
        <v>0</v>
      </c>
      <c r="AKR65" s="27">
        <f t="shared" si="1670"/>
        <v>0</v>
      </c>
      <c r="AKS65" s="27">
        <f t="shared" si="1671"/>
        <v>0</v>
      </c>
      <c r="AKT65" s="27">
        <f t="shared" si="1672"/>
        <v>0</v>
      </c>
      <c r="AKU65" s="27">
        <f t="shared" si="1673"/>
        <v>0</v>
      </c>
      <c r="AKV65" s="27">
        <f t="shared" si="1674"/>
        <v>0</v>
      </c>
      <c r="AKW65" s="27">
        <f t="shared" si="1675"/>
        <v>0</v>
      </c>
      <c r="AKX65" s="27">
        <f t="shared" si="1676"/>
        <v>0</v>
      </c>
      <c r="AKY65" s="27">
        <f t="shared" si="1677"/>
        <v>0</v>
      </c>
      <c r="AKZ65" s="27">
        <f t="shared" si="1678"/>
        <v>0</v>
      </c>
      <c r="ALA65" s="27">
        <f t="shared" si="1679"/>
        <v>0</v>
      </c>
      <c r="ALB65" s="27">
        <f t="shared" si="1680"/>
        <v>0</v>
      </c>
      <c r="ALC65" s="27">
        <f t="shared" si="1681"/>
        <v>0</v>
      </c>
      <c r="ALD65" s="27">
        <f t="shared" si="1682"/>
        <v>0</v>
      </c>
      <c r="ALE65" s="27">
        <f t="shared" si="1683"/>
        <v>0</v>
      </c>
      <c r="ALF65" s="27">
        <f t="shared" si="1684"/>
        <v>0</v>
      </c>
      <c r="ALG65" s="27">
        <f t="shared" si="1685"/>
        <v>0</v>
      </c>
      <c r="ALH65" s="27">
        <f t="shared" si="1686"/>
        <v>0</v>
      </c>
      <c r="ALI65" s="27">
        <f t="shared" si="1687"/>
        <v>0</v>
      </c>
      <c r="ALJ65" s="27">
        <f t="shared" si="1688"/>
        <v>0</v>
      </c>
      <c r="ALK65" s="27">
        <f t="shared" si="1689"/>
        <v>0</v>
      </c>
      <c r="ALL65" s="27">
        <f t="shared" si="1690"/>
        <v>0</v>
      </c>
      <c r="ALM65" s="27">
        <f t="shared" si="1691"/>
        <v>0</v>
      </c>
      <c r="ALN65" s="27">
        <f t="shared" si="1692"/>
        <v>0</v>
      </c>
      <c r="ALO65" s="27">
        <f t="shared" si="1693"/>
        <v>0</v>
      </c>
      <c r="ALP65" s="27">
        <f t="shared" si="1694"/>
        <v>0</v>
      </c>
      <c r="ALQ65" s="27">
        <f t="shared" si="1695"/>
        <v>0</v>
      </c>
      <c r="ALR65" s="27">
        <f t="shared" si="1696"/>
        <v>0</v>
      </c>
      <c r="ALS65" s="27">
        <f t="shared" si="1697"/>
        <v>0</v>
      </c>
      <c r="ALT65" s="27">
        <f t="shared" si="1698"/>
        <v>0</v>
      </c>
      <c r="ALU65" s="27">
        <f t="shared" si="1699"/>
        <v>0</v>
      </c>
      <c r="ALV65" s="27">
        <f t="shared" si="1700"/>
        <v>0</v>
      </c>
      <c r="ALW65" s="27">
        <f t="shared" si="1701"/>
        <v>0</v>
      </c>
      <c r="AMK65" s="28">
        <v>1792</v>
      </c>
      <c r="AML65" s="28">
        <f t="shared" si="1702"/>
        <v>1792</v>
      </c>
      <c r="AMN65" s="28">
        <v>1771</v>
      </c>
      <c r="AMO65" s="27" t="str">
        <f t="shared" si="1703"/>
        <v>1781</v>
      </c>
      <c r="AMP65" s="27" t="str">
        <f t="shared" si="1704"/>
        <v>1763</v>
      </c>
      <c r="AMQ65" s="27" t="str">
        <f t="shared" si="1705"/>
        <v>1756</v>
      </c>
      <c r="AMR65" s="27" t="str">
        <f t="shared" si="1706"/>
        <v>1756</v>
      </c>
      <c r="AMS65" s="27" t="str">
        <f t="shared" si="1707"/>
        <v>1756</v>
      </c>
      <c r="AMT65" s="27" t="str">
        <f t="shared" si="1708"/>
        <v>1751</v>
      </c>
      <c r="AMU65" s="27" t="str">
        <f t="shared" si="1709"/>
        <v>1739</v>
      </c>
      <c r="AMV65" s="27" t="str">
        <f t="shared" si="1710"/>
        <v>1713</v>
      </c>
      <c r="AMW65" s="27" t="str">
        <f t="shared" si="1711"/>
        <v>1726</v>
      </c>
      <c r="AMX65" s="27" t="str">
        <f t="shared" si="1712"/>
        <v>1708</v>
      </c>
      <c r="AMY65" s="27" t="str">
        <f t="shared" si="1713"/>
        <v>1708</v>
      </c>
      <c r="AMZ65" s="27" t="str">
        <f t="shared" si="1714"/>
        <v>1718</v>
      </c>
      <c r="ANA65" s="27" t="str">
        <f t="shared" si="1715"/>
        <v>1738</v>
      </c>
      <c r="ANB65" s="27" t="str">
        <f t="shared" si="1716"/>
        <v>1738</v>
      </c>
      <c r="ANC65" s="27" t="str">
        <f t="shared" si="1717"/>
        <v>1726</v>
      </c>
      <c r="AND65" s="27" t="str">
        <f t="shared" si="1718"/>
        <v>1713</v>
      </c>
      <c r="ANE65" s="27" t="str">
        <f t="shared" si="1719"/>
        <v>1713</v>
      </c>
      <c r="ANF65" s="27" t="str">
        <f t="shared" si="1720"/>
        <v>1713</v>
      </c>
      <c r="ANG65" s="27" t="str">
        <f t="shared" si="1721"/>
        <v>1736</v>
      </c>
      <c r="ANH65" s="27" t="str">
        <f t="shared" si="1722"/>
        <v>1736</v>
      </c>
      <c r="ANI65" s="27" t="str">
        <f t="shared" si="1723"/>
        <v>1759</v>
      </c>
      <c r="ANJ65" s="27" t="str">
        <f t="shared" si="1724"/>
        <v>1745</v>
      </c>
      <c r="ANK65" s="27" t="str">
        <f t="shared" si="1725"/>
        <v>1745</v>
      </c>
      <c r="ANL65" s="27" t="str">
        <f t="shared" si="1726"/>
        <v>1745</v>
      </c>
      <c r="ANM65" s="27" t="str">
        <f t="shared" si="1727"/>
        <v>1756</v>
      </c>
      <c r="ANN65" s="27" t="str">
        <f t="shared" si="1728"/>
        <v>1756</v>
      </c>
      <c r="ANO65" s="27" t="str">
        <f t="shared" si="1729"/>
        <v>1767</v>
      </c>
      <c r="ANP65" s="27" t="str">
        <f t="shared" si="1730"/>
        <v>1760</v>
      </c>
      <c r="ANQ65" s="27" t="str">
        <f t="shared" si="1731"/>
        <v>1760</v>
      </c>
      <c r="ANR65" s="27" t="str">
        <f t="shared" si="1732"/>
        <v>1779</v>
      </c>
      <c r="ANS65" s="27" t="str">
        <f t="shared" si="1733"/>
        <v>1779</v>
      </c>
      <c r="ANT65" s="27" t="str">
        <f t="shared" si="1734"/>
        <v>1779</v>
      </c>
      <c r="ANU65" s="27" t="str">
        <f t="shared" si="1735"/>
        <v>1777</v>
      </c>
      <c r="ANV65" s="27" t="str">
        <f t="shared" si="1736"/>
        <v>1777</v>
      </c>
      <c r="ANW65" s="27" t="str">
        <f t="shared" si="1737"/>
        <v>1777</v>
      </c>
      <c r="ANX65" s="27" t="str">
        <f t="shared" si="1738"/>
        <v>1792</v>
      </c>
      <c r="ANY65" s="27" t="str">
        <f t="shared" si="1739"/>
        <v>1792</v>
      </c>
      <c r="ANZ65" s="27" t="str">
        <f t="shared" si="1740"/>
        <v>1792</v>
      </c>
      <c r="AOA65" s="27" t="str">
        <f t="shared" si="1741"/>
        <v>1792</v>
      </c>
      <c r="AOB65" s="27" t="str">
        <f t="shared" si="1742"/>
        <v>1792</v>
      </c>
      <c r="AOC65" s="27" t="str">
        <f t="shared" si="1743"/>
        <v>1792</v>
      </c>
      <c r="AOD65" s="27" t="str">
        <f t="shared" si="1744"/>
        <v>1792</v>
      </c>
      <c r="AOE65" s="27" t="str">
        <f t="shared" si="1745"/>
        <v>1792</v>
      </c>
      <c r="AOF65" s="27" t="str">
        <f t="shared" si="1746"/>
        <v>1792</v>
      </c>
      <c r="AOG65" s="27" t="str">
        <f t="shared" si="1747"/>
        <v>1792</v>
      </c>
      <c r="AOH65" s="27" t="str">
        <f t="shared" si="1748"/>
        <v>1792</v>
      </c>
      <c r="AOI65" s="27" t="str">
        <f t="shared" si="1749"/>
        <v>1792</v>
      </c>
      <c r="AOJ65" s="27" t="str">
        <f t="shared" si="1750"/>
        <v>1792</v>
      </c>
      <c r="AOK65" s="27" t="str">
        <f t="shared" si="1751"/>
        <v>1792</v>
      </c>
      <c r="AOL65" s="27" t="str">
        <f t="shared" si="1752"/>
        <v>1792</v>
      </c>
      <c r="AOM65" s="27" t="str">
        <f t="shared" si="1753"/>
        <v>1792</v>
      </c>
      <c r="AON65" s="27" t="str">
        <f t="shared" si="1754"/>
        <v>1792</v>
      </c>
      <c r="AOO65" s="27" t="str">
        <f t="shared" si="1755"/>
        <v>1792</v>
      </c>
      <c r="AOP65" s="27" t="str">
        <f t="shared" si="1756"/>
        <v>1792</v>
      </c>
      <c r="AOQ65" s="27" t="str">
        <f t="shared" si="1757"/>
        <v>1792</v>
      </c>
      <c r="AOR65" s="27" t="str">
        <f t="shared" si="1758"/>
        <v>1792</v>
      </c>
      <c r="AOS65" s="27" t="str">
        <f t="shared" si="1759"/>
        <v>1792</v>
      </c>
      <c r="AOT65" s="27" t="str">
        <f t="shared" si="1760"/>
        <v>1792</v>
      </c>
      <c r="AOU65" s="27" t="str">
        <f t="shared" si="1761"/>
        <v>1792</v>
      </c>
      <c r="AOV65" s="27" t="str">
        <f t="shared" si="1762"/>
        <v>1792</v>
      </c>
      <c r="AOW65" s="27" t="str">
        <f t="shared" si="1763"/>
        <v>1792</v>
      </c>
      <c r="AOX65" s="27" t="str">
        <f t="shared" si="1764"/>
        <v>1792</v>
      </c>
      <c r="AOY65" s="27" t="str">
        <f t="shared" si="1765"/>
        <v>1792</v>
      </c>
      <c r="AOZ65" s="27" t="str">
        <f t="shared" si="1766"/>
        <v>1792</v>
      </c>
      <c r="APA65" s="27" t="str">
        <f t="shared" si="1767"/>
        <v>1792</v>
      </c>
      <c r="APB65" s="27" t="str">
        <f t="shared" si="1768"/>
        <v>1792</v>
      </c>
      <c r="APC65" s="27" t="str">
        <f t="shared" si="1769"/>
        <v>1792</v>
      </c>
      <c r="APD65" s="27" t="str">
        <f t="shared" si="1770"/>
        <v>1792</v>
      </c>
      <c r="APE65" s="27" t="str">
        <f t="shared" si="1771"/>
        <v>1792</v>
      </c>
      <c r="APF65" s="27" t="str">
        <f t="shared" si="1772"/>
        <v>1792</v>
      </c>
      <c r="APG65" s="27" t="str">
        <f t="shared" si="1773"/>
        <v>1792</v>
      </c>
      <c r="APH65" s="27" t="str">
        <f t="shared" si="1774"/>
        <v>1792</v>
      </c>
      <c r="API65" s="27" t="str">
        <f t="shared" si="1775"/>
        <v>1792</v>
      </c>
      <c r="APJ65" s="27" t="str">
        <f t="shared" si="1776"/>
        <v>1792</v>
      </c>
      <c r="APK65" s="27" t="str">
        <f t="shared" si="1777"/>
        <v>1792</v>
      </c>
      <c r="APL65" s="27" t="str">
        <f t="shared" si="1778"/>
        <v>1792</v>
      </c>
      <c r="APM65" s="27" t="str">
        <f t="shared" si="1779"/>
        <v>1792</v>
      </c>
      <c r="APN65" s="27" t="str">
        <f t="shared" si="1780"/>
        <v>1792</v>
      </c>
      <c r="APO65" s="27" t="str">
        <f t="shared" si="1781"/>
        <v>1792</v>
      </c>
      <c r="APP65" s="27" t="str">
        <f t="shared" si="1782"/>
        <v>1792</v>
      </c>
      <c r="APQ65" s="27" t="str">
        <f t="shared" si="1783"/>
        <v>1792</v>
      </c>
      <c r="APR65" s="27" t="str">
        <f t="shared" si="1784"/>
        <v>1792</v>
      </c>
    </row>
    <row r="66" spans="1:1022 1025:1110" x14ac:dyDescent="0.35">
      <c r="A66" s="27">
        <v>53</v>
      </c>
      <c r="B66" s="86" t="s">
        <v>99</v>
      </c>
      <c r="C66" s="91">
        <f>VLOOKUP(A66, Rankings!$A$2:$AN$129, 40, FALSE)</f>
        <v>64</v>
      </c>
      <c r="D66" s="22" t="s">
        <v>380</v>
      </c>
      <c r="I66" s="29">
        <f t="shared" si="893"/>
        <v>12.5</v>
      </c>
      <c r="L66" s="27" t="s">
        <v>2261</v>
      </c>
      <c r="M66" s="27" t="s">
        <v>2554</v>
      </c>
      <c r="N66" s="27" t="s">
        <v>2813</v>
      </c>
      <c r="O66" s="27" t="s">
        <v>24</v>
      </c>
      <c r="P66" s="27" t="s">
        <v>24</v>
      </c>
      <c r="Q66" s="27" t="s">
        <v>3252</v>
      </c>
      <c r="R66" s="27" t="s">
        <v>24</v>
      </c>
      <c r="S66" s="27" t="s">
        <v>3624</v>
      </c>
      <c r="T66" s="27" t="s">
        <v>24</v>
      </c>
      <c r="U66" s="27" t="s">
        <v>24</v>
      </c>
      <c r="V66" s="27" t="s">
        <v>24</v>
      </c>
      <c r="W66" s="27" t="s">
        <v>4093</v>
      </c>
      <c r="X66" s="27" t="s">
        <v>24</v>
      </c>
      <c r="Y66" s="27" t="s">
        <v>24</v>
      </c>
      <c r="Z66" s="27" t="s">
        <v>4469</v>
      </c>
      <c r="AA66" s="27" t="s">
        <v>24</v>
      </c>
      <c r="AB66" s="27" t="s">
        <v>24</v>
      </c>
      <c r="AC66" s="27" t="s">
        <v>24</v>
      </c>
      <c r="AD66" s="27" t="s">
        <v>24</v>
      </c>
      <c r="AE66" s="27" t="s">
        <v>24</v>
      </c>
      <c r="AF66" s="27" t="s">
        <v>5020</v>
      </c>
      <c r="AG66" s="27" t="s">
        <v>24</v>
      </c>
      <c r="AH66" s="27" t="s">
        <v>24</v>
      </c>
      <c r="AI66" s="27" t="s">
        <v>5391</v>
      </c>
      <c r="AJ66" s="27" t="s">
        <v>24</v>
      </c>
      <c r="AK66" s="27" t="s">
        <v>24</v>
      </c>
      <c r="AL66" s="27" t="s">
        <v>5688</v>
      </c>
      <c r="AM66" s="27" t="s">
        <v>24</v>
      </c>
      <c r="AN66" s="27" t="s">
        <v>24</v>
      </c>
      <c r="AO66" s="27" t="s">
        <v>6137</v>
      </c>
      <c r="AP66" s="27" t="s">
        <v>24</v>
      </c>
      <c r="AQ66" s="27" t="s">
        <v>24</v>
      </c>
      <c r="AR66" s="27" t="s">
        <v>6424</v>
      </c>
      <c r="AS66" s="27" t="s">
        <v>24</v>
      </c>
      <c r="AT66" s="27" t="s">
        <v>24</v>
      </c>
      <c r="AU66" s="27" t="s">
        <v>6646</v>
      </c>
      <c r="AV66" s="27" t="s">
        <v>24</v>
      </c>
      <c r="AW66" s="27" t="s">
        <v>24</v>
      </c>
      <c r="AX66" s="27" t="s">
        <v>24</v>
      </c>
      <c r="AY66" s="27" t="s">
        <v>24</v>
      </c>
      <c r="AZ66" s="27" t="s">
        <v>24</v>
      </c>
      <c r="BA66" s="27" t="s">
        <v>24</v>
      </c>
      <c r="BB66" s="27" t="s">
        <v>24</v>
      </c>
      <c r="BC66" s="27" t="s">
        <v>24</v>
      </c>
      <c r="BD66" s="27" t="s">
        <v>24</v>
      </c>
      <c r="BE66" s="27" t="s">
        <v>24</v>
      </c>
      <c r="BF66" s="27" t="s">
        <v>24</v>
      </c>
      <c r="BG66" s="27" t="s">
        <v>24</v>
      </c>
      <c r="BH66" s="27" t="s">
        <v>24</v>
      </c>
      <c r="BI66" s="27" t="s">
        <v>24</v>
      </c>
      <c r="BJ66" s="27" t="s">
        <v>24</v>
      </c>
      <c r="BK66" s="27" t="s">
        <v>24</v>
      </c>
      <c r="BL66" s="27" t="s">
        <v>24</v>
      </c>
      <c r="BM66" s="27" t="s">
        <v>24</v>
      </c>
      <c r="BN66" s="27" t="s">
        <v>24</v>
      </c>
      <c r="BO66" s="27" t="s">
        <v>24</v>
      </c>
      <c r="BP66" s="27" t="s">
        <v>24</v>
      </c>
      <c r="BQ66" s="27" t="s">
        <v>24</v>
      </c>
      <c r="BR66" s="27" t="s">
        <v>24</v>
      </c>
      <c r="BS66" s="27" t="s">
        <v>24</v>
      </c>
      <c r="BT66" s="27" t="s">
        <v>24</v>
      </c>
      <c r="BU66" s="27" t="s">
        <v>24</v>
      </c>
      <c r="BV66" s="27" t="s">
        <v>24</v>
      </c>
      <c r="BW66" s="27" t="s">
        <v>24</v>
      </c>
      <c r="BX66" s="27" t="s">
        <v>24</v>
      </c>
      <c r="BY66" s="27" t="s">
        <v>24</v>
      </c>
      <c r="BZ66" s="27" t="s">
        <v>24</v>
      </c>
      <c r="CA66" s="27" t="s">
        <v>24</v>
      </c>
      <c r="CB66" s="27" t="s">
        <v>24</v>
      </c>
      <c r="CC66" s="27" t="s">
        <v>24</v>
      </c>
      <c r="CD66" s="27" t="s">
        <v>24</v>
      </c>
      <c r="CE66" s="27" t="s">
        <v>24</v>
      </c>
      <c r="CF66" s="27" t="s">
        <v>24</v>
      </c>
      <c r="CG66" s="27" t="s">
        <v>24</v>
      </c>
      <c r="CH66" s="27" t="s">
        <v>24</v>
      </c>
      <c r="CI66" s="27" t="s">
        <v>24</v>
      </c>
      <c r="CJ66" s="27" t="s">
        <v>24</v>
      </c>
      <c r="CK66" s="27" t="s">
        <v>24</v>
      </c>
      <c r="CL66" s="27" t="s">
        <v>24</v>
      </c>
      <c r="CM66" s="27" t="s">
        <v>24</v>
      </c>
      <c r="CN66" s="27" t="s">
        <v>24</v>
      </c>
      <c r="CO66" s="27" t="s">
        <v>24</v>
      </c>
      <c r="CQ66" s="28">
        <f t="shared" si="894"/>
        <v>3</v>
      </c>
      <c r="CR66" s="28">
        <f t="shared" si="895"/>
        <v>3</v>
      </c>
      <c r="CS66" s="28">
        <f t="shared" si="896"/>
        <v>2</v>
      </c>
      <c r="CT66" s="28">
        <f t="shared" si="897"/>
        <v>4</v>
      </c>
      <c r="CU66" s="28">
        <f t="shared" si="898"/>
        <v>3</v>
      </c>
      <c r="CV66" s="28">
        <f t="shared" si="899"/>
        <v>2</v>
      </c>
      <c r="CW66" s="28">
        <f t="shared" si="900"/>
        <v>1</v>
      </c>
      <c r="CX66" s="28">
        <f t="shared" si="901"/>
        <v>3</v>
      </c>
      <c r="CY66" s="28">
        <f t="shared" si="902"/>
        <v>0</v>
      </c>
      <c r="CZ66" s="28">
        <f t="shared" si="903"/>
        <v>0</v>
      </c>
      <c r="DA66" s="28">
        <f t="shared" si="904"/>
        <v>0</v>
      </c>
      <c r="DB66" s="28">
        <f t="shared" si="905"/>
        <v>0</v>
      </c>
      <c r="DC66" s="28">
        <f t="shared" si="906"/>
        <v>0</v>
      </c>
      <c r="DD66" s="28">
        <f t="shared" si="907"/>
        <v>0</v>
      </c>
      <c r="DE66" s="28">
        <f t="shared" si="908"/>
        <v>0</v>
      </c>
      <c r="DF66" s="28">
        <f t="shared" si="909"/>
        <v>1</v>
      </c>
      <c r="DG66" s="28">
        <f t="shared" si="910"/>
        <v>0</v>
      </c>
      <c r="DH66" s="28">
        <f t="shared" si="911"/>
        <v>0</v>
      </c>
      <c r="DI66" s="28">
        <f t="shared" si="912"/>
        <v>0</v>
      </c>
      <c r="DJ66" s="28">
        <f t="shared" si="913"/>
        <v>0</v>
      </c>
      <c r="DK66" s="28">
        <f t="shared" si="914"/>
        <v>0</v>
      </c>
      <c r="DL66" s="28">
        <f t="shared" si="915"/>
        <v>0</v>
      </c>
      <c r="DM66" s="28">
        <f t="shared" si="916"/>
        <v>0</v>
      </c>
      <c r="DN66" s="28">
        <f t="shared" si="917"/>
        <v>0</v>
      </c>
      <c r="DO66" s="28">
        <f t="shared" si="918"/>
        <v>0</v>
      </c>
      <c r="DP66" s="28">
        <f t="shared" si="919"/>
        <v>1</v>
      </c>
      <c r="DR66">
        <f t="shared" si="920"/>
        <v>4</v>
      </c>
      <c r="DS66">
        <f t="shared" si="921"/>
        <v>2</v>
      </c>
      <c r="DT66">
        <f t="shared" si="922"/>
        <v>4</v>
      </c>
      <c r="DU66">
        <f t="shared" si="923"/>
        <v>0</v>
      </c>
      <c r="DV66">
        <f t="shared" si="924"/>
        <v>0</v>
      </c>
      <c r="DW66">
        <f t="shared" si="925"/>
        <v>4</v>
      </c>
      <c r="DX66">
        <f t="shared" si="926"/>
        <v>0</v>
      </c>
      <c r="DY66">
        <f t="shared" si="927"/>
        <v>12</v>
      </c>
      <c r="DZ66">
        <f t="shared" si="928"/>
        <v>0</v>
      </c>
      <c r="EA66">
        <f t="shared" si="929"/>
        <v>0</v>
      </c>
      <c r="EB66">
        <f t="shared" si="930"/>
        <v>0</v>
      </c>
      <c r="EC66">
        <f t="shared" si="931"/>
        <v>4</v>
      </c>
      <c r="ED66">
        <f t="shared" si="932"/>
        <v>0</v>
      </c>
      <c r="EE66">
        <f t="shared" si="933"/>
        <v>0</v>
      </c>
      <c r="EF66">
        <f t="shared" si="934"/>
        <v>1</v>
      </c>
      <c r="EG66">
        <f t="shared" si="935"/>
        <v>0</v>
      </c>
      <c r="EH66">
        <f t="shared" si="936"/>
        <v>0</v>
      </c>
      <c r="EI66">
        <f t="shared" si="937"/>
        <v>0</v>
      </c>
      <c r="EJ66">
        <f t="shared" si="938"/>
        <v>0</v>
      </c>
      <c r="EK66">
        <f t="shared" si="939"/>
        <v>0</v>
      </c>
      <c r="EL66">
        <f t="shared" si="940"/>
        <v>3</v>
      </c>
      <c r="EM66">
        <f t="shared" si="941"/>
        <v>0</v>
      </c>
      <c r="EN66">
        <f t="shared" si="942"/>
        <v>0</v>
      </c>
      <c r="EO66">
        <f t="shared" si="943"/>
        <v>2</v>
      </c>
      <c r="EP66">
        <f t="shared" si="944"/>
        <v>0</v>
      </c>
      <c r="EQ66">
        <f t="shared" si="945"/>
        <v>0</v>
      </c>
      <c r="ER66">
        <f t="shared" si="946"/>
        <v>1</v>
      </c>
      <c r="ES66">
        <f t="shared" si="947"/>
        <v>0</v>
      </c>
      <c r="ET66">
        <f t="shared" si="948"/>
        <v>0</v>
      </c>
      <c r="EU66">
        <f t="shared" si="949"/>
        <v>2</v>
      </c>
      <c r="EV66">
        <f t="shared" si="950"/>
        <v>0</v>
      </c>
      <c r="EW66">
        <f t="shared" si="951"/>
        <v>0</v>
      </c>
      <c r="EX66">
        <f t="shared" si="952"/>
        <v>3</v>
      </c>
      <c r="EY66">
        <f t="shared" si="953"/>
        <v>0</v>
      </c>
      <c r="EZ66">
        <f t="shared" si="954"/>
        <v>0</v>
      </c>
      <c r="FA66">
        <f t="shared" si="955"/>
        <v>1</v>
      </c>
      <c r="FB66">
        <f t="shared" si="956"/>
        <v>0</v>
      </c>
      <c r="FC66">
        <f t="shared" si="957"/>
        <v>0</v>
      </c>
      <c r="FD66">
        <f t="shared" si="958"/>
        <v>0</v>
      </c>
      <c r="FE66">
        <f t="shared" si="959"/>
        <v>0</v>
      </c>
      <c r="FF66">
        <f t="shared" si="960"/>
        <v>0</v>
      </c>
      <c r="FG66">
        <f t="shared" si="961"/>
        <v>0</v>
      </c>
      <c r="FH66">
        <f t="shared" si="962"/>
        <v>0</v>
      </c>
      <c r="FI66">
        <f t="shared" si="963"/>
        <v>0</v>
      </c>
      <c r="FJ66">
        <f t="shared" si="964"/>
        <v>0</v>
      </c>
      <c r="FK66">
        <f t="shared" si="965"/>
        <v>0</v>
      </c>
      <c r="FL66">
        <f t="shared" si="966"/>
        <v>0</v>
      </c>
      <c r="FM66">
        <f t="shared" si="967"/>
        <v>0</v>
      </c>
      <c r="FN66">
        <f t="shared" si="968"/>
        <v>0</v>
      </c>
      <c r="FO66">
        <f t="shared" si="969"/>
        <v>0</v>
      </c>
      <c r="FP66">
        <f t="shared" si="970"/>
        <v>0</v>
      </c>
      <c r="FQ66">
        <f t="shared" si="971"/>
        <v>0</v>
      </c>
      <c r="FR66">
        <f t="shared" si="972"/>
        <v>0</v>
      </c>
      <c r="FS66">
        <f t="shared" si="973"/>
        <v>0</v>
      </c>
      <c r="FT66">
        <f t="shared" si="974"/>
        <v>0</v>
      </c>
      <c r="FU66">
        <f t="shared" si="975"/>
        <v>0</v>
      </c>
      <c r="FV66">
        <f t="shared" si="976"/>
        <v>0</v>
      </c>
      <c r="FW66">
        <f t="shared" si="977"/>
        <v>0</v>
      </c>
      <c r="FX66">
        <f t="shared" si="978"/>
        <v>0</v>
      </c>
      <c r="FY66">
        <f t="shared" si="979"/>
        <v>0</v>
      </c>
      <c r="FZ66">
        <f t="shared" si="980"/>
        <v>0</v>
      </c>
      <c r="GA66">
        <f t="shared" si="981"/>
        <v>0</v>
      </c>
      <c r="GB66">
        <f t="shared" si="982"/>
        <v>0</v>
      </c>
      <c r="GC66">
        <f t="shared" si="983"/>
        <v>0</v>
      </c>
      <c r="GD66">
        <f t="shared" si="984"/>
        <v>0</v>
      </c>
      <c r="GE66">
        <f t="shared" si="985"/>
        <v>0</v>
      </c>
      <c r="GF66">
        <f t="shared" si="986"/>
        <v>0</v>
      </c>
      <c r="GG66">
        <f t="shared" si="987"/>
        <v>0</v>
      </c>
      <c r="GH66">
        <f t="shared" si="988"/>
        <v>0</v>
      </c>
      <c r="GI66">
        <f t="shared" si="989"/>
        <v>0</v>
      </c>
      <c r="GJ66">
        <f t="shared" si="990"/>
        <v>0</v>
      </c>
      <c r="GK66">
        <f t="shared" si="991"/>
        <v>0</v>
      </c>
      <c r="GL66">
        <f t="shared" si="992"/>
        <v>0</v>
      </c>
      <c r="GM66">
        <f t="shared" si="993"/>
        <v>0</v>
      </c>
      <c r="GN66">
        <f t="shared" si="994"/>
        <v>0</v>
      </c>
      <c r="GO66">
        <f t="shared" si="995"/>
        <v>0</v>
      </c>
      <c r="GP66">
        <f t="shared" si="996"/>
        <v>0</v>
      </c>
      <c r="GQ66">
        <f t="shared" si="997"/>
        <v>0</v>
      </c>
      <c r="GR66">
        <f t="shared" si="998"/>
        <v>0</v>
      </c>
      <c r="GS66">
        <f t="shared" si="999"/>
        <v>0</v>
      </c>
      <c r="GT66">
        <f t="shared" si="1000"/>
        <v>0</v>
      </c>
      <c r="GU66">
        <f t="shared" si="1001"/>
        <v>0</v>
      </c>
      <c r="GW66" s="28">
        <f t="shared" si="1002"/>
        <v>7.3791764666114057</v>
      </c>
      <c r="GX66" s="28">
        <f t="shared" si="1003"/>
        <v>0</v>
      </c>
      <c r="GY66" s="28">
        <f t="shared" si="1004"/>
        <v>0.7577692959070047</v>
      </c>
      <c r="GZ66" s="28">
        <f t="shared" si="1005"/>
        <v>0</v>
      </c>
      <c r="HA66" s="28">
        <f t="shared" si="1006"/>
        <v>0</v>
      </c>
      <c r="HB66" s="28">
        <f t="shared" si="1007"/>
        <v>7.7580611145649083</v>
      </c>
      <c r="HC66" s="28">
        <f t="shared" si="1008"/>
        <v>0.6530248287502054</v>
      </c>
      <c r="HE66">
        <f>IFERROR(VLOOKUP(_xlfn.NUMBERVALUE(MID(L66, SEARCH("!", L66)+1, SEARCH("+", L66)-SEARCH("!", L66)-1)), Rankings!$A$2:$BK$129, 63, FALSE),0)</f>
        <v>0.71430015405323466</v>
      </c>
      <c r="HF66">
        <f>IFERROR(VLOOKUP(_xlfn.NUMBERVALUE(MID(M66, SEARCH("!", M66)+1, SEARCH("+", M66)-SEARCH("!", M66)-1)), Rankings!$A$2:$BK$129, 63, FALSE),0)</f>
        <v>0.53778794947223119</v>
      </c>
      <c r="HG66">
        <f>IFERROR(VLOOKUP(_xlfn.NUMBERVALUE(MID(N66, SEARCH("!", N66)+1, SEARCH("+", N66)-SEARCH("!", N66)-1)), Rankings!$A$2:$BK$129, 63, FALSE),0)</f>
        <v>0.87224282570657508</v>
      </c>
      <c r="HH66">
        <f>IFERROR(VLOOKUP(_xlfn.NUMBERVALUE(MID(O66, SEARCH("!", O66)+1, SEARCH("+", O66)-SEARCH("!", O66)-1)), Rankings!$A$2:$BK$129, 63, FALSE),0)</f>
        <v>0</v>
      </c>
      <c r="HI66">
        <f>IFERROR(VLOOKUP(_xlfn.NUMBERVALUE(MID(P66, SEARCH("!", P66)+1, SEARCH("+", P66)-SEARCH("!", P66)-1)), Rankings!$A$2:$BK$129, 63, FALSE),0)</f>
        <v>0</v>
      </c>
      <c r="HJ66">
        <f>IFERROR(VLOOKUP(_xlfn.NUMBERVALUE(MID(Q66, SEARCH("!", Q66)+1, SEARCH("+", Q66)-SEARCH("!", Q66)-1)), Rankings!$A$2:$BK$129, 63, FALSE),0)</f>
        <v>0.38337179356132184</v>
      </c>
      <c r="HK66">
        <f>IFERROR(VLOOKUP(_xlfn.NUMBERVALUE(MID(R66, SEARCH("!", R66)+1, SEARCH("+", R66)-SEARCH("!", R66)-1)), Rankings!$A$2:$BK$129, 63, FALSE),0)</f>
        <v>0</v>
      </c>
      <c r="HL66">
        <f>IFERROR(VLOOKUP(_xlfn.NUMBERVALUE(MID(S66, SEARCH("!", S66)+1, SEARCH("+", S66)-SEARCH("!", S66)-1)), Rankings!$A$2:$BK$129, 63, FALSE),0)</f>
        <v>0.7577692959070047</v>
      </c>
      <c r="HM66">
        <f>IFERROR(VLOOKUP(_xlfn.NUMBERVALUE(MID(T66, SEARCH("!", T66)+1, SEARCH("+", T66)-SEARCH("!", T66)-1)), Rankings!$A$2:$BK$129, 63, FALSE),0)</f>
        <v>0</v>
      </c>
      <c r="HN66">
        <f>IFERROR(VLOOKUP(_xlfn.NUMBERVALUE(MID(U66, SEARCH("!", U66)+1, SEARCH("+", U66)-SEARCH("!", U66)-1)), Rankings!$A$2:$BK$129, 63, FALSE),0)</f>
        <v>0</v>
      </c>
      <c r="HO66">
        <f>IFERROR(VLOOKUP(_xlfn.NUMBERVALUE(MID(V66, SEARCH("!", V66)+1, SEARCH("+", V66)-SEARCH("!", V66)-1)), Rankings!$A$2:$BK$129, 63, FALSE),0)</f>
        <v>0</v>
      </c>
      <c r="HP66">
        <f>IFERROR(VLOOKUP(_xlfn.NUMBERVALUE(MID(W66, SEARCH("!", W66)+1, SEARCH("+", W66)-SEARCH("!", W66)-1)), Rankings!$A$2:$BK$129, 63, FALSE),0)</f>
        <v>0.89620059051123913</v>
      </c>
      <c r="HQ66">
        <f>IFERROR(VLOOKUP(_xlfn.NUMBERVALUE(MID(X66, SEARCH("!", X66)+1, SEARCH("+", X66)-SEARCH("!", X66)-1)), Rankings!$A$2:$BK$129, 63, FALSE),0)</f>
        <v>0</v>
      </c>
      <c r="HR66">
        <f>IFERROR(VLOOKUP(_xlfn.NUMBERVALUE(MID(Y66, SEARCH("!", Y66)+1, SEARCH("+", Y66)-SEARCH("!", Y66)-1)), Rankings!$A$2:$BK$129, 63, FALSE),0)</f>
        <v>0</v>
      </c>
      <c r="HS66">
        <f>IFERROR(VLOOKUP(_xlfn.NUMBERVALUE(MID(Z66, SEARCH("!", Z66)+1, SEARCH("+", Z66)-SEARCH("!", Z66)-1)), Rankings!$A$2:$BK$129, 63, FALSE),0)</f>
        <v>0.74960199886355039</v>
      </c>
      <c r="HT66">
        <f>IFERROR(VLOOKUP(_xlfn.NUMBERVALUE(MID(AA66, SEARCH("!", AA66)+1, SEARCH("+", AA66)-SEARCH("!", AA66)-1)), Rankings!$A$2:$BK$129, 63, FALSE),0)</f>
        <v>0</v>
      </c>
      <c r="HU66">
        <f>IFERROR(VLOOKUP(_xlfn.NUMBERVALUE(MID(AB66, SEARCH("!", AB66)+1, SEARCH("+", AB66)-SEARCH("!", AB66)-1)), Rankings!$A$2:$BK$129, 63, FALSE),0)</f>
        <v>0</v>
      </c>
      <c r="HV66">
        <f>IFERROR(VLOOKUP(_xlfn.NUMBERVALUE(MID(AC66, SEARCH("!", AC66)+1, SEARCH("+", AC66)-SEARCH("!", AC66)-1)), Rankings!$A$2:$BK$129, 63, FALSE),0)</f>
        <v>0</v>
      </c>
      <c r="HW66">
        <f>IFERROR(VLOOKUP(_xlfn.NUMBERVALUE(MID(AD66, SEARCH("!", AD66)+1, SEARCH("+", AD66)-SEARCH("!", AD66)-1)), Rankings!$A$2:$BK$129, 63, FALSE),0)</f>
        <v>0</v>
      </c>
      <c r="HX66">
        <f>IFERROR(VLOOKUP(_xlfn.NUMBERVALUE(MID(AE66, SEARCH("!", AE66)+1, SEARCH("+", AE66)-SEARCH("!", AE66)-1)), Rankings!$A$2:$BK$129, 63, FALSE),0)</f>
        <v>0</v>
      </c>
      <c r="HY66">
        <f>IFERROR(VLOOKUP(_xlfn.NUMBERVALUE(MID(AF66, SEARCH("!", AF66)+1, SEARCH("+", AF66)-SEARCH("!", AF66)-1)), Rankings!$A$2:$BK$129, 63, FALSE),0)</f>
        <v>0.29127396251073551</v>
      </c>
      <c r="HZ66">
        <f>IFERROR(VLOOKUP(_xlfn.NUMBERVALUE(MID(AG66, SEARCH("!", AG66)+1, SEARCH("+", AG66)-SEARCH("!", AG66)-1)), Rankings!$A$2:$BK$129, 63, FALSE),0)</f>
        <v>0</v>
      </c>
      <c r="IA66">
        <f>IFERROR(VLOOKUP(_xlfn.NUMBERVALUE(MID(AH66, SEARCH("!", AH66)+1, SEARCH("+", AH66)-SEARCH("!", AH66)-1)), Rankings!$A$2:$BK$129, 63, FALSE),0)</f>
        <v>0</v>
      </c>
      <c r="IB66">
        <f>IFERROR(VLOOKUP(_xlfn.NUMBERVALUE(MID(AI66, SEARCH("!", AI66)+1, SEARCH("+", AI66)-SEARCH("!", AI66)-1)), Rankings!$A$2:$BK$129, 63, FALSE),0)</f>
        <v>0.82730725178749975</v>
      </c>
      <c r="IC66">
        <f>IFERROR(VLOOKUP(_xlfn.NUMBERVALUE(MID(AJ66, SEARCH("!", AJ66)+1, SEARCH("+", AJ66)-SEARCH("!", AJ66)-1)), Rankings!$A$2:$BK$129, 63, FALSE),0)</f>
        <v>0</v>
      </c>
      <c r="ID66">
        <f>IFERROR(VLOOKUP(_xlfn.NUMBERVALUE(MID(AK66, SEARCH("!", AK66)+1, SEARCH("+", AK66)-SEARCH("!", AK66)-1)), Rankings!$A$2:$BK$129, 63, FALSE),0)</f>
        <v>0</v>
      </c>
      <c r="IE66">
        <f>IFERROR(VLOOKUP(_xlfn.NUMBERVALUE(MID(AL66, SEARCH("!", AL66)+1, SEARCH("+", AL66)-SEARCH("!", AL66)-1)), Rankings!$A$2:$BK$129, 63, FALSE),0)</f>
        <v>0.49011682896979852</v>
      </c>
      <c r="IF66">
        <f>IFERROR(VLOOKUP(_xlfn.NUMBERVALUE(MID(AM66, SEARCH("!", AM66)+1, SEARCH("+", AM66)-SEARCH("!", AM66)-1)), Rankings!$A$2:$BK$129, 63, FALSE),0)</f>
        <v>0</v>
      </c>
      <c r="IG66">
        <f>IFERROR(VLOOKUP(_xlfn.NUMBERVALUE(MID(AN66, SEARCH("!", AN66)+1, SEARCH("+", AN66)-SEARCH("!", AN66)-1)), Rankings!$A$2:$BK$129, 63, FALSE),0)</f>
        <v>0</v>
      </c>
      <c r="IH66">
        <f>IFERROR(VLOOKUP(_xlfn.NUMBERVALUE(MID(AO66, SEARCH("!", AO66)+1, SEARCH("+", AO66)-SEARCH("!", AO66)-1)), Rankings!$A$2:$BK$129, 63, FALSE),0)</f>
        <v>0.72332718541365992</v>
      </c>
      <c r="II66">
        <f>IFERROR(VLOOKUP(_xlfn.NUMBERVALUE(MID(AP66, SEARCH("!", AP66)+1, SEARCH("+", AP66)-SEARCH("!", AP66)-1)), Rankings!$A$2:$BK$129, 63, FALSE),0)</f>
        <v>0</v>
      </c>
      <c r="IJ66">
        <f>IFERROR(VLOOKUP(_xlfn.NUMBERVALUE(MID(AQ66, SEARCH("!", AQ66)+1, SEARCH("+", AQ66)-SEARCH("!", AQ66)-1)), Rankings!$A$2:$BK$129, 63, FALSE),0)</f>
        <v>0</v>
      </c>
      <c r="IK66">
        <f>IFERROR(VLOOKUP(_xlfn.NUMBERVALUE(MID(AR66, SEARCH("!", AR66)+1, SEARCH("+", AR66)-SEARCH("!", AR66)-1)), Rankings!$A$2:$BK$129, 63, FALSE),0)</f>
        <v>0.60227703843849056</v>
      </c>
      <c r="IL66">
        <f>IFERROR(VLOOKUP(_xlfn.NUMBERVALUE(MID(AS66, SEARCH("!", AS66)+1, SEARCH("+", AS66)-SEARCH("!", AS66)-1)), Rankings!$A$2:$BK$129, 63, FALSE),0)</f>
        <v>0</v>
      </c>
      <c r="IM66">
        <f>IFERROR(VLOOKUP(_xlfn.NUMBERVALUE(MID(AT66, SEARCH("!", AT66)+1, SEARCH("+", AT66)-SEARCH("!", AT66)-1)), Rankings!$A$2:$BK$129, 63, FALSE),0)</f>
        <v>0</v>
      </c>
      <c r="IN66">
        <f>IFERROR(VLOOKUP(_xlfn.NUMBERVALUE(MID(AU66, SEARCH("!", AU66)+1, SEARCH("+", AU66)-SEARCH("!", AU66)-1)), Rankings!$A$2:$BK$129, 63, FALSE),0)</f>
        <v>0.29136888732306987</v>
      </c>
      <c r="IO66">
        <f>IFERROR(VLOOKUP(_xlfn.NUMBERVALUE(MID(AV66, SEARCH("!", AV66)+1, SEARCH("+", AV66)-SEARCH("!", AV66)-1)), Rankings!$A$2:$BK$129, 63, FALSE),0)</f>
        <v>0</v>
      </c>
      <c r="IP66">
        <f>IFERROR(VLOOKUP(_xlfn.NUMBERVALUE(MID(AW66, SEARCH("!", AW66)+1, SEARCH("+", AW66)-SEARCH("!", AW66)-1)), Rankings!$A$2:$BK$129, 63, FALSE),0)</f>
        <v>0</v>
      </c>
      <c r="IQ66">
        <f>IFERROR(VLOOKUP(_xlfn.NUMBERVALUE(MID(AX66, SEARCH("!", AX66)+1, SEARCH("+", AX66)-SEARCH("!", AX66)-1)), Rankings!$A$2:$BK$129, 63, FALSE),0)</f>
        <v>0</v>
      </c>
      <c r="IR66">
        <f>IFERROR(VLOOKUP(_xlfn.NUMBERVALUE(MID(AY66, SEARCH("!", AY66)+1, SEARCH("+", AY66)-SEARCH("!", AY66)-1)), Rankings!$A$2:$BK$129, 63, FALSE),0)</f>
        <v>0</v>
      </c>
      <c r="IS66">
        <f>IFERROR(VLOOKUP(_xlfn.NUMBERVALUE(MID(AZ66, SEARCH("!", AZ66)+1, SEARCH("+", AZ66)-SEARCH("!", AZ66)-1)), Rankings!$A$2:$BK$129, 63, FALSE),0)</f>
        <v>0</v>
      </c>
      <c r="IT66">
        <f>IFERROR(VLOOKUP(_xlfn.NUMBERVALUE(MID(BA66, SEARCH("!", BA66)+1, SEARCH("+", BA66)-SEARCH("!", BA66)-1)), Rankings!$A$2:$BK$129, 63, FALSE),0)</f>
        <v>0</v>
      </c>
      <c r="IU66">
        <f>IFERROR(VLOOKUP(_xlfn.NUMBERVALUE(MID(BB66, SEARCH("!", BB66)+1, SEARCH("+", BB66)-SEARCH("!", BB66)-1)), Rankings!$A$2:$BK$129, 63, FALSE),0)</f>
        <v>0</v>
      </c>
      <c r="IV66">
        <f>IFERROR(VLOOKUP(_xlfn.NUMBERVALUE(MID(BC66, SEARCH("!", BC66)+1, SEARCH("+", BC66)-SEARCH("!", BC66)-1)), Rankings!$A$2:$BK$129, 63, FALSE),0)</f>
        <v>0</v>
      </c>
      <c r="IW66">
        <f>IFERROR(VLOOKUP(_xlfn.NUMBERVALUE(MID(BD66, SEARCH("!", BD66)+1, SEARCH("+", BD66)-SEARCH("!", BD66)-1)), Rankings!$A$2:$BK$129, 63, FALSE),0)</f>
        <v>0</v>
      </c>
      <c r="IX66">
        <f>IFERROR(VLOOKUP(_xlfn.NUMBERVALUE(MID(BE66, SEARCH("!", BE66)+1, SEARCH("+", BE66)-SEARCH("!", BE66)-1)), Rankings!$A$2:$BK$129, 63, FALSE),0)</f>
        <v>0</v>
      </c>
      <c r="IY66">
        <f>IFERROR(VLOOKUP(_xlfn.NUMBERVALUE(MID(BF66, SEARCH("!", BF66)+1, SEARCH("+", BF66)-SEARCH("!", BF66)-1)), Rankings!$A$2:$BK$129, 63, FALSE),0)</f>
        <v>0</v>
      </c>
      <c r="IZ66">
        <f>IFERROR(VLOOKUP(_xlfn.NUMBERVALUE(MID(BG66, SEARCH("!", BG66)+1, SEARCH("+", BG66)-SEARCH("!", BG66)-1)), Rankings!$A$2:$BK$129, 63, FALSE),0)</f>
        <v>0</v>
      </c>
      <c r="JA66">
        <f>IFERROR(VLOOKUP(_xlfn.NUMBERVALUE(MID(BH66, SEARCH("!", BH66)+1, SEARCH("+", BH66)-SEARCH("!", BH66)-1)), Rankings!$A$2:$BK$129, 63, FALSE),0)</f>
        <v>0</v>
      </c>
      <c r="JB66">
        <f>IFERROR(VLOOKUP(_xlfn.NUMBERVALUE(MID(BI66, SEARCH("!", BI66)+1, SEARCH("+", BI66)-SEARCH("!", BI66)-1)), Rankings!$A$2:$BK$129, 63, FALSE),0)</f>
        <v>0</v>
      </c>
      <c r="JC66">
        <f>IFERROR(VLOOKUP(_xlfn.NUMBERVALUE(MID(BJ66, SEARCH("!", BJ66)+1, SEARCH("+", BJ66)-SEARCH("!", BJ66)-1)), Rankings!$A$2:$BK$129, 63, FALSE),0)</f>
        <v>0</v>
      </c>
      <c r="JD66">
        <f>IFERROR(VLOOKUP(_xlfn.NUMBERVALUE(MID(BK66, SEARCH("!", BK66)+1, SEARCH("+", BK66)-SEARCH("!", BK66)-1)), Rankings!$A$2:$BK$129, 63, FALSE),0)</f>
        <v>0</v>
      </c>
      <c r="JE66">
        <f>IFERROR(VLOOKUP(_xlfn.NUMBERVALUE(MID(BL66, SEARCH("!", BL66)+1, SEARCH("+", BL66)-SEARCH("!", BL66)-1)), Rankings!$A$2:$BK$129, 63, FALSE),0)</f>
        <v>0</v>
      </c>
      <c r="JF66">
        <f>IFERROR(VLOOKUP(_xlfn.NUMBERVALUE(MID(BM66, SEARCH("!", BM66)+1, SEARCH("+", BM66)-SEARCH("!", BM66)-1)), Rankings!$A$2:$BK$129, 63, FALSE),0)</f>
        <v>0</v>
      </c>
      <c r="JG66">
        <f>IFERROR(VLOOKUP(_xlfn.NUMBERVALUE(MID(BN66, SEARCH("!", BN66)+1, SEARCH("+", BN66)-SEARCH("!", BN66)-1)), Rankings!$A$2:$BK$129, 63, FALSE),0)</f>
        <v>0</v>
      </c>
      <c r="JH66">
        <f>IFERROR(VLOOKUP(_xlfn.NUMBERVALUE(MID(BO66, SEARCH("!", BO66)+1, SEARCH("+", BO66)-SEARCH("!", BO66)-1)), Rankings!$A$2:$BK$129, 63, FALSE),0)</f>
        <v>0</v>
      </c>
      <c r="JI66">
        <f>IFERROR(VLOOKUP(_xlfn.NUMBERVALUE(MID(BP66, SEARCH("!", BP66)+1, SEARCH("+", BP66)-SEARCH("!", BP66)-1)), Rankings!$A$2:$BK$129, 63, FALSE),0)</f>
        <v>0</v>
      </c>
      <c r="JJ66">
        <f>IFERROR(VLOOKUP(_xlfn.NUMBERVALUE(MID(BQ66, SEARCH("!", BQ66)+1, SEARCH("+", BQ66)-SEARCH("!", BQ66)-1)), Rankings!$A$2:$BK$129, 63, FALSE),0)</f>
        <v>0</v>
      </c>
      <c r="JK66">
        <f>IFERROR(VLOOKUP(_xlfn.NUMBERVALUE(MID(BR66, SEARCH("!", BR66)+1, SEARCH("+", BR66)-SEARCH("!", BR66)-1)), Rankings!$A$2:$BK$129, 63, FALSE),0)</f>
        <v>0</v>
      </c>
      <c r="JL66">
        <f>IFERROR(VLOOKUP(_xlfn.NUMBERVALUE(MID(BS66, SEARCH("!", BS66)+1, SEARCH("+", BS66)-SEARCH("!", BS66)-1)), Rankings!$A$2:$BK$129, 63, FALSE),0)</f>
        <v>0</v>
      </c>
      <c r="JM66">
        <f>IFERROR(VLOOKUP(_xlfn.NUMBERVALUE(MID(BT66, SEARCH("!", BT66)+1, SEARCH("+", BT66)-SEARCH("!", BT66)-1)), Rankings!$A$2:$BK$129, 63, FALSE),0)</f>
        <v>0</v>
      </c>
      <c r="JN66">
        <f>IFERROR(VLOOKUP(_xlfn.NUMBERVALUE(MID(BU66, SEARCH("!", BU66)+1, SEARCH("+", BU66)-SEARCH("!", BU66)-1)), Rankings!$A$2:$BK$129, 63, FALSE),0)</f>
        <v>0</v>
      </c>
      <c r="JO66">
        <f>IFERROR(VLOOKUP(_xlfn.NUMBERVALUE(MID(BV66, SEARCH("!", BV66)+1, SEARCH("+", BV66)-SEARCH("!", BV66)-1)), Rankings!$A$2:$BK$129, 63, FALSE),0)</f>
        <v>0</v>
      </c>
      <c r="JP66">
        <f>IFERROR(VLOOKUP(_xlfn.NUMBERVALUE(MID(BW66, SEARCH("!", BW66)+1, SEARCH("+", BW66)-SEARCH("!", BW66)-1)), Rankings!$A$2:$BK$129, 63, FALSE),0)</f>
        <v>0</v>
      </c>
      <c r="JQ66">
        <f>IFERROR(VLOOKUP(_xlfn.NUMBERVALUE(MID(BX66, SEARCH("!", BX66)+1, SEARCH("+", BX66)-SEARCH("!", BX66)-1)), Rankings!$A$2:$BK$129, 63, FALSE),0)</f>
        <v>0</v>
      </c>
      <c r="JR66">
        <f>IFERROR(VLOOKUP(_xlfn.NUMBERVALUE(MID(BY66, SEARCH("!", BY66)+1, SEARCH("+", BY66)-SEARCH("!", BY66)-1)), Rankings!$A$2:$BK$129, 63, FALSE),0)</f>
        <v>0</v>
      </c>
      <c r="JS66">
        <f>IFERROR(VLOOKUP(_xlfn.NUMBERVALUE(MID(BZ66, SEARCH("!", BZ66)+1, SEARCH("+", BZ66)-SEARCH("!", BZ66)-1)), Rankings!$A$2:$BK$129, 63, FALSE),0)</f>
        <v>0</v>
      </c>
      <c r="JT66">
        <f>IFERROR(VLOOKUP(_xlfn.NUMBERVALUE(MID(CA66, SEARCH("!", CA66)+1, SEARCH("+", CA66)-SEARCH("!", CA66)-1)), Rankings!$A$2:$BK$129, 63, FALSE),0)</f>
        <v>0</v>
      </c>
      <c r="JU66">
        <f>IFERROR(VLOOKUP(_xlfn.NUMBERVALUE(MID(CB66, SEARCH("!", CB66)+1, SEARCH("+", CB66)-SEARCH("!", CB66)-1)), Rankings!$A$2:$BK$129, 63, FALSE),0)</f>
        <v>0</v>
      </c>
      <c r="JV66">
        <f>IFERROR(VLOOKUP(_xlfn.NUMBERVALUE(MID(CC66, SEARCH("!", CC66)+1, SEARCH("+", CC66)-SEARCH("!", CC66)-1)), Rankings!$A$2:$BK$129, 63, FALSE),0)</f>
        <v>0</v>
      </c>
      <c r="JW66">
        <f>IFERROR(VLOOKUP(_xlfn.NUMBERVALUE(MID(CD66, SEARCH("!", CD66)+1, SEARCH("+", CD66)-SEARCH("!", CD66)-1)), Rankings!$A$2:$BK$129, 63, FALSE),0)</f>
        <v>0</v>
      </c>
      <c r="JX66">
        <f>IFERROR(VLOOKUP(_xlfn.NUMBERVALUE(MID(CE66, SEARCH("!", CE66)+1, SEARCH("+", CE66)-SEARCH("!", CE66)-1)), Rankings!$A$2:$BK$129, 63, FALSE),0)</f>
        <v>0</v>
      </c>
      <c r="JY66">
        <f>IFERROR(VLOOKUP(_xlfn.NUMBERVALUE(MID(CF66, SEARCH("!", CF66)+1, SEARCH("+", CF66)-SEARCH("!", CF66)-1)), Rankings!$A$2:$BK$129, 63, FALSE),0)</f>
        <v>0</v>
      </c>
      <c r="JZ66">
        <f>IFERROR(VLOOKUP(_xlfn.NUMBERVALUE(MID(CG66, SEARCH("!", CG66)+1, SEARCH("+", CG66)-SEARCH("!", CG66)-1)), Rankings!$A$2:$BK$129, 63, FALSE),0)</f>
        <v>0</v>
      </c>
      <c r="KA66">
        <f>IFERROR(VLOOKUP(_xlfn.NUMBERVALUE(MID(CH66, SEARCH("!", CH66)+1, SEARCH("+", CH66)-SEARCH("!", CH66)-1)), Rankings!$A$2:$BK$129, 63, FALSE),0)</f>
        <v>0</v>
      </c>
      <c r="KB66">
        <f>IFERROR(VLOOKUP(_xlfn.NUMBERVALUE(MID(CI66, SEARCH("!", CI66)+1, SEARCH("+", CI66)-SEARCH("!", CI66)-1)), Rankings!$A$2:$BK$129, 63, FALSE),0)</f>
        <v>0</v>
      </c>
      <c r="KC66">
        <f>IFERROR(VLOOKUP(_xlfn.NUMBERVALUE(MID(CJ66, SEARCH("!", CJ66)+1, SEARCH("+", CJ66)-SEARCH("!", CJ66)-1)), Rankings!$A$2:$BK$129, 63, FALSE),0)</f>
        <v>0</v>
      </c>
      <c r="KD66">
        <f>IFERROR(VLOOKUP(_xlfn.NUMBERVALUE(MID(CK66, SEARCH("!", CK66)+1, SEARCH("+", CK66)-SEARCH("!", CK66)-1)), Rankings!$A$2:$BK$129, 63, FALSE),0)</f>
        <v>0</v>
      </c>
      <c r="KE66">
        <f>IFERROR(VLOOKUP(_xlfn.NUMBERVALUE(MID(CL66, SEARCH("!", CL66)+1, SEARCH("+", CL66)-SEARCH("!", CL66)-1)), Rankings!$A$2:$BK$129, 63, FALSE),0)</f>
        <v>0</v>
      </c>
      <c r="KF66">
        <f>IFERROR(VLOOKUP(_xlfn.NUMBERVALUE(MID(CM66, SEARCH("!", CM66)+1, SEARCH("+", CM66)-SEARCH("!", CM66)-1)), Rankings!$A$2:$BK$129, 63, FALSE),0)</f>
        <v>0</v>
      </c>
      <c r="KG66">
        <f>IFERROR(VLOOKUP(_xlfn.NUMBERVALUE(MID(CN66, SEARCH("!", CN66)+1, SEARCH("+", CN66)-SEARCH("!", CN66)-1)), Rankings!$A$2:$BK$129, 63, FALSE),0)</f>
        <v>0</v>
      </c>
      <c r="KH66">
        <f>IFERROR(VLOOKUP(_xlfn.NUMBERVALUE(MID(CO66, SEARCH("!", CO66)+1, SEARCH("+", CO66)-SEARCH("!", CO66)-1)), Rankings!$A$2:$BK$129, 63, FALSE),0)</f>
        <v>0</v>
      </c>
      <c r="KJ66" s="28">
        <f t="shared" si="1009"/>
        <v>202</v>
      </c>
      <c r="KK66" s="28">
        <f t="shared" si="1010"/>
        <v>0</v>
      </c>
      <c r="KL66" s="28">
        <f t="shared" si="1011"/>
        <v>10</v>
      </c>
      <c r="KM66" s="28">
        <f t="shared" si="1012"/>
        <v>0</v>
      </c>
      <c r="KN66" s="28">
        <f t="shared" si="1013"/>
        <v>0</v>
      </c>
      <c r="KO66" s="28">
        <f t="shared" si="1014"/>
        <v>157</v>
      </c>
      <c r="KP66" s="28">
        <f t="shared" si="1015"/>
        <v>207</v>
      </c>
      <c r="KQ66" s="28">
        <f t="shared" si="1016"/>
        <v>157</v>
      </c>
      <c r="KS66" s="27" t="str">
        <f t="shared" si="1017"/>
        <v>16</v>
      </c>
      <c r="KT66" s="27" t="str">
        <f t="shared" si="1018"/>
        <v>15</v>
      </c>
      <c r="KU66" s="27" t="str">
        <f t="shared" si="1019"/>
        <v>7</v>
      </c>
      <c r="KV66" s="27">
        <f t="shared" si="1020"/>
        <v>0</v>
      </c>
      <c r="KW66" s="27">
        <f t="shared" si="1021"/>
        <v>0</v>
      </c>
      <c r="KX66" s="27" t="str">
        <f t="shared" si="1022"/>
        <v>14</v>
      </c>
      <c r="KY66" s="27">
        <f t="shared" si="1023"/>
        <v>0</v>
      </c>
      <c r="KZ66" s="27" t="str">
        <f t="shared" si="1024"/>
        <v>10</v>
      </c>
      <c r="LA66" s="27">
        <f t="shared" si="1025"/>
        <v>0</v>
      </c>
      <c r="LB66" s="27">
        <f t="shared" si="1026"/>
        <v>0</v>
      </c>
      <c r="LC66" s="27">
        <f t="shared" si="1027"/>
        <v>0</v>
      </c>
      <c r="LD66" s="27" t="str">
        <f t="shared" si="1028"/>
        <v>20</v>
      </c>
      <c r="LE66" s="27">
        <f t="shared" si="1029"/>
        <v>0</v>
      </c>
      <c r="LF66" s="27">
        <f t="shared" si="1030"/>
        <v>0</v>
      </c>
      <c r="LG66" s="27" t="str">
        <f t="shared" si="1031"/>
        <v>17</v>
      </c>
      <c r="LH66" s="27">
        <f t="shared" si="1032"/>
        <v>0</v>
      </c>
      <c r="LI66" s="27">
        <f t="shared" si="1033"/>
        <v>0</v>
      </c>
      <c r="LJ66" s="27">
        <f t="shared" si="1034"/>
        <v>0</v>
      </c>
      <c r="LK66" s="27">
        <f t="shared" si="1035"/>
        <v>0</v>
      </c>
      <c r="LL66" s="27">
        <f t="shared" si="1036"/>
        <v>0</v>
      </c>
      <c r="LM66" s="27" t="str">
        <f t="shared" si="1037"/>
        <v>22</v>
      </c>
      <c r="LN66" s="27">
        <f t="shared" si="1038"/>
        <v>0</v>
      </c>
      <c r="LO66" s="27">
        <f t="shared" si="1039"/>
        <v>0</v>
      </c>
      <c r="LP66" s="27" t="str">
        <f t="shared" si="1040"/>
        <v>9</v>
      </c>
      <c r="LQ66" s="27">
        <f t="shared" si="1041"/>
        <v>0</v>
      </c>
      <c r="LR66" s="27">
        <f t="shared" si="1042"/>
        <v>0</v>
      </c>
      <c r="LS66" s="27" t="str">
        <f t="shared" si="1043"/>
        <v>16</v>
      </c>
      <c r="LT66" s="27">
        <f t="shared" si="1044"/>
        <v>0</v>
      </c>
      <c r="LU66" s="27">
        <f t="shared" si="1045"/>
        <v>0</v>
      </c>
      <c r="LV66" s="27" t="str">
        <f t="shared" si="1046"/>
        <v>17</v>
      </c>
      <c r="LW66" s="27">
        <f t="shared" si="1047"/>
        <v>0</v>
      </c>
      <c r="LX66" s="27">
        <f t="shared" si="1048"/>
        <v>0</v>
      </c>
      <c r="LY66" s="27" t="str">
        <f t="shared" si="1049"/>
        <v>23</v>
      </c>
      <c r="LZ66" s="27">
        <f t="shared" si="1050"/>
        <v>0</v>
      </c>
      <c r="MA66" s="27">
        <f t="shared" si="1051"/>
        <v>0</v>
      </c>
      <c r="MB66" s="27" t="str">
        <f t="shared" si="1052"/>
        <v>26</v>
      </c>
      <c r="MC66" s="27">
        <f t="shared" si="1053"/>
        <v>0</v>
      </c>
      <c r="MD66" s="27">
        <f t="shared" si="1054"/>
        <v>0</v>
      </c>
      <c r="ME66" s="27">
        <f t="shared" si="1055"/>
        <v>0</v>
      </c>
      <c r="MF66" s="27">
        <f t="shared" si="1056"/>
        <v>0</v>
      </c>
      <c r="MG66" s="27">
        <f t="shared" si="1057"/>
        <v>0</v>
      </c>
      <c r="MH66" s="27">
        <f t="shared" si="1058"/>
        <v>0</v>
      </c>
      <c r="MI66" s="27">
        <f t="shared" si="1059"/>
        <v>0</v>
      </c>
      <c r="MJ66" s="27">
        <f t="shared" si="1060"/>
        <v>0</v>
      </c>
      <c r="MK66" s="27">
        <f t="shared" si="1061"/>
        <v>0</v>
      </c>
      <c r="ML66" s="27">
        <f t="shared" si="1062"/>
        <v>0</v>
      </c>
      <c r="MM66" s="27">
        <f t="shared" si="1063"/>
        <v>0</v>
      </c>
      <c r="MN66" s="27">
        <f t="shared" si="1064"/>
        <v>0</v>
      </c>
      <c r="MO66" s="27">
        <f t="shared" si="1065"/>
        <v>0</v>
      </c>
      <c r="MP66" s="27">
        <f t="shared" si="1066"/>
        <v>0</v>
      </c>
      <c r="MQ66" s="27">
        <f t="shared" si="1067"/>
        <v>0</v>
      </c>
      <c r="MR66" s="27">
        <f t="shared" si="1068"/>
        <v>0</v>
      </c>
      <c r="MS66" s="27">
        <f t="shared" si="1069"/>
        <v>0</v>
      </c>
      <c r="MT66" s="27">
        <f t="shared" si="1070"/>
        <v>0</v>
      </c>
      <c r="MU66" s="27">
        <f t="shared" si="1071"/>
        <v>0</v>
      </c>
      <c r="MV66" s="27">
        <f t="shared" si="1072"/>
        <v>0</v>
      </c>
      <c r="MW66" s="27">
        <f t="shared" si="1073"/>
        <v>0</v>
      </c>
      <c r="MX66" s="27">
        <f t="shared" si="1074"/>
        <v>0</v>
      </c>
      <c r="MY66" s="27">
        <f t="shared" si="1075"/>
        <v>0</v>
      </c>
      <c r="MZ66" s="27">
        <f t="shared" si="1076"/>
        <v>0</v>
      </c>
      <c r="NA66" s="27">
        <f t="shared" si="1077"/>
        <v>0</v>
      </c>
      <c r="NB66" s="27">
        <f t="shared" si="1078"/>
        <v>0</v>
      </c>
      <c r="NC66" s="27">
        <f t="shared" si="1079"/>
        <v>0</v>
      </c>
      <c r="ND66" s="27">
        <f t="shared" si="1080"/>
        <v>0</v>
      </c>
      <c r="NE66" s="27">
        <f t="shared" si="1081"/>
        <v>0</v>
      </c>
      <c r="NF66" s="27">
        <f t="shared" si="1082"/>
        <v>0</v>
      </c>
      <c r="NG66" s="27">
        <f t="shared" si="1083"/>
        <v>0</v>
      </c>
      <c r="NH66" s="27">
        <f t="shared" si="1084"/>
        <v>0</v>
      </c>
      <c r="NI66" s="27">
        <f t="shared" si="1085"/>
        <v>0</v>
      </c>
      <c r="NJ66" s="27">
        <f t="shared" si="1086"/>
        <v>0</v>
      </c>
      <c r="NK66" s="27">
        <f t="shared" si="1087"/>
        <v>0</v>
      </c>
      <c r="NL66" s="27">
        <f t="shared" si="1088"/>
        <v>0</v>
      </c>
      <c r="NM66" s="27">
        <f t="shared" si="1089"/>
        <v>0</v>
      </c>
      <c r="NN66" s="27">
        <f t="shared" si="1090"/>
        <v>0</v>
      </c>
      <c r="NO66" s="27">
        <f t="shared" si="1091"/>
        <v>0</v>
      </c>
      <c r="NP66" s="27">
        <f t="shared" si="1092"/>
        <v>0</v>
      </c>
      <c r="NQ66" s="27">
        <f t="shared" si="1093"/>
        <v>0</v>
      </c>
      <c r="NR66" s="27">
        <f t="shared" si="1094"/>
        <v>0</v>
      </c>
      <c r="NS66" s="27">
        <f t="shared" si="1095"/>
        <v>0</v>
      </c>
      <c r="NT66" s="27">
        <f t="shared" si="1096"/>
        <v>0</v>
      </c>
      <c r="NU66" s="27">
        <f t="shared" si="1097"/>
        <v>0</v>
      </c>
      <c r="NV66" s="27">
        <f t="shared" si="1098"/>
        <v>0</v>
      </c>
      <c r="NX66" s="28">
        <f t="shared" si="1099"/>
        <v>213</v>
      </c>
      <c r="NY66" s="28">
        <f t="shared" si="1100"/>
        <v>0</v>
      </c>
      <c r="NZ66" s="28">
        <f t="shared" si="1101"/>
        <v>36</v>
      </c>
      <c r="OA66" s="28">
        <f t="shared" si="1102"/>
        <v>0</v>
      </c>
      <c r="OB66" s="28">
        <f t="shared" si="1103"/>
        <v>0</v>
      </c>
      <c r="OC66" s="28">
        <f t="shared" si="1104"/>
        <v>166</v>
      </c>
      <c r="OD66" s="28">
        <f t="shared" si="1105"/>
        <v>231</v>
      </c>
      <c r="OE66" s="28">
        <f t="shared" si="1106"/>
        <v>166</v>
      </c>
      <c r="OG66" s="27" t="str">
        <f t="shared" si="1107"/>
        <v>17</v>
      </c>
      <c r="OH66" s="27" t="str">
        <f t="shared" si="1108"/>
        <v>19</v>
      </c>
      <c r="OI66" s="27" t="str">
        <f t="shared" si="1109"/>
        <v>28</v>
      </c>
      <c r="OJ66" s="27">
        <f t="shared" si="1110"/>
        <v>0</v>
      </c>
      <c r="OK66" s="27">
        <f t="shared" si="1111"/>
        <v>0</v>
      </c>
      <c r="OL66" s="27" t="str">
        <f t="shared" si="1112"/>
        <v>18</v>
      </c>
      <c r="OM66" s="27">
        <f t="shared" si="1113"/>
        <v>0</v>
      </c>
      <c r="ON66" s="27" t="str">
        <f t="shared" si="1114"/>
        <v>36</v>
      </c>
      <c r="OO66" s="27">
        <f t="shared" si="1115"/>
        <v>0</v>
      </c>
      <c r="OP66" s="27">
        <f t="shared" si="1116"/>
        <v>0</v>
      </c>
      <c r="OQ66" s="27">
        <f t="shared" si="1117"/>
        <v>0</v>
      </c>
      <c r="OR66" s="27" t="str">
        <f t="shared" si="1118"/>
        <v>25</v>
      </c>
      <c r="OS66" s="27">
        <f t="shared" si="1119"/>
        <v>0</v>
      </c>
      <c r="OT66" s="27">
        <f t="shared" si="1120"/>
        <v>0</v>
      </c>
      <c r="OU66" s="27" t="str">
        <f t="shared" si="1121"/>
        <v>14</v>
      </c>
      <c r="OV66" s="27">
        <f t="shared" si="1122"/>
        <v>0</v>
      </c>
      <c r="OW66" s="27">
        <f t="shared" si="1123"/>
        <v>0</v>
      </c>
      <c r="OX66" s="27">
        <f t="shared" si="1124"/>
        <v>0</v>
      </c>
      <c r="OY66" s="27">
        <f t="shared" si="1125"/>
        <v>0</v>
      </c>
      <c r="OZ66" s="27">
        <f t="shared" si="1126"/>
        <v>0</v>
      </c>
      <c r="PA66" s="27" t="str">
        <f t="shared" si="1127"/>
        <v>11</v>
      </c>
      <c r="PB66" s="27">
        <f t="shared" si="1128"/>
        <v>0</v>
      </c>
      <c r="PC66" s="27">
        <f t="shared" si="1129"/>
        <v>0</v>
      </c>
      <c r="PD66" s="27" t="str">
        <f t="shared" si="1130"/>
        <v>18</v>
      </c>
      <c r="PE66" s="27">
        <f t="shared" si="1131"/>
        <v>0</v>
      </c>
      <c r="PF66" s="27">
        <f t="shared" si="1132"/>
        <v>0</v>
      </c>
      <c r="PG66" s="27" t="str">
        <f t="shared" si="1133"/>
        <v>12</v>
      </c>
      <c r="PH66" s="27">
        <f t="shared" si="1134"/>
        <v>0</v>
      </c>
      <c r="PI66" s="27">
        <f t="shared" si="1135"/>
        <v>0</v>
      </c>
      <c r="PJ66" s="27" t="str">
        <f t="shared" si="1136"/>
        <v>20</v>
      </c>
      <c r="PK66" s="27">
        <f t="shared" si="1137"/>
        <v>0</v>
      </c>
      <c r="PL66" s="27">
        <f t="shared" si="1138"/>
        <v>0</v>
      </c>
      <c r="PM66" s="27" t="str">
        <f t="shared" si="1139"/>
        <v>14</v>
      </c>
      <c r="PN66" s="27">
        <f t="shared" si="1140"/>
        <v>0</v>
      </c>
      <c r="PO66" s="27">
        <f t="shared" si="1141"/>
        <v>0</v>
      </c>
      <c r="PP66" s="27" t="str">
        <f t="shared" si="1142"/>
        <v>17</v>
      </c>
      <c r="PQ66" s="27">
        <f t="shared" si="1143"/>
        <v>0</v>
      </c>
      <c r="PR66" s="27">
        <f t="shared" si="1144"/>
        <v>0</v>
      </c>
      <c r="PS66" s="27">
        <f t="shared" si="1145"/>
        <v>0</v>
      </c>
      <c r="PT66" s="27">
        <f t="shared" si="1146"/>
        <v>0</v>
      </c>
      <c r="PU66" s="27">
        <f t="shared" si="1147"/>
        <v>0</v>
      </c>
      <c r="PV66" s="27">
        <f t="shared" si="1148"/>
        <v>0</v>
      </c>
      <c r="PW66" s="27">
        <f t="shared" si="1149"/>
        <v>0</v>
      </c>
      <c r="PX66" s="27">
        <f t="shared" si="1150"/>
        <v>0</v>
      </c>
      <c r="PY66" s="27">
        <f t="shared" si="1151"/>
        <v>0</v>
      </c>
      <c r="PZ66" s="27">
        <f t="shared" si="1152"/>
        <v>0</v>
      </c>
      <c r="QA66" s="27">
        <f t="shared" si="1153"/>
        <v>0</v>
      </c>
      <c r="QB66" s="27">
        <f t="shared" si="1154"/>
        <v>0</v>
      </c>
      <c r="QC66" s="27">
        <f t="shared" si="1155"/>
        <v>0</v>
      </c>
      <c r="QD66" s="27">
        <f t="shared" si="1156"/>
        <v>0</v>
      </c>
      <c r="QE66" s="27">
        <f t="shared" si="1157"/>
        <v>0</v>
      </c>
      <c r="QF66" s="27">
        <f t="shared" si="1158"/>
        <v>0</v>
      </c>
      <c r="QG66" s="27">
        <f t="shared" si="1159"/>
        <v>0</v>
      </c>
      <c r="QH66" s="27">
        <f t="shared" si="1160"/>
        <v>0</v>
      </c>
      <c r="QI66" s="27">
        <f t="shared" si="1161"/>
        <v>0</v>
      </c>
      <c r="QJ66" s="27">
        <f t="shared" si="1162"/>
        <v>0</v>
      </c>
      <c r="QK66" s="27">
        <f t="shared" si="1163"/>
        <v>0</v>
      </c>
      <c r="QL66" s="27">
        <f t="shared" si="1164"/>
        <v>0</v>
      </c>
      <c r="QM66" s="27">
        <f t="shared" si="1165"/>
        <v>0</v>
      </c>
      <c r="QN66" s="27">
        <f t="shared" si="1166"/>
        <v>0</v>
      </c>
      <c r="QO66" s="27">
        <f t="shared" si="1167"/>
        <v>0</v>
      </c>
      <c r="QP66" s="27">
        <f t="shared" si="1168"/>
        <v>0</v>
      </c>
      <c r="QQ66" s="27">
        <f t="shared" si="1169"/>
        <v>0</v>
      </c>
      <c r="QR66" s="27">
        <f t="shared" si="1170"/>
        <v>0</v>
      </c>
      <c r="QS66" s="27">
        <f t="shared" si="1171"/>
        <v>0</v>
      </c>
      <c r="QT66" s="27">
        <f t="shared" si="1172"/>
        <v>0</v>
      </c>
      <c r="QU66" s="27">
        <f t="shared" si="1173"/>
        <v>0</v>
      </c>
      <c r="QV66" s="27">
        <f t="shared" si="1174"/>
        <v>0</v>
      </c>
      <c r="QW66" s="27">
        <f t="shared" si="1175"/>
        <v>0</v>
      </c>
      <c r="QX66" s="27">
        <f t="shared" si="1176"/>
        <v>0</v>
      </c>
      <c r="QY66" s="27">
        <f t="shared" si="1177"/>
        <v>0</v>
      </c>
      <c r="QZ66" s="27">
        <f t="shared" si="1178"/>
        <v>0</v>
      </c>
      <c r="RA66" s="27">
        <f t="shared" si="1179"/>
        <v>0</v>
      </c>
      <c r="RB66" s="27">
        <f t="shared" si="1180"/>
        <v>0</v>
      </c>
      <c r="RC66" s="27">
        <f t="shared" si="1181"/>
        <v>0</v>
      </c>
      <c r="RD66" s="27">
        <f t="shared" si="1182"/>
        <v>0</v>
      </c>
      <c r="RE66" s="27">
        <f t="shared" si="1183"/>
        <v>0</v>
      </c>
      <c r="RF66" s="27">
        <f t="shared" si="1184"/>
        <v>0</v>
      </c>
      <c r="RG66" s="27">
        <f t="shared" si="1185"/>
        <v>0</v>
      </c>
      <c r="RH66" s="27">
        <f t="shared" si="1186"/>
        <v>0</v>
      </c>
      <c r="RI66" s="27">
        <f t="shared" si="1187"/>
        <v>0</v>
      </c>
      <c r="RJ66" s="27">
        <f t="shared" si="1188"/>
        <v>0</v>
      </c>
      <c r="RL66" s="28">
        <f t="shared" si="1189"/>
        <v>100</v>
      </c>
      <c r="RM66" s="28">
        <f t="shared" si="1190"/>
        <v>0</v>
      </c>
      <c r="RN66" s="28">
        <f t="shared" si="1191"/>
        <v>5</v>
      </c>
      <c r="RO66" s="28">
        <f t="shared" si="1192"/>
        <v>0</v>
      </c>
      <c r="RP66" s="28">
        <f t="shared" si="1193"/>
        <v>0</v>
      </c>
      <c r="RQ66" s="28">
        <f t="shared" si="1194"/>
        <v>102.5</v>
      </c>
      <c r="RT66" s="27" t="str">
        <f t="shared" si="1195"/>
        <v>7</v>
      </c>
      <c r="RU66" s="27" t="str">
        <f t="shared" si="1196"/>
        <v>9</v>
      </c>
      <c r="RV66" s="27" t="str">
        <f t="shared" si="1197"/>
        <v>4</v>
      </c>
      <c r="RW66" s="27" t="str">
        <f t="shared" si="1198"/>
        <v>0</v>
      </c>
      <c r="RX66" s="27" t="str">
        <f t="shared" si="1199"/>
        <v>0</v>
      </c>
      <c r="RY66" s="27" t="str">
        <f t="shared" si="1200"/>
        <v>9</v>
      </c>
      <c r="RZ66" s="27" t="str">
        <f t="shared" si="1201"/>
        <v>0</v>
      </c>
      <c r="SA66" s="27" t="str">
        <f t="shared" si="1202"/>
        <v>5</v>
      </c>
      <c r="SB66" s="27" t="str">
        <f t="shared" si="1203"/>
        <v>0</v>
      </c>
      <c r="SC66" s="27" t="str">
        <f t="shared" si="1204"/>
        <v>0</v>
      </c>
      <c r="SD66" s="27" t="str">
        <f t="shared" si="1205"/>
        <v>0</v>
      </c>
      <c r="SE66" s="27" t="str">
        <f t="shared" si="1206"/>
        <v>9</v>
      </c>
      <c r="SF66" s="27" t="str">
        <f t="shared" si="1207"/>
        <v>0</v>
      </c>
      <c r="SG66" s="27" t="str">
        <f t="shared" si="1208"/>
        <v>0</v>
      </c>
      <c r="SH66" s="27" t="str">
        <f t="shared" si="1209"/>
        <v>8</v>
      </c>
      <c r="SI66" s="27" t="str">
        <f t="shared" si="1210"/>
        <v>0</v>
      </c>
      <c r="SJ66" s="27" t="str">
        <f t="shared" si="1211"/>
        <v>0</v>
      </c>
      <c r="SK66" s="27" t="str">
        <f t="shared" si="1212"/>
        <v>0</v>
      </c>
      <c r="SL66" s="27" t="str">
        <f t="shared" si="1213"/>
        <v>0</v>
      </c>
      <c r="SM66" s="27" t="str">
        <f t="shared" si="1214"/>
        <v>0</v>
      </c>
      <c r="SN66" s="27" t="str">
        <f t="shared" si="1215"/>
        <v>10</v>
      </c>
      <c r="SO66" s="27" t="str">
        <f t="shared" si="1216"/>
        <v>0</v>
      </c>
      <c r="SP66" s="27" t="str">
        <f t="shared" si="1217"/>
        <v>0</v>
      </c>
      <c r="SQ66" s="27" t="str">
        <f t="shared" si="1218"/>
        <v>4</v>
      </c>
      <c r="SR66" s="27" t="str">
        <f t="shared" si="1219"/>
        <v>0</v>
      </c>
      <c r="SS66" s="27" t="str">
        <f t="shared" si="1220"/>
        <v>0</v>
      </c>
      <c r="ST66" s="27" t="str">
        <f t="shared" si="1221"/>
        <v>8</v>
      </c>
      <c r="SU66" s="27" t="str">
        <f t="shared" si="1222"/>
        <v>0</v>
      </c>
      <c r="SV66" s="27" t="str">
        <f t="shared" si="1223"/>
        <v>0</v>
      </c>
      <c r="SW66" s="27" t="str">
        <f t="shared" si="1224"/>
        <v>7</v>
      </c>
      <c r="SX66" s="27" t="str">
        <f t="shared" si="1225"/>
        <v>0</v>
      </c>
      <c r="SY66" s="27" t="str">
        <f t="shared" si="1226"/>
        <v>0</v>
      </c>
      <c r="SZ66" s="27" t="str">
        <f t="shared" si="1227"/>
        <v>14</v>
      </c>
      <c r="TA66" s="27" t="str">
        <f t="shared" si="1228"/>
        <v>0</v>
      </c>
      <c r="TB66" s="27" t="str">
        <f t="shared" si="1229"/>
        <v>0</v>
      </c>
      <c r="TC66" s="27" t="str">
        <f t="shared" si="1230"/>
        <v>11</v>
      </c>
      <c r="TD66" s="27" t="str">
        <f t="shared" si="1231"/>
        <v>0</v>
      </c>
      <c r="TE66" s="27" t="str">
        <f t="shared" si="1232"/>
        <v>0</v>
      </c>
      <c r="TF66" s="27" t="str">
        <f t="shared" si="1233"/>
        <v>0</v>
      </c>
      <c r="TG66" s="27" t="str">
        <f t="shared" si="1234"/>
        <v>0</v>
      </c>
      <c r="TH66" s="27" t="str">
        <f t="shared" si="1235"/>
        <v>0</v>
      </c>
      <c r="TI66" s="27" t="str">
        <f t="shared" si="1236"/>
        <v>0</v>
      </c>
      <c r="TJ66" s="27" t="str">
        <f t="shared" si="1237"/>
        <v>0</v>
      </c>
      <c r="TK66" s="27" t="str">
        <f t="shared" si="1238"/>
        <v>0</v>
      </c>
      <c r="TL66" s="27" t="str">
        <f t="shared" si="1239"/>
        <v>0</v>
      </c>
      <c r="TM66" s="27" t="str">
        <f t="shared" si="1240"/>
        <v>0</v>
      </c>
      <c r="TN66" s="27" t="str">
        <f t="shared" si="1241"/>
        <v>0</v>
      </c>
      <c r="TO66" s="27" t="str">
        <f t="shared" si="1242"/>
        <v>0</v>
      </c>
      <c r="TP66" s="27" t="str">
        <f t="shared" si="1243"/>
        <v>0</v>
      </c>
      <c r="TQ66" s="27" t="str">
        <f t="shared" si="1244"/>
        <v>0</v>
      </c>
      <c r="TR66" s="27" t="str">
        <f t="shared" si="1245"/>
        <v>0</v>
      </c>
      <c r="TS66" s="27" t="str">
        <f t="shared" si="1246"/>
        <v>0</v>
      </c>
      <c r="TT66" s="27" t="str">
        <f t="shared" si="1247"/>
        <v>0</v>
      </c>
      <c r="TU66" s="27" t="str">
        <f t="shared" si="1248"/>
        <v>0</v>
      </c>
      <c r="TV66" s="27" t="str">
        <f t="shared" si="1249"/>
        <v>0</v>
      </c>
      <c r="TW66" s="27" t="str">
        <f t="shared" si="1250"/>
        <v>0</v>
      </c>
      <c r="TX66" s="27" t="str">
        <f t="shared" si="1251"/>
        <v>0</v>
      </c>
      <c r="TY66" s="27" t="str">
        <f t="shared" si="1252"/>
        <v>0</v>
      </c>
      <c r="TZ66" s="27" t="str">
        <f t="shared" si="1253"/>
        <v>0</v>
      </c>
      <c r="UA66" s="27" t="str">
        <f t="shared" si="1254"/>
        <v>0</v>
      </c>
      <c r="UB66" s="27" t="str">
        <f t="shared" si="1255"/>
        <v>0</v>
      </c>
      <c r="UC66" s="27" t="str">
        <f t="shared" si="1256"/>
        <v>0</v>
      </c>
      <c r="UD66" s="27" t="str">
        <f t="shared" si="1257"/>
        <v>0</v>
      </c>
      <c r="UE66" s="27" t="str">
        <f t="shared" si="1258"/>
        <v>0</v>
      </c>
      <c r="UF66" s="27" t="str">
        <f t="shared" si="1259"/>
        <v>0</v>
      </c>
      <c r="UG66" s="27" t="str">
        <f t="shared" si="1260"/>
        <v>0</v>
      </c>
      <c r="UH66" s="27" t="str">
        <f t="shared" si="1261"/>
        <v>0</v>
      </c>
      <c r="UI66" s="27" t="str">
        <f t="shared" si="1262"/>
        <v>0</v>
      </c>
      <c r="UJ66" s="27" t="str">
        <f t="shared" si="1263"/>
        <v>0</v>
      </c>
      <c r="UK66" s="27" t="str">
        <f t="shared" si="1264"/>
        <v>0</v>
      </c>
      <c r="UL66" s="27" t="str">
        <f t="shared" si="1265"/>
        <v>0</v>
      </c>
      <c r="UM66" s="27" t="str">
        <f t="shared" si="1266"/>
        <v>0</v>
      </c>
      <c r="UN66" s="27" t="str">
        <f t="shared" si="1267"/>
        <v>0</v>
      </c>
      <c r="UO66" s="27" t="str">
        <f t="shared" si="1268"/>
        <v>0</v>
      </c>
      <c r="UP66" s="27" t="str">
        <f t="shared" si="1269"/>
        <v>0</v>
      </c>
      <c r="UQ66" s="27" t="str">
        <f t="shared" si="1270"/>
        <v>0</v>
      </c>
      <c r="UR66" s="27" t="str">
        <f t="shared" si="1271"/>
        <v>0</v>
      </c>
      <c r="US66" s="27" t="str">
        <f t="shared" si="1272"/>
        <v>0</v>
      </c>
      <c r="UT66" s="27" t="str">
        <f t="shared" si="1273"/>
        <v>0</v>
      </c>
      <c r="UU66" s="27" t="str">
        <f t="shared" si="1274"/>
        <v>0</v>
      </c>
      <c r="UV66" s="27" t="str">
        <f t="shared" si="1275"/>
        <v>0</v>
      </c>
      <c r="UW66" s="27" t="str">
        <f t="shared" si="1276"/>
        <v>0</v>
      </c>
      <c r="UY66" s="28">
        <f t="shared" si="1277"/>
        <v>-68.850000000000009</v>
      </c>
      <c r="UZ66" s="28">
        <f t="shared" si="1278"/>
        <v>0</v>
      </c>
      <c r="VA66" s="28">
        <f t="shared" si="1279"/>
        <v>-11.17</v>
      </c>
      <c r="VB66" s="28">
        <f t="shared" si="1280"/>
        <v>0</v>
      </c>
      <c r="VC66" s="28">
        <f t="shared" si="1281"/>
        <v>0</v>
      </c>
      <c r="VD66" s="28">
        <f t="shared" si="1282"/>
        <v>-74.435000000000002</v>
      </c>
      <c r="VG66" s="27" t="str">
        <f t="shared" si="1283"/>
        <v>-4.85</v>
      </c>
      <c r="VH66" s="27" t="str">
        <f t="shared" si="1284"/>
        <v>0.88</v>
      </c>
      <c r="VI66" s="27" t="str">
        <f t="shared" si="1285"/>
        <v>-13.4</v>
      </c>
      <c r="VJ66" s="27">
        <f t="shared" si="1286"/>
        <v>0</v>
      </c>
      <c r="VK66" s="27">
        <f t="shared" si="1287"/>
        <v>0</v>
      </c>
      <c r="VL66" s="27" t="str">
        <f t="shared" si="1288"/>
        <v>-5.62</v>
      </c>
      <c r="VM66" s="27">
        <f t="shared" si="1289"/>
        <v>0</v>
      </c>
      <c r="VN66" s="27" t="str">
        <f t="shared" si="1290"/>
        <v>-11.17</v>
      </c>
      <c r="VO66" s="27">
        <f t="shared" si="1291"/>
        <v>0</v>
      </c>
      <c r="VP66" s="27">
        <f t="shared" si="1292"/>
        <v>0</v>
      </c>
      <c r="VQ66" s="27">
        <f t="shared" si="1293"/>
        <v>0</v>
      </c>
      <c r="VR66" s="27" t="str">
        <f t="shared" si="1294"/>
        <v>-16.65</v>
      </c>
      <c r="VS66" s="27">
        <f t="shared" si="1295"/>
        <v>0</v>
      </c>
      <c r="VT66" s="27">
        <f t="shared" si="1296"/>
        <v>0</v>
      </c>
      <c r="VU66" s="27" t="str">
        <f t="shared" si="1297"/>
        <v>-14.5</v>
      </c>
      <c r="VV66" s="27">
        <f t="shared" si="1298"/>
        <v>0</v>
      </c>
      <c r="VW66" s="27">
        <f t="shared" si="1299"/>
        <v>0</v>
      </c>
      <c r="VX66" s="27">
        <f t="shared" si="1300"/>
        <v>0</v>
      </c>
      <c r="VY66" s="27">
        <f t="shared" si="1301"/>
        <v>0</v>
      </c>
      <c r="VZ66" s="27">
        <f t="shared" si="1302"/>
        <v>0</v>
      </c>
      <c r="WA66" s="27" t="str">
        <f t="shared" si="1303"/>
        <v>-1.79</v>
      </c>
      <c r="WB66" s="27">
        <f t="shared" si="1304"/>
        <v>0</v>
      </c>
      <c r="WC66" s="27">
        <f t="shared" si="1305"/>
        <v>0</v>
      </c>
      <c r="WD66" s="27" t="str">
        <f t="shared" si="1306"/>
        <v>-6.22</v>
      </c>
      <c r="WE66" s="27">
        <f t="shared" si="1307"/>
        <v>0</v>
      </c>
      <c r="WF66" s="27">
        <f t="shared" si="1308"/>
        <v>0</v>
      </c>
      <c r="WG66" s="27" t="str">
        <f t="shared" si="1309"/>
        <v>-0.82</v>
      </c>
      <c r="WH66" s="27">
        <f t="shared" si="1310"/>
        <v>0</v>
      </c>
      <c r="WI66" s="27">
        <f t="shared" si="1311"/>
        <v>0</v>
      </c>
      <c r="WJ66" s="27" t="str">
        <f t="shared" si="1312"/>
        <v>-5.28</v>
      </c>
      <c r="WK66" s="27">
        <f t="shared" si="1313"/>
        <v>0</v>
      </c>
      <c r="WL66" s="27">
        <f t="shared" si="1314"/>
        <v>0</v>
      </c>
      <c r="WM66" s="27" t="str">
        <f t="shared" si="1315"/>
        <v>-6.43</v>
      </c>
      <c r="WN66" s="27">
        <f t="shared" si="1316"/>
        <v>0</v>
      </c>
      <c r="WO66" s="27">
        <f t="shared" si="1317"/>
        <v>0</v>
      </c>
      <c r="WP66" s="27" t="str">
        <f t="shared" si="1318"/>
        <v>5.83</v>
      </c>
      <c r="WQ66" s="27">
        <f t="shared" si="1319"/>
        <v>0</v>
      </c>
      <c r="WR66" s="27">
        <f t="shared" si="1320"/>
        <v>0</v>
      </c>
      <c r="WS66" s="27">
        <f t="shared" si="1321"/>
        <v>0</v>
      </c>
      <c r="WT66" s="27">
        <f t="shared" si="1322"/>
        <v>0</v>
      </c>
      <c r="WU66" s="27">
        <f t="shared" si="1323"/>
        <v>0</v>
      </c>
      <c r="WV66" s="27">
        <f t="shared" si="1324"/>
        <v>0</v>
      </c>
      <c r="WW66" s="27">
        <f t="shared" si="1325"/>
        <v>0</v>
      </c>
      <c r="WX66" s="27">
        <f t="shared" si="1326"/>
        <v>0</v>
      </c>
      <c r="WY66" s="27">
        <f t="shared" si="1327"/>
        <v>0</v>
      </c>
      <c r="WZ66" s="27">
        <f t="shared" si="1328"/>
        <v>0</v>
      </c>
      <c r="XA66" s="27">
        <f t="shared" si="1329"/>
        <v>0</v>
      </c>
      <c r="XB66" s="27">
        <f t="shared" si="1330"/>
        <v>0</v>
      </c>
      <c r="XC66" s="27">
        <f t="shared" si="1331"/>
        <v>0</v>
      </c>
      <c r="XD66" s="27">
        <f t="shared" si="1332"/>
        <v>0</v>
      </c>
      <c r="XE66" s="27">
        <f t="shared" si="1333"/>
        <v>0</v>
      </c>
      <c r="XF66" s="27">
        <f t="shared" si="1334"/>
        <v>0</v>
      </c>
      <c r="XG66" s="27">
        <f t="shared" si="1335"/>
        <v>0</v>
      </c>
      <c r="XH66" s="27">
        <f t="shared" si="1336"/>
        <v>0</v>
      </c>
      <c r="XI66" s="27">
        <f t="shared" si="1337"/>
        <v>0</v>
      </c>
      <c r="XJ66" s="27">
        <f t="shared" si="1338"/>
        <v>0</v>
      </c>
      <c r="XK66" s="27">
        <f t="shared" si="1339"/>
        <v>0</v>
      </c>
      <c r="XL66" s="27">
        <f t="shared" si="1340"/>
        <v>0</v>
      </c>
      <c r="XM66" s="27">
        <f t="shared" si="1341"/>
        <v>0</v>
      </c>
      <c r="XN66" s="27">
        <f t="shared" si="1342"/>
        <v>0</v>
      </c>
      <c r="XO66" s="27">
        <f t="shared" si="1343"/>
        <v>0</v>
      </c>
      <c r="XP66" s="27">
        <f t="shared" si="1344"/>
        <v>0</v>
      </c>
      <c r="XQ66" s="27">
        <f t="shared" si="1345"/>
        <v>0</v>
      </c>
      <c r="XR66" s="27">
        <f t="shared" si="1346"/>
        <v>0</v>
      </c>
      <c r="XS66" s="27">
        <f t="shared" si="1347"/>
        <v>0</v>
      </c>
      <c r="XT66" s="27">
        <f t="shared" si="1348"/>
        <v>0</v>
      </c>
      <c r="XU66" s="27">
        <f t="shared" si="1349"/>
        <v>0</v>
      </c>
      <c r="XV66" s="27">
        <f t="shared" si="1350"/>
        <v>0</v>
      </c>
      <c r="XW66" s="27">
        <f t="shared" si="1351"/>
        <v>0</v>
      </c>
      <c r="XX66" s="27">
        <f t="shared" si="1352"/>
        <v>0</v>
      </c>
      <c r="XY66" s="27">
        <f t="shared" si="1353"/>
        <v>0</v>
      </c>
      <c r="XZ66" s="27">
        <f t="shared" si="1354"/>
        <v>0</v>
      </c>
      <c r="YA66" s="27">
        <f t="shared" si="1355"/>
        <v>0</v>
      </c>
      <c r="YB66" s="27">
        <f t="shared" si="1356"/>
        <v>0</v>
      </c>
      <c r="YC66" s="27">
        <f t="shared" si="1357"/>
        <v>0</v>
      </c>
      <c r="YD66" s="27">
        <f t="shared" si="1358"/>
        <v>0</v>
      </c>
      <c r="YE66" s="27">
        <f t="shared" si="1359"/>
        <v>0</v>
      </c>
      <c r="YF66" s="27">
        <f t="shared" si="1360"/>
        <v>0</v>
      </c>
      <c r="YG66" s="27">
        <f t="shared" si="1361"/>
        <v>0</v>
      </c>
      <c r="YH66" s="27">
        <f t="shared" si="1362"/>
        <v>0</v>
      </c>
      <c r="YI66" s="27">
        <f t="shared" si="1363"/>
        <v>0</v>
      </c>
      <c r="YJ66" s="27">
        <f t="shared" si="1364"/>
        <v>0</v>
      </c>
      <c r="YL66" s="28">
        <f t="shared" si="1365"/>
        <v>464</v>
      </c>
      <c r="YM66" s="28">
        <f t="shared" si="1366"/>
        <v>0</v>
      </c>
      <c r="YN66" s="28">
        <f t="shared" si="1367"/>
        <v>36</v>
      </c>
      <c r="YO66" s="28">
        <f t="shared" si="1368"/>
        <v>0</v>
      </c>
      <c r="YP66" s="28">
        <f t="shared" si="1369"/>
        <v>0</v>
      </c>
      <c r="YQ66" s="28">
        <f t="shared" si="1370"/>
        <v>482</v>
      </c>
      <c r="YT66" s="27" t="str">
        <f t="shared" si="1371"/>
        <v>33</v>
      </c>
      <c r="YU66" s="27" t="str">
        <f t="shared" si="1372"/>
        <v>21</v>
      </c>
      <c r="YV66" s="27" t="str">
        <f t="shared" si="1373"/>
        <v>53</v>
      </c>
      <c r="YW66" s="27">
        <f t="shared" si="1374"/>
        <v>0</v>
      </c>
      <c r="YX66" s="27">
        <f t="shared" si="1375"/>
        <v>0</v>
      </c>
      <c r="YY66" s="27" t="str">
        <f t="shared" si="1376"/>
        <v>13</v>
      </c>
      <c r="YZ66" s="27">
        <f t="shared" si="1377"/>
        <v>0</v>
      </c>
      <c r="ZA66" s="27" t="str">
        <f t="shared" si="1378"/>
        <v>36</v>
      </c>
      <c r="ZB66" s="27">
        <f t="shared" si="1379"/>
        <v>0</v>
      </c>
      <c r="ZC66" s="27">
        <f t="shared" si="1380"/>
        <v>0</v>
      </c>
      <c r="ZD66" s="27">
        <f t="shared" si="1381"/>
        <v>0</v>
      </c>
      <c r="ZE66" s="27" t="str">
        <f t="shared" si="1382"/>
        <v>45</v>
      </c>
      <c r="ZF66" s="27">
        <f t="shared" si="1383"/>
        <v>0</v>
      </c>
      <c r="ZG66" s="27">
        <f t="shared" si="1384"/>
        <v>0</v>
      </c>
      <c r="ZH66" s="27" t="str">
        <f t="shared" si="1385"/>
        <v>66</v>
      </c>
      <c r="ZI66" s="27">
        <f t="shared" si="1386"/>
        <v>0</v>
      </c>
      <c r="ZJ66" s="27">
        <f t="shared" si="1387"/>
        <v>0</v>
      </c>
      <c r="ZK66" s="27">
        <f t="shared" si="1388"/>
        <v>0</v>
      </c>
      <c r="ZL66" s="27">
        <f t="shared" si="1389"/>
        <v>0</v>
      </c>
      <c r="ZM66" s="27">
        <f t="shared" si="1390"/>
        <v>0</v>
      </c>
      <c r="ZN66" s="27" t="str">
        <f t="shared" si="1391"/>
        <v>13</v>
      </c>
      <c r="ZO66" s="27">
        <f t="shared" si="1392"/>
        <v>0</v>
      </c>
      <c r="ZP66" s="27">
        <f t="shared" si="1393"/>
        <v>0</v>
      </c>
      <c r="ZQ66" s="27" t="str">
        <f t="shared" si="1394"/>
        <v>57</v>
      </c>
      <c r="ZR66" s="27">
        <f t="shared" si="1395"/>
        <v>0</v>
      </c>
      <c r="ZS66" s="27">
        <f t="shared" si="1396"/>
        <v>0</v>
      </c>
      <c r="ZT66" s="27" t="str">
        <f t="shared" si="1397"/>
        <v>30</v>
      </c>
      <c r="ZU66" s="27">
        <f t="shared" si="1398"/>
        <v>0</v>
      </c>
      <c r="ZV66" s="27">
        <f t="shared" si="1399"/>
        <v>0</v>
      </c>
      <c r="ZW66" s="27" t="str">
        <f t="shared" si="1400"/>
        <v>59</v>
      </c>
      <c r="ZX66" s="27">
        <f t="shared" si="1401"/>
        <v>0</v>
      </c>
      <c r="ZY66" s="27">
        <f t="shared" si="1402"/>
        <v>0</v>
      </c>
      <c r="ZZ66" s="27" t="str">
        <f t="shared" si="1403"/>
        <v>56</v>
      </c>
      <c r="AAA66" s="27">
        <f t="shared" si="1404"/>
        <v>0</v>
      </c>
      <c r="AAB66" s="27">
        <f t="shared" si="1405"/>
        <v>0</v>
      </c>
      <c r="AAC66" s="27" t="str">
        <f t="shared" si="1406"/>
        <v>18</v>
      </c>
      <c r="AAD66" s="27">
        <f t="shared" si="1407"/>
        <v>0</v>
      </c>
      <c r="AAE66" s="27">
        <f t="shared" si="1408"/>
        <v>0</v>
      </c>
      <c r="AAF66" s="27">
        <f t="shared" si="1409"/>
        <v>0</v>
      </c>
      <c r="AAG66" s="27">
        <f t="shared" si="1410"/>
        <v>0</v>
      </c>
      <c r="AAH66" s="27">
        <f t="shared" si="1411"/>
        <v>0</v>
      </c>
      <c r="AAI66" s="27">
        <f t="shared" si="1412"/>
        <v>0</v>
      </c>
      <c r="AAJ66" s="27">
        <f t="shared" si="1413"/>
        <v>0</v>
      </c>
      <c r="AAK66" s="27">
        <f t="shared" si="1414"/>
        <v>0</v>
      </c>
      <c r="AAL66" s="27">
        <f t="shared" si="1415"/>
        <v>0</v>
      </c>
      <c r="AAM66" s="27">
        <f t="shared" si="1416"/>
        <v>0</v>
      </c>
      <c r="AAN66" s="27">
        <f t="shared" si="1417"/>
        <v>0</v>
      </c>
      <c r="AAO66" s="27">
        <f t="shared" si="1418"/>
        <v>0</v>
      </c>
      <c r="AAP66" s="27">
        <f t="shared" si="1419"/>
        <v>0</v>
      </c>
      <c r="AAQ66" s="27">
        <f t="shared" si="1420"/>
        <v>0</v>
      </c>
      <c r="AAR66" s="27">
        <f t="shared" si="1421"/>
        <v>0</v>
      </c>
      <c r="AAS66" s="27">
        <f t="shared" si="1422"/>
        <v>0</v>
      </c>
      <c r="AAT66" s="27">
        <f t="shared" si="1423"/>
        <v>0</v>
      </c>
      <c r="AAU66" s="27">
        <f t="shared" si="1424"/>
        <v>0</v>
      </c>
      <c r="AAV66" s="27">
        <f t="shared" si="1425"/>
        <v>0</v>
      </c>
      <c r="AAW66" s="27">
        <f t="shared" si="1426"/>
        <v>0</v>
      </c>
      <c r="AAX66" s="27">
        <f t="shared" si="1427"/>
        <v>0</v>
      </c>
      <c r="AAY66" s="27">
        <f t="shared" si="1428"/>
        <v>0</v>
      </c>
      <c r="AAZ66" s="27">
        <f t="shared" si="1429"/>
        <v>0</v>
      </c>
      <c r="ABA66" s="27">
        <f t="shared" si="1430"/>
        <v>0</v>
      </c>
      <c r="ABB66" s="27">
        <f t="shared" si="1431"/>
        <v>0</v>
      </c>
      <c r="ABC66" s="27">
        <f t="shared" si="1432"/>
        <v>0</v>
      </c>
      <c r="ABD66" s="27">
        <f t="shared" si="1433"/>
        <v>0</v>
      </c>
      <c r="ABE66" s="27">
        <f t="shared" si="1434"/>
        <v>0</v>
      </c>
      <c r="ABF66" s="27">
        <f t="shared" si="1435"/>
        <v>0</v>
      </c>
      <c r="ABG66" s="27">
        <f t="shared" si="1436"/>
        <v>0</v>
      </c>
      <c r="ABH66" s="27">
        <f t="shared" si="1437"/>
        <v>0</v>
      </c>
      <c r="ABI66" s="27">
        <f t="shared" si="1438"/>
        <v>0</v>
      </c>
      <c r="ABJ66" s="27">
        <f t="shared" si="1439"/>
        <v>0</v>
      </c>
      <c r="ABK66" s="27">
        <f t="shared" si="1440"/>
        <v>0</v>
      </c>
      <c r="ABL66" s="27">
        <f t="shared" si="1441"/>
        <v>0</v>
      </c>
      <c r="ABM66" s="27">
        <f t="shared" si="1442"/>
        <v>0</v>
      </c>
      <c r="ABN66" s="27">
        <f t="shared" si="1443"/>
        <v>0</v>
      </c>
      <c r="ABO66" s="27">
        <f t="shared" si="1444"/>
        <v>0</v>
      </c>
      <c r="ABP66" s="27">
        <f t="shared" si="1445"/>
        <v>0</v>
      </c>
      <c r="ABQ66" s="27">
        <f t="shared" si="1446"/>
        <v>0</v>
      </c>
      <c r="ABR66" s="27">
        <f t="shared" si="1447"/>
        <v>0</v>
      </c>
      <c r="ABS66" s="27">
        <f t="shared" si="1448"/>
        <v>0</v>
      </c>
      <c r="ABT66" s="27">
        <f t="shared" si="1449"/>
        <v>0</v>
      </c>
      <c r="ABU66" s="27">
        <f t="shared" si="1450"/>
        <v>0</v>
      </c>
      <c r="ABV66" s="27">
        <f t="shared" si="1451"/>
        <v>0</v>
      </c>
      <c r="ABW66" s="27">
        <f t="shared" si="1452"/>
        <v>0</v>
      </c>
      <c r="ABY66" s="28">
        <f t="shared" si="1453"/>
        <v>543.40000000000009</v>
      </c>
      <c r="ABZ66" s="28">
        <f t="shared" si="1454"/>
        <v>0</v>
      </c>
      <c r="ACA66" s="28">
        <f t="shared" si="1455"/>
        <v>8.1</v>
      </c>
      <c r="ACB66" s="28">
        <f t="shared" si="1456"/>
        <v>0</v>
      </c>
      <c r="ACC66" s="28">
        <f t="shared" si="1457"/>
        <v>0</v>
      </c>
      <c r="ACD66" s="28">
        <f t="shared" si="1458"/>
        <v>547.45000000000005</v>
      </c>
      <c r="ACG66" s="27" t="str">
        <f t="shared" si="1459"/>
        <v>31.1</v>
      </c>
      <c r="ACH66" s="27" t="str">
        <f t="shared" si="1460"/>
        <v>32.6</v>
      </c>
      <c r="ACI66" s="27" t="str">
        <f t="shared" si="1461"/>
        <v>9.9</v>
      </c>
      <c r="ACJ66" s="27">
        <f t="shared" si="1462"/>
        <v>0</v>
      </c>
      <c r="ACK66" s="27">
        <f t="shared" si="1463"/>
        <v>0</v>
      </c>
      <c r="ACL66" s="27" t="str">
        <f t="shared" si="1464"/>
        <v>29.8</v>
      </c>
      <c r="ACM66" s="27">
        <f t="shared" si="1465"/>
        <v>0</v>
      </c>
      <c r="ACN66" s="27" t="str">
        <f t="shared" si="1466"/>
        <v>8.1</v>
      </c>
      <c r="ACO66" s="27">
        <f t="shared" si="1467"/>
        <v>0</v>
      </c>
      <c r="ACP66" s="27">
        <f t="shared" si="1468"/>
        <v>0</v>
      </c>
      <c r="ACQ66" s="27">
        <f t="shared" si="1469"/>
        <v>0</v>
      </c>
      <c r="ACR66" s="27" t="str">
        <f t="shared" si="1470"/>
        <v>31.7</v>
      </c>
      <c r="ACS66" s="27">
        <f t="shared" si="1471"/>
        <v>0</v>
      </c>
      <c r="ACT66" s="27">
        <f t="shared" si="1472"/>
        <v>0</v>
      </c>
      <c r="ACU66" s="27" t="str">
        <f t="shared" si="1473"/>
        <v>57.5</v>
      </c>
      <c r="ACV66" s="27">
        <f t="shared" si="1474"/>
        <v>0</v>
      </c>
      <c r="ACW66" s="27">
        <f t="shared" si="1475"/>
        <v>0</v>
      </c>
      <c r="ACX66" s="27">
        <f t="shared" si="1476"/>
        <v>0</v>
      </c>
      <c r="ACY66" s="27">
        <f t="shared" si="1477"/>
        <v>0</v>
      </c>
      <c r="ACZ66" s="27">
        <f t="shared" si="1478"/>
        <v>0</v>
      </c>
      <c r="ADA66" s="27" t="str">
        <f t="shared" si="1479"/>
        <v>94.5</v>
      </c>
      <c r="ADB66" s="27">
        <f t="shared" si="1480"/>
        <v>0</v>
      </c>
      <c r="ADC66" s="27">
        <f t="shared" si="1481"/>
        <v>0</v>
      </c>
      <c r="ADD66" s="27" t="str">
        <f t="shared" si="1482"/>
        <v>20.6</v>
      </c>
      <c r="ADE66" s="27">
        <f t="shared" si="1483"/>
        <v>0</v>
      </c>
      <c r="ADF66" s="27">
        <f t="shared" si="1484"/>
        <v>0</v>
      </c>
      <c r="ADG66" s="27" t="str">
        <f t="shared" si="1485"/>
        <v>46.9</v>
      </c>
      <c r="ADH66" s="27">
        <f t="shared" si="1486"/>
        <v>0</v>
      </c>
      <c r="ADI66" s="27">
        <f t="shared" si="1487"/>
        <v>0</v>
      </c>
      <c r="ADJ66" s="27" t="str">
        <f t="shared" si="1488"/>
        <v>29.5</v>
      </c>
      <c r="ADK66" s="27">
        <f t="shared" si="1489"/>
        <v>0</v>
      </c>
      <c r="ADL66" s="27">
        <f t="shared" si="1490"/>
        <v>0</v>
      </c>
      <c r="ADM66" s="27" t="str">
        <f t="shared" si="1491"/>
        <v>93.1</v>
      </c>
      <c r="ADN66" s="27">
        <f t="shared" si="1492"/>
        <v>0</v>
      </c>
      <c r="ADO66" s="27">
        <f t="shared" si="1493"/>
        <v>0</v>
      </c>
      <c r="ADP66" s="27" t="str">
        <f t="shared" si="1494"/>
        <v>66.2</v>
      </c>
      <c r="ADQ66" s="27">
        <f t="shared" si="1495"/>
        <v>0</v>
      </c>
      <c r="ADR66" s="27">
        <f t="shared" si="1496"/>
        <v>0</v>
      </c>
      <c r="ADS66" s="27">
        <f t="shared" si="1497"/>
        <v>0</v>
      </c>
      <c r="ADT66" s="27">
        <f t="shared" si="1498"/>
        <v>0</v>
      </c>
      <c r="ADU66" s="27">
        <f t="shared" si="1499"/>
        <v>0</v>
      </c>
      <c r="ADV66" s="27">
        <f t="shared" si="1500"/>
        <v>0</v>
      </c>
      <c r="ADW66" s="27">
        <f t="shared" si="1501"/>
        <v>0</v>
      </c>
      <c r="ADX66" s="27">
        <f t="shared" si="1502"/>
        <v>0</v>
      </c>
      <c r="ADY66" s="27">
        <f t="shared" si="1503"/>
        <v>0</v>
      </c>
      <c r="ADZ66" s="27">
        <f t="shared" si="1504"/>
        <v>0</v>
      </c>
      <c r="AEA66" s="27">
        <f t="shared" si="1505"/>
        <v>0</v>
      </c>
      <c r="AEB66" s="27">
        <f t="shared" si="1506"/>
        <v>0</v>
      </c>
      <c r="AEC66" s="27">
        <f t="shared" si="1507"/>
        <v>0</v>
      </c>
      <c r="AED66" s="27">
        <f t="shared" si="1508"/>
        <v>0</v>
      </c>
      <c r="AEE66" s="27">
        <f t="shared" si="1509"/>
        <v>0</v>
      </c>
      <c r="AEF66" s="27">
        <f t="shared" si="1510"/>
        <v>0</v>
      </c>
      <c r="AEG66" s="27">
        <f t="shared" si="1511"/>
        <v>0</v>
      </c>
      <c r="AEH66" s="27">
        <f t="shared" si="1512"/>
        <v>0</v>
      </c>
      <c r="AEI66" s="27">
        <f t="shared" si="1513"/>
        <v>0</v>
      </c>
      <c r="AEJ66" s="27">
        <f t="shared" si="1514"/>
        <v>0</v>
      </c>
      <c r="AEK66" s="27">
        <f t="shared" si="1515"/>
        <v>0</v>
      </c>
      <c r="AEL66" s="27">
        <f t="shared" si="1516"/>
        <v>0</v>
      </c>
      <c r="AEM66" s="27">
        <f t="shared" si="1517"/>
        <v>0</v>
      </c>
      <c r="AEN66" s="27">
        <f t="shared" si="1518"/>
        <v>0</v>
      </c>
      <c r="AEO66" s="27">
        <f t="shared" si="1519"/>
        <v>0</v>
      </c>
      <c r="AEP66" s="27">
        <f t="shared" si="1520"/>
        <v>0</v>
      </c>
      <c r="AEQ66" s="27">
        <f t="shared" si="1521"/>
        <v>0</v>
      </c>
      <c r="AER66" s="27">
        <f t="shared" si="1522"/>
        <v>0</v>
      </c>
      <c r="AES66" s="27">
        <f t="shared" si="1523"/>
        <v>0</v>
      </c>
      <c r="AET66" s="27">
        <f t="shared" si="1524"/>
        <v>0</v>
      </c>
      <c r="AEU66" s="27">
        <f t="shared" si="1525"/>
        <v>0</v>
      </c>
      <c r="AEV66" s="27">
        <f t="shared" si="1526"/>
        <v>0</v>
      </c>
      <c r="AEW66" s="27">
        <f t="shared" si="1527"/>
        <v>0</v>
      </c>
      <c r="AEX66" s="27">
        <f t="shared" si="1528"/>
        <v>0</v>
      </c>
      <c r="AEY66" s="27">
        <f t="shared" si="1529"/>
        <v>0</v>
      </c>
      <c r="AEZ66" s="27">
        <f t="shared" si="1530"/>
        <v>0</v>
      </c>
      <c r="AFA66" s="27">
        <f t="shared" si="1531"/>
        <v>0</v>
      </c>
      <c r="AFB66" s="27">
        <f t="shared" si="1532"/>
        <v>0</v>
      </c>
      <c r="AFC66" s="27">
        <f t="shared" si="1533"/>
        <v>0</v>
      </c>
      <c r="AFD66" s="27">
        <f t="shared" si="1534"/>
        <v>0</v>
      </c>
      <c r="AFE66" s="27">
        <f t="shared" si="1535"/>
        <v>0</v>
      </c>
      <c r="AFF66" s="27">
        <f t="shared" si="1536"/>
        <v>0</v>
      </c>
      <c r="AFG66" s="27">
        <f t="shared" si="1537"/>
        <v>0</v>
      </c>
      <c r="AFH66" s="27">
        <f t="shared" si="1538"/>
        <v>0</v>
      </c>
      <c r="AFI66" s="27">
        <f t="shared" si="1539"/>
        <v>0</v>
      </c>
      <c r="AFJ66" s="27">
        <f t="shared" si="1540"/>
        <v>0</v>
      </c>
      <c r="AFL66" s="28">
        <f t="shared" si="892"/>
        <v>8.3125</v>
      </c>
      <c r="AFM66" s="28">
        <v>8.3125</v>
      </c>
      <c r="AFN66" s="27">
        <v>4</v>
      </c>
      <c r="AFO66" s="27">
        <f t="shared" si="1541"/>
        <v>4</v>
      </c>
      <c r="AFP66" s="27">
        <f t="shared" si="1542"/>
        <v>4</v>
      </c>
      <c r="AFQ66" s="27">
        <f t="shared" si="1543"/>
        <v>4</v>
      </c>
      <c r="AFR66" s="27">
        <f t="shared" si="1544"/>
        <v>0</v>
      </c>
      <c r="AFS66" s="27">
        <f t="shared" si="1545"/>
        <v>0</v>
      </c>
      <c r="AFT66" s="27">
        <f t="shared" si="1546"/>
        <v>2</v>
      </c>
      <c r="AFU66" s="27">
        <f t="shared" si="1547"/>
        <v>0</v>
      </c>
      <c r="AFV66" s="27">
        <f t="shared" si="1548"/>
        <v>2</v>
      </c>
      <c r="AFW66" s="27">
        <f t="shared" si="1549"/>
        <v>0</v>
      </c>
      <c r="AFX66" s="27">
        <f t="shared" si="1550"/>
        <v>0</v>
      </c>
      <c r="AFY66" s="27">
        <f t="shared" si="1551"/>
        <v>0</v>
      </c>
      <c r="AFZ66" s="27">
        <f t="shared" si="1552"/>
        <v>4</v>
      </c>
      <c r="AGA66" s="27">
        <f t="shared" si="1553"/>
        <v>0</v>
      </c>
      <c r="AGB66" s="27">
        <f t="shared" si="1554"/>
        <v>0</v>
      </c>
      <c r="AGC66" s="27">
        <f t="shared" si="1555"/>
        <v>4</v>
      </c>
      <c r="AGD66" s="27">
        <f t="shared" si="1556"/>
        <v>0</v>
      </c>
      <c r="AGE66" s="27">
        <f t="shared" si="1557"/>
        <v>0</v>
      </c>
      <c r="AGF66" s="27">
        <f t="shared" si="1558"/>
        <v>0</v>
      </c>
      <c r="AGG66" s="27">
        <f t="shared" si="1559"/>
        <v>0</v>
      </c>
      <c r="AGH66" s="27">
        <f t="shared" si="1560"/>
        <v>0</v>
      </c>
      <c r="AGI66" s="27">
        <f t="shared" si="1561"/>
        <v>8</v>
      </c>
      <c r="AGJ66" s="27">
        <f t="shared" si="1562"/>
        <v>0</v>
      </c>
      <c r="AGK66" s="27">
        <f t="shared" si="1563"/>
        <v>0</v>
      </c>
      <c r="AGL66" s="27">
        <f t="shared" si="1564"/>
        <v>4</v>
      </c>
      <c r="AGM66" s="27">
        <f t="shared" si="1565"/>
        <v>0</v>
      </c>
      <c r="AGN66" s="27">
        <f t="shared" si="1566"/>
        <v>0</v>
      </c>
      <c r="AGO66" s="27">
        <f t="shared" si="1567"/>
        <v>4</v>
      </c>
      <c r="AGP66" s="27">
        <f t="shared" si="1568"/>
        <v>0</v>
      </c>
      <c r="AGQ66" s="27">
        <f t="shared" si="1569"/>
        <v>0</v>
      </c>
      <c r="AGR66" s="27">
        <f t="shared" si="1570"/>
        <v>4</v>
      </c>
      <c r="AGS66" s="27">
        <f t="shared" si="1571"/>
        <v>0</v>
      </c>
      <c r="AGT66" s="27">
        <f t="shared" si="1572"/>
        <v>0</v>
      </c>
      <c r="AGU66" s="27">
        <f t="shared" si="1573"/>
        <v>4</v>
      </c>
      <c r="AGV66" s="27">
        <f t="shared" si="1574"/>
        <v>0</v>
      </c>
      <c r="AGW66" s="27">
        <f t="shared" si="1575"/>
        <v>0</v>
      </c>
      <c r="AGX66" s="27">
        <f t="shared" si="1576"/>
        <v>4</v>
      </c>
      <c r="AGY66" s="27">
        <f t="shared" si="1577"/>
        <v>0</v>
      </c>
      <c r="AGZ66" s="27">
        <f t="shared" si="1578"/>
        <v>0</v>
      </c>
      <c r="AHA66" s="27">
        <f t="shared" si="1579"/>
        <v>0</v>
      </c>
      <c r="AHB66" s="27">
        <f t="shared" si="1580"/>
        <v>0</v>
      </c>
      <c r="AHC66" s="27">
        <f t="shared" si="1581"/>
        <v>0</v>
      </c>
      <c r="AHD66" s="27">
        <f t="shared" si="1582"/>
        <v>0</v>
      </c>
      <c r="AHE66" s="27">
        <f t="shared" si="1583"/>
        <v>0</v>
      </c>
      <c r="AHF66" s="27">
        <f t="shared" si="1584"/>
        <v>0</v>
      </c>
      <c r="AHG66" s="27">
        <f t="shared" si="1585"/>
        <v>0</v>
      </c>
      <c r="AHH66" s="27">
        <f t="shared" si="1586"/>
        <v>0</v>
      </c>
      <c r="AHI66" s="27">
        <f t="shared" si="1587"/>
        <v>0</v>
      </c>
      <c r="AHJ66" s="27">
        <f t="shared" si="1588"/>
        <v>0</v>
      </c>
      <c r="AHK66" s="27">
        <f t="shared" si="1589"/>
        <v>0</v>
      </c>
      <c r="AHL66" s="27">
        <f t="shared" si="1590"/>
        <v>0</v>
      </c>
      <c r="AHM66" s="27">
        <f t="shared" si="1591"/>
        <v>0</v>
      </c>
      <c r="AHN66" s="27">
        <f t="shared" si="1592"/>
        <v>0</v>
      </c>
      <c r="AHO66" s="27">
        <f t="shared" si="1593"/>
        <v>0</v>
      </c>
      <c r="AHP66" s="27">
        <f t="shared" si="1594"/>
        <v>0</v>
      </c>
      <c r="AHQ66" s="27">
        <f t="shared" si="1595"/>
        <v>0</v>
      </c>
      <c r="AHR66" s="27">
        <f t="shared" si="1596"/>
        <v>0</v>
      </c>
      <c r="AHS66" s="27">
        <f t="shared" si="1597"/>
        <v>0</v>
      </c>
      <c r="AHT66" s="27">
        <f t="shared" si="1598"/>
        <v>0</v>
      </c>
      <c r="AHU66" s="27">
        <f t="shared" si="1599"/>
        <v>0</v>
      </c>
      <c r="AHV66" s="27">
        <f t="shared" si="1600"/>
        <v>0</v>
      </c>
      <c r="AHW66" s="27">
        <f t="shared" si="1601"/>
        <v>0</v>
      </c>
      <c r="AHX66" s="27">
        <f t="shared" si="1602"/>
        <v>0</v>
      </c>
      <c r="AHY66" s="27">
        <f t="shared" si="1603"/>
        <v>0</v>
      </c>
      <c r="AHZ66" s="27">
        <f t="shared" si="1604"/>
        <v>0</v>
      </c>
      <c r="AIA66" s="27">
        <f t="shared" si="1605"/>
        <v>0</v>
      </c>
      <c r="AIB66" s="27">
        <f t="shared" si="1606"/>
        <v>0</v>
      </c>
      <c r="AIC66" s="27">
        <f t="shared" si="1607"/>
        <v>0</v>
      </c>
      <c r="AID66" s="27">
        <f t="shared" si="1608"/>
        <v>0</v>
      </c>
      <c r="AIE66" s="27">
        <f t="shared" si="1609"/>
        <v>0</v>
      </c>
      <c r="AIF66" s="27">
        <f t="shared" si="1610"/>
        <v>0</v>
      </c>
      <c r="AIG66" s="27">
        <f t="shared" si="1611"/>
        <v>0</v>
      </c>
      <c r="AIH66" s="27">
        <f t="shared" si="1612"/>
        <v>0</v>
      </c>
      <c r="AII66" s="27">
        <f t="shared" si="1613"/>
        <v>0</v>
      </c>
      <c r="AIJ66" s="27">
        <f t="shared" si="1614"/>
        <v>0</v>
      </c>
      <c r="AIK66" s="27">
        <f t="shared" si="1615"/>
        <v>0</v>
      </c>
      <c r="AIL66" s="27">
        <f t="shared" si="1616"/>
        <v>0</v>
      </c>
      <c r="AIM66" s="27">
        <f t="shared" si="1617"/>
        <v>0</v>
      </c>
      <c r="AIN66" s="27">
        <f t="shared" si="1618"/>
        <v>0</v>
      </c>
      <c r="AIO66" s="27">
        <f t="shared" si="1619"/>
        <v>0</v>
      </c>
      <c r="AIP66" s="27">
        <f t="shared" si="1620"/>
        <v>0</v>
      </c>
      <c r="AIQ66" s="27">
        <f t="shared" si="1621"/>
        <v>0</v>
      </c>
      <c r="AIR66" s="27">
        <f t="shared" si="1622"/>
        <v>0</v>
      </c>
      <c r="AIT66" s="27">
        <v>1</v>
      </c>
      <c r="AIU66" s="27">
        <v>1</v>
      </c>
      <c r="AIV66" s="27">
        <v>1</v>
      </c>
      <c r="AIW66" s="27">
        <f t="shared" si="1623"/>
        <v>0</v>
      </c>
      <c r="AIX66" s="27">
        <f t="shared" si="1624"/>
        <v>0</v>
      </c>
      <c r="AIY66" s="27">
        <f t="shared" si="1625"/>
        <v>2</v>
      </c>
      <c r="AIZ66" s="27">
        <f t="shared" si="1626"/>
        <v>0</v>
      </c>
      <c r="AJA66" s="27">
        <f t="shared" si="1627"/>
        <v>0.5</v>
      </c>
      <c r="AJB66" s="27">
        <f t="shared" si="1628"/>
        <v>0</v>
      </c>
      <c r="AJC66" s="27">
        <f t="shared" si="1629"/>
        <v>0</v>
      </c>
      <c r="AJD66" s="27">
        <f t="shared" si="1630"/>
        <v>0</v>
      </c>
      <c r="AJE66" s="27">
        <f t="shared" si="1631"/>
        <v>1</v>
      </c>
      <c r="AJF66" s="27">
        <f t="shared" si="1632"/>
        <v>0</v>
      </c>
      <c r="AJG66" s="27">
        <f t="shared" si="1633"/>
        <v>0</v>
      </c>
      <c r="AJH66" s="27">
        <f t="shared" si="1634"/>
        <v>0.25</v>
      </c>
      <c r="AJI66" s="27">
        <f t="shared" si="1635"/>
        <v>0</v>
      </c>
      <c r="AJJ66" s="27">
        <f t="shared" si="1636"/>
        <v>0</v>
      </c>
      <c r="AJK66" s="27">
        <f t="shared" si="1637"/>
        <v>0</v>
      </c>
      <c r="AJL66" s="27">
        <f t="shared" si="1638"/>
        <v>0</v>
      </c>
      <c r="AJM66" s="27">
        <f t="shared" si="1639"/>
        <v>0</v>
      </c>
      <c r="AJN66" s="27">
        <f t="shared" si="1640"/>
        <v>6.25E-2</v>
      </c>
      <c r="AJO66" s="27">
        <f t="shared" si="1641"/>
        <v>0</v>
      </c>
      <c r="AJP66" s="27">
        <f t="shared" si="1642"/>
        <v>0</v>
      </c>
      <c r="AJQ66" s="27">
        <f t="shared" si="1643"/>
        <v>0.5</v>
      </c>
      <c r="AJR66" s="27">
        <f t="shared" si="1644"/>
        <v>0</v>
      </c>
      <c r="AJS66" s="27">
        <f t="shared" si="1645"/>
        <v>0</v>
      </c>
      <c r="AJT66" s="27">
        <f t="shared" si="1646"/>
        <v>0.25</v>
      </c>
      <c r="AJU66" s="27">
        <f t="shared" si="1647"/>
        <v>0</v>
      </c>
      <c r="AJV66" s="27">
        <f t="shared" si="1648"/>
        <v>0</v>
      </c>
      <c r="AJW66" s="27">
        <f t="shared" si="1649"/>
        <v>0.25</v>
      </c>
      <c r="AJX66" s="27">
        <f t="shared" si="1650"/>
        <v>0</v>
      </c>
      <c r="AJY66" s="27">
        <f t="shared" si="1651"/>
        <v>0</v>
      </c>
      <c r="AJZ66" s="27">
        <f t="shared" si="1652"/>
        <v>0.25</v>
      </c>
      <c r="AKA66" s="27">
        <f t="shared" si="1653"/>
        <v>0</v>
      </c>
      <c r="AKB66" s="27">
        <f t="shared" si="1654"/>
        <v>0</v>
      </c>
      <c r="AKC66" s="27">
        <f t="shared" si="1655"/>
        <v>0.25</v>
      </c>
      <c r="AKD66" s="27">
        <f t="shared" si="1656"/>
        <v>0</v>
      </c>
      <c r="AKE66" s="27">
        <f t="shared" si="1657"/>
        <v>0</v>
      </c>
      <c r="AKF66" s="27">
        <f t="shared" si="1658"/>
        <v>0</v>
      </c>
      <c r="AKG66" s="27">
        <f t="shared" si="1659"/>
        <v>0</v>
      </c>
      <c r="AKH66" s="27">
        <f t="shared" si="1660"/>
        <v>0</v>
      </c>
      <c r="AKI66" s="27">
        <f t="shared" si="1661"/>
        <v>0</v>
      </c>
      <c r="AKJ66" s="27">
        <f t="shared" si="1662"/>
        <v>0</v>
      </c>
      <c r="AKK66" s="27">
        <f t="shared" si="1663"/>
        <v>0</v>
      </c>
      <c r="AKL66" s="27">
        <f t="shared" si="1664"/>
        <v>0</v>
      </c>
      <c r="AKM66" s="27">
        <f t="shared" si="1665"/>
        <v>0</v>
      </c>
      <c r="AKN66" s="27">
        <f t="shared" si="1666"/>
        <v>0</v>
      </c>
      <c r="AKO66" s="27">
        <f t="shared" si="1667"/>
        <v>0</v>
      </c>
      <c r="AKP66" s="27">
        <f t="shared" si="1668"/>
        <v>0</v>
      </c>
      <c r="AKQ66" s="27">
        <f t="shared" si="1669"/>
        <v>0</v>
      </c>
      <c r="AKR66" s="27">
        <f t="shared" si="1670"/>
        <v>0</v>
      </c>
      <c r="AKS66" s="27">
        <f t="shared" si="1671"/>
        <v>0</v>
      </c>
      <c r="AKT66" s="27">
        <f t="shared" si="1672"/>
        <v>0</v>
      </c>
      <c r="AKU66" s="27">
        <f t="shared" si="1673"/>
        <v>0</v>
      </c>
      <c r="AKV66" s="27">
        <f t="shared" si="1674"/>
        <v>0</v>
      </c>
      <c r="AKW66" s="27">
        <f t="shared" si="1675"/>
        <v>0</v>
      </c>
      <c r="AKX66" s="27">
        <f t="shared" si="1676"/>
        <v>0</v>
      </c>
      <c r="AKY66" s="27">
        <f t="shared" si="1677"/>
        <v>0</v>
      </c>
      <c r="AKZ66" s="27">
        <f t="shared" si="1678"/>
        <v>0</v>
      </c>
      <c r="ALA66" s="27">
        <f t="shared" si="1679"/>
        <v>0</v>
      </c>
      <c r="ALB66" s="27">
        <f t="shared" si="1680"/>
        <v>0</v>
      </c>
      <c r="ALC66" s="27">
        <f t="shared" si="1681"/>
        <v>0</v>
      </c>
      <c r="ALD66" s="27">
        <f t="shared" si="1682"/>
        <v>0</v>
      </c>
      <c r="ALE66" s="27">
        <f t="shared" si="1683"/>
        <v>0</v>
      </c>
      <c r="ALF66" s="27">
        <f t="shared" si="1684"/>
        <v>0</v>
      </c>
      <c r="ALG66" s="27">
        <f t="shared" si="1685"/>
        <v>0</v>
      </c>
      <c r="ALH66" s="27">
        <f t="shared" si="1686"/>
        <v>0</v>
      </c>
      <c r="ALI66" s="27">
        <f t="shared" si="1687"/>
        <v>0</v>
      </c>
      <c r="ALJ66" s="27">
        <f t="shared" si="1688"/>
        <v>0</v>
      </c>
      <c r="ALK66" s="27">
        <f t="shared" si="1689"/>
        <v>0</v>
      </c>
      <c r="ALL66" s="27">
        <f t="shared" si="1690"/>
        <v>0</v>
      </c>
      <c r="ALM66" s="27">
        <f t="shared" si="1691"/>
        <v>0</v>
      </c>
      <c r="ALN66" s="27">
        <f t="shared" si="1692"/>
        <v>0</v>
      </c>
      <c r="ALO66" s="27">
        <f t="shared" si="1693"/>
        <v>0</v>
      </c>
      <c r="ALP66" s="27">
        <f t="shared" si="1694"/>
        <v>0</v>
      </c>
      <c r="ALQ66" s="27">
        <f t="shared" si="1695"/>
        <v>0</v>
      </c>
      <c r="ALR66" s="27">
        <f t="shared" si="1696"/>
        <v>0</v>
      </c>
      <c r="ALS66" s="27">
        <f t="shared" si="1697"/>
        <v>0</v>
      </c>
      <c r="ALT66" s="27">
        <f t="shared" si="1698"/>
        <v>0</v>
      </c>
      <c r="ALU66" s="27">
        <f t="shared" si="1699"/>
        <v>0</v>
      </c>
      <c r="ALV66" s="27">
        <f t="shared" si="1700"/>
        <v>0</v>
      </c>
      <c r="ALW66" s="27">
        <f t="shared" si="1701"/>
        <v>0</v>
      </c>
      <c r="AMK66" s="28">
        <v>1714</v>
      </c>
      <c r="AML66" s="28">
        <f t="shared" si="1702"/>
        <v>1714</v>
      </c>
      <c r="AMN66" s="28">
        <v>1698</v>
      </c>
      <c r="AMO66" s="27" t="str">
        <f t="shared" si="1703"/>
        <v>1691</v>
      </c>
      <c r="AMP66" s="27" t="str">
        <f t="shared" si="1704"/>
        <v>1678</v>
      </c>
      <c r="AMQ66" s="27" t="str">
        <f t="shared" si="1705"/>
        <v>1673</v>
      </c>
      <c r="AMR66" s="27" t="str">
        <f t="shared" si="1706"/>
        <v>1673</v>
      </c>
      <c r="AMS66" s="27" t="str">
        <f t="shared" si="1707"/>
        <v>1673</v>
      </c>
      <c r="AMT66" s="27" t="str">
        <f t="shared" si="1708"/>
        <v>1666</v>
      </c>
      <c r="AMU66" s="27" t="str">
        <f t="shared" si="1709"/>
        <v>1666</v>
      </c>
      <c r="AMV66" s="27" t="str">
        <f t="shared" si="1710"/>
        <v>1653</v>
      </c>
      <c r="AMW66" s="27" t="str">
        <f t="shared" si="1711"/>
        <v>1653</v>
      </c>
      <c r="AMX66" s="27" t="str">
        <f t="shared" si="1712"/>
        <v>1653</v>
      </c>
      <c r="AMY66" s="27" t="str">
        <f t="shared" si="1713"/>
        <v>1653</v>
      </c>
      <c r="AMZ66" s="27" t="str">
        <f t="shared" si="1714"/>
        <v>1651</v>
      </c>
      <c r="ANA66" s="27" t="str">
        <f t="shared" si="1715"/>
        <v>1651</v>
      </c>
      <c r="ANB66" s="27" t="str">
        <f t="shared" si="1716"/>
        <v>1651</v>
      </c>
      <c r="ANC66" s="27" t="str">
        <f t="shared" si="1717"/>
        <v>1668</v>
      </c>
      <c r="AND66" s="27" t="str">
        <f t="shared" si="1718"/>
        <v>1668</v>
      </c>
      <c r="ANE66" s="27" t="str">
        <f t="shared" si="1719"/>
        <v>1668</v>
      </c>
      <c r="ANF66" s="27" t="str">
        <f t="shared" si="1720"/>
        <v>1668</v>
      </c>
      <c r="ANG66" s="27" t="str">
        <f t="shared" si="1721"/>
        <v>1668</v>
      </c>
      <c r="ANH66" s="27" t="str">
        <f t="shared" si="1722"/>
        <v>1668</v>
      </c>
      <c r="ANI66" s="27" t="str">
        <f t="shared" si="1723"/>
        <v>1690</v>
      </c>
      <c r="ANJ66" s="27" t="str">
        <f t="shared" si="1724"/>
        <v>1690</v>
      </c>
      <c r="ANK66" s="27" t="str">
        <f t="shared" si="1725"/>
        <v>1690</v>
      </c>
      <c r="ANL66" s="27" t="str">
        <f t="shared" si="1726"/>
        <v>1678</v>
      </c>
      <c r="ANM66" s="27" t="str">
        <f t="shared" si="1727"/>
        <v>1678</v>
      </c>
      <c r="ANN66" s="27" t="str">
        <f t="shared" si="1728"/>
        <v>1678</v>
      </c>
      <c r="ANO66" s="27" t="str">
        <f t="shared" si="1729"/>
        <v>1690</v>
      </c>
      <c r="ANP66" s="27" t="str">
        <f t="shared" si="1730"/>
        <v>1690</v>
      </c>
      <c r="ANQ66" s="27" t="str">
        <f t="shared" si="1731"/>
        <v>1690</v>
      </c>
      <c r="ANR66" s="27" t="str">
        <f t="shared" si="1732"/>
        <v>1681</v>
      </c>
      <c r="ANS66" s="27" t="str">
        <f t="shared" si="1733"/>
        <v>1681</v>
      </c>
      <c r="ANT66" s="27" t="str">
        <f t="shared" si="1734"/>
        <v>1681</v>
      </c>
      <c r="ANU66" s="27" t="str">
        <f t="shared" si="1735"/>
        <v>1702</v>
      </c>
      <c r="ANV66" s="27" t="str">
        <f t="shared" si="1736"/>
        <v>1702</v>
      </c>
      <c r="ANW66" s="27" t="str">
        <f t="shared" si="1737"/>
        <v>1702</v>
      </c>
      <c r="ANX66" s="27" t="str">
        <f t="shared" si="1738"/>
        <v>1714</v>
      </c>
      <c r="ANY66" s="27" t="str">
        <f t="shared" si="1739"/>
        <v>1714</v>
      </c>
      <c r="ANZ66" s="27" t="str">
        <f t="shared" si="1740"/>
        <v>1714</v>
      </c>
      <c r="AOA66" s="27" t="str">
        <f t="shared" si="1741"/>
        <v>1714</v>
      </c>
      <c r="AOB66" s="27" t="str">
        <f t="shared" si="1742"/>
        <v>1714</v>
      </c>
      <c r="AOC66" s="27" t="str">
        <f t="shared" si="1743"/>
        <v>1714</v>
      </c>
      <c r="AOD66" s="27" t="str">
        <f t="shared" si="1744"/>
        <v>1714</v>
      </c>
      <c r="AOE66" s="27" t="str">
        <f t="shared" si="1745"/>
        <v>1714</v>
      </c>
      <c r="AOF66" s="27" t="str">
        <f t="shared" si="1746"/>
        <v>1714</v>
      </c>
      <c r="AOG66" s="27" t="str">
        <f t="shared" si="1747"/>
        <v>1714</v>
      </c>
      <c r="AOH66" s="27" t="str">
        <f t="shared" si="1748"/>
        <v>1714</v>
      </c>
      <c r="AOI66" s="27" t="str">
        <f t="shared" si="1749"/>
        <v>1714</v>
      </c>
      <c r="AOJ66" s="27" t="str">
        <f t="shared" si="1750"/>
        <v>1714</v>
      </c>
      <c r="AOK66" s="27" t="str">
        <f t="shared" si="1751"/>
        <v>1714</v>
      </c>
      <c r="AOL66" s="27" t="str">
        <f t="shared" si="1752"/>
        <v>1714</v>
      </c>
      <c r="AOM66" s="27" t="str">
        <f t="shared" si="1753"/>
        <v>1714</v>
      </c>
      <c r="AON66" s="27" t="str">
        <f t="shared" si="1754"/>
        <v>1714</v>
      </c>
      <c r="AOO66" s="27" t="str">
        <f t="shared" si="1755"/>
        <v>1714</v>
      </c>
      <c r="AOP66" s="27" t="str">
        <f t="shared" si="1756"/>
        <v>1714</v>
      </c>
      <c r="AOQ66" s="27" t="str">
        <f t="shared" si="1757"/>
        <v>1714</v>
      </c>
      <c r="AOR66" s="27" t="str">
        <f t="shared" si="1758"/>
        <v>1714</v>
      </c>
      <c r="AOS66" s="27" t="str">
        <f t="shared" si="1759"/>
        <v>1714</v>
      </c>
      <c r="AOT66" s="27" t="str">
        <f t="shared" si="1760"/>
        <v>1714</v>
      </c>
      <c r="AOU66" s="27" t="str">
        <f t="shared" si="1761"/>
        <v>1714</v>
      </c>
      <c r="AOV66" s="27" t="str">
        <f t="shared" si="1762"/>
        <v>1714</v>
      </c>
      <c r="AOW66" s="27" t="str">
        <f t="shared" si="1763"/>
        <v>1714</v>
      </c>
      <c r="AOX66" s="27" t="str">
        <f t="shared" si="1764"/>
        <v>1714</v>
      </c>
      <c r="AOY66" s="27" t="str">
        <f t="shared" si="1765"/>
        <v>1714</v>
      </c>
      <c r="AOZ66" s="27" t="str">
        <f t="shared" si="1766"/>
        <v>1714</v>
      </c>
      <c r="APA66" s="27" t="str">
        <f t="shared" si="1767"/>
        <v>1714</v>
      </c>
      <c r="APB66" s="27" t="str">
        <f t="shared" si="1768"/>
        <v>1714</v>
      </c>
      <c r="APC66" s="27" t="str">
        <f t="shared" si="1769"/>
        <v>1714</v>
      </c>
      <c r="APD66" s="27" t="str">
        <f t="shared" si="1770"/>
        <v>1714</v>
      </c>
      <c r="APE66" s="27" t="str">
        <f t="shared" si="1771"/>
        <v>1714</v>
      </c>
      <c r="APF66" s="27" t="str">
        <f t="shared" si="1772"/>
        <v>1714</v>
      </c>
      <c r="APG66" s="27" t="str">
        <f t="shared" si="1773"/>
        <v>1714</v>
      </c>
      <c r="APH66" s="27" t="str">
        <f t="shared" si="1774"/>
        <v>1714</v>
      </c>
      <c r="API66" s="27" t="str">
        <f t="shared" si="1775"/>
        <v>1714</v>
      </c>
      <c r="APJ66" s="27" t="str">
        <f t="shared" si="1776"/>
        <v>1714</v>
      </c>
      <c r="APK66" s="27" t="str">
        <f t="shared" si="1777"/>
        <v>1714</v>
      </c>
      <c r="APL66" s="27" t="str">
        <f t="shared" si="1778"/>
        <v>1714</v>
      </c>
      <c r="APM66" s="27" t="str">
        <f t="shared" si="1779"/>
        <v>1714</v>
      </c>
      <c r="APN66" s="27" t="str">
        <f t="shared" si="1780"/>
        <v>1714</v>
      </c>
      <c r="APO66" s="27" t="str">
        <f t="shared" si="1781"/>
        <v>1714</v>
      </c>
      <c r="APP66" s="27" t="str">
        <f t="shared" si="1782"/>
        <v>1714</v>
      </c>
      <c r="APQ66" s="27" t="str">
        <f t="shared" si="1783"/>
        <v>1714</v>
      </c>
      <c r="APR66" s="27" t="str">
        <f t="shared" si="1784"/>
        <v>1714</v>
      </c>
    </row>
    <row r="67" spans="1:1022 1025:1110" x14ac:dyDescent="0.35">
      <c r="A67" s="27">
        <v>91</v>
      </c>
      <c r="B67" s="88" t="s">
        <v>62</v>
      </c>
      <c r="C67" s="91">
        <f>VLOOKUP(A67, Rankings!$A$2:$AN$129, 40, FALSE)</f>
        <v>65</v>
      </c>
      <c r="D67" s="20" t="s">
        <v>389</v>
      </c>
      <c r="I67" s="29">
        <f t="shared" ref="I67:I98" si="1785">SUM(CQ67:CT67)+SUM(CY67:DB67)/3+SUM(DC67:DF67)/2+SUM(DG67:DJ67)+SUM(DK67:DN67)/2</f>
        <v>13.5</v>
      </c>
      <c r="L67" s="27" t="s">
        <v>2305</v>
      </c>
      <c r="M67" s="27" t="s">
        <v>2526</v>
      </c>
      <c r="N67" s="27" t="s">
        <v>2825</v>
      </c>
      <c r="O67" s="27" t="s">
        <v>24</v>
      </c>
      <c r="P67" s="27" t="s">
        <v>24</v>
      </c>
      <c r="Q67" s="27" t="s">
        <v>3187</v>
      </c>
      <c r="R67" s="27" t="s">
        <v>24</v>
      </c>
      <c r="S67" s="27" t="s">
        <v>3633</v>
      </c>
      <c r="T67" s="27" t="s">
        <v>3769</v>
      </c>
      <c r="U67" s="27" t="s">
        <v>24</v>
      </c>
      <c r="V67" s="27" t="s">
        <v>24</v>
      </c>
      <c r="W67" s="27" t="s">
        <v>4160</v>
      </c>
      <c r="X67" s="27" t="s">
        <v>24</v>
      </c>
      <c r="Y67" s="27" t="s">
        <v>4374</v>
      </c>
      <c r="Z67" s="27" t="s">
        <v>4507</v>
      </c>
      <c r="AA67" s="27" t="s">
        <v>24</v>
      </c>
      <c r="AB67" s="27" t="s">
        <v>24</v>
      </c>
      <c r="AC67" s="27" t="s">
        <v>24</v>
      </c>
      <c r="AD67" s="27" t="s">
        <v>24</v>
      </c>
      <c r="AE67" s="27" t="s">
        <v>24</v>
      </c>
      <c r="AF67" s="27" t="s">
        <v>24</v>
      </c>
      <c r="AG67" s="27" t="s">
        <v>24</v>
      </c>
      <c r="AH67" s="27" t="s">
        <v>5306</v>
      </c>
      <c r="AI67" s="27" t="s">
        <v>5329</v>
      </c>
      <c r="AJ67" s="27" t="s">
        <v>24</v>
      </c>
      <c r="AK67" s="27" t="s">
        <v>24</v>
      </c>
      <c r="AL67" s="27" t="s">
        <v>5679</v>
      </c>
      <c r="AM67" s="27" t="s">
        <v>24</v>
      </c>
      <c r="AN67" s="27" t="s">
        <v>24</v>
      </c>
      <c r="AO67" s="27" t="s">
        <v>6027</v>
      </c>
      <c r="AP67" s="27" t="s">
        <v>24</v>
      </c>
      <c r="AQ67" s="27" t="s">
        <v>24</v>
      </c>
      <c r="AR67" s="27" t="s">
        <v>6335</v>
      </c>
      <c r="AS67" s="27" t="s">
        <v>24</v>
      </c>
      <c r="AT67" s="27" t="s">
        <v>24</v>
      </c>
      <c r="AU67" s="27" t="s">
        <v>6659</v>
      </c>
      <c r="AV67" s="27" t="s">
        <v>24</v>
      </c>
      <c r="AW67" s="27" t="s">
        <v>24</v>
      </c>
      <c r="AX67" s="27" t="s">
        <v>24</v>
      </c>
      <c r="AY67" s="27" t="s">
        <v>24</v>
      </c>
      <c r="AZ67" s="27" t="s">
        <v>24</v>
      </c>
      <c r="BA67" s="27" t="s">
        <v>24</v>
      </c>
      <c r="BB67" s="27" t="s">
        <v>24</v>
      </c>
      <c r="BC67" s="27" t="s">
        <v>24</v>
      </c>
      <c r="BD67" s="27" t="s">
        <v>24</v>
      </c>
      <c r="BE67" s="27" t="s">
        <v>24</v>
      </c>
      <c r="BF67" s="27" t="s">
        <v>24</v>
      </c>
      <c r="BG67" s="27" t="s">
        <v>24</v>
      </c>
      <c r="BH67" s="27" t="s">
        <v>24</v>
      </c>
      <c r="BI67" s="27" t="s">
        <v>24</v>
      </c>
      <c r="BJ67" s="27" t="s">
        <v>24</v>
      </c>
      <c r="BK67" s="27" t="s">
        <v>24</v>
      </c>
      <c r="BL67" s="27" t="s">
        <v>24</v>
      </c>
      <c r="BM67" s="27" t="s">
        <v>24</v>
      </c>
      <c r="BN67" s="27" t="s">
        <v>24</v>
      </c>
      <c r="BO67" s="27" t="s">
        <v>24</v>
      </c>
      <c r="BP67" s="27" t="s">
        <v>24</v>
      </c>
      <c r="BQ67" s="27" t="s">
        <v>24</v>
      </c>
      <c r="BR67" s="27" t="s">
        <v>24</v>
      </c>
      <c r="BS67" s="27" t="s">
        <v>24</v>
      </c>
      <c r="BT67" s="27" t="s">
        <v>24</v>
      </c>
      <c r="BU67" s="27" t="s">
        <v>24</v>
      </c>
      <c r="BV67" s="27" t="s">
        <v>24</v>
      </c>
      <c r="BW67" s="27" t="s">
        <v>24</v>
      </c>
      <c r="BX67" s="27" t="s">
        <v>24</v>
      </c>
      <c r="BY67" s="27" t="s">
        <v>24</v>
      </c>
      <c r="BZ67" s="27" t="s">
        <v>24</v>
      </c>
      <c r="CA67" s="27" t="s">
        <v>24</v>
      </c>
      <c r="CB67" s="27" t="s">
        <v>24</v>
      </c>
      <c r="CC67" s="27" t="s">
        <v>24</v>
      </c>
      <c r="CD67" s="27" t="s">
        <v>24</v>
      </c>
      <c r="CE67" s="27" t="s">
        <v>24</v>
      </c>
      <c r="CF67" s="27" t="s">
        <v>24</v>
      </c>
      <c r="CG67" s="27" t="s">
        <v>24</v>
      </c>
      <c r="CH67" s="27" t="s">
        <v>24</v>
      </c>
      <c r="CI67" s="27" t="s">
        <v>24</v>
      </c>
      <c r="CJ67" s="27" t="s">
        <v>24</v>
      </c>
      <c r="CK67" s="27" t="s">
        <v>24</v>
      </c>
      <c r="CL67" s="27" t="s">
        <v>24</v>
      </c>
      <c r="CM67" s="27" t="s">
        <v>24</v>
      </c>
      <c r="CN67" s="27" t="s">
        <v>24</v>
      </c>
      <c r="CO67" s="27" t="s">
        <v>24</v>
      </c>
      <c r="CQ67" s="28">
        <f t="shared" ref="CQ67:CQ98" si="1786">COUNTIF($DR67:$GU67, 1)</f>
        <v>3</v>
      </c>
      <c r="CR67" s="28">
        <f t="shared" ref="CR67:CR98" si="1787">COUNTIF($DR67:$GU67, 2)</f>
        <v>2</v>
      </c>
      <c r="CS67" s="28">
        <f t="shared" ref="CS67:CS98" si="1788">COUNTIF($DR67:$GU67, 3)</f>
        <v>4</v>
      </c>
      <c r="CT67" s="28">
        <f t="shared" ref="CT67:CT98" si="1789">COUNTIF($DR67:$GU67, 4)</f>
        <v>3</v>
      </c>
      <c r="CU67" s="28">
        <f t="shared" ref="CU67:CU98" si="1790">COUNTIF($DR67:$GU67, 1)-IF($DW67=1, 1, 0)-IF($DZ67=1, 1, 0)-IF($EL67=1, 1, 0)-IF($EO67=1, 1, 0)</f>
        <v>3</v>
      </c>
      <c r="CV67" s="28">
        <f t="shared" ref="CV67:CV98" si="1791">COUNTIF($DR67:$GU67, 2)-IF($DW67=2, 1, 0)-IF($DZ67=2, 1, 0)-IF($EL67=2, 1, 0)-IF($EO67=2, 1, 0)</f>
        <v>2</v>
      </c>
      <c r="CW67" s="28">
        <f t="shared" ref="CW67:CW98" si="1792">COUNTIF($DR67:$GU67, 3)-IF($DW67=3, 1, 0)-IF($DZ67=3, 1, 0)-IF($EL67=3, 1, 0)-IF($EO67=3, 1, 0)</f>
        <v>2</v>
      </c>
      <c r="CX67" s="28">
        <f t="shared" ref="CX67:CX98" si="1793">COUNTIF($DR67:$GU67, 4)-IF($DW67=4, 1, 0)-IF($DZ67=4, 1, 0)-IF($EL67=4, 1, 0)-IF($EO67=4, 1, 0)</f>
        <v>2</v>
      </c>
      <c r="CY67" s="28">
        <f t="shared" ref="CY67:CY98" si="1794">COUNTIF($DR67:$GU67, 5)</f>
        <v>0</v>
      </c>
      <c r="CZ67" s="28">
        <f t="shared" ref="CZ67:CZ98" si="1795">COUNTIF($DR67:$GU67, 6)</f>
        <v>0</v>
      </c>
      <c r="DA67" s="28">
        <f t="shared" ref="DA67:DA98" si="1796">COUNTIF($DR67:$GU67, 7)</f>
        <v>0</v>
      </c>
      <c r="DB67" s="28">
        <f t="shared" ref="DB67:DB98" si="1797">COUNTIF($DR67:$GU67, 8)</f>
        <v>0</v>
      </c>
      <c r="DC67" s="28">
        <f t="shared" ref="DC67:DC98" si="1798">COUNTIF($DR67:$GU67, 9)</f>
        <v>0</v>
      </c>
      <c r="DD67" s="28">
        <f t="shared" ref="DD67:DD98" si="1799">COUNTIF($DR67:$GU67, 10)</f>
        <v>0</v>
      </c>
      <c r="DE67" s="28">
        <f t="shared" ref="DE67:DE98" si="1800">COUNTIF($DR67:$GU67, 11)</f>
        <v>2</v>
      </c>
      <c r="DF67" s="28">
        <f t="shared" ref="DF67:DF98" si="1801">COUNTIF($DR67:$GU67, 12)</f>
        <v>1</v>
      </c>
      <c r="DG67" s="28">
        <f t="shared" ref="DG67:DG98" si="1802">COUNTIF($DR67:$GU67, 13)</f>
        <v>0</v>
      </c>
      <c r="DH67" s="28">
        <f t="shared" ref="DH67:DH98" si="1803">COUNTIF($DR67:$GU67, 14)</f>
        <v>0</v>
      </c>
      <c r="DI67" s="28">
        <f t="shared" ref="DI67:DI98" si="1804">COUNTIF($DR67:$GU67, 15)</f>
        <v>0</v>
      </c>
      <c r="DJ67" s="28">
        <f t="shared" ref="DJ67:DJ98" si="1805">COUNTIF($DR67:$GU67, 16)</f>
        <v>0</v>
      </c>
      <c r="DK67" s="28">
        <f t="shared" ref="DK67:DK98" si="1806">COUNTIF($DR67:$GU67, 17)</f>
        <v>0</v>
      </c>
      <c r="DL67" s="28">
        <f t="shared" ref="DL67:DL98" si="1807">COUNTIF($DR67:$GU67, 18)</f>
        <v>0</v>
      </c>
      <c r="DM67" s="28">
        <f t="shared" ref="DM67:DM98" si="1808">COUNTIF($DR67:$GU67, 19)</f>
        <v>0</v>
      </c>
      <c r="DN67" s="28">
        <f t="shared" ref="DN67:DN98" si="1809">COUNTIF($DR67:$GU67, 20)</f>
        <v>0</v>
      </c>
      <c r="DO67" s="28">
        <f t="shared" ref="DO67:DO98" si="1810">CY67+DA67+DC67+DE67+DG67+DI67+DK67+DM67</f>
        <v>2</v>
      </c>
      <c r="DP67" s="28">
        <f t="shared" ref="DP67:DP98" si="1811">CZ67+DB67+DD67+DF67+DH67+DJ67+DL67+DN67</f>
        <v>1</v>
      </c>
      <c r="DR67">
        <f t="shared" ref="DR67:DR98" si="1812">IFERROR(IF(LEFT(L67,SEARCH("!",L67)-1)="HW",1,IF(LEFT(L67,SEARCH("!",L67)-1)="HL",2,IF(LEFT(L67,SEARCH("!",L67)-1)="AW",3,IF(LEFT(L67,SEARCH("!",L67)-1)="AL",4,0)))), 0)</f>
        <v>2</v>
      </c>
      <c r="DS67">
        <f t="shared" ref="DS67:DS98" si="1813">IFERROR(IF(LEFT(M67,SEARCH("!",M67)-1)="HW",1,IF(LEFT(M67,SEARCH("!",M67)-1)="HL",2,IF(LEFT(M67,SEARCH("!",M67)-1)="AW",3,IF(LEFT(M67,SEARCH("!",M67)-1)="AL",4,0)))), 0)</f>
        <v>3</v>
      </c>
      <c r="DT67">
        <f t="shared" ref="DT67:DT98" si="1814">IFERROR(IF(LEFT(N67,SEARCH("!",N67)-1)="HW",1,IF(LEFT(N67,SEARCH("!",N67)-1)="HL",2,IF(LEFT(N67,SEARCH("!",N67)-1)="AW",3,IF(LEFT(N67,SEARCH("!",N67)-1)="AL",4,0)))), 0)</f>
        <v>1</v>
      </c>
      <c r="DU67">
        <f t="shared" ref="DU67:DU98" si="1815">IFERROR(IF(LEFT(O67,SEARCH("!",O67)-1)="HW",5,IF(LEFT(O67,SEARCH("!",O67)-1)="HL",6,IF(LEFT(O67,SEARCH("!",O67)-1)="AW",7,IF(LEFT(O67,SEARCH("!",O67)-1)="AL",8,0)))), 0)</f>
        <v>0</v>
      </c>
      <c r="DV67">
        <f t="shared" ref="DV67:DV98" si="1816">IFERROR(IF(LEFT(P67,SEARCH("!",P67)-1)="HW",9,IF(LEFT(P67,SEARCH("!",P67)-1)="HL",10,IF(LEFT(P67,SEARCH("!",P67)-1)="AW",11,IF(LEFT(P67,SEARCH("!",P67)-1)="AL",12,0)))), 0)</f>
        <v>0</v>
      </c>
      <c r="DW67">
        <f t="shared" ref="DW67:DW98" si="1817">IFERROR(IF(LEFT(Q67,SEARCH("!",Q67)-1)="HW",1,IF(LEFT(Q67,SEARCH("!",Q67)-1)="HL",2,IF(LEFT(Q67,SEARCH("!",Q67)-1)="AW",3,IF(LEFT(Q67,SEARCH("!",Q67)-1)="AL",4,0)))), 0)</f>
        <v>4</v>
      </c>
      <c r="DX67">
        <f t="shared" ref="DX67:DX98" si="1818">IFERROR(IF(LEFT(R67,SEARCH("!",R67)-1)="HW",5,IF(LEFT(R67,SEARCH("!",R67)-1)="HL",6,IF(LEFT(R67,SEARCH("!",R67)-1)="AW",7,IF(LEFT(R67,SEARCH("!",R67)-1)="AL",8,0)))), 0)</f>
        <v>0</v>
      </c>
      <c r="DY67">
        <f t="shared" ref="DY67:DY98" si="1819">IFERROR(IF(LEFT(S67,SEARCH("!",S67)-1)="HW",9,IF(LEFT(S67,SEARCH("!",S67)-1)="HL",10,IF(LEFT(S67,SEARCH("!",S67)-1)="AW",11,IF(LEFT(S67,SEARCH("!",S67)-1)="AL",12,0)))), 0)</f>
        <v>11</v>
      </c>
      <c r="DZ67">
        <f t="shared" ref="DZ67:DZ98" si="1820">IFERROR(IF(LEFT(T67,SEARCH("!",T67)-1)="HW",1,IF(LEFT(T67,SEARCH("!",T67)-1)="HL",2,IF(LEFT(T67,SEARCH("!",T67)-1)="AW",3,IF(LEFT(T67,SEARCH("!",T67)-1)="AL",4,0)))), 0)</f>
        <v>3</v>
      </c>
      <c r="EA67">
        <f t="shared" ref="EA67:EA98" si="1821">IFERROR(IF(LEFT(U67,SEARCH("!",U67)-1)="HW",5,IF(LEFT(U67,SEARCH("!",U67)-1)="HL",6,IF(LEFT(U67,SEARCH("!",U67)-1)="AW",7,IF(LEFT(U67,SEARCH("!",U67)-1)="AL",8,0)))), 0)</f>
        <v>0</v>
      </c>
      <c r="EB67">
        <f t="shared" ref="EB67:EB98" si="1822">IFERROR(IF(LEFT(V67,SEARCH("!",V67)-1)="HW",9,IF(LEFT(V67,SEARCH("!",V67)-1)="HL",10,IF(LEFT(V67,SEARCH("!",V67)-1)="AW",11,IF(LEFT(V67,SEARCH("!",V67)-1)="AL",12,0)))), 0)</f>
        <v>0</v>
      </c>
      <c r="EC67">
        <f t="shared" ref="EC67:EC98" si="1823">IFERROR(IF(LEFT(W67,SEARCH("!",W67)-1)="HW",1,IF(LEFT(W67,SEARCH("!",W67)-1)="HL",2,IF(LEFT(W67,SEARCH("!",W67)-1)="AW",3,IF(LEFT(W67,SEARCH("!",W67)-1)="AL",4,0)))), 0)</f>
        <v>4</v>
      </c>
      <c r="ED67">
        <f t="shared" ref="ED67:ED98" si="1824">IFERROR(IF(LEFT(X67,SEARCH("!",X67)-1)="HW",5,IF(LEFT(X67,SEARCH("!",X67)-1)="HL",6,IF(LEFT(X67,SEARCH("!",X67)-1)="AW",7,IF(LEFT(X67,SEARCH("!",X67)-1)="AL",8,0)))), 0)</f>
        <v>0</v>
      </c>
      <c r="EE67">
        <f t="shared" ref="EE67:EE98" si="1825">IFERROR(IF(LEFT(Y67,SEARCH("!",Y67)-1)="HW",9,IF(LEFT(Y67,SEARCH("!",Y67)-1)="HL",10,IF(LEFT(Y67,SEARCH("!",Y67)-1)="AW",11,IF(LEFT(Y67,SEARCH("!",Y67)-1)="AL",12,0)))), 0)</f>
        <v>11</v>
      </c>
      <c r="EF67">
        <f t="shared" ref="EF67:EF98" si="1826">IFERROR(IF(LEFT(Z67,SEARCH("!",Z67)-1)="HW",1,IF(LEFT(Z67,SEARCH("!",Z67)-1)="HL",2,IF(LEFT(Z67,SEARCH("!",Z67)-1)="AW",3,IF(LEFT(Z67,SEARCH("!",Z67)-1)="AL",4,0)))), 0)</f>
        <v>4</v>
      </c>
      <c r="EG67">
        <f t="shared" ref="EG67:EG98" si="1827">IFERROR(IF(LEFT(AA67,SEARCH("!",AA67)-1)="HW",5,IF(LEFT(AA67,SEARCH("!",AA67)-1)="HL",6,IF(LEFT(AA67,SEARCH("!",AA67)-1)="AW",7,IF(LEFT(AA67,SEARCH("!",AA67)-1)="AL",8,0)))), 0)</f>
        <v>0</v>
      </c>
      <c r="EH67">
        <f t="shared" ref="EH67:EH98" si="1828">IFERROR(IF(LEFT(AB67,SEARCH("!",AB67)-1)="HW",5,IF(LEFT(AB67,SEARCH("!",AB67)-1)="HL",6,IF(LEFT(AB67,SEARCH("!",AB67)-1)="AW",7,IF(LEFT(AB67,SEARCH("!",AB67)-1)="AL",8,0)))), 0)</f>
        <v>0</v>
      </c>
      <c r="EI67">
        <f t="shared" ref="EI67:EI98" si="1829">IFERROR(IF(LEFT(AC67,SEARCH("!",AC67)-1)="HW",1,IF(LEFT(AC67,SEARCH("!",AC67)-1)="HL",2,IF(LEFT(AC67,SEARCH("!",AC67)-1)="AW",3,IF(LEFT(AC67,SEARCH("!",AC67)-1)="AL",4,0)))), 0)</f>
        <v>0</v>
      </c>
      <c r="EJ67">
        <f t="shared" ref="EJ67:EJ98" si="1830">IFERROR(IF(LEFT(AD67,SEARCH("!",AD67)-1)="HW",5,IF(LEFT(AD67,SEARCH("!",AD67)-1)="HL",6,IF(LEFT(AD67,SEARCH("!",AD67)-1)="AW",7,IF(LEFT(AD67,SEARCH("!",AD67)-1)="AL",8,0)))), 0)</f>
        <v>0</v>
      </c>
      <c r="EK67">
        <f t="shared" ref="EK67:EK98" si="1831">IFERROR(IF(LEFT(AE67,SEARCH("!",AE67)-1)="HW",9,IF(LEFT(AE67,SEARCH("!",AE67)-1)="HL",10,IF(LEFT(AE67,SEARCH("!",AE67)-1)="AW",11,IF(LEFT(AE67,SEARCH("!",AE67)-1)="AL",12,0)))), 0)</f>
        <v>0</v>
      </c>
      <c r="EL67">
        <f t="shared" ref="EL67:EL98" si="1832">IFERROR(IF(LEFT(AF67,SEARCH("!",AF67)-1)="HW",1,IF(LEFT(AF67,SEARCH("!",AF67)-1)="HL",2,IF(LEFT(AF67,SEARCH("!",AF67)-1)="AW",3,IF(LEFT(AF67,SEARCH("!",AF67)-1)="AL",4,0)))), 0)</f>
        <v>0</v>
      </c>
      <c r="EM67">
        <f t="shared" ref="EM67:EM98" si="1833">IFERROR(IF(LEFT(AG67,SEARCH("!",AG67)-1)="HW",5,IF(LEFT(AG67,SEARCH("!",AG67)-1)="HL",6,IF(LEFT(AG67,SEARCH("!",AG67)-1)="AW",7,IF(LEFT(AG67,SEARCH("!",AG67)-1)="AL",8,0)))), 0)</f>
        <v>0</v>
      </c>
      <c r="EN67">
        <f t="shared" ref="EN67:EN98" si="1834">IFERROR(IF(LEFT(AH67,SEARCH("!",AH67)-1)="HW",9,IF(LEFT(AH67,SEARCH("!",AH67)-1)="HL",10,IF(LEFT(AH67,SEARCH("!",AH67)-1)="AW",11,IF(LEFT(AH67,SEARCH("!",AH67)-1)="AL",12,0)))), 0)</f>
        <v>12</v>
      </c>
      <c r="EO67">
        <f t="shared" ref="EO67:EO98" si="1835">IFERROR(IF(LEFT(AI67,SEARCH("!",AI67)-1)="HW",1,IF(LEFT(AI67,SEARCH("!",AI67)-1)="HL",2,IF(LEFT(AI67,SEARCH("!",AI67)-1)="AW",3,IF(LEFT(AI67,SEARCH("!",AI67)-1)="AL",4,0)))), 0)</f>
        <v>3</v>
      </c>
      <c r="EP67">
        <f t="shared" ref="EP67:EP98" si="1836">IFERROR(IF(LEFT(AJ67,SEARCH("!",AJ67)-1)="HW",5,IF(LEFT(AJ67,SEARCH("!",AJ67)-1)="HL",6,IF(LEFT(AJ67,SEARCH("!",AJ67)-1)="AW",7,IF(LEFT(AJ67,SEARCH("!",AJ67)-1)="AL",8,0)))), 0)</f>
        <v>0</v>
      </c>
      <c r="EQ67">
        <f t="shared" ref="EQ67:EQ98" si="1837">IFERROR(IF(LEFT(AK67,SEARCH("!",AK67)-1)="HW",9,IF(LEFT(AK67,SEARCH("!",AK67)-1)="HL",10,IF(LEFT(AK67,SEARCH("!",AK67)-1)="AW",11,IF(LEFT(AK67,SEARCH("!",AK67)-1)="AL",12,0)))), 0)</f>
        <v>0</v>
      </c>
      <c r="ER67">
        <f t="shared" ref="ER67:ER98" si="1838">IFERROR(IF(LEFT(AL67,SEARCH("!",AL67)-1)="HW",1,IF(LEFT(AL67,SEARCH("!",AL67)-1)="HL",2,IF(LEFT(AL67,SEARCH("!",AL67)-1)="AW",3,IF(LEFT(AL67,SEARCH("!",AL67)-1)="AL",4,0)))), 0)</f>
        <v>2</v>
      </c>
      <c r="ES67">
        <f t="shared" ref="ES67:ES98" si="1839">IFERROR(IF(LEFT(AM67,SEARCH("!",AM67)-1)="HW",5,IF(LEFT(AM67,SEARCH("!",AM67)-1)="HL",6,IF(LEFT(AM67,SEARCH("!",AM67)-1)="AW",7,IF(LEFT(AM67,SEARCH("!",AM67)-1)="AL",8,0)))), 0)</f>
        <v>0</v>
      </c>
      <c r="ET67">
        <f t="shared" ref="ET67:ET98" si="1840">IFERROR(IF(LEFT(AN67,SEARCH("!",AN67)-1)="HW",9,IF(LEFT(AN67,SEARCH("!",AN67)-1)="HL",10,IF(LEFT(AN67,SEARCH("!",AN67)-1)="AW",11,IF(LEFT(AN67,SEARCH("!",AN67)-1)="AL",12,0)))), 0)</f>
        <v>0</v>
      </c>
      <c r="EU67">
        <f t="shared" ref="EU67:EU98" si="1841">IFERROR(IF(LEFT(AO67,SEARCH("!",AO67)-1)="HW",1,IF(LEFT(AO67,SEARCH("!",AO67)-1)="HL",2,IF(LEFT(AO67,SEARCH("!",AO67)-1)="AW",3,IF(LEFT(AO67,SEARCH("!",AO67)-1)="AL",4,0)))), 0)</f>
        <v>3</v>
      </c>
      <c r="EV67">
        <f t="shared" ref="EV67:EV98" si="1842">IFERROR(IF(LEFT(AP67,SEARCH("!",AP67)-1)="HW",5,IF(LEFT(AP67,SEARCH("!",AP67)-1)="HL",6,IF(LEFT(AP67,SEARCH("!",AP67)-1)="AW",7,IF(LEFT(AP67,SEARCH("!",AP67)-1)="AL",8,0)))), 0)</f>
        <v>0</v>
      </c>
      <c r="EW67">
        <f t="shared" ref="EW67:EW98" si="1843">IFERROR(IF(LEFT(AQ67,SEARCH("!",AQ67)-1)="HW",9,IF(LEFT(AQ67,SEARCH("!",AQ67)-1)="HL",10,IF(LEFT(AQ67,SEARCH("!",AQ67)-1)="AW",11,IF(LEFT(AQ67,SEARCH("!",AQ67)-1)="AL",12,0)))), 0)</f>
        <v>0</v>
      </c>
      <c r="EX67">
        <f t="shared" ref="EX67:EX98" si="1844">IFERROR(IF(LEFT(AR67,SEARCH("!",AR67)-1)="HW",1,IF(LEFT(AR67,SEARCH("!",AR67)-1)="HL",2,IF(LEFT(AR67,SEARCH("!",AR67)-1)="AW",3,IF(LEFT(AR67,SEARCH("!",AR67)-1)="AL",4,0)))), 0)</f>
        <v>1</v>
      </c>
      <c r="EY67">
        <f t="shared" ref="EY67:EY98" si="1845">IFERROR(IF(LEFT(AS67,SEARCH("!",AS67)-1)="HW",5,IF(LEFT(AS67,SEARCH("!",AS67)-1)="HL",6,IF(LEFT(AS67,SEARCH("!",AS67)-1)="AW",7,IF(LEFT(AS67,SEARCH("!",AS67)-1)="AL",8,0)))), 0)</f>
        <v>0</v>
      </c>
      <c r="EZ67">
        <f t="shared" ref="EZ67:EZ98" si="1846">IFERROR(IF(LEFT(AT67,SEARCH("!",AT67)-1)="HW",9,IF(LEFT(AT67,SEARCH("!",AT67)-1)="HL",10,IF(LEFT(AT67,SEARCH("!",AT67)-1)="AW",11,IF(LEFT(AT67,SEARCH("!",AT67)-1)="AL",12,0)))), 0)</f>
        <v>0</v>
      </c>
      <c r="FA67">
        <f t="shared" ref="FA67:FA98" si="1847">IFERROR(IF(LEFT(AU67,SEARCH("!",AU67)-1)="HW",1,IF(LEFT(AU67,SEARCH("!",AU67)-1)="HL",2,IF(LEFT(AU67,SEARCH("!",AU67)-1)="AW",3,IF(LEFT(AU67,SEARCH("!",AU67)-1)="AL",4,0)))), 0)</f>
        <v>1</v>
      </c>
      <c r="FB67">
        <f t="shared" ref="FB67:FB98" si="1848">IFERROR(IF(LEFT(AV67,SEARCH("!",AV67)-1)="HW",5,IF(LEFT(AV67,SEARCH("!",AV67)-1)="HL",6,IF(LEFT(AV67,SEARCH("!",AV67)-1)="AW",7,IF(LEFT(AV67,SEARCH("!",AV67)-1)="AL",8,0)))), 0)</f>
        <v>0</v>
      </c>
      <c r="FC67">
        <f t="shared" ref="FC67:FC98" si="1849">IFERROR(IF(LEFT(AW67,SEARCH("!",AW67)-1)="HW",9,IF(LEFT(AW67,SEARCH("!",AW67)-1)="HL",10,IF(LEFT(AW67,SEARCH("!",AW67)-1)="AW",11,IF(LEFT(AW67,SEARCH("!",AW67)-1)="AL",12,0)))), 0)</f>
        <v>0</v>
      </c>
      <c r="FD67">
        <f t="shared" ref="FD67:FD98" si="1850">IFERROR(IF(LEFT(AX67,SEARCH("!",AX67)-1)="HW",13,IF(LEFT(AX67,SEARCH("!",AX67)-1)="HL",14,IF(LEFT(AX67,SEARCH("!",AX67)-1)="AW",15,IF(LEFT(AX67,SEARCH("!",AX67)-1)="AL",16,0)))), 0)</f>
        <v>0</v>
      </c>
      <c r="FE67">
        <f t="shared" ref="FE67:FE98" si="1851">IFERROR(IF(LEFT(AY67,SEARCH("!",AY67)-1)="HW",5,IF(LEFT(AY67,SEARCH("!",AY67)-1)="HL",6,IF(LEFT(AY67,SEARCH("!",AY67)-1)="AW",7,IF(LEFT(AY67,SEARCH("!",AY67)-1)="AL",8,0)))), 0)</f>
        <v>0</v>
      </c>
      <c r="FF67">
        <f t="shared" ref="FF67:FF98" si="1852">IFERROR(IF(LEFT(AZ67,SEARCH("!",AZ67)-1)="HW",9,IF(LEFT(AZ67,SEARCH("!",AZ67)-1)="HL",10,IF(LEFT(AZ67,SEARCH("!",AZ67)-1)="AW",11,IF(LEFT(AZ67,SEARCH("!",AZ67)-1)="AL",12,0)))), 0)</f>
        <v>0</v>
      </c>
      <c r="FG67">
        <f t="shared" ref="FG67:FG98" si="1853">IFERROR(IF(LEFT(BA67,SEARCH("!",BA67)-1)="HW",13,IF(LEFT(BA67,SEARCH("!",BA67)-1)="HL",14,IF(LEFT(BA67,SEARCH("!",BA67)-1)="AW",15,IF(LEFT(BA67,SEARCH("!",BA67)-1)="AL",16,0)))), 0)</f>
        <v>0</v>
      </c>
      <c r="FH67">
        <f t="shared" ref="FH67:FH98" si="1854">IFERROR(IF(LEFT(BB67,SEARCH("!",BB67)-1)="HW",5,IF(LEFT(BB67,SEARCH("!",BB67)-1)="HL",6,IF(LEFT(BB67,SEARCH("!",BB67)-1)="AW",7,IF(LEFT(BB67,SEARCH("!",BB67)-1)="AL",8,0)))), 0)</f>
        <v>0</v>
      </c>
      <c r="FI67">
        <f t="shared" ref="FI67:FI98" si="1855">IFERROR(IF(LEFT(BC67,SEARCH("!",BC67)-1)="HW",9,IF(LEFT(BC67,SEARCH("!",BC67)-1)="HL",10,IF(LEFT(BC67,SEARCH("!",BC67)-1)="AW",11,IF(LEFT(BC67,SEARCH("!",BC67)-1)="AL",12,0)))), 0)</f>
        <v>0</v>
      </c>
      <c r="FJ67">
        <f t="shared" ref="FJ67:FJ98" si="1856">IFERROR(IF(LEFT(BD67,SEARCH("!",BD67)-1)="HW",13,IF(LEFT(BD67,SEARCH("!",BD67)-1)="HL",14,IF(LEFT(BD67,SEARCH("!",BD67)-1)="AW",15,IF(LEFT(BD67,SEARCH("!",BD67)-1)="AL",16,0)))), 0)</f>
        <v>0</v>
      </c>
      <c r="FK67">
        <f t="shared" ref="FK67:FK98" si="1857">IFERROR(IF(LEFT(BE67,SEARCH("!",BE67)-1)="HW",5,IF(LEFT(BE67,SEARCH("!",BE67)-1)="HL",6,IF(LEFT(BE67,SEARCH("!",BE67)-1)="AW",7,IF(LEFT(BE67,SEARCH("!",BE67)-1)="AL",8,0)))), 0)</f>
        <v>0</v>
      </c>
      <c r="FL67">
        <f t="shared" ref="FL67:FL98" si="1858">IFERROR(IF(LEFT(BF67,SEARCH("!",BF67)-1)="HW",9,IF(LEFT(BF67,SEARCH("!",BF67)-1)="HL",10,IF(LEFT(BF67,SEARCH("!",BF67)-1)="AW",11,IF(LEFT(BF67,SEARCH("!",BF67)-1)="AL",12,0)))), 0)</f>
        <v>0</v>
      </c>
      <c r="FM67">
        <f t="shared" ref="FM67:FM98" si="1859">IFERROR(IF(LEFT(BG67,SEARCH("!",BG67)-1)="HW",13,IF(LEFT(BG67,SEARCH("!",BG67)-1)="HL",14,IF(LEFT(BG67,SEARCH("!",BG67)-1)="AW",15,IF(LEFT(BG67,SEARCH("!",BG67)-1)="AL",16,0)))), 0)</f>
        <v>0</v>
      </c>
      <c r="FN67">
        <f t="shared" ref="FN67:FN98" si="1860">IFERROR(IF(LEFT(BH67,SEARCH("!",BH67)-1)="HW",5,IF(LEFT(BH67,SEARCH("!",BH67)-1)="HL",6,IF(LEFT(BH67,SEARCH("!",BH67)-1)="AW",7,IF(LEFT(BH67,SEARCH("!",BH67)-1)="AL",8,0)))), 0)</f>
        <v>0</v>
      </c>
      <c r="FO67">
        <f t="shared" ref="FO67:FO98" si="1861">IFERROR(IF(LEFT(BI67,SEARCH("!",BI67)-1)="HW",9,IF(LEFT(BI67,SEARCH("!",BI67)-1)="HL",10,IF(LEFT(BI67,SEARCH("!",BI67)-1)="AW",11,IF(LEFT(BI67,SEARCH("!",BI67)-1)="AL",12,0)))), 0)</f>
        <v>0</v>
      </c>
      <c r="FP67">
        <f t="shared" ref="FP67:FP98" si="1862">IFERROR(IF(LEFT(BJ67,SEARCH("!",BJ67)-1)="HW",13,IF(LEFT(BJ67,SEARCH("!",BJ67)-1)="HL",14,IF(LEFT(BJ67,SEARCH("!",BJ67)-1)="AW",15,IF(LEFT(BJ67,SEARCH("!",BJ67)-1)="AL",16,0)))), 0)</f>
        <v>0</v>
      </c>
      <c r="FQ67">
        <f t="shared" ref="FQ67:FQ98" si="1863">IFERROR(IF(LEFT(BK67,SEARCH("!",BK67)-1)="HW",5,IF(LEFT(BK67,SEARCH("!",BK67)-1)="HL",6,IF(LEFT(BK67,SEARCH("!",BK67)-1)="AW",7,IF(LEFT(BK67,SEARCH("!",BK67)-1)="AL",8,0)))), 0)</f>
        <v>0</v>
      </c>
      <c r="FR67">
        <f t="shared" ref="FR67:FR98" si="1864">IFERROR(IF(LEFT(BL67,SEARCH("!",BL67)-1)="HW",9,IF(LEFT(BL67,SEARCH("!",BL67)-1)="HL",10,IF(LEFT(BL67,SEARCH("!",BL67)-1)="AW",11,IF(LEFT(BL67,SEARCH("!",BL67)-1)="AL",12,0)))), 0)</f>
        <v>0</v>
      </c>
      <c r="FS67">
        <f t="shared" ref="FS67:FS98" si="1865">IFERROR(IF(LEFT(BM67,SEARCH("!",BM67)-1)="HW",1,IF(LEFT(BM67,SEARCH("!",BM67)-1)="HL",2,IF(LEFT(BM67,SEARCH("!",BM67)-1)="AW",3,IF(LEFT(BM67,SEARCH("!",BM67)-1)="AL",4,0)))), 0)</f>
        <v>0</v>
      </c>
      <c r="FT67">
        <f t="shared" ref="FT67:FT98" si="1866">IFERROR(IF(LEFT(BN67,SEARCH("!",BN67)-1)="HW",17,IF(LEFT(BN67,SEARCH("!",BN67)-1)="HL",18,IF(LEFT(BN67,SEARCH("!",BN67)-1)="AW",19,IF(LEFT(BN67,SEARCH("!",BN67)-1)="AL",20,0)))), 0)</f>
        <v>0</v>
      </c>
      <c r="FU67">
        <f t="shared" ref="FU67:FU98" si="1867">IFERROR(IF(LEFT(BO67,SEARCH("!",BO67)-1)="HW",17,IF(LEFT(BO67,SEARCH("!",BO67)-1)="HL",18,IF(LEFT(BO67,SEARCH("!",BO67)-1)="AW",19,IF(LEFT(BO67,SEARCH("!",BO67)-1)="AL",20,0)))), 0)</f>
        <v>0</v>
      </c>
      <c r="FV67">
        <f t="shared" ref="FV67:FV98" si="1868">IFERROR(IF(LEFT(BP67,SEARCH("!",BP67)-1)="HW",17,IF(LEFT(BP67,SEARCH("!",BP67)-1)="HL",18,IF(LEFT(BP67,SEARCH("!",BP67)-1)="AW",19,IF(LEFT(BP67,SEARCH("!",BP67)-1)="AL",20,0)))), 0)</f>
        <v>0</v>
      </c>
      <c r="FW67">
        <f t="shared" ref="FW67:FW98" si="1869">IFERROR(IF(LEFT(BQ67,SEARCH("!",BQ67)-1)="HW",17,IF(LEFT(BQ67,SEARCH("!",BQ67)-1)="HL",18,IF(LEFT(BQ67,SEARCH("!",BQ67)-1)="AW",19,IF(LEFT(BQ67,SEARCH("!",BQ67)-1)="AL",20,0)))), 0)</f>
        <v>0</v>
      </c>
      <c r="FX67">
        <f t="shared" ref="FX67:FX98" si="1870">IFERROR(IF(LEFT(BR67,SEARCH("!",BR67)-1)="HW",17,IF(LEFT(BR67,SEARCH("!",BR67)-1)="HL",18,IF(LEFT(BR67,SEARCH("!",BR67)-1)="AW",19,IF(LEFT(BR67,SEARCH("!",BR67)-1)="AL",20,0)))), 0)</f>
        <v>0</v>
      </c>
      <c r="FY67">
        <f t="shared" ref="FY67:FY98" si="1871">IFERROR(IF(LEFT(BS67,SEARCH("!",BS67)-1)="HW",17,IF(LEFT(BS67,SEARCH("!",BS67)-1)="HL",18,IF(LEFT(BS67,SEARCH("!",BS67)-1)="AW",19,IF(LEFT(BS67,SEARCH("!",BS67)-1)="AL",20,0)))), 0)</f>
        <v>0</v>
      </c>
      <c r="FZ67">
        <f t="shared" ref="FZ67:FZ98" si="1872">IFERROR(IF(LEFT(BT67,SEARCH("!",BT67)-1)="HW",17,IF(LEFT(BT67,SEARCH("!",BT67)-1)="HL",18,IF(LEFT(BT67,SEARCH("!",BT67)-1)="AW",19,IF(LEFT(BT67,SEARCH("!",BT67)-1)="AL",20,0)))), 0)</f>
        <v>0</v>
      </c>
      <c r="GA67">
        <f t="shared" ref="GA67:GA98" si="1873">IFERROR(IF(LEFT(BU67,SEARCH("!",BU67)-1)="HW",17,IF(LEFT(BU67,SEARCH("!",BU67)-1)="HL",18,IF(LEFT(BU67,SEARCH("!",BU67)-1)="AW",19,IF(LEFT(BU67,SEARCH("!",BU67)-1)="AL",20,0)))), 0)</f>
        <v>0</v>
      </c>
      <c r="GB67">
        <f t="shared" ref="GB67:GB98" si="1874">IFERROR(IF(LEFT(BV67,SEARCH("!",BV67)-1)="HW",17,IF(LEFT(BV67,SEARCH("!",BV67)-1)="HL",18,IF(LEFT(BV67,SEARCH("!",BV67)-1)="AW",19,IF(LEFT(BV67,SEARCH("!",BV67)-1)="AL",20,0)))), 0)</f>
        <v>0</v>
      </c>
      <c r="GC67">
        <f t="shared" ref="GC67:GC98" si="1875">IFERROR(IF(LEFT(BW67,SEARCH("!",BW67)-1)="HW",17,IF(LEFT(BW67,SEARCH("!",BW67)-1)="HL",18,IF(LEFT(BW67,SEARCH("!",BW67)-1)="AW",19,IF(LEFT(BW67,SEARCH("!",BW67)-1)="AL",20,0)))), 0)</f>
        <v>0</v>
      </c>
      <c r="GD67">
        <f t="shared" ref="GD67:GD98" si="1876">IFERROR(IF(LEFT(BX67,SEARCH("!",BX67)-1)="HW",17,IF(LEFT(BX67,SEARCH("!",BX67)-1)="HL",18,IF(LEFT(BX67,SEARCH("!",BX67)-1)="AW",19,IF(LEFT(BX67,SEARCH("!",BX67)-1)="AL",20,0)))), 0)</f>
        <v>0</v>
      </c>
      <c r="GE67">
        <f t="shared" ref="GE67:GE98" si="1877">IFERROR(IF(LEFT(BY67,SEARCH("!",BY67)-1)="HW",17,IF(LEFT(BY67,SEARCH("!",BY67)-1)="HL",18,IF(LEFT(BY67,SEARCH("!",BY67)-1)="AW",19,IF(LEFT(BY67,SEARCH("!",BY67)-1)="AL",20,0)))), 0)</f>
        <v>0</v>
      </c>
      <c r="GF67">
        <f t="shared" ref="GF67:GF98" si="1878">IFERROR(IF(LEFT(BZ67,SEARCH("!",BZ67)-1)="HW",17,IF(LEFT(BZ67,SEARCH("!",BZ67)-1)="HL",18,IF(LEFT(BZ67,SEARCH("!",BZ67)-1)="AW",19,IF(LEFT(BZ67,SEARCH("!",BZ67)-1)="AL",20,0)))), 0)</f>
        <v>0</v>
      </c>
      <c r="GG67">
        <f t="shared" ref="GG67:GG98" si="1879">IFERROR(IF(LEFT(CA67,SEARCH("!",CA67)-1)="HW",17,IF(LEFT(CA67,SEARCH("!",CA67)-1)="HL",18,IF(LEFT(CA67,SEARCH("!",CA67)-1)="AW",19,IF(LEFT(CA67,SEARCH("!",CA67)-1)="AL",20,0)))), 0)</f>
        <v>0</v>
      </c>
      <c r="GH67">
        <f t="shared" ref="GH67:GH98" si="1880">IFERROR(IF(LEFT(CB67,SEARCH("!",CB67)-1)="HW",17,IF(LEFT(CB67,SEARCH("!",CB67)-1)="HL",18,IF(LEFT(CB67,SEARCH("!",CB67)-1)="AW",19,IF(LEFT(CB67,SEARCH("!",CB67)-1)="AL",20,0)))), 0)</f>
        <v>0</v>
      </c>
      <c r="GI67">
        <f t="shared" ref="GI67:GI98" si="1881">IFERROR(IF(LEFT(CC67,SEARCH("!",CC67)-1)="HW",17,IF(LEFT(CC67,SEARCH("!",CC67)-1)="HL",18,IF(LEFT(CC67,SEARCH("!",CC67)-1)="AW",19,IF(LEFT(CC67,SEARCH("!",CC67)-1)="AL",20,0)))), 0)</f>
        <v>0</v>
      </c>
      <c r="GJ67">
        <f t="shared" ref="GJ67:GJ98" si="1882">IFERROR(IF(LEFT(CD67,SEARCH("!",CD67)-1)="HW",17,IF(LEFT(CD67,SEARCH("!",CD67)-1)="HL",18,IF(LEFT(CD67,SEARCH("!",CD67)-1)="AW",19,IF(LEFT(CD67,SEARCH("!",CD67)-1)="AL",20,0)))), 0)</f>
        <v>0</v>
      </c>
      <c r="GK67">
        <f t="shared" ref="GK67:GK98" si="1883">IFERROR(IF(LEFT(CE67,SEARCH("!",CE67)-1)="HW",17,IF(LEFT(CE67,SEARCH("!",CE67)-1)="HL",18,IF(LEFT(CE67,SEARCH("!",CE67)-1)="AW",19,IF(LEFT(CE67,SEARCH("!",CE67)-1)="AL",20,0)))), 0)</f>
        <v>0</v>
      </c>
      <c r="GL67">
        <f t="shared" ref="GL67:GL98" si="1884">IFERROR(IF(LEFT(CF67,SEARCH("!",CF67)-1)="HW",17,IF(LEFT(CF67,SEARCH("!",CF67)-1)="HL",18,IF(LEFT(CF67,SEARCH("!",CF67)-1)="AW",19,IF(LEFT(CF67,SEARCH("!",CF67)-1)="AL",20,0)))), 0)</f>
        <v>0</v>
      </c>
      <c r="GM67">
        <f t="shared" ref="GM67:GM98" si="1885">IFERROR(IF(LEFT(CG67,SEARCH("!",CG67)-1)="HW",17,IF(LEFT(CG67,SEARCH("!",CG67)-1)="HL",18,IF(LEFT(CG67,SEARCH("!",CG67)-1)="AW",19,IF(LEFT(CG67,SEARCH("!",CG67)-1)="AL",20,0)))), 0)</f>
        <v>0</v>
      </c>
      <c r="GN67">
        <f t="shared" ref="GN67:GN98" si="1886">IFERROR(IF(LEFT(CH67,SEARCH("!",CH67)-1)="HW",17,IF(LEFT(CH67,SEARCH("!",CH67)-1)="HL",18,IF(LEFT(CH67,SEARCH("!",CH67)-1)="AW",19,IF(LEFT(CH67,SEARCH("!",CH67)-1)="AL",20,0)))), 0)</f>
        <v>0</v>
      </c>
      <c r="GO67">
        <f t="shared" ref="GO67:GO98" si="1887">IFERROR(IF(LEFT(CI67,SEARCH("!",CI67)-1)="HW",17,IF(LEFT(CI67,SEARCH("!",CI67)-1)="HL",18,IF(LEFT(CI67,SEARCH("!",CI67)-1)="AW",19,IF(LEFT(CI67,SEARCH("!",CI67)-1)="AL",20,0)))), 0)</f>
        <v>0</v>
      </c>
      <c r="GP67">
        <f t="shared" ref="GP67:GP98" si="1888">IFERROR(IF(LEFT(CJ67,SEARCH("!",CJ67)-1)="HW",17,IF(LEFT(CJ67,SEARCH("!",CJ67)-1)="HL",18,IF(LEFT(CJ67,SEARCH("!",CJ67)-1)="AW",19,IF(LEFT(CJ67,SEARCH("!",CJ67)-1)="AL",20,0)))), 0)</f>
        <v>0</v>
      </c>
      <c r="GQ67">
        <f t="shared" ref="GQ67:GQ98" si="1889">IFERROR(IF(LEFT(CK67,SEARCH("!",CK67)-1)="HW",17,IF(LEFT(CK67,SEARCH("!",CK67)-1)="HL",18,IF(LEFT(CK67,SEARCH("!",CK67)-1)="AW",19,IF(LEFT(CK67,SEARCH("!",CK67)-1)="AL",20,0)))), 0)</f>
        <v>0</v>
      </c>
      <c r="GR67">
        <f t="shared" ref="GR67:GR98" si="1890">IFERROR(IF(LEFT(CL67,SEARCH("!",CL67)-1)="HW",17,IF(LEFT(CL67,SEARCH("!",CL67)-1)="HL",18,IF(LEFT(CL67,SEARCH("!",CL67)-1)="AW",19,IF(LEFT(CL67,SEARCH("!",CL67)-1)="AL",20,0)))), 0)</f>
        <v>0</v>
      </c>
      <c r="GS67">
        <f t="shared" ref="GS67:GS98" si="1891">IFERROR(IF(LEFT(CM67,SEARCH("!",CM67)-1)="HW",17,IF(LEFT(CM67,SEARCH("!",CM67)-1)="HL",18,IF(LEFT(CM67,SEARCH("!",CM67)-1)="AW",19,IF(LEFT(CM67,SEARCH("!",CM67)-1)="AL",20,0)))), 0)</f>
        <v>0</v>
      </c>
      <c r="GT67">
        <f t="shared" ref="GT67:GT98" si="1892">IFERROR(IF(LEFT(CN67,SEARCH("!",CN67)-1)="HW",17,IF(LEFT(CN67,SEARCH("!",CN67)-1)="HL",18,IF(LEFT(CN67,SEARCH("!",CN67)-1)="AW",19,IF(LEFT(CN67,SEARCH("!",CN67)-1)="AL",20,0)))), 0)</f>
        <v>0</v>
      </c>
      <c r="GU67">
        <f t="shared" ref="GU67:GU98" si="1893">IFERROR(IF(LEFT(CO67,SEARCH("!",CO67)-1)="HW",17,IF(LEFT(CO67,SEARCH("!",CO67)-1)="HL",18,IF(LEFT(CO67,SEARCH("!",CO67)-1)="AW",19,IF(LEFT(CO67,SEARCH("!",CO67)-1)="AL",20,0)))), 0)</f>
        <v>0</v>
      </c>
      <c r="GW67" s="28">
        <f t="shared" ref="GW67:GW98" si="1894">HE67+HF67+HG67+HJ67+HM67+HP67+HS67+HV67+HY67+IB67+IE67+IH67+IK67+IN67</f>
        <v>6.1946689303557347</v>
      </c>
      <c r="GX67" s="28">
        <f t="shared" ref="GX67:GX98" si="1895">HH67+HK67+HN67+HQ67+HT67+HU67+HW67+HZ67+IC67+IF67+II67+IL67+IO67+IR67+IU67+IX67+JA67+JD67</f>
        <v>0</v>
      </c>
      <c r="GY67" s="28">
        <f t="shared" ref="GY67:GY98" si="1896">HI67+HL67+HO67+HR67+HX67+IA67+ID67+IG67+IJ67+IM67+IP67+IS67+IV67+IY67+JB67+JE67</f>
        <v>1.7064149290586548</v>
      </c>
      <c r="GZ67" s="28">
        <f t="shared" ref="GZ67:GZ98" si="1897">IQ67+IT67+IW67+IZ67+JC67</f>
        <v>0</v>
      </c>
      <c r="HA67" s="28">
        <f t="shared" ref="HA67:HA98" si="1898">SUM(JG67:KH67)</f>
        <v>0</v>
      </c>
      <c r="HB67" s="28">
        <f t="shared" ref="HB67:HB98" si="1899">GW67+GX67/3+GY67/2+GZ67+HA67/2</f>
        <v>7.047876394885062</v>
      </c>
      <c r="HC67" s="28">
        <f t="shared" ref="HC67:HC98" si="1900">IFERROR((GW67-HJ67-HM67-HY67-IB67)/SUM(CU67:CX67),0)</f>
        <v>0.53180493824918795</v>
      </c>
      <c r="HE67">
        <f>IFERROR(VLOOKUP(_xlfn.NUMBERVALUE(MID(L67, SEARCH("!", L67)+1, SEARCH("+", L67)-SEARCH("!", L67)-1)), Rankings!$A$2:$BK$129, 63, FALSE),0)</f>
        <v>0.54581257305231079</v>
      </c>
      <c r="HF67">
        <f>IFERROR(VLOOKUP(_xlfn.NUMBERVALUE(MID(M67, SEARCH("!", M67)+1, SEARCH("+", M67)-SEARCH("!", M67)-1)), Rankings!$A$2:$BK$129, 63, FALSE),0)</f>
        <v>0.61763310758540235</v>
      </c>
      <c r="HG67">
        <f>IFERROR(VLOOKUP(_xlfn.NUMBERVALUE(MID(N67, SEARCH("!", N67)+1, SEARCH("+", N67)-SEARCH("!", N67)-1)), Rankings!$A$2:$BK$129, 63, FALSE),0)</f>
        <v>0.45081930301180934</v>
      </c>
      <c r="HH67">
        <f>IFERROR(VLOOKUP(_xlfn.NUMBERVALUE(MID(O67, SEARCH("!", O67)+1, SEARCH("+", O67)-SEARCH("!", O67)-1)), Rankings!$A$2:$BK$129, 63, FALSE),0)</f>
        <v>0</v>
      </c>
      <c r="HI67">
        <f>IFERROR(VLOOKUP(_xlfn.NUMBERVALUE(MID(P67, SEARCH("!", P67)+1, SEARCH("+", P67)-SEARCH("!", P67)-1)), Rankings!$A$2:$BK$129, 63, FALSE),0)</f>
        <v>0</v>
      </c>
      <c r="HJ67">
        <f>IFERROR(VLOOKUP(_xlfn.NUMBERVALUE(MID(Q67, SEARCH("!", Q67)+1, SEARCH("+", Q67)-SEARCH("!", Q67)-1)), Rankings!$A$2:$BK$129, 63, FALSE),0)</f>
        <v>0.70365381097598467</v>
      </c>
      <c r="HK67">
        <f>IFERROR(VLOOKUP(_xlfn.NUMBERVALUE(MID(R67, SEARCH("!", R67)+1, SEARCH("+", R67)-SEARCH("!", R67)-1)), Rankings!$A$2:$BK$129, 63, FALSE),0)</f>
        <v>0</v>
      </c>
      <c r="HL67">
        <f>IFERROR(VLOOKUP(_xlfn.NUMBERVALUE(MID(S67, SEARCH("!", S67)+1, SEARCH("+", S67)-SEARCH("!", S67)-1)), Rankings!$A$2:$BK$129, 63, FALSE),0)</f>
        <v>0.50538157943897521</v>
      </c>
      <c r="HM67">
        <f>IFERROR(VLOOKUP(_xlfn.NUMBERVALUE(MID(T67, SEARCH("!", T67)+1, SEARCH("+", T67)-SEARCH("!", T67)-1)), Rankings!$A$2:$BK$129, 63, FALSE),0)</f>
        <v>0.42259502862758508</v>
      </c>
      <c r="HN67">
        <f>IFERROR(VLOOKUP(_xlfn.NUMBERVALUE(MID(U67, SEARCH("!", U67)+1, SEARCH("+", U67)-SEARCH("!", U67)-1)), Rankings!$A$2:$BK$129, 63, FALSE),0)</f>
        <v>0</v>
      </c>
      <c r="HO67">
        <f>IFERROR(VLOOKUP(_xlfn.NUMBERVALUE(MID(V67, SEARCH("!", V67)+1, SEARCH("+", V67)-SEARCH("!", V67)-1)), Rankings!$A$2:$BK$129, 63, FALSE),0)</f>
        <v>0</v>
      </c>
      <c r="HP67">
        <f>IFERROR(VLOOKUP(_xlfn.NUMBERVALUE(MID(W67, SEARCH("!", W67)+1, SEARCH("+", W67)-SEARCH("!", W67)-1)), Rankings!$A$2:$BK$129, 63, FALSE),0)</f>
        <v>0.56944935107390082</v>
      </c>
      <c r="HQ67">
        <f>IFERROR(VLOOKUP(_xlfn.NUMBERVALUE(MID(X67, SEARCH("!", X67)+1, SEARCH("+", X67)-SEARCH("!", X67)-1)), Rankings!$A$2:$BK$129, 63, FALSE),0)</f>
        <v>0</v>
      </c>
      <c r="HR67">
        <f>IFERROR(VLOOKUP(_xlfn.NUMBERVALUE(MID(Y67, SEARCH("!", Y67)+1, SEARCH("+", Y67)-SEARCH("!", Y67)-1)), Rankings!$A$2:$BK$129, 63, FALSE),0)</f>
        <v>0.47992031109822575</v>
      </c>
      <c r="HS67">
        <f>IFERROR(VLOOKUP(_xlfn.NUMBERVALUE(MID(Z67, SEARCH("!", Z67)+1, SEARCH("+", Z67)-SEARCH("!", Z67)-1)), Rankings!$A$2:$BK$129, 63, FALSE),0)</f>
        <v>0.84785933157695315</v>
      </c>
      <c r="HT67">
        <f>IFERROR(VLOOKUP(_xlfn.NUMBERVALUE(MID(AA67, SEARCH("!", AA67)+1, SEARCH("+", AA67)-SEARCH("!", AA67)-1)), Rankings!$A$2:$BK$129, 63, FALSE),0)</f>
        <v>0</v>
      </c>
      <c r="HU67">
        <f>IFERROR(VLOOKUP(_xlfn.NUMBERVALUE(MID(AB67, SEARCH("!", AB67)+1, SEARCH("+", AB67)-SEARCH("!", AB67)-1)), Rankings!$A$2:$BK$129, 63, FALSE),0)</f>
        <v>0</v>
      </c>
      <c r="HV67">
        <f>IFERROR(VLOOKUP(_xlfn.NUMBERVALUE(MID(AC67, SEARCH("!", AC67)+1, SEARCH("+", AC67)-SEARCH("!", AC67)-1)), Rankings!$A$2:$BK$129, 63, FALSE),0)</f>
        <v>0</v>
      </c>
      <c r="HW67">
        <f>IFERROR(VLOOKUP(_xlfn.NUMBERVALUE(MID(AD67, SEARCH("!", AD67)+1, SEARCH("+", AD67)-SEARCH("!", AD67)-1)), Rankings!$A$2:$BK$129, 63, FALSE),0)</f>
        <v>0</v>
      </c>
      <c r="HX67">
        <f>IFERROR(VLOOKUP(_xlfn.NUMBERVALUE(MID(AE67, SEARCH("!", AE67)+1, SEARCH("+", AE67)-SEARCH("!", AE67)-1)), Rankings!$A$2:$BK$129, 63, FALSE),0)</f>
        <v>0</v>
      </c>
      <c r="HY67">
        <f>IFERROR(VLOOKUP(_xlfn.NUMBERVALUE(MID(AF67, SEARCH("!", AF67)+1, SEARCH("+", AF67)-SEARCH("!", AF67)-1)), Rankings!$A$2:$BK$129, 63, FALSE),0)</f>
        <v>0</v>
      </c>
      <c r="HZ67">
        <f>IFERROR(VLOOKUP(_xlfn.NUMBERVALUE(MID(AG67, SEARCH("!", AG67)+1, SEARCH("+", AG67)-SEARCH("!", AG67)-1)), Rankings!$A$2:$BK$129, 63, FALSE),0)</f>
        <v>0</v>
      </c>
      <c r="IA67">
        <f>IFERROR(VLOOKUP(_xlfn.NUMBERVALUE(MID(AH67, SEARCH("!", AH67)+1, SEARCH("+", AH67)-SEARCH("!", AH67)-1)), Rankings!$A$2:$BK$129, 63, FALSE),0)</f>
        <v>0.72111303852145381</v>
      </c>
      <c r="IB67">
        <f>IFERROR(VLOOKUP(_xlfn.NUMBERVALUE(MID(AI67, SEARCH("!", AI67)+1, SEARCH("+", AI67)-SEARCH("!", AI67)-1)), Rankings!$A$2:$BK$129, 63, FALSE),0)</f>
        <v>0.28217564650947347</v>
      </c>
      <c r="IC67">
        <f>IFERROR(VLOOKUP(_xlfn.NUMBERVALUE(MID(AJ67, SEARCH("!", AJ67)+1, SEARCH("+", AJ67)-SEARCH("!", AJ67)-1)), Rankings!$A$2:$BK$129, 63, FALSE),0)</f>
        <v>0</v>
      </c>
      <c r="ID67">
        <f>IFERROR(VLOOKUP(_xlfn.NUMBERVALUE(MID(AK67, SEARCH("!", AK67)+1, SEARCH("+", AK67)-SEARCH("!", AK67)-1)), Rankings!$A$2:$BK$129, 63, FALSE),0)</f>
        <v>0</v>
      </c>
      <c r="IE67">
        <f>IFERROR(VLOOKUP(_xlfn.NUMBERVALUE(MID(AL67, SEARCH("!", AL67)+1, SEARCH("+", AL67)-SEARCH("!", AL67)-1)), Rankings!$A$2:$BK$129, 63, FALSE),0)</f>
        <v>0.46338138623394648</v>
      </c>
      <c r="IF67">
        <f>IFERROR(VLOOKUP(_xlfn.NUMBERVALUE(MID(AM67, SEARCH("!", AM67)+1, SEARCH("+", AM67)-SEARCH("!", AM67)-1)), Rankings!$A$2:$BK$129, 63, FALSE),0)</f>
        <v>0</v>
      </c>
      <c r="IG67">
        <f>IFERROR(VLOOKUP(_xlfn.NUMBERVALUE(MID(AN67, SEARCH("!", AN67)+1, SEARCH("+", AN67)-SEARCH("!", AN67)-1)), Rankings!$A$2:$BK$129, 63, FALSE),0)</f>
        <v>0</v>
      </c>
      <c r="IH67">
        <f>IFERROR(VLOOKUP(_xlfn.NUMBERVALUE(MID(AO67, SEARCH("!", AO67)+1, SEARCH("+", AO67)-SEARCH("!", AO67)-1)), Rankings!$A$2:$BK$129, 63, FALSE),0)</f>
        <v>0.25283408970337745</v>
      </c>
      <c r="II67">
        <f>IFERROR(VLOOKUP(_xlfn.NUMBERVALUE(MID(AP67, SEARCH("!", AP67)+1, SEARCH("+", AP67)-SEARCH("!", AP67)-1)), Rankings!$A$2:$BK$129, 63, FALSE),0)</f>
        <v>0</v>
      </c>
      <c r="IJ67">
        <f>IFERROR(VLOOKUP(_xlfn.NUMBERVALUE(MID(AQ67, SEARCH("!", AQ67)+1, SEARCH("+", AQ67)-SEARCH("!", AQ67)-1)), Rankings!$A$2:$BK$129, 63, FALSE),0)</f>
        <v>0</v>
      </c>
      <c r="IK67">
        <f>IFERROR(VLOOKUP(_xlfn.NUMBERVALUE(MID(AR67, SEARCH("!", AR67)+1, SEARCH("+", AR67)-SEARCH("!", AR67)-1)), Rankings!$A$2:$BK$129, 63, FALSE),0)</f>
        <v>0.48010786707198716</v>
      </c>
      <c r="IL67">
        <f>IFERROR(VLOOKUP(_xlfn.NUMBERVALUE(MID(AS67, SEARCH("!", AS67)+1, SEARCH("+", AS67)-SEARCH("!", AS67)-1)), Rankings!$A$2:$BK$129, 63, FALSE),0)</f>
        <v>0</v>
      </c>
      <c r="IM67">
        <f>IFERROR(VLOOKUP(_xlfn.NUMBERVALUE(MID(AT67, SEARCH("!", AT67)+1, SEARCH("+", AT67)-SEARCH("!", AT67)-1)), Rankings!$A$2:$BK$129, 63, FALSE),0)</f>
        <v>0</v>
      </c>
      <c r="IN67">
        <f>IFERROR(VLOOKUP(_xlfn.NUMBERVALUE(MID(AU67, SEARCH("!", AU67)+1, SEARCH("+", AU67)-SEARCH("!", AU67)-1)), Rankings!$A$2:$BK$129, 63, FALSE),0)</f>
        <v>0.55834743493300543</v>
      </c>
      <c r="IO67">
        <f>IFERROR(VLOOKUP(_xlfn.NUMBERVALUE(MID(AV67, SEARCH("!", AV67)+1, SEARCH("+", AV67)-SEARCH("!", AV67)-1)), Rankings!$A$2:$BK$129, 63, FALSE),0)</f>
        <v>0</v>
      </c>
      <c r="IP67">
        <f>IFERROR(VLOOKUP(_xlfn.NUMBERVALUE(MID(AW67, SEARCH("!", AW67)+1, SEARCH("+", AW67)-SEARCH("!", AW67)-1)), Rankings!$A$2:$BK$129, 63, FALSE),0)</f>
        <v>0</v>
      </c>
      <c r="IQ67">
        <f>IFERROR(VLOOKUP(_xlfn.NUMBERVALUE(MID(AX67, SEARCH("!", AX67)+1, SEARCH("+", AX67)-SEARCH("!", AX67)-1)), Rankings!$A$2:$BK$129, 63, FALSE),0)</f>
        <v>0</v>
      </c>
      <c r="IR67">
        <f>IFERROR(VLOOKUP(_xlfn.NUMBERVALUE(MID(AY67, SEARCH("!", AY67)+1, SEARCH("+", AY67)-SEARCH("!", AY67)-1)), Rankings!$A$2:$BK$129, 63, FALSE),0)</f>
        <v>0</v>
      </c>
      <c r="IS67">
        <f>IFERROR(VLOOKUP(_xlfn.NUMBERVALUE(MID(AZ67, SEARCH("!", AZ67)+1, SEARCH("+", AZ67)-SEARCH("!", AZ67)-1)), Rankings!$A$2:$BK$129, 63, FALSE),0)</f>
        <v>0</v>
      </c>
      <c r="IT67">
        <f>IFERROR(VLOOKUP(_xlfn.NUMBERVALUE(MID(BA67, SEARCH("!", BA67)+1, SEARCH("+", BA67)-SEARCH("!", BA67)-1)), Rankings!$A$2:$BK$129, 63, FALSE),0)</f>
        <v>0</v>
      </c>
      <c r="IU67">
        <f>IFERROR(VLOOKUP(_xlfn.NUMBERVALUE(MID(BB67, SEARCH("!", BB67)+1, SEARCH("+", BB67)-SEARCH("!", BB67)-1)), Rankings!$A$2:$BK$129, 63, FALSE),0)</f>
        <v>0</v>
      </c>
      <c r="IV67">
        <f>IFERROR(VLOOKUP(_xlfn.NUMBERVALUE(MID(BC67, SEARCH("!", BC67)+1, SEARCH("+", BC67)-SEARCH("!", BC67)-1)), Rankings!$A$2:$BK$129, 63, FALSE),0)</f>
        <v>0</v>
      </c>
      <c r="IW67">
        <f>IFERROR(VLOOKUP(_xlfn.NUMBERVALUE(MID(BD67, SEARCH("!", BD67)+1, SEARCH("+", BD67)-SEARCH("!", BD67)-1)), Rankings!$A$2:$BK$129, 63, FALSE),0)</f>
        <v>0</v>
      </c>
      <c r="IX67">
        <f>IFERROR(VLOOKUP(_xlfn.NUMBERVALUE(MID(BE67, SEARCH("!", BE67)+1, SEARCH("+", BE67)-SEARCH("!", BE67)-1)), Rankings!$A$2:$BK$129, 63, FALSE),0)</f>
        <v>0</v>
      </c>
      <c r="IY67">
        <f>IFERROR(VLOOKUP(_xlfn.NUMBERVALUE(MID(BF67, SEARCH("!", BF67)+1, SEARCH("+", BF67)-SEARCH("!", BF67)-1)), Rankings!$A$2:$BK$129, 63, FALSE),0)</f>
        <v>0</v>
      </c>
      <c r="IZ67">
        <f>IFERROR(VLOOKUP(_xlfn.NUMBERVALUE(MID(BG67, SEARCH("!", BG67)+1, SEARCH("+", BG67)-SEARCH("!", BG67)-1)), Rankings!$A$2:$BK$129, 63, FALSE),0)</f>
        <v>0</v>
      </c>
      <c r="JA67">
        <f>IFERROR(VLOOKUP(_xlfn.NUMBERVALUE(MID(BH67, SEARCH("!", BH67)+1, SEARCH("+", BH67)-SEARCH("!", BH67)-1)), Rankings!$A$2:$BK$129, 63, FALSE),0)</f>
        <v>0</v>
      </c>
      <c r="JB67">
        <f>IFERROR(VLOOKUP(_xlfn.NUMBERVALUE(MID(BI67, SEARCH("!", BI67)+1, SEARCH("+", BI67)-SEARCH("!", BI67)-1)), Rankings!$A$2:$BK$129, 63, FALSE),0)</f>
        <v>0</v>
      </c>
      <c r="JC67">
        <f>IFERROR(VLOOKUP(_xlfn.NUMBERVALUE(MID(BJ67, SEARCH("!", BJ67)+1, SEARCH("+", BJ67)-SEARCH("!", BJ67)-1)), Rankings!$A$2:$BK$129, 63, FALSE),0)</f>
        <v>0</v>
      </c>
      <c r="JD67">
        <f>IFERROR(VLOOKUP(_xlfn.NUMBERVALUE(MID(BK67, SEARCH("!", BK67)+1, SEARCH("+", BK67)-SEARCH("!", BK67)-1)), Rankings!$A$2:$BK$129, 63, FALSE),0)</f>
        <v>0</v>
      </c>
      <c r="JE67">
        <f>IFERROR(VLOOKUP(_xlfn.NUMBERVALUE(MID(BL67, SEARCH("!", BL67)+1, SEARCH("+", BL67)-SEARCH("!", BL67)-1)), Rankings!$A$2:$BK$129, 63, FALSE),0)</f>
        <v>0</v>
      </c>
      <c r="JF67">
        <f>IFERROR(VLOOKUP(_xlfn.NUMBERVALUE(MID(BM67, SEARCH("!", BM67)+1, SEARCH("+", BM67)-SEARCH("!", BM67)-1)), Rankings!$A$2:$BK$129, 63, FALSE),0)</f>
        <v>0</v>
      </c>
      <c r="JG67">
        <f>IFERROR(VLOOKUP(_xlfn.NUMBERVALUE(MID(BN67, SEARCH("!", BN67)+1, SEARCH("+", BN67)-SEARCH("!", BN67)-1)), Rankings!$A$2:$BK$129, 63, FALSE),0)</f>
        <v>0</v>
      </c>
      <c r="JH67">
        <f>IFERROR(VLOOKUP(_xlfn.NUMBERVALUE(MID(BO67, SEARCH("!", BO67)+1, SEARCH("+", BO67)-SEARCH("!", BO67)-1)), Rankings!$A$2:$BK$129, 63, FALSE),0)</f>
        <v>0</v>
      </c>
      <c r="JI67">
        <f>IFERROR(VLOOKUP(_xlfn.NUMBERVALUE(MID(BP67, SEARCH("!", BP67)+1, SEARCH("+", BP67)-SEARCH("!", BP67)-1)), Rankings!$A$2:$BK$129, 63, FALSE),0)</f>
        <v>0</v>
      </c>
      <c r="JJ67">
        <f>IFERROR(VLOOKUP(_xlfn.NUMBERVALUE(MID(BQ67, SEARCH("!", BQ67)+1, SEARCH("+", BQ67)-SEARCH("!", BQ67)-1)), Rankings!$A$2:$BK$129, 63, FALSE),0)</f>
        <v>0</v>
      </c>
      <c r="JK67">
        <f>IFERROR(VLOOKUP(_xlfn.NUMBERVALUE(MID(BR67, SEARCH("!", BR67)+1, SEARCH("+", BR67)-SEARCH("!", BR67)-1)), Rankings!$A$2:$BK$129, 63, FALSE),0)</f>
        <v>0</v>
      </c>
      <c r="JL67">
        <f>IFERROR(VLOOKUP(_xlfn.NUMBERVALUE(MID(BS67, SEARCH("!", BS67)+1, SEARCH("+", BS67)-SEARCH("!", BS67)-1)), Rankings!$A$2:$BK$129, 63, FALSE),0)</f>
        <v>0</v>
      </c>
      <c r="JM67">
        <f>IFERROR(VLOOKUP(_xlfn.NUMBERVALUE(MID(BT67, SEARCH("!", BT67)+1, SEARCH("+", BT67)-SEARCH("!", BT67)-1)), Rankings!$A$2:$BK$129, 63, FALSE),0)</f>
        <v>0</v>
      </c>
      <c r="JN67">
        <f>IFERROR(VLOOKUP(_xlfn.NUMBERVALUE(MID(BU67, SEARCH("!", BU67)+1, SEARCH("+", BU67)-SEARCH("!", BU67)-1)), Rankings!$A$2:$BK$129, 63, FALSE),0)</f>
        <v>0</v>
      </c>
      <c r="JO67">
        <f>IFERROR(VLOOKUP(_xlfn.NUMBERVALUE(MID(BV67, SEARCH("!", BV67)+1, SEARCH("+", BV67)-SEARCH("!", BV67)-1)), Rankings!$A$2:$BK$129, 63, FALSE),0)</f>
        <v>0</v>
      </c>
      <c r="JP67">
        <f>IFERROR(VLOOKUP(_xlfn.NUMBERVALUE(MID(BW67, SEARCH("!", BW67)+1, SEARCH("+", BW67)-SEARCH("!", BW67)-1)), Rankings!$A$2:$BK$129, 63, FALSE),0)</f>
        <v>0</v>
      </c>
      <c r="JQ67">
        <f>IFERROR(VLOOKUP(_xlfn.NUMBERVALUE(MID(BX67, SEARCH("!", BX67)+1, SEARCH("+", BX67)-SEARCH("!", BX67)-1)), Rankings!$A$2:$BK$129, 63, FALSE),0)</f>
        <v>0</v>
      </c>
      <c r="JR67">
        <f>IFERROR(VLOOKUP(_xlfn.NUMBERVALUE(MID(BY67, SEARCH("!", BY67)+1, SEARCH("+", BY67)-SEARCH("!", BY67)-1)), Rankings!$A$2:$BK$129, 63, FALSE),0)</f>
        <v>0</v>
      </c>
      <c r="JS67">
        <f>IFERROR(VLOOKUP(_xlfn.NUMBERVALUE(MID(BZ67, SEARCH("!", BZ67)+1, SEARCH("+", BZ67)-SEARCH("!", BZ67)-1)), Rankings!$A$2:$BK$129, 63, FALSE),0)</f>
        <v>0</v>
      </c>
      <c r="JT67">
        <f>IFERROR(VLOOKUP(_xlfn.NUMBERVALUE(MID(CA67, SEARCH("!", CA67)+1, SEARCH("+", CA67)-SEARCH("!", CA67)-1)), Rankings!$A$2:$BK$129, 63, FALSE),0)</f>
        <v>0</v>
      </c>
      <c r="JU67">
        <f>IFERROR(VLOOKUP(_xlfn.NUMBERVALUE(MID(CB67, SEARCH("!", CB67)+1, SEARCH("+", CB67)-SEARCH("!", CB67)-1)), Rankings!$A$2:$BK$129, 63, FALSE),0)</f>
        <v>0</v>
      </c>
      <c r="JV67">
        <f>IFERROR(VLOOKUP(_xlfn.NUMBERVALUE(MID(CC67, SEARCH("!", CC67)+1, SEARCH("+", CC67)-SEARCH("!", CC67)-1)), Rankings!$A$2:$BK$129, 63, FALSE),0)</f>
        <v>0</v>
      </c>
      <c r="JW67">
        <f>IFERROR(VLOOKUP(_xlfn.NUMBERVALUE(MID(CD67, SEARCH("!", CD67)+1, SEARCH("+", CD67)-SEARCH("!", CD67)-1)), Rankings!$A$2:$BK$129, 63, FALSE),0)</f>
        <v>0</v>
      </c>
      <c r="JX67">
        <f>IFERROR(VLOOKUP(_xlfn.NUMBERVALUE(MID(CE67, SEARCH("!", CE67)+1, SEARCH("+", CE67)-SEARCH("!", CE67)-1)), Rankings!$A$2:$BK$129, 63, FALSE),0)</f>
        <v>0</v>
      </c>
      <c r="JY67">
        <f>IFERROR(VLOOKUP(_xlfn.NUMBERVALUE(MID(CF67, SEARCH("!", CF67)+1, SEARCH("+", CF67)-SEARCH("!", CF67)-1)), Rankings!$A$2:$BK$129, 63, FALSE),0)</f>
        <v>0</v>
      </c>
      <c r="JZ67">
        <f>IFERROR(VLOOKUP(_xlfn.NUMBERVALUE(MID(CG67, SEARCH("!", CG67)+1, SEARCH("+", CG67)-SEARCH("!", CG67)-1)), Rankings!$A$2:$BK$129, 63, FALSE),0)</f>
        <v>0</v>
      </c>
      <c r="KA67">
        <f>IFERROR(VLOOKUP(_xlfn.NUMBERVALUE(MID(CH67, SEARCH("!", CH67)+1, SEARCH("+", CH67)-SEARCH("!", CH67)-1)), Rankings!$A$2:$BK$129, 63, FALSE),0)</f>
        <v>0</v>
      </c>
      <c r="KB67">
        <f>IFERROR(VLOOKUP(_xlfn.NUMBERVALUE(MID(CI67, SEARCH("!", CI67)+1, SEARCH("+", CI67)-SEARCH("!", CI67)-1)), Rankings!$A$2:$BK$129, 63, FALSE),0)</f>
        <v>0</v>
      </c>
      <c r="KC67">
        <f>IFERROR(VLOOKUP(_xlfn.NUMBERVALUE(MID(CJ67, SEARCH("!", CJ67)+1, SEARCH("+", CJ67)-SEARCH("!", CJ67)-1)), Rankings!$A$2:$BK$129, 63, FALSE),0)</f>
        <v>0</v>
      </c>
      <c r="KD67">
        <f>IFERROR(VLOOKUP(_xlfn.NUMBERVALUE(MID(CK67, SEARCH("!", CK67)+1, SEARCH("+", CK67)-SEARCH("!", CK67)-1)), Rankings!$A$2:$BK$129, 63, FALSE),0)</f>
        <v>0</v>
      </c>
      <c r="KE67">
        <f>IFERROR(VLOOKUP(_xlfn.NUMBERVALUE(MID(CL67, SEARCH("!", CL67)+1, SEARCH("+", CL67)-SEARCH("!", CL67)-1)), Rankings!$A$2:$BK$129, 63, FALSE),0)</f>
        <v>0</v>
      </c>
      <c r="KF67">
        <f>IFERROR(VLOOKUP(_xlfn.NUMBERVALUE(MID(CM67, SEARCH("!", CM67)+1, SEARCH("+", CM67)-SEARCH("!", CM67)-1)), Rankings!$A$2:$BK$129, 63, FALSE),0)</f>
        <v>0</v>
      </c>
      <c r="KG67">
        <f>IFERROR(VLOOKUP(_xlfn.NUMBERVALUE(MID(CN67, SEARCH("!", CN67)+1, SEARCH("+", CN67)-SEARCH("!", CN67)-1)), Rankings!$A$2:$BK$129, 63, FALSE),0)</f>
        <v>0</v>
      </c>
      <c r="KH67">
        <f>IFERROR(VLOOKUP(_xlfn.NUMBERVALUE(MID(CO67, SEARCH("!", CO67)+1, SEARCH("+", CO67)-SEARCH("!", CO67)-1)), Rankings!$A$2:$BK$129, 63, FALSE),0)</f>
        <v>0</v>
      </c>
      <c r="KJ67" s="28">
        <f t="shared" ref="KJ67:KJ98" si="1901">KS67+KT67+KU67+KX67+LA67+LD67+LG67+LJ67+LM67+LP67+LS67+LV67+LY67+MB67</f>
        <v>211</v>
      </c>
      <c r="KK67" s="28">
        <f t="shared" ref="KK67:KK98" si="1902">KV67+KY67+LB67+LE67+LH67+LI67+LK67+LN67+LQ67+LT67+LW67+LZ67+MC67+MF67+MI67+ML67+MO67+MR67</f>
        <v>0</v>
      </c>
      <c r="KL67" s="28">
        <f t="shared" ref="KL67:KL98" si="1903">KW67+KZ67+LC67+LF67+LL67+LO67+LR67+LU67+LX67+MA67+MD67+MG67+MJ67+MM67+MP67+MS67</f>
        <v>47</v>
      </c>
      <c r="KM67" s="28">
        <f t="shared" ref="KM67:KM98" si="1904">ME67+MH67+MK67+MN67+MQ67</f>
        <v>0</v>
      </c>
      <c r="KN67" s="28">
        <f t="shared" ref="KN67:KN98" si="1905">SUM(MU67:NV67)</f>
        <v>0</v>
      </c>
      <c r="KO67" s="28">
        <f t="shared" ref="KO67:KO98" si="1906">KJ67-KX67-LA67-LM67-LP67</f>
        <v>160</v>
      </c>
      <c r="KP67" s="28">
        <f t="shared" ref="KP67:KP98" si="1907">KJ67+KK67/3+KL67/2+KM67+KN67/2</f>
        <v>234.5</v>
      </c>
      <c r="KQ67" s="28">
        <f t="shared" ref="KQ67:KQ98" si="1908">IFERROR((KJ67-KX67-LA67-LM67-LP67),0)</f>
        <v>160</v>
      </c>
      <c r="KS67" s="27" t="str">
        <f t="shared" ref="KS67:KS98" si="1909">IFERROR(MID(L67, SEARCH("+", L67)+1, SEARCH("-", L67)-SEARCH("+", L67)-1), 0)</f>
        <v>7</v>
      </c>
      <c r="KT67" s="27" t="str">
        <f t="shared" ref="KT67:KT98" si="1910">IFERROR(MID(M67, SEARCH("+", M67)+1, SEARCH("-", M67)-SEARCH("+", M67)-1), 0)</f>
        <v>22</v>
      </c>
      <c r="KU67" s="27" t="str">
        <f t="shared" ref="KU67:KU98" si="1911">IFERROR(MID(N67, SEARCH("+", N67)+1, SEARCH("-", N67)-SEARCH("+", N67)-1), 0)</f>
        <v>21</v>
      </c>
      <c r="KV67" s="27">
        <f t="shared" ref="KV67:KV98" si="1912">IFERROR(MID(O67, SEARCH("+", O67)+1, SEARCH("-", O67)-SEARCH("+", O67)-1), 0)</f>
        <v>0</v>
      </c>
      <c r="KW67" s="27">
        <f t="shared" ref="KW67:KW98" si="1913">IFERROR(MID(P67, SEARCH("+", P67)+1, SEARCH("-", P67)-SEARCH("+", P67)-1), 0)</f>
        <v>0</v>
      </c>
      <c r="KX67" s="27" t="str">
        <f t="shared" ref="KX67:KX98" si="1914">IFERROR(MID(Q67, SEARCH("+", Q67)+1, SEARCH("-", Q67)-SEARCH("+", Q67)-1), 0)</f>
        <v>11</v>
      </c>
      <c r="KY67" s="27">
        <f t="shared" ref="KY67:KY98" si="1915">IFERROR(MID(R67, SEARCH("+", R67)+1, SEARCH("-", R67)-SEARCH("+", R67)-1), 0)</f>
        <v>0</v>
      </c>
      <c r="KZ67" s="27" t="str">
        <f t="shared" ref="KZ67:KZ98" si="1916">IFERROR(MID(S67, SEARCH("+", S67)+1, SEARCH("-", S67)-SEARCH("+", S67)-1), 0)</f>
        <v>21</v>
      </c>
      <c r="LA67" s="27" t="str">
        <f t="shared" ref="LA67:LA98" si="1917">IFERROR(MID(T67, SEARCH("+", T67)+1, SEARCH("-", T67)-SEARCH("+", T67)-1), 0)</f>
        <v>18</v>
      </c>
      <c r="LB67" s="27">
        <f t="shared" ref="LB67:LB98" si="1918">IFERROR(MID(U67, SEARCH("+", U67)+1, SEARCH("-", U67)-SEARCH("+", U67)-1), 0)</f>
        <v>0</v>
      </c>
      <c r="LC67" s="27">
        <f t="shared" ref="LC67:LC98" si="1919">IFERROR(MID(V67, SEARCH("+", V67)+1, SEARCH("-", V67)-SEARCH("+", V67)-1), 0)</f>
        <v>0</v>
      </c>
      <c r="LD67" s="27" t="str">
        <f t="shared" ref="LD67:LD98" si="1920">IFERROR(MID(W67, SEARCH("+", W67)+1, SEARCH("-", W67)-SEARCH("+", W67)-1), 0)</f>
        <v>19</v>
      </c>
      <c r="LE67" s="27">
        <f t="shared" ref="LE67:LE98" si="1921">IFERROR(MID(X67, SEARCH("+", X67)+1, SEARCH("-", X67)-SEARCH("+", X67)-1), 0)</f>
        <v>0</v>
      </c>
      <c r="LF67" s="27" t="str">
        <f t="shared" ref="LF67:LF98" si="1922">IFERROR(MID(Y67, SEARCH("+", Y67)+1, SEARCH("-", Y67)-SEARCH("+", Y67)-1), 0)</f>
        <v>18</v>
      </c>
      <c r="LG67" s="27" t="str">
        <f t="shared" ref="LG67:LG98" si="1923">IFERROR(MID(Z67, SEARCH("+", Z67)+1, SEARCH("-", Z67)-SEARCH("+", Z67)-1), 0)</f>
        <v>18</v>
      </c>
      <c r="LH67" s="27">
        <f t="shared" ref="LH67:LH98" si="1924">IFERROR(MID(AA67, SEARCH("+", AA67)+1, SEARCH("-", AA67)-SEARCH("+", AA67)-1), 0)</f>
        <v>0</v>
      </c>
      <c r="LI67" s="27">
        <f t="shared" ref="LI67:LI98" si="1925">IFERROR(MID(AB67, SEARCH("+", AB67)+1, SEARCH("-", AB67)-SEARCH("+", AB67)-1), 0)</f>
        <v>0</v>
      </c>
      <c r="LJ67" s="27">
        <f t="shared" ref="LJ67:LJ98" si="1926">IFERROR(MID(AC67, SEARCH("+", AC67)+1, SEARCH("-", AC67)-SEARCH("+", AC67)-1), 0)</f>
        <v>0</v>
      </c>
      <c r="LK67" s="27">
        <f t="shared" ref="LK67:LK98" si="1927">IFERROR(MID(AD67, SEARCH("+", AD67)+1, SEARCH("-", AD67)-SEARCH("+", AD67)-1), 0)</f>
        <v>0</v>
      </c>
      <c r="LL67" s="27">
        <f t="shared" ref="LL67:LL98" si="1928">IFERROR(MID(AE67, SEARCH("+", AE67)+1, SEARCH("-", AE67)-SEARCH("+", AE67)-1), 0)</f>
        <v>0</v>
      </c>
      <c r="LM67" s="27">
        <f t="shared" ref="LM67:LM98" si="1929">IFERROR(MID(AF67, SEARCH("+", AF67)+1, SEARCH("-", AF67)-SEARCH("+", AF67)-1), 0)</f>
        <v>0</v>
      </c>
      <c r="LN67" s="27">
        <f t="shared" ref="LN67:LN98" si="1930">IFERROR(MID(AG67, SEARCH("+", AG67)+1, SEARCH("-", AG67)-SEARCH("+", AG67)-1), 0)</f>
        <v>0</v>
      </c>
      <c r="LO67" s="27" t="str">
        <f t="shared" ref="LO67:LO98" si="1931">IFERROR(MID(AH67, SEARCH("+", AH67)+1, SEARCH("-", AH67)-SEARCH("+", AH67)-1), 0)</f>
        <v>8</v>
      </c>
      <c r="LP67" s="27" t="str">
        <f t="shared" ref="LP67:LP98" si="1932">IFERROR(MID(AI67, SEARCH("+", AI67)+1, SEARCH("-", AI67)-SEARCH("+", AI67)-1), 0)</f>
        <v>22</v>
      </c>
      <c r="LQ67" s="27">
        <f t="shared" ref="LQ67:LQ98" si="1933">IFERROR(MID(AJ67, SEARCH("+", AJ67)+1, SEARCH("-", AJ67)-SEARCH("+", AJ67)-1), 0)</f>
        <v>0</v>
      </c>
      <c r="LR67" s="27">
        <f t="shared" ref="LR67:LR98" si="1934">IFERROR(MID(AK67, SEARCH("+", AK67)+1, SEARCH("-", AK67)-SEARCH("+", AK67)-1), 0)</f>
        <v>0</v>
      </c>
      <c r="LS67" s="27" t="str">
        <f t="shared" ref="LS67:LS98" si="1935">IFERROR(MID(AL67, SEARCH("+", AL67)+1, SEARCH("-", AL67)-SEARCH("+", AL67)-1), 0)</f>
        <v>27</v>
      </c>
      <c r="LT67" s="27">
        <f t="shared" ref="LT67:LT98" si="1936">IFERROR(MID(AM67, SEARCH("+", AM67)+1, SEARCH("-", AM67)-SEARCH("+", AM67)-1), 0)</f>
        <v>0</v>
      </c>
      <c r="LU67" s="27">
        <f t="shared" ref="LU67:LU98" si="1937">IFERROR(MID(AN67, SEARCH("+", AN67)+1, SEARCH("-", AN67)-SEARCH("+", AN67)-1), 0)</f>
        <v>0</v>
      </c>
      <c r="LV67" s="27" t="str">
        <f t="shared" ref="LV67:LV98" si="1938">IFERROR(MID(AO67, SEARCH("+", AO67)+1, SEARCH("-", AO67)-SEARCH("+", AO67)-1), 0)</f>
        <v>13</v>
      </c>
      <c r="LW67" s="27">
        <f t="shared" ref="LW67:LW98" si="1939">IFERROR(MID(AP67, SEARCH("+", AP67)+1, SEARCH("-", AP67)-SEARCH("+", AP67)-1), 0)</f>
        <v>0</v>
      </c>
      <c r="LX67" s="27">
        <f t="shared" ref="LX67:LX98" si="1940">IFERROR(MID(AQ67, SEARCH("+", AQ67)+1, SEARCH("-", AQ67)-SEARCH("+", AQ67)-1), 0)</f>
        <v>0</v>
      </c>
      <c r="LY67" s="27" t="str">
        <f t="shared" ref="LY67:LY98" si="1941">IFERROR(MID(AR67, SEARCH("+", AR67)+1, SEARCH("-", AR67)-SEARCH("+", AR67)-1), 0)</f>
        <v>17</v>
      </c>
      <c r="LZ67" s="27">
        <f t="shared" ref="LZ67:LZ98" si="1942">IFERROR(MID(AS67, SEARCH("+", AS67)+1, SEARCH("-", AS67)-SEARCH("+", AS67)-1), 0)</f>
        <v>0</v>
      </c>
      <c r="MA67" s="27">
        <f t="shared" ref="MA67:MA98" si="1943">IFERROR(MID(AT67, SEARCH("+", AT67)+1, SEARCH("-", AT67)-SEARCH("+", AT67)-1), 0)</f>
        <v>0</v>
      </c>
      <c r="MB67" s="27" t="str">
        <f t="shared" ref="MB67:MB98" si="1944">IFERROR(MID(AU67, SEARCH("+", AU67)+1, SEARCH("-", AU67)-SEARCH("+", AU67)-1), 0)</f>
        <v>16</v>
      </c>
      <c r="MC67" s="27">
        <f t="shared" ref="MC67:MC98" si="1945">IFERROR(MID(AV67, SEARCH("+", AV67)+1, SEARCH("-", AV67)-SEARCH("+", AV67)-1), 0)</f>
        <v>0</v>
      </c>
      <c r="MD67" s="27">
        <f t="shared" ref="MD67:MD98" si="1946">IFERROR(MID(AW67, SEARCH("+", AW67)+1, SEARCH("-", AW67)-SEARCH("+", AW67)-1), 0)</f>
        <v>0</v>
      </c>
      <c r="ME67" s="27">
        <f t="shared" ref="ME67:ME98" si="1947">IFERROR(MID(AX67, SEARCH("+", AX67)+1, SEARCH("-", AX67)-SEARCH("+", AX67)-1), 0)</f>
        <v>0</v>
      </c>
      <c r="MF67" s="27">
        <f t="shared" ref="MF67:MF98" si="1948">IFERROR(MID(AY67, SEARCH("+", AY67)+1, SEARCH("-", AY67)-SEARCH("+", AY67)-1), 0)</f>
        <v>0</v>
      </c>
      <c r="MG67" s="27">
        <f t="shared" ref="MG67:MG98" si="1949">IFERROR(MID(AZ67, SEARCH("+", AZ67)+1, SEARCH("-", AZ67)-SEARCH("+", AZ67)-1), 0)</f>
        <v>0</v>
      </c>
      <c r="MH67" s="27">
        <f t="shared" ref="MH67:MH98" si="1950">IFERROR(MID(BA67, SEARCH("+", BA67)+1, SEARCH("-", BA67)-SEARCH("+", BA67)-1), 0)</f>
        <v>0</v>
      </c>
      <c r="MI67" s="27">
        <f t="shared" ref="MI67:MI98" si="1951">IFERROR(MID(BB67, SEARCH("+", BB67)+1, SEARCH("-", BB67)-SEARCH("+", BB67)-1), 0)</f>
        <v>0</v>
      </c>
      <c r="MJ67" s="27">
        <f t="shared" ref="MJ67:MJ98" si="1952">IFERROR(MID(BC67, SEARCH("+", BC67)+1, SEARCH("-", BC67)-SEARCH("+", BC67)-1), 0)</f>
        <v>0</v>
      </c>
      <c r="MK67" s="27">
        <f t="shared" ref="MK67:MK98" si="1953">IFERROR(MID(BD67, SEARCH("+", BD67)+1, SEARCH("-", BD67)-SEARCH("+", BD67)-1), 0)</f>
        <v>0</v>
      </c>
      <c r="ML67" s="27">
        <f t="shared" ref="ML67:ML98" si="1954">IFERROR(MID(BE67, SEARCH("+", BE67)+1, SEARCH("-", BE67)-SEARCH("+", BE67)-1), 0)</f>
        <v>0</v>
      </c>
      <c r="MM67" s="27">
        <f t="shared" ref="MM67:MM98" si="1955">IFERROR(MID(BF67, SEARCH("+", BF67)+1, SEARCH("-", BF67)-SEARCH("+", BF67)-1), 0)</f>
        <v>0</v>
      </c>
      <c r="MN67" s="27">
        <f t="shared" ref="MN67:MN98" si="1956">IFERROR(MID(BG67, SEARCH("+", BG67)+1, SEARCH("-", BG67)-SEARCH("+", BG67)-1), 0)</f>
        <v>0</v>
      </c>
      <c r="MO67" s="27">
        <f t="shared" ref="MO67:MO98" si="1957">IFERROR(MID(BH67, SEARCH("+", BH67)+1, SEARCH("-", BH67)-SEARCH("+", BH67)-1), 0)</f>
        <v>0</v>
      </c>
      <c r="MP67" s="27">
        <f t="shared" ref="MP67:MP98" si="1958">IFERROR(MID(BI67, SEARCH("+", BI67)+1, SEARCH("-", BI67)-SEARCH("+", BI67)-1), 0)</f>
        <v>0</v>
      </c>
      <c r="MQ67" s="27">
        <f t="shared" ref="MQ67:MQ98" si="1959">IFERROR(MID(BJ67, SEARCH("+", BJ67)+1, SEARCH("-", BJ67)-SEARCH("+", BJ67)-1), 0)</f>
        <v>0</v>
      </c>
      <c r="MR67" s="27">
        <f t="shared" ref="MR67:MR98" si="1960">IFERROR(MID(BK67, SEARCH("+", BK67)+1, SEARCH("-", BK67)-SEARCH("+", BK67)-1), 0)</f>
        <v>0</v>
      </c>
      <c r="MS67" s="27">
        <f t="shared" ref="MS67:MS98" si="1961">IFERROR(MID(BL67, SEARCH("+", BL67)+1, SEARCH("-", BL67)-SEARCH("+", BL67)-1), 0)</f>
        <v>0</v>
      </c>
      <c r="MT67" s="27">
        <f t="shared" ref="MT67:MT98" si="1962">IFERROR(MID(BM67, SEARCH("+", BM67)+1, SEARCH("-", BM67)-SEARCH("+", BM67)-1), 0)</f>
        <v>0</v>
      </c>
      <c r="MU67" s="27">
        <f t="shared" ref="MU67:MU98" si="1963">IFERROR(MID(BN67, SEARCH("+", BN67)+1, SEARCH("-", BN67)-SEARCH("+", BN67)-1), 0)</f>
        <v>0</v>
      </c>
      <c r="MV67" s="27">
        <f t="shared" ref="MV67:MV98" si="1964">IFERROR(MID(BO67, SEARCH("+", BO67)+1, SEARCH("-", BO67)-SEARCH("+", BO67)-1), 0)</f>
        <v>0</v>
      </c>
      <c r="MW67" s="27">
        <f t="shared" ref="MW67:MW98" si="1965">IFERROR(MID(BP67, SEARCH("+", BP67)+1, SEARCH("-", BP67)-SEARCH("+", BP67)-1), 0)</f>
        <v>0</v>
      </c>
      <c r="MX67" s="27">
        <f t="shared" ref="MX67:MX98" si="1966">IFERROR(MID(BQ67, SEARCH("+", BQ67)+1, SEARCH("-", BQ67)-SEARCH("+", BQ67)-1), 0)</f>
        <v>0</v>
      </c>
      <c r="MY67" s="27">
        <f t="shared" ref="MY67:MY98" si="1967">IFERROR(MID(BR67, SEARCH("+", BR67)+1, SEARCH("-", BR67)-SEARCH("+", BR67)-1), 0)</f>
        <v>0</v>
      </c>
      <c r="MZ67" s="27">
        <f t="shared" ref="MZ67:MZ98" si="1968">IFERROR(MID(BS67, SEARCH("+", BS67)+1, SEARCH("-", BS67)-SEARCH("+", BS67)-1), 0)</f>
        <v>0</v>
      </c>
      <c r="NA67" s="27">
        <f t="shared" ref="NA67:NA98" si="1969">IFERROR(MID(BT67, SEARCH("+", BT67)+1, SEARCH("-", BT67)-SEARCH("+", BT67)-1), 0)</f>
        <v>0</v>
      </c>
      <c r="NB67" s="27">
        <f t="shared" ref="NB67:NB98" si="1970">IFERROR(MID(BU67, SEARCH("+", BU67)+1, SEARCH("-", BU67)-SEARCH("+", BU67)-1), 0)</f>
        <v>0</v>
      </c>
      <c r="NC67" s="27">
        <f t="shared" ref="NC67:NC98" si="1971">IFERROR(MID(BV67, SEARCH("+", BV67)+1, SEARCH("-", BV67)-SEARCH("+", BV67)-1), 0)</f>
        <v>0</v>
      </c>
      <c r="ND67" s="27">
        <f t="shared" ref="ND67:ND98" si="1972">IFERROR(MID(BW67, SEARCH("+", BW67)+1, SEARCH("-", BW67)-SEARCH("+", BW67)-1), 0)</f>
        <v>0</v>
      </c>
      <c r="NE67" s="27">
        <f t="shared" ref="NE67:NE98" si="1973">IFERROR(MID(BX67, SEARCH("+", BX67)+1, SEARCH("-", BX67)-SEARCH("+", BX67)-1), 0)</f>
        <v>0</v>
      </c>
      <c r="NF67" s="27">
        <f t="shared" ref="NF67:NF98" si="1974">IFERROR(MID(BY67, SEARCH("+", BY67)+1, SEARCH("-", BY67)-SEARCH("+", BY67)-1), 0)</f>
        <v>0</v>
      </c>
      <c r="NG67" s="27">
        <f t="shared" ref="NG67:NG98" si="1975">IFERROR(MID(BZ67, SEARCH("+", BZ67)+1, SEARCH("-", BZ67)-SEARCH("+", BZ67)-1), 0)</f>
        <v>0</v>
      </c>
      <c r="NH67" s="27">
        <f t="shared" ref="NH67:NH98" si="1976">IFERROR(MID(CA67, SEARCH("+", CA67)+1, SEARCH("-", CA67)-SEARCH("+", CA67)-1), 0)</f>
        <v>0</v>
      </c>
      <c r="NI67" s="27">
        <f t="shared" ref="NI67:NI98" si="1977">IFERROR(MID(CB67, SEARCH("+", CB67)+1, SEARCH("-", CB67)-SEARCH("+", CB67)-1), 0)</f>
        <v>0</v>
      </c>
      <c r="NJ67" s="27">
        <f t="shared" ref="NJ67:NJ98" si="1978">IFERROR(MID(CC67, SEARCH("+", CC67)+1, SEARCH("-", CC67)-SEARCH("+", CC67)-1), 0)</f>
        <v>0</v>
      </c>
      <c r="NK67" s="27">
        <f t="shared" ref="NK67:NK98" si="1979">IFERROR(MID(CD67, SEARCH("+", CD67)+1, SEARCH("-", CD67)-SEARCH("+", CD67)-1), 0)</f>
        <v>0</v>
      </c>
      <c r="NL67" s="27">
        <f t="shared" ref="NL67:NL98" si="1980">IFERROR(MID(CE67, SEARCH("+", CE67)+1, SEARCH("-", CE67)-SEARCH("+", CE67)-1), 0)</f>
        <v>0</v>
      </c>
      <c r="NM67" s="27">
        <f t="shared" ref="NM67:NM98" si="1981">IFERROR(MID(CF67, SEARCH("+", CF67)+1, SEARCH("-", CF67)-SEARCH("+", CF67)-1), 0)</f>
        <v>0</v>
      </c>
      <c r="NN67" s="27">
        <f t="shared" ref="NN67:NN98" si="1982">IFERROR(MID(CG67, SEARCH("+", CG67)+1, SEARCH("-", CG67)-SEARCH("+", CG67)-1), 0)</f>
        <v>0</v>
      </c>
      <c r="NO67" s="27">
        <f t="shared" ref="NO67:NO98" si="1983">IFERROR(MID(CH67, SEARCH("+", CH67)+1, SEARCH("-", CH67)-SEARCH("+", CH67)-1), 0)</f>
        <v>0</v>
      </c>
      <c r="NP67" s="27">
        <f t="shared" ref="NP67:NP98" si="1984">IFERROR(MID(CI67, SEARCH("+", CI67)+1, SEARCH("-", CI67)-SEARCH("+", CI67)-1), 0)</f>
        <v>0</v>
      </c>
      <c r="NQ67" s="27">
        <f t="shared" ref="NQ67:NQ98" si="1985">IFERROR(MID(CJ67, SEARCH("+", CJ67)+1, SEARCH("-", CJ67)-SEARCH("+", CJ67)-1), 0)</f>
        <v>0</v>
      </c>
      <c r="NR67" s="27">
        <f t="shared" ref="NR67:NR98" si="1986">IFERROR(MID(CK67, SEARCH("+", CK67)+1, SEARCH("-", CK67)-SEARCH("+", CK67)-1), 0)</f>
        <v>0</v>
      </c>
      <c r="NS67" s="27">
        <f t="shared" ref="NS67:NS98" si="1987">IFERROR(MID(CL67, SEARCH("+", CL67)+1, SEARCH("-", CL67)-SEARCH("+", CL67)-1), 0)</f>
        <v>0</v>
      </c>
      <c r="NT67" s="27">
        <f t="shared" ref="NT67:NT98" si="1988">IFERROR(MID(CM67, SEARCH("+", CM67)+1, SEARCH("-", CM67)-SEARCH("+", CM67)-1), 0)</f>
        <v>0</v>
      </c>
      <c r="NU67" s="27">
        <f t="shared" ref="NU67:NU98" si="1989">IFERROR(MID(CN67, SEARCH("+", CN67)+1, SEARCH("-", CN67)-SEARCH("+", CN67)-1), 0)</f>
        <v>0</v>
      </c>
      <c r="NV67" s="27">
        <f t="shared" ref="NV67:NV98" si="1990">IFERROR(MID(CO67, SEARCH("+", CO67)+1, SEARCH("-", CO67)-SEARCH("+", CO67)-1), 0)</f>
        <v>0</v>
      </c>
      <c r="NX67" s="28">
        <f t="shared" ref="NX67:NX98" si="1991">OG67+OH67+OI67+OL67+OO67+OR67+OU67+OX67+PA67+PD67+PG67+PJ67+PM67+PP67</f>
        <v>236</v>
      </c>
      <c r="NY67" s="28">
        <f t="shared" ref="NY67:NY98" si="1992">OJ67+OM67+OP67+OS67+OV67+OW67+OY67+PB67+PE67+PH67+PK67+PN67+PQ67+PT67+PW67+PZ67+QC67+QF67</f>
        <v>0</v>
      </c>
      <c r="NZ67" s="28">
        <f t="shared" ref="NZ67:NZ98" si="1993">OK67+ON67+OQ67+OT67+OZ67+PC67+PF67+PI67+PL67+PO67+PR67+PU67+PX67+QA67+QD67+QG67</f>
        <v>59</v>
      </c>
      <c r="OA67" s="28">
        <f t="shared" ref="OA67:OA98" si="1994">PS67+PV67+PY67+QB67+QE67</f>
        <v>0</v>
      </c>
      <c r="OB67" s="28">
        <f t="shared" ref="OB67:OB98" si="1995">SUM(QI67:RJ67)</f>
        <v>0</v>
      </c>
      <c r="OC67" s="28">
        <f t="shared" ref="OC67:OC98" si="1996">NX67-OL67-OO67-PA67-PD67</f>
        <v>185</v>
      </c>
      <c r="OD67" s="28">
        <f t="shared" ref="OD67:OD98" si="1997">NX67+NY67/3+NZ67/2+OA67+OB67/2</f>
        <v>265.5</v>
      </c>
      <c r="OE67" s="28">
        <f t="shared" ref="OE67:OE98" si="1998">IFERROR((NX67-OL67-OO67-PA67-PD67),0)</f>
        <v>185</v>
      </c>
      <c r="OG67" s="27" t="str">
        <f t="shared" ref="OG67:OG98" si="1999">IFERROR(MID(L67, SEARCH("-", L67)+1, SEARCH("^", L67)-SEARCH("-", L67)-1), 0)</f>
        <v>15</v>
      </c>
      <c r="OH67" s="27" t="str">
        <f t="shared" ref="OH67:OH98" si="2000">IFERROR(MID(M67, SEARCH("-", M67)+1, SEARCH("^", M67)-SEARCH("-", M67)-1), 0)</f>
        <v>20</v>
      </c>
      <c r="OI67" s="27" t="str">
        <f t="shared" ref="OI67:OI98" si="2001">IFERROR(MID(N67, SEARCH("-", N67)+1, SEARCH("^", N67)-SEARCH("-", N67)-1), 0)</f>
        <v>18</v>
      </c>
      <c r="OJ67" s="27">
        <f t="shared" ref="OJ67:OJ98" si="2002">IFERROR(MID(O67, SEARCH("-", O67)+1, SEARCH("^", O67)-SEARCH("-", O67)-1), 0)</f>
        <v>0</v>
      </c>
      <c r="OK67" s="27">
        <f t="shared" ref="OK67:OK98" si="2003">IFERROR(MID(P67, SEARCH("-", P67)+1, SEARCH("^", P67)-SEARCH("-", P67)-1), 0)</f>
        <v>0</v>
      </c>
      <c r="OL67" s="27" t="str">
        <f t="shared" ref="OL67:OL98" si="2004">IFERROR(MID(Q67, SEARCH("-", Q67)+1, SEARCH("^", Q67)-SEARCH("-", Q67)-1), 0)</f>
        <v>24</v>
      </c>
      <c r="OM67" s="27">
        <f t="shared" ref="OM67:OM98" si="2005">IFERROR(MID(R67, SEARCH("-", R67)+1, SEARCH("^", R67)-SEARCH("-", R67)-1), 0)</f>
        <v>0</v>
      </c>
      <c r="ON67" s="27" t="str">
        <f t="shared" ref="ON67:ON98" si="2006">IFERROR(MID(S67, SEARCH("-", S67)+1, SEARCH("^", S67)-SEARCH("-", S67)-1), 0)</f>
        <v>14</v>
      </c>
      <c r="OO67" s="27" t="str">
        <f t="shared" ref="OO67:OO98" si="2007">IFERROR(MID(T67, SEARCH("-", T67)+1, SEARCH("^", T67)-SEARCH("-", T67)-1), 0)</f>
        <v>15</v>
      </c>
      <c r="OP67" s="27">
        <f t="shared" ref="OP67:OP98" si="2008">IFERROR(MID(U67, SEARCH("-", U67)+1, SEARCH("^", U67)-SEARCH("-", U67)-1), 0)</f>
        <v>0</v>
      </c>
      <c r="OQ67" s="27">
        <f t="shared" ref="OQ67:OQ98" si="2009">IFERROR(MID(V67, SEARCH("-", V67)+1, SEARCH("^", V67)-SEARCH("-", V67)-1), 0)</f>
        <v>0</v>
      </c>
      <c r="OR67" s="27" t="str">
        <f t="shared" ref="OR67:OR98" si="2010">IFERROR(MID(W67, SEARCH("-", W67)+1, SEARCH("^", W67)-SEARCH("-", W67)-1), 0)</f>
        <v>33</v>
      </c>
      <c r="OS67" s="27">
        <f t="shared" ref="OS67:OS98" si="2011">IFERROR(MID(X67, SEARCH("-", X67)+1, SEARCH("^", X67)-SEARCH("-", X67)-1), 0)</f>
        <v>0</v>
      </c>
      <c r="OT67" s="27" t="str">
        <f t="shared" ref="OT67:OT98" si="2012">IFERROR(MID(Y67, SEARCH("-", Y67)+1, SEARCH("^", Y67)-SEARCH("-", Y67)-1), 0)</f>
        <v>13</v>
      </c>
      <c r="OU67" s="27" t="str">
        <f t="shared" ref="OU67:OU98" si="2013">IFERROR(MID(Z67, SEARCH("-", Z67)+1, SEARCH("^", Z67)-SEARCH("-", Z67)-1), 0)</f>
        <v>26</v>
      </c>
      <c r="OV67" s="27">
        <f t="shared" ref="OV67:OV98" si="2014">IFERROR(MID(AA67, SEARCH("-", AA67)+1, SEARCH("^", AA67)-SEARCH("-", AA67)-1), 0)</f>
        <v>0</v>
      </c>
      <c r="OW67" s="27">
        <f t="shared" ref="OW67:OW98" si="2015">IFERROR(MID(AB67, SEARCH("-", AB67)+1, SEARCH("^", AB67)-SEARCH("-", AB67)-1), 0)</f>
        <v>0</v>
      </c>
      <c r="OX67" s="27">
        <f t="shared" ref="OX67:OX98" si="2016">IFERROR(MID(AC67, SEARCH("-", AC67)+1, SEARCH("^", AC67)-SEARCH("-", AC67)-1), 0)</f>
        <v>0</v>
      </c>
      <c r="OY67" s="27">
        <f t="shared" ref="OY67:OY98" si="2017">IFERROR(MID(AD67, SEARCH("-", AD67)+1, SEARCH("^", AD67)-SEARCH("-", AD67)-1), 0)</f>
        <v>0</v>
      </c>
      <c r="OZ67" s="27">
        <f t="shared" ref="OZ67:OZ98" si="2018">IFERROR(MID(AE67, SEARCH("-", AE67)+1, SEARCH("^", AE67)-SEARCH("-", AE67)-1), 0)</f>
        <v>0</v>
      </c>
      <c r="PA67" s="27">
        <f t="shared" ref="PA67:PA98" si="2019">IFERROR(MID(AF67, SEARCH("-", AF67)+1, SEARCH("^", AF67)-SEARCH("-", AF67)-1), 0)</f>
        <v>0</v>
      </c>
      <c r="PB67" s="27">
        <f t="shared" ref="PB67:PB98" si="2020">IFERROR(MID(AG67, SEARCH("-", AG67)+1, SEARCH("^", AG67)-SEARCH("-", AG67)-1), 0)</f>
        <v>0</v>
      </c>
      <c r="PC67" s="27" t="str">
        <f t="shared" ref="PC67:PC98" si="2021">IFERROR(MID(AH67, SEARCH("-", AH67)+1, SEARCH("^", AH67)-SEARCH("-", AH67)-1), 0)</f>
        <v>32</v>
      </c>
      <c r="PD67" s="27" t="str">
        <f t="shared" ref="PD67:PD98" si="2022">IFERROR(MID(AI67, SEARCH("-", AI67)+1, SEARCH("^", AI67)-SEARCH("-", AI67)-1), 0)</f>
        <v>12</v>
      </c>
      <c r="PE67" s="27">
        <f t="shared" ref="PE67:PE98" si="2023">IFERROR(MID(AJ67, SEARCH("-", AJ67)+1, SEARCH("^", AJ67)-SEARCH("-", AJ67)-1), 0)</f>
        <v>0</v>
      </c>
      <c r="PF67" s="27">
        <f t="shared" ref="PF67:PF98" si="2024">IFERROR(MID(AK67, SEARCH("-", AK67)+1, SEARCH("^", AK67)-SEARCH("-", AK67)-1), 0)</f>
        <v>0</v>
      </c>
      <c r="PG67" s="27" t="str">
        <f t="shared" ref="PG67:PG98" si="2025">IFERROR(MID(AL67, SEARCH("-", AL67)+1, SEARCH("^", AL67)-SEARCH("-", AL67)-1), 0)</f>
        <v>34</v>
      </c>
      <c r="PH67" s="27">
        <f t="shared" ref="PH67:PH98" si="2026">IFERROR(MID(AM67, SEARCH("-", AM67)+1, SEARCH("^", AM67)-SEARCH("-", AM67)-1), 0)</f>
        <v>0</v>
      </c>
      <c r="PI67" s="27">
        <f t="shared" ref="PI67:PI98" si="2027">IFERROR(MID(AN67, SEARCH("-", AN67)+1, SEARCH("^", AN67)-SEARCH("-", AN67)-1), 0)</f>
        <v>0</v>
      </c>
      <c r="PJ67" s="27" t="str">
        <f t="shared" ref="PJ67:PJ98" si="2028">IFERROR(MID(AO67, SEARCH("-", AO67)+1, SEARCH("^", AO67)-SEARCH("-", AO67)-1), 0)</f>
        <v>12</v>
      </c>
      <c r="PK67" s="27">
        <f t="shared" ref="PK67:PK98" si="2029">IFERROR(MID(AP67, SEARCH("-", AP67)+1, SEARCH("^", AP67)-SEARCH("-", AP67)-1), 0)</f>
        <v>0</v>
      </c>
      <c r="PL67" s="27">
        <f t="shared" ref="PL67:PL98" si="2030">IFERROR(MID(AQ67, SEARCH("-", AQ67)+1, SEARCH("^", AQ67)-SEARCH("-", AQ67)-1), 0)</f>
        <v>0</v>
      </c>
      <c r="PM67" s="27" t="str">
        <f t="shared" ref="PM67:PM98" si="2031">IFERROR(MID(AR67, SEARCH("-", AR67)+1, SEARCH("^", AR67)-SEARCH("-", AR67)-1), 0)</f>
        <v>12</v>
      </c>
      <c r="PN67" s="27">
        <f t="shared" ref="PN67:PN98" si="2032">IFERROR(MID(AS67, SEARCH("-", AS67)+1, SEARCH("^", AS67)-SEARCH("-", AS67)-1), 0)</f>
        <v>0</v>
      </c>
      <c r="PO67" s="27">
        <f t="shared" ref="PO67:PO98" si="2033">IFERROR(MID(AT67, SEARCH("-", AT67)+1, SEARCH("^", AT67)-SEARCH("-", AT67)-1), 0)</f>
        <v>0</v>
      </c>
      <c r="PP67" s="27" t="str">
        <f t="shared" ref="PP67:PP98" si="2034">IFERROR(MID(AU67, SEARCH("-", AU67)+1, SEARCH("^", AU67)-SEARCH("-", AU67)-1), 0)</f>
        <v>15</v>
      </c>
      <c r="PQ67" s="27">
        <f t="shared" ref="PQ67:PQ98" si="2035">IFERROR(MID(AV67, SEARCH("-", AV67)+1, SEARCH("^", AV67)-SEARCH("-", AV67)-1), 0)</f>
        <v>0</v>
      </c>
      <c r="PR67" s="27">
        <f t="shared" ref="PR67:PR98" si="2036">IFERROR(MID(AW67, SEARCH("-", AW67)+1, SEARCH("^", AW67)-SEARCH("-", AW67)-1), 0)</f>
        <v>0</v>
      </c>
      <c r="PS67" s="27">
        <f t="shared" ref="PS67:PS98" si="2037">IFERROR(MID(AX67, SEARCH("-", AX67)+1, SEARCH("^", AX67)-SEARCH("-", AX67)-1), 0)</f>
        <v>0</v>
      </c>
      <c r="PT67" s="27">
        <f t="shared" ref="PT67:PT98" si="2038">IFERROR(MID(AY67, SEARCH("-", AY67)+1, SEARCH("^", AY67)-SEARCH("-", AY67)-1), 0)</f>
        <v>0</v>
      </c>
      <c r="PU67" s="27">
        <f t="shared" ref="PU67:PU98" si="2039">IFERROR(MID(AZ67, SEARCH("-", AZ67)+1, SEARCH("^", AZ67)-SEARCH("-", AZ67)-1), 0)</f>
        <v>0</v>
      </c>
      <c r="PV67" s="27">
        <f t="shared" ref="PV67:PV98" si="2040">IFERROR(MID(BA67, SEARCH("-", BA67)+1, SEARCH("^", BA67)-SEARCH("-", BA67)-1), 0)</f>
        <v>0</v>
      </c>
      <c r="PW67" s="27">
        <f t="shared" ref="PW67:PW98" si="2041">IFERROR(MID(BB67, SEARCH("-", BB67)+1, SEARCH("^", BB67)-SEARCH("-", BB67)-1), 0)</f>
        <v>0</v>
      </c>
      <c r="PX67" s="27">
        <f t="shared" ref="PX67:PX98" si="2042">IFERROR(MID(BC67, SEARCH("-", BC67)+1, SEARCH("^", BC67)-SEARCH("-", BC67)-1), 0)</f>
        <v>0</v>
      </c>
      <c r="PY67" s="27">
        <f t="shared" ref="PY67:PY98" si="2043">IFERROR(MID(BD67, SEARCH("-", BD67)+1, SEARCH("^", BD67)-SEARCH("-", BD67)-1), 0)</f>
        <v>0</v>
      </c>
      <c r="PZ67" s="27">
        <f t="shared" ref="PZ67:PZ98" si="2044">IFERROR(MID(BE67, SEARCH("-", BE67)+1, SEARCH("^", BE67)-SEARCH("-", BE67)-1), 0)</f>
        <v>0</v>
      </c>
      <c r="QA67" s="27">
        <f t="shared" ref="QA67:QA98" si="2045">IFERROR(MID(BF67, SEARCH("-", BF67)+1, SEARCH("^", BF67)-SEARCH("-", BF67)-1), 0)</f>
        <v>0</v>
      </c>
      <c r="QB67" s="27">
        <f t="shared" ref="QB67:QB98" si="2046">IFERROR(MID(BG67, SEARCH("-", BG67)+1, SEARCH("^", BG67)-SEARCH("-", BG67)-1), 0)</f>
        <v>0</v>
      </c>
      <c r="QC67" s="27">
        <f t="shared" ref="QC67:QC98" si="2047">IFERROR(MID(BH67, SEARCH("-", BH67)+1, SEARCH("^", BH67)-SEARCH("-", BH67)-1), 0)</f>
        <v>0</v>
      </c>
      <c r="QD67" s="27">
        <f t="shared" ref="QD67:QD98" si="2048">IFERROR(MID(BI67, SEARCH("-", BI67)+1, SEARCH("^", BI67)-SEARCH("-", BI67)-1), 0)</f>
        <v>0</v>
      </c>
      <c r="QE67" s="27">
        <f t="shared" ref="QE67:QE98" si="2049">IFERROR(MID(BJ67, SEARCH("-", BJ67)+1, SEARCH("^", BJ67)-SEARCH("-", BJ67)-1), 0)</f>
        <v>0</v>
      </c>
      <c r="QF67" s="27">
        <f t="shared" ref="QF67:QF98" si="2050">IFERROR(MID(BK67, SEARCH("-", BK67)+1, SEARCH("^", BK67)-SEARCH("-", BK67)-1), 0)</f>
        <v>0</v>
      </c>
      <c r="QG67" s="27">
        <f t="shared" ref="QG67:QG98" si="2051">IFERROR(MID(BL67, SEARCH("-", BL67)+1, SEARCH("^", BL67)-SEARCH("-", BL67)-1), 0)</f>
        <v>0</v>
      </c>
      <c r="QH67" s="27">
        <f t="shared" ref="QH67:QH98" si="2052">IFERROR(MID(BM67, SEARCH("-", BM67)+1, SEARCH("^", BM67)-SEARCH("-", BM67)-1), 0)</f>
        <v>0</v>
      </c>
      <c r="QI67" s="27">
        <f t="shared" ref="QI67:QI98" si="2053">IFERROR(MID(BN67, SEARCH("-", BN67)+1, SEARCH("^", BN67)-SEARCH("-", BN67)-1), 0)</f>
        <v>0</v>
      </c>
      <c r="QJ67" s="27">
        <f t="shared" ref="QJ67:QJ98" si="2054">IFERROR(MID(BO67, SEARCH("-", BO67)+1, SEARCH("^", BO67)-SEARCH("-", BO67)-1), 0)</f>
        <v>0</v>
      </c>
      <c r="QK67" s="27">
        <f t="shared" ref="QK67:QK98" si="2055">IFERROR(MID(BP67, SEARCH("-", BP67)+1, SEARCH("^", BP67)-SEARCH("-", BP67)-1), 0)</f>
        <v>0</v>
      </c>
      <c r="QL67" s="27">
        <f t="shared" ref="QL67:QL98" si="2056">IFERROR(MID(BQ67, SEARCH("-", BQ67)+1, SEARCH("^", BQ67)-SEARCH("-", BQ67)-1), 0)</f>
        <v>0</v>
      </c>
      <c r="QM67" s="27">
        <f t="shared" ref="QM67:QM98" si="2057">IFERROR(MID(BR67, SEARCH("-", BR67)+1, SEARCH("^", BR67)-SEARCH("-", BR67)-1), 0)</f>
        <v>0</v>
      </c>
      <c r="QN67" s="27">
        <f t="shared" ref="QN67:QN98" si="2058">IFERROR(MID(BS67, SEARCH("-", BS67)+1, SEARCH("^", BS67)-SEARCH("-", BS67)-1), 0)</f>
        <v>0</v>
      </c>
      <c r="QO67" s="27">
        <f t="shared" ref="QO67:QO98" si="2059">IFERROR(MID(BT67, SEARCH("-", BT67)+1, SEARCH("^", BT67)-SEARCH("-", BT67)-1), 0)</f>
        <v>0</v>
      </c>
      <c r="QP67" s="27">
        <f t="shared" ref="QP67:QP98" si="2060">IFERROR(MID(BU67, SEARCH("-", BU67)+1, SEARCH("^", BU67)-SEARCH("-", BU67)-1), 0)</f>
        <v>0</v>
      </c>
      <c r="QQ67" s="27">
        <f t="shared" ref="QQ67:QQ98" si="2061">IFERROR(MID(BV67, SEARCH("-", BV67)+1, SEARCH("^", BV67)-SEARCH("-", BV67)-1), 0)</f>
        <v>0</v>
      </c>
      <c r="QR67" s="27">
        <f t="shared" ref="QR67:QR98" si="2062">IFERROR(MID(BW67, SEARCH("-", BW67)+1, SEARCH("^", BW67)-SEARCH("-", BW67)-1), 0)</f>
        <v>0</v>
      </c>
      <c r="QS67" s="27">
        <f t="shared" ref="QS67:QS98" si="2063">IFERROR(MID(BX67, SEARCH("-", BX67)+1, SEARCH("^", BX67)-SEARCH("-", BX67)-1), 0)</f>
        <v>0</v>
      </c>
      <c r="QT67" s="27">
        <f t="shared" ref="QT67:QT98" si="2064">IFERROR(MID(BY67, SEARCH("-", BY67)+1, SEARCH("^", BY67)-SEARCH("-", BY67)-1), 0)</f>
        <v>0</v>
      </c>
      <c r="QU67" s="27">
        <f t="shared" ref="QU67:QU98" si="2065">IFERROR(MID(BZ67, SEARCH("-", BZ67)+1, SEARCH("^", BZ67)-SEARCH("-", BZ67)-1), 0)</f>
        <v>0</v>
      </c>
      <c r="QV67" s="27">
        <f t="shared" ref="QV67:QV98" si="2066">IFERROR(MID(CA67, SEARCH("-", CA67)+1, SEARCH("^", CA67)-SEARCH("-", CA67)-1), 0)</f>
        <v>0</v>
      </c>
      <c r="QW67" s="27">
        <f t="shared" ref="QW67:QW98" si="2067">IFERROR(MID(CB67, SEARCH("-", CB67)+1, SEARCH("^", CB67)-SEARCH("-", CB67)-1), 0)</f>
        <v>0</v>
      </c>
      <c r="QX67" s="27">
        <f t="shared" ref="QX67:QX98" si="2068">IFERROR(MID(CC67, SEARCH("-", CC67)+1, SEARCH("^", CC67)-SEARCH("-", CC67)-1), 0)</f>
        <v>0</v>
      </c>
      <c r="QY67" s="27">
        <f t="shared" ref="QY67:QY98" si="2069">IFERROR(MID(CD67, SEARCH("-", CD67)+1, SEARCH("^", CD67)-SEARCH("-", CD67)-1), 0)</f>
        <v>0</v>
      </c>
      <c r="QZ67" s="27">
        <f t="shared" ref="QZ67:QZ98" si="2070">IFERROR(MID(CE67, SEARCH("-", CE67)+1, SEARCH("^", CE67)-SEARCH("-", CE67)-1), 0)</f>
        <v>0</v>
      </c>
      <c r="RA67" s="27">
        <f t="shared" ref="RA67:RA98" si="2071">IFERROR(MID(CF67, SEARCH("-", CF67)+1, SEARCH("^", CF67)-SEARCH("-", CF67)-1), 0)</f>
        <v>0</v>
      </c>
      <c r="RB67" s="27">
        <f t="shared" ref="RB67:RB98" si="2072">IFERROR(MID(CG67, SEARCH("-", CG67)+1, SEARCH("^", CG67)-SEARCH("-", CG67)-1), 0)</f>
        <v>0</v>
      </c>
      <c r="RC67" s="27">
        <f t="shared" ref="RC67:RC98" si="2073">IFERROR(MID(CH67, SEARCH("-", CH67)+1, SEARCH("^", CH67)-SEARCH("-", CH67)-1), 0)</f>
        <v>0</v>
      </c>
      <c r="RD67" s="27">
        <f t="shared" ref="RD67:RD98" si="2074">IFERROR(MID(CI67, SEARCH("-", CI67)+1, SEARCH("^", CI67)-SEARCH("-", CI67)-1), 0)</f>
        <v>0</v>
      </c>
      <c r="RE67" s="27">
        <f t="shared" ref="RE67:RE98" si="2075">IFERROR(MID(CJ67, SEARCH("-", CJ67)+1, SEARCH("^", CJ67)-SEARCH("-", CJ67)-1), 0)</f>
        <v>0</v>
      </c>
      <c r="RF67" s="27">
        <f t="shared" ref="RF67:RF98" si="2076">IFERROR(MID(CK67, SEARCH("-", CK67)+1, SEARCH("^", CK67)-SEARCH("-", CK67)-1), 0)</f>
        <v>0</v>
      </c>
      <c r="RG67" s="27">
        <f t="shared" ref="RG67:RG98" si="2077">IFERROR(MID(CL67, SEARCH("-", CL67)+1, SEARCH("^", CL67)-SEARCH("-", CL67)-1), 0)</f>
        <v>0</v>
      </c>
      <c r="RH67" s="27">
        <f t="shared" ref="RH67:RH98" si="2078">IFERROR(MID(CM67, SEARCH("-", CM67)+1, SEARCH("^", CM67)-SEARCH("-", CM67)-1), 0)</f>
        <v>0</v>
      </c>
      <c r="RI67" s="27">
        <f t="shared" ref="RI67:RI98" si="2079">IFERROR(MID(CN67, SEARCH("-", CN67)+1, SEARCH("^", CN67)-SEARCH("-", CN67)-1), 0)</f>
        <v>0</v>
      </c>
      <c r="RJ67" s="27">
        <f t="shared" ref="RJ67:RJ98" si="2080">IFERROR(MID(CO67, SEARCH("-", CO67)+1, SEARCH("^", CO67)-SEARCH("-", CO67)-1), 0)</f>
        <v>0</v>
      </c>
      <c r="RL67" s="28">
        <f t="shared" ref="RL67:RL98" si="2081">RT67+RU67+RV67+RY67+SB67+SE67+SH67+SK67+SN67+SQ67+ST67+SW67+SZ67+TC67</f>
        <v>105</v>
      </c>
      <c r="RM67" s="28">
        <f t="shared" ref="RM67:RM98" si="2082">RW67+RZ67+SC67+SF67+SI67+SJ67+SL67+SO67+SR67+SU67+SX67+TA67+TD67+TG67+TJ67+TM67+TP67+TS67</f>
        <v>0</v>
      </c>
      <c r="RN67" s="28">
        <f t="shared" ref="RN67:RN98" si="2083">RX67+SA67+SD67+SG67+SM67+SP67+SS67+SV67+SY67+TB67+TE67+TH67+TK67+TN67+TQ67+TT67</f>
        <v>26</v>
      </c>
      <c r="RO67" s="28">
        <f t="shared" ref="RO67:RO98" si="2084">TF67+TI67+TL67+TO67+TR67</f>
        <v>0</v>
      </c>
      <c r="RP67" s="28">
        <f t="shared" ref="RP67:RP98" si="2085">SUM(TV67:UW67)</f>
        <v>0</v>
      </c>
      <c r="RQ67" s="28">
        <f t="shared" ref="RQ67:RQ98" si="2086">RL67+RM67/3+RN67/2+RO67+RP67/2</f>
        <v>118</v>
      </c>
      <c r="RT67" s="27" t="str">
        <f t="shared" ref="RT67:RT98" si="2087">IFERROR(MID(L67, SEARCH("^", L67)+1, SEARCH("(", L67)-SEARCH("^", L67)-1), "0")</f>
        <v>3</v>
      </c>
      <c r="RU67" s="27" t="str">
        <f t="shared" ref="RU67:RU98" si="2088">IFERROR(MID(M67, SEARCH("^", M67)+1, SEARCH("(", M67)-SEARCH("^", M67)-1), "0")</f>
        <v>11</v>
      </c>
      <c r="RV67" s="27" t="str">
        <f t="shared" ref="RV67:RV98" si="2089">IFERROR(MID(N67, SEARCH("^", N67)+1, SEARCH("(", N67)-SEARCH("^", N67)-1), "0")</f>
        <v>13</v>
      </c>
      <c r="RW67" s="27" t="str">
        <f t="shared" ref="RW67:RW98" si="2090">IFERROR(MID(O67, SEARCH("^", O67)+1, SEARCH("(", O67)-SEARCH("^", O67)-1), "0")</f>
        <v>0</v>
      </c>
      <c r="RX67" s="27" t="str">
        <f t="shared" ref="RX67:RX98" si="2091">IFERROR(MID(P67, SEARCH("^", P67)+1, SEARCH("(", P67)-SEARCH("^", P67)-1), "0")</f>
        <v>0</v>
      </c>
      <c r="RY67" s="27" t="str">
        <f t="shared" ref="RY67:RY98" si="2092">IFERROR(MID(Q67, SEARCH("^", Q67)+1, SEARCH("(", Q67)-SEARCH("^", Q67)-1), "0")</f>
        <v>6</v>
      </c>
      <c r="RZ67" s="27" t="str">
        <f t="shared" ref="RZ67:RZ98" si="2093">IFERROR(MID(R67, SEARCH("^", R67)+1, SEARCH("(", R67)-SEARCH("^", R67)-1), "0")</f>
        <v>0</v>
      </c>
      <c r="SA67" s="27" t="str">
        <f t="shared" ref="SA67:SA98" si="2094">IFERROR(MID(S67, SEARCH("^", S67)+1, SEARCH("(", S67)-SEARCH("^", S67)-1), "0")</f>
        <v>10</v>
      </c>
      <c r="SB67" s="27" t="str">
        <f t="shared" ref="SB67:SB98" si="2095">IFERROR(MID(T67, SEARCH("^", T67)+1, SEARCH("(", T67)-SEARCH("^", T67)-1), "0")</f>
        <v>7</v>
      </c>
      <c r="SC67" s="27" t="str">
        <f t="shared" ref="SC67:SC98" si="2096">IFERROR(MID(U67, SEARCH("^", U67)+1, SEARCH("(", U67)-SEARCH("^", U67)-1), "0")</f>
        <v>0</v>
      </c>
      <c r="SD67" s="27" t="str">
        <f t="shared" ref="SD67:SD98" si="2097">IFERROR(MID(V67, SEARCH("^", V67)+1, SEARCH("(", V67)-SEARCH("^", V67)-1), "0")</f>
        <v>0</v>
      </c>
      <c r="SE67" s="27" t="str">
        <f t="shared" ref="SE67:SE98" si="2098">IFERROR(MID(W67, SEARCH("^", W67)+1, SEARCH("(", W67)-SEARCH("^", W67)-1), "0")</f>
        <v>11</v>
      </c>
      <c r="SF67" s="27" t="str">
        <f t="shared" ref="SF67:SF98" si="2099">IFERROR(MID(X67, SEARCH("^", X67)+1, SEARCH("(", X67)-SEARCH("^", X67)-1), "0")</f>
        <v>0</v>
      </c>
      <c r="SG67" s="27" t="str">
        <f t="shared" ref="SG67:SG98" si="2100">IFERROR(MID(Y67, SEARCH("^", Y67)+1, SEARCH("(", Y67)-SEARCH("^", Y67)-1), "0")</f>
        <v>10</v>
      </c>
      <c r="SH67" s="27" t="str">
        <f t="shared" ref="SH67:SH98" si="2101">IFERROR(MID(Z67, SEARCH("^", Z67)+1, SEARCH("(", Z67)-SEARCH("^", Z67)-1), "0")</f>
        <v>9</v>
      </c>
      <c r="SI67" s="27" t="str">
        <f t="shared" ref="SI67:SI98" si="2102">IFERROR(MID(AA67, SEARCH("^", AA67)+1, SEARCH("(", AA67)-SEARCH("^", AA67)-1), "0")</f>
        <v>0</v>
      </c>
      <c r="SJ67" s="27" t="str">
        <f t="shared" ref="SJ67:SJ98" si="2103">IFERROR(MID(AB67, SEARCH("^", AB67)+1, SEARCH("(", AB67)-SEARCH("^", AB67)-1), "0")</f>
        <v>0</v>
      </c>
      <c r="SK67" s="27" t="str">
        <f t="shared" ref="SK67:SK98" si="2104">IFERROR(MID(AC67, SEARCH("^", AC67)+1, SEARCH("(", AC67)-SEARCH("^", AC67)-1), "0")</f>
        <v>0</v>
      </c>
      <c r="SL67" s="27" t="str">
        <f t="shared" ref="SL67:SL98" si="2105">IFERROR(MID(AD67, SEARCH("^", AD67)+1, SEARCH("(", AD67)-SEARCH("^", AD67)-1), "0")</f>
        <v>0</v>
      </c>
      <c r="SM67" s="27" t="str">
        <f t="shared" ref="SM67:SM98" si="2106">IFERROR(MID(AE67, SEARCH("^", AE67)+1, SEARCH("(", AE67)-SEARCH("^", AE67)-1), "0")</f>
        <v>0</v>
      </c>
      <c r="SN67" s="27" t="str">
        <f t="shared" ref="SN67:SN98" si="2107">IFERROR(MID(AF67, SEARCH("^", AF67)+1, SEARCH("(", AF67)-SEARCH("^", AF67)-1), "0")</f>
        <v>0</v>
      </c>
      <c r="SO67" s="27" t="str">
        <f t="shared" ref="SO67:SO98" si="2108">IFERROR(MID(AG67, SEARCH("^", AG67)+1, SEARCH("(", AG67)-SEARCH("^", AG67)-1), "0")</f>
        <v>0</v>
      </c>
      <c r="SP67" s="27" t="str">
        <f t="shared" ref="SP67:SP98" si="2109">IFERROR(MID(AH67, SEARCH("^", AH67)+1, SEARCH("(", AH67)-SEARCH("^", AH67)-1), "0")</f>
        <v>6</v>
      </c>
      <c r="SQ67" s="27" t="str">
        <f t="shared" ref="SQ67:SQ98" si="2110">IFERROR(MID(AI67, SEARCH("^", AI67)+1, SEARCH("(", AI67)-SEARCH("^", AI67)-1), "0")</f>
        <v>10</v>
      </c>
      <c r="SR67" s="27" t="str">
        <f t="shared" ref="SR67:SR98" si="2111">IFERROR(MID(AJ67, SEARCH("^", AJ67)+1, SEARCH("(", AJ67)-SEARCH("^", AJ67)-1), "0")</f>
        <v>0</v>
      </c>
      <c r="SS67" s="27" t="str">
        <f t="shared" ref="SS67:SS98" si="2112">IFERROR(MID(AK67, SEARCH("^", AK67)+1, SEARCH("(", AK67)-SEARCH("^", AK67)-1), "0")</f>
        <v>0</v>
      </c>
      <c r="ST67" s="27" t="str">
        <f t="shared" ref="ST67:ST98" si="2113">IFERROR(MID(AL67, SEARCH("^", AL67)+1, SEARCH("(", AL67)-SEARCH("^", AL67)-1), "0")</f>
        <v>13</v>
      </c>
      <c r="SU67" s="27" t="str">
        <f t="shared" ref="SU67:SU98" si="2114">IFERROR(MID(AM67, SEARCH("^", AM67)+1, SEARCH("(", AM67)-SEARCH("^", AM67)-1), "0")</f>
        <v>0</v>
      </c>
      <c r="SV67" s="27" t="str">
        <f t="shared" ref="SV67:SV98" si="2115">IFERROR(MID(AN67, SEARCH("^", AN67)+1, SEARCH("(", AN67)-SEARCH("^", AN67)-1), "0")</f>
        <v>0</v>
      </c>
      <c r="SW67" s="27" t="str">
        <f t="shared" ref="SW67:SW98" si="2116">IFERROR(MID(AO67, SEARCH("^", AO67)+1, SEARCH("(", AO67)-SEARCH("^", AO67)-1), "0")</f>
        <v>6</v>
      </c>
      <c r="SX67" s="27" t="str">
        <f t="shared" ref="SX67:SX98" si="2117">IFERROR(MID(AP67, SEARCH("^", AP67)+1, SEARCH("(", AP67)-SEARCH("^", AP67)-1), "0")</f>
        <v>0</v>
      </c>
      <c r="SY67" s="27" t="str">
        <f t="shared" ref="SY67:SY98" si="2118">IFERROR(MID(AQ67, SEARCH("^", AQ67)+1, SEARCH("(", AQ67)-SEARCH("^", AQ67)-1), "0")</f>
        <v>0</v>
      </c>
      <c r="SZ67" s="27" t="str">
        <f t="shared" ref="SZ67:SZ98" si="2119">IFERROR(MID(AR67, SEARCH("^", AR67)+1, SEARCH("(", AR67)-SEARCH("^", AR67)-1), "0")</f>
        <v>8</v>
      </c>
      <c r="TA67" s="27" t="str">
        <f t="shared" ref="TA67:TA98" si="2120">IFERROR(MID(AS67, SEARCH("^", AS67)+1, SEARCH("(", AS67)-SEARCH("^", AS67)-1), "0")</f>
        <v>0</v>
      </c>
      <c r="TB67" s="27" t="str">
        <f t="shared" ref="TB67:TB98" si="2121">IFERROR(MID(AT67, SEARCH("^", AT67)+1, SEARCH("(", AT67)-SEARCH("^", AT67)-1), "0")</f>
        <v>0</v>
      </c>
      <c r="TC67" s="27" t="str">
        <f t="shared" ref="TC67:TC98" si="2122">IFERROR(MID(AU67, SEARCH("^", AU67)+1, SEARCH("(", AU67)-SEARCH("^", AU67)-1), "0")</f>
        <v>8</v>
      </c>
      <c r="TD67" s="27" t="str">
        <f t="shared" ref="TD67:TD98" si="2123">IFERROR(MID(AV67, SEARCH("^", AV67)+1, SEARCH("(", AV67)-SEARCH("^", AV67)-1), "0")</f>
        <v>0</v>
      </c>
      <c r="TE67" s="27" t="str">
        <f t="shared" ref="TE67:TE98" si="2124">IFERROR(MID(AW67, SEARCH("^", AW67)+1, SEARCH("(", AW67)-SEARCH("^", AW67)-1), "0")</f>
        <v>0</v>
      </c>
      <c r="TF67" s="27" t="str">
        <f t="shared" ref="TF67:TF98" si="2125">IFERROR(MID(AX67, SEARCH("^", AX67)+1, SEARCH("(", AX67)-SEARCH("^", AX67)-1), "0")</f>
        <v>0</v>
      </c>
      <c r="TG67" s="27" t="str">
        <f t="shared" ref="TG67:TG98" si="2126">IFERROR(MID(AY67, SEARCH("^", AY67)+1, SEARCH("(", AY67)-SEARCH("^", AY67)-1), "0")</f>
        <v>0</v>
      </c>
      <c r="TH67" s="27" t="str">
        <f t="shared" ref="TH67:TH98" si="2127">IFERROR(MID(AZ67, SEARCH("^", AZ67)+1, SEARCH("(", AZ67)-SEARCH("^", AZ67)-1), "0")</f>
        <v>0</v>
      </c>
      <c r="TI67" s="27" t="str">
        <f t="shared" ref="TI67:TI98" si="2128">IFERROR(MID(BA67, SEARCH("^", BA67)+1, SEARCH("(", BA67)-SEARCH("^", BA67)-1), "0")</f>
        <v>0</v>
      </c>
      <c r="TJ67" s="27" t="str">
        <f t="shared" ref="TJ67:TJ98" si="2129">IFERROR(MID(BB67, SEARCH("^", BB67)+1, SEARCH("(", BB67)-SEARCH("^", BB67)-1), "0")</f>
        <v>0</v>
      </c>
      <c r="TK67" s="27" t="str">
        <f t="shared" ref="TK67:TK98" si="2130">IFERROR(MID(BC67, SEARCH("^", BC67)+1, SEARCH("(", BC67)-SEARCH("^", BC67)-1), "0")</f>
        <v>0</v>
      </c>
      <c r="TL67" s="27" t="str">
        <f t="shared" ref="TL67:TL98" si="2131">IFERROR(MID(BD67, SEARCH("^", BD67)+1, SEARCH("(", BD67)-SEARCH("^", BD67)-1), "0")</f>
        <v>0</v>
      </c>
      <c r="TM67" s="27" t="str">
        <f t="shared" ref="TM67:TM98" si="2132">IFERROR(MID(BE67, SEARCH("^", BE67)+1, SEARCH("(", BE67)-SEARCH("^", BE67)-1), "0")</f>
        <v>0</v>
      </c>
      <c r="TN67" s="27" t="str">
        <f t="shared" ref="TN67:TN98" si="2133">IFERROR(MID(BF67, SEARCH("^", BF67)+1, SEARCH("(", BF67)-SEARCH("^", BF67)-1), "0")</f>
        <v>0</v>
      </c>
      <c r="TO67" s="27" t="str">
        <f t="shared" ref="TO67:TO98" si="2134">IFERROR(MID(BG67, SEARCH("^", BG67)+1, SEARCH("(", BG67)-SEARCH("^", BG67)-1), "0")</f>
        <v>0</v>
      </c>
      <c r="TP67" s="27" t="str">
        <f t="shared" ref="TP67:TP98" si="2135">IFERROR(MID(BH67, SEARCH("^", BH67)+1, SEARCH("(", BH67)-SEARCH("^", BH67)-1), "0")</f>
        <v>0</v>
      </c>
      <c r="TQ67" s="27" t="str">
        <f t="shared" ref="TQ67:TQ98" si="2136">IFERROR(MID(BI67, SEARCH("^", BI67)+1, SEARCH("(", BI67)-SEARCH("^", BI67)-1), "0")</f>
        <v>0</v>
      </c>
      <c r="TR67" s="27" t="str">
        <f t="shared" ref="TR67:TR98" si="2137">IFERROR(MID(BJ67, SEARCH("^", BJ67)+1, SEARCH("(", BJ67)-SEARCH("^", BJ67)-1), "0")</f>
        <v>0</v>
      </c>
      <c r="TS67" s="27" t="str">
        <f t="shared" ref="TS67:TS98" si="2138">IFERROR(MID(BK67, SEARCH("^", BK67)+1, SEARCH("(", BK67)-SEARCH("^", BK67)-1), "0")</f>
        <v>0</v>
      </c>
      <c r="TT67" s="27" t="str">
        <f t="shared" ref="TT67:TT98" si="2139">IFERROR(MID(BL67, SEARCH("^", BL67)+1, SEARCH("(", BL67)-SEARCH("^", BL67)-1), "0")</f>
        <v>0</v>
      </c>
      <c r="TU67" s="27" t="str">
        <f t="shared" ref="TU67:TU98" si="2140">IFERROR(MID(BM67, SEARCH("^", BM67)+1, SEARCH("(", BM67)-SEARCH("^", BM67)-1), "0")</f>
        <v>0</v>
      </c>
      <c r="TV67" s="27" t="str">
        <f t="shared" ref="TV67:TV98" si="2141">IFERROR(MID(BN67, SEARCH("^", BN67)+1, SEARCH("(", BN67)-SEARCH("^", BN67)-1), "0")</f>
        <v>0</v>
      </c>
      <c r="TW67" s="27" t="str">
        <f t="shared" ref="TW67:TW98" si="2142">IFERROR(MID(BO67, SEARCH("^", BO67)+1, SEARCH("(", BO67)-SEARCH("^", BO67)-1), "0")</f>
        <v>0</v>
      </c>
      <c r="TX67" s="27" t="str">
        <f t="shared" ref="TX67:TX98" si="2143">IFERROR(MID(BP67, SEARCH("^", BP67)+1, SEARCH("(", BP67)-SEARCH("^", BP67)-1), "0")</f>
        <v>0</v>
      </c>
      <c r="TY67" s="27" t="str">
        <f t="shared" ref="TY67:TY98" si="2144">IFERROR(MID(BQ67, SEARCH("^", BQ67)+1, SEARCH("(", BQ67)-SEARCH("^", BQ67)-1), "0")</f>
        <v>0</v>
      </c>
      <c r="TZ67" s="27" t="str">
        <f t="shared" ref="TZ67:TZ98" si="2145">IFERROR(MID(BR67, SEARCH("^", BR67)+1, SEARCH("(", BR67)-SEARCH("^", BR67)-1), "0")</f>
        <v>0</v>
      </c>
      <c r="UA67" s="27" t="str">
        <f t="shared" ref="UA67:UA98" si="2146">IFERROR(MID(BS67, SEARCH("^", BS67)+1, SEARCH("(", BS67)-SEARCH("^", BS67)-1), "0")</f>
        <v>0</v>
      </c>
      <c r="UB67" s="27" t="str">
        <f t="shared" ref="UB67:UB98" si="2147">IFERROR(MID(BT67, SEARCH("^", BT67)+1, SEARCH("(", BT67)-SEARCH("^", BT67)-1), "0")</f>
        <v>0</v>
      </c>
      <c r="UC67" s="27" t="str">
        <f t="shared" ref="UC67:UC98" si="2148">IFERROR(MID(BU67, SEARCH("^", BU67)+1, SEARCH("(", BU67)-SEARCH("^", BU67)-1), "0")</f>
        <v>0</v>
      </c>
      <c r="UD67" s="27" t="str">
        <f t="shared" ref="UD67:UD98" si="2149">IFERROR(MID(BV67, SEARCH("^", BV67)+1, SEARCH("(", BV67)-SEARCH("^", BV67)-1), "0")</f>
        <v>0</v>
      </c>
      <c r="UE67" s="27" t="str">
        <f t="shared" ref="UE67:UE98" si="2150">IFERROR(MID(BW67, SEARCH("^", BW67)+1, SEARCH("(", BW67)-SEARCH("^", BW67)-1), "0")</f>
        <v>0</v>
      </c>
      <c r="UF67" s="27" t="str">
        <f t="shared" ref="UF67:UF98" si="2151">IFERROR(MID(BX67, SEARCH("^", BX67)+1, SEARCH("(", BX67)-SEARCH("^", BX67)-1), "0")</f>
        <v>0</v>
      </c>
      <c r="UG67" s="27" t="str">
        <f t="shared" ref="UG67:UG98" si="2152">IFERROR(MID(BY67, SEARCH("^", BY67)+1, SEARCH("(", BY67)-SEARCH("^", BY67)-1), "0")</f>
        <v>0</v>
      </c>
      <c r="UH67" s="27" t="str">
        <f t="shared" ref="UH67:UH98" si="2153">IFERROR(MID(BZ67, SEARCH("^", BZ67)+1, SEARCH("(", BZ67)-SEARCH("^", BZ67)-1), "0")</f>
        <v>0</v>
      </c>
      <c r="UI67" s="27" t="str">
        <f t="shared" ref="UI67:UI98" si="2154">IFERROR(MID(CA67, SEARCH("^", CA67)+1, SEARCH("(", CA67)-SEARCH("^", CA67)-1), "0")</f>
        <v>0</v>
      </c>
      <c r="UJ67" s="27" t="str">
        <f t="shared" ref="UJ67:UJ98" si="2155">IFERROR(MID(CB67, SEARCH("^", CB67)+1, SEARCH("(", CB67)-SEARCH("^", CB67)-1), "0")</f>
        <v>0</v>
      </c>
      <c r="UK67" s="27" t="str">
        <f t="shared" ref="UK67:UK98" si="2156">IFERROR(MID(CC67, SEARCH("^", CC67)+1, SEARCH("(", CC67)-SEARCH("^", CC67)-1), "0")</f>
        <v>0</v>
      </c>
      <c r="UL67" s="27" t="str">
        <f t="shared" ref="UL67:UL98" si="2157">IFERROR(MID(CD67, SEARCH("^", CD67)+1, SEARCH("(", CD67)-SEARCH("^", CD67)-1), "0")</f>
        <v>0</v>
      </c>
      <c r="UM67" s="27" t="str">
        <f t="shared" ref="UM67:UM98" si="2158">IFERROR(MID(CE67, SEARCH("^", CE67)+1, SEARCH("(", CE67)-SEARCH("^", CE67)-1), "0")</f>
        <v>0</v>
      </c>
      <c r="UN67" s="27" t="str">
        <f t="shared" ref="UN67:UN98" si="2159">IFERROR(MID(CF67, SEARCH("^", CF67)+1, SEARCH("(", CF67)-SEARCH("^", CF67)-1), "0")</f>
        <v>0</v>
      </c>
      <c r="UO67" s="27" t="str">
        <f t="shared" ref="UO67:UO98" si="2160">IFERROR(MID(CG67, SEARCH("^", CG67)+1, SEARCH("(", CG67)-SEARCH("^", CG67)-1), "0")</f>
        <v>0</v>
      </c>
      <c r="UP67" s="27" t="str">
        <f t="shared" ref="UP67:UP98" si="2161">IFERROR(MID(CH67, SEARCH("^", CH67)+1, SEARCH("(", CH67)-SEARCH("^", CH67)-1), "0")</f>
        <v>0</v>
      </c>
      <c r="UQ67" s="27" t="str">
        <f t="shared" ref="UQ67:UQ98" si="2162">IFERROR(MID(CI67, SEARCH("^", CI67)+1, SEARCH("(", CI67)-SEARCH("^", CI67)-1), "0")</f>
        <v>0</v>
      </c>
      <c r="UR67" s="27" t="str">
        <f t="shared" ref="UR67:UR98" si="2163">IFERROR(MID(CJ67, SEARCH("^", CJ67)+1, SEARCH("(", CJ67)-SEARCH("^", CJ67)-1), "0")</f>
        <v>0</v>
      </c>
      <c r="US67" s="27" t="str">
        <f t="shared" ref="US67:US98" si="2164">IFERROR(MID(CK67, SEARCH("^", CK67)+1, SEARCH("(", CK67)-SEARCH("^", CK67)-1), "0")</f>
        <v>0</v>
      </c>
      <c r="UT67" s="27" t="str">
        <f t="shared" ref="UT67:UT98" si="2165">IFERROR(MID(CL67, SEARCH("^", CL67)+1, SEARCH("(", CL67)-SEARCH("^", CL67)-1), "0")</f>
        <v>0</v>
      </c>
      <c r="UU67" s="27" t="str">
        <f t="shared" ref="UU67:UU98" si="2166">IFERROR(MID(CM67, SEARCH("^", CM67)+1, SEARCH("(", CM67)-SEARCH("^", CM67)-1), "0")</f>
        <v>0</v>
      </c>
      <c r="UV67" s="27" t="str">
        <f t="shared" ref="UV67:UV98" si="2167">IFERROR(MID(CN67, SEARCH("^", CN67)+1, SEARCH("(", CN67)-SEARCH("^", CN67)-1), "0")</f>
        <v>0</v>
      </c>
      <c r="UW67" s="27" t="str">
        <f t="shared" ref="UW67:UW98" si="2168">IFERROR(MID(CO67, SEARCH("^", CO67)+1, SEARCH("(", CO67)-SEARCH("^", CO67)-1), "0")</f>
        <v>0</v>
      </c>
      <c r="UY67" s="28">
        <f t="shared" ref="UY67:UY98" si="2169">VG67+VH67+VI67+VL67+VO67+VR67+VU67+VX67+WA67+WD67+WG67+WJ67+WM67+WP67</f>
        <v>-27.229999999999997</v>
      </c>
      <c r="UZ67" s="28">
        <f t="shared" ref="UZ67:UZ98" si="2170">VJ67+VM67+VP67+VS67+VV67+VW67+VY67+WB67+WE67+WH67+WK67+WN67+WQ67+WT67+WW67+WZ67+XC67+XF67</f>
        <v>0</v>
      </c>
      <c r="VA67" s="28">
        <f t="shared" ref="VA67:VA98" si="2171">VK67+VN67+VQ67+VT67+VZ67+WC67+WF67+WI67+WL67+WO67+WR67+WU67+WX67+XA67+XD67+XG67</f>
        <v>-20.700000000000003</v>
      </c>
      <c r="VB67" s="28">
        <f t="shared" ref="VB67:VB98" si="2172">WS67+WV67+WY67+XB67+XE67</f>
        <v>0</v>
      </c>
      <c r="VC67" s="28">
        <f t="shared" ref="VC67:VC98" si="2173">SUM(XI67:YJ67)</f>
        <v>0</v>
      </c>
      <c r="VD67" s="28">
        <f t="shared" ref="VD67:VD98" si="2174">UY67+UZ67/3+VA67/2+VB67+VC67/2</f>
        <v>-37.58</v>
      </c>
      <c r="VG67" s="27" t="str">
        <f t="shared" ref="VG67:VG98" si="2175">IFERROR(MID(L67, SEARCH("(", L67)+1, SEARCH(")", L67)-SEARCH("(", L67)-1), 0)</f>
        <v>1.38</v>
      </c>
      <c r="VH67" s="27" t="str">
        <f t="shared" ref="VH67:VH98" si="2176">IFERROR(MID(M67, SEARCH("(", M67)+1, SEARCH(")", M67)-SEARCH("(", M67)-1), 0)</f>
        <v>-6.24</v>
      </c>
      <c r="VI67" s="27" t="str">
        <f t="shared" ref="VI67:VI98" si="2177">IFERROR(MID(N67, SEARCH("(", N67)+1, SEARCH(")", N67)-SEARCH("(", N67)-1), 0)</f>
        <v>-6.26</v>
      </c>
      <c r="VJ67" s="27">
        <f t="shared" ref="VJ67:VJ98" si="2178">IFERROR(MID(O67, SEARCH("(", O67)+1, SEARCH(")", O67)-SEARCH("(", O67)-1), 0)</f>
        <v>0</v>
      </c>
      <c r="VK67" s="27">
        <f t="shared" ref="VK67:VK98" si="2179">IFERROR(MID(P67, SEARCH("(", P67)+1, SEARCH(")", P67)-SEARCH("(", P67)-1), 0)</f>
        <v>0</v>
      </c>
      <c r="VL67" s="27" t="str">
        <f t="shared" ref="VL67:VL98" si="2180">IFERROR(MID(Q67, SEARCH("(", Q67)+1, SEARCH(")", Q67)-SEARCH("(", Q67)-1), 0)</f>
        <v>-8.29</v>
      </c>
      <c r="VM67" s="27">
        <f t="shared" ref="VM67:VM98" si="2181">IFERROR(MID(R67, SEARCH("(", R67)+1, SEARCH(")", R67)-SEARCH("(", R67)-1), 0)</f>
        <v>0</v>
      </c>
      <c r="VN67" s="27" t="str">
        <f t="shared" ref="VN67:VN98" si="2182">IFERROR(MID(S67, SEARCH("(", S67)+1, SEARCH(")", S67)-SEARCH("(", S67)-1), 0)</f>
        <v>-1.58</v>
      </c>
      <c r="VO67" s="27" t="str">
        <f t="shared" ref="VO67:VO98" si="2183">IFERROR(MID(T67, SEARCH("(", T67)+1, SEARCH(")", T67)-SEARCH("(", T67)-1), 0)</f>
        <v>2.13</v>
      </c>
      <c r="VP67" s="27">
        <f t="shared" ref="VP67:VP98" si="2184">IFERROR(MID(U67, SEARCH("(", U67)+1, SEARCH(")", U67)-SEARCH("(", U67)-1), 0)</f>
        <v>0</v>
      </c>
      <c r="VQ67" s="27">
        <f t="shared" ref="VQ67:VQ98" si="2185">IFERROR(MID(V67, SEARCH("(", V67)+1, SEARCH(")", V67)-SEARCH("(", V67)-1), 0)</f>
        <v>0</v>
      </c>
      <c r="VR67" s="27" t="str">
        <f t="shared" ref="VR67:VR98" si="2186">IFERROR(MID(W67, SEARCH("(", W67)+1, SEARCH(")", W67)-SEARCH("(", W67)-1), 0)</f>
        <v>-1.63</v>
      </c>
      <c r="VS67" s="27">
        <f t="shared" ref="VS67:VS98" si="2187">IFERROR(MID(X67, SEARCH("(", X67)+1, SEARCH(")", X67)-SEARCH("(", X67)-1), 0)</f>
        <v>0</v>
      </c>
      <c r="VT67" s="27" t="str">
        <f t="shared" ref="VT67:VT98" si="2188">IFERROR(MID(Y67, SEARCH("(", Y67)+1, SEARCH(")", Y67)-SEARCH("(", Y67)-1), 0)</f>
        <v>-7.49</v>
      </c>
      <c r="VU67" s="27" t="str">
        <f t="shared" ref="VU67:VU98" si="2189">IFERROR(MID(Z67, SEARCH("(", Z67)+1, SEARCH(")", Z67)-SEARCH("(", Z67)-1), 0)</f>
        <v>-11.42</v>
      </c>
      <c r="VV67" s="27">
        <f t="shared" ref="VV67:VV98" si="2190">IFERROR(MID(AA67, SEARCH("(", AA67)+1, SEARCH(")", AA67)-SEARCH("(", AA67)-1), 0)</f>
        <v>0</v>
      </c>
      <c r="VW67" s="27">
        <f t="shared" ref="VW67:VW98" si="2191">IFERROR(MID(AB67, SEARCH("(", AB67)+1, SEARCH(")", AB67)-SEARCH("(", AB67)-1), 0)</f>
        <v>0</v>
      </c>
      <c r="VX67" s="27">
        <f t="shared" ref="VX67:VX98" si="2192">IFERROR(MID(AC67, SEARCH("(", AC67)+1, SEARCH(")", AC67)-SEARCH("(", AC67)-1), 0)</f>
        <v>0</v>
      </c>
      <c r="VY67" s="27">
        <f t="shared" ref="VY67:VY98" si="2193">IFERROR(MID(AD67, SEARCH("(", AD67)+1, SEARCH(")", AD67)-SEARCH("(", AD67)-1), 0)</f>
        <v>0</v>
      </c>
      <c r="VZ67" s="27">
        <f t="shared" ref="VZ67:VZ98" si="2194">IFERROR(MID(AE67, SEARCH("(", AE67)+1, SEARCH(")", AE67)-SEARCH("(", AE67)-1), 0)</f>
        <v>0</v>
      </c>
      <c r="WA67" s="27">
        <f t="shared" ref="WA67:WA98" si="2195">IFERROR(MID(AF67, SEARCH("(", AF67)+1, SEARCH(")", AF67)-SEARCH("(", AF67)-1), 0)</f>
        <v>0</v>
      </c>
      <c r="WB67" s="27">
        <f t="shared" ref="WB67:WB98" si="2196">IFERROR(MID(AG67, SEARCH("(", AG67)+1, SEARCH(")", AG67)-SEARCH("(", AG67)-1), 0)</f>
        <v>0</v>
      </c>
      <c r="WC67" s="27" t="str">
        <f t="shared" ref="WC67:WC98" si="2197">IFERROR(MID(AH67, SEARCH("(", AH67)+1, SEARCH(")", AH67)-SEARCH("(", AH67)-1), 0)</f>
        <v>-11.63</v>
      </c>
      <c r="WD67" s="27" t="str">
        <f t="shared" ref="WD67:WD98" si="2198">IFERROR(MID(AI67, SEARCH("(", AI67)+1, SEARCH(")", AI67)-SEARCH("(", AI67)-1), 0)</f>
        <v>2.04</v>
      </c>
      <c r="WE67" s="27">
        <f t="shared" ref="WE67:WE98" si="2199">IFERROR(MID(AJ67, SEARCH("(", AJ67)+1, SEARCH(")", AJ67)-SEARCH("(", AJ67)-1), 0)</f>
        <v>0</v>
      </c>
      <c r="WF67" s="27">
        <f t="shared" ref="WF67:WF98" si="2200">IFERROR(MID(AK67, SEARCH("(", AK67)+1, SEARCH(")", AK67)-SEARCH("(", AK67)-1), 0)</f>
        <v>0</v>
      </c>
      <c r="WG67" s="27" t="str">
        <f t="shared" ref="WG67:WG98" si="2201">IFERROR(MID(AL67, SEARCH("(", AL67)+1, SEARCH(")", AL67)-SEARCH("(", AL67)-1), 0)</f>
        <v>0.96</v>
      </c>
      <c r="WH67" s="27">
        <f t="shared" ref="WH67:WH98" si="2202">IFERROR(MID(AM67, SEARCH("(", AM67)+1, SEARCH(")", AM67)-SEARCH("(", AM67)-1), 0)</f>
        <v>0</v>
      </c>
      <c r="WI67" s="27">
        <f t="shared" ref="WI67:WI98" si="2203">IFERROR(MID(AN67, SEARCH("(", AN67)+1, SEARCH(")", AN67)-SEARCH("(", AN67)-1), 0)</f>
        <v>0</v>
      </c>
      <c r="WJ67" s="27" t="str">
        <f t="shared" ref="WJ67:WJ98" si="2204">IFERROR(MID(AO67, SEARCH("(", AO67)+1, SEARCH(")", AO67)-SEARCH("(", AO67)-1), 0)</f>
        <v>3.09</v>
      </c>
      <c r="WK67" s="27">
        <f t="shared" ref="WK67:WK98" si="2205">IFERROR(MID(AP67, SEARCH("(", AP67)+1, SEARCH(")", AP67)-SEARCH("(", AP67)-1), 0)</f>
        <v>0</v>
      </c>
      <c r="WL67" s="27">
        <f t="shared" ref="WL67:WL98" si="2206">IFERROR(MID(AQ67, SEARCH("(", AQ67)+1, SEARCH(")", AQ67)-SEARCH("(", AQ67)-1), 0)</f>
        <v>0</v>
      </c>
      <c r="WM67" s="27" t="str">
        <f t="shared" ref="WM67:WM98" si="2207">IFERROR(MID(AR67, SEARCH("(", AR67)+1, SEARCH(")", AR67)-SEARCH("(", AR67)-1), 0)</f>
        <v>-1.25</v>
      </c>
      <c r="WN67" s="27">
        <f t="shared" ref="WN67:WN98" si="2208">IFERROR(MID(AS67, SEARCH("(", AS67)+1, SEARCH(")", AS67)-SEARCH("(", AS67)-1), 0)</f>
        <v>0</v>
      </c>
      <c r="WO67" s="27">
        <f t="shared" ref="WO67:WO98" si="2209">IFERROR(MID(AT67, SEARCH("(", AT67)+1, SEARCH(")", AT67)-SEARCH("(", AT67)-1), 0)</f>
        <v>0</v>
      </c>
      <c r="WP67" s="27" t="str">
        <f t="shared" ref="WP67:WP98" si="2210">IFERROR(MID(AU67, SEARCH("(", AU67)+1, SEARCH(")", AU67)-SEARCH("(", AU67)-1), 0)</f>
        <v>-1.74</v>
      </c>
      <c r="WQ67" s="27">
        <f t="shared" ref="WQ67:WQ98" si="2211">IFERROR(MID(AV67, SEARCH("(", AV67)+1, SEARCH(")", AV67)-SEARCH("(", AV67)-1), 0)</f>
        <v>0</v>
      </c>
      <c r="WR67" s="27">
        <f t="shared" ref="WR67:WR98" si="2212">IFERROR(MID(AW67, SEARCH("(", AW67)+1, SEARCH(")", AW67)-SEARCH("(", AW67)-1), 0)</f>
        <v>0</v>
      </c>
      <c r="WS67" s="27">
        <f t="shared" ref="WS67:WS98" si="2213">IFERROR(MID(AX67, SEARCH("(", AX67)+1, SEARCH(")", AX67)-SEARCH("(", AX67)-1), 0)</f>
        <v>0</v>
      </c>
      <c r="WT67" s="27">
        <f t="shared" ref="WT67:WT98" si="2214">IFERROR(MID(AY67, SEARCH("(", AY67)+1, SEARCH(")", AY67)-SEARCH("(", AY67)-1), 0)</f>
        <v>0</v>
      </c>
      <c r="WU67" s="27">
        <f t="shared" ref="WU67:WU98" si="2215">IFERROR(MID(AZ67, SEARCH("(", AZ67)+1, SEARCH(")", AZ67)-SEARCH("(", AZ67)-1), 0)</f>
        <v>0</v>
      </c>
      <c r="WV67" s="27">
        <f t="shared" ref="WV67:WV98" si="2216">IFERROR(MID(BA67, SEARCH("(", BA67)+1, SEARCH(")", BA67)-SEARCH("(", BA67)-1), 0)</f>
        <v>0</v>
      </c>
      <c r="WW67" s="27">
        <f t="shared" ref="WW67:WW98" si="2217">IFERROR(MID(BB67, SEARCH("(", BB67)+1, SEARCH(")", BB67)-SEARCH("(", BB67)-1), 0)</f>
        <v>0</v>
      </c>
      <c r="WX67" s="27">
        <f t="shared" ref="WX67:WX98" si="2218">IFERROR(MID(BC67, SEARCH("(", BC67)+1, SEARCH(")", BC67)-SEARCH("(", BC67)-1), 0)</f>
        <v>0</v>
      </c>
      <c r="WY67" s="27">
        <f t="shared" ref="WY67:WY98" si="2219">IFERROR(MID(BD67, SEARCH("(", BD67)+1, SEARCH(")", BD67)-SEARCH("(", BD67)-1), 0)</f>
        <v>0</v>
      </c>
      <c r="WZ67" s="27">
        <f t="shared" ref="WZ67:WZ98" si="2220">IFERROR(MID(BE67, SEARCH("(", BE67)+1, SEARCH(")", BE67)-SEARCH("(", BE67)-1), 0)</f>
        <v>0</v>
      </c>
      <c r="XA67" s="27">
        <f t="shared" ref="XA67:XA98" si="2221">IFERROR(MID(BF67, SEARCH("(", BF67)+1, SEARCH(")", BF67)-SEARCH("(", BF67)-1), 0)</f>
        <v>0</v>
      </c>
      <c r="XB67" s="27">
        <f t="shared" ref="XB67:XB98" si="2222">IFERROR(MID(BG67, SEARCH("(", BG67)+1, SEARCH(")", BG67)-SEARCH("(", BG67)-1), 0)</f>
        <v>0</v>
      </c>
      <c r="XC67" s="27">
        <f t="shared" ref="XC67:XC98" si="2223">IFERROR(MID(BH67, SEARCH("(", BH67)+1, SEARCH(")", BH67)-SEARCH("(", BH67)-1), 0)</f>
        <v>0</v>
      </c>
      <c r="XD67" s="27">
        <f t="shared" ref="XD67:XD98" si="2224">IFERROR(MID(BI67, SEARCH("(", BI67)+1, SEARCH(")", BI67)-SEARCH("(", BI67)-1), 0)</f>
        <v>0</v>
      </c>
      <c r="XE67" s="27">
        <f t="shared" ref="XE67:XE98" si="2225">IFERROR(MID(BJ67, SEARCH("(", BJ67)+1, SEARCH(")", BJ67)-SEARCH("(", BJ67)-1), 0)</f>
        <v>0</v>
      </c>
      <c r="XF67" s="27">
        <f t="shared" ref="XF67:XF98" si="2226">IFERROR(MID(BK67, SEARCH("(", BK67)+1, SEARCH(")", BK67)-SEARCH("(", BK67)-1), 0)</f>
        <v>0</v>
      </c>
      <c r="XG67" s="27">
        <f t="shared" ref="XG67:XG98" si="2227">IFERROR(MID(BL67, SEARCH("(", BL67)+1, SEARCH(")", BL67)-SEARCH("(", BL67)-1), 0)</f>
        <v>0</v>
      </c>
      <c r="XH67" s="27">
        <f t="shared" ref="XH67:XH98" si="2228">IFERROR(MID(BM67, SEARCH("(", BM67)+1, SEARCH(")", BM67)-SEARCH("(", BM67)-1), 0)</f>
        <v>0</v>
      </c>
      <c r="XI67" s="27">
        <f t="shared" ref="XI67:XI98" si="2229">IFERROR(MID(BN67, SEARCH("(", BN67)+1, SEARCH(")", BN67)-SEARCH("(", BN67)-1), 0)</f>
        <v>0</v>
      </c>
      <c r="XJ67" s="27">
        <f t="shared" ref="XJ67:XJ98" si="2230">IFERROR(MID(BO67, SEARCH("(", BO67)+1, SEARCH(")", BO67)-SEARCH("(", BO67)-1), 0)</f>
        <v>0</v>
      </c>
      <c r="XK67" s="27">
        <f t="shared" ref="XK67:XK98" si="2231">IFERROR(MID(BP67, SEARCH("(", BP67)+1, SEARCH(")", BP67)-SEARCH("(", BP67)-1), 0)</f>
        <v>0</v>
      </c>
      <c r="XL67" s="27">
        <f t="shared" ref="XL67:XL98" si="2232">IFERROR(MID(BQ67, SEARCH("(", BQ67)+1, SEARCH(")", BQ67)-SEARCH("(", BQ67)-1), 0)</f>
        <v>0</v>
      </c>
      <c r="XM67" s="27">
        <f t="shared" ref="XM67:XM98" si="2233">IFERROR(MID(BR67, SEARCH("(", BR67)+1, SEARCH(")", BR67)-SEARCH("(", BR67)-1), 0)</f>
        <v>0</v>
      </c>
      <c r="XN67" s="27">
        <f t="shared" ref="XN67:XN98" si="2234">IFERROR(MID(BS67, SEARCH("(", BS67)+1, SEARCH(")", BS67)-SEARCH("(", BS67)-1), 0)</f>
        <v>0</v>
      </c>
      <c r="XO67" s="27">
        <f t="shared" ref="XO67:XO98" si="2235">IFERROR(MID(BT67, SEARCH("(", BT67)+1, SEARCH(")", BT67)-SEARCH("(", BT67)-1), 0)</f>
        <v>0</v>
      </c>
      <c r="XP67" s="27">
        <f t="shared" ref="XP67:XP98" si="2236">IFERROR(MID(BU67, SEARCH("(", BU67)+1, SEARCH(")", BU67)-SEARCH("(", BU67)-1), 0)</f>
        <v>0</v>
      </c>
      <c r="XQ67" s="27">
        <f t="shared" ref="XQ67:XQ98" si="2237">IFERROR(MID(BV67, SEARCH("(", BV67)+1, SEARCH(")", BV67)-SEARCH("(", BV67)-1), 0)</f>
        <v>0</v>
      </c>
      <c r="XR67" s="27">
        <f t="shared" ref="XR67:XR98" si="2238">IFERROR(MID(BW67, SEARCH("(", BW67)+1, SEARCH(")", BW67)-SEARCH("(", BW67)-1), 0)</f>
        <v>0</v>
      </c>
      <c r="XS67" s="27">
        <f t="shared" ref="XS67:XS98" si="2239">IFERROR(MID(BX67, SEARCH("(", BX67)+1, SEARCH(")", BX67)-SEARCH("(", BX67)-1), 0)</f>
        <v>0</v>
      </c>
      <c r="XT67" s="27">
        <f t="shared" ref="XT67:XT98" si="2240">IFERROR(MID(BY67, SEARCH("(", BY67)+1, SEARCH(")", BY67)-SEARCH("(", BY67)-1), 0)</f>
        <v>0</v>
      </c>
      <c r="XU67" s="27">
        <f t="shared" ref="XU67:XU98" si="2241">IFERROR(MID(BZ67, SEARCH("(", BZ67)+1, SEARCH(")", BZ67)-SEARCH("(", BZ67)-1), 0)</f>
        <v>0</v>
      </c>
      <c r="XV67" s="27">
        <f t="shared" ref="XV67:XV98" si="2242">IFERROR(MID(CA67, SEARCH("(", CA67)+1, SEARCH(")", CA67)-SEARCH("(", CA67)-1), 0)</f>
        <v>0</v>
      </c>
      <c r="XW67" s="27">
        <f t="shared" ref="XW67:XW98" si="2243">IFERROR(MID(CB67, SEARCH("(", CB67)+1, SEARCH(")", CB67)-SEARCH("(", CB67)-1), 0)</f>
        <v>0</v>
      </c>
      <c r="XX67" s="27">
        <f t="shared" ref="XX67:XX98" si="2244">IFERROR(MID(CC67, SEARCH("(", CC67)+1, SEARCH(")", CC67)-SEARCH("(", CC67)-1), 0)</f>
        <v>0</v>
      </c>
      <c r="XY67" s="27">
        <f t="shared" ref="XY67:XY98" si="2245">IFERROR(MID(CD67, SEARCH("(", CD67)+1, SEARCH(")", CD67)-SEARCH("(", CD67)-1), 0)</f>
        <v>0</v>
      </c>
      <c r="XZ67" s="27">
        <f t="shared" ref="XZ67:XZ98" si="2246">IFERROR(MID(CE67, SEARCH("(", CE67)+1, SEARCH(")", CE67)-SEARCH("(", CE67)-1), 0)</f>
        <v>0</v>
      </c>
      <c r="YA67" s="27">
        <f t="shared" ref="YA67:YA98" si="2247">IFERROR(MID(CF67, SEARCH("(", CF67)+1, SEARCH(")", CF67)-SEARCH("(", CF67)-1), 0)</f>
        <v>0</v>
      </c>
      <c r="YB67" s="27">
        <f t="shared" ref="YB67:YB98" si="2248">IFERROR(MID(CG67, SEARCH("(", CG67)+1, SEARCH(")", CG67)-SEARCH("(", CG67)-1), 0)</f>
        <v>0</v>
      </c>
      <c r="YC67" s="27">
        <f t="shared" ref="YC67:YC98" si="2249">IFERROR(MID(CH67, SEARCH("(", CH67)+1, SEARCH(")", CH67)-SEARCH("(", CH67)-1), 0)</f>
        <v>0</v>
      </c>
      <c r="YD67" s="27">
        <f t="shared" ref="YD67:YD98" si="2250">IFERROR(MID(CI67, SEARCH("(", CI67)+1, SEARCH(")", CI67)-SEARCH("(", CI67)-1), 0)</f>
        <v>0</v>
      </c>
      <c r="YE67" s="27">
        <f t="shared" ref="YE67:YE98" si="2251">IFERROR(MID(CJ67, SEARCH("(", CJ67)+1, SEARCH(")", CJ67)-SEARCH("(", CJ67)-1), 0)</f>
        <v>0</v>
      </c>
      <c r="YF67" s="27">
        <f t="shared" ref="YF67:YF98" si="2252">IFERROR(MID(CK67, SEARCH("(", CK67)+1, SEARCH(")", CK67)-SEARCH("(", CK67)-1), 0)</f>
        <v>0</v>
      </c>
      <c r="YG67" s="27">
        <f t="shared" ref="YG67:YG98" si="2253">IFERROR(MID(CL67, SEARCH("(", CL67)+1, SEARCH(")", CL67)-SEARCH("(", CL67)-1), 0)</f>
        <v>0</v>
      </c>
      <c r="YH67" s="27">
        <f t="shared" ref="YH67:YH98" si="2254">IFERROR(MID(CM67, SEARCH("(", CM67)+1, SEARCH(")", CM67)-SEARCH("(", CM67)-1), 0)</f>
        <v>0</v>
      </c>
      <c r="YI67" s="27">
        <f t="shared" ref="YI67:YI98" si="2255">IFERROR(MID(CN67, SEARCH("(", CN67)+1, SEARCH(")", CN67)-SEARCH("(", CN67)-1), 0)</f>
        <v>0</v>
      </c>
      <c r="YJ67" s="27">
        <f t="shared" ref="YJ67:YJ98" si="2256">IFERROR(MID(CO67, SEARCH("(", CO67)+1, SEARCH(")", CO67)-SEARCH("(", CO67)-1), 0)</f>
        <v>0</v>
      </c>
      <c r="YL67" s="28">
        <f t="shared" ref="YL67:YL98" si="2257">YT67+YU67+YV67+YY67+ZB67+ZE67+ZH67+ZK67+ZN67+ZQ67+ZT67+ZW67+ZZ67+AAC67</f>
        <v>501</v>
      </c>
      <c r="YM67" s="28">
        <f t="shared" ref="YM67:YM98" si="2258">YW67+YZ67+ZC67+ZF67+ZI67+ZJ67+ZL67+ZO67+ZR67+ZU67+ZX67+AAA67+AAD67+AAG67+AAJ67+AAM67+AAP67+AAS67</f>
        <v>0</v>
      </c>
      <c r="YN67" s="28">
        <f t="shared" ref="YN67:YN98" si="2259">YX67+ZA67+ZD67+ZG67+ZM67+ZP67+ZS67+ZV67+ZY67+AAB67+AAE67+AAH67+AAK67+AAN67+AAQ67+AAT67</f>
        <v>152</v>
      </c>
      <c r="YO67" s="28">
        <f t="shared" ref="YO67:YO98" si="2260">AAF67+AAI67+AAL67+AAO67+AAR67</f>
        <v>0</v>
      </c>
      <c r="YP67" s="28">
        <f t="shared" ref="YP67:YP98" si="2261">SUM(AAV67:ABW67)</f>
        <v>0</v>
      </c>
      <c r="YQ67" s="28">
        <f t="shared" ref="YQ67:YQ98" si="2262">YL67+YM67/3+YN67/2+YO67+YP67/2</f>
        <v>577</v>
      </c>
      <c r="YT67" s="27" t="str">
        <f t="shared" ref="YT67:YT98" si="2263">IFERROR(MID(L67, SEARCH("[", L67)+1, SEARCH("]", L67)-SEARCH("[", L67)-1), 0)</f>
        <v>17</v>
      </c>
      <c r="YU67" s="27" t="str">
        <f t="shared" ref="YU67:YU98" si="2264">IFERROR(MID(M67, SEARCH("[", M67)+1, SEARCH("]", M67)-SEARCH("[", M67)-1), 0)</f>
        <v>22</v>
      </c>
      <c r="YV67" s="27" t="str">
        <f t="shared" ref="YV67:YV98" si="2265">IFERROR(MID(N67, SEARCH("[", N67)+1, SEARCH("]", N67)-SEARCH("[", N67)-1), 0)</f>
        <v>64</v>
      </c>
      <c r="YW67" s="27">
        <f t="shared" ref="YW67:YW98" si="2266">IFERROR(MID(O67, SEARCH("[", O67)+1, SEARCH("]", O67)-SEARCH("[", O67)-1), 0)</f>
        <v>0</v>
      </c>
      <c r="YX67" s="27">
        <f t="shared" ref="YX67:YX98" si="2267">IFERROR(MID(P67, SEARCH("[", P67)+1, SEARCH("]", P67)-SEARCH("[", P67)-1), 0)</f>
        <v>0</v>
      </c>
      <c r="YY67" s="27" t="str">
        <f t="shared" ref="YY67:YY98" si="2268">IFERROR(MID(Q67, SEARCH("[", Q67)+1, SEARCH("]", Q67)-SEARCH("[", Q67)-1), 0)</f>
        <v>70</v>
      </c>
      <c r="YZ67" s="27">
        <f t="shared" ref="YZ67:YZ98" si="2269">IFERROR(MID(R67, SEARCH("[", R67)+1, SEARCH("]", R67)-SEARCH("[", R67)-1), 0)</f>
        <v>0</v>
      </c>
      <c r="ZA67" s="27" t="str">
        <f t="shared" ref="ZA67:ZA98" si="2270">IFERROR(MID(S67, SEARCH("[", S67)+1, SEARCH("]", S67)-SEARCH("[", S67)-1), 0)</f>
        <v>34</v>
      </c>
      <c r="ZB67" s="27" t="str">
        <f t="shared" ref="ZB67:ZB98" si="2271">IFERROR(MID(T67, SEARCH("[", T67)+1, SEARCH("]", T67)-SEARCH("[", T67)-1), 0)</f>
        <v>27</v>
      </c>
      <c r="ZC67" s="27">
        <f t="shared" ref="ZC67:ZC98" si="2272">IFERROR(MID(U67, SEARCH("[", U67)+1, SEARCH("]", U67)-SEARCH("[", U67)-1), 0)</f>
        <v>0</v>
      </c>
      <c r="ZD67" s="27">
        <f t="shared" ref="ZD67:ZD98" si="2273">IFERROR(MID(V67, SEARCH("[", V67)+1, SEARCH("]", V67)-SEARCH("[", V67)-1), 0)</f>
        <v>0</v>
      </c>
      <c r="ZE67" s="27" t="str">
        <f t="shared" ref="ZE67:ZE98" si="2274">IFERROR(MID(W67, SEARCH("[", W67)+1, SEARCH("]", W67)-SEARCH("[", W67)-1), 0)</f>
        <v>54</v>
      </c>
      <c r="ZF67" s="27">
        <f t="shared" ref="ZF67:ZF98" si="2275">IFERROR(MID(X67, SEARCH("[", X67)+1, SEARCH("]", X67)-SEARCH("[", X67)-1), 0)</f>
        <v>0</v>
      </c>
      <c r="ZG67" s="27" t="str">
        <f t="shared" ref="ZG67:ZG98" si="2276">IFERROR(MID(Y67, SEARCH("[", Y67)+1, SEARCH("]", Y67)-SEARCH("[", Y67)-1), 0)</f>
        <v>58</v>
      </c>
      <c r="ZH67" s="27" t="str">
        <f t="shared" ref="ZH67:ZH98" si="2277">IFERROR(MID(Z67, SEARCH("[", Z67)+1, SEARCH("]", Z67)-SEARCH("[", Z67)-1), 0)</f>
        <v>70</v>
      </c>
      <c r="ZI67" s="27">
        <f t="shared" ref="ZI67:ZI98" si="2278">IFERROR(MID(AA67, SEARCH("[", AA67)+1, SEARCH("]", AA67)-SEARCH("[", AA67)-1), 0)</f>
        <v>0</v>
      </c>
      <c r="ZJ67" s="27">
        <f t="shared" ref="ZJ67:ZJ98" si="2279">IFERROR(MID(AB67, SEARCH("[", AB67)+1, SEARCH("]", AB67)-SEARCH("[", AB67)-1), 0)</f>
        <v>0</v>
      </c>
      <c r="ZK67" s="27">
        <f t="shared" ref="ZK67:ZK98" si="2280">IFERROR(MID(AC67, SEARCH("[", AC67)+1, SEARCH("]", AC67)-SEARCH("[", AC67)-1), 0)</f>
        <v>0</v>
      </c>
      <c r="ZL67" s="27">
        <f t="shared" ref="ZL67:ZL98" si="2281">IFERROR(MID(AD67, SEARCH("[", AD67)+1, SEARCH("]", AD67)-SEARCH("[", AD67)-1), 0)</f>
        <v>0</v>
      </c>
      <c r="ZM67" s="27">
        <f t="shared" ref="ZM67:ZM98" si="2282">IFERROR(MID(AE67, SEARCH("[", AE67)+1, SEARCH("]", AE67)-SEARCH("[", AE67)-1), 0)</f>
        <v>0</v>
      </c>
      <c r="ZN67" s="27">
        <f t="shared" ref="ZN67:ZN98" si="2283">IFERROR(MID(AF67, SEARCH("[", AF67)+1, SEARCH("]", AF67)-SEARCH("[", AF67)-1), 0)</f>
        <v>0</v>
      </c>
      <c r="ZO67" s="27">
        <f t="shared" ref="ZO67:ZO98" si="2284">IFERROR(MID(AG67, SEARCH("[", AG67)+1, SEARCH("]", AG67)-SEARCH("[", AG67)-1), 0)</f>
        <v>0</v>
      </c>
      <c r="ZP67" s="27" t="str">
        <f t="shared" ref="ZP67:ZP98" si="2285">IFERROR(MID(AH67, SEARCH("[", AH67)+1, SEARCH("]", AH67)-SEARCH("[", AH67)-1), 0)</f>
        <v>60</v>
      </c>
      <c r="ZQ67" s="27" t="str">
        <f t="shared" ref="ZQ67:ZQ98" si="2286">IFERROR(MID(AI67, SEARCH("[", AI67)+1, SEARCH("]", AI67)-SEARCH("[", AI67)-1), 0)</f>
        <v>16</v>
      </c>
      <c r="ZR67" s="27">
        <f t="shared" ref="ZR67:ZR98" si="2287">IFERROR(MID(AJ67, SEARCH("[", AJ67)+1, SEARCH("]", AJ67)-SEARCH("[", AJ67)-1), 0)</f>
        <v>0</v>
      </c>
      <c r="ZS67" s="27">
        <f t="shared" ref="ZS67:ZS98" si="2288">IFERROR(MID(AK67, SEARCH("[", AK67)+1, SEARCH("]", AK67)-SEARCH("[", AK67)-1), 0)</f>
        <v>0</v>
      </c>
      <c r="ZT67" s="27" t="str">
        <f t="shared" ref="ZT67:ZT98" si="2289">IFERROR(MID(AL67, SEARCH("[", AL67)+1, SEARCH("]", AL67)-SEARCH("[", AL67)-1), 0)</f>
        <v>38</v>
      </c>
      <c r="ZU67" s="27">
        <f t="shared" ref="ZU67:ZU98" si="2290">IFERROR(MID(AM67, SEARCH("[", AM67)+1, SEARCH("]", AM67)-SEARCH("[", AM67)-1), 0)</f>
        <v>0</v>
      </c>
      <c r="ZV67" s="27">
        <f t="shared" ref="ZV67:ZV98" si="2291">IFERROR(MID(AN67, SEARCH("[", AN67)+1, SEARCH("]", AN67)-SEARCH("[", AN67)-1), 0)</f>
        <v>0</v>
      </c>
      <c r="ZW67" s="27" t="str">
        <f t="shared" ref="ZW67:ZW98" si="2292">IFERROR(MID(AO67, SEARCH("[", AO67)+1, SEARCH("]", AO67)-SEARCH("[", AO67)-1), 0)</f>
        <v>14</v>
      </c>
      <c r="ZX67" s="27">
        <f t="shared" ref="ZX67:ZX98" si="2293">IFERROR(MID(AP67, SEARCH("[", AP67)+1, SEARCH("]", AP67)-SEARCH("[", AP67)-1), 0)</f>
        <v>0</v>
      </c>
      <c r="ZY67" s="27">
        <f t="shared" ref="ZY67:ZY98" si="2294">IFERROR(MID(AQ67, SEARCH("[", AQ67)+1, SEARCH("]", AQ67)-SEARCH("[", AQ67)-1), 0)</f>
        <v>0</v>
      </c>
      <c r="ZZ67" s="27" t="str">
        <f t="shared" ref="ZZ67:ZZ98" si="2295">IFERROR(MID(AR67, SEARCH("[", AR67)+1, SEARCH("]", AR67)-SEARCH("[", AR67)-1), 0)</f>
        <v>51</v>
      </c>
      <c r="AAA67" s="27">
        <f t="shared" ref="AAA67:AAA98" si="2296">IFERROR(MID(AS67, SEARCH("[", AS67)+1, SEARCH("]", AS67)-SEARCH("[", AS67)-1), 0)</f>
        <v>0</v>
      </c>
      <c r="AAB67" s="27">
        <f t="shared" ref="AAB67:AAB98" si="2297">IFERROR(MID(AT67, SEARCH("[", AT67)+1, SEARCH("]", AT67)-SEARCH("[", AT67)-1), 0)</f>
        <v>0</v>
      </c>
      <c r="AAC67" s="27" t="str">
        <f t="shared" ref="AAC67:AAC98" si="2298">IFERROR(MID(AU67, SEARCH("[", AU67)+1, SEARCH("]", AU67)-SEARCH("[", AU67)-1), 0)</f>
        <v>58</v>
      </c>
      <c r="AAD67" s="27">
        <f t="shared" ref="AAD67:AAD98" si="2299">IFERROR(MID(AV67, SEARCH("[", AV67)+1, SEARCH("]", AV67)-SEARCH("[", AV67)-1), 0)</f>
        <v>0</v>
      </c>
      <c r="AAE67" s="27">
        <f t="shared" ref="AAE67:AAE98" si="2300">IFERROR(MID(AW67, SEARCH("[", AW67)+1, SEARCH("]", AW67)-SEARCH("[", AW67)-1), 0)</f>
        <v>0</v>
      </c>
      <c r="AAF67" s="27">
        <f t="shared" ref="AAF67:AAF98" si="2301">IFERROR(MID(AX67, SEARCH("[", AX67)+1, SEARCH("]", AX67)-SEARCH("[", AX67)-1), 0)</f>
        <v>0</v>
      </c>
      <c r="AAG67" s="27">
        <f t="shared" ref="AAG67:AAG98" si="2302">IFERROR(MID(AY67, SEARCH("[", AY67)+1, SEARCH("]", AY67)-SEARCH("[", AY67)-1), 0)</f>
        <v>0</v>
      </c>
      <c r="AAH67" s="27">
        <f t="shared" ref="AAH67:AAH98" si="2303">IFERROR(MID(AZ67, SEARCH("[", AZ67)+1, SEARCH("]", AZ67)-SEARCH("[", AZ67)-1), 0)</f>
        <v>0</v>
      </c>
      <c r="AAI67" s="27">
        <f t="shared" ref="AAI67:AAI98" si="2304">IFERROR(MID(BA67, SEARCH("[", BA67)+1, SEARCH("]", BA67)-SEARCH("[", BA67)-1), 0)</f>
        <v>0</v>
      </c>
      <c r="AAJ67" s="27">
        <f t="shared" ref="AAJ67:AAJ98" si="2305">IFERROR(MID(BB67, SEARCH("[", BB67)+1, SEARCH("]", BB67)-SEARCH("[", BB67)-1), 0)</f>
        <v>0</v>
      </c>
      <c r="AAK67" s="27">
        <f t="shared" ref="AAK67:AAK98" si="2306">IFERROR(MID(BC67, SEARCH("[", BC67)+1, SEARCH("]", BC67)-SEARCH("[", BC67)-1), 0)</f>
        <v>0</v>
      </c>
      <c r="AAL67" s="27">
        <f t="shared" ref="AAL67:AAL98" si="2307">IFERROR(MID(BD67, SEARCH("[", BD67)+1, SEARCH("]", BD67)-SEARCH("[", BD67)-1), 0)</f>
        <v>0</v>
      </c>
      <c r="AAM67" s="27">
        <f t="shared" ref="AAM67:AAM98" si="2308">IFERROR(MID(BE67, SEARCH("[", BE67)+1, SEARCH("]", BE67)-SEARCH("[", BE67)-1), 0)</f>
        <v>0</v>
      </c>
      <c r="AAN67" s="27">
        <f t="shared" ref="AAN67:AAN98" si="2309">IFERROR(MID(BF67, SEARCH("[", BF67)+1, SEARCH("]", BF67)-SEARCH("[", BF67)-1), 0)</f>
        <v>0</v>
      </c>
      <c r="AAO67" s="27">
        <f t="shared" ref="AAO67:AAO98" si="2310">IFERROR(MID(BG67, SEARCH("[", BG67)+1, SEARCH("]", BG67)-SEARCH("[", BG67)-1), 0)</f>
        <v>0</v>
      </c>
      <c r="AAP67" s="27">
        <f t="shared" ref="AAP67:AAP98" si="2311">IFERROR(MID(BH67, SEARCH("[", BH67)+1, SEARCH("]", BH67)-SEARCH("[", BH67)-1), 0)</f>
        <v>0</v>
      </c>
      <c r="AAQ67" s="27">
        <f t="shared" ref="AAQ67:AAQ98" si="2312">IFERROR(MID(BI67, SEARCH("[", BI67)+1, SEARCH("]", BI67)-SEARCH("[", BI67)-1), 0)</f>
        <v>0</v>
      </c>
      <c r="AAR67" s="27">
        <f t="shared" ref="AAR67:AAR98" si="2313">IFERROR(MID(BJ67, SEARCH("[", BJ67)+1, SEARCH("]", BJ67)-SEARCH("[", BJ67)-1), 0)</f>
        <v>0</v>
      </c>
      <c r="AAS67" s="27">
        <f t="shared" ref="AAS67:AAS98" si="2314">IFERROR(MID(BK67, SEARCH("[", BK67)+1, SEARCH("]", BK67)-SEARCH("[", BK67)-1), 0)</f>
        <v>0</v>
      </c>
      <c r="AAT67" s="27">
        <f t="shared" ref="AAT67:AAT98" si="2315">IFERROR(MID(BL67, SEARCH("[", BL67)+1, SEARCH("]", BL67)-SEARCH("[", BL67)-1), 0)</f>
        <v>0</v>
      </c>
      <c r="AAU67" s="27">
        <f t="shared" ref="AAU67:AAU98" si="2316">IFERROR(MID(BM67, SEARCH("[", BM67)+1, SEARCH("]", BM67)-SEARCH("[", BM67)-1), 0)</f>
        <v>0</v>
      </c>
      <c r="AAV67" s="27">
        <f t="shared" ref="AAV67:AAV98" si="2317">IFERROR(MID(BN67, SEARCH("[", BN67)+1, SEARCH("]", BN67)-SEARCH("[", BN67)-1), 0)</f>
        <v>0</v>
      </c>
      <c r="AAW67" s="27">
        <f t="shared" ref="AAW67:AAW98" si="2318">IFERROR(MID(BO67, SEARCH("[", BO67)+1, SEARCH("]", BO67)-SEARCH("[", BO67)-1), 0)</f>
        <v>0</v>
      </c>
      <c r="AAX67" s="27">
        <f t="shared" ref="AAX67:AAX98" si="2319">IFERROR(MID(BP67, SEARCH("[", BP67)+1, SEARCH("]", BP67)-SEARCH("[", BP67)-1), 0)</f>
        <v>0</v>
      </c>
      <c r="AAY67" s="27">
        <f t="shared" ref="AAY67:AAY98" si="2320">IFERROR(MID(BQ67, SEARCH("[", BQ67)+1, SEARCH("]", BQ67)-SEARCH("[", BQ67)-1), 0)</f>
        <v>0</v>
      </c>
      <c r="AAZ67" s="27">
        <f t="shared" ref="AAZ67:AAZ98" si="2321">IFERROR(MID(BR67, SEARCH("[", BR67)+1, SEARCH("]", BR67)-SEARCH("[", BR67)-1), 0)</f>
        <v>0</v>
      </c>
      <c r="ABA67" s="27">
        <f t="shared" ref="ABA67:ABA98" si="2322">IFERROR(MID(BS67, SEARCH("[", BS67)+1, SEARCH("]", BS67)-SEARCH("[", BS67)-1), 0)</f>
        <v>0</v>
      </c>
      <c r="ABB67" s="27">
        <f t="shared" ref="ABB67:ABB98" si="2323">IFERROR(MID(BT67, SEARCH("[", BT67)+1, SEARCH("]", BT67)-SEARCH("[", BT67)-1), 0)</f>
        <v>0</v>
      </c>
      <c r="ABC67" s="27">
        <f t="shared" ref="ABC67:ABC98" si="2324">IFERROR(MID(BU67, SEARCH("[", BU67)+1, SEARCH("]", BU67)-SEARCH("[", BU67)-1), 0)</f>
        <v>0</v>
      </c>
      <c r="ABD67" s="27">
        <f t="shared" ref="ABD67:ABD98" si="2325">IFERROR(MID(BV67, SEARCH("[", BV67)+1, SEARCH("]", BV67)-SEARCH("[", BV67)-1), 0)</f>
        <v>0</v>
      </c>
      <c r="ABE67" s="27">
        <f t="shared" ref="ABE67:ABE98" si="2326">IFERROR(MID(BW67, SEARCH("[", BW67)+1, SEARCH("]", BW67)-SEARCH("[", BW67)-1), 0)</f>
        <v>0</v>
      </c>
      <c r="ABF67" s="27">
        <f t="shared" ref="ABF67:ABF98" si="2327">IFERROR(MID(BX67, SEARCH("[", BX67)+1, SEARCH("]", BX67)-SEARCH("[", BX67)-1), 0)</f>
        <v>0</v>
      </c>
      <c r="ABG67" s="27">
        <f t="shared" ref="ABG67:ABG98" si="2328">IFERROR(MID(BY67, SEARCH("[", BY67)+1, SEARCH("]", BY67)-SEARCH("[", BY67)-1), 0)</f>
        <v>0</v>
      </c>
      <c r="ABH67" s="27">
        <f t="shared" ref="ABH67:ABH98" si="2329">IFERROR(MID(BZ67, SEARCH("[", BZ67)+1, SEARCH("]", BZ67)-SEARCH("[", BZ67)-1), 0)</f>
        <v>0</v>
      </c>
      <c r="ABI67" s="27">
        <f t="shared" ref="ABI67:ABI98" si="2330">IFERROR(MID(CA67, SEARCH("[", CA67)+1, SEARCH("]", CA67)-SEARCH("[", CA67)-1), 0)</f>
        <v>0</v>
      </c>
      <c r="ABJ67" s="27">
        <f t="shared" ref="ABJ67:ABJ98" si="2331">IFERROR(MID(CB67, SEARCH("[", CB67)+1, SEARCH("]", CB67)-SEARCH("[", CB67)-1), 0)</f>
        <v>0</v>
      </c>
      <c r="ABK67" s="27">
        <f t="shared" ref="ABK67:ABK98" si="2332">IFERROR(MID(CC67, SEARCH("[", CC67)+1, SEARCH("]", CC67)-SEARCH("[", CC67)-1), 0)</f>
        <v>0</v>
      </c>
      <c r="ABL67" s="27">
        <f t="shared" ref="ABL67:ABL98" si="2333">IFERROR(MID(CD67, SEARCH("[", CD67)+1, SEARCH("]", CD67)-SEARCH("[", CD67)-1), 0)</f>
        <v>0</v>
      </c>
      <c r="ABM67" s="27">
        <f t="shared" ref="ABM67:ABM98" si="2334">IFERROR(MID(CE67, SEARCH("[", CE67)+1, SEARCH("]", CE67)-SEARCH("[", CE67)-1), 0)</f>
        <v>0</v>
      </c>
      <c r="ABN67" s="27">
        <f t="shared" ref="ABN67:ABN98" si="2335">IFERROR(MID(CF67, SEARCH("[", CF67)+1, SEARCH("]", CF67)-SEARCH("[", CF67)-1), 0)</f>
        <v>0</v>
      </c>
      <c r="ABO67" s="27">
        <f t="shared" ref="ABO67:ABO98" si="2336">IFERROR(MID(CG67, SEARCH("[", CG67)+1, SEARCH("]", CG67)-SEARCH("[", CG67)-1), 0)</f>
        <v>0</v>
      </c>
      <c r="ABP67" s="27">
        <f t="shared" ref="ABP67:ABP98" si="2337">IFERROR(MID(CH67, SEARCH("[", CH67)+1, SEARCH("]", CH67)-SEARCH("[", CH67)-1), 0)</f>
        <v>0</v>
      </c>
      <c r="ABQ67" s="27">
        <f t="shared" ref="ABQ67:ABQ98" si="2338">IFERROR(MID(CI67, SEARCH("[", CI67)+1, SEARCH("]", CI67)-SEARCH("[", CI67)-1), 0)</f>
        <v>0</v>
      </c>
      <c r="ABR67" s="27">
        <f t="shared" ref="ABR67:ABR98" si="2339">IFERROR(MID(CJ67, SEARCH("[", CJ67)+1, SEARCH("]", CJ67)-SEARCH("[", CJ67)-1), 0)</f>
        <v>0</v>
      </c>
      <c r="ABS67" s="27">
        <f t="shared" ref="ABS67:ABS98" si="2340">IFERROR(MID(CK67, SEARCH("[", CK67)+1, SEARCH("]", CK67)-SEARCH("[", CK67)-1), 0)</f>
        <v>0</v>
      </c>
      <c r="ABT67" s="27">
        <f t="shared" ref="ABT67:ABT98" si="2341">IFERROR(MID(CL67, SEARCH("[", CL67)+1, SEARCH("]", CL67)-SEARCH("[", CL67)-1), 0)</f>
        <v>0</v>
      </c>
      <c r="ABU67" s="27">
        <f t="shared" ref="ABU67:ABU98" si="2342">IFERROR(MID(CM67, SEARCH("[", CM67)+1, SEARCH("]", CM67)-SEARCH("[", CM67)-1), 0)</f>
        <v>0</v>
      </c>
      <c r="ABV67" s="27">
        <f t="shared" ref="ABV67:ABV98" si="2343">IFERROR(MID(CN67, SEARCH("[", CN67)+1, SEARCH("]", CN67)-SEARCH("[", CN67)-1), 0)</f>
        <v>0</v>
      </c>
      <c r="ABW67" s="27">
        <f t="shared" ref="ABW67:ABW98" si="2344">IFERROR(MID(CO67, SEARCH("[", CO67)+1, SEARCH("]", CO67)-SEARCH("[", CO67)-1), 0)</f>
        <v>0</v>
      </c>
      <c r="ABY67" s="28">
        <f t="shared" ref="ABY67:ABY98" si="2345">ACG67+ACH67+ACI67+ACL67+ACO67+ACR67+ACU67+ACX67+ADA67+ADD67+ADG67+ADJ67+ADM67+ADP67</f>
        <v>452.7</v>
      </c>
      <c r="ABZ67" s="28">
        <f t="shared" ref="ABZ67:ABZ98" si="2346">ACJ67+ACM67+ACP67+ACS67+ACV67+ACW67+ACY67+ADB67+ADE67+ADH67+ADK67+ADN67+ADQ67+ADT67+ADW67+ADZ67+AEC67+AEF67</f>
        <v>0</v>
      </c>
      <c r="ACA67" s="28">
        <f t="shared" ref="ACA67:ACA98" si="2347">ACK67+ACN67+ACQ67+ACT67+ACZ67+ADC67+ADF67+ADI67+ADL67+ADO67+ADR67+ADU67+ADX67+AEA67+AED67+AEG67</f>
        <v>117.3</v>
      </c>
      <c r="ACB67" s="28">
        <f t="shared" ref="ACB67:ACB98" si="2348">ADS67+ADV67+ADY67+AEB67+AEE67</f>
        <v>0</v>
      </c>
      <c r="ACC67" s="28">
        <f t="shared" ref="ACC67:ACC98" si="2349">SUM(AEI67:AFJ67)</f>
        <v>0</v>
      </c>
      <c r="ACD67" s="28">
        <f t="shared" ref="ACD67:ACD98" si="2350">ABY67+ABZ67/3+ACA67/2+ACB67+ACC67/2</f>
        <v>511.34999999999997</v>
      </c>
      <c r="ACG67" s="27" t="str">
        <f t="shared" ref="ACG67:ACG98" si="2351">IFERROR(MID(L67, SEARCH("{", L67)+1, SEARCH("}", L67)-SEARCH("{", L67)-1), 0)</f>
        <v>11.2</v>
      </c>
      <c r="ACH67" s="27" t="str">
        <f t="shared" ref="ACH67:ACH98" si="2352">IFERROR(MID(M67, SEARCH("{", M67)+1, SEARCH("}", M67)-SEARCH("{", M67)-1), 0)</f>
        <v>49.7</v>
      </c>
      <c r="ACI67" s="27" t="str">
        <f t="shared" ref="ACI67:ACI98" si="2353">IFERROR(MID(N67, SEARCH("{", N67)+1, SEARCH("}", N67)-SEARCH("{", N67)-1), 0)</f>
        <v>40.9</v>
      </c>
      <c r="ACJ67" s="27">
        <f t="shared" ref="ACJ67:ACJ98" si="2354">IFERROR(MID(O67, SEARCH("{", O67)+1, SEARCH("}", O67)-SEARCH("{", O67)-1), 0)</f>
        <v>0</v>
      </c>
      <c r="ACK67" s="27">
        <f t="shared" ref="ACK67:ACK98" si="2355">IFERROR(MID(P67, SEARCH("{", P67)+1, SEARCH("}", P67)-SEARCH("{", P67)-1), 0)</f>
        <v>0</v>
      </c>
      <c r="ACL67" s="27" t="str">
        <f t="shared" ref="ACL67:ACL98" si="2356">IFERROR(MID(Q67, SEARCH("{", Q67)+1, SEARCH("}", Q67)-SEARCH("{", Q67)-1), 0)</f>
        <v>13.7</v>
      </c>
      <c r="ACM67" s="27">
        <f t="shared" ref="ACM67:ACM98" si="2357">IFERROR(MID(R67, SEARCH("{", R67)+1, SEARCH("}", R67)-SEARCH("{", R67)-1), 0)</f>
        <v>0</v>
      </c>
      <c r="ACN67" s="27" t="str">
        <f t="shared" ref="ACN67:ACN98" si="2358">IFERROR(MID(S67, SEARCH("{", S67)+1, SEARCH("}", S67)-SEARCH("{", S67)-1), 0)</f>
        <v>52.8</v>
      </c>
      <c r="ACO67" s="27" t="str">
        <f t="shared" ref="ACO67:ACO98" si="2359">IFERROR(MID(T67, SEARCH("{", T67)+1, SEARCH("}", T67)-SEARCH("{", T67)-1), 0)</f>
        <v>38.4</v>
      </c>
      <c r="ACP67" s="27">
        <f t="shared" ref="ACP67:ACP98" si="2360">IFERROR(MID(U67, SEARCH("{", U67)+1, SEARCH("}", U67)-SEARCH("{", U67)-1), 0)</f>
        <v>0</v>
      </c>
      <c r="ACQ67" s="27">
        <f t="shared" ref="ACQ67:ACQ98" si="2361">IFERROR(MID(V67, SEARCH("{", V67)+1, SEARCH("}", V67)-SEARCH("{", V67)-1), 0)</f>
        <v>0</v>
      </c>
      <c r="ACR67" s="27" t="str">
        <f t="shared" ref="ACR67:ACR98" si="2362">IFERROR(MID(W67, SEARCH("{", W67)+1, SEARCH("}", W67)-SEARCH("{", W67)-1), 0)</f>
        <v>21.7</v>
      </c>
      <c r="ACS67" s="27">
        <f t="shared" ref="ACS67:ACS98" si="2363">IFERROR(MID(X67, SEARCH("{", X67)+1, SEARCH("}", X67)-SEARCH("{", X67)-1), 0)</f>
        <v>0</v>
      </c>
      <c r="ACT67" s="27" t="str">
        <f t="shared" ref="ACT67:ACT98" si="2364">IFERROR(MID(Y67, SEARCH("{", Y67)+1, SEARCH("}", Y67)-SEARCH("{", Y67)-1), 0)</f>
        <v>54.2</v>
      </c>
      <c r="ACU67" s="27" t="str">
        <f t="shared" ref="ACU67:ACU98" si="2365">IFERROR(MID(Z67, SEARCH("{", Z67)+1, SEARCH("}", Z67)-SEARCH("{", Z67)-1), 0)</f>
        <v>55.4</v>
      </c>
      <c r="ACV67" s="27">
        <f t="shared" ref="ACV67:ACV98" si="2366">IFERROR(MID(AA67, SEARCH("{", AA67)+1, SEARCH("}", AA67)-SEARCH("{", AA67)-1), 0)</f>
        <v>0</v>
      </c>
      <c r="ACW67" s="27">
        <f t="shared" ref="ACW67:ACW98" si="2367">IFERROR(MID(AB67, SEARCH("{", AB67)+1, SEARCH("}", AB67)-SEARCH("{", AB67)-1), 0)</f>
        <v>0</v>
      </c>
      <c r="ACX67" s="27">
        <f t="shared" ref="ACX67:ACX98" si="2368">IFERROR(MID(AC67, SEARCH("{", AC67)+1, SEARCH("}", AC67)-SEARCH("{", AC67)-1), 0)</f>
        <v>0</v>
      </c>
      <c r="ACY67" s="27">
        <f t="shared" ref="ACY67:ACY98" si="2369">IFERROR(MID(AD67, SEARCH("{", AD67)+1, SEARCH("}", AD67)-SEARCH("{", AD67)-1), 0)</f>
        <v>0</v>
      </c>
      <c r="ACZ67" s="27">
        <f t="shared" ref="ACZ67:ACZ98" si="2370">IFERROR(MID(AE67, SEARCH("{", AE67)+1, SEARCH("}", AE67)-SEARCH("{", AE67)-1), 0)</f>
        <v>0</v>
      </c>
      <c r="ADA67" s="27">
        <f t="shared" ref="ADA67:ADA98" si="2371">IFERROR(MID(AF67, SEARCH("{", AF67)+1, SEARCH("}", AF67)-SEARCH("{", AF67)-1), 0)</f>
        <v>0</v>
      </c>
      <c r="ADB67" s="27">
        <f t="shared" ref="ADB67:ADB98" si="2372">IFERROR(MID(AG67, SEARCH("{", AG67)+1, SEARCH("}", AG67)-SEARCH("{", AG67)-1), 0)</f>
        <v>0</v>
      </c>
      <c r="ADC67" s="27" t="str">
        <f t="shared" ref="ADC67:ADC98" si="2373">IFERROR(MID(AH67, SEARCH("{", AH67)+1, SEARCH("}", AH67)-SEARCH("{", AH67)-1), 0)</f>
        <v>10.3</v>
      </c>
      <c r="ADD67" s="27" t="str">
        <f t="shared" ref="ADD67:ADD98" si="2374">IFERROR(MID(AI67, SEARCH("{", AI67)+1, SEARCH("}", AI67)-SEARCH("{", AI67)-1), 0)</f>
        <v>74.4</v>
      </c>
      <c r="ADE67" s="27">
        <f t="shared" ref="ADE67:ADE98" si="2375">IFERROR(MID(AJ67, SEARCH("{", AJ67)+1, SEARCH("}", AJ67)-SEARCH("{", AJ67)-1), 0)</f>
        <v>0</v>
      </c>
      <c r="ADF67" s="27">
        <f t="shared" ref="ADF67:ADF98" si="2376">IFERROR(MID(AK67, SEARCH("{", AK67)+1, SEARCH("}", AK67)-SEARCH("{", AK67)-1), 0)</f>
        <v>0</v>
      </c>
      <c r="ADG67" s="27" t="str">
        <f t="shared" ref="ADG67:ADG98" si="2377">IFERROR(MID(AL67, SEARCH("{", AL67)+1, SEARCH("}", AL67)-SEARCH("{", AL67)-1), 0)</f>
        <v>32.8</v>
      </c>
      <c r="ADH67" s="27">
        <f t="shared" ref="ADH67:ADH98" si="2378">IFERROR(MID(AM67, SEARCH("{", AM67)+1, SEARCH("}", AM67)-SEARCH("{", AM67)-1), 0)</f>
        <v>0</v>
      </c>
      <c r="ADI67" s="27">
        <f t="shared" ref="ADI67:ADI98" si="2379">IFERROR(MID(AN67, SEARCH("{", AN67)+1, SEARCH("}", AN67)-SEARCH("{", AN67)-1), 0)</f>
        <v>0</v>
      </c>
      <c r="ADJ67" s="27" t="str">
        <f t="shared" ref="ADJ67:ADJ98" si="2380">IFERROR(MID(AO67, SEARCH("{", AO67)+1, SEARCH("}", AO67)-SEARCH("{", AO67)-1), 0)</f>
        <v>26.2</v>
      </c>
      <c r="ADK67" s="27">
        <f t="shared" ref="ADK67:ADK98" si="2381">IFERROR(MID(AP67, SEARCH("{", AP67)+1, SEARCH("}", AP67)-SEARCH("{", AP67)-1), 0)</f>
        <v>0</v>
      </c>
      <c r="ADL67" s="27">
        <f t="shared" ref="ADL67:ADL98" si="2382">IFERROR(MID(AQ67, SEARCH("{", AQ67)+1, SEARCH("}", AQ67)-SEARCH("{", AQ67)-1), 0)</f>
        <v>0</v>
      </c>
      <c r="ADM67" s="27" t="str">
        <f t="shared" ref="ADM67:ADM98" si="2383">IFERROR(MID(AR67, SEARCH("{", AR67)+1, SEARCH("}", AR67)-SEARCH("{", AR67)-1), 0)</f>
        <v>58.6</v>
      </c>
      <c r="ADN67" s="27">
        <f t="shared" ref="ADN67:ADN98" si="2384">IFERROR(MID(AS67, SEARCH("{", AS67)+1, SEARCH("}", AS67)-SEARCH("{", AS67)-1), 0)</f>
        <v>0</v>
      </c>
      <c r="ADO67" s="27">
        <f t="shared" ref="ADO67:ADO98" si="2385">IFERROR(MID(AT67, SEARCH("{", AT67)+1, SEARCH("}", AT67)-SEARCH("{", AT67)-1), 0)</f>
        <v>0</v>
      </c>
      <c r="ADP67" s="27" t="str">
        <f t="shared" ref="ADP67:ADP98" si="2386">IFERROR(MID(AU67, SEARCH("{", AU67)+1, SEARCH("}", AU67)-SEARCH("{", AU67)-1), 0)</f>
        <v>29.7</v>
      </c>
      <c r="ADQ67" s="27">
        <f t="shared" ref="ADQ67:ADQ98" si="2387">IFERROR(MID(AV67, SEARCH("{", AV67)+1, SEARCH("}", AV67)-SEARCH("{", AV67)-1), 0)</f>
        <v>0</v>
      </c>
      <c r="ADR67" s="27">
        <f t="shared" ref="ADR67:ADR98" si="2388">IFERROR(MID(AW67, SEARCH("{", AW67)+1, SEARCH("}", AW67)-SEARCH("{", AW67)-1), 0)</f>
        <v>0</v>
      </c>
      <c r="ADS67" s="27">
        <f t="shared" ref="ADS67:ADS98" si="2389">IFERROR(MID(AX67, SEARCH("{", AX67)+1, SEARCH("}", AX67)-SEARCH("{", AX67)-1), 0)</f>
        <v>0</v>
      </c>
      <c r="ADT67" s="27">
        <f t="shared" ref="ADT67:ADT98" si="2390">IFERROR(MID(AY67, SEARCH("{", AY67)+1, SEARCH("}", AY67)-SEARCH("{", AY67)-1), 0)</f>
        <v>0</v>
      </c>
      <c r="ADU67" s="27">
        <f t="shared" ref="ADU67:ADU98" si="2391">IFERROR(MID(AZ67, SEARCH("{", AZ67)+1, SEARCH("}", AZ67)-SEARCH("{", AZ67)-1), 0)</f>
        <v>0</v>
      </c>
      <c r="ADV67" s="27">
        <f t="shared" ref="ADV67:ADV98" si="2392">IFERROR(MID(BA67, SEARCH("{", BA67)+1, SEARCH("}", BA67)-SEARCH("{", BA67)-1), 0)</f>
        <v>0</v>
      </c>
      <c r="ADW67" s="27">
        <f t="shared" ref="ADW67:ADW98" si="2393">IFERROR(MID(BB67, SEARCH("{", BB67)+1, SEARCH("}", BB67)-SEARCH("{", BB67)-1), 0)</f>
        <v>0</v>
      </c>
      <c r="ADX67" s="27">
        <f t="shared" ref="ADX67:ADX98" si="2394">IFERROR(MID(BC67, SEARCH("{", BC67)+1, SEARCH("}", BC67)-SEARCH("{", BC67)-1), 0)</f>
        <v>0</v>
      </c>
      <c r="ADY67" s="27">
        <f t="shared" ref="ADY67:ADY98" si="2395">IFERROR(MID(BD67, SEARCH("{", BD67)+1, SEARCH("}", BD67)-SEARCH("{", BD67)-1), 0)</f>
        <v>0</v>
      </c>
      <c r="ADZ67" s="27">
        <f t="shared" ref="ADZ67:ADZ98" si="2396">IFERROR(MID(BE67, SEARCH("{", BE67)+1, SEARCH("}", BE67)-SEARCH("{", BE67)-1), 0)</f>
        <v>0</v>
      </c>
      <c r="AEA67" s="27">
        <f t="shared" ref="AEA67:AEA98" si="2397">IFERROR(MID(BF67, SEARCH("{", BF67)+1, SEARCH("}", BF67)-SEARCH("{", BF67)-1), 0)</f>
        <v>0</v>
      </c>
      <c r="AEB67" s="27">
        <f t="shared" ref="AEB67:AEB98" si="2398">IFERROR(MID(BG67, SEARCH("{", BG67)+1, SEARCH("}", BG67)-SEARCH("{", BG67)-1), 0)</f>
        <v>0</v>
      </c>
      <c r="AEC67" s="27">
        <f t="shared" ref="AEC67:AEC98" si="2399">IFERROR(MID(BH67, SEARCH("{", BH67)+1, SEARCH("}", BH67)-SEARCH("{", BH67)-1), 0)</f>
        <v>0</v>
      </c>
      <c r="AED67" s="27">
        <f t="shared" ref="AED67:AED98" si="2400">IFERROR(MID(BI67, SEARCH("{", BI67)+1, SEARCH("}", BI67)-SEARCH("{", BI67)-1), 0)</f>
        <v>0</v>
      </c>
      <c r="AEE67" s="27">
        <f t="shared" ref="AEE67:AEE98" si="2401">IFERROR(MID(BJ67, SEARCH("{", BJ67)+1, SEARCH("}", BJ67)-SEARCH("{", BJ67)-1), 0)</f>
        <v>0</v>
      </c>
      <c r="AEF67" s="27">
        <f t="shared" ref="AEF67:AEF98" si="2402">IFERROR(MID(BK67, SEARCH("{", BK67)+1, SEARCH("}", BK67)-SEARCH("{", BK67)-1), 0)</f>
        <v>0</v>
      </c>
      <c r="AEG67" s="27">
        <f t="shared" ref="AEG67:AEG98" si="2403">IFERROR(MID(BL67, SEARCH("{", BL67)+1, SEARCH("}", BL67)-SEARCH("{", BL67)-1), 0)</f>
        <v>0</v>
      </c>
      <c r="AEH67" s="27">
        <f t="shared" ref="AEH67:AEH98" si="2404">IFERROR(MID(BM67, SEARCH("{", BM67)+1, SEARCH("}", BM67)-SEARCH("{", BM67)-1), 0)</f>
        <v>0</v>
      </c>
      <c r="AEI67" s="27">
        <f t="shared" ref="AEI67:AEI98" si="2405">IFERROR(MID(BN67, SEARCH("{", BN67)+1, SEARCH("}", BN67)-SEARCH("{", BN67)-1), 0)</f>
        <v>0</v>
      </c>
      <c r="AEJ67" s="27">
        <f t="shared" ref="AEJ67:AEJ98" si="2406">IFERROR(MID(BO67, SEARCH("{", BO67)+1, SEARCH("}", BO67)-SEARCH("{", BO67)-1), 0)</f>
        <v>0</v>
      </c>
      <c r="AEK67" s="27">
        <f t="shared" ref="AEK67:AEK98" si="2407">IFERROR(MID(BP67, SEARCH("{", BP67)+1, SEARCH("}", BP67)-SEARCH("{", BP67)-1), 0)</f>
        <v>0</v>
      </c>
      <c r="AEL67" s="27">
        <f t="shared" ref="AEL67:AEL98" si="2408">IFERROR(MID(BQ67, SEARCH("{", BQ67)+1, SEARCH("}", BQ67)-SEARCH("{", BQ67)-1), 0)</f>
        <v>0</v>
      </c>
      <c r="AEM67" s="27">
        <f t="shared" ref="AEM67:AEM98" si="2409">IFERROR(MID(BR67, SEARCH("{", BR67)+1, SEARCH("}", BR67)-SEARCH("{", BR67)-1), 0)</f>
        <v>0</v>
      </c>
      <c r="AEN67" s="27">
        <f t="shared" ref="AEN67:AEN98" si="2410">IFERROR(MID(BS67, SEARCH("{", BS67)+1, SEARCH("}", BS67)-SEARCH("{", BS67)-1), 0)</f>
        <v>0</v>
      </c>
      <c r="AEO67" s="27">
        <f t="shared" ref="AEO67:AEO98" si="2411">IFERROR(MID(BT67, SEARCH("{", BT67)+1, SEARCH("}", BT67)-SEARCH("{", BT67)-1), 0)</f>
        <v>0</v>
      </c>
      <c r="AEP67" s="27">
        <f t="shared" ref="AEP67:AEP98" si="2412">IFERROR(MID(BU67, SEARCH("{", BU67)+1, SEARCH("}", BU67)-SEARCH("{", BU67)-1), 0)</f>
        <v>0</v>
      </c>
      <c r="AEQ67" s="27">
        <f t="shared" ref="AEQ67:AEQ98" si="2413">IFERROR(MID(BV67, SEARCH("{", BV67)+1, SEARCH("}", BV67)-SEARCH("{", BV67)-1), 0)</f>
        <v>0</v>
      </c>
      <c r="AER67" s="27">
        <f t="shared" ref="AER67:AER98" si="2414">IFERROR(MID(BW67, SEARCH("{", BW67)+1, SEARCH("}", BW67)-SEARCH("{", BW67)-1), 0)</f>
        <v>0</v>
      </c>
      <c r="AES67" s="27">
        <f t="shared" ref="AES67:AES98" si="2415">IFERROR(MID(BX67, SEARCH("{", BX67)+1, SEARCH("}", BX67)-SEARCH("{", BX67)-1), 0)</f>
        <v>0</v>
      </c>
      <c r="AET67" s="27">
        <f t="shared" ref="AET67:AET98" si="2416">IFERROR(MID(BY67, SEARCH("{", BY67)+1, SEARCH("}", BY67)-SEARCH("{", BY67)-1), 0)</f>
        <v>0</v>
      </c>
      <c r="AEU67" s="27">
        <f t="shared" ref="AEU67:AEU98" si="2417">IFERROR(MID(BZ67, SEARCH("{", BZ67)+1, SEARCH("}", BZ67)-SEARCH("{", BZ67)-1), 0)</f>
        <v>0</v>
      </c>
      <c r="AEV67" s="27">
        <f t="shared" ref="AEV67:AEV98" si="2418">IFERROR(MID(CA67, SEARCH("{", CA67)+1, SEARCH("}", CA67)-SEARCH("{", CA67)-1), 0)</f>
        <v>0</v>
      </c>
      <c r="AEW67" s="27">
        <f t="shared" ref="AEW67:AEW98" si="2419">IFERROR(MID(CB67, SEARCH("{", CB67)+1, SEARCH("}", CB67)-SEARCH("{", CB67)-1), 0)</f>
        <v>0</v>
      </c>
      <c r="AEX67" s="27">
        <f t="shared" ref="AEX67:AEX98" si="2420">IFERROR(MID(CC67, SEARCH("{", CC67)+1, SEARCH("}", CC67)-SEARCH("{", CC67)-1), 0)</f>
        <v>0</v>
      </c>
      <c r="AEY67" s="27">
        <f t="shared" ref="AEY67:AEY98" si="2421">IFERROR(MID(CD67, SEARCH("{", CD67)+1, SEARCH("}", CD67)-SEARCH("{", CD67)-1), 0)</f>
        <v>0</v>
      </c>
      <c r="AEZ67" s="27">
        <f t="shared" ref="AEZ67:AEZ98" si="2422">IFERROR(MID(CE67, SEARCH("{", CE67)+1, SEARCH("}", CE67)-SEARCH("{", CE67)-1), 0)</f>
        <v>0</v>
      </c>
      <c r="AFA67" s="27">
        <f t="shared" ref="AFA67:AFA98" si="2423">IFERROR(MID(CF67, SEARCH("{", CF67)+1, SEARCH("}", CF67)-SEARCH("{", CF67)-1), 0)</f>
        <v>0</v>
      </c>
      <c r="AFB67" s="27">
        <f t="shared" ref="AFB67:AFB98" si="2424">IFERROR(MID(CG67, SEARCH("{", CG67)+1, SEARCH("}", CG67)-SEARCH("{", CG67)-1), 0)</f>
        <v>0</v>
      </c>
      <c r="AFC67" s="27">
        <f t="shared" ref="AFC67:AFC98" si="2425">IFERROR(MID(CH67, SEARCH("{", CH67)+1, SEARCH("}", CH67)-SEARCH("{", CH67)-1), 0)</f>
        <v>0</v>
      </c>
      <c r="AFD67" s="27">
        <f t="shared" ref="AFD67:AFD98" si="2426">IFERROR(MID(CI67, SEARCH("{", CI67)+1, SEARCH("}", CI67)-SEARCH("{", CI67)-1), 0)</f>
        <v>0</v>
      </c>
      <c r="AFE67" s="27">
        <f t="shared" ref="AFE67:AFE98" si="2427">IFERROR(MID(CJ67, SEARCH("{", CJ67)+1, SEARCH("}", CJ67)-SEARCH("{", CJ67)-1), 0)</f>
        <v>0</v>
      </c>
      <c r="AFF67" s="27">
        <f t="shared" ref="AFF67:AFF98" si="2428">IFERROR(MID(CK67, SEARCH("{", CK67)+1, SEARCH("}", CK67)-SEARCH("{", CK67)-1), 0)</f>
        <v>0</v>
      </c>
      <c r="AFG67" s="27">
        <f t="shared" ref="AFG67:AFG98" si="2429">IFERROR(MID(CL67, SEARCH("{", CL67)+1, SEARCH("}", CL67)-SEARCH("{", CL67)-1), 0)</f>
        <v>0</v>
      </c>
      <c r="AFH67" s="27">
        <f t="shared" ref="AFH67:AFH98" si="2430">IFERROR(MID(CM67, SEARCH("{", CM67)+1, SEARCH("}", CM67)-SEARCH("{", CM67)-1), 0)</f>
        <v>0</v>
      </c>
      <c r="AFI67" s="27">
        <f t="shared" ref="AFI67:AFI98" si="2431">IFERROR(MID(CN67, SEARCH("{", CN67)+1, SEARCH("}", CN67)-SEARCH("{", CN67)-1), 0)</f>
        <v>0</v>
      </c>
      <c r="AFJ67" s="27">
        <f t="shared" ref="AFJ67:AFJ98" si="2432">IFERROR(MID(CO67, SEARCH("{", CO67)+1, SEARCH("}", CO67)-SEARCH("{", CO67)-1), 0)</f>
        <v>0</v>
      </c>
      <c r="AFL67" s="28">
        <f t="shared" si="892"/>
        <v>26.78125</v>
      </c>
      <c r="AFM67" s="28">
        <v>26.78125</v>
      </c>
      <c r="AFN67" s="27">
        <v>6</v>
      </c>
      <c r="AFO67" s="27">
        <f t="shared" ref="AFO67:AFO98" si="2433">IFERROR(IF(LEFT(L67, 1)="H", $AFN67, ROUNDUP((MID(L67, SEARCH("!", L67)+1, SEARCH("+", L67)-SEARCH("!", L67)-1))/16,0)),0)</f>
        <v>6</v>
      </c>
      <c r="AFP67" s="27">
        <f t="shared" ref="AFP67:AFP98" si="2434">IFERROR(IF(LEFT(M67, 1)="H", $AFN67, ROUNDUP((MID(M67, SEARCH("!", M67)+1, SEARCH("+", M67)-SEARCH("!", M67)-1))/16,0)),0)</f>
        <v>6</v>
      </c>
      <c r="AFQ67" s="27">
        <f t="shared" ref="AFQ67:AFQ98" si="2435">IFERROR(IF(LEFT(N67, 1)="H", $AFN67, ROUNDUP((MID(N67, SEARCH("!", N67)+1, SEARCH("+", N67)-SEARCH("!", N67)-1))/16,0)),0)</f>
        <v>6</v>
      </c>
      <c r="AFR67" s="27">
        <f t="shared" ref="AFR67:AFR98" si="2436">IFERROR(IF(LEFT(O67, 1)="H", $AFN67, ROUNDUP((MID(O67, SEARCH("!", O67)+1, SEARCH("+", O67)-SEARCH("!", O67)-1))/16,0)),0)</f>
        <v>0</v>
      </c>
      <c r="AFS67" s="27">
        <f t="shared" ref="AFS67:AFS98" si="2437">IFERROR(IF(LEFT(P67, 1)="H", $AFN67, ROUNDUP((MID(P67, SEARCH("!", P67)+1, SEARCH("+", P67)-SEARCH("!", P67)-1))/16,0)),0)</f>
        <v>0</v>
      </c>
      <c r="AFT67" s="27">
        <f t="shared" ref="AFT67:AFT98" si="2438">IFERROR(IF(LEFT(Q67, 1)="H", $AFN67, ROUNDUP((MID(Q67, SEARCH("!", Q67)+1, SEARCH("+", Q67)-SEARCH("!", Q67)-1))/16,0)),0)</f>
        <v>1</v>
      </c>
      <c r="AFU67" s="27">
        <f t="shared" ref="AFU67:AFU98" si="2439">IFERROR(IF(LEFT(R67, 1)="H", $AFN67, ROUNDUP((MID(R67, SEARCH("!", R67)+1, SEARCH("+", R67)-SEARCH("!", R67)-1))/16,0)),0)</f>
        <v>0</v>
      </c>
      <c r="AFV67" s="27">
        <f t="shared" ref="AFV67:AFV98" si="2440">IFERROR(IF(LEFT(S67, 1)="H", $AFN67, ROUNDUP((MID(S67, SEARCH("!", S67)+1, SEARCH("+", S67)-SEARCH("!", S67)-1))/16,0)),0)</f>
        <v>3</v>
      </c>
      <c r="AFW67" s="27">
        <f t="shared" ref="AFW67:AFW98" si="2441">IFERROR(IF(LEFT(T67, 1)="H", $AFN67, ROUNDUP((MID(T67, SEARCH("!", T67)+1, SEARCH("+", T67)-SEARCH("!", T67)-1))/16,0)),0)</f>
        <v>7</v>
      </c>
      <c r="AFX67" s="27">
        <f t="shared" ref="AFX67:AFX98" si="2442">IFERROR(IF(LEFT(U67, 1)="H", $AFN67, ROUNDUP((MID(U67, SEARCH("!", U67)+1, SEARCH("+", U67)-SEARCH("!", U67)-1))/16,0)),0)</f>
        <v>0</v>
      </c>
      <c r="AFY67" s="27">
        <f t="shared" ref="AFY67:AFY98" si="2443">IFERROR(IF(LEFT(V67, 1)="H", $AFN67, ROUNDUP((MID(V67, SEARCH("!", V67)+1, SEARCH("+", V67)-SEARCH("!", V67)-1))/16,0)),0)</f>
        <v>0</v>
      </c>
      <c r="AFZ67" s="27">
        <f t="shared" ref="AFZ67:AFZ98" si="2444">IFERROR(IF(LEFT(W67, 1)="H", $AFN67, ROUNDUP((MID(W67, SEARCH("!", W67)+1, SEARCH("+", W67)-SEARCH("!", W67)-1))/16,0)),0)</f>
        <v>6</v>
      </c>
      <c r="AGA67" s="27">
        <f t="shared" ref="AGA67:AGA98" si="2445">IFERROR(IF(LEFT(X67, 1)="H", $AFN67, ROUNDUP((MID(X67, SEARCH("!", X67)+1, SEARCH("+", X67)-SEARCH("!", X67)-1))/16,0)),0)</f>
        <v>0</v>
      </c>
      <c r="AGB67" s="27">
        <f t="shared" ref="AGB67:AGB98" si="2446">IFERROR(IF(LEFT(Y67, 1)="H", $AFN67, ROUNDUP((MID(Y67, SEARCH("!", Y67)+1, SEARCH("+", Y67)-SEARCH("!", Y67)-1))/16,0)),0)</f>
        <v>8</v>
      </c>
      <c r="AGC67" s="27">
        <f t="shared" ref="AGC67:AGC98" si="2447">IFERROR(IF(LEFT(Z67, 1)="H", $AFN67, ROUNDUP((MID(Z67, SEARCH("!", Z67)+1, SEARCH("+", Z67)-SEARCH("!", Z67)-1))/16,0)),0)</f>
        <v>6</v>
      </c>
      <c r="AGD67" s="27">
        <f t="shared" ref="AGD67:AGD98" si="2448">IFERROR(IF(LEFT(AA67, 1)="H", $AFN67, ROUNDUP((MID(AA67, SEARCH("!", AA67)+1, SEARCH("+", AA67)-SEARCH("!", AA67)-1))/16,0)),0)</f>
        <v>0</v>
      </c>
      <c r="AGE67" s="27">
        <f t="shared" ref="AGE67:AGE98" si="2449">IFERROR(IF(LEFT(AB67, 1)="H", $AFN67, ROUNDUP((MID(AB67, SEARCH("!", AB67)+1, SEARCH("+", AB67)-SEARCH("!", AB67)-1))/16,0)),0)</f>
        <v>0</v>
      </c>
      <c r="AGF67" s="27">
        <f t="shared" ref="AGF67:AGF98" si="2450">IFERROR(IF(LEFT(AC67, 1)="H", $AFN67, ROUNDUP((MID(AC67, SEARCH("!", AC67)+1, SEARCH("+", AC67)-SEARCH("!", AC67)-1))/16,0)),0)</f>
        <v>0</v>
      </c>
      <c r="AGG67" s="27">
        <f t="shared" ref="AGG67:AGG98" si="2451">IFERROR(IF(LEFT(AD67, 1)="H", $AFN67, ROUNDUP((MID(AD67, SEARCH("!", AD67)+1, SEARCH("+", AD67)-SEARCH("!", AD67)-1))/16,0)),0)</f>
        <v>0</v>
      </c>
      <c r="AGH67" s="27">
        <f t="shared" ref="AGH67:AGH98" si="2452">IFERROR(IF(LEFT(AE67, 1)="H", $AFN67, ROUNDUP((MID(AE67, SEARCH("!", AE67)+1, SEARCH("+", AE67)-SEARCH("!", AE67)-1))/16,0)),0)</f>
        <v>0</v>
      </c>
      <c r="AGI67" s="27">
        <f t="shared" ref="AGI67:AGI98" si="2453">IFERROR(IF(LEFT(AF67, 1)="H", $AFN67, ROUNDUP((MID(AF67, SEARCH("!", AF67)+1, SEARCH("+", AF67)-SEARCH("!", AF67)-1))/16,0)),0)</f>
        <v>0</v>
      </c>
      <c r="AGJ67" s="27">
        <f t="shared" ref="AGJ67:AGJ98" si="2454">IFERROR(IF(LEFT(AG67, 1)="H", $AFN67, ROUNDUP((MID(AG67, SEARCH("!", AG67)+1, SEARCH("+", AG67)-SEARCH("!", AG67)-1))/16,0)),0)</f>
        <v>0</v>
      </c>
      <c r="AGK67" s="27">
        <f t="shared" ref="AGK67:AGK98" si="2455">IFERROR(IF(LEFT(AH67, 1)="H", $AFN67, ROUNDUP((MID(AH67, SEARCH("!", AH67)+1, SEARCH("+", AH67)-SEARCH("!", AH67)-1))/16,0)),0)</f>
        <v>1</v>
      </c>
      <c r="AGL67" s="27">
        <f t="shared" ref="AGL67:AGL98" si="2456">IFERROR(IF(LEFT(AI67, 1)="H", $AFN67, ROUNDUP((MID(AI67, SEARCH("!", AI67)+1, SEARCH("+", AI67)-SEARCH("!", AI67)-1))/16,0)),0)</f>
        <v>2</v>
      </c>
      <c r="AGM67" s="27">
        <f t="shared" ref="AGM67:AGM98" si="2457">IFERROR(IF(LEFT(AJ67, 1)="H", $AFN67, ROUNDUP((MID(AJ67, SEARCH("!", AJ67)+1, SEARCH("+", AJ67)-SEARCH("!", AJ67)-1))/16,0)),0)</f>
        <v>0</v>
      </c>
      <c r="AGN67" s="27">
        <f t="shared" ref="AGN67:AGN98" si="2458">IFERROR(IF(LEFT(AK67, 1)="H", $AFN67, ROUNDUP((MID(AK67, SEARCH("!", AK67)+1, SEARCH("+", AK67)-SEARCH("!", AK67)-1))/16,0)),0)</f>
        <v>0</v>
      </c>
      <c r="AGO67" s="27">
        <f t="shared" ref="AGO67:AGO98" si="2459">IFERROR(IF(LEFT(AL67, 1)="H", $AFN67, ROUNDUP((MID(AL67, SEARCH("!", AL67)+1, SEARCH("+", AL67)-SEARCH("!", AL67)-1))/16,0)),0)</f>
        <v>6</v>
      </c>
      <c r="AGP67" s="27">
        <f t="shared" ref="AGP67:AGP98" si="2460">IFERROR(IF(LEFT(AM67, 1)="H", $AFN67, ROUNDUP((MID(AM67, SEARCH("!", AM67)+1, SEARCH("+", AM67)-SEARCH("!", AM67)-1))/16,0)),0)</f>
        <v>0</v>
      </c>
      <c r="AGQ67" s="27">
        <f t="shared" ref="AGQ67:AGQ98" si="2461">IFERROR(IF(LEFT(AN67, 1)="H", $AFN67, ROUNDUP((MID(AN67, SEARCH("!", AN67)+1, SEARCH("+", AN67)-SEARCH("!", AN67)-1))/16,0)),0)</f>
        <v>0</v>
      </c>
      <c r="AGR67" s="27">
        <f t="shared" ref="AGR67:AGR98" si="2462">IFERROR(IF(LEFT(AO67, 1)="H", $AFN67, ROUNDUP((MID(AO67, SEARCH("!", AO67)+1, SEARCH("+", AO67)-SEARCH("!", AO67)-1))/16,0)),0)</f>
        <v>6</v>
      </c>
      <c r="AGS67" s="27">
        <f t="shared" ref="AGS67:AGS98" si="2463">IFERROR(IF(LEFT(AP67, 1)="H", $AFN67, ROUNDUP((MID(AP67, SEARCH("!", AP67)+1, SEARCH("+", AP67)-SEARCH("!", AP67)-1))/16,0)),0)</f>
        <v>0</v>
      </c>
      <c r="AGT67" s="27">
        <f t="shared" ref="AGT67:AGT98" si="2464">IFERROR(IF(LEFT(AQ67, 1)="H", $AFN67, ROUNDUP((MID(AQ67, SEARCH("!", AQ67)+1, SEARCH("+", AQ67)-SEARCH("!", AQ67)-1))/16,0)),0)</f>
        <v>0</v>
      </c>
      <c r="AGU67" s="27">
        <f t="shared" ref="AGU67:AGU98" si="2465">IFERROR(IF(LEFT(AR67, 1)="H", $AFN67, ROUNDUP((MID(AR67, SEARCH("!", AR67)+1, SEARCH("+", AR67)-SEARCH("!", AR67)-1))/16,0)),0)</f>
        <v>6</v>
      </c>
      <c r="AGV67" s="27">
        <f t="shared" ref="AGV67:AGV98" si="2466">IFERROR(IF(LEFT(AS67, 1)="H", $AFN67, ROUNDUP((MID(AS67, SEARCH("!", AS67)+1, SEARCH("+", AS67)-SEARCH("!", AS67)-1))/16,0)),0)</f>
        <v>0</v>
      </c>
      <c r="AGW67" s="27">
        <f t="shared" ref="AGW67:AGW98" si="2467">IFERROR(IF(LEFT(AT67, 1)="H", $AFN67, ROUNDUP((MID(AT67, SEARCH("!", AT67)+1, SEARCH("+", AT67)-SEARCH("!", AT67)-1))/16,0)),0)</f>
        <v>0</v>
      </c>
      <c r="AGX67" s="27">
        <f t="shared" ref="AGX67:AGX98" si="2468">IFERROR(IF(LEFT(AU67, 1)="H", $AFN67, ROUNDUP((MID(AU67, SEARCH("!", AU67)+1, SEARCH("+", AU67)-SEARCH("!", AU67)-1))/16,0)),0)</f>
        <v>6</v>
      </c>
      <c r="AGY67" s="27">
        <f t="shared" ref="AGY67:AGY98" si="2469">IFERROR(IF(LEFT(AV67, 1)="H", $AFN67, ROUNDUP((MID(AV67, SEARCH("!", AV67)+1, SEARCH("+", AV67)-SEARCH("!", AV67)-1))/16,0)),0)</f>
        <v>0</v>
      </c>
      <c r="AGZ67" s="27">
        <f t="shared" ref="AGZ67:AGZ98" si="2470">IFERROR(IF(LEFT(AW67, 1)="H", $AFN67, ROUNDUP((MID(AW67, SEARCH("!", AW67)+1, SEARCH("+", AW67)-SEARCH("!", AW67)-1))/16,0)),0)</f>
        <v>0</v>
      </c>
      <c r="AHA67" s="27">
        <f t="shared" ref="AHA67:AHA98" si="2471">IFERROR(IF(LEFT(AX67, 1)="H", $AFN67, ROUNDUP((MID(AX67, SEARCH("!", AX67)+1, SEARCH("+", AX67)-SEARCH("!", AX67)-1))/16,0)),0)</f>
        <v>0</v>
      </c>
      <c r="AHB67" s="27">
        <f t="shared" ref="AHB67:AHB98" si="2472">IFERROR(IF(LEFT(AY67, 1)="H", $AFN67, ROUNDUP((MID(AY67, SEARCH("!", AY67)+1, SEARCH("+", AY67)-SEARCH("!", AY67)-1))/16,0)),0)</f>
        <v>0</v>
      </c>
      <c r="AHC67" s="27">
        <f t="shared" ref="AHC67:AHC98" si="2473">IFERROR(IF(LEFT(AZ67, 1)="H", $AFN67, ROUNDUP((MID(AZ67, SEARCH("!", AZ67)+1, SEARCH("+", AZ67)-SEARCH("!", AZ67)-1))/16,0)),0)</f>
        <v>0</v>
      </c>
      <c r="AHD67" s="27">
        <f t="shared" ref="AHD67:AHD98" si="2474">IFERROR(IF(LEFT(BA67, 1)="H", $AFN67, ROUNDUP((MID(BA67, SEARCH("!", BA67)+1, SEARCH("+", BA67)-SEARCH("!", BA67)-1))/16,0)),0)</f>
        <v>0</v>
      </c>
      <c r="AHE67" s="27">
        <f t="shared" ref="AHE67:AHE98" si="2475">IFERROR(IF(LEFT(BB67, 1)="H", $AFN67, ROUNDUP((MID(BB67, SEARCH("!", BB67)+1, SEARCH("+", BB67)-SEARCH("!", BB67)-1))/16,0)),0)</f>
        <v>0</v>
      </c>
      <c r="AHF67" s="27">
        <f t="shared" ref="AHF67:AHF98" si="2476">IFERROR(IF(LEFT(BC67, 1)="H", $AFN67, ROUNDUP((MID(BC67, SEARCH("!", BC67)+1, SEARCH("+", BC67)-SEARCH("!", BC67)-1))/16,0)),0)</f>
        <v>0</v>
      </c>
      <c r="AHG67" s="27">
        <f t="shared" ref="AHG67:AHG98" si="2477">IFERROR(IF(LEFT(BD67, 1)="H", $AFN67, ROUNDUP((MID(BD67, SEARCH("!", BD67)+1, SEARCH("+", BD67)-SEARCH("!", BD67)-1))/16,0)),0)</f>
        <v>0</v>
      </c>
      <c r="AHH67" s="27">
        <f t="shared" ref="AHH67:AHH98" si="2478">IFERROR(IF(LEFT(BE67, 1)="H", $AFN67, ROUNDUP((MID(BE67, SEARCH("!", BE67)+1, SEARCH("+", BE67)-SEARCH("!", BE67)-1))/16,0)),0)</f>
        <v>0</v>
      </c>
      <c r="AHI67" s="27">
        <f t="shared" ref="AHI67:AHI98" si="2479">IFERROR(IF(LEFT(BF67, 1)="H", $AFN67, ROUNDUP((MID(BF67, SEARCH("!", BF67)+1, SEARCH("+", BF67)-SEARCH("!", BF67)-1))/16,0)),0)</f>
        <v>0</v>
      </c>
      <c r="AHJ67" s="27">
        <f t="shared" ref="AHJ67:AHJ98" si="2480">IFERROR(IF(LEFT(BG67, 1)="H", $AFN67, ROUNDUP((MID(BG67, SEARCH("!", BG67)+1, SEARCH("+", BG67)-SEARCH("!", BG67)-1))/16,0)),0)</f>
        <v>0</v>
      </c>
      <c r="AHK67" s="27">
        <f t="shared" ref="AHK67:AHK98" si="2481">IFERROR(IF(LEFT(BH67, 1)="H", $AFN67, ROUNDUP((MID(BH67, SEARCH("!", BH67)+1, SEARCH("+", BH67)-SEARCH("!", BH67)-1))/16,0)),0)</f>
        <v>0</v>
      </c>
      <c r="AHL67" s="27">
        <f t="shared" ref="AHL67:AHL98" si="2482">IFERROR(IF(LEFT(BI67, 1)="H", $AFN67, ROUNDUP((MID(BI67, SEARCH("!", BI67)+1, SEARCH("+", BI67)-SEARCH("!", BI67)-1))/16,0)),0)</f>
        <v>0</v>
      </c>
      <c r="AHM67" s="27">
        <f t="shared" ref="AHM67:AHM98" si="2483">IFERROR(IF(LEFT(BJ67, 1)="H", $AFN67, ROUNDUP((MID(BJ67, SEARCH("!", BJ67)+1, SEARCH("+", BJ67)-SEARCH("!", BJ67)-1))/16,0)),0)</f>
        <v>0</v>
      </c>
      <c r="AHN67" s="27">
        <f t="shared" ref="AHN67:AHN98" si="2484">IFERROR(IF(LEFT(BK67, 1)="H", $AFN67, ROUNDUP((MID(BK67, SEARCH("!", BK67)+1, SEARCH("+", BK67)-SEARCH("!", BK67)-1))/16,0)),0)</f>
        <v>0</v>
      </c>
      <c r="AHO67" s="27">
        <f t="shared" ref="AHO67:AHO98" si="2485">IFERROR(IF(LEFT(BL67, 1)="H", $AFN67, ROUNDUP((MID(BL67, SEARCH("!", BL67)+1, SEARCH("+", BL67)-SEARCH("!", BL67)-1))/16,0)),0)</f>
        <v>0</v>
      </c>
      <c r="AHP67" s="27">
        <f t="shared" ref="AHP67:AHP98" si="2486">IFERROR(IF(LEFT(BM67, 1)="H", $AFN67, ROUNDUP((MID(BM67, SEARCH("!", BM67)+1, SEARCH("+", BM67)-SEARCH("!", BM67)-1))/16,0)),0)</f>
        <v>0</v>
      </c>
      <c r="AHQ67" s="27">
        <f t="shared" ref="AHQ67:AHQ98" si="2487">IFERROR(IF(LEFT(BN67, 1)="H", $AFN67, ROUNDUP((MID(BN67, SEARCH("!", BN67)+1, SEARCH("+", BN67)-SEARCH("!", BN67)-1))/16,0)),0)</f>
        <v>0</v>
      </c>
      <c r="AHR67" s="27">
        <f t="shared" ref="AHR67:AHR98" si="2488">IFERROR(IF(LEFT(BO67, 1)="H", $AFN67, ROUNDUP((MID(BO67, SEARCH("!", BO67)+1, SEARCH("+", BO67)-SEARCH("!", BO67)-1))/16,0)),0)</f>
        <v>0</v>
      </c>
      <c r="AHS67" s="27">
        <f t="shared" ref="AHS67:AHS98" si="2489">IFERROR(IF(LEFT(BP67, 1)="H", $AFN67, ROUNDUP((MID(BP67, SEARCH("!", BP67)+1, SEARCH("+", BP67)-SEARCH("!", BP67)-1))/16,0)),0)</f>
        <v>0</v>
      </c>
      <c r="AHT67" s="27">
        <f t="shared" ref="AHT67:AHT98" si="2490">IFERROR(IF(LEFT(BQ67, 1)="H", $AFN67, ROUNDUP((MID(BQ67, SEARCH("!", BQ67)+1, SEARCH("+", BQ67)-SEARCH("!", BQ67)-1))/16,0)),0)</f>
        <v>0</v>
      </c>
      <c r="AHU67" s="27">
        <f t="shared" ref="AHU67:AHU98" si="2491">IFERROR(IF(LEFT(BR67, 1)="H", $AFN67, ROUNDUP((MID(BR67, SEARCH("!", BR67)+1, SEARCH("+", BR67)-SEARCH("!", BR67)-1))/16,0)),0)</f>
        <v>0</v>
      </c>
      <c r="AHV67" s="27">
        <f t="shared" ref="AHV67:AHV98" si="2492">IFERROR(IF(LEFT(BS67, 1)="H", $AFN67, ROUNDUP((MID(BS67, SEARCH("!", BS67)+1, SEARCH("+", BS67)-SEARCH("!", BS67)-1))/16,0)),0)</f>
        <v>0</v>
      </c>
      <c r="AHW67" s="27">
        <f t="shared" ref="AHW67:AHW98" si="2493">IFERROR(IF(LEFT(BT67, 1)="H", $AFN67, ROUNDUP((MID(BT67, SEARCH("!", BT67)+1, SEARCH("+", BT67)-SEARCH("!", BT67)-1))/16,0)),0)</f>
        <v>0</v>
      </c>
      <c r="AHX67" s="27">
        <f t="shared" ref="AHX67:AHX98" si="2494">IFERROR(IF(LEFT(BU67, 1)="H", $AFN67, ROUNDUP((MID(BU67, SEARCH("!", BU67)+1, SEARCH("+", BU67)-SEARCH("!", BU67)-1))/16,0)),0)</f>
        <v>0</v>
      </c>
      <c r="AHY67" s="27">
        <f t="shared" ref="AHY67:AHY98" si="2495">IFERROR(IF(LEFT(BV67, 1)="H", $AFN67, ROUNDUP((MID(BV67, SEARCH("!", BV67)+1, SEARCH("+", BV67)-SEARCH("!", BV67)-1))/16,0)),0)</f>
        <v>0</v>
      </c>
      <c r="AHZ67" s="27">
        <f t="shared" ref="AHZ67:AHZ98" si="2496">IFERROR(IF(LEFT(BW67, 1)="H", $AFN67, ROUNDUP((MID(BW67, SEARCH("!", BW67)+1, SEARCH("+", BW67)-SEARCH("!", BW67)-1))/16,0)),0)</f>
        <v>0</v>
      </c>
      <c r="AIA67" s="27">
        <f t="shared" ref="AIA67:AIA98" si="2497">IFERROR(IF(LEFT(BX67, 1)="H", $AFN67, ROUNDUP((MID(BX67, SEARCH("!", BX67)+1, SEARCH("+", BX67)-SEARCH("!", BX67)-1))/16,0)),0)</f>
        <v>0</v>
      </c>
      <c r="AIB67" s="27">
        <f t="shared" ref="AIB67:AIB98" si="2498">IFERROR(IF(LEFT(BY67, 1)="H", $AFN67, ROUNDUP((MID(BY67, SEARCH("!", BY67)+1, SEARCH("+", BY67)-SEARCH("!", BY67)-1))/16,0)),0)</f>
        <v>0</v>
      </c>
      <c r="AIC67" s="27">
        <f t="shared" ref="AIC67:AIC98" si="2499">IFERROR(IF(LEFT(BZ67, 1)="H", $AFN67, ROUNDUP((MID(BZ67, SEARCH("!", BZ67)+1, SEARCH("+", BZ67)-SEARCH("!", BZ67)-1))/16,0)),0)</f>
        <v>0</v>
      </c>
      <c r="AID67" s="27">
        <f t="shared" ref="AID67:AID98" si="2500">IFERROR(IF(LEFT(CA67, 1)="H", $AFN67, ROUNDUP((MID(CA67, SEARCH("!", CA67)+1, SEARCH("+", CA67)-SEARCH("!", CA67)-1))/16,0)),0)</f>
        <v>0</v>
      </c>
      <c r="AIE67" s="27">
        <f t="shared" ref="AIE67:AIE98" si="2501">IFERROR(IF(LEFT(CB67, 1)="H", $AFN67, ROUNDUP((MID(CB67, SEARCH("!", CB67)+1, SEARCH("+", CB67)-SEARCH("!", CB67)-1))/16,0)),0)</f>
        <v>0</v>
      </c>
      <c r="AIF67" s="27">
        <f t="shared" ref="AIF67:AIF98" si="2502">IFERROR(IF(LEFT(CC67, 1)="H", $AFN67, ROUNDUP((MID(CC67, SEARCH("!", CC67)+1, SEARCH("+", CC67)-SEARCH("!", CC67)-1))/16,0)),0)</f>
        <v>0</v>
      </c>
      <c r="AIG67" s="27">
        <f t="shared" ref="AIG67:AIG98" si="2503">IFERROR(IF(LEFT(CD67, 1)="H", $AFN67, ROUNDUP((MID(CD67, SEARCH("!", CD67)+1, SEARCH("+", CD67)-SEARCH("!", CD67)-1))/16,0)),0)</f>
        <v>0</v>
      </c>
      <c r="AIH67" s="27">
        <f t="shared" ref="AIH67:AIH98" si="2504">IFERROR(IF(LEFT(CE67, 1)="H", $AFN67, ROUNDUP((MID(CE67, SEARCH("!", CE67)+1, SEARCH("+", CE67)-SEARCH("!", CE67)-1))/16,0)),0)</f>
        <v>0</v>
      </c>
      <c r="AII67" s="27">
        <f t="shared" ref="AII67:AII98" si="2505">IFERROR(IF(LEFT(CF67, 1)="H", $AFN67, ROUNDUP((MID(CF67, SEARCH("!", CF67)+1, SEARCH("+", CF67)-SEARCH("!", CF67)-1))/16,0)),0)</f>
        <v>0</v>
      </c>
      <c r="AIJ67" s="27">
        <f t="shared" ref="AIJ67:AIJ98" si="2506">IFERROR(IF(LEFT(CG67, 1)="H", $AFN67, ROUNDUP((MID(CG67, SEARCH("!", CG67)+1, SEARCH("+", CG67)-SEARCH("!", CG67)-1))/16,0)),0)</f>
        <v>0</v>
      </c>
      <c r="AIK67" s="27">
        <f t="shared" ref="AIK67:AIK98" si="2507">IFERROR(IF(LEFT(CH67, 1)="H", $AFN67, ROUNDUP((MID(CH67, SEARCH("!", CH67)+1, SEARCH("+", CH67)-SEARCH("!", CH67)-1))/16,0)),0)</f>
        <v>0</v>
      </c>
      <c r="AIL67" s="27">
        <f t="shared" ref="AIL67:AIL98" si="2508">IFERROR(IF(LEFT(CI67, 1)="H", $AFN67, ROUNDUP((MID(CI67, SEARCH("!", CI67)+1, SEARCH("+", CI67)-SEARCH("!", CI67)-1))/16,0)),0)</f>
        <v>0</v>
      </c>
      <c r="AIM67" s="27">
        <f t="shared" ref="AIM67:AIM98" si="2509">IFERROR(IF(LEFT(CJ67, 1)="H", $AFN67, ROUNDUP((MID(CJ67, SEARCH("!", CJ67)+1, SEARCH("+", CJ67)-SEARCH("!", CJ67)-1))/16,0)),0)</f>
        <v>0</v>
      </c>
      <c r="AIN67" s="27">
        <f t="shared" ref="AIN67:AIN98" si="2510">IFERROR(IF(LEFT(CK67, 1)="H", $AFN67, ROUNDUP((MID(CK67, SEARCH("!", CK67)+1, SEARCH("+", CK67)-SEARCH("!", CK67)-1))/16,0)),0)</f>
        <v>0</v>
      </c>
      <c r="AIO67" s="27">
        <f t="shared" ref="AIO67:AIO98" si="2511">IFERROR(IF(LEFT(CL67, 1)="H", $AFN67, ROUNDUP((MID(CL67, SEARCH("!", CL67)+1, SEARCH("+", CL67)-SEARCH("!", CL67)-1))/16,0)),0)</f>
        <v>0</v>
      </c>
      <c r="AIP67" s="27">
        <f t="shared" ref="AIP67:AIP98" si="2512">IFERROR(IF(LEFT(CM67, 1)="H", $AFN67, ROUNDUP((MID(CM67, SEARCH("!", CM67)+1, SEARCH("+", CM67)-SEARCH("!", CM67)-1))/16,0)),0)</f>
        <v>0</v>
      </c>
      <c r="AIQ67" s="27">
        <f t="shared" ref="AIQ67:AIQ98" si="2513">IFERROR(IF(LEFT(CN67, 1)="H", $AFN67, ROUNDUP((MID(CN67, SEARCH("!", CN67)+1, SEARCH("+", CN67)-SEARCH("!", CN67)-1))/16,0)),0)</f>
        <v>0</v>
      </c>
      <c r="AIR67" s="27">
        <f t="shared" ref="AIR67:AIR98" si="2514">IFERROR(IF(LEFT(CO67, 1)="H", $AFN67, ROUNDUP((MID(CO67, SEARCH("!", CO67)+1, SEARCH("+", CO67)-SEARCH("!", CO67)-1))/16,0)),0)</f>
        <v>0</v>
      </c>
      <c r="AIT67" s="27">
        <v>1</v>
      </c>
      <c r="AIU67" s="27">
        <v>1</v>
      </c>
      <c r="AIV67" s="27">
        <v>1</v>
      </c>
      <c r="AIW67" s="27">
        <f t="shared" ref="AIW67:AIW98" si="2515">IF(AFR67&gt;0, VLOOKUP(AFR67, $ALZ$133:$AMH$140, IF(AFQ67&gt;0, AFQ67+1, IF(AFP67&gt;0, AFP67+1, IF(AFO67&gt;0, AFO67+1, IF(AFN67&gt;0, AFN67+1, IF(AFM67&gt;0, AFM67+1, AFK67+1))))), FALSE), 0)/IF(AFQ67&gt;0, 1, IF(AFP67&gt;0, 2, IF(AFO67&gt;0, 4, IF(AFN67&gt;0, 8, IF(AFM67&gt;0, 16, 32)))))</f>
        <v>0</v>
      </c>
      <c r="AIX67" s="27">
        <f t="shared" ref="AIX67:AIX98" si="2516">IF(AFS67&gt;0, VLOOKUP(AFS67, $ALZ$133:$AMH$140, IF(AFR67&gt;0, AFR67+1, IF(AFQ67&gt;0, AFQ67+1, IF(AFP67&gt;0, AFP67+1, IF(AFO67&gt;0, AFO67+1, IF(AFN67&gt;0, AFN67+1, AFM67+1))))), FALSE), 0)/IF(AFR67&gt;0, 1, IF(AFQ67&gt;0, 2, IF(AFP67&gt;0, 4, IF(AFO67&gt;0, 8, IF(AFN67&gt;0, 16, 32)))))</f>
        <v>0</v>
      </c>
      <c r="AIY67" s="27">
        <f t="shared" ref="AIY67:AIY98" si="2517">IF(AFT67&gt;0, VLOOKUP(AFT67, $ALZ$133:$AMH$140, IF(AFS67&gt;0, AFS67+1, IF(AFR67&gt;0, AFR67+1, IF(AFQ67&gt;0, AFQ67+1, IF(AFP67&gt;0, AFP67+1, IF(AFO67&gt;0, AFO67+1, AFN67+1))))), FALSE), 0)/IF(AFS67&gt;0, 1, IF(AFR67&gt;0, 2, IF(AFQ67&gt;0, 4, IF(AFP67&gt;0, 8, IF(AFO67&gt;0, 16, 32)))))</f>
        <v>1</v>
      </c>
      <c r="AIZ67" s="27">
        <f t="shared" ref="AIZ67:AIZ98" si="2518">IF(AFU67&gt;0, VLOOKUP(AFU67, $ALZ$133:$AMH$140, IF(AFT67&gt;0, AFT67+1, IF(AFS67&gt;0, AFS67+1, IF(AFR67&gt;0, AFR67+1, IF(AFQ67&gt;0, AFQ67+1, IF(AFP67&gt;0, AFP67+1, AFO67+1))))), FALSE), 0)/IF(AFT67&gt;0, 1, IF(AFS67&gt;0, 2, IF(AFR67&gt;0, 4, IF(AFQ67&gt;0, 8, IF(AFP67&gt;0, 16, 32)))))</f>
        <v>0</v>
      </c>
      <c r="AJA67" s="27">
        <f t="shared" ref="AJA67:AJA98" si="2519">IF(AFV67&gt;0, VLOOKUP(AFV67, $ALZ$133:$AMH$140, IF(AFU67&gt;0, AFU67+1, IF(AFT67&gt;0, AFT67+1, IF(AFS67&gt;0, AFS67+1, IF(AFR67&gt;0, AFR67+1, IF(AFQ67&gt;0, AFQ67+1, AFP67+1))))), FALSE), 0)/IF(AFU67&gt;0, 1, IF(AFT67&gt;0, 2, IF(AFS67&gt;0, 4, IF(AFR67&gt;0, 8, IF(AFQ67&gt;0, 16, 32)))))</f>
        <v>1</v>
      </c>
      <c r="AJB67" s="27">
        <f t="shared" ref="AJB67:AJB98" si="2520">IF(AFW67&gt;0, VLOOKUP(AFW67, $ALZ$133:$AMH$140, IF(AFV67&gt;0, AFV67+1, IF(AFU67&gt;0, AFU67+1, IF(AFT67&gt;0, AFT67+1, IF(AFS67&gt;0, AFS67+1, IF(AFR67&gt;0, AFR67+1, AFQ67+1))))), FALSE), 0)/IF(AFV67&gt;0, 1, IF(AFU67&gt;0, 2, IF(AFT67&gt;0, 4, IF(AFS67&gt;0, 8, IF(AFR67&gt;0, 16, 32)))))</f>
        <v>8</v>
      </c>
      <c r="AJC67" s="27">
        <f t="shared" ref="AJC67:AJC98" si="2521">IF(AFX67&gt;0, VLOOKUP(AFX67, $ALZ$133:$AMH$140, IF(AFW67&gt;0, AFW67+1, IF(AFV67&gt;0, AFV67+1, IF(AFU67&gt;0, AFU67+1, IF(AFT67&gt;0, AFT67+1, IF(AFS67&gt;0, AFS67+1, AFR67+1))))), FALSE), 0)/IF(AFW67&gt;0, 1, IF(AFV67&gt;0, 2, IF(AFU67&gt;0, 4, IF(AFT67&gt;0, 8, IF(AFS67&gt;0, 16, 32)))))</f>
        <v>0</v>
      </c>
      <c r="AJD67" s="27">
        <f t="shared" ref="AJD67:AJD98" si="2522">IF(AFY67&gt;0, VLOOKUP(AFY67, $ALZ$133:$AMH$140, IF(AFX67&gt;0, AFX67+1, IF(AFW67&gt;0, AFW67+1, IF(AFV67&gt;0, AFV67+1, IF(AFU67&gt;0, AFU67+1, IF(AFT67&gt;0, AFT67+1, AFS67+1))))), FALSE), 0)/IF(AFX67&gt;0, 1, IF(AFW67&gt;0, 2, IF(AFV67&gt;0, 4, IF(AFU67&gt;0, 8, IF(AFT67&gt;0, 16, 32)))))</f>
        <v>0</v>
      </c>
      <c r="AJE67" s="27">
        <f t="shared" ref="AJE67:AJE98" si="2523">IF(AFZ67&gt;0, VLOOKUP(AFZ67, $ALZ$133:$AMH$140, IF(AFY67&gt;0, AFY67+1, IF(AFX67&gt;0, AFX67+1, IF(AFW67&gt;0, AFW67+1, IF(AFV67&gt;0, AFV67+1, IF(AFU67&gt;0, AFU67+1, AFT67+1))))), FALSE), 0)/IF(AFY67&gt;0, 1, IF(AFX67&gt;0, 2, IF(AFW67&gt;0, 4, IF(AFV67&gt;0, 8, IF(AFU67&gt;0, 16, 32)))))</f>
        <v>4</v>
      </c>
      <c r="AJF67" s="27">
        <f t="shared" ref="AJF67:AJF98" si="2524">IF(AGA67&gt;0, VLOOKUP(AGA67, $ALZ$133:$AMH$140, IF(AFZ67&gt;0, AFZ67+1, IF(AFY67&gt;0, AFY67+1, IF(AFX67&gt;0, AFX67+1, IF(AFW67&gt;0, AFW67+1, IF(AFV67&gt;0, AFV67+1, AFU67+1))))), FALSE), 0)/IF(AFZ67&gt;0, 1, IF(AFY67&gt;0, 2, IF(AFX67&gt;0, 4, IF(AFW67&gt;0, 8, IF(AFV67&gt;0, 16, 32)))))</f>
        <v>0</v>
      </c>
      <c r="AJG67" s="27">
        <f t="shared" ref="AJG67:AJG98" si="2525">IF(AGB67&gt;0, VLOOKUP(AGB67, $ALZ$133:$AMH$140, IF(AGA67&gt;0, AGA67+1, IF(AFZ67&gt;0, AFZ67+1, IF(AFY67&gt;0, AFY67+1, IF(AFX67&gt;0, AFX67+1, IF(AFW67&gt;0, AFW67+1, AFV67+1))))), FALSE), 0)/IF(AGA67&gt;0, 1, IF(AFZ67&gt;0, 2, IF(AFY67&gt;0, 4, IF(AFX67&gt;0, 8, IF(AFW67&gt;0, 16, 32)))))</f>
        <v>2</v>
      </c>
      <c r="AJH67" s="27">
        <f t="shared" ref="AJH67:AJH98" si="2526">IF(AGC67&gt;0, VLOOKUP(AGC67, $ALZ$133:$AMH$140, IF(AGB67&gt;0, AGB67+1, IF(AGA67&gt;0, AGA67+1, IF(AFZ67&gt;0, AFZ67+1, IF(AFY67&gt;0, AFY67+1, IF(AFX67&gt;0, AFX67+1, AFW67+1))))), FALSE), 0)/IF(AGB67&gt;0, 1, IF(AGA67&gt;0, 2, IF(AFZ67&gt;0, 4, IF(AFY67&gt;0, 8, IF(AFX67&gt;0, 16, 32)))))</f>
        <v>4</v>
      </c>
      <c r="AJI67" s="27">
        <f t="shared" ref="AJI67:AJI98" si="2527">IF(AGD67&gt;0, VLOOKUP(AGD67, $ALZ$133:$AMH$140, IF(AGC67&gt;0, AGC67+1, IF(AGB67&gt;0, AGB67+1, IF(AGA67&gt;0, AGA67+1, IF(AFZ67&gt;0, AFZ67+1, IF(AFY67&gt;0, AFY67+1, AFX67+1))))), FALSE), 0)/IF(AGC67&gt;0, 1, IF(AGB67&gt;0, 2, IF(AGA67&gt;0, 4, IF(AFZ67&gt;0, 8, IF(AFY67&gt;0, 16, 32)))))</f>
        <v>0</v>
      </c>
      <c r="AJJ67" s="27">
        <f t="shared" ref="AJJ67:AJJ98" si="2528">IF(AGE67&gt;0, VLOOKUP(AGE67, $ALZ$133:$AMH$140, IF(AGD67&gt;0, AGD67+1, IF(AGC67&gt;0, AGC67+1, IF(AGB67&gt;0, AGB67+1, IF(AGA67&gt;0, AGA67+1, IF(AFZ67&gt;0, AFZ67+1, AFY67+1))))), FALSE), 0)/IF(AGD67&gt;0, 1, IF(AGC67&gt;0, 2, IF(AGB67&gt;0, 4, IF(AGA67&gt;0, 8, IF(AFZ67&gt;0, 16, 32)))))</f>
        <v>0</v>
      </c>
      <c r="AJK67" s="27">
        <f t="shared" ref="AJK67:AJK98" si="2529">IF(AGF67&gt;0, VLOOKUP(AGF67, $ALZ$133:$AMH$140, IF(AGE67&gt;0, AGE67+1, IF(AGD67&gt;0, AGD67+1, IF(AGC67&gt;0, AGC67+1, IF(AGB67&gt;0, AGB67+1, IF(AGA67&gt;0, AGA67+1, AFZ67+1))))), FALSE), 0)/IF(AGE67&gt;0, 1, IF(AGD67&gt;0, 2, IF(AGC67&gt;0, 4, IF(AGB67&gt;0, 8, IF(AGA67&gt;0, 16, 32)))))</f>
        <v>0</v>
      </c>
      <c r="AJL67" s="27">
        <f t="shared" ref="AJL67:AJL98" si="2530">IF(AGG67&gt;0, VLOOKUP(AGG67, $ALZ$133:$AMH$140, IF(AGF67&gt;0, AGF67+1, IF(AGE67&gt;0, AGE67+1, IF(AGD67&gt;0, AGD67+1, IF(AGC67&gt;0, AGC67+1, IF(AGB67&gt;0, AGB67+1, AGA67+1))))), FALSE), 0)/IF(AGF67&gt;0, 1, IF(AGE67&gt;0, 2, IF(AGD67&gt;0, 4, IF(AGC67&gt;0, 8, IF(AGB67&gt;0, 16, 32)))))</f>
        <v>0</v>
      </c>
      <c r="AJM67" s="27">
        <f t="shared" ref="AJM67:AJM98" si="2531">IF(AGH67&gt;0, VLOOKUP(AGH67, $ALZ$133:$AMH$140, IF(AGG67&gt;0, AGG67+1, IF(AGF67&gt;0, AGF67+1, IF(AGE67&gt;0, AGE67+1, IF(AGD67&gt;0, AGD67+1, IF(AGC67&gt;0, AGC67+1, AGB67+1))))), FALSE), 0)/IF(AGG67&gt;0, 1, IF(AGF67&gt;0, 2, IF(AGE67&gt;0, 4, IF(AGD67&gt;0, 8, IF(AGC67&gt;0, 16, 32)))))</f>
        <v>0</v>
      </c>
      <c r="AJN67" s="27">
        <f t="shared" ref="AJN67:AJN98" si="2532">IF(AGI67&gt;0, VLOOKUP(AGI67, $ALZ$133:$AMH$140, IF(AGH67&gt;0, AGH67+1, IF(AGG67&gt;0, AGG67+1, IF(AGF67&gt;0, AGF67+1, IF(AGE67&gt;0, AGE67+1, IF(AGD67&gt;0, AGD67+1, AGC67+1))))), FALSE), 0)/IF(AGH67&gt;0, 1, IF(AGG67&gt;0, 2, IF(AGF67&gt;0, 4, IF(AGE67&gt;0, 8, IF(AGD67&gt;0, 16, 32)))))</f>
        <v>0</v>
      </c>
      <c r="AJO67" s="27">
        <f t="shared" ref="AJO67:AJO98" si="2533">IF(AGJ67&gt;0, VLOOKUP(AGJ67, $ALZ$133:$AMH$140, IF(AGI67&gt;0, AGI67+1, IF(AGH67&gt;0, AGH67+1, IF(AGG67&gt;0, AGG67+1, IF(AGF67&gt;0, AGF67+1, IF(AGE67&gt;0, AGE67+1, AGD67+1))))), FALSE), 0)/IF(AGI67&gt;0, 1, IF(AGH67&gt;0, 2, IF(AGG67&gt;0, 4, IF(AGF67&gt;0, 8, IF(AGE67&gt;0, 16, 32)))))</f>
        <v>0</v>
      </c>
      <c r="AJP67" s="27">
        <f t="shared" ref="AJP67:AJP98" si="2534">IF(AGK67&gt;0, VLOOKUP(AGK67, $ALZ$133:$AMH$140, IF(AGJ67&gt;0, AGJ67+1, IF(AGI67&gt;0, AGI67+1, IF(AGH67&gt;0, AGH67+1, IF(AGG67&gt;0, AGG67+1, IF(AGF67&gt;0, AGF67+1, AGE67+1))))), FALSE), 0)/IF(AGJ67&gt;0, 1, IF(AGI67&gt;0, 2, IF(AGH67&gt;0, 4, IF(AGG67&gt;0, 8, IF(AGF67&gt;0, 16, 32)))))</f>
        <v>3.125E-2</v>
      </c>
      <c r="AJQ67" s="27">
        <f t="shared" ref="AJQ67:AJQ98" si="2535">IF(AGL67&gt;0, VLOOKUP(AGL67, $ALZ$133:$AMH$140, IF(AGK67&gt;0, AGK67+1, IF(AGJ67&gt;0, AGJ67+1, IF(AGI67&gt;0, AGI67+1, IF(AGH67&gt;0, AGH67+1, IF(AGG67&gt;0, AGG67+1, AGF67+1))))), FALSE), 0)/IF(AGK67&gt;0, 1, IF(AGJ67&gt;0, 2, IF(AGI67&gt;0, 4, IF(AGH67&gt;0, 8, IF(AGG67&gt;0, 16, 32)))))</f>
        <v>2</v>
      </c>
      <c r="AJR67" s="27">
        <f t="shared" ref="AJR67:AJR98" si="2536">IF(AGM67&gt;0, VLOOKUP(AGM67, $ALZ$133:$AMH$140, IF(AGL67&gt;0, AGL67+1, IF(AGK67&gt;0, AGK67+1, IF(AGJ67&gt;0, AGJ67+1, IF(AGI67&gt;0, AGI67+1, IF(AGH67&gt;0, AGH67+1, AGG67+1))))), FALSE), 0)/IF(AGL67&gt;0, 1, IF(AGK67&gt;0, 2, IF(AGJ67&gt;0, 4, IF(AGI67&gt;0, 8, IF(AGH67&gt;0, 16, 32)))))</f>
        <v>0</v>
      </c>
      <c r="AJS67" s="27">
        <f t="shared" ref="AJS67:AJS98" si="2537">IF(AGN67&gt;0, VLOOKUP(AGN67, $ALZ$133:$AMH$140, IF(AGM67&gt;0, AGM67+1, IF(AGL67&gt;0, AGL67+1, IF(AGK67&gt;0, AGK67+1, IF(AGJ67&gt;0, AGJ67+1, IF(AGI67&gt;0, AGI67+1, AGH67+1))))), FALSE), 0)/IF(AGM67&gt;0, 1, IF(AGL67&gt;0, 2, IF(AGK67&gt;0, 4, IF(AGJ67&gt;0, 8, IF(AGI67&gt;0, 16, 32)))))</f>
        <v>0</v>
      </c>
      <c r="AJT67" s="27">
        <f t="shared" ref="AJT67:AJT98" si="2538">IF(AGO67&gt;0, VLOOKUP(AGO67, $ALZ$133:$AMH$140, IF(AGN67&gt;0, AGN67+1, IF(AGM67&gt;0, AGM67+1, IF(AGL67&gt;0, AGL67+1, IF(AGK67&gt;0, AGK67+1, IF(AGJ67&gt;0, AGJ67+1, AGI67+1))))), FALSE), 0)/IF(AGN67&gt;0, 1, IF(AGM67&gt;0, 2, IF(AGL67&gt;0, 4, IF(AGK67&gt;0, 8, IF(AGJ67&gt;0, 16, 32)))))</f>
        <v>1</v>
      </c>
      <c r="AJU67" s="27">
        <f t="shared" ref="AJU67:AJU98" si="2539">IF(AGP67&gt;0, VLOOKUP(AGP67, $ALZ$133:$AMH$140, IF(AGO67&gt;0, AGO67+1, IF(AGN67&gt;0, AGN67+1, IF(AGM67&gt;0, AGM67+1, IF(AGL67&gt;0, AGL67+1, IF(AGK67&gt;0, AGK67+1, AGJ67+1))))), FALSE), 0)/IF(AGO67&gt;0, 1, IF(AGN67&gt;0, 2, IF(AGM67&gt;0, 4, IF(AGL67&gt;0, 8, IF(AGK67&gt;0, 16, 32)))))</f>
        <v>0</v>
      </c>
      <c r="AJV67" s="27">
        <f t="shared" ref="AJV67:AJV98" si="2540">IF(AGQ67&gt;0, VLOOKUP(AGQ67, $ALZ$133:$AMH$140, IF(AGP67&gt;0, AGP67+1, IF(AGO67&gt;0, AGO67+1, IF(AGN67&gt;0, AGN67+1, IF(AGM67&gt;0, AGM67+1, IF(AGL67&gt;0, AGL67+1, AGK67+1))))), FALSE), 0)/IF(AGP67&gt;0, 1, IF(AGO67&gt;0, 2, IF(AGN67&gt;0, 4, IF(AGM67&gt;0, 8, IF(AGL67&gt;0, 16, 32)))))</f>
        <v>0</v>
      </c>
      <c r="AJW67" s="27">
        <f t="shared" ref="AJW67:AJW98" si="2541">IF(AGR67&gt;0, VLOOKUP(AGR67, $ALZ$133:$AMH$140, IF(AGQ67&gt;0, AGQ67+1, IF(AGP67&gt;0, AGP67+1, IF(AGO67&gt;0, AGO67+1, IF(AGN67&gt;0, AGN67+1, IF(AGM67&gt;0, AGM67+1, AGL67+1))))), FALSE), 0)/IF(AGQ67&gt;0, 1, IF(AGP67&gt;0, 2, IF(AGO67&gt;0, 4, IF(AGN67&gt;0, 8, IF(AGM67&gt;0, 16, 32)))))</f>
        <v>0.25</v>
      </c>
      <c r="AJX67" s="27">
        <f t="shared" ref="AJX67:AJX98" si="2542">IF(AGS67&gt;0, VLOOKUP(AGS67, $ALZ$133:$AMH$140, IF(AGR67&gt;0, AGR67+1, IF(AGQ67&gt;0, AGQ67+1, IF(AGP67&gt;0, AGP67+1, IF(AGO67&gt;0, AGO67+1, IF(AGN67&gt;0, AGN67+1, AGM67+1))))), FALSE), 0)/IF(AGR67&gt;0, 1, IF(AGQ67&gt;0, 2, IF(AGP67&gt;0, 4, IF(AGO67&gt;0, 8, IF(AGN67&gt;0, 16, 32)))))</f>
        <v>0</v>
      </c>
      <c r="AJY67" s="27">
        <f t="shared" ref="AJY67:AJY98" si="2543">IF(AGT67&gt;0, VLOOKUP(AGT67, $ALZ$133:$AMH$140, IF(AGS67&gt;0, AGS67+1, IF(AGR67&gt;0, AGR67+1, IF(AGQ67&gt;0, AGQ67+1, IF(AGP67&gt;0, AGP67+1, IF(AGO67&gt;0, AGO67+1, AGN67+1))))), FALSE), 0)/IF(AGS67&gt;0, 1, IF(AGR67&gt;0, 2, IF(AGQ67&gt;0, 4, IF(AGP67&gt;0, 8, IF(AGO67&gt;0, 16, 32)))))</f>
        <v>0</v>
      </c>
      <c r="AJZ67" s="27">
        <f t="shared" ref="AJZ67:AJZ98" si="2544">IF(AGU67&gt;0, VLOOKUP(AGU67, $ALZ$133:$AMH$140, IF(AGT67&gt;0, AGT67+1, IF(AGS67&gt;0, AGS67+1, IF(AGR67&gt;0, AGR67+1, IF(AGQ67&gt;0, AGQ67+1, IF(AGP67&gt;0, AGP67+1, AGO67+1))))), FALSE), 0)/IF(AGT67&gt;0, 1, IF(AGS67&gt;0, 2, IF(AGR67&gt;0, 4, IF(AGQ67&gt;0, 8, IF(AGP67&gt;0, 16, 32)))))</f>
        <v>0.25</v>
      </c>
      <c r="AKA67" s="27">
        <f t="shared" ref="AKA67:AKA98" si="2545">IF(AGV67&gt;0, VLOOKUP(AGV67, $ALZ$133:$AMH$140, IF(AGU67&gt;0, AGU67+1, IF(AGT67&gt;0, AGT67+1, IF(AGS67&gt;0, AGS67+1, IF(AGR67&gt;0, AGR67+1, IF(AGQ67&gt;0, AGQ67+1, AGP67+1))))), FALSE), 0)/IF(AGU67&gt;0, 1, IF(AGT67&gt;0, 2, IF(AGS67&gt;0, 4, IF(AGR67&gt;0, 8, IF(AGQ67&gt;0, 16, 32)))))</f>
        <v>0</v>
      </c>
      <c r="AKB67" s="27">
        <f t="shared" ref="AKB67:AKB98" si="2546">IF(AGW67&gt;0, VLOOKUP(AGW67, $ALZ$133:$AMH$140, IF(AGV67&gt;0, AGV67+1, IF(AGU67&gt;0, AGU67+1, IF(AGT67&gt;0, AGT67+1, IF(AGS67&gt;0, AGS67+1, IF(AGR67&gt;0, AGR67+1, AGQ67+1))))), FALSE), 0)/IF(AGV67&gt;0, 1, IF(AGU67&gt;0, 2, IF(AGT67&gt;0, 4, IF(AGS67&gt;0, 8, IF(AGR67&gt;0, 16, 32)))))</f>
        <v>0</v>
      </c>
      <c r="AKC67" s="27">
        <f t="shared" ref="AKC67:AKC98" si="2547">IF(AGX67&gt;0, VLOOKUP(AGX67, $ALZ$133:$AMH$140, IF(AGW67&gt;0, AGW67+1, IF(AGV67&gt;0, AGV67+1, IF(AGU67&gt;0, AGU67+1, IF(AGT67&gt;0, AGT67+1, IF(AGS67&gt;0, AGS67+1, AGR67+1))))), FALSE), 0)/IF(AGW67&gt;0, 1, IF(AGV67&gt;0, 2, IF(AGU67&gt;0, 4, IF(AGT67&gt;0, 8, IF(AGS67&gt;0, 16, 32)))))</f>
        <v>0.25</v>
      </c>
      <c r="AKD67" s="27">
        <f t="shared" ref="AKD67:AKD98" si="2548">IF(AGY67&gt;0, VLOOKUP(AGY67, $ALZ$133:$AMH$140, IF(AGX67&gt;0, AGX67+1, IF(AGW67&gt;0, AGW67+1, IF(AGV67&gt;0, AGV67+1, IF(AGU67&gt;0, AGU67+1, IF(AGT67&gt;0, AGT67+1, AGS67+1))))), FALSE), 0)/IF(AGX67&gt;0, 1, IF(AGW67&gt;0, 2, IF(AGV67&gt;0, 4, IF(AGU67&gt;0, 8, IF(AGT67&gt;0, 16, 32)))))</f>
        <v>0</v>
      </c>
      <c r="AKE67" s="27">
        <f t="shared" ref="AKE67:AKE98" si="2549">IF(AGZ67&gt;0, VLOOKUP(AGZ67, $ALZ$133:$AMH$140, IF(AGY67&gt;0, AGY67+1, IF(AGX67&gt;0, AGX67+1, IF(AGW67&gt;0, AGW67+1, IF(AGV67&gt;0, AGV67+1, IF(AGU67&gt;0, AGU67+1, AGT67+1))))), FALSE), 0)/IF(AGY67&gt;0, 1, IF(AGX67&gt;0, 2, IF(AGW67&gt;0, 4, IF(AGV67&gt;0, 8, IF(AGU67&gt;0, 16, 32)))))</f>
        <v>0</v>
      </c>
      <c r="AKF67" s="27">
        <f t="shared" ref="AKF67:AKF98" si="2550">IF(AHA67&gt;0, VLOOKUP(AHA67, $ALZ$133:$AMH$140, IF(AGZ67&gt;0, AGZ67+1, IF(AGY67&gt;0, AGY67+1, IF(AGX67&gt;0, AGX67+1, IF(AGW67&gt;0, AGW67+1, IF(AGV67&gt;0, AGV67+1, AGU67+1))))), FALSE), 0)/IF(AGZ67&gt;0, 1, IF(AGY67&gt;0, 2, IF(AGX67&gt;0, 4, IF(AGW67&gt;0, 8, IF(AGV67&gt;0, 16, 32)))))</f>
        <v>0</v>
      </c>
      <c r="AKG67" s="27">
        <f t="shared" ref="AKG67:AKG98" si="2551">IF(AHB67&gt;0, VLOOKUP(AHB67, $ALZ$133:$AMH$140, IF(AHA67&gt;0, AHA67+1, IF(AGZ67&gt;0, AGZ67+1, IF(AGY67&gt;0, AGY67+1, IF(AGX67&gt;0, AGX67+1, IF(AGW67&gt;0, AGW67+1, AGV67+1))))), FALSE), 0)/IF(AHA67&gt;0, 1, IF(AGZ67&gt;0, 2, IF(AGY67&gt;0, 4, IF(AGX67&gt;0, 8, IF(AGW67&gt;0, 16, 32)))))</f>
        <v>0</v>
      </c>
      <c r="AKH67" s="27">
        <f t="shared" ref="AKH67:AKH98" si="2552">IF(AHC67&gt;0, VLOOKUP(AHC67, $ALZ$133:$AMH$140, IF(AHB67&gt;0, AHB67+1, IF(AHA67&gt;0, AHA67+1, IF(AGZ67&gt;0, AGZ67+1, IF(AGY67&gt;0, AGY67+1, IF(AGX67&gt;0, AGX67+1, AGW67+1))))), FALSE), 0)/IF(AHB67&gt;0, 1, IF(AHA67&gt;0, 2, IF(AGZ67&gt;0, 4, IF(AGY67&gt;0, 8, IF(AGX67&gt;0, 16, 32)))))</f>
        <v>0</v>
      </c>
      <c r="AKI67" s="27">
        <f t="shared" ref="AKI67:AKI98" si="2553">IF(AHD67&gt;0, VLOOKUP(AHD67, $ALZ$133:$AMH$140, IF(AHC67&gt;0, AHC67+1, IF(AHB67&gt;0, AHB67+1, IF(AHA67&gt;0, AHA67+1, IF(AGZ67&gt;0, AGZ67+1, IF(AGY67&gt;0, AGY67+1, AGX67+1))))), FALSE), 0)/IF(AHC67&gt;0, 1, IF(AHB67&gt;0, 2, IF(AHA67&gt;0, 4, IF(AGZ67&gt;0, 8, IF(AGY67&gt;0, 16, 32)))))</f>
        <v>0</v>
      </c>
      <c r="AKJ67" s="27">
        <f t="shared" ref="AKJ67:AKJ98" si="2554">IF(AHE67&gt;0, VLOOKUP(AHE67, $ALZ$133:$AMH$140, IF(AHD67&gt;0, AHD67+1, IF(AHC67&gt;0, AHC67+1, IF(AHB67&gt;0, AHB67+1, IF(AHA67&gt;0, AHA67+1, IF(AGZ67&gt;0, AGZ67+1, AGY67+1))))), FALSE), 0)/IF(AHD67&gt;0, 1, IF(AHC67&gt;0, 2, IF(AHB67&gt;0, 4, IF(AHA67&gt;0, 8, IF(AGZ67&gt;0, 16, 32)))))</f>
        <v>0</v>
      </c>
      <c r="AKK67" s="27">
        <f t="shared" ref="AKK67:AKK98" si="2555">IF(AHF67&gt;0, VLOOKUP(AHF67, $ALZ$133:$AMH$140, IF(AHE67&gt;0, AHE67+1, IF(AHD67&gt;0, AHD67+1, IF(AHC67&gt;0, AHC67+1, IF(AHB67&gt;0, AHB67+1, IF(AHA67&gt;0, AHA67+1, AGZ67+1))))), FALSE), 0)/IF(AHE67&gt;0, 1, IF(AHD67&gt;0, 2, IF(AHC67&gt;0, 4, IF(AHB67&gt;0, 8, IF(AHA67&gt;0, 16, 32)))))</f>
        <v>0</v>
      </c>
      <c r="AKL67" s="27">
        <f t="shared" ref="AKL67:AKL98" si="2556">IF(AHG67&gt;0, VLOOKUP(AHG67, $ALZ$133:$AMH$140, IF(AHF67&gt;0, AHF67+1, IF(AHE67&gt;0, AHE67+1, IF(AHD67&gt;0, AHD67+1, IF(AHC67&gt;0, AHC67+1, IF(AHB67&gt;0, AHB67+1, AHA67+1))))), FALSE), 0)/IF(AHF67&gt;0, 1, IF(AHE67&gt;0, 2, IF(AHD67&gt;0, 4, IF(AHC67&gt;0, 8, IF(AHB67&gt;0, 16, 32)))))</f>
        <v>0</v>
      </c>
      <c r="AKM67" s="27">
        <f t="shared" ref="AKM67:AKM98" si="2557">IF(AHH67&gt;0, VLOOKUP(AHH67, $ALZ$133:$AMH$140, IF(AHG67&gt;0, AHG67+1, IF(AHF67&gt;0, AHF67+1, IF(AHE67&gt;0, AHE67+1, IF(AHD67&gt;0, AHD67+1, IF(AHC67&gt;0, AHC67+1, AHB67+1))))), FALSE), 0)/IF(AHG67&gt;0, 1, IF(AHF67&gt;0, 2, IF(AHE67&gt;0, 4, IF(AHD67&gt;0, 8, IF(AHC67&gt;0, 16, 32)))))</f>
        <v>0</v>
      </c>
      <c r="AKN67" s="27">
        <f t="shared" ref="AKN67:AKN98" si="2558">IF(AHI67&gt;0, VLOOKUP(AHI67, $ALZ$133:$AMH$140, IF(AHH67&gt;0, AHH67+1, IF(AHG67&gt;0, AHG67+1, IF(AHF67&gt;0, AHF67+1, IF(AHE67&gt;0, AHE67+1, IF(AHD67&gt;0, AHD67+1, AHC67+1))))), FALSE), 0)/IF(AHH67&gt;0, 1, IF(AHG67&gt;0, 2, IF(AHF67&gt;0, 4, IF(AHE67&gt;0, 8, IF(AHD67&gt;0, 16, 32)))))</f>
        <v>0</v>
      </c>
      <c r="AKO67" s="27">
        <f t="shared" ref="AKO67:AKO98" si="2559">IF(AHJ67&gt;0, VLOOKUP(AHJ67, $ALZ$133:$AMH$140, IF(AHI67&gt;0, AHI67+1, IF(AHH67&gt;0, AHH67+1, IF(AHG67&gt;0, AHG67+1, IF(AHF67&gt;0, AHF67+1, IF(AHE67&gt;0, AHE67+1, AHD67+1))))), FALSE), 0)/IF(AHI67&gt;0, 1, IF(AHH67&gt;0, 2, IF(AHG67&gt;0, 4, IF(AHF67&gt;0, 8, IF(AHE67&gt;0, 16, 32)))))</f>
        <v>0</v>
      </c>
      <c r="AKP67" s="27">
        <f t="shared" ref="AKP67:AKP98" si="2560">IF(AHK67&gt;0, VLOOKUP(AHK67, $ALZ$133:$AMH$140, IF(AHJ67&gt;0, AHJ67+1, IF(AHI67&gt;0, AHI67+1, IF(AHH67&gt;0, AHH67+1, IF(AHG67&gt;0, AHG67+1, IF(AHF67&gt;0, AHF67+1, AHE67+1))))), FALSE), 0)/IF(AHJ67&gt;0, 1, IF(AHI67&gt;0, 2, IF(AHH67&gt;0, 4, IF(AHG67&gt;0, 8, IF(AHF67&gt;0, 16, 32)))))</f>
        <v>0</v>
      </c>
      <c r="AKQ67" s="27">
        <f t="shared" ref="AKQ67:AKQ98" si="2561">IF(AHL67&gt;0, VLOOKUP(AHL67, $ALZ$133:$AMH$140, IF(AHK67&gt;0, AHK67+1, IF(AHJ67&gt;0, AHJ67+1, IF(AHI67&gt;0, AHI67+1, IF(AHH67&gt;0, AHH67+1, IF(AHG67&gt;0, AHG67+1, AHF67+1))))), FALSE), 0)/IF(AHK67&gt;0, 1, IF(AHJ67&gt;0, 2, IF(AHI67&gt;0, 4, IF(AHH67&gt;0, 8, IF(AHG67&gt;0, 16, 32)))))</f>
        <v>0</v>
      </c>
      <c r="AKR67" s="27">
        <f t="shared" ref="AKR67:AKR98" si="2562">IF(AHM67&gt;0, VLOOKUP(AHM67, $ALZ$133:$AMH$140, IF(AHL67&gt;0, AHL67+1, IF(AHK67&gt;0, AHK67+1, IF(AHJ67&gt;0, AHJ67+1, IF(AHI67&gt;0, AHI67+1, IF(AHH67&gt;0, AHH67+1, AHG67+1))))), FALSE), 0)/IF(AHL67&gt;0, 1, IF(AHK67&gt;0, 2, IF(AHJ67&gt;0, 4, IF(AHI67&gt;0, 8, IF(AHH67&gt;0, 16, 32)))))</f>
        <v>0</v>
      </c>
      <c r="AKS67" s="27">
        <f t="shared" ref="AKS67:AKS98" si="2563">IF(AHN67&gt;0, VLOOKUP(AHN67, $ALZ$133:$AMH$140, IF(AHM67&gt;0, AHM67+1, IF(AHL67&gt;0, AHL67+1, IF(AHK67&gt;0, AHK67+1, IF(AHJ67&gt;0, AHJ67+1, IF(AHI67&gt;0, AHI67+1, AHH67+1))))), FALSE), 0)/IF(AHM67&gt;0, 1, IF(AHL67&gt;0, 2, IF(AHK67&gt;0, 4, IF(AHJ67&gt;0, 8, IF(AHI67&gt;0, 16, 32)))))</f>
        <v>0</v>
      </c>
      <c r="AKT67" s="27">
        <f t="shared" ref="AKT67:AKT98" si="2564">IF(AHO67&gt;0, VLOOKUP(AHO67, $ALZ$133:$AMH$140, IF(AHN67&gt;0, AHN67+1, IF(AHM67&gt;0, AHM67+1, IF(AHL67&gt;0, AHL67+1, IF(AHK67&gt;0, AHK67+1, IF(AHJ67&gt;0, AHJ67+1, AHI67+1))))), FALSE), 0)/IF(AHN67&gt;0, 1, IF(AHM67&gt;0, 2, IF(AHL67&gt;0, 4, IF(AHK67&gt;0, 8, IF(AHJ67&gt;0, 16, 32)))))</f>
        <v>0</v>
      </c>
      <c r="AKU67" s="27">
        <f t="shared" ref="AKU67:AKU98" si="2565">IF(AHP67&gt;0, VLOOKUP(AHP67, $ALZ$133:$AMH$140, IF(AHO67&gt;0, AHO67+1, IF(AHN67&gt;0, AHN67+1, IF(AHM67&gt;0, AHM67+1, IF(AHL67&gt;0, AHL67+1, IF(AHK67&gt;0, AHK67+1, AHJ67+1))))), FALSE), 0)/IF(AHO67&gt;0, 1, IF(AHN67&gt;0, 2, IF(AHM67&gt;0, 4, IF(AHL67&gt;0, 8, IF(AHK67&gt;0, 16, 32)))))</f>
        <v>0</v>
      </c>
      <c r="AKV67" s="27">
        <f t="shared" ref="AKV67:AKV98" si="2566">IF(AHQ67&gt;0, VLOOKUP(AHQ67, $ALZ$133:$AMH$140, IF(AHP67&gt;0, AHP67+1, IF(AHO67&gt;0, AHO67+1, IF(AHN67&gt;0, AHN67+1, IF(AHM67&gt;0, AHM67+1, IF(AHL67&gt;0, AHL67+1, AHK67+1))))), FALSE), 0)/IF(AHP67&gt;0, 1, IF(AHO67&gt;0, 2, IF(AHN67&gt;0, 4, IF(AHM67&gt;0, 8, IF(AHL67&gt;0, 16, 32)))))</f>
        <v>0</v>
      </c>
      <c r="AKW67" s="27">
        <f t="shared" ref="AKW67:AKW98" si="2567">IF(AHR67&gt;0, VLOOKUP(AHR67, $ALZ$133:$AMH$140, IF(AHQ67&gt;0, AHQ67+1, IF(AHP67&gt;0, AHP67+1, IF(AHO67&gt;0, AHO67+1, IF(AHN67&gt;0, AHN67+1, IF(AHM67&gt;0, AHM67+1, AHL67+1))))), FALSE), 0)/IF(AHQ67&gt;0, 1, IF(AHP67&gt;0, 2, IF(AHO67&gt;0, 4, IF(AHN67&gt;0, 8, IF(AHM67&gt;0, 16, 32)))))</f>
        <v>0</v>
      </c>
      <c r="AKX67" s="27">
        <f t="shared" ref="AKX67:AKX98" si="2568">IF(AHS67&gt;0, VLOOKUP(AHS67, $ALZ$133:$AMH$140, IF(AHR67&gt;0, AHR67+1, IF(AHQ67&gt;0, AHQ67+1, IF(AHP67&gt;0, AHP67+1, IF(AHO67&gt;0, AHO67+1, IF(AHN67&gt;0, AHN67+1, AHM67+1))))), FALSE), 0)/IF(AHR67&gt;0, 1, IF(AHQ67&gt;0, 2, IF(AHP67&gt;0, 4, IF(AHO67&gt;0, 8, IF(AHN67&gt;0, 16, 32)))))</f>
        <v>0</v>
      </c>
      <c r="AKY67" s="27">
        <f t="shared" ref="AKY67:AKY98" si="2569">IF(AHT67&gt;0, VLOOKUP(AHT67, $ALZ$133:$AMH$140, IF(AHS67&gt;0, AHS67+1, IF(AHR67&gt;0, AHR67+1, IF(AHQ67&gt;0, AHQ67+1, IF(AHP67&gt;0, AHP67+1, IF(AHO67&gt;0, AHO67+1, AHN67+1))))), FALSE), 0)/IF(AHS67&gt;0, 1, IF(AHR67&gt;0, 2, IF(AHQ67&gt;0, 4, IF(AHP67&gt;0, 8, IF(AHO67&gt;0, 16, 32)))))</f>
        <v>0</v>
      </c>
      <c r="AKZ67" s="27">
        <f t="shared" ref="AKZ67:AKZ98" si="2570">IF(AHU67&gt;0, VLOOKUP(AHU67, $ALZ$133:$AMH$140, IF(AHT67&gt;0, AHT67+1, IF(AHS67&gt;0, AHS67+1, IF(AHR67&gt;0, AHR67+1, IF(AHQ67&gt;0, AHQ67+1, IF(AHP67&gt;0, AHP67+1, AHO67+1))))), FALSE), 0)/IF(AHT67&gt;0, 1, IF(AHS67&gt;0, 2, IF(AHR67&gt;0, 4, IF(AHQ67&gt;0, 8, IF(AHP67&gt;0, 16, 32)))))</f>
        <v>0</v>
      </c>
      <c r="ALA67" s="27">
        <f t="shared" ref="ALA67:ALA98" si="2571">IF(AHV67&gt;0, VLOOKUP(AHV67, $ALZ$133:$AMH$140, IF(AHU67&gt;0, AHU67+1, IF(AHT67&gt;0, AHT67+1, IF(AHS67&gt;0, AHS67+1, IF(AHR67&gt;0, AHR67+1, IF(AHQ67&gt;0, AHQ67+1, AHP67+1))))), FALSE), 0)/IF(AHU67&gt;0, 1, IF(AHT67&gt;0, 2, IF(AHS67&gt;0, 4, IF(AHR67&gt;0, 8, IF(AHQ67&gt;0, 16, 32)))))</f>
        <v>0</v>
      </c>
      <c r="ALB67" s="27">
        <f t="shared" ref="ALB67:ALB98" si="2572">IF(AHW67&gt;0, VLOOKUP(AHW67, $ALZ$133:$AMH$140, IF(AHV67&gt;0, AHV67+1, IF(AHU67&gt;0, AHU67+1, IF(AHT67&gt;0, AHT67+1, IF(AHS67&gt;0, AHS67+1, IF(AHR67&gt;0, AHR67+1, AHQ67+1))))), FALSE), 0)/IF(AHV67&gt;0, 1, IF(AHU67&gt;0, 2, IF(AHT67&gt;0, 4, IF(AHS67&gt;0, 8, IF(AHR67&gt;0, 16, 32)))))</f>
        <v>0</v>
      </c>
      <c r="ALC67" s="27">
        <f t="shared" ref="ALC67:ALC98" si="2573">IF(AHX67&gt;0, VLOOKUP(AHX67, $ALZ$133:$AMH$140, IF(AHW67&gt;0, AHW67+1, IF(AHV67&gt;0, AHV67+1, IF(AHU67&gt;0, AHU67+1, IF(AHT67&gt;0, AHT67+1, IF(AHS67&gt;0, AHS67+1, AHR67+1))))), FALSE), 0)/IF(AHW67&gt;0, 1, IF(AHV67&gt;0, 2, IF(AHU67&gt;0, 4, IF(AHT67&gt;0, 8, IF(AHS67&gt;0, 16, 32)))))</f>
        <v>0</v>
      </c>
      <c r="ALD67" s="27">
        <f t="shared" ref="ALD67:ALD98" si="2574">IF(AHY67&gt;0, VLOOKUP(AHY67, $ALZ$133:$AMH$140, IF(AHX67&gt;0, AHX67+1, IF(AHW67&gt;0, AHW67+1, IF(AHV67&gt;0, AHV67+1, IF(AHU67&gt;0, AHU67+1, IF(AHT67&gt;0, AHT67+1, AHS67+1))))), FALSE), 0)/IF(AHX67&gt;0, 1, IF(AHW67&gt;0, 2, IF(AHV67&gt;0, 4, IF(AHU67&gt;0, 8, IF(AHT67&gt;0, 16, 32)))))</f>
        <v>0</v>
      </c>
      <c r="ALE67" s="27">
        <f t="shared" ref="ALE67:ALE98" si="2575">IF(AHZ67&gt;0, VLOOKUP(AHZ67, $ALZ$133:$AMH$140, IF(AHY67&gt;0, AHY67+1, IF(AHX67&gt;0, AHX67+1, IF(AHW67&gt;0, AHW67+1, IF(AHV67&gt;0, AHV67+1, IF(AHU67&gt;0, AHU67+1, AHT67+1))))), FALSE), 0)/IF(AHY67&gt;0, 1, IF(AHX67&gt;0, 2, IF(AHW67&gt;0, 4, IF(AHV67&gt;0, 8, IF(AHU67&gt;0, 16, 32)))))</f>
        <v>0</v>
      </c>
      <c r="ALF67" s="27">
        <f t="shared" ref="ALF67:ALF98" si="2576">IF(AIA67&gt;0, VLOOKUP(AIA67, $ALZ$133:$AMH$140, IF(AHZ67&gt;0, AHZ67+1, IF(AHY67&gt;0, AHY67+1, IF(AHX67&gt;0, AHX67+1, IF(AHW67&gt;0, AHW67+1, IF(AHV67&gt;0, AHV67+1, AHU67+1))))), FALSE), 0)/IF(AHZ67&gt;0, 1, IF(AHY67&gt;0, 2, IF(AHX67&gt;0, 4, IF(AHW67&gt;0, 8, IF(AHV67&gt;0, 16, 32)))))</f>
        <v>0</v>
      </c>
      <c r="ALG67" s="27">
        <f t="shared" ref="ALG67:ALG98" si="2577">IF(AIB67&gt;0, VLOOKUP(AIB67, $ALZ$133:$AMH$140, IF(AIA67&gt;0, AIA67+1, IF(AHZ67&gt;0, AHZ67+1, IF(AHY67&gt;0, AHY67+1, IF(AHX67&gt;0, AHX67+1, IF(AHW67&gt;0, AHW67+1, AHV67+1))))), FALSE), 0)/IF(AIA67&gt;0, 1, IF(AHZ67&gt;0, 2, IF(AHY67&gt;0, 4, IF(AHX67&gt;0, 8, IF(AHW67&gt;0, 16, 32)))))</f>
        <v>0</v>
      </c>
      <c r="ALH67" s="27">
        <f t="shared" ref="ALH67:ALH98" si="2578">IF(AIC67&gt;0, VLOOKUP(AIC67, $ALZ$133:$AMH$140, IF(AIB67&gt;0, AIB67+1, IF(AIA67&gt;0, AIA67+1, IF(AHZ67&gt;0, AHZ67+1, IF(AHY67&gt;0, AHY67+1, IF(AHX67&gt;0, AHX67+1, AHW67+1))))), FALSE), 0)/IF(AIB67&gt;0, 1, IF(AIA67&gt;0, 2, IF(AHZ67&gt;0, 4, IF(AHY67&gt;0, 8, IF(AHX67&gt;0, 16, 32)))))</f>
        <v>0</v>
      </c>
      <c r="ALI67" s="27">
        <f t="shared" ref="ALI67:ALI98" si="2579">IF(AID67&gt;0, VLOOKUP(AID67, $ALZ$133:$AMH$140, IF(AIC67&gt;0, AIC67+1, IF(AIB67&gt;0, AIB67+1, IF(AIA67&gt;0, AIA67+1, IF(AHZ67&gt;0, AHZ67+1, IF(AHY67&gt;0, AHY67+1, AHX67+1))))), FALSE), 0)/IF(AIC67&gt;0, 1, IF(AIB67&gt;0, 2, IF(AIA67&gt;0, 4, IF(AHZ67&gt;0, 8, IF(AHY67&gt;0, 16, 32)))))</f>
        <v>0</v>
      </c>
      <c r="ALJ67" s="27">
        <f t="shared" ref="ALJ67:ALJ98" si="2580">IF(AIE67&gt;0, VLOOKUP(AIE67, $ALZ$133:$AMH$140, IF(AID67&gt;0, AID67+1, IF(AIC67&gt;0, AIC67+1, IF(AIB67&gt;0, AIB67+1, IF(AIA67&gt;0, AIA67+1, IF(AHZ67&gt;0, AHZ67+1, AHY67+1))))), FALSE), 0)/IF(AID67&gt;0, 1, IF(AIC67&gt;0, 2, IF(AIB67&gt;0, 4, IF(AIA67&gt;0, 8, IF(AHZ67&gt;0, 16, 32)))))</f>
        <v>0</v>
      </c>
      <c r="ALK67" s="27">
        <f t="shared" ref="ALK67:ALK98" si="2581">IF(AIF67&gt;0, VLOOKUP(AIF67, $ALZ$133:$AMH$140, IF(AIE67&gt;0, AIE67+1, IF(AID67&gt;0, AID67+1, IF(AIC67&gt;0, AIC67+1, IF(AIB67&gt;0, AIB67+1, IF(AIA67&gt;0, AIA67+1, AHZ67+1))))), FALSE), 0)/IF(AIE67&gt;0, 1, IF(AID67&gt;0, 2, IF(AIC67&gt;0, 4, IF(AIB67&gt;0, 8, IF(AIA67&gt;0, 16, 32)))))</f>
        <v>0</v>
      </c>
      <c r="ALL67" s="27">
        <f t="shared" ref="ALL67:ALL98" si="2582">IF(AIG67&gt;0, VLOOKUP(AIG67, $ALZ$133:$AMH$140, IF(AIF67&gt;0, AIF67+1, IF(AIE67&gt;0, AIE67+1, IF(AID67&gt;0, AID67+1, IF(AIC67&gt;0, AIC67+1, IF(AIB67&gt;0, AIB67+1, AIA67+1))))), FALSE), 0)/IF(AIF67&gt;0, 1, IF(AIE67&gt;0, 2, IF(AID67&gt;0, 4, IF(AIC67&gt;0, 8, IF(AIB67&gt;0, 16, 32)))))</f>
        <v>0</v>
      </c>
      <c r="ALM67" s="27">
        <f t="shared" ref="ALM67:ALM98" si="2583">IF(AIH67&gt;0, VLOOKUP(AIH67, $ALZ$133:$AMH$140, IF(AIG67&gt;0, AIG67+1, IF(AIF67&gt;0, AIF67+1, IF(AIE67&gt;0, AIE67+1, IF(AID67&gt;0, AID67+1, IF(AIC67&gt;0, AIC67+1, AIB67+1))))), FALSE), 0)/IF(AIG67&gt;0, 1, IF(AIF67&gt;0, 2, IF(AIE67&gt;0, 4, IF(AID67&gt;0, 8, IF(AIC67&gt;0, 16, 32)))))</f>
        <v>0</v>
      </c>
      <c r="ALN67" s="27">
        <f t="shared" ref="ALN67:ALN98" si="2584">IF(AII67&gt;0, VLOOKUP(AII67, $ALZ$133:$AMH$140, IF(AIH67&gt;0, AIH67+1, IF(AIG67&gt;0, AIG67+1, IF(AIF67&gt;0, AIF67+1, IF(AIE67&gt;0, AIE67+1, IF(AID67&gt;0, AID67+1, AIC67+1))))), FALSE), 0)/IF(AIH67&gt;0, 1, IF(AIG67&gt;0, 2, IF(AIF67&gt;0, 4, IF(AIE67&gt;0, 8, IF(AID67&gt;0, 16, 32)))))</f>
        <v>0</v>
      </c>
      <c r="ALO67" s="27">
        <f t="shared" ref="ALO67:ALO98" si="2585">IF(AIJ67&gt;0, VLOOKUP(AIJ67, $ALZ$133:$AMH$140, IF(AII67&gt;0, AII67+1, IF(AIH67&gt;0, AIH67+1, IF(AIG67&gt;0, AIG67+1, IF(AIF67&gt;0, AIF67+1, IF(AIE67&gt;0, AIE67+1, AID67+1))))), FALSE), 0)/IF(AII67&gt;0, 1, IF(AIH67&gt;0, 2, IF(AIG67&gt;0, 4, IF(AIF67&gt;0, 8, IF(AIE67&gt;0, 16, 32)))))</f>
        <v>0</v>
      </c>
      <c r="ALP67" s="27">
        <f t="shared" ref="ALP67:ALP98" si="2586">IF(AIK67&gt;0, VLOOKUP(AIK67, $ALZ$133:$AMH$140, IF(AIJ67&gt;0, AIJ67+1, IF(AII67&gt;0, AII67+1, IF(AIH67&gt;0, AIH67+1, IF(AIG67&gt;0, AIG67+1, IF(AIF67&gt;0, AIF67+1, AIE67+1))))), FALSE), 0)/IF(AIJ67&gt;0, 1, IF(AII67&gt;0, 2, IF(AIH67&gt;0, 4, IF(AIG67&gt;0, 8, IF(AIF67&gt;0, 16, 32)))))</f>
        <v>0</v>
      </c>
      <c r="ALQ67" s="27">
        <f t="shared" ref="ALQ67:ALQ98" si="2587">IF(AIL67&gt;0, VLOOKUP(AIL67, $ALZ$133:$AMH$140, IF(AIK67&gt;0, AIK67+1, IF(AIJ67&gt;0, AIJ67+1, IF(AII67&gt;0, AII67+1, IF(AIH67&gt;0, AIH67+1, IF(AIG67&gt;0, AIG67+1, AIF67+1))))), FALSE), 0)/IF(AIK67&gt;0, 1, IF(AIJ67&gt;0, 2, IF(AII67&gt;0, 4, IF(AIH67&gt;0, 8, IF(AIG67&gt;0, 16, 32)))))</f>
        <v>0</v>
      </c>
      <c r="ALR67" s="27">
        <f t="shared" ref="ALR67:ALR98" si="2588">IF(AIM67&gt;0, VLOOKUP(AIM67, $ALZ$133:$AMH$140, IF(AIL67&gt;0, AIL67+1, IF(AIK67&gt;0, AIK67+1, IF(AIJ67&gt;0, AIJ67+1, IF(AII67&gt;0, AII67+1, IF(AIH67&gt;0, AIH67+1, AIG67+1))))), FALSE), 0)/IF(AIL67&gt;0, 1, IF(AIK67&gt;0, 2, IF(AIJ67&gt;0, 4, IF(AII67&gt;0, 8, IF(AIH67&gt;0, 16, 32)))))</f>
        <v>0</v>
      </c>
      <c r="ALS67" s="27">
        <f t="shared" ref="ALS67:ALS98" si="2589">IF(AIN67&gt;0, VLOOKUP(AIN67, $ALZ$133:$AMH$140, IF(AIM67&gt;0, AIM67+1, IF(AIL67&gt;0, AIL67+1, IF(AIK67&gt;0, AIK67+1, IF(AIJ67&gt;0, AIJ67+1, IF(AII67&gt;0, AII67+1, AIH67+1))))), FALSE), 0)/IF(AIM67&gt;0, 1, IF(AIL67&gt;0, 2, IF(AIK67&gt;0, 4, IF(AIJ67&gt;0, 8, IF(AII67&gt;0, 16, 32)))))</f>
        <v>0</v>
      </c>
      <c r="ALT67" s="27">
        <f t="shared" ref="ALT67:ALT98" si="2590">IF(AIO67&gt;0, VLOOKUP(AIO67, $ALZ$133:$AMH$140, IF(AIN67&gt;0, AIN67+1, IF(AIM67&gt;0, AIM67+1, IF(AIL67&gt;0, AIL67+1, IF(AIK67&gt;0, AIK67+1, IF(AIJ67&gt;0, AIJ67+1, AII67+1))))), FALSE), 0)/IF(AIN67&gt;0, 1, IF(AIM67&gt;0, 2, IF(AIL67&gt;0, 4, IF(AIK67&gt;0, 8, IF(AIJ67&gt;0, 16, 32)))))</f>
        <v>0</v>
      </c>
      <c r="ALU67" s="27">
        <f t="shared" ref="ALU67:ALU98" si="2591">IF(AIP67&gt;0, VLOOKUP(AIP67, $ALZ$133:$AMH$140, IF(AIO67&gt;0, AIO67+1, IF(AIN67&gt;0, AIN67+1, IF(AIM67&gt;0, AIM67+1, IF(AIL67&gt;0, AIL67+1, IF(AIK67&gt;0, AIK67+1, AIJ67+1))))), FALSE), 0)/IF(AIO67&gt;0, 1, IF(AIN67&gt;0, 2, IF(AIM67&gt;0, 4, IF(AIL67&gt;0, 8, IF(AIK67&gt;0, 16, 32)))))</f>
        <v>0</v>
      </c>
      <c r="ALV67" s="27">
        <f t="shared" ref="ALV67:ALV98" si="2592">IF(AIQ67&gt;0, VLOOKUP(AIQ67, $ALZ$133:$AMH$140, IF(AIP67&gt;0, AIP67+1, IF(AIO67&gt;0, AIO67+1, IF(AIN67&gt;0, AIN67+1, IF(AIM67&gt;0, AIM67+1, IF(AIL67&gt;0, AIL67+1, AIK67+1))))), FALSE), 0)/IF(AIP67&gt;0, 1, IF(AIO67&gt;0, 2, IF(AIN67&gt;0, 4, IF(AIM67&gt;0, 8, IF(AIL67&gt;0, 16, 32)))))</f>
        <v>0</v>
      </c>
      <c r="ALW67" s="27">
        <f t="shared" ref="ALW67:ALW98" si="2593">IF(AIR67&gt;0, VLOOKUP(AIR67, $ALZ$133:$AMH$140, IF(AIQ67&gt;0, AIQ67+1, IF(AIP67&gt;0, AIP67+1, IF(AIO67&gt;0, AIO67+1, IF(AIN67&gt;0, AIN67+1, IF(AIM67&gt;0, AIM67+1, AIL67+1))))), FALSE), 0)/IF(AIQ67&gt;0, 1, IF(AIP67&gt;0, 2, IF(AIO67&gt;0, 4, IF(AIN67&gt;0, 8, IF(AIM67&gt;0, 16, 32)))))</f>
        <v>0</v>
      </c>
      <c r="AMK67" s="28">
        <v>1760</v>
      </c>
      <c r="AML67" s="28">
        <f t="shared" ref="AML67:AML98" si="2594">_xlfn.NUMBERVALUE(APR67)</f>
        <v>1760</v>
      </c>
      <c r="AMN67" s="28">
        <v>1669</v>
      </c>
      <c r="AMO67" s="27" t="str">
        <f t="shared" ref="AMO67:AMO98" si="2595">IF(AMN67&lt;&gt;"", IF(RIGHT(L67, 4)="-", AMN67, RIGHT(L67, 4)), AMN67)</f>
        <v>1654</v>
      </c>
      <c r="AMP67" s="27" t="str">
        <f t="shared" ref="AMP67:AMP98" si="2596">IF(AMO67&lt;&gt;"", IF(RIGHT(M67, 4)="-", AMO67, RIGHT(M67, 4)), AMO67)</f>
        <v>1669</v>
      </c>
      <c r="AMQ67" s="27" t="str">
        <f t="shared" ref="AMQ67:AMQ98" si="2597">IF(AMP67&lt;&gt;"", IF(RIGHT(N67, 4)="-", AMP67, RIGHT(N67, 4)), AMP67)</f>
        <v>1685</v>
      </c>
      <c r="AMR67" s="27" t="str">
        <f t="shared" ref="AMR67:AMR98" si="2598">IF(AMQ67&lt;&gt;"", IF(RIGHT(O67, 4)="-", AMQ67, RIGHT(O67, 4)), AMQ67)</f>
        <v>1685</v>
      </c>
      <c r="AMS67" s="27" t="str">
        <f t="shared" ref="AMS67:AMS98" si="2599">IF(AMR67&lt;&gt;"", IF(RIGHT(P67, 4)="-", AMR67, RIGHT(P67, 4)), AMR67)</f>
        <v>1685</v>
      </c>
      <c r="AMT67" s="27" t="str">
        <f t="shared" ref="AMT67:AMT98" si="2600">IF(AMS67&lt;&gt;"", IF(RIGHT(Q67, 4)="-", AMS67, RIGHT(Q67, 4)), AMS67)</f>
        <v>1679</v>
      </c>
      <c r="AMU67" s="27" t="str">
        <f t="shared" ref="AMU67:AMU98" si="2601">IF(AMT67&lt;&gt;"", IF(RIGHT(R67, 4)="-", AMT67, RIGHT(R67, 4)), AMT67)</f>
        <v>1679</v>
      </c>
      <c r="AMV67" s="27" t="str">
        <f t="shared" ref="AMV67:AMV98" si="2602">IF(AMU67&lt;&gt;"", IF(RIGHT(S67, 4)="-", AMU67, RIGHT(S67, 4)), AMU67)</f>
        <v>1705</v>
      </c>
      <c r="AMW67" s="27" t="str">
        <f t="shared" ref="AMW67:AMW98" si="2603">IF(AMV67&lt;&gt;"", IF(RIGHT(T67, 4)="-", AMV67, RIGHT(T67, 4)), AMV67)</f>
        <v>1717</v>
      </c>
      <c r="AMX67" s="27" t="str">
        <f t="shared" ref="AMX67:AMX98" si="2604">IF(AMW67&lt;&gt;"", IF(RIGHT(U67, 4)="-", AMW67, RIGHT(U67, 4)), AMW67)</f>
        <v>1717</v>
      </c>
      <c r="AMY67" s="27" t="str">
        <f t="shared" ref="AMY67:AMY98" si="2605">IF(AMX67&lt;&gt;"", IF(RIGHT(V67, 4)="-", AMX67, RIGHT(V67, 4)), AMX67)</f>
        <v>1717</v>
      </c>
      <c r="AMZ67" s="27" t="str">
        <f t="shared" ref="AMZ67:AMZ98" si="2606">IF(AMY67&lt;&gt;"", IF(RIGHT(W67, 4)="-", AMY67, RIGHT(W67, 4)), AMY67)</f>
        <v>1707</v>
      </c>
      <c r="ANA67" s="27" t="str">
        <f t="shared" ref="ANA67:ANA98" si="2607">IF(AMZ67&lt;&gt;"", IF(RIGHT(X67, 4)="-", AMZ67, RIGHT(X67, 4)), AMZ67)</f>
        <v>1707</v>
      </c>
      <c r="ANB67" s="27" t="str">
        <f t="shared" ref="ANB67:ANB98" si="2608">IF(ANA67&lt;&gt;"", IF(RIGHT(Y67, 4)="-", ANA67, RIGHT(Y67, 4)), ANA67)</f>
        <v>1733</v>
      </c>
      <c r="ANC67" s="27" t="str">
        <f t="shared" ref="ANC67:ANC98" si="2609">IF(ANB67&lt;&gt;"", IF(RIGHT(Z67, 4)="-", ANB67, RIGHT(Z67, 4)), ANB67)</f>
        <v>1731</v>
      </c>
      <c r="AND67" s="27" t="str">
        <f t="shared" ref="AND67:AND98" si="2610">IF(ANC67&lt;&gt;"", IF(RIGHT(AA67, 4)="-", ANC67, RIGHT(AA67, 4)), ANC67)</f>
        <v>1731</v>
      </c>
      <c r="ANE67" s="27" t="str">
        <f t="shared" ref="ANE67:ANE98" si="2611">IF(AND67&lt;&gt;"", IF(RIGHT(AB67, 4)="-", AND67, RIGHT(AB67, 4)), AND67)</f>
        <v>1731</v>
      </c>
      <c r="ANF67" s="27" t="str">
        <f t="shared" ref="ANF67:ANF98" si="2612">IF(ANE67&lt;&gt;"", IF(RIGHT(AC67, 4)="-", ANE67, RIGHT(AC67, 4)), ANE67)</f>
        <v>1731</v>
      </c>
      <c r="ANG67" s="27" t="str">
        <f t="shared" ref="ANG67:ANG98" si="2613">IF(ANF67&lt;&gt;"", IF(RIGHT(AD67, 4)="-", ANF67, RIGHT(AD67, 4)), ANF67)</f>
        <v>1731</v>
      </c>
      <c r="ANH67" s="27" t="str">
        <f t="shared" ref="ANH67:ANH98" si="2614">IF(ANG67&lt;&gt;"", IF(RIGHT(AE67, 4)="-", ANG67, RIGHT(AE67, 4)), ANG67)</f>
        <v>1731</v>
      </c>
      <c r="ANI67" s="27" t="str">
        <f t="shared" ref="ANI67:ANI98" si="2615">IF(ANH67&lt;&gt;"", IF(RIGHT(AF67, 4)="-", ANH67, RIGHT(AF67, 4)), ANH67)</f>
        <v>1731</v>
      </c>
      <c r="ANJ67" s="27" t="str">
        <f t="shared" ref="ANJ67:ANJ98" si="2616">IF(ANI67&lt;&gt;"", IF(RIGHT(AG67, 4)="-", ANI67, RIGHT(AG67, 4)), ANI67)</f>
        <v>1731</v>
      </c>
      <c r="ANK67" s="27" t="str">
        <f t="shared" ref="ANK67:ANK98" si="2617">IF(ANJ67&lt;&gt;"", IF(RIGHT(AH67, 4)="-", ANJ67, RIGHT(AH67, 4)), ANJ67)</f>
        <v>1725</v>
      </c>
      <c r="ANL67" s="27" t="str">
        <f t="shared" ref="ANL67:ANL98" si="2618">IF(ANK67&lt;&gt;"", IF(RIGHT(AI67, 4)="-", ANK67, RIGHT(AI67, 4)), ANK67)</f>
        <v>1740</v>
      </c>
      <c r="ANM67" s="27" t="str">
        <f t="shared" ref="ANM67:ANM98" si="2619">IF(ANL67&lt;&gt;"", IF(RIGHT(AJ67, 4)="-", ANL67, RIGHT(AJ67, 4)), ANL67)</f>
        <v>1740</v>
      </c>
      <c r="ANN67" s="27" t="str">
        <f t="shared" ref="ANN67:ANN98" si="2620">IF(ANM67&lt;&gt;"", IF(RIGHT(AK67, 4)="-", ANM67, RIGHT(AK67, 4)), ANM67)</f>
        <v>1740</v>
      </c>
      <c r="ANO67" s="27" t="str">
        <f t="shared" ref="ANO67:ANO98" si="2621">IF(ANN67&lt;&gt;"", IF(RIGHT(AL67, 4)="-", ANN67, RIGHT(AL67, 4)), ANN67)</f>
        <v>1726</v>
      </c>
      <c r="ANP67" s="27" t="str">
        <f t="shared" ref="ANP67:ANP98" si="2622">IF(ANO67&lt;&gt;"", IF(RIGHT(AM67, 4)="-", ANO67, RIGHT(AM67, 4)), ANO67)</f>
        <v>1726</v>
      </c>
      <c r="ANQ67" s="27" t="str">
        <f t="shared" ref="ANQ67:ANQ98" si="2623">IF(ANP67&lt;&gt;"", IF(RIGHT(AN67, 4)="-", ANP67, RIGHT(AN67, 4)), ANP67)</f>
        <v>1726</v>
      </c>
      <c r="ANR67" s="27" t="str">
        <f t="shared" ref="ANR67:ANR98" si="2624">IF(ANQ67&lt;&gt;"", IF(RIGHT(AO67, 4)="-", ANQ67, RIGHT(AO67, 4)), ANQ67)</f>
        <v>1736</v>
      </c>
      <c r="ANS67" s="27" t="str">
        <f t="shared" ref="ANS67:ANS98" si="2625">IF(ANR67&lt;&gt;"", IF(RIGHT(AP67, 4)="-", ANR67, RIGHT(AP67, 4)), ANR67)</f>
        <v>1736</v>
      </c>
      <c r="ANT67" s="27" t="str">
        <f t="shared" ref="ANT67:ANT98" si="2626">IF(ANS67&lt;&gt;"", IF(RIGHT(AQ67, 4)="-", ANS67, RIGHT(AQ67, 4)), ANS67)</f>
        <v>1736</v>
      </c>
      <c r="ANU67" s="27" t="str">
        <f t="shared" ref="ANU67:ANU98" si="2627">IF(ANT67&lt;&gt;"", IF(RIGHT(AR67, 4)="-", ANT67, RIGHT(AR67, 4)), ANT67)</f>
        <v>1749</v>
      </c>
      <c r="ANV67" s="27" t="str">
        <f t="shared" ref="ANV67:ANV98" si="2628">IF(ANU67&lt;&gt;"", IF(RIGHT(AS67, 4)="-", ANU67, RIGHT(AS67, 4)), ANU67)</f>
        <v>1749</v>
      </c>
      <c r="ANW67" s="27" t="str">
        <f t="shared" ref="ANW67:ANW98" si="2629">IF(ANV67&lt;&gt;"", IF(RIGHT(AT67, 4)="-", ANV67, RIGHT(AT67, 4)), ANV67)</f>
        <v>1749</v>
      </c>
      <c r="ANX67" s="27" t="str">
        <f t="shared" ref="ANX67:ANX98" si="2630">IF(ANW67&lt;&gt;"", IF(RIGHT(AU67, 4)="-", ANW67, RIGHT(AU67, 4)), ANW67)</f>
        <v>1760</v>
      </c>
      <c r="ANY67" s="27" t="str">
        <f t="shared" ref="ANY67:ANY98" si="2631">IF(ANX67&lt;&gt;"", IF(RIGHT(AV67, 4)="-", ANX67, RIGHT(AV67, 4)), ANX67)</f>
        <v>1760</v>
      </c>
      <c r="ANZ67" s="27" t="str">
        <f t="shared" ref="ANZ67:ANZ98" si="2632">IF(ANY67&lt;&gt;"", IF(RIGHT(AW67, 4)="-", ANY67, RIGHT(AW67, 4)), ANY67)</f>
        <v>1760</v>
      </c>
      <c r="AOA67" s="27" t="str">
        <f t="shared" ref="AOA67:AOA98" si="2633">IF(ANZ67&lt;&gt;"", IF(RIGHT(AX67, 4)="-", ANZ67, RIGHT(AX67, 4)), ANZ67)</f>
        <v>1760</v>
      </c>
      <c r="AOB67" s="27" t="str">
        <f t="shared" ref="AOB67:AOB98" si="2634">IF(AOA67&lt;&gt;"", IF(RIGHT(AY67, 4)="-", AOA67, RIGHT(AY67, 4)), AOA67)</f>
        <v>1760</v>
      </c>
      <c r="AOC67" s="27" t="str">
        <f t="shared" ref="AOC67:AOC98" si="2635">IF(AOB67&lt;&gt;"", IF(RIGHT(AZ67, 4)="-", AOB67, RIGHT(AZ67, 4)), AOB67)</f>
        <v>1760</v>
      </c>
      <c r="AOD67" s="27" t="str">
        <f t="shared" ref="AOD67:AOD98" si="2636">IF(AOC67&lt;&gt;"", IF(RIGHT(BA67, 4)="-", AOC67, RIGHT(BA67, 4)), AOC67)</f>
        <v>1760</v>
      </c>
      <c r="AOE67" s="27" t="str">
        <f t="shared" ref="AOE67:AOE98" si="2637">IF(AOD67&lt;&gt;"", IF(RIGHT(BB67, 4)="-", AOD67, RIGHT(BB67, 4)), AOD67)</f>
        <v>1760</v>
      </c>
      <c r="AOF67" s="27" t="str">
        <f t="shared" ref="AOF67:AOF98" si="2638">IF(AOE67&lt;&gt;"", IF(RIGHT(BC67, 4)="-", AOE67, RIGHT(BC67, 4)), AOE67)</f>
        <v>1760</v>
      </c>
      <c r="AOG67" s="27" t="str">
        <f t="shared" ref="AOG67:AOG98" si="2639">IF(AOF67&lt;&gt;"", IF(RIGHT(BD67, 4)="-", AOF67, RIGHT(BD67, 4)), AOF67)</f>
        <v>1760</v>
      </c>
      <c r="AOH67" s="27" t="str">
        <f t="shared" ref="AOH67:AOH98" si="2640">IF(AOG67&lt;&gt;"", IF(RIGHT(BE67, 4)="-", AOG67, RIGHT(BE67, 4)), AOG67)</f>
        <v>1760</v>
      </c>
      <c r="AOI67" s="27" t="str">
        <f t="shared" ref="AOI67:AOI98" si="2641">IF(AOH67&lt;&gt;"", IF(RIGHT(BF67, 4)="-", AOH67, RIGHT(BF67, 4)), AOH67)</f>
        <v>1760</v>
      </c>
      <c r="AOJ67" s="27" t="str">
        <f t="shared" ref="AOJ67:AOJ98" si="2642">IF(AOI67&lt;&gt;"", IF(RIGHT(BG67, 4)="-", AOI67, RIGHT(BG67, 4)), AOI67)</f>
        <v>1760</v>
      </c>
      <c r="AOK67" s="27" t="str">
        <f t="shared" ref="AOK67:AOK98" si="2643">IF(AOJ67&lt;&gt;"", IF(RIGHT(BH67, 4)="-", AOJ67, RIGHT(BH67, 4)), AOJ67)</f>
        <v>1760</v>
      </c>
      <c r="AOL67" s="27" t="str">
        <f t="shared" ref="AOL67:AOL98" si="2644">IF(AOK67&lt;&gt;"", IF(RIGHT(BI67, 4)="-", AOK67, RIGHT(BI67, 4)), AOK67)</f>
        <v>1760</v>
      </c>
      <c r="AOM67" s="27" t="str">
        <f t="shared" ref="AOM67:AOM98" si="2645">IF(AOL67&lt;&gt;"", IF(RIGHT(BJ67, 4)="-", AOL67, RIGHT(BJ67, 4)), AOL67)</f>
        <v>1760</v>
      </c>
      <c r="AON67" s="27" t="str">
        <f t="shared" ref="AON67:AON98" si="2646">IF(AOM67&lt;&gt;"", IF(RIGHT(BK67, 4)="-", AOM67, RIGHT(BK67, 4)), AOM67)</f>
        <v>1760</v>
      </c>
      <c r="AOO67" s="27" t="str">
        <f t="shared" ref="AOO67:AOO98" si="2647">IF(AON67&lt;&gt;"", IF(RIGHT(BL67, 4)="-", AON67, RIGHT(BL67, 4)), AON67)</f>
        <v>1760</v>
      </c>
      <c r="AOP67" s="27" t="str">
        <f t="shared" ref="AOP67:AOP98" si="2648">IF(AOO67&lt;&gt;"", IF(RIGHT(BM67, 4)="-", AOO67, RIGHT(BM67, 4)), AOO67)</f>
        <v>1760</v>
      </c>
      <c r="AOQ67" s="27" t="str">
        <f t="shared" ref="AOQ67:AOQ98" si="2649">IF(AOP67&lt;&gt;"", IF(RIGHT(BN67, 4)="-", AOP67, RIGHT(BN67, 4)), AOP67)</f>
        <v>1760</v>
      </c>
      <c r="AOR67" s="27" t="str">
        <f t="shared" ref="AOR67:AOR98" si="2650">IF(AOQ67&lt;&gt;"", IF(RIGHT(BO67, 4)="-", AOQ67, RIGHT(BO67, 4)), AOQ67)</f>
        <v>1760</v>
      </c>
      <c r="AOS67" s="27" t="str">
        <f t="shared" ref="AOS67:AOS98" si="2651">IF(AOR67&lt;&gt;"", IF(RIGHT(BP67, 4)="-", AOR67, RIGHT(BP67, 4)), AOR67)</f>
        <v>1760</v>
      </c>
      <c r="AOT67" s="27" t="str">
        <f t="shared" ref="AOT67:AOT98" si="2652">IF(AOS67&lt;&gt;"", IF(RIGHT(BQ67, 4)="-", AOS67, RIGHT(BQ67, 4)), AOS67)</f>
        <v>1760</v>
      </c>
      <c r="AOU67" s="27" t="str">
        <f t="shared" ref="AOU67:AOU98" si="2653">IF(AOT67&lt;&gt;"", IF(RIGHT(BR67, 4)="-", AOT67, RIGHT(BR67, 4)), AOT67)</f>
        <v>1760</v>
      </c>
      <c r="AOV67" s="27" t="str">
        <f t="shared" ref="AOV67:AOV98" si="2654">IF(AOU67&lt;&gt;"", IF(RIGHT(BS67, 4)="-", AOU67, RIGHT(BS67, 4)), AOU67)</f>
        <v>1760</v>
      </c>
      <c r="AOW67" s="27" t="str">
        <f t="shared" ref="AOW67:AOW98" si="2655">IF(AOV67&lt;&gt;"", IF(RIGHT(BT67, 4)="-", AOV67, RIGHT(BT67, 4)), AOV67)</f>
        <v>1760</v>
      </c>
      <c r="AOX67" s="27" t="str">
        <f t="shared" ref="AOX67:AOX98" si="2656">IF(AOW67&lt;&gt;"", IF(RIGHT(BU67, 4)="-", AOW67, RIGHT(BU67, 4)), AOW67)</f>
        <v>1760</v>
      </c>
      <c r="AOY67" s="27" t="str">
        <f t="shared" ref="AOY67:AOY98" si="2657">IF(AOX67&lt;&gt;"", IF(RIGHT(BV67, 4)="-", AOX67, RIGHT(BV67, 4)), AOX67)</f>
        <v>1760</v>
      </c>
      <c r="AOZ67" s="27" t="str">
        <f t="shared" ref="AOZ67:AOZ98" si="2658">IF(AOY67&lt;&gt;"", IF(RIGHT(BW67, 4)="-", AOY67, RIGHT(BW67, 4)), AOY67)</f>
        <v>1760</v>
      </c>
      <c r="APA67" s="27" t="str">
        <f t="shared" ref="APA67:APA98" si="2659">IF(AOZ67&lt;&gt;"", IF(RIGHT(BX67, 4)="-", AOZ67, RIGHT(BX67, 4)), AOZ67)</f>
        <v>1760</v>
      </c>
      <c r="APB67" s="27" t="str">
        <f t="shared" ref="APB67:APB98" si="2660">IF(APA67&lt;&gt;"", IF(RIGHT(BY67, 4)="-", APA67, RIGHT(BY67, 4)), APA67)</f>
        <v>1760</v>
      </c>
      <c r="APC67" s="27" t="str">
        <f t="shared" ref="APC67:APC98" si="2661">IF(APB67&lt;&gt;"", IF(RIGHT(BZ67, 4)="-", APB67, RIGHT(BZ67, 4)), APB67)</f>
        <v>1760</v>
      </c>
      <c r="APD67" s="27" t="str">
        <f t="shared" ref="APD67:APD98" si="2662">IF(APC67&lt;&gt;"", IF(RIGHT(CA67, 4)="-", APC67, RIGHT(CA67, 4)), APC67)</f>
        <v>1760</v>
      </c>
      <c r="APE67" s="27" t="str">
        <f t="shared" ref="APE67:APE98" si="2663">IF(APD67&lt;&gt;"", IF(RIGHT(CB67, 4)="-", APD67, RIGHT(CB67, 4)), APD67)</f>
        <v>1760</v>
      </c>
      <c r="APF67" s="27" t="str">
        <f t="shared" ref="APF67:APF98" si="2664">IF(APE67&lt;&gt;"", IF(RIGHT(CC67, 4)="-", APE67, RIGHT(CC67, 4)), APE67)</f>
        <v>1760</v>
      </c>
      <c r="APG67" s="27" t="str">
        <f t="shared" ref="APG67:APG98" si="2665">IF(APF67&lt;&gt;"", IF(RIGHT(CD67, 4)="-", APF67, RIGHT(CD67, 4)), APF67)</f>
        <v>1760</v>
      </c>
      <c r="APH67" s="27" t="str">
        <f t="shared" ref="APH67:APH98" si="2666">IF(APG67&lt;&gt;"", IF(RIGHT(CE67, 4)="-", APG67, RIGHT(CE67, 4)), APG67)</f>
        <v>1760</v>
      </c>
      <c r="API67" s="27" t="str">
        <f t="shared" ref="API67:API98" si="2667">IF(APH67&lt;&gt;"", IF(RIGHT(CF67, 4)="-", APH67, RIGHT(CF67, 4)), APH67)</f>
        <v>1760</v>
      </c>
      <c r="APJ67" s="27" t="str">
        <f t="shared" ref="APJ67:APJ98" si="2668">IF(API67&lt;&gt;"", IF(RIGHT(CG67, 4)="-", API67, RIGHT(CG67, 4)), API67)</f>
        <v>1760</v>
      </c>
      <c r="APK67" s="27" t="str">
        <f t="shared" ref="APK67:APK98" si="2669">IF(APJ67&lt;&gt;"", IF(RIGHT(CH67, 4)="-", APJ67, RIGHT(CH67, 4)), APJ67)</f>
        <v>1760</v>
      </c>
      <c r="APL67" s="27" t="str">
        <f t="shared" ref="APL67:APL98" si="2670">IF(APK67&lt;&gt;"", IF(RIGHT(CI67, 4)="-", APK67, RIGHT(CI67, 4)), APK67)</f>
        <v>1760</v>
      </c>
      <c r="APM67" s="27" t="str">
        <f t="shared" ref="APM67:APM98" si="2671">IF(APL67&lt;&gt;"", IF(RIGHT(CJ67, 4)="-", APL67, RIGHT(CJ67, 4)), APL67)</f>
        <v>1760</v>
      </c>
      <c r="APN67" s="27" t="str">
        <f t="shared" ref="APN67:APN98" si="2672">IF(APM67&lt;&gt;"", IF(RIGHT(CK67, 4)="-", APM67, RIGHT(CK67, 4)), APM67)</f>
        <v>1760</v>
      </c>
      <c r="APO67" s="27" t="str">
        <f t="shared" ref="APO67:APO98" si="2673">IF(APN67&lt;&gt;"", IF(RIGHT(CL67, 4)="-", APN67, RIGHT(CL67, 4)), APN67)</f>
        <v>1760</v>
      </c>
      <c r="APP67" s="27" t="str">
        <f t="shared" ref="APP67:APP98" si="2674">IF(APO67&lt;&gt;"", IF(RIGHT(CM67, 4)="-", APO67, RIGHT(CM67, 4)), APO67)</f>
        <v>1760</v>
      </c>
      <c r="APQ67" s="27" t="str">
        <f t="shared" ref="APQ67:APQ98" si="2675">IF(APP67&lt;&gt;"", IF(RIGHT(CN67, 4)="-", APP67, RIGHT(CN67, 4)), APP67)</f>
        <v>1760</v>
      </c>
      <c r="APR67" s="27" t="str">
        <f t="shared" ref="APR67:APR98" si="2676">IF(APQ67&lt;&gt;"", IF(RIGHT(CO67, 4)="-", APQ67, RIGHT(CO67, 4)), APQ67)</f>
        <v>1760</v>
      </c>
    </row>
    <row r="68" spans="1:1022 1025:1110" x14ac:dyDescent="0.35">
      <c r="A68" s="27">
        <v>21</v>
      </c>
      <c r="B68" s="84" t="s">
        <v>131</v>
      </c>
      <c r="C68" s="91">
        <f>VLOOKUP(A68, Rankings!$A$2:$AN$129, 40, FALSE)</f>
        <v>66</v>
      </c>
      <c r="D68" s="24" t="s">
        <v>372</v>
      </c>
      <c r="I68" s="29">
        <f t="shared" si="1785"/>
        <v>15.666666666666666</v>
      </c>
      <c r="L68" s="27" t="s">
        <v>2344</v>
      </c>
      <c r="M68" s="27" t="s">
        <v>2611</v>
      </c>
      <c r="N68" s="27" t="s">
        <v>2711</v>
      </c>
      <c r="O68" s="27" t="s">
        <v>3046</v>
      </c>
      <c r="P68" s="27" t="s">
        <v>24</v>
      </c>
      <c r="Q68" s="27" t="s">
        <v>3247</v>
      </c>
      <c r="R68" s="27" t="s">
        <v>3573</v>
      </c>
      <c r="S68" s="27" t="s">
        <v>24</v>
      </c>
      <c r="T68" s="27" t="s">
        <v>24</v>
      </c>
      <c r="U68" s="27" t="s">
        <v>24</v>
      </c>
      <c r="V68" s="27" t="s">
        <v>4035</v>
      </c>
      <c r="W68" s="27" t="s">
        <v>4211</v>
      </c>
      <c r="X68" s="27" t="s">
        <v>4341</v>
      </c>
      <c r="Y68" s="27" t="s">
        <v>24</v>
      </c>
      <c r="Z68" s="27" t="s">
        <v>4582</v>
      </c>
      <c r="AA68" s="27" t="s">
        <v>4696</v>
      </c>
      <c r="AB68" s="27" t="s">
        <v>4836</v>
      </c>
      <c r="AC68" s="27" t="s">
        <v>24</v>
      </c>
      <c r="AD68" s="27" t="s">
        <v>4916</v>
      </c>
      <c r="AE68" s="27" t="s">
        <v>4960</v>
      </c>
      <c r="AF68" s="27" t="s">
        <v>5003</v>
      </c>
      <c r="AG68" s="27" t="s">
        <v>24</v>
      </c>
      <c r="AH68" s="27" t="s">
        <v>24</v>
      </c>
      <c r="AI68" s="27" t="s">
        <v>5371</v>
      </c>
      <c r="AJ68" s="27" t="s">
        <v>5571</v>
      </c>
      <c r="AK68" s="27" t="s">
        <v>24</v>
      </c>
      <c r="AL68" s="27" t="s">
        <v>5817</v>
      </c>
      <c r="AM68" s="27" t="s">
        <v>5897</v>
      </c>
      <c r="AN68" s="27" t="s">
        <v>24</v>
      </c>
      <c r="AO68" s="27" t="s">
        <v>6163</v>
      </c>
      <c r="AP68" s="27" t="s">
        <v>24</v>
      </c>
      <c r="AQ68" s="27" t="s">
        <v>24</v>
      </c>
      <c r="AR68" s="27" t="s">
        <v>6367</v>
      </c>
      <c r="AS68" s="27" t="s">
        <v>24</v>
      </c>
      <c r="AT68" s="27" t="s">
        <v>24</v>
      </c>
      <c r="AU68" s="27" t="s">
        <v>6628</v>
      </c>
      <c r="AV68" s="27" t="s">
        <v>24</v>
      </c>
      <c r="AW68" s="27" t="s">
        <v>24</v>
      </c>
      <c r="AX68" s="27" t="s">
        <v>24</v>
      </c>
      <c r="AY68" s="27" t="s">
        <v>24</v>
      </c>
      <c r="AZ68" s="27" t="s">
        <v>24</v>
      </c>
      <c r="BA68" s="27" t="s">
        <v>24</v>
      </c>
      <c r="BB68" s="27" t="s">
        <v>24</v>
      </c>
      <c r="BC68" s="27" t="s">
        <v>24</v>
      </c>
      <c r="BD68" s="27" t="s">
        <v>24</v>
      </c>
      <c r="BE68" s="27" t="s">
        <v>24</v>
      </c>
      <c r="BF68" s="27" t="s">
        <v>24</v>
      </c>
      <c r="BG68" s="27" t="s">
        <v>24</v>
      </c>
      <c r="BH68" s="27" t="s">
        <v>24</v>
      </c>
      <c r="BI68" s="27" t="s">
        <v>24</v>
      </c>
      <c r="BJ68" s="27" t="s">
        <v>24</v>
      </c>
      <c r="BK68" s="27" t="s">
        <v>24</v>
      </c>
      <c r="BL68" s="27" t="s">
        <v>24</v>
      </c>
      <c r="BM68" s="27" t="s">
        <v>24</v>
      </c>
      <c r="BN68" s="27" t="s">
        <v>24</v>
      </c>
      <c r="BO68" s="27" t="s">
        <v>24</v>
      </c>
      <c r="BP68" s="27" t="s">
        <v>24</v>
      </c>
      <c r="BQ68" s="27" t="s">
        <v>24</v>
      </c>
      <c r="BR68" s="27" t="s">
        <v>24</v>
      </c>
      <c r="BS68" s="27" t="s">
        <v>24</v>
      </c>
      <c r="BT68" s="27" t="s">
        <v>24</v>
      </c>
      <c r="BU68" s="27" t="s">
        <v>24</v>
      </c>
      <c r="BV68" s="27" t="s">
        <v>24</v>
      </c>
      <c r="BW68" s="27" t="s">
        <v>24</v>
      </c>
      <c r="BX68" s="27" t="s">
        <v>24</v>
      </c>
      <c r="BY68" s="27" t="s">
        <v>24</v>
      </c>
      <c r="BZ68" s="27" t="s">
        <v>24</v>
      </c>
      <c r="CA68" s="27" t="s">
        <v>24</v>
      </c>
      <c r="CB68" s="27" t="s">
        <v>24</v>
      </c>
      <c r="CC68" s="27" t="s">
        <v>24</v>
      </c>
      <c r="CD68" s="27" t="s">
        <v>24</v>
      </c>
      <c r="CE68" s="27" t="s">
        <v>24</v>
      </c>
      <c r="CF68" s="27" t="s">
        <v>24</v>
      </c>
      <c r="CG68" s="27" t="s">
        <v>24</v>
      </c>
      <c r="CH68" s="27" t="s">
        <v>24</v>
      </c>
      <c r="CI68" s="27" t="s">
        <v>24</v>
      </c>
      <c r="CJ68" s="27" t="s">
        <v>24</v>
      </c>
      <c r="CK68" s="27" t="s">
        <v>24</v>
      </c>
      <c r="CL68" s="27" t="s">
        <v>24</v>
      </c>
      <c r="CM68" s="27" t="s">
        <v>24</v>
      </c>
      <c r="CN68" s="27" t="s">
        <v>24</v>
      </c>
      <c r="CO68" s="27" t="s">
        <v>24</v>
      </c>
      <c r="CQ68" s="28">
        <f t="shared" si="1786"/>
        <v>3</v>
      </c>
      <c r="CR68" s="28">
        <f t="shared" si="1787"/>
        <v>3</v>
      </c>
      <c r="CS68" s="28">
        <f t="shared" si="1788"/>
        <v>3</v>
      </c>
      <c r="CT68" s="28">
        <f t="shared" si="1789"/>
        <v>3</v>
      </c>
      <c r="CU68" s="28">
        <f t="shared" si="1790"/>
        <v>1</v>
      </c>
      <c r="CV68" s="28">
        <f t="shared" si="1791"/>
        <v>3</v>
      </c>
      <c r="CW68" s="28">
        <f t="shared" si="1792"/>
        <v>3</v>
      </c>
      <c r="CX68" s="28">
        <f t="shared" si="1793"/>
        <v>2</v>
      </c>
      <c r="CY68" s="28">
        <f t="shared" si="1794"/>
        <v>1</v>
      </c>
      <c r="CZ68" s="28">
        <f t="shared" si="1795"/>
        <v>3</v>
      </c>
      <c r="DA68" s="28">
        <f t="shared" si="1796"/>
        <v>2</v>
      </c>
      <c r="DB68" s="28">
        <f t="shared" si="1797"/>
        <v>2</v>
      </c>
      <c r="DC68" s="28">
        <f t="shared" si="1798"/>
        <v>1</v>
      </c>
      <c r="DD68" s="28">
        <f t="shared" si="1799"/>
        <v>0</v>
      </c>
      <c r="DE68" s="28">
        <f t="shared" si="1800"/>
        <v>0</v>
      </c>
      <c r="DF68" s="28">
        <f t="shared" si="1801"/>
        <v>1</v>
      </c>
      <c r="DG68" s="28">
        <f t="shared" si="1802"/>
        <v>0</v>
      </c>
      <c r="DH68" s="28">
        <f t="shared" si="1803"/>
        <v>0</v>
      </c>
      <c r="DI68" s="28">
        <f t="shared" si="1804"/>
        <v>0</v>
      </c>
      <c r="DJ68" s="28">
        <f t="shared" si="1805"/>
        <v>0</v>
      </c>
      <c r="DK68" s="28">
        <f t="shared" si="1806"/>
        <v>0</v>
      </c>
      <c r="DL68" s="28">
        <f t="shared" si="1807"/>
        <v>0</v>
      </c>
      <c r="DM68" s="28">
        <f t="shared" si="1808"/>
        <v>0</v>
      </c>
      <c r="DN68" s="28">
        <f t="shared" si="1809"/>
        <v>0</v>
      </c>
      <c r="DO68" s="28">
        <f t="shared" si="1810"/>
        <v>4</v>
      </c>
      <c r="DP68" s="28">
        <f t="shared" si="1811"/>
        <v>6</v>
      </c>
      <c r="DR68">
        <f t="shared" si="1812"/>
        <v>3</v>
      </c>
      <c r="DS68">
        <f t="shared" si="1813"/>
        <v>2</v>
      </c>
      <c r="DT68">
        <f t="shared" si="1814"/>
        <v>3</v>
      </c>
      <c r="DU68">
        <f t="shared" si="1815"/>
        <v>7</v>
      </c>
      <c r="DV68">
        <f t="shared" si="1816"/>
        <v>0</v>
      </c>
      <c r="DW68">
        <f t="shared" si="1817"/>
        <v>1</v>
      </c>
      <c r="DX68">
        <f t="shared" si="1818"/>
        <v>8</v>
      </c>
      <c r="DY68">
        <f t="shared" si="1819"/>
        <v>0</v>
      </c>
      <c r="DZ68">
        <f t="shared" si="1820"/>
        <v>0</v>
      </c>
      <c r="EA68">
        <f t="shared" si="1821"/>
        <v>0</v>
      </c>
      <c r="EB68">
        <f t="shared" si="1822"/>
        <v>9</v>
      </c>
      <c r="EC68">
        <f t="shared" si="1823"/>
        <v>2</v>
      </c>
      <c r="ED68">
        <f t="shared" si="1824"/>
        <v>8</v>
      </c>
      <c r="EE68">
        <f t="shared" si="1825"/>
        <v>0</v>
      </c>
      <c r="EF68">
        <f t="shared" si="1826"/>
        <v>1</v>
      </c>
      <c r="EG68">
        <f t="shared" si="1827"/>
        <v>7</v>
      </c>
      <c r="EH68">
        <f t="shared" si="1828"/>
        <v>6</v>
      </c>
      <c r="EI68">
        <f t="shared" si="1829"/>
        <v>0</v>
      </c>
      <c r="EJ68">
        <f t="shared" si="1830"/>
        <v>6</v>
      </c>
      <c r="EK68">
        <f t="shared" si="1831"/>
        <v>12</v>
      </c>
      <c r="EL68">
        <f t="shared" si="1832"/>
        <v>1</v>
      </c>
      <c r="EM68">
        <f t="shared" si="1833"/>
        <v>0</v>
      </c>
      <c r="EN68">
        <f t="shared" si="1834"/>
        <v>0</v>
      </c>
      <c r="EO68">
        <f t="shared" si="1835"/>
        <v>4</v>
      </c>
      <c r="EP68">
        <f t="shared" si="1836"/>
        <v>6</v>
      </c>
      <c r="EQ68">
        <f t="shared" si="1837"/>
        <v>0</v>
      </c>
      <c r="ER68">
        <f t="shared" si="1838"/>
        <v>4</v>
      </c>
      <c r="ES68">
        <f t="shared" si="1839"/>
        <v>5</v>
      </c>
      <c r="ET68">
        <f t="shared" si="1840"/>
        <v>0</v>
      </c>
      <c r="EU68">
        <f t="shared" si="1841"/>
        <v>2</v>
      </c>
      <c r="EV68">
        <f t="shared" si="1842"/>
        <v>0</v>
      </c>
      <c r="EW68">
        <f t="shared" si="1843"/>
        <v>0</v>
      </c>
      <c r="EX68">
        <f t="shared" si="1844"/>
        <v>4</v>
      </c>
      <c r="EY68">
        <f t="shared" si="1845"/>
        <v>0</v>
      </c>
      <c r="EZ68">
        <f t="shared" si="1846"/>
        <v>0</v>
      </c>
      <c r="FA68">
        <f t="shared" si="1847"/>
        <v>3</v>
      </c>
      <c r="FB68">
        <f t="shared" si="1848"/>
        <v>0</v>
      </c>
      <c r="FC68">
        <f t="shared" si="1849"/>
        <v>0</v>
      </c>
      <c r="FD68">
        <f t="shared" si="1850"/>
        <v>0</v>
      </c>
      <c r="FE68">
        <f t="shared" si="1851"/>
        <v>0</v>
      </c>
      <c r="FF68">
        <f t="shared" si="1852"/>
        <v>0</v>
      </c>
      <c r="FG68">
        <f t="shared" si="1853"/>
        <v>0</v>
      </c>
      <c r="FH68">
        <f t="shared" si="1854"/>
        <v>0</v>
      </c>
      <c r="FI68">
        <f t="shared" si="1855"/>
        <v>0</v>
      </c>
      <c r="FJ68">
        <f t="shared" si="1856"/>
        <v>0</v>
      </c>
      <c r="FK68">
        <f t="shared" si="1857"/>
        <v>0</v>
      </c>
      <c r="FL68">
        <f t="shared" si="1858"/>
        <v>0</v>
      </c>
      <c r="FM68">
        <f t="shared" si="1859"/>
        <v>0</v>
      </c>
      <c r="FN68">
        <f t="shared" si="1860"/>
        <v>0</v>
      </c>
      <c r="FO68">
        <f t="shared" si="1861"/>
        <v>0</v>
      </c>
      <c r="FP68">
        <f t="shared" si="1862"/>
        <v>0</v>
      </c>
      <c r="FQ68">
        <f t="shared" si="1863"/>
        <v>0</v>
      </c>
      <c r="FR68">
        <f t="shared" si="1864"/>
        <v>0</v>
      </c>
      <c r="FS68">
        <f t="shared" si="1865"/>
        <v>0</v>
      </c>
      <c r="FT68">
        <f t="shared" si="1866"/>
        <v>0</v>
      </c>
      <c r="FU68">
        <f t="shared" si="1867"/>
        <v>0</v>
      </c>
      <c r="FV68">
        <f t="shared" si="1868"/>
        <v>0</v>
      </c>
      <c r="FW68">
        <f t="shared" si="1869"/>
        <v>0</v>
      </c>
      <c r="FX68">
        <f t="shared" si="1870"/>
        <v>0</v>
      </c>
      <c r="FY68">
        <f t="shared" si="1871"/>
        <v>0</v>
      </c>
      <c r="FZ68">
        <f t="shared" si="1872"/>
        <v>0</v>
      </c>
      <c r="GA68">
        <f t="shared" si="1873"/>
        <v>0</v>
      </c>
      <c r="GB68">
        <f t="shared" si="1874"/>
        <v>0</v>
      </c>
      <c r="GC68">
        <f t="shared" si="1875"/>
        <v>0</v>
      </c>
      <c r="GD68">
        <f t="shared" si="1876"/>
        <v>0</v>
      </c>
      <c r="GE68">
        <f t="shared" si="1877"/>
        <v>0</v>
      </c>
      <c r="GF68">
        <f t="shared" si="1878"/>
        <v>0</v>
      </c>
      <c r="GG68">
        <f t="shared" si="1879"/>
        <v>0</v>
      </c>
      <c r="GH68">
        <f t="shared" si="1880"/>
        <v>0</v>
      </c>
      <c r="GI68">
        <f t="shared" si="1881"/>
        <v>0</v>
      </c>
      <c r="GJ68">
        <f t="shared" si="1882"/>
        <v>0</v>
      </c>
      <c r="GK68">
        <f t="shared" si="1883"/>
        <v>0</v>
      </c>
      <c r="GL68">
        <f t="shared" si="1884"/>
        <v>0</v>
      </c>
      <c r="GM68">
        <f t="shared" si="1885"/>
        <v>0</v>
      </c>
      <c r="GN68">
        <f t="shared" si="1886"/>
        <v>0</v>
      </c>
      <c r="GO68">
        <f t="shared" si="1887"/>
        <v>0</v>
      </c>
      <c r="GP68">
        <f t="shared" si="1888"/>
        <v>0</v>
      </c>
      <c r="GQ68">
        <f t="shared" si="1889"/>
        <v>0</v>
      </c>
      <c r="GR68">
        <f t="shared" si="1890"/>
        <v>0</v>
      </c>
      <c r="GS68">
        <f t="shared" si="1891"/>
        <v>0</v>
      </c>
      <c r="GT68">
        <f t="shared" si="1892"/>
        <v>0</v>
      </c>
      <c r="GU68">
        <f t="shared" si="1893"/>
        <v>0</v>
      </c>
      <c r="GW68" s="28">
        <f t="shared" si="1894"/>
        <v>5.5478088967072248</v>
      </c>
      <c r="GX68" s="28">
        <f t="shared" si="1895"/>
        <v>5.5949909724288363</v>
      </c>
      <c r="GY68" s="28">
        <f t="shared" si="1896"/>
        <v>0.98523727655729987</v>
      </c>
      <c r="GZ68" s="28">
        <f t="shared" si="1897"/>
        <v>0</v>
      </c>
      <c r="HA68" s="28">
        <f t="shared" si="1898"/>
        <v>0</v>
      </c>
      <c r="HB68" s="28">
        <f t="shared" si="1899"/>
        <v>7.9054245257954863</v>
      </c>
      <c r="HC68" s="28">
        <f t="shared" si="1900"/>
        <v>0.45133531298782298</v>
      </c>
      <c r="HE68">
        <f>IFERROR(VLOOKUP(_xlfn.NUMBERVALUE(MID(L68, SEARCH("!", L68)+1, SEARCH("+", L68)-SEARCH("!", L68)-1)), Rankings!$A$2:$BK$129, 63, FALSE),0)</f>
        <v>0.38337179356132184</v>
      </c>
      <c r="HF68">
        <f>IFERROR(VLOOKUP(_xlfn.NUMBERVALUE(MID(M68, SEARCH("!", M68)+1, SEARCH("+", M68)-SEARCH("!", M68)-1)), Rankings!$A$2:$BK$129, 63, FALSE),0)</f>
        <v>0.34847699079011563</v>
      </c>
      <c r="HG68">
        <f>IFERROR(VLOOKUP(_xlfn.NUMBERVALUE(MID(N68, SEARCH("!", N68)+1, SEARCH("+", N68)-SEARCH("!", N68)-1)), Rankings!$A$2:$BK$129, 63, FALSE),0)</f>
        <v>0.33262682534038235</v>
      </c>
      <c r="HH68">
        <f>IFERROR(VLOOKUP(_xlfn.NUMBERVALUE(MID(O68, SEARCH("!", O68)+1, SEARCH("+", O68)-SEARCH("!", O68)-1)), Rankings!$A$2:$BK$129, 63, FALSE),0)</f>
        <v>0.49551347653817529</v>
      </c>
      <c r="HI68">
        <f>IFERROR(VLOOKUP(_xlfn.NUMBERVALUE(MID(P68, SEARCH("!", P68)+1, SEARCH("+", P68)-SEARCH("!", P68)-1)), Rankings!$A$2:$BK$129, 63, FALSE),0)</f>
        <v>0</v>
      </c>
      <c r="HJ68">
        <f>IFERROR(VLOOKUP(_xlfn.NUMBERVALUE(MID(Q68, SEARCH("!", Q68)+1, SEARCH("+", Q68)-SEARCH("!", Q68)-1)), Rankings!$A$2:$BK$129, 63, FALSE),0)</f>
        <v>0.13381089047003955</v>
      </c>
      <c r="HK68">
        <f>IFERROR(VLOOKUP(_xlfn.NUMBERVALUE(MID(R68, SEARCH("!", R68)+1, SEARCH("+", R68)-SEARCH("!", R68)-1)), Rankings!$A$2:$BK$129, 63, FALSE),0)</f>
        <v>0.86828752036026902</v>
      </c>
      <c r="HL68">
        <f>IFERROR(VLOOKUP(_xlfn.NUMBERVALUE(MID(S68, SEARCH("!", S68)+1, SEARCH("+", S68)-SEARCH("!", S68)-1)), Rankings!$A$2:$BK$129, 63, FALSE),0)</f>
        <v>0</v>
      </c>
      <c r="HM68">
        <f>IFERROR(VLOOKUP(_xlfn.NUMBERVALUE(MID(T68, SEARCH("!", T68)+1, SEARCH("+", T68)-SEARCH("!", T68)-1)), Rankings!$A$2:$BK$129, 63, FALSE),0)</f>
        <v>0</v>
      </c>
      <c r="HN68">
        <f>IFERROR(VLOOKUP(_xlfn.NUMBERVALUE(MID(U68, SEARCH("!", U68)+1, SEARCH("+", U68)-SEARCH("!", U68)-1)), Rankings!$A$2:$BK$129, 63, FALSE),0)</f>
        <v>0</v>
      </c>
      <c r="HO68">
        <f>IFERROR(VLOOKUP(_xlfn.NUMBERVALUE(MID(V68, SEARCH("!", V68)+1, SEARCH("+", V68)-SEARCH("!", V68)-1)), Rankings!$A$2:$BK$129, 63, FALSE),0)</f>
        <v>0.54581257305231079</v>
      </c>
      <c r="HP68">
        <f>IFERROR(VLOOKUP(_xlfn.NUMBERVALUE(MID(W68, SEARCH("!", W68)+1, SEARCH("+", W68)-SEARCH("!", W68)-1)), Rankings!$A$2:$BK$129, 63, FALSE),0)</f>
        <v>0.45999195434508988</v>
      </c>
      <c r="HQ68">
        <f>IFERROR(VLOOKUP(_xlfn.NUMBERVALUE(MID(X68, SEARCH("!", X68)+1, SEARCH("+", X68)-SEARCH("!", X68)-1)), Rankings!$A$2:$BK$129, 63, FALSE),0)</f>
        <v>0.87224282570657508</v>
      </c>
      <c r="HR68">
        <f>IFERROR(VLOOKUP(_xlfn.NUMBERVALUE(MID(Y68, SEARCH("!", Y68)+1, SEARCH("+", Y68)-SEARCH("!", Y68)-1)), Rankings!$A$2:$BK$129, 63, FALSE),0)</f>
        <v>0</v>
      </c>
      <c r="HS68">
        <f>IFERROR(VLOOKUP(_xlfn.NUMBERVALUE(MID(Z68, SEARCH("!", Z68)+1, SEARCH("+", Z68)-SEARCH("!", Z68)-1)), Rankings!$A$2:$BK$129, 63, FALSE),0)</f>
        <v>0.2676701877514836</v>
      </c>
      <c r="HT68">
        <f>IFERROR(VLOOKUP(_xlfn.NUMBERVALUE(MID(AA68, SEARCH("!", AA68)+1, SEARCH("+", AA68)-SEARCH("!", AA68)-1)), Rankings!$A$2:$BK$129, 63, FALSE),0)</f>
        <v>0.5614516636093988</v>
      </c>
      <c r="HU68">
        <f>IFERROR(VLOOKUP(_xlfn.NUMBERVALUE(MID(AB68, SEARCH("!", AB68)+1, SEARCH("+", AB68)-SEARCH("!", AB68)-1)), Rankings!$A$2:$BK$129, 63, FALSE),0)</f>
        <v>0.49551347653817529</v>
      </c>
      <c r="HV68">
        <f>IFERROR(VLOOKUP(_xlfn.NUMBERVALUE(MID(AC68, SEARCH("!", AC68)+1, SEARCH("+", AC68)-SEARCH("!", AC68)-1)), Rankings!$A$2:$BK$129, 63, FALSE),0)</f>
        <v>0</v>
      </c>
      <c r="HW68">
        <f>IFERROR(VLOOKUP(_xlfn.NUMBERVALUE(MID(AD68, SEARCH("!", AD68)+1, SEARCH("+", AD68)-SEARCH("!", AD68)-1)), Rankings!$A$2:$BK$129, 63, FALSE),0)</f>
        <v>0.86828752036026902</v>
      </c>
      <c r="HX68">
        <f>IFERROR(VLOOKUP(_xlfn.NUMBERVALUE(MID(AE68, SEARCH("!", AE68)+1, SEARCH("+", AE68)-SEARCH("!", AE68)-1)), Rankings!$A$2:$BK$129, 63, FALSE),0)</f>
        <v>0.43942470350498913</v>
      </c>
      <c r="HY68">
        <f>IFERROR(VLOOKUP(_xlfn.NUMBERVALUE(MID(AF68, SEARCH("!", AF68)+1, SEARCH("+", AF68)-SEARCH("!", AF68)-1)), Rankings!$A$2:$BK$129, 63, FALSE),0)</f>
        <v>0.43942470350498913</v>
      </c>
      <c r="HZ68">
        <f>IFERROR(VLOOKUP(_xlfn.NUMBERVALUE(MID(AG68, SEARCH("!", AG68)+1, SEARCH("+", AG68)-SEARCH("!", AG68)-1)), Rankings!$A$2:$BK$129, 63, FALSE),0)</f>
        <v>0</v>
      </c>
      <c r="IA68">
        <f>IFERROR(VLOOKUP(_xlfn.NUMBERVALUE(MID(AH68, SEARCH("!", AH68)+1, SEARCH("+", AH68)-SEARCH("!", AH68)-1)), Rankings!$A$2:$BK$129, 63, FALSE),0)</f>
        <v>0</v>
      </c>
      <c r="IB68">
        <f>IFERROR(VLOOKUP(_xlfn.NUMBERVALUE(MID(AI68, SEARCH("!", AI68)+1, SEARCH("+", AI68)-SEARCH("!", AI68)-1)), Rankings!$A$2:$BK$129, 63, FALSE),0)</f>
        <v>0.91255548584178892</v>
      </c>
      <c r="IC68">
        <f>IFERROR(VLOOKUP(_xlfn.NUMBERVALUE(MID(AJ68, SEARCH("!", AJ68)+1, SEARCH("+", AJ68)-SEARCH("!", AJ68)-1)), Rankings!$A$2:$BK$129, 63, FALSE),0)</f>
        <v>0.87224282570657508</v>
      </c>
      <c r="ID68">
        <f>IFERROR(VLOOKUP(_xlfn.NUMBERVALUE(MID(AK68, SEARCH("!", AK68)+1, SEARCH("+", AK68)-SEARCH("!", AK68)-1)), Rankings!$A$2:$BK$129, 63, FALSE),0)</f>
        <v>0</v>
      </c>
      <c r="IE68">
        <f>IFERROR(VLOOKUP(_xlfn.NUMBERVALUE(MID(AL68, SEARCH("!", AL68)+1, SEARCH("+", AL68)-SEARCH("!", AL68)-1)), Rankings!$A$2:$BK$129, 63, FALSE),0)</f>
        <v>0.71744721195333239</v>
      </c>
      <c r="IF68">
        <f>IFERROR(VLOOKUP(_xlfn.NUMBERVALUE(MID(AM68, SEARCH("!", AM68)+1, SEARCH("+", AM68)-SEARCH("!", AM68)-1)), Rankings!$A$2:$BK$129, 63, FALSE),0)</f>
        <v>0.5614516636093988</v>
      </c>
      <c r="IG68">
        <f>IFERROR(VLOOKUP(_xlfn.NUMBERVALUE(MID(AN68, SEARCH("!", AN68)+1, SEARCH("+", AN68)-SEARCH("!", AN68)-1)), Rankings!$A$2:$BK$129, 63, FALSE),0)</f>
        <v>0</v>
      </c>
      <c r="IH68">
        <f>IFERROR(VLOOKUP(_xlfn.NUMBERVALUE(MID(AO68, SEARCH("!", AO68)+1, SEARCH("+", AO68)-SEARCH("!", AO68)-1)), Rankings!$A$2:$BK$129, 63, FALSE),0)</f>
        <v>0.7577692959070047</v>
      </c>
      <c r="II68">
        <f>IFERROR(VLOOKUP(_xlfn.NUMBERVALUE(MID(AP68, SEARCH("!", AP68)+1, SEARCH("+", AP68)-SEARCH("!", AP68)-1)), Rankings!$A$2:$BK$129, 63, FALSE),0)</f>
        <v>0</v>
      </c>
      <c r="IJ68">
        <f>IFERROR(VLOOKUP(_xlfn.NUMBERVALUE(MID(AQ68, SEARCH("!", AQ68)+1, SEARCH("+", AQ68)-SEARCH("!", AQ68)-1)), Rankings!$A$2:$BK$129, 63, FALSE),0)</f>
        <v>0</v>
      </c>
      <c r="IK68">
        <f>IFERROR(VLOOKUP(_xlfn.NUMBERVALUE(MID(AR68, SEARCH("!", AR68)+1, SEARCH("+", AR68)-SEARCH("!", AR68)-1)), Rankings!$A$2:$BK$129, 63, FALSE),0)</f>
        <v>0.55259277607709756</v>
      </c>
      <c r="IL68">
        <f>IFERROR(VLOOKUP(_xlfn.NUMBERVALUE(MID(AS68, SEARCH("!", AS68)+1, SEARCH("+", AS68)-SEARCH("!", AS68)-1)), Rankings!$A$2:$BK$129, 63, FALSE),0)</f>
        <v>0</v>
      </c>
      <c r="IM68">
        <f>IFERROR(VLOOKUP(_xlfn.NUMBERVALUE(MID(AT68, SEARCH("!", AT68)+1, SEARCH("+", AT68)-SEARCH("!", AT68)-1)), Rankings!$A$2:$BK$129, 63, FALSE),0)</f>
        <v>0</v>
      </c>
      <c r="IN68">
        <f>IFERROR(VLOOKUP(_xlfn.NUMBERVALUE(MID(AU68, SEARCH("!", AU68)+1, SEARCH("+", AU68)-SEARCH("!", AU68)-1)), Rankings!$A$2:$BK$129, 63, FALSE),0)</f>
        <v>0.24207078116458031</v>
      </c>
      <c r="IO68">
        <f>IFERROR(VLOOKUP(_xlfn.NUMBERVALUE(MID(AV68, SEARCH("!", AV68)+1, SEARCH("+", AV68)-SEARCH("!", AV68)-1)), Rankings!$A$2:$BK$129, 63, FALSE),0)</f>
        <v>0</v>
      </c>
      <c r="IP68">
        <f>IFERROR(VLOOKUP(_xlfn.NUMBERVALUE(MID(AW68, SEARCH("!", AW68)+1, SEARCH("+", AW68)-SEARCH("!", AW68)-1)), Rankings!$A$2:$BK$129, 63, FALSE),0)</f>
        <v>0</v>
      </c>
      <c r="IQ68">
        <f>IFERROR(VLOOKUP(_xlfn.NUMBERVALUE(MID(AX68, SEARCH("!", AX68)+1, SEARCH("+", AX68)-SEARCH("!", AX68)-1)), Rankings!$A$2:$BK$129, 63, FALSE),0)</f>
        <v>0</v>
      </c>
      <c r="IR68">
        <f>IFERROR(VLOOKUP(_xlfn.NUMBERVALUE(MID(AY68, SEARCH("!", AY68)+1, SEARCH("+", AY68)-SEARCH("!", AY68)-1)), Rankings!$A$2:$BK$129, 63, FALSE),0)</f>
        <v>0</v>
      </c>
      <c r="IS68">
        <f>IFERROR(VLOOKUP(_xlfn.NUMBERVALUE(MID(AZ68, SEARCH("!", AZ68)+1, SEARCH("+", AZ68)-SEARCH("!", AZ68)-1)), Rankings!$A$2:$BK$129, 63, FALSE),0)</f>
        <v>0</v>
      </c>
      <c r="IT68">
        <f>IFERROR(VLOOKUP(_xlfn.NUMBERVALUE(MID(BA68, SEARCH("!", BA68)+1, SEARCH("+", BA68)-SEARCH("!", BA68)-1)), Rankings!$A$2:$BK$129, 63, FALSE),0)</f>
        <v>0</v>
      </c>
      <c r="IU68">
        <f>IFERROR(VLOOKUP(_xlfn.NUMBERVALUE(MID(BB68, SEARCH("!", BB68)+1, SEARCH("+", BB68)-SEARCH("!", BB68)-1)), Rankings!$A$2:$BK$129, 63, FALSE),0)</f>
        <v>0</v>
      </c>
      <c r="IV68">
        <f>IFERROR(VLOOKUP(_xlfn.NUMBERVALUE(MID(BC68, SEARCH("!", BC68)+1, SEARCH("+", BC68)-SEARCH("!", BC68)-1)), Rankings!$A$2:$BK$129, 63, FALSE),0)</f>
        <v>0</v>
      </c>
      <c r="IW68">
        <f>IFERROR(VLOOKUP(_xlfn.NUMBERVALUE(MID(BD68, SEARCH("!", BD68)+1, SEARCH("+", BD68)-SEARCH("!", BD68)-1)), Rankings!$A$2:$BK$129, 63, FALSE),0)</f>
        <v>0</v>
      </c>
      <c r="IX68">
        <f>IFERROR(VLOOKUP(_xlfn.NUMBERVALUE(MID(BE68, SEARCH("!", BE68)+1, SEARCH("+", BE68)-SEARCH("!", BE68)-1)), Rankings!$A$2:$BK$129, 63, FALSE),0)</f>
        <v>0</v>
      </c>
      <c r="IY68">
        <f>IFERROR(VLOOKUP(_xlfn.NUMBERVALUE(MID(BF68, SEARCH("!", BF68)+1, SEARCH("+", BF68)-SEARCH("!", BF68)-1)), Rankings!$A$2:$BK$129, 63, FALSE),0)</f>
        <v>0</v>
      </c>
      <c r="IZ68">
        <f>IFERROR(VLOOKUP(_xlfn.NUMBERVALUE(MID(BG68, SEARCH("!", BG68)+1, SEARCH("+", BG68)-SEARCH("!", BG68)-1)), Rankings!$A$2:$BK$129, 63, FALSE),0)</f>
        <v>0</v>
      </c>
      <c r="JA68">
        <f>IFERROR(VLOOKUP(_xlfn.NUMBERVALUE(MID(BH68, SEARCH("!", BH68)+1, SEARCH("+", BH68)-SEARCH("!", BH68)-1)), Rankings!$A$2:$BK$129, 63, FALSE),0)</f>
        <v>0</v>
      </c>
      <c r="JB68">
        <f>IFERROR(VLOOKUP(_xlfn.NUMBERVALUE(MID(BI68, SEARCH("!", BI68)+1, SEARCH("+", BI68)-SEARCH("!", BI68)-1)), Rankings!$A$2:$BK$129, 63, FALSE),0)</f>
        <v>0</v>
      </c>
      <c r="JC68">
        <f>IFERROR(VLOOKUP(_xlfn.NUMBERVALUE(MID(BJ68, SEARCH("!", BJ68)+1, SEARCH("+", BJ68)-SEARCH("!", BJ68)-1)), Rankings!$A$2:$BK$129, 63, FALSE),0)</f>
        <v>0</v>
      </c>
      <c r="JD68">
        <f>IFERROR(VLOOKUP(_xlfn.NUMBERVALUE(MID(BK68, SEARCH("!", BK68)+1, SEARCH("+", BK68)-SEARCH("!", BK68)-1)), Rankings!$A$2:$BK$129, 63, FALSE),0)</f>
        <v>0</v>
      </c>
      <c r="JE68">
        <f>IFERROR(VLOOKUP(_xlfn.NUMBERVALUE(MID(BL68, SEARCH("!", BL68)+1, SEARCH("+", BL68)-SEARCH("!", BL68)-1)), Rankings!$A$2:$BK$129, 63, FALSE),0)</f>
        <v>0</v>
      </c>
      <c r="JF68">
        <f>IFERROR(VLOOKUP(_xlfn.NUMBERVALUE(MID(BM68, SEARCH("!", BM68)+1, SEARCH("+", BM68)-SEARCH("!", BM68)-1)), Rankings!$A$2:$BK$129, 63, FALSE),0)</f>
        <v>0</v>
      </c>
      <c r="JG68">
        <f>IFERROR(VLOOKUP(_xlfn.NUMBERVALUE(MID(BN68, SEARCH("!", BN68)+1, SEARCH("+", BN68)-SEARCH("!", BN68)-1)), Rankings!$A$2:$BK$129, 63, FALSE),0)</f>
        <v>0</v>
      </c>
      <c r="JH68">
        <f>IFERROR(VLOOKUP(_xlfn.NUMBERVALUE(MID(BO68, SEARCH("!", BO68)+1, SEARCH("+", BO68)-SEARCH("!", BO68)-1)), Rankings!$A$2:$BK$129, 63, FALSE),0)</f>
        <v>0</v>
      </c>
      <c r="JI68">
        <f>IFERROR(VLOOKUP(_xlfn.NUMBERVALUE(MID(BP68, SEARCH("!", BP68)+1, SEARCH("+", BP68)-SEARCH("!", BP68)-1)), Rankings!$A$2:$BK$129, 63, FALSE),0)</f>
        <v>0</v>
      </c>
      <c r="JJ68">
        <f>IFERROR(VLOOKUP(_xlfn.NUMBERVALUE(MID(BQ68, SEARCH("!", BQ68)+1, SEARCH("+", BQ68)-SEARCH("!", BQ68)-1)), Rankings!$A$2:$BK$129, 63, FALSE),0)</f>
        <v>0</v>
      </c>
      <c r="JK68">
        <f>IFERROR(VLOOKUP(_xlfn.NUMBERVALUE(MID(BR68, SEARCH("!", BR68)+1, SEARCH("+", BR68)-SEARCH("!", BR68)-1)), Rankings!$A$2:$BK$129, 63, FALSE),0)</f>
        <v>0</v>
      </c>
      <c r="JL68">
        <f>IFERROR(VLOOKUP(_xlfn.NUMBERVALUE(MID(BS68, SEARCH("!", BS68)+1, SEARCH("+", BS68)-SEARCH("!", BS68)-1)), Rankings!$A$2:$BK$129, 63, FALSE),0)</f>
        <v>0</v>
      </c>
      <c r="JM68">
        <f>IFERROR(VLOOKUP(_xlfn.NUMBERVALUE(MID(BT68, SEARCH("!", BT68)+1, SEARCH("+", BT68)-SEARCH("!", BT68)-1)), Rankings!$A$2:$BK$129, 63, FALSE),0)</f>
        <v>0</v>
      </c>
      <c r="JN68">
        <f>IFERROR(VLOOKUP(_xlfn.NUMBERVALUE(MID(BU68, SEARCH("!", BU68)+1, SEARCH("+", BU68)-SEARCH("!", BU68)-1)), Rankings!$A$2:$BK$129, 63, FALSE),0)</f>
        <v>0</v>
      </c>
      <c r="JO68">
        <f>IFERROR(VLOOKUP(_xlfn.NUMBERVALUE(MID(BV68, SEARCH("!", BV68)+1, SEARCH("+", BV68)-SEARCH("!", BV68)-1)), Rankings!$A$2:$BK$129, 63, FALSE),0)</f>
        <v>0</v>
      </c>
      <c r="JP68">
        <f>IFERROR(VLOOKUP(_xlfn.NUMBERVALUE(MID(BW68, SEARCH("!", BW68)+1, SEARCH("+", BW68)-SEARCH("!", BW68)-1)), Rankings!$A$2:$BK$129, 63, FALSE),0)</f>
        <v>0</v>
      </c>
      <c r="JQ68">
        <f>IFERROR(VLOOKUP(_xlfn.NUMBERVALUE(MID(BX68, SEARCH("!", BX68)+1, SEARCH("+", BX68)-SEARCH("!", BX68)-1)), Rankings!$A$2:$BK$129, 63, FALSE),0)</f>
        <v>0</v>
      </c>
      <c r="JR68">
        <f>IFERROR(VLOOKUP(_xlfn.NUMBERVALUE(MID(BY68, SEARCH("!", BY68)+1, SEARCH("+", BY68)-SEARCH("!", BY68)-1)), Rankings!$A$2:$BK$129, 63, FALSE),0)</f>
        <v>0</v>
      </c>
      <c r="JS68">
        <f>IFERROR(VLOOKUP(_xlfn.NUMBERVALUE(MID(BZ68, SEARCH("!", BZ68)+1, SEARCH("+", BZ68)-SEARCH("!", BZ68)-1)), Rankings!$A$2:$BK$129, 63, FALSE),0)</f>
        <v>0</v>
      </c>
      <c r="JT68">
        <f>IFERROR(VLOOKUP(_xlfn.NUMBERVALUE(MID(CA68, SEARCH("!", CA68)+1, SEARCH("+", CA68)-SEARCH("!", CA68)-1)), Rankings!$A$2:$BK$129, 63, FALSE),0)</f>
        <v>0</v>
      </c>
      <c r="JU68">
        <f>IFERROR(VLOOKUP(_xlfn.NUMBERVALUE(MID(CB68, SEARCH("!", CB68)+1, SEARCH("+", CB68)-SEARCH("!", CB68)-1)), Rankings!$A$2:$BK$129, 63, FALSE),0)</f>
        <v>0</v>
      </c>
      <c r="JV68">
        <f>IFERROR(VLOOKUP(_xlfn.NUMBERVALUE(MID(CC68, SEARCH("!", CC68)+1, SEARCH("+", CC68)-SEARCH("!", CC68)-1)), Rankings!$A$2:$BK$129, 63, FALSE),0)</f>
        <v>0</v>
      </c>
      <c r="JW68">
        <f>IFERROR(VLOOKUP(_xlfn.NUMBERVALUE(MID(CD68, SEARCH("!", CD68)+1, SEARCH("+", CD68)-SEARCH("!", CD68)-1)), Rankings!$A$2:$BK$129, 63, FALSE),0)</f>
        <v>0</v>
      </c>
      <c r="JX68">
        <f>IFERROR(VLOOKUP(_xlfn.NUMBERVALUE(MID(CE68, SEARCH("!", CE68)+1, SEARCH("+", CE68)-SEARCH("!", CE68)-1)), Rankings!$A$2:$BK$129, 63, FALSE),0)</f>
        <v>0</v>
      </c>
      <c r="JY68">
        <f>IFERROR(VLOOKUP(_xlfn.NUMBERVALUE(MID(CF68, SEARCH("!", CF68)+1, SEARCH("+", CF68)-SEARCH("!", CF68)-1)), Rankings!$A$2:$BK$129, 63, FALSE),0)</f>
        <v>0</v>
      </c>
      <c r="JZ68">
        <f>IFERROR(VLOOKUP(_xlfn.NUMBERVALUE(MID(CG68, SEARCH("!", CG68)+1, SEARCH("+", CG68)-SEARCH("!", CG68)-1)), Rankings!$A$2:$BK$129, 63, FALSE),0)</f>
        <v>0</v>
      </c>
      <c r="KA68">
        <f>IFERROR(VLOOKUP(_xlfn.NUMBERVALUE(MID(CH68, SEARCH("!", CH68)+1, SEARCH("+", CH68)-SEARCH("!", CH68)-1)), Rankings!$A$2:$BK$129, 63, FALSE),0)</f>
        <v>0</v>
      </c>
      <c r="KB68">
        <f>IFERROR(VLOOKUP(_xlfn.NUMBERVALUE(MID(CI68, SEARCH("!", CI68)+1, SEARCH("+", CI68)-SEARCH("!", CI68)-1)), Rankings!$A$2:$BK$129, 63, FALSE),0)</f>
        <v>0</v>
      </c>
      <c r="KC68">
        <f>IFERROR(VLOOKUP(_xlfn.NUMBERVALUE(MID(CJ68, SEARCH("!", CJ68)+1, SEARCH("+", CJ68)-SEARCH("!", CJ68)-1)), Rankings!$A$2:$BK$129, 63, FALSE),0)</f>
        <v>0</v>
      </c>
      <c r="KD68">
        <f>IFERROR(VLOOKUP(_xlfn.NUMBERVALUE(MID(CK68, SEARCH("!", CK68)+1, SEARCH("+", CK68)-SEARCH("!", CK68)-1)), Rankings!$A$2:$BK$129, 63, FALSE),0)</f>
        <v>0</v>
      </c>
      <c r="KE68">
        <f>IFERROR(VLOOKUP(_xlfn.NUMBERVALUE(MID(CL68, SEARCH("!", CL68)+1, SEARCH("+", CL68)-SEARCH("!", CL68)-1)), Rankings!$A$2:$BK$129, 63, FALSE),0)</f>
        <v>0</v>
      </c>
      <c r="KF68">
        <f>IFERROR(VLOOKUP(_xlfn.NUMBERVALUE(MID(CM68, SEARCH("!", CM68)+1, SEARCH("+", CM68)-SEARCH("!", CM68)-1)), Rankings!$A$2:$BK$129, 63, FALSE),0)</f>
        <v>0</v>
      </c>
      <c r="KG68">
        <f>IFERROR(VLOOKUP(_xlfn.NUMBERVALUE(MID(CN68, SEARCH("!", CN68)+1, SEARCH("+", CN68)-SEARCH("!", CN68)-1)), Rankings!$A$2:$BK$129, 63, FALSE),0)</f>
        <v>0</v>
      </c>
      <c r="KH68">
        <f>IFERROR(VLOOKUP(_xlfn.NUMBERVALUE(MID(CO68, SEARCH("!", CO68)+1, SEARCH("+", CO68)-SEARCH("!", CO68)-1)), Rankings!$A$2:$BK$129, 63, FALSE),0)</f>
        <v>0</v>
      </c>
      <c r="KJ68" s="28">
        <f t="shared" si="1901"/>
        <v>225</v>
      </c>
      <c r="KK68" s="28">
        <f t="shared" si="1902"/>
        <v>151</v>
      </c>
      <c r="KL68" s="28">
        <f t="shared" si="1903"/>
        <v>39</v>
      </c>
      <c r="KM68" s="28">
        <f t="shared" si="1904"/>
        <v>0</v>
      </c>
      <c r="KN68" s="28">
        <f t="shared" si="1905"/>
        <v>0</v>
      </c>
      <c r="KO68" s="28">
        <f t="shared" si="1906"/>
        <v>155</v>
      </c>
      <c r="KP68" s="28">
        <f t="shared" si="1907"/>
        <v>294.83333333333331</v>
      </c>
      <c r="KQ68" s="28">
        <f t="shared" si="1908"/>
        <v>155</v>
      </c>
      <c r="KS68" s="27" t="str">
        <f t="shared" si="1909"/>
        <v>21</v>
      </c>
      <c r="KT68" s="27" t="str">
        <f t="shared" si="1910"/>
        <v>24</v>
      </c>
      <c r="KU68" s="27" t="str">
        <f t="shared" si="1911"/>
        <v>21</v>
      </c>
      <c r="KV68" s="27" t="str">
        <f t="shared" si="1912"/>
        <v>19</v>
      </c>
      <c r="KW68" s="27">
        <f t="shared" si="1913"/>
        <v>0</v>
      </c>
      <c r="KX68" s="27" t="str">
        <f t="shared" si="1914"/>
        <v>37</v>
      </c>
      <c r="KY68" s="27" t="str">
        <f t="shared" si="1915"/>
        <v>12</v>
      </c>
      <c r="KZ68" s="27">
        <f t="shared" si="1916"/>
        <v>0</v>
      </c>
      <c r="LA68" s="27">
        <f t="shared" si="1917"/>
        <v>0</v>
      </c>
      <c r="LB68" s="27">
        <f t="shared" si="1918"/>
        <v>0</v>
      </c>
      <c r="LC68" s="27" t="str">
        <f t="shared" si="1919"/>
        <v>24</v>
      </c>
      <c r="LD68" s="27" t="str">
        <f t="shared" si="1920"/>
        <v>11</v>
      </c>
      <c r="LE68" s="27" t="str">
        <f t="shared" si="1921"/>
        <v>18</v>
      </c>
      <c r="LF68" s="27">
        <f t="shared" si="1922"/>
        <v>0</v>
      </c>
      <c r="LG68" s="27" t="str">
        <f t="shared" si="1923"/>
        <v>20</v>
      </c>
      <c r="LH68" s="27" t="str">
        <f t="shared" si="1924"/>
        <v>19</v>
      </c>
      <c r="LI68" s="27" t="str">
        <f t="shared" si="1925"/>
        <v>17</v>
      </c>
      <c r="LJ68" s="27">
        <f t="shared" si="1926"/>
        <v>0</v>
      </c>
      <c r="LK68" s="27" t="str">
        <f t="shared" si="1927"/>
        <v>17</v>
      </c>
      <c r="LL68" s="27" t="str">
        <f t="shared" si="1928"/>
        <v>15</v>
      </c>
      <c r="LM68" s="27" t="str">
        <f t="shared" si="1929"/>
        <v>27</v>
      </c>
      <c r="LN68" s="27">
        <f t="shared" si="1930"/>
        <v>0</v>
      </c>
      <c r="LO68" s="27">
        <f t="shared" si="1931"/>
        <v>0</v>
      </c>
      <c r="LP68" s="27" t="str">
        <f t="shared" si="1932"/>
        <v>6</v>
      </c>
      <c r="LQ68" s="27" t="str">
        <f t="shared" si="1933"/>
        <v>20</v>
      </c>
      <c r="LR68" s="27">
        <f t="shared" si="1934"/>
        <v>0</v>
      </c>
      <c r="LS68" s="27" t="str">
        <f t="shared" si="1935"/>
        <v>14</v>
      </c>
      <c r="LT68" s="27" t="str">
        <f t="shared" si="1936"/>
        <v>29</v>
      </c>
      <c r="LU68" s="27">
        <f t="shared" si="1937"/>
        <v>0</v>
      </c>
      <c r="LV68" s="27" t="str">
        <f t="shared" si="1938"/>
        <v>14</v>
      </c>
      <c r="LW68" s="27">
        <f t="shared" si="1939"/>
        <v>0</v>
      </c>
      <c r="LX68" s="27">
        <f t="shared" si="1940"/>
        <v>0</v>
      </c>
      <c r="LY68" s="27" t="str">
        <f t="shared" si="1941"/>
        <v>5</v>
      </c>
      <c r="LZ68" s="27">
        <f t="shared" si="1942"/>
        <v>0</v>
      </c>
      <c r="MA68" s="27">
        <f t="shared" si="1943"/>
        <v>0</v>
      </c>
      <c r="MB68" s="27" t="str">
        <f t="shared" si="1944"/>
        <v>25</v>
      </c>
      <c r="MC68" s="27">
        <f t="shared" si="1945"/>
        <v>0</v>
      </c>
      <c r="MD68" s="27">
        <f t="shared" si="1946"/>
        <v>0</v>
      </c>
      <c r="ME68" s="27">
        <f t="shared" si="1947"/>
        <v>0</v>
      </c>
      <c r="MF68" s="27">
        <f t="shared" si="1948"/>
        <v>0</v>
      </c>
      <c r="MG68" s="27">
        <f t="shared" si="1949"/>
        <v>0</v>
      </c>
      <c r="MH68" s="27">
        <f t="shared" si="1950"/>
        <v>0</v>
      </c>
      <c r="MI68" s="27">
        <f t="shared" si="1951"/>
        <v>0</v>
      </c>
      <c r="MJ68" s="27">
        <f t="shared" si="1952"/>
        <v>0</v>
      </c>
      <c r="MK68" s="27">
        <f t="shared" si="1953"/>
        <v>0</v>
      </c>
      <c r="ML68" s="27">
        <f t="shared" si="1954"/>
        <v>0</v>
      </c>
      <c r="MM68" s="27">
        <f t="shared" si="1955"/>
        <v>0</v>
      </c>
      <c r="MN68" s="27">
        <f t="shared" si="1956"/>
        <v>0</v>
      </c>
      <c r="MO68" s="27">
        <f t="shared" si="1957"/>
        <v>0</v>
      </c>
      <c r="MP68" s="27">
        <f t="shared" si="1958"/>
        <v>0</v>
      </c>
      <c r="MQ68" s="27">
        <f t="shared" si="1959"/>
        <v>0</v>
      </c>
      <c r="MR68" s="27">
        <f t="shared" si="1960"/>
        <v>0</v>
      </c>
      <c r="MS68" s="27">
        <f t="shared" si="1961"/>
        <v>0</v>
      </c>
      <c r="MT68" s="27">
        <f t="shared" si="1962"/>
        <v>0</v>
      </c>
      <c r="MU68" s="27">
        <f t="shared" si="1963"/>
        <v>0</v>
      </c>
      <c r="MV68" s="27">
        <f t="shared" si="1964"/>
        <v>0</v>
      </c>
      <c r="MW68" s="27">
        <f t="shared" si="1965"/>
        <v>0</v>
      </c>
      <c r="MX68" s="27">
        <f t="shared" si="1966"/>
        <v>0</v>
      </c>
      <c r="MY68" s="27">
        <f t="shared" si="1967"/>
        <v>0</v>
      </c>
      <c r="MZ68" s="27">
        <f t="shared" si="1968"/>
        <v>0</v>
      </c>
      <c r="NA68" s="27">
        <f t="shared" si="1969"/>
        <v>0</v>
      </c>
      <c r="NB68" s="27">
        <f t="shared" si="1970"/>
        <v>0</v>
      </c>
      <c r="NC68" s="27">
        <f t="shared" si="1971"/>
        <v>0</v>
      </c>
      <c r="ND68" s="27">
        <f t="shared" si="1972"/>
        <v>0</v>
      </c>
      <c r="NE68" s="27">
        <f t="shared" si="1973"/>
        <v>0</v>
      </c>
      <c r="NF68" s="27">
        <f t="shared" si="1974"/>
        <v>0</v>
      </c>
      <c r="NG68" s="27">
        <f t="shared" si="1975"/>
        <v>0</v>
      </c>
      <c r="NH68" s="27">
        <f t="shared" si="1976"/>
        <v>0</v>
      </c>
      <c r="NI68" s="27">
        <f t="shared" si="1977"/>
        <v>0</v>
      </c>
      <c r="NJ68" s="27">
        <f t="shared" si="1978"/>
        <v>0</v>
      </c>
      <c r="NK68" s="27">
        <f t="shared" si="1979"/>
        <v>0</v>
      </c>
      <c r="NL68" s="27">
        <f t="shared" si="1980"/>
        <v>0</v>
      </c>
      <c r="NM68" s="27">
        <f t="shared" si="1981"/>
        <v>0</v>
      </c>
      <c r="NN68" s="27">
        <f t="shared" si="1982"/>
        <v>0</v>
      </c>
      <c r="NO68" s="27">
        <f t="shared" si="1983"/>
        <v>0</v>
      </c>
      <c r="NP68" s="27">
        <f t="shared" si="1984"/>
        <v>0</v>
      </c>
      <c r="NQ68" s="27">
        <f t="shared" si="1985"/>
        <v>0</v>
      </c>
      <c r="NR68" s="27">
        <f t="shared" si="1986"/>
        <v>0</v>
      </c>
      <c r="NS68" s="27">
        <f t="shared" si="1987"/>
        <v>0</v>
      </c>
      <c r="NT68" s="27">
        <f t="shared" si="1988"/>
        <v>0</v>
      </c>
      <c r="NU68" s="27">
        <f t="shared" si="1989"/>
        <v>0</v>
      </c>
      <c r="NV68" s="27">
        <f t="shared" si="1990"/>
        <v>0</v>
      </c>
      <c r="NX68" s="28">
        <f t="shared" si="1991"/>
        <v>241</v>
      </c>
      <c r="NY68" s="28">
        <f t="shared" si="1992"/>
        <v>155</v>
      </c>
      <c r="NZ68" s="28">
        <f t="shared" si="1993"/>
        <v>34</v>
      </c>
      <c r="OA68" s="28">
        <f t="shared" si="1994"/>
        <v>0</v>
      </c>
      <c r="OB68" s="28">
        <f t="shared" si="1995"/>
        <v>0</v>
      </c>
      <c r="OC68" s="28">
        <f t="shared" si="1996"/>
        <v>178</v>
      </c>
      <c r="OD68" s="28">
        <f t="shared" si="1997"/>
        <v>309.66666666666669</v>
      </c>
      <c r="OE68" s="28">
        <f t="shared" si="1998"/>
        <v>178</v>
      </c>
      <c r="OG68" s="27" t="str">
        <f t="shared" si="1999"/>
        <v>17</v>
      </c>
      <c r="OH68" s="27" t="str">
        <f t="shared" si="2000"/>
        <v>27</v>
      </c>
      <c r="OI68" s="27" t="str">
        <f t="shared" si="2001"/>
        <v>20</v>
      </c>
      <c r="OJ68" s="27" t="str">
        <f t="shared" si="2002"/>
        <v>11</v>
      </c>
      <c r="OK68" s="27">
        <f t="shared" si="2003"/>
        <v>0</v>
      </c>
      <c r="OL68" s="27" t="str">
        <f t="shared" si="2004"/>
        <v>15</v>
      </c>
      <c r="OM68" s="27" t="str">
        <f t="shared" si="2005"/>
        <v>31</v>
      </c>
      <c r="ON68" s="27">
        <f t="shared" si="2006"/>
        <v>0</v>
      </c>
      <c r="OO68" s="27">
        <f t="shared" si="2007"/>
        <v>0</v>
      </c>
      <c r="OP68" s="27">
        <f t="shared" si="2008"/>
        <v>0</v>
      </c>
      <c r="OQ68" s="27" t="str">
        <f t="shared" si="2009"/>
        <v>13</v>
      </c>
      <c r="OR68" s="27" t="str">
        <f t="shared" si="2010"/>
        <v>17</v>
      </c>
      <c r="OS68" s="27" t="str">
        <f t="shared" si="2011"/>
        <v>31</v>
      </c>
      <c r="OT68" s="27">
        <f t="shared" si="2012"/>
        <v>0</v>
      </c>
      <c r="OU68" s="27" t="str">
        <f t="shared" si="2013"/>
        <v>11</v>
      </c>
      <c r="OV68" s="27" t="str">
        <f t="shared" si="2014"/>
        <v>14</v>
      </c>
      <c r="OW68" s="27" t="str">
        <f t="shared" si="2015"/>
        <v>19</v>
      </c>
      <c r="OX68" s="27">
        <f t="shared" si="2016"/>
        <v>0</v>
      </c>
      <c r="OY68" s="27" t="str">
        <f t="shared" si="2017"/>
        <v>19</v>
      </c>
      <c r="OZ68" s="27" t="str">
        <f t="shared" si="2018"/>
        <v>21</v>
      </c>
      <c r="PA68" s="27" t="str">
        <f t="shared" si="2019"/>
        <v>22</v>
      </c>
      <c r="PB68" s="27">
        <f t="shared" si="2020"/>
        <v>0</v>
      </c>
      <c r="PC68" s="27">
        <f t="shared" si="2021"/>
        <v>0</v>
      </c>
      <c r="PD68" s="27" t="str">
        <f t="shared" si="2022"/>
        <v>26</v>
      </c>
      <c r="PE68" s="27" t="str">
        <f t="shared" si="2023"/>
        <v>22</v>
      </c>
      <c r="PF68" s="27">
        <f t="shared" si="2024"/>
        <v>0</v>
      </c>
      <c r="PG68" s="27" t="str">
        <f t="shared" si="2025"/>
        <v>26</v>
      </c>
      <c r="PH68" s="27" t="str">
        <f t="shared" si="2026"/>
        <v>8</v>
      </c>
      <c r="PI68" s="27">
        <f t="shared" si="2027"/>
        <v>0</v>
      </c>
      <c r="PJ68" s="27" t="str">
        <f t="shared" si="2028"/>
        <v>26</v>
      </c>
      <c r="PK68" s="27">
        <f t="shared" si="2029"/>
        <v>0</v>
      </c>
      <c r="PL68" s="27">
        <f t="shared" si="2030"/>
        <v>0</v>
      </c>
      <c r="PM68" s="27" t="str">
        <f t="shared" si="2031"/>
        <v>23</v>
      </c>
      <c r="PN68" s="27">
        <f t="shared" si="2032"/>
        <v>0</v>
      </c>
      <c r="PO68" s="27">
        <f t="shared" si="2033"/>
        <v>0</v>
      </c>
      <c r="PP68" s="27" t="str">
        <f t="shared" si="2034"/>
        <v>11</v>
      </c>
      <c r="PQ68" s="27">
        <f t="shared" si="2035"/>
        <v>0</v>
      </c>
      <c r="PR68" s="27">
        <f t="shared" si="2036"/>
        <v>0</v>
      </c>
      <c r="PS68" s="27">
        <f t="shared" si="2037"/>
        <v>0</v>
      </c>
      <c r="PT68" s="27">
        <f t="shared" si="2038"/>
        <v>0</v>
      </c>
      <c r="PU68" s="27">
        <f t="shared" si="2039"/>
        <v>0</v>
      </c>
      <c r="PV68" s="27">
        <f t="shared" si="2040"/>
        <v>0</v>
      </c>
      <c r="PW68" s="27">
        <f t="shared" si="2041"/>
        <v>0</v>
      </c>
      <c r="PX68" s="27">
        <f t="shared" si="2042"/>
        <v>0</v>
      </c>
      <c r="PY68" s="27">
        <f t="shared" si="2043"/>
        <v>0</v>
      </c>
      <c r="PZ68" s="27">
        <f t="shared" si="2044"/>
        <v>0</v>
      </c>
      <c r="QA68" s="27">
        <f t="shared" si="2045"/>
        <v>0</v>
      </c>
      <c r="QB68" s="27">
        <f t="shared" si="2046"/>
        <v>0</v>
      </c>
      <c r="QC68" s="27">
        <f t="shared" si="2047"/>
        <v>0</v>
      </c>
      <c r="QD68" s="27">
        <f t="shared" si="2048"/>
        <v>0</v>
      </c>
      <c r="QE68" s="27">
        <f t="shared" si="2049"/>
        <v>0</v>
      </c>
      <c r="QF68" s="27">
        <f t="shared" si="2050"/>
        <v>0</v>
      </c>
      <c r="QG68" s="27">
        <f t="shared" si="2051"/>
        <v>0</v>
      </c>
      <c r="QH68" s="27">
        <f t="shared" si="2052"/>
        <v>0</v>
      </c>
      <c r="QI68" s="27">
        <f t="shared" si="2053"/>
        <v>0</v>
      </c>
      <c r="QJ68" s="27">
        <f t="shared" si="2054"/>
        <v>0</v>
      </c>
      <c r="QK68" s="27">
        <f t="shared" si="2055"/>
        <v>0</v>
      </c>
      <c r="QL68" s="27">
        <f t="shared" si="2056"/>
        <v>0</v>
      </c>
      <c r="QM68" s="27">
        <f t="shared" si="2057"/>
        <v>0</v>
      </c>
      <c r="QN68" s="27">
        <f t="shared" si="2058"/>
        <v>0</v>
      </c>
      <c r="QO68" s="27">
        <f t="shared" si="2059"/>
        <v>0</v>
      </c>
      <c r="QP68" s="27">
        <f t="shared" si="2060"/>
        <v>0</v>
      </c>
      <c r="QQ68" s="27">
        <f t="shared" si="2061"/>
        <v>0</v>
      </c>
      <c r="QR68" s="27">
        <f t="shared" si="2062"/>
        <v>0</v>
      </c>
      <c r="QS68" s="27">
        <f t="shared" si="2063"/>
        <v>0</v>
      </c>
      <c r="QT68" s="27">
        <f t="shared" si="2064"/>
        <v>0</v>
      </c>
      <c r="QU68" s="27">
        <f t="shared" si="2065"/>
        <v>0</v>
      </c>
      <c r="QV68" s="27">
        <f t="shared" si="2066"/>
        <v>0</v>
      </c>
      <c r="QW68" s="27">
        <f t="shared" si="2067"/>
        <v>0</v>
      </c>
      <c r="QX68" s="27">
        <f t="shared" si="2068"/>
        <v>0</v>
      </c>
      <c r="QY68" s="27">
        <f t="shared" si="2069"/>
        <v>0</v>
      </c>
      <c r="QZ68" s="27">
        <f t="shared" si="2070"/>
        <v>0</v>
      </c>
      <c r="RA68" s="27">
        <f t="shared" si="2071"/>
        <v>0</v>
      </c>
      <c r="RB68" s="27">
        <f t="shared" si="2072"/>
        <v>0</v>
      </c>
      <c r="RC68" s="27">
        <f t="shared" si="2073"/>
        <v>0</v>
      </c>
      <c r="RD68" s="27">
        <f t="shared" si="2074"/>
        <v>0</v>
      </c>
      <c r="RE68" s="27">
        <f t="shared" si="2075"/>
        <v>0</v>
      </c>
      <c r="RF68" s="27">
        <f t="shared" si="2076"/>
        <v>0</v>
      </c>
      <c r="RG68" s="27">
        <f t="shared" si="2077"/>
        <v>0</v>
      </c>
      <c r="RH68" s="27">
        <f t="shared" si="2078"/>
        <v>0</v>
      </c>
      <c r="RI68" s="27">
        <f t="shared" si="2079"/>
        <v>0</v>
      </c>
      <c r="RJ68" s="27">
        <f t="shared" si="2080"/>
        <v>0</v>
      </c>
      <c r="RL68" s="28">
        <f t="shared" si="2081"/>
        <v>85</v>
      </c>
      <c r="RM68" s="28">
        <f t="shared" si="2082"/>
        <v>75</v>
      </c>
      <c r="RN68" s="28">
        <f t="shared" si="2083"/>
        <v>20</v>
      </c>
      <c r="RO68" s="28">
        <f t="shared" si="2084"/>
        <v>0</v>
      </c>
      <c r="RP68" s="28">
        <f t="shared" si="2085"/>
        <v>0</v>
      </c>
      <c r="RQ68" s="28">
        <f t="shared" si="2086"/>
        <v>120</v>
      </c>
      <c r="RT68" s="27" t="str">
        <f t="shared" si="2087"/>
        <v>10</v>
      </c>
      <c r="RU68" s="27" t="str">
        <f t="shared" si="2088"/>
        <v>10</v>
      </c>
      <c r="RV68" s="27" t="str">
        <f t="shared" si="2089"/>
        <v>4</v>
      </c>
      <c r="RW68" s="27" t="str">
        <f t="shared" si="2090"/>
        <v>11</v>
      </c>
      <c r="RX68" s="27" t="str">
        <f t="shared" si="2091"/>
        <v>0</v>
      </c>
      <c r="RY68" s="27" t="str">
        <f t="shared" si="2092"/>
        <v>11</v>
      </c>
      <c r="RZ68" s="27" t="str">
        <f t="shared" si="2093"/>
        <v>7</v>
      </c>
      <c r="SA68" s="27" t="str">
        <f t="shared" si="2094"/>
        <v>0</v>
      </c>
      <c r="SB68" s="27" t="str">
        <f t="shared" si="2095"/>
        <v>0</v>
      </c>
      <c r="SC68" s="27" t="str">
        <f t="shared" si="2096"/>
        <v>0</v>
      </c>
      <c r="SD68" s="27" t="str">
        <f t="shared" si="2097"/>
        <v>11</v>
      </c>
      <c r="SE68" s="27" t="str">
        <f t="shared" si="2098"/>
        <v>3</v>
      </c>
      <c r="SF68" s="27" t="str">
        <f t="shared" si="2099"/>
        <v>9</v>
      </c>
      <c r="SG68" s="27" t="str">
        <f t="shared" si="2100"/>
        <v>0</v>
      </c>
      <c r="SH68" s="27" t="str">
        <f t="shared" si="2101"/>
        <v>6</v>
      </c>
      <c r="SI68" s="27" t="str">
        <f t="shared" si="2102"/>
        <v>10</v>
      </c>
      <c r="SJ68" s="27" t="str">
        <f t="shared" si="2103"/>
        <v>7</v>
      </c>
      <c r="SK68" s="27" t="str">
        <f t="shared" si="2104"/>
        <v>0</v>
      </c>
      <c r="SL68" s="27" t="str">
        <f t="shared" si="2105"/>
        <v>9</v>
      </c>
      <c r="SM68" s="27" t="str">
        <f t="shared" si="2106"/>
        <v>9</v>
      </c>
      <c r="SN68" s="27" t="str">
        <f t="shared" si="2107"/>
        <v>11</v>
      </c>
      <c r="SO68" s="27" t="str">
        <f t="shared" si="2108"/>
        <v>0</v>
      </c>
      <c r="SP68" s="27" t="str">
        <f t="shared" si="2109"/>
        <v>0</v>
      </c>
      <c r="SQ68" s="27" t="str">
        <f t="shared" si="2110"/>
        <v>4</v>
      </c>
      <c r="SR68" s="27" t="str">
        <f t="shared" si="2111"/>
        <v>10</v>
      </c>
      <c r="SS68" s="27" t="str">
        <f t="shared" si="2112"/>
        <v>0</v>
      </c>
      <c r="ST68" s="27" t="str">
        <f t="shared" si="2113"/>
        <v>6</v>
      </c>
      <c r="SU68" s="27" t="str">
        <f t="shared" si="2114"/>
        <v>12</v>
      </c>
      <c r="SV68" s="27" t="str">
        <f t="shared" si="2115"/>
        <v>0</v>
      </c>
      <c r="SW68" s="27" t="str">
        <f t="shared" si="2116"/>
        <v>7</v>
      </c>
      <c r="SX68" s="27" t="str">
        <f t="shared" si="2117"/>
        <v>0</v>
      </c>
      <c r="SY68" s="27" t="str">
        <f t="shared" si="2118"/>
        <v>0</v>
      </c>
      <c r="SZ68" s="27" t="str">
        <f t="shared" si="2119"/>
        <v>3</v>
      </c>
      <c r="TA68" s="27" t="str">
        <f t="shared" si="2120"/>
        <v>0</v>
      </c>
      <c r="TB68" s="27" t="str">
        <f t="shared" si="2121"/>
        <v>0</v>
      </c>
      <c r="TC68" s="27" t="str">
        <f t="shared" si="2122"/>
        <v>10</v>
      </c>
      <c r="TD68" s="27" t="str">
        <f t="shared" si="2123"/>
        <v>0</v>
      </c>
      <c r="TE68" s="27" t="str">
        <f t="shared" si="2124"/>
        <v>0</v>
      </c>
      <c r="TF68" s="27" t="str">
        <f t="shared" si="2125"/>
        <v>0</v>
      </c>
      <c r="TG68" s="27" t="str">
        <f t="shared" si="2126"/>
        <v>0</v>
      </c>
      <c r="TH68" s="27" t="str">
        <f t="shared" si="2127"/>
        <v>0</v>
      </c>
      <c r="TI68" s="27" t="str">
        <f t="shared" si="2128"/>
        <v>0</v>
      </c>
      <c r="TJ68" s="27" t="str">
        <f t="shared" si="2129"/>
        <v>0</v>
      </c>
      <c r="TK68" s="27" t="str">
        <f t="shared" si="2130"/>
        <v>0</v>
      </c>
      <c r="TL68" s="27" t="str">
        <f t="shared" si="2131"/>
        <v>0</v>
      </c>
      <c r="TM68" s="27" t="str">
        <f t="shared" si="2132"/>
        <v>0</v>
      </c>
      <c r="TN68" s="27" t="str">
        <f t="shared" si="2133"/>
        <v>0</v>
      </c>
      <c r="TO68" s="27" t="str">
        <f t="shared" si="2134"/>
        <v>0</v>
      </c>
      <c r="TP68" s="27" t="str">
        <f t="shared" si="2135"/>
        <v>0</v>
      </c>
      <c r="TQ68" s="27" t="str">
        <f t="shared" si="2136"/>
        <v>0</v>
      </c>
      <c r="TR68" s="27" t="str">
        <f t="shared" si="2137"/>
        <v>0</v>
      </c>
      <c r="TS68" s="27" t="str">
        <f t="shared" si="2138"/>
        <v>0</v>
      </c>
      <c r="TT68" s="27" t="str">
        <f t="shared" si="2139"/>
        <v>0</v>
      </c>
      <c r="TU68" s="27" t="str">
        <f t="shared" si="2140"/>
        <v>0</v>
      </c>
      <c r="TV68" s="27" t="str">
        <f t="shared" si="2141"/>
        <v>0</v>
      </c>
      <c r="TW68" s="27" t="str">
        <f t="shared" si="2142"/>
        <v>0</v>
      </c>
      <c r="TX68" s="27" t="str">
        <f t="shared" si="2143"/>
        <v>0</v>
      </c>
      <c r="TY68" s="27" t="str">
        <f t="shared" si="2144"/>
        <v>0</v>
      </c>
      <c r="TZ68" s="27" t="str">
        <f t="shared" si="2145"/>
        <v>0</v>
      </c>
      <c r="UA68" s="27" t="str">
        <f t="shared" si="2146"/>
        <v>0</v>
      </c>
      <c r="UB68" s="27" t="str">
        <f t="shared" si="2147"/>
        <v>0</v>
      </c>
      <c r="UC68" s="27" t="str">
        <f t="shared" si="2148"/>
        <v>0</v>
      </c>
      <c r="UD68" s="27" t="str">
        <f t="shared" si="2149"/>
        <v>0</v>
      </c>
      <c r="UE68" s="27" t="str">
        <f t="shared" si="2150"/>
        <v>0</v>
      </c>
      <c r="UF68" s="27" t="str">
        <f t="shared" si="2151"/>
        <v>0</v>
      </c>
      <c r="UG68" s="27" t="str">
        <f t="shared" si="2152"/>
        <v>0</v>
      </c>
      <c r="UH68" s="27" t="str">
        <f t="shared" si="2153"/>
        <v>0</v>
      </c>
      <c r="UI68" s="27" t="str">
        <f t="shared" si="2154"/>
        <v>0</v>
      </c>
      <c r="UJ68" s="27" t="str">
        <f t="shared" si="2155"/>
        <v>0</v>
      </c>
      <c r="UK68" s="27" t="str">
        <f t="shared" si="2156"/>
        <v>0</v>
      </c>
      <c r="UL68" s="27" t="str">
        <f t="shared" si="2157"/>
        <v>0</v>
      </c>
      <c r="UM68" s="27" t="str">
        <f t="shared" si="2158"/>
        <v>0</v>
      </c>
      <c r="UN68" s="27" t="str">
        <f t="shared" si="2159"/>
        <v>0</v>
      </c>
      <c r="UO68" s="27" t="str">
        <f t="shared" si="2160"/>
        <v>0</v>
      </c>
      <c r="UP68" s="27" t="str">
        <f t="shared" si="2161"/>
        <v>0</v>
      </c>
      <c r="UQ68" s="27" t="str">
        <f t="shared" si="2162"/>
        <v>0</v>
      </c>
      <c r="UR68" s="27" t="str">
        <f t="shared" si="2163"/>
        <v>0</v>
      </c>
      <c r="US68" s="27" t="str">
        <f t="shared" si="2164"/>
        <v>0</v>
      </c>
      <c r="UT68" s="27" t="str">
        <f t="shared" si="2165"/>
        <v>0</v>
      </c>
      <c r="UU68" s="27" t="str">
        <f t="shared" si="2166"/>
        <v>0</v>
      </c>
      <c r="UV68" s="27" t="str">
        <f t="shared" si="2167"/>
        <v>0</v>
      </c>
      <c r="UW68" s="27" t="str">
        <f t="shared" si="2168"/>
        <v>0</v>
      </c>
      <c r="UY68" s="28">
        <f t="shared" si="2169"/>
        <v>30.179999999999996</v>
      </c>
      <c r="UZ68" s="28">
        <f t="shared" si="2170"/>
        <v>-26.62</v>
      </c>
      <c r="VA68" s="28">
        <f t="shared" si="2171"/>
        <v>6.68</v>
      </c>
      <c r="VB68" s="28">
        <f t="shared" si="2172"/>
        <v>0</v>
      </c>
      <c r="VC68" s="28">
        <f t="shared" si="2173"/>
        <v>0</v>
      </c>
      <c r="VD68" s="28">
        <f t="shared" si="2174"/>
        <v>24.646666666666665</v>
      </c>
      <c r="VG68" s="27" t="str">
        <f t="shared" si="2175"/>
        <v>-1.8</v>
      </c>
      <c r="VH68" s="27" t="str">
        <f t="shared" si="2176"/>
        <v>6.05</v>
      </c>
      <c r="VI68" s="27" t="str">
        <f t="shared" si="2177"/>
        <v>7.77</v>
      </c>
      <c r="VJ68" s="27" t="str">
        <f t="shared" si="2178"/>
        <v>0.4</v>
      </c>
      <c r="VK68" s="27">
        <f t="shared" si="2179"/>
        <v>0</v>
      </c>
      <c r="VL68" s="27" t="str">
        <f t="shared" si="2180"/>
        <v>13.22</v>
      </c>
      <c r="VM68" s="27" t="str">
        <f t="shared" si="2181"/>
        <v>-9.37</v>
      </c>
      <c r="VN68" s="27">
        <f t="shared" si="2182"/>
        <v>0</v>
      </c>
      <c r="VO68" s="27">
        <f t="shared" si="2183"/>
        <v>0</v>
      </c>
      <c r="VP68" s="27">
        <f t="shared" si="2184"/>
        <v>0</v>
      </c>
      <c r="VQ68" s="27" t="str">
        <f t="shared" si="2185"/>
        <v>5.64</v>
      </c>
      <c r="VR68" s="27" t="str">
        <f t="shared" si="2186"/>
        <v>8.87</v>
      </c>
      <c r="VS68" s="27" t="str">
        <f t="shared" si="2187"/>
        <v>-10.23</v>
      </c>
      <c r="VT68" s="27">
        <f t="shared" si="2188"/>
        <v>0</v>
      </c>
      <c r="VU68" s="27" t="str">
        <f t="shared" si="2189"/>
        <v>6.02</v>
      </c>
      <c r="VV68" s="27" t="str">
        <f t="shared" si="2190"/>
        <v>0.06</v>
      </c>
      <c r="VW68" s="27" t="str">
        <f t="shared" si="2191"/>
        <v>3.42</v>
      </c>
      <c r="VX68" s="27">
        <f t="shared" si="2192"/>
        <v>0</v>
      </c>
      <c r="VY68" s="27" t="str">
        <f t="shared" si="2193"/>
        <v>-4.59</v>
      </c>
      <c r="VZ68" s="27" t="str">
        <f t="shared" si="2194"/>
        <v>1.04</v>
      </c>
      <c r="WA68" s="27" t="str">
        <f t="shared" si="2195"/>
        <v>3.38</v>
      </c>
      <c r="WB68" s="27">
        <f t="shared" si="2196"/>
        <v>0</v>
      </c>
      <c r="WC68" s="27">
        <f t="shared" si="2197"/>
        <v>0</v>
      </c>
      <c r="WD68" s="27" t="str">
        <f t="shared" si="2198"/>
        <v>-6.64</v>
      </c>
      <c r="WE68" s="27" t="str">
        <f t="shared" si="2199"/>
        <v>-7.5</v>
      </c>
      <c r="WF68" s="27">
        <f t="shared" si="2200"/>
        <v>0</v>
      </c>
      <c r="WG68" s="27" t="str">
        <f t="shared" si="2201"/>
        <v>-6.15</v>
      </c>
      <c r="WH68" s="27" t="str">
        <f t="shared" si="2202"/>
        <v>1.19</v>
      </c>
      <c r="WI68" s="27">
        <f t="shared" si="2203"/>
        <v>0</v>
      </c>
      <c r="WJ68" s="27" t="str">
        <f t="shared" si="2204"/>
        <v>-3.73</v>
      </c>
      <c r="WK68" s="27">
        <f t="shared" si="2205"/>
        <v>0</v>
      </c>
      <c r="WL68" s="27">
        <f t="shared" si="2206"/>
        <v>0</v>
      </c>
      <c r="WM68" s="27" t="str">
        <f t="shared" si="2207"/>
        <v>-0.78</v>
      </c>
      <c r="WN68" s="27">
        <f t="shared" si="2208"/>
        <v>0</v>
      </c>
      <c r="WO68" s="27">
        <f t="shared" si="2209"/>
        <v>0</v>
      </c>
      <c r="WP68" s="27" t="str">
        <f t="shared" si="2210"/>
        <v>3.97</v>
      </c>
      <c r="WQ68" s="27">
        <f t="shared" si="2211"/>
        <v>0</v>
      </c>
      <c r="WR68" s="27">
        <f t="shared" si="2212"/>
        <v>0</v>
      </c>
      <c r="WS68" s="27">
        <f t="shared" si="2213"/>
        <v>0</v>
      </c>
      <c r="WT68" s="27">
        <f t="shared" si="2214"/>
        <v>0</v>
      </c>
      <c r="WU68" s="27">
        <f t="shared" si="2215"/>
        <v>0</v>
      </c>
      <c r="WV68" s="27">
        <f t="shared" si="2216"/>
        <v>0</v>
      </c>
      <c r="WW68" s="27">
        <f t="shared" si="2217"/>
        <v>0</v>
      </c>
      <c r="WX68" s="27">
        <f t="shared" si="2218"/>
        <v>0</v>
      </c>
      <c r="WY68" s="27">
        <f t="shared" si="2219"/>
        <v>0</v>
      </c>
      <c r="WZ68" s="27">
        <f t="shared" si="2220"/>
        <v>0</v>
      </c>
      <c r="XA68" s="27">
        <f t="shared" si="2221"/>
        <v>0</v>
      </c>
      <c r="XB68" s="27">
        <f t="shared" si="2222"/>
        <v>0</v>
      </c>
      <c r="XC68" s="27">
        <f t="shared" si="2223"/>
        <v>0</v>
      </c>
      <c r="XD68" s="27">
        <f t="shared" si="2224"/>
        <v>0</v>
      </c>
      <c r="XE68" s="27">
        <f t="shared" si="2225"/>
        <v>0</v>
      </c>
      <c r="XF68" s="27">
        <f t="shared" si="2226"/>
        <v>0</v>
      </c>
      <c r="XG68" s="27">
        <f t="shared" si="2227"/>
        <v>0</v>
      </c>
      <c r="XH68" s="27">
        <f t="shared" si="2228"/>
        <v>0</v>
      </c>
      <c r="XI68" s="27">
        <f t="shared" si="2229"/>
        <v>0</v>
      </c>
      <c r="XJ68" s="27">
        <f t="shared" si="2230"/>
        <v>0</v>
      </c>
      <c r="XK68" s="27">
        <f t="shared" si="2231"/>
        <v>0</v>
      </c>
      <c r="XL68" s="27">
        <f t="shared" si="2232"/>
        <v>0</v>
      </c>
      <c r="XM68" s="27">
        <f t="shared" si="2233"/>
        <v>0</v>
      </c>
      <c r="XN68" s="27">
        <f t="shared" si="2234"/>
        <v>0</v>
      </c>
      <c r="XO68" s="27">
        <f t="shared" si="2235"/>
        <v>0</v>
      </c>
      <c r="XP68" s="27">
        <f t="shared" si="2236"/>
        <v>0</v>
      </c>
      <c r="XQ68" s="27">
        <f t="shared" si="2237"/>
        <v>0</v>
      </c>
      <c r="XR68" s="27">
        <f t="shared" si="2238"/>
        <v>0</v>
      </c>
      <c r="XS68" s="27">
        <f t="shared" si="2239"/>
        <v>0</v>
      </c>
      <c r="XT68" s="27">
        <f t="shared" si="2240"/>
        <v>0</v>
      </c>
      <c r="XU68" s="27">
        <f t="shared" si="2241"/>
        <v>0</v>
      </c>
      <c r="XV68" s="27">
        <f t="shared" si="2242"/>
        <v>0</v>
      </c>
      <c r="XW68" s="27">
        <f t="shared" si="2243"/>
        <v>0</v>
      </c>
      <c r="XX68" s="27">
        <f t="shared" si="2244"/>
        <v>0</v>
      </c>
      <c r="XY68" s="27">
        <f t="shared" si="2245"/>
        <v>0</v>
      </c>
      <c r="XZ68" s="27">
        <f t="shared" si="2246"/>
        <v>0</v>
      </c>
      <c r="YA68" s="27">
        <f t="shared" si="2247"/>
        <v>0</v>
      </c>
      <c r="YB68" s="27">
        <f t="shared" si="2248"/>
        <v>0</v>
      </c>
      <c r="YC68" s="27">
        <f t="shared" si="2249"/>
        <v>0</v>
      </c>
      <c r="YD68" s="27">
        <f t="shared" si="2250"/>
        <v>0</v>
      </c>
      <c r="YE68" s="27">
        <f t="shared" si="2251"/>
        <v>0</v>
      </c>
      <c r="YF68" s="27">
        <f t="shared" si="2252"/>
        <v>0</v>
      </c>
      <c r="YG68" s="27">
        <f t="shared" si="2253"/>
        <v>0</v>
      </c>
      <c r="YH68" s="27">
        <f t="shared" si="2254"/>
        <v>0</v>
      </c>
      <c r="YI68" s="27">
        <f t="shared" si="2255"/>
        <v>0</v>
      </c>
      <c r="YJ68" s="27">
        <f t="shared" si="2256"/>
        <v>0</v>
      </c>
      <c r="YL68" s="28">
        <f t="shared" si="2257"/>
        <v>728</v>
      </c>
      <c r="YM68" s="28">
        <f t="shared" si="2258"/>
        <v>600</v>
      </c>
      <c r="YN68" s="28">
        <f t="shared" si="2259"/>
        <v>138</v>
      </c>
      <c r="YO68" s="28">
        <f t="shared" si="2260"/>
        <v>0</v>
      </c>
      <c r="YP68" s="28">
        <f t="shared" si="2261"/>
        <v>0</v>
      </c>
      <c r="YQ68" s="28">
        <f t="shared" si="2262"/>
        <v>997</v>
      </c>
      <c r="YT68" s="27" t="str">
        <f t="shared" si="2263"/>
        <v>85</v>
      </c>
      <c r="YU68" s="27" t="str">
        <f t="shared" si="2264"/>
        <v>87</v>
      </c>
      <c r="YV68" s="27" t="str">
        <f t="shared" si="2265"/>
        <v>36</v>
      </c>
      <c r="YW68" s="27" t="str">
        <f t="shared" si="2266"/>
        <v>64</v>
      </c>
      <c r="YX68" s="27">
        <f t="shared" si="2267"/>
        <v>0</v>
      </c>
      <c r="YY68" s="27" t="str">
        <f t="shared" si="2268"/>
        <v>31</v>
      </c>
      <c r="YZ68" s="27" t="str">
        <f t="shared" si="2269"/>
        <v>83</v>
      </c>
      <c r="ZA68" s="27">
        <f t="shared" si="2270"/>
        <v>0</v>
      </c>
      <c r="ZB68" s="27">
        <f t="shared" si="2271"/>
        <v>0</v>
      </c>
      <c r="ZC68" s="27">
        <f t="shared" si="2272"/>
        <v>0</v>
      </c>
      <c r="ZD68" s="27" t="str">
        <f t="shared" si="2273"/>
        <v>74</v>
      </c>
      <c r="ZE68" s="27" t="str">
        <f t="shared" si="2274"/>
        <v>67</v>
      </c>
      <c r="ZF68" s="27" t="str">
        <f t="shared" si="2275"/>
        <v>81</v>
      </c>
      <c r="ZG68" s="27">
        <f t="shared" si="2276"/>
        <v>0</v>
      </c>
      <c r="ZH68" s="27" t="str">
        <f t="shared" si="2277"/>
        <v>50</v>
      </c>
      <c r="ZI68" s="27" t="str">
        <f t="shared" si="2278"/>
        <v>70</v>
      </c>
      <c r="ZJ68" s="27" t="str">
        <f t="shared" si="2279"/>
        <v>71</v>
      </c>
      <c r="ZK68" s="27">
        <f t="shared" si="2280"/>
        <v>0</v>
      </c>
      <c r="ZL68" s="27" t="str">
        <f t="shared" si="2281"/>
        <v>85</v>
      </c>
      <c r="ZM68" s="27" t="str">
        <f t="shared" si="2282"/>
        <v>64</v>
      </c>
      <c r="ZN68" s="27" t="str">
        <f t="shared" si="2283"/>
        <v>62</v>
      </c>
      <c r="ZO68" s="27">
        <f t="shared" si="2284"/>
        <v>0</v>
      </c>
      <c r="ZP68" s="27">
        <f t="shared" si="2285"/>
        <v>0</v>
      </c>
      <c r="ZQ68" s="27" t="str">
        <f t="shared" si="2286"/>
        <v>81</v>
      </c>
      <c r="ZR68" s="27" t="str">
        <f t="shared" si="2287"/>
        <v>83</v>
      </c>
      <c r="ZS68" s="27">
        <f t="shared" si="2288"/>
        <v>0</v>
      </c>
      <c r="ZT68" s="27" t="str">
        <f t="shared" si="2289"/>
        <v>78</v>
      </c>
      <c r="ZU68" s="27" t="str">
        <f t="shared" si="2290"/>
        <v>63</v>
      </c>
      <c r="ZV68" s="27">
        <f t="shared" si="2291"/>
        <v>0</v>
      </c>
      <c r="ZW68" s="27" t="str">
        <f t="shared" si="2292"/>
        <v>77</v>
      </c>
      <c r="ZX68" s="27">
        <f t="shared" si="2293"/>
        <v>0</v>
      </c>
      <c r="ZY68" s="27">
        <f t="shared" si="2294"/>
        <v>0</v>
      </c>
      <c r="ZZ68" s="27" t="str">
        <f t="shared" si="2295"/>
        <v>55</v>
      </c>
      <c r="AAA68" s="27">
        <f t="shared" si="2296"/>
        <v>0</v>
      </c>
      <c r="AAB68" s="27">
        <f t="shared" si="2297"/>
        <v>0</v>
      </c>
      <c r="AAC68" s="27" t="str">
        <f t="shared" si="2298"/>
        <v>19</v>
      </c>
      <c r="AAD68" s="27">
        <f t="shared" si="2299"/>
        <v>0</v>
      </c>
      <c r="AAE68" s="27">
        <f t="shared" si="2300"/>
        <v>0</v>
      </c>
      <c r="AAF68" s="27">
        <f t="shared" si="2301"/>
        <v>0</v>
      </c>
      <c r="AAG68" s="27">
        <f t="shared" si="2302"/>
        <v>0</v>
      </c>
      <c r="AAH68" s="27">
        <f t="shared" si="2303"/>
        <v>0</v>
      </c>
      <c r="AAI68" s="27">
        <f t="shared" si="2304"/>
        <v>0</v>
      </c>
      <c r="AAJ68" s="27">
        <f t="shared" si="2305"/>
        <v>0</v>
      </c>
      <c r="AAK68" s="27">
        <f t="shared" si="2306"/>
        <v>0</v>
      </c>
      <c r="AAL68" s="27">
        <f t="shared" si="2307"/>
        <v>0</v>
      </c>
      <c r="AAM68" s="27">
        <f t="shared" si="2308"/>
        <v>0</v>
      </c>
      <c r="AAN68" s="27">
        <f t="shared" si="2309"/>
        <v>0</v>
      </c>
      <c r="AAO68" s="27">
        <f t="shared" si="2310"/>
        <v>0</v>
      </c>
      <c r="AAP68" s="27">
        <f t="shared" si="2311"/>
        <v>0</v>
      </c>
      <c r="AAQ68" s="27">
        <f t="shared" si="2312"/>
        <v>0</v>
      </c>
      <c r="AAR68" s="27">
        <f t="shared" si="2313"/>
        <v>0</v>
      </c>
      <c r="AAS68" s="27">
        <f t="shared" si="2314"/>
        <v>0</v>
      </c>
      <c r="AAT68" s="27">
        <f t="shared" si="2315"/>
        <v>0</v>
      </c>
      <c r="AAU68" s="27">
        <f t="shared" si="2316"/>
        <v>0</v>
      </c>
      <c r="AAV68" s="27">
        <f t="shared" si="2317"/>
        <v>0</v>
      </c>
      <c r="AAW68" s="27">
        <f t="shared" si="2318"/>
        <v>0</v>
      </c>
      <c r="AAX68" s="27">
        <f t="shared" si="2319"/>
        <v>0</v>
      </c>
      <c r="AAY68" s="27">
        <f t="shared" si="2320"/>
        <v>0</v>
      </c>
      <c r="AAZ68" s="27">
        <f t="shared" si="2321"/>
        <v>0</v>
      </c>
      <c r="ABA68" s="27">
        <f t="shared" si="2322"/>
        <v>0</v>
      </c>
      <c r="ABB68" s="27">
        <f t="shared" si="2323"/>
        <v>0</v>
      </c>
      <c r="ABC68" s="27">
        <f t="shared" si="2324"/>
        <v>0</v>
      </c>
      <c r="ABD68" s="27">
        <f t="shared" si="2325"/>
        <v>0</v>
      </c>
      <c r="ABE68" s="27">
        <f t="shared" si="2326"/>
        <v>0</v>
      </c>
      <c r="ABF68" s="27">
        <f t="shared" si="2327"/>
        <v>0</v>
      </c>
      <c r="ABG68" s="27">
        <f t="shared" si="2328"/>
        <v>0</v>
      </c>
      <c r="ABH68" s="27">
        <f t="shared" si="2329"/>
        <v>0</v>
      </c>
      <c r="ABI68" s="27">
        <f t="shared" si="2330"/>
        <v>0</v>
      </c>
      <c r="ABJ68" s="27">
        <f t="shared" si="2331"/>
        <v>0</v>
      </c>
      <c r="ABK68" s="27">
        <f t="shared" si="2332"/>
        <v>0</v>
      </c>
      <c r="ABL68" s="27">
        <f t="shared" si="2333"/>
        <v>0</v>
      </c>
      <c r="ABM68" s="27">
        <f t="shared" si="2334"/>
        <v>0</v>
      </c>
      <c r="ABN68" s="27">
        <f t="shared" si="2335"/>
        <v>0</v>
      </c>
      <c r="ABO68" s="27">
        <f t="shared" si="2336"/>
        <v>0</v>
      </c>
      <c r="ABP68" s="27">
        <f t="shared" si="2337"/>
        <v>0</v>
      </c>
      <c r="ABQ68" s="27">
        <f t="shared" si="2338"/>
        <v>0</v>
      </c>
      <c r="ABR68" s="27">
        <f t="shared" si="2339"/>
        <v>0</v>
      </c>
      <c r="ABS68" s="27">
        <f t="shared" si="2340"/>
        <v>0</v>
      </c>
      <c r="ABT68" s="27">
        <f t="shared" si="2341"/>
        <v>0</v>
      </c>
      <c r="ABU68" s="27">
        <f t="shared" si="2342"/>
        <v>0</v>
      </c>
      <c r="ABV68" s="27">
        <f t="shared" si="2343"/>
        <v>0</v>
      </c>
      <c r="ABW68" s="27">
        <f t="shared" si="2344"/>
        <v>0</v>
      </c>
      <c r="ABY68" s="28">
        <f t="shared" si="2345"/>
        <v>494.59999999999991</v>
      </c>
      <c r="ABZ68" s="28">
        <f t="shared" si="2346"/>
        <v>460.7</v>
      </c>
      <c r="ACA68" s="28">
        <f t="shared" si="2347"/>
        <v>110.1</v>
      </c>
      <c r="ACB68" s="28">
        <f t="shared" si="2348"/>
        <v>0</v>
      </c>
      <c r="ACC68" s="28">
        <f t="shared" si="2349"/>
        <v>0</v>
      </c>
      <c r="ACD68" s="28">
        <f t="shared" si="2350"/>
        <v>703.21666666666647</v>
      </c>
      <c r="ACG68" s="27" t="str">
        <f t="shared" si="2351"/>
        <v>63.3</v>
      </c>
      <c r="ACH68" s="27" t="str">
        <f t="shared" si="2352"/>
        <v>30.9</v>
      </c>
      <c r="ACI68" s="27" t="str">
        <f t="shared" si="2353"/>
        <v>35.2</v>
      </c>
      <c r="ACJ68" s="27" t="str">
        <f t="shared" si="2354"/>
        <v>97.1</v>
      </c>
      <c r="ACK68" s="27">
        <f t="shared" si="2355"/>
        <v>0</v>
      </c>
      <c r="ACL68" s="27" t="str">
        <f t="shared" si="2356"/>
        <v>106.2</v>
      </c>
      <c r="ACM68" s="27" t="str">
        <f t="shared" si="2357"/>
        <v>19.3</v>
      </c>
      <c r="ACN68" s="27">
        <f t="shared" si="2358"/>
        <v>0</v>
      </c>
      <c r="ACO68" s="27">
        <f t="shared" si="2359"/>
        <v>0</v>
      </c>
      <c r="ACP68" s="27">
        <f t="shared" si="2360"/>
        <v>0</v>
      </c>
      <c r="ACQ68" s="27" t="str">
        <f t="shared" si="2361"/>
        <v>93.7</v>
      </c>
      <c r="ACR68" s="27" t="str">
        <f t="shared" si="2362"/>
        <v>0</v>
      </c>
      <c r="ACS68" s="27" t="str">
        <f t="shared" si="2363"/>
        <v>30.4</v>
      </c>
      <c r="ACT68" s="27">
        <f t="shared" si="2364"/>
        <v>0</v>
      </c>
      <c r="ACU68" s="27" t="str">
        <f t="shared" si="2365"/>
        <v>54.5</v>
      </c>
      <c r="ACV68" s="27" t="str">
        <f t="shared" si="2366"/>
        <v>89.5</v>
      </c>
      <c r="ACW68" s="27" t="str">
        <f t="shared" si="2367"/>
        <v>20</v>
      </c>
      <c r="ACX68" s="27">
        <f t="shared" si="2368"/>
        <v>0</v>
      </c>
      <c r="ACY68" s="27" t="str">
        <f t="shared" si="2369"/>
        <v>33.3</v>
      </c>
      <c r="ACZ68" s="27" t="str">
        <f t="shared" si="2370"/>
        <v>16.4</v>
      </c>
      <c r="ADA68" s="27" t="str">
        <f t="shared" si="2371"/>
        <v>86.9</v>
      </c>
      <c r="ADB68" s="27">
        <f t="shared" si="2372"/>
        <v>0</v>
      </c>
      <c r="ADC68" s="27">
        <f t="shared" si="2373"/>
        <v>0</v>
      </c>
      <c r="ADD68" s="27" t="str">
        <f t="shared" si="2374"/>
        <v>5.4</v>
      </c>
      <c r="ADE68" s="27" t="str">
        <f t="shared" si="2375"/>
        <v>37.8</v>
      </c>
      <c r="ADF68" s="27">
        <f t="shared" si="2376"/>
        <v>0</v>
      </c>
      <c r="ADG68" s="27" t="str">
        <f t="shared" si="2377"/>
        <v>26.4</v>
      </c>
      <c r="ADH68" s="27" t="str">
        <f t="shared" si="2378"/>
        <v>133.3</v>
      </c>
      <c r="ADI68" s="27">
        <f t="shared" si="2379"/>
        <v>0</v>
      </c>
      <c r="ADJ68" s="27" t="str">
        <f t="shared" si="2380"/>
        <v>16.2</v>
      </c>
      <c r="ADK68" s="27">
        <f t="shared" si="2381"/>
        <v>0</v>
      </c>
      <c r="ADL68" s="27">
        <f t="shared" si="2382"/>
        <v>0</v>
      </c>
      <c r="ADM68" s="27" t="str">
        <f t="shared" si="2383"/>
        <v>0</v>
      </c>
      <c r="ADN68" s="27">
        <f t="shared" si="2384"/>
        <v>0</v>
      </c>
      <c r="ADO68" s="27">
        <f t="shared" si="2385"/>
        <v>0</v>
      </c>
      <c r="ADP68" s="27" t="str">
        <f t="shared" si="2386"/>
        <v>69.6</v>
      </c>
      <c r="ADQ68" s="27">
        <f t="shared" si="2387"/>
        <v>0</v>
      </c>
      <c r="ADR68" s="27">
        <f t="shared" si="2388"/>
        <v>0</v>
      </c>
      <c r="ADS68" s="27">
        <f t="shared" si="2389"/>
        <v>0</v>
      </c>
      <c r="ADT68" s="27">
        <f t="shared" si="2390"/>
        <v>0</v>
      </c>
      <c r="ADU68" s="27">
        <f t="shared" si="2391"/>
        <v>0</v>
      </c>
      <c r="ADV68" s="27">
        <f t="shared" si="2392"/>
        <v>0</v>
      </c>
      <c r="ADW68" s="27">
        <f t="shared" si="2393"/>
        <v>0</v>
      </c>
      <c r="ADX68" s="27">
        <f t="shared" si="2394"/>
        <v>0</v>
      </c>
      <c r="ADY68" s="27">
        <f t="shared" si="2395"/>
        <v>0</v>
      </c>
      <c r="ADZ68" s="27">
        <f t="shared" si="2396"/>
        <v>0</v>
      </c>
      <c r="AEA68" s="27">
        <f t="shared" si="2397"/>
        <v>0</v>
      </c>
      <c r="AEB68" s="27">
        <f t="shared" si="2398"/>
        <v>0</v>
      </c>
      <c r="AEC68" s="27">
        <f t="shared" si="2399"/>
        <v>0</v>
      </c>
      <c r="AED68" s="27">
        <f t="shared" si="2400"/>
        <v>0</v>
      </c>
      <c r="AEE68" s="27">
        <f t="shared" si="2401"/>
        <v>0</v>
      </c>
      <c r="AEF68" s="27">
        <f t="shared" si="2402"/>
        <v>0</v>
      </c>
      <c r="AEG68" s="27">
        <f t="shared" si="2403"/>
        <v>0</v>
      </c>
      <c r="AEH68" s="27">
        <f t="shared" si="2404"/>
        <v>0</v>
      </c>
      <c r="AEI68" s="27">
        <f t="shared" si="2405"/>
        <v>0</v>
      </c>
      <c r="AEJ68" s="27">
        <f t="shared" si="2406"/>
        <v>0</v>
      </c>
      <c r="AEK68" s="27">
        <f t="shared" si="2407"/>
        <v>0</v>
      </c>
      <c r="AEL68" s="27">
        <f t="shared" si="2408"/>
        <v>0</v>
      </c>
      <c r="AEM68" s="27">
        <f t="shared" si="2409"/>
        <v>0</v>
      </c>
      <c r="AEN68" s="27">
        <f t="shared" si="2410"/>
        <v>0</v>
      </c>
      <c r="AEO68" s="27">
        <f t="shared" si="2411"/>
        <v>0</v>
      </c>
      <c r="AEP68" s="27">
        <f t="shared" si="2412"/>
        <v>0</v>
      </c>
      <c r="AEQ68" s="27">
        <f t="shared" si="2413"/>
        <v>0</v>
      </c>
      <c r="AER68" s="27">
        <f t="shared" si="2414"/>
        <v>0</v>
      </c>
      <c r="AES68" s="27">
        <f t="shared" si="2415"/>
        <v>0</v>
      </c>
      <c r="AET68" s="27">
        <f t="shared" si="2416"/>
        <v>0</v>
      </c>
      <c r="AEU68" s="27">
        <f t="shared" si="2417"/>
        <v>0</v>
      </c>
      <c r="AEV68" s="27">
        <f t="shared" si="2418"/>
        <v>0</v>
      </c>
      <c r="AEW68" s="27">
        <f t="shared" si="2419"/>
        <v>0</v>
      </c>
      <c r="AEX68" s="27">
        <f t="shared" si="2420"/>
        <v>0</v>
      </c>
      <c r="AEY68" s="27">
        <f t="shared" si="2421"/>
        <v>0</v>
      </c>
      <c r="AEZ68" s="27">
        <f t="shared" si="2422"/>
        <v>0</v>
      </c>
      <c r="AFA68" s="27">
        <f t="shared" si="2423"/>
        <v>0</v>
      </c>
      <c r="AFB68" s="27">
        <f t="shared" si="2424"/>
        <v>0</v>
      </c>
      <c r="AFC68" s="27">
        <f t="shared" si="2425"/>
        <v>0</v>
      </c>
      <c r="AFD68" s="27">
        <f t="shared" si="2426"/>
        <v>0</v>
      </c>
      <c r="AFE68" s="27">
        <f t="shared" si="2427"/>
        <v>0</v>
      </c>
      <c r="AFF68" s="27">
        <f t="shared" si="2428"/>
        <v>0</v>
      </c>
      <c r="AFG68" s="27">
        <f t="shared" si="2429"/>
        <v>0</v>
      </c>
      <c r="AFH68" s="27">
        <f t="shared" si="2430"/>
        <v>0</v>
      </c>
      <c r="AFI68" s="27">
        <f t="shared" si="2431"/>
        <v>0</v>
      </c>
      <c r="AFJ68" s="27">
        <f t="shared" si="2432"/>
        <v>0</v>
      </c>
      <c r="AFL68" s="28">
        <f t="shared" ref="AFL68:AFL130" si="2677">SUM(AIT68:ALW68)</f>
        <v>50.5</v>
      </c>
      <c r="AFM68" s="28">
        <v>50.5</v>
      </c>
      <c r="AFN68" s="27">
        <v>2</v>
      </c>
      <c r="AFO68" s="27">
        <f t="shared" si="2433"/>
        <v>2</v>
      </c>
      <c r="AFP68" s="27">
        <f t="shared" si="2434"/>
        <v>2</v>
      </c>
      <c r="AFQ68" s="27">
        <f t="shared" si="2435"/>
        <v>2</v>
      </c>
      <c r="AFR68" s="27">
        <f t="shared" si="2436"/>
        <v>8</v>
      </c>
      <c r="AFS68" s="27">
        <f t="shared" si="2437"/>
        <v>0</v>
      </c>
      <c r="AFT68" s="27">
        <f t="shared" si="2438"/>
        <v>2</v>
      </c>
      <c r="AFU68" s="27">
        <f t="shared" si="2439"/>
        <v>7</v>
      </c>
      <c r="AFV68" s="27">
        <f t="shared" si="2440"/>
        <v>0</v>
      </c>
      <c r="AFW68" s="27">
        <f t="shared" si="2441"/>
        <v>0</v>
      </c>
      <c r="AFX68" s="27">
        <f t="shared" si="2442"/>
        <v>0</v>
      </c>
      <c r="AFY68" s="27">
        <f t="shared" si="2443"/>
        <v>2</v>
      </c>
      <c r="AFZ68" s="27">
        <f t="shared" si="2444"/>
        <v>2</v>
      </c>
      <c r="AGA68" s="27">
        <f t="shared" si="2445"/>
        <v>4</v>
      </c>
      <c r="AGB68" s="27">
        <f t="shared" si="2446"/>
        <v>0</v>
      </c>
      <c r="AGC68" s="27">
        <f t="shared" si="2447"/>
        <v>2</v>
      </c>
      <c r="AGD68" s="27">
        <f t="shared" si="2448"/>
        <v>1</v>
      </c>
      <c r="AGE68" s="27">
        <f t="shared" si="2449"/>
        <v>2</v>
      </c>
      <c r="AGF68" s="27">
        <f t="shared" si="2450"/>
        <v>0</v>
      </c>
      <c r="AGG68" s="27">
        <f t="shared" si="2451"/>
        <v>2</v>
      </c>
      <c r="AGH68" s="27">
        <f t="shared" si="2452"/>
        <v>1</v>
      </c>
      <c r="AGI68" s="27">
        <f t="shared" si="2453"/>
        <v>2</v>
      </c>
      <c r="AGJ68" s="27">
        <f t="shared" si="2454"/>
        <v>0</v>
      </c>
      <c r="AGK68" s="27">
        <f t="shared" si="2455"/>
        <v>0</v>
      </c>
      <c r="AGL68" s="27">
        <f t="shared" si="2456"/>
        <v>3</v>
      </c>
      <c r="AGM68" s="27">
        <f t="shared" si="2457"/>
        <v>2</v>
      </c>
      <c r="AGN68" s="27">
        <f t="shared" si="2458"/>
        <v>0</v>
      </c>
      <c r="AGO68" s="27">
        <f t="shared" si="2459"/>
        <v>2</v>
      </c>
      <c r="AGP68" s="27">
        <f t="shared" si="2460"/>
        <v>2</v>
      </c>
      <c r="AGQ68" s="27">
        <f t="shared" si="2461"/>
        <v>0</v>
      </c>
      <c r="AGR68" s="27">
        <f t="shared" si="2462"/>
        <v>2</v>
      </c>
      <c r="AGS68" s="27">
        <f t="shared" si="2463"/>
        <v>0</v>
      </c>
      <c r="AGT68" s="27">
        <f t="shared" si="2464"/>
        <v>0</v>
      </c>
      <c r="AGU68" s="27">
        <f t="shared" si="2465"/>
        <v>2</v>
      </c>
      <c r="AGV68" s="27">
        <f t="shared" si="2466"/>
        <v>0</v>
      </c>
      <c r="AGW68" s="27">
        <f t="shared" si="2467"/>
        <v>0</v>
      </c>
      <c r="AGX68" s="27">
        <f t="shared" si="2468"/>
        <v>2</v>
      </c>
      <c r="AGY68" s="27">
        <f t="shared" si="2469"/>
        <v>0</v>
      </c>
      <c r="AGZ68" s="27">
        <f t="shared" si="2470"/>
        <v>0</v>
      </c>
      <c r="AHA68" s="27">
        <f t="shared" si="2471"/>
        <v>0</v>
      </c>
      <c r="AHB68" s="27">
        <f t="shared" si="2472"/>
        <v>0</v>
      </c>
      <c r="AHC68" s="27">
        <f t="shared" si="2473"/>
        <v>0</v>
      </c>
      <c r="AHD68" s="27">
        <f t="shared" si="2474"/>
        <v>0</v>
      </c>
      <c r="AHE68" s="27">
        <f t="shared" si="2475"/>
        <v>0</v>
      </c>
      <c r="AHF68" s="27">
        <f t="shared" si="2476"/>
        <v>0</v>
      </c>
      <c r="AHG68" s="27">
        <f t="shared" si="2477"/>
        <v>0</v>
      </c>
      <c r="AHH68" s="27">
        <f t="shared" si="2478"/>
        <v>0</v>
      </c>
      <c r="AHI68" s="27">
        <f t="shared" si="2479"/>
        <v>0</v>
      </c>
      <c r="AHJ68" s="27">
        <f t="shared" si="2480"/>
        <v>0</v>
      </c>
      <c r="AHK68" s="27">
        <f t="shared" si="2481"/>
        <v>0</v>
      </c>
      <c r="AHL68" s="27">
        <f t="shared" si="2482"/>
        <v>0</v>
      </c>
      <c r="AHM68" s="27">
        <f t="shared" si="2483"/>
        <v>0</v>
      </c>
      <c r="AHN68" s="27">
        <f t="shared" si="2484"/>
        <v>0</v>
      </c>
      <c r="AHO68" s="27">
        <f t="shared" si="2485"/>
        <v>0</v>
      </c>
      <c r="AHP68" s="27">
        <f t="shared" si="2486"/>
        <v>0</v>
      </c>
      <c r="AHQ68" s="27">
        <f t="shared" si="2487"/>
        <v>0</v>
      </c>
      <c r="AHR68" s="27">
        <f t="shared" si="2488"/>
        <v>0</v>
      </c>
      <c r="AHS68" s="27">
        <f t="shared" si="2489"/>
        <v>0</v>
      </c>
      <c r="AHT68" s="27">
        <f t="shared" si="2490"/>
        <v>0</v>
      </c>
      <c r="AHU68" s="27">
        <f t="shared" si="2491"/>
        <v>0</v>
      </c>
      <c r="AHV68" s="27">
        <f t="shared" si="2492"/>
        <v>0</v>
      </c>
      <c r="AHW68" s="27">
        <f t="shared" si="2493"/>
        <v>0</v>
      </c>
      <c r="AHX68" s="27">
        <f t="shared" si="2494"/>
        <v>0</v>
      </c>
      <c r="AHY68" s="27">
        <f t="shared" si="2495"/>
        <v>0</v>
      </c>
      <c r="AHZ68" s="27">
        <f t="shared" si="2496"/>
        <v>0</v>
      </c>
      <c r="AIA68" s="27">
        <f t="shared" si="2497"/>
        <v>0</v>
      </c>
      <c r="AIB68" s="27">
        <f t="shared" si="2498"/>
        <v>0</v>
      </c>
      <c r="AIC68" s="27">
        <f t="shared" si="2499"/>
        <v>0</v>
      </c>
      <c r="AID68" s="27">
        <f t="shared" si="2500"/>
        <v>0</v>
      </c>
      <c r="AIE68" s="27">
        <f t="shared" si="2501"/>
        <v>0</v>
      </c>
      <c r="AIF68" s="27">
        <f t="shared" si="2502"/>
        <v>0</v>
      </c>
      <c r="AIG68" s="27">
        <f t="shared" si="2503"/>
        <v>0</v>
      </c>
      <c r="AIH68" s="27">
        <f t="shared" si="2504"/>
        <v>0</v>
      </c>
      <c r="AII68" s="27">
        <f t="shared" si="2505"/>
        <v>0</v>
      </c>
      <c r="AIJ68" s="27">
        <f t="shared" si="2506"/>
        <v>0</v>
      </c>
      <c r="AIK68" s="27">
        <f t="shared" si="2507"/>
        <v>0</v>
      </c>
      <c r="AIL68" s="27">
        <f t="shared" si="2508"/>
        <v>0</v>
      </c>
      <c r="AIM68" s="27">
        <f t="shared" si="2509"/>
        <v>0</v>
      </c>
      <c r="AIN68" s="27">
        <f t="shared" si="2510"/>
        <v>0</v>
      </c>
      <c r="AIO68" s="27">
        <f t="shared" si="2511"/>
        <v>0</v>
      </c>
      <c r="AIP68" s="27">
        <f t="shared" si="2512"/>
        <v>0</v>
      </c>
      <c r="AIQ68" s="27">
        <f t="shared" si="2513"/>
        <v>0</v>
      </c>
      <c r="AIR68" s="27">
        <f t="shared" si="2514"/>
        <v>0</v>
      </c>
      <c r="AIT68" s="27">
        <v>1</v>
      </c>
      <c r="AIU68" s="27">
        <v>1</v>
      </c>
      <c r="AIV68" s="27">
        <v>1</v>
      </c>
      <c r="AIW68" s="27">
        <f t="shared" si="2515"/>
        <v>8</v>
      </c>
      <c r="AIX68" s="27">
        <f t="shared" si="2516"/>
        <v>0</v>
      </c>
      <c r="AIY68" s="27">
        <f t="shared" si="2517"/>
        <v>4</v>
      </c>
      <c r="AIZ68" s="27">
        <f t="shared" si="2518"/>
        <v>8</v>
      </c>
      <c r="AJA68" s="27">
        <f t="shared" si="2519"/>
        <v>0</v>
      </c>
      <c r="AJB68" s="27">
        <f t="shared" si="2520"/>
        <v>0</v>
      </c>
      <c r="AJC68" s="27">
        <f t="shared" si="2521"/>
        <v>0</v>
      </c>
      <c r="AJD68" s="27">
        <f t="shared" si="2522"/>
        <v>1</v>
      </c>
      <c r="AJE68" s="27">
        <f t="shared" si="2523"/>
        <v>1</v>
      </c>
      <c r="AJF68" s="27">
        <f t="shared" si="2524"/>
        <v>8</v>
      </c>
      <c r="AJG68" s="27">
        <f t="shared" si="2525"/>
        <v>0</v>
      </c>
      <c r="AJH68" s="27">
        <f t="shared" si="2526"/>
        <v>4</v>
      </c>
      <c r="AJI68" s="27">
        <f t="shared" si="2527"/>
        <v>2</v>
      </c>
      <c r="AJJ68" s="27">
        <f t="shared" si="2528"/>
        <v>2</v>
      </c>
      <c r="AJK68" s="27">
        <f t="shared" si="2529"/>
        <v>0</v>
      </c>
      <c r="AJL68" s="27">
        <f t="shared" si="2530"/>
        <v>0.5</v>
      </c>
      <c r="AJM68" s="27">
        <f t="shared" si="2531"/>
        <v>2</v>
      </c>
      <c r="AJN68" s="27">
        <f t="shared" si="2532"/>
        <v>2</v>
      </c>
      <c r="AJO68" s="27">
        <f t="shared" si="2533"/>
        <v>0</v>
      </c>
      <c r="AJP68" s="27">
        <f t="shared" si="2534"/>
        <v>0</v>
      </c>
      <c r="AJQ68" s="27">
        <f t="shared" si="2535"/>
        <v>0.5</v>
      </c>
      <c r="AJR68" s="27">
        <f t="shared" si="2536"/>
        <v>2</v>
      </c>
      <c r="AJS68" s="27">
        <f t="shared" si="2537"/>
        <v>0</v>
      </c>
      <c r="AJT68" s="27">
        <f t="shared" si="2538"/>
        <v>0.5</v>
      </c>
      <c r="AJU68" s="27">
        <f t="shared" si="2539"/>
        <v>1</v>
      </c>
      <c r="AJV68" s="27">
        <f t="shared" si="2540"/>
        <v>0</v>
      </c>
      <c r="AJW68" s="27">
        <f t="shared" si="2541"/>
        <v>0.5</v>
      </c>
      <c r="AJX68" s="27">
        <f t="shared" si="2542"/>
        <v>0</v>
      </c>
      <c r="AJY68" s="27">
        <f t="shared" si="2543"/>
        <v>0</v>
      </c>
      <c r="AJZ68" s="27">
        <f t="shared" si="2544"/>
        <v>0.25</v>
      </c>
      <c r="AKA68" s="27">
        <f t="shared" si="2545"/>
        <v>0</v>
      </c>
      <c r="AKB68" s="27">
        <f t="shared" si="2546"/>
        <v>0</v>
      </c>
      <c r="AKC68" s="27">
        <f t="shared" si="2547"/>
        <v>0.25</v>
      </c>
      <c r="AKD68" s="27">
        <f t="shared" si="2548"/>
        <v>0</v>
      </c>
      <c r="AKE68" s="27">
        <f t="shared" si="2549"/>
        <v>0</v>
      </c>
      <c r="AKF68" s="27">
        <f t="shared" si="2550"/>
        <v>0</v>
      </c>
      <c r="AKG68" s="27">
        <f t="shared" si="2551"/>
        <v>0</v>
      </c>
      <c r="AKH68" s="27">
        <f t="shared" si="2552"/>
        <v>0</v>
      </c>
      <c r="AKI68" s="27">
        <f t="shared" si="2553"/>
        <v>0</v>
      </c>
      <c r="AKJ68" s="27">
        <f t="shared" si="2554"/>
        <v>0</v>
      </c>
      <c r="AKK68" s="27">
        <f t="shared" si="2555"/>
        <v>0</v>
      </c>
      <c r="AKL68" s="27">
        <f t="shared" si="2556"/>
        <v>0</v>
      </c>
      <c r="AKM68" s="27">
        <f t="shared" si="2557"/>
        <v>0</v>
      </c>
      <c r="AKN68" s="27">
        <f t="shared" si="2558"/>
        <v>0</v>
      </c>
      <c r="AKO68" s="27">
        <f t="shared" si="2559"/>
        <v>0</v>
      </c>
      <c r="AKP68" s="27">
        <f t="shared" si="2560"/>
        <v>0</v>
      </c>
      <c r="AKQ68" s="27">
        <f t="shared" si="2561"/>
        <v>0</v>
      </c>
      <c r="AKR68" s="27">
        <f t="shared" si="2562"/>
        <v>0</v>
      </c>
      <c r="AKS68" s="27">
        <f t="shared" si="2563"/>
        <v>0</v>
      </c>
      <c r="AKT68" s="27">
        <f t="shared" si="2564"/>
        <v>0</v>
      </c>
      <c r="AKU68" s="27">
        <f t="shared" si="2565"/>
        <v>0</v>
      </c>
      <c r="AKV68" s="27">
        <f t="shared" si="2566"/>
        <v>0</v>
      </c>
      <c r="AKW68" s="27">
        <f t="shared" si="2567"/>
        <v>0</v>
      </c>
      <c r="AKX68" s="27">
        <f t="shared" si="2568"/>
        <v>0</v>
      </c>
      <c r="AKY68" s="27">
        <f t="shared" si="2569"/>
        <v>0</v>
      </c>
      <c r="AKZ68" s="27">
        <f t="shared" si="2570"/>
        <v>0</v>
      </c>
      <c r="ALA68" s="27">
        <f t="shared" si="2571"/>
        <v>0</v>
      </c>
      <c r="ALB68" s="27">
        <f t="shared" si="2572"/>
        <v>0</v>
      </c>
      <c r="ALC68" s="27">
        <f t="shared" si="2573"/>
        <v>0</v>
      </c>
      <c r="ALD68" s="27">
        <f t="shared" si="2574"/>
        <v>0</v>
      </c>
      <c r="ALE68" s="27">
        <f t="shared" si="2575"/>
        <v>0</v>
      </c>
      <c r="ALF68" s="27">
        <f t="shared" si="2576"/>
        <v>0</v>
      </c>
      <c r="ALG68" s="27">
        <f t="shared" si="2577"/>
        <v>0</v>
      </c>
      <c r="ALH68" s="27">
        <f t="shared" si="2578"/>
        <v>0</v>
      </c>
      <c r="ALI68" s="27">
        <f t="shared" si="2579"/>
        <v>0</v>
      </c>
      <c r="ALJ68" s="27">
        <f t="shared" si="2580"/>
        <v>0</v>
      </c>
      <c r="ALK68" s="27">
        <f t="shared" si="2581"/>
        <v>0</v>
      </c>
      <c r="ALL68" s="27">
        <f t="shared" si="2582"/>
        <v>0</v>
      </c>
      <c r="ALM68" s="27">
        <f t="shared" si="2583"/>
        <v>0</v>
      </c>
      <c r="ALN68" s="27">
        <f t="shared" si="2584"/>
        <v>0</v>
      </c>
      <c r="ALO68" s="27">
        <f t="shared" si="2585"/>
        <v>0</v>
      </c>
      <c r="ALP68" s="27">
        <f t="shared" si="2586"/>
        <v>0</v>
      </c>
      <c r="ALQ68" s="27">
        <f t="shared" si="2587"/>
        <v>0</v>
      </c>
      <c r="ALR68" s="27">
        <f t="shared" si="2588"/>
        <v>0</v>
      </c>
      <c r="ALS68" s="27">
        <f t="shared" si="2589"/>
        <v>0</v>
      </c>
      <c r="ALT68" s="27">
        <f t="shared" si="2590"/>
        <v>0</v>
      </c>
      <c r="ALU68" s="27">
        <f t="shared" si="2591"/>
        <v>0</v>
      </c>
      <c r="ALV68" s="27">
        <f t="shared" si="2592"/>
        <v>0</v>
      </c>
      <c r="ALW68" s="27">
        <f t="shared" si="2593"/>
        <v>0</v>
      </c>
      <c r="AMK68" s="28">
        <v>1819</v>
      </c>
      <c r="AML68" s="28">
        <f t="shared" si="2594"/>
        <v>1819</v>
      </c>
      <c r="AMN68" s="28">
        <v>1850</v>
      </c>
      <c r="AMO68" s="27" t="str">
        <f t="shared" si="2595"/>
        <v>1863</v>
      </c>
      <c r="AMP68" s="27" t="str">
        <f t="shared" si="2596"/>
        <v>1849</v>
      </c>
      <c r="AMQ68" s="27" t="str">
        <f t="shared" si="2597"/>
        <v>1857</v>
      </c>
      <c r="AMR68" s="27" t="str">
        <f t="shared" si="2598"/>
        <v>1876</v>
      </c>
      <c r="AMS68" s="27" t="str">
        <f t="shared" si="2599"/>
        <v>1876</v>
      </c>
      <c r="AMT68" s="27" t="str">
        <f t="shared" si="2600"/>
        <v>1883</v>
      </c>
      <c r="AMU68" s="27" t="str">
        <f t="shared" si="2601"/>
        <v>1873</v>
      </c>
      <c r="AMV68" s="27" t="str">
        <f t="shared" si="2602"/>
        <v>1873</v>
      </c>
      <c r="AMW68" s="27" t="str">
        <f t="shared" si="2603"/>
        <v>1873</v>
      </c>
      <c r="AMX68" s="27" t="str">
        <f t="shared" si="2604"/>
        <v>1873</v>
      </c>
      <c r="AMY68" s="27" t="str">
        <f t="shared" si="2605"/>
        <v>1882</v>
      </c>
      <c r="AMZ68" s="27" t="str">
        <f t="shared" si="2606"/>
        <v>1860</v>
      </c>
      <c r="ANA68" s="27" t="str">
        <f t="shared" si="2607"/>
        <v>1851</v>
      </c>
      <c r="ANB68" s="27" t="str">
        <f t="shared" si="2608"/>
        <v>1851</v>
      </c>
      <c r="ANC68" s="27" t="str">
        <f t="shared" si="2609"/>
        <v>1859</v>
      </c>
      <c r="AND68" s="27" t="str">
        <f t="shared" si="2610"/>
        <v>1878</v>
      </c>
      <c r="ANE68" s="27" t="str">
        <f t="shared" si="2611"/>
        <v>1857</v>
      </c>
      <c r="ANF68" s="27" t="str">
        <f t="shared" si="2612"/>
        <v>1857</v>
      </c>
      <c r="ANG68" s="27" t="str">
        <f t="shared" si="2613"/>
        <v>1846</v>
      </c>
      <c r="ANH68" s="27" t="str">
        <f t="shared" si="2614"/>
        <v>1832</v>
      </c>
      <c r="ANI68" s="27" t="str">
        <f t="shared" si="2615"/>
        <v>1843</v>
      </c>
      <c r="ANJ68" s="27" t="str">
        <f t="shared" si="2616"/>
        <v>1843</v>
      </c>
      <c r="ANK68" s="27" t="str">
        <f t="shared" si="2617"/>
        <v>1843</v>
      </c>
      <c r="ANL68" s="27" t="str">
        <f t="shared" si="2618"/>
        <v>1834</v>
      </c>
      <c r="ANM68" s="27" t="str">
        <f t="shared" si="2619"/>
        <v>1824</v>
      </c>
      <c r="ANN68" s="27" t="str">
        <f t="shared" si="2620"/>
        <v>1824</v>
      </c>
      <c r="ANO68" s="27" t="str">
        <f t="shared" si="2621"/>
        <v>1818</v>
      </c>
      <c r="ANP68" s="27" t="str">
        <f t="shared" si="2622"/>
        <v>1839</v>
      </c>
      <c r="ANQ68" s="27" t="str">
        <f t="shared" si="2623"/>
        <v>1839</v>
      </c>
      <c r="ANR68" s="27" t="str">
        <f t="shared" si="2624"/>
        <v>1824</v>
      </c>
      <c r="ANS68" s="27" t="str">
        <f t="shared" si="2625"/>
        <v>1824</v>
      </c>
      <c r="ANT68" s="27" t="str">
        <f t="shared" si="2626"/>
        <v>1824</v>
      </c>
      <c r="ANU68" s="27" t="str">
        <f t="shared" si="2627"/>
        <v>1807</v>
      </c>
      <c r="ANV68" s="27" t="str">
        <f t="shared" si="2628"/>
        <v>1807</v>
      </c>
      <c r="ANW68" s="27" t="str">
        <f t="shared" si="2629"/>
        <v>1807</v>
      </c>
      <c r="ANX68" s="27" t="str">
        <f t="shared" si="2630"/>
        <v>1819</v>
      </c>
      <c r="ANY68" s="27" t="str">
        <f t="shared" si="2631"/>
        <v>1819</v>
      </c>
      <c r="ANZ68" s="27" t="str">
        <f t="shared" si="2632"/>
        <v>1819</v>
      </c>
      <c r="AOA68" s="27" t="str">
        <f t="shared" si="2633"/>
        <v>1819</v>
      </c>
      <c r="AOB68" s="27" t="str">
        <f t="shared" si="2634"/>
        <v>1819</v>
      </c>
      <c r="AOC68" s="27" t="str">
        <f t="shared" si="2635"/>
        <v>1819</v>
      </c>
      <c r="AOD68" s="27" t="str">
        <f t="shared" si="2636"/>
        <v>1819</v>
      </c>
      <c r="AOE68" s="27" t="str">
        <f t="shared" si="2637"/>
        <v>1819</v>
      </c>
      <c r="AOF68" s="27" t="str">
        <f t="shared" si="2638"/>
        <v>1819</v>
      </c>
      <c r="AOG68" s="27" t="str">
        <f t="shared" si="2639"/>
        <v>1819</v>
      </c>
      <c r="AOH68" s="27" t="str">
        <f t="shared" si="2640"/>
        <v>1819</v>
      </c>
      <c r="AOI68" s="27" t="str">
        <f t="shared" si="2641"/>
        <v>1819</v>
      </c>
      <c r="AOJ68" s="27" t="str">
        <f t="shared" si="2642"/>
        <v>1819</v>
      </c>
      <c r="AOK68" s="27" t="str">
        <f t="shared" si="2643"/>
        <v>1819</v>
      </c>
      <c r="AOL68" s="27" t="str">
        <f t="shared" si="2644"/>
        <v>1819</v>
      </c>
      <c r="AOM68" s="27" t="str">
        <f t="shared" si="2645"/>
        <v>1819</v>
      </c>
      <c r="AON68" s="27" t="str">
        <f t="shared" si="2646"/>
        <v>1819</v>
      </c>
      <c r="AOO68" s="27" t="str">
        <f t="shared" si="2647"/>
        <v>1819</v>
      </c>
      <c r="AOP68" s="27" t="str">
        <f t="shared" si="2648"/>
        <v>1819</v>
      </c>
      <c r="AOQ68" s="27" t="str">
        <f t="shared" si="2649"/>
        <v>1819</v>
      </c>
      <c r="AOR68" s="27" t="str">
        <f t="shared" si="2650"/>
        <v>1819</v>
      </c>
      <c r="AOS68" s="27" t="str">
        <f t="shared" si="2651"/>
        <v>1819</v>
      </c>
      <c r="AOT68" s="27" t="str">
        <f t="shared" si="2652"/>
        <v>1819</v>
      </c>
      <c r="AOU68" s="27" t="str">
        <f t="shared" si="2653"/>
        <v>1819</v>
      </c>
      <c r="AOV68" s="27" t="str">
        <f t="shared" si="2654"/>
        <v>1819</v>
      </c>
      <c r="AOW68" s="27" t="str">
        <f t="shared" si="2655"/>
        <v>1819</v>
      </c>
      <c r="AOX68" s="27" t="str">
        <f t="shared" si="2656"/>
        <v>1819</v>
      </c>
      <c r="AOY68" s="27" t="str">
        <f t="shared" si="2657"/>
        <v>1819</v>
      </c>
      <c r="AOZ68" s="27" t="str">
        <f t="shared" si="2658"/>
        <v>1819</v>
      </c>
      <c r="APA68" s="27" t="str">
        <f t="shared" si="2659"/>
        <v>1819</v>
      </c>
      <c r="APB68" s="27" t="str">
        <f t="shared" si="2660"/>
        <v>1819</v>
      </c>
      <c r="APC68" s="27" t="str">
        <f t="shared" si="2661"/>
        <v>1819</v>
      </c>
      <c r="APD68" s="27" t="str">
        <f t="shared" si="2662"/>
        <v>1819</v>
      </c>
      <c r="APE68" s="27" t="str">
        <f t="shared" si="2663"/>
        <v>1819</v>
      </c>
      <c r="APF68" s="27" t="str">
        <f t="shared" si="2664"/>
        <v>1819</v>
      </c>
      <c r="APG68" s="27" t="str">
        <f t="shared" si="2665"/>
        <v>1819</v>
      </c>
      <c r="APH68" s="27" t="str">
        <f t="shared" si="2666"/>
        <v>1819</v>
      </c>
      <c r="API68" s="27" t="str">
        <f t="shared" si="2667"/>
        <v>1819</v>
      </c>
      <c r="APJ68" s="27" t="str">
        <f t="shared" si="2668"/>
        <v>1819</v>
      </c>
      <c r="APK68" s="27" t="str">
        <f t="shared" si="2669"/>
        <v>1819</v>
      </c>
      <c r="APL68" s="27" t="str">
        <f t="shared" si="2670"/>
        <v>1819</v>
      </c>
      <c r="APM68" s="27" t="str">
        <f t="shared" si="2671"/>
        <v>1819</v>
      </c>
      <c r="APN68" s="27" t="str">
        <f t="shared" si="2672"/>
        <v>1819</v>
      </c>
      <c r="APO68" s="27" t="str">
        <f t="shared" si="2673"/>
        <v>1819</v>
      </c>
      <c r="APP68" s="27" t="str">
        <f t="shared" si="2674"/>
        <v>1819</v>
      </c>
      <c r="APQ68" s="27" t="str">
        <f t="shared" si="2675"/>
        <v>1819</v>
      </c>
      <c r="APR68" s="27" t="str">
        <f t="shared" si="2676"/>
        <v>1819</v>
      </c>
    </row>
    <row r="69" spans="1:1022 1025:1110" x14ac:dyDescent="0.35">
      <c r="A69" s="27">
        <v>116</v>
      </c>
      <c r="B69" s="90" t="s">
        <v>333</v>
      </c>
      <c r="C69" s="91">
        <f>VLOOKUP(A69, Rankings!$A$2:$AN$129, 40, FALSE)</f>
        <v>67</v>
      </c>
      <c r="D69" s="79" t="s">
        <v>395</v>
      </c>
      <c r="F69" s="27">
        <v>1804</v>
      </c>
      <c r="I69" s="29">
        <f t="shared" si="1785"/>
        <v>16.333333333333336</v>
      </c>
      <c r="L69" s="27" t="s">
        <v>2308</v>
      </c>
      <c r="M69" s="27" t="s">
        <v>2639</v>
      </c>
      <c r="N69" s="27" t="s">
        <v>2758</v>
      </c>
      <c r="O69" s="27" t="s">
        <v>3047</v>
      </c>
      <c r="P69" s="27" t="s">
        <v>24</v>
      </c>
      <c r="Q69" s="27" t="s">
        <v>3229</v>
      </c>
      <c r="R69" s="27" t="s">
        <v>24</v>
      </c>
      <c r="S69" s="27" t="s">
        <v>24</v>
      </c>
      <c r="T69" s="27" t="s">
        <v>3800</v>
      </c>
      <c r="U69" s="27" t="s">
        <v>3997</v>
      </c>
      <c r="V69" s="27" t="s">
        <v>4041</v>
      </c>
      <c r="W69" s="27" t="s">
        <v>4102</v>
      </c>
      <c r="X69" s="27" t="s">
        <v>4344</v>
      </c>
      <c r="Y69" s="27" t="s">
        <v>24</v>
      </c>
      <c r="Z69" s="27" t="s">
        <v>4608</v>
      </c>
      <c r="AA69" s="27" t="s">
        <v>4691</v>
      </c>
      <c r="AB69" s="27" t="s">
        <v>4837</v>
      </c>
      <c r="AC69" s="27" t="s">
        <v>24</v>
      </c>
      <c r="AD69" s="27" t="s">
        <v>24</v>
      </c>
      <c r="AE69" s="27" t="s">
        <v>4965</v>
      </c>
      <c r="AF69" s="27" t="s">
        <v>24</v>
      </c>
      <c r="AG69" s="27" t="s">
        <v>5220</v>
      </c>
      <c r="AH69" s="27" t="s">
        <v>24</v>
      </c>
      <c r="AI69" s="27" t="s">
        <v>5362</v>
      </c>
      <c r="AJ69" s="27" t="s">
        <v>5576</v>
      </c>
      <c r="AK69" s="27" t="s">
        <v>24</v>
      </c>
      <c r="AL69" s="27" t="s">
        <v>5684</v>
      </c>
      <c r="AM69" s="27" t="s">
        <v>5894</v>
      </c>
      <c r="AN69" s="27" t="s">
        <v>24</v>
      </c>
      <c r="AO69" s="27" t="s">
        <v>6041</v>
      </c>
      <c r="AP69" s="27" t="s">
        <v>6227</v>
      </c>
      <c r="AQ69" s="27" t="s">
        <v>24</v>
      </c>
      <c r="AR69" s="27" t="s">
        <v>6341</v>
      </c>
      <c r="AS69" s="27" t="s">
        <v>6547</v>
      </c>
      <c r="AT69" s="27" t="s">
        <v>24</v>
      </c>
      <c r="AU69" s="27" t="s">
        <v>6653</v>
      </c>
      <c r="AV69" s="27" t="s">
        <v>24</v>
      </c>
      <c r="AW69" s="27" t="s">
        <v>24</v>
      </c>
      <c r="AX69" s="27" t="s">
        <v>24</v>
      </c>
      <c r="AY69" s="27" t="s">
        <v>24</v>
      </c>
      <c r="AZ69" s="27" t="s">
        <v>24</v>
      </c>
      <c r="BA69" s="27" t="s">
        <v>24</v>
      </c>
      <c r="BB69" s="27" t="s">
        <v>24</v>
      </c>
      <c r="BC69" s="27" t="s">
        <v>24</v>
      </c>
      <c r="BD69" s="27" t="s">
        <v>24</v>
      </c>
      <c r="BE69" s="27" t="s">
        <v>24</v>
      </c>
      <c r="BF69" s="27" t="s">
        <v>24</v>
      </c>
      <c r="BG69" s="27" t="s">
        <v>24</v>
      </c>
      <c r="BH69" s="27" t="s">
        <v>24</v>
      </c>
      <c r="BI69" s="27" t="s">
        <v>24</v>
      </c>
      <c r="BJ69" s="27" t="s">
        <v>24</v>
      </c>
      <c r="BK69" s="27" t="s">
        <v>24</v>
      </c>
      <c r="BL69" s="27" t="s">
        <v>24</v>
      </c>
      <c r="BM69" s="27" t="s">
        <v>24</v>
      </c>
      <c r="BN69" s="27" t="s">
        <v>24</v>
      </c>
      <c r="BO69" s="27" t="s">
        <v>24</v>
      </c>
      <c r="BP69" s="27" t="s">
        <v>24</v>
      </c>
      <c r="BQ69" s="27" t="s">
        <v>24</v>
      </c>
      <c r="BR69" s="27" t="s">
        <v>24</v>
      </c>
      <c r="BS69" s="27" t="s">
        <v>24</v>
      </c>
      <c r="BT69" s="27" t="s">
        <v>24</v>
      </c>
      <c r="BU69" s="27" t="s">
        <v>24</v>
      </c>
      <c r="BV69" s="27" t="s">
        <v>24</v>
      </c>
      <c r="BW69" s="27" t="s">
        <v>24</v>
      </c>
      <c r="BX69" s="27" t="s">
        <v>24</v>
      </c>
      <c r="BY69" s="27" t="s">
        <v>24</v>
      </c>
      <c r="BZ69" s="27" t="s">
        <v>24</v>
      </c>
      <c r="CA69" s="27" t="s">
        <v>24</v>
      </c>
      <c r="CB69" s="27" t="s">
        <v>24</v>
      </c>
      <c r="CC69" s="27" t="s">
        <v>24</v>
      </c>
      <c r="CD69" s="27" t="s">
        <v>24</v>
      </c>
      <c r="CE69" s="27" t="s">
        <v>24</v>
      </c>
      <c r="CF69" s="27" t="s">
        <v>24</v>
      </c>
      <c r="CG69" s="27" t="s">
        <v>24</v>
      </c>
      <c r="CH69" s="27" t="s">
        <v>24</v>
      </c>
      <c r="CI69" s="27" t="s">
        <v>24</v>
      </c>
      <c r="CJ69" s="27" t="s">
        <v>24</v>
      </c>
      <c r="CK69" s="27" t="s">
        <v>24</v>
      </c>
      <c r="CL69" s="27" t="s">
        <v>24</v>
      </c>
      <c r="CM69" s="27" t="s">
        <v>24</v>
      </c>
      <c r="CN69" s="27" t="s">
        <v>24</v>
      </c>
      <c r="CO69" s="27" t="s">
        <v>24</v>
      </c>
      <c r="CQ69" s="28">
        <f t="shared" si="1786"/>
        <v>3</v>
      </c>
      <c r="CR69" s="28">
        <f t="shared" si="1787"/>
        <v>3</v>
      </c>
      <c r="CS69" s="28">
        <f t="shared" si="1788"/>
        <v>2</v>
      </c>
      <c r="CT69" s="28">
        <f t="shared" si="1789"/>
        <v>4</v>
      </c>
      <c r="CU69" s="28">
        <f t="shared" si="1790"/>
        <v>2</v>
      </c>
      <c r="CV69" s="28">
        <f t="shared" si="1791"/>
        <v>3</v>
      </c>
      <c r="CW69" s="28">
        <f t="shared" si="1792"/>
        <v>1</v>
      </c>
      <c r="CX69" s="28">
        <f t="shared" si="1793"/>
        <v>3</v>
      </c>
      <c r="CY69" s="28">
        <f t="shared" si="1794"/>
        <v>2</v>
      </c>
      <c r="CZ69" s="28">
        <f t="shared" si="1795"/>
        <v>3</v>
      </c>
      <c r="DA69" s="28">
        <f t="shared" si="1796"/>
        <v>2</v>
      </c>
      <c r="DB69" s="28">
        <f t="shared" si="1797"/>
        <v>3</v>
      </c>
      <c r="DC69" s="28">
        <f t="shared" si="1798"/>
        <v>1</v>
      </c>
      <c r="DD69" s="28">
        <f t="shared" si="1799"/>
        <v>0</v>
      </c>
      <c r="DE69" s="28">
        <f t="shared" si="1800"/>
        <v>0</v>
      </c>
      <c r="DF69" s="28">
        <f t="shared" si="1801"/>
        <v>1</v>
      </c>
      <c r="DG69" s="28">
        <f t="shared" si="1802"/>
        <v>0</v>
      </c>
      <c r="DH69" s="28">
        <f t="shared" si="1803"/>
        <v>0</v>
      </c>
      <c r="DI69" s="28">
        <f t="shared" si="1804"/>
        <v>0</v>
      </c>
      <c r="DJ69" s="28">
        <f t="shared" si="1805"/>
        <v>0</v>
      </c>
      <c r="DK69" s="28">
        <f t="shared" si="1806"/>
        <v>0</v>
      </c>
      <c r="DL69" s="28">
        <f t="shared" si="1807"/>
        <v>0</v>
      </c>
      <c r="DM69" s="28">
        <f t="shared" si="1808"/>
        <v>0</v>
      </c>
      <c r="DN69" s="28">
        <f t="shared" si="1809"/>
        <v>0</v>
      </c>
      <c r="DO69" s="28">
        <f t="shared" si="1810"/>
        <v>5</v>
      </c>
      <c r="DP69" s="28">
        <f t="shared" si="1811"/>
        <v>7</v>
      </c>
      <c r="DR69">
        <f t="shared" si="1812"/>
        <v>1</v>
      </c>
      <c r="DS69">
        <f t="shared" si="1813"/>
        <v>2</v>
      </c>
      <c r="DT69">
        <f t="shared" si="1814"/>
        <v>4</v>
      </c>
      <c r="DU69">
        <f t="shared" si="1815"/>
        <v>6</v>
      </c>
      <c r="DV69">
        <f t="shared" si="1816"/>
        <v>0</v>
      </c>
      <c r="DW69">
        <f t="shared" si="1817"/>
        <v>1</v>
      </c>
      <c r="DX69">
        <f t="shared" si="1818"/>
        <v>0</v>
      </c>
      <c r="DY69">
        <f t="shared" si="1819"/>
        <v>0</v>
      </c>
      <c r="DZ69">
        <f t="shared" si="1820"/>
        <v>3</v>
      </c>
      <c r="EA69">
        <f t="shared" si="1821"/>
        <v>5</v>
      </c>
      <c r="EB69">
        <f t="shared" si="1822"/>
        <v>9</v>
      </c>
      <c r="EC69">
        <f t="shared" si="1823"/>
        <v>4</v>
      </c>
      <c r="ED69">
        <f t="shared" si="1824"/>
        <v>5</v>
      </c>
      <c r="EE69">
        <f t="shared" si="1825"/>
        <v>0</v>
      </c>
      <c r="EF69">
        <f t="shared" si="1826"/>
        <v>2</v>
      </c>
      <c r="EG69">
        <f t="shared" si="1827"/>
        <v>6</v>
      </c>
      <c r="EH69">
        <f t="shared" si="1828"/>
        <v>7</v>
      </c>
      <c r="EI69">
        <f t="shared" si="1829"/>
        <v>0</v>
      </c>
      <c r="EJ69">
        <f t="shared" si="1830"/>
        <v>0</v>
      </c>
      <c r="EK69">
        <f t="shared" si="1831"/>
        <v>12</v>
      </c>
      <c r="EL69">
        <f t="shared" si="1832"/>
        <v>0</v>
      </c>
      <c r="EM69">
        <f t="shared" si="1833"/>
        <v>8</v>
      </c>
      <c r="EN69">
        <f t="shared" si="1834"/>
        <v>0</v>
      </c>
      <c r="EO69">
        <f t="shared" si="1835"/>
        <v>4</v>
      </c>
      <c r="EP69">
        <f t="shared" si="1836"/>
        <v>8</v>
      </c>
      <c r="EQ69">
        <f t="shared" si="1837"/>
        <v>0</v>
      </c>
      <c r="ER69">
        <f t="shared" si="1838"/>
        <v>2</v>
      </c>
      <c r="ES69">
        <f t="shared" si="1839"/>
        <v>7</v>
      </c>
      <c r="ET69">
        <f t="shared" si="1840"/>
        <v>0</v>
      </c>
      <c r="EU69">
        <f t="shared" si="1841"/>
        <v>3</v>
      </c>
      <c r="EV69">
        <f t="shared" si="1842"/>
        <v>6</v>
      </c>
      <c r="EW69">
        <f t="shared" si="1843"/>
        <v>0</v>
      </c>
      <c r="EX69">
        <f t="shared" si="1844"/>
        <v>4</v>
      </c>
      <c r="EY69">
        <f t="shared" si="1845"/>
        <v>8</v>
      </c>
      <c r="EZ69">
        <f t="shared" si="1846"/>
        <v>0</v>
      </c>
      <c r="FA69">
        <f t="shared" si="1847"/>
        <v>1</v>
      </c>
      <c r="FB69">
        <f t="shared" si="1848"/>
        <v>0</v>
      </c>
      <c r="FC69">
        <f t="shared" si="1849"/>
        <v>0</v>
      </c>
      <c r="FD69">
        <f t="shared" si="1850"/>
        <v>0</v>
      </c>
      <c r="FE69">
        <f t="shared" si="1851"/>
        <v>0</v>
      </c>
      <c r="FF69">
        <f t="shared" si="1852"/>
        <v>0</v>
      </c>
      <c r="FG69">
        <f t="shared" si="1853"/>
        <v>0</v>
      </c>
      <c r="FH69">
        <f t="shared" si="1854"/>
        <v>0</v>
      </c>
      <c r="FI69">
        <f t="shared" si="1855"/>
        <v>0</v>
      </c>
      <c r="FJ69">
        <f t="shared" si="1856"/>
        <v>0</v>
      </c>
      <c r="FK69">
        <f t="shared" si="1857"/>
        <v>0</v>
      </c>
      <c r="FL69">
        <f t="shared" si="1858"/>
        <v>0</v>
      </c>
      <c r="FM69">
        <f t="shared" si="1859"/>
        <v>0</v>
      </c>
      <c r="FN69">
        <f t="shared" si="1860"/>
        <v>0</v>
      </c>
      <c r="FO69">
        <f t="shared" si="1861"/>
        <v>0</v>
      </c>
      <c r="FP69">
        <f t="shared" si="1862"/>
        <v>0</v>
      </c>
      <c r="FQ69">
        <f t="shared" si="1863"/>
        <v>0</v>
      </c>
      <c r="FR69">
        <f t="shared" si="1864"/>
        <v>0</v>
      </c>
      <c r="FS69">
        <f t="shared" si="1865"/>
        <v>0</v>
      </c>
      <c r="FT69">
        <f t="shared" si="1866"/>
        <v>0</v>
      </c>
      <c r="FU69">
        <f t="shared" si="1867"/>
        <v>0</v>
      </c>
      <c r="FV69">
        <f t="shared" si="1868"/>
        <v>0</v>
      </c>
      <c r="FW69">
        <f t="shared" si="1869"/>
        <v>0</v>
      </c>
      <c r="FX69">
        <f t="shared" si="1870"/>
        <v>0</v>
      </c>
      <c r="FY69">
        <f t="shared" si="1871"/>
        <v>0</v>
      </c>
      <c r="FZ69">
        <f t="shared" si="1872"/>
        <v>0</v>
      </c>
      <c r="GA69">
        <f t="shared" si="1873"/>
        <v>0</v>
      </c>
      <c r="GB69">
        <f t="shared" si="1874"/>
        <v>0</v>
      </c>
      <c r="GC69">
        <f t="shared" si="1875"/>
        <v>0</v>
      </c>
      <c r="GD69">
        <f t="shared" si="1876"/>
        <v>0</v>
      </c>
      <c r="GE69">
        <f t="shared" si="1877"/>
        <v>0</v>
      </c>
      <c r="GF69">
        <f t="shared" si="1878"/>
        <v>0</v>
      </c>
      <c r="GG69">
        <f t="shared" si="1879"/>
        <v>0</v>
      </c>
      <c r="GH69">
        <f t="shared" si="1880"/>
        <v>0</v>
      </c>
      <c r="GI69">
        <f t="shared" si="1881"/>
        <v>0</v>
      </c>
      <c r="GJ69">
        <f t="shared" si="1882"/>
        <v>0</v>
      </c>
      <c r="GK69">
        <f t="shared" si="1883"/>
        <v>0</v>
      </c>
      <c r="GL69">
        <f t="shared" si="1884"/>
        <v>0</v>
      </c>
      <c r="GM69">
        <f t="shared" si="1885"/>
        <v>0</v>
      </c>
      <c r="GN69">
        <f t="shared" si="1886"/>
        <v>0</v>
      </c>
      <c r="GO69">
        <f t="shared" si="1887"/>
        <v>0</v>
      </c>
      <c r="GP69">
        <f t="shared" si="1888"/>
        <v>0</v>
      </c>
      <c r="GQ69">
        <f t="shared" si="1889"/>
        <v>0</v>
      </c>
      <c r="GR69">
        <f t="shared" si="1890"/>
        <v>0</v>
      </c>
      <c r="GS69">
        <f t="shared" si="1891"/>
        <v>0</v>
      </c>
      <c r="GT69">
        <f t="shared" si="1892"/>
        <v>0</v>
      </c>
      <c r="GU69">
        <f t="shared" si="1893"/>
        <v>0</v>
      </c>
      <c r="GW69" s="28">
        <f t="shared" si="1894"/>
        <v>6.8690810200654706</v>
      </c>
      <c r="GX69" s="28">
        <f t="shared" si="1895"/>
        <v>7.5933423981872208</v>
      </c>
      <c r="GY69" s="28">
        <f t="shared" si="1896"/>
        <v>0.97606080940871687</v>
      </c>
      <c r="GZ69" s="28">
        <f t="shared" si="1897"/>
        <v>0</v>
      </c>
      <c r="HA69" s="28">
        <f t="shared" si="1898"/>
        <v>0</v>
      </c>
      <c r="HB69" s="28">
        <f t="shared" si="1899"/>
        <v>9.8882255574989042</v>
      </c>
      <c r="HC69" s="28">
        <f t="shared" si="1900"/>
        <v>0.54622087896359206</v>
      </c>
      <c r="HE69">
        <f>IFERROR(VLOOKUP(_xlfn.NUMBERVALUE(MID(L69, SEARCH("!", L69)+1, SEARCH("+", L69)-SEARCH("!", L69)-1)), Rankings!$A$2:$BK$129, 63, FALSE),0)</f>
        <v>0.1959176067011843</v>
      </c>
      <c r="HF69">
        <f>IFERROR(VLOOKUP(_xlfn.NUMBERVALUE(MID(M69, SEARCH("!", M69)+1, SEARCH("+", M69)-SEARCH("!", M69)-1)), Rankings!$A$2:$BK$129, 63, FALSE),0)</f>
        <v>0.62662319449602411</v>
      </c>
      <c r="HG69">
        <f>IFERROR(VLOOKUP(_xlfn.NUMBERVALUE(MID(N69, SEARCH("!", N69)+1, SEARCH("+", N69)-SEARCH("!", N69)-1)), Rankings!$A$2:$BK$129, 63, FALSE),0)</f>
        <v>0.53458100916090412</v>
      </c>
      <c r="HH69">
        <f>IFERROR(VLOOKUP(_xlfn.NUMBERVALUE(MID(O69, SEARCH("!", O69)+1, SEARCH("+", O69)-SEARCH("!", O69)-1)), Rankings!$A$2:$BK$129, 63, FALSE),0)</f>
        <v>0.49746150550076101</v>
      </c>
      <c r="HI69">
        <f>IFERROR(VLOOKUP(_xlfn.NUMBERVALUE(MID(P69, SEARCH("!", P69)+1, SEARCH("+", P69)-SEARCH("!", P69)-1)), Rankings!$A$2:$BK$129, 63, FALSE),0)</f>
        <v>0</v>
      </c>
      <c r="HJ69">
        <f>IFERROR(VLOOKUP(_xlfn.NUMBERVALUE(MID(Q69, SEARCH("!", Q69)+1, SEARCH("+", Q69)-SEARCH("!", Q69)-1)), Rankings!$A$2:$BK$129, 63, FALSE),0)</f>
        <v>0.55232234570989558</v>
      </c>
      <c r="HK69">
        <f>IFERROR(VLOOKUP(_xlfn.NUMBERVALUE(MID(R69, SEARCH("!", R69)+1, SEARCH("+", R69)-SEARCH("!", R69)-1)), Rankings!$A$2:$BK$129, 63, FALSE),0)</f>
        <v>0</v>
      </c>
      <c r="HL69">
        <f>IFERROR(VLOOKUP(_xlfn.NUMBERVALUE(MID(S69, SEARCH("!", S69)+1, SEARCH("+", S69)-SEARCH("!", S69)-1)), Rankings!$A$2:$BK$129, 63, FALSE),0)</f>
        <v>0</v>
      </c>
      <c r="HM69">
        <f>IFERROR(VLOOKUP(_xlfn.NUMBERVALUE(MID(T69, SEARCH("!", T69)+1, SEARCH("+", T69)-SEARCH("!", T69)-1)), Rankings!$A$2:$BK$129, 63, FALSE),0)</f>
        <v>0.59685324237275783</v>
      </c>
      <c r="HN69">
        <f>IFERROR(VLOOKUP(_xlfn.NUMBERVALUE(MID(U69, SEARCH("!", U69)+1, SEARCH("+", U69)-SEARCH("!", U69)-1)), Rankings!$A$2:$BK$129, 63, FALSE),0)</f>
        <v>0.87224282570657508</v>
      </c>
      <c r="HO69">
        <f>IFERROR(VLOOKUP(_xlfn.NUMBERVALUE(MID(V69, SEARCH("!", V69)+1, SEARCH("+", V69)-SEARCH("!", V69)-1)), Rankings!$A$2:$BK$129, 63, FALSE),0)</f>
        <v>0.54003685840701343</v>
      </c>
      <c r="HP69">
        <f>IFERROR(VLOOKUP(_xlfn.NUMBERVALUE(MID(W69, SEARCH("!", W69)+1, SEARCH("+", W69)-SEARCH("!", W69)-1)), Rankings!$A$2:$BK$129, 63, FALSE),0)</f>
        <v>0.31862965393166287</v>
      </c>
      <c r="HQ69">
        <f>IFERROR(VLOOKUP(_xlfn.NUMBERVALUE(MID(X69, SEARCH("!", X69)+1, SEARCH("+", X69)-SEARCH("!", X69)-1)), Rankings!$A$2:$BK$129, 63, FALSE),0)</f>
        <v>0.5614516636093988</v>
      </c>
      <c r="HR69">
        <f>IFERROR(VLOOKUP(_xlfn.NUMBERVALUE(MID(Y69, SEARCH("!", Y69)+1, SEARCH("+", Y69)-SEARCH("!", Y69)-1)), Rankings!$A$2:$BK$129, 63, FALSE),0)</f>
        <v>0</v>
      </c>
      <c r="HS69">
        <f>IFERROR(VLOOKUP(_xlfn.NUMBERVALUE(MID(Z69, SEARCH("!", Z69)+1, SEARCH("+", Z69)-SEARCH("!", Z69)-1)), Rankings!$A$2:$BK$129, 63, FALSE),0)</f>
        <v>0.89022469558383477</v>
      </c>
      <c r="HT69">
        <f>IFERROR(VLOOKUP(_xlfn.NUMBERVALUE(MID(AA69, SEARCH("!", AA69)+1, SEARCH("+", AA69)-SEARCH("!", AA69)-1)), Rankings!$A$2:$BK$129, 63, FALSE),0)</f>
        <v>0.86828752036026902</v>
      </c>
      <c r="HU69">
        <f>IFERROR(VLOOKUP(_xlfn.NUMBERVALUE(MID(AB69, SEARCH("!", AB69)+1, SEARCH("+", AB69)-SEARCH("!", AB69)-1)), Rankings!$A$2:$BK$129, 63, FALSE),0)</f>
        <v>0.49746150550076101</v>
      </c>
      <c r="HV69">
        <f>IFERROR(VLOOKUP(_xlfn.NUMBERVALUE(MID(AC69, SEARCH("!", AC69)+1, SEARCH("+", AC69)-SEARCH("!", AC69)-1)), Rankings!$A$2:$BK$129, 63, FALSE),0)</f>
        <v>0</v>
      </c>
      <c r="HW69">
        <f>IFERROR(VLOOKUP(_xlfn.NUMBERVALUE(MID(AD69, SEARCH("!", AD69)+1, SEARCH("+", AD69)-SEARCH("!", AD69)-1)), Rankings!$A$2:$BK$129, 63, FALSE),0)</f>
        <v>0</v>
      </c>
      <c r="HX69">
        <f>IFERROR(VLOOKUP(_xlfn.NUMBERVALUE(MID(AE69, SEARCH("!", AE69)+1, SEARCH("+", AE69)-SEARCH("!", AE69)-1)), Rankings!$A$2:$BK$129, 63, FALSE),0)</f>
        <v>0.43602395100170349</v>
      </c>
      <c r="HY69">
        <f>IFERROR(VLOOKUP(_xlfn.NUMBERVALUE(MID(AF69, SEARCH("!", AF69)+1, SEARCH("+", AF69)-SEARCH("!", AF69)-1)), Rankings!$A$2:$BK$129, 63, FALSE),0)</f>
        <v>0</v>
      </c>
      <c r="HZ69">
        <f>IFERROR(VLOOKUP(_xlfn.NUMBERVALUE(MID(AG69, SEARCH("!", AG69)+1, SEARCH("+", AG69)-SEARCH("!", AG69)-1)), Rankings!$A$2:$BK$129, 63, FALSE),0)</f>
        <v>0.87224282570657508</v>
      </c>
      <c r="IA69">
        <f>IFERROR(VLOOKUP(_xlfn.NUMBERVALUE(MID(AH69, SEARCH("!", AH69)+1, SEARCH("+", AH69)-SEARCH("!", AH69)-1)), Rankings!$A$2:$BK$129, 63, FALSE),0)</f>
        <v>0</v>
      </c>
      <c r="IB69">
        <f>IFERROR(VLOOKUP(_xlfn.NUMBERVALUE(MID(AI69, SEARCH("!", AI69)+1, SEARCH("+", AI69)-SEARCH("!", AI69)-1)), Rankings!$A$2:$BK$129, 63, FALSE),0)</f>
        <v>0.80391752131048844</v>
      </c>
      <c r="IC69">
        <f>IFERROR(VLOOKUP(_xlfn.NUMBERVALUE(MID(AJ69, SEARCH("!", AJ69)+1, SEARCH("+", AJ69)-SEARCH("!", AJ69)-1)), Rankings!$A$2:$BK$129, 63, FALSE),0)</f>
        <v>0.5614516636093988</v>
      </c>
      <c r="ID69">
        <f>IFERROR(VLOOKUP(_xlfn.NUMBERVALUE(MID(AK69, SEARCH("!", AK69)+1, SEARCH("+", AK69)-SEARCH("!", AK69)-1)), Rankings!$A$2:$BK$129, 63, FALSE),0)</f>
        <v>0</v>
      </c>
      <c r="IE69">
        <f>IFERROR(VLOOKUP(_xlfn.NUMBERVALUE(MID(AL69, SEARCH("!", AL69)+1, SEARCH("+", AL69)-SEARCH("!", AL69)-1)), Rankings!$A$2:$BK$129, 63, FALSE),0)</f>
        <v>0.83122380927033801</v>
      </c>
      <c r="IF69">
        <f>IFERROR(VLOOKUP(_xlfn.NUMBERVALUE(MID(AM69, SEARCH("!", AM69)+1, SEARCH("+", AM69)-SEARCH("!", AM69)-1)), Rankings!$A$2:$BK$129, 63, FALSE),0)</f>
        <v>0.86828752036026902</v>
      </c>
      <c r="IG69">
        <f>IFERROR(VLOOKUP(_xlfn.NUMBERVALUE(MID(AN69, SEARCH("!", AN69)+1, SEARCH("+", AN69)-SEARCH("!", AN69)-1)), Rankings!$A$2:$BK$129, 63, FALSE),0)</f>
        <v>0</v>
      </c>
      <c r="IH69">
        <f>IFERROR(VLOOKUP(_xlfn.NUMBERVALUE(MID(AO69, SEARCH("!", AO69)+1, SEARCH("+", AO69)-SEARCH("!", AO69)-1)), Rankings!$A$2:$BK$129, 63, FALSE),0)</f>
        <v>0.47992031109822575</v>
      </c>
      <c r="II69">
        <f>IFERROR(VLOOKUP(_xlfn.NUMBERVALUE(MID(AP69, SEARCH("!", AP69)+1, SEARCH("+", AP69)-SEARCH("!", AP69)-1)), Rankings!$A$2:$BK$129, 63, FALSE),0)</f>
        <v>0.99722768391660677</v>
      </c>
      <c r="IJ69">
        <f>IFERROR(VLOOKUP(_xlfn.NUMBERVALUE(MID(AQ69, SEARCH("!", AQ69)+1, SEARCH("+", AQ69)-SEARCH("!", AQ69)-1)), Rankings!$A$2:$BK$129, 63, FALSE),0)</f>
        <v>0</v>
      </c>
      <c r="IK69">
        <f>IFERROR(VLOOKUP(_xlfn.NUMBERVALUE(MID(AR69, SEARCH("!", AR69)+1, SEARCH("+", AR69)-SEARCH("!", AR69)-1)), Rankings!$A$2:$BK$129, 63, FALSE),0)</f>
        <v>0.47316682689969669</v>
      </c>
      <c r="IL69">
        <f>IFERROR(VLOOKUP(_xlfn.NUMBERVALUE(MID(AS69, SEARCH("!", AS69)+1, SEARCH("+", AS69)-SEARCH("!", AS69)-1)), Rankings!$A$2:$BK$129, 63, FALSE),0)</f>
        <v>0.99722768391660677</v>
      </c>
      <c r="IM69">
        <f>IFERROR(VLOOKUP(_xlfn.NUMBERVALUE(MID(AT69, SEARCH("!", AT69)+1, SEARCH("+", AT69)-SEARCH("!", AT69)-1)), Rankings!$A$2:$BK$129, 63, FALSE),0)</f>
        <v>0</v>
      </c>
      <c r="IN69">
        <f>IFERROR(VLOOKUP(_xlfn.NUMBERVALUE(MID(AU69, SEARCH("!", AU69)+1, SEARCH("+", AU69)-SEARCH("!", AU69)-1)), Rankings!$A$2:$BK$129, 63, FALSE),0)</f>
        <v>0.56570080353045826</v>
      </c>
      <c r="IO69">
        <f>IFERROR(VLOOKUP(_xlfn.NUMBERVALUE(MID(AV69, SEARCH("!", AV69)+1, SEARCH("+", AV69)-SEARCH("!", AV69)-1)), Rankings!$A$2:$BK$129, 63, FALSE),0)</f>
        <v>0</v>
      </c>
      <c r="IP69">
        <f>IFERROR(VLOOKUP(_xlfn.NUMBERVALUE(MID(AW69, SEARCH("!", AW69)+1, SEARCH("+", AW69)-SEARCH("!", AW69)-1)), Rankings!$A$2:$BK$129, 63, FALSE),0)</f>
        <v>0</v>
      </c>
      <c r="IQ69">
        <f>IFERROR(VLOOKUP(_xlfn.NUMBERVALUE(MID(AX69, SEARCH("!", AX69)+1, SEARCH("+", AX69)-SEARCH("!", AX69)-1)), Rankings!$A$2:$BK$129, 63, FALSE),0)</f>
        <v>0</v>
      </c>
      <c r="IR69">
        <f>IFERROR(VLOOKUP(_xlfn.NUMBERVALUE(MID(AY69, SEARCH("!", AY69)+1, SEARCH("+", AY69)-SEARCH("!", AY69)-1)), Rankings!$A$2:$BK$129, 63, FALSE),0)</f>
        <v>0</v>
      </c>
      <c r="IS69">
        <f>IFERROR(VLOOKUP(_xlfn.NUMBERVALUE(MID(AZ69, SEARCH("!", AZ69)+1, SEARCH("+", AZ69)-SEARCH("!", AZ69)-1)), Rankings!$A$2:$BK$129, 63, FALSE),0)</f>
        <v>0</v>
      </c>
      <c r="IT69">
        <f>IFERROR(VLOOKUP(_xlfn.NUMBERVALUE(MID(BA69, SEARCH("!", BA69)+1, SEARCH("+", BA69)-SEARCH("!", BA69)-1)), Rankings!$A$2:$BK$129, 63, FALSE),0)</f>
        <v>0</v>
      </c>
      <c r="IU69">
        <f>IFERROR(VLOOKUP(_xlfn.NUMBERVALUE(MID(BB69, SEARCH("!", BB69)+1, SEARCH("+", BB69)-SEARCH("!", BB69)-1)), Rankings!$A$2:$BK$129, 63, FALSE),0)</f>
        <v>0</v>
      </c>
      <c r="IV69">
        <f>IFERROR(VLOOKUP(_xlfn.NUMBERVALUE(MID(BC69, SEARCH("!", BC69)+1, SEARCH("+", BC69)-SEARCH("!", BC69)-1)), Rankings!$A$2:$BK$129, 63, FALSE),0)</f>
        <v>0</v>
      </c>
      <c r="IW69">
        <f>IFERROR(VLOOKUP(_xlfn.NUMBERVALUE(MID(BD69, SEARCH("!", BD69)+1, SEARCH("+", BD69)-SEARCH("!", BD69)-1)), Rankings!$A$2:$BK$129, 63, FALSE),0)</f>
        <v>0</v>
      </c>
      <c r="IX69">
        <f>IFERROR(VLOOKUP(_xlfn.NUMBERVALUE(MID(BE69, SEARCH("!", BE69)+1, SEARCH("+", BE69)-SEARCH("!", BE69)-1)), Rankings!$A$2:$BK$129, 63, FALSE),0)</f>
        <v>0</v>
      </c>
      <c r="IY69">
        <f>IFERROR(VLOOKUP(_xlfn.NUMBERVALUE(MID(BF69, SEARCH("!", BF69)+1, SEARCH("+", BF69)-SEARCH("!", BF69)-1)), Rankings!$A$2:$BK$129, 63, FALSE),0)</f>
        <v>0</v>
      </c>
      <c r="IZ69">
        <f>IFERROR(VLOOKUP(_xlfn.NUMBERVALUE(MID(BG69, SEARCH("!", BG69)+1, SEARCH("+", BG69)-SEARCH("!", BG69)-1)), Rankings!$A$2:$BK$129, 63, FALSE),0)</f>
        <v>0</v>
      </c>
      <c r="JA69">
        <f>IFERROR(VLOOKUP(_xlfn.NUMBERVALUE(MID(BH69, SEARCH("!", BH69)+1, SEARCH("+", BH69)-SEARCH("!", BH69)-1)), Rankings!$A$2:$BK$129, 63, FALSE),0)</f>
        <v>0</v>
      </c>
      <c r="JB69">
        <f>IFERROR(VLOOKUP(_xlfn.NUMBERVALUE(MID(BI69, SEARCH("!", BI69)+1, SEARCH("+", BI69)-SEARCH("!", BI69)-1)), Rankings!$A$2:$BK$129, 63, FALSE),0)</f>
        <v>0</v>
      </c>
      <c r="JC69">
        <f>IFERROR(VLOOKUP(_xlfn.NUMBERVALUE(MID(BJ69, SEARCH("!", BJ69)+1, SEARCH("+", BJ69)-SEARCH("!", BJ69)-1)), Rankings!$A$2:$BK$129, 63, FALSE),0)</f>
        <v>0</v>
      </c>
      <c r="JD69">
        <f>IFERROR(VLOOKUP(_xlfn.NUMBERVALUE(MID(BK69, SEARCH("!", BK69)+1, SEARCH("+", BK69)-SEARCH("!", BK69)-1)), Rankings!$A$2:$BK$129, 63, FALSE),0)</f>
        <v>0</v>
      </c>
      <c r="JE69">
        <f>IFERROR(VLOOKUP(_xlfn.NUMBERVALUE(MID(BL69, SEARCH("!", BL69)+1, SEARCH("+", BL69)-SEARCH("!", BL69)-1)), Rankings!$A$2:$BK$129, 63, FALSE),0)</f>
        <v>0</v>
      </c>
      <c r="JF69">
        <f>IFERROR(VLOOKUP(_xlfn.NUMBERVALUE(MID(BM69, SEARCH("!", BM69)+1, SEARCH("+", BM69)-SEARCH("!", BM69)-1)), Rankings!$A$2:$BK$129, 63, FALSE),0)</f>
        <v>0</v>
      </c>
      <c r="JG69">
        <f>IFERROR(VLOOKUP(_xlfn.NUMBERVALUE(MID(BN69, SEARCH("!", BN69)+1, SEARCH("+", BN69)-SEARCH("!", BN69)-1)), Rankings!$A$2:$BK$129, 63, FALSE),0)</f>
        <v>0</v>
      </c>
      <c r="JH69">
        <f>IFERROR(VLOOKUP(_xlfn.NUMBERVALUE(MID(BO69, SEARCH("!", BO69)+1, SEARCH("+", BO69)-SEARCH("!", BO69)-1)), Rankings!$A$2:$BK$129, 63, FALSE),0)</f>
        <v>0</v>
      </c>
      <c r="JI69">
        <f>IFERROR(VLOOKUP(_xlfn.NUMBERVALUE(MID(BP69, SEARCH("!", BP69)+1, SEARCH("+", BP69)-SEARCH("!", BP69)-1)), Rankings!$A$2:$BK$129, 63, FALSE),0)</f>
        <v>0</v>
      </c>
      <c r="JJ69">
        <f>IFERROR(VLOOKUP(_xlfn.NUMBERVALUE(MID(BQ69, SEARCH("!", BQ69)+1, SEARCH("+", BQ69)-SEARCH("!", BQ69)-1)), Rankings!$A$2:$BK$129, 63, FALSE),0)</f>
        <v>0</v>
      </c>
      <c r="JK69">
        <f>IFERROR(VLOOKUP(_xlfn.NUMBERVALUE(MID(BR69, SEARCH("!", BR69)+1, SEARCH("+", BR69)-SEARCH("!", BR69)-1)), Rankings!$A$2:$BK$129, 63, FALSE),0)</f>
        <v>0</v>
      </c>
      <c r="JL69">
        <f>IFERROR(VLOOKUP(_xlfn.NUMBERVALUE(MID(BS69, SEARCH("!", BS69)+1, SEARCH("+", BS69)-SEARCH("!", BS69)-1)), Rankings!$A$2:$BK$129, 63, FALSE),0)</f>
        <v>0</v>
      </c>
      <c r="JM69">
        <f>IFERROR(VLOOKUP(_xlfn.NUMBERVALUE(MID(BT69, SEARCH("!", BT69)+1, SEARCH("+", BT69)-SEARCH("!", BT69)-1)), Rankings!$A$2:$BK$129, 63, FALSE),0)</f>
        <v>0</v>
      </c>
      <c r="JN69">
        <f>IFERROR(VLOOKUP(_xlfn.NUMBERVALUE(MID(BU69, SEARCH("!", BU69)+1, SEARCH("+", BU69)-SEARCH("!", BU69)-1)), Rankings!$A$2:$BK$129, 63, FALSE),0)</f>
        <v>0</v>
      </c>
      <c r="JO69">
        <f>IFERROR(VLOOKUP(_xlfn.NUMBERVALUE(MID(BV69, SEARCH("!", BV69)+1, SEARCH("+", BV69)-SEARCH("!", BV69)-1)), Rankings!$A$2:$BK$129, 63, FALSE),0)</f>
        <v>0</v>
      </c>
      <c r="JP69">
        <f>IFERROR(VLOOKUP(_xlfn.NUMBERVALUE(MID(BW69, SEARCH("!", BW69)+1, SEARCH("+", BW69)-SEARCH("!", BW69)-1)), Rankings!$A$2:$BK$129, 63, FALSE),0)</f>
        <v>0</v>
      </c>
      <c r="JQ69">
        <f>IFERROR(VLOOKUP(_xlfn.NUMBERVALUE(MID(BX69, SEARCH("!", BX69)+1, SEARCH("+", BX69)-SEARCH("!", BX69)-1)), Rankings!$A$2:$BK$129, 63, FALSE),0)</f>
        <v>0</v>
      </c>
      <c r="JR69">
        <f>IFERROR(VLOOKUP(_xlfn.NUMBERVALUE(MID(BY69, SEARCH("!", BY69)+1, SEARCH("+", BY69)-SEARCH("!", BY69)-1)), Rankings!$A$2:$BK$129, 63, FALSE),0)</f>
        <v>0</v>
      </c>
      <c r="JS69">
        <f>IFERROR(VLOOKUP(_xlfn.NUMBERVALUE(MID(BZ69, SEARCH("!", BZ69)+1, SEARCH("+", BZ69)-SEARCH("!", BZ69)-1)), Rankings!$A$2:$BK$129, 63, FALSE),0)</f>
        <v>0</v>
      </c>
      <c r="JT69">
        <f>IFERROR(VLOOKUP(_xlfn.NUMBERVALUE(MID(CA69, SEARCH("!", CA69)+1, SEARCH("+", CA69)-SEARCH("!", CA69)-1)), Rankings!$A$2:$BK$129, 63, FALSE),0)</f>
        <v>0</v>
      </c>
      <c r="JU69">
        <f>IFERROR(VLOOKUP(_xlfn.NUMBERVALUE(MID(CB69, SEARCH("!", CB69)+1, SEARCH("+", CB69)-SEARCH("!", CB69)-1)), Rankings!$A$2:$BK$129, 63, FALSE),0)</f>
        <v>0</v>
      </c>
      <c r="JV69">
        <f>IFERROR(VLOOKUP(_xlfn.NUMBERVALUE(MID(CC69, SEARCH("!", CC69)+1, SEARCH("+", CC69)-SEARCH("!", CC69)-1)), Rankings!$A$2:$BK$129, 63, FALSE),0)</f>
        <v>0</v>
      </c>
      <c r="JW69">
        <f>IFERROR(VLOOKUP(_xlfn.NUMBERVALUE(MID(CD69, SEARCH("!", CD69)+1, SEARCH("+", CD69)-SEARCH("!", CD69)-1)), Rankings!$A$2:$BK$129, 63, FALSE),0)</f>
        <v>0</v>
      </c>
      <c r="JX69">
        <f>IFERROR(VLOOKUP(_xlfn.NUMBERVALUE(MID(CE69, SEARCH("!", CE69)+1, SEARCH("+", CE69)-SEARCH("!", CE69)-1)), Rankings!$A$2:$BK$129, 63, FALSE),0)</f>
        <v>0</v>
      </c>
      <c r="JY69">
        <f>IFERROR(VLOOKUP(_xlfn.NUMBERVALUE(MID(CF69, SEARCH("!", CF69)+1, SEARCH("+", CF69)-SEARCH("!", CF69)-1)), Rankings!$A$2:$BK$129, 63, FALSE),0)</f>
        <v>0</v>
      </c>
      <c r="JZ69">
        <f>IFERROR(VLOOKUP(_xlfn.NUMBERVALUE(MID(CG69, SEARCH("!", CG69)+1, SEARCH("+", CG69)-SEARCH("!", CG69)-1)), Rankings!$A$2:$BK$129, 63, FALSE),0)</f>
        <v>0</v>
      </c>
      <c r="KA69">
        <f>IFERROR(VLOOKUP(_xlfn.NUMBERVALUE(MID(CH69, SEARCH("!", CH69)+1, SEARCH("+", CH69)-SEARCH("!", CH69)-1)), Rankings!$A$2:$BK$129, 63, FALSE),0)</f>
        <v>0</v>
      </c>
      <c r="KB69">
        <f>IFERROR(VLOOKUP(_xlfn.NUMBERVALUE(MID(CI69, SEARCH("!", CI69)+1, SEARCH("+", CI69)-SEARCH("!", CI69)-1)), Rankings!$A$2:$BK$129, 63, FALSE),0)</f>
        <v>0</v>
      </c>
      <c r="KC69">
        <f>IFERROR(VLOOKUP(_xlfn.NUMBERVALUE(MID(CJ69, SEARCH("!", CJ69)+1, SEARCH("+", CJ69)-SEARCH("!", CJ69)-1)), Rankings!$A$2:$BK$129, 63, FALSE),0)</f>
        <v>0</v>
      </c>
      <c r="KD69">
        <f>IFERROR(VLOOKUP(_xlfn.NUMBERVALUE(MID(CK69, SEARCH("!", CK69)+1, SEARCH("+", CK69)-SEARCH("!", CK69)-1)), Rankings!$A$2:$BK$129, 63, FALSE),0)</f>
        <v>0</v>
      </c>
      <c r="KE69">
        <f>IFERROR(VLOOKUP(_xlfn.NUMBERVALUE(MID(CL69, SEARCH("!", CL69)+1, SEARCH("+", CL69)-SEARCH("!", CL69)-1)), Rankings!$A$2:$BK$129, 63, FALSE),0)</f>
        <v>0</v>
      </c>
      <c r="KF69">
        <f>IFERROR(VLOOKUP(_xlfn.NUMBERVALUE(MID(CM69, SEARCH("!", CM69)+1, SEARCH("+", CM69)-SEARCH("!", CM69)-1)), Rankings!$A$2:$BK$129, 63, FALSE),0)</f>
        <v>0</v>
      </c>
      <c r="KG69">
        <f>IFERROR(VLOOKUP(_xlfn.NUMBERVALUE(MID(CN69, SEARCH("!", CN69)+1, SEARCH("+", CN69)-SEARCH("!", CN69)-1)), Rankings!$A$2:$BK$129, 63, FALSE),0)</f>
        <v>0</v>
      </c>
      <c r="KH69">
        <f>IFERROR(VLOOKUP(_xlfn.NUMBERVALUE(MID(CO69, SEARCH("!", CO69)+1, SEARCH("+", CO69)-SEARCH("!", CO69)-1)), Rankings!$A$2:$BK$129, 63, FALSE),0)</f>
        <v>0</v>
      </c>
      <c r="KJ69" s="28">
        <f t="shared" si="1901"/>
        <v>216</v>
      </c>
      <c r="KK69" s="28">
        <f t="shared" si="1902"/>
        <v>193</v>
      </c>
      <c r="KL69" s="28">
        <f t="shared" si="1903"/>
        <v>44</v>
      </c>
      <c r="KM69" s="28">
        <f t="shared" si="1904"/>
        <v>0</v>
      </c>
      <c r="KN69" s="28">
        <f t="shared" si="1905"/>
        <v>0</v>
      </c>
      <c r="KO69" s="28">
        <f t="shared" si="1906"/>
        <v>160</v>
      </c>
      <c r="KP69" s="28">
        <f t="shared" si="1907"/>
        <v>302.33333333333331</v>
      </c>
      <c r="KQ69" s="28">
        <f t="shared" si="1908"/>
        <v>160</v>
      </c>
      <c r="KS69" s="27" t="str">
        <f t="shared" si="1909"/>
        <v>32</v>
      </c>
      <c r="KT69" s="27" t="str">
        <f t="shared" si="1910"/>
        <v>20</v>
      </c>
      <c r="KU69" s="27" t="str">
        <f t="shared" si="1911"/>
        <v>13</v>
      </c>
      <c r="KV69" s="27" t="str">
        <f t="shared" si="1912"/>
        <v>11</v>
      </c>
      <c r="KW69" s="27">
        <f t="shared" si="1913"/>
        <v>0</v>
      </c>
      <c r="KX69" s="27" t="str">
        <f t="shared" si="1914"/>
        <v>25</v>
      </c>
      <c r="KY69" s="27">
        <f t="shared" si="1915"/>
        <v>0</v>
      </c>
      <c r="KZ69" s="27">
        <f t="shared" si="1916"/>
        <v>0</v>
      </c>
      <c r="LA69" s="27" t="str">
        <f t="shared" si="1917"/>
        <v>25</v>
      </c>
      <c r="LB69" s="27" t="str">
        <f t="shared" si="1918"/>
        <v>24</v>
      </c>
      <c r="LC69" s="27" t="str">
        <f t="shared" si="1919"/>
        <v>25</v>
      </c>
      <c r="LD69" s="27" t="str">
        <f t="shared" si="1920"/>
        <v>15</v>
      </c>
      <c r="LE69" s="27" t="str">
        <f t="shared" si="1921"/>
        <v>20</v>
      </c>
      <c r="LF69" s="27">
        <f t="shared" si="1922"/>
        <v>0</v>
      </c>
      <c r="LG69" s="27" t="str">
        <f t="shared" si="1923"/>
        <v>19</v>
      </c>
      <c r="LH69" s="27" t="str">
        <f t="shared" si="1924"/>
        <v>17</v>
      </c>
      <c r="LI69" s="27" t="str">
        <f t="shared" si="1925"/>
        <v>19</v>
      </c>
      <c r="LJ69" s="27">
        <f t="shared" si="1926"/>
        <v>0</v>
      </c>
      <c r="LK69" s="27">
        <f t="shared" si="1927"/>
        <v>0</v>
      </c>
      <c r="LL69" s="27" t="str">
        <f t="shared" si="1928"/>
        <v>19</v>
      </c>
      <c r="LM69" s="27">
        <f t="shared" si="1929"/>
        <v>0</v>
      </c>
      <c r="LN69" s="27" t="str">
        <f t="shared" si="1930"/>
        <v>19</v>
      </c>
      <c r="LO69" s="27">
        <f t="shared" si="1931"/>
        <v>0</v>
      </c>
      <c r="LP69" s="27" t="str">
        <f t="shared" si="1932"/>
        <v>6</v>
      </c>
      <c r="LQ69" s="27" t="str">
        <f t="shared" si="1933"/>
        <v>14</v>
      </c>
      <c r="LR69" s="27">
        <f t="shared" si="1934"/>
        <v>0</v>
      </c>
      <c r="LS69" s="27" t="str">
        <f t="shared" si="1935"/>
        <v>11</v>
      </c>
      <c r="LT69" s="27" t="str">
        <f t="shared" si="1936"/>
        <v>25</v>
      </c>
      <c r="LU69" s="27">
        <f t="shared" si="1937"/>
        <v>0</v>
      </c>
      <c r="LV69" s="27" t="str">
        <f t="shared" si="1938"/>
        <v>24</v>
      </c>
      <c r="LW69" s="27" t="str">
        <f t="shared" si="1939"/>
        <v>23</v>
      </c>
      <c r="LX69" s="27">
        <f t="shared" si="1940"/>
        <v>0</v>
      </c>
      <c r="LY69" s="27" t="str">
        <f t="shared" si="1941"/>
        <v>11</v>
      </c>
      <c r="LZ69" s="27" t="str">
        <f t="shared" si="1942"/>
        <v>21</v>
      </c>
      <c r="MA69" s="27">
        <f t="shared" si="1943"/>
        <v>0</v>
      </c>
      <c r="MB69" s="27" t="str">
        <f t="shared" si="1944"/>
        <v>15</v>
      </c>
      <c r="MC69" s="27">
        <f t="shared" si="1945"/>
        <v>0</v>
      </c>
      <c r="MD69" s="27">
        <f t="shared" si="1946"/>
        <v>0</v>
      </c>
      <c r="ME69" s="27">
        <f t="shared" si="1947"/>
        <v>0</v>
      </c>
      <c r="MF69" s="27">
        <f t="shared" si="1948"/>
        <v>0</v>
      </c>
      <c r="MG69" s="27">
        <f t="shared" si="1949"/>
        <v>0</v>
      </c>
      <c r="MH69" s="27">
        <f t="shared" si="1950"/>
        <v>0</v>
      </c>
      <c r="MI69" s="27">
        <f t="shared" si="1951"/>
        <v>0</v>
      </c>
      <c r="MJ69" s="27">
        <f t="shared" si="1952"/>
        <v>0</v>
      </c>
      <c r="MK69" s="27">
        <f t="shared" si="1953"/>
        <v>0</v>
      </c>
      <c r="ML69" s="27">
        <f t="shared" si="1954"/>
        <v>0</v>
      </c>
      <c r="MM69" s="27">
        <f t="shared" si="1955"/>
        <v>0</v>
      </c>
      <c r="MN69" s="27">
        <f t="shared" si="1956"/>
        <v>0</v>
      </c>
      <c r="MO69" s="27">
        <f t="shared" si="1957"/>
        <v>0</v>
      </c>
      <c r="MP69" s="27">
        <f t="shared" si="1958"/>
        <v>0</v>
      </c>
      <c r="MQ69" s="27">
        <f t="shared" si="1959"/>
        <v>0</v>
      </c>
      <c r="MR69" s="27">
        <f t="shared" si="1960"/>
        <v>0</v>
      </c>
      <c r="MS69" s="27">
        <f t="shared" si="1961"/>
        <v>0</v>
      </c>
      <c r="MT69" s="27">
        <f t="shared" si="1962"/>
        <v>0</v>
      </c>
      <c r="MU69" s="27">
        <f t="shared" si="1963"/>
        <v>0</v>
      </c>
      <c r="MV69" s="27">
        <f t="shared" si="1964"/>
        <v>0</v>
      </c>
      <c r="MW69" s="27">
        <f t="shared" si="1965"/>
        <v>0</v>
      </c>
      <c r="MX69" s="27">
        <f t="shared" si="1966"/>
        <v>0</v>
      </c>
      <c r="MY69" s="27">
        <f t="shared" si="1967"/>
        <v>0</v>
      </c>
      <c r="MZ69" s="27">
        <f t="shared" si="1968"/>
        <v>0</v>
      </c>
      <c r="NA69" s="27">
        <f t="shared" si="1969"/>
        <v>0</v>
      </c>
      <c r="NB69" s="27">
        <f t="shared" si="1970"/>
        <v>0</v>
      </c>
      <c r="NC69" s="27">
        <f t="shared" si="1971"/>
        <v>0</v>
      </c>
      <c r="ND69" s="27">
        <f t="shared" si="1972"/>
        <v>0</v>
      </c>
      <c r="NE69" s="27">
        <f t="shared" si="1973"/>
        <v>0</v>
      </c>
      <c r="NF69" s="27">
        <f t="shared" si="1974"/>
        <v>0</v>
      </c>
      <c r="NG69" s="27">
        <f t="shared" si="1975"/>
        <v>0</v>
      </c>
      <c r="NH69" s="27">
        <f t="shared" si="1976"/>
        <v>0</v>
      </c>
      <c r="NI69" s="27">
        <f t="shared" si="1977"/>
        <v>0</v>
      </c>
      <c r="NJ69" s="27">
        <f t="shared" si="1978"/>
        <v>0</v>
      </c>
      <c r="NK69" s="27">
        <f t="shared" si="1979"/>
        <v>0</v>
      </c>
      <c r="NL69" s="27">
        <f t="shared" si="1980"/>
        <v>0</v>
      </c>
      <c r="NM69" s="27">
        <f t="shared" si="1981"/>
        <v>0</v>
      </c>
      <c r="NN69" s="27">
        <f t="shared" si="1982"/>
        <v>0</v>
      </c>
      <c r="NO69" s="27">
        <f t="shared" si="1983"/>
        <v>0</v>
      </c>
      <c r="NP69" s="27">
        <f t="shared" si="1984"/>
        <v>0</v>
      </c>
      <c r="NQ69" s="27">
        <f t="shared" si="1985"/>
        <v>0</v>
      </c>
      <c r="NR69" s="27">
        <f t="shared" si="1986"/>
        <v>0</v>
      </c>
      <c r="NS69" s="27">
        <f t="shared" si="1987"/>
        <v>0</v>
      </c>
      <c r="NT69" s="27">
        <f t="shared" si="1988"/>
        <v>0</v>
      </c>
      <c r="NU69" s="27">
        <f t="shared" si="1989"/>
        <v>0</v>
      </c>
      <c r="NV69" s="27">
        <f t="shared" si="1990"/>
        <v>0</v>
      </c>
      <c r="NX69" s="28">
        <f t="shared" si="1991"/>
        <v>236</v>
      </c>
      <c r="NY69" s="28">
        <f t="shared" si="1992"/>
        <v>223</v>
      </c>
      <c r="NZ69" s="28">
        <f t="shared" si="1993"/>
        <v>44</v>
      </c>
      <c r="OA69" s="28">
        <f t="shared" si="1994"/>
        <v>0</v>
      </c>
      <c r="OB69" s="28">
        <f t="shared" si="1995"/>
        <v>0</v>
      </c>
      <c r="OC69" s="28">
        <f t="shared" si="1996"/>
        <v>174</v>
      </c>
      <c r="OD69" s="28">
        <f t="shared" si="1997"/>
        <v>332.33333333333331</v>
      </c>
      <c r="OE69" s="28">
        <f t="shared" si="1998"/>
        <v>174</v>
      </c>
      <c r="OG69" s="27" t="str">
        <f t="shared" si="1999"/>
        <v>13</v>
      </c>
      <c r="OH69" s="27" t="str">
        <f t="shared" si="2000"/>
        <v>24</v>
      </c>
      <c r="OI69" s="27" t="str">
        <f t="shared" si="2001"/>
        <v>22</v>
      </c>
      <c r="OJ69" s="27" t="str">
        <f t="shared" si="2002"/>
        <v>19</v>
      </c>
      <c r="OK69" s="27">
        <f t="shared" si="2003"/>
        <v>0</v>
      </c>
      <c r="OL69" s="27" t="str">
        <f t="shared" si="2004"/>
        <v>18</v>
      </c>
      <c r="OM69" s="27">
        <f t="shared" si="2005"/>
        <v>0</v>
      </c>
      <c r="ON69" s="27">
        <f t="shared" si="2006"/>
        <v>0</v>
      </c>
      <c r="OO69" s="27" t="str">
        <f t="shared" si="2007"/>
        <v>15</v>
      </c>
      <c r="OP69" s="27" t="str">
        <f t="shared" si="2008"/>
        <v>17</v>
      </c>
      <c r="OQ69" s="27" t="str">
        <f t="shared" si="2009"/>
        <v>19</v>
      </c>
      <c r="OR69" s="27" t="str">
        <f t="shared" si="2010"/>
        <v>16</v>
      </c>
      <c r="OS69" s="27" t="str">
        <f t="shared" si="2011"/>
        <v>19</v>
      </c>
      <c r="OT69" s="27">
        <f t="shared" si="2012"/>
        <v>0</v>
      </c>
      <c r="OU69" s="27" t="str">
        <f t="shared" si="2013"/>
        <v>22</v>
      </c>
      <c r="OV69" s="27" t="str">
        <f t="shared" si="2014"/>
        <v>24</v>
      </c>
      <c r="OW69" s="27" t="str">
        <f t="shared" si="2015"/>
        <v>17</v>
      </c>
      <c r="OX69" s="27">
        <f t="shared" si="2016"/>
        <v>0</v>
      </c>
      <c r="OY69" s="27">
        <f t="shared" si="2017"/>
        <v>0</v>
      </c>
      <c r="OZ69" s="27" t="str">
        <f t="shared" si="2018"/>
        <v>25</v>
      </c>
      <c r="PA69" s="27">
        <f t="shared" si="2019"/>
        <v>0</v>
      </c>
      <c r="PB69" s="27" t="str">
        <f t="shared" si="2020"/>
        <v>28</v>
      </c>
      <c r="PC69" s="27">
        <f t="shared" si="2021"/>
        <v>0</v>
      </c>
      <c r="PD69" s="27" t="str">
        <f t="shared" si="2022"/>
        <v>29</v>
      </c>
      <c r="PE69" s="27" t="str">
        <f t="shared" si="2023"/>
        <v>17</v>
      </c>
      <c r="PF69" s="27">
        <f t="shared" si="2024"/>
        <v>0</v>
      </c>
      <c r="PG69" s="27" t="str">
        <f t="shared" si="2025"/>
        <v>33</v>
      </c>
      <c r="PH69" s="27" t="str">
        <f t="shared" si="2026"/>
        <v>16</v>
      </c>
      <c r="PI69" s="27">
        <f t="shared" si="2027"/>
        <v>0</v>
      </c>
      <c r="PJ69" s="27" t="str">
        <f t="shared" si="2028"/>
        <v>15</v>
      </c>
      <c r="PK69" s="27" t="str">
        <f t="shared" si="2029"/>
        <v>28</v>
      </c>
      <c r="PL69" s="27">
        <f t="shared" si="2030"/>
        <v>0</v>
      </c>
      <c r="PM69" s="27" t="str">
        <f t="shared" si="2031"/>
        <v>16</v>
      </c>
      <c r="PN69" s="27" t="str">
        <f t="shared" si="2032"/>
        <v>38</v>
      </c>
      <c r="PO69" s="27">
        <f t="shared" si="2033"/>
        <v>0</v>
      </c>
      <c r="PP69" s="27" t="str">
        <f t="shared" si="2034"/>
        <v>13</v>
      </c>
      <c r="PQ69" s="27">
        <f t="shared" si="2035"/>
        <v>0</v>
      </c>
      <c r="PR69" s="27">
        <f t="shared" si="2036"/>
        <v>0</v>
      </c>
      <c r="PS69" s="27">
        <f t="shared" si="2037"/>
        <v>0</v>
      </c>
      <c r="PT69" s="27">
        <f t="shared" si="2038"/>
        <v>0</v>
      </c>
      <c r="PU69" s="27">
        <f t="shared" si="2039"/>
        <v>0</v>
      </c>
      <c r="PV69" s="27">
        <f t="shared" si="2040"/>
        <v>0</v>
      </c>
      <c r="PW69" s="27">
        <f t="shared" si="2041"/>
        <v>0</v>
      </c>
      <c r="PX69" s="27">
        <f t="shared" si="2042"/>
        <v>0</v>
      </c>
      <c r="PY69" s="27">
        <f t="shared" si="2043"/>
        <v>0</v>
      </c>
      <c r="PZ69" s="27">
        <f t="shared" si="2044"/>
        <v>0</v>
      </c>
      <c r="QA69" s="27">
        <f t="shared" si="2045"/>
        <v>0</v>
      </c>
      <c r="QB69" s="27">
        <f t="shared" si="2046"/>
        <v>0</v>
      </c>
      <c r="QC69" s="27">
        <f t="shared" si="2047"/>
        <v>0</v>
      </c>
      <c r="QD69" s="27">
        <f t="shared" si="2048"/>
        <v>0</v>
      </c>
      <c r="QE69" s="27">
        <f t="shared" si="2049"/>
        <v>0</v>
      </c>
      <c r="QF69" s="27">
        <f t="shared" si="2050"/>
        <v>0</v>
      </c>
      <c r="QG69" s="27">
        <f t="shared" si="2051"/>
        <v>0</v>
      </c>
      <c r="QH69" s="27">
        <f t="shared" si="2052"/>
        <v>0</v>
      </c>
      <c r="QI69" s="27">
        <f t="shared" si="2053"/>
        <v>0</v>
      </c>
      <c r="QJ69" s="27">
        <f t="shared" si="2054"/>
        <v>0</v>
      </c>
      <c r="QK69" s="27">
        <f t="shared" si="2055"/>
        <v>0</v>
      </c>
      <c r="QL69" s="27">
        <f t="shared" si="2056"/>
        <v>0</v>
      </c>
      <c r="QM69" s="27">
        <f t="shared" si="2057"/>
        <v>0</v>
      </c>
      <c r="QN69" s="27">
        <f t="shared" si="2058"/>
        <v>0</v>
      </c>
      <c r="QO69" s="27">
        <f t="shared" si="2059"/>
        <v>0</v>
      </c>
      <c r="QP69" s="27">
        <f t="shared" si="2060"/>
        <v>0</v>
      </c>
      <c r="QQ69" s="27">
        <f t="shared" si="2061"/>
        <v>0</v>
      </c>
      <c r="QR69" s="27">
        <f t="shared" si="2062"/>
        <v>0</v>
      </c>
      <c r="QS69" s="27">
        <f t="shared" si="2063"/>
        <v>0</v>
      </c>
      <c r="QT69" s="27">
        <f t="shared" si="2064"/>
        <v>0</v>
      </c>
      <c r="QU69" s="27">
        <f t="shared" si="2065"/>
        <v>0</v>
      </c>
      <c r="QV69" s="27">
        <f t="shared" si="2066"/>
        <v>0</v>
      </c>
      <c r="QW69" s="27">
        <f t="shared" si="2067"/>
        <v>0</v>
      </c>
      <c r="QX69" s="27">
        <f t="shared" si="2068"/>
        <v>0</v>
      </c>
      <c r="QY69" s="27">
        <f t="shared" si="2069"/>
        <v>0</v>
      </c>
      <c r="QZ69" s="27">
        <f t="shared" si="2070"/>
        <v>0</v>
      </c>
      <c r="RA69" s="27">
        <f t="shared" si="2071"/>
        <v>0</v>
      </c>
      <c r="RB69" s="27">
        <f t="shared" si="2072"/>
        <v>0</v>
      </c>
      <c r="RC69" s="27">
        <f t="shared" si="2073"/>
        <v>0</v>
      </c>
      <c r="RD69" s="27">
        <f t="shared" si="2074"/>
        <v>0</v>
      </c>
      <c r="RE69" s="27">
        <f t="shared" si="2075"/>
        <v>0</v>
      </c>
      <c r="RF69" s="27">
        <f t="shared" si="2076"/>
        <v>0</v>
      </c>
      <c r="RG69" s="27">
        <f t="shared" si="2077"/>
        <v>0</v>
      </c>
      <c r="RH69" s="27">
        <f t="shared" si="2078"/>
        <v>0</v>
      </c>
      <c r="RI69" s="27">
        <f t="shared" si="2079"/>
        <v>0</v>
      </c>
      <c r="RJ69" s="27">
        <f t="shared" si="2080"/>
        <v>0</v>
      </c>
      <c r="RL69" s="28">
        <f t="shared" si="2081"/>
        <v>94</v>
      </c>
      <c r="RM69" s="28">
        <f t="shared" si="2082"/>
        <v>99</v>
      </c>
      <c r="RN69" s="28">
        <f t="shared" si="2083"/>
        <v>20</v>
      </c>
      <c r="RO69" s="28">
        <f t="shared" si="2084"/>
        <v>0</v>
      </c>
      <c r="RP69" s="28">
        <f t="shared" si="2085"/>
        <v>0</v>
      </c>
      <c r="RQ69" s="28">
        <f t="shared" si="2086"/>
        <v>137</v>
      </c>
      <c r="RT69" s="27" t="str">
        <f t="shared" si="2087"/>
        <v>8</v>
      </c>
      <c r="RU69" s="27" t="str">
        <f t="shared" si="2088"/>
        <v>8</v>
      </c>
      <c r="RV69" s="27" t="str">
        <f t="shared" si="2089"/>
        <v>4</v>
      </c>
      <c r="RW69" s="27" t="str">
        <f t="shared" si="2090"/>
        <v>6</v>
      </c>
      <c r="RX69" s="27" t="str">
        <f t="shared" si="2091"/>
        <v>0</v>
      </c>
      <c r="RY69" s="27" t="str">
        <f t="shared" si="2092"/>
        <v>14</v>
      </c>
      <c r="RZ69" s="27" t="str">
        <f t="shared" si="2093"/>
        <v>0</v>
      </c>
      <c r="SA69" s="27" t="str">
        <f t="shared" si="2094"/>
        <v>0</v>
      </c>
      <c r="SB69" s="27" t="str">
        <f t="shared" si="2095"/>
        <v>13</v>
      </c>
      <c r="SC69" s="27" t="str">
        <f t="shared" si="2096"/>
        <v>11</v>
      </c>
      <c r="SD69" s="27" t="str">
        <f t="shared" si="2097"/>
        <v>9</v>
      </c>
      <c r="SE69" s="27" t="str">
        <f t="shared" si="2098"/>
        <v>4</v>
      </c>
      <c r="SF69" s="27" t="str">
        <f t="shared" si="2099"/>
        <v>9</v>
      </c>
      <c r="SG69" s="27" t="str">
        <f t="shared" si="2100"/>
        <v>0</v>
      </c>
      <c r="SH69" s="27" t="str">
        <f t="shared" si="2101"/>
        <v>11</v>
      </c>
      <c r="SI69" s="27" t="str">
        <f t="shared" si="2102"/>
        <v>10</v>
      </c>
      <c r="SJ69" s="27" t="str">
        <f t="shared" si="2103"/>
        <v>9</v>
      </c>
      <c r="SK69" s="27" t="str">
        <f t="shared" si="2104"/>
        <v>0</v>
      </c>
      <c r="SL69" s="27" t="str">
        <f t="shared" si="2105"/>
        <v>0</v>
      </c>
      <c r="SM69" s="27" t="str">
        <f t="shared" si="2106"/>
        <v>11</v>
      </c>
      <c r="SN69" s="27" t="str">
        <f t="shared" si="2107"/>
        <v>0</v>
      </c>
      <c r="SO69" s="27" t="str">
        <f t="shared" si="2108"/>
        <v>10</v>
      </c>
      <c r="SP69" s="27" t="str">
        <f t="shared" si="2109"/>
        <v>0</v>
      </c>
      <c r="SQ69" s="27" t="str">
        <f t="shared" si="2110"/>
        <v>4</v>
      </c>
      <c r="SR69" s="27" t="str">
        <f t="shared" si="2111"/>
        <v>8</v>
      </c>
      <c r="SS69" s="27" t="str">
        <f t="shared" si="2112"/>
        <v>0</v>
      </c>
      <c r="ST69" s="27" t="str">
        <f t="shared" si="2113"/>
        <v>6</v>
      </c>
      <c r="SU69" s="27" t="str">
        <f t="shared" si="2114"/>
        <v>11</v>
      </c>
      <c r="SV69" s="27" t="str">
        <f t="shared" si="2115"/>
        <v>0</v>
      </c>
      <c r="SW69" s="27" t="str">
        <f t="shared" si="2116"/>
        <v>11</v>
      </c>
      <c r="SX69" s="27" t="str">
        <f t="shared" si="2117"/>
        <v>13</v>
      </c>
      <c r="SY69" s="27" t="str">
        <f t="shared" si="2118"/>
        <v>0</v>
      </c>
      <c r="SZ69" s="27" t="str">
        <f t="shared" si="2119"/>
        <v>4</v>
      </c>
      <c r="TA69" s="27" t="str">
        <f t="shared" si="2120"/>
        <v>12</v>
      </c>
      <c r="TB69" s="27" t="str">
        <f t="shared" si="2121"/>
        <v>0</v>
      </c>
      <c r="TC69" s="27" t="str">
        <f t="shared" si="2122"/>
        <v>7</v>
      </c>
      <c r="TD69" s="27" t="str">
        <f t="shared" si="2123"/>
        <v>0</v>
      </c>
      <c r="TE69" s="27" t="str">
        <f t="shared" si="2124"/>
        <v>0</v>
      </c>
      <c r="TF69" s="27" t="str">
        <f t="shared" si="2125"/>
        <v>0</v>
      </c>
      <c r="TG69" s="27" t="str">
        <f t="shared" si="2126"/>
        <v>0</v>
      </c>
      <c r="TH69" s="27" t="str">
        <f t="shared" si="2127"/>
        <v>0</v>
      </c>
      <c r="TI69" s="27" t="str">
        <f t="shared" si="2128"/>
        <v>0</v>
      </c>
      <c r="TJ69" s="27" t="str">
        <f t="shared" si="2129"/>
        <v>0</v>
      </c>
      <c r="TK69" s="27" t="str">
        <f t="shared" si="2130"/>
        <v>0</v>
      </c>
      <c r="TL69" s="27" t="str">
        <f t="shared" si="2131"/>
        <v>0</v>
      </c>
      <c r="TM69" s="27" t="str">
        <f t="shared" si="2132"/>
        <v>0</v>
      </c>
      <c r="TN69" s="27" t="str">
        <f t="shared" si="2133"/>
        <v>0</v>
      </c>
      <c r="TO69" s="27" t="str">
        <f t="shared" si="2134"/>
        <v>0</v>
      </c>
      <c r="TP69" s="27" t="str">
        <f t="shared" si="2135"/>
        <v>0</v>
      </c>
      <c r="TQ69" s="27" t="str">
        <f t="shared" si="2136"/>
        <v>0</v>
      </c>
      <c r="TR69" s="27" t="str">
        <f t="shared" si="2137"/>
        <v>0</v>
      </c>
      <c r="TS69" s="27" t="str">
        <f t="shared" si="2138"/>
        <v>0</v>
      </c>
      <c r="TT69" s="27" t="str">
        <f t="shared" si="2139"/>
        <v>0</v>
      </c>
      <c r="TU69" s="27" t="str">
        <f t="shared" si="2140"/>
        <v>0</v>
      </c>
      <c r="TV69" s="27" t="str">
        <f t="shared" si="2141"/>
        <v>0</v>
      </c>
      <c r="TW69" s="27" t="str">
        <f t="shared" si="2142"/>
        <v>0</v>
      </c>
      <c r="TX69" s="27" t="str">
        <f t="shared" si="2143"/>
        <v>0</v>
      </c>
      <c r="TY69" s="27" t="str">
        <f t="shared" si="2144"/>
        <v>0</v>
      </c>
      <c r="TZ69" s="27" t="str">
        <f t="shared" si="2145"/>
        <v>0</v>
      </c>
      <c r="UA69" s="27" t="str">
        <f t="shared" si="2146"/>
        <v>0</v>
      </c>
      <c r="UB69" s="27" t="str">
        <f t="shared" si="2147"/>
        <v>0</v>
      </c>
      <c r="UC69" s="27" t="str">
        <f t="shared" si="2148"/>
        <v>0</v>
      </c>
      <c r="UD69" s="27" t="str">
        <f t="shared" si="2149"/>
        <v>0</v>
      </c>
      <c r="UE69" s="27" t="str">
        <f t="shared" si="2150"/>
        <v>0</v>
      </c>
      <c r="UF69" s="27" t="str">
        <f t="shared" si="2151"/>
        <v>0</v>
      </c>
      <c r="UG69" s="27" t="str">
        <f t="shared" si="2152"/>
        <v>0</v>
      </c>
      <c r="UH69" s="27" t="str">
        <f t="shared" si="2153"/>
        <v>0</v>
      </c>
      <c r="UI69" s="27" t="str">
        <f t="shared" si="2154"/>
        <v>0</v>
      </c>
      <c r="UJ69" s="27" t="str">
        <f t="shared" si="2155"/>
        <v>0</v>
      </c>
      <c r="UK69" s="27" t="str">
        <f t="shared" si="2156"/>
        <v>0</v>
      </c>
      <c r="UL69" s="27" t="str">
        <f t="shared" si="2157"/>
        <v>0</v>
      </c>
      <c r="UM69" s="27" t="str">
        <f t="shared" si="2158"/>
        <v>0</v>
      </c>
      <c r="UN69" s="27" t="str">
        <f t="shared" si="2159"/>
        <v>0</v>
      </c>
      <c r="UO69" s="27" t="str">
        <f t="shared" si="2160"/>
        <v>0</v>
      </c>
      <c r="UP69" s="27" t="str">
        <f t="shared" si="2161"/>
        <v>0</v>
      </c>
      <c r="UQ69" s="27" t="str">
        <f t="shared" si="2162"/>
        <v>0</v>
      </c>
      <c r="UR69" s="27" t="str">
        <f t="shared" si="2163"/>
        <v>0</v>
      </c>
      <c r="US69" s="27" t="str">
        <f t="shared" si="2164"/>
        <v>0</v>
      </c>
      <c r="UT69" s="27" t="str">
        <f t="shared" si="2165"/>
        <v>0</v>
      </c>
      <c r="UU69" s="27" t="str">
        <f t="shared" si="2166"/>
        <v>0</v>
      </c>
      <c r="UV69" s="27" t="str">
        <f t="shared" si="2167"/>
        <v>0</v>
      </c>
      <c r="UW69" s="27" t="str">
        <f t="shared" si="2168"/>
        <v>0</v>
      </c>
      <c r="UY69" s="28">
        <f t="shared" si="2169"/>
        <v>-10.859999999999998</v>
      </c>
      <c r="UZ69" s="28">
        <f t="shared" si="2170"/>
        <v>-70.599999999999994</v>
      </c>
      <c r="VA69" s="28">
        <f t="shared" si="2171"/>
        <v>4.93</v>
      </c>
      <c r="VB69" s="28">
        <f t="shared" si="2172"/>
        <v>0</v>
      </c>
      <c r="VC69" s="28">
        <f t="shared" si="2173"/>
        <v>0</v>
      </c>
      <c r="VD69" s="28">
        <f t="shared" si="2174"/>
        <v>-31.928333333333331</v>
      </c>
      <c r="VG69" s="27" t="str">
        <f t="shared" si="2175"/>
        <v>8.07</v>
      </c>
      <c r="VH69" s="27" t="str">
        <f t="shared" si="2176"/>
        <v>1.17</v>
      </c>
      <c r="VI69" s="27" t="str">
        <f t="shared" si="2177"/>
        <v>3.49</v>
      </c>
      <c r="VJ69" s="27" t="str">
        <f t="shared" si="2178"/>
        <v>-0.4</v>
      </c>
      <c r="VK69" s="27">
        <f t="shared" si="2179"/>
        <v>0</v>
      </c>
      <c r="VL69" s="27" t="str">
        <f t="shared" si="2180"/>
        <v>-5.68</v>
      </c>
      <c r="VM69" s="27">
        <f t="shared" si="2181"/>
        <v>0</v>
      </c>
      <c r="VN69" s="27">
        <f t="shared" si="2182"/>
        <v>0</v>
      </c>
      <c r="VO69" s="27" t="str">
        <f t="shared" si="2183"/>
        <v>-3.51</v>
      </c>
      <c r="VP69" s="27" t="str">
        <f t="shared" si="2184"/>
        <v>-8.11</v>
      </c>
      <c r="VQ69" s="27" t="str">
        <f t="shared" si="2185"/>
        <v>7.28</v>
      </c>
      <c r="VR69" s="27" t="str">
        <f t="shared" si="2186"/>
        <v>7.79</v>
      </c>
      <c r="VS69" s="27" t="str">
        <f t="shared" si="2187"/>
        <v>0.46</v>
      </c>
      <c r="VT69" s="27">
        <f t="shared" si="2188"/>
        <v>0</v>
      </c>
      <c r="VU69" s="27" t="str">
        <f t="shared" si="2189"/>
        <v>-2.86</v>
      </c>
      <c r="VV69" s="27" t="str">
        <f t="shared" si="2190"/>
        <v>-6.64</v>
      </c>
      <c r="VW69" s="27" t="str">
        <f t="shared" si="2191"/>
        <v>-3.42</v>
      </c>
      <c r="VX69" s="27">
        <f t="shared" si="2192"/>
        <v>0</v>
      </c>
      <c r="VY69" s="27">
        <f t="shared" si="2193"/>
        <v>0</v>
      </c>
      <c r="VZ69" s="27" t="str">
        <f t="shared" si="2194"/>
        <v>-2.35</v>
      </c>
      <c r="WA69" s="27">
        <f t="shared" si="2195"/>
        <v>0</v>
      </c>
      <c r="WB69" s="27" t="str">
        <f t="shared" si="2196"/>
        <v>-11.96</v>
      </c>
      <c r="WC69" s="27">
        <f t="shared" si="2197"/>
        <v>0</v>
      </c>
      <c r="WD69" s="27" t="str">
        <f t="shared" si="2198"/>
        <v>-6.09</v>
      </c>
      <c r="WE69" s="27" t="str">
        <f t="shared" si="2199"/>
        <v>-3.01</v>
      </c>
      <c r="WF69" s="27">
        <f t="shared" si="2200"/>
        <v>0</v>
      </c>
      <c r="WG69" s="27" t="str">
        <f t="shared" si="2201"/>
        <v>-6.66</v>
      </c>
      <c r="WH69" s="27" t="str">
        <f t="shared" si="2202"/>
        <v>-10.05</v>
      </c>
      <c r="WI69" s="27">
        <f t="shared" si="2203"/>
        <v>0</v>
      </c>
      <c r="WJ69" s="27" t="str">
        <f t="shared" si="2204"/>
        <v>-4.09</v>
      </c>
      <c r="WK69" s="27" t="str">
        <f t="shared" si="2205"/>
        <v>-12.26</v>
      </c>
      <c r="WL69" s="27">
        <f t="shared" si="2206"/>
        <v>0</v>
      </c>
      <c r="WM69" s="27" t="str">
        <f t="shared" si="2207"/>
        <v>-0.6</v>
      </c>
      <c r="WN69" s="27" t="str">
        <f t="shared" si="2208"/>
        <v>-15.21</v>
      </c>
      <c r="WO69" s="27">
        <f t="shared" si="2209"/>
        <v>0</v>
      </c>
      <c r="WP69" s="27" t="str">
        <f t="shared" si="2210"/>
        <v>-1.89</v>
      </c>
      <c r="WQ69" s="27">
        <f t="shared" si="2211"/>
        <v>0</v>
      </c>
      <c r="WR69" s="27">
        <f t="shared" si="2212"/>
        <v>0</v>
      </c>
      <c r="WS69" s="27">
        <f t="shared" si="2213"/>
        <v>0</v>
      </c>
      <c r="WT69" s="27">
        <f t="shared" si="2214"/>
        <v>0</v>
      </c>
      <c r="WU69" s="27">
        <f t="shared" si="2215"/>
        <v>0</v>
      </c>
      <c r="WV69" s="27">
        <f t="shared" si="2216"/>
        <v>0</v>
      </c>
      <c r="WW69" s="27">
        <f t="shared" si="2217"/>
        <v>0</v>
      </c>
      <c r="WX69" s="27">
        <f t="shared" si="2218"/>
        <v>0</v>
      </c>
      <c r="WY69" s="27">
        <f t="shared" si="2219"/>
        <v>0</v>
      </c>
      <c r="WZ69" s="27">
        <f t="shared" si="2220"/>
        <v>0</v>
      </c>
      <c r="XA69" s="27">
        <f t="shared" si="2221"/>
        <v>0</v>
      </c>
      <c r="XB69" s="27">
        <f t="shared" si="2222"/>
        <v>0</v>
      </c>
      <c r="XC69" s="27">
        <f t="shared" si="2223"/>
        <v>0</v>
      </c>
      <c r="XD69" s="27">
        <f t="shared" si="2224"/>
        <v>0</v>
      </c>
      <c r="XE69" s="27">
        <f t="shared" si="2225"/>
        <v>0</v>
      </c>
      <c r="XF69" s="27">
        <f t="shared" si="2226"/>
        <v>0</v>
      </c>
      <c r="XG69" s="27">
        <f t="shared" si="2227"/>
        <v>0</v>
      </c>
      <c r="XH69" s="27">
        <f t="shared" si="2228"/>
        <v>0</v>
      </c>
      <c r="XI69" s="27">
        <f t="shared" si="2229"/>
        <v>0</v>
      </c>
      <c r="XJ69" s="27">
        <f t="shared" si="2230"/>
        <v>0</v>
      </c>
      <c r="XK69" s="27">
        <f t="shared" si="2231"/>
        <v>0</v>
      </c>
      <c r="XL69" s="27">
        <f t="shared" si="2232"/>
        <v>0</v>
      </c>
      <c r="XM69" s="27">
        <f t="shared" si="2233"/>
        <v>0</v>
      </c>
      <c r="XN69" s="27">
        <f t="shared" si="2234"/>
        <v>0</v>
      </c>
      <c r="XO69" s="27">
        <f t="shared" si="2235"/>
        <v>0</v>
      </c>
      <c r="XP69" s="27">
        <f t="shared" si="2236"/>
        <v>0</v>
      </c>
      <c r="XQ69" s="27">
        <f t="shared" si="2237"/>
        <v>0</v>
      </c>
      <c r="XR69" s="27">
        <f t="shared" si="2238"/>
        <v>0</v>
      </c>
      <c r="XS69" s="27">
        <f t="shared" si="2239"/>
        <v>0</v>
      </c>
      <c r="XT69" s="27">
        <f t="shared" si="2240"/>
        <v>0</v>
      </c>
      <c r="XU69" s="27">
        <f t="shared" si="2241"/>
        <v>0</v>
      </c>
      <c r="XV69" s="27">
        <f t="shared" si="2242"/>
        <v>0</v>
      </c>
      <c r="XW69" s="27">
        <f t="shared" si="2243"/>
        <v>0</v>
      </c>
      <c r="XX69" s="27">
        <f t="shared" si="2244"/>
        <v>0</v>
      </c>
      <c r="XY69" s="27">
        <f t="shared" si="2245"/>
        <v>0</v>
      </c>
      <c r="XZ69" s="27">
        <f t="shared" si="2246"/>
        <v>0</v>
      </c>
      <c r="YA69" s="27">
        <f t="shared" si="2247"/>
        <v>0</v>
      </c>
      <c r="YB69" s="27">
        <f t="shared" si="2248"/>
        <v>0</v>
      </c>
      <c r="YC69" s="27">
        <f t="shared" si="2249"/>
        <v>0</v>
      </c>
      <c r="YD69" s="27">
        <f t="shared" si="2250"/>
        <v>0</v>
      </c>
      <c r="YE69" s="27">
        <f t="shared" si="2251"/>
        <v>0</v>
      </c>
      <c r="YF69" s="27">
        <f t="shared" si="2252"/>
        <v>0</v>
      </c>
      <c r="YG69" s="27">
        <f t="shared" si="2253"/>
        <v>0</v>
      </c>
      <c r="YH69" s="27">
        <f t="shared" si="2254"/>
        <v>0</v>
      </c>
      <c r="YI69" s="27">
        <f t="shared" si="2255"/>
        <v>0</v>
      </c>
      <c r="YJ69" s="27">
        <f t="shared" si="2256"/>
        <v>0</v>
      </c>
      <c r="YL69" s="28">
        <f t="shared" si="2257"/>
        <v>767</v>
      </c>
      <c r="YM69" s="28">
        <f t="shared" si="2258"/>
        <v>714</v>
      </c>
      <c r="YN69" s="28">
        <f t="shared" si="2259"/>
        <v>109</v>
      </c>
      <c r="YO69" s="28">
        <f t="shared" si="2260"/>
        <v>0</v>
      </c>
      <c r="YP69" s="28">
        <f t="shared" si="2261"/>
        <v>0</v>
      </c>
      <c r="YQ69" s="28">
        <f t="shared" si="2262"/>
        <v>1059.5</v>
      </c>
      <c r="YT69" s="27" t="str">
        <f t="shared" si="2263"/>
        <v>52</v>
      </c>
      <c r="YU69" s="27" t="str">
        <f t="shared" si="2264"/>
        <v>97</v>
      </c>
      <c r="YV69" s="27" t="str">
        <f t="shared" si="2265"/>
        <v>66</v>
      </c>
      <c r="YW69" s="27" t="str">
        <f t="shared" si="2266"/>
        <v>64</v>
      </c>
      <c r="YX69" s="27">
        <f t="shared" si="2267"/>
        <v>0</v>
      </c>
      <c r="YY69" s="27" t="str">
        <f t="shared" si="2268"/>
        <v>75</v>
      </c>
      <c r="YZ69" s="27">
        <f t="shared" si="2269"/>
        <v>0</v>
      </c>
      <c r="ZA69" s="27">
        <f t="shared" si="2270"/>
        <v>0</v>
      </c>
      <c r="ZB69" s="27" t="str">
        <f t="shared" si="2271"/>
        <v>71</v>
      </c>
      <c r="ZC69" s="27" t="str">
        <f t="shared" si="2272"/>
        <v>89</v>
      </c>
      <c r="ZD69" s="27" t="str">
        <f t="shared" si="2273"/>
        <v>53</v>
      </c>
      <c r="ZE69" s="27" t="str">
        <f t="shared" si="2274"/>
        <v>47</v>
      </c>
      <c r="ZF69" s="27" t="str">
        <f t="shared" si="2275"/>
        <v>70</v>
      </c>
      <c r="ZG69" s="27">
        <f t="shared" si="2276"/>
        <v>0</v>
      </c>
      <c r="ZH69" s="27" t="str">
        <f t="shared" si="2277"/>
        <v>78</v>
      </c>
      <c r="ZI69" s="27" t="str">
        <f t="shared" si="2278"/>
        <v>75</v>
      </c>
      <c r="ZJ69" s="27" t="str">
        <f t="shared" si="2279"/>
        <v>71</v>
      </c>
      <c r="ZK69" s="27">
        <f t="shared" si="2280"/>
        <v>0</v>
      </c>
      <c r="ZL69" s="27">
        <f t="shared" si="2281"/>
        <v>0</v>
      </c>
      <c r="ZM69" s="27" t="str">
        <f t="shared" si="2282"/>
        <v>56</v>
      </c>
      <c r="ZN69" s="27">
        <f t="shared" si="2283"/>
        <v>0</v>
      </c>
      <c r="ZO69" s="27" t="str">
        <f t="shared" si="2284"/>
        <v>71</v>
      </c>
      <c r="ZP69" s="27">
        <f t="shared" si="2285"/>
        <v>0</v>
      </c>
      <c r="ZQ69" s="27" t="str">
        <f t="shared" si="2286"/>
        <v>68</v>
      </c>
      <c r="ZR69" s="27" t="str">
        <f t="shared" si="2287"/>
        <v>53</v>
      </c>
      <c r="ZS69" s="27">
        <f t="shared" si="2288"/>
        <v>0</v>
      </c>
      <c r="ZT69" s="27" t="str">
        <f t="shared" si="2289"/>
        <v>63</v>
      </c>
      <c r="ZU69" s="27" t="str">
        <f t="shared" si="2290"/>
        <v>77</v>
      </c>
      <c r="ZV69" s="27">
        <f t="shared" si="2291"/>
        <v>0</v>
      </c>
      <c r="ZW69" s="27" t="str">
        <f t="shared" si="2292"/>
        <v>51</v>
      </c>
      <c r="ZX69" s="27" t="str">
        <f t="shared" si="2293"/>
        <v>74</v>
      </c>
      <c r="ZY69" s="27">
        <f t="shared" si="2294"/>
        <v>0</v>
      </c>
      <c r="ZZ69" s="27" t="str">
        <f t="shared" si="2295"/>
        <v>40</v>
      </c>
      <c r="AAA69" s="27" t="str">
        <f t="shared" si="2296"/>
        <v>70</v>
      </c>
      <c r="AAB69" s="27">
        <f t="shared" si="2297"/>
        <v>0</v>
      </c>
      <c r="AAC69" s="27" t="str">
        <f t="shared" si="2298"/>
        <v>59</v>
      </c>
      <c r="AAD69" s="27">
        <f t="shared" si="2299"/>
        <v>0</v>
      </c>
      <c r="AAE69" s="27">
        <f t="shared" si="2300"/>
        <v>0</v>
      </c>
      <c r="AAF69" s="27">
        <f t="shared" si="2301"/>
        <v>0</v>
      </c>
      <c r="AAG69" s="27">
        <f t="shared" si="2302"/>
        <v>0</v>
      </c>
      <c r="AAH69" s="27">
        <f t="shared" si="2303"/>
        <v>0</v>
      </c>
      <c r="AAI69" s="27">
        <f t="shared" si="2304"/>
        <v>0</v>
      </c>
      <c r="AAJ69" s="27">
        <f t="shared" si="2305"/>
        <v>0</v>
      </c>
      <c r="AAK69" s="27">
        <f t="shared" si="2306"/>
        <v>0</v>
      </c>
      <c r="AAL69" s="27">
        <f t="shared" si="2307"/>
        <v>0</v>
      </c>
      <c r="AAM69" s="27">
        <f t="shared" si="2308"/>
        <v>0</v>
      </c>
      <c r="AAN69" s="27">
        <f t="shared" si="2309"/>
        <v>0</v>
      </c>
      <c r="AAO69" s="27">
        <f t="shared" si="2310"/>
        <v>0</v>
      </c>
      <c r="AAP69" s="27">
        <f t="shared" si="2311"/>
        <v>0</v>
      </c>
      <c r="AAQ69" s="27">
        <f t="shared" si="2312"/>
        <v>0</v>
      </c>
      <c r="AAR69" s="27">
        <f t="shared" si="2313"/>
        <v>0</v>
      </c>
      <c r="AAS69" s="27">
        <f t="shared" si="2314"/>
        <v>0</v>
      </c>
      <c r="AAT69" s="27">
        <f t="shared" si="2315"/>
        <v>0</v>
      </c>
      <c r="AAU69" s="27">
        <f t="shared" si="2316"/>
        <v>0</v>
      </c>
      <c r="AAV69" s="27">
        <f t="shared" si="2317"/>
        <v>0</v>
      </c>
      <c r="AAW69" s="27">
        <f t="shared" si="2318"/>
        <v>0</v>
      </c>
      <c r="AAX69" s="27">
        <f t="shared" si="2319"/>
        <v>0</v>
      </c>
      <c r="AAY69" s="27">
        <f t="shared" si="2320"/>
        <v>0</v>
      </c>
      <c r="AAZ69" s="27">
        <f t="shared" si="2321"/>
        <v>0</v>
      </c>
      <c r="ABA69" s="27">
        <f t="shared" si="2322"/>
        <v>0</v>
      </c>
      <c r="ABB69" s="27">
        <f t="shared" si="2323"/>
        <v>0</v>
      </c>
      <c r="ABC69" s="27">
        <f t="shared" si="2324"/>
        <v>0</v>
      </c>
      <c r="ABD69" s="27">
        <f t="shared" si="2325"/>
        <v>0</v>
      </c>
      <c r="ABE69" s="27">
        <f t="shared" si="2326"/>
        <v>0</v>
      </c>
      <c r="ABF69" s="27">
        <f t="shared" si="2327"/>
        <v>0</v>
      </c>
      <c r="ABG69" s="27">
        <f t="shared" si="2328"/>
        <v>0</v>
      </c>
      <c r="ABH69" s="27">
        <f t="shared" si="2329"/>
        <v>0</v>
      </c>
      <c r="ABI69" s="27">
        <f t="shared" si="2330"/>
        <v>0</v>
      </c>
      <c r="ABJ69" s="27">
        <f t="shared" si="2331"/>
        <v>0</v>
      </c>
      <c r="ABK69" s="27">
        <f t="shared" si="2332"/>
        <v>0</v>
      </c>
      <c r="ABL69" s="27">
        <f t="shared" si="2333"/>
        <v>0</v>
      </c>
      <c r="ABM69" s="27">
        <f t="shared" si="2334"/>
        <v>0</v>
      </c>
      <c r="ABN69" s="27">
        <f t="shared" si="2335"/>
        <v>0</v>
      </c>
      <c r="ABO69" s="27">
        <f t="shared" si="2336"/>
        <v>0</v>
      </c>
      <c r="ABP69" s="27">
        <f t="shared" si="2337"/>
        <v>0</v>
      </c>
      <c r="ABQ69" s="27">
        <f t="shared" si="2338"/>
        <v>0</v>
      </c>
      <c r="ABR69" s="27">
        <f t="shared" si="2339"/>
        <v>0</v>
      </c>
      <c r="ABS69" s="27">
        <f t="shared" si="2340"/>
        <v>0</v>
      </c>
      <c r="ABT69" s="27">
        <f t="shared" si="2341"/>
        <v>0</v>
      </c>
      <c r="ABU69" s="27">
        <f t="shared" si="2342"/>
        <v>0</v>
      </c>
      <c r="ABV69" s="27">
        <f t="shared" si="2343"/>
        <v>0</v>
      </c>
      <c r="ABW69" s="27">
        <f t="shared" si="2344"/>
        <v>0</v>
      </c>
      <c r="ABY69" s="28">
        <f t="shared" si="2345"/>
        <v>491.2</v>
      </c>
      <c r="ABZ69" s="28">
        <f t="shared" si="2346"/>
        <v>442.3</v>
      </c>
      <c r="ACA69" s="28">
        <f t="shared" si="2347"/>
        <v>104.5</v>
      </c>
      <c r="ACB69" s="28">
        <f t="shared" si="2348"/>
        <v>0</v>
      </c>
      <c r="ACC69" s="28">
        <f t="shared" si="2349"/>
        <v>0</v>
      </c>
      <c r="ACD69" s="28">
        <f t="shared" si="2350"/>
        <v>690.88333333333333</v>
      </c>
      <c r="ACG69" s="27" t="str">
        <f t="shared" si="2351"/>
        <v>103.6</v>
      </c>
      <c r="ACH69" s="27" t="str">
        <f t="shared" si="2352"/>
        <v>29.6</v>
      </c>
      <c r="ACI69" s="27" t="str">
        <f t="shared" si="2353"/>
        <v>15.1</v>
      </c>
      <c r="ACJ69" s="27" t="str">
        <f t="shared" si="2354"/>
        <v>1.9</v>
      </c>
      <c r="ACK69" s="27">
        <f t="shared" si="2355"/>
        <v>0</v>
      </c>
      <c r="ACL69" s="27" t="str">
        <f t="shared" si="2356"/>
        <v>74.7</v>
      </c>
      <c r="ACM69" s="27">
        <f t="shared" si="2357"/>
        <v>0</v>
      </c>
      <c r="ACN69" s="27">
        <f t="shared" si="2358"/>
        <v>0</v>
      </c>
      <c r="ACO69" s="27" t="str">
        <f t="shared" si="2359"/>
        <v>77.6</v>
      </c>
      <c r="ACP69" s="27" t="str">
        <f t="shared" si="2360"/>
        <v>91.4</v>
      </c>
      <c r="ACQ69" s="27" t="str">
        <f t="shared" si="2361"/>
        <v>72.2</v>
      </c>
      <c r="ACR69" s="27" t="str">
        <f t="shared" si="2362"/>
        <v>0</v>
      </c>
      <c r="ACS69" s="27" t="str">
        <f t="shared" si="2363"/>
        <v>49.4</v>
      </c>
      <c r="ACT69" s="27">
        <f t="shared" si="2364"/>
        <v>0</v>
      </c>
      <c r="ACU69" s="27" t="str">
        <f t="shared" si="2365"/>
        <v>33</v>
      </c>
      <c r="ACV69" s="27" t="str">
        <f t="shared" si="2366"/>
        <v>20</v>
      </c>
      <c r="ACW69" s="27" t="str">
        <f t="shared" si="2367"/>
        <v>42.9</v>
      </c>
      <c r="ACX69" s="27">
        <f t="shared" si="2368"/>
        <v>0</v>
      </c>
      <c r="ACY69" s="27">
        <f t="shared" si="2369"/>
        <v>0</v>
      </c>
      <c r="ACZ69" s="27" t="str">
        <f t="shared" si="2370"/>
        <v>32.3</v>
      </c>
      <c r="ADA69" s="27">
        <f t="shared" si="2371"/>
        <v>0</v>
      </c>
      <c r="ADB69" s="27" t="str">
        <f t="shared" si="2372"/>
        <v>34.9</v>
      </c>
      <c r="ADC69" s="27">
        <f t="shared" si="2373"/>
        <v>0</v>
      </c>
      <c r="ADD69" s="27" t="str">
        <f t="shared" si="2374"/>
        <v>0</v>
      </c>
      <c r="ADE69" s="27" t="str">
        <f t="shared" si="2375"/>
        <v>28.5</v>
      </c>
      <c r="ADF69" s="27">
        <f t="shared" si="2376"/>
        <v>0</v>
      </c>
      <c r="ADG69" s="27" t="str">
        <f t="shared" si="2377"/>
        <v>16.7</v>
      </c>
      <c r="ADH69" s="27" t="str">
        <f t="shared" si="2378"/>
        <v>93.6</v>
      </c>
      <c r="ADI69" s="27">
        <f t="shared" si="2379"/>
        <v>0</v>
      </c>
      <c r="ADJ69" s="27" t="str">
        <f t="shared" si="2380"/>
        <v>85.1</v>
      </c>
      <c r="ADK69" s="27" t="str">
        <f t="shared" si="2381"/>
        <v>44.4</v>
      </c>
      <c r="ADL69" s="27">
        <f t="shared" si="2382"/>
        <v>0</v>
      </c>
      <c r="ADM69" s="27" t="str">
        <f t="shared" si="2383"/>
        <v>17.8</v>
      </c>
      <c r="ADN69" s="27" t="str">
        <f t="shared" si="2384"/>
        <v>35.3</v>
      </c>
      <c r="ADO69" s="27">
        <f t="shared" si="2385"/>
        <v>0</v>
      </c>
      <c r="ADP69" s="27" t="str">
        <f t="shared" si="2386"/>
        <v>38</v>
      </c>
      <c r="ADQ69" s="27">
        <f t="shared" si="2387"/>
        <v>0</v>
      </c>
      <c r="ADR69" s="27">
        <f t="shared" si="2388"/>
        <v>0</v>
      </c>
      <c r="ADS69" s="27">
        <f t="shared" si="2389"/>
        <v>0</v>
      </c>
      <c r="ADT69" s="27">
        <f t="shared" si="2390"/>
        <v>0</v>
      </c>
      <c r="ADU69" s="27">
        <f t="shared" si="2391"/>
        <v>0</v>
      </c>
      <c r="ADV69" s="27">
        <f t="shared" si="2392"/>
        <v>0</v>
      </c>
      <c r="ADW69" s="27">
        <f t="shared" si="2393"/>
        <v>0</v>
      </c>
      <c r="ADX69" s="27">
        <f t="shared" si="2394"/>
        <v>0</v>
      </c>
      <c r="ADY69" s="27">
        <f t="shared" si="2395"/>
        <v>0</v>
      </c>
      <c r="ADZ69" s="27">
        <f t="shared" si="2396"/>
        <v>0</v>
      </c>
      <c r="AEA69" s="27">
        <f t="shared" si="2397"/>
        <v>0</v>
      </c>
      <c r="AEB69" s="27">
        <f t="shared" si="2398"/>
        <v>0</v>
      </c>
      <c r="AEC69" s="27">
        <f t="shared" si="2399"/>
        <v>0</v>
      </c>
      <c r="AED69" s="27">
        <f t="shared" si="2400"/>
        <v>0</v>
      </c>
      <c r="AEE69" s="27">
        <f t="shared" si="2401"/>
        <v>0</v>
      </c>
      <c r="AEF69" s="27">
        <f t="shared" si="2402"/>
        <v>0</v>
      </c>
      <c r="AEG69" s="27">
        <f t="shared" si="2403"/>
        <v>0</v>
      </c>
      <c r="AEH69" s="27">
        <f t="shared" si="2404"/>
        <v>0</v>
      </c>
      <c r="AEI69" s="27">
        <f t="shared" si="2405"/>
        <v>0</v>
      </c>
      <c r="AEJ69" s="27">
        <f t="shared" si="2406"/>
        <v>0</v>
      </c>
      <c r="AEK69" s="27">
        <f t="shared" si="2407"/>
        <v>0</v>
      </c>
      <c r="AEL69" s="27">
        <f t="shared" si="2408"/>
        <v>0</v>
      </c>
      <c r="AEM69" s="27">
        <f t="shared" si="2409"/>
        <v>0</v>
      </c>
      <c r="AEN69" s="27">
        <f t="shared" si="2410"/>
        <v>0</v>
      </c>
      <c r="AEO69" s="27">
        <f t="shared" si="2411"/>
        <v>0</v>
      </c>
      <c r="AEP69" s="27">
        <f t="shared" si="2412"/>
        <v>0</v>
      </c>
      <c r="AEQ69" s="27">
        <f t="shared" si="2413"/>
        <v>0</v>
      </c>
      <c r="AER69" s="27">
        <f t="shared" si="2414"/>
        <v>0</v>
      </c>
      <c r="AES69" s="27">
        <f t="shared" si="2415"/>
        <v>0</v>
      </c>
      <c r="AET69" s="27">
        <f t="shared" si="2416"/>
        <v>0</v>
      </c>
      <c r="AEU69" s="27">
        <f t="shared" si="2417"/>
        <v>0</v>
      </c>
      <c r="AEV69" s="27">
        <f t="shared" si="2418"/>
        <v>0</v>
      </c>
      <c r="AEW69" s="27">
        <f t="shared" si="2419"/>
        <v>0</v>
      </c>
      <c r="AEX69" s="27">
        <f t="shared" si="2420"/>
        <v>0</v>
      </c>
      <c r="AEY69" s="27">
        <f t="shared" si="2421"/>
        <v>0</v>
      </c>
      <c r="AEZ69" s="27">
        <f t="shared" si="2422"/>
        <v>0</v>
      </c>
      <c r="AFA69" s="27">
        <f t="shared" si="2423"/>
        <v>0</v>
      </c>
      <c r="AFB69" s="27">
        <f t="shared" si="2424"/>
        <v>0</v>
      </c>
      <c r="AFC69" s="27">
        <f t="shared" si="2425"/>
        <v>0</v>
      </c>
      <c r="AFD69" s="27">
        <f t="shared" si="2426"/>
        <v>0</v>
      </c>
      <c r="AFE69" s="27">
        <f t="shared" si="2427"/>
        <v>0</v>
      </c>
      <c r="AFF69" s="27">
        <f t="shared" si="2428"/>
        <v>0</v>
      </c>
      <c r="AFG69" s="27">
        <f t="shared" si="2429"/>
        <v>0</v>
      </c>
      <c r="AFH69" s="27">
        <f t="shared" si="2430"/>
        <v>0</v>
      </c>
      <c r="AFI69" s="27">
        <f t="shared" si="2431"/>
        <v>0</v>
      </c>
      <c r="AFJ69" s="27">
        <f t="shared" si="2432"/>
        <v>0</v>
      </c>
      <c r="AFL69" s="28">
        <f t="shared" si="2677"/>
        <v>52</v>
      </c>
      <c r="AFM69" s="28">
        <v>52</v>
      </c>
      <c r="AFN69" s="27">
        <v>8</v>
      </c>
      <c r="AFO69" s="27">
        <f t="shared" si="2433"/>
        <v>8</v>
      </c>
      <c r="AFP69" s="27">
        <f t="shared" si="2434"/>
        <v>8</v>
      </c>
      <c r="AFQ69" s="27">
        <f t="shared" si="2435"/>
        <v>8</v>
      </c>
      <c r="AFR69" s="27">
        <f t="shared" si="2436"/>
        <v>8</v>
      </c>
      <c r="AFS69" s="27">
        <f t="shared" si="2437"/>
        <v>0</v>
      </c>
      <c r="AFT69" s="27">
        <f t="shared" si="2438"/>
        <v>8</v>
      </c>
      <c r="AFU69" s="27">
        <f t="shared" si="2439"/>
        <v>0</v>
      </c>
      <c r="AFV69" s="27">
        <f t="shared" si="2440"/>
        <v>0</v>
      </c>
      <c r="AFW69" s="27">
        <f t="shared" si="2441"/>
        <v>7</v>
      </c>
      <c r="AFX69" s="27">
        <f t="shared" si="2442"/>
        <v>8</v>
      </c>
      <c r="AFY69" s="27">
        <f t="shared" si="2443"/>
        <v>8</v>
      </c>
      <c r="AFZ69" s="27">
        <f t="shared" si="2444"/>
        <v>8</v>
      </c>
      <c r="AGA69" s="27">
        <f t="shared" si="2445"/>
        <v>8</v>
      </c>
      <c r="AGB69" s="27">
        <f t="shared" si="2446"/>
        <v>0</v>
      </c>
      <c r="AGC69" s="27">
        <f t="shared" si="2447"/>
        <v>8</v>
      </c>
      <c r="AGD69" s="27">
        <f t="shared" si="2448"/>
        <v>8</v>
      </c>
      <c r="AGE69" s="27">
        <f t="shared" si="2449"/>
        <v>2</v>
      </c>
      <c r="AGF69" s="27">
        <f t="shared" si="2450"/>
        <v>0</v>
      </c>
      <c r="AGG69" s="27">
        <f t="shared" si="2451"/>
        <v>0</v>
      </c>
      <c r="AGH69" s="27">
        <f t="shared" si="2452"/>
        <v>4</v>
      </c>
      <c r="AGI69" s="27">
        <f t="shared" si="2453"/>
        <v>0</v>
      </c>
      <c r="AGJ69" s="27">
        <f t="shared" si="2454"/>
        <v>4</v>
      </c>
      <c r="AGK69" s="27">
        <f t="shared" si="2455"/>
        <v>0</v>
      </c>
      <c r="AGL69" s="27">
        <f t="shared" si="2456"/>
        <v>5</v>
      </c>
      <c r="AGM69" s="27">
        <f t="shared" si="2457"/>
        <v>1</v>
      </c>
      <c r="AGN69" s="27">
        <f t="shared" si="2458"/>
        <v>0</v>
      </c>
      <c r="AGO69" s="27">
        <f t="shared" si="2459"/>
        <v>8</v>
      </c>
      <c r="AGP69" s="27">
        <f t="shared" si="2460"/>
        <v>7</v>
      </c>
      <c r="AGQ69" s="27">
        <f t="shared" si="2461"/>
        <v>0</v>
      </c>
      <c r="AGR69" s="27">
        <f t="shared" si="2462"/>
        <v>8</v>
      </c>
      <c r="AGS69" s="27">
        <f t="shared" si="2463"/>
        <v>8</v>
      </c>
      <c r="AGT69" s="27">
        <f t="shared" si="2464"/>
        <v>0</v>
      </c>
      <c r="AGU69" s="27">
        <f t="shared" si="2465"/>
        <v>8</v>
      </c>
      <c r="AGV69" s="27">
        <f t="shared" si="2466"/>
        <v>5</v>
      </c>
      <c r="AGW69" s="27">
        <f t="shared" si="2467"/>
        <v>0</v>
      </c>
      <c r="AGX69" s="27">
        <f t="shared" si="2468"/>
        <v>8</v>
      </c>
      <c r="AGY69" s="27">
        <f t="shared" si="2469"/>
        <v>0</v>
      </c>
      <c r="AGZ69" s="27">
        <f t="shared" si="2470"/>
        <v>0</v>
      </c>
      <c r="AHA69" s="27">
        <f t="shared" si="2471"/>
        <v>0</v>
      </c>
      <c r="AHB69" s="27">
        <f t="shared" si="2472"/>
        <v>0</v>
      </c>
      <c r="AHC69" s="27">
        <f t="shared" si="2473"/>
        <v>0</v>
      </c>
      <c r="AHD69" s="27">
        <f t="shared" si="2474"/>
        <v>0</v>
      </c>
      <c r="AHE69" s="27">
        <f t="shared" si="2475"/>
        <v>0</v>
      </c>
      <c r="AHF69" s="27">
        <f t="shared" si="2476"/>
        <v>0</v>
      </c>
      <c r="AHG69" s="27">
        <f t="shared" si="2477"/>
        <v>0</v>
      </c>
      <c r="AHH69" s="27">
        <f t="shared" si="2478"/>
        <v>0</v>
      </c>
      <c r="AHI69" s="27">
        <f t="shared" si="2479"/>
        <v>0</v>
      </c>
      <c r="AHJ69" s="27">
        <f t="shared" si="2480"/>
        <v>0</v>
      </c>
      <c r="AHK69" s="27">
        <f t="shared" si="2481"/>
        <v>0</v>
      </c>
      <c r="AHL69" s="27">
        <f t="shared" si="2482"/>
        <v>0</v>
      </c>
      <c r="AHM69" s="27">
        <f t="shared" si="2483"/>
        <v>0</v>
      </c>
      <c r="AHN69" s="27">
        <f t="shared" si="2484"/>
        <v>0</v>
      </c>
      <c r="AHO69" s="27">
        <f t="shared" si="2485"/>
        <v>0</v>
      </c>
      <c r="AHP69" s="27">
        <f t="shared" si="2486"/>
        <v>0</v>
      </c>
      <c r="AHQ69" s="27">
        <f t="shared" si="2487"/>
        <v>0</v>
      </c>
      <c r="AHR69" s="27">
        <f t="shared" si="2488"/>
        <v>0</v>
      </c>
      <c r="AHS69" s="27">
        <f t="shared" si="2489"/>
        <v>0</v>
      </c>
      <c r="AHT69" s="27">
        <f t="shared" si="2490"/>
        <v>0</v>
      </c>
      <c r="AHU69" s="27">
        <f t="shared" si="2491"/>
        <v>0</v>
      </c>
      <c r="AHV69" s="27">
        <f t="shared" si="2492"/>
        <v>0</v>
      </c>
      <c r="AHW69" s="27">
        <f t="shared" si="2493"/>
        <v>0</v>
      </c>
      <c r="AHX69" s="27">
        <f t="shared" si="2494"/>
        <v>0</v>
      </c>
      <c r="AHY69" s="27">
        <f t="shared" si="2495"/>
        <v>0</v>
      </c>
      <c r="AHZ69" s="27">
        <f t="shared" si="2496"/>
        <v>0</v>
      </c>
      <c r="AIA69" s="27">
        <f t="shared" si="2497"/>
        <v>0</v>
      </c>
      <c r="AIB69" s="27">
        <f t="shared" si="2498"/>
        <v>0</v>
      </c>
      <c r="AIC69" s="27">
        <f t="shared" si="2499"/>
        <v>0</v>
      </c>
      <c r="AID69" s="27">
        <f t="shared" si="2500"/>
        <v>0</v>
      </c>
      <c r="AIE69" s="27">
        <f t="shared" si="2501"/>
        <v>0</v>
      </c>
      <c r="AIF69" s="27">
        <f t="shared" si="2502"/>
        <v>0</v>
      </c>
      <c r="AIG69" s="27">
        <f t="shared" si="2503"/>
        <v>0</v>
      </c>
      <c r="AIH69" s="27">
        <f t="shared" si="2504"/>
        <v>0</v>
      </c>
      <c r="AII69" s="27">
        <f t="shared" si="2505"/>
        <v>0</v>
      </c>
      <c r="AIJ69" s="27">
        <f t="shared" si="2506"/>
        <v>0</v>
      </c>
      <c r="AIK69" s="27">
        <f t="shared" si="2507"/>
        <v>0</v>
      </c>
      <c r="AIL69" s="27">
        <f t="shared" si="2508"/>
        <v>0</v>
      </c>
      <c r="AIM69" s="27">
        <f t="shared" si="2509"/>
        <v>0</v>
      </c>
      <c r="AIN69" s="27">
        <f t="shared" si="2510"/>
        <v>0</v>
      </c>
      <c r="AIO69" s="27">
        <f t="shared" si="2511"/>
        <v>0</v>
      </c>
      <c r="AIP69" s="27">
        <f t="shared" si="2512"/>
        <v>0</v>
      </c>
      <c r="AIQ69" s="27">
        <f t="shared" si="2513"/>
        <v>0</v>
      </c>
      <c r="AIR69" s="27">
        <f t="shared" si="2514"/>
        <v>0</v>
      </c>
      <c r="AIT69" s="27">
        <v>1</v>
      </c>
      <c r="AIU69" s="27">
        <v>1</v>
      </c>
      <c r="AIV69" s="27">
        <v>1</v>
      </c>
      <c r="AIW69" s="27">
        <f t="shared" si="2515"/>
        <v>1</v>
      </c>
      <c r="AIX69" s="27">
        <f t="shared" si="2516"/>
        <v>0</v>
      </c>
      <c r="AIY69" s="27">
        <f t="shared" si="2517"/>
        <v>0.5</v>
      </c>
      <c r="AIZ69" s="27">
        <f t="shared" si="2518"/>
        <v>0</v>
      </c>
      <c r="AJA69" s="27">
        <f t="shared" si="2519"/>
        <v>0</v>
      </c>
      <c r="AJB69" s="27">
        <f t="shared" si="2520"/>
        <v>1</v>
      </c>
      <c r="AJC69" s="27">
        <f t="shared" si="2521"/>
        <v>4</v>
      </c>
      <c r="AJD69" s="27">
        <f t="shared" si="2522"/>
        <v>1</v>
      </c>
      <c r="AJE69" s="27">
        <f t="shared" si="2523"/>
        <v>1</v>
      </c>
      <c r="AJF69" s="27">
        <f t="shared" si="2524"/>
        <v>1</v>
      </c>
      <c r="AJG69" s="27">
        <f t="shared" si="2525"/>
        <v>0</v>
      </c>
      <c r="AJH69" s="27">
        <f t="shared" si="2526"/>
        <v>0.5</v>
      </c>
      <c r="AJI69" s="27">
        <f t="shared" si="2527"/>
        <v>1</v>
      </c>
      <c r="AJJ69" s="27">
        <f t="shared" si="2528"/>
        <v>8</v>
      </c>
      <c r="AJK69" s="27">
        <f t="shared" si="2529"/>
        <v>0</v>
      </c>
      <c r="AJL69" s="27">
        <f t="shared" si="2530"/>
        <v>0</v>
      </c>
      <c r="AJM69" s="27">
        <f t="shared" si="2531"/>
        <v>2</v>
      </c>
      <c r="AJN69" s="27">
        <f t="shared" si="2532"/>
        <v>0</v>
      </c>
      <c r="AJO69" s="27">
        <f t="shared" si="2533"/>
        <v>0.5</v>
      </c>
      <c r="AJP69" s="27">
        <f t="shared" si="2534"/>
        <v>0</v>
      </c>
      <c r="AJQ69" s="27">
        <f t="shared" si="2535"/>
        <v>2</v>
      </c>
      <c r="AJR69" s="27">
        <f t="shared" si="2536"/>
        <v>8</v>
      </c>
      <c r="AJS69" s="27">
        <f t="shared" si="2537"/>
        <v>0</v>
      </c>
      <c r="AJT69" s="27">
        <f t="shared" si="2538"/>
        <v>4</v>
      </c>
      <c r="AJU69" s="27">
        <f t="shared" si="2539"/>
        <v>4</v>
      </c>
      <c r="AJV69" s="27">
        <f t="shared" si="2540"/>
        <v>0</v>
      </c>
      <c r="AJW69" s="27">
        <f t="shared" si="2541"/>
        <v>2</v>
      </c>
      <c r="AJX69" s="27">
        <f t="shared" si="2542"/>
        <v>1</v>
      </c>
      <c r="AJY69" s="27">
        <f t="shared" si="2543"/>
        <v>0</v>
      </c>
      <c r="AJZ69" s="27">
        <f t="shared" si="2544"/>
        <v>0.5</v>
      </c>
      <c r="AKA69" s="27">
        <f t="shared" si="2545"/>
        <v>4</v>
      </c>
      <c r="AKB69" s="27">
        <f t="shared" si="2546"/>
        <v>0</v>
      </c>
      <c r="AKC69" s="27">
        <f t="shared" si="2547"/>
        <v>2</v>
      </c>
      <c r="AKD69" s="27">
        <f t="shared" si="2548"/>
        <v>0</v>
      </c>
      <c r="AKE69" s="27">
        <f t="shared" si="2549"/>
        <v>0</v>
      </c>
      <c r="AKF69" s="27">
        <f t="shared" si="2550"/>
        <v>0</v>
      </c>
      <c r="AKG69" s="27">
        <f t="shared" si="2551"/>
        <v>0</v>
      </c>
      <c r="AKH69" s="27">
        <f t="shared" si="2552"/>
        <v>0</v>
      </c>
      <c r="AKI69" s="27">
        <f t="shared" si="2553"/>
        <v>0</v>
      </c>
      <c r="AKJ69" s="27">
        <f t="shared" si="2554"/>
        <v>0</v>
      </c>
      <c r="AKK69" s="27">
        <f t="shared" si="2555"/>
        <v>0</v>
      </c>
      <c r="AKL69" s="27">
        <f t="shared" si="2556"/>
        <v>0</v>
      </c>
      <c r="AKM69" s="27">
        <f t="shared" si="2557"/>
        <v>0</v>
      </c>
      <c r="AKN69" s="27">
        <f t="shared" si="2558"/>
        <v>0</v>
      </c>
      <c r="AKO69" s="27">
        <f t="shared" si="2559"/>
        <v>0</v>
      </c>
      <c r="AKP69" s="27">
        <f t="shared" si="2560"/>
        <v>0</v>
      </c>
      <c r="AKQ69" s="27">
        <f t="shared" si="2561"/>
        <v>0</v>
      </c>
      <c r="AKR69" s="27">
        <f t="shared" si="2562"/>
        <v>0</v>
      </c>
      <c r="AKS69" s="27">
        <f t="shared" si="2563"/>
        <v>0</v>
      </c>
      <c r="AKT69" s="27">
        <f t="shared" si="2564"/>
        <v>0</v>
      </c>
      <c r="AKU69" s="27">
        <f t="shared" si="2565"/>
        <v>0</v>
      </c>
      <c r="AKV69" s="27">
        <f t="shared" si="2566"/>
        <v>0</v>
      </c>
      <c r="AKW69" s="27">
        <f t="shared" si="2567"/>
        <v>0</v>
      </c>
      <c r="AKX69" s="27">
        <f t="shared" si="2568"/>
        <v>0</v>
      </c>
      <c r="AKY69" s="27">
        <f t="shared" si="2569"/>
        <v>0</v>
      </c>
      <c r="AKZ69" s="27">
        <f t="shared" si="2570"/>
        <v>0</v>
      </c>
      <c r="ALA69" s="27">
        <f t="shared" si="2571"/>
        <v>0</v>
      </c>
      <c r="ALB69" s="27">
        <f t="shared" si="2572"/>
        <v>0</v>
      </c>
      <c r="ALC69" s="27">
        <f t="shared" si="2573"/>
        <v>0</v>
      </c>
      <c r="ALD69" s="27">
        <f t="shared" si="2574"/>
        <v>0</v>
      </c>
      <c r="ALE69" s="27">
        <f t="shared" si="2575"/>
        <v>0</v>
      </c>
      <c r="ALF69" s="27">
        <f t="shared" si="2576"/>
        <v>0</v>
      </c>
      <c r="ALG69" s="27">
        <f t="shared" si="2577"/>
        <v>0</v>
      </c>
      <c r="ALH69" s="27">
        <f t="shared" si="2578"/>
        <v>0</v>
      </c>
      <c r="ALI69" s="27">
        <f t="shared" si="2579"/>
        <v>0</v>
      </c>
      <c r="ALJ69" s="27">
        <f t="shared" si="2580"/>
        <v>0</v>
      </c>
      <c r="ALK69" s="27">
        <f t="shared" si="2581"/>
        <v>0</v>
      </c>
      <c r="ALL69" s="27">
        <f t="shared" si="2582"/>
        <v>0</v>
      </c>
      <c r="ALM69" s="27">
        <f t="shared" si="2583"/>
        <v>0</v>
      </c>
      <c r="ALN69" s="27">
        <f t="shared" si="2584"/>
        <v>0</v>
      </c>
      <c r="ALO69" s="27">
        <f t="shared" si="2585"/>
        <v>0</v>
      </c>
      <c r="ALP69" s="27">
        <f t="shared" si="2586"/>
        <v>0</v>
      </c>
      <c r="ALQ69" s="27">
        <f t="shared" si="2587"/>
        <v>0</v>
      </c>
      <c r="ALR69" s="27">
        <f t="shared" si="2588"/>
        <v>0</v>
      </c>
      <c r="ALS69" s="27">
        <f t="shared" si="2589"/>
        <v>0</v>
      </c>
      <c r="ALT69" s="27">
        <f t="shared" si="2590"/>
        <v>0</v>
      </c>
      <c r="ALU69" s="27">
        <f t="shared" si="2591"/>
        <v>0</v>
      </c>
      <c r="ALV69" s="27">
        <f t="shared" si="2592"/>
        <v>0</v>
      </c>
      <c r="ALW69" s="27">
        <f t="shared" si="2593"/>
        <v>0</v>
      </c>
      <c r="AMK69" s="28">
        <v>1820</v>
      </c>
      <c r="AML69" s="28">
        <f t="shared" si="2594"/>
        <v>1820</v>
      </c>
      <c r="AMN69" s="28">
        <v>1804</v>
      </c>
      <c r="AMO69" s="27" t="str">
        <f t="shared" si="2595"/>
        <v>1821</v>
      </c>
      <c r="AMP69" s="27" t="str">
        <f t="shared" si="2596"/>
        <v>1807</v>
      </c>
      <c r="AMQ69" s="27" t="str">
        <f t="shared" si="2597"/>
        <v>1794</v>
      </c>
      <c r="AMR69" s="27" t="str">
        <f t="shared" si="2598"/>
        <v>1775</v>
      </c>
      <c r="AMS69" s="27" t="str">
        <f t="shared" si="2599"/>
        <v>1775</v>
      </c>
      <c r="AMT69" s="27" t="str">
        <f t="shared" si="2600"/>
        <v>1792</v>
      </c>
      <c r="AMU69" s="27" t="str">
        <f t="shared" si="2601"/>
        <v>1792</v>
      </c>
      <c r="AMV69" s="27" t="str">
        <f t="shared" si="2602"/>
        <v>1792</v>
      </c>
      <c r="AMW69" s="27" t="str">
        <f t="shared" si="2603"/>
        <v>1812</v>
      </c>
      <c r="AMX69" s="27" t="str">
        <f t="shared" si="2604"/>
        <v>1837</v>
      </c>
      <c r="AMY69" s="27" t="str">
        <f t="shared" si="2605"/>
        <v>1845</v>
      </c>
      <c r="AMZ69" s="27" t="str">
        <f t="shared" si="2606"/>
        <v>1832</v>
      </c>
      <c r="ANA69" s="27" t="str">
        <f t="shared" si="2607"/>
        <v>1845</v>
      </c>
      <c r="ANB69" s="27" t="str">
        <f t="shared" si="2608"/>
        <v>1845</v>
      </c>
      <c r="ANC69" s="27" t="str">
        <f t="shared" si="2609"/>
        <v>1832</v>
      </c>
      <c r="AND69" s="27" t="str">
        <f t="shared" si="2610"/>
        <v>1821</v>
      </c>
      <c r="ANE69" s="27" t="str">
        <f t="shared" si="2611"/>
        <v>1842</v>
      </c>
      <c r="ANF69" s="27" t="str">
        <f t="shared" si="2612"/>
        <v>1842</v>
      </c>
      <c r="ANG69" s="27" t="str">
        <f t="shared" si="2613"/>
        <v>1842</v>
      </c>
      <c r="ANH69" s="27" t="str">
        <f t="shared" si="2614"/>
        <v>1831</v>
      </c>
      <c r="ANI69" s="27" t="str">
        <f t="shared" si="2615"/>
        <v>1831</v>
      </c>
      <c r="ANJ69" s="27" t="str">
        <f t="shared" si="2616"/>
        <v>1825</v>
      </c>
      <c r="ANK69" s="27" t="str">
        <f t="shared" si="2617"/>
        <v>1825</v>
      </c>
      <c r="ANL69" s="27" t="str">
        <f t="shared" si="2618"/>
        <v>1811</v>
      </c>
      <c r="ANM69" s="27" t="str">
        <f t="shared" si="2619"/>
        <v>1798</v>
      </c>
      <c r="ANN69" s="27" t="str">
        <f t="shared" si="2620"/>
        <v>1798</v>
      </c>
      <c r="ANO69" s="27" t="str">
        <f t="shared" si="2621"/>
        <v>1781</v>
      </c>
      <c r="ANP69" s="27" t="str">
        <f t="shared" si="2622"/>
        <v>1814</v>
      </c>
      <c r="ANQ69" s="27" t="str">
        <f t="shared" si="2623"/>
        <v>1814</v>
      </c>
      <c r="ANR69" s="27" t="str">
        <f t="shared" si="2624"/>
        <v>1831</v>
      </c>
      <c r="ANS69" s="27" t="str">
        <f t="shared" si="2625"/>
        <v>1825</v>
      </c>
      <c r="ANT69" s="27" t="str">
        <f t="shared" si="2626"/>
        <v>1825</v>
      </c>
      <c r="ANU69" s="27" t="str">
        <f t="shared" si="2627"/>
        <v>1812</v>
      </c>
      <c r="ANV69" s="27" t="str">
        <f t="shared" si="2628"/>
        <v>1809</v>
      </c>
      <c r="ANW69" s="27" t="str">
        <f t="shared" si="2629"/>
        <v>1809</v>
      </c>
      <c r="ANX69" s="27" t="str">
        <f t="shared" si="2630"/>
        <v>1820</v>
      </c>
      <c r="ANY69" s="27" t="str">
        <f t="shared" si="2631"/>
        <v>1820</v>
      </c>
      <c r="ANZ69" s="27" t="str">
        <f t="shared" si="2632"/>
        <v>1820</v>
      </c>
      <c r="AOA69" s="27" t="str">
        <f t="shared" si="2633"/>
        <v>1820</v>
      </c>
      <c r="AOB69" s="27" t="str">
        <f t="shared" si="2634"/>
        <v>1820</v>
      </c>
      <c r="AOC69" s="27" t="str">
        <f t="shared" si="2635"/>
        <v>1820</v>
      </c>
      <c r="AOD69" s="27" t="str">
        <f t="shared" si="2636"/>
        <v>1820</v>
      </c>
      <c r="AOE69" s="27" t="str">
        <f t="shared" si="2637"/>
        <v>1820</v>
      </c>
      <c r="AOF69" s="27" t="str">
        <f t="shared" si="2638"/>
        <v>1820</v>
      </c>
      <c r="AOG69" s="27" t="str">
        <f t="shared" si="2639"/>
        <v>1820</v>
      </c>
      <c r="AOH69" s="27" t="str">
        <f t="shared" si="2640"/>
        <v>1820</v>
      </c>
      <c r="AOI69" s="27" t="str">
        <f t="shared" si="2641"/>
        <v>1820</v>
      </c>
      <c r="AOJ69" s="27" t="str">
        <f t="shared" si="2642"/>
        <v>1820</v>
      </c>
      <c r="AOK69" s="27" t="str">
        <f t="shared" si="2643"/>
        <v>1820</v>
      </c>
      <c r="AOL69" s="27" t="str">
        <f t="shared" si="2644"/>
        <v>1820</v>
      </c>
      <c r="AOM69" s="27" t="str">
        <f t="shared" si="2645"/>
        <v>1820</v>
      </c>
      <c r="AON69" s="27" t="str">
        <f t="shared" si="2646"/>
        <v>1820</v>
      </c>
      <c r="AOO69" s="27" t="str">
        <f t="shared" si="2647"/>
        <v>1820</v>
      </c>
      <c r="AOP69" s="27" t="str">
        <f t="shared" si="2648"/>
        <v>1820</v>
      </c>
      <c r="AOQ69" s="27" t="str">
        <f t="shared" si="2649"/>
        <v>1820</v>
      </c>
      <c r="AOR69" s="27" t="str">
        <f t="shared" si="2650"/>
        <v>1820</v>
      </c>
      <c r="AOS69" s="27" t="str">
        <f t="shared" si="2651"/>
        <v>1820</v>
      </c>
      <c r="AOT69" s="27" t="str">
        <f t="shared" si="2652"/>
        <v>1820</v>
      </c>
      <c r="AOU69" s="27" t="str">
        <f t="shared" si="2653"/>
        <v>1820</v>
      </c>
      <c r="AOV69" s="27" t="str">
        <f t="shared" si="2654"/>
        <v>1820</v>
      </c>
      <c r="AOW69" s="27" t="str">
        <f t="shared" si="2655"/>
        <v>1820</v>
      </c>
      <c r="AOX69" s="27" t="str">
        <f t="shared" si="2656"/>
        <v>1820</v>
      </c>
      <c r="AOY69" s="27" t="str">
        <f t="shared" si="2657"/>
        <v>1820</v>
      </c>
      <c r="AOZ69" s="27" t="str">
        <f t="shared" si="2658"/>
        <v>1820</v>
      </c>
      <c r="APA69" s="27" t="str">
        <f t="shared" si="2659"/>
        <v>1820</v>
      </c>
      <c r="APB69" s="27" t="str">
        <f t="shared" si="2660"/>
        <v>1820</v>
      </c>
      <c r="APC69" s="27" t="str">
        <f t="shared" si="2661"/>
        <v>1820</v>
      </c>
      <c r="APD69" s="27" t="str">
        <f t="shared" si="2662"/>
        <v>1820</v>
      </c>
      <c r="APE69" s="27" t="str">
        <f t="shared" si="2663"/>
        <v>1820</v>
      </c>
      <c r="APF69" s="27" t="str">
        <f t="shared" si="2664"/>
        <v>1820</v>
      </c>
      <c r="APG69" s="27" t="str">
        <f t="shared" si="2665"/>
        <v>1820</v>
      </c>
      <c r="APH69" s="27" t="str">
        <f t="shared" si="2666"/>
        <v>1820</v>
      </c>
      <c r="API69" s="27" t="str">
        <f t="shared" si="2667"/>
        <v>1820</v>
      </c>
      <c r="APJ69" s="27" t="str">
        <f t="shared" si="2668"/>
        <v>1820</v>
      </c>
      <c r="APK69" s="27" t="str">
        <f t="shared" si="2669"/>
        <v>1820</v>
      </c>
      <c r="APL69" s="27" t="str">
        <f t="shared" si="2670"/>
        <v>1820</v>
      </c>
      <c r="APM69" s="27" t="str">
        <f t="shared" si="2671"/>
        <v>1820</v>
      </c>
      <c r="APN69" s="27" t="str">
        <f t="shared" si="2672"/>
        <v>1820</v>
      </c>
      <c r="APO69" s="27" t="str">
        <f t="shared" si="2673"/>
        <v>1820</v>
      </c>
      <c r="APP69" s="27" t="str">
        <f t="shared" si="2674"/>
        <v>1820</v>
      </c>
      <c r="APQ69" s="27" t="str">
        <f t="shared" si="2675"/>
        <v>1820</v>
      </c>
      <c r="APR69" s="27" t="str">
        <f t="shared" si="2676"/>
        <v>1820</v>
      </c>
    </row>
    <row r="70" spans="1:1022 1025:1110" x14ac:dyDescent="0.35">
      <c r="A70" s="27">
        <v>43</v>
      </c>
      <c r="B70" s="85" t="s">
        <v>109</v>
      </c>
      <c r="C70" s="91">
        <f>VLOOKUP(A70, Rankings!$A$2:$AN$129, 40, FALSE)</f>
        <v>68</v>
      </c>
      <c r="D70" s="23" t="s">
        <v>377</v>
      </c>
      <c r="I70" s="29">
        <f t="shared" si="1785"/>
        <v>13</v>
      </c>
      <c r="L70" s="27" t="s">
        <v>2311</v>
      </c>
      <c r="M70" s="27" t="s">
        <v>2466</v>
      </c>
      <c r="N70" s="27" t="s">
        <v>2842</v>
      </c>
      <c r="O70" s="27" t="s">
        <v>24</v>
      </c>
      <c r="P70" s="27" t="s">
        <v>3126</v>
      </c>
      <c r="Q70" s="27" t="s">
        <v>24</v>
      </c>
      <c r="R70" s="27" t="s">
        <v>24</v>
      </c>
      <c r="S70" s="27" t="s">
        <v>24</v>
      </c>
      <c r="T70" s="27" t="s">
        <v>3688</v>
      </c>
      <c r="U70" s="27" t="s">
        <v>24</v>
      </c>
      <c r="V70" s="27" t="s">
        <v>4045</v>
      </c>
      <c r="W70" s="27" t="s">
        <v>4246</v>
      </c>
      <c r="X70" s="27" t="s">
        <v>24</v>
      </c>
      <c r="Y70" s="27" t="s">
        <v>24</v>
      </c>
      <c r="Z70" s="27" t="s">
        <v>4533</v>
      </c>
      <c r="AA70" s="27" t="s">
        <v>24</v>
      </c>
      <c r="AB70" s="27" t="s">
        <v>24</v>
      </c>
      <c r="AC70" s="27" t="s">
        <v>24</v>
      </c>
      <c r="AD70" s="27" t="s">
        <v>24</v>
      </c>
      <c r="AE70" s="27" t="s">
        <v>24</v>
      </c>
      <c r="AF70" s="27" t="s">
        <v>5057</v>
      </c>
      <c r="AG70" s="27" t="s">
        <v>24</v>
      </c>
      <c r="AH70" s="27" t="s">
        <v>24</v>
      </c>
      <c r="AI70" s="27" t="s">
        <v>5440</v>
      </c>
      <c r="AJ70" s="27" t="s">
        <v>24</v>
      </c>
      <c r="AK70" s="27" t="s">
        <v>24</v>
      </c>
      <c r="AL70" s="27" t="s">
        <v>5702</v>
      </c>
      <c r="AM70" s="27" t="s">
        <v>24</v>
      </c>
      <c r="AN70" s="27" t="s">
        <v>24</v>
      </c>
      <c r="AO70" s="27" t="s">
        <v>6085</v>
      </c>
      <c r="AP70" s="27" t="s">
        <v>24</v>
      </c>
      <c r="AQ70" s="27" t="s">
        <v>24</v>
      </c>
      <c r="AR70" s="27" t="s">
        <v>6289</v>
      </c>
      <c r="AS70" s="27" t="s">
        <v>24</v>
      </c>
      <c r="AT70" s="27" t="s">
        <v>24</v>
      </c>
      <c r="AU70" s="27" t="s">
        <v>6679</v>
      </c>
      <c r="AV70" s="27" t="s">
        <v>24</v>
      </c>
      <c r="AW70" s="27" t="s">
        <v>24</v>
      </c>
      <c r="AX70" s="27" t="s">
        <v>24</v>
      </c>
      <c r="AY70" s="27" t="s">
        <v>24</v>
      </c>
      <c r="AZ70" s="27" t="s">
        <v>24</v>
      </c>
      <c r="BA70" s="27" t="s">
        <v>24</v>
      </c>
      <c r="BB70" s="27" t="s">
        <v>24</v>
      </c>
      <c r="BC70" s="27" t="s">
        <v>24</v>
      </c>
      <c r="BD70" s="27" t="s">
        <v>24</v>
      </c>
      <c r="BE70" s="27" t="s">
        <v>24</v>
      </c>
      <c r="BF70" s="27" t="s">
        <v>24</v>
      </c>
      <c r="BG70" s="27" t="s">
        <v>24</v>
      </c>
      <c r="BH70" s="27" t="s">
        <v>24</v>
      </c>
      <c r="BI70" s="27" t="s">
        <v>24</v>
      </c>
      <c r="BJ70" s="27" t="s">
        <v>24</v>
      </c>
      <c r="BK70" s="27" t="s">
        <v>24</v>
      </c>
      <c r="BL70" s="27" t="s">
        <v>24</v>
      </c>
      <c r="BM70" s="27" t="s">
        <v>24</v>
      </c>
      <c r="BN70" s="27" t="s">
        <v>24</v>
      </c>
      <c r="BO70" s="27" t="s">
        <v>24</v>
      </c>
      <c r="BP70" s="27" t="s">
        <v>24</v>
      </c>
      <c r="BQ70" s="27" t="s">
        <v>24</v>
      </c>
      <c r="BR70" s="27" t="s">
        <v>24</v>
      </c>
      <c r="BS70" s="27" t="s">
        <v>24</v>
      </c>
      <c r="BT70" s="27" t="s">
        <v>24</v>
      </c>
      <c r="BU70" s="27" t="s">
        <v>24</v>
      </c>
      <c r="BV70" s="27" t="s">
        <v>24</v>
      </c>
      <c r="BW70" s="27" t="s">
        <v>24</v>
      </c>
      <c r="BX70" s="27" t="s">
        <v>24</v>
      </c>
      <c r="BY70" s="27" t="s">
        <v>24</v>
      </c>
      <c r="BZ70" s="27" t="s">
        <v>24</v>
      </c>
      <c r="CA70" s="27" t="s">
        <v>24</v>
      </c>
      <c r="CB70" s="27" t="s">
        <v>24</v>
      </c>
      <c r="CC70" s="27" t="s">
        <v>24</v>
      </c>
      <c r="CD70" s="27" t="s">
        <v>24</v>
      </c>
      <c r="CE70" s="27" t="s">
        <v>24</v>
      </c>
      <c r="CF70" s="27" t="s">
        <v>24</v>
      </c>
      <c r="CG70" s="27" t="s">
        <v>24</v>
      </c>
      <c r="CH70" s="27" t="s">
        <v>24</v>
      </c>
      <c r="CI70" s="27" t="s">
        <v>24</v>
      </c>
      <c r="CJ70" s="27" t="s">
        <v>24</v>
      </c>
      <c r="CK70" s="27" t="s">
        <v>24</v>
      </c>
      <c r="CL70" s="27" t="s">
        <v>24</v>
      </c>
      <c r="CM70" s="27" t="s">
        <v>24</v>
      </c>
      <c r="CN70" s="27" t="s">
        <v>24</v>
      </c>
      <c r="CO70" s="27" t="s">
        <v>24</v>
      </c>
      <c r="CQ70" s="28">
        <f t="shared" si="1786"/>
        <v>4</v>
      </c>
      <c r="CR70" s="28">
        <f t="shared" si="1787"/>
        <v>1</v>
      </c>
      <c r="CS70" s="28">
        <f t="shared" si="1788"/>
        <v>2</v>
      </c>
      <c r="CT70" s="28">
        <f t="shared" si="1789"/>
        <v>5</v>
      </c>
      <c r="CU70" s="28">
        <f t="shared" si="1790"/>
        <v>4</v>
      </c>
      <c r="CV70" s="28">
        <f t="shared" si="1791"/>
        <v>0</v>
      </c>
      <c r="CW70" s="28">
        <f t="shared" si="1792"/>
        <v>0</v>
      </c>
      <c r="CX70" s="28">
        <f t="shared" si="1793"/>
        <v>5</v>
      </c>
      <c r="CY70" s="28">
        <f t="shared" si="1794"/>
        <v>0</v>
      </c>
      <c r="CZ70" s="28">
        <f t="shared" si="1795"/>
        <v>0</v>
      </c>
      <c r="DA70" s="28">
        <f t="shared" si="1796"/>
        <v>0</v>
      </c>
      <c r="DB70" s="28">
        <f t="shared" si="1797"/>
        <v>0</v>
      </c>
      <c r="DC70" s="28">
        <f t="shared" si="1798"/>
        <v>0</v>
      </c>
      <c r="DD70" s="28">
        <f t="shared" si="1799"/>
        <v>0</v>
      </c>
      <c r="DE70" s="28">
        <f t="shared" si="1800"/>
        <v>1</v>
      </c>
      <c r="DF70" s="28">
        <f t="shared" si="1801"/>
        <v>1</v>
      </c>
      <c r="DG70" s="28">
        <f t="shared" si="1802"/>
        <v>0</v>
      </c>
      <c r="DH70" s="28">
        <f t="shared" si="1803"/>
        <v>0</v>
      </c>
      <c r="DI70" s="28">
        <f t="shared" si="1804"/>
        <v>0</v>
      </c>
      <c r="DJ70" s="28">
        <f t="shared" si="1805"/>
        <v>0</v>
      </c>
      <c r="DK70" s="28">
        <f t="shared" si="1806"/>
        <v>0</v>
      </c>
      <c r="DL70" s="28">
        <f t="shared" si="1807"/>
        <v>0</v>
      </c>
      <c r="DM70" s="28">
        <f t="shared" si="1808"/>
        <v>0</v>
      </c>
      <c r="DN70" s="28">
        <f t="shared" si="1809"/>
        <v>0</v>
      </c>
      <c r="DO70" s="28">
        <f t="shared" si="1810"/>
        <v>1</v>
      </c>
      <c r="DP70" s="28">
        <f t="shared" si="1811"/>
        <v>1</v>
      </c>
      <c r="DR70">
        <f t="shared" si="1812"/>
        <v>1</v>
      </c>
      <c r="DS70">
        <f t="shared" si="1813"/>
        <v>4</v>
      </c>
      <c r="DT70">
        <f t="shared" si="1814"/>
        <v>1</v>
      </c>
      <c r="DU70">
        <f t="shared" si="1815"/>
        <v>0</v>
      </c>
      <c r="DV70">
        <f t="shared" si="1816"/>
        <v>11</v>
      </c>
      <c r="DW70">
        <f t="shared" si="1817"/>
        <v>0</v>
      </c>
      <c r="DX70">
        <f t="shared" si="1818"/>
        <v>0</v>
      </c>
      <c r="DY70">
        <f t="shared" si="1819"/>
        <v>0</v>
      </c>
      <c r="DZ70">
        <f t="shared" si="1820"/>
        <v>3</v>
      </c>
      <c r="EA70">
        <f t="shared" si="1821"/>
        <v>0</v>
      </c>
      <c r="EB70">
        <f t="shared" si="1822"/>
        <v>12</v>
      </c>
      <c r="EC70">
        <f t="shared" si="1823"/>
        <v>4</v>
      </c>
      <c r="ED70">
        <f t="shared" si="1824"/>
        <v>0</v>
      </c>
      <c r="EE70">
        <f t="shared" si="1825"/>
        <v>0</v>
      </c>
      <c r="EF70">
        <f t="shared" si="1826"/>
        <v>4</v>
      </c>
      <c r="EG70">
        <f t="shared" si="1827"/>
        <v>0</v>
      </c>
      <c r="EH70">
        <f t="shared" si="1828"/>
        <v>0</v>
      </c>
      <c r="EI70">
        <f t="shared" si="1829"/>
        <v>0</v>
      </c>
      <c r="EJ70">
        <f t="shared" si="1830"/>
        <v>0</v>
      </c>
      <c r="EK70">
        <f t="shared" si="1831"/>
        <v>0</v>
      </c>
      <c r="EL70">
        <f t="shared" si="1832"/>
        <v>2</v>
      </c>
      <c r="EM70">
        <f t="shared" si="1833"/>
        <v>0</v>
      </c>
      <c r="EN70">
        <f t="shared" si="1834"/>
        <v>0</v>
      </c>
      <c r="EO70">
        <f t="shared" si="1835"/>
        <v>3</v>
      </c>
      <c r="EP70">
        <f t="shared" si="1836"/>
        <v>0</v>
      </c>
      <c r="EQ70">
        <f t="shared" si="1837"/>
        <v>0</v>
      </c>
      <c r="ER70">
        <f t="shared" si="1838"/>
        <v>1</v>
      </c>
      <c r="ES70">
        <f t="shared" si="1839"/>
        <v>0</v>
      </c>
      <c r="ET70">
        <f t="shared" si="1840"/>
        <v>0</v>
      </c>
      <c r="EU70">
        <f t="shared" si="1841"/>
        <v>4</v>
      </c>
      <c r="EV70">
        <f t="shared" si="1842"/>
        <v>0</v>
      </c>
      <c r="EW70">
        <f t="shared" si="1843"/>
        <v>0</v>
      </c>
      <c r="EX70">
        <f t="shared" si="1844"/>
        <v>1</v>
      </c>
      <c r="EY70">
        <f t="shared" si="1845"/>
        <v>0</v>
      </c>
      <c r="EZ70">
        <f t="shared" si="1846"/>
        <v>0</v>
      </c>
      <c r="FA70">
        <f t="shared" si="1847"/>
        <v>4</v>
      </c>
      <c r="FB70">
        <f t="shared" si="1848"/>
        <v>0</v>
      </c>
      <c r="FC70">
        <f t="shared" si="1849"/>
        <v>0</v>
      </c>
      <c r="FD70">
        <f t="shared" si="1850"/>
        <v>0</v>
      </c>
      <c r="FE70">
        <f t="shared" si="1851"/>
        <v>0</v>
      </c>
      <c r="FF70">
        <f t="shared" si="1852"/>
        <v>0</v>
      </c>
      <c r="FG70">
        <f t="shared" si="1853"/>
        <v>0</v>
      </c>
      <c r="FH70">
        <f t="shared" si="1854"/>
        <v>0</v>
      </c>
      <c r="FI70">
        <f t="shared" si="1855"/>
        <v>0</v>
      </c>
      <c r="FJ70">
        <f t="shared" si="1856"/>
        <v>0</v>
      </c>
      <c r="FK70">
        <f t="shared" si="1857"/>
        <v>0</v>
      </c>
      <c r="FL70">
        <f t="shared" si="1858"/>
        <v>0</v>
      </c>
      <c r="FM70">
        <f t="shared" si="1859"/>
        <v>0</v>
      </c>
      <c r="FN70">
        <f t="shared" si="1860"/>
        <v>0</v>
      </c>
      <c r="FO70">
        <f t="shared" si="1861"/>
        <v>0</v>
      </c>
      <c r="FP70">
        <f t="shared" si="1862"/>
        <v>0</v>
      </c>
      <c r="FQ70">
        <f t="shared" si="1863"/>
        <v>0</v>
      </c>
      <c r="FR70">
        <f t="shared" si="1864"/>
        <v>0</v>
      </c>
      <c r="FS70">
        <f t="shared" si="1865"/>
        <v>0</v>
      </c>
      <c r="FT70">
        <f t="shared" si="1866"/>
        <v>0</v>
      </c>
      <c r="FU70">
        <f t="shared" si="1867"/>
        <v>0</v>
      </c>
      <c r="FV70">
        <f t="shared" si="1868"/>
        <v>0</v>
      </c>
      <c r="FW70">
        <f t="shared" si="1869"/>
        <v>0</v>
      </c>
      <c r="FX70">
        <f t="shared" si="1870"/>
        <v>0</v>
      </c>
      <c r="FY70">
        <f t="shared" si="1871"/>
        <v>0</v>
      </c>
      <c r="FZ70">
        <f t="shared" si="1872"/>
        <v>0</v>
      </c>
      <c r="GA70">
        <f t="shared" si="1873"/>
        <v>0</v>
      </c>
      <c r="GB70">
        <f t="shared" si="1874"/>
        <v>0</v>
      </c>
      <c r="GC70">
        <f t="shared" si="1875"/>
        <v>0</v>
      </c>
      <c r="GD70">
        <f t="shared" si="1876"/>
        <v>0</v>
      </c>
      <c r="GE70">
        <f t="shared" si="1877"/>
        <v>0</v>
      </c>
      <c r="GF70">
        <f t="shared" si="1878"/>
        <v>0</v>
      </c>
      <c r="GG70">
        <f t="shared" si="1879"/>
        <v>0</v>
      </c>
      <c r="GH70">
        <f t="shared" si="1880"/>
        <v>0</v>
      </c>
      <c r="GI70">
        <f t="shared" si="1881"/>
        <v>0</v>
      </c>
      <c r="GJ70">
        <f t="shared" si="1882"/>
        <v>0</v>
      </c>
      <c r="GK70">
        <f t="shared" si="1883"/>
        <v>0</v>
      </c>
      <c r="GL70">
        <f t="shared" si="1884"/>
        <v>0</v>
      </c>
      <c r="GM70">
        <f t="shared" si="1885"/>
        <v>0</v>
      </c>
      <c r="GN70">
        <f t="shared" si="1886"/>
        <v>0</v>
      </c>
      <c r="GO70">
        <f t="shared" si="1887"/>
        <v>0</v>
      </c>
      <c r="GP70">
        <f t="shared" si="1888"/>
        <v>0</v>
      </c>
      <c r="GQ70">
        <f t="shared" si="1889"/>
        <v>0</v>
      </c>
      <c r="GR70">
        <f t="shared" si="1890"/>
        <v>0</v>
      </c>
      <c r="GS70">
        <f t="shared" si="1891"/>
        <v>0</v>
      </c>
      <c r="GT70">
        <f t="shared" si="1892"/>
        <v>0</v>
      </c>
      <c r="GU70">
        <f t="shared" si="1893"/>
        <v>0</v>
      </c>
      <c r="GW70" s="28">
        <f t="shared" si="1894"/>
        <v>5.7827608244978217</v>
      </c>
      <c r="GX70" s="28">
        <f t="shared" si="1895"/>
        <v>0</v>
      </c>
      <c r="GY70" s="28">
        <f t="shared" si="1896"/>
        <v>1.3417054707827196</v>
      </c>
      <c r="GZ70" s="28">
        <f t="shared" si="1897"/>
        <v>0</v>
      </c>
      <c r="HA70" s="28">
        <f t="shared" si="1898"/>
        <v>0</v>
      </c>
      <c r="HB70" s="28">
        <f t="shared" si="1899"/>
        <v>6.4536135598891811</v>
      </c>
      <c r="HC70" s="28">
        <f t="shared" si="1900"/>
        <v>0.50736416491574032</v>
      </c>
      <c r="HE70">
        <f>IFERROR(VLOOKUP(_xlfn.NUMBERVALUE(MID(L70, SEARCH("!", L70)+1, SEARCH("+", L70)-SEARCH("!", L70)-1)), Rankings!$A$2:$BK$129, 63, FALSE),0)</f>
        <v>0.26403708703780177</v>
      </c>
      <c r="HF70">
        <f>IFERROR(VLOOKUP(_xlfn.NUMBERVALUE(MID(M70, SEARCH("!", M70)+1, SEARCH("+", M70)-SEARCH("!", M70)-1)), Rankings!$A$2:$BK$129, 63, FALSE),0)</f>
        <v>0.35003100525051917</v>
      </c>
      <c r="HG70">
        <f>IFERROR(VLOOKUP(_xlfn.NUMBERVALUE(MID(N70, SEARCH("!", N70)+1, SEARCH("+", N70)-SEARCH("!", N70)-1)), Rankings!$A$2:$BK$129, 63, FALSE),0)</f>
        <v>0.25428454476336043</v>
      </c>
      <c r="HH70">
        <f>IFERROR(VLOOKUP(_xlfn.NUMBERVALUE(MID(O70, SEARCH("!", O70)+1, SEARCH("+", O70)-SEARCH("!", O70)-1)), Rankings!$A$2:$BK$129, 63, FALSE),0)</f>
        <v>0</v>
      </c>
      <c r="HI70">
        <f>IFERROR(VLOOKUP(_xlfn.NUMBERVALUE(MID(P70, SEARCH("!", P70)+1, SEARCH("+", P70)-SEARCH("!", P70)-1)), Rankings!$A$2:$BK$129, 63, FALSE),0)</f>
        <v>0.53778794947223119</v>
      </c>
      <c r="HJ70">
        <f>IFERROR(VLOOKUP(_xlfn.NUMBERVALUE(MID(Q70, SEARCH("!", Q70)+1, SEARCH("+", Q70)-SEARCH("!", Q70)-1)), Rankings!$A$2:$BK$129, 63, FALSE),0)</f>
        <v>0</v>
      </c>
      <c r="HK70">
        <f>IFERROR(VLOOKUP(_xlfn.NUMBERVALUE(MID(R70, SEARCH("!", R70)+1, SEARCH("+", R70)-SEARCH("!", R70)-1)), Rankings!$A$2:$BK$129, 63, FALSE),0)</f>
        <v>0</v>
      </c>
      <c r="HL70">
        <f>IFERROR(VLOOKUP(_xlfn.NUMBERVALUE(MID(S70, SEARCH("!", S70)+1, SEARCH("+", S70)-SEARCH("!", S70)-1)), Rankings!$A$2:$BK$129, 63, FALSE),0)</f>
        <v>0</v>
      </c>
      <c r="HM70">
        <f>IFERROR(VLOOKUP(_xlfn.NUMBERVALUE(MID(T70, SEARCH("!", T70)+1, SEARCH("+", T70)-SEARCH("!", T70)-1)), Rankings!$A$2:$BK$129, 63, FALSE),0)</f>
        <v>0.2146882130122317</v>
      </c>
      <c r="HN70">
        <f>IFERROR(VLOOKUP(_xlfn.NUMBERVALUE(MID(U70, SEARCH("!", U70)+1, SEARCH("+", U70)-SEARCH("!", U70)-1)), Rankings!$A$2:$BK$129, 63, FALSE),0)</f>
        <v>0</v>
      </c>
      <c r="HO70">
        <f>IFERROR(VLOOKUP(_xlfn.NUMBERVALUE(MID(V70, SEARCH("!", V70)+1, SEARCH("+", V70)-SEARCH("!", V70)-1)), Rankings!$A$2:$BK$129, 63, FALSE),0)</f>
        <v>0.80391752131048844</v>
      </c>
      <c r="HP70">
        <f>IFERROR(VLOOKUP(_xlfn.NUMBERVALUE(MID(W70, SEARCH("!", W70)+1, SEARCH("+", W70)-SEARCH("!", W70)-1)), Rankings!$A$2:$BK$129, 63, FALSE),0)</f>
        <v>0.95123166606348908</v>
      </c>
      <c r="HQ70">
        <f>IFERROR(VLOOKUP(_xlfn.NUMBERVALUE(MID(X70, SEARCH("!", X70)+1, SEARCH("+", X70)-SEARCH("!", X70)-1)), Rankings!$A$2:$BK$129, 63, FALSE),0)</f>
        <v>0</v>
      </c>
      <c r="HR70">
        <f>IFERROR(VLOOKUP(_xlfn.NUMBERVALUE(MID(Y70, SEARCH("!", Y70)+1, SEARCH("+", Y70)-SEARCH("!", Y70)-1)), Rankings!$A$2:$BK$129, 63, FALSE),0)</f>
        <v>0</v>
      </c>
      <c r="HS70">
        <f>IFERROR(VLOOKUP(_xlfn.NUMBERVALUE(MID(Z70, SEARCH("!", Z70)+1, SEARCH("+", Z70)-SEARCH("!", Z70)-1)), Rankings!$A$2:$BK$129, 63, FALSE),0)</f>
        <v>0.58430143930999556</v>
      </c>
      <c r="HT70">
        <f>IFERROR(VLOOKUP(_xlfn.NUMBERVALUE(MID(AA70, SEARCH("!", AA70)+1, SEARCH("+", AA70)-SEARCH("!", AA70)-1)), Rankings!$A$2:$BK$129, 63, FALSE),0)</f>
        <v>0</v>
      </c>
      <c r="HU70">
        <f>IFERROR(VLOOKUP(_xlfn.NUMBERVALUE(MID(AB70, SEARCH("!", AB70)+1, SEARCH("+", AB70)-SEARCH("!", AB70)-1)), Rankings!$A$2:$BK$129, 63, FALSE),0)</f>
        <v>0</v>
      </c>
      <c r="HV70">
        <f>IFERROR(VLOOKUP(_xlfn.NUMBERVALUE(MID(AC70, SEARCH("!", AC70)+1, SEARCH("+", AC70)-SEARCH("!", AC70)-1)), Rankings!$A$2:$BK$129, 63, FALSE),0)</f>
        <v>0</v>
      </c>
      <c r="HW70">
        <f>IFERROR(VLOOKUP(_xlfn.NUMBERVALUE(MID(AD70, SEARCH("!", AD70)+1, SEARCH("+", AD70)-SEARCH("!", AD70)-1)), Rankings!$A$2:$BK$129, 63, FALSE),0)</f>
        <v>0</v>
      </c>
      <c r="HX70">
        <f>IFERROR(VLOOKUP(_xlfn.NUMBERVALUE(MID(AE70, SEARCH("!", AE70)+1, SEARCH("+", AE70)-SEARCH("!", AE70)-1)), Rankings!$A$2:$BK$129, 63, FALSE),0)</f>
        <v>0</v>
      </c>
      <c r="HY70">
        <f>IFERROR(VLOOKUP(_xlfn.NUMBERVALUE(MID(AF70, SEARCH("!", AF70)+1, SEARCH("+", AF70)-SEARCH("!", AF70)-1)), Rankings!$A$2:$BK$129, 63, FALSE),0)</f>
        <v>0.37517193274790295</v>
      </c>
      <c r="HZ70">
        <f>IFERROR(VLOOKUP(_xlfn.NUMBERVALUE(MID(AG70, SEARCH("!", AG70)+1, SEARCH("+", AG70)-SEARCH("!", AG70)-1)), Rankings!$A$2:$BK$129, 63, FALSE),0)</f>
        <v>0</v>
      </c>
      <c r="IA70">
        <f>IFERROR(VLOOKUP(_xlfn.NUMBERVALUE(MID(AH70, SEARCH("!", AH70)+1, SEARCH("+", AH70)-SEARCH("!", AH70)-1)), Rankings!$A$2:$BK$129, 63, FALSE),0)</f>
        <v>0</v>
      </c>
      <c r="IB70">
        <f>IFERROR(VLOOKUP(_xlfn.NUMBERVALUE(MID(AI70, SEARCH("!", AI70)+1, SEARCH("+", AI70)-SEARCH("!", AI70)-1)), Rankings!$A$2:$BK$129, 63, FALSE),0)</f>
        <v>0.62662319449602411</v>
      </c>
      <c r="IC70">
        <f>IFERROR(VLOOKUP(_xlfn.NUMBERVALUE(MID(AJ70, SEARCH("!", AJ70)+1, SEARCH("+", AJ70)-SEARCH("!", AJ70)-1)), Rankings!$A$2:$BK$129, 63, FALSE),0)</f>
        <v>0</v>
      </c>
      <c r="ID70">
        <f>IFERROR(VLOOKUP(_xlfn.NUMBERVALUE(MID(AK70, SEARCH("!", AK70)+1, SEARCH("+", AK70)-SEARCH("!", AK70)-1)), Rankings!$A$2:$BK$129, 63, FALSE),0)</f>
        <v>0</v>
      </c>
      <c r="IE70">
        <f>IFERROR(VLOOKUP(_xlfn.NUMBERVALUE(MID(AL70, SEARCH("!", AL70)+1, SEARCH("+", AL70)-SEARCH("!", AL70)-1)), Rankings!$A$2:$BK$129, 63, FALSE),0)</f>
        <v>0.43696687962893166</v>
      </c>
      <c r="IF70">
        <f>IFERROR(VLOOKUP(_xlfn.NUMBERVALUE(MID(AM70, SEARCH("!", AM70)+1, SEARCH("+", AM70)-SEARCH("!", AM70)-1)), Rankings!$A$2:$BK$129, 63, FALSE),0)</f>
        <v>0</v>
      </c>
      <c r="IG70">
        <f>IFERROR(VLOOKUP(_xlfn.NUMBERVALUE(MID(AN70, SEARCH("!", AN70)+1, SEARCH("+", AN70)-SEARCH("!", AN70)-1)), Rankings!$A$2:$BK$129, 63, FALSE),0)</f>
        <v>0</v>
      </c>
      <c r="IH70">
        <f>IFERROR(VLOOKUP(_xlfn.NUMBERVALUE(MID(AO70, SEARCH("!", AO70)+1, SEARCH("+", AO70)-SEARCH("!", AO70)-1)), Rankings!$A$2:$BK$129, 63, FALSE),0)</f>
        <v>0.91255548584178892</v>
      </c>
      <c r="II70">
        <f>IFERROR(VLOOKUP(_xlfn.NUMBERVALUE(MID(AP70, SEARCH("!", AP70)+1, SEARCH("+", AP70)-SEARCH("!", AP70)-1)), Rankings!$A$2:$BK$129, 63, FALSE),0)</f>
        <v>0</v>
      </c>
      <c r="IJ70">
        <f>IFERROR(VLOOKUP(_xlfn.NUMBERVALUE(MID(AQ70, SEARCH("!", AQ70)+1, SEARCH("+", AQ70)-SEARCH("!", AQ70)-1)), Rankings!$A$2:$BK$129, 63, FALSE),0)</f>
        <v>0</v>
      </c>
      <c r="IK70">
        <f>IFERROR(VLOOKUP(_xlfn.NUMBERVALUE(MID(AR70, SEARCH("!", AR70)+1, SEARCH("+", AR70)-SEARCH("!", AR70)-1)), Rankings!$A$2:$BK$129, 63, FALSE),0)</f>
        <v>0.19644442049117397</v>
      </c>
      <c r="IL70">
        <f>IFERROR(VLOOKUP(_xlfn.NUMBERVALUE(MID(AS70, SEARCH("!", AS70)+1, SEARCH("+", AS70)-SEARCH("!", AS70)-1)), Rankings!$A$2:$BK$129, 63, FALSE),0)</f>
        <v>0</v>
      </c>
      <c r="IM70">
        <f>IFERROR(VLOOKUP(_xlfn.NUMBERVALUE(MID(AT70, SEARCH("!", AT70)+1, SEARCH("+", AT70)-SEARCH("!", AT70)-1)), Rankings!$A$2:$BK$129, 63, FALSE),0)</f>
        <v>0</v>
      </c>
      <c r="IN70">
        <f>IFERROR(VLOOKUP(_xlfn.NUMBERVALUE(MID(AU70, SEARCH("!", AU70)+1, SEARCH("+", AU70)-SEARCH("!", AU70)-1)), Rankings!$A$2:$BK$129, 63, FALSE),0)</f>
        <v>0.61642495585460211</v>
      </c>
      <c r="IO70">
        <f>IFERROR(VLOOKUP(_xlfn.NUMBERVALUE(MID(AV70, SEARCH("!", AV70)+1, SEARCH("+", AV70)-SEARCH("!", AV70)-1)), Rankings!$A$2:$BK$129, 63, FALSE),0)</f>
        <v>0</v>
      </c>
      <c r="IP70">
        <f>IFERROR(VLOOKUP(_xlfn.NUMBERVALUE(MID(AW70, SEARCH("!", AW70)+1, SEARCH("+", AW70)-SEARCH("!", AW70)-1)), Rankings!$A$2:$BK$129, 63, FALSE),0)</f>
        <v>0</v>
      </c>
      <c r="IQ70">
        <f>IFERROR(VLOOKUP(_xlfn.NUMBERVALUE(MID(AX70, SEARCH("!", AX70)+1, SEARCH("+", AX70)-SEARCH("!", AX70)-1)), Rankings!$A$2:$BK$129, 63, FALSE),0)</f>
        <v>0</v>
      </c>
      <c r="IR70">
        <f>IFERROR(VLOOKUP(_xlfn.NUMBERVALUE(MID(AY70, SEARCH("!", AY70)+1, SEARCH("+", AY70)-SEARCH("!", AY70)-1)), Rankings!$A$2:$BK$129, 63, FALSE),0)</f>
        <v>0</v>
      </c>
      <c r="IS70">
        <f>IFERROR(VLOOKUP(_xlfn.NUMBERVALUE(MID(AZ70, SEARCH("!", AZ70)+1, SEARCH("+", AZ70)-SEARCH("!", AZ70)-1)), Rankings!$A$2:$BK$129, 63, FALSE),0)</f>
        <v>0</v>
      </c>
      <c r="IT70">
        <f>IFERROR(VLOOKUP(_xlfn.NUMBERVALUE(MID(BA70, SEARCH("!", BA70)+1, SEARCH("+", BA70)-SEARCH("!", BA70)-1)), Rankings!$A$2:$BK$129, 63, FALSE),0)</f>
        <v>0</v>
      </c>
      <c r="IU70">
        <f>IFERROR(VLOOKUP(_xlfn.NUMBERVALUE(MID(BB70, SEARCH("!", BB70)+1, SEARCH("+", BB70)-SEARCH("!", BB70)-1)), Rankings!$A$2:$BK$129, 63, FALSE),0)</f>
        <v>0</v>
      </c>
      <c r="IV70">
        <f>IFERROR(VLOOKUP(_xlfn.NUMBERVALUE(MID(BC70, SEARCH("!", BC70)+1, SEARCH("+", BC70)-SEARCH("!", BC70)-1)), Rankings!$A$2:$BK$129, 63, FALSE),0)</f>
        <v>0</v>
      </c>
      <c r="IW70">
        <f>IFERROR(VLOOKUP(_xlfn.NUMBERVALUE(MID(BD70, SEARCH("!", BD70)+1, SEARCH("+", BD70)-SEARCH("!", BD70)-1)), Rankings!$A$2:$BK$129, 63, FALSE),0)</f>
        <v>0</v>
      </c>
      <c r="IX70">
        <f>IFERROR(VLOOKUP(_xlfn.NUMBERVALUE(MID(BE70, SEARCH("!", BE70)+1, SEARCH("+", BE70)-SEARCH("!", BE70)-1)), Rankings!$A$2:$BK$129, 63, FALSE),0)</f>
        <v>0</v>
      </c>
      <c r="IY70">
        <f>IFERROR(VLOOKUP(_xlfn.NUMBERVALUE(MID(BF70, SEARCH("!", BF70)+1, SEARCH("+", BF70)-SEARCH("!", BF70)-1)), Rankings!$A$2:$BK$129, 63, FALSE),0)</f>
        <v>0</v>
      </c>
      <c r="IZ70">
        <f>IFERROR(VLOOKUP(_xlfn.NUMBERVALUE(MID(BG70, SEARCH("!", BG70)+1, SEARCH("+", BG70)-SEARCH("!", BG70)-1)), Rankings!$A$2:$BK$129, 63, FALSE),0)</f>
        <v>0</v>
      </c>
      <c r="JA70">
        <f>IFERROR(VLOOKUP(_xlfn.NUMBERVALUE(MID(BH70, SEARCH("!", BH70)+1, SEARCH("+", BH70)-SEARCH("!", BH70)-1)), Rankings!$A$2:$BK$129, 63, FALSE),0)</f>
        <v>0</v>
      </c>
      <c r="JB70">
        <f>IFERROR(VLOOKUP(_xlfn.NUMBERVALUE(MID(BI70, SEARCH("!", BI70)+1, SEARCH("+", BI70)-SEARCH("!", BI70)-1)), Rankings!$A$2:$BK$129, 63, FALSE),0)</f>
        <v>0</v>
      </c>
      <c r="JC70">
        <f>IFERROR(VLOOKUP(_xlfn.NUMBERVALUE(MID(BJ70, SEARCH("!", BJ70)+1, SEARCH("+", BJ70)-SEARCH("!", BJ70)-1)), Rankings!$A$2:$BK$129, 63, FALSE),0)</f>
        <v>0</v>
      </c>
      <c r="JD70">
        <f>IFERROR(VLOOKUP(_xlfn.NUMBERVALUE(MID(BK70, SEARCH("!", BK70)+1, SEARCH("+", BK70)-SEARCH("!", BK70)-1)), Rankings!$A$2:$BK$129, 63, FALSE),0)</f>
        <v>0</v>
      </c>
      <c r="JE70">
        <f>IFERROR(VLOOKUP(_xlfn.NUMBERVALUE(MID(BL70, SEARCH("!", BL70)+1, SEARCH("+", BL70)-SEARCH("!", BL70)-1)), Rankings!$A$2:$BK$129, 63, FALSE),0)</f>
        <v>0</v>
      </c>
      <c r="JF70">
        <f>IFERROR(VLOOKUP(_xlfn.NUMBERVALUE(MID(BM70, SEARCH("!", BM70)+1, SEARCH("+", BM70)-SEARCH("!", BM70)-1)), Rankings!$A$2:$BK$129, 63, FALSE),0)</f>
        <v>0</v>
      </c>
      <c r="JG70">
        <f>IFERROR(VLOOKUP(_xlfn.NUMBERVALUE(MID(BN70, SEARCH("!", BN70)+1, SEARCH("+", BN70)-SEARCH("!", BN70)-1)), Rankings!$A$2:$BK$129, 63, FALSE),0)</f>
        <v>0</v>
      </c>
      <c r="JH70">
        <f>IFERROR(VLOOKUP(_xlfn.NUMBERVALUE(MID(BO70, SEARCH("!", BO70)+1, SEARCH("+", BO70)-SEARCH("!", BO70)-1)), Rankings!$A$2:$BK$129, 63, FALSE),0)</f>
        <v>0</v>
      </c>
      <c r="JI70">
        <f>IFERROR(VLOOKUP(_xlfn.NUMBERVALUE(MID(BP70, SEARCH("!", BP70)+1, SEARCH("+", BP70)-SEARCH("!", BP70)-1)), Rankings!$A$2:$BK$129, 63, FALSE),0)</f>
        <v>0</v>
      </c>
      <c r="JJ70">
        <f>IFERROR(VLOOKUP(_xlfn.NUMBERVALUE(MID(BQ70, SEARCH("!", BQ70)+1, SEARCH("+", BQ70)-SEARCH("!", BQ70)-1)), Rankings!$A$2:$BK$129, 63, FALSE),0)</f>
        <v>0</v>
      </c>
      <c r="JK70">
        <f>IFERROR(VLOOKUP(_xlfn.NUMBERVALUE(MID(BR70, SEARCH("!", BR70)+1, SEARCH("+", BR70)-SEARCH("!", BR70)-1)), Rankings!$A$2:$BK$129, 63, FALSE),0)</f>
        <v>0</v>
      </c>
      <c r="JL70">
        <f>IFERROR(VLOOKUP(_xlfn.NUMBERVALUE(MID(BS70, SEARCH("!", BS70)+1, SEARCH("+", BS70)-SEARCH("!", BS70)-1)), Rankings!$A$2:$BK$129, 63, FALSE),0)</f>
        <v>0</v>
      </c>
      <c r="JM70">
        <f>IFERROR(VLOOKUP(_xlfn.NUMBERVALUE(MID(BT70, SEARCH("!", BT70)+1, SEARCH("+", BT70)-SEARCH("!", BT70)-1)), Rankings!$A$2:$BK$129, 63, FALSE),0)</f>
        <v>0</v>
      </c>
      <c r="JN70">
        <f>IFERROR(VLOOKUP(_xlfn.NUMBERVALUE(MID(BU70, SEARCH("!", BU70)+1, SEARCH("+", BU70)-SEARCH("!", BU70)-1)), Rankings!$A$2:$BK$129, 63, FALSE),0)</f>
        <v>0</v>
      </c>
      <c r="JO70">
        <f>IFERROR(VLOOKUP(_xlfn.NUMBERVALUE(MID(BV70, SEARCH("!", BV70)+1, SEARCH("+", BV70)-SEARCH("!", BV70)-1)), Rankings!$A$2:$BK$129, 63, FALSE),0)</f>
        <v>0</v>
      </c>
      <c r="JP70">
        <f>IFERROR(VLOOKUP(_xlfn.NUMBERVALUE(MID(BW70, SEARCH("!", BW70)+1, SEARCH("+", BW70)-SEARCH("!", BW70)-1)), Rankings!$A$2:$BK$129, 63, FALSE),0)</f>
        <v>0</v>
      </c>
      <c r="JQ70">
        <f>IFERROR(VLOOKUP(_xlfn.NUMBERVALUE(MID(BX70, SEARCH("!", BX70)+1, SEARCH("+", BX70)-SEARCH("!", BX70)-1)), Rankings!$A$2:$BK$129, 63, FALSE),0)</f>
        <v>0</v>
      </c>
      <c r="JR70">
        <f>IFERROR(VLOOKUP(_xlfn.NUMBERVALUE(MID(BY70, SEARCH("!", BY70)+1, SEARCH("+", BY70)-SEARCH("!", BY70)-1)), Rankings!$A$2:$BK$129, 63, FALSE),0)</f>
        <v>0</v>
      </c>
      <c r="JS70">
        <f>IFERROR(VLOOKUP(_xlfn.NUMBERVALUE(MID(BZ70, SEARCH("!", BZ70)+1, SEARCH("+", BZ70)-SEARCH("!", BZ70)-1)), Rankings!$A$2:$BK$129, 63, FALSE),0)</f>
        <v>0</v>
      </c>
      <c r="JT70">
        <f>IFERROR(VLOOKUP(_xlfn.NUMBERVALUE(MID(CA70, SEARCH("!", CA70)+1, SEARCH("+", CA70)-SEARCH("!", CA70)-1)), Rankings!$A$2:$BK$129, 63, FALSE),0)</f>
        <v>0</v>
      </c>
      <c r="JU70">
        <f>IFERROR(VLOOKUP(_xlfn.NUMBERVALUE(MID(CB70, SEARCH("!", CB70)+1, SEARCH("+", CB70)-SEARCH("!", CB70)-1)), Rankings!$A$2:$BK$129, 63, FALSE),0)</f>
        <v>0</v>
      </c>
      <c r="JV70">
        <f>IFERROR(VLOOKUP(_xlfn.NUMBERVALUE(MID(CC70, SEARCH("!", CC70)+1, SEARCH("+", CC70)-SEARCH("!", CC70)-1)), Rankings!$A$2:$BK$129, 63, FALSE),0)</f>
        <v>0</v>
      </c>
      <c r="JW70">
        <f>IFERROR(VLOOKUP(_xlfn.NUMBERVALUE(MID(CD70, SEARCH("!", CD70)+1, SEARCH("+", CD70)-SEARCH("!", CD70)-1)), Rankings!$A$2:$BK$129, 63, FALSE),0)</f>
        <v>0</v>
      </c>
      <c r="JX70">
        <f>IFERROR(VLOOKUP(_xlfn.NUMBERVALUE(MID(CE70, SEARCH("!", CE70)+1, SEARCH("+", CE70)-SEARCH("!", CE70)-1)), Rankings!$A$2:$BK$129, 63, FALSE),0)</f>
        <v>0</v>
      </c>
      <c r="JY70">
        <f>IFERROR(VLOOKUP(_xlfn.NUMBERVALUE(MID(CF70, SEARCH("!", CF70)+1, SEARCH("+", CF70)-SEARCH("!", CF70)-1)), Rankings!$A$2:$BK$129, 63, FALSE),0)</f>
        <v>0</v>
      </c>
      <c r="JZ70">
        <f>IFERROR(VLOOKUP(_xlfn.NUMBERVALUE(MID(CG70, SEARCH("!", CG70)+1, SEARCH("+", CG70)-SEARCH("!", CG70)-1)), Rankings!$A$2:$BK$129, 63, FALSE),0)</f>
        <v>0</v>
      </c>
      <c r="KA70">
        <f>IFERROR(VLOOKUP(_xlfn.NUMBERVALUE(MID(CH70, SEARCH("!", CH70)+1, SEARCH("+", CH70)-SEARCH("!", CH70)-1)), Rankings!$A$2:$BK$129, 63, FALSE),0)</f>
        <v>0</v>
      </c>
      <c r="KB70">
        <f>IFERROR(VLOOKUP(_xlfn.NUMBERVALUE(MID(CI70, SEARCH("!", CI70)+1, SEARCH("+", CI70)-SEARCH("!", CI70)-1)), Rankings!$A$2:$BK$129, 63, FALSE),0)</f>
        <v>0</v>
      </c>
      <c r="KC70">
        <f>IFERROR(VLOOKUP(_xlfn.NUMBERVALUE(MID(CJ70, SEARCH("!", CJ70)+1, SEARCH("+", CJ70)-SEARCH("!", CJ70)-1)), Rankings!$A$2:$BK$129, 63, FALSE),0)</f>
        <v>0</v>
      </c>
      <c r="KD70">
        <f>IFERROR(VLOOKUP(_xlfn.NUMBERVALUE(MID(CK70, SEARCH("!", CK70)+1, SEARCH("+", CK70)-SEARCH("!", CK70)-1)), Rankings!$A$2:$BK$129, 63, FALSE),0)</f>
        <v>0</v>
      </c>
      <c r="KE70">
        <f>IFERROR(VLOOKUP(_xlfn.NUMBERVALUE(MID(CL70, SEARCH("!", CL70)+1, SEARCH("+", CL70)-SEARCH("!", CL70)-1)), Rankings!$A$2:$BK$129, 63, FALSE),0)</f>
        <v>0</v>
      </c>
      <c r="KF70">
        <f>IFERROR(VLOOKUP(_xlfn.NUMBERVALUE(MID(CM70, SEARCH("!", CM70)+1, SEARCH("+", CM70)-SEARCH("!", CM70)-1)), Rankings!$A$2:$BK$129, 63, FALSE),0)</f>
        <v>0</v>
      </c>
      <c r="KG70">
        <f>IFERROR(VLOOKUP(_xlfn.NUMBERVALUE(MID(CN70, SEARCH("!", CN70)+1, SEARCH("+", CN70)-SEARCH("!", CN70)-1)), Rankings!$A$2:$BK$129, 63, FALSE),0)</f>
        <v>0</v>
      </c>
      <c r="KH70">
        <f>IFERROR(VLOOKUP(_xlfn.NUMBERVALUE(MID(CO70, SEARCH("!", CO70)+1, SEARCH("+", CO70)-SEARCH("!", CO70)-1)), Rankings!$A$2:$BK$129, 63, FALSE),0)</f>
        <v>0</v>
      </c>
      <c r="KJ70" s="28">
        <f t="shared" si="1901"/>
        <v>194</v>
      </c>
      <c r="KK70" s="28">
        <f t="shared" si="1902"/>
        <v>0</v>
      </c>
      <c r="KL70" s="28">
        <f t="shared" si="1903"/>
        <v>32</v>
      </c>
      <c r="KM70" s="28">
        <f t="shared" si="1904"/>
        <v>0</v>
      </c>
      <c r="KN70" s="28">
        <f t="shared" si="1905"/>
        <v>0</v>
      </c>
      <c r="KO70" s="28">
        <f t="shared" si="1906"/>
        <v>132</v>
      </c>
      <c r="KP70" s="28">
        <f t="shared" si="1907"/>
        <v>210</v>
      </c>
      <c r="KQ70" s="28">
        <f t="shared" si="1908"/>
        <v>132</v>
      </c>
      <c r="KS70" s="27" t="str">
        <f t="shared" si="1909"/>
        <v>22</v>
      </c>
      <c r="KT70" s="27" t="str">
        <f t="shared" si="1910"/>
        <v>6</v>
      </c>
      <c r="KU70" s="27" t="str">
        <f t="shared" si="1911"/>
        <v>18</v>
      </c>
      <c r="KV70" s="27">
        <f t="shared" si="1912"/>
        <v>0</v>
      </c>
      <c r="KW70" s="27" t="str">
        <f t="shared" si="1913"/>
        <v>13</v>
      </c>
      <c r="KX70" s="27">
        <f t="shared" si="1914"/>
        <v>0</v>
      </c>
      <c r="KY70" s="27">
        <f t="shared" si="1915"/>
        <v>0</v>
      </c>
      <c r="KZ70" s="27">
        <f t="shared" si="1916"/>
        <v>0</v>
      </c>
      <c r="LA70" s="27" t="str">
        <f t="shared" si="1917"/>
        <v>23</v>
      </c>
      <c r="LB70" s="27">
        <f t="shared" si="1918"/>
        <v>0</v>
      </c>
      <c r="LC70" s="27" t="str">
        <f t="shared" si="1919"/>
        <v>19</v>
      </c>
      <c r="LD70" s="27" t="str">
        <f t="shared" si="1920"/>
        <v>6</v>
      </c>
      <c r="LE70" s="27">
        <f t="shared" si="1921"/>
        <v>0</v>
      </c>
      <c r="LF70" s="27">
        <f t="shared" si="1922"/>
        <v>0</v>
      </c>
      <c r="LG70" s="27" t="str">
        <f t="shared" si="1923"/>
        <v>10</v>
      </c>
      <c r="LH70" s="27">
        <f t="shared" si="1924"/>
        <v>0</v>
      </c>
      <c r="LI70" s="27">
        <f t="shared" si="1925"/>
        <v>0</v>
      </c>
      <c r="LJ70" s="27">
        <f t="shared" si="1926"/>
        <v>0</v>
      </c>
      <c r="LK70" s="27">
        <f t="shared" si="1927"/>
        <v>0</v>
      </c>
      <c r="LL70" s="27">
        <f t="shared" si="1928"/>
        <v>0</v>
      </c>
      <c r="LM70" s="27" t="str">
        <f t="shared" si="1929"/>
        <v>16</v>
      </c>
      <c r="LN70" s="27">
        <f t="shared" si="1930"/>
        <v>0</v>
      </c>
      <c r="LO70" s="27">
        <f t="shared" si="1931"/>
        <v>0</v>
      </c>
      <c r="LP70" s="27" t="str">
        <f t="shared" si="1932"/>
        <v>23</v>
      </c>
      <c r="LQ70" s="27">
        <f t="shared" si="1933"/>
        <v>0</v>
      </c>
      <c r="LR70" s="27">
        <f t="shared" si="1934"/>
        <v>0</v>
      </c>
      <c r="LS70" s="27" t="str">
        <f t="shared" si="1935"/>
        <v>13</v>
      </c>
      <c r="LT70" s="27">
        <f t="shared" si="1936"/>
        <v>0</v>
      </c>
      <c r="LU70" s="27">
        <f t="shared" si="1937"/>
        <v>0</v>
      </c>
      <c r="LV70" s="27" t="str">
        <f t="shared" si="1938"/>
        <v>20</v>
      </c>
      <c r="LW70" s="27">
        <f t="shared" si="1939"/>
        <v>0</v>
      </c>
      <c r="LX70" s="27">
        <f t="shared" si="1940"/>
        <v>0</v>
      </c>
      <c r="LY70" s="27" t="str">
        <f t="shared" si="1941"/>
        <v>22</v>
      </c>
      <c r="LZ70" s="27">
        <f t="shared" si="1942"/>
        <v>0</v>
      </c>
      <c r="MA70" s="27">
        <f t="shared" si="1943"/>
        <v>0</v>
      </c>
      <c r="MB70" s="27" t="str">
        <f t="shared" si="1944"/>
        <v>15</v>
      </c>
      <c r="MC70" s="27">
        <f t="shared" si="1945"/>
        <v>0</v>
      </c>
      <c r="MD70" s="27">
        <f t="shared" si="1946"/>
        <v>0</v>
      </c>
      <c r="ME70" s="27">
        <f t="shared" si="1947"/>
        <v>0</v>
      </c>
      <c r="MF70" s="27">
        <f t="shared" si="1948"/>
        <v>0</v>
      </c>
      <c r="MG70" s="27">
        <f t="shared" si="1949"/>
        <v>0</v>
      </c>
      <c r="MH70" s="27">
        <f t="shared" si="1950"/>
        <v>0</v>
      </c>
      <c r="MI70" s="27">
        <f t="shared" si="1951"/>
        <v>0</v>
      </c>
      <c r="MJ70" s="27">
        <f t="shared" si="1952"/>
        <v>0</v>
      </c>
      <c r="MK70" s="27">
        <f t="shared" si="1953"/>
        <v>0</v>
      </c>
      <c r="ML70" s="27">
        <f t="shared" si="1954"/>
        <v>0</v>
      </c>
      <c r="MM70" s="27">
        <f t="shared" si="1955"/>
        <v>0</v>
      </c>
      <c r="MN70" s="27">
        <f t="shared" si="1956"/>
        <v>0</v>
      </c>
      <c r="MO70" s="27">
        <f t="shared" si="1957"/>
        <v>0</v>
      </c>
      <c r="MP70" s="27">
        <f t="shared" si="1958"/>
        <v>0</v>
      </c>
      <c r="MQ70" s="27">
        <f t="shared" si="1959"/>
        <v>0</v>
      </c>
      <c r="MR70" s="27">
        <f t="shared" si="1960"/>
        <v>0</v>
      </c>
      <c r="MS70" s="27">
        <f t="shared" si="1961"/>
        <v>0</v>
      </c>
      <c r="MT70" s="27">
        <f t="shared" si="1962"/>
        <v>0</v>
      </c>
      <c r="MU70" s="27">
        <f t="shared" si="1963"/>
        <v>0</v>
      </c>
      <c r="MV70" s="27">
        <f t="shared" si="1964"/>
        <v>0</v>
      </c>
      <c r="MW70" s="27">
        <f t="shared" si="1965"/>
        <v>0</v>
      </c>
      <c r="MX70" s="27">
        <f t="shared" si="1966"/>
        <v>0</v>
      </c>
      <c r="MY70" s="27">
        <f t="shared" si="1967"/>
        <v>0</v>
      </c>
      <c r="MZ70" s="27">
        <f t="shared" si="1968"/>
        <v>0</v>
      </c>
      <c r="NA70" s="27">
        <f t="shared" si="1969"/>
        <v>0</v>
      </c>
      <c r="NB70" s="27">
        <f t="shared" si="1970"/>
        <v>0</v>
      </c>
      <c r="NC70" s="27">
        <f t="shared" si="1971"/>
        <v>0</v>
      </c>
      <c r="ND70" s="27">
        <f t="shared" si="1972"/>
        <v>0</v>
      </c>
      <c r="NE70" s="27">
        <f t="shared" si="1973"/>
        <v>0</v>
      </c>
      <c r="NF70" s="27">
        <f t="shared" si="1974"/>
        <v>0</v>
      </c>
      <c r="NG70" s="27">
        <f t="shared" si="1975"/>
        <v>0</v>
      </c>
      <c r="NH70" s="27">
        <f t="shared" si="1976"/>
        <v>0</v>
      </c>
      <c r="NI70" s="27">
        <f t="shared" si="1977"/>
        <v>0</v>
      </c>
      <c r="NJ70" s="27">
        <f t="shared" si="1978"/>
        <v>0</v>
      </c>
      <c r="NK70" s="27">
        <f t="shared" si="1979"/>
        <v>0</v>
      </c>
      <c r="NL70" s="27">
        <f t="shared" si="1980"/>
        <v>0</v>
      </c>
      <c r="NM70" s="27">
        <f t="shared" si="1981"/>
        <v>0</v>
      </c>
      <c r="NN70" s="27">
        <f t="shared" si="1982"/>
        <v>0</v>
      </c>
      <c r="NO70" s="27">
        <f t="shared" si="1983"/>
        <v>0</v>
      </c>
      <c r="NP70" s="27">
        <f t="shared" si="1984"/>
        <v>0</v>
      </c>
      <c r="NQ70" s="27">
        <f t="shared" si="1985"/>
        <v>0</v>
      </c>
      <c r="NR70" s="27">
        <f t="shared" si="1986"/>
        <v>0</v>
      </c>
      <c r="NS70" s="27">
        <f t="shared" si="1987"/>
        <v>0</v>
      </c>
      <c r="NT70" s="27">
        <f t="shared" si="1988"/>
        <v>0</v>
      </c>
      <c r="NU70" s="27">
        <f t="shared" si="1989"/>
        <v>0</v>
      </c>
      <c r="NV70" s="27">
        <f t="shared" si="1990"/>
        <v>0</v>
      </c>
      <c r="NX70" s="28">
        <f t="shared" si="1991"/>
        <v>188</v>
      </c>
      <c r="NY70" s="28">
        <f t="shared" si="1992"/>
        <v>0</v>
      </c>
      <c r="NZ70" s="28">
        <f t="shared" si="1993"/>
        <v>33</v>
      </c>
      <c r="OA70" s="28">
        <f t="shared" si="1994"/>
        <v>0</v>
      </c>
      <c r="OB70" s="28">
        <f t="shared" si="1995"/>
        <v>0</v>
      </c>
      <c r="OC70" s="28">
        <f t="shared" si="1996"/>
        <v>152</v>
      </c>
      <c r="OD70" s="28">
        <f t="shared" si="1997"/>
        <v>204.5</v>
      </c>
      <c r="OE70" s="28">
        <f t="shared" si="1998"/>
        <v>152</v>
      </c>
      <c r="OG70" s="27" t="str">
        <f t="shared" si="1999"/>
        <v>15</v>
      </c>
      <c r="OH70" s="27" t="str">
        <f t="shared" si="2000"/>
        <v>12</v>
      </c>
      <c r="OI70" s="27" t="str">
        <f t="shared" si="2001"/>
        <v>8</v>
      </c>
      <c r="OJ70" s="27">
        <f t="shared" si="2002"/>
        <v>0</v>
      </c>
      <c r="OK70" s="27" t="str">
        <f t="shared" si="2003"/>
        <v>9</v>
      </c>
      <c r="OL70" s="27">
        <f t="shared" si="2004"/>
        <v>0</v>
      </c>
      <c r="OM70" s="27">
        <f t="shared" si="2005"/>
        <v>0</v>
      </c>
      <c r="ON70" s="27">
        <f t="shared" si="2006"/>
        <v>0</v>
      </c>
      <c r="OO70" s="27" t="str">
        <f t="shared" si="2007"/>
        <v>7</v>
      </c>
      <c r="OP70" s="27">
        <f t="shared" si="2008"/>
        <v>0</v>
      </c>
      <c r="OQ70" s="27" t="str">
        <f t="shared" si="2009"/>
        <v>24</v>
      </c>
      <c r="OR70" s="27" t="str">
        <f t="shared" si="2010"/>
        <v>24</v>
      </c>
      <c r="OS70" s="27">
        <f t="shared" si="2011"/>
        <v>0</v>
      </c>
      <c r="OT70" s="27">
        <f t="shared" si="2012"/>
        <v>0</v>
      </c>
      <c r="OU70" s="27" t="str">
        <f t="shared" si="2013"/>
        <v>18</v>
      </c>
      <c r="OV70" s="27">
        <f t="shared" si="2014"/>
        <v>0</v>
      </c>
      <c r="OW70" s="27">
        <f t="shared" si="2015"/>
        <v>0</v>
      </c>
      <c r="OX70" s="27">
        <f t="shared" si="2016"/>
        <v>0</v>
      </c>
      <c r="OY70" s="27">
        <f t="shared" si="2017"/>
        <v>0</v>
      </c>
      <c r="OZ70" s="27">
        <f t="shared" si="2018"/>
        <v>0</v>
      </c>
      <c r="PA70" s="27" t="str">
        <f t="shared" si="2019"/>
        <v>17</v>
      </c>
      <c r="PB70" s="27">
        <f t="shared" si="2020"/>
        <v>0</v>
      </c>
      <c r="PC70" s="27">
        <f t="shared" si="2021"/>
        <v>0</v>
      </c>
      <c r="PD70" s="27" t="str">
        <f t="shared" si="2022"/>
        <v>12</v>
      </c>
      <c r="PE70" s="27">
        <f t="shared" si="2023"/>
        <v>0</v>
      </c>
      <c r="PF70" s="27">
        <f t="shared" si="2024"/>
        <v>0</v>
      </c>
      <c r="PG70" s="27" t="str">
        <f t="shared" si="2025"/>
        <v>10</v>
      </c>
      <c r="PH70" s="27">
        <f t="shared" si="2026"/>
        <v>0</v>
      </c>
      <c r="PI70" s="27">
        <f t="shared" si="2027"/>
        <v>0</v>
      </c>
      <c r="PJ70" s="27" t="str">
        <f t="shared" si="2028"/>
        <v>26</v>
      </c>
      <c r="PK70" s="27">
        <f t="shared" si="2029"/>
        <v>0</v>
      </c>
      <c r="PL70" s="27">
        <f t="shared" si="2030"/>
        <v>0</v>
      </c>
      <c r="PM70" s="27" t="str">
        <f t="shared" si="2031"/>
        <v>20</v>
      </c>
      <c r="PN70" s="27">
        <f t="shared" si="2032"/>
        <v>0</v>
      </c>
      <c r="PO70" s="27">
        <f t="shared" si="2033"/>
        <v>0</v>
      </c>
      <c r="PP70" s="27" t="str">
        <f t="shared" si="2034"/>
        <v>19</v>
      </c>
      <c r="PQ70" s="27">
        <f t="shared" si="2035"/>
        <v>0</v>
      </c>
      <c r="PR70" s="27">
        <f t="shared" si="2036"/>
        <v>0</v>
      </c>
      <c r="PS70" s="27">
        <f t="shared" si="2037"/>
        <v>0</v>
      </c>
      <c r="PT70" s="27">
        <f t="shared" si="2038"/>
        <v>0</v>
      </c>
      <c r="PU70" s="27">
        <f t="shared" si="2039"/>
        <v>0</v>
      </c>
      <c r="PV70" s="27">
        <f t="shared" si="2040"/>
        <v>0</v>
      </c>
      <c r="PW70" s="27">
        <f t="shared" si="2041"/>
        <v>0</v>
      </c>
      <c r="PX70" s="27">
        <f t="shared" si="2042"/>
        <v>0</v>
      </c>
      <c r="PY70" s="27">
        <f t="shared" si="2043"/>
        <v>0</v>
      </c>
      <c r="PZ70" s="27">
        <f t="shared" si="2044"/>
        <v>0</v>
      </c>
      <c r="QA70" s="27">
        <f t="shared" si="2045"/>
        <v>0</v>
      </c>
      <c r="QB70" s="27">
        <f t="shared" si="2046"/>
        <v>0</v>
      </c>
      <c r="QC70" s="27">
        <f t="shared" si="2047"/>
        <v>0</v>
      </c>
      <c r="QD70" s="27">
        <f t="shared" si="2048"/>
        <v>0</v>
      </c>
      <c r="QE70" s="27">
        <f t="shared" si="2049"/>
        <v>0</v>
      </c>
      <c r="QF70" s="27">
        <f t="shared" si="2050"/>
        <v>0</v>
      </c>
      <c r="QG70" s="27">
        <f t="shared" si="2051"/>
        <v>0</v>
      </c>
      <c r="QH70" s="27">
        <f t="shared" si="2052"/>
        <v>0</v>
      </c>
      <c r="QI70" s="27">
        <f t="shared" si="2053"/>
        <v>0</v>
      </c>
      <c r="QJ70" s="27">
        <f t="shared" si="2054"/>
        <v>0</v>
      </c>
      <c r="QK70" s="27">
        <f t="shared" si="2055"/>
        <v>0</v>
      </c>
      <c r="QL70" s="27">
        <f t="shared" si="2056"/>
        <v>0</v>
      </c>
      <c r="QM70" s="27">
        <f t="shared" si="2057"/>
        <v>0</v>
      </c>
      <c r="QN70" s="27">
        <f t="shared" si="2058"/>
        <v>0</v>
      </c>
      <c r="QO70" s="27">
        <f t="shared" si="2059"/>
        <v>0</v>
      </c>
      <c r="QP70" s="27">
        <f t="shared" si="2060"/>
        <v>0</v>
      </c>
      <c r="QQ70" s="27">
        <f t="shared" si="2061"/>
        <v>0</v>
      </c>
      <c r="QR70" s="27">
        <f t="shared" si="2062"/>
        <v>0</v>
      </c>
      <c r="QS70" s="27">
        <f t="shared" si="2063"/>
        <v>0</v>
      </c>
      <c r="QT70" s="27">
        <f t="shared" si="2064"/>
        <v>0</v>
      </c>
      <c r="QU70" s="27">
        <f t="shared" si="2065"/>
        <v>0</v>
      </c>
      <c r="QV70" s="27">
        <f t="shared" si="2066"/>
        <v>0</v>
      </c>
      <c r="QW70" s="27">
        <f t="shared" si="2067"/>
        <v>0</v>
      </c>
      <c r="QX70" s="27">
        <f t="shared" si="2068"/>
        <v>0</v>
      </c>
      <c r="QY70" s="27">
        <f t="shared" si="2069"/>
        <v>0</v>
      </c>
      <c r="QZ70" s="27">
        <f t="shared" si="2070"/>
        <v>0</v>
      </c>
      <c r="RA70" s="27">
        <f t="shared" si="2071"/>
        <v>0</v>
      </c>
      <c r="RB70" s="27">
        <f t="shared" si="2072"/>
        <v>0</v>
      </c>
      <c r="RC70" s="27">
        <f t="shared" si="2073"/>
        <v>0</v>
      </c>
      <c r="RD70" s="27">
        <f t="shared" si="2074"/>
        <v>0</v>
      </c>
      <c r="RE70" s="27">
        <f t="shared" si="2075"/>
        <v>0</v>
      </c>
      <c r="RF70" s="27">
        <f t="shared" si="2076"/>
        <v>0</v>
      </c>
      <c r="RG70" s="27">
        <f t="shared" si="2077"/>
        <v>0</v>
      </c>
      <c r="RH70" s="27">
        <f t="shared" si="2078"/>
        <v>0</v>
      </c>
      <c r="RI70" s="27">
        <f t="shared" si="2079"/>
        <v>0</v>
      </c>
      <c r="RJ70" s="27">
        <f t="shared" si="2080"/>
        <v>0</v>
      </c>
      <c r="RL70" s="28">
        <f t="shared" si="2081"/>
        <v>97</v>
      </c>
      <c r="RM70" s="28">
        <f t="shared" si="2082"/>
        <v>0</v>
      </c>
      <c r="RN70" s="28">
        <f t="shared" si="2083"/>
        <v>16</v>
      </c>
      <c r="RO70" s="28">
        <f t="shared" si="2084"/>
        <v>0</v>
      </c>
      <c r="RP70" s="28">
        <f t="shared" si="2085"/>
        <v>0</v>
      </c>
      <c r="RQ70" s="28">
        <f t="shared" si="2086"/>
        <v>105</v>
      </c>
      <c r="RT70" s="27" t="str">
        <f t="shared" si="2087"/>
        <v>13</v>
      </c>
      <c r="RU70" s="27" t="str">
        <f t="shared" si="2088"/>
        <v>4</v>
      </c>
      <c r="RV70" s="27" t="str">
        <f t="shared" si="2089"/>
        <v>12</v>
      </c>
      <c r="RW70" s="27" t="str">
        <f t="shared" si="2090"/>
        <v>0</v>
      </c>
      <c r="RX70" s="27" t="str">
        <f t="shared" si="2091"/>
        <v>6</v>
      </c>
      <c r="RY70" s="27" t="str">
        <f t="shared" si="2092"/>
        <v>0</v>
      </c>
      <c r="RZ70" s="27" t="str">
        <f t="shared" si="2093"/>
        <v>0</v>
      </c>
      <c r="SA70" s="27" t="str">
        <f t="shared" si="2094"/>
        <v>0</v>
      </c>
      <c r="SB70" s="27" t="str">
        <f t="shared" si="2095"/>
        <v>10</v>
      </c>
      <c r="SC70" s="27" t="str">
        <f t="shared" si="2096"/>
        <v>0</v>
      </c>
      <c r="SD70" s="27" t="str">
        <f t="shared" si="2097"/>
        <v>10</v>
      </c>
      <c r="SE70" s="27" t="str">
        <f t="shared" si="2098"/>
        <v>4</v>
      </c>
      <c r="SF70" s="27" t="str">
        <f t="shared" si="2099"/>
        <v>0</v>
      </c>
      <c r="SG70" s="27" t="str">
        <f t="shared" si="2100"/>
        <v>0</v>
      </c>
      <c r="SH70" s="27" t="str">
        <f t="shared" si="2101"/>
        <v>5</v>
      </c>
      <c r="SI70" s="27" t="str">
        <f t="shared" si="2102"/>
        <v>0</v>
      </c>
      <c r="SJ70" s="27" t="str">
        <f t="shared" si="2103"/>
        <v>0</v>
      </c>
      <c r="SK70" s="27" t="str">
        <f t="shared" si="2104"/>
        <v>0</v>
      </c>
      <c r="SL70" s="27" t="str">
        <f t="shared" si="2105"/>
        <v>0</v>
      </c>
      <c r="SM70" s="27" t="str">
        <f t="shared" si="2106"/>
        <v>0</v>
      </c>
      <c r="SN70" s="27" t="str">
        <f t="shared" si="2107"/>
        <v>8</v>
      </c>
      <c r="SO70" s="27" t="str">
        <f t="shared" si="2108"/>
        <v>0</v>
      </c>
      <c r="SP70" s="27" t="str">
        <f t="shared" si="2109"/>
        <v>0</v>
      </c>
      <c r="SQ70" s="27" t="str">
        <f t="shared" si="2110"/>
        <v>12</v>
      </c>
      <c r="SR70" s="27" t="str">
        <f t="shared" si="2111"/>
        <v>0</v>
      </c>
      <c r="SS70" s="27" t="str">
        <f t="shared" si="2112"/>
        <v>0</v>
      </c>
      <c r="ST70" s="27" t="str">
        <f t="shared" si="2113"/>
        <v>5</v>
      </c>
      <c r="SU70" s="27" t="str">
        <f t="shared" si="2114"/>
        <v>0</v>
      </c>
      <c r="SV70" s="27" t="str">
        <f t="shared" si="2115"/>
        <v>0</v>
      </c>
      <c r="SW70" s="27" t="str">
        <f t="shared" si="2116"/>
        <v>10</v>
      </c>
      <c r="SX70" s="27" t="str">
        <f t="shared" si="2117"/>
        <v>0</v>
      </c>
      <c r="SY70" s="27" t="str">
        <f t="shared" si="2118"/>
        <v>0</v>
      </c>
      <c r="SZ70" s="27" t="str">
        <f t="shared" si="2119"/>
        <v>6</v>
      </c>
      <c r="TA70" s="27" t="str">
        <f t="shared" si="2120"/>
        <v>0</v>
      </c>
      <c r="TB70" s="27" t="str">
        <f t="shared" si="2121"/>
        <v>0</v>
      </c>
      <c r="TC70" s="27" t="str">
        <f t="shared" si="2122"/>
        <v>8</v>
      </c>
      <c r="TD70" s="27" t="str">
        <f t="shared" si="2123"/>
        <v>0</v>
      </c>
      <c r="TE70" s="27" t="str">
        <f t="shared" si="2124"/>
        <v>0</v>
      </c>
      <c r="TF70" s="27" t="str">
        <f t="shared" si="2125"/>
        <v>0</v>
      </c>
      <c r="TG70" s="27" t="str">
        <f t="shared" si="2126"/>
        <v>0</v>
      </c>
      <c r="TH70" s="27" t="str">
        <f t="shared" si="2127"/>
        <v>0</v>
      </c>
      <c r="TI70" s="27" t="str">
        <f t="shared" si="2128"/>
        <v>0</v>
      </c>
      <c r="TJ70" s="27" t="str">
        <f t="shared" si="2129"/>
        <v>0</v>
      </c>
      <c r="TK70" s="27" t="str">
        <f t="shared" si="2130"/>
        <v>0</v>
      </c>
      <c r="TL70" s="27" t="str">
        <f t="shared" si="2131"/>
        <v>0</v>
      </c>
      <c r="TM70" s="27" t="str">
        <f t="shared" si="2132"/>
        <v>0</v>
      </c>
      <c r="TN70" s="27" t="str">
        <f t="shared" si="2133"/>
        <v>0</v>
      </c>
      <c r="TO70" s="27" t="str">
        <f t="shared" si="2134"/>
        <v>0</v>
      </c>
      <c r="TP70" s="27" t="str">
        <f t="shared" si="2135"/>
        <v>0</v>
      </c>
      <c r="TQ70" s="27" t="str">
        <f t="shared" si="2136"/>
        <v>0</v>
      </c>
      <c r="TR70" s="27" t="str">
        <f t="shared" si="2137"/>
        <v>0</v>
      </c>
      <c r="TS70" s="27" t="str">
        <f t="shared" si="2138"/>
        <v>0</v>
      </c>
      <c r="TT70" s="27" t="str">
        <f t="shared" si="2139"/>
        <v>0</v>
      </c>
      <c r="TU70" s="27" t="str">
        <f t="shared" si="2140"/>
        <v>0</v>
      </c>
      <c r="TV70" s="27" t="str">
        <f t="shared" si="2141"/>
        <v>0</v>
      </c>
      <c r="TW70" s="27" t="str">
        <f t="shared" si="2142"/>
        <v>0</v>
      </c>
      <c r="TX70" s="27" t="str">
        <f t="shared" si="2143"/>
        <v>0</v>
      </c>
      <c r="TY70" s="27" t="str">
        <f t="shared" si="2144"/>
        <v>0</v>
      </c>
      <c r="TZ70" s="27" t="str">
        <f t="shared" si="2145"/>
        <v>0</v>
      </c>
      <c r="UA70" s="27" t="str">
        <f t="shared" si="2146"/>
        <v>0</v>
      </c>
      <c r="UB70" s="27" t="str">
        <f t="shared" si="2147"/>
        <v>0</v>
      </c>
      <c r="UC70" s="27" t="str">
        <f t="shared" si="2148"/>
        <v>0</v>
      </c>
      <c r="UD70" s="27" t="str">
        <f t="shared" si="2149"/>
        <v>0</v>
      </c>
      <c r="UE70" s="27" t="str">
        <f t="shared" si="2150"/>
        <v>0</v>
      </c>
      <c r="UF70" s="27" t="str">
        <f t="shared" si="2151"/>
        <v>0</v>
      </c>
      <c r="UG70" s="27" t="str">
        <f t="shared" si="2152"/>
        <v>0</v>
      </c>
      <c r="UH70" s="27" t="str">
        <f t="shared" si="2153"/>
        <v>0</v>
      </c>
      <c r="UI70" s="27" t="str">
        <f t="shared" si="2154"/>
        <v>0</v>
      </c>
      <c r="UJ70" s="27" t="str">
        <f t="shared" si="2155"/>
        <v>0</v>
      </c>
      <c r="UK70" s="27" t="str">
        <f t="shared" si="2156"/>
        <v>0</v>
      </c>
      <c r="UL70" s="27" t="str">
        <f t="shared" si="2157"/>
        <v>0</v>
      </c>
      <c r="UM70" s="27" t="str">
        <f t="shared" si="2158"/>
        <v>0</v>
      </c>
      <c r="UN70" s="27" t="str">
        <f t="shared" si="2159"/>
        <v>0</v>
      </c>
      <c r="UO70" s="27" t="str">
        <f t="shared" si="2160"/>
        <v>0</v>
      </c>
      <c r="UP70" s="27" t="str">
        <f t="shared" si="2161"/>
        <v>0</v>
      </c>
      <c r="UQ70" s="27" t="str">
        <f t="shared" si="2162"/>
        <v>0</v>
      </c>
      <c r="UR70" s="27" t="str">
        <f t="shared" si="2163"/>
        <v>0</v>
      </c>
      <c r="US70" s="27" t="str">
        <f t="shared" si="2164"/>
        <v>0</v>
      </c>
      <c r="UT70" s="27" t="str">
        <f t="shared" si="2165"/>
        <v>0</v>
      </c>
      <c r="UU70" s="27" t="str">
        <f t="shared" si="2166"/>
        <v>0</v>
      </c>
      <c r="UV70" s="27" t="str">
        <f t="shared" si="2167"/>
        <v>0</v>
      </c>
      <c r="UW70" s="27" t="str">
        <f t="shared" si="2168"/>
        <v>0</v>
      </c>
      <c r="UY70" s="28">
        <f t="shared" si="2169"/>
        <v>-22.560000000000002</v>
      </c>
      <c r="UZ70" s="28">
        <f t="shared" si="2170"/>
        <v>0</v>
      </c>
      <c r="VA70" s="28">
        <f t="shared" si="2171"/>
        <v>-5.34</v>
      </c>
      <c r="VB70" s="28">
        <f t="shared" si="2172"/>
        <v>0</v>
      </c>
      <c r="VC70" s="28">
        <f t="shared" si="2173"/>
        <v>0</v>
      </c>
      <c r="VD70" s="28">
        <f t="shared" si="2174"/>
        <v>-25.230000000000004</v>
      </c>
      <c r="VG70" s="27" t="str">
        <f t="shared" si="2175"/>
        <v>-5.97</v>
      </c>
      <c r="VH70" s="27" t="str">
        <f t="shared" si="2176"/>
        <v>0.17</v>
      </c>
      <c r="VI70" s="27" t="str">
        <f t="shared" si="2177"/>
        <v>-0.9</v>
      </c>
      <c r="VJ70" s="27">
        <f t="shared" si="2178"/>
        <v>0</v>
      </c>
      <c r="VK70" s="27" t="str">
        <f t="shared" si="2179"/>
        <v>2.3</v>
      </c>
      <c r="VL70" s="27">
        <f t="shared" si="2180"/>
        <v>0</v>
      </c>
      <c r="VM70" s="27">
        <f t="shared" si="2181"/>
        <v>0</v>
      </c>
      <c r="VN70" s="27">
        <f t="shared" si="2182"/>
        <v>0</v>
      </c>
      <c r="VO70" s="27" t="str">
        <f t="shared" si="2183"/>
        <v>2.99</v>
      </c>
      <c r="VP70" s="27">
        <f t="shared" si="2184"/>
        <v>0</v>
      </c>
      <c r="VQ70" s="27" t="str">
        <f t="shared" si="2185"/>
        <v>-7.64</v>
      </c>
      <c r="VR70" s="27" t="str">
        <f t="shared" si="2186"/>
        <v>-8.67</v>
      </c>
      <c r="VS70" s="27">
        <f t="shared" si="2187"/>
        <v>0</v>
      </c>
      <c r="VT70" s="27">
        <f t="shared" si="2188"/>
        <v>0</v>
      </c>
      <c r="VU70" s="27" t="str">
        <f t="shared" si="2189"/>
        <v>-4.58</v>
      </c>
      <c r="VV70" s="27">
        <f t="shared" si="2190"/>
        <v>0</v>
      </c>
      <c r="VW70" s="27">
        <f t="shared" si="2191"/>
        <v>0</v>
      </c>
      <c r="VX70" s="27">
        <f t="shared" si="2192"/>
        <v>0</v>
      </c>
      <c r="VY70" s="27">
        <f t="shared" si="2193"/>
        <v>0</v>
      </c>
      <c r="VZ70" s="27">
        <f t="shared" si="2194"/>
        <v>0</v>
      </c>
      <c r="WA70" s="27" t="str">
        <f t="shared" si="2195"/>
        <v>0.98</v>
      </c>
      <c r="WB70" s="27">
        <f t="shared" si="2196"/>
        <v>0</v>
      </c>
      <c r="WC70" s="27">
        <f t="shared" si="2197"/>
        <v>0</v>
      </c>
      <c r="WD70" s="27" t="str">
        <f t="shared" si="2198"/>
        <v>-5.07</v>
      </c>
      <c r="WE70" s="27">
        <f t="shared" si="2199"/>
        <v>0</v>
      </c>
      <c r="WF70" s="27">
        <f t="shared" si="2200"/>
        <v>0</v>
      </c>
      <c r="WG70" s="27" t="str">
        <f t="shared" si="2201"/>
        <v>0.74</v>
      </c>
      <c r="WH70" s="27">
        <f t="shared" si="2202"/>
        <v>0</v>
      </c>
      <c r="WI70" s="27">
        <f t="shared" si="2203"/>
        <v>0</v>
      </c>
      <c r="WJ70" s="27" t="str">
        <f t="shared" si="2204"/>
        <v>-9.03</v>
      </c>
      <c r="WK70" s="27">
        <f t="shared" si="2205"/>
        <v>0</v>
      </c>
      <c r="WL70" s="27">
        <f t="shared" si="2206"/>
        <v>0</v>
      </c>
      <c r="WM70" s="27" t="str">
        <f t="shared" si="2207"/>
        <v>8.84</v>
      </c>
      <c r="WN70" s="27">
        <f t="shared" si="2208"/>
        <v>0</v>
      </c>
      <c r="WO70" s="27">
        <f t="shared" si="2209"/>
        <v>0</v>
      </c>
      <c r="WP70" s="27" t="str">
        <f t="shared" si="2210"/>
        <v>-2.06</v>
      </c>
      <c r="WQ70" s="27">
        <f t="shared" si="2211"/>
        <v>0</v>
      </c>
      <c r="WR70" s="27">
        <f t="shared" si="2212"/>
        <v>0</v>
      </c>
      <c r="WS70" s="27">
        <f t="shared" si="2213"/>
        <v>0</v>
      </c>
      <c r="WT70" s="27">
        <f t="shared" si="2214"/>
        <v>0</v>
      </c>
      <c r="WU70" s="27">
        <f t="shared" si="2215"/>
        <v>0</v>
      </c>
      <c r="WV70" s="27">
        <f t="shared" si="2216"/>
        <v>0</v>
      </c>
      <c r="WW70" s="27">
        <f t="shared" si="2217"/>
        <v>0</v>
      </c>
      <c r="WX70" s="27">
        <f t="shared" si="2218"/>
        <v>0</v>
      </c>
      <c r="WY70" s="27">
        <f t="shared" si="2219"/>
        <v>0</v>
      </c>
      <c r="WZ70" s="27">
        <f t="shared" si="2220"/>
        <v>0</v>
      </c>
      <c r="XA70" s="27">
        <f t="shared" si="2221"/>
        <v>0</v>
      </c>
      <c r="XB70" s="27">
        <f t="shared" si="2222"/>
        <v>0</v>
      </c>
      <c r="XC70" s="27">
        <f t="shared" si="2223"/>
        <v>0</v>
      </c>
      <c r="XD70" s="27">
        <f t="shared" si="2224"/>
        <v>0</v>
      </c>
      <c r="XE70" s="27">
        <f t="shared" si="2225"/>
        <v>0</v>
      </c>
      <c r="XF70" s="27">
        <f t="shared" si="2226"/>
        <v>0</v>
      </c>
      <c r="XG70" s="27">
        <f t="shared" si="2227"/>
        <v>0</v>
      </c>
      <c r="XH70" s="27">
        <f t="shared" si="2228"/>
        <v>0</v>
      </c>
      <c r="XI70" s="27">
        <f t="shared" si="2229"/>
        <v>0</v>
      </c>
      <c r="XJ70" s="27">
        <f t="shared" si="2230"/>
        <v>0</v>
      </c>
      <c r="XK70" s="27">
        <f t="shared" si="2231"/>
        <v>0</v>
      </c>
      <c r="XL70" s="27">
        <f t="shared" si="2232"/>
        <v>0</v>
      </c>
      <c r="XM70" s="27">
        <f t="shared" si="2233"/>
        <v>0</v>
      </c>
      <c r="XN70" s="27">
        <f t="shared" si="2234"/>
        <v>0</v>
      </c>
      <c r="XO70" s="27">
        <f t="shared" si="2235"/>
        <v>0</v>
      </c>
      <c r="XP70" s="27">
        <f t="shared" si="2236"/>
        <v>0</v>
      </c>
      <c r="XQ70" s="27">
        <f t="shared" si="2237"/>
        <v>0</v>
      </c>
      <c r="XR70" s="27">
        <f t="shared" si="2238"/>
        <v>0</v>
      </c>
      <c r="XS70" s="27">
        <f t="shared" si="2239"/>
        <v>0</v>
      </c>
      <c r="XT70" s="27">
        <f t="shared" si="2240"/>
        <v>0</v>
      </c>
      <c r="XU70" s="27">
        <f t="shared" si="2241"/>
        <v>0</v>
      </c>
      <c r="XV70" s="27">
        <f t="shared" si="2242"/>
        <v>0</v>
      </c>
      <c r="XW70" s="27">
        <f t="shared" si="2243"/>
        <v>0</v>
      </c>
      <c r="XX70" s="27">
        <f t="shared" si="2244"/>
        <v>0</v>
      </c>
      <c r="XY70" s="27">
        <f t="shared" si="2245"/>
        <v>0</v>
      </c>
      <c r="XZ70" s="27">
        <f t="shared" si="2246"/>
        <v>0</v>
      </c>
      <c r="YA70" s="27">
        <f t="shared" si="2247"/>
        <v>0</v>
      </c>
      <c r="YB70" s="27">
        <f t="shared" si="2248"/>
        <v>0</v>
      </c>
      <c r="YC70" s="27">
        <f t="shared" si="2249"/>
        <v>0</v>
      </c>
      <c r="YD70" s="27">
        <f t="shared" si="2250"/>
        <v>0</v>
      </c>
      <c r="YE70" s="27">
        <f t="shared" si="2251"/>
        <v>0</v>
      </c>
      <c r="YF70" s="27">
        <f t="shared" si="2252"/>
        <v>0</v>
      </c>
      <c r="YG70" s="27">
        <f t="shared" si="2253"/>
        <v>0</v>
      </c>
      <c r="YH70" s="27">
        <f t="shared" si="2254"/>
        <v>0</v>
      </c>
      <c r="YI70" s="27">
        <f t="shared" si="2255"/>
        <v>0</v>
      </c>
      <c r="YJ70" s="27">
        <f t="shared" si="2256"/>
        <v>0</v>
      </c>
      <c r="YL70" s="28">
        <f t="shared" si="2257"/>
        <v>630</v>
      </c>
      <c r="YM70" s="28">
        <f t="shared" si="2258"/>
        <v>0</v>
      </c>
      <c r="YN70" s="28">
        <f t="shared" si="2259"/>
        <v>122</v>
      </c>
      <c r="YO70" s="28">
        <f t="shared" si="2260"/>
        <v>0</v>
      </c>
      <c r="YP70" s="28">
        <f t="shared" si="2261"/>
        <v>0</v>
      </c>
      <c r="YQ70" s="28">
        <f t="shared" si="2262"/>
        <v>691</v>
      </c>
      <c r="YT70" s="27" t="str">
        <f t="shared" si="2263"/>
        <v>63</v>
      </c>
      <c r="YU70" s="27" t="str">
        <f t="shared" si="2264"/>
        <v>34</v>
      </c>
      <c r="YV70" s="27" t="str">
        <f t="shared" si="2265"/>
        <v>48</v>
      </c>
      <c r="YW70" s="27">
        <f t="shared" si="2266"/>
        <v>0</v>
      </c>
      <c r="YX70" s="27" t="str">
        <f t="shared" si="2267"/>
        <v>44</v>
      </c>
      <c r="YY70" s="27">
        <f t="shared" si="2268"/>
        <v>0</v>
      </c>
      <c r="YZ70" s="27">
        <f t="shared" si="2269"/>
        <v>0</v>
      </c>
      <c r="ZA70" s="27">
        <f t="shared" si="2270"/>
        <v>0</v>
      </c>
      <c r="ZB70" s="27" t="str">
        <f t="shared" si="2271"/>
        <v>41</v>
      </c>
      <c r="ZC70" s="27">
        <f t="shared" si="2272"/>
        <v>0</v>
      </c>
      <c r="ZD70" s="27" t="str">
        <f t="shared" si="2273"/>
        <v>78</v>
      </c>
      <c r="ZE70" s="27" t="str">
        <f t="shared" si="2274"/>
        <v>83</v>
      </c>
      <c r="ZF70" s="27">
        <f t="shared" si="2275"/>
        <v>0</v>
      </c>
      <c r="ZG70" s="27">
        <f t="shared" si="2276"/>
        <v>0</v>
      </c>
      <c r="ZH70" s="27" t="str">
        <f t="shared" si="2277"/>
        <v>63</v>
      </c>
      <c r="ZI70" s="27">
        <f t="shared" si="2278"/>
        <v>0</v>
      </c>
      <c r="ZJ70" s="27">
        <f t="shared" si="2279"/>
        <v>0</v>
      </c>
      <c r="ZK70" s="27">
        <f t="shared" si="2280"/>
        <v>0</v>
      </c>
      <c r="ZL70" s="27">
        <f t="shared" si="2281"/>
        <v>0</v>
      </c>
      <c r="ZM70" s="27">
        <f t="shared" si="2282"/>
        <v>0</v>
      </c>
      <c r="ZN70" s="27" t="str">
        <f t="shared" si="2283"/>
        <v>41</v>
      </c>
      <c r="ZO70" s="27">
        <f t="shared" si="2284"/>
        <v>0</v>
      </c>
      <c r="ZP70" s="27">
        <f t="shared" si="2285"/>
        <v>0</v>
      </c>
      <c r="ZQ70" s="27" t="str">
        <f t="shared" si="2286"/>
        <v>63</v>
      </c>
      <c r="ZR70" s="27">
        <f t="shared" si="2287"/>
        <v>0</v>
      </c>
      <c r="ZS70" s="27">
        <f t="shared" si="2288"/>
        <v>0</v>
      </c>
      <c r="ZT70" s="27" t="str">
        <f t="shared" si="2289"/>
        <v>52</v>
      </c>
      <c r="ZU70" s="27">
        <f t="shared" si="2290"/>
        <v>0</v>
      </c>
      <c r="ZV70" s="27">
        <f t="shared" si="2291"/>
        <v>0</v>
      </c>
      <c r="ZW70" s="27" t="str">
        <f t="shared" si="2292"/>
        <v>70</v>
      </c>
      <c r="ZX70" s="27">
        <f t="shared" si="2293"/>
        <v>0</v>
      </c>
      <c r="ZY70" s="27">
        <f t="shared" si="2294"/>
        <v>0</v>
      </c>
      <c r="ZZ70" s="27" t="str">
        <f t="shared" si="2295"/>
        <v>13</v>
      </c>
      <c r="AAA70" s="27">
        <f t="shared" si="2296"/>
        <v>0</v>
      </c>
      <c r="AAB70" s="27">
        <f t="shared" si="2297"/>
        <v>0</v>
      </c>
      <c r="AAC70" s="27" t="str">
        <f t="shared" si="2298"/>
        <v>59</v>
      </c>
      <c r="AAD70" s="27">
        <f t="shared" si="2299"/>
        <v>0</v>
      </c>
      <c r="AAE70" s="27">
        <f t="shared" si="2300"/>
        <v>0</v>
      </c>
      <c r="AAF70" s="27">
        <f t="shared" si="2301"/>
        <v>0</v>
      </c>
      <c r="AAG70" s="27">
        <f t="shared" si="2302"/>
        <v>0</v>
      </c>
      <c r="AAH70" s="27">
        <f t="shared" si="2303"/>
        <v>0</v>
      </c>
      <c r="AAI70" s="27">
        <f t="shared" si="2304"/>
        <v>0</v>
      </c>
      <c r="AAJ70" s="27">
        <f t="shared" si="2305"/>
        <v>0</v>
      </c>
      <c r="AAK70" s="27">
        <f t="shared" si="2306"/>
        <v>0</v>
      </c>
      <c r="AAL70" s="27">
        <f t="shared" si="2307"/>
        <v>0</v>
      </c>
      <c r="AAM70" s="27">
        <f t="shared" si="2308"/>
        <v>0</v>
      </c>
      <c r="AAN70" s="27">
        <f t="shared" si="2309"/>
        <v>0</v>
      </c>
      <c r="AAO70" s="27">
        <f t="shared" si="2310"/>
        <v>0</v>
      </c>
      <c r="AAP70" s="27">
        <f t="shared" si="2311"/>
        <v>0</v>
      </c>
      <c r="AAQ70" s="27">
        <f t="shared" si="2312"/>
        <v>0</v>
      </c>
      <c r="AAR70" s="27">
        <f t="shared" si="2313"/>
        <v>0</v>
      </c>
      <c r="AAS70" s="27">
        <f t="shared" si="2314"/>
        <v>0</v>
      </c>
      <c r="AAT70" s="27">
        <f t="shared" si="2315"/>
        <v>0</v>
      </c>
      <c r="AAU70" s="27">
        <f t="shared" si="2316"/>
        <v>0</v>
      </c>
      <c r="AAV70" s="27">
        <f t="shared" si="2317"/>
        <v>0</v>
      </c>
      <c r="AAW70" s="27">
        <f t="shared" si="2318"/>
        <v>0</v>
      </c>
      <c r="AAX70" s="27">
        <f t="shared" si="2319"/>
        <v>0</v>
      </c>
      <c r="AAY70" s="27">
        <f t="shared" si="2320"/>
        <v>0</v>
      </c>
      <c r="AAZ70" s="27">
        <f t="shared" si="2321"/>
        <v>0</v>
      </c>
      <c r="ABA70" s="27">
        <f t="shared" si="2322"/>
        <v>0</v>
      </c>
      <c r="ABB70" s="27">
        <f t="shared" si="2323"/>
        <v>0</v>
      </c>
      <c r="ABC70" s="27">
        <f t="shared" si="2324"/>
        <v>0</v>
      </c>
      <c r="ABD70" s="27">
        <f t="shared" si="2325"/>
        <v>0</v>
      </c>
      <c r="ABE70" s="27">
        <f t="shared" si="2326"/>
        <v>0</v>
      </c>
      <c r="ABF70" s="27">
        <f t="shared" si="2327"/>
        <v>0</v>
      </c>
      <c r="ABG70" s="27">
        <f t="shared" si="2328"/>
        <v>0</v>
      </c>
      <c r="ABH70" s="27">
        <f t="shared" si="2329"/>
        <v>0</v>
      </c>
      <c r="ABI70" s="27">
        <f t="shared" si="2330"/>
        <v>0</v>
      </c>
      <c r="ABJ70" s="27">
        <f t="shared" si="2331"/>
        <v>0</v>
      </c>
      <c r="ABK70" s="27">
        <f t="shared" si="2332"/>
        <v>0</v>
      </c>
      <c r="ABL70" s="27">
        <f t="shared" si="2333"/>
        <v>0</v>
      </c>
      <c r="ABM70" s="27">
        <f t="shared" si="2334"/>
        <v>0</v>
      </c>
      <c r="ABN70" s="27">
        <f t="shared" si="2335"/>
        <v>0</v>
      </c>
      <c r="ABO70" s="27">
        <f t="shared" si="2336"/>
        <v>0</v>
      </c>
      <c r="ABP70" s="27">
        <f t="shared" si="2337"/>
        <v>0</v>
      </c>
      <c r="ABQ70" s="27">
        <f t="shared" si="2338"/>
        <v>0</v>
      </c>
      <c r="ABR70" s="27">
        <f t="shared" si="2339"/>
        <v>0</v>
      </c>
      <c r="ABS70" s="27">
        <f t="shared" si="2340"/>
        <v>0</v>
      </c>
      <c r="ABT70" s="27">
        <f t="shared" si="2341"/>
        <v>0</v>
      </c>
      <c r="ABU70" s="27">
        <f t="shared" si="2342"/>
        <v>0</v>
      </c>
      <c r="ABV70" s="27">
        <f t="shared" si="2343"/>
        <v>0</v>
      </c>
      <c r="ABW70" s="27">
        <f t="shared" si="2344"/>
        <v>0</v>
      </c>
      <c r="ABY70" s="28">
        <f t="shared" si="2345"/>
        <v>594.19999999999993</v>
      </c>
      <c r="ABZ70" s="28">
        <f t="shared" si="2346"/>
        <v>0</v>
      </c>
      <c r="ACA70" s="28">
        <f t="shared" si="2347"/>
        <v>96.6</v>
      </c>
      <c r="ACB70" s="28">
        <f t="shared" si="2348"/>
        <v>0</v>
      </c>
      <c r="ACC70" s="28">
        <f t="shared" si="2349"/>
        <v>0</v>
      </c>
      <c r="ACD70" s="28">
        <f t="shared" si="2350"/>
        <v>642.49999999999989</v>
      </c>
      <c r="ACG70" s="27" t="str">
        <f t="shared" si="2351"/>
        <v>88.9</v>
      </c>
      <c r="ACH70" s="27" t="str">
        <f t="shared" si="2352"/>
        <v>7.3</v>
      </c>
      <c r="ACI70" s="27" t="str">
        <f t="shared" si="2353"/>
        <v>105.4</v>
      </c>
      <c r="ACJ70" s="27">
        <f t="shared" si="2354"/>
        <v>0</v>
      </c>
      <c r="ACK70" s="27" t="str">
        <f t="shared" si="2355"/>
        <v>52.3</v>
      </c>
      <c r="ACL70" s="27">
        <f t="shared" si="2356"/>
        <v>0</v>
      </c>
      <c r="ACM70" s="27">
        <f t="shared" si="2357"/>
        <v>0</v>
      </c>
      <c r="ACN70" s="27">
        <f t="shared" si="2358"/>
        <v>0</v>
      </c>
      <c r="ACO70" s="27" t="str">
        <f t="shared" si="2359"/>
        <v>104.6</v>
      </c>
      <c r="ACP70" s="27">
        <f t="shared" si="2360"/>
        <v>0</v>
      </c>
      <c r="ACQ70" s="27" t="str">
        <f t="shared" si="2361"/>
        <v>44.3</v>
      </c>
      <c r="ACR70" s="27" t="str">
        <f t="shared" si="2362"/>
        <v>11.5</v>
      </c>
      <c r="ACS70" s="27">
        <f t="shared" si="2363"/>
        <v>0</v>
      </c>
      <c r="ACT70" s="27">
        <f t="shared" si="2364"/>
        <v>0</v>
      </c>
      <c r="ACU70" s="27" t="str">
        <f t="shared" si="2365"/>
        <v>19.5</v>
      </c>
      <c r="ACV70" s="27">
        <f t="shared" si="2366"/>
        <v>0</v>
      </c>
      <c r="ACW70" s="27">
        <f t="shared" si="2367"/>
        <v>0</v>
      </c>
      <c r="ACX70" s="27">
        <f t="shared" si="2368"/>
        <v>0</v>
      </c>
      <c r="ACY70" s="27">
        <f t="shared" si="2369"/>
        <v>0</v>
      </c>
      <c r="ACZ70" s="27">
        <f t="shared" si="2370"/>
        <v>0</v>
      </c>
      <c r="ADA70" s="27" t="str">
        <f t="shared" si="2371"/>
        <v>35.8</v>
      </c>
      <c r="ADB70" s="27">
        <f t="shared" si="2372"/>
        <v>0</v>
      </c>
      <c r="ADC70" s="27">
        <f t="shared" si="2373"/>
        <v>0</v>
      </c>
      <c r="ADD70" s="27" t="str">
        <f t="shared" si="2374"/>
        <v>75.6</v>
      </c>
      <c r="ADE70" s="27">
        <f t="shared" si="2375"/>
        <v>0</v>
      </c>
      <c r="ADF70" s="27">
        <f t="shared" si="2376"/>
        <v>0</v>
      </c>
      <c r="ADG70" s="27" t="str">
        <f t="shared" si="2377"/>
        <v>49.4</v>
      </c>
      <c r="ADH70" s="27">
        <f t="shared" si="2378"/>
        <v>0</v>
      </c>
      <c r="ADI70" s="27">
        <f t="shared" si="2379"/>
        <v>0</v>
      </c>
      <c r="ADJ70" s="27" t="str">
        <f t="shared" si="2380"/>
        <v>45.4</v>
      </c>
      <c r="ADK70" s="27">
        <f t="shared" si="2381"/>
        <v>0</v>
      </c>
      <c r="ADL70" s="27">
        <f t="shared" si="2382"/>
        <v>0</v>
      </c>
      <c r="ADM70" s="27" t="str">
        <f t="shared" si="2383"/>
        <v>31.5</v>
      </c>
      <c r="ADN70" s="27">
        <f t="shared" si="2384"/>
        <v>0</v>
      </c>
      <c r="ADO70" s="27">
        <f t="shared" si="2385"/>
        <v>0</v>
      </c>
      <c r="ADP70" s="27" t="str">
        <f t="shared" si="2386"/>
        <v>19.3</v>
      </c>
      <c r="ADQ70" s="27">
        <f t="shared" si="2387"/>
        <v>0</v>
      </c>
      <c r="ADR70" s="27">
        <f t="shared" si="2388"/>
        <v>0</v>
      </c>
      <c r="ADS70" s="27">
        <f t="shared" si="2389"/>
        <v>0</v>
      </c>
      <c r="ADT70" s="27">
        <f t="shared" si="2390"/>
        <v>0</v>
      </c>
      <c r="ADU70" s="27">
        <f t="shared" si="2391"/>
        <v>0</v>
      </c>
      <c r="ADV70" s="27">
        <f t="shared" si="2392"/>
        <v>0</v>
      </c>
      <c r="ADW70" s="27">
        <f t="shared" si="2393"/>
        <v>0</v>
      </c>
      <c r="ADX70" s="27">
        <f t="shared" si="2394"/>
        <v>0</v>
      </c>
      <c r="ADY70" s="27">
        <f t="shared" si="2395"/>
        <v>0</v>
      </c>
      <c r="ADZ70" s="27">
        <f t="shared" si="2396"/>
        <v>0</v>
      </c>
      <c r="AEA70" s="27">
        <f t="shared" si="2397"/>
        <v>0</v>
      </c>
      <c r="AEB70" s="27">
        <f t="shared" si="2398"/>
        <v>0</v>
      </c>
      <c r="AEC70" s="27">
        <f t="shared" si="2399"/>
        <v>0</v>
      </c>
      <c r="AED70" s="27">
        <f t="shared" si="2400"/>
        <v>0</v>
      </c>
      <c r="AEE70" s="27">
        <f t="shared" si="2401"/>
        <v>0</v>
      </c>
      <c r="AEF70" s="27">
        <f t="shared" si="2402"/>
        <v>0</v>
      </c>
      <c r="AEG70" s="27">
        <f t="shared" si="2403"/>
        <v>0</v>
      </c>
      <c r="AEH70" s="27">
        <f t="shared" si="2404"/>
        <v>0</v>
      </c>
      <c r="AEI70" s="27">
        <f t="shared" si="2405"/>
        <v>0</v>
      </c>
      <c r="AEJ70" s="27">
        <f t="shared" si="2406"/>
        <v>0</v>
      </c>
      <c r="AEK70" s="27">
        <f t="shared" si="2407"/>
        <v>0</v>
      </c>
      <c r="AEL70" s="27">
        <f t="shared" si="2408"/>
        <v>0</v>
      </c>
      <c r="AEM70" s="27">
        <f t="shared" si="2409"/>
        <v>0</v>
      </c>
      <c r="AEN70" s="27">
        <f t="shared" si="2410"/>
        <v>0</v>
      </c>
      <c r="AEO70" s="27">
        <f t="shared" si="2411"/>
        <v>0</v>
      </c>
      <c r="AEP70" s="27">
        <f t="shared" si="2412"/>
        <v>0</v>
      </c>
      <c r="AEQ70" s="27">
        <f t="shared" si="2413"/>
        <v>0</v>
      </c>
      <c r="AER70" s="27">
        <f t="shared" si="2414"/>
        <v>0</v>
      </c>
      <c r="AES70" s="27">
        <f t="shared" si="2415"/>
        <v>0</v>
      </c>
      <c r="AET70" s="27">
        <f t="shared" si="2416"/>
        <v>0</v>
      </c>
      <c r="AEU70" s="27">
        <f t="shared" si="2417"/>
        <v>0</v>
      </c>
      <c r="AEV70" s="27">
        <f t="shared" si="2418"/>
        <v>0</v>
      </c>
      <c r="AEW70" s="27">
        <f t="shared" si="2419"/>
        <v>0</v>
      </c>
      <c r="AEX70" s="27">
        <f t="shared" si="2420"/>
        <v>0</v>
      </c>
      <c r="AEY70" s="27">
        <f t="shared" si="2421"/>
        <v>0</v>
      </c>
      <c r="AEZ70" s="27">
        <f t="shared" si="2422"/>
        <v>0</v>
      </c>
      <c r="AFA70" s="27">
        <f t="shared" si="2423"/>
        <v>0</v>
      </c>
      <c r="AFB70" s="27">
        <f t="shared" si="2424"/>
        <v>0</v>
      </c>
      <c r="AFC70" s="27">
        <f t="shared" si="2425"/>
        <v>0</v>
      </c>
      <c r="AFD70" s="27">
        <f t="shared" si="2426"/>
        <v>0</v>
      </c>
      <c r="AFE70" s="27">
        <f t="shared" si="2427"/>
        <v>0</v>
      </c>
      <c r="AFF70" s="27">
        <f t="shared" si="2428"/>
        <v>0</v>
      </c>
      <c r="AFG70" s="27">
        <f t="shared" si="2429"/>
        <v>0</v>
      </c>
      <c r="AFH70" s="27">
        <f t="shared" si="2430"/>
        <v>0</v>
      </c>
      <c r="AFI70" s="27">
        <f t="shared" si="2431"/>
        <v>0</v>
      </c>
      <c r="AFJ70" s="27">
        <f t="shared" si="2432"/>
        <v>0</v>
      </c>
      <c r="AFL70" s="28">
        <f t="shared" si="2677"/>
        <v>21.53125</v>
      </c>
      <c r="AFM70" s="28">
        <v>21.53125</v>
      </c>
      <c r="AFN70" s="27">
        <v>3</v>
      </c>
      <c r="AFO70" s="27">
        <f t="shared" si="2433"/>
        <v>3</v>
      </c>
      <c r="AFP70" s="27">
        <f t="shared" si="2434"/>
        <v>3</v>
      </c>
      <c r="AFQ70" s="27">
        <f t="shared" si="2435"/>
        <v>3</v>
      </c>
      <c r="AFR70" s="27">
        <f t="shared" si="2436"/>
        <v>0</v>
      </c>
      <c r="AFS70" s="27">
        <f t="shared" si="2437"/>
        <v>4</v>
      </c>
      <c r="AFT70" s="27">
        <f t="shared" si="2438"/>
        <v>0</v>
      </c>
      <c r="AFU70" s="27">
        <f t="shared" si="2439"/>
        <v>0</v>
      </c>
      <c r="AFV70" s="27">
        <f t="shared" si="2440"/>
        <v>0</v>
      </c>
      <c r="AFW70" s="27">
        <f t="shared" si="2441"/>
        <v>7</v>
      </c>
      <c r="AFX70" s="27">
        <f t="shared" si="2442"/>
        <v>0</v>
      </c>
      <c r="AFY70" s="27">
        <f t="shared" si="2443"/>
        <v>5</v>
      </c>
      <c r="AFZ70" s="27">
        <f t="shared" si="2444"/>
        <v>3</v>
      </c>
      <c r="AGA70" s="27">
        <f t="shared" si="2445"/>
        <v>0</v>
      </c>
      <c r="AGB70" s="27">
        <f t="shared" si="2446"/>
        <v>0</v>
      </c>
      <c r="AGC70" s="27">
        <f t="shared" si="2447"/>
        <v>3</v>
      </c>
      <c r="AGD70" s="27">
        <f t="shared" si="2448"/>
        <v>0</v>
      </c>
      <c r="AGE70" s="27">
        <f t="shared" si="2449"/>
        <v>0</v>
      </c>
      <c r="AGF70" s="27">
        <f t="shared" si="2450"/>
        <v>0</v>
      </c>
      <c r="AGG70" s="27">
        <f t="shared" si="2451"/>
        <v>0</v>
      </c>
      <c r="AGH70" s="27">
        <f t="shared" si="2452"/>
        <v>0</v>
      </c>
      <c r="AGI70" s="27">
        <f t="shared" si="2453"/>
        <v>3</v>
      </c>
      <c r="AGJ70" s="27">
        <f t="shared" si="2454"/>
        <v>0</v>
      </c>
      <c r="AGK70" s="27">
        <f t="shared" si="2455"/>
        <v>0</v>
      </c>
      <c r="AGL70" s="27">
        <f t="shared" si="2456"/>
        <v>8</v>
      </c>
      <c r="AGM70" s="27">
        <f t="shared" si="2457"/>
        <v>0</v>
      </c>
      <c r="AGN70" s="27">
        <f t="shared" si="2458"/>
        <v>0</v>
      </c>
      <c r="AGO70" s="27">
        <f t="shared" si="2459"/>
        <v>3</v>
      </c>
      <c r="AGP70" s="27">
        <f t="shared" si="2460"/>
        <v>0</v>
      </c>
      <c r="AGQ70" s="27">
        <f t="shared" si="2461"/>
        <v>0</v>
      </c>
      <c r="AGR70" s="27">
        <f t="shared" si="2462"/>
        <v>3</v>
      </c>
      <c r="AGS70" s="27">
        <f t="shared" si="2463"/>
        <v>0</v>
      </c>
      <c r="AGT70" s="27">
        <f t="shared" si="2464"/>
        <v>0</v>
      </c>
      <c r="AGU70" s="27">
        <f t="shared" si="2465"/>
        <v>3</v>
      </c>
      <c r="AGV70" s="27">
        <f t="shared" si="2466"/>
        <v>0</v>
      </c>
      <c r="AGW70" s="27">
        <f t="shared" si="2467"/>
        <v>0</v>
      </c>
      <c r="AGX70" s="27">
        <f t="shared" si="2468"/>
        <v>3</v>
      </c>
      <c r="AGY70" s="27">
        <f t="shared" si="2469"/>
        <v>0</v>
      </c>
      <c r="AGZ70" s="27">
        <f t="shared" si="2470"/>
        <v>0</v>
      </c>
      <c r="AHA70" s="27">
        <f t="shared" si="2471"/>
        <v>0</v>
      </c>
      <c r="AHB70" s="27">
        <f t="shared" si="2472"/>
        <v>0</v>
      </c>
      <c r="AHC70" s="27">
        <f t="shared" si="2473"/>
        <v>0</v>
      </c>
      <c r="AHD70" s="27">
        <f t="shared" si="2474"/>
        <v>0</v>
      </c>
      <c r="AHE70" s="27">
        <f t="shared" si="2475"/>
        <v>0</v>
      </c>
      <c r="AHF70" s="27">
        <f t="shared" si="2476"/>
        <v>0</v>
      </c>
      <c r="AHG70" s="27">
        <f t="shared" si="2477"/>
        <v>0</v>
      </c>
      <c r="AHH70" s="27">
        <f t="shared" si="2478"/>
        <v>0</v>
      </c>
      <c r="AHI70" s="27">
        <f t="shared" si="2479"/>
        <v>0</v>
      </c>
      <c r="AHJ70" s="27">
        <f t="shared" si="2480"/>
        <v>0</v>
      </c>
      <c r="AHK70" s="27">
        <f t="shared" si="2481"/>
        <v>0</v>
      </c>
      <c r="AHL70" s="27">
        <f t="shared" si="2482"/>
        <v>0</v>
      </c>
      <c r="AHM70" s="27">
        <f t="shared" si="2483"/>
        <v>0</v>
      </c>
      <c r="AHN70" s="27">
        <f t="shared" si="2484"/>
        <v>0</v>
      </c>
      <c r="AHO70" s="27">
        <f t="shared" si="2485"/>
        <v>0</v>
      </c>
      <c r="AHP70" s="27">
        <f t="shared" si="2486"/>
        <v>0</v>
      </c>
      <c r="AHQ70" s="27">
        <f t="shared" si="2487"/>
        <v>0</v>
      </c>
      <c r="AHR70" s="27">
        <f t="shared" si="2488"/>
        <v>0</v>
      </c>
      <c r="AHS70" s="27">
        <f t="shared" si="2489"/>
        <v>0</v>
      </c>
      <c r="AHT70" s="27">
        <f t="shared" si="2490"/>
        <v>0</v>
      </c>
      <c r="AHU70" s="27">
        <f t="shared" si="2491"/>
        <v>0</v>
      </c>
      <c r="AHV70" s="27">
        <f t="shared" si="2492"/>
        <v>0</v>
      </c>
      <c r="AHW70" s="27">
        <f t="shared" si="2493"/>
        <v>0</v>
      </c>
      <c r="AHX70" s="27">
        <f t="shared" si="2494"/>
        <v>0</v>
      </c>
      <c r="AHY70" s="27">
        <f t="shared" si="2495"/>
        <v>0</v>
      </c>
      <c r="AHZ70" s="27">
        <f t="shared" si="2496"/>
        <v>0</v>
      </c>
      <c r="AIA70" s="27">
        <f t="shared" si="2497"/>
        <v>0</v>
      </c>
      <c r="AIB70" s="27">
        <f t="shared" si="2498"/>
        <v>0</v>
      </c>
      <c r="AIC70" s="27">
        <f t="shared" si="2499"/>
        <v>0</v>
      </c>
      <c r="AID70" s="27">
        <f t="shared" si="2500"/>
        <v>0</v>
      </c>
      <c r="AIE70" s="27">
        <f t="shared" si="2501"/>
        <v>0</v>
      </c>
      <c r="AIF70" s="27">
        <f t="shared" si="2502"/>
        <v>0</v>
      </c>
      <c r="AIG70" s="27">
        <f t="shared" si="2503"/>
        <v>0</v>
      </c>
      <c r="AIH70" s="27">
        <f t="shared" si="2504"/>
        <v>0</v>
      </c>
      <c r="AII70" s="27">
        <f t="shared" si="2505"/>
        <v>0</v>
      </c>
      <c r="AIJ70" s="27">
        <f t="shared" si="2506"/>
        <v>0</v>
      </c>
      <c r="AIK70" s="27">
        <f t="shared" si="2507"/>
        <v>0</v>
      </c>
      <c r="AIL70" s="27">
        <f t="shared" si="2508"/>
        <v>0</v>
      </c>
      <c r="AIM70" s="27">
        <f t="shared" si="2509"/>
        <v>0</v>
      </c>
      <c r="AIN70" s="27">
        <f t="shared" si="2510"/>
        <v>0</v>
      </c>
      <c r="AIO70" s="27">
        <f t="shared" si="2511"/>
        <v>0</v>
      </c>
      <c r="AIP70" s="27">
        <f t="shared" si="2512"/>
        <v>0</v>
      </c>
      <c r="AIQ70" s="27">
        <f t="shared" si="2513"/>
        <v>0</v>
      </c>
      <c r="AIR70" s="27">
        <f t="shared" si="2514"/>
        <v>0</v>
      </c>
      <c r="AIT70" s="27">
        <v>1</v>
      </c>
      <c r="AIU70" s="27">
        <v>1</v>
      </c>
      <c r="AIV70" s="27">
        <v>1</v>
      </c>
      <c r="AIW70" s="27">
        <f t="shared" si="2515"/>
        <v>0</v>
      </c>
      <c r="AIX70" s="27">
        <f t="shared" si="2516"/>
        <v>4</v>
      </c>
      <c r="AIY70" s="27">
        <f t="shared" si="2517"/>
        <v>0</v>
      </c>
      <c r="AIZ70" s="27">
        <f t="shared" si="2518"/>
        <v>0</v>
      </c>
      <c r="AJA70" s="27">
        <f t="shared" si="2519"/>
        <v>0</v>
      </c>
      <c r="AJB70" s="27">
        <f t="shared" si="2520"/>
        <v>0.5</v>
      </c>
      <c r="AJC70" s="27">
        <f t="shared" si="2521"/>
        <v>0</v>
      </c>
      <c r="AJD70" s="27">
        <f t="shared" si="2522"/>
        <v>1</v>
      </c>
      <c r="AJE70" s="27">
        <f t="shared" si="2523"/>
        <v>8</v>
      </c>
      <c r="AJF70" s="27">
        <f t="shared" si="2524"/>
        <v>0</v>
      </c>
      <c r="AJG70" s="27">
        <f t="shared" si="2525"/>
        <v>0</v>
      </c>
      <c r="AJH70" s="27">
        <f t="shared" si="2526"/>
        <v>0.25</v>
      </c>
      <c r="AJI70" s="27">
        <f t="shared" si="2527"/>
        <v>0</v>
      </c>
      <c r="AJJ70" s="27">
        <f t="shared" si="2528"/>
        <v>0</v>
      </c>
      <c r="AJK70" s="27">
        <f t="shared" si="2529"/>
        <v>0</v>
      </c>
      <c r="AJL70" s="27">
        <f t="shared" si="2530"/>
        <v>0</v>
      </c>
      <c r="AJM70" s="27">
        <f t="shared" si="2531"/>
        <v>0</v>
      </c>
      <c r="AJN70" s="27">
        <f t="shared" si="2532"/>
        <v>3.125E-2</v>
      </c>
      <c r="AJO70" s="27">
        <f t="shared" si="2533"/>
        <v>0</v>
      </c>
      <c r="AJP70" s="27">
        <f t="shared" si="2534"/>
        <v>0</v>
      </c>
      <c r="AJQ70" s="27">
        <f t="shared" si="2535"/>
        <v>2</v>
      </c>
      <c r="AJR70" s="27">
        <f t="shared" si="2536"/>
        <v>0</v>
      </c>
      <c r="AJS70" s="27">
        <f t="shared" si="2537"/>
        <v>0</v>
      </c>
      <c r="AJT70" s="27">
        <f t="shared" si="2538"/>
        <v>2</v>
      </c>
      <c r="AJU70" s="27">
        <f t="shared" si="2539"/>
        <v>0</v>
      </c>
      <c r="AJV70" s="27">
        <f t="shared" si="2540"/>
        <v>0</v>
      </c>
      <c r="AJW70" s="27">
        <f t="shared" si="2541"/>
        <v>0.25</v>
      </c>
      <c r="AJX70" s="27">
        <f t="shared" si="2542"/>
        <v>0</v>
      </c>
      <c r="AJY70" s="27">
        <f t="shared" si="2543"/>
        <v>0</v>
      </c>
      <c r="AJZ70" s="27">
        <f t="shared" si="2544"/>
        <v>0.25</v>
      </c>
      <c r="AKA70" s="27">
        <f t="shared" si="2545"/>
        <v>0</v>
      </c>
      <c r="AKB70" s="27">
        <f t="shared" si="2546"/>
        <v>0</v>
      </c>
      <c r="AKC70" s="27">
        <f t="shared" si="2547"/>
        <v>0.25</v>
      </c>
      <c r="AKD70" s="27">
        <f t="shared" si="2548"/>
        <v>0</v>
      </c>
      <c r="AKE70" s="27">
        <f t="shared" si="2549"/>
        <v>0</v>
      </c>
      <c r="AKF70" s="27">
        <f t="shared" si="2550"/>
        <v>0</v>
      </c>
      <c r="AKG70" s="27">
        <f t="shared" si="2551"/>
        <v>0</v>
      </c>
      <c r="AKH70" s="27">
        <f t="shared" si="2552"/>
        <v>0</v>
      </c>
      <c r="AKI70" s="27">
        <f t="shared" si="2553"/>
        <v>0</v>
      </c>
      <c r="AKJ70" s="27">
        <f t="shared" si="2554"/>
        <v>0</v>
      </c>
      <c r="AKK70" s="27">
        <f t="shared" si="2555"/>
        <v>0</v>
      </c>
      <c r="AKL70" s="27">
        <f t="shared" si="2556"/>
        <v>0</v>
      </c>
      <c r="AKM70" s="27">
        <f t="shared" si="2557"/>
        <v>0</v>
      </c>
      <c r="AKN70" s="27">
        <f t="shared" si="2558"/>
        <v>0</v>
      </c>
      <c r="AKO70" s="27">
        <f t="shared" si="2559"/>
        <v>0</v>
      </c>
      <c r="AKP70" s="27">
        <f t="shared" si="2560"/>
        <v>0</v>
      </c>
      <c r="AKQ70" s="27">
        <f t="shared" si="2561"/>
        <v>0</v>
      </c>
      <c r="AKR70" s="27">
        <f t="shared" si="2562"/>
        <v>0</v>
      </c>
      <c r="AKS70" s="27">
        <f t="shared" si="2563"/>
        <v>0</v>
      </c>
      <c r="AKT70" s="27">
        <f t="shared" si="2564"/>
        <v>0</v>
      </c>
      <c r="AKU70" s="27">
        <f t="shared" si="2565"/>
        <v>0</v>
      </c>
      <c r="AKV70" s="27">
        <f t="shared" si="2566"/>
        <v>0</v>
      </c>
      <c r="AKW70" s="27">
        <f t="shared" si="2567"/>
        <v>0</v>
      </c>
      <c r="AKX70" s="27">
        <f t="shared" si="2568"/>
        <v>0</v>
      </c>
      <c r="AKY70" s="27">
        <f t="shared" si="2569"/>
        <v>0</v>
      </c>
      <c r="AKZ70" s="27">
        <f t="shared" si="2570"/>
        <v>0</v>
      </c>
      <c r="ALA70" s="27">
        <f t="shared" si="2571"/>
        <v>0</v>
      </c>
      <c r="ALB70" s="27">
        <f t="shared" si="2572"/>
        <v>0</v>
      </c>
      <c r="ALC70" s="27">
        <f t="shared" si="2573"/>
        <v>0</v>
      </c>
      <c r="ALD70" s="27">
        <f t="shared" si="2574"/>
        <v>0</v>
      </c>
      <c r="ALE70" s="27">
        <f t="shared" si="2575"/>
        <v>0</v>
      </c>
      <c r="ALF70" s="27">
        <f t="shared" si="2576"/>
        <v>0</v>
      </c>
      <c r="ALG70" s="27">
        <f t="shared" si="2577"/>
        <v>0</v>
      </c>
      <c r="ALH70" s="27">
        <f t="shared" si="2578"/>
        <v>0</v>
      </c>
      <c r="ALI70" s="27">
        <f t="shared" si="2579"/>
        <v>0</v>
      </c>
      <c r="ALJ70" s="27">
        <f t="shared" si="2580"/>
        <v>0</v>
      </c>
      <c r="ALK70" s="27">
        <f t="shared" si="2581"/>
        <v>0</v>
      </c>
      <c r="ALL70" s="27">
        <f t="shared" si="2582"/>
        <v>0</v>
      </c>
      <c r="ALM70" s="27">
        <f t="shared" si="2583"/>
        <v>0</v>
      </c>
      <c r="ALN70" s="27">
        <f t="shared" si="2584"/>
        <v>0</v>
      </c>
      <c r="ALO70" s="27">
        <f t="shared" si="2585"/>
        <v>0</v>
      </c>
      <c r="ALP70" s="27">
        <f t="shared" si="2586"/>
        <v>0</v>
      </c>
      <c r="ALQ70" s="27">
        <f t="shared" si="2587"/>
        <v>0</v>
      </c>
      <c r="ALR70" s="27">
        <f t="shared" si="2588"/>
        <v>0</v>
      </c>
      <c r="ALS70" s="27">
        <f t="shared" si="2589"/>
        <v>0</v>
      </c>
      <c r="ALT70" s="27">
        <f t="shared" si="2590"/>
        <v>0</v>
      </c>
      <c r="ALU70" s="27">
        <f t="shared" si="2591"/>
        <v>0</v>
      </c>
      <c r="ALV70" s="27">
        <f t="shared" si="2592"/>
        <v>0</v>
      </c>
      <c r="ALW70" s="27">
        <f t="shared" si="2593"/>
        <v>0</v>
      </c>
      <c r="AMK70" s="28">
        <v>1766</v>
      </c>
      <c r="AML70" s="28">
        <f t="shared" si="2594"/>
        <v>1766</v>
      </c>
      <c r="AMN70" s="28">
        <v>1693</v>
      </c>
      <c r="AMO70" s="27" t="str">
        <f t="shared" si="2595"/>
        <v>1713</v>
      </c>
      <c r="AMP70" s="27" t="str">
        <f t="shared" si="2596"/>
        <v>1703</v>
      </c>
      <c r="AMQ70" s="27" t="str">
        <f t="shared" si="2597"/>
        <v>1719</v>
      </c>
      <c r="AMR70" s="27" t="str">
        <f t="shared" si="2598"/>
        <v>1719</v>
      </c>
      <c r="AMS70" s="27" t="str">
        <f t="shared" si="2599"/>
        <v>1741</v>
      </c>
      <c r="AMT70" s="27" t="str">
        <f t="shared" si="2600"/>
        <v>1741</v>
      </c>
      <c r="AMU70" s="27" t="str">
        <f t="shared" si="2601"/>
        <v>1741</v>
      </c>
      <c r="AMV70" s="27" t="str">
        <f t="shared" si="2602"/>
        <v>1741</v>
      </c>
      <c r="AMW70" s="27" t="str">
        <f t="shared" si="2603"/>
        <v>1768</v>
      </c>
      <c r="AMX70" s="27" t="str">
        <f t="shared" si="2604"/>
        <v>1768</v>
      </c>
      <c r="AMY70" s="27" t="str">
        <f t="shared" si="2605"/>
        <v>1761</v>
      </c>
      <c r="AMZ70" s="27" t="str">
        <f t="shared" si="2606"/>
        <v>1759</v>
      </c>
      <c r="ANA70" s="27" t="str">
        <f t="shared" si="2607"/>
        <v>1759</v>
      </c>
      <c r="ANB70" s="27" t="str">
        <f t="shared" si="2608"/>
        <v>1759</v>
      </c>
      <c r="ANC70" s="27" t="str">
        <f t="shared" si="2609"/>
        <v>1751</v>
      </c>
      <c r="AND70" s="27" t="str">
        <f t="shared" si="2610"/>
        <v>1751</v>
      </c>
      <c r="ANE70" s="27" t="str">
        <f t="shared" si="2611"/>
        <v>1751</v>
      </c>
      <c r="ANF70" s="27" t="str">
        <f t="shared" si="2612"/>
        <v>1751</v>
      </c>
      <c r="ANG70" s="27" t="str">
        <f t="shared" si="2613"/>
        <v>1751</v>
      </c>
      <c r="ANH70" s="27" t="str">
        <f t="shared" si="2614"/>
        <v>1751</v>
      </c>
      <c r="ANI70" s="27" t="str">
        <f t="shared" si="2615"/>
        <v>1742</v>
      </c>
      <c r="ANJ70" s="27" t="str">
        <f t="shared" si="2616"/>
        <v>1742</v>
      </c>
      <c r="ANK70" s="27" t="str">
        <f t="shared" si="2617"/>
        <v>1742</v>
      </c>
      <c r="ANL70" s="27" t="str">
        <f t="shared" si="2618"/>
        <v>1764</v>
      </c>
      <c r="ANM70" s="27" t="str">
        <f t="shared" si="2619"/>
        <v>1764</v>
      </c>
      <c r="ANN70" s="27" t="str">
        <f t="shared" si="2620"/>
        <v>1764</v>
      </c>
      <c r="ANO70" s="27" t="str">
        <f t="shared" si="2621"/>
        <v>1773</v>
      </c>
      <c r="ANP70" s="27" t="str">
        <f t="shared" si="2622"/>
        <v>1773</v>
      </c>
      <c r="ANQ70" s="27" t="str">
        <f t="shared" si="2623"/>
        <v>1773</v>
      </c>
      <c r="ANR70" s="27" t="str">
        <f t="shared" si="2624"/>
        <v>1769</v>
      </c>
      <c r="ANS70" s="27" t="str">
        <f t="shared" si="2625"/>
        <v>1769</v>
      </c>
      <c r="ANT70" s="27" t="str">
        <f t="shared" si="2626"/>
        <v>1769</v>
      </c>
      <c r="ANU70" s="27" t="str">
        <f t="shared" si="2627"/>
        <v>1774</v>
      </c>
      <c r="ANV70" s="27" t="str">
        <f t="shared" si="2628"/>
        <v>1774</v>
      </c>
      <c r="ANW70" s="27" t="str">
        <f t="shared" si="2629"/>
        <v>1774</v>
      </c>
      <c r="ANX70" s="27" t="str">
        <f t="shared" si="2630"/>
        <v>1766</v>
      </c>
      <c r="ANY70" s="27" t="str">
        <f t="shared" si="2631"/>
        <v>1766</v>
      </c>
      <c r="ANZ70" s="27" t="str">
        <f t="shared" si="2632"/>
        <v>1766</v>
      </c>
      <c r="AOA70" s="27" t="str">
        <f t="shared" si="2633"/>
        <v>1766</v>
      </c>
      <c r="AOB70" s="27" t="str">
        <f t="shared" si="2634"/>
        <v>1766</v>
      </c>
      <c r="AOC70" s="27" t="str">
        <f t="shared" si="2635"/>
        <v>1766</v>
      </c>
      <c r="AOD70" s="27" t="str">
        <f t="shared" si="2636"/>
        <v>1766</v>
      </c>
      <c r="AOE70" s="27" t="str">
        <f t="shared" si="2637"/>
        <v>1766</v>
      </c>
      <c r="AOF70" s="27" t="str">
        <f t="shared" si="2638"/>
        <v>1766</v>
      </c>
      <c r="AOG70" s="27" t="str">
        <f t="shared" si="2639"/>
        <v>1766</v>
      </c>
      <c r="AOH70" s="27" t="str">
        <f t="shared" si="2640"/>
        <v>1766</v>
      </c>
      <c r="AOI70" s="27" t="str">
        <f t="shared" si="2641"/>
        <v>1766</v>
      </c>
      <c r="AOJ70" s="27" t="str">
        <f t="shared" si="2642"/>
        <v>1766</v>
      </c>
      <c r="AOK70" s="27" t="str">
        <f t="shared" si="2643"/>
        <v>1766</v>
      </c>
      <c r="AOL70" s="27" t="str">
        <f t="shared" si="2644"/>
        <v>1766</v>
      </c>
      <c r="AOM70" s="27" t="str">
        <f t="shared" si="2645"/>
        <v>1766</v>
      </c>
      <c r="AON70" s="27" t="str">
        <f t="shared" si="2646"/>
        <v>1766</v>
      </c>
      <c r="AOO70" s="27" t="str">
        <f t="shared" si="2647"/>
        <v>1766</v>
      </c>
      <c r="AOP70" s="27" t="str">
        <f t="shared" si="2648"/>
        <v>1766</v>
      </c>
      <c r="AOQ70" s="27" t="str">
        <f t="shared" si="2649"/>
        <v>1766</v>
      </c>
      <c r="AOR70" s="27" t="str">
        <f t="shared" si="2650"/>
        <v>1766</v>
      </c>
      <c r="AOS70" s="27" t="str">
        <f t="shared" si="2651"/>
        <v>1766</v>
      </c>
      <c r="AOT70" s="27" t="str">
        <f t="shared" si="2652"/>
        <v>1766</v>
      </c>
      <c r="AOU70" s="27" t="str">
        <f t="shared" si="2653"/>
        <v>1766</v>
      </c>
      <c r="AOV70" s="27" t="str">
        <f t="shared" si="2654"/>
        <v>1766</v>
      </c>
      <c r="AOW70" s="27" t="str">
        <f t="shared" si="2655"/>
        <v>1766</v>
      </c>
      <c r="AOX70" s="27" t="str">
        <f t="shared" si="2656"/>
        <v>1766</v>
      </c>
      <c r="AOY70" s="27" t="str">
        <f t="shared" si="2657"/>
        <v>1766</v>
      </c>
      <c r="AOZ70" s="27" t="str">
        <f t="shared" si="2658"/>
        <v>1766</v>
      </c>
      <c r="APA70" s="27" t="str">
        <f t="shared" si="2659"/>
        <v>1766</v>
      </c>
      <c r="APB70" s="27" t="str">
        <f t="shared" si="2660"/>
        <v>1766</v>
      </c>
      <c r="APC70" s="27" t="str">
        <f t="shared" si="2661"/>
        <v>1766</v>
      </c>
      <c r="APD70" s="27" t="str">
        <f t="shared" si="2662"/>
        <v>1766</v>
      </c>
      <c r="APE70" s="27" t="str">
        <f t="shared" si="2663"/>
        <v>1766</v>
      </c>
      <c r="APF70" s="27" t="str">
        <f t="shared" si="2664"/>
        <v>1766</v>
      </c>
      <c r="APG70" s="27" t="str">
        <f t="shared" si="2665"/>
        <v>1766</v>
      </c>
      <c r="APH70" s="27" t="str">
        <f t="shared" si="2666"/>
        <v>1766</v>
      </c>
      <c r="API70" s="27" t="str">
        <f t="shared" si="2667"/>
        <v>1766</v>
      </c>
      <c r="APJ70" s="27" t="str">
        <f t="shared" si="2668"/>
        <v>1766</v>
      </c>
      <c r="APK70" s="27" t="str">
        <f t="shared" si="2669"/>
        <v>1766</v>
      </c>
      <c r="APL70" s="27" t="str">
        <f t="shared" si="2670"/>
        <v>1766</v>
      </c>
      <c r="APM70" s="27" t="str">
        <f t="shared" si="2671"/>
        <v>1766</v>
      </c>
      <c r="APN70" s="27" t="str">
        <f t="shared" si="2672"/>
        <v>1766</v>
      </c>
      <c r="APO70" s="27" t="str">
        <f t="shared" si="2673"/>
        <v>1766</v>
      </c>
      <c r="APP70" s="27" t="str">
        <f t="shared" si="2674"/>
        <v>1766</v>
      </c>
      <c r="APQ70" s="27" t="str">
        <f t="shared" si="2675"/>
        <v>1766</v>
      </c>
      <c r="APR70" s="27" t="str">
        <f t="shared" si="2676"/>
        <v>1766</v>
      </c>
    </row>
    <row r="71" spans="1:1022 1025:1110" x14ac:dyDescent="0.35">
      <c r="A71" s="27">
        <v>55</v>
      </c>
      <c r="B71" s="86" t="s">
        <v>97</v>
      </c>
      <c r="C71" s="91">
        <f>VLOOKUP(A71, Rankings!$A$2:$AN$129, 40, FALSE)</f>
        <v>69</v>
      </c>
      <c r="D71" s="22" t="s">
        <v>380</v>
      </c>
      <c r="I71" s="29">
        <f t="shared" si="1785"/>
        <v>12.5</v>
      </c>
      <c r="L71" s="27" t="s">
        <v>2256</v>
      </c>
      <c r="M71" s="27" t="s">
        <v>2520</v>
      </c>
      <c r="N71" s="27" t="s">
        <v>2819</v>
      </c>
      <c r="O71" s="27" t="s">
        <v>24</v>
      </c>
      <c r="P71" s="27" t="s">
        <v>24</v>
      </c>
      <c r="Q71" s="27" t="s">
        <v>3224</v>
      </c>
      <c r="R71" s="27" t="s">
        <v>24</v>
      </c>
      <c r="S71" s="27" t="s">
        <v>3640</v>
      </c>
      <c r="T71" s="27" t="s">
        <v>3804</v>
      </c>
      <c r="U71" s="27" t="s">
        <v>24</v>
      </c>
      <c r="V71" s="27" t="s">
        <v>24</v>
      </c>
      <c r="W71" s="27" t="s">
        <v>4198</v>
      </c>
      <c r="X71" s="27" t="s">
        <v>24</v>
      </c>
      <c r="Y71" s="27" t="s">
        <v>24</v>
      </c>
      <c r="Z71" s="27" t="s">
        <v>4502</v>
      </c>
      <c r="AA71" s="27" t="s">
        <v>24</v>
      </c>
      <c r="AB71" s="27" t="s">
        <v>24</v>
      </c>
      <c r="AC71" s="27" t="s">
        <v>24</v>
      </c>
      <c r="AD71" s="27" t="s">
        <v>24</v>
      </c>
      <c r="AE71" s="27" t="s">
        <v>24</v>
      </c>
      <c r="AF71" s="27" t="s">
        <v>24</v>
      </c>
      <c r="AG71" s="27" t="s">
        <v>24</v>
      </c>
      <c r="AH71" s="27" t="s">
        <v>24</v>
      </c>
      <c r="AI71" s="27" t="s">
        <v>5364</v>
      </c>
      <c r="AJ71" s="27" t="s">
        <v>24</v>
      </c>
      <c r="AK71" s="27" t="s">
        <v>24</v>
      </c>
      <c r="AL71" s="27" t="s">
        <v>5687</v>
      </c>
      <c r="AM71" s="27" t="s">
        <v>24</v>
      </c>
      <c r="AN71" s="27" t="s">
        <v>24</v>
      </c>
      <c r="AO71" s="27" t="s">
        <v>5993</v>
      </c>
      <c r="AP71" s="27" t="s">
        <v>24</v>
      </c>
      <c r="AQ71" s="27" t="s">
        <v>24</v>
      </c>
      <c r="AR71" s="27" t="s">
        <v>6346</v>
      </c>
      <c r="AS71" s="27" t="s">
        <v>24</v>
      </c>
      <c r="AT71" s="27" t="s">
        <v>24</v>
      </c>
      <c r="AU71" s="27" t="s">
        <v>6670</v>
      </c>
      <c r="AV71" s="27" t="s">
        <v>24</v>
      </c>
      <c r="AW71" s="27" t="s">
        <v>24</v>
      </c>
      <c r="AX71" s="27" t="s">
        <v>24</v>
      </c>
      <c r="AY71" s="27" t="s">
        <v>24</v>
      </c>
      <c r="AZ71" s="27" t="s">
        <v>24</v>
      </c>
      <c r="BA71" s="27" t="s">
        <v>24</v>
      </c>
      <c r="BB71" s="27" t="s">
        <v>24</v>
      </c>
      <c r="BC71" s="27" t="s">
        <v>24</v>
      </c>
      <c r="BD71" s="27" t="s">
        <v>24</v>
      </c>
      <c r="BE71" s="27" t="s">
        <v>24</v>
      </c>
      <c r="BF71" s="27" t="s">
        <v>24</v>
      </c>
      <c r="BG71" s="27" t="s">
        <v>24</v>
      </c>
      <c r="BH71" s="27" t="s">
        <v>24</v>
      </c>
      <c r="BI71" s="27" t="s">
        <v>24</v>
      </c>
      <c r="BJ71" s="27" t="s">
        <v>24</v>
      </c>
      <c r="BK71" s="27" t="s">
        <v>24</v>
      </c>
      <c r="BL71" s="27" t="s">
        <v>24</v>
      </c>
      <c r="BM71" s="27" t="s">
        <v>24</v>
      </c>
      <c r="BN71" s="27" t="s">
        <v>24</v>
      </c>
      <c r="BO71" s="27" t="s">
        <v>24</v>
      </c>
      <c r="BP71" s="27" t="s">
        <v>24</v>
      </c>
      <c r="BQ71" s="27" t="s">
        <v>24</v>
      </c>
      <c r="BR71" s="27" t="s">
        <v>24</v>
      </c>
      <c r="BS71" s="27" t="s">
        <v>24</v>
      </c>
      <c r="BT71" s="27" t="s">
        <v>24</v>
      </c>
      <c r="BU71" s="27" t="s">
        <v>24</v>
      </c>
      <c r="BV71" s="27" t="s">
        <v>24</v>
      </c>
      <c r="BW71" s="27" t="s">
        <v>24</v>
      </c>
      <c r="BX71" s="27" t="s">
        <v>24</v>
      </c>
      <c r="BY71" s="27" t="s">
        <v>24</v>
      </c>
      <c r="BZ71" s="27" t="s">
        <v>24</v>
      </c>
      <c r="CA71" s="27" t="s">
        <v>24</v>
      </c>
      <c r="CB71" s="27" t="s">
        <v>24</v>
      </c>
      <c r="CC71" s="27" t="s">
        <v>24</v>
      </c>
      <c r="CD71" s="27" t="s">
        <v>24</v>
      </c>
      <c r="CE71" s="27" t="s">
        <v>24</v>
      </c>
      <c r="CF71" s="27" t="s">
        <v>24</v>
      </c>
      <c r="CG71" s="27" t="s">
        <v>24</v>
      </c>
      <c r="CH71" s="27" t="s">
        <v>24</v>
      </c>
      <c r="CI71" s="27" t="s">
        <v>24</v>
      </c>
      <c r="CJ71" s="27" t="s">
        <v>24</v>
      </c>
      <c r="CK71" s="27" t="s">
        <v>24</v>
      </c>
      <c r="CL71" s="27" t="s">
        <v>24</v>
      </c>
      <c r="CM71" s="27" t="s">
        <v>24</v>
      </c>
      <c r="CN71" s="27" t="s">
        <v>24</v>
      </c>
      <c r="CO71" s="27" t="s">
        <v>24</v>
      </c>
      <c r="CQ71" s="28">
        <f t="shared" si="1786"/>
        <v>3</v>
      </c>
      <c r="CR71" s="28">
        <f t="shared" si="1787"/>
        <v>3</v>
      </c>
      <c r="CS71" s="28">
        <f t="shared" si="1788"/>
        <v>3</v>
      </c>
      <c r="CT71" s="28">
        <f t="shared" si="1789"/>
        <v>3</v>
      </c>
      <c r="CU71" s="28">
        <f t="shared" si="1790"/>
        <v>3</v>
      </c>
      <c r="CV71" s="28">
        <f t="shared" si="1791"/>
        <v>2</v>
      </c>
      <c r="CW71" s="28">
        <f t="shared" si="1792"/>
        <v>2</v>
      </c>
      <c r="CX71" s="28">
        <f t="shared" si="1793"/>
        <v>2</v>
      </c>
      <c r="CY71" s="28">
        <f t="shared" si="1794"/>
        <v>0</v>
      </c>
      <c r="CZ71" s="28">
        <f t="shared" si="1795"/>
        <v>0</v>
      </c>
      <c r="DA71" s="28">
        <f t="shared" si="1796"/>
        <v>0</v>
      </c>
      <c r="DB71" s="28">
        <f t="shared" si="1797"/>
        <v>0</v>
      </c>
      <c r="DC71" s="28">
        <f t="shared" si="1798"/>
        <v>0</v>
      </c>
      <c r="DD71" s="28">
        <f t="shared" si="1799"/>
        <v>0</v>
      </c>
      <c r="DE71" s="28">
        <f t="shared" si="1800"/>
        <v>0</v>
      </c>
      <c r="DF71" s="28">
        <f t="shared" si="1801"/>
        <v>1</v>
      </c>
      <c r="DG71" s="28">
        <f t="shared" si="1802"/>
        <v>0</v>
      </c>
      <c r="DH71" s="28">
        <f t="shared" si="1803"/>
        <v>0</v>
      </c>
      <c r="DI71" s="28">
        <f t="shared" si="1804"/>
        <v>0</v>
      </c>
      <c r="DJ71" s="28">
        <f t="shared" si="1805"/>
        <v>0</v>
      </c>
      <c r="DK71" s="28">
        <f t="shared" si="1806"/>
        <v>0</v>
      </c>
      <c r="DL71" s="28">
        <f t="shared" si="1807"/>
        <v>0</v>
      </c>
      <c r="DM71" s="28">
        <f t="shared" si="1808"/>
        <v>0</v>
      </c>
      <c r="DN71" s="28">
        <f t="shared" si="1809"/>
        <v>0</v>
      </c>
      <c r="DO71" s="28">
        <f t="shared" si="1810"/>
        <v>0</v>
      </c>
      <c r="DP71" s="28">
        <f t="shared" si="1811"/>
        <v>1</v>
      </c>
      <c r="DR71">
        <f t="shared" si="1812"/>
        <v>4</v>
      </c>
      <c r="DS71">
        <f t="shared" si="1813"/>
        <v>2</v>
      </c>
      <c r="DT71">
        <f t="shared" si="1814"/>
        <v>3</v>
      </c>
      <c r="DU71">
        <f t="shared" si="1815"/>
        <v>0</v>
      </c>
      <c r="DV71">
        <f t="shared" si="1816"/>
        <v>0</v>
      </c>
      <c r="DW71">
        <f t="shared" si="1817"/>
        <v>4</v>
      </c>
      <c r="DX71">
        <f t="shared" si="1818"/>
        <v>0</v>
      </c>
      <c r="DY71">
        <f t="shared" si="1819"/>
        <v>12</v>
      </c>
      <c r="DZ71">
        <f t="shared" si="1820"/>
        <v>3</v>
      </c>
      <c r="EA71">
        <f t="shared" si="1821"/>
        <v>0</v>
      </c>
      <c r="EB71">
        <f t="shared" si="1822"/>
        <v>0</v>
      </c>
      <c r="EC71">
        <f t="shared" si="1823"/>
        <v>1</v>
      </c>
      <c r="ED71">
        <f t="shared" si="1824"/>
        <v>0</v>
      </c>
      <c r="EE71">
        <f t="shared" si="1825"/>
        <v>0</v>
      </c>
      <c r="EF71">
        <f t="shared" si="1826"/>
        <v>1</v>
      </c>
      <c r="EG71">
        <f t="shared" si="1827"/>
        <v>0</v>
      </c>
      <c r="EH71">
        <f t="shared" si="1828"/>
        <v>0</v>
      </c>
      <c r="EI71">
        <f t="shared" si="1829"/>
        <v>0</v>
      </c>
      <c r="EJ71">
        <f t="shared" si="1830"/>
        <v>0</v>
      </c>
      <c r="EK71">
        <f t="shared" si="1831"/>
        <v>0</v>
      </c>
      <c r="EL71">
        <f t="shared" si="1832"/>
        <v>0</v>
      </c>
      <c r="EM71">
        <f t="shared" si="1833"/>
        <v>0</v>
      </c>
      <c r="EN71">
        <f t="shared" si="1834"/>
        <v>0</v>
      </c>
      <c r="EO71">
        <f t="shared" si="1835"/>
        <v>2</v>
      </c>
      <c r="EP71">
        <f t="shared" si="1836"/>
        <v>0</v>
      </c>
      <c r="EQ71">
        <f t="shared" si="1837"/>
        <v>0</v>
      </c>
      <c r="ER71">
        <f t="shared" si="1838"/>
        <v>4</v>
      </c>
      <c r="ES71">
        <f t="shared" si="1839"/>
        <v>0</v>
      </c>
      <c r="ET71">
        <f t="shared" si="1840"/>
        <v>0</v>
      </c>
      <c r="EU71">
        <f t="shared" si="1841"/>
        <v>1</v>
      </c>
      <c r="EV71">
        <f t="shared" si="1842"/>
        <v>0</v>
      </c>
      <c r="EW71">
        <f t="shared" si="1843"/>
        <v>0</v>
      </c>
      <c r="EX71">
        <f t="shared" si="1844"/>
        <v>3</v>
      </c>
      <c r="EY71">
        <f t="shared" si="1845"/>
        <v>0</v>
      </c>
      <c r="EZ71">
        <f t="shared" si="1846"/>
        <v>0</v>
      </c>
      <c r="FA71">
        <f t="shared" si="1847"/>
        <v>2</v>
      </c>
      <c r="FB71">
        <f t="shared" si="1848"/>
        <v>0</v>
      </c>
      <c r="FC71">
        <f t="shared" si="1849"/>
        <v>0</v>
      </c>
      <c r="FD71">
        <f t="shared" si="1850"/>
        <v>0</v>
      </c>
      <c r="FE71">
        <f t="shared" si="1851"/>
        <v>0</v>
      </c>
      <c r="FF71">
        <f t="shared" si="1852"/>
        <v>0</v>
      </c>
      <c r="FG71">
        <f t="shared" si="1853"/>
        <v>0</v>
      </c>
      <c r="FH71">
        <f t="shared" si="1854"/>
        <v>0</v>
      </c>
      <c r="FI71">
        <f t="shared" si="1855"/>
        <v>0</v>
      </c>
      <c r="FJ71">
        <f t="shared" si="1856"/>
        <v>0</v>
      </c>
      <c r="FK71">
        <f t="shared" si="1857"/>
        <v>0</v>
      </c>
      <c r="FL71">
        <f t="shared" si="1858"/>
        <v>0</v>
      </c>
      <c r="FM71">
        <f t="shared" si="1859"/>
        <v>0</v>
      </c>
      <c r="FN71">
        <f t="shared" si="1860"/>
        <v>0</v>
      </c>
      <c r="FO71">
        <f t="shared" si="1861"/>
        <v>0</v>
      </c>
      <c r="FP71">
        <f t="shared" si="1862"/>
        <v>0</v>
      </c>
      <c r="FQ71">
        <f t="shared" si="1863"/>
        <v>0</v>
      </c>
      <c r="FR71">
        <f t="shared" si="1864"/>
        <v>0</v>
      </c>
      <c r="FS71">
        <f t="shared" si="1865"/>
        <v>0</v>
      </c>
      <c r="FT71">
        <f t="shared" si="1866"/>
        <v>0</v>
      </c>
      <c r="FU71">
        <f t="shared" si="1867"/>
        <v>0</v>
      </c>
      <c r="FV71">
        <f t="shared" si="1868"/>
        <v>0</v>
      </c>
      <c r="FW71">
        <f t="shared" si="1869"/>
        <v>0</v>
      </c>
      <c r="FX71">
        <f t="shared" si="1870"/>
        <v>0</v>
      </c>
      <c r="FY71">
        <f t="shared" si="1871"/>
        <v>0</v>
      </c>
      <c r="FZ71">
        <f t="shared" si="1872"/>
        <v>0</v>
      </c>
      <c r="GA71">
        <f t="shared" si="1873"/>
        <v>0</v>
      </c>
      <c r="GB71">
        <f t="shared" si="1874"/>
        <v>0</v>
      </c>
      <c r="GC71">
        <f t="shared" si="1875"/>
        <v>0</v>
      </c>
      <c r="GD71">
        <f t="shared" si="1876"/>
        <v>0</v>
      </c>
      <c r="GE71">
        <f t="shared" si="1877"/>
        <v>0</v>
      </c>
      <c r="GF71">
        <f t="shared" si="1878"/>
        <v>0</v>
      </c>
      <c r="GG71">
        <f t="shared" si="1879"/>
        <v>0</v>
      </c>
      <c r="GH71">
        <f t="shared" si="1880"/>
        <v>0</v>
      </c>
      <c r="GI71">
        <f t="shared" si="1881"/>
        <v>0</v>
      </c>
      <c r="GJ71">
        <f t="shared" si="1882"/>
        <v>0</v>
      </c>
      <c r="GK71">
        <f t="shared" si="1883"/>
        <v>0</v>
      </c>
      <c r="GL71">
        <f t="shared" si="1884"/>
        <v>0</v>
      </c>
      <c r="GM71">
        <f t="shared" si="1885"/>
        <v>0</v>
      </c>
      <c r="GN71">
        <f t="shared" si="1886"/>
        <v>0</v>
      </c>
      <c r="GO71">
        <f t="shared" si="1887"/>
        <v>0</v>
      </c>
      <c r="GP71">
        <f t="shared" si="1888"/>
        <v>0</v>
      </c>
      <c r="GQ71">
        <f t="shared" si="1889"/>
        <v>0</v>
      </c>
      <c r="GR71">
        <f t="shared" si="1890"/>
        <v>0</v>
      </c>
      <c r="GS71">
        <f t="shared" si="1891"/>
        <v>0</v>
      </c>
      <c r="GT71">
        <f t="shared" si="1892"/>
        <v>0</v>
      </c>
      <c r="GU71">
        <f t="shared" si="1893"/>
        <v>0</v>
      </c>
      <c r="GW71" s="28">
        <f t="shared" si="1894"/>
        <v>5.650028343142389</v>
      </c>
      <c r="GX71" s="28">
        <f t="shared" si="1895"/>
        <v>0</v>
      </c>
      <c r="GY71" s="28">
        <f t="shared" si="1896"/>
        <v>0.45031307536905057</v>
      </c>
      <c r="GZ71" s="28">
        <f t="shared" si="1897"/>
        <v>0</v>
      </c>
      <c r="HA71" s="28">
        <f t="shared" si="1898"/>
        <v>0</v>
      </c>
      <c r="HB71" s="28">
        <f t="shared" si="1899"/>
        <v>5.8751848808269145</v>
      </c>
      <c r="HC71" s="28">
        <f t="shared" si="1900"/>
        <v>0.457723464552726</v>
      </c>
      <c r="HE71">
        <f>IFERROR(VLOOKUP(_xlfn.NUMBERVALUE(MID(L71, SEARCH("!", L71)+1, SEARCH("+", L71)-SEARCH("!", L71)-1)), Rankings!$A$2:$BK$129, 63, FALSE),0)</f>
        <v>0.57303453247194758</v>
      </c>
      <c r="HF71">
        <f>IFERROR(VLOOKUP(_xlfn.NUMBERVALUE(MID(M71, SEARCH("!", M71)+1, SEARCH("+", M71)-SEARCH("!", M71)-1)), Rankings!$A$2:$BK$129, 63, FALSE),0)</f>
        <v>0.32475203016907939</v>
      </c>
      <c r="HG71">
        <f>IFERROR(VLOOKUP(_xlfn.NUMBERVALUE(MID(N71, SEARCH("!", N71)+1, SEARCH("+", N71)-SEARCH("!", N71)-1)), Rankings!$A$2:$BK$129, 63, FALSE),0)</f>
        <v>0.47859817275585803</v>
      </c>
      <c r="HH71">
        <f>IFERROR(VLOOKUP(_xlfn.NUMBERVALUE(MID(O71, SEARCH("!", O71)+1, SEARCH("+", O71)-SEARCH("!", O71)-1)), Rankings!$A$2:$BK$129, 63, FALSE),0)</f>
        <v>0</v>
      </c>
      <c r="HI71">
        <f>IFERROR(VLOOKUP(_xlfn.NUMBERVALUE(MID(P71, SEARCH("!", P71)+1, SEARCH("+", P71)-SEARCH("!", P71)-1)), Rankings!$A$2:$BK$129, 63, FALSE),0)</f>
        <v>0</v>
      </c>
      <c r="HJ71">
        <f>IFERROR(VLOOKUP(_xlfn.NUMBERVALUE(MID(Q71, SEARCH("!", Q71)+1, SEARCH("+", Q71)-SEARCH("!", Q71)-1)), Rankings!$A$2:$BK$129, 63, FALSE),0)</f>
        <v>0.84785933157695315</v>
      </c>
      <c r="HK71">
        <f>IFERROR(VLOOKUP(_xlfn.NUMBERVALUE(MID(R71, SEARCH("!", R71)+1, SEARCH("+", R71)-SEARCH("!", R71)-1)), Rankings!$A$2:$BK$129, 63, FALSE),0)</f>
        <v>0</v>
      </c>
      <c r="HL71">
        <f>IFERROR(VLOOKUP(_xlfn.NUMBERVALUE(MID(S71, SEARCH("!", S71)+1, SEARCH("+", S71)-SEARCH("!", S71)-1)), Rankings!$A$2:$BK$129, 63, FALSE),0)</f>
        <v>0.45031307536905057</v>
      </c>
      <c r="HM71">
        <f>IFERROR(VLOOKUP(_xlfn.NUMBERVALUE(MID(T71, SEARCH("!", T71)+1, SEARCH("+", T71)-SEARCH("!", T71)-1)), Rankings!$A$2:$BK$129, 63, FALSE),0)</f>
        <v>0.35003100525051917</v>
      </c>
      <c r="HN71">
        <f>IFERROR(VLOOKUP(_xlfn.NUMBERVALUE(MID(U71, SEARCH("!", U71)+1, SEARCH("+", U71)-SEARCH("!", U71)-1)), Rankings!$A$2:$BK$129, 63, FALSE),0)</f>
        <v>0</v>
      </c>
      <c r="HO71">
        <f>IFERROR(VLOOKUP(_xlfn.NUMBERVALUE(MID(V71, SEARCH("!", V71)+1, SEARCH("+", V71)-SEARCH("!", V71)-1)), Rankings!$A$2:$BK$129, 63, FALSE),0)</f>
        <v>0</v>
      </c>
      <c r="HP71">
        <f>IFERROR(VLOOKUP(_xlfn.NUMBERVALUE(MID(W71, SEARCH("!", W71)+1, SEARCH("+", W71)-SEARCH("!", W71)-1)), Rankings!$A$2:$BK$129, 63, FALSE),0)</f>
        <v>0.29136888732306987</v>
      </c>
      <c r="HQ71">
        <f>IFERROR(VLOOKUP(_xlfn.NUMBERVALUE(MID(X71, SEARCH("!", X71)+1, SEARCH("+", X71)-SEARCH("!", X71)-1)), Rankings!$A$2:$BK$129, 63, FALSE),0)</f>
        <v>0</v>
      </c>
      <c r="HR71">
        <f>IFERROR(VLOOKUP(_xlfn.NUMBERVALUE(MID(Y71, SEARCH("!", Y71)+1, SEARCH("+", Y71)-SEARCH("!", Y71)-1)), Rankings!$A$2:$BK$129, 63, FALSE),0)</f>
        <v>0</v>
      </c>
      <c r="HS71">
        <f>IFERROR(VLOOKUP(_xlfn.NUMBERVALUE(MID(Z71, SEARCH("!", Z71)+1, SEARCH("+", Z71)-SEARCH("!", Z71)-1)), Rankings!$A$2:$BK$129, 63, FALSE),0)</f>
        <v>0.51686301006525148</v>
      </c>
      <c r="HT71">
        <f>IFERROR(VLOOKUP(_xlfn.NUMBERVALUE(MID(AA71, SEARCH("!", AA71)+1, SEARCH("+", AA71)-SEARCH("!", AA71)-1)), Rankings!$A$2:$BK$129, 63, FALSE),0)</f>
        <v>0</v>
      </c>
      <c r="HU71">
        <f>IFERROR(VLOOKUP(_xlfn.NUMBERVALUE(MID(AB71, SEARCH("!", AB71)+1, SEARCH("+", AB71)-SEARCH("!", AB71)-1)), Rankings!$A$2:$BK$129, 63, FALSE),0)</f>
        <v>0</v>
      </c>
      <c r="HV71">
        <f>IFERROR(VLOOKUP(_xlfn.NUMBERVALUE(MID(AC71, SEARCH("!", AC71)+1, SEARCH("+", AC71)-SEARCH("!", AC71)-1)), Rankings!$A$2:$BK$129, 63, FALSE),0)</f>
        <v>0</v>
      </c>
      <c r="HW71">
        <f>IFERROR(VLOOKUP(_xlfn.NUMBERVALUE(MID(AD71, SEARCH("!", AD71)+1, SEARCH("+", AD71)-SEARCH("!", AD71)-1)), Rankings!$A$2:$BK$129, 63, FALSE),0)</f>
        <v>0</v>
      </c>
      <c r="HX71">
        <f>IFERROR(VLOOKUP(_xlfn.NUMBERVALUE(MID(AE71, SEARCH("!", AE71)+1, SEARCH("+", AE71)-SEARCH("!", AE71)-1)), Rankings!$A$2:$BK$129, 63, FALSE),0)</f>
        <v>0</v>
      </c>
      <c r="HY71">
        <f>IFERROR(VLOOKUP(_xlfn.NUMBERVALUE(MID(AF71, SEARCH("!", AF71)+1, SEARCH("+", AF71)-SEARCH("!", AF71)-1)), Rankings!$A$2:$BK$129, 63, FALSE),0)</f>
        <v>0</v>
      </c>
      <c r="HZ71">
        <f>IFERROR(VLOOKUP(_xlfn.NUMBERVALUE(MID(AG71, SEARCH("!", AG71)+1, SEARCH("+", AG71)-SEARCH("!", AG71)-1)), Rankings!$A$2:$BK$129, 63, FALSE),0)</f>
        <v>0</v>
      </c>
      <c r="IA71">
        <f>IFERROR(VLOOKUP(_xlfn.NUMBERVALUE(MID(AH71, SEARCH("!", AH71)+1, SEARCH("+", AH71)-SEARCH("!", AH71)-1)), Rankings!$A$2:$BK$129, 63, FALSE),0)</f>
        <v>0</v>
      </c>
      <c r="IB71">
        <f>IFERROR(VLOOKUP(_xlfn.NUMBERVALUE(MID(AI71, SEARCH("!", AI71)+1, SEARCH("+", AI71)-SEARCH("!", AI71)-1)), Rankings!$A$2:$BK$129, 63, FALSE),0)</f>
        <v>0.33262682534038235</v>
      </c>
      <c r="IC71">
        <f>IFERROR(VLOOKUP(_xlfn.NUMBERVALUE(MID(AJ71, SEARCH("!", AJ71)+1, SEARCH("+", AJ71)-SEARCH("!", AJ71)-1)), Rankings!$A$2:$BK$129, 63, FALSE),0)</f>
        <v>0</v>
      </c>
      <c r="ID71">
        <f>IFERROR(VLOOKUP(_xlfn.NUMBERVALUE(MID(AK71, SEARCH("!", AK71)+1, SEARCH("+", AK71)-SEARCH("!", AK71)-1)), Rankings!$A$2:$BK$129, 63, FALSE),0)</f>
        <v>0</v>
      </c>
      <c r="IE71">
        <f>IFERROR(VLOOKUP(_xlfn.NUMBERVALUE(MID(AL71, SEARCH("!", AL71)+1, SEARCH("+", AL71)-SEARCH("!", AL71)-1)), Rankings!$A$2:$BK$129, 63, FALSE),0)</f>
        <v>0.50404309863542862</v>
      </c>
      <c r="IF71">
        <f>IFERROR(VLOOKUP(_xlfn.NUMBERVALUE(MID(AM71, SEARCH("!", AM71)+1, SEARCH("+", AM71)-SEARCH("!", AM71)-1)), Rankings!$A$2:$BK$129, 63, FALSE),0)</f>
        <v>0</v>
      </c>
      <c r="IG71">
        <f>IFERROR(VLOOKUP(_xlfn.NUMBERVALUE(MID(AN71, SEARCH("!", AN71)+1, SEARCH("+", AN71)-SEARCH("!", AN71)-1)), Rankings!$A$2:$BK$129, 63, FALSE),0)</f>
        <v>0</v>
      </c>
      <c r="IH71">
        <f>IFERROR(VLOOKUP(_xlfn.NUMBERVALUE(MID(AO71, SEARCH("!", AO71)+1, SEARCH("+", AO71)-SEARCH("!", AO71)-1)), Rankings!$A$2:$BK$129, 63, FALSE),0)</f>
        <v>9.8626908040956057E-2</v>
      </c>
      <c r="II71">
        <f>IFERROR(VLOOKUP(_xlfn.NUMBERVALUE(MID(AP71, SEARCH("!", AP71)+1, SEARCH("+", AP71)-SEARCH("!", AP71)-1)), Rankings!$A$2:$BK$129, 63, FALSE),0)</f>
        <v>0</v>
      </c>
      <c r="IJ71">
        <f>IFERROR(VLOOKUP(_xlfn.NUMBERVALUE(MID(AQ71, SEARCH("!", AQ71)+1, SEARCH("+", AQ71)-SEARCH("!", AQ71)-1)), Rankings!$A$2:$BK$129, 63, FALSE),0)</f>
        <v>0</v>
      </c>
      <c r="IK71">
        <f>IFERROR(VLOOKUP(_xlfn.NUMBERVALUE(MID(AR71, SEARCH("!", AR71)+1, SEARCH("+", AR71)-SEARCH("!", AR71)-1)), Rankings!$A$2:$BK$129, 63, FALSE),0)</f>
        <v>0.43602395100170349</v>
      </c>
      <c r="IL71">
        <f>IFERROR(VLOOKUP(_xlfn.NUMBERVALUE(MID(AS71, SEARCH("!", AS71)+1, SEARCH("+", AS71)-SEARCH("!", AS71)-1)), Rankings!$A$2:$BK$129, 63, FALSE),0)</f>
        <v>0</v>
      </c>
      <c r="IM71">
        <f>IFERROR(VLOOKUP(_xlfn.NUMBERVALUE(MID(AT71, SEARCH("!", AT71)+1, SEARCH("+", AT71)-SEARCH("!", AT71)-1)), Rankings!$A$2:$BK$129, 63, FALSE),0)</f>
        <v>0</v>
      </c>
      <c r="IN71">
        <f>IFERROR(VLOOKUP(_xlfn.NUMBERVALUE(MID(AU71, SEARCH("!", AU71)+1, SEARCH("+", AU71)-SEARCH("!", AU71)-1)), Rankings!$A$2:$BK$129, 63, FALSE),0)</f>
        <v>0.89620059051123913</v>
      </c>
      <c r="IO71">
        <f>IFERROR(VLOOKUP(_xlfn.NUMBERVALUE(MID(AV71, SEARCH("!", AV71)+1, SEARCH("+", AV71)-SEARCH("!", AV71)-1)), Rankings!$A$2:$BK$129, 63, FALSE),0)</f>
        <v>0</v>
      </c>
      <c r="IP71">
        <f>IFERROR(VLOOKUP(_xlfn.NUMBERVALUE(MID(AW71, SEARCH("!", AW71)+1, SEARCH("+", AW71)-SEARCH("!", AW71)-1)), Rankings!$A$2:$BK$129, 63, FALSE),0)</f>
        <v>0</v>
      </c>
      <c r="IQ71">
        <f>IFERROR(VLOOKUP(_xlfn.NUMBERVALUE(MID(AX71, SEARCH("!", AX71)+1, SEARCH("+", AX71)-SEARCH("!", AX71)-1)), Rankings!$A$2:$BK$129, 63, FALSE),0)</f>
        <v>0</v>
      </c>
      <c r="IR71">
        <f>IFERROR(VLOOKUP(_xlfn.NUMBERVALUE(MID(AY71, SEARCH("!", AY71)+1, SEARCH("+", AY71)-SEARCH("!", AY71)-1)), Rankings!$A$2:$BK$129, 63, FALSE),0)</f>
        <v>0</v>
      </c>
      <c r="IS71">
        <f>IFERROR(VLOOKUP(_xlfn.NUMBERVALUE(MID(AZ71, SEARCH("!", AZ71)+1, SEARCH("+", AZ71)-SEARCH("!", AZ71)-1)), Rankings!$A$2:$BK$129, 63, FALSE),0)</f>
        <v>0</v>
      </c>
      <c r="IT71">
        <f>IFERROR(VLOOKUP(_xlfn.NUMBERVALUE(MID(BA71, SEARCH("!", BA71)+1, SEARCH("+", BA71)-SEARCH("!", BA71)-1)), Rankings!$A$2:$BK$129, 63, FALSE),0)</f>
        <v>0</v>
      </c>
      <c r="IU71">
        <f>IFERROR(VLOOKUP(_xlfn.NUMBERVALUE(MID(BB71, SEARCH("!", BB71)+1, SEARCH("+", BB71)-SEARCH("!", BB71)-1)), Rankings!$A$2:$BK$129, 63, FALSE),0)</f>
        <v>0</v>
      </c>
      <c r="IV71">
        <f>IFERROR(VLOOKUP(_xlfn.NUMBERVALUE(MID(BC71, SEARCH("!", BC71)+1, SEARCH("+", BC71)-SEARCH("!", BC71)-1)), Rankings!$A$2:$BK$129, 63, FALSE),0)</f>
        <v>0</v>
      </c>
      <c r="IW71">
        <f>IFERROR(VLOOKUP(_xlfn.NUMBERVALUE(MID(BD71, SEARCH("!", BD71)+1, SEARCH("+", BD71)-SEARCH("!", BD71)-1)), Rankings!$A$2:$BK$129, 63, FALSE),0)</f>
        <v>0</v>
      </c>
      <c r="IX71">
        <f>IFERROR(VLOOKUP(_xlfn.NUMBERVALUE(MID(BE71, SEARCH("!", BE71)+1, SEARCH("+", BE71)-SEARCH("!", BE71)-1)), Rankings!$A$2:$BK$129, 63, FALSE),0)</f>
        <v>0</v>
      </c>
      <c r="IY71">
        <f>IFERROR(VLOOKUP(_xlfn.NUMBERVALUE(MID(BF71, SEARCH("!", BF71)+1, SEARCH("+", BF71)-SEARCH("!", BF71)-1)), Rankings!$A$2:$BK$129, 63, FALSE),0)</f>
        <v>0</v>
      </c>
      <c r="IZ71">
        <f>IFERROR(VLOOKUP(_xlfn.NUMBERVALUE(MID(BG71, SEARCH("!", BG71)+1, SEARCH("+", BG71)-SEARCH("!", BG71)-1)), Rankings!$A$2:$BK$129, 63, FALSE),0)</f>
        <v>0</v>
      </c>
      <c r="JA71">
        <f>IFERROR(VLOOKUP(_xlfn.NUMBERVALUE(MID(BH71, SEARCH("!", BH71)+1, SEARCH("+", BH71)-SEARCH("!", BH71)-1)), Rankings!$A$2:$BK$129, 63, FALSE),0)</f>
        <v>0</v>
      </c>
      <c r="JB71">
        <f>IFERROR(VLOOKUP(_xlfn.NUMBERVALUE(MID(BI71, SEARCH("!", BI71)+1, SEARCH("+", BI71)-SEARCH("!", BI71)-1)), Rankings!$A$2:$BK$129, 63, FALSE),0)</f>
        <v>0</v>
      </c>
      <c r="JC71">
        <f>IFERROR(VLOOKUP(_xlfn.NUMBERVALUE(MID(BJ71, SEARCH("!", BJ71)+1, SEARCH("+", BJ71)-SEARCH("!", BJ71)-1)), Rankings!$A$2:$BK$129, 63, FALSE),0)</f>
        <v>0</v>
      </c>
      <c r="JD71">
        <f>IFERROR(VLOOKUP(_xlfn.NUMBERVALUE(MID(BK71, SEARCH("!", BK71)+1, SEARCH("+", BK71)-SEARCH("!", BK71)-1)), Rankings!$A$2:$BK$129, 63, FALSE),0)</f>
        <v>0</v>
      </c>
      <c r="JE71">
        <f>IFERROR(VLOOKUP(_xlfn.NUMBERVALUE(MID(BL71, SEARCH("!", BL71)+1, SEARCH("+", BL71)-SEARCH("!", BL71)-1)), Rankings!$A$2:$BK$129, 63, FALSE),0)</f>
        <v>0</v>
      </c>
      <c r="JF71">
        <f>IFERROR(VLOOKUP(_xlfn.NUMBERVALUE(MID(BM71, SEARCH("!", BM71)+1, SEARCH("+", BM71)-SEARCH("!", BM71)-1)), Rankings!$A$2:$BK$129, 63, FALSE),0)</f>
        <v>0</v>
      </c>
      <c r="JG71">
        <f>IFERROR(VLOOKUP(_xlfn.NUMBERVALUE(MID(BN71, SEARCH("!", BN71)+1, SEARCH("+", BN71)-SEARCH("!", BN71)-1)), Rankings!$A$2:$BK$129, 63, FALSE),0)</f>
        <v>0</v>
      </c>
      <c r="JH71">
        <f>IFERROR(VLOOKUP(_xlfn.NUMBERVALUE(MID(BO71, SEARCH("!", BO71)+1, SEARCH("+", BO71)-SEARCH("!", BO71)-1)), Rankings!$A$2:$BK$129, 63, FALSE),0)</f>
        <v>0</v>
      </c>
      <c r="JI71">
        <f>IFERROR(VLOOKUP(_xlfn.NUMBERVALUE(MID(BP71, SEARCH("!", BP71)+1, SEARCH("+", BP71)-SEARCH("!", BP71)-1)), Rankings!$A$2:$BK$129, 63, FALSE),0)</f>
        <v>0</v>
      </c>
      <c r="JJ71">
        <f>IFERROR(VLOOKUP(_xlfn.NUMBERVALUE(MID(BQ71, SEARCH("!", BQ71)+1, SEARCH("+", BQ71)-SEARCH("!", BQ71)-1)), Rankings!$A$2:$BK$129, 63, FALSE),0)</f>
        <v>0</v>
      </c>
      <c r="JK71">
        <f>IFERROR(VLOOKUP(_xlfn.NUMBERVALUE(MID(BR71, SEARCH("!", BR71)+1, SEARCH("+", BR71)-SEARCH("!", BR71)-1)), Rankings!$A$2:$BK$129, 63, FALSE),0)</f>
        <v>0</v>
      </c>
      <c r="JL71">
        <f>IFERROR(VLOOKUP(_xlfn.NUMBERVALUE(MID(BS71, SEARCH("!", BS71)+1, SEARCH("+", BS71)-SEARCH("!", BS71)-1)), Rankings!$A$2:$BK$129, 63, FALSE),0)</f>
        <v>0</v>
      </c>
      <c r="JM71">
        <f>IFERROR(VLOOKUP(_xlfn.NUMBERVALUE(MID(BT71, SEARCH("!", BT71)+1, SEARCH("+", BT71)-SEARCH("!", BT71)-1)), Rankings!$A$2:$BK$129, 63, FALSE),0)</f>
        <v>0</v>
      </c>
      <c r="JN71">
        <f>IFERROR(VLOOKUP(_xlfn.NUMBERVALUE(MID(BU71, SEARCH("!", BU71)+1, SEARCH("+", BU71)-SEARCH("!", BU71)-1)), Rankings!$A$2:$BK$129, 63, FALSE),0)</f>
        <v>0</v>
      </c>
      <c r="JO71">
        <f>IFERROR(VLOOKUP(_xlfn.NUMBERVALUE(MID(BV71, SEARCH("!", BV71)+1, SEARCH("+", BV71)-SEARCH("!", BV71)-1)), Rankings!$A$2:$BK$129, 63, FALSE),0)</f>
        <v>0</v>
      </c>
      <c r="JP71">
        <f>IFERROR(VLOOKUP(_xlfn.NUMBERVALUE(MID(BW71, SEARCH("!", BW71)+1, SEARCH("+", BW71)-SEARCH("!", BW71)-1)), Rankings!$A$2:$BK$129, 63, FALSE),0)</f>
        <v>0</v>
      </c>
      <c r="JQ71">
        <f>IFERROR(VLOOKUP(_xlfn.NUMBERVALUE(MID(BX71, SEARCH("!", BX71)+1, SEARCH("+", BX71)-SEARCH("!", BX71)-1)), Rankings!$A$2:$BK$129, 63, FALSE),0)</f>
        <v>0</v>
      </c>
      <c r="JR71">
        <f>IFERROR(VLOOKUP(_xlfn.NUMBERVALUE(MID(BY71, SEARCH("!", BY71)+1, SEARCH("+", BY71)-SEARCH("!", BY71)-1)), Rankings!$A$2:$BK$129, 63, FALSE),0)</f>
        <v>0</v>
      </c>
      <c r="JS71">
        <f>IFERROR(VLOOKUP(_xlfn.NUMBERVALUE(MID(BZ71, SEARCH("!", BZ71)+1, SEARCH("+", BZ71)-SEARCH("!", BZ71)-1)), Rankings!$A$2:$BK$129, 63, FALSE),0)</f>
        <v>0</v>
      </c>
      <c r="JT71">
        <f>IFERROR(VLOOKUP(_xlfn.NUMBERVALUE(MID(CA71, SEARCH("!", CA71)+1, SEARCH("+", CA71)-SEARCH("!", CA71)-1)), Rankings!$A$2:$BK$129, 63, FALSE),0)</f>
        <v>0</v>
      </c>
      <c r="JU71">
        <f>IFERROR(VLOOKUP(_xlfn.NUMBERVALUE(MID(CB71, SEARCH("!", CB71)+1, SEARCH("+", CB71)-SEARCH("!", CB71)-1)), Rankings!$A$2:$BK$129, 63, FALSE),0)</f>
        <v>0</v>
      </c>
      <c r="JV71">
        <f>IFERROR(VLOOKUP(_xlfn.NUMBERVALUE(MID(CC71, SEARCH("!", CC71)+1, SEARCH("+", CC71)-SEARCH("!", CC71)-1)), Rankings!$A$2:$BK$129, 63, FALSE),0)</f>
        <v>0</v>
      </c>
      <c r="JW71">
        <f>IFERROR(VLOOKUP(_xlfn.NUMBERVALUE(MID(CD71, SEARCH("!", CD71)+1, SEARCH("+", CD71)-SEARCH("!", CD71)-1)), Rankings!$A$2:$BK$129, 63, FALSE),0)</f>
        <v>0</v>
      </c>
      <c r="JX71">
        <f>IFERROR(VLOOKUP(_xlfn.NUMBERVALUE(MID(CE71, SEARCH("!", CE71)+1, SEARCH("+", CE71)-SEARCH("!", CE71)-1)), Rankings!$A$2:$BK$129, 63, FALSE),0)</f>
        <v>0</v>
      </c>
      <c r="JY71">
        <f>IFERROR(VLOOKUP(_xlfn.NUMBERVALUE(MID(CF71, SEARCH("!", CF71)+1, SEARCH("+", CF71)-SEARCH("!", CF71)-1)), Rankings!$A$2:$BK$129, 63, FALSE),0)</f>
        <v>0</v>
      </c>
      <c r="JZ71">
        <f>IFERROR(VLOOKUP(_xlfn.NUMBERVALUE(MID(CG71, SEARCH("!", CG71)+1, SEARCH("+", CG71)-SEARCH("!", CG71)-1)), Rankings!$A$2:$BK$129, 63, FALSE),0)</f>
        <v>0</v>
      </c>
      <c r="KA71">
        <f>IFERROR(VLOOKUP(_xlfn.NUMBERVALUE(MID(CH71, SEARCH("!", CH71)+1, SEARCH("+", CH71)-SEARCH("!", CH71)-1)), Rankings!$A$2:$BK$129, 63, FALSE),0)</f>
        <v>0</v>
      </c>
      <c r="KB71">
        <f>IFERROR(VLOOKUP(_xlfn.NUMBERVALUE(MID(CI71, SEARCH("!", CI71)+1, SEARCH("+", CI71)-SEARCH("!", CI71)-1)), Rankings!$A$2:$BK$129, 63, FALSE),0)</f>
        <v>0</v>
      </c>
      <c r="KC71">
        <f>IFERROR(VLOOKUP(_xlfn.NUMBERVALUE(MID(CJ71, SEARCH("!", CJ71)+1, SEARCH("+", CJ71)-SEARCH("!", CJ71)-1)), Rankings!$A$2:$BK$129, 63, FALSE),0)</f>
        <v>0</v>
      </c>
      <c r="KD71">
        <f>IFERROR(VLOOKUP(_xlfn.NUMBERVALUE(MID(CK71, SEARCH("!", CK71)+1, SEARCH("+", CK71)-SEARCH("!", CK71)-1)), Rankings!$A$2:$BK$129, 63, FALSE),0)</f>
        <v>0</v>
      </c>
      <c r="KE71">
        <f>IFERROR(VLOOKUP(_xlfn.NUMBERVALUE(MID(CL71, SEARCH("!", CL71)+1, SEARCH("+", CL71)-SEARCH("!", CL71)-1)), Rankings!$A$2:$BK$129, 63, FALSE),0)</f>
        <v>0</v>
      </c>
      <c r="KF71">
        <f>IFERROR(VLOOKUP(_xlfn.NUMBERVALUE(MID(CM71, SEARCH("!", CM71)+1, SEARCH("+", CM71)-SEARCH("!", CM71)-1)), Rankings!$A$2:$BK$129, 63, FALSE),0)</f>
        <v>0</v>
      </c>
      <c r="KG71">
        <f>IFERROR(VLOOKUP(_xlfn.NUMBERVALUE(MID(CN71, SEARCH("!", CN71)+1, SEARCH("+", CN71)-SEARCH("!", CN71)-1)), Rankings!$A$2:$BK$129, 63, FALSE),0)</f>
        <v>0</v>
      </c>
      <c r="KH71">
        <f>IFERROR(VLOOKUP(_xlfn.NUMBERVALUE(MID(CO71, SEARCH("!", CO71)+1, SEARCH("+", CO71)-SEARCH("!", CO71)-1)), Rankings!$A$2:$BK$129, 63, FALSE),0)</f>
        <v>0</v>
      </c>
      <c r="KJ71" s="28">
        <f t="shared" si="1901"/>
        <v>196</v>
      </c>
      <c r="KK71" s="28">
        <f t="shared" si="1902"/>
        <v>0</v>
      </c>
      <c r="KL71" s="28">
        <f t="shared" si="1903"/>
        <v>16</v>
      </c>
      <c r="KM71" s="28">
        <f t="shared" si="1904"/>
        <v>0</v>
      </c>
      <c r="KN71" s="28">
        <f t="shared" si="1905"/>
        <v>0</v>
      </c>
      <c r="KO71" s="28">
        <f t="shared" si="1906"/>
        <v>155</v>
      </c>
      <c r="KP71" s="28">
        <f t="shared" si="1907"/>
        <v>204</v>
      </c>
      <c r="KQ71" s="28">
        <f t="shared" si="1908"/>
        <v>155</v>
      </c>
      <c r="KS71" s="27" t="str">
        <f t="shared" si="1909"/>
        <v>12</v>
      </c>
      <c r="KT71" s="27" t="str">
        <f t="shared" si="1910"/>
        <v>13</v>
      </c>
      <c r="KU71" s="27" t="str">
        <f t="shared" si="1911"/>
        <v>25</v>
      </c>
      <c r="KV71" s="27">
        <f t="shared" si="1912"/>
        <v>0</v>
      </c>
      <c r="KW71" s="27">
        <f t="shared" si="1913"/>
        <v>0</v>
      </c>
      <c r="KX71" s="27" t="str">
        <f t="shared" si="1914"/>
        <v>9</v>
      </c>
      <c r="KY71" s="27">
        <f t="shared" si="1915"/>
        <v>0</v>
      </c>
      <c r="KZ71" s="27" t="str">
        <f t="shared" si="1916"/>
        <v>16</v>
      </c>
      <c r="LA71" s="27" t="str">
        <f t="shared" si="1917"/>
        <v>16</v>
      </c>
      <c r="LB71" s="27">
        <f t="shared" si="1918"/>
        <v>0</v>
      </c>
      <c r="LC71" s="27">
        <f t="shared" si="1919"/>
        <v>0</v>
      </c>
      <c r="LD71" s="27" t="str">
        <f t="shared" si="1920"/>
        <v>20</v>
      </c>
      <c r="LE71" s="27">
        <f t="shared" si="1921"/>
        <v>0</v>
      </c>
      <c r="LF71" s="27">
        <f t="shared" si="1922"/>
        <v>0</v>
      </c>
      <c r="LG71" s="27" t="str">
        <f t="shared" si="1923"/>
        <v>12</v>
      </c>
      <c r="LH71" s="27">
        <f t="shared" si="1924"/>
        <v>0</v>
      </c>
      <c r="LI71" s="27">
        <f t="shared" si="1925"/>
        <v>0</v>
      </c>
      <c r="LJ71" s="27">
        <f t="shared" si="1926"/>
        <v>0</v>
      </c>
      <c r="LK71" s="27">
        <f t="shared" si="1927"/>
        <v>0</v>
      </c>
      <c r="LL71" s="27">
        <f t="shared" si="1928"/>
        <v>0</v>
      </c>
      <c r="LM71" s="27">
        <f t="shared" si="1929"/>
        <v>0</v>
      </c>
      <c r="LN71" s="27">
        <f t="shared" si="1930"/>
        <v>0</v>
      </c>
      <c r="LO71" s="27">
        <f t="shared" si="1931"/>
        <v>0</v>
      </c>
      <c r="LP71" s="27" t="str">
        <f t="shared" si="1932"/>
        <v>16</v>
      </c>
      <c r="LQ71" s="27">
        <f t="shared" si="1933"/>
        <v>0</v>
      </c>
      <c r="LR71" s="27">
        <f t="shared" si="1934"/>
        <v>0</v>
      </c>
      <c r="LS71" s="27" t="str">
        <f t="shared" si="1935"/>
        <v>12</v>
      </c>
      <c r="LT71" s="27">
        <f t="shared" si="1936"/>
        <v>0</v>
      </c>
      <c r="LU71" s="27">
        <f t="shared" si="1937"/>
        <v>0</v>
      </c>
      <c r="LV71" s="27" t="str">
        <f t="shared" si="1938"/>
        <v>32</v>
      </c>
      <c r="LW71" s="27">
        <f t="shared" si="1939"/>
        <v>0</v>
      </c>
      <c r="LX71" s="27">
        <f t="shared" si="1940"/>
        <v>0</v>
      </c>
      <c r="LY71" s="27" t="str">
        <f t="shared" si="1941"/>
        <v>18</v>
      </c>
      <c r="LZ71" s="27">
        <f t="shared" si="1942"/>
        <v>0</v>
      </c>
      <c r="MA71" s="27">
        <f t="shared" si="1943"/>
        <v>0</v>
      </c>
      <c r="MB71" s="27" t="str">
        <f t="shared" si="1944"/>
        <v>11</v>
      </c>
      <c r="MC71" s="27">
        <f t="shared" si="1945"/>
        <v>0</v>
      </c>
      <c r="MD71" s="27">
        <f t="shared" si="1946"/>
        <v>0</v>
      </c>
      <c r="ME71" s="27">
        <f t="shared" si="1947"/>
        <v>0</v>
      </c>
      <c r="MF71" s="27">
        <f t="shared" si="1948"/>
        <v>0</v>
      </c>
      <c r="MG71" s="27">
        <f t="shared" si="1949"/>
        <v>0</v>
      </c>
      <c r="MH71" s="27">
        <f t="shared" si="1950"/>
        <v>0</v>
      </c>
      <c r="MI71" s="27">
        <f t="shared" si="1951"/>
        <v>0</v>
      </c>
      <c r="MJ71" s="27">
        <f t="shared" si="1952"/>
        <v>0</v>
      </c>
      <c r="MK71" s="27">
        <f t="shared" si="1953"/>
        <v>0</v>
      </c>
      <c r="ML71" s="27">
        <f t="shared" si="1954"/>
        <v>0</v>
      </c>
      <c r="MM71" s="27">
        <f t="shared" si="1955"/>
        <v>0</v>
      </c>
      <c r="MN71" s="27">
        <f t="shared" si="1956"/>
        <v>0</v>
      </c>
      <c r="MO71" s="27">
        <f t="shared" si="1957"/>
        <v>0</v>
      </c>
      <c r="MP71" s="27">
        <f t="shared" si="1958"/>
        <v>0</v>
      </c>
      <c r="MQ71" s="27">
        <f t="shared" si="1959"/>
        <v>0</v>
      </c>
      <c r="MR71" s="27">
        <f t="shared" si="1960"/>
        <v>0</v>
      </c>
      <c r="MS71" s="27">
        <f t="shared" si="1961"/>
        <v>0</v>
      </c>
      <c r="MT71" s="27">
        <f t="shared" si="1962"/>
        <v>0</v>
      </c>
      <c r="MU71" s="27">
        <f t="shared" si="1963"/>
        <v>0</v>
      </c>
      <c r="MV71" s="27">
        <f t="shared" si="1964"/>
        <v>0</v>
      </c>
      <c r="MW71" s="27">
        <f t="shared" si="1965"/>
        <v>0</v>
      </c>
      <c r="MX71" s="27">
        <f t="shared" si="1966"/>
        <v>0</v>
      </c>
      <c r="MY71" s="27">
        <f t="shared" si="1967"/>
        <v>0</v>
      </c>
      <c r="MZ71" s="27">
        <f t="shared" si="1968"/>
        <v>0</v>
      </c>
      <c r="NA71" s="27">
        <f t="shared" si="1969"/>
        <v>0</v>
      </c>
      <c r="NB71" s="27">
        <f t="shared" si="1970"/>
        <v>0</v>
      </c>
      <c r="NC71" s="27">
        <f t="shared" si="1971"/>
        <v>0</v>
      </c>
      <c r="ND71" s="27">
        <f t="shared" si="1972"/>
        <v>0</v>
      </c>
      <c r="NE71" s="27">
        <f t="shared" si="1973"/>
        <v>0</v>
      </c>
      <c r="NF71" s="27">
        <f t="shared" si="1974"/>
        <v>0</v>
      </c>
      <c r="NG71" s="27">
        <f t="shared" si="1975"/>
        <v>0</v>
      </c>
      <c r="NH71" s="27">
        <f t="shared" si="1976"/>
        <v>0</v>
      </c>
      <c r="NI71" s="27">
        <f t="shared" si="1977"/>
        <v>0</v>
      </c>
      <c r="NJ71" s="27">
        <f t="shared" si="1978"/>
        <v>0</v>
      </c>
      <c r="NK71" s="27">
        <f t="shared" si="1979"/>
        <v>0</v>
      </c>
      <c r="NL71" s="27">
        <f t="shared" si="1980"/>
        <v>0</v>
      </c>
      <c r="NM71" s="27">
        <f t="shared" si="1981"/>
        <v>0</v>
      </c>
      <c r="NN71" s="27">
        <f t="shared" si="1982"/>
        <v>0</v>
      </c>
      <c r="NO71" s="27">
        <f t="shared" si="1983"/>
        <v>0</v>
      </c>
      <c r="NP71" s="27">
        <f t="shared" si="1984"/>
        <v>0</v>
      </c>
      <c r="NQ71" s="27">
        <f t="shared" si="1985"/>
        <v>0</v>
      </c>
      <c r="NR71" s="27">
        <f t="shared" si="1986"/>
        <v>0</v>
      </c>
      <c r="NS71" s="27">
        <f t="shared" si="1987"/>
        <v>0</v>
      </c>
      <c r="NT71" s="27">
        <f t="shared" si="1988"/>
        <v>0</v>
      </c>
      <c r="NU71" s="27">
        <f t="shared" si="1989"/>
        <v>0</v>
      </c>
      <c r="NV71" s="27">
        <f t="shared" si="1990"/>
        <v>0</v>
      </c>
      <c r="NX71" s="28">
        <f t="shared" si="1991"/>
        <v>196</v>
      </c>
      <c r="NY71" s="28">
        <f t="shared" si="1992"/>
        <v>0</v>
      </c>
      <c r="NZ71" s="28">
        <f t="shared" si="1993"/>
        <v>17</v>
      </c>
      <c r="OA71" s="28">
        <f t="shared" si="1994"/>
        <v>0</v>
      </c>
      <c r="OB71" s="28">
        <f t="shared" si="1995"/>
        <v>0</v>
      </c>
      <c r="OC71" s="28">
        <f t="shared" si="1996"/>
        <v>134</v>
      </c>
      <c r="OD71" s="28">
        <f t="shared" si="1997"/>
        <v>204.5</v>
      </c>
      <c r="OE71" s="28">
        <f t="shared" si="1998"/>
        <v>134</v>
      </c>
      <c r="OG71" s="27" t="str">
        <f t="shared" si="1999"/>
        <v>20</v>
      </c>
      <c r="OH71" s="27" t="str">
        <f t="shared" si="2000"/>
        <v>15</v>
      </c>
      <c r="OI71" s="27" t="str">
        <f t="shared" si="2001"/>
        <v>17</v>
      </c>
      <c r="OJ71" s="27">
        <f t="shared" si="2002"/>
        <v>0</v>
      </c>
      <c r="OK71" s="27">
        <f t="shared" si="2003"/>
        <v>0</v>
      </c>
      <c r="OL71" s="27" t="str">
        <f t="shared" si="2004"/>
        <v>29</v>
      </c>
      <c r="OM71" s="27">
        <f t="shared" si="2005"/>
        <v>0</v>
      </c>
      <c r="ON71" s="27" t="str">
        <f t="shared" si="2006"/>
        <v>17</v>
      </c>
      <c r="OO71" s="27" t="str">
        <f t="shared" si="2007"/>
        <v>15</v>
      </c>
      <c r="OP71" s="27">
        <f t="shared" si="2008"/>
        <v>0</v>
      </c>
      <c r="OQ71" s="27">
        <f t="shared" si="2009"/>
        <v>0</v>
      </c>
      <c r="OR71" s="27" t="str">
        <f t="shared" si="2010"/>
        <v>10</v>
      </c>
      <c r="OS71" s="27">
        <f t="shared" si="2011"/>
        <v>0</v>
      </c>
      <c r="OT71" s="27">
        <f t="shared" si="2012"/>
        <v>0</v>
      </c>
      <c r="OU71" s="27" t="str">
        <f t="shared" si="2013"/>
        <v>10</v>
      </c>
      <c r="OV71" s="27">
        <f t="shared" si="2014"/>
        <v>0</v>
      </c>
      <c r="OW71" s="27">
        <f t="shared" si="2015"/>
        <v>0</v>
      </c>
      <c r="OX71" s="27">
        <f t="shared" si="2016"/>
        <v>0</v>
      </c>
      <c r="OY71" s="27">
        <f t="shared" si="2017"/>
        <v>0</v>
      </c>
      <c r="OZ71" s="27">
        <f t="shared" si="2018"/>
        <v>0</v>
      </c>
      <c r="PA71" s="27">
        <f t="shared" si="2019"/>
        <v>0</v>
      </c>
      <c r="PB71" s="27">
        <f t="shared" si="2020"/>
        <v>0</v>
      </c>
      <c r="PC71" s="27">
        <f t="shared" si="2021"/>
        <v>0</v>
      </c>
      <c r="PD71" s="27" t="str">
        <f t="shared" si="2022"/>
        <v>18</v>
      </c>
      <c r="PE71" s="27">
        <f t="shared" si="2023"/>
        <v>0</v>
      </c>
      <c r="PF71" s="27">
        <f t="shared" si="2024"/>
        <v>0</v>
      </c>
      <c r="PG71" s="27" t="str">
        <f t="shared" si="2025"/>
        <v>16</v>
      </c>
      <c r="PH71" s="27">
        <f t="shared" si="2026"/>
        <v>0</v>
      </c>
      <c r="PI71" s="27">
        <f t="shared" si="2027"/>
        <v>0</v>
      </c>
      <c r="PJ71" s="27" t="str">
        <f t="shared" si="2028"/>
        <v>12</v>
      </c>
      <c r="PK71" s="27">
        <f t="shared" si="2029"/>
        <v>0</v>
      </c>
      <c r="PL71" s="27">
        <f t="shared" si="2030"/>
        <v>0</v>
      </c>
      <c r="PM71" s="27" t="str">
        <f t="shared" si="2031"/>
        <v>12</v>
      </c>
      <c r="PN71" s="27">
        <f t="shared" si="2032"/>
        <v>0</v>
      </c>
      <c r="PO71" s="27">
        <f t="shared" si="2033"/>
        <v>0</v>
      </c>
      <c r="PP71" s="27" t="str">
        <f t="shared" si="2034"/>
        <v>22</v>
      </c>
      <c r="PQ71" s="27">
        <f t="shared" si="2035"/>
        <v>0</v>
      </c>
      <c r="PR71" s="27">
        <f t="shared" si="2036"/>
        <v>0</v>
      </c>
      <c r="PS71" s="27">
        <f t="shared" si="2037"/>
        <v>0</v>
      </c>
      <c r="PT71" s="27">
        <f t="shared" si="2038"/>
        <v>0</v>
      </c>
      <c r="PU71" s="27">
        <f t="shared" si="2039"/>
        <v>0</v>
      </c>
      <c r="PV71" s="27">
        <f t="shared" si="2040"/>
        <v>0</v>
      </c>
      <c r="PW71" s="27">
        <f t="shared" si="2041"/>
        <v>0</v>
      </c>
      <c r="PX71" s="27">
        <f t="shared" si="2042"/>
        <v>0</v>
      </c>
      <c r="PY71" s="27">
        <f t="shared" si="2043"/>
        <v>0</v>
      </c>
      <c r="PZ71" s="27">
        <f t="shared" si="2044"/>
        <v>0</v>
      </c>
      <c r="QA71" s="27">
        <f t="shared" si="2045"/>
        <v>0</v>
      </c>
      <c r="QB71" s="27">
        <f t="shared" si="2046"/>
        <v>0</v>
      </c>
      <c r="QC71" s="27">
        <f t="shared" si="2047"/>
        <v>0</v>
      </c>
      <c r="QD71" s="27">
        <f t="shared" si="2048"/>
        <v>0</v>
      </c>
      <c r="QE71" s="27">
        <f t="shared" si="2049"/>
        <v>0</v>
      </c>
      <c r="QF71" s="27">
        <f t="shared" si="2050"/>
        <v>0</v>
      </c>
      <c r="QG71" s="27">
        <f t="shared" si="2051"/>
        <v>0</v>
      </c>
      <c r="QH71" s="27">
        <f t="shared" si="2052"/>
        <v>0</v>
      </c>
      <c r="QI71" s="27">
        <f t="shared" si="2053"/>
        <v>0</v>
      </c>
      <c r="QJ71" s="27">
        <f t="shared" si="2054"/>
        <v>0</v>
      </c>
      <c r="QK71" s="27">
        <f t="shared" si="2055"/>
        <v>0</v>
      </c>
      <c r="QL71" s="27">
        <f t="shared" si="2056"/>
        <v>0</v>
      </c>
      <c r="QM71" s="27">
        <f t="shared" si="2057"/>
        <v>0</v>
      </c>
      <c r="QN71" s="27">
        <f t="shared" si="2058"/>
        <v>0</v>
      </c>
      <c r="QO71" s="27">
        <f t="shared" si="2059"/>
        <v>0</v>
      </c>
      <c r="QP71" s="27">
        <f t="shared" si="2060"/>
        <v>0</v>
      </c>
      <c r="QQ71" s="27">
        <f t="shared" si="2061"/>
        <v>0</v>
      </c>
      <c r="QR71" s="27">
        <f t="shared" si="2062"/>
        <v>0</v>
      </c>
      <c r="QS71" s="27">
        <f t="shared" si="2063"/>
        <v>0</v>
      </c>
      <c r="QT71" s="27">
        <f t="shared" si="2064"/>
        <v>0</v>
      </c>
      <c r="QU71" s="27">
        <f t="shared" si="2065"/>
        <v>0</v>
      </c>
      <c r="QV71" s="27">
        <f t="shared" si="2066"/>
        <v>0</v>
      </c>
      <c r="QW71" s="27">
        <f t="shared" si="2067"/>
        <v>0</v>
      </c>
      <c r="QX71" s="27">
        <f t="shared" si="2068"/>
        <v>0</v>
      </c>
      <c r="QY71" s="27">
        <f t="shared" si="2069"/>
        <v>0</v>
      </c>
      <c r="QZ71" s="27">
        <f t="shared" si="2070"/>
        <v>0</v>
      </c>
      <c r="RA71" s="27">
        <f t="shared" si="2071"/>
        <v>0</v>
      </c>
      <c r="RB71" s="27">
        <f t="shared" si="2072"/>
        <v>0</v>
      </c>
      <c r="RC71" s="27">
        <f t="shared" si="2073"/>
        <v>0</v>
      </c>
      <c r="RD71" s="27">
        <f t="shared" si="2074"/>
        <v>0</v>
      </c>
      <c r="RE71" s="27">
        <f t="shared" si="2075"/>
        <v>0</v>
      </c>
      <c r="RF71" s="27">
        <f t="shared" si="2076"/>
        <v>0</v>
      </c>
      <c r="RG71" s="27">
        <f t="shared" si="2077"/>
        <v>0</v>
      </c>
      <c r="RH71" s="27">
        <f t="shared" si="2078"/>
        <v>0</v>
      </c>
      <c r="RI71" s="27">
        <f t="shared" si="2079"/>
        <v>0</v>
      </c>
      <c r="RJ71" s="27">
        <f t="shared" si="2080"/>
        <v>0</v>
      </c>
      <c r="RL71" s="28">
        <f t="shared" si="2081"/>
        <v>92</v>
      </c>
      <c r="RM71" s="28">
        <f t="shared" si="2082"/>
        <v>0</v>
      </c>
      <c r="RN71" s="28">
        <f t="shared" si="2083"/>
        <v>7</v>
      </c>
      <c r="RO71" s="28">
        <f t="shared" si="2084"/>
        <v>0</v>
      </c>
      <c r="RP71" s="28">
        <f t="shared" si="2085"/>
        <v>0</v>
      </c>
      <c r="RQ71" s="28">
        <f t="shared" si="2086"/>
        <v>95.5</v>
      </c>
      <c r="RT71" s="27" t="str">
        <f t="shared" si="2087"/>
        <v>6</v>
      </c>
      <c r="RU71" s="27" t="str">
        <f t="shared" si="2088"/>
        <v>8</v>
      </c>
      <c r="RV71" s="27" t="str">
        <f t="shared" si="2089"/>
        <v>10</v>
      </c>
      <c r="RW71" s="27" t="str">
        <f t="shared" si="2090"/>
        <v>0</v>
      </c>
      <c r="RX71" s="27" t="str">
        <f t="shared" si="2091"/>
        <v>0</v>
      </c>
      <c r="RY71" s="27" t="str">
        <f t="shared" si="2092"/>
        <v>7</v>
      </c>
      <c r="RZ71" s="27" t="str">
        <f t="shared" si="2093"/>
        <v>0</v>
      </c>
      <c r="SA71" s="27" t="str">
        <f t="shared" si="2094"/>
        <v>7</v>
      </c>
      <c r="SB71" s="27" t="str">
        <f t="shared" si="2095"/>
        <v>7</v>
      </c>
      <c r="SC71" s="27" t="str">
        <f t="shared" si="2096"/>
        <v>0</v>
      </c>
      <c r="SD71" s="27" t="str">
        <f t="shared" si="2097"/>
        <v>0</v>
      </c>
      <c r="SE71" s="27" t="str">
        <f t="shared" si="2098"/>
        <v>11</v>
      </c>
      <c r="SF71" s="27" t="str">
        <f t="shared" si="2099"/>
        <v>0</v>
      </c>
      <c r="SG71" s="27" t="str">
        <f t="shared" si="2100"/>
        <v>0</v>
      </c>
      <c r="SH71" s="27" t="str">
        <f t="shared" si="2101"/>
        <v>7</v>
      </c>
      <c r="SI71" s="27" t="str">
        <f t="shared" si="2102"/>
        <v>0</v>
      </c>
      <c r="SJ71" s="27" t="str">
        <f t="shared" si="2103"/>
        <v>0</v>
      </c>
      <c r="SK71" s="27" t="str">
        <f t="shared" si="2104"/>
        <v>0</v>
      </c>
      <c r="SL71" s="27" t="str">
        <f t="shared" si="2105"/>
        <v>0</v>
      </c>
      <c r="SM71" s="27" t="str">
        <f t="shared" si="2106"/>
        <v>0</v>
      </c>
      <c r="SN71" s="27" t="str">
        <f t="shared" si="2107"/>
        <v>0</v>
      </c>
      <c r="SO71" s="27" t="str">
        <f t="shared" si="2108"/>
        <v>0</v>
      </c>
      <c r="SP71" s="27" t="str">
        <f t="shared" si="2109"/>
        <v>0</v>
      </c>
      <c r="SQ71" s="27" t="str">
        <f t="shared" si="2110"/>
        <v>4</v>
      </c>
      <c r="SR71" s="27" t="str">
        <f t="shared" si="2111"/>
        <v>0</v>
      </c>
      <c r="SS71" s="27" t="str">
        <f t="shared" si="2112"/>
        <v>0</v>
      </c>
      <c r="ST71" s="27" t="str">
        <f t="shared" si="2113"/>
        <v>7</v>
      </c>
      <c r="SU71" s="27" t="str">
        <f t="shared" si="2114"/>
        <v>0</v>
      </c>
      <c r="SV71" s="27" t="str">
        <f t="shared" si="2115"/>
        <v>0</v>
      </c>
      <c r="SW71" s="27" t="str">
        <f t="shared" si="2116"/>
        <v>11</v>
      </c>
      <c r="SX71" s="27" t="str">
        <f t="shared" si="2117"/>
        <v>0</v>
      </c>
      <c r="SY71" s="27" t="str">
        <f t="shared" si="2118"/>
        <v>0</v>
      </c>
      <c r="SZ71" s="27" t="str">
        <f t="shared" si="2119"/>
        <v>8</v>
      </c>
      <c r="TA71" s="27" t="str">
        <f t="shared" si="2120"/>
        <v>0</v>
      </c>
      <c r="TB71" s="27" t="str">
        <f t="shared" si="2121"/>
        <v>0</v>
      </c>
      <c r="TC71" s="27" t="str">
        <f t="shared" si="2122"/>
        <v>6</v>
      </c>
      <c r="TD71" s="27" t="str">
        <f t="shared" si="2123"/>
        <v>0</v>
      </c>
      <c r="TE71" s="27" t="str">
        <f t="shared" si="2124"/>
        <v>0</v>
      </c>
      <c r="TF71" s="27" t="str">
        <f t="shared" si="2125"/>
        <v>0</v>
      </c>
      <c r="TG71" s="27" t="str">
        <f t="shared" si="2126"/>
        <v>0</v>
      </c>
      <c r="TH71" s="27" t="str">
        <f t="shared" si="2127"/>
        <v>0</v>
      </c>
      <c r="TI71" s="27" t="str">
        <f t="shared" si="2128"/>
        <v>0</v>
      </c>
      <c r="TJ71" s="27" t="str">
        <f t="shared" si="2129"/>
        <v>0</v>
      </c>
      <c r="TK71" s="27" t="str">
        <f t="shared" si="2130"/>
        <v>0</v>
      </c>
      <c r="TL71" s="27" t="str">
        <f t="shared" si="2131"/>
        <v>0</v>
      </c>
      <c r="TM71" s="27" t="str">
        <f t="shared" si="2132"/>
        <v>0</v>
      </c>
      <c r="TN71" s="27" t="str">
        <f t="shared" si="2133"/>
        <v>0</v>
      </c>
      <c r="TO71" s="27" t="str">
        <f t="shared" si="2134"/>
        <v>0</v>
      </c>
      <c r="TP71" s="27" t="str">
        <f t="shared" si="2135"/>
        <v>0</v>
      </c>
      <c r="TQ71" s="27" t="str">
        <f t="shared" si="2136"/>
        <v>0</v>
      </c>
      <c r="TR71" s="27" t="str">
        <f t="shared" si="2137"/>
        <v>0</v>
      </c>
      <c r="TS71" s="27" t="str">
        <f t="shared" si="2138"/>
        <v>0</v>
      </c>
      <c r="TT71" s="27" t="str">
        <f t="shared" si="2139"/>
        <v>0</v>
      </c>
      <c r="TU71" s="27" t="str">
        <f t="shared" si="2140"/>
        <v>0</v>
      </c>
      <c r="TV71" s="27" t="str">
        <f t="shared" si="2141"/>
        <v>0</v>
      </c>
      <c r="TW71" s="27" t="str">
        <f t="shared" si="2142"/>
        <v>0</v>
      </c>
      <c r="TX71" s="27" t="str">
        <f t="shared" si="2143"/>
        <v>0</v>
      </c>
      <c r="TY71" s="27" t="str">
        <f t="shared" si="2144"/>
        <v>0</v>
      </c>
      <c r="TZ71" s="27" t="str">
        <f t="shared" si="2145"/>
        <v>0</v>
      </c>
      <c r="UA71" s="27" t="str">
        <f t="shared" si="2146"/>
        <v>0</v>
      </c>
      <c r="UB71" s="27" t="str">
        <f t="shared" si="2147"/>
        <v>0</v>
      </c>
      <c r="UC71" s="27" t="str">
        <f t="shared" si="2148"/>
        <v>0</v>
      </c>
      <c r="UD71" s="27" t="str">
        <f t="shared" si="2149"/>
        <v>0</v>
      </c>
      <c r="UE71" s="27" t="str">
        <f t="shared" si="2150"/>
        <v>0</v>
      </c>
      <c r="UF71" s="27" t="str">
        <f t="shared" si="2151"/>
        <v>0</v>
      </c>
      <c r="UG71" s="27" t="str">
        <f t="shared" si="2152"/>
        <v>0</v>
      </c>
      <c r="UH71" s="27" t="str">
        <f t="shared" si="2153"/>
        <v>0</v>
      </c>
      <c r="UI71" s="27" t="str">
        <f t="shared" si="2154"/>
        <v>0</v>
      </c>
      <c r="UJ71" s="27" t="str">
        <f t="shared" si="2155"/>
        <v>0</v>
      </c>
      <c r="UK71" s="27" t="str">
        <f t="shared" si="2156"/>
        <v>0</v>
      </c>
      <c r="UL71" s="27" t="str">
        <f t="shared" si="2157"/>
        <v>0</v>
      </c>
      <c r="UM71" s="27" t="str">
        <f t="shared" si="2158"/>
        <v>0</v>
      </c>
      <c r="UN71" s="27" t="str">
        <f t="shared" si="2159"/>
        <v>0</v>
      </c>
      <c r="UO71" s="27" t="str">
        <f t="shared" si="2160"/>
        <v>0</v>
      </c>
      <c r="UP71" s="27" t="str">
        <f t="shared" si="2161"/>
        <v>0</v>
      </c>
      <c r="UQ71" s="27" t="str">
        <f t="shared" si="2162"/>
        <v>0</v>
      </c>
      <c r="UR71" s="27" t="str">
        <f t="shared" si="2163"/>
        <v>0</v>
      </c>
      <c r="US71" s="27" t="str">
        <f t="shared" si="2164"/>
        <v>0</v>
      </c>
      <c r="UT71" s="27" t="str">
        <f t="shared" si="2165"/>
        <v>0</v>
      </c>
      <c r="UU71" s="27" t="str">
        <f t="shared" si="2166"/>
        <v>0</v>
      </c>
      <c r="UV71" s="27" t="str">
        <f t="shared" si="2167"/>
        <v>0</v>
      </c>
      <c r="UW71" s="27" t="str">
        <f t="shared" si="2168"/>
        <v>0</v>
      </c>
      <c r="UY71" s="28">
        <f t="shared" si="2169"/>
        <v>-15.16</v>
      </c>
      <c r="UZ71" s="28">
        <f t="shared" si="2170"/>
        <v>0</v>
      </c>
      <c r="VA71" s="28">
        <f t="shared" si="2171"/>
        <v>-3.25</v>
      </c>
      <c r="VB71" s="28">
        <f t="shared" si="2172"/>
        <v>0</v>
      </c>
      <c r="VC71" s="28">
        <f t="shared" si="2173"/>
        <v>0</v>
      </c>
      <c r="VD71" s="28">
        <f t="shared" si="2174"/>
        <v>-16.785</v>
      </c>
      <c r="VG71" s="27" t="str">
        <f t="shared" si="2175"/>
        <v>-3.56</v>
      </c>
      <c r="VH71" s="27" t="str">
        <f t="shared" si="2176"/>
        <v>0.48</v>
      </c>
      <c r="VI71" s="27" t="str">
        <f t="shared" si="2177"/>
        <v>-8.69</v>
      </c>
      <c r="VJ71" s="27">
        <f t="shared" si="2178"/>
        <v>0</v>
      </c>
      <c r="VK71" s="27">
        <f t="shared" si="2179"/>
        <v>0</v>
      </c>
      <c r="VL71" s="27" t="str">
        <f t="shared" si="2180"/>
        <v>-13.76</v>
      </c>
      <c r="VM71" s="27">
        <f t="shared" si="2181"/>
        <v>0</v>
      </c>
      <c r="VN71" s="27" t="str">
        <f t="shared" si="2182"/>
        <v>-3.25</v>
      </c>
      <c r="VO71" s="27" t="str">
        <f t="shared" si="2183"/>
        <v>-0.12</v>
      </c>
      <c r="VP71" s="27">
        <f t="shared" si="2184"/>
        <v>0</v>
      </c>
      <c r="VQ71" s="27">
        <f t="shared" si="2185"/>
        <v>0</v>
      </c>
      <c r="VR71" s="27" t="str">
        <f t="shared" si="2186"/>
        <v>2.02</v>
      </c>
      <c r="VS71" s="27">
        <f t="shared" si="2187"/>
        <v>0</v>
      </c>
      <c r="VT71" s="27">
        <f t="shared" si="2188"/>
        <v>0</v>
      </c>
      <c r="VU71" s="27" t="str">
        <f t="shared" si="2189"/>
        <v>-1.49</v>
      </c>
      <c r="VV71" s="27">
        <f t="shared" si="2190"/>
        <v>0</v>
      </c>
      <c r="VW71" s="27">
        <f t="shared" si="2191"/>
        <v>0</v>
      </c>
      <c r="VX71" s="27">
        <f t="shared" si="2192"/>
        <v>0</v>
      </c>
      <c r="VY71" s="27">
        <f t="shared" si="2193"/>
        <v>0</v>
      </c>
      <c r="VZ71" s="27">
        <f t="shared" si="2194"/>
        <v>0</v>
      </c>
      <c r="WA71" s="27">
        <f t="shared" si="2195"/>
        <v>0</v>
      </c>
      <c r="WB71" s="27">
        <f t="shared" si="2196"/>
        <v>0</v>
      </c>
      <c r="WC71" s="27">
        <f t="shared" si="2197"/>
        <v>0</v>
      </c>
      <c r="WD71" s="27" t="str">
        <f t="shared" si="2198"/>
        <v>7.19</v>
      </c>
      <c r="WE71" s="27">
        <f t="shared" si="2199"/>
        <v>0</v>
      </c>
      <c r="WF71" s="27">
        <f t="shared" si="2200"/>
        <v>0</v>
      </c>
      <c r="WG71" s="27" t="str">
        <f t="shared" si="2201"/>
        <v>0.82</v>
      </c>
      <c r="WH71" s="27">
        <f t="shared" si="2202"/>
        <v>0</v>
      </c>
      <c r="WI71" s="27">
        <f t="shared" si="2203"/>
        <v>0</v>
      </c>
      <c r="WJ71" s="27" t="str">
        <f t="shared" si="2204"/>
        <v>8.56</v>
      </c>
      <c r="WK71" s="27">
        <f t="shared" si="2205"/>
        <v>0</v>
      </c>
      <c r="WL71" s="27">
        <f t="shared" si="2206"/>
        <v>0</v>
      </c>
      <c r="WM71" s="27" t="str">
        <f t="shared" si="2207"/>
        <v>-0.3</v>
      </c>
      <c r="WN71" s="27">
        <f t="shared" si="2208"/>
        <v>0</v>
      </c>
      <c r="WO71" s="27">
        <f t="shared" si="2209"/>
        <v>0</v>
      </c>
      <c r="WP71" s="27" t="str">
        <f t="shared" si="2210"/>
        <v>-6.31</v>
      </c>
      <c r="WQ71" s="27">
        <f t="shared" si="2211"/>
        <v>0</v>
      </c>
      <c r="WR71" s="27">
        <f t="shared" si="2212"/>
        <v>0</v>
      </c>
      <c r="WS71" s="27">
        <f t="shared" si="2213"/>
        <v>0</v>
      </c>
      <c r="WT71" s="27">
        <f t="shared" si="2214"/>
        <v>0</v>
      </c>
      <c r="WU71" s="27">
        <f t="shared" si="2215"/>
        <v>0</v>
      </c>
      <c r="WV71" s="27">
        <f t="shared" si="2216"/>
        <v>0</v>
      </c>
      <c r="WW71" s="27">
        <f t="shared" si="2217"/>
        <v>0</v>
      </c>
      <c r="WX71" s="27">
        <f t="shared" si="2218"/>
        <v>0</v>
      </c>
      <c r="WY71" s="27">
        <f t="shared" si="2219"/>
        <v>0</v>
      </c>
      <c r="WZ71" s="27">
        <f t="shared" si="2220"/>
        <v>0</v>
      </c>
      <c r="XA71" s="27">
        <f t="shared" si="2221"/>
        <v>0</v>
      </c>
      <c r="XB71" s="27">
        <f t="shared" si="2222"/>
        <v>0</v>
      </c>
      <c r="XC71" s="27">
        <f t="shared" si="2223"/>
        <v>0</v>
      </c>
      <c r="XD71" s="27">
        <f t="shared" si="2224"/>
        <v>0</v>
      </c>
      <c r="XE71" s="27">
        <f t="shared" si="2225"/>
        <v>0</v>
      </c>
      <c r="XF71" s="27">
        <f t="shared" si="2226"/>
        <v>0</v>
      </c>
      <c r="XG71" s="27">
        <f t="shared" si="2227"/>
        <v>0</v>
      </c>
      <c r="XH71" s="27">
        <f t="shared" si="2228"/>
        <v>0</v>
      </c>
      <c r="XI71" s="27">
        <f t="shared" si="2229"/>
        <v>0</v>
      </c>
      <c r="XJ71" s="27">
        <f t="shared" si="2230"/>
        <v>0</v>
      </c>
      <c r="XK71" s="27">
        <f t="shared" si="2231"/>
        <v>0</v>
      </c>
      <c r="XL71" s="27">
        <f t="shared" si="2232"/>
        <v>0</v>
      </c>
      <c r="XM71" s="27">
        <f t="shared" si="2233"/>
        <v>0</v>
      </c>
      <c r="XN71" s="27">
        <f t="shared" si="2234"/>
        <v>0</v>
      </c>
      <c r="XO71" s="27">
        <f t="shared" si="2235"/>
        <v>0</v>
      </c>
      <c r="XP71" s="27">
        <f t="shared" si="2236"/>
        <v>0</v>
      </c>
      <c r="XQ71" s="27">
        <f t="shared" si="2237"/>
        <v>0</v>
      </c>
      <c r="XR71" s="27">
        <f t="shared" si="2238"/>
        <v>0</v>
      </c>
      <c r="XS71" s="27">
        <f t="shared" si="2239"/>
        <v>0</v>
      </c>
      <c r="XT71" s="27">
        <f t="shared" si="2240"/>
        <v>0</v>
      </c>
      <c r="XU71" s="27">
        <f t="shared" si="2241"/>
        <v>0</v>
      </c>
      <c r="XV71" s="27">
        <f t="shared" si="2242"/>
        <v>0</v>
      </c>
      <c r="XW71" s="27">
        <f t="shared" si="2243"/>
        <v>0</v>
      </c>
      <c r="XX71" s="27">
        <f t="shared" si="2244"/>
        <v>0</v>
      </c>
      <c r="XY71" s="27">
        <f t="shared" si="2245"/>
        <v>0</v>
      </c>
      <c r="XZ71" s="27">
        <f t="shared" si="2246"/>
        <v>0</v>
      </c>
      <c r="YA71" s="27">
        <f t="shared" si="2247"/>
        <v>0</v>
      </c>
      <c r="YB71" s="27">
        <f t="shared" si="2248"/>
        <v>0</v>
      </c>
      <c r="YC71" s="27">
        <f t="shared" si="2249"/>
        <v>0</v>
      </c>
      <c r="YD71" s="27">
        <f t="shared" si="2250"/>
        <v>0</v>
      </c>
      <c r="YE71" s="27">
        <f t="shared" si="2251"/>
        <v>0</v>
      </c>
      <c r="YF71" s="27">
        <f t="shared" si="2252"/>
        <v>0</v>
      </c>
      <c r="YG71" s="27">
        <f t="shared" si="2253"/>
        <v>0</v>
      </c>
      <c r="YH71" s="27">
        <f t="shared" si="2254"/>
        <v>0</v>
      </c>
      <c r="YI71" s="27">
        <f t="shared" si="2255"/>
        <v>0</v>
      </c>
      <c r="YJ71" s="27">
        <f t="shared" si="2256"/>
        <v>0</v>
      </c>
      <c r="YL71" s="28">
        <f t="shared" si="2257"/>
        <v>493</v>
      </c>
      <c r="YM71" s="28">
        <f t="shared" si="2258"/>
        <v>0</v>
      </c>
      <c r="YN71" s="28">
        <f t="shared" si="2259"/>
        <v>28</v>
      </c>
      <c r="YO71" s="28">
        <f t="shared" si="2260"/>
        <v>0</v>
      </c>
      <c r="YP71" s="28">
        <f t="shared" si="2261"/>
        <v>0</v>
      </c>
      <c r="YQ71" s="28">
        <f t="shared" si="2262"/>
        <v>507</v>
      </c>
      <c r="YT71" s="27" t="str">
        <f t="shared" si="2263"/>
        <v>56</v>
      </c>
      <c r="YU71" s="27" t="str">
        <f t="shared" si="2264"/>
        <v>48</v>
      </c>
      <c r="YV71" s="27" t="str">
        <f t="shared" si="2265"/>
        <v>61</v>
      </c>
      <c r="YW71" s="27">
        <f t="shared" si="2266"/>
        <v>0</v>
      </c>
      <c r="YX71" s="27">
        <f t="shared" si="2267"/>
        <v>0</v>
      </c>
      <c r="YY71" s="27" t="str">
        <f t="shared" si="2268"/>
        <v>61</v>
      </c>
      <c r="YZ71" s="27">
        <f t="shared" si="2269"/>
        <v>0</v>
      </c>
      <c r="ZA71" s="27" t="str">
        <f t="shared" si="2270"/>
        <v>28</v>
      </c>
      <c r="ZB71" s="27" t="str">
        <f t="shared" si="2271"/>
        <v>21</v>
      </c>
      <c r="ZC71" s="27">
        <f t="shared" si="2272"/>
        <v>0</v>
      </c>
      <c r="ZD71" s="27">
        <f t="shared" si="2273"/>
        <v>0</v>
      </c>
      <c r="ZE71" s="27" t="str">
        <f t="shared" si="2274"/>
        <v>22</v>
      </c>
      <c r="ZF71" s="27">
        <f t="shared" si="2275"/>
        <v>0</v>
      </c>
      <c r="ZG71" s="27">
        <f t="shared" si="2276"/>
        <v>0</v>
      </c>
      <c r="ZH71" s="27" t="str">
        <f t="shared" si="2277"/>
        <v>53</v>
      </c>
      <c r="ZI71" s="27">
        <f t="shared" si="2278"/>
        <v>0</v>
      </c>
      <c r="ZJ71" s="27">
        <f t="shared" si="2279"/>
        <v>0</v>
      </c>
      <c r="ZK71" s="27">
        <f t="shared" si="2280"/>
        <v>0</v>
      </c>
      <c r="ZL71" s="27">
        <f t="shared" si="2281"/>
        <v>0</v>
      </c>
      <c r="ZM71" s="27">
        <f t="shared" si="2282"/>
        <v>0</v>
      </c>
      <c r="ZN71" s="27">
        <f t="shared" si="2283"/>
        <v>0</v>
      </c>
      <c r="ZO71" s="27">
        <f t="shared" si="2284"/>
        <v>0</v>
      </c>
      <c r="ZP71" s="27">
        <f t="shared" si="2285"/>
        <v>0</v>
      </c>
      <c r="ZQ71" s="27" t="str">
        <f t="shared" si="2286"/>
        <v>26</v>
      </c>
      <c r="ZR71" s="27">
        <f t="shared" si="2287"/>
        <v>0</v>
      </c>
      <c r="ZS71" s="27">
        <f t="shared" si="2288"/>
        <v>0</v>
      </c>
      <c r="ZT71" s="27" t="str">
        <f t="shared" si="2289"/>
        <v>30</v>
      </c>
      <c r="ZU71" s="27">
        <f t="shared" si="2290"/>
        <v>0</v>
      </c>
      <c r="ZV71" s="27">
        <f t="shared" si="2291"/>
        <v>0</v>
      </c>
      <c r="ZW71" s="27" t="str">
        <f t="shared" si="2292"/>
        <v>6</v>
      </c>
      <c r="ZX71" s="27">
        <f t="shared" si="2293"/>
        <v>0</v>
      </c>
      <c r="ZY71" s="27">
        <f t="shared" si="2294"/>
        <v>0</v>
      </c>
      <c r="ZZ71" s="27" t="str">
        <f t="shared" si="2295"/>
        <v>35</v>
      </c>
      <c r="AAA71" s="27">
        <f t="shared" si="2296"/>
        <v>0</v>
      </c>
      <c r="AAB71" s="27">
        <f t="shared" si="2297"/>
        <v>0</v>
      </c>
      <c r="AAC71" s="27" t="str">
        <f t="shared" si="2298"/>
        <v>74</v>
      </c>
      <c r="AAD71" s="27">
        <f t="shared" si="2299"/>
        <v>0</v>
      </c>
      <c r="AAE71" s="27">
        <f t="shared" si="2300"/>
        <v>0</v>
      </c>
      <c r="AAF71" s="27">
        <f t="shared" si="2301"/>
        <v>0</v>
      </c>
      <c r="AAG71" s="27">
        <f t="shared" si="2302"/>
        <v>0</v>
      </c>
      <c r="AAH71" s="27">
        <f t="shared" si="2303"/>
        <v>0</v>
      </c>
      <c r="AAI71" s="27">
        <f t="shared" si="2304"/>
        <v>0</v>
      </c>
      <c r="AAJ71" s="27">
        <f t="shared" si="2305"/>
        <v>0</v>
      </c>
      <c r="AAK71" s="27">
        <f t="shared" si="2306"/>
        <v>0</v>
      </c>
      <c r="AAL71" s="27">
        <f t="shared" si="2307"/>
        <v>0</v>
      </c>
      <c r="AAM71" s="27">
        <f t="shared" si="2308"/>
        <v>0</v>
      </c>
      <c r="AAN71" s="27">
        <f t="shared" si="2309"/>
        <v>0</v>
      </c>
      <c r="AAO71" s="27">
        <f t="shared" si="2310"/>
        <v>0</v>
      </c>
      <c r="AAP71" s="27">
        <f t="shared" si="2311"/>
        <v>0</v>
      </c>
      <c r="AAQ71" s="27">
        <f t="shared" si="2312"/>
        <v>0</v>
      </c>
      <c r="AAR71" s="27">
        <f t="shared" si="2313"/>
        <v>0</v>
      </c>
      <c r="AAS71" s="27">
        <f t="shared" si="2314"/>
        <v>0</v>
      </c>
      <c r="AAT71" s="27">
        <f t="shared" si="2315"/>
        <v>0</v>
      </c>
      <c r="AAU71" s="27">
        <f t="shared" si="2316"/>
        <v>0</v>
      </c>
      <c r="AAV71" s="27">
        <f t="shared" si="2317"/>
        <v>0</v>
      </c>
      <c r="AAW71" s="27">
        <f t="shared" si="2318"/>
        <v>0</v>
      </c>
      <c r="AAX71" s="27">
        <f t="shared" si="2319"/>
        <v>0</v>
      </c>
      <c r="AAY71" s="27">
        <f t="shared" si="2320"/>
        <v>0</v>
      </c>
      <c r="AAZ71" s="27">
        <f t="shared" si="2321"/>
        <v>0</v>
      </c>
      <c r="ABA71" s="27">
        <f t="shared" si="2322"/>
        <v>0</v>
      </c>
      <c r="ABB71" s="27">
        <f t="shared" si="2323"/>
        <v>0</v>
      </c>
      <c r="ABC71" s="27">
        <f t="shared" si="2324"/>
        <v>0</v>
      </c>
      <c r="ABD71" s="27">
        <f t="shared" si="2325"/>
        <v>0</v>
      </c>
      <c r="ABE71" s="27">
        <f t="shared" si="2326"/>
        <v>0</v>
      </c>
      <c r="ABF71" s="27">
        <f t="shared" si="2327"/>
        <v>0</v>
      </c>
      <c r="ABG71" s="27">
        <f t="shared" si="2328"/>
        <v>0</v>
      </c>
      <c r="ABH71" s="27">
        <f t="shared" si="2329"/>
        <v>0</v>
      </c>
      <c r="ABI71" s="27">
        <f t="shared" si="2330"/>
        <v>0</v>
      </c>
      <c r="ABJ71" s="27">
        <f t="shared" si="2331"/>
        <v>0</v>
      </c>
      <c r="ABK71" s="27">
        <f t="shared" si="2332"/>
        <v>0</v>
      </c>
      <c r="ABL71" s="27">
        <f t="shared" si="2333"/>
        <v>0</v>
      </c>
      <c r="ABM71" s="27">
        <f t="shared" si="2334"/>
        <v>0</v>
      </c>
      <c r="ABN71" s="27">
        <f t="shared" si="2335"/>
        <v>0</v>
      </c>
      <c r="ABO71" s="27">
        <f t="shared" si="2336"/>
        <v>0</v>
      </c>
      <c r="ABP71" s="27">
        <f t="shared" si="2337"/>
        <v>0</v>
      </c>
      <c r="ABQ71" s="27">
        <f t="shared" si="2338"/>
        <v>0</v>
      </c>
      <c r="ABR71" s="27">
        <f t="shared" si="2339"/>
        <v>0</v>
      </c>
      <c r="ABS71" s="27">
        <f t="shared" si="2340"/>
        <v>0</v>
      </c>
      <c r="ABT71" s="27">
        <f t="shared" si="2341"/>
        <v>0</v>
      </c>
      <c r="ABU71" s="27">
        <f t="shared" si="2342"/>
        <v>0</v>
      </c>
      <c r="ABV71" s="27">
        <f t="shared" si="2343"/>
        <v>0</v>
      </c>
      <c r="ABW71" s="27">
        <f t="shared" si="2344"/>
        <v>0</v>
      </c>
      <c r="ABY71" s="28">
        <f t="shared" si="2345"/>
        <v>466.6</v>
      </c>
      <c r="ABZ71" s="28">
        <f t="shared" si="2346"/>
        <v>0</v>
      </c>
      <c r="ACA71" s="28">
        <f t="shared" si="2347"/>
        <v>37.299999999999997</v>
      </c>
      <c r="ACB71" s="28">
        <f t="shared" si="2348"/>
        <v>0</v>
      </c>
      <c r="ACC71" s="28">
        <f t="shared" si="2349"/>
        <v>0</v>
      </c>
      <c r="ACD71" s="28">
        <f t="shared" si="2350"/>
        <v>485.25</v>
      </c>
      <c r="ACG71" s="27" t="str">
        <f t="shared" si="2351"/>
        <v>30.8</v>
      </c>
      <c r="ACH71" s="27" t="str">
        <f t="shared" si="2352"/>
        <v>31</v>
      </c>
      <c r="ACI71" s="27" t="str">
        <f t="shared" si="2353"/>
        <v>59.5</v>
      </c>
      <c r="ACJ71" s="27">
        <f t="shared" si="2354"/>
        <v>0</v>
      </c>
      <c r="ACK71" s="27">
        <f t="shared" si="2355"/>
        <v>0</v>
      </c>
      <c r="ACL71" s="27" t="str">
        <f t="shared" si="2356"/>
        <v>11.3</v>
      </c>
      <c r="ACM71" s="27">
        <f t="shared" si="2357"/>
        <v>0</v>
      </c>
      <c r="ACN71" s="27" t="str">
        <f t="shared" si="2358"/>
        <v>37.3</v>
      </c>
      <c r="ACO71" s="27" t="str">
        <f t="shared" si="2359"/>
        <v>39.4</v>
      </c>
      <c r="ACP71" s="27">
        <f t="shared" si="2360"/>
        <v>0</v>
      </c>
      <c r="ACQ71" s="27">
        <f t="shared" si="2361"/>
        <v>0</v>
      </c>
      <c r="ACR71" s="27" t="str">
        <f t="shared" si="2362"/>
        <v>62</v>
      </c>
      <c r="ACS71" s="27">
        <f t="shared" si="2363"/>
        <v>0</v>
      </c>
      <c r="ACT71" s="27">
        <f t="shared" si="2364"/>
        <v>0</v>
      </c>
      <c r="ACU71" s="27" t="str">
        <f t="shared" si="2365"/>
        <v>41.6</v>
      </c>
      <c r="ACV71" s="27">
        <f t="shared" si="2366"/>
        <v>0</v>
      </c>
      <c r="ACW71" s="27">
        <f t="shared" si="2367"/>
        <v>0</v>
      </c>
      <c r="ACX71" s="27">
        <f t="shared" si="2368"/>
        <v>0</v>
      </c>
      <c r="ACY71" s="27">
        <f t="shared" si="2369"/>
        <v>0</v>
      </c>
      <c r="ACZ71" s="27">
        <f t="shared" si="2370"/>
        <v>0</v>
      </c>
      <c r="ADA71" s="27">
        <f t="shared" si="2371"/>
        <v>0</v>
      </c>
      <c r="ADB71" s="27">
        <f t="shared" si="2372"/>
        <v>0</v>
      </c>
      <c r="ADC71" s="27">
        <f t="shared" si="2373"/>
        <v>0</v>
      </c>
      <c r="ADD71" s="27" t="str">
        <f t="shared" si="2374"/>
        <v>17.5</v>
      </c>
      <c r="ADE71" s="27">
        <f t="shared" si="2375"/>
        <v>0</v>
      </c>
      <c r="ADF71" s="27">
        <f t="shared" si="2376"/>
        <v>0</v>
      </c>
      <c r="ADG71" s="27" t="str">
        <f t="shared" si="2377"/>
        <v>23.2</v>
      </c>
      <c r="ADH71" s="27">
        <f t="shared" si="2378"/>
        <v>0</v>
      </c>
      <c r="ADI71" s="27">
        <f t="shared" si="2379"/>
        <v>0</v>
      </c>
      <c r="ADJ71" s="27" t="str">
        <f t="shared" si="2380"/>
        <v>86.9</v>
      </c>
      <c r="ADK71" s="27">
        <f t="shared" si="2381"/>
        <v>0</v>
      </c>
      <c r="ADL71" s="27">
        <f t="shared" si="2382"/>
        <v>0</v>
      </c>
      <c r="ADM71" s="27" t="str">
        <f t="shared" si="2383"/>
        <v>49.9</v>
      </c>
      <c r="ADN71" s="27">
        <f t="shared" si="2384"/>
        <v>0</v>
      </c>
      <c r="ADO71" s="27">
        <f t="shared" si="2385"/>
        <v>0</v>
      </c>
      <c r="ADP71" s="27" t="str">
        <f t="shared" si="2386"/>
        <v>13.5</v>
      </c>
      <c r="ADQ71" s="27">
        <f t="shared" si="2387"/>
        <v>0</v>
      </c>
      <c r="ADR71" s="27">
        <f t="shared" si="2388"/>
        <v>0</v>
      </c>
      <c r="ADS71" s="27">
        <f t="shared" si="2389"/>
        <v>0</v>
      </c>
      <c r="ADT71" s="27">
        <f t="shared" si="2390"/>
        <v>0</v>
      </c>
      <c r="ADU71" s="27">
        <f t="shared" si="2391"/>
        <v>0</v>
      </c>
      <c r="ADV71" s="27">
        <f t="shared" si="2392"/>
        <v>0</v>
      </c>
      <c r="ADW71" s="27">
        <f t="shared" si="2393"/>
        <v>0</v>
      </c>
      <c r="ADX71" s="27">
        <f t="shared" si="2394"/>
        <v>0</v>
      </c>
      <c r="ADY71" s="27">
        <f t="shared" si="2395"/>
        <v>0</v>
      </c>
      <c r="ADZ71" s="27">
        <f t="shared" si="2396"/>
        <v>0</v>
      </c>
      <c r="AEA71" s="27">
        <f t="shared" si="2397"/>
        <v>0</v>
      </c>
      <c r="AEB71" s="27">
        <f t="shared" si="2398"/>
        <v>0</v>
      </c>
      <c r="AEC71" s="27">
        <f t="shared" si="2399"/>
        <v>0</v>
      </c>
      <c r="AED71" s="27">
        <f t="shared" si="2400"/>
        <v>0</v>
      </c>
      <c r="AEE71" s="27">
        <f t="shared" si="2401"/>
        <v>0</v>
      </c>
      <c r="AEF71" s="27">
        <f t="shared" si="2402"/>
        <v>0</v>
      </c>
      <c r="AEG71" s="27">
        <f t="shared" si="2403"/>
        <v>0</v>
      </c>
      <c r="AEH71" s="27">
        <f t="shared" si="2404"/>
        <v>0</v>
      </c>
      <c r="AEI71" s="27">
        <f t="shared" si="2405"/>
        <v>0</v>
      </c>
      <c r="AEJ71" s="27">
        <f t="shared" si="2406"/>
        <v>0</v>
      </c>
      <c r="AEK71" s="27">
        <f t="shared" si="2407"/>
        <v>0</v>
      </c>
      <c r="AEL71" s="27">
        <f t="shared" si="2408"/>
        <v>0</v>
      </c>
      <c r="AEM71" s="27">
        <f t="shared" si="2409"/>
        <v>0</v>
      </c>
      <c r="AEN71" s="27">
        <f t="shared" si="2410"/>
        <v>0</v>
      </c>
      <c r="AEO71" s="27">
        <f t="shared" si="2411"/>
        <v>0</v>
      </c>
      <c r="AEP71" s="27">
        <f t="shared" si="2412"/>
        <v>0</v>
      </c>
      <c r="AEQ71" s="27">
        <f t="shared" si="2413"/>
        <v>0</v>
      </c>
      <c r="AER71" s="27">
        <f t="shared" si="2414"/>
        <v>0</v>
      </c>
      <c r="AES71" s="27">
        <f t="shared" si="2415"/>
        <v>0</v>
      </c>
      <c r="AET71" s="27">
        <f t="shared" si="2416"/>
        <v>0</v>
      </c>
      <c r="AEU71" s="27">
        <f t="shared" si="2417"/>
        <v>0</v>
      </c>
      <c r="AEV71" s="27">
        <f t="shared" si="2418"/>
        <v>0</v>
      </c>
      <c r="AEW71" s="27">
        <f t="shared" si="2419"/>
        <v>0</v>
      </c>
      <c r="AEX71" s="27">
        <f t="shared" si="2420"/>
        <v>0</v>
      </c>
      <c r="AEY71" s="27">
        <f t="shared" si="2421"/>
        <v>0</v>
      </c>
      <c r="AEZ71" s="27">
        <f t="shared" si="2422"/>
        <v>0</v>
      </c>
      <c r="AFA71" s="27">
        <f t="shared" si="2423"/>
        <v>0</v>
      </c>
      <c r="AFB71" s="27">
        <f t="shared" si="2424"/>
        <v>0</v>
      </c>
      <c r="AFC71" s="27">
        <f t="shared" si="2425"/>
        <v>0</v>
      </c>
      <c r="AFD71" s="27">
        <f t="shared" si="2426"/>
        <v>0</v>
      </c>
      <c r="AFE71" s="27">
        <f t="shared" si="2427"/>
        <v>0</v>
      </c>
      <c r="AFF71" s="27">
        <f t="shared" si="2428"/>
        <v>0</v>
      </c>
      <c r="AFG71" s="27">
        <f t="shared" si="2429"/>
        <v>0</v>
      </c>
      <c r="AFH71" s="27">
        <f t="shared" si="2430"/>
        <v>0</v>
      </c>
      <c r="AFI71" s="27">
        <f t="shared" si="2431"/>
        <v>0</v>
      </c>
      <c r="AFJ71" s="27">
        <f t="shared" si="2432"/>
        <v>0</v>
      </c>
      <c r="AFL71" s="28">
        <f t="shared" si="2677"/>
        <v>24.375</v>
      </c>
      <c r="AFM71" s="28">
        <v>24.375</v>
      </c>
      <c r="AFN71" s="27">
        <v>4</v>
      </c>
      <c r="AFO71" s="27">
        <f t="shared" si="2433"/>
        <v>4</v>
      </c>
      <c r="AFP71" s="27">
        <f t="shared" si="2434"/>
        <v>4</v>
      </c>
      <c r="AFQ71" s="27">
        <f t="shared" si="2435"/>
        <v>4</v>
      </c>
      <c r="AFR71" s="27">
        <f t="shared" si="2436"/>
        <v>0</v>
      </c>
      <c r="AFS71" s="27">
        <f t="shared" si="2437"/>
        <v>0</v>
      </c>
      <c r="AFT71" s="27">
        <f t="shared" si="2438"/>
        <v>6</v>
      </c>
      <c r="AFU71" s="27">
        <f t="shared" si="2439"/>
        <v>0</v>
      </c>
      <c r="AFV71" s="27">
        <f t="shared" si="2440"/>
        <v>7</v>
      </c>
      <c r="AFW71" s="27">
        <f t="shared" si="2441"/>
        <v>3</v>
      </c>
      <c r="AFX71" s="27">
        <f t="shared" si="2442"/>
        <v>0</v>
      </c>
      <c r="AFY71" s="27">
        <f t="shared" si="2443"/>
        <v>0</v>
      </c>
      <c r="AFZ71" s="27">
        <f t="shared" si="2444"/>
        <v>4</v>
      </c>
      <c r="AGA71" s="27">
        <f t="shared" si="2445"/>
        <v>0</v>
      </c>
      <c r="AGB71" s="27">
        <f t="shared" si="2446"/>
        <v>0</v>
      </c>
      <c r="AGC71" s="27">
        <f t="shared" si="2447"/>
        <v>4</v>
      </c>
      <c r="AGD71" s="27">
        <f t="shared" si="2448"/>
        <v>0</v>
      </c>
      <c r="AGE71" s="27">
        <f t="shared" si="2449"/>
        <v>0</v>
      </c>
      <c r="AGF71" s="27">
        <f t="shared" si="2450"/>
        <v>0</v>
      </c>
      <c r="AGG71" s="27">
        <f t="shared" si="2451"/>
        <v>0</v>
      </c>
      <c r="AGH71" s="27">
        <f t="shared" si="2452"/>
        <v>0</v>
      </c>
      <c r="AGI71" s="27">
        <f t="shared" si="2453"/>
        <v>0</v>
      </c>
      <c r="AGJ71" s="27">
        <f t="shared" si="2454"/>
        <v>0</v>
      </c>
      <c r="AGK71" s="27">
        <f t="shared" si="2455"/>
        <v>0</v>
      </c>
      <c r="AGL71" s="27">
        <f t="shared" si="2456"/>
        <v>4</v>
      </c>
      <c r="AGM71" s="27">
        <f t="shared" si="2457"/>
        <v>0</v>
      </c>
      <c r="AGN71" s="27">
        <f t="shared" si="2458"/>
        <v>0</v>
      </c>
      <c r="AGO71" s="27">
        <f t="shared" si="2459"/>
        <v>4</v>
      </c>
      <c r="AGP71" s="27">
        <f t="shared" si="2460"/>
        <v>0</v>
      </c>
      <c r="AGQ71" s="27">
        <f t="shared" si="2461"/>
        <v>0</v>
      </c>
      <c r="AGR71" s="27">
        <f t="shared" si="2462"/>
        <v>4</v>
      </c>
      <c r="AGS71" s="27">
        <f t="shared" si="2463"/>
        <v>0</v>
      </c>
      <c r="AGT71" s="27">
        <f t="shared" si="2464"/>
        <v>0</v>
      </c>
      <c r="AGU71" s="27">
        <f t="shared" si="2465"/>
        <v>4</v>
      </c>
      <c r="AGV71" s="27">
        <f t="shared" si="2466"/>
        <v>0</v>
      </c>
      <c r="AGW71" s="27">
        <f t="shared" si="2467"/>
        <v>0</v>
      </c>
      <c r="AGX71" s="27">
        <f t="shared" si="2468"/>
        <v>4</v>
      </c>
      <c r="AGY71" s="27">
        <f t="shared" si="2469"/>
        <v>0</v>
      </c>
      <c r="AGZ71" s="27">
        <f t="shared" si="2470"/>
        <v>0</v>
      </c>
      <c r="AHA71" s="27">
        <f t="shared" si="2471"/>
        <v>0</v>
      </c>
      <c r="AHB71" s="27">
        <f t="shared" si="2472"/>
        <v>0</v>
      </c>
      <c r="AHC71" s="27">
        <f t="shared" si="2473"/>
        <v>0</v>
      </c>
      <c r="AHD71" s="27">
        <f t="shared" si="2474"/>
        <v>0</v>
      </c>
      <c r="AHE71" s="27">
        <f t="shared" si="2475"/>
        <v>0</v>
      </c>
      <c r="AHF71" s="27">
        <f t="shared" si="2476"/>
        <v>0</v>
      </c>
      <c r="AHG71" s="27">
        <f t="shared" si="2477"/>
        <v>0</v>
      </c>
      <c r="AHH71" s="27">
        <f t="shared" si="2478"/>
        <v>0</v>
      </c>
      <c r="AHI71" s="27">
        <f t="shared" si="2479"/>
        <v>0</v>
      </c>
      <c r="AHJ71" s="27">
        <f t="shared" si="2480"/>
        <v>0</v>
      </c>
      <c r="AHK71" s="27">
        <f t="shared" si="2481"/>
        <v>0</v>
      </c>
      <c r="AHL71" s="27">
        <f t="shared" si="2482"/>
        <v>0</v>
      </c>
      <c r="AHM71" s="27">
        <f t="shared" si="2483"/>
        <v>0</v>
      </c>
      <c r="AHN71" s="27">
        <f t="shared" si="2484"/>
        <v>0</v>
      </c>
      <c r="AHO71" s="27">
        <f t="shared" si="2485"/>
        <v>0</v>
      </c>
      <c r="AHP71" s="27">
        <f t="shared" si="2486"/>
        <v>0</v>
      </c>
      <c r="AHQ71" s="27">
        <f t="shared" si="2487"/>
        <v>0</v>
      </c>
      <c r="AHR71" s="27">
        <f t="shared" si="2488"/>
        <v>0</v>
      </c>
      <c r="AHS71" s="27">
        <f t="shared" si="2489"/>
        <v>0</v>
      </c>
      <c r="AHT71" s="27">
        <f t="shared" si="2490"/>
        <v>0</v>
      </c>
      <c r="AHU71" s="27">
        <f t="shared" si="2491"/>
        <v>0</v>
      </c>
      <c r="AHV71" s="27">
        <f t="shared" si="2492"/>
        <v>0</v>
      </c>
      <c r="AHW71" s="27">
        <f t="shared" si="2493"/>
        <v>0</v>
      </c>
      <c r="AHX71" s="27">
        <f t="shared" si="2494"/>
        <v>0</v>
      </c>
      <c r="AHY71" s="27">
        <f t="shared" si="2495"/>
        <v>0</v>
      </c>
      <c r="AHZ71" s="27">
        <f t="shared" si="2496"/>
        <v>0</v>
      </c>
      <c r="AIA71" s="27">
        <f t="shared" si="2497"/>
        <v>0</v>
      </c>
      <c r="AIB71" s="27">
        <f t="shared" si="2498"/>
        <v>0</v>
      </c>
      <c r="AIC71" s="27">
        <f t="shared" si="2499"/>
        <v>0</v>
      </c>
      <c r="AID71" s="27">
        <f t="shared" si="2500"/>
        <v>0</v>
      </c>
      <c r="AIE71" s="27">
        <f t="shared" si="2501"/>
        <v>0</v>
      </c>
      <c r="AIF71" s="27">
        <f t="shared" si="2502"/>
        <v>0</v>
      </c>
      <c r="AIG71" s="27">
        <f t="shared" si="2503"/>
        <v>0</v>
      </c>
      <c r="AIH71" s="27">
        <f t="shared" si="2504"/>
        <v>0</v>
      </c>
      <c r="AII71" s="27">
        <f t="shared" si="2505"/>
        <v>0</v>
      </c>
      <c r="AIJ71" s="27">
        <f t="shared" si="2506"/>
        <v>0</v>
      </c>
      <c r="AIK71" s="27">
        <f t="shared" si="2507"/>
        <v>0</v>
      </c>
      <c r="AIL71" s="27">
        <f t="shared" si="2508"/>
        <v>0</v>
      </c>
      <c r="AIM71" s="27">
        <f t="shared" si="2509"/>
        <v>0</v>
      </c>
      <c r="AIN71" s="27">
        <f t="shared" si="2510"/>
        <v>0</v>
      </c>
      <c r="AIO71" s="27">
        <f t="shared" si="2511"/>
        <v>0</v>
      </c>
      <c r="AIP71" s="27">
        <f t="shared" si="2512"/>
        <v>0</v>
      </c>
      <c r="AIQ71" s="27">
        <f t="shared" si="2513"/>
        <v>0</v>
      </c>
      <c r="AIR71" s="27">
        <f t="shared" si="2514"/>
        <v>0</v>
      </c>
      <c r="AIT71" s="27">
        <v>1</v>
      </c>
      <c r="AIU71" s="27">
        <v>1</v>
      </c>
      <c r="AIV71" s="27">
        <v>1</v>
      </c>
      <c r="AIW71" s="27">
        <f t="shared" si="2515"/>
        <v>0</v>
      </c>
      <c r="AIX71" s="27">
        <f t="shared" si="2516"/>
        <v>0</v>
      </c>
      <c r="AIY71" s="27">
        <f t="shared" si="2517"/>
        <v>2</v>
      </c>
      <c r="AIZ71" s="27">
        <f t="shared" si="2518"/>
        <v>0</v>
      </c>
      <c r="AJA71" s="27">
        <f t="shared" si="2519"/>
        <v>8</v>
      </c>
      <c r="AJB71" s="27">
        <f t="shared" si="2520"/>
        <v>8</v>
      </c>
      <c r="AJC71" s="27">
        <f t="shared" si="2521"/>
        <v>0</v>
      </c>
      <c r="AJD71" s="27">
        <f t="shared" si="2522"/>
        <v>0</v>
      </c>
      <c r="AJE71" s="27">
        <f t="shared" si="2523"/>
        <v>2</v>
      </c>
      <c r="AJF71" s="27">
        <f t="shared" si="2524"/>
        <v>0</v>
      </c>
      <c r="AJG71" s="27">
        <f t="shared" si="2525"/>
        <v>0</v>
      </c>
      <c r="AJH71" s="27">
        <f t="shared" si="2526"/>
        <v>0.25</v>
      </c>
      <c r="AJI71" s="27">
        <f t="shared" si="2527"/>
        <v>0</v>
      </c>
      <c r="AJJ71" s="27">
        <f t="shared" si="2528"/>
        <v>0</v>
      </c>
      <c r="AJK71" s="27">
        <f t="shared" si="2529"/>
        <v>0</v>
      </c>
      <c r="AJL71" s="27">
        <f t="shared" si="2530"/>
        <v>0</v>
      </c>
      <c r="AJM71" s="27">
        <f t="shared" si="2531"/>
        <v>0</v>
      </c>
      <c r="AJN71" s="27">
        <f t="shared" si="2532"/>
        <v>0</v>
      </c>
      <c r="AJO71" s="27">
        <f t="shared" si="2533"/>
        <v>0</v>
      </c>
      <c r="AJP71" s="27">
        <f t="shared" si="2534"/>
        <v>0</v>
      </c>
      <c r="AJQ71" s="27">
        <f t="shared" si="2535"/>
        <v>0.125</v>
      </c>
      <c r="AJR71" s="27">
        <f t="shared" si="2536"/>
        <v>0</v>
      </c>
      <c r="AJS71" s="27">
        <f t="shared" si="2537"/>
        <v>0</v>
      </c>
      <c r="AJT71" s="27">
        <f t="shared" si="2538"/>
        <v>0.25</v>
      </c>
      <c r="AJU71" s="27">
        <f t="shared" si="2539"/>
        <v>0</v>
      </c>
      <c r="AJV71" s="27">
        <f t="shared" si="2540"/>
        <v>0</v>
      </c>
      <c r="AJW71" s="27">
        <f t="shared" si="2541"/>
        <v>0.25</v>
      </c>
      <c r="AJX71" s="27">
        <f t="shared" si="2542"/>
        <v>0</v>
      </c>
      <c r="AJY71" s="27">
        <f t="shared" si="2543"/>
        <v>0</v>
      </c>
      <c r="AJZ71" s="27">
        <f t="shared" si="2544"/>
        <v>0.25</v>
      </c>
      <c r="AKA71" s="27">
        <f t="shared" si="2545"/>
        <v>0</v>
      </c>
      <c r="AKB71" s="27">
        <f t="shared" si="2546"/>
        <v>0</v>
      </c>
      <c r="AKC71" s="27">
        <f t="shared" si="2547"/>
        <v>0.25</v>
      </c>
      <c r="AKD71" s="27">
        <f t="shared" si="2548"/>
        <v>0</v>
      </c>
      <c r="AKE71" s="27">
        <f t="shared" si="2549"/>
        <v>0</v>
      </c>
      <c r="AKF71" s="27">
        <f t="shared" si="2550"/>
        <v>0</v>
      </c>
      <c r="AKG71" s="27">
        <f t="shared" si="2551"/>
        <v>0</v>
      </c>
      <c r="AKH71" s="27">
        <f t="shared" si="2552"/>
        <v>0</v>
      </c>
      <c r="AKI71" s="27">
        <f t="shared" si="2553"/>
        <v>0</v>
      </c>
      <c r="AKJ71" s="27">
        <f t="shared" si="2554"/>
        <v>0</v>
      </c>
      <c r="AKK71" s="27">
        <f t="shared" si="2555"/>
        <v>0</v>
      </c>
      <c r="AKL71" s="27">
        <f t="shared" si="2556"/>
        <v>0</v>
      </c>
      <c r="AKM71" s="27">
        <f t="shared" si="2557"/>
        <v>0</v>
      </c>
      <c r="AKN71" s="27">
        <f t="shared" si="2558"/>
        <v>0</v>
      </c>
      <c r="AKO71" s="27">
        <f t="shared" si="2559"/>
        <v>0</v>
      </c>
      <c r="AKP71" s="27">
        <f t="shared" si="2560"/>
        <v>0</v>
      </c>
      <c r="AKQ71" s="27">
        <f t="shared" si="2561"/>
        <v>0</v>
      </c>
      <c r="AKR71" s="27">
        <f t="shared" si="2562"/>
        <v>0</v>
      </c>
      <c r="AKS71" s="27">
        <f t="shared" si="2563"/>
        <v>0</v>
      </c>
      <c r="AKT71" s="27">
        <f t="shared" si="2564"/>
        <v>0</v>
      </c>
      <c r="AKU71" s="27">
        <f t="shared" si="2565"/>
        <v>0</v>
      </c>
      <c r="AKV71" s="27">
        <f t="shared" si="2566"/>
        <v>0</v>
      </c>
      <c r="AKW71" s="27">
        <f t="shared" si="2567"/>
        <v>0</v>
      </c>
      <c r="AKX71" s="27">
        <f t="shared" si="2568"/>
        <v>0</v>
      </c>
      <c r="AKY71" s="27">
        <f t="shared" si="2569"/>
        <v>0</v>
      </c>
      <c r="AKZ71" s="27">
        <f t="shared" si="2570"/>
        <v>0</v>
      </c>
      <c r="ALA71" s="27">
        <f t="shared" si="2571"/>
        <v>0</v>
      </c>
      <c r="ALB71" s="27">
        <f t="shared" si="2572"/>
        <v>0</v>
      </c>
      <c r="ALC71" s="27">
        <f t="shared" si="2573"/>
        <v>0</v>
      </c>
      <c r="ALD71" s="27">
        <f t="shared" si="2574"/>
        <v>0</v>
      </c>
      <c r="ALE71" s="27">
        <f t="shared" si="2575"/>
        <v>0</v>
      </c>
      <c r="ALF71" s="27">
        <f t="shared" si="2576"/>
        <v>0</v>
      </c>
      <c r="ALG71" s="27">
        <f t="shared" si="2577"/>
        <v>0</v>
      </c>
      <c r="ALH71" s="27">
        <f t="shared" si="2578"/>
        <v>0</v>
      </c>
      <c r="ALI71" s="27">
        <f t="shared" si="2579"/>
        <v>0</v>
      </c>
      <c r="ALJ71" s="27">
        <f t="shared" si="2580"/>
        <v>0</v>
      </c>
      <c r="ALK71" s="27">
        <f t="shared" si="2581"/>
        <v>0</v>
      </c>
      <c r="ALL71" s="27">
        <f t="shared" si="2582"/>
        <v>0</v>
      </c>
      <c r="ALM71" s="27">
        <f t="shared" si="2583"/>
        <v>0</v>
      </c>
      <c r="ALN71" s="27">
        <f t="shared" si="2584"/>
        <v>0</v>
      </c>
      <c r="ALO71" s="27">
        <f t="shared" si="2585"/>
        <v>0</v>
      </c>
      <c r="ALP71" s="27">
        <f t="shared" si="2586"/>
        <v>0</v>
      </c>
      <c r="ALQ71" s="27">
        <f t="shared" si="2587"/>
        <v>0</v>
      </c>
      <c r="ALR71" s="27">
        <f t="shared" si="2588"/>
        <v>0</v>
      </c>
      <c r="ALS71" s="27">
        <f t="shared" si="2589"/>
        <v>0</v>
      </c>
      <c r="ALT71" s="27">
        <f t="shared" si="2590"/>
        <v>0</v>
      </c>
      <c r="ALU71" s="27">
        <f t="shared" si="2591"/>
        <v>0</v>
      </c>
      <c r="ALV71" s="27">
        <f t="shared" si="2592"/>
        <v>0</v>
      </c>
      <c r="ALW71" s="27">
        <f t="shared" si="2593"/>
        <v>0</v>
      </c>
      <c r="AMK71" s="28">
        <v>1735</v>
      </c>
      <c r="AML71" s="28">
        <f t="shared" si="2594"/>
        <v>1735</v>
      </c>
      <c r="AMN71" s="28">
        <v>1707</v>
      </c>
      <c r="AMO71" s="27" t="str">
        <f t="shared" si="2595"/>
        <v>1698</v>
      </c>
      <c r="AMP71" s="27" t="str">
        <f t="shared" si="2596"/>
        <v>1688</v>
      </c>
      <c r="AMQ71" s="27" t="str">
        <f t="shared" si="2597"/>
        <v>1709</v>
      </c>
      <c r="AMR71" s="27" t="str">
        <f t="shared" si="2598"/>
        <v>1709</v>
      </c>
      <c r="AMS71" s="27" t="str">
        <f t="shared" si="2599"/>
        <v>1709</v>
      </c>
      <c r="AMT71" s="27" t="str">
        <f t="shared" si="2600"/>
        <v>1706</v>
      </c>
      <c r="AMU71" s="27" t="str">
        <f t="shared" si="2601"/>
        <v>1706</v>
      </c>
      <c r="AMV71" s="27" t="str">
        <f t="shared" si="2602"/>
        <v>1696</v>
      </c>
      <c r="AMW71" s="27" t="str">
        <f t="shared" si="2603"/>
        <v>1709</v>
      </c>
      <c r="AMX71" s="27" t="str">
        <f t="shared" si="2604"/>
        <v>1709</v>
      </c>
      <c r="AMY71" s="27" t="str">
        <f t="shared" si="2605"/>
        <v>1709</v>
      </c>
      <c r="AMZ71" s="27" t="str">
        <f t="shared" si="2606"/>
        <v>1723</v>
      </c>
      <c r="ANA71" s="27" t="str">
        <f t="shared" si="2607"/>
        <v>1723</v>
      </c>
      <c r="ANB71" s="27" t="str">
        <f t="shared" si="2608"/>
        <v>1723</v>
      </c>
      <c r="ANC71" s="27" t="str">
        <f t="shared" si="2609"/>
        <v>1735</v>
      </c>
      <c r="AND71" s="27" t="str">
        <f t="shared" si="2610"/>
        <v>1735</v>
      </c>
      <c r="ANE71" s="27" t="str">
        <f t="shared" si="2611"/>
        <v>1735</v>
      </c>
      <c r="ANF71" s="27" t="str">
        <f t="shared" si="2612"/>
        <v>1735</v>
      </c>
      <c r="ANG71" s="27" t="str">
        <f t="shared" si="2613"/>
        <v>1735</v>
      </c>
      <c r="ANH71" s="27" t="str">
        <f t="shared" si="2614"/>
        <v>1735</v>
      </c>
      <c r="ANI71" s="27" t="str">
        <f t="shared" si="2615"/>
        <v>1735</v>
      </c>
      <c r="ANJ71" s="27" t="str">
        <f t="shared" si="2616"/>
        <v>1735</v>
      </c>
      <c r="ANK71" s="27" t="str">
        <f t="shared" si="2617"/>
        <v>1735</v>
      </c>
      <c r="ANL71" s="27" t="str">
        <f t="shared" si="2618"/>
        <v>1720</v>
      </c>
      <c r="ANM71" s="27" t="str">
        <f t="shared" si="2619"/>
        <v>1720</v>
      </c>
      <c r="ANN71" s="27" t="str">
        <f t="shared" si="2620"/>
        <v>1720</v>
      </c>
      <c r="ANO71" s="27" t="str">
        <f t="shared" si="2621"/>
        <v>1708</v>
      </c>
      <c r="ANP71" s="27" t="str">
        <f t="shared" si="2622"/>
        <v>1708</v>
      </c>
      <c r="ANQ71" s="27" t="str">
        <f t="shared" si="2623"/>
        <v>1708</v>
      </c>
      <c r="ANR71" s="27" t="str">
        <f t="shared" si="2624"/>
        <v>1720</v>
      </c>
      <c r="ANS71" s="27" t="str">
        <f t="shared" si="2625"/>
        <v>1720</v>
      </c>
      <c r="ANT71" s="27" t="str">
        <f t="shared" si="2626"/>
        <v>1720</v>
      </c>
      <c r="ANU71" s="27" t="str">
        <f t="shared" si="2627"/>
        <v>1739</v>
      </c>
      <c r="ANV71" s="27" t="str">
        <f t="shared" si="2628"/>
        <v>1739</v>
      </c>
      <c r="ANW71" s="27" t="str">
        <f t="shared" si="2629"/>
        <v>1739</v>
      </c>
      <c r="ANX71" s="27" t="str">
        <f t="shared" si="2630"/>
        <v>1735</v>
      </c>
      <c r="ANY71" s="27" t="str">
        <f t="shared" si="2631"/>
        <v>1735</v>
      </c>
      <c r="ANZ71" s="27" t="str">
        <f t="shared" si="2632"/>
        <v>1735</v>
      </c>
      <c r="AOA71" s="27" t="str">
        <f t="shared" si="2633"/>
        <v>1735</v>
      </c>
      <c r="AOB71" s="27" t="str">
        <f t="shared" si="2634"/>
        <v>1735</v>
      </c>
      <c r="AOC71" s="27" t="str">
        <f t="shared" si="2635"/>
        <v>1735</v>
      </c>
      <c r="AOD71" s="27" t="str">
        <f t="shared" si="2636"/>
        <v>1735</v>
      </c>
      <c r="AOE71" s="27" t="str">
        <f t="shared" si="2637"/>
        <v>1735</v>
      </c>
      <c r="AOF71" s="27" t="str">
        <f t="shared" si="2638"/>
        <v>1735</v>
      </c>
      <c r="AOG71" s="27" t="str">
        <f t="shared" si="2639"/>
        <v>1735</v>
      </c>
      <c r="AOH71" s="27" t="str">
        <f t="shared" si="2640"/>
        <v>1735</v>
      </c>
      <c r="AOI71" s="27" t="str">
        <f t="shared" si="2641"/>
        <v>1735</v>
      </c>
      <c r="AOJ71" s="27" t="str">
        <f t="shared" si="2642"/>
        <v>1735</v>
      </c>
      <c r="AOK71" s="27" t="str">
        <f t="shared" si="2643"/>
        <v>1735</v>
      </c>
      <c r="AOL71" s="27" t="str">
        <f t="shared" si="2644"/>
        <v>1735</v>
      </c>
      <c r="AOM71" s="27" t="str">
        <f t="shared" si="2645"/>
        <v>1735</v>
      </c>
      <c r="AON71" s="27" t="str">
        <f t="shared" si="2646"/>
        <v>1735</v>
      </c>
      <c r="AOO71" s="27" t="str">
        <f t="shared" si="2647"/>
        <v>1735</v>
      </c>
      <c r="AOP71" s="27" t="str">
        <f t="shared" si="2648"/>
        <v>1735</v>
      </c>
      <c r="AOQ71" s="27" t="str">
        <f t="shared" si="2649"/>
        <v>1735</v>
      </c>
      <c r="AOR71" s="27" t="str">
        <f t="shared" si="2650"/>
        <v>1735</v>
      </c>
      <c r="AOS71" s="27" t="str">
        <f t="shared" si="2651"/>
        <v>1735</v>
      </c>
      <c r="AOT71" s="27" t="str">
        <f t="shared" si="2652"/>
        <v>1735</v>
      </c>
      <c r="AOU71" s="27" t="str">
        <f t="shared" si="2653"/>
        <v>1735</v>
      </c>
      <c r="AOV71" s="27" t="str">
        <f t="shared" si="2654"/>
        <v>1735</v>
      </c>
      <c r="AOW71" s="27" t="str">
        <f t="shared" si="2655"/>
        <v>1735</v>
      </c>
      <c r="AOX71" s="27" t="str">
        <f t="shared" si="2656"/>
        <v>1735</v>
      </c>
      <c r="AOY71" s="27" t="str">
        <f t="shared" si="2657"/>
        <v>1735</v>
      </c>
      <c r="AOZ71" s="27" t="str">
        <f t="shared" si="2658"/>
        <v>1735</v>
      </c>
      <c r="APA71" s="27" t="str">
        <f t="shared" si="2659"/>
        <v>1735</v>
      </c>
      <c r="APB71" s="27" t="str">
        <f t="shared" si="2660"/>
        <v>1735</v>
      </c>
      <c r="APC71" s="27" t="str">
        <f t="shared" si="2661"/>
        <v>1735</v>
      </c>
      <c r="APD71" s="27" t="str">
        <f t="shared" si="2662"/>
        <v>1735</v>
      </c>
      <c r="APE71" s="27" t="str">
        <f t="shared" si="2663"/>
        <v>1735</v>
      </c>
      <c r="APF71" s="27" t="str">
        <f t="shared" si="2664"/>
        <v>1735</v>
      </c>
      <c r="APG71" s="27" t="str">
        <f t="shared" si="2665"/>
        <v>1735</v>
      </c>
      <c r="APH71" s="27" t="str">
        <f t="shared" si="2666"/>
        <v>1735</v>
      </c>
      <c r="API71" s="27" t="str">
        <f t="shared" si="2667"/>
        <v>1735</v>
      </c>
      <c r="APJ71" s="27" t="str">
        <f t="shared" si="2668"/>
        <v>1735</v>
      </c>
      <c r="APK71" s="27" t="str">
        <f t="shared" si="2669"/>
        <v>1735</v>
      </c>
      <c r="APL71" s="27" t="str">
        <f t="shared" si="2670"/>
        <v>1735</v>
      </c>
      <c r="APM71" s="27" t="str">
        <f t="shared" si="2671"/>
        <v>1735</v>
      </c>
      <c r="APN71" s="27" t="str">
        <f t="shared" si="2672"/>
        <v>1735</v>
      </c>
      <c r="APO71" s="27" t="str">
        <f t="shared" si="2673"/>
        <v>1735</v>
      </c>
      <c r="APP71" s="27" t="str">
        <f t="shared" si="2674"/>
        <v>1735</v>
      </c>
      <c r="APQ71" s="27" t="str">
        <f t="shared" si="2675"/>
        <v>1735</v>
      </c>
      <c r="APR71" s="27" t="str">
        <f t="shared" si="2676"/>
        <v>1735</v>
      </c>
    </row>
    <row r="72" spans="1:1022 1025:1110" x14ac:dyDescent="0.35">
      <c r="A72" s="27">
        <v>83</v>
      </c>
      <c r="B72" s="88" t="s">
        <v>70</v>
      </c>
      <c r="C72" s="91">
        <f>VLOOKUP(A72, Rankings!$A$2:$AN$129, 40, FALSE)</f>
        <v>70</v>
      </c>
      <c r="D72" s="20" t="s">
        <v>387</v>
      </c>
      <c r="I72" s="29">
        <f t="shared" si="1785"/>
        <v>13.5</v>
      </c>
      <c r="L72" s="27" t="s">
        <v>2188</v>
      </c>
      <c r="M72" s="27" t="s">
        <v>2475</v>
      </c>
      <c r="N72" s="27" t="s">
        <v>2754</v>
      </c>
      <c r="O72" s="27" t="s">
        <v>24</v>
      </c>
      <c r="P72" s="27" t="s">
        <v>3084</v>
      </c>
      <c r="Q72" s="27" t="s">
        <v>24</v>
      </c>
      <c r="R72" s="27" t="s">
        <v>24</v>
      </c>
      <c r="S72" s="27" t="s">
        <v>24</v>
      </c>
      <c r="T72" s="27" t="s">
        <v>3671</v>
      </c>
      <c r="U72" s="27" t="s">
        <v>24</v>
      </c>
      <c r="V72" s="27" t="s">
        <v>4056</v>
      </c>
      <c r="W72" s="27" t="s">
        <v>4070</v>
      </c>
      <c r="X72" s="27" t="s">
        <v>24</v>
      </c>
      <c r="Y72" s="27" t="s">
        <v>24</v>
      </c>
      <c r="Z72" s="27" t="s">
        <v>4496</v>
      </c>
      <c r="AA72" s="27" t="s">
        <v>24</v>
      </c>
      <c r="AB72" s="27" t="s">
        <v>24</v>
      </c>
      <c r="AC72" s="27" t="s">
        <v>24</v>
      </c>
      <c r="AD72" s="27" t="s">
        <v>24</v>
      </c>
      <c r="AE72" s="27" t="s">
        <v>4981</v>
      </c>
      <c r="AF72" s="27" t="s">
        <v>5052</v>
      </c>
      <c r="AG72" s="27" t="s">
        <v>24</v>
      </c>
      <c r="AH72" s="27" t="s">
        <v>24</v>
      </c>
      <c r="AI72" s="27" t="s">
        <v>5431</v>
      </c>
      <c r="AJ72" s="27" t="s">
        <v>24</v>
      </c>
      <c r="AK72" s="27" t="s">
        <v>24</v>
      </c>
      <c r="AL72" s="27" t="s">
        <v>5720</v>
      </c>
      <c r="AM72" s="27" t="s">
        <v>24</v>
      </c>
      <c r="AN72" s="27" t="s">
        <v>24</v>
      </c>
      <c r="AO72" s="27" t="s">
        <v>6082</v>
      </c>
      <c r="AP72" s="27" t="s">
        <v>24</v>
      </c>
      <c r="AQ72" s="27" t="s">
        <v>24</v>
      </c>
      <c r="AR72" s="27" t="s">
        <v>6334</v>
      </c>
      <c r="AS72" s="27" t="s">
        <v>24</v>
      </c>
      <c r="AT72" s="27" t="s">
        <v>24</v>
      </c>
      <c r="AU72" s="27" t="s">
        <v>6673</v>
      </c>
      <c r="AV72" s="27" t="s">
        <v>24</v>
      </c>
      <c r="AW72" s="27" t="s">
        <v>24</v>
      </c>
      <c r="AX72" s="27" t="s">
        <v>24</v>
      </c>
      <c r="AY72" s="27" t="s">
        <v>24</v>
      </c>
      <c r="AZ72" s="27" t="s">
        <v>24</v>
      </c>
      <c r="BA72" s="27" t="s">
        <v>24</v>
      </c>
      <c r="BB72" s="27" t="s">
        <v>24</v>
      </c>
      <c r="BC72" s="27" t="s">
        <v>24</v>
      </c>
      <c r="BD72" s="27" t="s">
        <v>24</v>
      </c>
      <c r="BE72" s="27" t="s">
        <v>24</v>
      </c>
      <c r="BF72" s="27" t="s">
        <v>24</v>
      </c>
      <c r="BG72" s="27" t="s">
        <v>24</v>
      </c>
      <c r="BH72" s="27" t="s">
        <v>24</v>
      </c>
      <c r="BI72" s="27" t="s">
        <v>24</v>
      </c>
      <c r="BJ72" s="27" t="s">
        <v>24</v>
      </c>
      <c r="BK72" s="27" t="s">
        <v>24</v>
      </c>
      <c r="BL72" s="27" t="s">
        <v>24</v>
      </c>
      <c r="BM72" s="27" t="s">
        <v>24</v>
      </c>
      <c r="BN72" s="27" t="s">
        <v>24</v>
      </c>
      <c r="BO72" s="27" t="s">
        <v>24</v>
      </c>
      <c r="BP72" s="27" t="s">
        <v>24</v>
      </c>
      <c r="BQ72" s="27" t="s">
        <v>24</v>
      </c>
      <c r="BR72" s="27" t="s">
        <v>24</v>
      </c>
      <c r="BS72" s="27" t="s">
        <v>24</v>
      </c>
      <c r="BT72" s="27" t="s">
        <v>24</v>
      </c>
      <c r="BU72" s="27" t="s">
        <v>24</v>
      </c>
      <c r="BV72" s="27" t="s">
        <v>24</v>
      </c>
      <c r="BW72" s="27" t="s">
        <v>24</v>
      </c>
      <c r="BX72" s="27" t="s">
        <v>24</v>
      </c>
      <c r="BY72" s="27" t="s">
        <v>24</v>
      </c>
      <c r="BZ72" s="27" t="s">
        <v>24</v>
      </c>
      <c r="CA72" s="27" t="s">
        <v>24</v>
      </c>
      <c r="CB72" s="27" t="s">
        <v>24</v>
      </c>
      <c r="CC72" s="27" t="s">
        <v>24</v>
      </c>
      <c r="CD72" s="27" t="s">
        <v>24</v>
      </c>
      <c r="CE72" s="27" t="s">
        <v>24</v>
      </c>
      <c r="CF72" s="27" t="s">
        <v>24</v>
      </c>
      <c r="CG72" s="27" t="s">
        <v>24</v>
      </c>
      <c r="CH72" s="27" t="s">
        <v>24</v>
      </c>
      <c r="CI72" s="27" t="s">
        <v>24</v>
      </c>
      <c r="CJ72" s="27" t="s">
        <v>24</v>
      </c>
      <c r="CK72" s="27" t="s">
        <v>24</v>
      </c>
      <c r="CL72" s="27" t="s">
        <v>24</v>
      </c>
      <c r="CM72" s="27" t="s">
        <v>24</v>
      </c>
      <c r="CN72" s="27" t="s">
        <v>24</v>
      </c>
      <c r="CO72" s="27" t="s">
        <v>24</v>
      </c>
      <c r="CQ72" s="28">
        <f t="shared" si="1786"/>
        <v>4</v>
      </c>
      <c r="CR72" s="28">
        <f t="shared" si="1787"/>
        <v>3</v>
      </c>
      <c r="CS72" s="28">
        <f t="shared" si="1788"/>
        <v>1</v>
      </c>
      <c r="CT72" s="28">
        <f t="shared" si="1789"/>
        <v>4</v>
      </c>
      <c r="CU72" s="28">
        <f t="shared" si="1790"/>
        <v>3</v>
      </c>
      <c r="CV72" s="28">
        <f t="shared" si="1791"/>
        <v>1</v>
      </c>
      <c r="CW72" s="28">
        <f t="shared" si="1792"/>
        <v>1</v>
      </c>
      <c r="CX72" s="28">
        <f t="shared" si="1793"/>
        <v>4</v>
      </c>
      <c r="CY72" s="28">
        <f t="shared" si="1794"/>
        <v>0</v>
      </c>
      <c r="CZ72" s="28">
        <f t="shared" si="1795"/>
        <v>0</v>
      </c>
      <c r="DA72" s="28">
        <f t="shared" si="1796"/>
        <v>0</v>
      </c>
      <c r="DB72" s="28">
        <f t="shared" si="1797"/>
        <v>0</v>
      </c>
      <c r="DC72" s="28">
        <f t="shared" si="1798"/>
        <v>1</v>
      </c>
      <c r="DD72" s="28">
        <f t="shared" si="1799"/>
        <v>0</v>
      </c>
      <c r="DE72" s="28">
        <f t="shared" si="1800"/>
        <v>1</v>
      </c>
      <c r="DF72" s="28">
        <f t="shared" si="1801"/>
        <v>1</v>
      </c>
      <c r="DG72" s="28">
        <f t="shared" si="1802"/>
        <v>0</v>
      </c>
      <c r="DH72" s="28">
        <f t="shared" si="1803"/>
        <v>0</v>
      </c>
      <c r="DI72" s="28">
        <f t="shared" si="1804"/>
        <v>0</v>
      </c>
      <c r="DJ72" s="28">
        <f t="shared" si="1805"/>
        <v>0</v>
      </c>
      <c r="DK72" s="28">
        <f t="shared" si="1806"/>
        <v>0</v>
      </c>
      <c r="DL72" s="28">
        <f t="shared" si="1807"/>
        <v>0</v>
      </c>
      <c r="DM72" s="28">
        <f t="shared" si="1808"/>
        <v>0</v>
      </c>
      <c r="DN72" s="28">
        <f t="shared" si="1809"/>
        <v>0</v>
      </c>
      <c r="DO72" s="28">
        <f t="shared" si="1810"/>
        <v>2</v>
      </c>
      <c r="DP72" s="28">
        <f t="shared" si="1811"/>
        <v>1</v>
      </c>
      <c r="DR72">
        <f t="shared" si="1812"/>
        <v>1</v>
      </c>
      <c r="DS72">
        <f t="shared" si="1813"/>
        <v>2</v>
      </c>
      <c r="DT72">
        <f t="shared" si="1814"/>
        <v>4</v>
      </c>
      <c r="DU72">
        <f t="shared" si="1815"/>
        <v>0</v>
      </c>
      <c r="DV72">
        <f t="shared" si="1816"/>
        <v>9</v>
      </c>
      <c r="DW72">
        <f t="shared" si="1817"/>
        <v>0</v>
      </c>
      <c r="DX72">
        <f t="shared" si="1818"/>
        <v>0</v>
      </c>
      <c r="DY72">
        <f t="shared" si="1819"/>
        <v>0</v>
      </c>
      <c r="DZ72">
        <f t="shared" si="1820"/>
        <v>2</v>
      </c>
      <c r="EA72">
        <f t="shared" si="1821"/>
        <v>0</v>
      </c>
      <c r="EB72">
        <f t="shared" si="1822"/>
        <v>11</v>
      </c>
      <c r="EC72">
        <f t="shared" si="1823"/>
        <v>1</v>
      </c>
      <c r="ED72">
        <f t="shared" si="1824"/>
        <v>0</v>
      </c>
      <c r="EE72">
        <f t="shared" si="1825"/>
        <v>0</v>
      </c>
      <c r="EF72">
        <f t="shared" si="1826"/>
        <v>1</v>
      </c>
      <c r="EG72">
        <f t="shared" si="1827"/>
        <v>0</v>
      </c>
      <c r="EH72">
        <f t="shared" si="1828"/>
        <v>0</v>
      </c>
      <c r="EI72">
        <f t="shared" si="1829"/>
        <v>0</v>
      </c>
      <c r="EJ72">
        <f t="shared" si="1830"/>
        <v>0</v>
      </c>
      <c r="EK72">
        <f t="shared" si="1831"/>
        <v>12</v>
      </c>
      <c r="EL72">
        <f t="shared" si="1832"/>
        <v>1</v>
      </c>
      <c r="EM72">
        <f t="shared" si="1833"/>
        <v>0</v>
      </c>
      <c r="EN72">
        <f t="shared" si="1834"/>
        <v>0</v>
      </c>
      <c r="EO72">
        <f t="shared" si="1835"/>
        <v>2</v>
      </c>
      <c r="EP72">
        <f t="shared" si="1836"/>
        <v>0</v>
      </c>
      <c r="EQ72">
        <f t="shared" si="1837"/>
        <v>0</v>
      </c>
      <c r="ER72">
        <f t="shared" si="1838"/>
        <v>4</v>
      </c>
      <c r="ES72">
        <f t="shared" si="1839"/>
        <v>0</v>
      </c>
      <c r="ET72">
        <f t="shared" si="1840"/>
        <v>0</v>
      </c>
      <c r="EU72">
        <f t="shared" si="1841"/>
        <v>3</v>
      </c>
      <c r="EV72">
        <f t="shared" si="1842"/>
        <v>0</v>
      </c>
      <c r="EW72">
        <f t="shared" si="1843"/>
        <v>0</v>
      </c>
      <c r="EX72">
        <f t="shared" si="1844"/>
        <v>4</v>
      </c>
      <c r="EY72">
        <f t="shared" si="1845"/>
        <v>0</v>
      </c>
      <c r="EZ72">
        <f t="shared" si="1846"/>
        <v>0</v>
      </c>
      <c r="FA72">
        <f t="shared" si="1847"/>
        <v>4</v>
      </c>
      <c r="FB72">
        <f t="shared" si="1848"/>
        <v>0</v>
      </c>
      <c r="FC72">
        <f t="shared" si="1849"/>
        <v>0</v>
      </c>
      <c r="FD72">
        <f t="shared" si="1850"/>
        <v>0</v>
      </c>
      <c r="FE72">
        <f t="shared" si="1851"/>
        <v>0</v>
      </c>
      <c r="FF72">
        <f t="shared" si="1852"/>
        <v>0</v>
      </c>
      <c r="FG72">
        <f t="shared" si="1853"/>
        <v>0</v>
      </c>
      <c r="FH72">
        <f t="shared" si="1854"/>
        <v>0</v>
      </c>
      <c r="FI72">
        <f t="shared" si="1855"/>
        <v>0</v>
      </c>
      <c r="FJ72">
        <f t="shared" si="1856"/>
        <v>0</v>
      </c>
      <c r="FK72">
        <f t="shared" si="1857"/>
        <v>0</v>
      </c>
      <c r="FL72">
        <f t="shared" si="1858"/>
        <v>0</v>
      </c>
      <c r="FM72">
        <f t="shared" si="1859"/>
        <v>0</v>
      </c>
      <c r="FN72">
        <f t="shared" si="1860"/>
        <v>0</v>
      </c>
      <c r="FO72">
        <f t="shared" si="1861"/>
        <v>0</v>
      </c>
      <c r="FP72">
        <f t="shared" si="1862"/>
        <v>0</v>
      </c>
      <c r="FQ72">
        <f t="shared" si="1863"/>
        <v>0</v>
      </c>
      <c r="FR72">
        <f t="shared" si="1864"/>
        <v>0</v>
      </c>
      <c r="FS72">
        <f t="shared" si="1865"/>
        <v>0</v>
      </c>
      <c r="FT72">
        <f t="shared" si="1866"/>
        <v>0</v>
      </c>
      <c r="FU72">
        <f t="shared" si="1867"/>
        <v>0</v>
      </c>
      <c r="FV72">
        <f t="shared" si="1868"/>
        <v>0</v>
      </c>
      <c r="FW72">
        <f t="shared" si="1869"/>
        <v>0</v>
      </c>
      <c r="FX72">
        <f t="shared" si="1870"/>
        <v>0</v>
      </c>
      <c r="FY72">
        <f t="shared" si="1871"/>
        <v>0</v>
      </c>
      <c r="FZ72">
        <f t="shared" si="1872"/>
        <v>0</v>
      </c>
      <c r="GA72">
        <f t="shared" si="1873"/>
        <v>0</v>
      </c>
      <c r="GB72">
        <f t="shared" si="1874"/>
        <v>0</v>
      </c>
      <c r="GC72">
        <f t="shared" si="1875"/>
        <v>0</v>
      </c>
      <c r="GD72">
        <f t="shared" si="1876"/>
        <v>0</v>
      </c>
      <c r="GE72">
        <f t="shared" si="1877"/>
        <v>0</v>
      </c>
      <c r="GF72">
        <f t="shared" si="1878"/>
        <v>0</v>
      </c>
      <c r="GG72">
        <f t="shared" si="1879"/>
        <v>0</v>
      </c>
      <c r="GH72">
        <f t="shared" si="1880"/>
        <v>0</v>
      </c>
      <c r="GI72">
        <f t="shared" si="1881"/>
        <v>0</v>
      </c>
      <c r="GJ72">
        <f t="shared" si="1882"/>
        <v>0</v>
      </c>
      <c r="GK72">
        <f t="shared" si="1883"/>
        <v>0</v>
      </c>
      <c r="GL72">
        <f t="shared" si="1884"/>
        <v>0</v>
      </c>
      <c r="GM72">
        <f t="shared" si="1885"/>
        <v>0</v>
      </c>
      <c r="GN72">
        <f t="shared" si="1886"/>
        <v>0</v>
      </c>
      <c r="GO72">
        <f t="shared" si="1887"/>
        <v>0</v>
      </c>
      <c r="GP72">
        <f t="shared" si="1888"/>
        <v>0</v>
      </c>
      <c r="GQ72">
        <f t="shared" si="1889"/>
        <v>0</v>
      </c>
      <c r="GR72">
        <f t="shared" si="1890"/>
        <v>0</v>
      </c>
      <c r="GS72">
        <f t="shared" si="1891"/>
        <v>0</v>
      </c>
      <c r="GT72">
        <f t="shared" si="1892"/>
        <v>0</v>
      </c>
      <c r="GU72">
        <f t="shared" si="1893"/>
        <v>0</v>
      </c>
      <c r="GW72" s="28">
        <f t="shared" si="1894"/>
        <v>6.1859427316138156</v>
      </c>
      <c r="GX72" s="28">
        <f t="shared" si="1895"/>
        <v>0</v>
      </c>
      <c r="GY72" s="28">
        <f t="shared" si="1896"/>
        <v>1.3848611210143047</v>
      </c>
      <c r="GZ72" s="28">
        <f t="shared" si="1897"/>
        <v>0</v>
      </c>
      <c r="HA72" s="28">
        <f t="shared" si="1898"/>
        <v>0</v>
      </c>
      <c r="HB72" s="28">
        <f t="shared" si="1899"/>
        <v>6.8783732921209682</v>
      </c>
      <c r="HC72" s="28">
        <f t="shared" si="1900"/>
        <v>0.51593437118477425</v>
      </c>
      <c r="HE72">
        <f>IFERROR(VLOOKUP(_xlfn.NUMBERVALUE(MID(L72, SEARCH("!", L72)+1, SEARCH("+", L72)-SEARCH("!", L72)-1)), Rankings!$A$2:$BK$129, 63, FALSE),0)</f>
        <v>0.60133708266044195</v>
      </c>
      <c r="HF72">
        <f>IFERROR(VLOOKUP(_xlfn.NUMBERVALUE(MID(M72, SEARCH("!", M72)+1, SEARCH("+", M72)-SEARCH("!", M72)-1)), Rankings!$A$2:$BK$129, 63, FALSE),0)</f>
        <v>0.55834743493300543</v>
      </c>
      <c r="HG72">
        <f>IFERROR(VLOOKUP(_xlfn.NUMBERVALUE(MID(N72, SEARCH("!", N72)+1, SEARCH("+", N72)-SEARCH("!", N72)-1)), Rankings!$A$2:$BK$129, 63, FALSE),0)</f>
        <v>0.65575840813392627</v>
      </c>
      <c r="HH72">
        <f>IFERROR(VLOOKUP(_xlfn.NUMBERVALUE(MID(O72, SEARCH("!", O72)+1, SEARCH("+", O72)-SEARCH("!", O72)-1)), Rankings!$A$2:$BK$129, 63, FALSE),0)</f>
        <v>0</v>
      </c>
      <c r="HI72">
        <f>IFERROR(VLOOKUP(_xlfn.NUMBERVALUE(MID(P72, SEARCH("!", P72)+1, SEARCH("+", P72)-SEARCH("!", P72)-1)), Rankings!$A$2:$BK$129, 63, FALSE),0)</f>
        <v>0.30935108502098208</v>
      </c>
      <c r="HJ72">
        <f>IFERROR(VLOOKUP(_xlfn.NUMBERVALUE(MID(Q72, SEARCH("!", Q72)+1, SEARCH("+", Q72)-SEARCH("!", Q72)-1)), Rankings!$A$2:$BK$129, 63, FALSE),0)</f>
        <v>0</v>
      </c>
      <c r="HK72">
        <f>IFERROR(VLOOKUP(_xlfn.NUMBERVALUE(MID(R72, SEARCH("!", R72)+1, SEARCH("+", R72)-SEARCH("!", R72)-1)), Rankings!$A$2:$BK$129, 63, FALSE),0)</f>
        <v>0</v>
      </c>
      <c r="HL72">
        <f>IFERROR(VLOOKUP(_xlfn.NUMBERVALUE(MID(S72, SEARCH("!", S72)+1, SEARCH("+", S72)-SEARCH("!", S72)-1)), Rankings!$A$2:$BK$129, 63, FALSE),0)</f>
        <v>0</v>
      </c>
      <c r="HM72">
        <f>IFERROR(VLOOKUP(_xlfn.NUMBERVALUE(MID(T72, SEARCH("!", T72)+1, SEARCH("+", T72)-SEARCH("!", T72)-1)), Rankings!$A$2:$BK$129, 63, FALSE),0)</f>
        <v>0.47859817275585803</v>
      </c>
      <c r="HN72">
        <f>IFERROR(VLOOKUP(_xlfn.NUMBERVALUE(MID(U72, SEARCH("!", U72)+1, SEARCH("+", U72)-SEARCH("!", U72)-1)), Rankings!$A$2:$BK$129, 63, FALSE),0)</f>
        <v>0</v>
      </c>
      <c r="HO72">
        <f>IFERROR(VLOOKUP(_xlfn.NUMBERVALUE(MID(V72, SEARCH("!", V72)+1, SEARCH("+", V72)-SEARCH("!", V72)-1)), Rankings!$A$2:$BK$129, 63, FALSE),0)</f>
        <v>0.44074302529024001</v>
      </c>
      <c r="HP72">
        <f>IFERROR(VLOOKUP(_xlfn.NUMBERVALUE(MID(W72, SEARCH("!", W72)+1, SEARCH("+", W72)-SEARCH("!", W72)-1)), Rankings!$A$2:$BK$129, 63, FALSE),0)</f>
        <v>0.14710990012248429</v>
      </c>
      <c r="HQ72">
        <f>IFERROR(VLOOKUP(_xlfn.NUMBERVALUE(MID(X72, SEARCH("!", X72)+1, SEARCH("+", X72)-SEARCH("!", X72)-1)), Rankings!$A$2:$BK$129, 63, FALSE),0)</f>
        <v>0</v>
      </c>
      <c r="HR72">
        <f>IFERROR(VLOOKUP(_xlfn.NUMBERVALUE(MID(Y72, SEARCH("!", Y72)+1, SEARCH("+", Y72)-SEARCH("!", Y72)-1)), Rankings!$A$2:$BK$129, 63, FALSE),0)</f>
        <v>0</v>
      </c>
      <c r="HS72">
        <f>IFERROR(VLOOKUP(_xlfn.NUMBERVALUE(MID(Z72, SEARCH("!", Z72)+1, SEARCH("+", Z72)-SEARCH("!", Z72)-1)), Rankings!$A$2:$BK$129, 63, FALSE),0)</f>
        <v>0.37517193274790295</v>
      </c>
      <c r="HT72">
        <f>IFERROR(VLOOKUP(_xlfn.NUMBERVALUE(MID(AA72, SEARCH("!", AA72)+1, SEARCH("+", AA72)-SEARCH("!", AA72)-1)), Rankings!$A$2:$BK$129, 63, FALSE),0)</f>
        <v>0</v>
      </c>
      <c r="HU72">
        <f>IFERROR(VLOOKUP(_xlfn.NUMBERVALUE(MID(AB72, SEARCH("!", AB72)+1, SEARCH("+", AB72)-SEARCH("!", AB72)-1)), Rankings!$A$2:$BK$129, 63, FALSE),0)</f>
        <v>0</v>
      </c>
      <c r="HV72">
        <f>IFERROR(VLOOKUP(_xlfn.NUMBERVALUE(MID(AC72, SEARCH("!", AC72)+1, SEARCH("+", AC72)-SEARCH("!", AC72)-1)), Rankings!$A$2:$BK$129, 63, FALSE),0)</f>
        <v>0</v>
      </c>
      <c r="HW72">
        <f>IFERROR(VLOOKUP(_xlfn.NUMBERVALUE(MID(AD72, SEARCH("!", AD72)+1, SEARCH("+", AD72)-SEARCH("!", AD72)-1)), Rankings!$A$2:$BK$129, 63, FALSE),0)</f>
        <v>0</v>
      </c>
      <c r="HX72">
        <f>IFERROR(VLOOKUP(_xlfn.NUMBERVALUE(MID(AE72, SEARCH("!", AE72)+1, SEARCH("+", AE72)-SEARCH("!", AE72)-1)), Rankings!$A$2:$BK$129, 63, FALSE),0)</f>
        <v>0.63476701070308261</v>
      </c>
      <c r="HY72">
        <f>IFERROR(VLOOKUP(_xlfn.NUMBERVALUE(MID(AF72, SEARCH("!", AF72)+1, SEARCH("+", AF72)-SEARCH("!", AF72)-1)), Rankings!$A$2:$BK$129, 63, FALSE),0)</f>
        <v>0.43696687962893166</v>
      </c>
      <c r="HZ72">
        <f>IFERROR(VLOOKUP(_xlfn.NUMBERVALUE(MID(AG72, SEARCH("!", AG72)+1, SEARCH("+", AG72)-SEARCH("!", AG72)-1)), Rankings!$A$2:$BK$129, 63, FALSE),0)</f>
        <v>0</v>
      </c>
      <c r="IA72">
        <f>IFERROR(VLOOKUP(_xlfn.NUMBERVALUE(MID(AH72, SEARCH("!", AH72)+1, SEARCH("+", AH72)-SEARCH("!", AH72)-1)), Rankings!$A$2:$BK$129, 63, FALSE),0)</f>
        <v>0</v>
      </c>
      <c r="IB72">
        <f>IFERROR(VLOOKUP(_xlfn.NUMBERVALUE(MID(AI72, SEARCH("!", AI72)+1, SEARCH("+", AI72)-SEARCH("!", AI72)-1)), Rankings!$A$2:$BK$129, 63, FALSE),0)</f>
        <v>0.62696833856605805</v>
      </c>
      <c r="IC72">
        <f>IFERROR(VLOOKUP(_xlfn.NUMBERVALUE(MID(AJ72, SEARCH("!", AJ72)+1, SEARCH("+", AJ72)-SEARCH("!", AJ72)-1)), Rankings!$A$2:$BK$129, 63, FALSE),0)</f>
        <v>0</v>
      </c>
      <c r="ID72">
        <f>IFERROR(VLOOKUP(_xlfn.NUMBERVALUE(MID(AK72, SEARCH("!", AK72)+1, SEARCH("+", AK72)-SEARCH("!", AK72)-1)), Rankings!$A$2:$BK$129, 63, FALSE),0)</f>
        <v>0</v>
      </c>
      <c r="IE72">
        <f>IFERROR(VLOOKUP(_xlfn.NUMBERVALUE(MID(AL72, SEARCH("!", AL72)+1, SEARCH("+", AL72)-SEARCH("!", AL72)-1)), Rankings!$A$2:$BK$129, 63, FALSE),0)</f>
        <v>0.61921091340033552</v>
      </c>
      <c r="IF72">
        <f>IFERROR(VLOOKUP(_xlfn.NUMBERVALUE(MID(AM72, SEARCH("!", AM72)+1, SEARCH("+", AM72)-SEARCH("!", AM72)-1)), Rankings!$A$2:$BK$129, 63, FALSE),0)</f>
        <v>0</v>
      </c>
      <c r="IG72">
        <f>IFERROR(VLOOKUP(_xlfn.NUMBERVALUE(MID(AN72, SEARCH("!", AN72)+1, SEARCH("+", AN72)-SEARCH("!", AN72)-1)), Rankings!$A$2:$BK$129, 63, FALSE),0)</f>
        <v>0</v>
      </c>
      <c r="IH72">
        <f>IFERROR(VLOOKUP(_xlfn.NUMBERVALUE(MID(AO72, SEARCH("!", AO72)+1, SEARCH("+", AO72)-SEARCH("!", AO72)-1)), Rankings!$A$2:$BK$129, 63, FALSE),0)</f>
        <v>0.56827343106735106</v>
      </c>
      <c r="II72">
        <f>IFERROR(VLOOKUP(_xlfn.NUMBERVALUE(MID(AP72, SEARCH("!", AP72)+1, SEARCH("+", AP72)-SEARCH("!", AP72)-1)), Rankings!$A$2:$BK$129, 63, FALSE),0)</f>
        <v>0</v>
      </c>
      <c r="IJ72">
        <f>IFERROR(VLOOKUP(_xlfn.NUMBERVALUE(MID(AQ72, SEARCH("!", AQ72)+1, SEARCH("+", AQ72)-SEARCH("!", AQ72)-1)), Rankings!$A$2:$BK$129, 63, FALSE),0)</f>
        <v>0</v>
      </c>
      <c r="IK72">
        <f>IFERROR(VLOOKUP(_xlfn.NUMBERVALUE(MID(AR72, SEARCH("!", AR72)+1, SEARCH("+", AR72)-SEARCH("!", AR72)-1)), Rankings!$A$2:$BK$129, 63, FALSE),0)</f>
        <v>0.50056713001211739</v>
      </c>
      <c r="IL72">
        <f>IFERROR(VLOOKUP(_xlfn.NUMBERVALUE(MID(AS72, SEARCH("!", AS72)+1, SEARCH("+", AS72)-SEARCH("!", AS72)-1)), Rankings!$A$2:$BK$129, 63, FALSE),0)</f>
        <v>0</v>
      </c>
      <c r="IM72">
        <f>IFERROR(VLOOKUP(_xlfn.NUMBERVALUE(MID(AT72, SEARCH("!", AT72)+1, SEARCH("+", AT72)-SEARCH("!", AT72)-1)), Rankings!$A$2:$BK$129, 63, FALSE),0)</f>
        <v>0</v>
      </c>
      <c r="IN72">
        <f>IFERROR(VLOOKUP(_xlfn.NUMBERVALUE(MID(AU72, SEARCH("!", AU72)+1, SEARCH("+", AU72)-SEARCH("!", AU72)-1)), Rankings!$A$2:$BK$129, 63, FALSE),0)</f>
        <v>0.61763310758540235</v>
      </c>
      <c r="IO72">
        <f>IFERROR(VLOOKUP(_xlfn.NUMBERVALUE(MID(AV72, SEARCH("!", AV72)+1, SEARCH("+", AV72)-SEARCH("!", AV72)-1)), Rankings!$A$2:$BK$129, 63, FALSE),0)</f>
        <v>0</v>
      </c>
      <c r="IP72">
        <f>IFERROR(VLOOKUP(_xlfn.NUMBERVALUE(MID(AW72, SEARCH("!", AW72)+1, SEARCH("+", AW72)-SEARCH("!", AW72)-1)), Rankings!$A$2:$BK$129, 63, FALSE),0)</f>
        <v>0</v>
      </c>
      <c r="IQ72">
        <f>IFERROR(VLOOKUP(_xlfn.NUMBERVALUE(MID(AX72, SEARCH("!", AX72)+1, SEARCH("+", AX72)-SEARCH("!", AX72)-1)), Rankings!$A$2:$BK$129, 63, FALSE),0)</f>
        <v>0</v>
      </c>
      <c r="IR72">
        <f>IFERROR(VLOOKUP(_xlfn.NUMBERVALUE(MID(AY72, SEARCH("!", AY72)+1, SEARCH("+", AY72)-SEARCH("!", AY72)-1)), Rankings!$A$2:$BK$129, 63, FALSE),0)</f>
        <v>0</v>
      </c>
      <c r="IS72">
        <f>IFERROR(VLOOKUP(_xlfn.NUMBERVALUE(MID(AZ72, SEARCH("!", AZ72)+1, SEARCH("+", AZ72)-SEARCH("!", AZ72)-1)), Rankings!$A$2:$BK$129, 63, FALSE),0)</f>
        <v>0</v>
      </c>
      <c r="IT72">
        <f>IFERROR(VLOOKUP(_xlfn.NUMBERVALUE(MID(BA72, SEARCH("!", BA72)+1, SEARCH("+", BA72)-SEARCH("!", BA72)-1)), Rankings!$A$2:$BK$129, 63, FALSE),0)</f>
        <v>0</v>
      </c>
      <c r="IU72">
        <f>IFERROR(VLOOKUP(_xlfn.NUMBERVALUE(MID(BB72, SEARCH("!", BB72)+1, SEARCH("+", BB72)-SEARCH("!", BB72)-1)), Rankings!$A$2:$BK$129, 63, FALSE),0)</f>
        <v>0</v>
      </c>
      <c r="IV72">
        <f>IFERROR(VLOOKUP(_xlfn.NUMBERVALUE(MID(BC72, SEARCH("!", BC72)+1, SEARCH("+", BC72)-SEARCH("!", BC72)-1)), Rankings!$A$2:$BK$129, 63, FALSE),0)</f>
        <v>0</v>
      </c>
      <c r="IW72">
        <f>IFERROR(VLOOKUP(_xlfn.NUMBERVALUE(MID(BD72, SEARCH("!", BD72)+1, SEARCH("+", BD72)-SEARCH("!", BD72)-1)), Rankings!$A$2:$BK$129, 63, FALSE),0)</f>
        <v>0</v>
      </c>
      <c r="IX72">
        <f>IFERROR(VLOOKUP(_xlfn.NUMBERVALUE(MID(BE72, SEARCH("!", BE72)+1, SEARCH("+", BE72)-SEARCH("!", BE72)-1)), Rankings!$A$2:$BK$129, 63, FALSE),0)</f>
        <v>0</v>
      </c>
      <c r="IY72">
        <f>IFERROR(VLOOKUP(_xlfn.NUMBERVALUE(MID(BF72, SEARCH("!", BF72)+1, SEARCH("+", BF72)-SEARCH("!", BF72)-1)), Rankings!$A$2:$BK$129, 63, FALSE),0)</f>
        <v>0</v>
      </c>
      <c r="IZ72">
        <f>IFERROR(VLOOKUP(_xlfn.NUMBERVALUE(MID(BG72, SEARCH("!", BG72)+1, SEARCH("+", BG72)-SEARCH("!", BG72)-1)), Rankings!$A$2:$BK$129, 63, FALSE),0)</f>
        <v>0</v>
      </c>
      <c r="JA72">
        <f>IFERROR(VLOOKUP(_xlfn.NUMBERVALUE(MID(BH72, SEARCH("!", BH72)+1, SEARCH("+", BH72)-SEARCH("!", BH72)-1)), Rankings!$A$2:$BK$129, 63, FALSE),0)</f>
        <v>0</v>
      </c>
      <c r="JB72">
        <f>IFERROR(VLOOKUP(_xlfn.NUMBERVALUE(MID(BI72, SEARCH("!", BI72)+1, SEARCH("+", BI72)-SEARCH("!", BI72)-1)), Rankings!$A$2:$BK$129, 63, FALSE),0)</f>
        <v>0</v>
      </c>
      <c r="JC72">
        <f>IFERROR(VLOOKUP(_xlfn.NUMBERVALUE(MID(BJ72, SEARCH("!", BJ72)+1, SEARCH("+", BJ72)-SEARCH("!", BJ72)-1)), Rankings!$A$2:$BK$129, 63, FALSE),0)</f>
        <v>0</v>
      </c>
      <c r="JD72">
        <f>IFERROR(VLOOKUP(_xlfn.NUMBERVALUE(MID(BK72, SEARCH("!", BK72)+1, SEARCH("+", BK72)-SEARCH("!", BK72)-1)), Rankings!$A$2:$BK$129, 63, FALSE),0)</f>
        <v>0</v>
      </c>
      <c r="JE72">
        <f>IFERROR(VLOOKUP(_xlfn.NUMBERVALUE(MID(BL72, SEARCH("!", BL72)+1, SEARCH("+", BL72)-SEARCH("!", BL72)-1)), Rankings!$A$2:$BK$129, 63, FALSE),0)</f>
        <v>0</v>
      </c>
      <c r="JF72">
        <f>IFERROR(VLOOKUP(_xlfn.NUMBERVALUE(MID(BM72, SEARCH("!", BM72)+1, SEARCH("+", BM72)-SEARCH("!", BM72)-1)), Rankings!$A$2:$BK$129, 63, FALSE),0)</f>
        <v>0</v>
      </c>
      <c r="JG72">
        <f>IFERROR(VLOOKUP(_xlfn.NUMBERVALUE(MID(BN72, SEARCH("!", BN72)+1, SEARCH("+", BN72)-SEARCH("!", BN72)-1)), Rankings!$A$2:$BK$129, 63, FALSE),0)</f>
        <v>0</v>
      </c>
      <c r="JH72">
        <f>IFERROR(VLOOKUP(_xlfn.NUMBERVALUE(MID(BO72, SEARCH("!", BO72)+1, SEARCH("+", BO72)-SEARCH("!", BO72)-1)), Rankings!$A$2:$BK$129, 63, FALSE),0)</f>
        <v>0</v>
      </c>
      <c r="JI72">
        <f>IFERROR(VLOOKUP(_xlfn.NUMBERVALUE(MID(BP72, SEARCH("!", BP72)+1, SEARCH("+", BP72)-SEARCH("!", BP72)-1)), Rankings!$A$2:$BK$129, 63, FALSE),0)</f>
        <v>0</v>
      </c>
      <c r="JJ72">
        <f>IFERROR(VLOOKUP(_xlfn.NUMBERVALUE(MID(BQ72, SEARCH("!", BQ72)+1, SEARCH("+", BQ72)-SEARCH("!", BQ72)-1)), Rankings!$A$2:$BK$129, 63, FALSE),0)</f>
        <v>0</v>
      </c>
      <c r="JK72">
        <f>IFERROR(VLOOKUP(_xlfn.NUMBERVALUE(MID(BR72, SEARCH("!", BR72)+1, SEARCH("+", BR72)-SEARCH("!", BR72)-1)), Rankings!$A$2:$BK$129, 63, FALSE),0)</f>
        <v>0</v>
      </c>
      <c r="JL72">
        <f>IFERROR(VLOOKUP(_xlfn.NUMBERVALUE(MID(BS72, SEARCH("!", BS72)+1, SEARCH("+", BS72)-SEARCH("!", BS72)-1)), Rankings!$A$2:$BK$129, 63, FALSE),0)</f>
        <v>0</v>
      </c>
      <c r="JM72">
        <f>IFERROR(VLOOKUP(_xlfn.NUMBERVALUE(MID(BT72, SEARCH("!", BT72)+1, SEARCH("+", BT72)-SEARCH("!", BT72)-1)), Rankings!$A$2:$BK$129, 63, FALSE),0)</f>
        <v>0</v>
      </c>
      <c r="JN72">
        <f>IFERROR(VLOOKUP(_xlfn.NUMBERVALUE(MID(BU72, SEARCH("!", BU72)+1, SEARCH("+", BU72)-SEARCH("!", BU72)-1)), Rankings!$A$2:$BK$129, 63, FALSE),0)</f>
        <v>0</v>
      </c>
      <c r="JO72">
        <f>IFERROR(VLOOKUP(_xlfn.NUMBERVALUE(MID(BV72, SEARCH("!", BV72)+1, SEARCH("+", BV72)-SEARCH("!", BV72)-1)), Rankings!$A$2:$BK$129, 63, FALSE),0)</f>
        <v>0</v>
      </c>
      <c r="JP72">
        <f>IFERROR(VLOOKUP(_xlfn.NUMBERVALUE(MID(BW72, SEARCH("!", BW72)+1, SEARCH("+", BW72)-SEARCH("!", BW72)-1)), Rankings!$A$2:$BK$129, 63, FALSE),0)</f>
        <v>0</v>
      </c>
      <c r="JQ72">
        <f>IFERROR(VLOOKUP(_xlfn.NUMBERVALUE(MID(BX72, SEARCH("!", BX72)+1, SEARCH("+", BX72)-SEARCH("!", BX72)-1)), Rankings!$A$2:$BK$129, 63, FALSE),0)</f>
        <v>0</v>
      </c>
      <c r="JR72">
        <f>IFERROR(VLOOKUP(_xlfn.NUMBERVALUE(MID(BY72, SEARCH("!", BY72)+1, SEARCH("+", BY72)-SEARCH("!", BY72)-1)), Rankings!$A$2:$BK$129, 63, FALSE),0)</f>
        <v>0</v>
      </c>
      <c r="JS72">
        <f>IFERROR(VLOOKUP(_xlfn.NUMBERVALUE(MID(BZ72, SEARCH("!", BZ72)+1, SEARCH("+", BZ72)-SEARCH("!", BZ72)-1)), Rankings!$A$2:$BK$129, 63, FALSE),0)</f>
        <v>0</v>
      </c>
      <c r="JT72">
        <f>IFERROR(VLOOKUP(_xlfn.NUMBERVALUE(MID(CA72, SEARCH("!", CA72)+1, SEARCH("+", CA72)-SEARCH("!", CA72)-1)), Rankings!$A$2:$BK$129, 63, FALSE),0)</f>
        <v>0</v>
      </c>
      <c r="JU72">
        <f>IFERROR(VLOOKUP(_xlfn.NUMBERVALUE(MID(CB72, SEARCH("!", CB72)+1, SEARCH("+", CB72)-SEARCH("!", CB72)-1)), Rankings!$A$2:$BK$129, 63, FALSE),0)</f>
        <v>0</v>
      </c>
      <c r="JV72">
        <f>IFERROR(VLOOKUP(_xlfn.NUMBERVALUE(MID(CC72, SEARCH("!", CC72)+1, SEARCH("+", CC72)-SEARCH("!", CC72)-1)), Rankings!$A$2:$BK$129, 63, FALSE),0)</f>
        <v>0</v>
      </c>
      <c r="JW72">
        <f>IFERROR(VLOOKUP(_xlfn.NUMBERVALUE(MID(CD72, SEARCH("!", CD72)+1, SEARCH("+", CD72)-SEARCH("!", CD72)-1)), Rankings!$A$2:$BK$129, 63, FALSE),0)</f>
        <v>0</v>
      </c>
      <c r="JX72">
        <f>IFERROR(VLOOKUP(_xlfn.NUMBERVALUE(MID(CE72, SEARCH("!", CE72)+1, SEARCH("+", CE72)-SEARCH("!", CE72)-1)), Rankings!$A$2:$BK$129, 63, FALSE),0)</f>
        <v>0</v>
      </c>
      <c r="JY72">
        <f>IFERROR(VLOOKUP(_xlfn.NUMBERVALUE(MID(CF72, SEARCH("!", CF72)+1, SEARCH("+", CF72)-SEARCH("!", CF72)-1)), Rankings!$A$2:$BK$129, 63, FALSE),0)</f>
        <v>0</v>
      </c>
      <c r="JZ72">
        <f>IFERROR(VLOOKUP(_xlfn.NUMBERVALUE(MID(CG72, SEARCH("!", CG72)+1, SEARCH("+", CG72)-SEARCH("!", CG72)-1)), Rankings!$A$2:$BK$129, 63, FALSE),0)</f>
        <v>0</v>
      </c>
      <c r="KA72">
        <f>IFERROR(VLOOKUP(_xlfn.NUMBERVALUE(MID(CH72, SEARCH("!", CH72)+1, SEARCH("+", CH72)-SEARCH("!", CH72)-1)), Rankings!$A$2:$BK$129, 63, FALSE),0)</f>
        <v>0</v>
      </c>
      <c r="KB72">
        <f>IFERROR(VLOOKUP(_xlfn.NUMBERVALUE(MID(CI72, SEARCH("!", CI72)+1, SEARCH("+", CI72)-SEARCH("!", CI72)-1)), Rankings!$A$2:$BK$129, 63, FALSE),0)</f>
        <v>0</v>
      </c>
      <c r="KC72">
        <f>IFERROR(VLOOKUP(_xlfn.NUMBERVALUE(MID(CJ72, SEARCH("!", CJ72)+1, SEARCH("+", CJ72)-SEARCH("!", CJ72)-1)), Rankings!$A$2:$BK$129, 63, FALSE),0)</f>
        <v>0</v>
      </c>
      <c r="KD72">
        <f>IFERROR(VLOOKUP(_xlfn.NUMBERVALUE(MID(CK72, SEARCH("!", CK72)+1, SEARCH("+", CK72)-SEARCH("!", CK72)-1)), Rankings!$A$2:$BK$129, 63, FALSE),0)</f>
        <v>0</v>
      </c>
      <c r="KE72">
        <f>IFERROR(VLOOKUP(_xlfn.NUMBERVALUE(MID(CL72, SEARCH("!", CL72)+1, SEARCH("+", CL72)-SEARCH("!", CL72)-1)), Rankings!$A$2:$BK$129, 63, FALSE),0)</f>
        <v>0</v>
      </c>
      <c r="KF72">
        <f>IFERROR(VLOOKUP(_xlfn.NUMBERVALUE(MID(CM72, SEARCH("!", CM72)+1, SEARCH("+", CM72)-SEARCH("!", CM72)-1)), Rankings!$A$2:$BK$129, 63, FALSE),0)</f>
        <v>0</v>
      </c>
      <c r="KG72">
        <f>IFERROR(VLOOKUP(_xlfn.NUMBERVALUE(MID(CN72, SEARCH("!", CN72)+1, SEARCH("+", CN72)-SEARCH("!", CN72)-1)), Rankings!$A$2:$BK$129, 63, FALSE),0)</f>
        <v>0</v>
      </c>
      <c r="KH72">
        <f>IFERROR(VLOOKUP(_xlfn.NUMBERVALUE(MID(CO72, SEARCH("!", CO72)+1, SEARCH("+", CO72)-SEARCH("!", CO72)-1)), Rankings!$A$2:$BK$129, 63, FALSE),0)</f>
        <v>0</v>
      </c>
      <c r="KJ72" s="28">
        <f t="shared" si="1901"/>
        <v>224</v>
      </c>
      <c r="KK72" s="28">
        <f t="shared" si="1902"/>
        <v>0</v>
      </c>
      <c r="KL72" s="28">
        <f t="shared" si="1903"/>
        <v>57</v>
      </c>
      <c r="KM72" s="28">
        <f t="shared" si="1904"/>
        <v>0</v>
      </c>
      <c r="KN72" s="28">
        <f t="shared" si="1905"/>
        <v>0</v>
      </c>
      <c r="KO72" s="28">
        <f t="shared" si="1906"/>
        <v>161</v>
      </c>
      <c r="KP72" s="28">
        <f t="shared" si="1907"/>
        <v>252.5</v>
      </c>
      <c r="KQ72" s="28">
        <f t="shared" si="1908"/>
        <v>161</v>
      </c>
      <c r="KS72" s="27" t="str">
        <f t="shared" si="1909"/>
        <v>32</v>
      </c>
      <c r="KT72" s="27" t="str">
        <f t="shared" si="1910"/>
        <v>9</v>
      </c>
      <c r="KU72" s="27" t="str">
        <f t="shared" si="1911"/>
        <v>17</v>
      </c>
      <c r="KV72" s="27">
        <f t="shared" si="1912"/>
        <v>0</v>
      </c>
      <c r="KW72" s="27" t="str">
        <f t="shared" si="1913"/>
        <v>19</v>
      </c>
      <c r="KX72" s="27">
        <f t="shared" si="1914"/>
        <v>0</v>
      </c>
      <c r="KY72" s="27">
        <f t="shared" si="1915"/>
        <v>0</v>
      </c>
      <c r="KZ72" s="27">
        <f t="shared" si="1916"/>
        <v>0</v>
      </c>
      <c r="LA72" s="27" t="str">
        <f t="shared" si="1917"/>
        <v>22</v>
      </c>
      <c r="LB72" s="27">
        <f t="shared" si="1918"/>
        <v>0</v>
      </c>
      <c r="LC72" s="27" t="str">
        <f t="shared" si="1919"/>
        <v>23</v>
      </c>
      <c r="LD72" s="27" t="str">
        <f t="shared" si="1920"/>
        <v>32</v>
      </c>
      <c r="LE72" s="27">
        <f t="shared" si="1921"/>
        <v>0</v>
      </c>
      <c r="LF72" s="27">
        <f t="shared" si="1922"/>
        <v>0</v>
      </c>
      <c r="LG72" s="27" t="str">
        <f t="shared" si="1923"/>
        <v>15</v>
      </c>
      <c r="LH72" s="27">
        <f t="shared" si="1924"/>
        <v>0</v>
      </c>
      <c r="LI72" s="27">
        <f t="shared" si="1925"/>
        <v>0</v>
      </c>
      <c r="LJ72" s="27">
        <f t="shared" si="1926"/>
        <v>0</v>
      </c>
      <c r="LK72" s="27">
        <f t="shared" si="1927"/>
        <v>0</v>
      </c>
      <c r="LL72" s="27" t="str">
        <f t="shared" si="1928"/>
        <v>15</v>
      </c>
      <c r="LM72" s="27" t="str">
        <f t="shared" si="1929"/>
        <v>22</v>
      </c>
      <c r="LN72" s="27">
        <f t="shared" si="1930"/>
        <v>0</v>
      </c>
      <c r="LO72" s="27">
        <f t="shared" si="1931"/>
        <v>0</v>
      </c>
      <c r="LP72" s="27" t="str">
        <f t="shared" si="1932"/>
        <v>19</v>
      </c>
      <c r="LQ72" s="27">
        <f t="shared" si="1933"/>
        <v>0</v>
      </c>
      <c r="LR72" s="27">
        <f t="shared" si="1934"/>
        <v>0</v>
      </c>
      <c r="LS72" s="27" t="str">
        <f t="shared" si="1935"/>
        <v>12</v>
      </c>
      <c r="LT72" s="27">
        <f t="shared" si="1936"/>
        <v>0</v>
      </c>
      <c r="LU72" s="27">
        <f t="shared" si="1937"/>
        <v>0</v>
      </c>
      <c r="LV72" s="27" t="str">
        <f t="shared" si="1938"/>
        <v>19</v>
      </c>
      <c r="LW72" s="27">
        <f t="shared" si="1939"/>
        <v>0</v>
      </c>
      <c r="LX72" s="27">
        <f t="shared" si="1940"/>
        <v>0</v>
      </c>
      <c r="LY72" s="27" t="str">
        <f t="shared" si="1941"/>
        <v>12</v>
      </c>
      <c r="LZ72" s="27">
        <f t="shared" si="1942"/>
        <v>0</v>
      </c>
      <c r="MA72" s="27">
        <f t="shared" si="1943"/>
        <v>0</v>
      </c>
      <c r="MB72" s="27" t="str">
        <f t="shared" si="1944"/>
        <v>13</v>
      </c>
      <c r="MC72" s="27">
        <f t="shared" si="1945"/>
        <v>0</v>
      </c>
      <c r="MD72" s="27">
        <f t="shared" si="1946"/>
        <v>0</v>
      </c>
      <c r="ME72" s="27">
        <f t="shared" si="1947"/>
        <v>0</v>
      </c>
      <c r="MF72" s="27">
        <f t="shared" si="1948"/>
        <v>0</v>
      </c>
      <c r="MG72" s="27">
        <f t="shared" si="1949"/>
        <v>0</v>
      </c>
      <c r="MH72" s="27">
        <f t="shared" si="1950"/>
        <v>0</v>
      </c>
      <c r="MI72" s="27">
        <f t="shared" si="1951"/>
        <v>0</v>
      </c>
      <c r="MJ72" s="27">
        <f t="shared" si="1952"/>
        <v>0</v>
      </c>
      <c r="MK72" s="27">
        <f t="shared" si="1953"/>
        <v>0</v>
      </c>
      <c r="ML72" s="27">
        <f t="shared" si="1954"/>
        <v>0</v>
      </c>
      <c r="MM72" s="27">
        <f t="shared" si="1955"/>
        <v>0</v>
      </c>
      <c r="MN72" s="27">
        <f t="shared" si="1956"/>
        <v>0</v>
      </c>
      <c r="MO72" s="27">
        <f t="shared" si="1957"/>
        <v>0</v>
      </c>
      <c r="MP72" s="27">
        <f t="shared" si="1958"/>
        <v>0</v>
      </c>
      <c r="MQ72" s="27">
        <f t="shared" si="1959"/>
        <v>0</v>
      </c>
      <c r="MR72" s="27">
        <f t="shared" si="1960"/>
        <v>0</v>
      </c>
      <c r="MS72" s="27">
        <f t="shared" si="1961"/>
        <v>0</v>
      </c>
      <c r="MT72" s="27">
        <f t="shared" si="1962"/>
        <v>0</v>
      </c>
      <c r="MU72" s="27">
        <f t="shared" si="1963"/>
        <v>0</v>
      </c>
      <c r="MV72" s="27">
        <f t="shared" si="1964"/>
        <v>0</v>
      </c>
      <c r="MW72" s="27">
        <f t="shared" si="1965"/>
        <v>0</v>
      </c>
      <c r="MX72" s="27">
        <f t="shared" si="1966"/>
        <v>0</v>
      </c>
      <c r="MY72" s="27">
        <f t="shared" si="1967"/>
        <v>0</v>
      </c>
      <c r="MZ72" s="27">
        <f t="shared" si="1968"/>
        <v>0</v>
      </c>
      <c r="NA72" s="27">
        <f t="shared" si="1969"/>
        <v>0</v>
      </c>
      <c r="NB72" s="27">
        <f t="shared" si="1970"/>
        <v>0</v>
      </c>
      <c r="NC72" s="27">
        <f t="shared" si="1971"/>
        <v>0</v>
      </c>
      <c r="ND72" s="27">
        <f t="shared" si="1972"/>
        <v>0</v>
      </c>
      <c r="NE72" s="27">
        <f t="shared" si="1973"/>
        <v>0</v>
      </c>
      <c r="NF72" s="27">
        <f t="shared" si="1974"/>
        <v>0</v>
      </c>
      <c r="NG72" s="27">
        <f t="shared" si="1975"/>
        <v>0</v>
      </c>
      <c r="NH72" s="27">
        <f t="shared" si="1976"/>
        <v>0</v>
      </c>
      <c r="NI72" s="27">
        <f t="shared" si="1977"/>
        <v>0</v>
      </c>
      <c r="NJ72" s="27">
        <f t="shared" si="1978"/>
        <v>0</v>
      </c>
      <c r="NK72" s="27">
        <f t="shared" si="1979"/>
        <v>0</v>
      </c>
      <c r="NL72" s="27">
        <f t="shared" si="1980"/>
        <v>0</v>
      </c>
      <c r="NM72" s="27">
        <f t="shared" si="1981"/>
        <v>0</v>
      </c>
      <c r="NN72" s="27">
        <f t="shared" si="1982"/>
        <v>0</v>
      </c>
      <c r="NO72" s="27">
        <f t="shared" si="1983"/>
        <v>0</v>
      </c>
      <c r="NP72" s="27">
        <f t="shared" si="1984"/>
        <v>0</v>
      </c>
      <c r="NQ72" s="27">
        <f t="shared" si="1985"/>
        <v>0</v>
      </c>
      <c r="NR72" s="27">
        <f t="shared" si="1986"/>
        <v>0</v>
      </c>
      <c r="NS72" s="27">
        <f t="shared" si="1987"/>
        <v>0</v>
      </c>
      <c r="NT72" s="27">
        <f t="shared" si="1988"/>
        <v>0</v>
      </c>
      <c r="NU72" s="27">
        <f t="shared" si="1989"/>
        <v>0</v>
      </c>
      <c r="NV72" s="27">
        <f t="shared" si="1990"/>
        <v>0</v>
      </c>
      <c r="NX72" s="28">
        <f t="shared" si="1991"/>
        <v>220</v>
      </c>
      <c r="NY72" s="28">
        <f t="shared" si="1992"/>
        <v>0</v>
      </c>
      <c r="NZ72" s="28">
        <f t="shared" si="1993"/>
        <v>49</v>
      </c>
      <c r="OA72" s="28">
        <f t="shared" si="1994"/>
        <v>0</v>
      </c>
      <c r="OB72" s="28">
        <f t="shared" si="1995"/>
        <v>0</v>
      </c>
      <c r="OC72" s="28">
        <f t="shared" si="1996"/>
        <v>157</v>
      </c>
      <c r="OD72" s="28">
        <f t="shared" si="1997"/>
        <v>244.5</v>
      </c>
      <c r="OE72" s="28">
        <f t="shared" si="1998"/>
        <v>157</v>
      </c>
      <c r="OG72" s="27" t="str">
        <f t="shared" si="1999"/>
        <v>13</v>
      </c>
      <c r="OH72" s="27" t="str">
        <f t="shared" si="2000"/>
        <v>18</v>
      </c>
      <c r="OI72" s="27" t="str">
        <f t="shared" si="2001"/>
        <v>19</v>
      </c>
      <c r="OJ72" s="27">
        <f t="shared" si="2002"/>
        <v>0</v>
      </c>
      <c r="OK72" s="27" t="str">
        <f t="shared" si="2003"/>
        <v>10</v>
      </c>
      <c r="OL72" s="27">
        <f t="shared" si="2004"/>
        <v>0</v>
      </c>
      <c r="OM72" s="27">
        <f t="shared" si="2005"/>
        <v>0</v>
      </c>
      <c r="ON72" s="27">
        <f t="shared" si="2006"/>
        <v>0</v>
      </c>
      <c r="OO72" s="27" t="str">
        <f t="shared" si="2007"/>
        <v>23</v>
      </c>
      <c r="OP72" s="27">
        <f t="shared" si="2008"/>
        <v>0</v>
      </c>
      <c r="OQ72" s="27" t="str">
        <f t="shared" si="2009"/>
        <v>16</v>
      </c>
      <c r="OR72" s="27" t="str">
        <f t="shared" si="2010"/>
        <v>21</v>
      </c>
      <c r="OS72" s="27">
        <f t="shared" si="2011"/>
        <v>0</v>
      </c>
      <c r="OT72" s="27">
        <f t="shared" si="2012"/>
        <v>0</v>
      </c>
      <c r="OU72" s="27" t="str">
        <f t="shared" si="2013"/>
        <v>13</v>
      </c>
      <c r="OV72" s="27">
        <f t="shared" si="2014"/>
        <v>0</v>
      </c>
      <c r="OW72" s="27">
        <f t="shared" si="2015"/>
        <v>0</v>
      </c>
      <c r="OX72" s="27">
        <f t="shared" si="2016"/>
        <v>0</v>
      </c>
      <c r="OY72" s="27">
        <f t="shared" si="2017"/>
        <v>0</v>
      </c>
      <c r="OZ72" s="27" t="str">
        <f t="shared" si="2018"/>
        <v>23</v>
      </c>
      <c r="PA72" s="27" t="str">
        <f t="shared" si="2019"/>
        <v>12</v>
      </c>
      <c r="PB72" s="27">
        <f t="shared" si="2020"/>
        <v>0</v>
      </c>
      <c r="PC72" s="27">
        <f t="shared" si="2021"/>
        <v>0</v>
      </c>
      <c r="PD72" s="27" t="str">
        <f t="shared" si="2022"/>
        <v>28</v>
      </c>
      <c r="PE72" s="27">
        <f t="shared" si="2023"/>
        <v>0</v>
      </c>
      <c r="PF72" s="27">
        <f t="shared" si="2024"/>
        <v>0</v>
      </c>
      <c r="PG72" s="27" t="str">
        <f t="shared" si="2025"/>
        <v>15</v>
      </c>
      <c r="PH72" s="27">
        <f t="shared" si="2026"/>
        <v>0</v>
      </c>
      <c r="PI72" s="27">
        <f t="shared" si="2027"/>
        <v>0</v>
      </c>
      <c r="PJ72" s="27" t="str">
        <f t="shared" si="2028"/>
        <v>18</v>
      </c>
      <c r="PK72" s="27">
        <f t="shared" si="2029"/>
        <v>0</v>
      </c>
      <c r="PL72" s="27">
        <f t="shared" si="2030"/>
        <v>0</v>
      </c>
      <c r="PM72" s="27" t="str">
        <f t="shared" si="2031"/>
        <v>17</v>
      </c>
      <c r="PN72" s="27">
        <f t="shared" si="2032"/>
        <v>0</v>
      </c>
      <c r="PO72" s="27">
        <f t="shared" si="2033"/>
        <v>0</v>
      </c>
      <c r="PP72" s="27" t="str">
        <f t="shared" si="2034"/>
        <v>23</v>
      </c>
      <c r="PQ72" s="27">
        <f t="shared" si="2035"/>
        <v>0</v>
      </c>
      <c r="PR72" s="27">
        <f t="shared" si="2036"/>
        <v>0</v>
      </c>
      <c r="PS72" s="27">
        <f t="shared" si="2037"/>
        <v>0</v>
      </c>
      <c r="PT72" s="27">
        <f t="shared" si="2038"/>
        <v>0</v>
      </c>
      <c r="PU72" s="27">
        <f t="shared" si="2039"/>
        <v>0</v>
      </c>
      <c r="PV72" s="27">
        <f t="shared" si="2040"/>
        <v>0</v>
      </c>
      <c r="PW72" s="27">
        <f t="shared" si="2041"/>
        <v>0</v>
      </c>
      <c r="PX72" s="27">
        <f t="shared" si="2042"/>
        <v>0</v>
      </c>
      <c r="PY72" s="27">
        <f t="shared" si="2043"/>
        <v>0</v>
      </c>
      <c r="PZ72" s="27">
        <f t="shared" si="2044"/>
        <v>0</v>
      </c>
      <c r="QA72" s="27">
        <f t="shared" si="2045"/>
        <v>0</v>
      </c>
      <c r="QB72" s="27">
        <f t="shared" si="2046"/>
        <v>0</v>
      </c>
      <c r="QC72" s="27">
        <f t="shared" si="2047"/>
        <v>0</v>
      </c>
      <c r="QD72" s="27">
        <f t="shared" si="2048"/>
        <v>0</v>
      </c>
      <c r="QE72" s="27">
        <f t="shared" si="2049"/>
        <v>0</v>
      </c>
      <c r="QF72" s="27">
        <f t="shared" si="2050"/>
        <v>0</v>
      </c>
      <c r="QG72" s="27">
        <f t="shared" si="2051"/>
        <v>0</v>
      </c>
      <c r="QH72" s="27">
        <f t="shared" si="2052"/>
        <v>0</v>
      </c>
      <c r="QI72" s="27">
        <f t="shared" si="2053"/>
        <v>0</v>
      </c>
      <c r="QJ72" s="27">
        <f t="shared" si="2054"/>
        <v>0</v>
      </c>
      <c r="QK72" s="27">
        <f t="shared" si="2055"/>
        <v>0</v>
      </c>
      <c r="QL72" s="27">
        <f t="shared" si="2056"/>
        <v>0</v>
      </c>
      <c r="QM72" s="27">
        <f t="shared" si="2057"/>
        <v>0</v>
      </c>
      <c r="QN72" s="27">
        <f t="shared" si="2058"/>
        <v>0</v>
      </c>
      <c r="QO72" s="27">
        <f t="shared" si="2059"/>
        <v>0</v>
      </c>
      <c r="QP72" s="27">
        <f t="shared" si="2060"/>
        <v>0</v>
      </c>
      <c r="QQ72" s="27">
        <f t="shared" si="2061"/>
        <v>0</v>
      </c>
      <c r="QR72" s="27">
        <f t="shared" si="2062"/>
        <v>0</v>
      </c>
      <c r="QS72" s="27">
        <f t="shared" si="2063"/>
        <v>0</v>
      </c>
      <c r="QT72" s="27">
        <f t="shared" si="2064"/>
        <v>0</v>
      </c>
      <c r="QU72" s="27">
        <f t="shared" si="2065"/>
        <v>0</v>
      </c>
      <c r="QV72" s="27">
        <f t="shared" si="2066"/>
        <v>0</v>
      </c>
      <c r="QW72" s="27">
        <f t="shared" si="2067"/>
        <v>0</v>
      </c>
      <c r="QX72" s="27">
        <f t="shared" si="2068"/>
        <v>0</v>
      </c>
      <c r="QY72" s="27">
        <f t="shared" si="2069"/>
        <v>0</v>
      </c>
      <c r="QZ72" s="27">
        <f t="shared" si="2070"/>
        <v>0</v>
      </c>
      <c r="RA72" s="27">
        <f t="shared" si="2071"/>
        <v>0</v>
      </c>
      <c r="RB72" s="27">
        <f t="shared" si="2072"/>
        <v>0</v>
      </c>
      <c r="RC72" s="27">
        <f t="shared" si="2073"/>
        <v>0</v>
      </c>
      <c r="RD72" s="27">
        <f t="shared" si="2074"/>
        <v>0</v>
      </c>
      <c r="RE72" s="27">
        <f t="shared" si="2075"/>
        <v>0</v>
      </c>
      <c r="RF72" s="27">
        <f t="shared" si="2076"/>
        <v>0</v>
      </c>
      <c r="RG72" s="27">
        <f t="shared" si="2077"/>
        <v>0</v>
      </c>
      <c r="RH72" s="27">
        <f t="shared" si="2078"/>
        <v>0</v>
      </c>
      <c r="RI72" s="27">
        <f t="shared" si="2079"/>
        <v>0</v>
      </c>
      <c r="RJ72" s="27">
        <f t="shared" si="2080"/>
        <v>0</v>
      </c>
      <c r="RL72" s="28">
        <f t="shared" si="2081"/>
        <v>108</v>
      </c>
      <c r="RM72" s="28">
        <f t="shared" si="2082"/>
        <v>0</v>
      </c>
      <c r="RN72" s="28">
        <f t="shared" si="2083"/>
        <v>25</v>
      </c>
      <c r="RO72" s="28">
        <f t="shared" si="2084"/>
        <v>0</v>
      </c>
      <c r="RP72" s="28">
        <f t="shared" si="2085"/>
        <v>0</v>
      </c>
      <c r="RQ72" s="28">
        <f t="shared" si="2086"/>
        <v>120.5</v>
      </c>
      <c r="RT72" s="27" t="str">
        <f t="shared" si="2087"/>
        <v>12</v>
      </c>
      <c r="RU72" s="27" t="str">
        <f t="shared" si="2088"/>
        <v>6</v>
      </c>
      <c r="RV72" s="27" t="str">
        <f t="shared" si="2089"/>
        <v>8</v>
      </c>
      <c r="RW72" s="27" t="str">
        <f t="shared" si="2090"/>
        <v>0</v>
      </c>
      <c r="RX72" s="27" t="str">
        <f t="shared" si="2091"/>
        <v>7</v>
      </c>
      <c r="RY72" s="27" t="str">
        <f t="shared" si="2092"/>
        <v>0</v>
      </c>
      <c r="RZ72" s="27" t="str">
        <f t="shared" si="2093"/>
        <v>0</v>
      </c>
      <c r="SA72" s="27" t="str">
        <f t="shared" si="2094"/>
        <v>0</v>
      </c>
      <c r="SB72" s="27" t="str">
        <f t="shared" si="2095"/>
        <v>12</v>
      </c>
      <c r="SC72" s="27" t="str">
        <f t="shared" si="2096"/>
        <v>0</v>
      </c>
      <c r="SD72" s="27" t="str">
        <f t="shared" si="2097"/>
        <v>11</v>
      </c>
      <c r="SE72" s="27" t="str">
        <f t="shared" si="2098"/>
        <v>11</v>
      </c>
      <c r="SF72" s="27" t="str">
        <f t="shared" si="2099"/>
        <v>0</v>
      </c>
      <c r="SG72" s="27" t="str">
        <f t="shared" si="2100"/>
        <v>0</v>
      </c>
      <c r="SH72" s="27" t="str">
        <f t="shared" si="2101"/>
        <v>8</v>
      </c>
      <c r="SI72" s="27" t="str">
        <f t="shared" si="2102"/>
        <v>0</v>
      </c>
      <c r="SJ72" s="27" t="str">
        <f t="shared" si="2103"/>
        <v>0</v>
      </c>
      <c r="SK72" s="27" t="str">
        <f t="shared" si="2104"/>
        <v>0</v>
      </c>
      <c r="SL72" s="27" t="str">
        <f t="shared" si="2105"/>
        <v>0</v>
      </c>
      <c r="SM72" s="27" t="str">
        <f t="shared" si="2106"/>
        <v>7</v>
      </c>
      <c r="SN72" s="27" t="str">
        <f t="shared" si="2107"/>
        <v>12</v>
      </c>
      <c r="SO72" s="27" t="str">
        <f t="shared" si="2108"/>
        <v>0</v>
      </c>
      <c r="SP72" s="27" t="str">
        <f t="shared" si="2109"/>
        <v>0</v>
      </c>
      <c r="SQ72" s="27" t="str">
        <f t="shared" si="2110"/>
        <v>7</v>
      </c>
      <c r="SR72" s="27" t="str">
        <f t="shared" si="2111"/>
        <v>0</v>
      </c>
      <c r="SS72" s="27" t="str">
        <f t="shared" si="2112"/>
        <v>0</v>
      </c>
      <c r="ST72" s="27" t="str">
        <f t="shared" si="2113"/>
        <v>6</v>
      </c>
      <c r="SU72" s="27" t="str">
        <f t="shared" si="2114"/>
        <v>0</v>
      </c>
      <c r="SV72" s="27" t="str">
        <f t="shared" si="2115"/>
        <v>0</v>
      </c>
      <c r="SW72" s="27" t="str">
        <f t="shared" si="2116"/>
        <v>12</v>
      </c>
      <c r="SX72" s="27" t="str">
        <f t="shared" si="2117"/>
        <v>0</v>
      </c>
      <c r="SY72" s="27" t="str">
        <f t="shared" si="2118"/>
        <v>0</v>
      </c>
      <c r="SZ72" s="27" t="str">
        <f t="shared" si="2119"/>
        <v>7</v>
      </c>
      <c r="TA72" s="27" t="str">
        <f t="shared" si="2120"/>
        <v>0</v>
      </c>
      <c r="TB72" s="27" t="str">
        <f t="shared" si="2121"/>
        <v>0</v>
      </c>
      <c r="TC72" s="27" t="str">
        <f t="shared" si="2122"/>
        <v>7</v>
      </c>
      <c r="TD72" s="27" t="str">
        <f t="shared" si="2123"/>
        <v>0</v>
      </c>
      <c r="TE72" s="27" t="str">
        <f t="shared" si="2124"/>
        <v>0</v>
      </c>
      <c r="TF72" s="27" t="str">
        <f t="shared" si="2125"/>
        <v>0</v>
      </c>
      <c r="TG72" s="27" t="str">
        <f t="shared" si="2126"/>
        <v>0</v>
      </c>
      <c r="TH72" s="27" t="str">
        <f t="shared" si="2127"/>
        <v>0</v>
      </c>
      <c r="TI72" s="27" t="str">
        <f t="shared" si="2128"/>
        <v>0</v>
      </c>
      <c r="TJ72" s="27" t="str">
        <f t="shared" si="2129"/>
        <v>0</v>
      </c>
      <c r="TK72" s="27" t="str">
        <f t="shared" si="2130"/>
        <v>0</v>
      </c>
      <c r="TL72" s="27" t="str">
        <f t="shared" si="2131"/>
        <v>0</v>
      </c>
      <c r="TM72" s="27" t="str">
        <f t="shared" si="2132"/>
        <v>0</v>
      </c>
      <c r="TN72" s="27" t="str">
        <f t="shared" si="2133"/>
        <v>0</v>
      </c>
      <c r="TO72" s="27" t="str">
        <f t="shared" si="2134"/>
        <v>0</v>
      </c>
      <c r="TP72" s="27" t="str">
        <f t="shared" si="2135"/>
        <v>0</v>
      </c>
      <c r="TQ72" s="27" t="str">
        <f t="shared" si="2136"/>
        <v>0</v>
      </c>
      <c r="TR72" s="27" t="str">
        <f t="shared" si="2137"/>
        <v>0</v>
      </c>
      <c r="TS72" s="27" t="str">
        <f t="shared" si="2138"/>
        <v>0</v>
      </c>
      <c r="TT72" s="27" t="str">
        <f t="shared" si="2139"/>
        <v>0</v>
      </c>
      <c r="TU72" s="27" t="str">
        <f t="shared" si="2140"/>
        <v>0</v>
      </c>
      <c r="TV72" s="27" t="str">
        <f t="shared" si="2141"/>
        <v>0</v>
      </c>
      <c r="TW72" s="27" t="str">
        <f t="shared" si="2142"/>
        <v>0</v>
      </c>
      <c r="TX72" s="27" t="str">
        <f t="shared" si="2143"/>
        <v>0</v>
      </c>
      <c r="TY72" s="27" t="str">
        <f t="shared" si="2144"/>
        <v>0</v>
      </c>
      <c r="TZ72" s="27" t="str">
        <f t="shared" si="2145"/>
        <v>0</v>
      </c>
      <c r="UA72" s="27" t="str">
        <f t="shared" si="2146"/>
        <v>0</v>
      </c>
      <c r="UB72" s="27" t="str">
        <f t="shared" si="2147"/>
        <v>0</v>
      </c>
      <c r="UC72" s="27" t="str">
        <f t="shared" si="2148"/>
        <v>0</v>
      </c>
      <c r="UD72" s="27" t="str">
        <f t="shared" si="2149"/>
        <v>0</v>
      </c>
      <c r="UE72" s="27" t="str">
        <f t="shared" si="2150"/>
        <v>0</v>
      </c>
      <c r="UF72" s="27" t="str">
        <f t="shared" si="2151"/>
        <v>0</v>
      </c>
      <c r="UG72" s="27" t="str">
        <f t="shared" si="2152"/>
        <v>0</v>
      </c>
      <c r="UH72" s="27" t="str">
        <f t="shared" si="2153"/>
        <v>0</v>
      </c>
      <c r="UI72" s="27" t="str">
        <f t="shared" si="2154"/>
        <v>0</v>
      </c>
      <c r="UJ72" s="27" t="str">
        <f t="shared" si="2155"/>
        <v>0</v>
      </c>
      <c r="UK72" s="27" t="str">
        <f t="shared" si="2156"/>
        <v>0</v>
      </c>
      <c r="UL72" s="27" t="str">
        <f t="shared" si="2157"/>
        <v>0</v>
      </c>
      <c r="UM72" s="27" t="str">
        <f t="shared" si="2158"/>
        <v>0</v>
      </c>
      <c r="UN72" s="27" t="str">
        <f t="shared" si="2159"/>
        <v>0</v>
      </c>
      <c r="UO72" s="27" t="str">
        <f t="shared" si="2160"/>
        <v>0</v>
      </c>
      <c r="UP72" s="27" t="str">
        <f t="shared" si="2161"/>
        <v>0</v>
      </c>
      <c r="UQ72" s="27" t="str">
        <f t="shared" si="2162"/>
        <v>0</v>
      </c>
      <c r="UR72" s="27" t="str">
        <f t="shared" si="2163"/>
        <v>0</v>
      </c>
      <c r="US72" s="27" t="str">
        <f t="shared" si="2164"/>
        <v>0</v>
      </c>
      <c r="UT72" s="27" t="str">
        <f t="shared" si="2165"/>
        <v>0</v>
      </c>
      <c r="UU72" s="27" t="str">
        <f t="shared" si="2166"/>
        <v>0</v>
      </c>
      <c r="UV72" s="27" t="str">
        <f t="shared" si="2167"/>
        <v>0</v>
      </c>
      <c r="UW72" s="27" t="str">
        <f t="shared" si="2168"/>
        <v>0</v>
      </c>
      <c r="UY72" s="28">
        <f t="shared" si="2169"/>
        <v>10.17</v>
      </c>
      <c r="UZ72" s="28">
        <f t="shared" si="2170"/>
        <v>0</v>
      </c>
      <c r="VA72" s="28">
        <f t="shared" si="2171"/>
        <v>-7.31</v>
      </c>
      <c r="VB72" s="28">
        <f t="shared" si="2172"/>
        <v>0</v>
      </c>
      <c r="VC72" s="28">
        <f t="shared" si="2173"/>
        <v>0</v>
      </c>
      <c r="VD72" s="28">
        <f t="shared" si="2174"/>
        <v>6.5150000000000006</v>
      </c>
      <c r="VG72" s="27" t="str">
        <f t="shared" si="2175"/>
        <v>4.09</v>
      </c>
      <c r="VH72" s="27" t="str">
        <f t="shared" si="2176"/>
        <v>0.87</v>
      </c>
      <c r="VI72" s="27" t="str">
        <f t="shared" si="2177"/>
        <v>-2.08</v>
      </c>
      <c r="VJ72" s="27">
        <f t="shared" si="2178"/>
        <v>0</v>
      </c>
      <c r="VK72" s="27" t="str">
        <f t="shared" si="2179"/>
        <v>4.21</v>
      </c>
      <c r="VL72" s="27">
        <f t="shared" si="2180"/>
        <v>0</v>
      </c>
      <c r="VM72" s="27">
        <f t="shared" si="2181"/>
        <v>0</v>
      </c>
      <c r="VN72" s="27">
        <f t="shared" si="2182"/>
        <v>0</v>
      </c>
      <c r="VO72" s="27" t="str">
        <f t="shared" si="2183"/>
        <v>-0.77</v>
      </c>
      <c r="VP72" s="27">
        <f t="shared" si="2184"/>
        <v>0</v>
      </c>
      <c r="VQ72" s="27" t="str">
        <f t="shared" si="2185"/>
        <v>-2.26</v>
      </c>
      <c r="VR72" s="27" t="str">
        <f t="shared" si="2186"/>
        <v>10.21</v>
      </c>
      <c r="VS72" s="27">
        <f t="shared" si="2187"/>
        <v>0</v>
      </c>
      <c r="VT72" s="27">
        <f t="shared" si="2188"/>
        <v>0</v>
      </c>
      <c r="VU72" s="27" t="str">
        <f t="shared" si="2189"/>
        <v>3.46</v>
      </c>
      <c r="VV72" s="27">
        <f t="shared" si="2190"/>
        <v>0</v>
      </c>
      <c r="VW72" s="27">
        <f t="shared" si="2191"/>
        <v>0</v>
      </c>
      <c r="VX72" s="27">
        <f t="shared" si="2192"/>
        <v>0</v>
      </c>
      <c r="VY72" s="27">
        <f t="shared" si="2193"/>
        <v>0</v>
      </c>
      <c r="VZ72" s="27" t="str">
        <f t="shared" si="2194"/>
        <v>-9.26</v>
      </c>
      <c r="WA72" s="27" t="str">
        <f t="shared" si="2195"/>
        <v>0.86</v>
      </c>
      <c r="WB72" s="27">
        <f t="shared" si="2196"/>
        <v>0</v>
      </c>
      <c r="WC72" s="27">
        <f t="shared" si="2197"/>
        <v>0</v>
      </c>
      <c r="WD72" s="27" t="str">
        <f t="shared" si="2198"/>
        <v>-1.22</v>
      </c>
      <c r="WE72" s="27">
        <f t="shared" si="2199"/>
        <v>0</v>
      </c>
      <c r="WF72" s="27">
        <f t="shared" si="2200"/>
        <v>0</v>
      </c>
      <c r="WG72" s="27" t="str">
        <f t="shared" si="2201"/>
        <v>-0.75</v>
      </c>
      <c r="WH72" s="27">
        <f t="shared" si="2202"/>
        <v>0</v>
      </c>
      <c r="WI72" s="27">
        <f t="shared" si="2203"/>
        <v>0</v>
      </c>
      <c r="WJ72" s="27" t="str">
        <f t="shared" si="2204"/>
        <v>-3.1</v>
      </c>
      <c r="WK72" s="27">
        <f t="shared" si="2205"/>
        <v>0</v>
      </c>
      <c r="WL72" s="27">
        <f t="shared" si="2206"/>
        <v>0</v>
      </c>
      <c r="WM72" s="27" t="str">
        <f t="shared" si="2207"/>
        <v>1.25</v>
      </c>
      <c r="WN72" s="27">
        <f t="shared" si="2208"/>
        <v>0</v>
      </c>
      <c r="WO72" s="27">
        <f t="shared" si="2209"/>
        <v>0</v>
      </c>
      <c r="WP72" s="27" t="str">
        <f t="shared" si="2210"/>
        <v>-2.65</v>
      </c>
      <c r="WQ72" s="27">
        <f t="shared" si="2211"/>
        <v>0</v>
      </c>
      <c r="WR72" s="27">
        <f t="shared" si="2212"/>
        <v>0</v>
      </c>
      <c r="WS72" s="27">
        <f t="shared" si="2213"/>
        <v>0</v>
      </c>
      <c r="WT72" s="27">
        <f t="shared" si="2214"/>
        <v>0</v>
      </c>
      <c r="WU72" s="27">
        <f t="shared" si="2215"/>
        <v>0</v>
      </c>
      <c r="WV72" s="27">
        <f t="shared" si="2216"/>
        <v>0</v>
      </c>
      <c r="WW72" s="27">
        <f t="shared" si="2217"/>
        <v>0</v>
      </c>
      <c r="WX72" s="27">
        <f t="shared" si="2218"/>
        <v>0</v>
      </c>
      <c r="WY72" s="27">
        <f t="shared" si="2219"/>
        <v>0</v>
      </c>
      <c r="WZ72" s="27">
        <f t="shared" si="2220"/>
        <v>0</v>
      </c>
      <c r="XA72" s="27">
        <f t="shared" si="2221"/>
        <v>0</v>
      </c>
      <c r="XB72" s="27">
        <f t="shared" si="2222"/>
        <v>0</v>
      </c>
      <c r="XC72" s="27">
        <f t="shared" si="2223"/>
        <v>0</v>
      </c>
      <c r="XD72" s="27">
        <f t="shared" si="2224"/>
        <v>0</v>
      </c>
      <c r="XE72" s="27">
        <f t="shared" si="2225"/>
        <v>0</v>
      </c>
      <c r="XF72" s="27">
        <f t="shared" si="2226"/>
        <v>0</v>
      </c>
      <c r="XG72" s="27">
        <f t="shared" si="2227"/>
        <v>0</v>
      </c>
      <c r="XH72" s="27">
        <f t="shared" si="2228"/>
        <v>0</v>
      </c>
      <c r="XI72" s="27">
        <f t="shared" si="2229"/>
        <v>0</v>
      </c>
      <c r="XJ72" s="27">
        <f t="shared" si="2230"/>
        <v>0</v>
      </c>
      <c r="XK72" s="27">
        <f t="shared" si="2231"/>
        <v>0</v>
      </c>
      <c r="XL72" s="27">
        <f t="shared" si="2232"/>
        <v>0</v>
      </c>
      <c r="XM72" s="27">
        <f t="shared" si="2233"/>
        <v>0</v>
      </c>
      <c r="XN72" s="27">
        <f t="shared" si="2234"/>
        <v>0</v>
      </c>
      <c r="XO72" s="27">
        <f t="shared" si="2235"/>
        <v>0</v>
      </c>
      <c r="XP72" s="27">
        <f t="shared" si="2236"/>
        <v>0</v>
      </c>
      <c r="XQ72" s="27">
        <f t="shared" si="2237"/>
        <v>0</v>
      </c>
      <c r="XR72" s="27">
        <f t="shared" si="2238"/>
        <v>0</v>
      </c>
      <c r="XS72" s="27">
        <f t="shared" si="2239"/>
        <v>0</v>
      </c>
      <c r="XT72" s="27">
        <f t="shared" si="2240"/>
        <v>0</v>
      </c>
      <c r="XU72" s="27">
        <f t="shared" si="2241"/>
        <v>0</v>
      </c>
      <c r="XV72" s="27">
        <f t="shared" si="2242"/>
        <v>0</v>
      </c>
      <c r="XW72" s="27">
        <f t="shared" si="2243"/>
        <v>0</v>
      </c>
      <c r="XX72" s="27">
        <f t="shared" si="2244"/>
        <v>0</v>
      </c>
      <c r="XY72" s="27">
        <f t="shared" si="2245"/>
        <v>0</v>
      </c>
      <c r="XZ72" s="27">
        <f t="shared" si="2246"/>
        <v>0</v>
      </c>
      <c r="YA72" s="27">
        <f t="shared" si="2247"/>
        <v>0</v>
      </c>
      <c r="YB72" s="27">
        <f t="shared" si="2248"/>
        <v>0</v>
      </c>
      <c r="YC72" s="27">
        <f t="shared" si="2249"/>
        <v>0</v>
      </c>
      <c r="YD72" s="27">
        <f t="shared" si="2250"/>
        <v>0</v>
      </c>
      <c r="YE72" s="27">
        <f t="shared" si="2251"/>
        <v>0</v>
      </c>
      <c r="YF72" s="27">
        <f t="shared" si="2252"/>
        <v>0</v>
      </c>
      <c r="YG72" s="27">
        <f t="shared" si="2253"/>
        <v>0</v>
      </c>
      <c r="YH72" s="27">
        <f t="shared" si="2254"/>
        <v>0</v>
      </c>
      <c r="YI72" s="27">
        <f t="shared" si="2255"/>
        <v>0</v>
      </c>
      <c r="YJ72" s="27">
        <f t="shared" si="2256"/>
        <v>0</v>
      </c>
      <c r="YL72" s="28">
        <f t="shared" si="2257"/>
        <v>570</v>
      </c>
      <c r="YM72" s="28">
        <f t="shared" si="2258"/>
        <v>0</v>
      </c>
      <c r="YN72" s="28">
        <f t="shared" si="2259"/>
        <v>143</v>
      </c>
      <c r="YO72" s="28">
        <f t="shared" si="2260"/>
        <v>0</v>
      </c>
      <c r="YP72" s="28">
        <f t="shared" si="2261"/>
        <v>0</v>
      </c>
      <c r="YQ72" s="28">
        <f t="shared" si="2262"/>
        <v>641.5</v>
      </c>
      <c r="YT72" s="27" t="str">
        <f t="shared" si="2263"/>
        <v>10</v>
      </c>
      <c r="YU72" s="27" t="str">
        <f t="shared" si="2264"/>
        <v>42</v>
      </c>
      <c r="YV72" s="27" t="str">
        <f t="shared" si="2265"/>
        <v>48</v>
      </c>
      <c r="YW72" s="27">
        <f t="shared" si="2266"/>
        <v>0</v>
      </c>
      <c r="YX72" s="27" t="str">
        <f t="shared" si="2267"/>
        <v>35</v>
      </c>
      <c r="YY72" s="27">
        <f t="shared" si="2268"/>
        <v>0</v>
      </c>
      <c r="YZ72" s="27">
        <f t="shared" si="2269"/>
        <v>0</v>
      </c>
      <c r="ZA72" s="27">
        <f t="shared" si="2270"/>
        <v>0</v>
      </c>
      <c r="ZB72" s="27" t="str">
        <f t="shared" si="2271"/>
        <v>53</v>
      </c>
      <c r="ZC72" s="27">
        <f t="shared" si="2272"/>
        <v>0</v>
      </c>
      <c r="ZD72" s="27" t="str">
        <f t="shared" si="2273"/>
        <v>37</v>
      </c>
      <c r="ZE72" s="27" t="str">
        <f t="shared" si="2274"/>
        <v>12</v>
      </c>
      <c r="ZF72" s="27">
        <f t="shared" si="2275"/>
        <v>0</v>
      </c>
      <c r="ZG72" s="27">
        <f t="shared" si="2276"/>
        <v>0</v>
      </c>
      <c r="ZH72" s="27" t="str">
        <f t="shared" si="2277"/>
        <v>38</v>
      </c>
      <c r="ZI72" s="27">
        <f t="shared" si="2278"/>
        <v>0</v>
      </c>
      <c r="ZJ72" s="27">
        <f t="shared" si="2279"/>
        <v>0</v>
      </c>
      <c r="ZK72" s="27">
        <f t="shared" si="2280"/>
        <v>0</v>
      </c>
      <c r="ZL72" s="27">
        <f t="shared" si="2281"/>
        <v>0</v>
      </c>
      <c r="ZM72" s="27" t="str">
        <f t="shared" si="2282"/>
        <v>71</v>
      </c>
      <c r="ZN72" s="27" t="str">
        <f t="shared" si="2283"/>
        <v>61</v>
      </c>
      <c r="ZO72" s="27">
        <f t="shared" si="2284"/>
        <v>0</v>
      </c>
      <c r="ZP72" s="27">
        <f t="shared" si="2285"/>
        <v>0</v>
      </c>
      <c r="ZQ72" s="27" t="str">
        <f t="shared" si="2286"/>
        <v>72</v>
      </c>
      <c r="ZR72" s="27">
        <f t="shared" si="2287"/>
        <v>0</v>
      </c>
      <c r="ZS72" s="27">
        <f t="shared" si="2288"/>
        <v>0</v>
      </c>
      <c r="ZT72" s="27" t="str">
        <f t="shared" si="2289"/>
        <v>59</v>
      </c>
      <c r="ZU72" s="27">
        <f t="shared" si="2290"/>
        <v>0</v>
      </c>
      <c r="ZV72" s="27">
        <f t="shared" si="2291"/>
        <v>0</v>
      </c>
      <c r="ZW72" s="27" t="str">
        <f t="shared" si="2292"/>
        <v>64</v>
      </c>
      <c r="ZX72" s="27">
        <f t="shared" si="2293"/>
        <v>0</v>
      </c>
      <c r="ZY72" s="27">
        <f t="shared" si="2294"/>
        <v>0</v>
      </c>
      <c r="ZZ72" s="27" t="str">
        <f t="shared" si="2295"/>
        <v>51</v>
      </c>
      <c r="AAA72" s="27">
        <f t="shared" si="2296"/>
        <v>0</v>
      </c>
      <c r="AAB72" s="27">
        <f t="shared" si="2297"/>
        <v>0</v>
      </c>
      <c r="AAC72" s="27" t="str">
        <f t="shared" si="2298"/>
        <v>60</v>
      </c>
      <c r="AAD72" s="27">
        <f t="shared" si="2299"/>
        <v>0</v>
      </c>
      <c r="AAE72" s="27">
        <f t="shared" si="2300"/>
        <v>0</v>
      </c>
      <c r="AAF72" s="27">
        <f t="shared" si="2301"/>
        <v>0</v>
      </c>
      <c r="AAG72" s="27">
        <f t="shared" si="2302"/>
        <v>0</v>
      </c>
      <c r="AAH72" s="27">
        <f t="shared" si="2303"/>
        <v>0</v>
      </c>
      <c r="AAI72" s="27">
        <f t="shared" si="2304"/>
        <v>0</v>
      </c>
      <c r="AAJ72" s="27">
        <f t="shared" si="2305"/>
        <v>0</v>
      </c>
      <c r="AAK72" s="27">
        <f t="shared" si="2306"/>
        <v>0</v>
      </c>
      <c r="AAL72" s="27">
        <f t="shared" si="2307"/>
        <v>0</v>
      </c>
      <c r="AAM72" s="27">
        <f t="shared" si="2308"/>
        <v>0</v>
      </c>
      <c r="AAN72" s="27">
        <f t="shared" si="2309"/>
        <v>0</v>
      </c>
      <c r="AAO72" s="27">
        <f t="shared" si="2310"/>
        <v>0</v>
      </c>
      <c r="AAP72" s="27">
        <f t="shared" si="2311"/>
        <v>0</v>
      </c>
      <c r="AAQ72" s="27">
        <f t="shared" si="2312"/>
        <v>0</v>
      </c>
      <c r="AAR72" s="27">
        <f t="shared" si="2313"/>
        <v>0</v>
      </c>
      <c r="AAS72" s="27">
        <f t="shared" si="2314"/>
        <v>0</v>
      </c>
      <c r="AAT72" s="27">
        <f t="shared" si="2315"/>
        <v>0</v>
      </c>
      <c r="AAU72" s="27">
        <f t="shared" si="2316"/>
        <v>0</v>
      </c>
      <c r="AAV72" s="27">
        <f t="shared" si="2317"/>
        <v>0</v>
      </c>
      <c r="AAW72" s="27">
        <f t="shared" si="2318"/>
        <v>0</v>
      </c>
      <c r="AAX72" s="27">
        <f t="shared" si="2319"/>
        <v>0</v>
      </c>
      <c r="AAY72" s="27">
        <f t="shared" si="2320"/>
        <v>0</v>
      </c>
      <c r="AAZ72" s="27">
        <f t="shared" si="2321"/>
        <v>0</v>
      </c>
      <c r="ABA72" s="27">
        <f t="shared" si="2322"/>
        <v>0</v>
      </c>
      <c r="ABB72" s="27">
        <f t="shared" si="2323"/>
        <v>0</v>
      </c>
      <c r="ABC72" s="27">
        <f t="shared" si="2324"/>
        <v>0</v>
      </c>
      <c r="ABD72" s="27">
        <f t="shared" si="2325"/>
        <v>0</v>
      </c>
      <c r="ABE72" s="27">
        <f t="shared" si="2326"/>
        <v>0</v>
      </c>
      <c r="ABF72" s="27">
        <f t="shared" si="2327"/>
        <v>0</v>
      </c>
      <c r="ABG72" s="27">
        <f t="shared" si="2328"/>
        <v>0</v>
      </c>
      <c r="ABH72" s="27">
        <f t="shared" si="2329"/>
        <v>0</v>
      </c>
      <c r="ABI72" s="27">
        <f t="shared" si="2330"/>
        <v>0</v>
      </c>
      <c r="ABJ72" s="27">
        <f t="shared" si="2331"/>
        <v>0</v>
      </c>
      <c r="ABK72" s="27">
        <f t="shared" si="2332"/>
        <v>0</v>
      </c>
      <c r="ABL72" s="27">
        <f t="shared" si="2333"/>
        <v>0</v>
      </c>
      <c r="ABM72" s="27">
        <f t="shared" si="2334"/>
        <v>0</v>
      </c>
      <c r="ABN72" s="27">
        <f t="shared" si="2335"/>
        <v>0</v>
      </c>
      <c r="ABO72" s="27">
        <f t="shared" si="2336"/>
        <v>0</v>
      </c>
      <c r="ABP72" s="27">
        <f t="shared" si="2337"/>
        <v>0</v>
      </c>
      <c r="ABQ72" s="27">
        <f t="shared" si="2338"/>
        <v>0</v>
      </c>
      <c r="ABR72" s="27">
        <f t="shared" si="2339"/>
        <v>0</v>
      </c>
      <c r="ABS72" s="27">
        <f t="shared" si="2340"/>
        <v>0</v>
      </c>
      <c r="ABT72" s="27">
        <f t="shared" si="2341"/>
        <v>0</v>
      </c>
      <c r="ABU72" s="27">
        <f t="shared" si="2342"/>
        <v>0</v>
      </c>
      <c r="ABV72" s="27">
        <f t="shared" si="2343"/>
        <v>0</v>
      </c>
      <c r="ABW72" s="27">
        <f t="shared" si="2344"/>
        <v>0</v>
      </c>
      <c r="ABY72" s="28">
        <f t="shared" si="2345"/>
        <v>546.50000000000011</v>
      </c>
      <c r="ABZ72" s="28">
        <f t="shared" si="2346"/>
        <v>0</v>
      </c>
      <c r="ACA72" s="28">
        <f t="shared" si="2347"/>
        <v>152.1</v>
      </c>
      <c r="ACB72" s="28">
        <f t="shared" si="2348"/>
        <v>0</v>
      </c>
      <c r="ACC72" s="28">
        <f t="shared" si="2349"/>
        <v>0</v>
      </c>
      <c r="ACD72" s="28">
        <f t="shared" si="2350"/>
        <v>622.55000000000007</v>
      </c>
      <c r="ACG72" s="27" t="str">
        <f t="shared" si="2351"/>
        <v>108.5</v>
      </c>
      <c r="ACH72" s="27" t="str">
        <f t="shared" si="2352"/>
        <v>16.9</v>
      </c>
      <c r="ACI72" s="27" t="str">
        <f t="shared" si="2353"/>
        <v>29.6</v>
      </c>
      <c r="ACJ72" s="27">
        <f t="shared" si="2354"/>
        <v>0</v>
      </c>
      <c r="ACK72" s="27" t="str">
        <f t="shared" si="2355"/>
        <v>48.3</v>
      </c>
      <c r="ACL72" s="27">
        <f t="shared" si="2356"/>
        <v>0</v>
      </c>
      <c r="ACM72" s="27">
        <f t="shared" si="2357"/>
        <v>0</v>
      </c>
      <c r="ACN72" s="27">
        <f t="shared" si="2358"/>
        <v>0</v>
      </c>
      <c r="ACO72" s="27" t="str">
        <f t="shared" si="2359"/>
        <v>46.8</v>
      </c>
      <c r="ACP72" s="27">
        <f t="shared" si="2360"/>
        <v>0</v>
      </c>
      <c r="ACQ72" s="27" t="str">
        <f t="shared" si="2361"/>
        <v>69.6</v>
      </c>
      <c r="ACR72" s="27" t="str">
        <f t="shared" si="2362"/>
        <v>62</v>
      </c>
      <c r="ACS72" s="27">
        <f t="shared" si="2363"/>
        <v>0</v>
      </c>
      <c r="ACT72" s="27">
        <f t="shared" si="2364"/>
        <v>0</v>
      </c>
      <c r="ACU72" s="27" t="str">
        <f t="shared" si="2365"/>
        <v>36.1</v>
      </c>
      <c r="ACV72" s="27">
        <f t="shared" si="2366"/>
        <v>0</v>
      </c>
      <c r="ACW72" s="27">
        <f t="shared" si="2367"/>
        <v>0</v>
      </c>
      <c r="ACX72" s="27">
        <f t="shared" si="2368"/>
        <v>0</v>
      </c>
      <c r="ACY72" s="27">
        <f t="shared" si="2369"/>
        <v>0</v>
      </c>
      <c r="ACZ72" s="27" t="str">
        <f t="shared" si="2370"/>
        <v>34.2</v>
      </c>
      <c r="ADA72" s="27" t="str">
        <f t="shared" si="2371"/>
        <v>95.9</v>
      </c>
      <c r="ADB72" s="27">
        <f t="shared" si="2372"/>
        <v>0</v>
      </c>
      <c r="ADC72" s="27">
        <f t="shared" si="2373"/>
        <v>0</v>
      </c>
      <c r="ADD72" s="27" t="str">
        <f t="shared" si="2374"/>
        <v>28.2</v>
      </c>
      <c r="ADE72" s="27">
        <f t="shared" si="2375"/>
        <v>0</v>
      </c>
      <c r="ADF72" s="27">
        <f t="shared" si="2376"/>
        <v>0</v>
      </c>
      <c r="ADG72" s="27" t="str">
        <f t="shared" si="2377"/>
        <v>31.7</v>
      </c>
      <c r="ADH72" s="27">
        <f t="shared" si="2378"/>
        <v>0</v>
      </c>
      <c r="ADI72" s="27">
        <f t="shared" si="2379"/>
        <v>0</v>
      </c>
      <c r="ADJ72" s="27" t="str">
        <f t="shared" si="2380"/>
        <v>58.6</v>
      </c>
      <c r="ADK72" s="27">
        <f t="shared" si="2381"/>
        <v>0</v>
      </c>
      <c r="ADL72" s="27">
        <f t="shared" si="2382"/>
        <v>0</v>
      </c>
      <c r="ADM72" s="27" t="str">
        <f t="shared" si="2383"/>
        <v>21.5</v>
      </c>
      <c r="ADN72" s="27">
        <f t="shared" si="2384"/>
        <v>0</v>
      </c>
      <c r="ADO72" s="27">
        <f t="shared" si="2385"/>
        <v>0</v>
      </c>
      <c r="ADP72" s="27" t="str">
        <f t="shared" si="2386"/>
        <v>10.7</v>
      </c>
      <c r="ADQ72" s="27">
        <f t="shared" si="2387"/>
        <v>0</v>
      </c>
      <c r="ADR72" s="27">
        <f t="shared" si="2388"/>
        <v>0</v>
      </c>
      <c r="ADS72" s="27">
        <f t="shared" si="2389"/>
        <v>0</v>
      </c>
      <c r="ADT72" s="27">
        <f t="shared" si="2390"/>
        <v>0</v>
      </c>
      <c r="ADU72" s="27">
        <f t="shared" si="2391"/>
        <v>0</v>
      </c>
      <c r="ADV72" s="27">
        <f t="shared" si="2392"/>
        <v>0</v>
      </c>
      <c r="ADW72" s="27">
        <f t="shared" si="2393"/>
        <v>0</v>
      </c>
      <c r="ADX72" s="27">
        <f t="shared" si="2394"/>
        <v>0</v>
      </c>
      <c r="ADY72" s="27">
        <f t="shared" si="2395"/>
        <v>0</v>
      </c>
      <c r="ADZ72" s="27">
        <f t="shared" si="2396"/>
        <v>0</v>
      </c>
      <c r="AEA72" s="27">
        <f t="shared" si="2397"/>
        <v>0</v>
      </c>
      <c r="AEB72" s="27">
        <f t="shared" si="2398"/>
        <v>0</v>
      </c>
      <c r="AEC72" s="27">
        <f t="shared" si="2399"/>
        <v>0</v>
      </c>
      <c r="AED72" s="27">
        <f t="shared" si="2400"/>
        <v>0</v>
      </c>
      <c r="AEE72" s="27">
        <f t="shared" si="2401"/>
        <v>0</v>
      </c>
      <c r="AEF72" s="27">
        <f t="shared" si="2402"/>
        <v>0</v>
      </c>
      <c r="AEG72" s="27">
        <f t="shared" si="2403"/>
        <v>0</v>
      </c>
      <c r="AEH72" s="27">
        <f t="shared" si="2404"/>
        <v>0</v>
      </c>
      <c r="AEI72" s="27">
        <f t="shared" si="2405"/>
        <v>0</v>
      </c>
      <c r="AEJ72" s="27">
        <f t="shared" si="2406"/>
        <v>0</v>
      </c>
      <c r="AEK72" s="27">
        <f t="shared" si="2407"/>
        <v>0</v>
      </c>
      <c r="AEL72" s="27">
        <f t="shared" si="2408"/>
        <v>0</v>
      </c>
      <c r="AEM72" s="27">
        <f t="shared" si="2409"/>
        <v>0</v>
      </c>
      <c r="AEN72" s="27">
        <f t="shared" si="2410"/>
        <v>0</v>
      </c>
      <c r="AEO72" s="27">
        <f t="shared" si="2411"/>
        <v>0</v>
      </c>
      <c r="AEP72" s="27">
        <f t="shared" si="2412"/>
        <v>0</v>
      </c>
      <c r="AEQ72" s="27">
        <f t="shared" si="2413"/>
        <v>0</v>
      </c>
      <c r="AER72" s="27">
        <f t="shared" si="2414"/>
        <v>0</v>
      </c>
      <c r="AES72" s="27">
        <f t="shared" si="2415"/>
        <v>0</v>
      </c>
      <c r="AET72" s="27">
        <f t="shared" si="2416"/>
        <v>0</v>
      </c>
      <c r="AEU72" s="27">
        <f t="shared" si="2417"/>
        <v>0</v>
      </c>
      <c r="AEV72" s="27">
        <f t="shared" si="2418"/>
        <v>0</v>
      </c>
      <c r="AEW72" s="27">
        <f t="shared" si="2419"/>
        <v>0</v>
      </c>
      <c r="AEX72" s="27">
        <f t="shared" si="2420"/>
        <v>0</v>
      </c>
      <c r="AEY72" s="27">
        <f t="shared" si="2421"/>
        <v>0</v>
      </c>
      <c r="AEZ72" s="27">
        <f t="shared" si="2422"/>
        <v>0</v>
      </c>
      <c r="AFA72" s="27">
        <f t="shared" si="2423"/>
        <v>0</v>
      </c>
      <c r="AFB72" s="27">
        <f t="shared" si="2424"/>
        <v>0</v>
      </c>
      <c r="AFC72" s="27">
        <f t="shared" si="2425"/>
        <v>0</v>
      </c>
      <c r="AFD72" s="27">
        <f t="shared" si="2426"/>
        <v>0</v>
      </c>
      <c r="AFE72" s="27">
        <f t="shared" si="2427"/>
        <v>0</v>
      </c>
      <c r="AFF72" s="27">
        <f t="shared" si="2428"/>
        <v>0</v>
      </c>
      <c r="AFG72" s="27">
        <f t="shared" si="2429"/>
        <v>0</v>
      </c>
      <c r="AFH72" s="27">
        <f t="shared" si="2430"/>
        <v>0</v>
      </c>
      <c r="AFI72" s="27">
        <f t="shared" si="2431"/>
        <v>0</v>
      </c>
      <c r="AFJ72" s="27">
        <f t="shared" si="2432"/>
        <v>0</v>
      </c>
      <c r="AFL72" s="28">
        <f t="shared" si="2677"/>
        <v>15.375</v>
      </c>
      <c r="AFM72" s="28">
        <v>15.375</v>
      </c>
      <c r="AFN72" s="27">
        <v>6</v>
      </c>
      <c r="AFO72" s="27">
        <f t="shared" si="2433"/>
        <v>6</v>
      </c>
      <c r="AFP72" s="27">
        <f t="shared" si="2434"/>
        <v>6</v>
      </c>
      <c r="AFQ72" s="27">
        <f t="shared" si="2435"/>
        <v>6</v>
      </c>
      <c r="AFR72" s="27">
        <f t="shared" si="2436"/>
        <v>0</v>
      </c>
      <c r="AFS72" s="27">
        <f t="shared" si="2437"/>
        <v>6</v>
      </c>
      <c r="AFT72" s="27">
        <f t="shared" si="2438"/>
        <v>0</v>
      </c>
      <c r="AFU72" s="27">
        <f t="shared" si="2439"/>
        <v>0</v>
      </c>
      <c r="AFV72" s="27">
        <f t="shared" si="2440"/>
        <v>0</v>
      </c>
      <c r="AFW72" s="27">
        <f t="shared" si="2441"/>
        <v>6</v>
      </c>
      <c r="AFX72" s="27">
        <f t="shared" si="2442"/>
        <v>0</v>
      </c>
      <c r="AFY72" s="27">
        <f t="shared" si="2443"/>
        <v>3</v>
      </c>
      <c r="AFZ72" s="27">
        <f t="shared" si="2444"/>
        <v>6</v>
      </c>
      <c r="AGA72" s="27">
        <f t="shared" si="2445"/>
        <v>0</v>
      </c>
      <c r="AGB72" s="27">
        <f t="shared" si="2446"/>
        <v>0</v>
      </c>
      <c r="AGC72" s="27">
        <f t="shared" si="2447"/>
        <v>6</v>
      </c>
      <c r="AGD72" s="27">
        <f t="shared" si="2448"/>
        <v>0</v>
      </c>
      <c r="AGE72" s="27">
        <f t="shared" si="2449"/>
        <v>0</v>
      </c>
      <c r="AGF72" s="27">
        <f t="shared" si="2450"/>
        <v>0</v>
      </c>
      <c r="AGG72" s="27">
        <f t="shared" si="2451"/>
        <v>0</v>
      </c>
      <c r="AGH72" s="27">
        <f t="shared" si="2452"/>
        <v>2</v>
      </c>
      <c r="AGI72" s="27">
        <f t="shared" si="2453"/>
        <v>6</v>
      </c>
      <c r="AGJ72" s="27">
        <f t="shared" si="2454"/>
        <v>0</v>
      </c>
      <c r="AGK72" s="27">
        <f t="shared" si="2455"/>
        <v>0</v>
      </c>
      <c r="AGL72" s="27">
        <f t="shared" si="2456"/>
        <v>6</v>
      </c>
      <c r="AGM72" s="27">
        <f t="shared" si="2457"/>
        <v>0</v>
      </c>
      <c r="AGN72" s="27">
        <f t="shared" si="2458"/>
        <v>0</v>
      </c>
      <c r="AGO72" s="27">
        <f t="shared" si="2459"/>
        <v>6</v>
      </c>
      <c r="AGP72" s="27">
        <f t="shared" si="2460"/>
        <v>0</v>
      </c>
      <c r="AGQ72" s="27">
        <f t="shared" si="2461"/>
        <v>0</v>
      </c>
      <c r="AGR72" s="27">
        <f t="shared" si="2462"/>
        <v>6</v>
      </c>
      <c r="AGS72" s="27">
        <f t="shared" si="2463"/>
        <v>0</v>
      </c>
      <c r="AGT72" s="27">
        <f t="shared" si="2464"/>
        <v>0</v>
      </c>
      <c r="AGU72" s="27">
        <f t="shared" si="2465"/>
        <v>6</v>
      </c>
      <c r="AGV72" s="27">
        <f t="shared" si="2466"/>
        <v>0</v>
      </c>
      <c r="AGW72" s="27">
        <f t="shared" si="2467"/>
        <v>0</v>
      </c>
      <c r="AGX72" s="27">
        <f t="shared" si="2468"/>
        <v>6</v>
      </c>
      <c r="AGY72" s="27">
        <f t="shared" si="2469"/>
        <v>0</v>
      </c>
      <c r="AGZ72" s="27">
        <f t="shared" si="2470"/>
        <v>0</v>
      </c>
      <c r="AHA72" s="27">
        <f t="shared" si="2471"/>
        <v>0</v>
      </c>
      <c r="AHB72" s="27">
        <f t="shared" si="2472"/>
        <v>0</v>
      </c>
      <c r="AHC72" s="27">
        <f t="shared" si="2473"/>
        <v>0</v>
      </c>
      <c r="AHD72" s="27">
        <f t="shared" si="2474"/>
        <v>0</v>
      </c>
      <c r="AHE72" s="27">
        <f t="shared" si="2475"/>
        <v>0</v>
      </c>
      <c r="AHF72" s="27">
        <f t="shared" si="2476"/>
        <v>0</v>
      </c>
      <c r="AHG72" s="27">
        <f t="shared" si="2477"/>
        <v>0</v>
      </c>
      <c r="AHH72" s="27">
        <f t="shared" si="2478"/>
        <v>0</v>
      </c>
      <c r="AHI72" s="27">
        <f t="shared" si="2479"/>
        <v>0</v>
      </c>
      <c r="AHJ72" s="27">
        <f t="shared" si="2480"/>
        <v>0</v>
      </c>
      <c r="AHK72" s="27">
        <f t="shared" si="2481"/>
        <v>0</v>
      </c>
      <c r="AHL72" s="27">
        <f t="shared" si="2482"/>
        <v>0</v>
      </c>
      <c r="AHM72" s="27">
        <f t="shared" si="2483"/>
        <v>0</v>
      </c>
      <c r="AHN72" s="27">
        <f t="shared" si="2484"/>
        <v>0</v>
      </c>
      <c r="AHO72" s="27">
        <f t="shared" si="2485"/>
        <v>0</v>
      </c>
      <c r="AHP72" s="27">
        <f t="shared" si="2486"/>
        <v>0</v>
      </c>
      <c r="AHQ72" s="27">
        <f t="shared" si="2487"/>
        <v>0</v>
      </c>
      <c r="AHR72" s="27">
        <f t="shared" si="2488"/>
        <v>0</v>
      </c>
      <c r="AHS72" s="27">
        <f t="shared" si="2489"/>
        <v>0</v>
      </c>
      <c r="AHT72" s="27">
        <f t="shared" si="2490"/>
        <v>0</v>
      </c>
      <c r="AHU72" s="27">
        <f t="shared" si="2491"/>
        <v>0</v>
      </c>
      <c r="AHV72" s="27">
        <f t="shared" si="2492"/>
        <v>0</v>
      </c>
      <c r="AHW72" s="27">
        <f t="shared" si="2493"/>
        <v>0</v>
      </c>
      <c r="AHX72" s="27">
        <f t="shared" si="2494"/>
        <v>0</v>
      </c>
      <c r="AHY72" s="27">
        <f t="shared" si="2495"/>
        <v>0</v>
      </c>
      <c r="AHZ72" s="27">
        <f t="shared" si="2496"/>
        <v>0</v>
      </c>
      <c r="AIA72" s="27">
        <f t="shared" si="2497"/>
        <v>0</v>
      </c>
      <c r="AIB72" s="27">
        <f t="shared" si="2498"/>
        <v>0</v>
      </c>
      <c r="AIC72" s="27">
        <f t="shared" si="2499"/>
        <v>0</v>
      </c>
      <c r="AID72" s="27">
        <f t="shared" si="2500"/>
        <v>0</v>
      </c>
      <c r="AIE72" s="27">
        <f t="shared" si="2501"/>
        <v>0</v>
      </c>
      <c r="AIF72" s="27">
        <f t="shared" si="2502"/>
        <v>0</v>
      </c>
      <c r="AIG72" s="27">
        <f t="shared" si="2503"/>
        <v>0</v>
      </c>
      <c r="AIH72" s="27">
        <f t="shared" si="2504"/>
        <v>0</v>
      </c>
      <c r="AII72" s="27">
        <f t="shared" si="2505"/>
        <v>0</v>
      </c>
      <c r="AIJ72" s="27">
        <f t="shared" si="2506"/>
        <v>0</v>
      </c>
      <c r="AIK72" s="27">
        <f t="shared" si="2507"/>
        <v>0</v>
      </c>
      <c r="AIL72" s="27">
        <f t="shared" si="2508"/>
        <v>0</v>
      </c>
      <c r="AIM72" s="27">
        <f t="shared" si="2509"/>
        <v>0</v>
      </c>
      <c r="AIN72" s="27">
        <f t="shared" si="2510"/>
        <v>0</v>
      </c>
      <c r="AIO72" s="27">
        <f t="shared" si="2511"/>
        <v>0</v>
      </c>
      <c r="AIP72" s="27">
        <f t="shared" si="2512"/>
        <v>0</v>
      </c>
      <c r="AIQ72" s="27">
        <f t="shared" si="2513"/>
        <v>0</v>
      </c>
      <c r="AIR72" s="27">
        <f t="shared" si="2514"/>
        <v>0</v>
      </c>
      <c r="AIT72" s="27">
        <v>1</v>
      </c>
      <c r="AIU72" s="27">
        <v>1</v>
      </c>
      <c r="AIV72" s="27">
        <v>1</v>
      </c>
      <c r="AIW72" s="27">
        <f t="shared" si="2515"/>
        <v>0</v>
      </c>
      <c r="AIX72" s="27">
        <f t="shared" si="2516"/>
        <v>0.5</v>
      </c>
      <c r="AIY72" s="27">
        <f t="shared" si="2517"/>
        <v>0</v>
      </c>
      <c r="AIZ72" s="27">
        <f t="shared" si="2518"/>
        <v>0</v>
      </c>
      <c r="AJA72" s="27">
        <f t="shared" si="2519"/>
        <v>0</v>
      </c>
      <c r="AJB72" s="27">
        <f t="shared" si="2520"/>
        <v>0.125</v>
      </c>
      <c r="AJC72" s="27">
        <f t="shared" si="2521"/>
        <v>0</v>
      </c>
      <c r="AJD72" s="27">
        <f t="shared" si="2522"/>
        <v>2</v>
      </c>
      <c r="AJE72" s="27">
        <f t="shared" si="2523"/>
        <v>4</v>
      </c>
      <c r="AJF72" s="27">
        <f t="shared" si="2524"/>
        <v>0</v>
      </c>
      <c r="AJG72" s="27">
        <f t="shared" si="2525"/>
        <v>0</v>
      </c>
      <c r="AJH72" s="27">
        <f t="shared" si="2526"/>
        <v>0.25</v>
      </c>
      <c r="AJI72" s="27">
        <f t="shared" si="2527"/>
        <v>0</v>
      </c>
      <c r="AJJ72" s="27">
        <f t="shared" si="2528"/>
        <v>0</v>
      </c>
      <c r="AJK72" s="27">
        <f t="shared" si="2529"/>
        <v>0</v>
      </c>
      <c r="AJL72" s="27">
        <f t="shared" si="2530"/>
        <v>0</v>
      </c>
      <c r="AJM72" s="27">
        <f t="shared" si="2531"/>
        <v>0.25</v>
      </c>
      <c r="AJN72" s="27">
        <f t="shared" si="2532"/>
        <v>4</v>
      </c>
      <c r="AJO72" s="27">
        <f t="shared" si="2533"/>
        <v>0</v>
      </c>
      <c r="AJP72" s="27">
        <f t="shared" si="2534"/>
        <v>0</v>
      </c>
      <c r="AJQ72" s="27">
        <f t="shared" si="2535"/>
        <v>0.25</v>
      </c>
      <c r="AJR72" s="27">
        <f t="shared" si="2536"/>
        <v>0</v>
      </c>
      <c r="AJS72" s="27">
        <f t="shared" si="2537"/>
        <v>0</v>
      </c>
      <c r="AJT72" s="27">
        <f t="shared" si="2538"/>
        <v>0.25</v>
      </c>
      <c r="AJU72" s="27">
        <f t="shared" si="2539"/>
        <v>0</v>
      </c>
      <c r="AJV72" s="27">
        <f t="shared" si="2540"/>
        <v>0</v>
      </c>
      <c r="AJW72" s="27">
        <f t="shared" si="2541"/>
        <v>0.25</v>
      </c>
      <c r="AJX72" s="27">
        <f t="shared" si="2542"/>
        <v>0</v>
      </c>
      <c r="AJY72" s="27">
        <f t="shared" si="2543"/>
        <v>0</v>
      </c>
      <c r="AJZ72" s="27">
        <f t="shared" si="2544"/>
        <v>0.25</v>
      </c>
      <c r="AKA72" s="27">
        <f t="shared" si="2545"/>
        <v>0</v>
      </c>
      <c r="AKB72" s="27">
        <f t="shared" si="2546"/>
        <v>0</v>
      </c>
      <c r="AKC72" s="27">
        <f t="shared" si="2547"/>
        <v>0.25</v>
      </c>
      <c r="AKD72" s="27">
        <f t="shared" si="2548"/>
        <v>0</v>
      </c>
      <c r="AKE72" s="27">
        <f t="shared" si="2549"/>
        <v>0</v>
      </c>
      <c r="AKF72" s="27">
        <f t="shared" si="2550"/>
        <v>0</v>
      </c>
      <c r="AKG72" s="27">
        <f t="shared" si="2551"/>
        <v>0</v>
      </c>
      <c r="AKH72" s="27">
        <f t="shared" si="2552"/>
        <v>0</v>
      </c>
      <c r="AKI72" s="27">
        <f t="shared" si="2553"/>
        <v>0</v>
      </c>
      <c r="AKJ72" s="27">
        <f t="shared" si="2554"/>
        <v>0</v>
      </c>
      <c r="AKK72" s="27">
        <f t="shared" si="2555"/>
        <v>0</v>
      </c>
      <c r="AKL72" s="27">
        <f t="shared" si="2556"/>
        <v>0</v>
      </c>
      <c r="AKM72" s="27">
        <f t="shared" si="2557"/>
        <v>0</v>
      </c>
      <c r="AKN72" s="27">
        <f t="shared" si="2558"/>
        <v>0</v>
      </c>
      <c r="AKO72" s="27">
        <f t="shared" si="2559"/>
        <v>0</v>
      </c>
      <c r="AKP72" s="27">
        <f t="shared" si="2560"/>
        <v>0</v>
      </c>
      <c r="AKQ72" s="27">
        <f t="shared" si="2561"/>
        <v>0</v>
      </c>
      <c r="AKR72" s="27">
        <f t="shared" si="2562"/>
        <v>0</v>
      </c>
      <c r="AKS72" s="27">
        <f t="shared" si="2563"/>
        <v>0</v>
      </c>
      <c r="AKT72" s="27">
        <f t="shared" si="2564"/>
        <v>0</v>
      </c>
      <c r="AKU72" s="27">
        <f t="shared" si="2565"/>
        <v>0</v>
      </c>
      <c r="AKV72" s="27">
        <f t="shared" si="2566"/>
        <v>0</v>
      </c>
      <c r="AKW72" s="27">
        <f t="shared" si="2567"/>
        <v>0</v>
      </c>
      <c r="AKX72" s="27">
        <f t="shared" si="2568"/>
        <v>0</v>
      </c>
      <c r="AKY72" s="27">
        <f t="shared" si="2569"/>
        <v>0</v>
      </c>
      <c r="AKZ72" s="27">
        <f t="shared" si="2570"/>
        <v>0</v>
      </c>
      <c r="ALA72" s="27">
        <f t="shared" si="2571"/>
        <v>0</v>
      </c>
      <c r="ALB72" s="27">
        <f t="shared" si="2572"/>
        <v>0</v>
      </c>
      <c r="ALC72" s="27">
        <f t="shared" si="2573"/>
        <v>0</v>
      </c>
      <c r="ALD72" s="27">
        <f t="shared" si="2574"/>
        <v>0</v>
      </c>
      <c r="ALE72" s="27">
        <f t="shared" si="2575"/>
        <v>0</v>
      </c>
      <c r="ALF72" s="27">
        <f t="shared" si="2576"/>
        <v>0</v>
      </c>
      <c r="ALG72" s="27">
        <f t="shared" si="2577"/>
        <v>0</v>
      </c>
      <c r="ALH72" s="27">
        <f t="shared" si="2578"/>
        <v>0</v>
      </c>
      <c r="ALI72" s="27">
        <f t="shared" si="2579"/>
        <v>0</v>
      </c>
      <c r="ALJ72" s="27">
        <f t="shared" si="2580"/>
        <v>0</v>
      </c>
      <c r="ALK72" s="27">
        <f t="shared" si="2581"/>
        <v>0</v>
      </c>
      <c r="ALL72" s="27">
        <f t="shared" si="2582"/>
        <v>0</v>
      </c>
      <c r="ALM72" s="27">
        <f t="shared" si="2583"/>
        <v>0</v>
      </c>
      <c r="ALN72" s="27">
        <f t="shared" si="2584"/>
        <v>0</v>
      </c>
      <c r="ALO72" s="27">
        <f t="shared" si="2585"/>
        <v>0</v>
      </c>
      <c r="ALP72" s="27">
        <f t="shared" si="2586"/>
        <v>0</v>
      </c>
      <c r="ALQ72" s="27">
        <f t="shared" si="2587"/>
        <v>0</v>
      </c>
      <c r="ALR72" s="27">
        <f t="shared" si="2588"/>
        <v>0</v>
      </c>
      <c r="ALS72" s="27">
        <f t="shared" si="2589"/>
        <v>0</v>
      </c>
      <c r="ALT72" s="27">
        <f t="shared" si="2590"/>
        <v>0</v>
      </c>
      <c r="ALU72" s="27">
        <f t="shared" si="2591"/>
        <v>0</v>
      </c>
      <c r="ALV72" s="27">
        <f t="shared" si="2592"/>
        <v>0</v>
      </c>
      <c r="ALW72" s="27">
        <f t="shared" si="2593"/>
        <v>0</v>
      </c>
      <c r="AMK72" s="28">
        <v>1759</v>
      </c>
      <c r="AML72" s="28">
        <f t="shared" si="2594"/>
        <v>1759</v>
      </c>
      <c r="AMN72" s="28">
        <v>1760</v>
      </c>
      <c r="AMO72" s="27" t="str">
        <f t="shared" si="2595"/>
        <v>1772</v>
      </c>
      <c r="AMP72" s="27" t="str">
        <f t="shared" si="2596"/>
        <v>1755</v>
      </c>
      <c r="AMQ72" s="27" t="str">
        <f t="shared" si="2597"/>
        <v>1746</v>
      </c>
      <c r="AMR72" s="27" t="str">
        <f t="shared" si="2598"/>
        <v>1746</v>
      </c>
      <c r="AMS72" s="27" t="str">
        <f t="shared" si="2599"/>
        <v>1757</v>
      </c>
      <c r="AMT72" s="27" t="str">
        <f t="shared" si="2600"/>
        <v>1757</v>
      </c>
      <c r="AMU72" s="27" t="str">
        <f t="shared" si="2601"/>
        <v>1757</v>
      </c>
      <c r="AMV72" s="27" t="str">
        <f t="shared" si="2602"/>
        <v>1757</v>
      </c>
      <c r="AMW72" s="27" t="str">
        <f t="shared" si="2603"/>
        <v>1746</v>
      </c>
      <c r="AMX72" s="27" t="str">
        <f t="shared" si="2604"/>
        <v>1746</v>
      </c>
      <c r="AMY72" s="27" t="str">
        <f t="shared" si="2605"/>
        <v>1771</v>
      </c>
      <c r="AMZ72" s="27" t="str">
        <f t="shared" si="2606"/>
        <v>1778</v>
      </c>
      <c r="ANA72" s="27" t="str">
        <f t="shared" si="2607"/>
        <v>1778</v>
      </c>
      <c r="ANB72" s="27" t="str">
        <f t="shared" si="2608"/>
        <v>1778</v>
      </c>
      <c r="ANC72" s="27" t="str">
        <f t="shared" si="2609"/>
        <v>1788</v>
      </c>
      <c r="AND72" s="27" t="str">
        <f t="shared" si="2610"/>
        <v>1788</v>
      </c>
      <c r="ANE72" s="27" t="str">
        <f t="shared" si="2611"/>
        <v>1788</v>
      </c>
      <c r="ANF72" s="27" t="str">
        <f t="shared" si="2612"/>
        <v>1788</v>
      </c>
      <c r="ANG72" s="27" t="str">
        <f t="shared" si="2613"/>
        <v>1788</v>
      </c>
      <c r="ANH72" s="27" t="str">
        <f t="shared" si="2614"/>
        <v>1781</v>
      </c>
      <c r="ANI72" s="27" t="str">
        <f t="shared" si="2615"/>
        <v>1792</v>
      </c>
      <c r="ANJ72" s="27" t="str">
        <f t="shared" si="2616"/>
        <v>1792</v>
      </c>
      <c r="ANK72" s="27" t="str">
        <f t="shared" si="2617"/>
        <v>1792</v>
      </c>
      <c r="ANL72" s="27" t="str">
        <f t="shared" si="2618"/>
        <v>1780</v>
      </c>
      <c r="ANM72" s="27" t="str">
        <f t="shared" si="2619"/>
        <v>1780</v>
      </c>
      <c r="ANN72" s="27" t="str">
        <f t="shared" si="2620"/>
        <v>1780</v>
      </c>
      <c r="ANO72" s="27" t="str">
        <f t="shared" si="2621"/>
        <v>1772</v>
      </c>
      <c r="ANP72" s="27" t="str">
        <f t="shared" si="2622"/>
        <v>1772</v>
      </c>
      <c r="ANQ72" s="27" t="str">
        <f t="shared" si="2623"/>
        <v>1772</v>
      </c>
      <c r="ANR72" s="27" t="str">
        <f t="shared" si="2624"/>
        <v>1786</v>
      </c>
      <c r="ANS72" s="27" t="str">
        <f t="shared" si="2625"/>
        <v>1786</v>
      </c>
      <c r="ANT72" s="27" t="str">
        <f t="shared" si="2626"/>
        <v>1786</v>
      </c>
      <c r="ANU72" s="27" t="str">
        <f t="shared" si="2627"/>
        <v>1773</v>
      </c>
      <c r="ANV72" s="27" t="str">
        <f t="shared" si="2628"/>
        <v>1773</v>
      </c>
      <c r="ANW72" s="27" t="str">
        <f t="shared" si="2629"/>
        <v>1773</v>
      </c>
      <c r="ANX72" s="27" t="str">
        <f t="shared" si="2630"/>
        <v>1759</v>
      </c>
      <c r="ANY72" s="27" t="str">
        <f t="shared" si="2631"/>
        <v>1759</v>
      </c>
      <c r="ANZ72" s="27" t="str">
        <f t="shared" si="2632"/>
        <v>1759</v>
      </c>
      <c r="AOA72" s="27" t="str">
        <f t="shared" si="2633"/>
        <v>1759</v>
      </c>
      <c r="AOB72" s="27" t="str">
        <f t="shared" si="2634"/>
        <v>1759</v>
      </c>
      <c r="AOC72" s="27" t="str">
        <f t="shared" si="2635"/>
        <v>1759</v>
      </c>
      <c r="AOD72" s="27" t="str">
        <f t="shared" si="2636"/>
        <v>1759</v>
      </c>
      <c r="AOE72" s="27" t="str">
        <f t="shared" si="2637"/>
        <v>1759</v>
      </c>
      <c r="AOF72" s="27" t="str">
        <f t="shared" si="2638"/>
        <v>1759</v>
      </c>
      <c r="AOG72" s="27" t="str">
        <f t="shared" si="2639"/>
        <v>1759</v>
      </c>
      <c r="AOH72" s="27" t="str">
        <f t="shared" si="2640"/>
        <v>1759</v>
      </c>
      <c r="AOI72" s="27" t="str">
        <f t="shared" si="2641"/>
        <v>1759</v>
      </c>
      <c r="AOJ72" s="27" t="str">
        <f t="shared" si="2642"/>
        <v>1759</v>
      </c>
      <c r="AOK72" s="27" t="str">
        <f t="shared" si="2643"/>
        <v>1759</v>
      </c>
      <c r="AOL72" s="27" t="str">
        <f t="shared" si="2644"/>
        <v>1759</v>
      </c>
      <c r="AOM72" s="27" t="str">
        <f t="shared" si="2645"/>
        <v>1759</v>
      </c>
      <c r="AON72" s="27" t="str">
        <f t="shared" si="2646"/>
        <v>1759</v>
      </c>
      <c r="AOO72" s="27" t="str">
        <f t="shared" si="2647"/>
        <v>1759</v>
      </c>
      <c r="AOP72" s="27" t="str">
        <f t="shared" si="2648"/>
        <v>1759</v>
      </c>
      <c r="AOQ72" s="27" t="str">
        <f t="shared" si="2649"/>
        <v>1759</v>
      </c>
      <c r="AOR72" s="27" t="str">
        <f t="shared" si="2650"/>
        <v>1759</v>
      </c>
      <c r="AOS72" s="27" t="str">
        <f t="shared" si="2651"/>
        <v>1759</v>
      </c>
      <c r="AOT72" s="27" t="str">
        <f t="shared" si="2652"/>
        <v>1759</v>
      </c>
      <c r="AOU72" s="27" t="str">
        <f t="shared" si="2653"/>
        <v>1759</v>
      </c>
      <c r="AOV72" s="27" t="str">
        <f t="shared" si="2654"/>
        <v>1759</v>
      </c>
      <c r="AOW72" s="27" t="str">
        <f t="shared" si="2655"/>
        <v>1759</v>
      </c>
      <c r="AOX72" s="27" t="str">
        <f t="shared" si="2656"/>
        <v>1759</v>
      </c>
      <c r="AOY72" s="27" t="str">
        <f t="shared" si="2657"/>
        <v>1759</v>
      </c>
      <c r="AOZ72" s="27" t="str">
        <f t="shared" si="2658"/>
        <v>1759</v>
      </c>
      <c r="APA72" s="27" t="str">
        <f t="shared" si="2659"/>
        <v>1759</v>
      </c>
      <c r="APB72" s="27" t="str">
        <f t="shared" si="2660"/>
        <v>1759</v>
      </c>
      <c r="APC72" s="27" t="str">
        <f t="shared" si="2661"/>
        <v>1759</v>
      </c>
      <c r="APD72" s="27" t="str">
        <f t="shared" si="2662"/>
        <v>1759</v>
      </c>
      <c r="APE72" s="27" t="str">
        <f t="shared" si="2663"/>
        <v>1759</v>
      </c>
      <c r="APF72" s="27" t="str">
        <f t="shared" si="2664"/>
        <v>1759</v>
      </c>
      <c r="APG72" s="27" t="str">
        <f t="shared" si="2665"/>
        <v>1759</v>
      </c>
      <c r="APH72" s="27" t="str">
        <f t="shared" si="2666"/>
        <v>1759</v>
      </c>
      <c r="API72" s="27" t="str">
        <f t="shared" si="2667"/>
        <v>1759</v>
      </c>
      <c r="APJ72" s="27" t="str">
        <f t="shared" si="2668"/>
        <v>1759</v>
      </c>
      <c r="APK72" s="27" t="str">
        <f t="shared" si="2669"/>
        <v>1759</v>
      </c>
      <c r="APL72" s="27" t="str">
        <f t="shared" si="2670"/>
        <v>1759</v>
      </c>
      <c r="APM72" s="27" t="str">
        <f t="shared" si="2671"/>
        <v>1759</v>
      </c>
      <c r="APN72" s="27" t="str">
        <f t="shared" si="2672"/>
        <v>1759</v>
      </c>
      <c r="APO72" s="27" t="str">
        <f t="shared" si="2673"/>
        <v>1759</v>
      </c>
      <c r="APP72" s="27" t="str">
        <f t="shared" si="2674"/>
        <v>1759</v>
      </c>
      <c r="APQ72" s="27" t="str">
        <f t="shared" si="2675"/>
        <v>1759</v>
      </c>
      <c r="APR72" s="27" t="str">
        <f t="shared" si="2676"/>
        <v>1759</v>
      </c>
    </row>
    <row r="73" spans="1:1022 1025:1110" x14ac:dyDescent="0.35">
      <c r="A73" s="27">
        <v>119</v>
      </c>
      <c r="B73" s="90" t="s">
        <v>336</v>
      </c>
      <c r="C73" s="91">
        <f>VLOOKUP(A73, Rankings!$A$2:$AN$129, 40, FALSE)</f>
        <v>71</v>
      </c>
      <c r="D73" s="79" t="s">
        <v>396</v>
      </c>
      <c r="F73" s="27">
        <v>1802</v>
      </c>
      <c r="I73" s="29">
        <f t="shared" si="1785"/>
        <v>12.5</v>
      </c>
      <c r="L73" s="27" t="s">
        <v>2315</v>
      </c>
      <c r="M73" s="27" t="s">
        <v>2587</v>
      </c>
      <c r="N73" s="27" t="s">
        <v>2815</v>
      </c>
      <c r="O73" s="27" t="s">
        <v>24</v>
      </c>
      <c r="P73" s="27" t="s">
        <v>24</v>
      </c>
      <c r="Q73" s="27" t="s">
        <v>3274</v>
      </c>
      <c r="R73" s="27" t="s">
        <v>24</v>
      </c>
      <c r="S73" s="27" t="s">
        <v>24</v>
      </c>
      <c r="T73" s="27" t="s">
        <v>24</v>
      </c>
      <c r="U73" s="27" t="s">
        <v>24</v>
      </c>
      <c r="V73" s="27" t="s">
        <v>24</v>
      </c>
      <c r="W73" s="27" t="s">
        <v>4073</v>
      </c>
      <c r="X73" s="27" t="s">
        <v>24</v>
      </c>
      <c r="Y73" s="27" t="s">
        <v>4375</v>
      </c>
      <c r="Z73" s="27" t="s">
        <v>4595</v>
      </c>
      <c r="AA73" s="27" t="s">
        <v>24</v>
      </c>
      <c r="AB73" s="27" t="s">
        <v>24</v>
      </c>
      <c r="AC73" s="27" t="s">
        <v>24</v>
      </c>
      <c r="AD73" s="27" t="s">
        <v>24</v>
      </c>
      <c r="AE73" s="27" t="s">
        <v>24</v>
      </c>
      <c r="AF73" s="27" t="s">
        <v>5027</v>
      </c>
      <c r="AG73" s="27" t="s">
        <v>24</v>
      </c>
      <c r="AH73" s="27" t="s">
        <v>24</v>
      </c>
      <c r="AI73" s="27" t="s">
        <v>5401</v>
      </c>
      <c r="AJ73" s="27" t="s">
        <v>24</v>
      </c>
      <c r="AK73" s="27" t="s">
        <v>24</v>
      </c>
      <c r="AL73" s="27" t="s">
        <v>5799</v>
      </c>
      <c r="AM73" s="27" t="s">
        <v>24</v>
      </c>
      <c r="AN73" s="27" t="s">
        <v>24</v>
      </c>
      <c r="AO73" s="27" t="s">
        <v>6042</v>
      </c>
      <c r="AP73" s="27" t="s">
        <v>24</v>
      </c>
      <c r="AQ73" s="27" t="s">
        <v>24</v>
      </c>
      <c r="AR73" s="27" t="s">
        <v>6353</v>
      </c>
      <c r="AS73" s="27" t="s">
        <v>24</v>
      </c>
      <c r="AT73" s="27" t="s">
        <v>24</v>
      </c>
      <c r="AU73" s="27" t="s">
        <v>6596</v>
      </c>
      <c r="AV73" s="27" t="s">
        <v>24</v>
      </c>
      <c r="AW73" s="27" t="s">
        <v>24</v>
      </c>
      <c r="AX73" s="27" t="s">
        <v>24</v>
      </c>
      <c r="AY73" s="27" t="s">
        <v>24</v>
      </c>
      <c r="AZ73" s="27" t="s">
        <v>24</v>
      </c>
      <c r="BA73" s="27" t="s">
        <v>24</v>
      </c>
      <c r="BB73" s="27" t="s">
        <v>24</v>
      </c>
      <c r="BC73" s="27" t="s">
        <v>24</v>
      </c>
      <c r="BD73" s="27" t="s">
        <v>24</v>
      </c>
      <c r="BE73" s="27" t="s">
        <v>24</v>
      </c>
      <c r="BF73" s="27" t="s">
        <v>24</v>
      </c>
      <c r="BG73" s="27" t="s">
        <v>24</v>
      </c>
      <c r="BH73" s="27" t="s">
        <v>24</v>
      </c>
      <c r="BI73" s="27" t="s">
        <v>24</v>
      </c>
      <c r="BJ73" s="27" t="s">
        <v>24</v>
      </c>
      <c r="BK73" s="27" t="s">
        <v>24</v>
      </c>
      <c r="BL73" s="27" t="s">
        <v>24</v>
      </c>
      <c r="BM73" s="27" t="s">
        <v>24</v>
      </c>
      <c r="BN73" s="27" t="s">
        <v>24</v>
      </c>
      <c r="BO73" s="27" t="s">
        <v>24</v>
      </c>
      <c r="BP73" s="27" t="s">
        <v>24</v>
      </c>
      <c r="BQ73" s="27" t="s">
        <v>24</v>
      </c>
      <c r="BR73" s="27" t="s">
        <v>24</v>
      </c>
      <c r="BS73" s="27" t="s">
        <v>24</v>
      </c>
      <c r="BT73" s="27" t="s">
        <v>24</v>
      </c>
      <c r="BU73" s="27" t="s">
        <v>24</v>
      </c>
      <c r="BV73" s="27" t="s">
        <v>24</v>
      </c>
      <c r="BW73" s="27" t="s">
        <v>24</v>
      </c>
      <c r="BX73" s="27" t="s">
        <v>24</v>
      </c>
      <c r="BY73" s="27" t="s">
        <v>24</v>
      </c>
      <c r="BZ73" s="27" t="s">
        <v>24</v>
      </c>
      <c r="CA73" s="27" t="s">
        <v>24</v>
      </c>
      <c r="CB73" s="27" t="s">
        <v>24</v>
      </c>
      <c r="CC73" s="27" t="s">
        <v>24</v>
      </c>
      <c r="CD73" s="27" t="s">
        <v>24</v>
      </c>
      <c r="CE73" s="27" t="s">
        <v>24</v>
      </c>
      <c r="CF73" s="27" t="s">
        <v>24</v>
      </c>
      <c r="CG73" s="27" t="s">
        <v>24</v>
      </c>
      <c r="CH73" s="27" t="s">
        <v>24</v>
      </c>
      <c r="CI73" s="27" t="s">
        <v>24</v>
      </c>
      <c r="CJ73" s="27" t="s">
        <v>24</v>
      </c>
      <c r="CK73" s="27" t="s">
        <v>24</v>
      </c>
      <c r="CL73" s="27" t="s">
        <v>24</v>
      </c>
      <c r="CM73" s="27" t="s">
        <v>24</v>
      </c>
      <c r="CN73" s="27" t="s">
        <v>24</v>
      </c>
      <c r="CO73" s="27" t="s">
        <v>24</v>
      </c>
      <c r="CQ73" s="28">
        <f t="shared" si="1786"/>
        <v>5</v>
      </c>
      <c r="CR73" s="28">
        <f t="shared" si="1787"/>
        <v>2</v>
      </c>
      <c r="CS73" s="28">
        <f t="shared" si="1788"/>
        <v>2</v>
      </c>
      <c r="CT73" s="28">
        <f t="shared" si="1789"/>
        <v>3</v>
      </c>
      <c r="CU73" s="28">
        <f t="shared" si="1790"/>
        <v>3</v>
      </c>
      <c r="CV73" s="28">
        <f t="shared" si="1791"/>
        <v>1</v>
      </c>
      <c r="CW73" s="28">
        <f t="shared" si="1792"/>
        <v>2</v>
      </c>
      <c r="CX73" s="28">
        <f t="shared" si="1793"/>
        <v>3</v>
      </c>
      <c r="CY73" s="28">
        <f t="shared" si="1794"/>
        <v>0</v>
      </c>
      <c r="CZ73" s="28">
        <f t="shared" si="1795"/>
        <v>0</v>
      </c>
      <c r="DA73" s="28">
        <f t="shared" si="1796"/>
        <v>0</v>
      </c>
      <c r="DB73" s="28">
        <f t="shared" si="1797"/>
        <v>0</v>
      </c>
      <c r="DC73" s="28">
        <f t="shared" si="1798"/>
        <v>0</v>
      </c>
      <c r="DD73" s="28">
        <f t="shared" si="1799"/>
        <v>1</v>
      </c>
      <c r="DE73" s="28">
        <f t="shared" si="1800"/>
        <v>0</v>
      </c>
      <c r="DF73" s="28">
        <f t="shared" si="1801"/>
        <v>0</v>
      </c>
      <c r="DG73" s="28">
        <f t="shared" si="1802"/>
        <v>0</v>
      </c>
      <c r="DH73" s="28">
        <f t="shared" si="1803"/>
        <v>0</v>
      </c>
      <c r="DI73" s="28">
        <f t="shared" si="1804"/>
        <v>0</v>
      </c>
      <c r="DJ73" s="28">
        <f t="shared" si="1805"/>
        <v>0</v>
      </c>
      <c r="DK73" s="28">
        <f t="shared" si="1806"/>
        <v>0</v>
      </c>
      <c r="DL73" s="28">
        <f t="shared" si="1807"/>
        <v>0</v>
      </c>
      <c r="DM73" s="28">
        <f t="shared" si="1808"/>
        <v>0</v>
      </c>
      <c r="DN73" s="28">
        <f t="shared" si="1809"/>
        <v>0</v>
      </c>
      <c r="DO73" s="28">
        <f t="shared" si="1810"/>
        <v>0</v>
      </c>
      <c r="DP73" s="28">
        <f t="shared" si="1811"/>
        <v>1</v>
      </c>
      <c r="DR73">
        <f t="shared" si="1812"/>
        <v>4</v>
      </c>
      <c r="DS73">
        <f t="shared" si="1813"/>
        <v>1</v>
      </c>
      <c r="DT73">
        <f t="shared" si="1814"/>
        <v>3</v>
      </c>
      <c r="DU73">
        <f t="shared" si="1815"/>
        <v>0</v>
      </c>
      <c r="DV73">
        <f t="shared" si="1816"/>
        <v>0</v>
      </c>
      <c r="DW73">
        <f t="shared" si="1817"/>
        <v>1</v>
      </c>
      <c r="DX73">
        <f t="shared" si="1818"/>
        <v>0</v>
      </c>
      <c r="DY73">
        <f t="shared" si="1819"/>
        <v>0</v>
      </c>
      <c r="DZ73">
        <f t="shared" si="1820"/>
        <v>0</v>
      </c>
      <c r="EA73">
        <f t="shared" si="1821"/>
        <v>0</v>
      </c>
      <c r="EB73">
        <f t="shared" si="1822"/>
        <v>0</v>
      </c>
      <c r="EC73">
        <f t="shared" si="1823"/>
        <v>1</v>
      </c>
      <c r="ED73">
        <f t="shared" si="1824"/>
        <v>0</v>
      </c>
      <c r="EE73">
        <f t="shared" si="1825"/>
        <v>10</v>
      </c>
      <c r="EF73">
        <f t="shared" si="1826"/>
        <v>1</v>
      </c>
      <c r="EG73">
        <f t="shared" si="1827"/>
        <v>0</v>
      </c>
      <c r="EH73">
        <f t="shared" si="1828"/>
        <v>0</v>
      </c>
      <c r="EI73">
        <f t="shared" si="1829"/>
        <v>0</v>
      </c>
      <c r="EJ73">
        <f t="shared" si="1830"/>
        <v>0</v>
      </c>
      <c r="EK73">
        <f t="shared" si="1831"/>
        <v>0</v>
      </c>
      <c r="EL73">
        <f t="shared" si="1832"/>
        <v>2</v>
      </c>
      <c r="EM73">
        <f t="shared" si="1833"/>
        <v>0</v>
      </c>
      <c r="EN73">
        <f t="shared" si="1834"/>
        <v>0</v>
      </c>
      <c r="EO73">
        <f t="shared" si="1835"/>
        <v>1</v>
      </c>
      <c r="EP73">
        <f t="shared" si="1836"/>
        <v>0</v>
      </c>
      <c r="EQ73">
        <f t="shared" si="1837"/>
        <v>0</v>
      </c>
      <c r="ER73">
        <f t="shared" si="1838"/>
        <v>4</v>
      </c>
      <c r="ES73">
        <f t="shared" si="1839"/>
        <v>0</v>
      </c>
      <c r="ET73">
        <f t="shared" si="1840"/>
        <v>0</v>
      </c>
      <c r="EU73">
        <f t="shared" si="1841"/>
        <v>2</v>
      </c>
      <c r="EV73">
        <f t="shared" si="1842"/>
        <v>0</v>
      </c>
      <c r="EW73">
        <f t="shared" si="1843"/>
        <v>0</v>
      </c>
      <c r="EX73">
        <f t="shared" si="1844"/>
        <v>4</v>
      </c>
      <c r="EY73">
        <f t="shared" si="1845"/>
        <v>0</v>
      </c>
      <c r="EZ73">
        <f t="shared" si="1846"/>
        <v>0</v>
      </c>
      <c r="FA73">
        <f t="shared" si="1847"/>
        <v>3</v>
      </c>
      <c r="FB73">
        <f t="shared" si="1848"/>
        <v>0</v>
      </c>
      <c r="FC73">
        <f t="shared" si="1849"/>
        <v>0</v>
      </c>
      <c r="FD73">
        <f t="shared" si="1850"/>
        <v>0</v>
      </c>
      <c r="FE73">
        <f t="shared" si="1851"/>
        <v>0</v>
      </c>
      <c r="FF73">
        <f t="shared" si="1852"/>
        <v>0</v>
      </c>
      <c r="FG73">
        <f t="shared" si="1853"/>
        <v>0</v>
      </c>
      <c r="FH73">
        <f t="shared" si="1854"/>
        <v>0</v>
      </c>
      <c r="FI73">
        <f t="shared" si="1855"/>
        <v>0</v>
      </c>
      <c r="FJ73">
        <f t="shared" si="1856"/>
        <v>0</v>
      </c>
      <c r="FK73">
        <f t="shared" si="1857"/>
        <v>0</v>
      </c>
      <c r="FL73">
        <f t="shared" si="1858"/>
        <v>0</v>
      </c>
      <c r="FM73">
        <f t="shared" si="1859"/>
        <v>0</v>
      </c>
      <c r="FN73">
        <f t="shared" si="1860"/>
        <v>0</v>
      </c>
      <c r="FO73">
        <f t="shared" si="1861"/>
        <v>0</v>
      </c>
      <c r="FP73">
        <f t="shared" si="1862"/>
        <v>0</v>
      </c>
      <c r="FQ73">
        <f t="shared" si="1863"/>
        <v>0</v>
      </c>
      <c r="FR73">
        <f t="shared" si="1864"/>
        <v>0</v>
      </c>
      <c r="FS73">
        <f t="shared" si="1865"/>
        <v>0</v>
      </c>
      <c r="FT73">
        <f t="shared" si="1866"/>
        <v>0</v>
      </c>
      <c r="FU73">
        <f t="shared" si="1867"/>
        <v>0</v>
      </c>
      <c r="FV73">
        <f t="shared" si="1868"/>
        <v>0</v>
      </c>
      <c r="FW73">
        <f t="shared" si="1869"/>
        <v>0</v>
      </c>
      <c r="FX73">
        <f t="shared" si="1870"/>
        <v>0</v>
      </c>
      <c r="FY73">
        <f t="shared" si="1871"/>
        <v>0</v>
      </c>
      <c r="FZ73">
        <f t="shared" si="1872"/>
        <v>0</v>
      </c>
      <c r="GA73">
        <f t="shared" si="1873"/>
        <v>0</v>
      </c>
      <c r="GB73">
        <f t="shared" si="1874"/>
        <v>0</v>
      </c>
      <c r="GC73">
        <f t="shared" si="1875"/>
        <v>0</v>
      </c>
      <c r="GD73">
        <f t="shared" si="1876"/>
        <v>0</v>
      </c>
      <c r="GE73">
        <f t="shared" si="1877"/>
        <v>0</v>
      </c>
      <c r="GF73">
        <f t="shared" si="1878"/>
        <v>0</v>
      </c>
      <c r="GG73">
        <f t="shared" si="1879"/>
        <v>0</v>
      </c>
      <c r="GH73">
        <f t="shared" si="1880"/>
        <v>0</v>
      </c>
      <c r="GI73">
        <f t="shared" si="1881"/>
        <v>0</v>
      </c>
      <c r="GJ73">
        <f t="shared" si="1882"/>
        <v>0</v>
      </c>
      <c r="GK73">
        <f t="shared" si="1883"/>
        <v>0</v>
      </c>
      <c r="GL73">
        <f t="shared" si="1884"/>
        <v>0</v>
      </c>
      <c r="GM73">
        <f t="shared" si="1885"/>
        <v>0</v>
      </c>
      <c r="GN73">
        <f t="shared" si="1886"/>
        <v>0</v>
      </c>
      <c r="GO73">
        <f t="shared" si="1887"/>
        <v>0</v>
      </c>
      <c r="GP73">
        <f t="shared" si="1888"/>
        <v>0</v>
      </c>
      <c r="GQ73">
        <f t="shared" si="1889"/>
        <v>0</v>
      </c>
      <c r="GR73">
        <f t="shared" si="1890"/>
        <v>0</v>
      </c>
      <c r="GS73">
        <f t="shared" si="1891"/>
        <v>0</v>
      </c>
      <c r="GT73">
        <f t="shared" si="1892"/>
        <v>0</v>
      </c>
      <c r="GU73">
        <f t="shared" si="1893"/>
        <v>0</v>
      </c>
      <c r="GW73" s="28">
        <f t="shared" si="1894"/>
        <v>5.4425300744930185</v>
      </c>
      <c r="GX73" s="28">
        <f t="shared" si="1895"/>
        <v>0</v>
      </c>
      <c r="GY73" s="28">
        <f t="shared" si="1896"/>
        <v>0.50056713001211739</v>
      </c>
      <c r="GZ73" s="28">
        <f t="shared" si="1897"/>
        <v>0</v>
      </c>
      <c r="HA73" s="28">
        <f t="shared" si="1898"/>
        <v>0</v>
      </c>
      <c r="HB73" s="28">
        <f t="shared" si="1899"/>
        <v>5.6928136394990769</v>
      </c>
      <c r="HC73" s="28">
        <f t="shared" si="1900"/>
        <v>0.43349063379186098</v>
      </c>
      <c r="HE73">
        <f>IFERROR(VLOOKUP(_xlfn.NUMBERVALUE(MID(L73, SEARCH("!", L73)+1, SEARCH("+", L73)-SEARCH("!", L73)-1)), Rankings!$A$2:$BK$129, 63, FALSE),0)</f>
        <v>0.56570080353045826</v>
      </c>
      <c r="HF73">
        <f>IFERROR(VLOOKUP(_xlfn.NUMBERVALUE(MID(M73, SEARCH("!", M73)+1, SEARCH("+", M73)-SEARCH("!", M73)-1)), Rankings!$A$2:$BK$129, 63, FALSE),0)</f>
        <v>0.29127396251073551</v>
      </c>
      <c r="HG73">
        <f>IFERROR(VLOOKUP(_xlfn.NUMBERVALUE(MID(N73, SEARCH("!", N73)+1, SEARCH("+", N73)-SEARCH("!", N73)-1)), Rankings!$A$2:$BK$129, 63, FALSE),0)</f>
        <v>0.23532414935285967</v>
      </c>
      <c r="HH73">
        <f>IFERROR(VLOOKUP(_xlfn.NUMBERVALUE(MID(O73, SEARCH("!", O73)+1, SEARCH("+", O73)-SEARCH("!", O73)-1)), Rankings!$A$2:$BK$129, 63, FALSE),0)</f>
        <v>0</v>
      </c>
      <c r="HI73">
        <f>IFERROR(VLOOKUP(_xlfn.NUMBERVALUE(MID(P73, SEARCH("!", P73)+1, SEARCH("+", P73)-SEARCH("!", P73)-1)), Rankings!$A$2:$BK$129, 63, FALSE),0)</f>
        <v>0</v>
      </c>
      <c r="HJ73">
        <f>IFERROR(VLOOKUP(_xlfn.NUMBERVALUE(MID(Q73, SEARCH("!", Q73)+1, SEARCH("+", Q73)-SEARCH("!", Q73)-1)), Rankings!$A$2:$BK$129, 63, FALSE),0)</f>
        <v>0.3239042986229444</v>
      </c>
      <c r="HK73">
        <f>IFERROR(VLOOKUP(_xlfn.NUMBERVALUE(MID(R73, SEARCH("!", R73)+1, SEARCH("+", R73)-SEARCH("!", R73)-1)), Rankings!$A$2:$BK$129, 63, FALSE),0)</f>
        <v>0</v>
      </c>
      <c r="HL73">
        <f>IFERROR(VLOOKUP(_xlfn.NUMBERVALUE(MID(S73, SEARCH("!", S73)+1, SEARCH("+", S73)-SEARCH("!", S73)-1)), Rankings!$A$2:$BK$129, 63, FALSE),0)</f>
        <v>0</v>
      </c>
      <c r="HM73">
        <f>IFERROR(VLOOKUP(_xlfn.NUMBERVALUE(MID(T73, SEARCH("!", T73)+1, SEARCH("+", T73)-SEARCH("!", T73)-1)), Rankings!$A$2:$BK$129, 63, FALSE),0)</f>
        <v>0</v>
      </c>
      <c r="HN73">
        <f>IFERROR(VLOOKUP(_xlfn.NUMBERVALUE(MID(U73, SEARCH("!", U73)+1, SEARCH("+", U73)-SEARCH("!", U73)-1)), Rankings!$A$2:$BK$129, 63, FALSE),0)</f>
        <v>0</v>
      </c>
      <c r="HO73">
        <f>IFERROR(VLOOKUP(_xlfn.NUMBERVALUE(MID(V73, SEARCH("!", V73)+1, SEARCH("+", V73)-SEARCH("!", V73)-1)), Rankings!$A$2:$BK$129, 63, FALSE),0)</f>
        <v>0</v>
      </c>
      <c r="HP73">
        <f>IFERROR(VLOOKUP(_xlfn.NUMBERVALUE(MID(W73, SEARCH("!", W73)+1, SEARCH("+", W73)-SEARCH("!", W73)-1)), Rankings!$A$2:$BK$129, 63, FALSE),0)</f>
        <v>0.23701991505050748</v>
      </c>
      <c r="HQ73">
        <f>IFERROR(VLOOKUP(_xlfn.NUMBERVALUE(MID(X73, SEARCH("!", X73)+1, SEARCH("+", X73)-SEARCH("!", X73)-1)), Rankings!$A$2:$BK$129, 63, FALSE),0)</f>
        <v>0</v>
      </c>
      <c r="HR73">
        <f>IFERROR(VLOOKUP(_xlfn.NUMBERVALUE(MID(Y73, SEARCH("!", Y73)+1, SEARCH("+", Y73)-SEARCH("!", Y73)-1)), Rankings!$A$2:$BK$129, 63, FALSE),0)</f>
        <v>0.50056713001211739</v>
      </c>
      <c r="HS73">
        <f>IFERROR(VLOOKUP(_xlfn.NUMBERVALUE(MID(Z73, SEARCH("!", Z73)+1, SEARCH("+", Z73)-SEARCH("!", Z73)-1)), Rankings!$A$2:$BK$129, 63, FALSE),0)</f>
        <v>0.65493783275404538</v>
      </c>
      <c r="HT73">
        <f>IFERROR(VLOOKUP(_xlfn.NUMBERVALUE(MID(AA73, SEARCH("!", AA73)+1, SEARCH("+", AA73)-SEARCH("!", AA73)-1)), Rankings!$A$2:$BK$129, 63, FALSE),0)</f>
        <v>0</v>
      </c>
      <c r="HU73">
        <f>IFERROR(VLOOKUP(_xlfn.NUMBERVALUE(MID(AB73, SEARCH("!", AB73)+1, SEARCH("+", AB73)-SEARCH("!", AB73)-1)), Rankings!$A$2:$BK$129, 63, FALSE),0)</f>
        <v>0</v>
      </c>
      <c r="HV73">
        <f>IFERROR(VLOOKUP(_xlfn.NUMBERVALUE(MID(AC73, SEARCH("!", AC73)+1, SEARCH("+", AC73)-SEARCH("!", AC73)-1)), Rankings!$A$2:$BK$129, 63, FALSE),0)</f>
        <v>0</v>
      </c>
      <c r="HW73">
        <f>IFERROR(VLOOKUP(_xlfn.NUMBERVALUE(MID(AD73, SEARCH("!", AD73)+1, SEARCH("+", AD73)-SEARCH("!", AD73)-1)), Rankings!$A$2:$BK$129, 63, FALSE),0)</f>
        <v>0</v>
      </c>
      <c r="HX73">
        <f>IFERROR(VLOOKUP(_xlfn.NUMBERVALUE(MID(AE73, SEARCH("!", AE73)+1, SEARCH("+", AE73)-SEARCH("!", AE73)-1)), Rankings!$A$2:$BK$129, 63, FALSE),0)</f>
        <v>0</v>
      </c>
      <c r="HY73">
        <f>IFERROR(VLOOKUP(_xlfn.NUMBERVALUE(MID(AF73, SEARCH("!", AF73)+1, SEARCH("+", AF73)-SEARCH("!", AF73)-1)), Rankings!$A$2:$BK$129, 63, FALSE),0)</f>
        <v>0.5614516636093988</v>
      </c>
      <c r="HZ73">
        <f>IFERROR(VLOOKUP(_xlfn.NUMBERVALUE(MID(AG73, SEARCH("!", AG73)+1, SEARCH("+", AG73)-SEARCH("!", AG73)-1)), Rankings!$A$2:$BK$129, 63, FALSE),0)</f>
        <v>0</v>
      </c>
      <c r="IA73">
        <f>IFERROR(VLOOKUP(_xlfn.NUMBERVALUE(MID(AH73, SEARCH("!", AH73)+1, SEARCH("+", AH73)-SEARCH("!", AH73)-1)), Rankings!$A$2:$BK$129, 63, FALSE),0)</f>
        <v>0</v>
      </c>
      <c r="IB73">
        <f>IFERROR(VLOOKUP(_xlfn.NUMBERVALUE(MID(AI73, SEARCH("!", AI73)+1, SEARCH("+", AI73)-SEARCH("!", AI73)-1)), Rankings!$A$2:$BK$129, 63, FALSE),0)</f>
        <v>0.65575840813392627</v>
      </c>
      <c r="IC73">
        <f>IFERROR(VLOOKUP(_xlfn.NUMBERVALUE(MID(AJ73, SEARCH("!", AJ73)+1, SEARCH("+", AJ73)-SEARCH("!", AJ73)-1)), Rankings!$A$2:$BK$129, 63, FALSE),0)</f>
        <v>0</v>
      </c>
      <c r="ID73">
        <f>IFERROR(VLOOKUP(_xlfn.NUMBERVALUE(MID(AK73, SEARCH("!", AK73)+1, SEARCH("+", AK73)-SEARCH("!", AK73)-1)), Rankings!$A$2:$BK$129, 63, FALSE),0)</f>
        <v>0</v>
      </c>
      <c r="IE73">
        <f>IFERROR(VLOOKUP(_xlfn.NUMBERVALUE(MID(AL73, SEARCH("!", AL73)+1, SEARCH("+", AL73)-SEARCH("!", AL73)-1)), Rankings!$A$2:$BK$129, 63, FALSE),0)</f>
        <v>0.86985627952015798</v>
      </c>
      <c r="IF73">
        <f>IFERROR(VLOOKUP(_xlfn.NUMBERVALUE(MID(AM73, SEARCH("!", AM73)+1, SEARCH("+", AM73)-SEARCH("!", AM73)-1)), Rankings!$A$2:$BK$129, 63, FALSE),0)</f>
        <v>0</v>
      </c>
      <c r="IG73">
        <f>IFERROR(VLOOKUP(_xlfn.NUMBERVALUE(MID(AN73, SEARCH("!", AN73)+1, SEARCH("+", AN73)-SEARCH("!", AN73)-1)), Rankings!$A$2:$BK$129, 63, FALSE),0)</f>
        <v>0</v>
      </c>
      <c r="IH73">
        <f>IFERROR(VLOOKUP(_xlfn.NUMBERVALUE(MID(AO73, SEARCH("!", AO73)+1, SEARCH("+", AO73)-SEARCH("!", AO73)-1)), Rankings!$A$2:$BK$129, 63, FALSE),0)</f>
        <v>0.49551347653817529</v>
      </c>
      <c r="II73">
        <f>IFERROR(VLOOKUP(_xlfn.NUMBERVALUE(MID(AP73, SEARCH("!", AP73)+1, SEARCH("+", AP73)-SEARCH("!", AP73)-1)), Rankings!$A$2:$BK$129, 63, FALSE),0)</f>
        <v>0</v>
      </c>
      <c r="IJ73">
        <f>IFERROR(VLOOKUP(_xlfn.NUMBERVALUE(MID(AQ73, SEARCH("!", AQ73)+1, SEARCH("+", AQ73)-SEARCH("!", AQ73)-1)), Rankings!$A$2:$BK$129, 63, FALSE),0)</f>
        <v>0</v>
      </c>
      <c r="IK73">
        <f>IFERROR(VLOOKUP(_xlfn.NUMBERVALUE(MID(AR73, SEARCH("!", AR73)+1, SEARCH("+", AR73)-SEARCH("!", AR73)-1)), Rankings!$A$2:$BK$129, 63, FALSE),0)</f>
        <v>0.3558716781686258</v>
      </c>
      <c r="IL73">
        <f>IFERROR(VLOOKUP(_xlfn.NUMBERVALUE(MID(AS73, SEARCH("!", AS73)+1, SEARCH("+", AS73)-SEARCH("!", AS73)-1)), Rankings!$A$2:$BK$129, 63, FALSE),0)</f>
        <v>0</v>
      </c>
      <c r="IM73">
        <f>IFERROR(VLOOKUP(_xlfn.NUMBERVALUE(MID(AT73, SEARCH("!", AT73)+1, SEARCH("+", AT73)-SEARCH("!", AT73)-1)), Rankings!$A$2:$BK$129, 63, FALSE),0)</f>
        <v>0</v>
      </c>
      <c r="IN73">
        <f>IFERROR(VLOOKUP(_xlfn.NUMBERVALUE(MID(AU73, SEARCH("!", AU73)+1, SEARCH("+", AU73)-SEARCH("!", AU73)-1)), Rankings!$A$2:$BK$129, 63, FALSE),0)</f>
        <v>0.1959176067011843</v>
      </c>
      <c r="IO73">
        <f>IFERROR(VLOOKUP(_xlfn.NUMBERVALUE(MID(AV73, SEARCH("!", AV73)+1, SEARCH("+", AV73)-SEARCH("!", AV73)-1)), Rankings!$A$2:$BK$129, 63, FALSE),0)</f>
        <v>0</v>
      </c>
      <c r="IP73">
        <f>IFERROR(VLOOKUP(_xlfn.NUMBERVALUE(MID(AW73, SEARCH("!", AW73)+1, SEARCH("+", AW73)-SEARCH("!", AW73)-1)), Rankings!$A$2:$BK$129, 63, FALSE),0)</f>
        <v>0</v>
      </c>
      <c r="IQ73">
        <f>IFERROR(VLOOKUP(_xlfn.NUMBERVALUE(MID(AX73, SEARCH("!", AX73)+1, SEARCH("+", AX73)-SEARCH("!", AX73)-1)), Rankings!$A$2:$BK$129, 63, FALSE),0)</f>
        <v>0</v>
      </c>
      <c r="IR73">
        <f>IFERROR(VLOOKUP(_xlfn.NUMBERVALUE(MID(AY73, SEARCH("!", AY73)+1, SEARCH("+", AY73)-SEARCH("!", AY73)-1)), Rankings!$A$2:$BK$129, 63, FALSE),0)</f>
        <v>0</v>
      </c>
      <c r="IS73">
        <f>IFERROR(VLOOKUP(_xlfn.NUMBERVALUE(MID(AZ73, SEARCH("!", AZ73)+1, SEARCH("+", AZ73)-SEARCH("!", AZ73)-1)), Rankings!$A$2:$BK$129, 63, FALSE),0)</f>
        <v>0</v>
      </c>
      <c r="IT73">
        <f>IFERROR(VLOOKUP(_xlfn.NUMBERVALUE(MID(BA73, SEARCH("!", BA73)+1, SEARCH("+", BA73)-SEARCH("!", BA73)-1)), Rankings!$A$2:$BK$129, 63, FALSE),0)</f>
        <v>0</v>
      </c>
      <c r="IU73">
        <f>IFERROR(VLOOKUP(_xlfn.NUMBERVALUE(MID(BB73, SEARCH("!", BB73)+1, SEARCH("+", BB73)-SEARCH("!", BB73)-1)), Rankings!$A$2:$BK$129, 63, FALSE),0)</f>
        <v>0</v>
      </c>
      <c r="IV73">
        <f>IFERROR(VLOOKUP(_xlfn.NUMBERVALUE(MID(BC73, SEARCH("!", BC73)+1, SEARCH("+", BC73)-SEARCH("!", BC73)-1)), Rankings!$A$2:$BK$129, 63, FALSE),0)</f>
        <v>0</v>
      </c>
      <c r="IW73">
        <f>IFERROR(VLOOKUP(_xlfn.NUMBERVALUE(MID(BD73, SEARCH("!", BD73)+1, SEARCH("+", BD73)-SEARCH("!", BD73)-1)), Rankings!$A$2:$BK$129, 63, FALSE),0)</f>
        <v>0</v>
      </c>
      <c r="IX73">
        <f>IFERROR(VLOOKUP(_xlfn.NUMBERVALUE(MID(BE73, SEARCH("!", BE73)+1, SEARCH("+", BE73)-SEARCH("!", BE73)-1)), Rankings!$A$2:$BK$129, 63, FALSE),0)</f>
        <v>0</v>
      </c>
      <c r="IY73">
        <f>IFERROR(VLOOKUP(_xlfn.NUMBERVALUE(MID(BF73, SEARCH("!", BF73)+1, SEARCH("+", BF73)-SEARCH("!", BF73)-1)), Rankings!$A$2:$BK$129, 63, FALSE),0)</f>
        <v>0</v>
      </c>
      <c r="IZ73">
        <f>IFERROR(VLOOKUP(_xlfn.NUMBERVALUE(MID(BG73, SEARCH("!", BG73)+1, SEARCH("+", BG73)-SEARCH("!", BG73)-1)), Rankings!$A$2:$BK$129, 63, FALSE),0)</f>
        <v>0</v>
      </c>
      <c r="JA73">
        <f>IFERROR(VLOOKUP(_xlfn.NUMBERVALUE(MID(BH73, SEARCH("!", BH73)+1, SEARCH("+", BH73)-SEARCH("!", BH73)-1)), Rankings!$A$2:$BK$129, 63, FALSE),0)</f>
        <v>0</v>
      </c>
      <c r="JB73">
        <f>IFERROR(VLOOKUP(_xlfn.NUMBERVALUE(MID(BI73, SEARCH("!", BI73)+1, SEARCH("+", BI73)-SEARCH("!", BI73)-1)), Rankings!$A$2:$BK$129, 63, FALSE),0)</f>
        <v>0</v>
      </c>
      <c r="JC73">
        <f>IFERROR(VLOOKUP(_xlfn.NUMBERVALUE(MID(BJ73, SEARCH("!", BJ73)+1, SEARCH("+", BJ73)-SEARCH("!", BJ73)-1)), Rankings!$A$2:$BK$129, 63, FALSE),0)</f>
        <v>0</v>
      </c>
      <c r="JD73">
        <f>IFERROR(VLOOKUP(_xlfn.NUMBERVALUE(MID(BK73, SEARCH("!", BK73)+1, SEARCH("+", BK73)-SEARCH("!", BK73)-1)), Rankings!$A$2:$BK$129, 63, FALSE),0)</f>
        <v>0</v>
      </c>
      <c r="JE73">
        <f>IFERROR(VLOOKUP(_xlfn.NUMBERVALUE(MID(BL73, SEARCH("!", BL73)+1, SEARCH("+", BL73)-SEARCH("!", BL73)-1)), Rankings!$A$2:$BK$129, 63, FALSE),0)</f>
        <v>0</v>
      </c>
      <c r="JF73">
        <f>IFERROR(VLOOKUP(_xlfn.NUMBERVALUE(MID(BM73, SEARCH("!", BM73)+1, SEARCH("+", BM73)-SEARCH("!", BM73)-1)), Rankings!$A$2:$BK$129, 63, FALSE),0)</f>
        <v>0</v>
      </c>
      <c r="JG73">
        <f>IFERROR(VLOOKUP(_xlfn.NUMBERVALUE(MID(BN73, SEARCH("!", BN73)+1, SEARCH("+", BN73)-SEARCH("!", BN73)-1)), Rankings!$A$2:$BK$129, 63, FALSE),0)</f>
        <v>0</v>
      </c>
      <c r="JH73">
        <f>IFERROR(VLOOKUP(_xlfn.NUMBERVALUE(MID(BO73, SEARCH("!", BO73)+1, SEARCH("+", BO73)-SEARCH("!", BO73)-1)), Rankings!$A$2:$BK$129, 63, FALSE),0)</f>
        <v>0</v>
      </c>
      <c r="JI73">
        <f>IFERROR(VLOOKUP(_xlfn.NUMBERVALUE(MID(BP73, SEARCH("!", BP73)+1, SEARCH("+", BP73)-SEARCH("!", BP73)-1)), Rankings!$A$2:$BK$129, 63, FALSE),0)</f>
        <v>0</v>
      </c>
      <c r="JJ73">
        <f>IFERROR(VLOOKUP(_xlfn.NUMBERVALUE(MID(BQ73, SEARCH("!", BQ73)+1, SEARCH("+", BQ73)-SEARCH("!", BQ73)-1)), Rankings!$A$2:$BK$129, 63, FALSE),0)</f>
        <v>0</v>
      </c>
      <c r="JK73">
        <f>IFERROR(VLOOKUP(_xlfn.NUMBERVALUE(MID(BR73, SEARCH("!", BR73)+1, SEARCH("+", BR73)-SEARCH("!", BR73)-1)), Rankings!$A$2:$BK$129, 63, FALSE),0)</f>
        <v>0</v>
      </c>
      <c r="JL73">
        <f>IFERROR(VLOOKUP(_xlfn.NUMBERVALUE(MID(BS73, SEARCH("!", BS73)+1, SEARCH("+", BS73)-SEARCH("!", BS73)-1)), Rankings!$A$2:$BK$129, 63, FALSE),0)</f>
        <v>0</v>
      </c>
      <c r="JM73">
        <f>IFERROR(VLOOKUP(_xlfn.NUMBERVALUE(MID(BT73, SEARCH("!", BT73)+1, SEARCH("+", BT73)-SEARCH("!", BT73)-1)), Rankings!$A$2:$BK$129, 63, FALSE),0)</f>
        <v>0</v>
      </c>
      <c r="JN73">
        <f>IFERROR(VLOOKUP(_xlfn.NUMBERVALUE(MID(BU73, SEARCH("!", BU73)+1, SEARCH("+", BU73)-SEARCH("!", BU73)-1)), Rankings!$A$2:$BK$129, 63, FALSE),0)</f>
        <v>0</v>
      </c>
      <c r="JO73">
        <f>IFERROR(VLOOKUP(_xlfn.NUMBERVALUE(MID(BV73, SEARCH("!", BV73)+1, SEARCH("+", BV73)-SEARCH("!", BV73)-1)), Rankings!$A$2:$BK$129, 63, FALSE),0)</f>
        <v>0</v>
      </c>
      <c r="JP73">
        <f>IFERROR(VLOOKUP(_xlfn.NUMBERVALUE(MID(BW73, SEARCH("!", BW73)+1, SEARCH("+", BW73)-SEARCH("!", BW73)-1)), Rankings!$A$2:$BK$129, 63, FALSE),0)</f>
        <v>0</v>
      </c>
      <c r="JQ73">
        <f>IFERROR(VLOOKUP(_xlfn.NUMBERVALUE(MID(BX73, SEARCH("!", BX73)+1, SEARCH("+", BX73)-SEARCH("!", BX73)-1)), Rankings!$A$2:$BK$129, 63, FALSE),0)</f>
        <v>0</v>
      </c>
      <c r="JR73">
        <f>IFERROR(VLOOKUP(_xlfn.NUMBERVALUE(MID(BY73, SEARCH("!", BY73)+1, SEARCH("+", BY73)-SEARCH("!", BY73)-1)), Rankings!$A$2:$BK$129, 63, FALSE),0)</f>
        <v>0</v>
      </c>
      <c r="JS73">
        <f>IFERROR(VLOOKUP(_xlfn.NUMBERVALUE(MID(BZ73, SEARCH("!", BZ73)+1, SEARCH("+", BZ73)-SEARCH("!", BZ73)-1)), Rankings!$A$2:$BK$129, 63, FALSE),0)</f>
        <v>0</v>
      </c>
      <c r="JT73">
        <f>IFERROR(VLOOKUP(_xlfn.NUMBERVALUE(MID(CA73, SEARCH("!", CA73)+1, SEARCH("+", CA73)-SEARCH("!", CA73)-1)), Rankings!$A$2:$BK$129, 63, FALSE),0)</f>
        <v>0</v>
      </c>
      <c r="JU73">
        <f>IFERROR(VLOOKUP(_xlfn.NUMBERVALUE(MID(CB73, SEARCH("!", CB73)+1, SEARCH("+", CB73)-SEARCH("!", CB73)-1)), Rankings!$A$2:$BK$129, 63, FALSE),0)</f>
        <v>0</v>
      </c>
      <c r="JV73">
        <f>IFERROR(VLOOKUP(_xlfn.NUMBERVALUE(MID(CC73, SEARCH("!", CC73)+1, SEARCH("+", CC73)-SEARCH("!", CC73)-1)), Rankings!$A$2:$BK$129, 63, FALSE),0)</f>
        <v>0</v>
      </c>
      <c r="JW73">
        <f>IFERROR(VLOOKUP(_xlfn.NUMBERVALUE(MID(CD73, SEARCH("!", CD73)+1, SEARCH("+", CD73)-SEARCH("!", CD73)-1)), Rankings!$A$2:$BK$129, 63, FALSE),0)</f>
        <v>0</v>
      </c>
      <c r="JX73">
        <f>IFERROR(VLOOKUP(_xlfn.NUMBERVALUE(MID(CE73, SEARCH("!", CE73)+1, SEARCH("+", CE73)-SEARCH("!", CE73)-1)), Rankings!$A$2:$BK$129, 63, FALSE),0)</f>
        <v>0</v>
      </c>
      <c r="JY73">
        <f>IFERROR(VLOOKUP(_xlfn.NUMBERVALUE(MID(CF73, SEARCH("!", CF73)+1, SEARCH("+", CF73)-SEARCH("!", CF73)-1)), Rankings!$A$2:$BK$129, 63, FALSE),0)</f>
        <v>0</v>
      </c>
      <c r="JZ73">
        <f>IFERROR(VLOOKUP(_xlfn.NUMBERVALUE(MID(CG73, SEARCH("!", CG73)+1, SEARCH("+", CG73)-SEARCH("!", CG73)-1)), Rankings!$A$2:$BK$129, 63, FALSE),0)</f>
        <v>0</v>
      </c>
      <c r="KA73">
        <f>IFERROR(VLOOKUP(_xlfn.NUMBERVALUE(MID(CH73, SEARCH("!", CH73)+1, SEARCH("+", CH73)-SEARCH("!", CH73)-1)), Rankings!$A$2:$BK$129, 63, FALSE),0)</f>
        <v>0</v>
      </c>
      <c r="KB73">
        <f>IFERROR(VLOOKUP(_xlfn.NUMBERVALUE(MID(CI73, SEARCH("!", CI73)+1, SEARCH("+", CI73)-SEARCH("!", CI73)-1)), Rankings!$A$2:$BK$129, 63, FALSE),0)</f>
        <v>0</v>
      </c>
      <c r="KC73">
        <f>IFERROR(VLOOKUP(_xlfn.NUMBERVALUE(MID(CJ73, SEARCH("!", CJ73)+1, SEARCH("+", CJ73)-SEARCH("!", CJ73)-1)), Rankings!$A$2:$BK$129, 63, FALSE),0)</f>
        <v>0</v>
      </c>
      <c r="KD73">
        <f>IFERROR(VLOOKUP(_xlfn.NUMBERVALUE(MID(CK73, SEARCH("!", CK73)+1, SEARCH("+", CK73)-SEARCH("!", CK73)-1)), Rankings!$A$2:$BK$129, 63, FALSE),0)</f>
        <v>0</v>
      </c>
      <c r="KE73">
        <f>IFERROR(VLOOKUP(_xlfn.NUMBERVALUE(MID(CL73, SEARCH("!", CL73)+1, SEARCH("+", CL73)-SEARCH("!", CL73)-1)), Rankings!$A$2:$BK$129, 63, FALSE),0)</f>
        <v>0</v>
      </c>
      <c r="KF73">
        <f>IFERROR(VLOOKUP(_xlfn.NUMBERVALUE(MID(CM73, SEARCH("!", CM73)+1, SEARCH("+", CM73)-SEARCH("!", CM73)-1)), Rankings!$A$2:$BK$129, 63, FALSE),0)</f>
        <v>0</v>
      </c>
      <c r="KG73">
        <f>IFERROR(VLOOKUP(_xlfn.NUMBERVALUE(MID(CN73, SEARCH("!", CN73)+1, SEARCH("+", CN73)-SEARCH("!", CN73)-1)), Rankings!$A$2:$BK$129, 63, FALSE),0)</f>
        <v>0</v>
      </c>
      <c r="KH73">
        <f>IFERROR(VLOOKUP(_xlfn.NUMBERVALUE(MID(CO73, SEARCH("!", CO73)+1, SEARCH("+", CO73)-SEARCH("!", CO73)-1)), Rankings!$A$2:$BK$129, 63, FALSE),0)</f>
        <v>0</v>
      </c>
      <c r="KJ73" s="28">
        <f t="shared" si="1901"/>
        <v>212</v>
      </c>
      <c r="KK73" s="28">
        <f t="shared" si="1902"/>
        <v>0</v>
      </c>
      <c r="KL73" s="28">
        <f t="shared" si="1903"/>
        <v>13</v>
      </c>
      <c r="KM73" s="28">
        <f t="shared" si="1904"/>
        <v>0</v>
      </c>
      <c r="KN73" s="28">
        <f t="shared" si="1905"/>
        <v>0</v>
      </c>
      <c r="KO73" s="28">
        <f t="shared" si="1906"/>
        <v>142</v>
      </c>
      <c r="KP73" s="28">
        <f t="shared" si="1907"/>
        <v>218.5</v>
      </c>
      <c r="KQ73" s="28">
        <f t="shared" si="1908"/>
        <v>142</v>
      </c>
      <c r="KS73" s="27" t="str">
        <f t="shared" si="1909"/>
        <v>14</v>
      </c>
      <c r="KT73" s="27" t="str">
        <f t="shared" si="1910"/>
        <v>11</v>
      </c>
      <c r="KU73" s="27" t="str">
        <f t="shared" si="1911"/>
        <v>19</v>
      </c>
      <c r="KV73" s="27">
        <f t="shared" si="1912"/>
        <v>0</v>
      </c>
      <c r="KW73" s="27">
        <f t="shared" si="1913"/>
        <v>0</v>
      </c>
      <c r="KX73" s="27" t="str">
        <f t="shared" si="1914"/>
        <v>30</v>
      </c>
      <c r="KY73" s="27">
        <f t="shared" si="1915"/>
        <v>0</v>
      </c>
      <c r="KZ73" s="27">
        <f t="shared" si="1916"/>
        <v>0</v>
      </c>
      <c r="LA73" s="27">
        <f t="shared" si="1917"/>
        <v>0</v>
      </c>
      <c r="LB73" s="27">
        <f t="shared" si="1918"/>
        <v>0</v>
      </c>
      <c r="LC73" s="27">
        <f t="shared" si="1919"/>
        <v>0</v>
      </c>
      <c r="LD73" s="27" t="str">
        <f t="shared" si="1920"/>
        <v>19</v>
      </c>
      <c r="LE73" s="27">
        <f t="shared" si="1921"/>
        <v>0</v>
      </c>
      <c r="LF73" s="27" t="str">
        <f t="shared" si="1922"/>
        <v>13</v>
      </c>
      <c r="LG73" s="27" t="str">
        <f t="shared" si="1923"/>
        <v>16</v>
      </c>
      <c r="LH73" s="27">
        <f t="shared" si="1924"/>
        <v>0</v>
      </c>
      <c r="LI73" s="27">
        <f t="shared" si="1925"/>
        <v>0</v>
      </c>
      <c r="LJ73" s="27">
        <f t="shared" si="1926"/>
        <v>0</v>
      </c>
      <c r="LK73" s="27">
        <f t="shared" si="1927"/>
        <v>0</v>
      </c>
      <c r="LL73" s="27">
        <f t="shared" si="1928"/>
        <v>0</v>
      </c>
      <c r="LM73" s="27" t="str">
        <f t="shared" si="1929"/>
        <v>20</v>
      </c>
      <c r="LN73" s="27">
        <f t="shared" si="1930"/>
        <v>0</v>
      </c>
      <c r="LO73" s="27">
        <f t="shared" si="1931"/>
        <v>0</v>
      </c>
      <c r="LP73" s="27" t="str">
        <f t="shared" si="1932"/>
        <v>20</v>
      </c>
      <c r="LQ73" s="27">
        <f t="shared" si="1933"/>
        <v>0</v>
      </c>
      <c r="LR73" s="27">
        <f t="shared" si="1934"/>
        <v>0</v>
      </c>
      <c r="LS73" s="27" t="str">
        <f t="shared" si="1935"/>
        <v>13</v>
      </c>
      <c r="LT73" s="27">
        <f t="shared" si="1936"/>
        <v>0</v>
      </c>
      <c r="LU73" s="27">
        <f t="shared" si="1937"/>
        <v>0</v>
      </c>
      <c r="LV73" s="27" t="str">
        <f t="shared" si="1938"/>
        <v>15</v>
      </c>
      <c r="LW73" s="27">
        <f t="shared" si="1939"/>
        <v>0</v>
      </c>
      <c r="LX73" s="27">
        <f t="shared" si="1940"/>
        <v>0</v>
      </c>
      <c r="LY73" s="27" t="str">
        <f t="shared" si="1941"/>
        <v>18</v>
      </c>
      <c r="LZ73" s="27">
        <f t="shared" si="1942"/>
        <v>0</v>
      </c>
      <c r="MA73" s="27">
        <f t="shared" si="1943"/>
        <v>0</v>
      </c>
      <c r="MB73" s="27" t="str">
        <f t="shared" si="1944"/>
        <v>17</v>
      </c>
      <c r="MC73" s="27">
        <f t="shared" si="1945"/>
        <v>0</v>
      </c>
      <c r="MD73" s="27">
        <f t="shared" si="1946"/>
        <v>0</v>
      </c>
      <c r="ME73" s="27">
        <f t="shared" si="1947"/>
        <v>0</v>
      </c>
      <c r="MF73" s="27">
        <f t="shared" si="1948"/>
        <v>0</v>
      </c>
      <c r="MG73" s="27">
        <f t="shared" si="1949"/>
        <v>0</v>
      </c>
      <c r="MH73" s="27">
        <f t="shared" si="1950"/>
        <v>0</v>
      </c>
      <c r="MI73" s="27">
        <f t="shared" si="1951"/>
        <v>0</v>
      </c>
      <c r="MJ73" s="27">
        <f t="shared" si="1952"/>
        <v>0</v>
      </c>
      <c r="MK73" s="27">
        <f t="shared" si="1953"/>
        <v>0</v>
      </c>
      <c r="ML73" s="27">
        <f t="shared" si="1954"/>
        <v>0</v>
      </c>
      <c r="MM73" s="27">
        <f t="shared" si="1955"/>
        <v>0</v>
      </c>
      <c r="MN73" s="27">
        <f t="shared" si="1956"/>
        <v>0</v>
      </c>
      <c r="MO73" s="27">
        <f t="shared" si="1957"/>
        <v>0</v>
      </c>
      <c r="MP73" s="27">
        <f t="shared" si="1958"/>
        <v>0</v>
      </c>
      <c r="MQ73" s="27">
        <f t="shared" si="1959"/>
        <v>0</v>
      </c>
      <c r="MR73" s="27">
        <f t="shared" si="1960"/>
        <v>0</v>
      </c>
      <c r="MS73" s="27">
        <f t="shared" si="1961"/>
        <v>0</v>
      </c>
      <c r="MT73" s="27">
        <f t="shared" si="1962"/>
        <v>0</v>
      </c>
      <c r="MU73" s="27">
        <f t="shared" si="1963"/>
        <v>0</v>
      </c>
      <c r="MV73" s="27">
        <f t="shared" si="1964"/>
        <v>0</v>
      </c>
      <c r="MW73" s="27">
        <f t="shared" si="1965"/>
        <v>0</v>
      </c>
      <c r="MX73" s="27">
        <f t="shared" si="1966"/>
        <v>0</v>
      </c>
      <c r="MY73" s="27">
        <f t="shared" si="1967"/>
        <v>0</v>
      </c>
      <c r="MZ73" s="27">
        <f t="shared" si="1968"/>
        <v>0</v>
      </c>
      <c r="NA73" s="27">
        <f t="shared" si="1969"/>
        <v>0</v>
      </c>
      <c r="NB73" s="27">
        <f t="shared" si="1970"/>
        <v>0</v>
      </c>
      <c r="NC73" s="27">
        <f t="shared" si="1971"/>
        <v>0</v>
      </c>
      <c r="ND73" s="27">
        <f t="shared" si="1972"/>
        <v>0</v>
      </c>
      <c r="NE73" s="27">
        <f t="shared" si="1973"/>
        <v>0</v>
      </c>
      <c r="NF73" s="27">
        <f t="shared" si="1974"/>
        <v>0</v>
      </c>
      <c r="NG73" s="27">
        <f t="shared" si="1975"/>
        <v>0</v>
      </c>
      <c r="NH73" s="27">
        <f t="shared" si="1976"/>
        <v>0</v>
      </c>
      <c r="NI73" s="27">
        <f t="shared" si="1977"/>
        <v>0</v>
      </c>
      <c r="NJ73" s="27">
        <f t="shared" si="1978"/>
        <v>0</v>
      </c>
      <c r="NK73" s="27">
        <f t="shared" si="1979"/>
        <v>0</v>
      </c>
      <c r="NL73" s="27">
        <f t="shared" si="1980"/>
        <v>0</v>
      </c>
      <c r="NM73" s="27">
        <f t="shared" si="1981"/>
        <v>0</v>
      </c>
      <c r="NN73" s="27">
        <f t="shared" si="1982"/>
        <v>0</v>
      </c>
      <c r="NO73" s="27">
        <f t="shared" si="1983"/>
        <v>0</v>
      </c>
      <c r="NP73" s="27">
        <f t="shared" si="1984"/>
        <v>0</v>
      </c>
      <c r="NQ73" s="27">
        <f t="shared" si="1985"/>
        <v>0</v>
      </c>
      <c r="NR73" s="27">
        <f t="shared" si="1986"/>
        <v>0</v>
      </c>
      <c r="NS73" s="27">
        <f t="shared" si="1987"/>
        <v>0</v>
      </c>
      <c r="NT73" s="27">
        <f t="shared" si="1988"/>
        <v>0</v>
      </c>
      <c r="NU73" s="27">
        <f t="shared" si="1989"/>
        <v>0</v>
      </c>
      <c r="NV73" s="27">
        <f t="shared" si="1990"/>
        <v>0</v>
      </c>
      <c r="NX73" s="28">
        <f t="shared" si="1991"/>
        <v>198</v>
      </c>
      <c r="NY73" s="28">
        <f t="shared" si="1992"/>
        <v>0</v>
      </c>
      <c r="NZ73" s="28">
        <f t="shared" si="1993"/>
        <v>18</v>
      </c>
      <c r="OA73" s="28">
        <f t="shared" si="1994"/>
        <v>0</v>
      </c>
      <c r="OB73" s="28">
        <f t="shared" si="1995"/>
        <v>0</v>
      </c>
      <c r="OC73" s="28">
        <f t="shared" si="1996"/>
        <v>142</v>
      </c>
      <c r="OD73" s="28">
        <f t="shared" si="1997"/>
        <v>207</v>
      </c>
      <c r="OE73" s="28">
        <f t="shared" si="1998"/>
        <v>142</v>
      </c>
      <c r="OG73" s="27" t="str">
        <f t="shared" si="1999"/>
        <v>16</v>
      </c>
      <c r="OH73" s="27" t="str">
        <f t="shared" si="2000"/>
        <v>10</v>
      </c>
      <c r="OI73" s="27" t="str">
        <f t="shared" si="2001"/>
        <v>13</v>
      </c>
      <c r="OJ73" s="27">
        <f t="shared" si="2002"/>
        <v>0</v>
      </c>
      <c r="OK73" s="27">
        <f t="shared" si="2003"/>
        <v>0</v>
      </c>
      <c r="OL73" s="27" t="str">
        <f t="shared" si="2004"/>
        <v>21</v>
      </c>
      <c r="OM73" s="27">
        <f t="shared" si="2005"/>
        <v>0</v>
      </c>
      <c r="ON73" s="27">
        <f t="shared" si="2006"/>
        <v>0</v>
      </c>
      <c r="OO73" s="27">
        <f t="shared" si="2007"/>
        <v>0</v>
      </c>
      <c r="OP73" s="27">
        <f t="shared" si="2008"/>
        <v>0</v>
      </c>
      <c r="OQ73" s="27">
        <f t="shared" si="2009"/>
        <v>0</v>
      </c>
      <c r="OR73" s="27" t="str">
        <f t="shared" si="2010"/>
        <v>17</v>
      </c>
      <c r="OS73" s="27">
        <f t="shared" si="2011"/>
        <v>0</v>
      </c>
      <c r="OT73" s="27" t="str">
        <f t="shared" si="2012"/>
        <v>18</v>
      </c>
      <c r="OU73" s="27" t="str">
        <f t="shared" si="2013"/>
        <v>8</v>
      </c>
      <c r="OV73" s="27">
        <f t="shared" si="2014"/>
        <v>0</v>
      </c>
      <c r="OW73" s="27">
        <f t="shared" si="2015"/>
        <v>0</v>
      </c>
      <c r="OX73" s="27">
        <f t="shared" si="2016"/>
        <v>0</v>
      </c>
      <c r="OY73" s="27">
        <f t="shared" si="2017"/>
        <v>0</v>
      </c>
      <c r="OZ73" s="27">
        <f t="shared" si="2018"/>
        <v>0</v>
      </c>
      <c r="PA73" s="27" t="str">
        <f t="shared" si="2019"/>
        <v>23</v>
      </c>
      <c r="PB73" s="27">
        <f t="shared" si="2020"/>
        <v>0</v>
      </c>
      <c r="PC73" s="27">
        <f t="shared" si="2021"/>
        <v>0</v>
      </c>
      <c r="PD73" s="27" t="str">
        <f t="shared" si="2022"/>
        <v>12</v>
      </c>
      <c r="PE73" s="27">
        <f t="shared" si="2023"/>
        <v>0</v>
      </c>
      <c r="PF73" s="27">
        <f t="shared" si="2024"/>
        <v>0</v>
      </c>
      <c r="PG73" s="27" t="str">
        <f t="shared" si="2025"/>
        <v>19</v>
      </c>
      <c r="PH73" s="27">
        <f t="shared" si="2026"/>
        <v>0</v>
      </c>
      <c r="PI73" s="27">
        <f t="shared" si="2027"/>
        <v>0</v>
      </c>
      <c r="PJ73" s="27" t="str">
        <f t="shared" si="2028"/>
        <v>24</v>
      </c>
      <c r="PK73" s="27">
        <f t="shared" si="2029"/>
        <v>0</v>
      </c>
      <c r="PL73" s="27">
        <f t="shared" si="2030"/>
        <v>0</v>
      </c>
      <c r="PM73" s="27" t="str">
        <f t="shared" si="2031"/>
        <v>20</v>
      </c>
      <c r="PN73" s="27">
        <f t="shared" si="2032"/>
        <v>0</v>
      </c>
      <c r="PO73" s="27">
        <f t="shared" si="2033"/>
        <v>0</v>
      </c>
      <c r="PP73" s="27" t="str">
        <f t="shared" si="2034"/>
        <v>15</v>
      </c>
      <c r="PQ73" s="27">
        <f t="shared" si="2035"/>
        <v>0</v>
      </c>
      <c r="PR73" s="27">
        <f t="shared" si="2036"/>
        <v>0</v>
      </c>
      <c r="PS73" s="27">
        <f t="shared" si="2037"/>
        <v>0</v>
      </c>
      <c r="PT73" s="27">
        <f t="shared" si="2038"/>
        <v>0</v>
      </c>
      <c r="PU73" s="27">
        <f t="shared" si="2039"/>
        <v>0</v>
      </c>
      <c r="PV73" s="27">
        <f t="shared" si="2040"/>
        <v>0</v>
      </c>
      <c r="PW73" s="27">
        <f t="shared" si="2041"/>
        <v>0</v>
      </c>
      <c r="PX73" s="27">
        <f t="shared" si="2042"/>
        <v>0</v>
      </c>
      <c r="PY73" s="27">
        <f t="shared" si="2043"/>
        <v>0</v>
      </c>
      <c r="PZ73" s="27">
        <f t="shared" si="2044"/>
        <v>0</v>
      </c>
      <c r="QA73" s="27">
        <f t="shared" si="2045"/>
        <v>0</v>
      </c>
      <c r="QB73" s="27">
        <f t="shared" si="2046"/>
        <v>0</v>
      </c>
      <c r="QC73" s="27">
        <f t="shared" si="2047"/>
        <v>0</v>
      </c>
      <c r="QD73" s="27">
        <f t="shared" si="2048"/>
        <v>0</v>
      </c>
      <c r="QE73" s="27">
        <f t="shared" si="2049"/>
        <v>0</v>
      </c>
      <c r="QF73" s="27">
        <f t="shared" si="2050"/>
        <v>0</v>
      </c>
      <c r="QG73" s="27">
        <f t="shared" si="2051"/>
        <v>0</v>
      </c>
      <c r="QH73" s="27">
        <f t="shared" si="2052"/>
        <v>0</v>
      </c>
      <c r="QI73" s="27">
        <f t="shared" si="2053"/>
        <v>0</v>
      </c>
      <c r="QJ73" s="27">
        <f t="shared" si="2054"/>
        <v>0</v>
      </c>
      <c r="QK73" s="27">
        <f t="shared" si="2055"/>
        <v>0</v>
      </c>
      <c r="QL73" s="27">
        <f t="shared" si="2056"/>
        <v>0</v>
      </c>
      <c r="QM73" s="27">
        <f t="shared" si="2057"/>
        <v>0</v>
      </c>
      <c r="QN73" s="27">
        <f t="shared" si="2058"/>
        <v>0</v>
      </c>
      <c r="QO73" s="27">
        <f t="shared" si="2059"/>
        <v>0</v>
      </c>
      <c r="QP73" s="27">
        <f t="shared" si="2060"/>
        <v>0</v>
      </c>
      <c r="QQ73" s="27">
        <f t="shared" si="2061"/>
        <v>0</v>
      </c>
      <c r="QR73" s="27">
        <f t="shared" si="2062"/>
        <v>0</v>
      </c>
      <c r="QS73" s="27">
        <f t="shared" si="2063"/>
        <v>0</v>
      </c>
      <c r="QT73" s="27">
        <f t="shared" si="2064"/>
        <v>0</v>
      </c>
      <c r="QU73" s="27">
        <f t="shared" si="2065"/>
        <v>0</v>
      </c>
      <c r="QV73" s="27">
        <f t="shared" si="2066"/>
        <v>0</v>
      </c>
      <c r="QW73" s="27">
        <f t="shared" si="2067"/>
        <v>0</v>
      </c>
      <c r="QX73" s="27">
        <f t="shared" si="2068"/>
        <v>0</v>
      </c>
      <c r="QY73" s="27">
        <f t="shared" si="2069"/>
        <v>0</v>
      </c>
      <c r="QZ73" s="27">
        <f t="shared" si="2070"/>
        <v>0</v>
      </c>
      <c r="RA73" s="27">
        <f t="shared" si="2071"/>
        <v>0</v>
      </c>
      <c r="RB73" s="27">
        <f t="shared" si="2072"/>
        <v>0</v>
      </c>
      <c r="RC73" s="27">
        <f t="shared" si="2073"/>
        <v>0</v>
      </c>
      <c r="RD73" s="27">
        <f t="shared" si="2074"/>
        <v>0</v>
      </c>
      <c r="RE73" s="27">
        <f t="shared" si="2075"/>
        <v>0</v>
      </c>
      <c r="RF73" s="27">
        <f t="shared" si="2076"/>
        <v>0</v>
      </c>
      <c r="RG73" s="27">
        <f t="shared" si="2077"/>
        <v>0</v>
      </c>
      <c r="RH73" s="27">
        <f t="shared" si="2078"/>
        <v>0</v>
      </c>
      <c r="RI73" s="27">
        <f t="shared" si="2079"/>
        <v>0</v>
      </c>
      <c r="RJ73" s="27">
        <f t="shared" si="2080"/>
        <v>0</v>
      </c>
      <c r="RL73" s="28">
        <f t="shared" si="2081"/>
        <v>99</v>
      </c>
      <c r="RM73" s="28">
        <f t="shared" si="2082"/>
        <v>0</v>
      </c>
      <c r="RN73" s="28">
        <f t="shared" si="2083"/>
        <v>4</v>
      </c>
      <c r="RO73" s="28">
        <f t="shared" si="2084"/>
        <v>0</v>
      </c>
      <c r="RP73" s="28">
        <f t="shared" si="2085"/>
        <v>0</v>
      </c>
      <c r="RQ73" s="28">
        <f t="shared" si="2086"/>
        <v>101</v>
      </c>
      <c r="RT73" s="27" t="str">
        <f t="shared" si="2087"/>
        <v>7</v>
      </c>
      <c r="RU73" s="27" t="str">
        <f t="shared" si="2088"/>
        <v>6</v>
      </c>
      <c r="RV73" s="27" t="str">
        <f t="shared" si="2089"/>
        <v>9</v>
      </c>
      <c r="RW73" s="27" t="str">
        <f t="shared" si="2090"/>
        <v>0</v>
      </c>
      <c r="RX73" s="27" t="str">
        <f t="shared" si="2091"/>
        <v>0</v>
      </c>
      <c r="RY73" s="27" t="str">
        <f t="shared" si="2092"/>
        <v>13</v>
      </c>
      <c r="RZ73" s="27" t="str">
        <f t="shared" si="2093"/>
        <v>0</v>
      </c>
      <c r="SA73" s="27" t="str">
        <f t="shared" si="2094"/>
        <v>0</v>
      </c>
      <c r="SB73" s="27" t="str">
        <f t="shared" si="2095"/>
        <v>0</v>
      </c>
      <c r="SC73" s="27" t="str">
        <f t="shared" si="2096"/>
        <v>0</v>
      </c>
      <c r="SD73" s="27" t="str">
        <f t="shared" si="2097"/>
        <v>0</v>
      </c>
      <c r="SE73" s="27" t="str">
        <f t="shared" si="2098"/>
        <v>5</v>
      </c>
      <c r="SF73" s="27" t="str">
        <f t="shared" si="2099"/>
        <v>0</v>
      </c>
      <c r="SG73" s="27" t="str">
        <f t="shared" si="2100"/>
        <v>4</v>
      </c>
      <c r="SH73" s="27" t="str">
        <f t="shared" si="2101"/>
        <v>10</v>
      </c>
      <c r="SI73" s="27" t="str">
        <f t="shared" si="2102"/>
        <v>0</v>
      </c>
      <c r="SJ73" s="27" t="str">
        <f t="shared" si="2103"/>
        <v>0</v>
      </c>
      <c r="SK73" s="27" t="str">
        <f t="shared" si="2104"/>
        <v>0</v>
      </c>
      <c r="SL73" s="27" t="str">
        <f t="shared" si="2105"/>
        <v>0</v>
      </c>
      <c r="SM73" s="27" t="str">
        <f t="shared" si="2106"/>
        <v>0</v>
      </c>
      <c r="SN73" s="27" t="str">
        <f t="shared" si="2107"/>
        <v>11</v>
      </c>
      <c r="SO73" s="27" t="str">
        <f t="shared" si="2108"/>
        <v>0</v>
      </c>
      <c r="SP73" s="27" t="str">
        <f t="shared" si="2109"/>
        <v>0</v>
      </c>
      <c r="SQ73" s="27" t="str">
        <f t="shared" si="2110"/>
        <v>9</v>
      </c>
      <c r="SR73" s="27" t="str">
        <f t="shared" si="2111"/>
        <v>0</v>
      </c>
      <c r="SS73" s="27" t="str">
        <f t="shared" si="2112"/>
        <v>0</v>
      </c>
      <c r="ST73" s="27" t="str">
        <f t="shared" si="2113"/>
        <v>8</v>
      </c>
      <c r="SU73" s="27" t="str">
        <f t="shared" si="2114"/>
        <v>0</v>
      </c>
      <c r="SV73" s="27" t="str">
        <f t="shared" si="2115"/>
        <v>0</v>
      </c>
      <c r="SW73" s="27" t="str">
        <f t="shared" si="2116"/>
        <v>7</v>
      </c>
      <c r="SX73" s="27" t="str">
        <f t="shared" si="2117"/>
        <v>0</v>
      </c>
      <c r="SY73" s="27" t="str">
        <f t="shared" si="2118"/>
        <v>0</v>
      </c>
      <c r="SZ73" s="27" t="str">
        <f t="shared" si="2119"/>
        <v>7</v>
      </c>
      <c r="TA73" s="27" t="str">
        <f t="shared" si="2120"/>
        <v>0</v>
      </c>
      <c r="TB73" s="27" t="str">
        <f t="shared" si="2121"/>
        <v>0</v>
      </c>
      <c r="TC73" s="27" t="str">
        <f t="shared" si="2122"/>
        <v>7</v>
      </c>
      <c r="TD73" s="27" t="str">
        <f t="shared" si="2123"/>
        <v>0</v>
      </c>
      <c r="TE73" s="27" t="str">
        <f t="shared" si="2124"/>
        <v>0</v>
      </c>
      <c r="TF73" s="27" t="str">
        <f t="shared" si="2125"/>
        <v>0</v>
      </c>
      <c r="TG73" s="27" t="str">
        <f t="shared" si="2126"/>
        <v>0</v>
      </c>
      <c r="TH73" s="27" t="str">
        <f t="shared" si="2127"/>
        <v>0</v>
      </c>
      <c r="TI73" s="27" t="str">
        <f t="shared" si="2128"/>
        <v>0</v>
      </c>
      <c r="TJ73" s="27" t="str">
        <f t="shared" si="2129"/>
        <v>0</v>
      </c>
      <c r="TK73" s="27" t="str">
        <f t="shared" si="2130"/>
        <v>0</v>
      </c>
      <c r="TL73" s="27" t="str">
        <f t="shared" si="2131"/>
        <v>0</v>
      </c>
      <c r="TM73" s="27" t="str">
        <f t="shared" si="2132"/>
        <v>0</v>
      </c>
      <c r="TN73" s="27" t="str">
        <f t="shared" si="2133"/>
        <v>0</v>
      </c>
      <c r="TO73" s="27" t="str">
        <f t="shared" si="2134"/>
        <v>0</v>
      </c>
      <c r="TP73" s="27" t="str">
        <f t="shared" si="2135"/>
        <v>0</v>
      </c>
      <c r="TQ73" s="27" t="str">
        <f t="shared" si="2136"/>
        <v>0</v>
      </c>
      <c r="TR73" s="27" t="str">
        <f t="shared" si="2137"/>
        <v>0</v>
      </c>
      <c r="TS73" s="27" t="str">
        <f t="shared" si="2138"/>
        <v>0</v>
      </c>
      <c r="TT73" s="27" t="str">
        <f t="shared" si="2139"/>
        <v>0</v>
      </c>
      <c r="TU73" s="27" t="str">
        <f t="shared" si="2140"/>
        <v>0</v>
      </c>
      <c r="TV73" s="27" t="str">
        <f t="shared" si="2141"/>
        <v>0</v>
      </c>
      <c r="TW73" s="27" t="str">
        <f t="shared" si="2142"/>
        <v>0</v>
      </c>
      <c r="TX73" s="27" t="str">
        <f t="shared" si="2143"/>
        <v>0</v>
      </c>
      <c r="TY73" s="27" t="str">
        <f t="shared" si="2144"/>
        <v>0</v>
      </c>
      <c r="TZ73" s="27" t="str">
        <f t="shared" si="2145"/>
        <v>0</v>
      </c>
      <c r="UA73" s="27" t="str">
        <f t="shared" si="2146"/>
        <v>0</v>
      </c>
      <c r="UB73" s="27" t="str">
        <f t="shared" si="2147"/>
        <v>0</v>
      </c>
      <c r="UC73" s="27" t="str">
        <f t="shared" si="2148"/>
        <v>0</v>
      </c>
      <c r="UD73" s="27" t="str">
        <f t="shared" si="2149"/>
        <v>0</v>
      </c>
      <c r="UE73" s="27" t="str">
        <f t="shared" si="2150"/>
        <v>0</v>
      </c>
      <c r="UF73" s="27" t="str">
        <f t="shared" si="2151"/>
        <v>0</v>
      </c>
      <c r="UG73" s="27" t="str">
        <f t="shared" si="2152"/>
        <v>0</v>
      </c>
      <c r="UH73" s="27" t="str">
        <f t="shared" si="2153"/>
        <v>0</v>
      </c>
      <c r="UI73" s="27" t="str">
        <f t="shared" si="2154"/>
        <v>0</v>
      </c>
      <c r="UJ73" s="27" t="str">
        <f t="shared" si="2155"/>
        <v>0</v>
      </c>
      <c r="UK73" s="27" t="str">
        <f t="shared" si="2156"/>
        <v>0</v>
      </c>
      <c r="UL73" s="27" t="str">
        <f t="shared" si="2157"/>
        <v>0</v>
      </c>
      <c r="UM73" s="27" t="str">
        <f t="shared" si="2158"/>
        <v>0</v>
      </c>
      <c r="UN73" s="27" t="str">
        <f t="shared" si="2159"/>
        <v>0</v>
      </c>
      <c r="UO73" s="27" t="str">
        <f t="shared" si="2160"/>
        <v>0</v>
      </c>
      <c r="UP73" s="27" t="str">
        <f t="shared" si="2161"/>
        <v>0</v>
      </c>
      <c r="UQ73" s="27" t="str">
        <f t="shared" si="2162"/>
        <v>0</v>
      </c>
      <c r="UR73" s="27" t="str">
        <f t="shared" si="2163"/>
        <v>0</v>
      </c>
      <c r="US73" s="27" t="str">
        <f t="shared" si="2164"/>
        <v>0</v>
      </c>
      <c r="UT73" s="27" t="str">
        <f t="shared" si="2165"/>
        <v>0</v>
      </c>
      <c r="UU73" s="27" t="str">
        <f t="shared" si="2166"/>
        <v>0</v>
      </c>
      <c r="UV73" s="27" t="str">
        <f t="shared" si="2167"/>
        <v>0</v>
      </c>
      <c r="UW73" s="27" t="str">
        <f t="shared" si="2168"/>
        <v>0</v>
      </c>
      <c r="UY73" s="28">
        <f t="shared" si="2169"/>
        <v>34.189999999999991</v>
      </c>
      <c r="UZ73" s="28">
        <f t="shared" si="2170"/>
        <v>0</v>
      </c>
      <c r="VA73" s="28">
        <f t="shared" si="2171"/>
        <v>7.49</v>
      </c>
      <c r="VB73" s="28">
        <f t="shared" si="2172"/>
        <v>0</v>
      </c>
      <c r="VC73" s="28">
        <f t="shared" si="2173"/>
        <v>0</v>
      </c>
      <c r="VD73" s="28">
        <f t="shared" si="2174"/>
        <v>37.934999999999988</v>
      </c>
      <c r="VG73" s="27" t="str">
        <f t="shared" si="2175"/>
        <v>4.16</v>
      </c>
      <c r="VH73" s="27" t="str">
        <f t="shared" si="2176"/>
        <v>-0.3</v>
      </c>
      <c r="VI73" s="27" t="str">
        <f t="shared" si="2177"/>
        <v>2.28</v>
      </c>
      <c r="VJ73" s="27">
        <f t="shared" si="2178"/>
        <v>0</v>
      </c>
      <c r="VK73" s="27">
        <f t="shared" si="2179"/>
        <v>0</v>
      </c>
      <c r="VL73" s="27" t="str">
        <f t="shared" si="2180"/>
        <v>10.58</v>
      </c>
      <c r="VM73" s="27">
        <f t="shared" si="2181"/>
        <v>0</v>
      </c>
      <c r="VN73" s="27">
        <f t="shared" si="2182"/>
        <v>0</v>
      </c>
      <c r="VO73" s="27">
        <f t="shared" si="2183"/>
        <v>0</v>
      </c>
      <c r="VP73" s="27">
        <f t="shared" si="2184"/>
        <v>0</v>
      </c>
      <c r="VQ73" s="27">
        <f t="shared" si="2185"/>
        <v>0</v>
      </c>
      <c r="VR73" s="27" t="str">
        <f t="shared" si="2186"/>
        <v>11.47</v>
      </c>
      <c r="VS73" s="27">
        <f t="shared" si="2187"/>
        <v>0</v>
      </c>
      <c r="VT73" s="27" t="str">
        <f t="shared" si="2188"/>
        <v>7.49</v>
      </c>
      <c r="VU73" s="27" t="str">
        <f t="shared" si="2189"/>
        <v>-2.31</v>
      </c>
      <c r="VV73" s="27">
        <f t="shared" si="2190"/>
        <v>0</v>
      </c>
      <c r="VW73" s="27">
        <f t="shared" si="2191"/>
        <v>0</v>
      </c>
      <c r="VX73" s="27">
        <f t="shared" si="2192"/>
        <v>0</v>
      </c>
      <c r="VY73" s="27">
        <f t="shared" si="2193"/>
        <v>0</v>
      </c>
      <c r="VZ73" s="27">
        <f t="shared" si="2194"/>
        <v>0</v>
      </c>
      <c r="WA73" s="27" t="str">
        <f t="shared" si="2195"/>
        <v>2.24</v>
      </c>
      <c r="WB73" s="27">
        <f t="shared" si="2196"/>
        <v>0</v>
      </c>
      <c r="WC73" s="27">
        <f t="shared" si="2197"/>
        <v>0</v>
      </c>
      <c r="WD73" s="27" t="str">
        <f t="shared" si="2198"/>
        <v>-0.78</v>
      </c>
      <c r="WE73" s="27">
        <f t="shared" si="2199"/>
        <v>0</v>
      </c>
      <c r="WF73" s="27">
        <f t="shared" si="2200"/>
        <v>0</v>
      </c>
      <c r="WG73" s="27" t="str">
        <f t="shared" si="2201"/>
        <v>-6.44</v>
      </c>
      <c r="WH73" s="27">
        <f t="shared" si="2202"/>
        <v>0</v>
      </c>
      <c r="WI73" s="27">
        <f t="shared" si="2203"/>
        <v>0</v>
      </c>
      <c r="WJ73" s="27" t="str">
        <f t="shared" si="2204"/>
        <v>4.09</v>
      </c>
      <c r="WK73" s="27">
        <f t="shared" si="2205"/>
        <v>0</v>
      </c>
      <c r="WL73" s="27">
        <f t="shared" si="2206"/>
        <v>0</v>
      </c>
      <c r="WM73" s="27" t="str">
        <f t="shared" si="2207"/>
        <v>3.81</v>
      </c>
      <c r="WN73" s="27">
        <f t="shared" si="2208"/>
        <v>0</v>
      </c>
      <c r="WO73" s="27">
        <f t="shared" si="2209"/>
        <v>0</v>
      </c>
      <c r="WP73" s="27" t="str">
        <f t="shared" si="2210"/>
        <v>5.39</v>
      </c>
      <c r="WQ73" s="27">
        <f t="shared" si="2211"/>
        <v>0</v>
      </c>
      <c r="WR73" s="27">
        <f t="shared" si="2212"/>
        <v>0</v>
      </c>
      <c r="WS73" s="27">
        <f t="shared" si="2213"/>
        <v>0</v>
      </c>
      <c r="WT73" s="27">
        <f t="shared" si="2214"/>
        <v>0</v>
      </c>
      <c r="WU73" s="27">
        <f t="shared" si="2215"/>
        <v>0</v>
      </c>
      <c r="WV73" s="27">
        <f t="shared" si="2216"/>
        <v>0</v>
      </c>
      <c r="WW73" s="27">
        <f t="shared" si="2217"/>
        <v>0</v>
      </c>
      <c r="WX73" s="27">
        <f t="shared" si="2218"/>
        <v>0</v>
      </c>
      <c r="WY73" s="27">
        <f t="shared" si="2219"/>
        <v>0</v>
      </c>
      <c r="WZ73" s="27">
        <f t="shared" si="2220"/>
        <v>0</v>
      </c>
      <c r="XA73" s="27">
        <f t="shared" si="2221"/>
        <v>0</v>
      </c>
      <c r="XB73" s="27">
        <f t="shared" si="2222"/>
        <v>0</v>
      </c>
      <c r="XC73" s="27">
        <f t="shared" si="2223"/>
        <v>0</v>
      </c>
      <c r="XD73" s="27">
        <f t="shared" si="2224"/>
        <v>0</v>
      </c>
      <c r="XE73" s="27">
        <f t="shared" si="2225"/>
        <v>0</v>
      </c>
      <c r="XF73" s="27">
        <f t="shared" si="2226"/>
        <v>0</v>
      </c>
      <c r="XG73" s="27">
        <f t="shared" si="2227"/>
        <v>0</v>
      </c>
      <c r="XH73" s="27">
        <f t="shared" si="2228"/>
        <v>0</v>
      </c>
      <c r="XI73" s="27">
        <f t="shared" si="2229"/>
        <v>0</v>
      </c>
      <c r="XJ73" s="27">
        <f t="shared" si="2230"/>
        <v>0</v>
      </c>
      <c r="XK73" s="27">
        <f t="shared" si="2231"/>
        <v>0</v>
      </c>
      <c r="XL73" s="27">
        <f t="shared" si="2232"/>
        <v>0</v>
      </c>
      <c r="XM73" s="27">
        <f t="shared" si="2233"/>
        <v>0</v>
      </c>
      <c r="XN73" s="27">
        <f t="shared" si="2234"/>
        <v>0</v>
      </c>
      <c r="XO73" s="27">
        <f t="shared" si="2235"/>
        <v>0</v>
      </c>
      <c r="XP73" s="27">
        <f t="shared" si="2236"/>
        <v>0</v>
      </c>
      <c r="XQ73" s="27">
        <f t="shared" si="2237"/>
        <v>0</v>
      </c>
      <c r="XR73" s="27">
        <f t="shared" si="2238"/>
        <v>0</v>
      </c>
      <c r="XS73" s="27">
        <f t="shared" si="2239"/>
        <v>0</v>
      </c>
      <c r="XT73" s="27">
        <f t="shared" si="2240"/>
        <v>0</v>
      </c>
      <c r="XU73" s="27">
        <f t="shared" si="2241"/>
        <v>0</v>
      </c>
      <c r="XV73" s="27">
        <f t="shared" si="2242"/>
        <v>0</v>
      </c>
      <c r="XW73" s="27">
        <f t="shared" si="2243"/>
        <v>0</v>
      </c>
      <c r="XX73" s="27">
        <f t="shared" si="2244"/>
        <v>0</v>
      </c>
      <c r="XY73" s="27">
        <f t="shared" si="2245"/>
        <v>0</v>
      </c>
      <c r="XZ73" s="27">
        <f t="shared" si="2246"/>
        <v>0</v>
      </c>
      <c r="YA73" s="27">
        <f t="shared" si="2247"/>
        <v>0</v>
      </c>
      <c r="YB73" s="27">
        <f t="shared" si="2248"/>
        <v>0</v>
      </c>
      <c r="YC73" s="27">
        <f t="shared" si="2249"/>
        <v>0</v>
      </c>
      <c r="YD73" s="27">
        <f t="shared" si="2250"/>
        <v>0</v>
      </c>
      <c r="YE73" s="27">
        <f t="shared" si="2251"/>
        <v>0</v>
      </c>
      <c r="YF73" s="27">
        <f t="shared" si="2252"/>
        <v>0</v>
      </c>
      <c r="YG73" s="27">
        <f t="shared" si="2253"/>
        <v>0</v>
      </c>
      <c r="YH73" s="27">
        <f t="shared" si="2254"/>
        <v>0</v>
      </c>
      <c r="YI73" s="27">
        <f t="shared" si="2255"/>
        <v>0</v>
      </c>
      <c r="YJ73" s="27">
        <f t="shared" si="2256"/>
        <v>0</v>
      </c>
      <c r="YL73" s="28">
        <f t="shared" si="2257"/>
        <v>560</v>
      </c>
      <c r="YM73" s="28">
        <f t="shared" si="2258"/>
        <v>0</v>
      </c>
      <c r="YN73" s="28">
        <f t="shared" si="2259"/>
        <v>58</v>
      </c>
      <c r="YO73" s="28">
        <f t="shared" si="2260"/>
        <v>0</v>
      </c>
      <c r="YP73" s="28">
        <f t="shared" si="2261"/>
        <v>0</v>
      </c>
      <c r="YQ73" s="28">
        <f t="shared" si="2262"/>
        <v>589</v>
      </c>
      <c r="YT73" s="27" t="str">
        <f t="shared" si="2263"/>
        <v>54</v>
      </c>
      <c r="YU73" s="27" t="str">
        <f t="shared" si="2264"/>
        <v>59</v>
      </c>
      <c r="YV73" s="27" t="str">
        <f t="shared" si="2265"/>
        <v>37</v>
      </c>
      <c r="YW73" s="27">
        <f t="shared" si="2266"/>
        <v>0</v>
      </c>
      <c r="YX73" s="27">
        <f t="shared" si="2267"/>
        <v>0</v>
      </c>
      <c r="YY73" s="27" t="str">
        <f t="shared" si="2268"/>
        <v>25</v>
      </c>
      <c r="YZ73" s="27">
        <f t="shared" si="2269"/>
        <v>0</v>
      </c>
      <c r="ZA73" s="27">
        <f t="shared" si="2270"/>
        <v>0</v>
      </c>
      <c r="ZB73" s="27">
        <f t="shared" si="2271"/>
        <v>0</v>
      </c>
      <c r="ZC73" s="27">
        <f t="shared" si="2272"/>
        <v>0</v>
      </c>
      <c r="ZD73" s="27">
        <f t="shared" si="2273"/>
        <v>0</v>
      </c>
      <c r="ZE73" s="27" t="str">
        <f t="shared" si="2274"/>
        <v>24</v>
      </c>
      <c r="ZF73" s="27">
        <f t="shared" si="2275"/>
        <v>0</v>
      </c>
      <c r="ZG73" s="27" t="str">
        <f t="shared" si="2276"/>
        <v>58</v>
      </c>
      <c r="ZH73" s="27" t="str">
        <f t="shared" si="2277"/>
        <v>69</v>
      </c>
      <c r="ZI73" s="27">
        <f t="shared" si="2278"/>
        <v>0</v>
      </c>
      <c r="ZJ73" s="27">
        <f t="shared" si="2279"/>
        <v>0</v>
      </c>
      <c r="ZK73" s="27">
        <f t="shared" si="2280"/>
        <v>0</v>
      </c>
      <c r="ZL73" s="27">
        <f t="shared" si="2281"/>
        <v>0</v>
      </c>
      <c r="ZM73" s="27">
        <f t="shared" si="2282"/>
        <v>0</v>
      </c>
      <c r="ZN73" s="27" t="str">
        <f t="shared" si="2283"/>
        <v>63</v>
      </c>
      <c r="ZO73" s="27">
        <f t="shared" si="2284"/>
        <v>0</v>
      </c>
      <c r="ZP73" s="27">
        <f t="shared" si="2285"/>
        <v>0</v>
      </c>
      <c r="ZQ73" s="27" t="str">
        <f t="shared" si="2286"/>
        <v>65</v>
      </c>
      <c r="ZR73" s="27">
        <f t="shared" si="2287"/>
        <v>0</v>
      </c>
      <c r="ZS73" s="27">
        <f t="shared" si="2288"/>
        <v>0</v>
      </c>
      <c r="ZT73" s="27" t="str">
        <f t="shared" si="2289"/>
        <v>74</v>
      </c>
      <c r="ZU73" s="27">
        <f t="shared" si="2290"/>
        <v>0</v>
      </c>
      <c r="ZV73" s="27">
        <f t="shared" si="2291"/>
        <v>0</v>
      </c>
      <c r="ZW73" s="27" t="str">
        <f t="shared" si="2292"/>
        <v>51</v>
      </c>
      <c r="ZX73" s="27">
        <f t="shared" si="2293"/>
        <v>0</v>
      </c>
      <c r="ZY73" s="27">
        <f t="shared" si="2294"/>
        <v>0</v>
      </c>
      <c r="ZZ73" s="27" t="str">
        <f t="shared" si="2295"/>
        <v>27</v>
      </c>
      <c r="AAA73" s="27">
        <f t="shared" si="2296"/>
        <v>0</v>
      </c>
      <c r="AAB73" s="27">
        <f t="shared" si="2297"/>
        <v>0</v>
      </c>
      <c r="AAC73" s="27" t="str">
        <f t="shared" si="2298"/>
        <v>12</v>
      </c>
      <c r="AAD73" s="27">
        <f t="shared" si="2299"/>
        <v>0</v>
      </c>
      <c r="AAE73" s="27">
        <f t="shared" si="2300"/>
        <v>0</v>
      </c>
      <c r="AAF73" s="27">
        <f t="shared" si="2301"/>
        <v>0</v>
      </c>
      <c r="AAG73" s="27">
        <f t="shared" si="2302"/>
        <v>0</v>
      </c>
      <c r="AAH73" s="27">
        <f t="shared" si="2303"/>
        <v>0</v>
      </c>
      <c r="AAI73" s="27">
        <f t="shared" si="2304"/>
        <v>0</v>
      </c>
      <c r="AAJ73" s="27">
        <f t="shared" si="2305"/>
        <v>0</v>
      </c>
      <c r="AAK73" s="27">
        <f t="shared" si="2306"/>
        <v>0</v>
      </c>
      <c r="AAL73" s="27">
        <f t="shared" si="2307"/>
        <v>0</v>
      </c>
      <c r="AAM73" s="27">
        <f t="shared" si="2308"/>
        <v>0</v>
      </c>
      <c r="AAN73" s="27">
        <f t="shared" si="2309"/>
        <v>0</v>
      </c>
      <c r="AAO73" s="27">
        <f t="shared" si="2310"/>
        <v>0</v>
      </c>
      <c r="AAP73" s="27">
        <f t="shared" si="2311"/>
        <v>0</v>
      </c>
      <c r="AAQ73" s="27">
        <f t="shared" si="2312"/>
        <v>0</v>
      </c>
      <c r="AAR73" s="27">
        <f t="shared" si="2313"/>
        <v>0</v>
      </c>
      <c r="AAS73" s="27">
        <f t="shared" si="2314"/>
        <v>0</v>
      </c>
      <c r="AAT73" s="27">
        <f t="shared" si="2315"/>
        <v>0</v>
      </c>
      <c r="AAU73" s="27">
        <f t="shared" si="2316"/>
        <v>0</v>
      </c>
      <c r="AAV73" s="27">
        <f t="shared" si="2317"/>
        <v>0</v>
      </c>
      <c r="AAW73" s="27">
        <f t="shared" si="2318"/>
        <v>0</v>
      </c>
      <c r="AAX73" s="27">
        <f t="shared" si="2319"/>
        <v>0</v>
      </c>
      <c r="AAY73" s="27">
        <f t="shared" si="2320"/>
        <v>0</v>
      </c>
      <c r="AAZ73" s="27">
        <f t="shared" si="2321"/>
        <v>0</v>
      </c>
      <c r="ABA73" s="27">
        <f t="shared" si="2322"/>
        <v>0</v>
      </c>
      <c r="ABB73" s="27">
        <f t="shared" si="2323"/>
        <v>0</v>
      </c>
      <c r="ABC73" s="27">
        <f t="shared" si="2324"/>
        <v>0</v>
      </c>
      <c r="ABD73" s="27">
        <f t="shared" si="2325"/>
        <v>0</v>
      </c>
      <c r="ABE73" s="27">
        <f t="shared" si="2326"/>
        <v>0</v>
      </c>
      <c r="ABF73" s="27">
        <f t="shared" si="2327"/>
        <v>0</v>
      </c>
      <c r="ABG73" s="27">
        <f t="shared" si="2328"/>
        <v>0</v>
      </c>
      <c r="ABH73" s="27">
        <f t="shared" si="2329"/>
        <v>0</v>
      </c>
      <c r="ABI73" s="27">
        <f t="shared" si="2330"/>
        <v>0</v>
      </c>
      <c r="ABJ73" s="27">
        <f t="shared" si="2331"/>
        <v>0</v>
      </c>
      <c r="ABK73" s="27">
        <f t="shared" si="2332"/>
        <v>0</v>
      </c>
      <c r="ABL73" s="27">
        <f t="shared" si="2333"/>
        <v>0</v>
      </c>
      <c r="ABM73" s="27">
        <f t="shared" si="2334"/>
        <v>0</v>
      </c>
      <c r="ABN73" s="27">
        <f t="shared" si="2335"/>
        <v>0</v>
      </c>
      <c r="ABO73" s="27">
        <f t="shared" si="2336"/>
        <v>0</v>
      </c>
      <c r="ABP73" s="27">
        <f t="shared" si="2337"/>
        <v>0</v>
      </c>
      <c r="ABQ73" s="27">
        <f t="shared" si="2338"/>
        <v>0</v>
      </c>
      <c r="ABR73" s="27">
        <f t="shared" si="2339"/>
        <v>0</v>
      </c>
      <c r="ABS73" s="27">
        <f t="shared" si="2340"/>
        <v>0</v>
      </c>
      <c r="ABT73" s="27">
        <f t="shared" si="2341"/>
        <v>0</v>
      </c>
      <c r="ABU73" s="27">
        <f t="shared" si="2342"/>
        <v>0</v>
      </c>
      <c r="ABV73" s="27">
        <f t="shared" si="2343"/>
        <v>0</v>
      </c>
      <c r="ABW73" s="27">
        <f t="shared" si="2344"/>
        <v>0</v>
      </c>
      <c r="ABY73" s="28">
        <f t="shared" si="2345"/>
        <v>429.7</v>
      </c>
      <c r="ABZ73" s="28">
        <f t="shared" si="2346"/>
        <v>0</v>
      </c>
      <c r="ACA73" s="28">
        <f t="shared" si="2347"/>
        <v>0</v>
      </c>
      <c r="ACB73" s="28">
        <f t="shared" si="2348"/>
        <v>0</v>
      </c>
      <c r="ACC73" s="28">
        <f t="shared" si="2349"/>
        <v>0</v>
      </c>
      <c r="ACD73" s="28">
        <f t="shared" si="2350"/>
        <v>429.7</v>
      </c>
      <c r="ACG73" s="27" t="str">
        <f t="shared" si="2351"/>
        <v>20.9</v>
      </c>
      <c r="ACH73" s="27" t="str">
        <f t="shared" si="2352"/>
        <v>37</v>
      </c>
      <c r="ACI73" s="27" t="str">
        <f t="shared" si="2353"/>
        <v>47.7</v>
      </c>
      <c r="ACJ73" s="27">
        <f t="shared" si="2354"/>
        <v>0</v>
      </c>
      <c r="ACK73" s="27">
        <f t="shared" si="2355"/>
        <v>0</v>
      </c>
      <c r="ACL73" s="27" t="str">
        <f t="shared" si="2356"/>
        <v>41.2</v>
      </c>
      <c r="ACM73" s="27">
        <f t="shared" si="2357"/>
        <v>0</v>
      </c>
      <c r="ACN73" s="27">
        <f t="shared" si="2358"/>
        <v>0</v>
      </c>
      <c r="ACO73" s="27">
        <f t="shared" si="2359"/>
        <v>0</v>
      </c>
      <c r="ACP73" s="27">
        <f t="shared" si="2360"/>
        <v>0</v>
      </c>
      <c r="ACQ73" s="27">
        <f t="shared" si="2361"/>
        <v>0</v>
      </c>
      <c r="ACR73" s="27" t="str">
        <f t="shared" si="2362"/>
        <v>27.8</v>
      </c>
      <c r="ACS73" s="27">
        <f t="shared" si="2363"/>
        <v>0</v>
      </c>
      <c r="ACT73" s="27" t="str">
        <f t="shared" si="2364"/>
        <v>0</v>
      </c>
      <c r="ACU73" s="27" t="str">
        <f t="shared" si="2365"/>
        <v>85.4</v>
      </c>
      <c r="ACV73" s="27">
        <f t="shared" si="2366"/>
        <v>0</v>
      </c>
      <c r="ACW73" s="27">
        <f t="shared" si="2367"/>
        <v>0</v>
      </c>
      <c r="ACX73" s="27">
        <f t="shared" si="2368"/>
        <v>0</v>
      </c>
      <c r="ACY73" s="27">
        <f t="shared" si="2369"/>
        <v>0</v>
      </c>
      <c r="ACZ73" s="27">
        <f t="shared" si="2370"/>
        <v>0</v>
      </c>
      <c r="ADA73" s="27" t="str">
        <f t="shared" si="2371"/>
        <v>30.9</v>
      </c>
      <c r="ADB73" s="27">
        <f t="shared" si="2372"/>
        <v>0</v>
      </c>
      <c r="ADC73" s="27">
        <f t="shared" si="2373"/>
        <v>0</v>
      </c>
      <c r="ADD73" s="27" t="str">
        <f t="shared" si="2374"/>
        <v>49</v>
      </c>
      <c r="ADE73" s="27">
        <f t="shared" si="2375"/>
        <v>0</v>
      </c>
      <c r="ADF73" s="27">
        <f t="shared" si="2376"/>
        <v>0</v>
      </c>
      <c r="ADG73" s="27" t="str">
        <f t="shared" si="2377"/>
        <v>30.7</v>
      </c>
      <c r="ADH73" s="27">
        <f t="shared" si="2378"/>
        <v>0</v>
      </c>
      <c r="ADI73" s="27">
        <f t="shared" si="2379"/>
        <v>0</v>
      </c>
      <c r="ADJ73" s="27" t="str">
        <f t="shared" si="2380"/>
        <v>10.7</v>
      </c>
      <c r="ADK73" s="27">
        <f t="shared" si="2381"/>
        <v>0</v>
      </c>
      <c r="ADL73" s="27">
        <f t="shared" si="2382"/>
        <v>0</v>
      </c>
      <c r="ADM73" s="27" t="str">
        <f t="shared" si="2383"/>
        <v>21.3</v>
      </c>
      <c r="ADN73" s="27">
        <f t="shared" si="2384"/>
        <v>0</v>
      </c>
      <c r="ADO73" s="27">
        <f t="shared" si="2385"/>
        <v>0</v>
      </c>
      <c r="ADP73" s="27" t="str">
        <f t="shared" si="2386"/>
        <v>27.1</v>
      </c>
      <c r="ADQ73" s="27">
        <f t="shared" si="2387"/>
        <v>0</v>
      </c>
      <c r="ADR73" s="27">
        <f t="shared" si="2388"/>
        <v>0</v>
      </c>
      <c r="ADS73" s="27">
        <f t="shared" si="2389"/>
        <v>0</v>
      </c>
      <c r="ADT73" s="27">
        <f t="shared" si="2390"/>
        <v>0</v>
      </c>
      <c r="ADU73" s="27">
        <f t="shared" si="2391"/>
        <v>0</v>
      </c>
      <c r="ADV73" s="27">
        <f t="shared" si="2392"/>
        <v>0</v>
      </c>
      <c r="ADW73" s="27">
        <f t="shared" si="2393"/>
        <v>0</v>
      </c>
      <c r="ADX73" s="27">
        <f t="shared" si="2394"/>
        <v>0</v>
      </c>
      <c r="ADY73" s="27">
        <f t="shared" si="2395"/>
        <v>0</v>
      </c>
      <c r="ADZ73" s="27">
        <f t="shared" si="2396"/>
        <v>0</v>
      </c>
      <c r="AEA73" s="27">
        <f t="shared" si="2397"/>
        <v>0</v>
      </c>
      <c r="AEB73" s="27">
        <f t="shared" si="2398"/>
        <v>0</v>
      </c>
      <c r="AEC73" s="27">
        <f t="shared" si="2399"/>
        <v>0</v>
      </c>
      <c r="AED73" s="27">
        <f t="shared" si="2400"/>
        <v>0</v>
      </c>
      <c r="AEE73" s="27">
        <f t="shared" si="2401"/>
        <v>0</v>
      </c>
      <c r="AEF73" s="27">
        <f t="shared" si="2402"/>
        <v>0</v>
      </c>
      <c r="AEG73" s="27">
        <f t="shared" si="2403"/>
        <v>0</v>
      </c>
      <c r="AEH73" s="27">
        <f t="shared" si="2404"/>
        <v>0</v>
      </c>
      <c r="AEI73" s="27">
        <f t="shared" si="2405"/>
        <v>0</v>
      </c>
      <c r="AEJ73" s="27">
        <f t="shared" si="2406"/>
        <v>0</v>
      </c>
      <c r="AEK73" s="27">
        <f t="shared" si="2407"/>
        <v>0</v>
      </c>
      <c r="AEL73" s="27">
        <f t="shared" si="2408"/>
        <v>0</v>
      </c>
      <c r="AEM73" s="27">
        <f t="shared" si="2409"/>
        <v>0</v>
      </c>
      <c r="AEN73" s="27">
        <f t="shared" si="2410"/>
        <v>0</v>
      </c>
      <c r="AEO73" s="27">
        <f t="shared" si="2411"/>
        <v>0</v>
      </c>
      <c r="AEP73" s="27">
        <f t="shared" si="2412"/>
        <v>0</v>
      </c>
      <c r="AEQ73" s="27">
        <f t="shared" si="2413"/>
        <v>0</v>
      </c>
      <c r="AER73" s="27">
        <f t="shared" si="2414"/>
        <v>0</v>
      </c>
      <c r="AES73" s="27">
        <f t="shared" si="2415"/>
        <v>0</v>
      </c>
      <c r="AET73" s="27">
        <f t="shared" si="2416"/>
        <v>0</v>
      </c>
      <c r="AEU73" s="27">
        <f t="shared" si="2417"/>
        <v>0</v>
      </c>
      <c r="AEV73" s="27">
        <f t="shared" si="2418"/>
        <v>0</v>
      </c>
      <c r="AEW73" s="27">
        <f t="shared" si="2419"/>
        <v>0</v>
      </c>
      <c r="AEX73" s="27">
        <f t="shared" si="2420"/>
        <v>0</v>
      </c>
      <c r="AEY73" s="27">
        <f t="shared" si="2421"/>
        <v>0</v>
      </c>
      <c r="AEZ73" s="27">
        <f t="shared" si="2422"/>
        <v>0</v>
      </c>
      <c r="AFA73" s="27">
        <f t="shared" si="2423"/>
        <v>0</v>
      </c>
      <c r="AFB73" s="27">
        <f t="shared" si="2424"/>
        <v>0</v>
      </c>
      <c r="AFC73" s="27">
        <f t="shared" si="2425"/>
        <v>0</v>
      </c>
      <c r="AFD73" s="27">
        <f t="shared" si="2426"/>
        <v>0</v>
      </c>
      <c r="AFE73" s="27">
        <f t="shared" si="2427"/>
        <v>0</v>
      </c>
      <c r="AFF73" s="27">
        <f t="shared" si="2428"/>
        <v>0</v>
      </c>
      <c r="AFG73" s="27">
        <f t="shared" si="2429"/>
        <v>0</v>
      </c>
      <c r="AFH73" s="27">
        <f t="shared" si="2430"/>
        <v>0</v>
      </c>
      <c r="AFI73" s="27">
        <f t="shared" si="2431"/>
        <v>0</v>
      </c>
      <c r="AFJ73" s="27">
        <f t="shared" si="2432"/>
        <v>0</v>
      </c>
      <c r="AFL73" s="28">
        <f t="shared" si="2677"/>
        <v>6.0625</v>
      </c>
      <c r="AFM73" s="28">
        <v>6.0625</v>
      </c>
      <c r="AFN73" s="27">
        <v>8</v>
      </c>
      <c r="AFO73" s="27">
        <f t="shared" si="2433"/>
        <v>8</v>
      </c>
      <c r="AFP73" s="27">
        <f t="shared" si="2434"/>
        <v>8</v>
      </c>
      <c r="AFQ73" s="27">
        <f t="shared" si="2435"/>
        <v>8</v>
      </c>
      <c r="AFR73" s="27">
        <f t="shared" si="2436"/>
        <v>0</v>
      </c>
      <c r="AFS73" s="27">
        <f t="shared" si="2437"/>
        <v>0</v>
      </c>
      <c r="AFT73" s="27">
        <f t="shared" si="2438"/>
        <v>8</v>
      </c>
      <c r="AFU73" s="27">
        <f t="shared" si="2439"/>
        <v>0</v>
      </c>
      <c r="AFV73" s="27">
        <f t="shared" si="2440"/>
        <v>0</v>
      </c>
      <c r="AFW73" s="27">
        <f t="shared" si="2441"/>
        <v>0</v>
      </c>
      <c r="AFX73" s="27">
        <f t="shared" si="2442"/>
        <v>0</v>
      </c>
      <c r="AFY73" s="27">
        <f t="shared" si="2443"/>
        <v>0</v>
      </c>
      <c r="AFZ73" s="27">
        <f t="shared" si="2444"/>
        <v>8</v>
      </c>
      <c r="AGA73" s="27">
        <f t="shared" si="2445"/>
        <v>0</v>
      </c>
      <c r="AGB73" s="27">
        <f t="shared" si="2446"/>
        <v>8</v>
      </c>
      <c r="AGC73" s="27">
        <f t="shared" si="2447"/>
        <v>8</v>
      </c>
      <c r="AGD73" s="27">
        <f t="shared" si="2448"/>
        <v>0</v>
      </c>
      <c r="AGE73" s="27">
        <f t="shared" si="2449"/>
        <v>0</v>
      </c>
      <c r="AGF73" s="27">
        <f t="shared" si="2450"/>
        <v>0</v>
      </c>
      <c r="AGG73" s="27">
        <f t="shared" si="2451"/>
        <v>0</v>
      </c>
      <c r="AGH73" s="27">
        <f t="shared" si="2452"/>
        <v>0</v>
      </c>
      <c r="AGI73" s="27">
        <f t="shared" si="2453"/>
        <v>8</v>
      </c>
      <c r="AGJ73" s="27">
        <f t="shared" si="2454"/>
        <v>0</v>
      </c>
      <c r="AGK73" s="27">
        <f t="shared" si="2455"/>
        <v>0</v>
      </c>
      <c r="AGL73" s="27">
        <f t="shared" si="2456"/>
        <v>8</v>
      </c>
      <c r="AGM73" s="27">
        <f t="shared" si="2457"/>
        <v>0</v>
      </c>
      <c r="AGN73" s="27">
        <f t="shared" si="2458"/>
        <v>0</v>
      </c>
      <c r="AGO73" s="27">
        <f t="shared" si="2459"/>
        <v>8</v>
      </c>
      <c r="AGP73" s="27">
        <f t="shared" si="2460"/>
        <v>0</v>
      </c>
      <c r="AGQ73" s="27">
        <f t="shared" si="2461"/>
        <v>0</v>
      </c>
      <c r="AGR73" s="27">
        <f t="shared" si="2462"/>
        <v>8</v>
      </c>
      <c r="AGS73" s="27">
        <f t="shared" si="2463"/>
        <v>0</v>
      </c>
      <c r="AGT73" s="27">
        <f t="shared" si="2464"/>
        <v>0</v>
      </c>
      <c r="AGU73" s="27">
        <f t="shared" si="2465"/>
        <v>8</v>
      </c>
      <c r="AGV73" s="27">
        <f t="shared" si="2466"/>
        <v>0</v>
      </c>
      <c r="AGW73" s="27">
        <f t="shared" si="2467"/>
        <v>0</v>
      </c>
      <c r="AGX73" s="27">
        <f t="shared" si="2468"/>
        <v>8</v>
      </c>
      <c r="AGY73" s="27">
        <f t="shared" si="2469"/>
        <v>0</v>
      </c>
      <c r="AGZ73" s="27">
        <f t="shared" si="2470"/>
        <v>0</v>
      </c>
      <c r="AHA73" s="27">
        <f t="shared" si="2471"/>
        <v>0</v>
      </c>
      <c r="AHB73" s="27">
        <f t="shared" si="2472"/>
        <v>0</v>
      </c>
      <c r="AHC73" s="27">
        <f t="shared" si="2473"/>
        <v>0</v>
      </c>
      <c r="AHD73" s="27">
        <f t="shared" si="2474"/>
        <v>0</v>
      </c>
      <c r="AHE73" s="27">
        <f t="shared" si="2475"/>
        <v>0</v>
      </c>
      <c r="AHF73" s="27">
        <f t="shared" si="2476"/>
        <v>0</v>
      </c>
      <c r="AHG73" s="27">
        <f t="shared" si="2477"/>
        <v>0</v>
      </c>
      <c r="AHH73" s="27">
        <f t="shared" si="2478"/>
        <v>0</v>
      </c>
      <c r="AHI73" s="27">
        <f t="shared" si="2479"/>
        <v>0</v>
      </c>
      <c r="AHJ73" s="27">
        <f t="shared" si="2480"/>
        <v>0</v>
      </c>
      <c r="AHK73" s="27">
        <f t="shared" si="2481"/>
        <v>0</v>
      </c>
      <c r="AHL73" s="27">
        <f t="shared" si="2482"/>
        <v>0</v>
      </c>
      <c r="AHM73" s="27">
        <f t="shared" si="2483"/>
        <v>0</v>
      </c>
      <c r="AHN73" s="27">
        <f t="shared" si="2484"/>
        <v>0</v>
      </c>
      <c r="AHO73" s="27">
        <f t="shared" si="2485"/>
        <v>0</v>
      </c>
      <c r="AHP73" s="27">
        <f t="shared" si="2486"/>
        <v>0</v>
      </c>
      <c r="AHQ73" s="27">
        <f t="shared" si="2487"/>
        <v>0</v>
      </c>
      <c r="AHR73" s="27">
        <f t="shared" si="2488"/>
        <v>0</v>
      </c>
      <c r="AHS73" s="27">
        <f t="shared" si="2489"/>
        <v>0</v>
      </c>
      <c r="AHT73" s="27">
        <f t="shared" si="2490"/>
        <v>0</v>
      </c>
      <c r="AHU73" s="27">
        <f t="shared" si="2491"/>
        <v>0</v>
      </c>
      <c r="AHV73" s="27">
        <f t="shared" si="2492"/>
        <v>0</v>
      </c>
      <c r="AHW73" s="27">
        <f t="shared" si="2493"/>
        <v>0</v>
      </c>
      <c r="AHX73" s="27">
        <f t="shared" si="2494"/>
        <v>0</v>
      </c>
      <c r="AHY73" s="27">
        <f t="shared" si="2495"/>
        <v>0</v>
      </c>
      <c r="AHZ73" s="27">
        <f t="shared" si="2496"/>
        <v>0</v>
      </c>
      <c r="AIA73" s="27">
        <f t="shared" si="2497"/>
        <v>0</v>
      </c>
      <c r="AIB73" s="27">
        <f t="shared" si="2498"/>
        <v>0</v>
      </c>
      <c r="AIC73" s="27">
        <f t="shared" si="2499"/>
        <v>0</v>
      </c>
      <c r="AID73" s="27">
        <f t="shared" si="2500"/>
        <v>0</v>
      </c>
      <c r="AIE73" s="27">
        <f t="shared" si="2501"/>
        <v>0</v>
      </c>
      <c r="AIF73" s="27">
        <f t="shared" si="2502"/>
        <v>0</v>
      </c>
      <c r="AIG73" s="27">
        <f t="shared" si="2503"/>
        <v>0</v>
      </c>
      <c r="AIH73" s="27">
        <f t="shared" si="2504"/>
        <v>0</v>
      </c>
      <c r="AII73" s="27">
        <f t="shared" si="2505"/>
        <v>0</v>
      </c>
      <c r="AIJ73" s="27">
        <f t="shared" si="2506"/>
        <v>0</v>
      </c>
      <c r="AIK73" s="27">
        <f t="shared" si="2507"/>
        <v>0</v>
      </c>
      <c r="AIL73" s="27">
        <f t="shared" si="2508"/>
        <v>0</v>
      </c>
      <c r="AIM73" s="27">
        <f t="shared" si="2509"/>
        <v>0</v>
      </c>
      <c r="AIN73" s="27">
        <f t="shared" si="2510"/>
        <v>0</v>
      </c>
      <c r="AIO73" s="27">
        <f t="shared" si="2511"/>
        <v>0</v>
      </c>
      <c r="AIP73" s="27">
        <f t="shared" si="2512"/>
        <v>0</v>
      </c>
      <c r="AIQ73" s="27">
        <f t="shared" si="2513"/>
        <v>0</v>
      </c>
      <c r="AIR73" s="27">
        <f t="shared" si="2514"/>
        <v>0</v>
      </c>
      <c r="AIT73" s="27">
        <v>1</v>
      </c>
      <c r="AIU73" s="27">
        <v>1</v>
      </c>
      <c r="AIV73" s="27">
        <v>1</v>
      </c>
      <c r="AIW73" s="27">
        <f t="shared" si="2515"/>
        <v>0</v>
      </c>
      <c r="AIX73" s="27">
        <f t="shared" si="2516"/>
        <v>0</v>
      </c>
      <c r="AIY73" s="27">
        <f t="shared" si="2517"/>
        <v>0.25</v>
      </c>
      <c r="AIZ73" s="27">
        <f t="shared" si="2518"/>
        <v>0</v>
      </c>
      <c r="AJA73" s="27">
        <f t="shared" si="2519"/>
        <v>0</v>
      </c>
      <c r="AJB73" s="27">
        <f t="shared" si="2520"/>
        <v>0</v>
      </c>
      <c r="AJC73" s="27">
        <f t="shared" si="2521"/>
        <v>0</v>
      </c>
      <c r="AJD73" s="27">
        <f t="shared" si="2522"/>
        <v>0</v>
      </c>
      <c r="AJE73" s="27">
        <f t="shared" si="2523"/>
        <v>3.125E-2</v>
      </c>
      <c r="AJF73" s="27">
        <f t="shared" si="2524"/>
        <v>0</v>
      </c>
      <c r="AJG73" s="27">
        <f t="shared" si="2525"/>
        <v>0.5</v>
      </c>
      <c r="AJH73" s="27">
        <f t="shared" si="2526"/>
        <v>1</v>
      </c>
      <c r="AJI73" s="27">
        <f t="shared" si="2527"/>
        <v>0</v>
      </c>
      <c r="AJJ73" s="27">
        <f t="shared" si="2528"/>
        <v>0</v>
      </c>
      <c r="AJK73" s="27">
        <f t="shared" si="2529"/>
        <v>0</v>
      </c>
      <c r="AJL73" s="27">
        <f t="shared" si="2530"/>
        <v>0</v>
      </c>
      <c r="AJM73" s="27">
        <f t="shared" si="2531"/>
        <v>0</v>
      </c>
      <c r="AJN73" s="27">
        <f t="shared" si="2532"/>
        <v>3.125E-2</v>
      </c>
      <c r="AJO73" s="27">
        <f t="shared" si="2533"/>
        <v>0</v>
      </c>
      <c r="AJP73" s="27">
        <f t="shared" si="2534"/>
        <v>0</v>
      </c>
      <c r="AJQ73" s="27">
        <f t="shared" si="2535"/>
        <v>0.25</v>
      </c>
      <c r="AJR73" s="27">
        <f t="shared" si="2536"/>
        <v>0</v>
      </c>
      <c r="AJS73" s="27">
        <f t="shared" si="2537"/>
        <v>0</v>
      </c>
      <c r="AJT73" s="27">
        <f t="shared" si="2538"/>
        <v>0.25</v>
      </c>
      <c r="AJU73" s="27">
        <f t="shared" si="2539"/>
        <v>0</v>
      </c>
      <c r="AJV73" s="27">
        <f t="shared" si="2540"/>
        <v>0</v>
      </c>
      <c r="AJW73" s="27">
        <f t="shared" si="2541"/>
        <v>0.25</v>
      </c>
      <c r="AJX73" s="27">
        <f t="shared" si="2542"/>
        <v>0</v>
      </c>
      <c r="AJY73" s="27">
        <f t="shared" si="2543"/>
        <v>0</v>
      </c>
      <c r="AJZ73" s="27">
        <f t="shared" si="2544"/>
        <v>0.25</v>
      </c>
      <c r="AKA73" s="27">
        <f t="shared" si="2545"/>
        <v>0</v>
      </c>
      <c r="AKB73" s="27">
        <f t="shared" si="2546"/>
        <v>0</v>
      </c>
      <c r="AKC73" s="27">
        <f t="shared" si="2547"/>
        <v>0.25</v>
      </c>
      <c r="AKD73" s="27">
        <f t="shared" si="2548"/>
        <v>0</v>
      </c>
      <c r="AKE73" s="27">
        <f t="shared" si="2549"/>
        <v>0</v>
      </c>
      <c r="AKF73" s="27">
        <f t="shared" si="2550"/>
        <v>0</v>
      </c>
      <c r="AKG73" s="27">
        <f t="shared" si="2551"/>
        <v>0</v>
      </c>
      <c r="AKH73" s="27">
        <f t="shared" si="2552"/>
        <v>0</v>
      </c>
      <c r="AKI73" s="27">
        <f t="shared" si="2553"/>
        <v>0</v>
      </c>
      <c r="AKJ73" s="27">
        <f t="shared" si="2554"/>
        <v>0</v>
      </c>
      <c r="AKK73" s="27">
        <f t="shared" si="2555"/>
        <v>0</v>
      </c>
      <c r="AKL73" s="27">
        <f t="shared" si="2556"/>
        <v>0</v>
      </c>
      <c r="AKM73" s="27">
        <f t="shared" si="2557"/>
        <v>0</v>
      </c>
      <c r="AKN73" s="27">
        <f t="shared" si="2558"/>
        <v>0</v>
      </c>
      <c r="AKO73" s="27">
        <f t="shared" si="2559"/>
        <v>0</v>
      </c>
      <c r="AKP73" s="27">
        <f t="shared" si="2560"/>
        <v>0</v>
      </c>
      <c r="AKQ73" s="27">
        <f t="shared" si="2561"/>
        <v>0</v>
      </c>
      <c r="AKR73" s="27">
        <f t="shared" si="2562"/>
        <v>0</v>
      </c>
      <c r="AKS73" s="27">
        <f t="shared" si="2563"/>
        <v>0</v>
      </c>
      <c r="AKT73" s="27">
        <f t="shared" si="2564"/>
        <v>0</v>
      </c>
      <c r="AKU73" s="27">
        <f t="shared" si="2565"/>
        <v>0</v>
      </c>
      <c r="AKV73" s="27">
        <f t="shared" si="2566"/>
        <v>0</v>
      </c>
      <c r="AKW73" s="27">
        <f t="shared" si="2567"/>
        <v>0</v>
      </c>
      <c r="AKX73" s="27">
        <f t="shared" si="2568"/>
        <v>0</v>
      </c>
      <c r="AKY73" s="27">
        <f t="shared" si="2569"/>
        <v>0</v>
      </c>
      <c r="AKZ73" s="27">
        <f t="shared" si="2570"/>
        <v>0</v>
      </c>
      <c r="ALA73" s="27">
        <f t="shared" si="2571"/>
        <v>0</v>
      </c>
      <c r="ALB73" s="27">
        <f t="shared" si="2572"/>
        <v>0</v>
      </c>
      <c r="ALC73" s="27">
        <f t="shared" si="2573"/>
        <v>0</v>
      </c>
      <c r="ALD73" s="27">
        <f t="shared" si="2574"/>
        <v>0</v>
      </c>
      <c r="ALE73" s="27">
        <f t="shared" si="2575"/>
        <v>0</v>
      </c>
      <c r="ALF73" s="27">
        <f t="shared" si="2576"/>
        <v>0</v>
      </c>
      <c r="ALG73" s="27">
        <f t="shared" si="2577"/>
        <v>0</v>
      </c>
      <c r="ALH73" s="27">
        <f t="shared" si="2578"/>
        <v>0</v>
      </c>
      <c r="ALI73" s="27">
        <f t="shared" si="2579"/>
        <v>0</v>
      </c>
      <c r="ALJ73" s="27">
        <f t="shared" si="2580"/>
        <v>0</v>
      </c>
      <c r="ALK73" s="27">
        <f t="shared" si="2581"/>
        <v>0</v>
      </c>
      <c r="ALL73" s="27">
        <f t="shared" si="2582"/>
        <v>0</v>
      </c>
      <c r="ALM73" s="27">
        <f t="shared" si="2583"/>
        <v>0</v>
      </c>
      <c r="ALN73" s="27">
        <f t="shared" si="2584"/>
        <v>0</v>
      </c>
      <c r="ALO73" s="27">
        <f t="shared" si="2585"/>
        <v>0</v>
      </c>
      <c r="ALP73" s="27">
        <f t="shared" si="2586"/>
        <v>0</v>
      </c>
      <c r="ALQ73" s="27">
        <f t="shared" si="2587"/>
        <v>0</v>
      </c>
      <c r="ALR73" s="27">
        <f t="shared" si="2588"/>
        <v>0</v>
      </c>
      <c r="ALS73" s="27">
        <f t="shared" si="2589"/>
        <v>0</v>
      </c>
      <c r="ALT73" s="27">
        <f t="shared" si="2590"/>
        <v>0</v>
      </c>
      <c r="ALU73" s="27">
        <f t="shared" si="2591"/>
        <v>0</v>
      </c>
      <c r="ALV73" s="27">
        <f t="shared" si="2592"/>
        <v>0</v>
      </c>
      <c r="ALW73" s="27">
        <f t="shared" si="2593"/>
        <v>0</v>
      </c>
      <c r="AMK73" s="28">
        <v>1791</v>
      </c>
      <c r="AML73" s="28">
        <f t="shared" si="2594"/>
        <v>1791</v>
      </c>
      <c r="AMN73" s="28">
        <v>1802</v>
      </c>
      <c r="AMO73" s="27" t="str">
        <f t="shared" si="2595"/>
        <v>1792</v>
      </c>
      <c r="AMP73" s="27" t="str">
        <f t="shared" si="2596"/>
        <v>1802</v>
      </c>
      <c r="AMQ73" s="27" t="str">
        <f t="shared" si="2597"/>
        <v>1817</v>
      </c>
      <c r="AMR73" s="27" t="str">
        <f t="shared" si="2598"/>
        <v>1817</v>
      </c>
      <c r="AMS73" s="27" t="str">
        <f t="shared" si="2599"/>
        <v>1817</v>
      </c>
      <c r="AMT73" s="27" t="str">
        <f t="shared" si="2600"/>
        <v>1825</v>
      </c>
      <c r="AMU73" s="27" t="str">
        <f t="shared" si="2601"/>
        <v>1825</v>
      </c>
      <c r="AMV73" s="27" t="str">
        <f t="shared" si="2602"/>
        <v>1825</v>
      </c>
      <c r="AMW73" s="27" t="str">
        <f t="shared" si="2603"/>
        <v>1825</v>
      </c>
      <c r="AMX73" s="27" t="str">
        <f t="shared" si="2604"/>
        <v>1825</v>
      </c>
      <c r="AMY73" s="27" t="str">
        <f t="shared" si="2605"/>
        <v>1825</v>
      </c>
      <c r="AMZ73" s="27" t="str">
        <f t="shared" si="2606"/>
        <v>1831</v>
      </c>
      <c r="ANA73" s="27" t="str">
        <f t="shared" si="2607"/>
        <v>1831</v>
      </c>
      <c r="ANB73" s="27" t="str">
        <f t="shared" si="2608"/>
        <v>1805</v>
      </c>
      <c r="ANC73" s="27" t="str">
        <f t="shared" si="2609"/>
        <v>1819</v>
      </c>
      <c r="AND73" s="27" t="str">
        <f t="shared" si="2610"/>
        <v>1819</v>
      </c>
      <c r="ANE73" s="27" t="str">
        <f t="shared" si="2611"/>
        <v>1819</v>
      </c>
      <c r="ANF73" s="27" t="str">
        <f t="shared" si="2612"/>
        <v>1819</v>
      </c>
      <c r="ANG73" s="27" t="str">
        <f t="shared" si="2613"/>
        <v>1819</v>
      </c>
      <c r="ANH73" s="27" t="str">
        <f t="shared" si="2614"/>
        <v>1819</v>
      </c>
      <c r="ANI73" s="27" t="str">
        <f t="shared" si="2615"/>
        <v>1805</v>
      </c>
      <c r="ANJ73" s="27" t="str">
        <f t="shared" si="2616"/>
        <v>1805</v>
      </c>
      <c r="ANK73" s="27" t="str">
        <f t="shared" si="2617"/>
        <v>1805</v>
      </c>
      <c r="ANL73" s="27" t="str">
        <f t="shared" si="2618"/>
        <v>1818</v>
      </c>
      <c r="ANM73" s="27" t="str">
        <f t="shared" si="2619"/>
        <v>1818</v>
      </c>
      <c r="ANN73" s="27" t="str">
        <f t="shared" si="2620"/>
        <v>1818</v>
      </c>
      <c r="ANO73" s="27" t="str">
        <f t="shared" si="2621"/>
        <v>1811</v>
      </c>
      <c r="ANP73" s="27" t="str">
        <f t="shared" si="2622"/>
        <v>1811</v>
      </c>
      <c r="ANQ73" s="27" t="str">
        <f t="shared" si="2623"/>
        <v>1811</v>
      </c>
      <c r="ANR73" s="27" t="str">
        <f t="shared" si="2624"/>
        <v>1794</v>
      </c>
      <c r="ANS73" s="27" t="str">
        <f t="shared" si="2625"/>
        <v>1794</v>
      </c>
      <c r="ANT73" s="27" t="str">
        <f t="shared" si="2626"/>
        <v>1794</v>
      </c>
      <c r="ANU73" s="27" t="str">
        <f t="shared" si="2627"/>
        <v>1781</v>
      </c>
      <c r="ANV73" s="27" t="str">
        <f t="shared" si="2628"/>
        <v>1781</v>
      </c>
      <c r="ANW73" s="27" t="str">
        <f t="shared" si="2629"/>
        <v>1781</v>
      </c>
      <c r="ANX73" s="27" t="str">
        <f t="shared" si="2630"/>
        <v>1791</v>
      </c>
      <c r="ANY73" s="27" t="str">
        <f t="shared" si="2631"/>
        <v>1791</v>
      </c>
      <c r="ANZ73" s="27" t="str">
        <f t="shared" si="2632"/>
        <v>1791</v>
      </c>
      <c r="AOA73" s="27" t="str">
        <f t="shared" si="2633"/>
        <v>1791</v>
      </c>
      <c r="AOB73" s="27" t="str">
        <f t="shared" si="2634"/>
        <v>1791</v>
      </c>
      <c r="AOC73" s="27" t="str">
        <f t="shared" si="2635"/>
        <v>1791</v>
      </c>
      <c r="AOD73" s="27" t="str">
        <f t="shared" si="2636"/>
        <v>1791</v>
      </c>
      <c r="AOE73" s="27" t="str">
        <f t="shared" si="2637"/>
        <v>1791</v>
      </c>
      <c r="AOF73" s="27" t="str">
        <f t="shared" si="2638"/>
        <v>1791</v>
      </c>
      <c r="AOG73" s="27" t="str">
        <f t="shared" si="2639"/>
        <v>1791</v>
      </c>
      <c r="AOH73" s="27" t="str">
        <f t="shared" si="2640"/>
        <v>1791</v>
      </c>
      <c r="AOI73" s="27" t="str">
        <f t="shared" si="2641"/>
        <v>1791</v>
      </c>
      <c r="AOJ73" s="27" t="str">
        <f t="shared" si="2642"/>
        <v>1791</v>
      </c>
      <c r="AOK73" s="27" t="str">
        <f t="shared" si="2643"/>
        <v>1791</v>
      </c>
      <c r="AOL73" s="27" t="str">
        <f t="shared" si="2644"/>
        <v>1791</v>
      </c>
      <c r="AOM73" s="27" t="str">
        <f t="shared" si="2645"/>
        <v>1791</v>
      </c>
      <c r="AON73" s="27" t="str">
        <f t="shared" si="2646"/>
        <v>1791</v>
      </c>
      <c r="AOO73" s="27" t="str">
        <f t="shared" si="2647"/>
        <v>1791</v>
      </c>
      <c r="AOP73" s="27" t="str">
        <f t="shared" si="2648"/>
        <v>1791</v>
      </c>
      <c r="AOQ73" s="27" t="str">
        <f t="shared" si="2649"/>
        <v>1791</v>
      </c>
      <c r="AOR73" s="27" t="str">
        <f t="shared" si="2650"/>
        <v>1791</v>
      </c>
      <c r="AOS73" s="27" t="str">
        <f t="shared" si="2651"/>
        <v>1791</v>
      </c>
      <c r="AOT73" s="27" t="str">
        <f t="shared" si="2652"/>
        <v>1791</v>
      </c>
      <c r="AOU73" s="27" t="str">
        <f t="shared" si="2653"/>
        <v>1791</v>
      </c>
      <c r="AOV73" s="27" t="str">
        <f t="shared" si="2654"/>
        <v>1791</v>
      </c>
      <c r="AOW73" s="27" t="str">
        <f t="shared" si="2655"/>
        <v>1791</v>
      </c>
      <c r="AOX73" s="27" t="str">
        <f t="shared" si="2656"/>
        <v>1791</v>
      </c>
      <c r="AOY73" s="27" t="str">
        <f t="shared" si="2657"/>
        <v>1791</v>
      </c>
      <c r="AOZ73" s="27" t="str">
        <f t="shared" si="2658"/>
        <v>1791</v>
      </c>
      <c r="APA73" s="27" t="str">
        <f t="shared" si="2659"/>
        <v>1791</v>
      </c>
      <c r="APB73" s="27" t="str">
        <f t="shared" si="2660"/>
        <v>1791</v>
      </c>
      <c r="APC73" s="27" t="str">
        <f t="shared" si="2661"/>
        <v>1791</v>
      </c>
      <c r="APD73" s="27" t="str">
        <f t="shared" si="2662"/>
        <v>1791</v>
      </c>
      <c r="APE73" s="27" t="str">
        <f t="shared" si="2663"/>
        <v>1791</v>
      </c>
      <c r="APF73" s="27" t="str">
        <f t="shared" si="2664"/>
        <v>1791</v>
      </c>
      <c r="APG73" s="27" t="str">
        <f t="shared" si="2665"/>
        <v>1791</v>
      </c>
      <c r="APH73" s="27" t="str">
        <f t="shared" si="2666"/>
        <v>1791</v>
      </c>
      <c r="API73" s="27" t="str">
        <f t="shared" si="2667"/>
        <v>1791</v>
      </c>
      <c r="APJ73" s="27" t="str">
        <f t="shared" si="2668"/>
        <v>1791</v>
      </c>
      <c r="APK73" s="27" t="str">
        <f t="shared" si="2669"/>
        <v>1791</v>
      </c>
      <c r="APL73" s="27" t="str">
        <f t="shared" si="2670"/>
        <v>1791</v>
      </c>
      <c r="APM73" s="27" t="str">
        <f t="shared" si="2671"/>
        <v>1791</v>
      </c>
      <c r="APN73" s="27" t="str">
        <f t="shared" si="2672"/>
        <v>1791</v>
      </c>
      <c r="APO73" s="27" t="str">
        <f t="shared" si="2673"/>
        <v>1791</v>
      </c>
      <c r="APP73" s="27" t="str">
        <f t="shared" si="2674"/>
        <v>1791</v>
      </c>
      <c r="APQ73" s="27" t="str">
        <f t="shared" si="2675"/>
        <v>1791</v>
      </c>
      <c r="APR73" s="27" t="str">
        <f t="shared" si="2676"/>
        <v>1791</v>
      </c>
    </row>
    <row r="74" spans="1:1022 1025:1110" x14ac:dyDescent="0.35">
      <c r="A74" s="27">
        <v>57</v>
      </c>
      <c r="B74" s="86" t="s">
        <v>95</v>
      </c>
      <c r="C74" s="91">
        <f>VLOOKUP(A74, Rankings!$A$2:$AN$129, 40, FALSE)</f>
        <v>72</v>
      </c>
      <c r="D74" s="22" t="s">
        <v>381</v>
      </c>
      <c r="I74" s="29">
        <f t="shared" si="1785"/>
        <v>13</v>
      </c>
      <c r="L74" s="27" t="s">
        <v>2234</v>
      </c>
      <c r="M74" s="27" t="s">
        <v>2516</v>
      </c>
      <c r="N74" s="27" t="s">
        <v>2820</v>
      </c>
      <c r="O74" s="27" t="s">
        <v>24</v>
      </c>
      <c r="P74" s="27" t="s">
        <v>24</v>
      </c>
      <c r="Q74" s="27" t="s">
        <v>24</v>
      </c>
      <c r="R74" s="27" t="s">
        <v>24</v>
      </c>
      <c r="S74" s="27" t="s">
        <v>24</v>
      </c>
      <c r="T74" s="27" t="s">
        <v>3670</v>
      </c>
      <c r="U74" s="27" t="s">
        <v>24</v>
      </c>
      <c r="V74" s="27" t="s">
        <v>24</v>
      </c>
      <c r="W74" s="27" t="s">
        <v>4235</v>
      </c>
      <c r="X74" s="27" t="s">
        <v>24</v>
      </c>
      <c r="Y74" s="27" t="s">
        <v>4413</v>
      </c>
      <c r="Z74" s="27" t="s">
        <v>4535</v>
      </c>
      <c r="AA74" s="27" t="s">
        <v>24</v>
      </c>
      <c r="AB74" s="27" t="s">
        <v>24</v>
      </c>
      <c r="AC74" s="27" t="s">
        <v>24</v>
      </c>
      <c r="AD74" s="27" t="s">
        <v>24</v>
      </c>
      <c r="AE74" s="27" t="s">
        <v>24</v>
      </c>
      <c r="AF74" s="27" t="s">
        <v>5048</v>
      </c>
      <c r="AG74" s="27" t="s">
        <v>24</v>
      </c>
      <c r="AH74" s="27" t="s">
        <v>5290</v>
      </c>
      <c r="AI74" s="27" t="s">
        <v>5425</v>
      </c>
      <c r="AJ74" s="27" t="s">
        <v>24</v>
      </c>
      <c r="AK74" s="27" t="s">
        <v>24</v>
      </c>
      <c r="AL74" s="27" t="s">
        <v>5813</v>
      </c>
      <c r="AM74" s="27" t="s">
        <v>24</v>
      </c>
      <c r="AN74" s="27" t="s">
        <v>24</v>
      </c>
      <c r="AO74" s="27" t="s">
        <v>6160</v>
      </c>
      <c r="AP74" s="27" t="s">
        <v>24</v>
      </c>
      <c r="AQ74" s="27" t="s">
        <v>24</v>
      </c>
      <c r="AR74" s="27" t="s">
        <v>6369</v>
      </c>
      <c r="AS74" s="27" t="s">
        <v>24</v>
      </c>
      <c r="AT74" s="27" t="s">
        <v>24</v>
      </c>
      <c r="AU74" s="27" t="s">
        <v>6668</v>
      </c>
      <c r="AV74" s="27" t="s">
        <v>24</v>
      </c>
      <c r="AW74" s="27" t="s">
        <v>24</v>
      </c>
      <c r="AX74" s="27" t="s">
        <v>24</v>
      </c>
      <c r="AY74" s="27" t="s">
        <v>24</v>
      </c>
      <c r="AZ74" s="27" t="s">
        <v>24</v>
      </c>
      <c r="BA74" s="27" t="s">
        <v>24</v>
      </c>
      <c r="BB74" s="27" t="s">
        <v>24</v>
      </c>
      <c r="BC74" s="27" t="s">
        <v>24</v>
      </c>
      <c r="BD74" s="27" t="s">
        <v>24</v>
      </c>
      <c r="BE74" s="27" t="s">
        <v>24</v>
      </c>
      <c r="BF74" s="27" t="s">
        <v>24</v>
      </c>
      <c r="BG74" s="27" t="s">
        <v>24</v>
      </c>
      <c r="BH74" s="27" t="s">
        <v>24</v>
      </c>
      <c r="BI74" s="27" t="s">
        <v>24</v>
      </c>
      <c r="BJ74" s="27" t="s">
        <v>24</v>
      </c>
      <c r="BK74" s="27" t="s">
        <v>24</v>
      </c>
      <c r="BL74" s="27" t="s">
        <v>24</v>
      </c>
      <c r="BM74" s="27" t="s">
        <v>24</v>
      </c>
      <c r="BN74" s="27" t="s">
        <v>24</v>
      </c>
      <c r="BO74" s="27" t="s">
        <v>24</v>
      </c>
      <c r="BP74" s="27" t="s">
        <v>24</v>
      </c>
      <c r="BQ74" s="27" t="s">
        <v>24</v>
      </c>
      <c r="BR74" s="27" t="s">
        <v>24</v>
      </c>
      <c r="BS74" s="27" t="s">
        <v>24</v>
      </c>
      <c r="BT74" s="27" t="s">
        <v>24</v>
      </c>
      <c r="BU74" s="27" t="s">
        <v>24</v>
      </c>
      <c r="BV74" s="27" t="s">
        <v>24</v>
      </c>
      <c r="BW74" s="27" t="s">
        <v>24</v>
      </c>
      <c r="BX74" s="27" t="s">
        <v>24</v>
      </c>
      <c r="BY74" s="27" t="s">
        <v>24</v>
      </c>
      <c r="BZ74" s="27" t="s">
        <v>24</v>
      </c>
      <c r="CA74" s="27" t="s">
        <v>24</v>
      </c>
      <c r="CB74" s="27" t="s">
        <v>24</v>
      </c>
      <c r="CC74" s="27" t="s">
        <v>24</v>
      </c>
      <c r="CD74" s="27" t="s">
        <v>24</v>
      </c>
      <c r="CE74" s="27" t="s">
        <v>24</v>
      </c>
      <c r="CF74" s="27" t="s">
        <v>24</v>
      </c>
      <c r="CG74" s="27" t="s">
        <v>24</v>
      </c>
      <c r="CH74" s="27" t="s">
        <v>24</v>
      </c>
      <c r="CI74" s="27" t="s">
        <v>24</v>
      </c>
      <c r="CJ74" s="27" t="s">
        <v>24</v>
      </c>
      <c r="CK74" s="27" t="s">
        <v>24</v>
      </c>
      <c r="CL74" s="27" t="s">
        <v>24</v>
      </c>
      <c r="CM74" s="27" t="s">
        <v>24</v>
      </c>
      <c r="CN74" s="27" t="s">
        <v>24</v>
      </c>
      <c r="CO74" s="27" t="s">
        <v>24</v>
      </c>
      <c r="CQ74" s="28">
        <f t="shared" si="1786"/>
        <v>2</v>
      </c>
      <c r="CR74" s="28">
        <f t="shared" si="1787"/>
        <v>5</v>
      </c>
      <c r="CS74" s="28">
        <f t="shared" si="1788"/>
        <v>3</v>
      </c>
      <c r="CT74" s="28">
        <f t="shared" si="1789"/>
        <v>2</v>
      </c>
      <c r="CU74" s="28">
        <f t="shared" si="1790"/>
        <v>1</v>
      </c>
      <c r="CV74" s="28">
        <f t="shared" si="1791"/>
        <v>4</v>
      </c>
      <c r="CW74" s="28">
        <f t="shared" si="1792"/>
        <v>2</v>
      </c>
      <c r="CX74" s="28">
        <f t="shared" si="1793"/>
        <v>2</v>
      </c>
      <c r="CY74" s="28">
        <f t="shared" si="1794"/>
        <v>0</v>
      </c>
      <c r="CZ74" s="28">
        <f t="shared" si="1795"/>
        <v>0</v>
      </c>
      <c r="DA74" s="28">
        <f t="shared" si="1796"/>
        <v>0</v>
      </c>
      <c r="DB74" s="28">
        <f t="shared" si="1797"/>
        <v>0</v>
      </c>
      <c r="DC74" s="28">
        <f t="shared" si="1798"/>
        <v>1</v>
      </c>
      <c r="DD74" s="28">
        <f t="shared" si="1799"/>
        <v>0</v>
      </c>
      <c r="DE74" s="28">
        <f t="shared" si="1800"/>
        <v>0</v>
      </c>
      <c r="DF74" s="28">
        <f t="shared" si="1801"/>
        <v>1</v>
      </c>
      <c r="DG74" s="28">
        <f t="shared" si="1802"/>
        <v>0</v>
      </c>
      <c r="DH74" s="28">
        <f t="shared" si="1803"/>
        <v>0</v>
      </c>
      <c r="DI74" s="28">
        <f t="shared" si="1804"/>
        <v>0</v>
      </c>
      <c r="DJ74" s="28">
        <f t="shared" si="1805"/>
        <v>0</v>
      </c>
      <c r="DK74" s="28">
        <f t="shared" si="1806"/>
        <v>0</v>
      </c>
      <c r="DL74" s="28">
        <f t="shared" si="1807"/>
        <v>0</v>
      </c>
      <c r="DM74" s="28">
        <f t="shared" si="1808"/>
        <v>0</v>
      </c>
      <c r="DN74" s="28">
        <f t="shared" si="1809"/>
        <v>0</v>
      </c>
      <c r="DO74" s="28">
        <f t="shared" si="1810"/>
        <v>1</v>
      </c>
      <c r="DP74" s="28">
        <f t="shared" si="1811"/>
        <v>1</v>
      </c>
      <c r="DR74">
        <f t="shared" si="1812"/>
        <v>1</v>
      </c>
      <c r="DS74">
        <f t="shared" si="1813"/>
        <v>3</v>
      </c>
      <c r="DT74">
        <f t="shared" si="1814"/>
        <v>2</v>
      </c>
      <c r="DU74">
        <f t="shared" si="1815"/>
        <v>0</v>
      </c>
      <c r="DV74">
        <f t="shared" si="1816"/>
        <v>0</v>
      </c>
      <c r="DW74">
        <f t="shared" si="1817"/>
        <v>0</v>
      </c>
      <c r="DX74">
        <f t="shared" si="1818"/>
        <v>0</v>
      </c>
      <c r="DY74">
        <f t="shared" si="1819"/>
        <v>0</v>
      </c>
      <c r="DZ74">
        <f t="shared" si="1820"/>
        <v>3</v>
      </c>
      <c r="EA74">
        <f t="shared" si="1821"/>
        <v>0</v>
      </c>
      <c r="EB74">
        <f t="shared" si="1822"/>
        <v>0</v>
      </c>
      <c r="EC74">
        <f t="shared" si="1823"/>
        <v>4</v>
      </c>
      <c r="ED74">
        <f t="shared" si="1824"/>
        <v>0</v>
      </c>
      <c r="EE74">
        <f t="shared" si="1825"/>
        <v>9</v>
      </c>
      <c r="EF74">
        <f t="shared" si="1826"/>
        <v>3</v>
      </c>
      <c r="EG74">
        <f t="shared" si="1827"/>
        <v>0</v>
      </c>
      <c r="EH74">
        <f t="shared" si="1828"/>
        <v>0</v>
      </c>
      <c r="EI74">
        <f t="shared" si="1829"/>
        <v>0</v>
      </c>
      <c r="EJ74">
        <f t="shared" si="1830"/>
        <v>0</v>
      </c>
      <c r="EK74">
        <f t="shared" si="1831"/>
        <v>0</v>
      </c>
      <c r="EL74">
        <f t="shared" si="1832"/>
        <v>1</v>
      </c>
      <c r="EM74">
        <f t="shared" si="1833"/>
        <v>0</v>
      </c>
      <c r="EN74">
        <f t="shared" si="1834"/>
        <v>12</v>
      </c>
      <c r="EO74">
        <f t="shared" si="1835"/>
        <v>2</v>
      </c>
      <c r="EP74">
        <f t="shared" si="1836"/>
        <v>0</v>
      </c>
      <c r="EQ74">
        <f t="shared" si="1837"/>
        <v>0</v>
      </c>
      <c r="ER74">
        <f t="shared" si="1838"/>
        <v>2</v>
      </c>
      <c r="ES74">
        <f t="shared" si="1839"/>
        <v>0</v>
      </c>
      <c r="ET74">
        <f t="shared" si="1840"/>
        <v>0</v>
      </c>
      <c r="EU74">
        <f t="shared" si="1841"/>
        <v>4</v>
      </c>
      <c r="EV74">
        <f t="shared" si="1842"/>
        <v>0</v>
      </c>
      <c r="EW74">
        <f t="shared" si="1843"/>
        <v>0</v>
      </c>
      <c r="EX74">
        <f t="shared" si="1844"/>
        <v>2</v>
      </c>
      <c r="EY74">
        <f t="shared" si="1845"/>
        <v>0</v>
      </c>
      <c r="EZ74">
        <f t="shared" si="1846"/>
        <v>0</v>
      </c>
      <c r="FA74">
        <f t="shared" si="1847"/>
        <v>2</v>
      </c>
      <c r="FB74">
        <f t="shared" si="1848"/>
        <v>0</v>
      </c>
      <c r="FC74">
        <f t="shared" si="1849"/>
        <v>0</v>
      </c>
      <c r="FD74">
        <f t="shared" si="1850"/>
        <v>0</v>
      </c>
      <c r="FE74">
        <f t="shared" si="1851"/>
        <v>0</v>
      </c>
      <c r="FF74">
        <f t="shared" si="1852"/>
        <v>0</v>
      </c>
      <c r="FG74">
        <f t="shared" si="1853"/>
        <v>0</v>
      </c>
      <c r="FH74">
        <f t="shared" si="1854"/>
        <v>0</v>
      </c>
      <c r="FI74">
        <f t="shared" si="1855"/>
        <v>0</v>
      </c>
      <c r="FJ74">
        <f t="shared" si="1856"/>
        <v>0</v>
      </c>
      <c r="FK74">
        <f t="shared" si="1857"/>
        <v>0</v>
      </c>
      <c r="FL74">
        <f t="shared" si="1858"/>
        <v>0</v>
      </c>
      <c r="FM74">
        <f t="shared" si="1859"/>
        <v>0</v>
      </c>
      <c r="FN74">
        <f t="shared" si="1860"/>
        <v>0</v>
      </c>
      <c r="FO74">
        <f t="shared" si="1861"/>
        <v>0</v>
      </c>
      <c r="FP74">
        <f t="shared" si="1862"/>
        <v>0</v>
      </c>
      <c r="FQ74">
        <f t="shared" si="1863"/>
        <v>0</v>
      </c>
      <c r="FR74">
        <f t="shared" si="1864"/>
        <v>0</v>
      </c>
      <c r="FS74">
        <f t="shared" si="1865"/>
        <v>0</v>
      </c>
      <c r="FT74">
        <f t="shared" si="1866"/>
        <v>0</v>
      </c>
      <c r="FU74">
        <f t="shared" si="1867"/>
        <v>0</v>
      </c>
      <c r="FV74">
        <f t="shared" si="1868"/>
        <v>0</v>
      </c>
      <c r="FW74">
        <f t="shared" si="1869"/>
        <v>0</v>
      </c>
      <c r="FX74">
        <f t="shared" si="1870"/>
        <v>0</v>
      </c>
      <c r="FY74">
        <f t="shared" si="1871"/>
        <v>0</v>
      </c>
      <c r="FZ74">
        <f t="shared" si="1872"/>
        <v>0</v>
      </c>
      <c r="GA74">
        <f t="shared" si="1873"/>
        <v>0</v>
      </c>
      <c r="GB74">
        <f t="shared" si="1874"/>
        <v>0</v>
      </c>
      <c r="GC74">
        <f t="shared" si="1875"/>
        <v>0</v>
      </c>
      <c r="GD74">
        <f t="shared" si="1876"/>
        <v>0</v>
      </c>
      <c r="GE74">
        <f t="shared" si="1877"/>
        <v>0</v>
      </c>
      <c r="GF74">
        <f t="shared" si="1878"/>
        <v>0</v>
      </c>
      <c r="GG74">
        <f t="shared" si="1879"/>
        <v>0</v>
      </c>
      <c r="GH74">
        <f t="shared" si="1880"/>
        <v>0</v>
      </c>
      <c r="GI74">
        <f t="shared" si="1881"/>
        <v>0</v>
      </c>
      <c r="GJ74">
        <f t="shared" si="1882"/>
        <v>0</v>
      </c>
      <c r="GK74">
        <f t="shared" si="1883"/>
        <v>0</v>
      </c>
      <c r="GL74">
        <f t="shared" si="1884"/>
        <v>0</v>
      </c>
      <c r="GM74">
        <f t="shared" si="1885"/>
        <v>0</v>
      </c>
      <c r="GN74">
        <f t="shared" si="1886"/>
        <v>0</v>
      </c>
      <c r="GO74">
        <f t="shared" si="1887"/>
        <v>0</v>
      </c>
      <c r="GP74">
        <f t="shared" si="1888"/>
        <v>0</v>
      </c>
      <c r="GQ74">
        <f t="shared" si="1889"/>
        <v>0</v>
      </c>
      <c r="GR74">
        <f t="shared" si="1890"/>
        <v>0</v>
      </c>
      <c r="GS74">
        <f t="shared" si="1891"/>
        <v>0</v>
      </c>
      <c r="GT74">
        <f t="shared" si="1892"/>
        <v>0</v>
      </c>
      <c r="GU74">
        <f t="shared" si="1893"/>
        <v>0</v>
      </c>
      <c r="GW74" s="28">
        <f t="shared" si="1894"/>
        <v>7.8039983745731938</v>
      </c>
      <c r="GX74" s="28">
        <f t="shared" si="1895"/>
        <v>0</v>
      </c>
      <c r="GY74" s="28">
        <f t="shared" si="1896"/>
        <v>1.1350904921933409</v>
      </c>
      <c r="GZ74" s="28">
        <f t="shared" si="1897"/>
        <v>0</v>
      </c>
      <c r="HA74" s="28">
        <f t="shared" si="1898"/>
        <v>0</v>
      </c>
      <c r="HB74" s="28">
        <f t="shared" si="1899"/>
        <v>8.3715436206698648</v>
      </c>
      <c r="HC74" s="28">
        <f t="shared" si="1900"/>
        <v>0.67807973127711452</v>
      </c>
      <c r="HE74">
        <f>IFERROR(VLOOKUP(_xlfn.NUMBERVALUE(MID(L74, SEARCH("!", L74)+1, SEARCH("+", L74)-SEARCH("!", L74)-1)), Rankings!$A$2:$BK$129, 63, FALSE),0)</f>
        <v>0.53778794947223119</v>
      </c>
      <c r="HF74">
        <f>IFERROR(VLOOKUP(_xlfn.NUMBERVALUE(MID(M74, SEARCH("!", M74)+1, SEARCH("+", M74)-SEARCH("!", M74)-1)), Rankings!$A$2:$BK$129, 63, FALSE),0)</f>
        <v>0.71430015405323466</v>
      </c>
      <c r="HG74">
        <f>IFERROR(VLOOKUP(_xlfn.NUMBERVALUE(MID(N74, SEARCH("!", N74)+1, SEARCH("+", N74)-SEARCH("!", N74)-1)), Rankings!$A$2:$BK$129, 63, FALSE),0)</f>
        <v>0.49011682896979852</v>
      </c>
      <c r="HH74">
        <f>IFERROR(VLOOKUP(_xlfn.NUMBERVALUE(MID(O74, SEARCH("!", O74)+1, SEARCH("+", O74)-SEARCH("!", O74)-1)), Rankings!$A$2:$BK$129, 63, FALSE),0)</f>
        <v>0</v>
      </c>
      <c r="HI74">
        <f>IFERROR(VLOOKUP(_xlfn.NUMBERVALUE(MID(P74, SEARCH("!", P74)+1, SEARCH("+", P74)-SEARCH("!", P74)-1)), Rankings!$A$2:$BK$129, 63, FALSE),0)</f>
        <v>0</v>
      </c>
      <c r="HJ74">
        <f>IFERROR(VLOOKUP(_xlfn.NUMBERVALUE(MID(Q74, SEARCH("!", Q74)+1, SEARCH("+", Q74)-SEARCH("!", Q74)-1)), Rankings!$A$2:$BK$129, 63, FALSE),0)</f>
        <v>0</v>
      </c>
      <c r="HK74">
        <f>IFERROR(VLOOKUP(_xlfn.NUMBERVALUE(MID(R74, SEARCH("!", R74)+1, SEARCH("+", R74)-SEARCH("!", R74)-1)), Rankings!$A$2:$BK$129, 63, FALSE),0)</f>
        <v>0</v>
      </c>
      <c r="HL74">
        <f>IFERROR(VLOOKUP(_xlfn.NUMBERVALUE(MID(S74, SEARCH("!", S74)+1, SEARCH("+", S74)-SEARCH("!", S74)-1)), Rankings!$A$2:$BK$129, 63, FALSE),0)</f>
        <v>0</v>
      </c>
      <c r="HM74">
        <f>IFERROR(VLOOKUP(_xlfn.NUMBERVALUE(MID(T74, SEARCH("!", T74)+1, SEARCH("+", T74)-SEARCH("!", T74)-1)), Rankings!$A$2:$BK$129, 63, FALSE),0)</f>
        <v>0.48010786707198716</v>
      </c>
      <c r="HN74">
        <f>IFERROR(VLOOKUP(_xlfn.NUMBERVALUE(MID(U74, SEARCH("!", U74)+1, SEARCH("+", U74)-SEARCH("!", U74)-1)), Rankings!$A$2:$BK$129, 63, FALSE),0)</f>
        <v>0</v>
      </c>
      <c r="HO74">
        <f>IFERROR(VLOOKUP(_xlfn.NUMBERVALUE(MID(V74, SEARCH("!", V74)+1, SEARCH("+", V74)-SEARCH("!", V74)-1)), Rankings!$A$2:$BK$129, 63, FALSE),0)</f>
        <v>0</v>
      </c>
      <c r="HP74">
        <f>IFERROR(VLOOKUP(_xlfn.NUMBERVALUE(MID(W74, SEARCH("!", W74)+1, SEARCH("+", W74)-SEARCH("!", W74)-1)), Rankings!$A$2:$BK$129, 63, FALSE),0)</f>
        <v>0.74960199886355039</v>
      </c>
      <c r="HQ74">
        <f>IFERROR(VLOOKUP(_xlfn.NUMBERVALUE(MID(X74, SEARCH("!", X74)+1, SEARCH("+", X74)-SEARCH("!", X74)-1)), Rankings!$A$2:$BK$129, 63, FALSE),0)</f>
        <v>0</v>
      </c>
      <c r="HR74">
        <f>IFERROR(VLOOKUP(_xlfn.NUMBERVALUE(MID(Y74, SEARCH("!", Y74)+1, SEARCH("+", Y74)-SEARCH("!", Y74)-1)), Rankings!$A$2:$BK$129, 63, FALSE),0)</f>
        <v>0.23532414935285967</v>
      </c>
      <c r="HS74">
        <f>IFERROR(VLOOKUP(_xlfn.NUMBERVALUE(MID(Z74, SEARCH("!", Z74)+1, SEARCH("+", Z74)-SEARCH("!", Z74)-1)), Rankings!$A$2:$BK$129, 63, FALSE),0)</f>
        <v>0.89620059051123913</v>
      </c>
      <c r="HT74">
        <f>IFERROR(VLOOKUP(_xlfn.NUMBERVALUE(MID(AA74, SEARCH("!", AA74)+1, SEARCH("+", AA74)-SEARCH("!", AA74)-1)), Rankings!$A$2:$BK$129, 63, FALSE),0)</f>
        <v>0</v>
      </c>
      <c r="HU74">
        <f>IFERROR(VLOOKUP(_xlfn.NUMBERVALUE(MID(AB74, SEARCH("!", AB74)+1, SEARCH("+", AB74)-SEARCH("!", AB74)-1)), Rankings!$A$2:$BK$129, 63, FALSE),0)</f>
        <v>0</v>
      </c>
      <c r="HV74">
        <f>IFERROR(VLOOKUP(_xlfn.NUMBERVALUE(MID(AC74, SEARCH("!", AC74)+1, SEARCH("+", AC74)-SEARCH("!", AC74)-1)), Rankings!$A$2:$BK$129, 63, FALSE),0)</f>
        <v>0</v>
      </c>
      <c r="HW74">
        <f>IFERROR(VLOOKUP(_xlfn.NUMBERVALUE(MID(AD74, SEARCH("!", AD74)+1, SEARCH("+", AD74)-SEARCH("!", AD74)-1)), Rankings!$A$2:$BK$129, 63, FALSE),0)</f>
        <v>0</v>
      </c>
      <c r="HX74">
        <f>IFERROR(VLOOKUP(_xlfn.NUMBERVALUE(MID(AE74, SEARCH("!", AE74)+1, SEARCH("+", AE74)-SEARCH("!", AE74)-1)), Rankings!$A$2:$BK$129, 63, FALSE),0)</f>
        <v>0</v>
      </c>
      <c r="HY74">
        <f>IFERROR(VLOOKUP(_xlfn.NUMBERVALUE(MID(AF74, SEARCH("!", AF74)+1, SEARCH("+", AF74)-SEARCH("!", AF74)-1)), Rankings!$A$2:$BK$129, 63, FALSE),0)</f>
        <v>0.33094823042334121</v>
      </c>
      <c r="HZ74">
        <f>IFERROR(VLOOKUP(_xlfn.NUMBERVALUE(MID(AG74, SEARCH("!", AG74)+1, SEARCH("+", AG74)-SEARCH("!", AG74)-1)), Rankings!$A$2:$BK$129, 63, FALSE),0)</f>
        <v>0</v>
      </c>
      <c r="IA74">
        <f>IFERROR(VLOOKUP(_xlfn.NUMBERVALUE(MID(AH74, SEARCH("!", AH74)+1, SEARCH("+", AH74)-SEARCH("!", AH74)-1)), Rankings!$A$2:$BK$129, 63, FALSE),0)</f>
        <v>0.89976634284048129</v>
      </c>
      <c r="IB74">
        <f>IFERROR(VLOOKUP(_xlfn.NUMBERVALUE(MID(AI74, SEARCH("!", AI74)+1, SEARCH("+", AI74)-SEARCH("!", AI74)-1)), Rankings!$A$2:$BK$129, 63, FALSE),0)</f>
        <v>0.89022469558383477</v>
      </c>
      <c r="IC74">
        <f>IFERROR(VLOOKUP(_xlfn.NUMBERVALUE(MID(AJ74, SEARCH("!", AJ74)+1, SEARCH("+", AJ74)-SEARCH("!", AJ74)-1)), Rankings!$A$2:$BK$129, 63, FALSE),0)</f>
        <v>0</v>
      </c>
      <c r="ID74">
        <f>IFERROR(VLOOKUP(_xlfn.NUMBERVALUE(MID(AK74, SEARCH("!", AK74)+1, SEARCH("+", AK74)-SEARCH("!", AK74)-1)), Rankings!$A$2:$BK$129, 63, FALSE),0)</f>
        <v>0</v>
      </c>
      <c r="IE74">
        <f>IFERROR(VLOOKUP(_xlfn.NUMBERVALUE(MID(AL74, SEARCH("!", AL74)+1, SEARCH("+", AL74)-SEARCH("!", AL74)-1)), Rankings!$A$2:$BK$129, 63, FALSE),0)</f>
        <v>0.87224282570657508</v>
      </c>
      <c r="IF74">
        <f>IFERROR(VLOOKUP(_xlfn.NUMBERVALUE(MID(AM74, SEARCH("!", AM74)+1, SEARCH("+", AM74)-SEARCH("!", AM74)-1)), Rankings!$A$2:$BK$129, 63, FALSE),0)</f>
        <v>0</v>
      </c>
      <c r="IG74">
        <f>IFERROR(VLOOKUP(_xlfn.NUMBERVALUE(MID(AN74, SEARCH("!", AN74)+1, SEARCH("+", AN74)-SEARCH("!", AN74)-1)), Rankings!$A$2:$BK$129, 63, FALSE),0)</f>
        <v>0</v>
      </c>
      <c r="IH74">
        <f>IFERROR(VLOOKUP(_xlfn.NUMBERVALUE(MID(AO74, SEARCH("!", AO74)+1, SEARCH("+", AO74)-SEARCH("!", AO74)-1)), Rankings!$A$2:$BK$129, 63, FALSE),0)</f>
        <v>0.60227703843849056</v>
      </c>
      <c r="II74">
        <f>IFERROR(VLOOKUP(_xlfn.NUMBERVALUE(MID(AP74, SEARCH("!", AP74)+1, SEARCH("+", AP74)-SEARCH("!", AP74)-1)), Rankings!$A$2:$BK$129, 63, FALSE),0)</f>
        <v>0</v>
      </c>
      <c r="IJ74">
        <f>IFERROR(VLOOKUP(_xlfn.NUMBERVALUE(MID(AQ74, SEARCH("!", AQ74)+1, SEARCH("+", AQ74)-SEARCH("!", AQ74)-1)), Rankings!$A$2:$BK$129, 63, FALSE),0)</f>
        <v>0</v>
      </c>
      <c r="IK74">
        <f>IFERROR(VLOOKUP(_xlfn.NUMBERVALUE(MID(AR74, SEARCH("!", AR74)+1, SEARCH("+", AR74)-SEARCH("!", AR74)-1)), Rankings!$A$2:$BK$129, 63, FALSE),0)</f>
        <v>0.72332718541365992</v>
      </c>
      <c r="IL74">
        <f>IFERROR(VLOOKUP(_xlfn.NUMBERVALUE(MID(AS74, SEARCH("!", AS74)+1, SEARCH("+", AS74)-SEARCH("!", AS74)-1)), Rankings!$A$2:$BK$129, 63, FALSE),0)</f>
        <v>0</v>
      </c>
      <c r="IM74">
        <f>IFERROR(VLOOKUP(_xlfn.NUMBERVALUE(MID(AT74, SEARCH("!", AT74)+1, SEARCH("+", AT74)-SEARCH("!", AT74)-1)), Rankings!$A$2:$BK$129, 63, FALSE),0)</f>
        <v>0</v>
      </c>
      <c r="IN74">
        <f>IFERROR(VLOOKUP(_xlfn.NUMBERVALUE(MID(AU74, SEARCH("!", AU74)+1, SEARCH("+", AU74)-SEARCH("!", AU74)-1)), Rankings!$A$2:$BK$129, 63, FALSE),0)</f>
        <v>0.51686301006525148</v>
      </c>
      <c r="IO74">
        <f>IFERROR(VLOOKUP(_xlfn.NUMBERVALUE(MID(AV74, SEARCH("!", AV74)+1, SEARCH("+", AV74)-SEARCH("!", AV74)-1)), Rankings!$A$2:$BK$129, 63, FALSE),0)</f>
        <v>0</v>
      </c>
      <c r="IP74">
        <f>IFERROR(VLOOKUP(_xlfn.NUMBERVALUE(MID(AW74, SEARCH("!", AW74)+1, SEARCH("+", AW74)-SEARCH("!", AW74)-1)), Rankings!$A$2:$BK$129, 63, FALSE),0)</f>
        <v>0</v>
      </c>
      <c r="IQ74">
        <f>IFERROR(VLOOKUP(_xlfn.NUMBERVALUE(MID(AX74, SEARCH("!", AX74)+1, SEARCH("+", AX74)-SEARCH("!", AX74)-1)), Rankings!$A$2:$BK$129, 63, FALSE),0)</f>
        <v>0</v>
      </c>
      <c r="IR74">
        <f>IFERROR(VLOOKUP(_xlfn.NUMBERVALUE(MID(AY74, SEARCH("!", AY74)+1, SEARCH("+", AY74)-SEARCH("!", AY74)-1)), Rankings!$A$2:$BK$129, 63, FALSE),0)</f>
        <v>0</v>
      </c>
      <c r="IS74">
        <f>IFERROR(VLOOKUP(_xlfn.NUMBERVALUE(MID(AZ74, SEARCH("!", AZ74)+1, SEARCH("+", AZ74)-SEARCH("!", AZ74)-1)), Rankings!$A$2:$BK$129, 63, FALSE),0)</f>
        <v>0</v>
      </c>
      <c r="IT74">
        <f>IFERROR(VLOOKUP(_xlfn.NUMBERVALUE(MID(BA74, SEARCH("!", BA74)+1, SEARCH("+", BA74)-SEARCH("!", BA74)-1)), Rankings!$A$2:$BK$129, 63, FALSE),0)</f>
        <v>0</v>
      </c>
      <c r="IU74">
        <f>IFERROR(VLOOKUP(_xlfn.NUMBERVALUE(MID(BB74, SEARCH("!", BB74)+1, SEARCH("+", BB74)-SEARCH("!", BB74)-1)), Rankings!$A$2:$BK$129, 63, FALSE),0)</f>
        <v>0</v>
      </c>
      <c r="IV74">
        <f>IFERROR(VLOOKUP(_xlfn.NUMBERVALUE(MID(BC74, SEARCH("!", BC74)+1, SEARCH("+", BC74)-SEARCH("!", BC74)-1)), Rankings!$A$2:$BK$129, 63, FALSE),0)</f>
        <v>0</v>
      </c>
      <c r="IW74">
        <f>IFERROR(VLOOKUP(_xlfn.NUMBERVALUE(MID(BD74, SEARCH("!", BD74)+1, SEARCH("+", BD74)-SEARCH("!", BD74)-1)), Rankings!$A$2:$BK$129, 63, FALSE),0)</f>
        <v>0</v>
      </c>
      <c r="IX74">
        <f>IFERROR(VLOOKUP(_xlfn.NUMBERVALUE(MID(BE74, SEARCH("!", BE74)+1, SEARCH("+", BE74)-SEARCH("!", BE74)-1)), Rankings!$A$2:$BK$129, 63, FALSE),0)</f>
        <v>0</v>
      </c>
      <c r="IY74">
        <f>IFERROR(VLOOKUP(_xlfn.NUMBERVALUE(MID(BF74, SEARCH("!", BF74)+1, SEARCH("+", BF74)-SEARCH("!", BF74)-1)), Rankings!$A$2:$BK$129, 63, FALSE),0)</f>
        <v>0</v>
      </c>
      <c r="IZ74">
        <f>IFERROR(VLOOKUP(_xlfn.NUMBERVALUE(MID(BG74, SEARCH("!", BG74)+1, SEARCH("+", BG74)-SEARCH("!", BG74)-1)), Rankings!$A$2:$BK$129, 63, FALSE),0)</f>
        <v>0</v>
      </c>
      <c r="JA74">
        <f>IFERROR(VLOOKUP(_xlfn.NUMBERVALUE(MID(BH74, SEARCH("!", BH74)+1, SEARCH("+", BH74)-SEARCH("!", BH74)-1)), Rankings!$A$2:$BK$129, 63, FALSE),0)</f>
        <v>0</v>
      </c>
      <c r="JB74">
        <f>IFERROR(VLOOKUP(_xlfn.NUMBERVALUE(MID(BI74, SEARCH("!", BI74)+1, SEARCH("+", BI74)-SEARCH("!", BI74)-1)), Rankings!$A$2:$BK$129, 63, FALSE),0)</f>
        <v>0</v>
      </c>
      <c r="JC74">
        <f>IFERROR(VLOOKUP(_xlfn.NUMBERVALUE(MID(BJ74, SEARCH("!", BJ74)+1, SEARCH("+", BJ74)-SEARCH("!", BJ74)-1)), Rankings!$A$2:$BK$129, 63, FALSE),0)</f>
        <v>0</v>
      </c>
      <c r="JD74">
        <f>IFERROR(VLOOKUP(_xlfn.NUMBERVALUE(MID(BK74, SEARCH("!", BK74)+1, SEARCH("+", BK74)-SEARCH("!", BK74)-1)), Rankings!$A$2:$BK$129, 63, FALSE),0)</f>
        <v>0</v>
      </c>
      <c r="JE74">
        <f>IFERROR(VLOOKUP(_xlfn.NUMBERVALUE(MID(BL74, SEARCH("!", BL74)+1, SEARCH("+", BL74)-SEARCH("!", BL74)-1)), Rankings!$A$2:$BK$129, 63, FALSE),0)</f>
        <v>0</v>
      </c>
      <c r="JF74">
        <f>IFERROR(VLOOKUP(_xlfn.NUMBERVALUE(MID(BM74, SEARCH("!", BM74)+1, SEARCH("+", BM74)-SEARCH("!", BM74)-1)), Rankings!$A$2:$BK$129, 63, FALSE),0)</f>
        <v>0</v>
      </c>
      <c r="JG74">
        <f>IFERROR(VLOOKUP(_xlfn.NUMBERVALUE(MID(BN74, SEARCH("!", BN74)+1, SEARCH("+", BN74)-SEARCH("!", BN74)-1)), Rankings!$A$2:$BK$129, 63, FALSE),0)</f>
        <v>0</v>
      </c>
      <c r="JH74">
        <f>IFERROR(VLOOKUP(_xlfn.NUMBERVALUE(MID(BO74, SEARCH("!", BO74)+1, SEARCH("+", BO74)-SEARCH("!", BO74)-1)), Rankings!$A$2:$BK$129, 63, FALSE),0)</f>
        <v>0</v>
      </c>
      <c r="JI74">
        <f>IFERROR(VLOOKUP(_xlfn.NUMBERVALUE(MID(BP74, SEARCH("!", BP74)+1, SEARCH("+", BP74)-SEARCH("!", BP74)-1)), Rankings!$A$2:$BK$129, 63, FALSE),0)</f>
        <v>0</v>
      </c>
      <c r="JJ74">
        <f>IFERROR(VLOOKUP(_xlfn.NUMBERVALUE(MID(BQ74, SEARCH("!", BQ74)+1, SEARCH("+", BQ74)-SEARCH("!", BQ74)-1)), Rankings!$A$2:$BK$129, 63, FALSE),0)</f>
        <v>0</v>
      </c>
      <c r="JK74">
        <f>IFERROR(VLOOKUP(_xlfn.NUMBERVALUE(MID(BR74, SEARCH("!", BR74)+1, SEARCH("+", BR74)-SEARCH("!", BR74)-1)), Rankings!$A$2:$BK$129, 63, FALSE),0)</f>
        <v>0</v>
      </c>
      <c r="JL74">
        <f>IFERROR(VLOOKUP(_xlfn.NUMBERVALUE(MID(BS74, SEARCH("!", BS74)+1, SEARCH("+", BS74)-SEARCH("!", BS74)-1)), Rankings!$A$2:$BK$129, 63, FALSE),0)</f>
        <v>0</v>
      </c>
      <c r="JM74">
        <f>IFERROR(VLOOKUP(_xlfn.NUMBERVALUE(MID(BT74, SEARCH("!", BT74)+1, SEARCH("+", BT74)-SEARCH("!", BT74)-1)), Rankings!$A$2:$BK$129, 63, FALSE),0)</f>
        <v>0</v>
      </c>
      <c r="JN74">
        <f>IFERROR(VLOOKUP(_xlfn.NUMBERVALUE(MID(BU74, SEARCH("!", BU74)+1, SEARCH("+", BU74)-SEARCH("!", BU74)-1)), Rankings!$A$2:$BK$129, 63, FALSE),0)</f>
        <v>0</v>
      </c>
      <c r="JO74">
        <f>IFERROR(VLOOKUP(_xlfn.NUMBERVALUE(MID(BV74, SEARCH("!", BV74)+1, SEARCH("+", BV74)-SEARCH("!", BV74)-1)), Rankings!$A$2:$BK$129, 63, FALSE),0)</f>
        <v>0</v>
      </c>
      <c r="JP74">
        <f>IFERROR(VLOOKUP(_xlfn.NUMBERVALUE(MID(BW74, SEARCH("!", BW74)+1, SEARCH("+", BW74)-SEARCH("!", BW74)-1)), Rankings!$A$2:$BK$129, 63, FALSE),0)</f>
        <v>0</v>
      </c>
      <c r="JQ74">
        <f>IFERROR(VLOOKUP(_xlfn.NUMBERVALUE(MID(BX74, SEARCH("!", BX74)+1, SEARCH("+", BX74)-SEARCH("!", BX74)-1)), Rankings!$A$2:$BK$129, 63, FALSE),0)</f>
        <v>0</v>
      </c>
      <c r="JR74">
        <f>IFERROR(VLOOKUP(_xlfn.NUMBERVALUE(MID(BY74, SEARCH("!", BY74)+1, SEARCH("+", BY74)-SEARCH("!", BY74)-1)), Rankings!$A$2:$BK$129, 63, FALSE),0)</f>
        <v>0</v>
      </c>
      <c r="JS74">
        <f>IFERROR(VLOOKUP(_xlfn.NUMBERVALUE(MID(BZ74, SEARCH("!", BZ74)+1, SEARCH("+", BZ74)-SEARCH("!", BZ74)-1)), Rankings!$A$2:$BK$129, 63, FALSE),0)</f>
        <v>0</v>
      </c>
      <c r="JT74">
        <f>IFERROR(VLOOKUP(_xlfn.NUMBERVALUE(MID(CA74, SEARCH("!", CA74)+1, SEARCH("+", CA74)-SEARCH("!", CA74)-1)), Rankings!$A$2:$BK$129, 63, FALSE),0)</f>
        <v>0</v>
      </c>
      <c r="JU74">
        <f>IFERROR(VLOOKUP(_xlfn.NUMBERVALUE(MID(CB74, SEARCH("!", CB74)+1, SEARCH("+", CB74)-SEARCH("!", CB74)-1)), Rankings!$A$2:$BK$129, 63, FALSE),0)</f>
        <v>0</v>
      </c>
      <c r="JV74">
        <f>IFERROR(VLOOKUP(_xlfn.NUMBERVALUE(MID(CC74, SEARCH("!", CC74)+1, SEARCH("+", CC74)-SEARCH("!", CC74)-1)), Rankings!$A$2:$BK$129, 63, FALSE),0)</f>
        <v>0</v>
      </c>
      <c r="JW74">
        <f>IFERROR(VLOOKUP(_xlfn.NUMBERVALUE(MID(CD74, SEARCH("!", CD74)+1, SEARCH("+", CD74)-SEARCH("!", CD74)-1)), Rankings!$A$2:$BK$129, 63, FALSE),0)</f>
        <v>0</v>
      </c>
      <c r="JX74">
        <f>IFERROR(VLOOKUP(_xlfn.NUMBERVALUE(MID(CE74, SEARCH("!", CE74)+1, SEARCH("+", CE74)-SEARCH("!", CE74)-1)), Rankings!$A$2:$BK$129, 63, FALSE),0)</f>
        <v>0</v>
      </c>
      <c r="JY74">
        <f>IFERROR(VLOOKUP(_xlfn.NUMBERVALUE(MID(CF74, SEARCH("!", CF74)+1, SEARCH("+", CF74)-SEARCH("!", CF74)-1)), Rankings!$A$2:$BK$129, 63, FALSE),0)</f>
        <v>0</v>
      </c>
      <c r="JZ74">
        <f>IFERROR(VLOOKUP(_xlfn.NUMBERVALUE(MID(CG74, SEARCH("!", CG74)+1, SEARCH("+", CG74)-SEARCH("!", CG74)-1)), Rankings!$A$2:$BK$129, 63, FALSE),0)</f>
        <v>0</v>
      </c>
      <c r="KA74">
        <f>IFERROR(VLOOKUP(_xlfn.NUMBERVALUE(MID(CH74, SEARCH("!", CH74)+1, SEARCH("+", CH74)-SEARCH("!", CH74)-1)), Rankings!$A$2:$BK$129, 63, FALSE),0)</f>
        <v>0</v>
      </c>
      <c r="KB74">
        <f>IFERROR(VLOOKUP(_xlfn.NUMBERVALUE(MID(CI74, SEARCH("!", CI74)+1, SEARCH("+", CI74)-SEARCH("!", CI74)-1)), Rankings!$A$2:$BK$129, 63, FALSE),0)</f>
        <v>0</v>
      </c>
      <c r="KC74">
        <f>IFERROR(VLOOKUP(_xlfn.NUMBERVALUE(MID(CJ74, SEARCH("!", CJ74)+1, SEARCH("+", CJ74)-SEARCH("!", CJ74)-1)), Rankings!$A$2:$BK$129, 63, FALSE),0)</f>
        <v>0</v>
      </c>
      <c r="KD74">
        <f>IFERROR(VLOOKUP(_xlfn.NUMBERVALUE(MID(CK74, SEARCH("!", CK74)+1, SEARCH("+", CK74)-SEARCH("!", CK74)-1)), Rankings!$A$2:$BK$129, 63, FALSE),0)</f>
        <v>0</v>
      </c>
      <c r="KE74">
        <f>IFERROR(VLOOKUP(_xlfn.NUMBERVALUE(MID(CL74, SEARCH("!", CL74)+1, SEARCH("+", CL74)-SEARCH("!", CL74)-1)), Rankings!$A$2:$BK$129, 63, FALSE),0)</f>
        <v>0</v>
      </c>
      <c r="KF74">
        <f>IFERROR(VLOOKUP(_xlfn.NUMBERVALUE(MID(CM74, SEARCH("!", CM74)+1, SEARCH("+", CM74)-SEARCH("!", CM74)-1)), Rankings!$A$2:$BK$129, 63, FALSE),0)</f>
        <v>0</v>
      </c>
      <c r="KG74">
        <f>IFERROR(VLOOKUP(_xlfn.NUMBERVALUE(MID(CN74, SEARCH("!", CN74)+1, SEARCH("+", CN74)-SEARCH("!", CN74)-1)), Rankings!$A$2:$BK$129, 63, FALSE),0)</f>
        <v>0</v>
      </c>
      <c r="KH74">
        <f>IFERROR(VLOOKUP(_xlfn.NUMBERVALUE(MID(CO74, SEARCH("!", CO74)+1, SEARCH("+", CO74)-SEARCH("!", CO74)-1)), Rankings!$A$2:$BK$129, 63, FALSE),0)</f>
        <v>0</v>
      </c>
      <c r="KJ74" s="28">
        <f t="shared" si="1901"/>
        <v>204</v>
      </c>
      <c r="KK74" s="28">
        <f t="shared" si="1902"/>
        <v>0</v>
      </c>
      <c r="KL74" s="28">
        <f t="shared" si="1903"/>
        <v>21</v>
      </c>
      <c r="KM74" s="28">
        <f t="shared" si="1904"/>
        <v>0</v>
      </c>
      <c r="KN74" s="28">
        <f t="shared" si="1905"/>
        <v>0</v>
      </c>
      <c r="KO74" s="28">
        <f t="shared" si="1906"/>
        <v>144</v>
      </c>
      <c r="KP74" s="28">
        <f t="shared" si="1907"/>
        <v>214.5</v>
      </c>
      <c r="KQ74" s="28">
        <f t="shared" si="1908"/>
        <v>144</v>
      </c>
      <c r="KS74" s="27" t="str">
        <f t="shared" si="1909"/>
        <v>19</v>
      </c>
      <c r="KT74" s="27" t="str">
        <f t="shared" si="1910"/>
        <v>16</v>
      </c>
      <c r="KU74" s="27" t="str">
        <f t="shared" si="1911"/>
        <v>17</v>
      </c>
      <c r="KV74" s="27">
        <f t="shared" si="1912"/>
        <v>0</v>
      </c>
      <c r="KW74" s="27">
        <f t="shared" si="1913"/>
        <v>0</v>
      </c>
      <c r="KX74" s="27">
        <f t="shared" si="1914"/>
        <v>0</v>
      </c>
      <c r="KY74" s="27">
        <f t="shared" si="1915"/>
        <v>0</v>
      </c>
      <c r="KZ74" s="27">
        <f t="shared" si="1916"/>
        <v>0</v>
      </c>
      <c r="LA74" s="27" t="str">
        <f t="shared" si="1917"/>
        <v>23</v>
      </c>
      <c r="LB74" s="27">
        <f t="shared" si="1918"/>
        <v>0</v>
      </c>
      <c r="LC74" s="27">
        <f t="shared" si="1919"/>
        <v>0</v>
      </c>
      <c r="LD74" s="27" t="str">
        <f t="shared" si="1920"/>
        <v>10</v>
      </c>
      <c r="LE74" s="27">
        <f t="shared" si="1921"/>
        <v>0</v>
      </c>
      <c r="LF74" s="27" t="str">
        <f t="shared" si="1922"/>
        <v>17</v>
      </c>
      <c r="LG74" s="27" t="str">
        <f t="shared" si="1923"/>
        <v>24</v>
      </c>
      <c r="LH74" s="27">
        <f t="shared" si="1924"/>
        <v>0</v>
      </c>
      <c r="LI74" s="27">
        <f t="shared" si="1925"/>
        <v>0</v>
      </c>
      <c r="LJ74" s="27">
        <f t="shared" si="1926"/>
        <v>0</v>
      </c>
      <c r="LK74" s="27">
        <f t="shared" si="1927"/>
        <v>0</v>
      </c>
      <c r="LL74" s="27">
        <f t="shared" si="1928"/>
        <v>0</v>
      </c>
      <c r="LM74" s="27" t="str">
        <f t="shared" si="1929"/>
        <v>28</v>
      </c>
      <c r="LN74" s="27">
        <f t="shared" si="1930"/>
        <v>0</v>
      </c>
      <c r="LO74" s="27" t="str">
        <f t="shared" si="1931"/>
        <v>4</v>
      </c>
      <c r="LP74" s="27" t="str">
        <f t="shared" si="1932"/>
        <v>9</v>
      </c>
      <c r="LQ74" s="27">
        <f t="shared" si="1933"/>
        <v>0</v>
      </c>
      <c r="LR74" s="27">
        <f t="shared" si="1934"/>
        <v>0</v>
      </c>
      <c r="LS74" s="27" t="str">
        <f t="shared" si="1935"/>
        <v>24</v>
      </c>
      <c r="LT74" s="27">
        <f t="shared" si="1936"/>
        <v>0</v>
      </c>
      <c r="LU74" s="27">
        <f t="shared" si="1937"/>
        <v>0</v>
      </c>
      <c r="LV74" s="27" t="str">
        <f t="shared" si="1938"/>
        <v>8</v>
      </c>
      <c r="LW74" s="27">
        <f t="shared" si="1939"/>
        <v>0</v>
      </c>
      <c r="LX74" s="27">
        <f t="shared" si="1940"/>
        <v>0</v>
      </c>
      <c r="LY74" s="27" t="str">
        <f t="shared" si="1941"/>
        <v>11</v>
      </c>
      <c r="LZ74" s="27">
        <f t="shared" si="1942"/>
        <v>0</v>
      </c>
      <c r="MA74" s="27">
        <f t="shared" si="1943"/>
        <v>0</v>
      </c>
      <c r="MB74" s="27" t="str">
        <f t="shared" si="1944"/>
        <v>15</v>
      </c>
      <c r="MC74" s="27">
        <f t="shared" si="1945"/>
        <v>0</v>
      </c>
      <c r="MD74" s="27">
        <f t="shared" si="1946"/>
        <v>0</v>
      </c>
      <c r="ME74" s="27">
        <f t="shared" si="1947"/>
        <v>0</v>
      </c>
      <c r="MF74" s="27">
        <f t="shared" si="1948"/>
        <v>0</v>
      </c>
      <c r="MG74" s="27">
        <f t="shared" si="1949"/>
        <v>0</v>
      </c>
      <c r="MH74" s="27">
        <f t="shared" si="1950"/>
        <v>0</v>
      </c>
      <c r="MI74" s="27">
        <f t="shared" si="1951"/>
        <v>0</v>
      </c>
      <c r="MJ74" s="27">
        <f t="shared" si="1952"/>
        <v>0</v>
      </c>
      <c r="MK74" s="27">
        <f t="shared" si="1953"/>
        <v>0</v>
      </c>
      <c r="ML74" s="27">
        <f t="shared" si="1954"/>
        <v>0</v>
      </c>
      <c r="MM74" s="27">
        <f t="shared" si="1955"/>
        <v>0</v>
      </c>
      <c r="MN74" s="27">
        <f t="shared" si="1956"/>
        <v>0</v>
      </c>
      <c r="MO74" s="27">
        <f t="shared" si="1957"/>
        <v>0</v>
      </c>
      <c r="MP74" s="27">
        <f t="shared" si="1958"/>
        <v>0</v>
      </c>
      <c r="MQ74" s="27">
        <f t="shared" si="1959"/>
        <v>0</v>
      </c>
      <c r="MR74" s="27">
        <f t="shared" si="1960"/>
        <v>0</v>
      </c>
      <c r="MS74" s="27">
        <f t="shared" si="1961"/>
        <v>0</v>
      </c>
      <c r="MT74" s="27">
        <f t="shared" si="1962"/>
        <v>0</v>
      </c>
      <c r="MU74" s="27">
        <f t="shared" si="1963"/>
        <v>0</v>
      </c>
      <c r="MV74" s="27">
        <f t="shared" si="1964"/>
        <v>0</v>
      </c>
      <c r="MW74" s="27">
        <f t="shared" si="1965"/>
        <v>0</v>
      </c>
      <c r="MX74" s="27">
        <f t="shared" si="1966"/>
        <v>0</v>
      </c>
      <c r="MY74" s="27">
        <f t="shared" si="1967"/>
        <v>0</v>
      </c>
      <c r="MZ74" s="27">
        <f t="shared" si="1968"/>
        <v>0</v>
      </c>
      <c r="NA74" s="27">
        <f t="shared" si="1969"/>
        <v>0</v>
      </c>
      <c r="NB74" s="27">
        <f t="shared" si="1970"/>
        <v>0</v>
      </c>
      <c r="NC74" s="27">
        <f t="shared" si="1971"/>
        <v>0</v>
      </c>
      <c r="ND74" s="27">
        <f t="shared" si="1972"/>
        <v>0</v>
      </c>
      <c r="NE74" s="27">
        <f t="shared" si="1973"/>
        <v>0</v>
      </c>
      <c r="NF74" s="27">
        <f t="shared" si="1974"/>
        <v>0</v>
      </c>
      <c r="NG74" s="27">
        <f t="shared" si="1975"/>
        <v>0</v>
      </c>
      <c r="NH74" s="27">
        <f t="shared" si="1976"/>
        <v>0</v>
      </c>
      <c r="NI74" s="27">
        <f t="shared" si="1977"/>
        <v>0</v>
      </c>
      <c r="NJ74" s="27">
        <f t="shared" si="1978"/>
        <v>0</v>
      </c>
      <c r="NK74" s="27">
        <f t="shared" si="1979"/>
        <v>0</v>
      </c>
      <c r="NL74" s="27">
        <f t="shared" si="1980"/>
        <v>0</v>
      </c>
      <c r="NM74" s="27">
        <f t="shared" si="1981"/>
        <v>0</v>
      </c>
      <c r="NN74" s="27">
        <f t="shared" si="1982"/>
        <v>0</v>
      </c>
      <c r="NO74" s="27">
        <f t="shared" si="1983"/>
        <v>0</v>
      </c>
      <c r="NP74" s="27">
        <f t="shared" si="1984"/>
        <v>0</v>
      </c>
      <c r="NQ74" s="27">
        <f t="shared" si="1985"/>
        <v>0</v>
      </c>
      <c r="NR74" s="27">
        <f t="shared" si="1986"/>
        <v>0</v>
      </c>
      <c r="NS74" s="27">
        <f t="shared" si="1987"/>
        <v>0</v>
      </c>
      <c r="NT74" s="27">
        <f t="shared" si="1988"/>
        <v>0</v>
      </c>
      <c r="NU74" s="27">
        <f t="shared" si="1989"/>
        <v>0</v>
      </c>
      <c r="NV74" s="27">
        <f t="shared" si="1990"/>
        <v>0</v>
      </c>
      <c r="NX74" s="28">
        <f t="shared" si="1991"/>
        <v>230</v>
      </c>
      <c r="NY74" s="28">
        <f t="shared" si="1992"/>
        <v>0</v>
      </c>
      <c r="NZ74" s="28">
        <f t="shared" si="1993"/>
        <v>35</v>
      </c>
      <c r="OA74" s="28">
        <f t="shared" si="1994"/>
        <v>0</v>
      </c>
      <c r="OB74" s="28">
        <f t="shared" si="1995"/>
        <v>0</v>
      </c>
      <c r="OC74" s="28">
        <f t="shared" si="1996"/>
        <v>168</v>
      </c>
      <c r="OD74" s="28">
        <f t="shared" si="1997"/>
        <v>247.5</v>
      </c>
      <c r="OE74" s="28">
        <f t="shared" si="1998"/>
        <v>168</v>
      </c>
      <c r="OG74" s="27" t="str">
        <f t="shared" si="1999"/>
        <v>11</v>
      </c>
      <c r="OH74" s="27" t="str">
        <f t="shared" si="2000"/>
        <v>7</v>
      </c>
      <c r="OI74" s="27" t="str">
        <f t="shared" si="2001"/>
        <v>25</v>
      </c>
      <c r="OJ74" s="27">
        <f t="shared" si="2002"/>
        <v>0</v>
      </c>
      <c r="OK74" s="27">
        <f t="shared" si="2003"/>
        <v>0</v>
      </c>
      <c r="OL74" s="27">
        <f t="shared" si="2004"/>
        <v>0</v>
      </c>
      <c r="OM74" s="27">
        <f t="shared" si="2005"/>
        <v>0</v>
      </c>
      <c r="ON74" s="27">
        <f t="shared" si="2006"/>
        <v>0</v>
      </c>
      <c r="OO74" s="27" t="str">
        <f t="shared" si="2007"/>
        <v>22</v>
      </c>
      <c r="OP74" s="27">
        <f t="shared" si="2008"/>
        <v>0</v>
      </c>
      <c r="OQ74" s="27">
        <f t="shared" si="2009"/>
        <v>0</v>
      </c>
      <c r="OR74" s="27" t="str">
        <f t="shared" si="2010"/>
        <v>28</v>
      </c>
      <c r="OS74" s="27">
        <f t="shared" si="2011"/>
        <v>0</v>
      </c>
      <c r="OT74" s="27" t="str">
        <f t="shared" si="2012"/>
        <v>10</v>
      </c>
      <c r="OU74" s="27" t="str">
        <f t="shared" si="2013"/>
        <v>16</v>
      </c>
      <c r="OV74" s="27">
        <f t="shared" si="2014"/>
        <v>0</v>
      </c>
      <c r="OW74" s="27">
        <f t="shared" si="2015"/>
        <v>0</v>
      </c>
      <c r="OX74" s="27">
        <f t="shared" si="2016"/>
        <v>0</v>
      </c>
      <c r="OY74" s="27">
        <f t="shared" si="2017"/>
        <v>0</v>
      </c>
      <c r="OZ74" s="27">
        <f t="shared" si="2018"/>
        <v>0</v>
      </c>
      <c r="PA74" s="27" t="str">
        <f t="shared" si="2019"/>
        <v>17</v>
      </c>
      <c r="PB74" s="27">
        <f t="shared" si="2020"/>
        <v>0</v>
      </c>
      <c r="PC74" s="27" t="str">
        <f t="shared" si="2021"/>
        <v>25</v>
      </c>
      <c r="PD74" s="27" t="str">
        <f t="shared" si="2022"/>
        <v>23</v>
      </c>
      <c r="PE74" s="27">
        <f t="shared" si="2023"/>
        <v>0</v>
      </c>
      <c r="PF74" s="27">
        <f t="shared" si="2024"/>
        <v>0</v>
      </c>
      <c r="PG74" s="27" t="str">
        <f t="shared" si="2025"/>
        <v>25</v>
      </c>
      <c r="PH74" s="27">
        <f t="shared" si="2026"/>
        <v>0</v>
      </c>
      <c r="PI74" s="27">
        <f t="shared" si="2027"/>
        <v>0</v>
      </c>
      <c r="PJ74" s="27" t="str">
        <f t="shared" si="2028"/>
        <v>16</v>
      </c>
      <c r="PK74" s="27">
        <f t="shared" si="2029"/>
        <v>0</v>
      </c>
      <c r="PL74" s="27">
        <f t="shared" si="2030"/>
        <v>0</v>
      </c>
      <c r="PM74" s="27" t="str">
        <f t="shared" si="2031"/>
        <v>22</v>
      </c>
      <c r="PN74" s="27">
        <f t="shared" si="2032"/>
        <v>0</v>
      </c>
      <c r="PO74" s="27">
        <f t="shared" si="2033"/>
        <v>0</v>
      </c>
      <c r="PP74" s="27" t="str">
        <f t="shared" si="2034"/>
        <v>18</v>
      </c>
      <c r="PQ74" s="27">
        <f t="shared" si="2035"/>
        <v>0</v>
      </c>
      <c r="PR74" s="27">
        <f t="shared" si="2036"/>
        <v>0</v>
      </c>
      <c r="PS74" s="27">
        <f t="shared" si="2037"/>
        <v>0</v>
      </c>
      <c r="PT74" s="27">
        <f t="shared" si="2038"/>
        <v>0</v>
      </c>
      <c r="PU74" s="27">
        <f t="shared" si="2039"/>
        <v>0</v>
      </c>
      <c r="PV74" s="27">
        <f t="shared" si="2040"/>
        <v>0</v>
      </c>
      <c r="PW74" s="27">
        <f t="shared" si="2041"/>
        <v>0</v>
      </c>
      <c r="PX74" s="27">
        <f t="shared" si="2042"/>
        <v>0</v>
      </c>
      <c r="PY74" s="27">
        <f t="shared" si="2043"/>
        <v>0</v>
      </c>
      <c r="PZ74" s="27">
        <f t="shared" si="2044"/>
        <v>0</v>
      </c>
      <c r="QA74" s="27">
        <f t="shared" si="2045"/>
        <v>0</v>
      </c>
      <c r="QB74" s="27">
        <f t="shared" si="2046"/>
        <v>0</v>
      </c>
      <c r="QC74" s="27">
        <f t="shared" si="2047"/>
        <v>0</v>
      </c>
      <c r="QD74" s="27">
        <f t="shared" si="2048"/>
        <v>0</v>
      </c>
      <c r="QE74" s="27">
        <f t="shared" si="2049"/>
        <v>0</v>
      </c>
      <c r="QF74" s="27">
        <f t="shared" si="2050"/>
        <v>0</v>
      </c>
      <c r="QG74" s="27">
        <f t="shared" si="2051"/>
        <v>0</v>
      </c>
      <c r="QH74" s="27">
        <f t="shared" si="2052"/>
        <v>0</v>
      </c>
      <c r="QI74" s="27">
        <f t="shared" si="2053"/>
        <v>0</v>
      </c>
      <c r="QJ74" s="27">
        <f t="shared" si="2054"/>
        <v>0</v>
      </c>
      <c r="QK74" s="27">
        <f t="shared" si="2055"/>
        <v>0</v>
      </c>
      <c r="QL74" s="27">
        <f t="shared" si="2056"/>
        <v>0</v>
      </c>
      <c r="QM74" s="27">
        <f t="shared" si="2057"/>
        <v>0</v>
      </c>
      <c r="QN74" s="27">
        <f t="shared" si="2058"/>
        <v>0</v>
      </c>
      <c r="QO74" s="27">
        <f t="shared" si="2059"/>
        <v>0</v>
      </c>
      <c r="QP74" s="27">
        <f t="shared" si="2060"/>
        <v>0</v>
      </c>
      <c r="QQ74" s="27">
        <f t="shared" si="2061"/>
        <v>0</v>
      </c>
      <c r="QR74" s="27">
        <f t="shared" si="2062"/>
        <v>0</v>
      </c>
      <c r="QS74" s="27">
        <f t="shared" si="2063"/>
        <v>0</v>
      </c>
      <c r="QT74" s="27">
        <f t="shared" si="2064"/>
        <v>0</v>
      </c>
      <c r="QU74" s="27">
        <f t="shared" si="2065"/>
        <v>0</v>
      </c>
      <c r="QV74" s="27">
        <f t="shared" si="2066"/>
        <v>0</v>
      </c>
      <c r="QW74" s="27">
        <f t="shared" si="2067"/>
        <v>0</v>
      </c>
      <c r="QX74" s="27">
        <f t="shared" si="2068"/>
        <v>0</v>
      </c>
      <c r="QY74" s="27">
        <f t="shared" si="2069"/>
        <v>0</v>
      </c>
      <c r="QZ74" s="27">
        <f t="shared" si="2070"/>
        <v>0</v>
      </c>
      <c r="RA74" s="27">
        <f t="shared" si="2071"/>
        <v>0</v>
      </c>
      <c r="RB74" s="27">
        <f t="shared" si="2072"/>
        <v>0</v>
      </c>
      <c r="RC74" s="27">
        <f t="shared" si="2073"/>
        <v>0</v>
      </c>
      <c r="RD74" s="27">
        <f t="shared" si="2074"/>
        <v>0</v>
      </c>
      <c r="RE74" s="27">
        <f t="shared" si="2075"/>
        <v>0</v>
      </c>
      <c r="RF74" s="27">
        <f t="shared" si="2076"/>
        <v>0</v>
      </c>
      <c r="RG74" s="27">
        <f t="shared" si="2077"/>
        <v>0</v>
      </c>
      <c r="RH74" s="27">
        <f t="shared" si="2078"/>
        <v>0</v>
      </c>
      <c r="RI74" s="27">
        <f t="shared" si="2079"/>
        <v>0</v>
      </c>
      <c r="RJ74" s="27">
        <f t="shared" si="2080"/>
        <v>0</v>
      </c>
      <c r="RL74" s="28">
        <f t="shared" si="2081"/>
        <v>98</v>
      </c>
      <c r="RM74" s="28">
        <f t="shared" si="2082"/>
        <v>0</v>
      </c>
      <c r="RN74" s="28">
        <f t="shared" si="2083"/>
        <v>9</v>
      </c>
      <c r="RO74" s="28">
        <f t="shared" si="2084"/>
        <v>0</v>
      </c>
      <c r="RP74" s="28">
        <f t="shared" si="2085"/>
        <v>0</v>
      </c>
      <c r="RQ74" s="28">
        <f t="shared" si="2086"/>
        <v>102.5</v>
      </c>
      <c r="RT74" s="27" t="str">
        <f t="shared" si="2087"/>
        <v>12</v>
      </c>
      <c r="RU74" s="27" t="str">
        <f t="shared" si="2088"/>
        <v>9</v>
      </c>
      <c r="RV74" s="27" t="str">
        <f t="shared" si="2089"/>
        <v>6</v>
      </c>
      <c r="RW74" s="27" t="str">
        <f t="shared" si="2090"/>
        <v>0</v>
      </c>
      <c r="RX74" s="27" t="str">
        <f t="shared" si="2091"/>
        <v>0</v>
      </c>
      <c r="RY74" s="27" t="str">
        <f t="shared" si="2092"/>
        <v>0</v>
      </c>
      <c r="RZ74" s="27" t="str">
        <f t="shared" si="2093"/>
        <v>0</v>
      </c>
      <c r="SA74" s="27" t="str">
        <f t="shared" si="2094"/>
        <v>0</v>
      </c>
      <c r="SB74" s="27" t="str">
        <f t="shared" si="2095"/>
        <v>10</v>
      </c>
      <c r="SC74" s="27" t="str">
        <f t="shared" si="2096"/>
        <v>0</v>
      </c>
      <c r="SD74" s="27" t="str">
        <f t="shared" si="2097"/>
        <v>0</v>
      </c>
      <c r="SE74" s="27" t="str">
        <f t="shared" si="2098"/>
        <v>5</v>
      </c>
      <c r="SF74" s="27" t="str">
        <f t="shared" si="2099"/>
        <v>0</v>
      </c>
      <c r="SG74" s="27" t="str">
        <f t="shared" si="2100"/>
        <v>6</v>
      </c>
      <c r="SH74" s="27" t="str">
        <f t="shared" si="2101"/>
        <v>11</v>
      </c>
      <c r="SI74" s="27" t="str">
        <f t="shared" si="2102"/>
        <v>0</v>
      </c>
      <c r="SJ74" s="27" t="str">
        <f t="shared" si="2103"/>
        <v>0</v>
      </c>
      <c r="SK74" s="27" t="str">
        <f t="shared" si="2104"/>
        <v>0</v>
      </c>
      <c r="SL74" s="27" t="str">
        <f t="shared" si="2105"/>
        <v>0</v>
      </c>
      <c r="SM74" s="27" t="str">
        <f t="shared" si="2106"/>
        <v>0</v>
      </c>
      <c r="SN74" s="27" t="str">
        <f t="shared" si="2107"/>
        <v>10</v>
      </c>
      <c r="SO74" s="27" t="str">
        <f t="shared" si="2108"/>
        <v>0</v>
      </c>
      <c r="SP74" s="27" t="str">
        <f t="shared" si="2109"/>
        <v>3</v>
      </c>
      <c r="SQ74" s="27" t="str">
        <f t="shared" si="2110"/>
        <v>4</v>
      </c>
      <c r="SR74" s="27" t="str">
        <f t="shared" si="2111"/>
        <v>0</v>
      </c>
      <c r="SS74" s="27" t="str">
        <f t="shared" si="2112"/>
        <v>0</v>
      </c>
      <c r="ST74" s="27" t="str">
        <f t="shared" si="2113"/>
        <v>13</v>
      </c>
      <c r="SU74" s="27" t="str">
        <f t="shared" si="2114"/>
        <v>0</v>
      </c>
      <c r="SV74" s="27" t="str">
        <f t="shared" si="2115"/>
        <v>0</v>
      </c>
      <c r="SW74" s="27" t="str">
        <f t="shared" si="2116"/>
        <v>6</v>
      </c>
      <c r="SX74" s="27" t="str">
        <f t="shared" si="2117"/>
        <v>0</v>
      </c>
      <c r="SY74" s="27" t="str">
        <f t="shared" si="2118"/>
        <v>0</v>
      </c>
      <c r="SZ74" s="27" t="str">
        <f t="shared" si="2119"/>
        <v>5</v>
      </c>
      <c r="TA74" s="27" t="str">
        <f t="shared" si="2120"/>
        <v>0</v>
      </c>
      <c r="TB74" s="27" t="str">
        <f t="shared" si="2121"/>
        <v>0</v>
      </c>
      <c r="TC74" s="27" t="str">
        <f t="shared" si="2122"/>
        <v>7</v>
      </c>
      <c r="TD74" s="27" t="str">
        <f t="shared" si="2123"/>
        <v>0</v>
      </c>
      <c r="TE74" s="27" t="str">
        <f t="shared" si="2124"/>
        <v>0</v>
      </c>
      <c r="TF74" s="27" t="str">
        <f t="shared" si="2125"/>
        <v>0</v>
      </c>
      <c r="TG74" s="27" t="str">
        <f t="shared" si="2126"/>
        <v>0</v>
      </c>
      <c r="TH74" s="27" t="str">
        <f t="shared" si="2127"/>
        <v>0</v>
      </c>
      <c r="TI74" s="27" t="str">
        <f t="shared" si="2128"/>
        <v>0</v>
      </c>
      <c r="TJ74" s="27" t="str">
        <f t="shared" si="2129"/>
        <v>0</v>
      </c>
      <c r="TK74" s="27" t="str">
        <f t="shared" si="2130"/>
        <v>0</v>
      </c>
      <c r="TL74" s="27" t="str">
        <f t="shared" si="2131"/>
        <v>0</v>
      </c>
      <c r="TM74" s="27" t="str">
        <f t="shared" si="2132"/>
        <v>0</v>
      </c>
      <c r="TN74" s="27" t="str">
        <f t="shared" si="2133"/>
        <v>0</v>
      </c>
      <c r="TO74" s="27" t="str">
        <f t="shared" si="2134"/>
        <v>0</v>
      </c>
      <c r="TP74" s="27" t="str">
        <f t="shared" si="2135"/>
        <v>0</v>
      </c>
      <c r="TQ74" s="27" t="str">
        <f t="shared" si="2136"/>
        <v>0</v>
      </c>
      <c r="TR74" s="27" t="str">
        <f t="shared" si="2137"/>
        <v>0</v>
      </c>
      <c r="TS74" s="27" t="str">
        <f t="shared" si="2138"/>
        <v>0</v>
      </c>
      <c r="TT74" s="27" t="str">
        <f t="shared" si="2139"/>
        <v>0</v>
      </c>
      <c r="TU74" s="27" t="str">
        <f t="shared" si="2140"/>
        <v>0</v>
      </c>
      <c r="TV74" s="27" t="str">
        <f t="shared" si="2141"/>
        <v>0</v>
      </c>
      <c r="TW74" s="27" t="str">
        <f t="shared" si="2142"/>
        <v>0</v>
      </c>
      <c r="TX74" s="27" t="str">
        <f t="shared" si="2143"/>
        <v>0</v>
      </c>
      <c r="TY74" s="27" t="str">
        <f t="shared" si="2144"/>
        <v>0</v>
      </c>
      <c r="TZ74" s="27" t="str">
        <f t="shared" si="2145"/>
        <v>0</v>
      </c>
      <c r="UA74" s="27" t="str">
        <f t="shared" si="2146"/>
        <v>0</v>
      </c>
      <c r="UB74" s="27" t="str">
        <f t="shared" si="2147"/>
        <v>0</v>
      </c>
      <c r="UC74" s="27" t="str">
        <f t="shared" si="2148"/>
        <v>0</v>
      </c>
      <c r="UD74" s="27" t="str">
        <f t="shared" si="2149"/>
        <v>0</v>
      </c>
      <c r="UE74" s="27" t="str">
        <f t="shared" si="2150"/>
        <v>0</v>
      </c>
      <c r="UF74" s="27" t="str">
        <f t="shared" si="2151"/>
        <v>0</v>
      </c>
      <c r="UG74" s="27" t="str">
        <f t="shared" si="2152"/>
        <v>0</v>
      </c>
      <c r="UH74" s="27" t="str">
        <f t="shared" si="2153"/>
        <v>0</v>
      </c>
      <c r="UI74" s="27" t="str">
        <f t="shared" si="2154"/>
        <v>0</v>
      </c>
      <c r="UJ74" s="27" t="str">
        <f t="shared" si="2155"/>
        <v>0</v>
      </c>
      <c r="UK74" s="27" t="str">
        <f t="shared" si="2156"/>
        <v>0</v>
      </c>
      <c r="UL74" s="27" t="str">
        <f t="shared" si="2157"/>
        <v>0</v>
      </c>
      <c r="UM74" s="27" t="str">
        <f t="shared" si="2158"/>
        <v>0</v>
      </c>
      <c r="UN74" s="27" t="str">
        <f t="shared" si="2159"/>
        <v>0</v>
      </c>
      <c r="UO74" s="27" t="str">
        <f t="shared" si="2160"/>
        <v>0</v>
      </c>
      <c r="UP74" s="27" t="str">
        <f t="shared" si="2161"/>
        <v>0</v>
      </c>
      <c r="UQ74" s="27" t="str">
        <f t="shared" si="2162"/>
        <v>0</v>
      </c>
      <c r="UR74" s="27" t="str">
        <f t="shared" si="2163"/>
        <v>0</v>
      </c>
      <c r="US74" s="27" t="str">
        <f t="shared" si="2164"/>
        <v>0</v>
      </c>
      <c r="UT74" s="27" t="str">
        <f t="shared" si="2165"/>
        <v>0</v>
      </c>
      <c r="UU74" s="27" t="str">
        <f t="shared" si="2166"/>
        <v>0</v>
      </c>
      <c r="UV74" s="27" t="str">
        <f t="shared" si="2167"/>
        <v>0</v>
      </c>
      <c r="UW74" s="27" t="str">
        <f t="shared" si="2168"/>
        <v>0</v>
      </c>
      <c r="UY74" s="28">
        <f t="shared" si="2169"/>
        <v>-5.8400000000000025</v>
      </c>
      <c r="UZ74" s="28">
        <f t="shared" si="2170"/>
        <v>0</v>
      </c>
      <c r="VA74" s="28">
        <f t="shared" si="2171"/>
        <v>-2.2599999999999998</v>
      </c>
      <c r="VB74" s="28">
        <f t="shared" si="2172"/>
        <v>0</v>
      </c>
      <c r="VC74" s="28">
        <f t="shared" si="2173"/>
        <v>0</v>
      </c>
      <c r="VD74" s="28">
        <f t="shared" si="2174"/>
        <v>-6.9700000000000024</v>
      </c>
      <c r="VG74" s="27" t="str">
        <f t="shared" si="2175"/>
        <v>3.4</v>
      </c>
      <c r="VH74" s="27" t="str">
        <f t="shared" si="2176"/>
        <v>0.49</v>
      </c>
      <c r="VI74" s="27" t="str">
        <f t="shared" si="2177"/>
        <v>8.69</v>
      </c>
      <c r="VJ74" s="27">
        <f t="shared" si="2178"/>
        <v>0</v>
      </c>
      <c r="VK74" s="27">
        <f t="shared" si="2179"/>
        <v>0</v>
      </c>
      <c r="VL74" s="27">
        <f t="shared" si="2180"/>
        <v>0</v>
      </c>
      <c r="VM74" s="27">
        <f t="shared" si="2181"/>
        <v>0</v>
      </c>
      <c r="VN74" s="27">
        <f t="shared" si="2182"/>
        <v>0</v>
      </c>
      <c r="VO74" s="27" t="str">
        <f t="shared" si="2183"/>
        <v>0.77</v>
      </c>
      <c r="VP74" s="27">
        <f t="shared" si="2184"/>
        <v>0</v>
      </c>
      <c r="VQ74" s="27">
        <f t="shared" si="2185"/>
        <v>0</v>
      </c>
      <c r="VR74" s="27" t="str">
        <f t="shared" si="2186"/>
        <v>-6.1</v>
      </c>
      <c r="VS74" s="27">
        <f t="shared" si="2187"/>
        <v>0</v>
      </c>
      <c r="VT74" s="27" t="str">
        <f t="shared" si="2188"/>
        <v>6.1</v>
      </c>
      <c r="VU74" s="27" t="str">
        <f t="shared" si="2189"/>
        <v>-7.98</v>
      </c>
      <c r="VV74" s="27">
        <f t="shared" si="2190"/>
        <v>0</v>
      </c>
      <c r="VW74" s="27">
        <f t="shared" si="2191"/>
        <v>0</v>
      </c>
      <c r="VX74" s="27">
        <f t="shared" si="2192"/>
        <v>0</v>
      </c>
      <c r="VY74" s="27">
        <f t="shared" si="2193"/>
        <v>0</v>
      </c>
      <c r="VZ74" s="27">
        <f t="shared" si="2194"/>
        <v>0</v>
      </c>
      <c r="WA74" s="27" t="str">
        <f t="shared" si="2195"/>
        <v>7.93</v>
      </c>
      <c r="WB74" s="27">
        <f t="shared" si="2196"/>
        <v>0</v>
      </c>
      <c r="WC74" s="27" t="str">
        <f t="shared" si="2197"/>
        <v>-8.36</v>
      </c>
      <c r="WD74" s="27" t="str">
        <f t="shared" si="2198"/>
        <v>-4.01</v>
      </c>
      <c r="WE74" s="27">
        <f t="shared" si="2199"/>
        <v>0</v>
      </c>
      <c r="WF74" s="27">
        <f t="shared" si="2200"/>
        <v>0</v>
      </c>
      <c r="WG74" s="27" t="str">
        <f t="shared" si="2201"/>
        <v>-7.07</v>
      </c>
      <c r="WH74" s="27">
        <f t="shared" si="2202"/>
        <v>0</v>
      </c>
      <c r="WI74" s="27">
        <f t="shared" si="2203"/>
        <v>0</v>
      </c>
      <c r="WJ74" s="27" t="str">
        <f t="shared" si="2204"/>
        <v>-1.78</v>
      </c>
      <c r="WK74" s="27">
        <f t="shared" si="2205"/>
        <v>0</v>
      </c>
      <c r="WL74" s="27">
        <f t="shared" si="2206"/>
        <v>0</v>
      </c>
      <c r="WM74" s="27" t="str">
        <f t="shared" si="2207"/>
        <v>-1.64</v>
      </c>
      <c r="WN74" s="27">
        <f t="shared" si="2208"/>
        <v>0</v>
      </c>
      <c r="WO74" s="27">
        <f t="shared" si="2209"/>
        <v>0</v>
      </c>
      <c r="WP74" s="27" t="str">
        <f t="shared" si="2210"/>
        <v>1.46</v>
      </c>
      <c r="WQ74" s="27">
        <f t="shared" si="2211"/>
        <v>0</v>
      </c>
      <c r="WR74" s="27">
        <f t="shared" si="2212"/>
        <v>0</v>
      </c>
      <c r="WS74" s="27">
        <f t="shared" si="2213"/>
        <v>0</v>
      </c>
      <c r="WT74" s="27">
        <f t="shared" si="2214"/>
        <v>0</v>
      </c>
      <c r="WU74" s="27">
        <f t="shared" si="2215"/>
        <v>0</v>
      </c>
      <c r="WV74" s="27">
        <f t="shared" si="2216"/>
        <v>0</v>
      </c>
      <c r="WW74" s="27">
        <f t="shared" si="2217"/>
        <v>0</v>
      </c>
      <c r="WX74" s="27">
        <f t="shared" si="2218"/>
        <v>0</v>
      </c>
      <c r="WY74" s="27">
        <f t="shared" si="2219"/>
        <v>0</v>
      </c>
      <c r="WZ74" s="27">
        <f t="shared" si="2220"/>
        <v>0</v>
      </c>
      <c r="XA74" s="27">
        <f t="shared" si="2221"/>
        <v>0</v>
      </c>
      <c r="XB74" s="27">
        <f t="shared" si="2222"/>
        <v>0</v>
      </c>
      <c r="XC74" s="27">
        <f t="shared" si="2223"/>
        <v>0</v>
      </c>
      <c r="XD74" s="27">
        <f t="shared" si="2224"/>
        <v>0</v>
      </c>
      <c r="XE74" s="27">
        <f t="shared" si="2225"/>
        <v>0</v>
      </c>
      <c r="XF74" s="27">
        <f t="shared" si="2226"/>
        <v>0</v>
      </c>
      <c r="XG74" s="27">
        <f t="shared" si="2227"/>
        <v>0</v>
      </c>
      <c r="XH74" s="27">
        <f t="shared" si="2228"/>
        <v>0</v>
      </c>
      <c r="XI74" s="27">
        <f t="shared" si="2229"/>
        <v>0</v>
      </c>
      <c r="XJ74" s="27">
        <f t="shared" si="2230"/>
        <v>0</v>
      </c>
      <c r="XK74" s="27">
        <f t="shared" si="2231"/>
        <v>0</v>
      </c>
      <c r="XL74" s="27">
        <f t="shared" si="2232"/>
        <v>0</v>
      </c>
      <c r="XM74" s="27">
        <f t="shared" si="2233"/>
        <v>0</v>
      </c>
      <c r="XN74" s="27">
        <f t="shared" si="2234"/>
        <v>0</v>
      </c>
      <c r="XO74" s="27">
        <f t="shared" si="2235"/>
        <v>0</v>
      </c>
      <c r="XP74" s="27">
        <f t="shared" si="2236"/>
        <v>0</v>
      </c>
      <c r="XQ74" s="27">
        <f t="shared" si="2237"/>
        <v>0</v>
      </c>
      <c r="XR74" s="27">
        <f t="shared" si="2238"/>
        <v>0</v>
      </c>
      <c r="XS74" s="27">
        <f t="shared" si="2239"/>
        <v>0</v>
      </c>
      <c r="XT74" s="27">
        <f t="shared" si="2240"/>
        <v>0</v>
      </c>
      <c r="XU74" s="27">
        <f t="shared" si="2241"/>
        <v>0</v>
      </c>
      <c r="XV74" s="27">
        <f t="shared" si="2242"/>
        <v>0</v>
      </c>
      <c r="XW74" s="27">
        <f t="shared" si="2243"/>
        <v>0</v>
      </c>
      <c r="XX74" s="27">
        <f t="shared" si="2244"/>
        <v>0</v>
      </c>
      <c r="XY74" s="27">
        <f t="shared" si="2245"/>
        <v>0</v>
      </c>
      <c r="XZ74" s="27">
        <f t="shared" si="2246"/>
        <v>0</v>
      </c>
      <c r="YA74" s="27">
        <f t="shared" si="2247"/>
        <v>0</v>
      </c>
      <c r="YB74" s="27">
        <f t="shared" si="2248"/>
        <v>0</v>
      </c>
      <c r="YC74" s="27">
        <f t="shared" si="2249"/>
        <v>0</v>
      </c>
      <c r="YD74" s="27">
        <f t="shared" si="2250"/>
        <v>0</v>
      </c>
      <c r="YE74" s="27">
        <f t="shared" si="2251"/>
        <v>0</v>
      </c>
      <c r="YF74" s="27">
        <f t="shared" si="2252"/>
        <v>0</v>
      </c>
      <c r="YG74" s="27">
        <f t="shared" si="2253"/>
        <v>0</v>
      </c>
      <c r="YH74" s="27">
        <f t="shared" si="2254"/>
        <v>0</v>
      </c>
      <c r="YI74" s="27">
        <f t="shared" si="2255"/>
        <v>0</v>
      </c>
      <c r="YJ74" s="27">
        <f t="shared" si="2256"/>
        <v>0</v>
      </c>
      <c r="YL74" s="28">
        <f t="shared" si="2257"/>
        <v>772</v>
      </c>
      <c r="YM74" s="28">
        <f t="shared" si="2258"/>
        <v>0</v>
      </c>
      <c r="YN74" s="28">
        <f t="shared" si="2259"/>
        <v>111</v>
      </c>
      <c r="YO74" s="28">
        <f t="shared" si="2260"/>
        <v>0</v>
      </c>
      <c r="YP74" s="28">
        <f t="shared" si="2261"/>
        <v>0</v>
      </c>
      <c r="YQ74" s="28">
        <f t="shared" si="2262"/>
        <v>827.5</v>
      </c>
      <c r="YT74" s="27" t="str">
        <f t="shared" si="2263"/>
        <v>46</v>
      </c>
      <c r="YU74" s="27" t="str">
        <f t="shared" si="2264"/>
        <v>58</v>
      </c>
      <c r="YV74" s="27" t="str">
        <f t="shared" si="2265"/>
        <v>61</v>
      </c>
      <c r="YW74" s="27">
        <f t="shared" si="2266"/>
        <v>0</v>
      </c>
      <c r="YX74" s="27">
        <f t="shared" si="2267"/>
        <v>0</v>
      </c>
      <c r="YY74" s="27">
        <f t="shared" si="2268"/>
        <v>0</v>
      </c>
      <c r="YZ74" s="27">
        <f t="shared" si="2269"/>
        <v>0</v>
      </c>
      <c r="ZA74" s="27">
        <f t="shared" si="2270"/>
        <v>0</v>
      </c>
      <c r="ZB74" s="27" t="str">
        <f t="shared" si="2271"/>
        <v>53</v>
      </c>
      <c r="ZC74" s="27">
        <f t="shared" si="2272"/>
        <v>0</v>
      </c>
      <c r="ZD74" s="27">
        <f t="shared" si="2273"/>
        <v>0</v>
      </c>
      <c r="ZE74" s="27" t="str">
        <f t="shared" si="2274"/>
        <v>78</v>
      </c>
      <c r="ZF74" s="27">
        <f t="shared" si="2275"/>
        <v>0</v>
      </c>
      <c r="ZG74" s="27" t="str">
        <f t="shared" si="2276"/>
        <v>31</v>
      </c>
      <c r="ZH74" s="27" t="str">
        <f t="shared" si="2277"/>
        <v>84</v>
      </c>
      <c r="ZI74" s="27">
        <f t="shared" si="2278"/>
        <v>0</v>
      </c>
      <c r="ZJ74" s="27">
        <f t="shared" si="2279"/>
        <v>0</v>
      </c>
      <c r="ZK74" s="27">
        <f t="shared" si="2280"/>
        <v>0</v>
      </c>
      <c r="ZL74" s="27">
        <f t="shared" si="2281"/>
        <v>0</v>
      </c>
      <c r="ZM74" s="27">
        <f t="shared" si="2282"/>
        <v>0</v>
      </c>
      <c r="ZN74" s="27" t="str">
        <f t="shared" si="2283"/>
        <v>46</v>
      </c>
      <c r="ZO74" s="27">
        <f t="shared" si="2284"/>
        <v>0</v>
      </c>
      <c r="ZP74" s="27" t="str">
        <f t="shared" si="2285"/>
        <v>80</v>
      </c>
      <c r="ZQ74" s="27" t="str">
        <f t="shared" si="2286"/>
        <v>82</v>
      </c>
      <c r="ZR74" s="27">
        <f t="shared" si="2287"/>
        <v>0</v>
      </c>
      <c r="ZS74" s="27">
        <f t="shared" si="2288"/>
        <v>0</v>
      </c>
      <c r="ZT74" s="27" t="str">
        <f t="shared" si="2289"/>
        <v>81</v>
      </c>
      <c r="ZU74" s="27">
        <f t="shared" si="2290"/>
        <v>0</v>
      </c>
      <c r="ZV74" s="27">
        <f t="shared" si="2291"/>
        <v>0</v>
      </c>
      <c r="ZW74" s="27" t="str">
        <f t="shared" si="2292"/>
        <v>66</v>
      </c>
      <c r="ZX74" s="27">
        <f t="shared" si="2293"/>
        <v>0</v>
      </c>
      <c r="ZY74" s="27">
        <f t="shared" si="2294"/>
        <v>0</v>
      </c>
      <c r="ZZ74" s="27" t="str">
        <f t="shared" si="2295"/>
        <v>71</v>
      </c>
      <c r="AAA74" s="27">
        <f t="shared" si="2296"/>
        <v>0</v>
      </c>
      <c r="AAB74" s="27">
        <f t="shared" si="2297"/>
        <v>0</v>
      </c>
      <c r="AAC74" s="27" t="str">
        <f t="shared" si="2298"/>
        <v>46</v>
      </c>
      <c r="AAD74" s="27">
        <f t="shared" si="2299"/>
        <v>0</v>
      </c>
      <c r="AAE74" s="27">
        <f t="shared" si="2300"/>
        <v>0</v>
      </c>
      <c r="AAF74" s="27">
        <f t="shared" si="2301"/>
        <v>0</v>
      </c>
      <c r="AAG74" s="27">
        <f t="shared" si="2302"/>
        <v>0</v>
      </c>
      <c r="AAH74" s="27">
        <f t="shared" si="2303"/>
        <v>0</v>
      </c>
      <c r="AAI74" s="27">
        <f t="shared" si="2304"/>
        <v>0</v>
      </c>
      <c r="AAJ74" s="27">
        <f t="shared" si="2305"/>
        <v>0</v>
      </c>
      <c r="AAK74" s="27">
        <f t="shared" si="2306"/>
        <v>0</v>
      </c>
      <c r="AAL74" s="27">
        <f t="shared" si="2307"/>
        <v>0</v>
      </c>
      <c r="AAM74" s="27">
        <f t="shared" si="2308"/>
        <v>0</v>
      </c>
      <c r="AAN74" s="27">
        <f t="shared" si="2309"/>
        <v>0</v>
      </c>
      <c r="AAO74" s="27">
        <f t="shared" si="2310"/>
        <v>0</v>
      </c>
      <c r="AAP74" s="27">
        <f t="shared" si="2311"/>
        <v>0</v>
      </c>
      <c r="AAQ74" s="27">
        <f t="shared" si="2312"/>
        <v>0</v>
      </c>
      <c r="AAR74" s="27">
        <f t="shared" si="2313"/>
        <v>0</v>
      </c>
      <c r="AAS74" s="27">
        <f t="shared" si="2314"/>
        <v>0</v>
      </c>
      <c r="AAT74" s="27">
        <f t="shared" si="2315"/>
        <v>0</v>
      </c>
      <c r="AAU74" s="27">
        <f t="shared" si="2316"/>
        <v>0</v>
      </c>
      <c r="AAV74" s="27">
        <f t="shared" si="2317"/>
        <v>0</v>
      </c>
      <c r="AAW74" s="27">
        <f t="shared" si="2318"/>
        <v>0</v>
      </c>
      <c r="AAX74" s="27">
        <f t="shared" si="2319"/>
        <v>0</v>
      </c>
      <c r="AAY74" s="27">
        <f t="shared" si="2320"/>
        <v>0</v>
      </c>
      <c r="AAZ74" s="27">
        <f t="shared" si="2321"/>
        <v>0</v>
      </c>
      <c r="ABA74" s="27">
        <f t="shared" si="2322"/>
        <v>0</v>
      </c>
      <c r="ABB74" s="27">
        <f t="shared" si="2323"/>
        <v>0</v>
      </c>
      <c r="ABC74" s="27">
        <f t="shared" si="2324"/>
        <v>0</v>
      </c>
      <c r="ABD74" s="27">
        <f t="shared" si="2325"/>
        <v>0</v>
      </c>
      <c r="ABE74" s="27">
        <f t="shared" si="2326"/>
        <v>0</v>
      </c>
      <c r="ABF74" s="27">
        <f t="shared" si="2327"/>
        <v>0</v>
      </c>
      <c r="ABG74" s="27">
        <f t="shared" si="2328"/>
        <v>0</v>
      </c>
      <c r="ABH74" s="27">
        <f t="shared" si="2329"/>
        <v>0</v>
      </c>
      <c r="ABI74" s="27">
        <f t="shared" si="2330"/>
        <v>0</v>
      </c>
      <c r="ABJ74" s="27">
        <f t="shared" si="2331"/>
        <v>0</v>
      </c>
      <c r="ABK74" s="27">
        <f t="shared" si="2332"/>
        <v>0</v>
      </c>
      <c r="ABL74" s="27">
        <f t="shared" si="2333"/>
        <v>0</v>
      </c>
      <c r="ABM74" s="27">
        <f t="shared" si="2334"/>
        <v>0</v>
      </c>
      <c r="ABN74" s="27">
        <f t="shared" si="2335"/>
        <v>0</v>
      </c>
      <c r="ABO74" s="27">
        <f t="shared" si="2336"/>
        <v>0</v>
      </c>
      <c r="ABP74" s="27">
        <f t="shared" si="2337"/>
        <v>0</v>
      </c>
      <c r="ABQ74" s="27">
        <f t="shared" si="2338"/>
        <v>0</v>
      </c>
      <c r="ABR74" s="27">
        <f t="shared" si="2339"/>
        <v>0</v>
      </c>
      <c r="ABS74" s="27">
        <f t="shared" si="2340"/>
        <v>0</v>
      </c>
      <c r="ABT74" s="27">
        <f t="shared" si="2341"/>
        <v>0</v>
      </c>
      <c r="ABU74" s="27">
        <f t="shared" si="2342"/>
        <v>0</v>
      </c>
      <c r="ABV74" s="27">
        <f t="shared" si="2343"/>
        <v>0</v>
      </c>
      <c r="ABW74" s="27">
        <f t="shared" si="2344"/>
        <v>0</v>
      </c>
      <c r="ABY74" s="28">
        <f t="shared" si="2345"/>
        <v>517.79999999999995</v>
      </c>
      <c r="ABZ74" s="28">
        <f t="shared" si="2346"/>
        <v>0</v>
      </c>
      <c r="ACA74" s="28">
        <f t="shared" si="2347"/>
        <v>65.100000000000009</v>
      </c>
      <c r="ACB74" s="28">
        <f t="shared" si="2348"/>
        <v>0</v>
      </c>
      <c r="ACC74" s="28">
        <f t="shared" si="2349"/>
        <v>0</v>
      </c>
      <c r="ACD74" s="28">
        <f t="shared" si="2350"/>
        <v>550.34999999999991</v>
      </c>
      <c r="ACG74" s="27" t="str">
        <f t="shared" si="2351"/>
        <v>68.1</v>
      </c>
      <c r="ACH74" s="27" t="str">
        <f t="shared" si="2352"/>
        <v>97.5</v>
      </c>
      <c r="ACI74" s="27" t="str">
        <f t="shared" si="2353"/>
        <v>0</v>
      </c>
      <c r="ACJ74" s="27">
        <f t="shared" si="2354"/>
        <v>0</v>
      </c>
      <c r="ACK74" s="27">
        <f t="shared" si="2355"/>
        <v>0</v>
      </c>
      <c r="ACL74" s="27">
        <f t="shared" si="2356"/>
        <v>0</v>
      </c>
      <c r="ACM74" s="27">
        <f t="shared" si="2357"/>
        <v>0</v>
      </c>
      <c r="ACN74" s="27">
        <f t="shared" si="2358"/>
        <v>0</v>
      </c>
      <c r="ACO74" s="27" t="str">
        <f t="shared" si="2359"/>
        <v>43.8</v>
      </c>
      <c r="ACP74" s="27">
        <f t="shared" si="2360"/>
        <v>0</v>
      </c>
      <c r="ACQ74" s="27">
        <f t="shared" si="2361"/>
        <v>0</v>
      </c>
      <c r="ACR74" s="27" t="str">
        <f t="shared" si="2362"/>
        <v>15.9</v>
      </c>
      <c r="ACS74" s="27">
        <f t="shared" si="2363"/>
        <v>0</v>
      </c>
      <c r="ACT74" s="27" t="str">
        <f t="shared" si="2364"/>
        <v>61.7</v>
      </c>
      <c r="ACU74" s="27" t="str">
        <f t="shared" si="2365"/>
        <v>76.8</v>
      </c>
      <c r="ACV74" s="27">
        <f t="shared" si="2366"/>
        <v>0</v>
      </c>
      <c r="ACW74" s="27">
        <f t="shared" si="2367"/>
        <v>0</v>
      </c>
      <c r="ACX74" s="27">
        <f t="shared" si="2368"/>
        <v>0</v>
      </c>
      <c r="ACY74" s="27">
        <f t="shared" si="2369"/>
        <v>0</v>
      </c>
      <c r="ACZ74" s="27">
        <f t="shared" si="2370"/>
        <v>0</v>
      </c>
      <c r="ADA74" s="27" t="str">
        <f t="shared" si="2371"/>
        <v>78.2</v>
      </c>
      <c r="ADB74" s="27">
        <f t="shared" si="2372"/>
        <v>0</v>
      </c>
      <c r="ADC74" s="27" t="str">
        <f t="shared" si="2373"/>
        <v>3.4</v>
      </c>
      <c r="ADD74" s="27" t="str">
        <f t="shared" si="2374"/>
        <v>13.2</v>
      </c>
      <c r="ADE74" s="27">
        <f t="shared" si="2375"/>
        <v>0</v>
      </c>
      <c r="ADF74" s="27">
        <f t="shared" si="2376"/>
        <v>0</v>
      </c>
      <c r="ADG74" s="27" t="str">
        <f t="shared" si="2377"/>
        <v>69.5</v>
      </c>
      <c r="ADH74" s="27">
        <f t="shared" si="2378"/>
        <v>0</v>
      </c>
      <c r="ADI74" s="27">
        <f t="shared" si="2379"/>
        <v>0</v>
      </c>
      <c r="ADJ74" s="27" t="str">
        <f t="shared" si="2380"/>
        <v>10.1</v>
      </c>
      <c r="ADK74" s="27">
        <f t="shared" si="2381"/>
        <v>0</v>
      </c>
      <c r="ADL74" s="27">
        <f t="shared" si="2382"/>
        <v>0</v>
      </c>
      <c r="ADM74" s="27" t="str">
        <f t="shared" si="2383"/>
        <v>16.7</v>
      </c>
      <c r="ADN74" s="27">
        <f t="shared" si="2384"/>
        <v>0</v>
      </c>
      <c r="ADO74" s="27">
        <f t="shared" si="2385"/>
        <v>0</v>
      </c>
      <c r="ADP74" s="27" t="str">
        <f t="shared" si="2386"/>
        <v>28</v>
      </c>
      <c r="ADQ74" s="27">
        <f t="shared" si="2387"/>
        <v>0</v>
      </c>
      <c r="ADR74" s="27">
        <f t="shared" si="2388"/>
        <v>0</v>
      </c>
      <c r="ADS74" s="27">
        <f t="shared" si="2389"/>
        <v>0</v>
      </c>
      <c r="ADT74" s="27">
        <f t="shared" si="2390"/>
        <v>0</v>
      </c>
      <c r="ADU74" s="27">
        <f t="shared" si="2391"/>
        <v>0</v>
      </c>
      <c r="ADV74" s="27">
        <f t="shared" si="2392"/>
        <v>0</v>
      </c>
      <c r="ADW74" s="27">
        <f t="shared" si="2393"/>
        <v>0</v>
      </c>
      <c r="ADX74" s="27">
        <f t="shared" si="2394"/>
        <v>0</v>
      </c>
      <c r="ADY74" s="27">
        <f t="shared" si="2395"/>
        <v>0</v>
      </c>
      <c r="ADZ74" s="27">
        <f t="shared" si="2396"/>
        <v>0</v>
      </c>
      <c r="AEA74" s="27">
        <f t="shared" si="2397"/>
        <v>0</v>
      </c>
      <c r="AEB74" s="27">
        <f t="shared" si="2398"/>
        <v>0</v>
      </c>
      <c r="AEC74" s="27">
        <f t="shared" si="2399"/>
        <v>0</v>
      </c>
      <c r="AED74" s="27">
        <f t="shared" si="2400"/>
        <v>0</v>
      </c>
      <c r="AEE74" s="27">
        <f t="shared" si="2401"/>
        <v>0</v>
      </c>
      <c r="AEF74" s="27">
        <f t="shared" si="2402"/>
        <v>0</v>
      </c>
      <c r="AEG74" s="27">
        <f t="shared" si="2403"/>
        <v>0</v>
      </c>
      <c r="AEH74" s="27">
        <f t="shared" si="2404"/>
        <v>0</v>
      </c>
      <c r="AEI74" s="27">
        <f t="shared" si="2405"/>
        <v>0</v>
      </c>
      <c r="AEJ74" s="27">
        <f t="shared" si="2406"/>
        <v>0</v>
      </c>
      <c r="AEK74" s="27">
        <f t="shared" si="2407"/>
        <v>0</v>
      </c>
      <c r="AEL74" s="27">
        <f t="shared" si="2408"/>
        <v>0</v>
      </c>
      <c r="AEM74" s="27">
        <f t="shared" si="2409"/>
        <v>0</v>
      </c>
      <c r="AEN74" s="27">
        <f t="shared" si="2410"/>
        <v>0</v>
      </c>
      <c r="AEO74" s="27">
        <f t="shared" si="2411"/>
        <v>0</v>
      </c>
      <c r="AEP74" s="27">
        <f t="shared" si="2412"/>
        <v>0</v>
      </c>
      <c r="AEQ74" s="27">
        <f t="shared" si="2413"/>
        <v>0</v>
      </c>
      <c r="AER74" s="27">
        <f t="shared" si="2414"/>
        <v>0</v>
      </c>
      <c r="AES74" s="27">
        <f t="shared" si="2415"/>
        <v>0</v>
      </c>
      <c r="AET74" s="27">
        <f t="shared" si="2416"/>
        <v>0</v>
      </c>
      <c r="AEU74" s="27">
        <f t="shared" si="2417"/>
        <v>0</v>
      </c>
      <c r="AEV74" s="27">
        <f t="shared" si="2418"/>
        <v>0</v>
      </c>
      <c r="AEW74" s="27">
        <f t="shared" si="2419"/>
        <v>0</v>
      </c>
      <c r="AEX74" s="27">
        <f t="shared" si="2420"/>
        <v>0</v>
      </c>
      <c r="AEY74" s="27">
        <f t="shared" si="2421"/>
        <v>0</v>
      </c>
      <c r="AEZ74" s="27">
        <f t="shared" si="2422"/>
        <v>0</v>
      </c>
      <c r="AFA74" s="27">
        <f t="shared" si="2423"/>
        <v>0</v>
      </c>
      <c r="AFB74" s="27">
        <f t="shared" si="2424"/>
        <v>0</v>
      </c>
      <c r="AFC74" s="27">
        <f t="shared" si="2425"/>
        <v>0</v>
      </c>
      <c r="AFD74" s="27">
        <f t="shared" si="2426"/>
        <v>0</v>
      </c>
      <c r="AFE74" s="27">
        <f t="shared" si="2427"/>
        <v>0</v>
      </c>
      <c r="AFF74" s="27">
        <f t="shared" si="2428"/>
        <v>0</v>
      </c>
      <c r="AFG74" s="27">
        <f t="shared" si="2429"/>
        <v>0</v>
      </c>
      <c r="AFH74" s="27">
        <f t="shared" si="2430"/>
        <v>0</v>
      </c>
      <c r="AFI74" s="27">
        <f t="shared" si="2431"/>
        <v>0</v>
      </c>
      <c r="AFJ74" s="27">
        <f t="shared" si="2432"/>
        <v>0</v>
      </c>
      <c r="AFL74" s="28">
        <f t="shared" si="2677"/>
        <v>19.78125</v>
      </c>
      <c r="AFM74" s="28">
        <v>19.78125</v>
      </c>
      <c r="AFN74" s="27">
        <v>4</v>
      </c>
      <c r="AFO74" s="27">
        <f t="shared" si="2433"/>
        <v>4</v>
      </c>
      <c r="AFP74" s="27">
        <f t="shared" si="2434"/>
        <v>4</v>
      </c>
      <c r="AFQ74" s="27">
        <f t="shared" si="2435"/>
        <v>4</v>
      </c>
      <c r="AFR74" s="27">
        <f t="shared" si="2436"/>
        <v>0</v>
      </c>
      <c r="AFS74" s="27">
        <f t="shared" si="2437"/>
        <v>0</v>
      </c>
      <c r="AFT74" s="27">
        <f t="shared" si="2438"/>
        <v>0</v>
      </c>
      <c r="AFU74" s="27">
        <f t="shared" si="2439"/>
        <v>0</v>
      </c>
      <c r="AFV74" s="27">
        <f t="shared" si="2440"/>
        <v>0</v>
      </c>
      <c r="AFW74" s="27">
        <f t="shared" si="2441"/>
        <v>6</v>
      </c>
      <c r="AFX74" s="27">
        <f t="shared" si="2442"/>
        <v>0</v>
      </c>
      <c r="AFY74" s="27">
        <f t="shared" si="2443"/>
        <v>0</v>
      </c>
      <c r="AFZ74" s="27">
        <f t="shared" si="2444"/>
        <v>4</v>
      </c>
      <c r="AGA74" s="27">
        <f t="shared" si="2445"/>
        <v>0</v>
      </c>
      <c r="AGB74" s="27">
        <f t="shared" si="2446"/>
        <v>4</v>
      </c>
      <c r="AGC74" s="27">
        <f t="shared" si="2447"/>
        <v>4</v>
      </c>
      <c r="AGD74" s="27">
        <f t="shared" si="2448"/>
        <v>0</v>
      </c>
      <c r="AGE74" s="27">
        <f t="shared" si="2449"/>
        <v>0</v>
      </c>
      <c r="AGF74" s="27">
        <f t="shared" si="2450"/>
        <v>0</v>
      </c>
      <c r="AGG74" s="27">
        <f t="shared" si="2451"/>
        <v>0</v>
      </c>
      <c r="AGH74" s="27">
        <f t="shared" si="2452"/>
        <v>0</v>
      </c>
      <c r="AGI74" s="27">
        <f t="shared" si="2453"/>
        <v>4</v>
      </c>
      <c r="AGJ74" s="27">
        <f t="shared" si="2454"/>
        <v>0</v>
      </c>
      <c r="AGK74" s="27">
        <f t="shared" si="2455"/>
        <v>1</v>
      </c>
      <c r="AGL74" s="27">
        <f t="shared" si="2456"/>
        <v>4</v>
      </c>
      <c r="AGM74" s="27">
        <f t="shared" si="2457"/>
        <v>0</v>
      </c>
      <c r="AGN74" s="27">
        <f t="shared" si="2458"/>
        <v>0</v>
      </c>
      <c r="AGO74" s="27">
        <f t="shared" si="2459"/>
        <v>4</v>
      </c>
      <c r="AGP74" s="27">
        <f t="shared" si="2460"/>
        <v>0</v>
      </c>
      <c r="AGQ74" s="27">
        <f t="shared" si="2461"/>
        <v>0</v>
      </c>
      <c r="AGR74" s="27">
        <f t="shared" si="2462"/>
        <v>4</v>
      </c>
      <c r="AGS74" s="27">
        <f t="shared" si="2463"/>
        <v>0</v>
      </c>
      <c r="AGT74" s="27">
        <f t="shared" si="2464"/>
        <v>0</v>
      </c>
      <c r="AGU74" s="27">
        <f t="shared" si="2465"/>
        <v>4</v>
      </c>
      <c r="AGV74" s="27">
        <f t="shared" si="2466"/>
        <v>0</v>
      </c>
      <c r="AGW74" s="27">
        <f t="shared" si="2467"/>
        <v>0</v>
      </c>
      <c r="AGX74" s="27">
        <f t="shared" si="2468"/>
        <v>4</v>
      </c>
      <c r="AGY74" s="27">
        <f t="shared" si="2469"/>
        <v>0</v>
      </c>
      <c r="AGZ74" s="27">
        <f t="shared" si="2470"/>
        <v>0</v>
      </c>
      <c r="AHA74" s="27">
        <f t="shared" si="2471"/>
        <v>0</v>
      </c>
      <c r="AHB74" s="27">
        <f t="shared" si="2472"/>
        <v>0</v>
      </c>
      <c r="AHC74" s="27">
        <f t="shared" si="2473"/>
        <v>0</v>
      </c>
      <c r="AHD74" s="27">
        <f t="shared" si="2474"/>
        <v>0</v>
      </c>
      <c r="AHE74" s="27">
        <f t="shared" si="2475"/>
        <v>0</v>
      </c>
      <c r="AHF74" s="27">
        <f t="shared" si="2476"/>
        <v>0</v>
      </c>
      <c r="AHG74" s="27">
        <f t="shared" si="2477"/>
        <v>0</v>
      </c>
      <c r="AHH74" s="27">
        <f t="shared" si="2478"/>
        <v>0</v>
      </c>
      <c r="AHI74" s="27">
        <f t="shared" si="2479"/>
        <v>0</v>
      </c>
      <c r="AHJ74" s="27">
        <f t="shared" si="2480"/>
        <v>0</v>
      </c>
      <c r="AHK74" s="27">
        <f t="shared" si="2481"/>
        <v>0</v>
      </c>
      <c r="AHL74" s="27">
        <f t="shared" si="2482"/>
        <v>0</v>
      </c>
      <c r="AHM74" s="27">
        <f t="shared" si="2483"/>
        <v>0</v>
      </c>
      <c r="AHN74" s="27">
        <f t="shared" si="2484"/>
        <v>0</v>
      </c>
      <c r="AHO74" s="27">
        <f t="shared" si="2485"/>
        <v>0</v>
      </c>
      <c r="AHP74" s="27">
        <f t="shared" si="2486"/>
        <v>0</v>
      </c>
      <c r="AHQ74" s="27">
        <f t="shared" si="2487"/>
        <v>0</v>
      </c>
      <c r="AHR74" s="27">
        <f t="shared" si="2488"/>
        <v>0</v>
      </c>
      <c r="AHS74" s="27">
        <f t="shared" si="2489"/>
        <v>0</v>
      </c>
      <c r="AHT74" s="27">
        <f t="shared" si="2490"/>
        <v>0</v>
      </c>
      <c r="AHU74" s="27">
        <f t="shared" si="2491"/>
        <v>0</v>
      </c>
      <c r="AHV74" s="27">
        <f t="shared" si="2492"/>
        <v>0</v>
      </c>
      <c r="AHW74" s="27">
        <f t="shared" si="2493"/>
        <v>0</v>
      </c>
      <c r="AHX74" s="27">
        <f t="shared" si="2494"/>
        <v>0</v>
      </c>
      <c r="AHY74" s="27">
        <f t="shared" si="2495"/>
        <v>0</v>
      </c>
      <c r="AHZ74" s="27">
        <f t="shared" si="2496"/>
        <v>0</v>
      </c>
      <c r="AIA74" s="27">
        <f t="shared" si="2497"/>
        <v>0</v>
      </c>
      <c r="AIB74" s="27">
        <f t="shared" si="2498"/>
        <v>0</v>
      </c>
      <c r="AIC74" s="27">
        <f t="shared" si="2499"/>
        <v>0</v>
      </c>
      <c r="AID74" s="27">
        <f t="shared" si="2500"/>
        <v>0</v>
      </c>
      <c r="AIE74" s="27">
        <f t="shared" si="2501"/>
        <v>0</v>
      </c>
      <c r="AIF74" s="27">
        <f t="shared" si="2502"/>
        <v>0</v>
      </c>
      <c r="AIG74" s="27">
        <f t="shared" si="2503"/>
        <v>0</v>
      </c>
      <c r="AIH74" s="27">
        <f t="shared" si="2504"/>
        <v>0</v>
      </c>
      <c r="AII74" s="27">
        <f t="shared" si="2505"/>
        <v>0</v>
      </c>
      <c r="AIJ74" s="27">
        <f t="shared" si="2506"/>
        <v>0</v>
      </c>
      <c r="AIK74" s="27">
        <f t="shared" si="2507"/>
        <v>0</v>
      </c>
      <c r="AIL74" s="27">
        <f t="shared" si="2508"/>
        <v>0</v>
      </c>
      <c r="AIM74" s="27">
        <f t="shared" si="2509"/>
        <v>0</v>
      </c>
      <c r="AIN74" s="27">
        <f t="shared" si="2510"/>
        <v>0</v>
      </c>
      <c r="AIO74" s="27">
        <f t="shared" si="2511"/>
        <v>0</v>
      </c>
      <c r="AIP74" s="27">
        <f t="shared" si="2512"/>
        <v>0</v>
      </c>
      <c r="AIQ74" s="27">
        <f t="shared" si="2513"/>
        <v>0</v>
      </c>
      <c r="AIR74" s="27">
        <f t="shared" si="2514"/>
        <v>0</v>
      </c>
      <c r="AIT74" s="27">
        <v>1</v>
      </c>
      <c r="AIU74" s="27">
        <v>1</v>
      </c>
      <c r="AIV74" s="27">
        <v>1</v>
      </c>
      <c r="AIW74" s="27">
        <f t="shared" si="2515"/>
        <v>0</v>
      </c>
      <c r="AIX74" s="27">
        <f t="shared" si="2516"/>
        <v>0</v>
      </c>
      <c r="AIY74" s="27">
        <f t="shared" si="2517"/>
        <v>0</v>
      </c>
      <c r="AIZ74" s="27">
        <f t="shared" si="2518"/>
        <v>0</v>
      </c>
      <c r="AJA74" s="27">
        <f t="shared" si="2519"/>
        <v>0</v>
      </c>
      <c r="AJB74" s="27">
        <f t="shared" si="2520"/>
        <v>0.25</v>
      </c>
      <c r="AJC74" s="27">
        <f t="shared" si="2521"/>
        <v>0</v>
      </c>
      <c r="AJD74" s="27">
        <f t="shared" si="2522"/>
        <v>0</v>
      </c>
      <c r="AJE74" s="27">
        <f t="shared" si="2523"/>
        <v>2</v>
      </c>
      <c r="AJF74" s="27">
        <f t="shared" si="2524"/>
        <v>0</v>
      </c>
      <c r="AJG74" s="27">
        <f t="shared" si="2525"/>
        <v>0.5</v>
      </c>
      <c r="AJH74" s="27">
        <f t="shared" si="2526"/>
        <v>1</v>
      </c>
      <c r="AJI74" s="27">
        <f t="shared" si="2527"/>
        <v>0</v>
      </c>
      <c r="AJJ74" s="27">
        <f t="shared" si="2528"/>
        <v>0</v>
      </c>
      <c r="AJK74" s="27">
        <f t="shared" si="2529"/>
        <v>0</v>
      </c>
      <c r="AJL74" s="27">
        <f t="shared" si="2530"/>
        <v>0</v>
      </c>
      <c r="AJM74" s="27">
        <f t="shared" si="2531"/>
        <v>0</v>
      </c>
      <c r="AJN74" s="27">
        <f t="shared" si="2532"/>
        <v>3.125E-2</v>
      </c>
      <c r="AJO74" s="27">
        <f t="shared" si="2533"/>
        <v>0</v>
      </c>
      <c r="AJP74" s="27">
        <f t="shared" si="2534"/>
        <v>4</v>
      </c>
      <c r="AJQ74" s="27">
        <f t="shared" si="2535"/>
        <v>8</v>
      </c>
      <c r="AJR74" s="27">
        <f t="shared" si="2536"/>
        <v>0</v>
      </c>
      <c r="AJS74" s="27">
        <f t="shared" si="2537"/>
        <v>0</v>
      </c>
      <c r="AJT74" s="27">
        <f t="shared" si="2538"/>
        <v>0.25</v>
      </c>
      <c r="AJU74" s="27">
        <f t="shared" si="2539"/>
        <v>0</v>
      </c>
      <c r="AJV74" s="27">
        <f t="shared" si="2540"/>
        <v>0</v>
      </c>
      <c r="AJW74" s="27">
        <f t="shared" si="2541"/>
        <v>0.25</v>
      </c>
      <c r="AJX74" s="27">
        <f t="shared" si="2542"/>
        <v>0</v>
      </c>
      <c r="AJY74" s="27">
        <f t="shared" si="2543"/>
        <v>0</v>
      </c>
      <c r="AJZ74" s="27">
        <f t="shared" si="2544"/>
        <v>0.25</v>
      </c>
      <c r="AKA74" s="27">
        <f t="shared" si="2545"/>
        <v>0</v>
      </c>
      <c r="AKB74" s="27">
        <f t="shared" si="2546"/>
        <v>0</v>
      </c>
      <c r="AKC74" s="27">
        <f t="shared" si="2547"/>
        <v>0.25</v>
      </c>
      <c r="AKD74" s="27">
        <f t="shared" si="2548"/>
        <v>0</v>
      </c>
      <c r="AKE74" s="27">
        <f t="shared" si="2549"/>
        <v>0</v>
      </c>
      <c r="AKF74" s="27">
        <f t="shared" si="2550"/>
        <v>0</v>
      </c>
      <c r="AKG74" s="27">
        <f t="shared" si="2551"/>
        <v>0</v>
      </c>
      <c r="AKH74" s="27">
        <f t="shared" si="2552"/>
        <v>0</v>
      </c>
      <c r="AKI74" s="27">
        <f t="shared" si="2553"/>
        <v>0</v>
      </c>
      <c r="AKJ74" s="27">
        <f t="shared" si="2554"/>
        <v>0</v>
      </c>
      <c r="AKK74" s="27">
        <f t="shared" si="2555"/>
        <v>0</v>
      </c>
      <c r="AKL74" s="27">
        <f t="shared" si="2556"/>
        <v>0</v>
      </c>
      <c r="AKM74" s="27">
        <f t="shared" si="2557"/>
        <v>0</v>
      </c>
      <c r="AKN74" s="27">
        <f t="shared" si="2558"/>
        <v>0</v>
      </c>
      <c r="AKO74" s="27">
        <f t="shared" si="2559"/>
        <v>0</v>
      </c>
      <c r="AKP74" s="27">
        <f t="shared" si="2560"/>
        <v>0</v>
      </c>
      <c r="AKQ74" s="27">
        <f t="shared" si="2561"/>
        <v>0</v>
      </c>
      <c r="AKR74" s="27">
        <f t="shared" si="2562"/>
        <v>0</v>
      </c>
      <c r="AKS74" s="27">
        <f t="shared" si="2563"/>
        <v>0</v>
      </c>
      <c r="AKT74" s="27">
        <f t="shared" si="2564"/>
        <v>0</v>
      </c>
      <c r="AKU74" s="27">
        <f t="shared" si="2565"/>
        <v>0</v>
      </c>
      <c r="AKV74" s="27">
        <f t="shared" si="2566"/>
        <v>0</v>
      </c>
      <c r="AKW74" s="27">
        <f t="shared" si="2567"/>
        <v>0</v>
      </c>
      <c r="AKX74" s="27">
        <f t="shared" si="2568"/>
        <v>0</v>
      </c>
      <c r="AKY74" s="27">
        <f t="shared" si="2569"/>
        <v>0</v>
      </c>
      <c r="AKZ74" s="27">
        <f t="shared" si="2570"/>
        <v>0</v>
      </c>
      <c r="ALA74" s="27">
        <f t="shared" si="2571"/>
        <v>0</v>
      </c>
      <c r="ALB74" s="27">
        <f t="shared" si="2572"/>
        <v>0</v>
      </c>
      <c r="ALC74" s="27">
        <f t="shared" si="2573"/>
        <v>0</v>
      </c>
      <c r="ALD74" s="27">
        <f t="shared" si="2574"/>
        <v>0</v>
      </c>
      <c r="ALE74" s="27">
        <f t="shared" si="2575"/>
        <v>0</v>
      </c>
      <c r="ALF74" s="27">
        <f t="shared" si="2576"/>
        <v>0</v>
      </c>
      <c r="ALG74" s="27">
        <f t="shared" si="2577"/>
        <v>0</v>
      </c>
      <c r="ALH74" s="27">
        <f t="shared" si="2578"/>
        <v>0</v>
      </c>
      <c r="ALI74" s="27">
        <f t="shared" si="2579"/>
        <v>0</v>
      </c>
      <c r="ALJ74" s="27">
        <f t="shared" si="2580"/>
        <v>0</v>
      </c>
      <c r="ALK74" s="27">
        <f t="shared" si="2581"/>
        <v>0</v>
      </c>
      <c r="ALL74" s="27">
        <f t="shared" si="2582"/>
        <v>0</v>
      </c>
      <c r="ALM74" s="27">
        <f t="shared" si="2583"/>
        <v>0</v>
      </c>
      <c r="ALN74" s="27">
        <f t="shared" si="2584"/>
        <v>0</v>
      </c>
      <c r="ALO74" s="27">
        <f t="shared" si="2585"/>
        <v>0</v>
      </c>
      <c r="ALP74" s="27">
        <f t="shared" si="2586"/>
        <v>0</v>
      </c>
      <c r="ALQ74" s="27">
        <f t="shared" si="2587"/>
        <v>0</v>
      </c>
      <c r="ALR74" s="27">
        <f t="shared" si="2588"/>
        <v>0</v>
      </c>
      <c r="ALS74" s="27">
        <f t="shared" si="2589"/>
        <v>0</v>
      </c>
      <c r="ALT74" s="27">
        <f t="shared" si="2590"/>
        <v>0</v>
      </c>
      <c r="ALU74" s="27">
        <f t="shared" si="2591"/>
        <v>0</v>
      </c>
      <c r="ALV74" s="27">
        <f t="shared" si="2592"/>
        <v>0</v>
      </c>
      <c r="ALW74" s="27">
        <f t="shared" si="2593"/>
        <v>0</v>
      </c>
      <c r="AMK74" s="28">
        <v>1770</v>
      </c>
      <c r="AML74" s="28">
        <f t="shared" si="2594"/>
        <v>1770</v>
      </c>
      <c r="AMN74" s="28">
        <v>1797</v>
      </c>
      <c r="AMO74" s="27" t="str">
        <f t="shared" si="2595"/>
        <v>1808</v>
      </c>
      <c r="AMP74" s="27" t="str">
        <f t="shared" si="2596"/>
        <v>1825</v>
      </c>
      <c r="AMQ74" s="27" t="str">
        <f t="shared" si="2597"/>
        <v>1804</v>
      </c>
      <c r="AMR74" s="27" t="str">
        <f t="shared" si="2598"/>
        <v>1804</v>
      </c>
      <c r="AMS74" s="27" t="str">
        <f t="shared" si="2599"/>
        <v>1804</v>
      </c>
      <c r="AMT74" s="27" t="str">
        <f t="shared" si="2600"/>
        <v>1804</v>
      </c>
      <c r="AMU74" s="27" t="str">
        <f t="shared" si="2601"/>
        <v>1804</v>
      </c>
      <c r="AMV74" s="27" t="str">
        <f t="shared" si="2602"/>
        <v>1804</v>
      </c>
      <c r="AMW74" s="27" t="str">
        <f t="shared" si="2603"/>
        <v>1815</v>
      </c>
      <c r="AMX74" s="27" t="str">
        <f t="shared" si="2604"/>
        <v>1815</v>
      </c>
      <c r="AMY74" s="27" t="str">
        <f t="shared" si="2605"/>
        <v>1815</v>
      </c>
      <c r="AMZ74" s="27" t="str">
        <f t="shared" si="2606"/>
        <v>1799</v>
      </c>
      <c r="ANA74" s="27" t="str">
        <f t="shared" si="2607"/>
        <v>1799</v>
      </c>
      <c r="ANB74" s="27" t="str">
        <f t="shared" si="2608"/>
        <v>1811</v>
      </c>
      <c r="ANC74" s="27" t="str">
        <f t="shared" si="2609"/>
        <v>1835</v>
      </c>
      <c r="AND74" s="27" t="str">
        <f t="shared" si="2610"/>
        <v>1835</v>
      </c>
      <c r="ANE74" s="27" t="str">
        <f t="shared" si="2611"/>
        <v>1835</v>
      </c>
      <c r="ANF74" s="27" t="str">
        <f t="shared" si="2612"/>
        <v>1835</v>
      </c>
      <c r="ANG74" s="27" t="str">
        <f t="shared" si="2613"/>
        <v>1835</v>
      </c>
      <c r="ANH74" s="27" t="str">
        <f t="shared" si="2614"/>
        <v>1835</v>
      </c>
      <c r="ANI74" s="27" t="str">
        <f t="shared" si="2615"/>
        <v>1845</v>
      </c>
      <c r="ANJ74" s="27" t="str">
        <f t="shared" si="2616"/>
        <v>1845</v>
      </c>
      <c r="ANK74" s="27" t="str">
        <f t="shared" si="2617"/>
        <v>1838</v>
      </c>
      <c r="ANL74" s="27" t="str">
        <f t="shared" si="2618"/>
        <v>1823</v>
      </c>
      <c r="ANM74" s="27" t="str">
        <f t="shared" si="2619"/>
        <v>1823</v>
      </c>
      <c r="ANN74" s="27" t="str">
        <f t="shared" si="2620"/>
        <v>1823</v>
      </c>
      <c r="ANO74" s="27" t="str">
        <f t="shared" si="2621"/>
        <v>1817</v>
      </c>
      <c r="ANP74" s="27" t="str">
        <f t="shared" si="2622"/>
        <v>1817</v>
      </c>
      <c r="ANQ74" s="27" t="str">
        <f t="shared" si="2623"/>
        <v>1817</v>
      </c>
      <c r="ANR74" s="27" t="str">
        <f t="shared" si="2624"/>
        <v>1803</v>
      </c>
      <c r="ANS74" s="27" t="str">
        <f t="shared" si="2625"/>
        <v>1803</v>
      </c>
      <c r="ANT74" s="27" t="str">
        <f t="shared" si="2626"/>
        <v>1803</v>
      </c>
      <c r="ANU74" s="27" t="str">
        <f t="shared" si="2627"/>
        <v>1786</v>
      </c>
      <c r="ANV74" s="27" t="str">
        <f t="shared" si="2628"/>
        <v>1786</v>
      </c>
      <c r="ANW74" s="27" t="str">
        <f t="shared" si="2629"/>
        <v>1786</v>
      </c>
      <c r="ANX74" s="27" t="str">
        <f t="shared" si="2630"/>
        <v>1770</v>
      </c>
      <c r="ANY74" s="27" t="str">
        <f t="shared" si="2631"/>
        <v>1770</v>
      </c>
      <c r="ANZ74" s="27" t="str">
        <f t="shared" si="2632"/>
        <v>1770</v>
      </c>
      <c r="AOA74" s="27" t="str">
        <f t="shared" si="2633"/>
        <v>1770</v>
      </c>
      <c r="AOB74" s="27" t="str">
        <f t="shared" si="2634"/>
        <v>1770</v>
      </c>
      <c r="AOC74" s="27" t="str">
        <f t="shared" si="2635"/>
        <v>1770</v>
      </c>
      <c r="AOD74" s="27" t="str">
        <f t="shared" si="2636"/>
        <v>1770</v>
      </c>
      <c r="AOE74" s="27" t="str">
        <f t="shared" si="2637"/>
        <v>1770</v>
      </c>
      <c r="AOF74" s="27" t="str">
        <f t="shared" si="2638"/>
        <v>1770</v>
      </c>
      <c r="AOG74" s="27" t="str">
        <f t="shared" si="2639"/>
        <v>1770</v>
      </c>
      <c r="AOH74" s="27" t="str">
        <f t="shared" si="2640"/>
        <v>1770</v>
      </c>
      <c r="AOI74" s="27" t="str">
        <f t="shared" si="2641"/>
        <v>1770</v>
      </c>
      <c r="AOJ74" s="27" t="str">
        <f t="shared" si="2642"/>
        <v>1770</v>
      </c>
      <c r="AOK74" s="27" t="str">
        <f t="shared" si="2643"/>
        <v>1770</v>
      </c>
      <c r="AOL74" s="27" t="str">
        <f t="shared" si="2644"/>
        <v>1770</v>
      </c>
      <c r="AOM74" s="27" t="str">
        <f t="shared" si="2645"/>
        <v>1770</v>
      </c>
      <c r="AON74" s="27" t="str">
        <f t="shared" si="2646"/>
        <v>1770</v>
      </c>
      <c r="AOO74" s="27" t="str">
        <f t="shared" si="2647"/>
        <v>1770</v>
      </c>
      <c r="AOP74" s="27" t="str">
        <f t="shared" si="2648"/>
        <v>1770</v>
      </c>
      <c r="AOQ74" s="27" t="str">
        <f t="shared" si="2649"/>
        <v>1770</v>
      </c>
      <c r="AOR74" s="27" t="str">
        <f t="shared" si="2650"/>
        <v>1770</v>
      </c>
      <c r="AOS74" s="27" t="str">
        <f t="shared" si="2651"/>
        <v>1770</v>
      </c>
      <c r="AOT74" s="27" t="str">
        <f t="shared" si="2652"/>
        <v>1770</v>
      </c>
      <c r="AOU74" s="27" t="str">
        <f t="shared" si="2653"/>
        <v>1770</v>
      </c>
      <c r="AOV74" s="27" t="str">
        <f t="shared" si="2654"/>
        <v>1770</v>
      </c>
      <c r="AOW74" s="27" t="str">
        <f t="shared" si="2655"/>
        <v>1770</v>
      </c>
      <c r="AOX74" s="27" t="str">
        <f t="shared" si="2656"/>
        <v>1770</v>
      </c>
      <c r="AOY74" s="27" t="str">
        <f t="shared" si="2657"/>
        <v>1770</v>
      </c>
      <c r="AOZ74" s="27" t="str">
        <f t="shared" si="2658"/>
        <v>1770</v>
      </c>
      <c r="APA74" s="27" t="str">
        <f t="shared" si="2659"/>
        <v>1770</v>
      </c>
      <c r="APB74" s="27" t="str">
        <f t="shared" si="2660"/>
        <v>1770</v>
      </c>
      <c r="APC74" s="27" t="str">
        <f t="shared" si="2661"/>
        <v>1770</v>
      </c>
      <c r="APD74" s="27" t="str">
        <f t="shared" si="2662"/>
        <v>1770</v>
      </c>
      <c r="APE74" s="27" t="str">
        <f t="shared" si="2663"/>
        <v>1770</v>
      </c>
      <c r="APF74" s="27" t="str">
        <f t="shared" si="2664"/>
        <v>1770</v>
      </c>
      <c r="APG74" s="27" t="str">
        <f t="shared" si="2665"/>
        <v>1770</v>
      </c>
      <c r="APH74" s="27" t="str">
        <f t="shared" si="2666"/>
        <v>1770</v>
      </c>
      <c r="API74" s="27" t="str">
        <f t="shared" si="2667"/>
        <v>1770</v>
      </c>
      <c r="APJ74" s="27" t="str">
        <f t="shared" si="2668"/>
        <v>1770</v>
      </c>
      <c r="APK74" s="27" t="str">
        <f t="shared" si="2669"/>
        <v>1770</v>
      </c>
      <c r="APL74" s="27" t="str">
        <f t="shared" si="2670"/>
        <v>1770</v>
      </c>
      <c r="APM74" s="27" t="str">
        <f t="shared" si="2671"/>
        <v>1770</v>
      </c>
      <c r="APN74" s="27" t="str">
        <f t="shared" si="2672"/>
        <v>1770</v>
      </c>
      <c r="APO74" s="27" t="str">
        <f t="shared" si="2673"/>
        <v>1770</v>
      </c>
      <c r="APP74" s="27" t="str">
        <f t="shared" si="2674"/>
        <v>1770</v>
      </c>
      <c r="APQ74" s="27" t="str">
        <f t="shared" si="2675"/>
        <v>1770</v>
      </c>
      <c r="APR74" s="27" t="str">
        <f t="shared" si="2676"/>
        <v>1770</v>
      </c>
    </row>
    <row r="75" spans="1:1022 1025:1110" x14ac:dyDescent="0.35">
      <c r="A75" s="27">
        <v>122</v>
      </c>
      <c r="B75" s="90" t="s">
        <v>339</v>
      </c>
      <c r="C75" s="91">
        <f>VLOOKUP(A75, Rankings!$A$2:$AN$129, 40, FALSE)</f>
        <v>73</v>
      </c>
      <c r="D75" s="79" t="s">
        <v>397</v>
      </c>
      <c r="F75" s="27">
        <v>1805</v>
      </c>
      <c r="I75" s="29">
        <f t="shared" si="1785"/>
        <v>15.666666666666666</v>
      </c>
      <c r="L75" s="27" t="s">
        <v>2240</v>
      </c>
      <c r="M75" s="27" t="s">
        <v>2461</v>
      </c>
      <c r="N75" s="27" t="s">
        <v>2860</v>
      </c>
      <c r="O75" s="27" t="s">
        <v>3012</v>
      </c>
      <c r="P75" s="27" t="s">
        <v>24</v>
      </c>
      <c r="Q75" s="27" t="s">
        <v>3220</v>
      </c>
      <c r="R75" s="27" t="s">
        <v>3538</v>
      </c>
      <c r="S75" s="27" t="s">
        <v>24</v>
      </c>
      <c r="T75" s="27" t="s">
        <v>3791</v>
      </c>
      <c r="U75" s="27" t="s">
        <v>24</v>
      </c>
      <c r="V75" s="27" t="s">
        <v>4029</v>
      </c>
      <c r="W75" s="27" t="s">
        <v>4121</v>
      </c>
      <c r="X75" s="27" t="s">
        <v>4313</v>
      </c>
      <c r="Y75" s="27" t="s">
        <v>24</v>
      </c>
      <c r="Z75" s="27" t="s">
        <v>4459</v>
      </c>
      <c r="AA75" s="27" t="s">
        <v>4660</v>
      </c>
      <c r="AB75" s="27" t="s">
        <v>4757</v>
      </c>
      <c r="AC75" s="27" t="s">
        <v>24</v>
      </c>
      <c r="AD75" s="27" t="s">
        <v>4886</v>
      </c>
      <c r="AE75" s="27" t="s">
        <v>4953</v>
      </c>
      <c r="AF75" s="27" t="s">
        <v>24</v>
      </c>
      <c r="AG75" s="27" t="s">
        <v>24</v>
      </c>
      <c r="AH75" s="27" t="s">
        <v>24</v>
      </c>
      <c r="AI75" s="27" t="s">
        <v>5350</v>
      </c>
      <c r="AJ75" s="27" t="s">
        <v>5494</v>
      </c>
      <c r="AK75" s="27" t="s">
        <v>24</v>
      </c>
      <c r="AL75" s="27" t="s">
        <v>5727</v>
      </c>
      <c r="AM75" s="27" t="s">
        <v>5867</v>
      </c>
      <c r="AN75" s="27" t="s">
        <v>24</v>
      </c>
      <c r="AO75" s="27" t="s">
        <v>6015</v>
      </c>
      <c r="AP75" s="27" t="s">
        <v>24</v>
      </c>
      <c r="AQ75" s="27" t="s">
        <v>24</v>
      </c>
      <c r="AR75" s="27" t="s">
        <v>6340</v>
      </c>
      <c r="AS75" s="27" t="s">
        <v>24</v>
      </c>
      <c r="AT75" s="27" t="s">
        <v>24</v>
      </c>
      <c r="AU75" s="27" t="s">
        <v>6664</v>
      </c>
      <c r="AV75" s="27" t="s">
        <v>24</v>
      </c>
      <c r="AW75" s="27" t="s">
        <v>24</v>
      </c>
      <c r="AX75" s="27" t="s">
        <v>24</v>
      </c>
      <c r="AY75" s="27" t="s">
        <v>24</v>
      </c>
      <c r="AZ75" s="27" t="s">
        <v>24</v>
      </c>
      <c r="BA75" s="27" t="s">
        <v>24</v>
      </c>
      <c r="BB75" s="27" t="s">
        <v>24</v>
      </c>
      <c r="BC75" s="27" t="s">
        <v>24</v>
      </c>
      <c r="BD75" s="27" t="s">
        <v>24</v>
      </c>
      <c r="BE75" s="27" t="s">
        <v>24</v>
      </c>
      <c r="BF75" s="27" t="s">
        <v>24</v>
      </c>
      <c r="BG75" s="27" t="s">
        <v>24</v>
      </c>
      <c r="BH75" s="27" t="s">
        <v>24</v>
      </c>
      <c r="BI75" s="27" t="s">
        <v>24</v>
      </c>
      <c r="BJ75" s="27" t="s">
        <v>24</v>
      </c>
      <c r="BK75" s="27" t="s">
        <v>24</v>
      </c>
      <c r="BL75" s="27" t="s">
        <v>24</v>
      </c>
      <c r="BM75" s="27" t="s">
        <v>24</v>
      </c>
      <c r="BN75" s="27" t="s">
        <v>24</v>
      </c>
      <c r="BO75" s="27" t="s">
        <v>24</v>
      </c>
      <c r="BP75" s="27" t="s">
        <v>24</v>
      </c>
      <c r="BQ75" s="27" t="s">
        <v>24</v>
      </c>
      <c r="BR75" s="27" t="s">
        <v>24</v>
      </c>
      <c r="BS75" s="27" t="s">
        <v>24</v>
      </c>
      <c r="BT75" s="27" t="s">
        <v>24</v>
      </c>
      <c r="BU75" s="27" t="s">
        <v>24</v>
      </c>
      <c r="BV75" s="27" t="s">
        <v>24</v>
      </c>
      <c r="BW75" s="27" t="s">
        <v>24</v>
      </c>
      <c r="BX75" s="27" t="s">
        <v>24</v>
      </c>
      <c r="BY75" s="27" t="s">
        <v>24</v>
      </c>
      <c r="BZ75" s="27" t="s">
        <v>24</v>
      </c>
      <c r="CA75" s="27" t="s">
        <v>24</v>
      </c>
      <c r="CB75" s="27" t="s">
        <v>24</v>
      </c>
      <c r="CC75" s="27" t="s">
        <v>24</v>
      </c>
      <c r="CD75" s="27" t="s">
        <v>24</v>
      </c>
      <c r="CE75" s="27" t="s">
        <v>24</v>
      </c>
      <c r="CF75" s="27" t="s">
        <v>24</v>
      </c>
      <c r="CG75" s="27" t="s">
        <v>24</v>
      </c>
      <c r="CH75" s="27" t="s">
        <v>24</v>
      </c>
      <c r="CI75" s="27" t="s">
        <v>24</v>
      </c>
      <c r="CJ75" s="27" t="s">
        <v>24</v>
      </c>
      <c r="CK75" s="27" t="s">
        <v>24</v>
      </c>
      <c r="CL75" s="27" t="s">
        <v>24</v>
      </c>
      <c r="CM75" s="27" t="s">
        <v>24</v>
      </c>
      <c r="CN75" s="27" t="s">
        <v>24</v>
      </c>
      <c r="CO75" s="27" t="s">
        <v>24</v>
      </c>
      <c r="CQ75" s="28">
        <f t="shared" si="1786"/>
        <v>3</v>
      </c>
      <c r="CR75" s="28">
        <f t="shared" si="1787"/>
        <v>3</v>
      </c>
      <c r="CS75" s="28">
        <f t="shared" si="1788"/>
        <v>2</v>
      </c>
      <c r="CT75" s="28">
        <f t="shared" si="1789"/>
        <v>4</v>
      </c>
      <c r="CU75" s="28">
        <f t="shared" si="1790"/>
        <v>1</v>
      </c>
      <c r="CV75" s="28">
        <f t="shared" si="1791"/>
        <v>3</v>
      </c>
      <c r="CW75" s="28">
        <f t="shared" si="1792"/>
        <v>2</v>
      </c>
      <c r="CX75" s="28">
        <f t="shared" si="1793"/>
        <v>3</v>
      </c>
      <c r="CY75" s="28">
        <f t="shared" si="1794"/>
        <v>3</v>
      </c>
      <c r="CZ75" s="28">
        <f t="shared" si="1795"/>
        <v>1</v>
      </c>
      <c r="DA75" s="28">
        <f t="shared" si="1796"/>
        <v>0</v>
      </c>
      <c r="DB75" s="28">
        <f t="shared" si="1797"/>
        <v>4</v>
      </c>
      <c r="DC75" s="28">
        <f t="shared" si="1798"/>
        <v>1</v>
      </c>
      <c r="DD75" s="28">
        <f t="shared" si="1799"/>
        <v>0</v>
      </c>
      <c r="DE75" s="28">
        <f t="shared" si="1800"/>
        <v>0</v>
      </c>
      <c r="DF75" s="28">
        <f t="shared" si="1801"/>
        <v>1</v>
      </c>
      <c r="DG75" s="28">
        <f t="shared" si="1802"/>
        <v>0</v>
      </c>
      <c r="DH75" s="28">
        <f t="shared" si="1803"/>
        <v>0</v>
      </c>
      <c r="DI75" s="28">
        <f t="shared" si="1804"/>
        <v>0</v>
      </c>
      <c r="DJ75" s="28">
        <f t="shared" si="1805"/>
        <v>0</v>
      </c>
      <c r="DK75" s="28">
        <f t="shared" si="1806"/>
        <v>0</v>
      </c>
      <c r="DL75" s="28">
        <f t="shared" si="1807"/>
        <v>0</v>
      </c>
      <c r="DM75" s="28">
        <f t="shared" si="1808"/>
        <v>0</v>
      </c>
      <c r="DN75" s="28">
        <f t="shared" si="1809"/>
        <v>0</v>
      </c>
      <c r="DO75" s="28">
        <f t="shared" si="1810"/>
        <v>4</v>
      </c>
      <c r="DP75" s="28">
        <f t="shared" si="1811"/>
        <v>6</v>
      </c>
      <c r="DR75">
        <f t="shared" si="1812"/>
        <v>2</v>
      </c>
      <c r="DS75">
        <f t="shared" si="1813"/>
        <v>4</v>
      </c>
      <c r="DT75">
        <f t="shared" si="1814"/>
        <v>2</v>
      </c>
      <c r="DU75">
        <f t="shared" si="1815"/>
        <v>8</v>
      </c>
      <c r="DV75">
        <f t="shared" si="1816"/>
        <v>0</v>
      </c>
      <c r="DW75">
        <f t="shared" si="1817"/>
        <v>1</v>
      </c>
      <c r="DX75">
        <f t="shared" si="1818"/>
        <v>8</v>
      </c>
      <c r="DY75">
        <f t="shared" si="1819"/>
        <v>0</v>
      </c>
      <c r="DZ75">
        <f t="shared" si="1820"/>
        <v>1</v>
      </c>
      <c r="EA75">
        <f t="shared" si="1821"/>
        <v>0</v>
      </c>
      <c r="EB75">
        <f t="shared" si="1822"/>
        <v>9</v>
      </c>
      <c r="EC75">
        <f t="shared" si="1823"/>
        <v>2</v>
      </c>
      <c r="ED75">
        <f t="shared" si="1824"/>
        <v>8</v>
      </c>
      <c r="EE75">
        <f t="shared" si="1825"/>
        <v>0</v>
      </c>
      <c r="EF75">
        <f t="shared" si="1826"/>
        <v>3</v>
      </c>
      <c r="EG75">
        <f t="shared" si="1827"/>
        <v>8</v>
      </c>
      <c r="EH75">
        <f t="shared" si="1828"/>
        <v>5</v>
      </c>
      <c r="EI75">
        <f t="shared" si="1829"/>
        <v>0</v>
      </c>
      <c r="EJ75">
        <f t="shared" si="1830"/>
        <v>6</v>
      </c>
      <c r="EK75">
        <f t="shared" si="1831"/>
        <v>12</v>
      </c>
      <c r="EL75">
        <f t="shared" si="1832"/>
        <v>0</v>
      </c>
      <c r="EM75">
        <f t="shared" si="1833"/>
        <v>0</v>
      </c>
      <c r="EN75">
        <f t="shared" si="1834"/>
        <v>0</v>
      </c>
      <c r="EO75">
        <f t="shared" si="1835"/>
        <v>4</v>
      </c>
      <c r="EP75">
        <f t="shared" si="1836"/>
        <v>5</v>
      </c>
      <c r="EQ75">
        <f t="shared" si="1837"/>
        <v>0</v>
      </c>
      <c r="ER75">
        <f t="shared" si="1838"/>
        <v>3</v>
      </c>
      <c r="ES75">
        <f t="shared" si="1839"/>
        <v>5</v>
      </c>
      <c r="ET75">
        <f t="shared" si="1840"/>
        <v>0</v>
      </c>
      <c r="EU75">
        <f t="shared" si="1841"/>
        <v>4</v>
      </c>
      <c r="EV75">
        <f t="shared" si="1842"/>
        <v>0</v>
      </c>
      <c r="EW75">
        <f t="shared" si="1843"/>
        <v>0</v>
      </c>
      <c r="EX75">
        <f t="shared" si="1844"/>
        <v>1</v>
      </c>
      <c r="EY75">
        <f t="shared" si="1845"/>
        <v>0</v>
      </c>
      <c r="EZ75">
        <f t="shared" si="1846"/>
        <v>0</v>
      </c>
      <c r="FA75">
        <f t="shared" si="1847"/>
        <v>4</v>
      </c>
      <c r="FB75">
        <f t="shared" si="1848"/>
        <v>0</v>
      </c>
      <c r="FC75">
        <f t="shared" si="1849"/>
        <v>0</v>
      </c>
      <c r="FD75">
        <f t="shared" si="1850"/>
        <v>0</v>
      </c>
      <c r="FE75">
        <f t="shared" si="1851"/>
        <v>0</v>
      </c>
      <c r="FF75">
        <f t="shared" si="1852"/>
        <v>0</v>
      </c>
      <c r="FG75">
        <f t="shared" si="1853"/>
        <v>0</v>
      </c>
      <c r="FH75">
        <f t="shared" si="1854"/>
        <v>0</v>
      </c>
      <c r="FI75">
        <f t="shared" si="1855"/>
        <v>0</v>
      </c>
      <c r="FJ75">
        <f t="shared" si="1856"/>
        <v>0</v>
      </c>
      <c r="FK75">
        <f t="shared" si="1857"/>
        <v>0</v>
      </c>
      <c r="FL75">
        <f t="shared" si="1858"/>
        <v>0</v>
      </c>
      <c r="FM75">
        <f t="shared" si="1859"/>
        <v>0</v>
      </c>
      <c r="FN75">
        <f t="shared" si="1860"/>
        <v>0</v>
      </c>
      <c r="FO75">
        <f t="shared" si="1861"/>
        <v>0</v>
      </c>
      <c r="FP75">
        <f t="shared" si="1862"/>
        <v>0</v>
      </c>
      <c r="FQ75">
        <f t="shared" si="1863"/>
        <v>0</v>
      </c>
      <c r="FR75">
        <f t="shared" si="1864"/>
        <v>0</v>
      </c>
      <c r="FS75">
        <f t="shared" si="1865"/>
        <v>0</v>
      </c>
      <c r="FT75">
        <f t="shared" si="1866"/>
        <v>0</v>
      </c>
      <c r="FU75">
        <f t="shared" si="1867"/>
        <v>0</v>
      </c>
      <c r="FV75">
        <f t="shared" si="1868"/>
        <v>0</v>
      </c>
      <c r="FW75">
        <f t="shared" si="1869"/>
        <v>0</v>
      </c>
      <c r="FX75">
        <f t="shared" si="1870"/>
        <v>0</v>
      </c>
      <c r="FY75">
        <f t="shared" si="1871"/>
        <v>0</v>
      </c>
      <c r="FZ75">
        <f t="shared" si="1872"/>
        <v>0</v>
      </c>
      <c r="GA75">
        <f t="shared" si="1873"/>
        <v>0</v>
      </c>
      <c r="GB75">
        <f t="shared" si="1874"/>
        <v>0</v>
      </c>
      <c r="GC75">
        <f t="shared" si="1875"/>
        <v>0</v>
      </c>
      <c r="GD75">
        <f t="shared" si="1876"/>
        <v>0</v>
      </c>
      <c r="GE75">
        <f t="shared" si="1877"/>
        <v>0</v>
      </c>
      <c r="GF75">
        <f t="shared" si="1878"/>
        <v>0</v>
      </c>
      <c r="GG75">
        <f t="shared" si="1879"/>
        <v>0</v>
      </c>
      <c r="GH75">
        <f t="shared" si="1880"/>
        <v>0</v>
      </c>
      <c r="GI75">
        <f t="shared" si="1881"/>
        <v>0</v>
      </c>
      <c r="GJ75">
        <f t="shared" si="1882"/>
        <v>0</v>
      </c>
      <c r="GK75">
        <f t="shared" si="1883"/>
        <v>0</v>
      </c>
      <c r="GL75">
        <f t="shared" si="1884"/>
        <v>0</v>
      </c>
      <c r="GM75">
        <f t="shared" si="1885"/>
        <v>0</v>
      </c>
      <c r="GN75">
        <f t="shared" si="1886"/>
        <v>0</v>
      </c>
      <c r="GO75">
        <f t="shared" si="1887"/>
        <v>0</v>
      </c>
      <c r="GP75">
        <f t="shared" si="1888"/>
        <v>0</v>
      </c>
      <c r="GQ75">
        <f t="shared" si="1889"/>
        <v>0</v>
      </c>
      <c r="GR75">
        <f t="shared" si="1890"/>
        <v>0</v>
      </c>
      <c r="GS75">
        <f t="shared" si="1891"/>
        <v>0</v>
      </c>
      <c r="GT75">
        <f t="shared" si="1892"/>
        <v>0</v>
      </c>
      <c r="GU75">
        <f t="shared" si="1893"/>
        <v>0</v>
      </c>
      <c r="GW75" s="28">
        <f t="shared" si="1894"/>
        <v>5.3450220832254907</v>
      </c>
      <c r="GX75" s="28">
        <f t="shared" si="1895"/>
        <v>4.0517799405285997</v>
      </c>
      <c r="GY75" s="28">
        <f t="shared" si="1896"/>
        <v>1.4709029207747943</v>
      </c>
      <c r="GZ75" s="28">
        <f t="shared" si="1897"/>
        <v>0</v>
      </c>
      <c r="HA75" s="28">
        <f t="shared" si="1898"/>
        <v>0</v>
      </c>
      <c r="HB75" s="28">
        <f t="shared" si="1899"/>
        <v>7.4310668571224205</v>
      </c>
      <c r="HC75" s="28">
        <f t="shared" si="1900"/>
        <v>0.48134681021351</v>
      </c>
      <c r="HE75">
        <f>IFERROR(VLOOKUP(_xlfn.NUMBERVALUE(MID(L75, SEARCH("!", L75)+1, SEARCH("+", L75)-SEARCH("!", L75)-1)), Rankings!$A$2:$BK$129, 63, FALSE),0)</f>
        <v>0.29127396251073551</v>
      </c>
      <c r="HF75">
        <f>IFERROR(VLOOKUP(_xlfn.NUMBERVALUE(MID(M75, SEARCH("!", M75)+1, SEARCH("+", M75)-SEARCH("!", M75)-1)), Rankings!$A$2:$BK$129, 63, FALSE),0)</f>
        <v>0.56570080353045826</v>
      </c>
      <c r="HG75">
        <f>IFERROR(VLOOKUP(_xlfn.NUMBERVALUE(MID(N75, SEARCH("!", N75)+1, SEARCH("+", N75)-SEARCH("!", N75)-1)), Rankings!$A$2:$BK$129, 63, FALSE),0)</f>
        <v>0.86985627952015798</v>
      </c>
      <c r="HH75">
        <f>IFERROR(VLOOKUP(_xlfn.NUMBERVALUE(MID(O75, SEARCH("!", O75)+1, SEARCH("+", O75)-SEARCH("!", O75)-1)), Rankings!$A$2:$BK$129, 63, FALSE),0)</f>
        <v>0.25428454476336043</v>
      </c>
      <c r="HI75">
        <f>IFERROR(VLOOKUP(_xlfn.NUMBERVALUE(MID(P75, SEARCH("!", P75)+1, SEARCH("+", P75)-SEARCH("!", P75)-1)), Rankings!$A$2:$BK$129, 63, FALSE),0)</f>
        <v>0</v>
      </c>
      <c r="HJ75">
        <f>IFERROR(VLOOKUP(_xlfn.NUMBERVALUE(MID(Q75, SEARCH("!", Q75)+1, SEARCH("+", Q75)-SEARCH("!", Q75)-1)), Rankings!$A$2:$BK$129, 63, FALSE),0)</f>
        <v>9.8626908040956057E-2</v>
      </c>
      <c r="HK75">
        <f>IFERROR(VLOOKUP(_xlfn.NUMBERVALUE(MID(R75, SEARCH("!", R75)+1, SEARCH("+", R75)-SEARCH("!", R75)-1)), Rankings!$A$2:$BK$129, 63, FALSE),0)</f>
        <v>0.61921091340033552</v>
      </c>
      <c r="HL75">
        <f>IFERROR(VLOOKUP(_xlfn.NUMBERVALUE(MID(S75, SEARCH("!", S75)+1, SEARCH("+", S75)-SEARCH("!", S75)-1)), Rankings!$A$2:$BK$129, 63, FALSE),0)</f>
        <v>0</v>
      </c>
      <c r="HM75">
        <f>IFERROR(VLOOKUP(_xlfn.NUMBERVALUE(MID(T75, SEARCH("!", T75)+1, SEARCH("+", T75)-SEARCH("!", T75)-1)), Rankings!$A$2:$BK$129, 63, FALSE),0)</f>
        <v>0.52069036350182252</v>
      </c>
      <c r="HN75">
        <f>IFERROR(VLOOKUP(_xlfn.NUMBERVALUE(MID(U75, SEARCH("!", U75)+1, SEARCH("+", U75)-SEARCH("!", U75)-1)), Rankings!$A$2:$BK$129, 63, FALSE),0)</f>
        <v>0</v>
      </c>
      <c r="HO75">
        <f>IFERROR(VLOOKUP(_xlfn.NUMBERVALUE(MID(V75, SEARCH("!", V75)+1, SEARCH("+", V75)-SEARCH("!", V75)-1)), Rankings!$A$2:$BK$129, 63, FALSE),0)</f>
        <v>0.55834743493300543</v>
      </c>
      <c r="HP75">
        <f>IFERROR(VLOOKUP(_xlfn.NUMBERVALUE(MID(W75, SEARCH("!", W75)+1, SEARCH("+", W75)-SEARCH("!", W75)-1)), Rankings!$A$2:$BK$129, 63, FALSE),0)</f>
        <v>0.65493783275404538</v>
      </c>
      <c r="HQ75">
        <f>IFERROR(VLOOKUP(_xlfn.NUMBERVALUE(MID(X75, SEARCH("!", X75)+1, SEARCH("+", X75)-SEARCH("!", X75)-1)), Rankings!$A$2:$BK$129, 63, FALSE),0)</f>
        <v>0.34847699079011563</v>
      </c>
      <c r="HR75">
        <f>IFERROR(VLOOKUP(_xlfn.NUMBERVALUE(MID(Y75, SEARCH("!", Y75)+1, SEARCH("+", Y75)-SEARCH("!", Y75)-1)), Rankings!$A$2:$BK$129, 63, FALSE),0)</f>
        <v>0</v>
      </c>
      <c r="HS75">
        <f>IFERROR(VLOOKUP(_xlfn.NUMBERVALUE(MID(Z75, SEARCH("!", Z75)+1, SEARCH("+", Z75)-SEARCH("!", Z75)-1)), Rankings!$A$2:$BK$129, 63, FALSE),0)</f>
        <v>0.23701991505050748</v>
      </c>
      <c r="HT75">
        <f>IFERROR(VLOOKUP(_xlfn.NUMBERVALUE(MID(AA75, SEARCH("!", AA75)+1, SEARCH("+", AA75)-SEARCH("!", AA75)-1)), Rankings!$A$2:$BK$129, 63, FALSE),0)</f>
        <v>0.80391752131048844</v>
      </c>
      <c r="HU75">
        <f>IFERROR(VLOOKUP(_xlfn.NUMBERVALUE(MID(AB75, SEARCH("!", AB75)+1, SEARCH("+", AB75)-SEARCH("!", AB75)-1)), Rankings!$A$2:$BK$129, 63, FALSE),0)</f>
        <v>0.25428454476336043</v>
      </c>
      <c r="HV75">
        <f>IFERROR(VLOOKUP(_xlfn.NUMBERVALUE(MID(AC75, SEARCH("!", AC75)+1, SEARCH("+", AC75)-SEARCH("!", AC75)-1)), Rankings!$A$2:$BK$129, 63, FALSE),0)</f>
        <v>0</v>
      </c>
      <c r="HW75">
        <f>IFERROR(VLOOKUP(_xlfn.NUMBERVALUE(MID(AD75, SEARCH("!", AD75)+1, SEARCH("+", AD75)-SEARCH("!", AD75)-1)), Rankings!$A$2:$BK$129, 63, FALSE),0)</f>
        <v>0.61921091340033552</v>
      </c>
      <c r="HX75">
        <f>IFERROR(VLOOKUP(_xlfn.NUMBERVALUE(MID(AE75, SEARCH("!", AE75)+1, SEARCH("+", AE75)-SEARCH("!", AE75)-1)), Rankings!$A$2:$BK$129, 63, FALSE),0)</f>
        <v>0.91255548584178892</v>
      </c>
      <c r="HY75">
        <f>IFERROR(VLOOKUP(_xlfn.NUMBERVALUE(MID(AF75, SEARCH("!", AF75)+1, SEARCH("+", AF75)-SEARCH("!", AF75)-1)), Rankings!$A$2:$BK$129, 63, FALSE),0)</f>
        <v>0</v>
      </c>
      <c r="HZ75">
        <f>IFERROR(VLOOKUP(_xlfn.NUMBERVALUE(MID(AG75, SEARCH("!", AG75)+1, SEARCH("+", AG75)-SEARCH("!", AG75)-1)), Rankings!$A$2:$BK$129, 63, FALSE),0)</f>
        <v>0</v>
      </c>
      <c r="IA75">
        <f>IFERROR(VLOOKUP(_xlfn.NUMBERVALUE(MID(AH75, SEARCH("!", AH75)+1, SEARCH("+", AH75)-SEARCH("!", AH75)-1)), Rankings!$A$2:$BK$129, 63, FALSE),0)</f>
        <v>0</v>
      </c>
      <c r="IB75">
        <f>IFERROR(VLOOKUP(_xlfn.NUMBERVALUE(MID(AI75, SEARCH("!", AI75)+1, SEARCH("+", AI75)-SEARCH("!", AI75)-1)), Rankings!$A$2:$BK$129, 63, FALSE),0)</f>
        <v>0.39358351976112266</v>
      </c>
      <c r="IC75">
        <f>IFERROR(VLOOKUP(_xlfn.NUMBERVALUE(MID(AJ75, SEARCH("!", AJ75)+1, SEARCH("+", AJ75)-SEARCH("!", AJ75)-1)), Rankings!$A$2:$BK$129, 63, FALSE),0)</f>
        <v>0.34847699079011563</v>
      </c>
      <c r="ID75">
        <f>IFERROR(VLOOKUP(_xlfn.NUMBERVALUE(MID(AK75, SEARCH("!", AK75)+1, SEARCH("+", AK75)-SEARCH("!", AK75)-1)), Rankings!$A$2:$BK$129, 63, FALSE),0)</f>
        <v>0</v>
      </c>
      <c r="IE75">
        <f>IFERROR(VLOOKUP(_xlfn.NUMBERVALUE(MID(AL75, SEARCH("!", AL75)+1, SEARCH("+", AL75)-SEARCH("!", AL75)-1)), Rankings!$A$2:$BK$129, 63, FALSE),0)</f>
        <v>0.23532414935285967</v>
      </c>
      <c r="IF75">
        <f>IFERROR(VLOOKUP(_xlfn.NUMBERVALUE(MID(AM75, SEARCH("!", AM75)+1, SEARCH("+", AM75)-SEARCH("!", AM75)-1)), Rankings!$A$2:$BK$129, 63, FALSE),0)</f>
        <v>0.80391752131048844</v>
      </c>
      <c r="IG75">
        <f>IFERROR(VLOOKUP(_xlfn.NUMBERVALUE(MID(AN75, SEARCH("!", AN75)+1, SEARCH("+", AN75)-SEARCH("!", AN75)-1)), Rankings!$A$2:$BK$129, 63, FALSE),0)</f>
        <v>0</v>
      </c>
      <c r="IH75">
        <f>IFERROR(VLOOKUP(_xlfn.NUMBERVALUE(MID(AO75, SEARCH("!", AO75)+1, SEARCH("+", AO75)-SEARCH("!", AO75)-1)), Rankings!$A$2:$BK$129, 63, FALSE),0)</f>
        <v>0.3558716781686258</v>
      </c>
      <c r="II75">
        <f>IFERROR(VLOOKUP(_xlfn.NUMBERVALUE(MID(AP75, SEARCH("!", AP75)+1, SEARCH("+", AP75)-SEARCH("!", AP75)-1)), Rankings!$A$2:$BK$129, 63, FALSE),0)</f>
        <v>0</v>
      </c>
      <c r="IJ75">
        <f>IFERROR(VLOOKUP(_xlfn.NUMBERVALUE(MID(AQ75, SEARCH("!", AQ75)+1, SEARCH("+", AQ75)-SEARCH("!", AQ75)-1)), Rankings!$A$2:$BK$129, 63, FALSE),0)</f>
        <v>0</v>
      </c>
      <c r="IK75">
        <f>IFERROR(VLOOKUP(_xlfn.NUMBERVALUE(MID(AR75, SEARCH("!", AR75)+1, SEARCH("+", AR75)-SEARCH("!", AR75)-1)), Rankings!$A$2:$BK$129, 63, FALSE),0)</f>
        <v>0.49551347653817529</v>
      </c>
      <c r="IL75">
        <f>IFERROR(VLOOKUP(_xlfn.NUMBERVALUE(MID(AS75, SEARCH("!", AS75)+1, SEARCH("+", AS75)-SEARCH("!", AS75)-1)), Rankings!$A$2:$BK$129, 63, FALSE),0)</f>
        <v>0</v>
      </c>
      <c r="IM75">
        <f>IFERROR(VLOOKUP(_xlfn.NUMBERVALUE(MID(AT75, SEARCH("!", AT75)+1, SEARCH("+", AT75)-SEARCH("!", AT75)-1)), Rankings!$A$2:$BK$129, 63, FALSE),0)</f>
        <v>0</v>
      </c>
      <c r="IN75">
        <f>IFERROR(VLOOKUP(_xlfn.NUMBERVALUE(MID(AU75, SEARCH("!", AU75)+1, SEARCH("+", AU75)-SEARCH("!", AU75)-1)), Rankings!$A$2:$BK$129, 63, FALSE),0)</f>
        <v>0.62662319449602411</v>
      </c>
      <c r="IO75">
        <f>IFERROR(VLOOKUP(_xlfn.NUMBERVALUE(MID(AV75, SEARCH("!", AV75)+1, SEARCH("+", AV75)-SEARCH("!", AV75)-1)), Rankings!$A$2:$BK$129, 63, FALSE),0)</f>
        <v>0</v>
      </c>
      <c r="IP75">
        <f>IFERROR(VLOOKUP(_xlfn.NUMBERVALUE(MID(AW75, SEARCH("!", AW75)+1, SEARCH("+", AW75)-SEARCH("!", AW75)-1)), Rankings!$A$2:$BK$129, 63, FALSE),0)</f>
        <v>0</v>
      </c>
      <c r="IQ75">
        <f>IFERROR(VLOOKUP(_xlfn.NUMBERVALUE(MID(AX75, SEARCH("!", AX75)+1, SEARCH("+", AX75)-SEARCH("!", AX75)-1)), Rankings!$A$2:$BK$129, 63, FALSE),0)</f>
        <v>0</v>
      </c>
      <c r="IR75">
        <f>IFERROR(VLOOKUP(_xlfn.NUMBERVALUE(MID(AY75, SEARCH("!", AY75)+1, SEARCH("+", AY75)-SEARCH("!", AY75)-1)), Rankings!$A$2:$BK$129, 63, FALSE),0)</f>
        <v>0</v>
      </c>
      <c r="IS75">
        <f>IFERROR(VLOOKUP(_xlfn.NUMBERVALUE(MID(AZ75, SEARCH("!", AZ75)+1, SEARCH("+", AZ75)-SEARCH("!", AZ75)-1)), Rankings!$A$2:$BK$129, 63, FALSE),0)</f>
        <v>0</v>
      </c>
      <c r="IT75">
        <f>IFERROR(VLOOKUP(_xlfn.NUMBERVALUE(MID(BA75, SEARCH("!", BA75)+1, SEARCH("+", BA75)-SEARCH("!", BA75)-1)), Rankings!$A$2:$BK$129, 63, FALSE),0)</f>
        <v>0</v>
      </c>
      <c r="IU75">
        <f>IFERROR(VLOOKUP(_xlfn.NUMBERVALUE(MID(BB75, SEARCH("!", BB75)+1, SEARCH("+", BB75)-SEARCH("!", BB75)-1)), Rankings!$A$2:$BK$129, 63, FALSE),0)</f>
        <v>0</v>
      </c>
      <c r="IV75">
        <f>IFERROR(VLOOKUP(_xlfn.NUMBERVALUE(MID(BC75, SEARCH("!", BC75)+1, SEARCH("+", BC75)-SEARCH("!", BC75)-1)), Rankings!$A$2:$BK$129, 63, FALSE),0)</f>
        <v>0</v>
      </c>
      <c r="IW75">
        <f>IFERROR(VLOOKUP(_xlfn.NUMBERVALUE(MID(BD75, SEARCH("!", BD75)+1, SEARCH("+", BD75)-SEARCH("!", BD75)-1)), Rankings!$A$2:$BK$129, 63, FALSE),0)</f>
        <v>0</v>
      </c>
      <c r="IX75">
        <f>IFERROR(VLOOKUP(_xlfn.NUMBERVALUE(MID(BE75, SEARCH("!", BE75)+1, SEARCH("+", BE75)-SEARCH("!", BE75)-1)), Rankings!$A$2:$BK$129, 63, FALSE),0)</f>
        <v>0</v>
      </c>
      <c r="IY75">
        <f>IFERROR(VLOOKUP(_xlfn.NUMBERVALUE(MID(BF75, SEARCH("!", BF75)+1, SEARCH("+", BF75)-SEARCH("!", BF75)-1)), Rankings!$A$2:$BK$129, 63, FALSE),0)</f>
        <v>0</v>
      </c>
      <c r="IZ75">
        <f>IFERROR(VLOOKUP(_xlfn.NUMBERVALUE(MID(BG75, SEARCH("!", BG75)+1, SEARCH("+", BG75)-SEARCH("!", BG75)-1)), Rankings!$A$2:$BK$129, 63, FALSE),0)</f>
        <v>0</v>
      </c>
      <c r="JA75">
        <f>IFERROR(VLOOKUP(_xlfn.NUMBERVALUE(MID(BH75, SEARCH("!", BH75)+1, SEARCH("+", BH75)-SEARCH("!", BH75)-1)), Rankings!$A$2:$BK$129, 63, FALSE),0)</f>
        <v>0</v>
      </c>
      <c r="JB75">
        <f>IFERROR(VLOOKUP(_xlfn.NUMBERVALUE(MID(BI75, SEARCH("!", BI75)+1, SEARCH("+", BI75)-SEARCH("!", BI75)-1)), Rankings!$A$2:$BK$129, 63, FALSE),0)</f>
        <v>0</v>
      </c>
      <c r="JC75">
        <f>IFERROR(VLOOKUP(_xlfn.NUMBERVALUE(MID(BJ75, SEARCH("!", BJ75)+1, SEARCH("+", BJ75)-SEARCH("!", BJ75)-1)), Rankings!$A$2:$BK$129, 63, FALSE),0)</f>
        <v>0</v>
      </c>
      <c r="JD75">
        <f>IFERROR(VLOOKUP(_xlfn.NUMBERVALUE(MID(BK75, SEARCH("!", BK75)+1, SEARCH("+", BK75)-SEARCH("!", BK75)-1)), Rankings!$A$2:$BK$129, 63, FALSE),0)</f>
        <v>0</v>
      </c>
      <c r="JE75">
        <f>IFERROR(VLOOKUP(_xlfn.NUMBERVALUE(MID(BL75, SEARCH("!", BL75)+1, SEARCH("+", BL75)-SEARCH("!", BL75)-1)), Rankings!$A$2:$BK$129, 63, FALSE),0)</f>
        <v>0</v>
      </c>
      <c r="JF75">
        <f>IFERROR(VLOOKUP(_xlfn.NUMBERVALUE(MID(BM75, SEARCH("!", BM75)+1, SEARCH("+", BM75)-SEARCH("!", BM75)-1)), Rankings!$A$2:$BK$129, 63, FALSE),0)</f>
        <v>0</v>
      </c>
      <c r="JG75">
        <f>IFERROR(VLOOKUP(_xlfn.NUMBERVALUE(MID(BN75, SEARCH("!", BN75)+1, SEARCH("+", BN75)-SEARCH("!", BN75)-1)), Rankings!$A$2:$BK$129, 63, FALSE),0)</f>
        <v>0</v>
      </c>
      <c r="JH75">
        <f>IFERROR(VLOOKUP(_xlfn.NUMBERVALUE(MID(BO75, SEARCH("!", BO75)+1, SEARCH("+", BO75)-SEARCH("!", BO75)-1)), Rankings!$A$2:$BK$129, 63, FALSE),0)</f>
        <v>0</v>
      </c>
      <c r="JI75">
        <f>IFERROR(VLOOKUP(_xlfn.NUMBERVALUE(MID(BP75, SEARCH("!", BP75)+1, SEARCH("+", BP75)-SEARCH("!", BP75)-1)), Rankings!$A$2:$BK$129, 63, FALSE),0)</f>
        <v>0</v>
      </c>
      <c r="JJ75">
        <f>IFERROR(VLOOKUP(_xlfn.NUMBERVALUE(MID(BQ75, SEARCH("!", BQ75)+1, SEARCH("+", BQ75)-SEARCH("!", BQ75)-1)), Rankings!$A$2:$BK$129, 63, FALSE),0)</f>
        <v>0</v>
      </c>
      <c r="JK75">
        <f>IFERROR(VLOOKUP(_xlfn.NUMBERVALUE(MID(BR75, SEARCH("!", BR75)+1, SEARCH("+", BR75)-SEARCH("!", BR75)-1)), Rankings!$A$2:$BK$129, 63, FALSE),0)</f>
        <v>0</v>
      </c>
      <c r="JL75">
        <f>IFERROR(VLOOKUP(_xlfn.NUMBERVALUE(MID(BS75, SEARCH("!", BS75)+1, SEARCH("+", BS75)-SEARCH("!", BS75)-1)), Rankings!$A$2:$BK$129, 63, FALSE),0)</f>
        <v>0</v>
      </c>
      <c r="JM75">
        <f>IFERROR(VLOOKUP(_xlfn.NUMBERVALUE(MID(BT75, SEARCH("!", BT75)+1, SEARCH("+", BT75)-SEARCH("!", BT75)-1)), Rankings!$A$2:$BK$129, 63, FALSE),0)</f>
        <v>0</v>
      </c>
      <c r="JN75">
        <f>IFERROR(VLOOKUP(_xlfn.NUMBERVALUE(MID(BU75, SEARCH("!", BU75)+1, SEARCH("+", BU75)-SEARCH("!", BU75)-1)), Rankings!$A$2:$BK$129, 63, FALSE),0)</f>
        <v>0</v>
      </c>
      <c r="JO75">
        <f>IFERROR(VLOOKUP(_xlfn.NUMBERVALUE(MID(BV75, SEARCH("!", BV75)+1, SEARCH("+", BV75)-SEARCH("!", BV75)-1)), Rankings!$A$2:$BK$129, 63, FALSE),0)</f>
        <v>0</v>
      </c>
      <c r="JP75">
        <f>IFERROR(VLOOKUP(_xlfn.NUMBERVALUE(MID(BW75, SEARCH("!", BW75)+1, SEARCH("+", BW75)-SEARCH("!", BW75)-1)), Rankings!$A$2:$BK$129, 63, FALSE),0)</f>
        <v>0</v>
      </c>
      <c r="JQ75">
        <f>IFERROR(VLOOKUP(_xlfn.NUMBERVALUE(MID(BX75, SEARCH("!", BX75)+1, SEARCH("+", BX75)-SEARCH("!", BX75)-1)), Rankings!$A$2:$BK$129, 63, FALSE),0)</f>
        <v>0</v>
      </c>
      <c r="JR75">
        <f>IFERROR(VLOOKUP(_xlfn.NUMBERVALUE(MID(BY75, SEARCH("!", BY75)+1, SEARCH("+", BY75)-SEARCH("!", BY75)-1)), Rankings!$A$2:$BK$129, 63, FALSE),0)</f>
        <v>0</v>
      </c>
      <c r="JS75">
        <f>IFERROR(VLOOKUP(_xlfn.NUMBERVALUE(MID(BZ75, SEARCH("!", BZ75)+1, SEARCH("+", BZ75)-SEARCH("!", BZ75)-1)), Rankings!$A$2:$BK$129, 63, FALSE),0)</f>
        <v>0</v>
      </c>
      <c r="JT75">
        <f>IFERROR(VLOOKUP(_xlfn.NUMBERVALUE(MID(CA75, SEARCH("!", CA75)+1, SEARCH("+", CA75)-SEARCH("!", CA75)-1)), Rankings!$A$2:$BK$129, 63, FALSE),0)</f>
        <v>0</v>
      </c>
      <c r="JU75">
        <f>IFERROR(VLOOKUP(_xlfn.NUMBERVALUE(MID(CB75, SEARCH("!", CB75)+1, SEARCH("+", CB75)-SEARCH("!", CB75)-1)), Rankings!$A$2:$BK$129, 63, FALSE),0)</f>
        <v>0</v>
      </c>
      <c r="JV75">
        <f>IFERROR(VLOOKUP(_xlfn.NUMBERVALUE(MID(CC75, SEARCH("!", CC75)+1, SEARCH("+", CC75)-SEARCH("!", CC75)-1)), Rankings!$A$2:$BK$129, 63, FALSE),0)</f>
        <v>0</v>
      </c>
      <c r="JW75">
        <f>IFERROR(VLOOKUP(_xlfn.NUMBERVALUE(MID(CD75, SEARCH("!", CD75)+1, SEARCH("+", CD75)-SEARCH("!", CD75)-1)), Rankings!$A$2:$BK$129, 63, FALSE),0)</f>
        <v>0</v>
      </c>
      <c r="JX75">
        <f>IFERROR(VLOOKUP(_xlfn.NUMBERVALUE(MID(CE75, SEARCH("!", CE75)+1, SEARCH("+", CE75)-SEARCH("!", CE75)-1)), Rankings!$A$2:$BK$129, 63, FALSE),0)</f>
        <v>0</v>
      </c>
      <c r="JY75">
        <f>IFERROR(VLOOKUP(_xlfn.NUMBERVALUE(MID(CF75, SEARCH("!", CF75)+1, SEARCH("+", CF75)-SEARCH("!", CF75)-1)), Rankings!$A$2:$BK$129, 63, FALSE),0)</f>
        <v>0</v>
      </c>
      <c r="JZ75">
        <f>IFERROR(VLOOKUP(_xlfn.NUMBERVALUE(MID(CG75, SEARCH("!", CG75)+1, SEARCH("+", CG75)-SEARCH("!", CG75)-1)), Rankings!$A$2:$BK$129, 63, FALSE),0)</f>
        <v>0</v>
      </c>
      <c r="KA75">
        <f>IFERROR(VLOOKUP(_xlfn.NUMBERVALUE(MID(CH75, SEARCH("!", CH75)+1, SEARCH("+", CH75)-SEARCH("!", CH75)-1)), Rankings!$A$2:$BK$129, 63, FALSE),0)</f>
        <v>0</v>
      </c>
      <c r="KB75">
        <f>IFERROR(VLOOKUP(_xlfn.NUMBERVALUE(MID(CI75, SEARCH("!", CI75)+1, SEARCH("+", CI75)-SEARCH("!", CI75)-1)), Rankings!$A$2:$BK$129, 63, FALSE),0)</f>
        <v>0</v>
      </c>
      <c r="KC75">
        <f>IFERROR(VLOOKUP(_xlfn.NUMBERVALUE(MID(CJ75, SEARCH("!", CJ75)+1, SEARCH("+", CJ75)-SEARCH("!", CJ75)-1)), Rankings!$A$2:$BK$129, 63, FALSE),0)</f>
        <v>0</v>
      </c>
      <c r="KD75">
        <f>IFERROR(VLOOKUP(_xlfn.NUMBERVALUE(MID(CK75, SEARCH("!", CK75)+1, SEARCH("+", CK75)-SEARCH("!", CK75)-1)), Rankings!$A$2:$BK$129, 63, FALSE),0)</f>
        <v>0</v>
      </c>
      <c r="KE75">
        <f>IFERROR(VLOOKUP(_xlfn.NUMBERVALUE(MID(CL75, SEARCH("!", CL75)+1, SEARCH("+", CL75)-SEARCH("!", CL75)-1)), Rankings!$A$2:$BK$129, 63, FALSE),0)</f>
        <v>0</v>
      </c>
      <c r="KF75">
        <f>IFERROR(VLOOKUP(_xlfn.NUMBERVALUE(MID(CM75, SEARCH("!", CM75)+1, SEARCH("+", CM75)-SEARCH("!", CM75)-1)), Rankings!$A$2:$BK$129, 63, FALSE),0)</f>
        <v>0</v>
      </c>
      <c r="KG75">
        <f>IFERROR(VLOOKUP(_xlfn.NUMBERVALUE(MID(CN75, SEARCH("!", CN75)+1, SEARCH("+", CN75)-SEARCH("!", CN75)-1)), Rankings!$A$2:$BK$129, 63, FALSE),0)</f>
        <v>0</v>
      </c>
      <c r="KH75">
        <f>IFERROR(VLOOKUP(_xlfn.NUMBERVALUE(MID(CO75, SEARCH("!", CO75)+1, SEARCH("+", CO75)-SEARCH("!", CO75)-1)), Rankings!$A$2:$BK$129, 63, FALSE),0)</f>
        <v>0</v>
      </c>
      <c r="KJ75" s="28">
        <f t="shared" si="1901"/>
        <v>245</v>
      </c>
      <c r="KK75" s="28">
        <f t="shared" si="1902"/>
        <v>127</v>
      </c>
      <c r="KL75" s="28">
        <f t="shared" si="1903"/>
        <v>44</v>
      </c>
      <c r="KM75" s="28">
        <f t="shared" si="1904"/>
        <v>0</v>
      </c>
      <c r="KN75" s="28">
        <f t="shared" si="1905"/>
        <v>0</v>
      </c>
      <c r="KO75" s="28">
        <f t="shared" si="1906"/>
        <v>168</v>
      </c>
      <c r="KP75" s="28">
        <f t="shared" si="1907"/>
        <v>309.33333333333331</v>
      </c>
      <c r="KQ75" s="28">
        <f t="shared" si="1908"/>
        <v>168</v>
      </c>
      <c r="KS75" s="27" t="str">
        <f t="shared" si="1909"/>
        <v>22</v>
      </c>
      <c r="KT75" s="27" t="str">
        <f t="shared" si="1910"/>
        <v>14</v>
      </c>
      <c r="KU75" s="27" t="str">
        <f t="shared" si="1911"/>
        <v>24</v>
      </c>
      <c r="KV75" s="27" t="str">
        <f t="shared" si="1912"/>
        <v>6</v>
      </c>
      <c r="KW75" s="27">
        <f t="shared" si="1913"/>
        <v>0</v>
      </c>
      <c r="KX75" s="27" t="str">
        <f t="shared" si="1914"/>
        <v>29</v>
      </c>
      <c r="KY75" s="27" t="str">
        <f t="shared" si="1915"/>
        <v>14</v>
      </c>
      <c r="KZ75" s="27">
        <f t="shared" si="1916"/>
        <v>0</v>
      </c>
      <c r="LA75" s="27" t="str">
        <f t="shared" si="1917"/>
        <v>23</v>
      </c>
      <c r="LB75" s="27">
        <f t="shared" si="1918"/>
        <v>0</v>
      </c>
      <c r="LC75" s="27" t="str">
        <f t="shared" si="1919"/>
        <v>23</v>
      </c>
      <c r="LD75" s="27" t="str">
        <f t="shared" si="1920"/>
        <v>10</v>
      </c>
      <c r="LE75" s="27" t="str">
        <f t="shared" si="1921"/>
        <v>18</v>
      </c>
      <c r="LF75" s="27">
        <f t="shared" si="1922"/>
        <v>0</v>
      </c>
      <c r="LG75" s="27" t="str">
        <f t="shared" si="1923"/>
        <v>24</v>
      </c>
      <c r="LH75" s="27" t="str">
        <f t="shared" si="1924"/>
        <v>21</v>
      </c>
      <c r="LI75" s="27" t="str">
        <f t="shared" si="1925"/>
        <v>13</v>
      </c>
      <c r="LJ75" s="27">
        <f t="shared" si="1926"/>
        <v>0</v>
      </c>
      <c r="LK75" s="27" t="str">
        <f t="shared" si="1927"/>
        <v>9</v>
      </c>
      <c r="LL75" s="27" t="str">
        <f t="shared" si="1928"/>
        <v>21</v>
      </c>
      <c r="LM75" s="27">
        <f t="shared" si="1929"/>
        <v>0</v>
      </c>
      <c r="LN75" s="27">
        <f t="shared" si="1930"/>
        <v>0</v>
      </c>
      <c r="LO75" s="27">
        <f t="shared" si="1931"/>
        <v>0</v>
      </c>
      <c r="LP75" s="27" t="str">
        <f t="shared" si="1932"/>
        <v>25</v>
      </c>
      <c r="LQ75" s="27" t="str">
        <f t="shared" si="1933"/>
        <v>18</v>
      </c>
      <c r="LR75" s="27">
        <f t="shared" si="1934"/>
        <v>0</v>
      </c>
      <c r="LS75" s="27" t="str">
        <f t="shared" si="1935"/>
        <v>26</v>
      </c>
      <c r="LT75" s="27" t="str">
        <f t="shared" si="1936"/>
        <v>28</v>
      </c>
      <c r="LU75" s="27">
        <f t="shared" si="1937"/>
        <v>0</v>
      </c>
      <c r="LV75" s="27" t="str">
        <f t="shared" si="1938"/>
        <v>18</v>
      </c>
      <c r="LW75" s="27">
        <f t="shared" si="1939"/>
        <v>0</v>
      </c>
      <c r="LX75" s="27">
        <f t="shared" si="1940"/>
        <v>0</v>
      </c>
      <c r="LY75" s="27" t="str">
        <f t="shared" si="1941"/>
        <v>16</v>
      </c>
      <c r="LZ75" s="27">
        <f t="shared" si="1942"/>
        <v>0</v>
      </c>
      <c r="MA75" s="27">
        <f t="shared" si="1943"/>
        <v>0</v>
      </c>
      <c r="MB75" s="27" t="str">
        <f t="shared" si="1944"/>
        <v>14</v>
      </c>
      <c r="MC75" s="27">
        <f t="shared" si="1945"/>
        <v>0</v>
      </c>
      <c r="MD75" s="27">
        <f t="shared" si="1946"/>
        <v>0</v>
      </c>
      <c r="ME75" s="27">
        <f t="shared" si="1947"/>
        <v>0</v>
      </c>
      <c r="MF75" s="27">
        <f t="shared" si="1948"/>
        <v>0</v>
      </c>
      <c r="MG75" s="27">
        <f t="shared" si="1949"/>
        <v>0</v>
      </c>
      <c r="MH75" s="27">
        <f t="shared" si="1950"/>
        <v>0</v>
      </c>
      <c r="MI75" s="27">
        <f t="shared" si="1951"/>
        <v>0</v>
      </c>
      <c r="MJ75" s="27">
        <f t="shared" si="1952"/>
        <v>0</v>
      </c>
      <c r="MK75" s="27">
        <f t="shared" si="1953"/>
        <v>0</v>
      </c>
      <c r="ML75" s="27">
        <f t="shared" si="1954"/>
        <v>0</v>
      </c>
      <c r="MM75" s="27">
        <f t="shared" si="1955"/>
        <v>0</v>
      </c>
      <c r="MN75" s="27">
        <f t="shared" si="1956"/>
        <v>0</v>
      </c>
      <c r="MO75" s="27">
        <f t="shared" si="1957"/>
        <v>0</v>
      </c>
      <c r="MP75" s="27">
        <f t="shared" si="1958"/>
        <v>0</v>
      </c>
      <c r="MQ75" s="27">
        <f t="shared" si="1959"/>
        <v>0</v>
      </c>
      <c r="MR75" s="27">
        <f t="shared" si="1960"/>
        <v>0</v>
      </c>
      <c r="MS75" s="27">
        <f t="shared" si="1961"/>
        <v>0</v>
      </c>
      <c r="MT75" s="27">
        <f t="shared" si="1962"/>
        <v>0</v>
      </c>
      <c r="MU75" s="27">
        <f t="shared" si="1963"/>
        <v>0</v>
      </c>
      <c r="MV75" s="27">
        <f t="shared" si="1964"/>
        <v>0</v>
      </c>
      <c r="MW75" s="27">
        <f t="shared" si="1965"/>
        <v>0</v>
      </c>
      <c r="MX75" s="27">
        <f t="shared" si="1966"/>
        <v>0</v>
      </c>
      <c r="MY75" s="27">
        <f t="shared" si="1967"/>
        <v>0</v>
      </c>
      <c r="MZ75" s="27">
        <f t="shared" si="1968"/>
        <v>0</v>
      </c>
      <c r="NA75" s="27">
        <f t="shared" si="1969"/>
        <v>0</v>
      </c>
      <c r="NB75" s="27">
        <f t="shared" si="1970"/>
        <v>0</v>
      </c>
      <c r="NC75" s="27">
        <f t="shared" si="1971"/>
        <v>0</v>
      </c>
      <c r="ND75" s="27">
        <f t="shared" si="1972"/>
        <v>0</v>
      </c>
      <c r="NE75" s="27">
        <f t="shared" si="1973"/>
        <v>0</v>
      </c>
      <c r="NF75" s="27">
        <f t="shared" si="1974"/>
        <v>0</v>
      </c>
      <c r="NG75" s="27">
        <f t="shared" si="1975"/>
        <v>0</v>
      </c>
      <c r="NH75" s="27">
        <f t="shared" si="1976"/>
        <v>0</v>
      </c>
      <c r="NI75" s="27">
        <f t="shared" si="1977"/>
        <v>0</v>
      </c>
      <c r="NJ75" s="27">
        <f t="shared" si="1978"/>
        <v>0</v>
      </c>
      <c r="NK75" s="27">
        <f t="shared" si="1979"/>
        <v>0</v>
      </c>
      <c r="NL75" s="27">
        <f t="shared" si="1980"/>
        <v>0</v>
      </c>
      <c r="NM75" s="27">
        <f t="shared" si="1981"/>
        <v>0</v>
      </c>
      <c r="NN75" s="27">
        <f t="shared" si="1982"/>
        <v>0</v>
      </c>
      <c r="NO75" s="27">
        <f t="shared" si="1983"/>
        <v>0</v>
      </c>
      <c r="NP75" s="27">
        <f t="shared" si="1984"/>
        <v>0</v>
      </c>
      <c r="NQ75" s="27">
        <f t="shared" si="1985"/>
        <v>0</v>
      </c>
      <c r="NR75" s="27">
        <f t="shared" si="1986"/>
        <v>0</v>
      </c>
      <c r="NS75" s="27">
        <f t="shared" si="1987"/>
        <v>0</v>
      </c>
      <c r="NT75" s="27">
        <f t="shared" si="1988"/>
        <v>0</v>
      </c>
      <c r="NU75" s="27">
        <f t="shared" si="1989"/>
        <v>0</v>
      </c>
      <c r="NV75" s="27">
        <f t="shared" si="1990"/>
        <v>0</v>
      </c>
      <c r="NX75" s="28">
        <f t="shared" si="1991"/>
        <v>220</v>
      </c>
      <c r="NY75" s="28">
        <f t="shared" si="1992"/>
        <v>157</v>
      </c>
      <c r="NZ75" s="28">
        <f t="shared" si="1993"/>
        <v>48</v>
      </c>
      <c r="OA75" s="28">
        <f t="shared" si="1994"/>
        <v>0</v>
      </c>
      <c r="OB75" s="28">
        <f t="shared" si="1995"/>
        <v>0</v>
      </c>
      <c r="OC75" s="28">
        <f t="shared" si="1996"/>
        <v>177</v>
      </c>
      <c r="OD75" s="28">
        <f t="shared" si="1997"/>
        <v>296.33333333333331</v>
      </c>
      <c r="OE75" s="28">
        <f t="shared" si="1998"/>
        <v>177</v>
      </c>
      <c r="OG75" s="27" t="str">
        <f t="shared" si="1999"/>
        <v>25</v>
      </c>
      <c r="OH75" s="27" t="str">
        <f t="shared" si="2000"/>
        <v>26</v>
      </c>
      <c r="OI75" s="27" t="str">
        <f t="shared" si="2001"/>
        <v>29</v>
      </c>
      <c r="OJ75" s="27" t="str">
        <f t="shared" si="2002"/>
        <v>24</v>
      </c>
      <c r="OK75" s="27">
        <f t="shared" si="2003"/>
        <v>0</v>
      </c>
      <c r="OL75" s="27" t="str">
        <f t="shared" si="2004"/>
        <v>9</v>
      </c>
      <c r="OM75" s="27" t="str">
        <f t="shared" si="2005"/>
        <v>21</v>
      </c>
      <c r="ON75" s="27">
        <f t="shared" si="2006"/>
        <v>0</v>
      </c>
      <c r="OO75" s="27" t="str">
        <f t="shared" si="2007"/>
        <v>8</v>
      </c>
      <c r="OP75" s="27">
        <f t="shared" si="2008"/>
        <v>0</v>
      </c>
      <c r="OQ75" s="27" t="str">
        <f t="shared" si="2009"/>
        <v>18</v>
      </c>
      <c r="OR75" s="27" t="str">
        <f t="shared" si="2010"/>
        <v>19</v>
      </c>
      <c r="OS75" s="27" t="str">
        <f t="shared" si="2011"/>
        <v>20</v>
      </c>
      <c r="OT75" s="27">
        <f t="shared" si="2012"/>
        <v>0</v>
      </c>
      <c r="OU75" s="27" t="str">
        <f t="shared" si="2013"/>
        <v>13</v>
      </c>
      <c r="OV75" s="27" t="str">
        <f t="shared" si="2014"/>
        <v>23</v>
      </c>
      <c r="OW75" s="27" t="str">
        <f t="shared" si="2015"/>
        <v>6</v>
      </c>
      <c r="OX75" s="27">
        <f t="shared" si="2016"/>
        <v>0</v>
      </c>
      <c r="OY75" s="27" t="str">
        <f t="shared" si="2017"/>
        <v>27</v>
      </c>
      <c r="OZ75" s="27" t="str">
        <f t="shared" si="2018"/>
        <v>30</v>
      </c>
      <c r="PA75" s="27">
        <f t="shared" si="2019"/>
        <v>0</v>
      </c>
      <c r="PB75" s="27">
        <f t="shared" si="2020"/>
        <v>0</v>
      </c>
      <c r="PC75" s="27">
        <f t="shared" si="2021"/>
        <v>0</v>
      </c>
      <c r="PD75" s="27" t="str">
        <f t="shared" si="2022"/>
        <v>26</v>
      </c>
      <c r="PE75" s="27" t="str">
        <f t="shared" si="2023"/>
        <v>13</v>
      </c>
      <c r="PF75" s="27">
        <f t="shared" si="2024"/>
        <v>0</v>
      </c>
      <c r="PG75" s="27" t="str">
        <f t="shared" si="2025"/>
        <v>8</v>
      </c>
      <c r="PH75" s="27" t="str">
        <f t="shared" si="2026"/>
        <v>23</v>
      </c>
      <c r="PI75" s="27">
        <f t="shared" si="2027"/>
        <v>0</v>
      </c>
      <c r="PJ75" s="27" t="str">
        <f t="shared" si="2028"/>
        <v>24</v>
      </c>
      <c r="PK75" s="27">
        <f t="shared" si="2029"/>
        <v>0</v>
      </c>
      <c r="PL75" s="27">
        <f t="shared" si="2030"/>
        <v>0</v>
      </c>
      <c r="PM75" s="27" t="str">
        <f t="shared" si="2031"/>
        <v>11</v>
      </c>
      <c r="PN75" s="27">
        <f t="shared" si="2032"/>
        <v>0</v>
      </c>
      <c r="PO75" s="27">
        <f t="shared" si="2033"/>
        <v>0</v>
      </c>
      <c r="PP75" s="27" t="str">
        <f t="shared" si="2034"/>
        <v>22</v>
      </c>
      <c r="PQ75" s="27">
        <f t="shared" si="2035"/>
        <v>0</v>
      </c>
      <c r="PR75" s="27">
        <f t="shared" si="2036"/>
        <v>0</v>
      </c>
      <c r="PS75" s="27">
        <f t="shared" si="2037"/>
        <v>0</v>
      </c>
      <c r="PT75" s="27">
        <f t="shared" si="2038"/>
        <v>0</v>
      </c>
      <c r="PU75" s="27">
        <f t="shared" si="2039"/>
        <v>0</v>
      </c>
      <c r="PV75" s="27">
        <f t="shared" si="2040"/>
        <v>0</v>
      </c>
      <c r="PW75" s="27">
        <f t="shared" si="2041"/>
        <v>0</v>
      </c>
      <c r="PX75" s="27">
        <f t="shared" si="2042"/>
        <v>0</v>
      </c>
      <c r="PY75" s="27">
        <f t="shared" si="2043"/>
        <v>0</v>
      </c>
      <c r="PZ75" s="27">
        <f t="shared" si="2044"/>
        <v>0</v>
      </c>
      <c r="QA75" s="27">
        <f t="shared" si="2045"/>
        <v>0</v>
      </c>
      <c r="QB75" s="27">
        <f t="shared" si="2046"/>
        <v>0</v>
      </c>
      <c r="QC75" s="27">
        <f t="shared" si="2047"/>
        <v>0</v>
      </c>
      <c r="QD75" s="27">
        <f t="shared" si="2048"/>
        <v>0</v>
      </c>
      <c r="QE75" s="27">
        <f t="shared" si="2049"/>
        <v>0</v>
      </c>
      <c r="QF75" s="27">
        <f t="shared" si="2050"/>
        <v>0</v>
      </c>
      <c r="QG75" s="27">
        <f t="shared" si="2051"/>
        <v>0</v>
      </c>
      <c r="QH75" s="27">
        <f t="shared" si="2052"/>
        <v>0</v>
      </c>
      <c r="QI75" s="27">
        <f t="shared" si="2053"/>
        <v>0</v>
      </c>
      <c r="QJ75" s="27">
        <f t="shared" si="2054"/>
        <v>0</v>
      </c>
      <c r="QK75" s="27">
        <f t="shared" si="2055"/>
        <v>0</v>
      </c>
      <c r="QL75" s="27">
        <f t="shared" si="2056"/>
        <v>0</v>
      </c>
      <c r="QM75" s="27">
        <f t="shared" si="2057"/>
        <v>0</v>
      </c>
      <c r="QN75" s="27">
        <f t="shared" si="2058"/>
        <v>0</v>
      </c>
      <c r="QO75" s="27">
        <f t="shared" si="2059"/>
        <v>0</v>
      </c>
      <c r="QP75" s="27">
        <f t="shared" si="2060"/>
        <v>0</v>
      </c>
      <c r="QQ75" s="27">
        <f t="shared" si="2061"/>
        <v>0</v>
      </c>
      <c r="QR75" s="27">
        <f t="shared" si="2062"/>
        <v>0</v>
      </c>
      <c r="QS75" s="27">
        <f t="shared" si="2063"/>
        <v>0</v>
      </c>
      <c r="QT75" s="27">
        <f t="shared" si="2064"/>
        <v>0</v>
      </c>
      <c r="QU75" s="27">
        <f t="shared" si="2065"/>
        <v>0</v>
      </c>
      <c r="QV75" s="27">
        <f t="shared" si="2066"/>
        <v>0</v>
      </c>
      <c r="QW75" s="27">
        <f t="shared" si="2067"/>
        <v>0</v>
      </c>
      <c r="QX75" s="27">
        <f t="shared" si="2068"/>
        <v>0</v>
      </c>
      <c r="QY75" s="27">
        <f t="shared" si="2069"/>
        <v>0</v>
      </c>
      <c r="QZ75" s="27">
        <f t="shared" si="2070"/>
        <v>0</v>
      </c>
      <c r="RA75" s="27">
        <f t="shared" si="2071"/>
        <v>0</v>
      </c>
      <c r="RB75" s="27">
        <f t="shared" si="2072"/>
        <v>0</v>
      </c>
      <c r="RC75" s="27">
        <f t="shared" si="2073"/>
        <v>0</v>
      </c>
      <c r="RD75" s="27">
        <f t="shared" si="2074"/>
        <v>0</v>
      </c>
      <c r="RE75" s="27">
        <f t="shared" si="2075"/>
        <v>0</v>
      </c>
      <c r="RF75" s="27">
        <f t="shared" si="2076"/>
        <v>0</v>
      </c>
      <c r="RG75" s="27">
        <f t="shared" si="2077"/>
        <v>0</v>
      </c>
      <c r="RH75" s="27">
        <f t="shared" si="2078"/>
        <v>0</v>
      </c>
      <c r="RI75" s="27">
        <f t="shared" si="2079"/>
        <v>0</v>
      </c>
      <c r="RJ75" s="27">
        <f t="shared" si="2080"/>
        <v>0</v>
      </c>
      <c r="RL75" s="28">
        <f t="shared" si="2081"/>
        <v>114</v>
      </c>
      <c r="RM75" s="28">
        <f t="shared" si="2082"/>
        <v>64</v>
      </c>
      <c r="RN75" s="28">
        <f t="shared" si="2083"/>
        <v>24</v>
      </c>
      <c r="RO75" s="28">
        <f t="shared" si="2084"/>
        <v>0</v>
      </c>
      <c r="RP75" s="28">
        <f t="shared" si="2085"/>
        <v>0</v>
      </c>
      <c r="RQ75" s="28">
        <f t="shared" si="2086"/>
        <v>147.33333333333334</v>
      </c>
      <c r="RT75" s="27" t="str">
        <f t="shared" si="2087"/>
        <v>6</v>
      </c>
      <c r="RU75" s="27" t="str">
        <f t="shared" si="2088"/>
        <v>7</v>
      </c>
      <c r="RV75" s="27" t="str">
        <f t="shared" si="2089"/>
        <v>13</v>
      </c>
      <c r="RW75" s="27" t="str">
        <f t="shared" si="2090"/>
        <v>3</v>
      </c>
      <c r="RX75" s="27" t="str">
        <f t="shared" si="2091"/>
        <v>0</v>
      </c>
      <c r="RY75" s="27" t="str">
        <f t="shared" si="2092"/>
        <v>11</v>
      </c>
      <c r="RZ75" s="27" t="str">
        <f t="shared" si="2093"/>
        <v>7</v>
      </c>
      <c r="SA75" s="27" t="str">
        <f t="shared" si="2094"/>
        <v>0</v>
      </c>
      <c r="SB75" s="27" t="str">
        <f t="shared" si="2095"/>
        <v>14</v>
      </c>
      <c r="SC75" s="27" t="str">
        <f t="shared" si="2096"/>
        <v>0</v>
      </c>
      <c r="SD75" s="27" t="str">
        <f t="shared" si="2097"/>
        <v>14</v>
      </c>
      <c r="SE75" s="27" t="str">
        <f t="shared" si="2098"/>
        <v>7</v>
      </c>
      <c r="SF75" s="27" t="str">
        <f t="shared" si="2099"/>
        <v>10</v>
      </c>
      <c r="SG75" s="27" t="str">
        <f t="shared" si="2100"/>
        <v>0</v>
      </c>
      <c r="SH75" s="27" t="str">
        <f t="shared" si="2101"/>
        <v>9</v>
      </c>
      <c r="SI75" s="27" t="str">
        <f t="shared" si="2102"/>
        <v>13</v>
      </c>
      <c r="SJ75" s="27" t="str">
        <f t="shared" si="2103"/>
        <v>3</v>
      </c>
      <c r="SK75" s="27" t="str">
        <f t="shared" si="2104"/>
        <v>0</v>
      </c>
      <c r="SL75" s="27" t="str">
        <f t="shared" si="2105"/>
        <v>5</v>
      </c>
      <c r="SM75" s="27" t="str">
        <f t="shared" si="2106"/>
        <v>10</v>
      </c>
      <c r="SN75" s="27" t="str">
        <f t="shared" si="2107"/>
        <v>0</v>
      </c>
      <c r="SO75" s="27" t="str">
        <f t="shared" si="2108"/>
        <v>0</v>
      </c>
      <c r="SP75" s="27" t="str">
        <f t="shared" si="2109"/>
        <v>0</v>
      </c>
      <c r="SQ75" s="27" t="str">
        <f t="shared" si="2110"/>
        <v>12</v>
      </c>
      <c r="SR75" s="27" t="str">
        <f t="shared" si="2111"/>
        <v>10</v>
      </c>
      <c r="SS75" s="27" t="str">
        <f t="shared" si="2112"/>
        <v>0</v>
      </c>
      <c r="ST75" s="27" t="str">
        <f t="shared" si="2113"/>
        <v>11</v>
      </c>
      <c r="SU75" s="27" t="str">
        <f t="shared" si="2114"/>
        <v>13</v>
      </c>
      <c r="SV75" s="27" t="str">
        <f t="shared" si="2115"/>
        <v>0</v>
      </c>
      <c r="SW75" s="27" t="str">
        <f t="shared" si="2116"/>
        <v>7</v>
      </c>
      <c r="SX75" s="27" t="str">
        <f t="shared" si="2117"/>
        <v>0</v>
      </c>
      <c r="SY75" s="27" t="str">
        <f t="shared" si="2118"/>
        <v>0</v>
      </c>
      <c r="SZ75" s="27" t="str">
        <f t="shared" si="2119"/>
        <v>9</v>
      </c>
      <c r="TA75" s="27" t="str">
        <f t="shared" si="2120"/>
        <v>0</v>
      </c>
      <c r="TB75" s="27" t="str">
        <f t="shared" si="2121"/>
        <v>0</v>
      </c>
      <c r="TC75" s="27" t="str">
        <f t="shared" si="2122"/>
        <v>8</v>
      </c>
      <c r="TD75" s="27" t="str">
        <f t="shared" si="2123"/>
        <v>0</v>
      </c>
      <c r="TE75" s="27" t="str">
        <f t="shared" si="2124"/>
        <v>0</v>
      </c>
      <c r="TF75" s="27" t="str">
        <f t="shared" si="2125"/>
        <v>0</v>
      </c>
      <c r="TG75" s="27" t="str">
        <f t="shared" si="2126"/>
        <v>0</v>
      </c>
      <c r="TH75" s="27" t="str">
        <f t="shared" si="2127"/>
        <v>0</v>
      </c>
      <c r="TI75" s="27" t="str">
        <f t="shared" si="2128"/>
        <v>0</v>
      </c>
      <c r="TJ75" s="27" t="str">
        <f t="shared" si="2129"/>
        <v>0</v>
      </c>
      <c r="TK75" s="27" t="str">
        <f t="shared" si="2130"/>
        <v>0</v>
      </c>
      <c r="TL75" s="27" t="str">
        <f t="shared" si="2131"/>
        <v>0</v>
      </c>
      <c r="TM75" s="27" t="str">
        <f t="shared" si="2132"/>
        <v>0</v>
      </c>
      <c r="TN75" s="27" t="str">
        <f t="shared" si="2133"/>
        <v>0</v>
      </c>
      <c r="TO75" s="27" t="str">
        <f t="shared" si="2134"/>
        <v>0</v>
      </c>
      <c r="TP75" s="27" t="str">
        <f t="shared" si="2135"/>
        <v>0</v>
      </c>
      <c r="TQ75" s="27" t="str">
        <f t="shared" si="2136"/>
        <v>0</v>
      </c>
      <c r="TR75" s="27" t="str">
        <f t="shared" si="2137"/>
        <v>0</v>
      </c>
      <c r="TS75" s="27" t="str">
        <f t="shared" si="2138"/>
        <v>0</v>
      </c>
      <c r="TT75" s="27" t="str">
        <f t="shared" si="2139"/>
        <v>0</v>
      </c>
      <c r="TU75" s="27" t="str">
        <f t="shared" si="2140"/>
        <v>0</v>
      </c>
      <c r="TV75" s="27" t="str">
        <f t="shared" si="2141"/>
        <v>0</v>
      </c>
      <c r="TW75" s="27" t="str">
        <f t="shared" si="2142"/>
        <v>0</v>
      </c>
      <c r="TX75" s="27" t="str">
        <f t="shared" si="2143"/>
        <v>0</v>
      </c>
      <c r="TY75" s="27" t="str">
        <f t="shared" si="2144"/>
        <v>0</v>
      </c>
      <c r="TZ75" s="27" t="str">
        <f t="shared" si="2145"/>
        <v>0</v>
      </c>
      <c r="UA75" s="27" t="str">
        <f t="shared" si="2146"/>
        <v>0</v>
      </c>
      <c r="UB75" s="27" t="str">
        <f t="shared" si="2147"/>
        <v>0</v>
      </c>
      <c r="UC75" s="27" t="str">
        <f t="shared" si="2148"/>
        <v>0</v>
      </c>
      <c r="UD75" s="27" t="str">
        <f t="shared" si="2149"/>
        <v>0</v>
      </c>
      <c r="UE75" s="27" t="str">
        <f t="shared" si="2150"/>
        <v>0</v>
      </c>
      <c r="UF75" s="27" t="str">
        <f t="shared" si="2151"/>
        <v>0</v>
      </c>
      <c r="UG75" s="27" t="str">
        <f t="shared" si="2152"/>
        <v>0</v>
      </c>
      <c r="UH75" s="27" t="str">
        <f t="shared" si="2153"/>
        <v>0</v>
      </c>
      <c r="UI75" s="27" t="str">
        <f t="shared" si="2154"/>
        <v>0</v>
      </c>
      <c r="UJ75" s="27" t="str">
        <f t="shared" si="2155"/>
        <v>0</v>
      </c>
      <c r="UK75" s="27" t="str">
        <f t="shared" si="2156"/>
        <v>0</v>
      </c>
      <c r="UL75" s="27" t="str">
        <f t="shared" si="2157"/>
        <v>0</v>
      </c>
      <c r="UM75" s="27" t="str">
        <f t="shared" si="2158"/>
        <v>0</v>
      </c>
      <c r="UN75" s="27" t="str">
        <f t="shared" si="2159"/>
        <v>0</v>
      </c>
      <c r="UO75" s="27" t="str">
        <f t="shared" si="2160"/>
        <v>0</v>
      </c>
      <c r="UP75" s="27" t="str">
        <f t="shared" si="2161"/>
        <v>0</v>
      </c>
      <c r="UQ75" s="27" t="str">
        <f t="shared" si="2162"/>
        <v>0</v>
      </c>
      <c r="UR75" s="27" t="str">
        <f t="shared" si="2163"/>
        <v>0</v>
      </c>
      <c r="US75" s="27" t="str">
        <f t="shared" si="2164"/>
        <v>0</v>
      </c>
      <c r="UT75" s="27" t="str">
        <f t="shared" si="2165"/>
        <v>0</v>
      </c>
      <c r="UU75" s="27" t="str">
        <f t="shared" si="2166"/>
        <v>0</v>
      </c>
      <c r="UV75" s="27" t="str">
        <f t="shared" si="2167"/>
        <v>0</v>
      </c>
      <c r="UW75" s="27" t="str">
        <f t="shared" si="2168"/>
        <v>0</v>
      </c>
      <c r="UY75" s="28">
        <f t="shared" si="2169"/>
        <v>-3.34</v>
      </c>
      <c r="UZ75" s="28">
        <f t="shared" si="2170"/>
        <v>-14.789999999999996</v>
      </c>
      <c r="VA75" s="28">
        <f t="shared" si="2171"/>
        <v>-11.81</v>
      </c>
      <c r="VB75" s="28">
        <f t="shared" si="2172"/>
        <v>0</v>
      </c>
      <c r="VC75" s="28">
        <f t="shared" si="2173"/>
        <v>0</v>
      </c>
      <c r="VD75" s="28">
        <f t="shared" si="2174"/>
        <v>-14.175000000000001</v>
      </c>
      <c r="VG75" s="27" t="str">
        <f t="shared" si="2175"/>
        <v>6.74</v>
      </c>
      <c r="VH75" s="27" t="str">
        <f t="shared" si="2176"/>
        <v>0.95</v>
      </c>
      <c r="VI75" s="27" t="str">
        <f t="shared" si="2177"/>
        <v>-8.56</v>
      </c>
      <c r="VJ75" s="27" t="str">
        <f t="shared" si="2178"/>
        <v>-4.34</v>
      </c>
      <c r="VK75" s="27">
        <f t="shared" si="2179"/>
        <v>0</v>
      </c>
      <c r="VL75" s="27" t="str">
        <f t="shared" si="2180"/>
        <v>4.77</v>
      </c>
      <c r="VM75" s="27" t="str">
        <f t="shared" si="2181"/>
        <v>-3.59</v>
      </c>
      <c r="VN75" s="27">
        <f t="shared" si="2182"/>
        <v>0</v>
      </c>
      <c r="VO75" s="27" t="str">
        <f t="shared" si="2183"/>
        <v>-11.48</v>
      </c>
      <c r="VP75" s="27">
        <f t="shared" si="2184"/>
        <v>0</v>
      </c>
      <c r="VQ75" s="27" t="str">
        <f t="shared" si="2185"/>
        <v>0.42</v>
      </c>
      <c r="VR75" s="27" t="str">
        <f t="shared" si="2186"/>
        <v>-2.23</v>
      </c>
      <c r="VS75" s="27" t="str">
        <f t="shared" si="2187"/>
        <v>0.24</v>
      </c>
      <c r="VT75" s="27">
        <f t="shared" si="2188"/>
        <v>0</v>
      </c>
      <c r="VU75" s="27" t="str">
        <f t="shared" si="2189"/>
        <v>4.53</v>
      </c>
      <c r="VV75" s="27" t="str">
        <f t="shared" si="2190"/>
        <v>-8.43</v>
      </c>
      <c r="VW75" s="27" t="str">
        <f t="shared" si="2191"/>
        <v>6.2</v>
      </c>
      <c r="VX75" s="27">
        <f t="shared" si="2192"/>
        <v>0</v>
      </c>
      <c r="VY75" s="27" t="str">
        <f t="shared" si="2193"/>
        <v>0.46</v>
      </c>
      <c r="VZ75" s="27" t="str">
        <f t="shared" si="2194"/>
        <v>-12.23</v>
      </c>
      <c r="WA75" s="27">
        <f t="shared" si="2195"/>
        <v>0</v>
      </c>
      <c r="WB75" s="27">
        <f t="shared" si="2196"/>
        <v>0</v>
      </c>
      <c r="WC75" s="27">
        <f t="shared" si="2197"/>
        <v>0</v>
      </c>
      <c r="WD75" s="27" t="str">
        <f t="shared" si="2198"/>
        <v>0.36</v>
      </c>
      <c r="WE75" s="27" t="str">
        <f t="shared" si="2199"/>
        <v>1.39</v>
      </c>
      <c r="WF75" s="27">
        <f t="shared" si="2200"/>
        <v>0</v>
      </c>
      <c r="WG75" s="27" t="str">
        <f t="shared" si="2201"/>
        <v>1.77</v>
      </c>
      <c r="WH75" s="27" t="str">
        <f t="shared" si="2202"/>
        <v>-6.72</v>
      </c>
      <c r="WI75" s="27">
        <f t="shared" si="2203"/>
        <v>0</v>
      </c>
      <c r="WJ75" s="27" t="str">
        <f t="shared" si="2204"/>
        <v>3.8</v>
      </c>
      <c r="WK75" s="27">
        <f t="shared" si="2205"/>
        <v>0</v>
      </c>
      <c r="WL75" s="27">
        <f t="shared" si="2206"/>
        <v>0</v>
      </c>
      <c r="WM75" s="27" t="str">
        <f t="shared" si="2207"/>
        <v>0.6</v>
      </c>
      <c r="WN75" s="27">
        <f t="shared" si="2208"/>
        <v>0</v>
      </c>
      <c r="WO75" s="27">
        <f t="shared" si="2209"/>
        <v>0</v>
      </c>
      <c r="WP75" s="27" t="str">
        <f t="shared" si="2210"/>
        <v>-4.59</v>
      </c>
      <c r="WQ75" s="27">
        <f t="shared" si="2211"/>
        <v>0</v>
      </c>
      <c r="WR75" s="27">
        <f t="shared" si="2212"/>
        <v>0</v>
      </c>
      <c r="WS75" s="27">
        <f t="shared" si="2213"/>
        <v>0</v>
      </c>
      <c r="WT75" s="27">
        <f t="shared" si="2214"/>
        <v>0</v>
      </c>
      <c r="WU75" s="27">
        <f t="shared" si="2215"/>
        <v>0</v>
      </c>
      <c r="WV75" s="27">
        <f t="shared" si="2216"/>
        <v>0</v>
      </c>
      <c r="WW75" s="27">
        <f t="shared" si="2217"/>
        <v>0</v>
      </c>
      <c r="WX75" s="27">
        <f t="shared" si="2218"/>
        <v>0</v>
      </c>
      <c r="WY75" s="27">
        <f t="shared" si="2219"/>
        <v>0</v>
      </c>
      <c r="WZ75" s="27">
        <f t="shared" si="2220"/>
        <v>0</v>
      </c>
      <c r="XA75" s="27">
        <f t="shared" si="2221"/>
        <v>0</v>
      </c>
      <c r="XB75" s="27">
        <f t="shared" si="2222"/>
        <v>0</v>
      </c>
      <c r="XC75" s="27">
        <f t="shared" si="2223"/>
        <v>0</v>
      </c>
      <c r="XD75" s="27">
        <f t="shared" si="2224"/>
        <v>0</v>
      </c>
      <c r="XE75" s="27">
        <f t="shared" si="2225"/>
        <v>0</v>
      </c>
      <c r="XF75" s="27">
        <f t="shared" si="2226"/>
        <v>0</v>
      </c>
      <c r="XG75" s="27">
        <f t="shared" si="2227"/>
        <v>0</v>
      </c>
      <c r="XH75" s="27">
        <f t="shared" si="2228"/>
        <v>0</v>
      </c>
      <c r="XI75" s="27">
        <f t="shared" si="2229"/>
        <v>0</v>
      </c>
      <c r="XJ75" s="27">
        <f t="shared" si="2230"/>
        <v>0</v>
      </c>
      <c r="XK75" s="27">
        <f t="shared" si="2231"/>
        <v>0</v>
      </c>
      <c r="XL75" s="27">
        <f t="shared" si="2232"/>
        <v>0</v>
      </c>
      <c r="XM75" s="27">
        <f t="shared" si="2233"/>
        <v>0</v>
      </c>
      <c r="XN75" s="27">
        <f t="shared" si="2234"/>
        <v>0</v>
      </c>
      <c r="XO75" s="27">
        <f t="shared" si="2235"/>
        <v>0</v>
      </c>
      <c r="XP75" s="27">
        <f t="shared" si="2236"/>
        <v>0</v>
      </c>
      <c r="XQ75" s="27">
        <f t="shared" si="2237"/>
        <v>0</v>
      </c>
      <c r="XR75" s="27">
        <f t="shared" si="2238"/>
        <v>0</v>
      </c>
      <c r="XS75" s="27">
        <f t="shared" si="2239"/>
        <v>0</v>
      </c>
      <c r="XT75" s="27">
        <f t="shared" si="2240"/>
        <v>0</v>
      </c>
      <c r="XU75" s="27">
        <f t="shared" si="2241"/>
        <v>0</v>
      </c>
      <c r="XV75" s="27">
        <f t="shared" si="2242"/>
        <v>0</v>
      </c>
      <c r="XW75" s="27">
        <f t="shared" si="2243"/>
        <v>0</v>
      </c>
      <c r="XX75" s="27">
        <f t="shared" si="2244"/>
        <v>0</v>
      </c>
      <c r="XY75" s="27">
        <f t="shared" si="2245"/>
        <v>0</v>
      </c>
      <c r="XZ75" s="27">
        <f t="shared" si="2246"/>
        <v>0</v>
      </c>
      <c r="YA75" s="27">
        <f t="shared" si="2247"/>
        <v>0</v>
      </c>
      <c r="YB75" s="27">
        <f t="shared" si="2248"/>
        <v>0</v>
      </c>
      <c r="YC75" s="27">
        <f t="shared" si="2249"/>
        <v>0</v>
      </c>
      <c r="YD75" s="27">
        <f t="shared" si="2250"/>
        <v>0</v>
      </c>
      <c r="YE75" s="27">
        <f t="shared" si="2251"/>
        <v>0</v>
      </c>
      <c r="YF75" s="27">
        <f t="shared" si="2252"/>
        <v>0</v>
      </c>
      <c r="YG75" s="27">
        <f t="shared" si="2253"/>
        <v>0</v>
      </c>
      <c r="YH75" s="27">
        <f t="shared" si="2254"/>
        <v>0</v>
      </c>
      <c r="YI75" s="27">
        <f t="shared" si="2255"/>
        <v>0</v>
      </c>
      <c r="YJ75" s="27">
        <f t="shared" si="2256"/>
        <v>0</v>
      </c>
      <c r="YL75" s="28">
        <f t="shared" si="2257"/>
        <v>503</v>
      </c>
      <c r="YM75" s="28">
        <f t="shared" si="2258"/>
        <v>300</v>
      </c>
      <c r="YN75" s="28">
        <f t="shared" si="2259"/>
        <v>117</v>
      </c>
      <c r="YO75" s="28">
        <f t="shared" si="2260"/>
        <v>0</v>
      </c>
      <c r="YP75" s="28">
        <f t="shared" si="2261"/>
        <v>0</v>
      </c>
      <c r="YQ75" s="28">
        <f t="shared" si="2262"/>
        <v>661.5</v>
      </c>
      <c r="YT75" s="27" t="str">
        <f t="shared" si="2263"/>
        <v>72</v>
      </c>
      <c r="YU75" s="27" t="str">
        <f t="shared" si="2264"/>
        <v>64</v>
      </c>
      <c r="YV75" s="27" t="str">
        <f t="shared" si="2265"/>
        <v>66</v>
      </c>
      <c r="YW75" s="27" t="str">
        <f t="shared" si="2266"/>
        <v>15</v>
      </c>
      <c r="YX75" s="27">
        <f t="shared" si="2267"/>
        <v>0</v>
      </c>
      <c r="YY75" s="27" t="str">
        <f t="shared" si="2268"/>
        <v>-3</v>
      </c>
      <c r="YZ75" s="27" t="str">
        <f t="shared" si="2269"/>
        <v>25</v>
      </c>
      <c r="ZA75" s="27">
        <f t="shared" si="2270"/>
        <v>0</v>
      </c>
      <c r="ZB75" s="27" t="str">
        <f t="shared" si="2271"/>
        <v>73</v>
      </c>
      <c r="ZC75" s="27">
        <f t="shared" si="2272"/>
        <v>0</v>
      </c>
      <c r="ZD75" s="27" t="str">
        <f t="shared" si="2273"/>
        <v>53</v>
      </c>
      <c r="ZE75" s="27" t="str">
        <f t="shared" si="2274"/>
        <v>54</v>
      </c>
      <c r="ZF75" s="27" t="str">
        <f t="shared" si="2275"/>
        <v>23</v>
      </c>
      <c r="ZG75" s="27">
        <f t="shared" si="2276"/>
        <v>0</v>
      </c>
      <c r="ZH75" s="27" t="str">
        <f t="shared" si="2277"/>
        <v>9</v>
      </c>
      <c r="ZI75" s="27" t="str">
        <f t="shared" si="2278"/>
        <v>62</v>
      </c>
      <c r="ZJ75" s="27" t="str">
        <f t="shared" si="2279"/>
        <v>19</v>
      </c>
      <c r="ZK75" s="27">
        <f t="shared" si="2280"/>
        <v>0</v>
      </c>
      <c r="ZL75" s="27" t="str">
        <f t="shared" si="2281"/>
        <v>51</v>
      </c>
      <c r="ZM75" s="27" t="str">
        <f t="shared" si="2282"/>
        <v>64</v>
      </c>
      <c r="ZN75" s="27">
        <f t="shared" si="2283"/>
        <v>0</v>
      </c>
      <c r="ZO75" s="27">
        <f t="shared" si="2284"/>
        <v>0</v>
      </c>
      <c r="ZP75" s="27">
        <f t="shared" si="2285"/>
        <v>0</v>
      </c>
      <c r="ZQ75" s="27" t="str">
        <f t="shared" si="2286"/>
        <v>29</v>
      </c>
      <c r="ZR75" s="27" t="str">
        <f t="shared" si="2287"/>
        <v>31</v>
      </c>
      <c r="ZS75" s="27">
        <f t="shared" si="2288"/>
        <v>0</v>
      </c>
      <c r="ZT75" s="27" t="str">
        <f t="shared" si="2289"/>
        <v>17</v>
      </c>
      <c r="ZU75" s="27" t="str">
        <f t="shared" si="2290"/>
        <v>74</v>
      </c>
      <c r="ZV75" s="27">
        <f t="shared" si="2291"/>
        <v>0</v>
      </c>
      <c r="ZW75" s="27" t="str">
        <f t="shared" si="2292"/>
        <v>23</v>
      </c>
      <c r="ZX75" s="27">
        <f t="shared" si="2293"/>
        <v>0</v>
      </c>
      <c r="ZY75" s="27">
        <f t="shared" si="2294"/>
        <v>0</v>
      </c>
      <c r="ZZ75" s="27" t="str">
        <f t="shared" si="2295"/>
        <v>40</v>
      </c>
      <c r="AAA75" s="27">
        <f t="shared" si="2296"/>
        <v>0</v>
      </c>
      <c r="AAB75" s="27">
        <f t="shared" si="2297"/>
        <v>0</v>
      </c>
      <c r="AAC75" s="27" t="str">
        <f t="shared" si="2298"/>
        <v>59</v>
      </c>
      <c r="AAD75" s="27">
        <f t="shared" si="2299"/>
        <v>0</v>
      </c>
      <c r="AAE75" s="27">
        <f t="shared" si="2300"/>
        <v>0</v>
      </c>
      <c r="AAF75" s="27">
        <f t="shared" si="2301"/>
        <v>0</v>
      </c>
      <c r="AAG75" s="27">
        <f t="shared" si="2302"/>
        <v>0</v>
      </c>
      <c r="AAH75" s="27">
        <f t="shared" si="2303"/>
        <v>0</v>
      </c>
      <c r="AAI75" s="27">
        <f t="shared" si="2304"/>
        <v>0</v>
      </c>
      <c r="AAJ75" s="27">
        <f t="shared" si="2305"/>
        <v>0</v>
      </c>
      <c r="AAK75" s="27">
        <f t="shared" si="2306"/>
        <v>0</v>
      </c>
      <c r="AAL75" s="27">
        <f t="shared" si="2307"/>
        <v>0</v>
      </c>
      <c r="AAM75" s="27">
        <f t="shared" si="2308"/>
        <v>0</v>
      </c>
      <c r="AAN75" s="27">
        <f t="shared" si="2309"/>
        <v>0</v>
      </c>
      <c r="AAO75" s="27">
        <f t="shared" si="2310"/>
        <v>0</v>
      </c>
      <c r="AAP75" s="27">
        <f t="shared" si="2311"/>
        <v>0</v>
      </c>
      <c r="AAQ75" s="27">
        <f t="shared" si="2312"/>
        <v>0</v>
      </c>
      <c r="AAR75" s="27">
        <f t="shared" si="2313"/>
        <v>0</v>
      </c>
      <c r="AAS75" s="27">
        <f t="shared" si="2314"/>
        <v>0</v>
      </c>
      <c r="AAT75" s="27">
        <f t="shared" si="2315"/>
        <v>0</v>
      </c>
      <c r="AAU75" s="27">
        <f t="shared" si="2316"/>
        <v>0</v>
      </c>
      <c r="AAV75" s="27">
        <f t="shared" si="2317"/>
        <v>0</v>
      </c>
      <c r="AAW75" s="27">
        <f t="shared" si="2318"/>
        <v>0</v>
      </c>
      <c r="AAX75" s="27">
        <f t="shared" si="2319"/>
        <v>0</v>
      </c>
      <c r="AAY75" s="27">
        <f t="shared" si="2320"/>
        <v>0</v>
      </c>
      <c r="AAZ75" s="27">
        <f t="shared" si="2321"/>
        <v>0</v>
      </c>
      <c r="ABA75" s="27">
        <f t="shared" si="2322"/>
        <v>0</v>
      </c>
      <c r="ABB75" s="27">
        <f t="shared" si="2323"/>
        <v>0</v>
      </c>
      <c r="ABC75" s="27">
        <f t="shared" si="2324"/>
        <v>0</v>
      </c>
      <c r="ABD75" s="27">
        <f t="shared" si="2325"/>
        <v>0</v>
      </c>
      <c r="ABE75" s="27">
        <f t="shared" si="2326"/>
        <v>0</v>
      </c>
      <c r="ABF75" s="27">
        <f t="shared" si="2327"/>
        <v>0</v>
      </c>
      <c r="ABG75" s="27">
        <f t="shared" si="2328"/>
        <v>0</v>
      </c>
      <c r="ABH75" s="27">
        <f t="shared" si="2329"/>
        <v>0</v>
      </c>
      <c r="ABI75" s="27">
        <f t="shared" si="2330"/>
        <v>0</v>
      </c>
      <c r="ABJ75" s="27">
        <f t="shared" si="2331"/>
        <v>0</v>
      </c>
      <c r="ABK75" s="27">
        <f t="shared" si="2332"/>
        <v>0</v>
      </c>
      <c r="ABL75" s="27">
        <f t="shared" si="2333"/>
        <v>0</v>
      </c>
      <c r="ABM75" s="27">
        <f t="shared" si="2334"/>
        <v>0</v>
      </c>
      <c r="ABN75" s="27">
        <f t="shared" si="2335"/>
        <v>0</v>
      </c>
      <c r="ABO75" s="27">
        <f t="shared" si="2336"/>
        <v>0</v>
      </c>
      <c r="ABP75" s="27">
        <f t="shared" si="2337"/>
        <v>0</v>
      </c>
      <c r="ABQ75" s="27">
        <f t="shared" si="2338"/>
        <v>0</v>
      </c>
      <c r="ABR75" s="27">
        <f t="shared" si="2339"/>
        <v>0</v>
      </c>
      <c r="ABS75" s="27">
        <f t="shared" si="2340"/>
        <v>0</v>
      </c>
      <c r="ABT75" s="27">
        <f t="shared" si="2341"/>
        <v>0</v>
      </c>
      <c r="ABU75" s="27">
        <f t="shared" si="2342"/>
        <v>0</v>
      </c>
      <c r="ABV75" s="27">
        <f t="shared" si="2343"/>
        <v>0</v>
      </c>
      <c r="ABW75" s="27">
        <f t="shared" si="2344"/>
        <v>0</v>
      </c>
      <c r="ABY75" s="28">
        <f t="shared" si="2345"/>
        <v>664</v>
      </c>
      <c r="ABZ75" s="28">
        <f t="shared" si="2346"/>
        <v>258.89999999999998</v>
      </c>
      <c r="ACA75" s="28">
        <f t="shared" si="2347"/>
        <v>90.5</v>
      </c>
      <c r="ACB75" s="28">
        <f t="shared" si="2348"/>
        <v>0</v>
      </c>
      <c r="ACC75" s="28">
        <f t="shared" si="2349"/>
        <v>0</v>
      </c>
      <c r="ACD75" s="28">
        <f t="shared" si="2350"/>
        <v>795.55</v>
      </c>
      <c r="ACG75" s="27" t="str">
        <f t="shared" si="2351"/>
        <v>21.3</v>
      </c>
      <c r="ACH75" s="27" t="str">
        <f t="shared" si="2352"/>
        <v>20.3</v>
      </c>
      <c r="ACI75" s="27" t="str">
        <f t="shared" si="2353"/>
        <v>43.1</v>
      </c>
      <c r="ACJ75" s="27" t="str">
        <f t="shared" si="2354"/>
        <v>4.7</v>
      </c>
      <c r="ACK75" s="27">
        <f t="shared" si="2355"/>
        <v>0</v>
      </c>
      <c r="ACL75" s="27" t="str">
        <f t="shared" si="2356"/>
        <v>115.8</v>
      </c>
      <c r="ACM75" s="27" t="str">
        <f t="shared" si="2357"/>
        <v>20.9</v>
      </c>
      <c r="ACN75" s="27">
        <f t="shared" si="2358"/>
        <v>0</v>
      </c>
      <c r="ACO75" s="27" t="str">
        <f t="shared" si="2359"/>
        <v>129.2</v>
      </c>
      <c r="ACP75" s="27">
        <f t="shared" si="2360"/>
        <v>0</v>
      </c>
      <c r="ACQ75" s="27" t="str">
        <f t="shared" si="2361"/>
        <v>62.9</v>
      </c>
      <c r="ACR75" s="27" t="str">
        <f t="shared" si="2362"/>
        <v>10.7</v>
      </c>
      <c r="ACS75" s="27" t="str">
        <f t="shared" si="2363"/>
        <v>27.3</v>
      </c>
      <c r="ACT75" s="27">
        <f t="shared" si="2364"/>
        <v>0</v>
      </c>
      <c r="ACU75" s="27" t="str">
        <f t="shared" si="2365"/>
        <v>58.3</v>
      </c>
      <c r="ACV75" s="27" t="str">
        <f t="shared" si="2366"/>
        <v>37.9</v>
      </c>
      <c r="ACW75" s="27" t="str">
        <f t="shared" si="2367"/>
        <v>29.8</v>
      </c>
      <c r="ACX75" s="27">
        <f t="shared" si="2368"/>
        <v>0</v>
      </c>
      <c r="ACY75" s="27" t="str">
        <f t="shared" si="2369"/>
        <v>9.3</v>
      </c>
      <c r="ACZ75" s="27" t="str">
        <f t="shared" si="2370"/>
        <v>27.6</v>
      </c>
      <c r="ADA75" s="27">
        <f t="shared" si="2371"/>
        <v>0</v>
      </c>
      <c r="ADB75" s="27">
        <f t="shared" si="2372"/>
        <v>0</v>
      </c>
      <c r="ADC75" s="27">
        <f t="shared" si="2373"/>
        <v>0</v>
      </c>
      <c r="ADD75" s="27" t="str">
        <f t="shared" si="2374"/>
        <v>44</v>
      </c>
      <c r="ADE75" s="27" t="str">
        <f t="shared" si="2375"/>
        <v>48</v>
      </c>
      <c r="ADF75" s="27">
        <f t="shared" si="2376"/>
        <v>0</v>
      </c>
      <c r="ADG75" s="27" t="str">
        <f t="shared" si="2377"/>
        <v>118.8</v>
      </c>
      <c r="ADH75" s="27" t="str">
        <f t="shared" si="2378"/>
        <v>81</v>
      </c>
      <c r="ADI75" s="27">
        <f t="shared" si="2379"/>
        <v>0</v>
      </c>
      <c r="ADJ75" s="27" t="str">
        <f t="shared" si="2380"/>
        <v>16.2</v>
      </c>
      <c r="ADK75" s="27">
        <f t="shared" si="2381"/>
        <v>0</v>
      </c>
      <c r="ADL75" s="27">
        <f t="shared" si="2382"/>
        <v>0</v>
      </c>
      <c r="ADM75" s="27" t="str">
        <f t="shared" si="2383"/>
        <v>58.9</v>
      </c>
      <c r="ADN75" s="27">
        <f t="shared" si="2384"/>
        <v>0</v>
      </c>
      <c r="ADO75" s="27">
        <f t="shared" si="2385"/>
        <v>0</v>
      </c>
      <c r="ADP75" s="27" t="str">
        <f t="shared" si="2386"/>
        <v>27.4</v>
      </c>
      <c r="ADQ75" s="27">
        <f t="shared" si="2387"/>
        <v>0</v>
      </c>
      <c r="ADR75" s="27">
        <f t="shared" si="2388"/>
        <v>0</v>
      </c>
      <c r="ADS75" s="27">
        <f t="shared" si="2389"/>
        <v>0</v>
      </c>
      <c r="ADT75" s="27">
        <f t="shared" si="2390"/>
        <v>0</v>
      </c>
      <c r="ADU75" s="27">
        <f t="shared" si="2391"/>
        <v>0</v>
      </c>
      <c r="ADV75" s="27">
        <f t="shared" si="2392"/>
        <v>0</v>
      </c>
      <c r="ADW75" s="27">
        <f t="shared" si="2393"/>
        <v>0</v>
      </c>
      <c r="ADX75" s="27">
        <f t="shared" si="2394"/>
        <v>0</v>
      </c>
      <c r="ADY75" s="27">
        <f t="shared" si="2395"/>
        <v>0</v>
      </c>
      <c r="ADZ75" s="27">
        <f t="shared" si="2396"/>
        <v>0</v>
      </c>
      <c r="AEA75" s="27">
        <f t="shared" si="2397"/>
        <v>0</v>
      </c>
      <c r="AEB75" s="27">
        <f t="shared" si="2398"/>
        <v>0</v>
      </c>
      <c r="AEC75" s="27">
        <f t="shared" si="2399"/>
        <v>0</v>
      </c>
      <c r="AED75" s="27">
        <f t="shared" si="2400"/>
        <v>0</v>
      </c>
      <c r="AEE75" s="27">
        <f t="shared" si="2401"/>
        <v>0</v>
      </c>
      <c r="AEF75" s="27">
        <f t="shared" si="2402"/>
        <v>0</v>
      </c>
      <c r="AEG75" s="27">
        <f t="shared" si="2403"/>
        <v>0</v>
      </c>
      <c r="AEH75" s="27">
        <f t="shared" si="2404"/>
        <v>0</v>
      </c>
      <c r="AEI75" s="27">
        <f t="shared" si="2405"/>
        <v>0</v>
      </c>
      <c r="AEJ75" s="27">
        <f t="shared" si="2406"/>
        <v>0</v>
      </c>
      <c r="AEK75" s="27">
        <f t="shared" si="2407"/>
        <v>0</v>
      </c>
      <c r="AEL75" s="27">
        <f t="shared" si="2408"/>
        <v>0</v>
      </c>
      <c r="AEM75" s="27">
        <f t="shared" si="2409"/>
        <v>0</v>
      </c>
      <c r="AEN75" s="27">
        <f t="shared" si="2410"/>
        <v>0</v>
      </c>
      <c r="AEO75" s="27">
        <f t="shared" si="2411"/>
        <v>0</v>
      </c>
      <c r="AEP75" s="27">
        <f t="shared" si="2412"/>
        <v>0</v>
      </c>
      <c r="AEQ75" s="27">
        <f t="shared" si="2413"/>
        <v>0</v>
      </c>
      <c r="AER75" s="27">
        <f t="shared" si="2414"/>
        <v>0</v>
      </c>
      <c r="AES75" s="27">
        <f t="shared" si="2415"/>
        <v>0</v>
      </c>
      <c r="AET75" s="27">
        <f t="shared" si="2416"/>
        <v>0</v>
      </c>
      <c r="AEU75" s="27">
        <f t="shared" si="2417"/>
        <v>0</v>
      </c>
      <c r="AEV75" s="27">
        <f t="shared" si="2418"/>
        <v>0</v>
      </c>
      <c r="AEW75" s="27">
        <f t="shared" si="2419"/>
        <v>0</v>
      </c>
      <c r="AEX75" s="27">
        <f t="shared" si="2420"/>
        <v>0</v>
      </c>
      <c r="AEY75" s="27">
        <f t="shared" si="2421"/>
        <v>0</v>
      </c>
      <c r="AEZ75" s="27">
        <f t="shared" si="2422"/>
        <v>0</v>
      </c>
      <c r="AFA75" s="27">
        <f t="shared" si="2423"/>
        <v>0</v>
      </c>
      <c r="AFB75" s="27">
        <f t="shared" si="2424"/>
        <v>0</v>
      </c>
      <c r="AFC75" s="27">
        <f t="shared" si="2425"/>
        <v>0</v>
      </c>
      <c r="AFD75" s="27">
        <f t="shared" si="2426"/>
        <v>0</v>
      </c>
      <c r="AFE75" s="27">
        <f t="shared" si="2427"/>
        <v>0</v>
      </c>
      <c r="AFF75" s="27">
        <f t="shared" si="2428"/>
        <v>0</v>
      </c>
      <c r="AFG75" s="27">
        <f t="shared" si="2429"/>
        <v>0</v>
      </c>
      <c r="AFH75" s="27">
        <f t="shared" si="2430"/>
        <v>0</v>
      </c>
      <c r="AFI75" s="27">
        <f t="shared" si="2431"/>
        <v>0</v>
      </c>
      <c r="AFJ75" s="27">
        <f t="shared" si="2432"/>
        <v>0</v>
      </c>
      <c r="AFL75" s="28">
        <f t="shared" si="2677"/>
        <v>61.625</v>
      </c>
      <c r="AFM75" s="28">
        <v>61.625</v>
      </c>
      <c r="AFN75" s="27">
        <v>8</v>
      </c>
      <c r="AFO75" s="27">
        <f t="shared" si="2433"/>
        <v>8</v>
      </c>
      <c r="AFP75" s="27">
        <f t="shared" si="2434"/>
        <v>8</v>
      </c>
      <c r="AFQ75" s="27">
        <f t="shared" si="2435"/>
        <v>8</v>
      </c>
      <c r="AFR75" s="27">
        <f t="shared" si="2436"/>
        <v>3</v>
      </c>
      <c r="AFS75" s="27">
        <f t="shared" si="2437"/>
        <v>0</v>
      </c>
      <c r="AFT75" s="27">
        <f t="shared" si="2438"/>
        <v>8</v>
      </c>
      <c r="AFU75" s="27">
        <f t="shared" si="2439"/>
        <v>6</v>
      </c>
      <c r="AFV75" s="27">
        <f t="shared" si="2440"/>
        <v>0</v>
      </c>
      <c r="AFW75" s="27">
        <f t="shared" si="2441"/>
        <v>8</v>
      </c>
      <c r="AFX75" s="27">
        <f t="shared" si="2442"/>
        <v>0</v>
      </c>
      <c r="AFY75" s="27">
        <f t="shared" si="2443"/>
        <v>8</v>
      </c>
      <c r="AFZ75" s="27">
        <f t="shared" si="2444"/>
        <v>8</v>
      </c>
      <c r="AGA75" s="27">
        <f t="shared" si="2445"/>
        <v>2</v>
      </c>
      <c r="AGB75" s="27">
        <f t="shared" si="2446"/>
        <v>0</v>
      </c>
      <c r="AGC75" s="27">
        <f t="shared" si="2447"/>
        <v>8</v>
      </c>
      <c r="AGD75" s="27">
        <f t="shared" si="2448"/>
        <v>5</v>
      </c>
      <c r="AGE75" s="27">
        <f t="shared" si="2449"/>
        <v>8</v>
      </c>
      <c r="AGF75" s="27">
        <f t="shared" si="2450"/>
        <v>0</v>
      </c>
      <c r="AGG75" s="27">
        <f t="shared" si="2451"/>
        <v>8</v>
      </c>
      <c r="AGH75" s="27">
        <f t="shared" si="2452"/>
        <v>3</v>
      </c>
      <c r="AGI75" s="27">
        <f t="shared" si="2453"/>
        <v>0</v>
      </c>
      <c r="AGJ75" s="27">
        <f t="shared" si="2454"/>
        <v>0</v>
      </c>
      <c r="AGK75" s="27">
        <f t="shared" si="2455"/>
        <v>0</v>
      </c>
      <c r="AGL75" s="27">
        <f t="shared" si="2456"/>
        <v>3</v>
      </c>
      <c r="AGM75" s="27">
        <f t="shared" si="2457"/>
        <v>8</v>
      </c>
      <c r="AGN75" s="27">
        <f t="shared" si="2458"/>
        <v>0</v>
      </c>
      <c r="AGO75" s="27">
        <f t="shared" si="2459"/>
        <v>8</v>
      </c>
      <c r="AGP75" s="27">
        <f t="shared" si="2460"/>
        <v>8</v>
      </c>
      <c r="AGQ75" s="27">
        <f t="shared" si="2461"/>
        <v>0</v>
      </c>
      <c r="AGR75" s="27">
        <f t="shared" si="2462"/>
        <v>8</v>
      </c>
      <c r="AGS75" s="27">
        <f t="shared" si="2463"/>
        <v>0</v>
      </c>
      <c r="AGT75" s="27">
        <f t="shared" si="2464"/>
        <v>0</v>
      </c>
      <c r="AGU75" s="27">
        <f t="shared" si="2465"/>
        <v>8</v>
      </c>
      <c r="AGV75" s="27">
        <f t="shared" si="2466"/>
        <v>0</v>
      </c>
      <c r="AGW75" s="27">
        <f t="shared" si="2467"/>
        <v>0</v>
      </c>
      <c r="AGX75" s="27">
        <f t="shared" si="2468"/>
        <v>8</v>
      </c>
      <c r="AGY75" s="27">
        <f t="shared" si="2469"/>
        <v>0</v>
      </c>
      <c r="AGZ75" s="27">
        <f t="shared" si="2470"/>
        <v>0</v>
      </c>
      <c r="AHA75" s="27">
        <f t="shared" si="2471"/>
        <v>0</v>
      </c>
      <c r="AHB75" s="27">
        <f t="shared" si="2472"/>
        <v>0</v>
      </c>
      <c r="AHC75" s="27">
        <f t="shared" si="2473"/>
        <v>0</v>
      </c>
      <c r="AHD75" s="27">
        <f t="shared" si="2474"/>
        <v>0</v>
      </c>
      <c r="AHE75" s="27">
        <f t="shared" si="2475"/>
        <v>0</v>
      </c>
      <c r="AHF75" s="27">
        <f t="shared" si="2476"/>
        <v>0</v>
      </c>
      <c r="AHG75" s="27">
        <f t="shared" si="2477"/>
        <v>0</v>
      </c>
      <c r="AHH75" s="27">
        <f t="shared" si="2478"/>
        <v>0</v>
      </c>
      <c r="AHI75" s="27">
        <f t="shared" si="2479"/>
        <v>0</v>
      </c>
      <c r="AHJ75" s="27">
        <f t="shared" si="2480"/>
        <v>0</v>
      </c>
      <c r="AHK75" s="27">
        <f t="shared" si="2481"/>
        <v>0</v>
      </c>
      <c r="AHL75" s="27">
        <f t="shared" si="2482"/>
        <v>0</v>
      </c>
      <c r="AHM75" s="27">
        <f t="shared" si="2483"/>
        <v>0</v>
      </c>
      <c r="AHN75" s="27">
        <f t="shared" si="2484"/>
        <v>0</v>
      </c>
      <c r="AHO75" s="27">
        <f t="shared" si="2485"/>
        <v>0</v>
      </c>
      <c r="AHP75" s="27">
        <f t="shared" si="2486"/>
        <v>0</v>
      </c>
      <c r="AHQ75" s="27">
        <f t="shared" si="2487"/>
        <v>0</v>
      </c>
      <c r="AHR75" s="27">
        <f t="shared" si="2488"/>
        <v>0</v>
      </c>
      <c r="AHS75" s="27">
        <f t="shared" si="2489"/>
        <v>0</v>
      </c>
      <c r="AHT75" s="27">
        <f t="shared" si="2490"/>
        <v>0</v>
      </c>
      <c r="AHU75" s="27">
        <f t="shared" si="2491"/>
        <v>0</v>
      </c>
      <c r="AHV75" s="27">
        <f t="shared" si="2492"/>
        <v>0</v>
      </c>
      <c r="AHW75" s="27">
        <f t="shared" si="2493"/>
        <v>0</v>
      </c>
      <c r="AHX75" s="27">
        <f t="shared" si="2494"/>
        <v>0</v>
      </c>
      <c r="AHY75" s="27">
        <f t="shared" si="2495"/>
        <v>0</v>
      </c>
      <c r="AHZ75" s="27">
        <f t="shared" si="2496"/>
        <v>0</v>
      </c>
      <c r="AIA75" s="27">
        <f t="shared" si="2497"/>
        <v>0</v>
      </c>
      <c r="AIB75" s="27">
        <f t="shared" si="2498"/>
        <v>0</v>
      </c>
      <c r="AIC75" s="27">
        <f t="shared" si="2499"/>
        <v>0</v>
      </c>
      <c r="AID75" s="27">
        <f t="shared" si="2500"/>
        <v>0</v>
      </c>
      <c r="AIE75" s="27">
        <f t="shared" si="2501"/>
        <v>0</v>
      </c>
      <c r="AIF75" s="27">
        <f t="shared" si="2502"/>
        <v>0</v>
      </c>
      <c r="AIG75" s="27">
        <f t="shared" si="2503"/>
        <v>0</v>
      </c>
      <c r="AIH75" s="27">
        <f t="shared" si="2504"/>
        <v>0</v>
      </c>
      <c r="AII75" s="27">
        <f t="shared" si="2505"/>
        <v>0</v>
      </c>
      <c r="AIJ75" s="27">
        <f t="shared" si="2506"/>
        <v>0</v>
      </c>
      <c r="AIK75" s="27">
        <f t="shared" si="2507"/>
        <v>0</v>
      </c>
      <c r="AIL75" s="27">
        <f t="shared" si="2508"/>
        <v>0</v>
      </c>
      <c r="AIM75" s="27">
        <f t="shared" si="2509"/>
        <v>0</v>
      </c>
      <c r="AIN75" s="27">
        <f t="shared" si="2510"/>
        <v>0</v>
      </c>
      <c r="AIO75" s="27">
        <f t="shared" si="2511"/>
        <v>0</v>
      </c>
      <c r="AIP75" s="27">
        <f t="shared" si="2512"/>
        <v>0</v>
      </c>
      <c r="AIQ75" s="27">
        <f t="shared" si="2513"/>
        <v>0</v>
      </c>
      <c r="AIR75" s="27">
        <f t="shared" si="2514"/>
        <v>0</v>
      </c>
      <c r="AIT75" s="27">
        <v>1</v>
      </c>
      <c r="AIU75" s="27">
        <v>1</v>
      </c>
      <c r="AIV75" s="27">
        <v>1</v>
      </c>
      <c r="AIW75" s="27">
        <f t="shared" si="2515"/>
        <v>8</v>
      </c>
      <c r="AIX75" s="27">
        <f t="shared" si="2516"/>
        <v>0</v>
      </c>
      <c r="AIY75" s="27">
        <f t="shared" si="2517"/>
        <v>4</v>
      </c>
      <c r="AIZ75" s="27">
        <f t="shared" si="2518"/>
        <v>4</v>
      </c>
      <c r="AJA75" s="27">
        <f t="shared" si="2519"/>
        <v>0</v>
      </c>
      <c r="AJB75" s="27">
        <f t="shared" si="2520"/>
        <v>2</v>
      </c>
      <c r="AJC75" s="27">
        <f t="shared" si="2521"/>
        <v>0</v>
      </c>
      <c r="AJD75" s="27">
        <f t="shared" si="2522"/>
        <v>0.5</v>
      </c>
      <c r="AJE75" s="27">
        <f t="shared" si="2523"/>
        <v>1</v>
      </c>
      <c r="AJF75" s="27">
        <f t="shared" si="2524"/>
        <v>8</v>
      </c>
      <c r="AJG75" s="27">
        <f t="shared" si="2525"/>
        <v>0</v>
      </c>
      <c r="AJH75" s="27">
        <f t="shared" si="2526"/>
        <v>4</v>
      </c>
      <c r="AJI75" s="27">
        <f t="shared" si="2527"/>
        <v>4</v>
      </c>
      <c r="AJJ75" s="27">
        <f t="shared" si="2528"/>
        <v>4</v>
      </c>
      <c r="AJK75" s="27">
        <f t="shared" si="2529"/>
        <v>0</v>
      </c>
      <c r="AJL75" s="27">
        <f t="shared" si="2530"/>
        <v>0.5</v>
      </c>
      <c r="AJM75" s="27">
        <f t="shared" si="2531"/>
        <v>8</v>
      </c>
      <c r="AJN75" s="27">
        <f t="shared" si="2532"/>
        <v>0</v>
      </c>
      <c r="AJO75" s="27">
        <f t="shared" si="2533"/>
        <v>0</v>
      </c>
      <c r="AJP75" s="27">
        <f t="shared" si="2534"/>
        <v>0</v>
      </c>
      <c r="AJQ75" s="27">
        <f t="shared" si="2535"/>
        <v>0.125</v>
      </c>
      <c r="AJR75" s="27">
        <f t="shared" si="2536"/>
        <v>8</v>
      </c>
      <c r="AJS75" s="27">
        <f t="shared" si="2537"/>
        <v>0</v>
      </c>
      <c r="AJT75" s="27">
        <f t="shared" si="2538"/>
        <v>0.5</v>
      </c>
      <c r="AJU75" s="27">
        <f t="shared" si="2539"/>
        <v>1</v>
      </c>
      <c r="AJV75" s="27">
        <f t="shared" si="2540"/>
        <v>0</v>
      </c>
      <c r="AJW75" s="27">
        <f t="shared" si="2541"/>
        <v>0.5</v>
      </c>
      <c r="AJX75" s="27">
        <f t="shared" si="2542"/>
        <v>0</v>
      </c>
      <c r="AJY75" s="27">
        <f t="shared" si="2543"/>
        <v>0</v>
      </c>
      <c r="AJZ75" s="27">
        <f t="shared" si="2544"/>
        <v>0.25</v>
      </c>
      <c r="AKA75" s="27">
        <f t="shared" si="2545"/>
        <v>0</v>
      </c>
      <c r="AKB75" s="27">
        <f t="shared" si="2546"/>
        <v>0</v>
      </c>
      <c r="AKC75" s="27">
        <f t="shared" si="2547"/>
        <v>0.25</v>
      </c>
      <c r="AKD75" s="27">
        <f t="shared" si="2548"/>
        <v>0</v>
      </c>
      <c r="AKE75" s="27">
        <f t="shared" si="2549"/>
        <v>0</v>
      </c>
      <c r="AKF75" s="27">
        <f t="shared" si="2550"/>
        <v>0</v>
      </c>
      <c r="AKG75" s="27">
        <f t="shared" si="2551"/>
        <v>0</v>
      </c>
      <c r="AKH75" s="27">
        <f t="shared" si="2552"/>
        <v>0</v>
      </c>
      <c r="AKI75" s="27">
        <f t="shared" si="2553"/>
        <v>0</v>
      </c>
      <c r="AKJ75" s="27">
        <f t="shared" si="2554"/>
        <v>0</v>
      </c>
      <c r="AKK75" s="27">
        <f t="shared" si="2555"/>
        <v>0</v>
      </c>
      <c r="AKL75" s="27">
        <f t="shared" si="2556"/>
        <v>0</v>
      </c>
      <c r="AKM75" s="27">
        <f t="shared" si="2557"/>
        <v>0</v>
      </c>
      <c r="AKN75" s="27">
        <f t="shared" si="2558"/>
        <v>0</v>
      </c>
      <c r="AKO75" s="27">
        <f t="shared" si="2559"/>
        <v>0</v>
      </c>
      <c r="AKP75" s="27">
        <f t="shared" si="2560"/>
        <v>0</v>
      </c>
      <c r="AKQ75" s="27">
        <f t="shared" si="2561"/>
        <v>0</v>
      </c>
      <c r="AKR75" s="27">
        <f t="shared" si="2562"/>
        <v>0</v>
      </c>
      <c r="AKS75" s="27">
        <f t="shared" si="2563"/>
        <v>0</v>
      </c>
      <c r="AKT75" s="27">
        <f t="shared" si="2564"/>
        <v>0</v>
      </c>
      <c r="AKU75" s="27">
        <f t="shared" si="2565"/>
        <v>0</v>
      </c>
      <c r="AKV75" s="27">
        <f t="shared" si="2566"/>
        <v>0</v>
      </c>
      <c r="AKW75" s="27">
        <f t="shared" si="2567"/>
        <v>0</v>
      </c>
      <c r="AKX75" s="27">
        <f t="shared" si="2568"/>
        <v>0</v>
      </c>
      <c r="AKY75" s="27">
        <f t="shared" si="2569"/>
        <v>0</v>
      </c>
      <c r="AKZ75" s="27">
        <f t="shared" si="2570"/>
        <v>0</v>
      </c>
      <c r="ALA75" s="27">
        <f t="shared" si="2571"/>
        <v>0</v>
      </c>
      <c r="ALB75" s="27">
        <f t="shared" si="2572"/>
        <v>0</v>
      </c>
      <c r="ALC75" s="27">
        <f t="shared" si="2573"/>
        <v>0</v>
      </c>
      <c r="ALD75" s="27">
        <f t="shared" si="2574"/>
        <v>0</v>
      </c>
      <c r="ALE75" s="27">
        <f t="shared" si="2575"/>
        <v>0</v>
      </c>
      <c r="ALF75" s="27">
        <f t="shared" si="2576"/>
        <v>0</v>
      </c>
      <c r="ALG75" s="27">
        <f t="shared" si="2577"/>
        <v>0</v>
      </c>
      <c r="ALH75" s="27">
        <f t="shared" si="2578"/>
        <v>0</v>
      </c>
      <c r="ALI75" s="27">
        <f t="shared" si="2579"/>
        <v>0</v>
      </c>
      <c r="ALJ75" s="27">
        <f t="shared" si="2580"/>
        <v>0</v>
      </c>
      <c r="ALK75" s="27">
        <f t="shared" si="2581"/>
        <v>0</v>
      </c>
      <c r="ALL75" s="27">
        <f t="shared" si="2582"/>
        <v>0</v>
      </c>
      <c r="ALM75" s="27">
        <f t="shared" si="2583"/>
        <v>0</v>
      </c>
      <c r="ALN75" s="27">
        <f t="shared" si="2584"/>
        <v>0</v>
      </c>
      <c r="ALO75" s="27">
        <f t="shared" si="2585"/>
        <v>0</v>
      </c>
      <c r="ALP75" s="27">
        <f t="shared" si="2586"/>
        <v>0</v>
      </c>
      <c r="ALQ75" s="27">
        <f t="shared" si="2587"/>
        <v>0</v>
      </c>
      <c r="ALR75" s="27">
        <f t="shared" si="2588"/>
        <v>0</v>
      </c>
      <c r="ALS75" s="27">
        <f t="shared" si="2589"/>
        <v>0</v>
      </c>
      <c r="ALT75" s="27">
        <f t="shared" si="2590"/>
        <v>0</v>
      </c>
      <c r="ALU75" s="27">
        <f t="shared" si="2591"/>
        <v>0</v>
      </c>
      <c r="ALV75" s="27">
        <f t="shared" si="2592"/>
        <v>0</v>
      </c>
      <c r="ALW75" s="27">
        <f t="shared" si="2593"/>
        <v>0</v>
      </c>
      <c r="AMK75" s="28">
        <v>1785</v>
      </c>
      <c r="AML75" s="28">
        <f t="shared" si="2594"/>
        <v>1785</v>
      </c>
      <c r="AMN75" s="28">
        <v>1805</v>
      </c>
      <c r="AMO75" s="27" t="str">
        <f t="shared" si="2595"/>
        <v>1791</v>
      </c>
      <c r="AMP75" s="27" t="str">
        <f t="shared" si="2596"/>
        <v>1777</v>
      </c>
      <c r="AMQ75" s="27" t="str">
        <f t="shared" si="2597"/>
        <v>1765</v>
      </c>
      <c r="AMR75" s="27" t="str">
        <f t="shared" si="2598"/>
        <v>1745</v>
      </c>
      <c r="AMS75" s="27" t="str">
        <f t="shared" si="2599"/>
        <v>1745</v>
      </c>
      <c r="AMT75" s="27" t="str">
        <f t="shared" si="2600"/>
        <v>1758</v>
      </c>
      <c r="AMU75" s="27" t="str">
        <f t="shared" si="2601"/>
        <v>1745</v>
      </c>
      <c r="AMV75" s="27" t="str">
        <f t="shared" si="2602"/>
        <v>1745</v>
      </c>
      <c r="AMW75" s="27" t="str">
        <f t="shared" si="2603"/>
        <v>1774</v>
      </c>
      <c r="AMX75" s="27" t="str">
        <f t="shared" si="2604"/>
        <v>1774</v>
      </c>
      <c r="AMY75" s="27" t="str">
        <f t="shared" si="2605"/>
        <v>1787</v>
      </c>
      <c r="AMZ75" s="27" t="str">
        <f t="shared" si="2606"/>
        <v>1772</v>
      </c>
      <c r="ANA75" s="27" t="str">
        <f t="shared" si="2607"/>
        <v>1760</v>
      </c>
      <c r="ANB75" s="27" t="str">
        <f t="shared" si="2608"/>
        <v>1760</v>
      </c>
      <c r="ANC75" s="27" t="str">
        <f t="shared" si="2609"/>
        <v>1775</v>
      </c>
      <c r="AND75" s="27" t="str">
        <f t="shared" si="2610"/>
        <v>1768</v>
      </c>
      <c r="ANE75" s="27" t="str">
        <f t="shared" si="2611"/>
        <v>1777</v>
      </c>
      <c r="ANF75" s="27" t="str">
        <f t="shared" si="2612"/>
        <v>1777</v>
      </c>
      <c r="ANG75" s="27" t="str">
        <f t="shared" si="2613"/>
        <v>1751</v>
      </c>
      <c r="ANH75" s="27" t="str">
        <f t="shared" si="2614"/>
        <v>1746</v>
      </c>
      <c r="ANI75" s="27" t="str">
        <f t="shared" si="2615"/>
        <v>1746</v>
      </c>
      <c r="ANJ75" s="27" t="str">
        <f t="shared" si="2616"/>
        <v>1746</v>
      </c>
      <c r="ANK75" s="27" t="str">
        <f t="shared" si="2617"/>
        <v>1746</v>
      </c>
      <c r="ANL75" s="27" t="str">
        <f t="shared" si="2618"/>
        <v>1737</v>
      </c>
      <c r="ANM75" s="27" t="str">
        <f t="shared" si="2619"/>
        <v>1754</v>
      </c>
      <c r="ANN75" s="27" t="str">
        <f t="shared" si="2620"/>
        <v>1754</v>
      </c>
      <c r="ANO75" s="27" t="str">
        <f t="shared" si="2621"/>
        <v>1775</v>
      </c>
      <c r="ANP75" s="27" t="str">
        <f t="shared" si="2622"/>
        <v>1797</v>
      </c>
      <c r="ANQ75" s="27" t="str">
        <f t="shared" si="2623"/>
        <v>1797</v>
      </c>
      <c r="ANR75" s="27" t="str">
        <f t="shared" si="2624"/>
        <v>1781</v>
      </c>
      <c r="ANS75" s="27" t="str">
        <f t="shared" si="2625"/>
        <v>1781</v>
      </c>
      <c r="ANT75" s="27" t="str">
        <f t="shared" si="2626"/>
        <v>1781</v>
      </c>
      <c r="ANU75" s="27" t="str">
        <f t="shared" si="2627"/>
        <v>1794</v>
      </c>
      <c r="ANV75" s="27" t="str">
        <f t="shared" si="2628"/>
        <v>1794</v>
      </c>
      <c r="ANW75" s="27" t="str">
        <f t="shared" si="2629"/>
        <v>1794</v>
      </c>
      <c r="ANX75" s="27" t="str">
        <f t="shared" si="2630"/>
        <v>1785</v>
      </c>
      <c r="ANY75" s="27" t="str">
        <f t="shared" si="2631"/>
        <v>1785</v>
      </c>
      <c r="ANZ75" s="27" t="str">
        <f t="shared" si="2632"/>
        <v>1785</v>
      </c>
      <c r="AOA75" s="27" t="str">
        <f t="shared" si="2633"/>
        <v>1785</v>
      </c>
      <c r="AOB75" s="27" t="str">
        <f t="shared" si="2634"/>
        <v>1785</v>
      </c>
      <c r="AOC75" s="27" t="str">
        <f t="shared" si="2635"/>
        <v>1785</v>
      </c>
      <c r="AOD75" s="27" t="str">
        <f t="shared" si="2636"/>
        <v>1785</v>
      </c>
      <c r="AOE75" s="27" t="str">
        <f t="shared" si="2637"/>
        <v>1785</v>
      </c>
      <c r="AOF75" s="27" t="str">
        <f t="shared" si="2638"/>
        <v>1785</v>
      </c>
      <c r="AOG75" s="27" t="str">
        <f t="shared" si="2639"/>
        <v>1785</v>
      </c>
      <c r="AOH75" s="27" t="str">
        <f t="shared" si="2640"/>
        <v>1785</v>
      </c>
      <c r="AOI75" s="27" t="str">
        <f t="shared" si="2641"/>
        <v>1785</v>
      </c>
      <c r="AOJ75" s="27" t="str">
        <f t="shared" si="2642"/>
        <v>1785</v>
      </c>
      <c r="AOK75" s="27" t="str">
        <f t="shared" si="2643"/>
        <v>1785</v>
      </c>
      <c r="AOL75" s="27" t="str">
        <f t="shared" si="2644"/>
        <v>1785</v>
      </c>
      <c r="AOM75" s="27" t="str">
        <f t="shared" si="2645"/>
        <v>1785</v>
      </c>
      <c r="AON75" s="27" t="str">
        <f t="shared" si="2646"/>
        <v>1785</v>
      </c>
      <c r="AOO75" s="27" t="str">
        <f t="shared" si="2647"/>
        <v>1785</v>
      </c>
      <c r="AOP75" s="27" t="str">
        <f t="shared" si="2648"/>
        <v>1785</v>
      </c>
      <c r="AOQ75" s="27" t="str">
        <f t="shared" si="2649"/>
        <v>1785</v>
      </c>
      <c r="AOR75" s="27" t="str">
        <f t="shared" si="2650"/>
        <v>1785</v>
      </c>
      <c r="AOS75" s="27" t="str">
        <f t="shared" si="2651"/>
        <v>1785</v>
      </c>
      <c r="AOT75" s="27" t="str">
        <f t="shared" si="2652"/>
        <v>1785</v>
      </c>
      <c r="AOU75" s="27" t="str">
        <f t="shared" si="2653"/>
        <v>1785</v>
      </c>
      <c r="AOV75" s="27" t="str">
        <f t="shared" si="2654"/>
        <v>1785</v>
      </c>
      <c r="AOW75" s="27" t="str">
        <f t="shared" si="2655"/>
        <v>1785</v>
      </c>
      <c r="AOX75" s="27" t="str">
        <f t="shared" si="2656"/>
        <v>1785</v>
      </c>
      <c r="AOY75" s="27" t="str">
        <f t="shared" si="2657"/>
        <v>1785</v>
      </c>
      <c r="AOZ75" s="27" t="str">
        <f t="shared" si="2658"/>
        <v>1785</v>
      </c>
      <c r="APA75" s="27" t="str">
        <f t="shared" si="2659"/>
        <v>1785</v>
      </c>
      <c r="APB75" s="27" t="str">
        <f t="shared" si="2660"/>
        <v>1785</v>
      </c>
      <c r="APC75" s="27" t="str">
        <f t="shared" si="2661"/>
        <v>1785</v>
      </c>
      <c r="APD75" s="27" t="str">
        <f t="shared" si="2662"/>
        <v>1785</v>
      </c>
      <c r="APE75" s="27" t="str">
        <f t="shared" si="2663"/>
        <v>1785</v>
      </c>
      <c r="APF75" s="27" t="str">
        <f t="shared" si="2664"/>
        <v>1785</v>
      </c>
      <c r="APG75" s="27" t="str">
        <f t="shared" si="2665"/>
        <v>1785</v>
      </c>
      <c r="APH75" s="27" t="str">
        <f t="shared" si="2666"/>
        <v>1785</v>
      </c>
      <c r="API75" s="27" t="str">
        <f t="shared" si="2667"/>
        <v>1785</v>
      </c>
      <c r="APJ75" s="27" t="str">
        <f t="shared" si="2668"/>
        <v>1785</v>
      </c>
      <c r="APK75" s="27" t="str">
        <f t="shared" si="2669"/>
        <v>1785</v>
      </c>
      <c r="APL75" s="27" t="str">
        <f t="shared" si="2670"/>
        <v>1785</v>
      </c>
      <c r="APM75" s="27" t="str">
        <f t="shared" si="2671"/>
        <v>1785</v>
      </c>
      <c r="APN75" s="27" t="str">
        <f t="shared" si="2672"/>
        <v>1785</v>
      </c>
      <c r="APO75" s="27" t="str">
        <f t="shared" si="2673"/>
        <v>1785</v>
      </c>
      <c r="APP75" s="27" t="str">
        <f t="shared" si="2674"/>
        <v>1785</v>
      </c>
      <c r="APQ75" s="27" t="str">
        <f t="shared" si="2675"/>
        <v>1785</v>
      </c>
      <c r="APR75" s="27" t="str">
        <f t="shared" si="2676"/>
        <v>1785</v>
      </c>
    </row>
    <row r="76" spans="1:1022 1025:1110" x14ac:dyDescent="0.35">
      <c r="A76" s="27">
        <v>5</v>
      </c>
      <c r="B76" s="83" t="s">
        <v>146</v>
      </c>
      <c r="C76" s="91">
        <f>VLOOKUP(A76, Rankings!$A$2:$AN$129, 40, FALSE)</f>
        <v>74</v>
      </c>
      <c r="D76" s="25" t="s">
        <v>368</v>
      </c>
      <c r="I76" s="29">
        <f t="shared" si="1785"/>
        <v>15.166666666666666</v>
      </c>
      <c r="L76" s="27" t="s">
        <v>2185</v>
      </c>
      <c r="M76" s="27" t="s">
        <v>2472</v>
      </c>
      <c r="N76" s="27" t="s">
        <v>2762</v>
      </c>
      <c r="O76" s="27" t="s">
        <v>3003</v>
      </c>
      <c r="P76" s="27" t="s">
        <v>3115</v>
      </c>
      <c r="Q76" s="27" t="s">
        <v>3284</v>
      </c>
      <c r="R76" s="27" t="s">
        <v>24</v>
      </c>
      <c r="S76" s="27" t="s">
        <v>24</v>
      </c>
      <c r="T76" s="27" t="s">
        <v>24</v>
      </c>
      <c r="U76" s="27" t="s">
        <v>3953</v>
      </c>
      <c r="V76" s="27" t="s">
        <v>24</v>
      </c>
      <c r="W76" s="27" t="s">
        <v>4185</v>
      </c>
      <c r="X76" s="27" t="s">
        <v>4303</v>
      </c>
      <c r="Y76" s="27" t="s">
        <v>24</v>
      </c>
      <c r="Z76" s="27" t="s">
        <v>4519</v>
      </c>
      <c r="AA76" s="27" t="s">
        <v>4655</v>
      </c>
      <c r="AB76" s="27" t="s">
        <v>4796</v>
      </c>
      <c r="AC76" s="27" t="s">
        <v>24</v>
      </c>
      <c r="AD76" s="27" t="s">
        <v>24</v>
      </c>
      <c r="AE76" s="27" t="s">
        <v>24</v>
      </c>
      <c r="AF76" s="27" t="s">
        <v>5043</v>
      </c>
      <c r="AG76" s="27" t="s">
        <v>5174</v>
      </c>
      <c r="AH76" s="27" t="s">
        <v>24</v>
      </c>
      <c r="AI76" s="27" t="s">
        <v>5421</v>
      </c>
      <c r="AJ76" s="27" t="s">
        <v>5533</v>
      </c>
      <c r="AK76" s="27" t="s">
        <v>24</v>
      </c>
      <c r="AL76" s="27" t="s">
        <v>5697</v>
      </c>
      <c r="AM76" s="27" t="s">
        <v>5860</v>
      </c>
      <c r="AN76" s="27" t="s">
        <v>24</v>
      </c>
      <c r="AO76" s="27" t="s">
        <v>6051</v>
      </c>
      <c r="AP76" s="27" t="s">
        <v>24</v>
      </c>
      <c r="AQ76" s="27" t="s">
        <v>24</v>
      </c>
      <c r="AR76" s="27" t="s">
        <v>6416</v>
      </c>
      <c r="AS76" s="27" t="s">
        <v>24</v>
      </c>
      <c r="AT76" s="27" t="s">
        <v>24</v>
      </c>
      <c r="AU76" s="27" t="s">
        <v>6638</v>
      </c>
      <c r="AV76" s="27" t="s">
        <v>24</v>
      </c>
      <c r="AW76" s="27" t="s">
        <v>24</v>
      </c>
      <c r="AX76" s="27" t="s">
        <v>24</v>
      </c>
      <c r="AY76" s="27" t="s">
        <v>24</v>
      </c>
      <c r="AZ76" s="27" t="s">
        <v>24</v>
      </c>
      <c r="BA76" s="27" t="s">
        <v>24</v>
      </c>
      <c r="BB76" s="27" t="s">
        <v>24</v>
      </c>
      <c r="BC76" s="27" t="s">
        <v>24</v>
      </c>
      <c r="BD76" s="27" t="s">
        <v>24</v>
      </c>
      <c r="BE76" s="27" t="s">
        <v>24</v>
      </c>
      <c r="BF76" s="27" t="s">
        <v>24</v>
      </c>
      <c r="BG76" s="27" t="s">
        <v>24</v>
      </c>
      <c r="BH76" s="27" t="s">
        <v>24</v>
      </c>
      <c r="BI76" s="27" t="s">
        <v>24</v>
      </c>
      <c r="BJ76" s="27" t="s">
        <v>24</v>
      </c>
      <c r="BK76" s="27" t="s">
        <v>24</v>
      </c>
      <c r="BL76" s="27" t="s">
        <v>24</v>
      </c>
      <c r="BM76" s="27" t="s">
        <v>24</v>
      </c>
      <c r="BN76" s="27" t="s">
        <v>24</v>
      </c>
      <c r="BO76" s="27" t="s">
        <v>24</v>
      </c>
      <c r="BP76" s="27" t="s">
        <v>24</v>
      </c>
      <c r="BQ76" s="27" t="s">
        <v>24</v>
      </c>
      <c r="BR76" s="27" t="s">
        <v>24</v>
      </c>
      <c r="BS76" s="27" t="s">
        <v>24</v>
      </c>
      <c r="BT76" s="27" t="s">
        <v>24</v>
      </c>
      <c r="BU76" s="27" t="s">
        <v>24</v>
      </c>
      <c r="BV76" s="27" t="s">
        <v>24</v>
      </c>
      <c r="BW76" s="27" t="s">
        <v>24</v>
      </c>
      <c r="BX76" s="27" t="s">
        <v>24</v>
      </c>
      <c r="BY76" s="27" t="s">
        <v>24</v>
      </c>
      <c r="BZ76" s="27" t="s">
        <v>24</v>
      </c>
      <c r="CA76" s="27" t="s">
        <v>24</v>
      </c>
      <c r="CB76" s="27" t="s">
        <v>24</v>
      </c>
      <c r="CC76" s="27" t="s">
        <v>24</v>
      </c>
      <c r="CD76" s="27" t="s">
        <v>24</v>
      </c>
      <c r="CE76" s="27" t="s">
        <v>24</v>
      </c>
      <c r="CF76" s="27" t="s">
        <v>24</v>
      </c>
      <c r="CG76" s="27" t="s">
        <v>24</v>
      </c>
      <c r="CH76" s="27" t="s">
        <v>24</v>
      </c>
      <c r="CI76" s="27" t="s">
        <v>24</v>
      </c>
      <c r="CJ76" s="27" t="s">
        <v>24</v>
      </c>
      <c r="CK76" s="27" t="s">
        <v>24</v>
      </c>
      <c r="CL76" s="27" t="s">
        <v>24</v>
      </c>
      <c r="CM76" s="27" t="s">
        <v>24</v>
      </c>
      <c r="CN76" s="27" t="s">
        <v>24</v>
      </c>
      <c r="CO76" s="27" t="s">
        <v>24</v>
      </c>
      <c r="CQ76" s="28">
        <f t="shared" si="1786"/>
        <v>1</v>
      </c>
      <c r="CR76" s="28">
        <f t="shared" si="1787"/>
        <v>4</v>
      </c>
      <c r="CS76" s="28">
        <f t="shared" si="1788"/>
        <v>4</v>
      </c>
      <c r="CT76" s="28">
        <f t="shared" si="1789"/>
        <v>3</v>
      </c>
      <c r="CU76" s="28">
        <f t="shared" si="1790"/>
        <v>0</v>
      </c>
      <c r="CV76" s="28">
        <f t="shared" si="1791"/>
        <v>4</v>
      </c>
      <c r="CW76" s="28">
        <f t="shared" si="1792"/>
        <v>4</v>
      </c>
      <c r="CX76" s="28">
        <f t="shared" si="1793"/>
        <v>1</v>
      </c>
      <c r="CY76" s="28">
        <f t="shared" si="1794"/>
        <v>3</v>
      </c>
      <c r="CZ76" s="28">
        <f t="shared" si="1795"/>
        <v>1</v>
      </c>
      <c r="DA76" s="28">
        <f t="shared" si="1796"/>
        <v>1</v>
      </c>
      <c r="DB76" s="28">
        <f t="shared" si="1797"/>
        <v>3</v>
      </c>
      <c r="DC76" s="28">
        <f t="shared" si="1798"/>
        <v>0</v>
      </c>
      <c r="DD76" s="28">
        <f t="shared" si="1799"/>
        <v>1</v>
      </c>
      <c r="DE76" s="28">
        <f t="shared" si="1800"/>
        <v>0</v>
      </c>
      <c r="DF76" s="28">
        <f t="shared" si="1801"/>
        <v>0</v>
      </c>
      <c r="DG76" s="28">
        <f t="shared" si="1802"/>
        <v>0</v>
      </c>
      <c r="DH76" s="28">
        <f t="shared" si="1803"/>
        <v>0</v>
      </c>
      <c r="DI76" s="28">
        <f t="shared" si="1804"/>
        <v>0</v>
      </c>
      <c r="DJ76" s="28">
        <f t="shared" si="1805"/>
        <v>0</v>
      </c>
      <c r="DK76" s="28">
        <f t="shared" si="1806"/>
        <v>0</v>
      </c>
      <c r="DL76" s="28">
        <f t="shared" si="1807"/>
        <v>0</v>
      </c>
      <c r="DM76" s="28">
        <f t="shared" si="1808"/>
        <v>0</v>
      </c>
      <c r="DN76" s="28">
        <f t="shared" si="1809"/>
        <v>0</v>
      </c>
      <c r="DO76" s="28">
        <f t="shared" si="1810"/>
        <v>4</v>
      </c>
      <c r="DP76" s="28">
        <f t="shared" si="1811"/>
        <v>5</v>
      </c>
      <c r="DR76">
        <f t="shared" si="1812"/>
        <v>3</v>
      </c>
      <c r="DS76">
        <f t="shared" si="1813"/>
        <v>2</v>
      </c>
      <c r="DT76">
        <f t="shared" si="1814"/>
        <v>4</v>
      </c>
      <c r="DU76">
        <f t="shared" si="1815"/>
        <v>5</v>
      </c>
      <c r="DV76">
        <f t="shared" si="1816"/>
        <v>10</v>
      </c>
      <c r="DW76">
        <f t="shared" si="1817"/>
        <v>4</v>
      </c>
      <c r="DX76">
        <f t="shared" si="1818"/>
        <v>0</v>
      </c>
      <c r="DY76">
        <f t="shared" si="1819"/>
        <v>0</v>
      </c>
      <c r="DZ76">
        <f t="shared" si="1820"/>
        <v>0</v>
      </c>
      <c r="EA76">
        <f t="shared" si="1821"/>
        <v>6</v>
      </c>
      <c r="EB76">
        <f t="shared" si="1822"/>
        <v>0</v>
      </c>
      <c r="EC76">
        <f t="shared" si="1823"/>
        <v>3</v>
      </c>
      <c r="ED76">
        <f t="shared" si="1824"/>
        <v>5</v>
      </c>
      <c r="EE76">
        <f t="shared" si="1825"/>
        <v>0</v>
      </c>
      <c r="EF76">
        <f t="shared" si="1826"/>
        <v>2</v>
      </c>
      <c r="EG76">
        <f t="shared" si="1827"/>
        <v>5</v>
      </c>
      <c r="EH76">
        <f t="shared" si="1828"/>
        <v>8</v>
      </c>
      <c r="EI76">
        <f t="shared" si="1829"/>
        <v>0</v>
      </c>
      <c r="EJ76">
        <f t="shared" si="1830"/>
        <v>0</v>
      </c>
      <c r="EK76">
        <f t="shared" si="1831"/>
        <v>0</v>
      </c>
      <c r="EL76">
        <f t="shared" si="1832"/>
        <v>4</v>
      </c>
      <c r="EM76">
        <f t="shared" si="1833"/>
        <v>8</v>
      </c>
      <c r="EN76">
        <f t="shared" si="1834"/>
        <v>0</v>
      </c>
      <c r="EO76">
        <f t="shared" si="1835"/>
        <v>1</v>
      </c>
      <c r="EP76">
        <f t="shared" si="1836"/>
        <v>7</v>
      </c>
      <c r="EQ76">
        <f t="shared" si="1837"/>
        <v>0</v>
      </c>
      <c r="ER76">
        <f t="shared" si="1838"/>
        <v>2</v>
      </c>
      <c r="ES76">
        <f t="shared" si="1839"/>
        <v>8</v>
      </c>
      <c r="ET76">
        <f t="shared" si="1840"/>
        <v>0</v>
      </c>
      <c r="EU76">
        <f t="shared" si="1841"/>
        <v>2</v>
      </c>
      <c r="EV76">
        <f t="shared" si="1842"/>
        <v>0</v>
      </c>
      <c r="EW76">
        <f t="shared" si="1843"/>
        <v>0</v>
      </c>
      <c r="EX76">
        <f t="shared" si="1844"/>
        <v>3</v>
      </c>
      <c r="EY76">
        <f t="shared" si="1845"/>
        <v>0</v>
      </c>
      <c r="EZ76">
        <f t="shared" si="1846"/>
        <v>0</v>
      </c>
      <c r="FA76">
        <f t="shared" si="1847"/>
        <v>3</v>
      </c>
      <c r="FB76">
        <f t="shared" si="1848"/>
        <v>0</v>
      </c>
      <c r="FC76">
        <f t="shared" si="1849"/>
        <v>0</v>
      </c>
      <c r="FD76">
        <f t="shared" si="1850"/>
        <v>0</v>
      </c>
      <c r="FE76">
        <f t="shared" si="1851"/>
        <v>0</v>
      </c>
      <c r="FF76">
        <f t="shared" si="1852"/>
        <v>0</v>
      </c>
      <c r="FG76">
        <f t="shared" si="1853"/>
        <v>0</v>
      </c>
      <c r="FH76">
        <f t="shared" si="1854"/>
        <v>0</v>
      </c>
      <c r="FI76">
        <f t="shared" si="1855"/>
        <v>0</v>
      </c>
      <c r="FJ76">
        <f t="shared" si="1856"/>
        <v>0</v>
      </c>
      <c r="FK76">
        <f t="shared" si="1857"/>
        <v>0</v>
      </c>
      <c r="FL76">
        <f t="shared" si="1858"/>
        <v>0</v>
      </c>
      <c r="FM76">
        <f t="shared" si="1859"/>
        <v>0</v>
      </c>
      <c r="FN76">
        <f t="shared" si="1860"/>
        <v>0</v>
      </c>
      <c r="FO76">
        <f t="shared" si="1861"/>
        <v>0</v>
      </c>
      <c r="FP76">
        <f t="shared" si="1862"/>
        <v>0</v>
      </c>
      <c r="FQ76">
        <f t="shared" si="1863"/>
        <v>0</v>
      </c>
      <c r="FR76">
        <f t="shared" si="1864"/>
        <v>0</v>
      </c>
      <c r="FS76">
        <f t="shared" si="1865"/>
        <v>0</v>
      </c>
      <c r="FT76">
        <f t="shared" si="1866"/>
        <v>0</v>
      </c>
      <c r="FU76">
        <f t="shared" si="1867"/>
        <v>0</v>
      </c>
      <c r="FV76">
        <f t="shared" si="1868"/>
        <v>0</v>
      </c>
      <c r="FW76">
        <f t="shared" si="1869"/>
        <v>0</v>
      </c>
      <c r="FX76">
        <f t="shared" si="1870"/>
        <v>0</v>
      </c>
      <c r="FY76">
        <f t="shared" si="1871"/>
        <v>0</v>
      </c>
      <c r="FZ76">
        <f t="shared" si="1872"/>
        <v>0</v>
      </c>
      <c r="GA76">
        <f t="shared" si="1873"/>
        <v>0</v>
      </c>
      <c r="GB76">
        <f t="shared" si="1874"/>
        <v>0</v>
      </c>
      <c r="GC76">
        <f t="shared" si="1875"/>
        <v>0</v>
      </c>
      <c r="GD76">
        <f t="shared" si="1876"/>
        <v>0</v>
      </c>
      <c r="GE76">
        <f t="shared" si="1877"/>
        <v>0</v>
      </c>
      <c r="GF76">
        <f t="shared" si="1878"/>
        <v>0</v>
      </c>
      <c r="GG76">
        <f t="shared" si="1879"/>
        <v>0</v>
      </c>
      <c r="GH76">
        <f t="shared" si="1880"/>
        <v>0</v>
      </c>
      <c r="GI76">
        <f t="shared" si="1881"/>
        <v>0</v>
      </c>
      <c r="GJ76">
        <f t="shared" si="1882"/>
        <v>0</v>
      </c>
      <c r="GK76">
        <f t="shared" si="1883"/>
        <v>0</v>
      </c>
      <c r="GL76">
        <f t="shared" si="1884"/>
        <v>0</v>
      </c>
      <c r="GM76">
        <f t="shared" si="1885"/>
        <v>0</v>
      </c>
      <c r="GN76">
        <f t="shared" si="1886"/>
        <v>0</v>
      </c>
      <c r="GO76">
        <f t="shared" si="1887"/>
        <v>0</v>
      </c>
      <c r="GP76">
        <f t="shared" si="1888"/>
        <v>0</v>
      </c>
      <c r="GQ76">
        <f t="shared" si="1889"/>
        <v>0</v>
      </c>
      <c r="GR76">
        <f t="shared" si="1890"/>
        <v>0</v>
      </c>
      <c r="GS76">
        <f t="shared" si="1891"/>
        <v>0</v>
      </c>
      <c r="GT76">
        <f t="shared" si="1892"/>
        <v>0</v>
      </c>
      <c r="GU76">
        <f t="shared" si="1893"/>
        <v>0</v>
      </c>
      <c r="GW76" s="28">
        <f t="shared" si="1894"/>
        <v>6.2042678295886269</v>
      </c>
      <c r="GX76" s="28">
        <f t="shared" si="1895"/>
        <v>4.8881430531868233</v>
      </c>
      <c r="GY76" s="28">
        <f t="shared" si="1896"/>
        <v>0.61763310758540235</v>
      </c>
      <c r="GZ76" s="28">
        <f t="shared" si="1897"/>
        <v>0</v>
      </c>
      <c r="HA76" s="28">
        <f t="shared" si="1898"/>
        <v>0</v>
      </c>
      <c r="HB76" s="28">
        <f t="shared" si="1899"/>
        <v>8.14246540111027</v>
      </c>
      <c r="HC76" s="28">
        <f t="shared" si="1900"/>
        <v>0.53048445699224778</v>
      </c>
      <c r="HE76">
        <f>IFERROR(VLOOKUP(_xlfn.NUMBERVALUE(MID(L76, SEARCH("!", L76)+1, SEARCH("+", L76)-SEARCH("!", L76)-1)), Rankings!$A$2:$BK$129, 63, FALSE),0)</f>
        <v>0.38286663355819689</v>
      </c>
      <c r="HF76">
        <f>IFERROR(VLOOKUP(_xlfn.NUMBERVALUE(MID(M76, SEARCH("!", M76)+1, SEARCH("+", M76)-SEARCH("!", M76)-1)), Rankings!$A$2:$BK$129, 63, FALSE),0)</f>
        <v>0.75033377919569333</v>
      </c>
      <c r="HG76">
        <f>IFERROR(VLOOKUP(_xlfn.NUMBERVALUE(MID(N76, SEARCH("!", N76)+1, SEARCH("+", N76)-SEARCH("!", N76)-1)), Rankings!$A$2:$BK$129, 63, FALSE),0)</f>
        <v>0.89976634284048129</v>
      </c>
      <c r="HH76">
        <f>IFERROR(VLOOKUP(_xlfn.NUMBERVALUE(MID(O76, SEARCH("!", O76)+1, SEARCH("+", O76)-SEARCH("!", O76)-1)), Rankings!$A$2:$BK$129, 63, FALSE),0)</f>
        <v>0.71430015405323466</v>
      </c>
      <c r="HI76">
        <f>IFERROR(VLOOKUP(_xlfn.NUMBERVALUE(MID(P76, SEARCH("!", P76)+1, SEARCH("+", P76)-SEARCH("!", P76)-1)), Rankings!$A$2:$BK$129, 63, FALSE),0)</f>
        <v>0.61763310758540235</v>
      </c>
      <c r="HJ76">
        <f>IFERROR(VLOOKUP(_xlfn.NUMBERVALUE(MID(Q76, SEARCH("!", Q76)+1, SEARCH("+", Q76)-SEARCH("!", Q76)-1)), Rankings!$A$2:$BK$129, 63, FALSE),0)</f>
        <v>0.61642495585460211</v>
      </c>
      <c r="HK76">
        <f>IFERROR(VLOOKUP(_xlfn.NUMBERVALUE(MID(R76, SEARCH("!", R76)+1, SEARCH("+", R76)-SEARCH("!", R76)-1)), Rankings!$A$2:$BK$129, 63, FALSE),0)</f>
        <v>0</v>
      </c>
      <c r="HL76">
        <f>IFERROR(VLOOKUP(_xlfn.NUMBERVALUE(MID(S76, SEARCH("!", S76)+1, SEARCH("+", S76)-SEARCH("!", S76)-1)), Rankings!$A$2:$BK$129, 63, FALSE),0)</f>
        <v>0</v>
      </c>
      <c r="HM76">
        <f>IFERROR(VLOOKUP(_xlfn.NUMBERVALUE(MID(T76, SEARCH("!", T76)+1, SEARCH("+", T76)-SEARCH("!", T76)-1)), Rankings!$A$2:$BK$129, 63, FALSE),0)</f>
        <v>0</v>
      </c>
      <c r="HN76">
        <f>IFERROR(VLOOKUP(_xlfn.NUMBERVALUE(MID(U76, SEARCH("!", U76)+1, SEARCH("+", U76)-SEARCH("!", U76)-1)), Rankings!$A$2:$BK$129, 63, FALSE),0)</f>
        <v>0.74306473398290973</v>
      </c>
      <c r="HO76">
        <f>IFERROR(VLOOKUP(_xlfn.NUMBERVALUE(MID(V76, SEARCH("!", V76)+1, SEARCH("+", V76)-SEARCH("!", V76)-1)), Rankings!$A$2:$BK$129, 63, FALSE),0)</f>
        <v>0</v>
      </c>
      <c r="HP76">
        <f>IFERROR(VLOOKUP(_xlfn.NUMBERVALUE(MID(W76, SEARCH("!", W76)+1, SEARCH("+", W76)-SEARCH("!", W76)-1)), Rankings!$A$2:$BK$129, 63, FALSE),0)</f>
        <v>0.34376997880440241</v>
      </c>
      <c r="HQ76">
        <f>IFERROR(VLOOKUP(_xlfn.NUMBERVALUE(MID(X76, SEARCH("!", X76)+1, SEARCH("+", X76)-SEARCH("!", X76)-1)), Rankings!$A$2:$BK$129, 63, FALSE),0)</f>
        <v>0.65575840813392627</v>
      </c>
      <c r="HR76">
        <f>IFERROR(VLOOKUP(_xlfn.NUMBERVALUE(MID(Y76, SEARCH("!", Y76)+1, SEARCH("+", Y76)-SEARCH("!", Y76)-1)), Rankings!$A$2:$BK$129, 63, FALSE),0)</f>
        <v>0</v>
      </c>
      <c r="HS76">
        <f>IFERROR(VLOOKUP(_xlfn.NUMBERVALUE(MID(Z76, SEARCH("!", Z76)+1, SEARCH("+", Z76)-SEARCH("!", Z76)-1)), Rankings!$A$2:$BK$129, 63, FALSE),0)</f>
        <v>0.55232234570989558</v>
      </c>
      <c r="HT76">
        <f>IFERROR(VLOOKUP(_xlfn.NUMBERVALUE(MID(AA76, SEARCH("!", AA76)+1, SEARCH("+", AA76)-SEARCH("!", AA76)-1)), Rankings!$A$2:$BK$129, 63, FALSE),0)</f>
        <v>0.33094823042334121</v>
      </c>
      <c r="HU76">
        <f>IFERROR(VLOOKUP(_xlfn.NUMBERVALUE(MID(AB76, SEARCH("!", AB76)+1, SEARCH("+", AB76)-SEARCH("!", AB76)-1)), Rankings!$A$2:$BK$129, 63, FALSE),0)</f>
        <v>0.71430015405323466</v>
      </c>
      <c r="HV76">
        <f>IFERROR(VLOOKUP(_xlfn.NUMBERVALUE(MID(AC76, SEARCH("!", AC76)+1, SEARCH("+", AC76)-SEARCH("!", AC76)-1)), Rankings!$A$2:$BK$129, 63, FALSE),0)</f>
        <v>0</v>
      </c>
      <c r="HW76">
        <f>IFERROR(VLOOKUP(_xlfn.NUMBERVALUE(MID(AD76, SEARCH("!", AD76)+1, SEARCH("+", AD76)-SEARCH("!", AD76)-1)), Rankings!$A$2:$BK$129, 63, FALSE),0)</f>
        <v>0</v>
      </c>
      <c r="HX76">
        <f>IFERROR(VLOOKUP(_xlfn.NUMBERVALUE(MID(AE76, SEARCH("!", AE76)+1, SEARCH("+", AE76)-SEARCH("!", AE76)-1)), Rankings!$A$2:$BK$129, 63, FALSE),0)</f>
        <v>0</v>
      </c>
      <c r="HY76">
        <f>IFERROR(VLOOKUP(_xlfn.NUMBERVALUE(MID(AF76, SEARCH("!", AF76)+1, SEARCH("+", AF76)-SEARCH("!", AF76)-1)), Rankings!$A$2:$BK$129, 63, FALSE),0)</f>
        <v>0.54581257305231079</v>
      </c>
      <c r="HZ76">
        <f>IFERROR(VLOOKUP(_xlfn.NUMBERVALUE(MID(AG76, SEARCH("!", AG76)+1, SEARCH("+", AG76)-SEARCH("!", AG76)-1)), Rankings!$A$2:$BK$129, 63, FALSE),0)</f>
        <v>0.74306473398290973</v>
      </c>
      <c r="IA76">
        <f>IFERROR(VLOOKUP(_xlfn.NUMBERVALUE(MID(AH76, SEARCH("!", AH76)+1, SEARCH("+", AH76)-SEARCH("!", AH76)-1)), Rankings!$A$2:$BK$129, 63, FALSE),0)</f>
        <v>0</v>
      </c>
      <c r="IB76">
        <f>IFERROR(VLOOKUP(_xlfn.NUMBERVALUE(MID(AI76, SEARCH("!", AI76)+1, SEARCH("+", AI76)-SEARCH("!", AI76)-1)), Rankings!$A$2:$BK$129, 63, FALSE),0)</f>
        <v>0.2676701877514836</v>
      </c>
      <c r="IC76">
        <f>IFERROR(VLOOKUP(_xlfn.NUMBERVALUE(MID(AJ76, SEARCH("!", AJ76)+1, SEARCH("+", AJ76)-SEARCH("!", AJ76)-1)), Rankings!$A$2:$BK$129, 63, FALSE),0)</f>
        <v>0.65575840813392627</v>
      </c>
      <c r="ID76">
        <f>IFERROR(VLOOKUP(_xlfn.NUMBERVALUE(MID(AK76, SEARCH("!", AK76)+1, SEARCH("+", AK76)-SEARCH("!", AK76)-1)), Rankings!$A$2:$BK$129, 63, FALSE),0)</f>
        <v>0</v>
      </c>
      <c r="IE76">
        <f>IFERROR(VLOOKUP(_xlfn.NUMBERVALUE(MID(AL76, SEARCH("!", AL76)+1, SEARCH("+", AL76)-SEARCH("!", AL76)-1)), Rankings!$A$2:$BK$129, 63, FALSE),0)</f>
        <v>0.46413771846081514</v>
      </c>
      <c r="IF76">
        <f>IFERROR(VLOOKUP(_xlfn.NUMBERVALUE(MID(AM76, SEARCH("!", AM76)+1, SEARCH("+", AM76)-SEARCH("!", AM76)-1)), Rankings!$A$2:$BK$129, 63, FALSE),0)</f>
        <v>0.33094823042334121</v>
      </c>
      <c r="IG76">
        <f>IFERROR(VLOOKUP(_xlfn.NUMBERVALUE(MID(AN76, SEARCH("!", AN76)+1, SEARCH("+", AN76)-SEARCH("!", AN76)-1)), Rankings!$A$2:$BK$129, 63, FALSE),0)</f>
        <v>0</v>
      </c>
      <c r="IH76">
        <f>IFERROR(VLOOKUP(_xlfn.NUMBERVALUE(MID(AO76, SEARCH("!", AO76)+1, SEARCH("+", AO76)-SEARCH("!", AO76)-1)), Rankings!$A$2:$BK$129, 63, FALSE),0)</f>
        <v>0.57377818445367612</v>
      </c>
      <c r="II76">
        <f>IFERROR(VLOOKUP(_xlfn.NUMBERVALUE(MID(AP76, SEARCH("!", AP76)+1, SEARCH("+", AP76)-SEARCH("!", AP76)-1)), Rankings!$A$2:$BK$129, 63, FALSE),0)</f>
        <v>0</v>
      </c>
      <c r="IJ76">
        <f>IFERROR(VLOOKUP(_xlfn.NUMBERVALUE(MID(AQ76, SEARCH("!", AQ76)+1, SEARCH("+", AQ76)-SEARCH("!", AQ76)-1)), Rankings!$A$2:$BK$129, 63, FALSE),0)</f>
        <v>0</v>
      </c>
      <c r="IK76">
        <f>IFERROR(VLOOKUP(_xlfn.NUMBERVALUE(MID(AR76, SEARCH("!", AR76)+1, SEARCH("+", AR76)-SEARCH("!", AR76)-1)), Rankings!$A$2:$BK$129, 63, FALSE),0)</f>
        <v>0.36796042640207999</v>
      </c>
      <c r="IL76">
        <f>IFERROR(VLOOKUP(_xlfn.NUMBERVALUE(MID(AS76, SEARCH("!", AS76)+1, SEARCH("+", AS76)-SEARCH("!", AS76)-1)), Rankings!$A$2:$BK$129, 63, FALSE),0)</f>
        <v>0</v>
      </c>
      <c r="IM76">
        <f>IFERROR(VLOOKUP(_xlfn.NUMBERVALUE(MID(AT76, SEARCH("!", AT76)+1, SEARCH("+", AT76)-SEARCH("!", AT76)-1)), Rankings!$A$2:$BK$129, 63, FALSE),0)</f>
        <v>0</v>
      </c>
      <c r="IN76">
        <f>IFERROR(VLOOKUP(_xlfn.NUMBERVALUE(MID(AU76, SEARCH("!", AU76)+1, SEARCH("+", AU76)-SEARCH("!", AU76)-1)), Rankings!$A$2:$BK$129, 63, FALSE),0)</f>
        <v>0.43942470350498913</v>
      </c>
      <c r="IO76">
        <f>IFERROR(VLOOKUP(_xlfn.NUMBERVALUE(MID(AV76, SEARCH("!", AV76)+1, SEARCH("+", AV76)-SEARCH("!", AV76)-1)), Rankings!$A$2:$BK$129, 63, FALSE),0)</f>
        <v>0</v>
      </c>
      <c r="IP76">
        <f>IFERROR(VLOOKUP(_xlfn.NUMBERVALUE(MID(AW76, SEARCH("!", AW76)+1, SEARCH("+", AW76)-SEARCH("!", AW76)-1)), Rankings!$A$2:$BK$129, 63, FALSE),0)</f>
        <v>0</v>
      </c>
      <c r="IQ76">
        <f>IFERROR(VLOOKUP(_xlfn.NUMBERVALUE(MID(AX76, SEARCH("!", AX76)+1, SEARCH("+", AX76)-SEARCH("!", AX76)-1)), Rankings!$A$2:$BK$129, 63, FALSE),0)</f>
        <v>0</v>
      </c>
      <c r="IR76">
        <f>IFERROR(VLOOKUP(_xlfn.NUMBERVALUE(MID(AY76, SEARCH("!", AY76)+1, SEARCH("+", AY76)-SEARCH("!", AY76)-1)), Rankings!$A$2:$BK$129, 63, FALSE),0)</f>
        <v>0</v>
      </c>
      <c r="IS76">
        <f>IFERROR(VLOOKUP(_xlfn.NUMBERVALUE(MID(AZ76, SEARCH("!", AZ76)+1, SEARCH("+", AZ76)-SEARCH("!", AZ76)-1)), Rankings!$A$2:$BK$129, 63, FALSE),0)</f>
        <v>0</v>
      </c>
      <c r="IT76">
        <f>IFERROR(VLOOKUP(_xlfn.NUMBERVALUE(MID(BA76, SEARCH("!", BA76)+1, SEARCH("+", BA76)-SEARCH("!", BA76)-1)), Rankings!$A$2:$BK$129, 63, FALSE),0)</f>
        <v>0</v>
      </c>
      <c r="IU76">
        <f>IFERROR(VLOOKUP(_xlfn.NUMBERVALUE(MID(BB76, SEARCH("!", BB76)+1, SEARCH("+", BB76)-SEARCH("!", BB76)-1)), Rankings!$A$2:$BK$129, 63, FALSE),0)</f>
        <v>0</v>
      </c>
      <c r="IV76">
        <f>IFERROR(VLOOKUP(_xlfn.NUMBERVALUE(MID(BC76, SEARCH("!", BC76)+1, SEARCH("+", BC76)-SEARCH("!", BC76)-1)), Rankings!$A$2:$BK$129, 63, FALSE),0)</f>
        <v>0</v>
      </c>
      <c r="IW76">
        <f>IFERROR(VLOOKUP(_xlfn.NUMBERVALUE(MID(BD76, SEARCH("!", BD76)+1, SEARCH("+", BD76)-SEARCH("!", BD76)-1)), Rankings!$A$2:$BK$129, 63, FALSE),0)</f>
        <v>0</v>
      </c>
      <c r="IX76">
        <f>IFERROR(VLOOKUP(_xlfn.NUMBERVALUE(MID(BE76, SEARCH("!", BE76)+1, SEARCH("+", BE76)-SEARCH("!", BE76)-1)), Rankings!$A$2:$BK$129, 63, FALSE),0)</f>
        <v>0</v>
      </c>
      <c r="IY76">
        <f>IFERROR(VLOOKUP(_xlfn.NUMBERVALUE(MID(BF76, SEARCH("!", BF76)+1, SEARCH("+", BF76)-SEARCH("!", BF76)-1)), Rankings!$A$2:$BK$129, 63, FALSE),0)</f>
        <v>0</v>
      </c>
      <c r="IZ76">
        <f>IFERROR(VLOOKUP(_xlfn.NUMBERVALUE(MID(BG76, SEARCH("!", BG76)+1, SEARCH("+", BG76)-SEARCH("!", BG76)-1)), Rankings!$A$2:$BK$129, 63, FALSE),0)</f>
        <v>0</v>
      </c>
      <c r="JA76">
        <f>IFERROR(VLOOKUP(_xlfn.NUMBERVALUE(MID(BH76, SEARCH("!", BH76)+1, SEARCH("+", BH76)-SEARCH("!", BH76)-1)), Rankings!$A$2:$BK$129, 63, FALSE),0)</f>
        <v>0</v>
      </c>
      <c r="JB76">
        <f>IFERROR(VLOOKUP(_xlfn.NUMBERVALUE(MID(BI76, SEARCH("!", BI76)+1, SEARCH("+", BI76)-SEARCH("!", BI76)-1)), Rankings!$A$2:$BK$129, 63, FALSE),0)</f>
        <v>0</v>
      </c>
      <c r="JC76">
        <f>IFERROR(VLOOKUP(_xlfn.NUMBERVALUE(MID(BJ76, SEARCH("!", BJ76)+1, SEARCH("+", BJ76)-SEARCH("!", BJ76)-1)), Rankings!$A$2:$BK$129, 63, FALSE),0)</f>
        <v>0</v>
      </c>
      <c r="JD76">
        <f>IFERROR(VLOOKUP(_xlfn.NUMBERVALUE(MID(BK76, SEARCH("!", BK76)+1, SEARCH("+", BK76)-SEARCH("!", BK76)-1)), Rankings!$A$2:$BK$129, 63, FALSE),0)</f>
        <v>0</v>
      </c>
      <c r="JE76">
        <f>IFERROR(VLOOKUP(_xlfn.NUMBERVALUE(MID(BL76, SEARCH("!", BL76)+1, SEARCH("+", BL76)-SEARCH("!", BL76)-1)), Rankings!$A$2:$BK$129, 63, FALSE),0)</f>
        <v>0</v>
      </c>
      <c r="JF76">
        <f>IFERROR(VLOOKUP(_xlfn.NUMBERVALUE(MID(BM76, SEARCH("!", BM76)+1, SEARCH("+", BM76)-SEARCH("!", BM76)-1)), Rankings!$A$2:$BK$129, 63, FALSE),0)</f>
        <v>0</v>
      </c>
      <c r="JG76">
        <f>IFERROR(VLOOKUP(_xlfn.NUMBERVALUE(MID(BN76, SEARCH("!", BN76)+1, SEARCH("+", BN76)-SEARCH("!", BN76)-1)), Rankings!$A$2:$BK$129, 63, FALSE),0)</f>
        <v>0</v>
      </c>
      <c r="JH76">
        <f>IFERROR(VLOOKUP(_xlfn.NUMBERVALUE(MID(BO76, SEARCH("!", BO76)+1, SEARCH("+", BO76)-SEARCH("!", BO76)-1)), Rankings!$A$2:$BK$129, 63, FALSE),0)</f>
        <v>0</v>
      </c>
      <c r="JI76">
        <f>IFERROR(VLOOKUP(_xlfn.NUMBERVALUE(MID(BP76, SEARCH("!", BP76)+1, SEARCH("+", BP76)-SEARCH("!", BP76)-1)), Rankings!$A$2:$BK$129, 63, FALSE),0)</f>
        <v>0</v>
      </c>
      <c r="JJ76">
        <f>IFERROR(VLOOKUP(_xlfn.NUMBERVALUE(MID(BQ76, SEARCH("!", BQ76)+1, SEARCH("+", BQ76)-SEARCH("!", BQ76)-1)), Rankings!$A$2:$BK$129, 63, FALSE),0)</f>
        <v>0</v>
      </c>
      <c r="JK76">
        <f>IFERROR(VLOOKUP(_xlfn.NUMBERVALUE(MID(BR76, SEARCH("!", BR76)+1, SEARCH("+", BR76)-SEARCH("!", BR76)-1)), Rankings!$A$2:$BK$129, 63, FALSE),0)</f>
        <v>0</v>
      </c>
      <c r="JL76">
        <f>IFERROR(VLOOKUP(_xlfn.NUMBERVALUE(MID(BS76, SEARCH("!", BS76)+1, SEARCH("+", BS76)-SEARCH("!", BS76)-1)), Rankings!$A$2:$BK$129, 63, FALSE),0)</f>
        <v>0</v>
      </c>
      <c r="JM76">
        <f>IFERROR(VLOOKUP(_xlfn.NUMBERVALUE(MID(BT76, SEARCH("!", BT76)+1, SEARCH("+", BT76)-SEARCH("!", BT76)-1)), Rankings!$A$2:$BK$129, 63, FALSE),0)</f>
        <v>0</v>
      </c>
      <c r="JN76">
        <f>IFERROR(VLOOKUP(_xlfn.NUMBERVALUE(MID(BU76, SEARCH("!", BU76)+1, SEARCH("+", BU76)-SEARCH("!", BU76)-1)), Rankings!$A$2:$BK$129, 63, FALSE),0)</f>
        <v>0</v>
      </c>
      <c r="JO76">
        <f>IFERROR(VLOOKUP(_xlfn.NUMBERVALUE(MID(BV76, SEARCH("!", BV76)+1, SEARCH("+", BV76)-SEARCH("!", BV76)-1)), Rankings!$A$2:$BK$129, 63, FALSE),0)</f>
        <v>0</v>
      </c>
      <c r="JP76">
        <f>IFERROR(VLOOKUP(_xlfn.NUMBERVALUE(MID(BW76, SEARCH("!", BW76)+1, SEARCH("+", BW76)-SEARCH("!", BW76)-1)), Rankings!$A$2:$BK$129, 63, FALSE),0)</f>
        <v>0</v>
      </c>
      <c r="JQ76">
        <f>IFERROR(VLOOKUP(_xlfn.NUMBERVALUE(MID(BX76, SEARCH("!", BX76)+1, SEARCH("+", BX76)-SEARCH("!", BX76)-1)), Rankings!$A$2:$BK$129, 63, FALSE),0)</f>
        <v>0</v>
      </c>
      <c r="JR76">
        <f>IFERROR(VLOOKUP(_xlfn.NUMBERVALUE(MID(BY76, SEARCH("!", BY76)+1, SEARCH("+", BY76)-SEARCH("!", BY76)-1)), Rankings!$A$2:$BK$129, 63, FALSE),0)</f>
        <v>0</v>
      </c>
      <c r="JS76">
        <f>IFERROR(VLOOKUP(_xlfn.NUMBERVALUE(MID(BZ76, SEARCH("!", BZ76)+1, SEARCH("+", BZ76)-SEARCH("!", BZ76)-1)), Rankings!$A$2:$BK$129, 63, FALSE),0)</f>
        <v>0</v>
      </c>
      <c r="JT76">
        <f>IFERROR(VLOOKUP(_xlfn.NUMBERVALUE(MID(CA76, SEARCH("!", CA76)+1, SEARCH("+", CA76)-SEARCH("!", CA76)-1)), Rankings!$A$2:$BK$129, 63, FALSE),0)</f>
        <v>0</v>
      </c>
      <c r="JU76">
        <f>IFERROR(VLOOKUP(_xlfn.NUMBERVALUE(MID(CB76, SEARCH("!", CB76)+1, SEARCH("+", CB76)-SEARCH("!", CB76)-1)), Rankings!$A$2:$BK$129, 63, FALSE),0)</f>
        <v>0</v>
      </c>
      <c r="JV76">
        <f>IFERROR(VLOOKUP(_xlfn.NUMBERVALUE(MID(CC76, SEARCH("!", CC76)+1, SEARCH("+", CC76)-SEARCH("!", CC76)-1)), Rankings!$A$2:$BK$129, 63, FALSE),0)</f>
        <v>0</v>
      </c>
      <c r="JW76">
        <f>IFERROR(VLOOKUP(_xlfn.NUMBERVALUE(MID(CD76, SEARCH("!", CD76)+1, SEARCH("+", CD76)-SEARCH("!", CD76)-1)), Rankings!$A$2:$BK$129, 63, FALSE),0)</f>
        <v>0</v>
      </c>
      <c r="JX76">
        <f>IFERROR(VLOOKUP(_xlfn.NUMBERVALUE(MID(CE76, SEARCH("!", CE76)+1, SEARCH("+", CE76)-SEARCH("!", CE76)-1)), Rankings!$A$2:$BK$129, 63, FALSE),0)</f>
        <v>0</v>
      </c>
      <c r="JY76">
        <f>IFERROR(VLOOKUP(_xlfn.NUMBERVALUE(MID(CF76, SEARCH("!", CF76)+1, SEARCH("+", CF76)-SEARCH("!", CF76)-1)), Rankings!$A$2:$BK$129, 63, FALSE),0)</f>
        <v>0</v>
      </c>
      <c r="JZ76">
        <f>IFERROR(VLOOKUP(_xlfn.NUMBERVALUE(MID(CG76, SEARCH("!", CG76)+1, SEARCH("+", CG76)-SEARCH("!", CG76)-1)), Rankings!$A$2:$BK$129, 63, FALSE),0)</f>
        <v>0</v>
      </c>
      <c r="KA76">
        <f>IFERROR(VLOOKUP(_xlfn.NUMBERVALUE(MID(CH76, SEARCH("!", CH76)+1, SEARCH("+", CH76)-SEARCH("!", CH76)-1)), Rankings!$A$2:$BK$129, 63, FALSE),0)</f>
        <v>0</v>
      </c>
      <c r="KB76">
        <f>IFERROR(VLOOKUP(_xlfn.NUMBERVALUE(MID(CI76, SEARCH("!", CI76)+1, SEARCH("+", CI76)-SEARCH("!", CI76)-1)), Rankings!$A$2:$BK$129, 63, FALSE),0)</f>
        <v>0</v>
      </c>
      <c r="KC76">
        <f>IFERROR(VLOOKUP(_xlfn.NUMBERVALUE(MID(CJ76, SEARCH("!", CJ76)+1, SEARCH("+", CJ76)-SEARCH("!", CJ76)-1)), Rankings!$A$2:$BK$129, 63, FALSE),0)</f>
        <v>0</v>
      </c>
      <c r="KD76">
        <f>IFERROR(VLOOKUP(_xlfn.NUMBERVALUE(MID(CK76, SEARCH("!", CK76)+1, SEARCH("+", CK76)-SEARCH("!", CK76)-1)), Rankings!$A$2:$BK$129, 63, FALSE),0)</f>
        <v>0</v>
      </c>
      <c r="KE76">
        <f>IFERROR(VLOOKUP(_xlfn.NUMBERVALUE(MID(CL76, SEARCH("!", CL76)+1, SEARCH("+", CL76)-SEARCH("!", CL76)-1)), Rankings!$A$2:$BK$129, 63, FALSE),0)</f>
        <v>0</v>
      </c>
      <c r="KF76">
        <f>IFERROR(VLOOKUP(_xlfn.NUMBERVALUE(MID(CM76, SEARCH("!", CM76)+1, SEARCH("+", CM76)-SEARCH("!", CM76)-1)), Rankings!$A$2:$BK$129, 63, FALSE),0)</f>
        <v>0</v>
      </c>
      <c r="KG76">
        <f>IFERROR(VLOOKUP(_xlfn.NUMBERVALUE(MID(CN76, SEARCH("!", CN76)+1, SEARCH("+", CN76)-SEARCH("!", CN76)-1)), Rankings!$A$2:$BK$129, 63, FALSE),0)</f>
        <v>0</v>
      </c>
      <c r="KH76">
        <f>IFERROR(VLOOKUP(_xlfn.NUMBERVALUE(MID(CO76, SEARCH("!", CO76)+1, SEARCH("+", CO76)-SEARCH("!", CO76)-1)), Rankings!$A$2:$BK$129, 63, FALSE),0)</f>
        <v>0</v>
      </c>
      <c r="KJ76" s="28">
        <f t="shared" si="1901"/>
        <v>210</v>
      </c>
      <c r="KK76" s="28">
        <f t="shared" si="1902"/>
        <v>161</v>
      </c>
      <c r="KL76" s="28">
        <f t="shared" si="1903"/>
        <v>8</v>
      </c>
      <c r="KM76" s="28">
        <f t="shared" si="1904"/>
        <v>0</v>
      </c>
      <c r="KN76" s="28">
        <f t="shared" si="1905"/>
        <v>0</v>
      </c>
      <c r="KO76" s="28">
        <f t="shared" si="1906"/>
        <v>169</v>
      </c>
      <c r="KP76" s="28">
        <f t="shared" si="1907"/>
        <v>267.66666666666669</v>
      </c>
      <c r="KQ76" s="28">
        <f t="shared" si="1908"/>
        <v>169</v>
      </c>
      <c r="KS76" s="27" t="str">
        <f t="shared" si="1909"/>
        <v>35</v>
      </c>
      <c r="KT76" s="27" t="str">
        <f t="shared" si="1910"/>
        <v>17</v>
      </c>
      <c r="KU76" s="27" t="str">
        <f t="shared" si="1911"/>
        <v>18</v>
      </c>
      <c r="KV76" s="27" t="str">
        <f t="shared" si="1912"/>
        <v>21</v>
      </c>
      <c r="KW76" s="27" t="str">
        <f t="shared" si="1913"/>
        <v>8</v>
      </c>
      <c r="KX76" s="27" t="str">
        <f t="shared" si="1914"/>
        <v>11</v>
      </c>
      <c r="KY76" s="27">
        <f t="shared" si="1915"/>
        <v>0</v>
      </c>
      <c r="KZ76" s="27">
        <f t="shared" si="1916"/>
        <v>0</v>
      </c>
      <c r="LA76" s="27">
        <f t="shared" si="1917"/>
        <v>0</v>
      </c>
      <c r="LB76" s="27" t="str">
        <f t="shared" si="1918"/>
        <v>17</v>
      </c>
      <c r="LC76" s="27">
        <f t="shared" si="1919"/>
        <v>0</v>
      </c>
      <c r="LD76" s="27" t="str">
        <f t="shared" si="1920"/>
        <v>18</v>
      </c>
      <c r="LE76" s="27" t="str">
        <f t="shared" si="1921"/>
        <v>22</v>
      </c>
      <c r="LF76" s="27">
        <f t="shared" si="1922"/>
        <v>0</v>
      </c>
      <c r="LG76" s="27" t="str">
        <f t="shared" si="1923"/>
        <v>14</v>
      </c>
      <c r="LH76" s="27" t="str">
        <f t="shared" si="1924"/>
        <v>26</v>
      </c>
      <c r="LI76" s="27" t="str">
        <f t="shared" si="1925"/>
        <v>15</v>
      </c>
      <c r="LJ76" s="27">
        <f t="shared" si="1926"/>
        <v>0</v>
      </c>
      <c r="LK76" s="27">
        <f t="shared" si="1927"/>
        <v>0</v>
      </c>
      <c r="LL76" s="27">
        <f t="shared" si="1928"/>
        <v>0</v>
      </c>
      <c r="LM76" s="27" t="str">
        <f t="shared" si="1929"/>
        <v>9</v>
      </c>
      <c r="LN76" s="27" t="str">
        <f t="shared" si="1930"/>
        <v>25</v>
      </c>
      <c r="LO76" s="27">
        <f t="shared" si="1931"/>
        <v>0</v>
      </c>
      <c r="LP76" s="27" t="str">
        <f t="shared" si="1932"/>
        <v>21</v>
      </c>
      <c r="LQ76" s="27" t="str">
        <f t="shared" si="1933"/>
        <v>20</v>
      </c>
      <c r="LR76" s="27">
        <f t="shared" si="1934"/>
        <v>0</v>
      </c>
      <c r="LS76" s="27" t="str">
        <f t="shared" si="1935"/>
        <v>17</v>
      </c>
      <c r="LT76" s="27" t="str">
        <f t="shared" si="1936"/>
        <v>15</v>
      </c>
      <c r="LU76" s="27">
        <f t="shared" si="1937"/>
        <v>0</v>
      </c>
      <c r="LV76" s="27" t="str">
        <f t="shared" si="1938"/>
        <v>13</v>
      </c>
      <c r="LW76" s="27">
        <f t="shared" si="1939"/>
        <v>0</v>
      </c>
      <c r="LX76" s="27">
        <f t="shared" si="1940"/>
        <v>0</v>
      </c>
      <c r="LY76" s="27" t="str">
        <f t="shared" si="1941"/>
        <v>18</v>
      </c>
      <c r="LZ76" s="27">
        <f t="shared" si="1942"/>
        <v>0</v>
      </c>
      <c r="MA76" s="27">
        <f t="shared" si="1943"/>
        <v>0</v>
      </c>
      <c r="MB76" s="27" t="str">
        <f t="shared" si="1944"/>
        <v>19</v>
      </c>
      <c r="MC76" s="27">
        <f t="shared" si="1945"/>
        <v>0</v>
      </c>
      <c r="MD76" s="27">
        <f t="shared" si="1946"/>
        <v>0</v>
      </c>
      <c r="ME76" s="27">
        <f t="shared" si="1947"/>
        <v>0</v>
      </c>
      <c r="MF76" s="27">
        <f t="shared" si="1948"/>
        <v>0</v>
      </c>
      <c r="MG76" s="27">
        <f t="shared" si="1949"/>
        <v>0</v>
      </c>
      <c r="MH76" s="27">
        <f t="shared" si="1950"/>
        <v>0</v>
      </c>
      <c r="MI76" s="27">
        <f t="shared" si="1951"/>
        <v>0</v>
      </c>
      <c r="MJ76" s="27">
        <f t="shared" si="1952"/>
        <v>0</v>
      </c>
      <c r="MK76" s="27">
        <f t="shared" si="1953"/>
        <v>0</v>
      </c>
      <c r="ML76" s="27">
        <f t="shared" si="1954"/>
        <v>0</v>
      </c>
      <c r="MM76" s="27">
        <f t="shared" si="1955"/>
        <v>0</v>
      </c>
      <c r="MN76" s="27">
        <f t="shared" si="1956"/>
        <v>0</v>
      </c>
      <c r="MO76" s="27">
        <f t="shared" si="1957"/>
        <v>0</v>
      </c>
      <c r="MP76" s="27">
        <f t="shared" si="1958"/>
        <v>0</v>
      </c>
      <c r="MQ76" s="27">
        <f t="shared" si="1959"/>
        <v>0</v>
      </c>
      <c r="MR76" s="27">
        <f t="shared" si="1960"/>
        <v>0</v>
      </c>
      <c r="MS76" s="27">
        <f t="shared" si="1961"/>
        <v>0</v>
      </c>
      <c r="MT76" s="27">
        <f t="shared" si="1962"/>
        <v>0</v>
      </c>
      <c r="MU76" s="27">
        <f t="shared" si="1963"/>
        <v>0</v>
      </c>
      <c r="MV76" s="27">
        <f t="shared" si="1964"/>
        <v>0</v>
      </c>
      <c r="MW76" s="27">
        <f t="shared" si="1965"/>
        <v>0</v>
      </c>
      <c r="MX76" s="27">
        <f t="shared" si="1966"/>
        <v>0</v>
      </c>
      <c r="MY76" s="27">
        <f t="shared" si="1967"/>
        <v>0</v>
      </c>
      <c r="MZ76" s="27">
        <f t="shared" si="1968"/>
        <v>0</v>
      </c>
      <c r="NA76" s="27">
        <f t="shared" si="1969"/>
        <v>0</v>
      </c>
      <c r="NB76" s="27">
        <f t="shared" si="1970"/>
        <v>0</v>
      </c>
      <c r="NC76" s="27">
        <f t="shared" si="1971"/>
        <v>0</v>
      </c>
      <c r="ND76" s="27">
        <f t="shared" si="1972"/>
        <v>0</v>
      </c>
      <c r="NE76" s="27">
        <f t="shared" si="1973"/>
        <v>0</v>
      </c>
      <c r="NF76" s="27">
        <f t="shared" si="1974"/>
        <v>0</v>
      </c>
      <c r="NG76" s="27">
        <f t="shared" si="1975"/>
        <v>0</v>
      </c>
      <c r="NH76" s="27">
        <f t="shared" si="1976"/>
        <v>0</v>
      </c>
      <c r="NI76" s="27">
        <f t="shared" si="1977"/>
        <v>0</v>
      </c>
      <c r="NJ76" s="27">
        <f t="shared" si="1978"/>
        <v>0</v>
      </c>
      <c r="NK76" s="27">
        <f t="shared" si="1979"/>
        <v>0</v>
      </c>
      <c r="NL76" s="27">
        <f t="shared" si="1980"/>
        <v>0</v>
      </c>
      <c r="NM76" s="27">
        <f t="shared" si="1981"/>
        <v>0</v>
      </c>
      <c r="NN76" s="27">
        <f t="shared" si="1982"/>
        <v>0</v>
      </c>
      <c r="NO76" s="27">
        <f t="shared" si="1983"/>
        <v>0</v>
      </c>
      <c r="NP76" s="27">
        <f t="shared" si="1984"/>
        <v>0</v>
      </c>
      <c r="NQ76" s="27">
        <f t="shared" si="1985"/>
        <v>0</v>
      </c>
      <c r="NR76" s="27">
        <f t="shared" si="1986"/>
        <v>0</v>
      </c>
      <c r="NS76" s="27">
        <f t="shared" si="1987"/>
        <v>0</v>
      </c>
      <c r="NT76" s="27">
        <f t="shared" si="1988"/>
        <v>0</v>
      </c>
      <c r="NU76" s="27">
        <f t="shared" si="1989"/>
        <v>0</v>
      </c>
      <c r="NV76" s="27">
        <f t="shared" si="1990"/>
        <v>0</v>
      </c>
      <c r="NX76" s="28">
        <f t="shared" si="1991"/>
        <v>223</v>
      </c>
      <c r="NY76" s="28">
        <f t="shared" si="1992"/>
        <v>159</v>
      </c>
      <c r="NZ76" s="28">
        <f t="shared" si="1993"/>
        <v>20</v>
      </c>
      <c r="OA76" s="28">
        <f t="shared" si="1994"/>
        <v>0</v>
      </c>
      <c r="OB76" s="28">
        <f t="shared" si="1995"/>
        <v>0</v>
      </c>
      <c r="OC76" s="28">
        <f t="shared" si="1996"/>
        <v>180</v>
      </c>
      <c r="OD76" s="28">
        <f t="shared" si="1997"/>
        <v>286</v>
      </c>
      <c r="OE76" s="28">
        <f t="shared" si="1998"/>
        <v>180</v>
      </c>
      <c r="OG76" s="27" t="str">
        <f t="shared" si="1999"/>
        <v>20</v>
      </c>
      <c r="OH76" s="27" t="str">
        <f t="shared" si="2000"/>
        <v>22</v>
      </c>
      <c r="OI76" s="27" t="str">
        <f t="shared" si="2001"/>
        <v>28</v>
      </c>
      <c r="OJ76" s="27" t="str">
        <f t="shared" si="2002"/>
        <v>10</v>
      </c>
      <c r="OK76" s="27" t="str">
        <f t="shared" si="2003"/>
        <v>20</v>
      </c>
      <c r="OL76" s="27" t="str">
        <f t="shared" si="2004"/>
        <v>20</v>
      </c>
      <c r="OM76" s="27">
        <f t="shared" si="2005"/>
        <v>0</v>
      </c>
      <c r="ON76" s="27">
        <f t="shared" si="2006"/>
        <v>0</v>
      </c>
      <c r="OO76" s="27">
        <f t="shared" si="2007"/>
        <v>0</v>
      </c>
      <c r="OP76" s="27" t="str">
        <f t="shared" si="2008"/>
        <v>27</v>
      </c>
      <c r="OQ76" s="27">
        <f t="shared" si="2009"/>
        <v>0</v>
      </c>
      <c r="OR76" s="27" t="str">
        <f t="shared" si="2010"/>
        <v>17</v>
      </c>
      <c r="OS76" s="27" t="str">
        <f t="shared" si="2011"/>
        <v>19</v>
      </c>
      <c r="OT76" s="27">
        <f t="shared" si="2012"/>
        <v>0</v>
      </c>
      <c r="OU76" s="27" t="str">
        <f t="shared" si="2013"/>
        <v>17</v>
      </c>
      <c r="OV76" s="27" t="str">
        <f t="shared" si="2014"/>
        <v>19</v>
      </c>
      <c r="OW76" s="27" t="str">
        <f t="shared" si="2015"/>
        <v>21</v>
      </c>
      <c r="OX76" s="27">
        <f t="shared" si="2016"/>
        <v>0</v>
      </c>
      <c r="OY76" s="27">
        <f t="shared" si="2017"/>
        <v>0</v>
      </c>
      <c r="OZ76" s="27">
        <f t="shared" si="2018"/>
        <v>0</v>
      </c>
      <c r="PA76" s="27" t="str">
        <f t="shared" si="2019"/>
        <v>11</v>
      </c>
      <c r="PB76" s="27" t="str">
        <f t="shared" si="2020"/>
        <v>27</v>
      </c>
      <c r="PC76" s="27">
        <f t="shared" si="2021"/>
        <v>0</v>
      </c>
      <c r="PD76" s="27" t="str">
        <f t="shared" si="2022"/>
        <v>12</v>
      </c>
      <c r="PE76" s="27" t="str">
        <f t="shared" si="2023"/>
        <v>15</v>
      </c>
      <c r="PF76" s="27">
        <f t="shared" si="2024"/>
        <v>0</v>
      </c>
      <c r="PG76" s="27" t="str">
        <f t="shared" si="2025"/>
        <v>18</v>
      </c>
      <c r="PH76" s="27" t="str">
        <f t="shared" si="2026"/>
        <v>21</v>
      </c>
      <c r="PI76" s="27">
        <f t="shared" si="2027"/>
        <v>0</v>
      </c>
      <c r="PJ76" s="27" t="str">
        <f t="shared" si="2028"/>
        <v>25</v>
      </c>
      <c r="PK76" s="27">
        <f t="shared" si="2029"/>
        <v>0</v>
      </c>
      <c r="PL76" s="27">
        <f t="shared" si="2030"/>
        <v>0</v>
      </c>
      <c r="PM76" s="27" t="str">
        <f t="shared" si="2031"/>
        <v>17</v>
      </c>
      <c r="PN76" s="27">
        <f t="shared" si="2032"/>
        <v>0</v>
      </c>
      <c r="PO76" s="27">
        <f t="shared" si="2033"/>
        <v>0</v>
      </c>
      <c r="PP76" s="27" t="str">
        <f t="shared" si="2034"/>
        <v>16</v>
      </c>
      <c r="PQ76" s="27">
        <f t="shared" si="2035"/>
        <v>0</v>
      </c>
      <c r="PR76" s="27">
        <f t="shared" si="2036"/>
        <v>0</v>
      </c>
      <c r="PS76" s="27">
        <f t="shared" si="2037"/>
        <v>0</v>
      </c>
      <c r="PT76" s="27">
        <f t="shared" si="2038"/>
        <v>0</v>
      </c>
      <c r="PU76" s="27">
        <f t="shared" si="2039"/>
        <v>0</v>
      </c>
      <c r="PV76" s="27">
        <f t="shared" si="2040"/>
        <v>0</v>
      </c>
      <c r="PW76" s="27">
        <f t="shared" si="2041"/>
        <v>0</v>
      </c>
      <c r="PX76" s="27">
        <f t="shared" si="2042"/>
        <v>0</v>
      </c>
      <c r="PY76" s="27">
        <f t="shared" si="2043"/>
        <v>0</v>
      </c>
      <c r="PZ76" s="27">
        <f t="shared" si="2044"/>
        <v>0</v>
      </c>
      <c r="QA76" s="27">
        <f t="shared" si="2045"/>
        <v>0</v>
      </c>
      <c r="QB76" s="27">
        <f t="shared" si="2046"/>
        <v>0</v>
      </c>
      <c r="QC76" s="27">
        <f t="shared" si="2047"/>
        <v>0</v>
      </c>
      <c r="QD76" s="27">
        <f t="shared" si="2048"/>
        <v>0</v>
      </c>
      <c r="QE76" s="27">
        <f t="shared" si="2049"/>
        <v>0</v>
      </c>
      <c r="QF76" s="27">
        <f t="shared" si="2050"/>
        <v>0</v>
      </c>
      <c r="QG76" s="27">
        <f t="shared" si="2051"/>
        <v>0</v>
      </c>
      <c r="QH76" s="27">
        <f t="shared" si="2052"/>
        <v>0</v>
      </c>
      <c r="QI76" s="27">
        <f t="shared" si="2053"/>
        <v>0</v>
      </c>
      <c r="QJ76" s="27">
        <f t="shared" si="2054"/>
        <v>0</v>
      </c>
      <c r="QK76" s="27">
        <f t="shared" si="2055"/>
        <v>0</v>
      </c>
      <c r="QL76" s="27">
        <f t="shared" si="2056"/>
        <v>0</v>
      </c>
      <c r="QM76" s="27">
        <f t="shared" si="2057"/>
        <v>0</v>
      </c>
      <c r="QN76" s="27">
        <f t="shared" si="2058"/>
        <v>0</v>
      </c>
      <c r="QO76" s="27">
        <f t="shared" si="2059"/>
        <v>0</v>
      </c>
      <c r="QP76" s="27">
        <f t="shared" si="2060"/>
        <v>0</v>
      </c>
      <c r="QQ76" s="27">
        <f t="shared" si="2061"/>
        <v>0</v>
      </c>
      <c r="QR76" s="27">
        <f t="shared" si="2062"/>
        <v>0</v>
      </c>
      <c r="QS76" s="27">
        <f t="shared" si="2063"/>
        <v>0</v>
      </c>
      <c r="QT76" s="27">
        <f t="shared" si="2064"/>
        <v>0</v>
      </c>
      <c r="QU76" s="27">
        <f t="shared" si="2065"/>
        <v>0</v>
      </c>
      <c r="QV76" s="27">
        <f t="shared" si="2066"/>
        <v>0</v>
      </c>
      <c r="QW76" s="27">
        <f t="shared" si="2067"/>
        <v>0</v>
      </c>
      <c r="QX76" s="27">
        <f t="shared" si="2068"/>
        <v>0</v>
      </c>
      <c r="QY76" s="27">
        <f t="shared" si="2069"/>
        <v>0</v>
      </c>
      <c r="QZ76" s="27">
        <f t="shared" si="2070"/>
        <v>0</v>
      </c>
      <c r="RA76" s="27">
        <f t="shared" si="2071"/>
        <v>0</v>
      </c>
      <c r="RB76" s="27">
        <f t="shared" si="2072"/>
        <v>0</v>
      </c>
      <c r="RC76" s="27">
        <f t="shared" si="2073"/>
        <v>0</v>
      </c>
      <c r="RD76" s="27">
        <f t="shared" si="2074"/>
        <v>0</v>
      </c>
      <c r="RE76" s="27">
        <f t="shared" si="2075"/>
        <v>0</v>
      </c>
      <c r="RF76" s="27">
        <f t="shared" si="2076"/>
        <v>0</v>
      </c>
      <c r="RG76" s="27">
        <f t="shared" si="2077"/>
        <v>0</v>
      </c>
      <c r="RH76" s="27">
        <f t="shared" si="2078"/>
        <v>0</v>
      </c>
      <c r="RI76" s="27">
        <f t="shared" si="2079"/>
        <v>0</v>
      </c>
      <c r="RJ76" s="27">
        <f t="shared" si="2080"/>
        <v>0</v>
      </c>
      <c r="RL76" s="28">
        <f t="shared" si="2081"/>
        <v>105</v>
      </c>
      <c r="RM76" s="28">
        <f t="shared" si="2082"/>
        <v>82</v>
      </c>
      <c r="RN76" s="28">
        <f t="shared" si="2083"/>
        <v>5</v>
      </c>
      <c r="RO76" s="28">
        <f t="shared" si="2084"/>
        <v>0</v>
      </c>
      <c r="RP76" s="28">
        <f t="shared" si="2085"/>
        <v>0</v>
      </c>
      <c r="RQ76" s="28">
        <f t="shared" si="2086"/>
        <v>134.83333333333334</v>
      </c>
      <c r="RT76" s="27" t="str">
        <f t="shared" si="2087"/>
        <v>13</v>
      </c>
      <c r="RU76" s="27" t="str">
        <f t="shared" si="2088"/>
        <v>8</v>
      </c>
      <c r="RV76" s="27" t="str">
        <f t="shared" si="2089"/>
        <v>10</v>
      </c>
      <c r="RW76" s="27" t="str">
        <f t="shared" si="2090"/>
        <v>10</v>
      </c>
      <c r="RX76" s="27" t="str">
        <f t="shared" si="2091"/>
        <v>5</v>
      </c>
      <c r="RY76" s="27" t="str">
        <f t="shared" si="2092"/>
        <v>6</v>
      </c>
      <c r="RZ76" s="27" t="str">
        <f t="shared" si="2093"/>
        <v>0</v>
      </c>
      <c r="SA76" s="27" t="str">
        <f t="shared" si="2094"/>
        <v>0</v>
      </c>
      <c r="SB76" s="27" t="str">
        <f t="shared" si="2095"/>
        <v>0</v>
      </c>
      <c r="SC76" s="27" t="str">
        <f t="shared" si="2096"/>
        <v>11</v>
      </c>
      <c r="SD76" s="27" t="str">
        <f t="shared" si="2097"/>
        <v>0</v>
      </c>
      <c r="SE76" s="27" t="str">
        <f t="shared" si="2098"/>
        <v>10</v>
      </c>
      <c r="SF76" s="27" t="str">
        <f t="shared" si="2099"/>
        <v>13</v>
      </c>
      <c r="SG76" s="27" t="str">
        <f t="shared" si="2100"/>
        <v>0</v>
      </c>
      <c r="SH76" s="27" t="str">
        <f t="shared" si="2101"/>
        <v>7</v>
      </c>
      <c r="SI76" s="27" t="str">
        <f t="shared" si="2102"/>
        <v>11</v>
      </c>
      <c r="SJ76" s="27" t="str">
        <f t="shared" si="2103"/>
        <v>9</v>
      </c>
      <c r="SK76" s="27" t="str">
        <f t="shared" si="2104"/>
        <v>0</v>
      </c>
      <c r="SL76" s="27" t="str">
        <f t="shared" si="2105"/>
        <v>0</v>
      </c>
      <c r="SM76" s="27" t="str">
        <f t="shared" si="2106"/>
        <v>0</v>
      </c>
      <c r="SN76" s="27" t="str">
        <f t="shared" si="2107"/>
        <v>6</v>
      </c>
      <c r="SO76" s="27" t="str">
        <f t="shared" si="2108"/>
        <v>12</v>
      </c>
      <c r="SP76" s="27" t="str">
        <f t="shared" si="2109"/>
        <v>0</v>
      </c>
      <c r="SQ76" s="27" t="str">
        <f t="shared" si="2110"/>
        <v>10</v>
      </c>
      <c r="SR76" s="27" t="str">
        <f t="shared" si="2111"/>
        <v>9</v>
      </c>
      <c r="SS76" s="27" t="str">
        <f t="shared" si="2112"/>
        <v>0</v>
      </c>
      <c r="ST76" s="27" t="str">
        <f t="shared" si="2113"/>
        <v>8</v>
      </c>
      <c r="SU76" s="27" t="str">
        <f t="shared" si="2114"/>
        <v>7</v>
      </c>
      <c r="SV76" s="27" t="str">
        <f t="shared" si="2115"/>
        <v>0</v>
      </c>
      <c r="SW76" s="27" t="str">
        <f t="shared" si="2116"/>
        <v>5</v>
      </c>
      <c r="SX76" s="27" t="str">
        <f t="shared" si="2117"/>
        <v>0</v>
      </c>
      <c r="SY76" s="27" t="str">
        <f t="shared" si="2118"/>
        <v>0</v>
      </c>
      <c r="SZ76" s="27" t="str">
        <f t="shared" si="2119"/>
        <v>12</v>
      </c>
      <c r="TA76" s="27" t="str">
        <f t="shared" si="2120"/>
        <v>0</v>
      </c>
      <c r="TB76" s="27" t="str">
        <f t="shared" si="2121"/>
        <v>0</v>
      </c>
      <c r="TC76" s="27" t="str">
        <f t="shared" si="2122"/>
        <v>10</v>
      </c>
      <c r="TD76" s="27" t="str">
        <f t="shared" si="2123"/>
        <v>0</v>
      </c>
      <c r="TE76" s="27" t="str">
        <f t="shared" si="2124"/>
        <v>0</v>
      </c>
      <c r="TF76" s="27" t="str">
        <f t="shared" si="2125"/>
        <v>0</v>
      </c>
      <c r="TG76" s="27" t="str">
        <f t="shared" si="2126"/>
        <v>0</v>
      </c>
      <c r="TH76" s="27" t="str">
        <f t="shared" si="2127"/>
        <v>0</v>
      </c>
      <c r="TI76" s="27" t="str">
        <f t="shared" si="2128"/>
        <v>0</v>
      </c>
      <c r="TJ76" s="27" t="str">
        <f t="shared" si="2129"/>
        <v>0</v>
      </c>
      <c r="TK76" s="27" t="str">
        <f t="shared" si="2130"/>
        <v>0</v>
      </c>
      <c r="TL76" s="27" t="str">
        <f t="shared" si="2131"/>
        <v>0</v>
      </c>
      <c r="TM76" s="27" t="str">
        <f t="shared" si="2132"/>
        <v>0</v>
      </c>
      <c r="TN76" s="27" t="str">
        <f t="shared" si="2133"/>
        <v>0</v>
      </c>
      <c r="TO76" s="27" t="str">
        <f t="shared" si="2134"/>
        <v>0</v>
      </c>
      <c r="TP76" s="27" t="str">
        <f t="shared" si="2135"/>
        <v>0</v>
      </c>
      <c r="TQ76" s="27" t="str">
        <f t="shared" si="2136"/>
        <v>0</v>
      </c>
      <c r="TR76" s="27" t="str">
        <f t="shared" si="2137"/>
        <v>0</v>
      </c>
      <c r="TS76" s="27" t="str">
        <f t="shared" si="2138"/>
        <v>0</v>
      </c>
      <c r="TT76" s="27" t="str">
        <f t="shared" si="2139"/>
        <v>0</v>
      </c>
      <c r="TU76" s="27" t="str">
        <f t="shared" si="2140"/>
        <v>0</v>
      </c>
      <c r="TV76" s="27" t="str">
        <f t="shared" si="2141"/>
        <v>0</v>
      </c>
      <c r="TW76" s="27" t="str">
        <f t="shared" si="2142"/>
        <v>0</v>
      </c>
      <c r="TX76" s="27" t="str">
        <f t="shared" si="2143"/>
        <v>0</v>
      </c>
      <c r="TY76" s="27" t="str">
        <f t="shared" si="2144"/>
        <v>0</v>
      </c>
      <c r="TZ76" s="27" t="str">
        <f t="shared" si="2145"/>
        <v>0</v>
      </c>
      <c r="UA76" s="27" t="str">
        <f t="shared" si="2146"/>
        <v>0</v>
      </c>
      <c r="UB76" s="27" t="str">
        <f t="shared" si="2147"/>
        <v>0</v>
      </c>
      <c r="UC76" s="27" t="str">
        <f t="shared" si="2148"/>
        <v>0</v>
      </c>
      <c r="UD76" s="27" t="str">
        <f t="shared" si="2149"/>
        <v>0</v>
      </c>
      <c r="UE76" s="27" t="str">
        <f t="shared" si="2150"/>
        <v>0</v>
      </c>
      <c r="UF76" s="27" t="str">
        <f t="shared" si="2151"/>
        <v>0</v>
      </c>
      <c r="UG76" s="27" t="str">
        <f t="shared" si="2152"/>
        <v>0</v>
      </c>
      <c r="UH76" s="27" t="str">
        <f t="shared" si="2153"/>
        <v>0</v>
      </c>
      <c r="UI76" s="27" t="str">
        <f t="shared" si="2154"/>
        <v>0</v>
      </c>
      <c r="UJ76" s="27" t="str">
        <f t="shared" si="2155"/>
        <v>0</v>
      </c>
      <c r="UK76" s="27" t="str">
        <f t="shared" si="2156"/>
        <v>0</v>
      </c>
      <c r="UL76" s="27" t="str">
        <f t="shared" si="2157"/>
        <v>0</v>
      </c>
      <c r="UM76" s="27" t="str">
        <f t="shared" si="2158"/>
        <v>0</v>
      </c>
      <c r="UN76" s="27" t="str">
        <f t="shared" si="2159"/>
        <v>0</v>
      </c>
      <c r="UO76" s="27" t="str">
        <f t="shared" si="2160"/>
        <v>0</v>
      </c>
      <c r="UP76" s="27" t="str">
        <f t="shared" si="2161"/>
        <v>0</v>
      </c>
      <c r="UQ76" s="27" t="str">
        <f t="shared" si="2162"/>
        <v>0</v>
      </c>
      <c r="UR76" s="27" t="str">
        <f t="shared" si="2163"/>
        <v>0</v>
      </c>
      <c r="US76" s="27" t="str">
        <f t="shared" si="2164"/>
        <v>0</v>
      </c>
      <c r="UT76" s="27" t="str">
        <f t="shared" si="2165"/>
        <v>0</v>
      </c>
      <c r="UU76" s="27" t="str">
        <f t="shared" si="2166"/>
        <v>0</v>
      </c>
      <c r="UV76" s="27" t="str">
        <f t="shared" si="2167"/>
        <v>0</v>
      </c>
      <c r="UW76" s="27" t="str">
        <f t="shared" si="2168"/>
        <v>0</v>
      </c>
      <c r="UY76" s="28">
        <f t="shared" si="2169"/>
        <v>-13.439999999999994</v>
      </c>
      <c r="UZ76" s="28">
        <f t="shared" si="2170"/>
        <v>-25.38</v>
      </c>
      <c r="VA76" s="28">
        <f t="shared" si="2171"/>
        <v>0.93</v>
      </c>
      <c r="VB76" s="28">
        <f t="shared" si="2172"/>
        <v>0</v>
      </c>
      <c r="VC76" s="28">
        <f t="shared" si="2173"/>
        <v>0</v>
      </c>
      <c r="VD76" s="28">
        <f t="shared" si="2174"/>
        <v>-21.434999999999992</v>
      </c>
      <c r="VG76" s="27" t="str">
        <f t="shared" si="2175"/>
        <v>1.99</v>
      </c>
      <c r="VH76" s="27" t="str">
        <f t="shared" si="2176"/>
        <v>1.46</v>
      </c>
      <c r="VI76" s="27" t="str">
        <f t="shared" si="2177"/>
        <v>-9.26</v>
      </c>
      <c r="VJ76" s="27" t="str">
        <f t="shared" si="2178"/>
        <v>1.13</v>
      </c>
      <c r="VK76" s="27" t="str">
        <f t="shared" si="2179"/>
        <v>0.93</v>
      </c>
      <c r="VL76" s="27" t="str">
        <f t="shared" si="2180"/>
        <v>-5.91</v>
      </c>
      <c r="VM76" s="27">
        <f t="shared" si="2181"/>
        <v>0</v>
      </c>
      <c r="VN76" s="27">
        <f t="shared" si="2182"/>
        <v>0</v>
      </c>
      <c r="VO76" s="27">
        <f t="shared" si="2183"/>
        <v>0</v>
      </c>
      <c r="VP76" s="27" t="str">
        <f t="shared" si="2184"/>
        <v>-6.84</v>
      </c>
      <c r="VQ76" s="27">
        <f t="shared" si="2185"/>
        <v>0</v>
      </c>
      <c r="VR76" s="27" t="str">
        <f t="shared" si="2186"/>
        <v>0.72</v>
      </c>
      <c r="VS76" s="27" t="str">
        <f t="shared" si="2187"/>
        <v>-5.56</v>
      </c>
      <c r="VT76" s="27">
        <f t="shared" si="2188"/>
        <v>0</v>
      </c>
      <c r="VU76" s="27" t="str">
        <f t="shared" si="2189"/>
        <v>-1.35</v>
      </c>
      <c r="VV76" s="27" t="str">
        <f t="shared" si="2190"/>
        <v>3.84</v>
      </c>
      <c r="VW76" s="27" t="str">
        <f t="shared" si="2191"/>
        <v>-6.77</v>
      </c>
      <c r="VX76" s="27">
        <f t="shared" si="2192"/>
        <v>0</v>
      </c>
      <c r="VY76" s="27">
        <f t="shared" si="2193"/>
        <v>0</v>
      </c>
      <c r="VZ76" s="27">
        <f t="shared" si="2194"/>
        <v>0</v>
      </c>
      <c r="WA76" s="27" t="str">
        <f t="shared" si="2195"/>
        <v>-1.83</v>
      </c>
      <c r="WB76" s="27" t="str">
        <f t="shared" si="2196"/>
        <v>-8.06</v>
      </c>
      <c r="WC76" s="27">
        <f t="shared" si="2197"/>
        <v>0</v>
      </c>
      <c r="WD76" s="27" t="str">
        <f t="shared" si="2198"/>
        <v>3.95</v>
      </c>
      <c r="WE76" s="27" t="str">
        <f t="shared" si="2199"/>
        <v>-3.69</v>
      </c>
      <c r="WF76" s="27">
        <f t="shared" si="2200"/>
        <v>0</v>
      </c>
      <c r="WG76" s="27" t="str">
        <f t="shared" si="2201"/>
        <v>-0.04</v>
      </c>
      <c r="WH76" s="27" t="str">
        <f t="shared" si="2202"/>
        <v>0.57</v>
      </c>
      <c r="WI76" s="27">
        <f t="shared" si="2203"/>
        <v>0</v>
      </c>
      <c r="WJ76" s="27" t="str">
        <f t="shared" si="2204"/>
        <v>-0.94</v>
      </c>
      <c r="WK76" s="27">
        <f t="shared" si="2205"/>
        <v>0</v>
      </c>
      <c r="WL76" s="27">
        <f t="shared" si="2206"/>
        <v>0</v>
      </c>
      <c r="WM76" s="27" t="str">
        <f t="shared" si="2207"/>
        <v>-0.27</v>
      </c>
      <c r="WN76" s="27">
        <f t="shared" si="2208"/>
        <v>0</v>
      </c>
      <c r="WO76" s="27">
        <f t="shared" si="2209"/>
        <v>0</v>
      </c>
      <c r="WP76" s="27" t="str">
        <f t="shared" si="2210"/>
        <v>-1.96</v>
      </c>
      <c r="WQ76" s="27">
        <f t="shared" si="2211"/>
        <v>0</v>
      </c>
      <c r="WR76" s="27">
        <f t="shared" si="2212"/>
        <v>0</v>
      </c>
      <c r="WS76" s="27">
        <f t="shared" si="2213"/>
        <v>0</v>
      </c>
      <c r="WT76" s="27">
        <f t="shared" si="2214"/>
        <v>0</v>
      </c>
      <c r="WU76" s="27">
        <f t="shared" si="2215"/>
        <v>0</v>
      </c>
      <c r="WV76" s="27">
        <f t="shared" si="2216"/>
        <v>0</v>
      </c>
      <c r="WW76" s="27">
        <f t="shared" si="2217"/>
        <v>0</v>
      </c>
      <c r="WX76" s="27">
        <f t="shared" si="2218"/>
        <v>0</v>
      </c>
      <c r="WY76" s="27">
        <f t="shared" si="2219"/>
        <v>0</v>
      </c>
      <c r="WZ76" s="27">
        <f t="shared" si="2220"/>
        <v>0</v>
      </c>
      <c r="XA76" s="27">
        <f t="shared" si="2221"/>
        <v>0</v>
      </c>
      <c r="XB76" s="27">
        <f t="shared" si="2222"/>
        <v>0</v>
      </c>
      <c r="XC76" s="27">
        <f t="shared" si="2223"/>
        <v>0</v>
      </c>
      <c r="XD76" s="27">
        <f t="shared" si="2224"/>
        <v>0</v>
      </c>
      <c r="XE76" s="27">
        <f t="shared" si="2225"/>
        <v>0</v>
      </c>
      <c r="XF76" s="27">
        <f t="shared" si="2226"/>
        <v>0</v>
      </c>
      <c r="XG76" s="27">
        <f t="shared" si="2227"/>
        <v>0</v>
      </c>
      <c r="XH76" s="27">
        <f t="shared" si="2228"/>
        <v>0</v>
      </c>
      <c r="XI76" s="27">
        <f t="shared" si="2229"/>
        <v>0</v>
      </c>
      <c r="XJ76" s="27">
        <f t="shared" si="2230"/>
        <v>0</v>
      </c>
      <c r="XK76" s="27">
        <f t="shared" si="2231"/>
        <v>0</v>
      </c>
      <c r="XL76" s="27">
        <f t="shared" si="2232"/>
        <v>0</v>
      </c>
      <c r="XM76" s="27">
        <f t="shared" si="2233"/>
        <v>0</v>
      </c>
      <c r="XN76" s="27">
        <f t="shared" si="2234"/>
        <v>0</v>
      </c>
      <c r="XO76" s="27">
        <f t="shared" si="2235"/>
        <v>0</v>
      </c>
      <c r="XP76" s="27">
        <f t="shared" si="2236"/>
        <v>0</v>
      </c>
      <c r="XQ76" s="27">
        <f t="shared" si="2237"/>
        <v>0</v>
      </c>
      <c r="XR76" s="27">
        <f t="shared" si="2238"/>
        <v>0</v>
      </c>
      <c r="XS76" s="27">
        <f t="shared" si="2239"/>
        <v>0</v>
      </c>
      <c r="XT76" s="27">
        <f t="shared" si="2240"/>
        <v>0</v>
      </c>
      <c r="XU76" s="27">
        <f t="shared" si="2241"/>
        <v>0</v>
      </c>
      <c r="XV76" s="27">
        <f t="shared" si="2242"/>
        <v>0</v>
      </c>
      <c r="XW76" s="27">
        <f t="shared" si="2243"/>
        <v>0</v>
      </c>
      <c r="XX76" s="27">
        <f t="shared" si="2244"/>
        <v>0</v>
      </c>
      <c r="XY76" s="27">
        <f t="shared" si="2245"/>
        <v>0</v>
      </c>
      <c r="XZ76" s="27">
        <f t="shared" si="2246"/>
        <v>0</v>
      </c>
      <c r="YA76" s="27">
        <f t="shared" si="2247"/>
        <v>0</v>
      </c>
      <c r="YB76" s="27">
        <f t="shared" si="2248"/>
        <v>0</v>
      </c>
      <c r="YC76" s="27">
        <f t="shared" si="2249"/>
        <v>0</v>
      </c>
      <c r="YD76" s="27">
        <f t="shared" si="2250"/>
        <v>0</v>
      </c>
      <c r="YE76" s="27">
        <f t="shared" si="2251"/>
        <v>0</v>
      </c>
      <c r="YF76" s="27">
        <f t="shared" si="2252"/>
        <v>0</v>
      </c>
      <c r="YG76" s="27">
        <f t="shared" si="2253"/>
        <v>0</v>
      </c>
      <c r="YH76" s="27">
        <f t="shared" si="2254"/>
        <v>0</v>
      </c>
      <c r="YI76" s="27">
        <f t="shared" si="2255"/>
        <v>0</v>
      </c>
      <c r="YJ76" s="27">
        <f t="shared" si="2256"/>
        <v>0</v>
      </c>
      <c r="YL76" s="28">
        <f t="shared" si="2257"/>
        <v>477</v>
      </c>
      <c r="YM76" s="28">
        <f t="shared" si="2258"/>
        <v>434</v>
      </c>
      <c r="YN76" s="28">
        <f t="shared" si="2259"/>
        <v>55</v>
      </c>
      <c r="YO76" s="28">
        <f t="shared" si="2260"/>
        <v>0</v>
      </c>
      <c r="YP76" s="28">
        <f t="shared" si="2261"/>
        <v>0</v>
      </c>
      <c r="YQ76" s="28">
        <f t="shared" si="2262"/>
        <v>649.16666666666663</v>
      </c>
      <c r="YT76" s="27" t="str">
        <f t="shared" si="2263"/>
        <v>9</v>
      </c>
      <c r="YU76" s="27" t="str">
        <f t="shared" si="2264"/>
        <v>40</v>
      </c>
      <c r="YV76" s="27" t="str">
        <f t="shared" si="2265"/>
        <v>65</v>
      </c>
      <c r="YW76" s="27" t="str">
        <f t="shared" si="2266"/>
        <v>49</v>
      </c>
      <c r="YX76" s="27" t="str">
        <f t="shared" si="2267"/>
        <v>55</v>
      </c>
      <c r="YY76" s="27" t="str">
        <f t="shared" si="2268"/>
        <v>64</v>
      </c>
      <c r="YZ76" s="27">
        <f t="shared" si="2269"/>
        <v>0</v>
      </c>
      <c r="ZA76" s="27">
        <f t="shared" si="2270"/>
        <v>0</v>
      </c>
      <c r="ZB76" s="27">
        <f t="shared" si="2271"/>
        <v>0</v>
      </c>
      <c r="ZC76" s="27" t="str">
        <f t="shared" si="2272"/>
        <v>64</v>
      </c>
      <c r="ZD76" s="27">
        <f t="shared" si="2273"/>
        <v>0</v>
      </c>
      <c r="ZE76" s="27" t="str">
        <f t="shared" si="2274"/>
        <v>21</v>
      </c>
      <c r="ZF76" s="27" t="str">
        <f t="shared" si="2275"/>
        <v>73</v>
      </c>
      <c r="ZG76" s="27">
        <f t="shared" si="2276"/>
        <v>0</v>
      </c>
      <c r="ZH76" s="27" t="str">
        <f t="shared" si="2277"/>
        <v>57</v>
      </c>
      <c r="ZI76" s="27" t="str">
        <f t="shared" si="2278"/>
        <v>30</v>
      </c>
      <c r="ZJ76" s="27" t="str">
        <f t="shared" si="2279"/>
        <v>63</v>
      </c>
      <c r="ZK76" s="27">
        <f t="shared" si="2280"/>
        <v>0</v>
      </c>
      <c r="ZL76" s="27">
        <f t="shared" si="2281"/>
        <v>0</v>
      </c>
      <c r="ZM76" s="27">
        <f t="shared" si="2282"/>
        <v>0</v>
      </c>
      <c r="ZN76" s="27" t="str">
        <f t="shared" si="2283"/>
        <v>35</v>
      </c>
      <c r="ZO76" s="27" t="str">
        <f t="shared" si="2284"/>
        <v>62</v>
      </c>
      <c r="ZP76" s="27">
        <f t="shared" si="2285"/>
        <v>0</v>
      </c>
      <c r="ZQ76" s="27" t="str">
        <f t="shared" si="2286"/>
        <v>20</v>
      </c>
      <c r="ZR76" s="27" t="str">
        <f t="shared" si="2287"/>
        <v>60</v>
      </c>
      <c r="ZS76" s="27">
        <f t="shared" si="2288"/>
        <v>0</v>
      </c>
      <c r="ZT76" s="27" t="str">
        <f t="shared" si="2289"/>
        <v>52</v>
      </c>
      <c r="ZU76" s="27" t="str">
        <f t="shared" si="2290"/>
        <v>33</v>
      </c>
      <c r="ZV76" s="27">
        <f t="shared" si="2291"/>
        <v>0</v>
      </c>
      <c r="ZW76" s="27" t="str">
        <f t="shared" si="2292"/>
        <v>50</v>
      </c>
      <c r="ZX76" s="27">
        <f t="shared" si="2293"/>
        <v>0</v>
      </c>
      <c r="ZY76" s="27">
        <f t="shared" si="2294"/>
        <v>0</v>
      </c>
      <c r="ZZ76" s="27" t="str">
        <f t="shared" si="2295"/>
        <v>25</v>
      </c>
      <c r="AAA76" s="27">
        <f t="shared" si="2296"/>
        <v>0</v>
      </c>
      <c r="AAB76" s="27">
        <f t="shared" si="2297"/>
        <v>0</v>
      </c>
      <c r="AAC76" s="27" t="str">
        <f t="shared" si="2298"/>
        <v>39</v>
      </c>
      <c r="AAD76" s="27">
        <f t="shared" si="2299"/>
        <v>0</v>
      </c>
      <c r="AAE76" s="27">
        <f t="shared" si="2300"/>
        <v>0</v>
      </c>
      <c r="AAF76" s="27">
        <f t="shared" si="2301"/>
        <v>0</v>
      </c>
      <c r="AAG76" s="27">
        <f t="shared" si="2302"/>
        <v>0</v>
      </c>
      <c r="AAH76" s="27">
        <f t="shared" si="2303"/>
        <v>0</v>
      </c>
      <c r="AAI76" s="27">
        <f t="shared" si="2304"/>
        <v>0</v>
      </c>
      <c r="AAJ76" s="27">
        <f t="shared" si="2305"/>
        <v>0</v>
      </c>
      <c r="AAK76" s="27">
        <f t="shared" si="2306"/>
        <v>0</v>
      </c>
      <c r="AAL76" s="27">
        <f t="shared" si="2307"/>
        <v>0</v>
      </c>
      <c r="AAM76" s="27">
        <f t="shared" si="2308"/>
        <v>0</v>
      </c>
      <c r="AAN76" s="27">
        <f t="shared" si="2309"/>
        <v>0</v>
      </c>
      <c r="AAO76" s="27">
        <f t="shared" si="2310"/>
        <v>0</v>
      </c>
      <c r="AAP76" s="27">
        <f t="shared" si="2311"/>
        <v>0</v>
      </c>
      <c r="AAQ76" s="27">
        <f t="shared" si="2312"/>
        <v>0</v>
      </c>
      <c r="AAR76" s="27">
        <f t="shared" si="2313"/>
        <v>0</v>
      </c>
      <c r="AAS76" s="27">
        <f t="shared" si="2314"/>
        <v>0</v>
      </c>
      <c r="AAT76" s="27">
        <f t="shared" si="2315"/>
        <v>0</v>
      </c>
      <c r="AAU76" s="27">
        <f t="shared" si="2316"/>
        <v>0</v>
      </c>
      <c r="AAV76" s="27">
        <f t="shared" si="2317"/>
        <v>0</v>
      </c>
      <c r="AAW76" s="27">
        <f t="shared" si="2318"/>
        <v>0</v>
      </c>
      <c r="AAX76" s="27">
        <f t="shared" si="2319"/>
        <v>0</v>
      </c>
      <c r="AAY76" s="27">
        <f t="shared" si="2320"/>
        <v>0</v>
      </c>
      <c r="AAZ76" s="27">
        <f t="shared" si="2321"/>
        <v>0</v>
      </c>
      <c r="ABA76" s="27">
        <f t="shared" si="2322"/>
        <v>0</v>
      </c>
      <c r="ABB76" s="27">
        <f t="shared" si="2323"/>
        <v>0</v>
      </c>
      <c r="ABC76" s="27">
        <f t="shared" si="2324"/>
        <v>0</v>
      </c>
      <c r="ABD76" s="27">
        <f t="shared" si="2325"/>
        <v>0</v>
      </c>
      <c r="ABE76" s="27">
        <f t="shared" si="2326"/>
        <v>0</v>
      </c>
      <c r="ABF76" s="27">
        <f t="shared" si="2327"/>
        <v>0</v>
      </c>
      <c r="ABG76" s="27">
        <f t="shared" si="2328"/>
        <v>0</v>
      </c>
      <c r="ABH76" s="27">
        <f t="shared" si="2329"/>
        <v>0</v>
      </c>
      <c r="ABI76" s="27">
        <f t="shared" si="2330"/>
        <v>0</v>
      </c>
      <c r="ABJ76" s="27">
        <f t="shared" si="2331"/>
        <v>0</v>
      </c>
      <c r="ABK76" s="27">
        <f t="shared" si="2332"/>
        <v>0</v>
      </c>
      <c r="ABL76" s="27">
        <f t="shared" si="2333"/>
        <v>0</v>
      </c>
      <c r="ABM76" s="27">
        <f t="shared" si="2334"/>
        <v>0</v>
      </c>
      <c r="ABN76" s="27">
        <f t="shared" si="2335"/>
        <v>0</v>
      </c>
      <c r="ABO76" s="27">
        <f t="shared" si="2336"/>
        <v>0</v>
      </c>
      <c r="ABP76" s="27">
        <f t="shared" si="2337"/>
        <v>0</v>
      </c>
      <c r="ABQ76" s="27">
        <f t="shared" si="2338"/>
        <v>0</v>
      </c>
      <c r="ABR76" s="27">
        <f t="shared" si="2339"/>
        <v>0</v>
      </c>
      <c r="ABS76" s="27">
        <f t="shared" si="2340"/>
        <v>0</v>
      </c>
      <c r="ABT76" s="27">
        <f t="shared" si="2341"/>
        <v>0</v>
      </c>
      <c r="ABU76" s="27">
        <f t="shared" si="2342"/>
        <v>0</v>
      </c>
      <c r="ABV76" s="27">
        <f t="shared" si="2343"/>
        <v>0</v>
      </c>
      <c r="ABW76" s="27">
        <f t="shared" si="2344"/>
        <v>0</v>
      </c>
      <c r="ABY76" s="28">
        <f t="shared" si="2345"/>
        <v>443.3</v>
      </c>
      <c r="ABZ76" s="28">
        <f t="shared" si="2346"/>
        <v>393.6</v>
      </c>
      <c r="ACA76" s="28">
        <f t="shared" si="2347"/>
        <v>11</v>
      </c>
      <c r="ACB76" s="28">
        <f t="shared" si="2348"/>
        <v>0</v>
      </c>
      <c r="ACC76" s="28">
        <f t="shared" si="2349"/>
        <v>0</v>
      </c>
      <c r="ACD76" s="28">
        <f t="shared" si="2350"/>
        <v>580</v>
      </c>
      <c r="ACG76" s="27" t="str">
        <f t="shared" si="2351"/>
        <v>99</v>
      </c>
      <c r="ACH76" s="27" t="str">
        <f t="shared" si="2352"/>
        <v>24.4</v>
      </c>
      <c r="ACI76" s="27" t="str">
        <f t="shared" si="2353"/>
        <v>26.8</v>
      </c>
      <c r="ACJ76" s="27" t="str">
        <f t="shared" si="2354"/>
        <v>101.9</v>
      </c>
      <c r="ACK76" s="27" t="str">
        <f t="shared" si="2355"/>
        <v>11</v>
      </c>
      <c r="ACL76" s="27" t="str">
        <f t="shared" si="2356"/>
        <v>13.4</v>
      </c>
      <c r="ACM76" s="27">
        <f t="shared" si="2357"/>
        <v>0</v>
      </c>
      <c r="ACN76" s="27">
        <f t="shared" si="2358"/>
        <v>0</v>
      </c>
      <c r="ACO76" s="27">
        <f t="shared" si="2359"/>
        <v>0</v>
      </c>
      <c r="ACP76" s="27" t="str">
        <f t="shared" si="2360"/>
        <v>25.4</v>
      </c>
      <c r="ACQ76" s="27">
        <f t="shared" si="2361"/>
        <v>0</v>
      </c>
      <c r="ACR76" s="27" t="str">
        <f t="shared" si="2362"/>
        <v>36.9</v>
      </c>
      <c r="ACS76" s="27" t="str">
        <f t="shared" si="2363"/>
        <v>51.2</v>
      </c>
      <c r="ACT76" s="27">
        <f t="shared" si="2364"/>
        <v>0</v>
      </c>
      <c r="ACU76" s="27" t="str">
        <f t="shared" si="2365"/>
        <v>35.7</v>
      </c>
      <c r="ACV76" s="27" t="str">
        <f t="shared" si="2366"/>
        <v>56.4</v>
      </c>
      <c r="ACW76" s="27" t="str">
        <f t="shared" si="2367"/>
        <v>30.7</v>
      </c>
      <c r="ACX76" s="27">
        <f t="shared" si="2368"/>
        <v>0</v>
      </c>
      <c r="ACY76" s="27">
        <f t="shared" si="2369"/>
        <v>0</v>
      </c>
      <c r="ACZ76" s="27">
        <f t="shared" si="2370"/>
        <v>0</v>
      </c>
      <c r="ADA76" s="27" t="str">
        <f t="shared" si="2371"/>
        <v>25</v>
      </c>
      <c r="ADB76" s="27" t="str">
        <f t="shared" si="2372"/>
        <v>52</v>
      </c>
      <c r="ADC76" s="27">
        <f t="shared" si="2373"/>
        <v>0</v>
      </c>
      <c r="ADD76" s="27" t="str">
        <f t="shared" si="2374"/>
        <v>68.5</v>
      </c>
      <c r="ADE76" s="27" t="str">
        <f t="shared" si="2375"/>
        <v>54.2</v>
      </c>
      <c r="ADF76" s="27">
        <f t="shared" si="2376"/>
        <v>0</v>
      </c>
      <c r="ADG76" s="27" t="str">
        <f t="shared" si="2377"/>
        <v>8.4</v>
      </c>
      <c r="ADH76" s="27" t="str">
        <f t="shared" si="2378"/>
        <v>21.8</v>
      </c>
      <c r="ADI76" s="27">
        <f t="shared" si="2379"/>
        <v>0</v>
      </c>
      <c r="ADJ76" s="27" t="str">
        <f t="shared" si="2380"/>
        <v>19</v>
      </c>
      <c r="ADK76" s="27">
        <f t="shared" si="2381"/>
        <v>0</v>
      </c>
      <c r="ADL76" s="27">
        <f t="shared" si="2382"/>
        <v>0</v>
      </c>
      <c r="ADM76" s="27" t="str">
        <f t="shared" si="2383"/>
        <v>41.9</v>
      </c>
      <c r="ADN76" s="27">
        <f t="shared" si="2384"/>
        <v>0</v>
      </c>
      <c r="ADO76" s="27">
        <f t="shared" si="2385"/>
        <v>0</v>
      </c>
      <c r="ADP76" s="27" t="str">
        <f t="shared" si="2386"/>
        <v>44.3</v>
      </c>
      <c r="ADQ76" s="27">
        <f t="shared" si="2387"/>
        <v>0</v>
      </c>
      <c r="ADR76" s="27">
        <f t="shared" si="2388"/>
        <v>0</v>
      </c>
      <c r="ADS76" s="27">
        <f t="shared" si="2389"/>
        <v>0</v>
      </c>
      <c r="ADT76" s="27">
        <f t="shared" si="2390"/>
        <v>0</v>
      </c>
      <c r="ADU76" s="27">
        <f t="shared" si="2391"/>
        <v>0</v>
      </c>
      <c r="ADV76" s="27">
        <f t="shared" si="2392"/>
        <v>0</v>
      </c>
      <c r="ADW76" s="27">
        <f t="shared" si="2393"/>
        <v>0</v>
      </c>
      <c r="ADX76" s="27">
        <f t="shared" si="2394"/>
        <v>0</v>
      </c>
      <c r="ADY76" s="27">
        <f t="shared" si="2395"/>
        <v>0</v>
      </c>
      <c r="ADZ76" s="27">
        <f t="shared" si="2396"/>
        <v>0</v>
      </c>
      <c r="AEA76" s="27">
        <f t="shared" si="2397"/>
        <v>0</v>
      </c>
      <c r="AEB76" s="27">
        <f t="shared" si="2398"/>
        <v>0</v>
      </c>
      <c r="AEC76" s="27">
        <f t="shared" si="2399"/>
        <v>0</v>
      </c>
      <c r="AED76" s="27">
        <f t="shared" si="2400"/>
        <v>0</v>
      </c>
      <c r="AEE76" s="27">
        <f t="shared" si="2401"/>
        <v>0</v>
      </c>
      <c r="AEF76" s="27">
        <f t="shared" si="2402"/>
        <v>0</v>
      </c>
      <c r="AEG76" s="27">
        <f t="shared" si="2403"/>
        <v>0</v>
      </c>
      <c r="AEH76" s="27">
        <f t="shared" si="2404"/>
        <v>0</v>
      </c>
      <c r="AEI76" s="27">
        <f t="shared" si="2405"/>
        <v>0</v>
      </c>
      <c r="AEJ76" s="27">
        <f t="shared" si="2406"/>
        <v>0</v>
      </c>
      <c r="AEK76" s="27">
        <f t="shared" si="2407"/>
        <v>0</v>
      </c>
      <c r="AEL76" s="27">
        <f t="shared" si="2408"/>
        <v>0</v>
      </c>
      <c r="AEM76" s="27">
        <f t="shared" si="2409"/>
        <v>0</v>
      </c>
      <c r="AEN76" s="27">
        <f t="shared" si="2410"/>
        <v>0</v>
      </c>
      <c r="AEO76" s="27">
        <f t="shared" si="2411"/>
        <v>0</v>
      </c>
      <c r="AEP76" s="27">
        <f t="shared" si="2412"/>
        <v>0</v>
      </c>
      <c r="AEQ76" s="27">
        <f t="shared" si="2413"/>
        <v>0</v>
      </c>
      <c r="AER76" s="27">
        <f t="shared" si="2414"/>
        <v>0</v>
      </c>
      <c r="AES76" s="27">
        <f t="shared" si="2415"/>
        <v>0</v>
      </c>
      <c r="AET76" s="27">
        <f t="shared" si="2416"/>
        <v>0</v>
      </c>
      <c r="AEU76" s="27">
        <f t="shared" si="2417"/>
        <v>0</v>
      </c>
      <c r="AEV76" s="27">
        <f t="shared" si="2418"/>
        <v>0</v>
      </c>
      <c r="AEW76" s="27">
        <f t="shared" si="2419"/>
        <v>0</v>
      </c>
      <c r="AEX76" s="27">
        <f t="shared" si="2420"/>
        <v>0</v>
      </c>
      <c r="AEY76" s="27">
        <f t="shared" si="2421"/>
        <v>0</v>
      </c>
      <c r="AEZ76" s="27">
        <f t="shared" si="2422"/>
        <v>0</v>
      </c>
      <c r="AFA76" s="27">
        <f t="shared" si="2423"/>
        <v>0</v>
      </c>
      <c r="AFB76" s="27">
        <f t="shared" si="2424"/>
        <v>0</v>
      </c>
      <c r="AFC76" s="27">
        <f t="shared" si="2425"/>
        <v>0</v>
      </c>
      <c r="AFD76" s="27">
        <f t="shared" si="2426"/>
        <v>0</v>
      </c>
      <c r="AFE76" s="27">
        <f t="shared" si="2427"/>
        <v>0</v>
      </c>
      <c r="AFF76" s="27">
        <f t="shared" si="2428"/>
        <v>0</v>
      </c>
      <c r="AFG76" s="27">
        <f t="shared" si="2429"/>
        <v>0</v>
      </c>
      <c r="AFH76" s="27">
        <f t="shared" si="2430"/>
        <v>0</v>
      </c>
      <c r="AFI76" s="27">
        <f t="shared" si="2431"/>
        <v>0</v>
      </c>
      <c r="AFJ76" s="27">
        <f t="shared" si="2432"/>
        <v>0</v>
      </c>
      <c r="AFL76" s="28">
        <f t="shared" si="2677"/>
        <v>42.75</v>
      </c>
      <c r="AFM76" s="28">
        <v>42.75</v>
      </c>
      <c r="AFN76" s="27">
        <v>1</v>
      </c>
      <c r="AFO76" s="27">
        <f t="shared" si="2433"/>
        <v>1</v>
      </c>
      <c r="AFP76" s="27">
        <f t="shared" si="2434"/>
        <v>1</v>
      </c>
      <c r="AFQ76" s="27">
        <f t="shared" si="2435"/>
        <v>1</v>
      </c>
      <c r="AFR76" s="27">
        <f t="shared" si="2436"/>
        <v>1</v>
      </c>
      <c r="AFS76" s="27">
        <f t="shared" si="2437"/>
        <v>1</v>
      </c>
      <c r="AFT76" s="27">
        <f t="shared" si="2438"/>
        <v>3</v>
      </c>
      <c r="AFU76" s="27">
        <f t="shared" si="2439"/>
        <v>0</v>
      </c>
      <c r="AFV76" s="27">
        <f t="shared" si="2440"/>
        <v>0</v>
      </c>
      <c r="AFW76" s="27">
        <f t="shared" si="2441"/>
        <v>0</v>
      </c>
      <c r="AFX76" s="27">
        <f t="shared" si="2442"/>
        <v>1</v>
      </c>
      <c r="AFY76" s="27">
        <f t="shared" si="2443"/>
        <v>0</v>
      </c>
      <c r="AFZ76" s="27">
        <f t="shared" si="2444"/>
        <v>1</v>
      </c>
      <c r="AGA76" s="27">
        <f t="shared" si="2445"/>
        <v>1</v>
      </c>
      <c r="AGB76" s="27">
        <f t="shared" si="2446"/>
        <v>0</v>
      </c>
      <c r="AGC76" s="27">
        <f t="shared" si="2447"/>
        <v>1</v>
      </c>
      <c r="AGD76" s="27">
        <f t="shared" si="2448"/>
        <v>1</v>
      </c>
      <c r="AGE76" s="27">
        <f t="shared" si="2449"/>
        <v>4</v>
      </c>
      <c r="AGF76" s="27">
        <f t="shared" si="2450"/>
        <v>0</v>
      </c>
      <c r="AGG76" s="27">
        <f t="shared" si="2451"/>
        <v>0</v>
      </c>
      <c r="AGH76" s="27">
        <f t="shared" si="2452"/>
        <v>0</v>
      </c>
      <c r="AGI76" s="27">
        <f t="shared" si="2453"/>
        <v>6</v>
      </c>
      <c r="AGJ76" s="27">
        <f t="shared" si="2454"/>
        <v>3</v>
      </c>
      <c r="AGK76" s="27">
        <f t="shared" si="2455"/>
        <v>0</v>
      </c>
      <c r="AGL76" s="27">
        <f t="shared" si="2456"/>
        <v>1</v>
      </c>
      <c r="AGM76" s="27">
        <f t="shared" si="2457"/>
        <v>6</v>
      </c>
      <c r="AGN76" s="27">
        <f t="shared" si="2458"/>
        <v>0</v>
      </c>
      <c r="AGO76" s="27">
        <f t="shared" si="2459"/>
        <v>1</v>
      </c>
      <c r="AGP76" s="27">
        <f t="shared" si="2460"/>
        <v>5</v>
      </c>
      <c r="AGQ76" s="27">
        <f t="shared" si="2461"/>
        <v>0</v>
      </c>
      <c r="AGR76" s="27">
        <f t="shared" si="2462"/>
        <v>1</v>
      </c>
      <c r="AGS76" s="27">
        <f t="shared" si="2463"/>
        <v>0</v>
      </c>
      <c r="AGT76" s="27">
        <f t="shared" si="2464"/>
        <v>0</v>
      </c>
      <c r="AGU76" s="27">
        <f t="shared" si="2465"/>
        <v>1</v>
      </c>
      <c r="AGV76" s="27">
        <f t="shared" si="2466"/>
        <v>0</v>
      </c>
      <c r="AGW76" s="27">
        <f t="shared" si="2467"/>
        <v>0</v>
      </c>
      <c r="AGX76" s="27">
        <f t="shared" si="2468"/>
        <v>1</v>
      </c>
      <c r="AGY76" s="27">
        <f t="shared" si="2469"/>
        <v>0</v>
      </c>
      <c r="AGZ76" s="27">
        <f t="shared" si="2470"/>
        <v>0</v>
      </c>
      <c r="AHA76" s="27">
        <f t="shared" si="2471"/>
        <v>0</v>
      </c>
      <c r="AHB76" s="27">
        <f t="shared" si="2472"/>
        <v>0</v>
      </c>
      <c r="AHC76" s="27">
        <f t="shared" si="2473"/>
        <v>0</v>
      </c>
      <c r="AHD76" s="27">
        <f t="shared" si="2474"/>
        <v>0</v>
      </c>
      <c r="AHE76" s="27">
        <f t="shared" si="2475"/>
        <v>0</v>
      </c>
      <c r="AHF76" s="27">
        <f t="shared" si="2476"/>
        <v>0</v>
      </c>
      <c r="AHG76" s="27">
        <f t="shared" si="2477"/>
        <v>0</v>
      </c>
      <c r="AHH76" s="27">
        <f t="shared" si="2478"/>
        <v>0</v>
      </c>
      <c r="AHI76" s="27">
        <f t="shared" si="2479"/>
        <v>0</v>
      </c>
      <c r="AHJ76" s="27">
        <f t="shared" si="2480"/>
        <v>0</v>
      </c>
      <c r="AHK76" s="27">
        <f t="shared" si="2481"/>
        <v>0</v>
      </c>
      <c r="AHL76" s="27">
        <f t="shared" si="2482"/>
        <v>0</v>
      </c>
      <c r="AHM76" s="27">
        <f t="shared" si="2483"/>
        <v>0</v>
      </c>
      <c r="AHN76" s="27">
        <f t="shared" si="2484"/>
        <v>0</v>
      </c>
      <c r="AHO76" s="27">
        <f t="shared" si="2485"/>
        <v>0</v>
      </c>
      <c r="AHP76" s="27">
        <f t="shared" si="2486"/>
        <v>0</v>
      </c>
      <c r="AHQ76" s="27">
        <f t="shared" si="2487"/>
        <v>0</v>
      </c>
      <c r="AHR76" s="27">
        <f t="shared" si="2488"/>
        <v>0</v>
      </c>
      <c r="AHS76" s="27">
        <f t="shared" si="2489"/>
        <v>0</v>
      </c>
      <c r="AHT76" s="27">
        <f t="shared" si="2490"/>
        <v>0</v>
      </c>
      <c r="AHU76" s="27">
        <f t="shared" si="2491"/>
        <v>0</v>
      </c>
      <c r="AHV76" s="27">
        <f t="shared" si="2492"/>
        <v>0</v>
      </c>
      <c r="AHW76" s="27">
        <f t="shared" si="2493"/>
        <v>0</v>
      </c>
      <c r="AHX76" s="27">
        <f t="shared" si="2494"/>
        <v>0</v>
      </c>
      <c r="AHY76" s="27">
        <f t="shared" si="2495"/>
        <v>0</v>
      </c>
      <c r="AHZ76" s="27">
        <f t="shared" si="2496"/>
        <v>0</v>
      </c>
      <c r="AIA76" s="27">
        <f t="shared" si="2497"/>
        <v>0</v>
      </c>
      <c r="AIB76" s="27">
        <f t="shared" si="2498"/>
        <v>0</v>
      </c>
      <c r="AIC76" s="27">
        <f t="shared" si="2499"/>
        <v>0</v>
      </c>
      <c r="AID76" s="27">
        <f t="shared" si="2500"/>
        <v>0</v>
      </c>
      <c r="AIE76" s="27">
        <f t="shared" si="2501"/>
        <v>0</v>
      </c>
      <c r="AIF76" s="27">
        <f t="shared" si="2502"/>
        <v>0</v>
      </c>
      <c r="AIG76" s="27">
        <f t="shared" si="2503"/>
        <v>0</v>
      </c>
      <c r="AIH76" s="27">
        <f t="shared" si="2504"/>
        <v>0</v>
      </c>
      <c r="AII76" s="27">
        <f t="shared" si="2505"/>
        <v>0</v>
      </c>
      <c r="AIJ76" s="27">
        <f t="shared" si="2506"/>
        <v>0</v>
      </c>
      <c r="AIK76" s="27">
        <f t="shared" si="2507"/>
        <v>0</v>
      </c>
      <c r="AIL76" s="27">
        <f t="shared" si="2508"/>
        <v>0</v>
      </c>
      <c r="AIM76" s="27">
        <f t="shared" si="2509"/>
        <v>0</v>
      </c>
      <c r="AIN76" s="27">
        <f t="shared" si="2510"/>
        <v>0</v>
      </c>
      <c r="AIO76" s="27">
        <f t="shared" si="2511"/>
        <v>0</v>
      </c>
      <c r="AIP76" s="27">
        <f t="shared" si="2512"/>
        <v>0</v>
      </c>
      <c r="AIQ76" s="27">
        <f t="shared" si="2513"/>
        <v>0</v>
      </c>
      <c r="AIR76" s="27">
        <f t="shared" si="2514"/>
        <v>0</v>
      </c>
      <c r="AIT76" s="27">
        <v>1</v>
      </c>
      <c r="AIU76" s="27">
        <v>1</v>
      </c>
      <c r="AIV76" s="27">
        <v>1</v>
      </c>
      <c r="AIW76" s="27">
        <f t="shared" si="2515"/>
        <v>1</v>
      </c>
      <c r="AIX76" s="27">
        <f t="shared" si="2516"/>
        <v>1</v>
      </c>
      <c r="AIY76" s="27">
        <f t="shared" si="2517"/>
        <v>2</v>
      </c>
      <c r="AIZ76" s="27">
        <f t="shared" si="2518"/>
        <v>0</v>
      </c>
      <c r="AJA76" s="27">
        <f t="shared" si="2519"/>
        <v>0</v>
      </c>
      <c r="AJB76" s="27">
        <f t="shared" si="2520"/>
        <v>0</v>
      </c>
      <c r="AJC76" s="27">
        <f t="shared" si="2521"/>
        <v>0.25</v>
      </c>
      <c r="AJD76" s="27">
        <f t="shared" si="2522"/>
        <v>0</v>
      </c>
      <c r="AJE76" s="27">
        <f t="shared" si="2523"/>
        <v>0.5</v>
      </c>
      <c r="AJF76" s="27">
        <f t="shared" si="2524"/>
        <v>1</v>
      </c>
      <c r="AJG76" s="27">
        <f t="shared" si="2525"/>
        <v>0</v>
      </c>
      <c r="AJH76" s="27">
        <f t="shared" si="2526"/>
        <v>0.5</v>
      </c>
      <c r="AJI76" s="27">
        <f t="shared" si="2527"/>
        <v>1</v>
      </c>
      <c r="AJJ76" s="27">
        <f t="shared" si="2528"/>
        <v>8</v>
      </c>
      <c r="AJK76" s="27">
        <f t="shared" si="2529"/>
        <v>0</v>
      </c>
      <c r="AJL76" s="27">
        <f t="shared" si="2530"/>
        <v>0</v>
      </c>
      <c r="AJM76" s="27">
        <f t="shared" si="2531"/>
        <v>0</v>
      </c>
      <c r="AJN76" s="27">
        <f t="shared" si="2532"/>
        <v>1</v>
      </c>
      <c r="AJO76" s="27">
        <f t="shared" si="2533"/>
        <v>4</v>
      </c>
      <c r="AJP76" s="27">
        <f t="shared" si="2534"/>
        <v>0</v>
      </c>
      <c r="AJQ76" s="27">
        <f t="shared" si="2535"/>
        <v>1</v>
      </c>
      <c r="AJR76" s="27">
        <f t="shared" si="2536"/>
        <v>4</v>
      </c>
      <c r="AJS76" s="27">
        <f t="shared" si="2537"/>
        <v>0</v>
      </c>
      <c r="AJT76" s="27">
        <f t="shared" si="2538"/>
        <v>2</v>
      </c>
      <c r="AJU76" s="27">
        <f t="shared" si="2539"/>
        <v>8</v>
      </c>
      <c r="AJV76" s="27">
        <f t="shared" si="2540"/>
        <v>0</v>
      </c>
      <c r="AJW76" s="27">
        <f t="shared" si="2541"/>
        <v>4</v>
      </c>
      <c r="AJX76" s="27">
        <f t="shared" si="2542"/>
        <v>0</v>
      </c>
      <c r="AJY76" s="27">
        <f t="shared" si="2543"/>
        <v>0</v>
      </c>
      <c r="AJZ76" s="27">
        <f t="shared" si="2544"/>
        <v>0.25</v>
      </c>
      <c r="AKA76" s="27">
        <f t="shared" si="2545"/>
        <v>0</v>
      </c>
      <c r="AKB76" s="27">
        <f t="shared" si="2546"/>
        <v>0</v>
      </c>
      <c r="AKC76" s="27">
        <f t="shared" si="2547"/>
        <v>0.25</v>
      </c>
      <c r="AKD76" s="27">
        <f t="shared" si="2548"/>
        <v>0</v>
      </c>
      <c r="AKE76" s="27">
        <f t="shared" si="2549"/>
        <v>0</v>
      </c>
      <c r="AKF76" s="27">
        <f t="shared" si="2550"/>
        <v>0</v>
      </c>
      <c r="AKG76" s="27">
        <f t="shared" si="2551"/>
        <v>0</v>
      </c>
      <c r="AKH76" s="27">
        <f t="shared" si="2552"/>
        <v>0</v>
      </c>
      <c r="AKI76" s="27">
        <f t="shared" si="2553"/>
        <v>0</v>
      </c>
      <c r="AKJ76" s="27">
        <f t="shared" si="2554"/>
        <v>0</v>
      </c>
      <c r="AKK76" s="27">
        <f t="shared" si="2555"/>
        <v>0</v>
      </c>
      <c r="AKL76" s="27">
        <f t="shared" si="2556"/>
        <v>0</v>
      </c>
      <c r="AKM76" s="27">
        <f t="shared" si="2557"/>
        <v>0</v>
      </c>
      <c r="AKN76" s="27">
        <f t="shared" si="2558"/>
        <v>0</v>
      </c>
      <c r="AKO76" s="27">
        <f t="shared" si="2559"/>
        <v>0</v>
      </c>
      <c r="AKP76" s="27">
        <f t="shared" si="2560"/>
        <v>0</v>
      </c>
      <c r="AKQ76" s="27">
        <f t="shared" si="2561"/>
        <v>0</v>
      </c>
      <c r="AKR76" s="27">
        <f t="shared" si="2562"/>
        <v>0</v>
      </c>
      <c r="AKS76" s="27">
        <f t="shared" si="2563"/>
        <v>0</v>
      </c>
      <c r="AKT76" s="27">
        <f t="shared" si="2564"/>
        <v>0</v>
      </c>
      <c r="AKU76" s="27">
        <f t="shared" si="2565"/>
        <v>0</v>
      </c>
      <c r="AKV76" s="27">
        <f t="shared" si="2566"/>
        <v>0</v>
      </c>
      <c r="AKW76" s="27">
        <f t="shared" si="2567"/>
        <v>0</v>
      </c>
      <c r="AKX76" s="27">
        <f t="shared" si="2568"/>
        <v>0</v>
      </c>
      <c r="AKY76" s="27">
        <f t="shared" si="2569"/>
        <v>0</v>
      </c>
      <c r="AKZ76" s="27">
        <f t="shared" si="2570"/>
        <v>0</v>
      </c>
      <c r="ALA76" s="27">
        <f t="shared" si="2571"/>
        <v>0</v>
      </c>
      <c r="ALB76" s="27">
        <f t="shared" si="2572"/>
        <v>0</v>
      </c>
      <c r="ALC76" s="27">
        <f t="shared" si="2573"/>
        <v>0</v>
      </c>
      <c r="ALD76" s="27">
        <f t="shared" si="2574"/>
        <v>0</v>
      </c>
      <c r="ALE76" s="27">
        <f t="shared" si="2575"/>
        <v>0</v>
      </c>
      <c r="ALF76" s="27">
        <f t="shared" si="2576"/>
        <v>0</v>
      </c>
      <c r="ALG76" s="27">
        <f t="shared" si="2577"/>
        <v>0</v>
      </c>
      <c r="ALH76" s="27">
        <f t="shared" si="2578"/>
        <v>0</v>
      </c>
      <c r="ALI76" s="27">
        <f t="shared" si="2579"/>
        <v>0</v>
      </c>
      <c r="ALJ76" s="27">
        <f t="shared" si="2580"/>
        <v>0</v>
      </c>
      <c r="ALK76" s="27">
        <f t="shared" si="2581"/>
        <v>0</v>
      </c>
      <c r="ALL76" s="27">
        <f t="shared" si="2582"/>
        <v>0</v>
      </c>
      <c r="ALM76" s="27">
        <f t="shared" si="2583"/>
        <v>0</v>
      </c>
      <c r="ALN76" s="27">
        <f t="shared" si="2584"/>
        <v>0</v>
      </c>
      <c r="ALO76" s="27">
        <f t="shared" si="2585"/>
        <v>0</v>
      </c>
      <c r="ALP76" s="27">
        <f t="shared" si="2586"/>
        <v>0</v>
      </c>
      <c r="ALQ76" s="27">
        <f t="shared" si="2587"/>
        <v>0</v>
      </c>
      <c r="ALR76" s="27">
        <f t="shared" si="2588"/>
        <v>0</v>
      </c>
      <c r="ALS76" s="27">
        <f t="shared" si="2589"/>
        <v>0</v>
      </c>
      <c r="ALT76" s="27">
        <f t="shared" si="2590"/>
        <v>0</v>
      </c>
      <c r="ALU76" s="27">
        <f t="shared" si="2591"/>
        <v>0</v>
      </c>
      <c r="ALV76" s="27">
        <f t="shared" si="2592"/>
        <v>0</v>
      </c>
      <c r="ALW76" s="27">
        <f t="shared" si="2593"/>
        <v>0</v>
      </c>
      <c r="ALY76" s="27" t="s">
        <v>2</v>
      </c>
      <c r="ALZ76" s="27">
        <v>5</v>
      </c>
      <c r="AMA76" s="27">
        <v>8</v>
      </c>
      <c r="AMB76" s="27">
        <v>8</v>
      </c>
      <c r="AMC76" s="27">
        <v>8</v>
      </c>
      <c r="AMD76" s="27">
        <v>4</v>
      </c>
      <c r="AME76" s="27">
        <v>1</v>
      </c>
      <c r="AMF76" s="27">
        <v>16</v>
      </c>
      <c r="AMG76" s="27">
        <v>2</v>
      </c>
      <c r="AMH76" s="27">
        <v>4</v>
      </c>
      <c r="AMK76" s="28">
        <v>1751</v>
      </c>
      <c r="AML76" s="28">
        <f t="shared" si="2594"/>
        <v>1751</v>
      </c>
      <c r="AMN76" s="28">
        <v>1752</v>
      </c>
      <c r="AMO76" s="27" t="str">
        <f t="shared" si="2595"/>
        <v>1767</v>
      </c>
      <c r="AMP76" s="27" t="str">
        <f t="shared" si="2596"/>
        <v>1755</v>
      </c>
      <c r="AMQ76" s="27" t="str">
        <f t="shared" si="2597"/>
        <v>1751</v>
      </c>
      <c r="AMR76" s="27" t="str">
        <f t="shared" si="2598"/>
        <v>1770</v>
      </c>
      <c r="AMS76" s="27" t="str">
        <f t="shared" si="2599"/>
        <v>1741</v>
      </c>
      <c r="AMT76" s="27" t="str">
        <f t="shared" si="2600"/>
        <v>1736</v>
      </c>
      <c r="AMU76" s="27" t="str">
        <f t="shared" si="2601"/>
        <v>1736</v>
      </c>
      <c r="AMV76" s="27" t="str">
        <f t="shared" si="2602"/>
        <v>1736</v>
      </c>
      <c r="AMW76" s="27" t="str">
        <f t="shared" si="2603"/>
        <v>1736</v>
      </c>
      <c r="AMX76" s="27" t="str">
        <f t="shared" si="2604"/>
        <v>1720</v>
      </c>
      <c r="AMY76" s="27" t="str">
        <f t="shared" si="2605"/>
        <v>1720</v>
      </c>
      <c r="AMZ76" s="27" t="str">
        <f t="shared" si="2606"/>
        <v>1734</v>
      </c>
      <c r="ANA76" s="27" t="str">
        <f t="shared" si="2607"/>
        <v>1753</v>
      </c>
      <c r="ANB76" s="27" t="str">
        <f t="shared" si="2608"/>
        <v>1753</v>
      </c>
      <c r="ANC76" s="27" t="str">
        <f t="shared" si="2609"/>
        <v>1743</v>
      </c>
      <c r="AND76" s="27" t="str">
        <f t="shared" si="2610"/>
        <v>1758</v>
      </c>
      <c r="ANE76" s="27" t="str">
        <f t="shared" si="2611"/>
        <v>1750</v>
      </c>
      <c r="ANF76" s="27" t="str">
        <f t="shared" si="2612"/>
        <v>1750</v>
      </c>
      <c r="ANG76" s="27" t="str">
        <f t="shared" si="2613"/>
        <v>1750</v>
      </c>
      <c r="ANH76" s="27" t="str">
        <f t="shared" si="2614"/>
        <v>1750</v>
      </c>
      <c r="ANI76" s="27" t="str">
        <f t="shared" si="2615"/>
        <v>1739</v>
      </c>
      <c r="ANJ76" s="27" t="str">
        <f t="shared" si="2616"/>
        <v>1732</v>
      </c>
      <c r="ANK76" s="27" t="str">
        <f t="shared" si="2617"/>
        <v>1732</v>
      </c>
      <c r="ANL76" s="27" t="str">
        <f t="shared" si="2618"/>
        <v>1743</v>
      </c>
      <c r="ANM76" s="27" t="str">
        <f t="shared" si="2619"/>
        <v>1767</v>
      </c>
      <c r="ANN76" s="27" t="str">
        <f t="shared" si="2620"/>
        <v>1767</v>
      </c>
      <c r="ANO76" s="27" t="str">
        <f t="shared" si="2621"/>
        <v>1756</v>
      </c>
      <c r="ANP76" s="27" t="str">
        <f t="shared" si="2622"/>
        <v>1740</v>
      </c>
      <c r="ANQ76" s="27" t="str">
        <f t="shared" si="2623"/>
        <v>1740</v>
      </c>
      <c r="ANR76" s="27" t="str">
        <f t="shared" si="2624"/>
        <v>1723</v>
      </c>
      <c r="ANS76" s="27" t="str">
        <f t="shared" si="2625"/>
        <v>1723</v>
      </c>
      <c r="ANT76" s="27" t="str">
        <f t="shared" si="2626"/>
        <v>1723</v>
      </c>
      <c r="ANU76" s="27" t="str">
        <f t="shared" si="2627"/>
        <v>1735</v>
      </c>
      <c r="ANV76" s="27" t="str">
        <f t="shared" si="2628"/>
        <v>1735</v>
      </c>
      <c r="ANW76" s="27" t="str">
        <f t="shared" si="2629"/>
        <v>1735</v>
      </c>
      <c r="ANX76" s="27" t="str">
        <f t="shared" si="2630"/>
        <v>1751</v>
      </c>
      <c r="ANY76" s="27" t="str">
        <f t="shared" si="2631"/>
        <v>1751</v>
      </c>
      <c r="ANZ76" s="27" t="str">
        <f t="shared" si="2632"/>
        <v>1751</v>
      </c>
      <c r="AOA76" s="27" t="str">
        <f t="shared" si="2633"/>
        <v>1751</v>
      </c>
      <c r="AOB76" s="27" t="str">
        <f t="shared" si="2634"/>
        <v>1751</v>
      </c>
      <c r="AOC76" s="27" t="str">
        <f t="shared" si="2635"/>
        <v>1751</v>
      </c>
      <c r="AOD76" s="27" t="str">
        <f t="shared" si="2636"/>
        <v>1751</v>
      </c>
      <c r="AOE76" s="27" t="str">
        <f t="shared" si="2637"/>
        <v>1751</v>
      </c>
      <c r="AOF76" s="27" t="str">
        <f t="shared" si="2638"/>
        <v>1751</v>
      </c>
      <c r="AOG76" s="27" t="str">
        <f t="shared" si="2639"/>
        <v>1751</v>
      </c>
      <c r="AOH76" s="27" t="str">
        <f t="shared" si="2640"/>
        <v>1751</v>
      </c>
      <c r="AOI76" s="27" t="str">
        <f t="shared" si="2641"/>
        <v>1751</v>
      </c>
      <c r="AOJ76" s="27" t="str">
        <f t="shared" si="2642"/>
        <v>1751</v>
      </c>
      <c r="AOK76" s="27" t="str">
        <f t="shared" si="2643"/>
        <v>1751</v>
      </c>
      <c r="AOL76" s="27" t="str">
        <f t="shared" si="2644"/>
        <v>1751</v>
      </c>
      <c r="AOM76" s="27" t="str">
        <f t="shared" si="2645"/>
        <v>1751</v>
      </c>
      <c r="AON76" s="27" t="str">
        <f t="shared" si="2646"/>
        <v>1751</v>
      </c>
      <c r="AOO76" s="27" t="str">
        <f t="shared" si="2647"/>
        <v>1751</v>
      </c>
      <c r="AOP76" s="27" t="str">
        <f t="shared" si="2648"/>
        <v>1751</v>
      </c>
      <c r="AOQ76" s="27" t="str">
        <f t="shared" si="2649"/>
        <v>1751</v>
      </c>
      <c r="AOR76" s="27" t="str">
        <f t="shared" si="2650"/>
        <v>1751</v>
      </c>
      <c r="AOS76" s="27" t="str">
        <f t="shared" si="2651"/>
        <v>1751</v>
      </c>
      <c r="AOT76" s="27" t="str">
        <f t="shared" si="2652"/>
        <v>1751</v>
      </c>
      <c r="AOU76" s="27" t="str">
        <f t="shared" si="2653"/>
        <v>1751</v>
      </c>
      <c r="AOV76" s="27" t="str">
        <f t="shared" si="2654"/>
        <v>1751</v>
      </c>
      <c r="AOW76" s="27" t="str">
        <f t="shared" si="2655"/>
        <v>1751</v>
      </c>
      <c r="AOX76" s="27" t="str">
        <f t="shared" si="2656"/>
        <v>1751</v>
      </c>
      <c r="AOY76" s="27" t="str">
        <f t="shared" si="2657"/>
        <v>1751</v>
      </c>
      <c r="AOZ76" s="27" t="str">
        <f t="shared" si="2658"/>
        <v>1751</v>
      </c>
      <c r="APA76" s="27" t="str">
        <f t="shared" si="2659"/>
        <v>1751</v>
      </c>
      <c r="APB76" s="27" t="str">
        <f t="shared" si="2660"/>
        <v>1751</v>
      </c>
      <c r="APC76" s="27" t="str">
        <f t="shared" si="2661"/>
        <v>1751</v>
      </c>
      <c r="APD76" s="27" t="str">
        <f t="shared" si="2662"/>
        <v>1751</v>
      </c>
      <c r="APE76" s="27" t="str">
        <f t="shared" si="2663"/>
        <v>1751</v>
      </c>
      <c r="APF76" s="27" t="str">
        <f t="shared" si="2664"/>
        <v>1751</v>
      </c>
      <c r="APG76" s="27" t="str">
        <f t="shared" si="2665"/>
        <v>1751</v>
      </c>
      <c r="APH76" s="27" t="str">
        <f t="shared" si="2666"/>
        <v>1751</v>
      </c>
      <c r="API76" s="27" t="str">
        <f t="shared" si="2667"/>
        <v>1751</v>
      </c>
      <c r="APJ76" s="27" t="str">
        <f t="shared" si="2668"/>
        <v>1751</v>
      </c>
      <c r="APK76" s="27" t="str">
        <f t="shared" si="2669"/>
        <v>1751</v>
      </c>
      <c r="APL76" s="27" t="str">
        <f t="shared" si="2670"/>
        <v>1751</v>
      </c>
      <c r="APM76" s="27" t="str">
        <f t="shared" si="2671"/>
        <v>1751</v>
      </c>
      <c r="APN76" s="27" t="str">
        <f t="shared" si="2672"/>
        <v>1751</v>
      </c>
      <c r="APO76" s="27" t="str">
        <f t="shared" si="2673"/>
        <v>1751</v>
      </c>
      <c r="APP76" s="27" t="str">
        <f t="shared" si="2674"/>
        <v>1751</v>
      </c>
      <c r="APQ76" s="27" t="str">
        <f t="shared" si="2675"/>
        <v>1751</v>
      </c>
      <c r="APR76" s="27" t="str">
        <f t="shared" si="2676"/>
        <v>1751</v>
      </c>
    </row>
    <row r="77" spans="1:1022 1025:1110" x14ac:dyDescent="0.35">
      <c r="A77" s="27">
        <v>7</v>
      </c>
      <c r="B77" s="83" t="s">
        <v>144</v>
      </c>
      <c r="C77" s="91">
        <f>VLOOKUP(A77, Rankings!$A$2:$AN$129, 40, FALSE)</f>
        <v>75</v>
      </c>
      <c r="D77" s="25" t="s">
        <v>368</v>
      </c>
      <c r="I77" s="29">
        <f t="shared" si="1785"/>
        <v>14</v>
      </c>
      <c r="L77" s="27" t="s">
        <v>2356</v>
      </c>
      <c r="M77" s="27" t="s">
        <v>2543</v>
      </c>
      <c r="N77" s="27" t="s">
        <v>2792</v>
      </c>
      <c r="O77" s="27" t="s">
        <v>24</v>
      </c>
      <c r="P77" s="27" t="s">
        <v>24</v>
      </c>
      <c r="Q77" s="27" t="s">
        <v>3145</v>
      </c>
      <c r="R77" s="27" t="s">
        <v>24</v>
      </c>
      <c r="S77" s="27" t="s">
        <v>3663</v>
      </c>
      <c r="T77" s="27" t="s">
        <v>3723</v>
      </c>
      <c r="U77" s="27" t="s">
        <v>24</v>
      </c>
      <c r="V77" s="27" t="s">
        <v>24</v>
      </c>
      <c r="W77" s="27" t="s">
        <v>4141</v>
      </c>
      <c r="X77" s="27" t="s">
        <v>24</v>
      </c>
      <c r="Y77" s="27" t="s">
        <v>4410</v>
      </c>
      <c r="Z77" s="27" t="s">
        <v>4620</v>
      </c>
      <c r="AA77" s="27" t="s">
        <v>24</v>
      </c>
      <c r="AB77" s="27" t="s">
        <v>24</v>
      </c>
      <c r="AC77" s="27" t="s">
        <v>24</v>
      </c>
      <c r="AD77" s="27" t="s">
        <v>24</v>
      </c>
      <c r="AE77" s="27" t="s">
        <v>24</v>
      </c>
      <c r="AF77" s="27" t="s">
        <v>5093</v>
      </c>
      <c r="AG77" s="27" t="s">
        <v>24</v>
      </c>
      <c r="AH77" s="27" t="s">
        <v>5287</v>
      </c>
      <c r="AI77" s="27" t="s">
        <v>24</v>
      </c>
      <c r="AJ77" s="27" t="s">
        <v>24</v>
      </c>
      <c r="AK77" s="27" t="s">
        <v>24</v>
      </c>
      <c r="AL77" s="27" t="s">
        <v>5696</v>
      </c>
      <c r="AM77" s="27" t="s">
        <v>24</v>
      </c>
      <c r="AN77" s="27" t="s">
        <v>5966</v>
      </c>
      <c r="AO77" s="27" t="s">
        <v>6157</v>
      </c>
      <c r="AP77" s="27" t="s">
        <v>24</v>
      </c>
      <c r="AQ77" s="27" t="s">
        <v>24</v>
      </c>
      <c r="AR77" s="27" t="s">
        <v>6437</v>
      </c>
      <c r="AS77" s="27" t="s">
        <v>24</v>
      </c>
      <c r="AT77" s="27" t="s">
        <v>24</v>
      </c>
      <c r="AU77" s="27" t="s">
        <v>6676</v>
      </c>
      <c r="AV77" s="27" t="s">
        <v>24</v>
      </c>
      <c r="AW77" s="27" t="s">
        <v>24</v>
      </c>
      <c r="AX77" s="27" t="s">
        <v>24</v>
      </c>
      <c r="AY77" s="27" t="s">
        <v>24</v>
      </c>
      <c r="AZ77" s="27" t="s">
        <v>24</v>
      </c>
      <c r="BA77" s="27" t="s">
        <v>24</v>
      </c>
      <c r="BB77" s="27" t="s">
        <v>24</v>
      </c>
      <c r="BC77" s="27" t="s">
        <v>24</v>
      </c>
      <c r="BD77" s="27" t="s">
        <v>24</v>
      </c>
      <c r="BE77" s="27" t="s">
        <v>24</v>
      </c>
      <c r="BF77" s="27" t="s">
        <v>24</v>
      </c>
      <c r="BG77" s="27" t="s">
        <v>24</v>
      </c>
      <c r="BH77" s="27" t="s">
        <v>24</v>
      </c>
      <c r="BI77" s="27" t="s">
        <v>24</v>
      </c>
      <c r="BJ77" s="27" t="s">
        <v>24</v>
      </c>
      <c r="BK77" s="27" t="s">
        <v>24</v>
      </c>
      <c r="BL77" s="27" t="s">
        <v>24</v>
      </c>
      <c r="BM77" s="27" t="s">
        <v>24</v>
      </c>
      <c r="BN77" s="27" t="s">
        <v>24</v>
      </c>
      <c r="BO77" s="27" t="s">
        <v>24</v>
      </c>
      <c r="BP77" s="27" t="s">
        <v>24</v>
      </c>
      <c r="BQ77" s="27" t="s">
        <v>24</v>
      </c>
      <c r="BR77" s="27" t="s">
        <v>24</v>
      </c>
      <c r="BS77" s="27" t="s">
        <v>24</v>
      </c>
      <c r="BT77" s="27" t="s">
        <v>24</v>
      </c>
      <c r="BU77" s="27" t="s">
        <v>24</v>
      </c>
      <c r="BV77" s="27" t="s">
        <v>24</v>
      </c>
      <c r="BW77" s="27" t="s">
        <v>24</v>
      </c>
      <c r="BX77" s="27" t="s">
        <v>24</v>
      </c>
      <c r="BY77" s="27" t="s">
        <v>24</v>
      </c>
      <c r="BZ77" s="27" t="s">
        <v>24</v>
      </c>
      <c r="CA77" s="27" t="s">
        <v>24</v>
      </c>
      <c r="CB77" s="27" t="s">
        <v>24</v>
      </c>
      <c r="CC77" s="27" t="s">
        <v>24</v>
      </c>
      <c r="CD77" s="27" t="s">
        <v>24</v>
      </c>
      <c r="CE77" s="27" t="s">
        <v>24</v>
      </c>
      <c r="CF77" s="27" t="s">
        <v>24</v>
      </c>
      <c r="CG77" s="27" t="s">
        <v>24</v>
      </c>
      <c r="CH77" s="27" t="s">
        <v>24</v>
      </c>
      <c r="CI77" s="27" t="s">
        <v>24</v>
      </c>
      <c r="CJ77" s="27" t="s">
        <v>24</v>
      </c>
      <c r="CK77" s="27" t="s">
        <v>24</v>
      </c>
      <c r="CL77" s="27" t="s">
        <v>24</v>
      </c>
      <c r="CM77" s="27" t="s">
        <v>24</v>
      </c>
      <c r="CN77" s="27" t="s">
        <v>24</v>
      </c>
      <c r="CO77" s="27" t="s">
        <v>24</v>
      </c>
      <c r="CQ77" s="28">
        <f t="shared" si="1786"/>
        <v>1</v>
      </c>
      <c r="CR77" s="28">
        <f t="shared" si="1787"/>
        <v>4</v>
      </c>
      <c r="CS77" s="28">
        <f t="shared" si="1788"/>
        <v>4</v>
      </c>
      <c r="CT77" s="28">
        <f t="shared" si="1789"/>
        <v>3</v>
      </c>
      <c r="CU77" s="28">
        <f t="shared" si="1790"/>
        <v>1</v>
      </c>
      <c r="CV77" s="28">
        <f t="shared" si="1791"/>
        <v>3</v>
      </c>
      <c r="CW77" s="28">
        <f t="shared" si="1792"/>
        <v>2</v>
      </c>
      <c r="CX77" s="28">
        <f t="shared" si="1793"/>
        <v>3</v>
      </c>
      <c r="CY77" s="28">
        <f t="shared" si="1794"/>
        <v>0</v>
      </c>
      <c r="CZ77" s="28">
        <f t="shared" si="1795"/>
        <v>0</v>
      </c>
      <c r="DA77" s="28">
        <f t="shared" si="1796"/>
        <v>0</v>
      </c>
      <c r="DB77" s="28">
        <f t="shared" si="1797"/>
        <v>0</v>
      </c>
      <c r="DC77" s="28">
        <f t="shared" si="1798"/>
        <v>1</v>
      </c>
      <c r="DD77" s="28">
        <f t="shared" si="1799"/>
        <v>0</v>
      </c>
      <c r="DE77" s="28">
        <f t="shared" si="1800"/>
        <v>2</v>
      </c>
      <c r="DF77" s="28">
        <f t="shared" si="1801"/>
        <v>1</v>
      </c>
      <c r="DG77" s="28">
        <f t="shared" si="1802"/>
        <v>0</v>
      </c>
      <c r="DH77" s="28">
        <f t="shared" si="1803"/>
        <v>0</v>
      </c>
      <c r="DI77" s="28">
        <f t="shared" si="1804"/>
        <v>0</v>
      </c>
      <c r="DJ77" s="28">
        <f t="shared" si="1805"/>
        <v>0</v>
      </c>
      <c r="DK77" s="28">
        <f t="shared" si="1806"/>
        <v>0</v>
      </c>
      <c r="DL77" s="28">
        <f t="shared" si="1807"/>
        <v>0</v>
      </c>
      <c r="DM77" s="28">
        <f t="shared" si="1808"/>
        <v>0</v>
      </c>
      <c r="DN77" s="28">
        <f t="shared" si="1809"/>
        <v>0</v>
      </c>
      <c r="DO77" s="28">
        <f t="shared" si="1810"/>
        <v>3</v>
      </c>
      <c r="DP77" s="28">
        <f t="shared" si="1811"/>
        <v>1</v>
      </c>
      <c r="DR77">
        <f t="shared" si="1812"/>
        <v>4</v>
      </c>
      <c r="DS77">
        <f t="shared" si="1813"/>
        <v>1</v>
      </c>
      <c r="DT77">
        <f t="shared" si="1814"/>
        <v>3</v>
      </c>
      <c r="DU77">
        <f t="shared" si="1815"/>
        <v>0</v>
      </c>
      <c r="DV77">
        <f t="shared" si="1816"/>
        <v>0</v>
      </c>
      <c r="DW77">
        <f t="shared" si="1817"/>
        <v>3</v>
      </c>
      <c r="DX77">
        <f t="shared" si="1818"/>
        <v>0</v>
      </c>
      <c r="DY77">
        <f t="shared" si="1819"/>
        <v>9</v>
      </c>
      <c r="DZ77">
        <f t="shared" si="1820"/>
        <v>2</v>
      </c>
      <c r="EA77">
        <f t="shared" si="1821"/>
        <v>0</v>
      </c>
      <c r="EB77">
        <f t="shared" si="1822"/>
        <v>0</v>
      </c>
      <c r="EC77">
        <f t="shared" si="1823"/>
        <v>2</v>
      </c>
      <c r="ED77">
        <f t="shared" si="1824"/>
        <v>0</v>
      </c>
      <c r="EE77">
        <f t="shared" si="1825"/>
        <v>11</v>
      </c>
      <c r="EF77">
        <f t="shared" si="1826"/>
        <v>2</v>
      </c>
      <c r="EG77">
        <f t="shared" si="1827"/>
        <v>0</v>
      </c>
      <c r="EH77">
        <f t="shared" si="1828"/>
        <v>0</v>
      </c>
      <c r="EI77">
        <f t="shared" si="1829"/>
        <v>0</v>
      </c>
      <c r="EJ77">
        <f t="shared" si="1830"/>
        <v>0</v>
      </c>
      <c r="EK77">
        <f t="shared" si="1831"/>
        <v>0</v>
      </c>
      <c r="EL77">
        <f t="shared" si="1832"/>
        <v>3</v>
      </c>
      <c r="EM77">
        <f t="shared" si="1833"/>
        <v>0</v>
      </c>
      <c r="EN77">
        <f t="shared" si="1834"/>
        <v>11</v>
      </c>
      <c r="EO77">
        <f t="shared" si="1835"/>
        <v>0</v>
      </c>
      <c r="EP77">
        <f t="shared" si="1836"/>
        <v>0</v>
      </c>
      <c r="EQ77">
        <f t="shared" si="1837"/>
        <v>0</v>
      </c>
      <c r="ER77">
        <f t="shared" si="1838"/>
        <v>3</v>
      </c>
      <c r="ES77">
        <f t="shared" si="1839"/>
        <v>0</v>
      </c>
      <c r="ET77">
        <f t="shared" si="1840"/>
        <v>12</v>
      </c>
      <c r="EU77">
        <f t="shared" si="1841"/>
        <v>2</v>
      </c>
      <c r="EV77">
        <f t="shared" si="1842"/>
        <v>0</v>
      </c>
      <c r="EW77">
        <f t="shared" si="1843"/>
        <v>0</v>
      </c>
      <c r="EX77">
        <f t="shared" si="1844"/>
        <v>4</v>
      </c>
      <c r="EY77">
        <f t="shared" si="1845"/>
        <v>0</v>
      </c>
      <c r="EZ77">
        <f t="shared" si="1846"/>
        <v>0</v>
      </c>
      <c r="FA77">
        <f t="shared" si="1847"/>
        <v>4</v>
      </c>
      <c r="FB77">
        <f t="shared" si="1848"/>
        <v>0</v>
      </c>
      <c r="FC77">
        <f t="shared" si="1849"/>
        <v>0</v>
      </c>
      <c r="FD77">
        <f t="shared" si="1850"/>
        <v>0</v>
      </c>
      <c r="FE77">
        <f t="shared" si="1851"/>
        <v>0</v>
      </c>
      <c r="FF77">
        <f t="shared" si="1852"/>
        <v>0</v>
      </c>
      <c r="FG77">
        <f t="shared" si="1853"/>
        <v>0</v>
      </c>
      <c r="FH77">
        <f t="shared" si="1854"/>
        <v>0</v>
      </c>
      <c r="FI77">
        <f t="shared" si="1855"/>
        <v>0</v>
      </c>
      <c r="FJ77">
        <f t="shared" si="1856"/>
        <v>0</v>
      </c>
      <c r="FK77">
        <f t="shared" si="1857"/>
        <v>0</v>
      </c>
      <c r="FL77">
        <f t="shared" si="1858"/>
        <v>0</v>
      </c>
      <c r="FM77">
        <f t="shared" si="1859"/>
        <v>0</v>
      </c>
      <c r="FN77">
        <f t="shared" si="1860"/>
        <v>0</v>
      </c>
      <c r="FO77">
        <f t="shared" si="1861"/>
        <v>0</v>
      </c>
      <c r="FP77">
        <f t="shared" si="1862"/>
        <v>0</v>
      </c>
      <c r="FQ77">
        <f t="shared" si="1863"/>
        <v>0</v>
      </c>
      <c r="FR77">
        <f t="shared" si="1864"/>
        <v>0</v>
      </c>
      <c r="FS77">
        <f t="shared" si="1865"/>
        <v>0</v>
      </c>
      <c r="FT77">
        <f t="shared" si="1866"/>
        <v>0</v>
      </c>
      <c r="FU77">
        <f t="shared" si="1867"/>
        <v>0</v>
      </c>
      <c r="FV77">
        <f t="shared" si="1868"/>
        <v>0</v>
      </c>
      <c r="FW77">
        <f t="shared" si="1869"/>
        <v>0</v>
      </c>
      <c r="FX77">
        <f t="shared" si="1870"/>
        <v>0</v>
      </c>
      <c r="FY77">
        <f t="shared" si="1871"/>
        <v>0</v>
      </c>
      <c r="FZ77">
        <f t="shared" si="1872"/>
        <v>0</v>
      </c>
      <c r="GA77">
        <f t="shared" si="1873"/>
        <v>0</v>
      </c>
      <c r="GB77">
        <f t="shared" si="1874"/>
        <v>0</v>
      </c>
      <c r="GC77">
        <f t="shared" si="1875"/>
        <v>0</v>
      </c>
      <c r="GD77">
        <f t="shared" si="1876"/>
        <v>0</v>
      </c>
      <c r="GE77">
        <f t="shared" si="1877"/>
        <v>0</v>
      </c>
      <c r="GF77">
        <f t="shared" si="1878"/>
        <v>0</v>
      </c>
      <c r="GG77">
        <f t="shared" si="1879"/>
        <v>0</v>
      </c>
      <c r="GH77">
        <f t="shared" si="1880"/>
        <v>0</v>
      </c>
      <c r="GI77">
        <f t="shared" si="1881"/>
        <v>0</v>
      </c>
      <c r="GJ77">
        <f t="shared" si="1882"/>
        <v>0</v>
      </c>
      <c r="GK77">
        <f t="shared" si="1883"/>
        <v>0</v>
      </c>
      <c r="GL77">
        <f t="shared" si="1884"/>
        <v>0</v>
      </c>
      <c r="GM77">
        <f t="shared" si="1885"/>
        <v>0</v>
      </c>
      <c r="GN77">
        <f t="shared" si="1886"/>
        <v>0</v>
      </c>
      <c r="GO77">
        <f t="shared" si="1887"/>
        <v>0</v>
      </c>
      <c r="GP77">
        <f t="shared" si="1888"/>
        <v>0</v>
      </c>
      <c r="GQ77">
        <f t="shared" si="1889"/>
        <v>0</v>
      </c>
      <c r="GR77">
        <f t="shared" si="1890"/>
        <v>0</v>
      </c>
      <c r="GS77">
        <f t="shared" si="1891"/>
        <v>0</v>
      </c>
      <c r="GT77">
        <f t="shared" si="1892"/>
        <v>0</v>
      </c>
      <c r="GU77">
        <f t="shared" si="1893"/>
        <v>0</v>
      </c>
      <c r="GW77" s="28">
        <f t="shared" si="1894"/>
        <v>5.765102996616454</v>
      </c>
      <c r="GX77" s="28">
        <f t="shared" si="1895"/>
        <v>0</v>
      </c>
      <c r="GY77" s="28">
        <f t="shared" si="1896"/>
        <v>1.8175394420536726</v>
      </c>
      <c r="GZ77" s="28">
        <f t="shared" si="1897"/>
        <v>0</v>
      </c>
      <c r="HA77" s="28">
        <f t="shared" si="1898"/>
        <v>0</v>
      </c>
      <c r="HB77" s="28">
        <f t="shared" si="1899"/>
        <v>6.6738727176432899</v>
      </c>
      <c r="HC77" s="28">
        <f t="shared" si="1900"/>
        <v>0.49553923198990951</v>
      </c>
      <c r="HE77">
        <f>IFERROR(VLOOKUP(_xlfn.NUMBERVALUE(MID(L77, SEARCH("!", L77)+1, SEARCH("+", L77)-SEARCH("!", L77)-1)), Rankings!$A$2:$BK$129, 63, FALSE),0)</f>
        <v>0.72111303852145381</v>
      </c>
      <c r="HF77">
        <f>IFERROR(VLOOKUP(_xlfn.NUMBERVALUE(MID(M77, SEARCH("!", M77)+1, SEARCH("+", M77)-SEARCH("!", M77)-1)), Rankings!$A$2:$BK$129, 63, FALSE),0)</f>
        <v>0.3322252028838652</v>
      </c>
      <c r="HG77">
        <f>IFERROR(VLOOKUP(_xlfn.NUMBERVALUE(MID(N77, SEARCH("!", N77)+1, SEARCH("+", N77)-SEARCH("!", N77)-1)), Rankings!$A$2:$BK$129, 63, FALSE),0)</f>
        <v>0.29423695626415058</v>
      </c>
      <c r="HH77">
        <f>IFERROR(VLOOKUP(_xlfn.NUMBERVALUE(MID(O77, SEARCH("!", O77)+1, SEARCH("+", O77)-SEARCH("!", O77)-1)), Rankings!$A$2:$BK$129, 63, FALSE),0)</f>
        <v>0</v>
      </c>
      <c r="HI77">
        <f>IFERROR(VLOOKUP(_xlfn.NUMBERVALUE(MID(P77, SEARCH("!", P77)+1, SEARCH("+", P77)-SEARCH("!", P77)-1)), Rankings!$A$2:$BK$129, 63, FALSE),0)</f>
        <v>0</v>
      </c>
      <c r="HJ77">
        <f>IFERROR(VLOOKUP(_xlfn.NUMBERVALUE(MID(Q77, SEARCH("!", Q77)+1, SEARCH("+", Q77)-SEARCH("!", Q77)-1)), Rankings!$A$2:$BK$129, 63, FALSE),0)</f>
        <v>0.25283408970337745</v>
      </c>
      <c r="HK77">
        <f>IFERROR(VLOOKUP(_xlfn.NUMBERVALUE(MID(R77, SEARCH("!", R77)+1, SEARCH("+", R77)-SEARCH("!", R77)-1)), Rankings!$A$2:$BK$129, 63, FALSE),0)</f>
        <v>0</v>
      </c>
      <c r="HL77">
        <f>IFERROR(VLOOKUP(_xlfn.NUMBERVALUE(MID(S77, SEARCH("!", S77)+1, SEARCH("+", S77)-SEARCH("!", S77)-1)), Rankings!$A$2:$BK$129, 63, FALSE),0)</f>
        <v>0.28217564650947347</v>
      </c>
      <c r="HM77">
        <f>IFERROR(VLOOKUP(_xlfn.NUMBERVALUE(MID(T77, SEARCH("!", T77)+1, SEARCH("+", T77)-SEARCH("!", T77)-1)), Rankings!$A$2:$BK$129, 63, FALSE),0)</f>
        <v>0.74306473398290973</v>
      </c>
      <c r="HN77">
        <f>IFERROR(VLOOKUP(_xlfn.NUMBERVALUE(MID(U77, SEARCH("!", U77)+1, SEARCH("+", U77)-SEARCH("!", U77)-1)), Rankings!$A$2:$BK$129, 63, FALSE),0)</f>
        <v>0</v>
      </c>
      <c r="HO77">
        <f>IFERROR(VLOOKUP(_xlfn.NUMBERVALUE(MID(V77, SEARCH("!", V77)+1, SEARCH("+", V77)-SEARCH("!", V77)-1)), Rankings!$A$2:$BK$129, 63, FALSE),0)</f>
        <v>0</v>
      </c>
      <c r="HP77">
        <f>IFERROR(VLOOKUP(_xlfn.NUMBERVALUE(MID(W77, SEARCH("!", W77)+1, SEARCH("+", W77)-SEARCH("!", W77)-1)), Rankings!$A$2:$BK$129, 63, FALSE),0)</f>
        <v>0.43942470350498913</v>
      </c>
      <c r="HQ77">
        <f>IFERROR(VLOOKUP(_xlfn.NUMBERVALUE(MID(X77, SEARCH("!", X77)+1, SEARCH("+", X77)-SEARCH("!", X77)-1)), Rankings!$A$2:$BK$129, 63, FALSE),0)</f>
        <v>0</v>
      </c>
      <c r="HR77">
        <f>IFERROR(VLOOKUP(_xlfn.NUMBERVALUE(MID(Y77, SEARCH("!", Y77)+1, SEARCH("+", Y77)-SEARCH("!", Y77)-1)), Rankings!$A$2:$BK$129, 63, FALSE),0)</f>
        <v>0.45081930301180934</v>
      </c>
      <c r="HS77">
        <f>IFERROR(VLOOKUP(_xlfn.NUMBERVALUE(MID(Z77, SEARCH("!", Z77)+1, SEARCH("+", Z77)-SEARCH("!", Z77)-1)), Rankings!$A$2:$BK$129, 63, FALSE),0)</f>
        <v>0.59914189416860686</v>
      </c>
      <c r="HT77">
        <f>IFERROR(VLOOKUP(_xlfn.NUMBERVALUE(MID(AA77, SEARCH("!", AA77)+1, SEARCH("+", AA77)-SEARCH("!", AA77)-1)), Rankings!$A$2:$BK$129, 63, FALSE),0)</f>
        <v>0</v>
      </c>
      <c r="HU77">
        <f>IFERROR(VLOOKUP(_xlfn.NUMBERVALUE(MID(AB77, SEARCH("!", AB77)+1, SEARCH("+", AB77)-SEARCH("!", AB77)-1)), Rankings!$A$2:$BK$129, 63, FALSE),0)</f>
        <v>0</v>
      </c>
      <c r="HV77">
        <f>IFERROR(VLOOKUP(_xlfn.NUMBERVALUE(MID(AC77, SEARCH("!", AC77)+1, SEARCH("+", AC77)-SEARCH("!", AC77)-1)), Rankings!$A$2:$BK$129, 63, FALSE),0)</f>
        <v>0</v>
      </c>
      <c r="HW77">
        <f>IFERROR(VLOOKUP(_xlfn.NUMBERVALUE(MID(AD77, SEARCH("!", AD77)+1, SEARCH("+", AD77)-SEARCH("!", AD77)-1)), Rankings!$A$2:$BK$129, 63, FALSE),0)</f>
        <v>0</v>
      </c>
      <c r="HX77">
        <f>IFERROR(VLOOKUP(_xlfn.NUMBERVALUE(MID(AE77, SEARCH("!", AE77)+1, SEARCH("+", AE77)-SEARCH("!", AE77)-1)), Rankings!$A$2:$BK$129, 63, FALSE),0)</f>
        <v>0</v>
      </c>
      <c r="HY77">
        <f>IFERROR(VLOOKUP(_xlfn.NUMBERVALUE(MID(AF77, SEARCH("!", AF77)+1, SEARCH("+", AF77)-SEARCH("!", AF77)-1)), Rankings!$A$2:$BK$129, 63, FALSE),0)</f>
        <v>0.30935108502098208</v>
      </c>
      <c r="HZ77">
        <f>IFERROR(VLOOKUP(_xlfn.NUMBERVALUE(MID(AG77, SEARCH("!", AG77)+1, SEARCH("+", AG77)-SEARCH("!", AG77)-1)), Rankings!$A$2:$BK$129, 63, FALSE),0)</f>
        <v>0</v>
      </c>
      <c r="IA77">
        <f>IFERROR(VLOOKUP(_xlfn.NUMBERVALUE(MID(AH77, SEARCH("!", AH77)+1, SEARCH("+", AH77)-SEARCH("!", AH77)-1)), Rankings!$A$2:$BK$129, 63, FALSE),0)</f>
        <v>0.2146882130122317</v>
      </c>
      <c r="IB77">
        <f>IFERROR(VLOOKUP(_xlfn.NUMBERVALUE(MID(AI77, SEARCH("!", AI77)+1, SEARCH("+", AI77)-SEARCH("!", AI77)-1)), Rankings!$A$2:$BK$129, 63, FALSE),0)</f>
        <v>0</v>
      </c>
      <c r="IC77">
        <f>IFERROR(VLOOKUP(_xlfn.NUMBERVALUE(MID(AJ77, SEARCH("!", AJ77)+1, SEARCH("+", AJ77)-SEARCH("!", AJ77)-1)), Rankings!$A$2:$BK$129, 63, FALSE),0)</f>
        <v>0</v>
      </c>
      <c r="ID77">
        <f>IFERROR(VLOOKUP(_xlfn.NUMBERVALUE(MID(AK77, SEARCH("!", AK77)+1, SEARCH("+", AK77)-SEARCH("!", AK77)-1)), Rankings!$A$2:$BK$129, 63, FALSE),0)</f>
        <v>0</v>
      </c>
      <c r="IE77">
        <f>IFERROR(VLOOKUP(_xlfn.NUMBERVALUE(MID(AL77, SEARCH("!", AL77)+1, SEARCH("+", AL77)-SEARCH("!", AL77)-1)), Rankings!$A$2:$BK$129, 63, FALSE),0)</f>
        <v>0.46483583917633242</v>
      </c>
      <c r="IF77">
        <f>IFERROR(VLOOKUP(_xlfn.NUMBERVALUE(MID(AM77, SEARCH("!", AM77)+1, SEARCH("+", AM77)-SEARCH("!", AM77)-1)), Rankings!$A$2:$BK$129, 63, FALSE),0)</f>
        <v>0</v>
      </c>
      <c r="IG77">
        <f>IFERROR(VLOOKUP(_xlfn.NUMBERVALUE(MID(AN77, SEARCH("!", AN77)+1, SEARCH("+", AN77)-SEARCH("!", AN77)-1)), Rankings!$A$2:$BK$129, 63, FALSE),0)</f>
        <v>0.86985627952015798</v>
      </c>
      <c r="IH77">
        <f>IFERROR(VLOOKUP(_xlfn.NUMBERVALUE(MID(AO77, SEARCH("!", AO77)+1, SEARCH("+", AO77)-SEARCH("!", AO77)-1)), Rankings!$A$2:$BK$129, 63, FALSE),0)</f>
        <v>0.70365381097598467</v>
      </c>
      <c r="II77">
        <f>IFERROR(VLOOKUP(_xlfn.NUMBERVALUE(MID(AP77, SEARCH("!", AP77)+1, SEARCH("+", AP77)-SEARCH("!", AP77)-1)), Rankings!$A$2:$BK$129, 63, FALSE),0)</f>
        <v>0</v>
      </c>
      <c r="IJ77">
        <f>IFERROR(VLOOKUP(_xlfn.NUMBERVALUE(MID(AQ77, SEARCH("!", AQ77)+1, SEARCH("+", AQ77)-SEARCH("!", AQ77)-1)), Rankings!$A$2:$BK$129, 63, FALSE),0)</f>
        <v>0</v>
      </c>
      <c r="IK77">
        <f>IFERROR(VLOOKUP(_xlfn.NUMBERVALUE(MID(AR77, SEARCH("!", AR77)+1, SEARCH("+", AR77)-SEARCH("!", AR77)-1)), Rankings!$A$2:$BK$129, 63, FALSE),0)</f>
        <v>0.5614516636093988</v>
      </c>
      <c r="IL77">
        <f>IFERROR(VLOOKUP(_xlfn.NUMBERVALUE(MID(AS77, SEARCH("!", AS77)+1, SEARCH("+", AS77)-SEARCH("!", AS77)-1)), Rankings!$A$2:$BK$129, 63, FALSE),0)</f>
        <v>0</v>
      </c>
      <c r="IM77">
        <f>IFERROR(VLOOKUP(_xlfn.NUMBERVALUE(MID(AT77, SEARCH("!", AT77)+1, SEARCH("+", AT77)-SEARCH("!", AT77)-1)), Rankings!$A$2:$BK$129, 63, FALSE),0)</f>
        <v>0</v>
      </c>
      <c r="IN77">
        <f>IFERROR(VLOOKUP(_xlfn.NUMBERVALUE(MID(AU77, SEARCH("!", AU77)+1, SEARCH("+", AU77)-SEARCH("!", AU77)-1)), Rankings!$A$2:$BK$129, 63, FALSE),0)</f>
        <v>0.34376997880440241</v>
      </c>
      <c r="IO77">
        <f>IFERROR(VLOOKUP(_xlfn.NUMBERVALUE(MID(AV77, SEARCH("!", AV77)+1, SEARCH("+", AV77)-SEARCH("!", AV77)-1)), Rankings!$A$2:$BK$129, 63, FALSE),0)</f>
        <v>0</v>
      </c>
      <c r="IP77">
        <f>IFERROR(VLOOKUP(_xlfn.NUMBERVALUE(MID(AW77, SEARCH("!", AW77)+1, SEARCH("+", AW77)-SEARCH("!", AW77)-1)), Rankings!$A$2:$BK$129, 63, FALSE),0)</f>
        <v>0</v>
      </c>
      <c r="IQ77">
        <f>IFERROR(VLOOKUP(_xlfn.NUMBERVALUE(MID(AX77, SEARCH("!", AX77)+1, SEARCH("+", AX77)-SEARCH("!", AX77)-1)), Rankings!$A$2:$BK$129, 63, FALSE),0)</f>
        <v>0</v>
      </c>
      <c r="IR77">
        <f>IFERROR(VLOOKUP(_xlfn.NUMBERVALUE(MID(AY77, SEARCH("!", AY77)+1, SEARCH("+", AY77)-SEARCH("!", AY77)-1)), Rankings!$A$2:$BK$129, 63, FALSE),0)</f>
        <v>0</v>
      </c>
      <c r="IS77">
        <f>IFERROR(VLOOKUP(_xlfn.NUMBERVALUE(MID(AZ77, SEARCH("!", AZ77)+1, SEARCH("+", AZ77)-SEARCH("!", AZ77)-1)), Rankings!$A$2:$BK$129, 63, FALSE),0)</f>
        <v>0</v>
      </c>
      <c r="IT77">
        <f>IFERROR(VLOOKUP(_xlfn.NUMBERVALUE(MID(BA77, SEARCH("!", BA77)+1, SEARCH("+", BA77)-SEARCH("!", BA77)-1)), Rankings!$A$2:$BK$129, 63, FALSE),0)</f>
        <v>0</v>
      </c>
      <c r="IU77">
        <f>IFERROR(VLOOKUP(_xlfn.NUMBERVALUE(MID(BB77, SEARCH("!", BB77)+1, SEARCH("+", BB77)-SEARCH("!", BB77)-1)), Rankings!$A$2:$BK$129, 63, FALSE),0)</f>
        <v>0</v>
      </c>
      <c r="IV77">
        <f>IFERROR(VLOOKUP(_xlfn.NUMBERVALUE(MID(BC77, SEARCH("!", BC77)+1, SEARCH("+", BC77)-SEARCH("!", BC77)-1)), Rankings!$A$2:$BK$129, 63, FALSE),0)</f>
        <v>0</v>
      </c>
      <c r="IW77">
        <f>IFERROR(VLOOKUP(_xlfn.NUMBERVALUE(MID(BD77, SEARCH("!", BD77)+1, SEARCH("+", BD77)-SEARCH("!", BD77)-1)), Rankings!$A$2:$BK$129, 63, FALSE),0)</f>
        <v>0</v>
      </c>
      <c r="IX77">
        <f>IFERROR(VLOOKUP(_xlfn.NUMBERVALUE(MID(BE77, SEARCH("!", BE77)+1, SEARCH("+", BE77)-SEARCH("!", BE77)-1)), Rankings!$A$2:$BK$129, 63, FALSE),0)</f>
        <v>0</v>
      </c>
      <c r="IY77">
        <f>IFERROR(VLOOKUP(_xlfn.NUMBERVALUE(MID(BF77, SEARCH("!", BF77)+1, SEARCH("+", BF77)-SEARCH("!", BF77)-1)), Rankings!$A$2:$BK$129, 63, FALSE),0)</f>
        <v>0</v>
      </c>
      <c r="IZ77">
        <f>IFERROR(VLOOKUP(_xlfn.NUMBERVALUE(MID(BG77, SEARCH("!", BG77)+1, SEARCH("+", BG77)-SEARCH("!", BG77)-1)), Rankings!$A$2:$BK$129, 63, FALSE),0)</f>
        <v>0</v>
      </c>
      <c r="JA77">
        <f>IFERROR(VLOOKUP(_xlfn.NUMBERVALUE(MID(BH77, SEARCH("!", BH77)+1, SEARCH("+", BH77)-SEARCH("!", BH77)-1)), Rankings!$A$2:$BK$129, 63, FALSE),0)</f>
        <v>0</v>
      </c>
      <c r="JB77">
        <f>IFERROR(VLOOKUP(_xlfn.NUMBERVALUE(MID(BI77, SEARCH("!", BI77)+1, SEARCH("+", BI77)-SEARCH("!", BI77)-1)), Rankings!$A$2:$BK$129, 63, FALSE),0)</f>
        <v>0</v>
      </c>
      <c r="JC77">
        <f>IFERROR(VLOOKUP(_xlfn.NUMBERVALUE(MID(BJ77, SEARCH("!", BJ77)+1, SEARCH("+", BJ77)-SEARCH("!", BJ77)-1)), Rankings!$A$2:$BK$129, 63, FALSE),0)</f>
        <v>0</v>
      </c>
      <c r="JD77">
        <f>IFERROR(VLOOKUP(_xlfn.NUMBERVALUE(MID(BK77, SEARCH("!", BK77)+1, SEARCH("+", BK77)-SEARCH("!", BK77)-1)), Rankings!$A$2:$BK$129, 63, FALSE),0)</f>
        <v>0</v>
      </c>
      <c r="JE77">
        <f>IFERROR(VLOOKUP(_xlfn.NUMBERVALUE(MID(BL77, SEARCH("!", BL77)+1, SEARCH("+", BL77)-SEARCH("!", BL77)-1)), Rankings!$A$2:$BK$129, 63, FALSE),0)</f>
        <v>0</v>
      </c>
      <c r="JF77">
        <f>IFERROR(VLOOKUP(_xlfn.NUMBERVALUE(MID(BM77, SEARCH("!", BM77)+1, SEARCH("+", BM77)-SEARCH("!", BM77)-1)), Rankings!$A$2:$BK$129, 63, FALSE),0)</f>
        <v>0</v>
      </c>
      <c r="JG77">
        <f>IFERROR(VLOOKUP(_xlfn.NUMBERVALUE(MID(BN77, SEARCH("!", BN77)+1, SEARCH("+", BN77)-SEARCH("!", BN77)-1)), Rankings!$A$2:$BK$129, 63, FALSE),0)</f>
        <v>0</v>
      </c>
      <c r="JH77">
        <f>IFERROR(VLOOKUP(_xlfn.NUMBERVALUE(MID(BO77, SEARCH("!", BO77)+1, SEARCH("+", BO77)-SEARCH("!", BO77)-1)), Rankings!$A$2:$BK$129, 63, FALSE),0)</f>
        <v>0</v>
      </c>
      <c r="JI77">
        <f>IFERROR(VLOOKUP(_xlfn.NUMBERVALUE(MID(BP77, SEARCH("!", BP77)+1, SEARCH("+", BP77)-SEARCH("!", BP77)-1)), Rankings!$A$2:$BK$129, 63, FALSE),0)</f>
        <v>0</v>
      </c>
      <c r="JJ77">
        <f>IFERROR(VLOOKUP(_xlfn.NUMBERVALUE(MID(BQ77, SEARCH("!", BQ77)+1, SEARCH("+", BQ77)-SEARCH("!", BQ77)-1)), Rankings!$A$2:$BK$129, 63, FALSE),0)</f>
        <v>0</v>
      </c>
      <c r="JK77">
        <f>IFERROR(VLOOKUP(_xlfn.NUMBERVALUE(MID(BR77, SEARCH("!", BR77)+1, SEARCH("+", BR77)-SEARCH("!", BR77)-1)), Rankings!$A$2:$BK$129, 63, FALSE),0)</f>
        <v>0</v>
      </c>
      <c r="JL77">
        <f>IFERROR(VLOOKUP(_xlfn.NUMBERVALUE(MID(BS77, SEARCH("!", BS77)+1, SEARCH("+", BS77)-SEARCH("!", BS77)-1)), Rankings!$A$2:$BK$129, 63, FALSE),0)</f>
        <v>0</v>
      </c>
      <c r="JM77">
        <f>IFERROR(VLOOKUP(_xlfn.NUMBERVALUE(MID(BT77, SEARCH("!", BT77)+1, SEARCH("+", BT77)-SEARCH("!", BT77)-1)), Rankings!$A$2:$BK$129, 63, FALSE),0)</f>
        <v>0</v>
      </c>
      <c r="JN77">
        <f>IFERROR(VLOOKUP(_xlfn.NUMBERVALUE(MID(BU77, SEARCH("!", BU77)+1, SEARCH("+", BU77)-SEARCH("!", BU77)-1)), Rankings!$A$2:$BK$129, 63, FALSE),0)</f>
        <v>0</v>
      </c>
      <c r="JO77">
        <f>IFERROR(VLOOKUP(_xlfn.NUMBERVALUE(MID(BV77, SEARCH("!", BV77)+1, SEARCH("+", BV77)-SEARCH("!", BV77)-1)), Rankings!$A$2:$BK$129, 63, FALSE),0)</f>
        <v>0</v>
      </c>
      <c r="JP77">
        <f>IFERROR(VLOOKUP(_xlfn.NUMBERVALUE(MID(BW77, SEARCH("!", BW77)+1, SEARCH("+", BW77)-SEARCH("!", BW77)-1)), Rankings!$A$2:$BK$129, 63, FALSE),0)</f>
        <v>0</v>
      </c>
      <c r="JQ77">
        <f>IFERROR(VLOOKUP(_xlfn.NUMBERVALUE(MID(BX77, SEARCH("!", BX77)+1, SEARCH("+", BX77)-SEARCH("!", BX77)-1)), Rankings!$A$2:$BK$129, 63, FALSE),0)</f>
        <v>0</v>
      </c>
      <c r="JR77">
        <f>IFERROR(VLOOKUP(_xlfn.NUMBERVALUE(MID(BY77, SEARCH("!", BY77)+1, SEARCH("+", BY77)-SEARCH("!", BY77)-1)), Rankings!$A$2:$BK$129, 63, FALSE),0)</f>
        <v>0</v>
      </c>
      <c r="JS77">
        <f>IFERROR(VLOOKUP(_xlfn.NUMBERVALUE(MID(BZ77, SEARCH("!", BZ77)+1, SEARCH("+", BZ77)-SEARCH("!", BZ77)-1)), Rankings!$A$2:$BK$129, 63, FALSE),0)</f>
        <v>0</v>
      </c>
      <c r="JT77">
        <f>IFERROR(VLOOKUP(_xlfn.NUMBERVALUE(MID(CA77, SEARCH("!", CA77)+1, SEARCH("+", CA77)-SEARCH("!", CA77)-1)), Rankings!$A$2:$BK$129, 63, FALSE),0)</f>
        <v>0</v>
      </c>
      <c r="JU77">
        <f>IFERROR(VLOOKUP(_xlfn.NUMBERVALUE(MID(CB77, SEARCH("!", CB77)+1, SEARCH("+", CB77)-SEARCH("!", CB77)-1)), Rankings!$A$2:$BK$129, 63, FALSE),0)</f>
        <v>0</v>
      </c>
      <c r="JV77">
        <f>IFERROR(VLOOKUP(_xlfn.NUMBERVALUE(MID(CC77, SEARCH("!", CC77)+1, SEARCH("+", CC77)-SEARCH("!", CC77)-1)), Rankings!$A$2:$BK$129, 63, FALSE),0)</f>
        <v>0</v>
      </c>
      <c r="JW77">
        <f>IFERROR(VLOOKUP(_xlfn.NUMBERVALUE(MID(CD77, SEARCH("!", CD77)+1, SEARCH("+", CD77)-SEARCH("!", CD77)-1)), Rankings!$A$2:$BK$129, 63, FALSE),0)</f>
        <v>0</v>
      </c>
      <c r="JX77">
        <f>IFERROR(VLOOKUP(_xlfn.NUMBERVALUE(MID(CE77, SEARCH("!", CE77)+1, SEARCH("+", CE77)-SEARCH("!", CE77)-1)), Rankings!$A$2:$BK$129, 63, FALSE),0)</f>
        <v>0</v>
      </c>
      <c r="JY77">
        <f>IFERROR(VLOOKUP(_xlfn.NUMBERVALUE(MID(CF77, SEARCH("!", CF77)+1, SEARCH("+", CF77)-SEARCH("!", CF77)-1)), Rankings!$A$2:$BK$129, 63, FALSE),0)</f>
        <v>0</v>
      </c>
      <c r="JZ77">
        <f>IFERROR(VLOOKUP(_xlfn.NUMBERVALUE(MID(CG77, SEARCH("!", CG77)+1, SEARCH("+", CG77)-SEARCH("!", CG77)-1)), Rankings!$A$2:$BK$129, 63, FALSE),0)</f>
        <v>0</v>
      </c>
      <c r="KA77">
        <f>IFERROR(VLOOKUP(_xlfn.NUMBERVALUE(MID(CH77, SEARCH("!", CH77)+1, SEARCH("+", CH77)-SEARCH("!", CH77)-1)), Rankings!$A$2:$BK$129, 63, FALSE),0)</f>
        <v>0</v>
      </c>
      <c r="KB77">
        <f>IFERROR(VLOOKUP(_xlfn.NUMBERVALUE(MID(CI77, SEARCH("!", CI77)+1, SEARCH("+", CI77)-SEARCH("!", CI77)-1)), Rankings!$A$2:$BK$129, 63, FALSE),0)</f>
        <v>0</v>
      </c>
      <c r="KC77">
        <f>IFERROR(VLOOKUP(_xlfn.NUMBERVALUE(MID(CJ77, SEARCH("!", CJ77)+1, SEARCH("+", CJ77)-SEARCH("!", CJ77)-1)), Rankings!$A$2:$BK$129, 63, FALSE),0)</f>
        <v>0</v>
      </c>
      <c r="KD77">
        <f>IFERROR(VLOOKUP(_xlfn.NUMBERVALUE(MID(CK77, SEARCH("!", CK77)+1, SEARCH("+", CK77)-SEARCH("!", CK77)-1)), Rankings!$A$2:$BK$129, 63, FALSE),0)</f>
        <v>0</v>
      </c>
      <c r="KE77">
        <f>IFERROR(VLOOKUP(_xlfn.NUMBERVALUE(MID(CL77, SEARCH("!", CL77)+1, SEARCH("+", CL77)-SEARCH("!", CL77)-1)), Rankings!$A$2:$BK$129, 63, FALSE),0)</f>
        <v>0</v>
      </c>
      <c r="KF77">
        <f>IFERROR(VLOOKUP(_xlfn.NUMBERVALUE(MID(CM77, SEARCH("!", CM77)+1, SEARCH("+", CM77)-SEARCH("!", CM77)-1)), Rankings!$A$2:$BK$129, 63, FALSE),0)</f>
        <v>0</v>
      </c>
      <c r="KG77">
        <f>IFERROR(VLOOKUP(_xlfn.NUMBERVALUE(MID(CN77, SEARCH("!", CN77)+1, SEARCH("+", CN77)-SEARCH("!", CN77)-1)), Rankings!$A$2:$BK$129, 63, FALSE),0)</f>
        <v>0</v>
      </c>
      <c r="KH77">
        <f>IFERROR(VLOOKUP(_xlfn.NUMBERVALUE(MID(CO77, SEARCH("!", CO77)+1, SEARCH("+", CO77)-SEARCH("!", CO77)-1)), Rankings!$A$2:$BK$129, 63, FALSE),0)</f>
        <v>0</v>
      </c>
      <c r="KJ77" s="28">
        <f t="shared" si="1901"/>
        <v>197</v>
      </c>
      <c r="KK77" s="28">
        <f t="shared" si="1902"/>
        <v>0</v>
      </c>
      <c r="KL77" s="28">
        <f t="shared" si="1903"/>
        <v>83</v>
      </c>
      <c r="KM77" s="28">
        <f t="shared" si="1904"/>
        <v>0</v>
      </c>
      <c r="KN77" s="28">
        <f t="shared" si="1905"/>
        <v>0</v>
      </c>
      <c r="KO77" s="28">
        <f t="shared" si="1906"/>
        <v>142</v>
      </c>
      <c r="KP77" s="28">
        <f t="shared" si="1907"/>
        <v>238.5</v>
      </c>
      <c r="KQ77" s="28">
        <f t="shared" si="1908"/>
        <v>142</v>
      </c>
      <c r="KS77" s="27" t="str">
        <f t="shared" si="1909"/>
        <v>9</v>
      </c>
      <c r="KT77" s="27" t="str">
        <f t="shared" si="1910"/>
        <v>24</v>
      </c>
      <c r="KU77" s="27" t="str">
        <f t="shared" si="1911"/>
        <v>17</v>
      </c>
      <c r="KV77" s="27">
        <f t="shared" si="1912"/>
        <v>0</v>
      </c>
      <c r="KW77" s="27">
        <f t="shared" si="1913"/>
        <v>0</v>
      </c>
      <c r="KX77" s="27" t="str">
        <f t="shared" si="1914"/>
        <v>26</v>
      </c>
      <c r="KY77" s="27">
        <f t="shared" si="1915"/>
        <v>0</v>
      </c>
      <c r="KZ77" s="27" t="str">
        <f t="shared" si="1916"/>
        <v>23</v>
      </c>
      <c r="LA77" s="27" t="str">
        <f t="shared" si="1917"/>
        <v>13</v>
      </c>
      <c r="LB77" s="27">
        <f t="shared" si="1918"/>
        <v>0</v>
      </c>
      <c r="LC77" s="27">
        <f t="shared" si="1919"/>
        <v>0</v>
      </c>
      <c r="LD77" s="27" t="str">
        <f t="shared" si="1920"/>
        <v>18</v>
      </c>
      <c r="LE77" s="27">
        <f t="shared" si="1921"/>
        <v>0</v>
      </c>
      <c r="LF77" s="27" t="str">
        <f t="shared" si="1922"/>
        <v>36</v>
      </c>
      <c r="LG77" s="27" t="str">
        <f t="shared" si="1923"/>
        <v>10</v>
      </c>
      <c r="LH77" s="27">
        <f t="shared" si="1924"/>
        <v>0</v>
      </c>
      <c r="LI77" s="27">
        <f t="shared" si="1925"/>
        <v>0</v>
      </c>
      <c r="LJ77" s="27">
        <f t="shared" si="1926"/>
        <v>0</v>
      </c>
      <c r="LK77" s="27">
        <f t="shared" si="1927"/>
        <v>0</v>
      </c>
      <c r="LL77" s="27">
        <f t="shared" si="1928"/>
        <v>0</v>
      </c>
      <c r="LM77" s="27" t="str">
        <f t="shared" si="1929"/>
        <v>16</v>
      </c>
      <c r="LN77" s="27">
        <f t="shared" si="1930"/>
        <v>0</v>
      </c>
      <c r="LO77" s="27" t="str">
        <f t="shared" si="1931"/>
        <v>15</v>
      </c>
      <c r="LP77" s="27">
        <f t="shared" si="1932"/>
        <v>0</v>
      </c>
      <c r="LQ77" s="27">
        <f t="shared" si="1933"/>
        <v>0</v>
      </c>
      <c r="LR77" s="27">
        <f t="shared" si="1934"/>
        <v>0</v>
      </c>
      <c r="LS77" s="27" t="str">
        <f t="shared" si="1935"/>
        <v>18</v>
      </c>
      <c r="LT77" s="27">
        <f t="shared" si="1936"/>
        <v>0</v>
      </c>
      <c r="LU77" s="27" t="str">
        <f t="shared" si="1937"/>
        <v>9</v>
      </c>
      <c r="LV77" s="27" t="str">
        <f t="shared" si="1938"/>
        <v>13</v>
      </c>
      <c r="LW77" s="27">
        <f t="shared" si="1939"/>
        <v>0</v>
      </c>
      <c r="LX77" s="27">
        <f t="shared" si="1940"/>
        <v>0</v>
      </c>
      <c r="LY77" s="27" t="str">
        <f t="shared" si="1941"/>
        <v>16</v>
      </c>
      <c r="LZ77" s="27">
        <f t="shared" si="1942"/>
        <v>0</v>
      </c>
      <c r="MA77" s="27">
        <f t="shared" si="1943"/>
        <v>0</v>
      </c>
      <c r="MB77" s="27" t="str">
        <f t="shared" si="1944"/>
        <v>17</v>
      </c>
      <c r="MC77" s="27">
        <f t="shared" si="1945"/>
        <v>0</v>
      </c>
      <c r="MD77" s="27">
        <f t="shared" si="1946"/>
        <v>0</v>
      </c>
      <c r="ME77" s="27">
        <f t="shared" si="1947"/>
        <v>0</v>
      </c>
      <c r="MF77" s="27">
        <f t="shared" si="1948"/>
        <v>0</v>
      </c>
      <c r="MG77" s="27">
        <f t="shared" si="1949"/>
        <v>0</v>
      </c>
      <c r="MH77" s="27">
        <f t="shared" si="1950"/>
        <v>0</v>
      </c>
      <c r="MI77" s="27">
        <f t="shared" si="1951"/>
        <v>0</v>
      </c>
      <c r="MJ77" s="27">
        <f t="shared" si="1952"/>
        <v>0</v>
      </c>
      <c r="MK77" s="27">
        <f t="shared" si="1953"/>
        <v>0</v>
      </c>
      <c r="ML77" s="27">
        <f t="shared" si="1954"/>
        <v>0</v>
      </c>
      <c r="MM77" s="27">
        <f t="shared" si="1955"/>
        <v>0</v>
      </c>
      <c r="MN77" s="27">
        <f t="shared" si="1956"/>
        <v>0</v>
      </c>
      <c r="MO77" s="27">
        <f t="shared" si="1957"/>
        <v>0</v>
      </c>
      <c r="MP77" s="27">
        <f t="shared" si="1958"/>
        <v>0</v>
      </c>
      <c r="MQ77" s="27">
        <f t="shared" si="1959"/>
        <v>0</v>
      </c>
      <c r="MR77" s="27">
        <f t="shared" si="1960"/>
        <v>0</v>
      </c>
      <c r="MS77" s="27">
        <f t="shared" si="1961"/>
        <v>0</v>
      </c>
      <c r="MT77" s="27">
        <f t="shared" si="1962"/>
        <v>0</v>
      </c>
      <c r="MU77" s="27">
        <f t="shared" si="1963"/>
        <v>0</v>
      </c>
      <c r="MV77" s="27">
        <f t="shared" si="1964"/>
        <v>0</v>
      </c>
      <c r="MW77" s="27">
        <f t="shared" si="1965"/>
        <v>0</v>
      </c>
      <c r="MX77" s="27">
        <f t="shared" si="1966"/>
        <v>0</v>
      </c>
      <c r="MY77" s="27">
        <f t="shared" si="1967"/>
        <v>0</v>
      </c>
      <c r="MZ77" s="27">
        <f t="shared" si="1968"/>
        <v>0</v>
      </c>
      <c r="NA77" s="27">
        <f t="shared" si="1969"/>
        <v>0</v>
      </c>
      <c r="NB77" s="27">
        <f t="shared" si="1970"/>
        <v>0</v>
      </c>
      <c r="NC77" s="27">
        <f t="shared" si="1971"/>
        <v>0</v>
      </c>
      <c r="ND77" s="27">
        <f t="shared" si="1972"/>
        <v>0</v>
      </c>
      <c r="NE77" s="27">
        <f t="shared" si="1973"/>
        <v>0</v>
      </c>
      <c r="NF77" s="27">
        <f t="shared" si="1974"/>
        <v>0</v>
      </c>
      <c r="NG77" s="27">
        <f t="shared" si="1975"/>
        <v>0</v>
      </c>
      <c r="NH77" s="27">
        <f t="shared" si="1976"/>
        <v>0</v>
      </c>
      <c r="NI77" s="27">
        <f t="shared" si="1977"/>
        <v>0</v>
      </c>
      <c r="NJ77" s="27">
        <f t="shared" si="1978"/>
        <v>0</v>
      </c>
      <c r="NK77" s="27">
        <f t="shared" si="1979"/>
        <v>0</v>
      </c>
      <c r="NL77" s="27">
        <f t="shared" si="1980"/>
        <v>0</v>
      </c>
      <c r="NM77" s="27">
        <f t="shared" si="1981"/>
        <v>0</v>
      </c>
      <c r="NN77" s="27">
        <f t="shared" si="1982"/>
        <v>0</v>
      </c>
      <c r="NO77" s="27">
        <f t="shared" si="1983"/>
        <v>0</v>
      </c>
      <c r="NP77" s="27">
        <f t="shared" si="1984"/>
        <v>0</v>
      </c>
      <c r="NQ77" s="27">
        <f t="shared" si="1985"/>
        <v>0</v>
      </c>
      <c r="NR77" s="27">
        <f t="shared" si="1986"/>
        <v>0</v>
      </c>
      <c r="NS77" s="27">
        <f t="shared" si="1987"/>
        <v>0</v>
      </c>
      <c r="NT77" s="27">
        <f t="shared" si="1988"/>
        <v>0</v>
      </c>
      <c r="NU77" s="27">
        <f t="shared" si="1989"/>
        <v>0</v>
      </c>
      <c r="NV77" s="27">
        <f t="shared" si="1990"/>
        <v>0</v>
      </c>
      <c r="NX77" s="28">
        <f t="shared" si="1991"/>
        <v>198</v>
      </c>
      <c r="NY77" s="28">
        <f t="shared" si="1992"/>
        <v>0</v>
      </c>
      <c r="NZ77" s="28">
        <f t="shared" si="1993"/>
        <v>52</v>
      </c>
      <c r="OA77" s="28">
        <f t="shared" si="1994"/>
        <v>0</v>
      </c>
      <c r="OB77" s="28">
        <f t="shared" si="1995"/>
        <v>0</v>
      </c>
      <c r="OC77" s="28">
        <f t="shared" si="1996"/>
        <v>157</v>
      </c>
      <c r="OD77" s="28">
        <f t="shared" si="1997"/>
        <v>224</v>
      </c>
      <c r="OE77" s="28">
        <f t="shared" si="1998"/>
        <v>157</v>
      </c>
      <c r="OG77" s="27" t="str">
        <f t="shared" si="1999"/>
        <v>13</v>
      </c>
      <c r="OH77" s="27" t="str">
        <f t="shared" si="2000"/>
        <v>15</v>
      </c>
      <c r="OI77" s="27" t="str">
        <f t="shared" si="2001"/>
        <v>10</v>
      </c>
      <c r="OJ77" s="27">
        <f t="shared" si="2002"/>
        <v>0</v>
      </c>
      <c r="OK77" s="27">
        <f t="shared" si="2003"/>
        <v>0</v>
      </c>
      <c r="OL77" s="27" t="str">
        <f t="shared" si="2004"/>
        <v>14</v>
      </c>
      <c r="OM77" s="27">
        <f t="shared" si="2005"/>
        <v>0</v>
      </c>
      <c r="ON77" s="27" t="str">
        <f t="shared" si="2006"/>
        <v>6</v>
      </c>
      <c r="OO77" s="27" t="str">
        <f t="shared" si="2007"/>
        <v>16</v>
      </c>
      <c r="OP77" s="27">
        <f t="shared" si="2008"/>
        <v>0</v>
      </c>
      <c r="OQ77" s="27">
        <f t="shared" si="2009"/>
        <v>0</v>
      </c>
      <c r="OR77" s="27" t="str">
        <f t="shared" si="2010"/>
        <v>20</v>
      </c>
      <c r="OS77" s="27">
        <f t="shared" si="2011"/>
        <v>0</v>
      </c>
      <c r="OT77" s="27" t="str">
        <f t="shared" si="2012"/>
        <v>10</v>
      </c>
      <c r="OU77" s="27" t="str">
        <f t="shared" si="2013"/>
        <v>24</v>
      </c>
      <c r="OV77" s="27">
        <f t="shared" si="2014"/>
        <v>0</v>
      </c>
      <c r="OW77" s="27">
        <f t="shared" si="2015"/>
        <v>0</v>
      </c>
      <c r="OX77" s="27">
        <f t="shared" si="2016"/>
        <v>0</v>
      </c>
      <c r="OY77" s="27">
        <f t="shared" si="2017"/>
        <v>0</v>
      </c>
      <c r="OZ77" s="27">
        <f t="shared" si="2018"/>
        <v>0</v>
      </c>
      <c r="PA77" s="27" t="str">
        <f t="shared" si="2019"/>
        <v>11</v>
      </c>
      <c r="PB77" s="27">
        <f t="shared" si="2020"/>
        <v>0</v>
      </c>
      <c r="PC77" s="27" t="str">
        <f t="shared" si="2021"/>
        <v>14</v>
      </c>
      <c r="PD77" s="27">
        <f t="shared" si="2022"/>
        <v>0</v>
      </c>
      <c r="PE77" s="27">
        <f t="shared" si="2023"/>
        <v>0</v>
      </c>
      <c r="PF77" s="27">
        <f t="shared" si="2024"/>
        <v>0</v>
      </c>
      <c r="PG77" s="27" t="str">
        <f t="shared" si="2025"/>
        <v>17</v>
      </c>
      <c r="PH77" s="27">
        <f t="shared" si="2026"/>
        <v>0</v>
      </c>
      <c r="PI77" s="27" t="str">
        <f t="shared" si="2027"/>
        <v>22</v>
      </c>
      <c r="PJ77" s="27" t="str">
        <f t="shared" si="2028"/>
        <v>15</v>
      </c>
      <c r="PK77" s="27">
        <f t="shared" si="2029"/>
        <v>0</v>
      </c>
      <c r="PL77" s="27">
        <f t="shared" si="2030"/>
        <v>0</v>
      </c>
      <c r="PM77" s="27" t="str">
        <f t="shared" si="2031"/>
        <v>18</v>
      </c>
      <c r="PN77" s="27">
        <f t="shared" si="2032"/>
        <v>0</v>
      </c>
      <c r="PO77" s="27">
        <f t="shared" si="2033"/>
        <v>0</v>
      </c>
      <c r="PP77" s="27" t="str">
        <f t="shared" si="2034"/>
        <v>25</v>
      </c>
      <c r="PQ77" s="27">
        <f t="shared" si="2035"/>
        <v>0</v>
      </c>
      <c r="PR77" s="27">
        <f t="shared" si="2036"/>
        <v>0</v>
      </c>
      <c r="PS77" s="27">
        <f t="shared" si="2037"/>
        <v>0</v>
      </c>
      <c r="PT77" s="27">
        <f t="shared" si="2038"/>
        <v>0</v>
      </c>
      <c r="PU77" s="27">
        <f t="shared" si="2039"/>
        <v>0</v>
      </c>
      <c r="PV77" s="27">
        <f t="shared" si="2040"/>
        <v>0</v>
      </c>
      <c r="PW77" s="27">
        <f t="shared" si="2041"/>
        <v>0</v>
      </c>
      <c r="PX77" s="27">
        <f t="shared" si="2042"/>
        <v>0</v>
      </c>
      <c r="PY77" s="27">
        <f t="shared" si="2043"/>
        <v>0</v>
      </c>
      <c r="PZ77" s="27">
        <f t="shared" si="2044"/>
        <v>0</v>
      </c>
      <c r="QA77" s="27">
        <f t="shared" si="2045"/>
        <v>0</v>
      </c>
      <c r="QB77" s="27">
        <f t="shared" si="2046"/>
        <v>0</v>
      </c>
      <c r="QC77" s="27">
        <f t="shared" si="2047"/>
        <v>0</v>
      </c>
      <c r="QD77" s="27">
        <f t="shared" si="2048"/>
        <v>0</v>
      </c>
      <c r="QE77" s="27">
        <f t="shared" si="2049"/>
        <v>0</v>
      </c>
      <c r="QF77" s="27">
        <f t="shared" si="2050"/>
        <v>0</v>
      </c>
      <c r="QG77" s="27">
        <f t="shared" si="2051"/>
        <v>0</v>
      </c>
      <c r="QH77" s="27">
        <f t="shared" si="2052"/>
        <v>0</v>
      </c>
      <c r="QI77" s="27">
        <f t="shared" si="2053"/>
        <v>0</v>
      </c>
      <c r="QJ77" s="27">
        <f t="shared" si="2054"/>
        <v>0</v>
      </c>
      <c r="QK77" s="27">
        <f t="shared" si="2055"/>
        <v>0</v>
      </c>
      <c r="QL77" s="27">
        <f t="shared" si="2056"/>
        <v>0</v>
      </c>
      <c r="QM77" s="27">
        <f t="shared" si="2057"/>
        <v>0</v>
      </c>
      <c r="QN77" s="27">
        <f t="shared" si="2058"/>
        <v>0</v>
      </c>
      <c r="QO77" s="27">
        <f t="shared" si="2059"/>
        <v>0</v>
      </c>
      <c r="QP77" s="27">
        <f t="shared" si="2060"/>
        <v>0</v>
      </c>
      <c r="QQ77" s="27">
        <f t="shared" si="2061"/>
        <v>0</v>
      </c>
      <c r="QR77" s="27">
        <f t="shared" si="2062"/>
        <v>0</v>
      </c>
      <c r="QS77" s="27">
        <f t="shared" si="2063"/>
        <v>0</v>
      </c>
      <c r="QT77" s="27">
        <f t="shared" si="2064"/>
        <v>0</v>
      </c>
      <c r="QU77" s="27">
        <f t="shared" si="2065"/>
        <v>0</v>
      </c>
      <c r="QV77" s="27">
        <f t="shared" si="2066"/>
        <v>0</v>
      </c>
      <c r="QW77" s="27">
        <f t="shared" si="2067"/>
        <v>0</v>
      </c>
      <c r="QX77" s="27">
        <f t="shared" si="2068"/>
        <v>0</v>
      </c>
      <c r="QY77" s="27">
        <f t="shared" si="2069"/>
        <v>0</v>
      </c>
      <c r="QZ77" s="27">
        <f t="shared" si="2070"/>
        <v>0</v>
      </c>
      <c r="RA77" s="27">
        <f t="shared" si="2071"/>
        <v>0</v>
      </c>
      <c r="RB77" s="27">
        <f t="shared" si="2072"/>
        <v>0</v>
      </c>
      <c r="RC77" s="27">
        <f t="shared" si="2073"/>
        <v>0</v>
      </c>
      <c r="RD77" s="27">
        <f t="shared" si="2074"/>
        <v>0</v>
      </c>
      <c r="RE77" s="27">
        <f t="shared" si="2075"/>
        <v>0</v>
      </c>
      <c r="RF77" s="27">
        <f t="shared" si="2076"/>
        <v>0</v>
      </c>
      <c r="RG77" s="27">
        <f t="shared" si="2077"/>
        <v>0</v>
      </c>
      <c r="RH77" s="27">
        <f t="shared" si="2078"/>
        <v>0</v>
      </c>
      <c r="RI77" s="27">
        <f t="shared" si="2079"/>
        <v>0</v>
      </c>
      <c r="RJ77" s="27">
        <f t="shared" si="2080"/>
        <v>0</v>
      </c>
      <c r="RL77" s="28">
        <f t="shared" si="2081"/>
        <v>93</v>
      </c>
      <c r="RM77" s="28">
        <f t="shared" si="2082"/>
        <v>0</v>
      </c>
      <c r="RN77" s="28">
        <f t="shared" si="2083"/>
        <v>34</v>
      </c>
      <c r="RO77" s="28">
        <f t="shared" si="2084"/>
        <v>0</v>
      </c>
      <c r="RP77" s="28">
        <f t="shared" si="2085"/>
        <v>0</v>
      </c>
      <c r="RQ77" s="28">
        <f t="shared" si="2086"/>
        <v>110</v>
      </c>
      <c r="RT77" s="27" t="str">
        <f t="shared" si="2087"/>
        <v>6</v>
      </c>
      <c r="RU77" s="27" t="str">
        <f t="shared" si="2088"/>
        <v>10</v>
      </c>
      <c r="RV77" s="27" t="str">
        <f t="shared" si="2089"/>
        <v>7</v>
      </c>
      <c r="RW77" s="27" t="str">
        <f t="shared" si="2090"/>
        <v>0</v>
      </c>
      <c r="RX77" s="27" t="str">
        <f t="shared" si="2091"/>
        <v>0</v>
      </c>
      <c r="RY77" s="27" t="str">
        <f t="shared" si="2092"/>
        <v>11</v>
      </c>
      <c r="RZ77" s="27" t="str">
        <f t="shared" si="2093"/>
        <v>0</v>
      </c>
      <c r="SA77" s="27" t="str">
        <f t="shared" si="2094"/>
        <v>6</v>
      </c>
      <c r="SB77" s="27" t="str">
        <f t="shared" si="2095"/>
        <v>5</v>
      </c>
      <c r="SC77" s="27" t="str">
        <f t="shared" si="2096"/>
        <v>0</v>
      </c>
      <c r="SD77" s="27" t="str">
        <f t="shared" si="2097"/>
        <v>0</v>
      </c>
      <c r="SE77" s="27" t="str">
        <f t="shared" si="2098"/>
        <v>7</v>
      </c>
      <c r="SF77" s="27" t="str">
        <f t="shared" si="2099"/>
        <v>0</v>
      </c>
      <c r="SG77" s="27" t="str">
        <f t="shared" si="2100"/>
        <v>17</v>
      </c>
      <c r="SH77" s="27" t="str">
        <f t="shared" si="2101"/>
        <v>4</v>
      </c>
      <c r="SI77" s="27" t="str">
        <f t="shared" si="2102"/>
        <v>0</v>
      </c>
      <c r="SJ77" s="27" t="str">
        <f t="shared" si="2103"/>
        <v>0</v>
      </c>
      <c r="SK77" s="27" t="str">
        <f t="shared" si="2104"/>
        <v>0</v>
      </c>
      <c r="SL77" s="27" t="str">
        <f t="shared" si="2105"/>
        <v>0</v>
      </c>
      <c r="SM77" s="27" t="str">
        <f t="shared" si="2106"/>
        <v>0</v>
      </c>
      <c r="SN77" s="27" t="str">
        <f t="shared" si="2107"/>
        <v>8</v>
      </c>
      <c r="SO77" s="27" t="str">
        <f t="shared" si="2108"/>
        <v>0</v>
      </c>
      <c r="SP77" s="27" t="str">
        <f t="shared" si="2109"/>
        <v>5</v>
      </c>
      <c r="SQ77" s="27" t="str">
        <f t="shared" si="2110"/>
        <v>0</v>
      </c>
      <c r="SR77" s="27" t="str">
        <f t="shared" si="2111"/>
        <v>0</v>
      </c>
      <c r="SS77" s="27" t="str">
        <f t="shared" si="2112"/>
        <v>0</v>
      </c>
      <c r="ST77" s="27" t="str">
        <f t="shared" si="2113"/>
        <v>10</v>
      </c>
      <c r="SU77" s="27" t="str">
        <f t="shared" si="2114"/>
        <v>0</v>
      </c>
      <c r="SV77" s="27" t="str">
        <f t="shared" si="2115"/>
        <v>6</v>
      </c>
      <c r="SW77" s="27" t="str">
        <f t="shared" si="2116"/>
        <v>8</v>
      </c>
      <c r="SX77" s="27" t="str">
        <f t="shared" si="2117"/>
        <v>0</v>
      </c>
      <c r="SY77" s="27" t="str">
        <f t="shared" si="2118"/>
        <v>0</v>
      </c>
      <c r="SZ77" s="27" t="str">
        <f t="shared" si="2119"/>
        <v>8</v>
      </c>
      <c r="TA77" s="27" t="str">
        <f t="shared" si="2120"/>
        <v>0</v>
      </c>
      <c r="TB77" s="27" t="str">
        <f t="shared" si="2121"/>
        <v>0</v>
      </c>
      <c r="TC77" s="27" t="str">
        <f t="shared" si="2122"/>
        <v>9</v>
      </c>
      <c r="TD77" s="27" t="str">
        <f t="shared" si="2123"/>
        <v>0</v>
      </c>
      <c r="TE77" s="27" t="str">
        <f t="shared" si="2124"/>
        <v>0</v>
      </c>
      <c r="TF77" s="27" t="str">
        <f t="shared" si="2125"/>
        <v>0</v>
      </c>
      <c r="TG77" s="27" t="str">
        <f t="shared" si="2126"/>
        <v>0</v>
      </c>
      <c r="TH77" s="27" t="str">
        <f t="shared" si="2127"/>
        <v>0</v>
      </c>
      <c r="TI77" s="27" t="str">
        <f t="shared" si="2128"/>
        <v>0</v>
      </c>
      <c r="TJ77" s="27" t="str">
        <f t="shared" si="2129"/>
        <v>0</v>
      </c>
      <c r="TK77" s="27" t="str">
        <f t="shared" si="2130"/>
        <v>0</v>
      </c>
      <c r="TL77" s="27" t="str">
        <f t="shared" si="2131"/>
        <v>0</v>
      </c>
      <c r="TM77" s="27" t="str">
        <f t="shared" si="2132"/>
        <v>0</v>
      </c>
      <c r="TN77" s="27" t="str">
        <f t="shared" si="2133"/>
        <v>0</v>
      </c>
      <c r="TO77" s="27" t="str">
        <f t="shared" si="2134"/>
        <v>0</v>
      </c>
      <c r="TP77" s="27" t="str">
        <f t="shared" si="2135"/>
        <v>0</v>
      </c>
      <c r="TQ77" s="27" t="str">
        <f t="shared" si="2136"/>
        <v>0</v>
      </c>
      <c r="TR77" s="27" t="str">
        <f t="shared" si="2137"/>
        <v>0</v>
      </c>
      <c r="TS77" s="27" t="str">
        <f t="shared" si="2138"/>
        <v>0</v>
      </c>
      <c r="TT77" s="27" t="str">
        <f t="shared" si="2139"/>
        <v>0</v>
      </c>
      <c r="TU77" s="27" t="str">
        <f t="shared" si="2140"/>
        <v>0</v>
      </c>
      <c r="TV77" s="27" t="str">
        <f t="shared" si="2141"/>
        <v>0</v>
      </c>
      <c r="TW77" s="27" t="str">
        <f t="shared" si="2142"/>
        <v>0</v>
      </c>
      <c r="TX77" s="27" t="str">
        <f t="shared" si="2143"/>
        <v>0</v>
      </c>
      <c r="TY77" s="27" t="str">
        <f t="shared" si="2144"/>
        <v>0</v>
      </c>
      <c r="TZ77" s="27" t="str">
        <f t="shared" si="2145"/>
        <v>0</v>
      </c>
      <c r="UA77" s="27" t="str">
        <f t="shared" si="2146"/>
        <v>0</v>
      </c>
      <c r="UB77" s="27" t="str">
        <f t="shared" si="2147"/>
        <v>0</v>
      </c>
      <c r="UC77" s="27" t="str">
        <f t="shared" si="2148"/>
        <v>0</v>
      </c>
      <c r="UD77" s="27" t="str">
        <f t="shared" si="2149"/>
        <v>0</v>
      </c>
      <c r="UE77" s="27" t="str">
        <f t="shared" si="2150"/>
        <v>0</v>
      </c>
      <c r="UF77" s="27" t="str">
        <f t="shared" si="2151"/>
        <v>0</v>
      </c>
      <c r="UG77" s="27" t="str">
        <f t="shared" si="2152"/>
        <v>0</v>
      </c>
      <c r="UH77" s="27" t="str">
        <f t="shared" si="2153"/>
        <v>0</v>
      </c>
      <c r="UI77" s="27" t="str">
        <f t="shared" si="2154"/>
        <v>0</v>
      </c>
      <c r="UJ77" s="27" t="str">
        <f t="shared" si="2155"/>
        <v>0</v>
      </c>
      <c r="UK77" s="27" t="str">
        <f t="shared" si="2156"/>
        <v>0</v>
      </c>
      <c r="UL77" s="27" t="str">
        <f t="shared" si="2157"/>
        <v>0</v>
      </c>
      <c r="UM77" s="27" t="str">
        <f t="shared" si="2158"/>
        <v>0</v>
      </c>
      <c r="UN77" s="27" t="str">
        <f t="shared" si="2159"/>
        <v>0</v>
      </c>
      <c r="UO77" s="27" t="str">
        <f t="shared" si="2160"/>
        <v>0</v>
      </c>
      <c r="UP77" s="27" t="str">
        <f t="shared" si="2161"/>
        <v>0</v>
      </c>
      <c r="UQ77" s="27" t="str">
        <f t="shared" si="2162"/>
        <v>0</v>
      </c>
      <c r="UR77" s="27" t="str">
        <f t="shared" si="2163"/>
        <v>0</v>
      </c>
      <c r="US77" s="27" t="str">
        <f t="shared" si="2164"/>
        <v>0</v>
      </c>
      <c r="UT77" s="27" t="str">
        <f t="shared" si="2165"/>
        <v>0</v>
      </c>
      <c r="UU77" s="27" t="str">
        <f t="shared" si="2166"/>
        <v>0</v>
      </c>
      <c r="UV77" s="27" t="str">
        <f t="shared" si="2167"/>
        <v>0</v>
      </c>
      <c r="UW77" s="27" t="str">
        <f t="shared" si="2168"/>
        <v>0</v>
      </c>
      <c r="UY77" s="28">
        <f t="shared" si="2169"/>
        <v>8.6699999999999982</v>
      </c>
      <c r="UZ77" s="28">
        <f t="shared" si="2170"/>
        <v>0</v>
      </c>
      <c r="VA77" s="28">
        <f t="shared" si="2171"/>
        <v>4.18</v>
      </c>
      <c r="VB77" s="28">
        <f t="shared" si="2172"/>
        <v>0</v>
      </c>
      <c r="VC77" s="28">
        <f t="shared" si="2173"/>
        <v>0</v>
      </c>
      <c r="VD77" s="28">
        <f t="shared" si="2174"/>
        <v>10.759999999999998</v>
      </c>
      <c r="VG77" s="27" t="str">
        <f t="shared" si="2175"/>
        <v>-9.25</v>
      </c>
      <c r="VH77" s="27" t="str">
        <f t="shared" si="2176"/>
        <v>3.42</v>
      </c>
      <c r="VI77" s="27" t="str">
        <f t="shared" si="2177"/>
        <v>1.53</v>
      </c>
      <c r="VJ77" s="27">
        <f t="shared" si="2178"/>
        <v>0</v>
      </c>
      <c r="VK77" s="27">
        <f t="shared" si="2179"/>
        <v>0</v>
      </c>
      <c r="VL77" s="27" t="str">
        <f t="shared" si="2180"/>
        <v>8.6</v>
      </c>
      <c r="VM77" s="27">
        <f t="shared" si="2181"/>
        <v>0</v>
      </c>
      <c r="VN77" s="27" t="str">
        <f t="shared" si="2182"/>
        <v>12.39</v>
      </c>
      <c r="VO77" s="27" t="str">
        <f t="shared" si="2183"/>
        <v>-2.65</v>
      </c>
      <c r="VP77" s="27">
        <f t="shared" si="2184"/>
        <v>0</v>
      </c>
      <c r="VQ77" s="27">
        <f t="shared" si="2185"/>
        <v>0</v>
      </c>
      <c r="VR77" s="27" t="str">
        <f t="shared" si="2186"/>
        <v>4.68</v>
      </c>
      <c r="VS77" s="27">
        <f t="shared" si="2187"/>
        <v>0</v>
      </c>
      <c r="VT77" s="27" t="str">
        <f t="shared" si="2188"/>
        <v>-0.73</v>
      </c>
      <c r="VU77" s="27" t="str">
        <f t="shared" si="2189"/>
        <v>1.59</v>
      </c>
      <c r="VV77" s="27">
        <f t="shared" si="2190"/>
        <v>0</v>
      </c>
      <c r="VW77" s="27">
        <f t="shared" si="2191"/>
        <v>0</v>
      </c>
      <c r="VX77" s="27">
        <f t="shared" si="2192"/>
        <v>0</v>
      </c>
      <c r="VY77" s="27">
        <f t="shared" si="2193"/>
        <v>0</v>
      </c>
      <c r="VZ77" s="27">
        <f t="shared" si="2194"/>
        <v>0</v>
      </c>
      <c r="WA77" s="27" t="str">
        <f t="shared" si="2195"/>
        <v>2.61</v>
      </c>
      <c r="WB77" s="27">
        <f t="shared" si="2196"/>
        <v>0</v>
      </c>
      <c r="WC77" s="27" t="str">
        <f t="shared" si="2197"/>
        <v>2.27</v>
      </c>
      <c r="WD77" s="27">
        <f t="shared" si="2198"/>
        <v>0</v>
      </c>
      <c r="WE77" s="27">
        <f t="shared" si="2199"/>
        <v>0</v>
      </c>
      <c r="WF77" s="27">
        <f t="shared" si="2200"/>
        <v>0</v>
      </c>
      <c r="WG77" s="27" t="str">
        <f t="shared" si="2201"/>
        <v>0.04</v>
      </c>
      <c r="WH77" s="27">
        <f t="shared" si="2202"/>
        <v>0</v>
      </c>
      <c r="WI77" s="27" t="str">
        <f t="shared" si="2203"/>
        <v>-9.75</v>
      </c>
      <c r="WJ77" s="27" t="str">
        <f t="shared" si="2204"/>
        <v>-3.7</v>
      </c>
      <c r="WK77" s="27">
        <f t="shared" si="2205"/>
        <v>0</v>
      </c>
      <c r="WL77" s="27">
        <f t="shared" si="2206"/>
        <v>0</v>
      </c>
      <c r="WM77" s="27" t="str">
        <f t="shared" si="2207"/>
        <v>-2.34</v>
      </c>
      <c r="WN77" s="27">
        <f t="shared" si="2208"/>
        <v>0</v>
      </c>
      <c r="WO77" s="27">
        <f t="shared" si="2209"/>
        <v>0</v>
      </c>
      <c r="WP77" s="27" t="str">
        <f t="shared" si="2210"/>
        <v>4.14</v>
      </c>
      <c r="WQ77" s="27">
        <f t="shared" si="2211"/>
        <v>0</v>
      </c>
      <c r="WR77" s="27">
        <f t="shared" si="2212"/>
        <v>0</v>
      </c>
      <c r="WS77" s="27">
        <f t="shared" si="2213"/>
        <v>0</v>
      </c>
      <c r="WT77" s="27">
        <f t="shared" si="2214"/>
        <v>0</v>
      </c>
      <c r="WU77" s="27">
        <f t="shared" si="2215"/>
        <v>0</v>
      </c>
      <c r="WV77" s="27">
        <f t="shared" si="2216"/>
        <v>0</v>
      </c>
      <c r="WW77" s="27">
        <f t="shared" si="2217"/>
        <v>0</v>
      </c>
      <c r="WX77" s="27">
        <f t="shared" si="2218"/>
        <v>0</v>
      </c>
      <c r="WY77" s="27">
        <f t="shared" si="2219"/>
        <v>0</v>
      </c>
      <c r="WZ77" s="27">
        <f t="shared" si="2220"/>
        <v>0</v>
      </c>
      <c r="XA77" s="27">
        <f t="shared" si="2221"/>
        <v>0</v>
      </c>
      <c r="XB77" s="27">
        <f t="shared" si="2222"/>
        <v>0</v>
      </c>
      <c r="XC77" s="27">
        <f t="shared" si="2223"/>
        <v>0</v>
      </c>
      <c r="XD77" s="27">
        <f t="shared" si="2224"/>
        <v>0</v>
      </c>
      <c r="XE77" s="27">
        <f t="shared" si="2225"/>
        <v>0</v>
      </c>
      <c r="XF77" s="27">
        <f t="shared" si="2226"/>
        <v>0</v>
      </c>
      <c r="XG77" s="27">
        <f t="shared" si="2227"/>
        <v>0</v>
      </c>
      <c r="XH77" s="27">
        <f t="shared" si="2228"/>
        <v>0</v>
      </c>
      <c r="XI77" s="27">
        <f t="shared" si="2229"/>
        <v>0</v>
      </c>
      <c r="XJ77" s="27">
        <f t="shared" si="2230"/>
        <v>0</v>
      </c>
      <c r="XK77" s="27">
        <f t="shared" si="2231"/>
        <v>0</v>
      </c>
      <c r="XL77" s="27">
        <f t="shared" si="2232"/>
        <v>0</v>
      </c>
      <c r="XM77" s="27">
        <f t="shared" si="2233"/>
        <v>0</v>
      </c>
      <c r="XN77" s="27">
        <f t="shared" si="2234"/>
        <v>0</v>
      </c>
      <c r="XO77" s="27">
        <f t="shared" si="2235"/>
        <v>0</v>
      </c>
      <c r="XP77" s="27">
        <f t="shared" si="2236"/>
        <v>0</v>
      </c>
      <c r="XQ77" s="27">
        <f t="shared" si="2237"/>
        <v>0</v>
      </c>
      <c r="XR77" s="27">
        <f t="shared" si="2238"/>
        <v>0</v>
      </c>
      <c r="XS77" s="27">
        <f t="shared" si="2239"/>
        <v>0</v>
      </c>
      <c r="XT77" s="27">
        <f t="shared" si="2240"/>
        <v>0</v>
      </c>
      <c r="XU77" s="27">
        <f t="shared" si="2241"/>
        <v>0</v>
      </c>
      <c r="XV77" s="27">
        <f t="shared" si="2242"/>
        <v>0</v>
      </c>
      <c r="XW77" s="27">
        <f t="shared" si="2243"/>
        <v>0</v>
      </c>
      <c r="XX77" s="27">
        <f t="shared" si="2244"/>
        <v>0</v>
      </c>
      <c r="XY77" s="27">
        <f t="shared" si="2245"/>
        <v>0</v>
      </c>
      <c r="XZ77" s="27">
        <f t="shared" si="2246"/>
        <v>0</v>
      </c>
      <c r="YA77" s="27">
        <f t="shared" si="2247"/>
        <v>0</v>
      </c>
      <c r="YB77" s="27">
        <f t="shared" si="2248"/>
        <v>0</v>
      </c>
      <c r="YC77" s="27">
        <f t="shared" si="2249"/>
        <v>0</v>
      </c>
      <c r="YD77" s="27">
        <f t="shared" si="2250"/>
        <v>0</v>
      </c>
      <c r="YE77" s="27">
        <f t="shared" si="2251"/>
        <v>0</v>
      </c>
      <c r="YF77" s="27">
        <f t="shared" si="2252"/>
        <v>0</v>
      </c>
      <c r="YG77" s="27">
        <f t="shared" si="2253"/>
        <v>0</v>
      </c>
      <c r="YH77" s="27">
        <f t="shared" si="2254"/>
        <v>0</v>
      </c>
      <c r="YI77" s="27">
        <f t="shared" si="2255"/>
        <v>0</v>
      </c>
      <c r="YJ77" s="27">
        <f t="shared" si="2256"/>
        <v>0</v>
      </c>
      <c r="YL77" s="28">
        <f t="shared" si="2257"/>
        <v>613</v>
      </c>
      <c r="YM77" s="28">
        <f t="shared" si="2258"/>
        <v>0</v>
      </c>
      <c r="YN77" s="28">
        <f t="shared" si="2259"/>
        <v>193</v>
      </c>
      <c r="YO77" s="28">
        <f t="shared" si="2260"/>
        <v>0</v>
      </c>
      <c r="YP77" s="28">
        <f t="shared" si="2261"/>
        <v>0</v>
      </c>
      <c r="YQ77" s="28">
        <f t="shared" si="2262"/>
        <v>709.5</v>
      </c>
      <c r="YT77" s="27" t="str">
        <f t="shared" si="2263"/>
        <v>64</v>
      </c>
      <c r="YU77" s="27" t="str">
        <f t="shared" si="2264"/>
        <v>21</v>
      </c>
      <c r="YV77" s="27" t="str">
        <f t="shared" si="2265"/>
        <v>31</v>
      </c>
      <c r="YW77" s="27">
        <f t="shared" si="2266"/>
        <v>0</v>
      </c>
      <c r="YX77" s="27">
        <f t="shared" si="2267"/>
        <v>0</v>
      </c>
      <c r="YY77" s="27" t="str">
        <f t="shared" si="2268"/>
        <v>28</v>
      </c>
      <c r="YZ77" s="27">
        <f t="shared" si="2269"/>
        <v>0</v>
      </c>
      <c r="ZA77" s="27" t="str">
        <f t="shared" si="2270"/>
        <v>35</v>
      </c>
      <c r="ZB77" s="27" t="str">
        <f t="shared" si="2271"/>
        <v>77</v>
      </c>
      <c r="ZC77" s="27">
        <f t="shared" si="2272"/>
        <v>0</v>
      </c>
      <c r="ZD77" s="27">
        <f t="shared" si="2273"/>
        <v>0</v>
      </c>
      <c r="ZE77" s="27" t="str">
        <f t="shared" si="2274"/>
        <v>58</v>
      </c>
      <c r="ZF77" s="27">
        <f t="shared" si="2275"/>
        <v>0</v>
      </c>
      <c r="ZG77" s="27" t="str">
        <f t="shared" si="2276"/>
        <v>46</v>
      </c>
      <c r="ZH77" s="27" t="str">
        <f t="shared" si="2277"/>
        <v>73</v>
      </c>
      <c r="ZI77" s="27">
        <f t="shared" si="2278"/>
        <v>0</v>
      </c>
      <c r="ZJ77" s="27">
        <f t="shared" si="2279"/>
        <v>0</v>
      </c>
      <c r="ZK77" s="27">
        <f t="shared" si="2280"/>
        <v>0</v>
      </c>
      <c r="ZL77" s="27">
        <f t="shared" si="2281"/>
        <v>0</v>
      </c>
      <c r="ZM77" s="27">
        <f t="shared" si="2282"/>
        <v>0</v>
      </c>
      <c r="ZN77" s="27" t="str">
        <f t="shared" si="2283"/>
        <v>32</v>
      </c>
      <c r="ZO77" s="27">
        <f t="shared" si="2284"/>
        <v>0</v>
      </c>
      <c r="ZP77" s="27" t="str">
        <f t="shared" si="2285"/>
        <v>36</v>
      </c>
      <c r="ZQ77" s="27">
        <f t="shared" si="2286"/>
        <v>0</v>
      </c>
      <c r="ZR77" s="27">
        <f t="shared" si="2287"/>
        <v>0</v>
      </c>
      <c r="ZS77" s="27">
        <f t="shared" si="2288"/>
        <v>0</v>
      </c>
      <c r="ZT77" s="27" t="str">
        <f t="shared" si="2289"/>
        <v>52</v>
      </c>
      <c r="ZU77" s="27">
        <f t="shared" si="2290"/>
        <v>0</v>
      </c>
      <c r="ZV77" s="27" t="str">
        <f t="shared" si="2291"/>
        <v>76</v>
      </c>
      <c r="ZW77" s="27" t="str">
        <f t="shared" si="2292"/>
        <v>77</v>
      </c>
      <c r="ZX77" s="27">
        <f t="shared" si="2293"/>
        <v>0</v>
      </c>
      <c r="ZY77" s="27">
        <f t="shared" si="2294"/>
        <v>0</v>
      </c>
      <c r="ZZ77" s="27" t="str">
        <f t="shared" si="2295"/>
        <v>58</v>
      </c>
      <c r="AAA77" s="27">
        <f t="shared" si="2296"/>
        <v>0</v>
      </c>
      <c r="AAB77" s="27">
        <f t="shared" si="2297"/>
        <v>0</v>
      </c>
      <c r="AAC77" s="27" t="str">
        <f t="shared" si="2298"/>
        <v>42</v>
      </c>
      <c r="AAD77" s="27">
        <f t="shared" si="2299"/>
        <v>0</v>
      </c>
      <c r="AAE77" s="27">
        <f t="shared" si="2300"/>
        <v>0</v>
      </c>
      <c r="AAF77" s="27">
        <f t="shared" si="2301"/>
        <v>0</v>
      </c>
      <c r="AAG77" s="27">
        <f t="shared" si="2302"/>
        <v>0</v>
      </c>
      <c r="AAH77" s="27">
        <f t="shared" si="2303"/>
        <v>0</v>
      </c>
      <c r="AAI77" s="27">
        <f t="shared" si="2304"/>
        <v>0</v>
      </c>
      <c r="AAJ77" s="27">
        <f t="shared" si="2305"/>
        <v>0</v>
      </c>
      <c r="AAK77" s="27">
        <f t="shared" si="2306"/>
        <v>0</v>
      </c>
      <c r="AAL77" s="27">
        <f t="shared" si="2307"/>
        <v>0</v>
      </c>
      <c r="AAM77" s="27">
        <f t="shared" si="2308"/>
        <v>0</v>
      </c>
      <c r="AAN77" s="27">
        <f t="shared" si="2309"/>
        <v>0</v>
      </c>
      <c r="AAO77" s="27">
        <f t="shared" si="2310"/>
        <v>0</v>
      </c>
      <c r="AAP77" s="27">
        <f t="shared" si="2311"/>
        <v>0</v>
      </c>
      <c r="AAQ77" s="27">
        <f t="shared" si="2312"/>
        <v>0</v>
      </c>
      <c r="AAR77" s="27">
        <f t="shared" si="2313"/>
        <v>0</v>
      </c>
      <c r="AAS77" s="27">
        <f t="shared" si="2314"/>
        <v>0</v>
      </c>
      <c r="AAT77" s="27">
        <f t="shared" si="2315"/>
        <v>0</v>
      </c>
      <c r="AAU77" s="27">
        <f t="shared" si="2316"/>
        <v>0</v>
      </c>
      <c r="AAV77" s="27">
        <f t="shared" si="2317"/>
        <v>0</v>
      </c>
      <c r="AAW77" s="27">
        <f t="shared" si="2318"/>
        <v>0</v>
      </c>
      <c r="AAX77" s="27">
        <f t="shared" si="2319"/>
        <v>0</v>
      </c>
      <c r="AAY77" s="27">
        <f t="shared" si="2320"/>
        <v>0</v>
      </c>
      <c r="AAZ77" s="27">
        <f t="shared" si="2321"/>
        <v>0</v>
      </c>
      <c r="ABA77" s="27">
        <f t="shared" si="2322"/>
        <v>0</v>
      </c>
      <c r="ABB77" s="27">
        <f t="shared" si="2323"/>
        <v>0</v>
      </c>
      <c r="ABC77" s="27">
        <f t="shared" si="2324"/>
        <v>0</v>
      </c>
      <c r="ABD77" s="27">
        <f t="shared" si="2325"/>
        <v>0</v>
      </c>
      <c r="ABE77" s="27">
        <f t="shared" si="2326"/>
        <v>0</v>
      </c>
      <c r="ABF77" s="27">
        <f t="shared" si="2327"/>
        <v>0</v>
      </c>
      <c r="ABG77" s="27">
        <f t="shared" si="2328"/>
        <v>0</v>
      </c>
      <c r="ABH77" s="27">
        <f t="shared" si="2329"/>
        <v>0</v>
      </c>
      <c r="ABI77" s="27">
        <f t="shared" si="2330"/>
        <v>0</v>
      </c>
      <c r="ABJ77" s="27">
        <f t="shared" si="2331"/>
        <v>0</v>
      </c>
      <c r="ABK77" s="27">
        <f t="shared" si="2332"/>
        <v>0</v>
      </c>
      <c r="ABL77" s="27">
        <f t="shared" si="2333"/>
        <v>0</v>
      </c>
      <c r="ABM77" s="27">
        <f t="shared" si="2334"/>
        <v>0</v>
      </c>
      <c r="ABN77" s="27">
        <f t="shared" si="2335"/>
        <v>0</v>
      </c>
      <c r="ABO77" s="27">
        <f t="shared" si="2336"/>
        <v>0</v>
      </c>
      <c r="ABP77" s="27">
        <f t="shared" si="2337"/>
        <v>0</v>
      </c>
      <c r="ABQ77" s="27">
        <f t="shared" si="2338"/>
        <v>0</v>
      </c>
      <c r="ABR77" s="27">
        <f t="shared" si="2339"/>
        <v>0</v>
      </c>
      <c r="ABS77" s="27">
        <f t="shared" si="2340"/>
        <v>0</v>
      </c>
      <c r="ABT77" s="27">
        <f t="shared" si="2341"/>
        <v>0</v>
      </c>
      <c r="ABU77" s="27">
        <f t="shared" si="2342"/>
        <v>0</v>
      </c>
      <c r="ABV77" s="27">
        <f t="shared" si="2343"/>
        <v>0</v>
      </c>
      <c r="ABW77" s="27">
        <f t="shared" si="2344"/>
        <v>0</v>
      </c>
      <c r="ABY77" s="28">
        <f t="shared" si="2345"/>
        <v>452.8</v>
      </c>
      <c r="ABZ77" s="28">
        <f t="shared" si="2346"/>
        <v>0</v>
      </c>
      <c r="ACA77" s="28">
        <f t="shared" si="2347"/>
        <v>290.90000000000003</v>
      </c>
      <c r="ACB77" s="28">
        <f t="shared" si="2348"/>
        <v>0</v>
      </c>
      <c r="ACC77" s="28">
        <f t="shared" si="2349"/>
        <v>0</v>
      </c>
      <c r="ACD77" s="28">
        <f t="shared" si="2350"/>
        <v>598.25</v>
      </c>
      <c r="ACG77" s="27" t="str">
        <f t="shared" si="2351"/>
        <v>23</v>
      </c>
      <c r="ACH77" s="27" t="str">
        <f t="shared" si="2352"/>
        <v>68.4</v>
      </c>
      <c r="ACI77" s="27" t="str">
        <f t="shared" si="2353"/>
        <v>56.1</v>
      </c>
      <c r="ACJ77" s="27">
        <f t="shared" si="2354"/>
        <v>0</v>
      </c>
      <c r="ACK77" s="27">
        <f t="shared" si="2355"/>
        <v>0</v>
      </c>
      <c r="ACL77" s="27" t="str">
        <f t="shared" si="2356"/>
        <v>56.4</v>
      </c>
      <c r="ACM77" s="27">
        <f t="shared" si="2357"/>
        <v>0</v>
      </c>
      <c r="ACN77" s="27" t="str">
        <f t="shared" si="2358"/>
        <v>100.9</v>
      </c>
      <c r="ACO77" s="27" t="str">
        <f t="shared" si="2359"/>
        <v>32.7</v>
      </c>
      <c r="ACP77" s="27">
        <f t="shared" si="2360"/>
        <v>0</v>
      </c>
      <c r="ACQ77" s="27">
        <f t="shared" si="2361"/>
        <v>0</v>
      </c>
      <c r="ACR77" s="27" t="str">
        <f t="shared" si="2362"/>
        <v>13.5</v>
      </c>
      <c r="ACS77" s="27">
        <f t="shared" si="2363"/>
        <v>0</v>
      </c>
      <c r="ACT77" s="27" t="str">
        <f t="shared" si="2364"/>
        <v>141.3</v>
      </c>
      <c r="ACU77" s="27" t="str">
        <f t="shared" si="2365"/>
        <v>9.9</v>
      </c>
      <c r="ACV77" s="27">
        <f t="shared" si="2366"/>
        <v>0</v>
      </c>
      <c r="ACW77" s="27">
        <f t="shared" si="2367"/>
        <v>0</v>
      </c>
      <c r="ACX77" s="27">
        <f t="shared" si="2368"/>
        <v>0</v>
      </c>
      <c r="ACY77" s="27">
        <f t="shared" si="2369"/>
        <v>0</v>
      </c>
      <c r="ACZ77" s="27">
        <f t="shared" si="2370"/>
        <v>0</v>
      </c>
      <c r="ADA77" s="27" t="str">
        <f t="shared" si="2371"/>
        <v>46.5</v>
      </c>
      <c r="ADB77" s="27">
        <f t="shared" si="2372"/>
        <v>0</v>
      </c>
      <c r="ADC77" s="27" t="str">
        <f t="shared" si="2373"/>
        <v>34.9</v>
      </c>
      <c r="ADD77" s="27">
        <f t="shared" si="2374"/>
        <v>0</v>
      </c>
      <c r="ADE77" s="27">
        <f t="shared" si="2375"/>
        <v>0</v>
      </c>
      <c r="ADF77" s="27">
        <f t="shared" si="2376"/>
        <v>0</v>
      </c>
      <c r="ADG77" s="27" t="str">
        <f t="shared" si="2377"/>
        <v>58.7</v>
      </c>
      <c r="ADH77" s="27">
        <f t="shared" si="2378"/>
        <v>0</v>
      </c>
      <c r="ADI77" s="27" t="str">
        <f t="shared" si="2379"/>
        <v>13.8</v>
      </c>
      <c r="ADJ77" s="27" t="str">
        <f t="shared" si="2380"/>
        <v>27.3</v>
      </c>
      <c r="ADK77" s="27">
        <f t="shared" si="2381"/>
        <v>0</v>
      </c>
      <c r="ADL77" s="27">
        <f t="shared" si="2382"/>
        <v>0</v>
      </c>
      <c r="ADM77" s="27" t="str">
        <f t="shared" si="2383"/>
        <v>40.2</v>
      </c>
      <c r="ADN77" s="27">
        <f t="shared" si="2384"/>
        <v>0</v>
      </c>
      <c r="ADO77" s="27">
        <f t="shared" si="2385"/>
        <v>0</v>
      </c>
      <c r="ADP77" s="27" t="str">
        <f t="shared" si="2386"/>
        <v>20.1</v>
      </c>
      <c r="ADQ77" s="27">
        <f t="shared" si="2387"/>
        <v>0</v>
      </c>
      <c r="ADR77" s="27">
        <f t="shared" si="2388"/>
        <v>0</v>
      </c>
      <c r="ADS77" s="27">
        <f t="shared" si="2389"/>
        <v>0</v>
      </c>
      <c r="ADT77" s="27">
        <f t="shared" si="2390"/>
        <v>0</v>
      </c>
      <c r="ADU77" s="27">
        <f t="shared" si="2391"/>
        <v>0</v>
      </c>
      <c r="ADV77" s="27">
        <f t="shared" si="2392"/>
        <v>0</v>
      </c>
      <c r="ADW77" s="27">
        <f t="shared" si="2393"/>
        <v>0</v>
      </c>
      <c r="ADX77" s="27">
        <f t="shared" si="2394"/>
        <v>0</v>
      </c>
      <c r="ADY77" s="27">
        <f t="shared" si="2395"/>
        <v>0</v>
      </c>
      <c r="ADZ77" s="27">
        <f t="shared" si="2396"/>
        <v>0</v>
      </c>
      <c r="AEA77" s="27">
        <f t="shared" si="2397"/>
        <v>0</v>
      </c>
      <c r="AEB77" s="27">
        <f t="shared" si="2398"/>
        <v>0</v>
      </c>
      <c r="AEC77" s="27">
        <f t="shared" si="2399"/>
        <v>0</v>
      </c>
      <c r="AED77" s="27">
        <f t="shared" si="2400"/>
        <v>0</v>
      </c>
      <c r="AEE77" s="27">
        <f t="shared" si="2401"/>
        <v>0</v>
      </c>
      <c r="AEF77" s="27">
        <f t="shared" si="2402"/>
        <v>0</v>
      </c>
      <c r="AEG77" s="27">
        <f t="shared" si="2403"/>
        <v>0</v>
      </c>
      <c r="AEH77" s="27">
        <f t="shared" si="2404"/>
        <v>0</v>
      </c>
      <c r="AEI77" s="27">
        <f t="shared" si="2405"/>
        <v>0</v>
      </c>
      <c r="AEJ77" s="27">
        <f t="shared" si="2406"/>
        <v>0</v>
      </c>
      <c r="AEK77" s="27">
        <f t="shared" si="2407"/>
        <v>0</v>
      </c>
      <c r="AEL77" s="27">
        <f t="shared" si="2408"/>
        <v>0</v>
      </c>
      <c r="AEM77" s="27">
        <f t="shared" si="2409"/>
        <v>0</v>
      </c>
      <c r="AEN77" s="27">
        <f t="shared" si="2410"/>
        <v>0</v>
      </c>
      <c r="AEO77" s="27">
        <f t="shared" si="2411"/>
        <v>0</v>
      </c>
      <c r="AEP77" s="27">
        <f t="shared" si="2412"/>
        <v>0</v>
      </c>
      <c r="AEQ77" s="27">
        <f t="shared" si="2413"/>
        <v>0</v>
      </c>
      <c r="AER77" s="27">
        <f t="shared" si="2414"/>
        <v>0</v>
      </c>
      <c r="AES77" s="27">
        <f t="shared" si="2415"/>
        <v>0</v>
      </c>
      <c r="AET77" s="27">
        <f t="shared" si="2416"/>
        <v>0</v>
      </c>
      <c r="AEU77" s="27">
        <f t="shared" si="2417"/>
        <v>0</v>
      </c>
      <c r="AEV77" s="27">
        <f t="shared" si="2418"/>
        <v>0</v>
      </c>
      <c r="AEW77" s="27">
        <f t="shared" si="2419"/>
        <v>0</v>
      </c>
      <c r="AEX77" s="27">
        <f t="shared" si="2420"/>
        <v>0</v>
      </c>
      <c r="AEY77" s="27">
        <f t="shared" si="2421"/>
        <v>0</v>
      </c>
      <c r="AEZ77" s="27">
        <f t="shared" si="2422"/>
        <v>0</v>
      </c>
      <c r="AFA77" s="27">
        <f t="shared" si="2423"/>
        <v>0</v>
      </c>
      <c r="AFB77" s="27">
        <f t="shared" si="2424"/>
        <v>0</v>
      </c>
      <c r="AFC77" s="27">
        <f t="shared" si="2425"/>
        <v>0</v>
      </c>
      <c r="AFD77" s="27">
        <f t="shared" si="2426"/>
        <v>0</v>
      </c>
      <c r="AFE77" s="27">
        <f t="shared" si="2427"/>
        <v>0</v>
      </c>
      <c r="AFF77" s="27">
        <f t="shared" si="2428"/>
        <v>0</v>
      </c>
      <c r="AFG77" s="27">
        <f t="shared" si="2429"/>
        <v>0</v>
      </c>
      <c r="AFH77" s="27">
        <f t="shared" si="2430"/>
        <v>0</v>
      </c>
      <c r="AFI77" s="27">
        <f t="shared" si="2431"/>
        <v>0</v>
      </c>
      <c r="AFJ77" s="27">
        <f t="shared" si="2432"/>
        <v>0</v>
      </c>
      <c r="AFL77" s="28">
        <f t="shared" si="2677"/>
        <v>28</v>
      </c>
      <c r="AFM77" s="28">
        <v>28</v>
      </c>
      <c r="AFN77" s="27">
        <v>1</v>
      </c>
      <c r="AFO77" s="27">
        <f t="shared" si="2433"/>
        <v>1</v>
      </c>
      <c r="AFP77" s="27">
        <f t="shared" si="2434"/>
        <v>1</v>
      </c>
      <c r="AFQ77" s="27">
        <f t="shared" si="2435"/>
        <v>1</v>
      </c>
      <c r="AFR77" s="27">
        <f t="shared" si="2436"/>
        <v>0</v>
      </c>
      <c r="AFS77" s="27">
        <f t="shared" si="2437"/>
        <v>0</v>
      </c>
      <c r="AFT77" s="27">
        <f t="shared" si="2438"/>
        <v>6</v>
      </c>
      <c r="AFU77" s="27">
        <f t="shared" si="2439"/>
        <v>0</v>
      </c>
      <c r="AFV77" s="27">
        <f t="shared" si="2440"/>
        <v>1</v>
      </c>
      <c r="AFW77" s="27">
        <f t="shared" si="2441"/>
        <v>1</v>
      </c>
      <c r="AFX77" s="27">
        <f t="shared" si="2442"/>
        <v>0</v>
      </c>
      <c r="AFY77" s="27">
        <f t="shared" si="2443"/>
        <v>0</v>
      </c>
      <c r="AFZ77" s="27">
        <f t="shared" si="2444"/>
        <v>1</v>
      </c>
      <c r="AGA77" s="27">
        <f t="shared" si="2445"/>
        <v>0</v>
      </c>
      <c r="AGB77" s="27">
        <f t="shared" si="2446"/>
        <v>6</v>
      </c>
      <c r="AGC77" s="27">
        <f t="shared" si="2447"/>
        <v>1</v>
      </c>
      <c r="AGD77" s="27">
        <f t="shared" si="2448"/>
        <v>0</v>
      </c>
      <c r="AGE77" s="27">
        <f t="shared" si="2449"/>
        <v>0</v>
      </c>
      <c r="AGF77" s="27">
        <f t="shared" si="2450"/>
        <v>0</v>
      </c>
      <c r="AGG77" s="27">
        <f t="shared" si="2451"/>
        <v>0</v>
      </c>
      <c r="AGH77" s="27">
        <f t="shared" si="2452"/>
        <v>0</v>
      </c>
      <c r="AGI77" s="27">
        <f t="shared" si="2453"/>
        <v>5</v>
      </c>
      <c r="AGJ77" s="27">
        <f t="shared" si="2454"/>
        <v>0</v>
      </c>
      <c r="AGK77" s="27">
        <f t="shared" si="2455"/>
        <v>7</v>
      </c>
      <c r="AGL77" s="27">
        <f t="shared" si="2456"/>
        <v>0</v>
      </c>
      <c r="AGM77" s="27">
        <f t="shared" si="2457"/>
        <v>0</v>
      </c>
      <c r="AGN77" s="27">
        <f t="shared" si="2458"/>
        <v>0</v>
      </c>
      <c r="AGO77" s="27">
        <f t="shared" si="2459"/>
        <v>1</v>
      </c>
      <c r="AGP77" s="27">
        <f t="shared" si="2460"/>
        <v>0</v>
      </c>
      <c r="AGQ77" s="27">
        <f t="shared" si="2461"/>
        <v>8</v>
      </c>
      <c r="AGR77" s="27">
        <f t="shared" si="2462"/>
        <v>1</v>
      </c>
      <c r="AGS77" s="27">
        <f t="shared" si="2463"/>
        <v>0</v>
      </c>
      <c r="AGT77" s="27">
        <f t="shared" si="2464"/>
        <v>0</v>
      </c>
      <c r="AGU77" s="27">
        <f t="shared" si="2465"/>
        <v>1</v>
      </c>
      <c r="AGV77" s="27">
        <f t="shared" si="2466"/>
        <v>0</v>
      </c>
      <c r="AGW77" s="27">
        <f t="shared" si="2467"/>
        <v>0</v>
      </c>
      <c r="AGX77" s="27">
        <f t="shared" si="2468"/>
        <v>1</v>
      </c>
      <c r="AGY77" s="27">
        <f t="shared" si="2469"/>
        <v>0</v>
      </c>
      <c r="AGZ77" s="27">
        <f t="shared" si="2470"/>
        <v>0</v>
      </c>
      <c r="AHA77" s="27">
        <f t="shared" si="2471"/>
        <v>0</v>
      </c>
      <c r="AHB77" s="27">
        <f t="shared" si="2472"/>
        <v>0</v>
      </c>
      <c r="AHC77" s="27">
        <f t="shared" si="2473"/>
        <v>0</v>
      </c>
      <c r="AHD77" s="27">
        <f t="shared" si="2474"/>
        <v>0</v>
      </c>
      <c r="AHE77" s="27">
        <f t="shared" si="2475"/>
        <v>0</v>
      </c>
      <c r="AHF77" s="27">
        <f t="shared" si="2476"/>
        <v>0</v>
      </c>
      <c r="AHG77" s="27">
        <f t="shared" si="2477"/>
        <v>0</v>
      </c>
      <c r="AHH77" s="27">
        <f t="shared" si="2478"/>
        <v>0</v>
      </c>
      <c r="AHI77" s="27">
        <f t="shared" si="2479"/>
        <v>0</v>
      </c>
      <c r="AHJ77" s="27">
        <f t="shared" si="2480"/>
        <v>0</v>
      </c>
      <c r="AHK77" s="27">
        <f t="shared" si="2481"/>
        <v>0</v>
      </c>
      <c r="AHL77" s="27">
        <f t="shared" si="2482"/>
        <v>0</v>
      </c>
      <c r="AHM77" s="27">
        <f t="shared" si="2483"/>
        <v>0</v>
      </c>
      <c r="AHN77" s="27">
        <f t="shared" si="2484"/>
        <v>0</v>
      </c>
      <c r="AHO77" s="27">
        <f t="shared" si="2485"/>
        <v>0</v>
      </c>
      <c r="AHP77" s="27">
        <f t="shared" si="2486"/>
        <v>0</v>
      </c>
      <c r="AHQ77" s="27">
        <f t="shared" si="2487"/>
        <v>0</v>
      </c>
      <c r="AHR77" s="27">
        <f t="shared" si="2488"/>
        <v>0</v>
      </c>
      <c r="AHS77" s="27">
        <f t="shared" si="2489"/>
        <v>0</v>
      </c>
      <c r="AHT77" s="27">
        <f t="shared" si="2490"/>
        <v>0</v>
      </c>
      <c r="AHU77" s="27">
        <f t="shared" si="2491"/>
        <v>0</v>
      </c>
      <c r="AHV77" s="27">
        <f t="shared" si="2492"/>
        <v>0</v>
      </c>
      <c r="AHW77" s="27">
        <f t="shared" si="2493"/>
        <v>0</v>
      </c>
      <c r="AHX77" s="27">
        <f t="shared" si="2494"/>
        <v>0</v>
      </c>
      <c r="AHY77" s="27">
        <f t="shared" si="2495"/>
        <v>0</v>
      </c>
      <c r="AHZ77" s="27">
        <f t="shared" si="2496"/>
        <v>0</v>
      </c>
      <c r="AIA77" s="27">
        <f t="shared" si="2497"/>
        <v>0</v>
      </c>
      <c r="AIB77" s="27">
        <f t="shared" si="2498"/>
        <v>0</v>
      </c>
      <c r="AIC77" s="27">
        <f t="shared" si="2499"/>
        <v>0</v>
      </c>
      <c r="AID77" s="27">
        <f t="shared" si="2500"/>
        <v>0</v>
      </c>
      <c r="AIE77" s="27">
        <f t="shared" si="2501"/>
        <v>0</v>
      </c>
      <c r="AIF77" s="27">
        <f t="shared" si="2502"/>
        <v>0</v>
      </c>
      <c r="AIG77" s="27">
        <f t="shared" si="2503"/>
        <v>0</v>
      </c>
      <c r="AIH77" s="27">
        <f t="shared" si="2504"/>
        <v>0</v>
      </c>
      <c r="AII77" s="27">
        <f t="shared" si="2505"/>
        <v>0</v>
      </c>
      <c r="AIJ77" s="27">
        <f t="shared" si="2506"/>
        <v>0</v>
      </c>
      <c r="AIK77" s="27">
        <f t="shared" si="2507"/>
        <v>0</v>
      </c>
      <c r="AIL77" s="27">
        <f t="shared" si="2508"/>
        <v>0</v>
      </c>
      <c r="AIM77" s="27">
        <f t="shared" si="2509"/>
        <v>0</v>
      </c>
      <c r="AIN77" s="27">
        <f t="shared" si="2510"/>
        <v>0</v>
      </c>
      <c r="AIO77" s="27">
        <f t="shared" si="2511"/>
        <v>0</v>
      </c>
      <c r="AIP77" s="27">
        <f t="shared" si="2512"/>
        <v>0</v>
      </c>
      <c r="AIQ77" s="27">
        <f t="shared" si="2513"/>
        <v>0</v>
      </c>
      <c r="AIR77" s="27">
        <f t="shared" si="2514"/>
        <v>0</v>
      </c>
      <c r="AIT77" s="27">
        <v>1</v>
      </c>
      <c r="AIU77" s="27">
        <v>1</v>
      </c>
      <c r="AIV77" s="27">
        <v>1</v>
      </c>
      <c r="AIW77" s="27">
        <f t="shared" si="2515"/>
        <v>0</v>
      </c>
      <c r="AIX77" s="27">
        <f t="shared" si="2516"/>
        <v>0</v>
      </c>
      <c r="AIY77" s="27">
        <f t="shared" si="2517"/>
        <v>1</v>
      </c>
      <c r="AIZ77" s="27">
        <f t="shared" si="2518"/>
        <v>0</v>
      </c>
      <c r="AJA77" s="27">
        <f t="shared" si="2519"/>
        <v>2</v>
      </c>
      <c r="AJB77" s="27">
        <f t="shared" si="2520"/>
        <v>1</v>
      </c>
      <c r="AJC77" s="27">
        <f t="shared" si="2521"/>
        <v>0</v>
      </c>
      <c r="AJD77" s="27">
        <f t="shared" si="2522"/>
        <v>0</v>
      </c>
      <c r="AJE77" s="27">
        <f t="shared" si="2523"/>
        <v>0.25</v>
      </c>
      <c r="AJF77" s="27">
        <f t="shared" si="2524"/>
        <v>0</v>
      </c>
      <c r="AJG77" s="27">
        <f t="shared" si="2525"/>
        <v>2</v>
      </c>
      <c r="AJH77" s="27">
        <f t="shared" si="2526"/>
        <v>4</v>
      </c>
      <c r="AJI77" s="27">
        <f t="shared" si="2527"/>
        <v>0</v>
      </c>
      <c r="AJJ77" s="27">
        <f t="shared" si="2528"/>
        <v>0</v>
      </c>
      <c r="AJK77" s="27">
        <f t="shared" si="2529"/>
        <v>0</v>
      </c>
      <c r="AJL77" s="27">
        <f t="shared" si="2530"/>
        <v>0</v>
      </c>
      <c r="AJM77" s="27">
        <f t="shared" si="2531"/>
        <v>0</v>
      </c>
      <c r="AJN77" s="27">
        <f t="shared" si="2532"/>
        <v>0.25</v>
      </c>
      <c r="AJO77" s="27">
        <f t="shared" si="2533"/>
        <v>0</v>
      </c>
      <c r="AJP77" s="27">
        <f t="shared" si="2534"/>
        <v>1</v>
      </c>
      <c r="AJQ77" s="27">
        <f t="shared" si="2535"/>
        <v>0</v>
      </c>
      <c r="AJR77" s="27">
        <f t="shared" si="2536"/>
        <v>0</v>
      </c>
      <c r="AJS77" s="27">
        <f t="shared" si="2537"/>
        <v>0</v>
      </c>
      <c r="AJT77" s="27">
        <f t="shared" si="2538"/>
        <v>1</v>
      </c>
      <c r="AJU77" s="27">
        <f t="shared" si="2539"/>
        <v>0</v>
      </c>
      <c r="AJV77" s="27">
        <f t="shared" si="2540"/>
        <v>4</v>
      </c>
      <c r="AJW77" s="27">
        <f t="shared" si="2541"/>
        <v>8</v>
      </c>
      <c r="AJX77" s="27">
        <f t="shared" si="2542"/>
        <v>0</v>
      </c>
      <c r="AJY77" s="27">
        <f t="shared" si="2543"/>
        <v>0</v>
      </c>
      <c r="AJZ77" s="27">
        <f t="shared" si="2544"/>
        <v>0.25</v>
      </c>
      <c r="AKA77" s="27">
        <f t="shared" si="2545"/>
        <v>0</v>
      </c>
      <c r="AKB77" s="27">
        <f t="shared" si="2546"/>
        <v>0</v>
      </c>
      <c r="AKC77" s="27">
        <f t="shared" si="2547"/>
        <v>0.25</v>
      </c>
      <c r="AKD77" s="27">
        <f t="shared" si="2548"/>
        <v>0</v>
      </c>
      <c r="AKE77" s="27">
        <f t="shared" si="2549"/>
        <v>0</v>
      </c>
      <c r="AKF77" s="27">
        <f t="shared" si="2550"/>
        <v>0</v>
      </c>
      <c r="AKG77" s="27">
        <f t="shared" si="2551"/>
        <v>0</v>
      </c>
      <c r="AKH77" s="27">
        <f t="shared" si="2552"/>
        <v>0</v>
      </c>
      <c r="AKI77" s="27">
        <f t="shared" si="2553"/>
        <v>0</v>
      </c>
      <c r="AKJ77" s="27">
        <f t="shared" si="2554"/>
        <v>0</v>
      </c>
      <c r="AKK77" s="27">
        <f t="shared" si="2555"/>
        <v>0</v>
      </c>
      <c r="AKL77" s="27">
        <f t="shared" si="2556"/>
        <v>0</v>
      </c>
      <c r="AKM77" s="27">
        <f t="shared" si="2557"/>
        <v>0</v>
      </c>
      <c r="AKN77" s="27">
        <f t="shared" si="2558"/>
        <v>0</v>
      </c>
      <c r="AKO77" s="27">
        <f t="shared" si="2559"/>
        <v>0</v>
      </c>
      <c r="AKP77" s="27">
        <f t="shared" si="2560"/>
        <v>0</v>
      </c>
      <c r="AKQ77" s="27">
        <f t="shared" si="2561"/>
        <v>0</v>
      </c>
      <c r="AKR77" s="27">
        <f t="shared" si="2562"/>
        <v>0</v>
      </c>
      <c r="AKS77" s="27">
        <f t="shared" si="2563"/>
        <v>0</v>
      </c>
      <c r="AKT77" s="27">
        <f t="shared" si="2564"/>
        <v>0</v>
      </c>
      <c r="AKU77" s="27">
        <f t="shared" si="2565"/>
        <v>0</v>
      </c>
      <c r="AKV77" s="27">
        <f t="shared" si="2566"/>
        <v>0</v>
      </c>
      <c r="AKW77" s="27">
        <f t="shared" si="2567"/>
        <v>0</v>
      </c>
      <c r="AKX77" s="27">
        <f t="shared" si="2568"/>
        <v>0</v>
      </c>
      <c r="AKY77" s="27">
        <f t="shared" si="2569"/>
        <v>0</v>
      </c>
      <c r="AKZ77" s="27">
        <f t="shared" si="2570"/>
        <v>0</v>
      </c>
      <c r="ALA77" s="27">
        <f t="shared" si="2571"/>
        <v>0</v>
      </c>
      <c r="ALB77" s="27">
        <f t="shared" si="2572"/>
        <v>0</v>
      </c>
      <c r="ALC77" s="27">
        <f t="shared" si="2573"/>
        <v>0</v>
      </c>
      <c r="ALD77" s="27">
        <f t="shared" si="2574"/>
        <v>0</v>
      </c>
      <c r="ALE77" s="27">
        <f t="shared" si="2575"/>
        <v>0</v>
      </c>
      <c r="ALF77" s="27">
        <f t="shared" si="2576"/>
        <v>0</v>
      </c>
      <c r="ALG77" s="27">
        <f t="shared" si="2577"/>
        <v>0</v>
      </c>
      <c r="ALH77" s="27">
        <f t="shared" si="2578"/>
        <v>0</v>
      </c>
      <c r="ALI77" s="27">
        <f t="shared" si="2579"/>
        <v>0</v>
      </c>
      <c r="ALJ77" s="27">
        <f t="shared" si="2580"/>
        <v>0</v>
      </c>
      <c r="ALK77" s="27">
        <f t="shared" si="2581"/>
        <v>0</v>
      </c>
      <c r="ALL77" s="27">
        <f t="shared" si="2582"/>
        <v>0</v>
      </c>
      <c r="ALM77" s="27">
        <f t="shared" si="2583"/>
        <v>0</v>
      </c>
      <c r="ALN77" s="27">
        <f t="shared" si="2584"/>
        <v>0</v>
      </c>
      <c r="ALO77" s="27">
        <f t="shared" si="2585"/>
        <v>0</v>
      </c>
      <c r="ALP77" s="27">
        <f t="shared" si="2586"/>
        <v>0</v>
      </c>
      <c r="ALQ77" s="27">
        <f t="shared" si="2587"/>
        <v>0</v>
      </c>
      <c r="ALR77" s="27">
        <f t="shared" si="2588"/>
        <v>0</v>
      </c>
      <c r="ALS77" s="27">
        <f t="shared" si="2589"/>
        <v>0</v>
      </c>
      <c r="ALT77" s="27">
        <f t="shared" si="2590"/>
        <v>0</v>
      </c>
      <c r="ALU77" s="27">
        <f t="shared" si="2591"/>
        <v>0</v>
      </c>
      <c r="ALV77" s="27">
        <f t="shared" si="2592"/>
        <v>0</v>
      </c>
      <c r="ALW77" s="27">
        <f t="shared" si="2593"/>
        <v>0</v>
      </c>
      <c r="ALY77" s="27" t="s">
        <v>0</v>
      </c>
      <c r="ALZ77" s="27">
        <v>7</v>
      </c>
      <c r="AMA77" s="27">
        <v>8</v>
      </c>
      <c r="AMB77" s="27">
        <v>8</v>
      </c>
      <c r="AMC77" s="27">
        <v>8</v>
      </c>
      <c r="AMD77" s="27">
        <v>4</v>
      </c>
      <c r="AME77" s="27">
        <v>2</v>
      </c>
      <c r="AMF77" s="27">
        <v>16</v>
      </c>
      <c r="AMG77" s="27">
        <v>1</v>
      </c>
      <c r="AMH77" s="27">
        <v>4</v>
      </c>
      <c r="AMK77" s="28">
        <v>1776</v>
      </c>
      <c r="AML77" s="28">
        <f t="shared" si="2594"/>
        <v>1776</v>
      </c>
      <c r="AMN77" s="28">
        <v>1746</v>
      </c>
      <c r="AMO77" s="27" t="str">
        <f t="shared" si="2595"/>
        <v>1742</v>
      </c>
      <c r="AMP77" s="27" t="str">
        <f t="shared" si="2596"/>
        <v>1754</v>
      </c>
      <c r="AMQ77" s="27" t="str">
        <f t="shared" si="2597"/>
        <v>1765</v>
      </c>
      <c r="AMR77" s="27" t="str">
        <f t="shared" si="2598"/>
        <v>1765</v>
      </c>
      <c r="AMS77" s="27" t="str">
        <f t="shared" si="2599"/>
        <v>1765</v>
      </c>
      <c r="AMT77" s="27" t="str">
        <f t="shared" si="2600"/>
        <v>1779</v>
      </c>
      <c r="AMU77" s="27" t="str">
        <f t="shared" si="2601"/>
        <v>1779</v>
      </c>
      <c r="AMV77" s="27" t="str">
        <f t="shared" si="2602"/>
        <v>1789</v>
      </c>
      <c r="AMW77" s="27" t="str">
        <f t="shared" si="2603"/>
        <v>1778</v>
      </c>
      <c r="AMX77" s="27" t="str">
        <f t="shared" si="2604"/>
        <v>1778</v>
      </c>
      <c r="AMY77" s="27" t="str">
        <f t="shared" si="2605"/>
        <v>1778</v>
      </c>
      <c r="AMZ77" s="27" t="str">
        <f t="shared" si="2606"/>
        <v>1766</v>
      </c>
      <c r="ANA77" s="27" t="str">
        <f t="shared" si="2607"/>
        <v>1766</v>
      </c>
      <c r="ANB77" s="27" t="str">
        <f t="shared" si="2608"/>
        <v>1800</v>
      </c>
      <c r="ANC77" s="27" t="str">
        <f t="shared" si="2609"/>
        <v>1777</v>
      </c>
      <c r="AND77" s="27" t="str">
        <f t="shared" si="2610"/>
        <v>1777</v>
      </c>
      <c r="ANE77" s="27" t="str">
        <f t="shared" si="2611"/>
        <v>1777</v>
      </c>
      <c r="ANF77" s="27" t="str">
        <f t="shared" si="2612"/>
        <v>1777</v>
      </c>
      <c r="ANG77" s="27" t="str">
        <f t="shared" si="2613"/>
        <v>1777</v>
      </c>
      <c r="ANH77" s="27" t="str">
        <f t="shared" si="2614"/>
        <v>1777</v>
      </c>
      <c r="ANI77" s="27" t="str">
        <f t="shared" si="2615"/>
        <v>1789</v>
      </c>
      <c r="ANJ77" s="27" t="str">
        <f t="shared" si="2616"/>
        <v>1789</v>
      </c>
      <c r="ANK77" s="27" t="str">
        <f t="shared" si="2617"/>
        <v>1807</v>
      </c>
      <c r="ANL77" s="27" t="str">
        <f t="shared" si="2618"/>
        <v>1807</v>
      </c>
      <c r="ANM77" s="27" t="str">
        <f t="shared" si="2619"/>
        <v>1807</v>
      </c>
      <c r="ANN77" s="27" t="str">
        <f t="shared" si="2620"/>
        <v>1807</v>
      </c>
      <c r="ANO77" s="27" t="str">
        <f t="shared" si="2621"/>
        <v>1818</v>
      </c>
      <c r="ANP77" s="27" t="str">
        <f t="shared" si="2622"/>
        <v>1818</v>
      </c>
      <c r="ANQ77" s="27" t="str">
        <f t="shared" si="2623"/>
        <v>1810</v>
      </c>
      <c r="ANR77" s="27" t="str">
        <f t="shared" si="2624"/>
        <v>1801</v>
      </c>
      <c r="ANS77" s="27" t="str">
        <f t="shared" si="2625"/>
        <v>1801</v>
      </c>
      <c r="ANT77" s="27" t="str">
        <f t="shared" si="2626"/>
        <v>1801</v>
      </c>
      <c r="ANU77" s="27" t="str">
        <f t="shared" si="2627"/>
        <v>1793</v>
      </c>
      <c r="ANV77" s="27" t="str">
        <f t="shared" si="2628"/>
        <v>1793</v>
      </c>
      <c r="ANW77" s="27" t="str">
        <f t="shared" si="2629"/>
        <v>1793</v>
      </c>
      <c r="ANX77" s="27" t="str">
        <f t="shared" si="2630"/>
        <v>1776</v>
      </c>
      <c r="ANY77" s="27" t="str">
        <f t="shared" si="2631"/>
        <v>1776</v>
      </c>
      <c r="ANZ77" s="27" t="str">
        <f t="shared" si="2632"/>
        <v>1776</v>
      </c>
      <c r="AOA77" s="27" t="str">
        <f t="shared" si="2633"/>
        <v>1776</v>
      </c>
      <c r="AOB77" s="27" t="str">
        <f t="shared" si="2634"/>
        <v>1776</v>
      </c>
      <c r="AOC77" s="27" t="str">
        <f t="shared" si="2635"/>
        <v>1776</v>
      </c>
      <c r="AOD77" s="27" t="str">
        <f t="shared" si="2636"/>
        <v>1776</v>
      </c>
      <c r="AOE77" s="27" t="str">
        <f t="shared" si="2637"/>
        <v>1776</v>
      </c>
      <c r="AOF77" s="27" t="str">
        <f t="shared" si="2638"/>
        <v>1776</v>
      </c>
      <c r="AOG77" s="27" t="str">
        <f t="shared" si="2639"/>
        <v>1776</v>
      </c>
      <c r="AOH77" s="27" t="str">
        <f t="shared" si="2640"/>
        <v>1776</v>
      </c>
      <c r="AOI77" s="27" t="str">
        <f t="shared" si="2641"/>
        <v>1776</v>
      </c>
      <c r="AOJ77" s="27" t="str">
        <f t="shared" si="2642"/>
        <v>1776</v>
      </c>
      <c r="AOK77" s="27" t="str">
        <f t="shared" si="2643"/>
        <v>1776</v>
      </c>
      <c r="AOL77" s="27" t="str">
        <f t="shared" si="2644"/>
        <v>1776</v>
      </c>
      <c r="AOM77" s="27" t="str">
        <f t="shared" si="2645"/>
        <v>1776</v>
      </c>
      <c r="AON77" s="27" t="str">
        <f t="shared" si="2646"/>
        <v>1776</v>
      </c>
      <c r="AOO77" s="27" t="str">
        <f t="shared" si="2647"/>
        <v>1776</v>
      </c>
      <c r="AOP77" s="27" t="str">
        <f t="shared" si="2648"/>
        <v>1776</v>
      </c>
      <c r="AOQ77" s="27" t="str">
        <f t="shared" si="2649"/>
        <v>1776</v>
      </c>
      <c r="AOR77" s="27" t="str">
        <f t="shared" si="2650"/>
        <v>1776</v>
      </c>
      <c r="AOS77" s="27" t="str">
        <f t="shared" si="2651"/>
        <v>1776</v>
      </c>
      <c r="AOT77" s="27" t="str">
        <f t="shared" si="2652"/>
        <v>1776</v>
      </c>
      <c r="AOU77" s="27" t="str">
        <f t="shared" si="2653"/>
        <v>1776</v>
      </c>
      <c r="AOV77" s="27" t="str">
        <f t="shared" si="2654"/>
        <v>1776</v>
      </c>
      <c r="AOW77" s="27" t="str">
        <f t="shared" si="2655"/>
        <v>1776</v>
      </c>
      <c r="AOX77" s="27" t="str">
        <f t="shared" si="2656"/>
        <v>1776</v>
      </c>
      <c r="AOY77" s="27" t="str">
        <f t="shared" si="2657"/>
        <v>1776</v>
      </c>
      <c r="AOZ77" s="27" t="str">
        <f t="shared" si="2658"/>
        <v>1776</v>
      </c>
      <c r="APA77" s="27" t="str">
        <f t="shared" si="2659"/>
        <v>1776</v>
      </c>
      <c r="APB77" s="27" t="str">
        <f t="shared" si="2660"/>
        <v>1776</v>
      </c>
      <c r="APC77" s="27" t="str">
        <f t="shared" si="2661"/>
        <v>1776</v>
      </c>
      <c r="APD77" s="27" t="str">
        <f t="shared" si="2662"/>
        <v>1776</v>
      </c>
      <c r="APE77" s="27" t="str">
        <f t="shared" si="2663"/>
        <v>1776</v>
      </c>
      <c r="APF77" s="27" t="str">
        <f t="shared" si="2664"/>
        <v>1776</v>
      </c>
      <c r="APG77" s="27" t="str">
        <f t="shared" si="2665"/>
        <v>1776</v>
      </c>
      <c r="APH77" s="27" t="str">
        <f t="shared" si="2666"/>
        <v>1776</v>
      </c>
      <c r="API77" s="27" t="str">
        <f t="shared" si="2667"/>
        <v>1776</v>
      </c>
      <c r="APJ77" s="27" t="str">
        <f t="shared" si="2668"/>
        <v>1776</v>
      </c>
      <c r="APK77" s="27" t="str">
        <f t="shared" si="2669"/>
        <v>1776</v>
      </c>
      <c r="APL77" s="27" t="str">
        <f t="shared" si="2670"/>
        <v>1776</v>
      </c>
      <c r="APM77" s="27" t="str">
        <f t="shared" si="2671"/>
        <v>1776</v>
      </c>
      <c r="APN77" s="27" t="str">
        <f t="shared" si="2672"/>
        <v>1776</v>
      </c>
      <c r="APO77" s="27" t="str">
        <f t="shared" si="2673"/>
        <v>1776</v>
      </c>
      <c r="APP77" s="27" t="str">
        <f t="shared" si="2674"/>
        <v>1776</v>
      </c>
      <c r="APQ77" s="27" t="str">
        <f t="shared" si="2675"/>
        <v>1776</v>
      </c>
      <c r="APR77" s="27" t="str">
        <f t="shared" si="2676"/>
        <v>1776</v>
      </c>
    </row>
    <row r="78" spans="1:1022 1025:1110" x14ac:dyDescent="0.35">
      <c r="A78" s="27">
        <v>90</v>
      </c>
      <c r="B78" s="88" t="s">
        <v>63</v>
      </c>
      <c r="C78" s="91">
        <f>VLOOKUP(A78, Rankings!$A$2:$AN$129, 40, FALSE)</f>
        <v>76</v>
      </c>
      <c r="D78" s="20" t="s">
        <v>389</v>
      </c>
      <c r="I78" s="29">
        <f t="shared" si="1785"/>
        <v>12.5</v>
      </c>
      <c r="L78" s="27" t="s">
        <v>2264</v>
      </c>
      <c r="M78" s="27" t="s">
        <v>2444</v>
      </c>
      <c r="N78" s="27" t="s">
        <v>2873</v>
      </c>
      <c r="O78" s="27" t="s">
        <v>24</v>
      </c>
      <c r="P78" s="27" t="s">
        <v>24</v>
      </c>
      <c r="Q78" s="27" t="s">
        <v>3173</v>
      </c>
      <c r="R78" s="27" t="s">
        <v>24</v>
      </c>
      <c r="S78" s="27" t="s">
        <v>24</v>
      </c>
      <c r="T78" s="27" t="s">
        <v>3761</v>
      </c>
      <c r="U78" s="27" t="s">
        <v>24</v>
      </c>
      <c r="V78" s="27" t="s">
        <v>24</v>
      </c>
      <c r="W78" s="27" t="s">
        <v>4132</v>
      </c>
      <c r="X78" s="27" t="s">
        <v>24</v>
      </c>
      <c r="Y78" s="27" t="s">
        <v>24</v>
      </c>
      <c r="Z78" s="27" t="s">
        <v>4589</v>
      </c>
      <c r="AA78" s="27" t="s">
        <v>24</v>
      </c>
      <c r="AB78" s="27" t="s">
        <v>24</v>
      </c>
      <c r="AC78" s="27" t="s">
        <v>24</v>
      </c>
      <c r="AD78" s="27" t="s">
        <v>24</v>
      </c>
      <c r="AE78" s="27" t="s">
        <v>24</v>
      </c>
      <c r="AF78" s="27" t="s">
        <v>5136</v>
      </c>
      <c r="AG78" s="27" t="s">
        <v>24</v>
      </c>
      <c r="AH78" s="27" t="s">
        <v>5275</v>
      </c>
      <c r="AI78" s="27" t="s">
        <v>24</v>
      </c>
      <c r="AJ78" s="27" t="s">
        <v>24</v>
      </c>
      <c r="AK78" s="27" t="s">
        <v>24</v>
      </c>
      <c r="AL78" s="27" t="s">
        <v>5678</v>
      </c>
      <c r="AM78" s="27" t="s">
        <v>24</v>
      </c>
      <c r="AN78" s="27" t="s">
        <v>24</v>
      </c>
      <c r="AO78" s="27" t="s">
        <v>6066</v>
      </c>
      <c r="AP78" s="27" t="s">
        <v>24</v>
      </c>
      <c r="AQ78" s="27" t="s">
        <v>24</v>
      </c>
      <c r="AR78" s="27" t="s">
        <v>6337</v>
      </c>
      <c r="AS78" s="27" t="s">
        <v>24</v>
      </c>
      <c r="AT78" s="27" t="s">
        <v>24</v>
      </c>
      <c r="AU78" s="27" t="s">
        <v>6745</v>
      </c>
      <c r="AV78" s="27" t="s">
        <v>24</v>
      </c>
      <c r="AW78" s="27" t="s">
        <v>24</v>
      </c>
      <c r="AX78" s="27" t="s">
        <v>24</v>
      </c>
      <c r="AY78" s="27" t="s">
        <v>24</v>
      </c>
      <c r="AZ78" s="27" t="s">
        <v>24</v>
      </c>
      <c r="BA78" s="27" t="s">
        <v>24</v>
      </c>
      <c r="BB78" s="27" t="s">
        <v>24</v>
      </c>
      <c r="BC78" s="27" t="s">
        <v>24</v>
      </c>
      <c r="BD78" s="27" t="s">
        <v>24</v>
      </c>
      <c r="BE78" s="27" t="s">
        <v>24</v>
      </c>
      <c r="BF78" s="27" t="s">
        <v>24</v>
      </c>
      <c r="BG78" s="27" t="s">
        <v>24</v>
      </c>
      <c r="BH78" s="27" t="s">
        <v>24</v>
      </c>
      <c r="BI78" s="27" t="s">
        <v>24</v>
      </c>
      <c r="BJ78" s="27" t="s">
        <v>24</v>
      </c>
      <c r="BK78" s="27" t="s">
        <v>24</v>
      </c>
      <c r="BL78" s="27" t="s">
        <v>24</v>
      </c>
      <c r="BM78" s="27" t="s">
        <v>24</v>
      </c>
      <c r="BN78" s="27" t="s">
        <v>24</v>
      </c>
      <c r="BO78" s="27" t="s">
        <v>24</v>
      </c>
      <c r="BP78" s="27" t="s">
        <v>24</v>
      </c>
      <c r="BQ78" s="27" t="s">
        <v>24</v>
      </c>
      <c r="BR78" s="27" t="s">
        <v>24</v>
      </c>
      <c r="BS78" s="27" t="s">
        <v>24</v>
      </c>
      <c r="BT78" s="27" t="s">
        <v>24</v>
      </c>
      <c r="BU78" s="27" t="s">
        <v>24</v>
      </c>
      <c r="BV78" s="27" t="s">
        <v>24</v>
      </c>
      <c r="BW78" s="27" t="s">
        <v>24</v>
      </c>
      <c r="BX78" s="27" t="s">
        <v>24</v>
      </c>
      <c r="BY78" s="27" t="s">
        <v>24</v>
      </c>
      <c r="BZ78" s="27" t="s">
        <v>24</v>
      </c>
      <c r="CA78" s="27" t="s">
        <v>24</v>
      </c>
      <c r="CB78" s="27" t="s">
        <v>24</v>
      </c>
      <c r="CC78" s="27" t="s">
        <v>24</v>
      </c>
      <c r="CD78" s="27" t="s">
        <v>24</v>
      </c>
      <c r="CE78" s="27" t="s">
        <v>24</v>
      </c>
      <c r="CF78" s="27" t="s">
        <v>24</v>
      </c>
      <c r="CG78" s="27" t="s">
        <v>24</v>
      </c>
      <c r="CH78" s="27" t="s">
        <v>24</v>
      </c>
      <c r="CI78" s="27" t="s">
        <v>24</v>
      </c>
      <c r="CJ78" s="27" t="s">
        <v>24</v>
      </c>
      <c r="CK78" s="27" t="s">
        <v>24</v>
      </c>
      <c r="CL78" s="27" t="s">
        <v>24</v>
      </c>
      <c r="CM78" s="27" t="s">
        <v>24</v>
      </c>
      <c r="CN78" s="27" t="s">
        <v>24</v>
      </c>
      <c r="CO78" s="27" t="s">
        <v>24</v>
      </c>
      <c r="CQ78" s="28">
        <f t="shared" si="1786"/>
        <v>3</v>
      </c>
      <c r="CR78" s="28">
        <f t="shared" si="1787"/>
        <v>4</v>
      </c>
      <c r="CS78" s="28">
        <f t="shared" si="1788"/>
        <v>2</v>
      </c>
      <c r="CT78" s="28">
        <f t="shared" si="1789"/>
        <v>3</v>
      </c>
      <c r="CU78" s="28">
        <f t="shared" si="1790"/>
        <v>2</v>
      </c>
      <c r="CV78" s="28">
        <f t="shared" si="1791"/>
        <v>3</v>
      </c>
      <c r="CW78" s="28">
        <f t="shared" si="1792"/>
        <v>2</v>
      </c>
      <c r="CX78" s="28">
        <f t="shared" si="1793"/>
        <v>2</v>
      </c>
      <c r="CY78" s="28">
        <f t="shared" si="1794"/>
        <v>0</v>
      </c>
      <c r="CZ78" s="28">
        <f t="shared" si="1795"/>
        <v>0</v>
      </c>
      <c r="DA78" s="28">
        <f t="shared" si="1796"/>
        <v>0</v>
      </c>
      <c r="DB78" s="28">
        <f t="shared" si="1797"/>
        <v>0</v>
      </c>
      <c r="DC78" s="28">
        <f t="shared" si="1798"/>
        <v>0</v>
      </c>
      <c r="DD78" s="28">
        <f t="shared" si="1799"/>
        <v>1</v>
      </c>
      <c r="DE78" s="28">
        <f t="shared" si="1800"/>
        <v>0</v>
      </c>
      <c r="DF78" s="28">
        <f t="shared" si="1801"/>
        <v>0</v>
      </c>
      <c r="DG78" s="28">
        <f t="shared" si="1802"/>
        <v>0</v>
      </c>
      <c r="DH78" s="28">
        <f t="shared" si="1803"/>
        <v>0</v>
      </c>
      <c r="DI78" s="28">
        <f t="shared" si="1804"/>
        <v>0</v>
      </c>
      <c r="DJ78" s="28">
        <f t="shared" si="1805"/>
        <v>0</v>
      </c>
      <c r="DK78" s="28">
        <f t="shared" si="1806"/>
        <v>0</v>
      </c>
      <c r="DL78" s="28">
        <f t="shared" si="1807"/>
        <v>0</v>
      </c>
      <c r="DM78" s="28">
        <f t="shared" si="1808"/>
        <v>0</v>
      </c>
      <c r="DN78" s="28">
        <f t="shared" si="1809"/>
        <v>0</v>
      </c>
      <c r="DO78" s="28">
        <f t="shared" si="1810"/>
        <v>0</v>
      </c>
      <c r="DP78" s="28">
        <f t="shared" si="1811"/>
        <v>1</v>
      </c>
      <c r="DR78">
        <f t="shared" si="1812"/>
        <v>1</v>
      </c>
      <c r="DS78">
        <f t="shared" si="1813"/>
        <v>3</v>
      </c>
      <c r="DT78">
        <f t="shared" si="1814"/>
        <v>2</v>
      </c>
      <c r="DU78">
        <f t="shared" si="1815"/>
        <v>0</v>
      </c>
      <c r="DV78">
        <f t="shared" si="1816"/>
        <v>0</v>
      </c>
      <c r="DW78">
        <f t="shared" si="1817"/>
        <v>4</v>
      </c>
      <c r="DX78">
        <f t="shared" si="1818"/>
        <v>0</v>
      </c>
      <c r="DY78">
        <f t="shared" si="1819"/>
        <v>0</v>
      </c>
      <c r="DZ78">
        <f t="shared" si="1820"/>
        <v>2</v>
      </c>
      <c r="EA78">
        <f t="shared" si="1821"/>
        <v>0</v>
      </c>
      <c r="EB78">
        <f t="shared" si="1822"/>
        <v>0</v>
      </c>
      <c r="EC78">
        <f t="shared" si="1823"/>
        <v>2</v>
      </c>
      <c r="ED78">
        <f t="shared" si="1824"/>
        <v>0</v>
      </c>
      <c r="EE78">
        <f t="shared" si="1825"/>
        <v>0</v>
      </c>
      <c r="EF78">
        <f t="shared" si="1826"/>
        <v>4</v>
      </c>
      <c r="EG78">
        <f t="shared" si="1827"/>
        <v>0</v>
      </c>
      <c r="EH78">
        <f t="shared" si="1828"/>
        <v>0</v>
      </c>
      <c r="EI78">
        <f t="shared" si="1829"/>
        <v>0</v>
      </c>
      <c r="EJ78">
        <f t="shared" si="1830"/>
        <v>0</v>
      </c>
      <c r="EK78">
        <f t="shared" si="1831"/>
        <v>0</v>
      </c>
      <c r="EL78">
        <f t="shared" si="1832"/>
        <v>1</v>
      </c>
      <c r="EM78">
        <f t="shared" si="1833"/>
        <v>0</v>
      </c>
      <c r="EN78">
        <f t="shared" si="1834"/>
        <v>10</v>
      </c>
      <c r="EO78">
        <f t="shared" si="1835"/>
        <v>0</v>
      </c>
      <c r="EP78">
        <f t="shared" si="1836"/>
        <v>0</v>
      </c>
      <c r="EQ78">
        <f t="shared" si="1837"/>
        <v>0</v>
      </c>
      <c r="ER78">
        <f t="shared" si="1838"/>
        <v>3</v>
      </c>
      <c r="ES78">
        <f t="shared" si="1839"/>
        <v>0</v>
      </c>
      <c r="ET78">
        <f t="shared" si="1840"/>
        <v>0</v>
      </c>
      <c r="EU78">
        <f t="shared" si="1841"/>
        <v>4</v>
      </c>
      <c r="EV78">
        <f t="shared" si="1842"/>
        <v>0</v>
      </c>
      <c r="EW78">
        <f t="shared" si="1843"/>
        <v>0</v>
      </c>
      <c r="EX78">
        <f t="shared" si="1844"/>
        <v>2</v>
      </c>
      <c r="EY78">
        <f t="shared" si="1845"/>
        <v>0</v>
      </c>
      <c r="EZ78">
        <f t="shared" si="1846"/>
        <v>0</v>
      </c>
      <c r="FA78">
        <f t="shared" si="1847"/>
        <v>1</v>
      </c>
      <c r="FB78">
        <f t="shared" si="1848"/>
        <v>0</v>
      </c>
      <c r="FC78">
        <f t="shared" si="1849"/>
        <v>0</v>
      </c>
      <c r="FD78">
        <f t="shared" si="1850"/>
        <v>0</v>
      </c>
      <c r="FE78">
        <f t="shared" si="1851"/>
        <v>0</v>
      </c>
      <c r="FF78">
        <f t="shared" si="1852"/>
        <v>0</v>
      </c>
      <c r="FG78">
        <f t="shared" si="1853"/>
        <v>0</v>
      </c>
      <c r="FH78">
        <f t="shared" si="1854"/>
        <v>0</v>
      </c>
      <c r="FI78">
        <f t="shared" si="1855"/>
        <v>0</v>
      </c>
      <c r="FJ78">
        <f t="shared" si="1856"/>
        <v>0</v>
      </c>
      <c r="FK78">
        <f t="shared" si="1857"/>
        <v>0</v>
      </c>
      <c r="FL78">
        <f t="shared" si="1858"/>
        <v>0</v>
      </c>
      <c r="FM78">
        <f t="shared" si="1859"/>
        <v>0</v>
      </c>
      <c r="FN78">
        <f t="shared" si="1860"/>
        <v>0</v>
      </c>
      <c r="FO78">
        <f t="shared" si="1861"/>
        <v>0</v>
      </c>
      <c r="FP78">
        <f t="shared" si="1862"/>
        <v>0</v>
      </c>
      <c r="FQ78">
        <f t="shared" si="1863"/>
        <v>0</v>
      </c>
      <c r="FR78">
        <f t="shared" si="1864"/>
        <v>0</v>
      </c>
      <c r="FS78">
        <f t="shared" si="1865"/>
        <v>0</v>
      </c>
      <c r="FT78">
        <f t="shared" si="1866"/>
        <v>0</v>
      </c>
      <c r="FU78">
        <f t="shared" si="1867"/>
        <v>0</v>
      </c>
      <c r="FV78">
        <f t="shared" si="1868"/>
        <v>0</v>
      </c>
      <c r="FW78">
        <f t="shared" si="1869"/>
        <v>0</v>
      </c>
      <c r="FX78">
        <f t="shared" si="1870"/>
        <v>0</v>
      </c>
      <c r="FY78">
        <f t="shared" si="1871"/>
        <v>0</v>
      </c>
      <c r="FZ78">
        <f t="shared" si="1872"/>
        <v>0</v>
      </c>
      <c r="GA78">
        <f t="shared" si="1873"/>
        <v>0</v>
      </c>
      <c r="GB78">
        <f t="shared" si="1874"/>
        <v>0</v>
      </c>
      <c r="GC78">
        <f t="shared" si="1875"/>
        <v>0</v>
      </c>
      <c r="GD78">
        <f t="shared" si="1876"/>
        <v>0</v>
      </c>
      <c r="GE78">
        <f t="shared" si="1877"/>
        <v>0</v>
      </c>
      <c r="GF78">
        <f t="shared" si="1878"/>
        <v>0</v>
      </c>
      <c r="GG78">
        <f t="shared" si="1879"/>
        <v>0</v>
      </c>
      <c r="GH78">
        <f t="shared" si="1880"/>
        <v>0</v>
      </c>
      <c r="GI78">
        <f t="shared" si="1881"/>
        <v>0</v>
      </c>
      <c r="GJ78">
        <f t="shared" si="1882"/>
        <v>0</v>
      </c>
      <c r="GK78">
        <f t="shared" si="1883"/>
        <v>0</v>
      </c>
      <c r="GL78">
        <f t="shared" si="1884"/>
        <v>0</v>
      </c>
      <c r="GM78">
        <f t="shared" si="1885"/>
        <v>0</v>
      </c>
      <c r="GN78">
        <f t="shared" si="1886"/>
        <v>0</v>
      </c>
      <c r="GO78">
        <f t="shared" si="1887"/>
        <v>0</v>
      </c>
      <c r="GP78">
        <f t="shared" si="1888"/>
        <v>0</v>
      </c>
      <c r="GQ78">
        <f t="shared" si="1889"/>
        <v>0</v>
      </c>
      <c r="GR78">
        <f t="shared" si="1890"/>
        <v>0</v>
      </c>
      <c r="GS78">
        <f t="shared" si="1891"/>
        <v>0</v>
      </c>
      <c r="GT78">
        <f t="shared" si="1892"/>
        <v>0</v>
      </c>
      <c r="GU78">
        <f t="shared" si="1893"/>
        <v>0</v>
      </c>
      <c r="GW78" s="28">
        <f t="shared" si="1894"/>
        <v>5.9342328894712173</v>
      </c>
      <c r="GX78" s="28">
        <f t="shared" si="1895"/>
        <v>0</v>
      </c>
      <c r="GY78" s="28">
        <f t="shared" si="1896"/>
        <v>0.62696833856605805</v>
      </c>
      <c r="GZ78" s="28">
        <f t="shared" si="1897"/>
        <v>0</v>
      </c>
      <c r="HA78" s="28">
        <f t="shared" si="1898"/>
        <v>0</v>
      </c>
      <c r="HB78" s="28">
        <f t="shared" si="1899"/>
        <v>6.2477170587542465</v>
      </c>
      <c r="HC78" s="28">
        <f t="shared" si="1900"/>
        <v>0.51058062046127406</v>
      </c>
      <c r="HE78">
        <f>IFERROR(VLOOKUP(_xlfn.NUMBERVALUE(MID(L78, SEARCH("!", L78)+1, SEARCH("+", L78)-SEARCH("!", L78)-1)), Rankings!$A$2:$BK$129, 63, FALSE),0)</f>
        <v>0.37517193274790295</v>
      </c>
      <c r="HF78">
        <f>IFERROR(VLOOKUP(_xlfn.NUMBERVALUE(MID(M78, SEARCH("!", M78)+1, SEARCH("+", M78)-SEARCH("!", M78)-1)), Rankings!$A$2:$BK$129, 63, FALSE),0)</f>
        <v>0.14710990012248429</v>
      </c>
      <c r="HG78">
        <f>IFERROR(VLOOKUP(_xlfn.NUMBERVALUE(MID(N78, SEARCH("!", N78)+1, SEARCH("+", N78)-SEARCH("!", N78)-1)), Rankings!$A$2:$BK$129, 63, FALSE),0)</f>
        <v>0.56827343106735106</v>
      </c>
      <c r="HH78">
        <f>IFERROR(VLOOKUP(_xlfn.NUMBERVALUE(MID(O78, SEARCH("!", O78)+1, SEARCH("+", O78)-SEARCH("!", O78)-1)), Rankings!$A$2:$BK$129, 63, FALSE),0)</f>
        <v>0</v>
      </c>
      <c r="HI78">
        <f>IFERROR(VLOOKUP(_xlfn.NUMBERVALUE(MID(P78, SEARCH("!", P78)+1, SEARCH("+", P78)-SEARCH("!", P78)-1)), Rankings!$A$2:$BK$129, 63, FALSE),0)</f>
        <v>0</v>
      </c>
      <c r="HJ78">
        <f>IFERROR(VLOOKUP(_xlfn.NUMBERVALUE(MID(Q78, SEARCH("!", Q78)+1, SEARCH("+", Q78)-SEARCH("!", Q78)-1)), Rankings!$A$2:$BK$129, 63, FALSE),0)</f>
        <v>0.53778794947223119</v>
      </c>
      <c r="HK78">
        <f>IFERROR(VLOOKUP(_xlfn.NUMBERVALUE(MID(R78, SEARCH("!", R78)+1, SEARCH("+", R78)-SEARCH("!", R78)-1)), Rankings!$A$2:$BK$129, 63, FALSE),0)</f>
        <v>0</v>
      </c>
      <c r="HL78">
        <f>IFERROR(VLOOKUP(_xlfn.NUMBERVALUE(MID(S78, SEARCH("!", S78)+1, SEARCH("+", S78)-SEARCH("!", S78)-1)), Rankings!$A$2:$BK$129, 63, FALSE),0)</f>
        <v>0</v>
      </c>
      <c r="HM78">
        <f>IFERROR(VLOOKUP(_xlfn.NUMBERVALUE(MID(T78, SEARCH("!", T78)+1, SEARCH("+", T78)-SEARCH("!", T78)-1)), Rankings!$A$2:$BK$129, 63, FALSE),0)</f>
        <v>0.60530174914633528</v>
      </c>
      <c r="HN78">
        <f>IFERROR(VLOOKUP(_xlfn.NUMBERVALUE(MID(U78, SEARCH("!", U78)+1, SEARCH("+", U78)-SEARCH("!", U78)-1)), Rankings!$A$2:$BK$129, 63, FALSE),0)</f>
        <v>0</v>
      </c>
      <c r="HO78">
        <f>IFERROR(VLOOKUP(_xlfn.NUMBERVALUE(MID(V78, SEARCH("!", V78)+1, SEARCH("+", V78)-SEARCH("!", V78)-1)), Rankings!$A$2:$BK$129, 63, FALSE),0)</f>
        <v>0</v>
      </c>
      <c r="HP78">
        <f>IFERROR(VLOOKUP(_xlfn.NUMBERVALUE(MID(W78, SEARCH("!", W78)+1, SEARCH("+", W78)-SEARCH("!", W78)-1)), Rankings!$A$2:$BK$129, 63, FALSE),0)</f>
        <v>0.55834743493300543</v>
      </c>
      <c r="HQ78">
        <f>IFERROR(VLOOKUP(_xlfn.NUMBERVALUE(MID(X78, SEARCH("!", X78)+1, SEARCH("+", X78)-SEARCH("!", X78)-1)), Rankings!$A$2:$BK$129, 63, FALSE),0)</f>
        <v>0</v>
      </c>
      <c r="HR78">
        <f>IFERROR(VLOOKUP(_xlfn.NUMBERVALUE(MID(Y78, SEARCH("!", Y78)+1, SEARCH("+", Y78)-SEARCH("!", Y78)-1)), Rankings!$A$2:$BK$129, 63, FALSE),0)</f>
        <v>0</v>
      </c>
      <c r="HS78">
        <f>IFERROR(VLOOKUP(_xlfn.NUMBERVALUE(MID(Z78, SEARCH("!", Z78)+1, SEARCH("+", Z78)-SEARCH("!", Z78)-1)), Rankings!$A$2:$BK$129, 63, FALSE),0)</f>
        <v>0.60133708266044195</v>
      </c>
      <c r="HT78">
        <f>IFERROR(VLOOKUP(_xlfn.NUMBERVALUE(MID(AA78, SEARCH("!", AA78)+1, SEARCH("+", AA78)-SEARCH("!", AA78)-1)), Rankings!$A$2:$BK$129, 63, FALSE),0)</f>
        <v>0</v>
      </c>
      <c r="HU78">
        <f>IFERROR(VLOOKUP(_xlfn.NUMBERVALUE(MID(AB78, SEARCH("!", AB78)+1, SEARCH("+", AB78)-SEARCH("!", AB78)-1)), Rankings!$A$2:$BK$129, 63, FALSE),0)</f>
        <v>0</v>
      </c>
      <c r="HV78">
        <f>IFERROR(VLOOKUP(_xlfn.NUMBERVALUE(MID(AC78, SEARCH("!", AC78)+1, SEARCH("+", AC78)-SEARCH("!", AC78)-1)), Rankings!$A$2:$BK$129, 63, FALSE),0)</f>
        <v>0</v>
      </c>
      <c r="HW78">
        <f>IFERROR(VLOOKUP(_xlfn.NUMBERVALUE(MID(AD78, SEARCH("!", AD78)+1, SEARCH("+", AD78)-SEARCH("!", AD78)-1)), Rankings!$A$2:$BK$129, 63, FALSE),0)</f>
        <v>0</v>
      </c>
      <c r="HX78">
        <f>IFERROR(VLOOKUP(_xlfn.NUMBERVALUE(MID(AE78, SEARCH("!", AE78)+1, SEARCH("+", AE78)-SEARCH("!", AE78)-1)), Rankings!$A$2:$BK$129, 63, FALSE),0)</f>
        <v>0</v>
      </c>
      <c r="HY78">
        <f>IFERROR(VLOOKUP(_xlfn.NUMBERVALUE(MID(AF78, SEARCH("!", AF78)+1, SEARCH("+", AF78)-SEARCH("!", AF78)-1)), Rankings!$A$2:$BK$129, 63, FALSE),0)</f>
        <v>0.1959176067011843</v>
      </c>
      <c r="HZ78">
        <f>IFERROR(VLOOKUP(_xlfn.NUMBERVALUE(MID(AG78, SEARCH("!", AG78)+1, SEARCH("+", AG78)-SEARCH("!", AG78)-1)), Rankings!$A$2:$BK$129, 63, FALSE),0)</f>
        <v>0</v>
      </c>
      <c r="IA78">
        <f>IFERROR(VLOOKUP(_xlfn.NUMBERVALUE(MID(AH78, SEARCH("!", AH78)+1, SEARCH("+", AH78)-SEARCH("!", AH78)-1)), Rankings!$A$2:$BK$129, 63, FALSE),0)</f>
        <v>0.62696833856605805</v>
      </c>
      <c r="IB78">
        <f>IFERROR(VLOOKUP(_xlfn.NUMBERVALUE(MID(AI78, SEARCH("!", AI78)+1, SEARCH("+", AI78)-SEARCH("!", AI78)-1)), Rankings!$A$2:$BK$129, 63, FALSE),0)</f>
        <v>0</v>
      </c>
      <c r="IC78">
        <f>IFERROR(VLOOKUP(_xlfn.NUMBERVALUE(MID(AJ78, SEARCH("!", AJ78)+1, SEARCH("+", AJ78)-SEARCH("!", AJ78)-1)), Rankings!$A$2:$BK$129, 63, FALSE),0)</f>
        <v>0</v>
      </c>
      <c r="ID78">
        <f>IFERROR(VLOOKUP(_xlfn.NUMBERVALUE(MID(AK78, SEARCH("!", AK78)+1, SEARCH("+", AK78)-SEARCH("!", AK78)-1)), Rankings!$A$2:$BK$129, 63, FALSE),0)</f>
        <v>0</v>
      </c>
      <c r="IE78">
        <f>IFERROR(VLOOKUP(_xlfn.NUMBERVALUE(MID(AL78, SEARCH("!", AL78)+1, SEARCH("+", AL78)-SEARCH("!", AL78)-1)), Rankings!$A$2:$BK$129, 63, FALSE),0)</f>
        <v>0.50056713001211739</v>
      </c>
      <c r="IF78">
        <f>IFERROR(VLOOKUP(_xlfn.NUMBERVALUE(MID(AM78, SEARCH("!", AM78)+1, SEARCH("+", AM78)-SEARCH("!", AM78)-1)), Rankings!$A$2:$BK$129, 63, FALSE),0)</f>
        <v>0</v>
      </c>
      <c r="IG78">
        <f>IFERROR(VLOOKUP(_xlfn.NUMBERVALUE(MID(AN78, SEARCH("!", AN78)+1, SEARCH("+", AN78)-SEARCH("!", AN78)-1)), Rankings!$A$2:$BK$129, 63, FALSE),0)</f>
        <v>0</v>
      </c>
      <c r="IH78">
        <f>IFERROR(VLOOKUP(_xlfn.NUMBERVALUE(MID(AO78, SEARCH("!", AO78)+1, SEARCH("+", AO78)-SEARCH("!", AO78)-1)), Rankings!$A$2:$BK$129, 63, FALSE),0)</f>
        <v>0.65575840813392627</v>
      </c>
      <c r="II78">
        <f>IFERROR(VLOOKUP(_xlfn.NUMBERVALUE(MID(AP78, SEARCH("!", AP78)+1, SEARCH("+", AP78)-SEARCH("!", AP78)-1)), Rankings!$A$2:$BK$129, 63, FALSE),0)</f>
        <v>0</v>
      </c>
      <c r="IJ78">
        <f>IFERROR(VLOOKUP(_xlfn.NUMBERVALUE(MID(AQ78, SEARCH("!", AQ78)+1, SEARCH("+", AQ78)-SEARCH("!", AQ78)-1)), Rankings!$A$2:$BK$129, 63, FALSE),0)</f>
        <v>0</v>
      </c>
      <c r="IK78">
        <f>IFERROR(VLOOKUP(_xlfn.NUMBERVALUE(MID(AR78, SEARCH("!", AR78)+1, SEARCH("+", AR78)-SEARCH("!", AR78)-1)), Rankings!$A$2:$BK$129, 63, FALSE),0)</f>
        <v>0.61921091340033552</v>
      </c>
      <c r="IL78">
        <f>IFERROR(VLOOKUP(_xlfn.NUMBERVALUE(MID(AS78, SEARCH("!", AS78)+1, SEARCH("+", AS78)-SEARCH("!", AS78)-1)), Rankings!$A$2:$BK$129, 63, FALSE),0)</f>
        <v>0</v>
      </c>
      <c r="IM78">
        <f>IFERROR(VLOOKUP(_xlfn.NUMBERVALUE(MID(AT78, SEARCH("!", AT78)+1, SEARCH("+", AT78)-SEARCH("!", AT78)-1)), Rankings!$A$2:$BK$129, 63, FALSE),0)</f>
        <v>0</v>
      </c>
      <c r="IN78">
        <f>IFERROR(VLOOKUP(_xlfn.NUMBERVALUE(MID(AU78, SEARCH("!", AU78)+1, SEARCH("+", AU78)-SEARCH("!", AU78)-1)), Rankings!$A$2:$BK$129, 63, FALSE),0)</f>
        <v>0.56944935107390082</v>
      </c>
      <c r="IO78">
        <f>IFERROR(VLOOKUP(_xlfn.NUMBERVALUE(MID(AV78, SEARCH("!", AV78)+1, SEARCH("+", AV78)-SEARCH("!", AV78)-1)), Rankings!$A$2:$BK$129, 63, FALSE),0)</f>
        <v>0</v>
      </c>
      <c r="IP78">
        <f>IFERROR(VLOOKUP(_xlfn.NUMBERVALUE(MID(AW78, SEARCH("!", AW78)+1, SEARCH("+", AW78)-SEARCH("!", AW78)-1)), Rankings!$A$2:$BK$129, 63, FALSE),0)</f>
        <v>0</v>
      </c>
      <c r="IQ78">
        <f>IFERROR(VLOOKUP(_xlfn.NUMBERVALUE(MID(AX78, SEARCH("!", AX78)+1, SEARCH("+", AX78)-SEARCH("!", AX78)-1)), Rankings!$A$2:$BK$129, 63, FALSE),0)</f>
        <v>0</v>
      </c>
      <c r="IR78">
        <f>IFERROR(VLOOKUP(_xlfn.NUMBERVALUE(MID(AY78, SEARCH("!", AY78)+1, SEARCH("+", AY78)-SEARCH("!", AY78)-1)), Rankings!$A$2:$BK$129, 63, FALSE),0)</f>
        <v>0</v>
      </c>
      <c r="IS78">
        <f>IFERROR(VLOOKUP(_xlfn.NUMBERVALUE(MID(AZ78, SEARCH("!", AZ78)+1, SEARCH("+", AZ78)-SEARCH("!", AZ78)-1)), Rankings!$A$2:$BK$129, 63, FALSE),0)</f>
        <v>0</v>
      </c>
      <c r="IT78">
        <f>IFERROR(VLOOKUP(_xlfn.NUMBERVALUE(MID(BA78, SEARCH("!", BA78)+1, SEARCH("+", BA78)-SEARCH("!", BA78)-1)), Rankings!$A$2:$BK$129, 63, FALSE),0)</f>
        <v>0</v>
      </c>
      <c r="IU78">
        <f>IFERROR(VLOOKUP(_xlfn.NUMBERVALUE(MID(BB78, SEARCH("!", BB78)+1, SEARCH("+", BB78)-SEARCH("!", BB78)-1)), Rankings!$A$2:$BK$129, 63, FALSE),0)</f>
        <v>0</v>
      </c>
      <c r="IV78">
        <f>IFERROR(VLOOKUP(_xlfn.NUMBERVALUE(MID(BC78, SEARCH("!", BC78)+1, SEARCH("+", BC78)-SEARCH("!", BC78)-1)), Rankings!$A$2:$BK$129, 63, FALSE),0)</f>
        <v>0</v>
      </c>
      <c r="IW78">
        <f>IFERROR(VLOOKUP(_xlfn.NUMBERVALUE(MID(BD78, SEARCH("!", BD78)+1, SEARCH("+", BD78)-SEARCH("!", BD78)-1)), Rankings!$A$2:$BK$129, 63, FALSE),0)</f>
        <v>0</v>
      </c>
      <c r="IX78">
        <f>IFERROR(VLOOKUP(_xlfn.NUMBERVALUE(MID(BE78, SEARCH("!", BE78)+1, SEARCH("+", BE78)-SEARCH("!", BE78)-1)), Rankings!$A$2:$BK$129, 63, FALSE),0)</f>
        <v>0</v>
      </c>
      <c r="IY78">
        <f>IFERROR(VLOOKUP(_xlfn.NUMBERVALUE(MID(BF78, SEARCH("!", BF78)+1, SEARCH("+", BF78)-SEARCH("!", BF78)-1)), Rankings!$A$2:$BK$129, 63, FALSE),0)</f>
        <v>0</v>
      </c>
      <c r="IZ78">
        <f>IFERROR(VLOOKUP(_xlfn.NUMBERVALUE(MID(BG78, SEARCH("!", BG78)+1, SEARCH("+", BG78)-SEARCH("!", BG78)-1)), Rankings!$A$2:$BK$129, 63, FALSE),0)</f>
        <v>0</v>
      </c>
      <c r="JA78">
        <f>IFERROR(VLOOKUP(_xlfn.NUMBERVALUE(MID(BH78, SEARCH("!", BH78)+1, SEARCH("+", BH78)-SEARCH("!", BH78)-1)), Rankings!$A$2:$BK$129, 63, FALSE),0)</f>
        <v>0</v>
      </c>
      <c r="JB78">
        <f>IFERROR(VLOOKUP(_xlfn.NUMBERVALUE(MID(BI78, SEARCH("!", BI78)+1, SEARCH("+", BI78)-SEARCH("!", BI78)-1)), Rankings!$A$2:$BK$129, 63, FALSE),0)</f>
        <v>0</v>
      </c>
      <c r="JC78">
        <f>IFERROR(VLOOKUP(_xlfn.NUMBERVALUE(MID(BJ78, SEARCH("!", BJ78)+1, SEARCH("+", BJ78)-SEARCH("!", BJ78)-1)), Rankings!$A$2:$BK$129, 63, FALSE),0)</f>
        <v>0</v>
      </c>
      <c r="JD78">
        <f>IFERROR(VLOOKUP(_xlfn.NUMBERVALUE(MID(BK78, SEARCH("!", BK78)+1, SEARCH("+", BK78)-SEARCH("!", BK78)-1)), Rankings!$A$2:$BK$129, 63, FALSE),0)</f>
        <v>0</v>
      </c>
      <c r="JE78">
        <f>IFERROR(VLOOKUP(_xlfn.NUMBERVALUE(MID(BL78, SEARCH("!", BL78)+1, SEARCH("+", BL78)-SEARCH("!", BL78)-1)), Rankings!$A$2:$BK$129, 63, FALSE),0)</f>
        <v>0</v>
      </c>
      <c r="JF78">
        <f>IFERROR(VLOOKUP(_xlfn.NUMBERVALUE(MID(BM78, SEARCH("!", BM78)+1, SEARCH("+", BM78)-SEARCH("!", BM78)-1)), Rankings!$A$2:$BK$129, 63, FALSE),0)</f>
        <v>0</v>
      </c>
      <c r="JG78">
        <f>IFERROR(VLOOKUP(_xlfn.NUMBERVALUE(MID(BN78, SEARCH("!", BN78)+1, SEARCH("+", BN78)-SEARCH("!", BN78)-1)), Rankings!$A$2:$BK$129, 63, FALSE),0)</f>
        <v>0</v>
      </c>
      <c r="JH78">
        <f>IFERROR(VLOOKUP(_xlfn.NUMBERVALUE(MID(BO78, SEARCH("!", BO78)+1, SEARCH("+", BO78)-SEARCH("!", BO78)-1)), Rankings!$A$2:$BK$129, 63, FALSE),0)</f>
        <v>0</v>
      </c>
      <c r="JI78">
        <f>IFERROR(VLOOKUP(_xlfn.NUMBERVALUE(MID(BP78, SEARCH("!", BP78)+1, SEARCH("+", BP78)-SEARCH("!", BP78)-1)), Rankings!$A$2:$BK$129, 63, FALSE),0)</f>
        <v>0</v>
      </c>
      <c r="JJ78">
        <f>IFERROR(VLOOKUP(_xlfn.NUMBERVALUE(MID(BQ78, SEARCH("!", BQ78)+1, SEARCH("+", BQ78)-SEARCH("!", BQ78)-1)), Rankings!$A$2:$BK$129, 63, FALSE),0)</f>
        <v>0</v>
      </c>
      <c r="JK78">
        <f>IFERROR(VLOOKUP(_xlfn.NUMBERVALUE(MID(BR78, SEARCH("!", BR78)+1, SEARCH("+", BR78)-SEARCH("!", BR78)-1)), Rankings!$A$2:$BK$129, 63, FALSE),0)</f>
        <v>0</v>
      </c>
      <c r="JL78">
        <f>IFERROR(VLOOKUP(_xlfn.NUMBERVALUE(MID(BS78, SEARCH("!", BS78)+1, SEARCH("+", BS78)-SEARCH("!", BS78)-1)), Rankings!$A$2:$BK$129, 63, FALSE),0)</f>
        <v>0</v>
      </c>
      <c r="JM78">
        <f>IFERROR(VLOOKUP(_xlfn.NUMBERVALUE(MID(BT78, SEARCH("!", BT78)+1, SEARCH("+", BT78)-SEARCH("!", BT78)-1)), Rankings!$A$2:$BK$129, 63, FALSE),0)</f>
        <v>0</v>
      </c>
      <c r="JN78">
        <f>IFERROR(VLOOKUP(_xlfn.NUMBERVALUE(MID(BU78, SEARCH("!", BU78)+1, SEARCH("+", BU78)-SEARCH("!", BU78)-1)), Rankings!$A$2:$BK$129, 63, FALSE),0)</f>
        <v>0</v>
      </c>
      <c r="JO78">
        <f>IFERROR(VLOOKUP(_xlfn.NUMBERVALUE(MID(BV78, SEARCH("!", BV78)+1, SEARCH("+", BV78)-SEARCH("!", BV78)-1)), Rankings!$A$2:$BK$129, 63, FALSE),0)</f>
        <v>0</v>
      </c>
      <c r="JP78">
        <f>IFERROR(VLOOKUP(_xlfn.NUMBERVALUE(MID(BW78, SEARCH("!", BW78)+1, SEARCH("+", BW78)-SEARCH("!", BW78)-1)), Rankings!$A$2:$BK$129, 63, FALSE),0)</f>
        <v>0</v>
      </c>
      <c r="JQ78">
        <f>IFERROR(VLOOKUP(_xlfn.NUMBERVALUE(MID(BX78, SEARCH("!", BX78)+1, SEARCH("+", BX78)-SEARCH("!", BX78)-1)), Rankings!$A$2:$BK$129, 63, FALSE),0)</f>
        <v>0</v>
      </c>
      <c r="JR78">
        <f>IFERROR(VLOOKUP(_xlfn.NUMBERVALUE(MID(BY78, SEARCH("!", BY78)+1, SEARCH("+", BY78)-SEARCH("!", BY78)-1)), Rankings!$A$2:$BK$129, 63, FALSE),0)</f>
        <v>0</v>
      </c>
      <c r="JS78">
        <f>IFERROR(VLOOKUP(_xlfn.NUMBERVALUE(MID(BZ78, SEARCH("!", BZ78)+1, SEARCH("+", BZ78)-SEARCH("!", BZ78)-1)), Rankings!$A$2:$BK$129, 63, FALSE),0)</f>
        <v>0</v>
      </c>
      <c r="JT78">
        <f>IFERROR(VLOOKUP(_xlfn.NUMBERVALUE(MID(CA78, SEARCH("!", CA78)+1, SEARCH("+", CA78)-SEARCH("!", CA78)-1)), Rankings!$A$2:$BK$129, 63, FALSE),0)</f>
        <v>0</v>
      </c>
      <c r="JU78">
        <f>IFERROR(VLOOKUP(_xlfn.NUMBERVALUE(MID(CB78, SEARCH("!", CB78)+1, SEARCH("+", CB78)-SEARCH("!", CB78)-1)), Rankings!$A$2:$BK$129, 63, FALSE),0)</f>
        <v>0</v>
      </c>
      <c r="JV78">
        <f>IFERROR(VLOOKUP(_xlfn.NUMBERVALUE(MID(CC78, SEARCH("!", CC78)+1, SEARCH("+", CC78)-SEARCH("!", CC78)-1)), Rankings!$A$2:$BK$129, 63, FALSE),0)</f>
        <v>0</v>
      </c>
      <c r="JW78">
        <f>IFERROR(VLOOKUP(_xlfn.NUMBERVALUE(MID(CD78, SEARCH("!", CD78)+1, SEARCH("+", CD78)-SEARCH("!", CD78)-1)), Rankings!$A$2:$BK$129, 63, FALSE),0)</f>
        <v>0</v>
      </c>
      <c r="JX78">
        <f>IFERROR(VLOOKUP(_xlfn.NUMBERVALUE(MID(CE78, SEARCH("!", CE78)+1, SEARCH("+", CE78)-SEARCH("!", CE78)-1)), Rankings!$A$2:$BK$129, 63, FALSE),0)</f>
        <v>0</v>
      </c>
      <c r="JY78">
        <f>IFERROR(VLOOKUP(_xlfn.NUMBERVALUE(MID(CF78, SEARCH("!", CF78)+1, SEARCH("+", CF78)-SEARCH("!", CF78)-1)), Rankings!$A$2:$BK$129, 63, FALSE),0)</f>
        <v>0</v>
      </c>
      <c r="JZ78">
        <f>IFERROR(VLOOKUP(_xlfn.NUMBERVALUE(MID(CG78, SEARCH("!", CG78)+1, SEARCH("+", CG78)-SEARCH("!", CG78)-1)), Rankings!$A$2:$BK$129, 63, FALSE),0)</f>
        <v>0</v>
      </c>
      <c r="KA78">
        <f>IFERROR(VLOOKUP(_xlfn.NUMBERVALUE(MID(CH78, SEARCH("!", CH78)+1, SEARCH("+", CH78)-SEARCH("!", CH78)-1)), Rankings!$A$2:$BK$129, 63, FALSE),0)</f>
        <v>0</v>
      </c>
      <c r="KB78">
        <f>IFERROR(VLOOKUP(_xlfn.NUMBERVALUE(MID(CI78, SEARCH("!", CI78)+1, SEARCH("+", CI78)-SEARCH("!", CI78)-1)), Rankings!$A$2:$BK$129, 63, FALSE),0)</f>
        <v>0</v>
      </c>
      <c r="KC78">
        <f>IFERROR(VLOOKUP(_xlfn.NUMBERVALUE(MID(CJ78, SEARCH("!", CJ78)+1, SEARCH("+", CJ78)-SEARCH("!", CJ78)-1)), Rankings!$A$2:$BK$129, 63, FALSE),0)</f>
        <v>0</v>
      </c>
      <c r="KD78">
        <f>IFERROR(VLOOKUP(_xlfn.NUMBERVALUE(MID(CK78, SEARCH("!", CK78)+1, SEARCH("+", CK78)-SEARCH("!", CK78)-1)), Rankings!$A$2:$BK$129, 63, FALSE),0)</f>
        <v>0</v>
      </c>
      <c r="KE78">
        <f>IFERROR(VLOOKUP(_xlfn.NUMBERVALUE(MID(CL78, SEARCH("!", CL78)+1, SEARCH("+", CL78)-SEARCH("!", CL78)-1)), Rankings!$A$2:$BK$129, 63, FALSE),0)</f>
        <v>0</v>
      </c>
      <c r="KF78">
        <f>IFERROR(VLOOKUP(_xlfn.NUMBERVALUE(MID(CM78, SEARCH("!", CM78)+1, SEARCH("+", CM78)-SEARCH("!", CM78)-1)), Rankings!$A$2:$BK$129, 63, FALSE),0)</f>
        <v>0</v>
      </c>
      <c r="KG78">
        <f>IFERROR(VLOOKUP(_xlfn.NUMBERVALUE(MID(CN78, SEARCH("!", CN78)+1, SEARCH("+", CN78)-SEARCH("!", CN78)-1)), Rankings!$A$2:$BK$129, 63, FALSE),0)</f>
        <v>0</v>
      </c>
      <c r="KH78">
        <f>IFERROR(VLOOKUP(_xlfn.NUMBERVALUE(MID(CO78, SEARCH("!", CO78)+1, SEARCH("+", CO78)-SEARCH("!", CO78)-1)), Rankings!$A$2:$BK$129, 63, FALSE),0)</f>
        <v>0</v>
      </c>
      <c r="KJ78" s="28">
        <f t="shared" si="1901"/>
        <v>239</v>
      </c>
      <c r="KK78" s="28">
        <f t="shared" si="1902"/>
        <v>0</v>
      </c>
      <c r="KL78" s="28">
        <f t="shared" si="1903"/>
        <v>19</v>
      </c>
      <c r="KM78" s="28">
        <f t="shared" si="1904"/>
        <v>0</v>
      </c>
      <c r="KN78" s="28">
        <f t="shared" si="1905"/>
        <v>0</v>
      </c>
      <c r="KO78" s="28">
        <f t="shared" si="1906"/>
        <v>173</v>
      </c>
      <c r="KP78" s="28">
        <f t="shared" si="1907"/>
        <v>248.5</v>
      </c>
      <c r="KQ78" s="28">
        <f t="shared" si="1908"/>
        <v>173</v>
      </c>
      <c r="KS78" s="27" t="str">
        <f t="shared" si="1909"/>
        <v>21</v>
      </c>
      <c r="KT78" s="27" t="str">
        <f t="shared" si="1910"/>
        <v>14</v>
      </c>
      <c r="KU78" s="27" t="str">
        <f t="shared" si="1911"/>
        <v>11</v>
      </c>
      <c r="KV78" s="27">
        <f t="shared" si="1912"/>
        <v>0</v>
      </c>
      <c r="KW78" s="27">
        <f t="shared" si="1913"/>
        <v>0</v>
      </c>
      <c r="KX78" s="27" t="str">
        <f t="shared" si="1914"/>
        <v>18</v>
      </c>
      <c r="KY78" s="27">
        <f t="shared" si="1915"/>
        <v>0</v>
      </c>
      <c r="KZ78" s="27">
        <f t="shared" si="1916"/>
        <v>0</v>
      </c>
      <c r="LA78" s="27" t="str">
        <f t="shared" si="1917"/>
        <v>19</v>
      </c>
      <c r="LB78" s="27">
        <f t="shared" si="1918"/>
        <v>0</v>
      </c>
      <c r="LC78" s="27">
        <f t="shared" si="1919"/>
        <v>0</v>
      </c>
      <c r="LD78" s="27" t="str">
        <f t="shared" si="1920"/>
        <v>21</v>
      </c>
      <c r="LE78" s="27">
        <f t="shared" si="1921"/>
        <v>0</v>
      </c>
      <c r="LF78" s="27">
        <f t="shared" si="1922"/>
        <v>0</v>
      </c>
      <c r="LG78" s="27" t="str">
        <f t="shared" si="1923"/>
        <v>16</v>
      </c>
      <c r="LH78" s="27">
        <f t="shared" si="1924"/>
        <v>0</v>
      </c>
      <c r="LI78" s="27">
        <f t="shared" si="1925"/>
        <v>0</v>
      </c>
      <c r="LJ78" s="27">
        <f t="shared" si="1926"/>
        <v>0</v>
      </c>
      <c r="LK78" s="27">
        <f t="shared" si="1927"/>
        <v>0</v>
      </c>
      <c r="LL78" s="27">
        <f t="shared" si="1928"/>
        <v>0</v>
      </c>
      <c r="LM78" s="27" t="str">
        <f t="shared" si="1929"/>
        <v>29</v>
      </c>
      <c r="LN78" s="27">
        <f t="shared" si="1930"/>
        <v>0</v>
      </c>
      <c r="LO78" s="27" t="str">
        <f t="shared" si="1931"/>
        <v>19</v>
      </c>
      <c r="LP78" s="27">
        <f t="shared" si="1932"/>
        <v>0</v>
      </c>
      <c r="LQ78" s="27">
        <f t="shared" si="1933"/>
        <v>0</v>
      </c>
      <c r="LR78" s="27">
        <f t="shared" si="1934"/>
        <v>0</v>
      </c>
      <c r="LS78" s="27" t="str">
        <f t="shared" si="1935"/>
        <v>34</v>
      </c>
      <c r="LT78" s="27">
        <f t="shared" si="1936"/>
        <v>0</v>
      </c>
      <c r="LU78" s="27">
        <f t="shared" si="1937"/>
        <v>0</v>
      </c>
      <c r="LV78" s="27" t="str">
        <f t="shared" si="1938"/>
        <v>22</v>
      </c>
      <c r="LW78" s="27">
        <f t="shared" si="1939"/>
        <v>0</v>
      </c>
      <c r="LX78" s="27">
        <f t="shared" si="1940"/>
        <v>0</v>
      </c>
      <c r="LY78" s="27" t="str">
        <f t="shared" si="1941"/>
        <v>16</v>
      </c>
      <c r="LZ78" s="27">
        <f t="shared" si="1942"/>
        <v>0</v>
      </c>
      <c r="MA78" s="27">
        <f t="shared" si="1943"/>
        <v>0</v>
      </c>
      <c r="MB78" s="27" t="str">
        <f t="shared" si="1944"/>
        <v>18</v>
      </c>
      <c r="MC78" s="27">
        <f t="shared" si="1945"/>
        <v>0</v>
      </c>
      <c r="MD78" s="27">
        <f t="shared" si="1946"/>
        <v>0</v>
      </c>
      <c r="ME78" s="27">
        <f t="shared" si="1947"/>
        <v>0</v>
      </c>
      <c r="MF78" s="27">
        <f t="shared" si="1948"/>
        <v>0</v>
      </c>
      <c r="MG78" s="27">
        <f t="shared" si="1949"/>
        <v>0</v>
      </c>
      <c r="MH78" s="27">
        <f t="shared" si="1950"/>
        <v>0</v>
      </c>
      <c r="MI78" s="27">
        <f t="shared" si="1951"/>
        <v>0</v>
      </c>
      <c r="MJ78" s="27">
        <f t="shared" si="1952"/>
        <v>0</v>
      </c>
      <c r="MK78" s="27">
        <f t="shared" si="1953"/>
        <v>0</v>
      </c>
      <c r="ML78" s="27">
        <f t="shared" si="1954"/>
        <v>0</v>
      </c>
      <c r="MM78" s="27">
        <f t="shared" si="1955"/>
        <v>0</v>
      </c>
      <c r="MN78" s="27">
        <f t="shared" si="1956"/>
        <v>0</v>
      </c>
      <c r="MO78" s="27">
        <f t="shared" si="1957"/>
        <v>0</v>
      </c>
      <c r="MP78" s="27">
        <f t="shared" si="1958"/>
        <v>0</v>
      </c>
      <c r="MQ78" s="27">
        <f t="shared" si="1959"/>
        <v>0</v>
      </c>
      <c r="MR78" s="27">
        <f t="shared" si="1960"/>
        <v>0</v>
      </c>
      <c r="MS78" s="27">
        <f t="shared" si="1961"/>
        <v>0</v>
      </c>
      <c r="MT78" s="27">
        <f t="shared" si="1962"/>
        <v>0</v>
      </c>
      <c r="MU78" s="27">
        <f t="shared" si="1963"/>
        <v>0</v>
      </c>
      <c r="MV78" s="27">
        <f t="shared" si="1964"/>
        <v>0</v>
      </c>
      <c r="MW78" s="27">
        <f t="shared" si="1965"/>
        <v>0</v>
      </c>
      <c r="MX78" s="27">
        <f t="shared" si="1966"/>
        <v>0</v>
      </c>
      <c r="MY78" s="27">
        <f t="shared" si="1967"/>
        <v>0</v>
      </c>
      <c r="MZ78" s="27">
        <f t="shared" si="1968"/>
        <v>0</v>
      </c>
      <c r="NA78" s="27">
        <f t="shared" si="1969"/>
        <v>0</v>
      </c>
      <c r="NB78" s="27">
        <f t="shared" si="1970"/>
        <v>0</v>
      </c>
      <c r="NC78" s="27">
        <f t="shared" si="1971"/>
        <v>0</v>
      </c>
      <c r="ND78" s="27">
        <f t="shared" si="1972"/>
        <v>0</v>
      </c>
      <c r="NE78" s="27">
        <f t="shared" si="1973"/>
        <v>0</v>
      </c>
      <c r="NF78" s="27">
        <f t="shared" si="1974"/>
        <v>0</v>
      </c>
      <c r="NG78" s="27">
        <f t="shared" si="1975"/>
        <v>0</v>
      </c>
      <c r="NH78" s="27">
        <f t="shared" si="1976"/>
        <v>0</v>
      </c>
      <c r="NI78" s="27">
        <f t="shared" si="1977"/>
        <v>0</v>
      </c>
      <c r="NJ78" s="27">
        <f t="shared" si="1978"/>
        <v>0</v>
      </c>
      <c r="NK78" s="27">
        <f t="shared" si="1979"/>
        <v>0</v>
      </c>
      <c r="NL78" s="27">
        <f t="shared" si="1980"/>
        <v>0</v>
      </c>
      <c r="NM78" s="27">
        <f t="shared" si="1981"/>
        <v>0</v>
      </c>
      <c r="NN78" s="27">
        <f t="shared" si="1982"/>
        <v>0</v>
      </c>
      <c r="NO78" s="27">
        <f t="shared" si="1983"/>
        <v>0</v>
      </c>
      <c r="NP78" s="27">
        <f t="shared" si="1984"/>
        <v>0</v>
      </c>
      <c r="NQ78" s="27">
        <f t="shared" si="1985"/>
        <v>0</v>
      </c>
      <c r="NR78" s="27">
        <f t="shared" si="1986"/>
        <v>0</v>
      </c>
      <c r="NS78" s="27">
        <f t="shared" si="1987"/>
        <v>0</v>
      </c>
      <c r="NT78" s="27">
        <f t="shared" si="1988"/>
        <v>0</v>
      </c>
      <c r="NU78" s="27">
        <f t="shared" si="1989"/>
        <v>0</v>
      </c>
      <c r="NV78" s="27">
        <f t="shared" si="1990"/>
        <v>0</v>
      </c>
      <c r="NX78" s="28">
        <f t="shared" si="1991"/>
        <v>240</v>
      </c>
      <c r="NY78" s="28">
        <f t="shared" si="1992"/>
        <v>0</v>
      </c>
      <c r="NZ78" s="28">
        <f t="shared" si="1993"/>
        <v>21</v>
      </c>
      <c r="OA78" s="28">
        <f t="shared" si="1994"/>
        <v>0</v>
      </c>
      <c r="OB78" s="28">
        <f t="shared" si="1995"/>
        <v>0</v>
      </c>
      <c r="OC78" s="28">
        <f t="shared" si="1996"/>
        <v>180</v>
      </c>
      <c r="OD78" s="28">
        <f t="shared" si="1997"/>
        <v>250.5</v>
      </c>
      <c r="OE78" s="28">
        <f t="shared" si="1998"/>
        <v>180</v>
      </c>
      <c r="OG78" s="27" t="str">
        <f t="shared" si="1999"/>
        <v>14</v>
      </c>
      <c r="OH78" s="27" t="str">
        <f t="shared" si="2000"/>
        <v>9</v>
      </c>
      <c r="OI78" s="27" t="str">
        <f t="shared" si="2001"/>
        <v>14</v>
      </c>
      <c r="OJ78" s="27">
        <f t="shared" si="2002"/>
        <v>0</v>
      </c>
      <c r="OK78" s="27">
        <f t="shared" si="2003"/>
        <v>0</v>
      </c>
      <c r="OL78" s="27" t="str">
        <f t="shared" si="2004"/>
        <v>23</v>
      </c>
      <c r="OM78" s="27">
        <f t="shared" si="2005"/>
        <v>0</v>
      </c>
      <c r="ON78" s="27">
        <f t="shared" si="2006"/>
        <v>0</v>
      </c>
      <c r="OO78" s="27" t="str">
        <f t="shared" si="2007"/>
        <v>26</v>
      </c>
      <c r="OP78" s="27">
        <f t="shared" si="2008"/>
        <v>0</v>
      </c>
      <c r="OQ78" s="27">
        <f t="shared" si="2009"/>
        <v>0</v>
      </c>
      <c r="OR78" s="27" t="str">
        <f t="shared" si="2010"/>
        <v>22</v>
      </c>
      <c r="OS78" s="27">
        <f t="shared" si="2011"/>
        <v>0</v>
      </c>
      <c r="OT78" s="27">
        <f t="shared" si="2012"/>
        <v>0</v>
      </c>
      <c r="OU78" s="27" t="str">
        <f t="shared" si="2013"/>
        <v>21</v>
      </c>
      <c r="OV78" s="27">
        <f t="shared" si="2014"/>
        <v>0</v>
      </c>
      <c r="OW78" s="27">
        <f t="shared" si="2015"/>
        <v>0</v>
      </c>
      <c r="OX78" s="27">
        <f t="shared" si="2016"/>
        <v>0</v>
      </c>
      <c r="OY78" s="27">
        <f t="shared" si="2017"/>
        <v>0</v>
      </c>
      <c r="OZ78" s="27">
        <f t="shared" si="2018"/>
        <v>0</v>
      </c>
      <c r="PA78" s="27" t="str">
        <f t="shared" si="2019"/>
        <v>11</v>
      </c>
      <c r="PB78" s="27">
        <f t="shared" si="2020"/>
        <v>0</v>
      </c>
      <c r="PC78" s="27" t="str">
        <f t="shared" si="2021"/>
        <v>21</v>
      </c>
      <c r="PD78" s="27">
        <f t="shared" si="2022"/>
        <v>0</v>
      </c>
      <c r="PE78" s="27">
        <f t="shared" si="2023"/>
        <v>0</v>
      </c>
      <c r="PF78" s="27">
        <f t="shared" si="2024"/>
        <v>0</v>
      </c>
      <c r="PG78" s="27" t="str">
        <f t="shared" si="2025"/>
        <v>27</v>
      </c>
      <c r="PH78" s="27">
        <f t="shared" si="2026"/>
        <v>0</v>
      </c>
      <c r="PI78" s="27">
        <f t="shared" si="2027"/>
        <v>0</v>
      </c>
      <c r="PJ78" s="27" t="str">
        <f t="shared" si="2028"/>
        <v>27</v>
      </c>
      <c r="PK78" s="27">
        <f t="shared" si="2029"/>
        <v>0</v>
      </c>
      <c r="PL78" s="27">
        <f t="shared" si="2030"/>
        <v>0</v>
      </c>
      <c r="PM78" s="27" t="str">
        <f t="shared" si="2031"/>
        <v>32</v>
      </c>
      <c r="PN78" s="27">
        <f t="shared" si="2032"/>
        <v>0</v>
      </c>
      <c r="PO78" s="27">
        <f t="shared" si="2033"/>
        <v>0</v>
      </c>
      <c r="PP78" s="27" t="str">
        <f t="shared" si="2034"/>
        <v>14</v>
      </c>
      <c r="PQ78" s="27">
        <f t="shared" si="2035"/>
        <v>0</v>
      </c>
      <c r="PR78" s="27">
        <f t="shared" si="2036"/>
        <v>0</v>
      </c>
      <c r="PS78" s="27">
        <f t="shared" si="2037"/>
        <v>0</v>
      </c>
      <c r="PT78" s="27">
        <f t="shared" si="2038"/>
        <v>0</v>
      </c>
      <c r="PU78" s="27">
        <f t="shared" si="2039"/>
        <v>0</v>
      </c>
      <c r="PV78" s="27">
        <f t="shared" si="2040"/>
        <v>0</v>
      </c>
      <c r="PW78" s="27">
        <f t="shared" si="2041"/>
        <v>0</v>
      </c>
      <c r="PX78" s="27">
        <f t="shared" si="2042"/>
        <v>0</v>
      </c>
      <c r="PY78" s="27">
        <f t="shared" si="2043"/>
        <v>0</v>
      </c>
      <c r="PZ78" s="27">
        <f t="shared" si="2044"/>
        <v>0</v>
      </c>
      <c r="QA78" s="27">
        <f t="shared" si="2045"/>
        <v>0</v>
      </c>
      <c r="QB78" s="27">
        <f t="shared" si="2046"/>
        <v>0</v>
      </c>
      <c r="QC78" s="27">
        <f t="shared" si="2047"/>
        <v>0</v>
      </c>
      <c r="QD78" s="27">
        <f t="shared" si="2048"/>
        <v>0</v>
      </c>
      <c r="QE78" s="27">
        <f t="shared" si="2049"/>
        <v>0</v>
      </c>
      <c r="QF78" s="27">
        <f t="shared" si="2050"/>
        <v>0</v>
      </c>
      <c r="QG78" s="27">
        <f t="shared" si="2051"/>
        <v>0</v>
      </c>
      <c r="QH78" s="27">
        <f t="shared" si="2052"/>
        <v>0</v>
      </c>
      <c r="QI78" s="27">
        <f t="shared" si="2053"/>
        <v>0</v>
      </c>
      <c r="QJ78" s="27">
        <f t="shared" si="2054"/>
        <v>0</v>
      </c>
      <c r="QK78" s="27">
        <f t="shared" si="2055"/>
        <v>0</v>
      </c>
      <c r="QL78" s="27">
        <f t="shared" si="2056"/>
        <v>0</v>
      </c>
      <c r="QM78" s="27">
        <f t="shared" si="2057"/>
        <v>0</v>
      </c>
      <c r="QN78" s="27">
        <f t="shared" si="2058"/>
        <v>0</v>
      </c>
      <c r="QO78" s="27">
        <f t="shared" si="2059"/>
        <v>0</v>
      </c>
      <c r="QP78" s="27">
        <f t="shared" si="2060"/>
        <v>0</v>
      </c>
      <c r="QQ78" s="27">
        <f t="shared" si="2061"/>
        <v>0</v>
      </c>
      <c r="QR78" s="27">
        <f t="shared" si="2062"/>
        <v>0</v>
      </c>
      <c r="QS78" s="27">
        <f t="shared" si="2063"/>
        <v>0</v>
      </c>
      <c r="QT78" s="27">
        <f t="shared" si="2064"/>
        <v>0</v>
      </c>
      <c r="QU78" s="27">
        <f t="shared" si="2065"/>
        <v>0</v>
      </c>
      <c r="QV78" s="27">
        <f t="shared" si="2066"/>
        <v>0</v>
      </c>
      <c r="QW78" s="27">
        <f t="shared" si="2067"/>
        <v>0</v>
      </c>
      <c r="QX78" s="27">
        <f t="shared" si="2068"/>
        <v>0</v>
      </c>
      <c r="QY78" s="27">
        <f t="shared" si="2069"/>
        <v>0</v>
      </c>
      <c r="QZ78" s="27">
        <f t="shared" si="2070"/>
        <v>0</v>
      </c>
      <c r="RA78" s="27">
        <f t="shared" si="2071"/>
        <v>0</v>
      </c>
      <c r="RB78" s="27">
        <f t="shared" si="2072"/>
        <v>0</v>
      </c>
      <c r="RC78" s="27">
        <f t="shared" si="2073"/>
        <v>0</v>
      </c>
      <c r="RD78" s="27">
        <f t="shared" si="2074"/>
        <v>0</v>
      </c>
      <c r="RE78" s="27">
        <f t="shared" si="2075"/>
        <v>0</v>
      </c>
      <c r="RF78" s="27">
        <f t="shared" si="2076"/>
        <v>0</v>
      </c>
      <c r="RG78" s="27">
        <f t="shared" si="2077"/>
        <v>0</v>
      </c>
      <c r="RH78" s="27">
        <f t="shared" si="2078"/>
        <v>0</v>
      </c>
      <c r="RI78" s="27">
        <f t="shared" si="2079"/>
        <v>0</v>
      </c>
      <c r="RJ78" s="27">
        <f t="shared" si="2080"/>
        <v>0</v>
      </c>
      <c r="RL78" s="28">
        <f t="shared" si="2081"/>
        <v>114</v>
      </c>
      <c r="RM78" s="28">
        <f t="shared" si="2082"/>
        <v>0</v>
      </c>
      <c r="RN78" s="28">
        <f t="shared" si="2083"/>
        <v>10</v>
      </c>
      <c r="RO78" s="28">
        <f t="shared" si="2084"/>
        <v>0</v>
      </c>
      <c r="RP78" s="28">
        <f t="shared" si="2085"/>
        <v>0</v>
      </c>
      <c r="RQ78" s="28">
        <f t="shared" si="2086"/>
        <v>119</v>
      </c>
      <c r="RT78" s="27" t="str">
        <f t="shared" si="2087"/>
        <v>13</v>
      </c>
      <c r="RU78" s="27" t="str">
        <f t="shared" si="2088"/>
        <v>6</v>
      </c>
      <c r="RV78" s="27" t="str">
        <f t="shared" si="2089"/>
        <v>4</v>
      </c>
      <c r="RW78" s="27" t="str">
        <f t="shared" si="2090"/>
        <v>0</v>
      </c>
      <c r="RX78" s="27" t="str">
        <f t="shared" si="2091"/>
        <v>0</v>
      </c>
      <c r="RY78" s="27" t="str">
        <f t="shared" si="2092"/>
        <v>6</v>
      </c>
      <c r="RZ78" s="27" t="str">
        <f t="shared" si="2093"/>
        <v>0</v>
      </c>
      <c r="SA78" s="27" t="str">
        <f t="shared" si="2094"/>
        <v>0</v>
      </c>
      <c r="SB78" s="27" t="str">
        <f t="shared" si="2095"/>
        <v>7</v>
      </c>
      <c r="SC78" s="27" t="str">
        <f t="shared" si="2096"/>
        <v>0</v>
      </c>
      <c r="SD78" s="27" t="str">
        <f t="shared" si="2097"/>
        <v>0</v>
      </c>
      <c r="SE78" s="27" t="str">
        <f t="shared" si="2098"/>
        <v>11</v>
      </c>
      <c r="SF78" s="27" t="str">
        <f t="shared" si="2099"/>
        <v>0</v>
      </c>
      <c r="SG78" s="27" t="str">
        <f t="shared" si="2100"/>
        <v>0</v>
      </c>
      <c r="SH78" s="27" t="str">
        <f t="shared" si="2101"/>
        <v>8</v>
      </c>
      <c r="SI78" s="27" t="str">
        <f t="shared" si="2102"/>
        <v>0</v>
      </c>
      <c r="SJ78" s="27" t="str">
        <f t="shared" si="2103"/>
        <v>0</v>
      </c>
      <c r="SK78" s="27" t="str">
        <f t="shared" si="2104"/>
        <v>0</v>
      </c>
      <c r="SL78" s="27" t="str">
        <f t="shared" si="2105"/>
        <v>0</v>
      </c>
      <c r="SM78" s="27" t="str">
        <f t="shared" si="2106"/>
        <v>0</v>
      </c>
      <c r="SN78" s="27" t="str">
        <f t="shared" si="2107"/>
        <v>11</v>
      </c>
      <c r="SO78" s="27" t="str">
        <f t="shared" si="2108"/>
        <v>0</v>
      </c>
      <c r="SP78" s="27" t="str">
        <f t="shared" si="2109"/>
        <v>10</v>
      </c>
      <c r="SQ78" s="27" t="str">
        <f t="shared" si="2110"/>
        <v>0</v>
      </c>
      <c r="SR78" s="27" t="str">
        <f t="shared" si="2111"/>
        <v>0</v>
      </c>
      <c r="SS78" s="27" t="str">
        <f t="shared" si="2112"/>
        <v>0</v>
      </c>
      <c r="ST78" s="27" t="str">
        <f t="shared" si="2113"/>
        <v>16</v>
      </c>
      <c r="SU78" s="27" t="str">
        <f t="shared" si="2114"/>
        <v>0</v>
      </c>
      <c r="SV78" s="27" t="str">
        <f t="shared" si="2115"/>
        <v>0</v>
      </c>
      <c r="SW78" s="27" t="str">
        <f t="shared" si="2116"/>
        <v>11</v>
      </c>
      <c r="SX78" s="27" t="str">
        <f t="shared" si="2117"/>
        <v>0</v>
      </c>
      <c r="SY78" s="27" t="str">
        <f t="shared" si="2118"/>
        <v>0</v>
      </c>
      <c r="SZ78" s="27" t="str">
        <f t="shared" si="2119"/>
        <v>12</v>
      </c>
      <c r="TA78" s="27" t="str">
        <f t="shared" si="2120"/>
        <v>0</v>
      </c>
      <c r="TB78" s="27" t="str">
        <f t="shared" si="2121"/>
        <v>0</v>
      </c>
      <c r="TC78" s="27" t="str">
        <f t="shared" si="2122"/>
        <v>9</v>
      </c>
      <c r="TD78" s="27" t="str">
        <f t="shared" si="2123"/>
        <v>0</v>
      </c>
      <c r="TE78" s="27" t="str">
        <f t="shared" si="2124"/>
        <v>0</v>
      </c>
      <c r="TF78" s="27" t="str">
        <f t="shared" si="2125"/>
        <v>0</v>
      </c>
      <c r="TG78" s="27" t="str">
        <f t="shared" si="2126"/>
        <v>0</v>
      </c>
      <c r="TH78" s="27" t="str">
        <f t="shared" si="2127"/>
        <v>0</v>
      </c>
      <c r="TI78" s="27" t="str">
        <f t="shared" si="2128"/>
        <v>0</v>
      </c>
      <c r="TJ78" s="27" t="str">
        <f t="shared" si="2129"/>
        <v>0</v>
      </c>
      <c r="TK78" s="27" t="str">
        <f t="shared" si="2130"/>
        <v>0</v>
      </c>
      <c r="TL78" s="27" t="str">
        <f t="shared" si="2131"/>
        <v>0</v>
      </c>
      <c r="TM78" s="27" t="str">
        <f t="shared" si="2132"/>
        <v>0</v>
      </c>
      <c r="TN78" s="27" t="str">
        <f t="shared" si="2133"/>
        <v>0</v>
      </c>
      <c r="TO78" s="27" t="str">
        <f t="shared" si="2134"/>
        <v>0</v>
      </c>
      <c r="TP78" s="27" t="str">
        <f t="shared" si="2135"/>
        <v>0</v>
      </c>
      <c r="TQ78" s="27" t="str">
        <f t="shared" si="2136"/>
        <v>0</v>
      </c>
      <c r="TR78" s="27" t="str">
        <f t="shared" si="2137"/>
        <v>0</v>
      </c>
      <c r="TS78" s="27" t="str">
        <f t="shared" si="2138"/>
        <v>0</v>
      </c>
      <c r="TT78" s="27" t="str">
        <f t="shared" si="2139"/>
        <v>0</v>
      </c>
      <c r="TU78" s="27" t="str">
        <f t="shared" si="2140"/>
        <v>0</v>
      </c>
      <c r="TV78" s="27" t="str">
        <f t="shared" si="2141"/>
        <v>0</v>
      </c>
      <c r="TW78" s="27" t="str">
        <f t="shared" si="2142"/>
        <v>0</v>
      </c>
      <c r="TX78" s="27" t="str">
        <f t="shared" si="2143"/>
        <v>0</v>
      </c>
      <c r="TY78" s="27" t="str">
        <f t="shared" si="2144"/>
        <v>0</v>
      </c>
      <c r="TZ78" s="27" t="str">
        <f t="shared" si="2145"/>
        <v>0</v>
      </c>
      <c r="UA78" s="27" t="str">
        <f t="shared" si="2146"/>
        <v>0</v>
      </c>
      <c r="UB78" s="27" t="str">
        <f t="shared" si="2147"/>
        <v>0</v>
      </c>
      <c r="UC78" s="27" t="str">
        <f t="shared" si="2148"/>
        <v>0</v>
      </c>
      <c r="UD78" s="27" t="str">
        <f t="shared" si="2149"/>
        <v>0</v>
      </c>
      <c r="UE78" s="27" t="str">
        <f t="shared" si="2150"/>
        <v>0</v>
      </c>
      <c r="UF78" s="27" t="str">
        <f t="shared" si="2151"/>
        <v>0</v>
      </c>
      <c r="UG78" s="27" t="str">
        <f t="shared" si="2152"/>
        <v>0</v>
      </c>
      <c r="UH78" s="27" t="str">
        <f t="shared" si="2153"/>
        <v>0</v>
      </c>
      <c r="UI78" s="27" t="str">
        <f t="shared" si="2154"/>
        <v>0</v>
      </c>
      <c r="UJ78" s="27" t="str">
        <f t="shared" si="2155"/>
        <v>0</v>
      </c>
      <c r="UK78" s="27" t="str">
        <f t="shared" si="2156"/>
        <v>0</v>
      </c>
      <c r="UL78" s="27" t="str">
        <f t="shared" si="2157"/>
        <v>0</v>
      </c>
      <c r="UM78" s="27" t="str">
        <f t="shared" si="2158"/>
        <v>0</v>
      </c>
      <c r="UN78" s="27" t="str">
        <f t="shared" si="2159"/>
        <v>0</v>
      </c>
      <c r="UO78" s="27" t="str">
        <f t="shared" si="2160"/>
        <v>0</v>
      </c>
      <c r="UP78" s="27" t="str">
        <f t="shared" si="2161"/>
        <v>0</v>
      </c>
      <c r="UQ78" s="27" t="str">
        <f t="shared" si="2162"/>
        <v>0</v>
      </c>
      <c r="UR78" s="27" t="str">
        <f t="shared" si="2163"/>
        <v>0</v>
      </c>
      <c r="US78" s="27" t="str">
        <f t="shared" si="2164"/>
        <v>0</v>
      </c>
      <c r="UT78" s="27" t="str">
        <f t="shared" si="2165"/>
        <v>0</v>
      </c>
      <c r="UU78" s="27" t="str">
        <f t="shared" si="2166"/>
        <v>0</v>
      </c>
      <c r="UV78" s="27" t="str">
        <f t="shared" si="2167"/>
        <v>0</v>
      </c>
      <c r="UW78" s="27" t="str">
        <f t="shared" si="2168"/>
        <v>0</v>
      </c>
      <c r="UY78" s="28">
        <f t="shared" si="2169"/>
        <v>10.510000000000002</v>
      </c>
      <c r="UZ78" s="28">
        <f t="shared" si="2170"/>
        <v>0</v>
      </c>
      <c r="VA78" s="28">
        <f t="shared" si="2171"/>
        <v>-2.1</v>
      </c>
      <c r="VB78" s="28">
        <f t="shared" si="2172"/>
        <v>0</v>
      </c>
      <c r="VC78" s="28">
        <f t="shared" si="2173"/>
        <v>0</v>
      </c>
      <c r="VD78" s="28">
        <f t="shared" si="2174"/>
        <v>9.4600000000000009</v>
      </c>
      <c r="VG78" s="27" t="str">
        <f t="shared" si="2175"/>
        <v>0.29</v>
      </c>
      <c r="VH78" s="27" t="str">
        <f t="shared" si="2176"/>
        <v>6.36</v>
      </c>
      <c r="VI78" s="27" t="str">
        <f t="shared" si="2177"/>
        <v>4.9</v>
      </c>
      <c r="VJ78" s="27">
        <f t="shared" si="2178"/>
        <v>0</v>
      </c>
      <c r="VK78" s="27">
        <f t="shared" si="2179"/>
        <v>0</v>
      </c>
      <c r="VL78" s="27" t="str">
        <f t="shared" si="2180"/>
        <v>4.91</v>
      </c>
      <c r="VM78" s="27">
        <f t="shared" si="2181"/>
        <v>0</v>
      </c>
      <c r="VN78" s="27">
        <f t="shared" si="2182"/>
        <v>0</v>
      </c>
      <c r="VO78" s="27" t="str">
        <f t="shared" si="2183"/>
        <v>2.78</v>
      </c>
      <c r="VP78" s="27">
        <f t="shared" si="2184"/>
        <v>0</v>
      </c>
      <c r="VQ78" s="27">
        <f t="shared" si="2185"/>
        <v>0</v>
      </c>
      <c r="VR78" s="27" t="str">
        <f t="shared" si="2186"/>
        <v>-0.66</v>
      </c>
      <c r="VS78" s="27">
        <f t="shared" si="2187"/>
        <v>0</v>
      </c>
      <c r="VT78" s="27">
        <f t="shared" si="2188"/>
        <v>0</v>
      </c>
      <c r="VU78" s="27" t="str">
        <f t="shared" si="2189"/>
        <v>-3.77</v>
      </c>
      <c r="VV78" s="27">
        <f t="shared" si="2190"/>
        <v>0</v>
      </c>
      <c r="VW78" s="27">
        <f t="shared" si="2191"/>
        <v>0</v>
      </c>
      <c r="VX78" s="27">
        <f t="shared" si="2192"/>
        <v>0</v>
      </c>
      <c r="VY78" s="27">
        <f t="shared" si="2193"/>
        <v>0</v>
      </c>
      <c r="VZ78" s="27">
        <f t="shared" si="2194"/>
        <v>0</v>
      </c>
      <c r="WA78" s="27" t="str">
        <f t="shared" si="2195"/>
        <v>4.29</v>
      </c>
      <c r="WB78" s="27">
        <f t="shared" si="2196"/>
        <v>0</v>
      </c>
      <c r="WC78" s="27" t="str">
        <f t="shared" si="2197"/>
        <v>-2.1</v>
      </c>
      <c r="WD78" s="27">
        <f t="shared" si="2198"/>
        <v>0</v>
      </c>
      <c r="WE78" s="27">
        <f t="shared" si="2199"/>
        <v>0</v>
      </c>
      <c r="WF78" s="27">
        <f t="shared" si="2200"/>
        <v>0</v>
      </c>
      <c r="WG78" s="27" t="str">
        <f t="shared" si="2201"/>
        <v>-0.96</v>
      </c>
      <c r="WH78" s="27">
        <f t="shared" si="2202"/>
        <v>0</v>
      </c>
      <c r="WI78" s="27">
        <f t="shared" si="2203"/>
        <v>0</v>
      </c>
      <c r="WJ78" s="27" t="str">
        <f t="shared" si="2204"/>
        <v>-3.78</v>
      </c>
      <c r="WK78" s="27">
        <f t="shared" si="2205"/>
        <v>0</v>
      </c>
      <c r="WL78" s="27">
        <f t="shared" si="2206"/>
        <v>0</v>
      </c>
      <c r="WM78" s="27" t="str">
        <f t="shared" si="2207"/>
        <v>-1.55</v>
      </c>
      <c r="WN78" s="27">
        <f t="shared" si="2208"/>
        <v>0</v>
      </c>
      <c r="WO78" s="27">
        <f t="shared" si="2209"/>
        <v>0</v>
      </c>
      <c r="WP78" s="27" t="str">
        <f t="shared" si="2210"/>
        <v>-2.3</v>
      </c>
      <c r="WQ78" s="27">
        <f t="shared" si="2211"/>
        <v>0</v>
      </c>
      <c r="WR78" s="27">
        <f t="shared" si="2212"/>
        <v>0</v>
      </c>
      <c r="WS78" s="27">
        <f t="shared" si="2213"/>
        <v>0</v>
      </c>
      <c r="WT78" s="27">
        <f t="shared" si="2214"/>
        <v>0</v>
      </c>
      <c r="WU78" s="27">
        <f t="shared" si="2215"/>
        <v>0</v>
      </c>
      <c r="WV78" s="27">
        <f t="shared" si="2216"/>
        <v>0</v>
      </c>
      <c r="WW78" s="27">
        <f t="shared" si="2217"/>
        <v>0</v>
      </c>
      <c r="WX78" s="27">
        <f t="shared" si="2218"/>
        <v>0</v>
      </c>
      <c r="WY78" s="27">
        <f t="shared" si="2219"/>
        <v>0</v>
      </c>
      <c r="WZ78" s="27">
        <f t="shared" si="2220"/>
        <v>0</v>
      </c>
      <c r="XA78" s="27">
        <f t="shared" si="2221"/>
        <v>0</v>
      </c>
      <c r="XB78" s="27">
        <f t="shared" si="2222"/>
        <v>0</v>
      </c>
      <c r="XC78" s="27">
        <f t="shared" si="2223"/>
        <v>0</v>
      </c>
      <c r="XD78" s="27">
        <f t="shared" si="2224"/>
        <v>0</v>
      </c>
      <c r="XE78" s="27">
        <f t="shared" si="2225"/>
        <v>0</v>
      </c>
      <c r="XF78" s="27">
        <f t="shared" si="2226"/>
        <v>0</v>
      </c>
      <c r="XG78" s="27">
        <f t="shared" si="2227"/>
        <v>0</v>
      </c>
      <c r="XH78" s="27">
        <f t="shared" si="2228"/>
        <v>0</v>
      </c>
      <c r="XI78" s="27">
        <f t="shared" si="2229"/>
        <v>0</v>
      </c>
      <c r="XJ78" s="27">
        <f t="shared" si="2230"/>
        <v>0</v>
      </c>
      <c r="XK78" s="27">
        <f t="shared" si="2231"/>
        <v>0</v>
      </c>
      <c r="XL78" s="27">
        <f t="shared" si="2232"/>
        <v>0</v>
      </c>
      <c r="XM78" s="27">
        <f t="shared" si="2233"/>
        <v>0</v>
      </c>
      <c r="XN78" s="27">
        <f t="shared" si="2234"/>
        <v>0</v>
      </c>
      <c r="XO78" s="27">
        <f t="shared" si="2235"/>
        <v>0</v>
      </c>
      <c r="XP78" s="27">
        <f t="shared" si="2236"/>
        <v>0</v>
      </c>
      <c r="XQ78" s="27">
        <f t="shared" si="2237"/>
        <v>0</v>
      </c>
      <c r="XR78" s="27">
        <f t="shared" si="2238"/>
        <v>0</v>
      </c>
      <c r="XS78" s="27">
        <f t="shared" si="2239"/>
        <v>0</v>
      </c>
      <c r="XT78" s="27">
        <f t="shared" si="2240"/>
        <v>0</v>
      </c>
      <c r="XU78" s="27">
        <f t="shared" si="2241"/>
        <v>0</v>
      </c>
      <c r="XV78" s="27">
        <f t="shared" si="2242"/>
        <v>0</v>
      </c>
      <c r="XW78" s="27">
        <f t="shared" si="2243"/>
        <v>0</v>
      </c>
      <c r="XX78" s="27">
        <f t="shared" si="2244"/>
        <v>0</v>
      </c>
      <c r="XY78" s="27">
        <f t="shared" si="2245"/>
        <v>0</v>
      </c>
      <c r="XZ78" s="27">
        <f t="shared" si="2246"/>
        <v>0</v>
      </c>
      <c r="YA78" s="27">
        <f t="shared" si="2247"/>
        <v>0</v>
      </c>
      <c r="YB78" s="27">
        <f t="shared" si="2248"/>
        <v>0</v>
      </c>
      <c r="YC78" s="27">
        <f t="shared" si="2249"/>
        <v>0</v>
      </c>
      <c r="YD78" s="27">
        <f t="shared" si="2250"/>
        <v>0</v>
      </c>
      <c r="YE78" s="27">
        <f t="shared" si="2251"/>
        <v>0</v>
      </c>
      <c r="YF78" s="27">
        <f t="shared" si="2252"/>
        <v>0</v>
      </c>
      <c r="YG78" s="27">
        <f t="shared" si="2253"/>
        <v>0</v>
      </c>
      <c r="YH78" s="27">
        <f t="shared" si="2254"/>
        <v>0</v>
      </c>
      <c r="YI78" s="27">
        <f t="shared" si="2255"/>
        <v>0</v>
      </c>
      <c r="YJ78" s="27">
        <f t="shared" si="2256"/>
        <v>0</v>
      </c>
      <c r="YL78" s="28">
        <f t="shared" si="2257"/>
        <v>573</v>
      </c>
      <c r="YM78" s="28">
        <f t="shared" si="2258"/>
        <v>0</v>
      </c>
      <c r="YN78" s="28">
        <f t="shared" si="2259"/>
        <v>58</v>
      </c>
      <c r="YO78" s="28">
        <f t="shared" si="2260"/>
        <v>0</v>
      </c>
      <c r="YP78" s="28">
        <f t="shared" si="2261"/>
        <v>0</v>
      </c>
      <c r="YQ78" s="28">
        <f t="shared" si="2262"/>
        <v>602</v>
      </c>
      <c r="YT78" s="27" t="str">
        <f t="shared" si="2263"/>
        <v>60</v>
      </c>
      <c r="YU78" s="27" t="str">
        <f t="shared" si="2264"/>
        <v>31</v>
      </c>
      <c r="YV78" s="27" t="str">
        <f t="shared" si="2265"/>
        <v>73</v>
      </c>
      <c r="YW78" s="27">
        <f t="shared" si="2266"/>
        <v>0</v>
      </c>
      <c r="YX78" s="27">
        <f t="shared" si="2267"/>
        <v>0</v>
      </c>
      <c r="YY78" s="27" t="str">
        <f t="shared" si="2268"/>
        <v>47</v>
      </c>
      <c r="YZ78" s="27">
        <f t="shared" si="2269"/>
        <v>0</v>
      </c>
      <c r="ZA78" s="27">
        <f t="shared" si="2270"/>
        <v>0</v>
      </c>
      <c r="ZB78" s="27" t="str">
        <f t="shared" si="2271"/>
        <v>39</v>
      </c>
      <c r="ZC78" s="27">
        <f t="shared" si="2272"/>
        <v>0</v>
      </c>
      <c r="ZD78" s="27">
        <f t="shared" si="2273"/>
        <v>0</v>
      </c>
      <c r="ZE78" s="27" t="str">
        <f t="shared" si="2274"/>
        <v>53</v>
      </c>
      <c r="ZF78" s="27">
        <f t="shared" si="2275"/>
        <v>0</v>
      </c>
      <c r="ZG78" s="27">
        <f t="shared" si="2276"/>
        <v>0</v>
      </c>
      <c r="ZH78" s="27" t="str">
        <f t="shared" si="2277"/>
        <v>47</v>
      </c>
      <c r="ZI78" s="27">
        <f t="shared" si="2278"/>
        <v>0</v>
      </c>
      <c r="ZJ78" s="27">
        <f t="shared" si="2279"/>
        <v>0</v>
      </c>
      <c r="ZK78" s="27">
        <f t="shared" si="2280"/>
        <v>0</v>
      </c>
      <c r="ZL78" s="27">
        <f t="shared" si="2281"/>
        <v>0</v>
      </c>
      <c r="ZM78" s="27">
        <f t="shared" si="2282"/>
        <v>0</v>
      </c>
      <c r="ZN78" s="27" t="str">
        <f t="shared" si="2283"/>
        <v>13</v>
      </c>
      <c r="ZO78" s="27">
        <f t="shared" si="2284"/>
        <v>0</v>
      </c>
      <c r="ZP78" s="27" t="str">
        <f t="shared" si="2285"/>
        <v>58</v>
      </c>
      <c r="ZQ78" s="27">
        <f t="shared" si="2286"/>
        <v>0</v>
      </c>
      <c r="ZR78" s="27">
        <f t="shared" si="2287"/>
        <v>0</v>
      </c>
      <c r="ZS78" s="27">
        <f t="shared" si="2288"/>
        <v>0</v>
      </c>
      <c r="ZT78" s="27" t="str">
        <f t="shared" si="2289"/>
        <v>38</v>
      </c>
      <c r="ZU78" s="27">
        <f t="shared" si="2290"/>
        <v>0</v>
      </c>
      <c r="ZV78" s="27">
        <f t="shared" si="2291"/>
        <v>0</v>
      </c>
      <c r="ZW78" s="27" t="str">
        <f t="shared" si="2292"/>
        <v>58</v>
      </c>
      <c r="ZX78" s="27">
        <f t="shared" si="2293"/>
        <v>0</v>
      </c>
      <c r="ZY78" s="27">
        <f t="shared" si="2294"/>
        <v>0</v>
      </c>
      <c r="ZZ78" s="27" t="str">
        <f t="shared" si="2295"/>
        <v>56</v>
      </c>
      <c r="AAA78" s="27">
        <f t="shared" si="2296"/>
        <v>0</v>
      </c>
      <c r="AAB78" s="27">
        <f t="shared" si="2297"/>
        <v>0</v>
      </c>
      <c r="AAC78" s="27" t="str">
        <f t="shared" si="2298"/>
        <v>58</v>
      </c>
      <c r="AAD78" s="27">
        <f t="shared" si="2299"/>
        <v>0</v>
      </c>
      <c r="AAE78" s="27">
        <f t="shared" si="2300"/>
        <v>0</v>
      </c>
      <c r="AAF78" s="27">
        <f t="shared" si="2301"/>
        <v>0</v>
      </c>
      <c r="AAG78" s="27">
        <f t="shared" si="2302"/>
        <v>0</v>
      </c>
      <c r="AAH78" s="27">
        <f t="shared" si="2303"/>
        <v>0</v>
      </c>
      <c r="AAI78" s="27">
        <f t="shared" si="2304"/>
        <v>0</v>
      </c>
      <c r="AAJ78" s="27">
        <f t="shared" si="2305"/>
        <v>0</v>
      </c>
      <c r="AAK78" s="27">
        <f t="shared" si="2306"/>
        <v>0</v>
      </c>
      <c r="AAL78" s="27">
        <f t="shared" si="2307"/>
        <v>0</v>
      </c>
      <c r="AAM78" s="27">
        <f t="shared" si="2308"/>
        <v>0</v>
      </c>
      <c r="AAN78" s="27">
        <f t="shared" si="2309"/>
        <v>0</v>
      </c>
      <c r="AAO78" s="27">
        <f t="shared" si="2310"/>
        <v>0</v>
      </c>
      <c r="AAP78" s="27">
        <f t="shared" si="2311"/>
        <v>0</v>
      </c>
      <c r="AAQ78" s="27">
        <f t="shared" si="2312"/>
        <v>0</v>
      </c>
      <c r="AAR78" s="27">
        <f t="shared" si="2313"/>
        <v>0</v>
      </c>
      <c r="AAS78" s="27">
        <f t="shared" si="2314"/>
        <v>0</v>
      </c>
      <c r="AAT78" s="27">
        <f t="shared" si="2315"/>
        <v>0</v>
      </c>
      <c r="AAU78" s="27">
        <f t="shared" si="2316"/>
        <v>0</v>
      </c>
      <c r="AAV78" s="27">
        <f t="shared" si="2317"/>
        <v>0</v>
      </c>
      <c r="AAW78" s="27">
        <f t="shared" si="2318"/>
        <v>0</v>
      </c>
      <c r="AAX78" s="27">
        <f t="shared" si="2319"/>
        <v>0</v>
      </c>
      <c r="AAY78" s="27">
        <f t="shared" si="2320"/>
        <v>0</v>
      </c>
      <c r="AAZ78" s="27">
        <f t="shared" si="2321"/>
        <v>0</v>
      </c>
      <c r="ABA78" s="27">
        <f t="shared" si="2322"/>
        <v>0</v>
      </c>
      <c r="ABB78" s="27">
        <f t="shared" si="2323"/>
        <v>0</v>
      </c>
      <c r="ABC78" s="27">
        <f t="shared" si="2324"/>
        <v>0</v>
      </c>
      <c r="ABD78" s="27">
        <f t="shared" si="2325"/>
        <v>0</v>
      </c>
      <c r="ABE78" s="27">
        <f t="shared" si="2326"/>
        <v>0</v>
      </c>
      <c r="ABF78" s="27">
        <f t="shared" si="2327"/>
        <v>0</v>
      </c>
      <c r="ABG78" s="27">
        <f t="shared" si="2328"/>
        <v>0</v>
      </c>
      <c r="ABH78" s="27">
        <f t="shared" si="2329"/>
        <v>0</v>
      </c>
      <c r="ABI78" s="27">
        <f t="shared" si="2330"/>
        <v>0</v>
      </c>
      <c r="ABJ78" s="27">
        <f t="shared" si="2331"/>
        <v>0</v>
      </c>
      <c r="ABK78" s="27">
        <f t="shared" si="2332"/>
        <v>0</v>
      </c>
      <c r="ABL78" s="27">
        <f t="shared" si="2333"/>
        <v>0</v>
      </c>
      <c r="ABM78" s="27">
        <f t="shared" si="2334"/>
        <v>0</v>
      </c>
      <c r="ABN78" s="27">
        <f t="shared" si="2335"/>
        <v>0</v>
      </c>
      <c r="ABO78" s="27">
        <f t="shared" si="2336"/>
        <v>0</v>
      </c>
      <c r="ABP78" s="27">
        <f t="shared" si="2337"/>
        <v>0</v>
      </c>
      <c r="ABQ78" s="27">
        <f t="shared" si="2338"/>
        <v>0</v>
      </c>
      <c r="ABR78" s="27">
        <f t="shared" si="2339"/>
        <v>0</v>
      </c>
      <c r="ABS78" s="27">
        <f t="shared" si="2340"/>
        <v>0</v>
      </c>
      <c r="ABT78" s="27">
        <f t="shared" si="2341"/>
        <v>0</v>
      </c>
      <c r="ABU78" s="27">
        <f t="shared" si="2342"/>
        <v>0</v>
      </c>
      <c r="ABV78" s="27">
        <f t="shared" si="2343"/>
        <v>0</v>
      </c>
      <c r="ABW78" s="27">
        <f t="shared" si="2344"/>
        <v>0</v>
      </c>
      <c r="ABY78" s="28">
        <f t="shared" si="2345"/>
        <v>528.99999999999989</v>
      </c>
      <c r="ABZ78" s="28">
        <f t="shared" si="2346"/>
        <v>0</v>
      </c>
      <c r="ACA78" s="28">
        <f t="shared" si="2347"/>
        <v>31.8</v>
      </c>
      <c r="ACB78" s="28">
        <f t="shared" si="2348"/>
        <v>0</v>
      </c>
      <c r="ACC78" s="28">
        <f t="shared" si="2349"/>
        <v>0</v>
      </c>
      <c r="ACD78" s="28">
        <f t="shared" si="2350"/>
        <v>544.89999999999986</v>
      </c>
      <c r="ACG78" s="27" t="str">
        <f t="shared" si="2351"/>
        <v>96.6</v>
      </c>
      <c r="ACH78" s="27" t="str">
        <f t="shared" si="2352"/>
        <v>50.8</v>
      </c>
      <c r="ACI78" s="27" t="str">
        <f t="shared" si="2353"/>
        <v>13</v>
      </c>
      <c r="ACJ78" s="27">
        <f t="shared" si="2354"/>
        <v>0</v>
      </c>
      <c r="ACK78" s="27">
        <f t="shared" si="2355"/>
        <v>0</v>
      </c>
      <c r="ACL78" s="27" t="str">
        <f t="shared" si="2356"/>
        <v>10.6</v>
      </c>
      <c r="ACM78" s="27">
        <f t="shared" si="2357"/>
        <v>0</v>
      </c>
      <c r="ACN78" s="27">
        <f t="shared" si="2358"/>
        <v>0</v>
      </c>
      <c r="ACO78" s="27" t="str">
        <f t="shared" si="2359"/>
        <v>18.2</v>
      </c>
      <c r="ACP78" s="27">
        <f t="shared" si="2360"/>
        <v>0</v>
      </c>
      <c r="ACQ78" s="27">
        <f t="shared" si="2361"/>
        <v>0</v>
      </c>
      <c r="ACR78" s="27" t="str">
        <f t="shared" si="2362"/>
        <v>35.5</v>
      </c>
      <c r="ACS78" s="27">
        <f t="shared" si="2363"/>
        <v>0</v>
      </c>
      <c r="ACT78" s="27">
        <f t="shared" si="2364"/>
        <v>0</v>
      </c>
      <c r="ACU78" s="27" t="str">
        <f t="shared" si="2365"/>
        <v>22.7</v>
      </c>
      <c r="ACV78" s="27">
        <f t="shared" si="2366"/>
        <v>0</v>
      </c>
      <c r="ACW78" s="27">
        <f t="shared" si="2367"/>
        <v>0</v>
      </c>
      <c r="ACX78" s="27">
        <f t="shared" si="2368"/>
        <v>0</v>
      </c>
      <c r="ACY78" s="27">
        <f t="shared" si="2369"/>
        <v>0</v>
      </c>
      <c r="ACZ78" s="27">
        <f t="shared" si="2370"/>
        <v>0</v>
      </c>
      <c r="ADA78" s="27" t="str">
        <f t="shared" si="2371"/>
        <v>103.3</v>
      </c>
      <c r="ADB78" s="27">
        <f t="shared" si="2372"/>
        <v>0</v>
      </c>
      <c r="ADC78" s="27" t="str">
        <f t="shared" si="2373"/>
        <v>31.8</v>
      </c>
      <c r="ADD78" s="27">
        <f t="shared" si="2374"/>
        <v>0</v>
      </c>
      <c r="ADE78" s="27">
        <f t="shared" si="2375"/>
        <v>0</v>
      </c>
      <c r="ADF78" s="27">
        <f t="shared" si="2376"/>
        <v>0</v>
      </c>
      <c r="ADG78" s="27" t="str">
        <f t="shared" si="2377"/>
        <v>54.9</v>
      </c>
      <c r="ADH78" s="27">
        <f t="shared" si="2378"/>
        <v>0</v>
      </c>
      <c r="ADI78" s="27">
        <f t="shared" si="2379"/>
        <v>0</v>
      </c>
      <c r="ADJ78" s="27" t="str">
        <f t="shared" si="2380"/>
        <v>39</v>
      </c>
      <c r="ADK78" s="27">
        <f t="shared" si="2381"/>
        <v>0</v>
      </c>
      <c r="ADL78" s="27">
        <f t="shared" si="2382"/>
        <v>0</v>
      </c>
      <c r="ADM78" s="27" t="str">
        <f t="shared" si="2383"/>
        <v>16.5</v>
      </c>
      <c r="ADN78" s="27">
        <f t="shared" si="2384"/>
        <v>0</v>
      </c>
      <c r="ADO78" s="27">
        <f t="shared" si="2385"/>
        <v>0</v>
      </c>
      <c r="ADP78" s="27" t="str">
        <f t="shared" si="2386"/>
        <v>67.9</v>
      </c>
      <c r="ADQ78" s="27">
        <f t="shared" si="2387"/>
        <v>0</v>
      </c>
      <c r="ADR78" s="27">
        <f t="shared" si="2388"/>
        <v>0</v>
      </c>
      <c r="ADS78" s="27">
        <f t="shared" si="2389"/>
        <v>0</v>
      </c>
      <c r="ADT78" s="27">
        <f t="shared" si="2390"/>
        <v>0</v>
      </c>
      <c r="ADU78" s="27">
        <f t="shared" si="2391"/>
        <v>0</v>
      </c>
      <c r="ADV78" s="27">
        <f t="shared" si="2392"/>
        <v>0</v>
      </c>
      <c r="ADW78" s="27">
        <f t="shared" si="2393"/>
        <v>0</v>
      </c>
      <c r="ADX78" s="27">
        <f t="shared" si="2394"/>
        <v>0</v>
      </c>
      <c r="ADY78" s="27">
        <f t="shared" si="2395"/>
        <v>0</v>
      </c>
      <c r="ADZ78" s="27">
        <f t="shared" si="2396"/>
        <v>0</v>
      </c>
      <c r="AEA78" s="27">
        <f t="shared" si="2397"/>
        <v>0</v>
      </c>
      <c r="AEB78" s="27">
        <f t="shared" si="2398"/>
        <v>0</v>
      </c>
      <c r="AEC78" s="27">
        <f t="shared" si="2399"/>
        <v>0</v>
      </c>
      <c r="AED78" s="27">
        <f t="shared" si="2400"/>
        <v>0</v>
      </c>
      <c r="AEE78" s="27">
        <f t="shared" si="2401"/>
        <v>0</v>
      </c>
      <c r="AEF78" s="27">
        <f t="shared" si="2402"/>
        <v>0</v>
      </c>
      <c r="AEG78" s="27">
        <f t="shared" si="2403"/>
        <v>0</v>
      </c>
      <c r="AEH78" s="27">
        <f t="shared" si="2404"/>
        <v>0</v>
      </c>
      <c r="AEI78" s="27">
        <f t="shared" si="2405"/>
        <v>0</v>
      </c>
      <c r="AEJ78" s="27">
        <f t="shared" si="2406"/>
        <v>0</v>
      </c>
      <c r="AEK78" s="27">
        <f t="shared" si="2407"/>
        <v>0</v>
      </c>
      <c r="AEL78" s="27">
        <f t="shared" si="2408"/>
        <v>0</v>
      </c>
      <c r="AEM78" s="27">
        <f t="shared" si="2409"/>
        <v>0</v>
      </c>
      <c r="AEN78" s="27">
        <f t="shared" si="2410"/>
        <v>0</v>
      </c>
      <c r="AEO78" s="27">
        <f t="shared" si="2411"/>
        <v>0</v>
      </c>
      <c r="AEP78" s="27">
        <f t="shared" si="2412"/>
        <v>0</v>
      </c>
      <c r="AEQ78" s="27">
        <f t="shared" si="2413"/>
        <v>0</v>
      </c>
      <c r="AER78" s="27">
        <f t="shared" si="2414"/>
        <v>0</v>
      </c>
      <c r="AES78" s="27">
        <f t="shared" si="2415"/>
        <v>0</v>
      </c>
      <c r="AET78" s="27">
        <f t="shared" si="2416"/>
        <v>0</v>
      </c>
      <c r="AEU78" s="27">
        <f t="shared" si="2417"/>
        <v>0</v>
      </c>
      <c r="AEV78" s="27">
        <f t="shared" si="2418"/>
        <v>0</v>
      </c>
      <c r="AEW78" s="27">
        <f t="shared" si="2419"/>
        <v>0</v>
      </c>
      <c r="AEX78" s="27">
        <f t="shared" si="2420"/>
        <v>0</v>
      </c>
      <c r="AEY78" s="27">
        <f t="shared" si="2421"/>
        <v>0</v>
      </c>
      <c r="AEZ78" s="27">
        <f t="shared" si="2422"/>
        <v>0</v>
      </c>
      <c r="AFA78" s="27">
        <f t="shared" si="2423"/>
        <v>0</v>
      </c>
      <c r="AFB78" s="27">
        <f t="shared" si="2424"/>
        <v>0</v>
      </c>
      <c r="AFC78" s="27">
        <f t="shared" si="2425"/>
        <v>0</v>
      </c>
      <c r="AFD78" s="27">
        <f t="shared" si="2426"/>
        <v>0</v>
      </c>
      <c r="AFE78" s="27">
        <f t="shared" si="2427"/>
        <v>0</v>
      </c>
      <c r="AFF78" s="27">
        <f t="shared" si="2428"/>
        <v>0</v>
      </c>
      <c r="AFG78" s="27">
        <f t="shared" si="2429"/>
        <v>0</v>
      </c>
      <c r="AFH78" s="27">
        <f t="shared" si="2430"/>
        <v>0</v>
      </c>
      <c r="AFI78" s="27">
        <f t="shared" si="2431"/>
        <v>0</v>
      </c>
      <c r="AFJ78" s="27">
        <f t="shared" si="2432"/>
        <v>0</v>
      </c>
      <c r="AFL78" s="28">
        <f t="shared" si="2677"/>
        <v>8.90625</v>
      </c>
      <c r="AFM78" s="28">
        <v>8.90625</v>
      </c>
      <c r="AFN78" s="27">
        <v>6</v>
      </c>
      <c r="AFO78" s="27">
        <f t="shared" si="2433"/>
        <v>6</v>
      </c>
      <c r="AFP78" s="27">
        <f t="shared" si="2434"/>
        <v>6</v>
      </c>
      <c r="AFQ78" s="27">
        <f t="shared" si="2435"/>
        <v>6</v>
      </c>
      <c r="AFR78" s="27">
        <f t="shared" si="2436"/>
        <v>0</v>
      </c>
      <c r="AFS78" s="27">
        <f t="shared" si="2437"/>
        <v>0</v>
      </c>
      <c r="AFT78" s="27">
        <f t="shared" si="2438"/>
        <v>4</v>
      </c>
      <c r="AFU78" s="27">
        <f t="shared" si="2439"/>
        <v>0</v>
      </c>
      <c r="AFV78" s="27">
        <f t="shared" si="2440"/>
        <v>0</v>
      </c>
      <c r="AFW78" s="27">
        <f t="shared" si="2441"/>
        <v>6</v>
      </c>
      <c r="AFX78" s="27">
        <f t="shared" si="2442"/>
        <v>0</v>
      </c>
      <c r="AFY78" s="27">
        <f t="shared" si="2443"/>
        <v>0</v>
      </c>
      <c r="AFZ78" s="27">
        <f t="shared" si="2444"/>
        <v>6</v>
      </c>
      <c r="AGA78" s="27">
        <f t="shared" si="2445"/>
        <v>0</v>
      </c>
      <c r="AGB78" s="27">
        <f t="shared" si="2446"/>
        <v>0</v>
      </c>
      <c r="AGC78" s="27">
        <f t="shared" si="2447"/>
        <v>6</v>
      </c>
      <c r="AGD78" s="27">
        <f t="shared" si="2448"/>
        <v>0</v>
      </c>
      <c r="AGE78" s="27">
        <f t="shared" si="2449"/>
        <v>0</v>
      </c>
      <c r="AGF78" s="27">
        <f t="shared" si="2450"/>
        <v>0</v>
      </c>
      <c r="AGG78" s="27">
        <f t="shared" si="2451"/>
        <v>0</v>
      </c>
      <c r="AGH78" s="27">
        <f t="shared" si="2452"/>
        <v>0</v>
      </c>
      <c r="AGI78" s="27">
        <f t="shared" si="2453"/>
        <v>6</v>
      </c>
      <c r="AGJ78" s="27">
        <f t="shared" si="2454"/>
        <v>0</v>
      </c>
      <c r="AGK78" s="27">
        <f t="shared" si="2455"/>
        <v>6</v>
      </c>
      <c r="AGL78" s="27">
        <f t="shared" si="2456"/>
        <v>0</v>
      </c>
      <c r="AGM78" s="27">
        <f t="shared" si="2457"/>
        <v>0</v>
      </c>
      <c r="AGN78" s="27">
        <f t="shared" si="2458"/>
        <v>0</v>
      </c>
      <c r="AGO78" s="27">
        <f t="shared" si="2459"/>
        <v>6</v>
      </c>
      <c r="AGP78" s="27">
        <f t="shared" si="2460"/>
        <v>0</v>
      </c>
      <c r="AGQ78" s="27">
        <f t="shared" si="2461"/>
        <v>0</v>
      </c>
      <c r="AGR78" s="27">
        <f t="shared" si="2462"/>
        <v>6</v>
      </c>
      <c r="AGS78" s="27">
        <f t="shared" si="2463"/>
        <v>0</v>
      </c>
      <c r="AGT78" s="27">
        <f t="shared" si="2464"/>
        <v>0</v>
      </c>
      <c r="AGU78" s="27">
        <f t="shared" si="2465"/>
        <v>6</v>
      </c>
      <c r="AGV78" s="27">
        <f t="shared" si="2466"/>
        <v>0</v>
      </c>
      <c r="AGW78" s="27">
        <f t="shared" si="2467"/>
        <v>0</v>
      </c>
      <c r="AGX78" s="27">
        <f t="shared" si="2468"/>
        <v>6</v>
      </c>
      <c r="AGY78" s="27">
        <f t="shared" si="2469"/>
        <v>0</v>
      </c>
      <c r="AGZ78" s="27">
        <f t="shared" si="2470"/>
        <v>0</v>
      </c>
      <c r="AHA78" s="27">
        <f t="shared" si="2471"/>
        <v>0</v>
      </c>
      <c r="AHB78" s="27">
        <f t="shared" si="2472"/>
        <v>0</v>
      </c>
      <c r="AHC78" s="27">
        <f t="shared" si="2473"/>
        <v>0</v>
      </c>
      <c r="AHD78" s="27">
        <f t="shared" si="2474"/>
        <v>0</v>
      </c>
      <c r="AHE78" s="27">
        <f t="shared" si="2475"/>
        <v>0</v>
      </c>
      <c r="AHF78" s="27">
        <f t="shared" si="2476"/>
        <v>0</v>
      </c>
      <c r="AHG78" s="27">
        <f t="shared" si="2477"/>
        <v>0</v>
      </c>
      <c r="AHH78" s="27">
        <f t="shared" si="2478"/>
        <v>0</v>
      </c>
      <c r="AHI78" s="27">
        <f t="shared" si="2479"/>
        <v>0</v>
      </c>
      <c r="AHJ78" s="27">
        <f t="shared" si="2480"/>
        <v>0</v>
      </c>
      <c r="AHK78" s="27">
        <f t="shared" si="2481"/>
        <v>0</v>
      </c>
      <c r="AHL78" s="27">
        <f t="shared" si="2482"/>
        <v>0</v>
      </c>
      <c r="AHM78" s="27">
        <f t="shared" si="2483"/>
        <v>0</v>
      </c>
      <c r="AHN78" s="27">
        <f t="shared" si="2484"/>
        <v>0</v>
      </c>
      <c r="AHO78" s="27">
        <f t="shared" si="2485"/>
        <v>0</v>
      </c>
      <c r="AHP78" s="27">
        <f t="shared" si="2486"/>
        <v>0</v>
      </c>
      <c r="AHQ78" s="27">
        <f t="shared" si="2487"/>
        <v>0</v>
      </c>
      <c r="AHR78" s="27">
        <f t="shared" si="2488"/>
        <v>0</v>
      </c>
      <c r="AHS78" s="27">
        <f t="shared" si="2489"/>
        <v>0</v>
      </c>
      <c r="AHT78" s="27">
        <f t="shared" si="2490"/>
        <v>0</v>
      </c>
      <c r="AHU78" s="27">
        <f t="shared" si="2491"/>
        <v>0</v>
      </c>
      <c r="AHV78" s="27">
        <f t="shared" si="2492"/>
        <v>0</v>
      </c>
      <c r="AHW78" s="27">
        <f t="shared" si="2493"/>
        <v>0</v>
      </c>
      <c r="AHX78" s="27">
        <f t="shared" si="2494"/>
        <v>0</v>
      </c>
      <c r="AHY78" s="27">
        <f t="shared" si="2495"/>
        <v>0</v>
      </c>
      <c r="AHZ78" s="27">
        <f t="shared" si="2496"/>
        <v>0</v>
      </c>
      <c r="AIA78" s="27">
        <f t="shared" si="2497"/>
        <v>0</v>
      </c>
      <c r="AIB78" s="27">
        <f t="shared" si="2498"/>
        <v>0</v>
      </c>
      <c r="AIC78" s="27">
        <f t="shared" si="2499"/>
        <v>0</v>
      </c>
      <c r="AID78" s="27">
        <f t="shared" si="2500"/>
        <v>0</v>
      </c>
      <c r="AIE78" s="27">
        <f t="shared" si="2501"/>
        <v>0</v>
      </c>
      <c r="AIF78" s="27">
        <f t="shared" si="2502"/>
        <v>0</v>
      </c>
      <c r="AIG78" s="27">
        <f t="shared" si="2503"/>
        <v>0</v>
      </c>
      <c r="AIH78" s="27">
        <f t="shared" si="2504"/>
        <v>0</v>
      </c>
      <c r="AII78" s="27">
        <f t="shared" si="2505"/>
        <v>0</v>
      </c>
      <c r="AIJ78" s="27">
        <f t="shared" si="2506"/>
        <v>0</v>
      </c>
      <c r="AIK78" s="27">
        <f t="shared" si="2507"/>
        <v>0</v>
      </c>
      <c r="AIL78" s="27">
        <f t="shared" si="2508"/>
        <v>0</v>
      </c>
      <c r="AIM78" s="27">
        <f t="shared" si="2509"/>
        <v>0</v>
      </c>
      <c r="AIN78" s="27">
        <f t="shared" si="2510"/>
        <v>0</v>
      </c>
      <c r="AIO78" s="27">
        <f t="shared" si="2511"/>
        <v>0</v>
      </c>
      <c r="AIP78" s="27">
        <f t="shared" si="2512"/>
        <v>0</v>
      </c>
      <c r="AIQ78" s="27">
        <f t="shared" si="2513"/>
        <v>0</v>
      </c>
      <c r="AIR78" s="27">
        <f t="shared" si="2514"/>
        <v>0</v>
      </c>
      <c r="AIT78" s="27">
        <v>1</v>
      </c>
      <c r="AIU78" s="27">
        <v>1</v>
      </c>
      <c r="AIV78" s="27">
        <v>1</v>
      </c>
      <c r="AIW78" s="27">
        <f t="shared" si="2515"/>
        <v>0</v>
      </c>
      <c r="AIX78" s="27">
        <f t="shared" si="2516"/>
        <v>0</v>
      </c>
      <c r="AIY78" s="27">
        <f t="shared" si="2517"/>
        <v>2</v>
      </c>
      <c r="AIZ78" s="27">
        <f t="shared" si="2518"/>
        <v>0</v>
      </c>
      <c r="AJA78" s="27">
        <f t="shared" si="2519"/>
        <v>0</v>
      </c>
      <c r="AJB78" s="27">
        <f t="shared" si="2520"/>
        <v>2</v>
      </c>
      <c r="AJC78" s="27">
        <f t="shared" si="2521"/>
        <v>0</v>
      </c>
      <c r="AJD78" s="27">
        <f t="shared" si="2522"/>
        <v>0</v>
      </c>
      <c r="AJE78" s="27">
        <f t="shared" si="2523"/>
        <v>0.25</v>
      </c>
      <c r="AJF78" s="27">
        <f t="shared" si="2524"/>
        <v>0</v>
      </c>
      <c r="AJG78" s="27">
        <f t="shared" si="2525"/>
        <v>0</v>
      </c>
      <c r="AJH78" s="27">
        <f t="shared" si="2526"/>
        <v>0.25</v>
      </c>
      <c r="AJI78" s="27">
        <f t="shared" si="2527"/>
        <v>0</v>
      </c>
      <c r="AJJ78" s="27">
        <f t="shared" si="2528"/>
        <v>0</v>
      </c>
      <c r="AJK78" s="27">
        <f t="shared" si="2529"/>
        <v>0</v>
      </c>
      <c r="AJL78" s="27">
        <f t="shared" si="2530"/>
        <v>0</v>
      </c>
      <c r="AJM78" s="27">
        <f t="shared" si="2531"/>
        <v>0</v>
      </c>
      <c r="AJN78" s="27">
        <f t="shared" si="2532"/>
        <v>3.125E-2</v>
      </c>
      <c r="AJO78" s="27">
        <f t="shared" si="2533"/>
        <v>0</v>
      </c>
      <c r="AJP78" s="27">
        <f t="shared" si="2534"/>
        <v>0.5</v>
      </c>
      <c r="AJQ78" s="27">
        <f t="shared" si="2535"/>
        <v>0</v>
      </c>
      <c r="AJR78" s="27">
        <f t="shared" si="2536"/>
        <v>0</v>
      </c>
      <c r="AJS78" s="27">
        <f t="shared" si="2537"/>
        <v>0</v>
      </c>
      <c r="AJT78" s="27">
        <f t="shared" si="2538"/>
        <v>0.125</v>
      </c>
      <c r="AJU78" s="27">
        <f t="shared" si="2539"/>
        <v>0</v>
      </c>
      <c r="AJV78" s="27">
        <f t="shared" si="2540"/>
        <v>0</v>
      </c>
      <c r="AJW78" s="27">
        <f t="shared" si="2541"/>
        <v>0.25</v>
      </c>
      <c r="AJX78" s="27">
        <f t="shared" si="2542"/>
        <v>0</v>
      </c>
      <c r="AJY78" s="27">
        <f t="shared" si="2543"/>
        <v>0</v>
      </c>
      <c r="AJZ78" s="27">
        <f t="shared" si="2544"/>
        <v>0.25</v>
      </c>
      <c r="AKA78" s="27">
        <f t="shared" si="2545"/>
        <v>0</v>
      </c>
      <c r="AKB78" s="27">
        <f t="shared" si="2546"/>
        <v>0</v>
      </c>
      <c r="AKC78" s="27">
        <f t="shared" si="2547"/>
        <v>0.25</v>
      </c>
      <c r="AKD78" s="27">
        <f t="shared" si="2548"/>
        <v>0</v>
      </c>
      <c r="AKE78" s="27">
        <f t="shared" si="2549"/>
        <v>0</v>
      </c>
      <c r="AKF78" s="27">
        <f t="shared" si="2550"/>
        <v>0</v>
      </c>
      <c r="AKG78" s="27">
        <f t="shared" si="2551"/>
        <v>0</v>
      </c>
      <c r="AKH78" s="27">
        <f t="shared" si="2552"/>
        <v>0</v>
      </c>
      <c r="AKI78" s="27">
        <f t="shared" si="2553"/>
        <v>0</v>
      </c>
      <c r="AKJ78" s="27">
        <f t="shared" si="2554"/>
        <v>0</v>
      </c>
      <c r="AKK78" s="27">
        <f t="shared" si="2555"/>
        <v>0</v>
      </c>
      <c r="AKL78" s="27">
        <f t="shared" si="2556"/>
        <v>0</v>
      </c>
      <c r="AKM78" s="27">
        <f t="shared" si="2557"/>
        <v>0</v>
      </c>
      <c r="AKN78" s="27">
        <f t="shared" si="2558"/>
        <v>0</v>
      </c>
      <c r="AKO78" s="27">
        <f t="shared" si="2559"/>
        <v>0</v>
      </c>
      <c r="AKP78" s="27">
        <f t="shared" si="2560"/>
        <v>0</v>
      </c>
      <c r="AKQ78" s="27">
        <f t="shared" si="2561"/>
        <v>0</v>
      </c>
      <c r="AKR78" s="27">
        <f t="shared" si="2562"/>
        <v>0</v>
      </c>
      <c r="AKS78" s="27">
        <f t="shared" si="2563"/>
        <v>0</v>
      </c>
      <c r="AKT78" s="27">
        <f t="shared" si="2564"/>
        <v>0</v>
      </c>
      <c r="AKU78" s="27">
        <f t="shared" si="2565"/>
        <v>0</v>
      </c>
      <c r="AKV78" s="27">
        <f t="shared" si="2566"/>
        <v>0</v>
      </c>
      <c r="AKW78" s="27">
        <f t="shared" si="2567"/>
        <v>0</v>
      </c>
      <c r="AKX78" s="27">
        <f t="shared" si="2568"/>
        <v>0</v>
      </c>
      <c r="AKY78" s="27">
        <f t="shared" si="2569"/>
        <v>0</v>
      </c>
      <c r="AKZ78" s="27">
        <f t="shared" si="2570"/>
        <v>0</v>
      </c>
      <c r="ALA78" s="27">
        <f t="shared" si="2571"/>
        <v>0</v>
      </c>
      <c r="ALB78" s="27">
        <f t="shared" si="2572"/>
        <v>0</v>
      </c>
      <c r="ALC78" s="27">
        <f t="shared" si="2573"/>
        <v>0</v>
      </c>
      <c r="ALD78" s="27">
        <f t="shared" si="2574"/>
        <v>0</v>
      </c>
      <c r="ALE78" s="27">
        <f t="shared" si="2575"/>
        <v>0</v>
      </c>
      <c r="ALF78" s="27">
        <f t="shared" si="2576"/>
        <v>0</v>
      </c>
      <c r="ALG78" s="27">
        <f t="shared" si="2577"/>
        <v>0</v>
      </c>
      <c r="ALH78" s="27">
        <f t="shared" si="2578"/>
        <v>0</v>
      </c>
      <c r="ALI78" s="27">
        <f t="shared" si="2579"/>
        <v>0</v>
      </c>
      <c r="ALJ78" s="27">
        <f t="shared" si="2580"/>
        <v>0</v>
      </c>
      <c r="ALK78" s="27">
        <f t="shared" si="2581"/>
        <v>0</v>
      </c>
      <c r="ALL78" s="27">
        <f t="shared" si="2582"/>
        <v>0</v>
      </c>
      <c r="ALM78" s="27">
        <f t="shared" si="2583"/>
        <v>0</v>
      </c>
      <c r="ALN78" s="27">
        <f t="shared" si="2584"/>
        <v>0</v>
      </c>
      <c r="ALO78" s="27">
        <f t="shared" si="2585"/>
        <v>0</v>
      </c>
      <c r="ALP78" s="27">
        <f t="shared" si="2586"/>
        <v>0</v>
      </c>
      <c r="ALQ78" s="27">
        <f t="shared" si="2587"/>
        <v>0</v>
      </c>
      <c r="ALR78" s="27">
        <f t="shared" si="2588"/>
        <v>0</v>
      </c>
      <c r="ALS78" s="27">
        <f t="shared" si="2589"/>
        <v>0</v>
      </c>
      <c r="ALT78" s="27">
        <f t="shared" si="2590"/>
        <v>0</v>
      </c>
      <c r="ALU78" s="27">
        <f t="shared" si="2591"/>
        <v>0</v>
      </c>
      <c r="ALV78" s="27">
        <f t="shared" si="2592"/>
        <v>0</v>
      </c>
      <c r="ALW78" s="27">
        <f t="shared" si="2593"/>
        <v>0</v>
      </c>
      <c r="AMK78" s="28">
        <v>1797</v>
      </c>
      <c r="AML78" s="28">
        <f t="shared" si="2594"/>
        <v>1797</v>
      </c>
      <c r="AMN78" s="28">
        <v>1862</v>
      </c>
      <c r="AMO78" s="27" t="str">
        <f t="shared" si="2595"/>
        <v>1872</v>
      </c>
      <c r="AMP78" s="27" t="str">
        <f t="shared" si="2596"/>
        <v>1879</v>
      </c>
      <c r="AMQ78" s="27" t="str">
        <f t="shared" si="2597"/>
        <v>1864</v>
      </c>
      <c r="AMR78" s="27" t="str">
        <f t="shared" si="2598"/>
        <v>1864</v>
      </c>
      <c r="AMS78" s="27" t="str">
        <f t="shared" si="2599"/>
        <v>1864</v>
      </c>
      <c r="AMT78" s="27" t="str">
        <f t="shared" si="2600"/>
        <v>1848</v>
      </c>
      <c r="AMU78" s="27" t="str">
        <f t="shared" si="2601"/>
        <v>1848</v>
      </c>
      <c r="AMV78" s="27" t="str">
        <f t="shared" si="2602"/>
        <v>1848</v>
      </c>
      <c r="AMW78" s="27" t="str">
        <f t="shared" si="2603"/>
        <v>1826</v>
      </c>
      <c r="AMX78" s="27" t="str">
        <f t="shared" si="2604"/>
        <v>1826</v>
      </c>
      <c r="AMY78" s="27" t="str">
        <f t="shared" si="2605"/>
        <v>1826</v>
      </c>
      <c r="AMZ78" s="27" t="str">
        <f t="shared" si="2606"/>
        <v>1812</v>
      </c>
      <c r="ANA78" s="27" t="str">
        <f t="shared" si="2607"/>
        <v>1812</v>
      </c>
      <c r="ANB78" s="27" t="str">
        <f t="shared" si="2608"/>
        <v>1812</v>
      </c>
      <c r="ANC78" s="27" t="str">
        <f t="shared" si="2609"/>
        <v>1798</v>
      </c>
      <c r="AND78" s="27" t="str">
        <f t="shared" si="2610"/>
        <v>1798</v>
      </c>
      <c r="ANE78" s="27" t="str">
        <f t="shared" si="2611"/>
        <v>1798</v>
      </c>
      <c r="ANF78" s="27" t="str">
        <f t="shared" si="2612"/>
        <v>1798</v>
      </c>
      <c r="ANG78" s="27" t="str">
        <f t="shared" si="2613"/>
        <v>1798</v>
      </c>
      <c r="ANH78" s="27" t="str">
        <f t="shared" si="2614"/>
        <v>1798</v>
      </c>
      <c r="ANI78" s="27" t="str">
        <f t="shared" si="2615"/>
        <v>1811</v>
      </c>
      <c r="ANJ78" s="27" t="str">
        <f t="shared" si="2616"/>
        <v>1811</v>
      </c>
      <c r="ANK78" s="27" t="str">
        <f t="shared" si="2617"/>
        <v>1795</v>
      </c>
      <c r="ANL78" s="27" t="str">
        <f t="shared" si="2618"/>
        <v>1795</v>
      </c>
      <c r="ANM78" s="27" t="str">
        <f t="shared" si="2619"/>
        <v>1795</v>
      </c>
      <c r="ANN78" s="27" t="str">
        <f t="shared" si="2620"/>
        <v>1795</v>
      </c>
      <c r="ANO78" s="27" t="str">
        <f t="shared" si="2621"/>
        <v>1809</v>
      </c>
      <c r="ANP78" s="27" t="str">
        <f t="shared" si="2622"/>
        <v>1809</v>
      </c>
      <c r="ANQ78" s="27" t="str">
        <f t="shared" si="2623"/>
        <v>1809</v>
      </c>
      <c r="ANR78" s="27" t="str">
        <f t="shared" si="2624"/>
        <v>1799</v>
      </c>
      <c r="ANS78" s="27" t="str">
        <f t="shared" si="2625"/>
        <v>1799</v>
      </c>
      <c r="ANT78" s="27" t="str">
        <f t="shared" si="2626"/>
        <v>1799</v>
      </c>
      <c r="ANU78" s="27" t="str">
        <f t="shared" si="2627"/>
        <v>1783</v>
      </c>
      <c r="ANV78" s="27" t="str">
        <f t="shared" si="2628"/>
        <v>1783</v>
      </c>
      <c r="ANW78" s="27" t="str">
        <f t="shared" si="2629"/>
        <v>1783</v>
      </c>
      <c r="ANX78" s="27" t="str">
        <f t="shared" si="2630"/>
        <v>1797</v>
      </c>
      <c r="ANY78" s="27" t="str">
        <f t="shared" si="2631"/>
        <v>1797</v>
      </c>
      <c r="ANZ78" s="27" t="str">
        <f t="shared" si="2632"/>
        <v>1797</v>
      </c>
      <c r="AOA78" s="27" t="str">
        <f t="shared" si="2633"/>
        <v>1797</v>
      </c>
      <c r="AOB78" s="27" t="str">
        <f t="shared" si="2634"/>
        <v>1797</v>
      </c>
      <c r="AOC78" s="27" t="str">
        <f t="shared" si="2635"/>
        <v>1797</v>
      </c>
      <c r="AOD78" s="27" t="str">
        <f t="shared" si="2636"/>
        <v>1797</v>
      </c>
      <c r="AOE78" s="27" t="str">
        <f t="shared" si="2637"/>
        <v>1797</v>
      </c>
      <c r="AOF78" s="27" t="str">
        <f t="shared" si="2638"/>
        <v>1797</v>
      </c>
      <c r="AOG78" s="27" t="str">
        <f t="shared" si="2639"/>
        <v>1797</v>
      </c>
      <c r="AOH78" s="27" t="str">
        <f t="shared" si="2640"/>
        <v>1797</v>
      </c>
      <c r="AOI78" s="27" t="str">
        <f t="shared" si="2641"/>
        <v>1797</v>
      </c>
      <c r="AOJ78" s="27" t="str">
        <f t="shared" si="2642"/>
        <v>1797</v>
      </c>
      <c r="AOK78" s="27" t="str">
        <f t="shared" si="2643"/>
        <v>1797</v>
      </c>
      <c r="AOL78" s="27" t="str">
        <f t="shared" si="2644"/>
        <v>1797</v>
      </c>
      <c r="AOM78" s="27" t="str">
        <f t="shared" si="2645"/>
        <v>1797</v>
      </c>
      <c r="AON78" s="27" t="str">
        <f t="shared" si="2646"/>
        <v>1797</v>
      </c>
      <c r="AOO78" s="27" t="str">
        <f t="shared" si="2647"/>
        <v>1797</v>
      </c>
      <c r="AOP78" s="27" t="str">
        <f t="shared" si="2648"/>
        <v>1797</v>
      </c>
      <c r="AOQ78" s="27" t="str">
        <f t="shared" si="2649"/>
        <v>1797</v>
      </c>
      <c r="AOR78" s="27" t="str">
        <f t="shared" si="2650"/>
        <v>1797</v>
      </c>
      <c r="AOS78" s="27" t="str">
        <f t="shared" si="2651"/>
        <v>1797</v>
      </c>
      <c r="AOT78" s="27" t="str">
        <f t="shared" si="2652"/>
        <v>1797</v>
      </c>
      <c r="AOU78" s="27" t="str">
        <f t="shared" si="2653"/>
        <v>1797</v>
      </c>
      <c r="AOV78" s="27" t="str">
        <f t="shared" si="2654"/>
        <v>1797</v>
      </c>
      <c r="AOW78" s="27" t="str">
        <f t="shared" si="2655"/>
        <v>1797</v>
      </c>
      <c r="AOX78" s="27" t="str">
        <f t="shared" si="2656"/>
        <v>1797</v>
      </c>
      <c r="AOY78" s="27" t="str">
        <f t="shared" si="2657"/>
        <v>1797</v>
      </c>
      <c r="AOZ78" s="27" t="str">
        <f t="shared" si="2658"/>
        <v>1797</v>
      </c>
      <c r="APA78" s="27" t="str">
        <f t="shared" si="2659"/>
        <v>1797</v>
      </c>
      <c r="APB78" s="27" t="str">
        <f t="shared" si="2660"/>
        <v>1797</v>
      </c>
      <c r="APC78" s="27" t="str">
        <f t="shared" si="2661"/>
        <v>1797</v>
      </c>
      <c r="APD78" s="27" t="str">
        <f t="shared" si="2662"/>
        <v>1797</v>
      </c>
      <c r="APE78" s="27" t="str">
        <f t="shared" si="2663"/>
        <v>1797</v>
      </c>
      <c r="APF78" s="27" t="str">
        <f t="shared" si="2664"/>
        <v>1797</v>
      </c>
      <c r="APG78" s="27" t="str">
        <f t="shared" si="2665"/>
        <v>1797</v>
      </c>
      <c r="APH78" s="27" t="str">
        <f t="shared" si="2666"/>
        <v>1797</v>
      </c>
      <c r="API78" s="27" t="str">
        <f t="shared" si="2667"/>
        <v>1797</v>
      </c>
      <c r="APJ78" s="27" t="str">
        <f t="shared" si="2668"/>
        <v>1797</v>
      </c>
      <c r="APK78" s="27" t="str">
        <f t="shared" si="2669"/>
        <v>1797</v>
      </c>
      <c r="APL78" s="27" t="str">
        <f t="shared" si="2670"/>
        <v>1797</v>
      </c>
      <c r="APM78" s="27" t="str">
        <f t="shared" si="2671"/>
        <v>1797</v>
      </c>
      <c r="APN78" s="27" t="str">
        <f t="shared" si="2672"/>
        <v>1797</v>
      </c>
      <c r="APO78" s="27" t="str">
        <f t="shared" si="2673"/>
        <v>1797</v>
      </c>
      <c r="APP78" s="27" t="str">
        <f t="shared" si="2674"/>
        <v>1797</v>
      </c>
      <c r="APQ78" s="27" t="str">
        <f t="shared" si="2675"/>
        <v>1797</v>
      </c>
      <c r="APR78" s="27" t="str">
        <f t="shared" si="2676"/>
        <v>1797</v>
      </c>
    </row>
    <row r="79" spans="1:1022 1025:1110" x14ac:dyDescent="0.35">
      <c r="A79" s="27">
        <v>24</v>
      </c>
      <c r="B79" s="84" t="s">
        <v>128</v>
      </c>
      <c r="C79" s="91">
        <f>VLOOKUP(A79, Rankings!$A$2:$AN$129, 40, FALSE)</f>
        <v>77</v>
      </c>
      <c r="D79" s="24" t="s">
        <v>372</v>
      </c>
      <c r="I79" s="29">
        <f t="shared" si="1785"/>
        <v>12.5</v>
      </c>
      <c r="L79" s="27" t="s">
        <v>2203</v>
      </c>
      <c r="M79" s="27" t="s">
        <v>2535</v>
      </c>
      <c r="N79" s="27" t="s">
        <v>2830</v>
      </c>
      <c r="O79" s="27" t="s">
        <v>24</v>
      </c>
      <c r="P79" s="27" t="s">
        <v>24</v>
      </c>
      <c r="Q79" s="27" t="s">
        <v>3140</v>
      </c>
      <c r="R79" s="27" t="s">
        <v>24</v>
      </c>
      <c r="S79" s="27" t="s">
        <v>3631</v>
      </c>
      <c r="T79" s="27" t="s">
        <v>3725</v>
      </c>
      <c r="U79" s="27" t="s">
        <v>24</v>
      </c>
      <c r="V79" s="27" t="s">
        <v>24</v>
      </c>
      <c r="W79" s="27" t="s">
        <v>4210</v>
      </c>
      <c r="X79" s="27" t="s">
        <v>24</v>
      </c>
      <c r="Y79" s="27" t="s">
        <v>24</v>
      </c>
      <c r="Z79" s="27" t="s">
        <v>4509</v>
      </c>
      <c r="AA79" s="27" t="s">
        <v>24</v>
      </c>
      <c r="AB79" s="27" t="s">
        <v>24</v>
      </c>
      <c r="AC79" s="27" t="s">
        <v>24</v>
      </c>
      <c r="AD79" s="27" t="s">
        <v>24</v>
      </c>
      <c r="AE79" s="27" t="s">
        <v>24</v>
      </c>
      <c r="AF79" s="27" t="s">
        <v>5097</v>
      </c>
      <c r="AG79" s="27" t="s">
        <v>24</v>
      </c>
      <c r="AH79" s="27" t="s">
        <v>24</v>
      </c>
      <c r="AI79" s="27" t="s">
        <v>24</v>
      </c>
      <c r="AJ79" s="27" t="s">
        <v>24</v>
      </c>
      <c r="AK79" s="27" t="s">
        <v>24</v>
      </c>
      <c r="AL79" s="27" t="s">
        <v>5643</v>
      </c>
      <c r="AM79" s="27" t="s">
        <v>24</v>
      </c>
      <c r="AN79" s="27" t="s">
        <v>24</v>
      </c>
      <c r="AO79" s="27" t="s">
        <v>6058</v>
      </c>
      <c r="AP79" s="27" t="s">
        <v>24</v>
      </c>
      <c r="AQ79" s="27" t="s">
        <v>24</v>
      </c>
      <c r="AR79" s="27" t="s">
        <v>6329</v>
      </c>
      <c r="AS79" s="27" t="s">
        <v>24</v>
      </c>
      <c r="AT79" s="27" t="s">
        <v>24</v>
      </c>
      <c r="AU79" s="27" t="s">
        <v>6742</v>
      </c>
      <c r="AV79" s="27" t="s">
        <v>24</v>
      </c>
      <c r="AW79" s="27" t="s">
        <v>24</v>
      </c>
      <c r="AX79" s="27" t="s">
        <v>24</v>
      </c>
      <c r="AY79" s="27" t="s">
        <v>24</v>
      </c>
      <c r="AZ79" s="27" t="s">
        <v>24</v>
      </c>
      <c r="BA79" s="27" t="s">
        <v>24</v>
      </c>
      <c r="BB79" s="27" t="s">
        <v>24</v>
      </c>
      <c r="BC79" s="27" t="s">
        <v>24</v>
      </c>
      <c r="BD79" s="27" t="s">
        <v>24</v>
      </c>
      <c r="BE79" s="27" t="s">
        <v>24</v>
      </c>
      <c r="BF79" s="27" t="s">
        <v>24</v>
      </c>
      <c r="BG79" s="27" t="s">
        <v>24</v>
      </c>
      <c r="BH79" s="27" t="s">
        <v>24</v>
      </c>
      <c r="BI79" s="27" t="s">
        <v>24</v>
      </c>
      <c r="BJ79" s="27" t="s">
        <v>24</v>
      </c>
      <c r="BK79" s="27" t="s">
        <v>24</v>
      </c>
      <c r="BL79" s="27" t="s">
        <v>24</v>
      </c>
      <c r="BM79" s="27" t="s">
        <v>24</v>
      </c>
      <c r="BN79" s="27" t="s">
        <v>24</v>
      </c>
      <c r="BO79" s="27" t="s">
        <v>24</v>
      </c>
      <c r="BP79" s="27" t="s">
        <v>24</v>
      </c>
      <c r="BQ79" s="27" t="s">
        <v>24</v>
      </c>
      <c r="BR79" s="27" t="s">
        <v>24</v>
      </c>
      <c r="BS79" s="27" t="s">
        <v>24</v>
      </c>
      <c r="BT79" s="27" t="s">
        <v>24</v>
      </c>
      <c r="BU79" s="27" t="s">
        <v>24</v>
      </c>
      <c r="BV79" s="27" t="s">
        <v>24</v>
      </c>
      <c r="BW79" s="27" t="s">
        <v>24</v>
      </c>
      <c r="BX79" s="27" t="s">
        <v>24</v>
      </c>
      <c r="BY79" s="27" t="s">
        <v>24</v>
      </c>
      <c r="BZ79" s="27" t="s">
        <v>24</v>
      </c>
      <c r="CA79" s="27" t="s">
        <v>24</v>
      </c>
      <c r="CB79" s="27" t="s">
        <v>24</v>
      </c>
      <c r="CC79" s="27" t="s">
        <v>24</v>
      </c>
      <c r="CD79" s="27" t="s">
        <v>24</v>
      </c>
      <c r="CE79" s="27" t="s">
        <v>24</v>
      </c>
      <c r="CF79" s="27" t="s">
        <v>24</v>
      </c>
      <c r="CG79" s="27" t="s">
        <v>24</v>
      </c>
      <c r="CH79" s="27" t="s">
        <v>24</v>
      </c>
      <c r="CI79" s="27" t="s">
        <v>24</v>
      </c>
      <c r="CJ79" s="27" t="s">
        <v>24</v>
      </c>
      <c r="CK79" s="27" t="s">
        <v>24</v>
      </c>
      <c r="CL79" s="27" t="s">
        <v>24</v>
      </c>
      <c r="CM79" s="27" t="s">
        <v>24</v>
      </c>
      <c r="CN79" s="27" t="s">
        <v>24</v>
      </c>
      <c r="CO79" s="27" t="s">
        <v>24</v>
      </c>
      <c r="CQ79" s="28">
        <f t="shared" si="1786"/>
        <v>3</v>
      </c>
      <c r="CR79" s="28">
        <f t="shared" si="1787"/>
        <v>3</v>
      </c>
      <c r="CS79" s="28">
        <f t="shared" si="1788"/>
        <v>3</v>
      </c>
      <c r="CT79" s="28">
        <f t="shared" si="1789"/>
        <v>3</v>
      </c>
      <c r="CU79" s="28">
        <f t="shared" si="1790"/>
        <v>3</v>
      </c>
      <c r="CV79" s="28">
        <f t="shared" si="1791"/>
        <v>2</v>
      </c>
      <c r="CW79" s="28">
        <f t="shared" si="1792"/>
        <v>2</v>
      </c>
      <c r="CX79" s="28">
        <f t="shared" si="1793"/>
        <v>2</v>
      </c>
      <c r="CY79" s="28">
        <f t="shared" si="1794"/>
        <v>0</v>
      </c>
      <c r="CZ79" s="28">
        <f t="shared" si="1795"/>
        <v>0</v>
      </c>
      <c r="DA79" s="28">
        <f t="shared" si="1796"/>
        <v>0</v>
      </c>
      <c r="DB79" s="28">
        <f t="shared" si="1797"/>
        <v>0</v>
      </c>
      <c r="DC79" s="28">
        <f t="shared" si="1798"/>
        <v>0</v>
      </c>
      <c r="DD79" s="28">
        <f t="shared" si="1799"/>
        <v>0</v>
      </c>
      <c r="DE79" s="28">
        <f t="shared" si="1800"/>
        <v>0</v>
      </c>
      <c r="DF79" s="28">
        <f t="shared" si="1801"/>
        <v>1</v>
      </c>
      <c r="DG79" s="28">
        <f t="shared" si="1802"/>
        <v>0</v>
      </c>
      <c r="DH79" s="28">
        <f t="shared" si="1803"/>
        <v>0</v>
      </c>
      <c r="DI79" s="28">
        <f t="shared" si="1804"/>
        <v>0</v>
      </c>
      <c r="DJ79" s="28">
        <f t="shared" si="1805"/>
        <v>0</v>
      </c>
      <c r="DK79" s="28">
        <f t="shared" si="1806"/>
        <v>0</v>
      </c>
      <c r="DL79" s="28">
        <f t="shared" si="1807"/>
        <v>0</v>
      </c>
      <c r="DM79" s="28">
        <f t="shared" si="1808"/>
        <v>0</v>
      </c>
      <c r="DN79" s="28">
        <f t="shared" si="1809"/>
        <v>0</v>
      </c>
      <c r="DO79" s="28">
        <f t="shared" si="1810"/>
        <v>0</v>
      </c>
      <c r="DP79" s="28">
        <f t="shared" si="1811"/>
        <v>1</v>
      </c>
      <c r="DR79">
        <f t="shared" si="1812"/>
        <v>3</v>
      </c>
      <c r="DS79">
        <f t="shared" si="1813"/>
        <v>2</v>
      </c>
      <c r="DT79">
        <f t="shared" si="1814"/>
        <v>4</v>
      </c>
      <c r="DU79">
        <f t="shared" si="1815"/>
        <v>0</v>
      </c>
      <c r="DV79">
        <f t="shared" si="1816"/>
        <v>0</v>
      </c>
      <c r="DW79">
        <f t="shared" si="1817"/>
        <v>4</v>
      </c>
      <c r="DX79">
        <f t="shared" si="1818"/>
        <v>0</v>
      </c>
      <c r="DY79">
        <f t="shared" si="1819"/>
        <v>12</v>
      </c>
      <c r="DZ79">
        <f t="shared" si="1820"/>
        <v>3</v>
      </c>
      <c r="EA79">
        <f t="shared" si="1821"/>
        <v>0</v>
      </c>
      <c r="EB79">
        <f t="shared" si="1822"/>
        <v>0</v>
      </c>
      <c r="EC79">
        <f t="shared" si="1823"/>
        <v>3</v>
      </c>
      <c r="ED79">
        <f t="shared" si="1824"/>
        <v>0</v>
      </c>
      <c r="EE79">
        <f t="shared" si="1825"/>
        <v>0</v>
      </c>
      <c r="EF79">
        <f t="shared" si="1826"/>
        <v>1</v>
      </c>
      <c r="EG79">
        <f t="shared" si="1827"/>
        <v>0</v>
      </c>
      <c r="EH79">
        <f t="shared" si="1828"/>
        <v>0</v>
      </c>
      <c r="EI79">
        <f t="shared" si="1829"/>
        <v>0</v>
      </c>
      <c r="EJ79">
        <f t="shared" si="1830"/>
        <v>0</v>
      </c>
      <c r="EK79">
        <f t="shared" si="1831"/>
        <v>0</v>
      </c>
      <c r="EL79">
        <f t="shared" si="1832"/>
        <v>2</v>
      </c>
      <c r="EM79">
        <f t="shared" si="1833"/>
        <v>0</v>
      </c>
      <c r="EN79">
        <f t="shared" si="1834"/>
        <v>0</v>
      </c>
      <c r="EO79">
        <f t="shared" si="1835"/>
        <v>0</v>
      </c>
      <c r="EP79">
        <f t="shared" si="1836"/>
        <v>0</v>
      </c>
      <c r="EQ79">
        <f t="shared" si="1837"/>
        <v>0</v>
      </c>
      <c r="ER79">
        <f t="shared" si="1838"/>
        <v>1</v>
      </c>
      <c r="ES79">
        <f t="shared" si="1839"/>
        <v>0</v>
      </c>
      <c r="ET79">
        <f t="shared" si="1840"/>
        <v>0</v>
      </c>
      <c r="EU79">
        <f t="shared" si="1841"/>
        <v>2</v>
      </c>
      <c r="EV79">
        <f t="shared" si="1842"/>
        <v>0</v>
      </c>
      <c r="EW79">
        <f t="shared" si="1843"/>
        <v>0</v>
      </c>
      <c r="EX79">
        <f t="shared" si="1844"/>
        <v>4</v>
      </c>
      <c r="EY79">
        <f t="shared" si="1845"/>
        <v>0</v>
      </c>
      <c r="EZ79">
        <f t="shared" si="1846"/>
        <v>0</v>
      </c>
      <c r="FA79">
        <f t="shared" si="1847"/>
        <v>1</v>
      </c>
      <c r="FB79">
        <f t="shared" si="1848"/>
        <v>0</v>
      </c>
      <c r="FC79">
        <f t="shared" si="1849"/>
        <v>0</v>
      </c>
      <c r="FD79">
        <f t="shared" si="1850"/>
        <v>0</v>
      </c>
      <c r="FE79">
        <f t="shared" si="1851"/>
        <v>0</v>
      </c>
      <c r="FF79">
        <f t="shared" si="1852"/>
        <v>0</v>
      </c>
      <c r="FG79">
        <f t="shared" si="1853"/>
        <v>0</v>
      </c>
      <c r="FH79">
        <f t="shared" si="1854"/>
        <v>0</v>
      </c>
      <c r="FI79">
        <f t="shared" si="1855"/>
        <v>0</v>
      </c>
      <c r="FJ79">
        <f t="shared" si="1856"/>
        <v>0</v>
      </c>
      <c r="FK79">
        <f t="shared" si="1857"/>
        <v>0</v>
      </c>
      <c r="FL79">
        <f t="shared" si="1858"/>
        <v>0</v>
      </c>
      <c r="FM79">
        <f t="shared" si="1859"/>
        <v>0</v>
      </c>
      <c r="FN79">
        <f t="shared" si="1860"/>
        <v>0</v>
      </c>
      <c r="FO79">
        <f t="shared" si="1861"/>
        <v>0</v>
      </c>
      <c r="FP79">
        <f t="shared" si="1862"/>
        <v>0</v>
      </c>
      <c r="FQ79">
        <f t="shared" si="1863"/>
        <v>0</v>
      </c>
      <c r="FR79">
        <f t="shared" si="1864"/>
        <v>0</v>
      </c>
      <c r="FS79">
        <f t="shared" si="1865"/>
        <v>0</v>
      </c>
      <c r="FT79">
        <f t="shared" si="1866"/>
        <v>0</v>
      </c>
      <c r="FU79">
        <f t="shared" si="1867"/>
        <v>0</v>
      </c>
      <c r="FV79">
        <f t="shared" si="1868"/>
        <v>0</v>
      </c>
      <c r="FW79">
        <f t="shared" si="1869"/>
        <v>0</v>
      </c>
      <c r="FX79">
        <f t="shared" si="1870"/>
        <v>0</v>
      </c>
      <c r="FY79">
        <f t="shared" si="1871"/>
        <v>0</v>
      </c>
      <c r="FZ79">
        <f t="shared" si="1872"/>
        <v>0</v>
      </c>
      <c r="GA79">
        <f t="shared" si="1873"/>
        <v>0</v>
      </c>
      <c r="GB79">
        <f t="shared" si="1874"/>
        <v>0</v>
      </c>
      <c r="GC79">
        <f t="shared" si="1875"/>
        <v>0</v>
      </c>
      <c r="GD79">
        <f t="shared" si="1876"/>
        <v>0</v>
      </c>
      <c r="GE79">
        <f t="shared" si="1877"/>
        <v>0</v>
      </c>
      <c r="GF79">
        <f t="shared" si="1878"/>
        <v>0</v>
      </c>
      <c r="GG79">
        <f t="shared" si="1879"/>
        <v>0</v>
      </c>
      <c r="GH79">
        <f t="shared" si="1880"/>
        <v>0</v>
      </c>
      <c r="GI79">
        <f t="shared" si="1881"/>
        <v>0</v>
      </c>
      <c r="GJ79">
        <f t="shared" si="1882"/>
        <v>0</v>
      </c>
      <c r="GK79">
        <f t="shared" si="1883"/>
        <v>0</v>
      </c>
      <c r="GL79">
        <f t="shared" si="1884"/>
        <v>0</v>
      </c>
      <c r="GM79">
        <f t="shared" si="1885"/>
        <v>0</v>
      </c>
      <c r="GN79">
        <f t="shared" si="1886"/>
        <v>0</v>
      </c>
      <c r="GO79">
        <f t="shared" si="1887"/>
        <v>0</v>
      </c>
      <c r="GP79">
        <f t="shared" si="1888"/>
        <v>0</v>
      </c>
      <c r="GQ79">
        <f t="shared" si="1889"/>
        <v>0</v>
      </c>
      <c r="GR79">
        <f t="shared" si="1890"/>
        <v>0</v>
      </c>
      <c r="GS79">
        <f t="shared" si="1891"/>
        <v>0</v>
      </c>
      <c r="GT79">
        <f t="shared" si="1892"/>
        <v>0</v>
      </c>
      <c r="GU79">
        <f t="shared" si="1893"/>
        <v>0</v>
      </c>
      <c r="GW79" s="28">
        <f t="shared" si="1894"/>
        <v>6.917377308272715</v>
      </c>
      <c r="GX79" s="28">
        <f t="shared" si="1895"/>
        <v>0</v>
      </c>
      <c r="GY79" s="28">
        <f t="shared" si="1896"/>
        <v>0.39358351976112266</v>
      </c>
      <c r="GZ79" s="28">
        <f t="shared" si="1897"/>
        <v>0</v>
      </c>
      <c r="HA79" s="28">
        <f t="shared" si="1898"/>
        <v>0</v>
      </c>
      <c r="HB79" s="28">
        <f t="shared" si="1899"/>
        <v>7.1141690681532763</v>
      </c>
      <c r="HC79" s="28">
        <f t="shared" si="1900"/>
        <v>0.53509268454373871</v>
      </c>
      <c r="HE79">
        <f>IFERROR(VLOOKUP(_xlfn.NUMBERVALUE(MID(L79, SEARCH("!", L79)+1, SEARCH("+", L79)-SEARCH("!", L79)-1)), Rankings!$A$2:$BK$129, 63, FALSE),0)</f>
        <v>0.28217564650947347</v>
      </c>
      <c r="HF79">
        <f>IFERROR(VLOOKUP(_xlfn.NUMBERVALUE(MID(M79, SEARCH("!", M79)+1, SEARCH("+", M79)-SEARCH("!", M79)-1)), Rankings!$A$2:$BK$129, 63, FALSE),0)</f>
        <v>0.63476701070308261</v>
      </c>
      <c r="HG79">
        <f>IFERROR(VLOOKUP(_xlfn.NUMBERVALUE(MID(N79, SEARCH("!", N79)+1, SEARCH("+", N79)-SEARCH("!", N79)-1)), Rankings!$A$2:$BK$129, 63, FALSE),0)</f>
        <v>0.75344353640165429</v>
      </c>
      <c r="HH79">
        <f>IFERROR(VLOOKUP(_xlfn.NUMBERVALUE(MID(O79, SEARCH("!", O79)+1, SEARCH("+", O79)-SEARCH("!", O79)-1)), Rankings!$A$2:$BK$129, 63, FALSE),0)</f>
        <v>0</v>
      </c>
      <c r="HI79">
        <f>IFERROR(VLOOKUP(_xlfn.NUMBERVALUE(MID(P79, SEARCH("!", P79)+1, SEARCH("+", P79)-SEARCH("!", P79)-1)), Rankings!$A$2:$BK$129, 63, FALSE),0)</f>
        <v>0</v>
      </c>
      <c r="HJ79">
        <f>IFERROR(VLOOKUP(_xlfn.NUMBERVALUE(MID(Q79, SEARCH("!", Q79)+1, SEARCH("+", Q79)-SEARCH("!", Q79)-1)), Rankings!$A$2:$BK$129, 63, FALSE),0)</f>
        <v>0.89620059051123913</v>
      </c>
      <c r="HK79">
        <f>IFERROR(VLOOKUP(_xlfn.NUMBERVALUE(MID(R79, SEARCH("!", R79)+1, SEARCH("+", R79)-SEARCH("!", R79)-1)), Rankings!$A$2:$BK$129, 63, FALSE),0)</f>
        <v>0</v>
      </c>
      <c r="HL79">
        <f>IFERROR(VLOOKUP(_xlfn.NUMBERVALUE(MID(S79, SEARCH("!", S79)+1, SEARCH("+", S79)-SEARCH("!", S79)-1)), Rankings!$A$2:$BK$129, 63, FALSE),0)</f>
        <v>0.39358351976112266</v>
      </c>
      <c r="HM79">
        <f>IFERROR(VLOOKUP(_xlfn.NUMBERVALUE(MID(T79, SEARCH("!", T79)+1, SEARCH("+", T79)-SEARCH("!", T79)-1)), Rankings!$A$2:$BK$129, 63, FALSE),0)</f>
        <v>0.3558716781686258</v>
      </c>
      <c r="HN79">
        <f>IFERROR(VLOOKUP(_xlfn.NUMBERVALUE(MID(U79, SEARCH("!", U79)+1, SEARCH("+", U79)-SEARCH("!", U79)-1)), Rankings!$A$2:$BK$129, 63, FALSE),0)</f>
        <v>0</v>
      </c>
      <c r="HO79">
        <f>IFERROR(VLOOKUP(_xlfn.NUMBERVALUE(MID(V79, SEARCH("!", V79)+1, SEARCH("+", V79)-SEARCH("!", V79)-1)), Rankings!$A$2:$BK$129, 63, FALSE),0)</f>
        <v>0</v>
      </c>
      <c r="HP79">
        <f>IFERROR(VLOOKUP(_xlfn.NUMBERVALUE(MID(W79, SEARCH("!", W79)+1, SEARCH("+", W79)-SEARCH("!", W79)-1)), Rankings!$A$2:$BK$129, 63, FALSE),0)</f>
        <v>0.49746150550076101</v>
      </c>
      <c r="HQ79">
        <f>IFERROR(VLOOKUP(_xlfn.NUMBERVALUE(MID(X79, SEARCH("!", X79)+1, SEARCH("+", X79)-SEARCH("!", X79)-1)), Rankings!$A$2:$BK$129, 63, FALSE),0)</f>
        <v>0</v>
      </c>
      <c r="HR79">
        <f>IFERROR(VLOOKUP(_xlfn.NUMBERVALUE(MID(Y79, SEARCH("!", Y79)+1, SEARCH("+", Y79)-SEARCH("!", Y79)-1)), Rankings!$A$2:$BK$129, 63, FALSE),0)</f>
        <v>0</v>
      </c>
      <c r="HS79">
        <f>IFERROR(VLOOKUP(_xlfn.NUMBERVALUE(MID(Z79, SEARCH("!", Z79)+1, SEARCH("+", Z79)-SEARCH("!", Z79)-1)), Rankings!$A$2:$BK$129, 63, FALSE),0)</f>
        <v>0.33365094160577863</v>
      </c>
      <c r="HT79">
        <f>IFERROR(VLOOKUP(_xlfn.NUMBERVALUE(MID(AA79, SEARCH("!", AA79)+1, SEARCH("+", AA79)-SEARCH("!", AA79)-1)), Rankings!$A$2:$BK$129, 63, FALSE),0)</f>
        <v>0</v>
      </c>
      <c r="HU79">
        <f>IFERROR(VLOOKUP(_xlfn.NUMBERVALUE(MID(AB79, SEARCH("!", AB79)+1, SEARCH("+", AB79)-SEARCH("!", AB79)-1)), Rankings!$A$2:$BK$129, 63, FALSE),0)</f>
        <v>0</v>
      </c>
      <c r="HV79">
        <f>IFERROR(VLOOKUP(_xlfn.NUMBERVALUE(MID(AC79, SEARCH("!", AC79)+1, SEARCH("+", AC79)-SEARCH("!", AC79)-1)), Rankings!$A$2:$BK$129, 63, FALSE),0)</f>
        <v>0</v>
      </c>
      <c r="HW79">
        <f>IFERROR(VLOOKUP(_xlfn.NUMBERVALUE(MID(AD79, SEARCH("!", AD79)+1, SEARCH("+", AD79)-SEARCH("!", AD79)-1)), Rankings!$A$2:$BK$129, 63, FALSE),0)</f>
        <v>0</v>
      </c>
      <c r="HX79">
        <f>IFERROR(VLOOKUP(_xlfn.NUMBERVALUE(MID(AE79, SEARCH("!", AE79)+1, SEARCH("+", AE79)-SEARCH("!", AE79)-1)), Rankings!$A$2:$BK$129, 63, FALSE),0)</f>
        <v>0</v>
      </c>
      <c r="HY79">
        <f>IFERROR(VLOOKUP(_xlfn.NUMBERVALUE(MID(AF79, SEARCH("!", AF79)+1, SEARCH("+", AF79)-SEARCH("!", AF79)-1)), Rankings!$A$2:$BK$129, 63, FALSE),0)</f>
        <v>0.84947087869920124</v>
      </c>
      <c r="HZ79">
        <f>IFERROR(VLOOKUP(_xlfn.NUMBERVALUE(MID(AG79, SEARCH("!", AG79)+1, SEARCH("+", AG79)-SEARCH("!", AG79)-1)), Rankings!$A$2:$BK$129, 63, FALSE),0)</f>
        <v>0</v>
      </c>
      <c r="IA79">
        <f>IFERROR(VLOOKUP(_xlfn.NUMBERVALUE(MID(AH79, SEARCH("!", AH79)+1, SEARCH("+", AH79)-SEARCH("!", AH79)-1)), Rankings!$A$2:$BK$129, 63, FALSE),0)</f>
        <v>0</v>
      </c>
      <c r="IB79">
        <f>IFERROR(VLOOKUP(_xlfn.NUMBERVALUE(MID(AI79, SEARCH("!", AI79)+1, SEARCH("+", AI79)-SEARCH("!", AI79)-1)), Rankings!$A$2:$BK$129, 63, FALSE),0)</f>
        <v>0</v>
      </c>
      <c r="IC79">
        <f>IFERROR(VLOOKUP(_xlfn.NUMBERVALUE(MID(AJ79, SEARCH("!", AJ79)+1, SEARCH("+", AJ79)-SEARCH("!", AJ79)-1)), Rankings!$A$2:$BK$129, 63, FALSE),0)</f>
        <v>0</v>
      </c>
      <c r="ID79">
        <f>IFERROR(VLOOKUP(_xlfn.NUMBERVALUE(MID(AK79, SEARCH("!", AK79)+1, SEARCH("+", AK79)-SEARCH("!", AK79)-1)), Rankings!$A$2:$BK$129, 63, FALSE),0)</f>
        <v>0</v>
      </c>
      <c r="IE79">
        <f>IFERROR(VLOOKUP(_xlfn.NUMBERVALUE(MID(AL79, SEARCH("!", AL79)+1, SEARCH("+", AL79)-SEARCH("!", AL79)-1)), Rankings!$A$2:$BK$129, 63, FALSE),0)</f>
        <v>0.24207078116458031</v>
      </c>
      <c r="IF79">
        <f>IFERROR(VLOOKUP(_xlfn.NUMBERVALUE(MID(AM79, SEARCH("!", AM79)+1, SEARCH("+", AM79)-SEARCH("!", AM79)-1)), Rankings!$A$2:$BK$129, 63, FALSE),0)</f>
        <v>0</v>
      </c>
      <c r="IG79">
        <f>IFERROR(VLOOKUP(_xlfn.NUMBERVALUE(MID(AN79, SEARCH("!", AN79)+1, SEARCH("+", AN79)-SEARCH("!", AN79)-1)), Rankings!$A$2:$BK$129, 63, FALSE),0)</f>
        <v>0</v>
      </c>
      <c r="IH79">
        <f>IFERROR(VLOOKUP(_xlfn.NUMBERVALUE(MID(AO79, SEARCH("!", AO79)+1, SEARCH("+", AO79)-SEARCH("!", AO79)-1)), Rankings!$A$2:$BK$129, 63, FALSE),0)</f>
        <v>0.79780442836869991</v>
      </c>
      <c r="II79">
        <f>IFERROR(VLOOKUP(_xlfn.NUMBERVALUE(MID(AP79, SEARCH("!", AP79)+1, SEARCH("+", AP79)-SEARCH("!", AP79)-1)), Rankings!$A$2:$BK$129, 63, FALSE),0)</f>
        <v>0</v>
      </c>
      <c r="IJ79">
        <f>IFERROR(VLOOKUP(_xlfn.NUMBERVALUE(MID(AQ79, SEARCH("!", AQ79)+1, SEARCH("+", AQ79)-SEARCH("!", AQ79)-1)), Rankings!$A$2:$BK$129, 63, FALSE),0)</f>
        <v>0</v>
      </c>
      <c r="IK79">
        <f>IFERROR(VLOOKUP(_xlfn.NUMBERVALUE(MID(AR79, SEARCH("!", AR79)+1, SEARCH("+", AR79)-SEARCH("!", AR79)-1)), Rankings!$A$2:$BK$129, 63, FALSE),0)</f>
        <v>0.55701309868628646</v>
      </c>
      <c r="IL79">
        <f>IFERROR(VLOOKUP(_xlfn.NUMBERVALUE(MID(AS79, SEARCH("!", AS79)+1, SEARCH("+", AS79)-SEARCH("!", AS79)-1)), Rankings!$A$2:$BK$129, 63, FALSE),0)</f>
        <v>0</v>
      </c>
      <c r="IM79">
        <f>IFERROR(VLOOKUP(_xlfn.NUMBERVALUE(MID(AT79, SEARCH("!", AT79)+1, SEARCH("+", AT79)-SEARCH("!", AT79)-1)), Rankings!$A$2:$BK$129, 63, FALSE),0)</f>
        <v>0</v>
      </c>
      <c r="IN79">
        <f>IFERROR(VLOOKUP(_xlfn.NUMBERVALUE(MID(AU79, SEARCH("!", AU79)+1, SEARCH("+", AU79)-SEARCH("!", AU79)-1)), Rankings!$A$2:$BK$129, 63, FALSE),0)</f>
        <v>0.71744721195333239</v>
      </c>
      <c r="IO79">
        <f>IFERROR(VLOOKUP(_xlfn.NUMBERVALUE(MID(AV79, SEARCH("!", AV79)+1, SEARCH("+", AV79)-SEARCH("!", AV79)-1)), Rankings!$A$2:$BK$129, 63, FALSE),0)</f>
        <v>0</v>
      </c>
      <c r="IP79">
        <f>IFERROR(VLOOKUP(_xlfn.NUMBERVALUE(MID(AW79, SEARCH("!", AW79)+1, SEARCH("+", AW79)-SEARCH("!", AW79)-1)), Rankings!$A$2:$BK$129, 63, FALSE),0)</f>
        <v>0</v>
      </c>
      <c r="IQ79">
        <f>IFERROR(VLOOKUP(_xlfn.NUMBERVALUE(MID(AX79, SEARCH("!", AX79)+1, SEARCH("+", AX79)-SEARCH("!", AX79)-1)), Rankings!$A$2:$BK$129, 63, FALSE),0)</f>
        <v>0</v>
      </c>
      <c r="IR79">
        <f>IFERROR(VLOOKUP(_xlfn.NUMBERVALUE(MID(AY79, SEARCH("!", AY79)+1, SEARCH("+", AY79)-SEARCH("!", AY79)-1)), Rankings!$A$2:$BK$129, 63, FALSE),0)</f>
        <v>0</v>
      </c>
      <c r="IS79">
        <f>IFERROR(VLOOKUP(_xlfn.NUMBERVALUE(MID(AZ79, SEARCH("!", AZ79)+1, SEARCH("+", AZ79)-SEARCH("!", AZ79)-1)), Rankings!$A$2:$BK$129, 63, FALSE),0)</f>
        <v>0</v>
      </c>
      <c r="IT79">
        <f>IFERROR(VLOOKUP(_xlfn.NUMBERVALUE(MID(BA79, SEARCH("!", BA79)+1, SEARCH("+", BA79)-SEARCH("!", BA79)-1)), Rankings!$A$2:$BK$129, 63, FALSE),0)</f>
        <v>0</v>
      </c>
      <c r="IU79">
        <f>IFERROR(VLOOKUP(_xlfn.NUMBERVALUE(MID(BB79, SEARCH("!", BB79)+1, SEARCH("+", BB79)-SEARCH("!", BB79)-1)), Rankings!$A$2:$BK$129, 63, FALSE),0)</f>
        <v>0</v>
      </c>
      <c r="IV79">
        <f>IFERROR(VLOOKUP(_xlfn.NUMBERVALUE(MID(BC79, SEARCH("!", BC79)+1, SEARCH("+", BC79)-SEARCH("!", BC79)-1)), Rankings!$A$2:$BK$129, 63, FALSE),0)</f>
        <v>0</v>
      </c>
      <c r="IW79">
        <f>IFERROR(VLOOKUP(_xlfn.NUMBERVALUE(MID(BD79, SEARCH("!", BD79)+1, SEARCH("+", BD79)-SEARCH("!", BD79)-1)), Rankings!$A$2:$BK$129, 63, FALSE),0)</f>
        <v>0</v>
      </c>
      <c r="IX79">
        <f>IFERROR(VLOOKUP(_xlfn.NUMBERVALUE(MID(BE79, SEARCH("!", BE79)+1, SEARCH("+", BE79)-SEARCH("!", BE79)-1)), Rankings!$A$2:$BK$129, 63, FALSE),0)</f>
        <v>0</v>
      </c>
      <c r="IY79">
        <f>IFERROR(VLOOKUP(_xlfn.NUMBERVALUE(MID(BF79, SEARCH("!", BF79)+1, SEARCH("+", BF79)-SEARCH("!", BF79)-1)), Rankings!$A$2:$BK$129, 63, FALSE),0)</f>
        <v>0</v>
      </c>
      <c r="IZ79">
        <f>IFERROR(VLOOKUP(_xlfn.NUMBERVALUE(MID(BG79, SEARCH("!", BG79)+1, SEARCH("+", BG79)-SEARCH("!", BG79)-1)), Rankings!$A$2:$BK$129, 63, FALSE),0)</f>
        <v>0</v>
      </c>
      <c r="JA79">
        <f>IFERROR(VLOOKUP(_xlfn.NUMBERVALUE(MID(BH79, SEARCH("!", BH79)+1, SEARCH("+", BH79)-SEARCH("!", BH79)-1)), Rankings!$A$2:$BK$129, 63, FALSE),0)</f>
        <v>0</v>
      </c>
      <c r="JB79">
        <f>IFERROR(VLOOKUP(_xlfn.NUMBERVALUE(MID(BI79, SEARCH("!", BI79)+1, SEARCH("+", BI79)-SEARCH("!", BI79)-1)), Rankings!$A$2:$BK$129, 63, FALSE),0)</f>
        <v>0</v>
      </c>
      <c r="JC79">
        <f>IFERROR(VLOOKUP(_xlfn.NUMBERVALUE(MID(BJ79, SEARCH("!", BJ79)+1, SEARCH("+", BJ79)-SEARCH("!", BJ79)-1)), Rankings!$A$2:$BK$129, 63, FALSE),0)</f>
        <v>0</v>
      </c>
      <c r="JD79">
        <f>IFERROR(VLOOKUP(_xlfn.NUMBERVALUE(MID(BK79, SEARCH("!", BK79)+1, SEARCH("+", BK79)-SEARCH("!", BK79)-1)), Rankings!$A$2:$BK$129, 63, FALSE),0)</f>
        <v>0</v>
      </c>
      <c r="JE79">
        <f>IFERROR(VLOOKUP(_xlfn.NUMBERVALUE(MID(BL79, SEARCH("!", BL79)+1, SEARCH("+", BL79)-SEARCH("!", BL79)-1)), Rankings!$A$2:$BK$129, 63, FALSE),0)</f>
        <v>0</v>
      </c>
      <c r="JF79">
        <f>IFERROR(VLOOKUP(_xlfn.NUMBERVALUE(MID(BM79, SEARCH("!", BM79)+1, SEARCH("+", BM79)-SEARCH("!", BM79)-1)), Rankings!$A$2:$BK$129, 63, FALSE),0)</f>
        <v>0</v>
      </c>
      <c r="JG79">
        <f>IFERROR(VLOOKUP(_xlfn.NUMBERVALUE(MID(BN79, SEARCH("!", BN79)+1, SEARCH("+", BN79)-SEARCH("!", BN79)-1)), Rankings!$A$2:$BK$129, 63, FALSE),0)</f>
        <v>0</v>
      </c>
      <c r="JH79">
        <f>IFERROR(VLOOKUP(_xlfn.NUMBERVALUE(MID(BO79, SEARCH("!", BO79)+1, SEARCH("+", BO79)-SEARCH("!", BO79)-1)), Rankings!$A$2:$BK$129, 63, FALSE),0)</f>
        <v>0</v>
      </c>
      <c r="JI79">
        <f>IFERROR(VLOOKUP(_xlfn.NUMBERVALUE(MID(BP79, SEARCH("!", BP79)+1, SEARCH("+", BP79)-SEARCH("!", BP79)-1)), Rankings!$A$2:$BK$129, 63, FALSE),0)</f>
        <v>0</v>
      </c>
      <c r="JJ79">
        <f>IFERROR(VLOOKUP(_xlfn.NUMBERVALUE(MID(BQ79, SEARCH("!", BQ79)+1, SEARCH("+", BQ79)-SEARCH("!", BQ79)-1)), Rankings!$A$2:$BK$129, 63, FALSE),0)</f>
        <v>0</v>
      </c>
      <c r="JK79">
        <f>IFERROR(VLOOKUP(_xlfn.NUMBERVALUE(MID(BR79, SEARCH("!", BR79)+1, SEARCH("+", BR79)-SEARCH("!", BR79)-1)), Rankings!$A$2:$BK$129, 63, FALSE),0)</f>
        <v>0</v>
      </c>
      <c r="JL79">
        <f>IFERROR(VLOOKUP(_xlfn.NUMBERVALUE(MID(BS79, SEARCH("!", BS79)+1, SEARCH("+", BS79)-SEARCH("!", BS79)-1)), Rankings!$A$2:$BK$129, 63, FALSE),0)</f>
        <v>0</v>
      </c>
      <c r="JM79">
        <f>IFERROR(VLOOKUP(_xlfn.NUMBERVALUE(MID(BT79, SEARCH("!", BT79)+1, SEARCH("+", BT79)-SEARCH("!", BT79)-1)), Rankings!$A$2:$BK$129, 63, FALSE),0)</f>
        <v>0</v>
      </c>
      <c r="JN79">
        <f>IFERROR(VLOOKUP(_xlfn.NUMBERVALUE(MID(BU79, SEARCH("!", BU79)+1, SEARCH("+", BU79)-SEARCH("!", BU79)-1)), Rankings!$A$2:$BK$129, 63, FALSE),0)</f>
        <v>0</v>
      </c>
      <c r="JO79">
        <f>IFERROR(VLOOKUP(_xlfn.NUMBERVALUE(MID(BV79, SEARCH("!", BV79)+1, SEARCH("+", BV79)-SEARCH("!", BV79)-1)), Rankings!$A$2:$BK$129, 63, FALSE),0)</f>
        <v>0</v>
      </c>
      <c r="JP79">
        <f>IFERROR(VLOOKUP(_xlfn.NUMBERVALUE(MID(BW79, SEARCH("!", BW79)+1, SEARCH("+", BW79)-SEARCH("!", BW79)-1)), Rankings!$A$2:$BK$129, 63, FALSE),0)</f>
        <v>0</v>
      </c>
      <c r="JQ79">
        <f>IFERROR(VLOOKUP(_xlfn.NUMBERVALUE(MID(BX79, SEARCH("!", BX79)+1, SEARCH("+", BX79)-SEARCH("!", BX79)-1)), Rankings!$A$2:$BK$129, 63, FALSE),0)</f>
        <v>0</v>
      </c>
      <c r="JR79">
        <f>IFERROR(VLOOKUP(_xlfn.NUMBERVALUE(MID(BY79, SEARCH("!", BY79)+1, SEARCH("+", BY79)-SEARCH("!", BY79)-1)), Rankings!$A$2:$BK$129, 63, FALSE),0)</f>
        <v>0</v>
      </c>
      <c r="JS79">
        <f>IFERROR(VLOOKUP(_xlfn.NUMBERVALUE(MID(BZ79, SEARCH("!", BZ79)+1, SEARCH("+", BZ79)-SEARCH("!", BZ79)-1)), Rankings!$A$2:$BK$129, 63, FALSE),0)</f>
        <v>0</v>
      </c>
      <c r="JT79">
        <f>IFERROR(VLOOKUP(_xlfn.NUMBERVALUE(MID(CA79, SEARCH("!", CA79)+1, SEARCH("+", CA79)-SEARCH("!", CA79)-1)), Rankings!$A$2:$BK$129, 63, FALSE),0)</f>
        <v>0</v>
      </c>
      <c r="JU79">
        <f>IFERROR(VLOOKUP(_xlfn.NUMBERVALUE(MID(CB79, SEARCH("!", CB79)+1, SEARCH("+", CB79)-SEARCH("!", CB79)-1)), Rankings!$A$2:$BK$129, 63, FALSE),0)</f>
        <v>0</v>
      </c>
      <c r="JV79">
        <f>IFERROR(VLOOKUP(_xlfn.NUMBERVALUE(MID(CC79, SEARCH("!", CC79)+1, SEARCH("+", CC79)-SEARCH("!", CC79)-1)), Rankings!$A$2:$BK$129, 63, FALSE),0)</f>
        <v>0</v>
      </c>
      <c r="JW79">
        <f>IFERROR(VLOOKUP(_xlfn.NUMBERVALUE(MID(CD79, SEARCH("!", CD79)+1, SEARCH("+", CD79)-SEARCH("!", CD79)-1)), Rankings!$A$2:$BK$129, 63, FALSE),0)</f>
        <v>0</v>
      </c>
      <c r="JX79">
        <f>IFERROR(VLOOKUP(_xlfn.NUMBERVALUE(MID(CE79, SEARCH("!", CE79)+1, SEARCH("+", CE79)-SEARCH("!", CE79)-1)), Rankings!$A$2:$BK$129, 63, FALSE),0)</f>
        <v>0</v>
      </c>
      <c r="JY79">
        <f>IFERROR(VLOOKUP(_xlfn.NUMBERVALUE(MID(CF79, SEARCH("!", CF79)+1, SEARCH("+", CF79)-SEARCH("!", CF79)-1)), Rankings!$A$2:$BK$129, 63, FALSE),0)</f>
        <v>0</v>
      </c>
      <c r="JZ79">
        <f>IFERROR(VLOOKUP(_xlfn.NUMBERVALUE(MID(CG79, SEARCH("!", CG79)+1, SEARCH("+", CG79)-SEARCH("!", CG79)-1)), Rankings!$A$2:$BK$129, 63, FALSE),0)</f>
        <v>0</v>
      </c>
      <c r="KA79">
        <f>IFERROR(VLOOKUP(_xlfn.NUMBERVALUE(MID(CH79, SEARCH("!", CH79)+1, SEARCH("+", CH79)-SEARCH("!", CH79)-1)), Rankings!$A$2:$BK$129, 63, FALSE),0)</f>
        <v>0</v>
      </c>
      <c r="KB79">
        <f>IFERROR(VLOOKUP(_xlfn.NUMBERVALUE(MID(CI79, SEARCH("!", CI79)+1, SEARCH("+", CI79)-SEARCH("!", CI79)-1)), Rankings!$A$2:$BK$129, 63, FALSE),0)</f>
        <v>0</v>
      </c>
      <c r="KC79">
        <f>IFERROR(VLOOKUP(_xlfn.NUMBERVALUE(MID(CJ79, SEARCH("!", CJ79)+1, SEARCH("+", CJ79)-SEARCH("!", CJ79)-1)), Rankings!$A$2:$BK$129, 63, FALSE),0)</f>
        <v>0</v>
      </c>
      <c r="KD79">
        <f>IFERROR(VLOOKUP(_xlfn.NUMBERVALUE(MID(CK79, SEARCH("!", CK79)+1, SEARCH("+", CK79)-SEARCH("!", CK79)-1)), Rankings!$A$2:$BK$129, 63, FALSE),0)</f>
        <v>0</v>
      </c>
      <c r="KE79">
        <f>IFERROR(VLOOKUP(_xlfn.NUMBERVALUE(MID(CL79, SEARCH("!", CL79)+1, SEARCH("+", CL79)-SEARCH("!", CL79)-1)), Rankings!$A$2:$BK$129, 63, FALSE),0)</f>
        <v>0</v>
      </c>
      <c r="KF79">
        <f>IFERROR(VLOOKUP(_xlfn.NUMBERVALUE(MID(CM79, SEARCH("!", CM79)+1, SEARCH("+", CM79)-SEARCH("!", CM79)-1)), Rankings!$A$2:$BK$129, 63, FALSE),0)</f>
        <v>0</v>
      </c>
      <c r="KG79">
        <f>IFERROR(VLOOKUP(_xlfn.NUMBERVALUE(MID(CN79, SEARCH("!", CN79)+1, SEARCH("+", CN79)-SEARCH("!", CN79)-1)), Rankings!$A$2:$BK$129, 63, FALSE),0)</f>
        <v>0</v>
      </c>
      <c r="KH79">
        <f>IFERROR(VLOOKUP(_xlfn.NUMBERVALUE(MID(CO79, SEARCH("!", CO79)+1, SEARCH("+", CO79)-SEARCH("!", CO79)-1)), Rankings!$A$2:$BK$129, 63, FALSE),0)</f>
        <v>0</v>
      </c>
      <c r="KJ79" s="28">
        <f t="shared" si="1901"/>
        <v>195</v>
      </c>
      <c r="KK79" s="28">
        <f t="shared" si="1902"/>
        <v>0</v>
      </c>
      <c r="KL79" s="28">
        <f t="shared" si="1903"/>
        <v>13</v>
      </c>
      <c r="KM79" s="28">
        <f t="shared" si="1904"/>
        <v>0</v>
      </c>
      <c r="KN79" s="28">
        <f t="shared" si="1905"/>
        <v>0</v>
      </c>
      <c r="KO79" s="28">
        <f t="shared" si="1906"/>
        <v>154</v>
      </c>
      <c r="KP79" s="28">
        <f t="shared" si="1907"/>
        <v>201.5</v>
      </c>
      <c r="KQ79" s="28">
        <f t="shared" si="1908"/>
        <v>154</v>
      </c>
      <c r="KS79" s="27" t="str">
        <f t="shared" si="1909"/>
        <v>19</v>
      </c>
      <c r="KT79" s="27" t="str">
        <f t="shared" si="1910"/>
        <v>15</v>
      </c>
      <c r="KU79" s="27" t="str">
        <f t="shared" si="1911"/>
        <v>24</v>
      </c>
      <c r="KV79" s="27">
        <f t="shared" si="1912"/>
        <v>0</v>
      </c>
      <c r="KW79" s="27">
        <f t="shared" si="1913"/>
        <v>0</v>
      </c>
      <c r="KX79" s="27" t="str">
        <f t="shared" si="1914"/>
        <v>4</v>
      </c>
      <c r="KY79" s="27">
        <f t="shared" si="1915"/>
        <v>0</v>
      </c>
      <c r="KZ79" s="27" t="str">
        <f t="shared" si="1916"/>
        <v>13</v>
      </c>
      <c r="LA79" s="27" t="str">
        <f t="shared" si="1917"/>
        <v>22</v>
      </c>
      <c r="LB79" s="27">
        <f t="shared" si="1918"/>
        <v>0</v>
      </c>
      <c r="LC79" s="27">
        <f t="shared" si="1919"/>
        <v>0</v>
      </c>
      <c r="LD79" s="27" t="str">
        <f t="shared" si="1920"/>
        <v>17</v>
      </c>
      <c r="LE79" s="27">
        <f t="shared" si="1921"/>
        <v>0</v>
      </c>
      <c r="LF79" s="27">
        <f t="shared" si="1922"/>
        <v>0</v>
      </c>
      <c r="LG79" s="27" t="str">
        <f t="shared" si="1923"/>
        <v>17</v>
      </c>
      <c r="LH79" s="27">
        <f t="shared" si="1924"/>
        <v>0</v>
      </c>
      <c r="LI79" s="27">
        <f t="shared" si="1925"/>
        <v>0</v>
      </c>
      <c r="LJ79" s="27">
        <f t="shared" si="1926"/>
        <v>0</v>
      </c>
      <c r="LK79" s="27">
        <f t="shared" si="1927"/>
        <v>0</v>
      </c>
      <c r="LL79" s="27">
        <f t="shared" si="1928"/>
        <v>0</v>
      </c>
      <c r="LM79" s="27" t="str">
        <f t="shared" si="1929"/>
        <v>15</v>
      </c>
      <c r="LN79" s="27">
        <f t="shared" si="1930"/>
        <v>0</v>
      </c>
      <c r="LO79" s="27">
        <f t="shared" si="1931"/>
        <v>0</v>
      </c>
      <c r="LP79" s="27">
        <f t="shared" si="1932"/>
        <v>0</v>
      </c>
      <c r="LQ79" s="27">
        <f t="shared" si="1933"/>
        <v>0</v>
      </c>
      <c r="LR79" s="27">
        <f t="shared" si="1934"/>
        <v>0</v>
      </c>
      <c r="LS79" s="27" t="str">
        <f t="shared" si="1935"/>
        <v>17</v>
      </c>
      <c r="LT79" s="27">
        <f t="shared" si="1936"/>
        <v>0</v>
      </c>
      <c r="LU79" s="27">
        <f t="shared" si="1937"/>
        <v>0</v>
      </c>
      <c r="LV79" s="27" t="str">
        <f t="shared" si="1938"/>
        <v>12</v>
      </c>
      <c r="LW79" s="27">
        <f t="shared" si="1939"/>
        <v>0</v>
      </c>
      <c r="LX79" s="27">
        <f t="shared" si="1940"/>
        <v>0</v>
      </c>
      <c r="LY79" s="27" t="str">
        <f t="shared" si="1941"/>
        <v>10</v>
      </c>
      <c r="LZ79" s="27">
        <f t="shared" si="1942"/>
        <v>0</v>
      </c>
      <c r="MA79" s="27">
        <f t="shared" si="1943"/>
        <v>0</v>
      </c>
      <c r="MB79" s="27" t="str">
        <f t="shared" si="1944"/>
        <v>23</v>
      </c>
      <c r="MC79" s="27">
        <f t="shared" si="1945"/>
        <v>0</v>
      </c>
      <c r="MD79" s="27">
        <f t="shared" si="1946"/>
        <v>0</v>
      </c>
      <c r="ME79" s="27">
        <f t="shared" si="1947"/>
        <v>0</v>
      </c>
      <c r="MF79" s="27">
        <f t="shared" si="1948"/>
        <v>0</v>
      </c>
      <c r="MG79" s="27">
        <f t="shared" si="1949"/>
        <v>0</v>
      </c>
      <c r="MH79" s="27">
        <f t="shared" si="1950"/>
        <v>0</v>
      </c>
      <c r="MI79" s="27">
        <f t="shared" si="1951"/>
        <v>0</v>
      </c>
      <c r="MJ79" s="27">
        <f t="shared" si="1952"/>
        <v>0</v>
      </c>
      <c r="MK79" s="27">
        <f t="shared" si="1953"/>
        <v>0</v>
      </c>
      <c r="ML79" s="27">
        <f t="shared" si="1954"/>
        <v>0</v>
      </c>
      <c r="MM79" s="27">
        <f t="shared" si="1955"/>
        <v>0</v>
      </c>
      <c r="MN79" s="27">
        <f t="shared" si="1956"/>
        <v>0</v>
      </c>
      <c r="MO79" s="27">
        <f t="shared" si="1957"/>
        <v>0</v>
      </c>
      <c r="MP79" s="27">
        <f t="shared" si="1958"/>
        <v>0</v>
      </c>
      <c r="MQ79" s="27">
        <f t="shared" si="1959"/>
        <v>0</v>
      </c>
      <c r="MR79" s="27">
        <f t="shared" si="1960"/>
        <v>0</v>
      </c>
      <c r="MS79" s="27">
        <f t="shared" si="1961"/>
        <v>0</v>
      </c>
      <c r="MT79" s="27">
        <f t="shared" si="1962"/>
        <v>0</v>
      </c>
      <c r="MU79" s="27">
        <f t="shared" si="1963"/>
        <v>0</v>
      </c>
      <c r="MV79" s="27">
        <f t="shared" si="1964"/>
        <v>0</v>
      </c>
      <c r="MW79" s="27">
        <f t="shared" si="1965"/>
        <v>0</v>
      </c>
      <c r="MX79" s="27">
        <f t="shared" si="1966"/>
        <v>0</v>
      </c>
      <c r="MY79" s="27">
        <f t="shared" si="1967"/>
        <v>0</v>
      </c>
      <c r="MZ79" s="27">
        <f t="shared" si="1968"/>
        <v>0</v>
      </c>
      <c r="NA79" s="27">
        <f t="shared" si="1969"/>
        <v>0</v>
      </c>
      <c r="NB79" s="27">
        <f t="shared" si="1970"/>
        <v>0</v>
      </c>
      <c r="NC79" s="27">
        <f t="shared" si="1971"/>
        <v>0</v>
      </c>
      <c r="ND79" s="27">
        <f t="shared" si="1972"/>
        <v>0</v>
      </c>
      <c r="NE79" s="27">
        <f t="shared" si="1973"/>
        <v>0</v>
      </c>
      <c r="NF79" s="27">
        <f t="shared" si="1974"/>
        <v>0</v>
      </c>
      <c r="NG79" s="27">
        <f t="shared" si="1975"/>
        <v>0</v>
      </c>
      <c r="NH79" s="27">
        <f t="shared" si="1976"/>
        <v>0</v>
      </c>
      <c r="NI79" s="27">
        <f t="shared" si="1977"/>
        <v>0</v>
      </c>
      <c r="NJ79" s="27">
        <f t="shared" si="1978"/>
        <v>0</v>
      </c>
      <c r="NK79" s="27">
        <f t="shared" si="1979"/>
        <v>0</v>
      </c>
      <c r="NL79" s="27">
        <f t="shared" si="1980"/>
        <v>0</v>
      </c>
      <c r="NM79" s="27">
        <f t="shared" si="1981"/>
        <v>0</v>
      </c>
      <c r="NN79" s="27">
        <f t="shared" si="1982"/>
        <v>0</v>
      </c>
      <c r="NO79" s="27">
        <f t="shared" si="1983"/>
        <v>0</v>
      </c>
      <c r="NP79" s="27">
        <f t="shared" si="1984"/>
        <v>0</v>
      </c>
      <c r="NQ79" s="27">
        <f t="shared" si="1985"/>
        <v>0</v>
      </c>
      <c r="NR79" s="27">
        <f t="shared" si="1986"/>
        <v>0</v>
      </c>
      <c r="NS79" s="27">
        <f t="shared" si="1987"/>
        <v>0</v>
      </c>
      <c r="NT79" s="27">
        <f t="shared" si="1988"/>
        <v>0</v>
      </c>
      <c r="NU79" s="27">
        <f t="shared" si="1989"/>
        <v>0</v>
      </c>
      <c r="NV79" s="27">
        <f t="shared" si="1990"/>
        <v>0</v>
      </c>
      <c r="NX79" s="28">
        <f t="shared" si="1991"/>
        <v>239</v>
      </c>
      <c r="NY79" s="28">
        <f t="shared" si="1992"/>
        <v>0</v>
      </c>
      <c r="NZ79" s="28">
        <f t="shared" si="1993"/>
        <v>23</v>
      </c>
      <c r="OA79" s="28">
        <f t="shared" si="1994"/>
        <v>0</v>
      </c>
      <c r="OB79" s="28">
        <f t="shared" si="1995"/>
        <v>0</v>
      </c>
      <c r="OC79" s="28">
        <f t="shared" si="1996"/>
        <v>164</v>
      </c>
      <c r="OD79" s="28">
        <f t="shared" si="1997"/>
        <v>250.5</v>
      </c>
      <c r="OE79" s="28">
        <f t="shared" si="1998"/>
        <v>164</v>
      </c>
      <c r="OG79" s="27" t="str">
        <f t="shared" si="1999"/>
        <v>18</v>
      </c>
      <c r="OH79" s="27" t="str">
        <f t="shared" si="2000"/>
        <v>20</v>
      </c>
      <c r="OI79" s="27" t="str">
        <f t="shared" si="2001"/>
        <v>25</v>
      </c>
      <c r="OJ79" s="27">
        <f t="shared" si="2002"/>
        <v>0</v>
      </c>
      <c r="OK79" s="27">
        <f t="shared" si="2003"/>
        <v>0</v>
      </c>
      <c r="OL79" s="27" t="str">
        <f t="shared" si="2004"/>
        <v>26</v>
      </c>
      <c r="OM79" s="27">
        <f t="shared" si="2005"/>
        <v>0</v>
      </c>
      <c r="ON79" s="27" t="str">
        <f t="shared" si="2006"/>
        <v>23</v>
      </c>
      <c r="OO79" s="27" t="str">
        <f t="shared" si="2007"/>
        <v>12</v>
      </c>
      <c r="OP79" s="27">
        <f t="shared" si="2008"/>
        <v>0</v>
      </c>
      <c r="OQ79" s="27">
        <f t="shared" si="2009"/>
        <v>0</v>
      </c>
      <c r="OR79" s="27" t="str">
        <f t="shared" si="2010"/>
        <v>11</v>
      </c>
      <c r="OS79" s="27">
        <f t="shared" si="2011"/>
        <v>0</v>
      </c>
      <c r="OT79" s="27">
        <f t="shared" si="2012"/>
        <v>0</v>
      </c>
      <c r="OU79" s="27" t="str">
        <f t="shared" si="2013"/>
        <v>14</v>
      </c>
      <c r="OV79" s="27">
        <f t="shared" si="2014"/>
        <v>0</v>
      </c>
      <c r="OW79" s="27">
        <f t="shared" si="2015"/>
        <v>0</v>
      </c>
      <c r="OX79" s="27">
        <f t="shared" si="2016"/>
        <v>0</v>
      </c>
      <c r="OY79" s="27">
        <f t="shared" si="2017"/>
        <v>0</v>
      </c>
      <c r="OZ79" s="27">
        <f t="shared" si="2018"/>
        <v>0</v>
      </c>
      <c r="PA79" s="27" t="str">
        <f t="shared" si="2019"/>
        <v>37</v>
      </c>
      <c r="PB79" s="27">
        <f t="shared" si="2020"/>
        <v>0</v>
      </c>
      <c r="PC79" s="27">
        <f t="shared" si="2021"/>
        <v>0</v>
      </c>
      <c r="PD79" s="27">
        <f t="shared" si="2022"/>
        <v>0</v>
      </c>
      <c r="PE79" s="27">
        <f t="shared" si="2023"/>
        <v>0</v>
      </c>
      <c r="PF79" s="27">
        <f t="shared" si="2024"/>
        <v>0</v>
      </c>
      <c r="PG79" s="27" t="str">
        <f t="shared" si="2025"/>
        <v>11</v>
      </c>
      <c r="PH79" s="27">
        <f t="shared" si="2026"/>
        <v>0</v>
      </c>
      <c r="PI79" s="27">
        <f t="shared" si="2027"/>
        <v>0</v>
      </c>
      <c r="PJ79" s="27" t="str">
        <f t="shared" si="2028"/>
        <v>24</v>
      </c>
      <c r="PK79" s="27">
        <f t="shared" si="2029"/>
        <v>0</v>
      </c>
      <c r="PL79" s="27">
        <f t="shared" si="2030"/>
        <v>0</v>
      </c>
      <c r="PM79" s="27" t="str">
        <f t="shared" si="2031"/>
        <v>22</v>
      </c>
      <c r="PN79" s="27">
        <f t="shared" si="2032"/>
        <v>0</v>
      </c>
      <c r="PO79" s="27">
        <f t="shared" si="2033"/>
        <v>0</v>
      </c>
      <c r="PP79" s="27" t="str">
        <f t="shared" si="2034"/>
        <v>19</v>
      </c>
      <c r="PQ79" s="27">
        <f t="shared" si="2035"/>
        <v>0</v>
      </c>
      <c r="PR79" s="27">
        <f t="shared" si="2036"/>
        <v>0</v>
      </c>
      <c r="PS79" s="27">
        <f t="shared" si="2037"/>
        <v>0</v>
      </c>
      <c r="PT79" s="27">
        <f t="shared" si="2038"/>
        <v>0</v>
      </c>
      <c r="PU79" s="27">
        <f t="shared" si="2039"/>
        <v>0</v>
      </c>
      <c r="PV79" s="27">
        <f t="shared" si="2040"/>
        <v>0</v>
      </c>
      <c r="PW79" s="27">
        <f t="shared" si="2041"/>
        <v>0</v>
      </c>
      <c r="PX79" s="27">
        <f t="shared" si="2042"/>
        <v>0</v>
      </c>
      <c r="PY79" s="27">
        <f t="shared" si="2043"/>
        <v>0</v>
      </c>
      <c r="PZ79" s="27">
        <f t="shared" si="2044"/>
        <v>0</v>
      </c>
      <c r="QA79" s="27">
        <f t="shared" si="2045"/>
        <v>0</v>
      </c>
      <c r="QB79" s="27">
        <f t="shared" si="2046"/>
        <v>0</v>
      </c>
      <c r="QC79" s="27">
        <f t="shared" si="2047"/>
        <v>0</v>
      </c>
      <c r="QD79" s="27">
        <f t="shared" si="2048"/>
        <v>0</v>
      </c>
      <c r="QE79" s="27">
        <f t="shared" si="2049"/>
        <v>0</v>
      </c>
      <c r="QF79" s="27">
        <f t="shared" si="2050"/>
        <v>0</v>
      </c>
      <c r="QG79" s="27">
        <f t="shared" si="2051"/>
        <v>0</v>
      </c>
      <c r="QH79" s="27">
        <f t="shared" si="2052"/>
        <v>0</v>
      </c>
      <c r="QI79" s="27">
        <f t="shared" si="2053"/>
        <v>0</v>
      </c>
      <c r="QJ79" s="27">
        <f t="shared" si="2054"/>
        <v>0</v>
      </c>
      <c r="QK79" s="27">
        <f t="shared" si="2055"/>
        <v>0</v>
      </c>
      <c r="QL79" s="27">
        <f t="shared" si="2056"/>
        <v>0</v>
      </c>
      <c r="QM79" s="27">
        <f t="shared" si="2057"/>
        <v>0</v>
      </c>
      <c r="QN79" s="27">
        <f t="shared" si="2058"/>
        <v>0</v>
      </c>
      <c r="QO79" s="27">
        <f t="shared" si="2059"/>
        <v>0</v>
      </c>
      <c r="QP79" s="27">
        <f t="shared" si="2060"/>
        <v>0</v>
      </c>
      <c r="QQ79" s="27">
        <f t="shared" si="2061"/>
        <v>0</v>
      </c>
      <c r="QR79" s="27">
        <f t="shared" si="2062"/>
        <v>0</v>
      </c>
      <c r="QS79" s="27">
        <f t="shared" si="2063"/>
        <v>0</v>
      </c>
      <c r="QT79" s="27">
        <f t="shared" si="2064"/>
        <v>0</v>
      </c>
      <c r="QU79" s="27">
        <f t="shared" si="2065"/>
        <v>0</v>
      </c>
      <c r="QV79" s="27">
        <f t="shared" si="2066"/>
        <v>0</v>
      </c>
      <c r="QW79" s="27">
        <f t="shared" si="2067"/>
        <v>0</v>
      </c>
      <c r="QX79" s="27">
        <f t="shared" si="2068"/>
        <v>0</v>
      </c>
      <c r="QY79" s="27">
        <f t="shared" si="2069"/>
        <v>0</v>
      </c>
      <c r="QZ79" s="27">
        <f t="shared" si="2070"/>
        <v>0</v>
      </c>
      <c r="RA79" s="27">
        <f t="shared" si="2071"/>
        <v>0</v>
      </c>
      <c r="RB79" s="27">
        <f t="shared" si="2072"/>
        <v>0</v>
      </c>
      <c r="RC79" s="27">
        <f t="shared" si="2073"/>
        <v>0</v>
      </c>
      <c r="RD79" s="27">
        <f t="shared" si="2074"/>
        <v>0</v>
      </c>
      <c r="RE79" s="27">
        <f t="shared" si="2075"/>
        <v>0</v>
      </c>
      <c r="RF79" s="27">
        <f t="shared" si="2076"/>
        <v>0</v>
      </c>
      <c r="RG79" s="27">
        <f t="shared" si="2077"/>
        <v>0</v>
      </c>
      <c r="RH79" s="27">
        <f t="shared" si="2078"/>
        <v>0</v>
      </c>
      <c r="RI79" s="27">
        <f t="shared" si="2079"/>
        <v>0</v>
      </c>
      <c r="RJ79" s="27">
        <f t="shared" si="2080"/>
        <v>0</v>
      </c>
      <c r="RL79" s="28">
        <f t="shared" si="2081"/>
        <v>103</v>
      </c>
      <c r="RM79" s="28">
        <f t="shared" si="2082"/>
        <v>0</v>
      </c>
      <c r="RN79" s="28">
        <f t="shared" si="2083"/>
        <v>7</v>
      </c>
      <c r="RO79" s="28">
        <f t="shared" si="2084"/>
        <v>0</v>
      </c>
      <c r="RP79" s="28">
        <f t="shared" si="2085"/>
        <v>0</v>
      </c>
      <c r="RQ79" s="28">
        <f t="shared" si="2086"/>
        <v>106.5</v>
      </c>
      <c r="RT79" s="27" t="str">
        <f t="shared" si="2087"/>
        <v>12</v>
      </c>
      <c r="RU79" s="27" t="str">
        <f t="shared" si="2088"/>
        <v>9</v>
      </c>
      <c r="RV79" s="27" t="str">
        <f t="shared" si="2089"/>
        <v>13</v>
      </c>
      <c r="RW79" s="27" t="str">
        <f t="shared" si="2090"/>
        <v>0</v>
      </c>
      <c r="RX79" s="27" t="str">
        <f t="shared" si="2091"/>
        <v>0</v>
      </c>
      <c r="RY79" s="27" t="str">
        <f t="shared" si="2092"/>
        <v>3</v>
      </c>
      <c r="RZ79" s="27" t="str">
        <f t="shared" si="2093"/>
        <v>0</v>
      </c>
      <c r="SA79" s="27" t="str">
        <f t="shared" si="2094"/>
        <v>7</v>
      </c>
      <c r="SB79" s="27" t="str">
        <f t="shared" si="2095"/>
        <v>11</v>
      </c>
      <c r="SC79" s="27" t="str">
        <f t="shared" si="2096"/>
        <v>0</v>
      </c>
      <c r="SD79" s="27" t="str">
        <f t="shared" si="2097"/>
        <v>0</v>
      </c>
      <c r="SE79" s="27" t="str">
        <f t="shared" si="2098"/>
        <v>8</v>
      </c>
      <c r="SF79" s="27" t="str">
        <f t="shared" si="2099"/>
        <v>0</v>
      </c>
      <c r="SG79" s="27" t="str">
        <f t="shared" si="2100"/>
        <v>0</v>
      </c>
      <c r="SH79" s="27" t="str">
        <f t="shared" si="2101"/>
        <v>10</v>
      </c>
      <c r="SI79" s="27" t="str">
        <f t="shared" si="2102"/>
        <v>0</v>
      </c>
      <c r="SJ79" s="27" t="str">
        <f t="shared" si="2103"/>
        <v>0</v>
      </c>
      <c r="SK79" s="27" t="str">
        <f t="shared" si="2104"/>
        <v>0</v>
      </c>
      <c r="SL79" s="27" t="str">
        <f t="shared" si="2105"/>
        <v>0</v>
      </c>
      <c r="SM79" s="27" t="str">
        <f t="shared" si="2106"/>
        <v>0</v>
      </c>
      <c r="SN79" s="27" t="str">
        <f t="shared" si="2107"/>
        <v>8</v>
      </c>
      <c r="SO79" s="27" t="str">
        <f t="shared" si="2108"/>
        <v>0</v>
      </c>
      <c r="SP79" s="27" t="str">
        <f t="shared" si="2109"/>
        <v>0</v>
      </c>
      <c r="SQ79" s="27" t="str">
        <f t="shared" si="2110"/>
        <v>0</v>
      </c>
      <c r="SR79" s="27" t="str">
        <f t="shared" si="2111"/>
        <v>0</v>
      </c>
      <c r="SS79" s="27" t="str">
        <f t="shared" si="2112"/>
        <v>0</v>
      </c>
      <c r="ST79" s="27" t="str">
        <f t="shared" si="2113"/>
        <v>6</v>
      </c>
      <c r="SU79" s="27" t="str">
        <f t="shared" si="2114"/>
        <v>0</v>
      </c>
      <c r="SV79" s="27" t="str">
        <f t="shared" si="2115"/>
        <v>0</v>
      </c>
      <c r="SW79" s="27" t="str">
        <f t="shared" si="2116"/>
        <v>6</v>
      </c>
      <c r="SX79" s="27" t="str">
        <f t="shared" si="2117"/>
        <v>0</v>
      </c>
      <c r="SY79" s="27" t="str">
        <f t="shared" si="2118"/>
        <v>0</v>
      </c>
      <c r="SZ79" s="27" t="str">
        <f t="shared" si="2119"/>
        <v>7</v>
      </c>
      <c r="TA79" s="27" t="str">
        <f t="shared" si="2120"/>
        <v>0</v>
      </c>
      <c r="TB79" s="27" t="str">
        <f t="shared" si="2121"/>
        <v>0</v>
      </c>
      <c r="TC79" s="27" t="str">
        <f t="shared" si="2122"/>
        <v>10</v>
      </c>
      <c r="TD79" s="27" t="str">
        <f t="shared" si="2123"/>
        <v>0</v>
      </c>
      <c r="TE79" s="27" t="str">
        <f t="shared" si="2124"/>
        <v>0</v>
      </c>
      <c r="TF79" s="27" t="str">
        <f t="shared" si="2125"/>
        <v>0</v>
      </c>
      <c r="TG79" s="27" t="str">
        <f t="shared" si="2126"/>
        <v>0</v>
      </c>
      <c r="TH79" s="27" t="str">
        <f t="shared" si="2127"/>
        <v>0</v>
      </c>
      <c r="TI79" s="27" t="str">
        <f t="shared" si="2128"/>
        <v>0</v>
      </c>
      <c r="TJ79" s="27" t="str">
        <f t="shared" si="2129"/>
        <v>0</v>
      </c>
      <c r="TK79" s="27" t="str">
        <f t="shared" si="2130"/>
        <v>0</v>
      </c>
      <c r="TL79" s="27" t="str">
        <f t="shared" si="2131"/>
        <v>0</v>
      </c>
      <c r="TM79" s="27" t="str">
        <f t="shared" si="2132"/>
        <v>0</v>
      </c>
      <c r="TN79" s="27" t="str">
        <f t="shared" si="2133"/>
        <v>0</v>
      </c>
      <c r="TO79" s="27" t="str">
        <f t="shared" si="2134"/>
        <v>0</v>
      </c>
      <c r="TP79" s="27" t="str">
        <f t="shared" si="2135"/>
        <v>0</v>
      </c>
      <c r="TQ79" s="27" t="str">
        <f t="shared" si="2136"/>
        <v>0</v>
      </c>
      <c r="TR79" s="27" t="str">
        <f t="shared" si="2137"/>
        <v>0</v>
      </c>
      <c r="TS79" s="27" t="str">
        <f t="shared" si="2138"/>
        <v>0</v>
      </c>
      <c r="TT79" s="27" t="str">
        <f t="shared" si="2139"/>
        <v>0</v>
      </c>
      <c r="TU79" s="27" t="str">
        <f t="shared" si="2140"/>
        <v>0</v>
      </c>
      <c r="TV79" s="27" t="str">
        <f t="shared" si="2141"/>
        <v>0</v>
      </c>
      <c r="TW79" s="27" t="str">
        <f t="shared" si="2142"/>
        <v>0</v>
      </c>
      <c r="TX79" s="27" t="str">
        <f t="shared" si="2143"/>
        <v>0</v>
      </c>
      <c r="TY79" s="27" t="str">
        <f t="shared" si="2144"/>
        <v>0</v>
      </c>
      <c r="TZ79" s="27" t="str">
        <f t="shared" si="2145"/>
        <v>0</v>
      </c>
      <c r="UA79" s="27" t="str">
        <f t="shared" si="2146"/>
        <v>0</v>
      </c>
      <c r="UB79" s="27" t="str">
        <f t="shared" si="2147"/>
        <v>0</v>
      </c>
      <c r="UC79" s="27" t="str">
        <f t="shared" si="2148"/>
        <v>0</v>
      </c>
      <c r="UD79" s="27" t="str">
        <f t="shared" si="2149"/>
        <v>0</v>
      </c>
      <c r="UE79" s="27" t="str">
        <f t="shared" si="2150"/>
        <v>0</v>
      </c>
      <c r="UF79" s="27" t="str">
        <f t="shared" si="2151"/>
        <v>0</v>
      </c>
      <c r="UG79" s="27" t="str">
        <f t="shared" si="2152"/>
        <v>0</v>
      </c>
      <c r="UH79" s="27" t="str">
        <f t="shared" si="2153"/>
        <v>0</v>
      </c>
      <c r="UI79" s="27" t="str">
        <f t="shared" si="2154"/>
        <v>0</v>
      </c>
      <c r="UJ79" s="27" t="str">
        <f t="shared" si="2155"/>
        <v>0</v>
      </c>
      <c r="UK79" s="27" t="str">
        <f t="shared" si="2156"/>
        <v>0</v>
      </c>
      <c r="UL79" s="27" t="str">
        <f t="shared" si="2157"/>
        <v>0</v>
      </c>
      <c r="UM79" s="27" t="str">
        <f t="shared" si="2158"/>
        <v>0</v>
      </c>
      <c r="UN79" s="27" t="str">
        <f t="shared" si="2159"/>
        <v>0</v>
      </c>
      <c r="UO79" s="27" t="str">
        <f t="shared" si="2160"/>
        <v>0</v>
      </c>
      <c r="UP79" s="27" t="str">
        <f t="shared" si="2161"/>
        <v>0</v>
      </c>
      <c r="UQ79" s="27" t="str">
        <f t="shared" si="2162"/>
        <v>0</v>
      </c>
      <c r="UR79" s="27" t="str">
        <f t="shared" si="2163"/>
        <v>0</v>
      </c>
      <c r="US79" s="27" t="str">
        <f t="shared" si="2164"/>
        <v>0</v>
      </c>
      <c r="UT79" s="27" t="str">
        <f t="shared" si="2165"/>
        <v>0</v>
      </c>
      <c r="UU79" s="27" t="str">
        <f t="shared" si="2166"/>
        <v>0</v>
      </c>
      <c r="UV79" s="27" t="str">
        <f t="shared" si="2167"/>
        <v>0</v>
      </c>
      <c r="UW79" s="27" t="str">
        <f t="shared" si="2168"/>
        <v>0</v>
      </c>
      <c r="UY79" s="28">
        <f t="shared" si="2169"/>
        <v>-62.92</v>
      </c>
      <c r="UZ79" s="28">
        <f t="shared" si="2170"/>
        <v>0</v>
      </c>
      <c r="VA79" s="28">
        <f t="shared" si="2171"/>
        <v>-4.95</v>
      </c>
      <c r="VB79" s="28">
        <f t="shared" si="2172"/>
        <v>0</v>
      </c>
      <c r="VC79" s="28">
        <f t="shared" si="2173"/>
        <v>0</v>
      </c>
      <c r="VD79" s="28">
        <f t="shared" si="2174"/>
        <v>-65.394999999999996</v>
      </c>
      <c r="VG79" s="27" t="str">
        <f t="shared" si="2175"/>
        <v>-1.7</v>
      </c>
      <c r="VH79" s="27" t="str">
        <f t="shared" si="2176"/>
        <v>-10.63</v>
      </c>
      <c r="VI79" s="27" t="str">
        <f t="shared" si="2177"/>
        <v>-12.38</v>
      </c>
      <c r="VJ79" s="27">
        <f t="shared" si="2178"/>
        <v>0</v>
      </c>
      <c r="VK79" s="27">
        <f t="shared" si="2179"/>
        <v>0</v>
      </c>
      <c r="VL79" s="27" t="str">
        <f t="shared" si="2180"/>
        <v>-9.89</v>
      </c>
      <c r="VM79" s="27">
        <f t="shared" si="2181"/>
        <v>0</v>
      </c>
      <c r="VN79" s="27" t="str">
        <f t="shared" si="2182"/>
        <v>-4.95</v>
      </c>
      <c r="VO79" s="27" t="str">
        <f t="shared" si="2183"/>
        <v>-2.97</v>
      </c>
      <c r="VP79" s="27">
        <f t="shared" si="2184"/>
        <v>0</v>
      </c>
      <c r="VQ79" s="27">
        <f t="shared" si="2185"/>
        <v>0</v>
      </c>
      <c r="VR79" s="27" t="str">
        <f t="shared" si="2186"/>
        <v>-8.87</v>
      </c>
      <c r="VS79" s="27">
        <f t="shared" si="2187"/>
        <v>0</v>
      </c>
      <c r="VT79" s="27">
        <f t="shared" si="2188"/>
        <v>0</v>
      </c>
      <c r="VU79" s="27" t="str">
        <f t="shared" si="2189"/>
        <v>1.08</v>
      </c>
      <c r="VV79" s="27">
        <f t="shared" si="2190"/>
        <v>0</v>
      </c>
      <c r="VW79" s="27">
        <f t="shared" si="2191"/>
        <v>0</v>
      </c>
      <c r="VX79" s="27">
        <f t="shared" si="2192"/>
        <v>0</v>
      </c>
      <c r="VY79" s="27">
        <f t="shared" si="2193"/>
        <v>0</v>
      </c>
      <c r="VZ79" s="27">
        <f t="shared" si="2194"/>
        <v>0</v>
      </c>
      <c r="WA79" s="27" t="str">
        <f t="shared" si="2195"/>
        <v>-6.09</v>
      </c>
      <c r="WB79" s="27">
        <f t="shared" si="2196"/>
        <v>0</v>
      </c>
      <c r="WC79" s="27">
        <f t="shared" si="2197"/>
        <v>0</v>
      </c>
      <c r="WD79" s="27">
        <f t="shared" si="2198"/>
        <v>0</v>
      </c>
      <c r="WE79" s="27">
        <f t="shared" si="2199"/>
        <v>0</v>
      </c>
      <c r="WF79" s="27">
        <f t="shared" si="2200"/>
        <v>0</v>
      </c>
      <c r="WG79" s="27" t="str">
        <f t="shared" si="2201"/>
        <v>6.31</v>
      </c>
      <c r="WH79" s="27">
        <f t="shared" si="2202"/>
        <v>0</v>
      </c>
      <c r="WI79" s="27">
        <f t="shared" si="2203"/>
        <v>0</v>
      </c>
      <c r="WJ79" s="27" t="str">
        <f t="shared" si="2204"/>
        <v>-5.47</v>
      </c>
      <c r="WK79" s="27">
        <f t="shared" si="2205"/>
        <v>0</v>
      </c>
      <c r="WL79" s="27">
        <f t="shared" si="2206"/>
        <v>0</v>
      </c>
      <c r="WM79" s="27" t="str">
        <f t="shared" si="2207"/>
        <v>-4.88</v>
      </c>
      <c r="WN79" s="27">
        <f t="shared" si="2208"/>
        <v>0</v>
      </c>
      <c r="WO79" s="27">
        <f t="shared" si="2209"/>
        <v>0</v>
      </c>
      <c r="WP79" s="27" t="str">
        <f t="shared" si="2210"/>
        <v>-7.43</v>
      </c>
      <c r="WQ79" s="27">
        <f t="shared" si="2211"/>
        <v>0</v>
      </c>
      <c r="WR79" s="27">
        <f t="shared" si="2212"/>
        <v>0</v>
      </c>
      <c r="WS79" s="27">
        <f t="shared" si="2213"/>
        <v>0</v>
      </c>
      <c r="WT79" s="27">
        <f t="shared" si="2214"/>
        <v>0</v>
      </c>
      <c r="WU79" s="27">
        <f t="shared" si="2215"/>
        <v>0</v>
      </c>
      <c r="WV79" s="27">
        <f t="shared" si="2216"/>
        <v>0</v>
      </c>
      <c r="WW79" s="27">
        <f t="shared" si="2217"/>
        <v>0</v>
      </c>
      <c r="WX79" s="27">
        <f t="shared" si="2218"/>
        <v>0</v>
      </c>
      <c r="WY79" s="27">
        <f t="shared" si="2219"/>
        <v>0</v>
      </c>
      <c r="WZ79" s="27">
        <f t="shared" si="2220"/>
        <v>0</v>
      </c>
      <c r="XA79" s="27">
        <f t="shared" si="2221"/>
        <v>0</v>
      </c>
      <c r="XB79" s="27">
        <f t="shared" si="2222"/>
        <v>0</v>
      </c>
      <c r="XC79" s="27">
        <f t="shared" si="2223"/>
        <v>0</v>
      </c>
      <c r="XD79" s="27">
        <f t="shared" si="2224"/>
        <v>0</v>
      </c>
      <c r="XE79" s="27">
        <f t="shared" si="2225"/>
        <v>0</v>
      </c>
      <c r="XF79" s="27">
        <f t="shared" si="2226"/>
        <v>0</v>
      </c>
      <c r="XG79" s="27">
        <f t="shared" si="2227"/>
        <v>0</v>
      </c>
      <c r="XH79" s="27">
        <f t="shared" si="2228"/>
        <v>0</v>
      </c>
      <c r="XI79" s="27">
        <f t="shared" si="2229"/>
        <v>0</v>
      </c>
      <c r="XJ79" s="27">
        <f t="shared" si="2230"/>
        <v>0</v>
      </c>
      <c r="XK79" s="27">
        <f t="shared" si="2231"/>
        <v>0</v>
      </c>
      <c r="XL79" s="27">
        <f t="shared" si="2232"/>
        <v>0</v>
      </c>
      <c r="XM79" s="27">
        <f t="shared" si="2233"/>
        <v>0</v>
      </c>
      <c r="XN79" s="27">
        <f t="shared" si="2234"/>
        <v>0</v>
      </c>
      <c r="XO79" s="27">
        <f t="shared" si="2235"/>
        <v>0</v>
      </c>
      <c r="XP79" s="27">
        <f t="shared" si="2236"/>
        <v>0</v>
      </c>
      <c r="XQ79" s="27">
        <f t="shared" si="2237"/>
        <v>0</v>
      </c>
      <c r="XR79" s="27">
        <f t="shared" si="2238"/>
        <v>0</v>
      </c>
      <c r="XS79" s="27">
        <f t="shared" si="2239"/>
        <v>0</v>
      </c>
      <c r="XT79" s="27">
        <f t="shared" si="2240"/>
        <v>0</v>
      </c>
      <c r="XU79" s="27">
        <f t="shared" si="2241"/>
        <v>0</v>
      </c>
      <c r="XV79" s="27">
        <f t="shared" si="2242"/>
        <v>0</v>
      </c>
      <c r="XW79" s="27">
        <f t="shared" si="2243"/>
        <v>0</v>
      </c>
      <c r="XX79" s="27">
        <f t="shared" si="2244"/>
        <v>0</v>
      </c>
      <c r="XY79" s="27">
        <f t="shared" si="2245"/>
        <v>0</v>
      </c>
      <c r="XZ79" s="27">
        <f t="shared" si="2246"/>
        <v>0</v>
      </c>
      <c r="YA79" s="27">
        <f t="shared" si="2247"/>
        <v>0</v>
      </c>
      <c r="YB79" s="27">
        <f t="shared" si="2248"/>
        <v>0</v>
      </c>
      <c r="YC79" s="27">
        <f t="shared" si="2249"/>
        <v>0</v>
      </c>
      <c r="YD79" s="27">
        <f t="shared" si="2250"/>
        <v>0</v>
      </c>
      <c r="YE79" s="27">
        <f t="shared" si="2251"/>
        <v>0</v>
      </c>
      <c r="YF79" s="27">
        <f t="shared" si="2252"/>
        <v>0</v>
      </c>
      <c r="YG79" s="27">
        <f t="shared" si="2253"/>
        <v>0</v>
      </c>
      <c r="YH79" s="27">
        <f t="shared" si="2254"/>
        <v>0</v>
      </c>
      <c r="YI79" s="27">
        <f t="shared" si="2255"/>
        <v>0</v>
      </c>
      <c r="YJ79" s="27">
        <f t="shared" si="2256"/>
        <v>0</v>
      </c>
      <c r="YL79" s="28">
        <f t="shared" si="2257"/>
        <v>565</v>
      </c>
      <c r="YM79" s="28">
        <f t="shared" si="2258"/>
        <v>0</v>
      </c>
      <c r="YN79" s="28">
        <f t="shared" si="2259"/>
        <v>17</v>
      </c>
      <c r="YO79" s="28">
        <f t="shared" si="2260"/>
        <v>0</v>
      </c>
      <c r="YP79" s="28">
        <f t="shared" si="2261"/>
        <v>0</v>
      </c>
      <c r="YQ79" s="28">
        <f t="shared" si="2262"/>
        <v>573.5</v>
      </c>
      <c r="YT79" s="27" t="str">
        <f t="shared" si="2263"/>
        <v>5</v>
      </c>
      <c r="YU79" s="27" t="str">
        <f t="shared" si="2264"/>
        <v>54</v>
      </c>
      <c r="YV79" s="27" t="str">
        <f t="shared" si="2265"/>
        <v>56</v>
      </c>
      <c r="YW79" s="27">
        <f t="shared" si="2266"/>
        <v>0</v>
      </c>
      <c r="YX79" s="27">
        <f t="shared" si="2267"/>
        <v>0</v>
      </c>
      <c r="YY79" s="27" t="str">
        <f t="shared" si="2268"/>
        <v>57</v>
      </c>
      <c r="YZ79" s="27">
        <f t="shared" si="2269"/>
        <v>0</v>
      </c>
      <c r="ZA79" s="27" t="str">
        <f t="shared" si="2270"/>
        <v>17</v>
      </c>
      <c r="ZB79" s="27" t="str">
        <f t="shared" si="2271"/>
        <v>17</v>
      </c>
      <c r="ZC79" s="27">
        <f t="shared" si="2272"/>
        <v>0</v>
      </c>
      <c r="ZD79" s="27">
        <f t="shared" si="2273"/>
        <v>0</v>
      </c>
      <c r="ZE79" s="27" t="str">
        <f t="shared" si="2274"/>
        <v>67</v>
      </c>
      <c r="ZF79" s="27">
        <f t="shared" si="2275"/>
        <v>0</v>
      </c>
      <c r="ZG79" s="27">
        <f t="shared" si="2276"/>
        <v>0</v>
      </c>
      <c r="ZH79" s="27" t="str">
        <f t="shared" si="2277"/>
        <v>41</v>
      </c>
      <c r="ZI79" s="27">
        <f t="shared" si="2278"/>
        <v>0</v>
      </c>
      <c r="ZJ79" s="27">
        <f t="shared" si="2279"/>
        <v>0</v>
      </c>
      <c r="ZK79" s="27">
        <f t="shared" si="2280"/>
        <v>0</v>
      </c>
      <c r="ZL79" s="27">
        <f t="shared" si="2281"/>
        <v>0</v>
      </c>
      <c r="ZM79" s="27">
        <f t="shared" si="2282"/>
        <v>0</v>
      </c>
      <c r="ZN79" s="27" t="str">
        <f t="shared" si="2283"/>
        <v>70</v>
      </c>
      <c r="ZO79" s="27">
        <f t="shared" si="2284"/>
        <v>0</v>
      </c>
      <c r="ZP79" s="27">
        <f t="shared" si="2285"/>
        <v>0</v>
      </c>
      <c r="ZQ79" s="27">
        <f t="shared" si="2286"/>
        <v>0</v>
      </c>
      <c r="ZR79" s="27">
        <f t="shared" si="2287"/>
        <v>0</v>
      </c>
      <c r="ZS79" s="27">
        <f t="shared" si="2288"/>
        <v>0</v>
      </c>
      <c r="ZT79" s="27" t="str">
        <f t="shared" si="2289"/>
        <v>13</v>
      </c>
      <c r="ZU79" s="27">
        <f t="shared" si="2290"/>
        <v>0</v>
      </c>
      <c r="ZV79" s="27">
        <f t="shared" si="2291"/>
        <v>0</v>
      </c>
      <c r="ZW79" s="27" t="str">
        <f t="shared" si="2292"/>
        <v>65</v>
      </c>
      <c r="ZX79" s="27">
        <f t="shared" si="2293"/>
        <v>0</v>
      </c>
      <c r="ZY79" s="27">
        <f t="shared" si="2294"/>
        <v>0</v>
      </c>
      <c r="ZZ79" s="27" t="str">
        <f t="shared" si="2295"/>
        <v>48</v>
      </c>
      <c r="AAA79" s="27">
        <f t="shared" si="2296"/>
        <v>0</v>
      </c>
      <c r="AAB79" s="27">
        <f t="shared" si="2297"/>
        <v>0</v>
      </c>
      <c r="AAC79" s="27" t="str">
        <f t="shared" si="2298"/>
        <v>72</v>
      </c>
      <c r="AAD79" s="27">
        <f t="shared" si="2299"/>
        <v>0</v>
      </c>
      <c r="AAE79" s="27">
        <f t="shared" si="2300"/>
        <v>0</v>
      </c>
      <c r="AAF79" s="27">
        <f t="shared" si="2301"/>
        <v>0</v>
      </c>
      <c r="AAG79" s="27">
        <f t="shared" si="2302"/>
        <v>0</v>
      </c>
      <c r="AAH79" s="27">
        <f t="shared" si="2303"/>
        <v>0</v>
      </c>
      <c r="AAI79" s="27">
        <f t="shared" si="2304"/>
        <v>0</v>
      </c>
      <c r="AAJ79" s="27">
        <f t="shared" si="2305"/>
        <v>0</v>
      </c>
      <c r="AAK79" s="27">
        <f t="shared" si="2306"/>
        <v>0</v>
      </c>
      <c r="AAL79" s="27">
        <f t="shared" si="2307"/>
        <v>0</v>
      </c>
      <c r="AAM79" s="27">
        <f t="shared" si="2308"/>
        <v>0</v>
      </c>
      <c r="AAN79" s="27">
        <f t="shared" si="2309"/>
        <v>0</v>
      </c>
      <c r="AAO79" s="27">
        <f t="shared" si="2310"/>
        <v>0</v>
      </c>
      <c r="AAP79" s="27">
        <f t="shared" si="2311"/>
        <v>0</v>
      </c>
      <c r="AAQ79" s="27">
        <f t="shared" si="2312"/>
        <v>0</v>
      </c>
      <c r="AAR79" s="27">
        <f t="shared" si="2313"/>
        <v>0</v>
      </c>
      <c r="AAS79" s="27">
        <f t="shared" si="2314"/>
        <v>0</v>
      </c>
      <c r="AAT79" s="27">
        <f t="shared" si="2315"/>
        <v>0</v>
      </c>
      <c r="AAU79" s="27">
        <f t="shared" si="2316"/>
        <v>0</v>
      </c>
      <c r="AAV79" s="27">
        <f t="shared" si="2317"/>
        <v>0</v>
      </c>
      <c r="AAW79" s="27">
        <f t="shared" si="2318"/>
        <v>0</v>
      </c>
      <c r="AAX79" s="27">
        <f t="shared" si="2319"/>
        <v>0</v>
      </c>
      <c r="AAY79" s="27">
        <f t="shared" si="2320"/>
        <v>0</v>
      </c>
      <c r="AAZ79" s="27">
        <f t="shared" si="2321"/>
        <v>0</v>
      </c>
      <c r="ABA79" s="27">
        <f t="shared" si="2322"/>
        <v>0</v>
      </c>
      <c r="ABB79" s="27">
        <f t="shared" si="2323"/>
        <v>0</v>
      </c>
      <c r="ABC79" s="27">
        <f t="shared" si="2324"/>
        <v>0</v>
      </c>
      <c r="ABD79" s="27">
        <f t="shared" si="2325"/>
        <v>0</v>
      </c>
      <c r="ABE79" s="27">
        <f t="shared" si="2326"/>
        <v>0</v>
      </c>
      <c r="ABF79" s="27">
        <f t="shared" si="2327"/>
        <v>0</v>
      </c>
      <c r="ABG79" s="27">
        <f t="shared" si="2328"/>
        <v>0</v>
      </c>
      <c r="ABH79" s="27">
        <f t="shared" si="2329"/>
        <v>0</v>
      </c>
      <c r="ABI79" s="27">
        <f t="shared" si="2330"/>
        <v>0</v>
      </c>
      <c r="ABJ79" s="27">
        <f t="shared" si="2331"/>
        <v>0</v>
      </c>
      <c r="ABK79" s="27">
        <f t="shared" si="2332"/>
        <v>0</v>
      </c>
      <c r="ABL79" s="27">
        <f t="shared" si="2333"/>
        <v>0</v>
      </c>
      <c r="ABM79" s="27">
        <f t="shared" si="2334"/>
        <v>0</v>
      </c>
      <c r="ABN79" s="27">
        <f t="shared" si="2335"/>
        <v>0</v>
      </c>
      <c r="ABO79" s="27">
        <f t="shared" si="2336"/>
        <v>0</v>
      </c>
      <c r="ABP79" s="27">
        <f t="shared" si="2337"/>
        <v>0</v>
      </c>
      <c r="ABQ79" s="27">
        <f t="shared" si="2338"/>
        <v>0</v>
      </c>
      <c r="ABR79" s="27">
        <f t="shared" si="2339"/>
        <v>0</v>
      </c>
      <c r="ABS79" s="27">
        <f t="shared" si="2340"/>
        <v>0</v>
      </c>
      <c r="ABT79" s="27">
        <f t="shared" si="2341"/>
        <v>0</v>
      </c>
      <c r="ABU79" s="27">
        <f t="shared" si="2342"/>
        <v>0</v>
      </c>
      <c r="ABV79" s="27">
        <f t="shared" si="2343"/>
        <v>0</v>
      </c>
      <c r="ABW79" s="27">
        <f t="shared" si="2344"/>
        <v>0</v>
      </c>
      <c r="ABY79" s="28">
        <f t="shared" si="2345"/>
        <v>449.79999999999995</v>
      </c>
      <c r="ABZ79" s="28">
        <f t="shared" si="2346"/>
        <v>0</v>
      </c>
      <c r="ACA79" s="28">
        <f t="shared" si="2347"/>
        <v>13.8</v>
      </c>
      <c r="ACB79" s="28">
        <f t="shared" si="2348"/>
        <v>0</v>
      </c>
      <c r="ACC79" s="28">
        <f t="shared" si="2349"/>
        <v>0</v>
      </c>
      <c r="ACD79" s="28">
        <f t="shared" si="2350"/>
        <v>456.69999999999993</v>
      </c>
      <c r="ACG79" s="27" t="str">
        <f t="shared" si="2351"/>
        <v>30.6</v>
      </c>
      <c r="ACH79" s="27" t="str">
        <f t="shared" si="2352"/>
        <v>37.4</v>
      </c>
      <c r="ACI79" s="27" t="str">
        <f t="shared" si="2353"/>
        <v>43.6</v>
      </c>
      <c r="ACJ79" s="27">
        <f t="shared" si="2354"/>
        <v>0</v>
      </c>
      <c r="ACK79" s="27">
        <f t="shared" si="2355"/>
        <v>0</v>
      </c>
      <c r="ACL79" s="27" t="str">
        <f t="shared" si="2356"/>
        <v>4.5</v>
      </c>
      <c r="ACM79" s="27">
        <f t="shared" si="2357"/>
        <v>0</v>
      </c>
      <c r="ACN79" s="27" t="str">
        <f t="shared" si="2358"/>
        <v>13.8</v>
      </c>
      <c r="ACO79" s="27" t="str">
        <f t="shared" si="2359"/>
        <v>76.6</v>
      </c>
      <c r="ACP79" s="27">
        <f t="shared" si="2360"/>
        <v>0</v>
      </c>
      <c r="ACQ79" s="27">
        <f t="shared" si="2361"/>
        <v>0</v>
      </c>
      <c r="ACR79" s="27" t="str">
        <f t="shared" si="2362"/>
        <v>77.1</v>
      </c>
      <c r="ACS79" s="27">
        <f t="shared" si="2363"/>
        <v>0</v>
      </c>
      <c r="ACT79" s="27">
        <f t="shared" si="2364"/>
        <v>0</v>
      </c>
      <c r="ACU79" s="27" t="str">
        <f t="shared" si="2365"/>
        <v>39.3</v>
      </c>
      <c r="ACV79" s="27">
        <f t="shared" si="2366"/>
        <v>0</v>
      </c>
      <c r="ACW79" s="27">
        <f t="shared" si="2367"/>
        <v>0</v>
      </c>
      <c r="ACX79" s="27">
        <f t="shared" si="2368"/>
        <v>0</v>
      </c>
      <c r="ACY79" s="27">
        <f t="shared" si="2369"/>
        <v>0</v>
      </c>
      <c r="ACZ79" s="27">
        <f t="shared" si="2370"/>
        <v>0</v>
      </c>
      <c r="ADA79" s="27" t="str">
        <f t="shared" si="2371"/>
        <v>18.8</v>
      </c>
      <c r="ADB79" s="27">
        <f t="shared" si="2372"/>
        <v>0</v>
      </c>
      <c r="ADC79" s="27">
        <f t="shared" si="2373"/>
        <v>0</v>
      </c>
      <c r="ADD79" s="27">
        <f t="shared" si="2374"/>
        <v>0</v>
      </c>
      <c r="ADE79" s="27">
        <f t="shared" si="2375"/>
        <v>0</v>
      </c>
      <c r="ADF79" s="27">
        <f t="shared" si="2376"/>
        <v>0</v>
      </c>
      <c r="ADG79" s="27" t="str">
        <f t="shared" si="2377"/>
        <v>16.4</v>
      </c>
      <c r="ADH79" s="27">
        <f t="shared" si="2378"/>
        <v>0</v>
      </c>
      <c r="ADI79" s="27">
        <f t="shared" si="2379"/>
        <v>0</v>
      </c>
      <c r="ADJ79" s="27" t="str">
        <f t="shared" si="2380"/>
        <v>21.2</v>
      </c>
      <c r="ADK79" s="27">
        <f t="shared" si="2381"/>
        <v>0</v>
      </c>
      <c r="ADL79" s="27">
        <f t="shared" si="2382"/>
        <v>0</v>
      </c>
      <c r="ADM79" s="27" t="str">
        <f t="shared" si="2383"/>
        <v>21.3</v>
      </c>
      <c r="ADN79" s="27">
        <f t="shared" si="2384"/>
        <v>0</v>
      </c>
      <c r="ADO79" s="27">
        <f t="shared" si="2385"/>
        <v>0</v>
      </c>
      <c r="ADP79" s="27" t="str">
        <f t="shared" si="2386"/>
        <v>63</v>
      </c>
      <c r="ADQ79" s="27">
        <f t="shared" si="2387"/>
        <v>0</v>
      </c>
      <c r="ADR79" s="27">
        <f t="shared" si="2388"/>
        <v>0</v>
      </c>
      <c r="ADS79" s="27">
        <f t="shared" si="2389"/>
        <v>0</v>
      </c>
      <c r="ADT79" s="27">
        <f t="shared" si="2390"/>
        <v>0</v>
      </c>
      <c r="ADU79" s="27">
        <f t="shared" si="2391"/>
        <v>0</v>
      </c>
      <c r="ADV79" s="27">
        <f t="shared" si="2392"/>
        <v>0</v>
      </c>
      <c r="ADW79" s="27">
        <f t="shared" si="2393"/>
        <v>0</v>
      </c>
      <c r="ADX79" s="27">
        <f t="shared" si="2394"/>
        <v>0</v>
      </c>
      <c r="ADY79" s="27">
        <f t="shared" si="2395"/>
        <v>0</v>
      </c>
      <c r="ADZ79" s="27">
        <f t="shared" si="2396"/>
        <v>0</v>
      </c>
      <c r="AEA79" s="27">
        <f t="shared" si="2397"/>
        <v>0</v>
      </c>
      <c r="AEB79" s="27">
        <f t="shared" si="2398"/>
        <v>0</v>
      </c>
      <c r="AEC79" s="27">
        <f t="shared" si="2399"/>
        <v>0</v>
      </c>
      <c r="AED79" s="27">
        <f t="shared" si="2400"/>
        <v>0</v>
      </c>
      <c r="AEE79" s="27">
        <f t="shared" si="2401"/>
        <v>0</v>
      </c>
      <c r="AEF79" s="27">
        <f t="shared" si="2402"/>
        <v>0</v>
      </c>
      <c r="AEG79" s="27">
        <f t="shared" si="2403"/>
        <v>0</v>
      </c>
      <c r="AEH79" s="27">
        <f t="shared" si="2404"/>
        <v>0</v>
      </c>
      <c r="AEI79" s="27">
        <f t="shared" si="2405"/>
        <v>0</v>
      </c>
      <c r="AEJ79" s="27">
        <f t="shared" si="2406"/>
        <v>0</v>
      </c>
      <c r="AEK79" s="27">
        <f t="shared" si="2407"/>
        <v>0</v>
      </c>
      <c r="AEL79" s="27">
        <f t="shared" si="2408"/>
        <v>0</v>
      </c>
      <c r="AEM79" s="27">
        <f t="shared" si="2409"/>
        <v>0</v>
      </c>
      <c r="AEN79" s="27">
        <f t="shared" si="2410"/>
        <v>0</v>
      </c>
      <c r="AEO79" s="27">
        <f t="shared" si="2411"/>
        <v>0</v>
      </c>
      <c r="AEP79" s="27">
        <f t="shared" si="2412"/>
        <v>0</v>
      </c>
      <c r="AEQ79" s="27">
        <f t="shared" si="2413"/>
        <v>0</v>
      </c>
      <c r="AER79" s="27">
        <f t="shared" si="2414"/>
        <v>0</v>
      </c>
      <c r="AES79" s="27">
        <f t="shared" si="2415"/>
        <v>0</v>
      </c>
      <c r="AET79" s="27">
        <f t="shared" si="2416"/>
        <v>0</v>
      </c>
      <c r="AEU79" s="27">
        <f t="shared" si="2417"/>
        <v>0</v>
      </c>
      <c r="AEV79" s="27">
        <f t="shared" si="2418"/>
        <v>0</v>
      </c>
      <c r="AEW79" s="27">
        <f t="shared" si="2419"/>
        <v>0</v>
      </c>
      <c r="AEX79" s="27">
        <f t="shared" si="2420"/>
        <v>0</v>
      </c>
      <c r="AEY79" s="27">
        <f t="shared" si="2421"/>
        <v>0</v>
      </c>
      <c r="AEZ79" s="27">
        <f t="shared" si="2422"/>
        <v>0</v>
      </c>
      <c r="AFA79" s="27">
        <f t="shared" si="2423"/>
        <v>0</v>
      </c>
      <c r="AFB79" s="27">
        <f t="shared" si="2424"/>
        <v>0</v>
      </c>
      <c r="AFC79" s="27">
        <f t="shared" si="2425"/>
        <v>0</v>
      </c>
      <c r="AFD79" s="27">
        <f t="shared" si="2426"/>
        <v>0</v>
      </c>
      <c r="AFE79" s="27">
        <f t="shared" si="2427"/>
        <v>0</v>
      </c>
      <c r="AFF79" s="27">
        <f t="shared" si="2428"/>
        <v>0</v>
      </c>
      <c r="AFG79" s="27">
        <f t="shared" si="2429"/>
        <v>0</v>
      </c>
      <c r="AFH79" s="27">
        <f t="shared" si="2430"/>
        <v>0</v>
      </c>
      <c r="AFI79" s="27">
        <f t="shared" si="2431"/>
        <v>0</v>
      </c>
      <c r="AFJ79" s="27">
        <f t="shared" si="2432"/>
        <v>0</v>
      </c>
      <c r="AFL79" s="28">
        <f t="shared" si="2677"/>
        <v>20.0625</v>
      </c>
      <c r="AFM79" s="28">
        <v>20.0625</v>
      </c>
      <c r="AFN79" s="27">
        <v>2</v>
      </c>
      <c r="AFO79" s="27">
        <f t="shared" si="2433"/>
        <v>2</v>
      </c>
      <c r="AFP79" s="27">
        <f t="shared" si="2434"/>
        <v>2</v>
      </c>
      <c r="AFQ79" s="27">
        <f t="shared" si="2435"/>
        <v>2</v>
      </c>
      <c r="AFR79" s="27">
        <f t="shared" si="2436"/>
        <v>0</v>
      </c>
      <c r="AFS79" s="27">
        <f t="shared" si="2437"/>
        <v>0</v>
      </c>
      <c r="AFT79" s="27">
        <f t="shared" si="2438"/>
        <v>4</v>
      </c>
      <c r="AFU79" s="27">
        <f t="shared" si="2439"/>
        <v>0</v>
      </c>
      <c r="AFV79" s="27">
        <f t="shared" si="2440"/>
        <v>3</v>
      </c>
      <c r="AFW79" s="27">
        <f t="shared" si="2441"/>
        <v>8</v>
      </c>
      <c r="AFX79" s="27">
        <f t="shared" si="2442"/>
        <v>0</v>
      </c>
      <c r="AFY79" s="27">
        <f t="shared" si="2443"/>
        <v>0</v>
      </c>
      <c r="AFZ79" s="27">
        <f t="shared" si="2444"/>
        <v>2</v>
      </c>
      <c r="AGA79" s="27">
        <f t="shared" si="2445"/>
        <v>0</v>
      </c>
      <c r="AGB79" s="27">
        <f t="shared" si="2446"/>
        <v>0</v>
      </c>
      <c r="AGC79" s="27">
        <f t="shared" si="2447"/>
        <v>2</v>
      </c>
      <c r="AGD79" s="27">
        <f t="shared" si="2448"/>
        <v>0</v>
      </c>
      <c r="AGE79" s="27">
        <f t="shared" si="2449"/>
        <v>0</v>
      </c>
      <c r="AGF79" s="27">
        <f t="shared" si="2450"/>
        <v>0</v>
      </c>
      <c r="AGG79" s="27">
        <f t="shared" si="2451"/>
        <v>0</v>
      </c>
      <c r="AGH79" s="27">
        <f t="shared" si="2452"/>
        <v>0</v>
      </c>
      <c r="AGI79" s="27">
        <f t="shared" si="2453"/>
        <v>2</v>
      </c>
      <c r="AGJ79" s="27">
        <f t="shared" si="2454"/>
        <v>0</v>
      </c>
      <c r="AGK79" s="27">
        <f t="shared" si="2455"/>
        <v>0</v>
      </c>
      <c r="AGL79" s="27">
        <f t="shared" si="2456"/>
        <v>0</v>
      </c>
      <c r="AGM79" s="27">
        <f t="shared" si="2457"/>
        <v>0</v>
      </c>
      <c r="AGN79" s="27">
        <f t="shared" si="2458"/>
        <v>0</v>
      </c>
      <c r="AGO79" s="27">
        <f t="shared" si="2459"/>
        <v>2</v>
      </c>
      <c r="AGP79" s="27">
        <f t="shared" si="2460"/>
        <v>0</v>
      </c>
      <c r="AGQ79" s="27">
        <f t="shared" si="2461"/>
        <v>0</v>
      </c>
      <c r="AGR79" s="27">
        <f t="shared" si="2462"/>
        <v>2</v>
      </c>
      <c r="AGS79" s="27">
        <f t="shared" si="2463"/>
        <v>0</v>
      </c>
      <c r="AGT79" s="27">
        <f t="shared" si="2464"/>
        <v>0</v>
      </c>
      <c r="AGU79" s="27">
        <f t="shared" si="2465"/>
        <v>2</v>
      </c>
      <c r="AGV79" s="27">
        <f t="shared" si="2466"/>
        <v>0</v>
      </c>
      <c r="AGW79" s="27">
        <f t="shared" si="2467"/>
        <v>0</v>
      </c>
      <c r="AGX79" s="27">
        <f t="shared" si="2468"/>
        <v>2</v>
      </c>
      <c r="AGY79" s="27">
        <f t="shared" si="2469"/>
        <v>0</v>
      </c>
      <c r="AGZ79" s="27">
        <f t="shared" si="2470"/>
        <v>0</v>
      </c>
      <c r="AHA79" s="27">
        <f t="shared" si="2471"/>
        <v>0</v>
      </c>
      <c r="AHB79" s="27">
        <f t="shared" si="2472"/>
        <v>0</v>
      </c>
      <c r="AHC79" s="27">
        <f t="shared" si="2473"/>
        <v>0</v>
      </c>
      <c r="AHD79" s="27">
        <f t="shared" si="2474"/>
        <v>0</v>
      </c>
      <c r="AHE79" s="27">
        <f t="shared" si="2475"/>
        <v>0</v>
      </c>
      <c r="AHF79" s="27">
        <f t="shared" si="2476"/>
        <v>0</v>
      </c>
      <c r="AHG79" s="27">
        <f t="shared" si="2477"/>
        <v>0</v>
      </c>
      <c r="AHH79" s="27">
        <f t="shared" si="2478"/>
        <v>0</v>
      </c>
      <c r="AHI79" s="27">
        <f t="shared" si="2479"/>
        <v>0</v>
      </c>
      <c r="AHJ79" s="27">
        <f t="shared" si="2480"/>
        <v>0</v>
      </c>
      <c r="AHK79" s="27">
        <f t="shared" si="2481"/>
        <v>0</v>
      </c>
      <c r="AHL79" s="27">
        <f t="shared" si="2482"/>
        <v>0</v>
      </c>
      <c r="AHM79" s="27">
        <f t="shared" si="2483"/>
        <v>0</v>
      </c>
      <c r="AHN79" s="27">
        <f t="shared" si="2484"/>
        <v>0</v>
      </c>
      <c r="AHO79" s="27">
        <f t="shared" si="2485"/>
        <v>0</v>
      </c>
      <c r="AHP79" s="27">
        <f t="shared" si="2486"/>
        <v>0</v>
      </c>
      <c r="AHQ79" s="27">
        <f t="shared" si="2487"/>
        <v>0</v>
      </c>
      <c r="AHR79" s="27">
        <f t="shared" si="2488"/>
        <v>0</v>
      </c>
      <c r="AHS79" s="27">
        <f t="shared" si="2489"/>
        <v>0</v>
      </c>
      <c r="AHT79" s="27">
        <f t="shared" si="2490"/>
        <v>0</v>
      </c>
      <c r="AHU79" s="27">
        <f t="shared" si="2491"/>
        <v>0</v>
      </c>
      <c r="AHV79" s="27">
        <f t="shared" si="2492"/>
        <v>0</v>
      </c>
      <c r="AHW79" s="27">
        <f t="shared" si="2493"/>
        <v>0</v>
      </c>
      <c r="AHX79" s="27">
        <f t="shared" si="2494"/>
        <v>0</v>
      </c>
      <c r="AHY79" s="27">
        <f t="shared" si="2495"/>
        <v>0</v>
      </c>
      <c r="AHZ79" s="27">
        <f t="shared" si="2496"/>
        <v>0</v>
      </c>
      <c r="AIA79" s="27">
        <f t="shared" si="2497"/>
        <v>0</v>
      </c>
      <c r="AIB79" s="27">
        <f t="shared" si="2498"/>
        <v>0</v>
      </c>
      <c r="AIC79" s="27">
        <f t="shared" si="2499"/>
        <v>0</v>
      </c>
      <c r="AID79" s="27">
        <f t="shared" si="2500"/>
        <v>0</v>
      </c>
      <c r="AIE79" s="27">
        <f t="shared" si="2501"/>
        <v>0</v>
      </c>
      <c r="AIF79" s="27">
        <f t="shared" si="2502"/>
        <v>0</v>
      </c>
      <c r="AIG79" s="27">
        <f t="shared" si="2503"/>
        <v>0</v>
      </c>
      <c r="AIH79" s="27">
        <f t="shared" si="2504"/>
        <v>0</v>
      </c>
      <c r="AII79" s="27">
        <f t="shared" si="2505"/>
        <v>0</v>
      </c>
      <c r="AIJ79" s="27">
        <f t="shared" si="2506"/>
        <v>0</v>
      </c>
      <c r="AIK79" s="27">
        <f t="shared" si="2507"/>
        <v>0</v>
      </c>
      <c r="AIL79" s="27">
        <f t="shared" si="2508"/>
        <v>0</v>
      </c>
      <c r="AIM79" s="27">
        <f t="shared" si="2509"/>
        <v>0</v>
      </c>
      <c r="AIN79" s="27">
        <f t="shared" si="2510"/>
        <v>0</v>
      </c>
      <c r="AIO79" s="27">
        <f t="shared" si="2511"/>
        <v>0</v>
      </c>
      <c r="AIP79" s="27">
        <f t="shared" si="2512"/>
        <v>0</v>
      </c>
      <c r="AIQ79" s="27">
        <f t="shared" si="2513"/>
        <v>0</v>
      </c>
      <c r="AIR79" s="27">
        <f t="shared" si="2514"/>
        <v>0</v>
      </c>
      <c r="AIT79" s="27">
        <v>1</v>
      </c>
      <c r="AIU79" s="27">
        <v>1</v>
      </c>
      <c r="AIV79" s="27">
        <v>1</v>
      </c>
      <c r="AIW79" s="27">
        <f t="shared" si="2515"/>
        <v>0</v>
      </c>
      <c r="AIX79" s="27">
        <f t="shared" si="2516"/>
        <v>0</v>
      </c>
      <c r="AIY79" s="27">
        <f t="shared" si="2517"/>
        <v>2</v>
      </c>
      <c r="AIZ79" s="27">
        <f t="shared" si="2518"/>
        <v>0</v>
      </c>
      <c r="AJA79" s="27">
        <f t="shared" si="2519"/>
        <v>4</v>
      </c>
      <c r="AJB79" s="27">
        <f t="shared" si="2520"/>
        <v>8</v>
      </c>
      <c r="AJC79" s="27">
        <f t="shared" si="2521"/>
        <v>0</v>
      </c>
      <c r="AJD79" s="27">
        <f t="shared" si="2522"/>
        <v>0</v>
      </c>
      <c r="AJE79" s="27">
        <f t="shared" si="2523"/>
        <v>2</v>
      </c>
      <c r="AJF79" s="27">
        <f t="shared" si="2524"/>
        <v>0</v>
      </c>
      <c r="AJG79" s="27">
        <f t="shared" si="2525"/>
        <v>0</v>
      </c>
      <c r="AJH79" s="27">
        <f t="shared" si="2526"/>
        <v>0.25</v>
      </c>
      <c r="AJI79" s="27">
        <f t="shared" si="2527"/>
        <v>0</v>
      </c>
      <c r="AJJ79" s="27">
        <f t="shared" si="2528"/>
        <v>0</v>
      </c>
      <c r="AJK79" s="27">
        <f t="shared" si="2529"/>
        <v>0</v>
      </c>
      <c r="AJL79" s="27">
        <f t="shared" si="2530"/>
        <v>0</v>
      </c>
      <c r="AJM79" s="27">
        <f t="shared" si="2531"/>
        <v>0</v>
      </c>
      <c r="AJN79" s="27">
        <f t="shared" si="2532"/>
        <v>3.125E-2</v>
      </c>
      <c r="AJO79" s="27">
        <f t="shared" si="2533"/>
        <v>0</v>
      </c>
      <c r="AJP79" s="27">
        <f t="shared" si="2534"/>
        <v>0</v>
      </c>
      <c r="AJQ79" s="27">
        <f t="shared" si="2535"/>
        <v>0</v>
      </c>
      <c r="AJR79" s="27">
        <f t="shared" si="2536"/>
        <v>0</v>
      </c>
      <c r="AJS79" s="27">
        <f t="shared" si="2537"/>
        <v>0</v>
      </c>
      <c r="AJT79" s="27">
        <f t="shared" si="2538"/>
        <v>3.125E-2</v>
      </c>
      <c r="AJU79" s="27">
        <f t="shared" si="2539"/>
        <v>0</v>
      </c>
      <c r="AJV79" s="27">
        <f t="shared" si="2540"/>
        <v>0</v>
      </c>
      <c r="AJW79" s="27">
        <f t="shared" si="2541"/>
        <v>0.25</v>
      </c>
      <c r="AJX79" s="27">
        <f t="shared" si="2542"/>
        <v>0</v>
      </c>
      <c r="AJY79" s="27">
        <f t="shared" si="2543"/>
        <v>0</v>
      </c>
      <c r="AJZ79" s="27">
        <f t="shared" si="2544"/>
        <v>0.25</v>
      </c>
      <c r="AKA79" s="27">
        <f t="shared" si="2545"/>
        <v>0</v>
      </c>
      <c r="AKB79" s="27">
        <f t="shared" si="2546"/>
        <v>0</v>
      </c>
      <c r="AKC79" s="27">
        <f t="shared" si="2547"/>
        <v>0.25</v>
      </c>
      <c r="AKD79" s="27">
        <f t="shared" si="2548"/>
        <v>0</v>
      </c>
      <c r="AKE79" s="27">
        <f t="shared" si="2549"/>
        <v>0</v>
      </c>
      <c r="AKF79" s="27">
        <f t="shared" si="2550"/>
        <v>0</v>
      </c>
      <c r="AKG79" s="27">
        <f t="shared" si="2551"/>
        <v>0</v>
      </c>
      <c r="AKH79" s="27">
        <f t="shared" si="2552"/>
        <v>0</v>
      </c>
      <c r="AKI79" s="27">
        <f t="shared" si="2553"/>
        <v>0</v>
      </c>
      <c r="AKJ79" s="27">
        <f t="shared" si="2554"/>
        <v>0</v>
      </c>
      <c r="AKK79" s="27">
        <f t="shared" si="2555"/>
        <v>0</v>
      </c>
      <c r="AKL79" s="27">
        <f t="shared" si="2556"/>
        <v>0</v>
      </c>
      <c r="AKM79" s="27">
        <f t="shared" si="2557"/>
        <v>0</v>
      </c>
      <c r="AKN79" s="27">
        <f t="shared" si="2558"/>
        <v>0</v>
      </c>
      <c r="AKO79" s="27">
        <f t="shared" si="2559"/>
        <v>0</v>
      </c>
      <c r="AKP79" s="27">
        <f t="shared" si="2560"/>
        <v>0</v>
      </c>
      <c r="AKQ79" s="27">
        <f t="shared" si="2561"/>
        <v>0</v>
      </c>
      <c r="AKR79" s="27">
        <f t="shared" si="2562"/>
        <v>0</v>
      </c>
      <c r="AKS79" s="27">
        <f t="shared" si="2563"/>
        <v>0</v>
      </c>
      <c r="AKT79" s="27">
        <f t="shared" si="2564"/>
        <v>0</v>
      </c>
      <c r="AKU79" s="27">
        <f t="shared" si="2565"/>
        <v>0</v>
      </c>
      <c r="AKV79" s="27">
        <f t="shared" si="2566"/>
        <v>0</v>
      </c>
      <c r="AKW79" s="27">
        <f t="shared" si="2567"/>
        <v>0</v>
      </c>
      <c r="AKX79" s="27">
        <f t="shared" si="2568"/>
        <v>0</v>
      </c>
      <c r="AKY79" s="27">
        <f t="shared" si="2569"/>
        <v>0</v>
      </c>
      <c r="AKZ79" s="27">
        <f t="shared" si="2570"/>
        <v>0</v>
      </c>
      <c r="ALA79" s="27">
        <f t="shared" si="2571"/>
        <v>0</v>
      </c>
      <c r="ALB79" s="27">
        <f t="shared" si="2572"/>
        <v>0</v>
      </c>
      <c r="ALC79" s="27">
        <f t="shared" si="2573"/>
        <v>0</v>
      </c>
      <c r="ALD79" s="27">
        <f t="shared" si="2574"/>
        <v>0</v>
      </c>
      <c r="ALE79" s="27">
        <f t="shared" si="2575"/>
        <v>0</v>
      </c>
      <c r="ALF79" s="27">
        <f t="shared" si="2576"/>
        <v>0</v>
      </c>
      <c r="ALG79" s="27">
        <f t="shared" si="2577"/>
        <v>0</v>
      </c>
      <c r="ALH79" s="27">
        <f t="shared" si="2578"/>
        <v>0</v>
      </c>
      <c r="ALI79" s="27">
        <f t="shared" si="2579"/>
        <v>0</v>
      </c>
      <c r="ALJ79" s="27">
        <f t="shared" si="2580"/>
        <v>0</v>
      </c>
      <c r="ALK79" s="27">
        <f t="shared" si="2581"/>
        <v>0</v>
      </c>
      <c r="ALL79" s="27">
        <f t="shared" si="2582"/>
        <v>0</v>
      </c>
      <c r="ALM79" s="27">
        <f t="shared" si="2583"/>
        <v>0</v>
      </c>
      <c r="ALN79" s="27">
        <f t="shared" si="2584"/>
        <v>0</v>
      </c>
      <c r="ALO79" s="27">
        <f t="shared" si="2585"/>
        <v>0</v>
      </c>
      <c r="ALP79" s="27">
        <f t="shared" si="2586"/>
        <v>0</v>
      </c>
      <c r="ALQ79" s="27">
        <f t="shared" si="2587"/>
        <v>0</v>
      </c>
      <c r="ALR79" s="27">
        <f t="shared" si="2588"/>
        <v>0</v>
      </c>
      <c r="ALS79" s="27">
        <f t="shared" si="2589"/>
        <v>0</v>
      </c>
      <c r="ALT79" s="27">
        <f t="shared" si="2590"/>
        <v>0</v>
      </c>
      <c r="ALU79" s="27">
        <f t="shared" si="2591"/>
        <v>0</v>
      </c>
      <c r="ALV79" s="27">
        <f t="shared" si="2592"/>
        <v>0</v>
      </c>
      <c r="ALW79" s="27">
        <f t="shared" si="2593"/>
        <v>0</v>
      </c>
      <c r="AMK79" s="28">
        <v>1705</v>
      </c>
      <c r="AML79" s="28">
        <f t="shared" si="2594"/>
        <v>1705</v>
      </c>
      <c r="AMN79" s="28">
        <v>1651</v>
      </c>
      <c r="AMO79" s="27" t="str">
        <f t="shared" si="2595"/>
        <v>1665</v>
      </c>
      <c r="AMP79" s="27" t="str">
        <f t="shared" si="2596"/>
        <v>1659</v>
      </c>
      <c r="AMQ79" s="27" t="str">
        <f t="shared" si="2597"/>
        <v>1656</v>
      </c>
      <c r="AMR79" s="27" t="str">
        <f t="shared" si="2598"/>
        <v>1656</v>
      </c>
      <c r="AMS79" s="27" t="str">
        <f t="shared" si="2599"/>
        <v>1656</v>
      </c>
      <c r="AMT79" s="27" t="str">
        <f t="shared" si="2600"/>
        <v>1652</v>
      </c>
      <c r="AMU79" s="27" t="str">
        <f t="shared" si="2601"/>
        <v>1652</v>
      </c>
      <c r="AMV79" s="27" t="str">
        <f t="shared" si="2602"/>
        <v>1643</v>
      </c>
      <c r="AMW79" s="27" t="str">
        <f t="shared" si="2603"/>
        <v>1666</v>
      </c>
      <c r="AMX79" s="27" t="str">
        <f t="shared" si="2604"/>
        <v>1666</v>
      </c>
      <c r="AMY79" s="27" t="str">
        <f t="shared" si="2605"/>
        <v>1666</v>
      </c>
      <c r="AMZ79" s="27" t="str">
        <f t="shared" si="2606"/>
        <v>1688</v>
      </c>
      <c r="ANA79" s="27" t="str">
        <f t="shared" si="2607"/>
        <v>1688</v>
      </c>
      <c r="ANB79" s="27" t="str">
        <f t="shared" si="2608"/>
        <v>1688</v>
      </c>
      <c r="ANC79" s="27" t="str">
        <f t="shared" si="2609"/>
        <v>1701</v>
      </c>
      <c r="AND79" s="27" t="str">
        <f t="shared" si="2610"/>
        <v>1701</v>
      </c>
      <c r="ANE79" s="27" t="str">
        <f t="shared" si="2611"/>
        <v>1701</v>
      </c>
      <c r="ANF79" s="27" t="str">
        <f t="shared" si="2612"/>
        <v>1701</v>
      </c>
      <c r="ANG79" s="27" t="str">
        <f t="shared" si="2613"/>
        <v>1701</v>
      </c>
      <c r="ANH79" s="27" t="str">
        <f t="shared" si="2614"/>
        <v>1701</v>
      </c>
      <c r="ANI79" s="27" t="str">
        <f t="shared" si="2615"/>
        <v>1691</v>
      </c>
      <c r="ANJ79" s="27" t="str">
        <f t="shared" si="2616"/>
        <v>1691</v>
      </c>
      <c r="ANK79" s="27" t="str">
        <f t="shared" si="2617"/>
        <v>1691</v>
      </c>
      <c r="ANL79" s="27" t="str">
        <f t="shared" si="2618"/>
        <v>1691</v>
      </c>
      <c r="ANM79" s="27" t="str">
        <f t="shared" si="2619"/>
        <v>1691</v>
      </c>
      <c r="ANN79" s="27" t="str">
        <f t="shared" si="2620"/>
        <v>1691</v>
      </c>
      <c r="ANO79" s="27" t="str">
        <f t="shared" si="2621"/>
        <v>1701</v>
      </c>
      <c r="ANP79" s="27" t="str">
        <f t="shared" si="2622"/>
        <v>1701</v>
      </c>
      <c r="ANQ79" s="27" t="str">
        <f t="shared" si="2623"/>
        <v>1701</v>
      </c>
      <c r="ANR79" s="27" t="str">
        <f t="shared" si="2624"/>
        <v>1692</v>
      </c>
      <c r="ANS79" s="27" t="str">
        <f t="shared" si="2625"/>
        <v>1692</v>
      </c>
      <c r="ANT79" s="27" t="str">
        <f t="shared" si="2626"/>
        <v>1692</v>
      </c>
      <c r="ANU79" s="27" t="str">
        <f t="shared" si="2627"/>
        <v>1684</v>
      </c>
      <c r="ANV79" s="27" t="str">
        <f t="shared" si="2628"/>
        <v>1684</v>
      </c>
      <c r="ANW79" s="27" t="str">
        <f t="shared" si="2629"/>
        <v>1684</v>
      </c>
      <c r="ANX79" s="27" t="str">
        <f t="shared" si="2630"/>
        <v>1705</v>
      </c>
      <c r="ANY79" s="27" t="str">
        <f t="shared" si="2631"/>
        <v>1705</v>
      </c>
      <c r="ANZ79" s="27" t="str">
        <f t="shared" si="2632"/>
        <v>1705</v>
      </c>
      <c r="AOA79" s="27" t="str">
        <f t="shared" si="2633"/>
        <v>1705</v>
      </c>
      <c r="AOB79" s="27" t="str">
        <f t="shared" si="2634"/>
        <v>1705</v>
      </c>
      <c r="AOC79" s="27" t="str">
        <f t="shared" si="2635"/>
        <v>1705</v>
      </c>
      <c r="AOD79" s="27" t="str">
        <f t="shared" si="2636"/>
        <v>1705</v>
      </c>
      <c r="AOE79" s="27" t="str">
        <f t="shared" si="2637"/>
        <v>1705</v>
      </c>
      <c r="AOF79" s="27" t="str">
        <f t="shared" si="2638"/>
        <v>1705</v>
      </c>
      <c r="AOG79" s="27" t="str">
        <f t="shared" si="2639"/>
        <v>1705</v>
      </c>
      <c r="AOH79" s="27" t="str">
        <f t="shared" si="2640"/>
        <v>1705</v>
      </c>
      <c r="AOI79" s="27" t="str">
        <f t="shared" si="2641"/>
        <v>1705</v>
      </c>
      <c r="AOJ79" s="27" t="str">
        <f t="shared" si="2642"/>
        <v>1705</v>
      </c>
      <c r="AOK79" s="27" t="str">
        <f t="shared" si="2643"/>
        <v>1705</v>
      </c>
      <c r="AOL79" s="27" t="str">
        <f t="shared" si="2644"/>
        <v>1705</v>
      </c>
      <c r="AOM79" s="27" t="str">
        <f t="shared" si="2645"/>
        <v>1705</v>
      </c>
      <c r="AON79" s="27" t="str">
        <f t="shared" si="2646"/>
        <v>1705</v>
      </c>
      <c r="AOO79" s="27" t="str">
        <f t="shared" si="2647"/>
        <v>1705</v>
      </c>
      <c r="AOP79" s="27" t="str">
        <f t="shared" si="2648"/>
        <v>1705</v>
      </c>
      <c r="AOQ79" s="27" t="str">
        <f t="shared" si="2649"/>
        <v>1705</v>
      </c>
      <c r="AOR79" s="27" t="str">
        <f t="shared" si="2650"/>
        <v>1705</v>
      </c>
      <c r="AOS79" s="27" t="str">
        <f t="shared" si="2651"/>
        <v>1705</v>
      </c>
      <c r="AOT79" s="27" t="str">
        <f t="shared" si="2652"/>
        <v>1705</v>
      </c>
      <c r="AOU79" s="27" t="str">
        <f t="shared" si="2653"/>
        <v>1705</v>
      </c>
      <c r="AOV79" s="27" t="str">
        <f t="shared" si="2654"/>
        <v>1705</v>
      </c>
      <c r="AOW79" s="27" t="str">
        <f t="shared" si="2655"/>
        <v>1705</v>
      </c>
      <c r="AOX79" s="27" t="str">
        <f t="shared" si="2656"/>
        <v>1705</v>
      </c>
      <c r="AOY79" s="27" t="str">
        <f t="shared" si="2657"/>
        <v>1705</v>
      </c>
      <c r="AOZ79" s="27" t="str">
        <f t="shared" si="2658"/>
        <v>1705</v>
      </c>
      <c r="APA79" s="27" t="str">
        <f t="shared" si="2659"/>
        <v>1705</v>
      </c>
      <c r="APB79" s="27" t="str">
        <f t="shared" si="2660"/>
        <v>1705</v>
      </c>
      <c r="APC79" s="27" t="str">
        <f t="shared" si="2661"/>
        <v>1705</v>
      </c>
      <c r="APD79" s="27" t="str">
        <f t="shared" si="2662"/>
        <v>1705</v>
      </c>
      <c r="APE79" s="27" t="str">
        <f t="shared" si="2663"/>
        <v>1705</v>
      </c>
      <c r="APF79" s="27" t="str">
        <f t="shared" si="2664"/>
        <v>1705</v>
      </c>
      <c r="APG79" s="27" t="str">
        <f t="shared" si="2665"/>
        <v>1705</v>
      </c>
      <c r="APH79" s="27" t="str">
        <f t="shared" si="2666"/>
        <v>1705</v>
      </c>
      <c r="API79" s="27" t="str">
        <f t="shared" si="2667"/>
        <v>1705</v>
      </c>
      <c r="APJ79" s="27" t="str">
        <f t="shared" si="2668"/>
        <v>1705</v>
      </c>
      <c r="APK79" s="27" t="str">
        <f t="shared" si="2669"/>
        <v>1705</v>
      </c>
      <c r="APL79" s="27" t="str">
        <f t="shared" si="2670"/>
        <v>1705</v>
      </c>
      <c r="APM79" s="27" t="str">
        <f t="shared" si="2671"/>
        <v>1705</v>
      </c>
      <c r="APN79" s="27" t="str">
        <f t="shared" si="2672"/>
        <v>1705</v>
      </c>
      <c r="APO79" s="27" t="str">
        <f t="shared" si="2673"/>
        <v>1705</v>
      </c>
      <c r="APP79" s="27" t="str">
        <f t="shared" si="2674"/>
        <v>1705</v>
      </c>
      <c r="APQ79" s="27" t="str">
        <f t="shared" si="2675"/>
        <v>1705</v>
      </c>
      <c r="APR79" s="27" t="str">
        <f t="shared" si="2676"/>
        <v>1705</v>
      </c>
    </row>
    <row r="80" spans="1:1022 1025:1110" x14ac:dyDescent="0.35">
      <c r="A80" s="27">
        <v>46</v>
      </c>
      <c r="B80" s="85" t="s">
        <v>106</v>
      </c>
      <c r="C80" s="91">
        <f>VLOOKUP(A80, Rankings!$A$2:$AN$129, 40, FALSE)</f>
        <v>78</v>
      </c>
      <c r="D80" s="23" t="s">
        <v>378</v>
      </c>
      <c r="I80" s="29">
        <f t="shared" si="1785"/>
        <v>12.5</v>
      </c>
      <c r="L80" s="27" t="s">
        <v>2211</v>
      </c>
      <c r="M80" s="27" t="s">
        <v>2442</v>
      </c>
      <c r="N80" s="27" t="s">
        <v>2734</v>
      </c>
      <c r="O80" s="27" t="s">
        <v>24</v>
      </c>
      <c r="P80" s="27" t="s">
        <v>3098</v>
      </c>
      <c r="Q80" s="27" t="s">
        <v>3260</v>
      </c>
      <c r="R80" s="27" t="s">
        <v>24</v>
      </c>
      <c r="S80" s="27" t="s">
        <v>24</v>
      </c>
      <c r="T80" s="27" t="s">
        <v>24</v>
      </c>
      <c r="U80" s="27" t="s">
        <v>24</v>
      </c>
      <c r="V80" s="27" t="s">
        <v>24</v>
      </c>
      <c r="W80" s="27" t="s">
        <v>4202</v>
      </c>
      <c r="X80" s="27" t="s">
        <v>24</v>
      </c>
      <c r="Y80" s="27" t="s">
        <v>24</v>
      </c>
      <c r="Z80" s="27" t="s">
        <v>4457</v>
      </c>
      <c r="AA80" s="27" t="s">
        <v>24</v>
      </c>
      <c r="AB80" s="27" t="s">
        <v>24</v>
      </c>
      <c r="AC80" s="27" t="s">
        <v>24</v>
      </c>
      <c r="AD80" s="27" t="s">
        <v>24</v>
      </c>
      <c r="AE80" s="27" t="s">
        <v>24</v>
      </c>
      <c r="AF80" s="27" t="s">
        <v>5016</v>
      </c>
      <c r="AG80" s="27" t="s">
        <v>24</v>
      </c>
      <c r="AH80" s="27" t="s">
        <v>24</v>
      </c>
      <c r="AI80" s="27" t="s">
        <v>5388</v>
      </c>
      <c r="AJ80" s="27" t="s">
        <v>24</v>
      </c>
      <c r="AK80" s="27" t="s">
        <v>24</v>
      </c>
      <c r="AL80" s="27" t="s">
        <v>5733</v>
      </c>
      <c r="AM80" s="27" t="s">
        <v>24</v>
      </c>
      <c r="AN80" s="27" t="s">
        <v>24</v>
      </c>
      <c r="AO80" s="27" t="s">
        <v>6134</v>
      </c>
      <c r="AP80" s="27" t="s">
        <v>24</v>
      </c>
      <c r="AQ80" s="27" t="s">
        <v>24</v>
      </c>
      <c r="AR80" s="27" t="s">
        <v>6418</v>
      </c>
      <c r="AS80" s="27" t="s">
        <v>24</v>
      </c>
      <c r="AT80" s="27" t="s">
        <v>24</v>
      </c>
      <c r="AU80" s="27" t="s">
        <v>6641</v>
      </c>
      <c r="AV80" s="27" t="s">
        <v>24</v>
      </c>
      <c r="AW80" s="27" t="s">
        <v>24</v>
      </c>
      <c r="AX80" s="27" t="s">
        <v>24</v>
      </c>
      <c r="AY80" s="27" t="s">
        <v>24</v>
      </c>
      <c r="AZ80" s="27" t="s">
        <v>24</v>
      </c>
      <c r="BA80" s="27" t="s">
        <v>24</v>
      </c>
      <c r="BB80" s="27" t="s">
        <v>24</v>
      </c>
      <c r="BC80" s="27" t="s">
        <v>24</v>
      </c>
      <c r="BD80" s="27" t="s">
        <v>24</v>
      </c>
      <c r="BE80" s="27" t="s">
        <v>24</v>
      </c>
      <c r="BF80" s="27" t="s">
        <v>24</v>
      </c>
      <c r="BG80" s="27" t="s">
        <v>24</v>
      </c>
      <c r="BH80" s="27" t="s">
        <v>24</v>
      </c>
      <c r="BI80" s="27" t="s">
        <v>24</v>
      </c>
      <c r="BJ80" s="27" t="s">
        <v>24</v>
      </c>
      <c r="BK80" s="27" t="s">
        <v>24</v>
      </c>
      <c r="BL80" s="27" t="s">
        <v>24</v>
      </c>
      <c r="BM80" s="27" t="s">
        <v>24</v>
      </c>
      <c r="BN80" s="27" t="s">
        <v>24</v>
      </c>
      <c r="BO80" s="27" t="s">
        <v>24</v>
      </c>
      <c r="BP80" s="27" t="s">
        <v>24</v>
      </c>
      <c r="BQ80" s="27" t="s">
        <v>24</v>
      </c>
      <c r="BR80" s="27" t="s">
        <v>24</v>
      </c>
      <c r="BS80" s="27" t="s">
        <v>24</v>
      </c>
      <c r="BT80" s="27" t="s">
        <v>24</v>
      </c>
      <c r="BU80" s="27" t="s">
        <v>24</v>
      </c>
      <c r="BV80" s="27" t="s">
        <v>24</v>
      </c>
      <c r="BW80" s="27" t="s">
        <v>24</v>
      </c>
      <c r="BX80" s="27" t="s">
        <v>24</v>
      </c>
      <c r="BY80" s="27" t="s">
        <v>24</v>
      </c>
      <c r="BZ80" s="27" t="s">
        <v>24</v>
      </c>
      <c r="CA80" s="27" t="s">
        <v>24</v>
      </c>
      <c r="CB80" s="27" t="s">
        <v>24</v>
      </c>
      <c r="CC80" s="27" t="s">
        <v>24</v>
      </c>
      <c r="CD80" s="27" t="s">
        <v>24</v>
      </c>
      <c r="CE80" s="27" t="s">
        <v>24</v>
      </c>
      <c r="CF80" s="27" t="s">
        <v>24</v>
      </c>
      <c r="CG80" s="27" t="s">
        <v>24</v>
      </c>
      <c r="CH80" s="27" t="s">
        <v>24</v>
      </c>
      <c r="CI80" s="27" t="s">
        <v>24</v>
      </c>
      <c r="CJ80" s="27" t="s">
        <v>24</v>
      </c>
      <c r="CK80" s="27" t="s">
        <v>24</v>
      </c>
      <c r="CL80" s="27" t="s">
        <v>24</v>
      </c>
      <c r="CM80" s="27" t="s">
        <v>24</v>
      </c>
      <c r="CN80" s="27" t="s">
        <v>24</v>
      </c>
      <c r="CO80" s="27" t="s">
        <v>24</v>
      </c>
      <c r="CQ80" s="28">
        <f t="shared" si="1786"/>
        <v>4</v>
      </c>
      <c r="CR80" s="28">
        <f t="shared" si="1787"/>
        <v>1</v>
      </c>
      <c r="CS80" s="28">
        <f t="shared" si="1788"/>
        <v>1</v>
      </c>
      <c r="CT80" s="28">
        <f t="shared" si="1789"/>
        <v>6</v>
      </c>
      <c r="CU80" s="28">
        <f t="shared" si="1790"/>
        <v>3</v>
      </c>
      <c r="CV80" s="28">
        <f t="shared" si="1791"/>
        <v>1</v>
      </c>
      <c r="CW80" s="28">
        <f t="shared" si="1792"/>
        <v>1</v>
      </c>
      <c r="CX80" s="28">
        <f t="shared" si="1793"/>
        <v>4</v>
      </c>
      <c r="CY80" s="28">
        <f t="shared" si="1794"/>
        <v>0</v>
      </c>
      <c r="CZ80" s="28">
        <f t="shared" si="1795"/>
        <v>0</v>
      </c>
      <c r="DA80" s="28">
        <f t="shared" si="1796"/>
        <v>0</v>
      </c>
      <c r="DB80" s="28">
        <f t="shared" si="1797"/>
        <v>0</v>
      </c>
      <c r="DC80" s="28">
        <f t="shared" si="1798"/>
        <v>0</v>
      </c>
      <c r="DD80" s="28">
        <f t="shared" si="1799"/>
        <v>0</v>
      </c>
      <c r="DE80" s="28">
        <f t="shared" si="1800"/>
        <v>0</v>
      </c>
      <c r="DF80" s="28">
        <f t="shared" si="1801"/>
        <v>1</v>
      </c>
      <c r="DG80" s="28">
        <f t="shared" si="1802"/>
        <v>0</v>
      </c>
      <c r="DH80" s="28">
        <f t="shared" si="1803"/>
        <v>0</v>
      </c>
      <c r="DI80" s="28">
        <f t="shared" si="1804"/>
        <v>0</v>
      </c>
      <c r="DJ80" s="28">
        <f t="shared" si="1805"/>
        <v>0</v>
      </c>
      <c r="DK80" s="28">
        <f t="shared" si="1806"/>
        <v>0</v>
      </c>
      <c r="DL80" s="28">
        <f t="shared" si="1807"/>
        <v>0</v>
      </c>
      <c r="DM80" s="28">
        <f t="shared" si="1808"/>
        <v>0</v>
      </c>
      <c r="DN80" s="28">
        <f t="shared" si="1809"/>
        <v>0</v>
      </c>
      <c r="DO80" s="28">
        <f t="shared" si="1810"/>
        <v>0</v>
      </c>
      <c r="DP80" s="28">
        <f t="shared" si="1811"/>
        <v>1</v>
      </c>
      <c r="DR80">
        <f t="shared" si="1812"/>
        <v>4</v>
      </c>
      <c r="DS80">
        <f t="shared" si="1813"/>
        <v>4</v>
      </c>
      <c r="DT80">
        <f t="shared" si="1814"/>
        <v>1</v>
      </c>
      <c r="DU80">
        <f t="shared" si="1815"/>
        <v>0</v>
      </c>
      <c r="DV80">
        <f t="shared" si="1816"/>
        <v>12</v>
      </c>
      <c r="DW80">
        <f t="shared" si="1817"/>
        <v>1</v>
      </c>
      <c r="DX80">
        <f t="shared" si="1818"/>
        <v>0</v>
      </c>
      <c r="DY80">
        <f t="shared" si="1819"/>
        <v>0</v>
      </c>
      <c r="DZ80">
        <f t="shared" si="1820"/>
        <v>0</v>
      </c>
      <c r="EA80">
        <f t="shared" si="1821"/>
        <v>0</v>
      </c>
      <c r="EB80">
        <f t="shared" si="1822"/>
        <v>0</v>
      </c>
      <c r="EC80">
        <f t="shared" si="1823"/>
        <v>4</v>
      </c>
      <c r="ED80">
        <f t="shared" si="1824"/>
        <v>0</v>
      </c>
      <c r="EE80">
        <f t="shared" si="1825"/>
        <v>0</v>
      </c>
      <c r="EF80">
        <f t="shared" si="1826"/>
        <v>3</v>
      </c>
      <c r="EG80">
        <f t="shared" si="1827"/>
        <v>0</v>
      </c>
      <c r="EH80">
        <f t="shared" si="1828"/>
        <v>0</v>
      </c>
      <c r="EI80">
        <f t="shared" si="1829"/>
        <v>0</v>
      </c>
      <c r="EJ80">
        <f t="shared" si="1830"/>
        <v>0</v>
      </c>
      <c r="EK80">
        <f t="shared" si="1831"/>
        <v>0</v>
      </c>
      <c r="EL80">
        <f t="shared" si="1832"/>
        <v>4</v>
      </c>
      <c r="EM80">
        <f t="shared" si="1833"/>
        <v>0</v>
      </c>
      <c r="EN80">
        <f t="shared" si="1834"/>
        <v>0</v>
      </c>
      <c r="EO80">
        <f t="shared" si="1835"/>
        <v>4</v>
      </c>
      <c r="EP80">
        <f t="shared" si="1836"/>
        <v>0</v>
      </c>
      <c r="EQ80">
        <f t="shared" si="1837"/>
        <v>0</v>
      </c>
      <c r="ER80">
        <f t="shared" si="1838"/>
        <v>1</v>
      </c>
      <c r="ES80">
        <f t="shared" si="1839"/>
        <v>0</v>
      </c>
      <c r="ET80">
        <f t="shared" si="1840"/>
        <v>0</v>
      </c>
      <c r="EU80">
        <f t="shared" si="1841"/>
        <v>2</v>
      </c>
      <c r="EV80">
        <f t="shared" si="1842"/>
        <v>0</v>
      </c>
      <c r="EW80">
        <f t="shared" si="1843"/>
        <v>0</v>
      </c>
      <c r="EX80">
        <f t="shared" si="1844"/>
        <v>1</v>
      </c>
      <c r="EY80">
        <f t="shared" si="1845"/>
        <v>0</v>
      </c>
      <c r="EZ80">
        <f t="shared" si="1846"/>
        <v>0</v>
      </c>
      <c r="FA80">
        <f t="shared" si="1847"/>
        <v>4</v>
      </c>
      <c r="FB80">
        <f t="shared" si="1848"/>
        <v>0</v>
      </c>
      <c r="FC80">
        <f t="shared" si="1849"/>
        <v>0</v>
      </c>
      <c r="FD80">
        <f t="shared" si="1850"/>
        <v>0</v>
      </c>
      <c r="FE80">
        <f t="shared" si="1851"/>
        <v>0</v>
      </c>
      <c r="FF80">
        <f t="shared" si="1852"/>
        <v>0</v>
      </c>
      <c r="FG80">
        <f t="shared" si="1853"/>
        <v>0</v>
      </c>
      <c r="FH80">
        <f t="shared" si="1854"/>
        <v>0</v>
      </c>
      <c r="FI80">
        <f t="shared" si="1855"/>
        <v>0</v>
      </c>
      <c r="FJ80">
        <f t="shared" si="1856"/>
        <v>0</v>
      </c>
      <c r="FK80">
        <f t="shared" si="1857"/>
        <v>0</v>
      </c>
      <c r="FL80">
        <f t="shared" si="1858"/>
        <v>0</v>
      </c>
      <c r="FM80">
        <f t="shared" si="1859"/>
        <v>0</v>
      </c>
      <c r="FN80">
        <f t="shared" si="1860"/>
        <v>0</v>
      </c>
      <c r="FO80">
        <f t="shared" si="1861"/>
        <v>0</v>
      </c>
      <c r="FP80">
        <f t="shared" si="1862"/>
        <v>0</v>
      </c>
      <c r="FQ80">
        <f t="shared" si="1863"/>
        <v>0</v>
      </c>
      <c r="FR80">
        <f t="shared" si="1864"/>
        <v>0</v>
      </c>
      <c r="FS80">
        <f t="shared" si="1865"/>
        <v>0</v>
      </c>
      <c r="FT80">
        <f t="shared" si="1866"/>
        <v>0</v>
      </c>
      <c r="FU80">
        <f t="shared" si="1867"/>
        <v>0</v>
      </c>
      <c r="FV80">
        <f t="shared" si="1868"/>
        <v>0</v>
      </c>
      <c r="FW80">
        <f t="shared" si="1869"/>
        <v>0</v>
      </c>
      <c r="FX80">
        <f t="shared" si="1870"/>
        <v>0</v>
      </c>
      <c r="FY80">
        <f t="shared" si="1871"/>
        <v>0</v>
      </c>
      <c r="FZ80">
        <f t="shared" si="1872"/>
        <v>0</v>
      </c>
      <c r="GA80">
        <f t="shared" si="1873"/>
        <v>0</v>
      </c>
      <c r="GB80">
        <f t="shared" si="1874"/>
        <v>0</v>
      </c>
      <c r="GC80">
        <f t="shared" si="1875"/>
        <v>0</v>
      </c>
      <c r="GD80">
        <f t="shared" si="1876"/>
        <v>0</v>
      </c>
      <c r="GE80">
        <f t="shared" si="1877"/>
        <v>0</v>
      </c>
      <c r="GF80">
        <f t="shared" si="1878"/>
        <v>0</v>
      </c>
      <c r="GG80">
        <f t="shared" si="1879"/>
        <v>0</v>
      </c>
      <c r="GH80">
        <f t="shared" si="1880"/>
        <v>0</v>
      </c>
      <c r="GI80">
        <f t="shared" si="1881"/>
        <v>0</v>
      </c>
      <c r="GJ80">
        <f t="shared" si="1882"/>
        <v>0</v>
      </c>
      <c r="GK80">
        <f t="shared" si="1883"/>
        <v>0</v>
      </c>
      <c r="GL80">
        <f t="shared" si="1884"/>
        <v>0</v>
      </c>
      <c r="GM80">
        <f t="shared" si="1885"/>
        <v>0</v>
      </c>
      <c r="GN80">
        <f t="shared" si="1886"/>
        <v>0</v>
      </c>
      <c r="GO80">
        <f t="shared" si="1887"/>
        <v>0</v>
      </c>
      <c r="GP80">
        <f t="shared" si="1888"/>
        <v>0</v>
      </c>
      <c r="GQ80">
        <f t="shared" si="1889"/>
        <v>0</v>
      </c>
      <c r="GR80">
        <f t="shared" si="1890"/>
        <v>0</v>
      </c>
      <c r="GS80">
        <f t="shared" si="1891"/>
        <v>0</v>
      </c>
      <c r="GT80">
        <f t="shared" si="1892"/>
        <v>0</v>
      </c>
      <c r="GU80">
        <f t="shared" si="1893"/>
        <v>0</v>
      </c>
      <c r="GW80" s="28">
        <f t="shared" si="1894"/>
        <v>6.482960375826643</v>
      </c>
      <c r="GX80" s="28">
        <f t="shared" si="1895"/>
        <v>0</v>
      </c>
      <c r="GY80" s="28">
        <f t="shared" si="1896"/>
        <v>0.29136888732306987</v>
      </c>
      <c r="GZ80" s="28">
        <f t="shared" si="1897"/>
        <v>0</v>
      </c>
      <c r="HA80" s="28">
        <f t="shared" si="1898"/>
        <v>0</v>
      </c>
      <c r="HB80" s="28">
        <f t="shared" si="1899"/>
        <v>6.6286448194881782</v>
      </c>
      <c r="HC80" s="28">
        <f t="shared" si="1900"/>
        <v>0.49887659853267485</v>
      </c>
      <c r="HE80">
        <f>IFERROR(VLOOKUP(_xlfn.NUMBERVALUE(MID(L80, SEARCH("!", L80)+1, SEARCH("+", L80)-SEARCH("!", L80)-1)), Rankings!$A$2:$BK$129, 63, FALSE),0)</f>
        <v>0.43696687962893166</v>
      </c>
      <c r="HF80">
        <f>IFERROR(VLOOKUP(_xlfn.NUMBERVALUE(MID(M80, SEARCH("!", M80)+1, SEARCH("+", M80)-SEARCH("!", M80)-1)), Rankings!$A$2:$BK$129, 63, FALSE),0)</f>
        <v>0.25428454476336043</v>
      </c>
      <c r="HG80">
        <f>IFERROR(VLOOKUP(_xlfn.NUMBERVALUE(MID(N80, SEARCH("!", N80)+1, SEARCH("+", N80)-SEARCH("!", N80)-1)), Rankings!$A$2:$BK$129, 63, FALSE),0)</f>
        <v>0.35003100525051917</v>
      </c>
      <c r="HH80">
        <f>IFERROR(VLOOKUP(_xlfn.NUMBERVALUE(MID(O80, SEARCH("!", O80)+1, SEARCH("+", O80)-SEARCH("!", O80)-1)), Rankings!$A$2:$BK$129, 63, FALSE),0)</f>
        <v>0</v>
      </c>
      <c r="HI80">
        <f>IFERROR(VLOOKUP(_xlfn.NUMBERVALUE(MID(P80, SEARCH("!", P80)+1, SEARCH("+", P80)-SEARCH("!", P80)-1)), Rankings!$A$2:$BK$129, 63, FALSE),0)</f>
        <v>0.29136888732306987</v>
      </c>
      <c r="HJ80">
        <f>IFERROR(VLOOKUP(_xlfn.NUMBERVALUE(MID(Q80, SEARCH("!", Q80)+1, SEARCH("+", Q80)-SEARCH("!", Q80)-1)), Rankings!$A$2:$BK$129, 63, FALSE),0)</f>
        <v>0.82730725178749975</v>
      </c>
      <c r="HK80">
        <f>IFERROR(VLOOKUP(_xlfn.NUMBERVALUE(MID(R80, SEARCH("!", R80)+1, SEARCH("+", R80)-SEARCH("!", R80)-1)), Rankings!$A$2:$BK$129, 63, FALSE),0)</f>
        <v>0</v>
      </c>
      <c r="HL80">
        <f>IFERROR(VLOOKUP(_xlfn.NUMBERVALUE(MID(S80, SEARCH("!", S80)+1, SEARCH("+", S80)-SEARCH("!", S80)-1)), Rankings!$A$2:$BK$129, 63, FALSE),0)</f>
        <v>0</v>
      </c>
      <c r="HM80">
        <f>IFERROR(VLOOKUP(_xlfn.NUMBERVALUE(MID(T80, SEARCH("!", T80)+1, SEARCH("+", T80)-SEARCH("!", T80)-1)), Rankings!$A$2:$BK$129, 63, FALSE),0)</f>
        <v>0</v>
      </c>
      <c r="HN80">
        <f>IFERROR(VLOOKUP(_xlfn.NUMBERVALUE(MID(U80, SEARCH("!", U80)+1, SEARCH("+", U80)-SEARCH("!", U80)-1)), Rankings!$A$2:$BK$129, 63, FALSE),0)</f>
        <v>0</v>
      </c>
      <c r="HO80">
        <f>IFERROR(VLOOKUP(_xlfn.NUMBERVALUE(MID(V80, SEARCH("!", V80)+1, SEARCH("+", V80)-SEARCH("!", V80)-1)), Rankings!$A$2:$BK$129, 63, FALSE),0)</f>
        <v>0</v>
      </c>
      <c r="HP80">
        <f>IFERROR(VLOOKUP(_xlfn.NUMBERVALUE(MID(W80, SEARCH("!", W80)+1, SEARCH("+", W80)-SEARCH("!", W80)-1)), Rankings!$A$2:$BK$129, 63, FALSE),0)</f>
        <v>0.91255548584178892</v>
      </c>
      <c r="HQ80">
        <f>IFERROR(VLOOKUP(_xlfn.NUMBERVALUE(MID(X80, SEARCH("!", X80)+1, SEARCH("+", X80)-SEARCH("!", X80)-1)), Rankings!$A$2:$BK$129, 63, FALSE),0)</f>
        <v>0</v>
      </c>
      <c r="HR80">
        <f>IFERROR(VLOOKUP(_xlfn.NUMBERVALUE(MID(Y80, SEARCH("!", Y80)+1, SEARCH("+", Y80)-SEARCH("!", Y80)-1)), Rankings!$A$2:$BK$129, 63, FALSE),0)</f>
        <v>0</v>
      </c>
      <c r="HS80">
        <f>IFERROR(VLOOKUP(_xlfn.NUMBERVALUE(MID(Z80, SEARCH("!", Z80)+1, SEARCH("+", Z80)-SEARCH("!", Z80)-1)), Rankings!$A$2:$BK$129, 63, FALSE),0)</f>
        <v>0.19644442049117397</v>
      </c>
      <c r="HT80">
        <f>IFERROR(VLOOKUP(_xlfn.NUMBERVALUE(MID(AA80, SEARCH("!", AA80)+1, SEARCH("+", AA80)-SEARCH("!", AA80)-1)), Rankings!$A$2:$BK$129, 63, FALSE),0)</f>
        <v>0</v>
      </c>
      <c r="HU80">
        <f>IFERROR(VLOOKUP(_xlfn.NUMBERVALUE(MID(AB80, SEARCH("!", AB80)+1, SEARCH("+", AB80)-SEARCH("!", AB80)-1)), Rankings!$A$2:$BK$129, 63, FALSE),0)</f>
        <v>0</v>
      </c>
      <c r="HV80">
        <f>IFERROR(VLOOKUP(_xlfn.NUMBERVALUE(MID(AC80, SEARCH("!", AC80)+1, SEARCH("+", AC80)-SEARCH("!", AC80)-1)), Rankings!$A$2:$BK$129, 63, FALSE),0)</f>
        <v>0</v>
      </c>
      <c r="HW80">
        <f>IFERROR(VLOOKUP(_xlfn.NUMBERVALUE(MID(AD80, SEARCH("!", AD80)+1, SEARCH("+", AD80)-SEARCH("!", AD80)-1)), Rankings!$A$2:$BK$129, 63, FALSE),0)</f>
        <v>0</v>
      </c>
      <c r="HX80">
        <f>IFERROR(VLOOKUP(_xlfn.NUMBERVALUE(MID(AE80, SEARCH("!", AE80)+1, SEARCH("+", AE80)-SEARCH("!", AE80)-1)), Rankings!$A$2:$BK$129, 63, FALSE),0)</f>
        <v>0</v>
      </c>
      <c r="HY80">
        <f>IFERROR(VLOOKUP(_xlfn.NUMBERVALUE(MID(AF80, SEARCH("!", AF80)+1, SEARCH("+", AF80)-SEARCH("!", AF80)-1)), Rankings!$A$2:$BK$129, 63, FALSE),0)</f>
        <v>0.75033377919569333</v>
      </c>
      <c r="HZ80">
        <f>IFERROR(VLOOKUP(_xlfn.NUMBERVALUE(MID(AG80, SEARCH("!", AG80)+1, SEARCH("+", AG80)-SEARCH("!", AG80)-1)), Rankings!$A$2:$BK$129, 63, FALSE),0)</f>
        <v>0</v>
      </c>
      <c r="IA80">
        <f>IFERROR(VLOOKUP(_xlfn.NUMBERVALUE(MID(AH80, SEARCH("!", AH80)+1, SEARCH("+", AH80)-SEARCH("!", AH80)-1)), Rankings!$A$2:$BK$129, 63, FALSE),0)</f>
        <v>0</v>
      </c>
      <c r="IB80">
        <f>IFERROR(VLOOKUP(_xlfn.NUMBERVALUE(MID(AI80, SEARCH("!", AI80)+1, SEARCH("+", AI80)-SEARCH("!", AI80)-1)), Rankings!$A$2:$BK$129, 63, FALSE),0)</f>
        <v>0.41542995804937638</v>
      </c>
      <c r="IC80">
        <f>IFERROR(VLOOKUP(_xlfn.NUMBERVALUE(MID(AJ80, SEARCH("!", AJ80)+1, SEARCH("+", AJ80)-SEARCH("!", AJ80)-1)), Rankings!$A$2:$BK$129, 63, FALSE),0)</f>
        <v>0</v>
      </c>
      <c r="ID80">
        <f>IFERROR(VLOOKUP(_xlfn.NUMBERVALUE(MID(AK80, SEARCH("!", AK80)+1, SEARCH("+", AK80)-SEARCH("!", AK80)-1)), Rankings!$A$2:$BK$129, 63, FALSE),0)</f>
        <v>0</v>
      </c>
      <c r="IE80">
        <f>IFERROR(VLOOKUP(_xlfn.NUMBERVALUE(MID(AL80, SEARCH("!", AL80)+1, SEARCH("+", AL80)-SEARCH("!", AL80)-1)), Rankings!$A$2:$BK$129, 63, FALSE),0)</f>
        <v>0.26403708703780177</v>
      </c>
      <c r="IF80">
        <f>IFERROR(VLOOKUP(_xlfn.NUMBERVALUE(MID(AM80, SEARCH("!", AM80)+1, SEARCH("+", AM80)-SEARCH("!", AM80)-1)), Rankings!$A$2:$BK$129, 63, FALSE),0)</f>
        <v>0</v>
      </c>
      <c r="IG80">
        <f>IFERROR(VLOOKUP(_xlfn.NUMBERVALUE(MID(AN80, SEARCH("!", AN80)+1, SEARCH("+", AN80)-SEARCH("!", AN80)-1)), Rankings!$A$2:$BK$129, 63, FALSE),0)</f>
        <v>0</v>
      </c>
      <c r="IH80">
        <f>IFERROR(VLOOKUP(_xlfn.NUMBERVALUE(MID(AO80, SEARCH("!", AO80)+1, SEARCH("+", AO80)-SEARCH("!", AO80)-1)), Rankings!$A$2:$BK$129, 63, FALSE),0)</f>
        <v>0.95123166606348908</v>
      </c>
      <c r="II80">
        <f>IFERROR(VLOOKUP(_xlfn.NUMBERVALUE(MID(AP80, SEARCH("!", AP80)+1, SEARCH("+", AP80)-SEARCH("!", AP80)-1)), Rankings!$A$2:$BK$129, 63, FALSE),0)</f>
        <v>0</v>
      </c>
      <c r="IJ80">
        <f>IFERROR(VLOOKUP(_xlfn.NUMBERVALUE(MID(AQ80, SEARCH("!", AQ80)+1, SEARCH("+", AQ80)-SEARCH("!", AQ80)-1)), Rankings!$A$2:$BK$129, 63, FALSE),0)</f>
        <v>0</v>
      </c>
      <c r="IK80">
        <f>IFERROR(VLOOKUP(_xlfn.NUMBERVALUE(MID(AR80, SEARCH("!", AR80)+1, SEARCH("+", AR80)-SEARCH("!", AR80)-1)), Rankings!$A$2:$BK$129, 63, FALSE),0)</f>
        <v>0.58430143930999556</v>
      </c>
      <c r="IL80">
        <f>IFERROR(VLOOKUP(_xlfn.NUMBERVALUE(MID(AS80, SEARCH("!", AS80)+1, SEARCH("+", AS80)-SEARCH("!", AS80)-1)), Rankings!$A$2:$BK$129, 63, FALSE),0)</f>
        <v>0</v>
      </c>
      <c r="IM80">
        <f>IFERROR(VLOOKUP(_xlfn.NUMBERVALUE(MID(AT80, SEARCH("!", AT80)+1, SEARCH("+", AT80)-SEARCH("!", AT80)-1)), Rankings!$A$2:$BK$129, 63, FALSE),0)</f>
        <v>0</v>
      </c>
      <c r="IN80">
        <f>IFERROR(VLOOKUP(_xlfn.NUMBERVALUE(MID(AU80, SEARCH("!", AU80)+1, SEARCH("+", AU80)-SEARCH("!", AU80)-1)), Rankings!$A$2:$BK$129, 63, FALSE),0)</f>
        <v>0.54003685840701343</v>
      </c>
      <c r="IO80">
        <f>IFERROR(VLOOKUP(_xlfn.NUMBERVALUE(MID(AV80, SEARCH("!", AV80)+1, SEARCH("+", AV80)-SEARCH("!", AV80)-1)), Rankings!$A$2:$BK$129, 63, FALSE),0)</f>
        <v>0</v>
      </c>
      <c r="IP80">
        <f>IFERROR(VLOOKUP(_xlfn.NUMBERVALUE(MID(AW80, SEARCH("!", AW80)+1, SEARCH("+", AW80)-SEARCH("!", AW80)-1)), Rankings!$A$2:$BK$129, 63, FALSE),0)</f>
        <v>0</v>
      </c>
      <c r="IQ80">
        <f>IFERROR(VLOOKUP(_xlfn.NUMBERVALUE(MID(AX80, SEARCH("!", AX80)+1, SEARCH("+", AX80)-SEARCH("!", AX80)-1)), Rankings!$A$2:$BK$129, 63, FALSE),0)</f>
        <v>0</v>
      </c>
      <c r="IR80">
        <f>IFERROR(VLOOKUP(_xlfn.NUMBERVALUE(MID(AY80, SEARCH("!", AY80)+1, SEARCH("+", AY80)-SEARCH("!", AY80)-1)), Rankings!$A$2:$BK$129, 63, FALSE),0)</f>
        <v>0</v>
      </c>
      <c r="IS80">
        <f>IFERROR(VLOOKUP(_xlfn.NUMBERVALUE(MID(AZ80, SEARCH("!", AZ80)+1, SEARCH("+", AZ80)-SEARCH("!", AZ80)-1)), Rankings!$A$2:$BK$129, 63, FALSE),0)</f>
        <v>0</v>
      </c>
      <c r="IT80">
        <f>IFERROR(VLOOKUP(_xlfn.NUMBERVALUE(MID(BA80, SEARCH("!", BA80)+1, SEARCH("+", BA80)-SEARCH("!", BA80)-1)), Rankings!$A$2:$BK$129, 63, FALSE),0)</f>
        <v>0</v>
      </c>
      <c r="IU80">
        <f>IFERROR(VLOOKUP(_xlfn.NUMBERVALUE(MID(BB80, SEARCH("!", BB80)+1, SEARCH("+", BB80)-SEARCH("!", BB80)-1)), Rankings!$A$2:$BK$129, 63, FALSE),0)</f>
        <v>0</v>
      </c>
      <c r="IV80">
        <f>IFERROR(VLOOKUP(_xlfn.NUMBERVALUE(MID(BC80, SEARCH("!", BC80)+1, SEARCH("+", BC80)-SEARCH("!", BC80)-1)), Rankings!$A$2:$BK$129, 63, FALSE),0)</f>
        <v>0</v>
      </c>
      <c r="IW80">
        <f>IFERROR(VLOOKUP(_xlfn.NUMBERVALUE(MID(BD80, SEARCH("!", BD80)+1, SEARCH("+", BD80)-SEARCH("!", BD80)-1)), Rankings!$A$2:$BK$129, 63, FALSE),0)</f>
        <v>0</v>
      </c>
      <c r="IX80">
        <f>IFERROR(VLOOKUP(_xlfn.NUMBERVALUE(MID(BE80, SEARCH("!", BE80)+1, SEARCH("+", BE80)-SEARCH("!", BE80)-1)), Rankings!$A$2:$BK$129, 63, FALSE),0)</f>
        <v>0</v>
      </c>
      <c r="IY80">
        <f>IFERROR(VLOOKUP(_xlfn.NUMBERVALUE(MID(BF80, SEARCH("!", BF80)+1, SEARCH("+", BF80)-SEARCH("!", BF80)-1)), Rankings!$A$2:$BK$129, 63, FALSE),0)</f>
        <v>0</v>
      </c>
      <c r="IZ80">
        <f>IFERROR(VLOOKUP(_xlfn.NUMBERVALUE(MID(BG80, SEARCH("!", BG80)+1, SEARCH("+", BG80)-SEARCH("!", BG80)-1)), Rankings!$A$2:$BK$129, 63, FALSE),0)</f>
        <v>0</v>
      </c>
      <c r="JA80">
        <f>IFERROR(VLOOKUP(_xlfn.NUMBERVALUE(MID(BH80, SEARCH("!", BH80)+1, SEARCH("+", BH80)-SEARCH("!", BH80)-1)), Rankings!$A$2:$BK$129, 63, FALSE),0)</f>
        <v>0</v>
      </c>
      <c r="JB80">
        <f>IFERROR(VLOOKUP(_xlfn.NUMBERVALUE(MID(BI80, SEARCH("!", BI80)+1, SEARCH("+", BI80)-SEARCH("!", BI80)-1)), Rankings!$A$2:$BK$129, 63, FALSE),0)</f>
        <v>0</v>
      </c>
      <c r="JC80">
        <f>IFERROR(VLOOKUP(_xlfn.NUMBERVALUE(MID(BJ80, SEARCH("!", BJ80)+1, SEARCH("+", BJ80)-SEARCH("!", BJ80)-1)), Rankings!$A$2:$BK$129, 63, FALSE),0)</f>
        <v>0</v>
      </c>
      <c r="JD80">
        <f>IFERROR(VLOOKUP(_xlfn.NUMBERVALUE(MID(BK80, SEARCH("!", BK80)+1, SEARCH("+", BK80)-SEARCH("!", BK80)-1)), Rankings!$A$2:$BK$129, 63, FALSE),0)</f>
        <v>0</v>
      </c>
      <c r="JE80">
        <f>IFERROR(VLOOKUP(_xlfn.NUMBERVALUE(MID(BL80, SEARCH("!", BL80)+1, SEARCH("+", BL80)-SEARCH("!", BL80)-1)), Rankings!$A$2:$BK$129, 63, FALSE),0)</f>
        <v>0</v>
      </c>
      <c r="JF80">
        <f>IFERROR(VLOOKUP(_xlfn.NUMBERVALUE(MID(BM80, SEARCH("!", BM80)+1, SEARCH("+", BM80)-SEARCH("!", BM80)-1)), Rankings!$A$2:$BK$129, 63, FALSE),0)</f>
        <v>0</v>
      </c>
      <c r="JG80">
        <f>IFERROR(VLOOKUP(_xlfn.NUMBERVALUE(MID(BN80, SEARCH("!", BN80)+1, SEARCH("+", BN80)-SEARCH("!", BN80)-1)), Rankings!$A$2:$BK$129, 63, FALSE),0)</f>
        <v>0</v>
      </c>
      <c r="JH80">
        <f>IFERROR(VLOOKUP(_xlfn.NUMBERVALUE(MID(BO80, SEARCH("!", BO80)+1, SEARCH("+", BO80)-SEARCH("!", BO80)-1)), Rankings!$A$2:$BK$129, 63, FALSE),0)</f>
        <v>0</v>
      </c>
      <c r="JI80">
        <f>IFERROR(VLOOKUP(_xlfn.NUMBERVALUE(MID(BP80, SEARCH("!", BP80)+1, SEARCH("+", BP80)-SEARCH("!", BP80)-1)), Rankings!$A$2:$BK$129, 63, FALSE),0)</f>
        <v>0</v>
      </c>
      <c r="JJ80">
        <f>IFERROR(VLOOKUP(_xlfn.NUMBERVALUE(MID(BQ80, SEARCH("!", BQ80)+1, SEARCH("+", BQ80)-SEARCH("!", BQ80)-1)), Rankings!$A$2:$BK$129, 63, FALSE),0)</f>
        <v>0</v>
      </c>
      <c r="JK80">
        <f>IFERROR(VLOOKUP(_xlfn.NUMBERVALUE(MID(BR80, SEARCH("!", BR80)+1, SEARCH("+", BR80)-SEARCH("!", BR80)-1)), Rankings!$A$2:$BK$129, 63, FALSE),0)</f>
        <v>0</v>
      </c>
      <c r="JL80">
        <f>IFERROR(VLOOKUP(_xlfn.NUMBERVALUE(MID(BS80, SEARCH("!", BS80)+1, SEARCH("+", BS80)-SEARCH("!", BS80)-1)), Rankings!$A$2:$BK$129, 63, FALSE),0)</f>
        <v>0</v>
      </c>
      <c r="JM80">
        <f>IFERROR(VLOOKUP(_xlfn.NUMBERVALUE(MID(BT80, SEARCH("!", BT80)+1, SEARCH("+", BT80)-SEARCH("!", BT80)-1)), Rankings!$A$2:$BK$129, 63, FALSE),0)</f>
        <v>0</v>
      </c>
      <c r="JN80">
        <f>IFERROR(VLOOKUP(_xlfn.NUMBERVALUE(MID(BU80, SEARCH("!", BU80)+1, SEARCH("+", BU80)-SEARCH("!", BU80)-1)), Rankings!$A$2:$BK$129, 63, FALSE),0)</f>
        <v>0</v>
      </c>
      <c r="JO80">
        <f>IFERROR(VLOOKUP(_xlfn.NUMBERVALUE(MID(BV80, SEARCH("!", BV80)+1, SEARCH("+", BV80)-SEARCH("!", BV80)-1)), Rankings!$A$2:$BK$129, 63, FALSE),0)</f>
        <v>0</v>
      </c>
      <c r="JP80">
        <f>IFERROR(VLOOKUP(_xlfn.NUMBERVALUE(MID(BW80, SEARCH("!", BW80)+1, SEARCH("+", BW80)-SEARCH("!", BW80)-1)), Rankings!$A$2:$BK$129, 63, FALSE),0)</f>
        <v>0</v>
      </c>
      <c r="JQ80">
        <f>IFERROR(VLOOKUP(_xlfn.NUMBERVALUE(MID(BX80, SEARCH("!", BX80)+1, SEARCH("+", BX80)-SEARCH("!", BX80)-1)), Rankings!$A$2:$BK$129, 63, FALSE),0)</f>
        <v>0</v>
      </c>
      <c r="JR80">
        <f>IFERROR(VLOOKUP(_xlfn.NUMBERVALUE(MID(BY80, SEARCH("!", BY80)+1, SEARCH("+", BY80)-SEARCH("!", BY80)-1)), Rankings!$A$2:$BK$129, 63, FALSE),0)</f>
        <v>0</v>
      </c>
      <c r="JS80">
        <f>IFERROR(VLOOKUP(_xlfn.NUMBERVALUE(MID(BZ80, SEARCH("!", BZ80)+1, SEARCH("+", BZ80)-SEARCH("!", BZ80)-1)), Rankings!$A$2:$BK$129, 63, FALSE),0)</f>
        <v>0</v>
      </c>
      <c r="JT80">
        <f>IFERROR(VLOOKUP(_xlfn.NUMBERVALUE(MID(CA80, SEARCH("!", CA80)+1, SEARCH("+", CA80)-SEARCH("!", CA80)-1)), Rankings!$A$2:$BK$129, 63, FALSE),0)</f>
        <v>0</v>
      </c>
      <c r="JU80">
        <f>IFERROR(VLOOKUP(_xlfn.NUMBERVALUE(MID(CB80, SEARCH("!", CB80)+1, SEARCH("+", CB80)-SEARCH("!", CB80)-1)), Rankings!$A$2:$BK$129, 63, FALSE),0)</f>
        <v>0</v>
      </c>
      <c r="JV80">
        <f>IFERROR(VLOOKUP(_xlfn.NUMBERVALUE(MID(CC80, SEARCH("!", CC80)+1, SEARCH("+", CC80)-SEARCH("!", CC80)-1)), Rankings!$A$2:$BK$129, 63, FALSE),0)</f>
        <v>0</v>
      </c>
      <c r="JW80">
        <f>IFERROR(VLOOKUP(_xlfn.NUMBERVALUE(MID(CD80, SEARCH("!", CD80)+1, SEARCH("+", CD80)-SEARCH("!", CD80)-1)), Rankings!$A$2:$BK$129, 63, FALSE),0)</f>
        <v>0</v>
      </c>
      <c r="JX80">
        <f>IFERROR(VLOOKUP(_xlfn.NUMBERVALUE(MID(CE80, SEARCH("!", CE80)+1, SEARCH("+", CE80)-SEARCH("!", CE80)-1)), Rankings!$A$2:$BK$129, 63, FALSE),0)</f>
        <v>0</v>
      </c>
      <c r="JY80">
        <f>IFERROR(VLOOKUP(_xlfn.NUMBERVALUE(MID(CF80, SEARCH("!", CF80)+1, SEARCH("+", CF80)-SEARCH("!", CF80)-1)), Rankings!$A$2:$BK$129, 63, FALSE),0)</f>
        <v>0</v>
      </c>
      <c r="JZ80">
        <f>IFERROR(VLOOKUP(_xlfn.NUMBERVALUE(MID(CG80, SEARCH("!", CG80)+1, SEARCH("+", CG80)-SEARCH("!", CG80)-1)), Rankings!$A$2:$BK$129, 63, FALSE),0)</f>
        <v>0</v>
      </c>
      <c r="KA80">
        <f>IFERROR(VLOOKUP(_xlfn.NUMBERVALUE(MID(CH80, SEARCH("!", CH80)+1, SEARCH("+", CH80)-SEARCH("!", CH80)-1)), Rankings!$A$2:$BK$129, 63, FALSE),0)</f>
        <v>0</v>
      </c>
      <c r="KB80">
        <f>IFERROR(VLOOKUP(_xlfn.NUMBERVALUE(MID(CI80, SEARCH("!", CI80)+1, SEARCH("+", CI80)-SEARCH("!", CI80)-1)), Rankings!$A$2:$BK$129, 63, FALSE),0)</f>
        <v>0</v>
      </c>
      <c r="KC80">
        <f>IFERROR(VLOOKUP(_xlfn.NUMBERVALUE(MID(CJ80, SEARCH("!", CJ80)+1, SEARCH("+", CJ80)-SEARCH("!", CJ80)-1)), Rankings!$A$2:$BK$129, 63, FALSE),0)</f>
        <v>0</v>
      </c>
      <c r="KD80">
        <f>IFERROR(VLOOKUP(_xlfn.NUMBERVALUE(MID(CK80, SEARCH("!", CK80)+1, SEARCH("+", CK80)-SEARCH("!", CK80)-1)), Rankings!$A$2:$BK$129, 63, FALSE),0)</f>
        <v>0</v>
      </c>
      <c r="KE80">
        <f>IFERROR(VLOOKUP(_xlfn.NUMBERVALUE(MID(CL80, SEARCH("!", CL80)+1, SEARCH("+", CL80)-SEARCH("!", CL80)-1)), Rankings!$A$2:$BK$129, 63, FALSE),0)</f>
        <v>0</v>
      </c>
      <c r="KF80">
        <f>IFERROR(VLOOKUP(_xlfn.NUMBERVALUE(MID(CM80, SEARCH("!", CM80)+1, SEARCH("+", CM80)-SEARCH("!", CM80)-1)), Rankings!$A$2:$BK$129, 63, FALSE),0)</f>
        <v>0</v>
      </c>
      <c r="KG80">
        <f>IFERROR(VLOOKUP(_xlfn.NUMBERVALUE(MID(CN80, SEARCH("!", CN80)+1, SEARCH("+", CN80)-SEARCH("!", CN80)-1)), Rankings!$A$2:$BK$129, 63, FALSE),0)</f>
        <v>0</v>
      </c>
      <c r="KH80">
        <f>IFERROR(VLOOKUP(_xlfn.NUMBERVALUE(MID(CO80, SEARCH("!", CO80)+1, SEARCH("+", CO80)-SEARCH("!", CO80)-1)), Rankings!$A$2:$BK$129, 63, FALSE),0)</f>
        <v>0</v>
      </c>
      <c r="KJ80" s="28">
        <f t="shared" si="1901"/>
        <v>223</v>
      </c>
      <c r="KK80" s="28">
        <f t="shared" si="1902"/>
        <v>0</v>
      </c>
      <c r="KL80" s="28">
        <f t="shared" si="1903"/>
        <v>27</v>
      </c>
      <c r="KM80" s="28">
        <f t="shared" si="1904"/>
        <v>0</v>
      </c>
      <c r="KN80" s="28">
        <f t="shared" si="1905"/>
        <v>0</v>
      </c>
      <c r="KO80" s="28">
        <f t="shared" si="1906"/>
        <v>173</v>
      </c>
      <c r="KP80" s="28">
        <f t="shared" si="1907"/>
        <v>236.5</v>
      </c>
      <c r="KQ80" s="28">
        <f t="shared" si="1908"/>
        <v>173</v>
      </c>
      <c r="KS80" s="27" t="str">
        <f t="shared" si="1909"/>
        <v>20</v>
      </c>
      <c r="KT80" s="27" t="str">
        <f t="shared" si="1910"/>
        <v>15</v>
      </c>
      <c r="KU80" s="27" t="str">
        <f t="shared" si="1911"/>
        <v>20</v>
      </c>
      <c r="KV80" s="27">
        <f t="shared" si="1912"/>
        <v>0</v>
      </c>
      <c r="KW80" s="27" t="str">
        <f t="shared" si="1913"/>
        <v>27</v>
      </c>
      <c r="KX80" s="27" t="str">
        <f t="shared" si="1914"/>
        <v>25</v>
      </c>
      <c r="KY80" s="27">
        <f t="shared" si="1915"/>
        <v>0</v>
      </c>
      <c r="KZ80" s="27">
        <f t="shared" si="1916"/>
        <v>0</v>
      </c>
      <c r="LA80" s="27">
        <f t="shared" si="1917"/>
        <v>0</v>
      </c>
      <c r="LB80" s="27">
        <f t="shared" si="1918"/>
        <v>0</v>
      </c>
      <c r="LC80" s="27">
        <f t="shared" si="1919"/>
        <v>0</v>
      </c>
      <c r="LD80" s="27" t="str">
        <f t="shared" si="1920"/>
        <v>20</v>
      </c>
      <c r="LE80" s="27">
        <f t="shared" si="1921"/>
        <v>0</v>
      </c>
      <c r="LF80" s="27">
        <f t="shared" si="1922"/>
        <v>0</v>
      </c>
      <c r="LG80" s="27" t="str">
        <f t="shared" si="1923"/>
        <v>22</v>
      </c>
      <c r="LH80" s="27">
        <f t="shared" si="1924"/>
        <v>0</v>
      </c>
      <c r="LI80" s="27">
        <f t="shared" si="1925"/>
        <v>0</v>
      </c>
      <c r="LJ80" s="27">
        <f t="shared" si="1926"/>
        <v>0</v>
      </c>
      <c r="LK80" s="27">
        <f t="shared" si="1927"/>
        <v>0</v>
      </c>
      <c r="LL80" s="27">
        <f t="shared" si="1928"/>
        <v>0</v>
      </c>
      <c r="LM80" s="27" t="str">
        <f t="shared" si="1929"/>
        <v>11</v>
      </c>
      <c r="LN80" s="27">
        <f t="shared" si="1930"/>
        <v>0</v>
      </c>
      <c r="LO80" s="27">
        <f t="shared" si="1931"/>
        <v>0</v>
      </c>
      <c r="LP80" s="27" t="str">
        <f t="shared" si="1932"/>
        <v>14</v>
      </c>
      <c r="LQ80" s="27">
        <f t="shared" si="1933"/>
        <v>0</v>
      </c>
      <c r="LR80" s="27">
        <f t="shared" si="1934"/>
        <v>0</v>
      </c>
      <c r="LS80" s="27" t="str">
        <f t="shared" si="1935"/>
        <v>22</v>
      </c>
      <c r="LT80" s="27">
        <f t="shared" si="1936"/>
        <v>0</v>
      </c>
      <c r="LU80" s="27">
        <f t="shared" si="1937"/>
        <v>0</v>
      </c>
      <c r="LV80" s="27" t="str">
        <f t="shared" si="1938"/>
        <v>9</v>
      </c>
      <c r="LW80" s="27">
        <f t="shared" si="1939"/>
        <v>0</v>
      </c>
      <c r="LX80" s="27">
        <f t="shared" si="1940"/>
        <v>0</v>
      </c>
      <c r="LY80" s="27" t="str">
        <f t="shared" si="1941"/>
        <v>29</v>
      </c>
      <c r="LZ80" s="27">
        <f t="shared" si="1942"/>
        <v>0</v>
      </c>
      <c r="MA80" s="27">
        <f t="shared" si="1943"/>
        <v>0</v>
      </c>
      <c r="MB80" s="27" t="str">
        <f t="shared" si="1944"/>
        <v>16</v>
      </c>
      <c r="MC80" s="27">
        <f t="shared" si="1945"/>
        <v>0</v>
      </c>
      <c r="MD80" s="27">
        <f t="shared" si="1946"/>
        <v>0</v>
      </c>
      <c r="ME80" s="27">
        <f t="shared" si="1947"/>
        <v>0</v>
      </c>
      <c r="MF80" s="27">
        <f t="shared" si="1948"/>
        <v>0</v>
      </c>
      <c r="MG80" s="27">
        <f t="shared" si="1949"/>
        <v>0</v>
      </c>
      <c r="MH80" s="27">
        <f t="shared" si="1950"/>
        <v>0</v>
      </c>
      <c r="MI80" s="27">
        <f t="shared" si="1951"/>
        <v>0</v>
      </c>
      <c r="MJ80" s="27">
        <f t="shared" si="1952"/>
        <v>0</v>
      </c>
      <c r="MK80" s="27">
        <f t="shared" si="1953"/>
        <v>0</v>
      </c>
      <c r="ML80" s="27">
        <f t="shared" si="1954"/>
        <v>0</v>
      </c>
      <c r="MM80" s="27">
        <f t="shared" si="1955"/>
        <v>0</v>
      </c>
      <c r="MN80" s="27">
        <f t="shared" si="1956"/>
        <v>0</v>
      </c>
      <c r="MO80" s="27">
        <f t="shared" si="1957"/>
        <v>0</v>
      </c>
      <c r="MP80" s="27">
        <f t="shared" si="1958"/>
        <v>0</v>
      </c>
      <c r="MQ80" s="27">
        <f t="shared" si="1959"/>
        <v>0</v>
      </c>
      <c r="MR80" s="27">
        <f t="shared" si="1960"/>
        <v>0</v>
      </c>
      <c r="MS80" s="27">
        <f t="shared" si="1961"/>
        <v>0</v>
      </c>
      <c r="MT80" s="27">
        <f t="shared" si="1962"/>
        <v>0</v>
      </c>
      <c r="MU80" s="27">
        <f t="shared" si="1963"/>
        <v>0</v>
      </c>
      <c r="MV80" s="27">
        <f t="shared" si="1964"/>
        <v>0</v>
      </c>
      <c r="MW80" s="27">
        <f t="shared" si="1965"/>
        <v>0</v>
      </c>
      <c r="MX80" s="27">
        <f t="shared" si="1966"/>
        <v>0</v>
      </c>
      <c r="MY80" s="27">
        <f t="shared" si="1967"/>
        <v>0</v>
      </c>
      <c r="MZ80" s="27">
        <f t="shared" si="1968"/>
        <v>0</v>
      </c>
      <c r="NA80" s="27">
        <f t="shared" si="1969"/>
        <v>0</v>
      </c>
      <c r="NB80" s="27">
        <f t="shared" si="1970"/>
        <v>0</v>
      </c>
      <c r="NC80" s="27">
        <f t="shared" si="1971"/>
        <v>0</v>
      </c>
      <c r="ND80" s="27">
        <f t="shared" si="1972"/>
        <v>0</v>
      </c>
      <c r="NE80" s="27">
        <f t="shared" si="1973"/>
        <v>0</v>
      </c>
      <c r="NF80" s="27">
        <f t="shared" si="1974"/>
        <v>0</v>
      </c>
      <c r="NG80" s="27">
        <f t="shared" si="1975"/>
        <v>0</v>
      </c>
      <c r="NH80" s="27">
        <f t="shared" si="1976"/>
        <v>0</v>
      </c>
      <c r="NI80" s="27">
        <f t="shared" si="1977"/>
        <v>0</v>
      </c>
      <c r="NJ80" s="27">
        <f t="shared" si="1978"/>
        <v>0</v>
      </c>
      <c r="NK80" s="27">
        <f t="shared" si="1979"/>
        <v>0</v>
      </c>
      <c r="NL80" s="27">
        <f t="shared" si="1980"/>
        <v>0</v>
      </c>
      <c r="NM80" s="27">
        <f t="shared" si="1981"/>
        <v>0</v>
      </c>
      <c r="NN80" s="27">
        <f t="shared" si="1982"/>
        <v>0</v>
      </c>
      <c r="NO80" s="27">
        <f t="shared" si="1983"/>
        <v>0</v>
      </c>
      <c r="NP80" s="27">
        <f t="shared" si="1984"/>
        <v>0</v>
      </c>
      <c r="NQ80" s="27">
        <f t="shared" si="1985"/>
        <v>0</v>
      </c>
      <c r="NR80" s="27">
        <f t="shared" si="1986"/>
        <v>0</v>
      </c>
      <c r="NS80" s="27">
        <f t="shared" si="1987"/>
        <v>0</v>
      </c>
      <c r="NT80" s="27">
        <f t="shared" si="1988"/>
        <v>0</v>
      </c>
      <c r="NU80" s="27">
        <f t="shared" si="1989"/>
        <v>0</v>
      </c>
      <c r="NV80" s="27">
        <f t="shared" si="1990"/>
        <v>0</v>
      </c>
      <c r="NX80" s="28">
        <f t="shared" si="1991"/>
        <v>249</v>
      </c>
      <c r="NY80" s="28">
        <f t="shared" si="1992"/>
        <v>0</v>
      </c>
      <c r="NZ80" s="28">
        <f t="shared" si="1993"/>
        <v>30</v>
      </c>
      <c r="OA80" s="28">
        <f t="shared" si="1994"/>
        <v>0</v>
      </c>
      <c r="OB80" s="28">
        <f t="shared" si="1995"/>
        <v>0</v>
      </c>
      <c r="OC80" s="28">
        <f t="shared" si="1996"/>
        <v>190</v>
      </c>
      <c r="OD80" s="28">
        <f t="shared" si="1997"/>
        <v>264</v>
      </c>
      <c r="OE80" s="28">
        <f t="shared" si="1998"/>
        <v>190</v>
      </c>
      <c r="OG80" s="27" t="str">
        <f t="shared" si="1999"/>
        <v>25</v>
      </c>
      <c r="OH80" s="27" t="str">
        <f t="shared" si="2000"/>
        <v>26</v>
      </c>
      <c r="OI80" s="27" t="str">
        <f t="shared" si="2001"/>
        <v>19</v>
      </c>
      <c r="OJ80" s="27">
        <f t="shared" si="2002"/>
        <v>0</v>
      </c>
      <c r="OK80" s="27" t="str">
        <f t="shared" si="2003"/>
        <v>30</v>
      </c>
      <c r="OL80" s="27" t="str">
        <f t="shared" si="2004"/>
        <v>15</v>
      </c>
      <c r="OM80" s="27">
        <f t="shared" si="2005"/>
        <v>0</v>
      </c>
      <c r="ON80" s="27">
        <f t="shared" si="2006"/>
        <v>0</v>
      </c>
      <c r="OO80" s="27">
        <f t="shared" si="2007"/>
        <v>0</v>
      </c>
      <c r="OP80" s="27">
        <f t="shared" si="2008"/>
        <v>0</v>
      </c>
      <c r="OQ80" s="27">
        <f t="shared" si="2009"/>
        <v>0</v>
      </c>
      <c r="OR80" s="27" t="str">
        <f t="shared" si="2010"/>
        <v>25</v>
      </c>
      <c r="OS80" s="27">
        <f t="shared" si="2011"/>
        <v>0</v>
      </c>
      <c r="OT80" s="27">
        <f t="shared" si="2012"/>
        <v>0</v>
      </c>
      <c r="OU80" s="27" t="str">
        <f t="shared" si="2013"/>
        <v>11</v>
      </c>
      <c r="OV80" s="27">
        <f t="shared" si="2014"/>
        <v>0</v>
      </c>
      <c r="OW80" s="27">
        <f t="shared" si="2015"/>
        <v>0</v>
      </c>
      <c r="OX80" s="27">
        <f t="shared" si="2016"/>
        <v>0</v>
      </c>
      <c r="OY80" s="27">
        <f t="shared" si="2017"/>
        <v>0</v>
      </c>
      <c r="OZ80" s="27">
        <f t="shared" si="2018"/>
        <v>0</v>
      </c>
      <c r="PA80" s="27" t="str">
        <f t="shared" si="2019"/>
        <v>21</v>
      </c>
      <c r="PB80" s="27">
        <f t="shared" si="2020"/>
        <v>0</v>
      </c>
      <c r="PC80" s="27">
        <f t="shared" si="2021"/>
        <v>0</v>
      </c>
      <c r="PD80" s="27" t="str">
        <f t="shared" si="2022"/>
        <v>23</v>
      </c>
      <c r="PE80" s="27">
        <f t="shared" si="2023"/>
        <v>0</v>
      </c>
      <c r="PF80" s="27">
        <f t="shared" si="2024"/>
        <v>0</v>
      </c>
      <c r="PG80" s="27" t="str">
        <f t="shared" si="2025"/>
        <v>15</v>
      </c>
      <c r="PH80" s="27">
        <f t="shared" si="2026"/>
        <v>0</v>
      </c>
      <c r="PI80" s="27">
        <f t="shared" si="2027"/>
        <v>0</v>
      </c>
      <c r="PJ80" s="27" t="str">
        <f t="shared" si="2028"/>
        <v>34</v>
      </c>
      <c r="PK80" s="27">
        <f t="shared" si="2029"/>
        <v>0</v>
      </c>
      <c r="PL80" s="27">
        <f t="shared" si="2030"/>
        <v>0</v>
      </c>
      <c r="PM80" s="27" t="str">
        <f t="shared" si="2031"/>
        <v>15</v>
      </c>
      <c r="PN80" s="27">
        <f t="shared" si="2032"/>
        <v>0</v>
      </c>
      <c r="PO80" s="27">
        <f t="shared" si="2033"/>
        <v>0</v>
      </c>
      <c r="PP80" s="27" t="str">
        <f t="shared" si="2034"/>
        <v>20</v>
      </c>
      <c r="PQ80" s="27">
        <f t="shared" si="2035"/>
        <v>0</v>
      </c>
      <c r="PR80" s="27">
        <f t="shared" si="2036"/>
        <v>0</v>
      </c>
      <c r="PS80" s="27">
        <f t="shared" si="2037"/>
        <v>0</v>
      </c>
      <c r="PT80" s="27">
        <f t="shared" si="2038"/>
        <v>0</v>
      </c>
      <c r="PU80" s="27">
        <f t="shared" si="2039"/>
        <v>0</v>
      </c>
      <c r="PV80" s="27">
        <f t="shared" si="2040"/>
        <v>0</v>
      </c>
      <c r="PW80" s="27">
        <f t="shared" si="2041"/>
        <v>0</v>
      </c>
      <c r="PX80" s="27">
        <f t="shared" si="2042"/>
        <v>0</v>
      </c>
      <c r="PY80" s="27">
        <f t="shared" si="2043"/>
        <v>0</v>
      </c>
      <c r="PZ80" s="27">
        <f t="shared" si="2044"/>
        <v>0</v>
      </c>
      <c r="QA80" s="27">
        <f t="shared" si="2045"/>
        <v>0</v>
      </c>
      <c r="QB80" s="27">
        <f t="shared" si="2046"/>
        <v>0</v>
      </c>
      <c r="QC80" s="27">
        <f t="shared" si="2047"/>
        <v>0</v>
      </c>
      <c r="QD80" s="27">
        <f t="shared" si="2048"/>
        <v>0</v>
      </c>
      <c r="QE80" s="27">
        <f t="shared" si="2049"/>
        <v>0</v>
      </c>
      <c r="QF80" s="27">
        <f t="shared" si="2050"/>
        <v>0</v>
      </c>
      <c r="QG80" s="27">
        <f t="shared" si="2051"/>
        <v>0</v>
      </c>
      <c r="QH80" s="27">
        <f t="shared" si="2052"/>
        <v>0</v>
      </c>
      <c r="QI80" s="27">
        <f t="shared" si="2053"/>
        <v>0</v>
      </c>
      <c r="QJ80" s="27">
        <f t="shared" si="2054"/>
        <v>0</v>
      </c>
      <c r="QK80" s="27">
        <f t="shared" si="2055"/>
        <v>0</v>
      </c>
      <c r="QL80" s="27">
        <f t="shared" si="2056"/>
        <v>0</v>
      </c>
      <c r="QM80" s="27">
        <f t="shared" si="2057"/>
        <v>0</v>
      </c>
      <c r="QN80" s="27">
        <f t="shared" si="2058"/>
        <v>0</v>
      </c>
      <c r="QO80" s="27">
        <f t="shared" si="2059"/>
        <v>0</v>
      </c>
      <c r="QP80" s="27">
        <f t="shared" si="2060"/>
        <v>0</v>
      </c>
      <c r="QQ80" s="27">
        <f t="shared" si="2061"/>
        <v>0</v>
      </c>
      <c r="QR80" s="27">
        <f t="shared" si="2062"/>
        <v>0</v>
      </c>
      <c r="QS80" s="27">
        <f t="shared" si="2063"/>
        <v>0</v>
      </c>
      <c r="QT80" s="27">
        <f t="shared" si="2064"/>
        <v>0</v>
      </c>
      <c r="QU80" s="27">
        <f t="shared" si="2065"/>
        <v>0</v>
      </c>
      <c r="QV80" s="27">
        <f t="shared" si="2066"/>
        <v>0</v>
      </c>
      <c r="QW80" s="27">
        <f t="shared" si="2067"/>
        <v>0</v>
      </c>
      <c r="QX80" s="27">
        <f t="shared" si="2068"/>
        <v>0</v>
      </c>
      <c r="QY80" s="27">
        <f t="shared" si="2069"/>
        <v>0</v>
      </c>
      <c r="QZ80" s="27">
        <f t="shared" si="2070"/>
        <v>0</v>
      </c>
      <c r="RA80" s="27">
        <f t="shared" si="2071"/>
        <v>0</v>
      </c>
      <c r="RB80" s="27">
        <f t="shared" si="2072"/>
        <v>0</v>
      </c>
      <c r="RC80" s="27">
        <f t="shared" si="2073"/>
        <v>0</v>
      </c>
      <c r="RD80" s="27">
        <f t="shared" si="2074"/>
        <v>0</v>
      </c>
      <c r="RE80" s="27">
        <f t="shared" si="2075"/>
        <v>0</v>
      </c>
      <c r="RF80" s="27">
        <f t="shared" si="2076"/>
        <v>0</v>
      </c>
      <c r="RG80" s="27">
        <f t="shared" si="2077"/>
        <v>0</v>
      </c>
      <c r="RH80" s="27">
        <f t="shared" si="2078"/>
        <v>0</v>
      </c>
      <c r="RI80" s="27">
        <f t="shared" si="2079"/>
        <v>0</v>
      </c>
      <c r="RJ80" s="27">
        <f t="shared" si="2080"/>
        <v>0</v>
      </c>
      <c r="RL80" s="28">
        <f t="shared" si="2081"/>
        <v>105</v>
      </c>
      <c r="RM80" s="28">
        <f t="shared" si="2082"/>
        <v>0</v>
      </c>
      <c r="RN80" s="28">
        <f t="shared" si="2083"/>
        <v>16</v>
      </c>
      <c r="RO80" s="28">
        <f t="shared" si="2084"/>
        <v>0</v>
      </c>
      <c r="RP80" s="28">
        <f t="shared" si="2085"/>
        <v>0</v>
      </c>
      <c r="RQ80" s="28">
        <f t="shared" si="2086"/>
        <v>113</v>
      </c>
      <c r="RT80" s="27" t="str">
        <f t="shared" si="2087"/>
        <v>9</v>
      </c>
      <c r="RU80" s="27" t="str">
        <f t="shared" si="2088"/>
        <v>8</v>
      </c>
      <c r="RV80" s="27" t="str">
        <f t="shared" si="2089"/>
        <v>10</v>
      </c>
      <c r="RW80" s="27" t="str">
        <f t="shared" si="2090"/>
        <v>0</v>
      </c>
      <c r="RX80" s="27" t="str">
        <f t="shared" si="2091"/>
        <v>16</v>
      </c>
      <c r="RY80" s="27" t="str">
        <f t="shared" si="2092"/>
        <v>16</v>
      </c>
      <c r="RZ80" s="27" t="str">
        <f t="shared" si="2093"/>
        <v>0</v>
      </c>
      <c r="SA80" s="27" t="str">
        <f t="shared" si="2094"/>
        <v>0</v>
      </c>
      <c r="SB80" s="27" t="str">
        <f t="shared" si="2095"/>
        <v>0</v>
      </c>
      <c r="SC80" s="27" t="str">
        <f t="shared" si="2096"/>
        <v>0</v>
      </c>
      <c r="SD80" s="27" t="str">
        <f t="shared" si="2097"/>
        <v>0</v>
      </c>
      <c r="SE80" s="27" t="str">
        <f t="shared" si="2098"/>
        <v>9</v>
      </c>
      <c r="SF80" s="27" t="str">
        <f t="shared" si="2099"/>
        <v>0</v>
      </c>
      <c r="SG80" s="27" t="str">
        <f t="shared" si="2100"/>
        <v>0</v>
      </c>
      <c r="SH80" s="27" t="str">
        <f t="shared" si="2101"/>
        <v>9</v>
      </c>
      <c r="SI80" s="27" t="str">
        <f t="shared" si="2102"/>
        <v>0</v>
      </c>
      <c r="SJ80" s="27" t="str">
        <f t="shared" si="2103"/>
        <v>0</v>
      </c>
      <c r="SK80" s="27" t="str">
        <f t="shared" si="2104"/>
        <v>0</v>
      </c>
      <c r="SL80" s="27" t="str">
        <f t="shared" si="2105"/>
        <v>0</v>
      </c>
      <c r="SM80" s="27" t="str">
        <f t="shared" si="2106"/>
        <v>0</v>
      </c>
      <c r="SN80" s="27" t="str">
        <f t="shared" si="2107"/>
        <v>4</v>
      </c>
      <c r="SO80" s="27" t="str">
        <f t="shared" si="2108"/>
        <v>0</v>
      </c>
      <c r="SP80" s="27" t="str">
        <f t="shared" si="2109"/>
        <v>0</v>
      </c>
      <c r="SQ80" s="27" t="str">
        <f t="shared" si="2110"/>
        <v>7</v>
      </c>
      <c r="SR80" s="27" t="str">
        <f t="shared" si="2111"/>
        <v>0</v>
      </c>
      <c r="SS80" s="27" t="str">
        <f t="shared" si="2112"/>
        <v>0</v>
      </c>
      <c r="ST80" s="27" t="str">
        <f t="shared" si="2113"/>
        <v>8</v>
      </c>
      <c r="SU80" s="27" t="str">
        <f t="shared" si="2114"/>
        <v>0</v>
      </c>
      <c r="SV80" s="27" t="str">
        <f t="shared" si="2115"/>
        <v>0</v>
      </c>
      <c r="SW80" s="27" t="str">
        <f t="shared" si="2116"/>
        <v>6</v>
      </c>
      <c r="SX80" s="27" t="str">
        <f t="shared" si="2117"/>
        <v>0</v>
      </c>
      <c r="SY80" s="27" t="str">
        <f t="shared" si="2118"/>
        <v>0</v>
      </c>
      <c r="SZ80" s="27" t="str">
        <f t="shared" si="2119"/>
        <v>12</v>
      </c>
      <c r="TA80" s="27" t="str">
        <f t="shared" si="2120"/>
        <v>0</v>
      </c>
      <c r="TB80" s="27" t="str">
        <f t="shared" si="2121"/>
        <v>0</v>
      </c>
      <c r="TC80" s="27" t="str">
        <f t="shared" si="2122"/>
        <v>7</v>
      </c>
      <c r="TD80" s="27" t="str">
        <f t="shared" si="2123"/>
        <v>0</v>
      </c>
      <c r="TE80" s="27" t="str">
        <f t="shared" si="2124"/>
        <v>0</v>
      </c>
      <c r="TF80" s="27" t="str">
        <f t="shared" si="2125"/>
        <v>0</v>
      </c>
      <c r="TG80" s="27" t="str">
        <f t="shared" si="2126"/>
        <v>0</v>
      </c>
      <c r="TH80" s="27" t="str">
        <f t="shared" si="2127"/>
        <v>0</v>
      </c>
      <c r="TI80" s="27" t="str">
        <f t="shared" si="2128"/>
        <v>0</v>
      </c>
      <c r="TJ80" s="27" t="str">
        <f t="shared" si="2129"/>
        <v>0</v>
      </c>
      <c r="TK80" s="27" t="str">
        <f t="shared" si="2130"/>
        <v>0</v>
      </c>
      <c r="TL80" s="27" t="str">
        <f t="shared" si="2131"/>
        <v>0</v>
      </c>
      <c r="TM80" s="27" t="str">
        <f t="shared" si="2132"/>
        <v>0</v>
      </c>
      <c r="TN80" s="27" t="str">
        <f t="shared" si="2133"/>
        <v>0</v>
      </c>
      <c r="TO80" s="27" t="str">
        <f t="shared" si="2134"/>
        <v>0</v>
      </c>
      <c r="TP80" s="27" t="str">
        <f t="shared" si="2135"/>
        <v>0</v>
      </c>
      <c r="TQ80" s="27" t="str">
        <f t="shared" si="2136"/>
        <v>0</v>
      </c>
      <c r="TR80" s="27" t="str">
        <f t="shared" si="2137"/>
        <v>0</v>
      </c>
      <c r="TS80" s="27" t="str">
        <f t="shared" si="2138"/>
        <v>0</v>
      </c>
      <c r="TT80" s="27" t="str">
        <f t="shared" si="2139"/>
        <v>0</v>
      </c>
      <c r="TU80" s="27" t="str">
        <f t="shared" si="2140"/>
        <v>0</v>
      </c>
      <c r="TV80" s="27" t="str">
        <f t="shared" si="2141"/>
        <v>0</v>
      </c>
      <c r="TW80" s="27" t="str">
        <f t="shared" si="2142"/>
        <v>0</v>
      </c>
      <c r="TX80" s="27" t="str">
        <f t="shared" si="2143"/>
        <v>0</v>
      </c>
      <c r="TY80" s="27" t="str">
        <f t="shared" si="2144"/>
        <v>0</v>
      </c>
      <c r="TZ80" s="27" t="str">
        <f t="shared" si="2145"/>
        <v>0</v>
      </c>
      <c r="UA80" s="27" t="str">
        <f t="shared" si="2146"/>
        <v>0</v>
      </c>
      <c r="UB80" s="27" t="str">
        <f t="shared" si="2147"/>
        <v>0</v>
      </c>
      <c r="UC80" s="27" t="str">
        <f t="shared" si="2148"/>
        <v>0</v>
      </c>
      <c r="UD80" s="27" t="str">
        <f t="shared" si="2149"/>
        <v>0</v>
      </c>
      <c r="UE80" s="27" t="str">
        <f t="shared" si="2150"/>
        <v>0</v>
      </c>
      <c r="UF80" s="27" t="str">
        <f t="shared" si="2151"/>
        <v>0</v>
      </c>
      <c r="UG80" s="27" t="str">
        <f t="shared" si="2152"/>
        <v>0</v>
      </c>
      <c r="UH80" s="27" t="str">
        <f t="shared" si="2153"/>
        <v>0</v>
      </c>
      <c r="UI80" s="27" t="str">
        <f t="shared" si="2154"/>
        <v>0</v>
      </c>
      <c r="UJ80" s="27" t="str">
        <f t="shared" si="2155"/>
        <v>0</v>
      </c>
      <c r="UK80" s="27" t="str">
        <f t="shared" si="2156"/>
        <v>0</v>
      </c>
      <c r="UL80" s="27" t="str">
        <f t="shared" si="2157"/>
        <v>0</v>
      </c>
      <c r="UM80" s="27" t="str">
        <f t="shared" si="2158"/>
        <v>0</v>
      </c>
      <c r="UN80" s="27" t="str">
        <f t="shared" si="2159"/>
        <v>0</v>
      </c>
      <c r="UO80" s="27" t="str">
        <f t="shared" si="2160"/>
        <v>0</v>
      </c>
      <c r="UP80" s="27" t="str">
        <f t="shared" si="2161"/>
        <v>0</v>
      </c>
      <c r="UQ80" s="27" t="str">
        <f t="shared" si="2162"/>
        <v>0</v>
      </c>
      <c r="UR80" s="27" t="str">
        <f t="shared" si="2163"/>
        <v>0</v>
      </c>
      <c r="US80" s="27" t="str">
        <f t="shared" si="2164"/>
        <v>0</v>
      </c>
      <c r="UT80" s="27" t="str">
        <f t="shared" si="2165"/>
        <v>0</v>
      </c>
      <c r="UU80" s="27" t="str">
        <f t="shared" si="2166"/>
        <v>0</v>
      </c>
      <c r="UV80" s="27" t="str">
        <f t="shared" si="2167"/>
        <v>0</v>
      </c>
      <c r="UW80" s="27" t="str">
        <f t="shared" si="2168"/>
        <v>0</v>
      </c>
      <c r="UY80" s="28">
        <f t="shared" si="2169"/>
        <v>-44.989999999999995</v>
      </c>
      <c r="UZ80" s="28">
        <f t="shared" si="2170"/>
        <v>0</v>
      </c>
      <c r="VA80" s="28">
        <f t="shared" si="2171"/>
        <v>-6.15</v>
      </c>
      <c r="VB80" s="28">
        <f t="shared" si="2172"/>
        <v>0</v>
      </c>
      <c r="VC80" s="28">
        <f t="shared" si="2173"/>
        <v>0</v>
      </c>
      <c r="VD80" s="28">
        <f t="shared" si="2174"/>
        <v>-48.064999999999998</v>
      </c>
      <c r="VG80" s="27" t="str">
        <f t="shared" si="2175"/>
        <v>-1.94</v>
      </c>
      <c r="VH80" s="27" t="str">
        <f t="shared" si="2176"/>
        <v>-5.53</v>
      </c>
      <c r="VI80" s="27" t="str">
        <f t="shared" si="2177"/>
        <v>-5.03</v>
      </c>
      <c r="VJ80" s="27">
        <f t="shared" si="2178"/>
        <v>0</v>
      </c>
      <c r="VK80" s="27" t="str">
        <f t="shared" si="2179"/>
        <v>-6.15</v>
      </c>
      <c r="VL80" s="27" t="str">
        <f t="shared" si="2180"/>
        <v>-3.44</v>
      </c>
      <c r="VM80" s="27">
        <f t="shared" si="2181"/>
        <v>0</v>
      </c>
      <c r="VN80" s="27">
        <f t="shared" si="2182"/>
        <v>0</v>
      </c>
      <c r="VO80" s="27">
        <f t="shared" si="2183"/>
        <v>0</v>
      </c>
      <c r="VP80" s="27">
        <f t="shared" si="2184"/>
        <v>0</v>
      </c>
      <c r="VQ80" s="27">
        <f t="shared" si="2185"/>
        <v>0</v>
      </c>
      <c r="VR80" s="27" t="str">
        <f t="shared" si="2186"/>
        <v>-9.57</v>
      </c>
      <c r="VS80" s="27">
        <f t="shared" si="2187"/>
        <v>0</v>
      </c>
      <c r="VT80" s="27">
        <f t="shared" si="2188"/>
        <v>0</v>
      </c>
      <c r="VU80" s="27" t="str">
        <f t="shared" si="2189"/>
        <v>4.46</v>
      </c>
      <c r="VV80" s="27">
        <f t="shared" si="2190"/>
        <v>0</v>
      </c>
      <c r="VW80" s="27">
        <f t="shared" si="2191"/>
        <v>0</v>
      </c>
      <c r="VX80" s="27">
        <f t="shared" si="2192"/>
        <v>0</v>
      </c>
      <c r="VY80" s="27">
        <f t="shared" si="2193"/>
        <v>0</v>
      </c>
      <c r="VZ80" s="27">
        <f t="shared" si="2194"/>
        <v>0</v>
      </c>
      <c r="WA80" s="27" t="str">
        <f t="shared" si="2195"/>
        <v>-8.13</v>
      </c>
      <c r="WB80" s="27">
        <f t="shared" si="2196"/>
        <v>0</v>
      </c>
      <c r="WC80" s="27">
        <f t="shared" si="2197"/>
        <v>0</v>
      </c>
      <c r="WD80" s="27" t="str">
        <f t="shared" si="2198"/>
        <v>-0.83</v>
      </c>
      <c r="WE80" s="27">
        <f t="shared" si="2199"/>
        <v>0</v>
      </c>
      <c r="WF80" s="27">
        <f t="shared" si="2200"/>
        <v>0</v>
      </c>
      <c r="WG80" s="27" t="str">
        <f t="shared" si="2201"/>
        <v>2.99</v>
      </c>
      <c r="WH80" s="27">
        <f t="shared" si="2202"/>
        <v>0</v>
      </c>
      <c r="WI80" s="27">
        <f t="shared" si="2203"/>
        <v>0</v>
      </c>
      <c r="WJ80" s="27" t="str">
        <f t="shared" si="2204"/>
        <v>-10.67</v>
      </c>
      <c r="WK80" s="27">
        <f t="shared" si="2205"/>
        <v>0</v>
      </c>
      <c r="WL80" s="27">
        <f t="shared" si="2206"/>
        <v>0</v>
      </c>
      <c r="WM80" s="27" t="str">
        <f t="shared" si="2207"/>
        <v>-4.37</v>
      </c>
      <c r="WN80" s="27">
        <f t="shared" si="2208"/>
        <v>0</v>
      </c>
      <c r="WO80" s="27">
        <f t="shared" si="2209"/>
        <v>0</v>
      </c>
      <c r="WP80" s="27" t="str">
        <f t="shared" si="2210"/>
        <v>-2.93</v>
      </c>
      <c r="WQ80" s="27">
        <f t="shared" si="2211"/>
        <v>0</v>
      </c>
      <c r="WR80" s="27">
        <f t="shared" si="2212"/>
        <v>0</v>
      </c>
      <c r="WS80" s="27">
        <f t="shared" si="2213"/>
        <v>0</v>
      </c>
      <c r="WT80" s="27">
        <f t="shared" si="2214"/>
        <v>0</v>
      </c>
      <c r="WU80" s="27">
        <f t="shared" si="2215"/>
        <v>0</v>
      </c>
      <c r="WV80" s="27">
        <f t="shared" si="2216"/>
        <v>0</v>
      </c>
      <c r="WW80" s="27">
        <f t="shared" si="2217"/>
        <v>0</v>
      </c>
      <c r="WX80" s="27">
        <f t="shared" si="2218"/>
        <v>0</v>
      </c>
      <c r="WY80" s="27">
        <f t="shared" si="2219"/>
        <v>0</v>
      </c>
      <c r="WZ80" s="27">
        <f t="shared" si="2220"/>
        <v>0</v>
      </c>
      <c r="XA80" s="27">
        <f t="shared" si="2221"/>
        <v>0</v>
      </c>
      <c r="XB80" s="27">
        <f t="shared" si="2222"/>
        <v>0</v>
      </c>
      <c r="XC80" s="27">
        <f t="shared" si="2223"/>
        <v>0</v>
      </c>
      <c r="XD80" s="27">
        <f t="shared" si="2224"/>
        <v>0</v>
      </c>
      <c r="XE80" s="27">
        <f t="shared" si="2225"/>
        <v>0</v>
      </c>
      <c r="XF80" s="27">
        <f t="shared" si="2226"/>
        <v>0</v>
      </c>
      <c r="XG80" s="27">
        <f t="shared" si="2227"/>
        <v>0</v>
      </c>
      <c r="XH80" s="27">
        <f t="shared" si="2228"/>
        <v>0</v>
      </c>
      <c r="XI80" s="27">
        <f t="shared" si="2229"/>
        <v>0</v>
      </c>
      <c r="XJ80" s="27">
        <f t="shared" si="2230"/>
        <v>0</v>
      </c>
      <c r="XK80" s="27">
        <f t="shared" si="2231"/>
        <v>0</v>
      </c>
      <c r="XL80" s="27">
        <f t="shared" si="2232"/>
        <v>0</v>
      </c>
      <c r="XM80" s="27">
        <f t="shared" si="2233"/>
        <v>0</v>
      </c>
      <c r="XN80" s="27">
        <f t="shared" si="2234"/>
        <v>0</v>
      </c>
      <c r="XO80" s="27">
        <f t="shared" si="2235"/>
        <v>0</v>
      </c>
      <c r="XP80" s="27">
        <f t="shared" si="2236"/>
        <v>0</v>
      </c>
      <c r="XQ80" s="27">
        <f t="shared" si="2237"/>
        <v>0</v>
      </c>
      <c r="XR80" s="27">
        <f t="shared" si="2238"/>
        <v>0</v>
      </c>
      <c r="XS80" s="27">
        <f t="shared" si="2239"/>
        <v>0</v>
      </c>
      <c r="XT80" s="27">
        <f t="shared" si="2240"/>
        <v>0</v>
      </c>
      <c r="XU80" s="27">
        <f t="shared" si="2241"/>
        <v>0</v>
      </c>
      <c r="XV80" s="27">
        <f t="shared" si="2242"/>
        <v>0</v>
      </c>
      <c r="XW80" s="27">
        <f t="shared" si="2243"/>
        <v>0</v>
      </c>
      <c r="XX80" s="27">
        <f t="shared" si="2244"/>
        <v>0</v>
      </c>
      <c r="XY80" s="27">
        <f t="shared" si="2245"/>
        <v>0</v>
      </c>
      <c r="XZ80" s="27">
        <f t="shared" si="2246"/>
        <v>0</v>
      </c>
      <c r="YA80" s="27">
        <f t="shared" si="2247"/>
        <v>0</v>
      </c>
      <c r="YB80" s="27">
        <f t="shared" si="2248"/>
        <v>0</v>
      </c>
      <c r="YC80" s="27">
        <f t="shared" si="2249"/>
        <v>0</v>
      </c>
      <c r="YD80" s="27">
        <f t="shared" si="2250"/>
        <v>0</v>
      </c>
      <c r="YE80" s="27">
        <f t="shared" si="2251"/>
        <v>0</v>
      </c>
      <c r="YF80" s="27">
        <f t="shared" si="2252"/>
        <v>0</v>
      </c>
      <c r="YG80" s="27">
        <f t="shared" si="2253"/>
        <v>0</v>
      </c>
      <c r="YH80" s="27">
        <f t="shared" si="2254"/>
        <v>0</v>
      </c>
      <c r="YI80" s="27">
        <f t="shared" si="2255"/>
        <v>0</v>
      </c>
      <c r="YJ80" s="27">
        <f t="shared" si="2256"/>
        <v>0</v>
      </c>
      <c r="YL80" s="28">
        <f t="shared" si="2257"/>
        <v>436</v>
      </c>
      <c r="YM80" s="28">
        <f t="shared" si="2258"/>
        <v>0</v>
      </c>
      <c r="YN80" s="28">
        <f t="shared" si="2259"/>
        <v>29</v>
      </c>
      <c r="YO80" s="28">
        <f t="shared" si="2260"/>
        <v>0</v>
      </c>
      <c r="YP80" s="28">
        <f t="shared" si="2261"/>
        <v>0</v>
      </c>
      <c r="YQ80" s="28">
        <f t="shared" si="2262"/>
        <v>450.5</v>
      </c>
      <c r="YT80" s="27" t="str">
        <f t="shared" si="2263"/>
        <v>7</v>
      </c>
      <c r="YU80" s="27" t="str">
        <f t="shared" si="2264"/>
        <v>30</v>
      </c>
      <c r="YV80" s="27" t="str">
        <f t="shared" si="2265"/>
        <v>27</v>
      </c>
      <c r="YW80" s="27">
        <f t="shared" si="2266"/>
        <v>0</v>
      </c>
      <c r="YX80" s="27" t="str">
        <f t="shared" si="2267"/>
        <v>29</v>
      </c>
      <c r="YY80" s="27" t="str">
        <f t="shared" si="2268"/>
        <v>44</v>
      </c>
      <c r="YZ80" s="27">
        <f t="shared" si="2269"/>
        <v>0</v>
      </c>
      <c r="ZA80" s="27">
        <f t="shared" si="2270"/>
        <v>0</v>
      </c>
      <c r="ZB80" s="27">
        <f t="shared" si="2271"/>
        <v>0</v>
      </c>
      <c r="ZC80" s="27">
        <f t="shared" si="2272"/>
        <v>0</v>
      </c>
      <c r="ZD80" s="27">
        <f t="shared" si="2273"/>
        <v>0</v>
      </c>
      <c r="ZE80" s="27" t="str">
        <f t="shared" si="2274"/>
        <v>57</v>
      </c>
      <c r="ZF80" s="27">
        <f t="shared" si="2275"/>
        <v>0</v>
      </c>
      <c r="ZG80" s="27">
        <f t="shared" si="2276"/>
        <v>0</v>
      </c>
      <c r="ZH80" s="27" t="str">
        <f t="shared" si="2277"/>
        <v>6</v>
      </c>
      <c r="ZI80" s="27">
        <f t="shared" si="2278"/>
        <v>0</v>
      </c>
      <c r="ZJ80" s="27">
        <f t="shared" si="2279"/>
        <v>0</v>
      </c>
      <c r="ZK80" s="27">
        <f t="shared" si="2280"/>
        <v>0</v>
      </c>
      <c r="ZL80" s="27">
        <f t="shared" si="2281"/>
        <v>0</v>
      </c>
      <c r="ZM80" s="27">
        <f t="shared" si="2282"/>
        <v>0</v>
      </c>
      <c r="ZN80" s="27" t="str">
        <f t="shared" si="2283"/>
        <v>58</v>
      </c>
      <c r="ZO80" s="27">
        <f t="shared" si="2284"/>
        <v>0</v>
      </c>
      <c r="ZP80" s="27">
        <f t="shared" si="2285"/>
        <v>0</v>
      </c>
      <c r="ZQ80" s="27" t="str">
        <f t="shared" si="2286"/>
        <v>23</v>
      </c>
      <c r="ZR80" s="27">
        <f t="shared" si="2287"/>
        <v>0</v>
      </c>
      <c r="ZS80" s="27">
        <f t="shared" si="2288"/>
        <v>0</v>
      </c>
      <c r="ZT80" s="27" t="str">
        <f t="shared" si="2289"/>
        <v>14</v>
      </c>
      <c r="ZU80" s="27">
        <f t="shared" si="2290"/>
        <v>0</v>
      </c>
      <c r="ZV80" s="27">
        <f t="shared" si="2291"/>
        <v>0</v>
      </c>
      <c r="ZW80" s="27" t="str">
        <f t="shared" si="2292"/>
        <v>64</v>
      </c>
      <c r="ZX80" s="27">
        <f t="shared" si="2293"/>
        <v>0</v>
      </c>
      <c r="ZY80" s="27">
        <f t="shared" si="2294"/>
        <v>0</v>
      </c>
      <c r="ZZ80" s="27" t="str">
        <f t="shared" si="2295"/>
        <v>61</v>
      </c>
      <c r="AAA80" s="27">
        <f t="shared" si="2296"/>
        <v>0</v>
      </c>
      <c r="AAB80" s="27">
        <f t="shared" si="2297"/>
        <v>0</v>
      </c>
      <c r="AAC80" s="27" t="str">
        <f t="shared" si="2298"/>
        <v>45</v>
      </c>
      <c r="AAD80" s="27">
        <f t="shared" si="2299"/>
        <v>0</v>
      </c>
      <c r="AAE80" s="27">
        <f t="shared" si="2300"/>
        <v>0</v>
      </c>
      <c r="AAF80" s="27">
        <f t="shared" si="2301"/>
        <v>0</v>
      </c>
      <c r="AAG80" s="27">
        <f t="shared" si="2302"/>
        <v>0</v>
      </c>
      <c r="AAH80" s="27">
        <f t="shared" si="2303"/>
        <v>0</v>
      </c>
      <c r="AAI80" s="27">
        <f t="shared" si="2304"/>
        <v>0</v>
      </c>
      <c r="AAJ80" s="27">
        <f t="shared" si="2305"/>
        <v>0</v>
      </c>
      <c r="AAK80" s="27">
        <f t="shared" si="2306"/>
        <v>0</v>
      </c>
      <c r="AAL80" s="27">
        <f t="shared" si="2307"/>
        <v>0</v>
      </c>
      <c r="AAM80" s="27">
        <f t="shared" si="2308"/>
        <v>0</v>
      </c>
      <c r="AAN80" s="27">
        <f t="shared" si="2309"/>
        <v>0</v>
      </c>
      <c r="AAO80" s="27">
        <f t="shared" si="2310"/>
        <v>0</v>
      </c>
      <c r="AAP80" s="27">
        <f t="shared" si="2311"/>
        <v>0</v>
      </c>
      <c r="AAQ80" s="27">
        <f t="shared" si="2312"/>
        <v>0</v>
      </c>
      <c r="AAR80" s="27">
        <f t="shared" si="2313"/>
        <v>0</v>
      </c>
      <c r="AAS80" s="27">
        <f t="shared" si="2314"/>
        <v>0</v>
      </c>
      <c r="AAT80" s="27">
        <f t="shared" si="2315"/>
        <v>0</v>
      </c>
      <c r="AAU80" s="27">
        <f t="shared" si="2316"/>
        <v>0</v>
      </c>
      <c r="AAV80" s="27">
        <f t="shared" si="2317"/>
        <v>0</v>
      </c>
      <c r="AAW80" s="27">
        <f t="shared" si="2318"/>
        <v>0</v>
      </c>
      <c r="AAX80" s="27">
        <f t="shared" si="2319"/>
        <v>0</v>
      </c>
      <c r="AAY80" s="27">
        <f t="shared" si="2320"/>
        <v>0</v>
      </c>
      <c r="AAZ80" s="27">
        <f t="shared" si="2321"/>
        <v>0</v>
      </c>
      <c r="ABA80" s="27">
        <f t="shared" si="2322"/>
        <v>0</v>
      </c>
      <c r="ABB80" s="27">
        <f t="shared" si="2323"/>
        <v>0</v>
      </c>
      <c r="ABC80" s="27">
        <f t="shared" si="2324"/>
        <v>0</v>
      </c>
      <c r="ABD80" s="27">
        <f t="shared" si="2325"/>
        <v>0</v>
      </c>
      <c r="ABE80" s="27">
        <f t="shared" si="2326"/>
        <v>0</v>
      </c>
      <c r="ABF80" s="27">
        <f t="shared" si="2327"/>
        <v>0</v>
      </c>
      <c r="ABG80" s="27">
        <f t="shared" si="2328"/>
        <v>0</v>
      </c>
      <c r="ABH80" s="27">
        <f t="shared" si="2329"/>
        <v>0</v>
      </c>
      <c r="ABI80" s="27">
        <f t="shared" si="2330"/>
        <v>0</v>
      </c>
      <c r="ABJ80" s="27">
        <f t="shared" si="2331"/>
        <v>0</v>
      </c>
      <c r="ABK80" s="27">
        <f t="shared" si="2332"/>
        <v>0</v>
      </c>
      <c r="ABL80" s="27">
        <f t="shared" si="2333"/>
        <v>0</v>
      </c>
      <c r="ABM80" s="27">
        <f t="shared" si="2334"/>
        <v>0</v>
      </c>
      <c r="ABN80" s="27">
        <f t="shared" si="2335"/>
        <v>0</v>
      </c>
      <c r="ABO80" s="27">
        <f t="shared" si="2336"/>
        <v>0</v>
      </c>
      <c r="ABP80" s="27">
        <f t="shared" si="2337"/>
        <v>0</v>
      </c>
      <c r="ABQ80" s="27">
        <f t="shared" si="2338"/>
        <v>0</v>
      </c>
      <c r="ABR80" s="27">
        <f t="shared" si="2339"/>
        <v>0</v>
      </c>
      <c r="ABS80" s="27">
        <f t="shared" si="2340"/>
        <v>0</v>
      </c>
      <c r="ABT80" s="27">
        <f t="shared" si="2341"/>
        <v>0</v>
      </c>
      <c r="ABU80" s="27">
        <f t="shared" si="2342"/>
        <v>0</v>
      </c>
      <c r="ABV80" s="27">
        <f t="shared" si="2343"/>
        <v>0</v>
      </c>
      <c r="ABW80" s="27">
        <f t="shared" si="2344"/>
        <v>0</v>
      </c>
      <c r="ABY80" s="28">
        <f t="shared" si="2345"/>
        <v>556.79999999999995</v>
      </c>
      <c r="ABZ80" s="28">
        <f t="shared" si="2346"/>
        <v>0</v>
      </c>
      <c r="ACA80" s="28">
        <f t="shared" si="2347"/>
        <v>47</v>
      </c>
      <c r="ACB80" s="28">
        <f t="shared" si="2348"/>
        <v>0</v>
      </c>
      <c r="ACC80" s="28">
        <f t="shared" si="2349"/>
        <v>0</v>
      </c>
      <c r="ACD80" s="28">
        <f t="shared" si="2350"/>
        <v>580.29999999999995</v>
      </c>
      <c r="ACG80" s="27" t="str">
        <f t="shared" si="2351"/>
        <v>20</v>
      </c>
      <c r="ACH80" s="27" t="str">
        <f t="shared" si="2352"/>
        <v>8.9</v>
      </c>
      <c r="ACI80" s="27" t="str">
        <f t="shared" si="2353"/>
        <v>51.6</v>
      </c>
      <c r="ACJ80" s="27">
        <f t="shared" si="2354"/>
        <v>0</v>
      </c>
      <c r="ACK80" s="27" t="str">
        <f t="shared" si="2355"/>
        <v>47</v>
      </c>
      <c r="ACL80" s="27" t="str">
        <f t="shared" si="2356"/>
        <v>99.3</v>
      </c>
      <c r="ACM80" s="27">
        <f t="shared" si="2357"/>
        <v>0</v>
      </c>
      <c r="ACN80" s="27">
        <f t="shared" si="2358"/>
        <v>0</v>
      </c>
      <c r="ACO80" s="27">
        <f t="shared" si="2359"/>
        <v>0</v>
      </c>
      <c r="ACP80" s="27">
        <f t="shared" si="2360"/>
        <v>0</v>
      </c>
      <c r="ACQ80" s="27">
        <f t="shared" si="2361"/>
        <v>0</v>
      </c>
      <c r="ACR80" s="27" t="str">
        <f t="shared" si="2362"/>
        <v>48.5</v>
      </c>
      <c r="ACS80" s="27">
        <f t="shared" si="2363"/>
        <v>0</v>
      </c>
      <c r="ACT80" s="27">
        <f t="shared" si="2364"/>
        <v>0</v>
      </c>
      <c r="ACU80" s="27" t="str">
        <f t="shared" si="2365"/>
        <v>78.3</v>
      </c>
      <c r="ACV80" s="27">
        <f t="shared" si="2366"/>
        <v>0</v>
      </c>
      <c r="ACW80" s="27">
        <f t="shared" si="2367"/>
        <v>0</v>
      </c>
      <c r="ACX80" s="27">
        <f t="shared" si="2368"/>
        <v>0</v>
      </c>
      <c r="ACY80" s="27">
        <f t="shared" si="2369"/>
        <v>0</v>
      </c>
      <c r="ACZ80" s="27">
        <f t="shared" si="2370"/>
        <v>0</v>
      </c>
      <c r="ADA80" s="27" t="str">
        <f t="shared" si="2371"/>
        <v>19.2</v>
      </c>
      <c r="ADB80" s="27">
        <f t="shared" si="2372"/>
        <v>0</v>
      </c>
      <c r="ADC80" s="27">
        <f t="shared" si="2373"/>
        <v>0</v>
      </c>
      <c r="ADD80" s="27" t="str">
        <f t="shared" si="2374"/>
        <v>17.7</v>
      </c>
      <c r="ADE80" s="27">
        <f t="shared" si="2375"/>
        <v>0</v>
      </c>
      <c r="ADF80" s="27">
        <f t="shared" si="2376"/>
        <v>0</v>
      </c>
      <c r="ADG80" s="27" t="str">
        <f t="shared" si="2377"/>
        <v>59.4</v>
      </c>
      <c r="ADH80" s="27">
        <f t="shared" si="2378"/>
        <v>0</v>
      </c>
      <c r="ADI80" s="27">
        <f t="shared" si="2379"/>
        <v>0</v>
      </c>
      <c r="ADJ80" s="27" t="str">
        <f t="shared" si="2380"/>
        <v>12.4</v>
      </c>
      <c r="ADK80" s="27">
        <f t="shared" si="2381"/>
        <v>0</v>
      </c>
      <c r="ADL80" s="27">
        <f t="shared" si="2382"/>
        <v>0</v>
      </c>
      <c r="ADM80" s="27" t="str">
        <f t="shared" si="2383"/>
        <v>106.5</v>
      </c>
      <c r="ADN80" s="27">
        <f t="shared" si="2384"/>
        <v>0</v>
      </c>
      <c r="ADO80" s="27">
        <f t="shared" si="2385"/>
        <v>0</v>
      </c>
      <c r="ADP80" s="27" t="str">
        <f t="shared" si="2386"/>
        <v>35</v>
      </c>
      <c r="ADQ80" s="27">
        <f t="shared" si="2387"/>
        <v>0</v>
      </c>
      <c r="ADR80" s="27">
        <f t="shared" si="2388"/>
        <v>0</v>
      </c>
      <c r="ADS80" s="27">
        <f t="shared" si="2389"/>
        <v>0</v>
      </c>
      <c r="ADT80" s="27">
        <f t="shared" si="2390"/>
        <v>0</v>
      </c>
      <c r="ADU80" s="27">
        <f t="shared" si="2391"/>
        <v>0</v>
      </c>
      <c r="ADV80" s="27">
        <f t="shared" si="2392"/>
        <v>0</v>
      </c>
      <c r="ADW80" s="27">
        <f t="shared" si="2393"/>
        <v>0</v>
      </c>
      <c r="ADX80" s="27">
        <f t="shared" si="2394"/>
        <v>0</v>
      </c>
      <c r="ADY80" s="27">
        <f t="shared" si="2395"/>
        <v>0</v>
      </c>
      <c r="ADZ80" s="27">
        <f t="shared" si="2396"/>
        <v>0</v>
      </c>
      <c r="AEA80" s="27">
        <f t="shared" si="2397"/>
        <v>0</v>
      </c>
      <c r="AEB80" s="27">
        <f t="shared" si="2398"/>
        <v>0</v>
      </c>
      <c r="AEC80" s="27">
        <f t="shared" si="2399"/>
        <v>0</v>
      </c>
      <c r="AED80" s="27">
        <f t="shared" si="2400"/>
        <v>0</v>
      </c>
      <c r="AEE80" s="27">
        <f t="shared" si="2401"/>
        <v>0</v>
      </c>
      <c r="AEF80" s="27">
        <f t="shared" si="2402"/>
        <v>0</v>
      </c>
      <c r="AEG80" s="27">
        <f t="shared" si="2403"/>
        <v>0</v>
      </c>
      <c r="AEH80" s="27">
        <f t="shared" si="2404"/>
        <v>0</v>
      </c>
      <c r="AEI80" s="27">
        <f t="shared" si="2405"/>
        <v>0</v>
      </c>
      <c r="AEJ80" s="27">
        <f t="shared" si="2406"/>
        <v>0</v>
      </c>
      <c r="AEK80" s="27">
        <f t="shared" si="2407"/>
        <v>0</v>
      </c>
      <c r="AEL80" s="27">
        <f t="shared" si="2408"/>
        <v>0</v>
      </c>
      <c r="AEM80" s="27">
        <f t="shared" si="2409"/>
        <v>0</v>
      </c>
      <c r="AEN80" s="27">
        <f t="shared" si="2410"/>
        <v>0</v>
      </c>
      <c r="AEO80" s="27">
        <f t="shared" si="2411"/>
        <v>0</v>
      </c>
      <c r="AEP80" s="27">
        <f t="shared" si="2412"/>
        <v>0</v>
      </c>
      <c r="AEQ80" s="27">
        <f t="shared" si="2413"/>
        <v>0</v>
      </c>
      <c r="AER80" s="27">
        <f t="shared" si="2414"/>
        <v>0</v>
      </c>
      <c r="AES80" s="27">
        <f t="shared" si="2415"/>
        <v>0</v>
      </c>
      <c r="AET80" s="27">
        <f t="shared" si="2416"/>
        <v>0</v>
      </c>
      <c r="AEU80" s="27">
        <f t="shared" si="2417"/>
        <v>0</v>
      </c>
      <c r="AEV80" s="27">
        <f t="shared" si="2418"/>
        <v>0</v>
      </c>
      <c r="AEW80" s="27">
        <f t="shared" si="2419"/>
        <v>0</v>
      </c>
      <c r="AEX80" s="27">
        <f t="shared" si="2420"/>
        <v>0</v>
      </c>
      <c r="AEY80" s="27">
        <f t="shared" si="2421"/>
        <v>0</v>
      </c>
      <c r="AEZ80" s="27">
        <f t="shared" si="2422"/>
        <v>0</v>
      </c>
      <c r="AFA80" s="27">
        <f t="shared" si="2423"/>
        <v>0</v>
      </c>
      <c r="AFB80" s="27">
        <f t="shared" si="2424"/>
        <v>0</v>
      </c>
      <c r="AFC80" s="27">
        <f t="shared" si="2425"/>
        <v>0</v>
      </c>
      <c r="AFD80" s="27">
        <f t="shared" si="2426"/>
        <v>0</v>
      </c>
      <c r="AFE80" s="27">
        <f t="shared" si="2427"/>
        <v>0</v>
      </c>
      <c r="AFF80" s="27">
        <f t="shared" si="2428"/>
        <v>0</v>
      </c>
      <c r="AFG80" s="27">
        <f t="shared" si="2429"/>
        <v>0</v>
      </c>
      <c r="AFH80" s="27">
        <f t="shared" si="2430"/>
        <v>0</v>
      </c>
      <c r="AFI80" s="27">
        <f t="shared" si="2431"/>
        <v>0</v>
      </c>
      <c r="AFJ80" s="27">
        <f t="shared" si="2432"/>
        <v>0</v>
      </c>
      <c r="AFL80" s="28">
        <f t="shared" si="2677"/>
        <v>20.09375</v>
      </c>
      <c r="AFM80" s="28">
        <v>20.09375</v>
      </c>
      <c r="AFN80" s="27">
        <v>3</v>
      </c>
      <c r="AFO80" s="27">
        <f t="shared" si="2433"/>
        <v>3</v>
      </c>
      <c r="AFP80" s="27">
        <f t="shared" si="2434"/>
        <v>3</v>
      </c>
      <c r="AFQ80" s="27">
        <f t="shared" si="2435"/>
        <v>3</v>
      </c>
      <c r="AFR80" s="27">
        <f t="shared" si="2436"/>
        <v>0</v>
      </c>
      <c r="AFS80" s="27">
        <f t="shared" si="2437"/>
        <v>4</v>
      </c>
      <c r="AFT80" s="27">
        <f t="shared" si="2438"/>
        <v>3</v>
      </c>
      <c r="AFU80" s="27">
        <f t="shared" si="2439"/>
        <v>0</v>
      </c>
      <c r="AFV80" s="27">
        <f t="shared" si="2440"/>
        <v>0</v>
      </c>
      <c r="AFW80" s="27">
        <f t="shared" si="2441"/>
        <v>0</v>
      </c>
      <c r="AFX80" s="27">
        <f t="shared" si="2442"/>
        <v>0</v>
      </c>
      <c r="AFY80" s="27">
        <f t="shared" si="2443"/>
        <v>0</v>
      </c>
      <c r="AFZ80" s="27">
        <f t="shared" si="2444"/>
        <v>3</v>
      </c>
      <c r="AGA80" s="27">
        <f t="shared" si="2445"/>
        <v>0</v>
      </c>
      <c r="AGB80" s="27">
        <f t="shared" si="2446"/>
        <v>0</v>
      </c>
      <c r="AGC80" s="27">
        <f t="shared" si="2447"/>
        <v>3</v>
      </c>
      <c r="AGD80" s="27">
        <f t="shared" si="2448"/>
        <v>0</v>
      </c>
      <c r="AGE80" s="27">
        <f t="shared" si="2449"/>
        <v>0</v>
      </c>
      <c r="AGF80" s="27">
        <f t="shared" si="2450"/>
        <v>0</v>
      </c>
      <c r="AGG80" s="27">
        <f t="shared" si="2451"/>
        <v>0</v>
      </c>
      <c r="AGH80" s="27">
        <f t="shared" si="2452"/>
        <v>0</v>
      </c>
      <c r="AGI80" s="27">
        <f t="shared" si="2453"/>
        <v>1</v>
      </c>
      <c r="AGJ80" s="27">
        <f t="shared" si="2454"/>
        <v>0</v>
      </c>
      <c r="AGK80" s="27">
        <f t="shared" si="2455"/>
        <v>0</v>
      </c>
      <c r="AGL80" s="27">
        <f t="shared" si="2456"/>
        <v>5</v>
      </c>
      <c r="AGM80" s="27">
        <f t="shared" si="2457"/>
        <v>0</v>
      </c>
      <c r="AGN80" s="27">
        <f t="shared" si="2458"/>
        <v>0</v>
      </c>
      <c r="AGO80" s="27">
        <f t="shared" si="2459"/>
        <v>3</v>
      </c>
      <c r="AGP80" s="27">
        <f t="shared" si="2460"/>
        <v>0</v>
      </c>
      <c r="AGQ80" s="27">
        <f t="shared" si="2461"/>
        <v>0</v>
      </c>
      <c r="AGR80" s="27">
        <f t="shared" si="2462"/>
        <v>3</v>
      </c>
      <c r="AGS80" s="27">
        <f t="shared" si="2463"/>
        <v>0</v>
      </c>
      <c r="AGT80" s="27">
        <f t="shared" si="2464"/>
        <v>0</v>
      </c>
      <c r="AGU80" s="27">
        <f t="shared" si="2465"/>
        <v>3</v>
      </c>
      <c r="AGV80" s="27">
        <f t="shared" si="2466"/>
        <v>0</v>
      </c>
      <c r="AGW80" s="27">
        <f t="shared" si="2467"/>
        <v>0</v>
      </c>
      <c r="AGX80" s="27">
        <f t="shared" si="2468"/>
        <v>3</v>
      </c>
      <c r="AGY80" s="27">
        <f t="shared" si="2469"/>
        <v>0</v>
      </c>
      <c r="AGZ80" s="27">
        <f t="shared" si="2470"/>
        <v>0</v>
      </c>
      <c r="AHA80" s="27">
        <f t="shared" si="2471"/>
        <v>0</v>
      </c>
      <c r="AHB80" s="27">
        <f t="shared" si="2472"/>
        <v>0</v>
      </c>
      <c r="AHC80" s="27">
        <f t="shared" si="2473"/>
        <v>0</v>
      </c>
      <c r="AHD80" s="27">
        <f t="shared" si="2474"/>
        <v>0</v>
      </c>
      <c r="AHE80" s="27">
        <f t="shared" si="2475"/>
        <v>0</v>
      </c>
      <c r="AHF80" s="27">
        <f t="shared" si="2476"/>
        <v>0</v>
      </c>
      <c r="AHG80" s="27">
        <f t="shared" si="2477"/>
        <v>0</v>
      </c>
      <c r="AHH80" s="27">
        <f t="shared" si="2478"/>
        <v>0</v>
      </c>
      <c r="AHI80" s="27">
        <f t="shared" si="2479"/>
        <v>0</v>
      </c>
      <c r="AHJ80" s="27">
        <f t="shared" si="2480"/>
        <v>0</v>
      </c>
      <c r="AHK80" s="27">
        <f t="shared" si="2481"/>
        <v>0</v>
      </c>
      <c r="AHL80" s="27">
        <f t="shared" si="2482"/>
        <v>0</v>
      </c>
      <c r="AHM80" s="27">
        <f t="shared" si="2483"/>
        <v>0</v>
      </c>
      <c r="AHN80" s="27">
        <f t="shared" si="2484"/>
        <v>0</v>
      </c>
      <c r="AHO80" s="27">
        <f t="shared" si="2485"/>
        <v>0</v>
      </c>
      <c r="AHP80" s="27">
        <f t="shared" si="2486"/>
        <v>0</v>
      </c>
      <c r="AHQ80" s="27">
        <f t="shared" si="2487"/>
        <v>0</v>
      </c>
      <c r="AHR80" s="27">
        <f t="shared" si="2488"/>
        <v>0</v>
      </c>
      <c r="AHS80" s="27">
        <f t="shared" si="2489"/>
        <v>0</v>
      </c>
      <c r="AHT80" s="27">
        <f t="shared" si="2490"/>
        <v>0</v>
      </c>
      <c r="AHU80" s="27">
        <f t="shared" si="2491"/>
        <v>0</v>
      </c>
      <c r="AHV80" s="27">
        <f t="shared" si="2492"/>
        <v>0</v>
      </c>
      <c r="AHW80" s="27">
        <f t="shared" si="2493"/>
        <v>0</v>
      </c>
      <c r="AHX80" s="27">
        <f t="shared" si="2494"/>
        <v>0</v>
      </c>
      <c r="AHY80" s="27">
        <f t="shared" si="2495"/>
        <v>0</v>
      </c>
      <c r="AHZ80" s="27">
        <f t="shared" si="2496"/>
        <v>0</v>
      </c>
      <c r="AIA80" s="27">
        <f t="shared" si="2497"/>
        <v>0</v>
      </c>
      <c r="AIB80" s="27">
        <f t="shared" si="2498"/>
        <v>0</v>
      </c>
      <c r="AIC80" s="27">
        <f t="shared" si="2499"/>
        <v>0</v>
      </c>
      <c r="AID80" s="27">
        <f t="shared" si="2500"/>
        <v>0</v>
      </c>
      <c r="AIE80" s="27">
        <f t="shared" si="2501"/>
        <v>0</v>
      </c>
      <c r="AIF80" s="27">
        <f t="shared" si="2502"/>
        <v>0</v>
      </c>
      <c r="AIG80" s="27">
        <f t="shared" si="2503"/>
        <v>0</v>
      </c>
      <c r="AIH80" s="27">
        <f t="shared" si="2504"/>
        <v>0</v>
      </c>
      <c r="AII80" s="27">
        <f t="shared" si="2505"/>
        <v>0</v>
      </c>
      <c r="AIJ80" s="27">
        <f t="shared" si="2506"/>
        <v>0</v>
      </c>
      <c r="AIK80" s="27">
        <f t="shared" si="2507"/>
        <v>0</v>
      </c>
      <c r="AIL80" s="27">
        <f t="shared" si="2508"/>
        <v>0</v>
      </c>
      <c r="AIM80" s="27">
        <f t="shared" si="2509"/>
        <v>0</v>
      </c>
      <c r="AIN80" s="27">
        <f t="shared" si="2510"/>
        <v>0</v>
      </c>
      <c r="AIO80" s="27">
        <f t="shared" si="2511"/>
        <v>0</v>
      </c>
      <c r="AIP80" s="27">
        <f t="shared" si="2512"/>
        <v>0</v>
      </c>
      <c r="AIQ80" s="27">
        <f t="shared" si="2513"/>
        <v>0</v>
      </c>
      <c r="AIR80" s="27">
        <f t="shared" si="2514"/>
        <v>0</v>
      </c>
      <c r="AIT80" s="27">
        <v>1</v>
      </c>
      <c r="AIU80" s="27">
        <v>1</v>
      </c>
      <c r="AIV80" s="27">
        <v>1</v>
      </c>
      <c r="AIW80" s="27">
        <f t="shared" si="2515"/>
        <v>0</v>
      </c>
      <c r="AIX80" s="27">
        <f t="shared" si="2516"/>
        <v>4</v>
      </c>
      <c r="AIY80" s="27">
        <f t="shared" si="2517"/>
        <v>8</v>
      </c>
      <c r="AIZ80" s="27">
        <f t="shared" si="2518"/>
        <v>0</v>
      </c>
      <c r="AJA80" s="27">
        <f t="shared" si="2519"/>
        <v>0</v>
      </c>
      <c r="AJB80" s="27">
        <f t="shared" si="2520"/>
        <v>0</v>
      </c>
      <c r="AJC80" s="27">
        <f t="shared" si="2521"/>
        <v>0</v>
      </c>
      <c r="AJD80" s="27">
        <f t="shared" si="2522"/>
        <v>0</v>
      </c>
      <c r="AJE80" s="27">
        <f t="shared" si="2523"/>
        <v>3.125E-2</v>
      </c>
      <c r="AJF80" s="27">
        <f t="shared" si="2524"/>
        <v>0</v>
      </c>
      <c r="AJG80" s="27">
        <f t="shared" si="2525"/>
        <v>0</v>
      </c>
      <c r="AJH80" s="27">
        <f t="shared" si="2526"/>
        <v>0.25</v>
      </c>
      <c r="AJI80" s="27">
        <f t="shared" si="2527"/>
        <v>0</v>
      </c>
      <c r="AJJ80" s="27">
        <f t="shared" si="2528"/>
        <v>0</v>
      </c>
      <c r="AJK80" s="27">
        <f t="shared" si="2529"/>
        <v>0</v>
      </c>
      <c r="AJL80" s="27">
        <f t="shared" si="2530"/>
        <v>0</v>
      </c>
      <c r="AJM80" s="27">
        <f t="shared" si="2531"/>
        <v>0</v>
      </c>
      <c r="AJN80" s="27">
        <f t="shared" si="2532"/>
        <v>6.25E-2</v>
      </c>
      <c r="AJO80" s="27">
        <f t="shared" si="2533"/>
        <v>0</v>
      </c>
      <c r="AJP80" s="27">
        <f t="shared" si="2534"/>
        <v>0</v>
      </c>
      <c r="AJQ80" s="27">
        <f t="shared" si="2535"/>
        <v>2</v>
      </c>
      <c r="AJR80" s="27">
        <f t="shared" si="2536"/>
        <v>0</v>
      </c>
      <c r="AJS80" s="27">
        <f t="shared" si="2537"/>
        <v>0</v>
      </c>
      <c r="AJT80" s="27">
        <f t="shared" si="2538"/>
        <v>2</v>
      </c>
      <c r="AJU80" s="27">
        <f t="shared" si="2539"/>
        <v>0</v>
      </c>
      <c r="AJV80" s="27">
        <f t="shared" si="2540"/>
        <v>0</v>
      </c>
      <c r="AJW80" s="27">
        <f t="shared" si="2541"/>
        <v>0.25</v>
      </c>
      <c r="AJX80" s="27">
        <f t="shared" si="2542"/>
        <v>0</v>
      </c>
      <c r="AJY80" s="27">
        <f t="shared" si="2543"/>
        <v>0</v>
      </c>
      <c r="AJZ80" s="27">
        <f t="shared" si="2544"/>
        <v>0.25</v>
      </c>
      <c r="AKA80" s="27">
        <f t="shared" si="2545"/>
        <v>0</v>
      </c>
      <c r="AKB80" s="27">
        <f t="shared" si="2546"/>
        <v>0</v>
      </c>
      <c r="AKC80" s="27">
        <f t="shared" si="2547"/>
        <v>0.25</v>
      </c>
      <c r="AKD80" s="27">
        <f t="shared" si="2548"/>
        <v>0</v>
      </c>
      <c r="AKE80" s="27">
        <f t="shared" si="2549"/>
        <v>0</v>
      </c>
      <c r="AKF80" s="27">
        <f t="shared" si="2550"/>
        <v>0</v>
      </c>
      <c r="AKG80" s="27">
        <f t="shared" si="2551"/>
        <v>0</v>
      </c>
      <c r="AKH80" s="27">
        <f t="shared" si="2552"/>
        <v>0</v>
      </c>
      <c r="AKI80" s="27">
        <f t="shared" si="2553"/>
        <v>0</v>
      </c>
      <c r="AKJ80" s="27">
        <f t="shared" si="2554"/>
        <v>0</v>
      </c>
      <c r="AKK80" s="27">
        <f t="shared" si="2555"/>
        <v>0</v>
      </c>
      <c r="AKL80" s="27">
        <f t="shared" si="2556"/>
        <v>0</v>
      </c>
      <c r="AKM80" s="27">
        <f t="shared" si="2557"/>
        <v>0</v>
      </c>
      <c r="AKN80" s="27">
        <f t="shared" si="2558"/>
        <v>0</v>
      </c>
      <c r="AKO80" s="27">
        <f t="shared" si="2559"/>
        <v>0</v>
      </c>
      <c r="AKP80" s="27">
        <f t="shared" si="2560"/>
        <v>0</v>
      </c>
      <c r="AKQ80" s="27">
        <f t="shared" si="2561"/>
        <v>0</v>
      </c>
      <c r="AKR80" s="27">
        <f t="shared" si="2562"/>
        <v>0</v>
      </c>
      <c r="AKS80" s="27">
        <f t="shared" si="2563"/>
        <v>0</v>
      </c>
      <c r="AKT80" s="27">
        <f t="shared" si="2564"/>
        <v>0</v>
      </c>
      <c r="AKU80" s="27">
        <f t="shared" si="2565"/>
        <v>0</v>
      </c>
      <c r="AKV80" s="27">
        <f t="shared" si="2566"/>
        <v>0</v>
      </c>
      <c r="AKW80" s="27">
        <f t="shared" si="2567"/>
        <v>0</v>
      </c>
      <c r="AKX80" s="27">
        <f t="shared" si="2568"/>
        <v>0</v>
      </c>
      <c r="AKY80" s="27">
        <f t="shared" si="2569"/>
        <v>0</v>
      </c>
      <c r="AKZ80" s="27">
        <f t="shared" si="2570"/>
        <v>0</v>
      </c>
      <c r="ALA80" s="27">
        <f t="shared" si="2571"/>
        <v>0</v>
      </c>
      <c r="ALB80" s="27">
        <f t="shared" si="2572"/>
        <v>0</v>
      </c>
      <c r="ALC80" s="27">
        <f t="shared" si="2573"/>
        <v>0</v>
      </c>
      <c r="ALD80" s="27">
        <f t="shared" si="2574"/>
        <v>0</v>
      </c>
      <c r="ALE80" s="27">
        <f t="shared" si="2575"/>
        <v>0</v>
      </c>
      <c r="ALF80" s="27">
        <f t="shared" si="2576"/>
        <v>0</v>
      </c>
      <c r="ALG80" s="27">
        <f t="shared" si="2577"/>
        <v>0</v>
      </c>
      <c r="ALH80" s="27">
        <f t="shared" si="2578"/>
        <v>0</v>
      </c>
      <c r="ALI80" s="27">
        <f t="shared" si="2579"/>
        <v>0</v>
      </c>
      <c r="ALJ80" s="27">
        <f t="shared" si="2580"/>
        <v>0</v>
      </c>
      <c r="ALK80" s="27">
        <f t="shared" si="2581"/>
        <v>0</v>
      </c>
      <c r="ALL80" s="27">
        <f t="shared" si="2582"/>
        <v>0</v>
      </c>
      <c r="ALM80" s="27">
        <f t="shared" si="2583"/>
        <v>0</v>
      </c>
      <c r="ALN80" s="27">
        <f t="shared" si="2584"/>
        <v>0</v>
      </c>
      <c r="ALO80" s="27">
        <f t="shared" si="2585"/>
        <v>0</v>
      </c>
      <c r="ALP80" s="27">
        <f t="shared" si="2586"/>
        <v>0</v>
      </c>
      <c r="ALQ80" s="27">
        <f t="shared" si="2587"/>
        <v>0</v>
      </c>
      <c r="ALR80" s="27">
        <f t="shared" si="2588"/>
        <v>0</v>
      </c>
      <c r="ALS80" s="27">
        <f t="shared" si="2589"/>
        <v>0</v>
      </c>
      <c r="ALT80" s="27">
        <f t="shared" si="2590"/>
        <v>0</v>
      </c>
      <c r="ALU80" s="27">
        <f t="shared" si="2591"/>
        <v>0</v>
      </c>
      <c r="ALV80" s="27">
        <f t="shared" si="2592"/>
        <v>0</v>
      </c>
      <c r="ALW80" s="27">
        <f t="shared" si="2593"/>
        <v>0</v>
      </c>
      <c r="AMK80" s="28">
        <v>1701</v>
      </c>
      <c r="AML80" s="28">
        <f t="shared" si="2594"/>
        <v>1701</v>
      </c>
      <c r="AMN80" s="28">
        <v>1681</v>
      </c>
      <c r="AMO80" s="27" t="str">
        <f t="shared" si="2595"/>
        <v>1669</v>
      </c>
      <c r="AMP80" s="27" t="str">
        <f t="shared" si="2596"/>
        <v>1659</v>
      </c>
      <c r="AMQ80" s="27" t="str">
        <f t="shared" si="2597"/>
        <v>1672</v>
      </c>
      <c r="AMR80" s="27" t="str">
        <f t="shared" si="2598"/>
        <v>1672</v>
      </c>
      <c r="AMS80" s="27" t="str">
        <f t="shared" si="2599"/>
        <v>1664</v>
      </c>
      <c r="AMT80" s="27" t="str">
        <f t="shared" si="2600"/>
        <v>1681</v>
      </c>
      <c r="AMU80" s="27" t="str">
        <f t="shared" si="2601"/>
        <v>1681</v>
      </c>
      <c r="AMV80" s="27" t="str">
        <f t="shared" si="2602"/>
        <v>1681</v>
      </c>
      <c r="AMW80" s="27" t="str">
        <f t="shared" si="2603"/>
        <v>1681</v>
      </c>
      <c r="AMX80" s="27" t="str">
        <f t="shared" si="2604"/>
        <v>1681</v>
      </c>
      <c r="AMY80" s="27" t="str">
        <f t="shared" si="2605"/>
        <v>1681</v>
      </c>
      <c r="AMZ80" s="27" t="str">
        <f t="shared" si="2606"/>
        <v>1678</v>
      </c>
      <c r="ANA80" s="27" t="str">
        <f t="shared" si="2607"/>
        <v>1678</v>
      </c>
      <c r="ANB80" s="27" t="str">
        <f t="shared" si="2608"/>
        <v>1678</v>
      </c>
      <c r="ANC80" s="27" t="str">
        <f t="shared" si="2609"/>
        <v>1692</v>
      </c>
      <c r="AND80" s="27" t="str">
        <f t="shared" si="2610"/>
        <v>1692</v>
      </c>
      <c r="ANE80" s="27" t="str">
        <f t="shared" si="2611"/>
        <v>1692</v>
      </c>
      <c r="ANF80" s="27" t="str">
        <f t="shared" si="2612"/>
        <v>1692</v>
      </c>
      <c r="ANG80" s="27" t="str">
        <f t="shared" si="2613"/>
        <v>1692</v>
      </c>
      <c r="ANH80" s="27" t="str">
        <f t="shared" si="2614"/>
        <v>1692</v>
      </c>
      <c r="ANI80" s="27" t="str">
        <f t="shared" si="2615"/>
        <v>1686</v>
      </c>
      <c r="ANJ80" s="27" t="str">
        <f t="shared" si="2616"/>
        <v>1686</v>
      </c>
      <c r="ANK80" s="27" t="str">
        <f t="shared" si="2617"/>
        <v>1686</v>
      </c>
      <c r="ANL80" s="27" t="str">
        <f t="shared" si="2618"/>
        <v>1674</v>
      </c>
      <c r="ANM80" s="27" t="str">
        <f t="shared" si="2619"/>
        <v>1674</v>
      </c>
      <c r="ANN80" s="27" t="str">
        <f t="shared" si="2620"/>
        <v>1674</v>
      </c>
      <c r="ANO80" s="27" t="str">
        <f t="shared" si="2621"/>
        <v>1690</v>
      </c>
      <c r="ANP80" s="27" t="str">
        <f t="shared" si="2622"/>
        <v>1690</v>
      </c>
      <c r="ANQ80" s="27" t="str">
        <f t="shared" si="2623"/>
        <v>1690</v>
      </c>
      <c r="ANR80" s="27" t="str">
        <f t="shared" si="2624"/>
        <v>1687</v>
      </c>
      <c r="ANS80" s="27" t="str">
        <f t="shared" si="2625"/>
        <v>1687</v>
      </c>
      <c r="ANT80" s="27" t="str">
        <f t="shared" si="2626"/>
        <v>1687</v>
      </c>
      <c r="ANU80" s="27" t="str">
        <f t="shared" si="2627"/>
        <v>1710</v>
      </c>
      <c r="ANV80" s="27" t="str">
        <f t="shared" si="2628"/>
        <v>1710</v>
      </c>
      <c r="ANW80" s="27" t="str">
        <f t="shared" si="2629"/>
        <v>1710</v>
      </c>
      <c r="ANX80" s="27" t="str">
        <f t="shared" si="2630"/>
        <v>1701</v>
      </c>
      <c r="ANY80" s="27" t="str">
        <f t="shared" si="2631"/>
        <v>1701</v>
      </c>
      <c r="ANZ80" s="27" t="str">
        <f t="shared" si="2632"/>
        <v>1701</v>
      </c>
      <c r="AOA80" s="27" t="str">
        <f t="shared" si="2633"/>
        <v>1701</v>
      </c>
      <c r="AOB80" s="27" t="str">
        <f t="shared" si="2634"/>
        <v>1701</v>
      </c>
      <c r="AOC80" s="27" t="str">
        <f t="shared" si="2635"/>
        <v>1701</v>
      </c>
      <c r="AOD80" s="27" t="str">
        <f t="shared" si="2636"/>
        <v>1701</v>
      </c>
      <c r="AOE80" s="27" t="str">
        <f t="shared" si="2637"/>
        <v>1701</v>
      </c>
      <c r="AOF80" s="27" t="str">
        <f t="shared" si="2638"/>
        <v>1701</v>
      </c>
      <c r="AOG80" s="27" t="str">
        <f t="shared" si="2639"/>
        <v>1701</v>
      </c>
      <c r="AOH80" s="27" t="str">
        <f t="shared" si="2640"/>
        <v>1701</v>
      </c>
      <c r="AOI80" s="27" t="str">
        <f t="shared" si="2641"/>
        <v>1701</v>
      </c>
      <c r="AOJ80" s="27" t="str">
        <f t="shared" si="2642"/>
        <v>1701</v>
      </c>
      <c r="AOK80" s="27" t="str">
        <f t="shared" si="2643"/>
        <v>1701</v>
      </c>
      <c r="AOL80" s="27" t="str">
        <f t="shared" si="2644"/>
        <v>1701</v>
      </c>
      <c r="AOM80" s="27" t="str">
        <f t="shared" si="2645"/>
        <v>1701</v>
      </c>
      <c r="AON80" s="27" t="str">
        <f t="shared" si="2646"/>
        <v>1701</v>
      </c>
      <c r="AOO80" s="27" t="str">
        <f t="shared" si="2647"/>
        <v>1701</v>
      </c>
      <c r="AOP80" s="27" t="str">
        <f t="shared" si="2648"/>
        <v>1701</v>
      </c>
      <c r="AOQ80" s="27" t="str">
        <f t="shared" si="2649"/>
        <v>1701</v>
      </c>
      <c r="AOR80" s="27" t="str">
        <f t="shared" si="2650"/>
        <v>1701</v>
      </c>
      <c r="AOS80" s="27" t="str">
        <f t="shared" si="2651"/>
        <v>1701</v>
      </c>
      <c r="AOT80" s="27" t="str">
        <f t="shared" si="2652"/>
        <v>1701</v>
      </c>
      <c r="AOU80" s="27" t="str">
        <f t="shared" si="2653"/>
        <v>1701</v>
      </c>
      <c r="AOV80" s="27" t="str">
        <f t="shared" si="2654"/>
        <v>1701</v>
      </c>
      <c r="AOW80" s="27" t="str">
        <f t="shared" si="2655"/>
        <v>1701</v>
      </c>
      <c r="AOX80" s="27" t="str">
        <f t="shared" si="2656"/>
        <v>1701</v>
      </c>
      <c r="AOY80" s="27" t="str">
        <f t="shared" si="2657"/>
        <v>1701</v>
      </c>
      <c r="AOZ80" s="27" t="str">
        <f t="shared" si="2658"/>
        <v>1701</v>
      </c>
      <c r="APA80" s="27" t="str">
        <f t="shared" si="2659"/>
        <v>1701</v>
      </c>
      <c r="APB80" s="27" t="str">
        <f t="shared" si="2660"/>
        <v>1701</v>
      </c>
      <c r="APC80" s="27" t="str">
        <f t="shared" si="2661"/>
        <v>1701</v>
      </c>
      <c r="APD80" s="27" t="str">
        <f t="shared" si="2662"/>
        <v>1701</v>
      </c>
      <c r="APE80" s="27" t="str">
        <f t="shared" si="2663"/>
        <v>1701</v>
      </c>
      <c r="APF80" s="27" t="str">
        <f t="shared" si="2664"/>
        <v>1701</v>
      </c>
      <c r="APG80" s="27" t="str">
        <f t="shared" si="2665"/>
        <v>1701</v>
      </c>
      <c r="APH80" s="27" t="str">
        <f t="shared" si="2666"/>
        <v>1701</v>
      </c>
      <c r="API80" s="27" t="str">
        <f t="shared" si="2667"/>
        <v>1701</v>
      </c>
      <c r="APJ80" s="27" t="str">
        <f t="shared" si="2668"/>
        <v>1701</v>
      </c>
      <c r="APK80" s="27" t="str">
        <f t="shared" si="2669"/>
        <v>1701</v>
      </c>
      <c r="APL80" s="27" t="str">
        <f t="shared" si="2670"/>
        <v>1701</v>
      </c>
      <c r="APM80" s="27" t="str">
        <f t="shared" si="2671"/>
        <v>1701</v>
      </c>
      <c r="APN80" s="27" t="str">
        <f t="shared" si="2672"/>
        <v>1701</v>
      </c>
      <c r="APO80" s="27" t="str">
        <f t="shared" si="2673"/>
        <v>1701</v>
      </c>
      <c r="APP80" s="27" t="str">
        <f t="shared" si="2674"/>
        <v>1701</v>
      </c>
      <c r="APQ80" s="27" t="str">
        <f t="shared" si="2675"/>
        <v>1701</v>
      </c>
      <c r="APR80" s="27" t="str">
        <f t="shared" si="2676"/>
        <v>1701</v>
      </c>
    </row>
    <row r="81" spans="1:1022 1025:1110" x14ac:dyDescent="0.35">
      <c r="A81" s="27">
        <v>88</v>
      </c>
      <c r="B81" s="88" t="s">
        <v>65</v>
      </c>
      <c r="C81" s="91">
        <f>VLOOKUP(A81, Rankings!$A$2:$AN$129, 40, FALSE)</f>
        <v>79</v>
      </c>
      <c r="D81" s="20" t="s">
        <v>388</v>
      </c>
      <c r="I81" s="29">
        <f t="shared" si="1785"/>
        <v>15.166666666666666</v>
      </c>
      <c r="L81" s="27" t="s">
        <v>2199</v>
      </c>
      <c r="M81" s="27" t="s">
        <v>2501</v>
      </c>
      <c r="N81" s="27" t="s">
        <v>2826</v>
      </c>
      <c r="O81" s="27" t="s">
        <v>3057</v>
      </c>
      <c r="P81" s="27" t="s">
        <v>24</v>
      </c>
      <c r="Q81" s="27" t="s">
        <v>24</v>
      </c>
      <c r="R81" s="27" t="s">
        <v>3577</v>
      </c>
      <c r="S81" s="27" t="s">
        <v>24</v>
      </c>
      <c r="T81" s="27" t="s">
        <v>3704</v>
      </c>
      <c r="U81" s="27" t="s">
        <v>24</v>
      </c>
      <c r="V81" s="27" t="s">
        <v>24</v>
      </c>
      <c r="W81" s="27" t="s">
        <v>4125</v>
      </c>
      <c r="X81" s="27" t="s">
        <v>4348</v>
      </c>
      <c r="Y81" s="27" t="s">
        <v>4411</v>
      </c>
      <c r="Z81" s="27" t="s">
        <v>4568</v>
      </c>
      <c r="AA81" s="27" t="s">
        <v>4700</v>
      </c>
      <c r="AB81" s="27" t="s">
        <v>4844</v>
      </c>
      <c r="AC81" s="27" t="s">
        <v>24</v>
      </c>
      <c r="AD81" s="27" t="s">
        <v>4927</v>
      </c>
      <c r="AE81" s="27" t="s">
        <v>24</v>
      </c>
      <c r="AF81" s="27" t="s">
        <v>5076</v>
      </c>
      <c r="AG81" s="27" t="s">
        <v>24</v>
      </c>
      <c r="AH81" s="27" t="s">
        <v>24</v>
      </c>
      <c r="AI81" s="27" t="s">
        <v>5452</v>
      </c>
      <c r="AJ81" s="27" t="s">
        <v>5585</v>
      </c>
      <c r="AK81" s="27" t="s">
        <v>24</v>
      </c>
      <c r="AL81" s="27" t="s">
        <v>5787</v>
      </c>
      <c r="AM81" s="27" t="s">
        <v>5904</v>
      </c>
      <c r="AN81" s="27" t="s">
        <v>24</v>
      </c>
      <c r="AO81" s="27" t="s">
        <v>6145</v>
      </c>
      <c r="AP81" s="27" t="s">
        <v>24</v>
      </c>
      <c r="AQ81" s="27" t="s">
        <v>24</v>
      </c>
      <c r="AR81" s="27" t="s">
        <v>6427</v>
      </c>
      <c r="AS81" s="27" t="s">
        <v>24</v>
      </c>
      <c r="AT81" s="27" t="s">
        <v>24</v>
      </c>
      <c r="AU81" s="27" t="s">
        <v>6732</v>
      </c>
      <c r="AV81" s="27" t="s">
        <v>24</v>
      </c>
      <c r="AW81" s="27" t="s">
        <v>24</v>
      </c>
      <c r="AX81" s="27" t="s">
        <v>24</v>
      </c>
      <c r="AY81" s="27" t="s">
        <v>24</v>
      </c>
      <c r="AZ81" s="27" t="s">
        <v>24</v>
      </c>
      <c r="BA81" s="27" t="s">
        <v>24</v>
      </c>
      <c r="BB81" s="27" t="s">
        <v>24</v>
      </c>
      <c r="BC81" s="27" t="s">
        <v>24</v>
      </c>
      <c r="BD81" s="27" t="s">
        <v>24</v>
      </c>
      <c r="BE81" s="27" t="s">
        <v>24</v>
      </c>
      <c r="BF81" s="27" t="s">
        <v>24</v>
      </c>
      <c r="BG81" s="27" t="s">
        <v>24</v>
      </c>
      <c r="BH81" s="27" t="s">
        <v>24</v>
      </c>
      <c r="BI81" s="27" t="s">
        <v>24</v>
      </c>
      <c r="BJ81" s="27" t="s">
        <v>24</v>
      </c>
      <c r="BK81" s="27" t="s">
        <v>24</v>
      </c>
      <c r="BL81" s="27" t="s">
        <v>24</v>
      </c>
      <c r="BM81" s="27" t="s">
        <v>24</v>
      </c>
      <c r="BN81" s="27" t="s">
        <v>24</v>
      </c>
      <c r="BO81" s="27" t="s">
        <v>24</v>
      </c>
      <c r="BP81" s="27" t="s">
        <v>24</v>
      </c>
      <c r="BQ81" s="27" t="s">
        <v>24</v>
      </c>
      <c r="BR81" s="27" t="s">
        <v>24</v>
      </c>
      <c r="BS81" s="27" t="s">
        <v>24</v>
      </c>
      <c r="BT81" s="27" t="s">
        <v>24</v>
      </c>
      <c r="BU81" s="27" t="s">
        <v>24</v>
      </c>
      <c r="BV81" s="27" t="s">
        <v>24</v>
      </c>
      <c r="BW81" s="27" t="s">
        <v>24</v>
      </c>
      <c r="BX81" s="27" t="s">
        <v>24</v>
      </c>
      <c r="BY81" s="27" t="s">
        <v>24</v>
      </c>
      <c r="BZ81" s="27" t="s">
        <v>24</v>
      </c>
      <c r="CA81" s="27" t="s">
        <v>24</v>
      </c>
      <c r="CB81" s="27" t="s">
        <v>24</v>
      </c>
      <c r="CC81" s="27" t="s">
        <v>24</v>
      </c>
      <c r="CD81" s="27" t="s">
        <v>24</v>
      </c>
      <c r="CE81" s="27" t="s">
        <v>24</v>
      </c>
      <c r="CF81" s="27" t="s">
        <v>24</v>
      </c>
      <c r="CG81" s="27" t="s">
        <v>24</v>
      </c>
      <c r="CH81" s="27" t="s">
        <v>24</v>
      </c>
      <c r="CI81" s="27" t="s">
        <v>24</v>
      </c>
      <c r="CJ81" s="27" t="s">
        <v>24</v>
      </c>
      <c r="CK81" s="27" t="s">
        <v>24</v>
      </c>
      <c r="CL81" s="27" t="s">
        <v>24</v>
      </c>
      <c r="CM81" s="27" t="s">
        <v>24</v>
      </c>
      <c r="CN81" s="27" t="s">
        <v>24</v>
      </c>
      <c r="CO81" s="27" t="s">
        <v>24</v>
      </c>
      <c r="CQ81" s="28">
        <f t="shared" si="1786"/>
        <v>3</v>
      </c>
      <c r="CR81" s="28">
        <f t="shared" si="1787"/>
        <v>4</v>
      </c>
      <c r="CS81" s="28">
        <f t="shared" si="1788"/>
        <v>2</v>
      </c>
      <c r="CT81" s="28">
        <f t="shared" si="1789"/>
        <v>3</v>
      </c>
      <c r="CU81" s="28">
        <f t="shared" si="1790"/>
        <v>2</v>
      </c>
      <c r="CV81" s="28">
        <f t="shared" si="1791"/>
        <v>3</v>
      </c>
      <c r="CW81" s="28">
        <f t="shared" si="1792"/>
        <v>1</v>
      </c>
      <c r="CX81" s="28">
        <f t="shared" si="1793"/>
        <v>3</v>
      </c>
      <c r="CY81" s="28">
        <f t="shared" si="1794"/>
        <v>3</v>
      </c>
      <c r="CZ81" s="28">
        <f t="shared" si="1795"/>
        <v>1</v>
      </c>
      <c r="DA81" s="28">
        <f t="shared" si="1796"/>
        <v>0</v>
      </c>
      <c r="DB81" s="28">
        <f t="shared" si="1797"/>
        <v>4</v>
      </c>
      <c r="DC81" s="28">
        <f t="shared" si="1798"/>
        <v>0</v>
      </c>
      <c r="DD81" s="28">
        <f t="shared" si="1799"/>
        <v>1</v>
      </c>
      <c r="DE81" s="28">
        <f t="shared" si="1800"/>
        <v>0</v>
      </c>
      <c r="DF81" s="28">
        <f t="shared" si="1801"/>
        <v>0</v>
      </c>
      <c r="DG81" s="28">
        <f t="shared" si="1802"/>
        <v>0</v>
      </c>
      <c r="DH81" s="28">
        <f t="shared" si="1803"/>
        <v>0</v>
      </c>
      <c r="DI81" s="28">
        <f t="shared" si="1804"/>
        <v>0</v>
      </c>
      <c r="DJ81" s="28">
        <f t="shared" si="1805"/>
        <v>0</v>
      </c>
      <c r="DK81" s="28">
        <f t="shared" si="1806"/>
        <v>0</v>
      </c>
      <c r="DL81" s="28">
        <f t="shared" si="1807"/>
        <v>0</v>
      </c>
      <c r="DM81" s="28">
        <f t="shared" si="1808"/>
        <v>0</v>
      </c>
      <c r="DN81" s="28">
        <f t="shared" si="1809"/>
        <v>0</v>
      </c>
      <c r="DO81" s="28">
        <f t="shared" si="1810"/>
        <v>3</v>
      </c>
      <c r="DP81" s="28">
        <f t="shared" si="1811"/>
        <v>6</v>
      </c>
      <c r="DR81">
        <f t="shared" si="1812"/>
        <v>3</v>
      </c>
      <c r="DS81">
        <f t="shared" si="1813"/>
        <v>1</v>
      </c>
      <c r="DT81">
        <f t="shared" si="1814"/>
        <v>4</v>
      </c>
      <c r="DU81">
        <f t="shared" si="1815"/>
        <v>8</v>
      </c>
      <c r="DV81">
        <f t="shared" si="1816"/>
        <v>0</v>
      </c>
      <c r="DW81">
        <f t="shared" si="1817"/>
        <v>0</v>
      </c>
      <c r="DX81">
        <f t="shared" si="1818"/>
        <v>8</v>
      </c>
      <c r="DY81">
        <f t="shared" si="1819"/>
        <v>0</v>
      </c>
      <c r="DZ81">
        <f t="shared" si="1820"/>
        <v>2</v>
      </c>
      <c r="EA81">
        <f t="shared" si="1821"/>
        <v>0</v>
      </c>
      <c r="EB81">
        <f t="shared" si="1822"/>
        <v>0</v>
      </c>
      <c r="EC81">
        <f t="shared" si="1823"/>
        <v>2</v>
      </c>
      <c r="ED81">
        <f t="shared" si="1824"/>
        <v>8</v>
      </c>
      <c r="EE81">
        <f t="shared" si="1825"/>
        <v>10</v>
      </c>
      <c r="EF81">
        <f t="shared" si="1826"/>
        <v>2</v>
      </c>
      <c r="EG81">
        <f t="shared" si="1827"/>
        <v>8</v>
      </c>
      <c r="EH81">
        <f t="shared" si="1828"/>
        <v>5</v>
      </c>
      <c r="EI81">
        <f t="shared" si="1829"/>
        <v>0</v>
      </c>
      <c r="EJ81">
        <f t="shared" si="1830"/>
        <v>5</v>
      </c>
      <c r="EK81">
        <f t="shared" si="1831"/>
        <v>0</v>
      </c>
      <c r="EL81">
        <f t="shared" si="1832"/>
        <v>1</v>
      </c>
      <c r="EM81">
        <f t="shared" si="1833"/>
        <v>0</v>
      </c>
      <c r="EN81">
        <f t="shared" si="1834"/>
        <v>0</v>
      </c>
      <c r="EO81">
        <f t="shared" si="1835"/>
        <v>3</v>
      </c>
      <c r="EP81">
        <f t="shared" si="1836"/>
        <v>6</v>
      </c>
      <c r="EQ81">
        <f t="shared" si="1837"/>
        <v>0</v>
      </c>
      <c r="ER81">
        <f t="shared" si="1838"/>
        <v>4</v>
      </c>
      <c r="ES81">
        <f t="shared" si="1839"/>
        <v>5</v>
      </c>
      <c r="ET81">
        <f t="shared" si="1840"/>
        <v>0</v>
      </c>
      <c r="EU81">
        <f t="shared" si="1841"/>
        <v>2</v>
      </c>
      <c r="EV81">
        <f t="shared" si="1842"/>
        <v>0</v>
      </c>
      <c r="EW81">
        <f t="shared" si="1843"/>
        <v>0</v>
      </c>
      <c r="EX81">
        <f t="shared" si="1844"/>
        <v>4</v>
      </c>
      <c r="EY81">
        <f t="shared" si="1845"/>
        <v>0</v>
      </c>
      <c r="EZ81">
        <f t="shared" si="1846"/>
        <v>0</v>
      </c>
      <c r="FA81">
        <f t="shared" si="1847"/>
        <v>1</v>
      </c>
      <c r="FB81">
        <f t="shared" si="1848"/>
        <v>0</v>
      </c>
      <c r="FC81">
        <f t="shared" si="1849"/>
        <v>0</v>
      </c>
      <c r="FD81">
        <f t="shared" si="1850"/>
        <v>0</v>
      </c>
      <c r="FE81">
        <f t="shared" si="1851"/>
        <v>0</v>
      </c>
      <c r="FF81">
        <f t="shared" si="1852"/>
        <v>0</v>
      </c>
      <c r="FG81">
        <f t="shared" si="1853"/>
        <v>0</v>
      </c>
      <c r="FH81">
        <f t="shared" si="1854"/>
        <v>0</v>
      </c>
      <c r="FI81">
        <f t="shared" si="1855"/>
        <v>0</v>
      </c>
      <c r="FJ81">
        <f t="shared" si="1856"/>
        <v>0</v>
      </c>
      <c r="FK81">
        <f t="shared" si="1857"/>
        <v>0</v>
      </c>
      <c r="FL81">
        <f t="shared" si="1858"/>
        <v>0</v>
      </c>
      <c r="FM81">
        <f t="shared" si="1859"/>
        <v>0</v>
      </c>
      <c r="FN81">
        <f t="shared" si="1860"/>
        <v>0</v>
      </c>
      <c r="FO81">
        <f t="shared" si="1861"/>
        <v>0</v>
      </c>
      <c r="FP81">
        <f t="shared" si="1862"/>
        <v>0</v>
      </c>
      <c r="FQ81">
        <f t="shared" si="1863"/>
        <v>0</v>
      </c>
      <c r="FR81">
        <f t="shared" si="1864"/>
        <v>0</v>
      </c>
      <c r="FS81">
        <f t="shared" si="1865"/>
        <v>0</v>
      </c>
      <c r="FT81">
        <f t="shared" si="1866"/>
        <v>0</v>
      </c>
      <c r="FU81">
        <f t="shared" si="1867"/>
        <v>0</v>
      </c>
      <c r="FV81">
        <f t="shared" si="1868"/>
        <v>0</v>
      </c>
      <c r="FW81">
        <f t="shared" si="1869"/>
        <v>0</v>
      </c>
      <c r="FX81">
        <f t="shared" si="1870"/>
        <v>0</v>
      </c>
      <c r="FY81">
        <f t="shared" si="1871"/>
        <v>0</v>
      </c>
      <c r="FZ81">
        <f t="shared" si="1872"/>
        <v>0</v>
      </c>
      <c r="GA81">
        <f t="shared" si="1873"/>
        <v>0</v>
      </c>
      <c r="GB81">
        <f t="shared" si="1874"/>
        <v>0</v>
      </c>
      <c r="GC81">
        <f t="shared" si="1875"/>
        <v>0</v>
      </c>
      <c r="GD81">
        <f t="shared" si="1876"/>
        <v>0</v>
      </c>
      <c r="GE81">
        <f t="shared" si="1877"/>
        <v>0</v>
      </c>
      <c r="GF81">
        <f t="shared" si="1878"/>
        <v>0</v>
      </c>
      <c r="GG81">
        <f t="shared" si="1879"/>
        <v>0</v>
      </c>
      <c r="GH81">
        <f t="shared" si="1880"/>
        <v>0</v>
      </c>
      <c r="GI81">
        <f t="shared" si="1881"/>
        <v>0</v>
      </c>
      <c r="GJ81">
        <f t="shared" si="1882"/>
        <v>0</v>
      </c>
      <c r="GK81">
        <f t="shared" si="1883"/>
        <v>0</v>
      </c>
      <c r="GL81">
        <f t="shared" si="1884"/>
        <v>0</v>
      </c>
      <c r="GM81">
        <f t="shared" si="1885"/>
        <v>0</v>
      </c>
      <c r="GN81">
        <f t="shared" si="1886"/>
        <v>0</v>
      </c>
      <c r="GO81">
        <f t="shared" si="1887"/>
        <v>0</v>
      </c>
      <c r="GP81">
        <f t="shared" si="1888"/>
        <v>0</v>
      </c>
      <c r="GQ81">
        <f t="shared" si="1889"/>
        <v>0</v>
      </c>
      <c r="GR81">
        <f t="shared" si="1890"/>
        <v>0</v>
      </c>
      <c r="GS81">
        <f t="shared" si="1891"/>
        <v>0</v>
      </c>
      <c r="GT81">
        <f t="shared" si="1892"/>
        <v>0</v>
      </c>
      <c r="GU81">
        <f t="shared" si="1893"/>
        <v>0</v>
      </c>
      <c r="GW81" s="28">
        <f t="shared" si="1894"/>
        <v>5.7284999548687683</v>
      </c>
      <c r="GX81" s="28">
        <f t="shared" si="1895"/>
        <v>5.8233565136086805</v>
      </c>
      <c r="GY81" s="28">
        <f t="shared" si="1896"/>
        <v>0.46413771846081514</v>
      </c>
      <c r="GZ81" s="28">
        <f t="shared" si="1897"/>
        <v>0</v>
      </c>
      <c r="HA81" s="28">
        <f t="shared" si="1898"/>
        <v>0</v>
      </c>
      <c r="HB81" s="28">
        <f t="shared" si="1899"/>
        <v>7.9016876519687358</v>
      </c>
      <c r="HC81" s="28">
        <f t="shared" si="1900"/>
        <v>0.54151506273939098</v>
      </c>
      <c r="HE81">
        <f>IFERROR(VLOOKUP(_xlfn.NUMBERVALUE(MID(L81, SEARCH("!", L81)+1, SEARCH("+", L81)-SEARCH("!", L81)-1)), Rankings!$A$2:$BK$129, 63, FALSE),0)</f>
        <v>0.14710990012248429</v>
      </c>
      <c r="HF81">
        <f>IFERROR(VLOOKUP(_xlfn.NUMBERVALUE(MID(M81, SEARCH("!", M81)+1, SEARCH("+", M81)-SEARCH("!", M81)-1)), Rankings!$A$2:$BK$129, 63, FALSE),0)</f>
        <v>0.37517193274790295</v>
      </c>
      <c r="HG81">
        <f>IFERROR(VLOOKUP(_xlfn.NUMBERVALUE(MID(N81, SEARCH("!", N81)+1, SEARCH("+", N81)-SEARCH("!", N81)-1)), Rankings!$A$2:$BK$129, 63, FALSE),0)</f>
        <v>0.50056713001211739</v>
      </c>
      <c r="HH81">
        <f>IFERROR(VLOOKUP(_xlfn.NUMBERVALUE(MID(O81, SEARCH("!", O81)+1, SEARCH("+", O81)-SEARCH("!", O81)-1)), Rankings!$A$2:$BK$129, 63, FALSE),0)</f>
        <v>0.72332718541365992</v>
      </c>
      <c r="HI81">
        <f>IFERROR(VLOOKUP(_xlfn.NUMBERVALUE(MID(P81, SEARCH("!", P81)+1, SEARCH("+", P81)-SEARCH("!", P81)-1)), Rankings!$A$2:$BK$129, 63, FALSE),0)</f>
        <v>0</v>
      </c>
      <c r="HJ81">
        <f>IFERROR(VLOOKUP(_xlfn.NUMBERVALUE(MID(Q81, SEARCH("!", Q81)+1, SEARCH("+", Q81)-SEARCH("!", Q81)-1)), Rankings!$A$2:$BK$129, 63, FALSE),0)</f>
        <v>0</v>
      </c>
      <c r="HK81">
        <f>IFERROR(VLOOKUP(_xlfn.NUMBERVALUE(MID(R81, SEARCH("!", R81)+1, SEARCH("+", R81)-SEARCH("!", R81)-1)), Rankings!$A$2:$BK$129, 63, FALSE),0)</f>
        <v>0.52069036350182252</v>
      </c>
      <c r="HL81">
        <f>IFERROR(VLOOKUP(_xlfn.NUMBERVALUE(MID(S81, SEARCH("!", S81)+1, SEARCH("+", S81)-SEARCH("!", S81)-1)), Rankings!$A$2:$BK$129, 63, FALSE),0)</f>
        <v>0</v>
      </c>
      <c r="HM81">
        <f>IFERROR(VLOOKUP(_xlfn.NUMBERVALUE(MID(T81, SEARCH("!", T81)+1, SEARCH("+", T81)-SEARCH("!", T81)-1)), Rankings!$A$2:$BK$129, 63, FALSE),0)</f>
        <v>0.29045954332099588</v>
      </c>
      <c r="HN81">
        <f>IFERROR(VLOOKUP(_xlfn.NUMBERVALUE(MID(U81, SEARCH("!", U81)+1, SEARCH("+", U81)-SEARCH("!", U81)-1)), Rankings!$A$2:$BK$129, 63, FALSE),0)</f>
        <v>0</v>
      </c>
      <c r="HO81">
        <f>IFERROR(VLOOKUP(_xlfn.NUMBERVALUE(MID(V81, SEARCH("!", V81)+1, SEARCH("+", V81)-SEARCH("!", V81)-1)), Rankings!$A$2:$BK$129, 63, FALSE),0)</f>
        <v>0</v>
      </c>
      <c r="HP81">
        <f>IFERROR(VLOOKUP(_xlfn.NUMBERVALUE(MID(W81, SEARCH("!", W81)+1, SEARCH("+", W81)-SEARCH("!", W81)-1)), Rankings!$A$2:$BK$129, 63, FALSE),0)</f>
        <v>0.60133708266044195</v>
      </c>
      <c r="HQ81">
        <f>IFERROR(VLOOKUP(_xlfn.NUMBERVALUE(MID(X81, SEARCH("!", X81)+1, SEARCH("+", X81)-SEARCH("!", X81)-1)), Rankings!$A$2:$BK$129, 63, FALSE),0)</f>
        <v>0.86985627952015798</v>
      </c>
      <c r="HR81">
        <f>IFERROR(VLOOKUP(_xlfn.NUMBERVALUE(MID(Y81, SEARCH("!", Y81)+1, SEARCH("+", Y81)-SEARCH("!", Y81)-1)), Rankings!$A$2:$BK$129, 63, FALSE),0)</f>
        <v>0.46413771846081514</v>
      </c>
      <c r="HS81">
        <f>IFERROR(VLOOKUP(_xlfn.NUMBERVALUE(MID(Z81, SEARCH("!", Z81)+1, SEARCH("+", Z81)-SEARCH("!", Z81)-1)), Rankings!$A$2:$BK$129, 63, FALSE),0)</f>
        <v>0.55834743493300543</v>
      </c>
      <c r="HT81">
        <f>IFERROR(VLOOKUP(_xlfn.NUMBERVALUE(MID(AA81, SEARCH("!", AA81)+1, SEARCH("+", AA81)-SEARCH("!", AA81)-1)), Rankings!$A$2:$BK$129, 63, FALSE),0)</f>
        <v>0.79780442836869991</v>
      </c>
      <c r="HU81">
        <f>IFERROR(VLOOKUP(_xlfn.NUMBERVALUE(MID(AB81, SEARCH("!", AB81)+1, SEARCH("+", AB81)-SEARCH("!", AB81)-1)), Rankings!$A$2:$BK$129, 63, FALSE),0)</f>
        <v>0.72332718541365992</v>
      </c>
      <c r="HV81">
        <f>IFERROR(VLOOKUP(_xlfn.NUMBERVALUE(MID(AC81, SEARCH("!", AC81)+1, SEARCH("+", AC81)-SEARCH("!", AC81)-1)), Rankings!$A$2:$BK$129, 63, FALSE),0)</f>
        <v>0</v>
      </c>
      <c r="HW81">
        <f>IFERROR(VLOOKUP(_xlfn.NUMBERVALUE(MID(AD81, SEARCH("!", AD81)+1, SEARCH("+", AD81)-SEARCH("!", AD81)-1)), Rankings!$A$2:$BK$129, 63, FALSE),0)</f>
        <v>0.52069036350182252</v>
      </c>
      <c r="HX81">
        <f>IFERROR(VLOOKUP(_xlfn.NUMBERVALUE(MID(AE81, SEARCH("!", AE81)+1, SEARCH("+", AE81)-SEARCH("!", AE81)-1)), Rankings!$A$2:$BK$129, 63, FALSE),0)</f>
        <v>0</v>
      </c>
      <c r="HY81">
        <f>IFERROR(VLOOKUP(_xlfn.NUMBERVALUE(MID(AF81, SEARCH("!", AF81)+1, SEARCH("+", AF81)-SEARCH("!", AF81)-1)), Rankings!$A$2:$BK$129, 63, FALSE),0)</f>
        <v>0.19644442049117397</v>
      </c>
      <c r="HZ81">
        <f>IFERROR(VLOOKUP(_xlfn.NUMBERVALUE(MID(AG81, SEARCH("!", AG81)+1, SEARCH("+", AG81)-SEARCH("!", AG81)-1)), Rankings!$A$2:$BK$129, 63, FALSE),0)</f>
        <v>0</v>
      </c>
      <c r="IA81">
        <f>IFERROR(VLOOKUP(_xlfn.NUMBERVALUE(MID(AH81, SEARCH("!", AH81)+1, SEARCH("+", AH81)-SEARCH("!", AH81)-1)), Rankings!$A$2:$BK$129, 63, FALSE),0)</f>
        <v>0</v>
      </c>
      <c r="IB81">
        <f>IFERROR(VLOOKUP(_xlfn.NUMBERVALUE(MID(AI81, SEARCH("!", AI81)+1, SEARCH("+", AI81)-SEARCH("!", AI81)-1)), Rankings!$A$2:$BK$129, 63, FALSE),0)</f>
        <v>0.36796042640207999</v>
      </c>
      <c r="IC81">
        <f>IFERROR(VLOOKUP(_xlfn.NUMBERVALUE(MID(AJ81, SEARCH("!", AJ81)+1, SEARCH("+", AJ81)-SEARCH("!", AJ81)-1)), Rankings!$A$2:$BK$129, 63, FALSE),0)</f>
        <v>0.86985627952015798</v>
      </c>
      <c r="ID81">
        <f>IFERROR(VLOOKUP(_xlfn.NUMBERVALUE(MID(AK81, SEARCH("!", AK81)+1, SEARCH("+", AK81)-SEARCH("!", AK81)-1)), Rankings!$A$2:$BK$129, 63, FALSE),0)</f>
        <v>0</v>
      </c>
      <c r="IE81">
        <f>IFERROR(VLOOKUP(_xlfn.NUMBERVALUE(MID(AL81, SEARCH("!", AL81)+1, SEARCH("+", AL81)-SEARCH("!", AL81)-1)), Rankings!$A$2:$BK$129, 63, FALSE),0)</f>
        <v>0.56827343106735106</v>
      </c>
      <c r="IF81">
        <f>IFERROR(VLOOKUP(_xlfn.NUMBERVALUE(MID(AM81, SEARCH("!", AM81)+1, SEARCH("+", AM81)-SEARCH("!", AM81)-1)), Rankings!$A$2:$BK$129, 63, FALSE),0)</f>
        <v>0.79780442836869991</v>
      </c>
      <c r="IG81">
        <f>IFERROR(VLOOKUP(_xlfn.NUMBERVALUE(MID(AN81, SEARCH("!", AN81)+1, SEARCH("+", AN81)-SEARCH("!", AN81)-1)), Rankings!$A$2:$BK$129, 63, FALSE),0)</f>
        <v>0</v>
      </c>
      <c r="IH81">
        <f>IFERROR(VLOOKUP(_xlfn.NUMBERVALUE(MID(AO81, SEARCH("!", AO81)+1, SEARCH("+", AO81)-SEARCH("!", AO81)-1)), Rankings!$A$2:$BK$129, 63, FALSE),0)</f>
        <v>0.61921091340033552</v>
      </c>
      <c r="II81">
        <f>IFERROR(VLOOKUP(_xlfn.NUMBERVALUE(MID(AP81, SEARCH("!", AP81)+1, SEARCH("+", AP81)-SEARCH("!", AP81)-1)), Rankings!$A$2:$BK$129, 63, FALSE),0)</f>
        <v>0</v>
      </c>
      <c r="IJ81">
        <f>IFERROR(VLOOKUP(_xlfn.NUMBERVALUE(MID(AQ81, SEARCH("!", AQ81)+1, SEARCH("+", AQ81)-SEARCH("!", AQ81)-1)), Rankings!$A$2:$BK$129, 63, FALSE),0)</f>
        <v>0</v>
      </c>
      <c r="IK81">
        <f>IFERROR(VLOOKUP(_xlfn.NUMBERVALUE(MID(AR81, SEARCH("!", AR81)+1, SEARCH("+", AR81)-SEARCH("!", AR81)-1)), Rankings!$A$2:$BK$129, 63, FALSE),0)</f>
        <v>0.65575840813392627</v>
      </c>
      <c r="IL81">
        <f>IFERROR(VLOOKUP(_xlfn.NUMBERVALUE(MID(AS81, SEARCH("!", AS81)+1, SEARCH("+", AS81)-SEARCH("!", AS81)-1)), Rankings!$A$2:$BK$129, 63, FALSE),0)</f>
        <v>0</v>
      </c>
      <c r="IM81">
        <f>IFERROR(VLOOKUP(_xlfn.NUMBERVALUE(MID(AT81, SEARCH("!", AT81)+1, SEARCH("+", AT81)-SEARCH("!", AT81)-1)), Rankings!$A$2:$BK$129, 63, FALSE),0)</f>
        <v>0</v>
      </c>
      <c r="IN81">
        <f>IFERROR(VLOOKUP(_xlfn.NUMBERVALUE(MID(AU81, SEARCH("!", AU81)+1, SEARCH("+", AU81)-SEARCH("!", AU81)-1)), Rankings!$A$2:$BK$129, 63, FALSE),0)</f>
        <v>0.84785933157695315</v>
      </c>
      <c r="IO81">
        <f>IFERROR(VLOOKUP(_xlfn.NUMBERVALUE(MID(AV81, SEARCH("!", AV81)+1, SEARCH("+", AV81)-SEARCH("!", AV81)-1)), Rankings!$A$2:$BK$129, 63, FALSE),0)</f>
        <v>0</v>
      </c>
      <c r="IP81">
        <f>IFERROR(VLOOKUP(_xlfn.NUMBERVALUE(MID(AW81, SEARCH("!", AW81)+1, SEARCH("+", AW81)-SEARCH("!", AW81)-1)), Rankings!$A$2:$BK$129, 63, FALSE),0)</f>
        <v>0</v>
      </c>
      <c r="IQ81">
        <f>IFERROR(VLOOKUP(_xlfn.NUMBERVALUE(MID(AX81, SEARCH("!", AX81)+1, SEARCH("+", AX81)-SEARCH("!", AX81)-1)), Rankings!$A$2:$BK$129, 63, FALSE),0)</f>
        <v>0</v>
      </c>
      <c r="IR81">
        <f>IFERROR(VLOOKUP(_xlfn.NUMBERVALUE(MID(AY81, SEARCH("!", AY81)+1, SEARCH("+", AY81)-SEARCH("!", AY81)-1)), Rankings!$A$2:$BK$129, 63, FALSE),0)</f>
        <v>0</v>
      </c>
      <c r="IS81">
        <f>IFERROR(VLOOKUP(_xlfn.NUMBERVALUE(MID(AZ81, SEARCH("!", AZ81)+1, SEARCH("+", AZ81)-SEARCH("!", AZ81)-1)), Rankings!$A$2:$BK$129, 63, FALSE),0)</f>
        <v>0</v>
      </c>
      <c r="IT81">
        <f>IFERROR(VLOOKUP(_xlfn.NUMBERVALUE(MID(BA81, SEARCH("!", BA81)+1, SEARCH("+", BA81)-SEARCH("!", BA81)-1)), Rankings!$A$2:$BK$129, 63, FALSE),0)</f>
        <v>0</v>
      </c>
      <c r="IU81">
        <f>IFERROR(VLOOKUP(_xlfn.NUMBERVALUE(MID(BB81, SEARCH("!", BB81)+1, SEARCH("+", BB81)-SEARCH("!", BB81)-1)), Rankings!$A$2:$BK$129, 63, FALSE),0)</f>
        <v>0</v>
      </c>
      <c r="IV81">
        <f>IFERROR(VLOOKUP(_xlfn.NUMBERVALUE(MID(BC81, SEARCH("!", BC81)+1, SEARCH("+", BC81)-SEARCH("!", BC81)-1)), Rankings!$A$2:$BK$129, 63, FALSE),0)</f>
        <v>0</v>
      </c>
      <c r="IW81">
        <f>IFERROR(VLOOKUP(_xlfn.NUMBERVALUE(MID(BD81, SEARCH("!", BD81)+1, SEARCH("+", BD81)-SEARCH("!", BD81)-1)), Rankings!$A$2:$BK$129, 63, FALSE),0)</f>
        <v>0</v>
      </c>
      <c r="IX81">
        <f>IFERROR(VLOOKUP(_xlfn.NUMBERVALUE(MID(BE81, SEARCH("!", BE81)+1, SEARCH("+", BE81)-SEARCH("!", BE81)-1)), Rankings!$A$2:$BK$129, 63, FALSE),0)</f>
        <v>0</v>
      </c>
      <c r="IY81">
        <f>IFERROR(VLOOKUP(_xlfn.NUMBERVALUE(MID(BF81, SEARCH("!", BF81)+1, SEARCH("+", BF81)-SEARCH("!", BF81)-1)), Rankings!$A$2:$BK$129, 63, FALSE),0)</f>
        <v>0</v>
      </c>
      <c r="IZ81">
        <f>IFERROR(VLOOKUP(_xlfn.NUMBERVALUE(MID(BG81, SEARCH("!", BG81)+1, SEARCH("+", BG81)-SEARCH("!", BG81)-1)), Rankings!$A$2:$BK$129, 63, FALSE),0)</f>
        <v>0</v>
      </c>
      <c r="JA81">
        <f>IFERROR(VLOOKUP(_xlfn.NUMBERVALUE(MID(BH81, SEARCH("!", BH81)+1, SEARCH("+", BH81)-SEARCH("!", BH81)-1)), Rankings!$A$2:$BK$129, 63, FALSE),0)</f>
        <v>0</v>
      </c>
      <c r="JB81">
        <f>IFERROR(VLOOKUP(_xlfn.NUMBERVALUE(MID(BI81, SEARCH("!", BI81)+1, SEARCH("+", BI81)-SEARCH("!", BI81)-1)), Rankings!$A$2:$BK$129, 63, FALSE),0)</f>
        <v>0</v>
      </c>
      <c r="JC81">
        <f>IFERROR(VLOOKUP(_xlfn.NUMBERVALUE(MID(BJ81, SEARCH("!", BJ81)+1, SEARCH("+", BJ81)-SEARCH("!", BJ81)-1)), Rankings!$A$2:$BK$129, 63, FALSE),0)</f>
        <v>0</v>
      </c>
      <c r="JD81">
        <f>IFERROR(VLOOKUP(_xlfn.NUMBERVALUE(MID(BK81, SEARCH("!", BK81)+1, SEARCH("+", BK81)-SEARCH("!", BK81)-1)), Rankings!$A$2:$BK$129, 63, FALSE),0)</f>
        <v>0</v>
      </c>
      <c r="JE81">
        <f>IFERROR(VLOOKUP(_xlfn.NUMBERVALUE(MID(BL81, SEARCH("!", BL81)+1, SEARCH("+", BL81)-SEARCH("!", BL81)-1)), Rankings!$A$2:$BK$129, 63, FALSE),0)</f>
        <v>0</v>
      </c>
      <c r="JF81">
        <f>IFERROR(VLOOKUP(_xlfn.NUMBERVALUE(MID(BM81, SEARCH("!", BM81)+1, SEARCH("+", BM81)-SEARCH("!", BM81)-1)), Rankings!$A$2:$BK$129, 63, FALSE),0)</f>
        <v>0</v>
      </c>
      <c r="JG81">
        <f>IFERROR(VLOOKUP(_xlfn.NUMBERVALUE(MID(BN81, SEARCH("!", BN81)+1, SEARCH("+", BN81)-SEARCH("!", BN81)-1)), Rankings!$A$2:$BK$129, 63, FALSE),0)</f>
        <v>0</v>
      </c>
      <c r="JH81">
        <f>IFERROR(VLOOKUP(_xlfn.NUMBERVALUE(MID(BO81, SEARCH("!", BO81)+1, SEARCH("+", BO81)-SEARCH("!", BO81)-1)), Rankings!$A$2:$BK$129, 63, FALSE),0)</f>
        <v>0</v>
      </c>
      <c r="JI81">
        <f>IFERROR(VLOOKUP(_xlfn.NUMBERVALUE(MID(BP81, SEARCH("!", BP81)+1, SEARCH("+", BP81)-SEARCH("!", BP81)-1)), Rankings!$A$2:$BK$129, 63, FALSE),0)</f>
        <v>0</v>
      </c>
      <c r="JJ81">
        <f>IFERROR(VLOOKUP(_xlfn.NUMBERVALUE(MID(BQ81, SEARCH("!", BQ81)+1, SEARCH("+", BQ81)-SEARCH("!", BQ81)-1)), Rankings!$A$2:$BK$129, 63, FALSE),0)</f>
        <v>0</v>
      </c>
      <c r="JK81">
        <f>IFERROR(VLOOKUP(_xlfn.NUMBERVALUE(MID(BR81, SEARCH("!", BR81)+1, SEARCH("+", BR81)-SEARCH("!", BR81)-1)), Rankings!$A$2:$BK$129, 63, FALSE),0)</f>
        <v>0</v>
      </c>
      <c r="JL81">
        <f>IFERROR(VLOOKUP(_xlfn.NUMBERVALUE(MID(BS81, SEARCH("!", BS81)+1, SEARCH("+", BS81)-SEARCH("!", BS81)-1)), Rankings!$A$2:$BK$129, 63, FALSE),0)</f>
        <v>0</v>
      </c>
      <c r="JM81">
        <f>IFERROR(VLOOKUP(_xlfn.NUMBERVALUE(MID(BT81, SEARCH("!", BT81)+1, SEARCH("+", BT81)-SEARCH("!", BT81)-1)), Rankings!$A$2:$BK$129, 63, FALSE),0)</f>
        <v>0</v>
      </c>
      <c r="JN81">
        <f>IFERROR(VLOOKUP(_xlfn.NUMBERVALUE(MID(BU81, SEARCH("!", BU81)+1, SEARCH("+", BU81)-SEARCH("!", BU81)-1)), Rankings!$A$2:$BK$129, 63, FALSE),0)</f>
        <v>0</v>
      </c>
      <c r="JO81">
        <f>IFERROR(VLOOKUP(_xlfn.NUMBERVALUE(MID(BV81, SEARCH("!", BV81)+1, SEARCH("+", BV81)-SEARCH("!", BV81)-1)), Rankings!$A$2:$BK$129, 63, FALSE),0)</f>
        <v>0</v>
      </c>
      <c r="JP81">
        <f>IFERROR(VLOOKUP(_xlfn.NUMBERVALUE(MID(BW81, SEARCH("!", BW81)+1, SEARCH("+", BW81)-SEARCH("!", BW81)-1)), Rankings!$A$2:$BK$129, 63, FALSE),0)</f>
        <v>0</v>
      </c>
      <c r="JQ81">
        <f>IFERROR(VLOOKUP(_xlfn.NUMBERVALUE(MID(BX81, SEARCH("!", BX81)+1, SEARCH("+", BX81)-SEARCH("!", BX81)-1)), Rankings!$A$2:$BK$129, 63, FALSE),0)</f>
        <v>0</v>
      </c>
      <c r="JR81">
        <f>IFERROR(VLOOKUP(_xlfn.NUMBERVALUE(MID(BY81, SEARCH("!", BY81)+1, SEARCH("+", BY81)-SEARCH("!", BY81)-1)), Rankings!$A$2:$BK$129, 63, FALSE),0)</f>
        <v>0</v>
      </c>
      <c r="JS81">
        <f>IFERROR(VLOOKUP(_xlfn.NUMBERVALUE(MID(BZ81, SEARCH("!", BZ81)+1, SEARCH("+", BZ81)-SEARCH("!", BZ81)-1)), Rankings!$A$2:$BK$129, 63, FALSE),0)</f>
        <v>0</v>
      </c>
      <c r="JT81">
        <f>IFERROR(VLOOKUP(_xlfn.NUMBERVALUE(MID(CA81, SEARCH("!", CA81)+1, SEARCH("+", CA81)-SEARCH("!", CA81)-1)), Rankings!$A$2:$BK$129, 63, FALSE),0)</f>
        <v>0</v>
      </c>
      <c r="JU81">
        <f>IFERROR(VLOOKUP(_xlfn.NUMBERVALUE(MID(CB81, SEARCH("!", CB81)+1, SEARCH("+", CB81)-SEARCH("!", CB81)-1)), Rankings!$A$2:$BK$129, 63, FALSE),0)</f>
        <v>0</v>
      </c>
      <c r="JV81">
        <f>IFERROR(VLOOKUP(_xlfn.NUMBERVALUE(MID(CC81, SEARCH("!", CC81)+1, SEARCH("+", CC81)-SEARCH("!", CC81)-1)), Rankings!$A$2:$BK$129, 63, FALSE),0)</f>
        <v>0</v>
      </c>
      <c r="JW81">
        <f>IFERROR(VLOOKUP(_xlfn.NUMBERVALUE(MID(CD81, SEARCH("!", CD81)+1, SEARCH("+", CD81)-SEARCH("!", CD81)-1)), Rankings!$A$2:$BK$129, 63, FALSE),0)</f>
        <v>0</v>
      </c>
      <c r="JX81">
        <f>IFERROR(VLOOKUP(_xlfn.NUMBERVALUE(MID(CE81, SEARCH("!", CE81)+1, SEARCH("+", CE81)-SEARCH("!", CE81)-1)), Rankings!$A$2:$BK$129, 63, FALSE),0)</f>
        <v>0</v>
      </c>
      <c r="JY81">
        <f>IFERROR(VLOOKUP(_xlfn.NUMBERVALUE(MID(CF81, SEARCH("!", CF81)+1, SEARCH("+", CF81)-SEARCH("!", CF81)-1)), Rankings!$A$2:$BK$129, 63, FALSE),0)</f>
        <v>0</v>
      </c>
      <c r="JZ81">
        <f>IFERROR(VLOOKUP(_xlfn.NUMBERVALUE(MID(CG81, SEARCH("!", CG81)+1, SEARCH("+", CG81)-SEARCH("!", CG81)-1)), Rankings!$A$2:$BK$129, 63, FALSE),0)</f>
        <v>0</v>
      </c>
      <c r="KA81">
        <f>IFERROR(VLOOKUP(_xlfn.NUMBERVALUE(MID(CH81, SEARCH("!", CH81)+1, SEARCH("+", CH81)-SEARCH("!", CH81)-1)), Rankings!$A$2:$BK$129, 63, FALSE),0)</f>
        <v>0</v>
      </c>
      <c r="KB81">
        <f>IFERROR(VLOOKUP(_xlfn.NUMBERVALUE(MID(CI81, SEARCH("!", CI81)+1, SEARCH("+", CI81)-SEARCH("!", CI81)-1)), Rankings!$A$2:$BK$129, 63, FALSE),0)</f>
        <v>0</v>
      </c>
      <c r="KC81">
        <f>IFERROR(VLOOKUP(_xlfn.NUMBERVALUE(MID(CJ81, SEARCH("!", CJ81)+1, SEARCH("+", CJ81)-SEARCH("!", CJ81)-1)), Rankings!$A$2:$BK$129, 63, FALSE),0)</f>
        <v>0</v>
      </c>
      <c r="KD81">
        <f>IFERROR(VLOOKUP(_xlfn.NUMBERVALUE(MID(CK81, SEARCH("!", CK81)+1, SEARCH("+", CK81)-SEARCH("!", CK81)-1)), Rankings!$A$2:$BK$129, 63, FALSE),0)</f>
        <v>0</v>
      </c>
      <c r="KE81">
        <f>IFERROR(VLOOKUP(_xlfn.NUMBERVALUE(MID(CL81, SEARCH("!", CL81)+1, SEARCH("+", CL81)-SEARCH("!", CL81)-1)), Rankings!$A$2:$BK$129, 63, FALSE),0)</f>
        <v>0</v>
      </c>
      <c r="KF81">
        <f>IFERROR(VLOOKUP(_xlfn.NUMBERVALUE(MID(CM81, SEARCH("!", CM81)+1, SEARCH("+", CM81)-SEARCH("!", CM81)-1)), Rankings!$A$2:$BK$129, 63, FALSE),0)</f>
        <v>0</v>
      </c>
      <c r="KG81">
        <f>IFERROR(VLOOKUP(_xlfn.NUMBERVALUE(MID(CN81, SEARCH("!", CN81)+1, SEARCH("+", CN81)-SEARCH("!", CN81)-1)), Rankings!$A$2:$BK$129, 63, FALSE),0)</f>
        <v>0</v>
      </c>
      <c r="KH81">
        <f>IFERROR(VLOOKUP(_xlfn.NUMBERVALUE(MID(CO81, SEARCH("!", CO81)+1, SEARCH("+", CO81)-SEARCH("!", CO81)-1)), Rankings!$A$2:$BK$129, 63, FALSE),0)</f>
        <v>0</v>
      </c>
      <c r="KJ81" s="28">
        <f t="shared" si="1901"/>
        <v>242</v>
      </c>
      <c r="KK81" s="28">
        <f t="shared" si="1902"/>
        <v>127</v>
      </c>
      <c r="KL81" s="28">
        <f t="shared" si="1903"/>
        <v>10</v>
      </c>
      <c r="KM81" s="28">
        <f t="shared" si="1904"/>
        <v>0</v>
      </c>
      <c r="KN81" s="28">
        <f t="shared" si="1905"/>
        <v>0</v>
      </c>
      <c r="KO81" s="28">
        <f t="shared" si="1906"/>
        <v>175</v>
      </c>
      <c r="KP81" s="28">
        <f t="shared" si="1907"/>
        <v>289.33333333333331</v>
      </c>
      <c r="KQ81" s="28">
        <f t="shared" si="1908"/>
        <v>175</v>
      </c>
      <c r="KS81" s="27" t="str">
        <f t="shared" si="1909"/>
        <v>19</v>
      </c>
      <c r="KT81" s="27" t="str">
        <f t="shared" si="1910"/>
        <v>23</v>
      </c>
      <c r="KU81" s="27" t="str">
        <f t="shared" si="1911"/>
        <v>18</v>
      </c>
      <c r="KV81" s="27" t="str">
        <f t="shared" si="1912"/>
        <v>12</v>
      </c>
      <c r="KW81" s="27">
        <f t="shared" si="1913"/>
        <v>0</v>
      </c>
      <c r="KX81" s="27">
        <f t="shared" si="1914"/>
        <v>0</v>
      </c>
      <c r="KY81" s="27" t="str">
        <f t="shared" si="1915"/>
        <v>8</v>
      </c>
      <c r="KZ81" s="27">
        <f t="shared" si="1916"/>
        <v>0</v>
      </c>
      <c r="LA81" s="27" t="str">
        <f t="shared" si="1917"/>
        <v>15</v>
      </c>
      <c r="LB81" s="27">
        <f t="shared" si="1918"/>
        <v>0</v>
      </c>
      <c r="LC81" s="27">
        <f t="shared" si="1919"/>
        <v>0</v>
      </c>
      <c r="LD81" s="27" t="str">
        <f t="shared" si="1920"/>
        <v>20</v>
      </c>
      <c r="LE81" s="27" t="str">
        <f t="shared" si="1921"/>
        <v>8</v>
      </c>
      <c r="LF81" s="27" t="str">
        <f t="shared" si="1922"/>
        <v>10</v>
      </c>
      <c r="LG81" s="27" t="str">
        <f t="shared" si="1923"/>
        <v>23</v>
      </c>
      <c r="LH81" s="27" t="str">
        <f t="shared" si="1924"/>
        <v>17</v>
      </c>
      <c r="LI81" s="27" t="str">
        <f t="shared" si="1925"/>
        <v>25</v>
      </c>
      <c r="LJ81" s="27">
        <f t="shared" si="1926"/>
        <v>0</v>
      </c>
      <c r="LK81" s="27" t="str">
        <f t="shared" si="1927"/>
        <v>17</v>
      </c>
      <c r="LL81" s="27">
        <f t="shared" si="1928"/>
        <v>0</v>
      </c>
      <c r="LM81" s="27" t="str">
        <f t="shared" si="1929"/>
        <v>33</v>
      </c>
      <c r="LN81" s="27">
        <f t="shared" si="1930"/>
        <v>0</v>
      </c>
      <c r="LO81" s="27">
        <f t="shared" si="1931"/>
        <v>0</v>
      </c>
      <c r="LP81" s="27" t="str">
        <f t="shared" si="1932"/>
        <v>19</v>
      </c>
      <c r="LQ81" s="27" t="str">
        <f t="shared" si="1933"/>
        <v>18</v>
      </c>
      <c r="LR81" s="27">
        <f t="shared" si="1934"/>
        <v>0</v>
      </c>
      <c r="LS81" s="27" t="str">
        <f t="shared" si="1935"/>
        <v>18</v>
      </c>
      <c r="LT81" s="27" t="str">
        <f t="shared" si="1936"/>
        <v>22</v>
      </c>
      <c r="LU81" s="27">
        <f t="shared" si="1937"/>
        <v>0</v>
      </c>
      <c r="LV81" s="27" t="str">
        <f t="shared" si="1938"/>
        <v>4</v>
      </c>
      <c r="LW81" s="27">
        <f t="shared" si="1939"/>
        <v>0</v>
      </c>
      <c r="LX81" s="27">
        <f t="shared" si="1940"/>
        <v>0</v>
      </c>
      <c r="LY81" s="27" t="str">
        <f t="shared" si="1941"/>
        <v>17</v>
      </c>
      <c r="LZ81" s="27">
        <f t="shared" si="1942"/>
        <v>0</v>
      </c>
      <c r="MA81" s="27">
        <f t="shared" si="1943"/>
        <v>0</v>
      </c>
      <c r="MB81" s="27" t="str">
        <f t="shared" si="1944"/>
        <v>33</v>
      </c>
      <c r="MC81" s="27">
        <f t="shared" si="1945"/>
        <v>0</v>
      </c>
      <c r="MD81" s="27">
        <f t="shared" si="1946"/>
        <v>0</v>
      </c>
      <c r="ME81" s="27">
        <f t="shared" si="1947"/>
        <v>0</v>
      </c>
      <c r="MF81" s="27">
        <f t="shared" si="1948"/>
        <v>0</v>
      </c>
      <c r="MG81" s="27">
        <f t="shared" si="1949"/>
        <v>0</v>
      </c>
      <c r="MH81" s="27">
        <f t="shared" si="1950"/>
        <v>0</v>
      </c>
      <c r="MI81" s="27">
        <f t="shared" si="1951"/>
        <v>0</v>
      </c>
      <c r="MJ81" s="27">
        <f t="shared" si="1952"/>
        <v>0</v>
      </c>
      <c r="MK81" s="27">
        <f t="shared" si="1953"/>
        <v>0</v>
      </c>
      <c r="ML81" s="27">
        <f t="shared" si="1954"/>
        <v>0</v>
      </c>
      <c r="MM81" s="27">
        <f t="shared" si="1955"/>
        <v>0</v>
      </c>
      <c r="MN81" s="27">
        <f t="shared" si="1956"/>
        <v>0</v>
      </c>
      <c r="MO81" s="27">
        <f t="shared" si="1957"/>
        <v>0</v>
      </c>
      <c r="MP81" s="27">
        <f t="shared" si="1958"/>
        <v>0</v>
      </c>
      <c r="MQ81" s="27">
        <f t="shared" si="1959"/>
        <v>0</v>
      </c>
      <c r="MR81" s="27">
        <f t="shared" si="1960"/>
        <v>0</v>
      </c>
      <c r="MS81" s="27">
        <f t="shared" si="1961"/>
        <v>0</v>
      </c>
      <c r="MT81" s="27">
        <f t="shared" si="1962"/>
        <v>0</v>
      </c>
      <c r="MU81" s="27">
        <f t="shared" si="1963"/>
        <v>0</v>
      </c>
      <c r="MV81" s="27">
        <f t="shared" si="1964"/>
        <v>0</v>
      </c>
      <c r="MW81" s="27">
        <f t="shared" si="1965"/>
        <v>0</v>
      </c>
      <c r="MX81" s="27">
        <f t="shared" si="1966"/>
        <v>0</v>
      </c>
      <c r="MY81" s="27">
        <f t="shared" si="1967"/>
        <v>0</v>
      </c>
      <c r="MZ81" s="27">
        <f t="shared" si="1968"/>
        <v>0</v>
      </c>
      <c r="NA81" s="27">
        <f t="shared" si="1969"/>
        <v>0</v>
      </c>
      <c r="NB81" s="27">
        <f t="shared" si="1970"/>
        <v>0</v>
      </c>
      <c r="NC81" s="27">
        <f t="shared" si="1971"/>
        <v>0</v>
      </c>
      <c r="ND81" s="27">
        <f t="shared" si="1972"/>
        <v>0</v>
      </c>
      <c r="NE81" s="27">
        <f t="shared" si="1973"/>
        <v>0</v>
      </c>
      <c r="NF81" s="27">
        <f t="shared" si="1974"/>
        <v>0</v>
      </c>
      <c r="NG81" s="27">
        <f t="shared" si="1975"/>
        <v>0</v>
      </c>
      <c r="NH81" s="27">
        <f t="shared" si="1976"/>
        <v>0</v>
      </c>
      <c r="NI81" s="27">
        <f t="shared" si="1977"/>
        <v>0</v>
      </c>
      <c r="NJ81" s="27">
        <f t="shared" si="1978"/>
        <v>0</v>
      </c>
      <c r="NK81" s="27">
        <f t="shared" si="1979"/>
        <v>0</v>
      </c>
      <c r="NL81" s="27">
        <f t="shared" si="1980"/>
        <v>0</v>
      </c>
      <c r="NM81" s="27">
        <f t="shared" si="1981"/>
        <v>0</v>
      </c>
      <c r="NN81" s="27">
        <f t="shared" si="1982"/>
        <v>0</v>
      </c>
      <c r="NO81" s="27">
        <f t="shared" si="1983"/>
        <v>0</v>
      </c>
      <c r="NP81" s="27">
        <f t="shared" si="1984"/>
        <v>0</v>
      </c>
      <c r="NQ81" s="27">
        <f t="shared" si="1985"/>
        <v>0</v>
      </c>
      <c r="NR81" s="27">
        <f t="shared" si="1986"/>
        <v>0</v>
      </c>
      <c r="NS81" s="27">
        <f t="shared" si="1987"/>
        <v>0</v>
      </c>
      <c r="NT81" s="27">
        <f t="shared" si="1988"/>
        <v>0</v>
      </c>
      <c r="NU81" s="27">
        <f t="shared" si="1989"/>
        <v>0</v>
      </c>
      <c r="NV81" s="27">
        <f t="shared" si="1990"/>
        <v>0</v>
      </c>
      <c r="NX81" s="28">
        <f t="shared" si="1991"/>
        <v>240</v>
      </c>
      <c r="NY81" s="28">
        <f t="shared" si="1992"/>
        <v>189</v>
      </c>
      <c r="NZ81" s="28">
        <f t="shared" si="1993"/>
        <v>36</v>
      </c>
      <c r="OA81" s="28">
        <f t="shared" si="1994"/>
        <v>0</v>
      </c>
      <c r="OB81" s="28">
        <f t="shared" si="1995"/>
        <v>0</v>
      </c>
      <c r="OC81" s="28">
        <f t="shared" si="1996"/>
        <v>186</v>
      </c>
      <c r="OD81" s="28">
        <f t="shared" si="1997"/>
        <v>321</v>
      </c>
      <c r="OE81" s="28">
        <f t="shared" si="1998"/>
        <v>186</v>
      </c>
      <c r="OG81" s="27" t="str">
        <f t="shared" si="1999"/>
        <v>14</v>
      </c>
      <c r="OH81" s="27" t="str">
        <f t="shared" si="2000"/>
        <v>16</v>
      </c>
      <c r="OI81" s="27" t="str">
        <f t="shared" si="2001"/>
        <v>21</v>
      </c>
      <c r="OJ81" s="27" t="str">
        <f t="shared" si="2002"/>
        <v>32</v>
      </c>
      <c r="OK81" s="27">
        <f t="shared" si="2003"/>
        <v>0</v>
      </c>
      <c r="OL81" s="27">
        <f t="shared" si="2004"/>
        <v>0</v>
      </c>
      <c r="OM81" s="27" t="str">
        <f t="shared" si="2005"/>
        <v>26</v>
      </c>
      <c r="ON81" s="27">
        <f t="shared" si="2006"/>
        <v>0</v>
      </c>
      <c r="OO81" s="27" t="str">
        <f t="shared" si="2007"/>
        <v>26</v>
      </c>
      <c r="OP81" s="27">
        <f t="shared" si="2008"/>
        <v>0</v>
      </c>
      <c r="OQ81" s="27">
        <f t="shared" si="2009"/>
        <v>0</v>
      </c>
      <c r="OR81" s="27" t="str">
        <f t="shared" si="2010"/>
        <v>22</v>
      </c>
      <c r="OS81" s="27" t="str">
        <f t="shared" si="2011"/>
        <v>27</v>
      </c>
      <c r="OT81" s="27" t="str">
        <f t="shared" si="2012"/>
        <v>36</v>
      </c>
      <c r="OU81" s="27" t="str">
        <f t="shared" si="2013"/>
        <v>26</v>
      </c>
      <c r="OV81" s="27" t="str">
        <f t="shared" si="2014"/>
        <v>35</v>
      </c>
      <c r="OW81" s="27" t="str">
        <f t="shared" si="2015"/>
        <v>22</v>
      </c>
      <c r="OX81" s="27">
        <f t="shared" si="2016"/>
        <v>0</v>
      </c>
      <c r="OY81" s="27" t="str">
        <f t="shared" si="2017"/>
        <v>9</v>
      </c>
      <c r="OZ81" s="27">
        <f t="shared" si="2018"/>
        <v>0</v>
      </c>
      <c r="PA81" s="27" t="str">
        <f t="shared" si="2019"/>
        <v>10</v>
      </c>
      <c r="PB81" s="27">
        <f t="shared" si="2020"/>
        <v>0</v>
      </c>
      <c r="PC81" s="27">
        <f t="shared" si="2021"/>
        <v>0</v>
      </c>
      <c r="PD81" s="27" t="str">
        <f t="shared" si="2022"/>
        <v>18</v>
      </c>
      <c r="PE81" s="27" t="str">
        <f t="shared" si="2023"/>
        <v>23</v>
      </c>
      <c r="PF81" s="27">
        <f t="shared" si="2024"/>
        <v>0</v>
      </c>
      <c r="PG81" s="27" t="str">
        <f t="shared" si="2025"/>
        <v>22</v>
      </c>
      <c r="PH81" s="27" t="str">
        <f t="shared" si="2026"/>
        <v>15</v>
      </c>
      <c r="PI81" s="27">
        <f t="shared" si="2027"/>
        <v>0</v>
      </c>
      <c r="PJ81" s="27" t="str">
        <f t="shared" si="2028"/>
        <v>20</v>
      </c>
      <c r="PK81" s="27">
        <f t="shared" si="2029"/>
        <v>0</v>
      </c>
      <c r="PL81" s="27">
        <f t="shared" si="2030"/>
        <v>0</v>
      </c>
      <c r="PM81" s="27" t="str">
        <f t="shared" si="2031"/>
        <v>23</v>
      </c>
      <c r="PN81" s="27">
        <f t="shared" si="2032"/>
        <v>0</v>
      </c>
      <c r="PO81" s="27">
        <f t="shared" si="2033"/>
        <v>0</v>
      </c>
      <c r="PP81" s="27" t="str">
        <f t="shared" si="2034"/>
        <v>22</v>
      </c>
      <c r="PQ81" s="27">
        <f t="shared" si="2035"/>
        <v>0</v>
      </c>
      <c r="PR81" s="27">
        <f t="shared" si="2036"/>
        <v>0</v>
      </c>
      <c r="PS81" s="27">
        <f t="shared" si="2037"/>
        <v>0</v>
      </c>
      <c r="PT81" s="27">
        <f t="shared" si="2038"/>
        <v>0</v>
      </c>
      <c r="PU81" s="27">
        <f t="shared" si="2039"/>
        <v>0</v>
      </c>
      <c r="PV81" s="27">
        <f t="shared" si="2040"/>
        <v>0</v>
      </c>
      <c r="PW81" s="27">
        <f t="shared" si="2041"/>
        <v>0</v>
      </c>
      <c r="PX81" s="27">
        <f t="shared" si="2042"/>
        <v>0</v>
      </c>
      <c r="PY81" s="27">
        <f t="shared" si="2043"/>
        <v>0</v>
      </c>
      <c r="PZ81" s="27">
        <f t="shared" si="2044"/>
        <v>0</v>
      </c>
      <c r="QA81" s="27">
        <f t="shared" si="2045"/>
        <v>0</v>
      </c>
      <c r="QB81" s="27">
        <f t="shared" si="2046"/>
        <v>0</v>
      </c>
      <c r="QC81" s="27">
        <f t="shared" si="2047"/>
        <v>0</v>
      </c>
      <c r="QD81" s="27">
        <f t="shared" si="2048"/>
        <v>0</v>
      </c>
      <c r="QE81" s="27">
        <f t="shared" si="2049"/>
        <v>0</v>
      </c>
      <c r="QF81" s="27">
        <f t="shared" si="2050"/>
        <v>0</v>
      </c>
      <c r="QG81" s="27">
        <f t="shared" si="2051"/>
        <v>0</v>
      </c>
      <c r="QH81" s="27">
        <f t="shared" si="2052"/>
        <v>0</v>
      </c>
      <c r="QI81" s="27">
        <f t="shared" si="2053"/>
        <v>0</v>
      </c>
      <c r="QJ81" s="27">
        <f t="shared" si="2054"/>
        <v>0</v>
      </c>
      <c r="QK81" s="27">
        <f t="shared" si="2055"/>
        <v>0</v>
      </c>
      <c r="QL81" s="27">
        <f t="shared" si="2056"/>
        <v>0</v>
      </c>
      <c r="QM81" s="27">
        <f t="shared" si="2057"/>
        <v>0</v>
      </c>
      <c r="QN81" s="27">
        <f t="shared" si="2058"/>
        <v>0</v>
      </c>
      <c r="QO81" s="27">
        <f t="shared" si="2059"/>
        <v>0</v>
      </c>
      <c r="QP81" s="27">
        <f t="shared" si="2060"/>
        <v>0</v>
      </c>
      <c r="QQ81" s="27">
        <f t="shared" si="2061"/>
        <v>0</v>
      </c>
      <c r="QR81" s="27">
        <f t="shared" si="2062"/>
        <v>0</v>
      </c>
      <c r="QS81" s="27">
        <f t="shared" si="2063"/>
        <v>0</v>
      </c>
      <c r="QT81" s="27">
        <f t="shared" si="2064"/>
        <v>0</v>
      </c>
      <c r="QU81" s="27">
        <f t="shared" si="2065"/>
        <v>0</v>
      </c>
      <c r="QV81" s="27">
        <f t="shared" si="2066"/>
        <v>0</v>
      </c>
      <c r="QW81" s="27">
        <f t="shared" si="2067"/>
        <v>0</v>
      </c>
      <c r="QX81" s="27">
        <f t="shared" si="2068"/>
        <v>0</v>
      </c>
      <c r="QY81" s="27">
        <f t="shared" si="2069"/>
        <v>0</v>
      </c>
      <c r="QZ81" s="27">
        <f t="shared" si="2070"/>
        <v>0</v>
      </c>
      <c r="RA81" s="27">
        <f t="shared" si="2071"/>
        <v>0</v>
      </c>
      <c r="RB81" s="27">
        <f t="shared" si="2072"/>
        <v>0</v>
      </c>
      <c r="RC81" s="27">
        <f t="shared" si="2073"/>
        <v>0</v>
      </c>
      <c r="RD81" s="27">
        <f t="shared" si="2074"/>
        <v>0</v>
      </c>
      <c r="RE81" s="27">
        <f t="shared" si="2075"/>
        <v>0</v>
      </c>
      <c r="RF81" s="27">
        <f t="shared" si="2076"/>
        <v>0</v>
      </c>
      <c r="RG81" s="27">
        <f t="shared" si="2077"/>
        <v>0</v>
      </c>
      <c r="RH81" s="27">
        <f t="shared" si="2078"/>
        <v>0</v>
      </c>
      <c r="RI81" s="27">
        <f t="shared" si="2079"/>
        <v>0</v>
      </c>
      <c r="RJ81" s="27">
        <f t="shared" si="2080"/>
        <v>0</v>
      </c>
      <c r="RL81" s="28">
        <f t="shared" si="2081"/>
        <v>103</v>
      </c>
      <c r="RM81" s="28">
        <f t="shared" si="2082"/>
        <v>69</v>
      </c>
      <c r="RN81" s="28">
        <f t="shared" si="2083"/>
        <v>5</v>
      </c>
      <c r="RO81" s="28">
        <f t="shared" si="2084"/>
        <v>0</v>
      </c>
      <c r="RP81" s="28">
        <f t="shared" si="2085"/>
        <v>0</v>
      </c>
      <c r="RQ81" s="28">
        <f t="shared" si="2086"/>
        <v>128.5</v>
      </c>
      <c r="RT81" s="27" t="str">
        <f t="shared" si="2087"/>
        <v>4</v>
      </c>
      <c r="RU81" s="27" t="str">
        <f t="shared" si="2088"/>
        <v>8</v>
      </c>
      <c r="RV81" s="27" t="str">
        <f t="shared" si="2089"/>
        <v>8</v>
      </c>
      <c r="RW81" s="27" t="str">
        <f t="shared" si="2090"/>
        <v>6</v>
      </c>
      <c r="RX81" s="27" t="str">
        <f t="shared" si="2091"/>
        <v>0</v>
      </c>
      <c r="RY81" s="27" t="str">
        <f t="shared" si="2092"/>
        <v>0</v>
      </c>
      <c r="RZ81" s="27" t="str">
        <f t="shared" si="2093"/>
        <v>5</v>
      </c>
      <c r="SA81" s="27" t="str">
        <f t="shared" si="2094"/>
        <v>0</v>
      </c>
      <c r="SB81" s="27" t="str">
        <f t="shared" si="2095"/>
        <v>4</v>
      </c>
      <c r="SC81" s="27" t="str">
        <f t="shared" si="2096"/>
        <v>0</v>
      </c>
      <c r="SD81" s="27" t="str">
        <f t="shared" si="2097"/>
        <v>0</v>
      </c>
      <c r="SE81" s="27" t="str">
        <f t="shared" si="2098"/>
        <v>10</v>
      </c>
      <c r="SF81" s="27" t="str">
        <f t="shared" si="2099"/>
        <v>6</v>
      </c>
      <c r="SG81" s="27" t="str">
        <f t="shared" si="2100"/>
        <v>5</v>
      </c>
      <c r="SH81" s="27" t="str">
        <f t="shared" si="2101"/>
        <v>12</v>
      </c>
      <c r="SI81" s="27" t="str">
        <f t="shared" si="2102"/>
        <v>9</v>
      </c>
      <c r="SJ81" s="27" t="str">
        <f t="shared" si="2103"/>
        <v>12</v>
      </c>
      <c r="SK81" s="27" t="str">
        <f t="shared" si="2104"/>
        <v>0</v>
      </c>
      <c r="SL81" s="27" t="str">
        <f t="shared" si="2105"/>
        <v>9</v>
      </c>
      <c r="SM81" s="27" t="str">
        <f t="shared" si="2106"/>
        <v>0</v>
      </c>
      <c r="SN81" s="27" t="str">
        <f t="shared" si="2107"/>
        <v>12</v>
      </c>
      <c r="SO81" s="27" t="str">
        <f t="shared" si="2108"/>
        <v>0</v>
      </c>
      <c r="SP81" s="27" t="str">
        <f t="shared" si="2109"/>
        <v>0</v>
      </c>
      <c r="SQ81" s="27" t="str">
        <f t="shared" si="2110"/>
        <v>9</v>
      </c>
      <c r="SR81" s="27" t="str">
        <f t="shared" si="2111"/>
        <v>9</v>
      </c>
      <c r="SS81" s="27" t="str">
        <f t="shared" si="2112"/>
        <v>0</v>
      </c>
      <c r="ST81" s="27" t="str">
        <f t="shared" si="2113"/>
        <v>10</v>
      </c>
      <c r="SU81" s="27" t="str">
        <f t="shared" si="2114"/>
        <v>13</v>
      </c>
      <c r="SV81" s="27" t="str">
        <f t="shared" si="2115"/>
        <v>0</v>
      </c>
      <c r="SW81" s="27" t="str">
        <f t="shared" si="2116"/>
        <v>2</v>
      </c>
      <c r="SX81" s="27" t="str">
        <f t="shared" si="2117"/>
        <v>0</v>
      </c>
      <c r="SY81" s="27" t="str">
        <f t="shared" si="2118"/>
        <v>0</v>
      </c>
      <c r="SZ81" s="27" t="str">
        <f t="shared" si="2119"/>
        <v>7</v>
      </c>
      <c r="TA81" s="27" t="str">
        <f t="shared" si="2120"/>
        <v>0</v>
      </c>
      <c r="TB81" s="27" t="str">
        <f t="shared" si="2121"/>
        <v>0</v>
      </c>
      <c r="TC81" s="27" t="str">
        <f t="shared" si="2122"/>
        <v>17</v>
      </c>
      <c r="TD81" s="27" t="str">
        <f t="shared" si="2123"/>
        <v>0</v>
      </c>
      <c r="TE81" s="27" t="str">
        <f t="shared" si="2124"/>
        <v>0</v>
      </c>
      <c r="TF81" s="27" t="str">
        <f t="shared" si="2125"/>
        <v>0</v>
      </c>
      <c r="TG81" s="27" t="str">
        <f t="shared" si="2126"/>
        <v>0</v>
      </c>
      <c r="TH81" s="27" t="str">
        <f t="shared" si="2127"/>
        <v>0</v>
      </c>
      <c r="TI81" s="27" t="str">
        <f t="shared" si="2128"/>
        <v>0</v>
      </c>
      <c r="TJ81" s="27" t="str">
        <f t="shared" si="2129"/>
        <v>0</v>
      </c>
      <c r="TK81" s="27" t="str">
        <f t="shared" si="2130"/>
        <v>0</v>
      </c>
      <c r="TL81" s="27" t="str">
        <f t="shared" si="2131"/>
        <v>0</v>
      </c>
      <c r="TM81" s="27" t="str">
        <f t="shared" si="2132"/>
        <v>0</v>
      </c>
      <c r="TN81" s="27" t="str">
        <f t="shared" si="2133"/>
        <v>0</v>
      </c>
      <c r="TO81" s="27" t="str">
        <f t="shared" si="2134"/>
        <v>0</v>
      </c>
      <c r="TP81" s="27" t="str">
        <f t="shared" si="2135"/>
        <v>0</v>
      </c>
      <c r="TQ81" s="27" t="str">
        <f t="shared" si="2136"/>
        <v>0</v>
      </c>
      <c r="TR81" s="27" t="str">
        <f t="shared" si="2137"/>
        <v>0</v>
      </c>
      <c r="TS81" s="27" t="str">
        <f t="shared" si="2138"/>
        <v>0</v>
      </c>
      <c r="TT81" s="27" t="str">
        <f t="shared" si="2139"/>
        <v>0</v>
      </c>
      <c r="TU81" s="27" t="str">
        <f t="shared" si="2140"/>
        <v>0</v>
      </c>
      <c r="TV81" s="27" t="str">
        <f t="shared" si="2141"/>
        <v>0</v>
      </c>
      <c r="TW81" s="27" t="str">
        <f t="shared" si="2142"/>
        <v>0</v>
      </c>
      <c r="TX81" s="27" t="str">
        <f t="shared" si="2143"/>
        <v>0</v>
      </c>
      <c r="TY81" s="27" t="str">
        <f t="shared" si="2144"/>
        <v>0</v>
      </c>
      <c r="TZ81" s="27" t="str">
        <f t="shared" si="2145"/>
        <v>0</v>
      </c>
      <c r="UA81" s="27" t="str">
        <f t="shared" si="2146"/>
        <v>0</v>
      </c>
      <c r="UB81" s="27" t="str">
        <f t="shared" si="2147"/>
        <v>0</v>
      </c>
      <c r="UC81" s="27" t="str">
        <f t="shared" si="2148"/>
        <v>0</v>
      </c>
      <c r="UD81" s="27" t="str">
        <f t="shared" si="2149"/>
        <v>0</v>
      </c>
      <c r="UE81" s="27" t="str">
        <f t="shared" si="2150"/>
        <v>0</v>
      </c>
      <c r="UF81" s="27" t="str">
        <f t="shared" si="2151"/>
        <v>0</v>
      </c>
      <c r="UG81" s="27" t="str">
        <f t="shared" si="2152"/>
        <v>0</v>
      </c>
      <c r="UH81" s="27" t="str">
        <f t="shared" si="2153"/>
        <v>0</v>
      </c>
      <c r="UI81" s="27" t="str">
        <f t="shared" si="2154"/>
        <v>0</v>
      </c>
      <c r="UJ81" s="27" t="str">
        <f t="shared" si="2155"/>
        <v>0</v>
      </c>
      <c r="UK81" s="27" t="str">
        <f t="shared" si="2156"/>
        <v>0</v>
      </c>
      <c r="UL81" s="27" t="str">
        <f t="shared" si="2157"/>
        <v>0</v>
      </c>
      <c r="UM81" s="27" t="str">
        <f t="shared" si="2158"/>
        <v>0</v>
      </c>
      <c r="UN81" s="27" t="str">
        <f t="shared" si="2159"/>
        <v>0</v>
      </c>
      <c r="UO81" s="27" t="str">
        <f t="shared" si="2160"/>
        <v>0</v>
      </c>
      <c r="UP81" s="27" t="str">
        <f t="shared" si="2161"/>
        <v>0</v>
      </c>
      <c r="UQ81" s="27" t="str">
        <f t="shared" si="2162"/>
        <v>0</v>
      </c>
      <c r="UR81" s="27" t="str">
        <f t="shared" si="2163"/>
        <v>0</v>
      </c>
      <c r="US81" s="27" t="str">
        <f t="shared" si="2164"/>
        <v>0</v>
      </c>
      <c r="UT81" s="27" t="str">
        <f t="shared" si="2165"/>
        <v>0</v>
      </c>
      <c r="UU81" s="27" t="str">
        <f t="shared" si="2166"/>
        <v>0</v>
      </c>
      <c r="UV81" s="27" t="str">
        <f t="shared" si="2167"/>
        <v>0</v>
      </c>
      <c r="UW81" s="27" t="str">
        <f t="shared" si="2168"/>
        <v>0</v>
      </c>
      <c r="UY81" s="28">
        <f t="shared" si="2169"/>
        <v>13.739999999999998</v>
      </c>
      <c r="UZ81" s="28">
        <f t="shared" si="2170"/>
        <v>-61.250000000000007</v>
      </c>
      <c r="VA81" s="28">
        <f t="shared" si="2171"/>
        <v>0.73</v>
      </c>
      <c r="VB81" s="28">
        <f t="shared" si="2172"/>
        <v>0</v>
      </c>
      <c r="VC81" s="28">
        <f t="shared" si="2173"/>
        <v>0</v>
      </c>
      <c r="VD81" s="28">
        <f t="shared" si="2174"/>
        <v>-6.3116666666666692</v>
      </c>
      <c r="VG81" s="27" t="str">
        <f t="shared" si="2175"/>
        <v>8.62</v>
      </c>
      <c r="VH81" s="27" t="str">
        <f t="shared" si="2176"/>
        <v>7.73</v>
      </c>
      <c r="VI81" s="27" t="str">
        <f t="shared" si="2177"/>
        <v>6.26</v>
      </c>
      <c r="VJ81" s="27" t="str">
        <f t="shared" si="2178"/>
        <v>-2.47</v>
      </c>
      <c r="VK81" s="27">
        <f t="shared" si="2179"/>
        <v>0</v>
      </c>
      <c r="VL81" s="27">
        <f t="shared" si="2180"/>
        <v>0</v>
      </c>
      <c r="VM81" s="27" t="str">
        <f t="shared" si="2181"/>
        <v>-9.06</v>
      </c>
      <c r="VN81" s="27">
        <f t="shared" si="2182"/>
        <v>0</v>
      </c>
      <c r="VO81" s="27" t="str">
        <f t="shared" si="2183"/>
        <v>11.37</v>
      </c>
      <c r="VP81" s="27">
        <f t="shared" si="2184"/>
        <v>0</v>
      </c>
      <c r="VQ81" s="27">
        <f t="shared" si="2185"/>
        <v>0</v>
      </c>
      <c r="VR81" s="27" t="str">
        <f t="shared" si="2186"/>
        <v>-0.64</v>
      </c>
      <c r="VS81" s="27" t="str">
        <f t="shared" si="2187"/>
        <v>-9.63</v>
      </c>
      <c r="VT81" s="27" t="str">
        <f t="shared" si="2188"/>
        <v>0.73</v>
      </c>
      <c r="VU81" s="27" t="str">
        <f t="shared" si="2189"/>
        <v>-4.64</v>
      </c>
      <c r="VV81" s="27" t="str">
        <f t="shared" si="2190"/>
        <v>-13.53</v>
      </c>
      <c r="VW81" s="27" t="str">
        <f t="shared" si="2191"/>
        <v>-7.56</v>
      </c>
      <c r="VX81" s="27">
        <f t="shared" si="2192"/>
        <v>0</v>
      </c>
      <c r="VY81" s="27" t="str">
        <f t="shared" si="2193"/>
        <v>-4.49</v>
      </c>
      <c r="VZ81" s="27">
        <f t="shared" si="2194"/>
        <v>0</v>
      </c>
      <c r="WA81" s="27" t="str">
        <f t="shared" si="2195"/>
        <v>6.21</v>
      </c>
      <c r="WB81" s="27">
        <f t="shared" si="2196"/>
        <v>0</v>
      </c>
      <c r="WC81" s="27">
        <f t="shared" si="2197"/>
        <v>0</v>
      </c>
      <c r="WD81" s="27" t="str">
        <f t="shared" si="2198"/>
        <v>0.54</v>
      </c>
      <c r="WE81" s="27" t="str">
        <f t="shared" si="2199"/>
        <v>-7.62</v>
      </c>
      <c r="WF81" s="27">
        <f t="shared" si="2200"/>
        <v>0</v>
      </c>
      <c r="WG81" s="27" t="str">
        <f t="shared" si="2201"/>
        <v>-3.51</v>
      </c>
      <c r="WH81" s="27" t="str">
        <f t="shared" si="2202"/>
        <v>-6.89</v>
      </c>
      <c r="WI81" s="27">
        <f t="shared" si="2203"/>
        <v>0</v>
      </c>
      <c r="WJ81" s="27" t="str">
        <f t="shared" si="2204"/>
        <v>-1.41</v>
      </c>
      <c r="WK81" s="27">
        <f t="shared" si="2205"/>
        <v>0</v>
      </c>
      <c r="WL81" s="27">
        <f t="shared" si="2206"/>
        <v>0</v>
      </c>
      <c r="WM81" s="27" t="str">
        <f t="shared" si="2207"/>
        <v>-6.63</v>
      </c>
      <c r="WN81" s="27">
        <f t="shared" si="2208"/>
        <v>0</v>
      </c>
      <c r="WO81" s="27">
        <f t="shared" si="2209"/>
        <v>0</v>
      </c>
      <c r="WP81" s="27" t="str">
        <f t="shared" si="2210"/>
        <v>-10.16</v>
      </c>
      <c r="WQ81" s="27">
        <f t="shared" si="2211"/>
        <v>0</v>
      </c>
      <c r="WR81" s="27">
        <f t="shared" si="2212"/>
        <v>0</v>
      </c>
      <c r="WS81" s="27">
        <f t="shared" si="2213"/>
        <v>0</v>
      </c>
      <c r="WT81" s="27">
        <f t="shared" si="2214"/>
        <v>0</v>
      </c>
      <c r="WU81" s="27">
        <f t="shared" si="2215"/>
        <v>0</v>
      </c>
      <c r="WV81" s="27">
        <f t="shared" si="2216"/>
        <v>0</v>
      </c>
      <c r="WW81" s="27">
        <f t="shared" si="2217"/>
        <v>0</v>
      </c>
      <c r="WX81" s="27">
        <f t="shared" si="2218"/>
        <v>0</v>
      </c>
      <c r="WY81" s="27">
        <f t="shared" si="2219"/>
        <v>0</v>
      </c>
      <c r="WZ81" s="27">
        <f t="shared" si="2220"/>
        <v>0</v>
      </c>
      <c r="XA81" s="27">
        <f t="shared" si="2221"/>
        <v>0</v>
      </c>
      <c r="XB81" s="27">
        <f t="shared" si="2222"/>
        <v>0</v>
      </c>
      <c r="XC81" s="27">
        <f t="shared" si="2223"/>
        <v>0</v>
      </c>
      <c r="XD81" s="27">
        <f t="shared" si="2224"/>
        <v>0</v>
      </c>
      <c r="XE81" s="27">
        <f t="shared" si="2225"/>
        <v>0</v>
      </c>
      <c r="XF81" s="27">
        <f t="shared" si="2226"/>
        <v>0</v>
      </c>
      <c r="XG81" s="27">
        <f t="shared" si="2227"/>
        <v>0</v>
      </c>
      <c r="XH81" s="27">
        <f t="shared" si="2228"/>
        <v>0</v>
      </c>
      <c r="XI81" s="27">
        <f t="shared" si="2229"/>
        <v>0</v>
      </c>
      <c r="XJ81" s="27">
        <f t="shared" si="2230"/>
        <v>0</v>
      </c>
      <c r="XK81" s="27">
        <f t="shared" si="2231"/>
        <v>0</v>
      </c>
      <c r="XL81" s="27">
        <f t="shared" si="2232"/>
        <v>0</v>
      </c>
      <c r="XM81" s="27">
        <f t="shared" si="2233"/>
        <v>0</v>
      </c>
      <c r="XN81" s="27">
        <f t="shared" si="2234"/>
        <v>0</v>
      </c>
      <c r="XO81" s="27">
        <f t="shared" si="2235"/>
        <v>0</v>
      </c>
      <c r="XP81" s="27">
        <f t="shared" si="2236"/>
        <v>0</v>
      </c>
      <c r="XQ81" s="27">
        <f t="shared" si="2237"/>
        <v>0</v>
      </c>
      <c r="XR81" s="27">
        <f t="shared" si="2238"/>
        <v>0</v>
      </c>
      <c r="XS81" s="27">
        <f t="shared" si="2239"/>
        <v>0</v>
      </c>
      <c r="XT81" s="27">
        <f t="shared" si="2240"/>
        <v>0</v>
      </c>
      <c r="XU81" s="27">
        <f t="shared" si="2241"/>
        <v>0</v>
      </c>
      <c r="XV81" s="27">
        <f t="shared" si="2242"/>
        <v>0</v>
      </c>
      <c r="XW81" s="27">
        <f t="shared" si="2243"/>
        <v>0</v>
      </c>
      <c r="XX81" s="27">
        <f t="shared" si="2244"/>
        <v>0</v>
      </c>
      <c r="XY81" s="27">
        <f t="shared" si="2245"/>
        <v>0</v>
      </c>
      <c r="XZ81" s="27">
        <f t="shared" si="2246"/>
        <v>0</v>
      </c>
      <c r="YA81" s="27">
        <f t="shared" si="2247"/>
        <v>0</v>
      </c>
      <c r="YB81" s="27">
        <f t="shared" si="2248"/>
        <v>0</v>
      </c>
      <c r="YC81" s="27">
        <f t="shared" si="2249"/>
        <v>0</v>
      </c>
      <c r="YD81" s="27">
        <f t="shared" si="2250"/>
        <v>0</v>
      </c>
      <c r="YE81" s="27">
        <f t="shared" si="2251"/>
        <v>0</v>
      </c>
      <c r="YF81" s="27">
        <f t="shared" si="2252"/>
        <v>0</v>
      </c>
      <c r="YG81" s="27">
        <f t="shared" si="2253"/>
        <v>0</v>
      </c>
      <c r="YH81" s="27">
        <f t="shared" si="2254"/>
        <v>0</v>
      </c>
      <c r="YI81" s="27">
        <f t="shared" si="2255"/>
        <v>0</v>
      </c>
      <c r="YJ81" s="27">
        <f t="shared" si="2256"/>
        <v>0</v>
      </c>
      <c r="YL81" s="28">
        <f t="shared" si="2257"/>
        <v>561</v>
      </c>
      <c r="YM81" s="28">
        <f t="shared" si="2258"/>
        <v>524</v>
      </c>
      <c r="YN81" s="28">
        <f t="shared" si="2259"/>
        <v>46</v>
      </c>
      <c r="YO81" s="28">
        <f t="shared" si="2260"/>
        <v>0</v>
      </c>
      <c r="YP81" s="28">
        <f t="shared" si="2261"/>
        <v>0</v>
      </c>
      <c r="YQ81" s="28">
        <f t="shared" si="2262"/>
        <v>758.66666666666663</v>
      </c>
      <c r="YT81" s="27" t="str">
        <f t="shared" si="2263"/>
        <v>37</v>
      </c>
      <c r="YU81" s="27" t="str">
        <f t="shared" si="2264"/>
        <v>67</v>
      </c>
      <c r="YV81" s="27" t="str">
        <f t="shared" si="2265"/>
        <v>64</v>
      </c>
      <c r="YW81" s="27" t="str">
        <f t="shared" si="2266"/>
        <v>71</v>
      </c>
      <c r="YX81" s="27">
        <f t="shared" si="2267"/>
        <v>0</v>
      </c>
      <c r="YY81" s="27">
        <f t="shared" si="2268"/>
        <v>0</v>
      </c>
      <c r="YZ81" s="27" t="str">
        <f t="shared" si="2269"/>
        <v>75</v>
      </c>
      <c r="ZA81" s="27">
        <f t="shared" si="2270"/>
        <v>0</v>
      </c>
      <c r="ZB81" s="27" t="str">
        <f t="shared" si="2271"/>
        <v>37</v>
      </c>
      <c r="ZC81" s="27">
        <f t="shared" si="2272"/>
        <v>0</v>
      </c>
      <c r="ZD81" s="27">
        <f t="shared" si="2273"/>
        <v>0</v>
      </c>
      <c r="ZE81" s="27" t="str">
        <f t="shared" si="2274"/>
        <v>48</v>
      </c>
      <c r="ZF81" s="27" t="str">
        <f t="shared" si="2275"/>
        <v>62</v>
      </c>
      <c r="ZG81" s="27" t="str">
        <f t="shared" si="2276"/>
        <v>46</v>
      </c>
      <c r="ZH81" s="27" t="str">
        <f t="shared" si="2277"/>
        <v>45</v>
      </c>
      <c r="ZI81" s="27" t="str">
        <f t="shared" si="2278"/>
        <v>56</v>
      </c>
      <c r="ZJ81" s="27" t="str">
        <f t="shared" si="2279"/>
        <v>64</v>
      </c>
      <c r="ZK81" s="27">
        <f t="shared" si="2280"/>
        <v>0</v>
      </c>
      <c r="ZL81" s="27" t="str">
        <f t="shared" si="2281"/>
        <v>55</v>
      </c>
      <c r="ZM81" s="27">
        <f t="shared" si="2282"/>
        <v>0</v>
      </c>
      <c r="ZN81" s="27" t="str">
        <f t="shared" si="2283"/>
        <v>6</v>
      </c>
      <c r="ZO81" s="27">
        <f t="shared" si="2284"/>
        <v>0</v>
      </c>
      <c r="ZP81" s="27">
        <f t="shared" si="2285"/>
        <v>0</v>
      </c>
      <c r="ZQ81" s="27" t="str">
        <f t="shared" si="2286"/>
        <v>25</v>
      </c>
      <c r="ZR81" s="27" t="str">
        <f t="shared" si="2287"/>
        <v>69</v>
      </c>
      <c r="ZS81" s="27">
        <f t="shared" si="2288"/>
        <v>0</v>
      </c>
      <c r="ZT81" s="27" t="str">
        <f t="shared" si="2289"/>
        <v>50</v>
      </c>
      <c r="ZU81" s="27" t="str">
        <f t="shared" si="2290"/>
        <v>72</v>
      </c>
      <c r="ZV81" s="27">
        <f t="shared" si="2291"/>
        <v>0</v>
      </c>
      <c r="ZW81" s="27" t="str">
        <f t="shared" si="2292"/>
        <v>51</v>
      </c>
      <c r="ZX81" s="27">
        <f t="shared" si="2293"/>
        <v>0</v>
      </c>
      <c r="ZY81" s="27">
        <f t="shared" si="2294"/>
        <v>0</v>
      </c>
      <c r="ZZ81" s="27" t="str">
        <f t="shared" si="2295"/>
        <v>55</v>
      </c>
      <c r="AAA81" s="27">
        <f t="shared" si="2296"/>
        <v>0</v>
      </c>
      <c r="AAB81" s="27">
        <f t="shared" si="2297"/>
        <v>0</v>
      </c>
      <c r="AAC81" s="27" t="str">
        <f t="shared" si="2298"/>
        <v>76</v>
      </c>
      <c r="AAD81" s="27">
        <f t="shared" si="2299"/>
        <v>0</v>
      </c>
      <c r="AAE81" s="27">
        <f t="shared" si="2300"/>
        <v>0</v>
      </c>
      <c r="AAF81" s="27">
        <f t="shared" si="2301"/>
        <v>0</v>
      </c>
      <c r="AAG81" s="27">
        <f t="shared" si="2302"/>
        <v>0</v>
      </c>
      <c r="AAH81" s="27">
        <f t="shared" si="2303"/>
        <v>0</v>
      </c>
      <c r="AAI81" s="27">
        <f t="shared" si="2304"/>
        <v>0</v>
      </c>
      <c r="AAJ81" s="27">
        <f t="shared" si="2305"/>
        <v>0</v>
      </c>
      <c r="AAK81" s="27">
        <f t="shared" si="2306"/>
        <v>0</v>
      </c>
      <c r="AAL81" s="27">
        <f t="shared" si="2307"/>
        <v>0</v>
      </c>
      <c r="AAM81" s="27">
        <f t="shared" si="2308"/>
        <v>0</v>
      </c>
      <c r="AAN81" s="27">
        <f t="shared" si="2309"/>
        <v>0</v>
      </c>
      <c r="AAO81" s="27">
        <f t="shared" si="2310"/>
        <v>0</v>
      </c>
      <c r="AAP81" s="27">
        <f t="shared" si="2311"/>
        <v>0</v>
      </c>
      <c r="AAQ81" s="27">
        <f t="shared" si="2312"/>
        <v>0</v>
      </c>
      <c r="AAR81" s="27">
        <f t="shared" si="2313"/>
        <v>0</v>
      </c>
      <c r="AAS81" s="27">
        <f t="shared" si="2314"/>
        <v>0</v>
      </c>
      <c r="AAT81" s="27">
        <f t="shared" si="2315"/>
        <v>0</v>
      </c>
      <c r="AAU81" s="27">
        <f t="shared" si="2316"/>
        <v>0</v>
      </c>
      <c r="AAV81" s="27">
        <f t="shared" si="2317"/>
        <v>0</v>
      </c>
      <c r="AAW81" s="27">
        <f t="shared" si="2318"/>
        <v>0</v>
      </c>
      <c r="AAX81" s="27">
        <f t="shared" si="2319"/>
        <v>0</v>
      </c>
      <c r="AAY81" s="27">
        <f t="shared" si="2320"/>
        <v>0</v>
      </c>
      <c r="AAZ81" s="27">
        <f t="shared" si="2321"/>
        <v>0</v>
      </c>
      <c r="ABA81" s="27">
        <f t="shared" si="2322"/>
        <v>0</v>
      </c>
      <c r="ABB81" s="27">
        <f t="shared" si="2323"/>
        <v>0</v>
      </c>
      <c r="ABC81" s="27">
        <f t="shared" si="2324"/>
        <v>0</v>
      </c>
      <c r="ABD81" s="27">
        <f t="shared" si="2325"/>
        <v>0</v>
      </c>
      <c r="ABE81" s="27">
        <f t="shared" si="2326"/>
        <v>0</v>
      </c>
      <c r="ABF81" s="27">
        <f t="shared" si="2327"/>
        <v>0</v>
      </c>
      <c r="ABG81" s="27">
        <f t="shared" si="2328"/>
        <v>0</v>
      </c>
      <c r="ABH81" s="27">
        <f t="shared" si="2329"/>
        <v>0</v>
      </c>
      <c r="ABI81" s="27">
        <f t="shared" si="2330"/>
        <v>0</v>
      </c>
      <c r="ABJ81" s="27">
        <f t="shared" si="2331"/>
        <v>0</v>
      </c>
      <c r="ABK81" s="27">
        <f t="shared" si="2332"/>
        <v>0</v>
      </c>
      <c r="ABL81" s="27">
        <f t="shared" si="2333"/>
        <v>0</v>
      </c>
      <c r="ABM81" s="27">
        <f t="shared" si="2334"/>
        <v>0</v>
      </c>
      <c r="ABN81" s="27">
        <f t="shared" si="2335"/>
        <v>0</v>
      </c>
      <c r="ABO81" s="27">
        <f t="shared" si="2336"/>
        <v>0</v>
      </c>
      <c r="ABP81" s="27">
        <f t="shared" si="2337"/>
        <v>0</v>
      </c>
      <c r="ABQ81" s="27">
        <f t="shared" si="2338"/>
        <v>0</v>
      </c>
      <c r="ABR81" s="27">
        <f t="shared" si="2339"/>
        <v>0</v>
      </c>
      <c r="ABS81" s="27">
        <f t="shared" si="2340"/>
        <v>0</v>
      </c>
      <c r="ABT81" s="27">
        <f t="shared" si="2341"/>
        <v>0</v>
      </c>
      <c r="ABU81" s="27">
        <f t="shared" si="2342"/>
        <v>0</v>
      </c>
      <c r="ABV81" s="27">
        <f t="shared" si="2343"/>
        <v>0</v>
      </c>
      <c r="ABW81" s="27">
        <f t="shared" si="2344"/>
        <v>0</v>
      </c>
      <c r="ABY81" s="28">
        <f t="shared" si="2345"/>
        <v>528.69999999999993</v>
      </c>
      <c r="ABZ81" s="28">
        <f t="shared" si="2346"/>
        <v>279.3</v>
      </c>
      <c r="ACA81" s="28">
        <f t="shared" si="2347"/>
        <v>0</v>
      </c>
      <c r="ACB81" s="28">
        <f t="shared" si="2348"/>
        <v>0</v>
      </c>
      <c r="ACC81" s="28">
        <f t="shared" si="2349"/>
        <v>0</v>
      </c>
      <c r="ACD81" s="28">
        <f t="shared" si="2350"/>
        <v>621.79999999999995</v>
      </c>
      <c r="ACG81" s="27" t="str">
        <f t="shared" si="2351"/>
        <v>51.6</v>
      </c>
      <c r="ACH81" s="27" t="str">
        <f t="shared" si="2352"/>
        <v>45.5</v>
      </c>
      <c r="ACI81" s="27" t="str">
        <f t="shared" si="2353"/>
        <v>19.7</v>
      </c>
      <c r="ACJ81" s="27" t="str">
        <f t="shared" si="2354"/>
        <v>10.7</v>
      </c>
      <c r="ACK81" s="27">
        <f t="shared" si="2355"/>
        <v>0</v>
      </c>
      <c r="ACL81" s="27">
        <f t="shared" si="2356"/>
        <v>0</v>
      </c>
      <c r="ACM81" s="27" t="str">
        <f t="shared" si="2357"/>
        <v>7.7</v>
      </c>
      <c r="ACN81" s="27">
        <f t="shared" si="2358"/>
        <v>0</v>
      </c>
      <c r="ACO81" s="27" t="str">
        <f t="shared" si="2359"/>
        <v>0</v>
      </c>
      <c r="ACP81" s="27">
        <f t="shared" si="2360"/>
        <v>0</v>
      </c>
      <c r="ACQ81" s="27">
        <f t="shared" si="2361"/>
        <v>0</v>
      </c>
      <c r="ACR81" s="27" t="str">
        <f t="shared" si="2362"/>
        <v>37.7</v>
      </c>
      <c r="ACS81" s="27" t="str">
        <f t="shared" si="2363"/>
        <v>12.5</v>
      </c>
      <c r="ACT81" s="27" t="str">
        <f t="shared" si="2364"/>
        <v>0</v>
      </c>
      <c r="ACU81" s="27" t="str">
        <f t="shared" si="2365"/>
        <v>47.5</v>
      </c>
      <c r="ACV81" s="27" t="str">
        <f t="shared" si="2366"/>
        <v>25</v>
      </c>
      <c r="ACW81" s="27" t="str">
        <f t="shared" si="2367"/>
        <v>41.1</v>
      </c>
      <c r="ACX81" s="27">
        <f t="shared" si="2368"/>
        <v>0</v>
      </c>
      <c r="ACY81" s="27" t="str">
        <f t="shared" si="2369"/>
        <v>63.5</v>
      </c>
      <c r="ACZ81" s="27">
        <f t="shared" si="2370"/>
        <v>0</v>
      </c>
      <c r="ADA81" s="27" t="str">
        <f t="shared" si="2371"/>
        <v>116.9</v>
      </c>
      <c r="ADB81" s="27">
        <f t="shared" si="2372"/>
        <v>0</v>
      </c>
      <c r="ADC81" s="27">
        <f t="shared" si="2373"/>
        <v>0</v>
      </c>
      <c r="ADD81" s="27" t="str">
        <f t="shared" si="2374"/>
        <v>34.5</v>
      </c>
      <c r="ADE81" s="27" t="str">
        <f t="shared" si="2375"/>
        <v>42.3</v>
      </c>
      <c r="ADF81" s="27">
        <f t="shared" si="2376"/>
        <v>0</v>
      </c>
      <c r="ADG81" s="27" t="str">
        <f t="shared" si="2377"/>
        <v>29.5</v>
      </c>
      <c r="ADH81" s="27" t="str">
        <f t="shared" si="2378"/>
        <v>76.5</v>
      </c>
      <c r="ADI81" s="27">
        <f t="shared" si="2379"/>
        <v>0</v>
      </c>
      <c r="ADJ81" s="27" t="str">
        <f t="shared" si="2380"/>
        <v>5.6</v>
      </c>
      <c r="ADK81" s="27">
        <f t="shared" si="2381"/>
        <v>0</v>
      </c>
      <c r="ADL81" s="27">
        <f t="shared" si="2382"/>
        <v>0</v>
      </c>
      <c r="ADM81" s="27" t="str">
        <f t="shared" si="2383"/>
        <v>34.9</v>
      </c>
      <c r="ADN81" s="27">
        <f t="shared" si="2384"/>
        <v>0</v>
      </c>
      <c r="ADO81" s="27">
        <f t="shared" si="2385"/>
        <v>0</v>
      </c>
      <c r="ADP81" s="27" t="str">
        <f t="shared" si="2386"/>
        <v>105.3</v>
      </c>
      <c r="ADQ81" s="27">
        <f t="shared" si="2387"/>
        <v>0</v>
      </c>
      <c r="ADR81" s="27">
        <f t="shared" si="2388"/>
        <v>0</v>
      </c>
      <c r="ADS81" s="27">
        <f t="shared" si="2389"/>
        <v>0</v>
      </c>
      <c r="ADT81" s="27">
        <f t="shared" si="2390"/>
        <v>0</v>
      </c>
      <c r="ADU81" s="27">
        <f t="shared" si="2391"/>
        <v>0</v>
      </c>
      <c r="ADV81" s="27">
        <f t="shared" si="2392"/>
        <v>0</v>
      </c>
      <c r="ADW81" s="27">
        <f t="shared" si="2393"/>
        <v>0</v>
      </c>
      <c r="ADX81" s="27">
        <f t="shared" si="2394"/>
        <v>0</v>
      </c>
      <c r="ADY81" s="27">
        <f t="shared" si="2395"/>
        <v>0</v>
      </c>
      <c r="ADZ81" s="27">
        <f t="shared" si="2396"/>
        <v>0</v>
      </c>
      <c r="AEA81" s="27">
        <f t="shared" si="2397"/>
        <v>0</v>
      </c>
      <c r="AEB81" s="27">
        <f t="shared" si="2398"/>
        <v>0</v>
      </c>
      <c r="AEC81" s="27">
        <f t="shared" si="2399"/>
        <v>0</v>
      </c>
      <c r="AED81" s="27">
        <f t="shared" si="2400"/>
        <v>0</v>
      </c>
      <c r="AEE81" s="27">
        <f t="shared" si="2401"/>
        <v>0</v>
      </c>
      <c r="AEF81" s="27">
        <f t="shared" si="2402"/>
        <v>0</v>
      </c>
      <c r="AEG81" s="27">
        <f t="shared" si="2403"/>
        <v>0</v>
      </c>
      <c r="AEH81" s="27">
        <f t="shared" si="2404"/>
        <v>0</v>
      </c>
      <c r="AEI81" s="27">
        <f t="shared" si="2405"/>
        <v>0</v>
      </c>
      <c r="AEJ81" s="27">
        <f t="shared" si="2406"/>
        <v>0</v>
      </c>
      <c r="AEK81" s="27">
        <f t="shared" si="2407"/>
        <v>0</v>
      </c>
      <c r="AEL81" s="27">
        <f t="shared" si="2408"/>
        <v>0</v>
      </c>
      <c r="AEM81" s="27">
        <f t="shared" si="2409"/>
        <v>0</v>
      </c>
      <c r="AEN81" s="27">
        <f t="shared" si="2410"/>
        <v>0</v>
      </c>
      <c r="AEO81" s="27">
        <f t="shared" si="2411"/>
        <v>0</v>
      </c>
      <c r="AEP81" s="27">
        <f t="shared" si="2412"/>
        <v>0</v>
      </c>
      <c r="AEQ81" s="27">
        <f t="shared" si="2413"/>
        <v>0</v>
      </c>
      <c r="AER81" s="27">
        <f t="shared" si="2414"/>
        <v>0</v>
      </c>
      <c r="AES81" s="27">
        <f t="shared" si="2415"/>
        <v>0</v>
      </c>
      <c r="AET81" s="27">
        <f t="shared" si="2416"/>
        <v>0</v>
      </c>
      <c r="AEU81" s="27">
        <f t="shared" si="2417"/>
        <v>0</v>
      </c>
      <c r="AEV81" s="27">
        <f t="shared" si="2418"/>
        <v>0</v>
      </c>
      <c r="AEW81" s="27">
        <f t="shared" si="2419"/>
        <v>0</v>
      </c>
      <c r="AEX81" s="27">
        <f t="shared" si="2420"/>
        <v>0</v>
      </c>
      <c r="AEY81" s="27">
        <f t="shared" si="2421"/>
        <v>0</v>
      </c>
      <c r="AEZ81" s="27">
        <f t="shared" si="2422"/>
        <v>0</v>
      </c>
      <c r="AFA81" s="27">
        <f t="shared" si="2423"/>
        <v>0</v>
      </c>
      <c r="AFB81" s="27">
        <f t="shared" si="2424"/>
        <v>0</v>
      </c>
      <c r="AFC81" s="27">
        <f t="shared" si="2425"/>
        <v>0</v>
      </c>
      <c r="AFD81" s="27">
        <f t="shared" si="2426"/>
        <v>0</v>
      </c>
      <c r="AFE81" s="27">
        <f t="shared" si="2427"/>
        <v>0</v>
      </c>
      <c r="AFF81" s="27">
        <f t="shared" si="2428"/>
        <v>0</v>
      </c>
      <c r="AFG81" s="27">
        <f t="shared" si="2429"/>
        <v>0</v>
      </c>
      <c r="AFH81" s="27">
        <f t="shared" si="2430"/>
        <v>0</v>
      </c>
      <c r="AFI81" s="27">
        <f t="shared" si="2431"/>
        <v>0</v>
      </c>
      <c r="AFJ81" s="27">
        <f t="shared" si="2432"/>
        <v>0</v>
      </c>
      <c r="AFL81" s="28">
        <f t="shared" si="2677"/>
        <v>45.75</v>
      </c>
      <c r="AFM81" s="28">
        <v>45.75</v>
      </c>
      <c r="AFN81" s="27">
        <v>6</v>
      </c>
      <c r="AFO81" s="27">
        <f t="shared" si="2433"/>
        <v>6</v>
      </c>
      <c r="AFP81" s="27">
        <f t="shared" si="2434"/>
        <v>6</v>
      </c>
      <c r="AFQ81" s="27">
        <f t="shared" si="2435"/>
        <v>6</v>
      </c>
      <c r="AFR81" s="27">
        <f t="shared" si="2436"/>
        <v>4</v>
      </c>
      <c r="AFS81" s="27">
        <f t="shared" si="2437"/>
        <v>0</v>
      </c>
      <c r="AFT81" s="27">
        <f t="shared" si="2438"/>
        <v>0</v>
      </c>
      <c r="AFU81" s="27">
        <f t="shared" si="2439"/>
        <v>5</v>
      </c>
      <c r="AFV81" s="27">
        <f t="shared" si="2440"/>
        <v>0</v>
      </c>
      <c r="AFW81" s="27">
        <f t="shared" si="2441"/>
        <v>6</v>
      </c>
      <c r="AFX81" s="27">
        <f t="shared" si="2442"/>
        <v>0</v>
      </c>
      <c r="AFY81" s="27">
        <f t="shared" si="2443"/>
        <v>0</v>
      </c>
      <c r="AFZ81" s="27">
        <f t="shared" si="2444"/>
        <v>6</v>
      </c>
      <c r="AGA81" s="27">
        <f t="shared" si="2445"/>
        <v>8</v>
      </c>
      <c r="AGB81" s="27">
        <f t="shared" si="2446"/>
        <v>6</v>
      </c>
      <c r="AGC81" s="27">
        <f t="shared" si="2447"/>
        <v>6</v>
      </c>
      <c r="AGD81" s="27">
        <f t="shared" si="2448"/>
        <v>2</v>
      </c>
      <c r="AGE81" s="27">
        <f t="shared" si="2449"/>
        <v>6</v>
      </c>
      <c r="AGF81" s="27">
        <f t="shared" si="2450"/>
        <v>0</v>
      </c>
      <c r="AGG81" s="27">
        <f t="shared" si="2451"/>
        <v>6</v>
      </c>
      <c r="AGH81" s="27">
        <f t="shared" si="2452"/>
        <v>0</v>
      </c>
      <c r="AGI81" s="27">
        <f t="shared" si="2453"/>
        <v>6</v>
      </c>
      <c r="AGJ81" s="27">
        <f t="shared" si="2454"/>
        <v>0</v>
      </c>
      <c r="AGK81" s="27">
        <f t="shared" si="2455"/>
        <v>0</v>
      </c>
      <c r="AGL81" s="27">
        <f t="shared" si="2456"/>
        <v>1</v>
      </c>
      <c r="AGM81" s="27">
        <f t="shared" si="2457"/>
        <v>6</v>
      </c>
      <c r="AGN81" s="27">
        <f t="shared" si="2458"/>
        <v>0</v>
      </c>
      <c r="AGO81" s="27">
        <f t="shared" si="2459"/>
        <v>6</v>
      </c>
      <c r="AGP81" s="27">
        <f t="shared" si="2460"/>
        <v>6</v>
      </c>
      <c r="AGQ81" s="27">
        <f t="shared" si="2461"/>
        <v>0</v>
      </c>
      <c r="AGR81" s="27">
        <f t="shared" si="2462"/>
        <v>6</v>
      </c>
      <c r="AGS81" s="27">
        <f t="shared" si="2463"/>
        <v>0</v>
      </c>
      <c r="AGT81" s="27">
        <f t="shared" si="2464"/>
        <v>0</v>
      </c>
      <c r="AGU81" s="27">
        <f t="shared" si="2465"/>
        <v>6</v>
      </c>
      <c r="AGV81" s="27">
        <f t="shared" si="2466"/>
        <v>0</v>
      </c>
      <c r="AGW81" s="27">
        <f t="shared" si="2467"/>
        <v>0</v>
      </c>
      <c r="AGX81" s="27">
        <f t="shared" si="2468"/>
        <v>6</v>
      </c>
      <c r="AGY81" s="27">
        <f t="shared" si="2469"/>
        <v>0</v>
      </c>
      <c r="AGZ81" s="27">
        <f t="shared" si="2470"/>
        <v>0</v>
      </c>
      <c r="AHA81" s="27">
        <f t="shared" si="2471"/>
        <v>0</v>
      </c>
      <c r="AHB81" s="27">
        <f t="shared" si="2472"/>
        <v>0</v>
      </c>
      <c r="AHC81" s="27">
        <f t="shared" si="2473"/>
        <v>0</v>
      </c>
      <c r="AHD81" s="27">
        <f t="shared" si="2474"/>
        <v>0</v>
      </c>
      <c r="AHE81" s="27">
        <f t="shared" si="2475"/>
        <v>0</v>
      </c>
      <c r="AHF81" s="27">
        <f t="shared" si="2476"/>
        <v>0</v>
      </c>
      <c r="AHG81" s="27">
        <f t="shared" si="2477"/>
        <v>0</v>
      </c>
      <c r="AHH81" s="27">
        <f t="shared" si="2478"/>
        <v>0</v>
      </c>
      <c r="AHI81" s="27">
        <f t="shared" si="2479"/>
        <v>0</v>
      </c>
      <c r="AHJ81" s="27">
        <f t="shared" si="2480"/>
        <v>0</v>
      </c>
      <c r="AHK81" s="27">
        <f t="shared" si="2481"/>
        <v>0</v>
      </c>
      <c r="AHL81" s="27">
        <f t="shared" si="2482"/>
        <v>0</v>
      </c>
      <c r="AHM81" s="27">
        <f t="shared" si="2483"/>
        <v>0</v>
      </c>
      <c r="AHN81" s="27">
        <f t="shared" si="2484"/>
        <v>0</v>
      </c>
      <c r="AHO81" s="27">
        <f t="shared" si="2485"/>
        <v>0</v>
      </c>
      <c r="AHP81" s="27">
        <f t="shared" si="2486"/>
        <v>0</v>
      </c>
      <c r="AHQ81" s="27">
        <f t="shared" si="2487"/>
        <v>0</v>
      </c>
      <c r="AHR81" s="27">
        <f t="shared" si="2488"/>
        <v>0</v>
      </c>
      <c r="AHS81" s="27">
        <f t="shared" si="2489"/>
        <v>0</v>
      </c>
      <c r="AHT81" s="27">
        <f t="shared" si="2490"/>
        <v>0</v>
      </c>
      <c r="AHU81" s="27">
        <f t="shared" si="2491"/>
        <v>0</v>
      </c>
      <c r="AHV81" s="27">
        <f t="shared" si="2492"/>
        <v>0</v>
      </c>
      <c r="AHW81" s="27">
        <f t="shared" si="2493"/>
        <v>0</v>
      </c>
      <c r="AHX81" s="27">
        <f t="shared" si="2494"/>
        <v>0</v>
      </c>
      <c r="AHY81" s="27">
        <f t="shared" si="2495"/>
        <v>0</v>
      </c>
      <c r="AHZ81" s="27">
        <f t="shared" si="2496"/>
        <v>0</v>
      </c>
      <c r="AIA81" s="27">
        <f t="shared" si="2497"/>
        <v>0</v>
      </c>
      <c r="AIB81" s="27">
        <f t="shared" si="2498"/>
        <v>0</v>
      </c>
      <c r="AIC81" s="27">
        <f t="shared" si="2499"/>
        <v>0</v>
      </c>
      <c r="AID81" s="27">
        <f t="shared" si="2500"/>
        <v>0</v>
      </c>
      <c r="AIE81" s="27">
        <f t="shared" si="2501"/>
        <v>0</v>
      </c>
      <c r="AIF81" s="27">
        <f t="shared" si="2502"/>
        <v>0</v>
      </c>
      <c r="AIG81" s="27">
        <f t="shared" si="2503"/>
        <v>0</v>
      </c>
      <c r="AIH81" s="27">
        <f t="shared" si="2504"/>
        <v>0</v>
      </c>
      <c r="AII81" s="27">
        <f t="shared" si="2505"/>
        <v>0</v>
      </c>
      <c r="AIJ81" s="27">
        <f t="shared" si="2506"/>
        <v>0</v>
      </c>
      <c r="AIK81" s="27">
        <f t="shared" si="2507"/>
        <v>0</v>
      </c>
      <c r="AIL81" s="27">
        <f t="shared" si="2508"/>
        <v>0</v>
      </c>
      <c r="AIM81" s="27">
        <f t="shared" si="2509"/>
        <v>0</v>
      </c>
      <c r="AIN81" s="27">
        <f t="shared" si="2510"/>
        <v>0</v>
      </c>
      <c r="AIO81" s="27">
        <f t="shared" si="2511"/>
        <v>0</v>
      </c>
      <c r="AIP81" s="27">
        <f t="shared" si="2512"/>
        <v>0</v>
      </c>
      <c r="AIQ81" s="27">
        <f t="shared" si="2513"/>
        <v>0</v>
      </c>
      <c r="AIR81" s="27">
        <f t="shared" si="2514"/>
        <v>0</v>
      </c>
      <c r="AIT81" s="27">
        <v>1</v>
      </c>
      <c r="AIU81" s="27">
        <v>1</v>
      </c>
      <c r="AIV81" s="27">
        <v>1</v>
      </c>
      <c r="AIW81" s="27">
        <f t="shared" si="2515"/>
        <v>8</v>
      </c>
      <c r="AIX81" s="27">
        <f t="shared" si="2516"/>
        <v>0</v>
      </c>
      <c r="AIY81" s="27">
        <f t="shared" si="2517"/>
        <v>0</v>
      </c>
      <c r="AIZ81" s="27">
        <f t="shared" si="2518"/>
        <v>1</v>
      </c>
      <c r="AJA81" s="27">
        <f t="shared" si="2519"/>
        <v>0</v>
      </c>
      <c r="AJB81" s="27">
        <f t="shared" si="2520"/>
        <v>8</v>
      </c>
      <c r="AJC81" s="27">
        <f t="shared" si="2521"/>
        <v>0</v>
      </c>
      <c r="AJD81" s="27">
        <f t="shared" si="2522"/>
        <v>0</v>
      </c>
      <c r="AJE81" s="27">
        <f t="shared" si="2523"/>
        <v>0.25</v>
      </c>
      <c r="AJF81" s="27">
        <f t="shared" si="2524"/>
        <v>4</v>
      </c>
      <c r="AJG81" s="27">
        <f t="shared" si="2525"/>
        <v>4</v>
      </c>
      <c r="AJH81" s="27">
        <f t="shared" si="2526"/>
        <v>1</v>
      </c>
      <c r="AJI81" s="27">
        <f t="shared" si="2527"/>
        <v>4</v>
      </c>
      <c r="AJJ81" s="27">
        <f t="shared" si="2528"/>
        <v>4</v>
      </c>
      <c r="AJK81" s="27">
        <f t="shared" si="2529"/>
        <v>0</v>
      </c>
      <c r="AJL81" s="27">
        <f t="shared" si="2530"/>
        <v>0.5</v>
      </c>
      <c r="AJM81" s="27">
        <f t="shared" si="2531"/>
        <v>0</v>
      </c>
      <c r="AJN81" s="27">
        <f t="shared" si="2532"/>
        <v>0.5</v>
      </c>
      <c r="AJO81" s="27">
        <f t="shared" si="2533"/>
        <v>0</v>
      </c>
      <c r="AJP81" s="27">
        <f t="shared" si="2534"/>
        <v>0</v>
      </c>
      <c r="AJQ81" s="27">
        <f t="shared" si="2535"/>
        <v>1</v>
      </c>
      <c r="AJR81" s="27">
        <f t="shared" si="2536"/>
        <v>4</v>
      </c>
      <c r="AJS81" s="27">
        <f t="shared" si="2537"/>
        <v>0</v>
      </c>
      <c r="AJT81" s="27">
        <f t="shared" si="2538"/>
        <v>0.5</v>
      </c>
      <c r="AJU81" s="27">
        <f t="shared" si="2539"/>
        <v>1</v>
      </c>
      <c r="AJV81" s="27">
        <f t="shared" si="2540"/>
        <v>0</v>
      </c>
      <c r="AJW81" s="27">
        <f t="shared" si="2541"/>
        <v>0.5</v>
      </c>
      <c r="AJX81" s="27">
        <f t="shared" si="2542"/>
        <v>0</v>
      </c>
      <c r="AJY81" s="27">
        <f t="shared" si="2543"/>
        <v>0</v>
      </c>
      <c r="AJZ81" s="27">
        <f t="shared" si="2544"/>
        <v>0.25</v>
      </c>
      <c r="AKA81" s="27">
        <f t="shared" si="2545"/>
        <v>0</v>
      </c>
      <c r="AKB81" s="27">
        <f t="shared" si="2546"/>
        <v>0</v>
      </c>
      <c r="AKC81" s="27">
        <f t="shared" si="2547"/>
        <v>0.25</v>
      </c>
      <c r="AKD81" s="27">
        <f t="shared" si="2548"/>
        <v>0</v>
      </c>
      <c r="AKE81" s="27">
        <f t="shared" si="2549"/>
        <v>0</v>
      </c>
      <c r="AKF81" s="27">
        <f t="shared" si="2550"/>
        <v>0</v>
      </c>
      <c r="AKG81" s="27">
        <f t="shared" si="2551"/>
        <v>0</v>
      </c>
      <c r="AKH81" s="27">
        <f t="shared" si="2552"/>
        <v>0</v>
      </c>
      <c r="AKI81" s="27">
        <f t="shared" si="2553"/>
        <v>0</v>
      </c>
      <c r="AKJ81" s="27">
        <f t="shared" si="2554"/>
        <v>0</v>
      </c>
      <c r="AKK81" s="27">
        <f t="shared" si="2555"/>
        <v>0</v>
      </c>
      <c r="AKL81" s="27">
        <f t="shared" si="2556"/>
        <v>0</v>
      </c>
      <c r="AKM81" s="27">
        <f t="shared" si="2557"/>
        <v>0</v>
      </c>
      <c r="AKN81" s="27">
        <f t="shared" si="2558"/>
        <v>0</v>
      </c>
      <c r="AKO81" s="27">
        <f t="shared" si="2559"/>
        <v>0</v>
      </c>
      <c r="AKP81" s="27">
        <f t="shared" si="2560"/>
        <v>0</v>
      </c>
      <c r="AKQ81" s="27">
        <f t="shared" si="2561"/>
        <v>0</v>
      </c>
      <c r="AKR81" s="27">
        <f t="shared" si="2562"/>
        <v>0</v>
      </c>
      <c r="AKS81" s="27">
        <f t="shared" si="2563"/>
        <v>0</v>
      </c>
      <c r="AKT81" s="27">
        <f t="shared" si="2564"/>
        <v>0</v>
      </c>
      <c r="AKU81" s="27">
        <f t="shared" si="2565"/>
        <v>0</v>
      </c>
      <c r="AKV81" s="27">
        <f t="shared" si="2566"/>
        <v>0</v>
      </c>
      <c r="AKW81" s="27">
        <f t="shared" si="2567"/>
        <v>0</v>
      </c>
      <c r="AKX81" s="27">
        <f t="shared" si="2568"/>
        <v>0</v>
      </c>
      <c r="AKY81" s="27">
        <f t="shared" si="2569"/>
        <v>0</v>
      </c>
      <c r="AKZ81" s="27">
        <f t="shared" si="2570"/>
        <v>0</v>
      </c>
      <c r="ALA81" s="27">
        <f t="shared" si="2571"/>
        <v>0</v>
      </c>
      <c r="ALB81" s="27">
        <f t="shared" si="2572"/>
        <v>0</v>
      </c>
      <c r="ALC81" s="27">
        <f t="shared" si="2573"/>
        <v>0</v>
      </c>
      <c r="ALD81" s="27">
        <f t="shared" si="2574"/>
        <v>0</v>
      </c>
      <c r="ALE81" s="27">
        <f t="shared" si="2575"/>
        <v>0</v>
      </c>
      <c r="ALF81" s="27">
        <f t="shared" si="2576"/>
        <v>0</v>
      </c>
      <c r="ALG81" s="27">
        <f t="shared" si="2577"/>
        <v>0</v>
      </c>
      <c r="ALH81" s="27">
        <f t="shared" si="2578"/>
        <v>0</v>
      </c>
      <c r="ALI81" s="27">
        <f t="shared" si="2579"/>
        <v>0</v>
      </c>
      <c r="ALJ81" s="27">
        <f t="shared" si="2580"/>
        <v>0</v>
      </c>
      <c r="ALK81" s="27">
        <f t="shared" si="2581"/>
        <v>0</v>
      </c>
      <c r="ALL81" s="27">
        <f t="shared" si="2582"/>
        <v>0</v>
      </c>
      <c r="ALM81" s="27">
        <f t="shared" si="2583"/>
        <v>0</v>
      </c>
      <c r="ALN81" s="27">
        <f t="shared" si="2584"/>
        <v>0</v>
      </c>
      <c r="ALO81" s="27">
        <f t="shared" si="2585"/>
        <v>0</v>
      </c>
      <c r="ALP81" s="27">
        <f t="shared" si="2586"/>
        <v>0</v>
      </c>
      <c r="ALQ81" s="27">
        <f t="shared" si="2587"/>
        <v>0</v>
      </c>
      <c r="ALR81" s="27">
        <f t="shared" si="2588"/>
        <v>0</v>
      </c>
      <c r="ALS81" s="27">
        <f t="shared" si="2589"/>
        <v>0</v>
      </c>
      <c r="ALT81" s="27">
        <f t="shared" si="2590"/>
        <v>0</v>
      </c>
      <c r="ALU81" s="27">
        <f t="shared" si="2591"/>
        <v>0</v>
      </c>
      <c r="ALV81" s="27">
        <f t="shared" si="2592"/>
        <v>0</v>
      </c>
      <c r="ALW81" s="27">
        <f t="shared" si="2593"/>
        <v>0</v>
      </c>
      <c r="AMK81" s="28">
        <v>1776</v>
      </c>
      <c r="AML81" s="28">
        <f t="shared" si="2594"/>
        <v>1776</v>
      </c>
      <c r="AMN81" s="28">
        <v>1831</v>
      </c>
      <c r="AMO81" s="27" t="str">
        <f t="shared" si="2595"/>
        <v>1839</v>
      </c>
      <c r="AMP81" s="27" t="str">
        <f t="shared" si="2596"/>
        <v>1849</v>
      </c>
      <c r="AMQ81" s="27" t="str">
        <f t="shared" si="2597"/>
        <v>1833</v>
      </c>
      <c r="AMR81" s="27" t="str">
        <f t="shared" si="2598"/>
        <v>1815</v>
      </c>
      <c r="AMS81" s="27" t="str">
        <f t="shared" si="2599"/>
        <v>1815</v>
      </c>
      <c r="AMT81" s="27" t="str">
        <f t="shared" si="2600"/>
        <v>1815</v>
      </c>
      <c r="AMU81" s="27" t="str">
        <f t="shared" si="2601"/>
        <v>1807</v>
      </c>
      <c r="AMV81" s="27" t="str">
        <f t="shared" si="2602"/>
        <v>1807</v>
      </c>
      <c r="AMW81" s="27" t="str">
        <f t="shared" si="2603"/>
        <v>1783</v>
      </c>
      <c r="AMX81" s="27" t="str">
        <f t="shared" si="2604"/>
        <v>1783</v>
      </c>
      <c r="AMY81" s="27" t="str">
        <f t="shared" si="2605"/>
        <v>1783</v>
      </c>
      <c r="AMZ81" s="27" t="str">
        <f t="shared" si="2606"/>
        <v>1768</v>
      </c>
      <c r="ANA81" s="27" t="str">
        <f t="shared" si="2607"/>
        <v>1756</v>
      </c>
      <c r="ANB81" s="27" t="str">
        <f t="shared" si="2608"/>
        <v>1722</v>
      </c>
      <c r="ANC81" s="27" t="str">
        <f t="shared" si="2609"/>
        <v>1711</v>
      </c>
      <c r="AND81" s="27" t="str">
        <f t="shared" si="2610"/>
        <v>1705</v>
      </c>
      <c r="ANE81" s="27" t="str">
        <f t="shared" si="2611"/>
        <v>1725</v>
      </c>
      <c r="ANF81" s="27" t="str">
        <f t="shared" si="2612"/>
        <v>1725</v>
      </c>
      <c r="ANG81" s="27" t="str">
        <f t="shared" si="2613"/>
        <v>1749</v>
      </c>
      <c r="ANH81" s="27" t="str">
        <f t="shared" si="2614"/>
        <v>1749</v>
      </c>
      <c r="ANI81" s="27" t="str">
        <f t="shared" si="2615"/>
        <v>1758</v>
      </c>
      <c r="ANJ81" s="27" t="str">
        <f t="shared" si="2616"/>
        <v>1758</v>
      </c>
      <c r="ANK81" s="27" t="str">
        <f t="shared" si="2617"/>
        <v>1758</v>
      </c>
      <c r="ANL81" s="27" t="str">
        <f t="shared" si="2618"/>
        <v>1769</v>
      </c>
      <c r="ANM81" s="27" t="str">
        <f t="shared" si="2619"/>
        <v>1757</v>
      </c>
      <c r="ANN81" s="27" t="str">
        <f t="shared" si="2620"/>
        <v>1757</v>
      </c>
      <c r="ANO81" s="27" t="str">
        <f t="shared" si="2621"/>
        <v>1748</v>
      </c>
      <c r="ANP81" s="27" t="str">
        <f t="shared" si="2622"/>
        <v>1773</v>
      </c>
      <c r="ANQ81" s="27" t="str">
        <f t="shared" si="2623"/>
        <v>1773</v>
      </c>
      <c r="ANR81" s="27" t="str">
        <f t="shared" si="2624"/>
        <v>1756</v>
      </c>
      <c r="ANS81" s="27" t="str">
        <f t="shared" si="2625"/>
        <v>1756</v>
      </c>
      <c r="ANT81" s="27" t="str">
        <f t="shared" si="2626"/>
        <v>1756</v>
      </c>
      <c r="ANU81" s="27" t="str">
        <f t="shared" si="2627"/>
        <v>1748</v>
      </c>
      <c r="ANV81" s="27" t="str">
        <f t="shared" si="2628"/>
        <v>1748</v>
      </c>
      <c r="ANW81" s="27" t="str">
        <f t="shared" si="2629"/>
        <v>1748</v>
      </c>
      <c r="ANX81" s="27" t="str">
        <f t="shared" si="2630"/>
        <v>1776</v>
      </c>
      <c r="ANY81" s="27" t="str">
        <f t="shared" si="2631"/>
        <v>1776</v>
      </c>
      <c r="ANZ81" s="27" t="str">
        <f t="shared" si="2632"/>
        <v>1776</v>
      </c>
      <c r="AOA81" s="27" t="str">
        <f t="shared" si="2633"/>
        <v>1776</v>
      </c>
      <c r="AOB81" s="27" t="str">
        <f t="shared" si="2634"/>
        <v>1776</v>
      </c>
      <c r="AOC81" s="27" t="str">
        <f t="shared" si="2635"/>
        <v>1776</v>
      </c>
      <c r="AOD81" s="27" t="str">
        <f t="shared" si="2636"/>
        <v>1776</v>
      </c>
      <c r="AOE81" s="27" t="str">
        <f t="shared" si="2637"/>
        <v>1776</v>
      </c>
      <c r="AOF81" s="27" t="str">
        <f t="shared" si="2638"/>
        <v>1776</v>
      </c>
      <c r="AOG81" s="27" t="str">
        <f t="shared" si="2639"/>
        <v>1776</v>
      </c>
      <c r="AOH81" s="27" t="str">
        <f t="shared" si="2640"/>
        <v>1776</v>
      </c>
      <c r="AOI81" s="27" t="str">
        <f t="shared" si="2641"/>
        <v>1776</v>
      </c>
      <c r="AOJ81" s="27" t="str">
        <f t="shared" si="2642"/>
        <v>1776</v>
      </c>
      <c r="AOK81" s="27" t="str">
        <f t="shared" si="2643"/>
        <v>1776</v>
      </c>
      <c r="AOL81" s="27" t="str">
        <f t="shared" si="2644"/>
        <v>1776</v>
      </c>
      <c r="AOM81" s="27" t="str">
        <f t="shared" si="2645"/>
        <v>1776</v>
      </c>
      <c r="AON81" s="27" t="str">
        <f t="shared" si="2646"/>
        <v>1776</v>
      </c>
      <c r="AOO81" s="27" t="str">
        <f t="shared" si="2647"/>
        <v>1776</v>
      </c>
      <c r="AOP81" s="27" t="str">
        <f t="shared" si="2648"/>
        <v>1776</v>
      </c>
      <c r="AOQ81" s="27" t="str">
        <f t="shared" si="2649"/>
        <v>1776</v>
      </c>
      <c r="AOR81" s="27" t="str">
        <f t="shared" si="2650"/>
        <v>1776</v>
      </c>
      <c r="AOS81" s="27" t="str">
        <f t="shared" si="2651"/>
        <v>1776</v>
      </c>
      <c r="AOT81" s="27" t="str">
        <f t="shared" si="2652"/>
        <v>1776</v>
      </c>
      <c r="AOU81" s="27" t="str">
        <f t="shared" si="2653"/>
        <v>1776</v>
      </c>
      <c r="AOV81" s="27" t="str">
        <f t="shared" si="2654"/>
        <v>1776</v>
      </c>
      <c r="AOW81" s="27" t="str">
        <f t="shared" si="2655"/>
        <v>1776</v>
      </c>
      <c r="AOX81" s="27" t="str">
        <f t="shared" si="2656"/>
        <v>1776</v>
      </c>
      <c r="AOY81" s="27" t="str">
        <f t="shared" si="2657"/>
        <v>1776</v>
      </c>
      <c r="AOZ81" s="27" t="str">
        <f t="shared" si="2658"/>
        <v>1776</v>
      </c>
      <c r="APA81" s="27" t="str">
        <f t="shared" si="2659"/>
        <v>1776</v>
      </c>
      <c r="APB81" s="27" t="str">
        <f t="shared" si="2660"/>
        <v>1776</v>
      </c>
      <c r="APC81" s="27" t="str">
        <f t="shared" si="2661"/>
        <v>1776</v>
      </c>
      <c r="APD81" s="27" t="str">
        <f t="shared" si="2662"/>
        <v>1776</v>
      </c>
      <c r="APE81" s="27" t="str">
        <f t="shared" si="2663"/>
        <v>1776</v>
      </c>
      <c r="APF81" s="27" t="str">
        <f t="shared" si="2664"/>
        <v>1776</v>
      </c>
      <c r="APG81" s="27" t="str">
        <f t="shared" si="2665"/>
        <v>1776</v>
      </c>
      <c r="APH81" s="27" t="str">
        <f t="shared" si="2666"/>
        <v>1776</v>
      </c>
      <c r="API81" s="27" t="str">
        <f t="shared" si="2667"/>
        <v>1776</v>
      </c>
      <c r="APJ81" s="27" t="str">
        <f t="shared" si="2668"/>
        <v>1776</v>
      </c>
      <c r="APK81" s="27" t="str">
        <f t="shared" si="2669"/>
        <v>1776</v>
      </c>
      <c r="APL81" s="27" t="str">
        <f t="shared" si="2670"/>
        <v>1776</v>
      </c>
      <c r="APM81" s="27" t="str">
        <f t="shared" si="2671"/>
        <v>1776</v>
      </c>
      <c r="APN81" s="27" t="str">
        <f t="shared" si="2672"/>
        <v>1776</v>
      </c>
      <c r="APO81" s="27" t="str">
        <f t="shared" si="2673"/>
        <v>1776</v>
      </c>
      <c r="APP81" s="27" t="str">
        <f t="shared" si="2674"/>
        <v>1776</v>
      </c>
      <c r="APQ81" s="27" t="str">
        <f t="shared" si="2675"/>
        <v>1776</v>
      </c>
      <c r="APR81" s="27" t="str">
        <f t="shared" si="2676"/>
        <v>1776</v>
      </c>
    </row>
    <row r="82" spans="1:1022 1025:1110" x14ac:dyDescent="0.35">
      <c r="A82" s="27">
        <v>105</v>
      </c>
      <c r="B82" s="89" t="s">
        <v>48</v>
      </c>
      <c r="C82" s="91">
        <f>VLOOKUP(A82, Rankings!$A$2:$AN$129, 40, FALSE)</f>
        <v>80</v>
      </c>
      <c r="D82" s="19" t="s">
        <v>393</v>
      </c>
      <c r="I82" s="29">
        <f t="shared" si="1785"/>
        <v>14</v>
      </c>
      <c r="L82" s="27" t="s">
        <v>2176</v>
      </c>
      <c r="M82" s="27" t="s">
        <v>2575</v>
      </c>
      <c r="N82" s="27" t="s">
        <v>2805</v>
      </c>
      <c r="O82" s="27" t="s">
        <v>24</v>
      </c>
      <c r="P82" s="27" t="s">
        <v>24</v>
      </c>
      <c r="Q82" s="27" t="s">
        <v>3161</v>
      </c>
      <c r="R82" s="27" t="s">
        <v>24</v>
      </c>
      <c r="S82" s="27" t="s">
        <v>3639</v>
      </c>
      <c r="T82" s="27" t="s">
        <v>3752</v>
      </c>
      <c r="U82" s="27" t="s">
        <v>24</v>
      </c>
      <c r="V82" s="27" t="s">
        <v>24</v>
      </c>
      <c r="W82" s="27" t="s">
        <v>4173</v>
      </c>
      <c r="X82" s="27" t="s">
        <v>24</v>
      </c>
      <c r="Y82" s="27" t="s">
        <v>4384</v>
      </c>
      <c r="Z82" s="27" t="s">
        <v>4440</v>
      </c>
      <c r="AA82" s="27" t="s">
        <v>24</v>
      </c>
      <c r="AB82" s="27" t="s">
        <v>24</v>
      </c>
      <c r="AC82" s="27" t="s">
        <v>24</v>
      </c>
      <c r="AD82" s="27" t="s">
        <v>24</v>
      </c>
      <c r="AE82" s="27" t="s">
        <v>24</v>
      </c>
      <c r="AF82" s="27" t="s">
        <v>5125</v>
      </c>
      <c r="AG82" s="27" t="s">
        <v>24</v>
      </c>
      <c r="AH82" s="27" t="s">
        <v>5311</v>
      </c>
      <c r="AI82" s="27" t="s">
        <v>24</v>
      </c>
      <c r="AJ82" s="27" t="s">
        <v>24</v>
      </c>
      <c r="AK82" s="27" t="s">
        <v>24</v>
      </c>
      <c r="AL82" s="27" t="s">
        <v>5670</v>
      </c>
      <c r="AM82" s="27" t="s">
        <v>24</v>
      </c>
      <c r="AN82" s="27" t="s">
        <v>5978</v>
      </c>
      <c r="AO82" s="27" t="s">
        <v>6077</v>
      </c>
      <c r="AP82" s="27" t="s">
        <v>24</v>
      </c>
      <c r="AQ82" s="27" t="s">
        <v>24</v>
      </c>
      <c r="AR82" s="27" t="s">
        <v>6299</v>
      </c>
      <c r="AS82" s="27" t="s">
        <v>24</v>
      </c>
      <c r="AT82" s="27" t="s">
        <v>24</v>
      </c>
      <c r="AU82" s="27" t="s">
        <v>6661</v>
      </c>
      <c r="AV82" s="27" t="s">
        <v>24</v>
      </c>
      <c r="AW82" s="27" t="s">
        <v>24</v>
      </c>
      <c r="AX82" s="27" t="s">
        <v>24</v>
      </c>
      <c r="AY82" s="27" t="s">
        <v>24</v>
      </c>
      <c r="AZ82" s="27" t="s">
        <v>24</v>
      </c>
      <c r="BA82" s="27" t="s">
        <v>24</v>
      </c>
      <c r="BB82" s="27" t="s">
        <v>24</v>
      </c>
      <c r="BC82" s="27" t="s">
        <v>24</v>
      </c>
      <c r="BD82" s="27" t="s">
        <v>24</v>
      </c>
      <c r="BE82" s="27" t="s">
        <v>24</v>
      </c>
      <c r="BF82" s="27" t="s">
        <v>24</v>
      </c>
      <c r="BG82" s="27" t="s">
        <v>24</v>
      </c>
      <c r="BH82" s="27" t="s">
        <v>24</v>
      </c>
      <c r="BI82" s="27" t="s">
        <v>24</v>
      </c>
      <c r="BJ82" s="27" t="s">
        <v>24</v>
      </c>
      <c r="BK82" s="27" t="s">
        <v>24</v>
      </c>
      <c r="BL82" s="27" t="s">
        <v>24</v>
      </c>
      <c r="BM82" s="27" t="s">
        <v>24</v>
      </c>
      <c r="BN82" s="27" t="s">
        <v>24</v>
      </c>
      <c r="BO82" s="27" t="s">
        <v>24</v>
      </c>
      <c r="BP82" s="27" t="s">
        <v>24</v>
      </c>
      <c r="BQ82" s="27" t="s">
        <v>24</v>
      </c>
      <c r="BR82" s="27" t="s">
        <v>24</v>
      </c>
      <c r="BS82" s="27" t="s">
        <v>24</v>
      </c>
      <c r="BT82" s="27" t="s">
        <v>24</v>
      </c>
      <c r="BU82" s="27" t="s">
        <v>24</v>
      </c>
      <c r="BV82" s="27" t="s">
        <v>24</v>
      </c>
      <c r="BW82" s="27" t="s">
        <v>24</v>
      </c>
      <c r="BX82" s="27" t="s">
        <v>24</v>
      </c>
      <c r="BY82" s="27" t="s">
        <v>24</v>
      </c>
      <c r="BZ82" s="27" t="s">
        <v>24</v>
      </c>
      <c r="CA82" s="27" t="s">
        <v>24</v>
      </c>
      <c r="CB82" s="27" t="s">
        <v>24</v>
      </c>
      <c r="CC82" s="27" t="s">
        <v>24</v>
      </c>
      <c r="CD82" s="27" t="s">
        <v>24</v>
      </c>
      <c r="CE82" s="27" t="s">
        <v>24</v>
      </c>
      <c r="CF82" s="27" t="s">
        <v>24</v>
      </c>
      <c r="CG82" s="27" t="s">
        <v>24</v>
      </c>
      <c r="CH82" s="27" t="s">
        <v>24</v>
      </c>
      <c r="CI82" s="27" t="s">
        <v>24</v>
      </c>
      <c r="CJ82" s="27" t="s">
        <v>24</v>
      </c>
      <c r="CK82" s="27" t="s">
        <v>24</v>
      </c>
      <c r="CL82" s="27" t="s">
        <v>24</v>
      </c>
      <c r="CM82" s="27" t="s">
        <v>24</v>
      </c>
      <c r="CN82" s="27" t="s">
        <v>24</v>
      </c>
      <c r="CO82" s="27" t="s">
        <v>24</v>
      </c>
      <c r="CQ82" s="28">
        <f t="shared" si="1786"/>
        <v>4</v>
      </c>
      <c r="CR82" s="28">
        <f t="shared" si="1787"/>
        <v>3</v>
      </c>
      <c r="CS82" s="28">
        <f t="shared" si="1788"/>
        <v>2</v>
      </c>
      <c r="CT82" s="28">
        <f t="shared" si="1789"/>
        <v>3</v>
      </c>
      <c r="CU82" s="28">
        <f t="shared" si="1790"/>
        <v>3</v>
      </c>
      <c r="CV82" s="28">
        <f t="shared" si="1791"/>
        <v>2</v>
      </c>
      <c r="CW82" s="28">
        <f t="shared" si="1792"/>
        <v>2</v>
      </c>
      <c r="CX82" s="28">
        <f t="shared" si="1793"/>
        <v>2</v>
      </c>
      <c r="CY82" s="28">
        <f t="shared" si="1794"/>
        <v>0</v>
      </c>
      <c r="CZ82" s="28">
        <f t="shared" si="1795"/>
        <v>0</v>
      </c>
      <c r="DA82" s="28">
        <f t="shared" si="1796"/>
        <v>0</v>
      </c>
      <c r="DB82" s="28">
        <f t="shared" si="1797"/>
        <v>0</v>
      </c>
      <c r="DC82" s="28">
        <f t="shared" si="1798"/>
        <v>1</v>
      </c>
      <c r="DD82" s="28">
        <f t="shared" si="1799"/>
        <v>0</v>
      </c>
      <c r="DE82" s="28">
        <f t="shared" si="1800"/>
        <v>2</v>
      </c>
      <c r="DF82" s="28">
        <f t="shared" si="1801"/>
        <v>1</v>
      </c>
      <c r="DG82" s="28">
        <f t="shared" si="1802"/>
        <v>0</v>
      </c>
      <c r="DH82" s="28">
        <f t="shared" si="1803"/>
        <v>0</v>
      </c>
      <c r="DI82" s="28">
        <f t="shared" si="1804"/>
        <v>0</v>
      </c>
      <c r="DJ82" s="28">
        <f t="shared" si="1805"/>
        <v>0</v>
      </c>
      <c r="DK82" s="28">
        <f t="shared" si="1806"/>
        <v>0</v>
      </c>
      <c r="DL82" s="28">
        <f t="shared" si="1807"/>
        <v>0</v>
      </c>
      <c r="DM82" s="28">
        <f t="shared" si="1808"/>
        <v>0</v>
      </c>
      <c r="DN82" s="28">
        <f t="shared" si="1809"/>
        <v>0</v>
      </c>
      <c r="DO82" s="28">
        <f t="shared" si="1810"/>
        <v>3</v>
      </c>
      <c r="DP82" s="28">
        <f t="shared" si="1811"/>
        <v>1</v>
      </c>
      <c r="DR82">
        <f t="shared" si="1812"/>
        <v>1</v>
      </c>
      <c r="DS82">
        <f t="shared" si="1813"/>
        <v>4</v>
      </c>
      <c r="DT82">
        <f t="shared" si="1814"/>
        <v>1</v>
      </c>
      <c r="DU82">
        <f t="shared" si="1815"/>
        <v>0</v>
      </c>
      <c r="DV82">
        <f t="shared" si="1816"/>
        <v>0</v>
      </c>
      <c r="DW82">
        <f t="shared" si="1817"/>
        <v>4</v>
      </c>
      <c r="DX82">
        <f t="shared" si="1818"/>
        <v>0</v>
      </c>
      <c r="DY82">
        <f t="shared" si="1819"/>
        <v>9</v>
      </c>
      <c r="DZ82">
        <f t="shared" si="1820"/>
        <v>2</v>
      </c>
      <c r="EA82">
        <f t="shared" si="1821"/>
        <v>0</v>
      </c>
      <c r="EB82">
        <f t="shared" si="1822"/>
        <v>0</v>
      </c>
      <c r="EC82">
        <f t="shared" si="1823"/>
        <v>2</v>
      </c>
      <c r="ED82">
        <f t="shared" si="1824"/>
        <v>0</v>
      </c>
      <c r="EE82">
        <f t="shared" si="1825"/>
        <v>11</v>
      </c>
      <c r="EF82">
        <f t="shared" si="1826"/>
        <v>3</v>
      </c>
      <c r="EG82">
        <f t="shared" si="1827"/>
        <v>0</v>
      </c>
      <c r="EH82">
        <f t="shared" si="1828"/>
        <v>0</v>
      </c>
      <c r="EI82">
        <f t="shared" si="1829"/>
        <v>0</v>
      </c>
      <c r="EJ82">
        <f t="shared" si="1830"/>
        <v>0</v>
      </c>
      <c r="EK82">
        <f t="shared" si="1831"/>
        <v>0</v>
      </c>
      <c r="EL82">
        <f t="shared" si="1832"/>
        <v>1</v>
      </c>
      <c r="EM82">
        <f t="shared" si="1833"/>
        <v>0</v>
      </c>
      <c r="EN82">
        <f t="shared" si="1834"/>
        <v>11</v>
      </c>
      <c r="EO82">
        <f t="shared" si="1835"/>
        <v>0</v>
      </c>
      <c r="EP82">
        <f t="shared" si="1836"/>
        <v>0</v>
      </c>
      <c r="EQ82">
        <f t="shared" si="1837"/>
        <v>0</v>
      </c>
      <c r="ER82">
        <f t="shared" si="1838"/>
        <v>3</v>
      </c>
      <c r="ES82">
        <f t="shared" si="1839"/>
        <v>0</v>
      </c>
      <c r="ET82">
        <f t="shared" si="1840"/>
        <v>12</v>
      </c>
      <c r="EU82">
        <f t="shared" si="1841"/>
        <v>4</v>
      </c>
      <c r="EV82">
        <f t="shared" si="1842"/>
        <v>0</v>
      </c>
      <c r="EW82">
        <f t="shared" si="1843"/>
        <v>0</v>
      </c>
      <c r="EX82">
        <f t="shared" si="1844"/>
        <v>1</v>
      </c>
      <c r="EY82">
        <f t="shared" si="1845"/>
        <v>0</v>
      </c>
      <c r="EZ82">
        <f t="shared" si="1846"/>
        <v>0</v>
      </c>
      <c r="FA82">
        <f t="shared" si="1847"/>
        <v>2</v>
      </c>
      <c r="FB82">
        <f t="shared" si="1848"/>
        <v>0</v>
      </c>
      <c r="FC82">
        <f t="shared" si="1849"/>
        <v>0</v>
      </c>
      <c r="FD82">
        <f t="shared" si="1850"/>
        <v>0</v>
      </c>
      <c r="FE82">
        <f t="shared" si="1851"/>
        <v>0</v>
      </c>
      <c r="FF82">
        <f t="shared" si="1852"/>
        <v>0</v>
      </c>
      <c r="FG82">
        <f t="shared" si="1853"/>
        <v>0</v>
      </c>
      <c r="FH82">
        <f t="shared" si="1854"/>
        <v>0</v>
      </c>
      <c r="FI82">
        <f t="shared" si="1855"/>
        <v>0</v>
      </c>
      <c r="FJ82">
        <f t="shared" si="1856"/>
        <v>0</v>
      </c>
      <c r="FK82">
        <f t="shared" si="1857"/>
        <v>0</v>
      </c>
      <c r="FL82">
        <f t="shared" si="1858"/>
        <v>0</v>
      </c>
      <c r="FM82">
        <f t="shared" si="1859"/>
        <v>0</v>
      </c>
      <c r="FN82">
        <f t="shared" si="1860"/>
        <v>0</v>
      </c>
      <c r="FO82">
        <f t="shared" si="1861"/>
        <v>0</v>
      </c>
      <c r="FP82">
        <f t="shared" si="1862"/>
        <v>0</v>
      </c>
      <c r="FQ82">
        <f t="shared" si="1863"/>
        <v>0</v>
      </c>
      <c r="FR82">
        <f t="shared" si="1864"/>
        <v>0</v>
      </c>
      <c r="FS82">
        <f t="shared" si="1865"/>
        <v>0</v>
      </c>
      <c r="FT82">
        <f t="shared" si="1866"/>
        <v>0</v>
      </c>
      <c r="FU82">
        <f t="shared" si="1867"/>
        <v>0</v>
      </c>
      <c r="FV82">
        <f t="shared" si="1868"/>
        <v>0</v>
      </c>
      <c r="FW82">
        <f t="shared" si="1869"/>
        <v>0</v>
      </c>
      <c r="FX82">
        <f t="shared" si="1870"/>
        <v>0</v>
      </c>
      <c r="FY82">
        <f t="shared" si="1871"/>
        <v>0</v>
      </c>
      <c r="FZ82">
        <f t="shared" si="1872"/>
        <v>0</v>
      </c>
      <c r="GA82">
        <f t="shared" si="1873"/>
        <v>0</v>
      </c>
      <c r="GB82">
        <f t="shared" si="1874"/>
        <v>0</v>
      </c>
      <c r="GC82">
        <f t="shared" si="1875"/>
        <v>0</v>
      </c>
      <c r="GD82">
        <f t="shared" si="1876"/>
        <v>0</v>
      </c>
      <c r="GE82">
        <f t="shared" si="1877"/>
        <v>0</v>
      </c>
      <c r="GF82">
        <f t="shared" si="1878"/>
        <v>0</v>
      </c>
      <c r="GG82">
        <f t="shared" si="1879"/>
        <v>0</v>
      </c>
      <c r="GH82">
        <f t="shared" si="1880"/>
        <v>0</v>
      </c>
      <c r="GI82">
        <f t="shared" si="1881"/>
        <v>0</v>
      </c>
      <c r="GJ82">
        <f t="shared" si="1882"/>
        <v>0</v>
      </c>
      <c r="GK82">
        <f t="shared" si="1883"/>
        <v>0</v>
      </c>
      <c r="GL82">
        <f t="shared" si="1884"/>
        <v>0</v>
      </c>
      <c r="GM82">
        <f t="shared" si="1885"/>
        <v>0</v>
      </c>
      <c r="GN82">
        <f t="shared" si="1886"/>
        <v>0</v>
      </c>
      <c r="GO82">
        <f t="shared" si="1887"/>
        <v>0</v>
      </c>
      <c r="GP82">
        <f t="shared" si="1888"/>
        <v>0</v>
      </c>
      <c r="GQ82">
        <f t="shared" si="1889"/>
        <v>0</v>
      </c>
      <c r="GR82">
        <f t="shared" si="1890"/>
        <v>0</v>
      </c>
      <c r="GS82">
        <f t="shared" si="1891"/>
        <v>0</v>
      </c>
      <c r="GT82">
        <f t="shared" si="1892"/>
        <v>0</v>
      </c>
      <c r="GU82">
        <f t="shared" si="1893"/>
        <v>0</v>
      </c>
      <c r="GW82" s="28">
        <f t="shared" si="1894"/>
        <v>5.3842804600236063</v>
      </c>
      <c r="GX82" s="28">
        <f t="shared" si="1895"/>
        <v>0</v>
      </c>
      <c r="GY82" s="28">
        <f t="shared" si="1896"/>
        <v>2.3330538980822153</v>
      </c>
      <c r="GZ82" s="28">
        <f t="shared" si="1897"/>
        <v>0</v>
      </c>
      <c r="HA82" s="28">
        <f t="shared" si="1898"/>
        <v>0</v>
      </c>
      <c r="HB82" s="28">
        <f t="shared" si="1899"/>
        <v>6.5508074090647135</v>
      </c>
      <c r="HC82" s="28">
        <f t="shared" si="1900"/>
        <v>0.43421950454746455</v>
      </c>
      <c r="HE82">
        <f>IFERROR(VLOOKUP(_xlfn.NUMBERVALUE(MID(L82, SEARCH("!", L82)+1, SEARCH("+", L82)-SEARCH("!", L82)-1)), Rankings!$A$2:$BK$129, 63, FALSE),0)</f>
        <v>0.27055526979863026</v>
      </c>
      <c r="HF82">
        <f>IFERROR(VLOOKUP(_xlfn.NUMBERVALUE(MID(M82, SEARCH("!", M82)+1, SEARCH("+", M82)-SEARCH("!", M82)-1)), Rankings!$A$2:$BK$129, 63, FALSE),0)</f>
        <v>0.62696833856605805</v>
      </c>
      <c r="HG82">
        <f>IFERROR(VLOOKUP(_xlfn.NUMBERVALUE(MID(N82, SEARCH("!", N82)+1, SEARCH("+", N82)-SEARCH("!", N82)-1)), Rankings!$A$2:$BK$129, 63, FALSE),0)</f>
        <v>0.3239042986229444</v>
      </c>
      <c r="HH82">
        <f>IFERROR(VLOOKUP(_xlfn.NUMBERVALUE(MID(O82, SEARCH("!", O82)+1, SEARCH("+", O82)-SEARCH("!", O82)-1)), Rankings!$A$2:$BK$129, 63, FALSE),0)</f>
        <v>0</v>
      </c>
      <c r="HI82">
        <f>IFERROR(VLOOKUP(_xlfn.NUMBERVALUE(MID(P82, SEARCH("!", P82)+1, SEARCH("+", P82)-SEARCH("!", P82)-1)), Rankings!$A$2:$BK$129, 63, FALSE),0)</f>
        <v>0</v>
      </c>
      <c r="HJ82">
        <f>IFERROR(VLOOKUP(_xlfn.NUMBERVALUE(MID(Q82, SEARCH("!", Q82)+1, SEARCH("+", Q82)-SEARCH("!", Q82)-1)), Rankings!$A$2:$BK$129, 63, FALSE),0)</f>
        <v>0.55834743493300543</v>
      </c>
      <c r="HK82">
        <f>IFERROR(VLOOKUP(_xlfn.NUMBERVALUE(MID(R82, SEARCH("!", R82)+1, SEARCH("+", R82)-SEARCH("!", R82)-1)), Rankings!$A$2:$BK$129, 63, FALSE),0)</f>
        <v>0</v>
      </c>
      <c r="HL82">
        <f>IFERROR(VLOOKUP(_xlfn.NUMBERVALUE(MID(S82, SEARCH("!", S82)+1, SEARCH("+", S82)-SEARCH("!", S82)-1)), Rankings!$A$2:$BK$129, 63, FALSE),0)</f>
        <v>0.49011682896979852</v>
      </c>
      <c r="HM82">
        <f>IFERROR(VLOOKUP(_xlfn.NUMBERVALUE(MID(T82, SEARCH("!", T82)+1, SEARCH("+", T82)-SEARCH("!", T82)-1)), Rankings!$A$2:$BK$129, 63, FALSE),0)</f>
        <v>0.54003685840701343</v>
      </c>
      <c r="HN82">
        <f>IFERROR(VLOOKUP(_xlfn.NUMBERVALUE(MID(U82, SEARCH("!", U82)+1, SEARCH("+", U82)-SEARCH("!", U82)-1)), Rankings!$A$2:$BK$129, 63, FALSE),0)</f>
        <v>0</v>
      </c>
      <c r="HO82">
        <f>IFERROR(VLOOKUP(_xlfn.NUMBERVALUE(MID(V82, SEARCH("!", V82)+1, SEARCH("+", V82)-SEARCH("!", V82)-1)), Rankings!$A$2:$BK$129, 63, FALSE),0)</f>
        <v>0</v>
      </c>
      <c r="HP82">
        <f>IFERROR(VLOOKUP(_xlfn.NUMBERVALUE(MID(W82, SEARCH("!", W82)+1, SEARCH("+", W82)-SEARCH("!", W82)-1)), Rankings!$A$2:$BK$129, 63, FALSE),0)</f>
        <v>0.29274247393212427</v>
      </c>
      <c r="HQ82">
        <f>IFERROR(VLOOKUP(_xlfn.NUMBERVALUE(MID(X82, SEARCH("!", X82)+1, SEARCH("+", X82)-SEARCH("!", X82)-1)), Rankings!$A$2:$BK$129, 63, FALSE),0)</f>
        <v>0</v>
      </c>
      <c r="HR82">
        <f>IFERROR(VLOOKUP(_xlfn.NUMBERVALUE(MID(Y82, SEARCH("!", Y82)+1, SEARCH("+", Y82)-SEARCH("!", Y82)-1)), Rankings!$A$2:$BK$129, 63, FALSE),0)</f>
        <v>0.59825948781106209</v>
      </c>
      <c r="HS82">
        <f>IFERROR(VLOOKUP(_xlfn.NUMBERVALUE(MID(Z82, SEARCH("!", Z82)+1, SEARCH("+", Z82)-SEARCH("!", Z82)-1)), Rankings!$A$2:$BK$129, 63, FALSE),0)</f>
        <v>0.13381089047003955</v>
      </c>
      <c r="HT82">
        <f>IFERROR(VLOOKUP(_xlfn.NUMBERVALUE(MID(AA82, SEARCH("!", AA82)+1, SEARCH("+", AA82)-SEARCH("!", AA82)-1)), Rankings!$A$2:$BK$129, 63, FALSE),0)</f>
        <v>0</v>
      </c>
      <c r="HU82">
        <f>IFERROR(VLOOKUP(_xlfn.NUMBERVALUE(MID(AB82, SEARCH("!", AB82)+1, SEARCH("+", AB82)-SEARCH("!", AB82)-1)), Rankings!$A$2:$BK$129, 63, FALSE),0)</f>
        <v>0</v>
      </c>
      <c r="HV82">
        <f>IFERROR(VLOOKUP(_xlfn.NUMBERVALUE(MID(AC82, SEARCH("!", AC82)+1, SEARCH("+", AC82)-SEARCH("!", AC82)-1)), Rankings!$A$2:$BK$129, 63, FALSE),0)</f>
        <v>0</v>
      </c>
      <c r="HW82">
        <f>IFERROR(VLOOKUP(_xlfn.NUMBERVALUE(MID(AD82, SEARCH("!", AD82)+1, SEARCH("+", AD82)-SEARCH("!", AD82)-1)), Rankings!$A$2:$BK$129, 63, FALSE),0)</f>
        <v>0</v>
      </c>
      <c r="HX82">
        <f>IFERROR(VLOOKUP(_xlfn.NUMBERVALUE(MID(AE82, SEARCH("!", AE82)+1, SEARCH("+", AE82)-SEARCH("!", AE82)-1)), Rankings!$A$2:$BK$129, 63, FALSE),0)</f>
        <v>0</v>
      </c>
      <c r="HY82">
        <f>IFERROR(VLOOKUP(_xlfn.NUMBERVALUE(MID(AF82, SEARCH("!", AF82)+1, SEARCH("+", AF82)-SEARCH("!", AF82)-1)), Rankings!$A$2:$BK$129, 63, FALSE),0)</f>
        <v>0.37792062575640611</v>
      </c>
      <c r="HZ82">
        <f>IFERROR(VLOOKUP(_xlfn.NUMBERVALUE(MID(AG82, SEARCH("!", AG82)+1, SEARCH("+", AG82)-SEARCH("!", AG82)-1)), Rankings!$A$2:$BK$129, 63, FALSE),0)</f>
        <v>0</v>
      </c>
      <c r="IA82">
        <f>IFERROR(VLOOKUP(_xlfn.NUMBERVALUE(MID(AH82, SEARCH("!", AH82)+1, SEARCH("+", AH82)-SEARCH("!", AH82)-1)), Rankings!$A$2:$BK$129, 63, FALSE),0)</f>
        <v>0.34847699079011563</v>
      </c>
      <c r="IB82">
        <f>IFERROR(VLOOKUP(_xlfn.NUMBERVALUE(MID(AI82, SEARCH("!", AI82)+1, SEARCH("+", AI82)-SEARCH("!", AI82)-1)), Rankings!$A$2:$BK$129, 63, FALSE),0)</f>
        <v>0</v>
      </c>
      <c r="IC82">
        <f>IFERROR(VLOOKUP(_xlfn.NUMBERVALUE(MID(AJ82, SEARCH("!", AJ82)+1, SEARCH("+", AJ82)-SEARCH("!", AJ82)-1)), Rankings!$A$2:$BK$129, 63, FALSE),0)</f>
        <v>0</v>
      </c>
      <c r="ID82">
        <f>IFERROR(VLOOKUP(_xlfn.NUMBERVALUE(MID(AK82, SEARCH("!", AK82)+1, SEARCH("+", AK82)-SEARCH("!", AK82)-1)), Rankings!$A$2:$BK$129, 63, FALSE),0)</f>
        <v>0</v>
      </c>
      <c r="IE82">
        <f>IFERROR(VLOOKUP(_xlfn.NUMBERVALUE(MID(AL82, SEARCH("!", AL82)+1, SEARCH("+", AL82)-SEARCH("!", AL82)-1)), Rankings!$A$2:$BK$129, 63, FALSE),0)</f>
        <v>0.59685324237275783</v>
      </c>
      <c r="IF82">
        <f>IFERROR(VLOOKUP(_xlfn.NUMBERVALUE(MID(AM82, SEARCH("!", AM82)+1, SEARCH("+", AM82)-SEARCH("!", AM82)-1)), Rankings!$A$2:$BK$129, 63, FALSE),0)</f>
        <v>0</v>
      </c>
      <c r="IG82">
        <f>IFERROR(VLOOKUP(_xlfn.NUMBERVALUE(MID(AN82, SEARCH("!", AN82)+1, SEARCH("+", AN82)-SEARCH("!", AN82)-1)), Rankings!$A$2:$BK$129, 63, FALSE),0)</f>
        <v>0.89620059051123913</v>
      </c>
      <c r="IH82">
        <f>IFERROR(VLOOKUP(_xlfn.NUMBERVALUE(MID(AO82, SEARCH("!", AO82)+1, SEARCH("+", AO82)-SEARCH("!", AO82)-1)), Rankings!$A$2:$BK$129, 63, FALSE),0)</f>
        <v>0.58016529379212656</v>
      </c>
      <c r="II82">
        <f>IFERROR(VLOOKUP(_xlfn.NUMBERVALUE(MID(AP82, SEARCH("!", AP82)+1, SEARCH("+", AP82)-SEARCH("!", AP82)-1)), Rankings!$A$2:$BK$129, 63, FALSE),0)</f>
        <v>0</v>
      </c>
      <c r="IJ82">
        <f>IFERROR(VLOOKUP(_xlfn.NUMBERVALUE(MID(AQ82, SEARCH("!", AQ82)+1, SEARCH("+", AQ82)-SEARCH("!", AQ82)-1)), Rankings!$A$2:$BK$129, 63, FALSE),0)</f>
        <v>0</v>
      </c>
      <c r="IK82">
        <f>IFERROR(VLOOKUP(_xlfn.NUMBERVALUE(MID(AR82, SEARCH("!", AR82)+1, SEARCH("+", AR82)-SEARCH("!", AR82)-1)), Rankings!$A$2:$BK$129, 63, FALSE),0)</f>
        <v>0.2146882130122317</v>
      </c>
      <c r="IL82">
        <f>IFERROR(VLOOKUP(_xlfn.NUMBERVALUE(MID(AS82, SEARCH("!", AS82)+1, SEARCH("+", AS82)-SEARCH("!", AS82)-1)), Rankings!$A$2:$BK$129, 63, FALSE),0)</f>
        <v>0</v>
      </c>
      <c r="IM82">
        <f>IFERROR(VLOOKUP(_xlfn.NUMBERVALUE(MID(AT82, SEARCH("!", AT82)+1, SEARCH("+", AT82)-SEARCH("!", AT82)-1)), Rankings!$A$2:$BK$129, 63, FALSE),0)</f>
        <v>0</v>
      </c>
      <c r="IN82">
        <f>IFERROR(VLOOKUP(_xlfn.NUMBERVALUE(MID(AU82, SEARCH("!", AU82)+1, SEARCH("+", AU82)-SEARCH("!", AU82)-1)), Rankings!$A$2:$BK$129, 63, FALSE),0)</f>
        <v>0.86828752036026902</v>
      </c>
      <c r="IO82">
        <f>IFERROR(VLOOKUP(_xlfn.NUMBERVALUE(MID(AV82, SEARCH("!", AV82)+1, SEARCH("+", AV82)-SEARCH("!", AV82)-1)), Rankings!$A$2:$BK$129, 63, FALSE),0)</f>
        <v>0</v>
      </c>
      <c r="IP82">
        <f>IFERROR(VLOOKUP(_xlfn.NUMBERVALUE(MID(AW82, SEARCH("!", AW82)+1, SEARCH("+", AW82)-SEARCH("!", AW82)-1)), Rankings!$A$2:$BK$129, 63, FALSE),0)</f>
        <v>0</v>
      </c>
      <c r="IQ82">
        <f>IFERROR(VLOOKUP(_xlfn.NUMBERVALUE(MID(AX82, SEARCH("!", AX82)+1, SEARCH("+", AX82)-SEARCH("!", AX82)-1)), Rankings!$A$2:$BK$129, 63, FALSE),0)</f>
        <v>0</v>
      </c>
      <c r="IR82">
        <f>IFERROR(VLOOKUP(_xlfn.NUMBERVALUE(MID(AY82, SEARCH("!", AY82)+1, SEARCH("+", AY82)-SEARCH("!", AY82)-1)), Rankings!$A$2:$BK$129, 63, FALSE),0)</f>
        <v>0</v>
      </c>
      <c r="IS82">
        <f>IFERROR(VLOOKUP(_xlfn.NUMBERVALUE(MID(AZ82, SEARCH("!", AZ82)+1, SEARCH("+", AZ82)-SEARCH("!", AZ82)-1)), Rankings!$A$2:$BK$129, 63, FALSE),0)</f>
        <v>0</v>
      </c>
      <c r="IT82">
        <f>IFERROR(VLOOKUP(_xlfn.NUMBERVALUE(MID(BA82, SEARCH("!", BA82)+1, SEARCH("+", BA82)-SEARCH("!", BA82)-1)), Rankings!$A$2:$BK$129, 63, FALSE),0)</f>
        <v>0</v>
      </c>
      <c r="IU82">
        <f>IFERROR(VLOOKUP(_xlfn.NUMBERVALUE(MID(BB82, SEARCH("!", BB82)+1, SEARCH("+", BB82)-SEARCH("!", BB82)-1)), Rankings!$A$2:$BK$129, 63, FALSE),0)</f>
        <v>0</v>
      </c>
      <c r="IV82">
        <f>IFERROR(VLOOKUP(_xlfn.NUMBERVALUE(MID(BC82, SEARCH("!", BC82)+1, SEARCH("+", BC82)-SEARCH("!", BC82)-1)), Rankings!$A$2:$BK$129, 63, FALSE),0)</f>
        <v>0</v>
      </c>
      <c r="IW82">
        <f>IFERROR(VLOOKUP(_xlfn.NUMBERVALUE(MID(BD82, SEARCH("!", BD82)+1, SEARCH("+", BD82)-SEARCH("!", BD82)-1)), Rankings!$A$2:$BK$129, 63, FALSE),0)</f>
        <v>0</v>
      </c>
      <c r="IX82">
        <f>IFERROR(VLOOKUP(_xlfn.NUMBERVALUE(MID(BE82, SEARCH("!", BE82)+1, SEARCH("+", BE82)-SEARCH("!", BE82)-1)), Rankings!$A$2:$BK$129, 63, FALSE),0)</f>
        <v>0</v>
      </c>
      <c r="IY82">
        <f>IFERROR(VLOOKUP(_xlfn.NUMBERVALUE(MID(BF82, SEARCH("!", BF82)+1, SEARCH("+", BF82)-SEARCH("!", BF82)-1)), Rankings!$A$2:$BK$129, 63, FALSE),0)</f>
        <v>0</v>
      </c>
      <c r="IZ82">
        <f>IFERROR(VLOOKUP(_xlfn.NUMBERVALUE(MID(BG82, SEARCH("!", BG82)+1, SEARCH("+", BG82)-SEARCH("!", BG82)-1)), Rankings!$A$2:$BK$129, 63, FALSE),0)</f>
        <v>0</v>
      </c>
      <c r="JA82">
        <f>IFERROR(VLOOKUP(_xlfn.NUMBERVALUE(MID(BH82, SEARCH("!", BH82)+1, SEARCH("+", BH82)-SEARCH("!", BH82)-1)), Rankings!$A$2:$BK$129, 63, FALSE),0)</f>
        <v>0</v>
      </c>
      <c r="JB82">
        <f>IFERROR(VLOOKUP(_xlfn.NUMBERVALUE(MID(BI82, SEARCH("!", BI82)+1, SEARCH("+", BI82)-SEARCH("!", BI82)-1)), Rankings!$A$2:$BK$129, 63, FALSE),0)</f>
        <v>0</v>
      </c>
      <c r="JC82">
        <f>IFERROR(VLOOKUP(_xlfn.NUMBERVALUE(MID(BJ82, SEARCH("!", BJ82)+1, SEARCH("+", BJ82)-SEARCH("!", BJ82)-1)), Rankings!$A$2:$BK$129, 63, FALSE),0)</f>
        <v>0</v>
      </c>
      <c r="JD82">
        <f>IFERROR(VLOOKUP(_xlfn.NUMBERVALUE(MID(BK82, SEARCH("!", BK82)+1, SEARCH("+", BK82)-SEARCH("!", BK82)-1)), Rankings!$A$2:$BK$129, 63, FALSE),0)</f>
        <v>0</v>
      </c>
      <c r="JE82">
        <f>IFERROR(VLOOKUP(_xlfn.NUMBERVALUE(MID(BL82, SEARCH("!", BL82)+1, SEARCH("+", BL82)-SEARCH("!", BL82)-1)), Rankings!$A$2:$BK$129, 63, FALSE),0)</f>
        <v>0</v>
      </c>
      <c r="JF82">
        <f>IFERROR(VLOOKUP(_xlfn.NUMBERVALUE(MID(BM82, SEARCH("!", BM82)+1, SEARCH("+", BM82)-SEARCH("!", BM82)-1)), Rankings!$A$2:$BK$129, 63, FALSE),0)</f>
        <v>0</v>
      </c>
      <c r="JG82">
        <f>IFERROR(VLOOKUP(_xlfn.NUMBERVALUE(MID(BN82, SEARCH("!", BN82)+1, SEARCH("+", BN82)-SEARCH("!", BN82)-1)), Rankings!$A$2:$BK$129, 63, FALSE),0)</f>
        <v>0</v>
      </c>
      <c r="JH82">
        <f>IFERROR(VLOOKUP(_xlfn.NUMBERVALUE(MID(BO82, SEARCH("!", BO82)+1, SEARCH("+", BO82)-SEARCH("!", BO82)-1)), Rankings!$A$2:$BK$129, 63, FALSE),0)</f>
        <v>0</v>
      </c>
      <c r="JI82">
        <f>IFERROR(VLOOKUP(_xlfn.NUMBERVALUE(MID(BP82, SEARCH("!", BP82)+1, SEARCH("+", BP82)-SEARCH("!", BP82)-1)), Rankings!$A$2:$BK$129, 63, FALSE),0)</f>
        <v>0</v>
      </c>
      <c r="JJ82">
        <f>IFERROR(VLOOKUP(_xlfn.NUMBERVALUE(MID(BQ82, SEARCH("!", BQ82)+1, SEARCH("+", BQ82)-SEARCH("!", BQ82)-1)), Rankings!$A$2:$BK$129, 63, FALSE),0)</f>
        <v>0</v>
      </c>
      <c r="JK82">
        <f>IFERROR(VLOOKUP(_xlfn.NUMBERVALUE(MID(BR82, SEARCH("!", BR82)+1, SEARCH("+", BR82)-SEARCH("!", BR82)-1)), Rankings!$A$2:$BK$129, 63, FALSE),0)</f>
        <v>0</v>
      </c>
      <c r="JL82">
        <f>IFERROR(VLOOKUP(_xlfn.NUMBERVALUE(MID(BS82, SEARCH("!", BS82)+1, SEARCH("+", BS82)-SEARCH("!", BS82)-1)), Rankings!$A$2:$BK$129, 63, FALSE),0)</f>
        <v>0</v>
      </c>
      <c r="JM82">
        <f>IFERROR(VLOOKUP(_xlfn.NUMBERVALUE(MID(BT82, SEARCH("!", BT82)+1, SEARCH("+", BT82)-SEARCH("!", BT82)-1)), Rankings!$A$2:$BK$129, 63, FALSE),0)</f>
        <v>0</v>
      </c>
      <c r="JN82">
        <f>IFERROR(VLOOKUP(_xlfn.NUMBERVALUE(MID(BU82, SEARCH("!", BU82)+1, SEARCH("+", BU82)-SEARCH("!", BU82)-1)), Rankings!$A$2:$BK$129, 63, FALSE),0)</f>
        <v>0</v>
      </c>
      <c r="JO82">
        <f>IFERROR(VLOOKUP(_xlfn.NUMBERVALUE(MID(BV82, SEARCH("!", BV82)+1, SEARCH("+", BV82)-SEARCH("!", BV82)-1)), Rankings!$A$2:$BK$129, 63, FALSE),0)</f>
        <v>0</v>
      </c>
      <c r="JP82">
        <f>IFERROR(VLOOKUP(_xlfn.NUMBERVALUE(MID(BW82, SEARCH("!", BW82)+1, SEARCH("+", BW82)-SEARCH("!", BW82)-1)), Rankings!$A$2:$BK$129, 63, FALSE),0)</f>
        <v>0</v>
      </c>
      <c r="JQ82">
        <f>IFERROR(VLOOKUP(_xlfn.NUMBERVALUE(MID(BX82, SEARCH("!", BX82)+1, SEARCH("+", BX82)-SEARCH("!", BX82)-1)), Rankings!$A$2:$BK$129, 63, FALSE),0)</f>
        <v>0</v>
      </c>
      <c r="JR82">
        <f>IFERROR(VLOOKUP(_xlfn.NUMBERVALUE(MID(BY82, SEARCH("!", BY82)+1, SEARCH("+", BY82)-SEARCH("!", BY82)-1)), Rankings!$A$2:$BK$129, 63, FALSE),0)</f>
        <v>0</v>
      </c>
      <c r="JS82">
        <f>IFERROR(VLOOKUP(_xlfn.NUMBERVALUE(MID(BZ82, SEARCH("!", BZ82)+1, SEARCH("+", BZ82)-SEARCH("!", BZ82)-1)), Rankings!$A$2:$BK$129, 63, FALSE),0)</f>
        <v>0</v>
      </c>
      <c r="JT82">
        <f>IFERROR(VLOOKUP(_xlfn.NUMBERVALUE(MID(CA82, SEARCH("!", CA82)+1, SEARCH("+", CA82)-SEARCH("!", CA82)-1)), Rankings!$A$2:$BK$129, 63, FALSE),0)</f>
        <v>0</v>
      </c>
      <c r="JU82">
        <f>IFERROR(VLOOKUP(_xlfn.NUMBERVALUE(MID(CB82, SEARCH("!", CB82)+1, SEARCH("+", CB82)-SEARCH("!", CB82)-1)), Rankings!$A$2:$BK$129, 63, FALSE),0)</f>
        <v>0</v>
      </c>
      <c r="JV82">
        <f>IFERROR(VLOOKUP(_xlfn.NUMBERVALUE(MID(CC82, SEARCH("!", CC82)+1, SEARCH("+", CC82)-SEARCH("!", CC82)-1)), Rankings!$A$2:$BK$129, 63, FALSE),0)</f>
        <v>0</v>
      </c>
      <c r="JW82">
        <f>IFERROR(VLOOKUP(_xlfn.NUMBERVALUE(MID(CD82, SEARCH("!", CD82)+1, SEARCH("+", CD82)-SEARCH("!", CD82)-1)), Rankings!$A$2:$BK$129, 63, FALSE),0)</f>
        <v>0</v>
      </c>
      <c r="JX82">
        <f>IFERROR(VLOOKUP(_xlfn.NUMBERVALUE(MID(CE82, SEARCH("!", CE82)+1, SEARCH("+", CE82)-SEARCH("!", CE82)-1)), Rankings!$A$2:$BK$129, 63, FALSE),0)</f>
        <v>0</v>
      </c>
      <c r="JY82">
        <f>IFERROR(VLOOKUP(_xlfn.NUMBERVALUE(MID(CF82, SEARCH("!", CF82)+1, SEARCH("+", CF82)-SEARCH("!", CF82)-1)), Rankings!$A$2:$BK$129, 63, FALSE),0)</f>
        <v>0</v>
      </c>
      <c r="JZ82">
        <f>IFERROR(VLOOKUP(_xlfn.NUMBERVALUE(MID(CG82, SEARCH("!", CG82)+1, SEARCH("+", CG82)-SEARCH("!", CG82)-1)), Rankings!$A$2:$BK$129, 63, FALSE),0)</f>
        <v>0</v>
      </c>
      <c r="KA82">
        <f>IFERROR(VLOOKUP(_xlfn.NUMBERVALUE(MID(CH82, SEARCH("!", CH82)+1, SEARCH("+", CH82)-SEARCH("!", CH82)-1)), Rankings!$A$2:$BK$129, 63, FALSE),0)</f>
        <v>0</v>
      </c>
      <c r="KB82">
        <f>IFERROR(VLOOKUP(_xlfn.NUMBERVALUE(MID(CI82, SEARCH("!", CI82)+1, SEARCH("+", CI82)-SEARCH("!", CI82)-1)), Rankings!$A$2:$BK$129, 63, FALSE),0)</f>
        <v>0</v>
      </c>
      <c r="KC82">
        <f>IFERROR(VLOOKUP(_xlfn.NUMBERVALUE(MID(CJ82, SEARCH("!", CJ82)+1, SEARCH("+", CJ82)-SEARCH("!", CJ82)-1)), Rankings!$A$2:$BK$129, 63, FALSE),0)</f>
        <v>0</v>
      </c>
      <c r="KD82">
        <f>IFERROR(VLOOKUP(_xlfn.NUMBERVALUE(MID(CK82, SEARCH("!", CK82)+1, SEARCH("+", CK82)-SEARCH("!", CK82)-1)), Rankings!$A$2:$BK$129, 63, FALSE),0)</f>
        <v>0</v>
      </c>
      <c r="KE82">
        <f>IFERROR(VLOOKUP(_xlfn.NUMBERVALUE(MID(CL82, SEARCH("!", CL82)+1, SEARCH("+", CL82)-SEARCH("!", CL82)-1)), Rankings!$A$2:$BK$129, 63, FALSE),0)</f>
        <v>0</v>
      </c>
      <c r="KF82">
        <f>IFERROR(VLOOKUP(_xlfn.NUMBERVALUE(MID(CM82, SEARCH("!", CM82)+1, SEARCH("+", CM82)-SEARCH("!", CM82)-1)), Rankings!$A$2:$BK$129, 63, FALSE),0)</f>
        <v>0</v>
      </c>
      <c r="KG82">
        <f>IFERROR(VLOOKUP(_xlfn.NUMBERVALUE(MID(CN82, SEARCH("!", CN82)+1, SEARCH("+", CN82)-SEARCH("!", CN82)-1)), Rankings!$A$2:$BK$129, 63, FALSE),0)</f>
        <v>0</v>
      </c>
      <c r="KH82">
        <f>IFERROR(VLOOKUP(_xlfn.NUMBERVALUE(MID(CO82, SEARCH("!", CO82)+1, SEARCH("+", CO82)-SEARCH("!", CO82)-1)), Rankings!$A$2:$BK$129, 63, FALSE),0)</f>
        <v>0</v>
      </c>
      <c r="KJ82" s="28">
        <f t="shared" si="1901"/>
        <v>191</v>
      </c>
      <c r="KK82" s="28">
        <f t="shared" si="1902"/>
        <v>0</v>
      </c>
      <c r="KL82" s="28">
        <f t="shared" si="1903"/>
        <v>79</v>
      </c>
      <c r="KM82" s="28">
        <f t="shared" si="1904"/>
        <v>0</v>
      </c>
      <c r="KN82" s="28">
        <f t="shared" si="1905"/>
        <v>0</v>
      </c>
      <c r="KO82" s="28">
        <f t="shared" si="1906"/>
        <v>155</v>
      </c>
      <c r="KP82" s="28">
        <f t="shared" si="1907"/>
        <v>230.5</v>
      </c>
      <c r="KQ82" s="28">
        <f t="shared" si="1908"/>
        <v>155</v>
      </c>
      <c r="KS82" s="27" t="str">
        <f t="shared" si="1909"/>
        <v>21</v>
      </c>
      <c r="KT82" s="27" t="str">
        <f t="shared" si="1910"/>
        <v>11</v>
      </c>
      <c r="KU82" s="27" t="str">
        <f t="shared" si="1911"/>
        <v>17</v>
      </c>
      <c r="KV82" s="27">
        <f t="shared" si="1912"/>
        <v>0</v>
      </c>
      <c r="KW82" s="27">
        <f t="shared" si="1913"/>
        <v>0</v>
      </c>
      <c r="KX82" s="27" t="str">
        <f t="shared" si="1914"/>
        <v>14</v>
      </c>
      <c r="KY82" s="27">
        <f t="shared" si="1915"/>
        <v>0</v>
      </c>
      <c r="KZ82" s="27" t="str">
        <f t="shared" si="1916"/>
        <v>17</v>
      </c>
      <c r="LA82" s="27" t="str">
        <f t="shared" si="1917"/>
        <v>6</v>
      </c>
      <c r="LB82" s="27">
        <f t="shared" si="1918"/>
        <v>0</v>
      </c>
      <c r="LC82" s="27">
        <f t="shared" si="1919"/>
        <v>0</v>
      </c>
      <c r="LD82" s="27" t="str">
        <f t="shared" si="1920"/>
        <v>16</v>
      </c>
      <c r="LE82" s="27">
        <f t="shared" si="1921"/>
        <v>0</v>
      </c>
      <c r="LF82" s="27" t="str">
        <f t="shared" si="1922"/>
        <v>20</v>
      </c>
      <c r="LG82" s="27" t="str">
        <f t="shared" si="1923"/>
        <v>27</v>
      </c>
      <c r="LH82" s="27">
        <f t="shared" si="1924"/>
        <v>0</v>
      </c>
      <c r="LI82" s="27">
        <f t="shared" si="1925"/>
        <v>0</v>
      </c>
      <c r="LJ82" s="27">
        <f t="shared" si="1926"/>
        <v>0</v>
      </c>
      <c r="LK82" s="27">
        <f t="shared" si="1927"/>
        <v>0</v>
      </c>
      <c r="LL82" s="27">
        <f t="shared" si="1928"/>
        <v>0</v>
      </c>
      <c r="LM82" s="27" t="str">
        <f t="shared" si="1929"/>
        <v>16</v>
      </c>
      <c r="LN82" s="27">
        <f t="shared" si="1930"/>
        <v>0</v>
      </c>
      <c r="LO82" s="27" t="str">
        <f t="shared" si="1931"/>
        <v>20</v>
      </c>
      <c r="LP82" s="27">
        <f t="shared" si="1932"/>
        <v>0</v>
      </c>
      <c r="LQ82" s="27">
        <f t="shared" si="1933"/>
        <v>0</v>
      </c>
      <c r="LR82" s="27">
        <f t="shared" si="1934"/>
        <v>0</v>
      </c>
      <c r="LS82" s="27" t="str">
        <f t="shared" si="1935"/>
        <v>22</v>
      </c>
      <c r="LT82" s="27">
        <f t="shared" si="1936"/>
        <v>0</v>
      </c>
      <c r="LU82" s="27" t="str">
        <f t="shared" si="1937"/>
        <v>22</v>
      </c>
      <c r="LV82" s="27" t="str">
        <f t="shared" si="1938"/>
        <v>9</v>
      </c>
      <c r="LW82" s="27">
        <f t="shared" si="1939"/>
        <v>0</v>
      </c>
      <c r="LX82" s="27">
        <f t="shared" si="1940"/>
        <v>0</v>
      </c>
      <c r="LY82" s="27" t="str">
        <f t="shared" si="1941"/>
        <v>28</v>
      </c>
      <c r="LZ82" s="27">
        <f t="shared" si="1942"/>
        <v>0</v>
      </c>
      <c r="MA82" s="27">
        <f t="shared" si="1943"/>
        <v>0</v>
      </c>
      <c r="MB82" s="27" t="str">
        <f t="shared" si="1944"/>
        <v>4</v>
      </c>
      <c r="MC82" s="27">
        <f t="shared" si="1945"/>
        <v>0</v>
      </c>
      <c r="MD82" s="27">
        <f t="shared" si="1946"/>
        <v>0</v>
      </c>
      <c r="ME82" s="27">
        <f t="shared" si="1947"/>
        <v>0</v>
      </c>
      <c r="MF82" s="27">
        <f t="shared" si="1948"/>
        <v>0</v>
      </c>
      <c r="MG82" s="27">
        <f t="shared" si="1949"/>
        <v>0</v>
      </c>
      <c r="MH82" s="27">
        <f t="shared" si="1950"/>
        <v>0</v>
      </c>
      <c r="MI82" s="27">
        <f t="shared" si="1951"/>
        <v>0</v>
      </c>
      <c r="MJ82" s="27">
        <f t="shared" si="1952"/>
        <v>0</v>
      </c>
      <c r="MK82" s="27">
        <f t="shared" si="1953"/>
        <v>0</v>
      </c>
      <c r="ML82" s="27">
        <f t="shared" si="1954"/>
        <v>0</v>
      </c>
      <c r="MM82" s="27">
        <f t="shared" si="1955"/>
        <v>0</v>
      </c>
      <c r="MN82" s="27">
        <f t="shared" si="1956"/>
        <v>0</v>
      </c>
      <c r="MO82" s="27">
        <f t="shared" si="1957"/>
        <v>0</v>
      </c>
      <c r="MP82" s="27">
        <f t="shared" si="1958"/>
        <v>0</v>
      </c>
      <c r="MQ82" s="27">
        <f t="shared" si="1959"/>
        <v>0</v>
      </c>
      <c r="MR82" s="27">
        <f t="shared" si="1960"/>
        <v>0</v>
      </c>
      <c r="MS82" s="27">
        <f t="shared" si="1961"/>
        <v>0</v>
      </c>
      <c r="MT82" s="27">
        <f t="shared" si="1962"/>
        <v>0</v>
      </c>
      <c r="MU82" s="27">
        <f t="shared" si="1963"/>
        <v>0</v>
      </c>
      <c r="MV82" s="27">
        <f t="shared" si="1964"/>
        <v>0</v>
      </c>
      <c r="MW82" s="27">
        <f t="shared" si="1965"/>
        <v>0</v>
      </c>
      <c r="MX82" s="27">
        <f t="shared" si="1966"/>
        <v>0</v>
      </c>
      <c r="MY82" s="27">
        <f t="shared" si="1967"/>
        <v>0</v>
      </c>
      <c r="MZ82" s="27">
        <f t="shared" si="1968"/>
        <v>0</v>
      </c>
      <c r="NA82" s="27">
        <f t="shared" si="1969"/>
        <v>0</v>
      </c>
      <c r="NB82" s="27">
        <f t="shared" si="1970"/>
        <v>0</v>
      </c>
      <c r="NC82" s="27">
        <f t="shared" si="1971"/>
        <v>0</v>
      </c>
      <c r="ND82" s="27">
        <f t="shared" si="1972"/>
        <v>0</v>
      </c>
      <c r="NE82" s="27">
        <f t="shared" si="1973"/>
        <v>0</v>
      </c>
      <c r="NF82" s="27">
        <f t="shared" si="1974"/>
        <v>0</v>
      </c>
      <c r="NG82" s="27">
        <f t="shared" si="1975"/>
        <v>0</v>
      </c>
      <c r="NH82" s="27">
        <f t="shared" si="1976"/>
        <v>0</v>
      </c>
      <c r="NI82" s="27">
        <f t="shared" si="1977"/>
        <v>0</v>
      </c>
      <c r="NJ82" s="27">
        <f t="shared" si="1978"/>
        <v>0</v>
      </c>
      <c r="NK82" s="27">
        <f t="shared" si="1979"/>
        <v>0</v>
      </c>
      <c r="NL82" s="27">
        <f t="shared" si="1980"/>
        <v>0</v>
      </c>
      <c r="NM82" s="27">
        <f t="shared" si="1981"/>
        <v>0</v>
      </c>
      <c r="NN82" s="27">
        <f t="shared" si="1982"/>
        <v>0</v>
      </c>
      <c r="NO82" s="27">
        <f t="shared" si="1983"/>
        <v>0</v>
      </c>
      <c r="NP82" s="27">
        <f t="shared" si="1984"/>
        <v>0</v>
      </c>
      <c r="NQ82" s="27">
        <f t="shared" si="1985"/>
        <v>0</v>
      </c>
      <c r="NR82" s="27">
        <f t="shared" si="1986"/>
        <v>0</v>
      </c>
      <c r="NS82" s="27">
        <f t="shared" si="1987"/>
        <v>0</v>
      </c>
      <c r="NT82" s="27">
        <f t="shared" si="1988"/>
        <v>0</v>
      </c>
      <c r="NU82" s="27">
        <f t="shared" si="1989"/>
        <v>0</v>
      </c>
      <c r="NV82" s="27">
        <f t="shared" si="1990"/>
        <v>0</v>
      </c>
      <c r="NX82" s="28">
        <f t="shared" si="1991"/>
        <v>225</v>
      </c>
      <c r="NY82" s="28">
        <f t="shared" si="1992"/>
        <v>0</v>
      </c>
      <c r="NZ82" s="28">
        <f t="shared" si="1993"/>
        <v>72</v>
      </c>
      <c r="OA82" s="28">
        <f t="shared" si="1994"/>
        <v>0</v>
      </c>
      <c r="OB82" s="28">
        <f t="shared" si="1995"/>
        <v>0</v>
      </c>
      <c r="OC82" s="28">
        <f t="shared" si="1996"/>
        <v>171</v>
      </c>
      <c r="OD82" s="28">
        <f t="shared" si="1997"/>
        <v>261</v>
      </c>
      <c r="OE82" s="28">
        <f t="shared" si="1998"/>
        <v>171</v>
      </c>
      <c r="OG82" s="27" t="str">
        <f t="shared" si="1999"/>
        <v>13</v>
      </c>
      <c r="OH82" s="27" t="str">
        <f t="shared" si="2000"/>
        <v>26</v>
      </c>
      <c r="OI82" s="27" t="str">
        <f t="shared" si="2001"/>
        <v>11</v>
      </c>
      <c r="OJ82" s="27">
        <f t="shared" si="2002"/>
        <v>0</v>
      </c>
      <c r="OK82" s="27">
        <f t="shared" si="2003"/>
        <v>0</v>
      </c>
      <c r="OL82" s="27" t="str">
        <f t="shared" si="2004"/>
        <v>23</v>
      </c>
      <c r="OM82" s="27">
        <f t="shared" si="2005"/>
        <v>0</v>
      </c>
      <c r="ON82" s="27" t="str">
        <f t="shared" si="2006"/>
        <v>16</v>
      </c>
      <c r="OO82" s="27" t="str">
        <f t="shared" si="2007"/>
        <v>20</v>
      </c>
      <c r="OP82" s="27">
        <f t="shared" si="2008"/>
        <v>0</v>
      </c>
      <c r="OQ82" s="27">
        <f t="shared" si="2009"/>
        <v>0</v>
      </c>
      <c r="OR82" s="27" t="str">
        <f t="shared" si="2010"/>
        <v>25</v>
      </c>
      <c r="OS82" s="27">
        <f t="shared" si="2011"/>
        <v>0</v>
      </c>
      <c r="OT82" s="27" t="str">
        <f t="shared" si="2012"/>
        <v>9</v>
      </c>
      <c r="OU82" s="27" t="str">
        <f t="shared" si="2013"/>
        <v>16</v>
      </c>
      <c r="OV82" s="27">
        <f t="shared" si="2014"/>
        <v>0</v>
      </c>
      <c r="OW82" s="27">
        <f t="shared" si="2015"/>
        <v>0</v>
      </c>
      <c r="OX82" s="27">
        <f t="shared" si="2016"/>
        <v>0</v>
      </c>
      <c r="OY82" s="27">
        <f t="shared" si="2017"/>
        <v>0</v>
      </c>
      <c r="OZ82" s="27">
        <f t="shared" si="2018"/>
        <v>0</v>
      </c>
      <c r="PA82" s="27" t="str">
        <f t="shared" si="2019"/>
        <v>11</v>
      </c>
      <c r="PB82" s="27">
        <f t="shared" si="2020"/>
        <v>0</v>
      </c>
      <c r="PC82" s="27" t="str">
        <f t="shared" si="2021"/>
        <v>18</v>
      </c>
      <c r="PD82" s="27">
        <f t="shared" si="2022"/>
        <v>0</v>
      </c>
      <c r="PE82" s="27">
        <f t="shared" si="2023"/>
        <v>0</v>
      </c>
      <c r="PF82" s="27">
        <f t="shared" si="2024"/>
        <v>0</v>
      </c>
      <c r="PG82" s="27" t="str">
        <f t="shared" si="2025"/>
        <v>14</v>
      </c>
      <c r="PH82" s="27">
        <f t="shared" si="2026"/>
        <v>0</v>
      </c>
      <c r="PI82" s="27" t="str">
        <f t="shared" si="2027"/>
        <v>29</v>
      </c>
      <c r="PJ82" s="27" t="str">
        <f t="shared" si="2028"/>
        <v>19</v>
      </c>
      <c r="PK82" s="27">
        <f t="shared" si="2029"/>
        <v>0</v>
      </c>
      <c r="PL82" s="27">
        <f t="shared" si="2030"/>
        <v>0</v>
      </c>
      <c r="PM82" s="27" t="str">
        <f t="shared" si="2031"/>
        <v>18</v>
      </c>
      <c r="PN82" s="27">
        <f t="shared" si="2032"/>
        <v>0</v>
      </c>
      <c r="PO82" s="27">
        <f t="shared" si="2033"/>
        <v>0</v>
      </c>
      <c r="PP82" s="27" t="str">
        <f t="shared" si="2034"/>
        <v>29</v>
      </c>
      <c r="PQ82" s="27">
        <f t="shared" si="2035"/>
        <v>0</v>
      </c>
      <c r="PR82" s="27">
        <f t="shared" si="2036"/>
        <v>0</v>
      </c>
      <c r="PS82" s="27">
        <f t="shared" si="2037"/>
        <v>0</v>
      </c>
      <c r="PT82" s="27">
        <f t="shared" si="2038"/>
        <v>0</v>
      </c>
      <c r="PU82" s="27">
        <f t="shared" si="2039"/>
        <v>0</v>
      </c>
      <c r="PV82" s="27">
        <f t="shared" si="2040"/>
        <v>0</v>
      </c>
      <c r="PW82" s="27">
        <f t="shared" si="2041"/>
        <v>0</v>
      </c>
      <c r="PX82" s="27">
        <f t="shared" si="2042"/>
        <v>0</v>
      </c>
      <c r="PY82" s="27">
        <f t="shared" si="2043"/>
        <v>0</v>
      </c>
      <c r="PZ82" s="27">
        <f t="shared" si="2044"/>
        <v>0</v>
      </c>
      <c r="QA82" s="27">
        <f t="shared" si="2045"/>
        <v>0</v>
      </c>
      <c r="QB82" s="27">
        <f t="shared" si="2046"/>
        <v>0</v>
      </c>
      <c r="QC82" s="27">
        <f t="shared" si="2047"/>
        <v>0</v>
      </c>
      <c r="QD82" s="27">
        <f t="shared" si="2048"/>
        <v>0</v>
      </c>
      <c r="QE82" s="27">
        <f t="shared" si="2049"/>
        <v>0</v>
      </c>
      <c r="QF82" s="27">
        <f t="shared" si="2050"/>
        <v>0</v>
      </c>
      <c r="QG82" s="27">
        <f t="shared" si="2051"/>
        <v>0</v>
      </c>
      <c r="QH82" s="27">
        <f t="shared" si="2052"/>
        <v>0</v>
      </c>
      <c r="QI82" s="27">
        <f t="shared" si="2053"/>
        <v>0</v>
      </c>
      <c r="QJ82" s="27">
        <f t="shared" si="2054"/>
        <v>0</v>
      </c>
      <c r="QK82" s="27">
        <f t="shared" si="2055"/>
        <v>0</v>
      </c>
      <c r="QL82" s="27">
        <f t="shared" si="2056"/>
        <v>0</v>
      </c>
      <c r="QM82" s="27">
        <f t="shared" si="2057"/>
        <v>0</v>
      </c>
      <c r="QN82" s="27">
        <f t="shared" si="2058"/>
        <v>0</v>
      </c>
      <c r="QO82" s="27">
        <f t="shared" si="2059"/>
        <v>0</v>
      </c>
      <c r="QP82" s="27">
        <f t="shared" si="2060"/>
        <v>0</v>
      </c>
      <c r="QQ82" s="27">
        <f t="shared" si="2061"/>
        <v>0</v>
      </c>
      <c r="QR82" s="27">
        <f t="shared" si="2062"/>
        <v>0</v>
      </c>
      <c r="QS82" s="27">
        <f t="shared" si="2063"/>
        <v>0</v>
      </c>
      <c r="QT82" s="27">
        <f t="shared" si="2064"/>
        <v>0</v>
      </c>
      <c r="QU82" s="27">
        <f t="shared" si="2065"/>
        <v>0</v>
      </c>
      <c r="QV82" s="27">
        <f t="shared" si="2066"/>
        <v>0</v>
      </c>
      <c r="QW82" s="27">
        <f t="shared" si="2067"/>
        <v>0</v>
      </c>
      <c r="QX82" s="27">
        <f t="shared" si="2068"/>
        <v>0</v>
      </c>
      <c r="QY82" s="27">
        <f t="shared" si="2069"/>
        <v>0</v>
      </c>
      <c r="QZ82" s="27">
        <f t="shared" si="2070"/>
        <v>0</v>
      </c>
      <c r="RA82" s="27">
        <f t="shared" si="2071"/>
        <v>0</v>
      </c>
      <c r="RB82" s="27">
        <f t="shared" si="2072"/>
        <v>0</v>
      </c>
      <c r="RC82" s="27">
        <f t="shared" si="2073"/>
        <v>0</v>
      </c>
      <c r="RD82" s="27">
        <f t="shared" si="2074"/>
        <v>0</v>
      </c>
      <c r="RE82" s="27">
        <f t="shared" si="2075"/>
        <v>0</v>
      </c>
      <c r="RF82" s="27">
        <f t="shared" si="2076"/>
        <v>0</v>
      </c>
      <c r="RG82" s="27">
        <f t="shared" si="2077"/>
        <v>0</v>
      </c>
      <c r="RH82" s="27">
        <f t="shared" si="2078"/>
        <v>0</v>
      </c>
      <c r="RI82" s="27">
        <f t="shared" si="2079"/>
        <v>0</v>
      </c>
      <c r="RJ82" s="27">
        <f t="shared" si="2080"/>
        <v>0</v>
      </c>
      <c r="RL82" s="28">
        <f t="shared" si="2081"/>
        <v>88</v>
      </c>
      <c r="RM82" s="28">
        <f t="shared" si="2082"/>
        <v>0</v>
      </c>
      <c r="RN82" s="28">
        <f t="shared" si="2083"/>
        <v>41</v>
      </c>
      <c r="RO82" s="28">
        <f t="shared" si="2084"/>
        <v>0</v>
      </c>
      <c r="RP82" s="28">
        <f t="shared" si="2085"/>
        <v>0</v>
      </c>
      <c r="RQ82" s="28">
        <f t="shared" si="2086"/>
        <v>108.5</v>
      </c>
      <c r="RT82" s="27" t="str">
        <f t="shared" si="2087"/>
        <v>9</v>
      </c>
      <c r="RU82" s="27" t="str">
        <f t="shared" si="2088"/>
        <v>7</v>
      </c>
      <c r="RV82" s="27" t="str">
        <f t="shared" si="2089"/>
        <v>7</v>
      </c>
      <c r="RW82" s="27" t="str">
        <f t="shared" si="2090"/>
        <v>0</v>
      </c>
      <c r="RX82" s="27" t="str">
        <f t="shared" si="2091"/>
        <v>0</v>
      </c>
      <c r="RY82" s="27" t="str">
        <f t="shared" si="2092"/>
        <v>8</v>
      </c>
      <c r="RZ82" s="27" t="str">
        <f t="shared" si="2093"/>
        <v>0</v>
      </c>
      <c r="SA82" s="27" t="str">
        <f t="shared" si="2094"/>
        <v>8</v>
      </c>
      <c r="SB82" s="27" t="str">
        <f t="shared" si="2095"/>
        <v>2</v>
      </c>
      <c r="SC82" s="27" t="str">
        <f t="shared" si="2096"/>
        <v>0</v>
      </c>
      <c r="SD82" s="27" t="str">
        <f t="shared" si="2097"/>
        <v>0</v>
      </c>
      <c r="SE82" s="27" t="str">
        <f t="shared" si="2098"/>
        <v>6</v>
      </c>
      <c r="SF82" s="27" t="str">
        <f t="shared" si="2099"/>
        <v>0</v>
      </c>
      <c r="SG82" s="27" t="str">
        <f t="shared" si="2100"/>
        <v>11</v>
      </c>
      <c r="SH82" s="27" t="str">
        <f t="shared" si="2101"/>
        <v>10</v>
      </c>
      <c r="SI82" s="27" t="str">
        <f t="shared" si="2102"/>
        <v>0</v>
      </c>
      <c r="SJ82" s="27" t="str">
        <f t="shared" si="2103"/>
        <v>0</v>
      </c>
      <c r="SK82" s="27" t="str">
        <f t="shared" si="2104"/>
        <v>0</v>
      </c>
      <c r="SL82" s="27" t="str">
        <f t="shared" si="2105"/>
        <v>0</v>
      </c>
      <c r="SM82" s="27" t="str">
        <f t="shared" si="2106"/>
        <v>0</v>
      </c>
      <c r="SN82" s="27" t="str">
        <f t="shared" si="2107"/>
        <v>7</v>
      </c>
      <c r="SO82" s="27" t="str">
        <f t="shared" si="2108"/>
        <v>0</v>
      </c>
      <c r="SP82" s="27" t="str">
        <f t="shared" si="2109"/>
        <v>9</v>
      </c>
      <c r="SQ82" s="27" t="str">
        <f t="shared" si="2110"/>
        <v>0</v>
      </c>
      <c r="SR82" s="27" t="str">
        <f t="shared" si="2111"/>
        <v>0</v>
      </c>
      <c r="SS82" s="27" t="str">
        <f t="shared" si="2112"/>
        <v>0</v>
      </c>
      <c r="ST82" s="27" t="str">
        <f t="shared" si="2113"/>
        <v>11</v>
      </c>
      <c r="SU82" s="27" t="str">
        <f t="shared" si="2114"/>
        <v>0</v>
      </c>
      <c r="SV82" s="27" t="str">
        <f t="shared" si="2115"/>
        <v>13</v>
      </c>
      <c r="SW82" s="27" t="str">
        <f t="shared" si="2116"/>
        <v>6</v>
      </c>
      <c r="SX82" s="27" t="str">
        <f t="shared" si="2117"/>
        <v>0</v>
      </c>
      <c r="SY82" s="27" t="str">
        <f t="shared" si="2118"/>
        <v>0</v>
      </c>
      <c r="SZ82" s="27" t="str">
        <f t="shared" si="2119"/>
        <v>11</v>
      </c>
      <c r="TA82" s="27" t="str">
        <f t="shared" si="2120"/>
        <v>0</v>
      </c>
      <c r="TB82" s="27" t="str">
        <f t="shared" si="2121"/>
        <v>0</v>
      </c>
      <c r="TC82" s="27" t="str">
        <f t="shared" si="2122"/>
        <v>4</v>
      </c>
      <c r="TD82" s="27" t="str">
        <f t="shared" si="2123"/>
        <v>0</v>
      </c>
      <c r="TE82" s="27" t="str">
        <f t="shared" si="2124"/>
        <v>0</v>
      </c>
      <c r="TF82" s="27" t="str">
        <f t="shared" si="2125"/>
        <v>0</v>
      </c>
      <c r="TG82" s="27" t="str">
        <f t="shared" si="2126"/>
        <v>0</v>
      </c>
      <c r="TH82" s="27" t="str">
        <f t="shared" si="2127"/>
        <v>0</v>
      </c>
      <c r="TI82" s="27" t="str">
        <f t="shared" si="2128"/>
        <v>0</v>
      </c>
      <c r="TJ82" s="27" t="str">
        <f t="shared" si="2129"/>
        <v>0</v>
      </c>
      <c r="TK82" s="27" t="str">
        <f t="shared" si="2130"/>
        <v>0</v>
      </c>
      <c r="TL82" s="27" t="str">
        <f t="shared" si="2131"/>
        <v>0</v>
      </c>
      <c r="TM82" s="27" t="str">
        <f t="shared" si="2132"/>
        <v>0</v>
      </c>
      <c r="TN82" s="27" t="str">
        <f t="shared" si="2133"/>
        <v>0</v>
      </c>
      <c r="TO82" s="27" t="str">
        <f t="shared" si="2134"/>
        <v>0</v>
      </c>
      <c r="TP82" s="27" t="str">
        <f t="shared" si="2135"/>
        <v>0</v>
      </c>
      <c r="TQ82" s="27" t="str">
        <f t="shared" si="2136"/>
        <v>0</v>
      </c>
      <c r="TR82" s="27" t="str">
        <f t="shared" si="2137"/>
        <v>0</v>
      </c>
      <c r="TS82" s="27" t="str">
        <f t="shared" si="2138"/>
        <v>0</v>
      </c>
      <c r="TT82" s="27" t="str">
        <f t="shared" si="2139"/>
        <v>0</v>
      </c>
      <c r="TU82" s="27" t="str">
        <f t="shared" si="2140"/>
        <v>0</v>
      </c>
      <c r="TV82" s="27" t="str">
        <f t="shared" si="2141"/>
        <v>0</v>
      </c>
      <c r="TW82" s="27" t="str">
        <f t="shared" si="2142"/>
        <v>0</v>
      </c>
      <c r="TX82" s="27" t="str">
        <f t="shared" si="2143"/>
        <v>0</v>
      </c>
      <c r="TY82" s="27" t="str">
        <f t="shared" si="2144"/>
        <v>0</v>
      </c>
      <c r="TZ82" s="27" t="str">
        <f t="shared" si="2145"/>
        <v>0</v>
      </c>
      <c r="UA82" s="27" t="str">
        <f t="shared" si="2146"/>
        <v>0</v>
      </c>
      <c r="UB82" s="27" t="str">
        <f t="shared" si="2147"/>
        <v>0</v>
      </c>
      <c r="UC82" s="27" t="str">
        <f t="shared" si="2148"/>
        <v>0</v>
      </c>
      <c r="UD82" s="27" t="str">
        <f t="shared" si="2149"/>
        <v>0</v>
      </c>
      <c r="UE82" s="27" t="str">
        <f t="shared" si="2150"/>
        <v>0</v>
      </c>
      <c r="UF82" s="27" t="str">
        <f t="shared" si="2151"/>
        <v>0</v>
      </c>
      <c r="UG82" s="27" t="str">
        <f t="shared" si="2152"/>
        <v>0</v>
      </c>
      <c r="UH82" s="27" t="str">
        <f t="shared" si="2153"/>
        <v>0</v>
      </c>
      <c r="UI82" s="27" t="str">
        <f t="shared" si="2154"/>
        <v>0</v>
      </c>
      <c r="UJ82" s="27" t="str">
        <f t="shared" si="2155"/>
        <v>0</v>
      </c>
      <c r="UK82" s="27" t="str">
        <f t="shared" si="2156"/>
        <v>0</v>
      </c>
      <c r="UL82" s="27" t="str">
        <f t="shared" si="2157"/>
        <v>0</v>
      </c>
      <c r="UM82" s="27" t="str">
        <f t="shared" si="2158"/>
        <v>0</v>
      </c>
      <c r="UN82" s="27" t="str">
        <f t="shared" si="2159"/>
        <v>0</v>
      </c>
      <c r="UO82" s="27" t="str">
        <f t="shared" si="2160"/>
        <v>0</v>
      </c>
      <c r="UP82" s="27" t="str">
        <f t="shared" si="2161"/>
        <v>0</v>
      </c>
      <c r="UQ82" s="27" t="str">
        <f t="shared" si="2162"/>
        <v>0</v>
      </c>
      <c r="UR82" s="27" t="str">
        <f t="shared" si="2163"/>
        <v>0</v>
      </c>
      <c r="US82" s="27" t="str">
        <f t="shared" si="2164"/>
        <v>0</v>
      </c>
      <c r="UT82" s="27" t="str">
        <f t="shared" si="2165"/>
        <v>0</v>
      </c>
      <c r="UU82" s="27" t="str">
        <f t="shared" si="2166"/>
        <v>0</v>
      </c>
      <c r="UV82" s="27" t="str">
        <f t="shared" si="2167"/>
        <v>0</v>
      </c>
      <c r="UW82" s="27" t="str">
        <f t="shared" si="2168"/>
        <v>0</v>
      </c>
      <c r="UY82" s="28">
        <f t="shared" si="2169"/>
        <v>12.709999999999997</v>
      </c>
      <c r="UZ82" s="28">
        <f t="shared" si="2170"/>
        <v>0</v>
      </c>
      <c r="VA82" s="28">
        <f t="shared" si="2171"/>
        <v>-23.73</v>
      </c>
      <c r="VB82" s="28">
        <f t="shared" si="2172"/>
        <v>0</v>
      </c>
      <c r="VC82" s="28">
        <f t="shared" si="2173"/>
        <v>0</v>
      </c>
      <c r="VD82" s="28">
        <f t="shared" si="2174"/>
        <v>0.84499999999999709</v>
      </c>
      <c r="VG82" s="27" t="str">
        <f t="shared" si="2175"/>
        <v>5.31</v>
      </c>
      <c r="VH82" s="27" t="str">
        <f t="shared" si="2176"/>
        <v>-3.24</v>
      </c>
      <c r="VI82" s="27" t="str">
        <f t="shared" si="2177"/>
        <v>3.93</v>
      </c>
      <c r="VJ82" s="27">
        <f t="shared" si="2178"/>
        <v>0</v>
      </c>
      <c r="VK82" s="27">
        <f t="shared" si="2179"/>
        <v>0</v>
      </c>
      <c r="VL82" s="27" t="str">
        <f t="shared" si="2180"/>
        <v>-4.71</v>
      </c>
      <c r="VM82" s="27">
        <f t="shared" si="2181"/>
        <v>0</v>
      </c>
      <c r="VN82" s="27" t="str">
        <f t="shared" si="2182"/>
        <v>3.25</v>
      </c>
      <c r="VO82" s="27" t="str">
        <f t="shared" si="2183"/>
        <v>2.55</v>
      </c>
      <c r="VP82" s="27">
        <f t="shared" si="2184"/>
        <v>0</v>
      </c>
      <c r="VQ82" s="27">
        <f t="shared" si="2185"/>
        <v>0</v>
      </c>
      <c r="VR82" s="27" t="str">
        <f t="shared" si="2186"/>
        <v>2.58</v>
      </c>
      <c r="VS82" s="27">
        <f t="shared" si="2187"/>
        <v>0</v>
      </c>
      <c r="VT82" s="27" t="str">
        <f t="shared" si="2188"/>
        <v>-11.89</v>
      </c>
      <c r="VU82" s="27" t="str">
        <f t="shared" si="2189"/>
        <v>5.96</v>
      </c>
      <c r="VV82" s="27">
        <f t="shared" si="2190"/>
        <v>0</v>
      </c>
      <c r="VW82" s="27">
        <f t="shared" si="2191"/>
        <v>0</v>
      </c>
      <c r="VX82" s="27">
        <f t="shared" si="2192"/>
        <v>0</v>
      </c>
      <c r="VY82" s="27">
        <f t="shared" si="2193"/>
        <v>0</v>
      </c>
      <c r="VZ82" s="27">
        <f t="shared" si="2194"/>
        <v>0</v>
      </c>
      <c r="WA82" s="27" t="str">
        <f t="shared" si="2195"/>
        <v>3.79</v>
      </c>
      <c r="WB82" s="27">
        <f t="shared" si="2196"/>
        <v>0</v>
      </c>
      <c r="WC82" s="27" t="str">
        <f t="shared" si="2197"/>
        <v>-3.8</v>
      </c>
      <c r="WD82" s="27">
        <f t="shared" si="2198"/>
        <v>0</v>
      </c>
      <c r="WE82" s="27">
        <f t="shared" si="2199"/>
        <v>0</v>
      </c>
      <c r="WF82" s="27">
        <f t="shared" si="2200"/>
        <v>0</v>
      </c>
      <c r="WG82" s="27" t="str">
        <f t="shared" si="2201"/>
        <v>-4.19</v>
      </c>
      <c r="WH82" s="27">
        <f t="shared" si="2202"/>
        <v>0</v>
      </c>
      <c r="WI82" s="27" t="str">
        <f t="shared" si="2203"/>
        <v>-11.29</v>
      </c>
      <c r="WJ82" s="27" t="str">
        <f t="shared" si="2204"/>
        <v>-2.25</v>
      </c>
      <c r="WK82" s="27">
        <f t="shared" si="2205"/>
        <v>0</v>
      </c>
      <c r="WL82" s="27">
        <f t="shared" si="2206"/>
        <v>0</v>
      </c>
      <c r="WM82" s="27" t="str">
        <f t="shared" si="2207"/>
        <v>9.54</v>
      </c>
      <c r="WN82" s="27">
        <f t="shared" si="2208"/>
        <v>0</v>
      </c>
      <c r="WO82" s="27">
        <f t="shared" si="2209"/>
        <v>0</v>
      </c>
      <c r="WP82" s="27" t="str">
        <f t="shared" si="2210"/>
        <v>-6.56</v>
      </c>
      <c r="WQ82" s="27">
        <f t="shared" si="2211"/>
        <v>0</v>
      </c>
      <c r="WR82" s="27">
        <f t="shared" si="2212"/>
        <v>0</v>
      </c>
      <c r="WS82" s="27">
        <f t="shared" si="2213"/>
        <v>0</v>
      </c>
      <c r="WT82" s="27">
        <f t="shared" si="2214"/>
        <v>0</v>
      </c>
      <c r="WU82" s="27">
        <f t="shared" si="2215"/>
        <v>0</v>
      </c>
      <c r="WV82" s="27">
        <f t="shared" si="2216"/>
        <v>0</v>
      </c>
      <c r="WW82" s="27">
        <f t="shared" si="2217"/>
        <v>0</v>
      </c>
      <c r="WX82" s="27">
        <f t="shared" si="2218"/>
        <v>0</v>
      </c>
      <c r="WY82" s="27">
        <f t="shared" si="2219"/>
        <v>0</v>
      </c>
      <c r="WZ82" s="27">
        <f t="shared" si="2220"/>
        <v>0</v>
      </c>
      <c r="XA82" s="27">
        <f t="shared" si="2221"/>
        <v>0</v>
      </c>
      <c r="XB82" s="27">
        <f t="shared" si="2222"/>
        <v>0</v>
      </c>
      <c r="XC82" s="27">
        <f t="shared" si="2223"/>
        <v>0</v>
      </c>
      <c r="XD82" s="27">
        <f t="shared" si="2224"/>
        <v>0</v>
      </c>
      <c r="XE82" s="27">
        <f t="shared" si="2225"/>
        <v>0</v>
      </c>
      <c r="XF82" s="27">
        <f t="shared" si="2226"/>
        <v>0</v>
      </c>
      <c r="XG82" s="27">
        <f t="shared" si="2227"/>
        <v>0</v>
      </c>
      <c r="XH82" s="27">
        <f t="shared" si="2228"/>
        <v>0</v>
      </c>
      <c r="XI82" s="27">
        <f t="shared" si="2229"/>
        <v>0</v>
      </c>
      <c r="XJ82" s="27">
        <f t="shared" si="2230"/>
        <v>0</v>
      </c>
      <c r="XK82" s="27">
        <f t="shared" si="2231"/>
        <v>0</v>
      </c>
      <c r="XL82" s="27">
        <f t="shared" si="2232"/>
        <v>0</v>
      </c>
      <c r="XM82" s="27">
        <f t="shared" si="2233"/>
        <v>0</v>
      </c>
      <c r="XN82" s="27">
        <f t="shared" si="2234"/>
        <v>0</v>
      </c>
      <c r="XO82" s="27">
        <f t="shared" si="2235"/>
        <v>0</v>
      </c>
      <c r="XP82" s="27">
        <f t="shared" si="2236"/>
        <v>0</v>
      </c>
      <c r="XQ82" s="27">
        <f t="shared" si="2237"/>
        <v>0</v>
      </c>
      <c r="XR82" s="27">
        <f t="shared" si="2238"/>
        <v>0</v>
      </c>
      <c r="XS82" s="27">
        <f t="shared" si="2239"/>
        <v>0</v>
      </c>
      <c r="XT82" s="27">
        <f t="shared" si="2240"/>
        <v>0</v>
      </c>
      <c r="XU82" s="27">
        <f t="shared" si="2241"/>
        <v>0</v>
      </c>
      <c r="XV82" s="27">
        <f t="shared" si="2242"/>
        <v>0</v>
      </c>
      <c r="XW82" s="27">
        <f t="shared" si="2243"/>
        <v>0</v>
      </c>
      <c r="XX82" s="27">
        <f t="shared" si="2244"/>
        <v>0</v>
      </c>
      <c r="XY82" s="27">
        <f t="shared" si="2245"/>
        <v>0</v>
      </c>
      <c r="XZ82" s="27">
        <f t="shared" si="2246"/>
        <v>0</v>
      </c>
      <c r="YA82" s="27">
        <f t="shared" si="2247"/>
        <v>0</v>
      </c>
      <c r="YB82" s="27">
        <f t="shared" si="2248"/>
        <v>0</v>
      </c>
      <c r="YC82" s="27">
        <f t="shared" si="2249"/>
        <v>0</v>
      </c>
      <c r="YD82" s="27">
        <f t="shared" si="2250"/>
        <v>0</v>
      </c>
      <c r="YE82" s="27">
        <f t="shared" si="2251"/>
        <v>0</v>
      </c>
      <c r="YF82" s="27">
        <f t="shared" si="2252"/>
        <v>0</v>
      </c>
      <c r="YG82" s="27">
        <f t="shared" si="2253"/>
        <v>0</v>
      </c>
      <c r="YH82" s="27">
        <f t="shared" si="2254"/>
        <v>0</v>
      </c>
      <c r="YI82" s="27">
        <f t="shared" si="2255"/>
        <v>0</v>
      </c>
      <c r="YJ82" s="27">
        <f t="shared" si="2256"/>
        <v>0</v>
      </c>
      <c r="YL82" s="28">
        <f t="shared" si="2257"/>
        <v>369</v>
      </c>
      <c r="YM82" s="28">
        <f t="shared" si="2258"/>
        <v>0</v>
      </c>
      <c r="YN82" s="28">
        <f t="shared" si="2259"/>
        <v>190</v>
      </c>
      <c r="YO82" s="28">
        <f t="shared" si="2260"/>
        <v>0</v>
      </c>
      <c r="YP82" s="28">
        <f t="shared" si="2261"/>
        <v>0</v>
      </c>
      <c r="YQ82" s="28">
        <f t="shared" si="2262"/>
        <v>464</v>
      </c>
      <c r="YT82" s="27" t="str">
        <f t="shared" si="2263"/>
        <v>6</v>
      </c>
      <c r="YU82" s="27" t="str">
        <f t="shared" si="2264"/>
        <v>42</v>
      </c>
      <c r="YV82" s="27" t="str">
        <f t="shared" si="2265"/>
        <v>9</v>
      </c>
      <c r="YW82" s="27">
        <f t="shared" si="2266"/>
        <v>0</v>
      </c>
      <c r="YX82" s="27">
        <f t="shared" si="2267"/>
        <v>0</v>
      </c>
      <c r="YY82" s="27" t="str">
        <f t="shared" si="2268"/>
        <v>55</v>
      </c>
      <c r="YZ82" s="27">
        <f t="shared" si="2269"/>
        <v>0</v>
      </c>
      <c r="ZA82" s="27" t="str">
        <f t="shared" si="2270"/>
        <v>28</v>
      </c>
      <c r="ZB82" s="27" t="str">
        <f t="shared" si="2271"/>
        <v>31</v>
      </c>
      <c r="ZC82" s="27">
        <f t="shared" si="2272"/>
        <v>0</v>
      </c>
      <c r="ZD82" s="27">
        <f t="shared" si="2273"/>
        <v>0</v>
      </c>
      <c r="ZE82" s="27" t="str">
        <f t="shared" si="2274"/>
        <v>16</v>
      </c>
      <c r="ZF82" s="27">
        <f t="shared" si="2275"/>
        <v>0</v>
      </c>
      <c r="ZG82" s="27" t="str">
        <f t="shared" si="2276"/>
        <v>56</v>
      </c>
      <c r="ZH82" s="27" t="str">
        <f t="shared" si="2277"/>
        <v>2</v>
      </c>
      <c r="ZI82" s="27">
        <f t="shared" si="2278"/>
        <v>0</v>
      </c>
      <c r="ZJ82" s="27">
        <f t="shared" si="2279"/>
        <v>0</v>
      </c>
      <c r="ZK82" s="27">
        <f t="shared" si="2280"/>
        <v>0</v>
      </c>
      <c r="ZL82" s="27">
        <f t="shared" si="2281"/>
        <v>0</v>
      </c>
      <c r="ZM82" s="27">
        <f t="shared" si="2282"/>
        <v>0</v>
      </c>
      <c r="ZN82" s="27" t="str">
        <f t="shared" si="2283"/>
        <v>17</v>
      </c>
      <c r="ZO82" s="27">
        <f t="shared" si="2284"/>
        <v>0</v>
      </c>
      <c r="ZP82" s="27" t="str">
        <f t="shared" si="2285"/>
        <v>37</v>
      </c>
      <c r="ZQ82" s="27">
        <f t="shared" si="2286"/>
        <v>0</v>
      </c>
      <c r="ZR82" s="27">
        <f t="shared" si="2287"/>
        <v>0</v>
      </c>
      <c r="ZS82" s="27">
        <f t="shared" si="2288"/>
        <v>0</v>
      </c>
      <c r="ZT82" s="27" t="str">
        <f t="shared" si="2289"/>
        <v>60</v>
      </c>
      <c r="ZU82" s="27">
        <f t="shared" si="2290"/>
        <v>0</v>
      </c>
      <c r="ZV82" s="27" t="str">
        <f t="shared" si="2291"/>
        <v>69</v>
      </c>
      <c r="ZW82" s="27" t="str">
        <f t="shared" si="2292"/>
        <v>50</v>
      </c>
      <c r="ZX82" s="27">
        <f t="shared" si="2293"/>
        <v>0</v>
      </c>
      <c r="ZY82" s="27">
        <f t="shared" si="2294"/>
        <v>0</v>
      </c>
      <c r="ZZ82" s="27" t="str">
        <f t="shared" si="2295"/>
        <v>11</v>
      </c>
      <c r="AAA82" s="27">
        <f t="shared" si="2296"/>
        <v>0</v>
      </c>
      <c r="AAB82" s="27">
        <f t="shared" si="2297"/>
        <v>0</v>
      </c>
      <c r="AAC82" s="27" t="str">
        <f t="shared" si="2298"/>
        <v>70</v>
      </c>
      <c r="AAD82" s="27">
        <f t="shared" si="2299"/>
        <v>0</v>
      </c>
      <c r="AAE82" s="27">
        <f t="shared" si="2300"/>
        <v>0</v>
      </c>
      <c r="AAF82" s="27">
        <f t="shared" si="2301"/>
        <v>0</v>
      </c>
      <c r="AAG82" s="27">
        <f t="shared" si="2302"/>
        <v>0</v>
      </c>
      <c r="AAH82" s="27">
        <f t="shared" si="2303"/>
        <v>0</v>
      </c>
      <c r="AAI82" s="27">
        <f t="shared" si="2304"/>
        <v>0</v>
      </c>
      <c r="AAJ82" s="27">
        <f t="shared" si="2305"/>
        <v>0</v>
      </c>
      <c r="AAK82" s="27">
        <f t="shared" si="2306"/>
        <v>0</v>
      </c>
      <c r="AAL82" s="27">
        <f t="shared" si="2307"/>
        <v>0</v>
      </c>
      <c r="AAM82" s="27">
        <f t="shared" si="2308"/>
        <v>0</v>
      </c>
      <c r="AAN82" s="27">
        <f t="shared" si="2309"/>
        <v>0</v>
      </c>
      <c r="AAO82" s="27">
        <f t="shared" si="2310"/>
        <v>0</v>
      </c>
      <c r="AAP82" s="27">
        <f t="shared" si="2311"/>
        <v>0</v>
      </c>
      <c r="AAQ82" s="27">
        <f t="shared" si="2312"/>
        <v>0</v>
      </c>
      <c r="AAR82" s="27">
        <f t="shared" si="2313"/>
        <v>0</v>
      </c>
      <c r="AAS82" s="27">
        <f t="shared" si="2314"/>
        <v>0</v>
      </c>
      <c r="AAT82" s="27">
        <f t="shared" si="2315"/>
        <v>0</v>
      </c>
      <c r="AAU82" s="27">
        <f t="shared" si="2316"/>
        <v>0</v>
      </c>
      <c r="AAV82" s="27">
        <f t="shared" si="2317"/>
        <v>0</v>
      </c>
      <c r="AAW82" s="27">
        <f t="shared" si="2318"/>
        <v>0</v>
      </c>
      <c r="AAX82" s="27">
        <f t="shared" si="2319"/>
        <v>0</v>
      </c>
      <c r="AAY82" s="27">
        <f t="shared" si="2320"/>
        <v>0</v>
      </c>
      <c r="AAZ82" s="27">
        <f t="shared" si="2321"/>
        <v>0</v>
      </c>
      <c r="ABA82" s="27">
        <f t="shared" si="2322"/>
        <v>0</v>
      </c>
      <c r="ABB82" s="27">
        <f t="shared" si="2323"/>
        <v>0</v>
      </c>
      <c r="ABC82" s="27">
        <f t="shared" si="2324"/>
        <v>0</v>
      </c>
      <c r="ABD82" s="27">
        <f t="shared" si="2325"/>
        <v>0</v>
      </c>
      <c r="ABE82" s="27">
        <f t="shared" si="2326"/>
        <v>0</v>
      </c>
      <c r="ABF82" s="27">
        <f t="shared" si="2327"/>
        <v>0</v>
      </c>
      <c r="ABG82" s="27">
        <f t="shared" si="2328"/>
        <v>0</v>
      </c>
      <c r="ABH82" s="27">
        <f t="shared" si="2329"/>
        <v>0</v>
      </c>
      <c r="ABI82" s="27">
        <f t="shared" si="2330"/>
        <v>0</v>
      </c>
      <c r="ABJ82" s="27">
        <f t="shared" si="2331"/>
        <v>0</v>
      </c>
      <c r="ABK82" s="27">
        <f t="shared" si="2332"/>
        <v>0</v>
      </c>
      <c r="ABL82" s="27">
        <f t="shared" si="2333"/>
        <v>0</v>
      </c>
      <c r="ABM82" s="27">
        <f t="shared" si="2334"/>
        <v>0</v>
      </c>
      <c r="ABN82" s="27">
        <f t="shared" si="2335"/>
        <v>0</v>
      </c>
      <c r="ABO82" s="27">
        <f t="shared" si="2336"/>
        <v>0</v>
      </c>
      <c r="ABP82" s="27">
        <f t="shared" si="2337"/>
        <v>0</v>
      </c>
      <c r="ABQ82" s="27">
        <f t="shared" si="2338"/>
        <v>0</v>
      </c>
      <c r="ABR82" s="27">
        <f t="shared" si="2339"/>
        <v>0</v>
      </c>
      <c r="ABS82" s="27">
        <f t="shared" si="2340"/>
        <v>0</v>
      </c>
      <c r="ABT82" s="27">
        <f t="shared" si="2341"/>
        <v>0</v>
      </c>
      <c r="ABU82" s="27">
        <f t="shared" si="2342"/>
        <v>0</v>
      </c>
      <c r="ABV82" s="27">
        <f t="shared" si="2343"/>
        <v>0</v>
      </c>
      <c r="ABW82" s="27">
        <f t="shared" si="2344"/>
        <v>0</v>
      </c>
      <c r="ABY82" s="28">
        <f t="shared" si="2345"/>
        <v>403.6</v>
      </c>
      <c r="ABZ82" s="28">
        <f t="shared" si="2346"/>
        <v>0</v>
      </c>
      <c r="ACA82" s="28">
        <f t="shared" si="2347"/>
        <v>223.2</v>
      </c>
      <c r="ACB82" s="28">
        <f t="shared" si="2348"/>
        <v>0</v>
      </c>
      <c r="ACC82" s="28">
        <f t="shared" si="2349"/>
        <v>0</v>
      </c>
      <c r="ACD82" s="28">
        <f t="shared" si="2350"/>
        <v>515.20000000000005</v>
      </c>
      <c r="ACG82" s="27" t="str">
        <f t="shared" si="2351"/>
        <v>51.4</v>
      </c>
      <c r="ACH82" s="27" t="str">
        <f t="shared" si="2352"/>
        <v>2</v>
      </c>
      <c r="ACI82" s="27" t="str">
        <f t="shared" si="2353"/>
        <v>52</v>
      </c>
      <c r="ACJ82" s="27">
        <f t="shared" si="2354"/>
        <v>0</v>
      </c>
      <c r="ACK82" s="27">
        <f t="shared" si="2355"/>
        <v>0</v>
      </c>
      <c r="ACL82" s="27" t="str">
        <f t="shared" si="2356"/>
        <v>24.5</v>
      </c>
      <c r="ACM82" s="27">
        <f t="shared" si="2357"/>
        <v>0</v>
      </c>
      <c r="ACN82" s="27" t="str">
        <f t="shared" si="2358"/>
        <v>33.8</v>
      </c>
      <c r="ACO82" s="27" t="str">
        <f t="shared" si="2359"/>
        <v>0</v>
      </c>
      <c r="ACP82" s="27">
        <f t="shared" si="2360"/>
        <v>0</v>
      </c>
      <c r="ACQ82" s="27">
        <f t="shared" si="2361"/>
        <v>0</v>
      </c>
      <c r="ACR82" s="27" t="str">
        <f t="shared" si="2362"/>
        <v>10.8</v>
      </c>
      <c r="ACS82" s="27">
        <f t="shared" si="2363"/>
        <v>0</v>
      </c>
      <c r="ACT82" s="27" t="str">
        <f t="shared" si="2364"/>
        <v>102.9</v>
      </c>
      <c r="ACU82" s="27" t="str">
        <f t="shared" si="2365"/>
        <v>66.1</v>
      </c>
      <c r="ACV82" s="27">
        <f t="shared" si="2366"/>
        <v>0</v>
      </c>
      <c r="ACW82" s="27">
        <f t="shared" si="2367"/>
        <v>0</v>
      </c>
      <c r="ACX82" s="27">
        <f t="shared" si="2368"/>
        <v>0</v>
      </c>
      <c r="ACY82" s="27">
        <f t="shared" si="2369"/>
        <v>0</v>
      </c>
      <c r="ACZ82" s="27">
        <f t="shared" si="2370"/>
        <v>0</v>
      </c>
      <c r="ADA82" s="27" t="str">
        <f t="shared" si="2371"/>
        <v>44.1</v>
      </c>
      <c r="ADB82" s="27">
        <f t="shared" si="2372"/>
        <v>0</v>
      </c>
      <c r="ADC82" s="27" t="str">
        <f t="shared" si="2373"/>
        <v>45.6</v>
      </c>
      <c r="ADD82" s="27">
        <f t="shared" si="2374"/>
        <v>0</v>
      </c>
      <c r="ADE82" s="27">
        <f t="shared" si="2375"/>
        <v>0</v>
      </c>
      <c r="ADF82" s="27">
        <f t="shared" si="2376"/>
        <v>0</v>
      </c>
      <c r="ADG82" s="27" t="str">
        <f t="shared" si="2377"/>
        <v>74.3</v>
      </c>
      <c r="ADH82" s="27">
        <f t="shared" si="2378"/>
        <v>0</v>
      </c>
      <c r="ADI82" s="27" t="str">
        <f t="shared" si="2379"/>
        <v>40.9</v>
      </c>
      <c r="ADJ82" s="27" t="str">
        <f t="shared" si="2380"/>
        <v>8.6</v>
      </c>
      <c r="ADK82" s="27">
        <f t="shared" si="2381"/>
        <v>0</v>
      </c>
      <c r="ADL82" s="27">
        <f t="shared" si="2382"/>
        <v>0</v>
      </c>
      <c r="ADM82" s="27" t="str">
        <f t="shared" si="2383"/>
        <v>66.5</v>
      </c>
      <c r="ADN82" s="27">
        <f t="shared" si="2384"/>
        <v>0</v>
      </c>
      <c r="ADO82" s="27">
        <f t="shared" si="2385"/>
        <v>0</v>
      </c>
      <c r="ADP82" s="27" t="str">
        <f t="shared" si="2386"/>
        <v>3.3</v>
      </c>
      <c r="ADQ82" s="27">
        <f t="shared" si="2387"/>
        <v>0</v>
      </c>
      <c r="ADR82" s="27">
        <f t="shared" si="2388"/>
        <v>0</v>
      </c>
      <c r="ADS82" s="27">
        <f t="shared" si="2389"/>
        <v>0</v>
      </c>
      <c r="ADT82" s="27">
        <f t="shared" si="2390"/>
        <v>0</v>
      </c>
      <c r="ADU82" s="27">
        <f t="shared" si="2391"/>
        <v>0</v>
      </c>
      <c r="ADV82" s="27">
        <f t="shared" si="2392"/>
        <v>0</v>
      </c>
      <c r="ADW82" s="27">
        <f t="shared" si="2393"/>
        <v>0</v>
      </c>
      <c r="ADX82" s="27">
        <f t="shared" si="2394"/>
        <v>0</v>
      </c>
      <c r="ADY82" s="27">
        <f t="shared" si="2395"/>
        <v>0</v>
      </c>
      <c r="ADZ82" s="27">
        <f t="shared" si="2396"/>
        <v>0</v>
      </c>
      <c r="AEA82" s="27">
        <f t="shared" si="2397"/>
        <v>0</v>
      </c>
      <c r="AEB82" s="27">
        <f t="shared" si="2398"/>
        <v>0</v>
      </c>
      <c r="AEC82" s="27">
        <f t="shared" si="2399"/>
        <v>0</v>
      </c>
      <c r="AED82" s="27">
        <f t="shared" si="2400"/>
        <v>0</v>
      </c>
      <c r="AEE82" s="27">
        <f t="shared" si="2401"/>
        <v>0</v>
      </c>
      <c r="AEF82" s="27">
        <f t="shared" si="2402"/>
        <v>0</v>
      </c>
      <c r="AEG82" s="27">
        <f t="shared" si="2403"/>
        <v>0</v>
      </c>
      <c r="AEH82" s="27">
        <f t="shared" si="2404"/>
        <v>0</v>
      </c>
      <c r="AEI82" s="27">
        <f t="shared" si="2405"/>
        <v>0</v>
      </c>
      <c r="AEJ82" s="27">
        <f t="shared" si="2406"/>
        <v>0</v>
      </c>
      <c r="AEK82" s="27">
        <f t="shared" si="2407"/>
        <v>0</v>
      </c>
      <c r="AEL82" s="27">
        <f t="shared" si="2408"/>
        <v>0</v>
      </c>
      <c r="AEM82" s="27">
        <f t="shared" si="2409"/>
        <v>0</v>
      </c>
      <c r="AEN82" s="27">
        <f t="shared" si="2410"/>
        <v>0</v>
      </c>
      <c r="AEO82" s="27">
        <f t="shared" si="2411"/>
        <v>0</v>
      </c>
      <c r="AEP82" s="27">
        <f t="shared" si="2412"/>
        <v>0</v>
      </c>
      <c r="AEQ82" s="27">
        <f t="shared" si="2413"/>
        <v>0</v>
      </c>
      <c r="AER82" s="27">
        <f t="shared" si="2414"/>
        <v>0</v>
      </c>
      <c r="AES82" s="27">
        <f t="shared" si="2415"/>
        <v>0</v>
      </c>
      <c r="AET82" s="27">
        <f t="shared" si="2416"/>
        <v>0</v>
      </c>
      <c r="AEU82" s="27">
        <f t="shared" si="2417"/>
        <v>0</v>
      </c>
      <c r="AEV82" s="27">
        <f t="shared" si="2418"/>
        <v>0</v>
      </c>
      <c r="AEW82" s="27">
        <f t="shared" si="2419"/>
        <v>0</v>
      </c>
      <c r="AEX82" s="27">
        <f t="shared" si="2420"/>
        <v>0</v>
      </c>
      <c r="AEY82" s="27">
        <f t="shared" si="2421"/>
        <v>0</v>
      </c>
      <c r="AEZ82" s="27">
        <f t="shared" si="2422"/>
        <v>0</v>
      </c>
      <c r="AFA82" s="27">
        <f t="shared" si="2423"/>
        <v>0</v>
      </c>
      <c r="AFB82" s="27">
        <f t="shared" si="2424"/>
        <v>0</v>
      </c>
      <c r="AFC82" s="27">
        <f t="shared" si="2425"/>
        <v>0</v>
      </c>
      <c r="AFD82" s="27">
        <f t="shared" si="2426"/>
        <v>0</v>
      </c>
      <c r="AFE82" s="27">
        <f t="shared" si="2427"/>
        <v>0</v>
      </c>
      <c r="AFF82" s="27">
        <f t="shared" si="2428"/>
        <v>0</v>
      </c>
      <c r="AFG82" s="27">
        <f t="shared" si="2429"/>
        <v>0</v>
      </c>
      <c r="AFH82" s="27">
        <f t="shared" si="2430"/>
        <v>0</v>
      </c>
      <c r="AFI82" s="27">
        <f t="shared" si="2431"/>
        <v>0</v>
      </c>
      <c r="AFJ82" s="27">
        <f t="shared" si="2432"/>
        <v>0</v>
      </c>
      <c r="AFL82" s="28">
        <f t="shared" si="2677"/>
        <v>30.78125</v>
      </c>
      <c r="AFM82" s="28">
        <v>30.78125</v>
      </c>
      <c r="AFN82" s="27">
        <v>7</v>
      </c>
      <c r="AFO82" s="27">
        <f t="shared" si="2433"/>
        <v>7</v>
      </c>
      <c r="AFP82" s="27">
        <f t="shared" si="2434"/>
        <v>7</v>
      </c>
      <c r="AFQ82" s="27">
        <f t="shared" si="2435"/>
        <v>7</v>
      </c>
      <c r="AFR82" s="27">
        <f t="shared" si="2436"/>
        <v>0</v>
      </c>
      <c r="AFS82" s="27">
        <f t="shared" si="2437"/>
        <v>0</v>
      </c>
      <c r="AFT82" s="27">
        <f t="shared" si="2438"/>
        <v>6</v>
      </c>
      <c r="AFU82" s="27">
        <f t="shared" si="2439"/>
        <v>0</v>
      </c>
      <c r="AFV82" s="27">
        <f t="shared" si="2440"/>
        <v>7</v>
      </c>
      <c r="AFW82" s="27">
        <f t="shared" si="2441"/>
        <v>7</v>
      </c>
      <c r="AFX82" s="27">
        <f t="shared" si="2442"/>
        <v>0</v>
      </c>
      <c r="AFY82" s="27">
        <f t="shared" si="2443"/>
        <v>0</v>
      </c>
      <c r="AFZ82" s="27">
        <f t="shared" si="2444"/>
        <v>7</v>
      </c>
      <c r="AGA82" s="27">
        <f t="shared" si="2445"/>
        <v>0</v>
      </c>
      <c r="AGB82" s="27">
        <f t="shared" si="2446"/>
        <v>5</v>
      </c>
      <c r="AGC82" s="27">
        <f t="shared" si="2447"/>
        <v>7</v>
      </c>
      <c r="AGD82" s="27">
        <f t="shared" si="2448"/>
        <v>0</v>
      </c>
      <c r="AGE82" s="27">
        <f t="shared" si="2449"/>
        <v>0</v>
      </c>
      <c r="AGF82" s="27">
        <f t="shared" si="2450"/>
        <v>0</v>
      </c>
      <c r="AGG82" s="27">
        <f t="shared" si="2451"/>
        <v>0</v>
      </c>
      <c r="AGH82" s="27">
        <f t="shared" si="2452"/>
        <v>0</v>
      </c>
      <c r="AGI82" s="27">
        <f t="shared" si="2453"/>
        <v>7</v>
      </c>
      <c r="AGJ82" s="27">
        <f t="shared" si="2454"/>
        <v>0</v>
      </c>
      <c r="AGK82" s="27">
        <f t="shared" si="2455"/>
        <v>2</v>
      </c>
      <c r="AGL82" s="27">
        <f t="shared" si="2456"/>
        <v>0</v>
      </c>
      <c r="AGM82" s="27">
        <f t="shared" si="2457"/>
        <v>0</v>
      </c>
      <c r="AGN82" s="27">
        <f t="shared" si="2458"/>
        <v>0</v>
      </c>
      <c r="AGO82" s="27">
        <f t="shared" si="2459"/>
        <v>7</v>
      </c>
      <c r="AGP82" s="27">
        <f t="shared" si="2460"/>
        <v>0</v>
      </c>
      <c r="AGQ82" s="27">
        <f t="shared" si="2461"/>
        <v>4</v>
      </c>
      <c r="AGR82" s="27">
        <f t="shared" si="2462"/>
        <v>7</v>
      </c>
      <c r="AGS82" s="27">
        <f t="shared" si="2463"/>
        <v>0</v>
      </c>
      <c r="AGT82" s="27">
        <f t="shared" si="2464"/>
        <v>0</v>
      </c>
      <c r="AGU82" s="27">
        <f t="shared" si="2465"/>
        <v>7</v>
      </c>
      <c r="AGV82" s="27">
        <f t="shared" si="2466"/>
        <v>0</v>
      </c>
      <c r="AGW82" s="27">
        <f t="shared" si="2467"/>
        <v>0</v>
      </c>
      <c r="AGX82" s="27">
        <f t="shared" si="2468"/>
        <v>7</v>
      </c>
      <c r="AGY82" s="27">
        <f t="shared" si="2469"/>
        <v>0</v>
      </c>
      <c r="AGZ82" s="27">
        <f t="shared" si="2470"/>
        <v>0</v>
      </c>
      <c r="AHA82" s="27">
        <f t="shared" si="2471"/>
        <v>0</v>
      </c>
      <c r="AHB82" s="27">
        <f t="shared" si="2472"/>
        <v>0</v>
      </c>
      <c r="AHC82" s="27">
        <f t="shared" si="2473"/>
        <v>0</v>
      </c>
      <c r="AHD82" s="27">
        <f t="shared" si="2474"/>
        <v>0</v>
      </c>
      <c r="AHE82" s="27">
        <f t="shared" si="2475"/>
        <v>0</v>
      </c>
      <c r="AHF82" s="27">
        <f t="shared" si="2476"/>
        <v>0</v>
      </c>
      <c r="AHG82" s="27">
        <f t="shared" si="2477"/>
        <v>0</v>
      </c>
      <c r="AHH82" s="27">
        <f t="shared" si="2478"/>
        <v>0</v>
      </c>
      <c r="AHI82" s="27">
        <f t="shared" si="2479"/>
        <v>0</v>
      </c>
      <c r="AHJ82" s="27">
        <f t="shared" si="2480"/>
        <v>0</v>
      </c>
      <c r="AHK82" s="27">
        <f t="shared" si="2481"/>
        <v>0</v>
      </c>
      <c r="AHL82" s="27">
        <f t="shared" si="2482"/>
        <v>0</v>
      </c>
      <c r="AHM82" s="27">
        <f t="shared" si="2483"/>
        <v>0</v>
      </c>
      <c r="AHN82" s="27">
        <f t="shared" si="2484"/>
        <v>0</v>
      </c>
      <c r="AHO82" s="27">
        <f t="shared" si="2485"/>
        <v>0</v>
      </c>
      <c r="AHP82" s="27">
        <f t="shared" si="2486"/>
        <v>0</v>
      </c>
      <c r="AHQ82" s="27">
        <f t="shared" si="2487"/>
        <v>0</v>
      </c>
      <c r="AHR82" s="27">
        <f t="shared" si="2488"/>
        <v>0</v>
      </c>
      <c r="AHS82" s="27">
        <f t="shared" si="2489"/>
        <v>0</v>
      </c>
      <c r="AHT82" s="27">
        <f t="shared" si="2490"/>
        <v>0</v>
      </c>
      <c r="AHU82" s="27">
        <f t="shared" si="2491"/>
        <v>0</v>
      </c>
      <c r="AHV82" s="27">
        <f t="shared" si="2492"/>
        <v>0</v>
      </c>
      <c r="AHW82" s="27">
        <f t="shared" si="2493"/>
        <v>0</v>
      </c>
      <c r="AHX82" s="27">
        <f t="shared" si="2494"/>
        <v>0</v>
      </c>
      <c r="AHY82" s="27">
        <f t="shared" si="2495"/>
        <v>0</v>
      </c>
      <c r="AHZ82" s="27">
        <f t="shared" si="2496"/>
        <v>0</v>
      </c>
      <c r="AIA82" s="27">
        <f t="shared" si="2497"/>
        <v>0</v>
      </c>
      <c r="AIB82" s="27">
        <f t="shared" si="2498"/>
        <v>0</v>
      </c>
      <c r="AIC82" s="27">
        <f t="shared" si="2499"/>
        <v>0</v>
      </c>
      <c r="AID82" s="27">
        <f t="shared" si="2500"/>
        <v>0</v>
      </c>
      <c r="AIE82" s="27">
        <f t="shared" si="2501"/>
        <v>0</v>
      </c>
      <c r="AIF82" s="27">
        <f t="shared" si="2502"/>
        <v>0</v>
      </c>
      <c r="AIG82" s="27">
        <f t="shared" si="2503"/>
        <v>0</v>
      </c>
      <c r="AIH82" s="27">
        <f t="shared" si="2504"/>
        <v>0</v>
      </c>
      <c r="AII82" s="27">
        <f t="shared" si="2505"/>
        <v>0</v>
      </c>
      <c r="AIJ82" s="27">
        <f t="shared" si="2506"/>
        <v>0</v>
      </c>
      <c r="AIK82" s="27">
        <f t="shared" si="2507"/>
        <v>0</v>
      </c>
      <c r="AIL82" s="27">
        <f t="shared" si="2508"/>
        <v>0</v>
      </c>
      <c r="AIM82" s="27">
        <f t="shared" si="2509"/>
        <v>0</v>
      </c>
      <c r="AIN82" s="27">
        <f t="shared" si="2510"/>
        <v>0</v>
      </c>
      <c r="AIO82" s="27">
        <f t="shared" si="2511"/>
        <v>0</v>
      </c>
      <c r="AIP82" s="27">
        <f t="shared" si="2512"/>
        <v>0</v>
      </c>
      <c r="AIQ82" s="27">
        <f t="shared" si="2513"/>
        <v>0</v>
      </c>
      <c r="AIR82" s="27">
        <f t="shared" si="2514"/>
        <v>0</v>
      </c>
      <c r="AIT82" s="27">
        <v>1</v>
      </c>
      <c r="AIU82" s="27">
        <v>1</v>
      </c>
      <c r="AIV82" s="27">
        <v>1</v>
      </c>
      <c r="AIW82" s="27">
        <f t="shared" si="2515"/>
        <v>0</v>
      </c>
      <c r="AIX82" s="27">
        <f t="shared" si="2516"/>
        <v>0</v>
      </c>
      <c r="AIY82" s="27">
        <f t="shared" si="2517"/>
        <v>4</v>
      </c>
      <c r="AIZ82" s="27">
        <f t="shared" si="2518"/>
        <v>0</v>
      </c>
      <c r="AJA82" s="27">
        <f t="shared" si="2519"/>
        <v>8</v>
      </c>
      <c r="AJB82" s="27">
        <f t="shared" si="2520"/>
        <v>1</v>
      </c>
      <c r="AJC82" s="27">
        <f t="shared" si="2521"/>
        <v>0</v>
      </c>
      <c r="AJD82" s="27">
        <f t="shared" si="2522"/>
        <v>0</v>
      </c>
      <c r="AJE82" s="27">
        <f t="shared" si="2523"/>
        <v>0.25</v>
      </c>
      <c r="AJF82" s="27">
        <f t="shared" si="2524"/>
        <v>0</v>
      </c>
      <c r="AJG82" s="27">
        <f t="shared" si="2525"/>
        <v>1</v>
      </c>
      <c r="AJH82" s="27">
        <f t="shared" si="2526"/>
        <v>2</v>
      </c>
      <c r="AJI82" s="27">
        <f t="shared" si="2527"/>
        <v>0</v>
      </c>
      <c r="AJJ82" s="27">
        <f t="shared" si="2528"/>
        <v>0</v>
      </c>
      <c r="AJK82" s="27">
        <f t="shared" si="2529"/>
        <v>0</v>
      </c>
      <c r="AJL82" s="27">
        <f t="shared" si="2530"/>
        <v>0</v>
      </c>
      <c r="AJM82" s="27">
        <f t="shared" si="2531"/>
        <v>0</v>
      </c>
      <c r="AJN82" s="27">
        <f t="shared" si="2532"/>
        <v>3.125E-2</v>
      </c>
      <c r="AJO82" s="27">
        <f t="shared" si="2533"/>
        <v>0</v>
      </c>
      <c r="AJP82" s="27">
        <f t="shared" si="2534"/>
        <v>4</v>
      </c>
      <c r="AJQ82" s="27">
        <f t="shared" si="2535"/>
        <v>0</v>
      </c>
      <c r="AJR82" s="27">
        <f t="shared" si="2536"/>
        <v>0</v>
      </c>
      <c r="AJS82" s="27">
        <f t="shared" si="2537"/>
        <v>0</v>
      </c>
      <c r="AJT82" s="27">
        <f t="shared" si="2538"/>
        <v>1</v>
      </c>
      <c r="AJU82" s="27">
        <f t="shared" si="2539"/>
        <v>0</v>
      </c>
      <c r="AJV82" s="27">
        <f t="shared" si="2540"/>
        <v>2</v>
      </c>
      <c r="AJW82" s="27">
        <f t="shared" si="2541"/>
        <v>4</v>
      </c>
      <c r="AJX82" s="27">
        <f t="shared" si="2542"/>
        <v>0</v>
      </c>
      <c r="AJY82" s="27">
        <f t="shared" si="2543"/>
        <v>0</v>
      </c>
      <c r="AJZ82" s="27">
        <f t="shared" si="2544"/>
        <v>0.25</v>
      </c>
      <c r="AKA82" s="27">
        <f t="shared" si="2545"/>
        <v>0</v>
      </c>
      <c r="AKB82" s="27">
        <f t="shared" si="2546"/>
        <v>0</v>
      </c>
      <c r="AKC82" s="27">
        <f t="shared" si="2547"/>
        <v>0.25</v>
      </c>
      <c r="AKD82" s="27">
        <f t="shared" si="2548"/>
        <v>0</v>
      </c>
      <c r="AKE82" s="27">
        <f t="shared" si="2549"/>
        <v>0</v>
      </c>
      <c r="AKF82" s="27">
        <f t="shared" si="2550"/>
        <v>0</v>
      </c>
      <c r="AKG82" s="27">
        <f t="shared" si="2551"/>
        <v>0</v>
      </c>
      <c r="AKH82" s="27">
        <f t="shared" si="2552"/>
        <v>0</v>
      </c>
      <c r="AKI82" s="27">
        <f t="shared" si="2553"/>
        <v>0</v>
      </c>
      <c r="AKJ82" s="27">
        <f t="shared" si="2554"/>
        <v>0</v>
      </c>
      <c r="AKK82" s="27">
        <f t="shared" si="2555"/>
        <v>0</v>
      </c>
      <c r="AKL82" s="27">
        <f t="shared" si="2556"/>
        <v>0</v>
      </c>
      <c r="AKM82" s="27">
        <f t="shared" si="2557"/>
        <v>0</v>
      </c>
      <c r="AKN82" s="27">
        <f t="shared" si="2558"/>
        <v>0</v>
      </c>
      <c r="AKO82" s="27">
        <f t="shared" si="2559"/>
        <v>0</v>
      </c>
      <c r="AKP82" s="27">
        <f t="shared" si="2560"/>
        <v>0</v>
      </c>
      <c r="AKQ82" s="27">
        <f t="shared" si="2561"/>
        <v>0</v>
      </c>
      <c r="AKR82" s="27">
        <f t="shared" si="2562"/>
        <v>0</v>
      </c>
      <c r="AKS82" s="27">
        <f t="shared" si="2563"/>
        <v>0</v>
      </c>
      <c r="AKT82" s="27">
        <f t="shared" si="2564"/>
        <v>0</v>
      </c>
      <c r="AKU82" s="27">
        <f t="shared" si="2565"/>
        <v>0</v>
      </c>
      <c r="AKV82" s="27">
        <f t="shared" si="2566"/>
        <v>0</v>
      </c>
      <c r="AKW82" s="27">
        <f t="shared" si="2567"/>
        <v>0</v>
      </c>
      <c r="AKX82" s="27">
        <f t="shared" si="2568"/>
        <v>0</v>
      </c>
      <c r="AKY82" s="27">
        <f t="shared" si="2569"/>
        <v>0</v>
      </c>
      <c r="AKZ82" s="27">
        <f t="shared" si="2570"/>
        <v>0</v>
      </c>
      <c r="ALA82" s="27">
        <f t="shared" si="2571"/>
        <v>0</v>
      </c>
      <c r="ALB82" s="27">
        <f t="shared" si="2572"/>
        <v>0</v>
      </c>
      <c r="ALC82" s="27">
        <f t="shared" si="2573"/>
        <v>0</v>
      </c>
      <c r="ALD82" s="27">
        <f t="shared" si="2574"/>
        <v>0</v>
      </c>
      <c r="ALE82" s="27">
        <f t="shared" si="2575"/>
        <v>0</v>
      </c>
      <c r="ALF82" s="27">
        <f t="shared" si="2576"/>
        <v>0</v>
      </c>
      <c r="ALG82" s="27">
        <f t="shared" si="2577"/>
        <v>0</v>
      </c>
      <c r="ALH82" s="27">
        <f t="shared" si="2578"/>
        <v>0</v>
      </c>
      <c r="ALI82" s="27">
        <f t="shared" si="2579"/>
        <v>0</v>
      </c>
      <c r="ALJ82" s="27">
        <f t="shared" si="2580"/>
        <v>0</v>
      </c>
      <c r="ALK82" s="27">
        <f t="shared" si="2581"/>
        <v>0</v>
      </c>
      <c r="ALL82" s="27">
        <f t="shared" si="2582"/>
        <v>0</v>
      </c>
      <c r="ALM82" s="27">
        <f t="shared" si="2583"/>
        <v>0</v>
      </c>
      <c r="ALN82" s="27">
        <f t="shared" si="2584"/>
        <v>0</v>
      </c>
      <c r="ALO82" s="27">
        <f t="shared" si="2585"/>
        <v>0</v>
      </c>
      <c r="ALP82" s="27">
        <f t="shared" si="2586"/>
        <v>0</v>
      </c>
      <c r="ALQ82" s="27">
        <f t="shared" si="2587"/>
        <v>0</v>
      </c>
      <c r="ALR82" s="27">
        <f t="shared" si="2588"/>
        <v>0</v>
      </c>
      <c r="ALS82" s="27">
        <f t="shared" si="2589"/>
        <v>0</v>
      </c>
      <c r="ALT82" s="27">
        <f t="shared" si="2590"/>
        <v>0</v>
      </c>
      <c r="ALU82" s="27">
        <f t="shared" si="2591"/>
        <v>0</v>
      </c>
      <c r="ALV82" s="27">
        <f t="shared" si="2592"/>
        <v>0</v>
      </c>
      <c r="ALW82" s="27">
        <f t="shared" si="2593"/>
        <v>0</v>
      </c>
      <c r="AMK82" s="28">
        <v>1783</v>
      </c>
      <c r="AML82" s="28">
        <f t="shared" si="2594"/>
        <v>1783</v>
      </c>
      <c r="AMN82" s="28">
        <v>1743</v>
      </c>
      <c r="AMO82" s="27" t="str">
        <f t="shared" si="2595"/>
        <v>1751</v>
      </c>
      <c r="AMP82" s="27" t="str">
        <f t="shared" si="2596"/>
        <v>1739</v>
      </c>
      <c r="AMQ82" s="27" t="str">
        <f t="shared" si="2597"/>
        <v>1749</v>
      </c>
      <c r="AMR82" s="27" t="str">
        <f t="shared" si="2598"/>
        <v>1749</v>
      </c>
      <c r="AMS82" s="27" t="str">
        <f t="shared" si="2599"/>
        <v>1749</v>
      </c>
      <c r="AMT82" s="27" t="str">
        <f t="shared" si="2600"/>
        <v>1738</v>
      </c>
      <c r="AMU82" s="27" t="str">
        <f t="shared" si="2601"/>
        <v>1738</v>
      </c>
      <c r="AMV82" s="27" t="str">
        <f t="shared" si="2602"/>
        <v>1748</v>
      </c>
      <c r="AMW82" s="27" t="str">
        <f t="shared" si="2603"/>
        <v>1726</v>
      </c>
      <c r="AMX82" s="27" t="str">
        <f t="shared" si="2604"/>
        <v>1726</v>
      </c>
      <c r="AMY82" s="27" t="str">
        <f t="shared" si="2605"/>
        <v>1726</v>
      </c>
      <c r="AMZ82" s="27" t="str">
        <f t="shared" si="2606"/>
        <v>1713</v>
      </c>
      <c r="ANA82" s="27" t="str">
        <f t="shared" si="2607"/>
        <v>1713</v>
      </c>
      <c r="ANB82" s="27" t="str">
        <f t="shared" si="2608"/>
        <v>1745</v>
      </c>
      <c r="ANC82" s="27" t="str">
        <f t="shared" si="2609"/>
        <v>1758</v>
      </c>
      <c r="AND82" s="27" t="str">
        <f t="shared" si="2610"/>
        <v>1758</v>
      </c>
      <c r="ANE82" s="27" t="str">
        <f t="shared" si="2611"/>
        <v>1758</v>
      </c>
      <c r="ANF82" s="27" t="str">
        <f t="shared" si="2612"/>
        <v>1758</v>
      </c>
      <c r="ANG82" s="27" t="str">
        <f t="shared" si="2613"/>
        <v>1758</v>
      </c>
      <c r="ANH82" s="27" t="str">
        <f t="shared" si="2614"/>
        <v>1758</v>
      </c>
      <c r="ANI82" s="27" t="str">
        <f t="shared" si="2615"/>
        <v>1767</v>
      </c>
      <c r="ANJ82" s="27" t="str">
        <f t="shared" si="2616"/>
        <v>1767</v>
      </c>
      <c r="ANK82" s="27" t="str">
        <f t="shared" si="2617"/>
        <v>1789</v>
      </c>
      <c r="ANL82" s="27" t="str">
        <f t="shared" si="2618"/>
        <v>1789</v>
      </c>
      <c r="ANM82" s="27" t="str">
        <f t="shared" si="2619"/>
        <v>1789</v>
      </c>
      <c r="ANN82" s="27" t="str">
        <f t="shared" si="2620"/>
        <v>1789</v>
      </c>
      <c r="ANO82" s="27" t="str">
        <f t="shared" si="2621"/>
        <v>1808</v>
      </c>
      <c r="ANP82" s="27" t="str">
        <f t="shared" si="2622"/>
        <v>1808</v>
      </c>
      <c r="ANQ82" s="27" t="str">
        <f t="shared" si="2623"/>
        <v>1804</v>
      </c>
      <c r="ANR82" s="27" t="str">
        <f t="shared" si="2624"/>
        <v>1786</v>
      </c>
      <c r="ANS82" s="27" t="str">
        <f t="shared" si="2625"/>
        <v>1786</v>
      </c>
      <c r="ANT82" s="27" t="str">
        <f t="shared" si="2626"/>
        <v>1786</v>
      </c>
      <c r="ANU82" s="27" t="str">
        <f t="shared" si="2627"/>
        <v>1795</v>
      </c>
      <c r="ANV82" s="27" t="str">
        <f t="shared" si="2628"/>
        <v>1795</v>
      </c>
      <c r="ANW82" s="27" t="str">
        <f t="shared" si="2629"/>
        <v>1795</v>
      </c>
      <c r="ANX82" s="27" t="str">
        <f t="shared" si="2630"/>
        <v>1783</v>
      </c>
      <c r="ANY82" s="27" t="str">
        <f t="shared" si="2631"/>
        <v>1783</v>
      </c>
      <c r="ANZ82" s="27" t="str">
        <f t="shared" si="2632"/>
        <v>1783</v>
      </c>
      <c r="AOA82" s="27" t="str">
        <f t="shared" si="2633"/>
        <v>1783</v>
      </c>
      <c r="AOB82" s="27" t="str">
        <f t="shared" si="2634"/>
        <v>1783</v>
      </c>
      <c r="AOC82" s="27" t="str">
        <f t="shared" si="2635"/>
        <v>1783</v>
      </c>
      <c r="AOD82" s="27" t="str">
        <f t="shared" si="2636"/>
        <v>1783</v>
      </c>
      <c r="AOE82" s="27" t="str">
        <f t="shared" si="2637"/>
        <v>1783</v>
      </c>
      <c r="AOF82" s="27" t="str">
        <f t="shared" si="2638"/>
        <v>1783</v>
      </c>
      <c r="AOG82" s="27" t="str">
        <f t="shared" si="2639"/>
        <v>1783</v>
      </c>
      <c r="AOH82" s="27" t="str">
        <f t="shared" si="2640"/>
        <v>1783</v>
      </c>
      <c r="AOI82" s="27" t="str">
        <f t="shared" si="2641"/>
        <v>1783</v>
      </c>
      <c r="AOJ82" s="27" t="str">
        <f t="shared" si="2642"/>
        <v>1783</v>
      </c>
      <c r="AOK82" s="27" t="str">
        <f t="shared" si="2643"/>
        <v>1783</v>
      </c>
      <c r="AOL82" s="27" t="str">
        <f t="shared" si="2644"/>
        <v>1783</v>
      </c>
      <c r="AOM82" s="27" t="str">
        <f t="shared" si="2645"/>
        <v>1783</v>
      </c>
      <c r="AON82" s="27" t="str">
        <f t="shared" si="2646"/>
        <v>1783</v>
      </c>
      <c r="AOO82" s="27" t="str">
        <f t="shared" si="2647"/>
        <v>1783</v>
      </c>
      <c r="AOP82" s="27" t="str">
        <f t="shared" si="2648"/>
        <v>1783</v>
      </c>
      <c r="AOQ82" s="27" t="str">
        <f t="shared" si="2649"/>
        <v>1783</v>
      </c>
      <c r="AOR82" s="27" t="str">
        <f t="shared" si="2650"/>
        <v>1783</v>
      </c>
      <c r="AOS82" s="27" t="str">
        <f t="shared" si="2651"/>
        <v>1783</v>
      </c>
      <c r="AOT82" s="27" t="str">
        <f t="shared" si="2652"/>
        <v>1783</v>
      </c>
      <c r="AOU82" s="27" t="str">
        <f t="shared" si="2653"/>
        <v>1783</v>
      </c>
      <c r="AOV82" s="27" t="str">
        <f t="shared" si="2654"/>
        <v>1783</v>
      </c>
      <c r="AOW82" s="27" t="str">
        <f t="shared" si="2655"/>
        <v>1783</v>
      </c>
      <c r="AOX82" s="27" t="str">
        <f t="shared" si="2656"/>
        <v>1783</v>
      </c>
      <c r="AOY82" s="27" t="str">
        <f t="shared" si="2657"/>
        <v>1783</v>
      </c>
      <c r="AOZ82" s="27" t="str">
        <f t="shared" si="2658"/>
        <v>1783</v>
      </c>
      <c r="APA82" s="27" t="str">
        <f t="shared" si="2659"/>
        <v>1783</v>
      </c>
      <c r="APB82" s="27" t="str">
        <f t="shared" si="2660"/>
        <v>1783</v>
      </c>
      <c r="APC82" s="27" t="str">
        <f t="shared" si="2661"/>
        <v>1783</v>
      </c>
      <c r="APD82" s="27" t="str">
        <f t="shared" si="2662"/>
        <v>1783</v>
      </c>
      <c r="APE82" s="27" t="str">
        <f t="shared" si="2663"/>
        <v>1783</v>
      </c>
      <c r="APF82" s="27" t="str">
        <f t="shared" si="2664"/>
        <v>1783</v>
      </c>
      <c r="APG82" s="27" t="str">
        <f t="shared" si="2665"/>
        <v>1783</v>
      </c>
      <c r="APH82" s="27" t="str">
        <f t="shared" si="2666"/>
        <v>1783</v>
      </c>
      <c r="API82" s="27" t="str">
        <f t="shared" si="2667"/>
        <v>1783</v>
      </c>
      <c r="APJ82" s="27" t="str">
        <f t="shared" si="2668"/>
        <v>1783</v>
      </c>
      <c r="APK82" s="27" t="str">
        <f t="shared" si="2669"/>
        <v>1783</v>
      </c>
      <c r="APL82" s="27" t="str">
        <f t="shared" si="2670"/>
        <v>1783</v>
      </c>
      <c r="APM82" s="27" t="str">
        <f t="shared" si="2671"/>
        <v>1783</v>
      </c>
      <c r="APN82" s="27" t="str">
        <f t="shared" si="2672"/>
        <v>1783</v>
      </c>
      <c r="APO82" s="27" t="str">
        <f t="shared" si="2673"/>
        <v>1783</v>
      </c>
      <c r="APP82" s="27" t="str">
        <f t="shared" si="2674"/>
        <v>1783</v>
      </c>
      <c r="APQ82" s="27" t="str">
        <f t="shared" si="2675"/>
        <v>1783</v>
      </c>
      <c r="APR82" s="27" t="str">
        <f t="shared" si="2676"/>
        <v>1783</v>
      </c>
    </row>
    <row r="83" spans="1:1022 1025:1110" x14ac:dyDescent="0.35">
      <c r="A83" s="27">
        <v>39</v>
      </c>
      <c r="B83" s="85" t="s">
        <v>113</v>
      </c>
      <c r="C83" s="91">
        <f>VLOOKUP(A83, Rankings!$A$2:$AN$129, 40, FALSE)</f>
        <v>81</v>
      </c>
      <c r="D83" s="23" t="s">
        <v>376</v>
      </c>
      <c r="I83" s="29">
        <f t="shared" si="1785"/>
        <v>12.5</v>
      </c>
      <c r="L83" s="27" t="s">
        <v>2166</v>
      </c>
      <c r="M83" s="27" t="s">
        <v>2592</v>
      </c>
      <c r="N83" s="27" t="s">
        <v>2788</v>
      </c>
      <c r="O83" s="27" t="s">
        <v>24</v>
      </c>
      <c r="P83" s="27" t="s">
        <v>24</v>
      </c>
      <c r="Q83" s="27" t="s">
        <v>24</v>
      </c>
      <c r="R83" s="27" t="s">
        <v>24</v>
      </c>
      <c r="S83" s="27" t="s">
        <v>24</v>
      </c>
      <c r="T83" s="27" t="s">
        <v>3711</v>
      </c>
      <c r="U83" s="27" t="s">
        <v>24</v>
      </c>
      <c r="V83" s="27" t="s">
        <v>4057</v>
      </c>
      <c r="W83" s="27" t="s">
        <v>4179</v>
      </c>
      <c r="X83" s="27" t="s">
        <v>24</v>
      </c>
      <c r="Y83" s="27" t="s">
        <v>24</v>
      </c>
      <c r="Z83" s="27" t="s">
        <v>4494</v>
      </c>
      <c r="AA83" s="27" t="s">
        <v>24</v>
      </c>
      <c r="AB83" s="27" t="s">
        <v>24</v>
      </c>
      <c r="AC83" s="27" t="s">
        <v>24</v>
      </c>
      <c r="AD83" s="27" t="s">
        <v>24</v>
      </c>
      <c r="AE83" s="27" t="s">
        <v>24</v>
      </c>
      <c r="AF83" s="27" t="s">
        <v>5087</v>
      </c>
      <c r="AG83" s="27" t="s">
        <v>24</v>
      </c>
      <c r="AH83" s="27" t="s">
        <v>24</v>
      </c>
      <c r="AI83" s="27" t="s">
        <v>5466</v>
      </c>
      <c r="AJ83" s="27" t="s">
        <v>24</v>
      </c>
      <c r="AK83" s="27" t="s">
        <v>24</v>
      </c>
      <c r="AL83" s="27" t="s">
        <v>5774</v>
      </c>
      <c r="AM83" s="27" t="s">
        <v>24</v>
      </c>
      <c r="AN83" s="27" t="s">
        <v>24</v>
      </c>
      <c r="AO83" s="27" t="s">
        <v>6107</v>
      </c>
      <c r="AP83" s="27" t="s">
        <v>24</v>
      </c>
      <c r="AQ83" s="27" t="s">
        <v>24</v>
      </c>
      <c r="AR83" s="27" t="s">
        <v>6378</v>
      </c>
      <c r="AS83" s="27" t="s">
        <v>24</v>
      </c>
      <c r="AT83" s="27" t="s">
        <v>24</v>
      </c>
      <c r="AU83" s="27" t="s">
        <v>6643</v>
      </c>
      <c r="AV83" s="27" t="s">
        <v>24</v>
      </c>
      <c r="AW83" s="27" t="s">
        <v>24</v>
      </c>
      <c r="AX83" s="27" t="s">
        <v>24</v>
      </c>
      <c r="AY83" s="27" t="s">
        <v>24</v>
      </c>
      <c r="AZ83" s="27" t="s">
        <v>24</v>
      </c>
      <c r="BA83" s="27" t="s">
        <v>24</v>
      </c>
      <c r="BB83" s="27" t="s">
        <v>24</v>
      </c>
      <c r="BC83" s="27" t="s">
        <v>24</v>
      </c>
      <c r="BD83" s="27" t="s">
        <v>24</v>
      </c>
      <c r="BE83" s="27" t="s">
        <v>24</v>
      </c>
      <c r="BF83" s="27" t="s">
        <v>24</v>
      </c>
      <c r="BG83" s="27" t="s">
        <v>24</v>
      </c>
      <c r="BH83" s="27" t="s">
        <v>24</v>
      </c>
      <c r="BI83" s="27" t="s">
        <v>24</v>
      </c>
      <c r="BJ83" s="27" t="s">
        <v>24</v>
      </c>
      <c r="BK83" s="27" t="s">
        <v>24</v>
      </c>
      <c r="BL83" s="27" t="s">
        <v>24</v>
      </c>
      <c r="BM83" s="27" t="s">
        <v>24</v>
      </c>
      <c r="BN83" s="27" t="s">
        <v>24</v>
      </c>
      <c r="BO83" s="27" t="s">
        <v>24</v>
      </c>
      <c r="BP83" s="27" t="s">
        <v>24</v>
      </c>
      <c r="BQ83" s="27" t="s">
        <v>24</v>
      </c>
      <c r="BR83" s="27" t="s">
        <v>24</v>
      </c>
      <c r="BS83" s="27" t="s">
        <v>24</v>
      </c>
      <c r="BT83" s="27" t="s">
        <v>24</v>
      </c>
      <c r="BU83" s="27" t="s">
        <v>24</v>
      </c>
      <c r="BV83" s="27" t="s">
        <v>24</v>
      </c>
      <c r="BW83" s="27" t="s">
        <v>24</v>
      </c>
      <c r="BX83" s="27" t="s">
        <v>24</v>
      </c>
      <c r="BY83" s="27" t="s">
        <v>24</v>
      </c>
      <c r="BZ83" s="27" t="s">
        <v>24</v>
      </c>
      <c r="CA83" s="27" t="s">
        <v>24</v>
      </c>
      <c r="CB83" s="27" t="s">
        <v>24</v>
      </c>
      <c r="CC83" s="27" t="s">
        <v>24</v>
      </c>
      <c r="CD83" s="27" t="s">
        <v>24</v>
      </c>
      <c r="CE83" s="27" t="s">
        <v>24</v>
      </c>
      <c r="CF83" s="27" t="s">
        <v>24</v>
      </c>
      <c r="CG83" s="27" t="s">
        <v>24</v>
      </c>
      <c r="CH83" s="27" t="s">
        <v>24</v>
      </c>
      <c r="CI83" s="27" t="s">
        <v>24</v>
      </c>
      <c r="CJ83" s="27" t="s">
        <v>24</v>
      </c>
      <c r="CK83" s="27" t="s">
        <v>24</v>
      </c>
      <c r="CL83" s="27" t="s">
        <v>24</v>
      </c>
      <c r="CM83" s="27" t="s">
        <v>24</v>
      </c>
      <c r="CN83" s="27" t="s">
        <v>24</v>
      </c>
      <c r="CO83" s="27" t="s">
        <v>24</v>
      </c>
      <c r="CQ83" s="28">
        <f t="shared" si="1786"/>
        <v>2</v>
      </c>
      <c r="CR83" s="28">
        <f t="shared" si="1787"/>
        <v>5</v>
      </c>
      <c r="CS83" s="28">
        <f t="shared" si="1788"/>
        <v>3</v>
      </c>
      <c r="CT83" s="28">
        <f t="shared" si="1789"/>
        <v>2</v>
      </c>
      <c r="CU83" s="28">
        <f t="shared" si="1790"/>
        <v>1</v>
      </c>
      <c r="CV83" s="28">
        <f t="shared" si="1791"/>
        <v>4</v>
      </c>
      <c r="CW83" s="28">
        <f t="shared" si="1792"/>
        <v>3</v>
      </c>
      <c r="CX83" s="28">
        <f t="shared" si="1793"/>
        <v>1</v>
      </c>
      <c r="CY83" s="28">
        <f t="shared" si="1794"/>
        <v>0</v>
      </c>
      <c r="CZ83" s="28">
        <f t="shared" si="1795"/>
        <v>0</v>
      </c>
      <c r="DA83" s="28">
        <f t="shared" si="1796"/>
        <v>0</v>
      </c>
      <c r="DB83" s="28">
        <f t="shared" si="1797"/>
        <v>0</v>
      </c>
      <c r="DC83" s="28">
        <f t="shared" si="1798"/>
        <v>0</v>
      </c>
      <c r="DD83" s="28">
        <f t="shared" si="1799"/>
        <v>1</v>
      </c>
      <c r="DE83" s="28">
        <f t="shared" si="1800"/>
        <v>0</v>
      </c>
      <c r="DF83" s="28">
        <f t="shared" si="1801"/>
        <v>0</v>
      </c>
      <c r="DG83" s="28">
        <f t="shared" si="1802"/>
        <v>0</v>
      </c>
      <c r="DH83" s="28">
        <f t="shared" si="1803"/>
        <v>0</v>
      </c>
      <c r="DI83" s="28">
        <f t="shared" si="1804"/>
        <v>0</v>
      </c>
      <c r="DJ83" s="28">
        <f t="shared" si="1805"/>
        <v>0</v>
      </c>
      <c r="DK83" s="28">
        <f t="shared" si="1806"/>
        <v>0</v>
      </c>
      <c r="DL83" s="28">
        <f t="shared" si="1807"/>
        <v>0</v>
      </c>
      <c r="DM83" s="28">
        <f t="shared" si="1808"/>
        <v>0</v>
      </c>
      <c r="DN83" s="28">
        <f t="shared" si="1809"/>
        <v>0</v>
      </c>
      <c r="DO83" s="28">
        <f t="shared" si="1810"/>
        <v>0</v>
      </c>
      <c r="DP83" s="28">
        <f t="shared" si="1811"/>
        <v>1</v>
      </c>
      <c r="DR83">
        <f t="shared" si="1812"/>
        <v>3</v>
      </c>
      <c r="DS83">
        <f t="shared" si="1813"/>
        <v>2</v>
      </c>
      <c r="DT83">
        <f t="shared" si="1814"/>
        <v>4</v>
      </c>
      <c r="DU83">
        <f t="shared" si="1815"/>
        <v>0</v>
      </c>
      <c r="DV83">
        <f t="shared" si="1816"/>
        <v>0</v>
      </c>
      <c r="DW83">
        <f t="shared" si="1817"/>
        <v>0</v>
      </c>
      <c r="DX83">
        <f t="shared" si="1818"/>
        <v>0</v>
      </c>
      <c r="DY83">
        <f t="shared" si="1819"/>
        <v>0</v>
      </c>
      <c r="DZ83">
        <f t="shared" si="1820"/>
        <v>4</v>
      </c>
      <c r="EA83">
        <f t="shared" si="1821"/>
        <v>0</v>
      </c>
      <c r="EB83">
        <f t="shared" si="1822"/>
        <v>10</v>
      </c>
      <c r="EC83">
        <f t="shared" si="1823"/>
        <v>3</v>
      </c>
      <c r="ED83">
        <f t="shared" si="1824"/>
        <v>0</v>
      </c>
      <c r="EE83">
        <f t="shared" si="1825"/>
        <v>0</v>
      </c>
      <c r="EF83">
        <f t="shared" si="1826"/>
        <v>2</v>
      </c>
      <c r="EG83">
        <f t="shared" si="1827"/>
        <v>0</v>
      </c>
      <c r="EH83">
        <f t="shared" si="1828"/>
        <v>0</v>
      </c>
      <c r="EI83">
        <f t="shared" si="1829"/>
        <v>0</v>
      </c>
      <c r="EJ83">
        <f t="shared" si="1830"/>
        <v>0</v>
      </c>
      <c r="EK83">
        <f t="shared" si="1831"/>
        <v>0</v>
      </c>
      <c r="EL83">
        <f t="shared" si="1832"/>
        <v>1</v>
      </c>
      <c r="EM83">
        <f t="shared" si="1833"/>
        <v>0</v>
      </c>
      <c r="EN83">
        <f t="shared" si="1834"/>
        <v>0</v>
      </c>
      <c r="EO83">
        <f t="shared" si="1835"/>
        <v>2</v>
      </c>
      <c r="EP83">
        <f t="shared" si="1836"/>
        <v>0</v>
      </c>
      <c r="EQ83">
        <f t="shared" si="1837"/>
        <v>0</v>
      </c>
      <c r="ER83">
        <f t="shared" si="1838"/>
        <v>2</v>
      </c>
      <c r="ES83">
        <f t="shared" si="1839"/>
        <v>0</v>
      </c>
      <c r="ET83">
        <f t="shared" si="1840"/>
        <v>0</v>
      </c>
      <c r="EU83">
        <f t="shared" si="1841"/>
        <v>1</v>
      </c>
      <c r="EV83">
        <f t="shared" si="1842"/>
        <v>0</v>
      </c>
      <c r="EW83">
        <f t="shared" si="1843"/>
        <v>0</v>
      </c>
      <c r="EX83">
        <f t="shared" si="1844"/>
        <v>3</v>
      </c>
      <c r="EY83">
        <f t="shared" si="1845"/>
        <v>0</v>
      </c>
      <c r="EZ83">
        <f t="shared" si="1846"/>
        <v>0</v>
      </c>
      <c r="FA83">
        <f t="shared" si="1847"/>
        <v>2</v>
      </c>
      <c r="FB83">
        <f t="shared" si="1848"/>
        <v>0</v>
      </c>
      <c r="FC83">
        <f t="shared" si="1849"/>
        <v>0</v>
      </c>
      <c r="FD83">
        <f t="shared" si="1850"/>
        <v>0</v>
      </c>
      <c r="FE83">
        <f t="shared" si="1851"/>
        <v>0</v>
      </c>
      <c r="FF83">
        <f t="shared" si="1852"/>
        <v>0</v>
      </c>
      <c r="FG83">
        <f t="shared" si="1853"/>
        <v>0</v>
      </c>
      <c r="FH83">
        <f t="shared" si="1854"/>
        <v>0</v>
      </c>
      <c r="FI83">
        <f t="shared" si="1855"/>
        <v>0</v>
      </c>
      <c r="FJ83">
        <f t="shared" si="1856"/>
        <v>0</v>
      </c>
      <c r="FK83">
        <f t="shared" si="1857"/>
        <v>0</v>
      </c>
      <c r="FL83">
        <f t="shared" si="1858"/>
        <v>0</v>
      </c>
      <c r="FM83">
        <f t="shared" si="1859"/>
        <v>0</v>
      </c>
      <c r="FN83">
        <f t="shared" si="1860"/>
        <v>0</v>
      </c>
      <c r="FO83">
        <f t="shared" si="1861"/>
        <v>0</v>
      </c>
      <c r="FP83">
        <f t="shared" si="1862"/>
        <v>0</v>
      </c>
      <c r="FQ83">
        <f t="shared" si="1863"/>
        <v>0</v>
      </c>
      <c r="FR83">
        <f t="shared" si="1864"/>
        <v>0</v>
      </c>
      <c r="FS83">
        <f t="shared" si="1865"/>
        <v>0</v>
      </c>
      <c r="FT83">
        <f t="shared" si="1866"/>
        <v>0</v>
      </c>
      <c r="FU83">
        <f t="shared" si="1867"/>
        <v>0</v>
      </c>
      <c r="FV83">
        <f t="shared" si="1868"/>
        <v>0</v>
      </c>
      <c r="FW83">
        <f t="shared" si="1869"/>
        <v>0</v>
      </c>
      <c r="FX83">
        <f t="shared" si="1870"/>
        <v>0</v>
      </c>
      <c r="FY83">
        <f t="shared" si="1871"/>
        <v>0</v>
      </c>
      <c r="FZ83">
        <f t="shared" si="1872"/>
        <v>0</v>
      </c>
      <c r="GA83">
        <f t="shared" si="1873"/>
        <v>0</v>
      </c>
      <c r="GB83">
        <f t="shared" si="1874"/>
        <v>0</v>
      </c>
      <c r="GC83">
        <f t="shared" si="1875"/>
        <v>0</v>
      </c>
      <c r="GD83">
        <f t="shared" si="1876"/>
        <v>0</v>
      </c>
      <c r="GE83">
        <f t="shared" si="1877"/>
        <v>0</v>
      </c>
      <c r="GF83">
        <f t="shared" si="1878"/>
        <v>0</v>
      </c>
      <c r="GG83">
        <f t="shared" si="1879"/>
        <v>0</v>
      </c>
      <c r="GH83">
        <f t="shared" si="1880"/>
        <v>0</v>
      </c>
      <c r="GI83">
        <f t="shared" si="1881"/>
        <v>0</v>
      </c>
      <c r="GJ83">
        <f t="shared" si="1882"/>
        <v>0</v>
      </c>
      <c r="GK83">
        <f t="shared" si="1883"/>
        <v>0</v>
      </c>
      <c r="GL83">
        <f t="shared" si="1884"/>
        <v>0</v>
      </c>
      <c r="GM83">
        <f t="shared" si="1885"/>
        <v>0</v>
      </c>
      <c r="GN83">
        <f t="shared" si="1886"/>
        <v>0</v>
      </c>
      <c r="GO83">
        <f t="shared" si="1887"/>
        <v>0</v>
      </c>
      <c r="GP83">
        <f t="shared" si="1888"/>
        <v>0</v>
      </c>
      <c r="GQ83">
        <f t="shared" si="1889"/>
        <v>0</v>
      </c>
      <c r="GR83">
        <f t="shared" si="1890"/>
        <v>0</v>
      </c>
      <c r="GS83">
        <f t="shared" si="1891"/>
        <v>0</v>
      </c>
      <c r="GT83">
        <f t="shared" si="1892"/>
        <v>0</v>
      </c>
      <c r="GU83">
        <f t="shared" si="1893"/>
        <v>0</v>
      </c>
      <c r="GW83" s="28">
        <f t="shared" si="1894"/>
        <v>5.8964108546019798</v>
      </c>
      <c r="GX83" s="28">
        <f t="shared" si="1895"/>
        <v>0</v>
      </c>
      <c r="GY83" s="28">
        <f t="shared" si="1896"/>
        <v>0.48010786707198716</v>
      </c>
      <c r="GZ83" s="28">
        <f t="shared" si="1897"/>
        <v>0</v>
      </c>
      <c r="HA83" s="28">
        <f t="shared" si="1898"/>
        <v>0</v>
      </c>
      <c r="HB83" s="28">
        <f t="shared" si="1899"/>
        <v>6.1364647881379737</v>
      </c>
      <c r="HC83" s="28">
        <f t="shared" si="1900"/>
        <v>0.52143525137444113</v>
      </c>
      <c r="HE83">
        <f>IFERROR(VLOOKUP(_xlfn.NUMBERVALUE(MID(L83, SEARCH("!", L83)+1, SEARCH("+", L83)-SEARCH("!", L83)-1)), Rankings!$A$2:$BK$129, 63, FALSE),0)</f>
        <v>0.19644442049117397</v>
      </c>
      <c r="HF83">
        <f>IFERROR(VLOOKUP(_xlfn.NUMBERVALUE(MID(M83, SEARCH("!", M83)+1, SEARCH("+", M83)-SEARCH("!", M83)-1)), Rankings!$A$2:$BK$129, 63, FALSE),0)</f>
        <v>0.91255548584178892</v>
      </c>
      <c r="HG83">
        <f>IFERROR(VLOOKUP(_xlfn.NUMBERVALUE(MID(N83, SEARCH("!", N83)+1, SEARCH("+", N83)-SEARCH("!", N83)-1)), Rankings!$A$2:$BK$129, 63, FALSE),0)</f>
        <v>0.95123166606348908</v>
      </c>
      <c r="HH83">
        <f>IFERROR(VLOOKUP(_xlfn.NUMBERVALUE(MID(O83, SEARCH("!", O83)+1, SEARCH("+", O83)-SEARCH("!", O83)-1)), Rankings!$A$2:$BK$129, 63, FALSE),0)</f>
        <v>0</v>
      </c>
      <c r="HI83">
        <f>IFERROR(VLOOKUP(_xlfn.NUMBERVALUE(MID(P83, SEARCH("!", P83)+1, SEARCH("+", P83)-SEARCH("!", P83)-1)), Rankings!$A$2:$BK$129, 63, FALSE),0)</f>
        <v>0</v>
      </c>
      <c r="HJ83">
        <f>IFERROR(VLOOKUP(_xlfn.NUMBERVALUE(MID(Q83, SEARCH("!", Q83)+1, SEARCH("+", Q83)-SEARCH("!", Q83)-1)), Rankings!$A$2:$BK$129, 63, FALSE),0)</f>
        <v>0</v>
      </c>
      <c r="HK83">
        <f>IFERROR(VLOOKUP(_xlfn.NUMBERVALUE(MID(R83, SEARCH("!", R83)+1, SEARCH("+", R83)-SEARCH("!", R83)-1)), Rankings!$A$2:$BK$129, 63, FALSE),0)</f>
        <v>0</v>
      </c>
      <c r="HL83">
        <f>IFERROR(VLOOKUP(_xlfn.NUMBERVALUE(MID(S83, SEARCH("!", S83)+1, SEARCH("+", S83)-SEARCH("!", S83)-1)), Rankings!$A$2:$BK$129, 63, FALSE),0)</f>
        <v>0</v>
      </c>
      <c r="HM83">
        <f>IFERROR(VLOOKUP(_xlfn.NUMBERVALUE(MID(T83, SEARCH("!", T83)+1, SEARCH("+", T83)-SEARCH("!", T83)-1)), Rankings!$A$2:$BK$129, 63, FALSE),0)</f>
        <v>0.34376997880440241</v>
      </c>
      <c r="HN83">
        <f>IFERROR(VLOOKUP(_xlfn.NUMBERVALUE(MID(U83, SEARCH("!", U83)+1, SEARCH("+", U83)-SEARCH("!", U83)-1)), Rankings!$A$2:$BK$129, 63, FALSE),0)</f>
        <v>0</v>
      </c>
      <c r="HO83">
        <f>IFERROR(VLOOKUP(_xlfn.NUMBERVALUE(MID(V83, SEARCH("!", V83)+1, SEARCH("+", V83)-SEARCH("!", V83)-1)), Rankings!$A$2:$BK$129, 63, FALSE),0)</f>
        <v>0.48010786707198716</v>
      </c>
      <c r="HP83">
        <f>IFERROR(VLOOKUP(_xlfn.NUMBERVALUE(MID(W83, SEARCH("!", W83)+1, SEARCH("+", W83)-SEARCH("!", W83)-1)), Rankings!$A$2:$BK$129, 63, FALSE),0)</f>
        <v>0.25428454476336043</v>
      </c>
      <c r="HQ83">
        <f>IFERROR(VLOOKUP(_xlfn.NUMBERVALUE(MID(X83, SEARCH("!", X83)+1, SEARCH("+", X83)-SEARCH("!", X83)-1)), Rankings!$A$2:$BK$129, 63, FALSE),0)</f>
        <v>0</v>
      </c>
      <c r="HR83">
        <f>IFERROR(VLOOKUP(_xlfn.NUMBERVALUE(MID(Y83, SEARCH("!", Y83)+1, SEARCH("+", Y83)-SEARCH("!", Y83)-1)), Rankings!$A$2:$BK$129, 63, FALSE),0)</f>
        <v>0</v>
      </c>
      <c r="HS83">
        <f>IFERROR(VLOOKUP(_xlfn.NUMBERVALUE(MID(Z83, SEARCH("!", Z83)+1, SEARCH("+", Z83)-SEARCH("!", Z83)-1)), Rankings!$A$2:$BK$129, 63, FALSE),0)</f>
        <v>0.43696687962893166</v>
      </c>
      <c r="HT83">
        <f>IFERROR(VLOOKUP(_xlfn.NUMBERVALUE(MID(AA83, SEARCH("!", AA83)+1, SEARCH("+", AA83)-SEARCH("!", AA83)-1)), Rankings!$A$2:$BK$129, 63, FALSE),0)</f>
        <v>0</v>
      </c>
      <c r="HU83">
        <f>IFERROR(VLOOKUP(_xlfn.NUMBERVALUE(MID(AB83, SEARCH("!", AB83)+1, SEARCH("+", AB83)-SEARCH("!", AB83)-1)), Rankings!$A$2:$BK$129, 63, FALSE),0)</f>
        <v>0</v>
      </c>
      <c r="HV83">
        <f>IFERROR(VLOOKUP(_xlfn.NUMBERVALUE(MID(AC83, SEARCH("!", AC83)+1, SEARCH("+", AC83)-SEARCH("!", AC83)-1)), Rankings!$A$2:$BK$129, 63, FALSE),0)</f>
        <v>0</v>
      </c>
      <c r="HW83">
        <f>IFERROR(VLOOKUP(_xlfn.NUMBERVALUE(MID(AD83, SEARCH("!", AD83)+1, SEARCH("+", AD83)-SEARCH("!", AD83)-1)), Rankings!$A$2:$BK$129, 63, FALSE),0)</f>
        <v>0</v>
      </c>
      <c r="HX83">
        <f>IFERROR(VLOOKUP(_xlfn.NUMBERVALUE(MID(AE83, SEARCH("!", AE83)+1, SEARCH("+", AE83)-SEARCH("!", AE83)-1)), Rankings!$A$2:$BK$129, 63, FALSE),0)</f>
        <v>0</v>
      </c>
      <c r="HY83">
        <f>IFERROR(VLOOKUP(_xlfn.NUMBERVALUE(MID(AF83, SEARCH("!", AF83)+1, SEARCH("+", AF83)-SEARCH("!", AF83)-1)), Rankings!$A$2:$BK$129, 63, FALSE),0)</f>
        <v>0.27055526979863026</v>
      </c>
      <c r="HZ83">
        <f>IFERROR(VLOOKUP(_xlfn.NUMBERVALUE(MID(AG83, SEARCH("!", AG83)+1, SEARCH("+", AG83)-SEARCH("!", AG83)-1)), Rankings!$A$2:$BK$129, 63, FALSE),0)</f>
        <v>0</v>
      </c>
      <c r="IA83">
        <f>IFERROR(VLOOKUP(_xlfn.NUMBERVALUE(MID(AH83, SEARCH("!", AH83)+1, SEARCH("+", AH83)-SEARCH("!", AH83)-1)), Rankings!$A$2:$BK$129, 63, FALSE),0)</f>
        <v>0</v>
      </c>
      <c r="IB83">
        <f>IFERROR(VLOOKUP(_xlfn.NUMBERVALUE(MID(AI83, SEARCH("!", AI83)+1, SEARCH("+", AI83)-SEARCH("!", AI83)-1)), Rankings!$A$2:$BK$129, 63, FALSE),0)</f>
        <v>0.58916834362897619</v>
      </c>
      <c r="IC83">
        <f>IFERROR(VLOOKUP(_xlfn.NUMBERVALUE(MID(AJ83, SEARCH("!", AJ83)+1, SEARCH("+", AJ83)-SEARCH("!", AJ83)-1)), Rankings!$A$2:$BK$129, 63, FALSE),0)</f>
        <v>0</v>
      </c>
      <c r="ID83">
        <f>IFERROR(VLOOKUP(_xlfn.NUMBERVALUE(MID(AK83, SEARCH("!", AK83)+1, SEARCH("+", AK83)-SEARCH("!", AK83)-1)), Rankings!$A$2:$BK$129, 63, FALSE),0)</f>
        <v>0</v>
      </c>
      <c r="IE83">
        <f>IFERROR(VLOOKUP(_xlfn.NUMBERVALUE(MID(AL83, SEARCH("!", AL83)+1, SEARCH("+", AL83)-SEARCH("!", AL83)-1)), Rankings!$A$2:$BK$129, 63, FALSE),0)</f>
        <v>0.58430143930999556</v>
      </c>
      <c r="IF83">
        <f>IFERROR(VLOOKUP(_xlfn.NUMBERVALUE(MID(AM83, SEARCH("!", AM83)+1, SEARCH("+", AM83)-SEARCH("!", AM83)-1)), Rankings!$A$2:$BK$129, 63, FALSE),0)</f>
        <v>0</v>
      </c>
      <c r="IG83">
        <f>IFERROR(VLOOKUP(_xlfn.NUMBERVALUE(MID(AN83, SEARCH("!", AN83)+1, SEARCH("+", AN83)-SEARCH("!", AN83)-1)), Rankings!$A$2:$BK$129, 63, FALSE),0)</f>
        <v>0</v>
      </c>
      <c r="IH83">
        <f>IFERROR(VLOOKUP(_xlfn.NUMBERVALUE(MID(AO83, SEARCH("!", AO83)+1, SEARCH("+", AO83)-SEARCH("!", AO83)-1)), Rankings!$A$2:$BK$129, 63, FALSE),0)</f>
        <v>0.35003100525051917</v>
      </c>
      <c r="II83">
        <f>IFERROR(VLOOKUP(_xlfn.NUMBERVALUE(MID(AP83, SEARCH("!", AP83)+1, SEARCH("+", AP83)-SEARCH("!", AP83)-1)), Rankings!$A$2:$BK$129, 63, FALSE),0)</f>
        <v>0</v>
      </c>
      <c r="IJ83">
        <f>IFERROR(VLOOKUP(_xlfn.NUMBERVALUE(MID(AQ83, SEARCH("!", AQ83)+1, SEARCH("+", AQ83)-SEARCH("!", AQ83)-1)), Rankings!$A$2:$BK$129, 63, FALSE),0)</f>
        <v>0</v>
      </c>
      <c r="IK83">
        <f>IFERROR(VLOOKUP(_xlfn.NUMBERVALUE(MID(AR83, SEARCH("!", AR83)+1, SEARCH("+", AR83)-SEARCH("!", AR83)-1)), Rankings!$A$2:$BK$129, 63, FALSE),0)</f>
        <v>0.26403708703780177</v>
      </c>
      <c r="IL83">
        <f>IFERROR(VLOOKUP(_xlfn.NUMBERVALUE(MID(AS83, SEARCH("!", AS83)+1, SEARCH("+", AS83)-SEARCH("!", AS83)-1)), Rankings!$A$2:$BK$129, 63, FALSE),0)</f>
        <v>0</v>
      </c>
      <c r="IM83">
        <f>IFERROR(VLOOKUP(_xlfn.NUMBERVALUE(MID(AT83, SEARCH("!", AT83)+1, SEARCH("+", AT83)-SEARCH("!", AT83)-1)), Rankings!$A$2:$BK$129, 63, FALSE),0)</f>
        <v>0</v>
      </c>
      <c r="IN83">
        <f>IFERROR(VLOOKUP(_xlfn.NUMBERVALUE(MID(AU83, SEARCH("!", AU83)+1, SEARCH("+", AU83)-SEARCH("!", AU83)-1)), Rankings!$A$2:$BK$129, 63, FALSE),0)</f>
        <v>0.74306473398290973</v>
      </c>
      <c r="IO83">
        <f>IFERROR(VLOOKUP(_xlfn.NUMBERVALUE(MID(AV83, SEARCH("!", AV83)+1, SEARCH("+", AV83)-SEARCH("!", AV83)-1)), Rankings!$A$2:$BK$129, 63, FALSE),0)</f>
        <v>0</v>
      </c>
      <c r="IP83">
        <f>IFERROR(VLOOKUP(_xlfn.NUMBERVALUE(MID(AW83, SEARCH("!", AW83)+1, SEARCH("+", AW83)-SEARCH("!", AW83)-1)), Rankings!$A$2:$BK$129, 63, FALSE),0)</f>
        <v>0</v>
      </c>
      <c r="IQ83">
        <f>IFERROR(VLOOKUP(_xlfn.NUMBERVALUE(MID(AX83, SEARCH("!", AX83)+1, SEARCH("+", AX83)-SEARCH("!", AX83)-1)), Rankings!$A$2:$BK$129, 63, FALSE),0)</f>
        <v>0</v>
      </c>
      <c r="IR83">
        <f>IFERROR(VLOOKUP(_xlfn.NUMBERVALUE(MID(AY83, SEARCH("!", AY83)+1, SEARCH("+", AY83)-SEARCH("!", AY83)-1)), Rankings!$A$2:$BK$129, 63, FALSE),0)</f>
        <v>0</v>
      </c>
      <c r="IS83">
        <f>IFERROR(VLOOKUP(_xlfn.NUMBERVALUE(MID(AZ83, SEARCH("!", AZ83)+1, SEARCH("+", AZ83)-SEARCH("!", AZ83)-1)), Rankings!$A$2:$BK$129, 63, FALSE),0)</f>
        <v>0</v>
      </c>
      <c r="IT83">
        <f>IFERROR(VLOOKUP(_xlfn.NUMBERVALUE(MID(BA83, SEARCH("!", BA83)+1, SEARCH("+", BA83)-SEARCH("!", BA83)-1)), Rankings!$A$2:$BK$129, 63, FALSE),0)</f>
        <v>0</v>
      </c>
      <c r="IU83">
        <f>IFERROR(VLOOKUP(_xlfn.NUMBERVALUE(MID(BB83, SEARCH("!", BB83)+1, SEARCH("+", BB83)-SEARCH("!", BB83)-1)), Rankings!$A$2:$BK$129, 63, FALSE),0)</f>
        <v>0</v>
      </c>
      <c r="IV83">
        <f>IFERROR(VLOOKUP(_xlfn.NUMBERVALUE(MID(BC83, SEARCH("!", BC83)+1, SEARCH("+", BC83)-SEARCH("!", BC83)-1)), Rankings!$A$2:$BK$129, 63, FALSE),0)</f>
        <v>0</v>
      </c>
      <c r="IW83">
        <f>IFERROR(VLOOKUP(_xlfn.NUMBERVALUE(MID(BD83, SEARCH("!", BD83)+1, SEARCH("+", BD83)-SEARCH("!", BD83)-1)), Rankings!$A$2:$BK$129, 63, FALSE),0)</f>
        <v>0</v>
      </c>
      <c r="IX83">
        <f>IFERROR(VLOOKUP(_xlfn.NUMBERVALUE(MID(BE83, SEARCH("!", BE83)+1, SEARCH("+", BE83)-SEARCH("!", BE83)-1)), Rankings!$A$2:$BK$129, 63, FALSE),0)</f>
        <v>0</v>
      </c>
      <c r="IY83">
        <f>IFERROR(VLOOKUP(_xlfn.NUMBERVALUE(MID(BF83, SEARCH("!", BF83)+1, SEARCH("+", BF83)-SEARCH("!", BF83)-1)), Rankings!$A$2:$BK$129, 63, FALSE),0)</f>
        <v>0</v>
      </c>
      <c r="IZ83">
        <f>IFERROR(VLOOKUP(_xlfn.NUMBERVALUE(MID(BG83, SEARCH("!", BG83)+1, SEARCH("+", BG83)-SEARCH("!", BG83)-1)), Rankings!$A$2:$BK$129, 63, FALSE),0)</f>
        <v>0</v>
      </c>
      <c r="JA83">
        <f>IFERROR(VLOOKUP(_xlfn.NUMBERVALUE(MID(BH83, SEARCH("!", BH83)+1, SEARCH("+", BH83)-SEARCH("!", BH83)-1)), Rankings!$A$2:$BK$129, 63, FALSE),0)</f>
        <v>0</v>
      </c>
      <c r="JB83">
        <f>IFERROR(VLOOKUP(_xlfn.NUMBERVALUE(MID(BI83, SEARCH("!", BI83)+1, SEARCH("+", BI83)-SEARCH("!", BI83)-1)), Rankings!$A$2:$BK$129, 63, FALSE),0)</f>
        <v>0</v>
      </c>
      <c r="JC83">
        <f>IFERROR(VLOOKUP(_xlfn.NUMBERVALUE(MID(BJ83, SEARCH("!", BJ83)+1, SEARCH("+", BJ83)-SEARCH("!", BJ83)-1)), Rankings!$A$2:$BK$129, 63, FALSE),0)</f>
        <v>0</v>
      </c>
      <c r="JD83">
        <f>IFERROR(VLOOKUP(_xlfn.NUMBERVALUE(MID(BK83, SEARCH("!", BK83)+1, SEARCH("+", BK83)-SEARCH("!", BK83)-1)), Rankings!$A$2:$BK$129, 63, FALSE),0)</f>
        <v>0</v>
      </c>
      <c r="JE83">
        <f>IFERROR(VLOOKUP(_xlfn.NUMBERVALUE(MID(BL83, SEARCH("!", BL83)+1, SEARCH("+", BL83)-SEARCH("!", BL83)-1)), Rankings!$A$2:$BK$129, 63, FALSE),0)</f>
        <v>0</v>
      </c>
      <c r="JF83">
        <f>IFERROR(VLOOKUP(_xlfn.NUMBERVALUE(MID(BM83, SEARCH("!", BM83)+1, SEARCH("+", BM83)-SEARCH("!", BM83)-1)), Rankings!$A$2:$BK$129, 63, FALSE),0)</f>
        <v>0</v>
      </c>
      <c r="JG83">
        <f>IFERROR(VLOOKUP(_xlfn.NUMBERVALUE(MID(BN83, SEARCH("!", BN83)+1, SEARCH("+", BN83)-SEARCH("!", BN83)-1)), Rankings!$A$2:$BK$129, 63, FALSE),0)</f>
        <v>0</v>
      </c>
      <c r="JH83">
        <f>IFERROR(VLOOKUP(_xlfn.NUMBERVALUE(MID(BO83, SEARCH("!", BO83)+1, SEARCH("+", BO83)-SEARCH("!", BO83)-1)), Rankings!$A$2:$BK$129, 63, FALSE),0)</f>
        <v>0</v>
      </c>
      <c r="JI83">
        <f>IFERROR(VLOOKUP(_xlfn.NUMBERVALUE(MID(BP83, SEARCH("!", BP83)+1, SEARCH("+", BP83)-SEARCH("!", BP83)-1)), Rankings!$A$2:$BK$129, 63, FALSE),0)</f>
        <v>0</v>
      </c>
      <c r="JJ83">
        <f>IFERROR(VLOOKUP(_xlfn.NUMBERVALUE(MID(BQ83, SEARCH("!", BQ83)+1, SEARCH("+", BQ83)-SEARCH("!", BQ83)-1)), Rankings!$A$2:$BK$129, 63, FALSE),0)</f>
        <v>0</v>
      </c>
      <c r="JK83">
        <f>IFERROR(VLOOKUP(_xlfn.NUMBERVALUE(MID(BR83, SEARCH("!", BR83)+1, SEARCH("+", BR83)-SEARCH("!", BR83)-1)), Rankings!$A$2:$BK$129, 63, FALSE),0)</f>
        <v>0</v>
      </c>
      <c r="JL83">
        <f>IFERROR(VLOOKUP(_xlfn.NUMBERVALUE(MID(BS83, SEARCH("!", BS83)+1, SEARCH("+", BS83)-SEARCH("!", BS83)-1)), Rankings!$A$2:$BK$129, 63, FALSE),0)</f>
        <v>0</v>
      </c>
      <c r="JM83">
        <f>IFERROR(VLOOKUP(_xlfn.NUMBERVALUE(MID(BT83, SEARCH("!", BT83)+1, SEARCH("+", BT83)-SEARCH("!", BT83)-1)), Rankings!$A$2:$BK$129, 63, FALSE),0)</f>
        <v>0</v>
      </c>
      <c r="JN83">
        <f>IFERROR(VLOOKUP(_xlfn.NUMBERVALUE(MID(BU83, SEARCH("!", BU83)+1, SEARCH("+", BU83)-SEARCH("!", BU83)-1)), Rankings!$A$2:$BK$129, 63, FALSE),0)</f>
        <v>0</v>
      </c>
      <c r="JO83">
        <f>IFERROR(VLOOKUP(_xlfn.NUMBERVALUE(MID(BV83, SEARCH("!", BV83)+1, SEARCH("+", BV83)-SEARCH("!", BV83)-1)), Rankings!$A$2:$BK$129, 63, FALSE),0)</f>
        <v>0</v>
      </c>
      <c r="JP83">
        <f>IFERROR(VLOOKUP(_xlfn.NUMBERVALUE(MID(BW83, SEARCH("!", BW83)+1, SEARCH("+", BW83)-SEARCH("!", BW83)-1)), Rankings!$A$2:$BK$129, 63, FALSE),0)</f>
        <v>0</v>
      </c>
      <c r="JQ83">
        <f>IFERROR(VLOOKUP(_xlfn.NUMBERVALUE(MID(BX83, SEARCH("!", BX83)+1, SEARCH("+", BX83)-SEARCH("!", BX83)-1)), Rankings!$A$2:$BK$129, 63, FALSE),0)</f>
        <v>0</v>
      </c>
      <c r="JR83">
        <f>IFERROR(VLOOKUP(_xlfn.NUMBERVALUE(MID(BY83, SEARCH("!", BY83)+1, SEARCH("+", BY83)-SEARCH("!", BY83)-1)), Rankings!$A$2:$BK$129, 63, FALSE),0)</f>
        <v>0</v>
      </c>
      <c r="JS83">
        <f>IFERROR(VLOOKUP(_xlfn.NUMBERVALUE(MID(BZ83, SEARCH("!", BZ83)+1, SEARCH("+", BZ83)-SEARCH("!", BZ83)-1)), Rankings!$A$2:$BK$129, 63, FALSE),0)</f>
        <v>0</v>
      </c>
      <c r="JT83">
        <f>IFERROR(VLOOKUP(_xlfn.NUMBERVALUE(MID(CA83, SEARCH("!", CA83)+1, SEARCH("+", CA83)-SEARCH("!", CA83)-1)), Rankings!$A$2:$BK$129, 63, FALSE),0)</f>
        <v>0</v>
      </c>
      <c r="JU83">
        <f>IFERROR(VLOOKUP(_xlfn.NUMBERVALUE(MID(CB83, SEARCH("!", CB83)+1, SEARCH("+", CB83)-SEARCH("!", CB83)-1)), Rankings!$A$2:$BK$129, 63, FALSE),0)</f>
        <v>0</v>
      </c>
      <c r="JV83">
        <f>IFERROR(VLOOKUP(_xlfn.NUMBERVALUE(MID(CC83, SEARCH("!", CC83)+1, SEARCH("+", CC83)-SEARCH("!", CC83)-1)), Rankings!$A$2:$BK$129, 63, FALSE),0)</f>
        <v>0</v>
      </c>
      <c r="JW83">
        <f>IFERROR(VLOOKUP(_xlfn.NUMBERVALUE(MID(CD83, SEARCH("!", CD83)+1, SEARCH("+", CD83)-SEARCH("!", CD83)-1)), Rankings!$A$2:$BK$129, 63, FALSE),0)</f>
        <v>0</v>
      </c>
      <c r="JX83">
        <f>IFERROR(VLOOKUP(_xlfn.NUMBERVALUE(MID(CE83, SEARCH("!", CE83)+1, SEARCH("+", CE83)-SEARCH("!", CE83)-1)), Rankings!$A$2:$BK$129, 63, FALSE),0)</f>
        <v>0</v>
      </c>
      <c r="JY83">
        <f>IFERROR(VLOOKUP(_xlfn.NUMBERVALUE(MID(CF83, SEARCH("!", CF83)+1, SEARCH("+", CF83)-SEARCH("!", CF83)-1)), Rankings!$A$2:$BK$129, 63, FALSE),0)</f>
        <v>0</v>
      </c>
      <c r="JZ83">
        <f>IFERROR(VLOOKUP(_xlfn.NUMBERVALUE(MID(CG83, SEARCH("!", CG83)+1, SEARCH("+", CG83)-SEARCH("!", CG83)-1)), Rankings!$A$2:$BK$129, 63, FALSE),0)</f>
        <v>0</v>
      </c>
      <c r="KA83">
        <f>IFERROR(VLOOKUP(_xlfn.NUMBERVALUE(MID(CH83, SEARCH("!", CH83)+1, SEARCH("+", CH83)-SEARCH("!", CH83)-1)), Rankings!$A$2:$BK$129, 63, FALSE),0)</f>
        <v>0</v>
      </c>
      <c r="KB83">
        <f>IFERROR(VLOOKUP(_xlfn.NUMBERVALUE(MID(CI83, SEARCH("!", CI83)+1, SEARCH("+", CI83)-SEARCH("!", CI83)-1)), Rankings!$A$2:$BK$129, 63, FALSE),0)</f>
        <v>0</v>
      </c>
      <c r="KC83">
        <f>IFERROR(VLOOKUP(_xlfn.NUMBERVALUE(MID(CJ83, SEARCH("!", CJ83)+1, SEARCH("+", CJ83)-SEARCH("!", CJ83)-1)), Rankings!$A$2:$BK$129, 63, FALSE),0)</f>
        <v>0</v>
      </c>
      <c r="KD83">
        <f>IFERROR(VLOOKUP(_xlfn.NUMBERVALUE(MID(CK83, SEARCH("!", CK83)+1, SEARCH("+", CK83)-SEARCH("!", CK83)-1)), Rankings!$A$2:$BK$129, 63, FALSE),0)</f>
        <v>0</v>
      </c>
      <c r="KE83">
        <f>IFERROR(VLOOKUP(_xlfn.NUMBERVALUE(MID(CL83, SEARCH("!", CL83)+1, SEARCH("+", CL83)-SEARCH("!", CL83)-1)), Rankings!$A$2:$BK$129, 63, FALSE),0)</f>
        <v>0</v>
      </c>
      <c r="KF83">
        <f>IFERROR(VLOOKUP(_xlfn.NUMBERVALUE(MID(CM83, SEARCH("!", CM83)+1, SEARCH("+", CM83)-SEARCH("!", CM83)-1)), Rankings!$A$2:$BK$129, 63, FALSE),0)</f>
        <v>0</v>
      </c>
      <c r="KG83">
        <f>IFERROR(VLOOKUP(_xlfn.NUMBERVALUE(MID(CN83, SEARCH("!", CN83)+1, SEARCH("+", CN83)-SEARCH("!", CN83)-1)), Rankings!$A$2:$BK$129, 63, FALSE),0)</f>
        <v>0</v>
      </c>
      <c r="KH83">
        <f>IFERROR(VLOOKUP(_xlfn.NUMBERVALUE(MID(CO83, SEARCH("!", CO83)+1, SEARCH("+", CO83)-SEARCH("!", CO83)-1)), Rankings!$A$2:$BK$129, 63, FALSE),0)</f>
        <v>0</v>
      </c>
      <c r="KJ83" s="28">
        <f t="shared" si="1901"/>
        <v>212</v>
      </c>
      <c r="KK83" s="28">
        <f t="shared" si="1902"/>
        <v>0</v>
      </c>
      <c r="KL83" s="28">
        <f t="shared" si="1903"/>
        <v>16</v>
      </c>
      <c r="KM83" s="28">
        <f t="shared" si="1904"/>
        <v>0</v>
      </c>
      <c r="KN83" s="28">
        <f t="shared" si="1905"/>
        <v>0</v>
      </c>
      <c r="KO83" s="28">
        <f t="shared" si="1906"/>
        <v>157</v>
      </c>
      <c r="KP83" s="28">
        <f t="shared" si="1907"/>
        <v>220</v>
      </c>
      <c r="KQ83" s="28">
        <f t="shared" si="1908"/>
        <v>157</v>
      </c>
      <c r="KS83" s="27" t="str">
        <f t="shared" si="1909"/>
        <v>26</v>
      </c>
      <c r="KT83" s="27" t="str">
        <f t="shared" si="1910"/>
        <v>10</v>
      </c>
      <c r="KU83" s="27" t="str">
        <f t="shared" si="1911"/>
        <v>15</v>
      </c>
      <c r="KV83" s="27">
        <f t="shared" si="1912"/>
        <v>0</v>
      </c>
      <c r="KW83" s="27">
        <f t="shared" si="1913"/>
        <v>0</v>
      </c>
      <c r="KX83" s="27">
        <f t="shared" si="1914"/>
        <v>0</v>
      </c>
      <c r="KY83" s="27">
        <f t="shared" si="1915"/>
        <v>0</v>
      </c>
      <c r="KZ83" s="27">
        <f t="shared" si="1916"/>
        <v>0</v>
      </c>
      <c r="LA83" s="27" t="str">
        <f t="shared" si="1917"/>
        <v>18</v>
      </c>
      <c r="LB83" s="27">
        <f t="shared" si="1918"/>
        <v>0</v>
      </c>
      <c r="LC83" s="27" t="str">
        <f t="shared" si="1919"/>
        <v>16</v>
      </c>
      <c r="LD83" s="27" t="str">
        <f t="shared" si="1920"/>
        <v>24</v>
      </c>
      <c r="LE83" s="27">
        <f t="shared" si="1921"/>
        <v>0</v>
      </c>
      <c r="LF83" s="27">
        <f t="shared" si="1922"/>
        <v>0</v>
      </c>
      <c r="LG83" s="27" t="str">
        <f t="shared" si="1923"/>
        <v>4</v>
      </c>
      <c r="LH83" s="27">
        <f t="shared" si="1924"/>
        <v>0</v>
      </c>
      <c r="LI83" s="27">
        <f t="shared" si="1925"/>
        <v>0</v>
      </c>
      <c r="LJ83" s="27">
        <f t="shared" si="1926"/>
        <v>0</v>
      </c>
      <c r="LK83" s="27">
        <f t="shared" si="1927"/>
        <v>0</v>
      </c>
      <c r="LL83" s="27">
        <f t="shared" si="1928"/>
        <v>0</v>
      </c>
      <c r="LM83" s="27" t="str">
        <f t="shared" si="1929"/>
        <v>32</v>
      </c>
      <c r="LN83" s="27">
        <f t="shared" si="1930"/>
        <v>0</v>
      </c>
      <c r="LO83" s="27">
        <f t="shared" si="1931"/>
        <v>0</v>
      </c>
      <c r="LP83" s="27" t="str">
        <f t="shared" si="1932"/>
        <v>5</v>
      </c>
      <c r="LQ83" s="27">
        <f t="shared" si="1933"/>
        <v>0</v>
      </c>
      <c r="LR83" s="27">
        <f t="shared" si="1934"/>
        <v>0</v>
      </c>
      <c r="LS83" s="27" t="str">
        <f t="shared" si="1935"/>
        <v>19</v>
      </c>
      <c r="LT83" s="27">
        <f t="shared" si="1936"/>
        <v>0</v>
      </c>
      <c r="LU83" s="27">
        <f t="shared" si="1937"/>
        <v>0</v>
      </c>
      <c r="LV83" s="27" t="str">
        <f t="shared" si="1938"/>
        <v>19</v>
      </c>
      <c r="LW83" s="27">
        <f t="shared" si="1939"/>
        <v>0</v>
      </c>
      <c r="LX83" s="27">
        <f t="shared" si="1940"/>
        <v>0</v>
      </c>
      <c r="LY83" s="27" t="str">
        <f t="shared" si="1941"/>
        <v>24</v>
      </c>
      <c r="LZ83" s="27">
        <f t="shared" si="1942"/>
        <v>0</v>
      </c>
      <c r="MA83" s="27">
        <f t="shared" si="1943"/>
        <v>0</v>
      </c>
      <c r="MB83" s="27" t="str">
        <f t="shared" si="1944"/>
        <v>16</v>
      </c>
      <c r="MC83" s="27">
        <f t="shared" si="1945"/>
        <v>0</v>
      </c>
      <c r="MD83" s="27">
        <f t="shared" si="1946"/>
        <v>0</v>
      </c>
      <c r="ME83" s="27">
        <f t="shared" si="1947"/>
        <v>0</v>
      </c>
      <c r="MF83" s="27">
        <f t="shared" si="1948"/>
        <v>0</v>
      </c>
      <c r="MG83" s="27">
        <f t="shared" si="1949"/>
        <v>0</v>
      </c>
      <c r="MH83" s="27">
        <f t="shared" si="1950"/>
        <v>0</v>
      </c>
      <c r="MI83" s="27">
        <f t="shared" si="1951"/>
        <v>0</v>
      </c>
      <c r="MJ83" s="27">
        <f t="shared" si="1952"/>
        <v>0</v>
      </c>
      <c r="MK83" s="27">
        <f t="shared" si="1953"/>
        <v>0</v>
      </c>
      <c r="ML83" s="27">
        <f t="shared" si="1954"/>
        <v>0</v>
      </c>
      <c r="MM83" s="27">
        <f t="shared" si="1955"/>
        <v>0</v>
      </c>
      <c r="MN83" s="27">
        <f t="shared" si="1956"/>
        <v>0</v>
      </c>
      <c r="MO83" s="27">
        <f t="shared" si="1957"/>
        <v>0</v>
      </c>
      <c r="MP83" s="27">
        <f t="shared" si="1958"/>
        <v>0</v>
      </c>
      <c r="MQ83" s="27">
        <f t="shared" si="1959"/>
        <v>0</v>
      </c>
      <c r="MR83" s="27">
        <f t="shared" si="1960"/>
        <v>0</v>
      </c>
      <c r="MS83" s="27">
        <f t="shared" si="1961"/>
        <v>0</v>
      </c>
      <c r="MT83" s="27">
        <f t="shared" si="1962"/>
        <v>0</v>
      </c>
      <c r="MU83" s="27">
        <f t="shared" si="1963"/>
        <v>0</v>
      </c>
      <c r="MV83" s="27">
        <f t="shared" si="1964"/>
        <v>0</v>
      </c>
      <c r="MW83" s="27">
        <f t="shared" si="1965"/>
        <v>0</v>
      </c>
      <c r="MX83" s="27">
        <f t="shared" si="1966"/>
        <v>0</v>
      </c>
      <c r="MY83" s="27">
        <f t="shared" si="1967"/>
        <v>0</v>
      </c>
      <c r="MZ83" s="27">
        <f t="shared" si="1968"/>
        <v>0</v>
      </c>
      <c r="NA83" s="27">
        <f t="shared" si="1969"/>
        <v>0</v>
      </c>
      <c r="NB83" s="27">
        <f t="shared" si="1970"/>
        <v>0</v>
      </c>
      <c r="NC83" s="27">
        <f t="shared" si="1971"/>
        <v>0</v>
      </c>
      <c r="ND83" s="27">
        <f t="shared" si="1972"/>
        <v>0</v>
      </c>
      <c r="NE83" s="27">
        <f t="shared" si="1973"/>
        <v>0</v>
      </c>
      <c r="NF83" s="27">
        <f t="shared" si="1974"/>
        <v>0</v>
      </c>
      <c r="NG83" s="27">
        <f t="shared" si="1975"/>
        <v>0</v>
      </c>
      <c r="NH83" s="27">
        <f t="shared" si="1976"/>
        <v>0</v>
      </c>
      <c r="NI83" s="27">
        <f t="shared" si="1977"/>
        <v>0</v>
      </c>
      <c r="NJ83" s="27">
        <f t="shared" si="1978"/>
        <v>0</v>
      </c>
      <c r="NK83" s="27">
        <f t="shared" si="1979"/>
        <v>0</v>
      </c>
      <c r="NL83" s="27">
        <f t="shared" si="1980"/>
        <v>0</v>
      </c>
      <c r="NM83" s="27">
        <f t="shared" si="1981"/>
        <v>0</v>
      </c>
      <c r="NN83" s="27">
        <f t="shared" si="1982"/>
        <v>0</v>
      </c>
      <c r="NO83" s="27">
        <f t="shared" si="1983"/>
        <v>0</v>
      </c>
      <c r="NP83" s="27">
        <f t="shared" si="1984"/>
        <v>0</v>
      </c>
      <c r="NQ83" s="27">
        <f t="shared" si="1985"/>
        <v>0</v>
      </c>
      <c r="NR83" s="27">
        <f t="shared" si="1986"/>
        <v>0</v>
      </c>
      <c r="NS83" s="27">
        <f t="shared" si="1987"/>
        <v>0</v>
      </c>
      <c r="NT83" s="27">
        <f t="shared" si="1988"/>
        <v>0</v>
      </c>
      <c r="NU83" s="27">
        <f t="shared" si="1989"/>
        <v>0</v>
      </c>
      <c r="NV83" s="27">
        <f t="shared" si="1990"/>
        <v>0</v>
      </c>
      <c r="NX83" s="28">
        <f t="shared" si="1991"/>
        <v>215</v>
      </c>
      <c r="NY83" s="28">
        <f t="shared" si="1992"/>
        <v>0</v>
      </c>
      <c r="NZ83" s="28">
        <f t="shared" si="1993"/>
        <v>23</v>
      </c>
      <c r="OA83" s="28">
        <f t="shared" si="1994"/>
        <v>0</v>
      </c>
      <c r="OB83" s="28">
        <f t="shared" si="1995"/>
        <v>0</v>
      </c>
      <c r="OC83" s="28">
        <f t="shared" si="1996"/>
        <v>169</v>
      </c>
      <c r="OD83" s="28">
        <f t="shared" si="1997"/>
        <v>226.5</v>
      </c>
      <c r="OE83" s="28">
        <f t="shared" si="1998"/>
        <v>169</v>
      </c>
      <c r="OG83" s="27" t="str">
        <f t="shared" si="1999"/>
        <v>13</v>
      </c>
      <c r="OH83" s="27" t="str">
        <f t="shared" si="2000"/>
        <v>25</v>
      </c>
      <c r="OI83" s="27" t="str">
        <f t="shared" si="2001"/>
        <v>21</v>
      </c>
      <c r="OJ83" s="27">
        <f t="shared" si="2002"/>
        <v>0</v>
      </c>
      <c r="OK83" s="27">
        <f t="shared" si="2003"/>
        <v>0</v>
      </c>
      <c r="OL83" s="27">
        <f t="shared" si="2004"/>
        <v>0</v>
      </c>
      <c r="OM83" s="27">
        <f t="shared" si="2005"/>
        <v>0</v>
      </c>
      <c r="ON83" s="27">
        <f t="shared" si="2006"/>
        <v>0</v>
      </c>
      <c r="OO83" s="27" t="str">
        <f t="shared" si="2007"/>
        <v>20</v>
      </c>
      <c r="OP83" s="27">
        <f t="shared" si="2008"/>
        <v>0</v>
      </c>
      <c r="OQ83" s="27" t="str">
        <f t="shared" si="2009"/>
        <v>23</v>
      </c>
      <c r="OR83" s="27" t="str">
        <f t="shared" si="2010"/>
        <v>23</v>
      </c>
      <c r="OS83" s="27">
        <f t="shared" si="2011"/>
        <v>0</v>
      </c>
      <c r="OT83" s="27">
        <f t="shared" si="2012"/>
        <v>0</v>
      </c>
      <c r="OU83" s="27" t="str">
        <f t="shared" si="2013"/>
        <v>14</v>
      </c>
      <c r="OV83" s="27">
        <f t="shared" si="2014"/>
        <v>0</v>
      </c>
      <c r="OW83" s="27">
        <f t="shared" si="2015"/>
        <v>0</v>
      </c>
      <c r="OX83" s="27">
        <f t="shared" si="2016"/>
        <v>0</v>
      </c>
      <c r="OY83" s="27">
        <f t="shared" si="2017"/>
        <v>0</v>
      </c>
      <c r="OZ83" s="27">
        <f t="shared" si="2018"/>
        <v>0</v>
      </c>
      <c r="PA83" s="27" t="str">
        <f t="shared" si="2019"/>
        <v>9</v>
      </c>
      <c r="PB83" s="27">
        <f t="shared" si="2020"/>
        <v>0</v>
      </c>
      <c r="PC83" s="27">
        <f t="shared" si="2021"/>
        <v>0</v>
      </c>
      <c r="PD83" s="27" t="str">
        <f t="shared" si="2022"/>
        <v>17</v>
      </c>
      <c r="PE83" s="27">
        <f t="shared" si="2023"/>
        <v>0</v>
      </c>
      <c r="PF83" s="27">
        <f t="shared" si="2024"/>
        <v>0</v>
      </c>
      <c r="PG83" s="27" t="str">
        <f t="shared" si="2025"/>
        <v>25</v>
      </c>
      <c r="PH83" s="27">
        <f t="shared" si="2026"/>
        <v>0</v>
      </c>
      <c r="PI83" s="27">
        <f t="shared" si="2027"/>
        <v>0</v>
      </c>
      <c r="PJ83" s="27" t="str">
        <f t="shared" si="2028"/>
        <v>13</v>
      </c>
      <c r="PK83" s="27">
        <f t="shared" si="2029"/>
        <v>0</v>
      </c>
      <c r="PL83" s="27">
        <f t="shared" si="2030"/>
        <v>0</v>
      </c>
      <c r="PM83" s="27" t="str">
        <f t="shared" si="2031"/>
        <v>12</v>
      </c>
      <c r="PN83" s="27">
        <f t="shared" si="2032"/>
        <v>0</v>
      </c>
      <c r="PO83" s="27">
        <f t="shared" si="2033"/>
        <v>0</v>
      </c>
      <c r="PP83" s="27" t="str">
        <f t="shared" si="2034"/>
        <v>23</v>
      </c>
      <c r="PQ83" s="27">
        <f t="shared" si="2035"/>
        <v>0</v>
      </c>
      <c r="PR83" s="27">
        <f t="shared" si="2036"/>
        <v>0</v>
      </c>
      <c r="PS83" s="27">
        <f t="shared" si="2037"/>
        <v>0</v>
      </c>
      <c r="PT83" s="27">
        <f t="shared" si="2038"/>
        <v>0</v>
      </c>
      <c r="PU83" s="27">
        <f t="shared" si="2039"/>
        <v>0</v>
      </c>
      <c r="PV83" s="27">
        <f t="shared" si="2040"/>
        <v>0</v>
      </c>
      <c r="PW83" s="27">
        <f t="shared" si="2041"/>
        <v>0</v>
      </c>
      <c r="PX83" s="27">
        <f t="shared" si="2042"/>
        <v>0</v>
      </c>
      <c r="PY83" s="27">
        <f t="shared" si="2043"/>
        <v>0</v>
      </c>
      <c r="PZ83" s="27">
        <f t="shared" si="2044"/>
        <v>0</v>
      </c>
      <c r="QA83" s="27">
        <f t="shared" si="2045"/>
        <v>0</v>
      </c>
      <c r="QB83" s="27">
        <f t="shared" si="2046"/>
        <v>0</v>
      </c>
      <c r="QC83" s="27">
        <f t="shared" si="2047"/>
        <v>0</v>
      </c>
      <c r="QD83" s="27">
        <f t="shared" si="2048"/>
        <v>0</v>
      </c>
      <c r="QE83" s="27">
        <f t="shared" si="2049"/>
        <v>0</v>
      </c>
      <c r="QF83" s="27">
        <f t="shared" si="2050"/>
        <v>0</v>
      </c>
      <c r="QG83" s="27">
        <f t="shared" si="2051"/>
        <v>0</v>
      </c>
      <c r="QH83" s="27">
        <f t="shared" si="2052"/>
        <v>0</v>
      </c>
      <c r="QI83" s="27">
        <f t="shared" si="2053"/>
        <v>0</v>
      </c>
      <c r="QJ83" s="27">
        <f t="shared" si="2054"/>
        <v>0</v>
      </c>
      <c r="QK83" s="27">
        <f t="shared" si="2055"/>
        <v>0</v>
      </c>
      <c r="QL83" s="27">
        <f t="shared" si="2056"/>
        <v>0</v>
      </c>
      <c r="QM83" s="27">
        <f t="shared" si="2057"/>
        <v>0</v>
      </c>
      <c r="QN83" s="27">
        <f t="shared" si="2058"/>
        <v>0</v>
      </c>
      <c r="QO83" s="27">
        <f t="shared" si="2059"/>
        <v>0</v>
      </c>
      <c r="QP83" s="27">
        <f t="shared" si="2060"/>
        <v>0</v>
      </c>
      <c r="QQ83" s="27">
        <f t="shared" si="2061"/>
        <v>0</v>
      </c>
      <c r="QR83" s="27">
        <f t="shared" si="2062"/>
        <v>0</v>
      </c>
      <c r="QS83" s="27">
        <f t="shared" si="2063"/>
        <v>0</v>
      </c>
      <c r="QT83" s="27">
        <f t="shared" si="2064"/>
        <v>0</v>
      </c>
      <c r="QU83" s="27">
        <f t="shared" si="2065"/>
        <v>0</v>
      </c>
      <c r="QV83" s="27">
        <f t="shared" si="2066"/>
        <v>0</v>
      </c>
      <c r="QW83" s="27">
        <f t="shared" si="2067"/>
        <v>0</v>
      </c>
      <c r="QX83" s="27">
        <f t="shared" si="2068"/>
        <v>0</v>
      </c>
      <c r="QY83" s="27">
        <f t="shared" si="2069"/>
        <v>0</v>
      </c>
      <c r="QZ83" s="27">
        <f t="shared" si="2070"/>
        <v>0</v>
      </c>
      <c r="RA83" s="27">
        <f t="shared" si="2071"/>
        <v>0</v>
      </c>
      <c r="RB83" s="27">
        <f t="shared" si="2072"/>
        <v>0</v>
      </c>
      <c r="RC83" s="27">
        <f t="shared" si="2073"/>
        <v>0</v>
      </c>
      <c r="RD83" s="27">
        <f t="shared" si="2074"/>
        <v>0</v>
      </c>
      <c r="RE83" s="27">
        <f t="shared" si="2075"/>
        <v>0</v>
      </c>
      <c r="RF83" s="27">
        <f t="shared" si="2076"/>
        <v>0</v>
      </c>
      <c r="RG83" s="27">
        <f t="shared" si="2077"/>
        <v>0</v>
      </c>
      <c r="RH83" s="27">
        <f t="shared" si="2078"/>
        <v>0</v>
      </c>
      <c r="RI83" s="27">
        <f t="shared" si="2079"/>
        <v>0</v>
      </c>
      <c r="RJ83" s="27">
        <f t="shared" si="2080"/>
        <v>0</v>
      </c>
      <c r="RL83" s="28">
        <f t="shared" si="2081"/>
        <v>99</v>
      </c>
      <c r="RM83" s="28">
        <f t="shared" si="2082"/>
        <v>0</v>
      </c>
      <c r="RN83" s="28">
        <f t="shared" si="2083"/>
        <v>7</v>
      </c>
      <c r="RO83" s="28">
        <f t="shared" si="2084"/>
        <v>0</v>
      </c>
      <c r="RP83" s="28">
        <f t="shared" si="2085"/>
        <v>0</v>
      </c>
      <c r="RQ83" s="28">
        <f t="shared" si="2086"/>
        <v>102.5</v>
      </c>
      <c r="RT83" s="27" t="str">
        <f t="shared" si="2087"/>
        <v>11</v>
      </c>
      <c r="RU83" s="27" t="str">
        <f t="shared" si="2088"/>
        <v>3</v>
      </c>
      <c r="RV83" s="27" t="str">
        <f t="shared" si="2089"/>
        <v>9</v>
      </c>
      <c r="RW83" s="27" t="str">
        <f t="shared" si="2090"/>
        <v>0</v>
      </c>
      <c r="RX83" s="27" t="str">
        <f t="shared" si="2091"/>
        <v>0</v>
      </c>
      <c r="RY83" s="27" t="str">
        <f t="shared" si="2092"/>
        <v>0</v>
      </c>
      <c r="RZ83" s="27" t="str">
        <f t="shared" si="2093"/>
        <v>0</v>
      </c>
      <c r="SA83" s="27" t="str">
        <f t="shared" si="2094"/>
        <v>0</v>
      </c>
      <c r="SB83" s="27" t="str">
        <f t="shared" si="2095"/>
        <v>8</v>
      </c>
      <c r="SC83" s="27" t="str">
        <f t="shared" si="2096"/>
        <v>0</v>
      </c>
      <c r="SD83" s="27" t="str">
        <f t="shared" si="2097"/>
        <v>7</v>
      </c>
      <c r="SE83" s="27" t="str">
        <f t="shared" si="2098"/>
        <v>10</v>
      </c>
      <c r="SF83" s="27" t="str">
        <f t="shared" si="2099"/>
        <v>0</v>
      </c>
      <c r="SG83" s="27" t="str">
        <f t="shared" si="2100"/>
        <v>0</v>
      </c>
      <c r="SH83" s="27" t="str">
        <f t="shared" si="2101"/>
        <v>3</v>
      </c>
      <c r="SI83" s="27" t="str">
        <f t="shared" si="2102"/>
        <v>0</v>
      </c>
      <c r="SJ83" s="27" t="str">
        <f t="shared" si="2103"/>
        <v>0</v>
      </c>
      <c r="SK83" s="27" t="str">
        <f t="shared" si="2104"/>
        <v>0</v>
      </c>
      <c r="SL83" s="27" t="str">
        <f t="shared" si="2105"/>
        <v>0</v>
      </c>
      <c r="SM83" s="27" t="str">
        <f t="shared" si="2106"/>
        <v>0</v>
      </c>
      <c r="SN83" s="27" t="str">
        <f t="shared" si="2107"/>
        <v>18</v>
      </c>
      <c r="SO83" s="27" t="str">
        <f t="shared" si="2108"/>
        <v>0</v>
      </c>
      <c r="SP83" s="27" t="str">
        <f t="shared" si="2109"/>
        <v>0</v>
      </c>
      <c r="SQ83" s="27" t="str">
        <f t="shared" si="2110"/>
        <v>4</v>
      </c>
      <c r="SR83" s="27" t="str">
        <f t="shared" si="2111"/>
        <v>0</v>
      </c>
      <c r="SS83" s="27" t="str">
        <f t="shared" si="2112"/>
        <v>0</v>
      </c>
      <c r="ST83" s="27" t="str">
        <f t="shared" si="2113"/>
        <v>8</v>
      </c>
      <c r="SU83" s="27" t="str">
        <f t="shared" si="2114"/>
        <v>0</v>
      </c>
      <c r="SV83" s="27" t="str">
        <f t="shared" si="2115"/>
        <v>0</v>
      </c>
      <c r="SW83" s="27" t="str">
        <f t="shared" si="2116"/>
        <v>9</v>
      </c>
      <c r="SX83" s="27" t="str">
        <f t="shared" si="2117"/>
        <v>0</v>
      </c>
      <c r="SY83" s="27" t="str">
        <f t="shared" si="2118"/>
        <v>0</v>
      </c>
      <c r="SZ83" s="27" t="str">
        <f t="shared" si="2119"/>
        <v>9</v>
      </c>
      <c r="TA83" s="27" t="str">
        <f t="shared" si="2120"/>
        <v>0</v>
      </c>
      <c r="TB83" s="27" t="str">
        <f t="shared" si="2121"/>
        <v>0</v>
      </c>
      <c r="TC83" s="27" t="str">
        <f t="shared" si="2122"/>
        <v>7</v>
      </c>
      <c r="TD83" s="27" t="str">
        <f t="shared" si="2123"/>
        <v>0</v>
      </c>
      <c r="TE83" s="27" t="str">
        <f t="shared" si="2124"/>
        <v>0</v>
      </c>
      <c r="TF83" s="27" t="str">
        <f t="shared" si="2125"/>
        <v>0</v>
      </c>
      <c r="TG83" s="27" t="str">
        <f t="shared" si="2126"/>
        <v>0</v>
      </c>
      <c r="TH83" s="27" t="str">
        <f t="shared" si="2127"/>
        <v>0</v>
      </c>
      <c r="TI83" s="27" t="str">
        <f t="shared" si="2128"/>
        <v>0</v>
      </c>
      <c r="TJ83" s="27" t="str">
        <f t="shared" si="2129"/>
        <v>0</v>
      </c>
      <c r="TK83" s="27" t="str">
        <f t="shared" si="2130"/>
        <v>0</v>
      </c>
      <c r="TL83" s="27" t="str">
        <f t="shared" si="2131"/>
        <v>0</v>
      </c>
      <c r="TM83" s="27" t="str">
        <f t="shared" si="2132"/>
        <v>0</v>
      </c>
      <c r="TN83" s="27" t="str">
        <f t="shared" si="2133"/>
        <v>0</v>
      </c>
      <c r="TO83" s="27" t="str">
        <f t="shared" si="2134"/>
        <v>0</v>
      </c>
      <c r="TP83" s="27" t="str">
        <f t="shared" si="2135"/>
        <v>0</v>
      </c>
      <c r="TQ83" s="27" t="str">
        <f t="shared" si="2136"/>
        <v>0</v>
      </c>
      <c r="TR83" s="27" t="str">
        <f t="shared" si="2137"/>
        <v>0</v>
      </c>
      <c r="TS83" s="27" t="str">
        <f t="shared" si="2138"/>
        <v>0</v>
      </c>
      <c r="TT83" s="27" t="str">
        <f t="shared" si="2139"/>
        <v>0</v>
      </c>
      <c r="TU83" s="27" t="str">
        <f t="shared" si="2140"/>
        <v>0</v>
      </c>
      <c r="TV83" s="27" t="str">
        <f t="shared" si="2141"/>
        <v>0</v>
      </c>
      <c r="TW83" s="27" t="str">
        <f t="shared" si="2142"/>
        <v>0</v>
      </c>
      <c r="TX83" s="27" t="str">
        <f t="shared" si="2143"/>
        <v>0</v>
      </c>
      <c r="TY83" s="27" t="str">
        <f t="shared" si="2144"/>
        <v>0</v>
      </c>
      <c r="TZ83" s="27" t="str">
        <f t="shared" si="2145"/>
        <v>0</v>
      </c>
      <c r="UA83" s="27" t="str">
        <f t="shared" si="2146"/>
        <v>0</v>
      </c>
      <c r="UB83" s="27" t="str">
        <f t="shared" si="2147"/>
        <v>0</v>
      </c>
      <c r="UC83" s="27" t="str">
        <f t="shared" si="2148"/>
        <v>0</v>
      </c>
      <c r="UD83" s="27" t="str">
        <f t="shared" si="2149"/>
        <v>0</v>
      </c>
      <c r="UE83" s="27" t="str">
        <f t="shared" si="2150"/>
        <v>0</v>
      </c>
      <c r="UF83" s="27" t="str">
        <f t="shared" si="2151"/>
        <v>0</v>
      </c>
      <c r="UG83" s="27" t="str">
        <f t="shared" si="2152"/>
        <v>0</v>
      </c>
      <c r="UH83" s="27" t="str">
        <f t="shared" si="2153"/>
        <v>0</v>
      </c>
      <c r="UI83" s="27" t="str">
        <f t="shared" si="2154"/>
        <v>0</v>
      </c>
      <c r="UJ83" s="27" t="str">
        <f t="shared" si="2155"/>
        <v>0</v>
      </c>
      <c r="UK83" s="27" t="str">
        <f t="shared" si="2156"/>
        <v>0</v>
      </c>
      <c r="UL83" s="27" t="str">
        <f t="shared" si="2157"/>
        <v>0</v>
      </c>
      <c r="UM83" s="27" t="str">
        <f t="shared" si="2158"/>
        <v>0</v>
      </c>
      <c r="UN83" s="27" t="str">
        <f t="shared" si="2159"/>
        <v>0</v>
      </c>
      <c r="UO83" s="27" t="str">
        <f t="shared" si="2160"/>
        <v>0</v>
      </c>
      <c r="UP83" s="27" t="str">
        <f t="shared" si="2161"/>
        <v>0</v>
      </c>
      <c r="UQ83" s="27" t="str">
        <f t="shared" si="2162"/>
        <v>0</v>
      </c>
      <c r="UR83" s="27" t="str">
        <f t="shared" si="2163"/>
        <v>0</v>
      </c>
      <c r="US83" s="27" t="str">
        <f t="shared" si="2164"/>
        <v>0</v>
      </c>
      <c r="UT83" s="27" t="str">
        <f t="shared" si="2165"/>
        <v>0</v>
      </c>
      <c r="UU83" s="27" t="str">
        <f t="shared" si="2166"/>
        <v>0</v>
      </c>
      <c r="UV83" s="27" t="str">
        <f t="shared" si="2167"/>
        <v>0</v>
      </c>
      <c r="UW83" s="27" t="str">
        <f t="shared" si="2168"/>
        <v>0</v>
      </c>
      <c r="UY83" s="28">
        <f t="shared" si="2169"/>
        <v>-1.9399999999999991</v>
      </c>
      <c r="UZ83" s="28">
        <f t="shared" si="2170"/>
        <v>0</v>
      </c>
      <c r="VA83" s="28">
        <f t="shared" si="2171"/>
        <v>2.2599999999999998</v>
      </c>
      <c r="VB83" s="28">
        <f t="shared" si="2172"/>
        <v>0</v>
      </c>
      <c r="VC83" s="28">
        <f t="shared" si="2173"/>
        <v>0</v>
      </c>
      <c r="VD83" s="28">
        <f t="shared" si="2174"/>
        <v>-0.80999999999999917</v>
      </c>
      <c r="VG83" s="27" t="str">
        <f t="shared" si="2175"/>
        <v>7.5</v>
      </c>
      <c r="VH83" s="27" t="str">
        <f t="shared" si="2176"/>
        <v>1.58</v>
      </c>
      <c r="VI83" s="27" t="str">
        <f t="shared" si="2177"/>
        <v>-11.2</v>
      </c>
      <c r="VJ83" s="27">
        <f t="shared" si="2178"/>
        <v>0</v>
      </c>
      <c r="VK83" s="27">
        <f t="shared" si="2179"/>
        <v>0</v>
      </c>
      <c r="VL83" s="27">
        <f t="shared" si="2180"/>
        <v>0</v>
      </c>
      <c r="VM83" s="27">
        <f t="shared" si="2181"/>
        <v>0</v>
      </c>
      <c r="VN83" s="27">
        <f t="shared" si="2182"/>
        <v>0</v>
      </c>
      <c r="VO83" s="27" t="str">
        <f t="shared" si="2183"/>
        <v>2.49</v>
      </c>
      <c r="VP83" s="27">
        <f t="shared" si="2184"/>
        <v>0</v>
      </c>
      <c r="VQ83" s="27" t="str">
        <f t="shared" si="2185"/>
        <v>2.26</v>
      </c>
      <c r="VR83" s="27" t="str">
        <f t="shared" si="2186"/>
        <v>0.61</v>
      </c>
      <c r="VS83" s="27">
        <f t="shared" si="2187"/>
        <v>0</v>
      </c>
      <c r="VT83" s="27">
        <f t="shared" si="2188"/>
        <v>0</v>
      </c>
      <c r="VU83" s="27" t="str">
        <f t="shared" si="2189"/>
        <v>-0.6</v>
      </c>
      <c r="VV83" s="27">
        <f t="shared" si="2190"/>
        <v>0</v>
      </c>
      <c r="VW83" s="27">
        <f t="shared" si="2191"/>
        <v>0</v>
      </c>
      <c r="VX83" s="27">
        <f t="shared" si="2192"/>
        <v>0</v>
      </c>
      <c r="VY83" s="27">
        <f t="shared" si="2193"/>
        <v>0</v>
      </c>
      <c r="VZ83" s="27">
        <f t="shared" si="2194"/>
        <v>0</v>
      </c>
      <c r="WA83" s="27" t="str">
        <f t="shared" si="2195"/>
        <v>2.85</v>
      </c>
      <c r="WB83" s="27">
        <f t="shared" si="2196"/>
        <v>0</v>
      </c>
      <c r="WC83" s="27">
        <f t="shared" si="2197"/>
        <v>0</v>
      </c>
      <c r="WD83" s="27" t="str">
        <f t="shared" si="2198"/>
        <v>-1.9</v>
      </c>
      <c r="WE83" s="27">
        <f t="shared" si="2199"/>
        <v>0</v>
      </c>
      <c r="WF83" s="27">
        <f t="shared" si="2200"/>
        <v>0</v>
      </c>
      <c r="WG83" s="27" t="str">
        <f t="shared" si="2201"/>
        <v>-4.99</v>
      </c>
      <c r="WH83" s="27">
        <f t="shared" si="2202"/>
        <v>0</v>
      </c>
      <c r="WI83" s="27">
        <f t="shared" si="2203"/>
        <v>0</v>
      </c>
      <c r="WJ83" s="27" t="str">
        <f t="shared" si="2204"/>
        <v>3.05</v>
      </c>
      <c r="WK83" s="27">
        <f t="shared" si="2205"/>
        <v>0</v>
      </c>
      <c r="WL83" s="27">
        <f t="shared" si="2206"/>
        <v>0</v>
      </c>
      <c r="WM83" s="27" t="str">
        <f t="shared" si="2207"/>
        <v>2.8</v>
      </c>
      <c r="WN83" s="27">
        <f t="shared" si="2208"/>
        <v>0</v>
      </c>
      <c r="WO83" s="27">
        <f t="shared" si="2209"/>
        <v>0</v>
      </c>
      <c r="WP83" s="27" t="str">
        <f t="shared" si="2210"/>
        <v>-4.13</v>
      </c>
      <c r="WQ83" s="27">
        <f t="shared" si="2211"/>
        <v>0</v>
      </c>
      <c r="WR83" s="27">
        <f t="shared" si="2212"/>
        <v>0</v>
      </c>
      <c r="WS83" s="27">
        <f t="shared" si="2213"/>
        <v>0</v>
      </c>
      <c r="WT83" s="27">
        <f t="shared" si="2214"/>
        <v>0</v>
      </c>
      <c r="WU83" s="27">
        <f t="shared" si="2215"/>
        <v>0</v>
      </c>
      <c r="WV83" s="27">
        <f t="shared" si="2216"/>
        <v>0</v>
      </c>
      <c r="WW83" s="27">
        <f t="shared" si="2217"/>
        <v>0</v>
      </c>
      <c r="WX83" s="27">
        <f t="shared" si="2218"/>
        <v>0</v>
      </c>
      <c r="WY83" s="27">
        <f t="shared" si="2219"/>
        <v>0</v>
      </c>
      <c r="WZ83" s="27">
        <f t="shared" si="2220"/>
        <v>0</v>
      </c>
      <c r="XA83" s="27">
        <f t="shared" si="2221"/>
        <v>0</v>
      </c>
      <c r="XB83" s="27">
        <f t="shared" si="2222"/>
        <v>0</v>
      </c>
      <c r="XC83" s="27">
        <f t="shared" si="2223"/>
        <v>0</v>
      </c>
      <c r="XD83" s="27">
        <f t="shared" si="2224"/>
        <v>0</v>
      </c>
      <c r="XE83" s="27">
        <f t="shared" si="2225"/>
        <v>0</v>
      </c>
      <c r="XF83" s="27">
        <f t="shared" si="2226"/>
        <v>0</v>
      </c>
      <c r="XG83" s="27">
        <f t="shared" si="2227"/>
        <v>0</v>
      </c>
      <c r="XH83" s="27">
        <f t="shared" si="2228"/>
        <v>0</v>
      </c>
      <c r="XI83" s="27">
        <f t="shared" si="2229"/>
        <v>0</v>
      </c>
      <c r="XJ83" s="27">
        <f t="shared" si="2230"/>
        <v>0</v>
      </c>
      <c r="XK83" s="27">
        <f t="shared" si="2231"/>
        <v>0</v>
      </c>
      <c r="XL83" s="27">
        <f t="shared" si="2232"/>
        <v>0</v>
      </c>
      <c r="XM83" s="27">
        <f t="shared" si="2233"/>
        <v>0</v>
      </c>
      <c r="XN83" s="27">
        <f t="shared" si="2234"/>
        <v>0</v>
      </c>
      <c r="XO83" s="27">
        <f t="shared" si="2235"/>
        <v>0</v>
      </c>
      <c r="XP83" s="27">
        <f t="shared" si="2236"/>
        <v>0</v>
      </c>
      <c r="XQ83" s="27">
        <f t="shared" si="2237"/>
        <v>0</v>
      </c>
      <c r="XR83" s="27">
        <f t="shared" si="2238"/>
        <v>0</v>
      </c>
      <c r="XS83" s="27">
        <f t="shared" si="2239"/>
        <v>0</v>
      </c>
      <c r="XT83" s="27">
        <f t="shared" si="2240"/>
        <v>0</v>
      </c>
      <c r="XU83" s="27">
        <f t="shared" si="2241"/>
        <v>0</v>
      </c>
      <c r="XV83" s="27">
        <f t="shared" si="2242"/>
        <v>0</v>
      </c>
      <c r="XW83" s="27">
        <f t="shared" si="2243"/>
        <v>0</v>
      </c>
      <c r="XX83" s="27">
        <f t="shared" si="2244"/>
        <v>0</v>
      </c>
      <c r="XY83" s="27">
        <f t="shared" si="2245"/>
        <v>0</v>
      </c>
      <c r="XZ83" s="27">
        <f t="shared" si="2246"/>
        <v>0</v>
      </c>
      <c r="YA83" s="27">
        <f t="shared" si="2247"/>
        <v>0</v>
      </c>
      <c r="YB83" s="27">
        <f t="shared" si="2248"/>
        <v>0</v>
      </c>
      <c r="YC83" s="27">
        <f t="shared" si="2249"/>
        <v>0</v>
      </c>
      <c r="YD83" s="27">
        <f t="shared" si="2250"/>
        <v>0</v>
      </c>
      <c r="YE83" s="27">
        <f t="shared" si="2251"/>
        <v>0</v>
      </c>
      <c r="YF83" s="27">
        <f t="shared" si="2252"/>
        <v>0</v>
      </c>
      <c r="YG83" s="27">
        <f t="shared" si="2253"/>
        <v>0</v>
      </c>
      <c r="YH83" s="27">
        <f t="shared" si="2254"/>
        <v>0</v>
      </c>
      <c r="YI83" s="27">
        <f t="shared" si="2255"/>
        <v>0</v>
      </c>
      <c r="YJ83" s="27">
        <f t="shared" si="2256"/>
        <v>0</v>
      </c>
      <c r="YL83" s="28">
        <f t="shared" si="2257"/>
        <v>469</v>
      </c>
      <c r="YM83" s="28">
        <f t="shared" si="2258"/>
        <v>0</v>
      </c>
      <c r="YN83" s="28">
        <f t="shared" si="2259"/>
        <v>37</v>
      </c>
      <c r="YO83" s="28">
        <f t="shared" si="2260"/>
        <v>0</v>
      </c>
      <c r="YP83" s="28">
        <f t="shared" si="2261"/>
        <v>0</v>
      </c>
      <c r="YQ83" s="28">
        <f t="shared" si="2262"/>
        <v>487.5</v>
      </c>
      <c r="YT83" s="27" t="str">
        <f t="shared" si="2263"/>
        <v>23</v>
      </c>
      <c r="YU83" s="27" t="str">
        <f t="shared" si="2264"/>
        <v>64</v>
      </c>
      <c r="YV83" s="27" t="str">
        <f t="shared" si="2265"/>
        <v>72</v>
      </c>
      <c r="YW83" s="27">
        <f t="shared" si="2266"/>
        <v>0</v>
      </c>
      <c r="YX83" s="27">
        <f t="shared" si="2267"/>
        <v>0</v>
      </c>
      <c r="YY83" s="27">
        <f t="shared" si="2268"/>
        <v>0</v>
      </c>
      <c r="YZ83" s="27">
        <f t="shared" si="2269"/>
        <v>0</v>
      </c>
      <c r="ZA83" s="27">
        <f t="shared" si="2270"/>
        <v>0</v>
      </c>
      <c r="ZB83" s="27" t="str">
        <f t="shared" si="2271"/>
        <v>24</v>
      </c>
      <c r="ZC83" s="27">
        <f t="shared" si="2272"/>
        <v>0</v>
      </c>
      <c r="ZD83" s="27" t="str">
        <f t="shared" si="2273"/>
        <v>37</v>
      </c>
      <c r="ZE83" s="27" t="str">
        <f t="shared" si="2274"/>
        <v>19</v>
      </c>
      <c r="ZF83" s="27">
        <f t="shared" si="2275"/>
        <v>0</v>
      </c>
      <c r="ZG83" s="27">
        <f t="shared" si="2276"/>
        <v>0</v>
      </c>
      <c r="ZH83" s="27" t="str">
        <f t="shared" si="2277"/>
        <v>46</v>
      </c>
      <c r="ZI83" s="27">
        <f t="shared" si="2278"/>
        <v>0</v>
      </c>
      <c r="ZJ83" s="27">
        <f t="shared" si="2279"/>
        <v>0</v>
      </c>
      <c r="ZK83" s="27">
        <f t="shared" si="2280"/>
        <v>0</v>
      </c>
      <c r="ZL83" s="27">
        <f t="shared" si="2281"/>
        <v>0</v>
      </c>
      <c r="ZM83" s="27">
        <f t="shared" si="2282"/>
        <v>0</v>
      </c>
      <c r="ZN83" s="27" t="str">
        <f t="shared" si="2283"/>
        <v>14</v>
      </c>
      <c r="ZO83" s="27">
        <f t="shared" si="2284"/>
        <v>0</v>
      </c>
      <c r="ZP83" s="27">
        <f t="shared" si="2285"/>
        <v>0</v>
      </c>
      <c r="ZQ83" s="27" t="str">
        <f t="shared" si="2286"/>
        <v>53</v>
      </c>
      <c r="ZR83" s="27">
        <f t="shared" si="2287"/>
        <v>0</v>
      </c>
      <c r="ZS83" s="27">
        <f t="shared" si="2288"/>
        <v>0</v>
      </c>
      <c r="ZT83" s="27" t="str">
        <f t="shared" si="2289"/>
        <v>59</v>
      </c>
      <c r="ZU83" s="27">
        <f t="shared" si="2290"/>
        <v>0</v>
      </c>
      <c r="ZV83" s="27">
        <f t="shared" si="2291"/>
        <v>0</v>
      </c>
      <c r="ZW83" s="27" t="str">
        <f t="shared" si="2292"/>
        <v>17</v>
      </c>
      <c r="ZX83" s="27">
        <f t="shared" si="2293"/>
        <v>0</v>
      </c>
      <c r="ZY83" s="27">
        <f t="shared" si="2294"/>
        <v>0</v>
      </c>
      <c r="ZZ83" s="27" t="str">
        <f t="shared" si="2295"/>
        <v>16</v>
      </c>
      <c r="AAA83" s="27">
        <f t="shared" si="2296"/>
        <v>0</v>
      </c>
      <c r="AAB83" s="27">
        <f t="shared" si="2297"/>
        <v>0</v>
      </c>
      <c r="AAC83" s="27" t="str">
        <f t="shared" si="2298"/>
        <v>62</v>
      </c>
      <c r="AAD83" s="27">
        <f t="shared" si="2299"/>
        <v>0</v>
      </c>
      <c r="AAE83" s="27">
        <f t="shared" si="2300"/>
        <v>0</v>
      </c>
      <c r="AAF83" s="27">
        <f t="shared" si="2301"/>
        <v>0</v>
      </c>
      <c r="AAG83" s="27">
        <f t="shared" si="2302"/>
        <v>0</v>
      </c>
      <c r="AAH83" s="27">
        <f t="shared" si="2303"/>
        <v>0</v>
      </c>
      <c r="AAI83" s="27">
        <f t="shared" si="2304"/>
        <v>0</v>
      </c>
      <c r="AAJ83" s="27">
        <f t="shared" si="2305"/>
        <v>0</v>
      </c>
      <c r="AAK83" s="27">
        <f t="shared" si="2306"/>
        <v>0</v>
      </c>
      <c r="AAL83" s="27">
        <f t="shared" si="2307"/>
        <v>0</v>
      </c>
      <c r="AAM83" s="27">
        <f t="shared" si="2308"/>
        <v>0</v>
      </c>
      <c r="AAN83" s="27">
        <f t="shared" si="2309"/>
        <v>0</v>
      </c>
      <c r="AAO83" s="27">
        <f t="shared" si="2310"/>
        <v>0</v>
      </c>
      <c r="AAP83" s="27">
        <f t="shared" si="2311"/>
        <v>0</v>
      </c>
      <c r="AAQ83" s="27">
        <f t="shared" si="2312"/>
        <v>0</v>
      </c>
      <c r="AAR83" s="27">
        <f t="shared" si="2313"/>
        <v>0</v>
      </c>
      <c r="AAS83" s="27">
        <f t="shared" si="2314"/>
        <v>0</v>
      </c>
      <c r="AAT83" s="27">
        <f t="shared" si="2315"/>
        <v>0</v>
      </c>
      <c r="AAU83" s="27">
        <f t="shared" si="2316"/>
        <v>0</v>
      </c>
      <c r="AAV83" s="27">
        <f t="shared" si="2317"/>
        <v>0</v>
      </c>
      <c r="AAW83" s="27">
        <f t="shared" si="2318"/>
        <v>0</v>
      </c>
      <c r="AAX83" s="27">
        <f t="shared" si="2319"/>
        <v>0</v>
      </c>
      <c r="AAY83" s="27">
        <f t="shared" si="2320"/>
        <v>0</v>
      </c>
      <c r="AAZ83" s="27">
        <f t="shared" si="2321"/>
        <v>0</v>
      </c>
      <c r="ABA83" s="27">
        <f t="shared" si="2322"/>
        <v>0</v>
      </c>
      <c r="ABB83" s="27">
        <f t="shared" si="2323"/>
        <v>0</v>
      </c>
      <c r="ABC83" s="27">
        <f t="shared" si="2324"/>
        <v>0</v>
      </c>
      <c r="ABD83" s="27">
        <f t="shared" si="2325"/>
        <v>0</v>
      </c>
      <c r="ABE83" s="27">
        <f t="shared" si="2326"/>
        <v>0</v>
      </c>
      <c r="ABF83" s="27">
        <f t="shared" si="2327"/>
        <v>0</v>
      </c>
      <c r="ABG83" s="27">
        <f t="shared" si="2328"/>
        <v>0</v>
      </c>
      <c r="ABH83" s="27">
        <f t="shared" si="2329"/>
        <v>0</v>
      </c>
      <c r="ABI83" s="27">
        <f t="shared" si="2330"/>
        <v>0</v>
      </c>
      <c r="ABJ83" s="27">
        <f t="shared" si="2331"/>
        <v>0</v>
      </c>
      <c r="ABK83" s="27">
        <f t="shared" si="2332"/>
        <v>0</v>
      </c>
      <c r="ABL83" s="27">
        <f t="shared" si="2333"/>
        <v>0</v>
      </c>
      <c r="ABM83" s="27">
        <f t="shared" si="2334"/>
        <v>0</v>
      </c>
      <c r="ABN83" s="27">
        <f t="shared" si="2335"/>
        <v>0</v>
      </c>
      <c r="ABO83" s="27">
        <f t="shared" si="2336"/>
        <v>0</v>
      </c>
      <c r="ABP83" s="27">
        <f t="shared" si="2337"/>
        <v>0</v>
      </c>
      <c r="ABQ83" s="27">
        <f t="shared" si="2338"/>
        <v>0</v>
      </c>
      <c r="ABR83" s="27">
        <f t="shared" si="2339"/>
        <v>0</v>
      </c>
      <c r="ABS83" s="27">
        <f t="shared" si="2340"/>
        <v>0</v>
      </c>
      <c r="ABT83" s="27">
        <f t="shared" si="2341"/>
        <v>0</v>
      </c>
      <c r="ABU83" s="27">
        <f t="shared" si="2342"/>
        <v>0</v>
      </c>
      <c r="ABV83" s="27">
        <f t="shared" si="2343"/>
        <v>0</v>
      </c>
      <c r="ABW83" s="27">
        <f t="shared" si="2344"/>
        <v>0</v>
      </c>
      <c r="ABY83" s="28">
        <f t="shared" si="2345"/>
        <v>491.1</v>
      </c>
      <c r="ABZ83" s="28">
        <f t="shared" si="2346"/>
        <v>0</v>
      </c>
      <c r="ACA83" s="28">
        <f t="shared" si="2347"/>
        <v>19.100000000000001</v>
      </c>
      <c r="ACB83" s="28">
        <f t="shared" si="2348"/>
        <v>0</v>
      </c>
      <c r="ACC83" s="28">
        <f t="shared" si="2349"/>
        <v>0</v>
      </c>
      <c r="ACD83" s="28">
        <f t="shared" si="2350"/>
        <v>500.65000000000003</v>
      </c>
      <c r="ACG83" s="27" t="str">
        <f t="shared" si="2351"/>
        <v>72.8</v>
      </c>
      <c r="ACH83" s="27" t="str">
        <f t="shared" si="2352"/>
        <v>13.7</v>
      </c>
      <c r="ACI83" s="27" t="str">
        <f t="shared" si="2353"/>
        <v>23.7</v>
      </c>
      <c r="ACJ83" s="27">
        <f t="shared" si="2354"/>
        <v>0</v>
      </c>
      <c r="ACK83" s="27">
        <f t="shared" si="2355"/>
        <v>0</v>
      </c>
      <c r="ACL83" s="27">
        <f t="shared" si="2356"/>
        <v>0</v>
      </c>
      <c r="ACM83" s="27">
        <f t="shared" si="2357"/>
        <v>0</v>
      </c>
      <c r="ACN83" s="27">
        <f t="shared" si="2358"/>
        <v>0</v>
      </c>
      <c r="ACO83" s="27" t="str">
        <f t="shared" si="2359"/>
        <v>32</v>
      </c>
      <c r="ACP83" s="27">
        <f t="shared" si="2360"/>
        <v>0</v>
      </c>
      <c r="ACQ83" s="27" t="str">
        <f t="shared" si="2361"/>
        <v>19.1</v>
      </c>
      <c r="ACR83" s="27" t="str">
        <f t="shared" si="2362"/>
        <v>43.1</v>
      </c>
      <c r="ACS83" s="27">
        <f t="shared" si="2363"/>
        <v>0</v>
      </c>
      <c r="ACT83" s="27">
        <f t="shared" si="2364"/>
        <v>0</v>
      </c>
      <c r="ACU83" s="27" t="str">
        <f t="shared" si="2365"/>
        <v>0</v>
      </c>
      <c r="ACV83" s="27">
        <f t="shared" si="2366"/>
        <v>0</v>
      </c>
      <c r="ACW83" s="27">
        <f t="shared" si="2367"/>
        <v>0</v>
      </c>
      <c r="ACX83" s="27">
        <f t="shared" si="2368"/>
        <v>0</v>
      </c>
      <c r="ACY83" s="27">
        <f t="shared" si="2369"/>
        <v>0</v>
      </c>
      <c r="ACZ83" s="27">
        <f t="shared" si="2370"/>
        <v>0</v>
      </c>
      <c r="ADA83" s="27" t="str">
        <f t="shared" si="2371"/>
        <v>137.8</v>
      </c>
      <c r="ADB83" s="27">
        <f t="shared" si="2372"/>
        <v>0</v>
      </c>
      <c r="ADC83" s="27">
        <f t="shared" si="2373"/>
        <v>0</v>
      </c>
      <c r="ADD83" s="27" t="str">
        <f t="shared" si="2374"/>
        <v>0</v>
      </c>
      <c r="ADE83" s="27">
        <f t="shared" si="2375"/>
        <v>0</v>
      </c>
      <c r="ADF83" s="27">
        <f t="shared" si="2376"/>
        <v>0</v>
      </c>
      <c r="ADG83" s="27" t="str">
        <f t="shared" si="2377"/>
        <v>23.2</v>
      </c>
      <c r="ADH83" s="27">
        <f t="shared" si="2378"/>
        <v>0</v>
      </c>
      <c r="ADI83" s="27">
        <f t="shared" si="2379"/>
        <v>0</v>
      </c>
      <c r="ADJ83" s="27" t="str">
        <f t="shared" si="2380"/>
        <v>56.1</v>
      </c>
      <c r="ADK83" s="27">
        <f t="shared" si="2381"/>
        <v>0</v>
      </c>
      <c r="ADL83" s="27">
        <f t="shared" si="2382"/>
        <v>0</v>
      </c>
      <c r="ADM83" s="27" t="str">
        <f t="shared" si="2383"/>
        <v>71</v>
      </c>
      <c r="ADN83" s="27">
        <f t="shared" si="2384"/>
        <v>0</v>
      </c>
      <c r="ADO83" s="27">
        <f t="shared" si="2385"/>
        <v>0</v>
      </c>
      <c r="ADP83" s="27" t="str">
        <f t="shared" si="2386"/>
        <v>17.7</v>
      </c>
      <c r="ADQ83" s="27">
        <f t="shared" si="2387"/>
        <v>0</v>
      </c>
      <c r="ADR83" s="27">
        <f t="shared" si="2388"/>
        <v>0</v>
      </c>
      <c r="ADS83" s="27">
        <f t="shared" si="2389"/>
        <v>0</v>
      </c>
      <c r="ADT83" s="27">
        <f t="shared" si="2390"/>
        <v>0</v>
      </c>
      <c r="ADU83" s="27">
        <f t="shared" si="2391"/>
        <v>0</v>
      </c>
      <c r="ADV83" s="27">
        <f t="shared" si="2392"/>
        <v>0</v>
      </c>
      <c r="ADW83" s="27">
        <f t="shared" si="2393"/>
        <v>0</v>
      </c>
      <c r="ADX83" s="27">
        <f t="shared" si="2394"/>
        <v>0</v>
      </c>
      <c r="ADY83" s="27">
        <f t="shared" si="2395"/>
        <v>0</v>
      </c>
      <c r="ADZ83" s="27">
        <f t="shared" si="2396"/>
        <v>0</v>
      </c>
      <c r="AEA83" s="27">
        <f t="shared" si="2397"/>
        <v>0</v>
      </c>
      <c r="AEB83" s="27">
        <f t="shared" si="2398"/>
        <v>0</v>
      </c>
      <c r="AEC83" s="27">
        <f t="shared" si="2399"/>
        <v>0</v>
      </c>
      <c r="AED83" s="27">
        <f t="shared" si="2400"/>
        <v>0</v>
      </c>
      <c r="AEE83" s="27">
        <f t="shared" si="2401"/>
        <v>0</v>
      </c>
      <c r="AEF83" s="27">
        <f t="shared" si="2402"/>
        <v>0</v>
      </c>
      <c r="AEG83" s="27">
        <f t="shared" si="2403"/>
        <v>0</v>
      </c>
      <c r="AEH83" s="27">
        <f t="shared" si="2404"/>
        <v>0</v>
      </c>
      <c r="AEI83" s="27">
        <f t="shared" si="2405"/>
        <v>0</v>
      </c>
      <c r="AEJ83" s="27">
        <f t="shared" si="2406"/>
        <v>0</v>
      </c>
      <c r="AEK83" s="27">
        <f t="shared" si="2407"/>
        <v>0</v>
      </c>
      <c r="AEL83" s="27">
        <f t="shared" si="2408"/>
        <v>0</v>
      </c>
      <c r="AEM83" s="27">
        <f t="shared" si="2409"/>
        <v>0</v>
      </c>
      <c r="AEN83" s="27">
        <f t="shared" si="2410"/>
        <v>0</v>
      </c>
      <c r="AEO83" s="27">
        <f t="shared" si="2411"/>
        <v>0</v>
      </c>
      <c r="AEP83" s="27">
        <f t="shared" si="2412"/>
        <v>0</v>
      </c>
      <c r="AEQ83" s="27">
        <f t="shared" si="2413"/>
        <v>0</v>
      </c>
      <c r="AER83" s="27">
        <f t="shared" si="2414"/>
        <v>0</v>
      </c>
      <c r="AES83" s="27">
        <f t="shared" si="2415"/>
        <v>0</v>
      </c>
      <c r="AET83" s="27">
        <f t="shared" si="2416"/>
        <v>0</v>
      </c>
      <c r="AEU83" s="27">
        <f t="shared" si="2417"/>
        <v>0</v>
      </c>
      <c r="AEV83" s="27">
        <f t="shared" si="2418"/>
        <v>0</v>
      </c>
      <c r="AEW83" s="27">
        <f t="shared" si="2419"/>
        <v>0</v>
      </c>
      <c r="AEX83" s="27">
        <f t="shared" si="2420"/>
        <v>0</v>
      </c>
      <c r="AEY83" s="27">
        <f t="shared" si="2421"/>
        <v>0</v>
      </c>
      <c r="AEZ83" s="27">
        <f t="shared" si="2422"/>
        <v>0</v>
      </c>
      <c r="AFA83" s="27">
        <f t="shared" si="2423"/>
        <v>0</v>
      </c>
      <c r="AFB83" s="27">
        <f t="shared" si="2424"/>
        <v>0</v>
      </c>
      <c r="AFC83" s="27">
        <f t="shared" si="2425"/>
        <v>0</v>
      </c>
      <c r="AFD83" s="27">
        <f t="shared" si="2426"/>
        <v>0</v>
      </c>
      <c r="AFE83" s="27">
        <f t="shared" si="2427"/>
        <v>0</v>
      </c>
      <c r="AFF83" s="27">
        <f t="shared" si="2428"/>
        <v>0</v>
      </c>
      <c r="AFG83" s="27">
        <f t="shared" si="2429"/>
        <v>0</v>
      </c>
      <c r="AFH83" s="27">
        <f t="shared" si="2430"/>
        <v>0</v>
      </c>
      <c r="AFI83" s="27">
        <f t="shared" si="2431"/>
        <v>0</v>
      </c>
      <c r="AFJ83" s="27">
        <f t="shared" si="2432"/>
        <v>0</v>
      </c>
      <c r="AFL83" s="28">
        <f t="shared" si="2677"/>
        <v>6.59375</v>
      </c>
      <c r="AFM83" s="28">
        <v>6.59375</v>
      </c>
      <c r="AFN83" s="27">
        <v>3</v>
      </c>
      <c r="AFO83" s="27">
        <f t="shared" si="2433"/>
        <v>3</v>
      </c>
      <c r="AFP83" s="27">
        <f t="shared" si="2434"/>
        <v>3</v>
      </c>
      <c r="AFQ83" s="27">
        <f t="shared" si="2435"/>
        <v>3</v>
      </c>
      <c r="AFR83" s="27">
        <f t="shared" si="2436"/>
        <v>0</v>
      </c>
      <c r="AFS83" s="27">
        <f t="shared" si="2437"/>
        <v>0</v>
      </c>
      <c r="AFT83" s="27">
        <f t="shared" si="2438"/>
        <v>0</v>
      </c>
      <c r="AFU83" s="27">
        <f t="shared" si="2439"/>
        <v>0</v>
      </c>
      <c r="AFV83" s="27">
        <f t="shared" si="2440"/>
        <v>0</v>
      </c>
      <c r="AFW83" s="27">
        <f t="shared" si="2441"/>
        <v>1</v>
      </c>
      <c r="AFX83" s="27">
        <f t="shared" si="2442"/>
        <v>0</v>
      </c>
      <c r="AFY83" s="27">
        <f t="shared" si="2443"/>
        <v>3</v>
      </c>
      <c r="AFZ83" s="27">
        <f t="shared" si="2444"/>
        <v>3</v>
      </c>
      <c r="AGA83" s="27">
        <f t="shared" si="2445"/>
        <v>0</v>
      </c>
      <c r="AGB83" s="27">
        <f t="shared" si="2446"/>
        <v>0</v>
      </c>
      <c r="AGC83" s="27">
        <f t="shared" si="2447"/>
        <v>3</v>
      </c>
      <c r="AGD83" s="27">
        <f t="shared" si="2448"/>
        <v>0</v>
      </c>
      <c r="AGE83" s="27">
        <f t="shared" si="2449"/>
        <v>0</v>
      </c>
      <c r="AGF83" s="27">
        <f t="shared" si="2450"/>
        <v>0</v>
      </c>
      <c r="AGG83" s="27">
        <f t="shared" si="2451"/>
        <v>0</v>
      </c>
      <c r="AGH83" s="27">
        <f t="shared" si="2452"/>
        <v>0</v>
      </c>
      <c r="AGI83" s="27">
        <f t="shared" si="2453"/>
        <v>3</v>
      </c>
      <c r="AGJ83" s="27">
        <f t="shared" si="2454"/>
        <v>0</v>
      </c>
      <c r="AGK83" s="27">
        <f t="shared" si="2455"/>
        <v>0</v>
      </c>
      <c r="AGL83" s="27">
        <f t="shared" si="2456"/>
        <v>3</v>
      </c>
      <c r="AGM83" s="27">
        <f t="shared" si="2457"/>
        <v>0</v>
      </c>
      <c r="AGN83" s="27">
        <f t="shared" si="2458"/>
        <v>0</v>
      </c>
      <c r="AGO83" s="27">
        <f t="shared" si="2459"/>
        <v>3</v>
      </c>
      <c r="AGP83" s="27">
        <f t="shared" si="2460"/>
        <v>0</v>
      </c>
      <c r="AGQ83" s="27">
        <f t="shared" si="2461"/>
        <v>0</v>
      </c>
      <c r="AGR83" s="27">
        <f t="shared" si="2462"/>
        <v>3</v>
      </c>
      <c r="AGS83" s="27">
        <f t="shared" si="2463"/>
        <v>0</v>
      </c>
      <c r="AGT83" s="27">
        <f t="shared" si="2464"/>
        <v>0</v>
      </c>
      <c r="AGU83" s="27">
        <f t="shared" si="2465"/>
        <v>3</v>
      </c>
      <c r="AGV83" s="27">
        <f t="shared" si="2466"/>
        <v>0</v>
      </c>
      <c r="AGW83" s="27">
        <f t="shared" si="2467"/>
        <v>0</v>
      </c>
      <c r="AGX83" s="27">
        <f t="shared" si="2468"/>
        <v>3</v>
      </c>
      <c r="AGY83" s="27">
        <f t="shared" si="2469"/>
        <v>0</v>
      </c>
      <c r="AGZ83" s="27">
        <f t="shared" si="2470"/>
        <v>0</v>
      </c>
      <c r="AHA83" s="27">
        <f t="shared" si="2471"/>
        <v>0</v>
      </c>
      <c r="AHB83" s="27">
        <f t="shared" si="2472"/>
        <v>0</v>
      </c>
      <c r="AHC83" s="27">
        <f t="shared" si="2473"/>
        <v>0</v>
      </c>
      <c r="AHD83" s="27">
        <f t="shared" si="2474"/>
        <v>0</v>
      </c>
      <c r="AHE83" s="27">
        <f t="shared" si="2475"/>
        <v>0</v>
      </c>
      <c r="AHF83" s="27">
        <f t="shared" si="2476"/>
        <v>0</v>
      </c>
      <c r="AHG83" s="27">
        <f t="shared" si="2477"/>
        <v>0</v>
      </c>
      <c r="AHH83" s="27">
        <f t="shared" si="2478"/>
        <v>0</v>
      </c>
      <c r="AHI83" s="27">
        <f t="shared" si="2479"/>
        <v>0</v>
      </c>
      <c r="AHJ83" s="27">
        <f t="shared" si="2480"/>
        <v>0</v>
      </c>
      <c r="AHK83" s="27">
        <f t="shared" si="2481"/>
        <v>0</v>
      </c>
      <c r="AHL83" s="27">
        <f t="shared" si="2482"/>
        <v>0</v>
      </c>
      <c r="AHM83" s="27">
        <f t="shared" si="2483"/>
        <v>0</v>
      </c>
      <c r="AHN83" s="27">
        <f t="shared" si="2484"/>
        <v>0</v>
      </c>
      <c r="AHO83" s="27">
        <f t="shared" si="2485"/>
        <v>0</v>
      </c>
      <c r="AHP83" s="27">
        <f t="shared" si="2486"/>
        <v>0</v>
      </c>
      <c r="AHQ83" s="27">
        <f t="shared" si="2487"/>
        <v>0</v>
      </c>
      <c r="AHR83" s="27">
        <f t="shared" si="2488"/>
        <v>0</v>
      </c>
      <c r="AHS83" s="27">
        <f t="shared" si="2489"/>
        <v>0</v>
      </c>
      <c r="AHT83" s="27">
        <f t="shared" si="2490"/>
        <v>0</v>
      </c>
      <c r="AHU83" s="27">
        <f t="shared" si="2491"/>
        <v>0</v>
      </c>
      <c r="AHV83" s="27">
        <f t="shared" si="2492"/>
        <v>0</v>
      </c>
      <c r="AHW83" s="27">
        <f t="shared" si="2493"/>
        <v>0</v>
      </c>
      <c r="AHX83" s="27">
        <f t="shared" si="2494"/>
        <v>0</v>
      </c>
      <c r="AHY83" s="27">
        <f t="shared" si="2495"/>
        <v>0</v>
      </c>
      <c r="AHZ83" s="27">
        <f t="shared" si="2496"/>
        <v>0</v>
      </c>
      <c r="AIA83" s="27">
        <f t="shared" si="2497"/>
        <v>0</v>
      </c>
      <c r="AIB83" s="27">
        <f t="shared" si="2498"/>
        <v>0</v>
      </c>
      <c r="AIC83" s="27">
        <f t="shared" si="2499"/>
        <v>0</v>
      </c>
      <c r="AID83" s="27">
        <f t="shared" si="2500"/>
        <v>0</v>
      </c>
      <c r="AIE83" s="27">
        <f t="shared" si="2501"/>
        <v>0</v>
      </c>
      <c r="AIF83" s="27">
        <f t="shared" si="2502"/>
        <v>0</v>
      </c>
      <c r="AIG83" s="27">
        <f t="shared" si="2503"/>
        <v>0</v>
      </c>
      <c r="AIH83" s="27">
        <f t="shared" si="2504"/>
        <v>0</v>
      </c>
      <c r="AII83" s="27">
        <f t="shared" si="2505"/>
        <v>0</v>
      </c>
      <c r="AIJ83" s="27">
        <f t="shared" si="2506"/>
        <v>0</v>
      </c>
      <c r="AIK83" s="27">
        <f t="shared" si="2507"/>
        <v>0</v>
      </c>
      <c r="AIL83" s="27">
        <f t="shared" si="2508"/>
        <v>0</v>
      </c>
      <c r="AIM83" s="27">
        <f t="shared" si="2509"/>
        <v>0</v>
      </c>
      <c r="AIN83" s="27">
        <f t="shared" si="2510"/>
        <v>0</v>
      </c>
      <c r="AIO83" s="27">
        <f t="shared" si="2511"/>
        <v>0</v>
      </c>
      <c r="AIP83" s="27">
        <f t="shared" si="2512"/>
        <v>0</v>
      </c>
      <c r="AIQ83" s="27">
        <f t="shared" si="2513"/>
        <v>0</v>
      </c>
      <c r="AIR83" s="27">
        <f t="shared" si="2514"/>
        <v>0</v>
      </c>
      <c r="AIT83" s="27">
        <v>1</v>
      </c>
      <c r="AIU83" s="27">
        <v>1</v>
      </c>
      <c r="AIV83" s="27">
        <v>1</v>
      </c>
      <c r="AIW83" s="27">
        <f t="shared" si="2515"/>
        <v>0</v>
      </c>
      <c r="AIX83" s="27">
        <f t="shared" si="2516"/>
        <v>0</v>
      </c>
      <c r="AIY83" s="27">
        <f t="shared" si="2517"/>
        <v>0</v>
      </c>
      <c r="AIZ83" s="27">
        <f t="shared" si="2518"/>
        <v>0</v>
      </c>
      <c r="AJA83" s="27">
        <f t="shared" si="2519"/>
        <v>0</v>
      </c>
      <c r="AJB83" s="27">
        <f t="shared" si="2520"/>
        <v>6.25E-2</v>
      </c>
      <c r="AJC83" s="27">
        <f t="shared" si="2521"/>
        <v>0</v>
      </c>
      <c r="AJD83" s="27">
        <f t="shared" si="2522"/>
        <v>1</v>
      </c>
      <c r="AJE83" s="27">
        <f t="shared" si="2523"/>
        <v>1</v>
      </c>
      <c r="AJF83" s="27">
        <f t="shared" si="2524"/>
        <v>0</v>
      </c>
      <c r="AJG83" s="27">
        <f t="shared" si="2525"/>
        <v>0</v>
      </c>
      <c r="AJH83" s="27">
        <f t="shared" si="2526"/>
        <v>0.25</v>
      </c>
      <c r="AJI83" s="27">
        <f t="shared" si="2527"/>
        <v>0</v>
      </c>
      <c r="AJJ83" s="27">
        <f t="shared" si="2528"/>
        <v>0</v>
      </c>
      <c r="AJK83" s="27">
        <f t="shared" si="2529"/>
        <v>0</v>
      </c>
      <c r="AJL83" s="27">
        <f t="shared" si="2530"/>
        <v>0</v>
      </c>
      <c r="AJM83" s="27">
        <f t="shared" si="2531"/>
        <v>0</v>
      </c>
      <c r="AJN83" s="27">
        <f t="shared" si="2532"/>
        <v>3.125E-2</v>
      </c>
      <c r="AJO83" s="27">
        <f t="shared" si="2533"/>
        <v>0</v>
      </c>
      <c r="AJP83" s="27">
        <f t="shared" si="2534"/>
        <v>0</v>
      </c>
      <c r="AJQ83" s="27">
        <f t="shared" si="2535"/>
        <v>0.25</v>
      </c>
      <c r="AJR83" s="27">
        <f t="shared" si="2536"/>
        <v>0</v>
      </c>
      <c r="AJS83" s="27">
        <f t="shared" si="2537"/>
        <v>0</v>
      </c>
      <c r="AJT83" s="27">
        <f t="shared" si="2538"/>
        <v>0.25</v>
      </c>
      <c r="AJU83" s="27">
        <f t="shared" si="2539"/>
        <v>0</v>
      </c>
      <c r="AJV83" s="27">
        <f t="shared" si="2540"/>
        <v>0</v>
      </c>
      <c r="AJW83" s="27">
        <f t="shared" si="2541"/>
        <v>0.25</v>
      </c>
      <c r="AJX83" s="27">
        <f t="shared" si="2542"/>
        <v>0</v>
      </c>
      <c r="AJY83" s="27">
        <f t="shared" si="2543"/>
        <v>0</v>
      </c>
      <c r="AJZ83" s="27">
        <f t="shared" si="2544"/>
        <v>0.25</v>
      </c>
      <c r="AKA83" s="27">
        <f t="shared" si="2545"/>
        <v>0</v>
      </c>
      <c r="AKB83" s="27">
        <f t="shared" si="2546"/>
        <v>0</v>
      </c>
      <c r="AKC83" s="27">
        <f t="shared" si="2547"/>
        <v>0.25</v>
      </c>
      <c r="AKD83" s="27">
        <f t="shared" si="2548"/>
        <v>0</v>
      </c>
      <c r="AKE83" s="27">
        <f t="shared" si="2549"/>
        <v>0</v>
      </c>
      <c r="AKF83" s="27">
        <f t="shared" si="2550"/>
        <v>0</v>
      </c>
      <c r="AKG83" s="27">
        <f t="shared" si="2551"/>
        <v>0</v>
      </c>
      <c r="AKH83" s="27">
        <f t="shared" si="2552"/>
        <v>0</v>
      </c>
      <c r="AKI83" s="27">
        <f t="shared" si="2553"/>
        <v>0</v>
      </c>
      <c r="AKJ83" s="27">
        <f t="shared" si="2554"/>
        <v>0</v>
      </c>
      <c r="AKK83" s="27">
        <f t="shared" si="2555"/>
        <v>0</v>
      </c>
      <c r="AKL83" s="27">
        <f t="shared" si="2556"/>
        <v>0</v>
      </c>
      <c r="AKM83" s="27">
        <f t="shared" si="2557"/>
        <v>0</v>
      </c>
      <c r="AKN83" s="27">
        <f t="shared" si="2558"/>
        <v>0</v>
      </c>
      <c r="AKO83" s="27">
        <f t="shared" si="2559"/>
        <v>0</v>
      </c>
      <c r="AKP83" s="27">
        <f t="shared" si="2560"/>
        <v>0</v>
      </c>
      <c r="AKQ83" s="27">
        <f t="shared" si="2561"/>
        <v>0</v>
      </c>
      <c r="AKR83" s="27">
        <f t="shared" si="2562"/>
        <v>0</v>
      </c>
      <c r="AKS83" s="27">
        <f t="shared" si="2563"/>
        <v>0</v>
      </c>
      <c r="AKT83" s="27">
        <f t="shared" si="2564"/>
        <v>0</v>
      </c>
      <c r="AKU83" s="27">
        <f t="shared" si="2565"/>
        <v>0</v>
      </c>
      <c r="AKV83" s="27">
        <f t="shared" si="2566"/>
        <v>0</v>
      </c>
      <c r="AKW83" s="27">
        <f t="shared" si="2567"/>
        <v>0</v>
      </c>
      <c r="AKX83" s="27">
        <f t="shared" si="2568"/>
        <v>0</v>
      </c>
      <c r="AKY83" s="27">
        <f t="shared" si="2569"/>
        <v>0</v>
      </c>
      <c r="AKZ83" s="27">
        <f t="shared" si="2570"/>
        <v>0</v>
      </c>
      <c r="ALA83" s="27">
        <f t="shared" si="2571"/>
        <v>0</v>
      </c>
      <c r="ALB83" s="27">
        <f t="shared" si="2572"/>
        <v>0</v>
      </c>
      <c r="ALC83" s="27">
        <f t="shared" si="2573"/>
        <v>0</v>
      </c>
      <c r="ALD83" s="27">
        <f t="shared" si="2574"/>
        <v>0</v>
      </c>
      <c r="ALE83" s="27">
        <f t="shared" si="2575"/>
        <v>0</v>
      </c>
      <c r="ALF83" s="27">
        <f t="shared" si="2576"/>
        <v>0</v>
      </c>
      <c r="ALG83" s="27">
        <f t="shared" si="2577"/>
        <v>0</v>
      </c>
      <c r="ALH83" s="27">
        <f t="shared" si="2578"/>
        <v>0</v>
      </c>
      <c r="ALI83" s="27">
        <f t="shared" si="2579"/>
        <v>0</v>
      </c>
      <c r="ALJ83" s="27">
        <f t="shared" si="2580"/>
        <v>0</v>
      </c>
      <c r="ALK83" s="27">
        <f t="shared" si="2581"/>
        <v>0</v>
      </c>
      <c r="ALL83" s="27">
        <f t="shared" si="2582"/>
        <v>0</v>
      </c>
      <c r="ALM83" s="27">
        <f t="shared" si="2583"/>
        <v>0</v>
      </c>
      <c r="ALN83" s="27">
        <f t="shared" si="2584"/>
        <v>0</v>
      </c>
      <c r="ALO83" s="27">
        <f t="shared" si="2585"/>
        <v>0</v>
      </c>
      <c r="ALP83" s="27">
        <f t="shared" si="2586"/>
        <v>0</v>
      </c>
      <c r="ALQ83" s="27">
        <f t="shared" si="2587"/>
        <v>0</v>
      </c>
      <c r="ALR83" s="27">
        <f t="shared" si="2588"/>
        <v>0</v>
      </c>
      <c r="ALS83" s="27">
        <f t="shared" si="2589"/>
        <v>0</v>
      </c>
      <c r="ALT83" s="27">
        <f t="shared" si="2590"/>
        <v>0</v>
      </c>
      <c r="ALU83" s="27">
        <f t="shared" si="2591"/>
        <v>0</v>
      </c>
      <c r="ALV83" s="27">
        <f t="shared" si="2592"/>
        <v>0</v>
      </c>
      <c r="ALW83" s="27">
        <f t="shared" si="2593"/>
        <v>0</v>
      </c>
      <c r="AMK83" s="28">
        <v>1759</v>
      </c>
      <c r="AML83" s="28">
        <f t="shared" si="2594"/>
        <v>1759</v>
      </c>
      <c r="AMN83" s="28">
        <v>1809</v>
      </c>
      <c r="AMO83" s="27" t="str">
        <f t="shared" si="2595"/>
        <v>1820</v>
      </c>
      <c r="AMP83" s="27" t="str">
        <f t="shared" si="2596"/>
        <v>1805</v>
      </c>
      <c r="AMQ83" s="27" t="str">
        <f t="shared" si="2597"/>
        <v>1802</v>
      </c>
      <c r="AMR83" s="27" t="str">
        <f t="shared" si="2598"/>
        <v>1802</v>
      </c>
      <c r="AMS83" s="27" t="str">
        <f t="shared" si="2599"/>
        <v>1802</v>
      </c>
      <c r="AMT83" s="27" t="str">
        <f t="shared" si="2600"/>
        <v>1802</v>
      </c>
      <c r="AMU83" s="27" t="str">
        <f t="shared" si="2601"/>
        <v>1802</v>
      </c>
      <c r="AMV83" s="27" t="str">
        <f t="shared" si="2602"/>
        <v>1802</v>
      </c>
      <c r="AMW83" s="27" t="str">
        <f t="shared" si="2603"/>
        <v>1790</v>
      </c>
      <c r="AMX83" s="27" t="str">
        <f t="shared" si="2604"/>
        <v>1790</v>
      </c>
      <c r="AMY83" s="27" t="str">
        <f t="shared" si="2605"/>
        <v>1765</v>
      </c>
      <c r="AMZ83" s="27" t="str">
        <f t="shared" si="2606"/>
        <v>1776</v>
      </c>
      <c r="ANA83" s="27" t="str">
        <f t="shared" si="2607"/>
        <v>1776</v>
      </c>
      <c r="ANB83" s="27" t="str">
        <f t="shared" si="2608"/>
        <v>1776</v>
      </c>
      <c r="ANC83" s="27" t="str">
        <f t="shared" si="2609"/>
        <v>1755</v>
      </c>
      <c r="AND83" s="27" t="str">
        <f t="shared" si="2610"/>
        <v>1755</v>
      </c>
      <c r="ANE83" s="27" t="str">
        <f t="shared" si="2611"/>
        <v>1755</v>
      </c>
      <c r="ANF83" s="27" t="str">
        <f t="shared" si="2612"/>
        <v>1755</v>
      </c>
      <c r="ANG83" s="27" t="str">
        <f t="shared" si="2613"/>
        <v>1755</v>
      </c>
      <c r="ANH83" s="27" t="str">
        <f t="shared" si="2614"/>
        <v>1755</v>
      </c>
      <c r="ANI83" s="27" t="str">
        <f t="shared" si="2615"/>
        <v>1766</v>
      </c>
      <c r="ANJ83" s="27" t="str">
        <f t="shared" si="2616"/>
        <v>1766</v>
      </c>
      <c r="ANK83" s="27" t="str">
        <f t="shared" si="2617"/>
        <v>1766</v>
      </c>
      <c r="ANL83" s="27" t="str">
        <f t="shared" si="2618"/>
        <v>1753</v>
      </c>
      <c r="ANM83" s="27" t="str">
        <f t="shared" si="2619"/>
        <v>1753</v>
      </c>
      <c r="ANN83" s="27" t="str">
        <f t="shared" si="2620"/>
        <v>1753</v>
      </c>
      <c r="ANO83" s="27" t="str">
        <f t="shared" si="2621"/>
        <v>1742</v>
      </c>
      <c r="ANP83" s="27" t="str">
        <f t="shared" si="2622"/>
        <v>1742</v>
      </c>
      <c r="ANQ83" s="27" t="str">
        <f t="shared" si="2623"/>
        <v>1742</v>
      </c>
      <c r="ANR83" s="27" t="str">
        <f t="shared" si="2624"/>
        <v>1752</v>
      </c>
      <c r="ANS83" s="27" t="str">
        <f t="shared" si="2625"/>
        <v>1752</v>
      </c>
      <c r="ANT83" s="27" t="str">
        <f t="shared" si="2626"/>
        <v>1752</v>
      </c>
      <c r="ANU83" s="27" t="str">
        <f t="shared" si="2627"/>
        <v>1770</v>
      </c>
      <c r="ANV83" s="27" t="str">
        <f t="shared" si="2628"/>
        <v>1770</v>
      </c>
      <c r="ANW83" s="27" t="str">
        <f t="shared" si="2629"/>
        <v>1770</v>
      </c>
      <c r="ANX83" s="27" t="str">
        <f t="shared" si="2630"/>
        <v>1759</v>
      </c>
      <c r="ANY83" s="27" t="str">
        <f t="shared" si="2631"/>
        <v>1759</v>
      </c>
      <c r="ANZ83" s="27" t="str">
        <f t="shared" si="2632"/>
        <v>1759</v>
      </c>
      <c r="AOA83" s="27" t="str">
        <f t="shared" si="2633"/>
        <v>1759</v>
      </c>
      <c r="AOB83" s="27" t="str">
        <f t="shared" si="2634"/>
        <v>1759</v>
      </c>
      <c r="AOC83" s="27" t="str">
        <f t="shared" si="2635"/>
        <v>1759</v>
      </c>
      <c r="AOD83" s="27" t="str">
        <f t="shared" si="2636"/>
        <v>1759</v>
      </c>
      <c r="AOE83" s="27" t="str">
        <f t="shared" si="2637"/>
        <v>1759</v>
      </c>
      <c r="AOF83" s="27" t="str">
        <f t="shared" si="2638"/>
        <v>1759</v>
      </c>
      <c r="AOG83" s="27" t="str">
        <f t="shared" si="2639"/>
        <v>1759</v>
      </c>
      <c r="AOH83" s="27" t="str">
        <f t="shared" si="2640"/>
        <v>1759</v>
      </c>
      <c r="AOI83" s="27" t="str">
        <f t="shared" si="2641"/>
        <v>1759</v>
      </c>
      <c r="AOJ83" s="27" t="str">
        <f t="shared" si="2642"/>
        <v>1759</v>
      </c>
      <c r="AOK83" s="27" t="str">
        <f t="shared" si="2643"/>
        <v>1759</v>
      </c>
      <c r="AOL83" s="27" t="str">
        <f t="shared" si="2644"/>
        <v>1759</v>
      </c>
      <c r="AOM83" s="27" t="str">
        <f t="shared" si="2645"/>
        <v>1759</v>
      </c>
      <c r="AON83" s="27" t="str">
        <f t="shared" si="2646"/>
        <v>1759</v>
      </c>
      <c r="AOO83" s="27" t="str">
        <f t="shared" si="2647"/>
        <v>1759</v>
      </c>
      <c r="AOP83" s="27" t="str">
        <f t="shared" si="2648"/>
        <v>1759</v>
      </c>
      <c r="AOQ83" s="27" t="str">
        <f t="shared" si="2649"/>
        <v>1759</v>
      </c>
      <c r="AOR83" s="27" t="str">
        <f t="shared" si="2650"/>
        <v>1759</v>
      </c>
      <c r="AOS83" s="27" t="str">
        <f t="shared" si="2651"/>
        <v>1759</v>
      </c>
      <c r="AOT83" s="27" t="str">
        <f t="shared" si="2652"/>
        <v>1759</v>
      </c>
      <c r="AOU83" s="27" t="str">
        <f t="shared" si="2653"/>
        <v>1759</v>
      </c>
      <c r="AOV83" s="27" t="str">
        <f t="shared" si="2654"/>
        <v>1759</v>
      </c>
      <c r="AOW83" s="27" t="str">
        <f t="shared" si="2655"/>
        <v>1759</v>
      </c>
      <c r="AOX83" s="27" t="str">
        <f t="shared" si="2656"/>
        <v>1759</v>
      </c>
      <c r="AOY83" s="27" t="str">
        <f t="shared" si="2657"/>
        <v>1759</v>
      </c>
      <c r="AOZ83" s="27" t="str">
        <f t="shared" si="2658"/>
        <v>1759</v>
      </c>
      <c r="APA83" s="27" t="str">
        <f t="shared" si="2659"/>
        <v>1759</v>
      </c>
      <c r="APB83" s="27" t="str">
        <f t="shared" si="2660"/>
        <v>1759</v>
      </c>
      <c r="APC83" s="27" t="str">
        <f t="shared" si="2661"/>
        <v>1759</v>
      </c>
      <c r="APD83" s="27" t="str">
        <f t="shared" si="2662"/>
        <v>1759</v>
      </c>
      <c r="APE83" s="27" t="str">
        <f t="shared" si="2663"/>
        <v>1759</v>
      </c>
      <c r="APF83" s="27" t="str">
        <f t="shared" si="2664"/>
        <v>1759</v>
      </c>
      <c r="APG83" s="27" t="str">
        <f t="shared" si="2665"/>
        <v>1759</v>
      </c>
      <c r="APH83" s="27" t="str">
        <f t="shared" si="2666"/>
        <v>1759</v>
      </c>
      <c r="API83" s="27" t="str">
        <f t="shared" si="2667"/>
        <v>1759</v>
      </c>
      <c r="APJ83" s="27" t="str">
        <f t="shared" si="2668"/>
        <v>1759</v>
      </c>
      <c r="APK83" s="27" t="str">
        <f t="shared" si="2669"/>
        <v>1759</v>
      </c>
      <c r="APL83" s="27" t="str">
        <f t="shared" si="2670"/>
        <v>1759</v>
      </c>
      <c r="APM83" s="27" t="str">
        <f t="shared" si="2671"/>
        <v>1759</v>
      </c>
      <c r="APN83" s="27" t="str">
        <f t="shared" si="2672"/>
        <v>1759</v>
      </c>
      <c r="APO83" s="27" t="str">
        <f t="shared" si="2673"/>
        <v>1759</v>
      </c>
      <c r="APP83" s="27" t="str">
        <f t="shared" si="2674"/>
        <v>1759</v>
      </c>
      <c r="APQ83" s="27" t="str">
        <f t="shared" si="2675"/>
        <v>1759</v>
      </c>
      <c r="APR83" s="27" t="str">
        <f t="shared" si="2676"/>
        <v>1759</v>
      </c>
    </row>
    <row r="84" spans="1:1022 1025:1110" x14ac:dyDescent="0.35">
      <c r="A84" s="27">
        <v>71</v>
      </c>
      <c r="B84" s="87" t="s">
        <v>81</v>
      </c>
      <c r="C84" s="91">
        <f>VLOOKUP(A84, Rankings!$A$2:$AN$129, 40, FALSE)</f>
        <v>82</v>
      </c>
      <c r="D84" s="21" t="s">
        <v>384</v>
      </c>
      <c r="I84" s="29">
        <f t="shared" si="1785"/>
        <v>15.666666666666666</v>
      </c>
      <c r="L84" s="27" t="s">
        <v>2337</v>
      </c>
      <c r="M84" s="27" t="s">
        <v>2628</v>
      </c>
      <c r="N84" s="27" t="s">
        <v>2774</v>
      </c>
      <c r="O84" s="27" t="s">
        <v>3065</v>
      </c>
      <c r="P84" s="27" t="s">
        <v>24</v>
      </c>
      <c r="Q84" s="27" t="s">
        <v>3152</v>
      </c>
      <c r="R84" s="27" t="s">
        <v>3588</v>
      </c>
      <c r="S84" s="27" t="s">
        <v>24</v>
      </c>
      <c r="T84" s="27" t="s">
        <v>3743</v>
      </c>
      <c r="U84" s="27" t="s">
        <v>24</v>
      </c>
      <c r="V84" s="27" t="s">
        <v>24</v>
      </c>
      <c r="W84" s="27" t="s">
        <v>4095</v>
      </c>
      <c r="X84" s="27" t="s">
        <v>4358</v>
      </c>
      <c r="Y84" s="27" t="s">
        <v>24</v>
      </c>
      <c r="Z84" s="27" t="s">
        <v>4538</v>
      </c>
      <c r="AA84" s="27" t="s">
        <v>4709</v>
      </c>
      <c r="AB84" s="27" t="s">
        <v>4804</v>
      </c>
      <c r="AC84" s="27" t="s">
        <v>24</v>
      </c>
      <c r="AD84" s="27" t="s">
        <v>4935</v>
      </c>
      <c r="AE84" s="27" t="s">
        <v>24</v>
      </c>
      <c r="AF84" s="27" t="s">
        <v>5113</v>
      </c>
      <c r="AG84" s="27" t="s">
        <v>24</v>
      </c>
      <c r="AH84" s="27" t="s">
        <v>5299</v>
      </c>
      <c r="AI84" s="27" t="s">
        <v>24</v>
      </c>
      <c r="AJ84" s="27" t="s">
        <v>5543</v>
      </c>
      <c r="AK84" s="27" t="s">
        <v>24</v>
      </c>
      <c r="AL84" s="27" t="s">
        <v>5690</v>
      </c>
      <c r="AM84" s="27" t="s">
        <v>5911</v>
      </c>
      <c r="AN84" s="27" t="s">
        <v>5972</v>
      </c>
      <c r="AO84" s="27" t="s">
        <v>6047</v>
      </c>
      <c r="AP84" s="27" t="s">
        <v>24</v>
      </c>
      <c r="AQ84" s="27" t="s">
        <v>24</v>
      </c>
      <c r="AR84" s="27" t="s">
        <v>6350</v>
      </c>
      <c r="AS84" s="27" t="s">
        <v>24</v>
      </c>
      <c r="AT84" s="27" t="s">
        <v>24</v>
      </c>
      <c r="AU84" s="27" t="s">
        <v>6649</v>
      </c>
      <c r="AV84" s="27" t="s">
        <v>24</v>
      </c>
      <c r="AW84" s="27" t="s">
        <v>24</v>
      </c>
      <c r="AX84" s="27" t="s">
        <v>24</v>
      </c>
      <c r="AY84" s="27" t="s">
        <v>24</v>
      </c>
      <c r="AZ84" s="27" t="s">
        <v>24</v>
      </c>
      <c r="BA84" s="27" t="s">
        <v>24</v>
      </c>
      <c r="BB84" s="27" t="s">
        <v>24</v>
      </c>
      <c r="BC84" s="27" t="s">
        <v>24</v>
      </c>
      <c r="BD84" s="27" t="s">
        <v>24</v>
      </c>
      <c r="BE84" s="27" t="s">
        <v>24</v>
      </c>
      <c r="BF84" s="27" t="s">
        <v>24</v>
      </c>
      <c r="BG84" s="27" t="s">
        <v>24</v>
      </c>
      <c r="BH84" s="27" t="s">
        <v>24</v>
      </c>
      <c r="BI84" s="27" t="s">
        <v>24</v>
      </c>
      <c r="BJ84" s="27" t="s">
        <v>24</v>
      </c>
      <c r="BK84" s="27" t="s">
        <v>24</v>
      </c>
      <c r="BL84" s="27" t="s">
        <v>24</v>
      </c>
      <c r="BM84" s="27" t="s">
        <v>24</v>
      </c>
      <c r="BN84" s="27" t="s">
        <v>24</v>
      </c>
      <c r="BO84" s="27" t="s">
        <v>24</v>
      </c>
      <c r="BP84" s="27" t="s">
        <v>24</v>
      </c>
      <c r="BQ84" s="27" t="s">
        <v>24</v>
      </c>
      <c r="BR84" s="27" t="s">
        <v>24</v>
      </c>
      <c r="BS84" s="27" t="s">
        <v>24</v>
      </c>
      <c r="BT84" s="27" t="s">
        <v>24</v>
      </c>
      <c r="BU84" s="27" t="s">
        <v>24</v>
      </c>
      <c r="BV84" s="27" t="s">
        <v>24</v>
      </c>
      <c r="BW84" s="27" t="s">
        <v>24</v>
      </c>
      <c r="BX84" s="27" t="s">
        <v>24</v>
      </c>
      <c r="BY84" s="27" t="s">
        <v>24</v>
      </c>
      <c r="BZ84" s="27" t="s">
        <v>24</v>
      </c>
      <c r="CA84" s="27" t="s">
        <v>24</v>
      </c>
      <c r="CB84" s="27" t="s">
        <v>24</v>
      </c>
      <c r="CC84" s="27" t="s">
        <v>24</v>
      </c>
      <c r="CD84" s="27" t="s">
        <v>24</v>
      </c>
      <c r="CE84" s="27" t="s">
        <v>24</v>
      </c>
      <c r="CF84" s="27" t="s">
        <v>24</v>
      </c>
      <c r="CG84" s="27" t="s">
        <v>24</v>
      </c>
      <c r="CH84" s="27" t="s">
        <v>24</v>
      </c>
      <c r="CI84" s="27" t="s">
        <v>24</v>
      </c>
      <c r="CJ84" s="27" t="s">
        <v>24</v>
      </c>
      <c r="CK84" s="27" t="s">
        <v>24</v>
      </c>
      <c r="CL84" s="27" t="s">
        <v>24</v>
      </c>
      <c r="CM84" s="27" t="s">
        <v>24</v>
      </c>
      <c r="CN84" s="27" t="s">
        <v>24</v>
      </c>
      <c r="CO84" s="27" t="s">
        <v>24</v>
      </c>
      <c r="CQ84" s="28">
        <f t="shared" si="1786"/>
        <v>2</v>
      </c>
      <c r="CR84" s="28">
        <f t="shared" si="1787"/>
        <v>2</v>
      </c>
      <c r="CS84" s="28">
        <f t="shared" si="1788"/>
        <v>2</v>
      </c>
      <c r="CT84" s="28">
        <f t="shared" si="1789"/>
        <v>6</v>
      </c>
      <c r="CU84" s="28">
        <f t="shared" si="1790"/>
        <v>2</v>
      </c>
      <c r="CV84" s="28">
        <f t="shared" si="1791"/>
        <v>2</v>
      </c>
      <c r="CW84" s="28">
        <f t="shared" si="1792"/>
        <v>1</v>
      </c>
      <c r="CX84" s="28">
        <f t="shared" si="1793"/>
        <v>4</v>
      </c>
      <c r="CY84" s="28">
        <f t="shared" si="1794"/>
        <v>1</v>
      </c>
      <c r="CZ84" s="28">
        <f t="shared" si="1795"/>
        <v>3</v>
      </c>
      <c r="DA84" s="28">
        <f t="shared" si="1796"/>
        <v>1</v>
      </c>
      <c r="DB84" s="28">
        <f t="shared" si="1797"/>
        <v>3</v>
      </c>
      <c r="DC84" s="28">
        <f t="shared" si="1798"/>
        <v>1</v>
      </c>
      <c r="DD84" s="28">
        <f t="shared" si="1799"/>
        <v>0</v>
      </c>
      <c r="DE84" s="28">
        <f t="shared" si="1800"/>
        <v>0</v>
      </c>
      <c r="DF84" s="28">
        <f t="shared" si="1801"/>
        <v>1</v>
      </c>
      <c r="DG84" s="28">
        <f t="shared" si="1802"/>
        <v>0</v>
      </c>
      <c r="DH84" s="28">
        <f t="shared" si="1803"/>
        <v>0</v>
      </c>
      <c r="DI84" s="28">
        <f t="shared" si="1804"/>
        <v>0</v>
      </c>
      <c r="DJ84" s="28">
        <f t="shared" si="1805"/>
        <v>0</v>
      </c>
      <c r="DK84" s="28">
        <f t="shared" si="1806"/>
        <v>0</v>
      </c>
      <c r="DL84" s="28">
        <f t="shared" si="1807"/>
        <v>0</v>
      </c>
      <c r="DM84" s="28">
        <f t="shared" si="1808"/>
        <v>0</v>
      </c>
      <c r="DN84" s="28">
        <f t="shared" si="1809"/>
        <v>0</v>
      </c>
      <c r="DO84" s="28">
        <f t="shared" si="1810"/>
        <v>3</v>
      </c>
      <c r="DP84" s="28">
        <f t="shared" si="1811"/>
        <v>7</v>
      </c>
      <c r="DR84">
        <f t="shared" si="1812"/>
        <v>4</v>
      </c>
      <c r="DS84">
        <f t="shared" si="1813"/>
        <v>2</v>
      </c>
      <c r="DT84">
        <f t="shared" si="1814"/>
        <v>4</v>
      </c>
      <c r="DU84">
        <f t="shared" si="1815"/>
        <v>8</v>
      </c>
      <c r="DV84">
        <f t="shared" si="1816"/>
        <v>0</v>
      </c>
      <c r="DW84">
        <f t="shared" si="1817"/>
        <v>4</v>
      </c>
      <c r="DX84">
        <f t="shared" si="1818"/>
        <v>7</v>
      </c>
      <c r="DY84">
        <f t="shared" si="1819"/>
        <v>0</v>
      </c>
      <c r="DZ84">
        <f t="shared" si="1820"/>
        <v>4</v>
      </c>
      <c r="EA84">
        <f t="shared" si="1821"/>
        <v>0</v>
      </c>
      <c r="EB84">
        <f t="shared" si="1822"/>
        <v>0</v>
      </c>
      <c r="EC84">
        <f t="shared" si="1823"/>
        <v>3</v>
      </c>
      <c r="ED84">
        <f t="shared" si="1824"/>
        <v>8</v>
      </c>
      <c r="EE84">
        <f t="shared" si="1825"/>
        <v>0</v>
      </c>
      <c r="EF84">
        <f t="shared" si="1826"/>
        <v>1</v>
      </c>
      <c r="EG84">
        <f t="shared" si="1827"/>
        <v>8</v>
      </c>
      <c r="EH84">
        <f t="shared" si="1828"/>
        <v>6</v>
      </c>
      <c r="EI84">
        <f t="shared" si="1829"/>
        <v>0</v>
      </c>
      <c r="EJ84">
        <f t="shared" si="1830"/>
        <v>6</v>
      </c>
      <c r="EK84">
        <f t="shared" si="1831"/>
        <v>0</v>
      </c>
      <c r="EL84">
        <f t="shared" si="1832"/>
        <v>3</v>
      </c>
      <c r="EM84">
        <f t="shared" si="1833"/>
        <v>0</v>
      </c>
      <c r="EN84">
        <f t="shared" si="1834"/>
        <v>9</v>
      </c>
      <c r="EO84">
        <f t="shared" si="1835"/>
        <v>0</v>
      </c>
      <c r="EP84">
        <f t="shared" si="1836"/>
        <v>6</v>
      </c>
      <c r="EQ84">
        <f t="shared" si="1837"/>
        <v>0</v>
      </c>
      <c r="ER84">
        <f t="shared" si="1838"/>
        <v>2</v>
      </c>
      <c r="ES84">
        <f t="shared" si="1839"/>
        <v>5</v>
      </c>
      <c r="ET84">
        <f t="shared" si="1840"/>
        <v>12</v>
      </c>
      <c r="EU84">
        <f t="shared" si="1841"/>
        <v>1</v>
      </c>
      <c r="EV84">
        <f t="shared" si="1842"/>
        <v>0</v>
      </c>
      <c r="EW84">
        <f t="shared" si="1843"/>
        <v>0</v>
      </c>
      <c r="EX84">
        <f t="shared" si="1844"/>
        <v>4</v>
      </c>
      <c r="EY84">
        <f t="shared" si="1845"/>
        <v>0</v>
      </c>
      <c r="EZ84">
        <f t="shared" si="1846"/>
        <v>0</v>
      </c>
      <c r="FA84">
        <f t="shared" si="1847"/>
        <v>4</v>
      </c>
      <c r="FB84">
        <f t="shared" si="1848"/>
        <v>0</v>
      </c>
      <c r="FC84">
        <f t="shared" si="1849"/>
        <v>0</v>
      </c>
      <c r="FD84">
        <f t="shared" si="1850"/>
        <v>0</v>
      </c>
      <c r="FE84">
        <f t="shared" si="1851"/>
        <v>0</v>
      </c>
      <c r="FF84">
        <f t="shared" si="1852"/>
        <v>0</v>
      </c>
      <c r="FG84">
        <f t="shared" si="1853"/>
        <v>0</v>
      </c>
      <c r="FH84">
        <f t="shared" si="1854"/>
        <v>0</v>
      </c>
      <c r="FI84">
        <f t="shared" si="1855"/>
        <v>0</v>
      </c>
      <c r="FJ84">
        <f t="shared" si="1856"/>
        <v>0</v>
      </c>
      <c r="FK84">
        <f t="shared" si="1857"/>
        <v>0</v>
      </c>
      <c r="FL84">
        <f t="shared" si="1858"/>
        <v>0</v>
      </c>
      <c r="FM84">
        <f t="shared" si="1859"/>
        <v>0</v>
      </c>
      <c r="FN84">
        <f t="shared" si="1860"/>
        <v>0</v>
      </c>
      <c r="FO84">
        <f t="shared" si="1861"/>
        <v>0</v>
      </c>
      <c r="FP84">
        <f t="shared" si="1862"/>
        <v>0</v>
      </c>
      <c r="FQ84">
        <f t="shared" si="1863"/>
        <v>0</v>
      </c>
      <c r="FR84">
        <f t="shared" si="1864"/>
        <v>0</v>
      </c>
      <c r="FS84">
        <f t="shared" si="1865"/>
        <v>0</v>
      </c>
      <c r="FT84">
        <f t="shared" si="1866"/>
        <v>0</v>
      </c>
      <c r="FU84">
        <f t="shared" si="1867"/>
        <v>0</v>
      </c>
      <c r="FV84">
        <f t="shared" si="1868"/>
        <v>0</v>
      </c>
      <c r="FW84">
        <f t="shared" si="1869"/>
        <v>0</v>
      </c>
      <c r="FX84">
        <f t="shared" si="1870"/>
        <v>0</v>
      </c>
      <c r="FY84">
        <f t="shared" si="1871"/>
        <v>0</v>
      </c>
      <c r="FZ84">
        <f t="shared" si="1872"/>
        <v>0</v>
      </c>
      <c r="GA84">
        <f t="shared" si="1873"/>
        <v>0</v>
      </c>
      <c r="GB84">
        <f t="shared" si="1874"/>
        <v>0</v>
      </c>
      <c r="GC84">
        <f t="shared" si="1875"/>
        <v>0</v>
      </c>
      <c r="GD84">
        <f t="shared" si="1876"/>
        <v>0</v>
      </c>
      <c r="GE84">
        <f t="shared" si="1877"/>
        <v>0</v>
      </c>
      <c r="GF84">
        <f t="shared" si="1878"/>
        <v>0</v>
      </c>
      <c r="GG84">
        <f t="shared" si="1879"/>
        <v>0</v>
      </c>
      <c r="GH84">
        <f t="shared" si="1880"/>
        <v>0</v>
      </c>
      <c r="GI84">
        <f t="shared" si="1881"/>
        <v>0</v>
      </c>
      <c r="GJ84">
        <f t="shared" si="1882"/>
        <v>0</v>
      </c>
      <c r="GK84">
        <f t="shared" si="1883"/>
        <v>0</v>
      </c>
      <c r="GL84">
        <f t="shared" si="1884"/>
        <v>0</v>
      </c>
      <c r="GM84">
        <f t="shared" si="1885"/>
        <v>0</v>
      </c>
      <c r="GN84">
        <f t="shared" si="1886"/>
        <v>0</v>
      </c>
      <c r="GO84">
        <f t="shared" si="1887"/>
        <v>0</v>
      </c>
      <c r="GP84">
        <f t="shared" si="1888"/>
        <v>0</v>
      </c>
      <c r="GQ84">
        <f t="shared" si="1889"/>
        <v>0</v>
      </c>
      <c r="GR84">
        <f t="shared" si="1890"/>
        <v>0</v>
      </c>
      <c r="GS84">
        <f t="shared" si="1891"/>
        <v>0</v>
      </c>
      <c r="GT84">
        <f t="shared" si="1892"/>
        <v>0</v>
      </c>
      <c r="GU84">
        <f t="shared" si="1893"/>
        <v>0</v>
      </c>
      <c r="GW84" s="28">
        <f t="shared" si="1894"/>
        <v>6.7591430426534043</v>
      </c>
      <c r="GX84" s="28">
        <f t="shared" si="1895"/>
        <v>4.8432349406374682</v>
      </c>
      <c r="GY84" s="28">
        <f t="shared" si="1896"/>
        <v>1.6501001220361746</v>
      </c>
      <c r="GZ84" s="28">
        <f t="shared" si="1897"/>
        <v>0</v>
      </c>
      <c r="HA84" s="28">
        <f t="shared" si="1898"/>
        <v>0</v>
      </c>
      <c r="HB84" s="28">
        <f t="shared" si="1899"/>
        <v>9.1986047505506487</v>
      </c>
      <c r="HC84" s="28">
        <f t="shared" si="1900"/>
        <v>0.58851453518636643</v>
      </c>
      <c r="HE84">
        <f>IFERROR(VLOOKUP(_xlfn.NUMBERVALUE(MID(L84, SEARCH("!", L84)+1, SEARCH("+", L84)-SEARCH("!", L84)-1)), Rankings!$A$2:$BK$129, 63, FALSE),0)</f>
        <v>0.58916834362897619</v>
      </c>
      <c r="HF84">
        <f>IFERROR(VLOOKUP(_xlfn.NUMBERVALUE(MID(M84, SEARCH("!", M84)+1, SEARCH("+", M84)-SEARCH("!", M84)-1)), Rankings!$A$2:$BK$129, 63, FALSE),0)</f>
        <v>0.52069036350182252</v>
      </c>
      <c r="HG84">
        <f>IFERROR(VLOOKUP(_xlfn.NUMBERVALUE(MID(N84, SEARCH("!", N84)+1, SEARCH("+", N84)-SEARCH("!", N84)-1)), Rankings!$A$2:$BK$129, 63, FALSE),0)</f>
        <v>0.33094823042334121</v>
      </c>
      <c r="HH84">
        <f>IFERROR(VLOOKUP(_xlfn.NUMBERVALUE(MID(O84, SEARCH("!", O84)+1, SEARCH("+", O84)-SEARCH("!", O84)-1)), Rankings!$A$2:$BK$129, 63, FALSE),0)</f>
        <v>0.43942470350498913</v>
      </c>
      <c r="HI84">
        <f>IFERROR(VLOOKUP(_xlfn.NUMBERVALUE(MID(P84, SEARCH("!", P84)+1, SEARCH("+", P84)-SEARCH("!", P84)-1)), Rankings!$A$2:$BK$129, 63, FALSE),0)</f>
        <v>0</v>
      </c>
      <c r="HJ84">
        <f>IFERROR(VLOOKUP(_xlfn.NUMBERVALUE(MID(Q84, SEARCH("!", Q84)+1, SEARCH("+", Q84)-SEARCH("!", Q84)-1)), Rankings!$A$2:$BK$129, 63, FALSE),0)</f>
        <v>0.56827343106735106</v>
      </c>
      <c r="HK84">
        <f>IFERROR(VLOOKUP(_xlfn.NUMBERVALUE(MID(R84, SEARCH("!", R84)+1, SEARCH("+", R84)-SEARCH("!", R84)-1)), Rankings!$A$2:$BK$129, 63, FALSE),0)</f>
        <v>0.43942470350498913</v>
      </c>
      <c r="HL84">
        <f>IFERROR(VLOOKUP(_xlfn.NUMBERVALUE(MID(S84, SEARCH("!", S84)+1, SEARCH("+", S84)-SEARCH("!", S84)-1)), Rankings!$A$2:$BK$129, 63, FALSE),0)</f>
        <v>0</v>
      </c>
      <c r="HM84">
        <f>IFERROR(VLOOKUP(_xlfn.NUMBERVALUE(MID(T84, SEARCH("!", T84)+1, SEARCH("+", T84)-SEARCH("!", T84)-1)), Rankings!$A$2:$BK$129, 63, FALSE),0)</f>
        <v>0.50538157943897521</v>
      </c>
      <c r="HN84">
        <f>IFERROR(VLOOKUP(_xlfn.NUMBERVALUE(MID(U84, SEARCH("!", U84)+1, SEARCH("+", U84)-SEARCH("!", U84)-1)), Rankings!$A$2:$BK$129, 63, FALSE),0)</f>
        <v>0</v>
      </c>
      <c r="HO84">
        <f>IFERROR(VLOOKUP(_xlfn.NUMBERVALUE(MID(V84, SEARCH("!", V84)+1, SEARCH("+", V84)-SEARCH("!", V84)-1)), Rankings!$A$2:$BK$129, 63, FALSE),0)</f>
        <v>0</v>
      </c>
      <c r="HP84">
        <f>IFERROR(VLOOKUP(_xlfn.NUMBERVALUE(MID(W84, SEARCH("!", W84)+1, SEARCH("+", W84)-SEARCH("!", W84)-1)), Rankings!$A$2:$BK$129, 63, FALSE),0)</f>
        <v>0.29045954332099588</v>
      </c>
      <c r="HQ84">
        <f>IFERROR(VLOOKUP(_xlfn.NUMBERVALUE(MID(X84, SEARCH("!", X84)+1, SEARCH("+", X84)-SEARCH("!", X84)-1)), Rankings!$A$2:$BK$129, 63, FALSE),0)</f>
        <v>0.75344353640165429</v>
      </c>
      <c r="HR84">
        <f>IFERROR(VLOOKUP(_xlfn.NUMBERVALUE(MID(Y84, SEARCH("!", Y84)+1, SEARCH("+", Y84)-SEARCH("!", Y84)-1)), Rankings!$A$2:$BK$129, 63, FALSE),0)</f>
        <v>0</v>
      </c>
      <c r="HS84">
        <f>IFERROR(VLOOKUP(_xlfn.NUMBERVALUE(MID(Z84, SEARCH("!", Z84)+1, SEARCH("+", Z84)-SEARCH("!", Z84)-1)), Rankings!$A$2:$BK$129, 63, FALSE),0)</f>
        <v>0.55670508415366138</v>
      </c>
      <c r="HT84">
        <f>IFERROR(VLOOKUP(_xlfn.NUMBERVALUE(MID(AA84, SEARCH("!", AA84)+1, SEARCH("+", AA84)-SEARCH("!", AA84)-1)), Rankings!$A$2:$BK$129, 63, FALSE),0)</f>
        <v>0.58430143930999556</v>
      </c>
      <c r="HU84">
        <f>IFERROR(VLOOKUP(_xlfn.NUMBERVALUE(MID(AB84, SEARCH("!", AB84)+1, SEARCH("+", AB84)-SEARCH("!", AB84)-1)), Rankings!$A$2:$BK$129, 63, FALSE),0)</f>
        <v>0.43942470350498913</v>
      </c>
      <c r="HV84">
        <f>IFERROR(VLOOKUP(_xlfn.NUMBERVALUE(MID(AC84, SEARCH("!", AC84)+1, SEARCH("+", AC84)-SEARCH("!", AC84)-1)), Rankings!$A$2:$BK$129, 63, FALSE),0)</f>
        <v>0</v>
      </c>
      <c r="HW84">
        <f>IFERROR(VLOOKUP(_xlfn.NUMBERVALUE(MID(AD84, SEARCH("!", AD84)+1, SEARCH("+", AD84)-SEARCH("!", AD84)-1)), Rankings!$A$2:$BK$129, 63, FALSE),0)</f>
        <v>0.84947087869920124</v>
      </c>
      <c r="HX84">
        <f>IFERROR(VLOOKUP(_xlfn.NUMBERVALUE(MID(AE84, SEARCH("!", AE84)+1, SEARCH("+", AE84)-SEARCH("!", AE84)-1)), Rankings!$A$2:$BK$129, 63, FALSE),0)</f>
        <v>0</v>
      </c>
      <c r="HY84">
        <f>IFERROR(VLOOKUP(_xlfn.NUMBERVALUE(MID(AF84, SEARCH("!", AF84)+1, SEARCH("+", AF84)-SEARCH("!", AF84)-1)), Rankings!$A$2:$BK$129, 63, FALSE),0)</f>
        <v>0.38885721546978058</v>
      </c>
      <c r="HZ84">
        <f>IFERROR(VLOOKUP(_xlfn.NUMBERVALUE(MID(AG84, SEARCH("!", AG84)+1, SEARCH("+", AG84)-SEARCH("!", AG84)-1)), Rankings!$A$2:$BK$129, 63, FALSE),0)</f>
        <v>0</v>
      </c>
      <c r="IA84">
        <f>IFERROR(VLOOKUP(_xlfn.NUMBERVALUE(MID(AH84, SEARCH("!", AH84)+1, SEARCH("+", AH84)-SEARCH("!", AH84)-1)), Rankings!$A$2:$BK$129, 63, FALSE),0)</f>
        <v>0.75033377919569333</v>
      </c>
      <c r="IB84">
        <f>IFERROR(VLOOKUP(_xlfn.NUMBERVALUE(MID(AI84, SEARCH("!", AI84)+1, SEARCH("+", AI84)-SEARCH("!", AI84)-1)), Rankings!$A$2:$BK$129, 63, FALSE),0)</f>
        <v>0</v>
      </c>
      <c r="IC84">
        <f>IFERROR(VLOOKUP(_xlfn.NUMBERVALUE(MID(AJ84, SEARCH("!", AJ84)+1, SEARCH("+", AJ84)-SEARCH("!", AJ84)-1)), Rankings!$A$2:$BK$129, 63, FALSE),0)</f>
        <v>0.75344353640165429</v>
      </c>
      <c r="ID84">
        <f>IFERROR(VLOOKUP(_xlfn.NUMBERVALUE(MID(AK84, SEARCH("!", AK84)+1, SEARCH("+", AK84)-SEARCH("!", AK84)-1)), Rankings!$A$2:$BK$129, 63, FALSE),0)</f>
        <v>0</v>
      </c>
      <c r="IE84">
        <f>IFERROR(VLOOKUP(_xlfn.NUMBERVALUE(MID(AL84, SEARCH("!", AL84)+1, SEARCH("+", AL84)-SEARCH("!", AL84)-1)), Rankings!$A$2:$BK$129, 63, FALSE),0)</f>
        <v>0.80391752131048844</v>
      </c>
      <c r="IF84">
        <f>IFERROR(VLOOKUP(_xlfn.NUMBERVALUE(MID(AM84, SEARCH("!", AM84)+1, SEARCH("+", AM84)-SEARCH("!", AM84)-1)), Rankings!$A$2:$BK$129, 63, FALSE),0)</f>
        <v>0.58430143930999556</v>
      </c>
      <c r="IG84">
        <f>IFERROR(VLOOKUP(_xlfn.NUMBERVALUE(MID(AN84, SEARCH("!", AN84)+1, SEARCH("+", AN84)-SEARCH("!", AN84)-1)), Rankings!$A$2:$BK$129, 63, FALSE),0)</f>
        <v>0.89976634284048129</v>
      </c>
      <c r="IH84">
        <f>IFERROR(VLOOKUP(_xlfn.NUMBERVALUE(MID(AO84, SEARCH("!", AO84)+1, SEARCH("+", AO84)-SEARCH("!", AO84)-1)), Rankings!$A$2:$BK$129, 63, FALSE),0)</f>
        <v>0.37792062575640611</v>
      </c>
      <c r="II84">
        <f>IFERROR(VLOOKUP(_xlfn.NUMBERVALUE(MID(AP84, SEARCH("!", AP84)+1, SEARCH("+", AP84)-SEARCH("!", AP84)-1)), Rankings!$A$2:$BK$129, 63, FALSE),0)</f>
        <v>0</v>
      </c>
      <c r="IJ84">
        <f>IFERROR(VLOOKUP(_xlfn.NUMBERVALUE(MID(AQ84, SEARCH("!", AQ84)+1, SEARCH("+", AQ84)-SEARCH("!", AQ84)-1)), Rankings!$A$2:$BK$129, 63, FALSE),0)</f>
        <v>0</v>
      </c>
      <c r="IK84">
        <f>IFERROR(VLOOKUP(_xlfn.NUMBERVALUE(MID(AR84, SEARCH("!", AR84)+1, SEARCH("+", AR84)-SEARCH("!", AR84)-1)), Rankings!$A$2:$BK$129, 63, FALSE),0)</f>
        <v>0.82959342066499908</v>
      </c>
      <c r="IL84">
        <f>IFERROR(VLOOKUP(_xlfn.NUMBERVALUE(MID(AS84, SEARCH("!", AS84)+1, SEARCH("+", AS84)-SEARCH("!", AS84)-1)), Rankings!$A$2:$BK$129, 63, FALSE),0)</f>
        <v>0</v>
      </c>
      <c r="IM84">
        <f>IFERROR(VLOOKUP(_xlfn.NUMBERVALUE(MID(AT84, SEARCH("!", AT84)+1, SEARCH("+", AT84)-SEARCH("!", AT84)-1)), Rankings!$A$2:$BK$129, 63, FALSE),0)</f>
        <v>0</v>
      </c>
      <c r="IN84">
        <f>IFERROR(VLOOKUP(_xlfn.NUMBERVALUE(MID(AU84, SEARCH("!", AU84)+1, SEARCH("+", AU84)-SEARCH("!", AU84)-1)), Rankings!$A$2:$BK$129, 63, FALSE),0)</f>
        <v>0.99722768391660677</v>
      </c>
      <c r="IO84">
        <f>IFERROR(VLOOKUP(_xlfn.NUMBERVALUE(MID(AV84, SEARCH("!", AV84)+1, SEARCH("+", AV84)-SEARCH("!", AV84)-1)), Rankings!$A$2:$BK$129, 63, FALSE),0)</f>
        <v>0</v>
      </c>
      <c r="IP84">
        <f>IFERROR(VLOOKUP(_xlfn.NUMBERVALUE(MID(AW84, SEARCH("!", AW84)+1, SEARCH("+", AW84)-SEARCH("!", AW84)-1)), Rankings!$A$2:$BK$129, 63, FALSE),0)</f>
        <v>0</v>
      </c>
      <c r="IQ84">
        <f>IFERROR(VLOOKUP(_xlfn.NUMBERVALUE(MID(AX84, SEARCH("!", AX84)+1, SEARCH("+", AX84)-SEARCH("!", AX84)-1)), Rankings!$A$2:$BK$129, 63, FALSE),0)</f>
        <v>0</v>
      </c>
      <c r="IR84">
        <f>IFERROR(VLOOKUP(_xlfn.NUMBERVALUE(MID(AY84, SEARCH("!", AY84)+1, SEARCH("+", AY84)-SEARCH("!", AY84)-1)), Rankings!$A$2:$BK$129, 63, FALSE),0)</f>
        <v>0</v>
      </c>
      <c r="IS84">
        <f>IFERROR(VLOOKUP(_xlfn.NUMBERVALUE(MID(AZ84, SEARCH("!", AZ84)+1, SEARCH("+", AZ84)-SEARCH("!", AZ84)-1)), Rankings!$A$2:$BK$129, 63, FALSE),0)</f>
        <v>0</v>
      </c>
      <c r="IT84">
        <f>IFERROR(VLOOKUP(_xlfn.NUMBERVALUE(MID(BA84, SEARCH("!", BA84)+1, SEARCH("+", BA84)-SEARCH("!", BA84)-1)), Rankings!$A$2:$BK$129, 63, FALSE),0)</f>
        <v>0</v>
      </c>
      <c r="IU84">
        <f>IFERROR(VLOOKUP(_xlfn.NUMBERVALUE(MID(BB84, SEARCH("!", BB84)+1, SEARCH("+", BB84)-SEARCH("!", BB84)-1)), Rankings!$A$2:$BK$129, 63, FALSE),0)</f>
        <v>0</v>
      </c>
      <c r="IV84">
        <f>IFERROR(VLOOKUP(_xlfn.NUMBERVALUE(MID(BC84, SEARCH("!", BC84)+1, SEARCH("+", BC84)-SEARCH("!", BC84)-1)), Rankings!$A$2:$BK$129, 63, FALSE),0)</f>
        <v>0</v>
      </c>
      <c r="IW84">
        <f>IFERROR(VLOOKUP(_xlfn.NUMBERVALUE(MID(BD84, SEARCH("!", BD84)+1, SEARCH("+", BD84)-SEARCH("!", BD84)-1)), Rankings!$A$2:$BK$129, 63, FALSE),0)</f>
        <v>0</v>
      </c>
      <c r="IX84">
        <f>IFERROR(VLOOKUP(_xlfn.NUMBERVALUE(MID(BE84, SEARCH("!", BE84)+1, SEARCH("+", BE84)-SEARCH("!", BE84)-1)), Rankings!$A$2:$BK$129, 63, FALSE),0)</f>
        <v>0</v>
      </c>
      <c r="IY84">
        <f>IFERROR(VLOOKUP(_xlfn.NUMBERVALUE(MID(BF84, SEARCH("!", BF84)+1, SEARCH("+", BF84)-SEARCH("!", BF84)-1)), Rankings!$A$2:$BK$129, 63, FALSE),0)</f>
        <v>0</v>
      </c>
      <c r="IZ84">
        <f>IFERROR(VLOOKUP(_xlfn.NUMBERVALUE(MID(BG84, SEARCH("!", BG84)+1, SEARCH("+", BG84)-SEARCH("!", BG84)-1)), Rankings!$A$2:$BK$129, 63, FALSE),0)</f>
        <v>0</v>
      </c>
      <c r="JA84">
        <f>IFERROR(VLOOKUP(_xlfn.NUMBERVALUE(MID(BH84, SEARCH("!", BH84)+1, SEARCH("+", BH84)-SEARCH("!", BH84)-1)), Rankings!$A$2:$BK$129, 63, FALSE),0)</f>
        <v>0</v>
      </c>
      <c r="JB84">
        <f>IFERROR(VLOOKUP(_xlfn.NUMBERVALUE(MID(BI84, SEARCH("!", BI84)+1, SEARCH("+", BI84)-SEARCH("!", BI84)-1)), Rankings!$A$2:$BK$129, 63, FALSE),0)</f>
        <v>0</v>
      </c>
      <c r="JC84">
        <f>IFERROR(VLOOKUP(_xlfn.NUMBERVALUE(MID(BJ84, SEARCH("!", BJ84)+1, SEARCH("+", BJ84)-SEARCH("!", BJ84)-1)), Rankings!$A$2:$BK$129, 63, FALSE),0)</f>
        <v>0</v>
      </c>
      <c r="JD84">
        <f>IFERROR(VLOOKUP(_xlfn.NUMBERVALUE(MID(BK84, SEARCH("!", BK84)+1, SEARCH("+", BK84)-SEARCH("!", BK84)-1)), Rankings!$A$2:$BK$129, 63, FALSE),0)</f>
        <v>0</v>
      </c>
      <c r="JE84">
        <f>IFERROR(VLOOKUP(_xlfn.NUMBERVALUE(MID(BL84, SEARCH("!", BL84)+1, SEARCH("+", BL84)-SEARCH("!", BL84)-1)), Rankings!$A$2:$BK$129, 63, FALSE),0)</f>
        <v>0</v>
      </c>
      <c r="JF84">
        <f>IFERROR(VLOOKUP(_xlfn.NUMBERVALUE(MID(BM84, SEARCH("!", BM84)+1, SEARCH("+", BM84)-SEARCH("!", BM84)-1)), Rankings!$A$2:$BK$129, 63, FALSE),0)</f>
        <v>0</v>
      </c>
      <c r="JG84">
        <f>IFERROR(VLOOKUP(_xlfn.NUMBERVALUE(MID(BN84, SEARCH("!", BN84)+1, SEARCH("+", BN84)-SEARCH("!", BN84)-1)), Rankings!$A$2:$BK$129, 63, FALSE),0)</f>
        <v>0</v>
      </c>
      <c r="JH84">
        <f>IFERROR(VLOOKUP(_xlfn.NUMBERVALUE(MID(BO84, SEARCH("!", BO84)+1, SEARCH("+", BO84)-SEARCH("!", BO84)-1)), Rankings!$A$2:$BK$129, 63, FALSE),0)</f>
        <v>0</v>
      </c>
      <c r="JI84">
        <f>IFERROR(VLOOKUP(_xlfn.NUMBERVALUE(MID(BP84, SEARCH("!", BP84)+1, SEARCH("+", BP84)-SEARCH("!", BP84)-1)), Rankings!$A$2:$BK$129, 63, FALSE),0)</f>
        <v>0</v>
      </c>
      <c r="JJ84">
        <f>IFERROR(VLOOKUP(_xlfn.NUMBERVALUE(MID(BQ84, SEARCH("!", BQ84)+1, SEARCH("+", BQ84)-SEARCH("!", BQ84)-1)), Rankings!$A$2:$BK$129, 63, FALSE),0)</f>
        <v>0</v>
      </c>
      <c r="JK84">
        <f>IFERROR(VLOOKUP(_xlfn.NUMBERVALUE(MID(BR84, SEARCH("!", BR84)+1, SEARCH("+", BR84)-SEARCH("!", BR84)-1)), Rankings!$A$2:$BK$129, 63, FALSE),0)</f>
        <v>0</v>
      </c>
      <c r="JL84">
        <f>IFERROR(VLOOKUP(_xlfn.NUMBERVALUE(MID(BS84, SEARCH("!", BS84)+1, SEARCH("+", BS84)-SEARCH("!", BS84)-1)), Rankings!$A$2:$BK$129, 63, FALSE),0)</f>
        <v>0</v>
      </c>
      <c r="JM84">
        <f>IFERROR(VLOOKUP(_xlfn.NUMBERVALUE(MID(BT84, SEARCH("!", BT84)+1, SEARCH("+", BT84)-SEARCH("!", BT84)-1)), Rankings!$A$2:$BK$129, 63, FALSE),0)</f>
        <v>0</v>
      </c>
      <c r="JN84">
        <f>IFERROR(VLOOKUP(_xlfn.NUMBERVALUE(MID(BU84, SEARCH("!", BU84)+1, SEARCH("+", BU84)-SEARCH("!", BU84)-1)), Rankings!$A$2:$BK$129, 63, FALSE),0)</f>
        <v>0</v>
      </c>
      <c r="JO84">
        <f>IFERROR(VLOOKUP(_xlfn.NUMBERVALUE(MID(BV84, SEARCH("!", BV84)+1, SEARCH("+", BV84)-SEARCH("!", BV84)-1)), Rankings!$A$2:$BK$129, 63, FALSE),0)</f>
        <v>0</v>
      </c>
      <c r="JP84">
        <f>IFERROR(VLOOKUP(_xlfn.NUMBERVALUE(MID(BW84, SEARCH("!", BW84)+1, SEARCH("+", BW84)-SEARCH("!", BW84)-1)), Rankings!$A$2:$BK$129, 63, FALSE),0)</f>
        <v>0</v>
      </c>
      <c r="JQ84">
        <f>IFERROR(VLOOKUP(_xlfn.NUMBERVALUE(MID(BX84, SEARCH("!", BX84)+1, SEARCH("+", BX84)-SEARCH("!", BX84)-1)), Rankings!$A$2:$BK$129, 63, FALSE),0)</f>
        <v>0</v>
      </c>
      <c r="JR84">
        <f>IFERROR(VLOOKUP(_xlfn.NUMBERVALUE(MID(BY84, SEARCH("!", BY84)+1, SEARCH("+", BY84)-SEARCH("!", BY84)-1)), Rankings!$A$2:$BK$129, 63, FALSE),0)</f>
        <v>0</v>
      </c>
      <c r="JS84">
        <f>IFERROR(VLOOKUP(_xlfn.NUMBERVALUE(MID(BZ84, SEARCH("!", BZ84)+1, SEARCH("+", BZ84)-SEARCH("!", BZ84)-1)), Rankings!$A$2:$BK$129, 63, FALSE),0)</f>
        <v>0</v>
      </c>
      <c r="JT84">
        <f>IFERROR(VLOOKUP(_xlfn.NUMBERVALUE(MID(CA84, SEARCH("!", CA84)+1, SEARCH("+", CA84)-SEARCH("!", CA84)-1)), Rankings!$A$2:$BK$129, 63, FALSE),0)</f>
        <v>0</v>
      </c>
      <c r="JU84">
        <f>IFERROR(VLOOKUP(_xlfn.NUMBERVALUE(MID(CB84, SEARCH("!", CB84)+1, SEARCH("+", CB84)-SEARCH("!", CB84)-1)), Rankings!$A$2:$BK$129, 63, FALSE),0)</f>
        <v>0</v>
      </c>
      <c r="JV84">
        <f>IFERROR(VLOOKUP(_xlfn.NUMBERVALUE(MID(CC84, SEARCH("!", CC84)+1, SEARCH("+", CC84)-SEARCH("!", CC84)-1)), Rankings!$A$2:$BK$129, 63, FALSE),0)</f>
        <v>0</v>
      </c>
      <c r="JW84">
        <f>IFERROR(VLOOKUP(_xlfn.NUMBERVALUE(MID(CD84, SEARCH("!", CD84)+1, SEARCH("+", CD84)-SEARCH("!", CD84)-1)), Rankings!$A$2:$BK$129, 63, FALSE),0)</f>
        <v>0</v>
      </c>
      <c r="JX84">
        <f>IFERROR(VLOOKUP(_xlfn.NUMBERVALUE(MID(CE84, SEARCH("!", CE84)+1, SEARCH("+", CE84)-SEARCH("!", CE84)-1)), Rankings!$A$2:$BK$129, 63, FALSE),0)</f>
        <v>0</v>
      </c>
      <c r="JY84">
        <f>IFERROR(VLOOKUP(_xlfn.NUMBERVALUE(MID(CF84, SEARCH("!", CF84)+1, SEARCH("+", CF84)-SEARCH("!", CF84)-1)), Rankings!$A$2:$BK$129, 63, FALSE),0)</f>
        <v>0</v>
      </c>
      <c r="JZ84">
        <f>IFERROR(VLOOKUP(_xlfn.NUMBERVALUE(MID(CG84, SEARCH("!", CG84)+1, SEARCH("+", CG84)-SEARCH("!", CG84)-1)), Rankings!$A$2:$BK$129, 63, FALSE),0)</f>
        <v>0</v>
      </c>
      <c r="KA84">
        <f>IFERROR(VLOOKUP(_xlfn.NUMBERVALUE(MID(CH84, SEARCH("!", CH84)+1, SEARCH("+", CH84)-SEARCH("!", CH84)-1)), Rankings!$A$2:$BK$129, 63, FALSE),0)</f>
        <v>0</v>
      </c>
      <c r="KB84">
        <f>IFERROR(VLOOKUP(_xlfn.NUMBERVALUE(MID(CI84, SEARCH("!", CI84)+1, SEARCH("+", CI84)-SEARCH("!", CI84)-1)), Rankings!$A$2:$BK$129, 63, FALSE),0)</f>
        <v>0</v>
      </c>
      <c r="KC84">
        <f>IFERROR(VLOOKUP(_xlfn.NUMBERVALUE(MID(CJ84, SEARCH("!", CJ84)+1, SEARCH("+", CJ84)-SEARCH("!", CJ84)-1)), Rankings!$A$2:$BK$129, 63, FALSE),0)</f>
        <v>0</v>
      </c>
      <c r="KD84">
        <f>IFERROR(VLOOKUP(_xlfn.NUMBERVALUE(MID(CK84, SEARCH("!", CK84)+1, SEARCH("+", CK84)-SEARCH("!", CK84)-1)), Rankings!$A$2:$BK$129, 63, FALSE),0)</f>
        <v>0</v>
      </c>
      <c r="KE84">
        <f>IFERROR(VLOOKUP(_xlfn.NUMBERVALUE(MID(CL84, SEARCH("!", CL84)+1, SEARCH("+", CL84)-SEARCH("!", CL84)-1)), Rankings!$A$2:$BK$129, 63, FALSE),0)</f>
        <v>0</v>
      </c>
      <c r="KF84">
        <f>IFERROR(VLOOKUP(_xlfn.NUMBERVALUE(MID(CM84, SEARCH("!", CM84)+1, SEARCH("+", CM84)-SEARCH("!", CM84)-1)), Rankings!$A$2:$BK$129, 63, FALSE),0)</f>
        <v>0</v>
      </c>
      <c r="KG84">
        <f>IFERROR(VLOOKUP(_xlfn.NUMBERVALUE(MID(CN84, SEARCH("!", CN84)+1, SEARCH("+", CN84)-SEARCH("!", CN84)-1)), Rankings!$A$2:$BK$129, 63, FALSE),0)</f>
        <v>0</v>
      </c>
      <c r="KH84">
        <f>IFERROR(VLOOKUP(_xlfn.NUMBERVALUE(MID(CO84, SEARCH("!", CO84)+1, SEARCH("+", CO84)-SEARCH("!", CO84)-1)), Rankings!$A$2:$BK$129, 63, FALSE),0)</f>
        <v>0</v>
      </c>
      <c r="KJ84" s="28">
        <f t="shared" si="1901"/>
        <v>198</v>
      </c>
      <c r="KK84" s="28">
        <f t="shared" si="1902"/>
        <v>120</v>
      </c>
      <c r="KL84" s="28">
        <f t="shared" si="1903"/>
        <v>40</v>
      </c>
      <c r="KM84" s="28">
        <f t="shared" si="1904"/>
        <v>0</v>
      </c>
      <c r="KN84" s="28">
        <f t="shared" si="1905"/>
        <v>0</v>
      </c>
      <c r="KO84" s="28">
        <f t="shared" si="1906"/>
        <v>144</v>
      </c>
      <c r="KP84" s="28">
        <f t="shared" si="1907"/>
        <v>258</v>
      </c>
      <c r="KQ84" s="28">
        <f t="shared" si="1908"/>
        <v>144</v>
      </c>
      <c r="KS84" s="27" t="str">
        <f t="shared" si="1909"/>
        <v>16</v>
      </c>
      <c r="KT84" s="27" t="str">
        <f t="shared" si="1910"/>
        <v>6</v>
      </c>
      <c r="KU84" s="27" t="str">
        <f t="shared" si="1911"/>
        <v>15</v>
      </c>
      <c r="KV84" s="27" t="str">
        <f t="shared" si="1912"/>
        <v>9</v>
      </c>
      <c r="KW84" s="27">
        <f t="shared" si="1913"/>
        <v>0</v>
      </c>
      <c r="KX84" s="27" t="str">
        <f t="shared" si="1914"/>
        <v>14</v>
      </c>
      <c r="KY84" s="27" t="str">
        <f t="shared" si="1915"/>
        <v>16</v>
      </c>
      <c r="KZ84" s="27">
        <f t="shared" si="1916"/>
        <v>0</v>
      </c>
      <c r="LA84" s="27" t="str">
        <f t="shared" si="1917"/>
        <v>17</v>
      </c>
      <c r="LB84" s="27">
        <f t="shared" si="1918"/>
        <v>0</v>
      </c>
      <c r="LC84" s="27">
        <f t="shared" si="1919"/>
        <v>0</v>
      </c>
      <c r="LD84" s="27" t="str">
        <f t="shared" si="1920"/>
        <v>20</v>
      </c>
      <c r="LE84" s="27" t="str">
        <f t="shared" si="1921"/>
        <v>20</v>
      </c>
      <c r="LF84" s="27">
        <f t="shared" si="1922"/>
        <v>0</v>
      </c>
      <c r="LG84" s="27" t="str">
        <f t="shared" si="1923"/>
        <v>24</v>
      </c>
      <c r="LH84" s="27" t="str">
        <f t="shared" si="1924"/>
        <v>13</v>
      </c>
      <c r="LI84" s="27" t="str">
        <f t="shared" si="1925"/>
        <v>10</v>
      </c>
      <c r="LJ84" s="27">
        <f t="shared" si="1926"/>
        <v>0</v>
      </c>
      <c r="LK84" s="27" t="str">
        <f t="shared" si="1927"/>
        <v>15</v>
      </c>
      <c r="LL84" s="27">
        <f t="shared" si="1928"/>
        <v>0</v>
      </c>
      <c r="LM84" s="27" t="str">
        <f t="shared" si="1929"/>
        <v>23</v>
      </c>
      <c r="LN84" s="27">
        <f t="shared" si="1930"/>
        <v>0</v>
      </c>
      <c r="LO84" s="27" t="str">
        <f t="shared" si="1931"/>
        <v>27</v>
      </c>
      <c r="LP84" s="27">
        <f t="shared" si="1932"/>
        <v>0</v>
      </c>
      <c r="LQ84" s="27" t="str">
        <f t="shared" si="1933"/>
        <v>18</v>
      </c>
      <c r="LR84" s="27">
        <f t="shared" si="1934"/>
        <v>0</v>
      </c>
      <c r="LS84" s="27" t="str">
        <f t="shared" si="1935"/>
        <v>13</v>
      </c>
      <c r="LT84" s="27" t="str">
        <f t="shared" si="1936"/>
        <v>19</v>
      </c>
      <c r="LU84" s="27" t="str">
        <f t="shared" si="1937"/>
        <v>13</v>
      </c>
      <c r="LV84" s="27" t="str">
        <f t="shared" si="1938"/>
        <v>13</v>
      </c>
      <c r="LW84" s="27">
        <f t="shared" si="1939"/>
        <v>0</v>
      </c>
      <c r="LX84" s="27">
        <f t="shared" si="1940"/>
        <v>0</v>
      </c>
      <c r="LY84" s="27" t="str">
        <f t="shared" si="1941"/>
        <v>24</v>
      </c>
      <c r="LZ84" s="27">
        <f t="shared" si="1942"/>
        <v>0</v>
      </c>
      <c r="MA84" s="27">
        <f t="shared" si="1943"/>
        <v>0</v>
      </c>
      <c r="MB84" s="27" t="str">
        <f t="shared" si="1944"/>
        <v>13</v>
      </c>
      <c r="MC84" s="27">
        <f t="shared" si="1945"/>
        <v>0</v>
      </c>
      <c r="MD84" s="27">
        <f t="shared" si="1946"/>
        <v>0</v>
      </c>
      <c r="ME84" s="27">
        <f t="shared" si="1947"/>
        <v>0</v>
      </c>
      <c r="MF84" s="27">
        <f t="shared" si="1948"/>
        <v>0</v>
      </c>
      <c r="MG84" s="27">
        <f t="shared" si="1949"/>
        <v>0</v>
      </c>
      <c r="MH84" s="27">
        <f t="shared" si="1950"/>
        <v>0</v>
      </c>
      <c r="MI84" s="27">
        <f t="shared" si="1951"/>
        <v>0</v>
      </c>
      <c r="MJ84" s="27">
        <f t="shared" si="1952"/>
        <v>0</v>
      </c>
      <c r="MK84" s="27">
        <f t="shared" si="1953"/>
        <v>0</v>
      </c>
      <c r="ML84" s="27">
        <f t="shared" si="1954"/>
        <v>0</v>
      </c>
      <c r="MM84" s="27">
        <f t="shared" si="1955"/>
        <v>0</v>
      </c>
      <c r="MN84" s="27">
        <f t="shared" si="1956"/>
        <v>0</v>
      </c>
      <c r="MO84" s="27">
        <f t="shared" si="1957"/>
        <v>0</v>
      </c>
      <c r="MP84" s="27">
        <f t="shared" si="1958"/>
        <v>0</v>
      </c>
      <c r="MQ84" s="27">
        <f t="shared" si="1959"/>
        <v>0</v>
      </c>
      <c r="MR84" s="27">
        <f t="shared" si="1960"/>
        <v>0</v>
      </c>
      <c r="MS84" s="27">
        <f t="shared" si="1961"/>
        <v>0</v>
      </c>
      <c r="MT84" s="27">
        <f t="shared" si="1962"/>
        <v>0</v>
      </c>
      <c r="MU84" s="27">
        <f t="shared" si="1963"/>
        <v>0</v>
      </c>
      <c r="MV84" s="27">
        <f t="shared" si="1964"/>
        <v>0</v>
      </c>
      <c r="MW84" s="27">
        <f t="shared" si="1965"/>
        <v>0</v>
      </c>
      <c r="MX84" s="27">
        <f t="shared" si="1966"/>
        <v>0</v>
      </c>
      <c r="MY84" s="27">
        <f t="shared" si="1967"/>
        <v>0</v>
      </c>
      <c r="MZ84" s="27">
        <f t="shared" si="1968"/>
        <v>0</v>
      </c>
      <c r="NA84" s="27">
        <f t="shared" si="1969"/>
        <v>0</v>
      </c>
      <c r="NB84" s="27">
        <f t="shared" si="1970"/>
        <v>0</v>
      </c>
      <c r="NC84" s="27">
        <f t="shared" si="1971"/>
        <v>0</v>
      </c>
      <c r="ND84" s="27">
        <f t="shared" si="1972"/>
        <v>0</v>
      </c>
      <c r="NE84" s="27">
        <f t="shared" si="1973"/>
        <v>0</v>
      </c>
      <c r="NF84" s="27">
        <f t="shared" si="1974"/>
        <v>0</v>
      </c>
      <c r="NG84" s="27">
        <f t="shared" si="1975"/>
        <v>0</v>
      </c>
      <c r="NH84" s="27">
        <f t="shared" si="1976"/>
        <v>0</v>
      </c>
      <c r="NI84" s="27">
        <f t="shared" si="1977"/>
        <v>0</v>
      </c>
      <c r="NJ84" s="27">
        <f t="shared" si="1978"/>
        <v>0</v>
      </c>
      <c r="NK84" s="27">
        <f t="shared" si="1979"/>
        <v>0</v>
      </c>
      <c r="NL84" s="27">
        <f t="shared" si="1980"/>
        <v>0</v>
      </c>
      <c r="NM84" s="27">
        <f t="shared" si="1981"/>
        <v>0</v>
      </c>
      <c r="NN84" s="27">
        <f t="shared" si="1982"/>
        <v>0</v>
      </c>
      <c r="NO84" s="27">
        <f t="shared" si="1983"/>
        <v>0</v>
      </c>
      <c r="NP84" s="27">
        <f t="shared" si="1984"/>
        <v>0</v>
      </c>
      <c r="NQ84" s="27">
        <f t="shared" si="1985"/>
        <v>0</v>
      </c>
      <c r="NR84" s="27">
        <f t="shared" si="1986"/>
        <v>0</v>
      </c>
      <c r="NS84" s="27">
        <f t="shared" si="1987"/>
        <v>0</v>
      </c>
      <c r="NT84" s="27">
        <f t="shared" si="1988"/>
        <v>0</v>
      </c>
      <c r="NU84" s="27">
        <f t="shared" si="1989"/>
        <v>0</v>
      </c>
      <c r="NV84" s="27">
        <f t="shared" si="1990"/>
        <v>0</v>
      </c>
      <c r="NX84" s="28">
        <f t="shared" si="1991"/>
        <v>233</v>
      </c>
      <c r="NY84" s="28">
        <f t="shared" si="1992"/>
        <v>173</v>
      </c>
      <c r="NZ84" s="28">
        <f t="shared" si="1993"/>
        <v>59</v>
      </c>
      <c r="OA84" s="28">
        <f t="shared" si="1994"/>
        <v>0</v>
      </c>
      <c r="OB84" s="28">
        <f t="shared" si="1995"/>
        <v>0</v>
      </c>
      <c r="OC84" s="28">
        <f t="shared" si="1996"/>
        <v>179</v>
      </c>
      <c r="OD84" s="28">
        <f t="shared" si="1997"/>
        <v>320.16666666666669</v>
      </c>
      <c r="OE84" s="28">
        <f t="shared" si="1998"/>
        <v>179</v>
      </c>
      <c r="OG84" s="27" t="str">
        <f t="shared" si="1999"/>
        <v>18</v>
      </c>
      <c r="OH84" s="27" t="str">
        <f t="shared" si="2000"/>
        <v>14</v>
      </c>
      <c r="OI84" s="27" t="str">
        <f t="shared" si="2001"/>
        <v>21</v>
      </c>
      <c r="OJ84" s="27" t="str">
        <f t="shared" si="2002"/>
        <v>20</v>
      </c>
      <c r="OK84" s="27">
        <f t="shared" si="2003"/>
        <v>0</v>
      </c>
      <c r="OL84" s="27" t="str">
        <f t="shared" si="2004"/>
        <v>27</v>
      </c>
      <c r="OM84" s="27" t="str">
        <f t="shared" si="2005"/>
        <v>15</v>
      </c>
      <c r="ON84" s="27">
        <f t="shared" si="2006"/>
        <v>0</v>
      </c>
      <c r="OO84" s="27" t="str">
        <f t="shared" si="2007"/>
        <v>18</v>
      </c>
      <c r="OP84" s="27">
        <f t="shared" si="2008"/>
        <v>0</v>
      </c>
      <c r="OQ84" s="27">
        <f t="shared" si="2009"/>
        <v>0</v>
      </c>
      <c r="OR84" s="27" t="str">
        <f t="shared" si="2010"/>
        <v>12</v>
      </c>
      <c r="OS84" s="27" t="str">
        <f t="shared" si="2011"/>
        <v>22</v>
      </c>
      <c r="OT84" s="27">
        <f t="shared" si="2012"/>
        <v>0</v>
      </c>
      <c r="OU84" s="27" t="str">
        <f t="shared" si="2013"/>
        <v>21</v>
      </c>
      <c r="OV84" s="27" t="str">
        <f t="shared" si="2014"/>
        <v>28</v>
      </c>
      <c r="OW84" s="27" t="str">
        <f t="shared" si="2015"/>
        <v>25</v>
      </c>
      <c r="OX84" s="27">
        <f t="shared" si="2016"/>
        <v>0</v>
      </c>
      <c r="OY84" s="27" t="str">
        <f t="shared" si="2017"/>
        <v>26</v>
      </c>
      <c r="OZ84" s="27">
        <f t="shared" si="2018"/>
        <v>0</v>
      </c>
      <c r="PA84" s="27" t="str">
        <f t="shared" si="2019"/>
        <v>9</v>
      </c>
      <c r="PB84" s="27">
        <f t="shared" si="2020"/>
        <v>0</v>
      </c>
      <c r="PC84" s="27" t="str">
        <f t="shared" si="2021"/>
        <v>22</v>
      </c>
      <c r="PD84" s="27">
        <f t="shared" si="2022"/>
        <v>0</v>
      </c>
      <c r="PE84" s="27" t="str">
        <f t="shared" si="2023"/>
        <v>22</v>
      </c>
      <c r="PF84" s="27">
        <f t="shared" si="2024"/>
        <v>0</v>
      </c>
      <c r="PG84" s="27" t="str">
        <f t="shared" si="2025"/>
        <v>29</v>
      </c>
      <c r="PH84" s="27" t="str">
        <f t="shared" si="2026"/>
        <v>15</v>
      </c>
      <c r="PI84" s="27" t="str">
        <f t="shared" si="2027"/>
        <v>37</v>
      </c>
      <c r="PJ84" s="27" t="str">
        <f t="shared" si="2028"/>
        <v>8</v>
      </c>
      <c r="PK84" s="27">
        <f t="shared" si="2029"/>
        <v>0</v>
      </c>
      <c r="PL84" s="27">
        <f t="shared" si="2030"/>
        <v>0</v>
      </c>
      <c r="PM84" s="27" t="str">
        <f t="shared" si="2031"/>
        <v>25</v>
      </c>
      <c r="PN84" s="27">
        <f t="shared" si="2032"/>
        <v>0</v>
      </c>
      <c r="PO84" s="27">
        <f t="shared" si="2033"/>
        <v>0</v>
      </c>
      <c r="PP84" s="27" t="str">
        <f t="shared" si="2034"/>
        <v>31</v>
      </c>
      <c r="PQ84" s="27">
        <f t="shared" si="2035"/>
        <v>0</v>
      </c>
      <c r="PR84" s="27">
        <f t="shared" si="2036"/>
        <v>0</v>
      </c>
      <c r="PS84" s="27">
        <f t="shared" si="2037"/>
        <v>0</v>
      </c>
      <c r="PT84" s="27">
        <f t="shared" si="2038"/>
        <v>0</v>
      </c>
      <c r="PU84" s="27">
        <f t="shared" si="2039"/>
        <v>0</v>
      </c>
      <c r="PV84" s="27">
        <f t="shared" si="2040"/>
        <v>0</v>
      </c>
      <c r="PW84" s="27">
        <f t="shared" si="2041"/>
        <v>0</v>
      </c>
      <c r="PX84" s="27">
        <f t="shared" si="2042"/>
        <v>0</v>
      </c>
      <c r="PY84" s="27">
        <f t="shared" si="2043"/>
        <v>0</v>
      </c>
      <c r="PZ84" s="27">
        <f t="shared" si="2044"/>
        <v>0</v>
      </c>
      <c r="QA84" s="27">
        <f t="shared" si="2045"/>
        <v>0</v>
      </c>
      <c r="QB84" s="27">
        <f t="shared" si="2046"/>
        <v>0</v>
      </c>
      <c r="QC84" s="27">
        <f t="shared" si="2047"/>
        <v>0</v>
      </c>
      <c r="QD84" s="27">
        <f t="shared" si="2048"/>
        <v>0</v>
      </c>
      <c r="QE84" s="27">
        <f t="shared" si="2049"/>
        <v>0</v>
      </c>
      <c r="QF84" s="27">
        <f t="shared" si="2050"/>
        <v>0</v>
      </c>
      <c r="QG84" s="27">
        <f t="shared" si="2051"/>
        <v>0</v>
      </c>
      <c r="QH84" s="27">
        <f t="shared" si="2052"/>
        <v>0</v>
      </c>
      <c r="QI84" s="27">
        <f t="shared" si="2053"/>
        <v>0</v>
      </c>
      <c r="QJ84" s="27">
        <f t="shared" si="2054"/>
        <v>0</v>
      </c>
      <c r="QK84" s="27">
        <f t="shared" si="2055"/>
        <v>0</v>
      </c>
      <c r="QL84" s="27">
        <f t="shared" si="2056"/>
        <v>0</v>
      </c>
      <c r="QM84" s="27">
        <f t="shared" si="2057"/>
        <v>0</v>
      </c>
      <c r="QN84" s="27">
        <f t="shared" si="2058"/>
        <v>0</v>
      </c>
      <c r="QO84" s="27">
        <f t="shared" si="2059"/>
        <v>0</v>
      </c>
      <c r="QP84" s="27">
        <f t="shared" si="2060"/>
        <v>0</v>
      </c>
      <c r="QQ84" s="27">
        <f t="shared" si="2061"/>
        <v>0</v>
      </c>
      <c r="QR84" s="27">
        <f t="shared" si="2062"/>
        <v>0</v>
      </c>
      <c r="QS84" s="27">
        <f t="shared" si="2063"/>
        <v>0</v>
      </c>
      <c r="QT84" s="27">
        <f t="shared" si="2064"/>
        <v>0</v>
      </c>
      <c r="QU84" s="27">
        <f t="shared" si="2065"/>
        <v>0</v>
      </c>
      <c r="QV84" s="27">
        <f t="shared" si="2066"/>
        <v>0</v>
      </c>
      <c r="QW84" s="27">
        <f t="shared" si="2067"/>
        <v>0</v>
      </c>
      <c r="QX84" s="27">
        <f t="shared" si="2068"/>
        <v>0</v>
      </c>
      <c r="QY84" s="27">
        <f t="shared" si="2069"/>
        <v>0</v>
      </c>
      <c r="QZ84" s="27">
        <f t="shared" si="2070"/>
        <v>0</v>
      </c>
      <c r="RA84" s="27">
        <f t="shared" si="2071"/>
        <v>0</v>
      </c>
      <c r="RB84" s="27">
        <f t="shared" si="2072"/>
        <v>0</v>
      </c>
      <c r="RC84" s="27">
        <f t="shared" si="2073"/>
        <v>0</v>
      </c>
      <c r="RD84" s="27">
        <f t="shared" si="2074"/>
        <v>0</v>
      </c>
      <c r="RE84" s="27">
        <f t="shared" si="2075"/>
        <v>0</v>
      </c>
      <c r="RF84" s="27">
        <f t="shared" si="2076"/>
        <v>0</v>
      </c>
      <c r="RG84" s="27">
        <f t="shared" si="2077"/>
        <v>0</v>
      </c>
      <c r="RH84" s="27">
        <f t="shared" si="2078"/>
        <v>0</v>
      </c>
      <c r="RI84" s="27">
        <f t="shared" si="2079"/>
        <v>0</v>
      </c>
      <c r="RJ84" s="27">
        <f t="shared" si="2080"/>
        <v>0</v>
      </c>
      <c r="RL84" s="28">
        <f t="shared" si="2081"/>
        <v>97</v>
      </c>
      <c r="RM84" s="28">
        <f t="shared" si="2082"/>
        <v>67</v>
      </c>
      <c r="RN84" s="28">
        <f t="shared" si="2083"/>
        <v>19</v>
      </c>
      <c r="RO84" s="28">
        <f t="shared" si="2084"/>
        <v>0</v>
      </c>
      <c r="RP84" s="28">
        <f t="shared" si="2085"/>
        <v>0</v>
      </c>
      <c r="RQ84" s="28">
        <f t="shared" si="2086"/>
        <v>128.83333333333331</v>
      </c>
      <c r="RT84" s="27" t="str">
        <f t="shared" si="2087"/>
        <v>9</v>
      </c>
      <c r="RU84" s="27" t="str">
        <f t="shared" si="2088"/>
        <v>3</v>
      </c>
      <c r="RV84" s="27" t="str">
        <f t="shared" si="2089"/>
        <v>7</v>
      </c>
      <c r="RW84" s="27" t="str">
        <f t="shared" si="2090"/>
        <v>5</v>
      </c>
      <c r="RX84" s="27" t="str">
        <f t="shared" si="2091"/>
        <v>0</v>
      </c>
      <c r="RY84" s="27" t="str">
        <f t="shared" si="2092"/>
        <v>6</v>
      </c>
      <c r="RZ84" s="27" t="str">
        <f t="shared" si="2093"/>
        <v>9</v>
      </c>
      <c r="SA84" s="27" t="str">
        <f t="shared" si="2094"/>
        <v>0</v>
      </c>
      <c r="SB84" s="27" t="str">
        <f t="shared" si="2095"/>
        <v>8</v>
      </c>
      <c r="SC84" s="27" t="str">
        <f t="shared" si="2096"/>
        <v>0</v>
      </c>
      <c r="SD84" s="27" t="str">
        <f t="shared" si="2097"/>
        <v>0</v>
      </c>
      <c r="SE84" s="27" t="str">
        <f t="shared" si="2098"/>
        <v>8</v>
      </c>
      <c r="SF84" s="27" t="str">
        <f t="shared" si="2099"/>
        <v>10</v>
      </c>
      <c r="SG84" s="27" t="str">
        <f t="shared" si="2100"/>
        <v>0</v>
      </c>
      <c r="SH84" s="27" t="str">
        <f t="shared" si="2101"/>
        <v>10</v>
      </c>
      <c r="SI84" s="27" t="str">
        <f t="shared" si="2102"/>
        <v>9</v>
      </c>
      <c r="SJ84" s="27" t="str">
        <f t="shared" si="2103"/>
        <v>6</v>
      </c>
      <c r="SK84" s="27" t="str">
        <f t="shared" si="2104"/>
        <v>0</v>
      </c>
      <c r="SL84" s="27" t="str">
        <f t="shared" si="2105"/>
        <v>10</v>
      </c>
      <c r="SM84" s="27" t="str">
        <f t="shared" si="2106"/>
        <v>0</v>
      </c>
      <c r="SN84" s="27" t="str">
        <f t="shared" si="2107"/>
        <v>12</v>
      </c>
      <c r="SO84" s="27" t="str">
        <f t="shared" si="2108"/>
        <v>0</v>
      </c>
      <c r="SP84" s="27" t="str">
        <f t="shared" si="2109"/>
        <v>14</v>
      </c>
      <c r="SQ84" s="27" t="str">
        <f t="shared" si="2110"/>
        <v>0</v>
      </c>
      <c r="SR84" s="27" t="str">
        <f t="shared" si="2111"/>
        <v>8</v>
      </c>
      <c r="SS84" s="27" t="str">
        <f t="shared" si="2112"/>
        <v>0</v>
      </c>
      <c r="ST84" s="27" t="str">
        <f t="shared" si="2113"/>
        <v>8</v>
      </c>
      <c r="SU84" s="27" t="str">
        <f t="shared" si="2114"/>
        <v>10</v>
      </c>
      <c r="SV84" s="27" t="str">
        <f t="shared" si="2115"/>
        <v>5</v>
      </c>
      <c r="SW84" s="27" t="str">
        <f t="shared" si="2116"/>
        <v>5</v>
      </c>
      <c r="SX84" s="27" t="str">
        <f t="shared" si="2117"/>
        <v>0</v>
      </c>
      <c r="SY84" s="27" t="str">
        <f t="shared" si="2118"/>
        <v>0</v>
      </c>
      <c r="SZ84" s="27" t="str">
        <f t="shared" si="2119"/>
        <v>12</v>
      </c>
      <c r="TA84" s="27" t="str">
        <f t="shared" si="2120"/>
        <v>0</v>
      </c>
      <c r="TB84" s="27" t="str">
        <f t="shared" si="2121"/>
        <v>0</v>
      </c>
      <c r="TC84" s="27" t="str">
        <f t="shared" si="2122"/>
        <v>9</v>
      </c>
      <c r="TD84" s="27" t="str">
        <f t="shared" si="2123"/>
        <v>0</v>
      </c>
      <c r="TE84" s="27" t="str">
        <f t="shared" si="2124"/>
        <v>0</v>
      </c>
      <c r="TF84" s="27" t="str">
        <f t="shared" si="2125"/>
        <v>0</v>
      </c>
      <c r="TG84" s="27" t="str">
        <f t="shared" si="2126"/>
        <v>0</v>
      </c>
      <c r="TH84" s="27" t="str">
        <f t="shared" si="2127"/>
        <v>0</v>
      </c>
      <c r="TI84" s="27" t="str">
        <f t="shared" si="2128"/>
        <v>0</v>
      </c>
      <c r="TJ84" s="27" t="str">
        <f t="shared" si="2129"/>
        <v>0</v>
      </c>
      <c r="TK84" s="27" t="str">
        <f t="shared" si="2130"/>
        <v>0</v>
      </c>
      <c r="TL84" s="27" t="str">
        <f t="shared" si="2131"/>
        <v>0</v>
      </c>
      <c r="TM84" s="27" t="str">
        <f t="shared" si="2132"/>
        <v>0</v>
      </c>
      <c r="TN84" s="27" t="str">
        <f t="shared" si="2133"/>
        <v>0</v>
      </c>
      <c r="TO84" s="27" t="str">
        <f t="shared" si="2134"/>
        <v>0</v>
      </c>
      <c r="TP84" s="27" t="str">
        <f t="shared" si="2135"/>
        <v>0</v>
      </c>
      <c r="TQ84" s="27" t="str">
        <f t="shared" si="2136"/>
        <v>0</v>
      </c>
      <c r="TR84" s="27" t="str">
        <f t="shared" si="2137"/>
        <v>0</v>
      </c>
      <c r="TS84" s="27" t="str">
        <f t="shared" si="2138"/>
        <v>0</v>
      </c>
      <c r="TT84" s="27" t="str">
        <f t="shared" si="2139"/>
        <v>0</v>
      </c>
      <c r="TU84" s="27" t="str">
        <f t="shared" si="2140"/>
        <v>0</v>
      </c>
      <c r="TV84" s="27" t="str">
        <f t="shared" si="2141"/>
        <v>0</v>
      </c>
      <c r="TW84" s="27" t="str">
        <f t="shared" si="2142"/>
        <v>0</v>
      </c>
      <c r="TX84" s="27" t="str">
        <f t="shared" si="2143"/>
        <v>0</v>
      </c>
      <c r="TY84" s="27" t="str">
        <f t="shared" si="2144"/>
        <v>0</v>
      </c>
      <c r="TZ84" s="27" t="str">
        <f t="shared" si="2145"/>
        <v>0</v>
      </c>
      <c r="UA84" s="27" t="str">
        <f t="shared" si="2146"/>
        <v>0</v>
      </c>
      <c r="UB84" s="27" t="str">
        <f t="shared" si="2147"/>
        <v>0</v>
      </c>
      <c r="UC84" s="27" t="str">
        <f t="shared" si="2148"/>
        <v>0</v>
      </c>
      <c r="UD84" s="27" t="str">
        <f t="shared" si="2149"/>
        <v>0</v>
      </c>
      <c r="UE84" s="27" t="str">
        <f t="shared" si="2150"/>
        <v>0</v>
      </c>
      <c r="UF84" s="27" t="str">
        <f t="shared" si="2151"/>
        <v>0</v>
      </c>
      <c r="UG84" s="27" t="str">
        <f t="shared" si="2152"/>
        <v>0</v>
      </c>
      <c r="UH84" s="27" t="str">
        <f t="shared" si="2153"/>
        <v>0</v>
      </c>
      <c r="UI84" s="27" t="str">
        <f t="shared" si="2154"/>
        <v>0</v>
      </c>
      <c r="UJ84" s="27" t="str">
        <f t="shared" si="2155"/>
        <v>0</v>
      </c>
      <c r="UK84" s="27" t="str">
        <f t="shared" si="2156"/>
        <v>0</v>
      </c>
      <c r="UL84" s="27" t="str">
        <f t="shared" si="2157"/>
        <v>0</v>
      </c>
      <c r="UM84" s="27" t="str">
        <f t="shared" si="2158"/>
        <v>0</v>
      </c>
      <c r="UN84" s="27" t="str">
        <f t="shared" si="2159"/>
        <v>0</v>
      </c>
      <c r="UO84" s="27" t="str">
        <f t="shared" si="2160"/>
        <v>0</v>
      </c>
      <c r="UP84" s="27" t="str">
        <f t="shared" si="2161"/>
        <v>0</v>
      </c>
      <c r="UQ84" s="27" t="str">
        <f t="shared" si="2162"/>
        <v>0</v>
      </c>
      <c r="UR84" s="27" t="str">
        <f t="shared" si="2163"/>
        <v>0</v>
      </c>
      <c r="US84" s="27" t="str">
        <f t="shared" si="2164"/>
        <v>0</v>
      </c>
      <c r="UT84" s="27" t="str">
        <f t="shared" si="2165"/>
        <v>0</v>
      </c>
      <c r="UU84" s="27" t="str">
        <f t="shared" si="2166"/>
        <v>0</v>
      </c>
      <c r="UV84" s="27" t="str">
        <f t="shared" si="2167"/>
        <v>0</v>
      </c>
      <c r="UW84" s="27" t="str">
        <f t="shared" si="2168"/>
        <v>0</v>
      </c>
      <c r="UY84" s="28">
        <f t="shared" si="2169"/>
        <v>-43.150000000000006</v>
      </c>
      <c r="UZ84" s="28">
        <f t="shared" si="2170"/>
        <v>-51.959999999999994</v>
      </c>
      <c r="VA84" s="28">
        <f t="shared" si="2171"/>
        <v>-20.84</v>
      </c>
      <c r="VB84" s="28">
        <f t="shared" si="2172"/>
        <v>0</v>
      </c>
      <c r="VC84" s="28">
        <f t="shared" si="2173"/>
        <v>0</v>
      </c>
      <c r="VD84" s="28">
        <f t="shared" si="2174"/>
        <v>-70.89</v>
      </c>
      <c r="VG84" s="27" t="str">
        <f t="shared" si="2175"/>
        <v>-0.48</v>
      </c>
      <c r="VH84" s="27" t="str">
        <f t="shared" si="2176"/>
        <v>-2.47</v>
      </c>
      <c r="VI84" s="27" t="str">
        <f t="shared" si="2177"/>
        <v>0.99</v>
      </c>
      <c r="VJ84" s="27" t="str">
        <f t="shared" si="2178"/>
        <v>-3.02</v>
      </c>
      <c r="VK84" s="27">
        <f t="shared" si="2179"/>
        <v>0</v>
      </c>
      <c r="VL84" s="27" t="str">
        <f t="shared" si="2180"/>
        <v>-7.76</v>
      </c>
      <c r="VM84" s="27" t="str">
        <f t="shared" si="2181"/>
        <v>-6.32</v>
      </c>
      <c r="VN84" s="27">
        <f t="shared" si="2182"/>
        <v>0</v>
      </c>
      <c r="VO84" s="27" t="str">
        <f t="shared" si="2183"/>
        <v>-1.56</v>
      </c>
      <c r="VP84" s="27">
        <f t="shared" si="2184"/>
        <v>0</v>
      </c>
      <c r="VQ84" s="27">
        <f t="shared" si="2185"/>
        <v>0</v>
      </c>
      <c r="VR84" s="27" t="str">
        <f t="shared" si="2186"/>
        <v>0.59</v>
      </c>
      <c r="VS84" s="27" t="str">
        <f t="shared" si="2187"/>
        <v>-13.37</v>
      </c>
      <c r="VT84" s="27">
        <f t="shared" si="2188"/>
        <v>0</v>
      </c>
      <c r="VU84" s="27" t="str">
        <f t="shared" si="2189"/>
        <v>-2.05</v>
      </c>
      <c r="VV84" s="27" t="str">
        <f t="shared" si="2190"/>
        <v>-8.58</v>
      </c>
      <c r="VW84" s="27" t="str">
        <f t="shared" si="2191"/>
        <v>0.54</v>
      </c>
      <c r="VX84" s="27">
        <f t="shared" si="2192"/>
        <v>0</v>
      </c>
      <c r="VY84" s="27" t="str">
        <f t="shared" si="2193"/>
        <v>-8.52</v>
      </c>
      <c r="VZ84" s="27">
        <f t="shared" si="2194"/>
        <v>0</v>
      </c>
      <c r="WA84" s="27" t="str">
        <f t="shared" si="2195"/>
        <v>-0.8</v>
      </c>
      <c r="WB84" s="27">
        <f t="shared" si="2196"/>
        <v>0</v>
      </c>
      <c r="WC84" s="27" t="str">
        <f t="shared" si="2197"/>
        <v>-5.9</v>
      </c>
      <c r="WD84" s="27">
        <f t="shared" si="2198"/>
        <v>0</v>
      </c>
      <c r="WE84" s="27" t="str">
        <f t="shared" si="2199"/>
        <v>-7.72</v>
      </c>
      <c r="WF84" s="27">
        <f t="shared" si="2200"/>
        <v>0</v>
      </c>
      <c r="WG84" s="27" t="str">
        <f t="shared" si="2201"/>
        <v>-6.77</v>
      </c>
      <c r="WH84" s="27" t="str">
        <f t="shared" si="2202"/>
        <v>-4.97</v>
      </c>
      <c r="WI84" s="27" t="str">
        <f t="shared" si="2203"/>
        <v>-14.94</v>
      </c>
      <c r="WJ84" s="27" t="str">
        <f t="shared" si="2204"/>
        <v>3.58</v>
      </c>
      <c r="WK84" s="27">
        <f t="shared" si="2205"/>
        <v>0</v>
      </c>
      <c r="WL84" s="27">
        <f t="shared" si="2206"/>
        <v>0</v>
      </c>
      <c r="WM84" s="27" t="str">
        <f t="shared" si="2207"/>
        <v>-12.04</v>
      </c>
      <c r="WN84" s="27">
        <f t="shared" si="2208"/>
        <v>0</v>
      </c>
      <c r="WO84" s="27">
        <f t="shared" si="2209"/>
        <v>0</v>
      </c>
      <c r="WP84" s="27" t="str">
        <f t="shared" si="2210"/>
        <v>-14.38</v>
      </c>
      <c r="WQ84" s="27">
        <f t="shared" si="2211"/>
        <v>0</v>
      </c>
      <c r="WR84" s="27">
        <f t="shared" si="2212"/>
        <v>0</v>
      </c>
      <c r="WS84" s="27">
        <f t="shared" si="2213"/>
        <v>0</v>
      </c>
      <c r="WT84" s="27">
        <f t="shared" si="2214"/>
        <v>0</v>
      </c>
      <c r="WU84" s="27">
        <f t="shared" si="2215"/>
        <v>0</v>
      </c>
      <c r="WV84" s="27">
        <f t="shared" si="2216"/>
        <v>0</v>
      </c>
      <c r="WW84" s="27">
        <f t="shared" si="2217"/>
        <v>0</v>
      </c>
      <c r="WX84" s="27">
        <f t="shared" si="2218"/>
        <v>0</v>
      </c>
      <c r="WY84" s="27">
        <f t="shared" si="2219"/>
        <v>0</v>
      </c>
      <c r="WZ84" s="27">
        <f t="shared" si="2220"/>
        <v>0</v>
      </c>
      <c r="XA84" s="27">
        <f t="shared" si="2221"/>
        <v>0</v>
      </c>
      <c r="XB84" s="27">
        <f t="shared" si="2222"/>
        <v>0</v>
      </c>
      <c r="XC84" s="27">
        <f t="shared" si="2223"/>
        <v>0</v>
      </c>
      <c r="XD84" s="27">
        <f t="shared" si="2224"/>
        <v>0</v>
      </c>
      <c r="XE84" s="27">
        <f t="shared" si="2225"/>
        <v>0</v>
      </c>
      <c r="XF84" s="27">
        <f t="shared" si="2226"/>
        <v>0</v>
      </c>
      <c r="XG84" s="27">
        <f t="shared" si="2227"/>
        <v>0</v>
      </c>
      <c r="XH84" s="27">
        <f t="shared" si="2228"/>
        <v>0</v>
      </c>
      <c r="XI84" s="27">
        <f t="shared" si="2229"/>
        <v>0</v>
      </c>
      <c r="XJ84" s="27">
        <f t="shared" si="2230"/>
        <v>0</v>
      </c>
      <c r="XK84" s="27">
        <f t="shared" si="2231"/>
        <v>0</v>
      </c>
      <c r="XL84" s="27">
        <f t="shared" si="2232"/>
        <v>0</v>
      </c>
      <c r="XM84" s="27">
        <f t="shared" si="2233"/>
        <v>0</v>
      </c>
      <c r="XN84" s="27">
        <f t="shared" si="2234"/>
        <v>0</v>
      </c>
      <c r="XO84" s="27">
        <f t="shared" si="2235"/>
        <v>0</v>
      </c>
      <c r="XP84" s="27">
        <f t="shared" si="2236"/>
        <v>0</v>
      </c>
      <c r="XQ84" s="27">
        <f t="shared" si="2237"/>
        <v>0</v>
      </c>
      <c r="XR84" s="27">
        <f t="shared" si="2238"/>
        <v>0</v>
      </c>
      <c r="XS84" s="27">
        <f t="shared" si="2239"/>
        <v>0</v>
      </c>
      <c r="XT84" s="27">
        <f t="shared" si="2240"/>
        <v>0</v>
      </c>
      <c r="XU84" s="27">
        <f t="shared" si="2241"/>
        <v>0</v>
      </c>
      <c r="XV84" s="27">
        <f t="shared" si="2242"/>
        <v>0</v>
      </c>
      <c r="XW84" s="27">
        <f t="shared" si="2243"/>
        <v>0</v>
      </c>
      <c r="XX84" s="27">
        <f t="shared" si="2244"/>
        <v>0</v>
      </c>
      <c r="XY84" s="27">
        <f t="shared" si="2245"/>
        <v>0</v>
      </c>
      <c r="XZ84" s="27">
        <f t="shared" si="2246"/>
        <v>0</v>
      </c>
      <c r="YA84" s="27">
        <f t="shared" si="2247"/>
        <v>0</v>
      </c>
      <c r="YB84" s="27">
        <f t="shared" si="2248"/>
        <v>0</v>
      </c>
      <c r="YC84" s="27">
        <f t="shared" si="2249"/>
        <v>0</v>
      </c>
      <c r="YD84" s="27">
        <f t="shared" si="2250"/>
        <v>0</v>
      </c>
      <c r="YE84" s="27">
        <f t="shared" si="2251"/>
        <v>0</v>
      </c>
      <c r="YF84" s="27">
        <f t="shared" si="2252"/>
        <v>0</v>
      </c>
      <c r="YG84" s="27">
        <f t="shared" si="2253"/>
        <v>0</v>
      </c>
      <c r="YH84" s="27">
        <f t="shared" si="2254"/>
        <v>0</v>
      </c>
      <c r="YI84" s="27">
        <f t="shared" si="2255"/>
        <v>0</v>
      </c>
      <c r="YJ84" s="27">
        <f t="shared" si="2256"/>
        <v>0</v>
      </c>
      <c r="YL84" s="28">
        <f t="shared" si="2257"/>
        <v>525</v>
      </c>
      <c r="YM84" s="28">
        <f t="shared" si="2258"/>
        <v>430</v>
      </c>
      <c r="YN84" s="28">
        <f t="shared" si="2259"/>
        <v>135</v>
      </c>
      <c r="YO84" s="28">
        <f t="shared" si="2260"/>
        <v>0</v>
      </c>
      <c r="YP84" s="28">
        <f t="shared" si="2261"/>
        <v>0</v>
      </c>
      <c r="YQ84" s="28">
        <f t="shared" si="2262"/>
        <v>735.83333333333337</v>
      </c>
      <c r="YT84" s="27" t="str">
        <f t="shared" si="2263"/>
        <v>76</v>
      </c>
      <c r="YU84" s="27" t="str">
        <f t="shared" si="2264"/>
        <v>83</v>
      </c>
      <c r="YV84" s="27" t="str">
        <f t="shared" si="2265"/>
        <v>30</v>
      </c>
      <c r="YW84" s="27" t="str">
        <f t="shared" si="2266"/>
        <v>21</v>
      </c>
      <c r="YX84" s="27">
        <f t="shared" si="2267"/>
        <v>0</v>
      </c>
      <c r="YY84" s="27" t="str">
        <f t="shared" si="2268"/>
        <v>37</v>
      </c>
      <c r="YZ84" s="27" t="str">
        <f t="shared" si="2269"/>
        <v>43</v>
      </c>
      <c r="ZA84" s="27">
        <f t="shared" si="2270"/>
        <v>0</v>
      </c>
      <c r="ZB84" s="27" t="str">
        <f t="shared" si="2271"/>
        <v>11</v>
      </c>
      <c r="ZC84" s="27">
        <f t="shared" si="2272"/>
        <v>0</v>
      </c>
      <c r="ZD84" s="27">
        <f t="shared" si="2273"/>
        <v>0</v>
      </c>
      <c r="ZE84" s="27" t="str">
        <f t="shared" si="2274"/>
        <v>4</v>
      </c>
      <c r="ZF84" s="27" t="str">
        <f t="shared" si="2275"/>
        <v>62</v>
      </c>
      <c r="ZG84" s="27">
        <f t="shared" si="2276"/>
        <v>0</v>
      </c>
      <c r="ZH84" s="27" t="str">
        <f t="shared" si="2277"/>
        <v>44</v>
      </c>
      <c r="ZI84" s="27" t="str">
        <f t="shared" si="2278"/>
        <v>60</v>
      </c>
      <c r="ZJ84" s="27" t="str">
        <f t="shared" si="2279"/>
        <v>40</v>
      </c>
      <c r="ZK84" s="27">
        <f t="shared" si="2280"/>
        <v>0</v>
      </c>
      <c r="ZL84" s="27" t="str">
        <f t="shared" si="2281"/>
        <v>65</v>
      </c>
      <c r="ZM84" s="27">
        <f t="shared" si="2282"/>
        <v>0</v>
      </c>
      <c r="ZN84" s="27" t="str">
        <f t="shared" si="2283"/>
        <v>25</v>
      </c>
      <c r="ZO84" s="27">
        <f t="shared" si="2284"/>
        <v>0</v>
      </c>
      <c r="ZP84" s="27" t="str">
        <f t="shared" si="2285"/>
        <v>69</v>
      </c>
      <c r="ZQ84" s="27">
        <f t="shared" si="2286"/>
        <v>0</v>
      </c>
      <c r="ZR84" s="27" t="str">
        <f t="shared" si="2287"/>
        <v>68</v>
      </c>
      <c r="ZS84" s="27">
        <f t="shared" si="2288"/>
        <v>0</v>
      </c>
      <c r="ZT84" s="27" t="str">
        <f t="shared" si="2289"/>
        <v>62</v>
      </c>
      <c r="ZU84" s="27" t="str">
        <f t="shared" si="2290"/>
        <v>71</v>
      </c>
      <c r="ZV84" s="27" t="str">
        <f t="shared" si="2291"/>
        <v>66</v>
      </c>
      <c r="ZW84" s="27" t="str">
        <f t="shared" si="2292"/>
        <v>21</v>
      </c>
      <c r="ZX84" s="27">
        <f t="shared" si="2293"/>
        <v>0</v>
      </c>
      <c r="ZY84" s="27">
        <f t="shared" si="2294"/>
        <v>0</v>
      </c>
      <c r="ZZ84" s="27" t="str">
        <f t="shared" si="2295"/>
        <v>66</v>
      </c>
      <c r="AAA84" s="27">
        <f t="shared" si="2296"/>
        <v>0</v>
      </c>
      <c r="AAB84" s="27">
        <f t="shared" si="2297"/>
        <v>0</v>
      </c>
      <c r="AAC84" s="27" t="str">
        <f t="shared" si="2298"/>
        <v>66</v>
      </c>
      <c r="AAD84" s="27">
        <f t="shared" si="2299"/>
        <v>0</v>
      </c>
      <c r="AAE84" s="27">
        <f t="shared" si="2300"/>
        <v>0</v>
      </c>
      <c r="AAF84" s="27">
        <f t="shared" si="2301"/>
        <v>0</v>
      </c>
      <c r="AAG84" s="27">
        <f t="shared" si="2302"/>
        <v>0</v>
      </c>
      <c r="AAH84" s="27">
        <f t="shared" si="2303"/>
        <v>0</v>
      </c>
      <c r="AAI84" s="27">
        <f t="shared" si="2304"/>
        <v>0</v>
      </c>
      <c r="AAJ84" s="27">
        <f t="shared" si="2305"/>
        <v>0</v>
      </c>
      <c r="AAK84" s="27">
        <f t="shared" si="2306"/>
        <v>0</v>
      </c>
      <c r="AAL84" s="27">
        <f t="shared" si="2307"/>
        <v>0</v>
      </c>
      <c r="AAM84" s="27">
        <f t="shared" si="2308"/>
        <v>0</v>
      </c>
      <c r="AAN84" s="27">
        <f t="shared" si="2309"/>
        <v>0</v>
      </c>
      <c r="AAO84" s="27">
        <f t="shared" si="2310"/>
        <v>0</v>
      </c>
      <c r="AAP84" s="27">
        <f t="shared" si="2311"/>
        <v>0</v>
      </c>
      <c r="AAQ84" s="27">
        <f t="shared" si="2312"/>
        <v>0</v>
      </c>
      <c r="AAR84" s="27">
        <f t="shared" si="2313"/>
        <v>0</v>
      </c>
      <c r="AAS84" s="27">
        <f t="shared" si="2314"/>
        <v>0</v>
      </c>
      <c r="AAT84" s="27">
        <f t="shared" si="2315"/>
        <v>0</v>
      </c>
      <c r="AAU84" s="27">
        <f t="shared" si="2316"/>
        <v>0</v>
      </c>
      <c r="AAV84" s="27">
        <f t="shared" si="2317"/>
        <v>0</v>
      </c>
      <c r="AAW84" s="27">
        <f t="shared" si="2318"/>
        <v>0</v>
      </c>
      <c r="AAX84" s="27">
        <f t="shared" si="2319"/>
        <v>0</v>
      </c>
      <c r="AAY84" s="27">
        <f t="shared" si="2320"/>
        <v>0</v>
      </c>
      <c r="AAZ84" s="27">
        <f t="shared" si="2321"/>
        <v>0</v>
      </c>
      <c r="ABA84" s="27">
        <f t="shared" si="2322"/>
        <v>0</v>
      </c>
      <c r="ABB84" s="27">
        <f t="shared" si="2323"/>
        <v>0</v>
      </c>
      <c r="ABC84" s="27">
        <f t="shared" si="2324"/>
        <v>0</v>
      </c>
      <c r="ABD84" s="27">
        <f t="shared" si="2325"/>
        <v>0</v>
      </c>
      <c r="ABE84" s="27">
        <f t="shared" si="2326"/>
        <v>0</v>
      </c>
      <c r="ABF84" s="27">
        <f t="shared" si="2327"/>
        <v>0</v>
      </c>
      <c r="ABG84" s="27">
        <f t="shared" si="2328"/>
        <v>0</v>
      </c>
      <c r="ABH84" s="27">
        <f t="shared" si="2329"/>
        <v>0</v>
      </c>
      <c r="ABI84" s="27">
        <f t="shared" si="2330"/>
        <v>0</v>
      </c>
      <c r="ABJ84" s="27">
        <f t="shared" si="2331"/>
        <v>0</v>
      </c>
      <c r="ABK84" s="27">
        <f t="shared" si="2332"/>
        <v>0</v>
      </c>
      <c r="ABL84" s="27">
        <f t="shared" si="2333"/>
        <v>0</v>
      </c>
      <c r="ABM84" s="27">
        <f t="shared" si="2334"/>
        <v>0</v>
      </c>
      <c r="ABN84" s="27">
        <f t="shared" si="2335"/>
        <v>0</v>
      </c>
      <c r="ABO84" s="27">
        <f t="shared" si="2336"/>
        <v>0</v>
      </c>
      <c r="ABP84" s="27">
        <f t="shared" si="2337"/>
        <v>0</v>
      </c>
      <c r="ABQ84" s="27">
        <f t="shared" si="2338"/>
        <v>0</v>
      </c>
      <c r="ABR84" s="27">
        <f t="shared" si="2339"/>
        <v>0</v>
      </c>
      <c r="ABS84" s="27">
        <f t="shared" si="2340"/>
        <v>0</v>
      </c>
      <c r="ABT84" s="27">
        <f t="shared" si="2341"/>
        <v>0</v>
      </c>
      <c r="ABU84" s="27">
        <f t="shared" si="2342"/>
        <v>0</v>
      </c>
      <c r="ABV84" s="27">
        <f t="shared" si="2343"/>
        <v>0</v>
      </c>
      <c r="ABW84" s="27">
        <f t="shared" si="2344"/>
        <v>0</v>
      </c>
      <c r="ABY84" s="28">
        <f t="shared" si="2345"/>
        <v>470.8</v>
      </c>
      <c r="ABZ84" s="28">
        <f t="shared" si="2346"/>
        <v>265.40000000000003</v>
      </c>
      <c r="ACA84" s="28">
        <f t="shared" si="2347"/>
        <v>79.199999999999989</v>
      </c>
      <c r="ACB84" s="28">
        <f t="shared" si="2348"/>
        <v>0</v>
      </c>
      <c r="ACC84" s="28">
        <f t="shared" si="2349"/>
        <v>0</v>
      </c>
      <c r="ACD84" s="28">
        <f t="shared" si="2350"/>
        <v>598.86666666666667</v>
      </c>
      <c r="ACG84" s="27" t="str">
        <f t="shared" si="2351"/>
        <v>28.7</v>
      </c>
      <c r="ACH84" s="27" t="str">
        <f t="shared" si="2352"/>
        <v>6.1</v>
      </c>
      <c r="ACI84" s="27" t="str">
        <f t="shared" si="2353"/>
        <v>17.6</v>
      </c>
      <c r="ACJ84" s="27" t="str">
        <f t="shared" si="2354"/>
        <v>12.1</v>
      </c>
      <c r="ACK84" s="27">
        <f t="shared" si="2355"/>
        <v>0</v>
      </c>
      <c r="ACL84" s="27" t="str">
        <f t="shared" si="2356"/>
        <v>23.8</v>
      </c>
      <c r="ACM84" s="27" t="str">
        <f t="shared" si="2357"/>
        <v>39.4</v>
      </c>
      <c r="ACN84" s="27">
        <f t="shared" si="2358"/>
        <v>0</v>
      </c>
      <c r="ACO84" s="27" t="str">
        <f t="shared" si="2359"/>
        <v>29.9</v>
      </c>
      <c r="ACP84" s="27">
        <f t="shared" si="2360"/>
        <v>0</v>
      </c>
      <c r="ACQ84" s="27">
        <f t="shared" si="2361"/>
        <v>0</v>
      </c>
      <c r="ACR84" s="27" t="str">
        <f t="shared" si="2362"/>
        <v>60.4</v>
      </c>
      <c r="ACS84" s="27" t="str">
        <f t="shared" si="2363"/>
        <v>65.8</v>
      </c>
      <c r="ACT84" s="27">
        <f t="shared" si="2364"/>
        <v>0</v>
      </c>
      <c r="ACU84" s="27" t="str">
        <f t="shared" si="2365"/>
        <v>45.2</v>
      </c>
      <c r="ACV84" s="27" t="str">
        <f t="shared" si="2366"/>
        <v>22.2</v>
      </c>
      <c r="ACW84" s="27" t="str">
        <f t="shared" si="2367"/>
        <v>5.6</v>
      </c>
      <c r="ACX84" s="27">
        <f t="shared" si="2368"/>
        <v>0</v>
      </c>
      <c r="ACY84" s="27" t="str">
        <f t="shared" si="2369"/>
        <v>24.4</v>
      </c>
      <c r="ACZ84" s="27">
        <f t="shared" si="2370"/>
        <v>0</v>
      </c>
      <c r="ADA84" s="27" t="str">
        <f t="shared" si="2371"/>
        <v>105.7</v>
      </c>
      <c r="ADB84" s="27">
        <f t="shared" si="2372"/>
        <v>0</v>
      </c>
      <c r="ADC84" s="27" t="str">
        <f t="shared" si="2373"/>
        <v>57.3</v>
      </c>
      <c r="ADD84" s="27">
        <f t="shared" si="2374"/>
        <v>0</v>
      </c>
      <c r="ADE84" s="27" t="str">
        <f t="shared" si="2375"/>
        <v>46.8</v>
      </c>
      <c r="ADF84" s="27">
        <f t="shared" si="2376"/>
        <v>0</v>
      </c>
      <c r="ADG84" s="27" t="str">
        <f t="shared" si="2377"/>
        <v>17.7</v>
      </c>
      <c r="ADH84" s="27" t="str">
        <f t="shared" si="2378"/>
        <v>49.1</v>
      </c>
      <c r="ADI84" s="27" t="str">
        <f t="shared" si="2379"/>
        <v>21.9</v>
      </c>
      <c r="ADJ84" s="27" t="str">
        <f t="shared" si="2380"/>
        <v>46.1</v>
      </c>
      <c r="ADK84" s="27">
        <f t="shared" si="2381"/>
        <v>0</v>
      </c>
      <c r="ADL84" s="27">
        <f t="shared" si="2382"/>
        <v>0</v>
      </c>
      <c r="ADM84" s="27" t="str">
        <f t="shared" si="2383"/>
        <v>64.4</v>
      </c>
      <c r="ADN84" s="27">
        <f t="shared" si="2384"/>
        <v>0</v>
      </c>
      <c r="ADO84" s="27">
        <f t="shared" si="2385"/>
        <v>0</v>
      </c>
      <c r="ADP84" s="27" t="str">
        <f t="shared" si="2386"/>
        <v>25.2</v>
      </c>
      <c r="ADQ84" s="27">
        <f t="shared" si="2387"/>
        <v>0</v>
      </c>
      <c r="ADR84" s="27">
        <f t="shared" si="2388"/>
        <v>0</v>
      </c>
      <c r="ADS84" s="27">
        <f t="shared" si="2389"/>
        <v>0</v>
      </c>
      <c r="ADT84" s="27">
        <f t="shared" si="2390"/>
        <v>0</v>
      </c>
      <c r="ADU84" s="27">
        <f t="shared" si="2391"/>
        <v>0</v>
      </c>
      <c r="ADV84" s="27">
        <f t="shared" si="2392"/>
        <v>0</v>
      </c>
      <c r="ADW84" s="27">
        <f t="shared" si="2393"/>
        <v>0</v>
      </c>
      <c r="ADX84" s="27">
        <f t="shared" si="2394"/>
        <v>0</v>
      </c>
      <c r="ADY84" s="27">
        <f t="shared" si="2395"/>
        <v>0</v>
      </c>
      <c r="ADZ84" s="27">
        <f t="shared" si="2396"/>
        <v>0</v>
      </c>
      <c r="AEA84" s="27">
        <f t="shared" si="2397"/>
        <v>0</v>
      </c>
      <c r="AEB84" s="27">
        <f t="shared" si="2398"/>
        <v>0</v>
      </c>
      <c r="AEC84" s="27">
        <f t="shared" si="2399"/>
        <v>0</v>
      </c>
      <c r="AED84" s="27">
        <f t="shared" si="2400"/>
        <v>0</v>
      </c>
      <c r="AEE84" s="27">
        <f t="shared" si="2401"/>
        <v>0</v>
      </c>
      <c r="AEF84" s="27">
        <f t="shared" si="2402"/>
        <v>0</v>
      </c>
      <c r="AEG84" s="27">
        <f t="shared" si="2403"/>
        <v>0</v>
      </c>
      <c r="AEH84" s="27">
        <f t="shared" si="2404"/>
        <v>0</v>
      </c>
      <c r="AEI84" s="27">
        <f t="shared" si="2405"/>
        <v>0</v>
      </c>
      <c r="AEJ84" s="27">
        <f t="shared" si="2406"/>
        <v>0</v>
      </c>
      <c r="AEK84" s="27">
        <f t="shared" si="2407"/>
        <v>0</v>
      </c>
      <c r="AEL84" s="27">
        <f t="shared" si="2408"/>
        <v>0</v>
      </c>
      <c r="AEM84" s="27">
        <f t="shared" si="2409"/>
        <v>0</v>
      </c>
      <c r="AEN84" s="27">
        <f t="shared" si="2410"/>
        <v>0</v>
      </c>
      <c r="AEO84" s="27">
        <f t="shared" si="2411"/>
        <v>0</v>
      </c>
      <c r="AEP84" s="27">
        <f t="shared" si="2412"/>
        <v>0</v>
      </c>
      <c r="AEQ84" s="27">
        <f t="shared" si="2413"/>
        <v>0</v>
      </c>
      <c r="AER84" s="27">
        <f t="shared" si="2414"/>
        <v>0</v>
      </c>
      <c r="AES84" s="27">
        <f t="shared" si="2415"/>
        <v>0</v>
      </c>
      <c r="AET84" s="27">
        <f t="shared" si="2416"/>
        <v>0</v>
      </c>
      <c r="AEU84" s="27">
        <f t="shared" si="2417"/>
        <v>0</v>
      </c>
      <c r="AEV84" s="27">
        <f t="shared" si="2418"/>
        <v>0</v>
      </c>
      <c r="AEW84" s="27">
        <f t="shared" si="2419"/>
        <v>0</v>
      </c>
      <c r="AEX84" s="27">
        <f t="shared" si="2420"/>
        <v>0</v>
      </c>
      <c r="AEY84" s="27">
        <f t="shared" si="2421"/>
        <v>0</v>
      </c>
      <c r="AEZ84" s="27">
        <f t="shared" si="2422"/>
        <v>0</v>
      </c>
      <c r="AFA84" s="27">
        <f t="shared" si="2423"/>
        <v>0</v>
      </c>
      <c r="AFB84" s="27">
        <f t="shared" si="2424"/>
        <v>0</v>
      </c>
      <c r="AFC84" s="27">
        <f t="shared" si="2425"/>
        <v>0</v>
      </c>
      <c r="AFD84" s="27">
        <f t="shared" si="2426"/>
        <v>0</v>
      </c>
      <c r="AFE84" s="27">
        <f t="shared" si="2427"/>
        <v>0</v>
      </c>
      <c r="AFF84" s="27">
        <f t="shared" si="2428"/>
        <v>0</v>
      </c>
      <c r="AFG84" s="27">
        <f t="shared" si="2429"/>
        <v>0</v>
      </c>
      <c r="AFH84" s="27">
        <f t="shared" si="2430"/>
        <v>0</v>
      </c>
      <c r="AFI84" s="27">
        <f t="shared" si="2431"/>
        <v>0</v>
      </c>
      <c r="AFJ84" s="27">
        <f t="shared" si="2432"/>
        <v>0</v>
      </c>
      <c r="AFL84" s="28">
        <f t="shared" si="2677"/>
        <v>69</v>
      </c>
      <c r="AFM84" s="28">
        <v>69</v>
      </c>
      <c r="AFN84" s="27">
        <v>5</v>
      </c>
      <c r="AFO84" s="27">
        <f t="shared" si="2433"/>
        <v>5</v>
      </c>
      <c r="AFP84" s="27">
        <f t="shared" si="2434"/>
        <v>5</v>
      </c>
      <c r="AFQ84" s="27">
        <f t="shared" si="2435"/>
        <v>5</v>
      </c>
      <c r="AFR84" s="27">
        <f t="shared" si="2436"/>
        <v>1</v>
      </c>
      <c r="AFS84" s="27">
        <f t="shared" si="2437"/>
        <v>0</v>
      </c>
      <c r="AFT84" s="27">
        <f t="shared" si="2438"/>
        <v>6</v>
      </c>
      <c r="AFU84" s="27">
        <f t="shared" si="2439"/>
        <v>1</v>
      </c>
      <c r="AFV84" s="27">
        <f t="shared" si="2440"/>
        <v>0</v>
      </c>
      <c r="AFW84" s="27">
        <f t="shared" si="2441"/>
        <v>3</v>
      </c>
      <c r="AFX84" s="27">
        <f t="shared" si="2442"/>
        <v>0</v>
      </c>
      <c r="AFY84" s="27">
        <f t="shared" si="2443"/>
        <v>0</v>
      </c>
      <c r="AFZ84" s="27">
        <f t="shared" si="2444"/>
        <v>5</v>
      </c>
      <c r="AGA84" s="27">
        <f t="shared" si="2445"/>
        <v>2</v>
      </c>
      <c r="AGB84" s="27">
        <f t="shared" si="2446"/>
        <v>0</v>
      </c>
      <c r="AGC84" s="27">
        <f t="shared" si="2447"/>
        <v>5</v>
      </c>
      <c r="AGD84" s="27">
        <f t="shared" si="2448"/>
        <v>3</v>
      </c>
      <c r="AGE84" s="27">
        <f t="shared" si="2449"/>
        <v>5</v>
      </c>
      <c r="AGF84" s="27">
        <f t="shared" si="2450"/>
        <v>0</v>
      </c>
      <c r="AGG84" s="27">
        <f t="shared" si="2451"/>
        <v>5</v>
      </c>
      <c r="AGH84" s="27">
        <f t="shared" si="2452"/>
        <v>0</v>
      </c>
      <c r="AGI84" s="27">
        <f t="shared" si="2453"/>
        <v>7</v>
      </c>
      <c r="AGJ84" s="27">
        <f t="shared" si="2454"/>
        <v>0</v>
      </c>
      <c r="AGK84" s="27">
        <f t="shared" si="2455"/>
        <v>5</v>
      </c>
      <c r="AGL84" s="27">
        <f t="shared" si="2456"/>
        <v>0</v>
      </c>
      <c r="AGM84" s="27">
        <f t="shared" si="2457"/>
        <v>5</v>
      </c>
      <c r="AGN84" s="27">
        <f t="shared" si="2458"/>
        <v>0</v>
      </c>
      <c r="AGO84" s="27">
        <f t="shared" si="2459"/>
        <v>5</v>
      </c>
      <c r="AGP84" s="27">
        <f t="shared" si="2460"/>
        <v>5</v>
      </c>
      <c r="AGQ84" s="27">
        <f t="shared" si="2461"/>
        <v>1</v>
      </c>
      <c r="AGR84" s="27">
        <f t="shared" si="2462"/>
        <v>5</v>
      </c>
      <c r="AGS84" s="27">
        <f t="shared" si="2463"/>
        <v>0</v>
      </c>
      <c r="AGT84" s="27">
        <f t="shared" si="2464"/>
        <v>0</v>
      </c>
      <c r="AGU84" s="27">
        <f t="shared" si="2465"/>
        <v>5</v>
      </c>
      <c r="AGV84" s="27">
        <f t="shared" si="2466"/>
        <v>0</v>
      </c>
      <c r="AGW84" s="27">
        <f t="shared" si="2467"/>
        <v>0</v>
      </c>
      <c r="AGX84" s="27">
        <f t="shared" si="2468"/>
        <v>5</v>
      </c>
      <c r="AGY84" s="27">
        <f t="shared" si="2469"/>
        <v>0</v>
      </c>
      <c r="AGZ84" s="27">
        <f t="shared" si="2470"/>
        <v>0</v>
      </c>
      <c r="AHA84" s="27">
        <f t="shared" si="2471"/>
        <v>0</v>
      </c>
      <c r="AHB84" s="27">
        <f t="shared" si="2472"/>
        <v>0</v>
      </c>
      <c r="AHC84" s="27">
        <f t="shared" si="2473"/>
        <v>0</v>
      </c>
      <c r="AHD84" s="27">
        <f t="shared" si="2474"/>
        <v>0</v>
      </c>
      <c r="AHE84" s="27">
        <f t="shared" si="2475"/>
        <v>0</v>
      </c>
      <c r="AHF84" s="27">
        <f t="shared" si="2476"/>
        <v>0</v>
      </c>
      <c r="AHG84" s="27">
        <f t="shared" si="2477"/>
        <v>0</v>
      </c>
      <c r="AHH84" s="27">
        <f t="shared" si="2478"/>
        <v>0</v>
      </c>
      <c r="AHI84" s="27">
        <f t="shared" si="2479"/>
        <v>0</v>
      </c>
      <c r="AHJ84" s="27">
        <f t="shared" si="2480"/>
        <v>0</v>
      </c>
      <c r="AHK84" s="27">
        <f t="shared" si="2481"/>
        <v>0</v>
      </c>
      <c r="AHL84" s="27">
        <f t="shared" si="2482"/>
        <v>0</v>
      </c>
      <c r="AHM84" s="27">
        <f t="shared" si="2483"/>
        <v>0</v>
      </c>
      <c r="AHN84" s="27">
        <f t="shared" si="2484"/>
        <v>0</v>
      </c>
      <c r="AHO84" s="27">
        <f t="shared" si="2485"/>
        <v>0</v>
      </c>
      <c r="AHP84" s="27">
        <f t="shared" si="2486"/>
        <v>0</v>
      </c>
      <c r="AHQ84" s="27">
        <f t="shared" si="2487"/>
        <v>0</v>
      </c>
      <c r="AHR84" s="27">
        <f t="shared" si="2488"/>
        <v>0</v>
      </c>
      <c r="AHS84" s="27">
        <f t="shared" si="2489"/>
        <v>0</v>
      </c>
      <c r="AHT84" s="27">
        <f t="shared" si="2490"/>
        <v>0</v>
      </c>
      <c r="AHU84" s="27">
        <f t="shared" si="2491"/>
        <v>0</v>
      </c>
      <c r="AHV84" s="27">
        <f t="shared" si="2492"/>
        <v>0</v>
      </c>
      <c r="AHW84" s="27">
        <f t="shared" si="2493"/>
        <v>0</v>
      </c>
      <c r="AHX84" s="27">
        <f t="shared" si="2494"/>
        <v>0</v>
      </c>
      <c r="AHY84" s="27">
        <f t="shared" si="2495"/>
        <v>0</v>
      </c>
      <c r="AHZ84" s="27">
        <f t="shared" si="2496"/>
        <v>0</v>
      </c>
      <c r="AIA84" s="27">
        <f t="shared" si="2497"/>
        <v>0</v>
      </c>
      <c r="AIB84" s="27">
        <f t="shared" si="2498"/>
        <v>0</v>
      </c>
      <c r="AIC84" s="27">
        <f t="shared" si="2499"/>
        <v>0</v>
      </c>
      <c r="AID84" s="27">
        <f t="shared" si="2500"/>
        <v>0</v>
      </c>
      <c r="AIE84" s="27">
        <f t="shared" si="2501"/>
        <v>0</v>
      </c>
      <c r="AIF84" s="27">
        <f t="shared" si="2502"/>
        <v>0</v>
      </c>
      <c r="AIG84" s="27">
        <f t="shared" si="2503"/>
        <v>0</v>
      </c>
      <c r="AIH84" s="27">
        <f t="shared" si="2504"/>
        <v>0</v>
      </c>
      <c r="AII84" s="27">
        <f t="shared" si="2505"/>
        <v>0</v>
      </c>
      <c r="AIJ84" s="27">
        <f t="shared" si="2506"/>
        <v>0</v>
      </c>
      <c r="AIK84" s="27">
        <f t="shared" si="2507"/>
        <v>0</v>
      </c>
      <c r="AIL84" s="27">
        <f t="shared" si="2508"/>
        <v>0</v>
      </c>
      <c r="AIM84" s="27">
        <f t="shared" si="2509"/>
        <v>0</v>
      </c>
      <c r="AIN84" s="27">
        <f t="shared" si="2510"/>
        <v>0</v>
      </c>
      <c r="AIO84" s="27">
        <f t="shared" si="2511"/>
        <v>0</v>
      </c>
      <c r="AIP84" s="27">
        <f t="shared" si="2512"/>
        <v>0</v>
      </c>
      <c r="AIQ84" s="27">
        <f t="shared" si="2513"/>
        <v>0</v>
      </c>
      <c r="AIR84" s="27">
        <f t="shared" si="2514"/>
        <v>0</v>
      </c>
      <c r="AIT84" s="27">
        <v>1</v>
      </c>
      <c r="AIU84" s="27">
        <v>1</v>
      </c>
      <c r="AIV84" s="27">
        <v>1</v>
      </c>
      <c r="AIW84" s="27">
        <f t="shared" si="2515"/>
        <v>8</v>
      </c>
      <c r="AIX84" s="27">
        <f t="shared" si="2516"/>
        <v>0</v>
      </c>
      <c r="AIY84" s="27">
        <f t="shared" si="2517"/>
        <v>2</v>
      </c>
      <c r="AIZ84" s="27">
        <f t="shared" si="2518"/>
        <v>4</v>
      </c>
      <c r="AJA84" s="27">
        <f t="shared" si="2519"/>
        <v>0</v>
      </c>
      <c r="AJB84" s="27">
        <f t="shared" si="2520"/>
        <v>1</v>
      </c>
      <c r="AJC84" s="27">
        <f t="shared" si="2521"/>
        <v>0</v>
      </c>
      <c r="AJD84" s="27">
        <f t="shared" si="2522"/>
        <v>0</v>
      </c>
      <c r="AJE84" s="27">
        <f t="shared" si="2523"/>
        <v>2</v>
      </c>
      <c r="AJF84" s="27">
        <f t="shared" si="2524"/>
        <v>8</v>
      </c>
      <c r="AJG84" s="27">
        <f t="shared" si="2525"/>
        <v>0</v>
      </c>
      <c r="AJH84" s="27">
        <f t="shared" si="2526"/>
        <v>4</v>
      </c>
      <c r="AJI84" s="27">
        <f t="shared" si="2527"/>
        <v>8</v>
      </c>
      <c r="AJJ84" s="27">
        <f t="shared" si="2528"/>
        <v>8</v>
      </c>
      <c r="AJK84" s="27">
        <f t="shared" si="2529"/>
        <v>0</v>
      </c>
      <c r="AJL84" s="27">
        <f t="shared" si="2530"/>
        <v>0.5</v>
      </c>
      <c r="AJM84" s="27">
        <f t="shared" si="2531"/>
        <v>0</v>
      </c>
      <c r="AJN84" s="27">
        <f t="shared" si="2532"/>
        <v>1</v>
      </c>
      <c r="AJO84" s="27">
        <f t="shared" si="2533"/>
        <v>0</v>
      </c>
      <c r="AJP84" s="27">
        <f t="shared" si="2534"/>
        <v>1</v>
      </c>
      <c r="AJQ84" s="27">
        <f t="shared" si="2535"/>
        <v>0</v>
      </c>
      <c r="AJR84" s="27">
        <f t="shared" si="2536"/>
        <v>0.5</v>
      </c>
      <c r="AJS84" s="27">
        <f t="shared" si="2537"/>
        <v>0</v>
      </c>
      <c r="AJT84" s="27">
        <f t="shared" si="2538"/>
        <v>0.5</v>
      </c>
      <c r="AJU84" s="27">
        <f t="shared" si="2539"/>
        <v>1</v>
      </c>
      <c r="AJV84" s="27">
        <f t="shared" si="2540"/>
        <v>8</v>
      </c>
      <c r="AJW84" s="27">
        <f t="shared" si="2541"/>
        <v>8</v>
      </c>
      <c r="AJX84" s="27">
        <f t="shared" si="2542"/>
        <v>0</v>
      </c>
      <c r="AJY84" s="27">
        <f t="shared" si="2543"/>
        <v>0</v>
      </c>
      <c r="AJZ84" s="27">
        <f t="shared" si="2544"/>
        <v>0.25</v>
      </c>
      <c r="AKA84" s="27">
        <f t="shared" si="2545"/>
        <v>0</v>
      </c>
      <c r="AKB84" s="27">
        <f t="shared" si="2546"/>
        <v>0</v>
      </c>
      <c r="AKC84" s="27">
        <f t="shared" si="2547"/>
        <v>0.25</v>
      </c>
      <c r="AKD84" s="27">
        <f t="shared" si="2548"/>
        <v>0</v>
      </c>
      <c r="AKE84" s="27">
        <f t="shared" si="2549"/>
        <v>0</v>
      </c>
      <c r="AKF84" s="27">
        <f t="shared" si="2550"/>
        <v>0</v>
      </c>
      <c r="AKG84" s="27">
        <f t="shared" si="2551"/>
        <v>0</v>
      </c>
      <c r="AKH84" s="27">
        <f t="shared" si="2552"/>
        <v>0</v>
      </c>
      <c r="AKI84" s="27">
        <f t="shared" si="2553"/>
        <v>0</v>
      </c>
      <c r="AKJ84" s="27">
        <f t="shared" si="2554"/>
        <v>0</v>
      </c>
      <c r="AKK84" s="27">
        <f t="shared" si="2555"/>
        <v>0</v>
      </c>
      <c r="AKL84" s="27">
        <f t="shared" si="2556"/>
        <v>0</v>
      </c>
      <c r="AKM84" s="27">
        <f t="shared" si="2557"/>
        <v>0</v>
      </c>
      <c r="AKN84" s="27">
        <f t="shared" si="2558"/>
        <v>0</v>
      </c>
      <c r="AKO84" s="27">
        <f t="shared" si="2559"/>
        <v>0</v>
      </c>
      <c r="AKP84" s="27">
        <f t="shared" si="2560"/>
        <v>0</v>
      </c>
      <c r="AKQ84" s="27">
        <f t="shared" si="2561"/>
        <v>0</v>
      </c>
      <c r="AKR84" s="27">
        <f t="shared" si="2562"/>
        <v>0</v>
      </c>
      <c r="AKS84" s="27">
        <f t="shared" si="2563"/>
        <v>0</v>
      </c>
      <c r="AKT84" s="27">
        <f t="shared" si="2564"/>
        <v>0</v>
      </c>
      <c r="AKU84" s="27">
        <f t="shared" si="2565"/>
        <v>0</v>
      </c>
      <c r="AKV84" s="27">
        <f t="shared" si="2566"/>
        <v>0</v>
      </c>
      <c r="AKW84" s="27">
        <f t="shared" si="2567"/>
        <v>0</v>
      </c>
      <c r="AKX84" s="27">
        <f t="shared" si="2568"/>
        <v>0</v>
      </c>
      <c r="AKY84" s="27">
        <f t="shared" si="2569"/>
        <v>0</v>
      </c>
      <c r="AKZ84" s="27">
        <f t="shared" si="2570"/>
        <v>0</v>
      </c>
      <c r="ALA84" s="27">
        <f t="shared" si="2571"/>
        <v>0</v>
      </c>
      <c r="ALB84" s="27">
        <f t="shared" si="2572"/>
        <v>0</v>
      </c>
      <c r="ALC84" s="27">
        <f t="shared" si="2573"/>
        <v>0</v>
      </c>
      <c r="ALD84" s="27">
        <f t="shared" si="2574"/>
        <v>0</v>
      </c>
      <c r="ALE84" s="27">
        <f t="shared" si="2575"/>
        <v>0</v>
      </c>
      <c r="ALF84" s="27">
        <f t="shared" si="2576"/>
        <v>0</v>
      </c>
      <c r="ALG84" s="27">
        <f t="shared" si="2577"/>
        <v>0</v>
      </c>
      <c r="ALH84" s="27">
        <f t="shared" si="2578"/>
        <v>0</v>
      </c>
      <c r="ALI84" s="27">
        <f t="shared" si="2579"/>
        <v>0</v>
      </c>
      <c r="ALJ84" s="27">
        <f t="shared" si="2580"/>
        <v>0</v>
      </c>
      <c r="ALK84" s="27">
        <f t="shared" si="2581"/>
        <v>0</v>
      </c>
      <c r="ALL84" s="27">
        <f t="shared" si="2582"/>
        <v>0</v>
      </c>
      <c r="ALM84" s="27">
        <f t="shared" si="2583"/>
        <v>0</v>
      </c>
      <c r="ALN84" s="27">
        <f t="shared" si="2584"/>
        <v>0</v>
      </c>
      <c r="ALO84" s="27">
        <f t="shared" si="2585"/>
        <v>0</v>
      </c>
      <c r="ALP84" s="27">
        <f t="shared" si="2586"/>
        <v>0</v>
      </c>
      <c r="ALQ84" s="27">
        <f t="shared" si="2587"/>
        <v>0</v>
      </c>
      <c r="ALR84" s="27">
        <f t="shared" si="2588"/>
        <v>0</v>
      </c>
      <c r="ALS84" s="27">
        <f t="shared" si="2589"/>
        <v>0</v>
      </c>
      <c r="ALT84" s="27">
        <f t="shared" si="2590"/>
        <v>0</v>
      </c>
      <c r="ALU84" s="27">
        <f t="shared" si="2591"/>
        <v>0</v>
      </c>
      <c r="ALV84" s="27">
        <f t="shared" si="2592"/>
        <v>0</v>
      </c>
      <c r="ALW84" s="27">
        <f t="shared" si="2593"/>
        <v>0</v>
      </c>
      <c r="AMK84" s="28">
        <v>1787</v>
      </c>
      <c r="AML84" s="28">
        <f t="shared" si="2594"/>
        <v>1787</v>
      </c>
      <c r="AMN84" s="28">
        <v>1863</v>
      </c>
      <c r="AMO84" s="27" t="str">
        <f t="shared" si="2595"/>
        <v>1855</v>
      </c>
      <c r="AMP84" s="27" t="str">
        <f t="shared" si="2596"/>
        <v>1844</v>
      </c>
      <c r="AMQ84" s="27" t="str">
        <f t="shared" si="2597"/>
        <v>1830</v>
      </c>
      <c r="AMR84" s="27" t="str">
        <f t="shared" si="2598"/>
        <v>1815</v>
      </c>
      <c r="AMS84" s="27" t="str">
        <f t="shared" si="2599"/>
        <v>1815</v>
      </c>
      <c r="AMT84" s="27" t="str">
        <f t="shared" si="2600"/>
        <v>1800</v>
      </c>
      <c r="AMU84" s="27" t="str">
        <f t="shared" si="2601"/>
        <v>1821</v>
      </c>
      <c r="AMV84" s="27" t="str">
        <f t="shared" si="2602"/>
        <v>1821</v>
      </c>
      <c r="AMW84" s="27" t="str">
        <f t="shared" si="2603"/>
        <v>1808</v>
      </c>
      <c r="AMX84" s="27" t="str">
        <f t="shared" si="2604"/>
        <v>1808</v>
      </c>
      <c r="AMY84" s="27" t="str">
        <f t="shared" si="2605"/>
        <v>1808</v>
      </c>
      <c r="AMZ84" s="27" t="str">
        <f t="shared" si="2606"/>
        <v>1819</v>
      </c>
      <c r="ANA84" s="27" t="str">
        <f t="shared" si="2607"/>
        <v>1813</v>
      </c>
      <c r="ANB84" s="27" t="str">
        <f t="shared" si="2608"/>
        <v>1813</v>
      </c>
      <c r="ANC84" s="27" t="str">
        <f t="shared" si="2609"/>
        <v>1820</v>
      </c>
      <c r="AND84" s="27" t="str">
        <f t="shared" si="2610"/>
        <v>1806</v>
      </c>
      <c r="ANE84" s="27" t="str">
        <f t="shared" si="2611"/>
        <v>1778</v>
      </c>
      <c r="ANF84" s="27" t="str">
        <f t="shared" si="2612"/>
        <v>1778</v>
      </c>
      <c r="ANG84" s="27" t="str">
        <f t="shared" si="2613"/>
        <v>1764</v>
      </c>
      <c r="ANH84" s="27" t="str">
        <f t="shared" si="2614"/>
        <v>1764</v>
      </c>
      <c r="ANI84" s="27" t="str">
        <f t="shared" si="2615"/>
        <v>1781</v>
      </c>
      <c r="ANJ84" s="27" t="str">
        <f t="shared" si="2616"/>
        <v>1781</v>
      </c>
      <c r="ANK84" s="27" t="str">
        <f t="shared" si="2617"/>
        <v>1799</v>
      </c>
      <c r="ANL84" s="27" t="str">
        <f t="shared" si="2618"/>
        <v>1799</v>
      </c>
      <c r="ANM84" s="27" t="str">
        <f t="shared" si="2619"/>
        <v>1787</v>
      </c>
      <c r="ANN84" s="27" t="str">
        <f t="shared" si="2620"/>
        <v>1787</v>
      </c>
      <c r="ANO84" s="27" t="str">
        <f t="shared" si="2621"/>
        <v>1774</v>
      </c>
      <c r="ANP84" s="27" t="str">
        <f t="shared" si="2622"/>
        <v>1793</v>
      </c>
      <c r="ANQ84" s="27" t="str">
        <f t="shared" si="2623"/>
        <v>1788</v>
      </c>
      <c r="ANR84" s="27" t="str">
        <f t="shared" si="2624"/>
        <v>1796</v>
      </c>
      <c r="ANS84" s="27" t="str">
        <f t="shared" si="2625"/>
        <v>1796</v>
      </c>
      <c r="ANT84" s="27" t="str">
        <f t="shared" si="2626"/>
        <v>1796</v>
      </c>
      <c r="ANU84" s="27" t="str">
        <f t="shared" si="2627"/>
        <v>1789</v>
      </c>
      <c r="ANV84" s="27" t="str">
        <f t="shared" si="2628"/>
        <v>1789</v>
      </c>
      <c r="ANW84" s="27" t="str">
        <f t="shared" si="2629"/>
        <v>1789</v>
      </c>
      <c r="ANX84" s="27" t="str">
        <f t="shared" si="2630"/>
        <v>1787</v>
      </c>
      <c r="ANY84" s="27" t="str">
        <f t="shared" si="2631"/>
        <v>1787</v>
      </c>
      <c r="ANZ84" s="27" t="str">
        <f t="shared" si="2632"/>
        <v>1787</v>
      </c>
      <c r="AOA84" s="27" t="str">
        <f t="shared" si="2633"/>
        <v>1787</v>
      </c>
      <c r="AOB84" s="27" t="str">
        <f t="shared" si="2634"/>
        <v>1787</v>
      </c>
      <c r="AOC84" s="27" t="str">
        <f t="shared" si="2635"/>
        <v>1787</v>
      </c>
      <c r="AOD84" s="27" t="str">
        <f t="shared" si="2636"/>
        <v>1787</v>
      </c>
      <c r="AOE84" s="27" t="str">
        <f t="shared" si="2637"/>
        <v>1787</v>
      </c>
      <c r="AOF84" s="27" t="str">
        <f t="shared" si="2638"/>
        <v>1787</v>
      </c>
      <c r="AOG84" s="27" t="str">
        <f t="shared" si="2639"/>
        <v>1787</v>
      </c>
      <c r="AOH84" s="27" t="str">
        <f t="shared" si="2640"/>
        <v>1787</v>
      </c>
      <c r="AOI84" s="27" t="str">
        <f t="shared" si="2641"/>
        <v>1787</v>
      </c>
      <c r="AOJ84" s="27" t="str">
        <f t="shared" si="2642"/>
        <v>1787</v>
      </c>
      <c r="AOK84" s="27" t="str">
        <f t="shared" si="2643"/>
        <v>1787</v>
      </c>
      <c r="AOL84" s="27" t="str">
        <f t="shared" si="2644"/>
        <v>1787</v>
      </c>
      <c r="AOM84" s="27" t="str">
        <f t="shared" si="2645"/>
        <v>1787</v>
      </c>
      <c r="AON84" s="27" t="str">
        <f t="shared" si="2646"/>
        <v>1787</v>
      </c>
      <c r="AOO84" s="27" t="str">
        <f t="shared" si="2647"/>
        <v>1787</v>
      </c>
      <c r="AOP84" s="27" t="str">
        <f t="shared" si="2648"/>
        <v>1787</v>
      </c>
      <c r="AOQ84" s="27" t="str">
        <f t="shared" si="2649"/>
        <v>1787</v>
      </c>
      <c r="AOR84" s="27" t="str">
        <f t="shared" si="2650"/>
        <v>1787</v>
      </c>
      <c r="AOS84" s="27" t="str">
        <f t="shared" si="2651"/>
        <v>1787</v>
      </c>
      <c r="AOT84" s="27" t="str">
        <f t="shared" si="2652"/>
        <v>1787</v>
      </c>
      <c r="AOU84" s="27" t="str">
        <f t="shared" si="2653"/>
        <v>1787</v>
      </c>
      <c r="AOV84" s="27" t="str">
        <f t="shared" si="2654"/>
        <v>1787</v>
      </c>
      <c r="AOW84" s="27" t="str">
        <f t="shared" si="2655"/>
        <v>1787</v>
      </c>
      <c r="AOX84" s="27" t="str">
        <f t="shared" si="2656"/>
        <v>1787</v>
      </c>
      <c r="AOY84" s="27" t="str">
        <f t="shared" si="2657"/>
        <v>1787</v>
      </c>
      <c r="AOZ84" s="27" t="str">
        <f t="shared" si="2658"/>
        <v>1787</v>
      </c>
      <c r="APA84" s="27" t="str">
        <f t="shared" si="2659"/>
        <v>1787</v>
      </c>
      <c r="APB84" s="27" t="str">
        <f t="shared" si="2660"/>
        <v>1787</v>
      </c>
      <c r="APC84" s="27" t="str">
        <f t="shared" si="2661"/>
        <v>1787</v>
      </c>
      <c r="APD84" s="27" t="str">
        <f t="shared" si="2662"/>
        <v>1787</v>
      </c>
      <c r="APE84" s="27" t="str">
        <f t="shared" si="2663"/>
        <v>1787</v>
      </c>
      <c r="APF84" s="27" t="str">
        <f t="shared" si="2664"/>
        <v>1787</v>
      </c>
      <c r="APG84" s="27" t="str">
        <f t="shared" si="2665"/>
        <v>1787</v>
      </c>
      <c r="APH84" s="27" t="str">
        <f t="shared" si="2666"/>
        <v>1787</v>
      </c>
      <c r="API84" s="27" t="str">
        <f t="shared" si="2667"/>
        <v>1787</v>
      </c>
      <c r="APJ84" s="27" t="str">
        <f t="shared" si="2668"/>
        <v>1787</v>
      </c>
      <c r="APK84" s="27" t="str">
        <f t="shared" si="2669"/>
        <v>1787</v>
      </c>
      <c r="APL84" s="27" t="str">
        <f t="shared" si="2670"/>
        <v>1787</v>
      </c>
      <c r="APM84" s="27" t="str">
        <f t="shared" si="2671"/>
        <v>1787</v>
      </c>
      <c r="APN84" s="27" t="str">
        <f t="shared" si="2672"/>
        <v>1787</v>
      </c>
      <c r="APO84" s="27" t="str">
        <f t="shared" si="2673"/>
        <v>1787</v>
      </c>
      <c r="APP84" s="27" t="str">
        <f t="shared" si="2674"/>
        <v>1787</v>
      </c>
      <c r="APQ84" s="27" t="str">
        <f t="shared" si="2675"/>
        <v>1787</v>
      </c>
      <c r="APR84" s="27" t="str">
        <f t="shared" si="2676"/>
        <v>1787</v>
      </c>
    </row>
    <row r="85" spans="1:1022 1025:1110" x14ac:dyDescent="0.35">
      <c r="A85" s="27">
        <v>8</v>
      </c>
      <c r="B85" s="83" t="s">
        <v>143</v>
      </c>
      <c r="C85" s="91">
        <f>VLOOKUP(A85, Rankings!$A$2:$AN$129, 40, FALSE)</f>
        <v>83</v>
      </c>
      <c r="D85" s="25" t="s">
        <v>368</v>
      </c>
      <c r="I85" s="29">
        <f t="shared" si="1785"/>
        <v>17.666666666666664</v>
      </c>
      <c r="L85" s="27" t="s">
        <v>2284</v>
      </c>
      <c r="M85" s="27" t="s">
        <v>2569</v>
      </c>
      <c r="N85" s="27" t="s">
        <v>2891</v>
      </c>
      <c r="O85" s="27" t="s">
        <v>3064</v>
      </c>
      <c r="P85" s="27" t="s">
        <v>24</v>
      </c>
      <c r="Q85" s="27" t="s">
        <v>3244</v>
      </c>
      <c r="R85" s="27" t="s">
        <v>3589</v>
      </c>
      <c r="S85" s="27" t="s">
        <v>24</v>
      </c>
      <c r="T85" s="27" t="s">
        <v>24</v>
      </c>
      <c r="U85" s="27" t="s">
        <v>3963</v>
      </c>
      <c r="V85" s="27" t="s">
        <v>24</v>
      </c>
      <c r="W85" s="27" t="s">
        <v>4140</v>
      </c>
      <c r="X85" s="27" t="s">
        <v>4362</v>
      </c>
      <c r="Y85" s="27" t="s">
        <v>24</v>
      </c>
      <c r="Z85" s="27" t="s">
        <v>4530</v>
      </c>
      <c r="AA85" s="27" t="s">
        <v>4712</v>
      </c>
      <c r="AB85" s="27" t="s">
        <v>4803</v>
      </c>
      <c r="AC85" s="27" t="s">
        <v>24</v>
      </c>
      <c r="AD85" s="27" t="s">
        <v>24</v>
      </c>
      <c r="AE85" s="27" t="s">
        <v>4959</v>
      </c>
      <c r="AF85" s="27" t="s">
        <v>5004</v>
      </c>
      <c r="AG85" s="27" t="s">
        <v>5234</v>
      </c>
      <c r="AH85" s="27" t="s">
        <v>24</v>
      </c>
      <c r="AI85" s="27" t="s">
        <v>5374</v>
      </c>
      <c r="AJ85" s="27" t="s">
        <v>5541</v>
      </c>
      <c r="AK85" s="27" t="s">
        <v>5609</v>
      </c>
      <c r="AL85" s="27" t="s">
        <v>5759</v>
      </c>
      <c r="AM85" s="27" t="s">
        <v>5908</v>
      </c>
      <c r="AN85" s="27" t="s">
        <v>24</v>
      </c>
      <c r="AO85" s="27" t="s">
        <v>6123</v>
      </c>
      <c r="AP85" s="27" t="s">
        <v>6249</v>
      </c>
      <c r="AQ85" s="27" t="s">
        <v>6258</v>
      </c>
      <c r="AR85" s="27" t="s">
        <v>6372</v>
      </c>
      <c r="AS85" s="27" t="s">
        <v>6518</v>
      </c>
      <c r="AT85" s="27" t="s">
        <v>6569</v>
      </c>
      <c r="AU85" s="27" t="s">
        <v>6637</v>
      </c>
      <c r="AV85" s="27" t="s">
        <v>24</v>
      </c>
      <c r="AW85" s="27" t="s">
        <v>24</v>
      </c>
      <c r="AX85" s="27" t="s">
        <v>24</v>
      </c>
      <c r="AY85" s="27" t="s">
        <v>24</v>
      </c>
      <c r="AZ85" s="27" t="s">
        <v>24</v>
      </c>
      <c r="BA85" s="27" t="s">
        <v>24</v>
      </c>
      <c r="BB85" s="27" t="s">
        <v>24</v>
      </c>
      <c r="BC85" s="27" t="s">
        <v>24</v>
      </c>
      <c r="BD85" s="27" t="s">
        <v>24</v>
      </c>
      <c r="BE85" s="27" t="s">
        <v>24</v>
      </c>
      <c r="BF85" s="27" t="s">
        <v>24</v>
      </c>
      <c r="BG85" s="27" t="s">
        <v>24</v>
      </c>
      <c r="BH85" s="27" t="s">
        <v>24</v>
      </c>
      <c r="BI85" s="27" t="s">
        <v>24</v>
      </c>
      <c r="BJ85" s="27" t="s">
        <v>24</v>
      </c>
      <c r="BK85" s="27" t="s">
        <v>24</v>
      </c>
      <c r="BL85" s="27" t="s">
        <v>24</v>
      </c>
      <c r="BM85" s="27" t="s">
        <v>24</v>
      </c>
      <c r="BN85" s="27" t="s">
        <v>24</v>
      </c>
      <c r="BO85" s="27" t="s">
        <v>24</v>
      </c>
      <c r="BP85" s="27" t="s">
        <v>24</v>
      </c>
      <c r="BQ85" s="27" t="s">
        <v>24</v>
      </c>
      <c r="BR85" s="27" t="s">
        <v>24</v>
      </c>
      <c r="BS85" s="27" t="s">
        <v>24</v>
      </c>
      <c r="BT85" s="27" t="s">
        <v>24</v>
      </c>
      <c r="BU85" s="27" t="s">
        <v>24</v>
      </c>
      <c r="BV85" s="27" t="s">
        <v>24</v>
      </c>
      <c r="BW85" s="27" t="s">
        <v>24</v>
      </c>
      <c r="BX85" s="27" t="s">
        <v>24</v>
      </c>
      <c r="BY85" s="27" t="s">
        <v>24</v>
      </c>
      <c r="BZ85" s="27" t="s">
        <v>24</v>
      </c>
      <c r="CA85" s="27" t="s">
        <v>24</v>
      </c>
      <c r="CB85" s="27" t="s">
        <v>24</v>
      </c>
      <c r="CC85" s="27" t="s">
        <v>24</v>
      </c>
      <c r="CD85" s="27" t="s">
        <v>24</v>
      </c>
      <c r="CE85" s="27" t="s">
        <v>24</v>
      </c>
      <c r="CF85" s="27" t="s">
        <v>24</v>
      </c>
      <c r="CG85" s="27" t="s">
        <v>24</v>
      </c>
      <c r="CH85" s="27" t="s">
        <v>24</v>
      </c>
      <c r="CI85" s="27" t="s">
        <v>24</v>
      </c>
      <c r="CJ85" s="27" t="s">
        <v>24</v>
      </c>
      <c r="CK85" s="27" t="s">
        <v>24</v>
      </c>
      <c r="CL85" s="27" t="s">
        <v>24</v>
      </c>
      <c r="CM85" s="27" t="s">
        <v>24</v>
      </c>
      <c r="CN85" s="27" t="s">
        <v>24</v>
      </c>
      <c r="CO85" s="27" t="s">
        <v>24</v>
      </c>
      <c r="CQ85" s="28">
        <f t="shared" si="1786"/>
        <v>2</v>
      </c>
      <c r="CR85" s="28">
        <f t="shared" si="1787"/>
        <v>4</v>
      </c>
      <c r="CS85" s="28">
        <f t="shared" si="1788"/>
        <v>2</v>
      </c>
      <c r="CT85" s="28">
        <f t="shared" si="1789"/>
        <v>4</v>
      </c>
      <c r="CU85" s="28">
        <f t="shared" si="1790"/>
        <v>1</v>
      </c>
      <c r="CV85" s="28">
        <f t="shared" si="1791"/>
        <v>4</v>
      </c>
      <c r="CW85" s="28">
        <f t="shared" si="1792"/>
        <v>2</v>
      </c>
      <c r="CX85" s="28">
        <f t="shared" si="1793"/>
        <v>2</v>
      </c>
      <c r="CY85" s="28">
        <f t="shared" si="1794"/>
        <v>1</v>
      </c>
      <c r="CZ85" s="28">
        <f t="shared" si="1795"/>
        <v>5</v>
      </c>
      <c r="DA85" s="28">
        <f t="shared" si="1796"/>
        <v>3</v>
      </c>
      <c r="DB85" s="28">
        <f t="shared" si="1797"/>
        <v>2</v>
      </c>
      <c r="DC85" s="28">
        <f t="shared" si="1798"/>
        <v>2</v>
      </c>
      <c r="DD85" s="28">
        <f t="shared" si="1799"/>
        <v>1</v>
      </c>
      <c r="DE85" s="28">
        <f t="shared" si="1800"/>
        <v>0</v>
      </c>
      <c r="DF85" s="28">
        <f t="shared" si="1801"/>
        <v>1</v>
      </c>
      <c r="DG85" s="28">
        <f t="shared" si="1802"/>
        <v>0</v>
      </c>
      <c r="DH85" s="28">
        <f t="shared" si="1803"/>
        <v>0</v>
      </c>
      <c r="DI85" s="28">
        <f t="shared" si="1804"/>
        <v>0</v>
      </c>
      <c r="DJ85" s="28">
        <f t="shared" si="1805"/>
        <v>0</v>
      </c>
      <c r="DK85" s="28">
        <f t="shared" si="1806"/>
        <v>0</v>
      </c>
      <c r="DL85" s="28">
        <f t="shared" si="1807"/>
        <v>0</v>
      </c>
      <c r="DM85" s="28">
        <f t="shared" si="1808"/>
        <v>0</v>
      </c>
      <c r="DN85" s="28">
        <f t="shared" si="1809"/>
        <v>0</v>
      </c>
      <c r="DO85" s="28">
        <f t="shared" si="1810"/>
        <v>6</v>
      </c>
      <c r="DP85" s="28">
        <f t="shared" si="1811"/>
        <v>9</v>
      </c>
      <c r="DR85">
        <f t="shared" si="1812"/>
        <v>3</v>
      </c>
      <c r="DS85">
        <f t="shared" si="1813"/>
        <v>2</v>
      </c>
      <c r="DT85">
        <f t="shared" si="1814"/>
        <v>4</v>
      </c>
      <c r="DU85">
        <f t="shared" si="1815"/>
        <v>5</v>
      </c>
      <c r="DV85">
        <f t="shared" si="1816"/>
        <v>0</v>
      </c>
      <c r="DW85">
        <f t="shared" si="1817"/>
        <v>1</v>
      </c>
      <c r="DX85">
        <f t="shared" si="1818"/>
        <v>6</v>
      </c>
      <c r="DY85">
        <f t="shared" si="1819"/>
        <v>0</v>
      </c>
      <c r="DZ85">
        <f t="shared" si="1820"/>
        <v>0</v>
      </c>
      <c r="EA85">
        <f t="shared" si="1821"/>
        <v>6</v>
      </c>
      <c r="EB85">
        <f t="shared" si="1822"/>
        <v>0</v>
      </c>
      <c r="EC85">
        <f t="shared" si="1823"/>
        <v>3</v>
      </c>
      <c r="ED85">
        <f t="shared" si="1824"/>
        <v>6</v>
      </c>
      <c r="EE85">
        <f t="shared" si="1825"/>
        <v>0</v>
      </c>
      <c r="EF85">
        <f t="shared" si="1826"/>
        <v>2</v>
      </c>
      <c r="EG85">
        <f t="shared" si="1827"/>
        <v>6</v>
      </c>
      <c r="EH85">
        <f t="shared" si="1828"/>
        <v>7</v>
      </c>
      <c r="EI85">
        <f t="shared" si="1829"/>
        <v>0</v>
      </c>
      <c r="EJ85">
        <f t="shared" si="1830"/>
        <v>0</v>
      </c>
      <c r="EK85">
        <f t="shared" si="1831"/>
        <v>9</v>
      </c>
      <c r="EL85">
        <f t="shared" si="1832"/>
        <v>4</v>
      </c>
      <c r="EM85">
        <f t="shared" si="1833"/>
        <v>7</v>
      </c>
      <c r="EN85">
        <f t="shared" si="1834"/>
        <v>0</v>
      </c>
      <c r="EO85">
        <f t="shared" si="1835"/>
        <v>4</v>
      </c>
      <c r="EP85">
        <f t="shared" si="1836"/>
        <v>7</v>
      </c>
      <c r="EQ85">
        <f t="shared" si="1837"/>
        <v>9</v>
      </c>
      <c r="ER85">
        <f t="shared" si="1838"/>
        <v>1</v>
      </c>
      <c r="ES85">
        <f t="shared" si="1839"/>
        <v>8</v>
      </c>
      <c r="ET85">
        <f t="shared" si="1840"/>
        <v>0</v>
      </c>
      <c r="EU85">
        <f t="shared" si="1841"/>
        <v>2</v>
      </c>
      <c r="EV85">
        <f t="shared" si="1842"/>
        <v>6</v>
      </c>
      <c r="EW85">
        <f t="shared" si="1843"/>
        <v>10</v>
      </c>
      <c r="EX85">
        <f t="shared" si="1844"/>
        <v>4</v>
      </c>
      <c r="EY85">
        <f t="shared" si="1845"/>
        <v>8</v>
      </c>
      <c r="EZ85">
        <f t="shared" si="1846"/>
        <v>12</v>
      </c>
      <c r="FA85">
        <f t="shared" si="1847"/>
        <v>2</v>
      </c>
      <c r="FB85">
        <f t="shared" si="1848"/>
        <v>0</v>
      </c>
      <c r="FC85">
        <f t="shared" si="1849"/>
        <v>0</v>
      </c>
      <c r="FD85">
        <f t="shared" si="1850"/>
        <v>0</v>
      </c>
      <c r="FE85">
        <f t="shared" si="1851"/>
        <v>0</v>
      </c>
      <c r="FF85">
        <f t="shared" si="1852"/>
        <v>0</v>
      </c>
      <c r="FG85">
        <f t="shared" si="1853"/>
        <v>0</v>
      </c>
      <c r="FH85">
        <f t="shared" si="1854"/>
        <v>0</v>
      </c>
      <c r="FI85">
        <f t="shared" si="1855"/>
        <v>0</v>
      </c>
      <c r="FJ85">
        <f t="shared" si="1856"/>
        <v>0</v>
      </c>
      <c r="FK85">
        <f t="shared" si="1857"/>
        <v>0</v>
      </c>
      <c r="FL85">
        <f t="shared" si="1858"/>
        <v>0</v>
      </c>
      <c r="FM85">
        <f t="shared" si="1859"/>
        <v>0</v>
      </c>
      <c r="FN85">
        <f t="shared" si="1860"/>
        <v>0</v>
      </c>
      <c r="FO85">
        <f t="shared" si="1861"/>
        <v>0</v>
      </c>
      <c r="FP85">
        <f t="shared" si="1862"/>
        <v>0</v>
      </c>
      <c r="FQ85">
        <f t="shared" si="1863"/>
        <v>0</v>
      </c>
      <c r="FR85">
        <f t="shared" si="1864"/>
        <v>0</v>
      </c>
      <c r="FS85">
        <f t="shared" si="1865"/>
        <v>0</v>
      </c>
      <c r="FT85">
        <f t="shared" si="1866"/>
        <v>0</v>
      </c>
      <c r="FU85">
        <f t="shared" si="1867"/>
        <v>0</v>
      </c>
      <c r="FV85">
        <f t="shared" si="1868"/>
        <v>0</v>
      </c>
      <c r="FW85">
        <f t="shared" si="1869"/>
        <v>0</v>
      </c>
      <c r="FX85">
        <f t="shared" si="1870"/>
        <v>0</v>
      </c>
      <c r="FY85">
        <f t="shared" si="1871"/>
        <v>0</v>
      </c>
      <c r="FZ85">
        <f t="shared" si="1872"/>
        <v>0</v>
      </c>
      <c r="GA85">
        <f t="shared" si="1873"/>
        <v>0</v>
      </c>
      <c r="GB85">
        <f t="shared" si="1874"/>
        <v>0</v>
      </c>
      <c r="GC85">
        <f t="shared" si="1875"/>
        <v>0</v>
      </c>
      <c r="GD85">
        <f t="shared" si="1876"/>
        <v>0</v>
      </c>
      <c r="GE85">
        <f t="shared" si="1877"/>
        <v>0</v>
      </c>
      <c r="GF85">
        <f t="shared" si="1878"/>
        <v>0</v>
      </c>
      <c r="GG85">
        <f t="shared" si="1879"/>
        <v>0</v>
      </c>
      <c r="GH85">
        <f t="shared" si="1880"/>
        <v>0</v>
      </c>
      <c r="GI85">
        <f t="shared" si="1881"/>
        <v>0</v>
      </c>
      <c r="GJ85">
        <f t="shared" si="1882"/>
        <v>0</v>
      </c>
      <c r="GK85">
        <f t="shared" si="1883"/>
        <v>0</v>
      </c>
      <c r="GL85">
        <f t="shared" si="1884"/>
        <v>0</v>
      </c>
      <c r="GM85">
        <f t="shared" si="1885"/>
        <v>0</v>
      </c>
      <c r="GN85">
        <f t="shared" si="1886"/>
        <v>0</v>
      </c>
      <c r="GO85">
        <f t="shared" si="1887"/>
        <v>0</v>
      </c>
      <c r="GP85">
        <f t="shared" si="1888"/>
        <v>0</v>
      </c>
      <c r="GQ85">
        <f t="shared" si="1889"/>
        <v>0</v>
      </c>
      <c r="GR85">
        <f t="shared" si="1890"/>
        <v>0</v>
      </c>
      <c r="GS85">
        <f t="shared" si="1891"/>
        <v>0</v>
      </c>
      <c r="GT85">
        <f t="shared" si="1892"/>
        <v>0</v>
      </c>
      <c r="GU85">
        <f t="shared" si="1893"/>
        <v>0</v>
      </c>
      <c r="GW85" s="28">
        <f t="shared" si="1894"/>
        <v>6.7040565889698147</v>
      </c>
      <c r="GX85" s="28">
        <f t="shared" si="1895"/>
        <v>7.3911422979295907</v>
      </c>
      <c r="GY85" s="28">
        <f t="shared" si="1896"/>
        <v>2.6473245073534182</v>
      </c>
      <c r="GZ85" s="28">
        <f t="shared" si="1897"/>
        <v>0</v>
      </c>
      <c r="HA85" s="28">
        <f t="shared" si="1898"/>
        <v>0</v>
      </c>
      <c r="HB85" s="28">
        <f t="shared" si="1899"/>
        <v>10.491432941956386</v>
      </c>
      <c r="HC85" s="28">
        <f t="shared" si="1900"/>
        <v>0.53330791651128606</v>
      </c>
      <c r="HE85">
        <f>IFERROR(VLOOKUP(_xlfn.NUMBERVALUE(MID(L85, SEARCH("!", L85)+1, SEARCH("+", L85)-SEARCH("!", L85)-1)), Rankings!$A$2:$BK$129, 63, FALSE),0)</f>
        <v>0.57377818445367612</v>
      </c>
      <c r="HF85">
        <f>IFERROR(VLOOKUP(_xlfn.NUMBERVALUE(MID(M85, SEARCH("!", M85)+1, SEARCH("+", M85)-SEARCH("!", M85)-1)), Rankings!$A$2:$BK$129, 63, FALSE),0)</f>
        <v>0.36796042640207999</v>
      </c>
      <c r="HG85">
        <f>IFERROR(VLOOKUP(_xlfn.NUMBERVALUE(MID(N85, SEARCH("!", N85)+1, SEARCH("+", N85)-SEARCH("!", N85)-1)), Rankings!$A$2:$BK$129, 63, FALSE),0)</f>
        <v>0.55232234570989558</v>
      </c>
      <c r="HH85">
        <f>IFERROR(VLOOKUP(_xlfn.NUMBERVALUE(MID(O85, SEARCH("!", O85)+1, SEARCH("+", O85)-SEARCH("!", O85)-1)), Rankings!$A$2:$BK$129, 63, FALSE),0)</f>
        <v>0.44033064198466065</v>
      </c>
      <c r="HI85">
        <f>IFERROR(VLOOKUP(_xlfn.NUMBERVALUE(MID(P85, SEARCH("!", P85)+1, SEARCH("+", P85)-SEARCH("!", P85)-1)), Rankings!$A$2:$BK$129, 63, FALSE),0)</f>
        <v>0</v>
      </c>
      <c r="HJ85">
        <f>IFERROR(VLOOKUP(_xlfn.NUMBERVALUE(MID(Q85, SEARCH("!", Q85)+1, SEARCH("+", Q85)-SEARCH("!", Q85)-1)), Rankings!$A$2:$BK$129, 63, FALSE),0)</f>
        <v>0.53458100916090412</v>
      </c>
      <c r="HK85">
        <f>IFERROR(VLOOKUP(_xlfn.NUMBERVALUE(MID(R85, SEARCH("!", R85)+1, SEARCH("+", R85)-SEARCH("!", R85)-1)), Rankings!$A$2:$BK$129, 63, FALSE),0)</f>
        <v>0.44033064198466065</v>
      </c>
      <c r="HL85">
        <f>IFERROR(VLOOKUP(_xlfn.NUMBERVALUE(MID(S85, SEARCH("!", S85)+1, SEARCH("+", S85)-SEARCH("!", S85)-1)), Rankings!$A$2:$BK$129, 63, FALSE),0)</f>
        <v>0</v>
      </c>
      <c r="HM85">
        <f>IFERROR(VLOOKUP(_xlfn.NUMBERVALUE(MID(T85, SEARCH("!", T85)+1, SEARCH("+", T85)-SEARCH("!", T85)-1)), Rankings!$A$2:$BK$129, 63, FALSE),0)</f>
        <v>0</v>
      </c>
      <c r="HN85">
        <f>IFERROR(VLOOKUP(_xlfn.NUMBERVALUE(MID(U85, SEARCH("!", U85)+1, SEARCH("+", U85)-SEARCH("!", U85)-1)), Rankings!$A$2:$BK$129, 63, FALSE),0)</f>
        <v>0.75344353640165429</v>
      </c>
      <c r="HO85">
        <f>IFERROR(VLOOKUP(_xlfn.NUMBERVALUE(MID(V85, SEARCH("!", V85)+1, SEARCH("+", V85)-SEARCH("!", V85)-1)), Rankings!$A$2:$BK$129, 63, FALSE),0)</f>
        <v>0</v>
      </c>
      <c r="HP85">
        <f>IFERROR(VLOOKUP(_xlfn.NUMBERVALUE(MID(W85, SEARCH("!", W85)+1, SEARCH("+", W85)-SEARCH("!", W85)-1)), Rankings!$A$2:$BK$129, 63, FALSE),0)</f>
        <v>0.46413771846081514</v>
      </c>
      <c r="HQ85">
        <f>IFERROR(VLOOKUP(_xlfn.NUMBERVALUE(MID(X85, SEARCH("!", X85)+1, SEARCH("+", X85)-SEARCH("!", X85)-1)), Rankings!$A$2:$BK$129, 63, FALSE),0)</f>
        <v>0.58430143930999556</v>
      </c>
      <c r="HR85">
        <f>IFERROR(VLOOKUP(_xlfn.NUMBERVALUE(MID(Y85, SEARCH("!", Y85)+1, SEARCH("+", Y85)-SEARCH("!", Y85)-1)), Rankings!$A$2:$BK$129, 63, FALSE),0)</f>
        <v>0</v>
      </c>
      <c r="HS85">
        <f>IFERROR(VLOOKUP(_xlfn.NUMBERVALUE(MID(Z85, SEARCH("!", Z85)+1, SEARCH("+", Z85)-SEARCH("!", Z85)-1)), Rankings!$A$2:$BK$129, 63, FALSE),0)</f>
        <v>0.89976634284048129</v>
      </c>
      <c r="HT85">
        <f>IFERROR(VLOOKUP(_xlfn.NUMBERVALUE(MID(AA85, SEARCH("!", AA85)+1, SEARCH("+", AA85)-SEARCH("!", AA85)-1)), Rankings!$A$2:$BK$129, 63, FALSE),0)</f>
        <v>0.84947087869920124</v>
      </c>
      <c r="HU85">
        <f>IFERROR(VLOOKUP(_xlfn.NUMBERVALUE(MID(AB85, SEARCH("!", AB85)+1, SEARCH("+", AB85)-SEARCH("!", AB85)-1)), Rankings!$A$2:$BK$129, 63, FALSE),0)</f>
        <v>0.44033064198466065</v>
      </c>
      <c r="HV85">
        <f>IFERROR(VLOOKUP(_xlfn.NUMBERVALUE(MID(AC85, SEARCH("!", AC85)+1, SEARCH("+", AC85)-SEARCH("!", AC85)-1)), Rankings!$A$2:$BK$129, 63, FALSE),0)</f>
        <v>0</v>
      </c>
      <c r="HW85">
        <f>IFERROR(VLOOKUP(_xlfn.NUMBERVALUE(MID(AD85, SEARCH("!", AD85)+1, SEARCH("+", AD85)-SEARCH("!", AD85)-1)), Rankings!$A$2:$BK$129, 63, FALSE),0)</f>
        <v>0</v>
      </c>
      <c r="HX85">
        <f>IFERROR(VLOOKUP(_xlfn.NUMBERVALUE(MID(AE85, SEARCH("!", AE85)+1, SEARCH("+", AE85)-SEARCH("!", AE85)-1)), Rankings!$A$2:$BK$129, 63, FALSE),0)</f>
        <v>0.49746150550076101</v>
      </c>
      <c r="HY85">
        <f>IFERROR(VLOOKUP(_xlfn.NUMBERVALUE(MID(AF85, SEARCH("!", AF85)+1, SEARCH("+", AF85)-SEARCH("!", AF85)-1)), Rankings!$A$2:$BK$129, 63, FALSE),0)</f>
        <v>0.49746150550076101</v>
      </c>
      <c r="HZ85">
        <f>IFERROR(VLOOKUP(_xlfn.NUMBERVALUE(MID(AG85, SEARCH("!", AG85)+1, SEARCH("+", AG85)-SEARCH("!", AG85)-1)), Rankings!$A$2:$BK$129, 63, FALSE),0)</f>
        <v>0.75344353640165429</v>
      </c>
      <c r="IA85">
        <f>IFERROR(VLOOKUP(_xlfn.NUMBERVALUE(MID(AH85, SEARCH("!", AH85)+1, SEARCH("+", AH85)-SEARCH("!", AH85)-1)), Rankings!$A$2:$BK$129, 63, FALSE),0)</f>
        <v>0</v>
      </c>
      <c r="IB85">
        <f>IFERROR(VLOOKUP(_xlfn.NUMBERVALUE(MID(AI85, SEARCH("!", AI85)+1, SEARCH("+", AI85)-SEARCH("!", AI85)-1)), Rankings!$A$2:$BK$129, 63, FALSE),0)</f>
        <v>0.87224282570657508</v>
      </c>
      <c r="IC85">
        <f>IFERROR(VLOOKUP(_xlfn.NUMBERVALUE(MID(AJ85, SEARCH("!", AJ85)+1, SEARCH("+", AJ85)-SEARCH("!", AJ85)-1)), Rankings!$A$2:$BK$129, 63, FALSE),0)</f>
        <v>0.58430143930999556</v>
      </c>
      <c r="ID85">
        <f>IFERROR(VLOOKUP(_xlfn.NUMBERVALUE(MID(AK85, SEARCH("!", AK85)+1, SEARCH("+", AK85)-SEARCH("!", AK85)-1)), Rankings!$A$2:$BK$129, 63, FALSE),0)</f>
        <v>0.32475203016907939</v>
      </c>
      <c r="IE85">
        <f>IFERROR(VLOOKUP(_xlfn.NUMBERVALUE(MID(AL85, SEARCH("!", AL85)+1, SEARCH("+", AL85)-SEARCH("!", AL85)-1)), Rankings!$A$2:$BK$129, 63, FALSE),0)</f>
        <v>0.34376997880440241</v>
      </c>
      <c r="IF85">
        <f>IFERROR(VLOOKUP(_xlfn.NUMBERVALUE(MID(AM85, SEARCH("!", AM85)+1, SEARCH("+", AM85)-SEARCH("!", AM85)-1)), Rankings!$A$2:$BK$129, 63, FALSE),0)</f>
        <v>0.84947087869920124</v>
      </c>
      <c r="IG85">
        <f>IFERROR(VLOOKUP(_xlfn.NUMBERVALUE(MID(AN85, SEARCH("!", AN85)+1, SEARCH("+", AN85)-SEARCH("!", AN85)-1)), Rankings!$A$2:$BK$129, 63, FALSE),0)</f>
        <v>0</v>
      </c>
      <c r="IH85">
        <f>IFERROR(VLOOKUP(_xlfn.NUMBERVALUE(MID(AO85, SEARCH("!", AO85)+1, SEARCH("+", AO85)-SEARCH("!", AO85)-1)), Rankings!$A$2:$BK$129, 63, FALSE),0)</f>
        <v>0.38286663355819689</v>
      </c>
      <c r="II85">
        <f>IFERROR(VLOOKUP(_xlfn.NUMBERVALUE(MID(AP85, SEARCH("!", AP85)+1, SEARCH("+", AP85)-SEARCH("!", AP85)-1)), Rankings!$A$2:$BK$129, 63, FALSE),0)</f>
        <v>0.84785933157695315</v>
      </c>
      <c r="IJ85">
        <f>IFERROR(VLOOKUP(_xlfn.NUMBERVALUE(MID(AQ85, SEARCH("!", AQ85)+1, SEARCH("+", AQ85)-SEARCH("!", AQ85)-1)), Rankings!$A$2:$BK$129, 63, FALSE),0)</f>
        <v>0.91255548584178892</v>
      </c>
      <c r="IK85">
        <f>IFERROR(VLOOKUP(_xlfn.NUMBERVALUE(MID(AR85, SEARCH("!", AR85)+1, SEARCH("+", AR85)-SEARCH("!", AR85)-1)), Rankings!$A$2:$BK$129, 63, FALSE),0)</f>
        <v>0.75033377919569333</v>
      </c>
      <c r="IL85">
        <f>IFERROR(VLOOKUP(_xlfn.NUMBERVALUE(MID(AS85, SEARCH("!", AS85)+1, SEARCH("+", AS85)-SEARCH("!", AS85)-1)), Rankings!$A$2:$BK$129, 63, FALSE),0)</f>
        <v>0.84785933157695315</v>
      </c>
      <c r="IM85">
        <f>IFERROR(VLOOKUP(_xlfn.NUMBERVALUE(MID(AT85, SEARCH("!", AT85)+1, SEARCH("+", AT85)-SEARCH("!", AT85)-1)), Rankings!$A$2:$BK$129, 63, FALSE),0)</f>
        <v>0.91255548584178892</v>
      </c>
      <c r="IN85">
        <f>IFERROR(VLOOKUP(_xlfn.NUMBERVALUE(MID(AU85, SEARCH("!", AU85)+1, SEARCH("+", AU85)-SEARCH("!", AU85)-1)), Rankings!$A$2:$BK$129, 63, FALSE),0)</f>
        <v>0.46483583917633242</v>
      </c>
      <c r="IO85">
        <f>IFERROR(VLOOKUP(_xlfn.NUMBERVALUE(MID(AV85, SEARCH("!", AV85)+1, SEARCH("+", AV85)-SEARCH("!", AV85)-1)), Rankings!$A$2:$BK$129, 63, FALSE),0)</f>
        <v>0</v>
      </c>
      <c r="IP85">
        <f>IFERROR(VLOOKUP(_xlfn.NUMBERVALUE(MID(AW85, SEARCH("!", AW85)+1, SEARCH("+", AW85)-SEARCH("!", AW85)-1)), Rankings!$A$2:$BK$129, 63, FALSE),0)</f>
        <v>0</v>
      </c>
      <c r="IQ85">
        <f>IFERROR(VLOOKUP(_xlfn.NUMBERVALUE(MID(AX85, SEARCH("!", AX85)+1, SEARCH("+", AX85)-SEARCH("!", AX85)-1)), Rankings!$A$2:$BK$129, 63, FALSE),0)</f>
        <v>0</v>
      </c>
      <c r="IR85">
        <f>IFERROR(VLOOKUP(_xlfn.NUMBERVALUE(MID(AY85, SEARCH("!", AY85)+1, SEARCH("+", AY85)-SEARCH("!", AY85)-1)), Rankings!$A$2:$BK$129, 63, FALSE),0)</f>
        <v>0</v>
      </c>
      <c r="IS85">
        <f>IFERROR(VLOOKUP(_xlfn.NUMBERVALUE(MID(AZ85, SEARCH("!", AZ85)+1, SEARCH("+", AZ85)-SEARCH("!", AZ85)-1)), Rankings!$A$2:$BK$129, 63, FALSE),0)</f>
        <v>0</v>
      </c>
      <c r="IT85">
        <f>IFERROR(VLOOKUP(_xlfn.NUMBERVALUE(MID(BA85, SEARCH("!", BA85)+1, SEARCH("+", BA85)-SEARCH("!", BA85)-1)), Rankings!$A$2:$BK$129, 63, FALSE),0)</f>
        <v>0</v>
      </c>
      <c r="IU85">
        <f>IFERROR(VLOOKUP(_xlfn.NUMBERVALUE(MID(BB85, SEARCH("!", BB85)+1, SEARCH("+", BB85)-SEARCH("!", BB85)-1)), Rankings!$A$2:$BK$129, 63, FALSE),0)</f>
        <v>0</v>
      </c>
      <c r="IV85">
        <f>IFERROR(VLOOKUP(_xlfn.NUMBERVALUE(MID(BC85, SEARCH("!", BC85)+1, SEARCH("+", BC85)-SEARCH("!", BC85)-1)), Rankings!$A$2:$BK$129, 63, FALSE),0)</f>
        <v>0</v>
      </c>
      <c r="IW85">
        <f>IFERROR(VLOOKUP(_xlfn.NUMBERVALUE(MID(BD85, SEARCH("!", BD85)+1, SEARCH("+", BD85)-SEARCH("!", BD85)-1)), Rankings!$A$2:$BK$129, 63, FALSE),0)</f>
        <v>0</v>
      </c>
      <c r="IX85">
        <f>IFERROR(VLOOKUP(_xlfn.NUMBERVALUE(MID(BE85, SEARCH("!", BE85)+1, SEARCH("+", BE85)-SEARCH("!", BE85)-1)), Rankings!$A$2:$BK$129, 63, FALSE),0)</f>
        <v>0</v>
      </c>
      <c r="IY85">
        <f>IFERROR(VLOOKUP(_xlfn.NUMBERVALUE(MID(BF85, SEARCH("!", BF85)+1, SEARCH("+", BF85)-SEARCH("!", BF85)-1)), Rankings!$A$2:$BK$129, 63, FALSE),0)</f>
        <v>0</v>
      </c>
      <c r="IZ85">
        <f>IFERROR(VLOOKUP(_xlfn.NUMBERVALUE(MID(BG85, SEARCH("!", BG85)+1, SEARCH("+", BG85)-SEARCH("!", BG85)-1)), Rankings!$A$2:$BK$129, 63, FALSE),0)</f>
        <v>0</v>
      </c>
      <c r="JA85">
        <f>IFERROR(VLOOKUP(_xlfn.NUMBERVALUE(MID(BH85, SEARCH("!", BH85)+1, SEARCH("+", BH85)-SEARCH("!", BH85)-1)), Rankings!$A$2:$BK$129, 63, FALSE),0)</f>
        <v>0</v>
      </c>
      <c r="JB85">
        <f>IFERROR(VLOOKUP(_xlfn.NUMBERVALUE(MID(BI85, SEARCH("!", BI85)+1, SEARCH("+", BI85)-SEARCH("!", BI85)-1)), Rankings!$A$2:$BK$129, 63, FALSE),0)</f>
        <v>0</v>
      </c>
      <c r="JC85">
        <f>IFERROR(VLOOKUP(_xlfn.NUMBERVALUE(MID(BJ85, SEARCH("!", BJ85)+1, SEARCH("+", BJ85)-SEARCH("!", BJ85)-1)), Rankings!$A$2:$BK$129, 63, FALSE),0)</f>
        <v>0</v>
      </c>
      <c r="JD85">
        <f>IFERROR(VLOOKUP(_xlfn.NUMBERVALUE(MID(BK85, SEARCH("!", BK85)+1, SEARCH("+", BK85)-SEARCH("!", BK85)-1)), Rankings!$A$2:$BK$129, 63, FALSE),0)</f>
        <v>0</v>
      </c>
      <c r="JE85">
        <f>IFERROR(VLOOKUP(_xlfn.NUMBERVALUE(MID(BL85, SEARCH("!", BL85)+1, SEARCH("+", BL85)-SEARCH("!", BL85)-1)), Rankings!$A$2:$BK$129, 63, FALSE),0)</f>
        <v>0</v>
      </c>
      <c r="JF85">
        <f>IFERROR(VLOOKUP(_xlfn.NUMBERVALUE(MID(BM85, SEARCH("!", BM85)+1, SEARCH("+", BM85)-SEARCH("!", BM85)-1)), Rankings!$A$2:$BK$129, 63, FALSE),0)</f>
        <v>0</v>
      </c>
      <c r="JG85">
        <f>IFERROR(VLOOKUP(_xlfn.NUMBERVALUE(MID(BN85, SEARCH("!", BN85)+1, SEARCH("+", BN85)-SEARCH("!", BN85)-1)), Rankings!$A$2:$BK$129, 63, FALSE),0)</f>
        <v>0</v>
      </c>
      <c r="JH85">
        <f>IFERROR(VLOOKUP(_xlfn.NUMBERVALUE(MID(BO85, SEARCH("!", BO85)+1, SEARCH("+", BO85)-SEARCH("!", BO85)-1)), Rankings!$A$2:$BK$129, 63, FALSE),0)</f>
        <v>0</v>
      </c>
      <c r="JI85">
        <f>IFERROR(VLOOKUP(_xlfn.NUMBERVALUE(MID(BP85, SEARCH("!", BP85)+1, SEARCH("+", BP85)-SEARCH("!", BP85)-1)), Rankings!$A$2:$BK$129, 63, FALSE),0)</f>
        <v>0</v>
      </c>
      <c r="JJ85">
        <f>IFERROR(VLOOKUP(_xlfn.NUMBERVALUE(MID(BQ85, SEARCH("!", BQ85)+1, SEARCH("+", BQ85)-SEARCH("!", BQ85)-1)), Rankings!$A$2:$BK$129, 63, FALSE),0)</f>
        <v>0</v>
      </c>
      <c r="JK85">
        <f>IFERROR(VLOOKUP(_xlfn.NUMBERVALUE(MID(BR85, SEARCH("!", BR85)+1, SEARCH("+", BR85)-SEARCH("!", BR85)-1)), Rankings!$A$2:$BK$129, 63, FALSE),0)</f>
        <v>0</v>
      </c>
      <c r="JL85">
        <f>IFERROR(VLOOKUP(_xlfn.NUMBERVALUE(MID(BS85, SEARCH("!", BS85)+1, SEARCH("+", BS85)-SEARCH("!", BS85)-1)), Rankings!$A$2:$BK$129, 63, FALSE),0)</f>
        <v>0</v>
      </c>
      <c r="JM85">
        <f>IFERROR(VLOOKUP(_xlfn.NUMBERVALUE(MID(BT85, SEARCH("!", BT85)+1, SEARCH("+", BT85)-SEARCH("!", BT85)-1)), Rankings!$A$2:$BK$129, 63, FALSE),0)</f>
        <v>0</v>
      </c>
      <c r="JN85">
        <f>IFERROR(VLOOKUP(_xlfn.NUMBERVALUE(MID(BU85, SEARCH("!", BU85)+1, SEARCH("+", BU85)-SEARCH("!", BU85)-1)), Rankings!$A$2:$BK$129, 63, FALSE),0)</f>
        <v>0</v>
      </c>
      <c r="JO85">
        <f>IFERROR(VLOOKUP(_xlfn.NUMBERVALUE(MID(BV85, SEARCH("!", BV85)+1, SEARCH("+", BV85)-SEARCH("!", BV85)-1)), Rankings!$A$2:$BK$129, 63, FALSE),0)</f>
        <v>0</v>
      </c>
      <c r="JP85">
        <f>IFERROR(VLOOKUP(_xlfn.NUMBERVALUE(MID(BW85, SEARCH("!", BW85)+1, SEARCH("+", BW85)-SEARCH("!", BW85)-1)), Rankings!$A$2:$BK$129, 63, FALSE),0)</f>
        <v>0</v>
      </c>
      <c r="JQ85">
        <f>IFERROR(VLOOKUP(_xlfn.NUMBERVALUE(MID(BX85, SEARCH("!", BX85)+1, SEARCH("+", BX85)-SEARCH("!", BX85)-1)), Rankings!$A$2:$BK$129, 63, FALSE),0)</f>
        <v>0</v>
      </c>
      <c r="JR85">
        <f>IFERROR(VLOOKUP(_xlfn.NUMBERVALUE(MID(BY85, SEARCH("!", BY85)+1, SEARCH("+", BY85)-SEARCH("!", BY85)-1)), Rankings!$A$2:$BK$129, 63, FALSE),0)</f>
        <v>0</v>
      </c>
      <c r="JS85">
        <f>IFERROR(VLOOKUP(_xlfn.NUMBERVALUE(MID(BZ85, SEARCH("!", BZ85)+1, SEARCH("+", BZ85)-SEARCH("!", BZ85)-1)), Rankings!$A$2:$BK$129, 63, FALSE),0)</f>
        <v>0</v>
      </c>
      <c r="JT85">
        <f>IFERROR(VLOOKUP(_xlfn.NUMBERVALUE(MID(CA85, SEARCH("!", CA85)+1, SEARCH("+", CA85)-SEARCH("!", CA85)-1)), Rankings!$A$2:$BK$129, 63, FALSE),0)</f>
        <v>0</v>
      </c>
      <c r="JU85">
        <f>IFERROR(VLOOKUP(_xlfn.NUMBERVALUE(MID(CB85, SEARCH("!", CB85)+1, SEARCH("+", CB85)-SEARCH("!", CB85)-1)), Rankings!$A$2:$BK$129, 63, FALSE),0)</f>
        <v>0</v>
      </c>
      <c r="JV85">
        <f>IFERROR(VLOOKUP(_xlfn.NUMBERVALUE(MID(CC85, SEARCH("!", CC85)+1, SEARCH("+", CC85)-SEARCH("!", CC85)-1)), Rankings!$A$2:$BK$129, 63, FALSE),0)</f>
        <v>0</v>
      </c>
      <c r="JW85">
        <f>IFERROR(VLOOKUP(_xlfn.NUMBERVALUE(MID(CD85, SEARCH("!", CD85)+1, SEARCH("+", CD85)-SEARCH("!", CD85)-1)), Rankings!$A$2:$BK$129, 63, FALSE),0)</f>
        <v>0</v>
      </c>
      <c r="JX85">
        <f>IFERROR(VLOOKUP(_xlfn.NUMBERVALUE(MID(CE85, SEARCH("!", CE85)+1, SEARCH("+", CE85)-SEARCH("!", CE85)-1)), Rankings!$A$2:$BK$129, 63, FALSE),0)</f>
        <v>0</v>
      </c>
      <c r="JY85">
        <f>IFERROR(VLOOKUP(_xlfn.NUMBERVALUE(MID(CF85, SEARCH("!", CF85)+1, SEARCH("+", CF85)-SEARCH("!", CF85)-1)), Rankings!$A$2:$BK$129, 63, FALSE),0)</f>
        <v>0</v>
      </c>
      <c r="JZ85">
        <f>IFERROR(VLOOKUP(_xlfn.NUMBERVALUE(MID(CG85, SEARCH("!", CG85)+1, SEARCH("+", CG85)-SEARCH("!", CG85)-1)), Rankings!$A$2:$BK$129, 63, FALSE),0)</f>
        <v>0</v>
      </c>
      <c r="KA85">
        <f>IFERROR(VLOOKUP(_xlfn.NUMBERVALUE(MID(CH85, SEARCH("!", CH85)+1, SEARCH("+", CH85)-SEARCH("!", CH85)-1)), Rankings!$A$2:$BK$129, 63, FALSE),0)</f>
        <v>0</v>
      </c>
      <c r="KB85">
        <f>IFERROR(VLOOKUP(_xlfn.NUMBERVALUE(MID(CI85, SEARCH("!", CI85)+1, SEARCH("+", CI85)-SEARCH("!", CI85)-1)), Rankings!$A$2:$BK$129, 63, FALSE),0)</f>
        <v>0</v>
      </c>
      <c r="KC85">
        <f>IFERROR(VLOOKUP(_xlfn.NUMBERVALUE(MID(CJ85, SEARCH("!", CJ85)+1, SEARCH("+", CJ85)-SEARCH("!", CJ85)-1)), Rankings!$A$2:$BK$129, 63, FALSE),0)</f>
        <v>0</v>
      </c>
      <c r="KD85">
        <f>IFERROR(VLOOKUP(_xlfn.NUMBERVALUE(MID(CK85, SEARCH("!", CK85)+1, SEARCH("+", CK85)-SEARCH("!", CK85)-1)), Rankings!$A$2:$BK$129, 63, FALSE),0)</f>
        <v>0</v>
      </c>
      <c r="KE85">
        <f>IFERROR(VLOOKUP(_xlfn.NUMBERVALUE(MID(CL85, SEARCH("!", CL85)+1, SEARCH("+", CL85)-SEARCH("!", CL85)-1)), Rankings!$A$2:$BK$129, 63, FALSE),0)</f>
        <v>0</v>
      </c>
      <c r="KF85">
        <f>IFERROR(VLOOKUP(_xlfn.NUMBERVALUE(MID(CM85, SEARCH("!", CM85)+1, SEARCH("+", CM85)-SEARCH("!", CM85)-1)), Rankings!$A$2:$BK$129, 63, FALSE),0)</f>
        <v>0</v>
      </c>
      <c r="KG85">
        <f>IFERROR(VLOOKUP(_xlfn.NUMBERVALUE(MID(CN85, SEARCH("!", CN85)+1, SEARCH("+", CN85)-SEARCH("!", CN85)-1)), Rankings!$A$2:$BK$129, 63, FALSE),0)</f>
        <v>0</v>
      </c>
      <c r="KH85">
        <f>IFERROR(VLOOKUP(_xlfn.NUMBERVALUE(MID(CO85, SEARCH("!", CO85)+1, SEARCH("+", CO85)-SEARCH("!", CO85)-1)), Rankings!$A$2:$BK$129, 63, FALSE),0)</f>
        <v>0</v>
      </c>
      <c r="KJ85" s="28">
        <f t="shared" si="1901"/>
        <v>186</v>
      </c>
      <c r="KK85" s="28">
        <f t="shared" si="1902"/>
        <v>201</v>
      </c>
      <c r="KL85" s="28">
        <f t="shared" si="1903"/>
        <v>66</v>
      </c>
      <c r="KM85" s="28">
        <f t="shared" si="1904"/>
        <v>0</v>
      </c>
      <c r="KN85" s="28">
        <f t="shared" si="1905"/>
        <v>0</v>
      </c>
      <c r="KO85" s="28">
        <f t="shared" si="1906"/>
        <v>140</v>
      </c>
      <c r="KP85" s="28">
        <f t="shared" si="1907"/>
        <v>286</v>
      </c>
      <c r="KQ85" s="28">
        <f t="shared" si="1908"/>
        <v>140</v>
      </c>
      <c r="KS85" s="27" t="str">
        <f t="shared" si="1909"/>
        <v>15</v>
      </c>
      <c r="KT85" s="27" t="str">
        <f t="shared" si="1910"/>
        <v>10</v>
      </c>
      <c r="KU85" s="27" t="str">
        <f t="shared" si="1911"/>
        <v>12</v>
      </c>
      <c r="KV85" s="27" t="str">
        <f t="shared" si="1912"/>
        <v>20</v>
      </c>
      <c r="KW85" s="27">
        <f t="shared" si="1913"/>
        <v>0</v>
      </c>
      <c r="KX85" s="27" t="str">
        <f t="shared" si="1914"/>
        <v>15</v>
      </c>
      <c r="KY85" s="27" t="str">
        <f t="shared" si="1915"/>
        <v>15</v>
      </c>
      <c r="KZ85" s="27">
        <f t="shared" si="1916"/>
        <v>0</v>
      </c>
      <c r="LA85" s="27">
        <f t="shared" si="1917"/>
        <v>0</v>
      </c>
      <c r="LB85" s="27" t="str">
        <f t="shared" si="1918"/>
        <v>18</v>
      </c>
      <c r="LC85" s="27">
        <f t="shared" si="1919"/>
        <v>0</v>
      </c>
      <c r="LD85" s="27" t="str">
        <f t="shared" si="1920"/>
        <v>20</v>
      </c>
      <c r="LE85" s="27" t="str">
        <f t="shared" si="1921"/>
        <v>13</v>
      </c>
      <c r="LF85" s="27">
        <f t="shared" si="1922"/>
        <v>0</v>
      </c>
      <c r="LG85" s="27" t="str">
        <f t="shared" si="1923"/>
        <v>16</v>
      </c>
      <c r="LH85" s="27" t="str">
        <f t="shared" si="1924"/>
        <v>13</v>
      </c>
      <c r="LI85" s="27" t="str">
        <f t="shared" si="1925"/>
        <v>25</v>
      </c>
      <c r="LJ85" s="27">
        <f t="shared" si="1926"/>
        <v>0</v>
      </c>
      <c r="LK85" s="27">
        <f t="shared" si="1927"/>
        <v>0</v>
      </c>
      <c r="LL85" s="27" t="str">
        <f t="shared" si="1928"/>
        <v>21</v>
      </c>
      <c r="LM85" s="27" t="str">
        <f t="shared" si="1929"/>
        <v>22</v>
      </c>
      <c r="LN85" s="27" t="str">
        <f t="shared" si="1930"/>
        <v>22</v>
      </c>
      <c r="LO85" s="27">
        <f t="shared" si="1931"/>
        <v>0</v>
      </c>
      <c r="LP85" s="27" t="str">
        <f t="shared" si="1932"/>
        <v>9</v>
      </c>
      <c r="LQ85" s="27" t="str">
        <f t="shared" si="1933"/>
        <v>19</v>
      </c>
      <c r="LR85" s="27" t="str">
        <f t="shared" si="1934"/>
        <v>22</v>
      </c>
      <c r="LS85" s="27" t="str">
        <f t="shared" si="1935"/>
        <v>18</v>
      </c>
      <c r="LT85" s="27" t="str">
        <f t="shared" si="1936"/>
        <v>21</v>
      </c>
      <c r="LU85" s="27">
        <f t="shared" si="1937"/>
        <v>0</v>
      </c>
      <c r="LV85" s="27" t="str">
        <f t="shared" si="1938"/>
        <v>19</v>
      </c>
      <c r="LW85" s="27" t="str">
        <f t="shared" si="1939"/>
        <v>13</v>
      </c>
      <c r="LX85" s="27" t="str">
        <f t="shared" si="1940"/>
        <v>13</v>
      </c>
      <c r="LY85" s="27" t="str">
        <f t="shared" si="1941"/>
        <v>14</v>
      </c>
      <c r="LZ85" s="27" t="str">
        <f t="shared" si="1942"/>
        <v>22</v>
      </c>
      <c r="MA85" s="27" t="str">
        <f t="shared" si="1943"/>
        <v>10</v>
      </c>
      <c r="MB85" s="27" t="str">
        <f t="shared" si="1944"/>
        <v>16</v>
      </c>
      <c r="MC85" s="27">
        <f t="shared" si="1945"/>
        <v>0</v>
      </c>
      <c r="MD85" s="27">
        <f t="shared" si="1946"/>
        <v>0</v>
      </c>
      <c r="ME85" s="27">
        <f t="shared" si="1947"/>
        <v>0</v>
      </c>
      <c r="MF85" s="27">
        <f t="shared" si="1948"/>
        <v>0</v>
      </c>
      <c r="MG85" s="27">
        <f t="shared" si="1949"/>
        <v>0</v>
      </c>
      <c r="MH85" s="27">
        <f t="shared" si="1950"/>
        <v>0</v>
      </c>
      <c r="MI85" s="27">
        <f t="shared" si="1951"/>
        <v>0</v>
      </c>
      <c r="MJ85" s="27">
        <f t="shared" si="1952"/>
        <v>0</v>
      </c>
      <c r="MK85" s="27">
        <f t="shared" si="1953"/>
        <v>0</v>
      </c>
      <c r="ML85" s="27">
        <f t="shared" si="1954"/>
        <v>0</v>
      </c>
      <c r="MM85" s="27">
        <f t="shared" si="1955"/>
        <v>0</v>
      </c>
      <c r="MN85" s="27">
        <f t="shared" si="1956"/>
        <v>0</v>
      </c>
      <c r="MO85" s="27">
        <f t="shared" si="1957"/>
        <v>0</v>
      </c>
      <c r="MP85" s="27">
        <f t="shared" si="1958"/>
        <v>0</v>
      </c>
      <c r="MQ85" s="27">
        <f t="shared" si="1959"/>
        <v>0</v>
      </c>
      <c r="MR85" s="27">
        <f t="shared" si="1960"/>
        <v>0</v>
      </c>
      <c r="MS85" s="27">
        <f t="shared" si="1961"/>
        <v>0</v>
      </c>
      <c r="MT85" s="27">
        <f t="shared" si="1962"/>
        <v>0</v>
      </c>
      <c r="MU85" s="27">
        <f t="shared" si="1963"/>
        <v>0</v>
      </c>
      <c r="MV85" s="27">
        <f t="shared" si="1964"/>
        <v>0</v>
      </c>
      <c r="MW85" s="27">
        <f t="shared" si="1965"/>
        <v>0</v>
      </c>
      <c r="MX85" s="27">
        <f t="shared" si="1966"/>
        <v>0</v>
      </c>
      <c r="MY85" s="27">
        <f t="shared" si="1967"/>
        <v>0</v>
      </c>
      <c r="MZ85" s="27">
        <f t="shared" si="1968"/>
        <v>0</v>
      </c>
      <c r="NA85" s="27">
        <f t="shared" si="1969"/>
        <v>0</v>
      </c>
      <c r="NB85" s="27">
        <f t="shared" si="1970"/>
        <v>0</v>
      </c>
      <c r="NC85" s="27">
        <f t="shared" si="1971"/>
        <v>0</v>
      </c>
      <c r="ND85" s="27">
        <f t="shared" si="1972"/>
        <v>0</v>
      </c>
      <c r="NE85" s="27">
        <f t="shared" si="1973"/>
        <v>0</v>
      </c>
      <c r="NF85" s="27">
        <f t="shared" si="1974"/>
        <v>0</v>
      </c>
      <c r="NG85" s="27">
        <f t="shared" si="1975"/>
        <v>0</v>
      </c>
      <c r="NH85" s="27">
        <f t="shared" si="1976"/>
        <v>0</v>
      </c>
      <c r="NI85" s="27">
        <f t="shared" si="1977"/>
        <v>0</v>
      </c>
      <c r="NJ85" s="27">
        <f t="shared" si="1978"/>
        <v>0</v>
      </c>
      <c r="NK85" s="27">
        <f t="shared" si="1979"/>
        <v>0</v>
      </c>
      <c r="NL85" s="27">
        <f t="shared" si="1980"/>
        <v>0</v>
      </c>
      <c r="NM85" s="27">
        <f t="shared" si="1981"/>
        <v>0</v>
      </c>
      <c r="NN85" s="27">
        <f t="shared" si="1982"/>
        <v>0</v>
      </c>
      <c r="NO85" s="27">
        <f t="shared" si="1983"/>
        <v>0</v>
      </c>
      <c r="NP85" s="27">
        <f t="shared" si="1984"/>
        <v>0</v>
      </c>
      <c r="NQ85" s="27">
        <f t="shared" si="1985"/>
        <v>0</v>
      </c>
      <c r="NR85" s="27">
        <f t="shared" si="1986"/>
        <v>0</v>
      </c>
      <c r="NS85" s="27">
        <f t="shared" si="1987"/>
        <v>0</v>
      </c>
      <c r="NT85" s="27">
        <f t="shared" si="1988"/>
        <v>0</v>
      </c>
      <c r="NU85" s="27">
        <f t="shared" si="1989"/>
        <v>0</v>
      </c>
      <c r="NV85" s="27">
        <f t="shared" si="1990"/>
        <v>0</v>
      </c>
      <c r="NX85" s="28">
        <f t="shared" si="1991"/>
        <v>235</v>
      </c>
      <c r="NY85" s="28">
        <f t="shared" si="1992"/>
        <v>229</v>
      </c>
      <c r="NZ85" s="28">
        <f t="shared" si="1993"/>
        <v>102</v>
      </c>
      <c r="OA85" s="28">
        <f t="shared" si="1994"/>
        <v>0</v>
      </c>
      <c r="OB85" s="28">
        <f t="shared" si="1995"/>
        <v>0</v>
      </c>
      <c r="OC85" s="28">
        <f t="shared" si="1996"/>
        <v>173</v>
      </c>
      <c r="OD85" s="28">
        <f t="shared" si="1997"/>
        <v>362.33333333333331</v>
      </c>
      <c r="OE85" s="28">
        <f t="shared" si="1998"/>
        <v>173</v>
      </c>
      <c r="OG85" s="27" t="str">
        <f t="shared" si="1999"/>
        <v>14</v>
      </c>
      <c r="OH85" s="27" t="str">
        <f t="shared" si="2000"/>
        <v>14</v>
      </c>
      <c r="OI85" s="27" t="str">
        <f t="shared" si="2001"/>
        <v>29</v>
      </c>
      <c r="OJ85" s="27" t="str">
        <f t="shared" si="2002"/>
        <v>9</v>
      </c>
      <c r="OK85" s="27">
        <f t="shared" si="2003"/>
        <v>0</v>
      </c>
      <c r="OL85" s="27" t="str">
        <f t="shared" si="2004"/>
        <v>12</v>
      </c>
      <c r="OM85" s="27" t="str">
        <f t="shared" si="2005"/>
        <v>16</v>
      </c>
      <c r="ON85" s="27">
        <f t="shared" si="2006"/>
        <v>0</v>
      </c>
      <c r="OO85" s="27">
        <f t="shared" si="2007"/>
        <v>0</v>
      </c>
      <c r="OP85" s="27" t="str">
        <f t="shared" si="2008"/>
        <v>33</v>
      </c>
      <c r="OQ85" s="27">
        <f t="shared" si="2009"/>
        <v>0</v>
      </c>
      <c r="OR85" s="27" t="str">
        <f t="shared" si="2010"/>
        <v>18</v>
      </c>
      <c r="OS85" s="27" t="str">
        <f t="shared" si="2011"/>
        <v>25</v>
      </c>
      <c r="OT85" s="27">
        <f t="shared" si="2012"/>
        <v>0</v>
      </c>
      <c r="OU85" s="27" t="str">
        <f t="shared" si="2013"/>
        <v>28</v>
      </c>
      <c r="OV85" s="27" t="str">
        <f t="shared" si="2014"/>
        <v>21</v>
      </c>
      <c r="OW85" s="27" t="str">
        <f t="shared" si="2015"/>
        <v>10</v>
      </c>
      <c r="OX85" s="27">
        <f t="shared" si="2016"/>
        <v>0</v>
      </c>
      <c r="OY85" s="27">
        <f t="shared" si="2017"/>
        <v>0</v>
      </c>
      <c r="OZ85" s="27" t="str">
        <f t="shared" si="2018"/>
        <v>15</v>
      </c>
      <c r="PA85" s="27" t="str">
        <f t="shared" si="2019"/>
        <v>27</v>
      </c>
      <c r="PB85" s="27" t="str">
        <f t="shared" si="2020"/>
        <v>19</v>
      </c>
      <c r="PC85" s="27">
        <f t="shared" si="2021"/>
        <v>0</v>
      </c>
      <c r="PD85" s="27" t="str">
        <f t="shared" si="2022"/>
        <v>23</v>
      </c>
      <c r="PE85" s="27" t="str">
        <f t="shared" si="2023"/>
        <v>14</v>
      </c>
      <c r="PF85" s="27" t="str">
        <f t="shared" si="2024"/>
        <v>11</v>
      </c>
      <c r="PG85" s="27" t="str">
        <f t="shared" si="2025"/>
        <v>8</v>
      </c>
      <c r="PH85" s="27" t="str">
        <f t="shared" si="2026"/>
        <v>28</v>
      </c>
      <c r="PI85" s="27">
        <f t="shared" si="2027"/>
        <v>0</v>
      </c>
      <c r="PJ85" s="27" t="str">
        <f t="shared" si="2028"/>
        <v>25</v>
      </c>
      <c r="PK85" s="27" t="str">
        <f t="shared" si="2029"/>
        <v>30</v>
      </c>
      <c r="PL85" s="27" t="str">
        <f t="shared" si="2030"/>
        <v>28</v>
      </c>
      <c r="PM85" s="27" t="str">
        <f t="shared" si="2031"/>
        <v>18</v>
      </c>
      <c r="PN85" s="27" t="str">
        <f t="shared" si="2032"/>
        <v>24</v>
      </c>
      <c r="PO85" s="27" t="str">
        <f t="shared" si="2033"/>
        <v>48</v>
      </c>
      <c r="PP85" s="27" t="str">
        <f t="shared" si="2034"/>
        <v>19</v>
      </c>
      <c r="PQ85" s="27">
        <f t="shared" si="2035"/>
        <v>0</v>
      </c>
      <c r="PR85" s="27">
        <f t="shared" si="2036"/>
        <v>0</v>
      </c>
      <c r="PS85" s="27">
        <f t="shared" si="2037"/>
        <v>0</v>
      </c>
      <c r="PT85" s="27">
        <f t="shared" si="2038"/>
        <v>0</v>
      </c>
      <c r="PU85" s="27">
        <f t="shared" si="2039"/>
        <v>0</v>
      </c>
      <c r="PV85" s="27">
        <f t="shared" si="2040"/>
        <v>0</v>
      </c>
      <c r="PW85" s="27">
        <f t="shared" si="2041"/>
        <v>0</v>
      </c>
      <c r="PX85" s="27">
        <f t="shared" si="2042"/>
        <v>0</v>
      </c>
      <c r="PY85" s="27">
        <f t="shared" si="2043"/>
        <v>0</v>
      </c>
      <c r="PZ85" s="27">
        <f t="shared" si="2044"/>
        <v>0</v>
      </c>
      <c r="QA85" s="27">
        <f t="shared" si="2045"/>
        <v>0</v>
      </c>
      <c r="QB85" s="27">
        <f t="shared" si="2046"/>
        <v>0</v>
      </c>
      <c r="QC85" s="27">
        <f t="shared" si="2047"/>
        <v>0</v>
      </c>
      <c r="QD85" s="27">
        <f t="shared" si="2048"/>
        <v>0</v>
      </c>
      <c r="QE85" s="27">
        <f t="shared" si="2049"/>
        <v>0</v>
      </c>
      <c r="QF85" s="27">
        <f t="shared" si="2050"/>
        <v>0</v>
      </c>
      <c r="QG85" s="27">
        <f t="shared" si="2051"/>
        <v>0</v>
      </c>
      <c r="QH85" s="27">
        <f t="shared" si="2052"/>
        <v>0</v>
      </c>
      <c r="QI85" s="27">
        <f t="shared" si="2053"/>
        <v>0</v>
      </c>
      <c r="QJ85" s="27">
        <f t="shared" si="2054"/>
        <v>0</v>
      </c>
      <c r="QK85" s="27">
        <f t="shared" si="2055"/>
        <v>0</v>
      </c>
      <c r="QL85" s="27">
        <f t="shared" si="2056"/>
        <v>0</v>
      </c>
      <c r="QM85" s="27">
        <f t="shared" si="2057"/>
        <v>0</v>
      </c>
      <c r="QN85" s="27">
        <f t="shared" si="2058"/>
        <v>0</v>
      </c>
      <c r="QO85" s="27">
        <f t="shared" si="2059"/>
        <v>0</v>
      </c>
      <c r="QP85" s="27">
        <f t="shared" si="2060"/>
        <v>0</v>
      </c>
      <c r="QQ85" s="27">
        <f t="shared" si="2061"/>
        <v>0</v>
      </c>
      <c r="QR85" s="27">
        <f t="shared" si="2062"/>
        <v>0</v>
      </c>
      <c r="QS85" s="27">
        <f t="shared" si="2063"/>
        <v>0</v>
      </c>
      <c r="QT85" s="27">
        <f t="shared" si="2064"/>
        <v>0</v>
      </c>
      <c r="QU85" s="27">
        <f t="shared" si="2065"/>
        <v>0</v>
      </c>
      <c r="QV85" s="27">
        <f t="shared" si="2066"/>
        <v>0</v>
      </c>
      <c r="QW85" s="27">
        <f t="shared" si="2067"/>
        <v>0</v>
      </c>
      <c r="QX85" s="27">
        <f t="shared" si="2068"/>
        <v>0</v>
      </c>
      <c r="QY85" s="27">
        <f t="shared" si="2069"/>
        <v>0</v>
      </c>
      <c r="QZ85" s="27">
        <f t="shared" si="2070"/>
        <v>0</v>
      </c>
      <c r="RA85" s="27">
        <f t="shared" si="2071"/>
        <v>0</v>
      </c>
      <c r="RB85" s="27">
        <f t="shared" si="2072"/>
        <v>0</v>
      </c>
      <c r="RC85" s="27">
        <f t="shared" si="2073"/>
        <v>0</v>
      </c>
      <c r="RD85" s="27">
        <f t="shared" si="2074"/>
        <v>0</v>
      </c>
      <c r="RE85" s="27">
        <f t="shared" si="2075"/>
        <v>0</v>
      </c>
      <c r="RF85" s="27">
        <f t="shared" si="2076"/>
        <v>0</v>
      </c>
      <c r="RG85" s="27">
        <f t="shared" si="2077"/>
        <v>0</v>
      </c>
      <c r="RH85" s="27">
        <f t="shared" si="2078"/>
        <v>0</v>
      </c>
      <c r="RI85" s="27">
        <f t="shared" si="2079"/>
        <v>0</v>
      </c>
      <c r="RJ85" s="27">
        <f t="shared" si="2080"/>
        <v>0</v>
      </c>
      <c r="RL85" s="28">
        <f t="shared" si="2081"/>
        <v>92</v>
      </c>
      <c r="RM85" s="28">
        <f t="shared" si="2082"/>
        <v>103</v>
      </c>
      <c r="RN85" s="28">
        <f t="shared" si="2083"/>
        <v>28</v>
      </c>
      <c r="RO85" s="28">
        <f t="shared" si="2084"/>
        <v>0</v>
      </c>
      <c r="RP85" s="28">
        <f t="shared" si="2085"/>
        <v>0</v>
      </c>
      <c r="RQ85" s="28">
        <f t="shared" si="2086"/>
        <v>140.33333333333334</v>
      </c>
      <c r="RT85" s="27" t="str">
        <f t="shared" si="2087"/>
        <v>8</v>
      </c>
      <c r="RU85" s="27" t="str">
        <f t="shared" si="2088"/>
        <v>3</v>
      </c>
      <c r="RV85" s="27" t="str">
        <f t="shared" si="2089"/>
        <v>8</v>
      </c>
      <c r="RW85" s="27" t="str">
        <f t="shared" si="2090"/>
        <v>9</v>
      </c>
      <c r="RX85" s="27" t="str">
        <f t="shared" si="2091"/>
        <v>0</v>
      </c>
      <c r="RY85" s="27" t="str">
        <f t="shared" si="2092"/>
        <v>7</v>
      </c>
      <c r="RZ85" s="27" t="str">
        <f t="shared" si="2093"/>
        <v>5</v>
      </c>
      <c r="SA85" s="27" t="str">
        <f t="shared" si="2094"/>
        <v>0</v>
      </c>
      <c r="SB85" s="27" t="str">
        <f t="shared" si="2095"/>
        <v>0</v>
      </c>
      <c r="SC85" s="27" t="str">
        <f t="shared" si="2096"/>
        <v>10</v>
      </c>
      <c r="SD85" s="27" t="str">
        <f t="shared" si="2097"/>
        <v>0</v>
      </c>
      <c r="SE85" s="27" t="str">
        <f t="shared" si="2098"/>
        <v>10</v>
      </c>
      <c r="SF85" s="27" t="str">
        <f t="shared" si="2099"/>
        <v>8</v>
      </c>
      <c r="SG85" s="27" t="str">
        <f t="shared" si="2100"/>
        <v>0</v>
      </c>
      <c r="SH85" s="27" t="str">
        <f t="shared" si="2101"/>
        <v>8</v>
      </c>
      <c r="SI85" s="27" t="str">
        <f t="shared" si="2102"/>
        <v>7</v>
      </c>
      <c r="SJ85" s="27" t="str">
        <f t="shared" si="2103"/>
        <v>14</v>
      </c>
      <c r="SK85" s="27" t="str">
        <f t="shared" si="2104"/>
        <v>0</v>
      </c>
      <c r="SL85" s="27" t="str">
        <f t="shared" si="2105"/>
        <v>0</v>
      </c>
      <c r="SM85" s="27" t="str">
        <f t="shared" si="2106"/>
        <v>8</v>
      </c>
      <c r="SN85" s="27" t="str">
        <f t="shared" si="2107"/>
        <v>13</v>
      </c>
      <c r="SO85" s="27" t="str">
        <f t="shared" si="2108"/>
        <v>12</v>
      </c>
      <c r="SP85" s="27" t="str">
        <f t="shared" si="2109"/>
        <v>0</v>
      </c>
      <c r="SQ85" s="27" t="str">
        <f t="shared" si="2110"/>
        <v>6</v>
      </c>
      <c r="SR85" s="27" t="str">
        <f t="shared" si="2111"/>
        <v>10</v>
      </c>
      <c r="SS85" s="27" t="str">
        <f t="shared" si="2112"/>
        <v>7</v>
      </c>
      <c r="ST85" s="27" t="str">
        <f t="shared" si="2113"/>
        <v>7</v>
      </c>
      <c r="SU85" s="27" t="str">
        <f t="shared" si="2114"/>
        <v>8</v>
      </c>
      <c r="SV85" s="27" t="str">
        <f t="shared" si="2115"/>
        <v>0</v>
      </c>
      <c r="SW85" s="27" t="str">
        <f t="shared" si="2116"/>
        <v>7</v>
      </c>
      <c r="SX85" s="27" t="str">
        <f t="shared" si="2117"/>
        <v>8</v>
      </c>
      <c r="SY85" s="27" t="str">
        <f t="shared" si="2118"/>
        <v>6</v>
      </c>
      <c r="SZ85" s="27" t="str">
        <f t="shared" si="2119"/>
        <v>8</v>
      </c>
      <c r="TA85" s="27" t="str">
        <f t="shared" si="2120"/>
        <v>12</v>
      </c>
      <c r="TB85" s="27" t="str">
        <f t="shared" si="2121"/>
        <v>7</v>
      </c>
      <c r="TC85" s="27" t="str">
        <f t="shared" si="2122"/>
        <v>7</v>
      </c>
      <c r="TD85" s="27" t="str">
        <f t="shared" si="2123"/>
        <v>0</v>
      </c>
      <c r="TE85" s="27" t="str">
        <f t="shared" si="2124"/>
        <v>0</v>
      </c>
      <c r="TF85" s="27" t="str">
        <f t="shared" si="2125"/>
        <v>0</v>
      </c>
      <c r="TG85" s="27" t="str">
        <f t="shared" si="2126"/>
        <v>0</v>
      </c>
      <c r="TH85" s="27" t="str">
        <f t="shared" si="2127"/>
        <v>0</v>
      </c>
      <c r="TI85" s="27" t="str">
        <f t="shared" si="2128"/>
        <v>0</v>
      </c>
      <c r="TJ85" s="27" t="str">
        <f t="shared" si="2129"/>
        <v>0</v>
      </c>
      <c r="TK85" s="27" t="str">
        <f t="shared" si="2130"/>
        <v>0</v>
      </c>
      <c r="TL85" s="27" t="str">
        <f t="shared" si="2131"/>
        <v>0</v>
      </c>
      <c r="TM85" s="27" t="str">
        <f t="shared" si="2132"/>
        <v>0</v>
      </c>
      <c r="TN85" s="27" t="str">
        <f t="shared" si="2133"/>
        <v>0</v>
      </c>
      <c r="TO85" s="27" t="str">
        <f t="shared" si="2134"/>
        <v>0</v>
      </c>
      <c r="TP85" s="27" t="str">
        <f t="shared" si="2135"/>
        <v>0</v>
      </c>
      <c r="TQ85" s="27" t="str">
        <f t="shared" si="2136"/>
        <v>0</v>
      </c>
      <c r="TR85" s="27" t="str">
        <f t="shared" si="2137"/>
        <v>0</v>
      </c>
      <c r="TS85" s="27" t="str">
        <f t="shared" si="2138"/>
        <v>0</v>
      </c>
      <c r="TT85" s="27" t="str">
        <f t="shared" si="2139"/>
        <v>0</v>
      </c>
      <c r="TU85" s="27" t="str">
        <f t="shared" si="2140"/>
        <v>0</v>
      </c>
      <c r="TV85" s="27" t="str">
        <f t="shared" si="2141"/>
        <v>0</v>
      </c>
      <c r="TW85" s="27" t="str">
        <f t="shared" si="2142"/>
        <v>0</v>
      </c>
      <c r="TX85" s="27" t="str">
        <f t="shared" si="2143"/>
        <v>0</v>
      </c>
      <c r="TY85" s="27" t="str">
        <f t="shared" si="2144"/>
        <v>0</v>
      </c>
      <c r="TZ85" s="27" t="str">
        <f t="shared" si="2145"/>
        <v>0</v>
      </c>
      <c r="UA85" s="27" t="str">
        <f t="shared" si="2146"/>
        <v>0</v>
      </c>
      <c r="UB85" s="27" t="str">
        <f t="shared" si="2147"/>
        <v>0</v>
      </c>
      <c r="UC85" s="27" t="str">
        <f t="shared" si="2148"/>
        <v>0</v>
      </c>
      <c r="UD85" s="27" t="str">
        <f t="shared" si="2149"/>
        <v>0</v>
      </c>
      <c r="UE85" s="27" t="str">
        <f t="shared" si="2150"/>
        <v>0</v>
      </c>
      <c r="UF85" s="27" t="str">
        <f t="shared" si="2151"/>
        <v>0</v>
      </c>
      <c r="UG85" s="27" t="str">
        <f t="shared" si="2152"/>
        <v>0</v>
      </c>
      <c r="UH85" s="27" t="str">
        <f t="shared" si="2153"/>
        <v>0</v>
      </c>
      <c r="UI85" s="27" t="str">
        <f t="shared" si="2154"/>
        <v>0</v>
      </c>
      <c r="UJ85" s="27" t="str">
        <f t="shared" si="2155"/>
        <v>0</v>
      </c>
      <c r="UK85" s="27" t="str">
        <f t="shared" si="2156"/>
        <v>0</v>
      </c>
      <c r="UL85" s="27" t="str">
        <f t="shared" si="2157"/>
        <v>0</v>
      </c>
      <c r="UM85" s="27" t="str">
        <f t="shared" si="2158"/>
        <v>0</v>
      </c>
      <c r="UN85" s="27" t="str">
        <f t="shared" si="2159"/>
        <v>0</v>
      </c>
      <c r="UO85" s="27" t="str">
        <f t="shared" si="2160"/>
        <v>0</v>
      </c>
      <c r="UP85" s="27" t="str">
        <f t="shared" si="2161"/>
        <v>0</v>
      </c>
      <c r="UQ85" s="27" t="str">
        <f t="shared" si="2162"/>
        <v>0</v>
      </c>
      <c r="UR85" s="27" t="str">
        <f t="shared" si="2163"/>
        <v>0</v>
      </c>
      <c r="US85" s="27" t="str">
        <f t="shared" si="2164"/>
        <v>0</v>
      </c>
      <c r="UT85" s="27" t="str">
        <f t="shared" si="2165"/>
        <v>0</v>
      </c>
      <c r="UU85" s="27" t="str">
        <f t="shared" si="2166"/>
        <v>0</v>
      </c>
      <c r="UV85" s="27" t="str">
        <f t="shared" si="2167"/>
        <v>0</v>
      </c>
      <c r="UW85" s="27" t="str">
        <f t="shared" si="2168"/>
        <v>0</v>
      </c>
      <c r="UY85" s="28">
        <f t="shared" si="2169"/>
        <v>-16.999999999999996</v>
      </c>
      <c r="UZ85" s="28">
        <f t="shared" si="2170"/>
        <v>-54.7</v>
      </c>
      <c r="VA85" s="28">
        <f t="shared" si="2171"/>
        <v>-20.82</v>
      </c>
      <c r="VB85" s="28">
        <f t="shared" si="2172"/>
        <v>0</v>
      </c>
      <c r="VC85" s="28">
        <f t="shared" si="2173"/>
        <v>0</v>
      </c>
      <c r="VD85" s="28">
        <f t="shared" si="2174"/>
        <v>-45.643333333333331</v>
      </c>
      <c r="VG85" s="27" t="str">
        <f t="shared" si="2175"/>
        <v>3.48</v>
      </c>
      <c r="VH85" s="27" t="str">
        <f t="shared" si="2176"/>
        <v>7.48</v>
      </c>
      <c r="VI85" s="27" t="str">
        <f t="shared" si="2177"/>
        <v>-4.6</v>
      </c>
      <c r="VJ85" s="27" t="str">
        <f t="shared" si="2178"/>
        <v>3.02</v>
      </c>
      <c r="VK85" s="27">
        <f t="shared" si="2179"/>
        <v>0</v>
      </c>
      <c r="VL85" s="27" t="str">
        <f t="shared" si="2180"/>
        <v>-2.49</v>
      </c>
      <c r="VM85" s="27" t="str">
        <f t="shared" si="2181"/>
        <v>6.32</v>
      </c>
      <c r="VN85" s="27">
        <f t="shared" si="2182"/>
        <v>0</v>
      </c>
      <c r="VO85" s="27">
        <f t="shared" si="2183"/>
        <v>0</v>
      </c>
      <c r="VP85" s="27" t="str">
        <f t="shared" si="2184"/>
        <v>-8.83</v>
      </c>
      <c r="VQ85" s="27">
        <f t="shared" si="2185"/>
        <v>0</v>
      </c>
      <c r="VR85" s="27" t="str">
        <f t="shared" si="2186"/>
        <v>-4.68</v>
      </c>
      <c r="VS85" s="27" t="str">
        <f t="shared" si="2187"/>
        <v>-1.28</v>
      </c>
      <c r="VT85" s="27">
        <f t="shared" si="2188"/>
        <v>0</v>
      </c>
      <c r="VU85" s="27" t="str">
        <f t="shared" si="2189"/>
        <v>-7.22</v>
      </c>
      <c r="VV85" s="27" t="str">
        <f t="shared" si="2190"/>
        <v>-5.38</v>
      </c>
      <c r="VW85" s="27" t="str">
        <f t="shared" si="2191"/>
        <v>-0.54</v>
      </c>
      <c r="VX85" s="27">
        <f t="shared" si="2192"/>
        <v>0</v>
      </c>
      <c r="VY85" s="27">
        <f t="shared" si="2193"/>
        <v>0</v>
      </c>
      <c r="VZ85" s="27" t="str">
        <f t="shared" si="2194"/>
        <v>-1.04</v>
      </c>
      <c r="WA85" s="27" t="str">
        <f t="shared" si="2195"/>
        <v>-3.38</v>
      </c>
      <c r="WB85" s="27" t="str">
        <f t="shared" si="2196"/>
        <v>-9.37</v>
      </c>
      <c r="WC85" s="27">
        <f t="shared" si="2197"/>
        <v>0</v>
      </c>
      <c r="WD85" s="27" t="str">
        <f t="shared" si="2198"/>
        <v>-10.99</v>
      </c>
      <c r="WE85" s="27" t="str">
        <f t="shared" si="2199"/>
        <v>-7.39</v>
      </c>
      <c r="WF85" s="27" t="str">
        <f t="shared" si="2200"/>
        <v>5.81</v>
      </c>
      <c r="WG85" s="27" t="str">
        <f t="shared" si="2201"/>
        <v>5.28</v>
      </c>
      <c r="WH85" s="27" t="str">
        <f t="shared" si="2202"/>
        <v>-8.65</v>
      </c>
      <c r="WI85" s="27">
        <f t="shared" si="2203"/>
        <v>0</v>
      </c>
      <c r="WJ85" s="27" t="str">
        <f t="shared" si="2204"/>
        <v>5.69</v>
      </c>
      <c r="WK85" s="27" t="str">
        <f t="shared" si="2205"/>
        <v>-8.89</v>
      </c>
      <c r="WL85" s="27" t="str">
        <f t="shared" si="2206"/>
        <v>-9.84</v>
      </c>
      <c r="WM85" s="27" t="str">
        <f t="shared" si="2207"/>
        <v>-7.53</v>
      </c>
      <c r="WN85" s="27" t="str">
        <f t="shared" si="2208"/>
        <v>-13.71</v>
      </c>
      <c r="WO85" s="27" t="str">
        <f t="shared" si="2209"/>
        <v>-15.75</v>
      </c>
      <c r="WP85" s="27" t="str">
        <f t="shared" si="2210"/>
        <v>1.96</v>
      </c>
      <c r="WQ85" s="27">
        <f t="shared" si="2211"/>
        <v>0</v>
      </c>
      <c r="WR85" s="27">
        <f t="shared" si="2212"/>
        <v>0</v>
      </c>
      <c r="WS85" s="27">
        <f t="shared" si="2213"/>
        <v>0</v>
      </c>
      <c r="WT85" s="27">
        <f t="shared" si="2214"/>
        <v>0</v>
      </c>
      <c r="WU85" s="27">
        <f t="shared" si="2215"/>
        <v>0</v>
      </c>
      <c r="WV85" s="27">
        <f t="shared" si="2216"/>
        <v>0</v>
      </c>
      <c r="WW85" s="27">
        <f t="shared" si="2217"/>
        <v>0</v>
      </c>
      <c r="WX85" s="27">
        <f t="shared" si="2218"/>
        <v>0</v>
      </c>
      <c r="WY85" s="27">
        <f t="shared" si="2219"/>
        <v>0</v>
      </c>
      <c r="WZ85" s="27">
        <f t="shared" si="2220"/>
        <v>0</v>
      </c>
      <c r="XA85" s="27">
        <f t="shared" si="2221"/>
        <v>0</v>
      </c>
      <c r="XB85" s="27">
        <f t="shared" si="2222"/>
        <v>0</v>
      </c>
      <c r="XC85" s="27">
        <f t="shared" si="2223"/>
        <v>0</v>
      </c>
      <c r="XD85" s="27">
        <f t="shared" si="2224"/>
        <v>0</v>
      </c>
      <c r="XE85" s="27">
        <f t="shared" si="2225"/>
        <v>0</v>
      </c>
      <c r="XF85" s="27">
        <f t="shared" si="2226"/>
        <v>0</v>
      </c>
      <c r="XG85" s="27">
        <f t="shared" si="2227"/>
        <v>0</v>
      </c>
      <c r="XH85" s="27">
        <f t="shared" si="2228"/>
        <v>0</v>
      </c>
      <c r="XI85" s="27">
        <f t="shared" si="2229"/>
        <v>0</v>
      </c>
      <c r="XJ85" s="27">
        <f t="shared" si="2230"/>
        <v>0</v>
      </c>
      <c r="XK85" s="27">
        <f t="shared" si="2231"/>
        <v>0</v>
      </c>
      <c r="XL85" s="27">
        <f t="shared" si="2232"/>
        <v>0</v>
      </c>
      <c r="XM85" s="27">
        <f t="shared" si="2233"/>
        <v>0</v>
      </c>
      <c r="XN85" s="27">
        <f t="shared" si="2234"/>
        <v>0</v>
      </c>
      <c r="XO85" s="27">
        <f t="shared" si="2235"/>
        <v>0</v>
      </c>
      <c r="XP85" s="27">
        <f t="shared" si="2236"/>
        <v>0</v>
      </c>
      <c r="XQ85" s="27">
        <f t="shared" si="2237"/>
        <v>0</v>
      </c>
      <c r="XR85" s="27">
        <f t="shared" si="2238"/>
        <v>0</v>
      </c>
      <c r="XS85" s="27">
        <f t="shared" si="2239"/>
        <v>0</v>
      </c>
      <c r="XT85" s="27">
        <f t="shared" si="2240"/>
        <v>0</v>
      </c>
      <c r="XU85" s="27">
        <f t="shared" si="2241"/>
        <v>0</v>
      </c>
      <c r="XV85" s="27">
        <f t="shared" si="2242"/>
        <v>0</v>
      </c>
      <c r="XW85" s="27">
        <f t="shared" si="2243"/>
        <v>0</v>
      </c>
      <c r="XX85" s="27">
        <f t="shared" si="2244"/>
        <v>0</v>
      </c>
      <c r="XY85" s="27">
        <f t="shared" si="2245"/>
        <v>0</v>
      </c>
      <c r="XZ85" s="27">
        <f t="shared" si="2246"/>
        <v>0</v>
      </c>
      <c r="YA85" s="27">
        <f t="shared" si="2247"/>
        <v>0</v>
      </c>
      <c r="YB85" s="27">
        <f t="shared" si="2248"/>
        <v>0</v>
      </c>
      <c r="YC85" s="27">
        <f t="shared" si="2249"/>
        <v>0</v>
      </c>
      <c r="YD85" s="27">
        <f t="shared" si="2250"/>
        <v>0</v>
      </c>
      <c r="YE85" s="27">
        <f t="shared" si="2251"/>
        <v>0</v>
      </c>
      <c r="YF85" s="27">
        <f t="shared" si="2252"/>
        <v>0</v>
      </c>
      <c r="YG85" s="27">
        <f t="shared" si="2253"/>
        <v>0</v>
      </c>
      <c r="YH85" s="27">
        <f t="shared" si="2254"/>
        <v>0</v>
      </c>
      <c r="YI85" s="27">
        <f t="shared" si="2255"/>
        <v>0</v>
      </c>
      <c r="YJ85" s="27">
        <f t="shared" si="2256"/>
        <v>0</v>
      </c>
      <c r="YL85" s="28">
        <f t="shared" si="2257"/>
        <v>726</v>
      </c>
      <c r="YM85" s="28">
        <f t="shared" si="2258"/>
        <v>689</v>
      </c>
      <c r="YN85" s="28">
        <f t="shared" si="2259"/>
        <v>248</v>
      </c>
      <c r="YO85" s="28">
        <f t="shared" si="2260"/>
        <v>0</v>
      </c>
      <c r="YP85" s="28">
        <f t="shared" si="2261"/>
        <v>0</v>
      </c>
      <c r="YQ85" s="28">
        <f t="shared" si="2262"/>
        <v>1079.6666666666665</v>
      </c>
      <c r="YT85" s="27" t="str">
        <f t="shared" si="2263"/>
        <v>77</v>
      </c>
      <c r="YU85" s="27" t="str">
        <f t="shared" si="2264"/>
        <v>63</v>
      </c>
      <c r="YV85" s="27" t="str">
        <f t="shared" si="2265"/>
        <v>76</v>
      </c>
      <c r="YW85" s="27" t="str">
        <f t="shared" si="2266"/>
        <v>21</v>
      </c>
      <c r="YX85" s="27">
        <f t="shared" si="2267"/>
        <v>0</v>
      </c>
      <c r="YY85" s="27" t="str">
        <f t="shared" si="2268"/>
        <v>57</v>
      </c>
      <c r="YZ85" s="27" t="str">
        <f t="shared" si="2269"/>
        <v>43</v>
      </c>
      <c r="ZA85" s="27">
        <f t="shared" si="2270"/>
        <v>0</v>
      </c>
      <c r="ZB85" s="27">
        <f t="shared" si="2271"/>
        <v>0</v>
      </c>
      <c r="ZC85" s="27" t="str">
        <f t="shared" si="2272"/>
        <v>70</v>
      </c>
      <c r="ZD85" s="27">
        <f t="shared" si="2273"/>
        <v>0</v>
      </c>
      <c r="ZE85" s="27" t="str">
        <f t="shared" si="2274"/>
        <v>58</v>
      </c>
      <c r="ZF85" s="27" t="str">
        <f t="shared" si="2275"/>
        <v>65</v>
      </c>
      <c r="ZG85" s="27">
        <f t="shared" si="2276"/>
        <v>0</v>
      </c>
      <c r="ZH85" s="27" t="str">
        <f t="shared" si="2277"/>
        <v>71</v>
      </c>
      <c r="ZI85" s="27" t="str">
        <f t="shared" si="2278"/>
        <v>69</v>
      </c>
      <c r="ZJ85" s="27" t="str">
        <f t="shared" si="2279"/>
        <v>40</v>
      </c>
      <c r="ZK85" s="27">
        <f t="shared" si="2280"/>
        <v>0</v>
      </c>
      <c r="ZL85" s="27">
        <f t="shared" si="2281"/>
        <v>0</v>
      </c>
      <c r="ZM85" s="27" t="str">
        <f t="shared" si="2282"/>
        <v>64</v>
      </c>
      <c r="ZN85" s="27" t="str">
        <f t="shared" si="2283"/>
        <v>62</v>
      </c>
      <c r="ZO85" s="27" t="str">
        <f t="shared" si="2284"/>
        <v>86</v>
      </c>
      <c r="ZP85" s="27">
        <f t="shared" si="2285"/>
        <v>0</v>
      </c>
      <c r="ZQ85" s="27" t="str">
        <f t="shared" si="2286"/>
        <v>70</v>
      </c>
      <c r="ZR85" s="27" t="str">
        <f t="shared" si="2287"/>
        <v>75</v>
      </c>
      <c r="ZS85" s="27" t="str">
        <f t="shared" si="2288"/>
        <v>36</v>
      </c>
      <c r="ZT85" s="27" t="str">
        <f t="shared" si="2289"/>
        <v>37</v>
      </c>
      <c r="ZU85" s="27" t="str">
        <f t="shared" si="2290"/>
        <v>77</v>
      </c>
      <c r="ZV85" s="27">
        <f t="shared" si="2291"/>
        <v>0</v>
      </c>
      <c r="ZW85" s="27" t="str">
        <f t="shared" si="2292"/>
        <v>49</v>
      </c>
      <c r="ZX85" s="27" t="str">
        <f t="shared" si="2293"/>
        <v>77</v>
      </c>
      <c r="ZY85" s="27" t="str">
        <f t="shared" si="2294"/>
        <v>77</v>
      </c>
      <c r="ZZ85" s="27" t="str">
        <f t="shared" si="2295"/>
        <v>67</v>
      </c>
      <c r="AAA85" s="27" t="str">
        <f t="shared" si="2296"/>
        <v>66</v>
      </c>
      <c r="AAB85" s="27" t="str">
        <f t="shared" si="2297"/>
        <v>71</v>
      </c>
      <c r="AAC85" s="27" t="str">
        <f t="shared" si="2298"/>
        <v>39</v>
      </c>
      <c r="AAD85" s="27">
        <f t="shared" si="2299"/>
        <v>0</v>
      </c>
      <c r="AAE85" s="27">
        <f t="shared" si="2300"/>
        <v>0</v>
      </c>
      <c r="AAF85" s="27">
        <f t="shared" si="2301"/>
        <v>0</v>
      </c>
      <c r="AAG85" s="27">
        <f t="shared" si="2302"/>
        <v>0</v>
      </c>
      <c r="AAH85" s="27">
        <f t="shared" si="2303"/>
        <v>0</v>
      </c>
      <c r="AAI85" s="27">
        <f t="shared" si="2304"/>
        <v>0</v>
      </c>
      <c r="AAJ85" s="27">
        <f t="shared" si="2305"/>
        <v>0</v>
      </c>
      <c r="AAK85" s="27">
        <f t="shared" si="2306"/>
        <v>0</v>
      </c>
      <c r="AAL85" s="27">
        <f t="shared" si="2307"/>
        <v>0</v>
      </c>
      <c r="AAM85" s="27">
        <f t="shared" si="2308"/>
        <v>0</v>
      </c>
      <c r="AAN85" s="27">
        <f t="shared" si="2309"/>
        <v>0</v>
      </c>
      <c r="AAO85" s="27">
        <f t="shared" si="2310"/>
        <v>0</v>
      </c>
      <c r="AAP85" s="27">
        <f t="shared" si="2311"/>
        <v>0</v>
      </c>
      <c r="AAQ85" s="27">
        <f t="shared" si="2312"/>
        <v>0</v>
      </c>
      <c r="AAR85" s="27">
        <f t="shared" si="2313"/>
        <v>0</v>
      </c>
      <c r="AAS85" s="27">
        <f t="shared" si="2314"/>
        <v>0</v>
      </c>
      <c r="AAT85" s="27">
        <f t="shared" si="2315"/>
        <v>0</v>
      </c>
      <c r="AAU85" s="27">
        <f t="shared" si="2316"/>
        <v>0</v>
      </c>
      <c r="AAV85" s="27">
        <f t="shared" si="2317"/>
        <v>0</v>
      </c>
      <c r="AAW85" s="27">
        <f t="shared" si="2318"/>
        <v>0</v>
      </c>
      <c r="AAX85" s="27">
        <f t="shared" si="2319"/>
        <v>0</v>
      </c>
      <c r="AAY85" s="27">
        <f t="shared" si="2320"/>
        <v>0</v>
      </c>
      <c r="AAZ85" s="27">
        <f t="shared" si="2321"/>
        <v>0</v>
      </c>
      <c r="ABA85" s="27">
        <f t="shared" si="2322"/>
        <v>0</v>
      </c>
      <c r="ABB85" s="27">
        <f t="shared" si="2323"/>
        <v>0</v>
      </c>
      <c r="ABC85" s="27">
        <f t="shared" si="2324"/>
        <v>0</v>
      </c>
      <c r="ABD85" s="27">
        <f t="shared" si="2325"/>
        <v>0</v>
      </c>
      <c r="ABE85" s="27">
        <f t="shared" si="2326"/>
        <v>0</v>
      </c>
      <c r="ABF85" s="27">
        <f t="shared" si="2327"/>
        <v>0</v>
      </c>
      <c r="ABG85" s="27">
        <f t="shared" si="2328"/>
        <v>0</v>
      </c>
      <c r="ABH85" s="27">
        <f t="shared" si="2329"/>
        <v>0</v>
      </c>
      <c r="ABI85" s="27">
        <f t="shared" si="2330"/>
        <v>0</v>
      </c>
      <c r="ABJ85" s="27">
        <f t="shared" si="2331"/>
        <v>0</v>
      </c>
      <c r="ABK85" s="27">
        <f t="shared" si="2332"/>
        <v>0</v>
      </c>
      <c r="ABL85" s="27">
        <f t="shared" si="2333"/>
        <v>0</v>
      </c>
      <c r="ABM85" s="27">
        <f t="shared" si="2334"/>
        <v>0</v>
      </c>
      <c r="ABN85" s="27">
        <f t="shared" si="2335"/>
        <v>0</v>
      </c>
      <c r="ABO85" s="27">
        <f t="shared" si="2336"/>
        <v>0</v>
      </c>
      <c r="ABP85" s="27">
        <f t="shared" si="2337"/>
        <v>0</v>
      </c>
      <c r="ABQ85" s="27">
        <f t="shared" si="2338"/>
        <v>0</v>
      </c>
      <c r="ABR85" s="27">
        <f t="shared" si="2339"/>
        <v>0</v>
      </c>
      <c r="ABS85" s="27">
        <f t="shared" si="2340"/>
        <v>0</v>
      </c>
      <c r="ABT85" s="27">
        <f t="shared" si="2341"/>
        <v>0</v>
      </c>
      <c r="ABU85" s="27">
        <f t="shared" si="2342"/>
        <v>0</v>
      </c>
      <c r="ABV85" s="27">
        <f t="shared" si="2343"/>
        <v>0</v>
      </c>
      <c r="ABW85" s="27">
        <f t="shared" si="2344"/>
        <v>0</v>
      </c>
      <c r="ABY85" s="28">
        <f t="shared" si="2345"/>
        <v>346.7</v>
      </c>
      <c r="ABZ85" s="28">
        <f t="shared" si="2346"/>
        <v>519.70000000000005</v>
      </c>
      <c r="ACA85" s="28">
        <f t="shared" si="2347"/>
        <v>179.80000000000004</v>
      </c>
      <c r="ACB85" s="28">
        <f t="shared" si="2348"/>
        <v>0</v>
      </c>
      <c r="ACC85" s="28">
        <f t="shared" si="2349"/>
        <v>0</v>
      </c>
      <c r="ACD85" s="28">
        <f t="shared" si="2350"/>
        <v>609.83333333333337</v>
      </c>
      <c r="ACG85" s="27" t="str">
        <f t="shared" si="2351"/>
        <v>32.3</v>
      </c>
      <c r="ACH85" s="27" t="str">
        <f t="shared" si="2352"/>
        <v>0</v>
      </c>
      <c r="ACI85" s="27" t="str">
        <f t="shared" si="2353"/>
        <v>9.8</v>
      </c>
      <c r="ACJ85" s="27" t="str">
        <f t="shared" si="2354"/>
        <v>84.6</v>
      </c>
      <c r="ACK85" s="27">
        <f t="shared" si="2355"/>
        <v>0</v>
      </c>
      <c r="ACL85" s="27" t="str">
        <f t="shared" si="2356"/>
        <v>60.3</v>
      </c>
      <c r="ACM85" s="27" t="str">
        <f t="shared" si="2357"/>
        <v>22.6</v>
      </c>
      <c r="ACN85" s="27">
        <f t="shared" si="2358"/>
        <v>0</v>
      </c>
      <c r="ACO85" s="27">
        <f t="shared" si="2359"/>
        <v>0</v>
      </c>
      <c r="ACP85" s="27" t="str">
        <f t="shared" si="2360"/>
        <v>28.9</v>
      </c>
      <c r="ACQ85" s="27">
        <f t="shared" si="2361"/>
        <v>0</v>
      </c>
      <c r="ACR85" s="27" t="str">
        <f t="shared" si="2362"/>
        <v>38.4</v>
      </c>
      <c r="ACS85" s="27" t="str">
        <f t="shared" si="2363"/>
        <v>5</v>
      </c>
      <c r="ACT85" s="27">
        <f t="shared" si="2364"/>
        <v>0</v>
      </c>
      <c r="ACU85" s="27" t="str">
        <f t="shared" si="2365"/>
        <v>27.9</v>
      </c>
      <c r="ACV85" s="27" t="str">
        <f t="shared" si="2366"/>
        <v>24.3</v>
      </c>
      <c r="ACW85" s="27" t="str">
        <f t="shared" si="2367"/>
        <v>104.2</v>
      </c>
      <c r="ACX85" s="27">
        <f t="shared" si="2368"/>
        <v>0</v>
      </c>
      <c r="ACY85" s="27">
        <f t="shared" si="2369"/>
        <v>0</v>
      </c>
      <c r="ACZ85" s="27" t="str">
        <f t="shared" si="2370"/>
        <v>76.7</v>
      </c>
      <c r="ADA85" s="27" t="str">
        <f t="shared" si="2371"/>
        <v>24</v>
      </c>
      <c r="ADB85" s="27" t="str">
        <f t="shared" si="2372"/>
        <v>80</v>
      </c>
      <c r="ADC85" s="27">
        <f t="shared" si="2373"/>
        <v>0</v>
      </c>
      <c r="ADD85" s="27" t="str">
        <f t="shared" si="2374"/>
        <v>19.9</v>
      </c>
      <c r="ADE85" s="27" t="str">
        <f t="shared" si="2375"/>
        <v>64.2</v>
      </c>
      <c r="ADF85" s="27" t="str">
        <f t="shared" si="2376"/>
        <v>75.4</v>
      </c>
      <c r="ADG85" s="27" t="str">
        <f t="shared" si="2377"/>
        <v>68.4</v>
      </c>
      <c r="ADH85" s="27" t="str">
        <f t="shared" si="2378"/>
        <v>37.9</v>
      </c>
      <c r="ADI85" s="27">
        <f t="shared" si="2379"/>
        <v>0</v>
      </c>
      <c r="ADJ85" s="27" t="str">
        <f t="shared" si="2380"/>
        <v>17.7</v>
      </c>
      <c r="ADK85" s="27" t="str">
        <f t="shared" si="2381"/>
        <v>11.6</v>
      </c>
      <c r="ADL85" s="27" t="str">
        <f t="shared" si="2382"/>
        <v>19.8</v>
      </c>
      <c r="ADM85" s="27" t="str">
        <f t="shared" si="2383"/>
        <v>22.4</v>
      </c>
      <c r="ADN85" s="27" t="str">
        <f t="shared" si="2384"/>
        <v>56.4</v>
      </c>
      <c r="ADO85" s="27" t="str">
        <f t="shared" si="2385"/>
        <v>7.9</v>
      </c>
      <c r="ADP85" s="27" t="str">
        <f t="shared" si="2386"/>
        <v>25.6</v>
      </c>
      <c r="ADQ85" s="27">
        <f t="shared" si="2387"/>
        <v>0</v>
      </c>
      <c r="ADR85" s="27">
        <f t="shared" si="2388"/>
        <v>0</v>
      </c>
      <c r="ADS85" s="27">
        <f t="shared" si="2389"/>
        <v>0</v>
      </c>
      <c r="ADT85" s="27">
        <f t="shared" si="2390"/>
        <v>0</v>
      </c>
      <c r="ADU85" s="27">
        <f t="shared" si="2391"/>
        <v>0</v>
      </c>
      <c r="ADV85" s="27">
        <f t="shared" si="2392"/>
        <v>0</v>
      </c>
      <c r="ADW85" s="27">
        <f t="shared" si="2393"/>
        <v>0</v>
      </c>
      <c r="ADX85" s="27">
        <f t="shared" si="2394"/>
        <v>0</v>
      </c>
      <c r="ADY85" s="27">
        <f t="shared" si="2395"/>
        <v>0</v>
      </c>
      <c r="ADZ85" s="27">
        <f t="shared" si="2396"/>
        <v>0</v>
      </c>
      <c r="AEA85" s="27">
        <f t="shared" si="2397"/>
        <v>0</v>
      </c>
      <c r="AEB85" s="27">
        <f t="shared" si="2398"/>
        <v>0</v>
      </c>
      <c r="AEC85" s="27">
        <f t="shared" si="2399"/>
        <v>0</v>
      </c>
      <c r="AED85" s="27">
        <f t="shared" si="2400"/>
        <v>0</v>
      </c>
      <c r="AEE85" s="27">
        <f t="shared" si="2401"/>
        <v>0</v>
      </c>
      <c r="AEF85" s="27">
        <f t="shared" si="2402"/>
        <v>0</v>
      </c>
      <c r="AEG85" s="27">
        <f t="shared" si="2403"/>
        <v>0</v>
      </c>
      <c r="AEH85" s="27">
        <f t="shared" si="2404"/>
        <v>0</v>
      </c>
      <c r="AEI85" s="27">
        <f t="shared" si="2405"/>
        <v>0</v>
      </c>
      <c r="AEJ85" s="27">
        <f t="shared" si="2406"/>
        <v>0</v>
      </c>
      <c r="AEK85" s="27">
        <f t="shared" si="2407"/>
        <v>0</v>
      </c>
      <c r="AEL85" s="27">
        <f t="shared" si="2408"/>
        <v>0</v>
      </c>
      <c r="AEM85" s="27">
        <f t="shared" si="2409"/>
        <v>0</v>
      </c>
      <c r="AEN85" s="27">
        <f t="shared" si="2410"/>
        <v>0</v>
      </c>
      <c r="AEO85" s="27">
        <f t="shared" si="2411"/>
        <v>0</v>
      </c>
      <c r="AEP85" s="27">
        <f t="shared" si="2412"/>
        <v>0</v>
      </c>
      <c r="AEQ85" s="27">
        <f t="shared" si="2413"/>
        <v>0</v>
      </c>
      <c r="AER85" s="27">
        <f t="shared" si="2414"/>
        <v>0</v>
      </c>
      <c r="AES85" s="27">
        <f t="shared" si="2415"/>
        <v>0</v>
      </c>
      <c r="AET85" s="27">
        <f t="shared" si="2416"/>
        <v>0</v>
      </c>
      <c r="AEU85" s="27">
        <f t="shared" si="2417"/>
        <v>0</v>
      </c>
      <c r="AEV85" s="27">
        <f t="shared" si="2418"/>
        <v>0</v>
      </c>
      <c r="AEW85" s="27">
        <f t="shared" si="2419"/>
        <v>0</v>
      </c>
      <c r="AEX85" s="27">
        <f t="shared" si="2420"/>
        <v>0</v>
      </c>
      <c r="AEY85" s="27">
        <f t="shared" si="2421"/>
        <v>0</v>
      </c>
      <c r="AEZ85" s="27">
        <f t="shared" si="2422"/>
        <v>0</v>
      </c>
      <c r="AFA85" s="27">
        <f t="shared" si="2423"/>
        <v>0</v>
      </c>
      <c r="AFB85" s="27">
        <f t="shared" si="2424"/>
        <v>0</v>
      </c>
      <c r="AFC85" s="27">
        <f t="shared" si="2425"/>
        <v>0</v>
      </c>
      <c r="AFD85" s="27">
        <f t="shared" si="2426"/>
        <v>0</v>
      </c>
      <c r="AFE85" s="27">
        <f t="shared" si="2427"/>
        <v>0</v>
      </c>
      <c r="AFF85" s="27">
        <f t="shared" si="2428"/>
        <v>0</v>
      </c>
      <c r="AFG85" s="27">
        <f t="shared" si="2429"/>
        <v>0</v>
      </c>
      <c r="AFH85" s="27">
        <f t="shared" si="2430"/>
        <v>0</v>
      </c>
      <c r="AFI85" s="27">
        <f t="shared" si="2431"/>
        <v>0</v>
      </c>
      <c r="AFJ85" s="27">
        <f t="shared" si="2432"/>
        <v>0</v>
      </c>
      <c r="AFL85" s="28">
        <f t="shared" si="2677"/>
        <v>61.75</v>
      </c>
      <c r="AFM85" s="28">
        <v>61.75</v>
      </c>
      <c r="AFN85" s="27">
        <v>1</v>
      </c>
      <c r="AFO85" s="27">
        <f t="shared" si="2433"/>
        <v>1</v>
      </c>
      <c r="AFP85" s="27">
        <f t="shared" si="2434"/>
        <v>1</v>
      </c>
      <c r="AFQ85" s="27">
        <f t="shared" si="2435"/>
        <v>1</v>
      </c>
      <c r="AFR85" s="27">
        <f t="shared" si="2436"/>
        <v>1</v>
      </c>
      <c r="AFS85" s="27">
        <f t="shared" si="2437"/>
        <v>0</v>
      </c>
      <c r="AFT85" s="27">
        <f t="shared" si="2438"/>
        <v>1</v>
      </c>
      <c r="AFU85" s="27">
        <f t="shared" si="2439"/>
        <v>1</v>
      </c>
      <c r="AFV85" s="27">
        <f t="shared" si="2440"/>
        <v>0</v>
      </c>
      <c r="AFW85" s="27">
        <f t="shared" si="2441"/>
        <v>0</v>
      </c>
      <c r="AFX85" s="27">
        <f t="shared" si="2442"/>
        <v>1</v>
      </c>
      <c r="AFY85" s="27">
        <f t="shared" si="2443"/>
        <v>0</v>
      </c>
      <c r="AFZ85" s="27">
        <f t="shared" si="2444"/>
        <v>1</v>
      </c>
      <c r="AGA85" s="27">
        <f t="shared" si="2445"/>
        <v>1</v>
      </c>
      <c r="AGB85" s="27">
        <f t="shared" si="2446"/>
        <v>0</v>
      </c>
      <c r="AGC85" s="27">
        <f t="shared" si="2447"/>
        <v>1</v>
      </c>
      <c r="AGD85" s="27">
        <f t="shared" si="2448"/>
        <v>1</v>
      </c>
      <c r="AGE85" s="27">
        <f t="shared" si="2449"/>
        <v>5</v>
      </c>
      <c r="AGF85" s="27">
        <f t="shared" si="2450"/>
        <v>0</v>
      </c>
      <c r="AGG85" s="27">
        <f t="shared" si="2451"/>
        <v>0</v>
      </c>
      <c r="AGH85" s="27">
        <f t="shared" si="2452"/>
        <v>1</v>
      </c>
      <c r="AGI85" s="27">
        <f t="shared" si="2453"/>
        <v>2</v>
      </c>
      <c r="AGJ85" s="27">
        <f t="shared" si="2454"/>
        <v>2</v>
      </c>
      <c r="AGK85" s="27">
        <f t="shared" si="2455"/>
        <v>0</v>
      </c>
      <c r="AGL85" s="27">
        <f t="shared" si="2456"/>
        <v>4</v>
      </c>
      <c r="AGM85" s="27">
        <f t="shared" si="2457"/>
        <v>3</v>
      </c>
      <c r="AGN85" s="27">
        <f t="shared" si="2458"/>
        <v>1</v>
      </c>
      <c r="AGO85" s="27">
        <f t="shared" si="2459"/>
        <v>1</v>
      </c>
      <c r="AGP85" s="27">
        <f t="shared" si="2460"/>
        <v>7</v>
      </c>
      <c r="AGQ85" s="27">
        <f t="shared" si="2461"/>
        <v>0</v>
      </c>
      <c r="AGR85" s="27">
        <f t="shared" si="2462"/>
        <v>1</v>
      </c>
      <c r="AGS85" s="27">
        <f t="shared" si="2463"/>
        <v>1</v>
      </c>
      <c r="AGT85" s="27">
        <f t="shared" si="2464"/>
        <v>1</v>
      </c>
      <c r="AGU85" s="27">
        <f t="shared" si="2465"/>
        <v>1</v>
      </c>
      <c r="AGV85" s="27">
        <f t="shared" si="2466"/>
        <v>6</v>
      </c>
      <c r="AGW85" s="27">
        <f t="shared" si="2467"/>
        <v>3</v>
      </c>
      <c r="AGX85" s="27">
        <f t="shared" si="2468"/>
        <v>1</v>
      </c>
      <c r="AGY85" s="27">
        <f t="shared" si="2469"/>
        <v>0</v>
      </c>
      <c r="AGZ85" s="27">
        <f t="shared" si="2470"/>
        <v>0</v>
      </c>
      <c r="AHA85" s="27">
        <f t="shared" si="2471"/>
        <v>0</v>
      </c>
      <c r="AHB85" s="27">
        <f t="shared" si="2472"/>
        <v>0</v>
      </c>
      <c r="AHC85" s="27">
        <f t="shared" si="2473"/>
        <v>0</v>
      </c>
      <c r="AHD85" s="27">
        <f t="shared" si="2474"/>
        <v>0</v>
      </c>
      <c r="AHE85" s="27">
        <f t="shared" si="2475"/>
        <v>0</v>
      </c>
      <c r="AHF85" s="27">
        <f t="shared" si="2476"/>
        <v>0</v>
      </c>
      <c r="AHG85" s="27">
        <f t="shared" si="2477"/>
        <v>0</v>
      </c>
      <c r="AHH85" s="27">
        <f t="shared" si="2478"/>
        <v>0</v>
      </c>
      <c r="AHI85" s="27">
        <f t="shared" si="2479"/>
        <v>0</v>
      </c>
      <c r="AHJ85" s="27">
        <f t="shared" si="2480"/>
        <v>0</v>
      </c>
      <c r="AHK85" s="27">
        <f t="shared" si="2481"/>
        <v>0</v>
      </c>
      <c r="AHL85" s="27">
        <f t="shared" si="2482"/>
        <v>0</v>
      </c>
      <c r="AHM85" s="27">
        <f t="shared" si="2483"/>
        <v>0</v>
      </c>
      <c r="AHN85" s="27">
        <f t="shared" si="2484"/>
        <v>0</v>
      </c>
      <c r="AHO85" s="27">
        <f t="shared" si="2485"/>
        <v>0</v>
      </c>
      <c r="AHP85" s="27">
        <f t="shared" si="2486"/>
        <v>0</v>
      </c>
      <c r="AHQ85" s="27">
        <f t="shared" si="2487"/>
        <v>0</v>
      </c>
      <c r="AHR85" s="27">
        <f t="shared" si="2488"/>
        <v>0</v>
      </c>
      <c r="AHS85" s="27">
        <f t="shared" si="2489"/>
        <v>0</v>
      </c>
      <c r="AHT85" s="27">
        <f t="shared" si="2490"/>
        <v>0</v>
      </c>
      <c r="AHU85" s="27">
        <f t="shared" si="2491"/>
        <v>0</v>
      </c>
      <c r="AHV85" s="27">
        <f t="shared" si="2492"/>
        <v>0</v>
      </c>
      <c r="AHW85" s="27">
        <f t="shared" si="2493"/>
        <v>0</v>
      </c>
      <c r="AHX85" s="27">
        <f t="shared" si="2494"/>
        <v>0</v>
      </c>
      <c r="AHY85" s="27">
        <f t="shared" si="2495"/>
        <v>0</v>
      </c>
      <c r="AHZ85" s="27">
        <f t="shared" si="2496"/>
        <v>0</v>
      </c>
      <c r="AIA85" s="27">
        <f t="shared" si="2497"/>
        <v>0</v>
      </c>
      <c r="AIB85" s="27">
        <f t="shared" si="2498"/>
        <v>0</v>
      </c>
      <c r="AIC85" s="27">
        <f t="shared" si="2499"/>
        <v>0</v>
      </c>
      <c r="AID85" s="27">
        <f t="shared" si="2500"/>
        <v>0</v>
      </c>
      <c r="AIE85" s="27">
        <f t="shared" si="2501"/>
        <v>0</v>
      </c>
      <c r="AIF85" s="27">
        <f t="shared" si="2502"/>
        <v>0</v>
      </c>
      <c r="AIG85" s="27">
        <f t="shared" si="2503"/>
        <v>0</v>
      </c>
      <c r="AIH85" s="27">
        <f t="shared" si="2504"/>
        <v>0</v>
      </c>
      <c r="AII85" s="27">
        <f t="shared" si="2505"/>
        <v>0</v>
      </c>
      <c r="AIJ85" s="27">
        <f t="shared" si="2506"/>
        <v>0</v>
      </c>
      <c r="AIK85" s="27">
        <f t="shared" si="2507"/>
        <v>0</v>
      </c>
      <c r="AIL85" s="27">
        <f t="shared" si="2508"/>
        <v>0</v>
      </c>
      <c r="AIM85" s="27">
        <f t="shared" si="2509"/>
        <v>0</v>
      </c>
      <c r="AIN85" s="27">
        <f t="shared" si="2510"/>
        <v>0</v>
      </c>
      <c r="AIO85" s="27">
        <f t="shared" si="2511"/>
        <v>0</v>
      </c>
      <c r="AIP85" s="27">
        <f t="shared" si="2512"/>
        <v>0</v>
      </c>
      <c r="AIQ85" s="27">
        <f t="shared" si="2513"/>
        <v>0</v>
      </c>
      <c r="AIR85" s="27">
        <f t="shared" si="2514"/>
        <v>0</v>
      </c>
      <c r="AIT85" s="27">
        <v>1</v>
      </c>
      <c r="AIU85" s="27">
        <v>1</v>
      </c>
      <c r="AIV85" s="27">
        <v>1</v>
      </c>
      <c r="AIW85" s="27">
        <f t="shared" si="2515"/>
        <v>1</v>
      </c>
      <c r="AIX85" s="27">
        <f t="shared" si="2516"/>
        <v>0</v>
      </c>
      <c r="AIY85" s="27">
        <f t="shared" si="2517"/>
        <v>0.5</v>
      </c>
      <c r="AIZ85" s="27">
        <f t="shared" si="2518"/>
        <v>1</v>
      </c>
      <c r="AJA85" s="27">
        <f t="shared" si="2519"/>
        <v>0</v>
      </c>
      <c r="AJB85" s="27">
        <f t="shared" si="2520"/>
        <v>0</v>
      </c>
      <c r="AJC85" s="27">
        <f t="shared" si="2521"/>
        <v>0.25</v>
      </c>
      <c r="AJD85" s="27">
        <f t="shared" si="2522"/>
        <v>0</v>
      </c>
      <c r="AJE85" s="27">
        <f t="shared" si="2523"/>
        <v>0.5</v>
      </c>
      <c r="AJF85" s="27">
        <f t="shared" si="2524"/>
        <v>1</v>
      </c>
      <c r="AJG85" s="27">
        <f t="shared" si="2525"/>
        <v>0</v>
      </c>
      <c r="AJH85" s="27">
        <f t="shared" si="2526"/>
        <v>0.5</v>
      </c>
      <c r="AJI85" s="27">
        <f t="shared" si="2527"/>
        <v>1</v>
      </c>
      <c r="AJJ85" s="27">
        <f t="shared" si="2528"/>
        <v>8</v>
      </c>
      <c r="AJK85" s="27">
        <f t="shared" si="2529"/>
        <v>0</v>
      </c>
      <c r="AJL85" s="27">
        <f t="shared" si="2530"/>
        <v>0</v>
      </c>
      <c r="AJM85" s="27">
        <f t="shared" si="2531"/>
        <v>2</v>
      </c>
      <c r="AJN85" s="27">
        <f t="shared" si="2532"/>
        <v>2</v>
      </c>
      <c r="AJO85" s="27">
        <f t="shared" si="2533"/>
        <v>1</v>
      </c>
      <c r="AJP85" s="27">
        <f t="shared" si="2534"/>
        <v>0</v>
      </c>
      <c r="AJQ85" s="27">
        <f t="shared" si="2535"/>
        <v>4</v>
      </c>
      <c r="AJR85" s="27">
        <f t="shared" si="2536"/>
        <v>8</v>
      </c>
      <c r="AJS85" s="27">
        <f t="shared" si="2537"/>
        <v>2</v>
      </c>
      <c r="AJT85" s="27">
        <f t="shared" si="2538"/>
        <v>1</v>
      </c>
      <c r="AJU85" s="27">
        <f t="shared" si="2539"/>
        <v>8</v>
      </c>
      <c r="AJV85" s="27">
        <f t="shared" si="2540"/>
        <v>0</v>
      </c>
      <c r="AJW85" s="27">
        <f t="shared" si="2541"/>
        <v>4</v>
      </c>
      <c r="AJX85" s="27">
        <f t="shared" si="2542"/>
        <v>1</v>
      </c>
      <c r="AJY85" s="27">
        <f t="shared" si="2543"/>
        <v>1</v>
      </c>
      <c r="AJZ85" s="27">
        <f t="shared" si="2544"/>
        <v>1</v>
      </c>
      <c r="AKA85" s="27">
        <f t="shared" si="2545"/>
        <v>4</v>
      </c>
      <c r="AKB85" s="27">
        <f t="shared" si="2546"/>
        <v>4</v>
      </c>
      <c r="AKC85" s="27">
        <f t="shared" si="2547"/>
        <v>2</v>
      </c>
      <c r="AKD85" s="27">
        <f t="shared" si="2548"/>
        <v>0</v>
      </c>
      <c r="AKE85" s="27">
        <f t="shared" si="2549"/>
        <v>0</v>
      </c>
      <c r="AKF85" s="27">
        <f t="shared" si="2550"/>
        <v>0</v>
      </c>
      <c r="AKG85" s="27">
        <f t="shared" si="2551"/>
        <v>0</v>
      </c>
      <c r="AKH85" s="27">
        <f t="shared" si="2552"/>
        <v>0</v>
      </c>
      <c r="AKI85" s="27">
        <f t="shared" si="2553"/>
        <v>0</v>
      </c>
      <c r="AKJ85" s="27">
        <f t="shared" si="2554"/>
        <v>0</v>
      </c>
      <c r="AKK85" s="27">
        <f t="shared" si="2555"/>
        <v>0</v>
      </c>
      <c r="AKL85" s="27">
        <f t="shared" si="2556"/>
        <v>0</v>
      </c>
      <c r="AKM85" s="27">
        <f t="shared" si="2557"/>
        <v>0</v>
      </c>
      <c r="AKN85" s="27">
        <f t="shared" si="2558"/>
        <v>0</v>
      </c>
      <c r="AKO85" s="27">
        <f t="shared" si="2559"/>
        <v>0</v>
      </c>
      <c r="AKP85" s="27">
        <f t="shared" si="2560"/>
        <v>0</v>
      </c>
      <c r="AKQ85" s="27">
        <f t="shared" si="2561"/>
        <v>0</v>
      </c>
      <c r="AKR85" s="27">
        <f t="shared" si="2562"/>
        <v>0</v>
      </c>
      <c r="AKS85" s="27">
        <f t="shared" si="2563"/>
        <v>0</v>
      </c>
      <c r="AKT85" s="27">
        <f t="shared" si="2564"/>
        <v>0</v>
      </c>
      <c r="AKU85" s="27">
        <f t="shared" si="2565"/>
        <v>0</v>
      </c>
      <c r="AKV85" s="27">
        <f t="shared" si="2566"/>
        <v>0</v>
      </c>
      <c r="AKW85" s="27">
        <f t="shared" si="2567"/>
        <v>0</v>
      </c>
      <c r="AKX85" s="27">
        <f t="shared" si="2568"/>
        <v>0</v>
      </c>
      <c r="AKY85" s="27">
        <f t="shared" si="2569"/>
        <v>0</v>
      </c>
      <c r="AKZ85" s="27">
        <f t="shared" si="2570"/>
        <v>0</v>
      </c>
      <c r="ALA85" s="27">
        <f t="shared" si="2571"/>
        <v>0</v>
      </c>
      <c r="ALB85" s="27">
        <f t="shared" si="2572"/>
        <v>0</v>
      </c>
      <c r="ALC85" s="27">
        <f t="shared" si="2573"/>
        <v>0</v>
      </c>
      <c r="ALD85" s="27">
        <f t="shared" si="2574"/>
        <v>0</v>
      </c>
      <c r="ALE85" s="27">
        <f t="shared" si="2575"/>
        <v>0</v>
      </c>
      <c r="ALF85" s="27">
        <f t="shared" si="2576"/>
        <v>0</v>
      </c>
      <c r="ALG85" s="27">
        <f t="shared" si="2577"/>
        <v>0</v>
      </c>
      <c r="ALH85" s="27">
        <f t="shared" si="2578"/>
        <v>0</v>
      </c>
      <c r="ALI85" s="27">
        <f t="shared" si="2579"/>
        <v>0</v>
      </c>
      <c r="ALJ85" s="27">
        <f t="shared" si="2580"/>
        <v>0</v>
      </c>
      <c r="ALK85" s="27">
        <f t="shared" si="2581"/>
        <v>0</v>
      </c>
      <c r="ALL85" s="27">
        <f t="shared" si="2582"/>
        <v>0</v>
      </c>
      <c r="ALM85" s="27">
        <f t="shared" si="2583"/>
        <v>0</v>
      </c>
      <c r="ALN85" s="27">
        <f t="shared" si="2584"/>
        <v>0</v>
      </c>
      <c r="ALO85" s="27">
        <f t="shared" si="2585"/>
        <v>0</v>
      </c>
      <c r="ALP85" s="27">
        <f t="shared" si="2586"/>
        <v>0</v>
      </c>
      <c r="ALQ85" s="27">
        <f t="shared" si="2587"/>
        <v>0</v>
      </c>
      <c r="ALR85" s="27">
        <f t="shared" si="2588"/>
        <v>0</v>
      </c>
      <c r="ALS85" s="27">
        <f t="shared" si="2589"/>
        <v>0</v>
      </c>
      <c r="ALT85" s="27">
        <f t="shared" si="2590"/>
        <v>0</v>
      </c>
      <c r="ALU85" s="27">
        <f t="shared" si="2591"/>
        <v>0</v>
      </c>
      <c r="ALV85" s="27">
        <f t="shared" si="2592"/>
        <v>0</v>
      </c>
      <c r="ALW85" s="27">
        <f t="shared" si="2593"/>
        <v>0</v>
      </c>
      <c r="ALY85" s="27" t="s">
        <v>10</v>
      </c>
      <c r="ALZ85" s="27">
        <v>8</v>
      </c>
      <c r="AMA85" s="27">
        <v>8</v>
      </c>
      <c r="AMB85" s="27">
        <v>8</v>
      </c>
      <c r="AMC85" s="27">
        <v>8</v>
      </c>
      <c r="AMD85" s="27">
        <v>2</v>
      </c>
      <c r="AME85" s="27">
        <v>4</v>
      </c>
      <c r="AMF85" s="27">
        <v>4</v>
      </c>
      <c r="AMG85" s="27">
        <v>4</v>
      </c>
      <c r="AMH85" s="27">
        <v>1</v>
      </c>
      <c r="AMK85" s="28">
        <v>1786</v>
      </c>
      <c r="AML85" s="28">
        <f t="shared" si="2594"/>
        <v>1786</v>
      </c>
      <c r="AMN85" s="28">
        <v>1866</v>
      </c>
      <c r="AMO85" s="27" t="str">
        <f t="shared" si="2595"/>
        <v>1876</v>
      </c>
      <c r="AMP85" s="27" t="str">
        <f t="shared" si="2596"/>
        <v>1857</v>
      </c>
      <c r="AMQ85" s="27" t="str">
        <f t="shared" si="2597"/>
        <v>1842</v>
      </c>
      <c r="AMR85" s="27" t="str">
        <f t="shared" si="2598"/>
        <v>1857</v>
      </c>
      <c r="AMS85" s="27" t="str">
        <f t="shared" si="2599"/>
        <v>1857</v>
      </c>
      <c r="AMT85" s="27" t="str">
        <f t="shared" si="2600"/>
        <v>1866</v>
      </c>
      <c r="AMU85" s="27" t="str">
        <f t="shared" si="2601"/>
        <v>1845</v>
      </c>
      <c r="AMV85" s="27" t="str">
        <f t="shared" si="2602"/>
        <v>1845</v>
      </c>
      <c r="AMW85" s="27" t="str">
        <f t="shared" si="2603"/>
        <v>1845</v>
      </c>
      <c r="AMX85" s="27" t="str">
        <f t="shared" si="2604"/>
        <v>1826</v>
      </c>
      <c r="AMY85" s="27" t="str">
        <f t="shared" si="2605"/>
        <v>1826</v>
      </c>
      <c r="AMZ85" s="27" t="str">
        <f t="shared" si="2606"/>
        <v>1838</v>
      </c>
      <c r="ANA85" s="27" t="str">
        <f t="shared" si="2607"/>
        <v>1814</v>
      </c>
      <c r="ANB85" s="27" t="str">
        <f t="shared" si="2608"/>
        <v>1814</v>
      </c>
      <c r="ANC85" s="27" t="str">
        <f t="shared" si="2609"/>
        <v>1804</v>
      </c>
      <c r="AND85" s="27" t="str">
        <f t="shared" si="2610"/>
        <v>1788</v>
      </c>
      <c r="ANE85" s="27" t="str">
        <f t="shared" si="2611"/>
        <v>1816</v>
      </c>
      <c r="ANF85" s="27" t="str">
        <f t="shared" si="2612"/>
        <v>1816</v>
      </c>
      <c r="ANG85" s="27" t="str">
        <f t="shared" si="2613"/>
        <v>1816</v>
      </c>
      <c r="ANH85" s="27" t="str">
        <f t="shared" si="2614"/>
        <v>1830</v>
      </c>
      <c r="ANI85" s="27" t="str">
        <f t="shared" si="2615"/>
        <v>1819</v>
      </c>
      <c r="ANJ85" s="27" t="str">
        <f t="shared" si="2616"/>
        <v>1844</v>
      </c>
      <c r="ANK85" s="27" t="str">
        <f t="shared" si="2617"/>
        <v>1844</v>
      </c>
      <c r="ANL85" s="27" t="str">
        <f t="shared" si="2618"/>
        <v>1837</v>
      </c>
      <c r="ANM85" s="27" t="str">
        <f t="shared" si="2619"/>
        <v>1861</v>
      </c>
      <c r="ANN85" s="27" t="str">
        <f t="shared" si="2620"/>
        <v>1871</v>
      </c>
      <c r="ANO85" s="27" t="str">
        <f t="shared" si="2621"/>
        <v>1879</v>
      </c>
      <c r="ANP85" s="27" t="str">
        <f t="shared" si="2622"/>
        <v>1870</v>
      </c>
      <c r="ANQ85" s="27" t="str">
        <f t="shared" si="2623"/>
        <v>1870</v>
      </c>
      <c r="ANR85" s="27" t="str">
        <f t="shared" si="2624"/>
        <v>1848</v>
      </c>
      <c r="ANS85" s="27" t="str">
        <f t="shared" si="2625"/>
        <v>1836</v>
      </c>
      <c r="ANT85" s="27" t="str">
        <f t="shared" si="2626"/>
        <v>1820</v>
      </c>
      <c r="ANU85" s="27" t="str">
        <f t="shared" si="2627"/>
        <v>1812</v>
      </c>
      <c r="ANV85" s="27" t="str">
        <f t="shared" si="2628"/>
        <v>1809</v>
      </c>
      <c r="ANW85" s="27" t="str">
        <f t="shared" si="2629"/>
        <v>1802</v>
      </c>
      <c r="ANX85" s="27" t="str">
        <f t="shared" si="2630"/>
        <v>1786</v>
      </c>
      <c r="ANY85" s="27" t="str">
        <f t="shared" si="2631"/>
        <v>1786</v>
      </c>
      <c r="ANZ85" s="27" t="str">
        <f t="shared" si="2632"/>
        <v>1786</v>
      </c>
      <c r="AOA85" s="27" t="str">
        <f t="shared" si="2633"/>
        <v>1786</v>
      </c>
      <c r="AOB85" s="27" t="str">
        <f t="shared" si="2634"/>
        <v>1786</v>
      </c>
      <c r="AOC85" s="27" t="str">
        <f t="shared" si="2635"/>
        <v>1786</v>
      </c>
      <c r="AOD85" s="27" t="str">
        <f t="shared" si="2636"/>
        <v>1786</v>
      </c>
      <c r="AOE85" s="27" t="str">
        <f t="shared" si="2637"/>
        <v>1786</v>
      </c>
      <c r="AOF85" s="27" t="str">
        <f t="shared" si="2638"/>
        <v>1786</v>
      </c>
      <c r="AOG85" s="27" t="str">
        <f t="shared" si="2639"/>
        <v>1786</v>
      </c>
      <c r="AOH85" s="27" t="str">
        <f t="shared" si="2640"/>
        <v>1786</v>
      </c>
      <c r="AOI85" s="27" t="str">
        <f t="shared" si="2641"/>
        <v>1786</v>
      </c>
      <c r="AOJ85" s="27" t="str">
        <f t="shared" si="2642"/>
        <v>1786</v>
      </c>
      <c r="AOK85" s="27" t="str">
        <f t="shared" si="2643"/>
        <v>1786</v>
      </c>
      <c r="AOL85" s="27" t="str">
        <f t="shared" si="2644"/>
        <v>1786</v>
      </c>
      <c r="AOM85" s="27" t="str">
        <f t="shared" si="2645"/>
        <v>1786</v>
      </c>
      <c r="AON85" s="27" t="str">
        <f t="shared" si="2646"/>
        <v>1786</v>
      </c>
      <c r="AOO85" s="27" t="str">
        <f t="shared" si="2647"/>
        <v>1786</v>
      </c>
      <c r="AOP85" s="27" t="str">
        <f t="shared" si="2648"/>
        <v>1786</v>
      </c>
      <c r="AOQ85" s="27" t="str">
        <f t="shared" si="2649"/>
        <v>1786</v>
      </c>
      <c r="AOR85" s="27" t="str">
        <f t="shared" si="2650"/>
        <v>1786</v>
      </c>
      <c r="AOS85" s="27" t="str">
        <f t="shared" si="2651"/>
        <v>1786</v>
      </c>
      <c r="AOT85" s="27" t="str">
        <f t="shared" si="2652"/>
        <v>1786</v>
      </c>
      <c r="AOU85" s="27" t="str">
        <f t="shared" si="2653"/>
        <v>1786</v>
      </c>
      <c r="AOV85" s="27" t="str">
        <f t="shared" si="2654"/>
        <v>1786</v>
      </c>
      <c r="AOW85" s="27" t="str">
        <f t="shared" si="2655"/>
        <v>1786</v>
      </c>
      <c r="AOX85" s="27" t="str">
        <f t="shared" si="2656"/>
        <v>1786</v>
      </c>
      <c r="AOY85" s="27" t="str">
        <f t="shared" si="2657"/>
        <v>1786</v>
      </c>
      <c r="AOZ85" s="27" t="str">
        <f t="shared" si="2658"/>
        <v>1786</v>
      </c>
      <c r="APA85" s="27" t="str">
        <f t="shared" si="2659"/>
        <v>1786</v>
      </c>
      <c r="APB85" s="27" t="str">
        <f t="shared" si="2660"/>
        <v>1786</v>
      </c>
      <c r="APC85" s="27" t="str">
        <f t="shared" si="2661"/>
        <v>1786</v>
      </c>
      <c r="APD85" s="27" t="str">
        <f t="shared" si="2662"/>
        <v>1786</v>
      </c>
      <c r="APE85" s="27" t="str">
        <f t="shared" si="2663"/>
        <v>1786</v>
      </c>
      <c r="APF85" s="27" t="str">
        <f t="shared" si="2664"/>
        <v>1786</v>
      </c>
      <c r="APG85" s="27" t="str">
        <f t="shared" si="2665"/>
        <v>1786</v>
      </c>
      <c r="APH85" s="27" t="str">
        <f t="shared" si="2666"/>
        <v>1786</v>
      </c>
      <c r="API85" s="27" t="str">
        <f t="shared" si="2667"/>
        <v>1786</v>
      </c>
      <c r="APJ85" s="27" t="str">
        <f t="shared" si="2668"/>
        <v>1786</v>
      </c>
      <c r="APK85" s="27" t="str">
        <f t="shared" si="2669"/>
        <v>1786</v>
      </c>
      <c r="APL85" s="27" t="str">
        <f t="shared" si="2670"/>
        <v>1786</v>
      </c>
      <c r="APM85" s="27" t="str">
        <f t="shared" si="2671"/>
        <v>1786</v>
      </c>
      <c r="APN85" s="27" t="str">
        <f t="shared" si="2672"/>
        <v>1786</v>
      </c>
      <c r="APO85" s="27" t="str">
        <f t="shared" si="2673"/>
        <v>1786</v>
      </c>
      <c r="APP85" s="27" t="str">
        <f t="shared" si="2674"/>
        <v>1786</v>
      </c>
      <c r="APQ85" s="27" t="str">
        <f t="shared" si="2675"/>
        <v>1786</v>
      </c>
      <c r="APR85" s="27" t="str">
        <f t="shared" si="2676"/>
        <v>1786</v>
      </c>
    </row>
    <row r="86" spans="1:1022 1025:1110" x14ac:dyDescent="0.35">
      <c r="A86" s="27">
        <v>41</v>
      </c>
      <c r="B86" s="85" t="s">
        <v>111</v>
      </c>
      <c r="C86" s="91">
        <f>VLOOKUP(A86, Rankings!$A$2:$AN$129, 40, FALSE)</f>
        <v>84</v>
      </c>
      <c r="D86" s="23" t="s">
        <v>377</v>
      </c>
      <c r="I86" s="29">
        <f t="shared" si="1785"/>
        <v>12.5</v>
      </c>
      <c r="L86" s="27" t="s">
        <v>2210</v>
      </c>
      <c r="M86" s="27" t="s">
        <v>2561</v>
      </c>
      <c r="N86" s="27" t="s">
        <v>2870</v>
      </c>
      <c r="O86" s="27" t="s">
        <v>24</v>
      </c>
      <c r="P86" s="27" t="s">
        <v>24</v>
      </c>
      <c r="Q86" s="27" t="s">
        <v>24</v>
      </c>
      <c r="R86" s="27" t="s">
        <v>24</v>
      </c>
      <c r="S86" s="27" t="s">
        <v>3621</v>
      </c>
      <c r="T86" s="27" t="s">
        <v>3668</v>
      </c>
      <c r="U86" s="27" t="s">
        <v>24</v>
      </c>
      <c r="V86" s="27" t="s">
        <v>24</v>
      </c>
      <c r="W86" s="27" t="s">
        <v>4134</v>
      </c>
      <c r="X86" s="27" t="s">
        <v>24</v>
      </c>
      <c r="Y86" s="27" t="s">
        <v>24</v>
      </c>
      <c r="Z86" s="27" t="s">
        <v>4493</v>
      </c>
      <c r="AA86" s="27" t="s">
        <v>24</v>
      </c>
      <c r="AB86" s="27" t="s">
        <v>24</v>
      </c>
      <c r="AC86" s="27" t="s">
        <v>24</v>
      </c>
      <c r="AD86" s="27" t="s">
        <v>24</v>
      </c>
      <c r="AE86" s="27" t="s">
        <v>24</v>
      </c>
      <c r="AF86" s="27" t="s">
        <v>5051</v>
      </c>
      <c r="AG86" s="27" t="s">
        <v>24</v>
      </c>
      <c r="AH86" s="27" t="s">
        <v>24</v>
      </c>
      <c r="AI86" s="27" t="s">
        <v>5433</v>
      </c>
      <c r="AJ86" s="27" t="s">
        <v>24</v>
      </c>
      <c r="AK86" s="27" t="s">
        <v>24</v>
      </c>
      <c r="AL86" s="27" t="s">
        <v>5703</v>
      </c>
      <c r="AM86" s="27" t="s">
        <v>24</v>
      </c>
      <c r="AN86" s="27" t="s">
        <v>24</v>
      </c>
      <c r="AO86" s="27" t="s">
        <v>6074</v>
      </c>
      <c r="AP86" s="27" t="s">
        <v>24</v>
      </c>
      <c r="AQ86" s="27" t="s">
        <v>24</v>
      </c>
      <c r="AR86" s="27" t="s">
        <v>6343</v>
      </c>
      <c r="AS86" s="27" t="s">
        <v>24</v>
      </c>
      <c r="AT86" s="27" t="s">
        <v>24</v>
      </c>
      <c r="AU86" s="27" t="s">
        <v>6752</v>
      </c>
      <c r="AV86" s="27" t="s">
        <v>24</v>
      </c>
      <c r="AW86" s="27" t="s">
        <v>24</v>
      </c>
      <c r="AX86" s="27" t="s">
        <v>24</v>
      </c>
      <c r="AY86" s="27" t="s">
        <v>24</v>
      </c>
      <c r="AZ86" s="27" t="s">
        <v>24</v>
      </c>
      <c r="BA86" s="27" t="s">
        <v>24</v>
      </c>
      <c r="BB86" s="27" t="s">
        <v>24</v>
      </c>
      <c r="BC86" s="27" t="s">
        <v>24</v>
      </c>
      <c r="BD86" s="27" t="s">
        <v>24</v>
      </c>
      <c r="BE86" s="27" t="s">
        <v>24</v>
      </c>
      <c r="BF86" s="27" t="s">
        <v>24</v>
      </c>
      <c r="BG86" s="27" t="s">
        <v>24</v>
      </c>
      <c r="BH86" s="27" t="s">
        <v>24</v>
      </c>
      <c r="BI86" s="27" t="s">
        <v>24</v>
      </c>
      <c r="BJ86" s="27" t="s">
        <v>24</v>
      </c>
      <c r="BK86" s="27" t="s">
        <v>24</v>
      </c>
      <c r="BL86" s="27" t="s">
        <v>24</v>
      </c>
      <c r="BM86" s="27" t="s">
        <v>24</v>
      </c>
      <c r="BN86" s="27" t="s">
        <v>24</v>
      </c>
      <c r="BO86" s="27" t="s">
        <v>24</v>
      </c>
      <c r="BP86" s="27" t="s">
        <v>24</v>
      </c>
      <c r="BQ86" s="27" t="s">
        <v>24</v>
      </c>
      <c r="BR86" s="27" t="s">
        <v>24</v>
      </c>
      <c r="BS86" s="27" t="s">
        <v>24</v>
      </c>
      <c r="BT86" s="27" t="s">
        <v>24</v>
      </c>
      <c r="BU86" s="27" t="s">
        <v>24</v>
      </c>
      <c r="BV86" s="27" t="s">
        <v>24</v>
      </c>
      <c r="BW86" s="27" t="s">
        <v>24</v>
      </c>
      <c r="BX86" s="27" t="s">
        <v>24</v>
      </c>
      <c r="BY86" s="27" t="s">
        <v>24</v>
      </c>
      <c r="BZ86" s="27" t="s">
        <v>24</v>
      </c>
      <c r="CA86" s="27" t="s">
        <v>24</v>
      </c>
      <c r="CB86" s="27" t="s">
        <v>24</v>
      </c>
      <c r="CC86" s="27" t="s">
        <v>24</v>
      </c>
      <c r="CD86" s="27" t="s">
        <v>24</v>
      </c>
      <c r="CE86" s="27" t="s">
        <v>24</v>
      </c>
      <c r="CF86" s="27" t="s">
        <v>24</v>
      </c>
      <c r="CG86" s="27" t="s">
        <v>24</v>
      </c>
      <c r="CH86" s="27" t="s">
        <v>24</v>
      </c>
      <c r="CI86" s="27" t="s">
        <v>24</v>
      </c>
      <c r="CJ86" s="27" t="s">
        <v>24</v>
      </c>
      <c r="CK86" s="27" t="s">
        <v>24</v>
      </c>
      <c r="CL86" s="27" t="s">
        <v>24</v>
      </c>
      <c r="CM86" s="27" t="s">
        <v>24</v>
      </c>
      <c r="CN86" s="27" t="s">
        <v>24</v>
      </c>
      <c r="CO86" s="27" t="s">
        <v>24</v>
      </c>
      <c r="CQ86" s="28">
        <f t="shared" si="1786"/>
        <v>3</v>
      </c>
      <c r="CR86" s="28">
        <f t="shared" si="1787"/>
        <v>2</v>
      </c>
      <c r="CS86" s="28">
        <f t="shared" si="1788"/>
        <v>2</v>
      </c>
      <c r="CT86" s="28">
        <f t="shared" si="1789"/>
        <v>5</v>
      </c>
      <c r="CU86" s="28">
        <f t="shared" si="1790"/>
        <v>2</v>
      </c>
      <c r="CV86" s="28">
        <f t="shared" si="1791"/>
        <v>2</v>
      </c>
      <c r="CW86" s="28">
        <f t="shared" si="1792"/>
        <v>2</v>
      </c>
      <c r="CX86" s="28">
        <f t="shared" si="1793"/>
        <v>3</v>
      </c>
      <c r="CY86" s="28">
        <f t="shared" si="1794"/>
        <v>0</v>
      </c>
      <c r="CZ86" s="28">
        <f t="shared" si="1795"/>
        <v>0</v>
      </c>
      <c r="DA86" s="28">
        <f t="shared" si="1796"/>
        <v>0</v>
      </c>
      <c r="DB86" s="28">
        <f t="shared" si="1797"/>
        <v>0</v>
      </c>
      <c r="DC86" s="28">
        <f t="shared" si="1798"/>
        <v>0</v>
      </c>
      <c r="DD86" s="28">
        <f t="shared" si="1799"/>
        <v>0</v>
      </c>
      <c r="DE86" s="28">
        <f t="shared" si="1800"/>
        <v>0</v>
      </c>
      <c r="DF86" s="28">
        <f t="shared" si="1801"/>
        <v>1</v>
      </c>
      <c r="DG86" s="28">
        <f t="shared" si="1802"/>
        <v>0</v>
      </c>
      <c r="DH86" s="28">
        <f t="shared" si="1803"/>
        <v>0</v>
      </c>
      <c r="DI86" s="28">
        <f t="shared" si="1804"/>
        <v>0</v>
      </c>
      <c r="DJ86" s="28">
        <f t="shared" si="1805"/>
        <v>0</v>
      </c>
      <c r="DK86" s="28">
        <f t="shared" si="1806"/>
        <v>0</v>
      </c>
      <c r="DL86" s="28">
        <f t="shared" si="1807"/>
        <v>0</v>
      </c>
      <c r="DM86" s="28">
        <f t="shared" si="1808"/>
        <v>0</v>
      </c>
      <c r="DN86" s="28">
        <f t="shared" si="1809"/>
        <v>0</v>
      </c>
      <c r="DO86" s="28">
        <f t="shared" si="1810"/>
        <v>0</v>
      </c>
      <c r="DP86" s="28">
        <f t="shared" si="1811"/>
        <v>1</v>
      </c>
      <c r="DR86">
        <f t="shared" si="1812"/>
        <v>1</v>
      </c>
      <c r="DS86">
        <f t="shared" si="1813"/>
        <v>3</v>
      </c>
      <c r="DT86">
        <f t="shared" si="1814"/>
        <v>2</v>
      </c>
      <c r="DU86">
        <f t="shared" si="1815"/>
        <v>0</v>
      </c>
      <c r="DV86">
        <f t="shared" si="1816"/>
        <v>0</v>
      </c>
      <c r="DW86">
        <f t="shared" si="1817"/>
        <v>0</v>
      </c>
      <c r="DX86">
        <f t="shared" si="1818"/>
        <v>0</v>
      </c>
      <c r="DY86">
        <f t="shared" si="1819"/>
        <v>12</v>
      </c>
      <c r="DZ86">
        <f t="shared" si="1820"/>
        <v>4</v>
      </c>
      <c r="EA86">
        <f t="shared" si="1821"/>
        <v>0</v>
      </c>
      <c r="EB86">
        <f t="shared" si="1822"/>
        <v>0</v>
      </c>
      <c r="EC86">
        <f t="shared" si="1823"/>
        <v>1</v>
      </c>
      <c r="ED86">
        <f t="shared" si="1824"/>
        <v>0</v>
      </c>
      <c r="EE86">
        <f t="shared" si="1825"/>
        <v>0</v>
      </c>
      <c r="EF86">
        <f t="shared" si="1826"/>
        <v>3</v>
      </c>
      <c r="EG86">
        <f t="shared" si="1827"/>
        <v>0</v>
      </c>
      <c r="EH86">
        <f t="shared" si="1828"/>
        <v>0</v>
      </c>
      <c r="EI86">
        <f t="shared" si="1829"/>
        <v>0</v>
      </c>
      <c r="EJ86">
        <f t="shared" si="1830"/>
        <v>0</v>
      </c>
      <c r="EK86">
        <f t="shared" si="1831"/>
        <v>0</v>
      </c>
      <c r="EL86">
        <f t="shared" si="1832"/>
        <v>4</v>
      </c>
      <c r="EM86">
        <f t="shared" si="1833"/>
        <v>0</v>
      </c>
      <c r="EN86">
        <f t="shared" si="1834"/>
        <v>0</v>
      </c>
      <c r="EO86">
        <f t="shared" si="1835"/>
        <v>1</v>
      </c>
      <c r="EP86">
        <f t="shared" si="1836"/>
        <v>0</v>
      </c>
      <c r="EQ86">
        <f t="shared" si="1837"/>
        <v>0</v>
      </c>
      <c r="ER86">
        <f t="shared" si="1838"/>
        <v>4</v>
      </c>
      <c r="ES86">
        <f t="shared" si="1839"/>
        <v>0</v>
      </c>
      <c r="ET86">
        <f t="shared" si="1840"/>
        <v>0</v>
      </c>
      <c r="EU86">
        <f t="shared" si="1841"/>
        <v>4</v>
      </c>
      <c r="EV86">
        <f t="shared" si="1842"/>
        <v>0</v>
      </c>
      <c r="EW86">
        <f t="shared" si="1843"/>
        <v>0</v>
      </c>
      <c r="EX86">
        <f t="shared" si="1844"/>
        <v>2</v>
      </c>
      <c r="EY86">
        <f t="shared" si="1845"/>
        <v>0</v>
      </c>
      <c r="EZ86">
        <f t="shared" si="1846"/>
        <v>0</v>
      </c>
      <c r="FA86">
        <f t="shared" si="1847"/>
        <v>4</v>
      </c>
      <c r="FB86">
        <f t="shared" si="1848"/>
        <v>0</v>
      </c>
      <c r="FC86">
        <f t="shared" si="1849"/>
        <v>0</v>
      </c>
      <c r="FD86">
        <f t="shared" si="1850"/>
        <v>0</v>
      </c>
      <c r="FE86">
        <f t="shared" si="1851"/>
        <v>0</v>
      </c>
      <c r="FF86">
        <f t="shared" si="1852"/>
        <v>0</v>
      </c>
      <c r="FG86">
        <f t="shared" si="1853"/>
        <v>0</v>
      </c>
      <c r="FH86">
        <f t="shared" si="1854"/>
        <v>0</v>
      </c>
      <c r="FI86">
        <f t="shared" si="1855"/>
        <v>0</v>
      </c>
      <c r="FJ86">
        <f t="shared" si="1856"/>
        <v>0</v>
      </c>
      <c r="FK86">
        <f t="shared" si="1857"/>
        <v>0</v>
      </c>
      <c r="FL86">
        <f t="shared" si="1858"/>
        <v>0</v>
      </c>
      <c r="FM86">
        <f t="shared" si="1859"/>
        <v>0</v>
      </c>
      <c r="FN86">
        <f t="shared" si="1860"/>
        <v>0</v>
      </c>
      <c r="FO86">
        <f t="shared" si="1861"/>
        <v>0</v>
      </c>
      <c r="FP86">
        <f t="shared" si="1862"/>
        <v>0</v>
      </c>
      <c r="FQ86">
        <f t="shared" si="1863"/>
        <v>0</v>
      </c>
      <c r="FR86">
        <f t="shared" si="1864"/>
        <v>0</v>
      </c>
      <c r="FS86">
        <f t="shared" si="1865"/>
        <v>0</v>
      </c>
      <c r="FT86">
        <f t="shared" si="1866"/>
        <v>0</v>
      </c>
      <c r="FU86">
        <f t="shared" si="1867"/>
        <v>0</v>
      </c>
      <c r="FV86">
        <f t="shared" si="1868"/>
        <v>0</v>
      </c>
      <c r="FW86">
        <f t="shared" si="1869"/>
        <v>0</v>
      </c>
      <c r="FX86">
        <f t="shared" si="1870"/>
        <v>0</v>
      </c>
      <c r="FY86">
        <f t="shared" si="1871"/>
        <v>0</v>
      </c>
      <c r="FZ86">
        <f t="shared" si="1872"/>
        <v>0</v>
      </c>
      <c r="GA86">
        <f t="shared" si="1873"/>
        <v>0</v>
      </c>
      <c r="GB86">
        <f t="shared" si="1874"/>
        <v>0</v>
      </c>
      <c r="GC86">
        <f t="shared" si="1875"/>
        <v>0</v>
      </c>
      <c r="GD86">
        <f t="shared" si="1876"/>
        <v>0</v>
      </c>
      <c r="GE86">
        <f t="shared" si="1877"/>
        <v>0</v>
      </c>
      <c r="GF86">
        <f t="shared" si="1878"/>
        <v>0</v>
      </c>
      <c r="GG86">
        <f t="shared" si="1879"/>
        <v>0</v>
      </c>
      <c r="GH86">
        <f t="shared" si="1880"/>
        <v>0</v>
      </c>
      <c r="GI86">
        <f t="shared" si="1881"/>
        <v>0</v>
      </c>
      <c r="GJ86">
        <f t="shared" si="1882"/>
        <v>0</v>
      </c>
      <c r="GK86">
        <f t="shared" si="1883"/>
        <v>0</v>
      </c>
      <c r="GL86">
        <f t="shared" si="1884"/>
        <v>0</v>
      </c>
      <c r="GM86">
        <f t="shared" si="1885"/>
        <v>0</v>
      </c>
      <c r="GN86">
        <f t="shared" si="1886"/>
        <v>0</v>
      </c>
      <c r="GO86">
        <f t="shared" si="1887"/>
        <v>0</v>
      </c>
      <c r="GP86">
        <f t="shared" si="1888"/>
        <v>0</v>
      </c>
      <c r="GQ86">
        <f t="shared" si="1889"/>
        <v>0</v>
      </c>
      <c r="GR86">
        <f t="shared" si="1890"/>
        <v>0</v>
      </c>
      <c r="GS86">
        <f t="shared" si="1891"/>
        <v>0</v>
      </c>
      <c r="GT86">
        <f t="shared" si="1892"/>
        <v>0</v>
      </c>
      <c r="GU86">
        <f t="shared" si="1893"/>
        <v>0</v>
      </c>
      <c r="GW86" s="28">
        <f t="shared" si="1894"/>
        <v>6.239444203349426</v>
      </c>
      <c r="GX86" s="28">
        <f t="shared" si="1895"/>
        <v>0</v>
      </c>
      <c r="GY86" s="28">
        <f t="shared" si="1896"/>
        <v>0.34376997880440241</v>
      </c>
      <c r="GZ86" s="28">
        <f t="shared" si="1897"/>
        <v>0</v>
      </c>
      <c r="HA86" s="28">
        <f t="shared" si="1898"/>
        <v>0</v>
      </c>
      <c r="HB86" s="28">
        <f t="shared" si="1899"/>
        <v>6.4113291927516274</v>
      </c>
      <c r="HC86" s="28">
        <f t="shared" si="1900"/>
        <v>0.57046123884332756</v>
      </c>
      <c r="HE86">
        <f>IFERROR(VLOOKUP(_xlfn.NUMBERVALUE(MID(L86, SEARCH("!", L86)+1, SEARCH("+", L86)-SEARCH("!", L86)-1)), Rankings!$A$2:$BK$129, 63, FALSE),0)</f>
        <v>0.45152993003332942</v>
      </c>
      <c r="HF86">
        <f>IFERROR(VLOOKUP(_xlfn.NUMBERVALUE(MID(M86, SEARCH("!", M86)+1, SEARCH("+", M86)-SEARCH("!", M86)-1)), Rankings!$A$2:$BK$129, 63, FALSE),0)</f>
        <v>0.50538157943897521</v>
      </c>
      <c r="HG86">
        <f>IFERROR(VLOOKUP(_xlfn.NUMBERVALUE(MID(N86, SEARCH("!", N86)+1, SEARCH("+", N86)-SEARCH("!", N86)-1)), Rankings!$A$2:$BK$129, 63, FALSE),0)</f>
        <v>0.74306473398290973</v>
      </c>
      <c r="HH86">
        <f>IFERROR(VLOOKUP(_xlfn.NUMBERVALUE(MID(O86, SEARCH("!", O86)+1, SEARCH("+", O86)-SEARCH("!", O86)-1)), Rankings!$A$2:$BK$129, 63, FALSE),0)</f>
        <v>0</v>
      </c>
      <c r="HI86">
        <f>IFERROR(VLOOKUP(_xlfn.NUMBERVALUE(MID(P86, SEARCH("!", P86)+1, SEARCH("+", P86)-SEARCH("!", P86)-1)), Rankings!$A$2:$BK$129, 63, FALSE),0)</f>
        <v>0</v>
      </c>
      <c r="HJ86">
        <f>IFERROR(VLOOKUP(_xlfn.NUMBERVALUE(MID(Q86, SEARCH("!", Q86)+1, SEARCH("+", Q86)-SEARCH("!", Q86)-1)), Rankings!$A$2:$BK$129, 63, FALSE),0)</f>
        <v>0</v>
      </c>
      <c r="HK86">
        <f>IFERROR(VLOOKUP(_xlfn.NUMBERVALUE(MID(R86, SEARCH("!", R86)+1, SEARCH("+", R86)-SEARCH("!", R86)-1)), Rankings!$A$2:$BK$129, 63, FALSE),0)</f>
        <v>0</v>
      </c>
      <c r="HL86">
        <f>IFERROR(VLOOKUP(_xlfn.NUMBERVALUE(MID(S86, SEARCH("!", S86)+1, SEARCH("+", S86)-SEARCH("!", S86)-1)), Rankings!$A$2:$BK$129, 63, FALSE),0)</f>
        <v>0.34376997880440241</v>
      </c>
      <c r="HM86">
        <f>IFERROR(VLOOKUP(_xlfn.NUMBERVALUE(MID(T86, SEARCH("!", T86)+1, SEARCH("+", T86)-SEARCH("!", T86)-1)), Rankings!$A$2:$BK$129, 63, FALSE),0)</f>
        <v>0.33094823042334121</v>
      </c>
      <c r="HN86">
        <f>IFERROR(VLOOKUP(_xlfn.NUMBERVALUE(MID(U86, SEARCH("!", U86)+1, SEARCH("+", U86)-SEARCH("!", U86)-1)), Rankings!$A$2:$BK$129, 63, FALSE),0)</f>
        <v>0</v>
      </c>
      <c r="HO86">
        <f>IFERROR(VLOOKUP(_xlfn.NUMBERVALUE(MID(V86, SEARCH("!", V86)+1, SEARCH("+", V86)-SEARCH("!", V86)-1)), Rankings!$A$2:$BK$129, 63, FALSE),0)</f>
        <v>0</v>
      </c>
      <c r="HP86">
        <f>IFERROR(VLOOKUP(_xlfn.NUMBERVALUE(MID(W86, SEARCH("!", W86)+1, SEARCH("+", W86)-SEARCH("!", W86)-1)), Rankings!$A$2:$BK$129, 63, FALSE),0)</f>
        <v>0.61642495585460211</v>
      </c>
      <c r="HQ86">
        <f>IFERROR(VLOOKUP(_xlfn.NUMBERVALUE(MID(X86, SEARCH("!", X86)+1, SEARCH("+", X86)-SEARCH("!", X86)-1)), Rankings!$A$2:$BK$129, 63, FALSE),0)</f>
        <v>0</v>
      </c>
      <c r="HR86">
        <f>IFERROR(VLOOKUP(_xlfn.NUMBERVALUE(MID(Y86, SEARCH("!", Y86)+1, SEARCH("+", Y86)-SEARCH("!", Y86)-1)), Rankings!$A$2:$BK$129, 63, FALSE),0)</f>
        <v>0</v>
      </c>
      <c r="HS86">
        <f>IFERROR(VLOOKUP(_xlfn.NUMBERVALUE(MID(Z86, SEARCH("!", Z86)+1, SEARCH("+", Z86)-SEARCH("!", Z86)-1)), Rankings!$A$2:$BK$129, 63, FALSE),0)</f>
        <v>0.44074302529024001</v>
      </c>
      <c r="HT86">
        <f>IFERROR(VLOOKUP(_xlfn.NUMBERVALUE(MID(AA86, SEARCH("!", AA86)+1, SEARCH("+", AA86)-SEARCH("!", AA86)-1)), Rankings!$A$2:$BK$129, 63, FALSE),0)</f>
        <v>0</v>
      </c>
      <c r="HU86">
        <f>IFERROR(VLOOKUP(_xlfn.NUMBERVALUE(MID(AB86, SEARCH("!", AB86)+1, SEARCH("+", AB86)-SEARCH("!", AB86)-1)), Rankings!$A$2:$BK$129, 63, FALSE),0)</f>
        <v>0</v>
      </c>
      <c r="HV86">
        <f>IFERROR(VLOOKUP(_xlfn.NUMBERVALUE(MID(AC86, SEARCH("!", AC86)+1, SEARCH("+", AC86)-SEARCH("!", AC86)-1)), Rankings!$A$2:$BK$129, 63, FALSE),0)</f>
        <v>0</v>
      </c>
      <c r="HW86">
        <f>IFERROR(VLOOKUP(_xlfn.NUMBERVALUE(MID(AD86, SEARCH("!", AD86)+1, SEARCH("+", AD86)-SEARCH("!", AD86)-1)), Rankings!$A$2:$BK$129, 63, FALSE),0)</f>
        <v>0</v>
      </c>
      <c r="HX86">
        <f>IFERROR(VLOOKUP(_xlfn.NUMBERVALUE(MID(AE86, SEARCH("!", AE86)+1, SEARCH("+", AE86)-SEARCH("!", AE86)-1)), Rankings!$A$2:$BK$129, 63, FALSE),0)</f>
        <v>0</v>
      </c>
      <c r="HY86">
        <f>IFERROR(VLOOKUP(_xlfn.NUMBERVALUE(MID(AF86, SEARCH("!", AF86)+1, SEARCH("+", AF86)-SEARCH("!", AF86)-1)), Rankings!$A$2:$BK$129, 63, FALSE),0)</f>
        <v>0.48010786707198716</v>
      </c>
      <c r="HZ86">
        <f>IFERROR(VLOOKUP(_xlfn.NUMBERVALUE(MID(AG86, SEARCH("!", AG86)+1, SEARCH("+", AG86)-SEARCH("!", AG86)-1)), Rankings!$A$2:$BK$129, 63, FALSE),0)</f>
        <v>0</v>
      </c>
      <c r="IA86">
        <f>IFERROR(VLOOKUP(_xlfn.NUMBERVALUE(MID(AH86, SEARCH("!", AH86)+1, SEARCH("+", AH86)-SEARCH("!", AH86)-1)), Rankings!$A$2:$BK$129, 63, FALSE),0)</f>
        <v>0</v>
      </c>
      <c r="IB86">
        <f>IFERROR(VLOOKUP(_xlfn.NUMBERVALUE(MID(AI86, SEARCH("!", AI86)+1, SEARCH("+", AI86)-SEARCH("!", AI86)-1)), Rankings!$A$2:$BK$129, 63, FALSE),0)</f>
        <v>0.29423695626415058</v>
      </c>
      <c r="IC86">
        <f>IFERROR(VLOOKUP(_xlfn.NUMBERVALUE(MID(AJ86, SEARCH("!", AJ86)+1, SEARCH("+", AJ86)-SEARCH("!", AJ86)-1)), Rankings!$A$2:$BK$129, 63, FALSE),0)</f>
        <v>0</v>
      </c>
      <c r="ID86">
        <f>IFERROR(VLOOKUP(_xlfn.NUMBERVALUE(MID(AK86, SEARCH("!", AK86)+1, SEARCH("+", AK86)-SEARCH("!", AK86)-1)), Rankings!$A$2:$BK$129, 63, FALSE),0)</f>
        <v>0</v>
      </c>
      <c r="IE86">
        <f>IFERROR(VLOOKUP(_xlfn.NUMBERVALUE(MID(AL86, SEARCH("!", AL86)+1, SEARCH("+", AL86)-SEARCH("!", AL86)-1)), Rankings!$A$2:$BK$129, 63, FALSE),0)</f>
        <v>0.49215488075826513</v>
      </c>
      <c r="IF86">
        <f>IFERROR(VLOOKUP(_xlfn.NUMBERVALUE(MID(AM86, SEARCH("!", AM86)+1, SEARCH("+", AM86)-SEARCH("!", AM86)-1)), Rankings!$A$2:$BK$129, 63, FALSE),0)</f>
        <v>0</v>
      </c>
      <c r="IG86">
        <f>IFERROR(VLOOKUP(_xlfn.NUMBERVALUE(MID(AN86, SEARCH("!", AN86)+1, SEARCH("+", AN86)-SEARCH("!", AN86)-1)), Rankings!$A$2:$BK$129, 63, FALSE),0)</f>
        <v>0</v>
      </c>
      <c r="IH86">
        <f>IFERROR(VLOOKUP(_xlfn.NUMBERVALUE(MID(AO86, SEARCH("!", AO86)+1, SEARCH("+", AO86)-SEARCH("!", AO86)-1)), Rankings!$A$2:$BK$129, 63, FALSE),0)</f>
        <v>0.54003685840701343</v>
      </c>
      <c r="II86">
        <f>IFERROR(VLOOKUP(_xlfn.NUMBERVALUE(MID(AP86, SEARCH("!", AP86)+1, SEARCH("+", AP86)-SEARCH("!", AP86)-1)), Rankings!$A$2:$BK$129, 63, FALSE),0)</f>
        <v>0</v>
      </c>
      <c r="IJ86">
        <f>IFERROR(VLOOKUP(_xlfn.NUMBERVALUE(MID(AQ86, SEARCH("!", AQ86)+1, SEARCH("+", AQ86)-SEARCH("!", AQ86)-1)), Rankings!$A$2:$BK$129, 63, FALSE),0)</f>
        <v>0</v>
      </c>
      <c r="IK86">
        <f>IFERROR(VLOOKUP(_xlfn.NUMBERVALUE(MID(AR86, SEARCH("!", AR86)+1, SEARCH("+", AR86)-SEARCH("!", AR86)-1)), Rankings!$A$2:$BK$129, 63, FALSE),0)</f>
        <v>0.39358351976112266</v>
      </c>
      <c r="IL86">
        <f>IFERROR(VLOOKUP(_xlfn.NUMBERVALUE(MID(AS86, SEARCH("!", AS86)+1, SEARCH("+", AS86)-SEARCH("!", AS86)-1)), Rankings!$A$2:$BK$129, 63, FALSE),0)</f>
        <v>0</v>
      </c>
      <c r="IM86">
        <f>IFERROR(VLOOKUP(_xlfn.NUMBERVALUE(MID(AT86, SEARCH("!", AT86)+1, SEARCH("+", AT86)-SEARCH("!", AT86)-1)), Rankings!$A$2:$BK$129, 63, FALSE),0)</f>
        <v>0</v>
      </c>
      <c r="IN86">
        <f>IFERROR(VLOOKUP(_xlfn.NUMBERVALUE(MID(AU86, SEARCH("!", AU86)+1, SEARCH("+", AU86)-SEARCH("!", AU86)-1)), Rankings!$A$2:$BK$129, 63, FALSE),0)</f>
        <v>0.95123166606348908</v>
      </c>
      <c r="IO86">
        <f>IFERROR(VLOOKUP(_xlfn.NUMBERVALUE(MID(AV86, SEARCH("!", AV86)+1, SEARCH("+", AV86)-SEARCH("!", AV86)-1)), Rankings!$A$2:$BK$129, 63, FALSE),0)</f>
        <v>0</v>
      </c>
      <c r="IP86">
        <f>IFERROR(VLOOKUP(_xlfn.NUMBERVALUE(MID(AW86, SEARCH("!", AW86)+1, SEARCH("+", AW86)-SEARCH("!", AW86)-1)), Rankings!$A$2:$BK$129, 63, FALSE),0)</f>
        <v>0</v>
      </c>
      <c r="IQ86">
        <f>IFERROR(VLOOKUP(_xlfn.NUMBERVALUE(MID(AX86, SEARCH("!", AX86)+1, SEARCH("+", AX86)-SEARCH("!", AX86)-1)), Rankings!$A$2:$BK$129, 63, FALSE),0)</f>
        <v>0</v>
      </c>
      <c r="IR86">
        <f>IFERROR(VLOOKUP(_xlfn.NUMBERVALUE(MID(AY86, SEARCH("!", AY86)+1, SEARCH("+", AY86)-SEARCH("!", AY86)-1)), Rankings!$A$2:$BK$129, 63, FALSE),0)</f>
        <v>0</v>
      </c>
      <c r="IS86">
        <f>IFERROR(VLOOKUP(_xlfn.NUMBERVALUE(MID(AZ86, SEARCH("!", AZ86)+1, SEARCH("+", AZ86)-SEARCH("!", AZ86)-1)), Rankings!$A$2:$BK$129, 63, FALSE),0)</f>
        <v>0</v>
      </c>
      <c r="IT86">
        <f>IFERROR(VLOOKUP(_xlfn.NUMBERVALUE(MID(BA86, SEARCH("!", BA86)+1, SEARCH("+", BA86)-SEARCH("!", BA86)-1)), Rankings!$A$2:$BK$129, 63, FALSE),0)</f>
        <v>0</v>
      </c>
      <c r="IU86">
        <f>IFERROR(VLOOKUP(_xlfn.NUMBERVALUE(MID(BB86, SEARCH("!", BB86)+1, SEARCH("+", BB86)-SEARCH("!", BB86)-1)), Rankings!$A$2:$BK$129, 63, FALSE),0)</f>
        <v>0</v>
      </c>
      <c r="IV86">
        <f>IFERROR(VLOOKUP(_xlfn.NUMBERVALUE(MID(BC86, SEARCH("!", BC86)+1, SEARCH("+", BC86)-SEARCH("!", BC86)-1)), Rankings!$A$2:$BK$129, 63, FALSE),0)</f>
        <v>0</v>
      </c>
      <c r="IW86">
        <f>IFERROR(VLOOKUP(_xlfn.NUMBERVALUE(MID(BD86, SEARCH("!", BD86)+1, SEARCH("+", BD86)-SEARCH("!", BD86)-1)), Rankings!$A$2:$BK$129, 63, FALSE),0)</f>
        <v>0</v>
      </c>
      <c r="IX86">
        <f>IFERROR(VLOOKUP(_xlfn.NUMBERVALUE(MID(BE86, SEARCH("!", BE86)+1, SEARCH("+", BE86)-SEARCH("!", BE86)-1)), Rankings!$A$2:$BK$129, 63, FALSE),0)</f>
        <v>0</v>
      </c>
      <c r="IY86">
        <f>IFERROR(VLOOKUP(_xlfn.NUMBERVALUE(MID(BF86, SEARCH("!", BF86)+1, SEARCH("+", BF86)-SEARCH("!", BF86)-1)), Rankings!$A$2:$BK$129, 63, FALSE),0)</f>
        <v>0</v>
      </c>
      <c r="IZ86">
        <f>IFERROR(VLOOKUP(_xlfn.NUMBERVALUE(MID(BG86, SEARCH("!", BG86)+1, SEARCH("+", BG86)-SEARCH("!", BG86)-1)), Rankings!$A$2:$BK$129, 63, FALSE),0)</f>
        <v>0</v>
      </c>
      <c r="JA86">
        <f>IFERROR(VLOOKUP(_xlfn.NUMBERVALUE(MID(BH86, SEARCH("!", BH86)+1, SEARCH("+", BH86)-SEARCH("!", BH86)-1)), Rankings!$A$2:$BK$129, 63, FALSE),0)</f>
        <v>0</v>
      </c>
      <c r="JB86">
        <f>IFERROR(VLOOKUP(_xlfn.NUMBERVALUE(MID(BI86, SEARCH("!", BI86)+1, SEARCH("+", BI86)-SEARCH("!", BI86)-1)), Rankings!$A$2:$BK$129, 63, FALSE),0)</f>
        <v>0</v>
      </c>
      <c r="JC86">
        <f>IFERROR(VLOOKUP(_xlfn.NUMBERVALUE(MID(BJ86, SEARCH("!", BJ86)+1, SEARCH("+", BJ86)-SEARCH("!", BJ86)-1)), Rankings!$A$2:$BK$129, 63, FALSE),0)</f>
        <v>0</v>
      </c>
      <c r="JD86">
        <f>IFERROR(VLOOKUP(_xlfn.NUMBERVALUE(MID(BK86, SEARCH("!", BK86)+1, SEARCH("+", BK86)-SEARCH("!", BK86)-1)), Rankings!$A$2:$BK$129, 63, FALSE),0)</f>
        <v>0</v>
      </c>
      <c r="JE86">
        <f>IFERROR(VLOOKUP(_xlfn.NUMBERVALUE(MID(BL86, SEARCH("!", BL86)+1, SEARCH("+", BL86)-SEARCH("!", BL86)-1)), Rankings!$A$2:$BK$129, 63, FALSE),0)</f>
        <v>0</v>
      </c>
      <c r="JF86">
        <f>IFERROR(VLOOKUP(_xlfn.NUMBERVALUE(MID(BM86, SEARCH("!", BM86)+1, SEARCH("+", BM86)-SEARCH("!", BM86)-1)), Rankings!$A$2:$BK$129, 63, FALSE),0)</f>
        <v>0</v>
      </c>
      <c r="JG86">
        <f>IFERROR(VLOOKUP(_xlfn.NUMBERVALUE(MID(BN86, SEARCH("!", BN86)+1, SEARCH("+", BN86)-SEARCH("!", BN86)-1)), Rankings!$A$2:$BK$129, 63, FALSE),0)</f>
        <v>0</v>
      </c>
      <c r="JH86">
        <f>IFERROR(VLOOKUP(_xlfn.NUMBERVALUE(MID(BO86, SEARCH("!", BO86)+1, SEARCH("+", BO86)-SEARCH("!", BO86)-1)), Rankings!$A$2:$BK$129, 63, FALSE),0)</f>
        <v>0</v>
      </c>
      <c r="JI86">
        <f>IFERROR(VLOOKUP(_xlfn.NUMBERVALUE(MID(BP86, SEARCH("!", BP86)+1, SEARCH("+", BP86)-SEARCH("!", BP86)-1)), Rankings!$A$2:$BK$129, 63, FALSE),0)</f>
        <v>0</v>
      </c>
      <c r="JJ86">
        <f>IFERROR(VLOOKUP(_xlfn.NUMBERVALUE(MID(BQ86, SEARCH("!", BQ86)+1, SEARCH("+", BQ86)-SEARCH("!", BQ86)-1)), Rankings!$A$2:$BK$129, 63, FALSE),0)</f>
        <v>0</v>
      </c>
      <c r="JK86">
        <f>IFERROR(VLOOKUP(_xlfn.NUMBERVALUE(MID(BR86, SEARCH("!", BR86)+1, SEARCH("+", BR86)-SEARCH("!", BR86)-1)), Rankings!$A$2:$BK$129, 63, FALSE),0)</f>
        <v>0</v>
      </c>
      <c r="JL86">
        <f>IFERROR(VLOOKUP(_xlfn.NUMBERVALUE(MID(BS86, SEARCH("!", BS86)+1, SEARCH("+", BS86)-SEARCH("!", BS86)-1)), Rankings!$A$2:$BK$129, 63, FALSE),0)</f>
        <v>0</v>
      </c>
      <c r="JM86">
        <f>IFERROR(VLOOKUP(_xlfn.NUMBERVALUE(MID(BT86, SEARCH("!", BT86)+1, SEARCH("+", BT86)-SEARCH("!", BT86)-1)), Rankings!$A$2:$BK$129, 63, FALSE),0)</f>
        <v>0</v>
      </c>
      <c r="JN86">
        <f>IFERROR(VLOOKUP(_xlfn.NUMBERVALUE(MID(BU86, SEARCH("!", BU86)+1, SEARCH("+", BU86)-SEARCH("!", BU86)-1)), Rankings!$A$2:$BK$129, 63, FALSE),0)</f>
        <v>0</v>
      </c>
      <c r="JO86">
        <f>IFERROR(VLOOKUP(_xlfn.NUMBERVALUE(MID(BV86, SEARCH("!", BV86)+1, SEARCH("+", BV86)-SEARCH("!", BV86)-1)), Rankings!$A$2:$BK$129, 63, FALSE),0)</f>
        <v>0</v>
      </c>
      <c r="JP86">
        <f>IFERROR(VLOOKUP(_xlfn.NUMBERVALUE(MID(BW86, SEARCH("!", BW86)+1, SEARCH("+", BW86)-SEARCH("!", BW86)-1)), Rankings!$A$2:$BK$129, 63, FALSE),0)</f>
        <v>0</v>
      </c>
      <c r="JQ86">
        <f>IFERROR(VLOOKUP(_xlfn.NUMBERVALUE(MID(BX86, SEARCH("!", BX86)+1, SEARCH("+", BX86)-SEARCH("!", BX86)-1)), Rankings!$A$2:$BK$129, 63, FALSE),0)</f>
        <v>0</v>
      </c>
      <c r="JR86">
        <f>IFERROR(VLOOKUP(_xlfn.NUMBERVALUE(MID(BY86, SEARCH("!", BY86)+1, SEARCH("+", BY86)-SEARCH("!", BY86)-1)), Rankings!$A$2:$BK$129, 63, FALSE),0)</f>
        <v>0</v>
      </c>
      <c r="JS86">
        <f>IFERROR(VLOOKUP(_xlfn.NUMBERVALUE(MID(BZ86, SEARCH("!", BZ86)+1, SEARCH("+", BZ86)-SEARCH("!", BZ86)-1)), Rankings!$A$2:$BK$129, 63, FALSE),0)</f>
        <v>0</v>
      </c>
      <c r="JT86">
        <f>IFERROR(VLOOKUP(_xlfn.NUMBERVALUE(MID(CA86, SEARCH("!", CA86)+1, SEARCH("+", CA86)-SEARCH("!", CA86)-1)), Rankings!$A$2:$BK$129, 63, FALSE),0)</f>
        <v>0</v>
      </c>
      <c r="JU86">
        <f>IFERROR(VLOOKUP(_xlfn.NUMBERVALUE(MID(CB86, SEARCH("!", CB86)+1, SEARCH("+", CB86)-SEARCH("!", CB86)-1)), Rankings!$A$2:$BK$129, 63, FALSE),0)</f>
        <v>0</v>
      </c>
      <c r="JV86">
        <f>IFERROR(VLOOKUP(_xlfn.NUMBERVALUE(MID(CC86, SEARCH("!", CC86)+1, SEARCH("+", CC86)-SEARCH("!", CC86)-1)), Rankings!$A$2:$BK$129, 63, FALSE),0)</f>
        <v>0</v>
      </c>
      <c r="JW86">
        <f>IFERROR(VLOOKUP(_xlfn.NUMBERVALUE(MID(CD86, SEARCH("!", CD86)+1, SEARCH("+", CD86)-SEARCH("!", CD86)-1)), Rankings!$A$2:$BK$129, 63, FALSE),0)</f>
        <v>0</v>
      </c>
      <c r="JX86">
        <f>IFERROR(VLOOKUP(_xlfn.NUMBERVALUE(MID(CE86, SEARCH("!", CE86)+1, SEARCH("+", CE86)-SEARCH("!", CE86)-1)), Rankings!$A$2:$BK$129, 63, FALSE),0)</f>
        <v>0</v>
      </c>
      <c r="JY86">
        <f>IFERROR(VLOOKUP(_xlfn.NUMBERVALUE(MID(CF86, SEARCH("!", CF86)+1, SEARCH("+", CF86)-SEARCH("!", CF86)-1)), Rankings!$A$2:$BK$129, 63, FALSE),0)</f>
        <v>0</v>
      </c>
      <c r="JZ86">
        <f>IFERROR(VLOOKUP(_xlfn.NUMBERVALUE(MID(CG86, SEARCH("!", CG86)+1, SEARCH("+", CG86)-SEARCH("!", CG86)-1)), Rankings!$A$2:$BK$129, 63, FALSE),0)</f>
        <v>0</v>
      </c>
      <c r="KA86">
        <f>IFERROR(VLOOKUP(_xlfn.NUMBERVALUE(MID(CH86, SEARCH("!", CH86)+1, SEARCH("+", CH86)-SEARCH("!", CH86)-1)), Rankings!$A$2:$BK$129, 63, FALSE),0)</f>
        <v>0</v>
      </c>
      <c r="KB86">
        <f>IFERROR(VLOOKUP(_xlfn.NUMBERVALUE(MID(CI86, SEARCH("!", CI86)+1, SEARCH("+", CI86)-SEARCH("!", CI86)-1)), Rankings!$A$2:$BK$129, 63, FALSE),0)</f>
        <v>0</v>
      </c>
      <c r="KC86">
        <f>IFERROR(VLOOKUP(_xlfn.NUMBERVALUE(MID(CJ86, SEARCH("!", CJ86)+1, SEARCH("+", CJ86)-SEARCH("!", CJ86)-1)), Rankings!$A$2:$BK$129, 63, FALSE),0)</f>
        <v>0</v>
      </c>
      <c r="KD86">
        <f>IFERROR(VLOOKUP(_xlfn.NUMBERVALUE(MID(CK86, SEARCH("!", CK86)+1, SEARCH("+", CK86)-SEARCH("!", CK86)-1)), Rankings!$A$2:$BK$129, 63, FALSE),0)</f>
        <v>0</v>
      </c>
      <c r="KE86">
        <f>IFERROR(VLOOKUP(_xlfn.NUMBERVALUE(MID(CL86, SEARCH("!", CL86)+1, SEARCH("+", CL86)-SEARCH("!", CL86)-1)), Rankings!$A$2:$BK$129, 63, FALSE),0)</f>
        <v>0</v>
      </c>
      <c r="KF86">
        <f>IFERROR(VLOOKUP(_xlfn.NUMBERVALUE(MID(CM86, SEARCH("!", CM86)+1, SEARCH("+", CM86)-SEARCH("!", CM86)-1)), Rankings!$A$2:$BK$129, 63, FALSE),0)</f>
        <v>0</v>
      </c>
      <c r="KG86">
        <f>IFERROR(VLOOKUP(_xlfn.NUMBERVALUE(MID(CN86, SEARCH("!", CN86)+1, SEARCH("+", CN86)-SEARCH("!", CN86)-1)), Rankings!$A$2:$BK$129, 63, FALSE),0)</f>
        <v>0</v>
      </c>
      <c r="KH86">
        <f>IFERROR(VLOOKUP(_xlfn.NUMBERVALUE(MID(CO86, SEARCH("!", CO86)+1, SEARCH("+", CO86)-SEARCH("!", CO86)-1)), Rankings!$A$2:$BK$129, 63, FALSE),0)</f>
        <v>0</v>
      </c>
      <c r="KJ86" s="28">
        <f t="shared" si="1901"/>
        <v>213</v>
      </c>
      <c r="KK86" s="28">
        <f t="shared" si="1902"/>
        <v>0</v>
      </c>
      <c r="KL86" s="28">
        <f t="shared" si="1903"/>
        <v>14</v>
      </c>
      <c r="KM86" s="28">
        <f t="shared" si="1904"/>
        <v>0</v>
      </c>
      <c r="KN86" s="28">
        <f t="shared" si="1905"/>
        <v>0</v>
      </c>
      <c r="KO86" s="28">
        <f t="shared" si="1906"/>
        <v>161</v>
      </c>
      <c r="KP86" s="28">
        <f t="shared" si="1907"/>
        <v>220</v>
      </c>
      <c r="KQ86" s="28">
        <f t="shared" si="1908"/>
        <v>161</v>
      </c>
      <c r="KS86" s="27" t="str">
        <f t="shared" si="1909"/>
        <v>25</v>
      </c>
      <c r="KT86" s="27" t="str">
        <f t="shared" si="1910"/>
        <v>26</v>
      </c>
      <c r="KU86" s="27" t="str">
        <f t="shared" si="1911"/>
        <v>12</v>
      </c>
      <c r="KV86" s="27">
        <f t="shared" si="1912"/>
        <v>0</v>
      </c>
      <c r="KW86" s="27">
        <f t="shared" si="1913"/>
        <v>0</v>
      </c>
      <c r="KX86" s="27">
        <f t="shared" si="1914"/>
        <v>0</v>
      </c>
      <c r="KY86" s="27">
        <f t="shared" si="1915"/>
        <v>0</v>
      </c>
      <c r="KZ86" s="27" t="str">
        <f t="shared" si="1916"/>
        <v>14</v>
      </c>
      <c r="LA86" s="27" t="str">
        <f t="shared" si="1917"/>
        <v>17</v>
      </c>
      <c r="LB86" s="27">
        <f t="shared" si="1918"/>
        <v>0</v>
      </c>
      <c r="LC86" s="27">
        <f t="shared" si="1919"/>
        <v>0</v>
      </c>
      <c r="LD86" s="27" t="str">
        <f t="shared" si="1920"/>
        <v>26</v>
      </c>
      <c r="LE86" s="27">
        <f t="shared" si="1921"/>
        <v>0</v>
      </c>
      <c r="LF86" s="27">
        <f t="shared" si="1922"/>
        <v>0</v>
      </c>
      <c r="LG86" s="27" t="str">
        <f t="shared" si="1923"/>
        <v>14</v>
      </c>
      <c r="LH86" s="27">
        <f t="shared" si="1924"/>
        <v>0</v>
      </c>
      <c r="LI86" s="27">
        <f t="shared" si="1925"/>
        <v>0</v>
      </c>
      <c r="LJ86" s="27">
        <f t="shared" si="1926"/>
        <v>0</v>
      </c>
      <c r="LK86" s="27">
        <f t="shared" si="1927"/>
        <v>0</v>
      </c>
      <c r="LL86" s="27">
        <f t="shared" si="1928"/>
        <v>0</v>
      </c>
      <c r="LM86" s="27" t="str">
        <f t="shared" si="1929"/>
        <v>12</v>
      </c>
      <c r="LN86" s="27">
        <f t="shared" si="1930"/>
        <v>0</v>
      </c>
      <c r="LO86" s="27">
        <f t="shared" si="1931"/>
        <v>0</v>
      </c>
      <c r="LP86" s="27" t="str">
        <f t="shared" si="1932"/>
        <v>23</v>
      </c>
      <c r="LQ86" s="27">
        <f t="shared" si="1933"/>
        <v>0</v>
      </c>
      <c r="LR86" s="27">
        <f t="shared" si="1934"/>
        <v>0</v>
      </c>
      <c r="LS86" s="27" t="str">
        <f t="shared" si="1935"/>
        <v>10</v>
      </c>
      <c r="LT86" s="27">
        <f t="shared" si="1936"/>
        <v>0</v>
      </c>
      <c r="LU86" s="27">
        <f t="shared" si="1937"/>
        <v>0</v>
      </c>
      <c r="LV86" s="27" t="str">
        <f t="shared" si="1938"/>
        <v>20</v>
      </c>
      <c r="LW86" s="27">
        <f t="shared" si="1939"/>
        <v>0</v>
      </c>
      <c r="LX86" s="27">
        <f t="shared" si="1940"/>
        <v>0</v>
      </c>
      <c r="LY86" s="27" t="str">
        <f t="shared" si="1941"/>
        <v>13</v>
      </c>
      <c r="LZ86" s="27">
        <f t="shared" si="1942"/>
        <v>0</v>
      </c>
      <c r="MA86" s="27">
        <f t="shared" si="1943"/>
        <v>0</v>
      </c>
      <c r="MB86" s="27" t="str">
        <f t="shared" si="1944"/>
        <v>15</v>
      </c>
      <c r="MC86" s="27">
        <f t="shared" si="1945"/>
        <v>0</v>
      </c>
      <c r="MD86" s="27">
        <f t="shared" si="1946"/>
        <v>0</v>
      </c>
      <c r="ME86" s="27">
        <f t="shared" si="1947"/>
        <v>0</v>
      </c>
      <c r="MF86" s="27">
        <f t="shared" si="1948"/>
        <v>0</v>
      </c>
      <c r="MG86" s="27">
        <f t="shared" si="1949"/>
        <v>0</v>
      </c>
      <c r="MH86" s="27">
        <f t="shared" si="1950"/>
        <v>0</v>
      </c>
      <c r="MI86" s="27">
        <f t="shared" si="1951"/>
        <v>0</v>
      </c>
      <c r="MJ86" s="27">
        <f t="shared" si="1952"/>
        <v>0</v>
      </c>
      <c r="MK86" s="27">
        <f t="shared" si="1953"/>
        <v>0</v>
      </c>
      <c r="ML86" s="27">
        <f t="shared" si="1954"/>
        <v>0</v>
      </c>
      <c r="MM86" s="27">
        <f t="shared" si="1955"/>
        <v>0</v>
      </c>
      <c r="MN86" s="27">
        <f t="shared" si="1956"/>
        <v>0</v>
      </c>
      <c r="MO86" s="27">
        <f t="shared" si="1957"/>
        <v>0</v>
      </c>
      <c r="MP86" s="27">
        <f t="shared" si="1958"/>
        <v>0</v>
      </c>
      <c r="MQ86" s="27">
        <f t="shared" si="1959"/>
        <v>0</v>
      </c>
      <c r="MR86" s="27">
        <f t="shared" si="1960"/>
        <v>0</v>
      </c>
      <c r="MS86" s="27">
        <f t="shared" si="1961"/>
        <v>0</v>
      </c>
      <c r="MT86" s="27">
        <f t="shared" si="1962"/>
        <v>0</v>
      </c>
      <c r="MU86" s="27">
        <f t="shared" si="1963"/>
        <v>0</v>
      </c>
      <c r="MV86" s="27">
        <f t="shared" si="1964"/>
        <v>0</v>
      </c>
      <c r="MW86" s="27">
        <f t="shared" si="1965"/>
        <v>0</v>
      </c>
      <c r="MX86" s="27">
        <f t="shared" si="1966"/>
        <v>0</v>
      </c>
      <c r="MY86" s="27">
        <f t="shared" si="1967"/>
        <v>0</v>
      </c>
      <c r="MZ86" s="27">
        <f t="shared" si="1968"/>
        <v>0</v>
      </c>
      <c r="NA86" s="27">
        <f t="shared" si="1969"/>
        <v>0</v>
      </c>
      <c r="NB86" s="27">
        <f t="shared" si="1970"/>
        <v>0</v>
      </c>
      <c r="NC86" s="27">
        <f t="shared" si="1971"/>
        <v>0</v>
      </c>
      <c r="ND86" s="27">
        <f t="shared" si="1972"/>
        <v>0</v>
      </c>
      <c r="NE86" s="27">
        <f t="shared" si="1973"/>
        <v>0</v>
      </c>
      <c r="NF86" s="27">
        <f t="shared" si="1974"/>
        <v>0</v>
      </c>
      <c r="NG86" s="27">
        <f t="shared" si="1975"/>
        <v>0</v>
      </c>
      <c r="NH86" s="27">
        <f t="shared" si="1976"/>
        <v>0</v>
      </c>
      <c r="NI86" s="27">
        <f t="shared" si="1977"/>
        <v>0</v>
      </c>
      <c r="NJ86" s="27">
        <f t="shared" si="1978"/>
        <v>0</v>
      </c>
      <c r="NK86" s="27">
        <f t="shared" si="1979"/>
        <v>0</v>
      </c>
      <c r="NL86" s="27">
        <f t="shared" si="1980"/>
        <v>0</v>
      </c>
      <c r="NM86" s="27">
        <f t="shared" si="1981"/>
        <v>0</v>
      </c>
      <c r="NN86" s="27">
        <f t="shared" si="1982"/>
        <v>0</v>
      </c>
      <c r="NO86" s="27">
        <f t="shared" si="1983"/>
        <v>0</v>
      </c>
      <c r="NP86" s="27">
        <f t="shared" si="1984"/>
        <v>0</v>
      </c>
      <c r="NQ86" s="27">
        <f t="shared" si="1985"/>
        <v>0</v>
      </c>
      <c r="NR86" s="27">
        <f t="shared" si="1986"/>
        <v>0</v>
      </c>
      <c r="NS86" s="27">
        <f t="shared" si="1987"/>
        <v>0</v>
      </c>
      <c r="NT86" s="27">
        <f t="shared" si="1988"/>
        <v>0</v>
      </c>
      <c r="NU86" s="27">
        <f t="shared" si="1989"/>
        <v>0</v>
      </c>
      <c r="NV86" s="27">
        <f t="shared" si="1990"/>
        <v>0</v>
      </c>
      <c r="NX86" s="28">
        <f t="shared" si="1991"/>
        <v>228</v>
      </c>
      <c r="NY86" s="28">
        <f t="shared" si="1992"/>
        <v>0</v>
      </c>
      <c r="NZ86" s="28">
        <f t="shared" si="1993"/>
        <v>21</v>
      </c>
      <c r="OA86" s="28">
        <f t="shared" si="1994"/>
        <v>0</v>
      </c>
      <c r="OB86" s="28">
        <f t="shared" si="1995"/>
        <v>0</v>
      </c>
      <c r="OC86" s="28">
        <f t="shared" si="1996"/>
        <v>167</v>
      </c>
      <c r="OD86" s="28">
        <f t="shared" si="1997"/>
        <v>238.5</v>
      </c>
      <c r="OE86" s="28">
        <f t="shared" si="1998"/>
        <v>167</v>
      </c>
      <c r="OG86" s="27" t="str">
        <f t="shared" si="1999"/>
        <v>20</v>
      </c>
      <c r="OH86" s="27" t="str">
        <f t="shared" si="2000"/>
        <v>21</v>
      </c>
      <c r="OI86" s="27" t="str">
        <f t="shared" si="2001"/>
        <v>22</v>
      </c>
      <c r="OJ86" s="27">
        <f t="shared" si="2002"/>
        <v>0</v>
      </c>
      <c r="OK86" s="27">
        <f t="shared" si="2003"/>
        <v>0</v>
      </c>
      <c r="OL86" s="27">
        <f t="shared" si="2004"/>
        <v>0</v>
      </c>
      <c r="OM86" s="27">
        <f t="shared" si="2005"/>
        <v>0</v>
      </c>
      <c r="ON86" s="27" t="str">
        <f t="shared" si="2006"/>
        <v>21</v>
      </c>
      <c r="OO86" s="27" t="str">
        <f t="shared" si="2007"/>
        <v>20</v>
      </c>
      <c r="OP86" s="27">
        <f t="shared" si="2008"/>
        <v>0</v>
      </c>
      <c r="OQ86" s="27">
        <f t="shared" si="2009"/>
        <v>0</v>
      </c>
      <c r="OR86" s="27" t="str">
        <f t="shared" si="2010"/>
        <v>17</v>
      </c>
      <c r="OS86" s="27">
        <f t="shared" si="2011"/>
        <v>0</v>
      </c>
      <c r="OT86" s="27">
        <f t="shared" si="2012"/>
        <v>0</v>
      </c>
      <c r="OU86" s="27" t="str">
        <f t="shared" si="2013"/>
        <v>4</v>
      </c>
      <c r="OV86" s="27">
        <f t="shared" si="2014"/>
        <v>0</v>
      </c>
      <c r="OW86" s="27">
        <f t="shared" si="2015"/>
        <v>0</v>
      </c>
      <c r="OX86" s="27">
        <f t="shared" si="2016"/>
        <v>0</v>
      </c>
      <c r="OY86" s="27">
        <f t="shared" si="2017"/>
        <v>0</v>
      </c>
      <c r="OZ86" s="27">
        <f t="shared" si="2018"/>
        <v>0</v>
      </c>
      <c r="PA86" s="27" t="str">
        <f t="shared" si="2019"/>
        <v>22</v>
      </c>
      <c r="PB86" s="27">
        <f t="shared" si="2020"/>
        <v>0</v>
      </c>
      <c r="PC86" s="27">
        <f t="shared" si="2021"/>
        <v>0</v>
      </c>
      <c r="PD86" s="27" t="str">
        <f t="shared" si="2022"/>
        <v>19</v>
      </c>
      <c r="PE86" s="27">
        <f t="shared" si="2023"/>
        <v>0</v>
      </c>
      <c r="PF86" s="27">
        <f t="shared" si="2024"/>
        <v>0</v>
      </c>
      <c r="PG86" s="27" t="str">
        <f t="shared" si="2025"/>
        <v>13</v>
      </c>
      <c r="PH86" s="27">
        <f t="shared" si="2026"/>
        <v>0</v>
      </c>
      <c r="PI86" s="27">
        <f t="shared" si="2027"/>
        <v>0</v>
      </c>
      <c r="PJ86" s="27" t="str">
        <f t="shared" si="2028"/>
        <v>21</v>
      </c>
      <c r="PK86" s="27">
        <f t="shared" si="2029"/>
        <v>0</v>
      </c>
      <c r="PL86" s="27">
        <f t="shared" si="2030"/>
        <v>0</v>
      </c>
      <c r="PM86" s="27" t="str">
        <f t="shared" si="2031"/>
        <v>18</v>
      </c>
      <c r="PN86" s="27">
        <f t="shared" si="2032"/>
        <v>0</v>
      </c>
      <c r="PO86" s="27">
        <f t="shared" si="2033"/>
        <v>0</v>
      </c>
      <c r="PP86" s="27" t="str">
        <f t="shared" si="2034"/>
        <v>31</v>
      </c>
      <c r="PQ86" s="27">
        <f t="shared" si="2035"/>
        <v>0</v>
      </c>
      <c r="PR86" s="27">
        <f t="shared" si="2036"/>
        <v>0</v>
      </c>
      <c r="PS86" s="27">
        <f t="shared" si="2037"/>
        <v>0</v>
      </c>
      <c r="PT86" s="27">
        <f t="shared" si="2038"/>
        <v>0</v>
      </c>
      <c r="PU86" s="27">
        <f t="shared" si="2039"/>
        <v>0</v>
      </c>
      <c r="PV86" s="27">
        <f t="shared" si="2040"/>
        <v>0</v>
      </c>
      <c r="PW86" s="27">
        <f t="shared" si="2041"/>
        <v>0</v>
      </c>
      <c r="PX86" s="27">
        <f t="shared" si="2042"/>
        <v>0</v>
      </c>
      <c r="PY86" s="27">
        <f t="shared" si="2043"/>
        <v>0</v>
      </c>
      <c r="PZ86" s="27">
        <f t="shared" si="2044"/>
        <v>0</v>
      </c>
      <c r="QA86" s="27">
        <f t="shared" si="2045"/>
        <v>0</v>
      </c>
      <c r="QB86" s="27">
        <f t="shared" si="2046"/>
        <v>0</v>
      </c>
      <c r="QC86" s="27">
        <f t="shared" si="2047"/>
        <v>0</v>
      </c>
      <c r="QD86" s="27">
        <f t="shared" si="2048"/>
        <v>0</v>
      </c>
      <c r="QE86" s="27">
        <f t="shared" si="2049"/>
        <v>0</v>
      </c>
      <c r="QF86" s="27">
        <f t="shared" si="2050"/>
        <v>0</v>
      </c>
      <c r="QG86" s="27">
        <f t="shared" si="2051"/>
        <v>0</v>
      </c>
      <c r="QH86" s="27">
        <f t="shared" si="2052"/>
        <v>0</v>
      </c>
      <c r="QI86" s="27">
        <f t="shared" si="2053"/>
        <v>0</v>
      </c>
      <c r="QJ86" s="27">
        <f t="shared" si="2054"/>
        <v>0</v>
      </c>
      <c r="QK86" s="27">
        <f t="shared" si="2055"/>
        <v>0</v>
      </c>
      <c r="QL86" s="27">
        <f t="shared" si="2056"/>
        <v>0</v>
      </c>
      <c r="QM86" s="27">
        <f t="shared" si="2057"/>
        <v>0</v>
      </c>
      <c r="QN86" s="27">
        <f t="shared" si="2058"/>
        <v>0</v>
      </c>
      <c r="QO86" s="27">
        <f t="shared" si="2059"/>
        <v>0</v>
      </c>
      <c r="QP86" s="27">
        <f t="shared" si="2060"/>
        <v>0</v>
      </c>
      <c r="QQ86" s="27">
        <f t="shared" si="2061"/>
        <v>0</v>
      </c>
      <c r="QR86" s="27">
        <f t="shared" si="2062"/>
        <v>0</v>
      </c>
      <c r="QS86" s="27">
        <f t="shared" si="2063"/>
        <v>0</v>
      </c>
      <c r="QT86" s="27">
        <f t="shared" si="2064"/>
        <v>0</v>
      </c>
      <c r="QU86" s="27">
        <f t="shared" si="2065"/>
        <v>0</v>
      </c>
      <c r="QV86" s="27">
        <f t="shared" si="2066"/>
        <v>0</v>
      </c>
      <c r="QW86" s="27">
        <f t="shared" si="2067"/>
        <v>0</v>
      </c>
      <c r="QX86" s="27">
        <f t="shared" si="2068"/>
        <v>0</v>
      </c>
      <c r="QY86" s="27">
        <f t="shared" si="2069"/>
        <v>0</v>
      </c>
      <c r="QZ86" s="27">
        <f t="shared" si="2070"/>
        <v>0</v>
      </c>
      <c r="RA86" s="27">
        <f t="shared" si="2071"/>
        <v>0</v>
      </c>
      <c r="RB86" s="27">
        <f t="shared" si="2072"/>
        <v>0</v>
      </c>
      <c r="RC86" s="27">
        <f t="shared" si="2073"/>
        <v>0</v>
      </c>
      <c r="RD86" s="27">
        <f t="shared" si="2074"/>
        <v>0</v>
      </c>
      <c r="RE86" s="27">
        <f t="shared" si="2075"/>
        <v>0</v>
      </c>
      <c r="RF86" s="27">
        <f t="shared" si="2076"/>
        <v>0</v>
      </c>
      <c r="RG86" s="27">
        <f t="shared" si="2077"/>
        <v>0</v>
      </c>
      <c r="RH86" s="27">
        <f t="shared" si="2078"/>
        <v>0</v>
      </c>
      <c r="RI86" s="27">
        <f t="shared" si="2079"/>
        <v>0</v>
      </c>
      <c r="RJ86" s="27">
        <f t="shared" si="2080"/>
        <v>0</v>
      </c>
      <c r="RL86" s="28">
        <f t="shared" si="2081"/>
        <v>100</v>
      </c>
      <c r="RM86" s="28">
        <f t="shared" si="2082"/>
        <v>0</v>
      </c>
      <c r="RN86" s="28">
        <f t="shared" si="2083"/>
        <v>7</v>
      </c>
      <c r="RO86" s="28">
        <f t="shared" si="2084"/>
        <v>0</v>
      </c>
      <c r="RP86" s="28">
        <f t="shared" si="2085"/>
        <v>0</v>
      </c>
      <c r="RQ86" s="28">
        <f t="shared" si="2086"/>
        <v>103.5</v>
      </c>
      <c r="RT86" s="27" t="str">
        <f t="shared" si="2087"/>
        <v>11</v>
      </c>
      <c r="RU86" s="27" t="str">
        <f t="shared" si="2088"/>
        <v>12</v>
      </c>
      <c r="RV86" s="27" t="str">
        <f t="shared" si="2089"/>
        <v>7</v>
      </c>
      <c r="RW86" s="27" t="str">
        <f t="shared" si="2090"/>
        <v>0</v>
      </c>
      <c r="RX86" s="27" t="str">
        <f t="shared" si="2091"/>
        <v>0</v>
      </c>
      <c r="RY86" s="27" t="str">
        <f t="shared" si="2092"/>
        <v>0</v>
      </c>
      <c r="RZ86" s="27" t="str">
        <f t="shared" si="2093"/>
        <v>0</v>
      </c>
      <c r="SA86" s="27" t="str">
        <f t="shared" si="2094"/>
        <v>7</v>
      </c>
      <c r="SB86" s="27" t="str">
        <f t="shared" si="2095"/>
        <v>8</v>
      </c>
      <c r="SC86" s="27" t="str">
        <f t="shared" si="2096"/>
        <v>0</v>
      </c>
      <c r="SD86" s="27" t="str">
        <f t="shared" si="2097"/>
        <v>0</v>
      </c>
      <c r="SE86" s="27" t="str">
        <f t="shared" si="2098"/>
        <v>10</v>
      </c>
      <c r="SF86" s="27" t="str">
        <f t="shared" si="2099"/>
        <v>0</v>
      </c>
      <c r="SG86" s="27" t="str">
        <f t="shared" si="2100"/>
        <v>0</v>
      </c>
      <c r="SH86" s="27" t="str">
        <f t="shared" si="2101"/>
        <v>7</v>
      </c>
      <c r="SI86" s="27" t="str">
        <f t="shared" si="2102"/>
        <v>0</v>
      </c>
      <c r="SJ86" s="27" t="str">
        <f t="shared" si="2103"/>
        <v>0</v>
      </c>
      <c r="SK86" s="27" t="str">
        <f t="shared" si="2104"/>
        <v>0</v>
      </c>
      <c r="SL86" s="27" t="str">
        <f t="shared" si="2105"/>
        <v>0</v>
      </c>
      <c r="SM86" s="27" t="str">
        <f t="shared" si="2106"/>
        <v>0</v>
      </c>
      <c r="SN86" s="27" t="str">
        <f t="shared" si="2107"/>
        <v>7</v>
      </c>
      <c r="SO86" s="27" t="str">
        <f t="shared" si="2108"/>
        <v>0</v>
      </c>
      <c r="SP86" s="27" t="str">
        <f t="shared" si="2109"/>
        <v>0</v>
      </c>
      <c r="SQ86" s="27" t="str">
        <f t="shared" si="2110"/>
        <v>8</v>
      </c>
      <c r="SR86" s="27" t="str">
        <f t="shared" si="2111"/>
        <v>0</v>
      </c>
      <c r="SS86" s="27" t="str">
        <f t="shared" si="2112"/>
        <v>0</v>
      </c>
      <c r="ST86" s="27" t="str">
        <f t="shared" si="2113"/>
        <v>6</v>
      </c>
      <c r="SU86" s="27" t="str">
        <f t="shared" si="2114"/>
        <v>0</v>
      </c>
      <c r="SV86" s="27" t="str">
        <f t="shared" si="2115"/>
        <v>0</v>
      </c>
      <c r="SW86" s="27" t="str">
        <f t="shared" si="2116"/>
        <v>10</v>
      </c>
      <c r="SX86" s="27" t="str">
        <f t="shared" si="2117"/>
        <v>0</v>
      </c>
      <c r="SY86" s="27" t="str">
        <f t="shared" si="2118"/>
        <v>0</v>
      </c>
      <c r="SZ86" s="27" t="str">
        <f t="shared" si="2119"/>
        <v>6</v>
      </c>
      <c r="TA86" s="27" t="str">
        <f t="shared" si="2120"/>
        <v>0</v>
      </c>
      <c r="TB86" s="27" t="str">
        <f t="shared" si="2121"/>
        <v>0</v>
      </c>
      <c r="TC86" s="27" t="str">
        <f t="shared" si="2122"/>
        <v>8</v>
      </c>
      <c r="TD86" s="27" t="str">
        <f t="shared" si="2123"/>
        <v>0</v>
      </c>
      <c r="TE86" s="27" t="str">
        <f t="shared" si="2124"/>
        <v>0</v>
      </c>
      <c r="TF86" s="27" t="str">
        <f t="shared" si="2125"/>
        <v>0</v>
      </c>
      <c r="TG86" s="27" t="str">
        <f t="shared" si="2126"/>
        <v>0</v>
      </c>
      <c r="TH86" s="27" t="str">
        <f t="shared" si="2127"/>
        <v>0</v>
      </c>
      <c r="TI86" s="27" t="str">
        <f t="shared" si="2128"/>
        <v>0</v>
      </c>
      <c r="TJ86" s="27" t="str">
        <f t="shared" si="2129"/>
        <v>0</v>
      </c>
      <c r="TK86" s="27" t="str">
        <f t="shared" si="2130"/>
        <v>0</v>
      </c>
      <c r="TL86" s="27" t="str">
        <f t="shared" si="2131"/>
        <v>0</v>
      </c>
      <c r="TM86" s="27" t="str">
        <f t="shared" si="2132"/>
        <v>0</v>
      </c>
      <c r="TN86" s="27" t="str">
        <f t="shared" si="2133"/>
        <v>0</v>
      </c>
      <c r="TO86" s="27" t="str">
        <f t="shared" si="2134"/>
        <v>0</v>
      </c>
      <c r="TP86" s="27" t="str">
        <f t="shared" si="2135"/>
        <v>0</v>
      </c>
      <c r="TQ86" s="27" t="str">
        <f t="shared" si="2136"/>
        <v>0</v>
      </c>
      <c r="TR86" s="27" t="str">
        <f t="shared" si="2137"/>
        <v>0</v>
      </c>
      <c r="TS86" s="27" t="str">
        <f t="shared" si="2138"/>
        <v>0</v>
      </c>
      <c r="TT86" s="27" t="str">
        <f t="shared" si="2139"/>
        <v>0</v>
      </c>
      <c r="TU86" s="27" t="str">
        <f t="shared" si="2140"/>
        <v>0</v>
      </c>
      <c r="TV86" s="27" t="str">
        <f t="shared" si="2141"/>
        <v>0</v>
      </c>
      <c r="TW86" s="27" t="str">
        <f t="shared" si="2142"/>
        <v>0</v>
      </c>
      <c r="TX86" s="27" t="str">
        <f t="shared" si="2143"/>
        <v>0</v>
      </c>
      <c r="TY86" s="27" t="str">
        <f t="shared" si="2144"/>
        <v>0</v>
      </c>
      <c r="TZ86" s="27" t="str">
        <f t="shared" si="2145"/>
        <v>0</v>
      </c>
      <c r="UA86" s="27" t="str">
        <f t="shared" si="2146"/>
        <v>0</v>
      </c>
      <c r="UB86" s="27" t="str">
        <f t="shared" si="2147"/>
        <v>0</v>
      </c>
      <c r="UC86" s="27" t="str">
        <f t="shared" si="2148"/>
        <v>0</v>
      </c>
      <c r="UD86" s="27" t="str">
        <f t="shared" si="2149"/>
        <v>0</v>
      </c>
      <c r="UE86" s="27" t="str">
        <f t="shared" si="2150"/>
        <v>0</v>
      </c>
      <c r="UF86" s="27" t="str">
        <f t="shared" si="2151"/>
        <v>0</v>
      </c>
      <c r="UG86" s="27" t="str">
        <f t="shared" si="2152"/>
        <v>0</v>
      </c>
      <c r="UH86" s="27" t="str">
        <f t="shared" si="2153"/>
        <v>0</v>
      </c>
      <c r="UI86" s="27" t="str">
        <f t="shared" si="2154"/>
        <v>0</v>
      </c>
      <c r="UJ86" s="27" t="str">
        <f t="shared" si="2155"/>
        <v>0</v>
      </c>
      <c r="UK86" s="27" t="str">
        <f t="shared" si="2156"/>
        <v>0</v>
      </c>
      <c r="UL86" s="27" t="str">
        <f t="shared" si="2157"/>
        <v>0</v>
      </c>
      <c r="UM86" s="27" t="str">
        <f t="shared" si="2158"/>
        <v>0</v>
      </c>
      <c r="UN86" s="27" t="str">
        <f t="shared" si="2159"/>
        <v>0</v>
      </c>
      <c r="UO86" s="27" t="str">
        <f t="shared" si="2160"/>
        <v>0</v>
      </c>
      <c r="UP86" s="27" t="str">
        <f t="shared" si="2161"/>
        <v>0</v>
      </c>
      <c r="UQ86" s="27" t="str">
        <f t="shared" si="2162"/>
        <v>0</v>
      </c>
      <c r="UR86" s="27" t="str">
        <f t="shared" si="2163"/>
        <v>0</v>
      </c>
      <c r="US86" s="27" t="str">
        <f t="shared" si="2164"/>
        <v>0</v>
      </c>
      <c r="UT86" s="27" t="str">
        <f t="shared" si="2165"/>
        <v>0</v>
      </c>
      <c r="UU86" s="27" t="str">
        <f t="shared" si="2166"/>
        <v>0</v>
      </c>
      <c r="UV86" s="27" t="str">
        <f t="shared" si="2167"/>
        <v>0</v>
      </c>
      <c r="UW86" s="27" t="str">
        <f t="shared" si="2168"/>
        <v>0</v>
      </c>
      <c r="UY86" s="28">
        <f t="shared" si="2169"/>
        <v>-15.43</v>
      </c>
      <c r="UZ86" s="28">
        <f t="shared" si="2170"/>
        <v>0</v>
      </c>
      <c r="VA86" s="28">
        <f t="shared" si="2171"/>
        <v>3.31</v>
      </c>
      <c r="VB86" s="28">
        <f t="shared" si="2172"/>
        <v>0</v>
      </c>
      <c r="VC86" s="28">
        <f t="shared" si="2173"/>
        <v>0</v>
      </c>
      <c r="VD86" s="28">
        <f t="shared" si="2174"/>
        <v>-13.775</v>
      </c>
      <c r="VG86" s="27" t="str">
        <f t="shared" si="2175"/>
        <v>1.94</v>
      </c>
      <c r="VH86" s="27" t="str">
        <f t="shared" si="2176"/>
        <v>-5.25</v>
      </c>
      <c r="VI86" s="27" t="str">
        <f t="shared" si="2177"/>
        <v>-3.54</v>
      </c>
      <c r="VJ86" s="27">
        <f t="shared" si="2178"/>
        <v>0</v>
      </c>
      <c r="VK86" s="27">
        <f t="shared" si="2179"/>
        <v>0</v>
      </c>
      <c r="VL86" s="27">
        <f t="shared" si="2180"/>
        <v>0</v>
      </c>
      <c r="VM86" s="27">
        <f t="shared" si="2181"/>
        <v>0</v>
      </c>
      <c r="VN86" s="27" t="str">
        <f t="shared" si="2182"/>
        <v>3.31</v>
      </c>
      <c r="VO86" s="27" t="str">
        <f t="shared" si="2183"/>
        <v>1.31</v>
      </c>
      <c r="VP86" s="27">
        <f t="shared" si="2184"/>
        <v>0</v>
      </c>
      <c r="VQ86" s="27">
        <f t="shared" si="2185"/>
        <v>0</v>
      </c>
      <c r="VR86" s="27" t="str">
        <f t="shared" si="2186"/>
        <v>-4.4</v>
      </c>
      <c r="VS86" s="27">
        <f t="shared" si="2187"/>
        <v>0</v>
      </c>
      <c r="VT86" s="27">
        <f t="shared" si="2188"/>
        <v>0</v>
      </c>
      <c r="VU86" s="27" t="str">
        <f t="shared" si="2189"/>
        <v>0.6</v>
      </c>
      <c r="VV86" s="27">
        <f t="shared" si="2190"/>
        <v>0</v>
      </c>
      <c r="VW86" s="27">
        <f t="shared" si="2191"/>
        <v>0</v>
      </c>
      <c r="VX86" s="27">
        <f t="shared" si="2192"/>
        <v>0</v>
      </c>
      <c r="VY86" s="27">
        <f t="shared" si="2193"/>
        <v>0</v>
      </c>
      <c r="VZ86" s="27">
        <f t="shared" si="2194"/>
        <v>0</v>
      </c>
      <c r="WA86" s="27" t="str">
        <f t="shared" si="2195"/>
        <v>-0.86</v>
      </c>
      <c r="WB86" s="27">
        <f t="shared" si="2196"/>
        <v>0</v>
      </c>
      <c r="WC86" s="27">
        <f t="shared" si="2197"/>
        <v>0</v>
      </c>
      <c r="WD86" s="27" t="str">
        <f t="shared" si="2198"/>
        <v>4.87</v>
      </c>
      <c r="WE86" s="27">
        <f t="shared" si="2199"/>
        <v>0</v>
      </c>
      <c r="WF86" s="27">
        <f t="shared" si="2200"/>
        <v>0</v>
      </c>
      <c r="WG86" s="27" t="str">
        <f t="shared" si="2201"/>
        <v>-0.74</v>
      </c>
      <c r="WH86" s="27">
        <f t="shared" si="2202"/>
        <v>0</v>
      </c>
      <c r="WI86" s="27">
        <f t="shared" si="2203"/>
        <v>0</v>
      </c>
      <c r="WJ86" s="27" t="str">
        <f t="shared" si="2204"/>
        <v>-1.35</v>
      </c>
      <c r="WK86" s="27">
        <f t="shared" si="2205"/>
        <v>0</v>
      </c>
      <c r="WL86" s="27">
        <f t="shared" si="2206"/>
        <v>0</v>
      </c>
      <c r="WM86" s="27" t="str">
        <f t="shared" si="2207"/>
        <v>2.92</v>
      </c>
      <c r="WN86" s="27">
        <f t="shared" si="2208"/>
        <v>0</v>
      </c>
      <c r="WO86" s="27">
        <f t="shared" si="2209"/>
        <v>0</v>
      </c>
      <c r="WP86" s="27" t="str">
        <f t="shared" si="2210"/>
        <v>-10.93</v>
      </c>
      <c r="WQ86" s="27">
        <f t="shared" si="2211"/>
        <v>0</v>
      </c>
      <c r="WR86" s="27">
        <f t="shared" si="2212"/>
        <v>0</v>
      </c>
      <c r="WS86" s="27">
        <f t="shared" si="2213"/>
        <v>0</v>
      </c>
      <c r="WT86" s="27">
        <f t="shared" si="2214"/>
        <v>0</v>
      </c>
      <c r="WU86" s="27">
        <f t="shared" si="2215"/>
        <v>0</v>
      </c>
      <c r="WV86" s="27">
        <f t="shared" si="2216"/>
        <v>0</v>
      </c>
      <c r="WW86" s="27">
        <f t="shared" si="2217"/>
        <v>0</v>
      </c>
      <c r="WX86" s="27">
        <f t="shared" si="2218"/>
        <v>0</v>
      </c>
      <c r="WY86" s="27">
        <f t="shared" si="2219"/>
        <v>0</v>
      </c>
      <c r="WZ86" s="27">
        <f t="shared" si="2220"/>
        <v>0</v>
      </c>
      <c r="XA86" s="27">
        <f t="shared" si="2221"/>
        <v>0</v>
      </c>
      <c r="XB86" s="27">
        <f t="shared" si="2222"/>
        <v>0</v>
      </c>
      <c r="XC86" s="27">
        <f t="shared" si="2223"/>
        <v>0</v>
      </c>
      <c r="XD86" s="27">
        <f t="shared" si="2224"/>
        <v>0</v>
      </c>
      <c r="XE86" s="27">
        <f t="shared" si="2225"/>
        <v>0</v>
      </c>
      <c r="XF86" s="27">
        <f t="shared" si="2226"/>
        <v>0</v>
      </c>
      <c r="XG86" s="27">
        <f t="shared" si="2227"/>
        <v>0</v>
      </c>
      <c r="XH86" s="27">
        <f t="shared" si="2228"/>
        <v>0</v>
      </c>
      <c r="XI86" s="27">
        <f t="shared" si="2229"/>
        <v>0</v>
      </c>
      <c r="XJ86" s="27">
        <f t="shared" si="2230"/>
        <v>0</v>
      </c>
      <c r="XK86" s="27">
        <f t="shared" si="2231"/>
        <v>0</v>
      </c>
      <c r="XL86" s="27">
        <f t="shared" si="2232"/>
        <v>0</v>
      </c>
      <c r="XM86" s="27">
        <f t="shared" si="2233"/>
        <v>0</v>
      </c>
      <c r="XN86" s="27">
        <f t="shared" si="2234"/>
        <v>0</v>
      </c>
      <c r="XO86" s="27">
        <f t="shared" si="2235"/>
        <v>0</v>
      </c>
      <c r="XP86" s="27">
        <f t="shared" si="2236"/>
        <v>0</v>
      </c>
      <c r="XQ86" s="27">
        <f t="shared" si="2237"/>
        <v>0</v>
      </c>
      <c r="XR86" s="27">
        <f t="shared" si="2238"/>
        <v>0</v>
      </c>
      <c r="XS86" s="27">
        <f t="shared" si="2239"/>
        <v>0</v>
      </c>
      <c r="XT86" s="27">
        <f t="shared" si="2240"/>
        <v>0</v>
      </c>
      <c r="XU86" s="27">
        <f t="shared" si="2241"/>
        <v>0</v>
      </c>
      <c r="XV86" s="27">
        <f t="shared" si="2242"/>
        <v>0</v>
      </c>
      <c r="XW86" s="27">
        <f t="shared" si="2243"/>
        <v>0</v>
      </c>
      <c r="XX86" s="27">
        <f t="shared" si="2244"/>
        <v>0</v>
      </c>
      <c r="XY86" s="27">
        <f t="shared" si="2245"/>
        <v>0</v>
      </c>
      <c r="XZ86" s="27">
        <f t="shared" si="2246"/>
        <v>0</v>
      </c>
      <c r="YA86" s="27">
        <f t="shared" si="2247"/>
        <v>0</v>
      </c>
      <c r="YB86" s="27">
        <f t="shared" si="2248"/>
        <v>0</v>
      </c>
      <c r="YC86" s="27">
        <f t="shared" si="2249"/>
        <v>0</v>
      </c>
      <c r="YD86" s="27">
        <f t="shared" si="2250"/>
        <v>0</v>
      </c>
      <c r="YE86" s="27">
        <f t="shared" si="2251"/>
        <v>0</v>
      </c>
      <c r="YF86" s="27">
        <f t="shared" si="2252"/>
        <v>0</v>
      </c>
      <c r="YG86" s="27">
        <f t="shared" si="2253"/>
        <v>0</v>
      </c>
      <c r="YH86" s="27">
        <f t="shared" si="2254"/>
        <v>0</v>
      </c>
      <c r="YI86" s="27">
        <f t="shared" si="2255"/>
        <v>0</v>
      </c>
      <c r="YJ86" s="27">
        <f t="shared" si="2256"/>
        <v>0</v>
      </c>
      <c r="YL86" s="28">
        <f t="shared" si="2257"/>
        <v>586</v>
      </c>
      <c r="YM86" s="28">
        <f t="shared" si="2258"/>
        <v>0</v>
      </c>
      <c r="YN86" s="28">
        <f t="shared" si="2259"/>
        <v>41</v>
      </c>
      <c r="YO86" s="28">
        <f t="shared" si="2260"/>
        <v>0</v>
      </c>
      <c r="YP86" s="28">
        <f t="shared" si="2261"/>
        <v>0</v>
      </c>
      <c r="YQ86" s="28">
        <f t="shared" si="2262"/>
        <v>606.5</v>
      </c>
      <c r="YT86" s="27" t="str">
        <f t="shared" si="2263"/>
        <v>7</v>
      </c>
      <c r="YU86" s="27" t="str">
        <f t="shared" si="2264"/>
        <v>55</v>
      </c>
      <c r="YV86" s="27" t="str">
        <f t="shared" si="2265"/>
        <v>75</v>
      </c>
      <c r="YW86" s="27">
        <f t="shared" si="2266"/>
        <v>0</v>
      </c>
      <c r="YX86" s="27">
        <f t="shared" si="2267"/>
        <v>0</v>
      </c>
      <c r="YY86" s="27">
        <f t="shared" si="2268"/>
        <v>0</v>
      </c>
      <c r="YZ86" s="27">
        <f t="shared" si="2269"/>
        <v>0</v>
      </c>
      <c r="ZA86" s="27" t="str">
        <f t="shared" si="2270"/>
        <v>41</v>
      </c>
      <c r="ZB86" s="27" t="str">
        <f t="shared" si="2271"/>
        <v>41</v>
      </c>
      <c r="ZC86" s="27">
        <f t="shared" si="2272"/>
        <v>0</v>
      </c>
      <c r="ZD86" s="27">
        <f t="shared" si="2273"/>
        <v>0</v>
      </c>
      <c r="ZE86" s="27" t="str">
        <f t="shared" si="2274"/>
        <v>70</v>
      </c>
      <c r="ZF86" s="27">
        <f t="shared" si="2275"/>
        <v>0</v>
      </c>
      <c r="ZG86" s="27">
        <f t="shared" si="2276"/>
        <v>0</v>
      </c>
      <c r="ZH86" s="27" t="str">
        <f t="shared" si="2277"/>
        <v>46</v>
      </c>
      <c r="ZI86" s="27">
        <f t="shared" si="2278"/>
        <v>0</v>
      </c>
      <c r="ZJ86" s="27">
        <f t="shared" si="2279"/>
        <v>0</v>
      </c>
      <c r="ZK86" s="27">
        <f t="shared" si="2280"/>
        <v>0</v>
      </c>
      <c r="ZL86" s="27">
        <f t="shared" si="2281"/>
        <v>0</v>
      </c>
      <c r="ZM86" s="27">
        <f t="shared" si="2282"/>
        <v>0</v>
      </c>
      <c r="ZN86" s="27" t="str">
        <f t="shared" si="2283"/>
        <v>61</v>
      </c>
      <c r="ZO86" s="27">
        <f t="shared" si="2284"/>
        <v>0</v>
      </c>
      <c r="ZP86" s="27">
        <f t="shared" si="2285"/>
        <v>0</v>
      </c>
      <c r="ZQ86" s="27" t="str">
        <f t="shared" si="2286"/>
        <v>37</v>
      </c>
      <c r="ZR86" s="27">
        <f t="shared" si="2287"/>
        <v>0</v>
      </c>
      <c r="ZS86" s="27">
        <f t="shared" si="2288"/>
        <v>0</v>
      </c>
      <c r="ZT86" s="27" t="str">
        <f t="shared" si="2289"/>
        <v>52</v>
      </c>
      <c r="ZU86" s="27">
        <f t="shared" si="2290"/>
        <v>0</v>
      </c>
      <c r="ZV86" s="27">
        <f t="shared" si="2291"/>
        <v>0</v>
      </c>
      <c r="ZW86" s="27" t="str">
        <f t="shared" si="2292"/>
        <v>43</v>
      </c>
      <c r="ZX86" s="27">
        <f t="shared" si="2293"/>
        <v>0</v>
      </c>
      <c r="ZY86" s="27">
        <f t="shared" si="2294"/>
        <v>0</v>
      </c>
      <c r="ZZ86" s="27" t="str">
        <f t="shared" si="2295"/>
        <v>32</v>
      </c>
      <c r="AAA86" s="27">
        <f t="shared" si="2296"/>
        <v>0</v>
      </c>
      <c r="AAB86" s="27">
        <f t="shared" si="2297"/>
        <v>0</v>
      </c>
      <c r="AAC86" s="27" t="str">
        <f t="shared" si="2298"/>
        <v>67</v>
      </c>
      <c r="AAD86" s="27">
        <f t="shared" si="2299"/>
        <v>0</v>
      </c>
      <c r="AAE86" s="27">
        <f t="shared" si="2300"/>
        <v>0</v>
      </c>
      <c r="AAF86" s="27">
        <f t="shared" si="2301"/>
        <v>0</v>
      </c>
      <c r="AAG86" s="27">
        <f t="shared" si="2302"/>
        <v>0</v>
      </c>
      <c r="AAH86" s="27">
        <f t="shared" si="2303"/>
        <v>0</v>
      </c>
      <c r="AAI86" s="27">
        <f t="shared" si="2304"/>
        <v>0</v>
      </c>
      <c r="AAJ86" s="27">
        <f t="shared" si="2305"/>
        <v>0</v>
      </c>
      <c r="AAK86" s="27">
        <f t="shared" si="2306"/>
        <v>0</v>
      </c>
      <c r="AAL86" s="27">
        <f t="shared" si="2307"/>
        <v>0</v>
      </c>
      <c r="AAM86" s="27">
        <f t="shared" si="2308"/>
        <v>0</v>
      </c>
      <c r="AAN86" s="27">
        <f t="shared" si="2309"/>
        <v>0</v>
      </c>
      <c r="AAO86" s="27">
        <f t="shared" si="2310"/>
        <v>0</v>
      </c>
      <c r="AAP86" s="27">
        <f t="shared" si="2311"/>
        <v>0</v>
      </c>
      <c r="AAQ86" s="27">
        <f t="shared" si="2312"/>
        <v>0</v>
      </c>
      <c r="AAR86" s="27">
        <f t="shared" si="2313"/>
        <v>0</v>
      </c>
      <c r="AAS86" s="27">
        <f t="shared" si="2314"/>
        <v>0</v>
      </c>
      <c r="AAT86" s="27">
        <f t="shared" si="2315"/>
        <v>0</v>
      </c>
      <c r="AAU86" s="27">
        <f t="shared" si="2316"/>
        <v>0</v>
      </c>
      <c r="AAV86" s="27">
        <f t="shared" si="2317"/>
        <v>0</v>
      </c>
      <c r="AAW86" s="27">
        <f t="shared" si="2318"/>
        <v>0</v>
      </c>
      <c r="AAX86" s="27">
        <f t="shared" si="2319"/>
        <v>0</v>
      </c>
      <c r="AAY86" s="27">
        <f t="shared" si="2320"/>
        <v>0</v>
      </c>
      <c r="AAZ86" s="27">
        <f t="shared" si="2321"/>
        <v>0</v>
      </c>
      <c r="ABA86" s="27">
        <f t="shared" si="2322"/>
        <v>0</v>
      </c>
      <c r="ABB86" s="27">
        <f t="shared" si="2323"/>
        <v>0</v>
      </c>
      <c r="ABC86" s="27">
        <f t="shared" si="2324"/>
        <v>0</v>
      </c>
      <c r="ABD86" s="27">
        <f t="shared" si="2325"/>
        <v>0</v>
      </c>
      <c r="ABE86" s="27">
        <f t="shared" si="2326"/>
        <v>0</v>
      </c>
      <c r="ABF86" s="27">
        <f t="shared" si="2327"/>
        <v>0</v>
      </c>
      <c r="ABG86" s="27">
        <f t="shared" si="2328"/>
        <v>0</v>
      </c>
      <c r="ABH86" s="27">
        <f t="shared" si="2329"/>
        <v>0</v>
      </c>
      <c r="ABI86" s="27">
        <f t="shared" si="2330"/>
        <v>0</v>
      </c>
      <c r="ABJ86" s="27">
        <f t="shared" si="2331"/>
        <v>0</v>
      </c>
      <c r="ABK86" s="27">
        <f t="shared" si="2332"/>
        <v>0</v>
      </c>
      <c r="ABL86" s="27">
        <f t="shared" si="2333"/>
        <v>0</v>
      </c>
      <c r="ABM86" s="27">
        <f t="shared" si="2334"/>
        <v>0</v>
      </c>
      <c r="ABN86" s="27">
        <f t="shared" si="2335"/>
        <v>0</v>
      </c>
      <c r="ABO86" s="27">
        <f t="shared" si="2336"/>
        <v>0</v>
      </c>
      <c r="ABP86" s="27">
        <f t="shared" si="2337"/>
        <v>0</v>
      </c>
      <c r="ABQ86" s="27">
        <f t="shared" si="2338"/>
        <v>0</v>
      </c>
      <c r="ABR86" s="27">
        <f t="shared" si="2339"/>
        <v>0</v>
      </c>
      <c r="ABS86" s="27">
        <f t="shared" si="2340"/>
        <v>0</v>
      </c>
      <c r="ABT86" s="27">
        <f t="shared" si="2341"/>
        <v>0</v>
      </c>
      <c r="ABU86" s="27">
        <f t="shared" si="2342"/>
        <v>0</v>
      </c>
      <c r="ABV86" s="27">
        <f t="shared" si="2343"/>
        <v>0</v>
      </c>
      <c r="ABW86" s="27">
        <f t="shared" si="2344"/>
        <v>0</v>
      </c>
      <c r="ABY86" s="28">
        <f t="shared" si="2345"/>
        <v>491.29999999999995</v>
      </c>
      <c r="ABZ86" s="28">
        <f t="shared" si="2346"/>
        <v>0</v>
      </c>
      <c r="ACA86" s="28">
        <f t="shared" si="2347"/>
        <v>15.6</v>
      </c>
      <c r="ACB86" s="28">
        <f t="shared" si="2348"/>
        <v>0</v>
      </c>
      <c r="ACC86" s="28">
        <f t="shared" si="2349"/>
        <v>0</v>
      </c>
      <c r="ACD86" s="28">
        <f t="shared" si="2350"/>
        <v>499.09999999999997</v>
      </c>
      <c r="ACG86" s="27" t="str">
        <f t="shared" si="2351"/>
        <v>57.3</v>
      </c>
      <c r="ACH86" s="27" t="str">
        <f t="shared" si="2352"/>
        <v>59.4</v>
      </c>
      <c r="ACI86" s="27" t="str">
        <f t="shared" si="2353"/>
        <v>19.8</v>
      </c>
      <c r="ACJ86" s="27">
        <f t="shared" si="2354"/>
        <v>0</v>
      </c>
      <c r="ACK86" s="27">
        <f t="shared" si="2355"/>
        <v>0</v>
      </c>
      <c r="ACL86" s="27">
        <f t="shared" si="2356"/>
        <v>0</v>
      </c>
      <c r="ACM86" s="27">
        <f t="shared" si="2357"/>
        <v>0</v>
      </c>
      <c r="ACN86" s="27" t="str">
        <f t="shared" si="2358"/>
        <v>15.6</v>
      </c>
      <c r="ACO86" s="27" t="str">
        <f t="shared" si="2359"/>
        <v>32.6</v>
      </c>
      <c r="ACP86" s="27">
        <f t="shared" si="2360"/>
        <v>0</v>
      </c>
      <c r="ACQ86" s="27">
        <f t="shared" si="2361"/>
        <v>0</v>
      </c>
      <c r="ACR86" s="27" t="str">
        <f t="shared" si="2362"/>
        <v>74.8</v>
      </c>
      <c r="ACS86" s="27">
        <f t="shared" si="2363"/>
        <v>0</v>
      </c>
      <c r="ACT86" s="27">
        <f t="shared" si="2364"/>
        <v>0</v>
      </c>
      <c r="ACU86" s="27" t="str">
        <f t="shared" si="2365"/>
        <v>114.5</v>
      </c>
      <c r="ACV86" s="27">
        <f t="shared" si="2366"/>
        <v>0</v>
      </c>
      <c r="ACW86" s="27">
        <f t="shared" si="2367"/>
        <v>0</v>
      </c>
      <c r="ACX86" s="27">
        <f t="shared" si="2368"/>
        <v>0</v>
      </c>
      <c r="ACY86" s="27">
        <f t="shared" si="2369"/>
        <v>0</v>
      </c>
      <c r="ACZ86" s="27">
        <f t="shared" si="2370"/>
        <v>0</v>
      </c>
      <c r="ADA86" s="27" t="str">
        <f t="shared" si="2371"/>
        <v>4.4</v>
      </c>
      <c r="ADB86" s="27">
        <f t="shared" si="2372"/>
        <v>0</v>
      </c>
      <c r="ADC86" s="27">
        <f t="shared" si="2373"/>
        <v>0</v>
      </c>
      <c r="ADD86" s="27" t="str">
        <f t="shared" si="2374"/>
        <v>43.3</v>
      </c>
      <c r="ADE86" s="27">
        <f t="shared" si="2375"/>
        <v>0</v>
      </c>
      <c r="ADF86" s="27">
        <f t="shared" si="2376"/>
        <v>0</v>
      </c>
      <c r="ADG86" s="27" t="str">
        <f t="shared" si="2377"/>
        <v>19.2</v>
      </c>
      <c r="ADH86" s="27">
        <f t="shared" si="2378"/>
        <v>0</v>
      </c>
      <c r="ADI86" s="27">
        <f t="shared" si="2379"/>
        <v>0</v>
      </c>
      <c r="ADJ86" s="27" t="str">
        <f t="shared" si="2380"/>
        <v>28.8</v>
      </c>
      <c r="ADK86" s="27">
        <f t="shared" si="2381"/>
        <v>0</v>
      </c>
      <c r="ADL86" s="27">
        <f t="shared" si="2382"/>
        <v>0</v>
      </c>
      <c r="ADM86" s="27" t="str">
        <f t="shared" si="2383"/>
        <v>13.2</v>
      </c>
      <c r="ADN86" s="27">
        <f t="shared" si="2384"/>
        <v>0</v>
      </c>
      <c r="ADO86" s="27">
        <f t="shared" si="2385"/>
        <v>0</v>
      </c>
      <c r="ADP86" s="27" t="str">
        <f t="shared" si="2386"/>
        <v>24</v>
      </c>
      <c r="ADQ86" s="27">
        <f t="shared" si="2387"/>
        <v>0</v>
      </c>
      <c r="ADR86" s="27">
        <f t="shared" si="2388"/>
        <v>0</v>
      </c>
      <c r="ADS86" s="27">
        <f t="shared" si="2389"/>
        <v>0</v>
      </c>
      <c r="ADT86" s="27">
        <f t="shared" si="2390"/>
        <v>0</v>
      </c>
      <c r="ADU86" s="27">
        <f t="shared" si="2391"/>
        <v>0</v>
      </c>
      <c r="ADV86" s="27">
        <f t="shared" si="2392"/>
        <v>0</v>
      </c>
      <c r="ADW86" s="27">
        <f t="shared" si="2393"/>
        <v>0</v>
      </c>
      <c r="ADX86" s="27">
        <f t="shared" si="2394"/>
        <v>0</v>
      </c>
      <c r="ADY86" s="27">
        <f t="shared" si="2395"/>
        <v>0</v>
      </c>
      <c r="ADZ86" s="27">
        <f t="shared" si="2396"/>
        <v>0</v>
      </c>
      <c r="AEA86" s="27">
        <f t="shared" si="2397"/>
        <v>0</v>
      </c>
      <c r="AEB86" s="27">
        <f t="shared" si="2398"/>
        <v>0</v>
      </c>
      <c r="AEC86" s="27">
        <f t="shared" si="2399"/>
        <v>0</v>
      </c>
      <c r="AED86" s="27">
        <f t="shared" si="2400"/>
        <v>0</v>
      </c>
      <c r="AEE86" s="27">
        <f t="shared" si="2401"/>
        <v>0</v>
      </c>
      <c r="AEF86" s="27">
        <f t="shared" si="2402"/>
        <v>0</v>
      </c>
      <c r="AEG86" s="27">
        <f t="shared" si="2403"/>
        <v>0</v>
      </c>
      <c r="AEH86" s="27">
        <f t="shared" si="2404"/>
        <v>0</v>
      </c>
      <c r="AEI86" s="27">
        <f t="shared" si="2405"/>
        <v>0</v>
      </c>
      <c r="AEJ86" s="27">
        <f t="shared" si="2406"/>
        <v>0</v>
      </c>
      <c r="AEK86" s="27">
        <f t="shared" si="2407"/>
        <v>0</v>
      </c>
      <c r="AEL86" s="27">
        <f t="shared" si="2408"/>
        <v>0</v>
      </c>
      <c r="AEM86" s="27">
        <f t="shared" si="2409"/>
        <v>0</v>
      </c>
      <c r="AEN86" s="27">
        <f t="shared" si="2410"/>
        <v>0</v>
      </c>
      <c r="AEO86" s="27">
        <f t="shared" si="2411"/>
        <v>0</v>
      </c>
      <c r="AEP86" s="27">
        <f t="shared" si="2412"/>
        <v>0</v>
      </c>
      <c r="AEQ86" s="27">
        <f t="shared" si="2413"/>
        <v>0</v>
      </c>
      <c r="AER86" s="27">
        <f t="shared" si="2414"/>
        <v>0</v>
      </c>
      <c r="AES86" s="27">
        <f t="shared" si="2415"/>
        <v>0</v>
      </c>
      <c r="AET86" s="27">
        <f t="shared" si="2416"/>
        <v>0</v>
      </c>
      <c r="AEU86" s="27">
        <f t="shared" si="2417"/>
        <v>0</v>
      </c>
      <c r="AEV86" s="27">
        <f t="shared" si="2418"/>
        <v>0</v>
      </c>
      <c r="AEW86" s="27">
        <f t="shared" si="2419"/>
        <v>0</v>
      </c>
      <c r="AEX86" s="27">
        <f t="shared" si="2420"/>
        <v>0</v>
      </c>
      <c r="AEY86" s="27">
        <f t="shared" si="2421"/>
        <v>0</v>
      </c>
      <c r="AEZ86" s="27">
        <f t="shared" si="2422"/>
        <v>0</v>
      </c>
      <c r="AFA86" s="27">
        <f t="shared" si="2423"/>
        <v>0</v>
      </c>
      <c r="AFB86" s="27">
        <f t="shared" si="2424"/>
        <v>0</v>
      </c>
      <c r="AFC86" s="27">
        <f t="shared" si="2425"/>
        <v>0</v>
      </c>
      <c r="AFD86" s="27">
        <f t="shared" si="2426"/>
        <v>0</v>
      </c>
      <c r="AFE86" s="27">
        <f t="shared" si="2427"/>
        <v>0</v>
      </c>
      <c r="AFF86" s="27">
        <f t="shared" si="2428"/>
        <v>0</v>
      </c>
      <c r="AFG86" s="27">
        <f t="shared" si="2429"/>
        <v>0</v>
      </c>
      <c r="AFH86" s="27">
        <f t="shared" si="2430"/>
        <v>0</v>
      </c>
      <c r="AFI86" s="27">
        <f t="shared" si="2431"/>
        <v>0</v>
      </c>
      <c r="AFJ86" s="27">
        <f t="shared" si="2432"/>
        <v>0</v>
      </c>
      <c r="AFL86" s="28">
        <f t="shared" si="2677"/>
        <v>15.5</v>
      </c>
      <c r="AFM86" s="28">
        <v>15.5</v>
      </c>
      <c r="AFN86" s="27">
        <v>3</v>
      </c>
      <c r="AFO86" s="27">
        <f t="shared" si="2433"/>
        <v>3</v>
      </c>
      <c r="AFP86" s="27">
        <f t="shared" si="2434"/>
        <v>3</v>
      </c>
      <c r="AFQ86" s="27">
        <f t="shared" si="2435"/>
        <v>3</v>
      </c>
      <c r="AFR86" s="27">
        <f t="shared" si="2436"/>
        <v>0</v>
      </c>
      <c r="AFS86" s="27">
        <f t="shared" si="2437"/>
        <v>0</v>
      </c>
      <c r="AFT86" s="27">
        <f t="shared" si="2438"/>
        <v>0</v>
      </c>
      <c r="AFU86" s="27">
        <f t="shared" si="2439"/>
        <v>0</v>
      </c>
      <c r="AFV86" s="27">
        <f t="shared" si="2440"/>
        <v>1</v>
      </c>
      <c r="AFW86" s="27">
        <f t="shared" si="2441"/>
        <v>5</v>
      </c>
      <c r="AFX86" s="27">
        <f t="shared" si="2442"/>
        <v>0</v>
      </c>
      <c r="AFY86" s="27">
        <f t="shared" si="2443"/>
        <v>0</v>
      </c>
      <c r="AFZ86" s="27">
        <f t="shared" si="2444"/>
        <v>3</v>
      </c>
      <c r="AGA86" s="27">
        <f t="shared" si="2445"/>
        <v>0</v>
      </c>
      <c r="AGB86" s="27">
        <f t="shared" si="2446"/>
        <v>0</v>
      </c>
      <c r="AGC86" s="27">
        <f t="shared" si="2447"/>
        <v>3</v>
      </c>
      <c r="AGD86" s="27">
        <f t="shared" si="2448"/>
        <v>0</v>
      </c>
      <c r="AGE86" s="27">
        <f t="shared" si="2449"/>
        <v>0</v>
      </c>
      <c r="AGF86" s="27">
        <f t="shared" si="2450"/>
        <v>0</v>
      </c>
      <c r="AGG86" s="27">
        <f t="shared" si="2451"/>
        <v>0</v>
      </c>
      <c r="AGH86" s="27">
        <f t="shared" si="2452"/>
        <v>0</v>
      </c>
      <c r="AGI86" s="27">
        <f t="shared" si="2453"/>
        <v>6</v>
      </c>
      <c r="AGJ86" s="27">
        <f t="shared" si="2454"/>
        <v>0</v>
      </c>
      <c r="AGK86" s="27">
        <f t="shared" si="2455"/>
        <v>0</v>
      </c>
      <c r="AGL86" s="27">
        <f t="shared" si="2456"/>
        <v>3</v>
      </c>
      <c r="AGM86" s="27">
        <f t="shared" si="2457"/>
        <v>0</v>
      </c>
      <c r="AGN86" s="27">
        <f t="shared" si="2458"/>
        <v>0</v>
      </c>
      <c r="AGO86" s="27">
        <f t="shared" si="2459"/>
        <v>3</v>
      </c>
      <c r="AGP86" s="27">
        <f t="shared" si="2460"/>
        <v>0</v>
      </c>
      <c r="AGQ86" s="27">
        <f t="shared" si="2461"/>
        <v>0</v>
      </c>
      <c r="AGR86" s="27">
        <f t="shared" si="2462"/>
        <v>3</v>
      </c>
      <c r="AGS86" s="27">
        <f t="shared" si="2463"/>
        <v>0</v>
      </c>
      <c r="AGT86" s="27">
        <f t="shared" si="2464"/>
        <v>0</v>
      </c>
      <c r="AGU86" s="27">
        <f t="shared" si="2465"/>
        <v>3</v>
      </c>
      <c r="AGV86" s="27">
        <f t="shared" si="2466"/>
        <v>0</v>
      </c>
      <c r="AGW86" s="27">
        <f t="shared" si="2467"/>
        <v>0</v>
      </c>
      <c r="AGX86" s="27">
        <f t="shared" si="2468"/>
        <v>3</v>
      </c>
      <c r="AGY86" s="27">
        <f t="shared" si="2469"/>
        <v>0</v>
      </c>
      <c r="AGZ86" s="27">
        <f t="shared" si="2470"/>
        <v>0</v>
      </c>
      <c r="AHA86" s="27">
        <f t="shared" si="2471"/>
        <v>0</v>
      </c>
      <c r="AHB86" s="27">
        <f t="shared" si="2472"/>
        <v>0</v>
      </c>
      <c r="AHC86" s="27">
        <f t="shared" si="2473"/>
        <v>0</v>
      </c>
      <c r="AHD86" s="27">
        <f t="shared" si="2474"/>
        <v>0</v>
      </c>
      <c r="AHE86" s="27">
        <f t="shared" si="2475"/>
        <v>0</v>
      </c>
      <c r="AHF86" s="27">
        <f t="shared" si="2476"/>
        <v>0</v>
      </c>
      <c r="AHG86" s="27">
        <f t="shared" si="2477"/>
        <v>0</v>
      </c>
      <c r="AHH86" s="27">
        <f t="shared" si="2478"/>
        <v>0</v>
      </c>
      <c r="AHI86" s="27">
        <f t="shared" si="2479"/>
        <v>0</v>
      </c>
      <c r="AHJ86" s="27">
        <f t="shared" si="2480"/>
        <v>0</v>
      </c>
      <c r="AHK86" s="27">
        <f t="shared" si="2481"/>
        <v>0</v>
      </c>
      <c r="AHL86" s="27">
        <f t="shared" si="2482"/>
        <v>0</v>
      </c>
      <c r="AHM86" s="27">
        <f t="shared" si="2483"/>
        <v>0</v>
      </c>
      <c r="AHN86" s="27">
        <f t="shared" si="2484"/>
        <v>0</v>
      </c>
      <c r="AHO86" s="27">
        <f t="shared" si="2485"/>
        <v>0</v>
      </c>
      <c r="AHP86" s="27">
        <f t="shared" si="2486"/>
        <v>0</v>
      </c>
      <c r="AHQ86" s="27">
        <f t="shared" si="2487"/>
        <v>0</v>
      </c>
      <c r="AHR86" s="27">
        <f t="shared" si="2488"/>
        <v>0</v>
      </c>
      <c r="AHS86" s="27">
        <f t="shared" si="2489"/>
        <v>0</v>
      </c>
      <c r="AHT86" s="27">
        <f t="shared" si="2490"/>
        <v>0</v>
      </c>
      <c r="AHU86" s="27">
        <f t="shared" si="2491"/>
        <v>0</v>
      </c>
      <c r="AHV86" s="27">
        <f t="shared" si="2492"/>
        <v>0</v>
      </c>
      <c r="AHW86" s="27">
        <f t="shared" si="2493"/>
        <v>0</v>
      </c>
      <c r="AHX86" s="27">
        <f t="shared" si="2494"/>
        <v>0</v>
      </c>
      <c r="AHY86" s="27">
        <f t="shared" si="2495"/>
        <v>0</v>
      </c>
      <c r="AHZ86" s="27">
        <f t="shared" si="2496"/>
        <v>0</v>
      </c>
      <c r="AIA86" s="27">
        <f t="shared" si="2497"/>
        <v>0</v>
      </c>
      <c r="AIB86" s="27">
        <f t="shared" si="2498"/>
        <v>0</v>
      </c>
      <c r="AIC86" s="27">
        <f t="shared" si="2499"/>
        <v>0</v>
      </c>
      <c r="AID86" s="27">
        <f t="shared" si="2500"/>
        <v>0</v>
      </c>
      <c r="AIE86" s="27">
        <f t="shared" si="2501"/>
        <v>0</v>
      </c>
      <c r="AIF86" s="27">
        <f t="shared" si="2502"/>
        <v>0</v>
      </c>
      <c r="AIG86" s="27">
        <f t="shared" si="2503"/>
        <v>0</v>
      </c>
      <c r="AIH86" s="27">
        <f t="shared" si="2504"/>
        <v>0</v>
      </c>
      <c r="AII86" s="27">
        <f t="shared" si="2505"/>
        <v>0</v>
      </c>
      <c r="AIJ86" s="27">
        <f t="shared" si="2506"/>
        <v>0</v>
      </c>
      <c r="AIK86" s="27">
        <f t="shared" si="2507"/>
        <v>0</v>
      </c>
      <c r="AIL86" s="27">
        <f t="shared" si="2508"/>
        <v>0</v>
      </c>
      <c r="AIM86" s="27">
        <f t="shared" si="2509"/>
        <v>0</v>
      </c>
      <c r="AIN86" s="27">
        <f t="shared" si="2510"/>
        <v>0</v>
      </c>
      <c r="AIO86" s="27">
        <f t="shared" si="2511"/>
        <v>0</v>
      </c>
      <c r="AIP86" s="27">
        <f t="shared" si="2512"/>
        <v>0</v>
      </c>
      <c r="AIQ86" s="27">
        <f t="shared" si="2513"/>
        <v>0</v>
      </c>
      <c r="AIR86" s="27">
        <f t="shared" si="2514"/>
        <v>0</v>
      </c>
      <c r="AIT86" s="27">
        <v>1</v>
      </c>
      <c r="AIU86" s="27">
        <v>1</v>
      </c>
      <c r="AIV86" s="27">
        <v>1</v>
      </c>
      <c r="AIW86" s="27">
        <f t="shared" si="2515"/>
        <v>0</v>
      </c>
      <c r="AIX86" s="27">
        <f t="shared" si="2516"/>
        <v>0</v>
      </c>
      <c r="AIY86" s="27">
        <f t="shared" si="2517"/>
        <v>0</v>
      </c>
      <c r="AIZ86" s="27">
        <f t="shared" si="2518"/>
        <v>0</v>
      </c>
      <c r="AJA86" s="27">
        <f t="shared" si="2519"/>
        <v>0.125</v>
      </c>
      <c r="AJB86" s="27">
        <f t="shared" si="2520"/>
        <v>8</v>
      </c>
      <c r="AJC86" s="27">
        <f t="shared" si="2521"/>
        <v>0</v>
      </c>
      <c r="AJD86" s="27">
        <f t="shared" si="2522"/>
        <v>0</v>
      </c>
      <c r="AJE86" s="27">
        <f t="shared" si="2523"/>
        <v>2</v>
      </c>
      <c r="AJF86" s="27">
        <f t="shared" si="2524"/>
        <v>0</v>
      </c>
      <c r="AJG86" s="27">
        <f t="shared" si="2525"/>
        <v>0</v>
      </c>
      <c r="AJH86" s="27">
        <f t="shared" si="2526"/>
        <v>0.25</v>
      </c>
      <c r="AJI86" s="27">
        <f t="shared" si="2527"/>
        <v>0</v>
      </c>
      <c r="AJJ86" s="27">
        <f t="shared" si="2528"/>
        <v>0</v>
      </c>
      <c r="AJK86" s="27">
        <f t="shared" si="2529"/>
        <v>0</v>
      </c>
      <c r="AJL86" s="27">
        <f t="shared" si="2530"/>
        <v>0</v>
      </c>
      <c r="AJM86" s="27">
        <f t="shared" si="2531"/>
        <v>0</v>
      </c>
      <c r="AJN86" s="27">
        <f t="shared" si="2532"/>
        <v>0.125</v>
      </c>
      <c r="AJO86" s="27">
        <f t="shared" si="2533"/>
        <v>0</v>
      </c>
      <c r="AJP86" s="27">
        <f t="shared" si="2534"/>
        <v>0</v>
      </c>
      <c r="AJQ86" s="27">
        <f t="shared" si="2535"/>
        <v>1</v>
      </c>
      <c r="AJR86" s="27">
        <f t="shared" si="2536"/>
        <v>0</v>
      </c>
      <c r="AJS86" s="27">
        <f t="shared" si="2537"/>
        <v>0</v>
      </c>
      <c r="AJT86" s="27">
        <f t="shared" si="2538"/>
        <v>0.25</v>
      </c>
      <c r="AJU86" s="27">
        <f t="shared" si="2539"/>
        <v>0</v>
      </c>
      <c r="AJV86" s="27">
        <f t="shared" si="2540"/>
        <v>0</v>
      </c>
      <c r="AJW86" s="27">
        <f t="shared" si="2541"/>
        <v>0.25</v>
      </c>
      <c r="AJX86" s="27">
        <f t="shared" si="2542"/>
        <v>0</v>
      </c>
      <c r="AJY86" s="27">
        <f t="shared" si="2543"/>
        <v>0</v>
      </c>
      <c r="AJZ86" s="27">
        <f t="shared" si="2544"/>
        <v>0.25</v>
      </c>
      <c r="AKA86" s="27">
        <f t="shared" si="2545"/>
        <v>0</v>
      </c>
      <c r="AKB86" s="27">
        <f t="shared" si="2546"/>
        <v>0</v>
      </c>
      <c r="AKC86" s="27">
        <f t="shared" si="2547"/>
        <v>0.25</v>
      </c>
      <c r="AKD86" s="27">
        <f t="shared" si="2548"/>
        <v>0</v>
      </c>
      <c r="AKE86" s="27">
        <f t="shared" si="2549"/>
        <v>0</v>
      </c>
      <c r="AKF86" s="27">
        <f t="shared" si="2550"/>
        <v>0</v>
      </c>
      <c r="AKG86" s="27">
        <f t="shared" si="2551"/>
        <v>0</v>
      </c>
      <c r="AKH86" s="27">
        <f t="shared" si="2552"/>
        <v>0</v>
      </c>
      <c r="AKI86" s="27">
        <f t="shared" si="2553"/>
        <v>0</v>
      </c>
      <c r="AKJ86" s="27">
        <f t="shared" si="2554"/>
        <v>0</v>
      </c>
      <c r="AKK86" s="27">
        <f t="shared" si="2555"/>
        <v>0</v>
      </c>
      <c r="AKL86" s="27">
        <f t="shared" si="2556"/>
        <v>0</v>
      </c>
      <c r="AKM86" s="27">
        <f t="shared" si="2557"/>
        <v>0</v>
      </c>
      <c r="AKN86" s="27">
        <f t="shared" si="2558"/>
        <v>0</v>
      </c>
      <c r="AKO86" s="27">
        <f t="shared" si="2559"/>
        <v>0</v>
      </c>
      <c r="AKP86" s="27">
        <f t="shared" si="2560"/>
        <v>0</v>
      </c>
      <c r="AKQ86" s="27">
        <f t="shared" si="2561"/>
        <v>0</v>
      </c>
      <c r="AKR86" s="27">
        <f t="shared" si="2562"/>
        <v>0</v>
      </c>
      <c r="AKS86" s="27">
        <f t="shared" si="2563"/>
        <v>0</v>
      </c>
      <c r="AKT86" s="27">
        <f t="shared" si="2564"/>
        <v>0</v>
      </c>
      <c r="AKU86" s="27">
        <f t="shared" si="2565"/>
        <v>0</v>
      </c>
      <c r="AKV86" s="27">
        <f t="shared" si="2566"/>
        <v>0</v>
      </c>
      <c r="AKW86" s="27">
        <f t="shared" si="2567"/>
        <v>0</v>
      </c>
      <c r="AKX86" s="27">
        <f t="shared" si="2568"/>
        <v>0</v>
      </c>
      <c r="AKY86" s="27">
        <f t="shared" si="2569"/>
        <v>0</v>
      </c>
      <c r="AKZ86" s="27">
        <f t="shared" si="2570"/>
        <v>0</v>
      </c>
      <c r="ALA86" s="27">
        <f t="shared" si="2571"/>
        <v>0</v>
      </c>
      <c r="ALB86" s="27">
        <f t="shared" si="2572"/>
        <v>0</v>
      </c>
      <c r="ALC86" s="27">
        <f t="shared" si="2573"/>
        <v>0</v>
      </c>
      <c r="ALD86" s="27">
        <f t="shared" si="2574"/>
        <v>0</v>
      </c>
      <c r="ALE86" s="27">
        <f t="shared" si="2575"/>
        <v>0</v>
      </c>
      <c r="ALF86" s="27">
        <f t="shared" si="2576"/>
        <v>0</v>
      </c>
      <c r="ALG86" s="27">
        <f t="shared" si="2577"/>
        <v>0</v>
      </c>
      <c r="ALH86" s="27">
        <f t="shared" si="2578"/>
        <v>0</v>
      </c>
      <c r="ALI86" s="27">
        <f t="shared" si="2579"/>
        <v>0</v>
      </c>
      <c r="ALJ86" s="27">
        <f t="shared" si="2580"/>
        <v>0</v>
      </c>
      <c r="ALK86" s="27">
        <f t="shared" si="2581"/>
        <v>0</v>
      </c>
      <c r="ALL86" s="27">
        <f t="shared" si="2582"/>
        <v>0</v>
      </c>
      <c r="ALM86" s="27">
        <f t="shared" si="2583"/>
        <v>0</v>
      </c>
      <c r="ALN86" s="27">
        <f t="shared" si="2584"/>
        <v>0</v>
      </c>
      <c r="ALO86" s="27">
        <f t="shared" si="2585"/>
        <v>0</v>
      </c>
      <c r="ALP86" s="27">
        <f t="shared" si="2586"/>
        <v>0</v>
      </c>
      <c r="ALQ86" s="27">
        <f t="shared" si="2587"/>
        <v>0</v>
      </c>
      <c r="ALR86" s="27">
        <f t="shared" si="2588"/>
        <v>0</v>
      </c>
      <c r="ALS86" s="27">
        <f t="shared" si="2589"/>
        <v>0</v>
      </c>
      <c r="ALT86" s="27">
        <f t="shared" si="2590"/>
        <v>0</v>
      </c>
      <c r="ALU86" s="27">
        <f t="shared" si="2591"/>
        <v>0</v>
      </c>
      <c r="ALV86" s="27">
        <f t="shared" si="2592"/>
        <v>0</v>
      </c>
      <c r="ALW86" s="27">
        <f t="shared" si="2593"/>
        <v>0</v>
      </c>
      <c r="AMK86" s="28">
        <v>1681</v>
      </c>
      <c r="AML86" s="28">
        <f t="shared" si="2594"/>
        <v>1681</v>
      </c>
      <c r="AMN86" s="28">
        <v>1671</v>
      </c>
      <c r="AMO86" s="27" t="str">
        <f t="shared" si="2595"/>
        <v>1683</v>
      </c>
      <c r="AMP86" s="27" t="str">
        <f t="shared" si="2596"/>
        <v>1701</v>
      </c>
      <c r="AMQ86" s="27" t="str">
        <f t="shared" si="2597"/>
        <v>1690</v>
      </c>
      <c r="AMR86" s="27" t="str">
        <f t="shared" si="2598"/>
        <v>1690</v>
      </c>
      <c r="AMS86" s="27" t="str">
        <f t="shared" si="2599"/>
        <v>1690</v>
      </c>
      <c r="AMT86" s="27" t="str">
        <f t="shared" si="2600"/>
        <v>1690</v>
      </c>
      <c r="AMU86" s="27" t="str">
        <f t="shared" si="2601"/>
        <v>1690</v>
      </c>
      <c r="AMV86" s="27" t="str">
        <f t="shared" si="2602"/>
        <v>1679</v>
      </c>
      <c r="AMW86" s="27" t="str">
        <f t="shared" si="2603"/>
        <v>1671</v>
      </c>
      <c r="AMX86" s="27" t="str">
        <f t="shared" si="2604"/>
        <v>1671</v>
      </c>
      <c r="AMY86" s="27" t="str">
        <f t="shared" si="2605"/>
        <v>1671</v>
      </c>
      <c r="AMZ86" s="27" t="str">
        <f t="shared" si="2606"/>
        <v>1694</v>
      </c>
      <c r="ANA86" s="27" t="str">
        <f t="shared" si="2607"/>
        <v>1694</v>
      </c>
      <c r="ANB86" s="27" t="str">
        <f t="shared" si="2608"/>
        <v>1694</v>
      </c>
      <c r="ANC86" s="27" t="str">
        <f t="shared" si="2609"/>
        <v>1715</v>
      </c>
      <c r="AND86" s="27" t="str">
        <f t="shared" si="2610"/>
        <v>1715</v>
      </c>
      <c r="ANE86" s="27" t="str">
        <f t="shared" si="2611"/>
        <v>1715</v>
      </c>
      <c r="ANF86" s="27" t="str">
        <f t="shared" si="2612"/>
        <v>1715</v>
      </c>
      <c r="ANG86" s="27" t="str">
        <f t="shared" si="2613"/>
        <v>1715</v>
      </c>
      <c r="ANH86" s="27" t="str">
        <f t="shared" si="2614"/>
        <v>1715</v>
      </c>
      <c r="ANI86" s="27" t="str">
        <f t="shared" si="2615"/>
        <v>1704</v>
      </c>
      <c r="ANJ86" s="27" t="str">
        <f t="shared" si="2616"/>
        <v>1704</v>
      </c>
      <c r="ANK86" s="27" t="str">
        <f t="shared" si="2617"/>
        <v>1704</v>
      </c>
      <c r="ANL86" s="27" t="str">
        <f t="shared" si="2618"/>
        <v>1712</v>
      </c>
      <c r="ANM86" s="27" t="str">
        <f t="shared" si="2619"/>
        <v>1712</v>
      </c>
      <c r="ANN86" s="27" t="str">
        <f t="shared" si="2620"/>
        <v>1712</v>
      </c>
      <c r="ANO86" s="27" t="str">
        <f t="shared" si="2621"/>
        <v>1703</v>
      </c>
      <c r="ANP86" s="27" t="str">
        <f t="shared" si="2622"/>
        <v>1703</v>
      </c>
      <c r="ANQ86" s="27" t="str">
        <f t="shared" si="2623"/>
        <v>1703</v>
      </c>
      <c r="ANR86" s="27" t="str">
        <f t="shared" si="2624"/>
        <v>1695</v>
      </c>
      <c r="ANS86" s="27" t="str">
        <f t="shared" si="2625"/>
        <v>1695</v>
      </c>
      <c r="ANT86" s="27" t="str">
        <f t="shared" si="2626"/>
        <v>1695</v>
      </c>
      <c r="ANU86" s="27" t="str">
        <f t="shared" si="2627"/>
        <v>1683</v>
      </c>
      <c r="ANV86" s="27" t="str">
        <f t="shared" si="2628"/>
        <v>1683</v>
      </c>
      <c r="ANW86" s="27" t="str">
        <f t="shared" si="2629"/>
        <v>1683</v>
      </c>
      <c r="ANX86" s="27" t="str">
        <f t="shared" si="2630"/>
        <v>1681</v>
      </c>
      <c r="ANY86" s="27" t="str">
        <f t="shared" si="2631"/>
        <v>1681</v>
      </c>
      <c r="ANZ86" s="27" t="str">
        <f t="shared" si="2632"/>
        <v>1681</v>
      </c>
      <c r="AOA86" s="27" t="str">
        <f t="shared" si="2633"/>
        <v>1681</v>
      </c>
      <c r="AOB86" s="27" t="str">
        <f t="shared" si="2634"/>
        <v>1681</v>
      </c>
      <c r="AOC86" s="27" t="str">
        <f t="shared" si="2635"/>
        <v>1681</v>
      </c>
      <c r="AOD86" s="27" t="str">
        <f t="shared" si="2636"/>
        <v>1681</v>
      </c>
      <c r="AOE86" s="27" t="str">
        <f t="shared" si="2637"/>
        <v>1681</v>
      </c>
      <c r="AOF86" s="27" t="str">
        <f t="shared" si="2638"/>
        <v>1681</v>
      </c>
      <c r="AOG86" s="27" t="str">
        <f t="shared" si="2639"/>
        <v>1681</v>
      </c>
      <c r="AOH86" s="27" t="str">
        <f t="shared" si="2640"/>
        <v>1681</v>
      </c>
      <c r="AOI86" s="27" t="str">
        <f t="shared" si="2641"/>
        <v>1681</v>
      </c>
      <c r="AOJ86" s="27" t="str">
        <f t="shared" si="2642"/>
        <v>1681</v>
      </c>
      <c r="AOK86" s="27" t="str">
        <f t="shared" si="2643"/>
        <v>1681</v>
      </c>
      <c r="AOL86" s="27" t="str">
        <f t="shared" si="2644"/>
        <v>1681</v>
      </c>
      <c r="AOM86" s="27" t="str">
        <f t="shared" si="2645"/>
        <v>1681</v>
      </c>
      <c r="AON86" s="27" t="str">
        <f t="shared" si="2646"/>
        <v>1681</v>
      </c>
      <c r="AOO86" s="27" t="str">
        <f t="shared" si="2647"/>
        <v>1681</v>
      </c>
      <c r="AOP86" s="27" t="str">
        <f t="shared" si="2648"/>
        <v>1681</v>
      </c>
      <c r="AOQ86" s="27" t="str">
        <f t="shared" si="2649"/>
        <v>1681</v>
      </c>
      <c r="AOR86" s="27" t="str">
        <f t="shared" si="2650"/>
        <v>1681</v>
      </c>
      <c r="AOS86" s="27" t="str">
        <f t="shared" si="2651"/>
        <v>1681</v>
      </c>
      <c r="AOT86" s="27" t="str">
        <f t="shared" si="2652"/>
        <v>1681</v>
      </c>
      <c r="AOU86" s="27" t="str">
        <f t="shared" si="2653"/>
        <v>1681</v>
      </c>
      <c r="AOV86" s="27" t="str">
        <f t="shared" si="2654"/>
        <v>1681</v>
      </c>
      <c r="AOW86" s="27" t="str">
        <f t="shared" si="2655"/>
        <v>1681</v>
      </c>
      <c r="AOX86" s="27" t="str">
        <f t="shared" si="2656"/>
        <v>1681</v>
      </c>
      <c r="AOY86" s="27" t="str">
        <f t="shared" si="2657"/>
        <v>1681</v>
      </c>
      <c r="AOZ86" s="27" t="str">
        <f t="shared" si="2658"/>
        <v>1681</v>
      </c>
      <c r="APA86" s="27" t="str">
        <f t="shared" si="2659"/>
        <v>1681</v>
      </c>
      <c r="APB86" s="27" t="str">
        <f t="shared" si="2660"/>
        <v>1681</v>
      </c>
      <c r="APC86" s="27" t="str">
        <f t="shared" si="2661"/>
        <v>1681</v>
      </c>
      <c r="APD86" s="27" t="str">
        <f t="shared" si="2662"/>
        <v>1681</v>
      </c>
      <c r="APE86" s="27" t="str">
        <f t="shared" si="2663"/>
        <v>1681</v>
      </c>
      <c r="APF86" s="27" t="str">
        <f t="shared" si="2664"/>
        <v>1681</v>
      </c>
      <c r="APG86" s="27" t="str">
        <f t="shared" si="2665"/>
        <v>1681</v>
      </c>
      <c r="APH86" s="27" t="str">
        <f t="shared" si="2666"/>
        <v>1681</v>
      </c>
      <c r="API86" s="27" t="str">
        <f t="shared" si="2667"/>
        <v>1681</v>
      </c>
      <c r="APJ86" s="27" t="str">
        <f t="shared" si="2668"/>
        <v>1681</v>
      </c>
      <c r="APK86" s="27" t="str">
        <f t="shared" si="2669"/>
        <v>1681</v>
      </c>
      <c r="APL86" s="27" t="str">
        <f t="shared" si="2670"/>
        <v>1681</v>
      </c>
      <c r="APM86" s="27" t="str">
        <f t="shared" si="2671"/>
        <v>1681</v>
      </c>
      <c r="APN86" s="27" t="str">
        <f t="shared" si="2672"/>
        <v>1681</v>
      </c>
      <c r="APO86" s="27" t="str">
        <f t="shared" si="2673"/>
        <v>1681</v>
      </c>
      <c r="APP86" s="27" t="str">
        <f t="shared" si="2674"/>
        <v>1681</v>
      </c>
      <c r="APQ86" s="27" t="str">
        <f t="shared" si="2675"/>
        <v>1681</v>
      </c>
      <c r="APR86" s="27" t="str">
        <f t="shared" si="2676"/>
        <v>1681</v>
      </c>
    </row>
    <row r="87" spans="1:1022 1025:1110" x14ac:dyDescent="0.35">
      <c r="A87" s="27">
        <v>61</v>
      </c>
      <c r="B87" s="86" t="s">
        <v>91</v>
      </c>
      <c r="C87" s="91">
        <f>VLOOKUP(A87, Rankings!$A$2:$AN$129, 40, FALSE)</f>
        <v>85</v>
      </c>
      <c r="D87" s="22" t="s">
        <v>382</v>
      </c>
      <c r="I87" s="29">
        <f t="shared" si="1785"/>
        <v>15.666666666666666</v>
      </c>
      <c r="L87" s="27" t="s">
        <v>2276</v>
      </c>
      <c r="M87" s="27" t="s">
        <v>2632</v>
      </c>
      <c r="N87" s="27" t="s">
        <v>2876</v>
      </c>
      <c r="O87" s="27" t="s">
        <v>24</v>
      </c>
      <c r="P87" s="27" t="s">
        <v>24</v>
      </c>
      <c r="Q87" s="27" t="s">
        <v>3154</v>
      </c>
      <c r="R87" s="27" t="s">
        <v>3609</v>
      </c>
      <c r="S87" s="27" t="s">
        <v>24</v>
      </c>
      <c r="T87" s="27" t="s">
        <v>3736</v>
      </c>
      <c r="U87" s="27" t="s">
        <v>3988</v>
      </c>
      <c r="V87" s="27" t="s">
        <v>24</v>
      </c>
      <c r="W87" s="27" t="s">
        <v>4207</v>
      </c>
      <c r="X87" s="27" t="s">
        <v>4335</v>
      </c>
      <c r="Y87" s="27" t="s">
        <v>24</v>
      </c>
      <c r="Z87" s="27" t="s">
        <v>4602</v>
      </c>
      <c r="AA87" s="27" t="s">
        <v>4736</v>
      </c>
      <c r="AB87" s="27" t="s">
        <v>24</v>
      </c>
      <c r="AC87" s="27" t="s">
        <v>24</v>
      </c>
      <c r="AD87" s="27" t="s">
        <v>4911</v>
      </c>
      <c r="AE87" s="27" t="s">
        <v>4966</v>
      </c>
      <c r="AF87" s="27" t="s">
        <v>5104</v>
      </c>
      <c r="AG87" s="27" t="s">
        <v>5263</v>
      </c>
      <c r="AH87" s="27" t="s">
        <v>24</v>
      </c>
      <c r="AI87" s="27" t="s">
        <v>24</v>
      </c>
      <c r="AJ87" s="27" t="s">
        <v>5568</v>
      </c>
      <c r="AK87" s="27" t="s">
        <v>5593</v>
      </c>
      <c r="AL87" s="27" t="s">
        <v>5682</v>
      </c>
      <c r="AM87" s="27" t="s">
        <v>5891</v>
      </c>
      <c r="AN87" s="27" t="s">
        <v>24</v>
      </c>
      <c r="AO87" s="27" t="s">
        <v>6140</v>
      </c>
      <c r="AP87" s="27" t="s">
        <v>24</v>
      </c>
      <c r="AQ87" s="27" t="s">
        <v>24</v>
      </c>
      <c r="AR87" s="27" t="s">
        <v>6347</v>
      </c>
      <c r="AS87" s="27" t="s">
        <v>24</v>
      </c>
      <c r="AT87" s="27" t="s">
        <v>24</v>
      </c>
      <c r="AU87" s="27" t="s">
        <v>6713</v>
      </c>
      <c r="AV87" s="27" t="s">
        <v>24</v>
      </c>
      <c r="AW87" s="27" t="s">
        <v>24</v>
      </c>
      <c r="AX87" s="27" t="s">
        <v>24</v>
      </c>
      <c r="AY87" s="27" t="s">
        <v>24</v>
      </c>
      <c r="AZ87" s="27" t="s">
        <v>24</v>
      </c>
      <c r="BA87" s="27" t="s">
        <v>24</v>
      </c>
      <c r="BB87" s="27" t="s">
        <v>24</v>
      </c>
      <c r="BC87" s="27" t="s">
        <v>24</v>
      </c>
      <c r="BD87" s="27" t="s">
        <v>24</v>
      </c>
      <c r="BE87" s="27" t="s">
        <v>24</v>
      </c>
      <c r="BF87" s="27" t="s">
        <v>24</v>
      </c>
      <c r="BG87" s="27" t="s">
        <v>24</v>
      </c>
      <c r="BH87" s="27" t="s">
        <v>24</v>
      </c>
      <c r="BI87" s="27" t="s">
        <v>24</v>
      </c>
      <c r="BJ87" s="27" t="s">
        <v>24</v>
      </c>
      <c r="BK87" s="27" t="s">
        <v>24</v>
      </c>
      <c r="BL87" s="27" t="s">
        <v>24</v>
      </c>
      <c r="BM87" s="27" t="s">
        <v>24</v>
      </c>
      <c r="BN87" s="27" t="s">
        <v>24</v>
      </c>
      <c r="BO87" s="27" t="s">
        <v>24</v>
      </c>
      <c r="BP87" s="27" t="s">
        <v>24</v>
      </c>
      <c r="BQ87" s="27" t="s">
        <v>24</v>
      </c>
      <c r="BR87" s="27" t="s">
        <v>24</v>
      </c>
      <c r="BS87" s="27" t="s">
        <v>24</v>
      </c>
      <c r="BT87" s="27" t="s">
        <v>24</v>
      </c>
      <c r="BU87" s="27" t="s">
        <v>24</v>
      </c>
      <c r="BV87" s="27" t="s">
        <v>24</v>
      </c>
      <c r="BW87" s="27" t="s">
        <v>24</v>
      </c>
      <c r="BX87" s="27" t="s">
        <v>24</v>
      </c>
      <c r="BY87" s="27" t="s">
        <v>24</v>
      </c>
      <c r="BZ87" s="27" t="s">
        <v>24</v>
      </c>
      <c r="CA87" s="27" t="s">
        <v>24</v>
      </c>
      <c r="CB87" s="27" t="s">
        <v>24</v>
      </c>
      <c r="CC87" s="27" t="s">
        <v>24</v>
      </c>
      <c r="CD87" s="27" t="s">
        <v>24</v>
      </c>
      <c r="CE87" s="27" t="s">
        <v>24</v>
      </c>
      <c r="CF87" s="27" t="s">
        <v>24</v>
      </c>
      <c r="CG87" s="27" t="s">
        <v>24</v>
      </c>
      <c r="CH87" s="27" t="s">
        <v>24</v>
      </c>
      <c r="CI87" s="27" t="s">
        <v>24</v>
      </c>
      <c r="CJ87" s="27" t="s">
        <v>24</v>
      </c>
      <c r="CK87" s="27" t="s">
        <v>24</v>
      </c>
      <c r="CL87" s="27" t="s">
        <v>24</v>
      </c>
      <c r="CM87" s="27" t="s">
        <v>24</v>
      </c>
      <c r="CN87" s="27" t="s">
        <v>24</v>
      </c>
      <c r="CO87" s="27" t="s">
        <v>24</v>
      </c>
      <c r="CQ87" s="28">
        <f t="shared" si="1786"/>
        <v>3</v>
      </c>
      <c r="CR87" s="28">
        <f t="shared" si="1787"/>
        <v>3</v>
      </c>
      <c r="CS87" s="28">
        <f t="shared" si="1788"/>
        <v>1</v>
      </c>
      <c r="CT87" s="28">
        <f t="shared" si="1789"/>
        <v>5</v>
      </c>
      <c r="CU87" s="28">
        <f t="shared" si="1790"/>
        <v>1</v>
      </c>
      <c r="CV87" s="28">
        <f t="shared" si="1791"/>
        <v>3</v>
      </c>
      <c r="CW87" s="28">
        <f t="shared" si="1792"/>
        <v>1</v>
      </c>
      <c r="CX87" s="28">
        <f t="shared" si="1793"/>
        <v>4</v>
      </c>
      <c r="CY87" s="28">
        <f t="shared" si="1794"/>
        <v>1</v>
      </c>
      <c r="CZ87" s="28">
        <f t="shared" si="1795"/>
        <v>3</v>
      </c>
      <c r="DA87" s="28">
        <f t="shared" si="1796"/>
        <v>1</v>
      </c>
      <c r="DB87" s="28">
        <f t="shared" si="1797"/>
        <v>3</v>
      </c>
      <c r="DC87" s="28">
        <f t="shared" si="1798"/>
        <v>1</v>
      </c>
      <c r="DD87" s="28">
        <f t="shared" si="1799"/>
        <v>1</v>
      </c>
      <c r="DE87" s="28">
        <f t="shared" si="1800"/>
        <v>0</v>
      </c>
      <c r="DF87" s="28">
        <f t="shared" si="1801"/>
        <v>0</v>
      </c>
      <c r="DG87" s="28">
        <f t="shared" si="1802"/>
        <v>0</v>
      </c>
      <c r="DH87" s="28">
        <f t="shared" si="1803"/>
        <v>0</v>
      </c>
      <c r="DI87" s="28">
        <f t="shared" si="1804"/>
        <v>0</v>
      </c>
      <c r="DJ87" s="28">
        <f t="shared" si="1805"/>
        <v>0</v>
      </c>
      <c r="DK87" s="28">
        <f t="shared" si="1806"/>
        <v>0</v>
      </c>
      <c r="DL87" s="28">
        <f t="shared" si="1807"/>
        <v>0</v>
      </c>
      <c r="DM87" s="28">
        <f t="shared" si="1808"/>
        <v>0</v>
      </c>
      <c r="DN87" s="28">
        <f t="shared" si="1809"/>
        <v>0</v>
      </c>
      <c r="DO87" s="28">
        <f t="shared" si="1810"/>
        <v>3</v>
      </c>
      <c r="DP87" s="28">
        <f t="shared" si="1811"/>
        <v>7</v>
      </c>
      <c r="DR87">
        <f t="shared" si="1812"/>
        <v>4</v>
      </c>
      <c r="DS87">
        <f t="shared" si="1813"/>
        <v>4</v>
      </c>
      <c r="DT87">
        <f t="shared" si="1814"/>
        <v>1</v>
      </c>
      <c r="DU87">
        <f t="shared" si="1815"/>
        <v>0</v>
      </c>
      <c r="DV87">
        <f t="shared" si="1816"/>
        <v>0</v>
      </c>
      <c r="DW87">
        <f t="shared" si="1817"/>
        <v>1</v>
      </c>
      <c r="DX87">
        <f t="shared" si="1818"/>
        <v>8</v>
      </c>
      <c r="DY87">
        <f t="shared" si="1819"/>
        <v>0</v>
      </c>
      <c r="DZ87">
        <f t="shared" si="1820"/>
        <v>1</v>
      </c>
      <c r="EA87">
        <f t="shared" si="1821"/>
        <v>5</v>
      </c>
      <c r="EB87">
        <f t="shared" si="1822"/>
        <v>0</v>
      </c>
      <c r="EC87">
        <f t="shared" si="1823"/>
        <v>4</v>
      </c>
      <c r="ED87">
        <f t="shared" si="1824"/>
        <v>8</v>
      </c>
      <c r="EE87">
        <f t="shared" si="1825"/>
        <v>0</v>
      </c>
      <c r="EF87">
        <f t="shared" si="1826"/>
        <v>4</v>
      </c>
      <c r="EG87">
        <f t="shared" si="1827"/>
        <v>6</v>
      </c>
      <c r="EH87">
        <f t="shared" si="1828"/>
        <v>0</v>
      </c>
      <c r="EI87">
        <f t="shared" si="1829"/>
        <v>0</v>
      </c>
      <c r="EJ87">
        <f t="shared" si="1830"/>
        <v>6</v>
      </c>
      <c r="EK87">
        <f t="shared" si="1831"/>
        <v>9</v>
      </c>
      <c r="EL87">
        <f t="shared" si="1832"/>
        <v>4</v>
      </c>
      <c r="EM87">
        <f t="shared" si="1833"/>
        <v>8</v>
      </c>
      <c r="EN87">
        <f t="shared" si="1834"/>
        <v>0</v>
      </c>
      <c r="EO87">
        <f t="shared" si="1835"/>
        <v>0</v>
      </c>
      <c r="EP87">
        <f t="shared" si="1836"/>
        <v>6</v>
      </c>
      <c r="EQ87">
        <f t="shared" si="1837"/>
        <v>10</v>
      </c>
      <c r="ER87">
        <f t="shared" si="1838"/>
        <v>2</v>
      </c>
      <c r="ES87">
        <f t="shared" si="1839"/>
        <v>7</v>
      </c>
      <c r="ET87">
        <f t="shared" si="1840"/>
        <v>0</v>
      </c>
      <c r="EU87">
        <f t="shared" si="1841"/>
        <v>2</v>
      </c>
      <c r="EV87">
        <f t="shared" si="1842"/>
        <v>0</v>
      </c>
      <c r="EW87">
        <f t="shared" si="1843"/>
        <v>0</v>
      </c>
      <c r="EX87">
        <f t="shared" si="1844"/>
        <v>2</v>
      </c>
      <c r="EY87">
        <f t="shared" si="1845"/>
        <v>0</v>
      </c>
      <c r="EZ87">
        <f t="shared" si="1846"/>
        <v>0</v>
      </c>
      <c r="FA87">
        <f t="shared" si="1847"/>
        <v>3</v>
      </c>
      <c r="FB87">
        <f t="shared" si="1848"/>
        <v>0</v>
      </c>
      <c r="FC87">
        <f t="shared" si="1849"/>
        <v>0</v>
      </c>
      <c r="FD87">
        <f t="shared" si="1850"/>
        <v>0</v>
      </c>
      <c r="FE87">
        <f t="shared" si="1851"/>
        <v>0</v>
      </c>
      <c r="FF87">
        <f t="shared" si="1852"/>
        <v>0</v>
      </c>
      <c r="FG87">
        <f t="shared" si="1853"/>
        <v>0</v>
      </c>
      <c r="FH87">
        <f t="shared" si="1854"/>
        <v>0</v>
      </c>
      <c r="FI87">
        <f t="shared" si="1855"/>
        <v>0</v>
      </c>
      <c r="FJ87">
        <f t="shared" si="1856"/>
        <v>0</v>
      </c>
      <c r="FK87">
        <f t="shared" si="1857"/>
        <v>0</v>
      </c>
      <c r="FL87">
        <f t="shared" si="1858"/>
        <v>0</v>
      </c>
      <c r="FM87">
        <f t="shared" si="1859"/>
        <v>0</v>
      </c>
      <c r="FN87">
        <f t="shared" si="1860"/>
        <v>0</v>
      </c>
      <c r="FO87">
        <f t="shared" si="1861"/>
        <v>0</v>
      </c>
      <c r="FP87">
        <f t="shared" si="1862"/>
        <v>0</v>
      </c>
      <c r="FQ87">
        <f t="shared" si="1863"/>
        <v>0</v>
      </c>
      <c r="FR87">
        <f t="shared" si="1864"/>
        <v>0</v>
      </c>
      <c r="FS87">
        <f t="shared" si="1865"/>
        <v>0</v>
      </c>
      <c r="FT87">
        <f t="shared" si="1866"/>
        <v>0</v>
      </c>
      <c r="FU87">
        <f t="shared" si="1867"/>
        <v>0</v>
      </c>
      <c r="FV87">
        <f t="shared" si="1868"/>
        <v>0</v>
      </c>
      <c r="FW87">
        <f t="shared" si="1869"/>
        <v>0</v>
      </c>
      <c r="FX87">
        <f t="shared" si="1870"/>
        <v>0</v>
      </c>
      <c r="FY87">
        <f t="shared" si="1871"/>
        <v>0</v>
      </c>
      <c r="FZ87">
        <f t="shared" si="1872"/>
        <v>0</v>
      </c>
      <c r="GA87">
        <f t="shared" si="1873"/>
        <v>0</v>
      </c>
      <c r="GB87">
        <f t="shared" si="1874"/>
        <v>0</v>
      </c>
      <c r="GC87">
        <f t="shared" si="1875"/>
        <v>0</v>
      </c>
      <c r="GD87">
        <f t="shared" si="1876"/>
        <v>0</v>
      </c>
      <c r="GE87">
        <f t="shared" si="1877"/>
        <v>0</v>
      </c>
      <c r="GF87">
        <f t="shared" si="1878"/>
        <v>0</v>
      </c>
      <c r="GG87">
        <f t="shared" si="1879"/>
        <v>0</v>
      </c>
      <c r="GH87">
        <f t="shared" si="1880"/>
        <v>0</v>
      </c>
      <c r="GI87">
        <f t="shared" si="1881"/>
        <v>0</v>
      </c>
      <c r="GJ87">
        <f t="shared" si="1882"/>
        <v>0</v>
      </c>
      <c r="GK87">
        <f t="shared" si="1883"/>
        <v>0</v>
      </c>
      <c r="GL87">
        <f t="shared" si="1884"/>
        <v>0</v>
      </c>
      <c r="GM87">
        <f t="shared" si="1885"/>
        <v>0</v>
      </c>
      <c r="GN87">
        <f t="shared" si="1886"/>
        <v>0</v>
      </c>
      <c r="GO87">
        <f t="shared" si="1887"/>
        <v>0</v>
      </c>
      <c r="GP87">
        <f t="shared" si="1888"/>
        <v>0</v>
      </c>
      <c r="GQ87">
        <f t="shared" si="1889"/>
        <v>0</v>
      </c>
      <c r="GR87">
        <f t="shared" si="1890"/>
        <v>0</v>
      </c>
      <c r="GS87">
        <f t="shared" si="1891"/>
        <v>0</v>
      </c>
      <c r="GT87">
        <f t="shared" si="1892"/>
        <v>0</v>
      </c>
      <c r="GU87">
        <f t="shared" si="1893"/>
        <v>0</v>
      </c>
      <c r="GW87" s="28">
        <f t="shared" si="1894"/>
        <v>7.6391994448582299</v>
      </c>
      <c r="GX87" s="28">
        <f t="shared" si="1895"/>
        <v>6.0941411089477908</v>
      </c>
      <c r="GY87" s="28">
        <f t="shared" si="1896"/>
        <v>1.2489570129398295</v>
      </c>
      <c r="GZ87" s="28">
        <f t="shared" si="1897"/>
        <v>0</v>
      </c>
      <c r="HA87" s="28">
        <f t="shared" si="1898"/>
        <v>0</v>
      </c>
      <c r="HB87" s="28">
        <f t="shared" si="1899"/>
        <v>10.295058320977409</v>
      </c>
      <c r="HC87" s="28">
        <f t="shared" si="1900"/>
        <v>0.65673406684420643</v>
      </c>
      <c r="HE87">
        <f>IFERROR(VLOOKUP(_xlfn.NUMBERVALUE(MID(L87, SEARCH("!", L87)+1, SEARCH("+", L87)-SEARCH("!", L87)-1)), Rankings!$A$2:$BK$129, 63, FALSE),0)</f>
        <v>0.74960199886355039</v>
      </c>
      <c r="HF87">
        <f>IFERROR(VLOOKUP(_xlfn.NUMBERVALUE(MID(M87, SEARCH("!", M87)+1, SEARCH("+", M87)-SEARCH("!", M87)-1)), Rankings!$A$2:$BK$129, 63, FALSE),0)</f>
        <v>0.89620059051123913</v>
      </c>
      <c r="HG87">
        <f>IFERROR(VLOOKUP(_xlfn.NUMBERVALUE(MID(N87, SEARCH("!", N87)+1, SEARCH("+", N87)-SEARCH("!", N87)-1)), Rankings!$A$2:$BK$129, 63, FALSE),0)</f>
        <v>0.72332718541365992</v>
      </c>
      <c r="HH87">
        <f>IFERROR(VLOOKUP(_xlfn.NUMBERVALUE(MID(O87, SEARCH("!", O87)+1, SEARCH("+", O87)-SEARCH("!", O87)-1)), Rankings!$A$2:$BK$129, 63, FALSE),0)</f>
        <v>0</v>
      </c>
      <c r="HI87">
        <f>IFERROR(VLOOKUP(_xlfn.NUMBERVALUE(MID(P87, SEARCH("!", P87)+1, SEARCH("+", P87)-SEARCH("!", P87)-1)), Rankings!$A$2:$BK$129, 63, FALSE),0)</f>
        <v>0</v>
      </c>
      <c r="HJ87">
        <f>IFERROR(VLOOKUP(_xlfn.NUMBERVALUE(MID(Q87, SEARCH("!", Q87)+1, SEARCH("+", Q87)-SEARCH("!", Q87)-1)), Rankings!$A$2:$BK$129, 63, FALSE),0)</f>
        <v>0.50538157943897521</v>
      </c>
      <c r="HK87">
        <f>IFERROR(VLOOKUP(_xlfn.NUMBERVALUE(MID(R87, SEARCH("!", R87)+1, SEARCH("+", R87)-SEARCH("!", R87)-1)), Rankings!$A$2:$BK$129, 63, FALSE),0)</f>
        <v>0.95123166606348908</v>
      </c>
      <c r="HL87">
        <f>IFERROR(VLOOKUP(_xlfn.NUMBERVALUE(MID(S87, SEARCH("!", S87)+1, SEARCH("+", S87)-SEARCH("!", S87)-1)), Rankings!$A$2:$BK$129, 63, FALSE),0)</f>
        <v>0</v>
      </c>
      <c r="HM87">
        <f>IFERROR(VLOOKUP(_xlfn.NUMBERVALUE(MID(T87, SEARCH("!", T87)+1, SEARCH("+", T87)-SEARCH("!", T87)-1)), Rankings!$A$2:$BK$129, 63, FALSE),0)</f>
        <v>0.56827343106735106</v>
      </c>
      <c r="HN87">
        <f>IFERROR(VLOOKUP(_xlfn.NUMBERVALUE(MID(U87, SEARCH("!", U87)+1, SEARCH("+", U87)-SEARCH("!", U87)-1)), Rankings!$A$2:$BK$129, 63, FALSE),0)</f>
        <v>0.89976634284048129</v>
      </c>
      <c r="HO87">
        <f>IFERROR(VLOOKUP(_xlfn.NUMBERVALUE(MID(V87, SEARCH("!", V87)+1, SEARCH("+", V87)-SEARCH("!", V87)-1)), Rankings!$A$2:$BK$129, 63, FALSE),0)</f>
        <v>0</v>
      </c>
      <c r="HP87">
        <f>IFERROR(VLOOKUP(_xlfn.NUMBERVALUE(MID(W87, SEARCH("!", W87)+1, SEARCH("+", W87)-SEARCH("!", W87)-1)), Rankings!$A$2:$BK$129, 63, FALSE),0)</f>
        <v>0.53778794947223119</v>
      </c>
      <c r="HQ87">
        <f>IFERROR(VLOOKUP(_xlfn.NUMBERVALUE(MID(X87, SEARCH("!", X87)+1, SEARCH("+", X87)-SEARCH("!", X87)-1)), Rankings!$A$2:$BK$129, 63, FALSE),0)</f>
        <v>0.56944935107390082</v>
      </c>
      <c r="HR87">
        <f>IFERROR(VLOOKUP(_xlfn.NUMBERVALUE(MID(Y87, SEARCH("!", Y87)+1, SEARCH("+", Y87)-SEARCH("!", Y87)-1)), Rankings!$A$2:$BK$129, 63, FALSE),0)</f>
        <v>0</v>
      </c>
      <c r="HS87">
        <f>IFERROR(VLOOKUP(_xlfn.NUMBERVALUE(MID(Z87, SEARCH("!", Z87)+1, SEARCH("+", Z87)-SEARCH("!", Z87)-1)), Rankings!$A$2:$BK$129, 63, FALSE),0)</f>
        <v>0.71430015405323466</v>
      </c>
      <c r="HT87">
        <f>IFERROR(VLOOKUP(_xlfn.NUMBERVALUE(MID(AA87, SEARCH("!", AA87)+1, SEARCH("+", AA87)-SEARCH("!", AA87)-1)), Rankings!$A$2:$BK$129, 63, FALSE),0)</f>
        <v>0.62662319449602411</v>
      </c>
      <c r="HU87">
        <f>IFERROR(VLOOKUP(_xlfn.NUMBERVALUE(MID(AB87, SEARCH("!", AB87)+1, SEARCH("+", AB87)-SEARCH("!", AB87)-1)), Rankings!$A$2:$BK$129, 63, FALSE),0)</f>
        <v>0</v>
      </c>
      <c r="HV87">
        <f>IFERROR(VLOOKUP(_xlfn.NUMBERVALUE(MID(AC87, SEARCH("!", AC87)+1, SEARCH("+", AC87)-SEARCH("!", AC87)-1)), Rankings!$A$2:$BK$129, 63, FALSE),0)</f>
        <v>0</v>
      </c>
      <c r="HW87">
        <f>IFERROR(VLOOKUP(_xlfn.NUMBERVALUE(MID(AD87, SEARCH("!", AD87)+1, SEARCH("+", AD87)-SEARCH("!", AD87)-1)), Rankings!$A$2:$BK$129, 63, FALSE),0)</f>
        <v>0.95123166606348908</v>
      </c>
      <c r="HX87">
        <f>IFERROR(VLOOKUP(_xlfn.NUMBERVALUE(MID(AE87, SEARCH("!", AE87)+1, SEARCH("+", AE87)-SEARCH("!", AE87)-1)), Rankings!$A$2:$BK$129, 63, FALSE),0)</f>
        <v>0.49551347653817529</v>
      </c>
      <c r="HY87">
        <f>IFERROR(VLOOKUP(_xlfn.NUMBERVALUE(MID(AF87, SEARCH("!", AF87)+1, SEARCH("+", AF87)-SEARCH("!", AF87)-1)), Rankings!$A$2:$BK$129, 63, FALSE),0)</f>
        <v>0.65493783275404538</v>
      </c>
      <c r="HZ87">
        <f>IFERROR(VLOOKUP(_xlfn.NUMBERVALUE(MID(AG87, SEARCH("!", AG87)+1, SEARCH("+", AG87)-SEARCH("!", AG87)-1)), Rankings!$A$2:$BK$129, 63, FALSE),0)</f>
        <v>0.89976634284048129</v>
      </c>
      <c r="IA87">
        <f>IFERROR(VLOOKUP(_xlfn.NUMBERVALUE(MID(AH87, SEARCH("!", AH87)+1, SEARCH("+", AH87)-SEARCH("!", AH87)-1)), Rankings!$A$2:$BK$129, 63, FALSE),0)</f>
        <v>0</v>
      </c>
      <c r="IB87">
        <f>IFERROR(VLOOKUP(_xlfn.NUMBERVALUE(MID(AI87, SEARCH("!", AI87)+1, SEARCH("+", AI87)-SEARCH("!", AI87)-1)), Rankings!$A$2:$BK$129, 63, FALSE),0)</f>
        <v>0</v>
      </c>
      <c r="IC87">
        <f>IFERROR(VLOOKUP(_xlfn.NUMBERVALUE(MID(AJ87, SEARCH("!", AJ87)+1, SEARCH("+", AJ87)-SEARCH("!", AJ87)-1)), Rankings!$A$2:$BK$129, 63, FALSE),0)</f>
        <v>0.56944935107390082</v>
      </c>
      <c r="ID87">
        <f>IFERROR(VLOOKUP(_xlfn.NUMBERVALUE(MID(AK87, SEARCH("!", AK87)+1, SEARCH("+", AK87)-SEARCH("!", AK87)-1)), Rankings!$A$2:$BK$129, 63, FALSE),0)</f>
        <v>0.75344353640165429</v>
      </c>
      <c r="IE87">
        <f>IFERROR(VLOOKUP(_xlfn.NUMBERVALUE(MID(AL87, SEARCH("!", AL87)+1, SEARCH("+", AL87)-SEARCH("!", AL87)-1)), Rankings!$A$2:$BK$129, 63, FALSE),0)</f>
        <v>0.60227703843849056</v>
      </c>
      <c r="IF87">
        <f>IFERROR(VLOOKUP(_xlfn.NUMBERVALUE(MID(AM87, SEARCH("!", AM87)+1, SEARCH("+", AM87)-SEARCH("!", AM87)-1)), Rankings!$A$2:$BK$129, 63, FALSE),0)</f>
        <v>0.62662319449602411</v>
      </c>
      <c r="IG87">
        <f>IFERROR(VLOOKUP(_xlfn.NUMBERVALUE(MID(AN87, SEARCH("!", AN87)+1, SEARCH("+", AN87)-SEARCH("!", AN87)-1)), Rankings!$A$2:$BK$129, 63, FALSE),0)</f>
        <v>0</v>
      </c>
      <c r="IH87">
        <f>IFERROR(VLOOKUP(_xlfn.NUMBERVALUE(MID(AO87, SEARCH("!", AO87)+1, SEARCH("+", AO87)-SEARCH("!", AO87)-1)), Rankings!$A$2:$BK$129, 63, FALSE),0)</f>
        <v>0.87224282570657508</v>
      </c>
      <c r="II87">
        <f>IFERROR(VLOOKUP(_xlfn.NUMBERVALUE(MID(AP87, SEARCH("!", AP87)+1, SEARCH("+", AP87)-SEARCH("!", AP87)-1)), Rankings!$A$2:$BK$129, 63, FALSE),0)</f>
        <v>0</v>
      </c>
      <c r="IJ87">
        <f>IFERROR(VLOOKUP(_xlfn.NUMBERVALUE(MID(AQ87, SEARCH("!", AQ87)+1, SEARCH("+", AQ87)-SEARCH("!", AQ87)-1)), Rankings!$A$2:$BK$129, 63, FALSE),0)</f>
        <v>0</v>
      </c>
      <c r="IK87">
        <f>IFERROR(VLOOKUP(_xlfn.NUMBERVALUE(MID(AR87, SEARCH("!", AR87)+1, SEARCH("+", AR87)-SEARCH("!", AR87)-1)), Rankings!$A$2:$BK$129, 63, FALSE),0)</f>
        <v>0.49011682896979852</v>
      </c>
      <c r="IL87">
        <f>IFERROR(VLOOKUP(_xlfn.NUMBERVALUE(MID(AS87, SEARCH("!", AS87)+1, SEARCH("+", AS87)-SEARCH("!", AS87)-1)), Rankings!$A$2:$BK$129, 63, FALSE),0)</f>
        <v>0</v>
      </c>
      <c r="IM87">
        <f>IFERROR(VLOOKUP(_xlfn.NUMBERVALUE(MID(AT87, SEARCH("!", AT87)+1, SEARCH("+", AT87)-SEARCH("!", AT87)-1)), Rankings!$A$2:$BK$129, 63, FALSE),0)</f>
        <v>0</v>
      </c>
      <c r="IN87">
        <f>IFERROR(VLOOKUP(_xlfn.NUMBERVALUE(MID(AU87, SEARCH("!", AU87)+1, SEARCH("+", AU87)-SEARCH("!", AU87)-1)), Rankings!$A$2:$BK$129, 63, FALSE),0)</f>
        <v>0.32475203016907939</v>
      </c>
      <c r="IO87">
        <f>IFERROR(VLOOKUP(_xlfn.NUMBERVALUE(MID(AV87, SEARCH("!", AV87)+1, SEARCH("+", AV87)-SEARCH("!", AV87)-1)), Rankings!$A$2:$BK$129, 63, FALSE),0)</f>
        <v>0</v>
      </c>
      <c r="IP87">
        <f>IFERROR(VLOOKUP(_xlfn.NUMBERVALUE(MID(AW87, SEARCH("!", AW87)+1, SEARCH("+", AW87)-SEARCH("!", AW87)-1)), Rankings!$A$2:$BK$129, 63, FALSE),0)</f>
        <v>0</v>
      </c>
      <c r="IQ87">
        <f>IFERROR(VLOOKUP(_xlfn.NUMBERVALUE(MID(AX87, SEARCH("!", AX87)+1, SEARCH("+", AX87)-SEARCH("!", AX87)-1)), Rankings!$A$2:$BK$129, 63, FALSE),0)</f>
        <v>0</v>
      </c>
      <c r="IR87">
        <f>IFERROR(VLOOKUP(_xlfn.NUMBERVALUE(MID(AY87, SEARCH("!", AY87)+1, SEARCH("+", AY87)-SEARCH("!", AY87)-1)), Rankings!$A$2:$BK$129, 63, FALSE),0)</f>
        <v>0</v>
      </c>
      <c r="IS87">
        <f>IFERROR(VLOOKUP(_xlfn.NUMBERVALUE(MID(AZ87, SEARCH("!", AZ87)+1, SEARCH("+", AZ87)-SEARCH("!", AZ87)-1)), Rankings!$A$2:$BK$129, 63, FALSE),0)</f>
        <v>0</v>
      </c>
      <c r="IT87">
        <f>IFERROR(VLOOKUP(_xlfn.NUMBERVALUE(MID(BA87, SEARCH("!", BA87)+1, SEARCH("+", BA87)-SEARCH("!", BA87)-1)), Rankings!$A$2:$BK$129, 63, FALSE),0)</f>
        <v>0</v>
      </c>
      <c r="IU87">
        <f>IFERROR(VLOOKUP(_xlfn.NUMBERVALUE(MID(BB87, SEARCH("!", BB87)+1, SEARCH("+", BB87)-SEARCH("!", BB87)-1)), Rankings!$A$2:$BK$129, 63, FALSE),0)</f>
        <v>0</v>
      </c>
      <c r="IV87">
        <f>IFERROR(VLOOKUP(_xlfn.NUMBERVALUE(MID(BC87, SEARCH("!", BC87)+1, SEARCH("+", BC87)-SEARCH("!", BC87)-1)), Rankings!$A$2:$BK$129, 63, FALSE),0)</f>
        <v>0</v>
      </c>
      <c r="IW87">
        <f>IFERROR(VLOOKUP(_xlfn.NUMBERVALUE(MID(BD87, SEARCH("!", BD87)+1, SEARCH("+", BD87)-SEARCH("!", BD87)-1)), Rankings!$A$2:$BK$129, 63, FALSE),0)</f>
        <v>0</v>
      </c>
      <c r="IX87">
        <f>IFERROR(VLOOKUP(_xlfn.NUMBERVALUE(MID(BE87, SEARCH("!", BE87)+1, SEARCH("+", BE87)-SEARCH("!", BE87)-1)), Rankings!$A$2:$BK$129, 63, FALSE),0)</f>
        <v>0</v>
      </c>
      <c r="IY87">
        <f>IFERROR(VLOOKUP(_xlfn.NUMBERVALUE(MID(BF87, SEARCH("!", BF87)+1, SEARCH("+", BF87)-SEARCH("!", BF87)-1)), Rankings!$A$2:$BK$129, 63, FALSE),0)</f>
        <v>0</v>
      </c>
      <c r="IZ87">
        <f>IFERROR(VLOOKUP(_xlfn.NUMBERVALUE(MID(BG87, SEARCH("!", BG87)+1, SEARCH("+", BG87)-SEARCH("!", BG87)-1)), Rankings!$A$2:$BK$129, 63, FALSE),0)</f>
        <v>0</v>
      </c>
      <c r="JA87">
        <f>IFERROR(VLOOKUP(_xlfn.NUMBERVALUE(MID(BH87, SEARCH("!", BH87)+1, SEARCH("+", BH87)-SEARCH("!", BH87)-1)), Rankings!$A$2:$BK$129, 63, FALSE),0)</f>
        <v>0</v>
      </c>
      <c r="JB87">
        <f>IFERROR(VLOOKUP(_xlfn.NUMBERVALUE(MID(BI87, SEARCH("!", BI87)+1, SEARCH("+", BI87)-SEARCH("!", BI87)-1)), Rankings!$A$2:$BK$129, 63, FALSE),0)</f>
        <v>0</v>
      </c>
      <c r="JC87">
        <f>IFERROR(VLOOKUP(_xlfn.NUMBERVALUE(MID(BJ87, SEARCH("!", BJ87)+1, SEARCH("+", BJ87)-SEARCH("!", BJ87)-1)), Rankings!$A$2:$BK$129, 63, FALSE),0)</f>
        <v>0</v>
      </c>
      <c r="JD87">
        <f>IFERROR(VLOOKUP(_xlfn.NUMBERVALUE(MID(BK87, SEARCH("!", BK87)+1, SEARCH("+", BK87)-SEARCH("!", BK87)-1)), Rankings!$A$2:$BK$129, 63, FALSE),0)</f>
        <v>0</v>
      </c>
      <c r="JE87">
        <f>IFERROR(VLOOKUP(_xlfn.NUMBERVALUE(MID(BL87, SEARCH("!", BL87)+1, SEARCH("+", BL87)-SEARCH("!", BL87)-1)), Rankings!$A$2:$BK$129, 63, FALSE),0)</f>
        <v>0</v>
      </c>
      <c r="JF87">
        <f>IFERROR(VLOOKUP(_xlfn.NUMBERVALUE(MID(BM87, SEARCH("!", BM87)+1, SEARCH("+", BM87)-SEARCH("!", BM87)-1)), Rankings!$A$2:$BK$129, 63, FALSE),0)</f>
        <v>0</v>
      </c>
      <c r="JG87">
        <f>IFERROR(VLOOKUP(_xlfn.NUMBERVALUE(MID(BN87, SEARCH("!", BN87)+1, SEARCH("+", BN87)-SEARCH("!", BN87)-1)), Rankings!$A$2:$BK$129, 63, FALSE),0)</f>
        <v>0</v>
      </c>
      <c r="JH87">
        <f>IFERROR(VLOOKUP(_xlfn.NUMBERVALUE(MID(BO87, SEARCH("!", BO87)+1, SEARCH("+", BO87)-SEARCH("!", BO87)-1)), Rankings!$A$2:$BK$129, 63, FALSE),0)</f>
        <v>0</v>
      </c>
      <c r="JI87">
        <f>IFERROR(VLOOKUP(_xlfn.NUMBERVALUE(MID(BP87, SEARCH("!", BP87)+1, SEARCH("+", BP87)-SEARCH("!", BP87)-1)), Rankings!$A$2:$BK$129, 63, FALSE),0)</f>
        <v>0</v>
      </c>
      <c r="JJ87">
        <f>IFERROR(VLOOKUP(_xlfn.NUMBERVALUE(MID(BQ87, SEARCH("!", BQ87)+1, SEARCH("+", BQ87)-SEARCH("!", BQ87)-1)), Rankings!$A$2:$BK$129, 63, FALSE),0)</f>
        <v>0</v>
      </c>
      <c r="JK87">
        <f>IFERROR(VLOOKUP(_xlfn.NUMBERVALUE(MID(BR87, SEARCH("!", BR87)+1, SEARCH("+", BR87)-SEARCH("!", BR87)-1)), Rankings!$A$2:$BK$129, 63, FALSE),0)</f>
        <v>0</v>
      </c>
      <c r="JL87">
        <f>IFERROR(VLOOKUP(_xlfn.NUMBERVALUE(MID(BS87, SEARCH("!", BS87)+1, SEARCH("+", BS87)-SEARCH("!", BS87)-1)), Rankings!$A$2:$BK$129, 63, FALSE),0)</f>
        <v>0</v>
      </c>
      <c r="JM87">
        <f>IFERROR(VLOOKUP(_xlfn.NUMBERVALUE(MID(BT87, SEARCH("!", BT87)+1, SEARCH("+", BT87)-SEARCH("!", BT87)-1)), Rankings!$A$2:$BK$129, 63, FALSE),0)</f>
        <v>0</v>
      </c>
      <c r="JN87">
        <f>IFERROR(VLOOKUP(_xlfn.NUMBERVALUE(MID(BU87, SEARCH("!", BU87)+1, SEARCH("+", BU87)-SEARCH("!", BU87)-1)), Rankings!$A$2:$BK$129, 63, FALSE),0)</f>
        <v>0</v>
      </c>
      <c r="JO87">
        <f>IFERROR(VLOOKUP(_xlfn.NUMBERVALUE(MID(BV87, SEARCH("!", BV87)+1, SEARCH("+", BV87)-SEARCH("!", BV87)-1)), Rankings!$A$2:$BK$129, 63, FALSE),0)</f>
        <v>0</v>
      </c>
      <c r="JP87">
        <f>IFERROR(VLOOKUP(_xlfn.NUMBERVALUE(MID(BW87, SEARCH("!", BW87)+1, SEARCH("+", BW87)-SEARCH("!", BW87)-1)), Rankings!$A$2:$BK$129, 63, FALSE),0)</f>
        <v>0</v>
      </c>
      <c r="JQ87">
        <f>IFERROR(VLOOKUP(_xlfn.NUMBERVALUE(MID(BX87, SEARCH("!", BX87)+1, SEARCH("+", BX87)-SEARCH("!", BX87)-1)), Rankings!$A$2:$BK$129, 63, FALSE),0)</f>
        <v>0</v>
      </c>
      <c r="JR87">
        <f>IFERROR(VLOOKUP(_xlfn.NUMBERVALUE(MID(BY87, SEARCH("!", BY87)+1, SEARCH("+", BY87)-SEARCH("!", BY87)-1)), Rankings!$A$2:$BK$129, 63, FALSE),0)</f>
        <v>0</v>
      </c>
      <c r="JS87">
        <f>IFERROR(VLOOKUP(_xlfn.NUMBERVALUE(MID(BZ87, SEARCH("!", BZ87)+1, SEARCH("+", BZ87)-SEARCH("!", BZ87)-1)), Rankings!$A$2:$BK$129, 63, FALSE),0)</f>
        <v>0</v>
      </c>
      <c r="JT87">
        <f>IFERROR(VLOOKUP(_xlfn.NUMBERVALUE(MID(CA87, SEARCH("!", CA87)+1, SEARCH("+", CA87)-SEARCH("!", CA87)-1)), Rankings!$A$2:$BK$129, 63, FALSE),0)</f>
        <v>0</v>
      </c>
      <c r="JU87">
        <f>IFERROR(VLOOKUP(_xlfn.NUMBERVALUE(MID(CB87, SEARCH("!", CB87)+1, SEARCH("+", CB87)-SEARCH("!", CB87)-1)), Rankings!$A$2:$BK$129, 63, FALSE),0)</f>
        <v>0</v>
      </c>
      <c r="JV87">
        <f>IFERROR(VLOOKUP(_xlfn.NUMBERVALUE(MID(CC87, SEARCH("!", CC87)+1, SEARCH("+", CC87)-SEARCH("!", CC87)-1)), Rankings!$A$2:$BK$129, 63, FALSE),0)</f>
        <v>0</v>
      </c>
      <c r="JW87">
        <f>IFERROR(VLOOKUP(_xlfn.NUMBERVALUE(MID(CD87, SEARCH("!", CD87)+1, SEARCH("+", CD87)-SEARCH("!", CD87)-1)), Rankings!$A$2:$BK$129, 63, FALSE),0)</f>
        <v>0</v>
      </c>
      <c r="JX87">
        <f>IFERROR(VLOOKUP(_xlfn.NUMBERVALUE(MID(CE87, SEARCH("!", CE87)+1, SEARCH("+", CE87)-SEARCH("!", CE87)-1)), Rankings!$A$2:$BK$129, 63, FALSE),0)</f>
        <v>0</v>
      </c>
      <c r="JY87">
        <f>IFERROR(VLOOKUP(_xlfn.NUMBERVALUE(MID(CF87, SEARCH("!", CF87)+1, SEARCH("+", CF87)-SEARCH("!", CF87)-1)), Rankings!$A$2:$BK$129, 63, FALSE),0)</f>
        <v>0</v>
      </c>
      <c r="JZ87">
        <f>IFERROR(VLOOKUP(_xlfn.NUMBERVALUE(MID(CG87, SEARCH("!", CG87)+1, SEARCH("+", CG87)-SEARCH("!", CG87)-1)), Rankings!$A$2:$BK$129, 63, FALSE),0)</f>
        <v>0</v>
      </c>
      <c r="KA87">
        <f>IFERROR(VLOOKUP(_xlfn.NUMBERVALUE(MID(CH87, SEARCH("!", CH87)+1, SEARCH("+", CH87)-SEARCH("!", CH87)-1)), Rankings!$A$2:$BK$129, 63, FALSE),0)</f>
        <v>0</v>
      </c>
      <c r="KB87">
        <f>IFERROR(VLOOKUP(_xlfn.NUMBERVALUE(MID(CI87, SEARCH("!", CI87)+1, SEARCH("+", CI87)-SEARCH("!", CI87)-1)), Rankings!$A$2:$BK$129, 63, FALSE),0)</f>
        <v>0</v>
      </c>
      <c r="KC87">
        <f>IFERROR(VLOOKUP(_xlfn.NUMBERVALUE(MID(CJ87, SEARCH("!", CJ87)+1, SEARCH("+", CJ87)-SEARCH("!", CJ87)-1)), Rankings!$A$2:$BK$129, 63, FALSE),0)</f>
        <v>0</v>
      </c>
      <c r="KD87">
        <f>IFERROR(VLOOKUP(_xlfn.NUMBERVALUE(MID(CK87, SEARCH("!", CK87)+1, SEARCH("+", CK87)-SEARCH("!", CK87)-1)), Rankings!$A$2:$BK$129, 63, FALSE),0)</f>
        <v>0</v>
      </c>
      <c r="KE87">
        <f>IFERROR(VLOOKUP(_xlfn.NUMBERVALUE(MID(CL87, SEARCH("!", CL87)+1, SEARCH("+", CL87)-SEARCH("!", CL87)-1)), Rankings!$A$2:$BK$129, 63, FALSE),0)</f>
        <v>0</v>
      </c>
      <c r="KF87">
        <f>IFERROR(VLOOKUP(_xlfn.NUMBERVALUE(MID(CM87, SEARCH("!", CM87)+1, SEARCH("+", CM87)-SEARCH("!", CM87)-1)), Rankings!$A$2:$BK$129, 63, FALSE),0)</f>
        <v>0</v>
      </c>
      <c r="KG87">
        <f>IFERROR(VLOOKUP(_xlfn.NUMBERVALUE(MID(CN87, SEARCH("!", CN87)+1, SEARCH("+", CN87)-SEARCH("!", CN87)-1)), Rankings!$A$2:$BK$129, 63, FALSE),0)</f>
        <v>0</v>
      </c>
      <c r="KH87">
        <f>IFERROR(VLOOKUP(_xlfn.NUMBERVALUE(MID(CO87, SEARCH("!", CO87)+1, SEARCH("+", CO87)-SEARCH("!", CO87)-1)), Rankings!$A$2:$BK$129, 63, FALSE),0)</f>
        <v>0</v>
      </c>
      <c r="KJ87" s="28">
        <f t="shared" si="1901"/>
        <v>193</v>
      </c>
      <c r="KK87" s="28">
        <f t="shared" si="1902"/>
        <v>145</v>
      </c>
      <c r="KL87" s="28">
        <f t="shared" si="1903"/>
        <v>38</v>
      </c>
      <c r="KM87" s="28">
        <f t="shared" si="1904"/>
        <v>0</v>
      </c>
      <c r="KN87" s="28">
        <f t="shared" si="1905"/>
        <v>0</v>
      </c>
      <c r="KO87" s="28">
        <f t="shared" si="1906"/>
        <v>142</v>
      </c>
      <c r="KP87" s="28">
        <f t="shared" si="1907"/>
        <v>260.33333333333337</v>
      </c>
      <c r="KQ87" s="28">
        <f t="shared" si="1908"/>
        <v>142</v>
      </c>
      <c r="KS87" s="27" t="str">
        <f t="shared" si="1909"/>
        <v>18</v>
      </c>
      <c r="KT87" s="27" t="str">
        <f t="shared" si="1910"/>
        <v>15</v>
      </c>
      <c r="KU87" s="27" t="str">
        <f t="shared" si="1911"/>
        <v>25</v>
      </c>
      <c r="KV87" s="27">
        <f t="shared" si="1912"/>
        <v>0</v>
      </c>
      <c r="KW87" s="27">
        <f t="shared" si="1913"/>
        <v>0</v>
      </c>
      <c r="KX87" s="27" t="str">
        <f t="shared" si="1914"/>
        <v>28</v>
      </c>
      <c r="KY87" s="27" t="str">
        <f t="shared" si="1915"/>
        <v>21</v>
      </c>
      <c r="KZ87" s="27">
        <f t="shared" si="1916"/>
        <v>0</v>
      </c>
      <c r="LA87" s="27" t="str">
        <f t="shared" si="1917"/>
        <v>19</v>
      </c>
      <c r="LB87" s="27" t="str">
        <f t="shared" si="1918"/>
        <v>29</v>
      </c>
      <c r="LC87" s="27">
        <f t="shared" si="1919"/>
        <v>0</v>
      </c>
      <c r="LD87" s="27" t="str">
        <f t="shared" si="1920"/>
        <v>16</v>
      </c>
      <c r="LE87" s="27" t="str">
        <f t="shared" si="1921"/>
        <v>9</v>
      </c>
      <c r="LF87" s="27">
        <f t="shared" si="1922"/>
        <v>0</v>
      </c>
      <c r="LG87" s="27" t="str">
        <f t="shared" si="1923"/>
        <v>17</v>
      </c>
      <c r="LH87" s="27" t="str">
        <f t="shared" si="1924"/>
        <v>14</v>
      </c>
      <c r="LI87" s="27">
        <f t="shared" si="1925"/>
        <v>0</v>
      </c>
      <c r="LJ87" s="27">
        <f t="shared" si="1926"/>
        <v>0</v>
      </c>
      <c r="LK87" s="27" t="str">
        <f t="shared" si="1927"/>
        <v>19</v>
      </c>
      <c r="LL87" s="27" t="str">
        <f t="shared" si="1928"/>
        <v>25</v>
      </c>
      <c r="LM87" s="27" t="str">
        <f t="shared" si="1929"/>
        <v>4</v>
      </c>
      <c r="LN87" s="27" t="str">
        <f t="shared" si="1930"/>
        <v>12</v>
      </c>
      <c r="LO87" s="27">
        <f t="shared" si="1931"/>
        <v>0</v>
      </c>
      <c r="LP87" s="27">
        <f t="shared" si="1932"/>
        <v>0</v>
      </c>
      <c r="LQ87" s="27" t="str">
        <f t="shared" si="1933"/>
        <v>13</v>
      </c>
      <c r="LR87" s="27" t="str">
        <f t="shared" si="1934"/>
        <v>13</v>
      </c>
      <c r="LS87" s="27" t="str">
        <f t="shared" si="1935"/>
        <v>5</v>
      </c>
      <c r="LT87" s="27" t="str">
        <f t="shared" si="1936"/>
        <v>28</v>
      </c>
      <c r="LU87" s="27">
        <f t="shared" si="1937"/>
        <v>0</v>
      </c>
      <c r="LV87" s="27" t="str">
        <f t="shared" si="1938"/>
        <v>12</v>
      </c>
      <c r="LW87" s="27">
        <f t="shared" si="1939"/>
        <v>0</v>
      </c>
      <c r="LX87" s="27">
        <f t="shared" si="1940"/>
        <v>0</v>
      </c>
      <c r="LY87" s="27" t="str">
        <f t="shared" si="1941"/>
        <v>12</v>
      </c>
      <c r="LZ87" s="27">
        <f t="shared" si="1942"/>
        <v>0</v>
      </c>
      <c r="MA87" s="27">
        <f t="shared" si="1943"/>
        <v>0</v>
      </c>
      <c r="MB87" s="27" t="str">
        <f t="shared" si="1944"/>
        <v>22</v>
      </c>
      <c r="MC87" s="27">
        <f t="shared" si="1945"/>
        <v>0</v>
      </c>
      <c r="MD87" s="27">
        <f t="shared" si="1946"/>
        <v>0</v>
      </c>
      <c r="ME87" s="27">
        <f t="shared" si="1947"/>
        <v>0</v>
      </c>
      <c r="MF87" s="27">
        <f t="shared" si="1948"/>
        <v>0</v>
      </c>
      <c r="MG87" s="27">
        <f t="shared" si="1949"/>
        <v>0</v>
      </c>
      <c r="MH87" s="27">
        <f t="shared" si="1950"/>
        <v>0</v>
      </c>
      <c r="MI87" s="27">
        <f t="shared" si="1951"/>
        <v>0</v>
      </c>
      <c r="MJ87" s="27">
        <f t="shared" si="1952"/>
        <v>0</v>
      </c>
      <c r="MK87" s="27">
        <f t="shared" si="1953"/>
        <v>0</v>
      </c>
      <c r="ML87" s="27">
        <f t="shared" si="1954"/>
        <v>0</v>
      </c>
      <c r="MM87" s="27">
        <f t="shared" si="1955"/>
        <v>0</v>
      </c>
      <c r="MN87" s="27">
        <f t="shared" si="1956"/>
        <v>0</v>
      </c>
      <c r="MO87" s="27">
        <f t="shared" si="1957"/>
        <v>0</v>
      </c>
      <c r="MP87" s="27">
        <f t="shared" si="1958"/>
        <v>0</v>
      </c>
      <c r="MQ87" s="27">
        <f t="shared" si="1959"/>
        <v>0</v>
      </c>
      <c r="MR87" s="27">
        <f t="shared" si="1960"/>
        <v>0</v>
      </c>
      <c r="MS87" s="27">
        <f t="shared" si="1961"/>
        <v>0</v>
      </c>
      <c r="MT87" s="27">
        <f t="shared" si="1962"/>
        <v>0</v>
      </c>
      <c r="MU87" s="27">
        <f t="shared" si="1963"/>
        <v>0</v>
      </c>
      <c r="MV87" s="27">
        <f t="shared" si="1964"/>
        <v>0</v>
      </c>
      <c r="MW87" s="27">
        <f t="shared" si="1965"/>
        <v>0</v>
      </c>
      <c r="MX87" s="27">
        <f t="shared" si="1966"/>
        <v>0</v>
      </c>
      <c r="MY87" s="27">
        <f t="shared" si="1967"/>
        <v>0</v>
      </c>
      <c r="MZ87" s="27">
        <f t="shared" si="1968"/>
        <v>0</v>
      </c>
      <c r="NA87" s="27">
        <f t="shared" si="1969"/>
        <v>0</v>
      </c>
      <c r="NB87" s="27">
        <f t="shared" si="1970"/>
        <v>0</v>
      </c>
      <c r="NC87" s="27">
        <f t="shared" si="1971"/>
        <v>0</v>
      </c>
      <c r="ND87" s="27">
        <f t="shared" si="1972"/>
        <v>0</v>
      </c>
      <c r="NE87" s="27">
        <f t="shared" si="1973"/>
        <v>0</v>
      </c>
      <c r="NF87" s="27">
        <f t="shared" si="1974"/>
        <v>0</v>
      </c>
      <c r="NG87" s="27">
        <f t="shared" si="1975"/>
        <v>0</v>
      </c>
      <c r="NH87" s="27">
        <f t="shared" si="1976"/>
        <v>0</v>
      </c>
      <c r="NI87" s="27">
        <f t="shared" si="1977"/>
        <v>0</v>
      </c>
      <c r="NJ87" s="27">
        <f t="shared" si="1978"/>
        <v>0</v>
      </c>
      <c r="NK87" s="27">
        <f t="shared" si="1979"/>
        <v>0</v>
      </c>
      <c r="NL87" s="27">
        <f t="shared" si="1980"/>
        <v>0</v>
      </c>
      <c r="NM87" s="27">
        <f t="shared" si="1981"/>
        <v>0</v>
      </c>
      <c r="NN87" s="27">
        <f t="shared" si="1982"/>
        <v>0</v>
      </c>
      <c r="NO87" s="27">
        <f t="shared" si="1983"/>
        <v>0</v>
      </c>
      <c r="NP87" s="27">
        <f t="shared" si="1984"/>
        <v>0</v>
      </c>
      <c r="NQ87" s="27">
        <f t="shared" si="1985"/>
        <v>0</v>
      </c>
      <c r="NR87" s="27">
        <f t="shared" si="1986"/>
        <v>0</v>
      </c>
      <c r="NS87" s="27">
        <f t="shared" si="1987"/>
        <v>0</v>
      </c>
      <c r="NT87" s="27">
        <f t="shared" si="1988"/>
        <v>0</v>
      </c>
      <c r="NU87" s="27">
        <f t="shared" si="1989"/>
        <v>0</v>
      </c>
      <c r="NV87" s="27">
        <f t="shared" si="1990"/>
        <v>0</v>
      </c>
      <c r="NX87" s="28">
        <f t="shared" si="1991"/>
        <v>255</v>
      </c>
      <c r="NY87" s="28">
        <f t="shared" si="1992"/>
        <v>197</v>
      </c>
      <c r="NZ87" s="28">
        <f t="shared" si="1993"/>
        <v>40</v>
      </c>
      <c r="OA87" s="28">
        <f t="shared" si="1994"/>
        <v>0</v>
      </c>
      <c r="OB87" s="28">
        <f t="shared" si="1995"/>
        <v>0</v>
      </c>
      <c r="OC87" s="28">
        <f t="shared" si="1996"/>
        <v>192</v>
      </c>
      <c r="OD87" s="28">
        <f t="shared" si="1997"/>
        <v>340.66666666666669</v>
      </c>
      <c r="OE87" s="28">
        <f t="shared" si="1998"/>
        <v>192</v>
      </c>
      <c r="OG87" s="27" t="str">
        <f t="shared" si="1999"/>
        <v>21</v>
      </c>
      <c r="OH87" s="27" t="str">
        <f t="shared" si="2000"/>
        <v>24</v>
      </c>
      <c r="OI87" s="27" t="str">
        <f t="shared" si="2001"/>
        <v>16</v>
      </c>
      <c r="OJ87" s="27">
        <f t="shared" si="2002"/>
        <v>0</v>
      </c>
      <c r="OK87" s="27">
        <f t="shared" si="2003"/>
        <v>0</v>
      </c>
      <c r="OL87" s="27" t="str">
        <f t="shared" si="2004"/>
        <v>23</v>
      </c>
      <c r="OM87" s="27" t="str">
        <f t="shared" si="2005"/>
        <v>28</v>
      </c>
      <c r="ON87" s="27">
        <f t="shared" si="2006"/>
        <v>0</v>
      </c>
      <c r="OO87" s="27" t="str">
        <f t="shared" si="2007"/>
        <v>15</v>
      </c>
      <c r="OP87" s="27" t="str">
        <f t="shared" si="2008"/>
        <v>21</v>
      </c>
      <c r="OQ87" s="27">
        <f t="shared" si="2009"/>
        <v>0</v>
      </c>
      <c r="OR87" s="27" t="str">
        <f t="shared" si="2010"/>
        <v>22</v>
      </c>
      <c r="OS87" s="27" t="str">
        <f t="shared" si="2011"/>
        <v>25</v>
      </c>
      <c r="OT87" s="27">
        <f t="shared" si="2012"/>
        <v>0</v>
      </c>
      <c r="OU87" s="27" t="str">
        <f t="shared" si="2013"/>
        <v>32</v>
      </c>
      <c r="OV87" s="27" t="str">
        <f t="shared" si="2014"/>
        <v>19</v>
      </c>
      <c r="OW87" s="27">
        <f t="shared" si="2015"/>
        <v>0</v>
      </c>
      <c r="OX87" s="27">
        <f t="shared" si="2016"/>
        <v>0</v>
      </c>
      <c r="OY87" s="27" t="str">
        <f t="shared" si="2017"/>
        <v>36</v>
      </c>
      <c r="OZ87" s="27" t="str">
        <f t="shared" si="2018"/>
        <v>19</v>
      </c>
      <c r="PA87" s="27" t="str">
        <f t="shared" si="2019"/>
        <v>25</v>
      </c>
      <c r="PB87" s="27" t="str">
        <f t="shared" si="2020"/>
        <v>28</v>
      </c>
      <c r="PC87" s="27">
        <f t="shared" si="2021"/>
        <v>0</v>
      </c>
      <c r="PD87" s="27">
        <f t="shared" si="2022"/>
        <v>0</v>
      </c>
      <c r="PE87" s="27" t="str">
        <f t="shared" si="2023"/>
        <v>17</v>
      </c>
      <c r="PF87" s="27" t="str">
        <f t="shared" si="2024"/>
        <v>21</v>
      </c>
      <c r="PG87" s="27" t="str">
        <f t="shared" si="2025"/>
        <v>22</v>
      </c>
      <c r="PH87" s="27" t="str">
        <f t="shared" si="2026"/>
        <v>23</v>
      </c>
      <c r="PI87" s="27">
        <f t="shared" si="2027"/>
        <v>0</v>
      </c>
      <c r="PJ87" s="27" t="str">
        <f t="shared" si="2028"/>
        <v>31</v>
      </c>
      <c r="PK87" s="27">
        <f t="shared" si="2029"/>
        <v>0</v>
      </c>
      <c r="PL87" s="27">
        <f t="shared" si="2030"/>
        <v>0</v>
      </c>
      <c r="PM87" s="27" t="str">
        <f t="shared" si="2031"/>
        <v>18</v>
      </c>
      <c r="PN87" s="27">
        <f t="shared" si="2032"/>
        <v>0</v>
      </c>
      <c r="PO87" s="27">
        <f t="shared" si="2033"/>
        <v>0</v>
      </c>
      <c r="PP87" s="27" t="str">
        <f t="shared" si="2034"/>
        <v>6</v>
      </c>
      <c r="PQ87" s="27">
        <f t="shared" si="2035"/>
        <v>0</v>
      </c>
      <c r="PR87" s="27">
        <f t="shared" si="2036"/>
        <v>0</v>
      </c>
      <c r="PS87" s="27">
        <f t="shared" si="2037"/>
        <v>0</v>
      </c>
      <c r="PT87" s="27">
        <f t="shared" si="2038"/>
        <v>0</v>
      </c>
      <c r="PU87" s="27">
        <f t="shared" si="2039"/>
        <v>0</v>
      </c>
      <c r="PV87" s="27">
        <f t="shared" si="2040"/>
        <v>0</v>
      </c>
      <c r="PW87" s="27">
        <f t="shared" si="2041"/>
        <v>0</v>
      </c>
      <c r="PX87" s="27">
        <f t="shared" si="2042"/>
        <v>0</v>
      </c>
      <c r="PY87" s="27">
        <f t="shared" si="2043"/>
        <v>0</v>
      </c>
      <c r="PZ87" s="27">
        <f t="shared" si="2044"/>
        <v>0</v>
      </c>
      <c r="QA87" s="27">
        <f t="shared" si="2045"/>
        <v>0</v>
      </c>
      <c r="QB87" s="27">
        <f t="shared" si="2046"/>
        <v>0</v>
      </c>
      <c r="QC87" s="27">
        <f t="shared" si="2047"/>
        <v>0</v>
      </c>
      <c r="QD87" s="27">
        <f t="shared" si="2048"/>
        <v>0</v>
      </c>
      <c r="QE87" s="27">
        <f t="shared" si="2049"/>
        <v>0</v>
      </c>
      <c r="QF87" s="27">
        <f t="shared" si="2050"/>
        <v>0</v>
      </c>
      <c r="QG87" s="27">
        <f t="shared" si="2051"/>
        <v>0</v>
      </c>
      <c r="QH87" s="27">
        <f t="shared" si="2052"/>
        <v>0</v>
      </c>
      <c r="QI87" s="27">
        <f t="shared" si="2053"/>
        <v>0</v>
      </c>
      <c r="QJ87" s="27">
        <f t="shared" si="2054"/>
        <v>0</v>
      </c>
      <c r="QK87" s="27">
        <f t="shared" si="2055"/>
        <v>0</v>
      </c>
      <c r="QL87" s="27">
        <f t="shared" si="2056"/>
        <v>0</v>
      </c>
      <c r="QM87" s="27">
        <f t="shared" si="2057"/>
        <v>0</v>
      </c>
      <c r="QN87" s="27">
        <f t="shared" si="2058"/>
        <v>0</v>
      </c>
      <c r="QO87" s="27">
        <f t="shared" si="2059"/>
        <v>0</v>
      </c>
      <c r="QP87" s="27">
        <f t="shared" si="2060"/>
        <v>0</v>
      </c>
      <c r="QQ87" s="27">
        <f t="shared" si="2061"/>
        <v>0</v>
      </c>
      <c r="QR87" s="27">
        <f t="shared" si="2062"/>
        <v>0</v>
      </c>
      <c r="QS87" s="27">
        <f t="shared" si="2063"/>
        <v>0</v>
      </c>
      <c r="QT87" s="27">
        <f t="shared" si="2064"/>
        <v>0</v>
      </c>
      <c r="QU87" s="27">
        <f t="shared" si="2065"/>
        <v>0</v>
      </c>
      <c r="QV87" s="27">
        <f t="shared" si="2066"/>
        <v>0</v>
      </c>
      <c r="QW87" s="27">
        <f t="shared" si="2067"/>
        <v>0</v>
      </c>
      <c r="QX87" s="27">
        <f t="shared" si="2068"/>
        <v>0</v>
      </c>
      <c r="QY87" s="27">
        <f t="shared" si="2069"/>
        <v>0</v>
      </c>
      <c r="QZ87" s="27">
        <f t="shared" si="2070"/>
        <v>0</v>
      </c>
      <c r="RA87" s="27">
        <f t="shared" si="2071"/>
        <v>0</v>
      </c>
      <c r="RB87" s="27">
        <f t="shared" si="2072"/>
        <v>0</v>
      </c>
      <c r="RC87" s="27">
        <f t="shared" si="2073"/>
        <v>0</v>
      </c>
      <c r="RD87" s="27">
        <f t="shared" si="2074"/>
        <v>0</v>
      </c>
      <c r="RE87" s="27">
        <f t="shared" si="2075"/>
        <v>0</v>
      </c>
      <c r="RF87" s="27">
        <f t="shared" si="2076"/>
        <v>0</v>
      </c>
      <c r="RG87" s="27">
        <f t="shared" si="2077"/>
        <v>0</v>
      </c>
      <c r="RH87" s="27">
        <f t="shared" si="2078"/>
        <v>0</v>
      </c>
      <c r="RI87" s="27">
        <f t="shared" si="2079"/>
        <v>0</v>
      </c>
      <c r="RJ87" s="27">
        <f t="shared" si="2080"/>
        <v>0</v>
      </c>
      <c r="RL87" s="28">
        <f t="shared" si="2081"/>
        <v>88</v>
      </c>
      <c r="RM87" s="28">
        <f t="shared" si="2082"/>
        <v>74</v>
      </c>
      <c r="RN87" s="28">
        <f t="shared" si="2083"/>
        <v>16</v>
      </c>
      <c r="RO87" s="28">
        <f t="shared" si="2084"/>
        <v>0</v>
      </c>
      <c r="RP87" s="28">
        <f t="shared" si="2085"/>
        <v>0</v>
      </c>
      <c r="RQ87" s="28">
        <f t="shared" si="2086"/>
        <v>120.66666666666667</v>
      </c>
      <c r="RT87" s="27" t="str">
        <f t="shared" si="2087"/>
        <v>7</v>
      </c>
      <c r="RU87" s="27" t="str">
        <f t="shared" si="2088"/>
        <v>6</v>
      </c>
      <c r="RV87" s="27" t="str">
        <f t="shared" si="2089"/>
        <v>12</v>
      </c>
      <c r="RW87" s="27" t="str">
        <f t="shared" si="2090"/>
        <v>0</v>
      </c>
      <c r="RX87" s="27" t="str">
        <f t="shared" si="2091"/>
        <v>0</v>
      </c>
      <c r="RY87" s="27" t="str">
        <f t="shared" si="2092"/>
        <v>12</v>
      </c>
      <c r="RZ87" s="27" t="str">
        <f t="shared" si="2093"/>
        <v>11</v>
      </c>
      <c r="SA87" s="27" t="str">
        <f t="shared" si="2094"/>
        <v>0</v>
      </c>
      <c r="SB87" s="27" t="str">
        <f t="shared" si="2095"/>
        <v>9</v>
      </c>
      <c r="SC87" s="27" t="str">
        <f t="shared" si="2096"/>
        <v>14</v>
      </c>
      <c r="SD87" s="27" t="str">
        <f t="shared" si="2097"/>
        <v>0</v>
      </c>
      <c r="SE87" s="27" t="str">
        <f t="shared" si="2098"/>
        <v>4</v>
      </c>
      <c r="SF87" s="27" t="str">
        <f t="shared" si="2099"/>
        <v>5</v>
      </c>
      <c r="SG87" s="27" t="str">
        <f t="shared" si="2100"/>
        <v>0</v>
      </c>
      <c r="SH87" s="27" t="str">
        <f t="shared" si="2101"/>
        <v>7</v>
      </c>
      <c r="SI87" s="27" t="str">
        <f t="shared" si="2102"/>
        <v>7</v>
      </c>
      <c r="SJ87" s="27" t="str">
        <f t="shared" si="2103"/>
        <v>0</v>
      </c>
      <c r="SK87" s="27" t="str">
        <f t="shared" si="2104"/>
        <v>0</v>
      </c>
      <c r="SL87" s="27" t="str">
        <f t="shared" si="2105"/>
        <v>10</v>
      </c>
      <c r="SM87" s="27" t="str">
        <f t="shared" si="2106"/>
        <v>9</v>
      </c>
      <c r="SN87" s="27" t="str">
        <f t="shared" si="2107"/>
        <v>4</v>
      </c>
      <c r="SO87" s="27" t="str">
        <f t="shared" si="2108"/>
        <v>5</v>
      </c>
      <c r="SP87" s="27" t="str">
        <f t="shared" si="2109"/>
        <v>0</v>
      </c>
      <c r="SQ87" s="27" t="str">
        <f t="shared" si="2110"/>
        <v>0</v>
      </c>
      <c r="SR87" s="27" t="str">
        <f t="shared" si="2111"/>
        <v>8</v>
      </c>
      <c r="SS87" s="27" t="str">
        <f t="shared" si="2112"/>
        <v>7</v>
      </c>
      <c r="ST87" s="27" t="str">
        <f t="shared" si="2113"/>
        <v>3</v>
      </c>
      <c r="SU87" s="27" t="str">
        <f t="shared" si="2114"/>
        <v>14</v>
      </c>
      <c r="SV87" s="27" t="str">
        <f t="shared" si="2115"/>
        <v>0</v>
      </c>
      <c r="SW87" s="27" t="str">
        <f t="shared" si="2116"/>
        <v>6</v>
      </c>
      <c r="SX87" s="27" t="str">
        <f t="shared" si="2117"/>
        <v>0</v>
      </c>
      <c r="SY87" s="27" t="str">
        <f t="shared" si="2118"/>
        <v>0</v>
      </c>
      <c r="SZ87" s="27" t="str">
        <f t="shared" si="2119"/>
        <v>9</v>
      </c>
      <c r="TA87" s="27" t="str">
        <f t="shared" si="2120"/>
        <v>0</v>
      </c>
      <c r="TB87" s="27" t="str">
        <f t="shared" si="2121"/>
        <v>0</v>
      </c>
      <c r="TC87" s="27" t="str">
        <f t="shared" si="2122"/>
        <v>9</v>
      </c>
      <c r="TD87" s="27" t="str">
        <f t="shared" si="2123"/>
        <v>0</v>
      </c>
      <c r="TE87" s="27" t="str">
        <f t="shared" si="2124"/>
        <v>0</v>
      </c>
      <c r="TF87" s="27" t="str">
        <f t="shared" si="2125"/>
        <v>0</v>
      </c>
      <c r="TG87" s="27" t="str">
        <f t="shared" si="2126"/>
        <v>0</v>
      </c>
      <c r="TH87" s="27" t="str">
        <f t="shared" si="2127"/>
        <v>0</v>
      </c>
      <c r="TI87" s="27" t="str">
        <f t="shared" si="2128"/>
        <v>0</v>
      </c>
      <c r="TJ87" s="27" t="str">
        <f t="shared" si="2129"/>
        <v>0</v>
      </c>
      <c r="TK87" s="27" t="str">
        <f t="shared" si="2130"/>
        <v>0</v>
      </c>
      <c r="TL87" s="27" t="str">
        <f t="shared" si="2131"/>
        <v>0</v>
      </c>
      <c r="TM87" s="27" t="str">
        <f t="shared" si="2132"/>
        <v>0</v>
      </c>
      <c r="TN87" s="27" t="str">
        <f t="shared" si="2133"/>
        <v>0</v>
      </c>
      <c r="TO87" s="27" t="str">
        <f t="shared" si="2134"/>
        <v>0</v>
      </c>
      <c r="TP87" s="27" t="str">
        <f t="shared" si="2135"/>
        <v>0</v>
      </c>
      <c r="TQ87" s="27" t="str">
        <f t="shared" si="2136"/>
        <v>0</v>
      </c>
      <c r="TR87" s="27" t="str">
        <f t="shared" si="2137"/>
        <v>0</v>
      </c>
      <c r="TS87" s="27" t="str">
        <f t="shared" si="2138"/>
        <v>0</v>
      </c>
      <c r="TT87" s="27" t="str">
        <f t="shared" si="2139"/>
        <v>0</v>
      </c>
      <c r="TU87" s="27" t="str">
        <f t="shared" si="2140"/>
        <v>0</v>
      </c>
      <c r="TV87" s="27" t="str">
        <f t="shared" si="2141"/>
        <v>0</v>
      </c>
      <c r="TW87" s="27" t="str">
        <f t="shared" si="2142"/>
        <v>0</v>
      </c>
      <c r="TX87" s="27" t="str">
        <f t="shared" si="2143"/>
        <v>0</v>
      </c>
      <c r="TY87" s="27" t="str">
        <f t="shared" si="2144"/>
        <v>0</v>
      </c>
      <c r="TZ87" s="27" t="str">
        <f t="shared" si="2145"/>
        <v>0</v>
      </c>
      <c r="UA87" s="27" t="str">
        <f t="shared" si="2146"/>
        <v>0</v>
      </c>
      <c r="UB87" s="27" t="str">
        <f t="shared" si="2147"/>
        <v>0</v>
      </c>
      <c r="UC87" s="27" t="str">
        <f t="shared" si="2148"/>
        <v>0</v>
      </c>
      <c r="UD87" s="27" t="str">
        <f t="shared" si="2149"/>
        <v>0</v>
      </c>
      <c r="UE87" s="27" t="str">
        <f t="shared" si="2150"/>
        <v>0</v>
      </c>
      <c r="UF87" s="27" t="str">
        <f t="shared" si="2151"/>
        <v>0</v>
      </c>
      <c r="UG87" s="27" t="str">
        <f t="shared" si="2152"/>
        <v>0</v>
      </c>
      <c r="UH87" s="27" t="str">
        <f t="shared" si="2153"/>
        <v>0</v>
      </c>
      <c r="UI87" s="27" t="str">
        <f t="shared" si="2154"/>
        <v>0</v>
      </c>
      <c r="UJ87" s="27" t="str">
        <f t="shared" si="2155"/>
        <v>0</v>
      </c>
      <c r="UK87" s="27" t="str">
        <f t="shared" si="2156"/>
        <v>0</v>
      </c>
      <c r="UL87" s="27" t="str">
        <f t="shared" si="2157"/>
        <v>0</v>
      </c>
      <c r="UM87" s="27" t="str">
        <f t="shared" si="2158"/>
        <v>0</v>
      </c>
      <c r="UN87" s="27" t="str">
        <f t="shared" si="2159"/>
        <v>0</v>
      </c>
      <c r="UO87" s="27" t="str">
        <f t="shared" si="2160"/>
        <v>0</v>
      </c>
      <c r="UP87" s="27" t="str">
        <f t="shared" si="2161"/>
        <v>0</v>
      </c>
      <c r="UQ87" s="27" t="str">
        <f t="shared" si="2162"/>
        <v>0</v>
      </c>
      <c r="UR87" s="27" t="str">
        <f t="shared" si="2163"/>
        <v>0</v>
      </c>
      <c r="US87" s="27" t="str">
        <f t="shared" si="2164"/>
        <v>0</v>
      </c>
      <c r="UT87" s="27" t="str">
        <f t="shared" si="2165"/>
        <v>0</v>
      </c>
      <c r="UU87" s="27" t="str">
        <f t="shared" si="2166"/>
        <v>0</v>
      </c>
      <c r="UV87" s="27" t="str">
        <f t="shared" si="2167"/>
        <v>0</v>
      </c>
      <c r="UW87" s="27" t="str">
        <f t="shared" si="2168"/>
        <v>0</v>
      </c>
      <c r="UY87" s="28">
        <f t="shared" si="2169"/>
        <v>-12.929999999999998</v>
      </c>
      <c r="UZ87" s="28">
        <f t="shared" si="2170"/>
        <v>-46.610000000000007</v>
      </c>
      <c r="VA87" s="28">
        <f t="shared" si="2171"/>
        <v>-4.0199999999999996</v>
      </c>
      <c r="VB87" s="28">
        <f t="shared" si="2172"/>
        <v>0</v>
      </c>
      <c r="VC87" s="28">
        <f t="shared" si="2173"/>
        <v>0</v>
      </c>
      <c r="VD87" s="28">
        <f t="shared" si="2174"/>
        <v>-30.476666666666667</v>
      </c>
      <c r="VG87" s="27" t="str">
        <f t="shared" si="2175"/>
        <v>3.71</v>
      </c>
      <c r="VH87" s="27" t="str">
        <f t="shared" si="2176"/>
        <v>-8.02</v>
      </c>
      <c r="VI87" s="27" t="str">
        <f t="shared" si="2177"/>
        <v>-2.26</v>
      </c>
      <c r="VJ87" s="27">
        <f t="shared" si="2178"/>
        <v>0</v>
      </c>
      <c r="VK87" s="27">
        <f t="shared" si="2179"/>
        <v>0</v>
      </c>
      <c r="VL87" s="27" t="str">
        <f t="shared" si="2180"/>
        <v>5.91</v>
      </c>
      <c r="VM87" s="27" t="str">
        <f t="shared" si="2181"/>
        <v>-10.9</v>
      </c>
      <c r="VN87" s="27">
        <f t="shared" si="2182"/>
        <v>0</v>
      </c>
      <c r="VO87" s="27" t="str">
        <f t="shared" si="2183"/>
        <v>1.38</v>
      </c>
      <c r="VP87" s="27" t="str">
        <f t="shared" si="2184"/>
        <v>-4.53</v>
      </c>
      <c r="VQ87" s="27">
        <f t="shared" si="2185"/>
        <v>0</v>
      </c>
      <c r="VR87" s="27" t="str">
        <f t="shared" si="2186"/>
        <v>5.22</v>
      </c>
      <c r="VS87" s="27" t="str">
        <f t="shared" si="2187"/>
        <v>-1.73</v>
      </c>
      <c r="VT87" s="27">
        <f t="shared" si="2188"/>
        <v>0</v>
      </c>
      <c r="VU87" s="27" t="str">
        <f t="shared" si="2189"/>
        <v>-4.68</v>
      </c>
      <c r="VV87" s="27" t="str">
        <f t="shared" si="2190"/>
        <v>-2.71</v>
      </c>
      <c r="VW87" s="27">
        <f t="shared" si="2191"/>
        <v>0</v>
      </c>
      <c r="VX87" s="27">
        <f t="shared" si="2192"/>
        <v>0</v>
      </c>
      <c r="VY87" s="27" t="str">
        <f t="shared" si="2193"/>
        <v>-10.39</v>
      </c>
      <c r="VZ87" s="27" t="str">
        <f t="shared" si="2194"/>
        <v>2.35</v>
      </c>
      <c r="WA87" s="27" t="str">
        <f t="shared" si="2195"/>
        <v>-3.5</v>
      </c>
      <c r="WB87" s="27" t="str">
        <f t="shared" si="2196"/>
        <v>-10.89</v>
      </c>
      <c r="WC87" s="27">
        <f t="shared" si="2197"/>
        <v>0</v>
      </c>
      <c r="WD87" s="27">
        <f t="shared" si="2198"/>
        <v>0</v>
      </c>
      <c r="WE87" s="27" t="str">
        <f t="shared" si="2199"/>
        <v>0.35</v>
      </c>
      <c r="WF87" s="27" t="str">
        <f t="shared" si="2200"/>
        <v>-6.37</v>
      </c>
      <c r="WG87" s="27" t="str">
        <f t="shared" si="2201"/>
        <v>-0.77</v>
      </c>
      <c r="WH87" s="27" t="str">
        <f t="shared" si="2202"/>
        <v>-5.81</v>
      </c>
      <c r="WI87" s="27">
        <f t="shared" si="2203"/>
        <v>0</v>
      </c>
      <c r="WJ87" s="27" t="str">
        <f t="shared" si="2204"/>
        <v>-10.44</v>
      </c>
      <c r="WK87" s="27">
        <f t="shared" si="2205"/>
        <v>0</v>
      </c>
      <c r="WL87" s="27">
        <f t="shared" si="2206"/>
        <v>0</v>
      </c>
      <c r="WM87" s="27" t="str">
        <f t="shared" si="2207"/>
        <v>0.3</v>
      </c>
      <c r="WN87" s="27">
        <f t="shared" si="2208"/>
        <v>0</v>
      </c>
      <c r="WO87" s="27">
        <f t="shared" si="2209"/>
        <v>0</v>
      </c>
      <c r="WP87" s="27" t="str">
        <f t="shared" si="2210"/>
        <v>0.22</v>
      </c>
      <c r="WQ87" s="27">
        <f t="shared" si="2211"/>
        <v>0</v>
      </c>
      <c r="WR87" s="27">
        <f t="shared" si="2212"/>
        <v>0</v>
      </c>
      <c r="WS87" s="27">
        <f t="shared" si="2213"/>
        <v>0</v>
      </c>
      <c r="WT87" s="27">
        <f t="shared" si="2214"/>
        <v>0</v>
      </c>
      <c r="WU87" s="27">
        <f t="shared" si="2215"/>
        <v>0</v>
      </c>
      <c r="WV87" s="27">
        <f t="shared" si="2216"/>
        <v>0</v>
      </c>
      <c r="WW87" s="27">
        <f t="shared" si="2217"/>
        <v>0</v>
      </c>
      <c r="WX87" s="27">
        <f t="shared" si="2218"/>
        <v>0</v>
      </c>
      <c r="WY87" s="27">
        <f t="shared" si="2219"/>
        <v>0</v>
      </c>
      <c r="WZ87" s="27">
        <f t="shared" si="2220"/>
        <v>0</v>
      </c>
      <c r="XA87" s="27">
        <f t="shared" si="2221"/>
        <v>0</v>
      </c>
      <c r="XB87" s="27">
        <f t="shared" si="2222"/>
        <v>0</v>
      </c>
      <c r="XC87" s="27">
        <f t="shared" si="2223"/>
        <v>0</v>
      </c>
      <c r="XD87" s="27">
        <f t="shared" si="2224"/>
        <v>0</v>
      </c>
      <c r="XE87" s="27">
        <f t="shared" si="2225"/>
        <v>0</v>
      </c>
      <c r="XF87" s="27">
        <f t="shared" si="2226"/>
        <v>0</v>
      </c>
      <c r="XG87" s="27">
        <f t="shared" si="2227"/>
        <v>0</v>
      </c>
      <c r="XH87" s="27">
        <f t="shared" si="2228"/>
        <v>0</v>
      </c>
      <c r="XI87" s="27">
        <f t="shared" si="2229"/>
        <v>0</v>
      </c>
      <c r="XJ87" s="27">
        <f t="shared" si="2230"/>
        <v>0</v>
      </c>
      <c r="XK87" s="27">
        <f t="shared" si="2231"/>
        <v>0</v>
      </c>
      <c r="XL87" s="27">
        <f t="shared" si="2232"/>
        <v>0</v>
      </c>
      <c r="XM87" s="27">
        <f t="shared" si="2233"/>
        <v>0</v>
      </c>
      <c r="XN87" s="27">
        <f t="shared" si="2234"/>
        <v>0</v>
      </c>
      <c r="XO87" s="27">
        <f t="shared" si="2235"/>
        <v>0</v>
      </c>
      <c r="XP87" s="27">
        <f t="shared" si="2236"/>
        <v>0</v>
      </c>
      <c r="XQ87" s="27">
        <f t="shared" si="2237"/>
        <v>0</v>
      </c>
      <c r="XR87" s="27">
        <f t="shared" si="2238"/>
        <v>0</v>
      </c>
      <c r="XS87" s="27">
        <f t="shared" si="2239"/>
        <v>0</v>
      </c>
      <c r="XT87" s="27">
        <f t="shared" si="2240"/>
        <v>0</v>
      </c>
      <c r="XU87" s="27">
        <f t="shared" si="2241"/>
        <v>0</v>
      </c>
      <c r="XV87" s="27">
        <f t="shared" si="2242"/>
        <v>0</v>
      </c>
      <c r="XW87" s="27">
        <f t="shared" si="2243"/>
        <v>0</v>
      </c>
      <c r="XX87" s="27">
        <f t="shared" si="2244"/>
        <v>0</v>
      </c>
      <c r="XY87" s="27">
        <f t="shared" si="2245"/>
        <v>0</v>
      </c>
      <c r="XZ87" s="27">
        <f t="shared" si="2246"/>
        <v>0</v>
      </c>
      <c r="YA87" s="27">
        <f t="shared" si="2247"/>
        <v>0</v>
      </c>
      <c r="YB87" s="27">
        <f t="shared" si="2248"/>
        <v>0</v>
      </c>
      <c r="YC87" s="27">
        <f t="shared" si="2249"/>
        <v>0</v>
      </c>
      <c r="YD87" s="27">
        <f t="shared" si="2250"/>
        <v>0</v>
      </c>
      <c r="YE87" s="27">
        <f t="shared" si="2251"/>
        <v>0</v>
      </c>
      <c r="YF87" s="27">
        <f t="shared" si="2252"/>
        <v>0</v>
      </c>
      <c r="YG87" s="27">
        <f t="shared" si="2253"/>
        <v>0</v>
      </c>
      <c r="YH87" s="27">
        <f t="shared" si="2254"/>
        <v>0</v>
      </c>
      <c r="YI87" s="27">
        <f t="shared" si="2255"/>
        <v>0</v>
      </c>
      <c r="YJ87" s="27">
        <f t="shared" si="2256"/>
        <v>0</v>
      </c>
      <c r="YL87" s="28">
        <f t="shared" si="2257"/>
        <v>712</v>
      </c>
      <c r="YM87" s="28">
        <f t="shared" si="2258"/>
        <v>557</v>
      </c>
      <c r="YN87" s="28">
        <f t="shared" si="2259"/>
        <v>125</v>
      </c>
      <c r="YO87" s="28">
        <f t="shared" si="2260"/>
        <v>0</v>
      </c>
      <c r="YP87" s="28">
        <f t="shared" si="2261"/>
        <v>0</v>
      </c>
      <c r="YQ87" s="28">
        <f t="shared" si="2262"/>
        <v>960.16666666666663</v>
      </c>
      <c r="YT87" s="27" t="str">
        <f t="shared" si="2263"/>
        <v>78</v>
      </c>
      <c r="YU87" s="27" t="str">
        <f t="shared" si="2264"/>
        <v>87</v>
      </c>
      <c r="YV87" s="27" t="str">
        <f t="shared" si="2265"/>
        <v>80</v>
      </c>
      <c r="YW87" s="27">
        <f t="shared" si="2266"/>
        <v>0</v>
      </c>
      <c r="YX87" s="27">
        <f t="shared" si="2267"/>
        <v>0</v>
      </c>
      <c r="YY87" s="27" t="str">
        <f t="shared" si="2268"/>
        <v>39</v>
      </c>
      <c r="YZ87" s="27" t="str">
        <f t="shared" si="2269"/>
        <v>77</v>
      </c>
      <c r="ZA87" s="27">
        <f t="shared" si="2270"/>
        <v>0</v>
      </c>
      <c r="ZB87" s="27" t="str">
        <f t="shared" si="2271"/>
        <v>66</v>
      </c>
      <c r="ZC87" s="27" t="str">
        <f t="shared" si="2272"/>
        <v>88</v>
      </c>
      <c r="ZD87" s="27">
        <f t="shared" si="2273"/>
        <v>0</v>
      </c>
      <c r="ZE87" s="27" t="str">
        <f t="shared" si="2274"/>
        <v>56</v>
      </c>
      <c r="ZF87" s="27" t="str">
        <f t="shared" si="2275"/>
        <v>69</v>
      </c>
      <c r="ZG87" s="27">
        <f t="shared" si="2276"/>
        <v>0</v>
      </c>
      <c r="ZH87" s="27" t="str">
        <f t="shared" si="2277"/>
        <v>73</v>
      </c>
      <c r="ZI87" s="27" t="str">
        <f t="shared" si="2278"/>
        <v>70</v>
      </c>
      <c r="ZJ87" s="27">
        <f t="shared" si="2279"/>
        <v>0</v>
      </c>
      <c r="ZK87" s="27">
        <f t="shared" si="2280"/>
        <v>0</v>
      </c>
      <c r="ZL87" s="27" t="str">
        <f t="shared" si="2281"/>
        <v>72</v>
      </c>
      <c r="ZM87" s="27" t="str">
        <f t="shared" si="2282"/>
        <v>56</v>
      </c>
      <c r="ZN87" s="27" t="str">
        <f t="shared" si="2283"/>
        <v>59</v>
      </c>
      <c r="ZO87" s="27" t="str">
        <f t="shared" si="2284"/>
        <v>68</v>
      </c>
      <c r="ZP87" s="27">
        <f t="shared" si="2285"/>
        <v>0</v>
      </c>
      <c r="ZQ87" s="27">
        <f t="shared" si="2286"/>
        <v>0</v>
      </c>
      <c r="ZR87" s="27" t="str">
        <f t="shared" si="2287"/>
        <v>55</v>
      </c>
      <c r="ZS87" s="27" t="str">
        <f t="shared" si="2288"/>
        <v>69</v>
      </c>
      <c r="ZT87" s="27" t="str">
        <f t="shared" si="2289"/>
        <v>52</v>
      </c>
      <c r="ZU87" s="27" t="str">
        <f t="shared" si="2290"/>
        <v>58</v>
      </c>
      <c r="ZV87" s="27">
        <f t="shared" si="2291"/>
        <v>0</v>
      </c>
      <c r="ZW87" s="27" t="str">
        <f t="shared" si="2292"/>
        <v>66</v>
      </c>
      <c r="ZX87" s="27">
        <f t="shared" si="2293"/>
        <v>0</v>
      </c>
      <c r="ZY87" s="27">
        <f t="shared" si="2294"/>
        <v>0</v>
      </c>
      <c r="ZZ87" s="27" t="str">
        <f t="shared" si="2295"/>
        <v>35</v>
      </c>
      <c r="AAA87" s="27">
        <f t="shared" si="2296"/>
        <v>0</v>
      </c>
      <c r="AAB87" s="27">
        <f t="shared" si="2297"/>
        <v>0</v>
      </c>
      <c r="AAC87" s="27" t="str">
        <f t="shared" si="2298"/>
        <v>21</v>
      </c>
      <c r="AAD87" s="27">
        <f t="shared" si="2299"/>
        <v>0</v>
      </c>
      <c r="AAE87" s="27">
        <f t="shared" si="2300"/>
        <v>0</v>
      </c>
      <c r="AAF87" s="27">
        <f t="shared" si="2301"/>
        <v>0</v>
      </c>
      <c r="AAG87" s="27">
        <f t="shared" si="2302"/>
        <v>0</v>
      </c>
      <c r="AAH87" s="27">
        <f t="shared" si="2303"/>
        <v>0</v>
      </c>
      <c r="AAI87" s="27">
        <f t="shared" si="2304"/>
        <v>0</v>
      </c>
      <c r="AAJ87" s="27">
        <f t="shared" si="2305"/>
        <v>0</v>
      </c>
      <c r="AAK87" s="27">
        <f t="shared" si="2306"/>
        <v>0</v>
      </c>
      <c r="AAL87" s="27">
        <f t="shared" si="2307"/>
        <v>0</v>
      </c>
      <c r="AAM87" s="27">
        <f t="shared" si="2308"/>
        <v>0</v>
      </c>
      <c r="AAN87" s="27">
        <f t="shared" si="2309"/>
        <v>0</v>
      </c>
      <c r="AAO87" s="27">
        <f t="shared" si="2310"/>
        <v>0</v>
      </c>
      <c r="AAP87" s="27">
        <f t="shared" si="2311"/>
        <v>0</v>
      </c>
      <c r="AAQ87" s="27">
        <f t="shared" si="2312"/>
        <v>0</v>
      </c>
      <c r="AAR87" s="27">
        <f t="shared" si="2313"/>
        <v>0</v>
      </c>
      <c r="AAS87" s="27">
        <f t="shared" si="2314"/>
        <v>0</v>
      </c>
      <c r="AAT87" s="27">
        <f t="shared" si="2315"/>
        <v>0</v>
      </c>
      <c r="AAU87" s="27">
        <f t="shared" si="2316"/>
        <v>0</v>
      </c>
      <c r="AAV87" s="27">
        <f t="shared" si="2317"/>
        <v>0</v>
      </c>
      <c r="AAW87" s="27">
        <f t="shared" si="2318"/>
        <v>0</v>
      </c>
      <c r="AAX87" s="27">
        <f t="shared" si="2319"/>
        <v>0</v>
      </c>
      <c r="AAY87" s="27">
        <f t="shared" si="2320"/>
        <v>0</v>
      </c>
      <c r="AAZ87" s="27">
        <f t="shared" si="2321"/>
        <v>0</v>
      </c>
      <c r="ABA87" s="27">
        <f t="shared" si="2322"/>
        <v>0</v>
      </c>
      <c r="ABB87" s="27">
        <f t="shared" si="2323"/>
        <v>0</v>
      </c>
      <c r="ABC87" s="27">
        <f t="shared" si="2324"/>
        <v>0</v>
      </c>
      <c r="ABD87" s="27">
        <f t="shared" si="2325"/>
        <v>0</v>
      </c>
      <c r="ABE87" s="27">
        <f t="shared" si="2326"/>
        <v>0</v>
      </c>
      <c r="ABF87" s="27">
        <f t="shared" si="2327"/>
        <v>0</v>
      </c>
      <c r="ABG87" s="27">
        <f t="shared" si="2328"/>
        <v>0</v>
      </c>
      <c r="ABH87" s="27">
        <f t="shared" si="2329"/>
        <v>0</v>
      </c>
      <c r="ABI87" s="27">
        <f t="shared" si="2330"/>
        <v>0</v>
      </c>
      <c r="ABJ87" s="27">
        <f t="shared" si="2331"/>
        <v>0</v>
      </c>
      <c r="ABK87" s="27">
        <f t="shared" si="2332"/>
        <v>0</v>
      </c>
      <c r="ABL87" s="27">
        <f t="shared" si="2333"/>
        <v>0</v>
      </c>
      <c r="ABM87" s="27">
        <f t="shared" si="2334"/>
        <v>0</v>
      </c>
      <c r="ABN87" s="27">
        <f t="shared" si="2335"/>
        <v>0</v>
      </c>
      <c r="ABO87" s="27">
        <f t="shared" si="2336"/>
        <v>0</v>
      </c>
      <c r="ABP87" s="27">
        <f t="shared" si="2337"/>
        <v>0</v>
      </c>
      <c r="ABQ87" s="27">
        <f t="shared" si="2338"/>
        <v>0</v>
      </c>
      <c r="ABR87" s="27">
        <f t="shared" si="2339"/>
        <v>0</v>
      </c>
      <c r="ABS87" s="27">
        <f t="shared" si="2340"/>
        <v>0</v>
      </c>
      <c r="ABT87" s="27">
        <f t="shared" si="2341"/>
        <v>0</v>
      </c>
      <c r="ABU87" s="27">
        <f t="shared" si="2342"/>
        <v>0</v>
      </c>
      <c r="ABV87" s="27">
        <f t="shared" si="2343"/>
        <v>0</v>
      </c>
      <c r="ABW87" s="27">
        <f t="shared" si="2344"/>
        <v>0</v>
      </c>
      <c r="ABY87" s="28">
        <f t="shared" si="2345"/>
        <v>409.7</v>
      </c>
      <c r="ABZ87" s="28">
        <f t="shared" si="2346"/>
        <v>313.10000000000002</v>
      </c>
      <c r="ACA87" s="28">
        <f t="shared" si="2347"/>
        <v>93.5</v>
      </c>
      <c r="ACB87" s="28">
        <f t="shared" si="2348"/>
        <v>0</v>
      </c>
      <c r="ACC87" s="28">
        <f t="shared" si="2349"/>
        <v>0</v>
      </c>
      <c r="ACD87" s="28">
        <f t="shared" si="2350"/>
        <v>560.81666666666661</v>
      </c>
      <c r="ACG87" s="27" t="str">
        <f t="shared" si="2351"/>
        <v>17.6</v>
      </c>
      <c r="ACH87" s="27" t="str">
        <f t="shared" si="2352"/>
        <v>12.1</v>
      </c>
      <c r="ACI87" s="27" t="str">
        <f t="shared" si="2353"/>
        <v>66.6</v>
      </c>
      <c r="ACJ87" s="27">
        <f t="shared" si="2354"/>
        <v>0</v>
      </c>
      <c r="ACK87" s="27">
        <f t="shared" si="2355"/>
        <v>0</v>
      </c>
      <c r="ACL87" s="27" t="str">
        <f t="shared" si="2356"/>
        <v>33.9</v>
      </c>
      <c r="ACM87" s="27" t="str">
        <f t="shared" si="2357"/>
        <v>30.2</v>
      </c>
      <c r="ACN87" s="27">
        <f t="shared" si="2358"/>
        <v>0</v>
      </c>
      <c r="ACO87" s="27" t="str">
        <f t="shared" si="2359"/>
        <v>57.1</v>
      </c>
      <c r="ACP87" s="27" t="str">
        <f t="shared" si="2360"/>
        <v>100.4</v>
      </c>
      <c r="ACQ87" s="27">
        <f t="shared" si="2361"/>
        <v>0</v>
      </c>
      <c r="ACR87" s="27" t="str">
        <f t="shared" si="2362"/>
        <v>10.3</v>
      </c>
      <c r="ACS87" s="27" t="str">
        <f t="shared" si="2363"/>
        <v>10.9</v>
      </c>
      <c r="ACT87" s="27">
        <f t="shared" si="2364"/>
        <v>0</v>
      </c>
      <c r="ACU87" s="27" t="str">
        <f t="shared" si="2365"/>
        <v>22.7</v>
      </c>
      <c r="ACV87" s="27" t="str">
        <f t="shared" si="2366"/>
        <v>16.4</v>
      </c>
      <c r="ACW87" s="27">
        <f t="shared" si="2367"/>
        <v>0</v>
      </c>
      <c r="ACX87" s="27">
        <f t="shared" si="2368"/>
        <v>0</v>
      </c>
      <c r="ACY87" s="27" t="str">
        <f t="shared" si="2369"/>
        <v>31.3</v>
      </c>
      <c r="ACZ87" s="27" t="str">
        <f t="shared" si="2370"/>
        <v>68.6</v>
      </c>
      <c r="ADA87" s="27" t="str">
        <f t="shared" si="2371"/>
        <v>5.5</v>
      </c>
      <c r="ADB87" s="27" t="str">
        <f t="shared" si="2372"/>
        <v>20.6</v>
      </c>
      <c r="ADC87" s="27">
        <f t="shared" si="2373"/>
        <v>0</v>
      </c>
      <c r="ADD87" s="27">
        <f t="shared" si="2374"/>
        <v>0</v>
      </c>
      <c r="ADE87" s="27" t="str">
        <f t="shared" si="2375"/>
        <v>26.4</v>
      </c>
      <c r="ADF87" s="27" t="str">
        <f t="shared" si="2376"/>
        <v>24.9</v>
      </c>
      <c r="ADG87" s="27" t="str">
        <f t="shared" si="2377"/>
        <v>0</v>
      </c>
      <c r="ADH87" s="27" t="str">
        <f t="shared" si="2378"/>
        <v>76.9</v>
      </c>
      <c r="ADI87" s="27">
        <f t="shared" si="2379"/>
        <v>0</v>
      </c>
      <c r="ADJ87" s="27" t="str">
        <f t="shared" si="2380"/>
        <v>22.1</v>
      </c>
      <c r="ADK87" s="27">
        <f t="shared" si="2381"/>
        <v>0</v>
      </c>
      <c r="ADL87" s="27">
        <f t="shared" si="2382"/>
        <v>0</v>
      </c>
      <c r="ADM87" s="27" t="str">
        <f t="shared" si="2383"/>
        <v>35.8</v>
      </c>
      <c r="ADN87" s="27">
        <f t="shared" si="2384"/>
        <v>0</v>
      </c>
      <c r="ADO87" s="27">
        <f t="shared" si="2385"/>
        <v>0</v>
      </c>
      <c r="ADP87" s="27" t="str">
        <f t="shared" si="2386"/>
        <v>126</v>
      </c>
      <c r="ADQ87" s="27">
        <f t="shared" si="2387"/>
        <v>0</v>
      </c>
      <c r="ADR87" s="27">
        <f t="shared" si="2388"/>
        <v>0</v>
      </c>
      <c r="ADS87" s="27">
        <f t="shared" si="2389"/>
        <v>0</v>
      </c>
      <c r="ADT87" s="27">
        <f t="shared" si="2390"/>
        <v>0</v>
      </c>
      <c r="ADU87" s="27">
        <f t="shared" si="2391"/>
        <v>0</v>
      </c>
      <c r="ADV87" s="27">
        <f t="shared" si="2392"/>
        <v>0</v>
      </c>
      <c r="ADW87" s="27">
        <f t="shared" si="2393"/>
        <v>0</v>
      </c>
      <c r="ADX87" s="27">
        <f t="shared" si="2394"/>
        <v>0</v>
      </c>
      <c r="ADY87" s="27">
        <f t="shared" si="2395"/>
        <v>0</v>
      </c>
      <c r="ADZ87" s="27">
        <f t="shared" si="2396"/>
        <v>0</v>
      </c>
      <c r="AEA87" s="27">
        <f t="shared" si="2397"/>
        <v>0</v>
      </c>
      <c r="AEB87" s="27">
        <f t="shared" si="2398"/>
        <v>0</v>
      </c>
      <c r="AEC87" s="27">
        <f t="shared" si="2399"/>
        <v>0</v>
      </c>
      <c r="AED87" s="27">
        <f t="shared" si="2400"/>
        <v>0</v>
      </c>
      <c r="AEE87" s="27">
        <f t="shared" si="2401"/>
        <v>0</v>
      </c>
      <c r="AEF87" s="27">
        <f t="shared" si="2402"/>
        <v>0</v>
      </c>
      <c r="AEG87" s="27">
        <f t="shared" si="2403"/>
        <v>0</v>
      </c>
      <c r="AEH87" s="27">
        <f t="shared" si="2404"/>
        <v>0</v>
      </c>
      <c r="AEI87" s="27">
        <f t="shared" si="2405"/>
        <v>0</v>
      </c>
      <c r="AEJ87" s="27">
        <f t="shared" si="2406"/>
        <v>0</v>
      </c>
      <c r="AEK87" s="27">
        <f t="shared" si="2407"/>
        <v>0</v>
      </c>
      <c r="AEL87" s="27">
        <f t="shared" si="2408"/>
        <v>0</v>
      </c>
      <c r="AEM87" s="27">
        <f t="shared" si="2409"/>
        <v>0</v>
      </c>
      <c r="AEN87" s="27">
        <f t="shared" si="2410"/>
        <v>0</v>
      </c>
      <c r="AEO87" s="27">
        <f t="shared" si="2411"/>
        <v>0</v>
      </c>
      <c r="AEP87" s="27">
        <f t="shared" si="2412"/>
        <v>0</v>
      </c>
      <c r="AEQ87" s="27">
        <f t="shared" si="2413"/>
        <v>0</v>
      </c>
      <c r="AER87" s="27">
        <f t="shared" si="2414"/>
        <v>0</v>
      </c>
      <c r="AES87" s="27">
        <f t="shared" si="2415"/>
        <v>0</v>
      </c>
      <c r="AET87" s="27">
        <f t="shared" si="2416"/>
        <v>0</v>
      </c>
      <c r="AEU87" s="27">
        <f t="shared" si="2417"/>
        <v>0</v>
      </c>
      <c r="AEV87" s="27">
        <f t="shared" si="2418"/>
        <v>0</v>
      </c>
      <c r="AEW87" s="27">
        <f t="shared" si="2419"/>
        <v>0</v>
      </c>
      <c r="AEX87" s="27">
        <f t="shared" si="2420"/>
        <v>0</v>
      </c>
      <c r="AEY87" s="27">
        <f t="shared" si="2421"/>
        <v>0</v>
      </c>
      <c r="AEZ87" s="27">
        <f t="shared" si="2422"/>
        <v>0</v>
      </c>
      <c r="AFA87" s="27">
        <f t="shared" si="2423"/>
        <v>0</v>
      </c>
      <c r="AFB87" s="27">
        <f t="shared" si="2424"/>
        <v>0</v>
      </c>
      <c r="AFC87" s="27">
        <f t="shared" si="2425"/>
        <v>0</v>
      </c>
      <c r="AFD87" s="27">
        <f t="shared" si="2426"/>
        <v>0</v>
      </c>
      <c r="AFE87" s="27">
        <f t="shared" si="2427"/>
        <v>0</v>
      </c>
      <c r="AFF87" s="27">
        <f t="shared" si="2428"/>
        <v>0</v>
      </c>
      <c r="AFG87" s="27">
        <f t="shared" si="2429"/>
        <v>0</v>
      </c>
      <c r="AFH87" s="27">
        <f t="shared" si="2430"/>
        <v>0</v>
      </c>
      <c r="AFI87" s="27">
        <f t="shared" si="2431"/>
        <v>0</v>
      </c>
      <c r="AFJ87" s="27">
        <f t="shared" si="2432"/>
        <v>0</v>
      </c>
      <c r="AFL87" s="28">
        <f t="shared" si="2677"/>
        <v>48.5</v>
      </c>
      <c r="AFM87" s="28">
        <v>48.5</v>
      </c>
      <c r="AFN87" s="27">
        <v>4</v>
      </c>
      <c r="AFO87" s="27">
        <f t="shared" si="2433"/>
        <v>4</v>
      </c>
      <c r="AFP87" s="27">
        <f t="shared" si="2434"/>
        <v>4</v>
      </c>
      <c r="AFQ87" s="27">
        <f t="shared" si="2435"/>
        <v>4</v>
      </c>
      <c r="AFR87" s="27">
        <f t="shared" si="2436"/>
        <v>0</v>
      </c>
      <c r="AFS87" s="27">
        <f t="shared" si="2437"/>
        <v>0</v>
      </c>
      <c r="AFT87" s="27">
        <f t="shared" si="2438"/>
        <v>4</v>
      </c>
      <c r="AFU87" s="27">
        <f t="shared" si="2439"/>
        <v>3</v>
      </c>
      <c r="AFV87" s="27">
        <f t="shared" si="2440"/>
        <v>0</v>
      </c>
      <c r="AFW87" s="27">
        <f t="shared" si="2441"/>
        <v>4</v>
      </c>
      <c r="AFX87" s="27">
        <f t="shared" si="2442"/>
        <v>4</v>
      </c>
      <c r="AFY87" s="27">
        <f t="shared" si="2443"/>
        <v>0</v>
      </c>
      <c r="AFZ87" s="27">
        <f t="shared" si="2444"/>
        <v>4</v>
      </c>
      <c r="AGA87" s="27">
        <f t="shared" si="2445"/>
        <v>6</v>
      </c>
      <c r="AGB87" s="27">
        <f t="shared" si="2446"/>
        <v>0</v>
      </c>
      <c r="AGC87" s="27">
        <f t="shared" si="2447"/>
        <v>4</v>
      </c>
      <c r="AGD87" s="27">
        <f t="shared" si="2448"/>
        <v>4</v>
      </c>
      <c r="AGE87" s="27">
        <f t="shared" si="2449"/>
        <v>0</v>
      </c>
      <c r="AGF87" s="27">
        <f t="shared" si="2450"/>
        <v>0</v>
      </c>
      <c r="AGG87" s="27">
        <f t="shared" si="2451"/>
        <v>4</v>
      </c>
      <c r="AGH87" s="27">
        <f t="shared" si="2452"/>
        <v>4</v>
      </c>
      <c r="AGI87" s="27">
        <f t="shared" si="2453"/>
        <v>8</v>
      </c>
      <c r="AGJ87" s="27">
        <f t="shared" si="2454"/>
        <v>1</v>
      </c>
      <c r="AGK87" s="27">
        <f t="shared" si="2455"/>
        <v>0</v>
      </c>
      <c r="AGL87" s="27">
        <f t="shared" si="2456"/>
        <v>0</v>
      </c>
      <c r="AGM87" s="27">
        <f t="shared" si="2457"/>
        <v>4</v>
      </c>
      <c r="AGN87" s="27">
        <f t="shared" si="2458"/>
        <v>4</v>
      </c>
      <c r="AGO87" s="27">
        <f t="shared" si="2459"/>
        <v>4</v>
      </c>
      <c r="AGP87" s="27">
        <f t="shared" si="2460"/>
        <v>8</v>
      </c>
      <c r="AGQ87" s="27">
        <f t="shared" si="2461"/>
        <v>0</v>
      </c>
      <c r="AGR87" s="27">
        <f t="shared" si="2462"/>
        <v>4</v>
      </c>
      <c r="AGS87" s="27">
        <f t="shared" si="2463"/>
        <v>0</v>
      </c>
      <c r="AGT87" s="27">
        <f t="shared" si="2464"/>
        <v>0</v>
      </c>
      <c r="AGU87" s="27">
        <f t="shared" si="2465"/>
        <v>4</v>
      </c>
      <c r="AGV87" s="27">
        <f t="shared" si="2466"/>
        <v>0</v>
      </c>
      <c r="AGW87" s="27">
        <f t="shared" si="2467"/>
        <v>0</v>
      </c>
      <c r="AGX87" s="27">
        <f t="shared" si="2468"/>
        <v>4</v>
      </c>
      <c r="AGY87" s="27">
        <f t="shared" si="2469"/>
        <v>0</v>
      </c>
      <c r="AGZ87" s="27">
        <f t="shared" si="2470"/>
        <v>0</v>
      </c>
      <c r="AHA87" s="27">
        <f t="shared" si="2471"/>
        <v>0</v>
      </c>
      <c r="AHB87" s="27">
        <f t="shared" si="2472"/>
        <v>0</v>
      </c>
      <c r="AHC87" s="27">
        <f t="shared" si="2473"/>
        <v>0</v>
      </c>
      <c r="AHD87" s="27">
        <f t="shared" si="2474"/>
        <v>0</v>
      </c>
      <c r="AHE87" s="27">
        <f t="shared" si="2475"/>
        <v>0</v>
      </c>
      <c r="AHF87" s="27">
        <f t="shared" si="2476"/>
        <v>0</v>
      </c>
      <c r="AHG87" s="27">
        <f t="shared" si="2477"/>
        <v>0</v>
      </c>
      <c r="AHH87" s="27">
        <f t="shared" si="2478"/>
        <v>0</v>
      </c>
      <c r="AHI87" s="27">
        <f t="shared" si="2479"/>
        <v>0</v>
      </c>
      <c r="AHJ87" s="27">
        <f t="shared" si="2480"/>
        <v>0</v>
      </c>
      <c r="AHK87" s="27">
        <f t="shared" si="2481"/>
        <v>0</v>
      </c>
      <c r="AHL87" s="27">
        <f t="shared" si="2482"/>
        <v>0</v>
      </c>
      <c r="AHM87" s="27">
        <f t="shared" si="2483"/>
        <v>0</v>
      </c>
      <c r="AHN87" s="27">
        <f t="shared" si="2484"/>
        <v>0</v>
      </c>
      <c r="AHO87" s="27">
        <f t="shared" si="2485"/>
        <v>0</v>
      </c>
      <c r="AHP87" s="27">
        <f t="shared" si="2486"/>
        <v>0</v>
      </c>
      <c r="AHQ87" s="27">
        <f t="shared" si="2487"/>
        <v>0</v>
      </c>
      <c r="AHR87" s="27">
        <f t="shared" si="2488"/>
        <v>0</v>
      </c>
      <c r="AHS87" s="27">
        <f t="shared" si="2489"/>
        <v>0</v>
      </c>
      <c r="AHT87" s="27">
        <f t="shared" si="2490"/>
        <v>0</v>
      </c>
      <c r="AHU87" s="27">
        <f t="shared" si="2491"/>
        <v>0</v>
      </c>
      <c r="AHV87" s="27">
        <f t="shared" si="2492"/>
        <v>0</v>
      </c>
      <c r="AHW87" s="27">
        <f t="shared" si="2493"/>
        <v>0</v>
      </c>
      <c r="AHX87" s="27">
        <f t="shared" si="2494"/>
        <v>0</v>
      </c>
      <c r="AHY87" s="27">
        <f t="shared" si="2495"/>
        <v>0</v>
      </c>
      <c r="AHZ87" s="27">
        <f t="shared" si="2496"/>
        <v>0</v>
      </c>
      <c r="AIA87" s="27">
        <f t="shared" si="2497"/>
        <v>0</v>
      </c>
      <c r="AIB87" s="27">
        <f t="shared" si="2498"/>
        <v>0</v>
      </c>
      <c r="AIC87" s="27">
        <f t="shared" si="2499"/>
        <v>0</v>
      </c>
      <c r="AID87" s="27">
        <f t="shared" si="2500"/>
        <v>0</v>
      </c>
      <c r="AIE87" s="27">
        <f t="shared" si="2501"/>
        <v>0</v>
      </c>
      <c r="AIF87" s="27">
        <f t="shared" si="2502"/>
        <v>0</v>
      </c>
      <c r="AIG87" s="27">
        <f t="shared" si="2503"/>
        <v>0</v>
      </c>
      <c r="AIH87" s="27">
        <f t="shared" si="2504"/>
        <v>0</v>
      </c>
      <c r="AII87" s="27">
        <f t="shared" si="2505"/>
        <v>0</v>
      </c>
      <c r="AIJ87" s="27">
        <f t="shared" si="2506"/>
        <v>0</v>
      </c>
      <c r="AIK87" s="27">
        <f t="shared" si="2507"/>
        <v>0</v>
      </c>
      <c r="AIL87" s="27">
        <f t="shared" si="2508"/>
        <v>0</v>
      </c>
      <c r="AIM87" s="27">
        <f t="shared" si="2509"/>
        <v>0</v>
      </c>
      <c r="AIN87" s="27">
        <f t="shared" si="2510"/>
        <v>0</v>
      </c>
      <c r="AIO87" s="27">
        <f t="shared" si="2511"/>
        <v>0</v>
      </c>
      <c r="AIP87" s="27">
        <f t="shared" si="2512"/>
        <v>0</v>
      </c>
      <c r="AIQ87" s="27">
        <f t="shared" si="2513"/>
        <v>0</v>
      </c>
      <c r="AIR87" s="27">
        <f t="shared" si="2514"/>
        <v>0</v>
      </c>
      <c r="AIT87" s="27">
        <v>1</v>
      </c>
      <c r="AIU87" s="27">
        <v>1</v>
      </c>
      <c r="AIV87" s="27">
        <v>1</v>
      </c>
      <c r="AIW87" s="27">
        <f t="shared" si="2515"/>
        <v>0</v>
      </c>
      <c r="AIX87" s="27">
        <f t="shared" si="2516"/>
        <v>0</v>
      </c>
      <c r="AIY87" s="27">
        <f t="shared" si="2517"/>
        <v>0.25</v>
      </c>
      <c r="AIZ87" s="27">
        <f t="shared" si="2518"/>
        <v>8</v>
      </c>
      <c r="AJA87" s="27">
        <f t="shared" si="2519"/>
        <v>0</v>
      </c>
      <c r="AJB87" s="27">
        <f t="shared" si="2520"/>
        <v>4</v>
      </c>
      <c r="AJC87" s="27">
        <f t="shared" si="2521"/>
        <v>1</v>
      </c>
      <c r="AJD87" s="27">
        <f t="shared" si="2522"/>
        <v>0</v>
      </c>
      <c r="AJE87" s="27">
        <f t="shared" si="2523"/>
        <v>0.5</v>
      </c>
      <c r="AJF87" s="27">
        <f t="shared" si="2524"/>
        <v>8</v>
      </c>
      <c r="AJG87" s="27">
        <f t="shared" si="2525"/>
        <v>0</v>
      </c>
      <c r="AJH87" s="27">
        <f t="shared" si="2526"/>
        <v>4</v>
      </c>
      <c r="AJI87" s="27">
        <f t="shared" si="2527"/>
        <v>1</v>
      </c>
      <c r="AJJ87" s="27">
        <f t="shared" si="2528"/>
        <v>0</v>
      </c>
      <c r="AJK87" s="27">
        <f t="shared" si="2529"/>
        <v>0</v>
      </c>
      <c r="AJL87" s="27">
        <f t="shared" si="2530"/>
        <v>0.25</v>
      </c>
      <c r="AJM87" s="27">
        <f t="shared" si="2531"/>
        <v>1</v>
      </c>
      <c r="AJN87" s="27">
        <f t="shared" si="2532"/>
        <v>2</v>
      </c>
      <c r="AJO87" s="27">
        <f t="shared" si="2533"/>
        <v>8</v>
      </c>
      <c r="AJP87" s="27">
        <f t="shared" si="2534"/>
        <v>0</v>
      </c>
      <c r="AJQ87" s="27">
        <f t="shared" si="2535"/>
        <v>0</v>
      </c>
      <c r="AJR87" s="27">
        <f t="shared" si="2536"/>
        <v>2</v>
      </c>
      <c r="AJS87" s="27">
        <f t="shared" si="2537"/>
        <v>1</v>
      </c>
      <c r="AJT87" s="27">
        <f t="shared" si="2538"/>
        <v>1</v>
      </c>
      <c r="AJU87" s="27">
        <f t="shared" si="2539"/>
        <v>2</v>
      </c>
      <c r="AJV87" s="27">
        <f t="shared" si="2540"/>
        <v>0</v>
      </c>
      <c r="AJW87" s="27">
        <f t="shared" si="2541"/>
        <v>1</v>
      </c>
      <c r="AJX87" s="27">
        <f t="shared" si="2542"/>
        <v>0</v>
      </c>
      <c r="AJY87" s="27">
        <f t="shared" si="2543"/>
        <v>0</v>
      </c>
      <c r="AJZ87" s="27">
        <f t="shared" si="2544"/>
        <v>0.25</v>
      </c>
      <c r="AKA87" s="27">
        <f t="shared" si="2545"/>
        <v>0</v>
      </c>
      <c r="AKB87" s="27">
        <f t="shared" si="2546"/>
        <v>0</v>
      </c>
      <c r="AKC87" s="27">
        <f t="shared" si="2547"/>
        <v>0.25</v>
      </c>
      <c r="AKD87" s="27">
        <f t="shared" si="2548"/>
        <v>0</v>
      </c>
      <c r="AKE87" s="27">
        <f t="shared" si="2549"/>
        <v>0</v>
      </c>
      <c r="AKF87" s="27">
        <f t="shared" si="2550"/>
        <v>0</v>
      </c>
      <c r="AKG87" s="27">
        <f t="shared" si="2551"/>
        <v>0</v>
      </c>
      <c r="AKH87" s="27">
        <f t="shared" si="2552"/>
        <v>0</v>
      </c>
      <c r="AKI87" s="27">
        <f t="shared" si="2553"/>
        <v>0</v>
      </c>
      <c r="AKJ87" s="27">
        <f t="shared" si="2554"/>
        <v>0</v>
      </c>
      <c r="AKK87" s="27">
        <f t="shared" si="2555"/>
        <v>0</v>
      </c>
      <c r="AKL87" s="27">
        <f t="shared" si="2556"/>
        <v>0</v>
      </c>
      <c r="AKM87" s="27">
        <f t="shared" si="2557"/>
        <v>0</v>
      </c>
      <c r="AKN87" s="27">
        <f t="shared" si="2558"/>
        <v>0</v>
      </c>
      <c r="AKO87" s="27">
        <f t="shared" si="2559"/>
        <v>0</v>
      </c>
      <c r="AKP87" s="27">
        <f t="shared" si="2560"/>
        <v>0</v>
      </c>
      <c r="AKQ87" s="27">
        <f t="shared" si="2561"/>
        <v>0</v>
      </c>
      <c r="AKR87" s="27">
        <f t="shared" si="2562"/>
        <v>0</v>
      </c>
      <c r="AKS87" s="27">
        <f t="shared" si="2563"/>
        <v>0</v>
      </c>
      <c r="AKT87" s="27">
        <f t="shared" si="2564"/>
        <v>0</v>
      </c>
      <c r="AKU87" s="27">
        <f t="shared" si="2565"/>
        <v>0</v>
      </c>
      <c r="AKV87" s="27">
        <f t="shared" si="2566"/>
        <v>0</v>
      </c>
      <c r="AKW87" s="27">
        <f t="shared" si="2567"/>
        <v>0</v>
      </c>
      <c r="AKX87" s="27">
        <f t="shared" si="2568"/>
        <v>0</v>
      </c>
      <c r="AKY87" s="27">
        <f t="shared" si="2569"/>
        <v>0</v>
      </c>
      <c r="AKZ87" s="27">
        <f t="shared" si="2570"/>
        <v>0</v>
      </c>
      <c r="ALA87" s="27">
        <f t="shared" si="2571"/>
        <v>0</v>
      </c>
      <c r="ALB87" s="27">
        <f t="shared" si="2572"/>
        <v>0</v>
      </c>
      <c r="ALC87" s="27">
        <f t="shared" si="2573"/>
        <v>0</v>
      </c>
      <c r="ALD87" s="27">
        <f t="shared" si="2574"/>
        <v>0</v>
      </c>
      <c r="ALE87" s="27">
        <f t="shared" si="2575"/>
        <v>0</v>
      </c>
      <c r="ALF87" s="27">
        <f t="shared" si="2576"/>
        <v>0</v>
      </c>
      <c r="ALG87" s="27">
        <f t="shared" si="2577"/>
        <v>0</v>
      </c>
      <c r="ALH87" s="27">
        <f t="shared" si="2578"/>
        <v>0</v>
      </c>
      <c r="ALI87" s="27">
        <f t="shared" si="2579"/>
        <v>0</v>
      </c>
      <c r="ALJ87" s="27">
        <f t="shared" si="2580"/>
        <v>0</v>
      </c>
      <c r="ALK87" s="27">
        <f t="shared" si="2581"/>
        <v>0</v>
      </c>
      <c r="ALL87" s="27">
        <f t="shared" si="2582"/>
        <v>0</v>
      </c>
      <c r="ALM87" s="27">
        <f t="shared" si="2583"/>
        <v>0</v>
      </c>
      <c r="ALN87" s="27">
        <f t="shared" si="2584"/>
        <v>0</v>
      </c>
      <c r="ALO87" s="27">
        <f t="shared" si="2585"/>
        <v>0</v>
      </c>
      <c r="ALP87" s="27">
        <f t="shared" si="2586"/>
        <v>0</v>
      </c>
      <c r="ALQ87" s="27">
        <f t="shared" si="2587"/>
        <v>0</v>
      </c>
      <c r="ALR87" s="27">
        <f t="shared" si="2588"/>
        <v>0</v>
      </c>
      <c r="ALS87" s="27">
        <f t="shared" si="2589"/>
        <v>0</v>
      </c>
      <c r="ALT87" s="27">
        <f t="shared" si="2590"/>
        <v>0</v>
      </c>
      <c r="ALU87" s="27">
        <f t="shared" si="2591"/>
        <v>0</v>
      </c>
      <c r="ALV87" s="27">
        <f t="shared" si="2592"/>
        <v>0</v>
      </c>
      <c r="ALW87" s="27">
        <f t="shared" si="2593"/>
        <v>0</v>
      </c>
      <c r="AMK87" s="28">
        <v>1811</v>
      </c>
      <c r="AML87" s="28">
        <f t="shared" si="2594"/>
        <v>1811</v>
      </c>
      <c r="AMN87" s="28">
        <v>1971</v>
      </c>
      <c r="AMO87" s="27" t="str">
        <f t="shared" si="2595"/>
        <v>1955</v>
      </c>
      <c r="AMP87" s="27" t="str">
        <f t="shared" si="2596"/>
        <v>1946</v>
      </c>
      <c r="AMQ87" s="27" t="str">
        <f t="shared" si="2597"/>
        <v>1956</v>
      </c>
      <c r="AMR87" s="27" t="str">
        <f t="shared" si="2598"/>
        <v>1956</v>
      </c>
      <c r="AMS87" s="27" t="str">
        <f t="shared" si="2599"/>
        <v>1956</v>
      </c>
      <c r="AMT87" s="27" t="str">
        <f t="shared" si="2600"/>
        <v>1961</v>
      </c>
      <c r="AMU87" s="27" t="str">
        <f t="shared" si="2601"/>
        <v>1956</v>
      </c>
      <c r="AMV87" s="27" t="str">
        <f t="shared" si="2602"/>
        <v>1956</v>
      </c>
      <c r="AMW87" s="27" t="str">
        <f t="shared" si="2603"/>
        <v>1962</v>
      </c>
      <c r="AMX87" s="27" t="str">
        <f t="shared" si="2604"/>
        <v>1980</v>
      </c>
      <c r="AMY87" s="27" t="str">
        <f t="shared" si="2605"/>
        <v>1980</v>
      </c>
      <c r="AMZ87" s="27" t="str">
        <f t="shared" si="2606"/>
        <v>1960</v>
      </c>
      <c r="ANA87" s="27" t="str">
        <f t="shared" si="2607"/>
        <v>1935</v>
      </c>
      <c r="ANB87" s="27" t="str">
        <f t="shared" si="2608"/>
        <v>1935</v>
      </c>
      <c r="ANC87" s="27" t="str">
        <f t="shared" si="2609"/>
        <v>1916</v>
      </c>
      <c r="AND87" s="27" t="str">
        <f t="shared" si="2610"/>
        <v>1893</v>
      </c>
      <c r="ANE87" s="27" t="str">
        <f t="shared" si="2611"/>
        <v>1893</v>
      </c>
      <c r="ANF87" s="27" t="str">
        <f t="shared" si="2612"/>
        <v>1893</v>
      </c>
      <c r="ANG87" s="27" t="str">
        <f t="shared" si="2613"/>
        <v>1883</v>
      </c>
      <c r="ANH87" s="27" t="str">
        <f t="shared" si="2614"/>
        <v>1894</v>
      </c>
      <c r="ANI87" s="27" t="str">
        <f t="shared" si="2615"/>
        <v>1873</v>
      </c>
      <c r="ANJ87" s="27" t="str">
        <f t="shared" si="2616"/>
        <v>1865</v>
      </c>
      <c r="ANK87" s="27" t="str">
        <f t="shared" si="2617"/>
        <v>1865</v>
      </c>
      <c r="ANL87" s="27" t="str">
        <f t="shared" si="2618"/>
        <v>1865</v>
      </c>
      <c r="ANM87" s="27" t="str">
        <f t="shared" si="2619"/>
        <v>1844</v>
      </c>
      <c r="ANN87" s="27" t="str">
        <f t="shared" si="2620"/>
        <v>1827</v>
      </c>
      <c r="ANO87" s="27" t="str">
        <f t="shared" si="2621"/>
        <v>1802</v>
      </c>
      <c r="ANP87" s="27" t="str">
        <f t="shared" si="2622"/>
        <v>1824</v>
      </c>
      <c r="ANQ87" s="27" t="str">
        <f t="shared" si="2623"/>
        <v>1824</v>
      </c>
      <c r="ANR87" s="27" t="str">
        <f t="shared" si="2624"/>
        <v>1813</v>
      </c>
      <c r="ANS87" s="27" t="str">
        <f t="shared" si="2625"/>
        <v>1813</v>
      </c>
      <c r="ANT87" s="27" t="str">
        <f t="shared" si="2626"/>
        <v>1813</v>
      </c>
      <c r="ANU87" s="27" t="str">
        <f t="shared" si="2627"/>
        <v>1794</v>
      </c>
      <c r="ANV87" s="27" t="str">
        <f t="shared" si="2628"/>
        <v>1794</v>
      </c>
      <c r="ANW87" s="27" t="str">
        <f t="shared" si="2629"/>
        <v>1794</v>
      </c>
      <c r="ANX87" s="27" t="str">
        <f t="shared" si="2630"/>
        <v>1811</v>
      </c>
      <c r="ANY87" s="27" t="str">
        <f t="shared" si="2631"/>
        <v>1811</v>
      </c>
      <c r="ANZ87" s="27" t="str">
        <f t="shared" si="2632"/>
        <v>1811</v>
      </c>
      <c r="AOA87" s="27" t="str">
        <f t="shared" si="2633"/>
        <v>1811</v>
      </c>
      <c r="AOB87" s="27" t="str">
        <f t="shared" si="2634"/>
        <v>1811</v>
      </c>
      <c r="AOC87" s="27" t="str">
        <f t="shared" si="2635"/>
        <v>1811</v>
      </c>
      <c r="AOD87" s="27" t="str">
        <f t="shared" si="2636"/>
        <v>1811</v>
      </c>
      <c r="AOE87" s="27" t="str">
        <f t="shared" si="2637"/>
        <v>1811</v>
      </c>
      <c r="AOF87" s="27" t="str">
        <f t="shared" si="2638"/>
        <v>1811</v>
      </c>
      <c r="AOG87" s="27" t="str">
        <f t="shared" si="2639"/>
        <v>1811</v>
      </c>
      <c r="AOH87" s="27" t="str">
        <f t="shared" si="2640"/>
        <v>1811</v>
      </c>
      <c r="AOI87" s="27" t="str">
        <f t="shared" si="2641"/>
        <v>1811</v>
      </c>
      <c r="AOJ87" s="27" t="str">
        <f t="shared" si="2642"/>
        <v>1811</v>
      </c>
      <c r="AOK87" s="27" t="str">
        <f t="shared" si="2643"/>
        <v>1811</v>
      </c>
      <c r="AOL87" s="27" t="str">
        <f t="shared" si="2644"/>
        <v>1811</v>
      </c>
      <c r="AOM87" s="27" t="str">
        <f t="shared" si="2645"/>
        <v>1811</v>
      </c>
      <c r="AON87" s="27" t="str">
        <f t="shared" si="2646"/>
        <v>1811</v>
      </c>
      <c r="AOO87" s="27" t="str">
        <f t="shared" si="2647"/>
        <v>1811</v>
      </c>
      <c r="AOP87" s="27" t="str">
        <f t="shared" si="2648"/>
        <v>1811</v>
      </c>
      <c r="AOQ87" s="27" t="str">
        <f t="shared" si="2649"/>
        <v>1811</v>
      </c>
      <c r="AOR87" s="27" t="str">
        <f t="shared" si="2650"/>
        <v>1811</v>
      </c>
      <c r="AOS87" s="27" t="str">
        <f t="shared" si="2651"/>
        <v>1811</v>
      </c>
      <c r="AOT87" s="27" t="str">
        <f t="shared" si="2652"/>
        <v>1811</v>
      </c>
      <c r="AOU87" s="27" t="str">
        <f t="shared" si="2653"/>
        <v>1811</v>
      </c>
      <c r="AOV87" s="27" t="str">
        <f t="shared" si="2654"/>
        <v>1811</v>
      </c>
      <c r="AOW87" s="27" t="str">
        <f t="shared" si="2655"/>
        <v>1811</v>
      </c>
      <c r="AOX87" s="27" t="str">
        <f t="shared" si="2656"/>
        <v>1811</v>
      </c>
      <c r="AOY87" s="27" t="str">
        <f t="shared" si="2657"/>
        <v>1811</v>
      </c>
      <c r="AOZ87" s="27" t="str">
        <f t="shared" si="2658"/>
        <v>1811</v>
      </c>
      <c r="APA87" s="27" t="str">
        <f t="shared" si="2659"/>
        <v>1811</v>
      </c>
      <c r="APB87" s="27" t="str">
        <f t="shared" si="2660"/>
        <v>1811</v>
      </c>
      <c r="APC87" s="27" t="str">
        <f t="shared" si="2661"/>
        <v>1811</v>
      </c>
      <c r="APD87" s="27" t="str">
        <f t="shared" si="2662"/>
        <v>1811</v>
      </c>
      <c r="APE87" s="27" t="str">
        <f t="shared" si="2663"/>
        <v>1811</v>
      </c>
      <c r="APF87" s="27" t="str">
        <f t="shared" si="2664"/>
        <v>1811</v>
      </c>
      <c r="APG87" s="27" t="str">
        <f t="shared" si="2665"/>
        <v>1811</v>
      </c>
      <c r="APH87" s="27" t="str">
        <f t="shared" si="2666"/>
        <v>1811</v>
      </c>
      <c r="API87" s="27" t="str">
        <f t="shared" si="2667"/>
        <v>1811</v>
      </c>
      <c r="APJ87" s="27" t="str">
        <f t="shared" si="2668"/>
        <v>1811</v>
      </c>
      <c r="APK87" s="27" t="str">
        <f t="shared" si="2669"/>
        <v>1811</v>
      </c>
      <c r="APL87" s="27" t="str">
        <f t="shared" si="2670"/>
        <v>1811</v>
      </c>
      <c r="APM87" s="27" t="str">
        <f t="shared" si="2671"/>
        <v>1811</v>
      </c>
      <c r="APN87" s="27" t="str">
        <f t="shared" si="2672"/>
        <v>1811</v>
      </c>
      <c r="APO87" s="27" t="str">
        <f t="shared" si="2673"/>
        <v>1811</v>
      </c>
      <c r="APP87" s="27" t="str">
        <f t="shared" si="2674"/>
        <v>1811</v>
      </c>
      <c r="APQ87" s="27" t="str">
        <f t="shared" si="2675"/>
        <v>1811</v>
      </c>
      <c r="APR87" s="27" t="str">
        <f t="shared" si="2676"/>
        <v>1811</v>
      </c>
    </row>
    <row r="88" spans="1:1022 1025:1110" x14ac:dyDescent="0.35">
      <c r="A88" s="27">
        <v>98</v>
      </c>
      <c r="B88" s="89" t="s">
        <v>55</v>
      </c>
      <c r="C88" s="91">
        <f>VLOOKUP(A88, Rankings!$A$2:$AN$129, 40, FALSE)</f>
        <v>86</v>
      </c>
      <c r="D88" s="19" t="s">
        <v>391</v>
      </c>
      <c r="I88" s="29">
        <f t="shared" si="1785"/>
        <v>12.5</v>
      </c>
      <c r="L88" s="27" t="s">
        <v>2224</v>
      </c>
      <c r="M88" s="27" t="s">
        <v>2565</v>
      </c>
      <c r="N88" s="27" t="s">
        <v>2727</v>
      </c>
      <c r="O88" s="27" t="s">
        <v>24</v>
      </c>
      <c r="P88" s="27" t="s">
        <v>3101</v>
      </c>
      <c r="Q88" s="27" t="s">
        <v>3191</v>
      </c>
      <c r="R88" s="27" t="s">
        <v>24</v>
      </c>
      <c r="S88" s="27" t="s">
        <v>24</v>
      </c>
      <c r="T88" s="27" t="s">
        <v>3770</v>
      </c>
      <c r="U88" s="27" t="s">
        <v>24</v>
      </c>
      <c r="V88" s="27" t="s">
        <v>24</v>
      </c>
      <c r="W88" s="27" t="s">
        <v>4169</v>
      </c>
      <c r="X88" s="27" t="s">
        <v>24</v>
      </c>
      <c r="Y88" s="27" t="s">
        <v>24</v>
      </c>
      <c r="Z88" s="27" t="s">
        <v>4516</v>
      </c>
      <c r="AA88" s="27" t="s">
        <v>24</v>
      </c>
      <c r="AB88" s="27" t="s">
        <v>24</v>
      </c>
      <c r="AC88" s="27" t="s">
        <v>24</v>
      </c>
      <c r="AD88" s="27" t="s">
        <v>24</v>
      </c>
      <c r="AE88" s="27" t="s">
        <v>24</v>
      </c>
      <c r="AF88" s="27" t="s">
        <v>24</v>
      </c>
      <c r="AG88" s="27" t="s">
        <v>24</v>
      </c>
      <c r="AH88" s="27" t="s">
        <v>24</v>
      </c>
      <c r="AI88" s="27" t="s">
        <v>5332</v>
      </c>
      <c r="AJ88" s="27" t="s">
        <v>24</v>
      </c>
      <c r="AK88" s="27" t="s">
        <v>24</v>
      </c>
      <c r="AL88" s="27" t="s">
        <v>5762</v>
      </c>
      <c r="AM88" s="27" t="s">
        <v>24</v>
      </c>
      <c r="AN88" s="27" t="s">
        <v>24</v>
      </c>
      <c r="AO88" s="27" t="s">
        <v>5996</v>
      </c>
      <c r="AP88" s="27" t="s">
        <v>24</v>
      </c>
      <c r="AQ88" s="27" t="s">
        <v>24</v>
      </c>
      <c r="AR88" s="27" t="s">
        <v>6326</v>
      </c>
      <c r="AS88" s="27" t="s">
        <v>24</v>
      </c>
      <c r="AT88" s="27" t="s">
        <v>24</v>
      </c>
      <c r="AU88" s="27" t="s">
        <v>6704</v>
      </c>
      <c r="AV88" s="27" t="s">
        <v>24</v>
      </c>
      <c r="AW88" s="27" t="s">
        <v>24</v>
      </c>
      <c r="AX88" s="27" t="s">
        <v>24</v>
      </c>
      <c r="AY88" s="27" t="s">
        <v>24</v>
      </c>
      <c r="AZ88" s="27" t="s">
        <v>24</v>
      </c>
      <c r="BA88" s="27" t="s">
        <v>24</v>
      </c>
      <c r="BB88" s="27" t="s">
        <v>24</v>
      </c>
      <c r="BC88" s="27" t="s">
        <v>24</v>
      </c>
      <c r="BD88" s="27" t="s">
        <v>24</v>
      </c>
      <c r="BE88" s="27" t="s">
        <v>24</v>
      </c>
      <c r="BF88" s="27" t="s">
        <v>24</v>
      </c>
      <c r="BG88" s="27" t="s">
        <v>24</v>
      </c>
      <c r="BH88" s="27" t="s">
        <v>24</v>
      </c>
      <c r="BI88" s="27" t="s">
        <v>24</v>
      </c>
      <c r="BJ88" s="27" t="s">
        <v>24</v>
      </c>
      <c r="BK88" s="27" t="s">
        <v>24</v>
      </c>
      <c r="BL88" s="27" t="s">
        <v>24</v>
      </c>
      <c r="BM88" s="27" t="s">
        <v>24</v>
      </c>
      <c r="BN88" s="27" t="s">
        <v>24</v>
      </c>
      <c r="BO88" s="27" t="s">
        <v>24</v>
      </c>
      <c r="BP88" s="27" t="s">
        <v>24</v>
      </c>
      <c r="BQ88" s="27" t="s">
        <v>24</v>
      </c>
      <c r="BR88" s="27" t="s">
        <v>24</v>
      </c>
      <c r="BS88" s="27" t="s">
        <v>24</v>
      </c>
      <c r="BT88" s="27" t="s">
        <v>24</v>
      </c>
      <c r="BU88" s="27" t="s">
        <v>24</v>
      </c>
      <c r="BV88" s="27" t="s">
        <v>24</v>
      </c>
      <c r="BW88" s="27" t="s">
        <v>24</v>
      </c>
      <c r="BX88" s="27" t="s">
        <v>24</v>
      </c>
      <c r="BY88" s="27" t="s">
        <v>24</v>
      </c>
      <c r="BZ88" s="27" t="s">
        <v>24</v>
      </c>
      <c r="CA88" s="27" t="s">
        <v>24</v>
      </c>
      <c r="CB88" s="27" t="s">
        <v>24</v>
      </c>
      <c r="CC88" s="27" t="s">
        <v>24</v>
      </c>
      <c r="CD88" s="27" t="s">
        <v>24</v>
      </c>
      <c r="CE88" s="27" t="s">
        <v>24</v>
      </c>
      <c r="CF88" s="27" t="s">
        <v>24</v>
      </c>
      <c r="CG88" s="27" t="s">
        <v>24</v>
      </c>
      <c r="CH88" s="27" t="s">
        <v>24</v>
      </c>
      <c r="CI88" s="27" t="s">
        <v>24</v>
      </c>
      <c r="CJ88" s="27" t="s">
        <v>24</v>
      </c>
      <c r="CK88" s="27" t="s">
        <v>24</v>
      </c>
      <c r="CL88" s="27" t="s">
        <v>24</v>
      </c>
      <c r="CM88" s="27" t="s">
        <v>24</v>
      </c>
      <c r="CN88" s="27" t="s">
        <v>24</v>
      </c>
      <c r="CO88" s="27" t="s">
        <v>24</v>
      </c>
      <c r="CQ88" s="28">
        <f t="shared" si="1786"/>
        <v>2</v>
      </c>
      <c r="CR88" s="28">
        <f t="shared" si="1787"/>
        <v>4</v>
      </c>
      <c r="CS88" s="28">
        <f t="shared" si="1788"/>
        <v>3</v>
      </c>
      <c r="CT88" s="28">
        <f t="shared" si="1789"/>
        <v>3</v>
      </c>
      <c r="CU88" s="28">
        <f t="shared" si="1790"/>
        <v>2</v>
      </c>
      <c r="CV88" s="28">
        <f t="shared" si="1791"/>
        <v>3</v>
      </c>
      <c r="CW88" s="28">
        <f t="shared" si="1792"/>
        <v>2</v>
      </c>
      <c r="CX88" s="28">
        <f t="shared" si="1793"/>
        <v>2</v>
      </c>
      <c r="CY88" s="28">
        <f t="shared" si="1794"/>
        <v>0</v>
      </c>
      <c r="CZ88" s="28">
        <f t="shared" si="1795"/>
        <v>0</v>
      </c>
      <c r="DA88" s="28">
        <f t="shared" si="1796"/>
        <v>0</v>
      </c>
      <c r="DB88" s="28">
        <f t="shared" si="1797"/>
        <v>0</v>
      </c>
      <c r="DC88" s="28">
        <f t="shared" si="1798"/>
        <v>0</v>
      </c>
      <c r="DD88" s="28">
        <f t="shared" si="1799"/>
        <v>0</v>
      </c>
      <c r="DE88" s="28">
        <f t="shared" si="1800"/>
        <v>0</v>
      </c>
      <c r="DF88" s="28">
        <f t="shared" si="1801"/>
        <v>1</v>
      </c>
      <c r="DG88" s="28">
        <f t="shared" si="1802"/>
        <v>0</v>
      </c>
      <c r="DH88" s="28">
        <f t="shared" si="1803"/>
        <v>0</v>
      </c>
      <c r="DI88" s="28">
        <f t="shared" si="1804"/>
        <v>0</v>
      </c>
      <c r="DJ88" s="28">
        <f t="shared" si="1805"/>
        <v>0</v>
      </c>
      <c r="DK88" s="28">
        <f t="shared" si="1806"/>
        <v>0</v>
      </c>
      <c r="DL88" s="28">
        <f t="shared" si="1807"/>
        <v>0</v>
      </c>
      <c r="DM88" s="28">
        <f t="shared" si="1808"/>
        <v>0</v>
      </c>
      <c r="DN88" s="28">
        <f t="shared" si="1809"/>
        <v>0</v>
      </c>
      <c r="DO88" s="28">
        <f t="shared" si="1810"/>
        <v>0</v>
      </c>
      <c r="DP88" s="28">
        <f t="shared" si="1811"/>
        <v>1</v>
      </c>
      <c r="DR88">
        <f t="shared" si="1812"/>
        <v>1</v>
      </c>
      <c r="DS88">
        <f t="shared" si="1813"/>
        <v>2</v>
      </c>
      <c r="DT88">
        <f t="shared" si="1814"/>
        <v>4</v>
      </c>
      <c r="DU88">
        <f t="shared" si="1815"/>
        <v>0</v>
      </c>
      <c r="DV88">
        <f t="shared" si="1816"/>
        <v>12</v>
      </c>
      <c r="DW88">
        <f t="shared" si="1817"/>
        <v>4</v>
      </c>
      <c r="DX88">
        <f t="shared" si="1818"/>
        <v>0</v>
      </c>
      <c r="DY88">
        <f t="shared" si="1819"/>
        <v>0</v>
      </c>
      <c r="DZ88">
        <f t="shared" si="1820"/>
        <v>2</v>
      </c>
      <c r="EA88">
        <f t="shared" si="1821"/>
        <v>0</v>
      </c>
      <c r="EB88">
        <f t="shared" si="1822"/>
        <v>0</v>
      </c>
      <c r="EC88">
        <f t="shared" si="1823"/>
        <v>1</v>
      </c>
      <c r="ED88">
        <f t="shared" si="1824"/>
        <v>0</v>
      </c>
      <c r="EE88">
        <f t="shared" si="1825"/>
        <v>0</v>
      </c>
      <c r="EF88">
        <f t="shared" si="1826"/>
        <v>2</v>
      </c>
      <c r="EG88">
        <f t="shared" si="1827"/>
        <v>0</v>
      </c>
      <c r="EH88">
        <f t="shared" si="1828"/>
        <v>0</v>
      </c>
      <c r="EI88">
        <f t="shared" si="1829"/>
        <v>0</v>
      </c>
      <c r="EJ88">
        <f t="shared" si="1830"/>
        <v>0</v>
      </c>
      <c r="EK88">
        <f t="shared" si="1831"/>
        <v>0</v>
      </c>
      <c r="EL88">
        <f t="shared" si="1832"/>
        <v>0</v>
      </c>
      <c r="EM88">
        <f t="shared" si="1833"/>
        <v>0</v>
      </c>
      <c r="EN88">
        <f t="shared" si="1834"/>
        <v>0</v>
      </c>
      <c r="EO88">
        <f t="shared" si="1835"/>
        <v>3</v>
      </c>
      <c r="EP88">
        <f t="shared" si="1836"/>
        <v>0</v>
      </c>
      <c r="EQ88">
        <f t="shared" si="1837"/>
        <v>0</v>
      </c>
      <c r="ER88">
        <f t="shared" si="1838"/>
        <v>4</v>
      </c>
      <c r="ES88">
        <f t="shared" si="1839"/>
        <v>0</v>
      </c>
      <c r="ET88">
        <f t="shared" si="1840"/>
        <v>0</v>
      </c>
      <c r="EU88">
        <f t="shared" si="1841"/>
        <v>3</v>
      </c>
      <c r="EV88">
        <f t="shared" si="1842"/>
        <v>0</v>
      </c>
      <c r="EW88">
        <f t="shared" si="1843"/>
        <v>0</v>
      </c>
      <c r="EX88">
        <f t="shared" si="1844"/>
        <v>3</v>
      </c>
      <c r="EY88">
        <f t="shared" si="1845"/>
        <v>0</v>
      </c>
      <c r="EZ88">
        <f t="shared" si="1846"/>
        <v>0</v>
      </c>
      <c r="FA88">
        <f t="shared" si="1847"/>
        <v>2</v>
      </c>
      <c r="FB88">
        <f t="shared" si="1848"/>
        <v>0</v>
      </c>
      <c r="FC88">
        <f t="shared" si="1849"/>
        <v>0</v>
      </c>
      <c r="FD88">
        <f t="shared" si="1850"/>
        <v>0</v>
      </c>
      <c r="FE88">
        <f t="shared" si="1851"/>
        <v>0</v>
      </c>
      <c r="FF88">
        <f t="shared" si="1852"/>
        <v>0</v>
      </c>
      <c r="FG88">
        <f t="shared" si="1853"/>
        <v>0</v>
      </c>
      <c r="FH88">
        <f t="shared" si="1854"/>
        <v>0</v>
      </c>
      <c r="FI88">
        <f t="shared" si="1855"/>
        <v>0</v>
      </c>
      <c r="FJ88">
        <f t="shared" si="1856"/>
        <v>0</v>
      </c>
      <c r="FK88">
        <f t="shared" si="1857"/>
        <v>0</v>
      </c>
      <c r="FL88">
        <f t="shared" si="1858"/>
        <v>0</v>
      </c>
      <c r="FM88">
        <f t="shared" si="1859"/>
        <v>0</v>
      </c>
      <c r="FN88">
        <f t="shared" si="1860"/>
        <v>0</v>
      </c>
      <c r="FO88">
        <f t="shared" si="1861"/>
        <v>0</v>
      </c>
      <c r="FP88">
        <f t="shared" si="1862"/>
        <v>0</v>
      </c>
      <c r="FQ88">
        <f t="shared" si="1863"/>
        <v>0</v>
      </c>
      <c r="FR88">
        <f t="shared" si="1864"/>
        <v>0</v>
      </c>
      <c r="FS88">
        <f t="shared" si="1865"/>
        <v>0</v>
      </c>
      <c r="FT88">
        <f t="shared" si="1866"/>
        <v>0</v>
      </c>
      <c r="FU88">
        <f t="shared" si="1867"/>
        <v>0</v>
      </c>
      <c r="FV88">
        <f t="shared" si="1868"/>
        <v>0</v>
      </c>
      <c r="FW88">
        <f t="shared" si="1869"/>
        <v>0</v>
      </c>
      <c r="FX88">
        <f t="shared" si="1870"/>
        <v>0</v>
      </c>
      <c r="FY88">
        <f t="shared" si="1871"/>
        <v>0</v>
      </c>
      <c r="FZ88">
        <f t="shared" si="1872"/>
        <v>0</v>
      </c>
      <c r="GA88">
        <f t="shared" si="1873"/>
        <v>0</v>
      </c>
      <c r="GB88">
        <f t="shared" si="1874"/>
        <v>0</v>
      </c>
      <c r="GC88">
        <f t="shared" si="1875"/>
        <v>0</v>
      </c>
      <c r="GD88">
        <f t="shared" si="1876"/>
        <v>0</v>
      </c>
      <c r="GE88">
        <f t="shared" si="1877"/>
        <v>0</v>
      </c>
      <c r="GF88">
        <f t="shared" si="1878"/>
        <v>0</v>
      </c>
      <c r="GG88">
        <f t="shared" si="1879"/>
        <v>0</v>
      </c>
      <c r="GH88">
        <f t="shared" si="1880"/>
        <v>0</v>
      </c>
      <c r="GI88">
        <f t="shared" si="1881"/>
        <v>0</v>
      </c>
      <c r="GJ88">
        <f t="shared" si="1882"/>
        <v>0</v>
      </c>
      <c r="GK88">
        <f t="shared" si="1883"/>
        <v>0</v>
      </c>
      <c r="GL88">
        <f t="shared" si="1884"/>
        <v>0</v>
      </c>
      <c r="GM88">
        <f t="shared" si="1885"/>
        <v>0</v>
      </c>
      <c r="GN88">
        <f t="shared" si="1886"/>
        <v>0</v>
      </c>
      <c r="GO88">
        <f t="shared" si="1887"/>
        <v>0</v>
      </c>
      <c r="GP88">
        <f t="shared" si="1888"/>
        <v>0</v>
      </c>
      <c r="GQ88">
        <f t="shared" si="1889"/>
        <v>0</v>
      </c>
      <c r="GR88">
        <f t="shared" si="1890"/>
        <v>0</v>
      </c>
      <c r="GS88">
        <f t="shared" si="1891"/>
        <v>0</v>
      </c>
      <c r="GT88">
        <f t="shared" si="1892"/>
        <v>0</v>
      </c>
      <c r="GU88">
        <f t="shared" si="1893"/>
        <v>0</v>
      </c>
      <c r="GW88" s="28">
        <f t="shared" si="1894"/>
        <v>4.7504337204093137</v>
      </c>
      <c r="GX88" s="28">
        <f t="shared" si="1895"/>
        <v>0</v>
      </c>
      <c r="GY88" s="28">
        <f t="shared" si="1896"/>
        <v>0.82959342066499908</v>
      </c>
      <c r="GZ88" s="28">
        <f t="shared" si="1897"/>
        <v>0</v>
      </c>
      <c r="HA88" s="28">
        <f t="shared" si="1898"/>
        <v>0</v>
      </c>
      <c r="HB88" s="28">
        <f t="shared" si="1899"/>
        <v>5.1652304307418131</v>
      </c>
      <c r="HC88" s="28">
        <f t="shared" si="1900"/>
        <v>0.3809494706707437</v>
      </c>
      <c r="HE88">
        <f>IFERROR(VLOOKUP(_xlfn.NUMBERVALUE(MID(L88, SEARCH("!", L88)+1, SEARCH("+", L88)-SEARCH("!", L88)-1)), Rankings!$A$2:$BK$129, 63, FALSE),0)</f>
        <v>0.3239042986229444</v>
      </c>
      <c r="HF88">
        <f>IFERROR(VLOOKUP(_xlfn.NUMBERVALUE(MID(M88, SEARCH("!", M88)+1, SEARCH("+", M88)-SEARCH("!", M88)-1)), Rankings!$A$2:$BK$129, 63, FALSE),0)</f>
        <v>0.59685324237275783</v>
      </c>
      <c r="HG88">
        <f>IFERROR(VLOOKUP(_xlfn.NUMBERVALUE(MID(N88, SEARCH("!", N88)+1, SEARCH("+", N88)-SEARCH("!", N88)-1)), Rankings!$A$2:$BK$129, 63, FALSE),0)</f>
        <v>0.27055526979863026</v>
      </c>
      <c r="HH88">
        <f>IFERROR(VLOOKUP(_xlfn.NUMBERVALUE(MID(O88, SEARCH("!", O88)+1, SEARCH("+", O88)-SEARCH("!", O88)-1)), Rankings!$A$2:$BK$129, 63, FALSE),0)</f>
        <v>0</v>
      </c>
      <c r="HI88">
        <f>IFERROR(VLOOKUP(_xlfn.NUMBERVALUE(MID(P88, SEARCH("!", P88)+1, SEARCH("+", P88)-SEARCH("!", P88)-1)), Rankings!$A$2:$BK$129, 63, FALSE),0)</f>
        <v>0.82959342066499908</v>
      </c>
      <c r="HJ88">
        <f>IFERROR(VLOOKUP(_xlfn.NUMBERVALUE(MID(Q88, SEARCH("!", Q88)+1, SEARCH("+", Q88)-SEARCH("!", Q88)-1)), Rankings!$A$2:$BK$129, 63, FALSE),0)</f>
        <v>0.58430143930999556</v>
      </c>
      <c r="HK88">
        <f>IFERROR(VLOOKUP(_xlfn.NUMBERVALUE(MID(R88, SEARCH("!", R88)+1, SEARCH("+", R88)-SEARCH("!", R88)-1)), Rankings!$A$2:$BK$129, 63, FALSE),0)</f>
        <v>0</v>
      </c>
      <c r="HL88">
        <f>IFERROR(VLOOKUP(_xlfn.NUMBERVALUE(MID(S88, SEARCH("!", S88)+1, SEARCH("+", S88)-SEARCH("!", S88)-1)), Rankings!$A$2:$BK$129, 63, FALSE),0)</f>
        <v>0</v>
      </c>
      <c r="HM88">
        <f>IFERROR(VLOOKUP(_xlfn.NUMBERVALUE(MID(T88, SEARCH("!", T88)+1, SEARCH("+", T88)-SEARCH("!", T88)-1)), Rankings!$A$2:$BK$129, 63, FALSE),0)</f>
        <v>0.50056713001211739</v>
      </c>
      <c r="HN88">
        <f>IFERROR(VLOOKUP(_xlfn.NUMBERVALUE(MID(U88, SEARCH("!", U88)+1, SEARCH("+", U88)-SEARCH("!", U88)-1)), Rankings!$A$2:$BK$129, 63, FALSE),0)</f>
        <v>0</v>
      </c>
      <c r="HO88">
        <f>IFERROR(VLOOKUP(_xlfn.NUMBERVALUE(MID(V88, SEARCH("!", V88)+1, SEARCH("+", V88)-SEARCH("!", V88)-1)), Rankings!$A$2:$BK$129, 63, FALSE),0)</f>
        <v>0</v>
      </c>
      <c r="HP88">
        <f>IFERROR(VLOOKUP(_xlfn.NUMBERVALUE(MID(W88, SEARCH("!", W88)+1, SEARCH("+", W88)-SEARCH("!", W88)-1)), Rankings!$A$2:$BK$129, 63, FALSE),0)</f>
        <v>0.2146882130122317</v>
      </c>
      <c r="HQ88">
        <f>IFERROR(VLOOKUP(_xlfn.NUMBERVALUE(MID(X88, SEARCH("!", X88)+1, SEARCH("+", X88)-SEARCH("!", X88)-1)), Rankings!$A$2:$BK$129, 63, FALSE),0)</f>
        <v>0</v>
      </c>
      <c r="HR88">
        <f>IFERROR(VLOOKUP(_xlfn.NUMBERVALUE(MID(Y88, SEARCH("!", Y88)+1, SEARCH("+", Y88)-SEARCH("!", Y88)-1)), Rankings!$A$2:$BK$129, 63, FALSE),0)</f>
        <v>0</v>
      </c>
      <c r="HS88">
        <f>IFERROR(VLOOKUP(_xlfn.NUMBERVALUE(MID(Z88, SEARCH("!", Z88)+1, SEARCH("+", Z88)-SEARCH("!", Z88)-1)), Rankings!$A$2:$BK$129, 63, FALSE),0)</f>
        <v>0.58016529379212656</v>
      </c>
      <c r="HT88">
        <f>IFERROR(VLOOKUP(_xlfn.NUMBERVALUE(MID(AA88, SEARCH("!", AA88)+1, SEARCH("+", AA88)-SEARCH("!", AA88)-1)), Rankings!$A$2:$BK$129, 63, FALSE),0)</f>
        <v>0</v>
      </c>
      <c r="HU88">
        <f>IFERROR(VLOOKUP(_xlfn.NUMBERVALUE(MID(AB88, SEARCH("!", AB88)+1, SEARCH("+", AB88)-SEARCH("!", AB88)-1)), Rankings!$A$2:$BK$129, 63, FALSE),0)</f>
        <v>0</v>
      </c>
      <c r="HV88">
        <f>IFERROR(VLOOKUP(_xlfn.NUMBERVALUE(MID(AC88, SEARCH("!", AC88)+1, SEARCH("+", AC88)-SEARCH("!", AC88)-1)), Rankings!$A$2:$BK$129, 63, FALSE),0)</f>
        <v>0</v>
      </c>
      <c r="HW88">
        <f>IFERROR(VLOOKUP(_xlfn.NUMBERVALUE(MID(AD88, SEARCH("!", AD88)+1, SEARCH("+", AD88)-SEARCH("!", AD88)-1)), Rankings!$A$2:$BK$129, 63, FALSE),0)</f>
        <v>0</v>
      </c>
      <c r="HX88">
        <f>IFERROR(VLOOKUP(_xlfn.NUMBERVALUE(MID(AE88, SEARCH("!", AE88)+1, SEARCH("+", AE88)-SEARCH("!", AE88)-1)), Rankings!$A$2:$BK$129, 63, FALSE),0)</f>
        <v>0</v>
      </c>
      <c r="HY88">
        <f>IFERROR(VLOOKUP(_xlfn.NUMBERVALUE(MID(AF88, SEARCH("!", AF88)+1, SEARCH("+", AF88)-SEARCH("!", AF88)-1)), Rankings!$A$2:$BK$129, 63, FALSE),0)</f>
        <v>0</v>
      </c>
      <c r="HZ88">
        <f>IFERROR(VLOOKUP(_xlfn.NUMBERVALUE(MID(AG88, SEARCH("!", AG88)+1, SEARCH("+", AG88)-SEARCH("!", AG88)-1)), Rankings!$A$2:$BK$129, 63, FALSE),0)</f>
        <v>0</v>
      </c>
      <c r="IA88">
        <f>IFERROR(VLOOKUP(_xlfn.NUMBERVALUE(MID(AH88, SEARCH("!", AH88)+1, SEARCH("+", AH88)-SEARCH("!", AH88)-1)), Rankings!$A$2:$BK$129, 63, FALSE),0)</f>
        <v>0</v>
      </c>
      <c r="IB88">
        <f>IFERROR(VLOOKUP(_xlfn.NUMBERVALUE(MID(AI88, SEARCH("!", AI88)+1, SEARCH("+", AI88)-SEARCH("!", AI88)-1)), Rankings!$A$2:$BK$129, 63, FALSE),0)</f>
        <v>0.23701991505050748</v>
      </c>
      <c r="IC88">
        <f>IFERROR(VLOOKUP(_xlfn.NUMBERVALUE(MID(AJ88, SEARCH("!", AJ88)+1, SEARCH("+", AJ88)-SEARCH("!", AJ88)-1)), Rankings!$A$2:$BK$129, 63, FALSE),0)</f>
        <v>0</v>
      </c>
      <c r="ID88">
        <f>IFERROR(VLOOKUP(_xlfn.NUMBERVALUE(MID(AK88, SEARCH("!", AK88)+1, SEARCH("+", AK88)-SEARCH("!", AK88)-1)), Rankings!$A$2:$BK$129, 63, FALSE),0)</f>
        <v>0</v>
      </c>
      <c r="IE88">
        <f>IFERROR(VLOOKUP(_xlfn.NUMBERVALUE(MID(AL88, SEARCH("!", AL88)+1, SEARCH("+", AL88)-SEARCH("!", AL88)-1)), Rankings!$A$2:$BK$129, 63, FALSE),0)</f>
        <v>0.62696833856605805</v>
      </c>
      <c r="IF88">
        <f>IFERROR(VLOOKUP(_xlfn.NUMBERVALUE(MID(AM88, SEARCH("!", AM88)+1, SEARCH("+", AM88)-SEARCH("!", AM88)-1)), Rankings!$A$2:$BK$129, 63, FALSE),0)</f>
        <v>0</v>
      </c>
      <c r="IG88">
        <f>IFERROR(VLOOKUP(_xlfn.NUMBERVALUE(MID(AN88, SEARCH("!", AN88)+1, SEARCH("+", AN88)-SEARCH("!", AN88)-1)), Rankings!$A$2:$BK$129, 63, FALSE),0)</f>
        <v>0</v>
      </c>
      <c r="IH88">
        <f>IFERROR(VLOOKUP(_xlfn.NUMBERVALUE(MID(AO88, SEARCH("!", AO88)+1, SEARCH("+", AO88)-SEARCH("!", AO88)-1)), Rankings!$A$2:$BK$129, 63, FALSE),0)</f>
        <v>0.13381089047003955</v>
      </c>
      <c r="II88">
        <f>IFERROR(VLOOKUP(_xlfn.NUMBERVALUE(MID(AP88, SEARCH("!", AP88)+1, SEARCH("+", AP88)-SEARCH("!", AP88)-1)), Rankings!$A$2:$BK$129, 63, FALSE),0)</f>
        <v>0</v>
      </c>
      <c r="IJ88">
        <f>IFERROR(VLOOKUP(_xlfn.NUMBERVALUE(MID(AQ88, SEARCH("!", AQ88)+1, SEARCH("+", AQ88)-SEARCH("!", AQ88)-1)), Rankings!$A$2:$BK$129, 63, FALSE),0)</f>
        <v>0</v>
      </c>
      <c r="IK88">
        <f>IFERROR(VLOOKUP(_xlfn.NUMBERVALUE(MID(AR88, SEARCH("!", AR88)+1, SEARCH("+", AR88)-SEARCH("!", AR88)-1)), Rankings!$A$2:$BK$129, 63, FALSE),0)</f>
        <v>0.29274247393212427</v>
      </c>
      <c r="IL88">
        <f>IFERROR(VLOOKUP(_xlfn.NUMBERVALUE(MID(AS88, SEARCH("!", AS88)+1, SEARCH("+", AS88)-SEARCH("!", AS88)-1)), Rankings!$A$2:$BK$129, 63, FALSE),0)</f>
        <v>0</v>
      </c>
      <c r="IM88">
        <f>IFERROR(VLOOKUP(_xlfn.NUMBERVALUE(MID(AT88, SEARCH("!", AT88)+1, SEARCH("+", AT88)-SEARCH("!", AT88)-1)), Rankings!$A$2:$BK$129, 63, FALSE),0)</f>
        <v>0</v>
      </c>
      <c r="IN88">
        <f>IFERROR(VLOOKUP(_xlfn.NUMBERVALUE(MID(AU88, SEARCH("!", AU88)+1, SEARCH("+", AU88)-SEARCH("!", AU88)-1)), Rankings!$A$2:$BK$129, 63, FALSE),0)</f>
        <v>0.38885721546978058</v>
      </c>
      <c r="IO88">
        <f>IFERROR(VLOOKUP(_xlfn.NUMBERVALUE(MID(AV88, SEARCH("!", AV88)+1, SEARCH("+", AV88)-SEARCH("!", AV88)-1)), Rankings!$A$2:$BK$129, 63, FALSE),0)</f>
        <v>0</v>
      </c>
      <c r="IP88">
        <f>IFERROR(VLOOKUP(_xlfn.NUMBERVALUE(MID(AW88, SEARCH("!", AW88)+1, SEARCH("+", AW88)-SEARCH("!", AW88)-1)), Rankings!$A$2:$BK$129, 63, FALSE),0)</f>
        <v>0</v>
      </c>
      <c r="IQ88">
        <f>IFERROR(VLOOKUP(_xlfn.NUMBERVALUE(MID(AX88, SEARCH("!", AX88)+1, SEARCH("+", AX88)-SEARCH("!", AX88)-1)), Rankings!$A$2:$BK$129, 63, FALSE),0)</f>
        <v>0</v>
      </c>
      <c r="IR88">
        <f>IFERROR(VLOOKUP(_xlfn.NUMBERVALUE(MID(AY88, SEARCH("!", AY88)+1, SEARCH("+", AY88)-SEARCH("!", AY88)-1)), Rankings!$A$2:$BK$129, 63, FALSE),0)</f>
        <v>0</v>
      </c>
      <c r="IS88">
        <f>IFERROR(VLOOKUP(_xlfn.NUMBERVALUE(MID(AZ88, SEARCH("!", AZ88)+1, SEARCH("+", AZ88)-SEARCH("!", AZ88)-1)), Rankings!$A$2:$BK$129, 63, FALSE),0)</f>
        <v>0</v>
      </c>
      <c r="IT88">
        <f>IFERROR(VLOOKUP(_xlfn.NUMBERVALUE(MID(BA88, SEARCH("!", BA88)+1, SEARCH("+", BA88)-SEARCH("!", BA88)-1)), Rankings!$A$2:$BK$129, 63, FALSE),0)</f>
        <v>0</v>
      </c>
      <c r="IU88">
        <f>IFERROR(VLOOKUP(_xlfn.NUMBERVALUE(MID(BB88, SEARCH("!", BB88)+1, SEARCH("+", BB88)-SEARCH("!", BB88)-1)), Rankings!$A$2:$BK$129, 63, FALSE),0)</f>
        <v>0</v>
      </c>
      <c r="IV88">
        <f>IFERROR(VLOOKUP(_xlfn.NUMBERVALUE(MID(BC88, SEARCH("!", BC88)+1, SEARCH("+", BC88)-SEARCH("!", BC88)-1)), Rankings!$A$2:$BK$129, 63, FALSE),0)</f>
        <v>0</v>
      </c>
      <c r="IW88">
        <f>IFERROR(VLOOKUP(_xlfn.NUMBERVALUE(MID(BD88, SEARCH("!", BD88)+1, SEARCH("+", BD88)-SEARCH("!", BD88)-1)), Rankings!$A$2:$BK$129, 63, FALSE),0)</f>
        <v>0</v>
      </c>
      <c r="IX88">
        <f>IFERROR(VLOOKUP(_xlfn.NUMBERVALUE(MID(BE88, SEARCH("!", BE88)+1, SEARCH("+", BE88)-SEARCH("!", BE88)-1)), Rankings!$A$2:$BK$129, 63, FALSE),0)</f>
        <v>0</v>
      </c>
      <c r="IY88">
        <f>IFERROR(VLOOKUP(_xlfn.NUMBERVALUE(MID(BF88, SEARCH("!", BF88)+1, SEARCH("+", BF88)-SEARCH("!", BF88)-1)), Rankings!$A$2:$BK$129, 63, FALSE),0)</f>
        <v>0</v>
      </c>
      <c r="IZ88">
        <f>IFERROR(VLOOKUP(_xlfn.NUMBERVALUE(MID(BG88, SEARCH("!", BG88)+1, SEARCH("+", BG88)-SEARCH("!", BG88)-1)), Rankings!$A$2:$BK$129, 63, FALSE),0)</f>
        <v>0</v>
      </c>
      <c r="JA88">
        <f>IFERROR(VLOOKUP(_xlfn.NUMBERVALUE(MID(BH88, SEARCH("!", BH88)+1, SEARCH("+", BH88)-SEARCH("!", BH88)-1)), Rankings!$A$2:$BK$129, 63, FALSE),0)</f>
        <v>0</v>
      </c>
      <c r="JB88">
        <f>IFERROR(VLOOKUP(_xlfn.NUMBERVALUE(MID(BI88, SEARCH("!", BI88)+1, SEARCH("+", BI88)-SEARCH("!", BI88)-1)), Rankings!$A$2:$BK$129, 63, FALSE),0)</f>
        <v>0</v>
      </c>
      <c r="JC88">
        <f>IFERROR(VLOOKUP(_xlfn.NUMBERVALUE(MID(BJ88, SEARCH("!", BJ88)+1, SEARCH("+", BJ88)-SEARCH("!", BJ88)-1)), Rankings!$A$2:$BK$129, 63, FALSE),0)</f>
        <v>0</v>
      </c>
      <c r="JD88">
        <f>IFERROR(VLOOKUP(_xlfn.NUMBERVALUE(MID(BK88, SEARCH("!", BK88)+1, SEARCH("+", BK88)-SEARCH("!", BK88)-1)), Rankings!$A$2:$BK$129, 63, FALSE),0)</f>
        <v>0</v>
      </c>
      <c r="JE88">
        <f>IFERROR(VLOOKUP(_xlfn.NUMBERVALUE(MID(BL88, SEARCH("!", BL88)+1, SEARCH("+", BL88)-SEARCH("!", BL88)-1)), Rankings!$A$2:$BK$129, 63, FALSE),0)</f>
        <v>0</v>
      </c>
      <c r="JF88">
        <f>IFERROR(VLOOKUP(_xlfn.NUMBERVALUE(MID(BM88, SEARCH("!", BM88)+1, SEARCH("+", BM88)-SEARCH("!", BM88)-1)), Rankings!$A$2:$BK$129, 63, FALSE),0)</f>
        <v>0</v>
      </c>
      <c r="JG88">
        <f>IFERROR(VLOOKUP(_xlfn.NUMBERVALUE(MID(BN88, SEARCH("!", BN88)+1, SEARCH("+", BN88)-SEARCH("!", BN88)-1)), Rankings!$A$2:$BK$129, 63, FALSE),0)</f>
        <v>0</v>
      </c>
      <c r="JH88">
        <f>IFERROR(VLOOKUP(_xlfn.NUMBERVALUE(MID(BO88, SEARCH("!", BO88)+1, SEARCH("+", BO88)-SEARCH("!", BO88)-1)), Rankings!$A$2:$BK$129, 63, FALSE),0)</f>
        <v>0</v>
      </c>
      <c r="JI88">
        <f>IFERROR(VLOOKUP(_xlfn.NUMBERVALUE(MID(BP88, SEARCH("!", BP88)+1, SEARCH("+", BP88)-SEARCH("!", BP88)-1)), Rankings!$A$2:$BK$129, 63, FALSE),0)</f>
        <v>0</v>
      </c>
      <c r="JJ88">
        <f>IFERROR(VLOOKUP(_xlfn.NUMBERVALUE(MID(BQ88, SEARCH("!", BQ88)+1, SEARCH("+", BQ88)-SEARCH("!", BQ88)-1)), Rankings!$A$2:$BK$129, 63, FALSE),0)</f>
        <v>0</v>
      </c>
      <c r="JK88">
        <f>IFERROR(VLOOKUP(_xlfn.NUMBERVALUE(MID(BR88, SEARCH("!", BR88)+1, SEARCH("+", BR88)-SEARCH("!", BR88)-1)), Rankings!$A$2:$BK$129, 63, FALSE),0)</f>
        <v>0</v>
      </c>
      <c r="JL88">
        <f>IFERROR(VLOOKUP(_xlfn.NUMBERVALUE(MID(BS88, SEARCH("!", BS88)+1, SEARCH("+", BS88)-SEARCH("!", BS88)-1)), Rankings!$A$2:$BK$129, 63, FALSE),0)</f>
        <v>0</v>
      </c>
      <c r="JM88">
        <f>IFERROR(VLOOKUP(_xlfn.NUMBERVALUE(MID(BT88, SEARCH("!", BT88)+1, SEARCH("+", BT88)-SEARCH("!", BT88)-1)), Rankings!$A$2:$BK$129, 63, FALSE),0)</f>
        <v>0</v>
      </c>
      <c r="JN88">
        <f>IFERROR(VLOOKUP(_xlfn.NUMBERVALUE(MID(BU88, SEARCH("!", BU88)+1, SEARCH("+", BU88)-SEARCH("!", BU88)-1)), Rankings!$A$2:$BK$129, 63, FALSE),0)</f>
        <v>0</v>
      </c>
      <c r="JO88">
        <f>IFERROR(VLOOKUP(_xlfn.NUMBERVALUE(MID(BV88, SEARCH("!", BV88)+1, SEARCH("+", BV88)-SEARCH("!", BV88)-1)), Rankings!$A$2:$BK$129, 63, FALSE),0)</f>
        <v>0</v>
      </c>
      <c r="JP88">
        <f>IFERROR(VLOOKUP(_xlfn.NUMBERVALUE(MID(BW88, SEARCH("!", BW88)+1, SEARCH("+", BW88)-SEARCH("!", BW88)-1)), Rankings!$A$2:$BK$129, 63, FALSE),0)</f>
        <v>0</v>
      </c>
      <c r="JQ88">
        <f>IFERROR(VLOOKUP(_xlfn.NUMBERVALUE(MID(BX88, SEARCH("!", BX88)+1, SEARCH("+", BX88)-SEARCH("!", BX88)-1)), Rankings!$A$2:$BK$129, 63, FALSE),0)</f>
        <v>0</v>
      </c>
      <c r="JR88">
        <f>IFERROR(VLOOKUP(_xlfn.NUMBERVALUE(MID(BY88, SEARCH("!", BY88)+1, SEARCH("+", BY88)-SEARCH("!", BY88)-1)), Rankings!$A$2:$BK$129, 63, FALSE),0)</f>
        <v>0</v>
      </c>
      <c r="JS88">
        <f>IFERROR(VLOOKUP(_xlfn.NUMBERVALUE(MID(BZ88, SEARCH("!", BZ88)+1, SEARCH("+", BZ88)-SEARCH("!", BZ88)-1)), Rankings!$A$2:$BK$129, 63, FALSE),0)</f>
        <v>0</v>
      </c>
      <c r="JT88">
        <f>IFERROR(VLOOKUP(_xlfn.NUMBERVALUE(MID(CA88, SEARCH("!", CA88)+1, SEARCH("+", CA88)-SEARCH("!", CA88)-1)), Rankings!$A$2:$BK$129, 63, FALSE),0)</f>
        <v>0</v>
      </c>
      <c r="JU88">
        <f>IFERROR(VLOOKUP(_xlfn.NUMBERVALUE(MID(CB88, SEARCH("!", CB88)+1, SEARCH("+", CB88)-SEARCH("!", CB88)-1)), Rankings!$A$2:$BK$129, 63, FALSE),0)</f>
        <v>0</v>
      </c>
      <c r="JV88">
        <f>IFERROR(VLOOKUP(_xlfn.NUMBERVALUE(MID(CC88, SEARCH("!", CC88)+1, SEARCH("+", CC88)-SEARCH("!", CC88)-1)), Rankings!$A$2:$BK$129, 63, FALSE),0)</f>
        <v>0</v>
      </c>
      <c r="JW88">
        <f>IFERROR(VLOOKUP(_xlfn.NUMBERVALUE(MID(CD88, SEARCH("!", CD88)+1, SEARCH("+", CD88)-SEARCH("!", CD88)-1)), Rankings!$A$2:$BK$129, 63, FALSE),0)</f>
        <v>0</v>
      </c>
      <c r="JX88">
        <f>IFERROR(VLOOKUP(_xlfn.NUMBERVALUE(MID(CE88, SEARCH("!", CE88)+1, SEARCH("+", CE88)-SEARCH("!", CE88)-1)), Rankings!$A$2:$BK$129, 63, FALSE),0)</f>
        <v>0</v>
      </c>
      <c r="JY88">
        <f>IFERROR(VLOOKUP(_xlfn.NUMBERVALUE(MID(CF88, SEARCH("!", CF88)+1, SEARCH("+", CF88)-SEARCH("!", CF88)-1)), Rankings!$A$2:$BK$129, 63, FALSE),0)</f>
        <v>0</v>
      </c>
      <c r="JZ88">
        <f>IFERROR(VLOOKUP(_xlfn.NUMBERVALUE(MID(CG88, SEARCH("!", CG88)+1, SEARCH("+", CG88)-SEARCH("!", CG88)-1)), Rankings!$A$2:$BK$129, 63, FALSE),0)</f>
        <v>0</v>
      </c>
      <c r="KA88">
        <f>IFERROR(VLOOKUP(_xlfn.NUMBERVALUE(MID(CH88, SEARCH("!", CH88)+1, SEARCH("+", CH88)-SEARCH("!", CH88)-1)), Rankings!$A$2:$BK$129, 63, FALSE),0)</f>
        <v>0</v>
      </c>
      <c r="KB88">
        <f>IFERROR(VLOOKUP(_xlfn.NUMBERVALUE(MID(CI88, SEARCH("!", CI88)+1, SEARCH("+", CI88)-SEARCH("!", CI88)-1)), Rankings!$A$2:$BK$129, 63, FALSE),0)</f>
        <v>0</v>
      </c>
      <c r="KC88">
        <f>IFERROR(VLOOKUP(_xlfn.NUMBERVALUE(MID(CJ88, SEARCH("!", CJ88)+1, SEARCH("+", CJ88)-SEARCH("!", CJ88)-1)), Rankings!$A$2:$BK$129, 63, FALSE),0)</f>
        <v>0</v>
      </c>
      <c r="KD88">
        <f>IFERROR(VLOOKUP(_xlfn.NUMBERVALUE(MID(CK88, SEARCH("!", CK88)+1, SEARCH("+", CK88)-SEARCH("!", CK88)-1)), Rankings!$A$2:$BK$129, 63, FALSE),0)</f>
        <v>0</v>
      </c>
      <c r="KE88">
        <f>IFERROR(VLOOKUP(_xlfn.NUMBERVALUE(MID(CL88, SEARCH("!", CL88)+1, SEARCH("+", CL88)-SEARCH("!", CL88)-1)), Rankings!$A$2:$BK$129, 63, FALSE),0)</f>
        <v>0</v>
      </c>
      <c r="KF88">
        <f>IFERROR(VLOOKUP(_xlfn.NUMBERVALUE(MID(CM88, SEARCH("!", CM88)+1, SEARCH("+", CM88)-SEARCH("!", CM88)-1)), Rankings!$A$2:$BK$129, 63, FALSE),0)</f>
        <v>0</v>
      </c>
      <c r="KG88">
        <f>IFERROR(VLOOKUP(_xlfn.NUMBERVALUE(MID(CN88, SEARCH("!", CN88)+1, SEARCH("+", CN88)-SEARCH("!", CN88)-1)), Rankings!$A$2:$BK$129, 63, FALSE),0)</f>
        <v>0</v>
      </c>
      <c r="KH88">
        <f>IFERROR(VLOOKUP(_xlfn.NUMBERVALUE(MID(CO88, SEARCH("!", CO88)+1, SEARCH("+", CO88)-SEARCH("!", CO88)-1)), Rankings!$A$2:$BK$129, 63, FALSE),0)</f>
        <v>0</v>
      </c>
      <c r="KJ88" s="28">
        <f t="shared" si="1901"/>
        <v>219</v>
      </c>
      <c r="KK88" s="28">
        <f t="shared" si="1902"/>
        <v>0</v>
      </c>
      <c r="KL88" s="28">
        <f t="shared" si="1903"/>
        <v>9</v>
      </c>
      <c r="KM88" s="28">
        <f t="shared" si="1904"/>
        <v>0</v>
      </c>
      <c r="KN88" s="28">
        <f t="shared" si="1905"/>
        <v>0</v>
      </c>
      <c r="KO88" s="28">
        <f t="shared" si="1906"/>
        <v>165</v>
      </c>
      <c r="KP88" s="28">
        <f t="shared" si="1907"/>
        <v>223.5</v>
      </c>
      <c r="KQ88" s="28">
        <f t="shared" si="1908"/>
        <v>165</v>
      </c>
      <c r="KS88" s="27" t="str">
        <f t="shared" si="1909"/>
        <v>16</v>
      </c>
      <c r="KT88" s="27" t="str">
        <f t="shared" si="1910"/>
        <v>19</v>
      </c>
      <c r="KU88" s="27" t="str">
        <f t="shared" si="1911"/>
        <v>17</v>
      </c>
      <c r="KV88" s="27">
        <f t="shared" si="1912"/>
        <v>0</v>
      </c>
      <c r="KW88" s="27" t="str">
        <f t="shared" si="1913"/>
        <v>9</v>
      </c>
      <c r="KX88" s="27" t="str">
        <f t="shared" si="1914"/>
        <v>15</v>
      </c>
      <c r="KY88" s="27">
        <f t="shared" si="1915"/>
        <v>0</v>
      </c>
      <c r="KZ88" s="27">
        <f t="shared" si="1916"/>
        <v>0</v>
      </c>
      <c r="LA88" s="27" t="str">
        <f t="shared" si="1917"/>
        <v>15</v>
      </c>
      <c r="LB88" s="27">
        <f t="shared" si="1918"/>
        <v>0</v>
      </c>
      <c r="LC88" s="27">
        <f t="shared" si="1919"/>
        <v>0</v>
      </c>
      <c r="LD88" s="27" t="str">
        <f t="shared" si="1920"/>
        <v>15</v>
      </c>
      <c r="LE88" s="27">
        <f t="shared" si="1921"/>
        <v>0</v>
      </c>
      <c r="LF88" s="27">
        <f t="shared" si="1922"/>
        <v>0</v>
      </c>
      <c r="LG88" s="27" t="str">
        <f t="shared" si="1923"/>
        <v>11</v>
      </c>
      <c r="LH88" s="27">
        <f t="shared" si="1924"/>
        <v>0</v>
      </c>
      <c r="LI88" s="27">
        <f t="shared" si="1925"/>
        <v>0</v>
      </c>
      <c r="LJ88" s="27">
        <f t="shared" si="1926"/>
        <v>0</v>
      </c>
      <c r="LK88" s="27">
        <f t="shared" si="1927"/>
        <v>0</v>
      </c>
      <c r="LL88" s="27">
        <f t="shared" si="1928"/>
        <v>0</v>
      </c>
      <c r="LM88" s="27">
        <f t="shared" si="1929"/>
        <v>0</v>
      </c>
      <c r="LN88" s="27">
        <f t="shared" si="1930"/>
        <v>0</v>
      </c>
      <c r="LO88" s="27">
        <f t="shared" si="1931"/>
        <v>0</v>
      </c>
      <c r="LP88" s="27" t="str">
        <f t="shared" si="1932"/>
        <v>24</v>
      </c>
      <c r="LQ88" s="27">
        <f t="shared" si="1933"/>
        <v>0</v>
      </c>
      <c r="LR88" s="27">
        <f t="shared" si="1934"/>
        <v>0</v>
      </c>
      <c r="LS88" s="27" t="str">
        <f t="shared" si="1935"/>
        <v>17</v>
      </c>
      <c r="LT88" s="27">
        <f t="shared" si="1936"/>
        <v>0</v>
      </c>
      <c r="LU88" s="27">
        <f t="shared" si="1937"/>
        <v>0</v>
      </c>
      <c r="LV88" s="27" t="str">
        <f t="shared" si="1938"/>
        <v>30</v>
      </c>
      <c r="LW88" s="27">
        <f t="shared" si="1939"/>
        <v>0</v>
      </c>
      <c r="LX88" s="27">
        <f t="shared" si="1940"/>
        <v>0</v>
      </c>
      <c r="LY88" s="27" t="str">
        <f t="shared" si="1941"/>
        <v>27</v>
      </c>
      <c r="LZ88" s="27">
        <f t="shared" si="1942"/>
        <v>0</v>
      </c>
      <c r="MA88" s="27">
        <f t="shared" si="1943"/>
        <v>0</v>
      </c>
      <c r="MB88" s="27" t="str">
        <f t="shared" si="1944"/>
        <v>13</v>
      </c>
      <c r="MC88" s="27">
        <f t="shared" si="1945"/>
        <v>0</v>
      </c>
      <c r="MD88" s="27">
        <f t="shared" si="1946"/>
        <v>0</v>
      </c>
      <c r="ME88" s="27">
        <f t="shared" si="1947"/>
        <v>0</v>
      </c>
      <c r="MF88" s="27">
        <f t="shared" si="1948"/>
        <v>0</v>
      </c>
      <c r="MG88" s="27">
        <f t="shared" si="1949"/>
        <v>0</v>
      </c>
      <c r="MH88" s="27">
        <f t="shared" si="1950"/>
        <v>0</v>
      </c>
      <c r="MI88" s="27">
        <f t="shared" si="1951"/>
        <v>0</v>
      </c>
      <c r="MJ88" s="27">
        <f t="shared" si="1952"/>
        <v>0</v>
      </c>
      <c r="MK88" s="27">
        <f t="shared" si="1953"/>
        <v>0</v>
      </c>
      <c r="ML88" s="27">
        <f t="shared" si="1954"/>
        <v>0</v>
      </c>
      <c r="MM88" s="27">
        <f t="shared" si="1955"/>
        <v>0</v>
      </c>
      <c r="MN88" s="27">
        <f t="shared" si="1956"/>
        <v>0</v>
      </c>
      <c r="MO88" s="27">
        <f t="shared" si="1957"/>
        <v>0</v>
      </c>
      <c r="MP88" s="27">
        <f t="shared" si="1958"/>
        <v>0</v>
      </c>
      <c r="MQ88" s="27">
        <f t="shared" si="1959"/>
        <v>0</v>
      </c>
      <c r="MR88" s="27">
        <f t="shared" si="1960"/>
        <v>0</v>
      </c>
      <c r="MS88" s="27">
        <f t="shared" si="1961"/>
        <v>0</v>
      </c>
      <c r="MT88" s="27">
        <f t="shared" si="1962"/>
        <v>0</v>
      </c>
      <c r="MU88" s="27">
        <f t="shared" si="1963"/>
        <v>0</v>
      </c>
      <c r="MV88" s="27">
        <f t="shared" si="1964"/>
        <v>0</v>
      </c>
      <c r="MW88" s="27">
        <f t="shared" si="1965"/>
        <v>0</v>
      </c>
      <c r="MX88" s="27">
        <f t="shared" si="1966"/>
        <v>0</v>
      </c>
      <c r="MY88" s="27">
        <f t="shared" si="1967"/>
        <v>0</v>
      </c>
      <c r="MZ88" s="27">
        <f t="shared" si="1968"/>
        <v>0</v>
      </c>
      <c r="NA88" s="27">
        <f t="shared" si="1969"/>
        <v>0</v>
      </c>
      <c r="NB88" s="27">
        <f t="shared" si="1970"/>
        <v>0</v>
      </c>
      <c r="NC88" s="27">
        <f t="shared" si="1971"/>
        <v>0</v>
      </c>
      <c r="ND88" s="27">
        <f t="shared" si="1972"/>
        <v>0</v>
      </c>
      <c r="NE88" s="27">
        <f t="shared" si="1973"/>
        <v>0</v>
      </c>
      <c r="NF88" s="27">
        <f t="shared" si="1974"/>
        <v>0</v>
      </c>
      <c r="NG88" s="27">
        <f t="shared" si="1975"/>
        <v>0</v>
      </c>
      <c r="NH88" s="27">
        <f t="shared" si="1976"/>
        <v>0</v>
      </c>
      <c r="NI88" s="27">
        <f t="shared" si="1977"/>
        <v>0</v>
      </c>
      <c r="NJ88" s="27">
        <f t="shared" si="1978"/>
        <v>0</v>
      </c>
      <c r="NK88" s="27">
        <f t="shared" si="1979"/>
        <v>0</v>
      </c>
      <c r="NL88" s="27">
        <f t="shared" si="1980"/>
        <v>0</v>
      </c>
      <c r="NM88" s="27">
        <f t="shared" si="1981"/>
        <v>0</v>
      </c>
      <c r="NN88" s="27">
        <f t="shared" si="1982"/>
        <v>0</v>
      </c>
      <c r="NO88" s="27">
        <f t="shared" si="1983"/>
        <v>0</v>
      </c>
      <c r="NP88" s="27">
        <f t="shared" si="1984"/>
        <v>0</v>
      </c>
      <c r="NQ88" s="27">
        <f t="shared" si="1985"/>
        <v>0</v>
      </c>
      <c r="NR88" s="27">
        <f t="shared" si="1986"/>
        <v>0</v>
      </c>
      <c r="NS88" s="27">
        <f t="shared" si="1987"/>
        <v>0</v>
      </c>
      <c r="NT88" s="27">
        <f t="shared" si="1988"/>
        <v>0</v>
      </c>
      <c r="NU88" s="27">
        <f t="shared" si="1989"/>
        <v>0</v>
      </c>
      <c r="NV88" s="27">
        <f t="shared" si="1990"/>
        <v>0</v>
      </c>
      <c r="NX88" s="28">
        <f t="shared" si="1991"/>
        <v>212</v>
      </c>
      <c r="NY88" s="28">
        <f t="shared" si="1992"/>
        <v>0</v>
      </c>
      <c r="NZ88" s="28">
        <f t="shared" si="1993"/>
        <v>27</v>
      </c>
      <c r="OA88" s="28">
        <f t="shared" si="1994"/>
        <v>0</v>
      </c>
      <c r="OB88" s="28">
        <f t="shared" si="1995"/>
        <v>0</v>
      </c>
      <c r="OC88" s="28">
        <f t="shared" si="1996"/>
        <v>153</v>
      </c>
      <c r="OD88" s="28">
        <f t="shared" si="1997"/>
        <v>225.5</v>
      </c>
      <c r="OE88" s="28">
        <f t="shared" si="1998"/>
        <v>153</v>
      </c>
      <c r="OG88" s="27" t="str">
        <f t="shared" si="1999"/>
        <v>10</v>
      </c>
      <c r="OH88" s="27" t="str">
        <f t="shared" si="2000"/>
        <v>27</v>
      </c>
      <c r="OI88" s="27" t="str">
        <f t="shared" si="2001"/>
        <v>22</v>
      </c>
      <c r="OJ88" s="27">
        <f t="shared" si="2002"/>
        <v>0</v>
      </c>
      <c r="OK88" s="27" t="str">
        <f t="shared" si="2003"/>
        <v>27</v>
      </c>
      <c r="OL88" s="27" t="str">
        <f t="shared" si="2004"/>
        <v>21</v>
      </c>
      <c r="OM88" s="27">
        <f t="shared" si="2005"/>
        <v>0</v>
      </c>
      <c r="ON88" s="27">
        <f t="shared" si="2006"/>
        <v>0</v>
      </c>
      <c r="OO88" s="27" t="str">
        <f t="shared" si="2007"/>
        <v>18</v>
      </c>
      <c r="OP88" s="27">
        <f t="shared" si="2008"/>
        <v>0</v>
      </c>
      <c r="OQ88" s="27">
        <f t="shared" si="2009"/>
        <v>0</v>
      </c>
      <c r="OR88" s="27" t="str">
        <f t="shared" si="2010"/>
        <v>7</v>
      </c>
      <c r="OS88" s="27">
        <f t="shared" si="2011"/>
        <v>0</v>
      </c>
      <c r="OT88" s="27">
        <f t="shared" si="2012"/>
        <v>0</v>
      </c>
      <c r="OU88" s="27" t="str">
        <f t="shared" si="2013"/>
        <v>15</v>
      </c>
      <c r="OV88" s="27">
        <f t="shared" si="2014"/>
        <v>0</v>
      </c>
      <c r="OW88" s="27">
        <f t="shared" si="2015"/>
        <v>0</v>
      </c>
      <c r="OX88" s="27">
        <f t="shared" si="2016"/>
        <v>0</v>
      </c>
      <c r="OY88" s="27">
        <f t="shared" si="2017"/>
        <v>0</v>
      </c>
      <c r="OZ88" s="27">
        <f t="shared" si="2018"/>
        <v>0</v>
      </c>
      <c r="PA88" s="27">
        <f t="shared" si="2019"/>
        <v>0</v>
      </c>
      <c r="PB88" s="27">
        <f t="shared" si="2020"/>
        <v>0</v>
      </c>
      <c r="PC88" s="27">
        <f t="shared" si="2021"/>
        <v>0</v>
      </c>
      <c r="PD88" s="27" t="str">
        <f t="shared" si="2022"/>
        <v>20</v>
      </c>
      <c r="PE88" s="27">
        <f t="shared" si="2023"/>
        <v>0</v>
      </c>
      <c r="PF88" s="27">
        <f t="shared" si="2024"/>
        <v>0</v>
      </c>
      <c r="PG88" s="27" t="str">
        <f t="shared" si="2025"/>
        <v>25</v>
      </c>
      <c r="PH88" s="27">
        <f t="shared" si="2026"/>
        <v>0</v>
      </c>
      <c r="PI88" s="27">
        <f t="shared" si="2027"/>
        <v>0</v>
      </c>
      <c r="PJ88" s="27" t="str">
        <f t="shared" si="2028"/>
        <v>11</v>
      </c>
      <c r="PK88" s="27">
        <f t="shared" si="2029"/>
        <v>0</v>
      </c>
      <c r="PL88" s="27">
        <f t="shared" si="2030"/>
        <v>0</v>
      </c>
      <c r="PM88" s="27" t="str">
        <f t="shared" si="2031"/>
        <v>14</v>
      </c>
      <c r="PN88" s="27">
        <f t="shared" si="2032"/>
        <v>0</v>
      </c>
      <c r="PO88" s="27">
        <f t="shared" si="2033"/>
        <v>0</v>
      </c>
      <c r="PP88" s="27" t="str">
        <f t="shared" si="2034"/>
        <v>22</v>
      </c>
      <c r="PQ88" s="27">
        <f t="shared" si="2035"/>
        <v>0</v>
      </c>
      <c r="PR88" s="27">
        <f t="shared" si="2036"/>
        <v>0</v>
      </c>
      <c r="PS88" s="27">
        <f t="shared" si="2037"/>
        <v>0</v>
      </c>
      <c r="PT88" s="27">
        <f t="shared" si="2038"/>
        <v>0</v>
      </c>
      <c r="PU88" s="27">
        <f t="shared" si="2039"/>
        <v>0</v>
      </c>
      <c r="PV88" s="27">
        <f t="shared" si="2040"/>
        <v>0</v>
      </c>
      <c r="PW88" s="27">
        <f t="shared" si="2041"/>
        <v>0</v>
      </c>
      <c r="PX88" s="27">
        <f t="shared" si="2042"/>
        <v>0</v>
      </c>
      <c r="PY88" s="27">
        <f t="shared" si="2043"/>
        <v>0</v>
      </c>
      <c r="PZ88" s="27">
        <f t="shared" si="2044"/>
        <v>0</v>
      </c>
      <c r="QA88" s="27">
        <f t="shared" si="2045"/>
        <v>0</v>
      </c>
      <c r="QB88" s="27">
        <f t="shared" si="2046"/>
        <v>0</v>
      </c>
      <c r="QC88" s="27">
        <f t="shared" si="2047"/>
        <v>0</v>
      </c>
      <c r="QD88" s="27">
        <f t="shared" si="2048"/>
        <v>0</v>
      </c>
      <c r="QE88" s="27">
        <f t="shared" si="2049"/>
        <v>0</v>
      </c>
      <c r="QF88" s="27">
        <f t="shared" si="2050"/>
        <v>0</v>
      </c>
      <c r="QG88" s="27">
        <f t="shared" si="2051"/>
        <v>0</v>
      </c>
      <c r="QH88" s="27">
        <f t="shared" si="2052"/>
        <v>0</v>
      </c>
      <c r="QI88" s="27">
        <f t="shared" si="2053"/>
        <v>0</v>
      </c>
      <c r="QJ88" s="27">
        <f t="shared" si="2054"/>
        <v>0</v>
      </c>
      <c r="QK88" s="27">
        <f t="shared" si="2055"/>
        <v>0</v>
      </c>
      <c r="QL88" s="27">
        <f t="shared" si="2056"/>
        <v>0</v>
      </c>
      <c r="QM88" s="27">
        <f t="shared" si="2057"/>
        <v>0</v>
      </c>
      <c r="QN88" s="27">
        <f t="shared" si="2058"/>
        <v>0</v>
      </c>
      <c r="QO88" s="27">
        <f t="shared" si="2059"/>
        <v>0</v>
      </c>
      <c r="QP88" s="27">
        <f t="shared" si="2060"/>
        <v>0</v>
      </c>
      <c r="QQ88" s="27">
        <f t="shared" si="2061"/>
        <v>0</v>
      </c>
      <c r="QR88" s="27">
        <f t="shared" si="2062"/>
        <v>0</v>
      </c>
      <c r="QS88" s="27">
        <f t="shared" si="2063"/>
        <v>0</v>
      </c>
      <c r="QT88" s="27">
        <f t="shared" si="2064"/>
        <v>0</v>
      </c>
      <c r="QU88" s="27">
        <f t="shared" si="2065"/>
        <v>0</v>
      </c>
      <c r="QV88" s="27">
        <f t="shared" si="2066"/>
        <v>0</v>
      </c>
      <c r="QW88" s="27">
        <f t="shared" si="2067"/>
        <v>0</v>
      </c>
      <c r="QX88" s="27">
        <f t="shared" si="2068"/>
        <v>0</v>
      </c>
      <c r="QY88" s="27">
        <f t="shared" si="2069"/>
        <v>0</v>
      </c>
      <c r="QZ88" s="27">
        <f t="shared" si="2070"/>
        <v>0</v>
      </c>
      <c r="RA88" s="27">
        <f t="shared" si="2071"/>
        <v>0</v>
      </c>
      <c r="RB88" s="27">
        <f t="shared" si="2072"/>
        <v>0</v>
      </c>
      <c r="RC88" s="27">
        <f t="shared" si="2073"/>
        <v>0</v>
      </c>
      <c r="RD88" s="27">
        <f t="shared" si="2074"/>
        <v>0</v>
      </c>
      <c r="RE88" s="27">
        <f t="shared" si="2075"/>
        <v>0</v>
      </c>
      <c r="RF88" s="27">
        <f t="shared" si="2076"/>
        <v>0</v>
      </c>
      <c r="RG88" s="27">
        <f t="shared" si="2077"/>
        <v>0</v>
      </c>
      <c r="RH88" s="27">
        <f t="shared" si="2078"/>
        <v>0</v>
      </c>
      <c r="RI88" s="27">
        <f t="shared" si="2079"/>
        <v>0</v>
      </c>
      <c r="RJ88" s="27">
        <f t="shared" si="2080"/>
        <v>0</v>
      </c>
      <c r="RL88" s="28">
        <f t="shared" si="2081"/>
        <v>99</v>
      </c>
      <c r="RM88" s="28">
        <f t="shared" si="2082"/>
        <v>0</v>
      </c>
      <c r="RN88" s="28">
        <f t="shared" si="2083"/>
        <v>5</v>
      </c>
      <c r="RO88" s="28">
        <f t="shared" si="2084"/>
        <v>0</v>
      </c>
      <c r="RP88" s="28">
        <f t="shared" si="2085"/>
        <v>0</v>
      </c>
      <c r="RQ88" s="28">
        <f t="shared" si="2086"/>
        <v>101.5</v>
      </c>
      <c r="RT88" s="27" t="str">
        <f t="shared" si="2087"/>
        <v>8</v>
      </c>
      <c r="RU88" s="27" t="str">
        <f t="shared" si="2088"/>
        <v>8</v>
      </c>
      <c r="RV88" s="27" t="str">
        <f t="shared" si="2089"/>
        <v>8</v>
      </c>
      <c r="RW88" s="27" t="str">
        <f t="shared" si="2090"/>
        <v>0</v>
      </c>
      <c r="RX88" s="27" t="str">
        <f t="shared" si="2091"/>
        <v>5</v>
      </c>
      <c r="RY88" s="27" t="str">
        <f t="shared" si="2092"/>
        <v>8</v>
      </c>
      <c r="RZ88" s="27" t="str">
        <f t="shared" si="2093"/>
        <v>0</v>
      </c>
      <c r="SA88" s="27" t="str">
        <f t="shared" si="2094"/>
        <v>0</v>
      </c>
      <c r="SB88" s="27" t="str">
        <f t="shared" si="2095"/>
        <v>7</v>
      </c>
      <c r="SC88" s="27" t="str">
        <f t="shared" si="2096"/>
        <v>0</v>
      </c>
      <c r="SD88" s="27" t="str">
        <f t="shared" si="2097"/>
        <v>0</v>
      </c>
      <c r="SE88" s="27" t="str">
        <f t="shared" si="2098"/>
        <v>7</v>
      </c>
      <c r="SF88" s="27" t="str">
        <f t="shared" si="2099"/>
        <v>0</v>
      </c>
      <c r="SG88" s="27" t="str">
        <f t="shared" si="2100"/>
        <v>0</v>
      </c>
      <c r="SH88" s="27" t="str">
        <f t="shared" si="2101"/>
        <v>7</v>
      </c>
      <c r="SI88" s="27" t="str">
        <f t="shared" si="2102"/>
        <v>0</v>
      </c>
      <c r="SJ88" s="27" t="str">
        <f t="shared" si="2103"/>
        <v>0</v>
      </c>
      <c r="SK88" s="27" t="str">
        <f t="shared" si="2104"/>
        <v>0</v>
      </c>
      <c r="SL88" s="27" t="str">
        <f t="shared" si="2105"/>
        <v>0</v>
      </c>
      <c r="SM88" s="27" t="str">
        <f t="shared" si="2106"/>
        <v>0</v>
      </c>
      <c r="SN88" s="27" t="str">
        <f t="shared" si="2107"/>
        <v>0</v>
      </c>
      <c r="SO88" s="27" t="str">
        <f t="shared" si="2108"/>
        <v>0</v>
      </c>
      <c r="SP88" s="27" t="str">
        <f t="shared" si="2109"/>
        <v>0</v>
      </c>
      <c r="SQ88" s="27" t="str">
        <f t="shared" si="2110"/>
        <v>10</v>
      </c>
      <c r="SR88" s="27" t="str">
        <f t="shared" si="2111"/>
        <v>0</v>
      </c>
      <c r="SS88" s="27" t="str">
        <f t="shared" si="2112"/>
        <v>0</v>
      </c>
      <c r="ST88" s="27" t="str">
        <f t="shared" si="2113"/>
        <v>7</v>
      </c>
      <c r="SU88" s="27" t="str">
        <f t="shared" si="2114"/>
        <v>0</v>
      </c>
      <c r="SV88" s="27" t="str">
        <f t="shared" si="2115"/>
        <v>0</v>
      </c>
      <c r="SW88" s="27" t="str">
        <f t="shared" si="2116"/>
        <v>12</v>
      </c>
      <c r="SX88" s="27" t="str">
        <f t="shared" si="2117"/>
        <v>0</v>
      </c>
      <c r="SY88" s="27" t="str">
        <f t="shared" si="2118"/>
        <v>0</v>
      </c>
      <c r="SZ88" s="27" t="str">
        <f t="shared" si="2119"/>
        <v>12</v>
      </c>
      <c r="TA88" s="27" t="str">
        <f t="shared" si="2120"/>
        <v>0</v>
      </c>
      <c r="TB88" s="27" t="str">
        <f t="shared" si="2121"/>
        <v>0</v>
      </c>
      <c r="TC88" s="27" t="str">
        <f t="shared" si="2122"/>
        <v>5</v>
      </c>
      <c r="TD88" s="27" t="str">
        <f t="shared" si="2123"/>
        <v>0</v>
      </c>
      <c r="TE88" s="27" t="str">
        <f t="shared" si="2124"/>
        <v>0</v>
      </c>
      <c r="TF88" s="27" t="str">
        <f t="shared" si="2125"/>
        <v>0</v>
      </c>
      <c r="TG88" s="27" t="str">
        <f t="shared" si="2126"/>
        <v>0</v>
      </c>
      <c r="TH88" s="27" t="str">
        <f t="shared" si="2127"/>
        <v>0</v>
      </c>
      <c r="TI88" s="27" t="str">
        <f t="shared" si="2128"/>
        <v>0</v>
      </c>
      <c r="TJ88" s="27" t="str">
        <f t="shared" si="2129"/>
        <v>0</v>
      </c>
      <c r="TK88" s="27" t="str">
        <f t="shared" si="2130"/>
        <v>0</v>
      </c>
      <c r="TL88" s="27" t="str">
        <f t="shared" si="2131"/>
        <v>0</v>
      </c>
      <c r="TM88" s="27" t="str">
        <f t="shared" si="2132"/>
        <v>0</v>
      </c>
      <c r="TN88" s="27" t="str">
        <f t="shared" si="2133"/>
        <v>0</v>
      </c>
      <c r="TO88" s="27" t="str">
        <f t="shared" si="2134"/>
        <v>0</v>
      </c>
      <c r="TP88" s="27" t="str">
        <f t="shared" si="2135"/>
        <v>0</v>
      </c>
      <c r="TQ88" s="27" t="str">
        <f t="shared" si="2136"/>
        <v>0</v>
      </c>
      <c r="TR88" s="27" t="str">
        <f t="shared" si="2137"/>
        <v>0</v>
      </c>
      <c r="TS88" s="27" t="str">
        <f t="shared" si="2138"/>
        <v>0</v>
      </c>
      <c r="TT88" s="27" t="str">
        <f t="shared" si="2139"/>
        <v>0</v>
      </c>
      <c r="TU88" s="27" t="str">
        <f t="shared" si="2140"/>
        <v>0</v>
      </c>
      <c r="TV88" s="27" t="str">
        <f t="shared" si="2141"/>
        <v>0</v>
      </c>
      <c r="TW88" s="27" t="str">
        <f t="shared" si="2142"/>
        <v>0</v>
      </c>
      <c r="TX88" s="27" t="str">
        <f t="shared" si="2143"/>
        <v>0</v>
      </c>
      <c r="TY88" s="27" t="str">
        <f t="shared" si="2144"/>
        <v>0</v>
      </c>
      <c r="TZ88" s="27" t="str">
        <f t="shared" si="2145"/>
        <v>0</v>
      </c>
      <c r="UA88" s="27" t="str">
        <f t="shared" si="2146"/>
        <v>0</v>
      </c>
      <c r="UB88" s="27" t="str">
        <f t="shared" si="2147"/>
        <v>0</v>
      </c>
      <c r="UC88" s="27" t="str">
        <f t="shared" si="2148"/>
        <v>0</v>
      </c>
      <c r="UD88" s="27" t="str">
        <f t="shared" si="2149"/>
        <v>0</v>
      </c>
      <c r="UE88" s="27" t="str">
        <f t="shared" si="2150"/>
        <v>0</v>
      </c>
      <c r="UF88" s="27" t="str">
        <f t="shared" si="2151"/>
        <v>0</v>
      </c>
      <c r="UG88" s="27" t="str">
        <f t="shared" si="2152"/>
        <v>0</v>
      </c>
      <c r="UH88" s="27" t="str">
        <f t="shared" si="2153"/>
        <v>0</v>
      </c>
      <c r="UI88" s="27" t="str">
        <f t="shared" si="2154"/>
        <v>0</v>
      </c>
      <c r="UJ88" s="27" t="str">
        <f t="shared" si="2155"/>
        <v>0</v>
      </c>
      <c r="UK88" s="27" t="str">
        <f t="shared" si="2156"/>
        <v>0</v>
      </c>
      <c r="UL88" s="27" t="str">
        <f t="shared" si="2157"/>
        <v>0</v>
      </c>
      <c r="UM88" s="27" t="str">
        <f t="shared" si="2158"/>
        <v>0</v>
      </c>
      <c r="UN88" s="27" t="str">
        <f t="shared" si="2159"/>
        <v>0</v>
      </c>
      <c r="UO88" s="27" t="str">
        <f t="shared" si="2160"/>
        <v>0</v>
      </c>
      <c r="UP88" s="27" t="str">
        <f t="shared" si="2161"/>
        <v>0</v>
      </c>
      <c r="UQ88" s="27" t="str">
        <f t="shared" si="2162"/>
        <v>0</v>
      </c>
      <c r="UR88" s="27" t="str">
        <f t="shared" si="2163"/>
        <v>0</v>
      </c>
      <c r="US88" s="27" t="str">
        <f t="shared" si="2164"/>
        <v>0</v>
      </c>
      <c r="UT88" s="27" t="str">
        <f t="shared" si="2165"/>
        <v>0</v>
      </c>
      <c r="UU88" s="27" t="str">
        <f t="shared" si="2166"/>
        <v>0</v>
      </c>
      <c r="UV88" s="27" t="str">
        <f t="shared" si="2167"/>
        <v>0</v>
      </c>
      <c r="UW88" s="27" t="str">
        <f t="shared" si="2168"/>
        <v>0</v>
      </c>
      <c r="UY88" s="28">
        <f t="shared" si="2169"/>
        <v>-8.2499999999999982</v>
      </c>
      <c r="UZ88" s="28">
        <f t="shared" si="2170"/>
        <v>0</v>
      </c>
      <c r="VA88" s="28">
        <f t="shared" si="2171"/>
        <v>-13.77</v>
      </c>
      <c r="VB88" s="28">
        <f t="shared" si="2172"/>
        <v>0</v>
      </c>
      <c r="VC88" s="28">
        <f t="shared" si="2173"/>
        <v>0</v>
      </c>
      <c r="VD88" s="28">
        <f t="shared" si="2174"/>
        <v>-15.134999999999998</v>
      </c>
      <c r="VG88" s="27" t="str">
        <f t="shared" si="2175"/>
        <v>-0.88</v>
      </c>
      <c r="VH88" s="27" t="str">
        <f t="shared" si="2176"/>
        <v>-1.02</v>
      </c>
      <c r="VI88" s="27" t="str">
        <f t="shared" si="2177"/>
        <v>3.25</v>
      </c>
      <c r="VJ88" s="27">
        <f t="shared" si="2178"/>
        <v>0</v>
      </c>
      <c r="VK88" s="27" t="str">
        <f t="shared" si="2179"/>
        <v>-13.77</v>
      </c>
      <c r="VL88" s="27" t="str">
        <f t="shared" si="2180"/>
        <v>-12.95</v>
      </c>
      <c r="VM88" s="27">
        <f t="shared" si="2181"/>
        <v>0</v>
      </c>
      <c r="VN88" s="27">
        <f t="shared" si="2182"/>
        <v>0</v>
      </c>
      <c r="VO88" s="27" t="str">
        <f t="shared" si="2183"/>
        <v>-2.13</v>
      </c>
      <c r="VP88" s="27">
        <f t="shared" si="2184"/>
        <v>0</v>
      </c>
      <c r="VQ88" s="27">
        <f t="shared" si="2185"/>
        <v>0</v>
      </c>
      <c r="VR88" s="27" t="str">
        <f t="shared" si="2186"/>
        <v>0.13</v>
      </c>
      <c r="VS88" s="27">
        <f t="shared" si="2187"/>
        <v>0</v>
      </c>
      <c r="VT88" s="27">
        <f t="shared" si="2188"/>
        <v>0</v>
      </c>
      <c r="VU88" s="27" t="str">
        <f t="shared" si="2189"/>
        <v>-1.61</v>
      </c>
      <c r="VV88" s="27">
        <f t="shared" si="2190"/>
        <v>0</v>
      </c>
      <c r="VW88" s="27">
        <f t="shared" si="2191"/>
        <v>0</v>
      </c>
      <c r="VX88" s="27">
        <f t="shared" si="2192"/>
        <v>0</v>
      </c>
      <c r="VY88" s="27">
        <f t="shared" si="2193"/>
        <v>0</v>
      </c>
      <c r="VZ88" s="27">
        <f t="shared" si="2194"/>
        <v>0</v>
      </c>
      <c r="WA88" s="27">
        <f t="shared" si="2195"/>
        <v>0</v>
      </c>
      <c r="WB88" s="27">
        <f t="shared" si="2196"/>
        <v>0</v>
      </c>
      <c r="WC88" s="27">
        <f t="shared" si="2197"/>
        <v>0</v>
      </c>
      <c r="WD88" s="27" t="str">
        <f t="shared" si="2198"/>
        <v>3.55</v>
      </c>
      <c r="WE88" s="27">
        <f t="shared" si="2199"/>
        <v>0</v>
      </c>
      <c r="WF88" s="27">
        <f t="shared" si="2200"/>
        <v>0</v>
      </c>
      <c r="WG88" s="27" t="str">
        <f t="shared" si="2201"/>
        <v>-7.13</v>
      </c>
      <c r="WH88" s="27">
        <f t="shared" si="2202"/>
        <v>0</v>
      </c>
      <c r="WI88" s="27">
        <f t="shared" si="2203"/>
        <v>0</v>
      </c>
      <c r="WJ88" s="27" t="str">
        <f t="shared" si="2204"/>
        <v>4.12</v>
      </c>
      <c r="WK88" s="27">
        <f t="shared" si="2205"/>
        <v>0</v>
      </c>
      <c r="WL88" s="27">
        <f t="shared" si="2206"/>
        <v>0</v>
      </c>
      <c r="WM88" s="27" t="str">
        <f t="shared" si="2207"/>
        <v>2.66</v>
      </c>
      <c r="WN88" s="27">
        <f t="shared" si="2208"/>
        <v>0</v>
      </c>
      <c r="WO88" s="27">
        <f t="shared" si="2209"/>
        <v>0</v>
      </c>
      <c r="WP88" s="27" t="str">
        <f t="shared" si="2210"/>
        <v>3.76</v>
      </c>
      <c r="WQ88" s="27">
        <f t="shared" si="2211"/>
        <v>0</v>
      </c>
      <c r="WR88" s="27">
        <f t="shared" si="2212"/>
        <v>0</v>
      </c>
      <c r="WS88" s="27">
        <f t="shared" si="2213"/>
        <v>0</v>
      </c>
      <c r="WT88" s="27">
        <f t="shared" si="2214"/>
        <v>0</v>
      </c>
      <c r="WU88" s="27">
        <f t="shared" si="2215"/>
        <v>0</v>
      </c>
      <c r="WV88" s="27">
        <f t="shared" si="2216"/>
        <v>0</v>
      </c>
      <c r="WW88" s="27">
        <f t="shared" si="2217"/>
        <v>0</v>
      </c>
      <c r="WX88" s="27">
        <f t="shared" si="2218"/>
        <v>0</v>
      </c>
      <c r="WY88" s="27">
        <f t="shared" si="2219"/>
        <v>0</v>
      </c>
      <c r="WZ88" s="27">
        <f t="shared" si="2220"/>
        <v>0</v>
      </c>
      <c r="XA88" s="27">
        <f t="shared" si="2221"/>
        <v>0</v>
      </c>
      <c r="XB88" s="27">
        <f t="shared" si="2222"/>
        <v>0</v>
      </c>
      <c r="XC88" s="27">
        <f t="shared" si="2223"/>
        <v>0</v>
      </c>
      <c r="XD88" s="27">
        <f t="shared" si="2224"/>
        <v>0</v>
      </c>
      <c r="XE88" s="27">
        <f t="shared" si="2225"/>
        <v>0</v>
      </c>
      <c r="XF88" s="27">
        <f t="shared" si="2226"/>
        <v>0</v>
      </c>
      <c r="XG88" s="27">
        <f t="shared" si="2227"/>
        <v>0</v>
      </c>
      <c r="XH88" s="27">
        <f t="shared" si="2228"/>
        <v>0</v>
      </c>
      <c r="XI88" s="27">
        <f t="shared" si="2229"/>
        <v>0</v>
      </c>
      <c r="XJ88" s="27">
        <f t="shared" si="2230"/>
        <v>0</v>
      </c>
      <c r="XK88" s="27">
        <f t="shared" si="2231"/>
        <v>0</v>
      </c>
      <c r="XL88" s="27">
        <f t="shared" si="2232"/>
        <v>0</v>
      </c>
      <c r="XM88" s="27">
        <f t="shared" si="2233"/>
        <v>0</v>
      </c>
      <c r="XN88" s="27">
        <f t="shared" si="2234"/>
        <v>0</v>
      </c>
      <c r="XO88" s="27">
        <f t="shared" si="2235"/>
        <v>0</v>
      </c>
      <c r="XP88" s="27">
        <f t="shared" si="2236"/>
        <v>0</v>
      </c>
      <c r="XQ88" s="27">
        <f t="shared" si="2237"/>
        <v>0</v>
      </c>
      <c r="XR88" s="27">
        <f t="shared" si="2238"/>
        <v>0</v>
      </c>
      <c r="XS88" s="27">
        <f t="shared" si="2239"/>
        <v>0</v>
      </c>
      <c r="XT88" s="27">
        <f t="shared" si="2240"/>
        <v>0</v>
      </c>
      <c r="XU88" s="27">
        <f t="shared" si="2241"/>
        <v>0</v>
      </c>
      <c r="XV88" s="27">
        <f t="shared" si="2242"/>
        <v>0</v>
      </c>
      <c r="XW88" s="27">
        <f t="shared" si="2243"/>
        <v>0</v>
      </c>
      <c r="XX88" s="27">
        <f t="shared" si="2244"/>
        <v>0</v>
      </c>
      <c r="XY88" s="27">
        <f t="shared" si="2245"/>
        <v>0</v>
      </c>
      <c r="XZ88" s="27">
        <f t="shared" si="2246"/>
        <v>0</v>
      </c>
      <c r="YA88" s="27">
        <f t="shared" si="2247"/>
        <v>0</v>
      </c>
      <c r="YB88" s="27">
        <f t="shared" si="2248"/>
        <v>0</v>
      </c>
      <c r="YC88" s="27">
        <f t="shared" si="2249"/>
        <v>0</v>
      </c>
      <c r="YD88" s="27">
        <f t="shared" si="2250"/>
        <v>0</v>
      </c>
      <c r="YE88" s="27">
        <f t="shared" si="2251"/>
        <v>0</v>
      </c>
      <c r="YF88" s="27">
        <f t="shared" si="2252"/>
        <v>0</v>
      </c>
      <c r="YG88" s="27">
        <f t="shared" si="2253"/>
        <v>0</v>
      </c>
      <c r="YH88" s="27">
        <f t="shared" si="2254"/>
        <v>0</v>
      </c>
      <c r="YI88" s="27">
        <f t="shared" si="2255"/>
        <v>0</v>
      </c>
      <c r="YJ88" s="27">
        <f t="shared" si="2256"/>
        <v>0</v>
      </c>
      <c r="YL88" s="28">
        <f t="shared" si="2257"/>
        <v>296</v>
      </c>
      <c r="YM88" s="28">
        <f t="shared" si="2258"/>
        <v>0</v>
      </c>
      <c r="YN88" s="28">
        <f t="shared" si="2259"/>
        <v>56</v>
      </c>
      <c r="YO88" s="28">
        <f t="shared" si="2260"/>
        <v>0</v>
      </c>
      <c r="YP88" s="28">
        <f t="shared" si="2261"/>
        <v>0</v>
      </c>
      <c r="YQ88" s="28">
        <f t="shared" si="2262"/>
        <v>324</v>
      </c>
      <c r="YT88" s="27" t="str">
        <f t="shared" si="2263"/>
        <v>20</v>
      </c>
      <c r="YU88" s="27" t="str">
        <f t="shared" si="2264"/>
        <v>46</v>
      </c>
      <c r="YV88" s="27" t="str">
        <f t="shared" si="2265"/>
        <v>13</v>
      </c>
      <c r="YW88" s="27">
        <f t="shared" si="2266"/>
        <v>0</v>
      </c>
      <c r="YX88" s="27" t="str">
        <f t="shared" si="2267"/>
        <v>56</v>
      </c>
      <c r="YY88" s="27" t="str">
        <f t="shared" si="2268"/>
        <v>52</v>
      </c>
      <c r="YZ88" s="27">
        <f t="shared" si="2269"/>
        <v>0</v>
      </c>
      <c r="ZA88" s="27">
        <f t="shared" si="2270"/>
        <v>0</v>
      </c>
      <c r="ZB88" s="27" t="str">
        <f t="shared" si="2271"/>
        <v>27</v>
      </c>
      <c r="ZC88" s="27">
        <f t="shared" si="2272"/>
        <v>0</v>
      </c>
      <c r="ZD88" s="27">
        <f t="shared" si="2273"/>
        <v>0</v>
      </c>
      <c r="ZE88" s="27" t="str">
        <f t="shared" si="2274"/>
        <v>8</v>
      </c>
      <c r="ZF88" s="27">
        <f t="shared" si="2275"/>
        <v>0</v>
      </c>
      <c r="ZG88" s="27">
        <f t="shared" si="2276"/>
        <v>0</v>
      </c>
      <c r="ZH88" s="27" t="str">
        <f t="shared" si="2277"/>
        <v>30</v>
      </c>
      <c r="ZI88" s="27">
        <f t="shared" si="2278"/>
        <v>0</v>
      </c>
      <c r="ZJ88" s="27">
        <f t="shared" si="2279"/>
        <v>0</v>
      </c>
      <c r="ZK88" s="27">
        <f t="shared" si="2280"/>
        <v>0</v>
      </c>
      <c r="ZL88" s="27">
        <f t="shared" si="2281"/>
        <v>0</v>
      </c>
      <c r="ZM88" s="27">
        <f t="shared" si="2282"/>
        <v>0</v>
      </c>
      <c r="ZN88" s="27">
        <f t="shared" si="2283"/>
        <v>0</v>
      </c>
      <c r="ZO88" s="27">
        <f t="shared" si="2284"/>
        <v>0</v>
      </c>
      <c r="ZP88" s="27">
        <f t="shared" si="2285"/>
        <v>0</v>
      </c>
      <c r="ZQ88" s="27" t="str">
        <f t="shared" si="2286"/>
        <v>3</v>
      </c>
      <c r="ZR88" s="27">
        <f t="shared" si="2287"/>
        <v>0</v>
      </c>
      <c r="ZS88" s="27">
        <f t="shared" si="2288"/>
        <v>0</v>
      </c>
      <c r="ZT88" s="27" t="str">
        <f t="shared" si="2289"/>
        <v>53</v>
      </c>
      <c r="ZU88" s="27">
        <f t="shared" si="2290"/>
        <v>0</v>
      </c>
      <c r="ZV88" s="27">
        <f t="shared" si="2291"/>
        <v>0</v>
      </c>
      <c r="ZW88" s="27" t="str">
        <f t="shared" si="2292"/>
        <v>3</v>
      </c>
      <c r="ZX88" s="27">
        <f t="shared" si="2293"/>
        <v>0</v>
      </c>
      <c r="ZY88" s="27">
        <f t="shared" si="2294"/>
        <v>0</v>
      </c>
      <c r="ZZ88" s="27" t="str">
        <f t="shared" si="2295"/>
        <v>14</v>
      </c>
      <c r="AAA88" s="27">
        <f t="shared" si="2296"/>
        <v>0</v>
      </c>
      <c r="AAB88" s="27">
        <f t="shared" si="2297"/>
        <v>0</v>
      </c>
      <c r="AAC88" s="27" t="str">
        <f t="shared" si="2298"/>
        <v>27</v>
      </c>
      <c r="AAD88" s="27">
        <f t="shared" si="2299"/>
        <v>0</v>
      </c>
      <c r="AAE88" s="27">
        <f t="shared" si="2300"/>
        <v>0</v>
      </c>
      <c r="AAF88" s="27">
        <f t="shared" si="2301"/>
        <v>0</v>
      </c>
      <c r="AAG88" s="27">
        <f t="shared" si="2302"/>
        <v>0</v>
      </c>
      <c r="AAH88" s="27">
        <f t="shared" si="2303"/>
        <v>0</v>
      </c>
      <c r="AAI88" s="27">
        <f t="shared" si="2304"/>
        <v>0</v>
      </c>
      <c r="AAJ88" s="27">
        <f t="shared" si="2305"/>
        <v>0</v>
      </c>
      <c r="AAK88" s="27">
        <f t="shared" si="2306"/>
        <v>0</v>
      </c>
      <c r="AAL88" s="27">
        <f t="shared" si="2307"/>
        <v>0</v>
      </c>
      <c r="AAM88" s="27">
        <f t="shared" si="2308"/>
        <v>0</v>
      </c>
      <c r="AAN88" s="27">
        <f t="shared" si="2309"/>
        <v>0</v>
      </c>
      <c r="AAO88" s="27">
        <f t="shared" si="2310"/>
        <v>0</v>
      </c>
      <c r="AAP88" s="27">
        <f t="shared" si="2311"/>
        <v>0</v>
      </c>
      <c r="AAQ88" s="27">
        <f t="shared" si="2312"/>
        <v>0</v>
      </c>
      <c r="AAR88" s="27">
        <f t="shared" si="2313"/>
        <v>0</v>
      </c>
      <c r="AAS88" s="27">
        <f t="shared" si="2314"/>
        <v>0</v>
      </c>
      <c r="AAT88" s="27">
        <f t="shared" si="2315"/>
        <v>0</v>
      </c>
      <c r="AAU88" s="27">
        <f t="shared" si="2316"/>
        <v>0</v>
      </c>
      <c r="AAV88" s="27">
        <f t="shared" si="2317"/>
        <v>0</v>
      </c>
      <c r="AAW88" s="27">
        <f t="shared" si="2318"/>
        <v>0</v>
      </c>
      <c r="AAX88" s="27">
        <f t="shared" si="2319"/>
        <v>0</v>
      </c>
      <c r="AAY88" s="27">
        <f t="shared" si="2320"/>
        <v>0</v>
      </c>
      <c r="AAZ88" s="27">
        <f t="shared" si="2321"/>
        <v>0</v>
      </c>
      <c r="ABA88" s="27">
        <f t="shared" si="2322"/>
        <v>0</v>
      </c>
      <c r="ABB88" s="27">
        <f t="shared" si="2323"/>
        <v>0</v>
      </c>
      <c r="ABC88" s="27">
        <f t="shared" si="2324"/>
        <v>0</v>
      </c>
      <c r="ABD88" s="27">
        <f t="shared" si="2325"/>
        <v>0</v>
      </c>
      <c r="ABE88" s="27">
        <f t="shared" si="2326"/>
        <v>0</v>
      </c>
      <c r="ABF88" s="27">
        <f t="shared" si="2327"/>
        <v>0</v>
      </c>
      <c r="ABG88" s="27">
        <f t="shared" si="2328"/>
        <v>0</v>
      </c>
      <c r="ABH88" s="27">
        <f t="shared" si="2329"/>
        <v>0</v>
      </c>
      <c r="ABI88" s="27">
        <f t="shared" si="2330"/>
        <v>0</v>
      </c>
      <c r="ABJ88" s="27">
        <f t="shared" si="2331"/>
        <v>0</v>
      </c>
      <c r="ABK88" s="27">
        <f t="shared" si="2332"/>
        <v>0</v>
      </c>
      <c r="ABL88" s="27">
        <f t="shared" si="2333"/>
        <v>0</v>
      </c>
      <c r="ABM88" s="27">
        <f t="shared" si="2334"/>
        <v>0</v>
      </c>
      <c r="ABN88" s="27">
        <f t="shared" si="2335"/>
        <v>0</v>
      </c>
      <c r="ABO88" s="27">
        <f t="shared" si="2336"/>
        <v>0</v>
      </c>
      <c r="ABP88" s="27">
        <f t="shared" si="2337"/>
        <v>0</v>
      </c>
      <c r="ABQ88" s="27">
        <f t="shared" si="2338"/>
        <v>0</v>
      </c>
      <c r="ABR88" s="27">
        <f t="shared" si="2339"/>
        <v>0</v>
      </c>
      <c r="ABS88" s="27">
        <f t="shared" si="2340"/>
        <v>0</v>
      </c>
      <c r="ABT88" s="27">
        <f t="shared" si="2341"/>
        <v>0</v>
      </c>
      <c r="ABU88" s="27">
        <f t="shared" si="2342"/>
        <v>0</v>
      </c>
      <c r="ABV88" s="27">
        <f t="shared" si="2343"/>
        <v>0</v>
      </c>
      <c r="ABW88" s="27">
        <f t="shared" si="2344"/>
        <v>0</v>
      </c>
      <c r="ABY88" s="28">
        <f t="shared" si="2345"/>
        <v>551.50000000000011</v>
      </c>
      <c r="ABZ88" s="28">
        <f t="shared" si="2346"/>
        <v>0</v>
      </c>
      <c r="ACA88" s="28">
        <f t="shared" si="2347"/>
        <v>14.6</v>
      </c>
      <c r="ACB88" s="28">
        <f t="shared" si="2348"/>
        <v>0</v>
      </c>
      <c r="ACC88" s="28">
        <f t="shared" si="2349"/>
        <v>0</v>
      </c>
      <c r="ACD88" s="28">
        <f t="shared" si="2350"/>
        <v>558.80000000000007</v>
      </c>
      <c r="ACG88" s="27" t="str">
        <f t="shared" si="2351"/>
        <v>62.1</v>
      </c>
      <c r="ACH88" s="27" t="str">
        <f t="shared" si="2352"/>
        <v>30.1</v>
      </c>
      <c r="ACI88" s="27" t="str">
        <f t="shared" si="2353"/>
        <v>27.4</v>
      </c>
      <c r="ACJ88" s="27">
        <f t="shared" si="2354"/>
        <v>0</v>
      </c>
      <c r="ACK88" s="27" t="str">
        <f t="shared" si="2355"/>
        <v>14.6</v>
      </c>
      <c r="ACL88" s="27" t="str">
        <f t="shared" si="2356"/>
        <v>21.2</v>
      </c>
      <c r="ACM88" s="27">
        <f t="shared" si="2357"/>
        <v>0</v>
      </c>
      <c r="ACN88" s="27">
        <f t="shared" si="2358"/>
        <v>0</v>
      </c>
      <c r="ACO88" s="27" t="str">
        <f t="shared" si="2359"/>
        <v>27</v>
      </c>
      <c r="ACP88" s="27">
        <f t="shared" si="2360"/>
        <v>0</v>
      </c>
      <c r="ACQ88" s="27">
        <f t="shared" si="2361"/>
        <v>0</v>
      </c>
      <c r="ACR88" s="27" t="str">
        <f t="shared" si="2362"/>
        <v>94.2</v>
      </c>
      <c r="ACS88" s="27">
        <f t="shared" si="2363"/>
        <v>0</v>
      </c>
      <c r="ACT88" s="27">
        <f t="shared" si="2364"/>
        <v>0</v>
      </c>
      <c r="ACU88" s="27" t="str">
        <f t="shared" si="2365"/>
        <v>16.3</v>
      </c>
      <c r="ACV88" s="27">
        <f t="shared" si="2366"/>
        <v>0</v>
      </c>
      <c r="ACW88" s="27">
        <f t="shared" si="2367"/>
        <v>0</v>
      </c>
      <c r="ACX88" s="27">
        <f t="shared" si="2368"/>
        <v>0</v>
      </c>
      <c r="ACY88" s="27">
        <f t="shared" si="2369"/>
        <v>0</v>
      </c>
      <c r="ACZ88" s="27">
        <f t="shared" si="2370"/>
        <v>0</v>
      </c>
      <c r="ADA88" s="27">
        <f t="shared" si="2371"/>
        <v>0</v>
      </c>
      <c r="ADB88" s="27">
        <f t="shared" si="2372"/>
        <v>0</v>
      </c>
      <c r="ADC88" s="27">
        <f t="shared" si="2373"/>
        <v>0</v>
      </c>
      <c r="ADD88" s="27" t="str">
        <f t="shared" si="2374"/>
        <v>48.1</v>
      </c>
      <c r="ADE88" s="27">
        <f t="shared" si="2375"/>
        <v>0</v>
      </c>
      <c r="ADF88" s="27">
        <f t="shared" si="2376"/>
        <v>0</v>
      </c>
      <c r="ADG88" s="27" t="str">
        <f t="shared" si="2377"/>
        <v>27.5</v>
      </c>
      <c r="ADH88" s="27">
        <f t="shared" si="2378"/>
        <v>0</v>
      </c>
      <c r="ADI88" s="27">
        <f t="shared" si="2379"/>
        <v>0</v>
      </c>
      <c r="ADJ88" s="27" t="str">
        <f t="shared" si="2380"/>
        <v>91.8</v>
      </c>
      <c r="ADK88" s="27">
        <f t="shared" si="2381"/>
        <v>0</v>
      </c>
      <c r="ADL88" s="27">
        <f t="shared" si="2382"/>
        <v>0</v>
      </c>
      <c r="ADM88" s="27" t="str">
        <f t="shared" si="2383"/>
        <v>92.6</v>
      </c>
      <c r="ADN88" s="27">
        <f t="shared" si="2384"/>
        <v>0</v>
      </c>
      <c r="ADO88" s="27">
        <f t="shared" si="2385"/>
        <v>0</v>
      </c>
      <c r="ADP88" s="27" t="str">
        <f t="shared" si="2386"/>
        <v>13.2</v>
      </c>
      <c r="ADQ88" s="27">
        <f t="shared" si="2387"/>
        <v>0</v>
      </c>
      <c r="ADR88" s="27">
        <f t="shared" si="2388"/>
        <v>0</v>
      </c>
      <c r="ADS88" s="27">
        <f t="shared" si="2389"/>
        <v>0</v>
      </c>
      <c r="ADT88" s="27">
        <f t="shared" si="2390"/>
        <v>0</v>
      </c>
      <c r="ADU88" s="27">
        <f t="shared" si="2391"/>
        <v>0</v>
      </c>
      <c r="ADV88" s="27">
        <f t="shared" si="2392"/>
        <v>0</v>
      </c>
      <c r="ADW88" s="27">
        <f t="shared" si="2393"/>
        <v>0</v>
      </c>
      <c r="ADX88" s="27">
        <f t="shared" si="2394"/>
        <v>0</v>
      </c>
      <c r="ADY88" s="27">
        <f t="shared" si="2395"/>
        <v>0</v>
      </c>
      <c r="ADZ88" s="27">
        <f t="shared" si="2396"/>
        <v>0</v>
      </c>
      <c r="AEA88" s="27">
        <f t="shared" si="2397"/>
        <v>0</v>
      </c>
      <c r="AEB88" s="27">
        <f t="shared" si="2398"/>
        <v>0</v>
      </c>
      <c r="AEC88" s="27">
        <f t="shared" si="2399"/>
        <v>0</v>
      </c>
      <c r="AED88" s="27">
        <f t="shared" si="2400"/>
        <v>0</v>
      </c>
      <c r="AEE88" s="27">
        <f t="shared" si="2401"/>
        <v>0</v>
      </c>
      <c r="AEF88" s="27">
        <f t="shared" si="2402"/>
        <v>0</v>
      </c>
      <c r="AEG88" s="27">
        <f t="shared" si="2403"/>
        <v>0</v>
      </c>
      <c r="AEH88" s="27">
        <f t="shared" si="2404"/>
        <v>0</v>
      </c>
      <c r="AEI88" s="27">
        <f t="shared" si="2405"/>
        <v>0</v>
      </c>
      <c r="AEJ88" s="27">
        <f t="shared" si="2406"/>
        <v>0</v>
      </c>
      <c r="AEK88" s="27">
        <f t="shared" si="2407"/>
        <v>0</v>
      </c>
      <c r="AEL88" s="27">
        <f t="shared" si="2408"/>
        <v>0</v>
      </c>
      <c r="AEM88" s="27">
        <f t="shared" si="2409"/>
        <v>0</v>
      </c>
      <c r="AEN88" s="27">
        <f t="shared" si="2410"/>
        <v>0</v>
      </c>
      <c r="AEO88" s="27">
        <f t="shared" si="2411"/>
        <v>0</v>
      </c>
      <c r="AEP88" s="27">
        <f t="shared" si="2412"/>
        <v>0</v>
      </c>
      <c r="AEQ88" s="27">
        <f t="shared" si="2413"/>
        <v>0</v>
      </c>
      <c r="AER88" s="27">
        <f t="shared" si="2414"/>
        <v>0</v>
      </c>
      <c r="AES88" s="27">
        <f t="shared" si="2415"/>
        <v>0</v>
      </c>
      <c r="AET88" s="27">
        <f t="shared" si="2416"/>
        <v>0</v>
      </c>
      <c r="AEU88" s="27">
        <f t="shared" si="2417"/>
        <v>0</v>
      </c>
      <c r="AEV88" s="27">
        <f t="shared" si="2418"/>
        <v>0</v>
      </c>
      <c r="AEW88" s="27">
        <f t="shared" si="2419"/>
        <v>0</v>
      </c>
      <c r="AEX88" s="27">
        <f t="shared" si="2420"/>
        <v>0</v>
      </c>
      <c r="AEY88" s="27">
        <f t="shared" si="2421"/>
        <v>0</v>
      </c>
      <c r="AEZ88" s="27">
        <f t="shared" si="2422"/>
        <v>0</v>
      </c>
      <c r="AFA88" s="27">
        <f t="shared" si="2423"/>
        <v>0</v>
      </c>
      <c r="AFB88" s="27">
        <f t="shared" si="2424"/>
        <v>0</v>
      </c>
      <c r="AFC88" s="27">
        <f t="shared" si="2425"/>
        <v>0</v>
      </c>
      <c r="AFD88" s="27">
        <f t="shared" si="2426"/>
        <v>0</v>
      </c>
      <c r="AFE88" s="27">
        <f t="shared" si="2427"/>
        <v>0</v>
      </c>
      <c r="AFF88" s="27">
        <f t="shared" si="2428"/>
        <v>0</v>
      </c>
      <c r="AFG88" s="27">
        <f t="shared" si="2429"/>
        <v>0</v>
      </c>
      <c r="AFH88" s="27">
        <f t="shared" si="2430"/>
        <v>0</v>
      </c>
      <c r="AFI88" s="27">
        <f t="shared" si="2431"/>
        <v>0</v>
      </c>
      <c r="AFJ88" s="27">
        <f t="shared" si="2432"/>
        <v>0</v>
      </c>
      <c r="AFL88" s="28">
        <f t="shared" si="2677"/>
        <v>16.5</v>
      </c>
      <c r="AFM88" s="28">
        <v>16.5</v>
      </c>
      <c r="AFN88" s="27">
        <v>7</v>
      </c>
      <c r="AFO88" s="27">
        <f t="shared" si="2433"/>
        <v>7</v>
      </c>
      <c r="AFP88" s="27">
        <f t="shared" si="2434"/>
        <v>7</v>
      </c>
      <c r="AFQ88" s="27">
        <f t="shared" si="2435"/>
        <v>7</v>
      </c>
      <c r="AFR88" s="27">
        <f t="shared" si="2436"/>
        <v>0</v>
      </c>
      <c r="AFS88" s="27">
        <f t="shared" si="2437"/>
        <v>5</v>
      </c>
      <c r="AFT88" s="27">
        <f t="shared" si="2438"/>
        <v>3</v>
      </c>
      <c r="AFU88" s="27">
        <f t="shared" si="2439"/>
        <v>0</v>
      </c>
      <c r="AFV88" s="27">
        <f t="shared" si="2440"/>
        <v>0</v>
      </c>
      <c r="AFW88" s="27">
        <f t="shared" si="2441"/>
        <v>7</v>
      </c>
      <c r="AFX88" s="27">
        <f t="shared" si="2442"/>
        <v>0</v>
      </c>
      <c r="AFY88" s="27">
        <f t="shared" si="2443"/>
        <v>0</v>
      </c>
      <c r="AFZ88" s="27">
        <f t="shared" si="2444"/>
        <v>7</v>
      </c>
      <c r="AGA88" s="27">
        <f t="shared" si="2445"/>
        <v>0</v>
      </c>
      <c r="AGB88" s="27">
        <f t="shared" si="2446"/>
        <v>0</v>
      </c>
      <c r="AGC88" s="27">
        <f t="shared" si="2447"/>
        <v>7</v>
      </c>
      <c r="AGD88" s="27">
        <f t="shared" si="2448"/>
        <v>0</v>
      </c>
      <c r="AGE88" s="27">
        <f t="shared" si="2449"/>
        <v>0</v>
      </c>
      <c r="AGF88" s="27">
        <f t="shared" si="2450"/>
        <v>0</v>
      </c>
      <c r="AGG88" s="27">
        <f t="shared" si="2451"/>
        <v>0</v>
      </c>
      <c r="AGH88" s="27">
        <f t="shared" si="2452"/>
        <v>0</v>
      </c>
      <c r="AGI88" s="27">
        <f t="shared" si="2453"/>
        <v>0</v>
      </c>
      <c r="AGJ88" s="27">
        <f t="shared" si="2454"/>
        <v>0</v>
      </c>
      <c r="AGK88" s="27">
        <f t="shared" si="2455"/>
        <v>0</v>
      </c>
      <c r="AGL88" s="27">
        <f t="shared" si="2456"/>
        <v>8</v>
      </c>
      <c r="AGM88" s="27">
        <f t="shared" si="2457"/>
        <v>0</v>
      </c>
      <c r="AGN88" s="27">
        <f t="shared" si="2458"/>
        <v>0</v>
      </c>
      <c r="AGO88" s="27">
        <f t="shared" si="2459"/>
        <v>7</v>
      </c>
      <c r="AGP88" s="27">
        <f t="shared" si="2460"/>
        <v>0</v>
      </c>
      <c r="AGQ88" s="27">
        <f t="shared" si="2461"/>
        <v>0</v>
      </c>
      <c r="AGR88" s="27">
        <f t="shared" si="2462"/>
        <v>7</v>
      </c>
      <c r="AGS88" s="27">
        <f t="shared" si="2463"/>
        <v>0</v>
      </c>
      <c r="AGT88" s="27">
        <f t="shared" si="2464"/>
        <v>0</v>
      </c>
      <c r="AGU88" s="27">
        <f t="shared" si="2465"/>
        <v>7</v>
      </c>
      <c r="AGV88" s="27">
        <f t="shared" si="2466"/>
        <v>0</v>
      </c>
      <c r="AGW88" s="27">
        <f t="shared" si="2467"/>
        <v>0</v>
      </c>
      <c r="AGX88" s="27">
        <f t="shared" si="2468"/>
        <v>7</v>
      </c>
      <c r="AGY88" s="27">
        <f t="shared" si="2469"/>
        <v>0</v>
      </c>
      <c r="AGZ88" s="27">
        <f t="shared" si="2470"/>
        <v>0</v>
      </c>
      <c r="AHA88" s="27">
        <f t="shared" si="2471"/>
        <v>0</v>
      </c>
      <c r="AHB88" s="27">
        <f t="shared" si="2472"/>
        <v>0</v>
      </c>
      <c r="AHC88" s="27">
        <f t="shared" si="2473"/>
        <v>0</v>
      </c>
      <c r="AHD88" s="27">
        <f t="shared" si="2474"/>
        <v>0</v>
      </c>
      <c r="AHE88" s="27">
        <f t="shared" si="2475"/>
        <v>0</v>
      </c>
      <c r="AHF88" s="27">
        <f t="shared" si="2476"/>
        <v>0</v>
      </c>
      <c r="AHG88" s="27">
        <f t="shared" si="2477"/>
        <v>0</v>
      </c>
      <c r="AHH88" s="27">
        <f t="shared" si="2478"/>
        <v>0</v>
      </c>
      <c r="AHI88" s="27">
        <f t="shared" si="2479"/>
        <v>0</v>
      </c>
      <c r="AHJ88" s="27">
        <f t="shared" si="2480"/>
        <v>0</v>
      </c>
      <c r="AHK88" s="27">
        <f t="shared" si="2481"/>
        <v>0</v>
      </c>
      <c r="AHL88" s="27">
        <f t="shared" si="2482"/>
        <v>0</v>
      </c>
      <c r="AHM88" s="27">
        <f t="shared" si="2483"/>
        <v>0</v>
      </c>
      <c r="AHN88" s="27">
        <f t="shared" si="2484"/>
        <v>0</v>
      </c>
      <c r="AHO88" s="27">
        <f t="shared" si="2485"/>
        <v>0</v>
      </c>
      <c r="AHP88" s="27">
        <f t="shared" si="2486"/>
        <v>0</v>
      </c>
      <c r="AHQ88" s="27">
        <f t="shared" si="2487"/>
        <v>0</v>
      </c>
      <c r="AHR88" s="27">
        <f t="shared" si="2488"/>
        <v>0</v>
      </c>
      <c r="AHS88" s="27">
        <f t="shared" si="2489"/>
        <v>0</v>
      </c>
      <c r="AHT88" s="27">
        <f t="shared" si="2490"/>
        <v>0</v>
      </c>
      <c r="AHU88" s="27">
        <f t="shared" si="2491"/>
        <v>0</v>
      </c>
      <c r="AHV88" s="27">
        <f t="shared" si="2492"/>
        <v>0</v>
      </c>
      <c r="AHW88" s="27">
        <f t="shared" si="2493"/>
        <v>0</v>
      </c>
      <c r="AHX88" s="27">
        <f t="shared" si="2494"/>
        <v>0</v>
      </c>
      <c r="AHY88" s="27">
        <f t="shared" si="2495"/>
        <v>0</v>
      </c>
      <c r="AHZ88" s="27">
        <f t="shared" si="2496"/>
        <v>0</v>
      </c>
      <c r="AIA88" s="27">
        <f t="shared" si="2497"/>
        <v>0</v>
      </c>
      <c r="AIB88" s="27">
        <f t="shared" si="2498"/>
        <v>0</v>
      </c>
      <c r="AIC88" s="27">
        <f t="shared" si="2499"/>
        <v>0</v>
      </c>
      <c r="AID88" s="27">
        <f t="shared" si="2500"/>
        <v>0</v>
      </c>
      <c r="AIE88" s="27">
        <f t="shared" si="2501"/>
        <v>0</v>
      </c>
      <c r="AIF88" s="27">
        <f t="shared" si="2502"/>
        <v>0</v>
      </c>
      <c r="AIG88" s="27">
        <f t="shared" si="2503"/>
        <v>0</v>
      </c>
      <c r="AIH88" s="27">
        <f t="shared" si="2504"/>
        <v>0</v>
      </c>
      <c r="AII88" s="27">
        <f t="shared" si="2505"/>
        <v>0</v>
      </c>
      <c r="AIJ88" s="27">
        <f t="shared" si="2506"/>
        <v>0</v>
      </c>
      <c r="AIK88" s="27">
        <f t="shared" si="2507"/>
        <v>0</v>
      </c>
      <c r="AIL88" s="27">
        <f t="shared" si="2508"/>
        <v>0</v>
      </c>
      <c r="AIM88" s="27">
        <f t="shared" si="2509"/>
        <v>0</v>
      </c>
      <c r="AIN88" s="27">
        <f t="shared" si="2510"/>
        <v>0</v>
      </c>
      <c r="AIO88" s="27">
        <f t="shared" si="2511"/>
        <v>0</v>
      </c>
      <c r="AIP88" s="27">
        <f t="shared" si="2512"/>
        <v>0</v>
      </c>
      <c r="AIQ88" s="27">
        <f t="shared" si="2513"/>
        <v>0</v>
      </c>
      <c r="AIR88" s="27">
        <f t="shared" si="2514"/>
        <v>0</v>
      </c>
      <c r="AIT88" s="27">
        <v>1</v>
      </c>
      <c r="AIU88" s="27">
        <v>1</v>
      </c>
      <c r="AIV88" s="27">
        <v>1</v>
      </c>
      <c r="AIW88" s="27">
        <f t="shared" si="2515"/>
        <v>0</v>
      </c>
      <c r="AIX88" s="27">
        <f t="shared" si="2516"/>
        <v>1</v>
      </c>
      <c r="AIY88" s="27">
        <f t="shared" si="2517"/>
        <v>8</v>
      </c>
      <c r="AIZ88" s="27">
        <f t="shared" si="2518"/>
        <v>0</v>
      </c>
      <c r="AJA88" s="27">
        <f t="shared" si="2519"/>
        <v>0</v>
      </c>
      <c r="AJB88" s="27">
        <f t="shared" si="2520"/>
        <v>2</v>
      </c>
      <c r="AJC88" s="27">
        <f t="shared" si="2521"/>
        <v>0</v>
      </c>
      <c r="AJD88" s="27">
        <f t="shared" si="2522"/>
        <v>0</v>
      </c>
      <c r="AJE88" s="27">
        <f t="shared" si="2523"/>
        <v>0.25</v>
      </c>
      <c r="AJF88" s="27">
        <f t="shared" si="2524"/>
        <v>0</v>
      </c>
      <c r="AJG88" s="27">
        <f t="shared" si="2525"/>
        <v>0</v>
      </c>
      <c r="AJH88" s="27">
        <f t="shared" si="2526"/>
        <v>0.25</v>
      </c>
      <c r="AJI88" s="27">
        <f t="shared" si="2527"/>
        <v>0</v>
      </c>
      <c r="AJJ88" s="27">
        <f t="shared" si="2528"/>
        <v>0</v>
      </c>
      <c r="AJK88" s="27">
        <f t="shared" si="2529"/>
        <v>0</v>
      </c>
      <c r="AJL88" s="27">
        <f t="shared" si="2530"/>
        <v>0</v>
      </c>
      <c r="AJM88" s="27">
        <f t="shared" si="2531"/>
        <v>0</v>
      </c>
      <c r="AJN88" s="27">
        <f t="shared" si="2532"/>
        <v>0</v>
      </c>
      <c r="AJO88" s="27">
        <f t="shared" si="2533"/>
        <v>0</v>
      </c>
      <c r="AJP88" s="27">
        <f t="shared" si="2534"/>
        <v>0</v>
      </c>
      <c r="AJQ88" s="27">
        <f t="shared" si="2535"/>
        <v>0.25</v>
      </c>
      <c r="AJR88" s="27">
        <f t="shared" si="2536"/>
        <v>0</v>
      </c>
      <c r="AJS88" s="27">
        <f t="shared" si="2537"/>
        <v>0</v>
      </c>
      <c r="AJT88" s="27">
        <f t="shared" si="2538"/>
        <v>1</v>
      </c>
      <c r="AJU88" s="27">
        <f t="shared" si="2539"/>
        <v>0</v>
      </c>
      <c r="AJV88" s="27">
        <f t="shared" si="2540"/>
        <v>0</v>
      </c>
      <c r="AJW88" s="27">
        <f t="shared" si="2541"/>
        <v>0.25</v>
      </c>
      <c r="AJX88" s="27">
        <f t="shared" si="2542"/>
        <v>0</v>
      </c>
      <c r="AJY88" s="27">
        <f t="shared" si="2543"/>
        <v>0</v>
      </c>
      <c r="AJZ88" s="27">
        <f t="shared" si="2544"/>
        <v>0.25</v>
      </c>
      <c r="AKA88" s="27">
        <f t="shared" si="2545"/>
        <v>0</v>
      </c>
      <c r="AKB88" s="27">
        <f t="shared" si="2546"/>
        <v>0</v>
      </c>
      <c r="AKC88" s="27">
        <f t="shared" si="2547"/>
        <v>0.25</v>
      </c>
      <c r="AKD88" s="27">
        <f t="shared" si="2548"/>
        <v>0</v>
      </c>
      <c r="AKE88" s="27">
        <f t="shared" si="2549"/>
        <v>0</v>
      </c>
      <c r="AKF88" s="27">
        <f t="shared" si="2550"/>
        <v>0</v>
      </c>
      <c r="AKG88" s="27">
        <f t="shared" si="2551"/>
        <v>0</v>
      </c>
      <c r="AKH88" s="27">
        <f t="shared" si="2552"/>
        <v>0</v>
      </c>
      <c r="AKI88" s="27">
        <f t="shared" si="2553"/>
        <v>0</v>
      </c>
      <c r="AKJ88" s="27">
        <f t="shared" si="2554"/>
        <v>0</v>
      </c>
      <c r="AKK88" s="27">
        <f t="shared" si="2555"/>
        <v>0</v>
      </c>
      <c r="AKL88" s="27">
        <f t="shared" si="2556"/>
        <v>0</v>
      </c>
      <c r="AKM88" s="27">
        <f t="shared" si="2557"/>
        <v>0</v>
      </c>
      <c r="AKN88" s="27">
        <f t="shared" si="2558"/>
        <v>0</v>
      </c>
      <c r="AKO88" s="27">
        <f t="shared" si="2559"/>
        <v>0</v>
      </c>
      <c r="AKP88" s="27">
        <f t="shared" si="2560"/>
        <v>0</v>
      </c>
      <c r="AKQ88" s="27">
        <f t="shared" si="2561"/>
        <v>0</v>
      </c>
      <c r="AKR88" s="27">
        <f t="shared" si="2562"/>
        <v>0</v>
      </c>
      <c r="AKS88" s="27">
        <f t="shared" si="2563"/>
        <v>0</v>
      </c>
      <c r="AKT88" s="27">
        <f t="shared" si="2564"/>
        <v>0</v>
      </c>
      <c r="AKU88" s="27">
        <f t="shared" si="2565"/>
        <v>0</v>
      </c>
      <c r="AKV88" s="27">
        <f t="shared" si="2566"/>
        <v>0</v>
      </c>
      <c r="AKW88" s="27">
        <f t="shared" si="2567"/>
        <v>0</v>
      </c>
      <c r="AKX88" s="27">
        <f t="shared" si="2568"/>
        <v>0</v>
      </c>
      <c r="AKY88" s="27">
        <f t="shared" si="2569"/>
        <v>0</v>
      </c>
      <c r="AKZ88" s="27">
        <f t="shared" si="2570"/>
        <v>0</v>
      </c>
      <c r="ALA88" s="27">
        <f t="shared" si="2571"/>
        <v>0</v>
      </c>
      <c r="ALB88" s="27">
        <f t="shared" si="2572"/>
        <v>0</v>
      </c>
      <c r="ALC88" s="27">
        <f t="shared" si="2573"/>
        <v>0</v>
      </c>
      <c r="ALD88" s="27">
        <f t="shared" si="2574"/>
        <v>0</v>
      </c>
      <c r="ALE88" s="27">
        <f t="shared" si="2575"/>
        <v>0</v>
      </c>
      <c r="ALF88" s="27">
        <f t="shared" si="2576"/>
        <v>0</v>
      </c>
      <c r="ALG88" s="27">
        <f t="shared" si="2577"/>
        <v>0</v>
      </c>
      <c r="ALH88" s="27">
        <f t="shared" si="2578"/>
        <v>0</v>
      </c>
      <c r="ALI88" s="27">
        <f t="shared" si="2579"/>
        <v>0</v>
      </c>
      <c r="ALJ88" s="27">
        <f t="shared" si="2580"/>
        <v>0</v>
      </c>
      <c r="ALK88" s="27">
        <f t="shared" si="2581"/>
        <v>0</v>
      </c>
      <c r="ALL88" s="27">
        <f t="shared" si="2582"/>
        <v>0</v>
      </c>
      <c r="ALM88" s="27">
        <f t="shared" si="2583"/>
        <v>0</v>
      </c>
      <c r="ALN88" s="27">
        <f t="shared" si="2584"/>
        <v>0</v>
      </c>
      <c r="ALO88" s="27">
        <f t="shared" si="2585"/>
        <v>0</v>
      </c>
      <c r="ALP88" s="27">
        <f t="shared" si="2586"/>
        <v>0</v>
      </c>
      <c r="ALQ88" s="27">
        <f t="shared" si="2587"/>
        <v>0</v>
      </c>
      <c r="ALR88" s="27">
        <f t="shared" si="2588"/>
        <v>0</v>
      </c>
      <c r="ALS88" s="27">
        <f t="shared" si="2589"/>
        <v>0</v>
      </c>
      <c r="ALT88" s="27">
        <f t="shared" si="2590"/>
        <v>0</v>
      </c>
      <c r="ALU88" s="27">
        <f t="shared" si="2591"/>
        <v>0</v>
      </c>
      <c r="ALV88" s="27">
        <f t="shared" si="2592"/>
        <v>0</v>
      </c>
      <c r="ALW88" s="27">
        <f t="shared" si="2593"/>
        <v>0</v>
      </c>
      <c r="AMK88" s="28">
        <v>1682</v>
      </c>
      <c r="AML88" s="28">
        <f t="shared" si="2594"/>
        <v>1682</v>
      </c>
      <c r="AMN88" s="28">
        <v>1683</v>
      </c>
      <c r="AMO88" s="27" t="str">
        <f t="shared" si="2595"/>
        <v>1696</v>
      </c>
      <c r="AMP88" s="27" t="str">
        <f t="shared" si="2596"/>
        <v>1685</v>
      </c>
      <c r="AMQ88" s="27" t="str">
        <f t="shared" si="2597"/>
        <v>1671</v>
      </c>
      <c r="AMR88" s="27" t="str">
        <f t="shared" si="2598"/>
        <v>1671</v>
      </c>
      <c r="AMS88" s="27" t="str">
        <f t="shared" si="2599"/>
        <v>1661</v>
      </c>
      <c r="AMT88" s="27" t="str">
        <f t="shared" si="2600"/>
        <v>1656</v>
      </c>
      <c r="AMU88" s="27" t="str">
        <f t="shared" si="2601"/>
        <v>1656</v>
      </c>
      <c r="AMV88" s="27" t="str">
        <f t="shared" si="2602"/>
        <v>1656</v>
      </c>
      <c r="AMW88" s="27" t="str">
        <f t="shared" si="2603"/>
        <v>1644</v>
      </c>
      <c r="AMX88" s="27" t="str">
        <f t="shared" si="2604"/>
        <v>1644</v>
      </c>
      <c r="AMY88" s="27" t="str">
        <f t="shared" si="2605"/>
        <v>1644</v>
      </c>
      <c r="AMZ88" s="27" t="str">
        <f t="shared" si="2606"/>
        <v>1663</v>
      </c>
      <c r="ANA88" s="27" t="str">
        <f t="shared" si="2607"/>
        <v>1663</v>
      </c>
      <c r="ANB88" s="27" t="str">
        <f t="shared" si="2608"/>
        <v>1663</v>
      </c>
      <c r="ANC88" s="27" t="str">
        <f t="shared" si="2609"/>
        <v>1650</v>
      </c>
      <c r="AND88" s="27" t="str">
        <f t="shared" si="2610"/>
        <v>1650</v>
      </c>
      <c r="ANE88" s="27" t="str">
        <f t="shared" si="2611"/>
        <v>1650</v>
      </c>
      <c r="ANF88" s="27" t="str">
        <f t="shared" si="2612"/>
        <v>1650</v>
      </c>
      <c r="ANG88" s="27" t="str">
        <f t="shared" si="2613"/>
        <v>1650</v>
      </c>
      <c r="ANH88" s="27" t="str">
        <f t="shared" si="2614"/>
        <v>1650</v>
      </c>
      <c r="ANI88" s="27" t="str">
        <f t="shared" si="2615"/>
        <v>1650</v>
      </c>
      <c r="ANJ88" s="27" t="str">
        <f t="shared" si="2616"/>
        <v>1650</v>
      </c>
      <c r="ANK88" s="27" t="str">
        <f t="shared" si="2617"/>
        <v>1650</v>
      </c>
      <c r="ANL88" s="27" t="str">
        <f t="shared" si="2618"/>
        <v>1665</v>
      </c>
      <c r="ANM88" s="27" t="str">
        <f t="shared" si="2619"/>
        <v>1665</v>
      </c>
      <c r="ANN88" s="27" t="str">
        <f t="shared" si="2620"/>
        <v>1665</v>
      </c>
      <c r="ANO88" s="27" t="str">
        <f t="shared" si="2621"/>
        <v>1661</v>
      </c>
      <c r="ANP88" s="27" t="str">
        <f t="shared" si="2622"/>
        <v>1661</v>
      </c>
      <c r="ANQ88" s="27" t="str">
        <f t="shared" si="2623"/>
        <v>1661</v>
      </c>
      <c r="ANR88" s="27" t="str">
        <f t="shared" si="2624"/>
        <v>1679</v>
      </c>
      <c r="ANS88" s="27" t="str">
        <f t="shared" si="2625"/>
        <v>1679</v>
      </c>
      <c r="ANT88" s="27" t="str">
        <f t="shared" si="2626"/>
        <v>1679</v>
      </c>
      <c r="ANU88" s="27" t="str">
        <f t="shared" si="2627"/>
        <v>1700</v>
      </c>
      <c r="ANV88" s="27" t="str">
        <f t="shared" si="2628"/>
        <v>1700</v>
      </c>
      <c r="ANW88" s="27" t="str">
        <f t="shared" si="2629"/>
        <v>1700</v>
      </c>
      <c r="ANX88" s="27" t="str">
        <f t="shared" si="2630"/>
        <v>1682</v>
      </c>
      <c r="ANY88" s="27" t="str">
        <f t="shared" si="2631"/>
        <v>1682</v>
      </c>
      <c r="ANZ88" s="27" t="str">
        <f t="shared" si="2632"/>
        <v>1682</v>
      </c>
      <c r="AOA88" s="27" t="str">
        <f t="shared" si="2633"/>
        <v>1682</v>
      </c>
      <c r="AOB88" s="27" t="str">
        <f t="shared" si="2634"/>
        <v>1682</v>
      </c>
      <c r="AOC88" s="27" t="str">
        <f t="shared" si="2635"/>
        <v>1682</v>
      </c>
      <c r="AOD88" s="27" t="str">
        <f t="shared" si="2636"/>
        <v>1682</v>
      </c>
      <c r="AOE88" s="27" t="str">
        <f t="shared" si="2637"/>
        <v>1682</v>
      </c>
      <c r="AOF88" s="27" t="str">
        <f t="shared" si="2638"/>
        <v>1682</v>
      </c>
      <c r="AOG88" s="27" t="str">
        <f t="shared" si="2639"/>
        <v>1682</v>
      </c>
      <c r="AOH88" s="27" t="str">
        <f t="shared" si="2640"/>
        <v>1682</v>
      </c>
      <c r="AOI88" s="27" t="str">
        <f t="shared" si="2641"/>
        <v>1682</v>
      </c>
      <c r="AOJ88" s="27" t="str">
        <f t="shared" si="2642"/>
        <v>1682</v>
      </c>
      <c r="AOK88" s="27" t="str">
        <f t="shared" si="2643"/>
        <v>1682</v>
      </c>
      <c r="AOL88" s="27" t="str">
        <f t="shared" si="2644"/>
        <v>1682</v>
      </c>
      <c r="AOM88" s="27" t="str">
        <f t="shared" si="2645"/>
        <v>1682</v>
      </c>
      <c r="AON88" s="27" t="str">
        <f t="shared" si="2646"/>
        <v>1682</v>
      </c>
      <c r="AOO88" s="27" t="str">
        <f t="shared" si="2647"/>
        <v>1682</v>
      </c>
      <c r="AOP88" s="27" t="str">
        <f t="shared" si="2648"/>
        <v>1682</v>
      </c>
      <c r="AOQ88" s="27" t="str">
        <f t="shared" si="2649"/>
        <v>1682</v>
      </c>
      <c r="AOR88" s="27" t="str">
        <f t="shared" si="2650"/>
        <v>1682</v>
      </c>
      <c r="AOS88" s="27" t="str">
        <f t="shared" si="2651"/>
        <v>1682</v>
      </c>
      <c r="AOT88" s="27" t="str">
        <f t="shared" si="2652"/>
        <v>1682</v>
      </c>
      <c r="AOU88" s="27" t="str">
        <f t="shared" si="2653"/>
        <v>1682</v>
      </c>
      <c r="AOV88" s="27" t="str">
        <f t="shared" si="2654"/>
        <v>1682</v>
      </c>
      <c r="AOW88" s="27" t="str">
        <f t="shared" si="2655"/>
        <v>1682</v>
      </c>
      <c r="AOX88" s="27" t="str">
        <f t="shared" si="2656"/>
        <v>1682</v>
      </c>
      <c r="AOY88" s="27" t="str">
        <f t="shared" si="2657"/>
        <v>1682</v>
      </c>
      <c r="AOZ88" s="27" t="str">
        <f t="shared" si="2658"/>
        <v>1682</v>
      </c>
      <c r="APA88" s="27" t="str">
        <f t="shared" si="2659"/>
        <v>1682</v>
      </c>
      <c r="APB88" s="27" t="str">
        <f t="shared" si="2660"/>
        <v>1682</v>
      </c>
      <c r="APC88" s="27" t="str">
        <f t="shared" si="2661"/>
        <v>1682</v>
      </c>
      <c r="APD88" s="27" t="str">
        <f t="shared" si="2662"/>
        <v>1682</v>
      </c>
      <c r="APE88" s="27" t="str">
        <f t="shared" si="2663"/>
        <v>1682</v>
      </c>
      <c r="APF88" s="27" t="str">
        <f t="shared" si="2664"/>
        <v>1682</v>
      </c>
      <c r="APG88" s="27" t="str">
        <f t="shared" si="2665"/>
        <v>1682</v>
      </c>
      <c r="APH88" s="27" t="str">
        <f t="shared" si="2666"/>
        <v>1682</v>
      </c>
      <c r="API88" s="27" t="str">
        <f t="shared" si="2667"/>
        <v>1682</v>
      </c>
      <c r="APJ88" s="27" t="str">
        <f t="shared" si="2668"/>
        <v>1682</v>
      </c>
      <c r="APK88" s="27" t="str">
        <f t="shared" si="2669"/>
        <v>1682</v>
      </c>
      <c r="APL88" s="27" t="str">
        <f t="shared" si="2670"/>
        <v>1682</v>
      </c>
      <c r="APM88" s="27" t="str">
        <f t="shared" si="2671"/>
        <v>1682</v>
      </c>
      <c r="APN88" s="27" t="str">
        <f t="shared" si="2672"/>
        <v>1682</v>
      </c>
      <c r="APO88" s="27" t="str">
        <f t="shared" si="2673"/>
        <v>1682</v>
      </c>
      <c r="APP88" s="27" t="str">
        <f t="shared" si="2674"/>
        <v>1682</v>
      </c>
      <c r="APQ88" s="27" t="str">
        <f t="shared" si="2675"/>
        <v>1682</v>
      </c>
      <c r="APR88" s="27" t="str">
        <f t="shared" si="2676"/>
        <v>1682</v>
      </c>
    </row>
    <row r="89" spans="1:1022 1025:1110" x14ac:dyDescent="0.35">
      <c r="A89" s="27">
        <v>65</v>
      </c>
      <c r="B89" s="87" t="s">
        <v>87</v>
      </c>
      <c r="C89" s="91">
        <f>VLOOKUP(A89, Rankings!$A$2:$AN$129, 40, FALSE)</f>
        <v>87</v>
      </c>
      <c r="D89" s="21" t="s">
        <v>383</v>
      </c>
      <c r="I89" s="29">
        <f t="shared" si="1785"/>
        <v>12.5</v>
      </c>
      <c r="L89" s="27" t="s">
        <v>2269</v>
      </c>
      <c r="M89" s="27" t="s">
        <v>2468</v>
      </c>
      <c r="N89" s="27" t="s">
        <v>2785</v>
      </c>
      <c r="O89" s="27" t="s">
        <v>24</v>
      </c>
      <c r="P89" s="27" t="s">
        <v>3124</v>
      </c>
      <c r="Q89" s="27" t="s">
        <v>3255</v>
      </c>
      <c r="R89" s="27" t="s">
        <v>24</v>
      </c>
      <c r="S89" s="27" t="s">
        <v>24</v>
      </c>
      <c r="T89" s="27" t="s">
        <v>24</v>
      </c>
      <c r="U89" s="27" t="s">
        <v>24</v>
      </c>
      <c r="V89" s="27" t="s">
        <v>24</v>
      </c>
      <c r="W89" s="27" t="s">
        <v>4164</v>
      </c>
      <c r="X89" s="27" t="s">
        <v>24</v>
      </c>
      <c r="Y89" s="27" t="s">
        <v>24</v>
      </c>
      <c r="Z89" s="27" t="s">
        <v>4592</v>
      </c>
      <c r="AA89" s="27" t="s">
        <v>24</v>
      </c>
      <c r="AB89" s="27" t="s">
        <v>24</v>
      </c>
      <c r="AC89" s="27" t="s">
        <v>24</v>
      </c>
      <c r="AD89" s="27" t="s">
        <v>24</v>
      </c>
      <c r="AE89" s="27" t="s">
        <v>24</v>
      </c>
      <c r="AF89" s="27" t="s">
        <v>5013</v>
      </c>
      <c r="AG89" s="27" t="s">
        <v>24</v>
      </c>
      <c r="AH89" s="27" t="s">
        <v>24</v>
      </c>
      <c r="AI89" s="27" t="s">
        <v>5389</v>
      </c>
      <c r="AJ89" s="27" t="s">
        <v>24</v>
      </c>
      <c r="AK89" s="27" t="s">
        <v>24</v>
      </c>
      <c r="AL89" s="27" t="s">
        <v>5780</v>
      </c>
      <c r="AM89" s="27" t="s">
        <v>24</v>
      </c>
      <c r="AN89" s="27" t="s">
        <v>24</v>
      </c>
      <c r="AO89" s="27" t="s">
        <v>6030</v>
      </c>
      <c r="AP89" s="27" t="s">
        <v>24</v>
      </c>
      <c r="AQ89" s="27" t="s">
        <v>24</v>
      </c>
      <c r="AR89" s="27" t="s">
        <v>6332</v>
      </c>
      <c r="AS89" s="27" t="s">
        <v>24</v>
      </c>
      <c r="AT89" s="27" t="s">
        <v>24</v>
      </c>
      <c r="AU89" s="27" t="s">
        <v>6748</v>
      </c>
      <c r="AV89" s="27" t="s">
        <v>24</v>
      </c>
      <c r="AW89" s="27" t="s">
        <v>24</v>
      </c>
      <c r="AX89" s="27" t="s">
        <v>24</v>
      </c>
      <c r="AY89" s="27" t="s">
        <v>24</v>
      </c>
      <c r="AZ89" s="27" t="s">
        <v>24</v>
      </c>
      <c r="BA89" s="27" t="s">
        <v>24</v>
      </c>
      <c r="BB89" s="27" t="s">
        <v>24</v>
      </c>
      <c r="BC89" s="27" t="s">
        <v>24</v>
      </c>
      <c r="BD89" s="27" t="s">
        <v>24</v>
      </c>
      <c r="BE89" s="27" t="s">
        <v>24</v>
      </c>
      <c r="BF89" s="27" t="s">
        <v>24</v>
      </c>
      <c r="BG89" s="27" t="s">
        <v>24</v>
      </c>
      <c r="BH89" s="27" t="s">
        <v>24</v>
      </c>
      <c r="BI89" s="27" t="s">
        <v>24</v>
      </c>
      <c r="BJ89" s="27" t="s">
        <v>24</v>
      </c>
      <c r="BK89" s="27" t="s">
        <v>24</v>
      </c>
      <c r="BL89" s="27" t="s">
        <v>24</v>
      </c>
      <c r="BM89" s="27" t="s">
        <v>24</v>
      </c>
      <c r="BN89" s="27" t="s">
        <v>24</v>
      </c>
      <c r="BO89" s="27" t="s">
        <v>24</v>
      </c>
      <c r="BP89" s="27" t="s">
        <v>24</v>
      </c>
      <c r="BQ89" s="27" t="s">
        <v>24</v>
      </c>
      <c r="BR89" s="27" t="s">
        <v>24</v>
      </c>
      <c r="BS89" s="27" t="s">
        <v>24</v>
      </c>
      <c r="BT89" s="27" t="s">
        <v>24</v>
      </c>
      <c r="BU89" s="27" t="s">
        <v>24</v>
      </c>
      <c r="BV89" s="27" t="s">
        <v>24</v>
      </c>
      <c r="BW89" s="27" t="s">
        <v>24</v>
      </c>
      <c r="BX89" s="27" t="s">
        <v>24</v>
      </c>
      <c r="BY89" s="27" t="s">
        <v>24</v>
      </c>
      <c r="BZ89" s="27" t="s">
        <v>24</v>
      </c>
      <c r="CA89" s="27" t="s">
        <v>24</v>
      </c>
      <c r="CB89" s="27" t="s">
        <v>24</v>
      </c>
      <c r="CC89" s="27" t="s">
        <v>24</v>
      </c>
      <c r="CD89" s="27" t="s">
        <v>24</v>
      </c>
      <c r="CE89" s="27" t="s">
        <v>24</v>
      </c>
      <c r="CF89" s="27" t="s">
        <v>24</v>
      </c>
      <c r="CG89" s="27" t="s">
        <v>24</v>
      </c>
      <c r="CH89" s="27" t="s">
        <v>24</v>
      </c>
      <c r="CI89" s="27" t="s">
        <v>24</v>
      </c>
      <c r="CJ89" s="27" t="s">
        <v>24</v>
      </c>
      <c r="CK89" s="27" t="s">
        <v>24</v>
      </c>
      <c r="CL89" s="27" t="s">
        <v>24</v>
      </c>
      <c r="CM89" s="27" t="s">
        <v>24</v>
      </c>
      <c r="CN89" s="27" t="s">
        <v>24</v>
      </c>
      <c r="CO89" s="27" t="s">
        <v>24</v>
      </c>
      <c r="CQ89" s="28">
        <f t="shared" si="1786"/>
        <v>3</v>
      </c>
      <c r="CR89" s="28">
        <f t="shared" si="1787"/>
        <v>4</v>
      </c>
      <c r="CS89" s="28">
        <f t="shared" si="1788"/>
        <v>1</v>
      </c>
      <c r="CT89" s="28">
        <f t="shared" si="1789"/>
        <v>4</v>
      </c>
      <c r="CU89" s="28">
        <f t="shared" si="1790"/>
        <v>1</v>
      </c>
      <c r="CV89" s="28">
        <f t="shared" si="1791"/>
        <v>3</v>
      </c>
      <c r="CW89" s="28">
        <f t="shared" si="1792"/>
        <v>1</v>
      </c>
      <c r="CX89" s="28">
        <f t="shared" si="1793"/>
        <v>4</v>
      </c>
      <c r="CY89" s="28">
        <f t="shared" si="1794"/>
        <v>0</v>
      </c>
      <c r="CZ89" s="28">
        <f t="shared" si="1795"/>
        <v>0</v>
      </c>
      <c r="DA89" s="28">
        <f t="shared" si="1796"/>
        <v>0</v>
      </c>
      <c r="DB89" s="28">
        <f t="shared" si="1797"/>
        <v>0</v>
      </c>
      <c r="DC89" s="28">
        <f t="shared" si="1798"/>
        <v>0</v>
      </c>
      <c r="DD89" s="28">
        <f t="shared" si="1799"/>
        <v>1</v>
      </c>
      <c r="DE89" s="28">
        <f t="shared" si="1800"/>
        <v>0</v>
      </c>
      <c r="DF89" s="28">
        <f t="shared" si="1801"/>
        <v>0</v>
      </c>
      <c r="DG89" s="28">
        <f t="shared" si="1802"/>
        <v>0</v>
      </c>
      <c r="DH89" s="28">
        <f t="shared" si="1803"/>
        <v>0</v>
      </c>
      <c r="DI89" s="28">
        <f t="shared" si="1804"/>
        <v>0</v>
      </c>
      <c r="DJ89" s="28">
        <f t="shared" si="1805"/>
        <v>0</v>
      </c>
      <c r="DK89" s="28">
        <f t="shared" si="1806"/>
        <v>0</v>
      </c>
      <c r="DL89" s="28">
        <f t="shared" si="1807"/>
        <v>0</v>
      </c>
      <c r="DM89" s="28">
        <f t="shared" si="1808"/>
        <v>0</v>
      </c>
      <c r="DN89" s="28">
        <f t="shared" si="1809"/>
        <v>0</v>
      </c>
      <c r="DO89" s="28">
        <f t="shared" si="1810"/>
        <v>0</v>
      </c>
      <c r="DP89" s="28">
        <f t="shared" si="1811"/>
        <v>1</v>
      </c>
      <c r="DR89">
        <f t="shared" si="1812"/>
        <v>2</v>
      </c>
      <c r="DS89">
        <f t="shared" si="1813"/>
        <v>1</v>
      </c>
      <c r="DT89">
        <f t="shared" si="1814"/>
        <v>4</v>
      </c>
      <c r="DU89">
        <f t="shared" si="1815"/>
        <v>0</v>
      </c>
      <c r="DV89">
        <f t="shared" si="1816"/>
        <v>10</v>
      </c>
      <c r="DW89">
        <f t="shared" si="1817"/>
        <v>1</v>
      </c>
      <c r="DX89">
        <f t="shared" si="1818"/>
        <v>0</v>
      </c>
      <c r="DY89">
        <f t="shared" si="1819"/>
        <v>0</v>
      </c>
      <c r="DZ89">
        <f t="shared" si="1820"/>
        <v>0</v>
      </c>
      <c r="EA89">
        <f t="shared" si="1821"/>
        <v>0</v>
      </c>
      <c r="EB89">
        <f t="shared" si="1822"/>
        <v>0</v>
      </c>
      <c r="EC89">
        <f t="shared" si="1823"/>
        <v>4</v>
      </c>
      <c r="ED89">
        <f t="shared" si="1824"/>
        <v>0</v>
      </c>
      <c r="EE89">
        <f t="shared" si="1825"/>
        <v>0</v>
      </c>
      <c r="EF89">
        <f t="shared" si="1826"/>
        <v>2</v>
      </c>
      <c r="EG89">
        <f t="shared" si="1827"/>
        <v>0</v>
      </c>
      <c r="EH89">
        <f t="shared" si="1828"/>
        <v>0</v>
      </c>
      <c r="EI89">
        <f t="shared" si="1829"/>
        <v>0</v>
      </c>
      <c r="EJ89">
        <f t="shared" si="1830"/>
        <v>0</v>
      </c>
      <c r="EK89">
        <f t="shared" si="1831"/>
        <v>0</v>
      </c>
      <c r="EL89">
        <f t="shared" si="1832"/>
        <v>2</v>
      </c>
      <c r="EM89">
        <f t="shared" si="1833"/>
        <v>0</v>
      </c>
      <c r="EN89">
        <f t="shared" si="1834"/>
        <v>0</v>
      </c>
      <c r="EO89">
        <f t="shared" si="1835"/>
        <v>1</v>
      </c>
      <c r="EP89">
        <f t="shared" si="1836"/>
        <v>0</v>
      </c>
      <c r="EQ89">
        <f t="shared" si="1837"/>
        <v>0</v>
      </c>
      <c r="ER89">
        <f t="shared" si="1838"/>
        <v>2</v>
      </c>
      <c r="ES89">
        <f t="shared" si="1839"/>
        <v>0</v>
      </c>
      <c r="ET89">
        <f t="shared" si="1840"/>
        <v>0</v>
      </c>
      <c r="EU89">
        <f t="shared" si="1841"/>
        <v>3</v>
      </c>
      <c r="EV89">
        <f t="shared" si="1842"/>
        <v>0</v>
      </c>
      <c r="EW89">
        <f t="shared" si="1843"/>
        <v>0</v>
      </c>
      <c r="EX89">
        <f t="shared" si="1844"/>
        <v>4</v>
      </c>
      <c r="EY89">
        <f t="shared" si="1845"/>
        <v>0</v>
      </c>
      <c r="EZ89">
        <f t="shared" si="1846"/>
        <v>0</v>
      </c>
      <c r="FA89">
        <f t="shared" si="1847"/>
        <v>4</v>
      </c>
      <c r="FB89">
        <f t="shared" si="1848"/>
        <v>0</v>
      </c>
      <c r="FC89">
        <f t="shared" si="1849"/>
        <v>0</v>
      </c>
      <c r="FD89">
        <f t="shared" si="1850"/>
        <v>0</v>
      </c>
      <c r="FE89">
        <f t="shared" si="1851"/>
        <v>0</v>
      </c>
      <c r="FF89">
        <f t="shared" si="1852"/>
        <v>0</v>
      </c>
      <c r="FG89">
        <f t="shared" si="1853"/>
        <v>0</v>
      </c>
      <c r="FH89">
        <f t="shared" si="1854"/>
        <v>0</v>
      </c>
      <c r="FI89">
        <f t="shared" si="1855"/>
        <v>0</v>
      </c>
      <c r="FJ89">
        <f t="shared" si="1856"/>
        <v>0</v>
      </c>
      <c r="FK89">
        <f t="shared" si="1857"/>
        <v>0</v>
      </c>
      <c r="FL89">
        <f t="shared" si="1858"/>
        <v>0</v>
      </c>
      <c r="FM89">
        <f t="shared" si="1859"/>
        <v>0</v>
      </c>
      <c r="FN89">
        <f t="shared" si="1860"/>
        <v>0</v>
      </c>
      <c r="FO89">
        <f t="shared" si="1861"/>
        <v>0</v>
      </c>
      <c r="FP89">
        <f t="shared" si="1862"/>
        <v>0</v>
      </c>
      <c r="FQ89">
        <f t="shared" si="1863"/>
        <v>0</v>
      </c>
      <c r="FR89">
        <f t="shared" si="1864"/>
        <v>0</v>
      </c>
      <c r="FS89">
        <f t="shared" si="1865"/>
        <v>0</v>
      </c>
      <c r="FT89">
        <f t="shared" si="1866"/>
        <v>0</v>
      </c>
      <c r="FU89">
        <f t="shared" si="1867"/>
        <v>0</v>
      </c>
      <c r="FV89">
        <f t="shared" si="1868"/>
        <v>0</v>
      </c>
      <c r="FW89">
        <f t="shared" si="1869"/>
        <v>0</v>
      </c>
      <c r="FX89">
        <f t="shared" si="1870"/>
        <v>0</v>
      </c>
      <c r="FY89">
        <f t="shared" si="1871"/>
        <v>0</v>
      </c>
      <c r="FZ89">
        <f t="shared" si="1872"/>
        <v>0</v>
      </c>
      <c r="GA89">
        <f t="shared" si="1873"/>
        <v>0</v>
      </c>
      <c r="GB89">
        <f t="shared" si="1874"/>
        <v>0</v>
      </c>
      <c r="GC89">
        <f t="shared" si="1875"/>
        <v>0</v>
      </c>
      <c r="GD89">
        <f t="shared" si="1876"/>
        <v>0</v>
      </c>
      <c r="GE89">
        <f t="shared" si="1877"/>
        <v>0</v>
      </c>
      <c r="GF89">
        <f t="shared" si="1878"/>
        <v>0</v>
      </c>
      <c r="GG89">
        <f t="shared" si="1879"/>
        <v>0</v>
      </c>
      <c r="GH89">
        <f t="shared" si="1880"/>
        <v>0</v>
      </c>
      <c r="GI89">
        <f t="shared" si="1881"/>
        <v>0</v>
      </c>
      <c r="GJ89">
        <f t="shared" si="1882"/>
        <v>0</v>
      </c>
      <c r="GK89">
        <f t="shared" si="1883"/>
        <v>0</v>
      </c>
      <c r="GL89">
        <f t="shared" si="1884"/>
        <v>0</v>
      </c>
      <c r="GM89">
        <f t="shared" si="1885"/>
        <v>0</v>
      </c>
      <c r="GN89">
        <f t="shared" si="1886"/>
        <v>0</v>
      </c>
      <c r="GO89">
        <f t="shared" si="1887"/>
        <v>0</v>
      </c>
      <c r="GP89">
        <f t="shared" si="1888"/>
        <v>0</v>
      </c>
      <c r="GQ89">
        <f t="shared" si="1889"/>
        <v>0</v>
      </c>
      <c r="GR89">
        <f t="shared" si="1890"/>
        <v>0</v>
      </c>
      <c r="GS89">
        <f t="shared" si="1891"/>
        <v>0</v>
      </c>
      <c r="GT89">
        <f t="shared" si="1892"/>
        <v>0</v>
      </c>
      <c r="GU89">
        <f t="shared" si="1893"/>
        <v>0</v>
      </c>
      <c r="GW89" s="28">
        <f t="shared" si="1894"/>
        <v>6.0238383066771393</v>
      </c>
      <c r="GX89" s="28">
        <f t="shared" si="1895"/>
        <v>0</v>
      </c>
      <c r="GY89" s="28">
        <f t="shared" si="1896"/>
        <v>0.54003685840701343</v>
      </c>
      <c r="GZ89" s="28">
        <f t="shared" si="1897"/>
        <v>0</v>
      </c>
      <c r="HA89" s="28">
        <f t="shared" si="1898"/>
        <v>0</v>
      </c>
      <c r="HB89" s="28">
        <f t="shared" si="1899"/>
        <v>6.2938567358806461</v>
      </c>
      <c r="HC89" s="28">
        <f t="shared" si="1900"/>
        <v>0.54418473561908365</v>
      </c>
      <c r="HE89">
        <f>IFERROR(VLOOKUP(_xlfn.NUMBERVALUE(MID(L89, SEARCH("!", L89)+1, SEARCH("+", L89)-SEARCH("!", L89)-1)), Rankings!$A$2:$BK$129, 63, FALSE),0)</f>
        <v>0.80391752131048844</v>
      </c>
      <c r="HF89">
        <f>IFERROR(VLOOKUP(_xlfn.NUMBERVALUE(MID(M89, SEARCH("!", M89)+1, SEARCH("+", M89)-SEARCH("!", M89)-1)), Rankings!$A$2:$BK$129, 63, FALSE),0)</f>
        <v>0.33094823042334121</v>
      </c>
      <c r="HG89">
        <f>IFERROR(VLOOKUP(_xlfn.NUMBERVALUE(MID(N89, SEARCH("!", N89)+1, SEARCH("+", N89)-SEARCH("!", N89)-1)), Rankings!$A$2:$BK$129, 63, FALSE),0)</f>
        <v>0.52069036350182252</v>
      </c>
      <c r="HH89">
        <f>IFERROR(VLOOKUP(_xlfn.NUMBERVALUE(MID(O89, SEARCH("!", O89)+1, SEARCH("+", O89)-SEARCH("!", O89)-1)), Rankings!$A$2:$BK$129, 63, FALSE),0)</f>
        <v>0</v>
      </c>
      <c r="HI89">
        <f>IFERROR(VLOOKUP(_xlfn.NUMBERVALUE(MID(P89, SEARCH("!", P89)+1, SEARCH("+", P89)-SEARCH("!", P89)-1)), Rankings!$A$2:$BK$129, 63, FALSE),0)</f>
        <v>0.54003685840701343</v>
      </c>
      <c r="HJ89">
        <f>IFERROR(VLOOKUP(_xlfn.NUMBERVALUE(MID(Q89, SEARCH("!", Q89)+1, SEARCH("+", Q89)-SEARCH("!", Q89)-1)), Rankings!$A$2:$BK$129, 63, FALSE),0)</f>
        <v>0.29127396251073551</v>
      </c>
      <c r="HK89">
        <f>IFERROR(VLOOKUP(_xlfn.NUMBERVALUE(MID(R89, SEARCH("!", R89)+1, SEARCH("+", R89)-SEARCH("!", R89)-1)), Rankings!$A$2:$BK$129, 63, FALSE),0)</f>
        <v>0</v>
      </c>
      <c r="HL89">
        <f>IFERROR(VLOOKUP(_xlfn.NUMBERVALUE(MID(S89, SEARCH("!", S89)+1, SEARCH("+", S89)-SEARCH("!", S89)-1)), Rankings!$A$2:$BK$129, 63, FALSE),0)</f>
        <v>0</v>
      </c>
      <c r="HM89">
        <f>IFERROR(VLOOKUP(_xlfn.NUMBERVALUE(MID(T89, SEARCH("!", T89)+1, SEARCH("+", T89)-SEARCH("!", T89)-1)), Rankings!$A$2:$BK$129, 63, FALSE),0)</f>
        <v>0</v>
      </c>
      <c r="HN89">
        <f>IFERROR(VLOOKUP(_xlfn.NUMBERVALUE(MID(U89, SEARCH("!", U89)+1, SEARCH("+", U89)-SEARCH("!", U89)-1)), Rankings!$A$2:$BK$129, 63, FALSE),0)</f>
        <v>0</v>
      </c>
      <c r="HO89">
        <f>IFERROR(VLOOKUP(_xlfn.NUMBERVALUE(MID(V89, SEARCH("!", V89)+1, SEARCH("+", V89)-SEARCH("!", V89)-1)), Rankings!$A$2:$BK$129, 63, FALSE),0)</f>
        <v>0</v>
      </c>
      <c r="HP89">
        <f>IFERROR(VLOOKUP(_xlfn.NUMBERVALUE(MID(W89, SEARCH("!", W89)+1, SEARCH("+", W89)-SEARCH("!", W89)-1)), Rankings!$A$2:$BK$129, 63, FALSE),0)</f>
        <v>0.37792062575640611</v>
      </c>
      <c r="HQ89">
        <f>IFERROR(VLOOKUP(_xlfn.NUMBERVALUE(MID(X89, SEARCH("!", X89)+1, SEARCH("+", X89)-SEARCH("!", X89)-1)), Rankings!$A$2:$BK$129, 63, FALSE),0)</f>
        <v>0</v>
      </c>
      <c r="HR89">
        <f>IFERROR(VLOOKUP(_xlfn.NUMBERVALUE(MID(Y89, SEARCH("!", Y89)+1, SEARCH("+", Y89)-SEARCH("!", Y89)-1)), Rankings!$A$2:$BK$129, 63, FALSE),0)</f>
        <v>0</v>
      </c>
      <c r="HS89">
        <f>IFERROR(VLOOKUP(_xlfn.NUMBERVALUE(MID(Z89, SEARCH("!", Z89)+1, SEARCH("+", Z89)-SEARCH("!", Z89)-1)), Rankings!$A$2:$BK$129, 63, FALSE),0)</f>
        <v>0.82959342066499908</v>
      </c>
      <c r="HT89">
        <f>IFERROR(VLOOKUP(_xlfn.NUMBERVALUE(MID(AA89, SEARCH("!", AA89)+1, SEARCH("+", AA89)-SEARCH("!", AA89)-1)), Rankings!$A$2:$BK$129, 63, FALSE),0)</f>
        <v>0</v>
      </c>
      <c r="HU89">
        <f>IFERROR(VLOOKUP(_xlfn.NUMBERVALUE(MID(AB89, SEARCH("!", AB89)+1, SEARCH("+", AB89)-SEARCH("!", AB89)-1)), Rankings!$A$2:$BK$129, 63, FALSE),0)</f>
        <v>0</v>
      </c>
      <c r="HV89">
        <f>IFERROR(VLOOKUP(_xlfn.NUMBERVALUE(MID(AC89, SEARCH("!", AC89)+1, SEARCH("+", AC89)-SEARCH("!", AC89)-1)), Rankings!$A$2:$BK$129, 63, FALSE),0)</f>
        <v>0</v>
      </c>
      <c r="HW89">
        <f>IFERROR(VLOOKUP(_xlfn.NUMBERVALUE(MID(AD89, SEARCH("!", AD89)+1, SEARCH("+", AD89)-SEARCH("!", AD89)-1)), Rankings!$A$2:$BK$129, 63, FALSE),0)</f>
        <v>0</v>
      </c>
      <c r="HX89">
        <f>IFERROR(VLOOKUP(_xlfn.NUMBERVALUE(MID(AE89, SEARCH("!", AE89)+1, SEARCH("+", AE89)-SEARCH("!", AE89)-1)), Rankings!$A$2:$BK$129, 63, FALSE),0)</f>
        <v>0</v>
      </c>
      <c r="HY89">
        <f>IFERROR(VLOOKUP(_xlfn.NUMBERVALUE(MID(AF89, SEARCH("!", AF89)+1, SEARCH("+", AF89)-SEARCH("!", AF89)-1)), Rankings!$A$2:$BK$129, 63, FALSE),0)</f>
        <v>0.38337179356132184</v>
      </c>
      <c r="HZ89">
        <f>IFERROR(VLOOKUP(_xlfn.NUMBERVALUE(MID(AG89, SEARCH("!", AG89)+1, SEARCH("+", AG89)-SEARCH("!", AG89)-1)), Rankings!$A$2:$BK$129, 63, FALSE),0)</f>
        <v>0</v>
      </c>
      <c r="IA89">
        <f>IFERROR(VLOOKUP(_xlfn.NUMBERVALUE(MID(AH89, SEARCH("!", AH89)+1, SEARCH("+", AH89)-SEARCH("!", AH89)-1)), Rankings!$A$2:$BK$129, 63, FALSE),0)</f>
        <v>0</v>
      </c>
      <c r="IB89">
        <f>IFERROR(VLOOKUP(_xlfn.NUMBERVALUE(MID(AI89, SEARCH("!", AI89)+1, SEARCH("+", AI89)-SEARCH("!", AI89)-1)), Rankings!$A$2:$BK$129, 63, FALSE),0)</f>
        <v>0.45152993003332942</v>
      </c>
      <c r="IC89">
        <f>IFERROR(VLOOKUP(_xlfn.NUMBERVALUE(MID(AJ89, SEARCH("!", AJ89)+1, SEARCH("+", AJ89)-SEARCH("!", AJ89)-1)), Rankings!$A$2:$BK$129, 63, FALSE),0)</f>
        <v>0</v>
      </c>
      <c r="ID89">
        <f>IFERROR(VLOOKUP(_xlfn.NUMBERVALUE(MID(AK89, SEARCH("!", AK89)+1, SEARCH("+", AK89)-SEARCH("!", AK89)-1)), Rankings!$A$2:$BK$129, 63, FALSE),0)</f>
        <v>0</v>
      </c>
      <c r="IE89">
        <f>IFERROR(VLOOKUP(_xlfn.NUMBERVALUE(MID(AL89, SEARCH("!", AL89)+1, SEARCH("+", AL89)-SEARCH("!", AL89)-1)), Rankings!$A$2:$BK$129, 63, FALSE),0)</f>
        <v>0.58916834362897619</v>
      </c>
      <c r="IF89">
        <f>IFERROR(VLOOKUP(_xlfn.NUMBERVALUE(MID(AM89, SEARCH("!", AM89)+1, SEARCH("+", AM89)-SEARCH("!", AM89)-1)), Rankings!$A$2:$BK$129, 63, FALSE),0)</f>
        <v>0</v>
      </c>
      <c r="IG89">
        <f>IFERROR(VLOOKUP(_xlfn.NUMBERVALUE(MID(AN89, SEARCH("!", AN89)+1, SEARCH("+", AN89)-SEARCH("!", AN89)-1)), Rankings!$A$2:$BK$129, 63, FALSE),0)</f>
        <v>0</v>
      </c>
      <c r="IH89">
        <f>IFERROR(VLOOKUP(_xlfn.NUMBERVALUE(MID(AO89, SEARCH("!", AO89)+1, SEARCH("+", AO89)-SEARCH("!", AO89)-1)), Rankings!$A$2:$BK$129, 63, FALSE),0)</f>
        <v>0.29045954332099588</v>
      </c>
      <c r="II89">
        <f>IFERROR(VLOOKUP(_xlfn.NUMBERVALUE(MID(AP89, SEARCH("!", AP89)+1, SEARCH("+", AP89)-SEARCH("!", AP89)-1)), Rankings!$A$2:$BK$129, 63, FALSE),0)</f>
        <v>0</v>
      </c>
      <c r="IJ89">
        <f>IFERROR(VLOOKUP(_xlfn.NUMBERVALUE(MID(AQ89, SEARCH("!", AQ89)+1, SEARCH("+", AQ89)-SEARCH("!", AQ89)-1)), Rankings!$A$2:$BK$129, 63, FALSE),0)</f>
        <v>0</v>
      </c>
      <c r="IK89">
        <f>IFERROR(VLOOKUP(_xlfn.NUMBERVALUE(MID(AR89, SEARCH("!", AR89)+1, SEARCH("+", AR89)-SEARCH("!", AR89)-1)), Rankings!$A$2:$BK$129, 63, FALSE),0)</f>
        <v>0.55670508415366138</v>
      </c>
      <c r="IL89">
        <f>IFERROR(VLOOKUP(_xlfn.NUMBERVALUE(MID(AS89, SEARCH("!", AS89)+1, SEARCH("+", AS89)-SEARCH("!", AS89)-1)), Rankings!$A$2:$BK$129, 63, FALSE),0)</f>
        <v>0</v>
      </c>
      <c r="IM89">
        <f>IFERROR(VLOOKUP(_xlfn.NUMBERVALUE(MID(AT89, SEARCH("!", AT89)+1, SEARCH("+", AT89)-SEARCH("!", AT89)-1)), Rankings!$A$2:$BK$129, 63, FALSE),0)</f>
        <v>0</v>
      </c>
      <c r="IN89">
        <f>IFERROR(VLOOKUP(_xlfn.NUMBERVALUE(MID(AU89, SEARCH("!", AU89)+1, SEARCH("+", AU89)-SEARCH("!", AU89)-1)), Rankings!$A$2:$BK$129, 63, FALSE),0)</f>
        <v>0.59825948781106209</v>
      </c>
      <c r="IO89">
        <f>IFERROR(VLOOKUP(_xlfn.NUMBERVALUE(MID(AV89, SEARCH("!", AV89)+1, SEARCH("+", AV89)-SEARCH("!", AV89)-1)), Rankings!$A$2:$BK$129, 63, FALSE),0)</f>
        <v>0</v>
      </c>
      <c r="IP89">
        <f>IFERROR(VLOOKUP(_xlfn.NUMBERVALUE(MID(AW89, SEARCH("!", AW89)+1, SEARCH("+", AW89)-SEARCH("!", AW89)-1)), Rankings!$A$2:$BK$129, 63, FALSE),0)</f>
        <v>0</v>
      </c>
      <c r="IQ89">
        <f>IFERROR(VLOOKUP(_xlfn.NUMBERVALUE(MID(AX89, SEARCH("!", AX89)+1, SEARCH("+", AX89)-SEARCH("!", AX89)-1)), Rankings!$A$2:$BK$129, 63, FALSE),0)</f>
        <v>0</v>
      </c>
      <c r="IR89">
        <f>IFERROR(VLOOKUP(_xlfn.NUMBERVALUE(MID(AY89, SEARCH("!", AY89)+1, SEARCH("+", AY89)-SEARCH("!", AY89)-1)), Rankings!$A$2:$BK$129, 63, FALSE),0)</f>
        <v>0</v>
      </c>
      <c r="IS89">
        <f>IFERROR(VLOOKUP(_xlfn.NUMBERVALUE(MID(AZ89, SEARCH("!", AZ89)+1, SEARCH("+", AZ89)-SEARCH("!", AZ89)-1)), Rankings!$A$2:$BK$129, 63, FALSE),0)</f>
        <v>0</v>
      </c>
      <c r="IT89">
        <f>IFERROR(VLOOKUP(_xlfn.NUMBERVALUE(MID(BA89, SEARCH("!", BA89)+1, SEARCH("+", BA89)-SEARCH("!", BA89)-1)), Rankings!$A$2:$BK$129, 63, FALSE),0)</f>
        <v>0</v>
      </c>
      <c r="IU89">
        <f>IFERROR(VLOOKUP(_xlfn.NUMBERVALUE(MID(BB89, SEARCH("!", BB89)+1, SEARCH("+", BB89)-SEARCH("!", BB89)-1)), Rankings!$A$2:$BK$129, 63, FALSE),0)</f>
        <v>0</v>
      </c>
      <c r="IV89">
        <f>IFERROR(VLOOKUP(_xlfn.NUMBERVALUE(MID(BC89, SEARCH("!", BC89)+1, SEARCH("+", BC89)-SEARCH("!", BC89)-1)), Rankings!$A$2:$BK$129, 63, FALSE),0)</f>
        <v>0</v>
      </c>
      <c r="IW89">
        <f>IFERROR(VLOOKUP(_xlfn.NUMBERVALUE(MID(BD89, SEARCH("!", BD89)+1, SEARCH("+", BD89)-SEARCH("!", BD89)-1)), Rankings!$A$2:$BK$129, 63, FALSE),0)</f>
        <v>0</v>
      </c>
      <c r="IX89">
        <f>IFERROR(VLOOKUP(_xlfn.NUMBERVALUE(MID(BE89, SEARCH("!", BE89)+1, SEARCH("+", BE89)-SEARCH("!", BE89)-1)), Rankings!$A$2:$BK$129, 63, FALSE),0)</f>
        <v>0</v>
      </c>
      <c r="IY89">
        <f>IFERROR(VLOOKUP(_xlfn.NUMBERVALUE(MID(BF89, SEARCH("!", BF89)+1, SEARCH("+", BF89)-SEARCH("!", BF89)-1)), Rankings!$A$2:$BK$129, 63, FALSE),0)</f>
        <v>0</v>
      </c>
      <c r="IZ89">
        <f>IFERROR(VLOOKUP(_xlfn.NUMBERVALUE(MID(BG89, SEARCH("!", BG89)+1, SEARCH("+", BG89)-SEARCH("!", BG89)-1)), Rankings!$A$2:$BK$129, 63, FALSE),0)</f>
        <v>0</v>
      </c>
      <c r="JA89">
        <f>IFERROR(VLOOKUP(_xlfn.NUMBERVALUE(MID(BH89, SEARCH("!", BH89)+1, SEARCH("+", BH89)-SEARCH("!", BH89)-1)), Rankings!$A$2:$BK$129, 63, FALSE),0)</f>
        <v>0</v>
      </c>
      <c r="JB89">
        <f>IFERROR(VLOOKUP(_xlfn.NUMBERVALUE(MID(BI89, SEARCH("!", BI89)+1, SEARCH("+", BI89)-SEARCH("!", BI89)-1)), Rankings!$A$2:$BK$129, 63, FALSE),0)</f>
        <v>0</v>
      </c>
      <c r="JC89">
        <f>IFERROR(VLOOKUP(_xlfn.NUMBERVALUE(MID(BJ89, SEARCH("!", BJ89)+1, SEARCH("+", BJ89)-SEARCH("!", BJ89)-1)), Rankings!$A$2:$BK$129, 63, FALSE),0)</f>
        <v>0</v>
      </c>
      <c r="JD89">
        <f>IFERROR(VLOOKUP(_xlfn.NUMBERVALUE(MID(BK89, SEARCH("!", BK89)+1, SEARCH("+", BK89)-SEARCH("!", BK89)-1)), Rankings!$A$2:$BK$129, 63, FALSE),0)</f>
        <v>0</v>
      </c>
      <c r="JE89">
        <f>IFERROR(VLOOKUP(_xlfn.NUMBERVALUE(MID(BL89, SEARCH("!", BL89)+1, SEARCH("+", BL89)-SEARCH("!", BL89)-1)), Rankings!$A$2:$BK$129, 63, FALSE),0)</f>
        <v>0</v>
      </c>
      <c r="JF89">
        <f>IFERROR(VLOOKUP(_xlfn.NUMBERVALUE(MID(BM89, SEARCH("!", BM89)+1, SEARCH("+", BM89)-SEARCH("!", BM89)-1)), Rankings!$A$2:$BK$129, 63, FALSE),0)</f>
        <v>0</v>
      </c>
      <c r="JG89">
        <f>IFERROR(VLOOKUP(_xlfn.NUMBERVALUE(MID(BN89, SEARCH("!", BN89)+1, SEARCH("+", BN89)-SEARCH("!", BN89)-1)), Rankings!$A$2:$BK$129, 63, FALSE),0)</f>
        <v>0</v>
      </c>
      <c r="JH89">
        <f>IFERROR(VLOOKUP(_xlfn.NUMBERVALUE(MID(BO89, SEARCH("!", BO89)+1, SEARCH("+", BO89)-SEARCH("!", BO89)-1)), Rankings!$A$2:$BK$129, 63, FALSE),0)</f>
        <v>0</v>
      </c>
      <c r="JI89">
        <f>IFERROR(VLOOKUP(_xlfn.NUMBERVALUE(MID(BP89, SEARCH("!", BP89)+1, SEARCH("+", BP89)-SEARCH("!", BP89)-1)), Rankings!$A$2:$BK$129, 63, FALSE),0)</f>
        <v>0</v>
      </c>
      <c r="JJ89">
        <f>IFERROR(VLOOKUP(_xlfn.NUMBERVALUE(MID(BQ89, SEARCH("!", BQ89)+1, SEARCH("+", BQ89)-SEARCH("!", BQ89)-1)), Rankings!$A$2:$BK$129, 63, FALSE),0)</f>
        <v>0</v>
      </c>
      <c r="JK89">
        <f>IFERROR(VLOOKUP(_xlfn.NUMBERVALUE(MID(BR89, SEARCH("!", BR89)+1, SEARCH("+", BR89)-SEARCH("!", BR89)-1)), Rankings!$A$2:$BK$129, 63, FALSE),0)</f>
        <v>0</v>
      </c>
      <c r="JL89">
        <f>IFERROR(VLOOKUP(_xlfn.NUMBERVALUE(MID(BS89, SEARCH("!", BS89)+1, SEARCH("+", BS89)-SEARCH("!", BS89)-1)), Rankings!$A$2:$BK$129, 63, FALSE),0)</f>
        <v>0</v>
      </c>
      <c r="JM89">
        <f>IFERROR(VLOOKUP(_xlfn.NUMBERVALUE(MID(BT89, SEARCH("!", BT89)+1, SEARCH("+", BT89)-SEARCH("!", BT89)-1)), Rankings!$A$2:$BK$129, 63, FALSE),0)</f>
        <v>0</v>
      </c>
      <c r="JN89">
        <f>IFERROR(VLOOKUP(_xlfn.NUMBERVALUE(MID(BU89, SEARCH("!", BU89)+1, SEARCH("+", BU89)-SEARCH("!", BU89)-1)), Rankings!$A$2:$BK$129, 63, FALSE),0)</f>
        <v>0</v>
      </c>
      <c r="JO89">
        <f>IFERROR(VLOOKUP(_xlfn.NUMBERVALUE(MID(BV89, SEARCH("!", BV89)+1, SEARCH("+", BV89)-SEARCH("!", BV89)-1)), Rankings!$A$2:$BK$129, 63, FALSE),0)</f>
        <v>0</v>
      </c>
      <c r="JP89">
        <f>IFERROR(VLOOKUP(_xlfn.NUMBERVALUE(MID(BW89, SEARCH("!", BW89)+1, SEARCH("+", BW89)-SEARCH("!", BW89)-1)), Rankings!$A$2:$BK$129, 63, FALSE),0)</f>
        <v>0</v>
      </c>
      <c r="JQ89">
        <f>IFERROR(VLOOKUP(_xlfn.NUMBERVALUE(MID(BX89, SEARCH("!", BX89)+1, SEARCH("+", BX89)-SEARCH("!", BX89)-1)), Rankings!$A$2:$BK$129, 63, FALSE),0)</f>
        <v>0</v>
      </c>
      <c r="JR89">
        <f>IFERROR(VLOOKUP(_xlfn.NUMBERVALUE(MID(BY89, SEARCH("!", BY89)+1, SEARCH("+", BY89)-SEARCH("!", BY89)-1)), Rankings!$A$2:$BK$129, 63, FALSE),0)</f>
        <v>0</v>
      </c>
      <c r="JS89">
        <f>IFERROR(VLOOKUP(_xlfn.NUMBERVALUE(MID(BZ89, SEARCH("!", BZ89)+1, SEARCH("+", BZ89)-SEARCH("!", BZ89)-1)), Rankings!$A$2:$BK$129, 63, FALSE),0)</f>
        <v>0</v>
      </c>
      <c r="JT89">
        <f>IFERROR(VLOOKUP(_xlfn.NUMBERVALUE(MID(CA89, SEARCH("!", CA89)+1, SEARCH("+", CA89)-SEARCH("!", CA89)-1)), Rankings!$A$2:$BK$129, 63, FALSE),0)</f>
        <v>0</v>
      </c>
      <c r="JU89">
        <f>IFERROR(VLOOKUP(_xlfn.NUMBERVALUE(MID(CB89, SEARCH("!", CB89)+1, SEARCH("+", CB89)-SEARCH("!", CB89)-1)), Rankings!$A$2:$BK$129, 63, FALSE),0)</f>
        <v>0</v>
      </c>
      <c r="JV89">
        <f>IFERROR(VLOOKUP(_xlfn.NUMBERVALUE(MID(CC89, SEARCH("!", CC89)+1, SEARCH("+", CC89)-SEARCH("!", CC89)-1)), Rankings!$A$2:$BK$129, 63, FALSE),0)</f>
        <v>0</v>
      </c>
      <c r="JW89">
        <f>IFERROR(VLOOKUP(_xlfn.NUMBERVALUE(MID(CD89, SEARCH("!", CD89)+1, SEARCH("+", CD89)-SEARCH("!", CD89)-1)), Rankings!$A$2:$BK$129, 63, FALSE),0)</f>
        <v>0</v>
      </c>
      <c r="JX89">
        <f>IFERROR(VLOOKUP(_xlfn.NUMBERVALUE(MID(CE89, SEARCH("!", CE89)+1, SEARCH("+", CE89)-SEARCH("!", CE89)-1)), Rankings!$A$2:$BK$129, 63, FALSE),0)</f>
        <v>0</v>
      </c>
      <c r="JY89">
        <f>IFERROR(VLOOKUP(_xlfn.NUMBERVALUE(MID(CF89, SEARCH("!", CF89)+1, SEARCH("+", CF89)-SEARCH("!", CF89)-1)), Rankings!$A$2:$BK$129, 63, FALSE),0)</f>
        <v>0</v>
      </c>
      <c r="JZ89">
        <f>IFERROR(VLOOKUP(_xlfn.NUMBERVALUE(MID(CG89, SEARCH("!", CG89)+1, SEARCH("+", CG89)-SEARCH("!", CG89)-1)), Rankings!$A$2:$BK$129, 63, FALSE),0)</f>
        <v>0</v>
      </c>
      <c r="KA89">
        <f>IFERROR(VLOOKUP(_xlfn.NUMBERVALUE(MID(CH89, SEARCH("!", CH89)+1, SEARCH("+", CH89)-SEARCH("!", CH89)-1)), Rankings!$A$2:$BK$129, 63, FALSE),0)</f>
        <v>0</v>
      </c>
      <c r="KB89">
        <f>IFERROR(VLOOKUP(_xlfn.NUMBERVALUE(MID(CI89, SEARCH("!", CI89)+1, SEARCH("+", CI89)-SEARCH("!", CI89)-1)), Rankings!$A$2:$BK$129, 63, FALSE),0)</f>
        <v>0</v>
      </c>
      <c r="KC89">
        <f>IFERROR(VLOOKUP(_xlfn.NUMBERVALUE(MID(CJ89, SEARCH("!", CJ89)+1, SEARCH("+", CJ89)-SEARCH("!", CJ89)-1)), Rankings!$A$2:$BK$129, 63, FALSE),0)</f>
        <v>0</v>
      </c>
      <c r="KD89">
        <f>IFERROR(VLOOKUP(_xlfn.NUMBERVALUE(MID(CK89, SEARCH("!", CK89)+1, SEARCH("+", CK89)-SEARCH("!", CK89)-1)), Rankings!$A$2:$BK$129, 63, FALSE),0)</f>
        <v>0</v>
      </c>
      <c r="KE89">
        <f>IFERROR(VLOOKUP(_xlfn.NUMBERVALUE(MID(CL89, SEARCH("!", CL89)+1, SEARCH("+", CL89)-SEARCH("!", CL89)-1)), Rankings!$A$2:$BK$129, 63, FALSE),0)</f>
        <v>0</v>
      </c>
      <c r="KF89">
        <f>IFERROR(VLOOKUP(_xlfn.NUMBERVALUE(MID(CM89, SEARCH("!", CM89)+1, SEARCH("+", CM89)-SEARCH("!", CM89)-1)), Rankings!$A$2:$BK$129, 63, FALSE),0)</f>
        <v>0</v>
      </c>
      <c r="KG89">
        <f>IFERROR(VLOOKUP(_xlfn.NUMBERVALUE(MID(CN89, SEARCH("!", CN89)+1, SEARCH("+", CN89)-SEARCH("!", CN89)-1)), Rankings!$A$2:$BK$129, 63, FALSE),0)</f>
        <v>0</v>
      </c>
      <c r="KH89">
        <f>IFERROR(VLOOKUP(_xlfn.NUMBERVALUE(MID(CO89, SEARCH("!", CO89)+1, SEARCH("+", CO89)-SEARCH("!", CO89)-1)), Rankings!$A$2:$BK$129, 63, FALSE),0)</f>
        <v>0</v>
      </c>
      <c r="KJ89" s="28">
        <f t="shared" si="1901"/>
        <v>201</v>
      </c>
      <c r="KK89" s="28">
        <f t="shared" si="1902"/>
        <v>0</v>
      </c>
      <c r="KL89" s="28">
        <f t="shared" si="1903"/>
        <v>9</v>
      </c>
      <c r="KM89" s="28">
        <f t="shared" si="1904"/>
        <v>0</v>
      </c>
      <c r="KN89" s="28">
        <f t="shared" si="1905"/>
        <v>0</v>
      </c>
      <c r="KO89" s="28">
        <f t="shared" si="1906"/>
        <v>129</v>
      </c>
      <c r="KP89" s="28">
        <f t="shared" si="1907"/>
        <v>205.5</v>
      </c>
      <c r="KQ89" s="28">
        <f t="shared" si="1908"/>
        <v>129</v>
      </c>
      <c r="KS89" s="27" t="str">
        <f t="shared" si="1909"/>
        <v>12</v>
      </c>
      <c r="KT89" s="27" t="str">
        <f t="shared" si="1910"/>
        <v>15</v>
      </c>
      <c r="KU89" s="27" t="str">
        <f t="shared" si="1911"/>
        <v>13</v>
      </c>
      <c r="KV89" s="27">
        <f t="shared" si="1912"/>
        <v>0</v>
      </c>
      <c r="KW89" s="27" t="str">
        <f t="shared" si="1913"/>
        <v>9</v>
      </c>
      <c r="KX89" s="27" t="str">
        <f t="shared" si="1914"/>
        <v>33</v>
      </c>
      <c r="KY89" s="27">
        <f t="shared" si="1915"/>
        <v>0</v>
      </c>
      <c r="KZ89" s="27">
        <f t="shared" si="1916"/>
        <v>0</v>
      </c>
      <c r="LA89" s="27">
        <f t="shared" si="1917"/>
        <v>0</v>
      </c>
      <c r="LB89" s="27">
        <f t="shared" si="1918"/>
        <v>0</v>
      </c>
      <c r="LC89" s="27">
        <f t="shared" si="1919"/>
        <v>0</v>
      </c>
      <c r="LD89" s="27" t="str">
        <f t="shared" si="1920"/>
        <v>10</v>
      </c>
      <c r="LE89" s="27">
        <f t="shared" si="1921"/>
        <v>0</v>
      </c>
      <c r="LF89" s="27">
        <f t="shared" si="1922"/>
        <v>0</v>
      </c>
      <c r="LG89" s="27" t="str">
        <f t="shared" si="1923"/>
        <v>19</v>
      </c>
      <c r="LH89" s="27">
        <f t="shared" si="1924"/>
        <v>0</v>
      </c>
      <c r="LI89" s="27">
        <f t="shared" si="1925"/>
        <v>0</v>
      </c>
      <c r="LJ89" s="27">
        <f t="shared" si="1926"/>
        <v>0</v>
      </c>
      <c r="LK89" s="27">
        <f t="shared" si="1927"/>
        <v>0</v>
      </c>
      <c r="LL89" s="27">
        <f t="shared" si="1928"/>
        <v>0</v>
      </c>
      <c r="LM89" s="27" t="str">
        <f t="shared" si="1929"/>
        <v>16</v>
      </c>
      <c r="LN89" s="27">
        <f t="shared" si="1930"/>
        <v>0</v>
      </c>
      <c r="LO89" s="27">
        <f t="shared" si="1931"/>
        <v>0</v>
      </c>
      <c r="LP89" s="27" t="str">
        <f t="shared" si="1932"/>
        <v>23</v>
      </c>
      <c r="LQ89" s="27">
        <f t="shared" si="1933"/>
        <v>0</v>
      </c>
      <c r="LR89" s="27">
        <f t="shared" si="1934"/>
        <v>0</v>
      </c>
      <c r="LS89" s="27" t="str">
        <f t="shared" si="1935"/>
        <v>10</v>
      </c>
      <c r="LT89" s="27">
        <f t="shared" si="1936"/>
        <v>0</v>
      </c>
      <c r="LU89" s="27">
        <f t="shared" si="1937"/>
        <v>0</v>
      </c>
      <c r="LV89" s="27" t="str">
        <f t="shared" si="1938"/>
        <v>28</v>
      </c>
      <c r="LW89" s="27">
        <f t="shared" si="1939"/>
        <v>0</v>
      </c>
      <c r="LX89" s="27">
        <f t="shared" si="1940"/>
        <v>0</v>
      </c>
      <c r="LY89" s="27" t="str">
        <f t="shared" si="1941"/>
        <v>9</v>
      </c>
      <c r="LZ89" s="27">
        <f t="shared" si="1942"/>
        <v>0</v>
      </c>
      <c r="MA89" s="27">
        <f t="shared" si="1943"/>
        <v>0</v>
      </c>
      <c r="MB89" s="27" t="str">
        <f t="shared" si="1944"/>
        <v>13</v>
      </c>
      <c r="MC89" s="27">
        <f t="shared" si="1945"/>
        <v>0</v>
      </c>
      <c r="MD89" s="27">
        <f t="shared" si="1946"/>
        <v>0</v>
      </c>
      <c r="ME89" s="27">
        <f t="shared" si="1947"/>
        <v>0</v>
      </c>
      <c r="MF89" s="27">
        <f t="shared" si="1948"/>
        <v>0</v>
      </c>
      <c r="MG89" s="27">
        <f t="shared" si="1949"/>
        <v>0</v>
      </c>
      <c r="MH89" s="27">
        <f t="shared" si="1950"/>
        <v>0</v>
      </c>
      <c r="MI89" s="27">
        <f t="shared" si="1951"/>
        <v>0</v>
      </c>
      <c r="MJ89" s="27">
        <f t="shared" si="1952"/>
        <v>0</v>
      </c>
      <c r="MK89" s="27">
        <f t="shared" si="1953"/>
        <v>0</v>
      </c>
      <c r="ML89" s="27">
        <f t="shared" si="1954"/>
        <v>0</v>
      </c>
      <c r="MM89" s="27">
        <f t="shared" si="1955"/>
        <v>0</v>
      </c>
      <c r="MN89" s="27">
        <f t="shared" si="1956"/>
        <v>0</v>
      </c>
      <c r="MO89" s="27">
        <f t="shared" si="1957"/>
        <v>0</v>
      </c>
      <c r="MP89" s="27">
        <f t="shared" si="1958"/>
        <v>0</v>
      </c>
      <c r="MQ89" s="27">
        <f t="shared" si="1959"/>
        <v>0</v>
      </c>
      <c r="MR89" s="27">
        <f t="shared" si="1960"/>
        <v>0</v>
      </c>
      <c r="MS89" s="27">
        <f t="shared" si="1961"/>
        <v>0</v>
      </c>
      <c r="MT89" s="27">
        <f t="shared" si="1962"/>
        <v>0</v>
      </c>
      <c r="MU89" s="27">
        <f t="shared" si="1963"/>
        <v>0</v>
      </c>
      <c r="MV89" s="27">
        <f t="shared" si="1964"/>
        <v>0</v>
      </c>
      <c r="MW89" s="27">
        <f t="shared" si="1965"/>
        <v>0</v>
      </c>
      <c r="MX89" s="27">
        <f t="shared" si="1966"/>
        <v>0</v>
      </c>
      <c r="MY89" s="27">
        <f t="shared" si="1967"/>
        <v>0</v>
      </c>
      <c r="MZ89" s="27">
        <f t="shared" si="1968"/>
        <v>0</v>
      </c>
      <c r="NA89" s="27">
        <f t="shared" si="1969"/>
        <v>0</v>
      </c>
      <c r="NB89" s="27">
        <f t="shared" si="1970"/>
        <v>0</v>
      </c>
      <c r="NC89" s="27">
        <f t="shared" si="1971"/>
        <v>0</v>
      </c>
      <c r="ND89" s="27">
        <f t="shared" si="1972"/>
        <v>0</v>
      </c>
      <c r="NE89" s="27">
        <f t="shared" si="1973"/>
        <v>0</v>
      </c>
      <c r="NF89" s="27">
        <f t="shared" si="1974"/>
        <v>0</v>
      </c>
      <c r="NG89" s="27">
        <f t="shared" si="1975"/>
        <v>0</v>
      </c>
      <c r="NH89" s="27">
        <f t="shared" si="1976"/>
        <v>0</v>
      </c>
      <c r="NI89" s="27">
        <f t="shared" si="1977"/>
        <v>0</v>
      </c>
      <c r="NJ89" s="27">
        <f t="shared" si="1978"/>
        <v>0</v>
      </c>
      <c r="NK89" s="27">
        <f t="shared" si="1979"/>
        <v>0</v>
      </c>
      <c r="NL89" s="27">
        <f t="shared" si="1980"/>
        <v>0</v>
      </c>
      <c r="NM89" s="27">
        <f t="shared" si="1981"/>
        <v>0</v>
      </c>
      <c r="NN89" s="27">
        <f t="shared" si="1982"/>
        <v>0</v>
      </c>
      <c r="NO89" s="27">
        <f t="shared" si="1983"/>
        <v>0</v>
      </c>
      <c r="NP89" s="27">
        <f t="shared" si="1984"/>
        <v>0</v>
      </c>
      <c r="NQ89" s="27">
        <f t="shared" si="1985"/>
        <v>0</v>
      </c>
      <c r="NR89" s="27">
        <f t="shared" si="1986"/>
        <v>0</v>
      </c>
      <c r="NS89" s="27">
        <f t="shared" si="1987"/>
        <v>0</v>
      </c>
      <c r="NT89" s="27">
        <f t="shared" si="1988"/>
        <v>0</v>
      </c>
      <c r="NU89" s="27">
        <f t="shared" si="1989"/>
        <v>0</v>
      </c>
      <c r="NV89" s="27">
        <f t="shared" si="1990"/>
        <v>0</v>
      </c>
      <c r="NX89" s="28">
        <f t="shared" si="1991"/>
        <v>189</v>
      </c>
      <c r="NY89" s="28">
        <f t="shared" si="1992"/>
        <v>0</v>
      </c>
      <c r="NZ89" s="28">
        <f t="shared" si="1993"/>
        <v>20</v>
      </c>
      <c r="OA89" s="28">
        <f t="shared" si="1994"/>
        <v>0</v>
      </c>
      <c r="OB89" s="28">
        <f t="shared" si="1995"/>
        <v>0</v>
      </c>
      <c r="OC89" s="28">
        <f t="shared" si="1996"/>
        <v>138</v>
      </c>
      <c r="OD89" s="28">
        <f t="shared" si="1997"/>
        <v>199</v>
      </c>
      <c r="OE89" s="28">
        <f t="shared" si="1998"/>
        <v>138</v>
      </c>
      <c r="OG89" s="27" t="str">
        <f t="shared" si="1999"/>
        <v>16</v>
      </c>
      <c r="OH89" s="27" t="str">
        <f t="shared" si="2000"/>
        <v>7</v>
      </c>
      <c r="OI89" s="27" t="str">
        <f t="shared" si="2001"/>
        <v>16</v>
      </c>
      <c r="OJ89" s="27">
        <f t="shared" si="2002"/>
        <v>0</v>
      </c>
      <c r="OK89" s="27" t="str">
        <f t="shared" si="2003"/>
        <v>20</v>
      </c>
      <c r="OL89" s="27" t="str">
        <f t="shared" si="2004"/>
        <v>15</v>
      </c>
      <c r="OM89" s="27">
        <f t="shared" si="2005"/>
        <v>0</v>
      </c>
      <c r="ON89" s="27">
        <f t="shared" si="2006"/>
        <v>0</v>
      </c>
      <c r="OO89" s="27">
        <f t="shared" si="2007"/>
        <v>0</v>
      </c>
      <c r="OP89" s="27">
        <f t="shared" si="2008"/>
        <v>0</v>
      </c>
      <c r="OQ89" s="27">
        <f t="shared" si="2009"/>
        <v>0</v>
      </c>
      <c r="OR89" s="27" t="str">
        <f t="shared" si="2010"/>
        <v>13</v>
      </c>
      <c r="OS89" s="27">
        <f t="shared" si="2011"/>
        <v>0</v>
      </c>
      <c r="OT89" s="27">
        <f t="shared" si="2012"/>
        <v>0</v>
      </c>
      <c r="OU89" s="27" t="str">
        <f t="shared" si="2013"/>
        <v>20</v>
      </c>
      <c r="OV89" s="27">
        <f t="shared" si="2014"/>
        <v>0</v>
      </c>
      <c r="OW89" s="27">
        <f t="shared" si="2015"/>
        <v>0</v>
      </c>
      <c r="OX89" s="27">
        <f t="shared" si="2016"/>
        <v>0</v>
      </c>
      <c r="OY89" s="27">
        <f t="shared" si="2017"/>
        <v>0</v>
      </c>
      <c r="OZ89" s="27">
        <f t="shared" si="2018"/>
        <v>0</v>
      </c>
      <c r="PA89" s="27" t="str">
        <f t="shared" si="2019"/>
        <v>22</v>
      </c>
      <c r="PB89" s="27">
        <f t="shared" si="2020"/>
        <v>0</v>
      </c>
      <c r="PC89" s="27">
        <f t="shared" si="2021"/>
        <v>0</v>
      </c>
      <c r="PD89" s="27" t="str">
        <f t="shared" si="2022"/>
        <v>14</v>
      </c>
      <c r="PE89" s="27">
        <f t="shared" si="2023"/>
        <v>0</v>
      </c>
      <c r="PF89" s="27">
        <f t="shared" si="2024"/>
        <v>0</v>
      </c>
      <c r="PG89" s="27" t="str">
        <f t="shared" si="2025"/>
        <v>18</v>
      </c>
      <c r="PH89" s="27">
        <f t="shared" si="2026"/>
        <v>0</v>
      </c>
      <c r="PI89" s="27">
        <f t="shared" si="2027"/>
        <v>0</v>
      </c>
      <c r="PJ89" s="27" t="str">
        <f t="shared" si="2028"/>
        <v>9</v>
      </c>
      <c r="PK89" s="27">
        <f t="shared" si="2029"/>
        <v>0</v>
      </c>
      <c r="PL89" s="27">
        <f t="shared" si="2030"/>
        <v>0</v>
      </c>
      <c r="PM89" s="27" t="str">
        <f t="shared" si="2031"/>
        <v>17</v>
      </c>
      <c r="PN89" s="27">
        <f t="shared" si="2032"/>
        <v>0</v>
      </c>
      <c r="PO89" s="27">
        <f t="shared" si="2033"/>
        <v>0</v>
      </c>
      <c r="PP89" s="27" t="str">
        <f t="shared" si="2034"/>
        <v>22</v>
      </c>
      <c r="PQ89" s="27">
        <f t="shared" si="2035"/>
        <v>0</v>
      </c>
      <c r="PR89" s="27">
        <f t="shared" si="2036"/>
        <v>0</v>
      </c>
      <c r="PS89" s="27">
        <f t="shared" si="2037"/>
        <v>0</v>
      </c>
      <c r="PT89" s="27">
        <f t="shared" si="2038"/>
        <v>0</v>
      </c>
      <c r="PU89" s="27">
        <f t="shared" si="2039"/>
        <v>0</v>
      </c>
      <c r="PV89" s="27">
        <f t="shared" si="2040"/>
        <v>0</v>
      </c>
      <c r="PW89" s="27">
        <f t="shared" si="2041"/>
        <v>0</v>
      </c>
      <c r="PX89" s="27">
        <f t="shared" si="2042"/>
        <v>0</v>
      </c>
      <c r="PY89" s="27">
        <f t="shared" si="2043"/>
        <v>0</v>
      </c>
      <c r="PZ89" s="27">
        <f t="shared" si="2044"/>
        <v>0</v>
      </c>
      <c r="QA89" s="27">
        <f t="shared" si="2045"/>
        <v>0</v>
      </c>
      <c r="QB89" s="27">
        <f t="shared" si="2046"/>
        <v>0</v>
      </c>
      <c r="QC89" s="27">
        <f t="shared" si="2047"/>
        <v>0</v>
      </c>
      <c r="QD89" s="27">
        <f t="shared" si="2048"/>
        <v>0</v>
      </c>
      <c r="QE89" s="27">
        <f t="shared" si="2049"/>
        <v>0</v>
      </c>
      <c r="QF89" s="27">
        <f t="shared" si="2050"/>
        <v>0</v>
      </c>
      <c r="QG89" s="27">
        <f t="shared" si="2051"/>
        <v>0</v>
      </c>
      <c r="QH89" s="27">
        <f t="shared" si="2052"/>
        <v>0</v>
      </c>
      <c r="QI89" s="27">
        <f t="shared" si="2053"/>
        <v>0</v>
      </c>
      <c r="QJ89" s="27">
        <f t="shared" si="2054"/>
        <v>0</v>
      </c>
      <c r="QK89" s="27">
        <f t="shared" si="2055"/>
        <v>0</v>
      </c>
      <c r="QL89" s="27">
        <f t="shared" si="2056"/>
        <v>0</v>
      </c>
      <c r="QM89" s="27">
        <f t="shared" si="2057"/>
        <v>0</v>
      </c>
      <c r="QN89" s="27">
        <f t="shared" si="2058"/>
        <v>0</v>
      </c>
      <c r="QO89" s="27">
        <f t="shared" si="2059"/>
        <v>0</v>
      </c>
      <c r="QP89" s="27">
        <f t="shared" si="2060"/>
        <v>0</v>
      </c>
      <c r="QQ89" s="27">
        <f t="shared" si="2061"/>
        <v>0</v>
      </c>
      <c r="QR89" s="27">
        <f t="shared" si="2062"/>
        <v>0</v>
      </c>
      <c r="QS89" s="27">
        <f t="shared" si="2063"/>
        <v>0</v>
      </c>
      <c r="QT89" s="27">
        <f t="shared" si="2064"/>
        <v>0</v>
      </c>
      <c r="QU89" s="27">
        <f t="shared" si="2065"/>
        <v>0</v>
      </c>
      <c r="QV89" s="27">
        <f t="shared" si="2066"/>
        <v>0</v>
      </c>
      <c r="QW89" s="27">
        <f t="shared" si="2067"/>
        <v>0</v>
      </c>
      <c r="QX89" s="27">
        <f t="shared" si="2068"/>
        <v>0</v>
      </c>
      <c r="QY89" s="27">
        <f t="shared" si="2069"/>
        <v>0</v>
      </c>
      <c r="QZ89" s="27">
        <f t="shared" si="2070"/>
        <v>0</v>
      </c>
      <c r="RA89" s="27">
        <f t="shared" si="2071"/>
        <v>0</v>
      </c>
      <c r="RB89" s="27">
        <f t="shared" si="2072"/>
        <v>0</v>
      </c>
      <c r="RC89" s="27">
        <f t="shared" si="2073"/>
        <v>0</v>
      </c>
      <c r="RD89" s="27">
        <f t="shared" si="2074"/>
        <v>0</v>
      </c>
      <c r="RE89" s="27">
        <f t="shared" si="2075"/>
        <v>0</v>
      </c>
      <c r="RF89" s="27">
        <f t="shared" si="2076"/>
        <v>0</v>
      </c>
      <c r="RG89" s="27">
        <f t="shared" si="2077"/>
        <v>0</v>
      </c>
      <c r="RH89" s="27">
        <f t="shared" si="2078"/>
        <v>0</v>
      </c>
      <c r="RI89" s="27">
        <f t="shared" si="2079"/>
        <v>0</v>
      </c>
      <c r="RJ89" s="27">
        <f t="shared" si="2080"/>
        <v>0</v>
      </c>
      <c r="RL89" s="28">
        <f t="shared" si="2081"/>
        <v>101</v>
      </c>
      <c r="RM89" s="28">
        <f t="shared" si="2082"/>
        <v>0</v>
      </c>
      <c r="RN89" s="28">
        <f t="shared" si="2083"/>
        <v>3</v>
      </c>
      <c r="RO89" s="28">
        <f t="shared" si="2084"/>
        <v>0</v>
      </c>
      <c r="RP89" s="28">
        <f t="shared" si="2085"/>
        <v>0</v>
      </c>
      <c r="RQ89" s="28">
        <f t="shared" si="2086"/>
        <v>102.5</v>
      </c>
      <c r="RT89" s="27" t="str">
        <f t="shared" si="2087"/>
        <v>7</v>
      </c>
      <c r="RU89" s="27" t="str">
        <f t="shared" si="2088"/>
        <v>8</v>
      </c>
      <c r="RV89" s="27" t="str">
        <f t="shared" si="2089"/>
        <v>7</v>
      </c>
      <c r="RW89" s="27" t="str">
        <f t="shared" si="2090"/>
        <v>0</v>
      </c>
      <c r="RX89" s="27" t="str">
        <f t="shared" si="2091"/>
        <v>3</v>
      </c>
      <c r="RY89" s="27" t="str">
        <f t="shared" si="2092"/>
        <v>15</v>
      </c>
      <c r="RZ89" s="27" t="str">
        <f t="shared" si="2093"/>
        <v>0</v>
      </c>
      <c r="SA89" s="27" t="str">
        <f t="shared" si="2094"/>
        <v>0</v>
      </c>
      <c r="SB89" s="27" t="str">
        <f t="shared" si="2095"/>
        <v>0</v>
      </c>
      <c r="SC89" s="27" t="str">
        <f t="shared" si="2096"/>
        <v>0</v>
      </c>
      <c r="SD89" s="27" t="str">
        <f t="shared" si="2097"/>
        <v>0</v>
      </c>
      <c r="SE89" s="27" t="str">
        <f t="shared" si="2098"/>
        <v>4</v>
      </c>
      <c r="SF89" s="27" t="str">
        <f t="shared" si="2099"/>
        <v>0</v>
      </c>
      <c r="SG89" s="27" t="str">
        <f t="shared" si="2100"/>
        <v>0</v>
      </c>
      <c r="SH89" s="27" t="str">
        <f t="shared" si="2101"/>
        <v>10</v>
      </c>
      <c r="SI89" s="27" t="str">
        <f t="shared" si="2102"/>
        <v>0</v>
      </c>
      <c r="SJ89" s="27" t="str">
        <f t="shared" si="2103"/>
        <v>0</v>
      </c>
      <c r="SK89" s="27" t="str">
        <f t="shared" si="2104"/>
        <v>0</v>
      </c>
      <c r="SL89" s="27" t="str">
        <f t="shared" si="2105"/>
        <v>0</v>
      </c>
      <c r="SM89" s="27" t="str">
        <f t="shared" si="2106"/>
        <v>0</v>
      </c>
      <c r="SN89" s="27" t="str">
        <f t="shared" si="2107"/>
        <v>8</v>
      </c>
      <c r="SO89" s="27" t="str">
        <f t="shared" si="2108"/>
        <v>0</v>
      </c>
      <c r="SP89" s="27" t="str">
        <f t="shared" si="2109"/>
        <v>0</v>
      </c>
      <c r="SQ89" s="27" t="str">
        <f t="shared" si="2110"/>
        <v>10</v>
      </c>
      <c r="SR89" s="27" t="str">
        <f t="shared" si="2111"/>
        <v>0</v>
      </c>
      <c r="SS89" s="27" t="str">
        <f t="shared" si="2112"/>
        <v>0</v>
      </c>
      <c r="ST89" s="27" t="str">
        <f t="shared" si="2113"/>
        <v>6</v>
      </c>
      <c r="SU89" s="27" t="str">
        <f t="shared" si="2114"/>
        <v>0</v>
      </c>
      <c r="SV89" s="27" t="str">
        <f t="shared" si="2115"/>
        <v>0</v>
      </c>
      <c r="SW89" s="27" t="str">
        <f t="shared" si="2116"/>
        <v>13</v>
      </c>
      <c r="SX89" s="27" t="str">
        <f t="shared" si="2117"/>
        <v>0</v>
      </c>
      <c r="SY89" s="27" t="str">
        <f t="shared" si="2118"/>
        <v>0</v>
      </c>
      <c r="SZ89" s="27" t="str">
        <f t="shared" si="2119"/>
        <v>6</v>
      </c>
      <c r="TA89" s="27" t="str">
        <f t="shared" si="2120"/>
        <v>0</v>
      </c>
      <c r="TB89" s="27" t="str">
        <f t="shared" si="2121"/>
        <v>0</v>
      </c>
      <c r="TC89" s="27" t="str">
        <f t="shared" si="2122"/>
        <v>7</v>
      </c>
      <c r="TD89" s="27" t="str">
        <f t="shared" si="2123"/>
        <v>0</v>
      </c>
      <c r="TE89" s="27" t="str">
        <f t="shared" si="2124"/>
        <v>0</v>
      </c>
      <c r="TF89" s="27" t="str">
        <f t="shared" si="2125"/>
        <v>0</v>
      </c>
      <c r="TG89" s="27" t="str">
        <f t="shared" si="2126"/>
        <v>0</v>
      </c>
      <c r="TH89" s="27" t="str">
        <f t="shared" si="2127"/>
        <v>0</v>
      </c>
      <c r="TI89" s="27" t="str">
        <f t="shared" si="2128"/>
        <v>0</v>
      </c>
      <c r="TJ89" s="27" t="str">
        <f t="shared" si="2129"/>
        <v>0</v>
      </c>
      <c r="TK89" s="27" t="str">
        <f t="shared" si="2130"/>
        <v>0</v>
      </c>
      <c r="TL89" s="27" t="str">
        <f t="shared" si="2131"/>
        <v>0</v>
      </c>
      <c r="TM89" s="27" t="str">
        <f t="shared" si="2132"/>
        <v>0</v>
      </c>
      <c r="TN89" s="27" t="str">
        <f t="shared" si="2133"/>
        <v>0</v>
      </c>
      <c r="TO89" s="27" t="str">
        <f t="shared" si="2134"/>
        <v>0</v>
      </c>
      <c r="TP89" s="27" t="str">
        <f t="shared" si="2135"/>
        <v>0</v>
      </c>
      <c r="TQ89" s="27" t="str">
        <f t="shared" si="2136"/>
        <v>0</v>
      </c>
      <c r="TR89" s="27" t="str">
        <f t="shared" si="2137"/>
        <v>0</v>
      </c>
      <c r="TS89" s="27" t="str">
        <f t="shared" si="2138"/>
        <v>0</v>
      </c>
      <c r="TT89" s="27" t="str">
        <f t="shared" si="2139"/>
        <v>0</v>
      </c>
      <c r="TU89" s="27" t="str">
        <f t="shared" si="2140"/>
        <v>0</v>
      </c>
      <c r="TV89" s="27" t="str">
        <f t="shared" si="2141"/>
        <v>0</v>
      </c>
      <c r="TW89" s="27" t="str">
        <f t="shared" si="2142"/>
        <v>0</v>
      </c>
      <c r="TX89" s="27" t="str">
        <f t="shared" si="2143"/>
        <v>0</v>
      </c>
      <c r="TY89" s="27" t="str">
        <f t="shared" si="2144"/>
        <v>0</v>
      </c>
      <c r="TZ89" s="27" t="str">
        <f t="shared" si="2145"/>
        <v>0</v>
      </c>
      <c r="UA89" s="27" t="str">
        <f t="shared" si="2146"/>
        <v>0</v>
      </c>
      <c r="UB89" s="27" t="str">
        <f t="shared" si="2147"/>
        <v>0</v>
      </c>
      <c r="UC89" s="27" t="str">
        <f t="shared" si="2148"/>
        <v>0</v>
      </c>
      <c r="UD89" s="27" t="str">
        <f t="shared" si="2149"/>
        <v>0</v>
      </c>
      <c r="UE89" s="27" t="str">
        <f t="shared" si="2150"/>
        <v>0</v>
      </c>
      <c r="UF89" s="27" t="str">
        <f t="shared" si="2151"/>
        <v>0</v>
      </c>
      <c r="UG89" s="27" t="str">
        <f t="shared" si="2152"/>
        <v>0</v>
      </c>
      <c r="UH89" s="27" t="str">
        <f t="shared" si="2153"/>
        <v>0</v>
      </c>
      <c r="UI89" s="27" t="str">
        <f t="shared" si="2154"/>
        <v>0</v>
      </c>
      <c r="UJ89" s="27" t="str">
        <f t="shared" si="2155"/>
        <v>0</v>
      </c>
      <c r="UK89" s="27" t="str">
        <f t="shared" si="2156"/>
        <v>0</v>
      </c>
      <c r="UL89" s="27" t="str">
        <f t="shared" si="2157"/>
        <v>0</v>
      </c>
      <c r="UM89" s="27" t="str">
        <f t="shared" si="2158"/>
        <v>0</v>
      </c>
      <c r="UN89" s="27" t="str">
        <f t="shared" si="2159"/>
        <v>0</v>
      </c>
      <c r="UO89" s="27" t="str">
        <f t="shared" si="2160"/>
        <v>0</v>
      </c>
      <c r="UP89" s="27" t="str">
        <f t="shared" si="2161"/>
        <v>0</v>
      </c>
      <c r="UQ89" s="27" t="str">
        <f t="shared" si="2162"/>
        <v>0</v>
      </c>
      <c r="UR89" s="27" t="str">
        <f t="shared" si="2163"/>
        <v>0</v>
      </c>
      <c r="US89" s="27" t="str">
        <f t="shared" si="2164"/>
        <v>0</v>
      </c>
      <c r="UT89" s="27" t="str">
        <f t="shared" si="2165"/>
        <v>0</v>
      </c>
      <c r="UU89" s="27" t="str">
        <f t="shared" si="2166"/>
        <v>0</v>
      </c>
      <c r="UV89" s="27" t="str">
        <f t="shared" si="2167"/>
        <v>0</v>
      </c>
      <c r="UW89" s="27" t="str">
        <f t="shared" si="2168"/>
        <v>0</v>
      </c>
      <c r="UY89" s="28">
        <f t="shared" si="2169"/>
        <v>-14.289999999999996</v>
      </c>
      <c r="UZ89" s="28">
        <f t="shared" si="2170"/>
        <v>0</v>
      </c>
      <c r="VA89" s="28">
        <f t="shared" si="2171"/>
        <v>5.23</v>
      </c>
      <c r="VB89" s="28">
        <f t="shared" si="2172"/>
        <v>0</v>
      </c>
      <c r="VC89" s="28">
        <f t="shared" si="2173"/>
        <v>0</v>
      </c>
      <c r="VD89" s="28">
        <f t="shared" si="2174"/>
        <v>-11.674999999999995</v>
      </c>
      <c r="VG89" s="27" t="str">
        <f t="shared" si="2175"/>
        <v>-0.62</v>
      </c>
      <c r="VH89" s="27" t="str">
        <f t="shared" si="2176"/>
        <v>-0.11</v>
      </c>
      <c r="VI89" s="27" t="str">
        <f t="shared" si="2177"/>
        <v>-7.39</v>
      </c>
      <c r="VJ89" s="27">
        <f t="shared" si="2178"/>
        <v>0</v>
      </c>
      <c r="VK89" s="27" t="str">
        <f t="shared" si="2179"/>
        <v>5.23</v>
      </c>
      <c r="VL89" s="27" t="str">
        <f t="shared" si="2180"/>
        <v>0.49</v>
      </c>
      <c r="VM89" s="27">
        <f t="shared" si="2181"/>
        <v>0</v>
      </c>
      <c r="VN89" s="27">
        <f t="shared" si="2182"/>
        <v>0</v>
      </c>
      <c r="VO89" s="27">
        <f t="shared" si="2183"/>
        <v>0</v>
      </c>
      <c r="VP89" s="27">
        <f t="shared" si="2184"/>
        <v>0</v>
      </c>
      <c r="VQ89" s="27">
        <f t="shared" si="2185"/>
        <v>0</v>
      </c>
      <c r="VR89" s="27" t="str">
        <f t="shared" si="2186"/>
        <v>3.82</v>
      </c>
      <c r="VS89" s="27">
        <f t="shared" si="2187"/>
        <v>0</v>
      </c>
      <c r="VT89" s="27">
        <f t="shared" si="2188"/>
        <v>0</v>
      </c>
      <c r="VU89" s="27" t="str">
        <f t="shared" si="2189"/>
        <v>-9.84</v>
      </c>
      <c r="VV89" s="27">
        <f t="shared" si="2190"/>
        <v>0</v>
      </c>
      <c r="VW89" s="27">
        <f t="shared" si="2191"/>
        <v>0</v>
      </c>
      <c r="VX89" s="27">
        <f t="shared" si="2192"/>
        <v>0</v>
      </c>
      <c r="VY89" s="27">
        <f t="shared" si="2193"/>
        <v>0</v>
      </c>
      <c r="VZ89" s="27">
        <f t="shared" si="2194"/>
        <v>0</v>
      </c>
      <c r="WA89" s="27" t="str">
        <f t="shared" si="2195"/>
        <v>2.67</v>
      </c>
      <c r="WB89" s="27">
        <f t="shared" si="2196"/>
        <v>0</v>
      </c>
      <c r="WC89" s="27">
        <f t="shared" si="2197"/>
        <v>0</v>
      </c>
      <c r="WD89" s="27" t="str">
        <f t="shared" si="2198"/>
        <v>0.83</v>
      </c>
      <c r="WE89" s="27">
        <f t="shared" si="2199"/>
        <v>0</v>
      </c>
      <c r="WF89" s="27">
        <f t="shared" si="2200"/>
        <v>0</v>
      </c>
      <c r="WG89" s="27" t="str">
        <f t="shared" si="2201"/>
        <v>-2.69</v>
      </c>
      <c r="WH89" s="27">
        <f t="shared" si="2202"/>
        <v>0</v>
      </c>
      <c r="WI89" s="27">
        <f t="shared" si="2203"/>
        <v>0</v>
      </c>
      <c r="WJ89" s="27" t="str">
        <f t="shared" si="2204"/>
        <v>3.45</v>
      </c>
      <c r="WK89" s="27">
        <f t="shared" si="2205"/>
        <v>0</v>
      </c>
      <c r="WL89" s="27">
        <f t="shared" si="2206"/>
        <v>0</v>
      </c>
      <c r="WM89" s="27" t="str">
        <f t="shared" si="2207"/>
        <v>-1.94</v>
      </c>
      <c r="WN89" s="27">
        <f t="shared" si="2208"/>
        <v>0</v>
      </c>
      <c r="WO89" s="27">
        <f t="shared" si="2209"/>
        <v>0</v>
      </c>
      <c r="WP89" s="27" t="str">
        <f t="shared" si="2210"/>
        <v>-2.96</v>
      </c>
      <c r="WQ89" s="27">
        <f t="shared" si="2211"/>
        <v>0</v>
      </c>
      <c r="WR89" s="27">
        <f t="shared" si="2212"/>
        <v>0</v>
      </c>
      <c r="WS89" s="27">
        <f t="shared" si="2213"/>
        <v>0</v>
      </c>
      <c r="WT89" s="27">
        <f t="shared" si="2214"/>
        <v>0</v>
      </c>
      <c r="WU89" s="27">
        <f t="shared" si="2215"/>
        <v>0</v>
      </c>
      <c r="WV89" s="27">
        <f t="shared" si="2216"/>
        <v>0</v>
      </c>
      <c r="WW89" s="27">
        <f t="shared" si="2217"/>
        <v>0</v>
      </c>
      <c r="WX89" s="27">
        <f t="shared" si="2218"/>
        <v>0</v>
      </c>
      <c r="WY89" s="27">
        <f t="shared" si="2219"/>
        <v>0</v>
      </c>
      <c r="WZ89" s="27">
        <f t="shared" si="2220"/>
        <v>0</v>
      </c>
      <c r="XA89" s="27">
        <f t="shared" si="2221"/>
        <v>0</v>
      </c>
      <c r="XB89" s="27">
        <f t="shared" si="2222"/>
        <v>0</v>
      </c>
      <c r="XC89" s="27">
        <f t="shared" si="2223"/>
        <v>0</v>
      </c>
      <c r="XD89" s="27">
        <f t="shared" si="2224"/>
        <v>0</v>
      </c>
      <c r="XE89" s="27">
        <f t="shared" si="2225"/>
        <v>0</v>
      </c>
      <c r="XF89" s="27">
        <f t="shared" si="2226"/>
        <v>0</v>
      </c>
      <c r="XG89" s="27">
        <f t="shared" si="2227"/>
        <v>0</v>
      </c>
      <c r="XH89" s="27">
        <f t="shared" si="2228"/>
        <v>0</v>
      </c>
      <c r="XI89" s="27">
        <f t="shared" si="2229"/>
        <v>0</v>
      </c>
      <c r="XJ89" s="27">
        <f t="shared" si="2230"/>
        <v>0</v>
      </c>
      <c r="XK89" s="27">
        <f t="shared" si="2231"/>
        <v>0</v>
      </c>
      <c r="XL89" s="27">
        <f t="shared" si="2232"/>
        <v>0</v>
      </c>
      <c r="XM89" s="27">
        <f t="shared" si="2233"/>
        <v>0</v>
      </c>
      <c r="XN89" s="27">
        <f t="shared" si="2234"/>
        <v>0</v>
      </c>
      <c r="XO89" s="27">
        <f t="shared" si="2235"/>
        <v>0</v>
      </c>
      <c r="XP89" s="27">
        <f t="shared" si="2236"/>
        <v>0</v>
      </c>
      <c r="XQ89" s="27">
        <f t="shared" si="2237"/>
        <v>0</v>
      </c>
      <c r="XR89" s="27">
        <f t="shared" si="2238"/>
        <v>0</v>
      </c>
      <c r="XS89" s="27">
        <f t="shared" si="2239"/>
        <v>0</v>
      </c>
      <c r="XT89" s="27">
        <f t="shared" si="2240"/>
        <v>0</v>
      </c>
      <c r="XU89" s="27">
        <f t="shared" si="2241"/>
        <v>0</v>
      </c>
      <c r="XV89" s="27">
        <f t="shared" si="2242"/>
        <v>0</v>
      </c>
      <c r="XW89" s="27">
        <f t="shared" si="2243"/>
        <v>0</v>
      </c>
      <c r="XX89" s="27">
        <f t="shared" si="2244"/>
        <v>0</v>
      </c>
      <c r="XY89" s="27">
        <f t="shared" si="2245"/>
        <v>0</v>
      </c>
      <c r="XZ89" s="27">
        <f t="shared" si="2246"/>
        <v>0</v>
      </c>
      <c r="YA89" s="27">
        <f t="shared" si="2247"/>
        <v>0</v>
      </c>
      <c r="YB89" s="27">
        <f t="shared" si="2248"/>
        <v>0</v>
      </c>
      <c r="YC89" s="27">
        <f t="shared" si="2249"/>
        <v>0</v>
      </c>
      <c r="YD89" s="27">
        <f t="shared" si="2250"/>
        <v>0</v>
      </c>
      <c r="YE89" s="27">
        <f t="shared" si="2251"/>
        <v>0</v>
      </c>
      <c r="YF89" s="27">
        <f t="shared" si="2252"/>
        <v>0</v>
      </c>
      <c r="YG89" s="27">
        <f t="shared" si="2253"/>
        <v>0</v>
      </c>
      <c r="YH89" s="27">
        <f t="shared" si="2254"/>
        <v>0</v>
      </c>
      <c r="YI89" s="27">
        <f t="shared" si="2255"/>
        <v>0</v>
      </c>
      <c r="YJ89" s="27">
        <f t="shared" si="2256"/>
        <v>0</v>
      </c>
      <c r="YL89" s="28">
        <f t="shared" si="2257"/>
        <v>514</v>
      </c>
      <c r="YM89" s="28">
        <f t="shared" si="2258"/>
        <v>0</v>
      </c>
      <c r="YN89" s="28">
        <f t="shared" si="2259"/>
        <v>36</v>
      </c>
      <c r="YO89" s="28">
        <f t="shared" si="2260"/>
        <v>0</v>
      </c>
      <c r="YP89" s="28">
        <f t="shared" si="2261"/>
        <v>0</v>
      </c>
      <c r="YQ89" s="28">
        <f t="shared" si="2262"/>
        <v>532</v>
      </c>
      <c r="YT89" s="27" t="str">
        <f t="shared" si="2263"/>
        <v>57</v>
      </c>
      <c r="YU89" s="27" t="str">
        <f t="shared" si="2264"/>
        <v>48</v>
      </c>
      <c r="YV89" s="27" t="str">
        <f t="shared" si="2265"/>
        <v>70</v>
      </c>
      <c r="YW89" s="27">
        <f t="shared" si="2266"/>
        <v>0</v>
      </c>
      <c r="YX89" s="27" t="str">
        <f t="shared" si="2267"/>
        <v>36</v>
      </c>
      <c r="YY89" s="27" t="str">
        <f t="shared" si="2268"/>
        <v>25</v>
      </c>
      <c r="YZ89" s="27">
        <f t="shared" si="2269"/>
        <v>0</v>
      </c>
      <c r="ZA89" s="27">
        <f t="shared" si="2270"/>
        <v>0</v>
      </c>
      <c r="ZB89" s="27">
        <f t="shared" si="2271"/>
        <v>0</v>
      </c>
      <c r="ZC89" s="27">
        <f t="shared" si="2272"/>
        <v>0</v>
      </c>
      <c r="ZD89" s="27">
        <f t="shared" si="2273"/>
        <v>0</v>
      </c>
      <c r="ZE89" s="27" t="str">
        <f t="shared" si="2274"/>
        <v>44</v>
      </c>
      <c r="ZF89" s="27">
        <f t="shared" si="2275"/>
        <v>0</v>
      </c>
      <c r="ZG89" s="27">
        <f t="shared" si="2276"/>
        <v>0</v>
      </c>
      <c r="ZH89" s="27" t="str">
        <f t="shared" si="2277"/>
        <v>65</v>
      </c>
      <c r="ZI89" s="27">
        <f t="shared" si="2278"/>
        <v>0</v>
      </c>
      <c r="ZJ89" s="27">
        <f t="shared" si="2279"/>
        <v>0</v>
      </c>
      <c r="ZK89" s="27">
        <f t="shared" si="2280"/>
        <v>0</v>
      </c>
      <c r="ZL89" s="27">
        <f t="shared" si="2281"/>
        <v>0</v>
      </c>
      <c r="ZM89" s="27">
        <f t="shared" si="2282"/>
        <v>0</v>
      </c>
      <c r="ZN89" s="27" t="str">
        <f t="shared" si="2283"/>
        <v>28</v>
      </c>
      <c r="ZO89" s="27">
        <f t="shared" si="2284"/>
        <v>0</v>
      </c>
      <c r="ZP89" s="27">
        <f t="shared" si="2285"/>
        <v>0</v>
      </c>
      <c r="ZQ89" s="27" t="str">
        <f t="shared" si="2286"/>
        <v>23</v>
      </c>
      <c r="ZR89" s="27">
        <f t="shared" si="2287"/>
        <v>0</v>
      </c>
      <c r="ZS89" s="27">
        <f t="shared" si="2288"/>
        <v>0</v>
      </c>
      <c r="ZT89" s="27" t="str">
        <f t="shared" si="2289"/>
        <v>54</v>
      </c>
      <c r="ZU89" s="27">
        <f t="shared" si="2290"/>
        <v>0</v>
      </c>
      <c r="ZV89" s="27">
        <f t="shared" si="2291"/>
        <v>0</v>
      </c>
      <c r="ZW89" s="27" t="str">
        <f t="shared" si="2292"/>
        <v>12</v>
      </c>
      <c r="ZX89" s="27">
        <f t="shared" si="2293"/>
        <v>0</v>
      </c>
      <c r="ZY89" s="27">
        <f t="shared" si="2294"/>
        <v>0</v>
      </c>
      <c r="ZZ89" s="27" t="str">
        <f t="shared" si="2295"/>
        <v>38</v>
      </c>
      <c r="AAA89" s="27">
        <f t="shared" si="2296"/>
        <v>0</v>
      </c>
      <c r="AAB89" s="27">
        <f t="shared" si="2297"/>
        <v>0</v>
      </c>
      <c r="AAC89" s="27" t="str">
        <f t="shared" si="2298"/>
        <v>50</v>
      </c>
      <c r="AAD89" s="27">
        <f t="shared" si="2299"/>
        <v>0</v>
      </c>
      <c r="AAE89" s="27">
        <f t="shared" si="2300"/>
        <v>0</v>
      </c>
      <c r="AAF89" s="27">
        <f t="shared" si="2301"/>
        <v>0</v>
      </c>
      <c r="AAG89" s="27">
        <f t="shared" si="2302"/>
        <v>0</v>
      </c>
      <c r="AAH89" s="27">
        <f t="shared" si="2303"/>
        <v>0</v>
      </c>
      <c r="AAI89" s="27">
        <f t="shared" si="2304"/>
        <v>0</v>
      </c>
      <c r="AAJ89" s="27">
        <f t="shared" si="2305"/>
        <v>0</v>
      </c>
      <c r="AAK89" s="27">
        <f t="shared" si="2306"/>
        <v>0</v>
      </c>
      <c r="AAL89" s="27">
        <f t="shared" si="2307"/>
        <v>0</v>
      </c>
      <c r="AAM89" s="27">
        <f t="shared" si="2308"/>
        <v>0</v>
      </c>
      <c r="AAN89" s="27">
        <f t="shared" si="2309"/>
        <v>0</v>
      </c>
      <c r="AAO89" s="27">
        <f t="shared" si="2310"/>
        <v>0</v>
      </c>
      <c r="AAP89" s="27">
        <f t="shared" si="2311"/>
        <v>0</v>
      </c>
      <c r="AAQ89" s="27">
        <f t="shared" si="2312"/>
        <v>0</v>
      </c>
      <c r="AAR89" s="27">
        <f t="shared" si="2313"/>
        <v>0</v>
      </c>
      <c r="AAS89" s="27">
        <f t="shared" si="2314"/>
        <v>0</v>
      </c>
      <c r="AAT89" s="27">
        <f t="shared" si="2315"/>
        <v>0</v>
      </c>
      <c r="AAU89" s="27">
        <f t="shared" si="2316"/>
        <v>0</v>
      </c>
      <c r="AAV89" s="27">
        <f t="shared" si="2317"/>
        <v>0</v>
      </c>
      <c r="AAW89" s="27">
        <f t="shared" si="2318"/>
        <v>0</v>
      </c>
      <c r="AAX89" s="27">
        <f t="shared" si="2319"/>
        <v>0</v>
      </c>
      <c r="AAY89" s="27">
        <f t="shared" si="2320"/>
        <v>0</v>
      </c>
      <c r="AAZ89" s="27">
        <f t="shared" si="2321"/>
        <v>0</v>
      </c>
      <c r="ABA89" s="27">
        <f t="shared" si="2322"/>
        <v>0</v>
      </c>
      <c r="ABB89" s="27">
        <f t="shared" si="2323"/>
        <v>0</v>
      </c>
      <c r="ABC89" s="27">
        <f t="shared" si="2324"/>
        <v>0</v>
      </c>
      <c r="ABD89" s="27">
        <f t="shared" si="2325"/>
        <v>0</v>
      </c>
      <c r="ABE89" s="27">
        <f t="shared" si="2326"/>
        <v>0</v>
      </c>
      <c r="ABF89" s="27">
        <f t="shared" si="2327"/>
        <v>0</v>
      </c>
      <c r="ABG89" s="27">
        <f t="shared" si="2328"/>
        <v>0</v>
      </c>
      <c r="ABH89" s="27">
        <f t="shared" si="2329"/>
        <v>0</v>
      </c>
      <c r="ABI89" s="27">
        <f t="shared" si="2330"/>
        <v>0</v>
      </c>
      <c r="ABJ89" s="27">
        <f t="shared" si="2331"/>
        <v>0</v>
      </c>
      <c r="ABK89" s="27">
        <f t="shared" si="2332"/>
        <v>0</v>
      </c>
      <c r="ABL89" s="27">
        <f t="shared" si="2333"/>
        <v>0</v>
      </c>
      <c r="ABM89" s="27">
        <f t="shared" si="2334"/>
        <v>0</v>
      </c>
      <c r="ABN89" s="27">
        <f t="shared" si="2335"/>
        <v>0</v>
      </c>
      <c r="ABO89" s="27">
        <f t="shared" si="2336"/>
        <v>0</v>
      </c>
      <c r="ABP89" s="27">
        <f t="shared" si="2337"/>
        <v>0</v>
      </c>
      <c r="ABQ89" s="27">
        <f t="shared" si="2338"/>
        <v>0</v>
      </c>
      <c r="ABR89" s="27">
        <f t="shared" si="2339"/>
        <v>0</v>
      </c>
      <c r="ABS89" s="27">
        <f t="shared" si="2340"/>
        <v>0</v>
      </c>
      <c r="ABT89" s="27">
        <f t="shared" si="2341"/>
        <v>0</v>
      </c>
      <c r="ABU89" s="27">
        <f t="shared" si="2342"/>
        <v>0</v>
      </c>
      <c r="ABV89" s="27">
        <f t="shared" si="2343"/>
        <v>0</v>
      </c>
      <c r="ABW89" s="27">
        <f t="shared" si="2344"/>
        <v>0</v>
      </c>
      <c r="ABY89" s="28">
        <f t="shared" si="2345"/>
        <v>571.20000000000005</v>
      </c>
      <c r="ABZ89" s="28">
        <f t="shared" si="2346"/>
        <v>0</v>
      </c>
      <c r="ACA89" s="28">
        <f t="shared" si="2347"/>
        <v>0</v>
      </c>
      <c r="ACB89" s="28">
        <f t="shared" si="2348"/>
        <v>0</v>
      </c>
      <c r="ACC89" s="28">
        <f t="shared" si="2349"/>
        <v>0</v>
      </c>
      <c r="ACD89" s="28">
        <f t="shared" si="2350"/>
        <v>571.20000000000005</v>
      </c>
      <c r="ACG89" s="27" t="str">
        <f t="shared" si="2351"/>
        <v>11.5</v>
      </c>
      <c r="ACH89" s="27" t="str">
        <f t="shared" si="2352"/>
        <v>85.3</v>
      </c>
      <c r="ACI89" s="27" t="str">
        <f t="shared" si="2353"/>
        <v>30.1</v>
      </c>
      <c r="ACJ89" s="27">
        <f t="shared" si="2354"/>
        <v>0</v>
      </c>
      <c r="ACK89" s="27" t="str">
        <f t="shared" si="2355"/>
        <v>0</v>
      </c>
      <c r="ACL89" s="27" t="str">
        <f t="shared" si="2356"/>
        <v>127.8</v>
      </c>
      <c r="ACM89" s="27">
        <f t="shared" si="2357"/>
        <v>0</v>
      </c>
      <c r="ACN89" s="27">
        <f t="shared" si="2358"/>
        <v>0</v>
      </c>
      <c r="ACO89" s="27">
        <f t="shared" si="2359"/>
        <v>0</v>
      </c>
      <c r="ACP89" s="27">
        <f t="shared" si="2360"/>
        <v>0</v>
      </c>
      <c r="ACQ89" s="27">
        <f t="shared" si="2361"/>
        <v>0</v>
      </c>
      <c r="ACR89" s="27" t="str">
        <f t="shared" si="2362"/>
        <v>10.6</v>
      </c>
      <c r="ACS89" s="27">
        <f t="shared" si="2363"/>
        <v>0</v>
      </c>
      <c r="ACT89" s="27">
        <f t="shared" si="2364"/>
        <v>0</v>
      </c>
      <c r="ACU89" s="27" t="str">
        <f t="shared" si="2365"/>
        <v>43.9</v>
      </c>
      <c r="ACV89" s="27">
        <f t="shared" si="2366"/>
        <v>0</v>
      </c>
      <c r="ACW89" s="27">
        <f t="shared" si="2367"/>
        <v>0</v>
      </c>
      <c r="ACX89" s="27">
        <f t="shared" si="2368"/>
        <v>0</v>
      </c>
      <c r="ACY89" s="27">
        <f t="shared" si="2369"/>
        <v>0</v>
      </c>
      <c r="ACZ89" s="27">
        <f t="shared" si="2370"/>
        <v>0</v>
      </c>
      <c r="ADA89" s="27" t="str">
        <f t="shared" si="2371"/>
        <v>19.5</v>
      </c>
      <c r="ADB89" s="27">
        <f t="shared" si="2372"/>
        <v>0</v>
      </c>
      <c r="ADC89" s="27">
        <f t="shared" si="2373"/>
        <v>0</v>
      </c>
      <c r="ADD89" s="27" t="str">
        <f t="shared" si="2374"/>
        <v>79.9</v>
      </c>
      <c r="ADE89" s="27">
        <f t="shared" si="2375"/>
        <v>0</v>
      </c>
      <c r="ADF89" s="27">
        <f t="shared" si="2376"/>
        <v>0</v>
      </c>
      <c r="ADG89" s="27" t="str">
        <f t="shared" si="2377"/>
        <v>25.2</v>
      </c>
      <c r="ADH89" s="27">
        <f t="shared" si="2378"/>
        <v>0</v>
      </c>
      <c r="ADI89" s="27">
        <f t="shared" si="2379"/>
        <v>0</v>
      </c>
      <c r="ADJ89" s="27" t="str">
        <f t="shared" si="2380"/>
        <v>108.1</v>
      </c>
      <c r="ADK89" s="27">
        <f t="shared" si="2381"/>
        <v>0</v>
      </c>
      <c r="ADL89" s="27">
        <f t="shared" si="2382"/>
        <v>0</v>
      </c>
      <c r="ADM89" s="27" t="str">
        <f t="shared" si="2383"/>
        <v>3.2</v>
      </c>
      <c r="ADN89" s="27">
        <f t="shared" si="2384"/>
        <v>0</v>
      </c>
      <c r="ADO89" s="27">
        <f t="shared" si="2385"/>
        <v>0</v>
      </c>
      <c r="ADP89" s="27" t="str">
        <f t="shared" si="2386"/>
        <v>26.1</v>
      </c>
      <c r="ADQ89" s="27">
        <f t="shared" si="2387"/>
        <v>0</v>
      </c>
      <c r="ADR89" s="27">
        <f t="shared" si="2388"/>
        <v>0</v>
      </c>
      <c r="ADS89" s="27">
        <f t="shared" si="2389"/>
        <v>0</v>
      </c>
      <c r="ADT89" s="27">
        <f t="shared" si="2390"/>
        <v>0</v>
      </c>
      <c r="ADU89" s="27">
        <f t="shared" si="2391"/>
        <v>0</v>
      </c>
      <c r="ADV89" s="27">
        <f t="shared" si="2392"/>
        <v>0</v>
      </c>
      <c r="ADW89" s="27">
        <f t="shared" si="2393"/>
        <v>0</v>
      </c>
      <c r="ADX89" s="27">
        <f t="shared" si="2394"/>
        <v>0</v>
      </c>
      <c r="ADY89" s="27">
        <f t="shared" si="2395"/>
        <v>0</v>
      </c>
      <c r="ADZ89" s="27">
        <f t="shared" si="2396"/>
        <v>0</v>
      </c>
      <c r="AEA89" s="27">
        <f t="shared" si="2397"/>
        <v>0</v>
      </c>
      <c r="AEB89" s="27">
        <f t="shared" si="2398"/>
        <v>0</v>
      </c>
      <c r="AEC89" s="27">
        <f t="shared" si="2399"/>
        <v>0</v>
      </c>
      <c r="AED89" s="27">
        <f t="shared" si="2400"/>
        <v>0</v>
      </c>
      <c r="AEE89" s="27">
        <f t="shared" si="2401"/>
        <v>0</v>
      </c>
      <c r="AEF89" s="27">
        <f t="shared" si="2402"/>
        <v>0</v>
      </c>
      <c r="AEG89" s="27">
        <f t="shared" si="2403"/>
        <v>0</v>
      </c>
      <c r="AEH89" s="27">
        <f t="shared" si="2404"/>
        <v>0</v>
      </c>
      <c r="AEI89" s="27">
        <f t="shared" si="2405"/>
        <v>0</v>
      </c>
      <c r="AEJ89" s="27">
        <f t="shared" si="2406"/>
        <v>0</v>
      </c>
      <c r="AEK89" s="27">
        <f t="shared" si="2407"/>
        <v>0</v>
      </c>
      <c r="AEL89" s="27">
        <f t="shared" si="2408"/>
        <v>0</v>
      </c>
      <c r="AEM89" s="27">
        <f t="shared" si="2409"/>
        <v>0</v>
      </c>
      <c r="AEN89" s="27">
        <f t="shared" si="2410"/>
        <v>0</v>
      </c>
      <c r="AEO89" s="27">
        <f t="shared" si="2411"/>
        <v>0</v>
      </c>
      <c r="AEP89" s="27">
        <f t="shared" si="2412"/>
        <v>0</v>
      </c>
      <c r="AEQ89" s="27">
        <f t="shared" si="2413"/>
        <v>0</v>
      </c>
      <c r="AER89" s="27">
        <f t="shared" si="2414"/>
        <v>0</v>
      </c>
      <c r="AES89" s="27">
        <f t="shared" si="2415"/>
        <v>0</v>
      </c>
      <c r="AET89" s="27">
        <f t="shared" si="2416"/>
        <v>0</v>
      </c>
      <c r="AEU89" s="27">
        <f t="shared" si="2417"/>
        <v>0</v>
      </c>
      <c r="AEV89" s="27">
        <f t="shared" si="2418"/>
        <v>0</v>
      </c>
      <c r="AEW89" s="27">
        <f t="shared" si="2419"/>
        <v>0</v>
      </c>
      <c r="AEX89" s="27">
        <f t="shared" si="2420"/>
        <v>0</v>
      </c>
      <c r="AEY89" s="27">
        <f t="shared" si="2421"/>
        <v>0</v>
      </c>
      <c r="AEZ89" s="27">
        <f t="shared" si="2422"/>
        <v>0</v>
      </c>
      <c r="AFA89" s="27">
        <f t="shared" si="2423"/>
        <v>0</v>
      </c>
      <c r="AFB89" s="27">
        <f t="shared" si="2424"/>
        <v>0</v>
      </c>
      <c r="AFC89" s="27">
        <f t="shared" si="2425"/>
        <v>0</v>
      </c>
      <c r="AFD89" s="27">
        <f t="shared" si="2426"/>
        <v>0</v>
      </c>
      <c r="AFE89" s="27">
        <f t="shared" si="2427"/>
        <v>0</v>
      </c>
      <c r="AFF89" s="27">
        <f t="shared" si="2428"/>
        <v>0</v>
      </c>
      <c r="AFG89" s="27">
        <f t="shared" si="2429"/>
        <v>0</v>
      </c>
      <c r="AFH89" s="27">
        <f t="shared" si="2430"/>
        <v>0</v>
      </c>
      <c r="AFI89" s="27">
        <f t="shared" si="2431"/>
        <v>0</v>
      </c>
      <c r="AFJ89" s="27">
        <f t="shared" si="2432"/>
        <v>0</v>
      </c>
      <c r="AFL89" s="28">
        <f t="shared" si="2677"/>
        <v>6.0625</v>
      </c>
      <c r="AFM89" s="28">
        <v>6.0625</v>
      </c>
      <c r="AFN89" s="27">
        <v>5</v>
      </c>
      <c r="AFO89" s="27">
        <f t="shared" si="2433"/>
        <v>5</v>
      </c>
      <c r="AFP89" s="27">
        <f t="shared" si="2434"/>
        <v>5</v>
      </c>
      <c r="AFQ89" s="27">
        <f t="shared" si="2435"/>
        <v>5</v>
      </c>
      <c r="AFR89" s="27">
        <f t="shared" si="2436"/>
        <v>0</v>
      </c>
      <c r="AFS89" s="27">
        <f t="shared" si="2437"/>
        <v>5</v>
      </c>
      <c r="AFT89" s="27">
        <f t="shared" si="2438"/>
        <v>5</v>
      </c>
      <c r="AFU89" s="27">
        <f t="shared" si="2439"/>
        <v>0</v>
      </c>
      <c r="AFV89" s="27">
        <f t="shared" si="2440"/>
        <v>0</v>
      </c>
      <c r="AFW89" s="27">
        <f t="shared" si="2441"/>
        <v>0</v>
      </c>
      <c r="AFX89" s="27">
        <f t="shared" si="2442"/>
        <v>0</v>
      </c>
      <c r="AFY89" s="27">
        <f t="shared" si="2443"/>
        <v>0</v>
      </c>
      <c r="AFZ89" s="27">
        <f t="shared" si="2444"/>
        <v>5</v>
      </c>
      <c r="AGA89" s="27">
        <f t="shared" si="2445"/>
        <v>0</v>
      </c>
      <c r="AGB89" s="27">
        <f t="shared" si="2446"/>
        <v>0</v>
      </c>
      <c r="AGC89" s="27">
        <f t="shared" si="2447"/>
        <v>5</v>
      </c>
      <c r="AGD89" s="27">
        <f t="shared" si="2448"/>
        <v>0</v>
      </c>
      <c r="AGE89" s="27">
        <f t="shared" si="2449"/>
        <v>0</v>
      </c>
      <c r="AGF89" s="27">
        <f t="shared" si="2450"/>
        <v>0</v>
      </c>
      <c r="AGG89" s="27">
        <f t="shared" si="2451"/>
        <v>0</v>
      </c>
      <c r="AGH89" s="27">
        <f t="shared" si="2452"/>
        <v>0</v>
      </c>
      <c r="AGI89" s="27">
        <f t="shared" si="2453"/>
        <v>5</v>
      </c>
      <c r="AGJ89" s="27">
        <f t="shared" si="2454"/>
        <v>0</v>
      </c>
      <c r="AGK89" s="27">
        <f t="shared" si="2455"/>
        <v>0</v>
      </c>
      <c r="AGL89" s="27">
        <f t="shared" si="2456"/>
        <v>5</v>
      </c>
      <c r="AGM89" s="27">
        <f t="shared" si="2457"/>
        <v>0</v>
      </c>
      <c r="AGN89" s="27">
        <f t="shared" si="2458"/>
        <v>0</v>
      </c>
      <c r="AGO89" s="27">
        <f t="shared" si="2459"/>
        <v>5</v>
      </c>
      <c r="AGP89" s="27">
        <f t="shared" si="2460"/>
        <v>0</v>
      </c>
      <c r="AGQ89" s="27">
        <f t="shared" si="2461"/>
        <v>0</v>
      </c>
      <c r="AGR89" s="27">
        <f t="shared" si="2462"/>
        <v>5</v>
      </c>
      <c r="AGS89" s="27">
        <f t="shared" si="2463"/>
        <v>0</v>
      </c>
      <c r="AGT89" s="27">
        <f t="shared" si="2464"/>
        <v>0</v>
      </c>
      <c r="AGU89" s="27">
        <f t="shared" si="2465"/>
        <v>5</v>
      </c>
      <c r="AGV89" s="27">
        <f t="shared" si="2466"/>
        <v>0</v>
      </c>
      <c r="AGW89" s="27">
        <f t="shared" si="2467"/>
        <v>0</v>
      </c>
      <c r="AGX89" s="27">
        <f t="shared" si="2468"/>
        <v>5</v>
      </c>
      <c r="AGY89" s="27">
        <f t="shared" si="2469"/>
        <v>0</v>
      </c>
      <c r="AGZ89" s="27">
        <f t="shared" si="2470"/>
        <v>0</v>
      </c>
      <c r="AHA89" s="27">
        <f t="shared" si="2471"/>
        <v>0</v>
      </c>
      <c r="AHB89" s="27">
        <f t="shared" si="2472"/>
        <v>0</v>
      </c>
      <c r="AHC89" s="27">
        <f t="shared" si="2473"/>
        <v>0</v>
      </c>
      <c r="AHD89" s="27">
        <f t="shared" si="2474"/>
        <v>0</v>
      </c>
      <c r="AHE89" s="27">
        <f t="shared" si="2475"/>
        <v>0</v>
      </c>
      <c r="AHF89" s="27">
        <f t="shared" si="2476"/>
        <v>0</v>
      </c>
      <c r="AHG89" s="27">
        <f t="shared" si="2477"/>
        <v>0</v>
      </c>
      <c r="AHH89" s="27">
        <f t="shared" si="2478"/>
        <v>0</v>
      </c>
      <c r="AHI89" s="27">
        <f t="shared" si="2479"/>
        <v>0</v>
      </c>
      <c r="AHJ89" s="27">
        <f t="shared" si="2480"/>
        <v>0</v>
      </c>
      <c r="AHK89" s="27">
        <f t="shared" si="2481"/>
        <v>0</v>
      </c>
      <c r="AHL89" s="27">
        <f t="shared" si="2482"/>
        <v>0</v>
      </c>
      <c r="AHM89" s="27">
        <f t="shared" si="2483"/>
        <v>0</v>
      </c>
      <c r="AHN89" s="27">
        <f t="shared" si="2484"/>
        <v>0</v>
      </c>
      <c r="AHO89" s="27">
        <f t="shared" si="2485"/>
        <v>0</v>
      </c>
      <c r="AHP89" s="27">
        <f t="shared" si="2486"/>
        <v>0</v>
      </c>
      <c r="AHQ89" s="27">
        <f t="shared" si="2487"/>
        <v>0</v>
      </c>
      <c r="AHR89" s="27">
        <f t="shared" si="2488"/>
        <v>0</v>
      </c>
      <c r="AHS89" s="27">
        <f t="shared" si="2489"/>
        <v>0</v>
      </c>
      <c r="AHT89" s="27">
        <f t="shared" si="2490"/>
        <v>0</v>
      </c>
      <c r="AHU89" s="27">
        <f t="shared" si="2491"/>
        <v>0</v>
      </c>
      <c r="AHV89" s="27">
        <f t="shared" si="2492"/>
        <v>0</v>
      </c>
      <c r="AHW89" s="27">
        <f t="shared" si="2493"/>
        <v>0</v>
      </c>
      <c r="AHX89" s="27">
        <f t="shared" si="2494"/>
        <v>0</v>
      </c>
      <c r="AHY89" s="27">
        <f t="shared" si="2495"/>
        <v>0</v>
      </c>
      <c r="AHZ89" s="27">
        <f t="shared" si="2496"/>
        <v>0</v>
      </c>
      <c r="AIA89" s="27">
        <f t="shared" si="2497"/>
        <v>0</v>
      </c>
      <c r="AIB89" s="27">
        <f t="shared" si="2498"/>
        <v>0</v>
      </c>
      <c r="AIC89" s="27">
        <f t="shared" si="2499"/>
        <v>0</v>
      </c>
      <c r="AID89" s="27">
        <f t="shared" si="2500"/>
        <v>0</v>
      </c>
      <c r="AIE89" s="27">
        <f t="shared" si="2501"/>
        <v>0</v>
      </c>
      <c r="AIF89" s="27">
        <f t="shared" si="2502"/>
        <v>0</v>
      </c>
      <c r="AIG89" s="27">
        <f t="shared" si="2503"/>
        <v>0</v>
      </c>
      <c r="AIH89" s="27">
        <f t="shared" si="2504"/>
        <v>0</v>
      </c>
      <c r="AII89" s="27">
        <f t="shared" si="2505"/>
        <v>0</v>
      </c>
      <c r="AIJ89" s="27">
        <f t="shared" si="2506"/>
        <v>0</v>
      </c>
      <c r="AIK89" s="27">
        <f t="shared" si="2507"/>
        <v>0</v>
      </c>
      <c r="AIL89" s="27">
        <f t="shared" si="2508"/>
        <v>0</v>
      </c>
      <c r="AIM89" s="27">
        <f t="shared" si="2509"/>
        <v>0</v>
      </c>
      <c r="AIN89" s="27">
        <f t="shared" si="2510"/>
        <v>0</v>
      </c>
      <c r="AIO89" s="27">
        <f t="shared" si="2511"/>
        <v>0</v>
      </c>
      <c r="AIP89" s="27">
        <f t="shared" si="2512"/>
        <v>0</v>
      </c>
      <c r="AIQ89" s="27">
        <f t="shared" si="2513"/>
        <v>0</v>
      </c>
      <c r="AIR89" s="27">
        <f t="shared" si="2514"/>
        <v>0</v>
      </c>
      <c r="AIT89" s="27">
        <v>1</v>
      </c>
      <c r="AIU89" s="27">
        <v>1</v>
      </c>
      <c r="AIV89" s="27">
        <v>1</v>
      </c>
      <c r="AIW89" s="27">
        <f t="shared" si="2515"/>
        <v>0</v>
      </c>
      <c r="AIX89" s="27">
        <f t="shared" si="2516"/>
        <v>0.5</v>
      </c>
      <c r="AIY89" s="27">
        <f t="shared" si="2517"/>
        <v>1</v>
      </c>
      <c r="AIZ89" s="27">
        <f t="shared" si="2518"/>
        <v>0</v>
      </c>
      <c r="AJA89" s="27">
        <f t="shared" si="2519"/>
        <v>0</v>
      </c>
      <c r="AJB89" s="27">
        <f t="shared" si="2520"/>
        <v>0</v>
      </c>
      <c r="AJC89" s="27">
        <f t="shared" si="2521"/>
        <v>0</v>
      </c>
      <c r="AJD89" s="27">
        <f t="shared" si="2522"/>
        <v>0</v>
      </c>
      <c r="AJE89" s="27">
        <f t="shared" si="2523"/>
        <v>3.125E-2</v>
      </c>
      <c r="AJF89" s="27">
        <f t="shared" si="2524"/>
        <v>0</v>
      </c>
      <c r="AJG89" s="27">
        <f t="shared" si="2525"/>
        <v>0</v>
      </c>
      <c r="AJH89" s="27">
        <f t="shared" si="2526"/>
        <v>0.25</v>
      </c>
      <c r="AJI89" s="27">
        <f t="shared" si="2527"/>
        <v>0</v>
      </c>
      <c r="AJJ89" s="27">
        <f t="shared" si="2528"/>
        <v>0</v>
      </c>
      <c r="AJK89" s="27">
        <f t="shared" si="2529"/>
        <v>0</v>
      </c>
      <c r="AJL89" s="27">
        <f t="shared" si="2530"/>
        <v>0</v>
      </c>
      <c r="AJM89" s="27">
        <f t="shared" si="2531"/>
        <v>0</v>
      </c>
      <c r="AJN89" s="27">
        <f t="shared" si="2532"/>
        <v>3.125E-2</v>
      </c>
      <c r="AJO89" s="27">
        <f t="shared" si="2533"/>
        <v>0</v>
      </c>
      <c r="AJP89" s="27">
        <f t="shared" si="2534"/>
        <v>0</v>
      </c>
      <c r="AJQ89" s="27">
        <f t="shared" si="2535"/>
        <v>0.25</v>
      </c>
      <c r="AJR89" s="27">
        <f t="shared" si="2536"/>
        <v>0</v>
      </c>
      <c r="AJS89" s="27">
        <f t="shared" si="2537"/>
        <v>0</v>
      </c>
      <c r="AJT89" s="27">
        <f t="shared" si="2538"/>
        <v>0.25</v>
      </c>
      <c r="AJU89" s="27">
        <f t="shared" si="2539"/>
        <v>0</v>
      </c>
      <c r="AJV89" s="27">
        <f t="shared" si="2540"/>
        <v>0</v>
      </c>
      <c r="AJW89" s="27">
        <f t="shared" si="2541"/>
        <v>0.25</v>
      </c>
      <c r="AJX89" s="27">
        <f t="shared" si="2542"/>
        <v>0</v>
      </c>
      <c r="AJY89" s="27">
        <f t="shared" si="2543"/>
        <v>0</v>
      </c>
      <c r="AJZ89" s="27">
        <f t="shared" si="2544"/>
        <v>0.25</v>
      </c>
      <c r="AKA89" s="27">
        <f t="shared" si="2545"/>
        <v>0</v>
      </c>
      <c r="AKB89" s="27">
        <f t="shared" si="2546"/>
        <v>0</v>
      </c>
      <c r="AKC89" s="27">
        <f t="shared" si="2547"/>
        <v>0.25</v>
      </c>
      <c r="AKD89" s="27">
        <f t="shared" si="2548"/>
        <v>0</v>
      </c>
      <c r="AKE89" s="27">
        <f t="shared" si="2549"/>
        <v>0</v>
      </c>
      <c r="AKF89" s="27">
        <f t="shared" si="2550"/>
        <v>0</v>
      </c>
      <c r="AKG89" s="27">
        <f t="shared" si="2551"/>
        <v>0</v>
      </c>
      <c r="AKH89" s="27">
        <f t="shared" si="2552"/>
        <v>0</v>
      </c>
      <c r="AKI89" s="27">
        <f t="shared" si="2553"/>
        <v>0</v>
      </c>
      <c r="AKJ89" s="27">
        <f t="shared" si="2554"/>
        <v>0</v>
      </c>
      <c r="AKK89" s="27">
        <f t="shared" si="2555"/>
        <v>0</v>
      </c>
      <c r="AKL89" s="27">
        <f t="shared" si="2556"/>
        <v>0</v>
      </c>
      <c r="AKM89" s="27">
        <f t="shared" si="2557"/>
        <v>0</v>
      </c>
      <c r="AKN89" s="27">
        <f t="shared" si="2558"/>
        <v>0</v>
      </c>
      <c r="AKO89" s="27">
        <f t="shared" si="2559"/>
        <v>0</v>
      </c>
      <c r="AKP89" s="27">
        <f t="shared" si="2560"/>
        <v>0</v>
      </c>
      <c r="AKQ89" s="27">
        <f t="shared" si="2561"/>
        <v>0</v>
      </c>
      <c r="AKR89" s="27">
        <f t="shared" si="2562"/>
        <v>0</v>
      </c>
      <c r="AKS89" s="27">
        <f t="shared" si="2563"/>
        <v>0</v>
      </c>
      <c r="AKT89" s="27">
        <f t="shared" si="2564"/>
        <v>0</v>
      </c>
      <c r="AKU89" s="27">
        <f t="shared" si="2565"/>
        <v>0</v>
      </c>
      <c r="AKV89" s="27">
        <f t="shared" si="2566"/>
        <v>0</v>
      </c>
      <c r="AKW89" s="27">
        <f t="shared" si="2567"/>
        <v>0</v>
      </c>
      <c r="AKX89" s="27">
        <f t="shared" si="2568"/>
        <v>0</v>
      </c>
      <c r="AKY89" s="27">
        <f t="shared" si="2569"/>
        <v>0</v>
      </c>
      <c r="AKZ89" s="27">
        <f t="shared" si="2570"/>
        <v>0</v>
      </c>
      <c r="ALA89" s="27">
        <f t="shared" si="2571"/>
        <v>0</v>
      </c>
      <c r="ALB89" s="27">
        <f t="shared" si="2572"/>
        <v>0</v>
      </c>
      <c r="ALC89" s="27">
        <f t="shared" si="2573"/>
        <v>0</v>
      </c>
      <c r="ALD89" s="27">
        <f t="shared" si="2574"/>
        <v>0</v>
      </c>
      <c r="ALE89" s="27">
        <f t="shared" si="2575"/>
        <v>0</v>
      </c>
      <c r="ALF89" s="27">
        <f t="shared" si="2576"/>
        <v>0</v>
      </c>
      <c r="ALG89" s="27">
        <f t="shared" si="2577"/>
        <v>0</v>
      </c>
      <c r="ALH89" s="27">
        <f t="shared" si="2578"/>
        <v>0</v>
      </c>
      <c r="ALI89" s="27">
        <f t="shared" si="2579"/>
        <v>0</v>
      </c>
      <c r="ALJ89" s="27">
        <f t="shared" si="2580"/>
        <v>0</v>
      </c>
      <c r="ALK89" s="27">
        <f t="shared" si="2581"/>
        <v>0</v>
      </c>
      <c r="ALL89" s="27">
        <f t="shared" si="2582"/>
        <v>0</v>
      </c>
      <c r="ALM89" s="27">
        <f t="shared" si="2583"/>
        <v>0</v>
      </c>
      <c r="ALN89" s="27">
        <f t="shared" si="2584"/>
        <v>0</v>
      </c>
      <c r="ALO89" s="27">
        <f t="shared" si="2585"/>
        <v>0</v>
      </c>
      <c r="ALP89" s="27">
        <f t="shared" si="2586"/>
        <v>0</v>
      </c>
      <c r="ALQ89" s="27">
        <f t="shared" si="2587"/>
        <v>0</v>
      </c>
      <c r="ALR89" s="27">
        <f t="shared" si="2588"/>
        <v>0</v>
      </c>
      <c r="ALS89" s="27">
        <f t="shared" si="2589"/>
        <v>0</v>
      </c>
      <c r="ALT89" s="27">
        <f t="shared" si="2590"/>
        <v>0</v>
      </c>
      <c r="ALU89" s="27">
        <f t="shared" si="2591"/>
        <v>0</v>
      </c>
      <c r="ALV89" s="27">
        <f t="shared" si="2592"/>
        <v>0</v>
      </c>
      <c r="ALW89" s="27">
        <f t="shared" si="2593"/>
        <v>0</v>
      </c>
      <c r="AMK89" s="28">
        <v>1720</v>
      </c>
      <c r="AML89" s="28">
        <f t="shared" si="2594"/>
        <v>1720</v>
      </c>
      <c r="AMN89" s="28">
        <v>1768</v>
      </c>
      <c r="AMO89" s="27" t="str">
        <f t="shared" si="2595"/>
        <v>1755</v>
      </c>
      <c r="AMP89" s="27" t="str">
        <f t="shared" si="2596"/>
        <v>1770</v>
      </c>
      <c r="AMQ89" s="27" t="str">
        <f t="shared" si="2597"/>
        <v>1766</v>
      </c>
      <c r="AMR89" s="27" t="str">
        <f t="shared" si="2598"/>
        <v>1766</v>
      </c>
      <c r="AMS89" s="27" t="str">
        <f t="shared" si="2599"/>
        <v>1736</v>
      </c>
      <c r="AMT89" s="27" t="str">
        <f t="shared" si="2600"/>
        <v>1756</v>
      </c>
      <c r="AMU89" s="27" t="str">
        <f t="shared" si="2601"/>
        <v>1756</v>
      </c>
      <c r="AMV89" s="27" t="str">
        <f t="shared" si="2602"/>
        <v>1756</v>
      </c>
      <c r="AMW89" s="27" t="str">
        <f t="shared" si="2603"/>
        <v>1756</v>
      </c>
      <c r="AMX89" s="27" t="str">
        <f t="shared" si="2604"/>
        <v>1756</v>
      </c>
      <c r="AMY89" s="27" t="str">
        <f t="shared" si="2605"/>
        <v>1756</v>
      </c>
      <c r="AMZ89" s="27" t="str">
        <f t="shared" si="2606"/>
        <v>1744</v>
      </c>
      <c r="ANA89" s="27" t="str">
        <f t="shared" si="2607"/>
        <v>1744</v>
      </c>
      <c r="ANB89" s="27" t="str">
        <f t="shared" si="2608"/>
        <v>1744</v>
      </c>
      <c r="ANC89" s="27" t="str">
        <f t="shared" si="2609"/>
        <v>1736</v>
      </c>
      <c r="AND89" s="27" t="str">
        <f t="shared" si="2610"/>
        <v>1736</v>
      </c>
      <c r="ANE89" s="27" t="str">
        <f t="shared" si="2611"/>
        <v>1736</v>
      </c>
      <c r="ANF89" s="27" t="str">
        <f t="shared" si="2612"/>
        <v>1736</v>
      </c>
      <c r="ANG89" s="27" t="str">
        <f t="shared" si="2613"/>
        <v>1736</v>
      </c>
      <c r="ANH89" s="27" t="str">
        <f t="shared" si="2614"/>
        <v>1736</v>
      </c>
      <c r="ANI89" s="27" t="str">
        <f t="shared" si="2615"/>
        <v>1721</v>
      </c>
      <c r="ANJ89" s="27" t="str">
        <f t="shared" si="2616"/>
        <v>1721</v>
      </c>
      <c r="ANK89" s="27" t="str">
        <f t="shared" si="2617"/>
        <v>1721</v>
      </c>
      <c r="ANL89" s="27" t="str">
        <f t="shared" si="2618"/>
        <v>1733</v>
      </c>
      <c r="ANM89" s="27" t="str">
        <f t="shared" si="2619"/>
        <v>1733</v>
      </c>
      <c r="ANN89" s="27" t="str">
        <f t="shared" si="2620"/>
        <v>1733</v>
      </c>
      <c r="ANO89" s="27" t="str">
        <f t="shared" si="2621"/>
        <v>1724</v>
      </c>
      <c r="ANP89" s="27" t="str">
        <f t="shared" si="2622"/>
        <v>1724</v>
      </c>
      <c r="ANQ89" s="27" t="str">
        <f t="shared" si="2623"/>
        <v>1724</v>
      </c>
      <c r="ANR89" s="27" t="str">
        <f t="shared" si="2624"/>
        <v>1743</v>
      </c>
      <c r="ANS89" s="27" t="str">
        <f t="shared" si="2625"/>
        <v>1743</v>
      </c>
      <c r="ANT89" s="27" t="str">
        <f t="shared" si="2626"/>
        <v>1743</v>
      </c>
      <c r="ANU89" s="27" t="str">
        <f t="shared" si="2627"/>
        <v>1730</v>
      </c>
      <c r="ANV89" s="27" t="str">
        <f t="shared" si="2628"/>
        <v>1730</v>
      </c>
      <c r="ANW89" s="27" t="str">
        <f t="shared" si="2629"/>
        <v>1730</v>
      </c>
      <c r="ANX89" s="27" t="str">
        <f t="shared" si="2630"/>
        <v>1720</v>
      </c>
      <c r="ANY89" s="27" t="str">
        <f t="shared" si="2631"/>
        <v>1720</v>
      </c>
      <c r="ANZ89" s="27" t="str">
        <f t="shared" si="2632"/>
        <v>1720</v>
      </c>
      <c r="AOA89" s="27" t="str">
        <f t="shared" si="2633"/>
        <v>1720</v>
      </c>
      <c r="AOB89" s="27" t="str">
        <f t="shared" si="2634"/>
        <v>1720</v>
      </c>
      <c r="AOC89" s="27" t="str">
        <f t="shared" si="2635"/>
        <v>1720</v>
      </c>
      <c r="AOD89" s="27" t="str">
        <f t="shared" si="2636"/>
        <v>1720</v>
      </c>
      <c r="AOE89" s="27" t="str">
        <f t="shared" si="2637"/>
        <v>1720</v>
      </c>
      <c r="AOF89" s="27" t="str">
        <f t="shared" si="2638"/>
        <v>1720</v>
      </c>
      <c r="AOG89" s="27" t="str">
        <f t="shared" si="2639"/>
        <v>1720</v>
      </c>
      <c r="AOH89" s="27" t="str">
        <f t="shared" si="2640"/>
        <v>1720</v>
      </c>
      <c r="AOI89" s="27" t="str">
        <f t="shared" si="2641"/>
        <v>1720</v>
      </c>
      <c r="AOJ89" s="27" t="str">
        <f t="shared" si="2642"/>
        <v>1720</v>
      </c>
      <c r="AOK89" s="27" t="str">
        <f t="shared" si="2643"/>
        <v>1720</v>
      </c>
      <c r="AOL89" s="27" t="str">
        <f t="shared" si="2644"/>
        <v>1720</v>
      </c>
      <c r="AOM89" s="27" t="str">
        <f t="shared" si="2645"/>
        <v>1720</v>
      </c>
      <c r="AON89" s="27" t="str">
        <f t="shared" si="2646"/>
        <v>1720</v>
      </c>
      <c r="AOO89" s="27" t="str">
        <f t="shared" si="2647"/>
        <v>1720</v>
      </c>
      <c r="AOP89" s="27" t="str">
        <f t="shared" si="2648"/>
        <v>1720</v>
      </c>
      <c r="AOQ89" s="27" t="str">
        <f t="shared" si="2649"/>
        <v>1720</v>
      </c>
      <c r="AOR89" s="27" t="str">
        <f t="shared" si="2650"/>
        <v>1720</v>
      </c>
      <c r="AOS89" s="27" t="str">
        <f t="shared" si="2651"/>
        <v>1720</v>
      </c>
      <c r="AOT89" s="27" t="str">
        <f t="shared" si="2652"/>
        <v>1720</v>
      </c>
      <c r="AOU89" s="27" t="str">
        <f t="shared" si="2653"/>
        <v>1720</v>
      </c>
      <c r="AOV89" s="27" t="str">
        <f t="shared" si="2654"/>
        <v>1720</v>
      </c>
      <c r="AOW89" s="27" t="str">
        <f t="shared" si="2655"/>
        <v>1720</v>
      </c>
      <c r="AOX89" s="27" t="str">
        <f t="shared" si="2656"/>
        <v>1720</v>
      </c>
      <c r="AOY89" s="27" t="str">
        <f t="shared" si="2657"/>
        <v>1720</v>
      </c>
      <c r="AOZ89" s="27" t="str">
        <f t="shared" si="2658"/>
        <v>1720</v>
      </c>
      <c r="APA89" s="27" t="str">
        <f t="shared" si="2659"/>
        <v>1720</v>
      </c>
      <c r="APB89" s="27" t="str">
        <f t="shared" si="2660"/>
        <v>1720</v>
      </c>
      <c r="APC89" s="27" t="str">
        <f t="shared" si="2661"/>
        <v>1720</v>
      </c>
      <c r="APD89" s="27" t="str">
        <f t="shared" si="2662"/>
        <v>1720</v>
      </c>
      <c r="APE89" s="27" t="str">
        <f t="shared" si="2663"/>
        <v>1720</v>
      </c>
      <c r="APF89" s="27" t="str">
        <f t="shared" si="2664"/>
        <v>1720</v>
      </c>
      <c r="APG89" s="27" t="str">
        <f t="shared" si="2665"/>
        <v>1720</v>
      </c>
      <c r="APH89" s="27" t="str">
        <f t="shared" si="2666"/>
        <v>1720</v>
      </c>
      <c r="API89" s="27" t="str">
        <f t="shared" si="2667"/>
        <v>1720</v>
      </c>
      <c r="APJ89" s="27" t="str">
        <f t="shared" si="2668"/>
        <v>1720</v>
      </c>
      <c r="APK89" s="27" t="str">
        <f t="shared" si="2669"/>
        <v>1720</v>
      </c>
      <c r="APL89" s="27" t="str">
        <f t="shared" si="2670"/>
        <v>1720</v>
      </c>
      <c r="APM89" s="27" t="str">
        <f t="shared" si="2671"/>
        <v>1720</v>
      </c>
      <c r="APN89" s="27" t="str">
        <f t="shared" si="2672"/>
        <v>1720</v>
      </c>
      <c r="APO89" s="27" t="str">
        <f t="shared" si="2673"/>
        <v>1720</v>
      </c>
      <c r="APP89" s="27" t="str">
        <f t="shared" si="2674"/>
        <v>1720</v>
      </c>
      <c r="APQ89" s="27" t="str">
        <f t="shared" si="2675"/>
        <v>1720</v>
      </c>
      <c r="APR89" s="27" t="str">
        <f t="shared" si="2676"/>
        <v>1720</v>
      </c>
    </row>
    <row r="90" spans="1:1022 1025:1110" x14ac:dyDescent="0.35">
      <c r="A90" s="27">
        <v>35</v>
      </c>
      <c r="B90" s="85" t="s">
        <v>117</v>
      </c>
      <c r="C90" s="91">
        <f>VLOOKUP(A90, Rankings!$A$2:$AN$129, 40, FALSE)</f>
        <v>88</v>
      </c>
      <c r="D90" s="23" t="s">
        <v>375</v>
      </c>
      <c r="I90" s="29">
        <f t="shared" si="1785"/>
        <v>13</v>
      </c>
      <c r="L90" s="27" t="s">
        <v>2253</v>
      </c>
      <c r="M90" s="27" t="s">
        <v>2479</v>
      </c>
      <c r="N90" s="27" t="s">
        <v>2833</v>
      </c>
      <c r="O90" s="27" t="s">
        <v>24</v>
      </c>
      <c r="P90" s="27" t="s">
        <v>24</v>
      </c>
      <c r="Q90" s="27" t="s">
        <v>3212</v>
      </c>
      <c r="R90" s="27" t="s">
        <v>24</v>
      </c>
      <c r="S90" s="27" t="s">
        <v>3630</v>
      </c>
      <c r="T90" s="27" t="s">
        <v>3786</v>
      </c>
      <c r="U90" s="27" t="s">
        <v>24</v>
      </c>
      <c r="V90" s="27" t="s">
        <v>24</v>
      </c>
      <c r="W90" s="27" t="s">
        <v>4183</v>
      </c>
      <c r="X90" s="27" t="s">
        <v>24</v>
      </c>
      <c r="Y90" s="27" t="s">
        <v>4372</v>
      </c>
      <c r="Z90" s="27" t="s">
        <v>4554</v>
      </c>
      <c r="AA90" s="27" t="s">
        <v>24</v>
      </c>
      <c r="AB90" s="27" t="s">
        <v>24</v>
      </c>
      <c r="AC90" s="27" t="s">
        <v>24</v>
      </c>
      <c r="AD90" s="27" t="s">
        <v>24</v>
      </c>
      <c r="AE90" s="27" t="s">
        <v>24</v>
      </c>
      <c r="AF90" s="27" t="s">
        <v>24</v>
      </c>
      <c r="AG90" s="27" t="s">
        <v>24</v>
      </c>
      <c r="AH90" s="27" t="s">
        <v>24</v>
      </c>
      <c r="AI90" s="27" t="s">
        <v>5349</v>
      </c>
      <c r="AJ90" s="27" t="s">
        <v>24</v>
      </c>
      <c r="AK90" s="27" t="s">
        <v>24</v>
      </c>
      <c r="AL90" s="27" t="s">
        <v>5625</v>
      </c>
      <c r="AM90" s="27" t="s">
        <v>24</v>
      </c>
      <c r="AN90" s="27" t="s">
        <v>24</v>
      </c>
      <c r="AO90" s="27" t="s">
        <v>6032</v>
      </c>
      <c r="AP90" s="27" t="s">
        <v>24</v>
      </c>
      <c r="AQ90" s="27" t="s">
        <v>24</v>
      </c>
      <c r="AR90" s="27" t="s">
        <v>6344</v>
      </c>
      <c r="AS90" s="27" t="s">
        <v>24</v>
      </c>
      <c r="AT90" s="27" t="s">
        <v>24</v>
      </c>
      <c r="AU90" s="27" t="s">
        <v>6656</v>
      </c>
      <c r="AV90" s="27" t="s">
        <v>24</v>
      </c>
      <c r="AW90" s="27" t="s">
        <v>24</v>
      </c>
      <c r="AX90" s="27" t="s">
        <v>24</v>
      </c>
      <c r="AY90" s="27" t="s">
        <v>24</v>
      </c>
      <c r="AZ90" s="27" t="s">
        <v>24</v>
      </c>
      <c r="BA90" s="27" t="s">
        <v>24</v>
      </c>
      <c r="BB90" s="27" t="s">
        <v>24</v>
      </c>
      <c r="BC90" s="27" t="s">
        <v>24</v>
      </c>
      <c r="BD90" s="27" t="s">
        <v>24</v>
      </c>
      <c r="BE90" s="27" t="s">
        <v>24</v>
      </c>
      <c r="BF90" s="27" t="s">
        <v>24</v>
      </c>
      <c r="BG90" s="27" t="s">
        <v>24</v>
      </c>
      <c r="BH90" s="27" t="s">
        <v>24</v>
      </c>
      <c r="BI90" s="27" t="s">
        <v>24</v>
      </c>
      <c r="BJ90" s="27" t="s">
        <v>24</v>
      </c>
      <c r="BK90" s="27" t="s">
        <v>24</v>
      </c>
      <c r="BL90" s="27" t="s">
        <v>24</v>
      </c>
      <c r="BM90" s="27" t="s">
        <v>24</v>
      </c>
      <c r="BN90" s="27" t="s">
        <v>24</v>
      </c>
      <c r="BO90" s="27" t="s">
        <v>24</v>
      </c>
      <c r="BP90" s="27" t="s">
        <v>24</v>
      </c>
      <c r="BQ90" s="27" t="s">
        <v>24</v>
      </c>
      <c r="BR90" s="27" t="s">
        <v>24</v>
      </c>
      <c r="BS90" s="27" t="s">
        <v>24</v>
      </c>
      <c r="BT90" s="27" t="s">
        <v>24</v>
      </c>
      <c r="BU90" s="27" t="s">
        <v>24</v>
      </c>
      <c r="BV90" s="27" t="s">
        <v>24</v>
      </c>
      <c r="BW90" s="27" t="s">
        <v>24</v>
      </c>
      <c r="BX90" s="27" t="s">
        <v>24</v>
      </c>
      <c r="BY90" s="27" t="s">
        <v>24</v>
      </c>
      <c r="BZ90" s="27" t="s">
        <v>24</v>
      </c>
      <c r="CA90" s="27" t="s">
        <v>24</v>
      </c>
      <c r="CB90" s="27" t="s">
        <v>24</v>
      </c>
      <c r="CC90" s="27" t="s">
        <v>24</v>
      </c>
      <c r="CD90" s="27" t="s">
        <v>24</v>
      </c>
      <c r="CE90" s="27" t="s">
        <v>24</v>
      </c>
      <c r="CF90" s="27" t="s">
        <v>24</v>
      </c>
      <c r="CG90" s="27" t="s">
        <v>24</v>
      </c>
      <c r="CH90" s="27" t="s">
        <v>24</v>
      </c>
      <c r="CI90" s="27" t="s">
        <v>24</v>
      </c>
      <c r="CJ90" s="27" t="s">
        <v>24</v>
      </c>
      <c r="CK90" s="27" t="s">
        <v>24</v>
      </c>
      <c r="CL90" s="27" t="s">
        <v>24</v>
      </c>
      <c r="CM90" s="27" t="s">
        <v>24</v>
      </c>
      <c r="CN90" s="27" t="s">
        <v>24</v>
      </c>
      <c r="CO90" s="27" t="s">
        <v>24</v>
      </c>
      <c r="CQ90" s="28">
        <f t="shared" si="1786"/>
        <v>4</v>
      </c>
      <c r="CR90" s="28">
        <f t="shared" si="1787"/>
        <v>4</v>
      </c>
      <c r="CS90" s="28">
        <f t="shared" si="1788"/>
        <v>2</v>
      </c>
      <c r="CT90" s="28">
        <f t="shared" si="1789"/>
        <v>2</v>
      </c>
      <c r="CU90" s="28">
        <f t="shared" si="1790"/>
        <v>1</v>
      </c>
      <c r="CV90" s="28">
        <f t="shared" si="1791"/>
        <v>4</v>
      </c>
      <c r="CW90" s="28">
        <f t="shared" si="1792"/>
        <v>2</v>
      </c>
      <c r="CX90" s="28">
        <f t="shared" si="1793"/>
        <v>2</v>
      </c>
      <c r="CY90" s="28">
        <f t="shared" si="1794"/>
        <v>0</v>
      </c>
      <c r="CZ90" s="28">
        <f t="shared" si="1795"/>
        <v>0</v>
      </c>
      <c r="DA90" s="28">
        <f t="shared" si="1796"/>
        <v>0</v>
      </c>
      <c r="DB90" s="28">
        <f t="shared" si="1797"/>
        <v>0</v>
      </c>
      <c r="DC90" s="28">
        <f t="shared" si="1798"/>
        <v>1</v>
      </c>
      <c r="DD90" s="28">
        <f t="shared" si="1799"/>
        <v>0</v>
      </c>
      <c r="DE90" s="28">
        <f t="shared" si="1800"/>
        <v>0</v>
      </c>
      <c r="DF90" s="28">
        <f t="shared" si="1801"/>
        <v>1</v>
      </c>
      <c r="DG90" s="28">
        <f t="shared" si="1802"/>
        <v>0</v>
      </c>
      <c r="DH90" s="28">
        <f t="shared" si="1803"/>
        <v>0</v>
      </c>
      <c r="DI90" s="28">
        <f t="shared" si="1804"/>
        <v>0</v>
      </c>
      <c r="DJ90" s="28">
        <f t="shared" si="1805"/>
        <v>0</v>
      </c>
      <c r="DK90" s="28">
        <f t="shared" si="1806"/>
        <v>0</v>
      </c>
      <c r="DL90" s="28">
        <f t="shared" si="1807"/>
        <v>0</v>
      </c>
      <c r="DM90" s="28">
        <f t="shared" si="1808"/>
        <v>0</v>
      </c>
      <c r="DN90" s="28">
        <f t="shared" si="1809"/>
        <v>0</v>
      </c>
      <c r="DO90" s="28">
        <f t="shared" si="1810"/>
        <v>1</v>
      </c>
      <c r="DP90" s="28">
        <f t="shared" si="1811"/>
        <v>1</v>
      </c>
      <c r="DR90">
        <f t="shared" si="1812"/>
        <v>2</v>
      </c>
      <c r="DS90">
        <f t="shared" si="1813"/>
        <v>2</v>
      </c>
      <c r="DT90">
        <f t="shared" si="1814"/>
        <v>4</v>
      </c>
      <c r="DU90">
        <f t="shared" si="1815"/>
        <v>0</v>
      </c>
      <c r="DV90">
        <f t="shared" si="1816"/>
        <v>0</v>
      </c>
      <c r="DW90">
        <f t="shared" si="1817"/>
        <v>1</v>
      </c>
      <c r="DX90">
        <f t="shared" si="1818"/>
        <v>0</v>
      </c>
      <c r="DY90">
        <f t="shared" si="1819"/>
        <v>9</v>
      </c>
      <c r="DZ90">
        <f t="shared" si="1820"/>
        <v>1</v>
      </c>
      <c r="EA90">
        <f t="shared" si="1821"/>
        <v>0</v>
      </c>
      <c r="EB90">
        <f t="shared" si="1822"/>
        <v>0</v>
      </c>
      <c r="EC90">
        <f t="shared" si="1823"/>
        <v>4</v>
      </c>
      <c r="ED90">
        <f t="shared" si="1824"/>
        <v>0</v>
      </c>
      <c r="EE90">
        <f t="shared" si="1825"/>
        <v>12</v>
      </c>
      <c r="EF90">
        <f t="shared" si="1826"/>
        <v>1</v>
      </c>
      <c r="EG90">
        <f t="shared" si="1827"/>
        <v>0</v>
      </c>
      <c r="EH90">
        <f t="shared" si="1828"/>
        <v>0</v>
      </c>
      <c r="EI90">
        <f t="shared" si="1829"/>
        <v>0</v>
      </c>
      <c r="EJ90">
        <f t="shared" si="1830"/>
        <v>0</v>
      </c>
      <c r="EK90">
        <f t="shared" si="1831"/>
        <v>0</v>
      </c>
      <c r="EL90">
        <f t="shared" si="1832"/>
        <v>0</v>
      </c>
      <c r="EM90">
        <f t="shared" si="1833"/>
        <v>0</v>
      </c>
      <c r="EN90">
        <f t="shared" si="1834"/>
        <v>0</v>
      </c>
      <c r="EO90">
        <f t="shared" si="1835"/>
        <v>1</v>
      </c>
      <c r="EP90">
        <f t="shared" si="1836"/>
        <v>0</v>
      </c>
      <c r="EQ90">
        <f t="shared" si="1837"/>
        <v>0</v>
      </c>
      <c r="ER90">
        <f t="shared" si="1838"/>
        <v>2</v>
      </c>
      <c r="ES90">
        <f t="shared" si="1839"/>
        <v>0</v>
      </c>
      <c r="ET90">
        <f t="shared" si="1840"/>
        <v>0</v>
      </c>
      <c r="EU90">
        <f t="shared" si="1841"/>
        <v>3</v>
      </c>
      <c r="EV90">
        <f t="shared" si="1842"/>
        <v>0</v>
      </c>
      <c r="EW90">
        <f t="shared" si="1843"/>
        <v>0</v>
      </c>
      <c r="EX90">
        <f t="shared" si="1844"/>
        <v>3</v>
      </c>
      <c r="EY90">
        <f t="shared" si="1845"/>
        <v>0</v>
      </c>
      <c r="EZ90">
        <f t="shared" si="1846"/>
        <v>0</v>
      </c>
      <c r="FA90">
        <f t="shared" si="1847"/>
        <v>2</v>
      </c>
      <c r="FB90">
        <f t="shared" si="1848"/>
        <v>0</v>
      </c>
      <c r="FC90">
        <f t="shared" si="1849"/>
        <v>0</v>
      </c>
      <c r="FD90">
        <f t="shared" si="1850"/>
        <v>0</v>
      </c>
      <c r="FE90">
        <f t="shared" si="1851"/>
        <v>0</v>
      </c>
      <c r="FF90">
        <f t="shared" si="1852"/>
        <v>0</v>
      </c>
      <c r="FG90">
        <f t="shared" si="1853"/>
        <v>0</v>
      </c>
      <c r="FH90">
        <f t="shared" si="1854"/>
        <v>0</v>
      </c>
      <c r="FI90">
        <f t="shared" si="1855"/>
        <v>0</v>
      </c>
      <c r="FJ90">
        <f t="shared" si="1856"/>
        <v>0</v>
      </c>
      <c r="FK90">
        <f t="shared" si="1857"/>
        <v>0</v>
      </c>
      <c r="FL90">
        <f t="shared" si="1858"/>
        <v>0</v>
      </c>
      <c r="FM90">
        <f t="shared" si="1859"/>
        <v>0</v>
      </c>
      <c r="FN90">
        <f t="shared" si="1860"/>
        <v>0</v>
      </c>
      <c r="FO90">
        <f t="shared" si="1861"/>
        <v>0</v>
      </c>
      <c r="FP90">
        <f t="shared" si="1862"/>
        <v>0</v>
      </c>
      <c r="FQ90">
        <f t="shared" si="1863"/>
        <v>0</v>
      </c>
      <c r="FR90">
        <f t="shared" si="1864"/>
        <v>0</v>
      </c>
      <c r="FS90">
        <f t="shared" si="1865"/>
        <v>0</v>
      </c>
      <c r="FT90">
        <f t="shared" si="1866"/>
        <v>0</v>
      </c>
      <c r="FU90">
        <f t="shared" si="1867"/>
        <v>0</v>
      </c>
      <c r="FV90">
        <f t="shared" si="1868"/>
        <v>0</v>
      </c>
      <c r="FW90">
        <f t="shared" si="1869"/>
        <v>0</v>
      </c>
      <c r="FX90">
        <f t="shared" si="1870"/>
        <v>0</v>
      </c>
      <c r="FY90">
        <f t="shared" si="1871"/>
        <v>0</v>
      </c>
      <c r="FZ90">
        <f t="shared" si="1872"/>
        <v>0</v>
      </c>
      <c r="GA90">
        <f t="shared" si="1873"/>
        <v>0</v>
      </c>
      <c r="GB90">
        <f t="shared" si="1874"/>
        <v>0</v>
      </c>
      <c r="GC90">
        <f t="shared" si="1875"/>
        <v>0</v>
      </c>
      <c r="GD90">
        <f t="shared" si="1876"/>
        <v>0</v>
      </c>
      <c r="GE90">
        <f t="shared" si="1877"/>
        <v>0</v>
      </c>
      <c r="GF90">
        <f t="shared" si="1878"/>
        <v>0</v>
      </c>
      <c r="GG90">
        <f t="shared" si="1879"/>
        <v>0</v>
      </c>
      <c r="GH90">
        <f t="shared" si="1880"/>
        <v>0</v>
      </c>
      <c r="GI90">
        <f t="shared" si="1881"/>
        <v>0</v>
      </c>
      <c r="GJ90">
        <f t="shared" si="1882"/>
        <v>0</v>
      </c>
      <c r="GK90">
        <f t="shared" si="1883"/>
        <v>0</v>
      </c>
      <c r="GL90">
        <f t="shared" si="1884"/>
        <v>0</v>
      </c>
      <c r="GM90">
        <f t="shared" si="1885"/>
        <v>0</v>
      </c>
      <c r="GN90">
        <f t="shared" si="1886"/>
        <v>0</v>
      </c>
      <c r="GO90">
        <f t="shared" si="1887"/>
        <v>0</v>
      </c>
      <c r="GP90">
        <f t="shared" si="1888"/>
        <v>0</v>
      </c>
      <c r="GQ90">
        <f t="shared" si="1889"/>
        <v>0</v>
      </c>
      <c r="GR90">
        <f t="shared" si="1890"/>
        <v>0</v>
      </c>
      <c r="GS90">
        <f t="shared" si="1891"/>
        <v>0</v>
      </c>
      <c r="GT90">
        <f t="shared" si="1892"/>
        <v>0</v>
      </c>
      <c r="GU90">
        <f t="shared" si="1893"/>
        <v>0</v>
      </c>
      <c r="GW90" s="28">
        <f t="shared" si="1894"/>
        <v>5.7949215931115328</v>
      </c>
      <c r="GX90" s="28">
        <f t="shared" si="1895"/>
        <v>0</v>
      </c>
      <c r="GY90" s="28">
        <f t="shared" si="1896"/>
        <v>0.75126591685582533</v>
      </c>
      <c r="GZ90" s="28">
        <f t="shared" si="1897"/>
        <v>0</v>
      </c>
      <c r="HA90" s="28">
        <f t="shared" si="1898"/>
        <v>0</v>
      </c>
      <c r="HB90" s="28">
        <f t="shared" si="1899"/>
        <v>6.1705545515394453</v>
      </c>
      <c r="HC90" s="28">
        <f t="shared" si="1900"/>
        <v>0.49502601198067059</v>
      </c>
      <c r="HE90">
        <f>IFERROR(VLOOKUP(_xlfn.NUMBERVALUE(MID(L90, SEARCH("!", L90)+1, SEARCH("+", L90)-SEARCH("!", L90)-1)), Rankings!$A$2:$BK$129, 63, FALSE),0)</f>
        <v>0.58430143930999556</v>
      </c>
      <c r="HF90">
        <f>IFERROR(VLOOKUP(_xlfn.NUMBERVALUE(MID(M90, SEARCH("!", M90)+1, SEARCH("+", M90)-SEARCH("!", M90)-1)), Rankings!$A$2:$BK$129, 63, FALSE),0)</f>
        <v>0.95123166606348908</v>
      </c>
      <c r="HG90">
        <f>IFERROR(VLOOKUP(_xlfn.NUMBERVALUE(MID(N90, SEARCH("!", N90)+1, SEARCH("+", N90)-SEARCH("!", N90)-1)), Rankings!$A$2:$BK$129, 63, FALSE),0)</f>
        <v>0.91255548584178892</v>
      </c>
      <c r="HH90">
        <f>IFERROR(VLOOKUP(_xlfn.NUMBERVALUE(MID(O90, SEARCH("!", O90)+1, SEARCH("+", O90)-SEARCH("!", O90)-1)), Rankings!$A$2:$BK$129, 63, FALSE),0)</f>
        <v>0</v>
      </c>
      <c r="HI90">
        <f>IFERROR(VLOOKUP(_xlfn.NUMBERVALUE(MID(P90, SEARCH("!", P90)+1, SEARCH("+", P90)-SEARCH("!", P90)-1)), Rankings!$A$2:$BK$129, 63, FALSE),0)</f>
        <v>0</v>
      </c>
      <c r="HJ90">
        <f>IFERROR(VLOOKUP(_xlfn.NUMBERVALUE(MID(Q90, SEARCH("!", Q90)+1, SEARCH("+", Q90)-SEARCH("!", Q90)-1)), Rankings!$A$2:$BK$129, 63, FALSE),0)</f>
        <v>0.57377818445367612</v>
      </c>
      <c r="HK90">
        <f>IFERROR(VLOOKUP(_xlfn.NUMBERVALUE(MID(R90, SEARCH("!", R90)+1, SEARCH("+", R90)-SEARCH("!", R90)-1)), Rankings!$A$2:$BK$129, 63, FALSE),0)</f>
        <v>0</v>
      </c>
      <c r="HL90">
        <f>IFERROR(VLOOKUP(_xlfn.NUMBERVALUE(MID(S90, SEARCH("!", S90)+1, SEARCH("+", S90)-SEARCH("!", S90)-1)), Rankings!$A$2:$BK$129, 63, FALSE),0)</f>
        <v>0.45999195434508988</v>
      </c>
      <c r="HM90">
        <f>IFERROR(VLOOKUP(_xlfn.NUMBERVALUE(MID(T90, SEARCH("!", T90)+1, SEARCH("+", T90)-SEARCH("!", T90)-1)), Rankings!$A$2:$BK$129, 63, FALSE),0)</f>
        <v>0.29274247393212427</v>
      </c>
      <c r="HN90">
        <f>IFERROR(VLOOKUP(_xlfn.NUMBERVALUE(MID(U90, SEARCH("!", U90)+1, SEARCH("+", U90)-SEARCH("!", U90)-1)), Rankings!$A$2:$BK$129, 63, FALSE),0)</f>
        <v>0</v>
      </c>
      <c r="HO90">
        <f>IFERROR(VLOOKUP(_xlfn.NUMBERVALUE(MID(V90, SEARCH("!", V90)+1, SEARCH("+", V90)-SEARCH("!", V90)-1)), Rankings!$A$2:$BK$129, 63, FALSE),0)</f>
        <v>0</v>
      </c>
      <c r="HP90">
        <f>IFERROR(VLOOKUP(_xlfn.NUMBERVALUE(MID(W90, SEARCH("!", W90)+1, SEARCH("+", W90)-SEARCH("!", W90)-1)), Rankings!$A$2:$BK$129, 63, FALSE),0)</f>
        <v>0.35003100525051917</v>
      </c>
      <c r="HQ90">
        <f>IFERROR(VLOOKUP(_xlfn.NUMBERVALUE(MID(X90, SEARCH("!", X90)+1, SEARCH("+", X90)-SEARCH("!", X90)-1)), Rankings!$A$2:$BK$129, 63, FALSE),0)</f>
        <v>0</v>
      </c>
      <c r="HR90">
        <f>IFERROR(VLOOKUP(_xlfn.NUMBERVALUE(MID(Y90, SEARCH("!", Y90)+1, SEARCH("+", Y90)-SEARCH("!", Y90)-1)), Rankings!$A$2:$BK$129, 63, FALSE),0)</f>
        <v>0.29127396251073551</v>
      </c>
      <c r="HS90">
        <f>IFERROR(VLOOKUP(_xlfn.NUMBERVALUE(MID(Z90, SEARCH("!", Z90)+1, SEARCH("+", Z90)-SEARCH("!", Z90)-1)), Rankings!$A$2:$BK$129, 63, FALSE),0)</f>
        <v>0.26403708703780177</v>
      </c>
      <c r="HT90">
        <f>IFERROR(VLOOKUP(_xlfn.NUMBERVALUE(MID(AA90, SEARCH("!", AA90)+1, SEARCH("+", AA90)-SEARCH("!", AA90)-1)), Rankings!$A$2:$BK$129, 63, FALSE),0)</f>
        <v>0</v>
      </c>
      <c r="HU90">
        <f>IFERROR(VLOOKUP(_xlfn.NUMBERVALUE(MID(AB90, SEARCH("!", AB90)+1, SEARCH("+", AB90)-SEARCH("!", AB90)-1)), Rankings!$A$2:$BK$129, 63, FALSE),0)</f>
        <v>0</v>
      </c>
      <c r="HV90">
        <f>IFERROR(VLOOKUP(_xlfn.NUMBERVALUE(MID(AC90, SEARCH("!", AC90)+1, SEARCH("+", AC90)-SEARCH("!", AC90)-1)), Rankings!$A$2:$BK$129, 63, FALSE),0)</f>
        <v>0</v>
      </c>
      <c r="HW90">
        <f>IFERROR(VLOOKUP(_xlfn.NUMBERVALUE(MID(AD90, SEARCH("!", AD90)+1, SEARCH("+", AD90)-SEARCH("!", AD90)-1)), Rankings!$A$2:$BK$129, 63, FALSE),0)</f>
        <v>0</v>
      </c>
      <c r="HX90">
        <f>IFERROR(VLOOKUP(_xlfn.NUMBERVALUE(MID(AE90, SEARCH("!", AE90)+1, SEARCH("+", AE90)-SEARCH("!", AE90)-1)), Rankings!$A$2:$BK$129, 63, FALSE),0)</f>
        <v>0</v>
      </c>
      <c r="HY90">
        <f>IFERROR(VLOOKUP(_xlfn.NUMBERVALUE(MID(AF90, SEARCH("!", AF90)+1, SEARCH("+", AF90)-SEARCH("!", AF90)-1)), Rankings!$A$2:$BK$129, 63, FALSE),0)</f>
        <v>0</v>
      </c>
      <c r="HZ90">
        <f>IFERROR(VLOOKUP(_xlfn.NUMBERVALUE(MID(AG90, SEARCH("!", AG90)+1, SEARCH("+", AG90)-SEARCH("!", AG90)-1)), Rankings!$A$2:$BK$129, 63, FALSE),0)</f>
        <v>0</v>
      </c>
      <c r="IA90">
        <f>IFERROR(VLOOKUP(_xlfn.NUMBERVALUE(MID(AH90, SEARCH("!", AH90)+1, SEARCH("+", AH90)-SEARCH("!", AH90)-1)), Rankings!$A$2:$BK$129, 63, FALSE),0)</f>
        <v>0</v>
      </c>
      <c r="IB90">
        <f>IFERROR(VLOOKUP(_xlfn.NUMBERVALUE(MID(AI90, SEARCH("!", AI90)+1, SEARCH("+", AI90)-SEARCH("!", AI90)-1)), Rankings!$A$2:$BK$129, 63, FALSE),0)</f>
        <v>0.47316682689969669</v>
      </c>
      <c r="IC90">
        <f>IFERROR(VLOOKUP(_xlfn.NUMBERVALUE(MID(AJ90, SEARCH("!", AJ90)+1, SEARCH("+", AJ90)-SEARCH("!", AJ90)-1)), Rankings!$A$2:$BK$129, 63, FALSE),0)</f>
        <v>0</v>
      </c>
      <c r="ID90">
        <f>IFERROR(VLOOKUP(_xlfn.NUMBERVALUE(MID(AK90, SEARCH("!", AK90)+1, SEARCH("+", AK90)-SEARCH("!", AK90)-1)), Rankings!$A$2:$BK$129, 63, FALSE),0)</f>
        <v>0</v>
      </c>
      <c r="IE90">
        <f>IFERROR(VLOOKUP(_xlfn.NUMBERVALUE(MID(AL90, SEARCH("!", AL90)+1, SEARCH("+", AL90)-SEARCH("!", AL90)-1)), Rankings!$A$2:$BK$129, 63, FALSE),0)</f>
        <v>0.19644442049117397</v>
      </c>
      <c r="IF90">
        <f>IFERROR(VLOOKUP(_xlfn.NUMBERVALUE(MID(AM90, SEARCH("!", AM90)+1, SEARCH("+", AM90)-SEARCH("!", AM90)-1)), Rankings!$A$2:$BK$129, 63, FALSE),0)</f>
        <v>0</v>
      </c>
      <c r="IG90">
        <f>IFERROR(VLOOKUP(_xlfn.NUMBERVALUE(MID(AN90, SEARCH("!", AN90)+1, SEARCH("+", AN90)-SEARCH("!", AN90)-1)), Rankings!$A$2:$BK$129, 63, FALSE),0)</f>
        <v>0</v>
      </c>
      <c r="IH90">
        <f>IFERROR(VLOOKUP(_xlfn.NUMBERVALUE(MID(AO90, SEARCH("!", AO90)+1, SEARCH("+", AO90)-SEARCH("!", AO90)-1)), Rankings!$A$2:$BK$129, 63, FALSE),0)</f>
        <v>0.25428454476336043</v>
      </c>
      <c r="II90">
        <f>IFERROR(VLOOKUP(_xlfn.NUMBERVALUE(MID(AP90, SEARCH("!", AP90)+1, SEARCH("+", AP90)-SEARCH("!", AP90)-1)), Rankings!$A$2:$BK$129, 63, FALSE),0)</f>
        <v>0</v>
      </c>
      <c r="IJ90">
        <f>IFERROR(VLOOKUP(_xlfn.NUMBERVALUE(MID(AQ90, SEARCH("!", AQ90)+1, SEARCH("+", AQ90)-SEARCH("!", AQ90)-1)), Rankings!$A$2:$BK$129, 63, FALSE),0)</f>
        <v>0</v>
      </c>
      <c r="IK90">
        <f>IFERROR(VLOOKUP(_xlfn.NUMBERVALUE(MID(AR90, SEARCH("!", AR90)+1, SEARCH("+", AR90)-SEARCH("!", AR90)-1)), Rankings!$A$2:$BK$129, 63, FALSE),0)</f>
        <v>0.43696687962893166</v>
      </c>
      <c r="IL90">
        <f>IFERROR(VLOOKUP(_xlfn.NUMBERVALUE(MID(AS90, SEARCH("!", AS90)+1, SEARCH("+", AS90)-SEARCH("!", AS90)-1)), Rankings!$A$2:$BK$129, 63, FALSE),0)</f>
        <v>0</v>
      </c>
      <c r="IM90">
        <f>IFERROR(VLOOKUP(_xlfn.NUMBERVALUE(MID(AT90, SEARCH("!", AT90)+1, SEARCH("+", AT90)-SEARCH("!", AT90)-1)), Rankings!$A$2:$BK$129, 63, FALSE),0)</f>
        <v>0</v>
      </c>
      <c r="IN90">
        <f>IFERROR(VLOOKUP(_xlfn.NUMBERVALUE(MID(AU90, SEARCH("!", AU90)+1, SEARCH("+", AU90)-SEARCH("!", AU90)-1)), Rankings!$A$2:$BK$129, 63, FALSE),0)</f>
        <v>0.50538157943897521</v>
      </c>
      <c r="IO90">
        <f>IFERROR(VLOOKUP(_xlfn.NUMBERVALUE(MID(AV90, SEARCH("!", AV90)+1, SEARCH("+", AV90)-SEARCH("!", AV90)-1)), Rankings!$A$2:$BK$129, 63, FALSE),0)</f>
        <v>0</v>
      </c>
      <c r="IP90">
        <f>IFERROR(VLOOKUP(_xlfn.NUMBERVALUE(MID(AW90, SEARCH("!", AW90)+1, SEARCH("+", AW90)-SEARCH("!", AW90)-1)), Rankings!$A$2:$BK$129, 63, FALSE),0)</f>
        <v>0</v>
      </c>
      <c r="IQ90">
        <f>IFERROR(VLOOKUP(_xlfn.NUMBERVALUE(MID(AX90, SEARCH("!", AX90)+1, SEARCH("+", AX90)-SEARCH("!", AX90)-1)), Rankings!$A$2:$BK$129, 63, FALSE),0)</f>
        <v>0</v>
      </c>
      <c r="IR90">
        <f>IFERROR(VLOOKUP(_xlfn.NUMBERVALUE(MID(AY90, SEARCH("!", AY90)+1, SEARCH("+", AY90)-SEARCH("!", AY90)-1)), Rankings!$A$2:$BK$129, 63, FALSE),0)</f>
        <v>0</v>
      </c>
      <c r="IS90">
        <f>IFERROR(VLOOKUP(_xlfn.NUMBERVALUE(MID(AZ90, SEARCH("!", AZ90)+1, SEARCH("+", AZ90)-SEARCH("!", AZ90)-1)), Rankings!$A$2:$BK$129, 63, FALSE),0)</f>
        <v>0</v>
      </c>
      <c r="IT90">
        <f>IFERROR(VLOOKUP(_xlfn.NUMBERVALUE(MID(BA90, SEARCH("!", BA90)+1, SEARCH("+", BA90)-SEARCH("!", BA90)-1)), Rankings!$A$2:$BK$129, 63, FALSE),0)</f>
        <v>0</v>
      </c>
      <c r="IU90">
        <f>IFERROR(VLOOKUP(_xlfn.NUMBERVALUE(MID(BB90, SEARCH("!", BB90)+1, SEARCH("+", BB90)-SEARCH("!", BB90)-1)), Rankings!$A$2:$BK$129, 63, FALSE),0)</f>
        <v>0</v>
      </c>
      <c r="IV90">
        <f>IFERROR(VLOOKUP(_xlfn.NUMBERVALUE(MID(BC90, SEARCH("!", BC90)+1, SEARCH("+", BC90)-SEARCH("!", BC90)-1)), Rankings!$A$2:$BK$129, 63, FALSE),0)</f>
        <v>0</v>
      </c>
      <c r="IW90">
        <f>IFERROR(VLOOKUP(_xlfn.NUMBERVALUE(MID(BD90, SEARCH("!", BD90)+1, SEARCH("+", BD90)-SEARCH("!", BD90)-1)), Rankings!$A$2:$BK$129, 63, FALSE),0)</f>
        <v>0</v>
      </c>
      <c r="IX90">
        <f>IFERROR(VLOOKUP(_xlfn.NUMBERVALUE(MID(BE90, SEARCH("!", BE90)+1, SEARCH("+", BE90)-SEARCH("!", BE90)-1)), Rankings!$A$2:$BK$129, 63, FALSE),0)</f>
        <v>0</v>
      </c>
      <c r="IY90">
        <f>IFERROR(VLOOKUP(_xlfn.NUMBERVALUE(MID(BF90, SEARCH("!", BF90)+1, SEARCH("+", BF90)-SEARCH("!", BF90)-1)), Rankings!$A$2:$BK$129, 63, FALSE),0)</f>
        <v>0</v>
      </c>
      <c r="IZ90">
        <f>IFERROR(VLOOKUP(_xlfn.NUMBERVALUE(MID(BG90, SEARCH("!", BG90)+1, SEARCH("+", BG90)-SEARCH("!", BG90)-1)), Rankings!$A$2:$BK$129, 63, FALSE),0)</f>
        <v>0</v>
      </c>
      <c r="JA90">
        <f>IFERROR(VLOOKUP(_xlfn.NUMBERVALUE(MID(BH90, SEARCH("!", BH90)+1, SEARCH("+", BH90)-SEARCH("!", BH90)-1)), Rankings!$A$2:$BK$129, 63, FALSE),0)</f>
        <v>0</v>
      </c>
      <c r="JB90">
        <f>IFERROR(VLOOKUP(_xlfn.NUMBERVALUE(MID(BI90, SEARCH("!", BI90)+1, SEARCH("+", BI90)-SEARCH("!", BI90)-1)), Rankings!$A$2:$BK$129, 63, FALSE),0)</f>
        <v>0</v>
      </c>
      <c r="JC90">
        <f>IFERROR(VLOOKUP(_xlfn.NUMBERVALUE(MID(BJ90, SEARCH("!", BJ90)+1, SEARCH("+", BJ90)-SEARCH("!", BJ90)-1)), Rankings!$A$2:$BK$129, 63, FALSE),0)</f>
        <v>0</v>
      </c>
      <c r="JD90">
        <f>IFERROR(VLOOKUP(_xlfn.NUMBERVALUE(MID(BK90, SEARCH("!", BK90)+1, SEARCH("+", BK90)-SEARCH("!", BK90)-1)), Rankings!$A$2:$BK$129, 63, FALSE),0)</f>
        <v>0</v>
      </c>
      <c r="JE90">
        <f>IFERROR(VLOOKUP(_xlfn.NUMBERVALUE(MID(BL90, SEARCH("!", BL90)+1, SEARCH("+", BL90)-SEARCH("!", BL90)-1)), Rankings!$A$2:$BK$129, 63, FALSE),0)</f>
        <v>0</v>
      </c>
      <c r="JF90">
        <f>IFERROR(VLOOKUP(_xlfn.NUMBERVALUE(MID(BM90, SEARCH("!", BM90)+1, SEARCH("+", BM90)-SEARCH("!", BM90)-1)), Rankings!$A$2:$BK$129, 63, FALSE),0)</f>
        <v>0</v>
      </c>
      <c r="JG90">
        <f>IFERROR(VLOOKUP(_xlfn.NUMBERVALUE(MID(BN90, SEARCH("!", BN90)+1, SEARCH("+", BN90)-SEARCH("!", BN90)-1)), Rankings!$A$2:$BK$129, 63, FALSE),0)</f>
        <v>0</v>
      </c>
      <c r="JH90">
        <f>IFERROR(VLOOKUP(_xlfn.NUMBERVALUE(MID(BO90, SEARCH("!", BO90)+1, SEARCH("+", BO90)-SEARCH("!", BO90)-1)), Rankings!$A$2:$BK$129, 63, FALSE),0)</f>
        <v>0</v>
      </c>
      <c r="JI90">
        <f>IFERROR(VLOOKUP(_xlfn.NUMBERVALUE(MID(BP90, SEARCH("!", BP90)+1, SEARCH("+", BP90)-SEARCH("!", BP90)-1)), Rankings!$A$2:$BK$129, 63, FALSE),0)</f>
        <v>0</v>
      </c>
      <c r="JJ90">
        <f>IFERROR(VLOOKUP(_xlfn.NUMBERVALUE(MID(BQ90, SEARCH("!", BQ90)+1, SEARCH("+", BQ90)-SEARCH("!", BQ90)-1)), Rankings!$A$2:$BK$129, 63, FALSE),0)</f>
        <v>0</v>
      </c>
      <c r="JK90">
        <f>IFERROR(VLOOKUP(_xlfn.NUMBERVALUE(MID(BR90, SEARCH("!", BR90)+1, SEARCH("+", BR90)-SEARCH("!", BR90)-1)), Rankings!$A$2:$BK$129, 63, FALSE),0)</f>
        <v>0</v>
      </c>
      <c r="JL90">
        <f>IFERROR(VLOOKUP(_xlfn.NUMBERVALUE(MID(BS90, SEARCH("!", BS90)+1, SEARCH("+", BS90)-SEARCH("!", BS90)-1)), Rankings!$A$2:$BK$129, 63, FALSE),0)</f>
        <v>0</v>
      </c>
      <c r="JM90">
        <f>IFERROR(VLOOKUP(_xlfn.NUMBERVALUE(MID(BT90, SEARCH("!", BT90)+1, SEARCH("+", BT90)-SEARCH("!", BT90)-1)), Rankings!$A$2:$BK$129, 63, FALSE),0)</f>
        <v>0</v>
      </c>
      <c r="JN90">
        <f>IFERROR(VLOOKUP(_xlfn.NUMBERVALUE(MID(BU90, SEARCH("!", BU90)+1, SEARCH("+", BU90)-SEARCH("!", BU90)-1)), Rankings!$A$2:$BK$129, 63, FALSE),0)</f>
        <v>0</v>
      </c>
      <c r="JO90">
        <f>IFERROR(VLOOKUP(_xlfn.NUMBERVALUE(MID(BV90, SEARCH("!", BV90)+1, SEARCH("+", BV90)-SEARCH("!", BV90)-1)), Rankings!$A$2:$BK$129, 63, FALSE),0)</f>
        <v>0</v>
      </c>
      <c r="JP90">
        <f>IFERROR(VLOOKUP(_xlfn.NUMBERVALUE(MID(BW90, SEARCH("!", BW90)+1, SEARCH("+", BW90)-SEARCH("!", BW90)-1)), Rankings!$A$2:$BK$129, 63, FALSE),0)</f>
        <v>0</v>
      </c>
      <c r="JQ90">
        <f>IFERROR(VLOOKUP(_xlfn.NUMBERVALUE(MID(BX90, SEARCH("!", BX90)+1, SEARCH("+", BX90)-SEARCH("!", BX90)-1)), Rankings!$A$2:$BK$129, 63, FALSE),0)</f>
        <v>0</v>
      </c>
      <c r="JR90">
        <f>IFERROR(VLOOKUP(_xlfn.NUMBERVALUE(MID(BY90, SEARCH("!", BY90)+1, SEARCH("+", BY90)-SEARCH("!", BY90)-1)), Rankings!$A$2:$BK$129, 63, FALSE),0)</f>
        <v>0</v>
      </c>
      <c r="JS90">
        <f>IFERROR(VLOOKUP(_xlfn.NUMBERVALUE(MID(BZ90, SEARCH("!", BZ90)+1, SEARCH("+", BZ90)-SEARCH("!", BZ90)-1)), Rankings!$A$2:$BK$129, 63, FALSE),0)</f>
        <v>0</v>
      </c>
      <c r="JT90">
        <f>IFERROR(VLOOKUP(_xlfn.NUMBERVALUE(MID(CA90, SEARCH("!", CA90)+1, SEARCH("+", CA90)-SEARCH("!", CA90)-1)), Rankings!$A$2:$BK$129, 63, FALSE),0)</f>
        <v>0</v>
      </c>
      <c r="JU90">
        <f>IFERROR(VLOOKUP(_xlfn.NUMBERVALUE(MID(CB90, SEARCH("!", CB90)+1, SEARCH("+", CB90)-SEARCH("!", CB90)-1)), Rankings!$A$2:$BK$129, 63, FALSE),0)</f>
        <v>0</v>
      </c>
      <c r="JV90">
        <f>IFERROR(VLOOKUP(_xlfn.NUMBERVALUE(MID(CC90, SEARCH("!", CC90)+1, SEARCH("+", CC90)-SEARCH("!", CC90)-1)), Rankings!$A$2:$BK$129, 63, FALSE),0)</f>
        <v>0</v>
      </c>
      <c r="JW90">
        <f>IFERROR(VLOOKUP(_xlfn.NUMBERVALUE(MID(CD90, SEARCH("!", CD90)+1, SEARCH("+", CD90)-SEARCH("!", CD90)-1)), Rankings!$A$2:$BK$129, 63, FALSE),0)</f>
        <v>0</v>
      </c>
      <c r="JX90">
        <f>IFERROR(VLOOKUP(_xlfn.NUMBERVALUE(MID(CE90, SEARCH("!", CE90)+1, SEARCH("+", CE90)-SEARCH("!", CE90)-1)), Rankings!$A$2:$BK$129, 63, FALSE),0)</f>
        <v>0</v>
      </c>
      <c r="JY90">
        <f>IFERROR(VLOOKUP(_xlfn.NUMBERVALUE(MID(CF90, SEARCH("!", CF90)+1, SEARCH("+", CF90)-SEARCH("!", CF90)-1)), Rankings!$A$2:$BK$129, 63, FALSE),0)</f>
        <v>0</v>
      </c>
      <c r="JZ90">
        <f>IFERROR(VLOOKUP(_xlfn.NUMBERVALUE(MID(CG90, SEARCH("!", CG90)+1, SEARCH("+", CG90)-SEARCH("!", CG90)-1)), Rankings!$A$2:$BK$129, 63, FALSE),0)</f>
        <v>0</v>
      </c>
      <c r="KA90">
        <f>IFERROR(VLOOKUP(_xlfn.NUMBERVALUE(MID(CH90, SEARCH("!", CH90)+1, SEARCH("+", CH90)-SEARCH("!", CH90)-1)), Rankings!$A$2:$BK$129, 63, FALSE),0)</f>
        <v>0</v>
      </c>
      <c r="KB90">
        <f>IFERROR(VLOOKUP(_xlfn.NUMBERVALUE(MID(CI90, SEARCH("!", CI90)+1, SEARCH("+", CI90)-SEARCH("!", CI90)-1)), Rankings!$A$2:$BK$129, 63, FALSE),0)</f>
        <v>0</v>
      </c>
      <c r="KC90">
        <f>IFERROR(VLOOKUP(_xlfn.NUMBERVALUE(MID(CJ90, SEARCH("!", CJ90)+1, SEARCH("+", CJ90)-SEARCH("!", CJ90)-1)), Rankings!$A$2:$BK$129, 63, FALSE),0)</f>
        <v>0</v>
      </c>
      <c r="KD90">
        <f>IFERROR(VLOOKUP(_xlfn.NUMBERVALUE(MID(CK90, SEARCH("!", CK90)+1, SEARCH("+", CK90)-SEARCH("!", CK90)-1)), Rankings!$A$2:$BK$129, 63, FALSE),0)</f>
        <v>0</v>
      </c>
      <c r="KE90">
        <f>IFERROR(VLOOKUP(_xlfn.NUMBERVALUE(MID(CL90, SEARCH("!", CL90)+1, SEARCH("+", CL90)-SEARCH("!", CL90)-1)), Rankings!$A$2:$BK$129, 63, FALSE),0)</f>
        <v>0</v>
      </c>
      <c r="KF90">
        <f>IFERROR(VLOOKUP(_xlfn.NUMBERVALUE(MID(CM90, SEARCH("!", CM90)+1, SEARCH("+", CM90)-SEARCH("!", CM90)-1)), Rankings!$A$2:$BK$129, 63, FALSE),0)</f>
        <v>0</v>
      </c>
      <c r="KG90">
        <f>IFERROR(VLOOKUP(_xlfn.NUMBERVALUE(MID(CN90, SEARCH("!", CN90)+1, SEARCH("+", CN90)-SEARCH("!", CN90)-1)), Rankings!$A$2:$BK$129, 63, FALSE),0)</f>
        <v>0</v>
      </c>
      <c r="KH90">
        <f>IFERROR(VLOOKUP(_xlfn.NUMBERVALUE(MID(CO90, SEARCH("!", CO90)+1, SEARCH("+", CO90)-SEARCH("!", CO90)-1)), Rankings!$A$2:$BK$129, 63, FALSE),0)</f>
        <v>0</v>
      </c>
      <c r="KJ90" s="28">
        <f t="shared" si="1901"/>
        <v>190</v>
      </c>
      <c r="KK90" s="28">
        <f t="shared" si="1902"/>
        <v>0</v>
      </c>
      <c r="KL90" s="28">
        <f t="shared" si="1903"/>
        <v>36</v>
      </c>
      <c r="KM90" s="28">
        <f t="shared" si="1904"/>
        <v>0</v>
      </c>
      <c r="KN90" s="28">
        <f t="shared" si="1905"/>
        <v>0</v>
      </c>
      <c r="KO90" s="28">
        <f t="shared" si="1906"/>
        <v>123</v>
      </c>
      <c r="KP90" s="28">
        <f t="shared" si="1907"/>
        <v>208</v>
      </c>
      <c r="KQ90" s="28">
        <f t="shared" si="1908"/>
        <v>123</v>
      </c>
      <c r="KS90" s="27" t="str">
        <f t="shared" si="1909"/>
        <v>22</v>
      </c>
      <c r="KT90" s="27" t="str">
        <f t="shared" si="1910"/>
        <v>13</v>
      </c>
      <c r="KU90" s="27" t="str">
        <f t="shared" si="1911"/>
        <v>7</v>
      </c>
      <c r="KV90" s="27">
        <f t="shared" si="1912"/>
        <v>0</v>
      </c>
      <c r="KW90" s="27">
        <f t="shared" si="1913"/>
        <v>0</v>
      </c>
      <c r="KX90" s="27" t="str">
        <f t="shared" si="1914"/>
        <v>21</v>
      </c>
      <c r="KY90" s="27">
        <f t="shared" si="1915"/>
        <v>0</v>
      </c>
      <c r="KZ90" s="27" t="str">
        <f t="shared" si="1916"/>
        <v>23</v>
      </c>
      <c r="LA90" s="27" t="str">
        <f t="shared" si="1917"/>
        <v>20</v>
      </c>
      <c r="LB90" s="27">
        <f t="shared" si="1918"/>
        <v>0</v>
      </c>
      <c r="LC90" s="27">
        <f t="shared" si="1919"/>
        <v>0</v>
      </c>
      <c r="LD90" s="27" t="str">
        <f t="shared" si="1920"/>
        <v>10</v>
      </c>
      <c r="LE90" s="27">
        <f t="shared" si="1921"/>
        <v>0</v>
      </c>
      <c r="LF90" s="27" t="str">
        <f t="shared" si="1922"/>
        <v>13</v>
      </c>
      <c r="LG90" s="27" t="str">
        <f t="shared" si="1923"/>
        <v>14</v>
      </c>
      <c r="LH90" s="27">
        <f t="shared" si="1924"/>
        <v>0</v>
      </c>
      <c r="LI90" s="27">
        <f t="shared" si="1925"/>
        <v>0</v>
      </c>
      <c r="LJ90" s="27">
        <f t="shared" si="1926"/>
        <v>0</v>
      </c>
      <c r="LK90" s="27">
        <f t="shared" si="1927"/>
        <v>0</v>
      </c>
      <c r="LL90" s="27">
        <f t="shared" si="1928"/>
        <v>0</v>
      </c>
      <c r="LM90" s="27">
        <f t="shared" si="1929"/>
        <v>0</v>
      </c>
      <c r="LN90" s="27">
        <f t="shared" si="1930"/>
        <v>0</v>
      </c>
      <c r="LO90" s="27">
        <f t="shared" si="1931"/>
        <v>0</v>
      </c>
      <c r="LP90" s="27" t="str">
        <f t="shared" si="1932"/>
        <v>26</v>
      </c>
      <c r="LQ90" s="27">
        <f t="shared" si="1933"/>
        <v>0</v>
      </c>
      <c r="LR90" s="27">
        <f t="shared" si="1934"/>
        <v>0</v>
      </c>
      <c r="LS90" s="27" t="str">
        <f t="shared" si="1935"/>
        <v>6</v>
      </c>
      <c r="LT90" s="27">
        <f t="shared" si="1936"/>
        <v>0</v>
      </c>
      <c r="LU90" s="27">
        <f t="shared" si="1937"/>
        <v>0</v>
      </c>
      <c r="LV90" s="27" t="str">
        <f t="shared" si="1938"/>
        <v>19</v>
      </c>
      <c r="LW90" s="27">
        <f t="shared" si="1939"/>
        <v>0</v>
      </c>
      <c r="LX90" s="27">
        <f t="shared" si="1940"/>
        <v>0</v>
      </c>
      <c r="LY90" s="27" t="str">
        <f t="shared" si="1941"/>
        <v>18</v>
      </c>
      <c r="LZ90" s="27">
        <f t="shared" si="1942"/>
        <v>0</v>
      </c>
      <c r="MA90" s="27">
        <f t="shared" si="1943"/>
        <v>0</v>
      </c>
      <c r="MB90" s="27" t="str">
        <f t="shared" si="1944"/>
        <v>14</v>
      </c>
      <c r="MC90" s="27">
        <f t="shared" si="1945"/>
        <v>0</v>
      </c>
      <c r="MD90" s="27">
        <f t="shared" si="1946"/>
        <v>0</v>
      </c>
      <c r="ME90" s="27">
        <f t="shared" si="1947"/>
        <v>0</v>
      </c>
      <c r="MF90" s="27">
        <f t="shared" si="1948"/>
        <v>0</v>
      </c>
      <c r="MG90" s="27">
        <f t="shared" si="1949"/>
        <v>0</v>
      </c>
      <c r="MH90" s="27">
        <f t="shared" si="1950"/>
        <v>0</v>
      </c>
      <c r="MI90" s="27">
        <f t="shared" si="1951"/>
        <v>0</v>
      </c>
      <c r="MJ90" s="27">
        <f t="shared" si="1952"/>
        <v>0</v>
      </c>
      <c r="MK90" s="27">
        <f t="shared" si="1953"/>
        <v>0</v>
      </c>
      <c r="ML90" s="27">
        <f t="shared" si="1954"/>
        <v>0</v>
      </c>
      <c r="MM90" s="27">
        <f t="shared" si="1955"/>
        <v>0</v>
      </c>
      <c r="MN90" s="27">
        <f t="shared" si="1956"/>
        <v>0</v>
      </c>
      <c r="MO90" s="27">
        <f t="shared" si="1957"/>
        <v>0</v>
      </c>
      <c r="MP90" s="27">
        <f t="shared" si="1958"/>
        <v>0</v>
      </c>
      <c r="MQ90" s="27">
        <f t="shared" si="1959"/>
        <v>0</v>
      </c>
      <c r="MR90" s="27">
        <f t="shared" si="1960"/>
        <v>0</v>
      </c>
      <c r="MS90" s="27">
        <f t="shared" si="1961"/>
        <v>0</v>
      </c>
      <c r="MT90" s="27">
        <f t="shared" si="1962"/>
        <v>0</v>
      </c>
      <c r="MU90" s="27">
        <f t="shared" si="1963"/>
        <v>0</v>
      </c>
      <c r="MV90" s="27">
        <f t="shared" si="1964"/>
        <v>0</v>
      </c>
      <c r="MW90" s="27">
        <f t="shared" si="1965"/>
        <v>0</v>
      </c>
      <c r="MX90" s="27">
        <f t="shared" si="1966"/>
        <v>0</v>
      </c>
      <c r="MY90" s="27">
        <f t="shared" si="1967"/>
        <v>0</v>
      </c>
      <c r="MZ90" s="27">
        <f t="shared" si="1968"/>
        <v>0</v>
      </c>
      <c r="NA90" s="27">
        <f t="shared" si="1969"/>
        <v>0</v>
      </c>
      <c r="NB90" s="27">
        <f t="shared" si="1970"/>
        <v>0</v>
      </c>
      <c r="NC90" s="27">
        <f t="shared" si="1971"/>
        <v>0</v>
      </c>
      <c r="ND90" s="27">
        <f t="shared" si="1972"/>
        <v>0</v>
      </c>
      <c r="NE90" s="27">
        <f t="shared" si="1973"/>
        <v>0</v>
      </c>
      <c r="NF90" s="27">
        <f t="shared" si="1974"/>
        <v>0</v>
      </c>
      <c r="NG90" s="27">
        <f t="shared" si="1975"/>
        <v>0</v>
      </c>
      <c r="NH90" s="27">
        <f t="shared" si="1976"/>
        <v>0</v>
      </c>
      <c r="NI90" s="27">
        <f t="shared" si="1977"/>
        <v>0</v>
      </c>
      <c r="NJ90" s="27">
        <f t="shared" si="1978"/>
        <v>0</v>
      </c>
      <c r="NK90" s="27">
        <f t="shared" si="1979"/>
        <v>0</v>
      </c>
      <c r="NL90" s="27">
        <f t="shared" si="1980"/>
        <v>0</v>
      </c>
      <c r="NM90" s="27">
        <f t="shared" si="1981"/>
        <v>0</v>
      </c>
      <c r="NN90" s="27">
        <f t="shared" si="1982"/>
        <v>0</v>
      </c>
      <c r="NO90" s="27">
        <f t="shared" si="1983"/>
        <v>0</v>
      </c>
      <c r="NP90" s="27">
        <f t="shared" si="1984"/>
        <v>0</v>
      </c>
      <c r="NQ90" s="27">
        <f t="shared" si="1985"/>
        <v>0</v>
      </c>
      <c r="NR90" s="27">
        <f t="shared" si="1986"/>
        <v>0</v>
      </c>
      <c r="NS90" s="27">
        <f t="shared" si="1987"/>
        <v>0</v>
      </c>
      <c r="NT90" s="27">
        <f t="shared" si="1988"/>
        <v>0</v>
      </c>
      <c r="NU90" s="27">
        <f t="shared" si="1989"/>
        <v>0</v>
      </c>
      <c r="NV90" s="27">
        <f t="shared" si="1990"/>
        <v>0</v>
      </c>
      <c r="NX90" s="28">
        <f t="shared" si="1991"/>
        <v>222</v>
      </c>
      <c r="NY90" s="28">
        <f t="shared" si="1992"/>
        <v>0</v>
      </c>
      <c r="NZ90" s="28">
        <f t="shared" si="1993"/>
        <v>41</v>
      </c>
      <c r="OA90" s="28">
        <f t="shared" si="1994"/>
        <v>0</v>
      </c>
      <c r="OB90" s="28">
        <f t="shared" si="1995"/>
        <v>0</v>
      </c>
      <c r="OC90" s="28">
        <f t="shared" si="1996"/>
        <v>169</v>
      </c>
      <c r="OD90" s="28">
        <f t="shared" si="1997"/>
        <v>242.5</v>
      </c>
      <c r="OE90" s="28">
        <f t="shared" si="1998"/>
        <v>169</v>
      </c>
      <c r="OG90" s="27" t="str">
        <f t="shared" si="1999"/>
        <v>23</v>
      </c>
      <c r="OH90" s="27" t="str">
        <f t="shared" si="2000"/>
        <v>23</v>
      </c>
      <c r="OI90" s="27" t="str">
        <f t="shared" si="2001"/>
        <v>25</v>
      </c>
      <c r="OJ90" s="27">
        <f t="shared" si="2002"/>
        <v>0</v>
      </c>
      <c r="OK90" s="27">
        <f t="shared" si="2003"/>
        <v>0</v>
      </c>
      <c r="OL90" s="27" t="str">
        <f t="shared" si="2004"/>
        <v>16</v>
      </c>
      <c r="OM90" s="27">
        <f t="shared" si="2005"/>
        <v>0</v>
      </c>
      <c r="ON90" s="27" t="str">
        <f t="shared" si="2006"/>
        <v>13</v>
      </c>
      <c r="OO90" s="27" t="str">
        <f t="shared" si="2007"/>
        <v>12</v>
      </c>
      <c r="OP90" s="27">
        <f t="shared" si="2008"/>
        <v>0</v>
      </c>
      <c r="OQ90" s="27">
        <f t="shared" si="2009"/>
        <v>0</v>
      </c>
      <c r="OR90" s="27" t="str">
        <f t="shared" si="2010"/>
        <v>20</v>
      </c>
      <c r="OS90" s="27">
        <f t="shared" si="2011"/>
        <v>0</v>
      </c>
      <c r="OT90" s="27" t="str">
        <f t="shared" si="2012"/>
        <v>28</v>
      </c>
      <c r="OU90" s="27" t="str">
        <f t="shared" si="2013"/>
        <v>9</v>
      </c>
      <c r="OV90" s="27">
        <f t="shared" si="2014"/>
        <v>0</v>
      </c>
      <c r="OW90" s="27">
        <f t="shared" si="2015"/>
        <v>0</v>
      </c>
      <c r="OX90" s="27">
        <f t="shared" si="2016"/>
        <v>0</v>
      </c>
      <c r="OY90" s="27">
        <f t="shared" si="2017"/>
        <v>0</v>
      </c>
      <c r="OZ90" s="27">
        <f t="shared" si="2018"/>
        <v>0</v>
      </c>
      <c r="PA90" s="27">
        <f t="shared" si="2019"/>
        <v>0</v>
      </c>
      <c r="PB90" s="27">
        <f t="shared" si="2020"/>
        <v>0</v>
      </c>
      <c r="PC90" s="27">
        <f t="shared" si="2021"/>
        <v>0</v>
      </c>
      <c r="PD90" s="27" t="str">
        <f t="shared" si="2022"/>
        <v>25</v>
      </c>
      <c r="PE90" s="27">
        <f t="shared" si="2023"/>
        <v>0</v>
      </c>
      <c r="PF90" s="27">
        <f t="shared" si="2024"/>
        <v>0</v>
      </c>
      <c r="PG90" s="27" t="str">
        <f t="shared" si="2025"/>
        <v>20</v>
      </c>
      <c r="PH90" s="27">
        <f t="shared" si="2026"/>
        <v>0</v>
      </c>
      <c r="PI90" s="27">
        <f t="shared" si="2027"/>
        <v>0</v>
      </c>
      <c r="PJ90" s="27" t="str">
        <f t="shared" si="2028"/>
        <v>16</v>
      </c>
      <c r="PK90" s="27">
        <f t="shared" si="2029"/>
        <v>0</v>
      </c>
      <c r="PL90" s="27">
        <f t="shared" si="2030"/>
        <v>0</v>
      </c>
      <c r="PM90" s="27" t="str">
        <f t="shared" si="2031"/>
        <v>13</v>
      </c>
      <c r="PN90" s="27">
        <f t="shared" si="2032"/>
        <v>0</v>
      </c>
      <c r="PO90" s="27">
        <f t="shared" si="2033"/>
        <v>0</v>
      </c>
      <c r="PP90" s="27" t="str">
        <f t="shared" si="2034"/>
        <v>20</v>
      </c>
      <c r="PQ90" s="27">
        <f t="shared" si="2035"/>
        <v>0</v>
      </c>
      <c r="PR90" s="27">
        <f t="shared" si="2036"/>
        <v>0</v>
      </c>
      <c r="PS90" s="27">
        <f t="shared" si="2037"/>
        <v>0</v>
      </c>
      <c r="PT90" s="27">
        <f t="shared" si="2038"/>
        <v>0</v>
      </c>
      <c r="PU90" s="27">
        <f t="shared" si="2039"/>
        <v>0</v>
      </c>
      <c r="PV90" s="27">
        <f t="shared" si="2040"/>
        <v>0</v>
      </c>
      <c r="PW90" s="27">
        <f t="shared" si="2041"/>
        <v>0</v>
      </c>
      <c r="PX90" s="27">
        <f t="shared" si="2042"/>
        <v>0</v>
      </c>
      <c r="PY90" s="27">
        <f t="shared" si="2043"/>
        <v>0</v>
      </c>
      <c r="PZ90" s="27">
        <f t="shared" si="2044"/>
        <v>0</v>
      </c>
      <c r="QA90" s="27">
        <f t="shared" si="2045"/>
        <v>0</v>
      </c>
      <c r="QB90" s="27">
        <f t="shared" si="2046"/>
        <v>0</v>
      </c>
      <c r="QC90" s="27">
        <f t="shared" si="2047"/>
        <v>0</v>
      </c>
      <c r="QD90" s="27">
        <f t="shared" si="2048"/>
        <v>0</v>
      </c>
      <c r="QE90" s="27">
        <f t="shared" si="2049"/>
        <v>0</v>
      </c>
      <c r="QF90" s="27">
        <f t="shared" si="2050"/>
        <v>0</v>
      </c>
      <c r="QG90" s="27">
        <f t="shared" si="2051"/>
        <v>0</v>
      </c>
      <c r="QH90" s="27">
        <f t="shared" si="2052"/>
        <v>0</v>
      </c>
      <c r="QI90" s="27">
        <f t="shared" si="2053"/>
        <v>0</v>
      </c>
      <c r="QJ90" s="27">
        <f t="shared" si="2054"/>
        <v>0</v>
      </c>
      <c r="QK90" s="27">
        <f t="shared" si="2055"/>
        <v>0</v>
      </c>
      <c r="QL90" s="27">
        <f t="shared" si="2056"/>
        <v>0</v>
      </c>
      <c r="QM90" s="27">
        <f t="shared" si="2057"/>
        <v>0</v>
      </c>
      <c r="QN90" s="27">
        <f t="shared" si="2058"/>
        <v>0</v>
      </c>
      <c r="QO90" s="27">
        <f t="shared" si="2059"/>
        <v>0</v>
      </c>
      <c r="QP90" s="27">
        <f t="shared" si="2060"/>
        <v>0</v>
      </c>
      <c r="QQ90" s="27">
        <f t="shared" si="2061"/>
        <v>0</v>
      </c>
      <c r="QR90" s="27">
        <f t="shared" si="2062"/>
        <v>0</v>
      </c>
      <c r="QS90" s="27">
        <f t="shared" si="2063"/>
        <v>0</v>
      </c>
      <c r="QT90" s="27">
        <f t="shared" si="2064"/>
        <v>0</v>
      </c>
      <c r="QU90" s="27">
        <f t="shared" si="2065"/>
        <v>0</v>
      </c>
      <c r="QV90" s="27">
        <f t="shared" si="2066"/>
        <v>0</v>
      </c>
      <c r="QW90" s="27">
        <f t="shared" si="2067"/>
        <v>0</v>
      </c>
      <c r="QX90" s="27">
        <f t="shared" si="2068"/>
        <v>0</v>
      </c>
      <c r="QY90" s="27">
        <f t="shared" si="2069"/>
        <v>0</v>
      </c>
      <c r="QZ90" s="27">
        <f t="shared" si="2070"/>
        <v>0</v>
      </c>
      <c r="RA90" s="27">
        <f t="shared" si="2071"/>
        <v>0</v>
      </c>
      <c r="RB90" s="27">
        <f t="shared" si="2072"/>
        <v>0</v>
      </c>
      <c r="RC90" s="27">
        <f t="shared" si="2073"/>
        <v>0</v>
      </c>
      <c r="RD90" s="27">
        <f t="shared" si="2074"/>
        <v>0</v>
      </c>
      <c r="RE90" s="27">
        <f t="shared" si="2075"/>
        <v>0</v>
      </c>
      <c r="RF90" s="27">
        <f t="shared" si="2076"/>
        <v>0</v>
      </c>
      <c r="RG90" s="27">
        <f t="shared" si="2077"/>
        <v>0</v>
      </c>
      <c r="RH90" s="27">
        <f t="shared" si="2078"/>
        <v>0</v>
      </c>
      <c r="RI90" s="27">
        <f t="shared" si="2079"/>
        <v>0</v>
      </c>
      <c r="RJ90" s="27">
        <f t="shared" si="2080"/>
        <v>0</v>
      </c>
      <c r="RL90" s="28">
        <f t="shared" si="2081"/>
        <v>103</v>
      </c>
      <c r="RM90" s="28">
        <f t="shared" si="2082"/>
        <v>0</v>
      </c>
      <c r="RN90" s="28">
        <f t="shared" si="2083"/>
        <v>16</v>
      </c>
      <c r="RO90" s="28">
        <f t="shared" si="2084"/>
        <v>0</v>
      </c>
      <c r="RP90" s="28">
        <f t="shared" si="2085"/>
        <v>0</v>
      </c>
      <c r="RQ90" s="28">
        <f t="shared" si="2086"/>
        <v>111</v>
      </c>
      <c r="RT90" s="27" t="str">
        <f t="shared" si="2087"/>
        <v>12</v>
      </c>
      <c r="RU90" s="27" t="str">
        <f t="shared" si="2088"/>
        <v>8</v>
      </c>
      <c r="RV90" s="27" t="str">
        <f t="shared" si="2089"/>
        <v>6</v>
      </c>
      <c r="RW90" s="27" t="str">
        <f t="shared" si="2090"/>
        <v>0</v>
      </c>
      <c r="RX90" s="27" t="str">
        <f t="shared" si="2091"/>
        <v>0</v>
      </c>
      <c r="RY90" s="27" t="str">
        <f t="shared" si="2092"/>
        <v>10</v>
      </c>
      <c r="RZ90" s="27" t="str">
        <f t="shared" si="2093"/>
        <v>0</v>
      </c>
      <c r="SA90" s="27" t="str">
        <f t="shared" si="2094"/>
        <v>10</v>
      </c>
      <c r="SB90" s="27" t="str">
        <f t="shared" si="2095"/>
        <v>10</v>
      </c>
      <c r="SC90" s="27" t="str">
        <f t="shared" si="2096"/>
        <v>0</v>
      </c>
      <c r="SD90" s="27" t="str">
        <f t="shared" si="2097"/>
        <v>0</v>
      </c>
      <c r="SE90" s="27" t="str">
        <f t="shared" si="2098"/>
        <v>6</v>
      </c>
      <c r="SF90" s="27" t="str">
        <f t="shared" si="2099"/>
        <v>0</v>
      </c>
      <c r="SG90" s="27" t="str">
        <f t="shared" si="2100"/>
        <v>6</v>
      </c>
      <c r="SH90" s="27" t="str">
        <f t="shared" si="2101"/>
        <v>8</v>
      </c>
      <c r="SI90" s="27" t="str">
        <f t="shared" si="2102"/>
        <v>0</v>
      </c>
      <c r="SJ90" s="27" t="str">
        <f t="shared" si="2103"/>
        <v>0</v>
      </c>
      <c r="SK90" s="27" t="str">
        <f t="shared" si="2104"/>
        <v>0</v>
      </c>
      <c r="SL90" s="27" t="str">
        <f t="shared" si="2105"/>
        <v>0</v>
      </c>
      <c r="SM90" s="27" t="str">
        <f t="shared" si="2106"/>
        <v>0</v>
      </c>
      <c r="SN90" s="27" t="str">
        <f t="shared" si="2107"/>
        <v>0</v>
      </c>
      <c r="SO90" s="27" t="str">
        <f t="shared" si="2108"/>
        <v>0</v>
      </c>
      <c r="SP90" s="27" t="str">
        <f t="shared" si="2109"/>
        <v>0</v>
      </c>
      <c r="SQ90" s="27" t="str">
        <f t="shared" si="2110"/>
        <v>12</v>
      </c>
      <c r="SR90" s="27" t="str">
        <f t="shared" si="2111"/>
        <v>0</v>
      </c>
      <c r="SS90" s="27" t="str">
        <f t="shared" si="2112"/>
        <v>0</v>
      </c>
      <c r="ST90" s="27" t="str">
        <f t="shared" si="2113"/>
        <v>2</v>
      </c>
      <c r="SU90" s="27" t="str">
        <f t="shared" si="2114"/>
        <v>0</v>
      </c>
      <c r="SV90" s="27" t="str">
        <f t="shared" si="2115"/>
        <v>0</v>
      </c>
      <c r="SW90" s="27" t="str">
        <f t="shared" si="2116"/>
        <v>11</v>
      </c>
      <c r="SX90" s="27" t="str">
        <f t="shared" si="2117"/>
        <v>0</v>
      </c>
      <c r="SY90" s="27" t="str">
        <f t="shared" si="2118"/>
        <v>0</v>
      </c>
      <c r="SZ90" s="27" t="str">
        <f t="shared" si="2119"/>
        <v>11</v>
      </c>
      <c r="TA90" s="27" t="str">
        <f t="shared" si="2120"/>
        <v>0</v>
      </c>
      <c r="TB90" s="27" t="str">
        <f t="shared" si="2121"/>
        <v>0</v>
      </c>
      <c r="TC90" s="27" t="str">
        <f t="shared" si="2122"/>
        <v>7</v>
      </c>
      <c r="TD90" s="27" t="str">
        <f t="shared" si="2123"/>
        <v>0</v>
      </c>
      <c r="TE90" s="27" t="str">
        <f t="shared" si="2124"/>
        <v>0</v>
      </c>
      <c r="TF90" s="27" t="str">
        <f t="shared" si="2125"/>
        <v>0</v>
      </c>
      <c r="TG90" s="27" t="str">
        <f t="shared" si="2126"/>
        <v>0</v>
      </c>
      <c r="TH90" s="27" t="str">
        <f t="shared" si="2127"/>
        <v>0</v>
      </c>
      <c r="TI90" s="27" t="str">
        <f t="shared" si="2128"/>
        <v>0</v>
      </c>
      <c r="TJ90" s="27" t="str">
        <f t="shared" si="2129"/>
        <v>0</v>
      </c>
      <c r="TK90" s="27" t="str">
        <f t="shared" si="2130"/>
        <v>0</v>
      </c>
      <c r="TL90" s="27" t="str">
        <f t="shared" si="2131"/>
        <v>0</v>
      </c>
      <c r="TM90" s="27" t="str">
        <f t="shared" si="2132"/>
        <v>0</v>
      </c>
      <c r="TN90" s="27" t="str">
        <f t="shared" si="2133"/>
        <v>0</v>
      </c>
      <c r="TO90" s="27" t="str">
        <f t="shared" si="2134"/>
        <v>0</v>
      </c>
      <c r="TP90" s="27" t="str">
        <f t="shared" si="2135"/>
        <v>0</v>
      </c>
      <c r="TQ90" s="27" t="str">
        <f t="shared" si="2136"/>
        <v>0</v>
      </c>
      <c r="TR90" s="27" t="str">
        <f t="shared" si="2137"/>
        <v>0</v>
      </c>
      <c r="TS90" s="27" t="str">
        <f t="shared" si="2138"/>
        <v>0</v>
      </c>
      <c r="TT90" s="27" t="str">
        <f t="shared" si="2139"/>
        <v>0</v>
      </c>
      <c r="TU90" s="27" t="str">
        <f t="shared" si="2140"/>
        <v>0</v>
      </c>
      <c r="TV90" s="27" t="str">
        <f t="shared" si="2141"/>
        <v>0</v>
      </c>
      <c r="TW90" s="27" t="str">
        <f t="shared" si="2142"/>
        <v>0</v>
      </c>
      <c r="TX90" s="27" t="str">
        <f t="shared" si="2143"/>
        <v>0</v>
      </c>
      <c r="TY90" s="27" t="str">
        <f t="shared" si="2144"/>
        <v>0</v>
      </c>
      <c r="TZ90" s="27" t="str">
        <f t="shared" si="2145"/>
        <v>0</v>
      </c>
      <c r="UA90" s="27" t="str">
        <f t="shared" si="2146"/>
        <v>0</v>
      </c>
      <c r="UB90" s="27" t="str">
        <f t="shared" si="2147"/>
        <v>0</v>
      </c>
      <c r="UC90" s="27" t="str">
        <f t="shared" si="2148"/>
        <v>0</v>
      </c>
      <c r="UD90" s="27" t="str">
        <f t="shared" si="2149"/>
        <v>0</v>
      </c>
      <c r="UE90" s="27" t="str">
        <f t="shared" si="2150"/>
        <v>0</v>
      </c>
      <c r="UF90" s="27" t="str">
        <f t="shared" si="2151"/>
        <v>0</v>
      </c>
      <c r="UG90" s="27" t="str">
        <f t="shared" si="2152"/>
        <v>0</v>
      </c>
      <c r="UH90" s="27" t="str">
        <f t="shared" si="2153"/>
        <v>0</v>
      </c>
      <c r="UI90" s="27" t="str">
        <f t="shared" si="2154"/>
        <v>0</v>
      </c>
      <c r="UJ90" s="27" t="str">
        <f t="shared" si="2155"/>
        <v>0</v>
      </c>
      <c r="UK90" s="27" t="str">
        <f t="shared" si="2156"/>
        <v>0</v>
      </c>
      <c r="UL90" s="27" t="str">
        <f t="shared" si="2157"/>
        <v>0</v>
      </c>
      <c r="UM90" s="27" t="str">
        <f t="shared" si="2158"/>
        <v>0</v>
      </c>
      <c r="UN90" s="27" t="str">
        <f t="shared" si="2159"/>
        <v>0</v>
      </c>
      <c r="UO90" s="27" t="str">
        <f t="shared" si="2160"/>
        <v>0</v>
      </c>
      <c r="UP90" s="27" t="str">
        <f t="shared" si="2161"/>
        <v>0</v>
      </c>
      <c r="UQ90" s="27" t="str">
        <f t="shared" si="2162"/>
        <v>0</v>
      </c>
      <c r="UR90" s="27" t="str">
        <f t="shared" si="2163"/>
        <v>0</v>
      </c>
      <c r="US90" s="27" t="str">
        <f t="shared" si="2164"/>
        <v>0</v>
      </c>
      <c r="UT90" s="27" t="str">
        <f t="shared" si="2165"/>
        <v>0</v>
      </c>
      <c r="UU90" s="27" t="str">
        <f t="shared" si="2166"/>
        <v>0</v>
      </c>
      <c r="UV90" s="27" t="str">
        <f t="shared" si="2167"/>
        <v>0</v>
      </c>
      <c r="UW90" s="27" t="str">
        <f t="shared" si="2168"/>
        <v>0</v>
      </c>
      <c r="UY90" s="28">
        <f t="shared" si="2169"/>
        <v>-13.339999999999996</v>
      </c>
      <c r="UZ90" s="28">
        <f t="shared" si="2170"/>
        <v>0</v>
      </c>
      <c r="VA90" s="28">
        <f t="shared" si="2171"/>
        <v>4.6000000000000005</v>
      </c>
      <c r="VB90" s="28">
        <f t="shared" si="2172"/>
        <v>0</v>
      </c>
      <c r="VC90" s="28">
        <f t="shared" si="2173"/>
        <v>0</v>
      </c>
      <c r="VD90" s="28">
        <f t="shared" si="2174"/>
        <v>-11.039999999999996</v>
      </c>
      <c r="VG90" s="27" t="str">
        <f t="shared" si="2175"/>
        <v>-3.12</v>
      </c>
      <c r="VH90" s="27" t="str">
        <f t="shared" si="2176"/>
        <v>-10.31</v>
      </c>
      <c r="VI90" s="27" t="str">
        <f t="shared" si="2177"/>
        <v>-7.99</v>
      </c>
      <c r="VJ90" s="27">
        <f t="shared" si="2178"/>
        <v>0</v>
      </c>
      <c r="VK90" s="27">
        <f t="shared" si="2179"/>
        <v>0</v>
      </c>
      <c r="VL90" s="27" t="str">
        <f t="shared" si="2180"/>
        <v>-4.01</v>
      </c>
      <c r="VM90" s="27">
        <f t="shared" si="2181"/>
        <v>0</v>
      </c>
      <c r="VN90" s="27" t="str">
        <f t="shared" si="2182"/>
        <v>4.95</v>
      </c>
      <c r="VO90" s="27" t="str">
        <f t="shared" si="2183"/>
        <v>2.2</v>
      </c>
      <c r="VP90" s="27">
        <f t="shared" si="2184"/>
        <v>0</v>
      </c>
      <c r="VQ90" s="27">
        <f t="shared" si="2185"/>
        <v>0</v>
      </c>
      <c r="VR90" s="27" t="str">
        <f t="shared" si="2186"/>
        <v>1.75</v>
      </c>
      <c r="VS90" s="27">
        <f t="shared" si="2187"/>
        <v>0</v>
      </c>
      <c r="VT90" s="27" t="str">
        <f t="shared" si="2188"/>
        <v>-0.35</v>
      </c>
      <c r="VU90" s="27" t="str">
        <f t="shared" si="2189"/>
        <v>1.58</v>
      </c>
      <c r="VV90" s="27">
        <f t="shared" si="2190"/>
        <v>0</v>
      </c>
      <c r="VW90" s="27">
        <f t="shared" si="2191"/>
        <v>0</v>
      </c>
      <c r="VX90" s="27">
        <f t="shared" si="2192"/>
        <v>0</v>
      </c>
      <c r="VY90" s="27">
        <f t="shared" si="2193"/>
        <v>0</v>
      </c>
      <c r="VZ90" s="27">
        <f t="shared" si="2194"/>
        <v>0</v>
      </c>
      <c r="WA90" s="27">
        <f t="shared" si="2195"/>
        <v>0</v>
      </c>
      <c r="WB90" s="27">
        <f t="shared" si="2196"/>
        <v>0</v>
      </c>
      <c r="WC90" s="27">
        <f t="shared" si="2197"/>
        <v>0</v>
      </c>
      <c r="WD90" s="27" t="str">
        <f t="shared" si="2198"/>
        <v>-0.36</v>
      </c>
      <c r="WE90" s="27">
        <f t="shared" si="2199"/>
        <v>0</v>
      </c>
      <c r="WF90" s="27">
        <f t="shared" si="2200"/>
        <v>0</v>
      </c>
      <c r="WG90" s="27" t="str">
        <f t="shared" si="2201"/>
        <v>8.46</v>
      </c>
      <c r="WH90" s="27">
        <f t="shared" si="2202"/>
        <v>0</v>
      </c>
      <c r="WI90" s="27">
        <f t="shared" si="2203"/>
        <v>0</v>
      </c>
      <c r="WJ90" s="27" t="str">
        <f t="shared" si="2204"/>
        <v>1.71</v>
      </c>
      <c r="WK90" s="27">
        <f t="shared" si="2205"/>
        <v>0</v>
      </c>
      <c r="WL90" s="27">
        <f t="shared" si="2206"/>
        <v>0</v>
      </c>
      <c r="WM90" s="27" t="str">
        <f t="shared" si="2207"/>
        <v>-2.92</v>
      </c>
      <c r="WN90" s="27">
        <f t="shared" si="2208"/>
        <v>0</v>
      </c>
      <c r="WO90" s="27">
        <f t="shared" si="2209"/>
        <v>0</v>
      </c>
      <c r="WP90" s="27" t="str">
        <f t="shared" si="2210"/>
        <v>-0.33</v>
      </c>
      <c r="WQ90" s="27">
        <f t="shared" si="2211"/>
        <v>0</v>
      </c>
      <c r="WR90" s="27">
        <f t="shared" si="2212"/>
        <v>0</v>
      </c>
      <c r="WS90" s="27">
        <f t="shared" si="2213"/>
        <v>0</v>
      </c>
      <c r="WT90" s="27">
        <f t="shared" si="2214"/>
        <v>0</v>
      </c>
      <c r="WU90" s="27">
        <f t="shared" si="2215"/>
        <v>0</v>
      </c>
      <c r="WV90" s="27">
        <f t="shared" si="2216"/>
        <v>0</v>
      </c>
      <c r="WW90" s="27">
        <f t="shared" si="2217"/>
        <v>0</v>
      </c>
      <c r="WX90" s="27">
        <f t="shared" si="2218"/>
        <v>0</v>
      </c>
      <c r="WY90" s="27">
        <f t="shared" si="2219"/>
        <v>0</v>
      </c>
      <c r="WZ90" s="27">
        <f t="shared" si="2220"/>
        <v>0</v>
      </c>
      <c r="XA90" s="27">
        <f t="shared" si="2221"/>
        <v>0</v>
      </c>
      <c r="XB90" s="27">
        <f t="shared" si="2222"/>
        <v>0</v>
      </c>
      <c r="XC90" s="27">
        <f t="shared" si="2223"/>
        <v>0</v>
      </c>
      <c r="XD90" s="27">
        <f t="shared" si="2224"/>
        <v>0</v>
      </c>
      <c r="XE90" s="27">
        <f t="shared" si="2225"/>
        <v>0</v>
      </c>
      <c r="XF90" s="27">
        <f t="shared" si="2226"/>
        <v>0</v>
      </c>
      <c r="XG90" s="27">
        <f t="shared" si="2227"/>
        <v>0</v>
      </c>
      <c r="XH90" s="27">
        <f t="shared" si="2228"/>
        <v>0</v>
      </c>
      <c r="XI90" s="27">
        <f t="shared" si="2229"/>
        <v>0</v>
      </c>
      <c r="XJ90" s="27">
        <f t="shared" si="2230"/>
        <v>0</v>
      </c>
      <c r="XK90" s="27">
        <f t="shared" si="2231"/>
        <v>0</v>
      </c>
      <c r="XL90" s="27">
        <f t="shared" si="2232"/>
        <v>0</v>
      </c>
      <c r="XM90" s="27">
        <f t="shared" si="2233"/>
        <v>0</v>
      </c>
      <c r="XN90" s="27">
        <f t="shared" si="2234"/>
        <v>0</v>
      </c>
      <c r="XO90" s="27">
        <f t="shared" si="2235"/>
        <v>0</v>
      </c>
      <c r="XP90" s="27">
        <f t="shared" si="2236"/>
        <v>0</v>
      </c>
      <c r="XQ90" s="27">
        <f t="shared" si="2237"/>
        <v>0</v>
      </c>
      <c r="XR90" s="27">
        <f t="shared" si="2238"/>
        <v>0</v>
      </c>
      <c r="XS90" s="27">
        <f t="shared" si="2239"/>
        <v>0</v>
      </c>
      <c r="XT90" s="27">
        <f t="shared" si="2240"/>
        <v>0</v>
      </c>
      <c r="XU90" s="27">
        <f t="shared" si="2241"/>
        <v>0</v>
      </c>
      <c r="XV90" s="27">
        <f t="shared" si="2242"/>
        <v>0</v>
      </c>
      <c r="XW90" s="27">
        <f t="shared" si="2243"/>
        <v>0</v>
      </c>
      <c r="XX90" s="27">
        <f t="shared" si="2244"/>
        <v>0</v>
      </c>
      <c r="XY90" s="27">
        <f t="shared" si="2245"/>
        <v>0</v>
      </c>
      <c r="XZ90" s="27">
        <f t="shared" si="2246"/>
        <v>0</v>
      </c>
      <c r="YA90" s="27">
        <f t="shared" si="2247"/>
        <v>0</v>
      </c>
      <c r="YB90" s="27">
        <f t="shared" si="2248"/>
        <v>0</v>
      </c>
      <c r="YC90" s="27">
        <f t="shared" si="2249"/>
        <v>0</v>
      </c>
      <c r="YD90" s="27">
        <f t="shared" si="2250"/>
        <v>0</v>
      </c>
      <c r="YE90" s="27">
        <f t="shared" si="2251"/>
        <v>0</v>
      </c>
      <c r="YF90" s="27">
        <f t="shared" si="2252"/>
        <v>0</v>
      </c>
      <c r="YG90" s="27">
        <f t="shared" si="2253"/>
        <v>0</v>
      </c>
      <c r="YH90" s="27">
        <f t="shared" si="2254"/>
        <v>0</v>
      </c>
      <c r="YI90" s="27">
        <f t="shared" si="2255"/>
        <v>0</v>
      </c>
      <c r="YJ90" s="27">
        <f t="shared" si="2256"/>
        <v>0</v>
      </c>
      <c r="YL90" s="28">
        <f t="shared" si="2257"/>
        <v>395</v>
      </c>
      <c r="YM90" s="28">
        <f t="shared" si="2258"/>
        <v>0</v>
      </c>
      <c r="YN90" s="28">
        <f t="shared" si="2259"/>
        <v>36</v>
      </c>
      <c r="YO90" s="28">
        <f t="shared" si="2260"/>
        <v>0</v>
      </c>
      <c r="YP90" s="28">
        <f t="shared" si="2261"/>
        <v>0</v>
      </c>
      <c r="YQ90" s="28">
        <f t="shared" si="2262"/>
        <v>413</v>
      </c>
      <c r="YT90" s="27" t="str">
        <f t="shared" si="2263"/>
        <v>67</v>
      </c>
      <c r="YU90" s="27" t="str">
        <f t="shared" si="2264"/>
        <v>69</v>
      </c>
      <c r="YV90" s="27" t="str">
        <f t="shared" si="2265"/>
        <v>55</v>
      </c>
      <c r="YW90" s="27">
        <f t="shared" si="2266"/>
        <v>0</v>
      </c>
      <c r="YX90" s="27">
        <f t="shared" si="2267"/>
        <v>0</v>
      </c>
      <c r="YY90" s="27" t="str">
        <f t="shared" si="2268"/>
        <v>29</v>
      </c>
      <c r="YZ90" s="27">
        <f t="shared" si="2269"/>
        <v>0</v>
      </c>
      <c r="ZA90" s="27" t="str">
        <f t="shared" si="2270"/>
        <v>17</v>
      </c>
      <c r="ZB90" s="27" t="str">
        <f t="shared" si="2271"/>
        <v>20</v>
      </c>
      <c r="ZC90" s="27">
        <f t="shared" si="2272"/>
        <v>0</v>
      </c>
      <c r="ZD90" s="27">
        <f t="shared" si="2273"/>
        <v>0</v>
      </c>
      <c r="ZE90" s="27" t="str">
        <f t="shared" si="2274"/>
        <v>22</v>
      </c>
      <c r="ZF90" s="27">
        <f t="shared" si="2275"/>
        <v>0</v>
      </c>
      <c r="ZG90" s="27" t="str">
        <f t="shared" si="2276"/>
        <v>19</v>
      </c>
      <c r="ZH90" s="27" t="str">
        <f t="shared" si="2277"/>
        <v>13</v>
      </c>
      <c r="ZI90" s="27">
        <f t="shared" si="2278"/>
        <v>0</v>
      </c>
      <c r="ZJ90" s="27">
        <f t="shared" si="2279"/>
        <v>0</v>
      </c>
      <c r="ZK90" s="27">
        <f t="shared" si="2280"/>
        <v>0</v>
      </c>
      <c r="ZL90" s="27">
        <f t="shared" si="2281"/>
        <v>0</v>
      </c>
      <c r="ZM90" s="27">
        <f t="shared" si="2282"/>
        <v>0</v>
      </c>
      <c r="ZN90" s="27">
        <f t="shared" si="2283"/>
        <v>0</v>
      </c>
      <c r="ZO90" s="27">
        <f t="shared" si="2284"/>
        <v>0</v>
      </c>
      <c r="ZP90" s="27">
        <f t="shared" si="2285"/>
        <v>0</v>
      </c>
      <c r="ZQ90" s="27" t="str">
        <f t="shared" si="2286"/>
        <v>29</v>
      </c>
      <c r="ZR90" s="27">
        <f t="shared" si="2287"/>
        <v>0</v>
      </c>
      <c r="ZS90" s="27">
        <f t="shared" si="2288"/>
        <v>0</v>
      </c>
      <c r="ZT90" s="27" t="str">
        <f t="shared" si="2289"/>
        <v>15</v>
      </c>
      <c r="ZU90" s="27">
        <f t="shared" si="2290"/>
        <v>0</v>
      </c>
      <c r="ZV90" s="27">
        <f t="shared" si="2291"/>
        <v>0</v>
      </c>
      <c r="ZW90" s="27" t="str">
        <f t="shared" si="2292"/>
        <v>10</v>
      </c>
      <c r="ZX90" s="27">
        <f t="shared" si="2293"/>
        <v>0</v>
      </c>
      <c r="ZY90" s="27">
        <f t="shared" si="2294"/>
        <v>0</v>
      </c>
      <c r="ZZ90" s="27" t="str">
        <f t="shared" si="2295"/>
        <v>32</v>
      </c>
      <c r="AAA90" s="27">
        <f t="shared" si="2296"/>
        <v>0</v>
      </c>
      <c r="AAB90" s="27">
        <f t="shared" si="2297"/>
        <v>0</v>
      </c>
      <c r="AAC90" s="27" t="str">
        <f t="shared" si="2298"/>
        <v>34</v>
      </c>
      <c r="AAD90" s="27">
        <f t="shared" si="2299"/>
        <v>0</v>
      </c>
      <c r="AAE90" s="27">
        <f t="shared" si="2300"/>
        <v>0</v>
      </c>
      <c r="AAF90" s="27">
        <f t="shared" si="2301"/>
        <v>0</v>
      </c>
      <c r="AAG90" s="27">
        <f t="shared" si="2302"/>
        <v>0</v>
      </c>
      <c r="AAH90" s="27">
        <f t="shared" si="2303"/>
        <v>0</v>
      </c>
      <c r="AAI90" s="27">
        <f t="shared" si="2304"/>
        <v>0</v>
      </c>
      <c r="AAJ90" s="27">
        <f t="shared" si="2305"/>
        <v>0</v>
      </c>
      <c r="AAK90" s="27">
        <f t="shared" si="2306"/>
        <v>0</v>
      </c>
      <c r="AAL90" s="27">
        <f t="shared" si="2307"/>
        <v>0</v>
      </c>
      <c r="AAM90" s="27">
        <f t="shared" si="2308"/>
        <v>0</v>
      </c>
      <c r="AAN90" s="27">
        <f t="shared" si="2309"/>
        <v>0</v>
      </c>
      <c r="AAO90" s="27">
        <f t="shared" si="2310"/>
        <v>0</v>
      </c>
      <c r="AAP90" s="27">
        <f t="shared" si="2311"/>
        <v>0</v>
      </c>
      <c r="AAQ90" s="27">
        <f t="shared" si="2312"/>
        <v>0</v>
      </c>
      <c r="AAR90" s="27">
        <f t="shared" si="2313"/>
        <v>0</v>
      </c>
      <c r="AAS90" s="27">
        <f t="shared" si="2314"/>
        <v>0</v>
      </c>
      <c r="AAT90" s="27">
        <f t="shared" si="2315"/>
        <v>0</v>
      </c>
      <c r="AAU90" s="27">
        <f t="shared" si="2316"/>
        <v>0</v>
      </c>
      <c r="AAV90" s="27">
        <f t="shared" si="2317"/>
        <v>0</v>
      </c>
      <c r="AAW90" s="27">
        <f t="shared" si="2318"/>
        <v>0</v>
      </c>
      <c r="AAX90" s="27">
        <f t="shared" si="2319"/>
        <v>0</v>
      </c>
      <c r="AAY90" s="27">
        <f t="shared" si="2320"/>
        <v>0</v>
      </c>
      <c r="AAZ90" s="27">
        <f t="shared" si="2321"/>
        <v>0</v>
      </c>
      <c r="ABA90" s="27">
        <f t="shared" si="2322"/>
        <v>0</v>
      </c>
      <c r="ABB90" s="27">
        <f t="shared" si="2323"/>
        <v>0</v>
      </c>
      <c r="ABC90" s="27">
        <f t="shared" si="2324"/>
        <v>0</v>
      </c>
      <c r="ABD90" s="27">
        <f t="shared" si="2325"/>
        <v>0</v>
      </c>
      <c r="ABE90" s="27">
        <f t="shared" si="2326"/>
        <v>0</v>
      </c>
      <c r="ABF90" s="27">
        <f t="shared" si="2327"/>
        <v>0</v>
      </c>
      <c r="ABG90" s="27">
        <f t="shared" si="2328"/>
        <v>0</v>
      </c>
      <c r="ABH90" s="27">
        <f t="shared" si="2329"/>
        <v>0</v>
      </c>
      <c r="ABI90" s="27">
        <f t="shared" si="2330"/>
        <v>0</v>
      </c>
      <c r="ABJ90" s="27">
        <f t="shared" si="2331"/>
        <v>0</v>
      </c>
      <c r="ABK90" s="27">
        <f t="shared" si="2332"/>
        <v>0</v>
      </c>
      <c r="ABL90" s="27">
        <f t="shared" si="2333"/>
        <v>0</v>
      </c>
      <c r="ABM90" s="27">
        <f t="shared" si="2334"/>
        <v>0</v>
      </c>
      <c r="ABN90" s="27">
        <f t="shared" si="2335"/>
        <v>0</v>
      </c>
      <c r="ABO90" s="27">
        <f t="shared" si="2336"/>
        <v>0</v>
      </c>
      <c r="ABP90" s="27">
        <f t="shared" si="2337"/>
        <v>0</v>
      </c>
      <c r="ABQ90" s="27">
        <f t="shared" si="2338"/>
        <v>0</v>
      </c>
      <c r="ABR90" s="27">
        <f t="shared" si="2339"/>
        <v>0</v>
      </c>
      <c r="ABS90" s="27">
        <f t="shared" si="2340"/>
        <v>0</v>
      </c>
      <c r="ABT90" s="27">
        <f t="shared" si="2341"/>
        <v>0</v>
      </c>
      <c r="ABU90" s="27">
        <f t="shared" si="2342"/>
        <v>0</v>
      </c>
      <c r="ABV90" s="27">
        <f t="shared" si="2343"/>
        <v>0</v>
      </c>
      <c r="ABW90" s="27">
        <f t="shared" si="2344"/>
        <v>0</v>
      </c>
      <c r="ABY90" s="28">
        <f t="shared" si="2345"/>
        <v>388.2</v>
      </c>
      <c r="ABZ90" s="28">
        <f t="shared" si="2346"/>
        <v>0</v>
      </c>
      <c r="ACA90" s="28">
        <f t="shared" si="2347"/>
        <v>81.400000000000006</v>
      </c>
      <c r="ACB90" s="28">
        <f t="shared" si="2348"/>
        <v>0</v>
      </c>
      <c r="ACC90" s="28">
        <f t="shared" si="2349"/>
        <v>0</v>
      </c>
      <c r="ACD90" s="28">
        <f t="shared" si="2350"/>
        <v>428.9</v>
      </c>
      <c r="ACG90" s="27" t="str">
        <f t="shared" si="2351"/>
        <v>40.1</v>
      </c>
      <c r="ACH90" s="27" t="str">
        <f t="shared" si="2352"/>
        <v>25.1</v>
      </c>
      <c r="ACI90" s="27" t="str">
        <f t="shared" si="2353"/>
        <v>6.8</v>
      </c>
      <c r="ACJ90" s="27">
        <f t="shared" si="2354"/>
        <v>0</v>
      </c>
      <c r="ACK90" s="27">
        <f t="shared" si="2355"/>
        <v>0</v>
      </c>
      <c r="ACL90" s="27" t="str">
        <f t="shared" si="2356"/>
        <v>71.5</v>
      </c>
      <c r="ACM90" s="27">
        <f t="shared" si="2357"/>
        <v>0</v>
      </c>
      <c r="ACN90" s="27" t="str">
        <f t="shared" si="2358"/>
        <v>81.4</v>
      </c>
      <c r="ACO90" s="27" t="str">
        <f t="shared" si="2359"/>
        <v>52.4</v>
      </c>
      <c r="ACP90" s="27">
        <f t="shared" si="2360"/>
        <v>0</v>
      </c>
      <c r="ACQ90" s="27">
        <f t="shared" si="2361"/>
        <v>0</v>
      </c>
      <c r="ACR90" s="27" t="str">
        <f t="shared" si="2362"/>
        <v>14.9</v>
      </c>
      <c r="ACS90" s="27">
        <f t="shared" si="2363"/>
        <v>0</v>
      </c>
      <c r="ACT90" s="27" t="str">
        <f t="shared" si="2364"/>
        <v>0</v>
      </c>
      <c r="ACU90" s="27" t="str">
        <f t="shared" si="2365"/>
        <v>43.3</v>
      </c>
      <c r="ACV90" s="27">
        <f t="shared" si="2366"/>
        <v>0</v>
      </c>
      <c r="ACW90" s="27">
        <f t="shared" si="2367"/>
        <v>0</v>
      </c>
      <c r="ACX90" s="27">
        <f t="shared" si="2368"/>
        <v>0</v>
      </c>
      <c r="ACY90" s="27">
        <f t="shared" si="2369"/>
        <v>0</v>
      </c>
      <c r="ACZ90" s="27">
        <f t="shared" si="2370"/>
        <v>0</v>
      </c>
      <c r="ADA90" s="27">
        <f t="shared" si="2371"/>
        <v>0</v>
      </c>
      <c r="ADB90" s="27">
        <f t="shared" si="2372"/>
        <v>0</v>
      </c>
      <c r="ADC90" s="27">
        <f t="shared" si="2373"/>
        <v>0</v>
      </c>
      <c r="ADD90" s="27" t="str">
        <f t="shared" si="2374"/>
        <v>54.9</v>
      </c>
      <c r="ADE90" s="27">
        <f t="shared" si="2375"/>
        <v>0</v>
      </c>
      <c r="ADF90" s="27">
        <f t="shared" si="2376"/>
        <v>0</v>
      </c>
      <c r="ADG90" s="27" t="str">
        <f t="shared" si="2377"/>
        <v>0</v>
      </c>
      <c r="ADH90" s="27">
        <f t="shared" si="2378"/>
        <v>0</v>
      </c>
      <c r="ADI90" s="27">
        <f t="shared" si="2379"/>
        <v>0</v>
      </c>
      <c r="ADJ90" s="27" t="str">
        <f t="shared" si="2380"/>
        <v>24.7</v>
      </c>
      <c r="ADK90" s="27">
        <f t="shared" si="2381"/>
        <v>0</v>
      </c>
      <c r="ADL90" s="27">
        <f t="shared" si="2382"/>
        <v>0</v>
      </c>
      <c r="ADM90" s="27" t="str">
        <f t="shared" si="2383"/>
        <v>54.5</v>
      </c>
      <c r="ADN90" s="27">
        <f t="shared" si="2384"/>
        <v>0</v>
      </c>
      <c r="ADO90" s="27">
        <f t="shared" si="2385"/>
        <v>0</v>
      </c>
      <c r="ADP90" s="27" t="str">
        <f t="shared" si="2386"/>
        <v>0</v>
      </c>
      <c r="ADQ90" s="27">
        <f t="shared" si="2387"/>
        <v>0</v>
      </c>
      <c r="ADR90" s="27">
        <f t="shared" si="2388"/>
        <v>0</v>
      </c>
      <c r="ADS90" s="27">
        <f t="shared" si="2389"/>
        <v>0</v>
      </c>
      <c r="ADT90" s="27">
        <f t="shared" si="2390"/>
        <v>0</v>
      </c>
      <c r="ADU90" s="27">
        <f t="shared" si="2391"/>
        <v>0</v>
      </c>
      <c r="ADV90" s="27">
        <f t="shared" si="2392"/>
        <v>0</v>
      </c>
      <c r="ADW90" s="27">
        <f t="shared" si="2393"/>
        <v>0</v>
      </c>
      <c r="ADX90" s="27">
        <f t="shared" si="2394"/>
        <v>0</v>
      </c>
      <c r="ADY90" s="27">
        <f t="shared" si="2395"/>
        <v>0</v>
      </c>
      <c r="ADZ90" s="27">
        <f t="shared" si="2396"/>
        <v>0</v>
      </c>
      <c r="AEA90" s="27">
        <f t="shared" si="2397"/>
        <v>0</v>
      </c>
      <c r="AEB90" s="27">
        <f t="shared" si="2398"/>
        <v>0</v>
      </c>
      <c r="AEC90" s="27">
        <f t="shared" si="2399"/>
        <v>0</v>
      </c>
      <c r="AED90" s="27">
        <f t="shared" si="2400"/>
        <v>0</v>
      </c>
      <c r="AEE90" s="27">
        <f t="shared" si="2401"/>
        <v>0</v>
      </c>
      <c r="AEF90" s="27">
        <f t="shared" si="2402"/>
        <v>0</v>
      </c>
      <c r="AEG90" s="27">
        <f t="shared" si="2403"/>
        <v>0</v>
      </c>
      <c r="AEH90" s="27">
        <f t="shared" si="2404"/>
        <v>0</v>
      </c>
      <c r="AEI90" s="27">
        <f t="shared" si="2405"/>
        <v>0</v>
      </c>
      <c r="AEJ90" s="27">
        <f t="shared" si="2406"/>
        <v>0</v>
      </c>
      <c r="AEK90" s="27">
        <f t="shared" si="2407"/>
        <v>0</v>
      </c>
      <c r="AEL90" s="27">
        <f t="shared" si="2408"/>
        <v>0</v>
      </c>
      <c r="AEM90" s="27">
        <f t="shared" si="2409"/>
        <v>0</v>
      </c>
      <c r="AEN90" s="27">
        <f t="shared" si="2410"/>
        <v>0</v>
      </c>
      <c r="AEO90" s="27">
        <f t="shared" si="2411"/>
        <v>0</v>
      </c>
      <c r="AEP90" s="27">
        <f t="shared" si="2412"/>
        <v>0</v>
      </c>
      <c r="AEQ90" s="27">
        <f t="shared" si="2413"/>
        <v>0</v>
      </c>
      <c r="AER90" s="27">
        <f t="shared" si="2414"/>
        <v>0</v>
      </c>
      <c r="AES90" s="27">
        <f t="shared" si="2415"/>
        <v>0</v>
      </c>
      <c r="AET90" s="27">
        <f t="shared" si="2416"/>
        <v>0</v>
      </c>
      <c r="AEU90" s="27">
        <f t="shared" si="2417"/>
        <v>0</v>
      </c>
      <c r="AEV90" s="27">
        <f t="shared" si="2418"/>
        <v>0</v>
      </c>
      <c r="AEW90" s="27">
        <f t="shared" si="2419"/>
        <v>0</v>
      </c>
      <c r="AEX90" s="27">
        <f t="shared" si="2420"/>
        <v>0</v>
      </c>
      <c r="AEY90" s="27">
        <f t="shared" si="2421"/>
        <v>0</v>
      </c>
      <c r="AEZ90" s="27">
        <f t="shared" si="2422"/>
        <v>0</v>
      </c>
      <c r="AFA90" s="27">
        <f t="shared" si="2423"/>
        <v>0</v>
      </c>
      <c r="AFB90" s="27">
        <f t="shared" si="2424"/>
        <v>0</v>
      </c>
      <c r="AFC90" s="27">
        <f t="shared" si="2425"/>
        <v>0</v>
      </c>
      <c r="AFD90" s="27">
        <f t="shared" si="2426"/>
        <v>0</v>
      </c>
      <c r="AFE90" s="27">
        <f t="shared" si="2427"/>
        <v>0</v>
      </c>
      <c r="AFF90" s="27">
        <f t="shared" si="2428"/>
        <v>0</v>
      </c>
      <c r="AFG90" s="27">
        <f t="shared" si="2429"/>
        <v>0</v>
      </c>
      <c r="AFH90" s="27">
        <f t="shared" si="2430"/>
        <v>0</v>
      </c>
      <c r="AFI90" s="27">
        <f t="shared" si="2431"/>
        <v>0</v>
      </c>
      <c r="AFJ90" s="27">
        <f t="shared" si="2432"/>
        <v>0</v>
      </c>
      <c r="AFL90" s="28">
        <f t="shared" si="2677"/>
        <v>18.09375</v>
      </c>
      <c r="AFM90" s="28">
        <v>18.09375</v>
      </c>
      <c r="AFN90" s="27">
        <v>3</v>
      </c>
      <c r="AFO90" s="27">
        <f t="shared" si="2433"/>
        <v>3</v>
      </c>
      <c r="AFP90" s="27">
        <f t="shared" si="2434"/>
        <v>3</v>
      </c>
      <c r="AFQ90" s="27">
        <f t="shared" si="2435"/>
        <v>3</v>
      </c>
      <c r="AFR90" s="27">
        <f t="shared" si="2436"/>
        <v>0</v>
      </c>
      <c r="AFS90" s="27">
        <f t="shared" si="2437"/>
        <v>0</v>
      </c>
      <c r="AFT90" s="27">
        <f t="shared" si="2438"/>
        <v>3</v>
      </c>
      <c r="AFU90" s="27">
        <f t="shared" si="2439"/>
        <v>0</v>
      </c>
      <c r="AFV90" s="27">
        <f t="shared" si="2440"/>
        <v>3</v>
      </c>
      <c r="AFW90" s="27">
        <f t="shared" si="2441"/>
        <v>3</v>
      </c>
      <c r="AFX90" s="27">
        <f t="shared" si="2442"/>
        <v>0</v>
      </c>
      <c r="AFY90" s="27">
        <f t="shared" si="2443"/>
        <v>0</v>
      </c>
      <c r="AFZ90" s="27">
        <f t="shared" si="2444"/>
        <v>3</v>
      </c>
      <c r="AGA90" s="27">
        <f t="shared" si="2445"/>
        <v>0</v>
      </c>
      <c r="AGB90" s="27">
        <f t="shared" si="2446"/>
        <v>8</v>
      </c>
      <c r="AGC90" s="27">
        <f t="shared" si="2447"/>
        <v>3</v>
      </c>
      <c r="AGD90" s="27">
        <f t="shared" si="2448"/>
        <v>0</v>
      </c>
      <c r="AGE90" s="27">
        <f t="shared" si="2449"/>
        <v>0</v>
      </c>
      <c r="AGF90" s="27">
        <f t="shared" si="2450"/>
        <v>0</v>
      </c>
      <c r="AGG90" s="27">
        <f t="shared" si="2451"/>
        <v>0</v>
      </c>
      <c r="AGH90" s="27">
        <f t="shared" si="2452"/>
        <v>0</v>
      </c>
      <c r="AGI90" s="27">
        <f t="shared" si="2453"/>
        <v>0</v>
      </c>
      <c r="AGJ90" s="27">
        <f t="shared" si="2454"/>
        <v>0</v>
      </c>
      <c r="AGK90" s="27">
        <f t="shared" si="2455"/>
        <v>0</v>
      </c>
      <c r="AGL90" s="27">
        <f t="shared" si="2456"/>
        <v>3</v>
      </c>
      <c r="AGM90" s="27">
        <f t="shared" si="2457"/>
        <v>0</v>
      </c>
      <c r="AGN90" s="27">
        <f t="shared" si="2458"/>
        <v>0</v>
      </c>
      <c r="AGO90" s="27">
        <f t="shared" si="2459"/>
        <v>3</v>
      </c>
      <c r="AGP90" s="27">
        <f t="shared" si="2460"/>
        <v>0</v>
      </c>
      <c r="AGQ90" s="27">
        <f t="shared" si="2461"/>
        <v>0</v>
      </c>
      <c r="AGR90" s="27">
        <f t="shared" si="2462"/>
        <v>3</v>
      </c>
      <c r="AGS90" s="27">
        <f t="shared" si="2463"/>
        <v>0</v>
      </c>
      <c r="AGT90" s="27">
        <f t="shared" si="2464"/>
        <v>0</v>
      </c>
      <c r="AGU90" s="27">
        <f t="shared" si="2465"/>
        <v>3</v>
      </c>
      <c r="AGV90" s="27">
        <f t="shared" si="2466"/>
        <v>0</v>
      </c>
      <c r="AGW90" s="27">
        <f t="shared" si="2467"/>
        <v>0</v>
      </c>
      <c r="AGX90" s="27">
        <f t="shared" si="2468"/>
        <v>3</v>
      </c>
      <c r="AGY90" s="27">
        <f t="shared" si="2469"/>
        <v>0</v>
      </c>
      <c r="AGZ90" s="27">
        <f t="shared" si="2470"/>
        <v>0</v>
      </c>
      <c r="AHA90" s="27">
        <f t="shared" si="2471"/>
        <v>0</v>
      </c>
      <c r="AHB90" s="27">
        <f t="shared" si="2472"/>
        <v>0</v>
      </c>
      <c r="AHC90" s="27">
        <f t="shared" si="2473"/>
        <v>0</v>
      </c>
      <c r="AHD90" s="27">
        <f t="shared" si="2474"/>
        <v>0</v>
      </c>
      <c r="AHE90" s="27">
        <f t="shared" si="2475"/>
        <v>0</v>
      </c>
      <c r="AHF90" s="27">
        <f t="shared" si="2476"/>
        <v>0</v>
      </c>
      <c r="AHG90" s="27">
        <f t="shared" si="2477"/>
        <v>0</v>
      </c>
      <c r="AHH90" s="27">
        <f t="shared" si="2478"/>
        <v>0</v>
      </c>
      <c r="AHI90" s="27">
        <f t="shared" si="2479"/>
        <v>0</v>
      </c>
      <c r="AHJ90" s="27">
        <f t="shared" si="2480"/>
        <v>0</v>
      </c>
      <c r="AHK90" s="27">
        <f t="shared" si="2481"/>
        <v>0</v>
      </c>
      <c r="AHL90" s="27">
        <f t="shared" si="2482"/>
        <v>0</v>
      </c>
      <c r="AHM90" s="27">
        <f t="shared" si="2483"/>
        <v>0</v>
      </c>
      <c r="AHN90" s="27">
        <f t="shared" si="2484"/>
        <v>0</v>
      </c>
      <c r="AHO90" s="27">
        <f t="shared" si="2485"/>
        <v>0</v>
      </c>
      <c r="AHP90" s="27">
        <f t="shared" si="2486"/>
        <v>0</v>
      </c>
      <c r="AHQ90" s="27">
        <f t="shared" si="2487"/>
        <v>0</v>
      </c>
      <c r="AHR90" s="27">
        <f t="shared" si="2488"/>
        <v>0</v>
      </c>
      <c r="AHS90" s="27">
        <f t="shared" si="2489"/>
        <v>0</v>
      </c>
      <c r="AHT90" s="27">
        <f t="shared" si="2490"/>
        <v>0</v>
      </c>
      <c r="AHU90" s="27">
        <f t="shared" si="2491"/>
        <v>0</v>
      </c>
      <c r="AHV90" s="27">
        <f t="shared" si="2492"/>
        <v>0</v>
      </c>
      <c r="AHW90" s="27">
        <f t="shared" si="2493"/>
        <v>0</v>
      </c>
      <c r="AHX90" s="27">
        <f t="shared" si="2494"/>
        <v>0</v>
      </c>
      <c r="AHY90" s="27">
        <f t="shared" si="2495"/>
        <v>0</v>
      </c>
      <c r="AHZ90" s="27">
        <f t="shared" si="2496"/>
        <v>0</v>
      </c>
      <c r="AIA90" s="27">
        <f t="shared" si="2497"/>
        <v>0</v>
      </c>
      <c r="AIB90" s="27">
        <f t="shared" si="2498"/>
        <v>0</v>
      </c>
      <c r="AIC90" s="27">
        <f t="shared" si="2499"/>
        <v>0</v>
      </c>
      <c r="AID90" s="27">
        <f t="shared" si="2500"/>
        <v>0</v>
      </c>
      <c r="AIE90" s="27">
        <f t="shared" si="2501"/>
        <v>0</v>
      </c>
      <c r="AIF90" s="27">
        <f t="shared" si="2502"/>
        <v>0</v>
      </c>
      <c r="AIG90" s="27">
        <f t="shared" si="2503"/>
        <v>0</v>
      </c>
      <c r="AIH90" s="27">
        <f t="shared" si="2504"/>
        <v>0</v>
      </c>
      <c r="AII90" s="27">
        <f t="shared" si="2505"/>
        <v>0</v>
      </c>
      <c r="AIJ90" s="27">
        <f t="shared" si="2506"/>
        <v>0</v>
      </c>
      <c r="AIK90" s="27">
        <f t="shared" si="2507"/>
        <v>0</v>
      </c>
      <c r="AIL90" s="27">
        <f t="shared" si="2508"/>
        <v>0</v>
      </c>
      <c r="AIM90" s="27">
        <f t="shared" si="2509"/>
        <v>0</v>
      </c>
      <c r="AIN90" s="27">
        <f t="shared" si="2510"/>
        <v>0</v>
      </c>
      <c r="AIO90" s="27">
        <f t="shared" si="2511"/>
        <v>0</v>
      </c>
      <c r="AIP90" s="27">
        <f t="shared" si="2512"/>
        <v>0</v>
      </c>
      <c r="AIQ90" s="27">
        <f t="shared" si="2513"/>
        <v>0</v>
      </c>
      <c r="AIR90" s="27">
        <f t="shared" si="2514"/>
        <v>0</v>
      </c>
      <c r="AIT90" s="27">
        <v>1</v>
      </c>
      <c r="AIU90" s="27">
        <v>1</v>
      </c>
      <c r="AIV90" s="27">
        <v>1</v>
      </c>
      <c r="AIW90" s="27">
        <f t="shared" si="2515"/>
        <v>0</v>
      </c>
      <c r="AIX90" s="27">
        <f t="shared" si="2516"/>
        <v>0</v>
      </c>
      <c r="AIY90" s="27">
        <f t="shared" si="2517"/>
        <v>0.25</v>
      </c>
      <c r="AIZ90" s="27">
        <f t="shared" si="2518"/>
        <v>0</v>
      </c>
      <c r="AJA90" s="27">
        <f t="shared" si="2519"/>
        <v>0.5</v>
      </c>
      <c r="AJB90" s="27">
        <f t="shared" si="2520"/>
        <v>1</v>
      </c>
      <c r="AJC90" s="27">
        <f t="shared" si="2521"/>
        <v>0</v>
      </c>
      <c r="AJD90" s="27">
        <f t="shared" si="2522"/>
        <v>0</v>
      </c>
      <c r="AJE90" s="27">
        <f t="shared" si="2523"/>
        <v>0.25</v>
      </c>
      <c r="AJF90" s="27">
        <f t="shared" si="2524"/>
        <v>0</v>
      </c>
      <c r="AJG90" s="27">
        <f t="shared" si="2525"/>
        <v>4</v>
      </c>
      <c r="AJH90" s="27">
        <f t="shared" si="2526"/>
        <v>8</v>
      </c>
      <c r="AJI90" s="27">
        <f t="shared" si="2527"/>
        <v>0</v>
      </c>
      <c r="AJJ90" s="27">
        <f t="shared" si="2528"/>
        <v>0</v>
      </c>
      <c r="AJK90" s="27">
        <f t="shared" si="2529"/>
        <v>0</v>
      </c>
      <c r="AJL90" s="27">
        <f t="shared" si="2530"/>
        <v>0</v>
      </c>
      <c r="AJM90" s="27">
        <f t="shared" si="2531"/>
        <v>0</v>
      </c>
      <c r="AJN90" s="27">
        <f t="shared" si="2532"/>
        <v>0</v>
      </c>
      <c r="AJO90" s="27">
        <f t="shared" si="2533"/>
        <v>0</v>
      </c>
      <c r="AJP90" s="27">
        <f t="shared" si="2534"/>
        <v>0</v>
      </c>
      <c r="AJQ90" s="27">
        <f t="shared" si="2535"/>
        <v>9.375E-2</v>
      </c>
      <c r="AJR90" s="27">
        <f t="shared" si="2536"/>
        <v>0</v>
      </c>
      <c r="AJS90" s="27">
        <f t="shared" si="2537"/>
        <v>0</v>
      </c>
      <c r="AJT90" s="27">
        <f t="shared" si="2538"/>
        <v>0.25</v>
      </c>
      <c r="AJU90" s="27">
        <f t="shared" si="2539"/>
        <v>0</v>
      </c>
      <c r="AJV90" s="27">
        <f t="shared" si="2540"/>
        <v>0</v>
      </c>
      <c r="AJW90" s="27">
        <f t="shared" si="2541"/>
        <v>0.25</v>
      </c>
      <c r="AJX90" s="27">
        <f t="shared" si="2542"/>
        <v>0</v>
      </c>
      <c r="AJY90" s="27">
        <f t="shared" si="2543"/>
        <v>0</v>
      </c>
      <c r="AJZ90" s="27">
        <f t="shared" si="2544"/>
        <v>0.25</v>
      </c>
      <c r="AKA90" s="27">
        <f t="shared" si="2545"/>
        <v>0</v>
      </c>
      <c r="AKB90" s="27">
        <f t="shared" si="2546"/>
        <v>0</v>
      </c>
      <c r="AKC90" s="27">
        <f t="shared" si="2547"/>
        <v>0.25</v>
      </c>
      <c r="AKD90" s="27">
        <f t="shared" si="2548"/>
        <v>0</v>
      </c>
      <c r="AKE90" s="27">
        <f t="shared" si="2549"/>
        <v>0</v>
      </c>
      <c r="AKF90" s="27">
        <f t="shared" si="2550"/>
        <v>0</v>
      </c>
      <c r="AKG90" s="27">
        <f t="shared" si="2551"/>
        <v>0</v>
      </c>
      <c r="AKH90" s="27">
        <f t="shared" si="2552"/>
        <v>0</v>
      </c>
      <c r="AKI90" s="27">
        <f t="shared" si="2553"/>
        <v>0</v>
      </c>
      <c r="AKJ90" s="27">
        <f t="shared" si="2554"/>
        <v>0</v>
      </c>
      <c r="AKK90" s="27">
        <f t="shared" si="2555"/>
        <v>0</v>
      </c>
      <c r="AKL90" s="27">
        <f t="shared" si="2556"/>
        <v>0</v>
      </c>
      <c r="AKM90" s="27">
        <f t="shared" si="2557"/>
        <v>0</v>
      </c>
      <c r="AKN90" s="27">
        <f t="shared" si="2558"/>
        <v>0</v>
      </c>
      <c r="AKO90" s="27">
        <f t="shared" si="2559"/>
        <v>0</v>
      </c>
      <c r="AKP90" s="27">
        <f t="shared" si="2560"/>
        <v>0</v>
      </c>
      <c r="AKQ90" s="27">
        <f t="shared" si="2561"/>
        <v>0</v>
      </c>
      <c r="AKR90" s="27">
        <f t="shared" si="2562"/>
        <v>0</v>
      </c>
      <c r="AKS90" s="27">
        <f t="shared" si="2563"/>
        <v>0</v>
      </c>
      <c r="AKT90" s="27">
        <f t="shared" si="2564"/>
        <v>0</v>
      </c>
      <c r="AKU90" s="27">
        <f t="shared" si="2565"/>
        <v>0</v>
      </c>
      <c r="AKV90" s="27">
        <f t="shared" si="2566"/>
        <v>0</v>
      </c>
      <c r="AKW90" s="27">
        <f t="shared" si="2567"/>
        <v>0</v>
      </c>
      <c r="AKX90" s="27">
        <f t="shared" si="2568"/>
        <v>0</v>
      </c>
      <c r="AKY90" s="27">
        <f t="shared" si="2569"/>
        <v>0</v>
      </c>
      <c r="AKZ90" s="27">
        <f t="shared" si="2570"/>
        <v>0</v>
      </c>
      <c r="ALA90" s="27">
        <f t="shared" si="2571"/>
        <v>0</v>
      </c>
      <c r="ALB90" s="27">
        <f t="shared" si="2572"/>
        <v>0</v>
      </c>
      <c r="ALC90" s="27">
        <f t="shared" si="2573"/>
        <v>0</v>
      </c>
      <c r="ALD90" s="27">
        <f t="shared" si="2574"/>
        <v>0</v>
      </c>
      <c r="ALE90" s="27">
        <f t="shared" si="2575"/>
        <v>0</v>
      </c>
      <c r="ALF90" s="27">
        <f t="shared" si="2576"/>
        <v>0</v>
      </c>
      <c r="ALG90" s="27">
        <f t="shared" si="2577"/>
        <v>0</v>
      </c>
      <c r="ALH90" s="27">
        <f t="shared" si="2578"/>
        <v>0</v>
      </c>
      <c r="ALI90" s="27">
        <f t="shared" si="2579"/>
        <v>0</v>
      </c>
      <c r="ALJ90" s="27">
        <f t="shared" si="2580"/>
        <v>0</v>
      </c>
      <c r="ALK90" s="27">
        <f t="shared" si="2581"/>
        <v>0</v>
      </c>
      <c r="ALL90" s="27">
        <f t="shared" si="2582"/>
        <v>0</v>
      </c>
      <c r="ALM90" s="27">
        <f t="shared" si="2583"/>
        <v>0</v>
      </c>
      <c r="ALN90" s="27">
        <f t="shared" si="2584"/>
        <v>0</v>
      </c>
      <c r="ALO90" s="27">
        <f t="shared" si="2585"/>
        <v>0</v>
      </c>
      <c r="ALP90" s="27">
        <f t="shared" si="2586"/>
        <v>0</v>
      </c>
      <c r="ALQ90" s="27">
        <f t="shared" si="2587"/>
        <v>0</v>
      </c>
      <c r="ALR90" s="27">
        <f t="shared" si="2588"/>
        <v>0</v>
      </c>
      <c r="ALS90" s="27">
        <f t="shared" si="2589"/>
        <v>0</v>
      </c>
      <c r="ALT90" s="27">
        <f t="shared" si="2590"/>
        <v>0</v>
      </c>
      <c r="ALU90" s="27">
        <f t="shared" si="2591"/>
        <v>0</v>
      </c>
      <c r="ALV90" s="27">
        <f t="shared" si="2592"/>
        <v>0</v>
      </c>
      <c r="ALW90" s="27">
        <f t="shared" si="2593"/>
        <v>0</v>
      </c>
      <c r="AMK90" s="28">
        <v>1764</v>
      </c>
      <c r="AML90" s="28">
        <f t="shared" si="2594"/>
        <v>1764</v>
      </c>
      <c r="AMN90" s="28">
        <v>1785</v>
      </c>
      <c r="AMO90" s="27" t="str">
        <f t="shared" si="2595"/>
        <v>1775</v>
      </c>
      <c r="AMP90" s="27" t="str">
        <f t="shared" si="2596"/>
        <v>1771</v>
      </c>
      <c r="AMQ90" s="27" t="str">
        <f t="shared" si="2597"/>
        <v>1762</v>
      </c>
      <c r="AMR90" s="27" t="str">
        <f t="shared" si="2598"/>
        <v>1762</v>
      </c>
      <c r="AMS90" s="27" t="str">
        <f t="shared" si="2599"/>
        <v>1762</v>
      </c>
      <c r="AMT90" s="27" t="str">
        <f t="shared" si="2600"/>
        <v>1775</v>
      </c>
      <c r="AMU90" s="27" t="str">
        <f t="shared" si="2601"/>
        <v>1775</v>
      </c>
      <c r="AMV90" s="27" t="str">
        <f t="shared" si="2602"/>
        <v>1784</v>
      </c>
      <c r="AMW90" s="27" t="str">
        <f t="shared" si="2603"/>
        <v>1800</v>
      </c>
      <c r="AMX90" s="27" t="str">
        <f t="shared" si="2604"/>
        <v>1800</v>
      </c>
      <c r="AMY90" s="27" t="str">
        <f t="shared" si="2605"/>
        <v>1800</v>
      </c>
      <c r="AMZ90" s="27" t="str">
        <f t="shared" si="2606"/>
        <v>1783</v>
      </c>
      <c r="ANA90" s="27" t="str">
        <f t="shared" si="2607"/>
        <v>1783</v>
      </c>
      <c r="ANB90" s="27" t="str">
        <f t="shared" si="2608"/>
        <v>1765</v>
      </c>
      <c r="ANC90" s="27" t="str">
        <f t="shared" si="2609"/>
        <v>1778</v>
      </c>
      <c r="AND90" s="27" t="str">
        <f t="shared" si="2610"/>
        <v>1778</v>
      </c>
      <c r="ANE90" s="27" t="str">
        <f t="shared" si="2611"/>
        <v>1778</v>
      </c>
      <c r="ANF90" s="27" t="str">
        <f t="shared" si="2612"/>
        <v>1778</v>
      </c>
      <c r="ANG90" s="27" t="str">
        <f t="shared" si="2613"/>
        <v>1778</v>
      </c>
      <c r="ANH90" s="27" t="str">
        <f t="shared" si="2614"/>
        <v>1778</v>
      </c>
      <c r="ANI90" s="27" t="str">
        <f t="shared" si="2615"/>
        <v>1778</v>
      </c>
      <c r="ANJ90" s="27" t="str">
        <f t="shared" si="2616"/>
        <v>1778</v>
      </c>
      <c r="ANK90" s="27" t="str">
        <f t="shared" si="2617"/>
        <v>1778</v>
      </c>
      <c r="ANL90" s="27" t="str">
        <f t="shared" si="2618"/>
        <v>1787</v>
      </c>
      <c r="ANM90" s="27" t="str">
        <f t="shared" si="2619"/>
        <v>1787</v>
      </c>
      <c r="ANN90" s="27" t="str">
        <f t="shared" si="2620"/>
        <v>1787</v>
      </c>
      <c r="ANO90" s="27" t="str">
        <f t="shared" si="2621"/>
        <v>1758</v>
      </c>
      <c r="ANP90" s="27" t="str">
        <f t="shared" si="2622"/>
        <v>1758</v>
      </c>
      <c r="ANQ90" s="27" t="str">
        <f t="shared" si="2623"/>
        <v>1758</v>
      </c>
      <c r="ANR90" s="27" t="str">
        <f t="shared" si="2624"/>
        <v>1767</v>
      </c>
      <c r="ANS90" s="27" t="str">
        <f t="shared" si="2625"/>
        <v>1767</v>
      </c>
      <c r="ANT90" s="27" t="str">
        <f t="shared" si="2626"/>
        <v>1767</v>
      </c>
      <c r="ANU90" s="27" t="str">
        <f t="shared" si="2627"/>
        <v>1779</v>
      </c>
      <c r="ANV90" s="27" t="str">
        <f t="shared" si="2628"/>
        <v>1779</v>
      </c>
      <c r="ANW90" s="27" t="str">
        <f t="shared" si="2629"/>
        <v>1779</v>
      </c>
      <c r="ANX90" s="27" t="str">
        <f t="shared" si="2630"/>
        <v>1764</v>
      </c>
      <c r="ANY90" s="27" t="str">
        <f t="shared" si="2631"/>
        <v>1764</v>
      </c>
      <c r="ANZ90" s="27" t="str">
        <f t="shared" si="2632"/>
        <v>1764</v>
      </c>
      <c r="AOA90" s="27" t="str">
        <f t="shared" si="2633"/>
        <v>1764</v>
      </c>
      <c r="AOB90" s="27" t="str">
        <f t="shared" si="2634"/>
        <v>1764</v>
      </c>
      <c r="AOC90" s="27" t="str">
        <f t="shared" si="2635"/>
        <v>1764</v>
      </c>
      <c r="AOD90" s="27" t="str">
        <f t="shared" si="2636"/>
        <v>1764</v>
      </c>
      <c r="AOE90" s="27" t="str">
        <f t="shared" si="2637"/>
        <v>1764</v>
      </c>
      <c r="AOF90" s="27" t="str">
        <f t="shared" si="2638"/>
        <v>1764</v>
      </c>
      <c r="AOG90" s="27" t="str">
        <f t="shared" si="2639"/>
        <v>1764</v>
      </c>
      <c r="AOH90" s="27" t="str">
        <f t="shared" si="2640"/>
        <v>1764</v>
      </c>
      <c r="AOI90" s="27" t="str">
        <f t="shared" si="2641"/>
        <v>1764</v>
      </c>
      <c r="AOJ90" s="27" t="str">
        <f t="shared" si="2642"/>
        <v>1764</v>
      </c>
      <c r="AOK90" s="27" t="str">
        <f t="shared" si="2643"/>
        <v>1764</v>
      </c>
      <c r="AOL90" s="27" t="str">
        <f t="shared" si="2644"/>
        <v>1764</v>
      </c>
      <c r="AOM90" s="27" t="str">
        <f t="shared" si="2645"/>
        <v>1764</v>
      </c>
      <c r="AON90" s="27" t="str">
        <f t="shared" si="2646"/>
        <v>1764</v>
      </c>
      <c r="AOO90" s="27" t="str">
        <f t="shared" si="2647"/>
        <v>1764</v>
      </c>
      <c r="AOP90" s="27" t="str">
        <f t="shared" si="2648"/>
        <v>1764</v>
      </c>
      <c r="AOQ90" s="27" t="str">
        <f t="shared" si="2649"/>
        <v>1764</v>
      </c>
      <c r="AOR90" s="27" t="str">
        <f t="shared" si="2650"/>
        <v>1764</v>
      </c>
      <c r="AOS90" s="27" t="str">
        <f t="shared" si="2651"/>
        <v>1764</v>
      </c>
      <c r="AOT90" s="27" t="str">
        <f t="shared" si="2652"/>
        <v>1764</v>
      </c>
      <c r="AOU90" s="27" t="str">
        <f t="shared" si="2653"/>
        <v>1764</v>
      </c>
      <c r="AOV90" s="27" t="str">
        <f t="shared" si="2654"/>
        <v>1764</v>
      </c>
      <c r="AOW90" s="27" t="str">
        <f t="shared" si="2655"/>
        <v>1764</v>
      </c>
      <c r="AOX90" s="27" t="str">
        <f t="shared" si="2656"/>
        <v>1764</v>
      </c>
      <c r="AOY90" s="27" t="str">
        <f t="shared" si="2657"/>
        <v>1764</v>
      </c>
      <c r="AOZ90" s="27" t="str">
        <f t="shared" si="2658"/>
        <v>1764</v>
      </c>
      <c r="APA90" s="27" t="str">
        <f t="shared" si="2659"/>
        <v>1764</v>
      </c>
      <c r="APB90" s="27" t="str">
        <f t="shared" si="2660"/>
        <v>1764</v>
      </c>
      <c r="APC90" s="27" t="str">
        <f t="shared" si="2661"/>
        <v>1764</v>
      </c>
      <c r="APD90" s="27" t="str">
        <f t="shared" si="2662"/>
        <v>1764</v>
      </c>
      <c r="APE90" s="27" t="str">
        <f t="shared" si="2663"/>
        <v>1764</v>
      </c>
      <c r="APF90" s="27" t="str">
        <f t="shared" si="2664"/>
        <v>1764</v>
      </c>
      <c r="APG90" s="27" t="str">
        <f t="shared" si="2665"/>
        <v>1764</v>
      </c>
      <c r="APH90" s="27" t="str">
        <f t="shared" si="2666"/>
        <v>1764</v>
      </c>
      <c r="API90" s="27" t="str">
        <f t="shared" si="2667"/>
        <v>1764</v>
      </c>
      <c r="APJ90" s="27" t="str">
        <f t="shared" si="2668"/>
        <v>1764</v>
      </c>
      <c r="APK90" s="27" t="str">
        <f t="shared" si="2669"/>
        <v>1764</v>
      </c>
      <c r="APL90" s="27" t="str">
        <f t="shared" si="2670"/>
        <v>1764</v>
      </c>
      <c r="APM90" s="27" t="str">
        <f t="shared" si="2671"/>
        <v>1764</v>
      </c>
      <c r="APN90" s="27" t="str">
        <f t="shared" si="2672"/>
        <v>1764</v>
      </c>
      <c r="APO90" s="27" t="str">
        <f t="shared" si="2673"/>
        <v>1764</v>
      </c>
      <c r="APP90" s="27" t="str">
        <f t="shared" si="2674"/>
        <v>1764</v>
      </c>
      <c r="APQ90" s="27" t="str">
        <f t="shared" si="2675"/>
        <v>1764</v>
      </c>
      <c r="APR90" s="27" t="str">
        <f t="shared" si="2676"/>
        <v>1764</v>
      </c>
    </row>
    <row r="91" spans="1:1022 1025:1110" x14ac:dyDescent="0.35">
      <c r="A91" s="27">
        <v>97</v>
      </c>
      <c r="B91" s="89" t="s">
        <v>56</v>
      </c>
      <c r="C91" s="91">
        <f>VLOOKUP(A91, Rankings!$A$2:$AN$129, 40, FALSE)</f>
        <v>89</v>
      </c>
      <c r="D91" s="19" t="s">
        <v>391</v>
      </c>
      <c r="I91" s="29">
        <f t="shared" si="1785"/>
        <v>13</v>
      </c>
      <c r="L91" s="27" t="s">
        <v>2289</v>
      </c>
      <c r="M91" s="27" t="s">
        <v>2582</v>
      </c>
      <c r="N91" s="27" t="s">
        <v>2731</v>
      </c>
      <c r="O91" s="27" t="s">
        <v>24</v>
      </c>
      <c r="P91" s="27" t="s">
        <v>3088</v>
      </c>
      <c r="Q91" s="27" t="s">
        <v>3149</v>
      </c>
      <c r="R91" s="27" t="s">
        <v>24</v>
      </c>
      <c r="S91" s="27" t="s">
        <v>24</v>
      </c>
      <c r="T91" s="27" t="s">
        <v>3740</v>
      </c>
      <c r="U91" s="27" t="s">
        <v>24</v>
      </c>
      <c r="V91" s="27" t="s">
        <v>4060</v>
      </c>
      <c r="W91" s="27" t="s">
        <v>4147</v>
      </c>
      <c r="X91" s="27" t="s">
        <v>24</v>
      </c>
      <c r="Y91" s="27" t="s">
        <v>24</v>
      </c>
      <c r="Z91" s="27" t="s">
        <v>4473</v>
      </c>
      <c r="AA91" s="27" t="s">
        <v>24</v>
      </c>
      <c r="AB91" s="27" t="s">
        <v>24</v>
      </c>
      <c r="AC91" s="27" t="s">
        <v>24</v>
      </c>
      <c r="AD91" s="27" t="s">
        <v>24</v>
      </c>
      <c r="AE91" s="27" t="s">
        <v>24</v>
      </c>
      <c r="AF91" s="27" t="s">
        <v>5114</v>
      </c>
      <c r="AG91" s="27" t="s">
        <v>24</v>
      </c>
      <c r="AH91" s="27" t="s">
        <v>24</v>
      </c>
      <c r="AI91" s="27" t="s">
        <v>24</v>
      </c>
      <c r="AJ91" s="27" t="s">
        <v>24</v>
      </c>
      <c r="AK91" s="27" t="s">
        <v>24</v>
      </c>
      <c r="AL91" s="27" t="s">
        <v>5639</v>
      </c>
      <c r="AM91" s="27" t="s">
        <v>24</v>
      </c>
      <c r="AN91" s="27" t="s">
        <v>24</v>
      </c>
      <c r="AO91" s="27" t="s">
        <v>6002</v>
      </c>
      <c r="AP91" s="27" t="s">
        <v>24</v>
      </c>
      <c r="AQ91" s="27" t="s">
        <v>24</v>
      </c>
      <c r="AR91" s="27" t="s">
        <v>6399</v>
      </c>
      <c r="AS91" s="27" t="s">
        <v>24</v>
      </c>
      <c r="AT91" s="27" t="s">
        <v>24</v>
      </c>
      <c r="AU91" s="27" t="s">
        <v>6703</v>
      </c>
      <c r="AV91" s="27" t="s">
        <v>24</v>
      </c>
      <c r="AW91" s="27" t="s">
        <v>24</v>
      </c>
      <c r="AX91" s="27" t="s">
        <v>24</v>
      </c>
      <c r="AY91" s="27" t="s">
        <v>24</v>
      </c>
      <c r="AZ91" s="27" t="s">
        <v>24</v>
      </c>
      <c r="BA91" s="27" t="s">
        <v>24</v>
      </c>
      <c r="BB91" s="27" t="s">
        <v>24</v>
      </c>
      <c r="BC91" s="27" t="s">
        <v>24</v>
      </c>
      <c r="BD91" s="27" t="s">
        <v>24</v>
      </c>
      <c r="BE91" s="27" t="s">
        <v>24</v>
      </c>
      <c r="BF91" s="27" t="s">
        <v>24</v>
      </c>
      <c r="BG91" s="27" t="s">
        <v>24</v>
      </c>
      <c r="BH91" s="27" t="s">
        <v>24</v>
      </c>
      <c r="BI91" s="27" t="s">
        <v>24</v>
      </c>
      <c r="BJ91" s="27" t="s">
        <v>24</v>
      </c>
      <c r="BK91" s="27" t="s">
        <v>24</v>
      </c>
      <c r="BL91" s="27" t="s">
        <v>24</v>
      </c>
      <c r="BM91" s="27" t="s">
        <v>24</v>
      </c>
      <c r="BN91" s="27" t="s">
        <v>24</v>
      </c>
      <c r="BO91" s="27" t="s">
        <v>24</v>
      </c>
      <c r="BP91" s="27" t="s">
        <v>24</v>
      </c>
      <c r="BQ91" s="27" t="s">
        <v>24</v>
      </c>
      <c r="BR91" s="27" t="s">
        <v>24</v>
      </c>
      <c r="BS91" s="27" t="s">
        <v>24</v>
      </c>
      <c r="BT91" s="27" t="s">
        <v>24</v>
      </c>
      <c r="BU91" s="27" t="s">
        <v>24</v>
      </c>
      <c r="BV91" s="27" t="s">
        <v>24</v>
      </c>
      <c r="BW91" s="27" t="s">
        <v>24</v>
      </c>
      <c r="BX91" s="27" t="s">
        <v>24</v>
      </c>
      <c r="BY91" s="27" t="s">
        <v>24</v>
      </c>
      <c r="BZ91" s="27" t="s">
        <v>24</v>
      </c>
      <c r="CA91" s="27" t="s">
        <v>24</v>
      </c>
      <c r="CB91" s="27" t="s">
        <v>24</v>
      </c>
      <c r="CC91" s="27" t="s">
        <v>24</v>
      </c>
      <c r="CD91" s="27" t="s">
        <v>24</v>
      </c>
      <c r="CE91" s="27" t="s">
        <v>24</v>
      </c>
      <c r="CF91" s="27" t="s">
        <v>24</v>
      </c>
      <c r="CG91" s="27" t="s">
        <v>24</v>
      </c>
      <c r="CH91" s="27" t="s">
        <v>24</v>
      </c>
      <c r="CI91" s="27" t="s">
        <v>24</v>
      </c>
      <c r="CJ91" s="27" t="s">
        <v>24</v>
      </c>
      <c r="CK91" s="27" t="s">
        <v>24</v>
      </c>
      <c r="CL91" s="27" t="s">
        <v>24</v>
      </c>
      <c r="CM91" s="27" t="s">
        <v>24</v>
      </c>
      <c r="CN91" s="27" t="s">
        <v>24</v>
      </c>
      <c r="CO91" s="27" t="s">
        <v>24</v>
      </c>
      <c r="CQ91" s="28">
        <f t="shared" si="1786"/>
        <v>2</v>
      </c>
      <c r="CR91" s="28">
        <f t="shared" si="1787"/>
        <v>5</v>
      </c>
      <c r="CS91" s="28">
        <f t="shared" si="1788"/>
        <v>2</v>
      </c>
      <c r="CT91" s="28">
        <f t="shared" si="1789"/>
        <v>3</v>
      </c>
      <c r="CU91" s="28">
        <f t="shared" si="1790"/>
        <v>2</v>
      </c>
      <c r="CV91" s="28">
        <f t="shared" si="1791"/>
        <v>2</v>
      </c>
      <c r="CW91" s="28">
        <f t="shared" si="1792"/>
        <v>2</v>
      </c>
      <c r="CX91" s="28">
        <f t="shared" si="1793"/>
        <v>3</v>
      </c>
      <c r="CY91" s="28">
        <f t="shared" si="1794"/>
        <v>0</v>
      </c>
      <c r="CZ91" s="28">
        <f t="shared" si="1795"/>
        <v>0</v>
      </c>
      <c r="DA91" s="28">
        <f t="shared" si="1796"/>
        <v>0</v>
      </c>
      <c r="DB91" s="28">
        <f t="shared" si="1797"/>
        <v>0</v>
      </c>
      <c r="DC91" s="28">
        <f t="shared" si="1798"/>
        <v>0</v>
      </c>
      <c r="DD91" s="28">
        <f t="shared" si="1799"/>
        <v>0</v>
      </c>
      <c r="DE91" s="28">
        <f t="shared" si="1800"/>
        <v>1</v>
      </c>
      <c r="DF91" s="28">
        <f t="shared" si="1801"/>
        <v>1</v>
      </c>
      <c r="DG91" s="28">
        <f t="shared" si="1802"/>
        <v>0</v>
      </c>
      <c r="DH91" s="28">
        <f t="shared" si="1803"/>
        <v>0</v>
      </c>
      <c r="DI91" s="28">
        <f t="shared" si="1804"/>
        <v>0</v>
      </c>
      <c r="DJ91" s="28">
        <f t="shared" si="1805"/>
        <v>0</v>
      </c>
      <c r="DK91" s="28">
        <f t="shared" si="1806"/>
        <v>0</v>
      </c>
      <c r="DL91" s="28">
        <f t="shared" si="1807"/>
        <v>0</v>
      </c>
      <c r="DM91" s="28">
        <f t="shared" si="1808"/>
        <v>0</v>
      </c>
      <c r="DN91" s="28">
        <f t="shared" si="1809"/>
        <v>0</v>
      </c>
      <c r="DO91" s="28">
        <f t="shared" si="1810"/>
        <v>1</v>
      </c>
      <c r="DP91" s="28">
        <f t="shared" si="1811"/>
        <v>1</v>
      </c>
      <c r="DR91">
        <f t="shared" si="1812"/>
        <v>1</v>
      </c>
      <c r="DS91">
        <f t="shared" si="1813"/>
        <v>1</v>
      </c>
      <c r="DT91">
        <f t="shared" si="1814"/>
        <v>4</v>
      </c>
      <c r="DU91">
        <f t="shared" si="1815"/>
        <v>0</v>
      </c>
      <c r="DV91">
        <f t="shared" si="1816"/>
        <v>11</v>
      </c>
      <c r="DW91">
        <f t="shared" si="1817"/>
        <v>2</v>
      </c>
      <c r="DX91">
        <f t="shared" si="1818"/>
        <v>0</v>
      </c>
      <c r="DY91">
        <f t="shared" si="1819"/>
        <v>0</v>
      </c>
      <c r="DZ91">
        <f t="shared" si="1820"/>
        <v>2</v>
      </c>
      <c r="EA91">
        <f t="shared" si="1821"/>
        <v>0</v>
      </c>
      <c r="EB91">
        <f t="shared" si="1822"/>
        <v>12</v>
      </c>
      <c r="EC91">
        <f t="shared" si="1823"/>
        <v>2</v>
      </c>
      <c r="ED91">
        <f t="shared" si="1824"/>
        <v>0</v>
      </c>
      <c r="EE91">
        <f t="shared" si="1825"/>
        <v>0</v>
      </c>
      <c r="EF91">
        <f t="shared" si="1826"/>
        <v>2</v>
      </c>
      <c r="EG91">
        <f t="shared" si="1827"/>
        <v>0</v>
      </c>
      <c r="EH91">
        <f t="shared" si="1828"/>
        <v>0</v>
      </c>
      <c r="EI91">
        <f t="shared" si="1829"/>
        <v>0</v>
      </c>
      <c r="EJ91">
        <f t="shared" si="1830"/>
        <v>0</v>
      </c>
      <c r="EK91">
        <f t="shared" si="1831"/>
        <v>0</v>
      </c>
      <c r="EL91">
        <f t="shared" si="1832"/>
        <v>2</v>
      </c>
      <c r="EM91">
        <f t="shared" si="1833"/>
        <v>0</v>
      </c>
      <c r="EN91">
        <f t="shared" si="1834"/>
        <v>0</v>
      </c>
      <c r="EO91">
        <f t="shared" si="1835"/>
        <v>0</v>
      </c>
      <c r="EP91">
        <f t="shared" si="1836"/>
        <v>0</v>
      </c>
      <c r="EQ91">
        <f t="shared" si="1837"/>
        <v>0</v>
      </c>
      <c r="ER91">
        <f t="shared" si="1838"/>
        <v>3</v>
      </c>
      <c r="ES91">
        <f t="shared" si="1839"/>
        <v>0</v>
      </c>
      <c r="ET91">
        <f t="shared" si="1840"/>
        <v>0</v>
      </c>
      <c r="EU91">
        <f t="shared" si="1841"/>
        <v>4</v>
      </c>
      <c r="EV91">
        <f t="shared" si="1842"/>
        <v>0</v>
      </c>
      <c r="EW91">
        <f t="shared" si="1843"/>
        <v>0</v>
      </c>
      <c r="EX91">
        <f t="shared" si="1844"/>
        <v>4</v>
      </c>
      <c r="EY91">
        <f t="shared" si="1845"/>
        <v>0</v>
      </c>
      <c r="EZ91">
        <f t="shared" si="1846"/>
        <v>0</v>
      </c>
      <c r="FA91">
        <f t="shared" si="1847"/>
        <v>3</v>
      </c>
      <c r="FB91">
        <f t="shared" si="1848"/>
        <v>0</v>
      </c>
      <c r="FC91">
        <f t="shared" si="1849"/>
        <v>0</v>
      </c>
      <c r="FD91">
        <f t="shared" si="1850"/>
        <v>0</v>
      </c>
      <c r="FE91">
        <f t="shared" si="1851"/>
        <v>0</v>
      </c>
      <c r="FF91">
        <f t="shared" si="1852"/>
        <v>0</v>
      </c>
      <c r="FG91">
        <f t="shared" si="1853"/>
        <v>0</v>
      </c>
      <c r="FH91">
        <f t="shared" si="1854"/>
        <v>0</v>
      </c>
      <c r="FI91">
        <f t="shared" si="1855"/>
        <v>0</v>
      </c>
      <c r="FJ91">
        <f t="shared" si="1856"/>
        <v>0</v>
      </c>
      <c r="FK91">
        <f t="shared" si="1857"/>
        <v>0</v>
      </c>
      <c r="FL91">
        <f t="shared" si="1858"/>
        <v>0</v>
      </c>
      <c r="FM91">
        <f t="shared" si="1859"/>
        <v>0</v>
      </c>
      <c r="FN91">
        <f t="shared" si="1860"/>
        <v>0</v>
      </c>
      <c r="FO91">
        <f t="shared" si="1861"/>
        <v>0</v>
      </c>
      <c r="FP91">
        <f t="shared" si="1862"/>
        <v>0</v>
      </c>
      <c r="FQ91">
        <f t="shared" si="1863"/>
        <v>0</v>
      </c>
      <c r="FR91">
        <f t="shared" si="1864"/>
        <v>0</v>
      </c>
      <c r="FS91">
        <f t="shared" si="1865"/>
        <v>0</v>
      </c>
      <c r="FT91">
        <f t="shared" si="1866"/>
        <v>0</v>
      </c>
      <c r="FU91">
        <f t="shared" si="1867"/>
        <v>0</v>
      </c>
      <c r="FV91">
        <f t="shared" si="1868"/>
        <v>0</v>
      </c>
      <c r="FW91">
        <f t="shared" si="1869"/>
        <v>0</v>
      </c>
      <c r="FX91">
        <f t="shared" si="1870"/>
        <v>0</v>
      </c>
      <c r="FY91">
        <f t="shared" si="1871"/>
        <v>0</v>
      </c>
      <c r="FZ91">
        <f t="shared" si="1872"/>
        <v>0</v>
      </c>
      <c r="GA91">
        <f t="shared" si="1873"/>
        <v>0</v>
      </c>
      <c r="GB91">
        <f t="shared" si="1874"/>
        <v>0</v>
      </c>
      <c r="GC91">
        <f t="shared" si="1875"/>
        <v>0</v>
      </c>
      <c r="GD91">
        <f t="shared" si="1876"/>
        <v>0</v>
      </c>
      <c r="GE91">
        <f t="shared" si="1877"/>
        <v>0</v>
      </c>
      <c r="GF91">
        <f t="shared" si="1878"/>
        <v>0</v>
      </c>
      <c r="GG91">
        <f t="shared" si="1879"/>
        <v>0</v>
      </c>
      <c r="GH91">
        <f t="shared" si="1880"/>
        <v>0</v>
      </c>
      <c r="GI91">
        <f t="shared" si="1881"/>
        <v>0</v>
      </c>
      <c r="GJ91">
        <f t="shared" si="1882"/>
        <v>0</v>
      </c>
      <c r="GK91">
        <f t="shared" si="1883"/>
        <v>0</v>
      </c>
      <c r="GL91">
        <f t="shared" si="1884"/>
        <v>0</v>
      </c>
      <c r="GM91">
        <f t="shared" si="1885"/>
        <v>0</v>
      </c>
      <c r="GN91">
        <f t="shared" si="1886"/>
        <v>0</v>
      </c>
      <c r="GO91">
        <f t="shared" si="1887"/>
        <v>0</v>
      </c>
      <c r="GP91">
        <f t="shared" si="1888"/>
        <v>0</v>
      </c>
      <c r="GQ91">
        <f t="shared" si="1889"/>
        <v>0</v>
      </c>
      <c r="GR91">
        <f t="shared" si="1890"/>
        <v>0</v>
      </c>
      <c r="GS91">
        <f t="shared" si="1891"/>
        <v>0</v>
      </c>
      <c r="GT91">
        <f t="shared" si="1892"/>
        <v>0</v>
      </c>
      <c r="GU91">
        <f t="shared" si="1893"/>
        <v>0</v>
      </c>
      <c r="GW91" s="28">
        <f t="shared" si="1894"/>
        <v>5.3109950603348581</v>
      </c>
      <c r="GX91" s="28">
        <f t="shared" si="1895"/>
        <v>0</v>
      </c>
      <c r="GY91" s="28">
        <f t="shared" si="1896"/>
        <v>0.91652664219386071</v>
      </c>
      <c r="GZ91" s="28">
        <f t="shared" si="1897"/>
        <v>0</v>
      </c>
      <c r="HA91" s="28">
        <f t="shared" si="1898"/>
        <v>0</v>
      </c>
      <c r="HB91" s="28">
        <f t="shared" si="1899"/>
        <v>5.7692583814317882</v>
      </c>
      <c r="HC91" s="28">
        <f t="shared" si="1900"/>
        <v>0.3846981165771664</v>
      </c>
      <c r="HE91">
        <f>IFERROR(VLOOKUP(_xlfn.NUMBERVALUE(MID(L91, SEARCH("!", L91)+1, SEARCH("+", L91)-SEARCH("!", L91)-1)), Rankings!$A$2:$BK$129, 63, FALSE),0)</f>
        <v>0.13381089047003955</v>
      </c>
      <c r="HF91">
        <f>IFERROR(VLOOKUP(_xlfn.NUMBERVALUE(MID(M91, SEARCH("!", M91)+1, SEARCH("+", M91)-SEARCH("!", M91)-1)), Rankings!$A$2:$BK$129, 63, FALSE),0)</f>
        <v>0.29274247393212427</v>
      </c>
      <c r="HG91">
        <f>IFERROR(VLOOKUP(_xlfn.NUMBERVALUE(MID(N91, SEARCH("!", N91)+1, SEARCH("+", N91)-SEARCH("!", N91)-1)), Rankings!$A$2:$BK$129, 63, FALSE),0)</f>
        <v>0.58016529379212656</v>
      </c>
      <c r="HH91">
        <f>IFERROR(VLOOKUP(_xlfn.NUMBERVALUE(MID(O91, SEARCH("!", O91)+1, SEARCH("+", O91)-SEARCH("!", O91)-1)), Rankings!$A$2:$BK$129, 63, FALSE),0)</f>
        <v>0</v>
      </c>
      <c r="HI91">
        <f>IFERROR(VLOOKUP(_xlfn.NUMBERVALUE(MID(P91, SEARCH("!", P91)+1, SEARCH("+", P91)-SEARCH("!", P91)-1)), Rankings!$A$2:$BK$129, 63, FALSE),0)</f>
        <v>0.3322252028838652</v>
      </c>
      <c r="HJ91">
        <f>IFERROR(VLOOKUP(_xlfn.NUMBERVALUE(MID(Q91, SEARCH("!", Q91)+1, SEARCH("+", Q91)-SEARCH("!", Q91)-1)), Rankings!$A$2:$BK$129, 63, FALSE),0)</f>
        <v>0.65493783275404538</v>
      </c>
      <c r="HK91">
        <f>IFERROR(VLOOKUP(_xlfn.NUMBERVALUE(MID(R91, SEARCH("!", R91)+1, SEARCH("+", R91)-SEARCH("!", R91)-1)), Rankings!$A$2:$BK$129, 63, FALSE),0)</f>
        <v>0</v>
      </c>
      <c r="HL91">
        <f>IFERROR(VLOOKUP(_xlfn.NUMBERVALUE(MID(S91, SEARCH("!", S91)+1, SEARCH("+", S91)-SEARCH("!", S91)-1)), Rankings!$A$2:$BK$129, 63, FALSE),0)</f>
        <v>0</v>
      </c>
      <c r="HM91">
        <f>IFERROR(VLOOKUP(_xlfn.NUMBERVALUE(MID(T91, SEARCH("!", T91)+1, SEARCH("+", T91)-SEARCH("!", T91)-1)), Rankings!$A$2:$BK$129, 63, FALSE),0)</f>
        <v>0.75344353640165429</v>
      </c>
      <c r="HN91">
        <f>IFERROR(VLOOKUP(_xlfn.NUMBERVALUE(MID(U91, SEARCH("!", U91)+1, SEARCH("+", U91)-SEARCH("!", U91)-1)), Rankings!$A$2:$BK$129, 63, FALSE),0)</f>
        <v>0</v>
      </c>
      <c r="HO91">
        <f>IFERROR(VLOOKUP(_xlfn.NUMBERVALUE(MID(V91, SEARCH("!", V91)+1, SEARCH("+", V91)-SEARCH("!", V91)-1)), Rankings!$A$2:$BK$129, 63, FALSE),0)</f>
        <v>0.58430143930999556</v>
      </c>
      <c r="HP91">
        <f>IFERROR(VLOOKUP(_xlfn.NUMBERVALUE(MID(W91, SEARCH("!", W91)+1, SEARCH("+", W91)-SEARCH("!", W91)-1)), Rankings!$A$2:$BK$129, 63, FALSE),0)</f>
        <v>0.62696833856605805</v>
      </c>
      <c r="HQ91">
        <f>IFERROR(VLOOKUP(_xlfn.NUMBERVALUE(MID(X91, SEARCH("!", X91)+1, SEARCH("+", X91)-SEARCH("!", X91)-1)), Rankings!$A$2:$BK$129, 63, FALSE),0)</f>
        <v>0</v>
      </c>
      <c r="HR91">
        <f>IFERROR(VLOOKUP(_xlfn.NUMBERVALUE(MID(Y91, SEARCH("!", Y91)+1, SEARCH("+", Y91)-SEARCH("!", Y91)-1)), Rankings!$A$2:$BK$129, 63, FALSE),0)</f>
        <v>0</v>
      </c>
      <c r="HS91">
        <f>IFERROR(VLOOKUP(_xlfn.NUMBERVALUE(MID(Z91, SEARCH("!", Z91)+1, SEARCH("+", Z91)-SEARCH("!", Z91)-1)), Rankings!$A$2:$BK$129, 63, FALSE),0)</f>
        <v>0.27055526979863026</v>
      </c>
      <c r="HT91">
        <f>IFERROR(VLOOKUP(_xlfn.NUMBERVALUE(MID(AA91, SEARCH("!", AA91)+1, SEARCH("+", AA91)-SEARCH("!", AA91)-1)), Rankings!$A$2:$BK$129, 63, FALSE),0)</f>
        <v>0</v>
      </c>
      <c r="HU91">
        <f>IFERROR(VLOOKUP(_xlfn.NUMBERVALUE(MID(AB91, SEARCH("!", AB91)+1, SEARCH("+", AB91)-SEARCH("!", AB91)-1)), Rankings!$A$2:$BK$129, 63, FALSE),0)</f>
        <v>0</v>
      </c>
      <c r="HV91">
        <f>IFERROR(VLOOKUP(_xlfn.NUMBERVALUE(MID(AC91, SEARCH("!", AC91)+1, SEARCH("+", AC91)-SEARCH("!", AC91)-1)), Rankings!$A$2:$BK$129, 63, FALSE),0)</f>
        <v>0</v>
      </c>
      <c r="HW91">
        <f>IFERROR(VLOOKUP(_xlfn.NUMBERVALUE(MID(AD91, SEARCH("!", AD91)+1, SEARCH("+", AD91)-SEARCH("!", AD91)-1)), Rankings!$A$2:$BK$129, 63, FALSE),0)</f>
        <v>0</v>
      </c>
      <c r="HX91">
        <f>IFERROR(VLOOKUP(_xlfn.NUMBERVALUE(MID(AE91, SEARCH("!", AE91)+1, SEARCH("+", AE91)-SEARCH("!", AE91)-1)), Rankings!$A$2:$BK$129, 63, FALSE),0)</f>
        <v>0</v>
      </c>
      <c r="HY91">
        <f>IFERROR(VLOOKUP(_xlfn.NUMBERVALUE(MID(AF91, SEARCH("!", AF91)+1, SEARCH("+", AF91)-SEARCH("!", AF91)-1)), Rankings!$A$2:$BK$129, 63, FALSE),0)</f>
        <v>0.44033064198466065</v>
      </c>
      <c r="HZ91">
        <f>IFERROR(VLOOKUP(_xlfn.NUMBERVALUE(MID(AG91, SEARCH("!", AG91)+1, SEARCH("+", AG91)-SEARCH("!", AG91)-1)), Rankings!$A$2:$BK$129, 63, FALSE),0)</f>
        <v>0</v>
      </c>
      <c r="IA91">
        <f>IFERROR(VLOOKUP(_xlfn.NUMBERVALUE(MID(AH91, SEARCH("!", AH91)+1, SEARCH("+", AH91)-SEARCH("!", AH91)-1)), Rankings!$A$2:$BK$129, 63, FALSE),0)</f>
        <v>0</v>
      </c>
      <c r="IB91">
        <f>IFERROR(VLOOKUP(_xlfn.NUMBERVALUE(MID(AI91, SEARCH("!", AI91)+1, SEARCH("+", AI91)-SEARCH("!", AI91)-1)), Rankings!$A$2:$BK$129, 63, FALSE),0)</f>
        <v>0</v>
      </c>
      <c r="IC91">
        <f>IFERROR(VLOOKUP(_xlfn.NUMBERVALUE(MID(AJ91, SEARCH("!", AJ91)+1, SEARCH("+", AJ91)-SEARCH("!", AJ91)-1)), Rankings!$A$2:$BK$129, 63, FALSE),0)</f>
        <v>0</v>
      </c>
      <c r="ID91">
        <f>IFERROR(VLOOKUP(_xlfn.NUMBERVALUE(MID(AK91, SEARCH("!", AK91)+1, SEARCH("+", AK91)-SEARCH("!", AK91)-1)), Rankings!$A$2:$BK$129, 63, FALSE),0)</f>
        <v>0</v>
      </c>
      <c r="IE91">
        <f>IFERROR(VLOOKUP(_xlfn.NUMBERVALUE(MID(AL91, SEARCH("!", AL91)+1, SEARCH("+", AL91)-SEARCH("!", AL91)-1)), Rankings!$A$2:$BK$129, 63, FALSE),0)</f>
        <v>0.2146882130122317</v>
      </c>
      <c r="IF91">
        <f>IFERROR(VLOOKUP(_xlfn.NUMBERVALUE(MID(AM91, SEARCH("!", AM91)+1, SEARCH("+", AM91)-SEARCH("!", AM91)-1)), Rankings!$A$2:$BK$129, 63, FALSE),0)</f>
        <v>0</v>
      </c>
      <c r="IG91">
        <f>IFERROR(VLOOKUP(_xlfn.NUMBERVALUE(MID(AN91, SEARCH("!", AN91)+1, SEARCH("+", AN91)-SEARCH("!", AN91)-1)), Rankings!$A$2:$BK$129, 63, FALSE),0)</f>
        <v>0</v>
      </c>
      <c r="IH91">
        <f>IFERROR(VLOOKUP(_xlfn.NUMBERVALUE(MID(AO91, SEARCH("!", AO91)+1, SEARCH("+", AO91)-SEARCH("!", AO91)-1)), Rankings!$A$2:$BK$129, 63, FALSE),0)</f>
        <v>0.3239042986229444</v>
      </c>
      <c r="II91">
        <f>IFERROR(VLOOKUP(_xlfn.NUMBERVALUE(MID(AP91, SEARCH("!", AP91)+1, SEARCH("+", AP91)-SEARCH("!", AP91)-1)), Rankings!$A$2:$BK$129, 63, FALSE),0)</f>
        <v>0</v>
      </c>
      <c r="IJ91">
        <f>IFERROR(VLOOKUP(_xlfn.NUMBERVALUE(MID(AQ91, SEARCH("!", AQ91)+1, SEARCH("+", AQ91)-SEARCH("!", AQ91)-1)), Rankings!$A$2:$BK$129, 63, FALSE),0)</f>
        <v>0</v>
      </c>
      <c r="IK91">
        <f>IFERROR(VLOOKUP(_xlfn.NUMBERVALUE(MID(AR91, SEARCH("!", AR91)+1, SEARCH("+", AR91)-SEARCH("!", AR91)-1)), Rankings!$A$2:$BK$129, 63, FALSE),0)</f>
        <v>0.59685324237275783</v>
      </c>
      <c r="IL91">
        <f>IFERROR(VLOOKUP(_xlfn.NUMBERVALUE(MID(AS91, SEARCH("!", AS91)+1, SEARCH("+", AS91)-SEARCH("!", AS91)-1)), Rankings!$A$2:$BK$129, 63, FALSE),0)</f>
        <v>0</v>
      </c>
      <c r="IM91">
        <f>IFERROR(VLOOKUP(_xlfn.NUMBERVALUE(MID(AT91, SEARCH("!", AT91)+1, SEARCH("+", AT91)-SEARCH("!", AT91)-1)), Rankings!$A$2:$BK$129, 63, FALSE),0)</f>
        <v>0</v>
      </c>
      <c r="IN91">
        <f>IFERROR(VLOOKUP(_xlfn.NUMBERVALUE(MID(AU91, SEARCH("!", AU91)+1, SEARCH("+", AU91)-SEARCH("!", AU91)-1)), Rankings!$A$2:$BK$129, 63, FALSE),0)</f>
        <v>0.42259502862758508</v>
      </c>
      <c r="IO91">
        <f>IFERROR(VLOOKUP(_xlfn.NUMBERVALUE(MID(AV91, SEARCH("!", AV91)+1, SEARCH("+", AV91)-SEARCH("!", AV91)-1)), Rankings!$A$2:$BK$129, 63, FALSE),0)</f>
        <v>0</v>
      </c>
      <c r="IP91">
        <f>IFERROR(VLOOKUP(_xlfn.NUMBERVALUE(MID(AW91, SEARCH("!", AW91)+1, SEARCH("+", AW91)-SEARCH("!", AW91)-1)), Rankings!$A$2:$BK$129, 63, FALSE),0)</f>
        <v>0</v>
      </c>
      <c r="IQ91">
        <f>IFERROR(VLOOKUP(_xlfn.NUMBERVALUE(MID(AX91, SEARCH("!", AX91)+1, SEARCH("+", AX91)-SEARCH("!", AX91)-1)), Rankings!$A$2:$BK$129, 63, FALSE),0)</f>
        <v>0</v>
      </c>
      <c r="IR91">
        <f>IFERROR(VLOOKUP(_xlfn.NUMBERVALUE(MID(AY91, SEARCH("!", AY91)+1, SEARCH("+", AY91)-SEARCH("!", AY91)-1)), Rankings!$A$2:$BK$129, 63, FALSE),0)</f>
        <v>0</v>
      </c>
      <c r="IS91">
        <f>IFERROR(VLOOKUP(_xlfn.NUMBERVALUE(MID(AZ91, SEARCH("!", AZ91)+1, SEARCH("+", AZ91)-SEARCH("!", AZ91)-1)), Rankings!$A$2:$BK$129, 63, FALSE),0)</f>
        <v>0</v>
      </c>
      <c r="IT91">
        <f>IFERROR(VLOOKUP(_xlfn.NUMBERVALUE(MID(BA91, SEARCH("!", BA91)+1, SEARCH("+", BA91)-SEARCH("!", BA91)-1)), Rankings!$A$2:$BK$129, 63, FALSE),0)</f>
        <v>0</v>
      </c>
      <c r="IU91">
        <f>IFERROR(VLOOKUP(_xlfn.NUMBERVALUE(MID(BB91, SEARCH("!", BB91)+1, SEARCH("+", BB91)-SEARCH("!", BB91)-1)), Rankings!$A$2:$BK$129, 63, FALSE),0)</f>
        <v>0</v>
      </c>
      <c r="IV91">
        <f>IFERROR(VLOOKUP(_xlfn.NUMBERVALUE(MID(BC91, SEARCH("!", BC91)+1, SEARCH("+", BC91)-SEARCH("!", BC91)-1)), Rankings!$A$2:$BK$129, 63, FALSE),0)</f>
        <v>0</v>
      </c>
      <c r="IW91">
        <f>IFERROR(VLOOKUP(_xlfn.NUMBERVALUE(MID(BD91, SEARCH("!", BD91)+1, SEARCH("+", BD91)-SEARCH("!", BD91)-1)), Rankings!$A$2:$BK$129, 63, FALSE),0)</f>
        <v>0</v>
      </c>
      <c r="IX91">
        <f>IFERROR(VLOOKUP(_xlfn.NUMBERVALUE(MID(BE91, SEARCH("!", BE91)+1, SEARCH("+", BE91)-SEARCH("!", BE91)-1)), Rankings!$A$2:$BK$129, 63, FALSE),0)</f>
        <v>0</v>
      </c>
      <c r="IY91">
        <f>IFERROR(VLOOKUP(_xlfn.NUMBERVALUE(MID(BF91, SEARCH("!", BF91)+1, SEARCH("+", BF91)-SEARCH("!", BF91)-1)), Rankings!$A$2:$BK$129, 63, FALSE),0)</f>
        <v>0</v>
      </c>
      <c r="IZ91">
        <f>IFERROR(VLOOKUP(_xlfn.NUMBERVALUE(MID(BG91, SEARCH("!", BG91)+1, SEARCH("+", BG91)-SEARCH("!", BG91)-1)), Rankings!$A$2:$BK$129, 63, FALSE),0)</f>
        <v>0</v>
      </c>
      <c r="JA91">
        <f>IFERROR(VLOOKUP(_xlfn.NUMBERVALUE(MID(BH91, SEARCH("!", BH91)+1, SEARCH("+", BH91)-SEARCH("!", BH91)-1)), Rankings!$A$2:$BK$129, 63, FALSE),0)</f>
        <v>0</v>
      </c>
      <c r="JB91">
        <f>IFERROR(VLOOKUP(_xlfn.NUMBERVALUE(MID(BI91, SEARCH("!", BI91)+1, SEARCH("+", BI91)-SEARCH("!", BI91)-1)), Rankings!$A$2:$BK$129, 63, FALSE),0)</f>
        <v>0</v>
      </c>
      <c r="JC91">
        <f>IFERROR(VLOOKUP(_xlfn.NUMBERVALUE(MID(BJ91, SEARCH("!", BJ91)+1, SEARCH("+", BJ91)-SEARCH("!", BJ91)-1)), Rankings!$A$2:$BK$129, 63, FALSE),0)</f>
        <v>0</v>
      </c>
      <c r="JD91">
        <f>IFERROR(VLOOKUP(_xlfn.NUMBERVALUE(MID(BK91, SEARCH("!", BK91)+1, SEARCH("+", BK91)-SEARCH("!", BK91)-1)), Rankings!$A$2:$BK$129, 63, FALSE),0)</f>
        <v>0</v>
      </c>
      <c r="JE91">
        <f>IFERROR(VLOOKUP(_xlfn.NUMBERVALUE(MID(BL91, SEARCH("!", BL91)+1, SEARCH("+", BL91)-SEARCH("!", BL91)-1)), Rankings!$A$2:$BK$129, 63, FALSE),0)</f>
        <v>0</v>
      </c>
      <c r="JF91">
        <f>IFERROR(VLOOKUP(_xlfn.NUMBERVALUE(MID(BM91, SEARCH("!", BM91)+1, SEARCH("+", BM91)-SEARCH("!", BM91)-1)), Rankings!$A$2:$BK$129, 63, FALSE),0)</f>
        <v>0</v>
      </c>
      <c r="JG91">
        <f>IFERROR(VLOOKUP(_xlfn.NUMBERVALUE(MID(BN91, SEARCH("!", BN91)+1, SEARCH("+", BN91)-SEARCH("!", BN91)-1)), Rankings!$A$2:$BK$129, 63, FALSE),0)</f>
        <v>0</v>
      </c>
      <c r="JH91">
        <f>IFERROR(VLOOKUP(_xlfn.NUMBERVALUE(MID(BO91, SEARCH("!", BO91)+1, SEARCH("+", BO91)-SEARCH("!", BO91)-1)), Rankings!$A$2:$BK$129, 63, FALSE),0)</f>
        <v>0</v>
      </c>
      <c r="JI91">
        <f>IFERROR(VLOOKUP(_xlfn.NUMBERVALUE(MID(BP91, SEARCH("!", BP91)+1, SEARCH("+", BP91)-SEARCH("!", BP91)-1)), Rankings!$A$2:$BK$129, 63, FALSE),0)</f>
        <v>0</v>
      </c>
      <c r="JJ91">
        <f>IFERROR(VLOOKUP(_xlfn.NUMBERVALUE(MID(BQ91, SEARCH("!", BQ91)+1, SEARCH("+", BQ91)-SEARCH("!", BQ91)-1)), Rankings!$A$2:$BK$129, 63, FALSE),0)</f>
        <v>0</v>
      </c>
      <c r="JK91">
        <f>IFERROR(VLOOKUP(_xlfn.NUMBERVALUE(MID(BR91, SEARCH("!", BR91)+1, SEARCH("+", BR91)-SEARCH("!", BR91)-1)), Rankings!$A$2:$BK$129, 63, FALSE),0)</f>
        <v>0</v>
      </c>
      <c r="JL91">
        <f>IFERROR(VLOOKUP(_xlfn.NUMBERVALUE(MID(BS91, SEARCH("!", BS91)+1, SEARCH("+", BS91)-SEARCH("!", BS91)-1)), Rankings!$A$2:$BK$129, 63, FALSE),0)</f>
        <v>0</v>
      </c>
      <c r="JM91">
        <f>IFERROR(VLOOKUP(_xlfn.NUMBERVALUE(MID(BT91, SEARCH("!", BT91)+1, SEARCH("+", BT91)-SEARCH("!", BT91)-1)), Rankings!$A$2:$BK$129, 63, FALSE),0)</f>
        <v>0</v>
      </c>
      <c r="JN91">
        <f>IFERROR(VLOOKUP(_xlfn.NUMBERVALUE(MID(BU91, SEARCH("!", BU91)+1, SEARCH("+", BU91)-SEARCH("!", BU91)-1)), Rankings!$A$2:$BK$129, 63, FALSE),0)</f>
        <v>0</v>
      </c>
      <c r="JO91">
        <f>IFERROR(VLOOKUP(_xlfn.NUMBERVALUE(MID(BV91, SEARCH("!", BV91)+1, SEARCH("+", BV91)-SEARCH("!", BV91)-1)), Rankings!$A$2:$BK$129, 63, FALSE),0)</f>
        <v>0</v>
      </c>
      <c r="JP91">
        <f>IFERROR(VLOOKUP(_xlfn.NUMBERVALUE(MID(BW91, SEARCH("!", BW91)+1, SEARCH("+", BW91)-SEARCH("!", BW91)-1)), Rankings!$A$2:$BK$129, 63, FALSE),0)</f>
        <v>0</v>
      </c>
      <c r="JQ91">
        <f>IFERROR(VLOOKUP(_xlfn.NUMBERVALUE(MID(BX91, SEARCH("!", BX91)+1, SEARCH("+", BX91)-SEARCH("!", BX91)-1)), Rankings!$A$2:$BK$129, 63, FALSE),0)</f>
        <v>0</v>
      </c>
      <c r="JR91">
        <f>IFERROR(VLOOKUP(_xlfn.NUMBERVALUE(MID(BY91, SEARCH("!", BY91)+1, SEARCH("+", BY91)-SEARCH("!", BY91)-1)), Rankings!$A$2:$BK$129, 63, FALSE),0)</f>
        <v>0</v>
      </c>
      <c r="JS91">
        <f>IFERROR(VLOOKUP(_xlfn.NUMBERVALUE(MID(BZ91, SEARCH("!", BZ91)+1, SEARCH("+", BZ91)-SEARCH("!", BZ91)-1)), Rankings!$A$2:$BK$129, 63, FALSE),0)</f>
        <v>0</v>
      </c>
      <c r="JT91">
        <f>IFERROR(VLOOKUP(_xlfn.NUMBERVALUE(MID(CA91, SEARCH("!", CA91)+1, SEARCH("+", CA91)-SEARCH("!", CA91)-1)), Rankings!$A$2:$BK$129, 63, FALSE),0)</f>
        <v>0</v>
      </c>
      <c r="JU91">
        <f>IFERROR(VLOOKUP(_xlfn.NUMBERVALUE(MID(CB91, SEARCH("!", CB91)+1, SEARCH("+", CB91)-SEARCH("!", CB91)-1)), Rankings!$A$2:$BK$129, 63, FALSE),0)</f>
        <v>0</v>
      </c>
      <c r="JV91">
        <f>IFERROR(VLOOKUP(_xlfn.NUMBERVALUE(MID(CC91, SEARCH("!", CC91)+1, SEARCH("+", CC91)-SEARCH("!", CC91)-1)), Rankings!$A$2:$BK$129, 63, FALSE),0)</f>
        <v>0</v>
      </c>
      <c r="JW91">
        <f>IFERROR(VLOOKUP(_xlfn.NUMBERVALUE(MID(CD91, SEARCH("!", CD91)+1, SEARCH("+", CD91)-SEARCH("!", CD91)-1)), Rankings!$A$2:$BK$129, 63, FALSE),0)</f>
        <v>0</v>
      </c>
      <c r="JX91">
        <f>IFERROR(VLOOKUP(_xlfn.NUMBERVALUE(MID(CE91, SEARCH("!", CE91)+1, SEARCH("+", CE91)-SEARCH("!", CE91)-1)), Rankings!$A$2:$BK$129, 63, FALSE),0)</f>
        <v>0</v>
      </c>
      <c r="JY91">
        <f>IFERROR(VLOOKUP(_xlfn.NUMBERVALUE(MID(CF91, SEARCH("!", CF91)+1, SEARCH("+", CF91)-SEARCH("!", CF91)-1)), Rankings!$A$2:$BK$129, 63, FALSE),0)</f>
        <v>0</v>
      </c>
      <c r="JZ91">
        <f>IFERROR(VLOOKUP(_xlfn.NUMBERVALUE(MID(CG91, SEARCH("!", CG91)+1, SEARCH("+", CG91)-SEARCH("!", CG91)-1)), Rankings!$A$2:$BK$129, 63, FALSE),0)</f>
        <v>0</v>
      </c>
      <c r="KA91">
        <f>IFERROR(VLOOKUP(_xlfn.NUMBERVALUE(MID(CH91, SEARCH("!", CH91)+1, SEARCH("+", CH91)-SEARCH("!", CH91)-1)), Rankings!$A$2:$BK$129, 63, FALSE),0)</f>
        <v>0</v>
      </c>
      <c r="KB91">
        <f>IFERROR(VLOOKUP(_xlfn.NUMBERVALUE(MID(CI91, SEARCH("!", CI91)+1, SEARCH("+", CI91)-SEARCH("!", CI91)-1)), Rankings!$A$2:$BK$129, 63, FALSE),0)</f>
        <v>0</v>
      </c>
      <c r="KC91">
        <f>IFERROR(VLOOKUP(_xlfn.NUMBERVALUE(MID(CJ91, SEARCH("!", CJ91)+1, SEARCH("+", CJ91)-SEARCH("!", CJ91)-1)), Rankings!$A$2:$BK$129, 63, FALSE),0)</f>
        <v>0</v>
      </c>
      <c r="KD91">
        <f>IFERROR(VLOOKUP(_xlfn.NUMBERVALUE(MID(CK91, SEARCH("!", CK91)+1, SEARCH("+", CK91)-SEARCH("!", CK91)-1)), Rankings!$A$2:$BK$129, 63, FALSE),0)</f>
        <v>0</v>
      </c>
      <c r="KE91">
        <f>IFERROR(VLOOKUP(_xlfn.NUMBERVALUE(MID(CL91, SEARCH("!", CL91)+1, SEARCH("+", CL91)-SEARCH("!", CL91)-1)), Rankings!$A$2:$BK$129, 63, FALSE),0)</f>
        <v>0</v>
      </c>
      <c r="KF91">
        <f>IFERROR(VLOOKUP(_xlfn.NUMBERVALUE(MID(CM91, SEARCH("!", CM91)+1, SEARCH("+", CM91)-SEARCH("!", CM91)-1)), Rankings!$A$2:$BK$129, 63, FALSE),0)</f>
        <v>0</v>
      </c>
      <c r="KG91">
        <f>IFERROR(VLOOKUP(_xlfn.NUMBERVALUE(MID(CN91, SEARCH("!", CN91)+1, SEARCH("+", CN91)-SEARCH("!", CN91)-1)), Rankings!$A$2:$BK$129, 63, FALSE),0)</f>
        <v>0</v>
      </c>
      <c r="KH91">
        <f>IFERROR(VLOOKUP(_xlfn.NUMBERVALUE(MID(CO91, SEARCH("!", CO91)+1, SEARCH("+", CO91)-SEARCH("!", CO91)-1)), Rankings!$A$2:$BK$129, 63, FALSE),0)</f>
        <v>0</v>
      </c>
      <c r="KJ91" s="28">
        <f t="shared" si="1901"/>
        <v>215</v>
      </c>
      <c r="KK91" s="28">
        <f t="shared" si="1902"/>
        <v>0</v>
      </c>
      <c r="KL91" s="28">
        <f t="shared" si="1903"/>
        <v>40</v>
      </c>
      <c r="KM91" s="28">
        <f t="shared" si="1904"/>
        <v>0</v>
      </c>
      <c r="KN91" s="28">
        <f t="shared" si="1905"/>
        <v>0</v>
      </c>
      <c r="KO91" s="28">
        <f t="shared" si="1906"/>
        <v>190</v>
      </c>
      <c r="KP91" s="28">
        <f t="shared" si="1907"/>
        <v>235</v>
      </c>
      <c r="KQ91" s="28">
        <f t="shared" si="1908"/>
        <v>190</v>
      </c>
      <c r="KS91" s="27" t="str">
        <f t="shared" si="1909"/>
        <v>23</v>
      </c>
      <c r="KT91" s="27" t="str">
        <f t="shared" si="1910"/>
        <v>30</v>
      </c>
      <c r="KU91" s="27" t="str">
        <f t="shared" si="1911"/>
        <v>26</v>
      </c>
      <c r="KV91" s="27">
        <f t="shared" si="1912"/>
        <v>0</v>
      </c>
      <c r="KW91" s="27" t="str">
        <f t="shared" si="1913"/>
        <v>30</v>
      </c>
      <c r="KX91" s="27" t="str">
        <f t="shared" si="1914"/>
        <v>12</v>
      </c>
      <c r="KY91" s="27">
        <f t="shared" si="1915"/>
        <v>0</v>
      </c>
      <c r="KZ91" s="27">
        <f t="shared" si="1916"/>
        <v>0</v>
      </c>
      <c r="LA91" s="27" t="str">
        <f t="shared" si="1917"/>
        <v>4</v>
      </c>
      <c r="LB91" s="27">
        <f t="shared" si="1918"/>
        <v>0</v>
      </c>
      <c r="LC91" s="27" t="str">
        <f t="shared" si="1919"/>
        <v>10</v>
      </c>
      <c r="LD91" s="27" t="str">
        <f t="shared" si="1920"/>
        <v>13</v>
      </c>
      <c r="LE91" s="27">
        <f t="shared" si="1921"/>
        <v>0</v>
      </c>
      <c r="LF91" s="27">
        <f t="shared" si="1922"/>
        <v>0</v>
      </c>
      <c r="LG91" s="27" t="str">
        <f t="shared" si="1923"/>
        <v>15</v>
      </c>
      <c r="LH91" s="27">
        <f t="shared" si="1924"/>
        <v>0</v>
      </c>
      <c r="LI91" s="27">
        <f t="shared" si="1925"/>
        <v>0</v>
      </c>
      <c r="LJ91" s="27">
        <f t="shared" si="1926"/>
        <v>0</v>
      </c>
      <c r="LK91" s="27">
        <f t="shared" si="1927"/>
        <v>0</v>
      </c>
      <c r="LL91" s="27">
        <f t="shared" si="1928"/>
        <v>0</v>
      </c>
      <c r="LM91" s="27" t="str">
        <f t="shared" si="1929"/>
        <v>9</v>
      </c>
      <c r="LN91" s="27">
        <f t="shared" si="1930"/>
        <v>0</v>
      </c>
      <c r="LO91" s="27">
        <f t="shared" si="1931"/>
        <v>0</v>
      </c>
      <c r="LP91" s="27">
        <f t="shared" si="1932"/>
        <v>0</v>
      </c>
      <c r="LQ91" s="27">
        <f t="shared" si="1933"/>
        <v>0</v>
      </c>
      <c r="LR91" s="27">
        <f t="shared" si="1934"/>
        <v>0</v>
      </c>
      <c r="LS91" s="27" t="str">
        <f t="shared" si="1935"/>
        <v>22</v>
      </c>
      <c r="LT91" s="27">
        <f t="shared" si="1936"/>
        <v>0</v>
      </c>
      <c r="LU91" s="27">
        <f t="shared" si="1937"/>
        <v>0</v>
      </c>
      <c r="LV91" s="27" t="str">
        <f t="shared" si="1938"/>
        <v>12</v>
      </c>
      <c r="LW91" s="27">
        <f t="shared" si="1939"/>
        <v>0</v>
      </c>
      <c r="LX91" s="27">
        <f t="shared" si="1940"/>
        <v>0</v>
      </c>
      <c r="LY91" s="27" t="str">
        <f t="shared" si="1941"/>
        <v>27</v>
      </c>
      <c r="LZ91" s="27">
        <f t="shared" si="1942"/>
        <v>0</v>
      </c>
      <c r="MA91" s="27">
        <f t="shared" si="1943"/>
        <v>0</v>
      </c>
      <c r="MB91" s="27" t="str">
        <f t="shared" si="1944"/>
        <v>22</v>
      </c>
      <c r="MC91" s="27">
        <f t="shared" si="1945"/>
        <v>0</v>
      </c>
      <c r="MD91" s="27">
        <f t="shared" si="1946"/>
        <v>0</v>
      </c>
      <c r="ME91" s="27">
        <f t="shared" si="1947"/>
        <v>0</v>
      </c>
      <c r="MF91" s="27">
        <f t="shared" si="1948"/>
        <v>0</v>
      </c>
      <c r="MG91" s="27">
        <f t="shared" si="1949"/>
        <v>0</v>
      </c>
      <c r="MH91" s="27">
        <f t="shared" si="1950"/>
        <v>0</v>
      </c>
      <c r="MI91" s="27">
        <f t="shared" si="1951"/>
        <v>0</v>
      </c>
      <c r="MJ91" s="27">
        <f t="shared" si="1952"/>
        <v>0</v>
      </c>
      <c r="MK91" s="27">
        <f t="shared" si="1953"/>
        <v>0</v>
      </c>
      <c r="ML91" s="27">
        <f t="shared" si="1954"/>
        <v>0</v>
      </c>
      <c r="MM91" s="27">
        <f t="shared" si="1955"/>
        <v>0</v>
      </c>
      <c r="MN91" s="27">
        <f t="shared" si="1956"/>
        <v>0</v>
      </c>
      <c r="MO91" s="27">
        <f t="shared" si="1957"/>
        <v>0</v>
      </c>
      <c r="MP91" s="27">
        <f t="shared" si="1958"/>
        <v>0</v>
      </c>
      <c r="MQ91" s="27">
        <f t="shared" si="1959"/>
        <v>0</v>
      </c>
      <c r="MR91" s="27">
        <f t="shared" si="1960"/>
        <v>0</v>
      </c>
      <c r="MS91" s="27">
        <f t="shared" si="1961"/>
        <v>0</v>
      </c>
      <c r="MT91" s="27">
        <f t="shared" si="1962"/>
        <v>0</v>
      </c>
      <c r="MU91" s="27">
        <f t="shared" si="1963"/>
        <v>0</v>
      </c>
      <c r="MV91" s="27">
        <f t="shared" si="1964"/>
        <v>0</v>
      </c>
      <c r="MW91" s="27">
        <f t="shared" si="1965"/>
        <v>0</v>
      </c>
      <c r="MX91" s="27">
        <f t="shared" si="1966"/>
        <v>0</v>
      </c>
      <c r="MY91" s="27">
        <f t="shared" si="1967"/>
        <v>0</v>
      </c>
      <c r="MZ91" s="27">
        <f t="shared" si="1968"/>
        <v>0</v>
      </c>
      <c r="NA91" s="27">
        <f t="shared" si="1969"/>
        <v>0</v>
      </c>
      <c r="NB91" s="27">
        <f t="shared" si="1970"/>
        <v>0</v>
      </c>
      <c r="NC91" s="27">
        <f t="shared" si="1971"/>
        <v>0</v>
      </c>
      <c r="ND91" s="27">
        <f t="shared" si="1972"/>
        <v>0</v>
      </c>
      <c r="NE91" s="27">
        <f t="shared" si="1973"/>
        <v>0</v>
      </c>
      <c r="NF91" s="27">
        <f t="shared" si="1974"/>
        <v>0</v>
      </c>
      <c r="NG91" s="27">
        <f t="shared" si="1975"/>
        <v>0</v>
      </c>
      <c r="NH91" s="27">
        <f t="shared" si="1976"/>
        <v>0</v>
      </c>
      <c r="NI91" s="27">
        <f t="shared" si="1977"/>
        <v>0</v>
      </c>
      <c r="NJ91" s="27">
        <f t="shared" si="1978"/>
        <v>0</v>
      </c>
      <c r="NK91" s="27">
        <f t="shared" si="1979"/>
        <v>0</v>
      </c>
      <c r="NL91" s="27">
        <f t="shared" si="1980"/>
        <v>0</v>
      </c>
      <c r="NM91" s="27">
        <f t="shared" si="1981"/>
        <v>0</v>
      </c>
      <c r="NN91" s="27">
        <f t="shared" si="1982"/>
        <v>0</v>
      </c>
      <c r="NO91" s="27">
        <f t="shared" si="1983"/>
        <v>0</v>
      </c>
      <c r="NP91" s="27">
        <f t="shared" si="1984"/>
        <v>0</v>
      </c>
      <c r="NQ91" s="27">
        <f t="shared" si="1985"/>
        <v>0</v>
      </c>
      <c r="NR91" s="27">
        <f t="shared" si="1986"/>
        <v>0</v>
      </c>
      <c r="NS91" s="27">
        <f t="shared" si="1987"/>
        <v>0</v>
      </c>
      <c r="NT91" s="27">
        <f t="shared" si="1988"/>
        <v>0</v>
      </c>
      <c r="NU91" s="27">
        <f t="shared" si="1989"/>
        <v>0</v>
      </c>
      <c r="NV91" s="27">
        <f t="shared" si="1990"/>
        <v>0</v>
      </c>
      <c r="NX91" s="28">
        <f t="shared" si="1991"/>
        <v>245</v>
      </c>
      <c r="NY91" s="28">
        <f t="shared" si="1992"/>
        <v>0</v>
      </c>
      <c r="NZ91" s="28">
        <f t="shared" si="1993"/>
        <v>37</v>
      </c>
      <c r="OA91" s="28">
        <f t="shared" si="1994"/>
        <v>0</v>
      </c>
      <c r="OB91" s="28">
        <f t="shared" si="1995"/>
        <v>0</v>
      </c>
      <c r="OC91" s="28">
        <f t="shared" si="1996"/>
        <v>182</v>
      </c>
      <c r="OD91" s="28">
        <f t="shared" si="1997"/>
        <v>263.5</v>
      </c>
      <c r="OE91" s="28">
        <f t="shared" si="1998"/>
        <v>182</v>
      </c>
      <c r="OG91" s="27" t="str">
        <f t="shared" si="1999"/>
        <v>10</v>
      </c>
      <c r="OH91" s="27" t="str">
        <f t="shared" si="2000"/>
        <v>18</v>
      </c>
      <c r="OI91" s="27" t="str">
        <f t="shared" si="2001"/>
        <v>28</v>
      </c>
      <c r="OJ91" s="27">
        <f t="shared" si="2002"/>
        <v>0</v>
      </c>
      <c r="OK91" s="27" t="str">
        <f t="shared" si="2003"/>
        <v>12</v>
      </c>
      <c r="OL91" s="27" t="str">
        <f t="shared" si="2004"/>
        <v>15</v>
      </c>
      <c r="OM91" s="27">
        <f t="shared" si="2005"/>
        <v>0</v>
      </c>
      <c r="ON91" s="27">
        <f t="shared" si="2006"/>
        <v>0</v>
      </c>
      <c r="OO91" s="27" t="str">
        <f t="shared" si="2007"/>
        <v>25</v>
      </c>
      <c r="OP91" s="27">
        <f t="shared" si="2008"/>
        <v>0</v>
      </c>
      <c r="OQ91" s="27" t="str">
        <f t="shared" si="2009"/>
        <v>25</v>
      </c>
      <c r="OR91" s="27" t="str">
        <f t="shared" si="2010"/>
        <v>25</v>
      </c>
      <c r="OS91" s="27">
        <f t="shared" si="2011"/>
        <v>0</v>
      </c>
      <c r="OT91" s="27">
        <f t="shared" si="2012"/>
        <v>0</v>
      </c>
      <c r="OU91" s="27" t="str">
        <f t="shared" si="2013"/>
        <v>22</v>
      </c>
      <c r="OV91" s="27">
        <f t="shared" si="2014"/>
        <v>0</v>
      </c>
      <c r="OW91" s="27">
        <f t="shared" si="2015"/>
        <v>0</v>
      </c>
      <c r="OX91" s="27">
        <f t="shared" si="2016"/>
        <v>0</v>
      </c>
      <c r="OY91" s="27">
        <f t="shared" si="2017"/>
        <v>0</v>
      </c>
      <c r="OZ91" s="27">
        <f t="shared" si="2018"/>
        <v>0</v>
      </c>
      <c r="PA91" s="27" t="str">
        <f t="shared" si="2019"/>
        <v>23</v>
      </c>
      <c r="PB91" s="27">
        <f t="shared" si="2020"/>
        <v>0</v>
      </c>
      <c r="PC91" s="27">
        <f t="shared" si="2021"/>
        <v>0</v>
      </c>
      <c r="PD91" s="27">
        <f t="shared" si="2022"/>
        <v>0</v>
      </c>
      <c r="PE91" s="27">
        <f t="shared" si="2023"/>
        <v>0</v>
      </c>
      <c r="PF91" s="27">
        <f t="shared" si="2024"/>
        <v>0</v>
      </c>
      <c r="PG91" s="27" t="str">
        <f t="shared" si="2025"/>
        <v>19</v>
      </c>
      <c r="PH91" s="27">
        <f t="shared" si="2026"/>
        <v>0</v>
      </c>
      <c r="PI91" s="27">
        <f t="shared" si="2027"/>
        <v>0</v>
      </c>
      <c r="PJ91" s="27" t="str">
        <f t="shared" si="2028"/>
        <v>15</v>
      </c>
      <c r="PK91" s="27">
        <f t="shared" si="2029"/>
        <v>0</v>
      </c>
      <c r="PL91" s="27">
        <f t="shared" si="2030"/>
        <v>0</v>
      </c>
      <c r="PM91" s="27" t="str">
        <f t="shared" si="2031"/>
        <v>32</v>
      </c>
      <c r="PN91" s="27">
        <f t="shared" si="2032"/>
        <v>0</v>
      </c>
      <c r="PO91" s="27">
        <f t="shared" si="2033"/>
        <v>0</v>
      </c>
      <c r="PP91" s="27" t="str">
        <f t="shared" si="2034"/>
        <v>13</v>
      </c>
      <c r="PQ91" s="27">
        <f t="shared" si="2035"/>
        <v>0</v>
      </c>
      <c r="PR91" s="27">
        <f t="shared" si="2036"/>
        <v>0</v>
      </c>
      <c r="PS91" s="27">
        <f t="shared" si="2037"/>
        <v>0</v>
      </c>
      <c r="PT91" s="27">
        <f t="shared" si="2038"/>
        <v>0</v>
      </c>
      <c r="PU91" s="27">
        <f t="shared" si="2039"/>
        <v>0</v>
      </c>
      <c r="PV91" s="27">
        <f t="shared" si="2040"/>
        <v>0</v>
      </c>
      <c r="PW91" s="27">
        <f t="shared" si="2041"/>
        <v>0</v>
      </c>
      <c r="PX91" s="27">
        <f t="shared" si="2042"/>
        <v>0</v>
      </c>
      <c r="PY91" s="27">
        <f t="shared" si="2043"/>
        <v>0</v>
      </c>
      <c r="PZ91" s="27">
        <f t="shared" si="2044"/>
        <v>0</v>
      </c>
      <c r="QA91" s="27">
        <f t="shared" si="2045"/>
        <v>0</v>
      </c>
      <c r="QB91" s="27">
        <f t="shared" si="2046"/>
        <v>0</v>
      </c>
      <c r="QC91" s="27">
        <f t="shared" si="2047"/>
        <v>0</v>
      </c>
      <c r="QD91" s="27">
        <f t="shared" si="2048"/>
        <v>0</v>
      </c>
      <c r="QE91" s="27">
        <f t="shared" si="2049"/>
        <v>0</v>
      </c>
      <c r="QF91" s="27">
        <f t="shared" si="2050"/>
        <v>0</v>
      </c>
      <c r="QG91" s="27">
        <f t="shared" si="2051"/>
        <v>0</v>
      </c>
      <c r="QH91" s="27">
        <f t="shared" si="2052"/>
        <v>0</v>
      </c>
      <c r="QI91" s="27">
        <f t="shared" si="2053"/>
        <v>0</v>
      </c>
      <c r="QJ91" s="27">
        <f t="shared" si="2054"/>
        <v>0</v>
      </c>
      <c r="QK91" s="27">
        <f t="shared" si="2055"/>
        <v>0</v>
      </c>
      <c r="QL91" s="27">
        <f t="shared" si="2056"/>
        <v>0</v>
      </c>
      <c r="QM91" s="27">
        <f t="shared" si="2057"/>
        <v>0</v>
      </c>
      <c r="QN91" s="27">
        <f t="shared" si="2058"/>
        <v>0</v>
      </c>
      <c r="QO91" s="27">
        <f t="shared" si="2059"/>
        <v>0</v>
      </c>
      <c r="QP91" s="27">
        <f t="shared" si="2060"/>
        <v>0</v>
      </c>
      <c r="QQ91" s="27">
        <f t="shared" si="2061"/>
        <v>0</v>
      </c>
      <c r="QR91" s="27">
        <f t="shared" si="2062"/>
        <v>0</v>
      </c>
      <c r="QS91" s="27">
        <f t="shared" si="2063"/>
        <v>0</v>
      </c>
      <c r="QT91" s="27">
        <f t="shared" si="2064"/>
        <v>0</v>
      </c>
      <c r="QU91" s="27">
        <f t="shared" si="2065"/>
        <v>0</v>
      </c>
      <c r="QV91" s="27">
        <f t="shared" si="2066"/>
        <v>0</v>
      </c>
      <c r="QW91" s="27">
        <f t="shared" si="2067"/>
        <v>0</v>
      </c>
      <c r="QX91" s="27">
        <f t="shared" si="2068"/>
        <v>0</v>
      </c>
      <c r="QY91" s="27">
        <f t="shared" si="2069"/>
        <v>0</v>
      </c>
      <c r="QZ91" s="27">
        <f t="shared" si="2070"/>
        <v>0</v>
      </c>
      <c r="RA91" s="27">
        <f t="shared" si="2071"/>
        <v>0</v>
      </c>
      <c r="RB91" s="27">
        <f t="shared" si="2072"/>
        <v>0</v>
      </c>
      <c r="RC91" s="27">
        <f t="shared" si="2073"/>
        <v>0</v>
      </c>
      <c r="RD91" s="27">
        <f t="shared" si="2074"/>
        <v>0</v>
      </c>
      <c r="RE91" s="27">
        <f t="shared" si="2075"/>
        <v>0</v>
      </c>
      <c r="RF91" s="27">
        <f t="shared" si="2076"/>
        <v>0</v>
      </c>
      <c r="RG91" s="27">
        <f t="shared" si="2077"/>
        <v>0</v>
      </c>
      <c r="RH91" s="27">
        <f t="shared" si="2078"/>
        <v>0</v>
      </c>
      <c r="RI91" s="27">
        <f t="shared" si="2079"/>
        <v>0</v>
      </c>
      <c r="RJ91" s="27">
        <f t="shared" si="2080"/>
        <v>0</v>
      </c>
      <c r="RL91" s="28">
        <f t="shared" si="2081"/>
        <v>99</v>
      </c>
      <c r="RM91" s="28">
        <f t="shared" si="2082"/>
        <v>0</v>
      </c>
      <c r="RN91" s="28">
        <f t="shared" si="2083"/>
        <v>14</v>
      </c>
      <c r="RO91" s="28">
        <f t="shared" si="2084"/>
        <v>0</v>
      </c>
      <c r="RP91" s="28">
        <f t="shared" si="2085"/>
        <v>0</v>
      </c>
      <c r="RQ91" s="28">
        <f t="shared" si="2086"/>
        <v>106</v>
      </c>
      <c r="RT91" s="27" t="str">
        <f t="shared" si="2087"/>
        <v>13</v>
      </c>
      <c r="RU91" s="27" t="str">
        <f t="shared" si="2088"/>
        <v>13</v>
      </c>
      <c r="RV91" s="27" t="str">
        <f t="shared" si="2089"/>
        <v>9</v>
      </c>
      <c r="RW91" s="27" t="str">
        <f t="shared" si="2090"/>
        <v>0</v>
      </c>
      <c r="RX91" s="27" t="str">
        <f t="shared" si="2091"/>
        <v>10</v>
      </c>
      <c r="RY91" s="27" t="str">
        <f t="shared" si="2092"/>
        <v>6</v>
      </c>
      <c r="RZ91" s="27" t="str">
        <f t="shared" si="2093"/>
        <v>0</v>
      </c>
      <c r="SA91" s="27" t="str">
        <f t="shared" si="2094"/>
        <v>0</v>
      </c>
      <c r="SB91" s="27" t="str">
        <f t="shared" si="2095"/>
        <v>3</v>
      </c>
      <c r="SC91" s="27" t="str">
        <f t="shared" si="2096"/>
        <v>0</v>
      </c>
      <c r="SD91" s="27" t="str">
        <f t="shared" si="2097"/>
        <v>4</v>
      </c>
      <c r="SE91" s="27" t="str">
        <f t="shared" si="2098"/>
        <v>6</v>
      </c>
      <c r="SF91" s="27" t="str">
        <f t="shared" si="2099"/>
        <v>0</v>
      </c>
      <c r="SG91" s="27" t="str">
        <f t="shared" si="2100"/>
        <v>0</v>
      </c>
      <c r="SH91" s="27" t="str">
        <f t="shared" si="2101"/>
        <v>5</v>
      </c>
      <c r="SI91" s="27" t="str">
        <f t="shared" si="2102"/>
        <v>0</v>
      </c>
      <c r="SJ91" s="27" t="str">
        <f t="shared" si="2103"/>
        <v>0</v>
      </c>
      <c r="SK91" s="27" t="str">
        <f t="shared" si="2104"/>
        <v>0</v>
      </c>
      <c r="SL91" s="27" t="str">
        <f t="shared" si="2105"/>
        <v>0</v>
      </c>
      <c r="SM91" s="27" t="str">
        <f t="shared" si="2106"/>
        <v>0</v>
      </c>
      <c r="SN91" s="27" t="str">
        <f t="shared" si="2107"/>
        <v>6</v>
      </c>
      <c r="SO91" s="27" t="str">
        <f t="shared" si="2108"/>
        <v>0</v>
      </c>
      <c r="SP91" s="27" t="str">
        <f t="shared" si="2109"/>
        <v>0</v>
      </c>
      <c r="SQ91" s="27" t="str">
        <f t="shared" si="2110"/>
        <v>0</v>
      </c>
      <c r="SR91" s="27" t="str">
        <f t="shared" si="2111"/>
        <v>0</v>
      </c>
      <c r="SS91" s="27" t="str">
        <f t="shared" si="2112"/>
        <v>0</v>
      </c>
      <c r="ST91" s="27" t="str">
        <f t="shared" si="2113"/>
        <v>9</v>
      </c>
      <c r="SU91" s="27" t="str">
        <f t="shared" si="2114"/>
        <v>0</v>
      </c>
      <c r="SV91" s="27" t="str">
        <f t="shared" si="2115"/>
        <v>0</v>
      </c>
      <c r="SW91" s="27" t="str">
        <f t="shared" si="2116"/>
        <v>4</v>
      </c>
      <c r="SX91" s="27" t="str">
        <f t="shared" si="2117"/>
        <v>0</v>
      </c>
      <c r="SY91" s="27" t="str">
        <f t="shared" si="2118"/>
        <v>0</v>
      </c>
      <c r="SZ91" s="27" t="str">
        <f t="shared" si="2119"/>
        <v>12</v>
      </c>
      <c r="TA91" s="27" t="str">
        <f t="shared" si="2120"/>
        <v>0</v>
      </c>
      <c r="TB91" s="27" t="str">
        <f t="shared" si="2121"/>
        <v>0</v>
      </c>
      <c r="TC91" s="27" t="str">
        <f t="shared" si="2122"/>
        <v>13</v>
      </c>
      <c r="TD91" s="27" t="str">
        <f t="shared" si="2123"/>
        <v>0</v>
      </c>
      <c r="TE91" s="27" t="str">
        <f t="shared" si="2124"/>
        <v>0</v>
      </c>
      <c r="TF91" s="27" t="str">
        <f t="shared" si="2125"/>
        <v>0</v>
      </c>
      <c r="TG91" s="27" t="str">
        <f t="shared" si="2126"/>
        <v>0</v>
      </c>
      <c r="TH91" s="27" t="str">
        <f t="shared" si="2127"/>
        <v>0</v>
      </c>
      <c r="TI91" s="27" t="str">
        <f t="shared" si="2128"/>
        <v>0</v>
      </c>
      <c r="TJ91" s="27" t="str">
        <f t="shared" si="2129"/>
        <v>0</v>
      </c>
      <c r="TK91" s="27" t="str">
        <f t="shared" si="2130"/>
        <v>0</v>
      </c>
      <c r="TL91" s="27" t="str">
        <f t="shared" si="2131"/>
        <v>0</v>
      </c>
      <c r="TM91" s="27" t="str">
        <f t="shared" si="2132"/>
        <v>0</v>
      </c>
      <c r="TN91" s="27" t="str">
        <f t="shared" si="2133"/>
        <v>0</v>
      </c>
      <c r="TO91" s="27" t="str">
        <f t="shared" si="2134"/>
        <v>0</v>
      </c>
      <c r="TP91" s="27" t="str">
        <f t="shared" si="2135"/>
        <v>0</v>
      </c>
      <c r="TQ91" s="27" t="str">
        <f t="shared" si="2136"/>
        <v>0</v>
      </c>
      <c r="TR91" s="27" t="str">
        <f t="shared" si="2137"/>
        <v>0</v>
      </c>
      <c r="TS91" s="27" t="str">
        <f t="shared" si="2138"/>
        <v>0</v>
      </c>
      <c r="TT91" s="27" t="str">
        <f t="shared" si="2139"/>
        <v>0</v>
      </c>
      <c r="TU91" s="27" t="str">
        <f t="shared" si="2140"/>
        <v>0</v>
      </c>
      <c r="TV91" s="27" t="str">
        <f t="shared" si="2141"/>
        <v>0</v>
      </c>
      <c r="TW91" s="27" t="str">
        <f t="shared" si="2142"/>
        <v>0</v>
      </c>
      <c r="TX91" s="27" t="str">
        <f t="shared" si="2143"/>
        <v>0</v>
      </c>
      <c r="TY91" s="27" t="str">
        <f t="shared" si="2144"/>
        <v>0</v>
      </c>
      <c r="TZ91" s="27" t="str">
        <f t="shared" si="2145"/>
        <v>0</v>
      </c>
      <c r="UA91" s="27" t="str">
        <f t="shared" si="2146"/>
        <v>0</v>
      </c>
      <c r="UB91" s="27" t="str">
        <f t="shared" si="2147"/>
        <v>0</v>
      </c>
      <c r="UC91" s="27" t="str">
        <f t="shared" si="2148"/>
        <v>0</v>
      </c>
      <c r="UD91" s="27" t="str">
        <f t="shared" si="2149"/>
        <v>0</v>
      </c>
      <c r="UE91" s="27" t="str">
        <f t="shared" si="2150"/>
        <v>0</v>
      </c>
      <c r="UF91" s="27" t="str">
        <f t="shared" si="2151"/>
        <v>0</v>
      </c>
      <c r="UG91" s="27" t="str">
        <f t="shared" si="2152"/>
        <v>0</v>
      </c>
      <c r="UH91" s="27" t="str">
        <f t="shared" si="2153"/>
        <v>0</v>
      </c>
      <c r="UI91" s="27" t="str">
        <f t="shared" si="2154"/>
        <v>0</v>
      </c>
      <c r="UJ91" s="27" t="str">
        <f t="shared" si="2155"/>
        <v>0</v>
      </c>
      <c r="UK91" s="27" t="str">
        <f t="shared" si="2156"/>
        <v>0</v>
      </c>
      <c r="UL91" s="27" t="str">
        <f t="shared" si="2157"/>
        <v>0</v>
      </c>
      <c r="UM91" s="27" t="str">
        <f t="shared" si="2158"/>
        <v>0</v>
      </c>
      <c r="UN91" s="27" t="str">
        <f t="shared" si="2159"/>
        <v>0</v>
      </c>
      <c r="UO91" s="27" t="str">
        <f t="shared" si="2160"/>
        <v>0</v>
      </c>
      <c r="UP91" s="27" t="str">
        <f t="shared" si="2161"/>
        <v>0</v>
      </c>
      <c r="UQ91" s="27" t="str">
        <f t="shared" si="2162"/>
        <v>0</v>
      </c>
      <c r="UR91" s="27" t="str">
        <f t="shared" si="2163"/>
        <v>0</v>
      </c>
      <c r="US91" s="27" t="str">
        <f t="shared" si="2164"/>
        <v>0</v>
      </c>
      <c r="UT91" s="27" t="str">
        <f t="shared" si="2165"/>
        <v>0</v>
      </c>
      <c r="UU91" s="27" t="str">
        <f t="shared" si="2166"/>
        <v>0</v>
      </c>
      <c r="UV91" s="27" t="str">
        <f t="shared" si="2167"/>
        <v>0</v>
      </c>
      <c r="UW91" s="27" t="str">
        <f t="shared" si="2168"/>
        <v>0</v>
      </c>
      <c r="UY91" s="28">
        <f t="shared" si="2169"/>
        <v>9.56</v>
      </c>
      <c r="UZ91" s="28">
        <f t="shared" si="2170"/>
        <v>0</v>
      </c>
      <c r="VA91" s="28">
        <f t="shared" si="2171"/>
        <v>-0.96999999999999886</v>
      </c>
      <c r="VB91" s="28">
        <f t="shared" si="2172"/>
        <v>0</v>
      </c>
      <c r="VC91" s="28">
        <f t="shared" si="2173"/>
        <v>0</v>
      </c>
      <c r="VD91" s="28">
        <f t="shared" si="2174"/>
        <v>9.0750000000000011</v>
      </c>
      <c r="VG91" s="27" t="str">
        <f t="shared" si="2175"/>
        <v>2.63</v>
      </c>
      <c r="VH91" s="27" t="str">
        <f t="shared" si="2176"/>
        <v>0.07</v>
      </c>
      <c r="VI91" s="27" t="str">
        <f t="shared" si="2177"/>
        <v>8.12</v>
      </c>
      <c r="VJ91" s="27">
        <f t="shared" si="2178"/>
        <v>0</v>
      </c>
      <c r="VK91" s="27" t="str">
        <f t="shared" si="2179"/>
        <v>8.21</v>
      </c>
      <c r="VL91" s="27" t="str">
        <f t="shared" si="2180"/>
        <v>2.08</v>
      </c>
      <c r="VM91" s="27">
        <f t="shared" si="2181"/>
        <v>0</v>
      </c>
      <c r="VN91" s="27">
        <f t="shared" si="2182"/>
        <v>0</v>
      </c>
      <c r="VO91" s="27" t="str">
        <f t="shared" si="2183"/>
        <v>-5.64</v>
      </c>
      <c r="VP91" s="27">
        <f t="shared" si="2184"/>
        <v>0</v>
      </c>
      <c r="VQ91" s="27" t="str">
        <f t="shared" si="2185"/>
        <v>-9.18</v>
      </c>
      <c r="VR91" s="27" t="str">
        <f t="shared" si="2186"/>
        <v>1.14</v>
      </c>
      <c r="VS91" s="27">
        <f t="shared" si="2187"/>
        <v>0</v>
      </c>
      <c r="VT91" s="27">
        <f t="shared" si="2188"/>
        <v>0</v>
      </c>
      <c r="VU91" s="27" t="str">
        <f t="shared" si="2189"/>
        <v>5.52</v>
      </c>
      <c r="VV91" s="27">
        <f t="shared" si="2190"/>
        <v>0</v>
      </c>
      <c r="VW91" s="27">
        <f t="shared" si="2191"/>
        <v>0</v>
      </c>
      <c r="VX91" s="27">
        <f t="shared" si="2192"/>
        <v>0</v>
      </c>
      <c r="VY91" s="27">
        <f t="shared" si="2193"/>
        <v>0</v>
      </c>
      <c r="VZ91" s="27">
        <f t="shared" si="2194"/>
        <v>0</v>
      </c>
      <c r="WA91" s="27" t="str">
        <f t="shared" si="2195"/>
        <v>0.8</v>
      </c>
      <c r="WB91" s="27">
        <f t="shared" si="2196"/>
        <v>0</v>
      </c>
      <c r="WC91" s="27">
        <f t="shared" si="2197"/>
        <v>0</v>
      </c>
      <c r="WD91" s="27">
        <f t="shared" si="2198"/>
        <v>0</v>
      </c>
      <c r="WE91" s="27">
        <f t="shared" si="2199"/>
        <v>0</v>
      </c>
      <c r="WF91" s="27">
        <f t="shared" si="2200"/>
        <v>0</v>
      </c>
      <c r="WG91" s="27" t="str">
        <f t="shared" si="2201"/>
        <v>1.85</v>
      </c>
      <c r="WH91" s="27">
        <f t="shared" si="2202"/>
        <v>0</v>
      </c>
      <c r="WI91" s="27">
        <f t="shared" si="2203"/>
        <v>0</v>
      </c>
      <c r="WJ91" s="27" t="str">
        <f t="shared" si="2204"/>
        <v>2.94</v>
      </c>
      <c r="WK91" s="27">
        <f t="shared" si="2205"/>
        <v>0</v>
      </c>
      <c r="WL91" s="27">
        <f t="shared" si="2206"/>
        <v>0</v>
      </c>
      <c r="WM91" s="27" t="str">
        <f t="shared" si="2207"/>
        <v>-6.19</v>
      </c>
      <c r="WN91" s="27">
        <f t="shared" si="2208"/>
        <v>0</v>
      </c>
      <c r="WO91" s="27">
        <f t="shared" si="2209"/>
        <v>0</v>
      </c>
      <c r="WP91" s="27" t="str">
        <f t="shared" si="2210"/>
        <v>-3.76</v>
      </c>
      <c r="WQ91" s="27">
        <f t="shared" si="2211"/>
        <v>0</v>
      </c>
      <c r="WR91" s="27">
        <f t="shared" si="2212"/>
        <v>0</v>
      </c>
      <c r="WS91" s="27">
        <f t="shared" si="2213"/>
        <v>0</v>
      </c>
      <c r="WT91" s="27">
        <f t="shared" si="2214"/>
        <v>0</v>
      </c>
      <c r="WU91" s="27">
        <f t="shared" si="2215"/>
        <v>0</v>
      </c>
      <c r="WV91" s="27">
        <f t="shared" si="2216"/>
        <v>0</v>
      </c>
      <c r="WW91" s="27">
        <f t="shared" si="2217"/>
        <v>0</v>
      </c>
      <c r="WX91" s="27">
        <f t="shared" si="2218"/>
        <v>0</v>
      </c>
      <c r="WY91" s="27">
        <f t="shared" si="2219"/>
        <v>0</v>
      </c>
      <c r="WZ91" s="27">
        <f t="shared" si="2220"/>
        <v>0</v>
      </c>
      <c r="XA91" s="27">
        <f t="shared" si="2221"/>
        <v>0</v>
      </c>
      <c r="XB91" s="27">
        <f t="shared" si="2222"/>
        <v>0</v>
      </c>
      <c r="XC91" s="27">
        <f t="shared" si="2223"/>
        <v>0</v>
      </c>
      <c r="XD91" s="27">
        <f t="shared" si="2224"/>
        <v>0</v>
      </c>
      <c r="XE91" s="27">
        <f t="shared" si="2225"/>
        <v>0</v>
      </c>
      <c r="XF91" s="27">
        <f t="shared" si="2226"/>
        <v>0</v>
      </c>
      <c r="XG91" s="27">
        <f t="shared" si="2227"/>
        <v>0</v>
      </c>
      <c r="XH91" s="27">
        <f t="shared" si="2228"/>
        <v>0</v>
      </c>
      <c r="XI91" s="27">
        <f t="shared" si="2229"/>
        <v>0</v>
      </c>
      <c r="XJ91" s="27">
        <f t="shared" si="2230"/>
        <v>0</v>
      </c>
      <c r="XK91" s="27">
        <f t="shared" si="2231"/>
        <v>0</v>
      </c>
      <c r="XL91" s="27">
        <f t="shared" si="2232"/>
        <v>0</v>
      </c>
      <c r="XM91" s="27">
        <f t="shared" si="2233"/>
        <v>0</v>
      </c>
      <c r="XN91" s="27">
        <f t="shared" si="2234"/>
        <v>0</v>
      </c>
      <c r="XO91" s="27">
        <f t="shared" si="2235"/>
        <v>0</v>
      </c>
      <c r="XP91" s="27">
        <f t="shared" si="2236"/>
        <v>0</v>
      </c>
      <c r="XQ91" s="27">
        <f t="shared" si="2237"/>
        <v>0</v>
      </c>
      <c r="XR91" s="27">
        <f t="shared" si="2238"/>
        <v>0</v>
      </c>
      <c r="XS91" s="27">
        <f t="shared" si="2239"/>
        <v>0</v>
      </c>
      <c r="XT91" s="27">
        <f t="shared" si="2240"/>
        <v>0</v>
      </c>
      <c r="XU91" s="27">
        <f t="shared" si="2241"/>
        <v>0</v>
      </c>
      <c r="XV91" s="27">
        <f t="shared" si="2242"/>
        <v>0</v>
      </c>
      <c r="XW91" s="27">
        <f t="shared" si="2243"/>
        <v>0</v>
      </c>
      <c r="XX91" s="27">
        <f t="shared" si="2244"/>
        <v>0</v>
      </c>
      <c r="XY91" s="27">
        <f t="shared" si="2245"/>
        <v>0</v>
      </c>
      <c r="XZ91" s="27">
        <f t="shared" si="2246"/>
        <v>0</v>
      </c>
      <c r="YA91" s="27">
        <f t="shared" si="2247"/>
        <v>0</v>
      </c>
      <c r="YB91" s="27">
        <f t="shared" si="2248"/>
        <v>0</v>
      </c>
      <c r="YC91" s="27">
        <f t="shared" si="2249"/>
        <v>0</v>
      </c>
      <c r="YD91" s="27">
        <f t="shared" si="2250"/>
        <v>0</v>
      </c>
      <c r="YE91" s="27">
        <f t="shared" si="2251"/>
        <v>0</v>
      </c>
      <c r="YF91" s="27">
        <f t="shared" si="2252"/>
        <v>0</v>
      </c>
      <c r="YG91" s="27">
        <f t="shared" si="2253"/>
        <v>0</v>
      </c>
      <c r="YH91" s="27">
        <f t="shared" si="2254"/>
        <v>0</v>
      </c>
      <c r="YI91" s="27">
        <f t="shared" si="2255"/>
        <v>0</v>
      </c>
      <c r="YJ91" s="27">
        <f t="shared" si="2256"/>
        <v>0</v>
      </c>
      <c r="YL91" s="28">
        <f t="shared" si="2257"/>
        <v>439</v>
      </c>
      <c r="YM91" s="28">
        <f t="shared" si="2258"/>
        <v>0</v>
      </c>
      <c r="YN91" s="28">
        <f t="shared" si="2259"/>
        <v>103</v>
      </c>
      <c r="YO91" s="28">
        <f t="shared" si="2260"/>
        <v>0</v>
      </c>
      <c r="YP91" s="28">
        <f t="shared" si="2261"/>
        <v>0</v>
      </c>
      <c r="YQ91" s="28">
        <f t="shared" si="2262"/>
        <v>490.5</v>
      </c>
      <c r="YT91" s="27" t="str">
        <f t="shared" si="2263"/>
        <v>12</v>
      </c>
      <c r="YU91" s="27" t="str">
        <f t="shared" si="2264"/>
        <v>54</v>
      </c>
      <c r="YV91" s="27" t="str">
        <f t="shared" si="2265"/>
        <v>46</v>
      </c>
      <c r="YW91" s="27">
        <f t="shared" si="2266"/>
        <v>0</v>
      </c>
      <c r="YX91" s="27" t="str">
        <f t="shared" si="2267"/>
        <v>36</v>
      </c>
      <c r="YY91" s="27" t="str">
        <f t="shared" si="2268"/>
        <v>70</v>
      </c>
      <c r="YZ91" s="27">
        <f t="shared" si="2269"/>
        <v>0</v>
      </c>
      <c r="ZA91" s="27">
        <f t="shared" si="2270"/>
        <v>0</v>
      </c>
      <c r="ZB91" s="27" t="str">
        <f t="shared" si="2271"/>
        <v>76</v>
      </c>
      <c r="ZC91" s="27">
        <f t="shared" si="2272"/>
        <v>0</v>
      </c>
      <c r="ZD91" s="27" t="str">
        <f t="shared" si="2273"/>
        <v>67</v>
      </c>
      <c r="ZE91" s="27" t="str">
        <f t="shared" si="2274"/>
        <v>45</v>
      </c>
      <c r="ZF91" s="27">
        <f t="shared" si="2275"/>
        <v>0</v>
      </c>
      <c r="ZG91" s="27">
        <f t="shared" si="2276"/>
        <v>0</v>
      </c>
      <c r="ZH91" s="27" t="str">
        <f t="shared" si="2277"/>
        <v>19</v>
      </c>
      <c r="ZI91" s="27">
        <f t="shared" si="2278"/>
        <v>0</v>
      </c>
      <c r="ZJ91" s="27">
        <f t="shared" si="2279"/>
        <v>0</v>
      </c>
      <c r="ZK91" s="27">
        <f t="shared" si="2280"/>
        <v>0</v>
      </c>
      <c r="ZL91" s="27">
        <f t="shared" si="2281"/>
        <v>0</v>
      </c>
      <c r="ZM91" s="27">
        <f t="shared" si="2282"/>
        <v>0</v>
      </c>
      <c r="ZN91" s="27" t="str">
        <f t="shared" si="2283"/>
        <v>25</v>
      </c>
      <c r="ZO91" s="27">
        <f t="shared" si="2284"/>
        <v>0</v>
      </c>
      <c r="ZP91" s="27">
        <f t="shared" si="2285"/>
        <v>0</v>
      </c>
      <c r="ZQ91" s="27">
        <f t="shared" si="2286"/>
        <v>0</v>
      </c>
      <c r="ZR91" s="27">
        <f t="shared" si="2287"/>
        <v>0</v>
      </c>
      <c r="ZS91" s="27">
        <f t="shared" si="2288"/>
        <v>0</v>
      </c>
      <c r="ZT91" s="27" t="str">
        <f t="shared" si="2289"/>
        <v>6</v>
      </c>
      <c r="ZU91" s="27">
        <f t="shared" si="2290"/>
        <v>0</v>
      </c>
      <c r="ZV91" s="27">
        <f t="shared" si="2291"/>
        <v>0</v>
      </c>
      <c r="ZW91" s="27" t="str">
        <f t="shared" si="2292"/>
        <v>10</v>
      </c>
      <c r="ZX91" s="27">
        <f t="shared" si="2293"/>
        <v>0</v>
      </c>
      <c r="ZY91" s="27">
        <f t="shared" si="2294"/>
        <v>0</v>
      </c>
      <c r="ZZ91" s="27" t="str">
        <f t="shared" si="2295"/>
        <v>49</v>
      </c>
      <c r="AAA91" s="27">
        <f t="shared" si="2296"/>
        <v>0</v>
      </c>
      <c r="AAB91" s="27">
        <f t="shared" si="2297"/>
        <v>0</v>
      </c>
      <c r="AAC91" s="27" t="str">
        <f t="shared" si="2298"/>
        <v>27</v>
      </c>
      <c r="AAD91" s="27">
        <f t="shared" si="2299"/>
        <v>0</v>
      </c>
      <c r="AAE91" s="27">
        <f t="shared" si="2300"/>
        <v>0</v>
      </c>
      <c r="AAF91" s="27">
        <f t="shared" si="2301"/>
        <v>0</v>
      </c>
      <c r="AAG91" s="27">
        <f t="shared" si="2302"/>
        <v>0</v>
      </c>
      <c r="AAH91" s="27">
        <f t="shared" si="2303"/>
        <v>0</v>
      </c>
      <c r="AAI91" s="27">
        <f t="shared" si="2304"/>
        <v>0</v>
      </c>
      <c r="AAJ91" s="27">
        <f t="shared" si="2305"/>
        <v>0</v>
      </c>
      <c r="AAK91" s="27">
        <f t="shared" si="2306"/>
        <v>0</v>
      </c>
      <c r="AAL91" s="27">
        <f t="shared" si="2307"/>
        <v>0</v>
      </c>
      <c r="AAM91" s="27">
        <f t="shared" si="2308"/>
        <v>0</v>
      </c>
      <c r="AAN91" s="27">
        <f t="shared" si="2309"/>
        <v>0</v>
      </c>
      <c r="AAO91" s="27">
        <f t="shared" si="2310"/>
        <v>0</v>
      </c>
      <c r="AAP91" s="27">
        <f t="shared" si="2311"/>
        <v>0</v>
      </c>
      <c r="AAQ91" s="27">
        <f t="shared" si="2312"/>
        <v>0</v>
      </c>
      <c r="AAR91" s="27">
        <f t="shared" si="2313"/>
        <v>0</v>
      </c>
      <c r="AAS91" s="27">
        <f t="shared" si="2314"/>
        <v>0</v>
      </c>
      <c r="AAT91" s="27">
        <f t="shared" si="2315"/>
        <v>0</v>
      </c>
      <c r="AAU91" s="27">
        <f t="shared" si="2316"/>
        <v>0</v>
      </c>
      <c r="AAV91" s="27">
        <f t="shared" si="2317"/>
        <v>0</v>
      </c>
      <c r="AAW91" s="27">
        <f t="shared" si="2318"/>
        <v>0</v>
      </c>
      <c r="AAX91" s="27">
        <f t="shared" si="2319"/>
        <v>0</v>
      </c>
      <c r="AAY91" s="27">
        <f t="shared" si="2320"/>
        <v>0</v>
      </c>
      <c r="AAZ91" s="27">
        <f t="shared" si="2321"/>
        <v>0</v>
      </c>
      <c r="ABA91" s="27">
        <f t="shared" si="2322"/>
        <v>0</v>
      </c>
      <c r="ABB91" s="27">
        <f t="shared" si="2323"/>
        <v>0</v>
      </c>
      <c r="ABC91" s="27">
        <f t="shared" si="2324"/>
        <v>0</v>
      </c>
      <c r="ABD91" s="27">
        <f t="shared" si="2325"/>
        <v>0</v>
      </c>
      <c r="ABE91" s="27">
        <f t="shared" si="2326"/>
        <v>0</v>
      </c>
      <c r="ABF91" s="27">
        <f t="shared" si="2327"/>
        <v>0</v>
      </c>
      <c r="ABG91" s="27">
        <f t="shared" si="2328"/>
        <v>0</v>
      </c>
      <c r="ABH91" s="27">
        <f t="shared" si="2329"/>
        <v>0</v>
      </c>
      <c r="ABI91" s="27">
        <f t="shared" si="2330"/>
        <v>0</v>
      </c>
      <c r="ABJ91" s="27">
        <f t="shared" si="2331"/>
        <v>0</v>
      </c>
      <c r="ABK91" s="27">
        <f t="shared" si="2332"/>
        <v>0</v>
      </c>
      <c r="ABL91" s="27">
        <f t="shared" si="2333"/>
        <v>0</v>
      </c>
      <c r="ABM91" s="27">
        <f t="shared" si="2334"/>
        <v>0</v>
      </c>
      <c r="ABN91" s="27">
        <f t="shared" si="2335"/>
        <v>0</v>
      </c>
      <c r="ABO91" s="27">
        <f t="shared" si="2336"/>
        <v>0</v>
      </c>
      <c r="ABP91" s="27">
        <f t="shared" si="2337"/>
        <v>0</v>
      </c>
      <c r="ABQ91" s="27">
        <f t="shared" si="2338"/>
        <v>0</v>
      </c>
      <c r="ABR91" s="27">
        <f t="shared" si="2339"/>
        <v>0</v>
      </c>
      <c r="ABS91" s="27">
        <f t="shared" si="2340"/>
        <v>0</v>
      </c>
      <c r="ABT91" s="27">
        <f t="shared" si="2341"/>
        <v>0</v>
      </c>
      <c r="ABU91" s="27">
        <f t="shared" si="2342"/>
        <v>0</v>
      </c>
      <c r="ABV91" s="27">
        <f t="shared" si="2343"/>
        <v>0</v>
      </c>
      <c r="ABW91" s="27">
        <f t="shared" si="2344"/>
        <v>0</v>
      </c>
      <c r="ABY91" s="28">
        <f t="shared" si="2345"/>
        <v>513.69999999999993</v>
      </c>
      <c r="ABZ91" s="28">
        <f t="shared" si="2346"/>
        <v>0</v>
      </c>
      <c r="ACA91" s="28">
        <f t="shared" si="2347"/>
        <v>107.7</v>
      </c>
      <c r="ACB91" s="28">
        <f t="shared" si="2348"/>
        <v>0</v>
      </c>
      <c r="ACC91" s="28">
        <f t="shared" si="2349"/>
        <v>0</v>
      </c>
      <c r="ACD91" s="28">
        <f t="shared" si="2350"/>
        <v>567.54999999999995</v>
      </c>
      <c r="ACG91" s="27" t="str">
        <f t="shared" si="2351"/>
        <v>100.1</v>
      </c>
      <c r="ACH91" s="27" t="str">
        <f t="shared" si="2352"/>
        <v>115.9</v>
      </c>
      <c r="ACI91" s="27" t="str">
        <f t="shared" si="2353"/>
        <v>31.2</v>
      </c>
      <c r="ACJ91" s="27">
        <f t="shared" si="2354"/>
        <v>0</v>
      </c>
      <c r="ACK91" s="27" t="str">
        <f t="shared" si="2355"/>
        <v>91.5</v>
      </c>
      <c r="ACL91" s="27" t="str">
        <f t="shared" si="2356"/>
        <v>28.7</v>
      </c>
      <c r="ACM91" s="27">
        <f t="shared" si="2357"/>
        <v>0</v>
      </c>
      <c r="ACN91" s="27">
        <f t="shared" si="2358"/>
        <v>0</v>
      </c>
      <c r="ACO91" s="27" t="str">
        <f t="shared" si="2359"/>
        <v>5.8</v>
      </c>
      <c r="ACP91" s="27">
        <f t="shared" si="2360"/>
        <v>0</v>
      </c>
      <c r="ACQ91" s="27" t="str">
        <f t="shared" si="2361"/>
        <v>16.2</v>
      </c>
      <c r="ACR91" s="27" t="str">
        <f t="shared" si="2362"/>
        <v>12.2</v>
      </c>
      <c r="ACS91" s="27">
        <f t="shared" si="2363"/>
        <v>0</v>
      </c>
      <c r="ACT91" s="27">
        <f t="shared" si="2364"/>
        <v>0</v>
      </c>
      <c r="ACU91" s="27" t="str">
        <f t="shared" si="2365"/>
        <v>3.7</v>
      </c>
      <c r="ACV91" s="27">
        <f t="shared" si="2366"/>
        <v>0</v>
      </c>
      <c r="ACW91" s="27">
        <f t="shared" si="2367"/>
        <v>0</v>
      </c>
      <c r="ACX91" s="27">
        <f t="shared" si="2368"/>
        <v>0</v>
      </c>
      <c r="ACY91" s="27">
        <f t="shared" si="2369"/>
        <v>0</v>
      </c>
      <c r="ACZ91" s="27">
        <f t="shared" si="2370"/>
        <v>0</v>
      </c>
      <c r="ADA91" s="27" t="str">
        <f t="shared" si="2371"/>
        <v>13.6</v>
      </c>
      <c r="ADB91" s="27">
        <f t="shared" si="2372"/>
        <v>0</v>
      </c>
      <c r="ADC91" s="27">
        <f t="shared" si="2373"/>
        <v>0</v>
      </c>
      <c r="ADD91" s="27">
        <f t="shared" si="2374"/>
        <v>0</v>
      </c>
      <c r="ADE91" s="27">
        <f t="shared" si="2375"/>
        <v>0</v>
      </c>
      <c r="ADF91" s="27">
        <f t="shared" si="2376"/>
        <v>0</v>
      </c>
      <c r="ADG91" s="27" t="str">
        <f t="shared" si="2377"/>
        <v>41.4</v>
      </c>
      <c r="ADH91" s="27">
        <f t="shared" si="2378"/>
        <v>0</v>
      </c>
      <c r="ADI91" s="27">
        <f t="shared" si="2379"/>
        <v>0</v>
      </c>
      <c r="ADJ91" s="27" t="str">
        <f t="shared" si="2380"/>
        <v>20.5</v>
      </c>
      <c r="ADK91" s="27">
        <f t="shared" si="2381"/>
        <v>0</v>
      </c>
      <c r="ADL91" s="27">
        <f t="shared" si="2382"/>
        <v>0</v>
      </c>
      <c r="ADM91" s="27" t="str">
        <f t="shared" si="2383"/>
        <v>39.2</v>
      </c>
      <c r="ADN91" s="27">
        <f t="shared" si="2384"/>
        <v>0</v>
      </c>
      <c r="ADO91" s="27">
        <f t="shared" si="2385"/>
        <v>0</v>
      </c>
      <c r="ADP91" s="27" t="str">
        <f t="shared" si="2386"/>
        <v>101.4</v>
      </c>
      <c r="ADQ91" s="27">
        <f t="shared" si="2387"/>
        <v>0</v>
      </c>
      <c r="ADR91" s="27">
        <f t="shared" si="2388"/>
        <v>0</v>
      </c>
      <c r="ADS91" s="27">
        <f t="shared" si="2389"/>
        <v>0</v>
      </c>
      <c r="ADT91" s="27">
        <f t="shared" si="2390"/>
        <v>0</v>
      </c>
      <c r="ADU91" s="27">
        <f t="shared" si="2391"/>
        <v>0</v>
      </c>
      <c r="ADV91" s="27">
        <f t="shared" si="2392"/>
        <v>0</v>
      </c>
      <c r="ADW91" s="27">
        <f t="shared" si="2393"/>
        <v>0</v>
      </c>
      <c r="ADX91" s="27">
        <f t="shared" si="2394"/>
        <v>0</v>
      </c>
      <c r="ADY91" s="27">
        <f t="shared" si="2395"/>
        <v>0</v>
      </c>
      <c r="ADZ91" s="27">
        <f t="shared" si="2396"/>
        <v>0</v>
      </c>
      <c r="AEA91" s="27">
        <f t="shared" si="2397"/>
        <v>0</v>
      </c>
      <c r="AEB91" s="27">
        <f t="shared" si="2398"/>
        <v>0</v>
      </c>
      <c r="AEC91" s="27">
        <f t="shared" si="2399"/>
        <v>0</v>
      </c>
      <c r="AED91" s="27">
        <f t="shared" si="2400"/>
        <v>0</v>
      </c>
      <c r="AEE91" s="27">
        <f t="shared" si="2401"/>
        <v>0</v>
      </c>
      <c r="AEF91" s="27">
        <f t="shared" si="2402"/>
        <v>0</v>
      </c>
      <c r="AEG91" s="27">
        <f t="shared" si="2403"/>
        <v>0</v>
      </c>
      <c r="AEH91" s="27">
        <f t="shared" si="2404"/>
        <v>0</v>
      </c>
      <c r="AEI91" s="27">
        <f t="shared" si="2405"/>
        <v>0</v>
      </c>
      <c r="AEJ91" s="27">
        <f t="shared" si="2406"/>
        <v>0</v>
      </c>
      <c r="AEK91" s="27">
        <f t="shared" si="2407"/>
        <v>0</v>
      </c>
      <c r="AEL91" s="27">
        <f t="shared" si="2408"/>
        <v>0</v>
      </c>
      <c r="AEM91" s="27">
        <f t="shared" si="2409"/>
        <v>0</v>
      </c>
      <c r="AEN91" s="27">
        <f t="shared" si="2410"/>
        <v>0</v>
      </c>
      <c r="AEO91" s="27">
        <f t="shared" si="2411"/>
        <v>0</v>
      </c>
      <c r="AEP91" s="27">
        <f t="shared" si="2412"/>
        <v>0</v>
      </c>
      <c r="AEQ91" s="27">
        <f t="shared" si="2413"/>
        <v>0</v>
      </c>
      <c r="AER91" s="27">
        <f t="shared" si="2414"/>
        <v>0</v>
      </c>
      <c r="AES91" s="27">
        <f t="shared" si="2415"/>
        <v>0</v>
      </c>
      <c r="AET91" s="27">
        <f t="shared" si="2416"/>
        <v>0</v>
      </c>
      <c r="AEU91" s="27">
        <f t="shared" si="2417"/>
        <v>0</v>
      </c>
      <c r="AEV91" s="27">
        <f t="shared" si="2418"/>
        <v>0</v>
      </c>
      <c r="AEW91" s="27">
        <f t="shared" si="2419"/>
        <v>0</v>
      </c>
      <c r="AEX91" s="27">
        <f t="shared" si="2420"/>
        <v>0</v>
      </c>
      <c r="AEY91" s="27">
        <f t="shared" si="2421"/>
        <v>0</v>
      </c>
      <c r="AEZ91" s="27">
        <f t="shared" si="2422"/>
        <v>0</v>
      </c>
      <c r="AFA91" s="27">
        <f t="shared" si="2423"/>
        <v>0</v>
      </c>
      <c r="AFB91" s="27">
        <f t="shared" si="2424"/>
        <v>0</v>
      </c>
      <c r="AFC91" s="27">
        <f t="shared" si="2425"/>
        <v>0</v>
      </c>
      <c r="AFD91" s="27">
        <f t="shared" si="2426"/>
        <v>0</v>
      </c>
      <c r="AFE91" s="27">
        <f t="shared" si="2427"/>
        <v>0</v>
      </c>
      <c r="AFF91" s="27">
        <f t="shared" si="2428"/>
        <v>0</v>
      </c>
      <c r="AFG91" s="27">
        <f t="shared" si="2429"/>
        <v>0</v>
      </c>
      <c r="AFH91" s="27">
        <f t="shared" si="2430"/>
        <v>0</v>
      </c>
      <c r="AFI91" s="27">
        <f t="shared" si="2431"/>
        <v>0</v>
      </c>
      <c r="AFJ91" s="27">
        <f t="shared" si="2432"/>
        <v>0</v>
      </c>
      <c r="AFL91" s="28">
        <f t="shared" si="2677"/>
        <v>28.3125</v>
      </c>
      <c r="AFM91" s="28">
        <v>28.3125</v>
      </c>
      <c r="AFN91" s="27">
        <v>7</v>
      </c>
      <c r="AFO91" s="27">
        <f t="shared" si="2433"/>
        <v>7</v>
      </c>
      <c r="AFP91" s="27">
        <f t="shared" si="2434"/>
        <v>7</v>
      </c>
      <c r="AFQ91" s="27">
        <f t="shared" si="2435"/>
        <v>7</v>
      </c>
      <c r="AFR91" s="27">
        <f t="shared" si="2436"/>
        <v>0</v>
      </c>
      <c r="AFS91" s="27">
        <f t="shared" si="2437"/>
        <v>1</v>
      </c>
      <c r="AFT91" s="27">
        <f t="shared" si="2438"/>
        <v>7</v>
      </c>
      <c r="AFU91" s="27">
        <f t="shared" si="2439"/>
        <v>0</v>
      </c>
      <c r="AFV91" s="27">
        <f t="shared" si="2440"/>
        <v>0</v>
      </c>
      <c r="AFW91" s="27">
        <f t="shared" si="2441"/>
        <v>7</v>
      </c>
      <c r="AFX91" s="27">
        <f t="shared" si="2442"/>
        <v>0</v>
      </c>
      <c r="AFY91" s="27">
        <f t="shared" si="2443"/>
        <v>3</v>
      </c>
      <c r="AFZ91" s="27">
        <f t="shared" si="2444"/>
        <v>7</v>
      </c>
      <c r="AGA91" s="27">
        <f t="shared" si="2445"/>
        <v>0</v>
      </c>
      <c r="AGB91" s="27">
        <f t="shared" si="2446"/>
        <v>0</v>
      </c>
      <c r="AGC91" s="27">
        <f t="shared" si="2447"/>
        <v>7</v>
      </c>
      <c r="AGD91" s="27">
        <f t="shared" si="2448"/>
        <v>0</v>
      </c>
      <c r="AGE91" s="27">
        <f t="shared" si="2449"/>
        <v>0</v>
      </c>
      <c r="AGF91" s="27">
        <f t="shared" si="2450"/>
        <v>0</v>
      </c>
      <c r="AGG91" s="27">
        <f t="shared" si="2451"/>
        <v>0</v>
      </c>
      <c r="AGH91" s="27">
        <f t="shared" si="2452"/>
        <v>0</v>
      </c>
      <c r="AGI91" s="27">
        <f t="shared" si="2453"/>
        <v>7</v>
      </c>
      <c r="AGJ91" s="27">
        <f t="shared" si="2454"/>
        <v>0</v>
      </c>
      <c r="AGK91" s="27">
        <f t="shared" si="2455"/>
        <v>0</v>
      </c>
      <c r="AGL91" s="27">
        <f t="shared" si="2456"/>
        <v>0</v>
      </c>
      <c r="AGM91" s="27">
        <f t="shared" si="2457"/>
        <v>0</v>
      </c>
      <c r="AGN91" s="27">
        <f t="shared" si="2458"/>
        <v>0</v>
      </c>
      <c r="AGO91" s="27">
        <f t="shared" si="2459"/>
        <v>7</v>
      </c>
      <c r="AGP91" s="27">
        <f t="shared" si="2460"/>
        <v>0</v>
      </c>
      <c r="AGQ91" s="27">
        <f t="shared" si="2461"/>
        <v>0</v>
      </c>
      <c r="AGR91" s="27">
        <f t="shared" si="2462"/>
        <v>7</v>
      </c>
      <c r="AGS91" s="27">
        <f t="shared" si="2463"/>
        <v>0</v>
      </c>
      <c r="AGT91" s="27">
        <f t="shared" si="2464"/>
        <v>0</v>
      </c>
      <c r="AGU91" s="27">
        <f t="shared" si="2465"/>
        <v>7</v>
      </c>
      <c r="AGV91" s="27">
        <f t="shared" si="2466"/>
        <v>0</v>
      </c>
      <c r="AGW91" s="27">
        <f t="shared" si="2467"/>
        <v>0</v>
      </c>
      <c r="AGX91" s="27">
        <f t="shared" si="2468"/>
        <v>7</v>
      </c>
      <c r="AGY91" s="27">
        <f t="shared" si="2469"/>
        <v>0</v>
      </c>
      <c r="AGZ91" s="27">
        <f t="shared" si="2470"/>
        <v>0</v>
      </c>
      <c r="AHA91" s="27">
        <f t="shared" si="2471"/>
        <v>0</v>
      </c>
      <c r="AHB91" s="27">
        <f t="shared" si="2472"/>
        <v>0</v>
      </c>
      <c r="AHC91" s="27">
        <f t="shared" si="2473"/>
        <v>0</v>
      </c>
      <c r="AHD91" s="27">
        <f t="shared" si="2474"/>
        <v>0</v>
      </c>
      <c r="AHE91" s="27">
        <f t="shared" si="2475"/>
        <v>0</v>
      </c>
      <c r="AHF91" s="27">
        <f t="shared" si="2476"/>
        <v>0</v>
      </c>
      <c r="AHG91" s="27">
        <f t="shared" si="2477"/>
        <v>0</v>
      </c>
      <c r="AHH91" s="27">
        <f t="shared" si="2478"/>
        <v>0</v>
      </c>
      <c r="AHI91" s="27">
        <f t="shared" si="2479"/>
        <v>0</v>
      </c>
      <c r="AHJ91" s="27">
        <f t="shared" si="2480"/>
        <v>0</v>
      </c>
      <c r="AHK91" s="27">
        <f t="shared" si="2481"/>
        <v>0</v>
      </c>
      <c r="AHL91" s="27">
        <f t="shared" si="2482"/>
        <v>0</v>
      </c>
      <c r="AHM91" s="27">
        <f t="shared" si="2483"/>
        <v>0</v>
      </c>
      <c r="AHN91" s="27">
        <f t="shared" si="2484"/>
        <v>0</v>
      </c>
      <c r="AHO91" s="27">
        <f t="shared" si="2485"/>
        <v>0</v>
      </c>
      <c r="AHP91" s="27">
        <f t="shared" si="2486"/>
        <v>0</v>
      </c>
      <c r="AHQ91" s="27">
        <f t="shared" si="2487"/>
        <v>0</v>
      </c>
      <c r="AHR91" s="27">
        <f t="shared" si="2488"/>
        <v>0</v>
      </c>
      <c r="AHS91" s="27">
        <f t="shared" si="2489"/>
        <v>0</v>
      </c>
      <c r="AHT91" s="27">
        <f t="shared" si="2490"/>
        <v>0</v>
      </c>
      <c r="AHU91" s="27">
        <f t="shared" si="2491"/>
        <v>0</v>
      </c>
      <c r="AHV91" s="27">
        <f t="shared" si="2492"/>
        <v>0</v>
      </c>
      <c r="AHW91" s="27">
        <f t="shared" si="2493"/>
        <v>0</v>
      </c>
      <c r="AHX91" s="27">
        <f t="shared" si="2494"/>
        <v>0</v>
      </c>
      <c r="AHY91" s="27">
        <f t="shared" si="2495"/>
        <v>0</v>
      </c>
      <c r="AHZ91" s="27">
        <f t="shared" si="2496"/>
        <v>0</v>
      </c>
      <c r="AIA91" s="27">
        <f t="shared" si="2497"/>
        <v>0</v>
      </c>
      <c r="AIB91" s="27">
        <f t="shared" si="2498"/>
        <v>0</v>
      </c>
      <c r="AIC91" s="27">
        <f t="shared" si="2499"/>
        <v>0</v>
      </c>
      <c r="AID91" s="27">
        <f t="shared" si="2500"/>
        <v>0</v>
      </c>
      <c r="AIE91" s="27">
        <f t="shared" si="2501"/>
        <v>0</v>
      </c>
      <c r="AIF91" s="27">
        <f t="shared" si="2502"/>
        <v>0</v>
      </c>
      <c r="AIG91" s="27">
        <f t="shared" si="2503"/>
        <v>0</v>
      </c>
      <c r="AIH91" s="27">
        <f t="shared" si="2504"/>
        <v>0</v>
      </c>
      <c r="AII91" s="27">
        <f t="shared" si="2505"/>
        <v>0</v>
      </c>
      <c r="AIJ91" s="27">
        <f t="shared" si="2506"/>
        <v>0</v>
      </c>
      <c r="AIK91" s="27">
        <f t="shared" si="2507"/>
        <v>0</v>
      </c>
      <c r="AIL91" s="27">
        <f t="shared" si="2508"/>
        <v>0</v>
      </c>
      <c r="AIM91" s="27">
        <f t="shared" si="2509"/>
        <v>0</v>
      </c>
      <c r="AIN91" s="27">
        <f t="shared" si="2510"/>
        <v>0</v>
      </c>
      <c r="AIO91" s="27">
        <f t="shared" si="2511"/>
        <v>0</v>
      </c>
      <c r="AIP91" s="27">
        <f t="shared" si="2512"/>
        <v>0</v>
      </c>
      <c r="AIQ91" s="27">
        <f t="shared" si="2513"/>
        <v>0</v>
      </c>
      <c r="AIR91" s="27">
        <f t="shared" si="2514"/>
        <v>0</v>
      </c>
      <c r="AIT91" s="27">
        <v>1</v>
      </c>
      <c r="AIU91" s="27">
        <v>1</v>
      </c>
      <c r="AIV91" s="27">
        <v>1</v>
      </c>
      <c r="AIW91" s="27">
        <f t="shared" si="2515"/>
        <v>0</v>
      </c>
      <c r="AIX91" s="27">
        <f t="shared" si="2516"/>
        <v>4</v>
      </c>
      <c r="AIY91" s="27">
        <f t="shared" si="2517"/>
        <v>8</v>
      </c>
      <c r="AIZ91" s="27">
        <f t="shared" si="2518"/>
        <v>0</v>
      </c>
      <c r="AJA91" s="27">
        <f t="shared" si="2519"/>
        <v>0</v>
      </c>
      <c r="AJB91" s="27">
        <f t="shared" si="2520"/>
        <v>0.25</v>
      </c>
      <c r="AJC91" s="27">
        <f t="shared" si="2521"/>
        <v>0</v>
      </c>
      <c r="AJD91" s="27">
        <f t="shared" si="2522"/>
        <v>4</v>
      </c>
      <c r="AJE91" s="27">
        <f t="shared" si="2523"/>
        <v>8</v>
      </c>
      <c r="AJF91" s="27">
        <f t="shared" si="2524"/>
        <v>0</v>
      </c>
      <c r="AJG91" s="27">
        <f t="shared" si="2525"/>
        <v>0</v>
      </c>
      <c r="AJH91" s="27">
        <f t="shared" si="2526"/>
        <v>0.25</v>
      </c>
      <c r="AJI91" s="27">
        <f t="shared" si="2527"/>
        <v>0</v>
      </c>
      <c r="AJJ91" s="27">
        <f t="shared" si="2528"/>
        <v>0</v>
      </c>
      <c r="AJK91" s="27">
        <f t="shared" si="2529"/>
        <v>0</v>
      </c>
      <c r="AJL91" s="27">
        <f t="shared" si="2530"/>
        <v>0</v>
      </c>
      <c r="AJM91" s="27">
        <f t="shared" si="2531"/>
        <v>0</v>
      </c>
      <c r="AJN91" s="27">
        <f t="shared" si="2532"/>
        <v>3.125E-2</v>
      </c>
      <c r="AJO91" s="27">
        <f t="shared" si="2533"/>
        <v>0</v>
      </c>
      <c r="AJP91" s="27">
        <f t="shared" si="2534"/>
        <v>0</v>
      </c>
      <c r="AJQ91" s="27">
        <f t="shared" si="2535"/>
        <v>0</v>
      </c>
      <c r="AJR91" s="27">
        <f t="shared" si="2536"/>
        <v>0</v>
      </c>
      <c r="AJS91" s="27">
        <f t="shared" si="2537"/>
        <v>0</v>
      </c>
      <c r="AJT91" s="27">
        <f t="shared" si="2538"/>
        <v>3.125E-2</v>
      </c>
      <c r="AJU91" s="27">
        <f t="shared" si="2539"/>
        <v>0</v>
      </c>
      <c r="AJV91" s="27">
        <f t="shared" si="2540"/>
        <v>0</v>
      </c>
      <c r="AJW91" s="27">
        <f t="shared" si="2541"/>
        <v>0.25</v>
      </c>
      <c r="AJX91" s="27">
        <f t="shared" si="2542"/>
        <v>0</v>
      </c>
      <c r="AJY91" s="27">
        <f t="shared" si="2543"/>
        <v>0</v>
      </c>
      <c r="AJZ91" s="27">
        <f t="shared" si="2544"/>
        <v>0.25</v>
      </c>
      <c r="AKA91" s="27">
        <f t="shared" si="2545"/>
        <v>0</v>
      </c>
      <c r="AKB91" s="27">
        <f t="shared" si="2546"/>
        <v>0</v>
      </c>
      <c r="AKC91" s="27">
        <f t="shared" si="2547"/>
        <v>0.25</v>
      </c>
      <c r="AKD91" s="27">
        <f t="shared" si="2548"/>
        <v>0</v>
      </c>
      <c r="AKE91" s="27">
        <f t="shared" si="2549"/>
        <v>0</v>
      </c>
      <c r="AKF91" s="27">
        <f t="shared" si="2550"/>
        <v>0</v>
      </c>
      <c r="AKG91" s="27">
        <f t="shared" si="2551"/>
        <v>0</v>
      </c>
      <c r="AKH91" s="27">
        <f t="shared" si="2552"/>
        <v>0</v>
      </c>
      <c r="AKI91" s="27">
        <f t="shared" si="2553"/>
        <v>0</v>
      </c>
      <c r="AKJ91" s="27">
        <f t="shared" si="2554"/>
        <v>0</v>
      </c>
      <c r="AKK91" s="27">
        <f t="shared" si="2555"/>
        <v>0</v>
      </c>
      <c r="AKL91" s="27">
        <f t="shared" si="2556"/>
        <v>0</v>
      </c>
      <c r="AKM91" s="27">
        <f t="shared" si="2557"/>
        <v>0</v>
      </c>
      <c r="AKN91" s="27">
        <f t="shared" si="2558"/>
        <v>0</v>
      </c>
      <c r="AKO91" s="27">
        <f t="shared" si="2559"/>
        <v>0</v>
      </c>
      <c r="AKP91" s="27">
        <f t="shared" si="2560"/>
        <v>0</v>
      </c>
      <c r="AKQ91" s="27">
        <f t="shared" si="2561"/>
        <v>0</v>
      </c>
      <c r="AKR91" s="27">
        <f t="shared" si="2562"/>
        <v>0</v>
      </c>
      <c r="AKS91" s="27">
        <f t="shared" si="2563"/>
        <v>0</v>
      </c>
      <c r="AKT91" s="27">
        <f t="shared" si="2564"/>
        <v>0</v>
      </c>
      <c r="AKU91" s="27">
        <f t="shared" si="2565"/>
        <v>0</v>
      </c>
      <c r="AKV91" s="27">
        <f t="shared" si="2566"/>
        <v>0</v>
      </c>
      <c r="AKW91" s="27">
        <f t="shared" si="2567"/>
        <v>0</v>
      </c>
      <c r="AKX91" s="27">
        <f t="shared" si="2568"/>
        <v>0</v>
      </c>
      <c r="AKY91" s="27">
        <f t="shared" si="2569"/>
        <v>0</v>
      </c>
      <c r="AKZ91" s="27">
        <f t="shared" si="2570"/>
        <v>0</v>
      </c>
      <c r="ALA91" s="27">
        <f t="shared" si="2571"/>
        <v>0</v>
      </c>
      <c r="ALB91" s="27">
        <f t="shared" si="2572"/>
        <v>0</v>
      </c>
      <c r="ALC91" s="27">
        <f t="shared" si="2573"/>
        <v>0</v>
      </c>
      <c r="ALD91" s="27">
        <f t="shared" si="2574"/>
        <v>0</v>
      </c>
      <c r="ALE91" s="27">
        <f t="shared" si="2575"/>
        <v>0</v>
      </c>
      <c r="ALF91" s="27">
        <f t="shared" si="2576"/>
        <v>0</v>
      </c>
      <c r="ALG91" s="27">
        <f t="shared" si="2577"/>
        <v>0</v>
      </c>
      <c r="ALH91" s="27">
        <f t="shared" si="2578"/>
        <v>0</v>
      </c>
      <c r="ALI91" s="27">
        <f t="shared" si="2579"/>
        <v>0</v>
      </c>
      <c r="ALJ91" s="27">
        <f t="shared" si="2580"/>
        <v>0</v>
      </c>
      <c r="ALK91" s="27">
        <f t="shared" si="2581"/>
        <v>0</v>
      </c>
      <c r="ALL91" s="27">
        <f t="shared" si="2582"/>
        <v>0</v>
      </c>
      <c r="ALM91" s="27">
        <f t="shared" si="2583"/>
        <v>0</v>
      </c>
      <c r="ALN91" s="27">
        <f t="shared" si="2584"/>
        <v>0</v>
      </c>
      <c r="ALO91" s="27">
        <f t="shared" si="2585"/>
        <v>0</v>
      </c>
      <c r="ALP91" s="27">
        <f t="shared" si="2586"/>
        <v>0</v>
      </c>
      <c r="ALQ91" s="27">
        <f t="shared" si="2587"/>
        <v>0</v>
      </c>
      <c r="ALR91" s="27">
        <f t="shared" si="2588"/>
        <v>0</v>
      </c>
      <c r="ALS91" s="27">
        <f t="shared" si="2589"/>
        <v>0</v>
      </c>
      <c r="ALT91" s="27">
        <f t="shared" si="2590"/>
        <v>0</v>
      </c>
      <c r="ALU91" s="27">
        <f t="shared" si="2591"/>
        <v>0</v>
      </c>
      <c r="ALV91" s="27">
        <f t="shared" si="2592"/>
        <v>0</v>
      </c>
      <c r="ALW91" s="27">
        <f t="shared" si="2593"/>
        <v>0</v>
      </c>
      <c r="AMK91" s="28">
        <v>1698</v>
      </c>
      <c r="AML91" s="28">
        <f t="shared" si="2594"/>
        <v>1698</v>
      </c>
      <c r="AMN91" s="28">
        <v>1719</v>
      </c>
      <c r="AMO91" s="27" t="str">
        <f t="shared" si="2595"/>
        <v>1732</v>
      </c>
      <c r="AMP91" s="27" t="str">
        <f t="shared" si="2596"/>
        <v>1754</v>
      </c>
      <c r="AMQ91" s="27" t="str">
        <f t="shared" si="2597"/>
        <v>1741</v>
      </c>
      <c r="AMR91" s="27" t="str">
        <f t="shared" si="2598"/>
        <v>1741</v>
      </c>
      <c r="AMS91" s="27" t="str">
        <f t="shared" si="2599"/>
        <v>1768</v>
      </c>
      <c r="AMT91" s="27" t="str">
        <f t="shared" si="2600"/>
        <v>1756</v>
      </c>
      <c r="AMU91" s="27" t="str">
        <f t="shared" si="2601"/>
        <v>1756</v>
      </c>
      <c r="AMV91" s="27" t="str">
        <f t="shared" si="2602"/>
        <v>1756</v>
      </c>
      <c r="AMW91" s="27" t="str">
        <f t="shared" si="2603"/>
        <v>1743</v>
      </c>
      <c r="AMX91" s="27" t="str">
        <f t="shared" si="2604"/>
        <v>1743</v>
      </c>
      <c r="AMY91" s="27" t="str">
        <f t="shared" si="2605"/>
        <v>1733</v>
      </c>
      <c r="AMZ91" s="27" t="str">
        <f t="shared" si="2606"/>
        <v>1719</v>
      </c>
      <c r="ANA91" s="27" t="str">
        <f t="shared" si="2607"/>
        <v>1719</v>
      </c>
      <c r="ANB91" s="27" t="str">
        <f t="shared" si="2608"/>
        <v>1719</v>
      </c>
      <c r="ANC91" s="27" t="str">
        <f t="shared" si="2609"/>
        <v>1699</v>
      </c>
      <c r="AND91" s="27" t="str">
        <f t="shared" si="2610"/>
        <v>1699</v>
      </c>
      <c r="ANE91" s="27" t="str">
        <f t="shared" si="2611"/>
        <v>1699</v>
      </c>
      <c r="ANF91" s="27" t="str">
        <f t="shared" si="2612"/>
        <v>1699</v>
      </c>
      <c r="ANG91" s="27" t="str">
        <f t="shared" si="2613"/>
        <v>1699</v>
      </c>
      <c r="ANH91" s="27" t="str">
        <f t="shared" si="2614"/>
        <v>1699</v>
      </c>
      <c r="ANI91" s="27" t="str">
        <f t="shared" si="2615"/>
        <v>1682</v>
      </c>
      <c r="ANJ91" s="27" t="str">
        <f t="shared" si="2616"/>
        <v>1682</v>
      </c>
      <c r="ANK91" s="27" t="str">
        <f t="shared" si="2617"/>
        <v>1682</v>
      </c>
      <c r="ANL91" s="27" t="str">
        <f t="shared" si="2618"/>
        <v>1682</v>
      </c>
      <c r="ANM91" s="27" t="str">
        <f t="shared" si="2619"/>
        <v>1682</v>
      </c>
      <c r="ANN91" s="27" t="str">
        <f t="shared" si="2620"/>
        <v>1682</v>
      </c>
      <c r="ANO91" s="27" t="str">
        <f t="shared" si="2621"/>
        <v>1697</v>
      </c>
      <c r="ANP91" s="27" t="str">
        <f t="shared" si="2622"/>
        <v>1697</v>
      </c>
      <c r="ANQ91" s="27" t="str">
        <f t="shared" si="2623"/>
        <v>1697</v>
      </c>
      <c r="ANR91" s="27" t="str">
        <f t="shared" si="2624"/>
        <v>1685</v>
      </c>
      <c r="ANS91" s="27" t="str">
        <f t="shared" si="2625"/>
        <v>1685</v>
      </c>
      <c r="ANT91" s="27" t="str">
        <f t="shared" si="2626"/>
        <v>1685</v>
      </c>
      <c r="ANU91" s="27" t="str">
        <f t="shared" si="2627"/>
        <v>1680</v>
      </c>
      <c r="ANV91" s="27" t="str">
        <f t="shared" si="2628"/>
        <v>1680</v>
      </c>
      <c r="ANW91" s="27" t="str">
        <f t="shared" si="2629"/>
        <v>1680</v>
      </c>
      <c r="ANX91" s="27" t="str">
        <f t="shared" si="2630"/>
        <v>1698</v>
      </c>
      <c r="ANY91" s="27" t="str">
        <f t="shared" si="2631"/>
        <v>1698</v>
      </c>
      <c r="ANZ91" s="27" t="str">
        <f t="shared" si="2632"/>
        <v>1698</v>
      </c>
      <c r="AOA91" s="27" t="str">
        <f t="shared" si="2633"/>
        <v>1698</v>
      </c>
      <c r="AOB91" s="27" t="str">
        <f t="shared" si="2634"/>
        <v>1698</v>
      </c>
      <c r="AOC91" s="27" t="str">
        <f t="shared" si="2635"/>
        <v>1698</v>
      </c>
      <c r="AOD91" s="27" t="str">
        <f t="shared" si="2636"/>
        <v>1698</v>
      </c>
      <c r="AOE91" s="27" t="str">
        <f t="shared" si="2637"/>
        <v>1698</v>
      </c>
      <c r="AOF91" s="27" t="str">
        <f t="shared" si="2638"/>
        <v>1698</v>
      </c>
      <c r="AOG91" s="27" t="str">
        <f t="shared" si="2639"/>
        <v>1698</v>
      </c>
      <c r="AOH91" s="27" t="str">
        <f t="shared" si="2640"/>
        <v>1698</v>
      </c>
      <c r="AOI91" s="27" t="str">
        <f t="shared" si="2641"/>
        <v>1698</v>
      </c>
      <c r="AOJ91" s="27" t="str">
        <f t="shared" si="2642"/>
        <v>1698</v>
      </c>
      <c r="AOK91" s="27" t="str">
        <f t="shared" si="2643"/>
        <v>1698</v>
      </c>
      <c r="AOL91" s="27" t="str">
        <f t="shared" si="2644"/>
        <v>1698</v>
      </c>
      <c r="AOM91" s="27" t="str">
        <f t="shared" si="2645"/>
        <v>1698</v>
      </c>
      <c r="AON91" s="27" t="str">
        <f t="shared" si="2646"/>
        <v>1698</v>
      </c>
      <c r="AOO91" s="27" t="str">
        <f t="shared" si="2647"/>
        <v>1698</v>
      </c>
      <c r="AOP91" s="27" t="str">
        <f t="shared" si="2648"/>
        <v>1698</v>
      </c>
      <c r="AOQ91" s="27" t="str">
        <f t="shared" si="2649"/>
        <v>1698</v>
      </c>
      <c r="AOR91" s="27" t="str">
        <f t="shared" si="2650"/>
        <v>1698</v>
      </c>
      <c r="AOS91" s="27" t="str">
        <f t="shared" si="2651"/>
        <v>1698</v>
      </c>
      <c r="AOT91" s="27" t="str">
        <f t="shared" si="2652"/>
        <v>1698</v>
      </c>
      <c r="AOU91" s="27" t="str">
        <f t="shared" si="2653"/>
        <v>1698</v>
      </c>
      <c r="AOV91" s="27" t="str">
        <f t="shared" si="2654"/>
        <v>1698</v>
      </c>
      <c r="AOW91" s="27" t="str">
        <f t="shared" si="2655"/>
        <v>1698</v>
      </c>
      <c r="AOX91" s="27" t="str">
        <f t="shared" si="2656"/>
        <v>1698</v>
      </c>
      <c r="AOY91" s="27" t="str">
        <f t="shared" si="2657"/>
        <v>1698</v>
      </c>
      <c r="AOZ91" s="27" t="str">
        <f t="shared" si="2658"/>
        <v>1698</v>
      </c>
      <c r="APA91" s="27" t="str">
        <f t="shared" si="2659"/>
        <v>1698</v>
      </c>
      <c r="APB91" s="27" t="str">
        <f t="shared" si="2660"/>
        <v>1698</v>
      </c>
      <c r="APC91" s="27" t="str">
        <f t="shared" si="2661"/>
        <v>1698</v>
      </c>
      <c r="APD91" s="27" t="str">
        <f t="shared" si="2662"/>
        <v>1698</v>
      </c>
      <c r="APE91" s="27" t="str">
        <f t="shared" si="2663"/>
        <v>1698</v>
      </c>
      <c r="APF91" s="27" t="str">
        <f t="shared" si="2664"/>
        <v>1698</v>
      </c>
      <c r="APG91" s="27" t="str">
        <f t="shared" si="2665"/>
        <v>1698</v>
      </c>
      <c r="APH91" s="27" t="str">
        <f t="shared" si="2666"/>
        <v>1698</v>
      </c>
      <c r="API91" s="27" t="str">
        <f t="shared" si="2667"/>
        <v>1698</v>
      </c>
      <c r="APJ91" s="27" t="str">
        <f t="shared" si="2668"/>
        <v>1698</v>
      </c>
      <c r="APK91" s="27" t="str">
        <f t="shared" si="2669"/>
        <v>1698</v>
      </c>
      <c r="APL91" s="27" t="str">
        <f t="shared" si="2670"/>
        <v>1698</v>
      </c>
      <c r="APM91" s="27" t="str">
        <f t="shared" si="2671"/>
        <v>1698</v>
      </c>
      <c r="APN91" s="27" t="str">
        <f t="shared" si="2672"/>
        <v>1698</v>
      </c>
      <c r="APO91" s="27" t="str">
        <f t="shared" si="2673"/>
        <v>1698</v>
      </c>
      <c r="APP91" s="27" t="str">
        <f t="shared" si="2674"/>
        <v>1698</v>
      </c>
      <c r="APQ91" s="27" t="str">
        <f t="shared" si="2675"/>
        <v>1698</v>
      </c>
      <c r="APR91" s="27" t="str">
        <f t="shared" si="2676"/>
        <v>1698</v>
      </c>
    </row>
    <row r="92" spans="1:1022 1025:1110" x14ac:dyDescent="0.35">
      <c r="A92" s="27">
        <v>112</v>
      </c>
      <c r="B92" s="89" t="s">
        <v>41</v>
      </c>
      <c r="C92" s="91">
        <f>VLOOKUP(A92, Rankings!$A$2:$AN$129, 40, FALSE)</f>
        <v>90</v>
      </c>
      <c r="D92" s="19" t="s">
        <v>394</v>
      </c>
      <c r="I92" s="29">
        <f t="shared" si="1785"/>
        <v>12.5</v>
      </c>
      <c r="L92" s="27" t="s">
        <v>2299</v>
      </c>
      <c r="M92" s="27" t="s">
        <v>2450</v>
      </c>
      <c r="N92" s="27" t="s">
        <v>2863</v>
      </c>
      <c r="O92" s="27" t="s">
        <v>24</v>
      </c>
      <c r="P92" s="27" t="s">
        <v>24</v>
      </c>
      <c r="Q92" s="27" t="s">
        <v>3306</v>
      </c>
      <c r="R92" s="27" t="s">
        <v>24</v>
      </c>
      <c r="S92" s="27" t="s">
        <v>3649</v>
      </c>
      <c r="T92" s="27" t="s">
        <v>3763</v>
      </c>
      <c r="U92" s="27" t="s">
        <v>24</v>
      </c>
      <c r="V92" s="27" t="s">
        <v>24</v>
      </c>
      <c r="W92" s="27" t="s">
        <v>4166</v>
      </c>
      <c r="X92" s="27" t="s">
        <v>24</v>
      </c>
      <c r="Y92" s="27" t="s">
        <v>24</v>
      </c>
      <c r="Z92" s="27" t="s">
        <v>4617</v>
      </c>
      <c r="AA92" s="27" t="s">
        <v>24</v>
      </c>
      <c r="AB92" s="27" t="s">
        <v>24</v>
      </c>
      <c r="AC92" s="27" t="s">
        <v>24</v>
      </c>
      <c r="AD92" s="27" t="s">
        <v>24</v>
      </c>
      <c r="AE92" s="27" t="s">
        <v>24</v>
      </c>
      <c r="AF92" s="27" t="s">
        <v>5133</v>
      </c>
      <c r="AG92" s="27" t="s">
        <v>24</v>
      </c>
      <c r="AH92" s="27" t="s">
        <v>24</v>
      </c>
      <c r="AI92" s="27" t="s">
        <v>24</v>
      </c>
      <c r="AJ92" s="27" t="s">
        <v>24</v>
      </c>
      <c r="AK92" s="27" t="s">
        <v>24</v>
      </c>
      <c r="AL92" s="27" t="s">
        <v>5694</v>
      </c>
      <c r="AM92" s="27" t="s">
        <v>24</v>
      </c>
      <c r="AN92" s="27" t="s">
        <v>24</v>
      </c>
      <c r="AO92" s="27" t="s">
        <v>6063</v>
      </c>
      <c r="AP92" s="27" t="s">
        <v>24</v>
      </c>
      <c r="AQ92" s="27" t="s">
        <v>24</v>
      </c>
      <c r="AR92" s="27" t="s">
        <v>6308</v>
      </c>
      <c r="AS92" s="27" t="s">
        <v>24</v>
      </c>
      <c r="AT92" s="27" t="s">
        <v>24</v>
      </c>
      <c r="AU92" s="27" t="s">
        <v>6724</v>
      </c>
      <c r="AV92" s="27" t="s">
        <v>24</v>
      </c>
      <c r="AW92" s="27" t="s">
        <v>24</v>
      </c>
      <c r="AX92" s="27" t="s">
        <v>24</v>
      </c>
      <c r="AY92" s="27" t="s">
        <v>24</v>
      </c>
      <c r="AZ92" s="27" t="s">
        <v>24</v>
      </c>
      <c r="BA92" s="27" t="s">
        <v>24</v>
      </c>
      <c r="BB92" s="27" t="s">
        <v>24</v>
      </c>
      <c r="BC92" s="27" t="s">
        <v>24</v>
      </c>
      <c r="BD92" s="27" t="s">
        <v>24</v>
      </c>
      <c r="BE92" s="27" t="s">
        <v>24</v>
      </c>
      <c r="BF92" s="27" t="s">
        <v>24</v>
      </c>
      <c r="BG92" s="27" t="s">
        <v>24</v>
      </c>
      <c r="BH92" s="27" t="s">
        <v>24</v>
      </c>
      <c r="BI92" s="27" t="s">
        <v>24</v>
      </c>
      <c r="BJ92" s="27" t="s">
        <v>24</v>
      </c>
      <c r="BK92" s="27" t="s">
        <v>24</v>
      </c>
      <c r="BL92" s="27" t="s">
        <v>24</v>
      </c>
      <c r="BM92" s="27" t="s">
        <v>24</v>
      </c>
      <c r="BN92" s="27" t="s">
        <v>24</v>
      </c>
      <c r="BO92" s="27" t="s">
        <v>24</v>
      </c>
      <c r="BP92" s="27" t="s">
        <v>24</v>
      </c>
      <c r="BQ92" s="27" t="s">
        <v>24</v>
      </c>
      <c r="BR92" s="27" t="s">
        <v>24</v>
      </c>
      <c r="BS92" s="27" t="s">
        <v>24</v>
      </c>
      <c r="BT92" s="27" t="s">
        <v>24</v>
      </c>
      <c r="BU92" s="27" t="s">
        <v>24</v>
      </c>
      <c r="BV92" s="27" t="s">
        <v>24</v>
      </c>
      <c r="BW92" s="27" t="s">
        <v>24</v>
      </c>
      <c r="BX92" s="27" t="s">
        <v>24</v>
      </c>
      <c r="BY92" s="27" t="s">
        <v>24</v>
      </c>
      <c r="BZ92" s="27" t="s">
        <v>24</v>
      </c>
      <c r="CA92" s="27" t="s">
        <v>24</v>
      </c>
      <c r="CB92" s="27" t="s">
        <v>24</v>
      </c>
      <c r="CC92" s="27" t="s">
        <v>24</v>
      </c>
      <c r="CD92" s="27" t="s">
        <v>24</v>
      </c>
      <c r="CE92" s="27" t="s">
        <v>24</v>
      </c>
      <c r="CF92" s="27" t="s">
        <v>24</v>
      </c>
      <c r="CG92" s="27" t="s">
        <v>24</v>
      </c>
      <c r="CH92" s="27" t="s">
        <v>24</v>
      </c>
      <c r="CI92" s="27" t="s">
        <v>24</v>
      </c>
      <c r="CJ92" s="27" t="s">
        <v>24</v>
      </c>
      <c r="CK92" s="27" t="s">
        <v>24</v>
      </c>
      <c r="CL92" s="27" t="s">
        <v>24</v>
      </c>
      <c r="CM92" s="27" t="s">
        <v>24</v>
      </c>
      <c r="CN92" s="27" t="s">
        <v>24</v>
      </c>
      <c r="CO92" s="27" t="s">
        <v>24</v>
      </c>
      <c r="CQ92" s="28">
        <f t="shared" si="1786"/>
        <v>2</v>
      </c>
      <c r="CR92" s="28">
        <f t="shared" si="1787"/>
        <v>2</v>
      </c>
      <c r="CS92" s="28">
        <f t="shared" si="1788"/>
        <v>3</v>
      </c>
      <c r="CT92" s="28">
        <f t="shared" si="1789"/>
        <v>5</v>
      </c>
      <c r="CU92" s="28">
        <f t="shared" si="1790"/>
        <v>2</v>
      </c>
      <c r="CV92" s="28">
        <f t="shared" si="1791"/>
        <v>2</v>
      </c>
      <c r="CW92" s="28">
        <f t="shared" si="1792"/>
        <v>2</v>
      </c>
      <c r="CX92" s="28">
        <f t="shared" si="1793"/>
        <v>3</v>
      </c>
      <c r="CY92" s="28">
        <f t="shared" si="1794"/>
        <v>0</v>
      </c>
      <c r="CZ92" s="28">
        <f t="shared" si="1795"/>
        <v>0</v>
      </c>
      <c r="DA92" s="28">
        <f t="shared" si="1796"/>
        <v>0</v>
      </c>
      <c r="DB92" s="28">
        <f t="shared" si="1797"/>
        <v>0</v>
      </c>
      <c r="DC92" s="28">
        <f t="shared" si="1798"/>
        <v>0</v>
      </c>
      <c r="DD92" s="28">
        <f t="shared" si="1799"/>
        <v>0</v>
      </c>
      <c r="DE92" s="28">
        <f t="shared" si="1800"/>
        <v>0</v>
      </c>
      <c r="DF92" s="28">
        <f t="shared" si="1801"/>
        <v>1</v>
      </c>
      <c r="DG92" s="28">
        <f t="shared" si="1802"/>
        <v>0</v>
      </c>
      <c r="DH92" s="28">
        <f t="shared" si="1803"/>
        <v>0</v>
      </c>
      <c r="DI92" s="28">
        <f t="shared" si="1804"/>
        <v>0</v>
      </c>
      <c r="DJ92" s="28">
        <f t="shared" si="1805"/>
        <v>0</v>
      </c>
      <c r="DK92" s="28">
        <f t="shared" si="1806"/>
        <v>0</v>
      </c>
      <c r="DL92" s="28">
        <f t="shared" si="1807"/>
        <v>0</v>
      </c>
      <c r="DM92" s="28">
        <f t="shared" si="1808"/>
        <v>0</v>
      </c>
      <c r="DN92" s="28">
        <f t="shared" si="1809"/>
        <v>0</v>
      </c>
      <c r="DO92" s="28">
        <f t="shared" si="1810"/>
        <v>0</v>
      </c>
      <c r="DP92" s="28">
        <f t="shared" si="1811"/>
        <v>1</v>
      </c>
      <c r="DR92">
        <f t="shared" si="1812"/>
        <v>3</v>
      </c>
      <c r="DS92">
        <f t="shared" si="1813"/>
        <v>3</v>
      </c>
      <c r="DT92">
        <f t="shared" si="1814"/>
        <v>1</v>
      </c>
      <c r="DU92">
        <f t="shared" si="1815"/>
        <v>0</v>
      </c>
      <c r="DV92">
        <f t="shared" si="1816"/>
        <v>0</v>
      </c>
      <c r="DW92">
        <f t="shared" si="1817"/>
        <v>4</v>
      </c>
      <c r="DX92">
        <f t="shared" si="1818"/>
        <v>0</v>
      </c>
      <c r="DY92">
        <f t="shared" si="1819"/>
        <v>12</v>
      </c>
      <c r="DZ92">
        <f t="shared" si="1820"/>
        <v>3</v>
      </c>
      <c r="EA92">
        <f t="shared" si="1821"/>
        <v>0</v>
      </c>
      <c r="EB92">
        <f t="shared" si="1822"/>
        <v>0</v>
      </c>
      <c r="EC92">
        <f t="shared" si="1823"/>
        <v>1</v>
      </c>
      <c r="ED92">
        <f t="shared" si="1824"/>
        <v>0</v>
      </c>
      <c r="EE92">
        <f t="shared" si="1825"/>
        <v>0</v>
      </c>
      <c r="EF92">
        <f t="shared" si="1826"/>
        <v>4</v>
      </c>
      <c r="EG92">
        <f t="shared" si="1827"/>
        <v>0</v>
      </c>
      <c r="EH92">
        <f t="shared" si="1828"/>
        <v>0</v>
      </c>
      <c r="EI92">
        <f t="shared" si="1829"/>
        <v>0</v>
      </c>
      <c r="EJ92">
        <f t="shared" si="1830"/>
        <v>0</v>
      </c>
      <c r="EK92">
        <f t="shared" si="1831"/>
        <v>0</v>
      </c>
      <c r="EL92">
        <f t="shared" si="1832"/>
        <v>4</v>
      </c>
      <c r="EM92">
        <f t="shared" si="1833"/>
        <v>0</v>
      </c>
      <c r="EN92">
        <f t="shared" si="1834"/>
        <v>0</v>
      </c>
      <c r="EO92">
        <f t="shared" si="1835"/>
        <v>0</v>
      </c>
      <c r="EP92">
        <f t="shared" si="1836"/>
        <v>0</v>
      </c>
      <c r="EQ92">
        <f t="shared" si="1837"/>
        <v>0</v>
      </c>
      <c r="ER92">
        <f t="shared" si="1838"/>
        <v>4</v>
      </c>
      <c r="ES92">
        <f t="shared" si="1839"/>
        <v>0</v>
      </c>
      <c r="ET92">
        <f t="shared" si="1840"/>
        <v>0</v>
      </c>
      <c r="EU92">
        <f t="shared" si="1841"/>
        <v>2</v>
      </c>
      <c r="EV92">
        <f t="shared" si="1842"/>
        <v>0</v>
      </c>
      <c r="EW92">
        <f t="shared" si="1843"/>
        <v>0</v>
      </c>
      <c r="EX92">
        <f t="shared" si="1844"/>
        <v>2</v>
      </c>
      <c r="EY92">
        <f t="shared" si="1845"/>
        <v>0</v>
      </c>
      <c r="EZ92">
        <f t="shared" si="1846"/>
        <v>0</v>
      </c>
      <c r="FA92">
        <f t="shared" si="1847"/>
        <v>4</v>
      </c>
      <c r="FB92">
        <f t="shared" si="1848"/>
        <v>0</v>
      </c>
      <c r="FC92">
        <f t="shared" si="1849"/>
        <v>0</v>
      </c>
      <c r="FD92">
        <f t="shared" si="1850"/>
        <v>0</v>
      </c>
      <c r="FE92">
        <f t="shared" si="1851"/>
        <v>0</v>
      </c>
      <c r="FF92">
        <f t="shared" si="1852"/>
        <v>0</v>
      </c>
      <c r="FG92">
        <f t="shared" si="1853"/>
        <v>0</v>
      </c>
      <c r="FH92">
        <f t="shared" si="1854"/>
        <v>0</v>
      </c>
      <c r="FI92">
        <f t="shared" si="1855"/>
        <v>0</v>
      </c>
      <c r="FJ92">
        <f t="shared" si="1856"/>
        <v>0</v>
      </c>
      <c r="FK92">
        <f t="shared" si="1857"/>
        <v>0</v>
      </c>
      <c r="FL92">
        <f t="shared" si="1858"/>
        <v>0</v>
      </c>
      <c r="FM92">
        <f t="shared" si="1859"/>
        <v>0</v>
      </c>
      <c r="FN92">
        <f t="shared" si="1860"/>
        <v>0</v>
      </c>
      <c r="FO92">
        <f t="shared" si="1861"/>
        <v>0</v>
      </c>
      <c r="FP92">
        <f t="shared" si="1862"/>
        <v>0</v>
      </c>
      <c r="FQ92">
        <f t="shared" si="1863"/>
        <v>0</v>
      </c>
      <c r="FR92">
        <f t="shared" si="1864"/>
        <v>0</v>
      </c>
      <c r="FS92">
        <f t="shared" si="1865"/>
        <v>0</v>
      </c>
      <c r="FT92">
        <f t="shared" si="1866"/>
        <v>0</v>
      </c>
      <c r="FU92">
        <f t="shared" si="1867"/>
        <v>0</v>
      </c>
      <c r="FV92">
        <f t="shared" si="1868"/>
        <v>0</v>
      </c>
      <c r="FW92">
        <f t="shared" si="1869"/>
        <v>0</v>
      </c>
      <c r="FX92">
        <f t="shared" si="1870"/>
        <v>0</v>
      </c>
      <c r="FY92">
        <f t="shared" si="1871"/>
        <v>0</v>
      </c>
      <c r="FZ92">
        <f t="shared" si="1872"/>
        <v>0</v>
      </c>
      <c r="GA92">
        <f t="shared" si="1873"/>
        <v>0</v>
      </c>
      <c r="GB92">
        <f t="shared" si="1874"/>
        <v>0</v>
      </c>
      <c r="GC92">
        <f t="shared" si="1875"/>
        <v>0</v>
      </c>
      <c r="GD92">
        <f t="shared" si="1876"/>
        <v>0</v>
      </c>
      <c r="GE92">
        <f t="shared" si="1877"/>
        <v>0</v>
      </c>
      <c r="GF92">
        <f t="shared" si="1878"/>
        <v>0</v>
      </c>
      <c r="GG92">
        <f t="shared" si="1879"/>
        <v>0</v>
      </c>
      <c r="GH92">
        <f t="shared" si="1880"/>
        <v>0</v>
      </c>
      <c r="GI92">
        <f t="shared" si="1881"/>
        <v>0</v>
      </c>
      <c r="GJ92">
        <f t="shared" si="1882"/>
        <v>0</v>
      </c>
      <c r="GK92">
        <f t="shared" si="1883"/>
        <v>0</v>
      </c>
      <c r="GL92">
        <f t="shared" si="1884"/>
        <v>0</v>
      </c>
      <c r="GM92">
        <f t="shared" si="1885"/>
        <v>0</v>
      </c>
      <c r="GN92">
        <f t="shared" si="1886"/>
        <v>0</v>
      </c>
      <c r="GO92">
        <f t="shared" si="1887"/>
        <v>0</v>
      </c>
      <c r="GP92">
        <f t="shared" si="1888"/>
        <v>0</v>
      </c>
      <c r="GQ92">
        <f t="shared" si="1889"/>
        <v>0</v>
      </c>
      <c r="GR92">
        <f t="shared" si="1890"/>
        <v>0</v>
      </c>
      <c r="GS92">
        <f t="shared" si="1891"/>
        <v>0</v>
      </c>
      <c r="GT92">
        <f t="shared" si="1892"/>
        <v>0</v>
      </c>
      <c r="GU92">
        <f t="shared" si="1893"/>
        <v>0</v>
      </c>
      <c r="GW92" s="28">
        <f t="shared" si="1894"/>
        <v>5.488182683482334</v>
      </c>
      <c r="GX92" s="28">
        <f t="shared" si="1895"/>
        <v>0</v>
      </c>
      <c r="GY92" s="28">
        <f t="shared" si="1896"/>
        <v>0.33365094160577863</v>
      </c>
      <c r="GZ92" s="28">
        <f t="shared" si="1897"/>
        <v>0</v>
      </c>
      <c r="HA92" s="28">
        <f t="shared" si="1898"/>
        <v>0</v>
      </c>
      <c r="HB92" s="28">
        <f t="shared" si="1899"/>
        <v>5.6550081542852233</v>
      </c>
      <c r="HC92" s="28">
        <f t="shared" si="1900"/>
        <v>0.43212876658512389</v>
      </c>
      <c r="HE92">
        <f>IFERROR(VLOOKUP(_xlfn.NUMBERVALUE(MID(L92, SEARCH("!", L92)+1, SEARCH("+", L92)-SEARCH("!", L92)-1)), Rankings!$A$2:$BK$129, 63, FALSE),0)</f>
        <v>0.29274247393212427</v>
      </c>
      <c r="HF92">
        <f>IFERROR(VLOOKUP(_xlfn.NUMBERVALUE(MID(M92, SEARCH("!", M92)+1, SEARCH("+", M92)-SEARCH("!", M92)-1)), Rankings!$A$2:$BK$129, 63, FALSE),0)</f>
        <v>0.13381089047003955</v>
      </c>
      <c r="HG92">
        <f>IFERROR(VLOOKUP(_xlfn.NUMBERVALUE(MID(N92, SEARCH("!", N92)+1, SEARCH("+", N92)-SEARCH("!", N92)-1)), Rankings!$A$2:$BK$129, 63, FALSE),0)</f>
        <v>0.2146882130122317</v>
      </c>
      <c r="HH92">
        <f>IFERROR(VLOOKUP(_xlfn.NUMBERVALUE(MID(O92, SEARCH("!", O92)+1, SEARCH("+", O92)-SEARCH("!", O92)-1)), Rankings!$A$2:$BK$129, 63, FALSE),0)</f>
        <v>0</v>
      </c>
      <c r="HI92">
        <f>IFERROR(VLOOKUP(_xlfn.NUMBERVALUE(MID(P92, SEARCH("!", P92)+1, SEARCH("+", P92)-SEARCH("!", P92)-1)), Rankings!$A$2:$BK$129, 63, FALSE),0)</f>
        <v>0</v>
      </c>
      <c r="HJ92">
        <f>IFERROR(VLOOKUP(_xlfn.NUMBERVALUE(MID(Q92, SEARCH("!", Q92)+1, SEARCH("+", Q92)-SEARCH("!", Q92)-1)), Rankings!$A$2:$BK$129, 63, FALSE),0)</f>
        <v>0.79780442836869991</v>
      </c>
      <c r="HK92">
        <f>IFERROR(VLOOKUP(_xlfn.NUMBERVALUE(MID(R92, SEARCH("!", R92)+1, SEARCH("+", R92)-SEARCH("!", R92)-1)), Rankings!$A$2:$BK$129, 63, FALSE),0)</f>
        <v>0</v>
      </c>
      <c r="HL92">
        <f>IFERROR(VLOOKUP(_xlfn.NUMBERVALUE(MID(S92, SEARCH("!", S92)+1, SEARCH("+", S92)-SEARCH("!", S92)-1)), Rankings!$A$2:$BK$129, 63, FALSE),0)</f>
        <v>0.33365094160577863</v>
      </c>
      <c r="HM92">
        <f>IFERROR(VLOOKUP(_xlfn.NUMBERVALUE(MID(T92, SEARCH("!", T92)+1, SEARCH("+", T92)-SEARCH("!", T92)-1)), Rankings!$A$2:$BK$129, 63, FALSE),0)</f>
        <v>0.1959176067011843</v>
      </c>
      <c r="HN92">
        <f>IFERROR(VLOOKUP(_xlfn.NUMBERVALUE(MID(U92, SEARCH("!", U92)+1, SEARCH("+", U92)-SEARCH("!", U92)-1)), Rankings!$A$2:$BK$129, 63, FALSE),0)</f>
        <v>0</v>
      </c>
      <c r="HO92">
        <f>IFERROR(VLOOKUP(_xlfn.NUMBERVALUE(MID(V92, SEARCH("!", V92)+1, SEARCH("+", V92)-SEARCH("!", V92)-1)), Rankings!$A$2:$BK$129, 63, FALSE),0)</f>
        <v>0</v>
      </c>
      <c r="HP92">
        <f>IFERROR(VLOOKUP(_xlfn.NUMBERVALUE(MID(W92, SEARCH("!", W92)+1, SEARCH("+", W92)-SEARCH("!", W92)-1)), Rankings!$A$2:$BK$129, 63, FALSE),0)</f>
        <v>0.27055526979863026</v>
      </c>
      <c r="HQ92">
        <f>IFERROR(VLOOKUP(_xlfn.NUMBERVALUE(MID(X92, SEARCH("!", X92)+1, SEARCH("+", X92)-SEARCH("!", X92)-1)), Rankings!$A$2:$BK$129, 63, FALSE),0)</f>
        <v>0</v>
      </c>
      <c r="HR92">
        <f>IFERROR(VLOOKUP(_xlfn.NUMBERVALUE(MID(Y92, SEARCH("!", Y92)+1, SEARCH("+", Y92)-SEARCH("!", Y92)-1)), Rankings!$A$2:$BK$129, 63, FALSE),0)</f>
        <v>0</v>
      </c>
      <c r="HS92">
        <f>IFERROR(VLOOKUP(_xlfn.NUMBERVALUE(MID(Z92, SEARCH("!", Z92)+1, SEARCH("+", Z92)-SEARCH("!", Z92)-1)), Rankings!$A$2:$BK$129, 63, FALSE),0)</f>
        <v>0.62696833856605805</v>
      </c>
      <c r="HT92">
        <f>IFERROR(VLOOKUP(_xlfn.NUMBERVALUE(MID(AA92, SEARCH("!", AA92)+1, SEARCH("+", AA92)-SEARCH("!", AA92)-1)), Rankings!$A$2:$BK$129, 63, FALSE),0)</f>
        <v>0</v>
      </c>
      <c r="HU92">
        <f>IFERROR(VLOOKUP(_xlfn.NUMBERVALUE(MID(AB92, SEARCH("!", AB92)+1, SEARCH("+", AB92)-SEARCH("!", AB92)-1)), Rankings!$A$2:$BK$129, 63, FALSE),0)</f>
        <v>0</v>
      </c>
      <c r="HV92">
        <f>IFERROR(VLOOKUP(_xlfn.NUMBERVALUE(MID(AC92, SEARCH("!", AC92)+1, SEARCH("+", AC92)-SEARCH("!", AC92)-1)), Rankings!$A$2:$BK$129, 63, FALSE),0)</f>
        <v>0</v>
      </c>
      <c r="HW92">
        <f>IFERROR(VLOOKUP(_xlfn.NUMBERVALUE(MID(AD92, SEARCH("!", AD92)+1, SEARCH("+", AD92)-SEARCH("!", AD92)-1)), Rankings!$A$2:$BK$129, 63, FALSE),0)</f>
        <v>0</v>
      </c>
      <c r="HX92">
        <f>IFERROR(VLOOKUP(_xlfn.NUMBERVALUE(MID(AE92, SEARCH("!", AE92)+1, SEARCH("+", AE92)-SEARCH("!", AE92)-1)), Rankings!$A$2:$BK$129, 63, FALSE),0)</f>
        <v>0</v>
      </c>
      <c r="HY92">
        <f>IFERROR(VLOOKUP(_xlfn.NUMBERVALUE(MID(AF92, SEARCH("!", AF92)+1, SEARCH("+", AF92)-SEARCH("!", AF92)-1)), Rankings!$A$2:$BK$129, 63, FALSE),0)</f>
        <v>0.60530174914633528</v>
      </c>
      <c r="HZ92">
        <f>IFERROR(VLOOKUP(_xlfn.NUMBERVALUE(MID(AG92, SEARCH("!", AG92)+1, SEARCH("+", AG92)-SEARCH("!", AG92)-1)), Rankings!$A$2:$BK$129, 63, FALSE),0)</f>
        <v>0</v>
      </c>
      <c r="IA92">
        <f>IFERROR(VLOOKUP(_xlfn.NUMBERVALUE(MID(AH92, SEARCH("!", AH92)+1, SEARCH("+", AH92)-SEARCH("!", AH92)-1)), Rankings!$A$2:$BK$129, 63, FALSE),0)</f>
        <v>0</v>
      </c>
      <c r="IB92">
        <f>IFERROR(VLOOKUP(_xlfn.NUMBERVALUE(MID(AI92, SEARCH("!", AI92)+1, SEARCH("+", AI92)-SEARCH("!", AI92)-1)), Rankings!$A$2:$BK$129, 63, FALSE),0)</f>
        <v>0</v>
      </c>
      <c r="IC92">
        <f>IFERROR(VLOOKUP(_xlfn.NUMBERVALUE(MID(AJ92, SEARCH("!", AJ92)+1, SEARCH("+", AJ92)-SEARCH("!", AJ92)-1)), Rankings!$A$2:$BK$129, 63, FALSE),0)</f>
        <v>0</v>
      </c>
      <c r="ID92">
        <f>IFERROR(VLOOKUP(_xlfn.NUMBERVALUE(MID(AK92, SEARCH("!", AK92)+1, SEARCH("+", AK92)-SEARCH("!", AK92)-1)), Rankings!$A$2:$BK$129, 63, FALSE),0)</f>
        <v>0</v>
      </c>
      <c r="IE92">
        <f>IFERROR(VLOOKUP(_xlfn.NUMBERVALUE(MID(AL92, SEARCH("!", AL92)+1, SEARCH("+", AL92)-SEARCH("!", AL92)-1)), Rankings!$A$2:$BK$129, 63, FALSE),0)</f>
        <v>0.58016529379212656</v>
      </c>
      <c r="IF92">
        <f>IFERROR(VLOOKUP(_xlfn.NUMBERVALUE(MID(AM92, SEARCH("!", AM92)+1, SEARCH("+", AM92)-SEARCH("!", AM92)-1)), Rankings!$A$2:$BK$129, 63, FALSE),0)</f>
        <v>0</v>
      </c>
      <c r="IG92">
        <f>IFERROR(VLOOKUP(_xlfn.NUMBERVALUE(MID(AN92, SEARCH("!", AN92)+1, SEARCH("+", AN92)-SEARCH("!", AN92)-1)), Rankings!$A$2:$BK$129, 63, FALSE),0)</f>
        <v>0</v>
      </c>
      <c r="IH92">
        <f>IFERROR(VLOOKUP(_xlfn.NUMBERVALUE(MID(AO92, SEARCH("!", AO92)+1, SEARCH("+", AO92)-SEARCH("!", AO92)-1)), Rankings!$A$2:$BK$129, 63, FALSE),0)</f>
        <v>0.59685324237275783</v>
      </c>
      <c r="II92">
        <f>IFERROR(VLOOKUP(_xlfn.NUMBERVALUE(MID(AP92, SEARCH("!", AP92)+1, SEARCH("+", AP92)-SEARCH("!", AP92)-1)), Rankings!$A$2:$BK$129, 63, FALSE),0)</f>
        <v>0</v>
      </c>
      <c r="IJ92">
        <f>IFERROR(VLOOKUP(_xlfn.NUMBERVALUE(MID(AQ92, SEARCH("!", AQ92)+1, SEARCH("+", AQ92)-SEARCH("!", AQ92)-1)), Rankings!$A$2:$BK$129, 63, FALSE),0)</f>
        <v>0</v>
      </c>
      <c r="IK92">
        <f>IFERROR(VLOOKUP(_xlfn.NUMBERVALUE(MID(AR92, SEARCH("!", AR92)+1, SEARCH("+", AR92)-SEARCH("!", AR92)-1)), Rankings!$A$2:$BK$129, 63, FALSE),0)</f>
        <v>0.3239042986229444</v>
      </c>
      <c r="IL92">
        <f>IFERROR(VLOOKUP(_xlfn.NUMBERVALUE(MID(AS92, SEARCH("!", AS92)+1, SEARCH("+", AS92)-SEARCH("!", AS92)-1)), Rankings!$A$2:$BK$129, 63, FALSE),0)</f>
        <v>0</v>
      </c>
      <c r="IM92">
        <f>IFERROR(VLOOKUP(_xlfn.NUMBERVALUE(MID(AT92, SEARCH("!", AT92)+1, SEARCH("+", AT92)-SEARCH("!", AT92)-1)), Rankings!$A$2:$BK$129, 63, FALSE),0)</f>
        <v>0</v>
      </c>
      <c r="IN92">
        <f>IFERROR(VLOOKUP(_xlfn.NUMBERVALUE(MID(AU92, SEARCH("!", AU92)+1, SEARCH("+", AU92)-SEARCH("!", AU92)-1)), Rankings!$A$2:$BK$129, 63, FALSE),0)</f>
        <v>0.84947087869920124</v>
      </c>
      <c r="IO92">
        <f>IFERROR(VLOOKUP(_xlfn.NUMBERVALUE(MID(AV92, SEARCH("!", AV92)+1, SEARCH("+", AV92)-SEARCH("!", AV92)-1)), Rankings!$A$2:$BK$129, 63, FALSE),0)</f>
        <v>0</v>
      </c>
      <c r="IP92">
        <f>IFERROR(VLOOKUP(_xlfn.NUMBERVALUE(MID(AW92, SEARCH("!", AW92)+1, SEARCH("+", AW92)-SEARCH("!", AW92)-1)), Rankings!$A$2:$BK$129, 63, FALSE),0)</f>
        <v>0</v>
      </c>
      <c r="IQ92">
        <f>IFERROR(VLOOKUP(_xlfn.NUMBERVALUE(MID(AX92, SEARCH("!", AX92)+1, SEARCH("+", AX92)-SEARCH("!", AX92)-1)), Rankings!$A$2:$BK$129, 63, FALSE),0)</f>
        <v>0</v>
      </c>
      <c r="IR92">
        <f>IFERROR(VLOOKUP(_xlfn.NUMBERVALUE(MID(AY92, SEARCH("!", AY92)+1, SEARCH("+", AY92)-SEARCH("!", AY92)-1)), Rankings!$A$2:$BK$129, 63, FALSE),0)</f>
        <v>0</v>
      </c>
      <c r="IS92">
        <f>IFERROR(VLOOKUP(_xlfn.NUMBERVALUE(MID(AZ92, SEARCH("!", AZ92)+1, SEARCH("+", AZ92)-SEARCH("!", AZ92)-1)), Rankings!$A$2:$BK$129, 63, FALSE),0)</f>
        <v>0</v>
      </c>
      <c r="IT92">
        <f>IFERROR(VLOOKUP(_xlfn.NUMBERVALUE(MID(BA92, SEARCH("!", BA92)+1, SEARCH("+", BA92)-SEARCH("!", BA92)-1)), Rankings!$A$2:$BK$129, 63, FALSE),0)</f>
        <v>0</v>
      </c>
      <c r="IU92">
        <f>IFERROR(VLOOKUP(_xlfn.NUMBERVALUE(MID(BB92, SEARCH("!", BB92)+1, SEARCH("+", BB92)-SEARCH("!", BB92)-1)), Rankings!$A$2:$BK$129, 63, FALSE),0)</f>
        <v>0</v>
      </c>
      <c r="IV92">
        <f>IFERROR(VLOOKUP(_xlfn.NUMBERVALUE(MID(BC92, SEARCH("!", BC92)+1, SEARCH("+", BC92)-SEARCH("!", BC92)-1)), Rankings!$A$2:$BK$129, 63, FALSE),0)</f>
        <v>0</v>
      </c>
      <c r="IW92">
        <f>IFERROR(VLOOKUP(_xlfn.NUMBERVALUE(MID(BD92, SEARCH("!", BD92)+1, SEARCH("+", BD92)-SEARCH("!", BD92)-1)), Rankings!$A$2:$BK$129, 63, FALSE),0)</f>
        <v>0</v>
      </c>
      <c r="IX92">
        <f>IFERROR(VLOOKUP(_xlfn.NUMBERVALUE(MID(BE92, SEARCH("!", BE92)+1, SEARCH("+", BE92)-SEARCH("!", BE92)-1)), Rankings!$A$2:$BK$129, 63, FALSE),0)</f>
        <v>0</v>
      </c>
      <c r="IY92">
        <f>IFERROR(VLOOKUP(_xlfn.NUMBERVALUE(MID(BF92, SEARCH("!", BF92)+1, SEARCH("+", BF92)-SEARCH("!", BF92)-1)), Rankings!$A$2:$BK$129, 63, FALSE),0)</f>
        <v>0</v>
      </c>
      <c r="IZ92">
        <f>IFERROR(VLOOKUP(_xlfn.NUMBERVALUE(MID(BG92, SEARCH("!", BG92)+1, SEARCH("+", BG92)-SEARCH("!", BG92)-1)), Rankings!$A$2:$BK$129, 63, FALSE),0)</f>
        <v>0</v>
      </c>
      <c r="JA92">
        <f>IFERROR(VLOOKUP(_xlfn.NUMBERVALUE(MID(BH92, SEARCH("!", BH92)+1, SEARCH("+", BH92)-SEARCH("!", BH92)-1)), Rankings!$A$2:$BK$129, 63, FALSE),0)</f>
        <v>0</v>
      </c>
      <c r="JB92">
        <f>IFERROR(VLOOKUP(_xlfn.NUMBERVALUE(MID(BI92, SEARCH("!", BI92)+1, SEARCH("+", BI92)-SEARCH("!", BI92)-1)), Rankings!$A$2:$BK$129, 63, FALSE),0)</f>
        <v>0</v>
      </c>
      <c r="JC92">
        <f>IFERROR(VLOOKUP(_xlfn.NUMBERVALUE(MID(BJ92, SEARCH("!", BJ92)+1, SEARCH("+", BJ92)-SEARCH("!", BJ92)-1)), Rankings!$A$2:$BK$129, 63, FALSE),0)</f>
        <v>0</v>
      </c>
      <c r="JD92">
        <f>IFERROR(VLOOKUP(_xlfn.NUMBERVALUE(MID(BK92, SEARCH("!", BK92)+1, SEARCH("+", BK92)-SEARCH("!", BK92)-1)), Rankings!$A$2:$BK$129, 63, FALSE),0)</f>
        <v>0</v>
      </c>
      <c r="JE92">
        <f>IFERROR(VLOOKUP(_xlfn.NUMBERVALUE(MID(BL92, SEARCH("!", BL92)+1, SEARCH("+", BL92)-SEARCH("!", BL92)-1)), Rankings!$A$2:$BK$129, 63, FALSE),0)</f>
        <v>0</v>
      </c>
      <c r="JF92">
        <f>IFERROR(VLOOKUP(_xlfn.NUMBERVALUE(MID(BM92, SEARCH("!", BM92)+1, SEARCH("+", BM92)-SEARCH("!", BM92)-1)), Rankings!$A$2:$BK$129, 63, FALSE),0)</f>
        <v>0</v>
      </c>
      <c r="JG92">
        <f>IFERROR(VLOOKUP(_xlfn.NUMBERVALUE(MID(BN92, SEARCH("!", BN92)+1, SEARCH("+", BN92)-SEARCH("!", BN92)-1)), Rankings!$A$2:$BK$129, 63, FALSE),0)</f>
        <v>0</v>
      </c>
      <c r="JH92">
        <f>IFERROR(VLOOKUP(_xlfn.NUMBERVALUE(MID(BO92, SEARCH("!", BO92)+1, SEARCH("+", BO92)-SEARCH("!", BO92)-1)), Rankings!$A$2:$BK$129, 63, FALSE),0)</f>
        <v>0</v>
      </c>
      <c r="JI92">
        <f>IFERROR(VLOOKUP(_xlfn.NUMBERVALUE(MID(BP92, SEARCH("!", BP92)+1, SEARCH("+", BP92)-SEARCH("!", BP92)-1)), Rankings!$A$2:$BK$129, 63, FALSE),0)</f>
        <v>0</v>
      </c>
      <c r="JJ92">
        <f>IFERROR(VLOOKUP(_xlfn.NUMBERVALUE(MID(BQ92, SEARCH("!", BQ92)+1, SEARCH("+", BQ92)-SEARCH("!", BQ92)-1)), Rankings!$A$2:$BK$129, 63, FALSE),0)</f>
        <v>0</v>
      </c>
      <c r="JK92">
        <f>IFERROR(VLOOKUP(_xlfn.NUMBERVALUE(MID(BR92, SEARCH("!", BR92)+1, SEARCH("+", BR92)-SEARCH("!", BR92)-1)), Rankings!$A$2:$BK$129, 63, FALSE),0)</f>
        <v>0</v>
      </c>
      <c r="JL92">
        <f>IFERROR(VLOOKUP(_xlfn.NUMBERVALUE(MID(BS92, SEARCH("!", BS92)+1, SEARCH("+", BS92)-SEARCH("!", BS92)-1)), Rankings!$A$2:$BK$129, 63, FALSE),0)</f>
        <v>0</v>
      </c>
      <c r="JM92">
        <f>IFERROR(VLOOKUP(_xlfn.NUMBERVALUE(MID(BT92, SEARCH("!", BT92)+1, SEARCH("+", BT92)-SEARCH("!", BT92)-1)), Rankings!$A$2:$BK$129, 63, FALSE),0)</f>
        <v>0</v>
      </c>
      <c r="JN92">
        <f>IFERROR(VLOOKUP(_xlfn.NUMBERVALUE(MID(BU92, SEARCH("!", BU92)+1, SEARCH("+", BU92)-SEARCH("!", BU92)-1)), Rankings!$A$2:$BK$129, 63, FALSE),0)</f>
        <v>0</v>
      </c>
      <c r="JO92">
        <f>IFERROR(VLOOKUP(_xlfn.NUMBERVALUE(MID(BV92, SEARCH("!", BV92)+1, SEARCH("+", BV92)-SEARCH("!", BV92)-1)), Rankings!$A$2:$BK$129, 63, FALSE),0)</f>
        <v>0</v>
      </c>
      <c r="JP92">
        <f>IFERROR(VLOOKUP(_xlfn.NUMBERVALUE(MID(BW92, SEARCH("!", BW92)+1, SEARCH("+", BW92)-SEARCH("!", BW92)-1)), Rankings!$A$2:$BK$129, 63, FALSE),0)</f>
        <v>0</v>
      </c>
      <c r="JQ92">
        <f>IFERROR(VLOOKUP(_xlfn.NUMBERVALUE(MID(BX92, SEARCH("!", BX92)+1, SEARCH("+", BX92)-SEARCH("!", BX92)-1)), Rankings!$A$2:$BK$129, 63, FALSE),0)</f>
        <v>0</v>
      </c>
      <c r="JR92">
        <f>IFERROR(VLOOKUP(_xlfn.NUMBERVALUE(MID(BY92, SEARCH("!", BY92)+1, SEARCH("+", BY92)-SEARCH("!", BY92)-1)), Rankings!$A$2:$BK$129, 63, FALSE),0)</f>
        <v>0</v>
      </c>
      <c r="JS92">
        <f>IFERROR(VLOOKUP(_xlfn.NUMBERVALUE(MID(BZ92, SEARCH("!", BZ92)+1, SEARCH("+", BZ92)-SEARCH("!", BZ92)-1)), Rankings!$A$2:$BK$129, 63, FALSE),0)</f>
        <v>0</v>
      </c>
      <c r="JT92">
        <f>IFERROR(VLOOKUP(_xlfn.NUMBERVALUE(MID(CA92, SEARCH("!", CA92)+1, SEARCH("+", CA92)-SEARCH("!", CA92)-1)), Rankings!$A$2:$BK$129, 63, FALSE),0)</f>
        <v>0</v>
      </c>
      <c r="JU92">
        <f>IFERROR(VLOOKUP(_xlfn.NUMBERVALUE(MID(CB92, SEARCH("!", CB92)+1, SEARCH("+", CB92)-SEARCH("!", CB92)-1)), Rankings!$A$2:$BK$129, 63, FALSE),0)</f>
        <v>0</v>
      </c>
      <c r="JV92">
        <f>IFERROR(VLOOKUP(_xlfn.NUMBERVALUE(MID(CC92, SEARCH("!", CC92)+1, SEARCH("+", CC92)-SEARCH("!", CC92)-1)), Rankings!$A$2:$BK$129, 63, FALSE),0)</f>
        <v>0</v>
      </c>
      <c r="JW92">
        <f>IFERROR(VLOOKUP(_xlfn.NUMBERVALUE(MID(CD92, SEARCH("!", CD92)+1, SEARCH("+", CD92)-SEARCH("!", CD92)-1)), Rankings!$A$2:$BK$129, 63, FALSE),0)</f>
        <v>0</v>
      </c>
      <c r="JX92">
        <f>IFERROR(VLOOKUP(_xlfn.NUMBERVALUE(MID(CE92, SEARCH("!", CE92)+1, SEARCH("+", CE92)-SEARCH("!", CE92)-1)), Rankings!$A$2:$BK$129, 63, FALSE),0)</f>
        <v>0</v>
      </c>
      <c r="JY92">
        <f>IFERROR(VLOOKUP(_xlfn.NUMBERVALUE(MID(CF92, SEARCH("!", CF92)+1, SEARCH("+", CF92)-SEARCH("!", CF92)-1)), Rankings!$A$2:$BK$129, 63, FALSE),0)</f>
        <v>0</v>
      </c>
      <c r="JZ92">
        <f>IFERROR(VLOOKUP(_xlfn.NUMBERVALUE(MID(CG92, SEARCH("!", CG92)+1, SEARCH("+", CG92)-SEARCH("!", CG92)-1)), Rankings!$A$2:$BK$129, 63, FALSE),0)</f>
        <v>0</v>
      </c>
      <c r="KA92">
        <f>IFERROR(VLOOKUP(_xlfn.NUMBERVALUE(MID(CH92, SEARCH("!", CH92)+1, SEARCH("+", CH92)-SEARCH("!", CH92)-1)), Rankings!$A$2:$BK$129, 63, FALSE),0)</f>
        <v>0</v>
      </c>
      <c r="KB92">
        <f>IFERROR(VLOOKUP(_xlfn.NUMBERVALUE(MID(CI92, SEARCH("!", CI92)+1, SEARCH("+", CI92)-SEARCH("!", CI92)-1)), Rankings!$A$2:$BK$129, 63, FALSE),0)</f>
        <v>0</v>
      </c>
      <c r="KC92">
        <f>IFERROR(VLOOKUP(_xlfn.NUMBERVALUE(MID(CJ92, SEARCH("!", CJ92)+1, SEARCH("+", CJ92)-SEARCH("!", CJ92)-1)), Rankings!$A$2:$BK$129, 63, FALSE),0)</f>
        <v>0</v>
      </c>
      <c r="KD92">
        <f>IFERROR(VLOOKUP(_xlfn.NUMBERVALUE(MID(CK92, SEARCH("!", CK92)+1, SEARCH("+", CK92)-SEARCH("!", CK92)-1)), Rankings!$A$2:$BK$129, 63, FALSE),0)</f>
        <v>0</v>
      </c>
      <c r="KE92">
        <f>IFERROR(VLOOKUP(_xlfn.NUMBERVALUE(MID(CL92, SEARCH("!", CL92)+1, SEARCH("+", CL92)-SEARCH("!", CL92)-1)), Rankings!$A$2:$BK$129, 63, FALSE),0)</f>
        <v>0</v>
      </c>
      <c r="KF92">
        <f>IFERROR(VLOOKUP(_xlfn.NUMBERVALUE(MID(CM92, SEARCH("!", CM92)+1, SEARCH("+", CM92)-SEARCH("!", CM92)-1)), Rankings!$A$2:$BK$129, 63, FALSE),0)</f>
        <v>0</v>
      </c>
      <c r="KG92">
        <f>IFERROR(VLOOKUP(_xlfn.NUMBERVALUE(MID(CN92, SEARCH("!", CN92)+1, SEARCH("+", CN92)-SEARCH("!", CN92)-1)), Rankings!$A$2:$BK$129, 63, FALSE),0)</f>
        <v>0</v>
      </c>
      <c r="KH92">
        <f>IFERROR(VLOOKUP(_xlfn.NUMBERVALUE(MID(CO92, SEARCH("!", CO92)+1, SEARCH("+", CO92)-SEARCH("!", CO92)-1)), Rankings!$A$2:$BK$129, 63, FALSE),0)</f>
        <v>0</v>
      </c>
      <c r="KJ92" s="28">
        <f t="shared" si="1901"/>
        <v>212</v>
      </c>
      <c r="KK92" s="28">
        <f t="shared" si="1902"/>
        <v>0</v>
      </c>
      <c r="KL92" s="28">
        <f t="shared" si="1903"/>
        <v>9</v>
      </c>
      <c r="KM92" s="28">
        <f t="shared" si="1904"/>
        <v>0</v>
      </c>
      <c r="KN92" s="28">
        <f t="shared" si="1905"/>
        <v>0</v>
      </c>
      <c r="KO92" s="28">
        <f t="shared" si="1906"/>
        <v>162</v>
      </c>
      <c r="KP92" s="28">
        <f t="shared" si="1907"/>
        <v>216.5</v>
      </c>
      <c r="KQ92" s="28">
        <f t="shared" si="1908"/>
        <v>162</v>
      </c>
      <c r="KS92" s="27" t="str">
        <f t="shared" si="1909"/>
        <v>24</v>
      </c>
      <c r="KT92" s="27" t="str">
        <f t="shared" si="1910"/>
        <v>22</v>
      </c>
      <c r="KU92" s="27" t="str">
        <f t="shared" si="1911"/>
        <v>27</v>
      </c>
      <c r="KV92" s="27">
        <f t="shared" si="1912"/>
        <v>0</v>
      </c>
      <c r="KW92" s="27">
        <f t="shared" si="1913"/>
        <v>0</v>
      </c>
      <c r="KX92" s="27" t="str">
        <f t="shared" si="1914"/>
        <v>17</v>
      </c>
      <c r="KY92" s="27">
        <f t="shared" si="1915"/>
        <v>0</v>
      </c>
      <c r="KZ92" s="27" t="str">
        <f t="shared" si="1916"/>
        <v>9</v>
      </c>
      <c r="LA92" s="27" t="str">
        <f t="shared" si="1917"/>
        <v>21</v>
      </c>
      <c r="LB92" s="27">
        <f t="shared" si="1918"/>
        <v>0</v>
      </c>
      <c r="LC92" s="27">
        <f t="shared" si="1919"/>
        <v>0</v>
      </c>
      <c r="LD92" s="27" t="str">
        <f t="shared" si="1920"/>
        <v>26</v>
      </c>
      <c r="LE92" s="27">
        <f t="shared" si="1921"/>
        <v>0</v>
      </c>
      <c r="LF92" s="27">
        <f t="shared" si="1922"/>
        <v>0</v>
      </c>
      <c r="LG92" s="27" t="str">
        <f t="shared" si="1923"/>
        <v>12</v>
      </c>
      <c r="LH92" s="27">
        <f t="shared" si="1924"/>
        <v>0</v>
      </c>
      <c r="LI92" s="27">
        <f t="shared" si="1925"/>
        <v>0</v>
      </c>
      <c r="LJ92" s="27">
        <f t="shared" si="1926"/>
        <v>0</v>
      </c>
      <c r="LK92" s="27">
        <f t="shared" si="1927"/>
        <v>0</v>
      </c>
      <c r="LL92" s="27">
        <f t="shared" si="1928"/>
        <v>0</v>
      </c>
      <c r="LM92" s="27" t="str">
        <f t="shared" si="1929"/>
        <v>12</v>
      </c>
      <c r="LN92" s="27">
        <f t="shared" si="1930"/>
        <v>0</v>
      </c>
      <c r="LO92" s="27">
        <f t="shared" si="1931"/>
        <v>0</v>
      </c>
      <c r="LP92" s="27">
        <f t="shared" si="1932"/>
        <v>0</v>
      </c>
      <c r="LQ92" s="27">
        <f t="shared" si="1933"/>
        <v>0</v>
      </c>
      <c r="LR92" s="27">
        <f t="shared" si="1934"/>
        <v>0</v>
      </c>
      <c r="LS92" s="27" t="str">
        <f t="shared" si="1935"/>
        <v>16</v>
      </c>
      <c r="LT92" s="27">
        <f t="shared" si="1936"/>
        <v>0</v>
      </c>
      <c r="LU92" s="27">
        <f t="shared" si="1937"/>
        <v>0</v>
      </c>
      <c r="LV92" s="27" t="str">
        <f t="shared" si="1938"/>
        <v>10</v>
      </c>
      <c r="LW92" s="27">
        <f t="shared" si="1939"/>
        <v>0</v>
      </c>
      <c r="LX92" s="27">
        <f t="shared" si="1940"/>
        <v>0</v>
      </c>
      <c r="LY92" s="27" t="str">
        <f t="shared" si="1941"/>
        <v>19</v>
      </c>
      <c r="LZ92" s="27">
        <f t="shared" si="1942"/>
        <v>0</v>
      </c>
      <c r="MA92" s="27">
        <f t="shared" si="1943"/>
        <v>0</v>
      </c>
      <c r="MB92" s="27" t="str">
        <f t="shared" si="1944"/>
        <v>6</v>
      </c>
      <c r="MC92" s="27">
        <f t="shared" si="1945"/>
        <v>0</v>
      </c>
      <c r="MD92" s="27">
        <f t="shared" si="1946"/>
        <v>0</v>
      </c>
      <c r="ME92" s="27">
        <f t="shared" si="1947"/>
        <v>0</v>
      </c>
      <c r="MF92" s="27">
        <f t="shared" si="1948"/>
        <v>0</v>
      </c>
      <c r="MG92" s="27">
        <f t="shared" si="1949"/>
        <v>0</v>
      </c>
      <c r="MH92" s="27">
        <f t="shared" si="1950"/>
        <v>0</v>
      </c>
      <c r="MI92" s="27">
        <f t="shared" si="1951"/>
        <v>0</v>
      </c>
      <c r="MJ92" s="27">
        <f t="shared" si="1952"/>
        <v>0</v>
      </c>
      <c r="MK92" s="27">
        <f t="shared" si="1953"/>
        <v>0</v>
      </c>
      <c r="ML92" s="27">
        <f t="shared" si="1954"/>
        <v>0</v>
      </c>
      <c r="MM92" s="27">
        <f t="shared" si="1955"/>
        <v>0</v>
      </c>
      <c r="MN92" s="27">
        <f t="shared" si="1956"/>
        <v>0</v>
      </c>
      <c r="MO92" s="27">
        <f t="shared" si="1957"/>
        <v>0</v>
      </c>
      <c r="MP92" s="27">
        <f t="shared" si="1958"/>
        <v>0</v>
      </c>
      <c r="MQ92" s="27">
        <f t="shared" si="1959"/>
        <v>0</v>
      </c>
      <c r="MR92" s="27">
        <f t="shared" si="1960"/>
        <v>0</v>
      </c>
      <c r="MS92" s="27">
        <f t="shared" si="1961"/>
        <v>0</v>
      </c>
      <c r="MT92" s="27">
        <f t="shared" si="1962"/>
        <v>0</v>
      </c>
      <c r="MU92" s="27">
        <f t="shared" si="1963"/>
        <v>0</v>
      </c>
      <c r="MV92" s="27">
        <f t="shared" si="1964"/>
        <v>0</v>
      </c>
      <c r="MW92" s="27">
        <f t="shared" si="1965"/>
        <v>0</v>
      </c>
      <c r="MX92" s="27">
        <f t="shared" si="1966"/>
        <v>0</v>
      </c>
      <c r="MY92" s="27">
        <f t="shared" si="1967"/>
        <v>0</v>
      </c>
      <c r="MZ92" s="27">
        <f t="shared" si="1968"/>
        <v>0</v>
      </c>
      <c r="NA92" s="27">
        <f t="shared" si="1969"/>
        <v>0</v>
      </c>
      <c r="NB92" s="27">
        <f t="shared" si="1970"/>
        <v>0</v>
      </c>
      <c r="NC92" s="27">
        <f t="shared" si="1971"/>
        <v>0</v>
      </c>
      <c r="ND92" s="27">
        <f t="shared" si="1972"/>
        <v>0</v>
      </c>
      <c r="NE92" s="27">
        <f t="shared" si="1973"/>
        <v>0</v>
      </c>
      <c r="NF92" s="27">
        <f t="shared" si="1974"/>
        <v>0</v>
      </c>
      <c r="NG92" s="27">
        <f t="shared" si="1975"/>
        <v>0</v>
      </c>
      <c r="NH92" s="27">
        <f t="shared" si="1976"/>
        <v>0</v>
      </c>
      <c r="NI92" s="27">
        <f t="shared" si="1977"/>
        <v>0</v>
      </c>
      <c r="NJ92" s="27">
        <f t="shared" si="1978"/>
        <v>0</v>
      </c>
      <c r="NK92" s="27">
        <f t="shared" si="1979"/>
        <v>0</v>
      </c>
      <c r="NL92" s="27">
        <f t="shared" si="1980"/>
        <v>0</v>
      </c>
      <c r="NM92" s="27">
        <f t="shared" si="1981"/>
        <v>0</v>
      </c>
      <c r="NN92" s="27">
        <f t="shared" si="1982"/>
        <v>0</v>
      </c>
      <c r="NO92" s="27">
        <f t="shared" si="1983"/>
        <v>0</v>
      </c>
      <c r="NP92" s="27">
        <f t="shared" si="1984"/>
        <v>0</v>
      </c>
      <c r="NQ92" s="27">
        <f t="shared" si="1985"/>
        <v>0</v>
      </c>
      <c r="NR92" s="27">
        <f t="shared" si="1986"/>
        <v>0</v>
      </c>
      <c r="NS92" s="27">
        <f t="shared" si="1987"/>
        <v>0</v>
      </c>
      <c r="NT92" s="27">
        <f t="shared" si="1988"/>
        <v>0</v>
      </c>
      <c r="NU92" s="27">
        <f t="shared" si="1989"/>
        <v>0</v>
      </c>
      <c r="NV92" s="27">
        <f t="shared" si="1990"/>
        <v>0</v>
      </c>
      <c r="NX92" s="28">
        <f t="shared" si="1991"/>
        <v>250</v>
      </c>
      <c r="NY92" s="28">
        <f t="shared" si="1992"/>
        <v>0</v>
      </c>
      <c r="NZ92" s="28">
        <f t="shared" si="1993"/>
        <v>13</v>
      </c>
      <c r="OA92" s="28">
        <f t="shared" si="1994"/>
        <v>0</v>
      </c>
      <c r="OB92" s="28">
        <f t="shared" si="1995"/>
        <v>0</v>
      </c>
      <c r="OC92" s="28">
        <f t="shared" si="1996"/>
        <v>191</v>
      </c>
      <c r="OD92" s="28">
        <f t="shared" si="1997"/>
        <v>256.5</v>
      </c>
      <c r="OE92" s="28">
        <f t="shared" si="1998"/>
        <v>191</v>
      </c>
      <c r="OG92" s="27" t="str">
        <f t="shared" si="1999"/>
        <v>17</v>
      </c>
      <c r="OH92" s="27" t="str">
        <f t="shared" si="2000"/>
        <v>15</v>
      </c>
      <c r="OI92" s="27" t="str">
        <f t="shared" si="2001"/>
        <v>23</v>
      </c>
      <c r="OJ92" s="27">
        <f t="shared" si="2002"/>
        <v>0</v>
      </c>
      <c r="OK92" s="27">
        <f t="shared" si="2003"/>
        <v>0</v>
      </c>
      <c r="OL92" s="27" t="str">
        <f t="shared" si="2004"/>
        <v>32</v>
      </c>
      <c r="OM92" s="27">
        <f t="shared" si="2005"/>
        <v>0</v>
      </c>
      <c r="ON92" s="27" t="str">
        <f t="shared" si="2006"/>
        <v>13</v>
      </c>
      <c r="OO92" s="27" t="str">
        <f t="shared" si="2007"/>
        <v>11</v>
      </c>
      <c r="OP92" s="27">
        <f t="shared" si="2008"/>
        <v>0</v>
      </c>
      <c r="OQ92" s="27">
        <f t="shared" si="2009"/>
        <v>0</v>
      </c>
      <c r="OR92" s="27" t="str">
        <f t="shared" si="2010"/>
        <v>6</v>
      </c>
      <c r="OS92" s="27">
        <f t="shared" si="2011"/>
        <v>0</v>
      </c>
      <c r="OT92" s="27">
        <f t="shared" si="2012"/>
        <v>0</v>
      </c>
      <c r="OU92" s="27" t="str">
        <f t="shared" si="2013"/>
        <v>23</v>
      </c>
      <c r="OV92" s="27">
        <f t="shared" si="2014"/>
        <v>0</v>
      </c>
      <c r="OW92" s="27">
        <f t="shared" si="2015"/>
        <v>0</v>
      </c>
      <c r="OX92" s="27">
        <f t="shared" si="2016"/>
        <v>0</v>
      </c>
      <c r="OY92" s="27">
        <f t="shared" si="2017"/>
        <v>0</v>
      </c>
      <c r="OZ92" s="27">
        <f t="shared" si="2018"/>
        <v>0</v>
      </c>
      <c r="PA92" s="27" t="str">
        <f t="shared" si="2019"/>
        <v>16</v>
      </c>
      <c r="PB92" s="27">
        <f t="shared" si="2020"/>
        <v>0</v>
      </c>
      <c r="PC92" s="27">
        <f t="shared" si="2021"/>
        <v>0</v>
      </c>
      <c r="PD92" s="27">
        <f t="shared" si="2022"/>
        <v>0</v>
      </c>
      <c r="PE92" s="27">
        <f t="shared" si="2023"/>
        <v>0</v>
      </c>
      <c r="PF92" s="27">
        <f t="shared" si="2024"/>
        <v>0</v>
      </c>
      <c r="PG92" s="27" t="str">
        <f t="shared" si="2025"/>
        <v>21</v>
      </c>
      <c r="PH92" s="27">
        <f t="shared" si="2026"/>
        <v>0</v>
      </c>
      <c r="PI92" s="27">
        <f t="shared" si="2027"/>
        <v>0</v>
      </c>
      <c r="PJ92" s="27" t="str">
        <f t="shared" si="2028"/>
        <v>23</v>
      </c>
      <c r="PK92" s="27">
        <f t="shared" si="2029"/>
        <v>0</v>
      </c>
      <c r="PL92" s="27">
        <f t="shared" si="2030"/>
        <v>0</v>
      </c>
      <c r="PM92" s="27" t="str">
        <f t="shared" si="2031"/>
        <v>29</v>
      </c>
      <c r="PN92" s="27">
        <f t="shared" si="2032"/>
        <v>0</v>
      </c>
      <c r="PO92" s="27">
        <f t="shared" si="2033"/>
        <v>0</v>
      </c>
      <c r="PP92" s="27" t="str">
        <f t="shared" si="2034"/>
        <v>34</v>
      </c>
      <c r="PQ92" s="27">
        <f t="shared" si="2035"/>
        <v>0</v>
      </c>
      <c r="PR92" s="27">
        <f t="shared" si="2036"/>
        <v>0</v>
      </c>
      <c r="PS92" s="27">
        <f t="shared" si="2037"/>
        <v>0</v>
      </c>
      <c r="PT92" s="27">
        <f t="shared" si="2038"/>
        <v>0</v>
      </c>
      <c r="PU92" s="27">
        <f t="shared" si="2039"/>
        <v>0</v>
      </c>
      <c r="PV92" s="27">
        <f t="shared" si="2040"/>
        <v>0</v>
      </c>
      <c r="PW92" s="27">
        <f t="shared" si="2041"/>
        <v>0</v>
      </c>
      <c r="PX92" s="27">
        <f t="shared" si="2042"/>
        <v>0</v>
      </c>
      <c r="PY92" s="27">
        <f t="shared" si="2043"/>
        <v>0</v>
      </c>
      <c r="PZ92" s="27">
        <f t="shared" si="2044"/>
        <v>0</v>
      </c>
      <c r="QA92" s="27">
        <f t="shared" si="2045"/>
        <v>0</v>
      </c>
      <c r="QB92" s="27">
        <f t="shared" si="2046"/>
        <v>0</v>
      </c>
      <c r="QC92" s="27">
        <f t="shared" si="2047"/>
        <v>0</v>
      </c>
      <c r="QD92" s="27">
        <f t="shared" si="2048"/>
        <v>0</v>
      </c>
      <c r="QE92" s="27">
        <f t="shared" si="2049"/>
        <v>0</v>
      </c>
      <c r="QF92" s="27">
        <f t="shared" si="2050"/>
        <v>0</v>
      </c>
      <c r="QG92" s="27">
        <f t="shared" si="2051"/>
        <v>0</v>
      </c>
      <c r="QH92" s="27">
        <f t="shared" si="2052"/>
        <v>0</v>
      </c>
      <c r="QI92" s="27">
        <f t="shared" si="2053"/>
        <v>0</v>
      </c>
      <c r="QJ92" s="27">
        <f t="shared" si="2054"/>
        <v>0</v>
      </c>
      <c r="QK92" s="27">
        <f t="shared" si="2055"/>
        <v>0</v>
      </c>
      <c r="QL92" s="27">
        <f t="shared" si="2056"/>
        <v>0</v>
      </c>
      <c r="QM92" s="27">
        <f t="shared" si="2057"/>
        <v>0</v>
      </c>
      <c r="QN92" s="27">
        <f t="shared" si="2058"/>
        <v>0</v>
      </c>
      <c r="QO92" s="27">
        <f t="shared" si="2059"/>
        <v>0</v>
      </c>
      <c r="QP92" s="27">
        <f t="shared" si="2060"/>
        <v>0</v>
      </c>
      <c r="QQ92" s="27">
        <f t="shared" si="2061"/>
        <v>0</v>
      </c>
      <c r="QR92" s="27">
        <f t="shared" si="2062"/>
        <v>0</v>
      </c>
      <c r="QS92" s="27">
        <f t="shared" si="2063"/>
        <v>0</v>
      </c>
      <c r="QT92" s="27">
        <f t="shared" si="2064"/>
        <v>0</v>
      </c>
      <c r="QU92" s="27">
        <f t="shared" si="2065"/>
        <v>0</v>
      </c>
      <c r="QV92" s="27">
        <f t="shared" si="2066"/>
        <v>0</v>
      </c>
      <c r="QW92" s="27">
        <f t="shared" si="2067"/>
        <v>0</v>
      </c>
      <c r="QX92" s="27">
        <f t="shared" si="2068"/>
        <v>0</v>
      </c>
      <c r="QY92" s="27">
        <f t="shared" si="2069"/>
        <v>0</v>
      </c>
      <c r="QZ92" s="27">
        <f t="shared" si="2070"/>
        <v>0</v>
      </c>
      <c r="RA92" s="27">
        <f t="shared" si="2071"/>
        <v>0</v>
      </c>
      <c r="RB92" s="27">
        <f t="shared" si="2072"/>
        <v>0</v>
      </c>
      <c r="RC92" s="27">
        <f t="shared" si="2073"/>
        <v>0</v>
      </c>
      <c r="RD92" s="27">
        <f t="shared" si="2074"/>
        <v>0</v>
      </c>
      <c r="RE92" s="27">
        <f t="shared" si="2075"/>
        <v>0</v>
      </c>
      <c r="RF92" s="27">
        <f t="shared" si="2076"/>
        <v>0</v>
      </c>
      <c r="RG92" s="27">
        <f t="shared" si="2077"/>
        <v>0</v>
      </c>
      <c r="RH92" s="27">
        <f t="shared" si="2078"/>
        <v>0</v>
      </c>
      <c r="RI92" s="27">
        <f t="shared" si="2079"/>
        <v>0</v>
      </c>
      <c r="RJ92" s="27">
        <f t="shared" si="2080"/>
        <v>0</v>
      </c>
      <c r="RL92" s="28">
        <f t="shared" si="2081"/>
        <v>98</v>
      </c>
      <c r="RM92" s="28">
        <f t="shared" si="2082"/>
        <v>0</v>
      </c>
      <c r="RN92" s="28">
        <f t="shared" si="2083"/>
        <v>5</v>
      </c>
      <c r="RO92" s="28">
        <f t="shared" si="2084"/>
        <v>0</v>
      </c>
      <c r="RP92" s="28">
        <f t="shared" si="2085"/>
        <v>0</v>
      </c>
      <c r="RQ92" s="28">
        <f t="shared" si="2086"/>
        <v>100.5</v>
      </c>
      <c r="RT92" s="27" t="str">
        <f t="shared" si="2087"/>
        <v>15</v>
      </c>
      <c r="RU92" s="27" t="str">
        <f t="shared" si="2088"/>
        <v>10</v>
      </c>
      <c r="RV92" s="27" t="str">
        <f t="shared" si="2089"/>
        <v>13</v>
      </c>
      <c r="RW92" s="27" t="str">
        <f t="shared" si="2090"/>
        <v>0</v>
      </c>
      <c r="RX92" s="27" t="str">
        <f t="shared" si="2091"/>
        <v>0</v>
      </c>
      <c r="RY92" s="27" t="str">
        <f t="shared" si="2092"/>
        <v>7</v>
      </c>
      <c r="RZ92" s="27" t="str">
        <f t="shared" si="2093"/>
        <v>0</v>
      </c>
      <c r="SA92" s="27" t="str">
        <f t="shared" si="2094"/>
        <v>5</v>
      </c>
      <c r="SB92" s="27" t="str">
        <f t="shared" si="2095"/>
        <v>7</v>
      </c>
      <c r="SC92" s="27" t="str">
        <f t="shared" si="2096"/>
        <v>0</v>
      </c>
      <c r="SD92" s="27" t="str">
        <f t="shared" si="2097"/>
        <v>0</v>
      </c>
      <c r="SE92" s="27" t="str">
        <f t="shared" si="2098"/>
        <v>8</v>
      </c>
      <c r="SF92" s="27" t="str">
        <f t="shared" si="2099"/>
        <v>0</v>
      </c>
      <c r="SG92" s="27" t="str">
        <f t="shared" si="2100"/>
        <v>0</v>
      </c>
      <c r="SH92" s="27" t="str">
        <f t="shared" si="2101"/>
        <v>6</v>
      </c>
      <c r="SI92" s="27" t="str">
        <f t="shared" si="2102"/>
        <v>0</v>
      </c>
      <c r="SJ92" s="27" t="str">
        <f t="shared" si="2103"/>
        <v>0</v>
      </c>
      <c r="SK92" s="27" t="str">
        <f t="shared" si="2104"/>
        <v>0</v>
      </c>
      <c r="SL92" s="27" t="str">
        <f t="shared" si="2105"/>
        <v>0</v>
      </c>
      <c r="SM92" s="27" t="str">
        <f t="shared" si="2106"/>
        <v>0</v>
      </c>
      <c r="SN92" s="27" t="str">
        <f t="shared" si="2107"/>
        <v>7</v>
      </c>
      <c r="SO92" s="27" t="str">
        <f t="shared" si="2108"/>
        <v>0</v>
      </c>
      <c r="SP92" s="27" t="str">
        <f t="shared" si="2109"/>
        <v>0</v>
      </c>
      <c r="SQ92" s="27" t="str">
        <f t="shared" si="2110"/>
        <v>0</v>
      </c>
      <c r="SR92" s="27" t="str">
        <f t="shared" si="2111"/>
        <v>0</v>
      </c>
      <c r="SS92" s="27" t="str">
        <f t="shared" si="2112"/>
        <v>0</v>
      </c>
      <c r="ST92" s="27" t="str">
        <f t="shared" si="2113"/>
        <v>10</v>
      </c>
      <c r="SU92" s="27" t="str">
        <f t="shared" si="2114"/>
        <v>0</v>
      </c>
      <c r="SV92" s="27" t="str">
        <f t="shared" si="2115"/>
        <v>0</v>
      </c>
      <c r="SW92" s="27" t="str">
        <f t="shared" si="2116"/>
        <v>6</v>
      </c>
      <c r="SX92" s="27" t="str">
        <f t="shared" si="2117"/>
        <v>0</v>
      </c>
      <c r="SY92" s="27" t="str">
        <f t="shared" si="2118"/>
        <v>0</v>
      </c>
      <c r="SZ92" s="27" t="str">
        <f t="shared" si="2119"/>
        <v>6</v>
      </c>
      <c r="TA92" s="27" t="str">
        <f t="shared" si="2120"/>
        <v>0</v>
      </c>
      <c r="TB92" s="27" t="str">
        <f t="shared" si="2121"/>
        <v>0</v>
      </c>
      <c r="TC92" s="27" t="str">
        <f t="shared" si="2122"/>
        <v>3</v>
      </c>
      <c r="TD92" s="27" t="str">
        <f t="shared" si="2123"/>
        <v>0</v>
      </c>
      <c r="TE92" s="27" t="str">
        <f t="shared" si="2124"/>
        <v>0</v>
      </c>
      <c r="TF92" s="27" t="str">
        <f t="shared" si="2125"/>
        <v>0</v>
      </c>
      <c r="TG92" s="27" t="str">
        <f t="shared" si="2126"/>
        <v>0</v>
      </c>
      <c r="TH92" s="27" t="str">
        <f t="shared" si="2127"/>
        <v>0</v>
      </c>
      <c r="TI92" s="27" t="str">
        <f t="shared" si="2128"/>
        <v>0</v>
      </c>
      <c r="TJ92" s="27" t="str">
        <f t="shared" si="2129"/>
        <v>0</v>
      </c>
      <c r="TK92" s="27" t="str">
        <f t="shared" si="2130"/>
        <v>0</v>
      </c>
      <c r="TL92" s="27" t="str">
        <f t="shared" si="2131"/>
        <v>0</v>
      </c>
      <c r="TM92" s="27" t="str">
        <f t="shared" si="2132"/>
        <v>0</v>
      </c>
      <c r="TN92" s="27" t="str">
        <f t="shared" si="2133"/>
        <v>0</v>
      </c>
      <c r="TO92" s="27" t="str">
        <f t="shared" si="2134"/>
        <v>0</v>
      </c>
      <c r="TP92" s="27" t="str">
        <f t="shared" si="2135"/>
        <v>0</v>
      </c>
      <c r="TQ92" s="27" t="str">
        <f t="shared" si="2136"/>
        <v>0</v>
      </c>
      <c r="TR92" s="27" t="str">
        <f t="shared" si="2137"/>
        <v>0</v>
      </c>
      <c r="TS92" s="27" t="str">
        <f t="shared" si="2138"/>
        <v>0</v>
      </c>
      <c r="TT92" s="27" t="str">
        <f t="shared" si="2139"/>
        <v>0</v>
      </c>
      <c r="TU92" s="27" t="str">
        <f t="shared" si="2140"/>
        <v>0</v>
      </c>
      <c r="TV92" s="27" t="str">
        <f t="shared" si="2141"/>
        <v>0</v>
      </c>
      <c r="TW92" s="27" t="str">
        <f t="shared" si="2142"/>
        <v>0</v>
      </c>
      <c r="TX92" s="27" t="str">
        <f t="shared" si="2143"/>
        <v>0</v>
      </c>
      <c r="TY92" s="27" t="str">
        <f t="shared" si="2144"/>
        <v>0</v>
      </c>
      <c r="TZ92" s="27" t="str">
        <f t="shared" si="2145"/>
        <v>0</v>
      </c>
      <c r="UA92" s="27" t="str">
        <f t="shared" si="2146"/>
        <v>0</v>
      </c>
      <c r="UB92" s="27" t="str">
        <f t="shared" si="2147"/>
        <v>0</v>
      </c>
      <c r="UC92" s="27" t="str">
        <f t="shared" si="2148"/>
        <v>0</v>
      </c>
      <c r="UD92" s="27" t="str">
        <f t="shared" si="2149"/>
        <v>0</v>
      </c>
      <c r="UE92" s="27" t="str">
        <f t="shared" si="2150"/>
        <v>0</v>
      </c>
      <c r="UF92" s="27" t="str">
        <f t="shared" si="2151"/>
        <v>0</v>
      </c>
      <c r="UG92" s="27" t="str">
        <f t="shared" si="2152"/>
        <v>0</v>
      </c>
      <c r="UH92" s="27" t="str">
        <f t="shared" si="2153"/>
        <v>0</v>
      </c>
      <c r="UI92" s="27" t="str">
        <f t="shared" si="2154"/>
        <v>0</v>
      </c>
      <c r="UJ92" s="27" t="str">
        <f t="shared" si="2155"/>
        <v>0</v>
      </c>
      <c r="UK92" s="27" t="str">
        <f t="shared" si="2156"/>
        <v>0</v>
      </c>
      <c r="UL92" s="27" t="str">
        <f t="shared" si="2157"/>
        <v>0</v>
      </c>
      <c r="UM92" s="27" t="str">
        <f t="shared" si="2158"/>
        <v>0</v>
      </c>
      <c r="UN92" s="27" t="str">
        <f t="shared" si="2159"/>
        <v>0</v>
      </c>
      <c r="UO92" s="27" t="str">
        <f t="shared" si="2160"/>
        <v>0</v>
      </c>
      <c r="UP92" s="27" t="str">
        <f t="shared" si="2161"/>
        <v>0</v>
      </c>
      <c r="UQ92" s="27" t="str">
        <f t="shared" si="2162"/>
        <v>0</v>
      </c>
      <c r="UR92" s="27" t="str">
        <f t="shared" si="2163"/>
        <v>0</v>
      </c>
      <c r="US92" s="27" t="str">
        <f t="shared" si="2164"/>
        <v>0</v>
      </c>
      <c r="UT92" s="27" t="str">
        <f t="shared" si="2165"/>
        <v>0</v>
      </c>
      <c r="UU92" s="27" t="str">
        <f t="shared" si="2166"/>
        <v>0</v>
      </c>
      <c r="UV92" s="27" t="str">
        <f t="shared" si="2167"/>
        <v>0</v>
      </c>
      <c r="UW92" s="27" t="str">
        <f t="shared" si="2168"/>
        <v>0</v>
      </c>
      <c r="UY92" s="28">
        <f t="shared" si="2169"/>
        <v>-0.97000000000000064</v>
      </c>
      <c r="UZ92" s="28">
        <f t="shared" si="2170"/>
        <v>0</v>
      </c>
      <c r="VA92" s="28">
        <f t="shared" si="2171"/>
        <v>2.2000000000000002</v>
      </c>
      <c r="VB92" s="28">
        <f t="shared" si="2172"/>
        <v>0</v>
      </c>
      <c r="VC92" s="28">
        <f t="shared" si="2173"/>
        <v>0</v>
      </c>
      <c r="VD92" s="28">
        <f t="shared" si="2174"/>
        <v>0.12999999999999945</v>
      </c>
      <c r="VG92" s="27" t="str">
        <f t="shared" si="2175"/>
        <v>-10.08</v>
      </c>
      <c r="VH92" s="27" t="str">
        <f t="shared" si="2176"/>
        <v>2.93</v>
      </c>
      <c r="VI92" s="27" t="str">
        <f t="shared" si="2177"/>
        <v>3.01</v>
      </c>
      <c r="VJ92" s="27">
        <f t="shared" si="2178"/>
        <v>0</v>
      </c>
      <c r="VK92" s="27">
        <f t="shared" si="2179"/>
        <v>0</v>
      </c>
      <c r="VL92" s="27" t="str">
        <f t="shared" si="2180"/>
        <v>-9.55</v>
      </c>
      <c r="VM92" s="27">
        <f t="shared" si="2181"/>
        <v>0</v>
      </c>
      <c r="VN92" s="27" t="str">
        <f t="shared" si="2182"/>
        <v>2.2</v>
      </c>
      <c r="VO92" s="27" t="str">
        <f t="shared" si="2183"/>
        <v>7.57</v>
      </c>
      <c r="VP92" s="27">
        <f t="shared" si="2184"/>
        <v>0</v>
      </c>
      <c r="VQ92" s="27">
        <f t="shared" si="2185"/>
        <v>0</v>
      </c>
      <c r="VR92" s="27" t="str">
        <f t="shared" si="2186"/>
        <v>8.01</v>
      </c>
      <c r="VS92" s="27">
        <f t="shared" si="2187"/>
        <v>0</v>
      </c>
      <c r="VT92" s="27">
        <f t="shared" si="2188"/>
        <v>0</v>
      </c>
      <c r="VU92" s="27" t="str">
        <f t="shared" si="2189"/>
        <v>-0.14</v>
      </c>
      <c r="VV92" s="27">
        <f t="shared" si="2190"/>
        <v>0</v>
      </c>
      <c r="VW92" s="27">
        <f t="shared" si="2191"/>
        <v>0</v>
      </c>
      <c r="VX92" s="27">
        <f t="shared" si="2192"/>
        <v>0</v>
      </c>
      <c r="VY92" s="27">
        <f t="shared" si="2193"/>
        <v>0</v>
      </c>
      <c r="VZ92" s="27">
        <f t="shared" si="2194"/>
        <v>0</v>
      </c>
      <c r="WA92" s="27" t="str">
        <f t="shared" si="2195"/>
        <v>0.03</v>
      </c>
      <c r="WB92" s="27">
        <f t="shared" si="2196"/>
        <v>0</v>
      </c>
      <c r="WC92" s="27">
        <f t="shared" si="2197"/>
        <v>0</v>
      </c>
      <c r="WD92" s="27">
        <f t="shared" si="2198"/>
        <v>0</v>
      </c>
      <c r="WE92" s="27">
        <f t="shared" si="2199"/>
        <v>0</v>
      </c>
      <c r="WF92" s="27">
        <f t="shared" si="2200"/>
        <v>0</v>
      </c>
      <c r="WG92" s="27" t="str">
        <f t="shared" si="2201"/>
        <v>-0.16</v>
      </c>
      <c r="WH92" s="27">
        <f t="shared" si="2202"/>
        <v>0</v>
      </c>
      <c r="WI92" s="27">
        <f t="shared" si="2203"/>
        <v>0</v>
      </c>
      <c r="WJ92" s="27" t="str">
        <f t="shared" si="2204"/>
        <v>-0.8</v>
      </c>
      <c r="WK92" s="27">
        <f t="shared" si="2205"/>
        <v>0</v>
      </c>
      <c r="WL92" s="27">
        <f t="shared" si="2206"/>
        <v>0</v>
      </c>
      <c r="WM92" s="27" t="str">
        <f t="shared" si="2207"/>
        <v>6.66</v>
      </c>
      <c r="WN92" s="27">
        <f t="shared" si="2208"/>
        <v>0</v>
      </c>
      <c r="WO92" s="27">
        <f t="shared" si="2209"/>
        <v>0</v>
      </c>
      <c r="WP92" s="27" t="str">
        <f t="shared" si="2210"/>
        <v>-8.45</v>
      </c>
      <c r="WQ92" s="27">
        <f t="shared" si="2211"/>
        <v>0</v>
      </c>
      <c r="WR92" s="27">
        <f t="shared" si="2212"/>
        <v>0</v>
      </c>
      <c r="WS92" s="27">
        <f t="shared" si="2213"/>
        <v>0</v>
      </c>
      <c r="WT92" s="27">
        <f t="shared" si="2214"/>
        <v>0</v>
      </c>
      <c r="WU92" s="27">
        <f t="shared" si="2215"/>
        <v>0</v>
      </c>
      <c r="WV92" s="27">
        <f t="shared" si="2216"/>
        <v>0</v>
      </c>
      <c r="WW92" s="27">
        <f t="shared" si="2217"/>
        <v>0</v>
      </c>
      <c r="WX92" s="27">
        <f t="shared" si="2218"/>
        <v>0</v>
      </c>
      <c r="WY92" s="27">
        <f t="shared" si="2219"/>
        <v>0</v>
      </c>
      <c r="WZ92" s="27">
        <f t="shared" si="2220"/>
        <v>0</v>
      </c>
      <c r="XA92" s="27">
        <f t="shared" si="2221"/>
        <v>0</v>
      </c>
      <c r="XB92" s="27">
        <f t="shared" si="2222"/>
        <v>0</v>
      </c>
      <c r="XC92" s="27">
        <f t="shared" si="2223"/>
        <v>0</v>
      </c>
      <c r="XD92" s="27">
        <f t="shared" si="2224"/>
        <v>0</v>
      </c>
      <c r="XE92" s="27">
        <f t="shared" si="2225"/>
        <v>0</v>
      </c>
      <c r="XF92" s="27">
        <f t="shared" si="2226"/>
        <v>0</v>
      </c>
      <c r="XG92" s="27">
        <f t="shared" si="2227"/>
        <v>0</v>
      </c>
      <c r="XH92" s="27">
        <f t="shared" si="2228"/>
        <v>0</v>
      </c>
      <c r="XI92" s="27">
        <f t="shared" si="2229"/>
        <v>0</v>
      </c>
      <c r="XJ92" s="27">
        <f t="shared" si="2230"/>
        <v>0</v>
      </c>
      <c r="XK92" s="27">
        <f t="shared" si="2231"/>
        <v>0</v>
      </c>
      <c r="XL92" s="27">
        <f t="shared" si="2232"/>
        <v>0</v>
      </c>
      <c r="XM92" s="27">
        <f t="shared" si="2233"/>
        <v>0</v>
      </c>
      <c r="XN92" s="27">
        <f t="shared" si="2234"/>
        <v>0</v>
      </c>
      <c r="XO92" s="27">
        <f t="shared" si="2235"/>
        <v>0</v>
      </c>
      <c r="XP92" s="27">
        <f t="shared" si="2236"/>
        <v>0</v>
      </c>
      <c r="XQ92" s="27">
        <f t="shared" si="2237"/>
        <v>0</v>
      </c>
      <c r="XR92" s="27">
        <f t="shared" si="2238"/>
        <v>0</v>
      </c>
      <c r="XS92" s="27">
        <f t="shared" si="2239"/>
        <v>0</v>
      </c>
      <c r="XT92" s="27">
        <f t="shared" si="2240"/>
        <v>0</v>
      </c>
      <c r="XU92" s="27">
        <f t="shared" si="2241"/>
        <v>0</v>
      </c>
      <c r="XV92" s="27">
        <f t="shared" si="2242"/>
        <v>0</v>
      </c>
      <c r="XW92" s="27">
        <f t="shared" si="2243"/>
        <v>0</v>
      </c>
      <c r="XX92" s="27">
        <f t="shared" si="2244"/>
        <v>0</v>
      </c>
      <c r="XY92" s="27">
        <f t="shared" si="2245"/>
        <v>0</v>
      </c>
      <c r="XZ92" s="27">
        <f t="shared" si="2246"/>
        <v>0</v>
      </c>
      <c r="YA92" s="27">
        <f t="shared" si="2247"/>
        <v>0</v>
      </c>
      <c r="YB92" s="27">
        <f t="shared" si="2248"/>
        <v>0</v>
      </c>
      <c r="YC92" s="27">
        <f t="shared" si="2249"/>
        <v>0</v>
      </c>
      <c r="YD92" s="27">
        <f t="shared" si="2250"/>
        <v>0</v>
      </c>
      <c r="YE92" s="27">
        <f t="shared" si="2251"/>
        <v>0</v>
      </c>
      <c r="YF92" s="27">
        <f t="shared" si="2252"/>
        <v>0</v>
      </c>
      <c r="YG92" s="27">
        <f t="shared" si="2253"/>
        <v>0</v>
      </c>
      <c r="YH92" s="27">
        <f t="shared" si="2254"/>
        <v>0</v>
      </c>
      <c r="YI92" s="27">
        <f t="shared" si="2255"/>
        <v>0</v>
      </c>
      <c r="YJ92" s="27">
        <f t="shared" si="2256"/>
        <v>0</v>
      </c>
      <c r="YL92" s="28">
        <f t="shared" si="2257"/>
        <v>597</v>
      </c>
      <c r="YM92" s="28">
        <f t="shared" si="2258"/>
        <v>0</v>
      </c>
      <c r="YN92" s="28">
        <f t="shared" si="2259"/>
        <v>52</v>
      </c>
      <c r="YO92" s="28">
        <f t="shared" si="2260"/>
        <v>0</v>
      </c>
      <c r="YP92" s="28">
        <f t="shared" si="2261"/>
        <v>0</v>
      </c>
      <c r="YQ92" s="28">
        <f t="shared" si="2262"/>
        <v>623</v>
      </c>
      <c r="YT92" s="27" t="str">
        <f t="shared" si="2263"/>
        <v>62</v>
      </c>
      <c r="YU92" s="27" t="str">
        <f t="shared" si="2264"/>
        <v>15</v>
      </c>
      <c r="YV92" s="27" t="str">
        <f t="shared" si="2265"/>
        <v>50</v>
      </c>
      <c r="YW92" s="27">
        <f t="shared" si="2266"/>
        <v>0</v>
      </c>
      <c r="YX92" s="27">
        <f t="shared" si="2267"/>
        <v>0</v>
      </c>
      <c r="YY92" s="27" t="str">
        <f t="shared" si="2268"/>
        <v>88</v>
      </c>
      <c r="YZ92" s="27">
        <f t="shared" si="2269"/>
        <v>0</v>
      </c>
      <c r="ZA92" s="27" t="str">
        <f t="shared" si="2270"/>
        <v>52</v>
      </c>
      <c r="ZB92" s="27" t="str">
        <f t="shared" si="2271"/>
        <v>32</v>
      </c>
      <c r="ZC92" s="27">
        <f t="shared" si="2272"/>
        <v>0</v>
      </c>
      <c r="ZD92" s="27">
        <f t="shared" si="2273"/>
        <v>0</v>
      </c>
      <c r="ZE92" s="27" t="str">
        <f t="shared" si="2274"/>
        <v>34</v>
      </c>
      <c r="ZF92" s="27">
        <f t="shared" si="2275"/>
        <v>0</v>
      </c>
      <c r="ZG92" s="27">
        <f t="shared" si="2276"/>
        <v>0</v>
      </c>
      <c r="ZH92" s="27" t="str">
        <f t="shared" si="2277"/>
        <v>72</v>
      </c>
      <c r="ZI92" s="27">
        <f t="shared" si="2278"/>
        <v>0</v>
      </c>
      <c r="ZJ92" s="27">
        <f t="shared" si="2279"/>
        <v>0</v>
      </c>
      <c r="ZK92" s="27">
        <f t="shared" si="2280"/>
        <v>0</v>
      </c>
      <c r="ZL92" s="27">
        <f t="shared" si="2281"/>
        <v>0</v>
      </c>
      <c r="ZM92" s="27">
        <f t="shared" si="2282"/>
        <v>0</v>
      </c>
      <c r="ZN92" s="27" t="str">
        <f t="shared" si="2283"/>
        <v>57</v>
      </c>
      <c r="ZO92" s="27">
        <f t="shared" si="2284"/>
        <v>0</v>
      </c>
      <c r="ZP92" s="27">
        <f t="shared" si="2285"/>
        <v>0</v>
      </c>
      <c r="ZQ92" s="27">
        <f t="shared" si="2286"/>
        <v>0</v>
      </c>
      <c r="ZR92" s="27">
        <f t="shared" si="2287"/>
        <v>0</v>
      </c>
      <c r="ZS92" s="27">
        <f t="shared" si="2288"/>
        <v>0</v>
      </c>
      <c r="ZT92" s="27" t="str">
        <f t="shared" si="2289"/>
        <v>48</v>
      </c>
      <c r="ZU92" s="27">
        <f t="shared" si="2290"/>
        <v>0</v>
      </c>
      <c r="ZV92" s="27">
        <f t="shared" si="2291"/>
        <v>0</v>
      </c>
      <c r="ZW92" s="27" t="str">
        <f t="shared" si="2292"/>
        <v>57</v>
      </c>
      <c r="ZX92" s="27">
        <f t="shared" si="2293"/>
        <v>0</v>
      </c>
      <c r="ZY92" s="27">
        <f t="shared" si="2294"/>
        <v>0</v>
      </c>
      <c r="ZZ92" s="27" t="str">
        <f t="shared" si="2295"/>
        <v>21</v>
      </c>
      <c r="AAA92" s="27">
        <f t="shared" si="2296"/>
        <v>0</v>
      </c>
      <c r="AAB92" s="27">
        <f t="shared" si="2297"/>
        <v>0</v>
      </c>
      <c r="AAC92" s="27" t="str">
        <f t="shared" si="2298"/>
        <v>61</v>
      </c>
      <c r="AAD92" s="27">
        <f t="shared" si="2299"/>
        <v>0</v>
      </c>
      <c r="AAE92" s="27">
        <f t="shared" si="2300"/>
        <v>0</v>
      </c>
      <c r="AAF92" s="27">
        <f t="shared" si="2301"/>
        <v>0</v>
      </c>
      <c r="AAG92" s="27">
        <f t="shared" si="2302"/>
        <v>0</v>
      </c>
      <c r="AAH92" s="27">
        <f t="shared" si="2303"/>
        <v>0</v>
      </c>
      <c r="AAI92" s="27">
        <f t="shared" si="2304"/>
        <v>0</v>
      </c>
      <c r="AAJ92" s="27">
        <f t="shared" si="2305"/>
        <v>0</v>
      </c>
      <c r="AAK92" s="27">
        <f t="shared" si="2306"/>
        <v>0</v>
      </c>
      <c r="AAL92" s="27">
        <f t="shared" si="2307"/>
        <v>0</v>
      </c>
      <c r="AAM92" s="27">
        <f t="shared" si="2308"/>
        <v>0</v>
      </c>
      <c r="AAN92" s="27">
        <f t="shared" si="2309"/>
        <v>0</v>
      </c>
      <c r="AAO92" s="27">
        <f t="shared" si="2310"/>
        <v>0</v>
      </c>
      <c r="AAP92" s="27">
        <f t="shared" si="2311"/>
        <v>0</v>
      </c>
      <c r="AAQ92" s="27">
        <f t="shared" si="2312"/>
        <v>0</v>
      </c>
      <c r="AAR92" s="27">
        <f t="shared" si="2313"/>
        <v>0</v>
      </c>
      <c r="AAS92" s="27">
        <f t="shared" si="2314"/>
        <v>0</v>
      </c>
      <c r="AAT92" s="27">
        <f t="shared" si="2315"/>
        <v>0</v>
      </c>
      <c r="AAU92" s="27">
        <f t="shared" si="2316"/>
        <v>0</v>
      </c>
      <c r="AAV92" s="27">
        <f t="shared" si="2317"/>
        <v>0</v>
      </c>
      <c r="AAW92" s="27">
        <f t="shared" si="2318"/>
        <v>0</v>
      </c>
      <c r="AAX92" s="27">
        <f t="shared" si="2319"/>
        <v>0</v>
      </c>
      <c r="AAY92" s="27">
        <f t="shared" si="2320"/>
        <v>0</v>
      </c>
      <c r="AAZ92" s="27">
        <f t="shared" si="2321"/>
        <v>0</v>
      </c>
      <c r="ABA92" s="27">
        <f t="shared" si="2322"/>
        <v>0</v>
      </c>
      <c r="ABB92" s="27">
        <f t="shared" si="2323"/>
        <v>0</v>
      </c>
      <c r="ABC92" s="27">
        <f t="shared" si="2324"/>
        <v>0</v>
      </c>
      <c r="ABD92" s="27">
        <f t="shared" si="2325"/>
        <v>0</v>
      </c>
      <c r="ABE92" s="27">
        <f t="shared" si="2326"/>
        <v>0</v>
      </c>
      <c r="ABF92" s="27">
        <f t="shared" si="2327"/>
        <v>0</v>
      </c>
      <c r="ABG92" s="27">
        <f t="shared" si="2328"/>
        <v>0</v>
      </c>
      <c r="ABH92" s="27">
        <f t="shared" si="2329"/>
        <v>0</v>
      </c>
      <c r="ABI92" s="27">
        <f t="shared" si="2330"/>
        <v>0</v>
      </c>
      <c r="ABJ92" s="27">
        <f t="shared" si="2331"/>
        <v>0</v>
      </c>
      <c r="ABK92" s="27">
        <f t="shared" si="2332"/>
        <v>0</v>
      </c>
      <c r="ABL92" s="27">
        <f t="shared" si="2333"/>
        <v>0</v>
      </c>
      <c r="ABM92" s="27">
        <f t="shared" si="2334"/>
        <v>0</v>
      </c>
      <c r="ABN92" s="27">
        <f t="shared" si="2335"/>
        <v>0</v>
      </c>
      <c r="ABO92" s="27">
        <f t="shared" si="2336"/>
        <v>0</v>
      </c>
      <c r="ABP92" s="27">
        <f t="shared" si="2337"/>
        <v>0</v>
      </c>
      <c r="ABQ92" s="27">
        <f t="shared" si="2338"/>
        <v>0</v>
      </c>
      <c r="ABR92" s="27">
        <f t="shared" si="2339"/>
        <v>0</v>
      </c>
      <c r="ABS92" s="27">
        <f t="shared" si="2340"/>
        <v>0</v>
      </c>
      <c r="ABT92" s="27">
        <f t="shared" si="2341"/>
        <v>0</v>
      </c>
      <c r="ABU92" s="27">
        <f t="shared" si="2342"/>
        <v>0</v>
      </c>
      <c r="ABV92" s="27">
        <f t="shared" si="2343"/>
        <v>0</v>
      </c>
      <c r="ABW92" s="27">
        <f t="shared" si="2344"/>
        <v>0</v>
      </c>
      <c r="ABY92" s="28">
        <f t="shared" si="2345"/>
        <v>396.3</v>
      </c>
      <c r="ABZ92" s="28">
        <f t="shared" si="2346"/>
        <v>0</v>
      </c>
      <c r="ACA92" s="28">
        <f t="shared" si="2347"/>
        <v>13.3</v>
      </c>
      <c r="ACB92" s="28">
        <f t="shared" si="2348"/>
        <v>0</v>
      </c>
      <c r="ACC92" s="28">
        <f t="shared" si="2349"/>
        <v>0</v>
      </c>
      <c r="ACD92" s="28">
        <f t="shared" si="2350"/>
        <v>402.95</v>
      </c>
      <c r="ACG92" s="27" t="str">
        <f t="shared" si="2351"/>
        <v>66.7</v>
      </c>
      <c r="ACH92" s="27" t="str">
        <f t="shared" si="2352"/>
        <v>41.7</v>
      </c>
      <c r="ACI92" s="27" t="str">
        <f t="shared" si="2353"/>
        <v>46.7</v>
      </c>
      <c r="ACJ92" s="27">
        <f t="shared" si="2354"/>
        <v>0</v>
      </c>
      <c r="ACK92" s="27">
        <f t="shared" si="2355"/>
        <v>0</v>
      </c>
      <c r="ACL92" s="27" t="str">
        <f t="shared" si="2356"/>
        <v>21.2</v>
      </c>
      <c r="ACM92" s="27">
        <f t="shared" si="2357"/>
        <v>0</v>
      </c>
      <c r="ACN92" s="27" t="str">
        <f t="shared" si="2358"/>
        <v>13.3</v>
      </c>
      <c r="ACO92" s="27" t="str">
        <f t="shared" si="2359"/>
        <v>61.3</v>
      </c>
      <c r="ACP92" s="27">
        <f t="shared" si="2360"/>
        <v>0</v>
      </c>
      <c r="ACQ92" s="27">
        <f t="shared" si="2361"/>
        <v>0</v>
      </c>
      <c r="ACR92" s="27" t="str">
        <f t="shared" si="2362"/>
        <v>113.9</v>
      </c>
      <c r="ACS92" s="27">
        <f t="shared" si="2363"/>
        <v>0</v>
      </c>
      <c r="ACT92" s="27">
        <f t="shared" si="2364"/>
        <v>0</v>
      </c>
      <c r="ACU92" s="27" t="str">
        <f t="shared" si="2365"/>
        <v>0</v>
      </c>
      <c r="ACV92" s="27">
        <f t="shared" si="2366"/>
        <v>0</v>
      </c>
      <c r="ACW92" s="27">
        <f t="shared" si="2367"/>
        <v>0</v>
      </c>
      <c r="ACX92" s="27">
        <f t="shared" si="2368"/>
        <v>0</v>
      </c>
      <c r="ACY92" s="27">
        <f t="shared" si="2369"/>
        <v>0</v>
      </c>
      <c r="ACZ92" s="27">
        <f t="shared" si="2370"/>
        <v>0</v>
      </c>
      <c r="ADA92" s="27" t="str">
        <f t="shared" si="2371"/>
        <v>17.6</v>
      </c>
      <c r="ADB92" s="27">
        <f t="shared" si="2372"/>
        <v>0</v>
      </c>
      <c r="ADC92" s="27">
        <f t="shared" si="2373"/>
        <v>0</v>
      </c>
      <c r="ADD92" s="27">
        <f t="shared" si="2374"/>
        <v>0</v>
      </c>
      <c r="ADE92" s="27">
        <f t="shared" si="2375"/>
        <v>0</v>
      </c>
      <c r="ADF92" s="27">
        <f t="shared" si="2376"/>
        <v>0</v>
      </c>
      <c r="ADG92" s="27" t="str">
        <f t="shared" si="2377"/>
        <v>0</v>
      </c>
      <c r="ADH92" s="27">
        <f t="shared" si="2378"/>
        <v>0</v>
      </c>
      <c r="ADI92" s="27">
        <f t="shared" si="2379"/>
        <v>0</v>
      </c>
      <c r="ADJ92" s="27" t="str">
        <f t="shared" si="2380"/>
        <v>0</v>
      </c>
      <c r="ADK92" s="27">
        <f t="shared" si="2381"/>
        <v>0</v>
      </c>
      <c r="ADL92" s="27">
        <f t="shared" si="2382"/>
        <v>0</v>
      </c>
      <c r="ADM92" s="27" t="str">
        <f t="shared" si="2383"/>
        <v>15.7</v>
      </c>
      <c r="ADN92" s="27">
        <f t="shared" si="2384"/>
        <v>0</v>
      </c>
      <c r="ADO92" s="27">
        <f t="shared" si="2385"/>
        <v>0</v>
      </c>
      <c r="ADP92" s="27" t="str">
        <f t="shared" si="2386"/>
        <v>11.5</v>
      </c>
      <c r="ADQ92" s="27">
        <f t="shared" si="2387"/>
        <v>0</v>
      </c>
      <c r="ADR92" s="27">
        <f t="shared" si="2388"/>
        <v>0</v>
      </c>
      <c r="ADS92" s="27">
        <f t="shared" si="2389"/>
        <v>0</v>
      </c>
      <c r="ADT92" s="27">
        <f t="shared" si="2390"/>
        <v>0</v>
      </c>
      <c r="ADU92" s="27">
        <f t="shared" si="2391"/>
        <v>0</v>
      </c>
      <c r="ADV92" s="27">
        <f t="shared" si="2392"/>
        <v>0</v>
      </c>
      <c r="ADW92" s="27">
        <f t="shared" si="2393"/>
        <v>0</v>
      </c>
      <c r="ADX92" s="27">
        <f t="shared" si="2394"/>
        <v>0</v>
      </c>
      <c r="ADY92" s="27">
        <f t="shared" si="2395"/>
        <v>0</v>
      </c>
      <c r="ADZ92" s="27">
        <f t="shared" si="2396"/>
        <v>0</v>
      </c>
      <c r="AEA92" s="27">
        <f t="shared" si="2397"/>
        <v>0</v>
      </c>
      <c r="AEB92" s="27">
        <f t="shared" si="2398"/>
        <v>0</v>
      </c>
      <c r="AEC92" s="27">
        <f t="shared" si="2399"/>
        <v>0</v>
      </c>
      <c r="AED92" s="27">
        <f t="shared" si="2400"/>
        <v>0</v>
      </c>
      <c r="AEE92" s="27">
        <f t="shared" si="2401"/>
        <v>0</v>
      </c>
      <c r="AEF92" s="27">
        <f t="shared" si="2402"/>
        <v>0</v>
      </c>
      <c r="AEG92" s="27">
        <f t="shared" si="2403"/>
        <v>0</v>
      </c>
      <c r="AEH92" s="27">
        <f t="shared" si="2404"/>
        <v>0</v>
      </c>
      <c r="AEI92" s="27">
        <f t="shared" si="2405"/>
        <v>0</v>
      </c>
      <c r="AEJ92" s="27">
        <f t="shared" si="2406"/>
        <v>0</v>
      </c>
      <c r="AEK92" s="27">
        <f t="shared" si="2407"/>
        <v>0</v>
      </c>
      <c r="AEL92" s="27">
        <f t="shared" si="2408"/>
        <v>0</v>
      </c>
      <c r="AEM92" s="27">
        <f t="shared" si="2409"/>
        <v>0</v>
      </c>
      <c r="AEN92" s="27">
        <f t="shared" si="2410"/>
        <v>0</v>
      </c>
      <c r="AEO92" s="27">
        <f t="shared" si="2411"/>
        <v>0</v>
      </c>
      <c r="AEP92" s="27">
        <f t="shared" si="2412"/>
        <v>0</v>
      </c>
      <c r="AEQ92" s="27">
        <f t="shared" si="2413"/>
        <v>0</v>
      </c>
      <c r="AER92" s="27">
        <f t="shared" si="2414"/>
        <v>0</v>
      </c>
      <c r="AES92" s="27">
        <f t="shared" si="2415"/>
        <v>0</v>
      </c>
      <c r="AET92" s="27">
        <f t="shared" si="2416"/>
        <v>0</v>
      </c>
      <c r="AEU92" s="27">
        <f t="shared" si="2417"/>
        <v>0</v>
      </c>
      <c r="AEV92" s="27">
        <f t="shared" si="2418"/>
        <v>0</v>
      </c>
      <c r="AEW92" s="27">
        <f t="shared" si="2419"/>
        <v>0</v>
      </c>
      <c r="AEX92" s="27">
        <f t="shared" si="2420"/>
        <v>0</v>
      </c>
      <c r="AEY92" s="27">
        <f t="shared" si="2421"/>
        <v>0</v>
      </c>
      <c r="AEZ92" s="27">
        <f t="shared" si="2422"/>
        <v>0</v>
      </c>
      <c r="AFA92" s="27">
        <f t="shared" si="2423"/>
        <v>0</v>
      </c>
      <c r="AFB92" s="27">
        <f t="shared" si="2424"/>
        <v>0</v>
      </c>
      <c r="AFC92" s="27">
        <f t="shared" si="2425"/>
        <v>0</v>
      </c>
      <c r="AFD92" s="27">
        <f t="shared" si="2426"/>
        <v>0</v>
      </c>
      <c r="AFE92" s="27">
        <f t="shared" si="2427"/>
        <v>0</v>
      </c>
      <c r="AFF92" s="27">
        <f t="shared" si="2428"/>
        <v>0</v>
      </c>
      <c r="AFG92" s="27">
        <f t="shared" si="2429"/>
        <v>0</v>
      </c>
      <c r="AFH92" s="27">
        <f t="shared" si="2430"/>
        <v>0</v>
      </c>
      <c r="AFI92" s="27">
        <f t="shared" si="2431"/>
        <v>0</v>
      </c>
      <c r="AFJ92" s="27">
        <f t="shared" si="2432"/>
        <v>0</v>
      </c>
      <c r="AFL92" s="28">
        <f t="shared" si="2677"/>
        <v>15.625</v>
      </c>
      <c r="AFM92" s="28">
        <v>15.625</v>
      </c>
      <c r="AFN92" s="27">
        <v>7</v>
      </c>
      <c r="AFO92" s="27">
        <f t="shared" si="2433"/>
        <v>7</v>
      </c>
      <c r="AFP92" s="27">
        <f t="shared" si="2434"/>
        <v>7</v>
      </c>
      <c r="AFQ92" s="27">
        <f t="shared" si="2435"/>
        <v>7</v>
      </c>
      <c r="AFR92" s="27">
        <f t="shared" si="2436"/>
        <v>0</v>
      </c>
      <c r="AFS92" s="27">
        <f t="shared" si="2437"/>
        <v>0</v>
      </c>
      <c r="AFT92" s="27">
        <f t="shared" si="2438"/>
        <v>2</v>
      </c>
      <c r="AFU92" s="27">
        <f t="shared" si="2439"/>
        <v>0</v>
      </c>
      <c r="AFV92" s="27">
        <f t="shared" si="2440"/>
        <v>2</v>
      </c>
      <c r="AFW92" s="27">
        <f t="shared" si="2441"/>
        <v>8</v>
      </c>
      <c r="AFX92" s="27">
        <f t="shared" si="2442"/>
        <v>0</v>
      </c>
      <c r="AFY92" s="27">
        <f t="shared" si="2443"/>
        <v>0</v>
      </c>
      <c r="AFZ92" s="27">
        <f t="shared" si="2444"/>
        <v>7</v>
      </c>
      <c r="AGA92" s="27">
        <f t="shared" si="2445"/>
        <v>0</v>
      </c>
      <c r="AGB92" s="27">
        <f t="shared" si="2446"/>
        <v>0</v>
      </c>
      <c r="AGC92" s="27">
        <f t="shared" si="2447"/>
        <v>7</v>
      </c>
      <c r="AGD92" s="27">
        <f t="shared" si="2448"/>
        <v>0</v>
      </c>
      <c r="AGE92" s="27">
        <f t="shared" si="2449"/>
        <v>0</v>
      </c>
      <c r="AGF92" s="27">
        <f t="shared" si="2450"/>
        <v>0</v>
      </c>
      <c r="AGG92" s="27">
        <f t="shared" si="2451"/>
        <v>0</v>
      </c>
      <c r="AGH92" s="27">
        <f t="shared" si="2452"/>
        <v>0</v>
      </c>
      <c r="AGI92" s="27">
        <f t="shared" si="2453"/>
        <v>5</v>
      </c>
      <c r="AGJ92" s="27">
        <f t="shared" si="2454"/>
        <v>0</v>
      </c>
      <c r="AGK92" s="27">
        <f t="shared" si="2455"/>
        <v>0</v>
      </c>
      <c r="AGL92" s="27">
        <f t="shared" si="2456"/>
        <v>0</v>
      </c>
      <c r="AGM92" s="27">
        <f t="shared" si="2457"/>
        <v>0</v>
      </c>
      <c r="AGN92" s="27">
        <f t="shared" si="2458"/>
        <v>0</v>
      </c>
      <c r="AGO92" s="27">
        <f t="shared" si="2459"/>
        <v>7</v>
      </c>
      <c r="AGP92" s="27">
        <f t="shared" si="2460"/>
        <v>0</v>
      </c>
      <c r="AGQ92" s="27">
        <f t="shared" si="2461"/>
        <v>0</v>
      </c>
      <c r="AGR92" s="27">
        <f t="shared" si="2462"/>
        <v>7</v>
      </c>
      <c r="AGS92" s="27">
        <f t="shared" si="2463"/>
        <v>0</v>
      </c>
      <c r="AGT92" s="27">
        <f t="shared" si="2464"/>
        <v>0</v>
      </c>
      <c r="AGU92" s="27">
        <f t="shared" si="2465"/>
        <v>7</v>
      </c>
      <c r="AGV92" s="27">
        <f t="shared" si="2466"/>
        <v>0</v>
      </c>
      <c r="AGW92" s="27">
        <f t="shared" si="2467"/>
        <v>0</v>
      </c>
      <c r="AGX92" s="27">
        <f t="shared" si="2468"/>
        <v>7</v>
      </c>
      <c r="AGY92" s="27">
        <f t="shared" si="2469"/>
        <v>0</v>
      </c>
      <c r="AGZ92" s="27">
        <f t="shared" si="2470"/>
        <v>0</v>
      </c>
      <c r="AHA92" s="27">
        <f t="shared" si="2471"/>
        <v>0</v>
      </c>
      <c r="AHB92" s="27">
        <f t="shared" si="2472"/>
        <v>0</v>
      </c>
      <c r="AHC92" s="27">
        <f t="shared" si="2473"/>
        <v>0</v>
      </c>
      <c r="AHD92" s="27">
        <f t="shared" si="2474"/>
        <v>0</v>
      </c>
      <c r="AHE92" s="27">
        <f t="shared" si="2475"/>
        <v>0</v>
      </c>
      <c r="AHF92" s="27">
        <f t="shared" si="2476"/>
        <v>0</v>
      </c>
      <c r="AHG92" s="27">
        <f t="shared" si="2477"/>
        <v>0</v>
      </c>
      <c r="AHH92" s="27">
        <f t="shared" si="2478"/>
        <v>0</v>
      </c>
      <c r="AHI92" s="27">
        <f t="shared" si="2479"/>
        <v>0</v>
      </c>
      <c r="AHJ92" s="27">
        <f t="shared" si="2480"/>
        <v>0</v>
      </c>
      <c r="AHK92" s="27">
        <f t="shared" si="2481"/>
        <v>0</v>
      </c>
      <c r="AHL92" s="27">
        <f t="shared" si="2482"/>
        <v>0</v>
      </c>
      <c r="AHM92" s="27">
        <f t="shared" si="2483"/>
        <v>0</v>
      </c>
      <c r="AHN92" s="27">
        <f t="shared" si="2484"/>
        <v>0</v>
      </c>
      <c r="AHO92" s="27">
        <f t="shared" si="2485"/>
        <v>0</v>
      </c>
      <c r="AHP92" s="27">
        <f t="shared" si="2486"/>
        <v>0</v>
      </c>
      <c r="AHQ92" s="27">
        <f t="shared" si="2487"/>
        <v>0</v>
      </c>
      <c r="AHR92" s="27">
        <f t="shared" si="2488"/>
        <v>0</v>
      </c>
      <c r="AHS92" s="27">
        <f t="shared" si="2489"/>
        <v>0</v>
      </c>
      <c r="AHT92" s="27">
        <f t="shared" si="2490"/>
        <v>0</v>
      </c>
      <c r="AHU92" s="27">
        <f t="shared" si="2491"/>
        <v>0</v>
      </c>
      <c r="AHV92" s="27">
        <f t="shared" si="2492"/>
        <v>0</v>
      </c>
      <c r="AHW92" s="27">
        <f t="shared" si="2493"/>
        <v>0</v>
      </c>
      <c r="AHX92" s="27">
        <f t="shared" si="2494"/>
        <v>0</v>
      </c>
      <c r="AHY92" s="27">
        <f t="shared" si="2495"/>
        <v>0</v>
      </c>
      <c r="AHZ92" s="27">
        <f t="shared" si="2496"/>
        <v>0</v>
      </c>
      <c r="AIA92" s="27">
        <f t="shared" si="2497"/>
        <v>0</v>
      </c>
      <c r="AIB92" s="27">
        <f t="shared" si="2498"/>
        <v>0</v>
      </c>
      <c r="AIC92" s="27">
        <f t="shared" si="2499"/>
        <v>0</v>
      </c>
      <c r="AID92" s="27">
        <f t="shared" si="2500"/>
        <v>0</v>
      </c>
      <c r="AIE92" s="27">
        <f t="shared" si="2501"/>
        <v>0</v>
      </c>
      <c r="AIF92" s="27">
        <f t="shared" si="2502"/>
        <v>0</v>
      </c>
      <c r="AIG92" s="27">
        <f t="shared" si="2503"/>
        <v>0</v>
      </c>
      <c r="AIH92" s="27">
        <f t="shared" si="2504"/>
        <v>0</v>
      </c>
      <c r="AII92" s="27">
        <f t="shared" si="2505"/>
        <v>0</v>
      </c>
      <c r="AIJ92" s="27">
        <f t="shared" si="2506"/>
        <v>0</v>
      </c>
      <c r="AIK92" s="27">
        <f t="shared" si="2507"/>
        <v>0</v>
      </c>
      <c r="AIL92" s="27">
        <f t="shared" si="2508"/>
        <v>0</v>
      </c>
      <c r="AIM92" s="27">
        <f t="shared" si="2509"/>
        <v>0</v>
      </c>
      <c r="AIN92" s="27">
        <f t="shared" si="2510"/>
        <v>0</v>
      </c>
      <c r="AIO92" s="27">
        <f t="shared" si="2511"/>
        <v>0</v>
      </c>
      <c r="AIP92" s="27">
        <f t="shared" si="2512"/>
        <v>0</v>
      </c>
      <c r="AIQ92" s="27">
        <f t="shared" si="2513"/>
        <v>0</v>
      </c>
      <c r="AIR92" s="27">
        <f t="shared" si="2514"/>
        <v>0</v>
      </c>
      <c r="AIT92" s="27">
        <v>1</v>
      </c>
      <c r="AIU92" s="27">
        <v>1</v>
      </c>
      <c r="AIV92" s="27">
        <v>1</v>
      </c>
      <c r="AIW92" s="27">
        <f t="shared" si="2515"/>
        <v>0</v>
      </c>
      <c r="AIX92" s="27">
        <f t="shared" si="2516"/>
        <v>0</v>
      </c>
      <c r="AIY92" s="27">
        <f t="shared" si="2517"/>
        <v>2</v>
      </c>
      <c r="AIZ92" s="27">
        <f t="shared" si="2518"/>
        <v>0</v>
      </c>
      <c r="AJA92" s="27">
        <f t="shared" si="2519"/>
        <v>0.5</v>
      </c>
      <c r="AJB92" s="27">
        <f t="shared" si="2520"/>
        <v>8</v>
      </c>
      <c r="AJC92" s="27">
        <f t="shared" si="2521"/>
        <v>0</v>
      </c>
      <c r="AJD92" s="27">
        <f t="shared" si="2522"/>
        <v>0</v>
      </c>
      <c r="AJE92" s="27">
        <f t="shared" si="2523"/>
        <v>1</v>
      </c>
      <c r="AJF92" s="27">
        <f t="shared" si="2524"/>
        <v>0</v>
      </c>
      <c r="AJG92" s="27">
        <f t="shared" si="2525"/>
        <v>0</v>
      </c>
      <c r="AJH92" s="27">
        <f t="shared" si="2526"/>
        <v>0.25</v>
      </c>
      <c r="AJI92" s="27">
        <f t="shared" si="2527"/>
        <v>0</v>
      </c>
      <c r="AJJ92" s="27">
        <f t="shared" si="2528"/>
        <v>0</v>
      </c>
      <c r="AJK92" s="27">
        <f t="shared" si="2529"/>
        <v>0</v>
      </c>
      <c r="AJL92" s="27">
        <f t="shared" si="2530"/>
        <v>0</v>
      </c>
      <c r="AJM92" s="27">
        <f t="shared" si="2531"/>
        <v>0</v>
      </c>
      <c r="AJN92" s="27">
        <f t="shared" si="2532"/>
        <v>6.25E-2</v>
      </c>
      <c r="AJO92" s="27">
        <f t="shared" si="2533"/>
        <v>0</v>
      </c>
      <c r="AJP92" s="27">
        <f t="shared" si="2534"/>
        <v>0</v>
      </c>
      <c r="AJQ92" s="27">
        <f t="shared" si="2535"/>
        <v>0</v>
      </c>
      <c r="AJR92" s="27">
        <f t="shared" si="2536"/>
        <v>0</v>
      </c>
      <c r="AJS92" s="27">
        <f t="shared" si="2537"/>
        <v>0</v>
      </c>
      <c r="AJT92" s="27">
        <f t="shared" si="2538"/>
        <v>6.25E-2</v>
      </c>
      <c r="AJU92" s="27">
        <f t="shared" si="2539"/>
        <v>0</v>
      </c>
      <c r="AJV92" s="27">
        <f t="shared" si="2540"/>
        <v>0</v>
      </c>
      <c r="AJW92" s="27">
        <f t="shared" si="2541"/>
        <v>0.25</v>
      </c>
      <c r="AJX92" s="27">
        <f t="shared" si="2542"/>
        <v>0</v>
      </c>
      <c r="AJY92" s="27">
        <f t="shared" si="2543"/>
        <v>0</v>
      </c>
      <c r="AJZ92" s="27">
        <f t="shared" si="2544"/>
        <v>0.25</v>
      </c>
      <c r="AKA92" s="27">
        <f t="shared" si="2545"/>
        <v>0</v>
      </c>
      <c r="AKB92" s="27">
        <f t="shared" si="2546"/>
        <v>0</v>
      </c>
      <c r="AKC92" s="27">
        <f t="shared" si="2547"/>
        <v>0.25</v>
      </c>
      <c r="AKD92" s="27">
        <f t="shared" si="2548"/>
        <v>0</v>
      </c>
      <c r="AKE92" s="27">
        <f t="shared" si="2549"/>
        <v>0</v>
      </c>
      <c r="AKF92" s="27">
        <f t="shared" si="2550"/>
        <v>0</v>
      </c>
      <c r="AKG92" s="27">
        <f t="shared" si="2551"/>
        <v>0</v>
      </c>
      <c r="AKH92" s="27">
        <f t="shared" si="2552"/>
        <v>0</v>
      </c>
      <c r="AKI92" s="27">
        <f t="shared" si="2553"/>
        <v>0</v>
      </c>
      <c r="AKJ92" s="27">
        <f t="shared" si="2554"/>
        <v>0</v>
      </c>
      <c r="AKK92" s="27">
        <f t="shared" si="2555"/>
        <v>0</v>
      </c>
      <c r="AKL92" s="27">
        <f t="shared" si="2556"/>
        <v>0</v>
      </c>
      <c r="AKM92" s="27">
        <f t="shared" si="2557"/>
        <v>0</v>
      </c>
      <c r="AKN92" s="27">
        <f t="shared" si="2558"/>
        <v>0</v>
      </c>
      <c r="AKO92" s="27">
        <f t="shared" si="2559"/>
        <v>0</v>
      </c>
      <c r="AKP92" s="27">
        <f t="shared" si="2560"/>
        <v>0</v>
      </c>
      <c r="AKQ92" s="27">
        <f t="shared" si="2561"/>
        <v>0</v>
      </c>
      <c r="AKR92" s="27">
        <f t="shared" si="2562"/>
        <v>0</v>
      </c>
      <c r="AKS92" s="27">
        <f t="shared" si="2563"/>
        <v>0</v>
      </c>
      <c r="AKT92" s="27">
        <f t="shared" si="2564"/>
        <v>0</v>
      </c>
      <c r="AKU92" s="27">
        <f t="shared" si="2565"/>
        <v>0</v>
      </c>
      <c r="AKV92" s="27">
        <f t="shared" si="2566"/>
        <v>0</v>
      </c>
      <c r="AKW92" s="27">
        <f t="shared" si="2567"/>
        <v>0</v>
      </c>
      <c r="AKX92" s="27">
        <f t="shared" si="2568"/>
        <v>0</v>
      </c>
      <c r="AKY92" s="27">
        <f t="shared" si="2569"/>
        <v>0</v>
      </c>
      <c r="AKZ92" s="27">
        <f t="shared" si="2570"/>
        <v>0</v>
      </c>
      <c r="ALA92" s="27">
        <f t="shared" si="2571"/>
        <v>0</v>
      </c>
      <c r="ALB92" s="27">
        <f t="shared" si="2572"/>
        <v>0</v>
      </c>
      <c r="ALC92" s="27">
        <f t="shared" si="2573"/>
        <v>0</v>
      </c>
      <c r="ALD92" s="27">
        <f t="shared" si="2574"/>
        <v>0</v>
      </c>
      <c r="ALE92" s="27">
        <f t="shared" si="2575"/>
        <v>0</v>
      </c>
      <c r="ALF92" s="27">
        <f t="shared" si="2576"/>
        <v>0</v>
      </c>
      <c r="ALG92" s="27">
        <f t="shared" si="2577"/>
        <v>0</v>
      </c>
      <c r="ALH92" s="27">
        <f t="shared" si="2578"/>
        <v>0</v>
      </c>
      <c r="ALI92" s="27">
        <f t="shared" si="2579"/>
        <v>0</v>
      </c>
      <c r="ALJ92" s="27">
        <f t="shared" si="2580"/>
        <v>0</v>
      </c>
      <c r="ALK92" s="27">
        <f t="shared" si="2581"/>
        <v>0</v>
      </c>
      <c r="ALL92" s="27">
        <f t="shared" si="2582"/>
        <v>0</v>
      </c>
      <c r="ALM92" s="27">
        <f t="shared" si="2583"/>
        <v>0</v>
      </c>
      <c r="ALN92" s="27">
        <f t="shared" si="2584"/>
        <v>0</v>
      </c>
      <c r="ALO92" s="27">
        <f t="shared" si="2585"/>
        <v>0</v>
      </c>
      <c r="ALP92" s="27">
        <f t="shared" si="2586"/>
        <v>0</v>
      </c>
      <c r="ALQ92" s="27">
        <f t="shared" si="2587"/>
        <v>0</v>
      </c>
      <c r="ALR92" s="27">
        <f t="shared" si="2588"/>
        <v>0</v>
      </c>
      <c r="ALS92" s="27">
        <f t="shared" si="2589"/>
        <v>0</v>
      </c>
      <c r="ALT92" s="27">
        <f t="shared" si="2590"/>
        <v>0</v>
      </c>
      <c r="ALU92" s="27">
        <f t="shared" si="2591"/>
        <v>0</v>
      </c>
      <c r="ALV92" s="27">
        <f t="shared" si="2592"/>
        <v>0</v>
      </c>
      <c r="ALW92" s="27">
        <f t="shared" si="2593"/>
        <v>0</v>
      </c>
      <c r="AMK92" s="28">
        <v>1688</v>
      </c>
      <c r="AML92" s="28">
        <f t="shared" si="2594"/>
        <v>1688</v>
      </c>
      <c r="AMN92" s="28">
        <v>1701</v>
      </c>
      <c r="AMO92" s="27" t="str">
        <f t="shared" si="2595"/>
        <v>1724</v>
      </c>
      <c r="AMP92" s="27" t="str">
        <f t="shared" si="2596"/>
        <v>1738</v>
      </c>
      <c r="AMQ92" s="27" t="str">
        <f t="shared" si="2597"/>
        <v>1753</v>
      </c>
      <c r="AMR92" s="27" t="str">
        <f t="shared" si="2598"/>
        <v>1753</v>
      </c>
      <c r="AMS92" s="27" t="str">
        <f t="shared" si="2599"/>
        <v>1753</v>
      </c>
      <c r="AMT92" s="27" t="str">
        <f t="shared" si="2600"/>
        <v>1746</v>
      </c>
      <c r="AMU92" s="27" t="str">
        <f t="shared" si="2601"/>
        <v>1746</v>
      </c>
      <c r="AMV92" s="27" t="str">
        <f t="shared" si="2602"/>
        <v>1734</v>
      </c>
      <c r="AMW92" s="27" t="str">
        <f t="shared" si="2603"/>
        <v>1752</v>
      </c>
      <c r="AMX92" s="27" t="str">
        <f t="shared" si="2604"/>
        <v>1752</v>
      </c>
      <c r="AMY92" s="27" t="str">
        <f t="shared" si="2605"/>
        <v>1752</v>
      </c>
      <c r="AMZ92" s="27" t="str">
        <f t="shared" si="2606"/>
        <v>1762</v>
      </c>
      <c r="ANA92" s="27" t="str">
        <f t="shared" si="2607"/>
        <v>1762</v>
      </c>
      <c r="ANB92" s="27" t="str">
        <f t="shared" si="2608"/>
        <v>1762</v>
      </c>
      <c r="ANC92" s="27" t="str">
        <f t="shared" si="2609"/>
        <v>1752</v>
      </c>
      <c r="AND92" s="27" t="str">
        <f t="shared" si="2610"/>
        <v>1752</v>
      </c>
      <c r="ANE92" s="27" t="str">
        <f t="shared" si="2611"/>
        <v>1752</v>
      </c>
      <c r="ANF92" s="27" t="str">
        <f t="shared" si="2612"/>
        <v>1752</v>
      </c>
      <c r="ANG92" s="27" t="str">
        <f t="shared" si="2613"/>
        <v>1752</v>
      </c>
      <c r="ANH92" s="27" t="str">
        <f t="shared" si="2614"/>
        <v>1752</v>
      </c>
      <c r="ANI92" s="27" t="str">
        <f t="shared" si="2615"/>
        <v>1740</v>
      </c>
      <c r="ANJ92" s="27" t="str">
        <f t="shared" si="2616"/>
        <v>1740</v>
      </c>
      <c r="ANK92" s="27" t="str">
        <f t="shared" si="2617"/>
        <v>1740</v>
      </c>
      <c r="ANL92" s="27" t="str">
        <f t="shared" si="2618"/>
        <v>1740</v>
      </c>
      <c r="ANM92" s="27" t="str">
        <f t="shared" si="2619"/>
        <v>1740</v>
      </c>
      <c r="ANN92" s="27" t="str">
        <f t="shared" si="2620"/>
        <v>1740</v>
      </c>
      <c r="ANO92" s="27" t="str">
        <f t="shared" si="2621"/>
        <v>1727</v>
      </c>
      <c r="ANP92" s="27" t="str">
        <f t="shared" si="2622"/>
        <v>1727</v>
      </c>
      <c r="ANQ92" s="27" t="str">
        <f t="shared" si="2623"/>
        <v>1727</v>
      </c>
      <c r="ANR92" s="27" t="str">
        <f t="shared" si="2624"/>
        <v>1714</v>
      </c>
      <c r="ANS92" s="27" t="str">
        <f t="shared" si="2625"/>
        <v>1714</v>
      </c>
      <c r="ANT92" s="27" t="str">
        <f t="shared" si="2626"/>
        <v>1714</v>
      </c>
      <c r="ANU92" s="27" t="str">
        <f t="shared" si="2627"/>
        <v>1694</v>
      </c>
      <c r="ANV92" s="27" t="str">
        <f t="shared" si="2628"/>
        <v>1694</v>
      </c>
      <c r="ANW92" s="27" t="str">
        <f t="shared" si="2629"/>
        <v>1694</v>
      </c>
      <c r="ANX92" s="27" t="str">
        <f t="shared" si="2630"/>
        <v>1688</v>
      </c>
      <c r="ANY92" s="27" t="str">
        <f t="shared" si="2631"/>
        <v>1688</v>
      </c>
      <c r="ANZ92" s="27" t="str">
        <f t="shared" si="2632"/>
        <v>1688</v>
      </c>
      <c r="AOA92" s="27" t="str">
        <f t="shared" si="2633"/>
        <v>1688</v>
      </c>
      <c r="AOB92" s="27" t="str">
        <f t="shared" si="2634"/>
        <v>1688</v>
      </c>
      <c r="AOC92" s="27" t="str">
        <f t="shared" si="2635"/>
        <v>1688</v>
      </c>
      <c r="AOD92" s="27" t="str">
        <f t="shared" si="2636"/>
        <v>1688</v>
      </c>
      <c r="AOE92" s="27" t="str">
        <f t="shared" si="2637"/>
        <v>1688</v>
      </c>
      <c r="AOF92" s="27" t="str">
        <f t="shared" si="2638"/>
        <v>1688</v>
      </c>
      <c r="AOG92" s="27" t="str">
        <f t="shared" si="2639"/>
        <v>1688</v>
      </c>
      <c r="AOH92" s="27" t="str">
        <f t="shared" si="2640"/>
        <v>1688</v>
      </c>
      <c r="AOI92" s="27" t="str">
        <f t="shared" si="2641"/>
        <v>1688</v>
      </c>
      <c r="AOJ92" s="27" t="str">
        <f t="shared" si="2642"/>
        <v>1688</v>
      </c>
      <c r="AOK92" s="27" t="str">
        <f t="shared" si="2643"/>
        <v>1688</v>
      </c>
      <c r="AOL92" s="27" t="str">
        <f t="shared" si="2644"/>
        <v>1688</v>
      </c>
      <c r="AOM92" s="27" t="str">
        <f t="shared" si="2645"/>
        <v>1688</v>
      </c>
      <c r="AON92" s="27" t="str">
        <f t="shared" si="2646"/>
        <v>1688</v>
      </c>
      <c r="AOO92" s="27" t="str">
        <f t="shared" si="2647"/>
        <v>1688</v>
      </c>
      <c r="AOP92" s="27" t="str">
        <f t="shared" si="2648"/>
        <v>1688</v>
      </c>
      <c r="AOQ92" s="27" t="str">
        <f t="shared" si="2649"/>
        <v>1688</v>
      </c>
      <c r="AOR92" s="27" t="str">
        <f t="shared" si="2650"/>
        <v>1688</v>
      </c>
      <c r="AOS92" s="27" t="str">
        <f t="shared" si="2651"/>
        <v>1688</v>
      </c>
      <c r="AOT92" s="27" t="str">
        <f t="shared" si="2652"/>
        <v>1688</v>
      </c>
      <c r="AOU92" s="27" t="str">
        <f t="shared" si="2653"/>
        <v>1688</v>
      </c>
      <c r="AOV92" s="27" t="str">
        <f t="shared" si="2654"/>
        <v>1688</v>
      </c>
      <c r="AOW92" s="27" t="str">
        <f t="shared" si="2655"/>
        <v>1688</v>
      </c>
      <c r="AOX92" s="27" t="str">
        <f t="shared" si="2656"/>
        <v>1688</v>
      </c>
      <c r="AOY92" s="27" t="str">
        <f t="shared" si="2657"/>
        <v>1688</v>
      </c>
      <c r="AOZ92" s="27" t="str">
        <f t="shared" si="2658"/>
        <v>1688</v>
      </c>
      <c r="APA92" s="27" t="str">
        <f t="shared" si="2659"/>
        <v>1688</v>
      </c>
      <c r="APB92" s="27" t="str">
        <f t="shared" si="2660"/>
        <v>1688</v>
      </c>
      <c r="APC92" s="27" t="str">
        <f t="shared" si="2661"/>
        <v>1688</v>
      </c>
      <c r="APD92" s="27" t="str">
        <f t="shared" si="2662"/>
        <v>1688</v>
      </c>
      <c r="APE92" s="27" t="str">
        <f t="shared" si="2663"/>
        <v>1688</v>
      </c>
      <c r="APF92" s="27" t="str">
        <f t="shared" si="2664"/>
        <v>1688</v>
      </c>
      <c r="APG92" s="27" t="str">
        <f t="shared" si="2665"/>
        <v>1688</v>
      </c>
      <c r="APH92" s="27" t="str">
        <f t="shared" si="2666"/>
        <v>1688</v>
      </c>
      <c r="API92" s="27" t="str">
        <f t="shared" si="2667"/>
        <v>1688</v>
      </c>
      <c r="APJ92" s="27" t="str">
        <f t="shared" si="2668"/>
        <v>1688</v>
      </c>
      <c r="APK92" s="27" t="str">
        <f t="shared" si="2669"/>
        <v>1688</v>
      </c>
      <c r="APL92" s="27" t="str">
        <f t="shared" si="2670"/>
        <v>1688</v>
      </c>
      <c r="APM92" s="27" t="str">
        <f t="shared" si="2671"/>
        <v>1688</v>
      </c>
      <c r="APN92" s="27" t="str">
        <f t="shared" si="2672"/>
        <v>1688</v>
      </c>
      <c r="APO92" s="27" t="str">
        <f t="shared" si="2673"/>
        <v>1688</v>
      </c>
      <c r="APP92" s="27" t="str">
        <f t="shared" si="2674"/>
        <v>1688</v>
      </c>
      <c r="APQ92" s="27" t="str">
        <f t="shared" si="2675"/>
        <v>1688</v>
      </c>
      <c r="APR92" s="27" t="str">
        <f t="shared" si="2676"/>
        <v>1688</v>
      </c>
    </row>
    <row r="93" spans="1:1022 1025:1110" x14ac:dyDescent="0.35">
      <c r="A93" s="27">
        <v>18</v>
      </c>
      <c r="B93" s="84" t="s">
        <v>134</v>
      </c>
      <c r="C93" s="91">
        <f>VLOOKUP(A93, Rankings!$A$2:$AN$129, 40, FALSE)</f>
        <v>91</v>
      </c>
      <c r="D93" s="24" t="s">
        <v>371</v>
      </c>
      <c r="I93" s="29">
        <f t="shared" si="1785"/>
        <v>15.666666666666666</v>
      </c>
      <c r="L93" s="27" t="s">
        <v>2345</v>
      </c>
      <c r="M93" s="27" t="s">
        <v>2489</v>
      </c>
      <c r="N93" s="27" t="s">
        <v>2867</v>
      </c>
      <c r="O93" s="27" t="s">
        <v>3021</v>
      </c>
      <c r="P93" s="27" t="s">
        <v>24</v>
      </c>
      <c r="Q93" s="27" t="s">
        <v>3251</v>
      </c>
      <c r="R93" s="27" t="s">
        <v>24</v>
      </c>
      <c r="S93" s="27" t="s">
        <v>24</v>
      </c>
      <c r="T93" s="27" t="s">
        <v>24</v>
      </c>
      <c r="U93" s="27" t="s">
        <v>3924</v>
      </c>
      <c r="V93" s="27" t="s">
        <v>24</v>
      </c>
      <c r="W93" s="27" t="s">
        <v>4105</v>
      </c>
      <c r="X93" s="27" t="s">
        <v>4321</v>
      </c>
      <c r="Y93" s="27" t="s">
        <v>4379</v>
      </c>
      <c r="Z93" s="27" t="s">
        <v>4580</v>
      </c>
      <c r="AA93" s="27" t="s">
        <v>4672</v>
      </c>
      <c r="AB93" s="27" t="s">
        <v>4761</v>
      </c>
      <c r="AC93" s="27" t="s">
        <v>24</v>
      </c>
      <c r="AD93" s="27" t="s">
        <v>24</v>
      </c>
      <c r="AE93" s="27" t="s">
        <v>24</v>
      </c>
      <c r="AF93" s="27" t="s">
        <v>5014</v>
      </c>
      <c r="AG93" s="27" t="s">
        <v>5195</v>
      </c>
      <c r="AH93" s="27" t="s">
        <v>5309</v>
      </c>
      <c r="AI93" s="27" t="s">
        <v>5385</v>
      </c>
      <c r="AJ93" s="27" t="s">
        <v>5503</v>
      </c>
      <c r="AK93" s="27" t="s">
        <v>24</v>
      </c>
      <c r="AL93" s="27" t="s">
        <v>5768</v>
      </c>
      <c r="AM93" s="27" t="s">
        <v>5875</v>
      </c>
      <c r="AN93" s="27" t="s">
        <v>24</v>
      </c>
      <c r="AO93" s="27" t="s">
        <v>6020</v>
      </c>
      <c r="AP93" s="27" t="s">
        <v>24</v>
      </c>
      <c r="AQ93" s="27" t="s">
        <v>24</v>
      </c>
      <c r="AR93" s="27" t="s">
        <v>6421</v>
      </c>
      <c r="AS93" s="27" t="s">
        <v>24</v>
      </c>
      <c r="AT93" s="27" t="s">
        <v>24</v>
      </c>
      <c r="AU93" s="27" t="s">
        <v>6735</v>
      </c>
      <c r="AV93" s="27" t="s">
        <v>24</v>
      </c>
      <c r="AW93" s="27" t="s">
        <v>24</v>
      </c>
      <c r="AX93" s="27" t="s">
        <v>24</v>
      </c>
      <c r="AY93" s="27" t="s">
        <v>24</v>
      </c>
      <c r="AZ93" s="27" t="s">
        <v>24</v>
      </c>
      <c r="BA93" s="27" t="s">
        <v>24</v>
      </c>
      <c r="BB93" s="27" t="s">
        <v>24</v>
      </c>
      <c r="BC93" s="27" t="s">
        <v>24</v>
      </c>
      <c r="BD93" s="27" t="s">
        <v>24</v>
      </c>
      <c r="BE93" s="27" t="s">
        <v>24</v>
      </c>
      <c r="BF93" s="27" t="s">
        <v>24</v>
      </c>
      <c r="BG93" s="27" t="s">
        <v>24</v>
      </c>
      <c r="BH93" s="27" t="s">
        <v>24</v>
      </c>
      <c r="BI93" s="27" t="s">
        <v>24</v>
      </c>
      <c r="BJ93" s="27" t="s">
        <v>24</v>
      </c>
      <c r="BK93" s="27" t="s">
        <v>24</v>
      </c>
      <c r="BL93" s="27" t="s">
        <v>24</v>
      </c>
      <c r="BM93" s="27" t="s">
        <v>24</v>
      </c>
      <c r="BN93" s="27" t="s">
        <v>24</v>
      </c>
      <c r="BO93" s="27" t="s">
        <v>24</v>
      </c>
      <c r="BP93" s="27" t="s">
        <v>24</v>
      </c>
      <c r="BQ93" s="27" t="s">
        <v>24</v>
      </c>
      <c r="BR93" s="27" t="s">
        <v>24</v>
      </c>
      <c r="BS93" s="27" t="s">
        <v>24</v>
      </c>
      <c r="BT93" s="27" t="s">
        <v>24</v>
      </c>
      <c r="BU93" s="27" t="s">
        <v>24</v>
      </c>
      <c r="BV93" s="27" t="s">
        <v>24</v>
      </c>
      <c r="BW93" s="27" t="s">
        <v>24</v>
      </c>
      <c r="BX93" s="27" t="s">
        <v>24</v>
      </c>
      <c r="BY93" s="27" t="s">
        <v>24</v>
      </c>
      <c r="BZ93" s="27" t="s">
        <v>24</v>
      </c>
      <c r="CA93" s="27" t="s">
        <v>24</v>
      </c>
      <c r="CB93" s="27" t="s">
        <v>24</v>
      </c>
      <c r="CC93" s="27" t="s">
        <v>24</v>
      </c>
      <c r="CD93" s="27" t="s">
        <v>24</v>
      </c>
      <c r="CE93" s="27" t="s">
        <v>24</v>
      </c>
      <c r="CF93" s="27" t="s">
        <v>24</v>
      </c>
      <c r="CG93" s="27" t="s">
        <v>24</v>
      </c>
      <c r="CH93" s="27" t="s">
        <v>24</v>
      </c>
      <c r="CI93" s="27" t="s">
        <v>24</v>
      </c>
      <c r="CJ93" s="27" t="s">
        <v>24</v>
      </c>
      <c r="CK93" s="27" t="s">
        <v>24</v>
      </c>
      <c r="CL93" s="27" t="s">
        <v>24</v>
      </c>
      <c r="CM93" s="27" t="s">
        <v>24</v>
      </c>
      <c r="CN93" s="27" t="s">
        <v>24</v>
      </c>
      <c r="CO93" s="27" t="s">
        <v>24</v>
      </c>
      <c r="CQ93" s="28">
        <f t="shared" si="1786"/>
        <v>2</v>
      </c>
      <c r="CR93" s="28">
        <f t="shared" si="1787"/>
        <v>4</v>
      </c>
      <c r="CS93" s="28">
        <f t="shared" si="1788"/>
        <v>2</v>
      </c>
      <c r="CT93" s="28">
        <f t="shared" si="1789"/>
        <v>4</v>
      </c>
      <c r="CU93" s="28">
        <f t="shared" si="1790"/>
        <v>1</v>
      </c>
      <c r="CV93" s="28">
        <f t="shared" si="1791"/>
        <v>3</v>
      </c>
      <c r="CW93" s="28">
        <f t="shared" si="1792"/>
        <v>1</v>
      </c>
      <c r="CX93" s="28">
        <f t="shared" si="1793"/>
        <v>4</v>
      </c>
      <c r="CY93" s="28">
        <f t="shared" si="1794"/>
        <v>1</v>
      </c>
      <c r="CZ93" s="28">
        <f t="shared" si="1795"/>
        <v>3</v>
      </c>
      <c r="DA93" s="28">
        <f t="shared" si="1796"/>
        <v>0</v>
      </c>
      <c r="DB93" s="28">
        <f t="shared" si="1797"/>
        <v>4</v>
      </c>
      <c r="DC93" s="28">
        <f t="shared" si="1798"/>
        <v>1</v>
      </c>
      <c r="DD93" s="28">
        <f t="shared" si="1799"/>
        <v>0</v>
      </c>
      <c r="DE93" s="28">
        <f t="shared" si="1800"/>
        <v>0</v>
      </c>
      <c r="DF93" s="28">
        <f t="shared" si="1801"/>
        <v>1</v>
      </c>
      <c r="DG93" s="28">
        <f t="shared" si="1802"/>
        <v>0</v>
      </c>
      <c r="DH93" s="28">
        <f t="shared" si="1803"/>
        <v>0</v>
      </c>
      <c r="DI93" s="28">
        <f t="shared" si="1804"/>
        <v>0</v>
      </c>
      <c r="DJ93" s="28">
        <f t="shared" si="1805"/>
        <v>0</v>
      </c>
      <c r="DK93" s="28">
        <f t="shared" si="1806"/>
        <v>0</v>
      </c>
      <c r="DL93" s="28">
        <f t="shared" si="1807"/>
        <v>0</v>
      </c>
      <c r="DM93" s="28">
        <f t="shared" si="1808"/>
        <v>0</v>
      </c>
      <c r="DN93" s="28">
        <f t="shared" si="1809"/>
        <v>0</v>
      </c>
      <c r="DO93" s="28">
        <f t="shared" si="1810"/>
        <v>2</v>
      </c>
      <c r="DP93" s="28">
        <f t="shared" si="1811"/>
        <v>8</v>
      </c>
      <c r="DR93">
        <f t="shared" si="1812"/>
        <v>2</v>
      </c>
      <c r="DS93">
        <f t="shared" si="1813"/>
        <v>1</v>
      </c>
      <c r="DT93">
        <f t="shared" si="1814"/>
        <v>4</v>
      </c>
      <c r="DU93">
        <f t="shared" si="1815"/>
        <v>6</v>
      </c>
      <c r="DV93">
        <f t="shared" si="1816"/>
        <v>0</v>
      </c>
      <c r="DW93">
        <f t="shared" si="1817"/>
        <v>1</v>
      </c>
      <c r="DX93">
        <f t="shared" si="1818"/>
        <v>0</v>
      </c>
      <c r="DY93">
        <f t="shared" si="1819"/>
        <v>0</v>
      </c>
      <c r="DZ93">
        <f t="shared" si="1820"/>
        <v>0</v>
      </c>
      <c r="EA93">
        <f t="shared" si="1821"/>
        <v>6</v>
      </c>
      <c r="EB93">
        <f t="shared" si="1822"/>
        <v>0</v>
      </c>
      <c r="EC93">
        <f t="shared" si="1823"/>
        <v>4</v>
      </c>
      <c r="ED93">
        <f t="shared" si="1824"/>
        <v>6</v>
      </c>
      <c r="EE93">
        <f t="shared" si="1825"/>
        <v>9</v>
      </c>
      <c r="EF93">
        <f t="shared" si="1826"/>
        <v>2</v>
      </c>
      <c r="EG93">
        <f t="shared" si="1827"/>
        <v>5</v>
      </c>
      <c r="EH93">
        <f t="shared" si="1828"/>
        <v>8</v>
      </c>
      <c r="EI93">
        <f t="shared" si="1829"/>
        <v>0</v>
      </c>
      <c r="EJ93">
        <f t="shared" si="1830"/>
        <v>0</v>
      </c>
      <c r="EK93">
        <f t="shared" si="1831"/>
        <v>0</v>
      </c>
      <c r="EL93">
        <f t="shared" si="1832"/>
        <v>3</v>
      </c>
      <c r="EM93">
        <f t="shared" si="1833"/>
        <v>8</v>
      </c>
      <c r="EN93">
        <f t="shared" si="1834"/>
        <v>12</v>
      </c>
      <c r="EO93">
        <f t="shared" si="1835"/>
        <v>2</v>
      </c>
      <c r="EP93">
        <f t="shared" si="1836"/>
        <v>8</v>
      </c>
      <c r="EQ93">
        <f t="shared" si="1837"/>
        <v>0</v>
      </c>
      <c r="ER93">
        <f t="shared" si="1838"/>
        <v>2</v>
      </c>
      <c r="ES93">
        <f t="shared" si="1839"/>
        <v>8</v>
      </c>
      <c r="ET93">
        <f t="shared" si="1840"/>
        <v>0</v>
      </c>
      <c r="EU93">
        <f t="shared" si="1841"/>
        <v>3</v>
      </c>
      <c r="EV93">
        <f t="shared" si="1842"/>
        <v>0</v>
      </c>
      <c r="EW93">
        <f t="shared" si="1843"/>
        <v>0</v>
      </c>
      <c r="EX93">
        <f t="shared" si="1844"/>
        <v>4</v>
      </c>
      <c r="EY93">
        <f t="shared" si="1845"/>
        <v>0</v>
      </c>
      <c r="EZ93">
        <f t="shared" si="1846"/>
        <v>0</v>
      </c>
      <c r="FA93">
        <f t="shared" si="1847"/>
        <v>4</v>
      </c>
      <c r="FB93">
        <f t="shared" si="1848"/>
        <v>0</v>
      </c>
      <c r="FC93">
        <f t="shared" si="1849"/>
        <v>0</v>
      </c>
      <c r="FD93">
        <f t="shared" si="1850"/>
        <v>0</v>
      </c>
      <c r="FE93">
        <f t="shared" si="1851"/>
        <v>0</v>
      </c>
      <c r="FF93">
        <f t="shared" si="1852"/>
        <v>0</v>
      </c>
      <c r="FG93">
        <f t="shared" si="1853"/>
        <v>0</v>
      </c>
      <c r="FH93">
        <f t="shared" si="1854"/>
        <v>0</v>
      </c>
      <c r="FI93">
        <f t="shared" si="1855"/>
        <v>0</v>
      </c>
      <c r="FJ93">
        <f t="shared" si="1856"/>
        <v>0</v>
      </c>
      <c r="FK93">
        <f t="shared" si="1857"/>
        <v>0</v>
      </c>
      <c r="FL93">
        <f t="shared" si="1858"/>
        <v>0</v>
      </c>
      <c r="FM93">
        <f t="shared" si="1859"/>
        <v>0</v>
      </c>
      <c r="FN93">
        <f t="shared" si="1860"/>
        <v>0</v>
      </c>
      <c r="FO93">
        <f t="shared" si="1861"/>
        <v>0</v>
      </c>
      <c r="FP93">
        <f t="shared" si="1862"/>
        <v>0</v>
      </c>
      <c r="FQ93">
        <f t="shared" si="1863"/>
        <v>0</v>
      </c>
      <c r="FR93">
        <f t="shared" si="1864"/>
        <v>0</v>
      </c>
      <c r="FS93">
        <f t="shared" si="1865"/>
        <v>0</v>
      </c>
      <c r="FT93">
        <f t="shared" si="1866"/>
        <v>0</v>
      </c>
      <c r="FU93">
        <f t="shared" si="1867"/>
        <v>0</v>
      </c>
      <c r="FV93">
        <f t="shared" si="1868"/>
        <v>0</v>
      </c>
      <c r="FW93">
        <f t="shared" si="1869"/>
        <v>0</v>
      </c>
      <c r="FX93">
        <f t="shared" si="1870"/>
        <v>0</v>
      </c>
      <c r="FY93">
        <f t="shared" si="1871"/>
        <v>0</v>
      </c>
      <c r="FZ93">
        <f t="shared" si="1872"/>
        <v>0</v>
      </c>
      <c r="GA93">
        <f t="shared" si="1873"/>
        <v>0</v>
      </c>
      <c r="GB93">
        <f t="shared" si="1874"/>
        <v>0</v>
      </c>
      <c r="GC93">
        <f t="shared" si="1875"/>
        <v>0</v>
      </c>
      <c r="GD93">
        <f t="shared" si="1876"/>
        <v>0</v>
      </c>
      <c r="GE93">
        <f t="shared" si="1877"/>
        <v>0</v>
      </c>
      <c r="GF93">
        <f t="shared" si="1878"/>
        <v>0</v>
      </c>
      <c r="GG93">
        <f t="shared" si="1879"/>
        <v>0</v>
      </c>
      <c r="GH93">
        <f t="shared" si="1880"/>
        <v>0</v>
      </c>
      <c r="GI93">
        <f t="shared" si="1881"/>
        <v>0</v>
      </c>
      <c r="GJ93">
        <f t="shared" si="1882"/>
        <v>0</v>
      </c>
      <c r="GK93">
        <f t="shared" si="1883"/>
        <v>0</v>
      </c>
      <c r="GL93">
        <f t="shared" si="1884"/>
        <v>0</v>
      </c>
      <c r="GM93">
        <f t="shared" si="1885"/>
        <v>0</v>
      </c>
      <c r="GN93">
        <f t="shared" si="1886"/>
        <v>0</v>
      </c>
      <c r="GO93">
        <f t="shared" si="1887"/>
        <v>0</v>
      </c>
      <c r="GP93">
        <f t="shared" si="1888"/>
        <v>0</v>
      </c>
      <c r="GQ93">
        <f t="shared" si="1889"/>
        <v>0</v>
      </c>
      <c r="GR93">
        <f t="shared" si="1890"/>
        <v>0</v>
      </c>
      <c r="GS93">
        <f t="shared" si="1891"/>
        <v>0</v>
      </c>
      <c r="GT93">
        <f t="shared" si="1892"/>
        <v>0</v>
      </c>
      <c r="GU93">
        <f t="shared" si="1893"/>
        <v>0</v>
      </c>
      <c r="GW93" s="28">
        <f t="shared" si="1894"/>
        <v>6.5259630807278191</v>
      </c>
      <c r="GX93" s="28">
        <f t="shared" si="1895"/>
        <v>5.0732165194946379</v>
      </c>
      <c r="GY93" s="28">
        <f t="shared" si="1896"/>
        <v>1.4082884116967007</v>
      </c>
      <c r="GZ93" s="28">
        <f t="shared" si="1897"/>
        <v>0</v>
      </c>
      <c r="HA93" s="28">
        <f t="shared" si="1898"/>
        <v>0</v>
      </c>
      <c r="HB93" s="28">
        <f t="shared" si="1899"/>
        <v>8.9211794597410492</v>
      </c>
      <c r="HC93" s="28">
        <f t="shared" si="1900"/>
        <v>0.5395729160941467</v>
      </c>
      <c r="HE93">
        <f>IFERROR(VLOOKUP(_xlfn.NUMBERVALUE(MID(L93, SEARCH("!", L93)+1, SEARCH("+", L93)-SEARCH("!", L93)-1)), Rankings!$A$2:$BK$129, 63, FALSE),0)</f>
        <v>0.49746150550076101</v>
      </c>
      <c r="HF93">
        <f>IFERROR(VLOOKUP(_xlfn.NUMBERVALUE(MID(M93, SEARCH("!", M93)+1, SEARCH("+", M93)-SEARCH("!", M93)-1)), Rankings!$A$2:$BK$129, 63, FALSE),0)</f>
        <v>0.33365094160577863</v>
      </c>
      <c r="HG93">
        <f>IFERROR(VLOOKUP(_xlfn.NUMBERVALUE(MID(N93, SEARCH("!", N93)+1, SEARCH("+", N93)-SEARCH("!", N93)-1)), Rankings!$A$2:$BK$129, 63, FALSE),0)</f>
        <v>0.55701309868628646</v>
      </c>
      <c r="HH93">
        <f>IFERROR(VLOOKUP(_xlfn.NUMBERVALUE(MID(O93, SEARCH("!", O93)+1, SEARCH("+", O93)-SEARCH("!", O93)-1)), Rankings!$A$2:$BK$129, 63, FALSE),0)</f>
        <v>0.62696833856605805</v>
      </c>
      <c r="HI93">
        <f>IFERROR(VLOOKUP(_xlfn.NUMBERVALUE(MID(P93, SEARCH("!", P93)+1, SEARCH("+", P93)-SEARCH("!", P93)-1)), Rankings!$A$2:$BK$129, 63, FALSE),0)</f>
        <v>0</v>
      </c>
      <c r="HJ93">
        <f>IFERROR(VLOOKUP(_xlfn.NUMBERVALUE(MID(Q93, SEARCH("!", Q93)+1, SEARCH("+", Q93)-SEARCH("!", Q93)-1)), Rankings!$A$2:$BK$129, 63, FALSE),0)</f>
        <v>0.50404309863542862</v>
      </c>
      <c r="HK93">
        <f>IFERROR(VLOOKUP(_xlfn.NUMBERVALUE(MID(R93, SEARCH("!", R93)+1, SEARCH("+", R93)-SEARCH("!", R93)-1)), Rankings!$A$2:$BK$129, 63, FALSE),0)</f>
        <v>0</v>
      </c>
      <c r="HL93">
        <f>IFERROR(VLOOKUP(_xlfn.NUMBERVALUE(MID(S93, SEARCH("!", S93)+1, SEARCH("+", S93)-SEARCH("!", S93)-1)), Rankings!$A$2:$BK$129, 63, FALSE),0)</f>
        <v>0</v>
      </c>
      <c r="HM93">
        <f>IFERROR(VLOOKUP(_xlfn.NUMBERVALUE(MID(T93, SEARCH("!", T93)+1, SEARCH("+", T93)-SEARCH("!", T93)-1)), Rankings!$A$2:$BK$129, 63, FALSE),0)</f>
        <v>0</v>
      </c>
      <c r="HN93">
        <f>IFERROR(VLOOKUP(_xlfn.NUMBERVALUE(MID(U93, SEARCH("!", U93)+1, SEARCH("+", U93)-SEARCH("!", U93)-1)), Rankings!$A$2:$BK$129, 63, FALSE),0)</f>
        <v>0.57303453247194758</v>
      </c>
      <c r="HO93">
        <f>IFERROR(VLOOKUP(_xlfn.NUMBERVALUE(MID(V93, SEARCH("!", V93)+1, SEARCH("+", V93)-SEARCH("!", V93)-1)), Rankings!$A$2:$BK$129, 63, FALSE),0)</f>
        <v>0</v>
      </c>
      <c r="HP93">
        <f>IFERROR(VLOOKUP(_xlfn.NUMBERVALUE(MID(W93, SEARCH("!", W93)+1, SEARCH("+", W93)-SEARCH("!", W93)-1)), Rankings!$A$2:$BK$129, 63, FALSE),0)</f>
        <v>0.28217564650947347</v>
      </c>
      <c r="HQ93">
        <f>IFERROR(VLOOKUP(_xlfn.NUMBERVALUE(MID(X93, SEARCH("!", X93)+1, SEARCH("+", X93)-SEARCH("!", X93)-1)), Rankings!$A$2:$BK$129, 63, FALSE),0)</f>
        <v>0.50538157943897521</v>
      </c>
      <c r="HR93">
        <f>IFERROR(VLOOKUP(_xlfn.NUMBERVALUE(MID(Y93, SEARCH("!", Y93)+1, SEARCH("+", Y93)-SEARCH("!", Y93)-1)), Rankings!$A$2:$BK$129, 63, FALSE),0)</f>
        <v>0.55881753299749948</v>
      </c>
      <c r="HS93">
        <f>IFERROR(VLOOKUP(_xlfn.NUMBERVALUE(MID(Z93, SEARCH("!", Z93)+1, SEARCH("+", Z93)-SEARCH("!", Z93)-1)), Rankings!$A$2:$BK$129, 63, FALSE),0)</f>
        <v>0.63476701070308261</v>
      </c>
      <c r="HT93">
        <f>IFERROR(VLOOKUP(_xlfn.NUMBERVALUE(MID(AA93, SEARCH("!", AA93)+1, SEARCH("+", AA93)-SEARCH("!", AA93)-1)), Rankings!$A$2:$BK$129, 63, FALSE),0)</f>
        <v>0.83122380927033801</v>
      </c>
      <c r="HU93">
        <f>IFERROR(VLOOKUP(_xlfn.NUMBERVALUE(MID(AB93, SEARCH("!", AB93)+1, SEARCH("+", AB93)-SEARCH("!", AB93)-1)), Rankings!$A$2:$BK$129, 63, FALSE),0)</f>
        <v>0.62696833856605805</v>
      </c>
      <c r="HV93">
        <f>IFERROR(VLOOKUP(_xlfn.NUMBERVALUE(MID(AC93, SEARCH("!", AC93)+1, SEARCH("+", AC93)-SEARCH("!", AC93)-1)), Rankings!$A$2:$BK$129, 63, FALSE),0)</f>
        <v>0</v>
      </c>
      <c r="HW93">
        <f>IFERROR(VLOOKUP(_xlfn.NUMBERVALUE(MID(AD93, SEARCH("!", AD93)+1, SEARCH("+", AD93)-SEARCH("!", AD93)-1)), Rankings!$A$2:$BK$129, 63, FALSE),0)</f>
        <v>0</v>
      </c>
      <c r="HX93">
        <f>IFERROR(VLOOKUP(_xlfn.NUMBERVALUE(MID(AE93, SEARCH("!", AE93)+1, SEARCH("+", AE93)-SEARCH("!", AE93)-1)), Rankings!$A$2:$BK$129, 63, FALSE),0)</f>
        <v>0</v>
      </c>
      <c r="HY93">
        <f>IFERROR(VLOOKUP(_xlfn.NUMBERVALUE(MID(AF93, SEARCH("!", AF93)+1, SEARCH("+", AF93)-SEARCH("!", AF93)-1)), Rankings!$A$2:$BK$129, 63, FALSE),0)</f>
        <v>0.41542995804937638</v>
      </c>
      <c r="HZ93">
        <f>IFERROR(VLOOKUP(_xlfn.NUMBERVALUE(MID(AG93, SEARCH("!", AG93)+1, SEARCH("+", AG93)-SEARCH("!", AG93)-1)), Rankings!$A$2:$BK$129, 63, FALSE),0)</f>
        <v>0.57303453247194758</v>
      </c>
      <c r="IA93">
        <f>IFERROR(VLOOKUP(_xlfn.NUMBERVALUE(MID(AH93, SEARCH("!", AH93)+1, SEARCH("+", AH93)-SEARCH("!", AH93)-1)), Rankings!$A$2:$BK$129, 63, FALSE),0)</f>
        <v>0.84947087869920124</v>
      </c>
      <c r="IB93">
        <f>IFERROR(VLOOKUP(_xlfn.NUMBERVALUE(MID(AI93, SEARCH("!", AI93)+1, SEARCH("+", AI93)-SEARCH("!", AI93)-1)), Rankings!$A$2:$BK$129, 63, FALSE),0)</f>
        <v>0.75033377919569333</v>
      </c>
      <c r="IC93">
        <f>IFERROR(VLOOKUP(_xlfn.NUMBERVALUE(MID(AJ93, SEARCH("!", AJ93)+1, SEARCH("+", AJ93)-SEARCH("!", AJ93)-1)), Rankings!$A$2:$BK$129, 63, FALSE),0)</f>
        <v>0.50538157943897521</v>
      </c>
      <c r="ID93">
        <f>IFERROR(VLOOKUP(_xlfn.NUMBERVALUE(MID(AK93, SEARCH("!", AK93)+1, SEARCH("+", AK93)-SEARCH("!", AK93)-1)), Rankings!$A$2:$BK$129, 63, FALSE),0)</f>
        <v>0</v>
      </c>
      <c r="IE93">
        <f>IFERROR(VLOOKUP(_xlfn.NUMBERVALUE(MID(AL93, SEARCH("!", AL93)+1, SEARCH("+", AL93)-SEARCH("!", AL93)-1)), Rankings!$A$2:$BK$129, 63, FALSE),0)</f>
        <v>0.79780442836869991</v>
      </c>
      <c r="IF93">
        <f>IFERROR(VLOOKUP(_xlfn.NUMBERVALUE(MID(AM93, SEARCH("!", AM93)+1, SEARCH("+", AM93)-SEARCH("!", AM93)-1)), Rankings!$A$2:$BK$129, 63, FALSE),0)</f>
        <v>0.83122380927033801</v>
      </c>
      <c r="IG93">
        <f>IFERROR(VLOOKUP(_xlfn.NUMBERVALUE(MID(AN93, SEARCH("!", AN93)+1, SEARCH("+", AN93)-SEARCH("!", AN93)-1)), Rankings!$A$2:$BK$129, 63, FALSE),0)</f>
        <v>0</v>
      </c>
      <c r="IH93">
        <f>IFERROR(VLOOKUP(_xlfn.NUMBERVALUE(MID(AO93, SEARCH("!", AO93)+1, SEARCH("+", AO93)-SEARCH("!", AO93)-1)), Rankings!$A$2:$BK$129, 63, FALSE),0)</f>
        <v>0.24207078116458031</v>
      </c>
      <c r="II93">
        <f>IFERROR(VLOOKUP(_xlfn.NUMBERVALUE(MID(AP93, SEARCH("!", AP93)+1, SEARCH("+", AP93)-SEARCH("!", AP93)-1)), Rankings!$A$2:$BK$129, 63, FALSE),0)</f>
        <v>0</v>
      </c>
      <c r="IJ93">
        <f>IFERROR(VLOOKUP(_xlfn.NUMBERVALUE(MID(AQ93, SEARCH("!", AQ93)+1, SEARCH("+", AQ93)-SEARCH("!", AQ93)-1)), Rankings!$A$2:$BK$129, 63, FALSE),0)</f>
        <v>0</v>
      </c>
      <c r="IK93">
        <f>IFERROR(VLOOKUP(_xlfn.NUMBERVALUE(MID(AR93, SEARCH("!", AR93)+1, SEARCH("+", AR93)-SEARCH("!", AR93)-1)), Rankings!$A$2:$BK$129, 63, FALSE),0)</f>
        <v>0.75344353640165429</v>
      </c>
      <c r="IL93">
        <f>IFERROR(VLOOKUP(_xlfn.NUMBERVALUE(MID(AS93, SEARCH("!", AS93)+1, SEARCH("+", AS93)-SEARCH("!", AS93)-1)), Rankings!$A$2:$BK$129, 63, FALSE),0)</f>
        <v>0</v>
      </c>
      <c r="IM93">
        <f>IFERROR(VLOOKUP(_xlfn.NUMBERVALUE(MID(AT93, SEARCH("!", AT93)+1, SEARCH("+", AT93)-SEARCH("!", AT93)-1)), Rankings!$A$2:$BK$129, 63, FALSE),0)</f>
        <v>0</v>
      </c>
      <c r="IN93">
        <f>IFERROR(VLOOKUP(_xlfn.NUMBERVALUE(MID(AU93, SEARCH("!", AU93)+1, SEARCH("+", AU93)-SEARCH("!", AU93)-1)), Rankings!$A$2:$BK$129, 63, FALSE),0)</f>
        <v>0.7577692959070047</v>
      </c>
      <c r="IO93">
        <f>IFERROR(VLOOKUP(_xlfn.NUMBERVALUE(MID(AV93, SEARCH("!", AV93)+1, SEARCH("+", AV93)-SEARCH("!", AV93)-1)), Rankings!$A$2:$BK$129, 63, FALSE),0)</f>
        <v>0</v>
      </c>
      <c r="IP93">
        <f>IFERROR(VLOOKUP(_xlfn.NUMBERVALUE(MID(AW93, SEARCH("!", AW93)+1, SEARCH("+", AW93)-SEARCH("!", AW93)-1)), Rankings!$A$2:$BK$129, 63, FALSE),0)</f>
        <v>0</v>
      </c>
      <c r="IQ93">
        <f>IFERROR(VLOOKUP(_xlfn.NUMBERVALUE(MID(AX93, SEARCH("!", AX93)+1, SEARCH("+", AX93)-SEARCH("!", AX93)-1)), Rankings!$A$2:$BK$129, 63, FALSE),0)</f>
        <v>0</v>
      </c>
      <c r="IR93">
        <f>IFERROR(VLOOKUP(_xlfn.NUMBERVALUE(MID(AY93, SEARCH("!", AY93)+1, SEARCH("+", AY93)-SEARCH("!", AY93)-1)), Rankings!$A$2:$BK$129, 63, FALSE),0)</f>
        <v>0</v>
      </c>
      <c r="IS93">
        <f>IFERROR(VLOOKUP(_xlfn.NUMBERVALUE(MID(AZ93, SEARCH("!", AZ93)+1, SEARCH("+", AZ93)-SEARCH("!", AZ93)-1)), Rankings!$A$2:$BK$129, 63, FALSE),0)</f>
        <v>0</v>
      </c>
      <c r="IT93">
        <f>IFERROR(VLOOKUP(_xlfn.NUMBERVALUE(MID(BA93, SEARCH("!", BA93)+1, SEARCH("+", BA93)-SEARCH("!", BA93)-1)), Rankings!$A$2:$BK$129, 63, FALSE),0)</f>
        <v>0</v>
      </c>
      <c r="IU93">
        <f>IFERROR(VLOOKUP(_xlfn.NUMBERVALUE(MID(BB93, SEARCH("!", BB93)+1, SEARCH("+", BB93)-SEARCH("!", BB93)-1)), Rankings!$A$2:$BK$129, 63, FALSE),0)</f>
        <v>0</v>
      </c>
      <c r="IV93">
        <f>IFERROR(VLOOKUP(_xlfn.NUMBERVALUE(MID(BC93, SEARCH("!", BC93)+1, SEARCH("+", BC93)-SEARCH("!", BC93)-1)), Rankings!$A$2:$BK$129, 63, FALSE),0)</f>
        <v>0</v>
      </c>
      <c r="IW93">
        <f>IFERROR(VLOOKUP(_xlfn.NUMBERVALUE(MID(BD93, SEARCH("!", BD93)+1, SEARCH("+", BD93)-SEARCH("!", BD93)-1)), Rankings!$A$2:$BK$129, 63, FALSE),0)</f>
        <v>0</v>
      </c>
      <c r="IX93">
        <f>IFERROR(VLOOKUP(_xlfn.NUMBERVALUE(MID(BE93, SEARCH("!", BE93)+1, SEARCH("+", BE93)-SEARCH("!", BE93)-1)), Rankings!$A$2:$BK$129, 63, FALSE),0)</f>
        <v>0</v>
      </c>
      <c r="IY93">
        <f>IFERROR(VLOOKUP(_xlfn.NUMBERVALUE(MID(BF93, SEARCH("!", BF93)+1, SEARCH("+", BF93)-SEARCH("!", BF93)-1)), Rankings!$A$2:$BK$129, 63, FALSE),0)</f>
        <v>0</v>
      </c>
      <c r="IZ93">
        <f>IFERROR(VLOOKUP(_xlfn.NUMBERVALUE(MID(BG93, SEARCH("!", BG93)+1, SEARCH("+", BG93)-SEARCH("!", BG93)-1)), Rankings!$A$2:$BK$129, 63, FALSE),0)</f>
        <v>0</v>
      </c>
      <c r="JA93">
        <f>IFERROR(VLOOKUP(_xlfn.NUMBERVALUE(MID(BH93, SEARCH("!", BH93)+1, SEARCH("+", BH93)-SEARCH("!", BH93)-1)), Rankings!$A$2:$BK$129, 63, FALSE),0)</f>
        <v>0</v>
      </c>
      <c r="JB93">
        <f>IFERROR(VLOOKUP(_xlfn.NUMBERVALUE(MID(BI93, SEARCH("!", BI93)+1, SEARCH("+", BI93)-SEARCH("!", BI93)-1)), Rankings!$A$2:$BK$129, 63, FALSE),0)</f>
        <v>0</v>
      </c>
      <c r="JC93">
        <f>IFERROR(VLOOKUP(_xlfn.NUMBERVALUE(MID(BJ93, SEARCH("!", BJ93)+1, SEARCH("+", BJ93)-SEARCH("!", BJ93)-1)), Rankings!$A$2:$BK$129, 63, FALSE),0)</f>
        <v>0</v>
      </c>
      <c r="JD93">
        <f>IFERROR(VLOOKUP(_xlfn.NUMBERVALUE(MID(BK93, SEARCH("!", BK93)+1, SEARCH("+", BK93)-SEARCH("!", BK93)-1)), Rankings!$A$2:$BK$129, 63, FALSE),0)</f>
        <v>0</v>
      </c>
      <c r="JE93">
        <f>IFERROR(VLOOKUP(_xlfn.NUMBERVALUE(MID(BL93, SEARCH("!", BL93)+1, SEARCH("+", BL93)-SEARCH("!", BL93)-1)), Rankings!$A$2:$BK$129, 63, FALSE),0)</f>
        <v>0</v>
      </c>
      <c r="JF93">
        <f>IFERROR(VLOOKUP(_xlfn.NUMBERVALUE(MID(BM93, SEARCH("!", BM93)+1, SEARCH("+", BM93)-SEARCH("!", BM93)-1)), Rankings!$A$2:$BK$129, 63, FALSE),0)</f>
        <v>0</v>
      </c>
      <c r="JG93">
        <f>IFERROR(VLOOKUP(_xlfn.NUMBERVALUE(MID(BN93, SEARCH("!", BN93)+1, SEARCH("+", BN93)-SEARCH("!", BN93)-1)), Rankings!$A$2:$BK$129, 63, FALSE),0)</f>
        <v>0</v>
      </c>
      <c r="JH93">
        <f>IFERROR(VLOOKUP(_xlfn.NUMBERVALUE(MID(BO93, SEARCH("!", BO93)+1, SEARCH("+", BO93)-SEARCH("!", BO93)-1)), Rankings!$A$2:$BK$129, 63, FALSE),0)</f>
        <v>0</v>
      </c>
      <c r="JI93">
        <f>IFERROR(VLOOKUP(_xlfn.NUMBERVALUE(MID(BP93, SEARCH("!", BP93)+1, SEARCH("+", BP93)-SEARCH("!", BP93)-1)), Rankings!$A$2:$BK$129, 63, FALSE),0)</f>
        <v>0</v>
      </c>
      <c r="JJ93">
        <f>IFERROR(VLOOKUP(_xlfn.NUMBERVALUE(MID(BQ93, SEARCH("!", BQ93)+1, SEARCH("+", BQ93)-SEARCH("!", BQ93)-1)), Rankings!$A$2:$BK$129, 63, FALSE),0)</f>
        <v>0</v>
      </c>
      <c r="JK93">
        <f>IFERROR(VLOOKUP(_xlfn.NUMBERVALUE(MID(BR93, SEARCH("!", BR93)+1, SEARCH("+", BR93)-SEARCH("!", BR93)-1)), Rankings!$A$2:$BK$129, 63, FALSE),0)</f>
        <v>0</v>
      </c>
      <c r="JL93">
        <f>IFERROR(VLOOKUP(_xlfn.NUMBERVALUE(MID(BS93, SEARCH("!", BS93)+1, SEARCH("+", BS93)-SEARCH("!", BS93)-1)), Rankings!$A$2:$BK$129, 63, FALSE),0)</f>
        <v>0</v>
      </c>
      <c r="JM93">
        <f>IFERROR(VLOOKUP(_xlfn.NUMBERVALUE(MID(BT93, SEARCH("!", BT93)+1, SEARCH("+", BT93)-SEARCH("!", BT93)-1)), Rankings!$A$2:$BK$129, 63, FALSE),0)</f>
        <v>0</v>
      </c>
      <c r="JN93">
        <f>IFERROR(VLOOKUP(_xlfn.NUMBERVALUE(MID(BU93, SEARCH("!", BU93)+1, SEARCH("+", BU93)-SEARCH("!", BU93)-1)), Rankings!$A$2:$BK$129, 63, FALSE),0)</f>
        <v>0</v>
      </c>
      <c r="JO93">
        <f>IFERROR(VLOOKUP(_xlfn.NUMBERVALUE(MID(BV93, SEARCH("!", BV93)+1, SEARCH("+", BV93)-SEARCH("!", BV93)-1)), Rankings!$A$2:$BK$129, 63, FALSE),0)</f>
        <v>0</v>
      </c>
      <c r="JP93">
        <f>IFERROR(VLOOKUP(_xlfn.NUMBERVALUE(MID(BW93, SEARCH("!", BW93)+1, SEARCH("+", BW93)-SEARCH("!", BW93)-1)), Rankings!$A$2:$BK$129, 63, FALSE),0)</f>
        <v>0</v>
      </c>
      <c r="JQ93">
        <f>IFERROR(VLOOKUP(_xlfn.NUMBERVALUE(MID(BX93, SEARCH("!", BX93)+1, SEARCH("+", BX93)-SEARCH("!", BX93)-1)), Rankings!$A$2:$BK$129, 63, FALSE),0)</f>
        <v>0</v>
      </c>
      <c r="JR93">
        <f>IFERROR(VLOOKUP(_xlfn.NUMBERVALUE(MID(BY93, SEARCH("!", BY93)+1, SEARCH("+", BY93)-SEARCH("!", BY93)-1)), Rankings!$A$2:$BK$129, 63, FALSE),0)</f>
        <v>0</v>
      </c>
      <c r="JS93">
        <f>IFERROR(VLOOKUP(_xlfn.NUMBERVALUE(MID(BZ93, SEARCH("!", BZ93)+1, SEARCH("+", BZ93)-SEARCH("!", BZ93)-1)), Rankings!$A$2:$BK$129, 63, FALSE),0)</f>
        <v>0</v>
      </c>
      <c r="JT93">
        <f>IFERROR(VLOOKUP(_xlfn.NUMBERVALUE(MID(CA93, SEARCH("!", CA93)+1, SEARCH("+", CA93)-SEARCH("!", CA93)-1)), Rankings!$A$2:$BK$129, 63, FALSE),0)</f>
        <v>0</v>
      </c>
      <c r="JU93">
        <f>IFERROR(VLOOKUP(_xlfn.NUMBERVALUE(MID(CB93, SEARCH("!", CB93)+1, SEARCH("+", CB93)-SEARCH("!", CB93)-1)), Rankings!$A$2:$BK$129, 63, FALSE),0)</f>
        <v>0</v>
      </c>
      <c r="JV93">
        <f>IFERROR(VLOOKUP(_xlfn.NUMBERVALUE(MID(CC93, SEARCH("!", CC93)+1, SEARCH("+", CC93)-SEARCH("!", CC93)-1)), Rankings!$A$2:$BK$129, 63, FALSE),0)</f>
        <v>0</v>
      </c>
      <c r="JW93">
        <f>IFERROR(VLOOKUP(_xlfn.NUMBERVALUE(MID(CD93, SEARCH("!", CD93)+1, SEARCH("+", CD93)-SEARCH("!", CD93)-1)), Rankings!$A$2:$BK$129, 63, FALSE),0)</f>
        <v>0</v>
      </c>
      <c r="JX93">
        <f>IFERROR(VLOOKUP(_xlfn.NUMBERVALUE(MID(CE93, SEARCH("!", CE93)+1, SEARCH("+", CE93)-SEARCH("!", CE93)-1)), Rankings!$A$2:$BK$129, 63, FALSE),0)</f>
        <v>0</v>
      </c>
      <c r="JY93">
        <f>IFERROR(VLOOKUP(_xlfn.NUMBERVALUE(MID(CF93, SEARCH("!", CF93)+1, SEARCH("+", CF93)-SEARCH("!", CF93)-1)), Rankings!$A$2:$BK$129, 63, FALSE),0)</f>
        <v>0</v>
      </c>
      <c r="JZ93">
        <f>IFERROR(VLOOKUP(_xlfn.NUMBERVALUE(MID(CG93, SEARCH("!", CG93)+1, SEARCH("+", CG93)-SEARCH("!", CG93)-1)), Rankings!$A$2:$BK$129, 63, FALSE),0)</f>
        <v>0</v>
      </c>
      <c r="KA93">
        <f>IFERROR(VLOOKUP(_xlfn.NUMBERVALUE(MID(CH93, SEARCH("!", CH93)+1, SEARCH("+", CH93)-SEARCH("!", CH93)-1)), Rankings!$A$2:$BK$129, 63, FALSE),0)</f>
        <v>0</v>
      </c>
      <c r="KB93">
        <f>IFERROR(VLOOKUP(_xlfn.NUMBERVALUE(MID(CI93, SEARCH("!", CI93)+1, SEARCH("+", CI93)-SEARCH("!", CI93)-1)), Rankings!$A$2:$BK$129, 63, FALSE),0)</f>
        <v>0</v>
      </c>
      <c r="KC93">
        <f>IFERROR(VLOOKUP(_xlfn.NUMBERVALUE(MID(CJ93, SEARCH("!", CJ93)+1, SEARCH("+", CJ93)-SEARCH("!", CJ93)-1)), Rankings!$A$2:$BK$129, 63, FALSE),0)</f>
        <v>0</v>
      </c>
      <c r="KD93">
        <f>IFERROR(VLOOKUP(_xlfn.NUMBERVALUE(MID(CK93, SEARCH("!", CK93)+1, SEARCH("+", CK93)-SEARCH("!", CK93)-1)), Rankings!$A$2:$BK$129, 63, FALSE),0)</f>
        <v>0</v>
      </c>
      <c r="KE93">
        <f>IFERROR(VLOOKUP(_xlfn.NUMBERVALUE(MID(CL93, SEARCH("!", CL93)+1, SEARCH("+", CL93)-SEARCH("!", CL93)-1)), Rankings!$A$2:$BK$129, 63, FALSE),0)</f>
        <v>0</v>
      </c>
      <c r="KF93">
        <f>IFERROR(VLOOKUP(_xlfn.NUMBERVALUE(MID(CM93, SEARCH("!", CM93)+1, SEARCH("+", CM93)-SEARCH("!", CM93)-1)), Rankings!$A$2:$BK$129, 63, FALSE),0)</f>
        <v>0</v>
      </c>
      <c r="KG93">
        <f>IFERROR(VLOOKUP(_xlfn.NUMBERVALUE(MID(CN93, SEARCH("!", CN93)+1, SEARCH("+", CN93)-SEARCH("!", CN93)-1)), Rankings!$A$2:$BK$129, 63, FALSE),0)</f>
        <v>0</v>
      </c>
      <c r="KH93">
        <f>IFERROR(VLOOKUP(_xlfn.NUMBERVALUE(MID(CO93, SEARCH("!", CO93)+1, SEARCH("+", CO93)-SEARCH("!", CO93)-1)), Rankings!$A$2:$BK$129, 63, FALSE),0)</f>
        <v>0</v>
      </c>
      <c r="KJ93" s="28">
        <f t="shared" si="1901"/>
        <v>193</v>
      </c>
      <c r="KK93" s="28">
        <f t="shared" si="1902"/>
        <v>115</v>
      </c>
      <c r="KL93" s="28">
        <f t="shared" si="1903"/>
        <v>42</v>
      </c>
      <c r="KM93" s="28">
        <f t="shared" si="1904"/>
        <v>0</v>
      </c>
      <c r="KN93" s="28">
        <f t="shared" si="1905"/>
        <v>0</v>
      </c>
      <c r="KO93" s="28">
        <f t="shared" si="1906"/>
        <v>128</v>
      </c>
      <c r="KP93" s="28">
        <f t="shared" si="1907"/>
        <v>252.33333333333334</v>
      </c>
      <c r="KQ93" s="28">
        <f t="shared" si="1908"/>
        <v>128</v>
      </c>
      <c r="KS93" s="27" t="str">
        <f t="shared" si="1909"/>
        <v>17</v>
      </c>
      <c r="KT93" s="27" t="str">
        <f t="shared" si="1910"/>
        <v>9</v>
      </c>
      <c r="KU93" s="27" t="str">
        <f t="shared" si="1911"/>
        <v>17</v>
      </c>
      <c r="KV93" s="27" t="str">
        <f t="shared" si="1912"/>
        <v>11</v>
      </c>
      <c r="KW93" s="27">
        <f t="shared" si="1913"/>
        <v>0</v>
      </c>
      <c r="KX93" s="27" t="str">
        <f t="shared" si="1914"/>
        <v>18</v>
      </c>
      <c r="KY93" s="27">
        <f t="shared" si="1915"/>
        <v>0</v>
      </c>
      <c r="KZ93" s="27">
        <f t="shared" si="1916"/>
        <v>0</v>
      </c>
      <c r="LA93" s="27">
        <f t="shared" si="1917"/>
        <v>0</v>
      </c>
      <c r="LB93" s="27" t="str">
        <f t="shared" si="1918"/>
        <v>11</v>
      </c>
      <c r="LC93" s="27">
        <f t="shared" si="1919"/>
        <v>0</v>
      </c>
      <c r="LD93" s="27" t="str">
        <f t="shared" si="1920"/>
        <v>8</v>
      </c>
      <c r="LE93" s="27" t="str">
        <f t="shared" si="1921"/>
        <v>9</v>
      </c>
      <c r="LF93" s="27" t="str">
        <f t="shared" si="1922"/>
        <v>25</v>
      </c>
      <c r="LG93" s="27" t="str">
        <f t="shared" si="1923"/>
        <v>14</v>
      </c>
      <c r="LH93" s="27" t="str">
        <f t="shared" si="1924"/>
        <v>22</v>
      </c>
      <c r="LI93" s="27" t="str">
        <f t="shared" si="1925"/>
        <v>10</v>
      </c>
      <c r="LJ93" s="27">
        <f t="shared" si="1926"/>
        <v>0</v>
      </c>
      <c r="LK93" s="27">
        <f t="shared" si="1927"/>
        <v>0</v>
      </c>
      <c r="LL93" s="27">
        <f t="shared" si="1928"/>
        <v>0</v>
      </c>
      <c r="LM93" s="27" t="str">
        <f t="shared" si="1929"/>
        <v>22</v>
      </c>
      <c r="LN93" s="27" t="str">
        <f t="shared" si="1930"/>
        <v>19</v>
      </c>
      <c r="LO93" s="27" t="str">
        <f t="shared" si="1931"/>
        <v>17</v>
      </c>
      <c r="LP93" s="27" t="str">
        <f t="shared" si="1932"/>
        <v>25</v>
      </c>
      <c r="LQ93" s="27" t="str">
        <f t="shared" si="1933"/>
        <v>20</v>
      </c>
      <c r="LR93" s="27">
        <f t="shared" si="1934"/>
        <v>0</v>
      </c>
      <c r="LS93" s="27" t="str">
        <f t="shared" si="1935"/>
        <v>14</v>
      </c>
      <c r="LT93" s="27" t="str">
        <f t="shared" si="1936"/>
        <v>13</v>
      </c>
      <c r="LU93" s="27">
        <f t="shared" si="1937"/>
        <v>0</v>
      </c>
      <c r="LV93" s="27" t="str">
        <f t="shared" si="1938"/>
        <v>16</v>
      </c>
      <c r="LW93" s="27">
        <f t="shared" si="1939"/>
        <v>0</v>
      </c>
      <c r="LX93" s="27">
        <f t="shared" si="1940"/>
        <v>0</v>
      </c>
      <c r="LY93" s="27" t="str">
        <f t="shared" si="1941"/>
        <v>19</v>
      </c>
      <c r="LZ93" s="27">
        <f t="shared" si="1942"/>
        <v>0</v>
      </c>
      <c r="MA93" s="27">
        <f t="shared" si="1943"/>
        <v>0</v>
      </c>
      <c r="MB93" s="27" t="str">
        <f t="shared" si="1944"/>
        <v>14</v>
      </c>
      <c r="MC93" s="27">
        <f t="shared" si="1945"/>
        <v>0</v>
      </c>
      <c r="MD93" s="27">
        <f t="shared" si="1946"/>
        <v>0</v>
      </c>
      <c r="ME93" s="27">
        <f t="shared" si="1947"/>
        <v>0</v>
      </c>
      <c r="MF93" s="27">
        <f t="shared" si="1948"/>
        <v>0</v>
      </c>
      <c r="MG93" s="27">
        <f t="shared" si="1949"/>
        <v>0</v>
      </c>
      <c r="MH93" s="27">
        <f t="shared" si="1950"/>
        <v>0</v>
      </c>
      <c r="MI93" s="27">
        <f t="shared" si="1951"/>
        <v>0</v>
      </c>
      <c r="MJ93" s="27">
        <f t="shared" si="1952"/>
        <v>0</v>
      </c>
      <c r="MK93" s="27">
        <f t="shared" si="1953"/>
        <v>0</v>
      </c>
      <c r="ML93" s="27">
        <f t="shared" si="1954"/>
        <v>0</v>
      </c>
      <c r="MM93" s="27">
        <f t="shared" si="1955"/>
        <v>0</v>
      </c>
      <c r="MN93" s="27">
        <f t="shared" si="1956"/>
        <v>0</v>
      </c>
      <c r="MO93" s="27">
        <f t="shared" si="1957"/>
        <v>0</v>
      </c>
      <c r="MP93" s="27">
        <f t="shared" si="1958"/>
        <v>0</v>
      </c>
      <c r="MQ93" s="27">
        <f t="shared" si="1959"/>
        <v>0</v>
      </c>
      <c r="MR93" s="27">
        <f t="shared" si="1960"/>
        <v>0</v>
      </c>
      <c r="MS93" s="27">
        <f t="shared" si="1961"/>
        <v>0</v>
      </c>
      <c r="MT93" s="27">
        <f t="shared" si="1962"/>
        <v>0</v>
      </c>
      <c r="MU93" s="27">
        <f t="shared" si="1963"/>
        <v>0</v>
      </c>
      <c r="MV93" s="27">
        <f t="shared" si="1964"/>
        <v>0</v>
      </c>
      <c r="MW93" s="27">
        <f t="shared" si="1965"/>
        <v>0</v>
      </c>
      <c r="MX93" s="27">
        <f t="shared" si="1966"/>
        <v>0</v>
      </c>
      <c r="MY93" s="27">
        <f t="shared" si="1967"/>
        <v>0</v>
      </c>
      <c r="MZ93" s="27">
        <f t="shared" si="1968"/>
        <v>0</v>
      </c>
      <c r="NA93" s="27">
        <f t="shared" si="1969"/>
        <v>0</v>
      </c>
      <c r="NB93" s="27">
        <f t="shared" si="1970"/>
        <v>0</v>
      </c>
      <c r="NC93" s="27">
        <f t="shared" si="1971"/>
        <v>0</v>
      </c>
      <c r="ND93" s="27">
        <f t="shared" si="1972"/>
        <v>0</v>
      </c>
      <c r="NE93" s="27">
        <f t="shared" si="1973"/>
        <v>0</v>
      </c>
      <c r="NF93" s="27">
        <f t="shared" si="1974"/>
        <v>0</v>
      </c>
      <c r="NG93" s="27">
        <f t="shared" si="1975"/>
        <v>0</v>
      </c>
      <c r="NH93" s="27">
        <f t="shared" si="1976"/>
        <v>0</v>
      </c>
      <c r="NI93" s="27">
        <f t="shared" si="1977"/>
        <v>0</v>
      </c>
      <c r="NJ93" s="27">
        <f t="shared" si="1978"/>
        <v>0</v>
      </c>
      <c r="NK93" s="27">
        <f t="shared" si="1979"/>
        <v>0</v>
      </c>
      <c r="NL93" s="27">
        <f t="shared" si="1980"/>
        <v>0</v>
      </c>
      <c r="NM93" s="27">
        <f t="shared" si="1981"/>
        <v>0</v>
      </c>
      <c r="NN93" s="27">
        <f t="shared" si="1982"/>
        <v>0</v>
      </c>
      <c r="NO93" s="27">
        <f t="shared" si="1983"/>
        <v>0</v>
      </c>
      <c r="NP93" s="27">
        <f t="shared" si="1984"/>
        <v>0</v>
      </c>
      <c r="NQ93" s="27">
        <f t="shared" si="1985"/>
        <v>0</v>
      </c>
      <c r="NR93" s="27">
        <f t="shared" si="1986"/>
        <v>0</v>
      </c>
      <c r="NS93" s="27">
        <f t="shared" si="1987"/>
        <v>0</v>
      </c>
      <c r="NT93" s="27">
        <f t="shared" si="1988"/>
        <v>0</v>
      </c>
      <c r="NU93" s="27">
        <f t="shared" si="1989"/>
        <v>0</v>
      </c>
      <c r="NV93" s="27">
        <f t="shared" si="1990"/>
        <v>0</v>
      </c>
      <c r="NX93" s="28">
        <f t="shared" si="1991"/>
        <v>231</v>
      </c>
      <c r="NY93" s="28">
        <f t="shared" si="1992"/>
        <v>161</v>
      </c>
      <c r="NZ93" s="28">
        <f t="shared" si="1993"/>
        <v>52</v>
      </c>
      <c r="OA93" s="28">
        <f t="shared" si="1994"/>
        <v>0</v>
      </c>
      <c r="OB93" s="28">
        <f t="shared" si="1995"/>
        <v>0</v>
      </c>
      <c r="OC93" s="28">
        <f t="shared" si="1996"/>
        <v>166</v>
      </c>
      <c r="OD93" s="28">
        <f t="shared" si="1997"/>
        <v>310.66666666666669</v>
      </c>
      <c r="OE93" s="28">
        <f t="shared" si="1998"/>
        <v>166</v>
      </c>
      <c r="OG93" s="27" t="str">
        <f t="shared" si="1999"/>
        <v>21</v>
      </c>
      <c r="OH93" s="27" t="str">
        <f t="shared" si="2000"/>
        <v>8</v>
      </c>
      <c r="OI93" s="27" t="str">
        <f t="shared" si="2001"/>
        <v>18</v>
      </c>
      <c r="OJ93" s="27" t="str">
        <f t="shared" si="2002"/>
        <v>22</v>
      </c>
      <c r="OK93" s="27">
        <f t="shared" si="2003"/>
        <v>0</v>
      </c>
      <c r="OL93" s="27" t="str">
        <f t="shared" si="2004"/>
        <v>14</v>
      </c>
      <c r="OM93" s="27">
        <f t="shared" si="2005"/>
        <v>0</v>
      </c>
      <c r="ON93" s="27">
        <f t="shared" si="2006"/>
        <v>0</v>
      </c>
      <c r="OO93" s="27">
        <f t="shared" si="2007"/>
        <v>0</v>
      </c>
      <c r="OP93" s="27" t="str">
        <f t="shared" si="2008"/>
        <v>15</v>
      </c>
      <c r="OQ93" s="27">
        <f t="shared" si="2009"/>
        <v>0</v>
      </c>
      <c r="OR93" s="27" t="str">
        <f t="shared" si="2010"/>
        <v>15</v>
      </c>
      <c r="OS93" s="27" t="str">
        <f t="shared" si="2011"/>
        <v>11</v>
      </c>
      <c r="OT93" s="27" t="str">
        <f t="shared" si="2012"/>
        <v>23</v>
      </c>
      <c r="OU93" s="27" t="str">
        <f t="shared" si="2013"/>
        <v>21</v>
      </c>
      <c r="OV93" s="27" t="str">
        <f t="shared" si="2014"/>
        <v>21</v>
      </c>
      <c r="OW93" s="27" t="str">
        <f t="shared" si="2015"/>
        <v>17</v>
      </c>
      <c r="OX93" s="27">
        <f t="shared" si="2016"/>
        <v>0</v>
      </c>
      <c r="OY93" s="27">
        <f t="shared" si="2017"/>
        <v>0</v>
      </c>
      <c r="OZ93" s="27">
        <f t="shared" si="2018"/>
        <v>0</v>
      </c>
      <c r="PA93" s="27" t="str">
        <f t="shared" si="2019"/>
        <v>16</v>
      </c>
      <c r="PB93" s="27" t="str">
        <f t="shared" si="2020"/>
        <v>25</v>
      </c>
      <c r="PC93" s="27" t="str">
        <f t="shared" si="2021"/>
        <v>29</v>
      </c>
      <c r="PD93" s="27" t="str">
        <f t="shared" si="2022"/>
        <v>35</v>
      </c>
      <c r="PE93" s="27" t="str">
        <f t="shared" si="2023"/>
        <v>21</v>
      </c>
      <c r="PF93" s="27">
        <f t="shared" si="2024"/>
        <v>0</v>
      </c>
      <c r="PG93" s="27" t="str">
        <f t="shared" si="2025"/>
        <v>29</v>
      </c>
      <c r="PH93" s="27" t="str">
        <f t="shared" si="2026"/>
        <v>29</v>
      </c>
      <c r="PI93" s="27">
        <f t="shared" si="2027"/>
        <v>0</v>
      </c>
      <c r="PJ93" s="27" t="str">
        <f t="shared" si="2028"/>
        <v>8</v>
      </c>
      <c r="PK93" s="27">
        <f t="shared" si="2029"/>
        <v>0</v>
      </c>
      <c r="PL93" s="27">
        <f t="shared" si="2030"/>
        <v>0</v>
      </c>
      <c r="PM93" s="27" t="str">
        <f t="shared" si="2031"/>
        <v>21</v>
      </c>
      <c r="PN93" s="27">
        <f t="shared" si="2032"/>
        <v>0</v>
      </c>
      <c r="PO93" s="27">
        <f t="shared" si="2033"/>
        <v>0</v>
      </c>
      <c r="PP93" s="27" t="str">
        <f t="shared" si="2034"/>
        <v>25</v>
      </c>
      <c r="PQ93" s="27">
        <f t="shared" si="2035"/>
        <v>0</v>
      </c>
      <c r="PR93" s="27">
        <f t="shared" si="2036"/>
        <v>0</v>
      </c>
      <c r="PS93" s="27">
        <f t="shared" si="2037"/>
        <v>0</v>
      </c>
      <c r="PT93" s="27">
        <f t="shared" si="2038"/>
        <v>0</v>
      </c>
      <c r="PU93" s="27">
        <f t="shared" si="2039"/>
        <v>0</v>
      </c>
      <c r="PV93" s="27">
        <f t="shared" si="2040"/>
        <v>0</v>
      </c>
      <c r="PW93" s="27">
        <f t="shared" si="2041"/>
        <v>0</v>
      </c>
      <c r="PX93" s="27">
        <f t="shared" si="2042"/>
        <v>0</v>
      </c>
      <c r="PY93" s="27">
        <f t="shared" si="2043"/>
        <v>0</v>
      </c>
      <c r="PZ93" s="27">
        <f t="shared" si="2044"/>
        <v>0</v>
      </c>
      <c r="QA93" s="27">
        <f t="shared" si="2045"/>
        <v>0</v>
      </c>
      <c r="QB93" s="27">
        <f t="shared" si="2046"/>
        <v>0</v>
      </c>
      <c r="QC93" s="27">
        <f t="shared" si="2047"/>
        <v>0</v>
      </c>
      <c r="QD93" s="27">
        <f t="shared" si="2048"/>
        <v>0</v>
      </c>
      <c r="QE93" s="27">
        <f t="shared" si="2049"/>
        <v>0</v>
      </c>
      <c r="QF93" s="27">
        <f t="shared" si="2050"/>
        <v>0</v>
      </c>
      <c r="QG93" s="27">
        <f t="shared" si="2051"/>
        <v>0</v>
      </c>
      <c r="QH93" s="27">
        <f t="shared" si="2052"/>
        <v>0</v>
      </c>
      <c r="QI93" s="27">
        <f t="shared" si="2053"/>
        <v>0</v>
      </c>
      <c r="QJ93" s="27">
        <f t="shared" si="2054"/>
        <v>0</v>
      </c>
      <c r="QK93" s="27">
        <f t="shared" si="2055"/>
        <v>0</v>
      </c>
      <c r="QL93" s="27">
        <f t="shared" si="2056"/>
        <v>0</v>
      </c>
      <c r="QM93" s="27">
        <f t="shared" si="2057"/>
        <v>0</v>
      </c>
      <c r="QN93" s="27">
        <f t="shared" si="2058"/>
        <v>0</v>
      </c>
      <c r="QO93" s="27">
        <f t="shared" si="2059"/>
        <v>0</v>
      </c>
      <c r="QP93" s="27">
        <f t="shared" si="2060"/>
        <v>0</v>
      </c>
      <c r="QQ93" s="27">
        <f t="shared" si="2061"/>
        <v>0</v>
      </c>
      <c r="QR93" s="27">
        <f t="shared" si="2062"/>
        <v>0</v>
      </c>
      <c r="QS93" s="27">
        <f t="shared" si="2063"/>
        <v>0</v>
      </c>
      <c r="QT93" s="27">
        <f t="shared" si="2064"/>
        <v>0</v>
      </c>
      <c r="QU93" s="27">
        <f t="shared" si="2065"/>
        <v>0</v>
      </c>
      <c r="QV93" s="27">
        <f t="shared" si="2066"/>
        <v>0</v>
      </c>
      <c r="QW93" s="27">
        <f t="shared" si="2067"/>
        <v>0</v>
      </c>
      <c r="QX93" s="27">
        <f t="shared" si="2068"/>
        <v>0</v>
      </c>
      <c r="QY93" s="27">
        <f t="shared" si="2069"/>
        <v>0</v>
      </c>
      <c r="QZ93" s="27">
        <f t="shared" si="2070"/>
        <v>0</v>
      </c>
      <c r="RA93" s="27">
        <f t="shared" si="2071"/>
        <v>0</v>
      </c>
      <c r="RB93" s="27">
        <f t="shared" si="2072"/>
        <v>0</v>
      </c>
      <c r="RC93" s="27">
        <f t="shared" si="2073"/>
        <v>0</v>
      </c>
      <c r="RD93" s="27">
        <f t="shared" si="2074"/>
        <v>0</v>
      </c>
      <c r="RE93" s="27">
        <f t="shared" si="2075"/>
        <v>0</v>
      </c>
      <c r="RF93" s="27">
        <f t="shared" si="2076"/>
        <v>0</v>
      </c>
      <c r="RG93" s="27">
        <f t="shared" si="2077"/>
        <v>0</v>
      </c>
      <c r="RH93" s="27">
        <f t="shared" si="2078"/>
        <v>0</v>
      </c>
      <c r="RI93" s="27">
        <f t="shared" si="2079"/>
        <v>0</v>
      </c>
      <c r="RJ93" s="27">
        <f t="shared" si="2080"/>
        <v>0</v>
      </c>
      <c r="RL93" s="28">
        <f t="shared" si="2081"/>
        <v>98</v>
      </c>
      <c r="RM93" s="28">
        <f t="shared" si="2082"/>
        <v>62</v>
      </c>
      <c r="RN93" s="28">
        <f t="shared" si="2083"/>
        <v>21</v>
      </c>
      <c r="RO93" s="28">
        <f t="shared" si="2084"/>
        <v>0</v>
      </c>
      <c r="RP93" s="28">
        <f t="shared" si="2085"/>
        <v>0</v>
      </c>
      <c r="RQ93" s="28">
        <f t="shared" si="2086"/>
        <v>129.16666666666669</v>
      </c>
      <c r="RT93" s="27" t="str">
        <f t="shared" si="2087"/>
        <v>8</v>
      </c>
      <c r="RU93" s="27" t="str">
        <f t="shared" si="2088"/>
        <v>5</v>
      </c>
      <c r="RV93" s="27" t="str">
        <f t="shared" si="2089"/>
        <v>9</v>
      </c>
      <c r="RW93" s="27" t="str">
        <f t="shared" si="2090"/>
        <v>4</v>
      </c>
      <c r="RX93" s="27" t="str">
        <f t="shared" si="2091"/>
        <v>0</v>
      </c>
      <c r="RY93" s="27" t="str">
        <f t="shared" si="2092"/>
        <v>8</v>
      </c>
      <c r="RZ93" s="27" t="str">
        <f t="shared" si="2093"/>
        <v>0</v>
      </c>
      <c r="SA93" s="27" t="str">
        <f t="shared" si="2094"/>
        <v>0</v>
      </c>
      <c r="SB93" s="27" t="str">
        <f t="shared" si="2095"/>
        <v>0</v>
      </c>
      <c r="SC93" s="27" t="str">
        <f t="shared" si="2096"/>
        <v>6</v>
      </c>
      <c r="SD93" s="27" t="str">
        <f t="shared" si="2097"/>
        <v>0</v>
      </c>
      <c r="SE93" s="27" t="str">
        <f t="shared" si="2098"/>
        <v>4</v>
      </c>
      <c r="SF93" s="27" t="str">
        <f t="shared" si="2099"/>
        <v>6</v>
      </c>
      <c r="SG93" s="27" t="str">
        <f t="shared" si="2100"/>
        <v>13</v>
      </c>
      <c r="SH93" s="27" t="str">
        <f t="shared" si="2101"/>
        <v>8</v>
      </c>
      <c r="SI93" s="27" t="str">
        <f t="shared" si="2102"/>
        <v>13</v>
      </c>
      <c r="SJ93" s="27" t="str">
        <f t="shared" si="2103"/>
        <v>8</v>
      </c>
      <c r="SK93" s="27" t="str">
        <f t="shared" si="2104"/>
        <v>0</v>
      </c>
      <c r="SL93" s="27" t="str">
        <f t="shared" si="2105"/>
        <v>0</v>
      </c>
      <c r="SM93" s="27" t="str">
        <f t="shared" si="2106"/>
        <v>0</v>
      </c>
      <c r="SN93" s="27" t="str">
        <f t="shared" si="2107"/>
        <v>12</v>
      </c>
      <c r="SO93" s="27" t="str">
        <f t="shared" si="2108"/>
        <v>8</v>
      </c>
      <c r="SP93" s="27" t="str">
        <f t="shared" si="2109"/>
        <v>8</v>
      </c>
      <c r="SQ93" s="27" t="str">
        <f t="shared" si="2110"/>
        <v>12</v>
      </c>
      <c r="SR93" s="27" t="str">
        <f t="shared" si="2111"/>
        <v>10</v>
      </c>
      <c r="SS93" s="27" t="str">
        <f t="shared" si="2112"/>
        <v>0</v>
      </c>
      <c r="ST93" s="27" t="str">
        <f t="shared" si="2113"/>
        <v>7</v>
      </c>
      <c r="SU93" s="27" t="str">
        <f t="shared" si="2114"/>
        <v>7</v>
      </c>
      <c r="SV93" s="27" t="str">
        <f t="shared" si="2115"/>
        <v>0</v>
      </c>
      <c r="SW93" s="27" t="str">
        <f t="shared" si="2116"/>
        <v>8</v>
      </c>
      <c r="SX93" s="27" t="str">
        <f t="shared" si="2117"/>
        <v>0</v>
      </c>
      <c r="SY93" s="27" t="str">
        <f t="shared" si="2118"/>
        <v>0</v>
      </c>
      <c r="SZ93" s="27" t="str">
        <f t="shared" si="2119"/>
        <v>8</v>
      </c>
      <c r="TA93" s="27" t="str">
        <f t="shared" si="2120"/>
        <v>0</v>
      </c>
      <c r="TB93" s="27" t="str">
        <f t="shared" si="2121"/>
        <v>0</v>
      </c>
      <c r="TC93" s="27" t="str">
        <f t="shared" si="2122"/>
        <v>9</v>
      </c>
      <c r="TD93" s="27" t="str">
        <f t="shared" si="2123"/>
        <v>0</v>
      </c>
      <c r="TE93" s="27" t="str">
        <f t="shared" si="2124"/>
        <v>0</v>
      </c>
      <c r="TF93" s="27" t="str">
        <f t="shared" si="2125"/>
        <v>0</v>
      </c>
      <c r="TG93" s="27" t="str">
        <f t="shared" si="2126"/>
        <v>0</v>
      </c>
      <c r="TH93" s="27" t="str">
        <f t="shared" si="2127"/>
        <v>0</v>
      </c>
      <c r="TI93" s="27" t="str">
        <f t="shared" si="2128"/>
        <v>0</v>
      </c>
      <c r="TJ93" s="27" t="str">
        <f t="shared" si="2129"/>
        <v>0</v>
      </c>
      <c r="TK93" s="27" t="str">
        <f t="shared" si="2130"/>
        <v>0</v>
      </c>
      <c r="TL93" s="27" t="str">
        <f t="shared" si="2131"/>
        <v>0</v>
      </c>
      <c r="TM93" s="27" t="str">
        <f t="shared" si="2132"/>
        <v>0</v>
      </c>
      <c r="TN93" s="27" t="str">
        <f t="shared" si="2133"/>
        <v>0</v>
      </c>
      <c r="TO93" s="27" t="str">
        <f t="shared" si="2134"/>
        <v>0</v>
      </c>
      <c r="TP93" s="27" t="str">
        <f t="shared" si="2135"/>
        <v>0</v>
      </c>
      <c r="TQ93" s="27" t="str">
        <f t="shared" si="2136"/>
        <v>0</v>
      </c>
      <c r="TR93" s="27" t="str">
        <f t="shared" si="2137"/>
        <v>0</v>
      </c>
      <c r="TS93" s="27" t="str">
        <f t="shared" si="2138"/>
        <v>0</v>
      </c>
      <c r="TT93" s="27" t="str">
        <f t="shared" si="2139"/>
        <v>0</v>
      </c>
      <c r="TU93" s="27" t="str">
        <f t="shared" si="2140"/>
        <v>0</v>
      </c>
      <c r="TV93" s="27" t="str">
        <f t="shared" si="2141"/>
        <v>0</v>
      </c>
      <c r="TW93" s="27" t="str">
        <f t="shared" si="2142"/>
        <v>0</v>
      </c>
      <c r="TX93" s="27" t="str">
        <f t="shared" si="2143"/>
        <v>0</v>
      </c>
      <c r="TY93" s="27" t="str">
        <f t="shared" si="2144"/>
        <v>0</v>
      </c>
      <c r="TZ93" s="27" t="str">
        <f t="shared" si="2145"/>
        <v>0</v>
      </c>
      <c r="UA93" s="27" t="str">
        <f t="shared" si="2146"/>
        <v>0</v>
      </c>
      <c r="UB93" s="27" t="str">
        <f t="shared" si="2147"/>
        <v>0</v>
      </c>
      <c r="UC93" s="27" t="str">
        <f t="shared" si="2148"/>
        <v>0</v>
      </c>
      <c r="UD93" s="27" t="str">
        <f t="shared" si="2149"/>
        <v>0</v>
      </c>
      <c r="UE93" s="27" t="str">
        <f t="shared" si="2150"/>
        <v>0</v>
      </c>
      <c r="UF93" s="27" t="str">
        <f t="shared" si="2151"/>
        <v>0</v>
      </c>
      <c r="UG93" s="27" t="str">
        <f t="shared" si="2152"/>
        <v>0</v>
      </c>
      <c r="UH93" s="27" t="str">
        <f t="shared" si="2153"/>
        <v>0</v>
      </c>
      <c r="UI93" s="27" t="str">
        <f t="shared" si="2154"/>
        <v>0</v>
      </c>
      <c r="UJ93" s="27" t="str">
        <f t="shared" si="2155"/>
        <v>0</v>
      </c>
      <c r="UK93" s="27" t="str">
        <f t="shared" si="2156"/>
        <v>0</v>
      </c>
      <c r="UL93" s="27" t="str">
        <f t="shared" si="2157"/>
        <v>0</v>
      </c>
      <c r="UM93" s="27" t="str">
        <f t="shared" si="2158"/>
        <v>0</v>
      </c>
      <c r="UN93" s="27" t="str">
        <f t="shared" si="2159"/>
        <v>0</v>
      </c>
      <c r="UO93" s="27" t="str">
        <f t="shared" si="2160"/>
        <v>0</v>
      </c>
      <c r="UP93" s="27" t="str">
        <f t="shared" si="2161"/>
        <v>0</v>
      </c>
      <c r="UQ93" s="27" t="str">
        <f t="shared" si="2162"/>
        <v>0</v>
      </c>
      <c r="UR93" s="27" t="str">
        <f t="shared" si="2163"/>
        <v>0</v>
      </c>
      <c r="US93" s="27" t="str">
        <f t="shared" si="2164"/>
        <v>0</v>
      </c>
      <c r="UT93" s="27" t="str">
        <f t="shared" si="2165"/>
        <v>0</v>
      </c>
      <c r="UU93" s="27" t="str">
        <f t="shared" si="2166"/>
        <v>0</v>
      </c>
      <c r="UV93" s="27" t="str">
        <f t="shared" si="2167"/>
        <v>0</v>
      </c>
      <c r="UW93" s="27" t="str">
        <f t="shared" si="2168"/>
        <v>0</v>
      </c>
      <c r="UY93" s="28">
        <f t="shared" si="2169"/>
        <v>-35.589999999999996</v>
      </c>
      <c r="UZ93" s="28">
        <f t="shared" si="2170"/>
        <v>-41.03</v>
      </c>
      <c r="VA93" s="28">
        <f t="shared" si="2171"/>
        <v>-13.149999999999999</v>
      </c>
      <c r="VB93" s="28">
        <f t="shared" si="2172"/>
        <v>0</v>
      </c>
      <c r="VC93" s="28">
        <f t="shared" si="2173"/>
        <v>0</v>
      </c>
      <c r="VD93" s="28">
        <f t="shared" si="2174"/>
        <v>-55.841666666666669</v>
      </c>
      <c r="VG93" s="27" t="str">
        <f t="shared" si="2175"/>
        <v>1.8</v>
      </c>
      <c r="VH93" s="27" t="str">
        <f t="shared" si="2176"/>
        <v>1.7</v>
      </c>
      <c r="VI93" s="27" t="str">
        <f t="shared" si="2177"/>
        <v>-1.06</v>
      </c>
      <c r="VJ93" s="27" t="str">
        <f t="shared" si="2178"/>
        <v>-0.6</v>
      </c>
      <c r="VK93" s="27">
        <f t="shared" si="2179"/>
        <v>0</v>
      </c>
      <c r="VL93" s="27" t="str">
        <f t="shared" si="2180"/>
        <v>5.62</v>
      </c>
      <c r="VM93" s="27">
        <f t="shared" si="2181"/>
        <v>0</v>
      </c>
      <c r="VN93" s="27">
        <f t="shared" si="2182"/>
        <v>0</v>
      </c>
      <c r="VO93" s="27">
        <f t="shared" si="2183"/>
        <v>0</v>
      </c>
      <c r="VP93" s="27" t="str">
        <f t="shared" si="2184"/>
        <v>-3.77</v>
      </c>
      <c r="VQ93" s="27">
        <f t="shared" si="2185"/>
        <v>0</v>
      </c>
      <c r="VR93" s="27" t="str">
        <f t="shared" si="2186"/>
        <v>2.98</v>
      </c>
      <c r="VS93" s="27" t="str">
        <f t="shared" si="2187"/>
        <v>0.51</v>
      </c>
      <c r="VT93" s="27" t="str">
        <f t="shared" si="2188"/>
        <v>-1.54</v>
      </c>
      <c r="VU93" s="27" t="str">
        <f t="shared" si="2189"/>
        <v>-8.32</v>
      </c>
      <c r="VV93" s="27" t="str">
        <f t="shared" si="2190"/>
        <v>-10.04</v>
      </c>
      <c r="VW93" s="27" t="str">
        <f t="shared" si="2191"/>
        <v>-7.38</v>
      </c>
      <c r="VX93" s="27">
        <f t="shared" si="2192"/>
        <v>0</v>
      </c>
      <c r="VY93" s="27">
        <f t="shared" si="2193"/>
        <v>0</v>
      </c>
      <c r="VZ93" s="27">
        <f t="shared" si="2194"/>
        <v>0</v>
      </c>
      <c r="WA93" s="27" t="str">
        <f t="shared" si="2195"/>
        <v>-2.67</v>
      </c>
      <c r="WB93" s="27" t="str">
        <f t="shared" si="2196"/>
        <v>-4.76</v>
      </c>
      <c r="WC93" s="27" t="str">
        <f t="shared" si="2197"/>
        <v>-11.61</v>
      </c>
      <c r="WD93" s="27" t="str">
        <f t="shared" si="2198"/>
        <v>-7.44</v>
      </c>
      <c r="WE93" s="27" t="str">
        <f t="shared" si="2199"/>
        <v>-2.16</v>
      </c>
      <c r="WF93" s="27">
        <f t="shared" si="2200"/>
        <v>0</v>
      </c>
      <c r="WG93" s="27" t="str">
        <f t="shared" si="2201"/>
        <v>-8.1</v>
      </c>
      <c r="WH93" s="27" t="str">
        <f t="shared" si="2202"/>
        <v>-12.83</v>
      </c>
      <c r="WI93" s="27">
        <f t="shared" si="2203"/>
        <v>0</v>
      </c>
      <c r="WJ93" s="27" t="str">
        <f t="shared" si="2204"/>
        <v>1.82</v>
      </c>
      <c r="WK93" s="27">
        <f t="shared" si="2205"/>
        <v>0</v>
      </c>
      <c r="WL93" s="27">
        <f t="shared" si="2206"/>
        <v>0</v>
      </c>
      <c r="WM93" s="27" t="str">
        <f t="shared" si="2207"/>
        <v>-11.14</v>
      </c>
      <c r="WN93" s="27">
        <f t="shared" si="2208"/>
        <v>0</v>
      </c>
      <c r="WO93" s="27">
        <f t="shared" si="2209"/>
        <v>0</v>
      </c>
      <c r="WP93" s="27" t="str">
        <f t="shared" si="2210"/>
        <v>-10.78</v>
      </c>
      <c r="WQ93" s="27">
        <f t="shared" si="2211"/>
        <v>0</v>
      </c>
      <c r="WR93" s="27">
        <f t="shared" si="2212"/>
        <v>0</v>
      </c>
      <c r="WS93" s="27">
        <f t="shared" si="2213"/>
        <v>0</v>
      </c>
      <c r="WT93" s="27">
        <f t="shared" si="2214"/>
        <v>0</v>
      </c>
      <c r="WU93" s="27">
        <f t="shared" si="2215"/>
        <v>0</v>
      </c>
      <c r="WV93" s="27">
        <f t="shared" si="2216"/>
        <v>0</v>
      </c>
      <c r="WW93" s="27">
        <f t="shared" si="2217"/>
        <v>0</v>
      </c>
      <c r="WX93" s="27">
        <f t="shared" si="2218"/>
        <v>0</v>
      </c>
      <c r="WY93" s="27">
        <f t="shared" si="2219"/>
        <v>0</v>
      </c>
      <c r="WZ93" s="27">
        <f t="shared" si="2220"/>
        <v>0</v>
      </c>
      <c r="XA93" s="27">
        <f t="shared" si="2221"/>
        <v>0</v>
      </c>
      <c r="XB93" s="27">
        <f t="shared" si="2222"/>
        <v>0</v>
      </c>
      <c r="XC93" s="27">
        <f t="shared" si="2223"/>
        <v>0</v>
      </c>
      <c r="XD93" s="27">
        <f t="shared" si="2224"/>
        <v>0</v>
      </c>
      <c r="XE93" s="27">
        <f t="shared" si="2225"/>
        <v>0</v>
      </c>
      <c r="XF93" s="27">
        <f t="shared" si="2226"/>
        <v>0</v>
      </c>
      <c r="XG93" s="27">
        <f t="shared" si="2227"/>
        <v>0</v>
      </c>
      <c r="XH93" s="27">
        <f t="shared" si="2228"/>
        <v>0</v>
      </c>
      <c r="XI93" s="27">
        <f t="shared" si="2229"/>
        <v>0</v>
      </c>
      <c r="XJ93" s="27">
        <f t="shared" si="2230"/>
        <v>0</v>
      </c>
      <c r="XK93" s="27">
        <f t="shared" si="2231"/>
        <v>0</v>
      </c>
      <c r="XL93" s="27">
        <f t="shared" si="2232"/>
        <v>0</v>
      </c>
      <c r="XM93" s="27">
        <f t="shared" si="2233"/>
        <v>0</v>
      </c>
      <c r="XN93" s="27">
        <f t="shared" si="2234"/>
        <v>0</v>
      </c>
      <c r="XO93" s="27">
        <f t="shared" si="2235"/>
        <v>0</v>
      </c>
      <c r="XP93" s="27">
        <f t="shared" si="2236"/>
        <v>0</v>
      </c>
      <c r="XQ93" s="27">
        <f t="shared" si="2237"/>
        <v>0</v>
      </c>
      <c r="XR93" s="27">
        <f t="shared" si="2238"/>
        <v>0</v>
      </c>
      <c r="XS93" s="27">
        <f t="shared" si="2239"/>
        <v>0</v>
      </c>
      <c r="XT93" s="27">
        <f t="shared" si="2240"/>
        <v>0</v>
      </c>
      <c r="XU93" s="27">
        <f t="shared" si="2241"/>
        <v>0</v>
      </c>
      <c r="XV93" s="27">
        <f t="shared" si="2242"/>
        <v>0</v>
      </c>
      <c r="XW93" s="27">
        <f t="shared" si="2243"/>
        <v>0</v>
      </c>
      <c r="XX93" s="27">
        <f t="shared" si="2244"/>
        <v>0</v>
      </c>
      <c r="XY93" s="27">
        <f t="shared" si="2245"/>
        <v>0</v>
      </c>
      <c r="XZ93" s="27">
        <f t="shared" si="2246"/>
        <v>0</v>
      </c>
      <c r="YA93" s="27">
        <f t="shared" si="2247"/>
        <v>0</v>
      </c>
      <c r="YB93" s="27">
        <f t="shared" si="2248"/>
        <v>0</v>
      </c>
      <c r="YC93" s="27">
        <f t="shared" si="2249"/>
        <v>0</v>
      </c>
      <c r="YD93" s="27">
        <f t="shared" si="2250"/>
        <v>0</v>
      </c>
      <c r="YE93" s="27">
        <f t="shared" si="2251"/>
        <v>0</v>
      </c>
      <c r="YF93" s="27">
        <f t="shared" si="2252"/>
        <v>0</v>
      </c>
      <c r="YG93" s="27">
        <f t="shared" si="2253"/>
        <v>0</v>
      </c>
      <c r="YH93" s="27">
        <f t="shared" si="2254"/>
        <v>0</v>
      </c>
      <c r="YI93" s="27">
        <f t="shared" si="2255"/>
        <v>0</v>
      </c>
      <c r="YJ93" s="27">
        <f t="shared" si="2256"/>
        <v>0</v>
      </c>
      <c r="YL93" s="28">
        <f t="shared" si="2257"/>
        <v>578</v>
      </c>
      <c r="YM93" s="28">
        <f t="shared" si="2258"/>
        <v>370</v>
      </c>
      <c r="YN93" s="28">
        <f t="shared" si="2259"/>
        <v>125</v>
      </c>
      <c r="YO93" s="28">
        <f t="shared" si="2260"/>
        <v>0</v>
      </c>
      <c r="YP93" s="28">
        <f t="shared" si="2261"/>
        <v>0</v>
      </c>
      <c r="YQ93" s="28">
        <f t="shared" si="2262"/>
        <v>763.83333333333337</v>
      </c>
      <c r="YT93" s="27" t="str">
        <f t="shared" si="2263"/>
        <v>85</v>
      </c>
      <c r="YU93" s="27" t="str">
        <f t="shared" si="2264"/>
        <v>60</v>
      </c>
      <c r="YV93" s="27" t="str">
        <f t="shared" si="2265"/>
        <v>62</v>
      </c>
      <c r="YW93" s="27" t="str">
        <f t="shared" si="2266"/>
        <v>41</v>
      </c>
      <c r="YX93" s="27">
        <f t="shared" si="2267"/>
        <v>0</v>
      </c>
      <c r="YY93" s="27" t="str">
        <f t="shared" si="2268"/>
        <v>13</v>
      </c>
      <c r="YZ93" s="27">
        <f t="shared" si="2269"/>
        <v>0</v>
      </c>
      <c r="ZA93" s="27">
        <f t="shared" si="2270"/>
        <v>0</v>
      </c>
      <c r="ZB93" s="27">
        <f t="shared" si="2271"/>
        <v>0</v>
      </c>
      <c r="ZC93" s="27" t="str">
        <f t="shared" si="2272"/>
        <v>56</v>
      </c>
      <c r="ZD93" s="27">
        <f t="shared" si="2273"/>
        <v>0</v>
      </c>
      <c r="ZE93" s="27" t="str">
        <f t="shared" si="2274"/>
        <v>20</v>
      </c>
      <c r="ZF93" s="27" t="str">
        <f t="shared" si="2275"/>
        <v>26</v>
      </c>
      <c r="ZG93" s="27" t="str">
        <f t="shared" si="2276"/>
        <v>63</v>
      </c>
      <c r="ZH93" s="27" t="str">
        <f t="shared" si="2277"/>
        <v>59</v>
      </c>
      <c r="ZI93" s="27" t="str">
        <f t="shared" si="2278"/>
        <v>72</v>
      </c>
      <c r="ZJ93" s="27" t="str">
        <f t="shared" si="2279"/>
        <v>47</v>
      </c>
      <c r="ZK93" s="27">
        <f t="shared" si="2280"/>
        <v>0</v>
      </c>
      <c r="ZL93" s="27">
        <f t="shared" si="2281"/>
        <v>0</v>
      </c>
      <c r="ZM93" s="27">
        <f t="shared" si="2282"/>
        <v>0</v>
      </c>
      <c r="ZN93" s="27" t="str">
        <f t="shared" si="2283"/>
        <v>28</v>
      </c>
      <c r="ZO93" s="27" t="str">
        <f t="shared" si="2284"/>
        <v>44</v>
      </c>
      <c r="ZP93" s="27" t="str">
        <f t="shared" si="2285"/>
        <v>62</v>
      </c>
      <c r="ZQ93" s="27" t="str">
        <f t="shared" si="2286"/>
        <v>65</v>
      </c>
      <c r="ZR93" s="27" t="str">
        <f t="shared" si="2287"/>
        <v>26</v>
      </c>
      <c r="ZS93" s="27">
        <f t="shared" si="2288"/>
        <v>0</v>
      </c>
      <c r="ZT93" s="27" t="str">
        <f t="shared" si="2289"/>
        <v>58</v>
      </c>
      <c r="ZU93" s="27" t="str">
        <f t="shared" si="2290"/>
        <v>58</v>
      </c>
      <c r="ZV93" s="27">
        <f t="shared" si="2291"/>
        <v>0</v>
      </c>
      <c r="ZW93" s="27" t="str">
        <f t="shared" si="2292"/>
        <v>10</v>
      </c>
      <c r="ZX93" s="27">
        <f t="shared" si="2293"/>
        <v>0</v>
      </c>
      <c r="ZY93" s="27">
        <f t="shared" si="2294"/>
        <v>0</v>
      </c>
      <c r="ZZ93" s="27" t="str">
        <f t="shared" si="2295"/>
        <v>59</v>
      </c>
      <c r="AAA93" s="27">
        <f t="shared" si="2296"/>
        <v>0</v>
      </c>
      <c r="AAB93" s="27">
        <f t="shared" si="2297"/>
        <v>0</v>
      </c>
      <c r="AAC93" s="27" t="str">
        <f t="shared" si="2298"/>
        <v>59</v>
      </c>
      <c r="AAD93" s="27">
        <f t="shared" si="2299"/>
        <v>0</v>
      </c>
      <c r="AAE93" s="27">
        <f t="shared" si="2300"/>
        <v>0</v>
      </c>
      <c r="AAF93" s="27">
        <f t="shared" si="2301"/>
        <v>0</v>
      </c>
      <c r="AAG93" s="27">
        <f t="shared" si="2302"/>
        <v>0</v>
      </c>
      <c r="AAH93" s="27">
        <f t="shared" si="2303"/>
        <v>0</v>
      </c>
      <c r="AAI93" s="27">
        <f t="shared" si="2304"/>
        <v>0</v>
      </c>
      <c r="AAJ93" s="27">
        <f t="shared" si="2305"/>
        <v>0</v>
      </c>
      <c r="AAK93" s="27">
        <f t="shared" si="2306"/>
        <v>0</v>
      </c>
      <c r="AAL93" s="27">
        <f t="shared" si="2307"/>
        <v>0</v>
      </c>
      <c r="AAM93" s="27">
        <f t="shared" si="2308"/>
        <v>0</v>
      </c>
      <c r="AAN93" s="27">
        <f t="shared" si="2309"/>
        <v>0</v>
      </c>
      <c r="AAO93" s="27">
        <f t="shared" si="2310"/>
        <v>0</v>
      </c>
      <c r="AAP93" s="27">
        <f t="shared" si="2311"/>
        <v>0</v>
      </c>
      <c r="AAQ93" s="27">
        <f t="shared" si="2312"/>
        <v>0</v>
      </c>
      <c r="AAR93" s="27">
        <f t="shared" si="2313"/>
        <v>0</v>
      </c>
      <c r="AAS93" s="27">
        <f t="shared" si="2314"/>
        <v>0</v>
      </c>
      <c r="AAT93" s="27">
        <f t="shared" si="2315"/>
        <v>0</v>
      </c>
      <c r="AAU93" s="27">
        <f t="shared" si="2316"/>
        <v>0</v>
      </c>
      <c r="AAV93" s="27">
        <f t="shared" si="2317"/>
        <v>0</v>
      </c>
      <c r="AAW93" s="27">
        <f t="shared" si="2318"/>
        <v>0</v>
      </c>
      <c r="AAX93" s="27">
        <f t="shared" si="2319"/>
        <v>0</v>
      </c>
      <c r="AAY93" s="27">
        <f t="shared" si="2320"/>
        <v>0</v>
      </c>
      <c r="AAZ93" s="27">
        <f t="shared" si="2321"/>
        <v>0</v>
      </c>
      <c r="ABA93" s="27">
        <f t="shared" si="2322"/>
        <v>0</v>
      </c>
      <c r="ABB93" s="27">
        <f t="shared" si="2323"/>
        <v>0</v>
      </c>
      <c r="ABC93" s="27">
        <f t="shared" si="2324"/>
        <v>0</v>
      </c>
      <c r="ABD93" s="27">
        <f t="shared" si="2325"/>
        <v>0</v>
      </c>
      <c r="ABE93" s="27">
        <f t="shared" si="2326"/>
        <v>0</v>
      </c>
      <c r="ABF93" s="27">
        <f t="shared" si="2327"/>
        <v>0</v>
      </c>
      <c r="ABG93" s="27">
        <f t="shared" si="2328"/>
        <v>0</v>
      </c>
      <c r="ABH93" s="27">
        <f t="shared" si="2329"/>
        <v>0</v>
      </c>
      <c r="ABI93" s="27">
        <f t="shared" si="2330"/>
        <v>0</v>
      </c>
      <c r="ABJ93" s="27">
        <f t="shared" si="2331"/>
        <v>0</v>
      </c>
      <c r="ABK93" s="27">
        <f t="shared" si="2332"/>
        <v>0</v>
      </c>
      <c r="ABL93" s="27">
        <f t="shared" si="2333"/>
        <v>0</v>
      </c>
      <c r="ABM93" s="27">
        <f t="shared" si="2334"/>
        <v>0</v>
      </c>
      <c r="ABN93" s="27">
        <f t="shared" si="2335"/>
        <v>0</v>
      </c>
      <c r="ABO93" s="27">
        <f t="shared" si="2336"/>
        <v>0</v>
      </c>
      <c r="ABP93" s="27">
        <f t="shared" si="2337"/>
        <v>0</v>
      </c>
      <c r="ABQ93" s="27">
        <f t="shared" si="2338"/>
        <v>0</v>
      </c>
      <c r="ABR93" s="27">
        <f t="shared" si="2339"/>
        <v>0</v>
      </c>
      <c r="ABS93" s="27">
        <f t="shared" si="2340"/>
        <v>0</v>
      </c>
      <c r="ABT93" s="27">
        <f t="shared" si="2341"/>
        <v>0</v>
      </c>
      <c r="ABU93" s="27">
        <f t="shared" si="2342"/>
        <v>0</v>
      </c>
      <c r="ABV93" s="27">
        <f t="shared" si="2343"/>
        <v>0</v>
      </c>
      <c r="ABW93" s="27">
        <f t="shared" si="2344"/>
        <v>0</v>
      </c>
      <c r="ABY93" s="28">
        <f t="shared" si="2345"/>
        <v>389.40000000000003</v>
      </c>
      <c r="ABZ93" s="28">
        <f t="shared" si="2346"/>
        <v>199.9</v>
      </c>
      <c r="ACA93" s="28">
        <f t="shared" si="2347"/>
        <v>85.9</v>
      </c>
      <c r="ACB93" s="28">
        <f t="shared" si="2348"/>
        <v>0</v>
      </c>
      <c r="ACC93" s="28">
        <f t="shared" si="2349"/>
        <v>0</v>
      </c>
      <c r="ACD93" s="28">
        <f t="shared" si="2350"/>
        <v>498.98333333333335</v>
      </c>
      <c r="ACG93" s="27" t="str">
        <f t="shared" si="2351"/>
        <v>24.1</v>
      </c>
      <c r="ACH93" s="27" t="str">
        <f t="shared" si="2352"/>
        <v>24.8</v>
      </c>
      <c r="ACI93" s="27" t="str">
        <f t="shared" si="2353"/>
        <v>33.8</v>
      </c>
      <c r="ACJ93" s="27" t="str">
        <f t="shared" si="2354"/>
        <v>0</v>
      </c>
      <c r="ACK93" s="27">
        <f t="shared" si="2355"/>
        <v>0</v>
      </c>
      <c r="ACL93" s="27" t="str">
        <f t="shared" si="2356"/>
        <v>16.6</v>
      </c>
      <c r="ACM93" s="27">
        <f t="shared" si="2357"/>
        <v>0</v>
      </c>
      <c r="ACN93" s="27">
        <f t="shared" si="2358"/>
        <v>0</v>
      </c>
      <c r="ACO93" s="27">
        <f t="shared" si="2359"/>
        <v>0</v>
      </c>
      <c r="ACP93" s="27" t="str">
        <f t="shared" si="2360"/>
        <v>23.2</v>
      </c>
      <c r="ACQ93" s="27">
        <f t="shared" si="2361"/>
        <v>0</v>
      </c>
      <c r="ACR93" s="27" t="str">
        <f t="shared" si="2362"/>
        <v>5.6</v>
      </c>
      <c r="ACS93" s="27" t="str">
        <f t="shared" si="2363"/>
        <v>18.3</v>
      </c>
      <c r="ACT93" s="27" t="str">
        <f t="shared" si="2364"/>
        <v>53.6</v>
      </c>
      <c r="ACU93" s="27" t="str">
        <f t="shared" si="2365"/>
        <v>26.6</v>
      </c>
      <c r="ACV93" s="27" t="str">
        <f t="shared" si="2366"/>
        <v>62.1</v>
      </c>
      <c r="ACW93" s="27" t="str">
        <f t="shared" si="2367"/>
        <v>23.7</v>
      </c>
      <c r="ACX93" s="27">
        <f t="shared" si="2368"/>
        <v>0</v>
      </c>
      <c r="ACY93" s="27">
        <f t="shared" si="2369"/>
        <v>0</v>
      </c>
      <c r="ACZ93" s="27">
        <f t="shared" si="2370"/>
        <v>0</v>
      </c>
      <c r="ADA93" s="27" t="str">
        <f t="shared" si="2371"/>
        <v>54.3</v>
      </c>
      <c r="ADB93" s="27" t="str">
        <f t="shared" si="2372"/>
        <v>19.3</v>
      </c>
      <c r="ADC93" s="27" t="str">
        <f t="shared" si="2373"/>
        <v>32.3</v>
      </c>
      <c r="ADD93" s="27" t="str">
        <f t="shared" si="2374"/>
        <v>50.7</v>
      </c>
      <c r="ADE93" s="27" t="str">
        <f t="shared" si="2375"/>
        <v>32.4</v>
      </c>
      <c r="ADF93" s="27">
        <f t="shared" si="2376"/>
        <v>0</v>
      </c>
      <c r="ADG93" s="27" t="str">
        <f t="shared" si="2377"/>
        <v>26.2</v>
      </c>
      <c r="ADH93" s="27" t="str">
        <f t="shared" si="2378"/>
        <v>20.9</v>
      </c>
      <c r="ADI93" s="27">
        <f t="shared" si="2379"/>
        <v>0</v>
      </c>
      <c r="ADJ93" s="27" t="str">
        <f t="shared" si="2380"/>
        <v>60.1</v>
      </c>
      <c r="ADK93" s="27">
        <f t="shared" si="2381"/>
        <v>0</v>
      </c>
      <c r="ADL93" s="27">
        <f t="shared" si="2382"/>
        <v>0</v>
      </c>
      <c r="ADM93" s="27" t="str">
        <f t="shared" si="2383"/>
        <v>42.6</v>
      </c>
      <c r="ADN93" s="27">
        <f t="shared" si="2384"/>
        <v>0</v>
      </c>
      <c r="ADO93" s="27">
        <f t="shared" si="2385"/>
        <v>0</v>
      </c>
      <c r="ADP93" s="27" t="str">
        <f t="shared" si="2386"/>
        <v>24</v>
      </c>
      <c r="ADQ93" s="27">
        <f t="shared" si="2387"/>
        <v>0</v>
      </c>
      <c r="ADR93" s="27">
        <f t="shared" si="2388"/>
        <v>0</v>
      </c>
      <c r="ADS93" s="27">
        <f t="shared" si="2389"/>
        <v>0</v>
      </c>
      <c r="ADT93" s="27">
        <f t="shared" si="2390"/>
        <v>0</v>
      </c>
      <c r="ADU93" s="27">
        <f t="shared" si="2391"/>
        <v>0</v>
      </c>
      <c r="ADV93" s="27">
        <f t="shared" si="2392"/>
        <v>0</v>
      </c>
      <c r="ADW93" s="27">
        <f t="shared" si="2393"/>
        <v>0</v>
      </c>
      <c r="ADX93" s="27">
        <f t="shared" si="2394"/>
        <v>0</v>
      </c>
      <c r="ADY93" s="27">
        <f t="shared" si="2395"/>
        <v>0</v>
      </c>
      <c r="ADZ93" s="27">
        <f t="shared" si="2396"/>
        <v>0</v>
      </c>
      <c r="AEA93" s="27">
        <f t="shared" si="2397"/>
        <v>0</v>
      </c>
      <c r="AEB93" s="27">
        <f t="shared" si="2398"/>
        <v>0</v>
      </c>
      <c r="AEC93" s="27">
        <f t="shared" si="2399"/>
        <v>0</v>
      </c>
      <c r="AED93" s="27">
        <f t="shared" si="2400"/>
        <v>0</v>
      </c>
      <c r="AEE93" s="27">
        <f t="shared" si="2401"/>
        <v>0</v>
      </c>
      <c r="AEF93" s="27">
        <f t="shared" si="2402"/>
        <v>0</v>
      </c>
      <c r="AEG93" s="27">
        <f t="shared" si="2403"/>
        <v>0</v>
      </c>
      <c r="AEH93" s="27">
        <f t="shared" si="2404"/>
        <v>0</v>
      </c>
      <c r="AEI93" s="27">
        <f t="shared" si="2405"/>
        <v>0</v>
      </c>
      <c r="AEJ93" s="27">
        <f t="shared" si="2406"/>
        <v>0</v>
      </c>
      <c r="AEK93" s="27">
        <f t="shared" si="2407"/>
        <v>0</v>
      </c>
      <c r="AEL93" s="27">
        <f t="shared" si="2408"/>
        <v>0</v>
      </c>
      <c r="AEM93" s="27">
        <f t="shared" si="2409"/>
        <v>0</v>
      </c>
      <c r="AEN93" s="27">
        <f t="shared" si="2410"/>
        <v>0</v>
      </c>
      <c r="AEO93" s="27">
        <f t="shared" si="2411"/>
        <v>0</v>
      </c>
      <c r="AEP93" s="27">
        <f t="shared" si="2412"/>
        <v>0</v>
      </c>
      <c r="AEQ93" s="27">
        <f t="shared" si="2413"/>
        <v>0</v>
      </c>
      <c r="AER93" s="27">
        <f t="shared" si="2414"/>
        <v>0</v>
      </c>
      <c r="AES93" s="27">
        <f t="shared" si="2415"/>
        <v>0</v>
      </c>
      <c r="AET93" s="27">
        <f t="shared" si="2416"/>
        <v>0</v>
      </c>
      <c r="AEU93" s="27">
        <f t="shared" si="2417"/>
        <v>0</v>
      </c>
      <c r="AEV93" s="27">
        <f t="shared" si="2418"/>
        <v>0</v>
      </c>
      <c r="AEW93" s="27">
        <f t="shared" si="2419"/>
        <v>0</v>
      </c>
      <c r="AEX93" s="27">
        <f t="shared" si="2420"/>
        <v>0</v>
      </c>
      <c r="AEY93" s="27">
        <f t="shared" si="2421"/>
        <v>0</v>
      </c>
      <c r="AEZ93" s="27">
        <f t="shared" si="2422"/>
        <v>0</v>
      </c>
      <c r="AFA93" s="27">
        <f t="shared" si="2423"/>
        <v>0</v>
      </c>
      <c r="AFB93" s="27">
        <f t="shared" si="2424"/>
        <v>0</v>
      </c>
      <c r="AFC93" s="27">
        <f t="shared" si="2425"/>
        <v>0</v>
      </c>
      <c r="AFD93" s="27">
        <f t="shared" si="2426"/>
        <v>0</v>
      </c>
      <c r="AFE93" s="27">
        <f t="shared" si="2427"/>
        <v>0</v>
      </c>
      <c r="AFF93" s="27">
        <f t="shared" si="2428"/>
        <v>0</v>
      </c>
      <c r="AFG93" s="27">
        <f t="shared" si="2429"/>
        <v>0</v>
      </c>
      <c r="AFH93" s="27">
        <f t="shared" si="2430"/>
        <v>0</v>
      </c>
      <c r="AFI93" s="27">
        <f t="shared" si="2431"/>
        <v>0</v>
      </c>
      <c r="AFJ93" s="27">
        <f t="shared" si="2432"/>
        <v>0</v>
      </c>
      <c r="AFL93" s="28">
        <f t="shared" si="2677"/>
        <v>48.875</v>
      </c>
      <c r="AFM93" s="28">
        <v>48.875</v>
      </c>
      <c r="AFN93" s="27">
        <v>2</v>
      </c>
      <c r="AFO93" s="27">
        <f t="shared" si="2433"/>
        <v>2</v>
      </c>
      <c r="AFP93" s="27">
        <f t="shared" si="2434"/>
        <v>2</v>
      </c>
      <c r="AFQ93" s="27">
        <f t="shared" si="2435"/>
        <v>2</v>
      </c>
      <c r="AFR93" s="27">
        <f t="shared" si="2436"/>
        <v>2</v>
      </c>
      <c r="AFS93" s="27">
        <f t="shared" si="2437"/>
        <v>0</v>
      </c>
      <c r="AFT93" s="27">
        <f t="shared" si="2438"/>
        <v>2</v>
      </c>
      <c r="AFU93" s="27">
        <f t="shared" si="2439"/>
        <v>0</v>
      </c>
      <c r="AFV93" s="27">
        <f t="shared" si="2440"/>
        <v>0</v>
      </c>
      <c r="AFW93" s="27">
        <f t="shared" si="2441"/>
        <v>0</v>
      </c>
      <c r="AFX93" s="27">
        <f t="shared" si="2442"/>
        <v>2</v>
      </c>
      <c r="AFY93" s="27">
        <f t="shared" si="2443"/>
        <v>0</v>
      </c>
      <c r="AFZ93" s="27">
        <f t="shared" si="2444"/>
        <v>2</v>
      </c>
      <c r="AGA93" s="27">
        <f t="shared" si="2445"/>
        <v>2</v>
      </c>
      <c r="AGB93" s="27">
        <f t="shared" si="2446"/>
        <v>2</v>
      </c>
      <c r="AGC93" s="27">
        <f t="shared" si="2447"/>
        <v>2</v>
      </c>
      <c r="AGD93" s="27">
        <f t="shared" si="2448"/>
        <v>2</v>
      </c>
      <c r="AGE93" s="27">
        <f t="shared" si="2449"/>
        <v>7</v>
      </c>
      <c r="AGF93" s="27">
        <f t="shared" si="2450"/>
        <v>0</v>
      </c>
      <c r="AGG93" s="27">
        <f t="shared" si="2451"/>
        <v>0</v>
      </c>
      <c r="AGH93" s="27">
        <f t="shared" si="2452"/>
        <v>0</v>
      </c>
      <c r="AGI93" s="27">
        <f t="shared" si="2453"/>
        <v>5</v>
      </c>
      <c r="AGJ93" s="27">
        <f t="shared" si="2454"/>
        <v>4</v>
      </c>
      <c r="AGK93" s="27">
        <f t="shared" si="2455"/>
        <v>7</v>
      </c>
      <c r="AGL93" s="27">
        <f t="shared" si="2456"/>
        <v>2</v>
      </c>
      <c r="AGM93" s="27">
        <f t="shared" si="2457"/>
        <v>3</v>
      </c>
      <c r="AGN93" s="27">
        <f t="shared" si="2458"/>
        <v>0</v>
      </c>
      <c r="AGO93" s="27">
        <f t="shared" si="2459"/>
        <v>2</v>
      </c>
      <c r="AGP93" s="27">
        <f t="shared" si="2460"/>
        <v>8</v>
      </c>
      <c r="AGQ93" s="27">
        <f t="shared" si="2461"/>
        <v>0</v>
      </c>
      <c r="AGR93" s="27">
        <f t="shared" si="2462"/>
        <v>2</v>
      </c>
      <c r="AGS93" s="27">
        <f t="shared" si="2463"/>
        <v>0</v>
      </c>
      <c r="AGT93" s="27">
        <f t="shared" si="2464"/>
        <v>0</v>
      </c>
      <c r="AGU93" s="27">
        <f t="shared" si="2465"/>
        <v>2</v>
      </c>
      <c r="AGV93" s="27">
        <f t="shared" si="2466"/>
        <v>0</v>
      </c>
      <c r="AGW93" s="27">
        <f t="shared" si="2467"/>
        <v>0</v>
      </c>
      <c r="AGX93" s="27">
        <f t="shared" si="2468"/>
        <v>2</v>
      </c>
      <c r="AGY93" s="27">
        <f t="shared" si="2469"/>
        <v>0</v>
      </c>
      <c r="AGZ93" s="27">
        <f t="shared" si="2470"/>
        <v>0</v>
      </c>
      <c r="AHA93" s="27">
        <f t="shared" si="2471"/>
        <v>0</v>
      </c>
      <c r="AHB93" s="27">
        <f t="shared" si="2472"/>
        <v>0</v>
      </c>
      <c r="AHC93" s="27">
        <f t="shared" si="2473"/>
        <v>0</v>
      </c>
      <c r="AHD93" s="27">
        <f t="shared" si="2474"/>
        <v>0</v>
      </c>
      <c r="AHE93" s="27">
        <f t="shared" si="2475"/>
        <v>0</v>
      </c>
      <c r="AHF93" s="27">
        <f t="shared" si="2476"/>
        <v>0</v>
      </c>
      <c r="AHG93" s="27">
        <f t="shared" si="2477"/>
        <v>0</v>
      </c>
      <c r="AHH93" s="27">
        <f t="shared" si="2478"/>
        <v>0</v>
      </c>
      <c r="AHI93" s="27">
        <f t="shared" si="2479"/>
        <v>0</v>
      </c>
      <c r="AHJ93" s="27">
        <f t="shared" si="2480"/>
        <v>0</v>
      </c>
      <c r="AHK93" s="27">
        <f t="shared" si="2481"/>
        <v>0</v>
      </c>
      <c r="AHL93" s="27">
        <f t="shared" si="2482"/>
        <v>0</v>
      </c>
      <c r="AHM93" s="27">
        <f t="shared" si="2483"/>
        <v>0</v>
      </c>
      <c r="AHN93" s="27">
        <f t="shared" si="2484"/>
        <v>0</v>
      </c>
      <c r="AHO93" s="27">
        <f t="shared" si="2485"/>
        <v>0</v>
      </c>
      <c r="AHP93" s="27">
        <f t="shared" si="2486"/>
        <v>0</v>
      </c>
      <c r="AHQ93" s="27">
        <f t="shared" si="2487"/>
        <v>0</v>
      </c>
      <c r="AHR93" s="27">
        <f t="shared" si="2488"/>
        <v>0</v>
      </c>
      <c r="AHS93" s="27">
        <f t="shared" si="2489"/>
        <v>0</v>
      </c>
      <c r="AHT93" s="27">
        <f t="shared" si="2490"/>
        <v>0</v>
      </c>
      <c r="AHU93" s="27">
        <f t="shared" si="2491"/>
        <v>0</v>
      </c>
      <c r="AHV93" s="27">
        <f t="shared" si="2492"/>
        <v>0</v>
      </c>
      <c r="AHW93" s="27">
        <f t="shared" si="2493"/>
        <v>0</v>
      </c>
      <c r="AHX93" s="27">
        <f t="shared" si="2494"/>
        <v>0</v>
      </c>
      <c r="AHY93" s="27">
        <f t="shared" si="2495"/>
        <v>0</v>
      </c>
      <c r="AHZ93" s="27">
        <f t="shared" si="2496"/>
        <v>0</v>
      </c>
      <c r="AIA93" s="27">
        <f t="shared" si="2497"/>
        <v>0</v>
      </c>
      <c r="AIB93" s="27">
        <f t="shared" si="2498"/>
        <v>0</v>
      </c>
      <c r="AIC93" s="27">
        <f t="shared" si="2499"/>
        <v>0</v>
      </c>
      <c r="AID93" s="27">
        <f t="shared" si="2500"/>
        <v>0</v>
      </c>
      <c r="AIE93" s="27">
        <f t="shared" si="2501"/>
        <v>0</v>
      </c>
      <c r="AIF93" s="27">
        <f t="shared" si="2502"/>
        <v>0</v>
      </c>
      <c r="AIG93" s="27">
        <f t="shared" si="2503"/>
        <v>0</v>
      </c>
      <c r="AIH93" s="27">
        <f t="shared" si="2504"/>
        <v>0</v>
      </c>
      <c r="AII93" s="27">
        <f t="shared" si="2505"/>
        <v>0</v>
      </c>
      <c r="AIJ93" s="27">
        <f t="shared" si="2506"/>
        <v>0</v>
      </c>
      <c r="AIK93" s="27">
        <f t="shared" si="2507"/>
        <v>0</v>
      </c>
      <c r="AIL93" s="27">
        <f t="shared" si="2508"/>
        <v>0</v>
      </c>
      <c r="AIM93" s="27">
        <f t="shared" si="2509"/>
        <v>0</v>
      </c>
      <c r="AIN93" s="27">
        <f t="shared" si="2510"/>
        <v>0</v>
      </c>
      <c r="AIO93" s="27">
        <f t="shared" si="2511"/>
        <v>0</v>
      </c>
      <c r="AIP93" s="27">
        <f t="shared" si="2512"/>
        <v>0</v>
      </c>
      <c r="AIQ93" s="27">
        <f t="shared" si="2513"/>
        <v>0</v>
      </c>
      <c r="AIR93" s="27">
        <f t="shared" si="2514"/>
        <v>0</v>
      </c>
      <c r="AIT93" s="27">
        <v>1</v>
      </c>
      <c r="AIU93" s="27">
        <v>1</v>
      </c>
      <c r="AIV93" s="27">
        <v>1</v>
      </c>
      <c r="AIW93" s="27">
        <f t="shared" si="2515"/>
        <v>1</v>
      </c>
      <c r="AIX93" s="27">
        <f t="shared" si="2516"/>
        <v>0</v>
      </c>
      <c r="AIY93" s="27">
        <f t="shared" si="2517"/>
        <v>0.5</v>
      </c>
      <c r="AIZ93" s="27">
        <f t="shared" si="2518"/>
        <v>0</v>
      </c>
      <c r="AJA93" s="27">
        <f t="shared" si="2519"/>
        <v>0</v>
      </c>
      <c r="AJB93" s="27">
        <f t="shared" si="2520"/>
        <v>0</v>
      </c>
      <c r="AJC93" s="27">
        <f t="shared" si="2521"/>
        <v>0.125</v>
      </c>
      <c r="AJD93" s="27">
        <f t="shared" si="2522"/>
        <v>0</v>
      </c>
      <c r="AJE93" s="27">
        <f t="shared" si="2523"/>
        <v>0.5</v>
      </c>
      <c r="AJF93" s="27">
        <f t="shared" si="2524"/>
        <v>1</v>
      </c>
      <c r="AJG93" s="27">
        <f t="shared" si="2525"/>
        <v>1</v>
      </c>
      <c r="AJH93" s="27">
        <f t="shared" si="2526"/>
        <v>1</v>
      </c>
      <c r="AJI93" s="27">
        <f t="shared" si="2527"/>
        <v>1</v>
      </c>
      <c r="AJJ93" s="27">
        <f t="shared" si="2528"/>
        <v>8</v>
      </c>
      <c r="AJK93" s="27">
        <f t="shared" si="2529"/>
        <v>0</v>
      </c>
      <c r="AJL93" s="27">
        <f t="shared" si="2530"/>
        <v>0</v>
      </c>
      <c r="AJM93" s="27">
        <f t="shared" si="2531"/>
        <v>0</v>
      </c>
      <c r="AJN93" s="27">
        <f t="shared" si="2532"/>
        <v>0.25</v>
      </c>
      <c r="AJO93" s="27">
        <f t="shared" si="2533"/>
        <v>4</v>
      </c>
      <c r="AJP93" s="27">
        <f t="shared" si="2534"/>
        <v>4</v>
      </c>
      <c r="AJQ93" s="27">
        <f t="shared" si="2535"/>
        <v>8</v>
      </c>
      <c r="AJR93" s="27">
        <f t="shared" si="2536"/>
        <v>2</v>
      </c>
      <c r="AJS93" s="27">
        <f t="shared" si="2537"/>
        <v>0</v>
      </c>
      <c r="AJT93" s="27">
        <f t="shared" si="2538"/>
        <v>1</v>
      </c>
      <c r="AJU93" s="27">
        <f t="shared" si="2539"/>
        <v>8</v>
      </c>
      <c r="AJV93" s="27">
        <f t="shared" si="2540"/>
        <v>0</v>
      </c>
      <c r="AJW93" s="27">
        <f t="shared" si="2541"/>
        <v>4</v>
      </c>
      <c r="AJX93" s="27">
        <f t="shared" si="2542"/>
        <v>0</v>
      </c>
      <c r="AJY93" s="27">
        <f t="shared" si="2543"/>
        <v>0</v>
      </c>
      <c r="AJZ93" s="27">
        <f t="shared" si="2544"/>
        <v>0.25</v>
      </c>
      <c r="AKA93" s="27">
        <f t="shared" si="2545"/>
        <v>0</v>
      </c>
      <c r="AKB93" s="27">
        <f t="shared" si="2546"/>
        <v>0</v>
      </c>
      <c r="AKC93" s="27">
        <f t="shared" si="2547"/>
        <v>0.25</v>
      </c>
      <c r="AKD93" s="27">
        <f t="shared" si="2548"/>
        <v>0</v>
      </c>
      <c r="AKE93" s="27">
        <f t="shared" si="2549"/>
        <v>0</v>
      </c>
      <c r="AKF93" s="27">
        <f t="shared" si="2550"/>
        <v>0</v>
      </c>
      <c r="AKG93" s="27">
        <f t="shared" si="2551"/>
        <v>0</v>
      </c>
      <c r="AKH93" s="27">
        <f t="shared" si="2552"/>
        <v>0</v>
      </c>
      <c r="AKI93" s="27">
        <f t="shared" si="2553"/>
        <v>0</v>
      </c>
      <c r="AKJ93" s="27">
        <f t="shared" si="2554"/>
        <v>0</v>
      </c>
      <c r="AKK93" s="27">
        <f t="shared" si="2555"/>
        <v>0</v>
      </c>
      <c r="AKL93" s="27">
        <f t="shared" si="2556"/>
        <v>0</v>
      </c>
      <c r="AKM93" s="27">
        <f t="shared" si="2557"/>
        <v>0</v>
      </c>
      <c r="AKN93" s="27">
        <f t="shared" si="2558"/>
        <v>0</v>
      </c>
      <c r="AKO93" s="27">
        <f t="shared" si="2559"/>
        <v>0</v>
      </c>
      <c r="AKP93" s="27">
        <f t="shared" si="2560"/>
        <v>0</v>
      </c>
      <c r="AKQ93" s="27">
        <f t="shared" si="2561"/>
        <v>0</v>
      </c>
      <c r="AKR93" s="27">
        <f t="shared" si="2562"/>
        <v>0</v>
      </c>
      <c r="AKS93" s="27">
        <f t="shared" si="2563"/>
        <v>0</v>
      </c>
      <c r="AKT93" s="27">
        <f t="shared" si="2564"/>
        <v>0</v>
      </c>
      <c r="AKU93" s="27">
        <f t="shared" si="2565"/>
        <v>0</v>
      </c>
      <c r="AKV93" s="27">
        <f t="shared" si="2566"/>
        <v>0</v>
      </c>
      <c r="AKW93" s="27">
        <f t="shared" si="2567"/>
        <v>0</v>
      </c>
      <c r="AKX93" s="27">
        <f t="shared" si="2568"/>
        <v>0</v>
      </c>
      <c r="AKY93" s="27">
        <f t="shared" si="2569"/>
        <v>0</v>
      </c>
      <c r="AKZ93" s="27">
        <f t="shared" si="2570"/>
        <v>0</v>
      </c>
      <c r="ALA93" s="27">
        <f t="shared" si="2571"/>
        <v>0</v>
      </c>
      <c r="ALB93" s="27">
        <f t="shared" si="2572"/>
        <v>0</v>
      </c>
      <c r="ALC93" s="27">
        <f t="shared" si="2573"/>
        <v>0</v>
      </c>
      <c r="ALD93" s="27">
        <f t="shared" si="2574"/>
        <v>0</v>
      </c>
      <c r="ALE93" s="27">
        <f t="shared" si="2575"/>
        <v>0</v>
      </c>
      <c r="ALF93" s="27">
        <f t="shared" si="2576"/>
        <v>0</v>
      </c>
      <c r="ALG93" s="27">
        <f t="shared" si="2577"/>
        <v>0</v>
      </c>
      <c r="ALH93" s="27">
        <f t="shared" si="2578"/>
        <v>0</v>
      </c>
      <c r="ALI93" s="27">
        <f t="shared" si="2579"/>
        <v>0</v>
      </c>
      <c r="ALJ93" s="27">
        <f t="shared" si="2580"/>
        <v>0</v>
      </c>
      <c r="ALK93" s="27">
        <f t="shared" si="2581"/>
        <v>0</v>
      </c>
      <c r="ALL93" s="27">
        <f t="shared" si="2582"/>
        <v>0</v>
      </c>
      <c r="ALM93" s="27">
        <f t="shared" si="2583"/>
        <v>0</v>
      </c>
      <c r="ALN93" s="27">
        <f t="shared" si="2584"/>
        <v>0</v>
      </c>
      <c r="ALO93" s="27">
        <f t="shared" si="2585"/>
        <v>0</v>
      </c>
      <c r="ALP93" s="27">
        <f t="shared" si="2586"/>
        <v>0</v>
      </c>
      <c r="ALQ93" s="27">
        <f t="shared" si="2587"/>
        <v>0</v>
      </c>
      <c r="ALR93" s="27">
        <f t="shared" si="2588"/>
        <v>0</v>
      </c>
      <c r="ALS93" s="27">
        <f t="shared" si="2589"/>
        <v>0</v>
      </c>
      <c r="ALT93" s="27">
        <f t="shared" si="2590"/>
        <v>0</v>
      </c>
      <c r="ALU93" s="27">
        <f t="shared" si="2591"/>
        <v>0</v>
      </c>
      <c r="ALV93" s="27">
        <f t="shared" si="2592"/>
        <v>0</v>
      </c>
      <c r="ALW93" s="27">
        <f t="shared" si="2593"/>
        <v>0</v>
      </c>
      <c r="AMK93" s="28">
        <v>1708</v>
      </c>
      <c r="AML93" s="28">
        <f t="shared" si="2594"/>
        <v>1708</v>
      </c>
      <c r="AMN93" s="28">
        <v>1820</v>
      </c>
      <c r="AMO93" s="27" t="str">
        <f t="shared" si="2595"/>
        <v>1807</v>
      </c>
      <c r="AMP93" s="27" t="str">
        <f t="shared" si="2596"/>
        <v>1815</v>
      </c>
      <c r="AMQ93" s="27" t="str">
        <f t="shared" si="2597"/>
        <v>1805</v>
      </c>
      <c r="AMR93" s="27" t="str">
        <f t="shared" si="2598"/>
        <v>1782</v>
      </c>
      <c r="AMS93" s="27" t="str">
        <f t="shared" si="2599"/>
        <v>1782</v>
      </c>
      <c r="AMT93" s="27" t="str">
        <f t="shared" si="2600"/>
        <v>1789</v>
      </c>
      <c r="AMU93" s="27" t="str">
        <f t="shared" si="2601"/>
        <v>1789</v>
      </c>
      <c r="AMV93" s="27" t="str">
        <f t="shared" si="2602"/>
        <v>1789</v>
      </c>
      <c r="AMW93" s="27" t="str">
        <f t="shared" si="2603"/>
        <v>1789</v>
      </c>
      <c r="AMX93" s="27" t="str">
        <f t="shared" si="2604"/>
        <v>1771</v>
      </c>
      <c r="AMY93" s="27" t="str">
        <f t="shared" si="2605"/>
        <v>1771</v>
      </c>
      <c r="AMZ93" s="27" t="str">
        <f t="shared" si="2606"/>
        <v>1755</v>
      </c>
      <c r="ANA93" s="27" t="str">
        <f t="shared" si="2607"/>
        <v>1735</v>
      </c>
      <c r="ANB93" s="27" t="str">
        <f t="shared" si="2608"/>
        <v>1746</v>
      </c>
      <c r="ANC93" s="27" t="str">
        <f t="shared" si="2609"/>
        <v>1737</v>
      </c>
      <c r="AND93" s="27" t="str">
        <f t="shared" si="2610"/>
        <v>1756</v>
      </c>
      <c r="ANE93" s="27" t="str">
        <f t="shared" si="2611"/>
        <v>1747</v>
      </c>
      <c r="ANF93" s="27" t="str">
        <f t="shared" si="2612"/>
        <v>1747</v>
      </c>
      <c r="ANG93" s="27" t="str">
        <f t="shared" si="2613"/>
        <v>1747</v>
      </c>
      <c r="ANH93" s="27" t="str">
        <f t="shared" si="2614"/>
        <v>1747</v>
      </c>
      <c r="ANI93" s="27" t="str">
        <f t="shared" si="2615"/>
        <v>1762</v>
      </c>
      <c r="ANJ93" s="27" t="str">
        <f t="shared" si="2616"/>
        <v>1750</v>
      </c>
      <c r="ANK93" s="27" t="str">
        <f t="shared" si="2617"/>
        <v>1745</v>
      </c>
      <c r="ANL93" s="27" t="str">
        <f t="shared" si="2618"/>
        <v>1733</v>
      </c>
      <c r="ANM93" s="27" t="str">
        <f t="shared" si="2619"/>
        <v>1722</v>
      </c>
      <c r="ANN93" s="27" t="str">
        <f t="shared" si="2620"/>
        <v>1722</v>
      </c>
      <c r="ANO93" s="27" t="str">
        <f t="shared" si="2621"/>
        <v>1712</v>
      </c>
      <c r="ANP93" s="27" t="str">
        <f t="shared" si="2622"/>
        <v>1705</v>
      </c>
      <c r="ANQ93" s="27" t="str">
        <f t="shared" si="2623"/>
        <v>1705</v>
      </c>
      <c r="ANR93" s="27" t="str">
        <f t="shared" si="2624"/>
        <v>1718</v>
      </c>
      <c r="ANS93" s="27" t="str">
        <f t="shared" si="2625"/>
        <v>1718</v>
      </c>
      <c r="ANT93" s="27" t="str">
        <f t="shared" si="2626"/>
        <v>1718</v>
      </c>
      <c r="ANU93" s="27" t="str">
        <f t="shared" si="2627"/>
        <v>1715</v>
      </c>
      <c r="ANV93" s="27" t="str">
        <f t="shared" si="2628"/>
        <v>1715</v>
      </c>
      <c r="ANW93" s="27" t="str">
        <f t="shared" si="2629"/>
        <v>1715</v>
      </c>
      <c r="ANX93" s="27" t="str">
        <f t="shared" si="2630"/>
        <v>1708</v>
      </c>
      <c r="ANY93" s="27" t="str">
        <f t="shared" si="2631"/>
        <v>1708</v>
      </c>
      <c r="ANZ93" s="27" t="str">
        <f t="shared" si="2632"/>
        <v>1708</v>
      </c>
      <c r="AOA93" s="27" t="str">
        <f t="shared" si="2633"/>
        <v>1708</v>
      </c>
      <c r="AOB93" s="27" t="str">
        <f t="shared" si="2634"/>
        <v>1708</v>
      </c>
      <c r="AOC93" s="27" t="str">
        <f t="shared" si="2635"/>
        <v>1708</v>
      </c>
      <c r="AOD93" s="27" t="str">
        <f t="shared" si="2636"/>
        <v>1708</v>
      </c>
      <c r="AOE93" s="27" t="str">
        <f t="shared" si="2637"/>
        <v>1708</v>
      </c>
      <c r="AOF93" s="27" t="str">
        <f t="shared" si="2638"/>
        <v>1708</v>
      </c>
      <c r="AOG93" s="27" t="str">
        <f t="shared" si="2639"/>
        <v>1708</v>
      </c>
      <c r="AOH93" s="27" t="str">
        <f t="shared" si="2640"/>
        <v>1708</v>
      </c>
      <c r="AOI93" s="27" t="str">
        <f t="shared" si="2641"/>
        <v>1708</v>
      </c>
      <c r="AOJ93" s="27" t="str">
        <f t="shared" si="2642"/>
        <v>1708</v>
      </c>
      <c r="AOK93" s="27" t="str">
        <f t="shared" si="2643"/>
        <v>1708</v>
      </c>
      <c r="AOL93" s="27" t="str">
        <f t="shared" si="2644"/>
        <v>1708</v>
      </c>
      <c r="AOM93" s="27" t="str">
        <f t="shared" si="2645"/>
        <v>1708</v>
      </c>
      <c r="AON93" s="27" t="str">
        <f t="shared" si="2646"/>
        <v>1708</v>
      </c>
      <c r="AOO93" s="27" t="str">
        <f t="shared" si="2647"/>
        <v>1708</v>
      </c>
      <c r="AOP93" s="27" t="str">
        <f t="shared" si="2648"/>
        <v>1708</v>
      </c>
      <c r="AOQ93" s="27" t="str">
        <f t="shared" si="2649"/>
        <v>1708</v>
      </c>
      <c r="AOR93" s="27" t="str">
        <f t="shared" si="2650"/>
        <v>1708</v>
      </c>
      <c r="AOS93" s="27" t="str">
        <f t="shared" si="2651"/>
        <v>1708</v>
      </c>
      <c r="AOT93" s="27" t="str">
        <f t="shared" si="2652"/>
        <v>1708</v>
      </c>
      <c r="AOU93" s="27" t="str">
        <f t="shared" si="2653"/>
        <v>1708</v>
      </c>
      <c r="AOV93" s="27" t="str">
        <f t="shared" si="2654"/>
        <v>1708</v>
      </c>
      <c r="AOW93" s="27" t="str">
        <f t="shared" si="2655"/>
        <v>1708</v>
      </c>
      <c r="AOX93" s="27" t="str">
        <f t="shared" si="2656"/>
        <v>1708</v>
      </c>
      <c r="AOY93" s="27" t="str">
        <f t="shared" si="2657"/>
        <v>1708</v>
      </c>
      <c r="AOZ93" s="27" t="str">
        <f t="shared" si="2658"/>
        <v>1708</v>
      </c>
      <c r="APA93" s="27" t="str">
        <f t="shared" si="2659"/>
        <v>1708</v>
      </c>
      <c r="APB93" s="27" t="str">
        <f t="shared" si="2660"/>
        <v>1708</v>
      </c>
      <c r="APC93" s="27" t="str">
        <f t="shared" si="2661"/>
        <v>1708</v>
      </c>
      <c r="APD93" s="27" t="str">
        <f t="shared" si="2662"/>
        <v>1708</v>
      </c>
      <c r="APE93" s="27" t="str">
        <f t="shared" si="2663"/>
        <v>1708</v>
      </c>
      <c r="APF93" s="27" t="str">
        <f t="shared" si="2664"/>
        <v>1708</v>
      </c>
      <c r="APG93" s="27" t="str">
        <f t="shared" si="2665"/>
        <v>1708</v>
      </c>
      <c r="APH93" s="27" t="str">
        <f t="shared" si="2666"/>
        <v>1708</v>
      </c>
      <c r="API93" s="27" t="str">
        <f t="shared" si="2667"/>
        <v>1708</v>
      </c>
      <c r="APJ93" s="27" t="str">
        <f t="shared" si="2668"/>
        <v>1708</v>
      </c>
      <c r="APK93" s="27" t="str">
        <f t="shared" si="2669"/>
        <v>1708</v>
      </c>
      <c r="APL93" s="27" t="str">
        <f t="shared" si="2670"/>
        <v>1708</v>
      </c>
      <c r="APM93" s="27" t="str">
        <f t="shared" si="2671"/>
        <v>1708</v>
      </c>
      <c r="APN93" s="27" t="str">
        <f t="shared" si="2672"/>
        <v>1708</v>
      </c>
      <c r="APO93" s="27" t="str">
        <f t="shared" si="2673"/>
        <v>1708</v>
      </c>
      <c r="APP93" s="27" t="str">
        <f t="shared" si="2674"/>
        <v>1708</v>
      </c>
      <c r="APQ93" s="27" t="str">
        <f t="shared" si="2675"/>
        <v>1708</v>
      </c>
      <c r="APR93" s="27" t="str">
        <f t="shared" si="2676"/>
        <v>1708</v>
      </c>
    </row>
    <row r="94" spans="1:1022 1025:1110" x14ac:dyDescent="0.35">
      <c r="A94" s="27">
        <v>2</v>
      </c>
      <c r="B94" s="83" t="s">
        <v>149</v>
      </c>
      <c r="C94" s="91">
        <f>VLOOKUP(A94, Rankings!$A$2:$AN$129, 40, FALSE)</f>
        <v>92</v>
      </c>
      <c r="D94" s="25" t="s">
        <v>367</v>
      </c>
      <c r="I94" s="29">
        <f t="shared" si="1785"/>
        <v>13</v>
      </c>
      <c r="L94" s="27" t="s">
        <v>2186</v>
      </c>
      <c r="M94" s="27" t="s">
        <v>2429</v>
      </c>
      <c r="N94" s="27" t="s">
        <v>2694</v>
      </c>
      <c r="O94" s="27" t="s">
        <v>24</v>
      </c>
      <c r="P94" s="27" t="s">
        <v>3107</v>
      </c>
      <c r="Q94" s="27" t="s">
        <v>24</v>
      </c>
      <c r="R94" s="27" t="s">
        <v>24</v>
      </c>
      <c r="S94" s="27" t="s">
        <v>24</v>
      </c>
      <c r="T94" s="27" t="s">
        <v>3686</v>
      </c>
      <c r="U94" s="27" t="s">
        <v>24</v>
      </c>
      <c r="V94" s="27" t="s">
        <v>4027</v>
      </c>
      <c r="W94" s="27" t="s">
        <v>4111</v>
      </c>
      <c r="X94" s="27" t="s">
        <v>24</v>
      </c>
      <c r="Y94" s="27" t="s">
        <v>24</v>
      </c>
      <c r="Z94" s="27" t="s">
        <v>4482</v>
      </c>
      <c r="AA94" s="27" t="s">
        <v>24</v>
      </c>
      <c r="AB94" s="27" t="s">
        <v>24</v>
      </c>
      <c r="AC94" s="27" t="s">
        <v>24</v>
      </c>
      <c r="AD94" s="27" t="s">
        <v>24</v>
      </c>
      <c r="AE94" s="27" t="s">
        <v>24</v>
      </c>
      <c r="AF94" s="27" t="s">
        <v>5063</v>
      </c>
      <c r="AG94" s="27" t="s">
        <v>24</v>
      </c>
      <c r="AH94" s="27" t="s">
        <v>24</v>
      </c>
      <c r="AI94" s="27" t="s">
        <v>5443</v>
      </c>
      <c r="AJ94" s="27" t="s">
        <v>24</v>
      </c>
      <c r="AK94" s="27" t="s">
        <v>24</v>
      </c>
      <c r="AL94" s="27" t="s">
        <v>5771</v>
      </c>
      <c r="AM94" s="27" t="s">
        <v>24</v>
      </c>
      <c r="AN94" s="27" t="s">
        <v>24</v>
      </c>
      <c r="AO94" s="27" t="s">
        <v>6122</v>
      </c>
      <c r="AP94" s="27" t="s">
        <v>24</v>
      </c>
      <c r="AQ94" s="27" t="s">
        <v>24</v>
      </c>
      <c r="AR94" s="27" t="s">
        <v>6430</v>
      </c>
      <c r="AS94" s="27" t="s">
        <v>24</v>
      </c>
      <c r="AT94" s="27" t="s">
        <v>24</v>
      </c>
      <c r="AU94" s="27" t="s">
        <v>6727</v>
      </c>
      <c r="AV94" s="27" t="s">
        <v>24</v>
      </c>
      <c r="AW94" s="27" t="s">
        <v>24</v>
      </c>
      <c r="AX94" s="27" t="s">
        <v>24</v>
      </c>
      <c r="AY94" s="27" t="s">
        <v>24</v>
      </c>
      <c r="AZ94" s="27" t="s">
        <v>24</v>
      </c>
      <c r="BA94" s="27" t="s">
        <v>24</v>
      </c>
      <c r="BB94" s="27" t="s">
        <v>24</v>
      </c>
      <c r="BC94" s="27" t="s">
        <v>24</v>
      </c>
      <c r="BD94" s="27" t="s">
        <v>24</v>
      </c>
      <c r="BE94" s="27" t="s">
        <v>24</v>
      </c>
      <c r="BF94" s="27" t="s">
        <v>24</v>
      </c>
      <c r="BG94" s="27" t="s">
        <v>24</v>
      </c>
      <c r="BH94" s="27" t="s">
        <v>24</v>
      </c>
      <c r="BI94" s="27" t="s">
        <v>24</v>
      </c>
      <c r="BJ94" s="27" t="s">
        <v>24</v>
      </c>
      <c r="BK94" s="27" t="s">
        <v>24</v>
      </c>
      <c r="BL94" s="27" t="s">
        <v>24</v>
      </c>
      <c r="BM94" s="27" t="s">
        <v>24</v>
      </c>
      <c r="BN94" s="27" t="s">
        <v>24</v>
      </c>
      <c r="BO94" s="27" t="s">
        <v>24</v>
      </c>
      <c r="BP94" s="27" t="s">
        <v>24</v>
      </c>
      <c r="BQ94" s="27" t="s">
        <v>24</v>
      </c>
      <c r="BR94" s="27" t="s">
        <v>24</v>
      </c>
      <c r="BS94" s="27" t="s">
        <v>24</v>
      </c>
      <c r="BT94" s="27" t="s">
        <v>24</v>
      </c>
      <c r="BU94" s="27" t="s">
        <v>24</v>
      </c>
      <c r="BV94" s="27" t="s">
        <v>24</v>
      </c>
      <c r="BW94" s="27" t="s">
        <v>24</v>
      </c>
      <c r="BX94" s="27" t="s">
        <v>24</v>
      </c>
      <c r="BY94" s="27" t="s">
        <v>24</v>
      </c>
      <c r="BZ94" s="27" t="s">
        <v>24</v>
      </c>
      <c r="CA94" s="27" t="s">
        <v>24</v>
      </c>
      <c r="CB94" s="27" t="s">
        <v>24</v>
      </c>
      <c r="CC94" s="27" t="s">
        <v>24</v>
      </c>
      <c r="CD94" s="27" t="s">
        <v>24</v>
      </c>
      <c r="CE94" s="27" t="s">
        <v>24</v>
      </c>
      <c r="CF94" s="27" t="s">
        <v>24</v>
      </c>
      <c r="CG94" s="27" t="s">
        <v>24</v>
      </c>
      <c r="CH94" s="27" t="s">
        <v>24</v>
      </c>
      <c r="CI94" s="27" t="s">
        <v>24</v>
      </c>
      <c r="CJ94" s="27" t="s">
        <v>24</v>
      </c>
      <c r="CK94" s="27" t="s">
        <v>24</v>
      </c>
      <c r="CL94" s="27" t="s">
        <v>24</v>
      </c>
      <c r="CM94" s="27" t="s">
        <v>24</v>
      </c>
      <c r="CN94" s="27" t="s">
        <v>24</v>
      </c>
      <c r="CO94" s="27" t="s">
        <v>24</v>
      </c>
      <c r="CQ94" s="28">
        <f t="shared" si="1786"/>
        <v>1</v>
      </c>
      <c r="CR94" s="28">
        <f t="shared" si="1787"/>
        <v>3</v>
      </c>
      <c r="CS94" s="28">
        <f t="shared" si="1788"/>
        <v>3</v>
      </c>
      <c r="CT94" s="28">
        <f t="shared" si="1789"/>
        <v>5</v>
      </c>
      <c r="CU94" s="28">
        <f t="shared" si="1790"/>
        <v>1</v>
      </c>
      <c r="CV94" s="28">
        <f t="shared" si="1791"/>
        <v>3</v>
      </c>
      <c r="CW94" s="28">
        <f t="shared" si="1792"/>
        <v>2</v>
      </c>
      <c r="CX94" s="28">
        <f t="shared" si="1793"/>
        <v>3</v>
      </c>
      <c r="CY94" s="28">
        <f t="shared" si="1794"/>
        <v>0</v>
      </c>
      <c r="CZ94" s="28">
        <f t="shared" si="1795"/>
        <v>0</v>
      </c>
      <c r="DA94" s="28">
        <f t="shared" si="1796"/>
        <v>0</v>
      </c>
      <c r="DB94" s="28">
        <f t="shared" si="1797"/>
        <v>0</v>
      </c>
      <c r="DC94" s="28">
        <f t="shared" si="1798"/>
        <v>0</v>
      </c>
      <c r="DD94" s="28">
        <f t="shared" si="1799"/>
        <v>0</v>
      </c>
      <c r="DE94" s="28">
        <f t="shared" si="1800"/>
        <v>1</v>
      </c>
      <c r="DF94" s="28">
        <f t="shared" si="1801"/>
        <v>1</v>
      </c>
      <c r="DG94" s="28">
        <f t="shared" si="1802"/>
        <v>0</v>
      </c>
      <c r="DH94" s="28">
        <f t="shared" si="1803"/>
        <v>0</v>
      </c>
      <c r="DI94" s="28">
        <f t="shared" si="1804"/>
        <v>0</v>
      </c>
      <c r="DJ94" s="28">
        <f t="shared" si="1805"/>
        <v>0</v>
      </c>
      <c r="DK94" s="28">
        <f t="shared" si="1806"/>
        <v>0</v>
      </c>
      <c r="DL94" s="28">
        <f t="shared" si="1807"/>
        <v>0</v>
      </c>
      <c r="DM94" s="28">
        <f t="shared" si="1808"/>
        <v>0</v>
      </c>
      <c r="DN94" s="28">
        <f t="shared" si="1809"/>
        <v>0</v>
      </c>
      <c r="DO94" s="28">
        <f t="shared" si="1810"/>
        <v>1</v>
      </c>
      <c r="DP94" s="28">
        <f t="shared" si="1811"/>
        <v>1</v>
      </c>
      <c r="DR94">
        <f t="shared" si="1812"/>
        <v>2</v>
      </c>
      <c r="DS94">
        <f t="shared" si="1813"/>
        <v>2</v>
      </c>
      <c r="DT94">
        <f t="shared" si="1814"/>
        <v>3</v>
      </c>
      <c r="DU94">
        <f t="shared" si="1815"/>
        <v>0</v>
      </c>
      <c r="DV94">
        <f t="shared" si="1816"/>
        <v>11</v>
      </c>
      <c r="DW94">
        <f t="shared" si="1817"/>
        <v>0</v>
      </c>
      <c r="DX94">
        <f t="shared" si="1818"/>
        <v>0</v>
      </c>
      <c r="DY94">
        <f t="shared" si="1819"/>
        <v>0</v>
      </c>
      <c r="DZ94">
        <f t="shared" si="1820"/>
        <v>4</v>
      </c>
      <c r="EA94">
        <f t="shared" si="1821"/>
        <v>0</v>
      </c>
      <c r="EB94">
        <f t="shared" si="1822"/>
        <v>12</v>
      </c>
      <c r="EC94">
        <f t="shared" si="1823"/>
        <v>2</v>
      </c>
      <c r="ED94">
        <f t="shared" si="1824"/>
        <v>0</v>
      </c>
      <c r="EE94">
        <f t="shared" si="1825"/>
        <v>0</v>
      </c>
      <c r="EF94">
        <f t="shared" si="1826"/>
        <v>1</v>
      </c>
      <c r="EG94">
        <f t="shared" si="1827"/>
        <v>0</v>
      </c>
      <c r="EH94">
        <f t="shared" si="1828"/>
        <v>0</v>
      </c>
      <c r="EI94">
        <f t="shared" si="1829"/>
        <v>0</v>
      </c>
      <c r="EJ94">
        <f t="shared" si="1830"/>
        <v>0</v>
      </c>
      <c r="EK94">
        <f t="shared" si="1831"/>
        <v>0</v>
      </c>
      <c r="EL94">
        <f t="shared" si="1832"/>
        <v>3</v>
      </c>
      <c r="EM94">
        <f t="shared" si="1833"/>
        <v>0</v>
      </c>
      <c r="EN94">
        <f t="shared" si="1834"/>
        <v>0</v>
      </c>
      <c r="EO94">
        <f t="shared" si="1835"/>
        <v>4</v>
      </c>
      <c r="EP94">
        <f t="shared" si="1836"/>
        <v>0</v>
      </c>
      <c r="EQ94">
        <f t="shared" si="1837"/>
        <v>0</v>
      </c>
      <c r="ER94">
        <f t="shared" si="1838"/>
        <v>4</v>
      </c>
      <c r="ES94">
        <f t="shared" si="1839"/>
        <v>0</v>
      </c>
      <c r="ET94">
        <f t="shared" si="1840"/>
        <v>0</v>
      </c>
      <c r="EU94">
        <f t="shared" si="1841"/>
        <v>3</v>
      </c>
      <c r="EV94">
        <f t="shared" si="1842"/>
        <v>0</v>
      </c>
      <c r="EW94">
        <f t="shared" si="1843"/>
        <v>0</v>
      </c>
      <c r="EX94">
        <f t="shared" si="1844"/>
        <v>4</v>
      </c>
      <c r="EY94">
        <f t="shared" si="1845"/>
        <v>0</v>
      </c>
      <c r="EZ94">
        <f t="shared" si="1846"/>
        <v>0</v>
      </c>
      <c r="FA94">
        <f t="shared" si="1847"/>
        <v>4</v>
      </c>
      <c r="FB94">
        <f t="shared" si="1848"/>
        <v>0</v>
      </c>
      <c r="FC94">
        <f t="shared" si="1849"/>
        <v>0</v>
      </c>
      <c r="FD94">
        <f t="shared" si="1850"/>
        <v>0</v>
      </c>
      <c r="FE94">
        <f t="shared" si="1851"/>
        <v>0</v>
      </c>
      <c r="FF94">
        <f t="shared" si="1852"/>
        <v>0</v>
      </c>
      <c r="FG94">
        <f t="shared" si="1853"/>
        <v>0</v>
      </c>
      <c r="FH94">
        <f t="shared" si="1854"/>
        <v>0</v>
      </c>
      <c r="FI94">
        <f t="shared" si="1855"/>
        <v>0</v>
      </c>
      <c r="FJ94">
        <f t="shared" si="1856"/>
        <v>0</v>
      </c>
      <c r="FK94">
        <f t="shared" si="1857"/>
        <v>0</v>
      </c>
      <c r="FL94">
        <f t="shared" si="1858"/>
        <v>0</v>
      </c>
      <c r="FM94">
        <f t="shared" si="1859"/>
        <v>0</v>
      </c>
      <c r="FN94">
        <f t="shared" si="1860"/>
        <v>0</v>
      </c>
      <c r="FO94">
        <f t="shared" si="1861"/>
        <v>0</v>
      </c>
      <c r="FP94">
        <f t="shared" si="1862"/>
        <v>0</v>
      </c>
      <c r="FQ94">
        <f t="shared" si="1863"/>
        <v>0</v>
      </c>
      <c r="FR94">
        <f t="shared" si="1864"/>
        <v>0</v>
      </c>
      <c r="FS94">
        <f t="shared" si="1865"/>
        <v>0</v>
      </c>
      <c r="FT94">
        <f t="shared" si="1866"/>
        <v>0</v>
      </c>
      <c r="FU94">
        <f t="shared" si="1867"/>
        <v>0</v>
      </c>
      <c r="FV94">
        <f t="shared" si="1868"/>
        <v>0</v>
      </c>
      <c r="FW94">
        <f t="shared" si="1869"/>
        <v>0</v>
      </c>
      <c r="FX94">
        <f t="shared" si="1870"/>
        <v>0</v>
      </c>
      <c r="FY94">
        <f t="shared" si="1871"/>
        <v>0</v>
      </c>
      <c r="FZ94">
        <f t="shared" si="1872"/>
        <v>0</v>
      </c>
      <c r="GA94">
        <f t="shared" si="1873"/>
        <v>0</v>
      </c>
      <c r="GB94">
        <f t="shared" si="1874"/>
        <v>0</v>
      </c>
      <c r="GC94">
        <f t="shared" si="1875"/>
        <v>0</v>
      </c>
      <c r="GD94">
        <f t="shared" si="1876"/>
        <v>0</v>
      </c>
      <c r="GE94">
        <f t="shared" si="1877"/>
        <v>0</v>
      </c>
      <c r="GF94">
        <f t="shared" si="1878"/>
        <v>0</v>
      </c>
      <c r="GG94">
        <f t="shared" si="1879"/>
        <v>0</v>
      </c>
      <c r="GH94">
        <f t="shared" si="1880"/>
        <v>0</v>
      </c>
      <c r="GI94">
        <f t="shared" si="1881"/>
        <v>0</v>
      </c>
      <c r="GJ94">
        <f t="shared" si="1882"/>
        <v>0</v>
      </c>
      <c r="GK94">
        <f t="shared" si="1883"/>
        <v>0</v>
      </c>
      <c r="GL94">
        <f t="shared" si="1884"/>
        <v>0</v>
      </c>
      <c r="GM94">
        <f t="shared" si="1885"/>
        <v>0</v>
      </c>
      <c r="GN94">
        <f t="shared" si="1886"/>
        <v>0</v>
      </c>
      <c r="GO94">
        <f t="shared" si="1887"/>
        <v>0</v>
      </c>
      <c r="GP94">
        <f t="shared" si="1888"/>
        <v>0</v>
      </c>
      <c r="GQ94">
        <f t="shared" si="1889"/>
        <v>0</v>
      </c>
      <c r="GR94">
        <f t="shared" si="1890"/>
        <v>0</v>
      </c>
      <c r="GS94">
        <f t="shared" si="1891"/>
        <v>0</v>
      </c>
      <c r="GT94">
        <f t="shared" si="1892"/>
        <v>0</v>
      </c>
      <c r="GU94">
        <f t="shared" si="1893"/>
        <v>0</v>
      </c>
      <c r="GW94" s="28">
        <f t="shared" si="1894"/>
        <v>5.8364265234722543</v>
      </c>
      <c r="GX94" s="28">
        <f t="shared" si="1895"/>
        <v>0</v>
      </c>
      <c r="GY94" s="28">
        <f t="shared" si="1896"/>
        <v>0.64338168410074226</v>
      </c>
      <c r="GZ94" s="28">
        <f t="shared" si="1897"/>
        <v>0</v>
      </c>
      <c r="HA94" s="28">
        <f t="shared" si="1898"/>
        <v>0</v>
      </c>
      <c r="HB94" s="28">
        <f t="shared" si="1899"/>
        <v>6.1581173655226253</v>
      </c>
      <c r="HC94" s="28">
        <f t="shared" si="1900"/>
        <v>0.52109569928427313</v>
      </c>
      <c r="HE94">
        <f>IFERROR(VLOOKUP(_xlfn.NUMBERVALUE(MID(L94, SEARCH("!", L94)+1, SEARCH("+", L94)-SEARCH("!", L94)-1)), Rankings!$A$2:$BK$129, 63, FALSE),0)</f>
        <v>0.46483583917633242</v>
      </c>
      <c r="HF94">
        <f>IFERROR(VLOOKUP(_xlfn.NUMBERVALUE(MID(M94, SEARCH("!", M94)+1, SEARCH("+", M94)-SEARCH("!", M94)-1)), Rankings!$A$2:$BK$129, 63, FALSE),0)</f>
        <v>0.29423695626415058</v>
      </c>
      <c r="HG94">
        <f>IFERROR(VLOOKUP(_xlfn.NUMBERVALUE(MID(N94, SEARCH("!", N94)+1, SEARCH("+", N94)-SEARCH("!", N94)-1)), Rankings!$A$2:$BK$129, 63, FALSE),0)</f>
        <v>0.3322252028838652</v>
      </c>
      <c r="HH94">
        <f>IFERROR(VLOOKUP(_xlfn.NUMBERVALUE(MID(O94, SEARCH("!", O94)+1, SEARCH("+", O94)-SEARCH("!", O94)-1)), Rankings!$A$2:$BK$129, 63, FALSE),0)</f>
        <v>0</v>
      </c>
      <c r="HI94">
        <f>IFERROR(VLOOKUP(_xlfn.NUMBERVALUE(MID(P94, SEARCH("!", P94)+1, SEARCH("+", P94)-SEARCH("!", P94)-1)), Rankings!$A$2:$BK$129, 63, FALSE),0)</f>
        <v>0.31862965393166287</v>
      </c>
      <c r="HJ94">
        <f>IFERROR(VLOOKUP(_xlfn.NUMBERVALUE(MID(Q94, SEARCH("!", Q94)+1, SEARCH("+", Q94)-SEARCH("!", Q94)-1)), Rankings!$A$2:$BK$129, 63, FALSE),0)</f>
        <v>0</v>
      </c>
      <c r="HK94">
        <f>IFERROR(VLOOKUP(_xlfn.NUMBERVALUE(MID(R94, SEARCH("!", R94)+1, SEARCH("+", R94)-SEARCH("!", R94)-1)), Rankings!$A$2:$BK$129, 63, FALSE),0)</f>
        <v>0</v>
      </c>
      <c r="HL94">
        <f>IFERROR(VLOOKUP(_xlfn.NUMBERVALUE(MID(S94, SEARCH("!", S94)+1, SEARCH("+", S94)-SEARCH("!", S94)-1)), Rankings!$A$2:$BK$129, 63, FALSE),0)</f>
        <v>0</v>
      </c>
      <c r="HM94">
        <f>IFERROR(VLOOKUP(_xlfn.NUMBERVALUE(MID(T94, SEARCH("!", T94)+1, SEARCH("+", T94)-SEARCH("!", T94)-1)), Rankings!$A$2:$BK$129, 63, FALSE),0)</f>
        <v>0.37517193274790295</v>
      </c>
      <c r="HN94">
        <f>IFERROR(VLOOKUP(_xlfn.NUMBERVALUE(MID(U94, SEARCH("!", U94)+1, SEARCH("+", U94)-SEARCH("!", U94)-1)), Rankings!$A$2:$BK$129, 63, FALSE),0)</f>
        <v>0</v>
      </c>
      <c r="HO94">
        <f>IFERROR(VLOOKUP(_xlfn.NUMBERVALUE(MID(V94, SEARCH("!", V94)+1, SEARCH("+", V94)-SEARCH("!", V94)-1)), Rankings!$A$2:$BK$129, 63, FALSE),0)</f>
        <v>0.32475203016907939</v>
      </c>
      <c r="HP94">
        <f>IFERROR(VLOOKUP(_xlfn.NUMBERVALUE(MID(W94, SEARCH("!", W94)+1, SEARCH("+", W94)-SEARCH("!", W94)-1)), Rankings!$A$2:$BK$129, 63, FALSE),0)</f>
        <v>0.70365381097598467</v>
      </c>
      <c r="HQ94">
        <f>IFERROR(VLOOKUP(_xlfn.NUMBERVALUE(MID(X94, SEARCH("!", X94)+1, SEARCH("+", X94)-SEARCH("!", X94)-1)), Rankings!$A$2:$BK$129, 63, FALSE),0)</f>
        <v>0</v>
      </c>
      <c r="HR94">
        <f>IFERROR(VLOOKUP(_xlfn.NUMBERVALUE(MID(Y94, SEARCH("!", Y94)+1, SEARCH("+", Y94)-SEARCH("!", Y94)-1)), Rankings!$A$2:$BK$129, 63, FALSE),0)</f>
        <v>0</v>
      </c>
      <c r="HS94">
        <f>IFERROR(VLOOKUP(_xlfn.NUMBERVALUE(MID(Z94, SEARCH("!", Z94)+1, SEARCH("+", Z94)-SEARCH("!", Z94)-1)), Rankings!$A$2:$BK$129, 63, FALSE),0)</f>
        <v>0.5614516636093988</v>
      </c>
      <c r="HT94">
        <f>IFERROR(VLOOKUP(_xlfn.NUMBERVALUE(MID(AA94, SEARCH("!", AA94)+1, SEARCH("+", AA94)-SEARCH("!", AA94)-1)), Rankings!$A$2:$BK$129, 63, FALSE),0)</f>
        <v>0</v>
      </c>
      <c r="HU94">
        <f>IFERROR(VLOOKUP(_xlfn.NUMBERVALUE(MID(AB94, SEARCH("!", AB94)+1, SEARCH("+", AB94)-SEARCH("!", AB94)-1)), Rankings!$A$2:$BK$129, 63, FALSE),0)</f>
        <v>0</v>
      </c>
      <c r="HV94">
        <f>IFERROR(VLOOKUP(_xlfn.NUMBERVALUE(MID(AC94, SEARCH("!", AC94)+1, SEARCH("+", AC94)-SEARCH("!", AC94)-1)), Rankings!$A$2:$BK$129, 63, FALSE),0)</f>
        <v>0</v>
      </c>
      <c r="HW94">
        <f>IFERROR(VLOOKUP(_xlfn.NUMBERVALUE(MID(AD94, SEARCH("!", AD94)+1, SEARCH("+", AD94)-SEARCH("!", AD94)-1)), Rankings!$A$2:$BK$129, 63, FALSE),0)</f>
        <v>0</v>
      </c>
      <c r="HX94">
        <f>IFERROR(VLOOKUP(_xlfn.NUMBERVALUE(MID(AE94, SEARCH("!", AE94)+1, SEARCH("+", AE94)-SEARCH("!", AE94)-1)), Rankings!$A$2:$BK$129, 63, FALSE),0)</f>
        <v>0</v>
      </c>
      <c r="HY94">
        <f>IFERROR(VLOOKUP(_xlfn.NUMBERVALUE(MID(AF94, SEARCH("!", AF94)+1, SEARCH("+", AF94)-SEARCH("!", AF94)-1)), Rankings!$A$2:$BK$129, 63, FALSE),0)</f>
        <v>0.2146882130122317</v>
      </c>
      <c r="HZ94">
        <f>IFERROR(VLOOKUP(_xlfn.NUMBERVALUE(MID(AG94, SEARCH("!", AG94)+1, SEARCH("+", AG94)-SEARCH("!", AG94)-1)), Rankings!$A$2:$BK$129, 63, FALSE),0)</f>
        <v>0</v>
      </c>
      <c r="IA94">
        <f>IFERROR(VLOOKUP(_xlfn.NUMBERVALUE(MID(AH94, SEARCH("!", AH94)+1, SEARCH("+", AH94)-SEARCH("!", AH94)-1)), Rankings!$A$2:$BK$129, 63, FALSE),0)</f>
        <v>0</v>
      </c>
      <c r="IB94">
        <f>IFERROR(VLOOKUP(_xlfn.NUMBERVALUE(MID(AI94, SEARCH("!", AI94)+1, SEARCH("+", AI94)-SEARCH("!", AI94)-1)), Rankings!$A$2:$BK$129, 63, FALSE),0)</f>
        <v>0.55670508415366138</v>
      </c>
      <c r="IC94">
        <f>IFERROR(VLOOKUP(_xlfn.NUMBERVALUE(MID(AJ94, SEARCH("!", AJ94)+1, SEARCH("+", AJ94)-SEARCH("!", AJ94)-1)), Rankings!$A$2:$BK$129, 63, FALSE),0)</f>
        <v>0</v>
      </c>
      <c r="ID94">
        <f>IFERROR(VLOOKUP(_xlfn.NUMBERVALUE(MID(AK94, SEARCH("!", AK94)+1, SEARCH("+", AK94)-SEARCH("!", AK94)-1)), Rankings!$A$2:$BK$129, 63, FALSE),0)</f>
        <v>0</v>
      </c>
      <c r="IE94">
        <f>IFERROR(VLOOKUP(_xlfn.NUMBERVALUE(MID(AL94, SEARCH("!", AL94)+1, SEARCH("+", AL94)-SEARCH("!", AL94)-1)), Rankings!$A$2:$BK$129, 63, FALSE),0)</f>
        <v>0.72111303852145381</v>
      </c>
      <c r="IF94">
        <f>IFERROR(VLOOKUP(_xlfn.NUMBERVALUE(MID(AM94, SEARCH("!", AM94)+1, SEARCH("+", AM94)-SEARCH("!", AM94)-1)), Rankings!$A$2:$BK$129, 63, FALSE),0)</f>
        <v>0</v>
      </c>
      <c r="IG94">
        <f>IFERROR(VLOOKUP(_xlfn.NUMBERVALUE(MID(AN94, SEARCH("!", AN94)+1, SEARCH("+", AN94)-SEARCH("!", AN94)-1)), Rankings!$A$2:$BK$129, 63, FALSE),0)</f>
        <v>0</v>
      </c>
      <c r="IH94">
        <f>IFERROR(VLOOKUP(_xlfn.NUMBERVALUE(MID(AO94, SEARCH("!", AO94)+1, SEARCH("+", AO94)-SEARCH("!", AO94)-1)), Rankings!$A$2:$BK$129, 63, FALSE),0)</f>
        <v>0.43942470350498913</v>
      </c>
      <c r="II94">
        <f>IFERROR(VLOOKUP(_xlfn.NUMBERVALUE(MID(AP94, SEARCH("!", AP94)+1, SEARCH("+", AP94)-SEARCH("!", AP94)-1)), Rankings!$A$2:$BK$129, 63, FALSE),0)</f>
        <v>0</v>
      </c>
      <c r="IJ94">
        <f>IFERROR(VLOOKUP(_xlfn.NUMBERVALUE(MID(AQ94, SEARCH("!", AQ94)+1, SEARCH("+", AQ94)-SEARCH("!", AQ94)-1)), Rankings!$A$2:$BK$129, 63, FALSE),0)</f>
        <v>0</v>
      </c>
      <c r="IK94">
        <f>IFERROR(VLOOKUP(_xlfn.NUMBERVALUE(MID(AR94, SEARCH("!", AR94)+1, SEARCH("+", AR94)-SEARCH("!", AR94)-1)), Rankings!$A$2:$BK$129, 63, FALSE),0)</f>
        <v>0.59914189416860686</v>
      </c>
      <c r="IL94">
        <f>IFERROR(VLOOKUP(_xlfn.NUMBERVALUE(MID(AS94, SEARCH("!", AS94)+1, SEARCH("+", AS94)-SEARCH("!", AS94)-1)), Rankings!$A$2:$BK$129, 63, FALSE),0)</f>
        <v>0</v>
      </c>
      <c r="IM94">
        <f>IFERROR(VLOOKUP(_xlfn.NUMBERVALUE(MID(AT94, SEARCH("!", AT94)+1, SEARCH("+", AT94)-SEARCH("!", AT94)-1)), Rankings!$A$2:$BK$129, 63, FALSE),0)</f>
        <v>0</v>
      </c>
      <c r="IN94">
        <f>IFERROR(VLOOKUP(_xlfn.NUMBERVALUE(MID(AU94, SEARCH("!", AU94)+1, SEARCH("+", AU94)-SEARCH("!", AU94)-1)), Rankings!$A$2:$BK$129, 63, FALSE),0)</f>
        <v>0.57377818445367612</v>
      </c>
      <c r="IO94">
        <f>IFERROR(VLOOKUP(_xlfn.NUMBERVALUE(MID(AV94, SEARCH("!", AV94)+1, SEARCH("+", AV94)-SEARCH("!", AV94)-1)), Rankings!$A$2:$BK$129, 63, FALSE),0)</f>
        <v>0</v>
      </c>
      <c r="IP94">
        <f>IFERROR(VLOOKUP(_xlfn.NUMBERVALUE(MID(AW94, SEARCH("!", AW94)+1, SEARCH("+", AW94)-SEARCH("!", AW94)-1)), Rankings!$A$2:$BK$129, 63, FALSE),0)</f>
        <v>0</v>
      </c>
      <c r="IQ94">
        <f>IFERROR(VLOOKUP(_xlfn.NUMBERVALUE(MID(AX94, SEARCH("!", AX94)+1, SEARCH("+", AX94)-SEARCH("!", AX94)-1)), Rankings!$A$2:$BK$129, 63, FALSE),0)</f>
        <v>0</v>
      </c>
      <c r="IR94">
        <f>IFERROR(VLOOKUP(_xlfn.NUMBERVALUE(MID(AY94, SEARCH("!", AY94)+1, SEARCH("+", AY94)-SEARCH("!", AY94)-1)), Rankings!$A$2:$BK$129, 63, FALSE),0)</f>
        <v>0</v>
      </c>
      <c r="IS94">
        <f>IFERROR(VLOOKUP(_xlfn.NUMBERVALUE(MID(AZ94, SEARCH("!", AZ94)+1, SEARCH("+", AZ94)-SEARCH("!", AZ94)-1)), Rankings!$A$2:$BK$129, 63, FALSE),0)</f>
        <v>0</v>
      </c>
      <c r="IT94">
        <f>IFERROR(VLOOKUP(_xlfn.NUMBERVALUE(MID(BA94, SEARCH("!", BA94)+1, SEARCH("+", BA94)-SEARCH("!", BA94)-1)), Rankings!$A$2:$BK$129, 63, FALSE),0)</f>
        <v>0</v>
      </c>
      <c r="IU94">
        <f>IFERROR(VLOOKUP(_xlfn.NUMBERVALUE(MID(BB94, SEARCH("!", BB94)+1, SEARCH("+", BB94)-SEARCH("!", BB94)-1)), Rankings!$A$2:$BK$129, 63, FALSE),0)</f>
        <v>0</v>
      </c>
      <c r="IV94">
        <f>IFERROR(VLOOKUP(_xlfn.NUMBERVALUE(MID(BC94, SEARCH("!", BC94)+1, SEARCH("+", BC94)-SEARCH("!", BC94)-1)), Rankings!$A$2:$BK$129, 63, FALSE),0)</f>
        <v>0</v>
      </c>
      <c r="IW94">
        <f>IFERROR(VLOOKUP(_xlfn.NUMBERVALUE(MID(BD94, SEARCH("!", BD94)+1, SEARCH("+", BD94)-SEARCH("!", BD94)-1)), Rankings!$A$2:$BK$129, 63, FALSE),0)</f>
        <v>0</v>
      </c>
      <c r="IX94">
        <f>IFERROR(VLOOKUP(_xlfn.NUMBERVALUE(MID(BE94, SEARCH("!", BE94)+1, SEARCH("+", BE94)-SEARCH("!", BE94)-1)), Rankings!$A$2:$BK$129, 63, FALSE),0)</f>
        <v>0</v>
      </c>
      <c r="IY94">
        <f>IFERROR(VLOOKUP(_xlfn.NUMBERVALUE(MID(BF94, SEARCH("!", BF94)+1, SEARCH("+", BF94)-SEARCH("!", BF94)-1)), Rankings!$A$2:$BK$129, 63, FALSE),0)</f>
        <v>0</v>
      </c>
      <c r="IZ94">
        <f>IFERROR(VLOOKUP(_xlfn.NUMBERVALUE(MID(BG94, SEARCH("!", BG94)+1, SEARCH("+", BG94)-SEARCH("!", BG94)-1)), Rankings!$A$2:$BK$129, 63, FALSE),0)</f>
        <v>0</v>
      </c>
      <c r="JA94">
        <f>IFERROR(VLOOKUP(_xlfn.NUMBERVALUE(MID(BH94, SEARCH("!", BH94)+1, SEARCH("+", BH94)-SEARCH("!", BH94)-1)), Rankings!$A$2:$BK$129, 63, FALSE),0)</f>
        <v>0</v>
      </c>
      <c r="JB94">
        <f>IFERROR(VLOOKUP(_xlfn.NUMBERVALUE(MID(BI94, SEARCH("!", BI94)+1, SEARCH("+", BI94)-SEARCH("!", BI94)-1)), Rankings!$A$2:$BK$129, 63, FALSE),0)</f>
        <v>0</v>
      </c>
      <c r="JC94">
        <f>IFERROR(VLOOKUP(_xlfn.NUMBERVALUE(MID(BJ94, SEARCH("!", BJ94)+1, SEARCH("+", BJ94)-SEARCH("!", BJ94)-1)), Rankings!$A$2:$BK$129, 63, FALSE),0)</f>
        <v>0</v>
      </c>
      <c r="JD94">
        <f>IFERROR(VLOOKUP(_xlfn.NUMBERVALUE(MID(BK94, SEARCH("!", BK94)+1, SEARCH("+", BK94)-SEARCH("!", BK94)-1)), Rankings!$A$2:$BK$129, 63, FALSE),0)</f>
        <v>0</v>
      </c>
      <c r="JE94">
        <f>IFERROR(VLOOKUP(_xlfn.NUMBERVALUE(MID(BL94, SEARCH("!", BL94)+1, SEARCH("+", BL94)-SEARCH("!", BL94)-1)), Rankings!$A$2:$BK$129, 63, FALSE),0)</f>
        <v>0</v>
      </c>
      <c r="JF94">
        <f>IFERROR(VLOOKUP(_xlfn.NUMBERVALUE(MID(BM94, SEARCH("!", BM94)+1, SEARCH("+", BM94)-SEARCH("!", BM94)-1)), Rankings!$A$2:$BK$129, 63, FALSE),0)</f>
        <v>0</v>
      </c>
      <c r="JG94">
        <f>IFERROR(VLOOKUP(_xlfn.NUMBERVALUE(MID(BN94, SEARCH("!", BN94)+1, SEARCH("+", BN94)-SEARCH("!", BN94)-1)), Rankings!$A$2:$BK$129, 63, FALSE),0)</f>
        <v>0</v>
      </c>
      <c r="JH94">
        <f>IFERROR(VLOOKUP(_xlfn.NUMBERVALUE(MID(BO94, SEARCH("!", BO94)+1, SEARCH("+", BO94)-SEARCH("!", BO94)-1)), Rankings!$A$2:$BK$129, 63, FALSE),0)</f>
        <v>0</v>
      </c>
      <c r="JI94">
        <f>IFERROR(VLOOKUP(_xlfn.NUMBERVALUE(MID(BP94, SEARCH("!", BP94)+1, SEARCH("+", BP94)-SEARCH("!", BP94)-1)), Rankings!$A$2:$BK$129, 63, FALSE),0)</f>
        <v>0</v>
      </c>
      <c r="JJ94">
        <f>IFERROR(VLOOKUP(_xlfn.NUMBERVALUE(MID(BQ94, SEARCH("!", BQ94)+1, SEARCH("+", BQ94)-SEARCH("!", BQ94)-1)), Rankings!$A$2:$BK$129, 63, FALSE),0)</f>
        <v>0</v>
      </c>
      <c r="JK94">
        <f>IFERROR(VLOOKUP(_xlfn.NUMBERVALUE(MID(BR94, SEARCH("!", BR94)+1, SEARCH("+", BR94)-SEARCH("!", BR94)-1)), Rankings!$A$2:$BK$129, 63, FALSE),0)</f>
        <v>0</v>
      </c>
      <c r="JL94">
        <f>IFERROR(VLOOKUP(_xlfn.NUMBERVALUE(MID(BS94, SEARCH("!", BS94)+1, SEARCH("+", BS94)-SEARCH("!", BS94)-1)), Rankings!$A$2:$BK$129, 63, FALSE),0)</f>
        <v>0</v>
      </c>
      <c r="JM94">
        <f>IFERROR(VLOOKUP(_xlfn.NUMBERVALUE(MID(BT94, SEARCH("!", BT94)+1, SEARCH("+", BT94)-SEARCH("!", BT94)-1)), Rankings!$A$2:$BK$129, 63, FALSE),0)</f>
        <v>0</v>
      </c>
      <c r="JN94">
        <f>IFERROR(VLOOKUP(_xlfn.NUMBERVALUE(MID(BU94, SEARCH("!", BU94)+1, SEARCH("+", BU94)-SEARCH("!", BU94)-1)), Rankings!$A$2:$BK$129, 63, FALSE),0)</f>
        <v>0</v>
      </c>
      <c r="JO94">
        <f>IFERROR(VLOOKUP(_xlfn.NUMBERVALUE(MID(BV94, SEARCH("!", BV94)+1, SEARCH("+", BV94)-SEARCH("!", BV94)-1)), Rankings!$A$2:$BK$129, 63, FALSE),0)</f>
        <v>0</v>
      </c>
      <c r="JP94">
        <f>IFERROR(VLOOKUP(_xlfn.NUMBERVALUE(MID(BW94, SEARCH("!", BW94)+1, SEARCH("+", BW94)-SEARCH("!", BW94)-1)), Rankings!$A$2:$BK$129, 63, FALSE),0)</f>
        <v>0</v>
      </c>
      <c r="JQ94">
        <f>IFERROR(VLOOKUP(_xlfn.NUMBERVALUE(MID(BX94, SEARCH("!", BX94)+1, SEARCH("+", BX94)-SEARCH("!", BX94)-1)), Rankings!$A$2:$BK$129, 63, FALSE),0)</f>
        <v>0</v>
      </c>
      <c r="JR94">
        <f>IFERROR(VLOOKUP(_xlfn.NUMBERVALUE(MID(BY94, SEARCH("!", BY94)+1, SEARCH("+", BY94)-SEARCH("!", BY94)-1)), Rankings!$A$2:$BK$129, 63, FALSE),0)</f>
        <v>0</v>
      </c>
      <c r="JS94">
        <f>IFERROR(VLOOKUP(_xlfn.NUMBERVALUE(MID(BZ94, SEARCH("!", BZ94)+1, SEARCH("+", BZ94)-SEARCH("!", BZ94)-1)), Rankings!$A$2:$BK$129, 63, FALSE),0)</f>
        <v>0</v>
      </c>
      <c r="JT94">
        <f>IFERROR(VLOOKUP(_xlfn.NUMBERVALUE(MID(CA94, SEARCH("!", CA94)+1, SEARCH("+", CA94)-SEARCH("!", CA94)-1)), Rankings!$A$2:$BK$129, 63, FALSE),0)</f>
        <v>0</v>
      </c>
      <c r="JU94">
        <f>IFERROR(VLOOKUP(_xlfn.NUMBERVALUE(MID(CB94, SEARCH("!", CB94)+1, SEARCH("+", CB94)-SEARCH("!", CB94)-1)), Rankings!$A$2:$BK$129, 63, FALSE),0)</f>
        <v>0</v>
      </c>
      <c r="JV94">
        <f>IFERROR(VLOOKUP(_xlfn.NUMBERVALUE(MID(CC94, SEARCH("!", CC94)+1, SEARCH("+", CC94)-SEARCH("!", CC94)-1)), Rankings!$A$2:$BK$129, 63, FALSE),0)</f>
        <v>0</v>
      </c>
      <c r="JW94">
        <f>IFERROR(VLOOKUP(_xlfn.NUMBERVALUE(MID(CD94, SEARCH("!", CD94)+1, SEARCH("+", CD94)-SEARCH("!", CD94)-1)), Rankings!$A$2:$BK$129, 63, FALSE),0)</f>
        <v>0</v>
      </c>
      <c r="JX94">
        <f>IFERROR(VLOOKUP(_xlfn.NUMBERVALUE(MID(CE94, SEARCH("!", CE94)+1, SEARCH("+", CE94)-SEARCH("!", CE94)-1)), Rankings!$A$2:$BK$129, 63, FALSE),0)</f>
        <v>0</v>
      </c>
      <c r="JY94">
        <f>IFERROR(VLOOKUP(_xlfn.NUMBERVALUE(MID(CF94, SEARCH("!", CF94)+1, SEARCH("+", CF94)-SEARCH("!", CF94)-1)), Rankings!$A$2:$BK$129, 63, FALSE),0)</f>
        <v>0</v>
      </c>
      <c r="JZ94">
        <f>IFERROR(VLOOKUP(_xlfn.NUMBERVALUE(MID(CG94, SEARCH("!", CG94)+1, SEARCH("+", CG94)-SEARCH("!", CG94)-1)), Rankings!$A$2:$BK$129, 63, FALSE),0)</f>
        <v>0</v>
      </c>
      <c r="KA94">
        <f>IFERROR(VLOOKUP(_xlfn.NUMBERVALUE(MID(CH94, SEARCH("!", CH94)+1, SEARCH("+", CH94)-SEARCH("!", CH94)-1)), Rankings!$A$2:$BK$129, 63, FALSE),0)</f>
        <v>0</v>
      </c>
      <c r="KB94">
        <f>IFERROR(VLOOKUP(_xlfn.NUMBERVALUE(MID(CI94, SEARCH("!", CI94)+1, SEARCH("+", CI94)-SEARCH("!", CI94)-1)), Rankings!$A$2:$BK$129, 63, FALSE),0)</f>
        <v>0</v>
      </c>
      <c r="KC94">
        <f>IFERROR(VLOOKUP(_xlfn.NUMBERVALUE(MID(CJ94, SEARCH("!", CJ94)+1, SEARCH("+", CJ94)-SEARCH("!", CJ94)-1)), Rankings!$A$2:$BK$129, 63, FALSE),0)</f>
        <v>0</v>
      </c>
      <c r="KD94">
        <f>IFERROR(VLOOKUP(_xlfn.NUMBERVALUE(MID(CK94, SEARCH("!", CK94)+1, SEARCH("+", CK94)-SEARCH("!", CK94)-1)), Rankings!$A$2:$BK$129, 63, FALSE),0)</f>
        <v>0</v>
      </c>
      <c r="KE94">
        <f>IFERROR(VLOOKUP(_xlfn.NUMBERVALUE(MID(CL94, SEARCH("!", CL94)+1, SEARCH("+", CL94)-SEARCH("!", CL94)-1)), Rankings!$A$2:$BK$129, 63, FALSE),0)</f>
        <v>0</v>
      </c>
      <c r="KF94">
        <f>IFERROR(VLOOKUP(_xlfn.NUMBERVALUE(MID(CM94, SEARCH("!", CM94)+1, SEARCH("+", CM94)-SEARCH("!", CM94)-1)), Rankings!$A$2:$BK$129, 63, FALSE),0)</f>
        <v>0</v>
      </c>
      <c r="KG94">
        <f>IFERROR(VLOOKUP(_xlfn.NUMBERVALUE(MID(CN94, SEARCH("!", CN94)+1, SEARCH("+", CN94)-SEARCH("!", CN94)-1)), Rankings!$A$2:$BK$129, 63, FALSE),0)</f>
        <v>0</v>
      </c>
      <c r="KH94">
        <f>IFERROR(VLOOKUP(_xlfn.NUMBERVALUE(MID(CO94, SEARCH("!", CO94)+1, SEARCH("+", CO94)-SEARCH("!", CO94)-1)), Rankings!$A$2:$BK$129, 63, FALSE),0)</f>
        <v>0</v>
      </c>
      <c r="KJ94" s="28">
        <f t="shared" si="1901"/>
        <v>197</v>
      </c>
      <c r="KK94" s="28">
        <f t="shared" si="1902"/>
        <v>0</v>
      </c>
      <c r="KL94" s="28">
        <f t="shared" si="1903"/>
        <v>34</v>
      </c>
      <c r="KM94" s="28">
        <f t="shared" si="1904"/>
        <v>0</v>
      </c>
      <c r="KN94" s="28">
        <f t="shared" si="1905"/>
        <v>0</v>
      </c>
      <c r="KO94" s="28">
        <f t="shared" si="1906"/>
        <v>152</v>
      </c>
      <c r="KP94" s="28">
        <f t="shared" si="1907"/>
        <v>214</v>
      </c>
      <c r="KQ94" s="28">
        <f t="shared" si="1908"/>
        <v>152</v>
      </c>
      <c r="KS94" s="27" t="str">
        <f t="shared" si="1909"/>
        <v>20</v>
      </c>
      <c r="KT94" s="27" t="str">
        <f t="shared" si="1910"/>
        <v>13</v>
      </c>
      <c r="KU94" s="27" t="str">
        <f t="shared" si="1911"/>
        <v>15</v>
      </c>
      <c r="KV94" s="27">
        <f t="shared" si="1912"/>
        <v>0</v>
      </c>
      <c r="KW94" s="27" t="str">
        <f t="shared" si="1913"/>
        <v>21</v>
      </c>
      <c r="KX94" s="27">
        <f t="shared" si="1914"/>
        <v>0</v>
      </c>
      <c r="KY94" s="27">
        <f t="shared" si="1915"/>
        <v>0</v>
      </c>
      <c r="KZ94" s="27">
        <f t="shared" si="1916"/>
        <v>0</v>
      </c>
      <c r="LA94" s="27" t="str">
        <f t="shared" si="1917"/>
        <v>13</v>
      </c>
      <c r="LB94" s="27">
        <f t="shared" si="1918"/>
        <v>0</v>
      </c>
      <c r="LC94" s="27" t="str">
        <f t="shared" si="1919"/>
        <v>13</v>
      </c>
      <c r="LD94" s="27" t="str">
        <f t="shared" si="1920"/>
        <v>13</v>
      </c>
      <c r="LE94" s="27">
        <f t="shared" si="1921"/>
        <v>0</v>
      </c>
      <c r="LF94" s="27">
        <f t="shared" si="1922"/>
        <v>0</v>
      </c>
      <c r="LG94" s="27" t="str">
        <f t="shared" si="1923"/>
        <v>24</v>
      </c>
      <c r="LH94" s="27">
        <f t="shared" si="1924"/>
        <v>0</v>
      </c>
      <c r="LI94" s="27">
        <f t="shared" si="1925"/>
        <v>0</v>
      </c>
      <c r="LJ94" s="27">
        <f t="shared" si="1926"/>
        <v>0</v>
      </c>
      <c r="LK94" s="27">
        <f t="shared" si="1927"/>
        <v>0</v>
      </c>
      <c r="LL94" s="27">
        <f t="shared" si="1928"/>
        <v>0</v>
      </c>
      <c r="LM94" s="27" t="str">
        <f t="shared" si="1929"/>
        <v>20</v>
      </c>
      <c r="LN94" s="27">
        <f t="shared" si="1930"/>
        <v>0</v>
      </c>
      <c r="LO94" s="27">
        <f t="shared" si="1931"/>
        <v>0</v>
      </c>
      <c r="LP94" s="27" t="str">
        <f t="shared" si="1932"/>
        <v>12</v>
      </c>
      <c r="LQ94" s="27">
        <f t="shared" si="1933"/>
        <v>0</v>
      </c>
      <c r="LR94" s="27">
        <f t="shared" si="1934"/>
        <v>0</v>
      </c>
      <c r="LS94" s="27" t="str">
        <f t="shared" si="1935"/>
        <v>11</v>
      </c>
      <c r="LT94" s="27">
        <f t="shared" si="1936"/>
        <v>0</v>
      </c>
      <c r="LU94" s="27">
        <f t="shared" si="1937"/>
        <v>0</v>
      </c>
      <c r="LV94" s="27" t="str">
        <f t="shared" si="1938"/>
        <v>25</v>
      </c>
      <c r="LW94" s="27">
        <f t="shared" si="1939"/>
        <v>0</v>
      </c>
      <c r="LX94" s="27">
        <f t="shared" si="1940"/>
        <v>0</v>
      </c>
      <c r="LY94" s="27" t="str">
        <f t="shared" si="1941"/>
        <v>14</v>
      </c>
      <c r="LZ94" s="27">
        <f t="shared" si="1942"/>
        <v>0</v>
      </c>
      <c r="MA94" s="27">
        <f t="shared" si="1943"/>
        <v>0</v>
      </c>
      <c r="MB94" s="27" t="str">
        <f t="shared" si="1944"/>
        <v>17</v>
      </c>
      <c r="MC94" s="27">
        <f t="shared" si="1945"/>
        <v>0</v>
      </c>
      <c r="MD94" s="27">
        <f t="shared" si="1946"/>
        <v>0</v>
      </c>
      <c r="ME94" s="27">
        <f t="shared" si="1947"/>
        <v>0</v>
      </c>
      <c r="MF94" s="27">
        <f t="shared" si="1948"/>
        <v>0</v>
      </c>
      <c r="MG94" s="27">
        <f t="shared" si="1949"/>
        <v>0</v>
      </c>
      <c r="MH94" s="27">
        <f t="shared" si="1950"/>
        <v>0</v>
      </c>
      <c r="MI94" s="27">
        <f t="shared" si="1951"/>
        <v>0</v>
      </c>
      <c r="MJ94" s="27">
        <f t="shared" si="1952"/>
        <v>0</v>
      </c>
      <c r="MK94" s="27">
        <f t="shared" si="1953"/>
        <v>0</v>
      </c>
      <c r="ML94" s="27">
        <f t="shared" si="1954"/>
        <v>0</v>
      </c>
      <c r="MM94" s="27">
        <f t="shared" si="1955"/>
        <v>0</v>
      </c>
      <c r="MN94" s="27">
        <f t="shared" si="1956"/>
        <v>0</v>
      </c>
      <c r="MO94" s="27">
        <f t="shared" si="1957"/>
        <v>0</v>
      </c>
      <c r="MP94" s="27">
        <f t="shared" si="1958"/>
        <v>0</v>
      </c>
      <c r="MQ94" s="27">
        <f t="shared" si="1959"/>
        <v>0</v>
      </c>
      <c r="MR94" s="27">
        <f t="shared" si="1960"/>
        <v>0</v>
      </c>
      <c r="MS94" s="27">
        <f t="shared" si="1961"/>
        <v>0</v>
      </c>
      <c r="MT94" s="27">
        <f t="shared" si="1962"/>
        <v>0</v>
      </c>
      <c r="MU94" s="27">
        <f t="shared" si="1963"/>
        <v>0</v>
      </c>
      <c r="MV94" s="27">
        <f t="shared" si="1964"/>
        <v>0</v>
      </c>
      <c r="MW94" s="27">
        <f t="shared" si="1965"/>
        <v>0</v>
      </c>
      <c r="MX94" s="27">
        <f t="shared" si="1966"/>
        <v>0</v>
      </c>
      <c r="MY94" s="27">
        <f t="shared" si="1967"/>
        <v>0</v>
      </c>
      <c r="MZ94" s="27">
        <f t="shared" si="1968"/>
        <v>0</v>
      </c>
      <c r="NA94" s="27">
        <f t="shared" si="1969"/>
        <v>0</v>
      </c>
      <c r="NB94" s="27">
        <f t="shared" si="1970"/>
        <v>0</v>
      </c>
      <c r="NC94" s="27">
        <f t="shared" si="1971"/>
        <v>0</v>
      </c>
      <c r="ND94" s="27">
        <f t="shared" si="1972"/>
        <v>0</v>
      </c>
      <c r="NE94" s="27">
        <f t="shared" si="1973"/>
        <v>0</v>
      </c>
      <c r="NF94" s="27">
        <f t="shared" si="1974"/>
        <v>0</v>
      </c>
      <c r="NG94" s="27">
        <f t="shared" si="1975"/>
        <v>0</v>
      </c>
      <c r="NH94" s="27">
        <f t="shared" si="1976"/>
        <v>0</v>
      </c>
      <c r="NI94" s="27">
        <f t="shared" si="1977"/>
        <v>0</v>
      </c>
      <c r="NJ94" s="27">
        <f t="shared" si="1978"/>
        <v>0</v>
      </c>
      <c r="NK94" s="27">
        <f t="shared" si="1979"/>
        <v>0</v>
      </c>
      <c r="NL94" s="27">
        <f t="shared" si="1980"/>
        <v>0</v>
      </c>
      <c r="NM94" s="27">
        <f t="shared" si="1981"/>
        <v>0</v>
      </c>
      <c r="NN94" s="27">
        <f t="shared" si="1982"/>
        <v>0</v>
      </c>
      <c r="NO94" s="27">
        <f t="shared" si="1983"/>
        <v>0</v>
      </c>
      <c r="NP94" s="27">
        <f t="shared" si="1984"/>
        <v>0</v>
      </c>
      <c r="NQ94" s="27">
        <f t="shared" si="1985"/>
        <v>0</v>
      </c>
      <c r="NR94" s="27">
        <f t="shared" si="1986"/>
        <v>0</v>
      </c>
      <c r="NS94" s="27">
        <f t="shared" si="1987"/>
        <v>0</v>
      </c>
      <c r="NT94" s="27">
        <f t="shared" si="1988"/>
        <v>0</v>
      </c>
      <c r="NU94" s="27">
        <f t="shared" si="1989"/>
        <v>0</v>
      </c>
      <c r="NV94" s="27">
        <f t="shared" si="1990"/>
        <v>0</v>
      </c>
      <c r="NX94" s="28">
        <f t="shared" si="1991"/>
        <v>236</v>
      </c>
      <c r="NY94" s="28">
        <f t="shared" si="1992"/>
        <v>0</v>
      </c>
      <c r="NZ94" s="28">
        <f t="shared" si="1993"/>
        <v>28</v>
      </c>
      <c r="OA94" s="28">
        <f t="shared" si="1994"/>
        <v>0</v>
      </c>
      <c r="OB94" s="28">
        <f t="shared" si="1995"/>
        <v>0</v>
      </c>
      <c r="OC94" s="28">
        <f t="shared" si="1996"/>
        <v>189</v>
      </c>
      <c r="OD94" s="28">
        <f t="shared" si="1997"/>
        <v>250</v>
      </c>
      <c r="OE94" s="28">
        <f t="shared" si="1998"/>
        <v>189</v>
      </c>
      <c r="OG94" s="27" t="str">
        <f t="shared" si="1999"/>
        <v>35</v>
      </c>
      <c r="OH94" s="27" t="str">
        <f t="shared" si="2000"/>
        <v>19</v>
      </c>
      <c r="OI94" s="27" t="str">
        <f t="shared" si="2001"/>
        <v>11</v>
      </c>
      <c r="OJ94" s="27">
        <f t="shared" si="2002"/>
        <v>0</v>
      </c>
      <c r="OK94" s="27" t="str">
        <f t="shared" si="2003"/>
        <v>5</v>
      </c>
      <c r="OL94" s="27">
        <f t="shared" si="2004"/>
        <v>0</v>
      </c>
      <c r="OM94" s="27">
        <f t="shared" si="2005"/>
        <v>0</v>
      </c>
      <c r="ON94" s="27">
        <f t="shared" si="2006"/>
        <v>0</v>
      </c>
      <c r="OO94" s="27" t="str">
        <f t="shared" si="2007"/>
        <v>20</v>
      </c>
      <c r="OP94" s="27">
        <f t="shared" si="2008"/>
        <v>0</v>
      </c>
      <c r="OQ94" s="27" t="str">
        <f t="shared" si="2009"/>
        <v>23</v>
      </c>
      <c r="OR94" s="27" t="str">
        <f t="shared" si="2010"/>
        <v>27</v>
      </c>
      <c r="OS94" s="27">
        <f t="shared" si="2011"/>
        <v>0</v>
      </c>
      <c r="OT94" s="27">
        <f t="shared" si="2012"/>
        <v>0</v>
      </c>
      <c r="OU94" s="27" t="str">
        <f t="shared" si="2013"/>
        <v>14</v>
      </c>
      <c r="OV94" s="27">
        <f t="shared" si="2014"/>
        <v>0</v>
      </c>
      <c r="OW94" s="27">
        <f t="shared" si="2015"/>
        <v>0</v>
      </c>
      <c r="OX94" s="27">
        <f t="shared" si="2016"/>
        <v>0</v>
      </c>
      <c r="OY94" s="27">
        <f t="shared" si="2017"/>
        <v>0</v>
      </c>
      <c r="OZ94" s="27">
        <f t="shared" si="2018"/>
        <v>0</v>
      </c>
      <c r="PA94" s="27" t="str">
        <f t="shared" si="2019"/>
        <v>12</v>
      </c>
      <c r="PB94" s="27">
        <f t="shared" si="2020"/>
        <v>0</v>
      </c>
      <c r="PC94" s="27">
        <f t="shared" si="2021"/>
        <v>0</v>
      </c>
      <c r="PD94" s="27" t="str">
        <f t="shared" si="2022"/>
        <v>15</v>
      </c>
      <c r="PE94" s="27">
        <f t="shared" si="2023"/>
        <v>0</v>
      </c>
      <c r="PF94" s="27">
        <f t="shared" si="2024"/>
        <v>0</v>
      </c>
      <c r="PG94" s="27" t="str">
        <f t="shared" si="2025"/>
        <v>25</v>
      </c>
      <c r="PH94" s="27">
        <f t="shared" si="2026"/>
        <v>0</v>
      </c>
      <c r="PI94" s="27">
        <f t="shared" si="2027"/>
        <v>0</v>
      </c>
      <c r="PJ94" s="27" t="str">
        <f t="shared" si="2028"/>
        <v>19</v>
      </c>
      <c r="PK94" s="27">
        <f t="shared" si="2029"/>
        <v>0</v>
      </c>
      <c r="PL94" s="27">
        <f t="shared" si="2030"/>
        <v>0</v>
      </c>
      <c r="PM94" s="27" t="str">
        <f t="shared" si="2031"/>
        <v>19</v>
      </c>
      <c r="PN94" s="27">
        <f t="shared" si="2032"/>
        <v>0</v>
      </c>
      <c r="PO94" s="27">
        <f t="shared" si="2033"/>
        <v>0</v>
      </c>
      <c r="PP94" s="27" t="str">
        <f t="shared" si="2034"/>
        <v>20</v>
      </c>
      <c r="PQ94" s="27">
        <f t="shared" si="2035"/>
        <v>0</v>
      </c>
      <c r="PR94" s="27">
        <f t="shared" si="2036"/>
        <v>0</v>
      </c>
      <c r="PS94" s="27">
        <f t="shared" si="2037"/>
        <v>0</v>
      </c>
      <c r="PT94" s="27">
        <f t="shared" si="2038"/>
        <v>0</v>
      </c>
      <c r="PU94" s="27">
        <f t="shared" si="2039"/>
        <v>0</v>
      </c>
      <c r="PV94" s="27">
        <f t="shared" si="2040"/>
        <v>0</v>
      </c>
      <c r="PW94" s="27">
        <f t="shared" si="2041"/>
        <v>0</v>
      </c>
      <c r="PX94" s="27">
        <f t="shared" si="2042"/>
        <v>0</v>
      </c>
      <c r="PY94" s="27">
        <f t="shared" si="2043"/>
        <v>0</v>
      </c>
      <c r="PZ94" s="27">
        <f t="shared" si="2044"/>
        <v>0</v>
      </c>
      <c r="QA94" s="27">
        <f t="shared" si="2045"/>
        <v>0</v>
      </c>
      <c r="QB94" s="27">
        <f t="shared" si="2046"/>
        <v>0</v>
      </c>
      <c r="QC94" s="27">
        <f t="shared" si="2047"/>
        <v>0</v>
      </c>
      <c r="QD94" s="27">
        <f t="shared" si="2048"/>
        <v>0</v>
      </c>
      <c r="QE94" s="27">
        <f t="shared" si="2049"/>
        <v>0</v>
      </c>
      <c r="QF94" s="27">
        <f t="shared" si="2050"/>
        <v>0</v>
      </c>
      <c r="QG94" s="27">
        <f t="shared" si="2051"/>
        <v>0</v>
      </c>
      <c r="QH94" s="27">
        <f t="shared" si="2052"/>
        <v>0</v>
      </c>
      <c r="QI94" s="27">
        <f t="shared" si="2053"/>
        <v>0</v>
      </c>
      <c r="QJ94" s="27">
        <f t="shared" si="2054"/>
        <v>0</v>
      </c>
      <c r="QK94" s="27">
        <f t="shared" si="2055"/>
        <v>0</v>
      </c>
      <c r="QL94" s="27">
        <f t="shared" si="2056"/>
        <v>0</v>
      </c>
      <c r="QM94" s="27">
        <f t="shared" si="2057"/>
        <v>0</v>
      </c>
      <c r="QN94" s="27">
        <f t="shared" si="2058"/>
        <v>0</v>
      </c>
      <c r="QO94" s="27">
        <f t="shared" si="2059"/>
        <v>0</v>
      </c>
      <c r="QP94" s="27">
        <f t="shared" si="2060"/>
        <v>0</v>
      </c>
      <c r="QQ94" s="27">
        <f t="shared" si="2061"/>
        <v>0</v>
      </c>
      <c r="QR94" s="27">
        <f t="shared" si="2062"/>
        <v>0</v>
      </c>
      <c r="QS94" s="27">
        <f t="shared" si="2063"/>
        <v>0</v>
      </c>
      <c r="QT94" s="27">
        <f t="shared" si="2064"/>
        <v>0</v>
      </c>
      <c r="QU94" s="27">
        <f t="shared" si="2065"/>
        <v>0</v>
      </c>
      <c r="QV94" s="27">
        <f t="shared" si="2066"/>
        <v>0</v>
      </c>
      <c r="QW94" s="27">
        <f t="shared" si="2067"/>
        <v>0</v>
      </c>
      <c r="QX94" s="27">
        <f t="shared" si="2068"/>
        <v>0</v>
      </c>
      <c r="QY94" s="27">
        <f t="shared" si="2069"/>
        <v>0</v>
      </c>
      <c r="QZ94" s="27">
        <f t="shared" si="2070"/>
        <v>0</v>
      </c>
      <c r="RA94" s="27">
        <f t="shared" si="2071"/>
        <v>0</v>
      </c>
      <c r="RB94" s="27">
        <f t="shared" si="2072"/>
        <v>0</v>
      </c>
      <c r="RC94" s="27">
        <f t="shared" si="2073"/>
        <v>0</v>
      </c>
      <c r="RD94" s="27">
        <f t="shared" si="2074"/>
        <v>0</v>
      </c>
      <c r="RE94" s="27">
        <f t="shared" si="2075"/>
        <v>0</v>
      </c>
      <c r="RF94" s="27">
        <f t="shared" si="2076"/>
        <v>0</v>
      </c>
      <c r="RG94" s="27">
        <f t="shared" si="2077"/>
        <v>0</v>
      </c>
      <c r="RH94" s="27">
        <f t="shared" si="2078"/>
        <v>0</v>
      </c>
      <c r="RI94" s="27">
        <f t="shared" si="2079"/>
        <v>0</v>
      </c>
      <c r="RJ94" s="27">
        <f t="shared" si="2080"/>
        <v>0</v>
      </c>
      <c r="RL94" s="28">
        <f t="shared" si="2081"/>
        <v>106</v>
      </c>
      <c r="RM94" s="28">
        <f t="shared" si="2082"/>
        <v>0</v>
      </c>
      <c r="RN94" s="28">
        <f t="shared" si="2083"/>
        <v>19</v>
      </c>
      <c r="RO94" s="28">
        <f t="shared" si="2084"/>
        <v>0</v>
      </c>
      <c r="RP94" s="28">
        <f t="shared" si="2085"/>
        <v>0</v>
      </c>
      <c r="RQ94" s="28">
        <f t="shared" si="2086"/>
        <v>115.5</v>
      </c>
      <c r="RT94" s="27" t="str">
        <f t="shared" si="2087"/>
        <v>9</v>
      </c>
      <c r="RU94" s="27" t="str">
        <f t="shared" si="2088"/>
        <v>7</v>
      </c>
      <c r="RV94" s="27" t="str">
        <f t="shared" si="2089"/>
        <v>7</v>
      </c>
      <c r="RW94" s="27" t="str">
        <f t="shared" si="2090"/>
        <v>0</v>
      </c>
      <c r="RX94" s="27" t="str">
        <f t="shared" si="2091"/>
        <v>11</v>
      </c>
      <c r="RY94" s="27" t="str">
        <f t="shared" si="2092"/>
        <v>0</v>
      </c>
      <c r="RZ94" s="27" t="str">
        <f t="shared" si="2093"/>
        <v>0</v>
      </c>
      <c r="SA94" s="27" t="str">
        <f t="shared" si="2094"/>
        <v>0</v>
      </c>
      <c r="SB94" s="27" t="str">
        <f t="shared" si="2095"/>
        <v>6</v>
      </c>
      <c r="SC94" s="27" t="str">
        <f t="shared" si="2096"/>
        <v>0</v>
      </c>
      <c r="SD94" s="27" t="str">
        <f t="shared" si="2097"/>
        <v>8</v>
      </c>
      <c r="SE94" s="27" t="str">
        <f t="shared" si="2098"/>
        <v>8</v>
      </c>
      <c r="SF94" s="27" t="str">
        <f t="shared" si="2099"/>
        <v>0</v>
      </c>
      <c r="SG94" s="27" t="str">
        <f t="shared" si="2100"/>
        <v>0</v>
      </c>
      <c r="SH94" s="27" t="str">
        <f t="shared" si="2101"/>
        <v>12</v>
      </c>
      <c r="SI94" s="27" t="str">
        <f t="shared" si="2102"/>
        <v>0</v>
      </c>
      <c r="SJ94" s="27" t="str">
        <f t="shared" si="2103"/>
        <v>0</v>
      </c>
      <c r="SK94" s="27" t="str">
        <f t="shared" si="2104"/>
        <v>0</v>
      </c>
      <c r="SL94" s="27" t="str">
        <f t="shared" si="2105"/>
        <v>0</v>
      </c>
      <c r="SM94" s="27" t="str">
        <f t="shared" si="2106"/>
        <v>0</v>
      </c>
      <c r="SN94" s="27" t="str">
        <f t="shared" si="2107"/>
        <v>10</v>
      </c>
      <c r="SO94" s="27" t="str">
        <f t="shared" si="2108"/>
        <v>0</v>
      </c>
      <c r="SP94" s="27" t="str">
        <f t="shared" si="2109"/>
        <v>0</v>
      </c>
      <c r="SQ94" s="27" t="str">
        <f t="shared" si="2110"/>
        <v>7</v>
      </c>
      <c r="SR94" s="27" t="str">
        <f t="shared" si="2111"/>
        <v>0</v>
      </c>
      <c r="SS94" s="27" t="str">
        <f t="shared" si="2112"/>
        <v>0</v>
      </c>
      <c r="ST94" s="27" t="str">
        <f t="shared" si="2113"/>
        <v>8</v>
      </c>
      <c r="SU94" s="27" t="str">
        <f t="shared" si="2114"/>
        <v>0</v>
      </c>
      <c r="SV94" s="27" t="str">
        <f t="shared" si="2115"/>
        <v>0</v>
      </c>
      <c r="SW94" s="27" t="str">
        <f t="shared" si="2116"/>
        <v>12</v>
      </c>
      <c r="SX94" s="27" t="str">
        <f t="shared" si="2117"/>
        <v>0</v>
      </c>
      <c r="SY94" s="27" t="str">
        <f t="shared" si="2118"/>
        <v>0</v>
      </c>
      <c r="SZ94" s="27" t="str">
        <f t="shared" si="2119"/>
        <v>9</v>
      </c>
      <c r="TA94" s="27" t="str">
        <f t="shared" si="2120"/>
        <v>0</v>
      </c>
      <c r="TB94" s="27" t="str">
        <f t="shared" si="2121"/>
        <v>0</v>
      </c>
      <c r="TC94" s="27" t="str">
        <f t="shared" si="2122"/>
        <v>11</v>
      </c>
      <c r="TD94" s="27" t="str">
        <f t="shared" si="2123"/>
        <v>0</v>
      </c>
      <c r="TE94" s="27" t="str">
        <f t="shared" si="2124"/>
        <v>0</v>
      </c>
      <c r="TF94" s="27" t="str">
        <f t="shared" si="2125"/>
        <v>0</v>
      </c>
      <c r="TG94" s="27" t="str">
        <f t="shared" si="2126"/>
        <v>0</v>
      </c>
      <c r="TH94" s="27" t="str">
        <f t="shared" si="2127"/>
        <v>0</v>
      </c>
      <c r="TI94" s="27" t="str">
        <f t="shared" si="2128"/>
        <v>0</v>
      </c>
      <c r="TJ94" s="27" t="str">
        <f t="shared" si="2129"/>
        <v>0</v>
      </c>
      <c r="TK94" s="27" t="str">
        <f t="shared" si="2130"/>
        <v>0</v>
      </c>
      <c r="TL94" s="27" t="str">
        <f t="shared" si="2131"/>
        <v>0</v>
      </c>
      <c r="TM94" s="27" t="str">
        <f t="shared" si="2132"/>
        <v>0</v>
      </c>
      <c r="TN94" s="27" t="str">
        <f t="shared" si="2133"/>
        <v>0</v>
      </c>
      <c r="TO94" s="27" t="str">
        <f t="shared" si="2134"/>
        <v>0</v>
      </c>
      <c r="TP94" s="27" t="str">
        <f t="shared" si="2135"/>
        <v>0</v>
      </c>
      <c r="TQ94" s="27" t="str">
        <f t="shared" si="2136"/>
        <v>0</v>
      </c>
      <c r="TR94" s="27" t="str">
        <f t="shared" si="2137"/>
        <v>0</v>
      </c>
      <c r="TS94" s="27" t="str">
        <f t="shared" si="2138"/>
        <v>0</v>
      </c>
      <c r="TT94" s="27" t="str">
        <f t="shared" si="2139"/>
        <v>0</v>
      </c>
      <c r="TU94" s="27" t="str">
        <f t="shared" si="2140"/>
        <v>0</v>
      </c>
      <c r="TV94" s="27" t="str">
        <f t="shared" si="2141"/>
        <v>0</v>
      </c>
      <c r="TW94" s="27" t="str">
        <f t="shared" si="2142"/>
        <v>0</v>
      </c>
      <c r="TX94" s="27" t="str">
        <f t="shared" si="2143"/>
        <v>0</v>
      </c>
      <c r="TY94" s="27" t="str">
        <f t="shared" si="2144"/>
        <v>0</v>
      </c>
      <c r="TZ94" s="27" t="str">
        <f t="shared" si="2145"/>
        <v>0</v>
      </c>
      <c r="UA94" s="27" t="str">
        <f t="shared" si="2146"/>
        <v>0</v>
      </c>
      <c r="UB94" s="27" t="str">
        <f t="shared" si="2147"/>
        <v>0</v>
      </c>
      <c r="UC94" s="27" t="str">
        <f t="shared" si="2148"/>
        <v>0</v>
      </c>
      <c r="UD94" s="27" t="str">
        <f t="shared" si="2149"/>
        <v>0</v>
      </c>
      <c r="UE94" s="27" t="str">
        <f t="shared" si="2150"/>
        <v>0</v>
      </c>
      <c r="UF94" s="27" t="str">
        <f t="shared" si="2151"/>
        <v>0</v>
      </c>
      <c r="UG94" s="27" t="str">
        <f t="shared" si="2152"/>
        <v>0</v>
      </c>
      <c r="UH94" s="27" t="str">
        <f t="shared" si="2153"/>
        <v>0</v>
      </c>
      <c r="UI94" s="27" t="str">
        <f t="shared" si="2154"/>
        <v>0</v>
      </c>
      <c r="UJ94" s="27" t="str">
        <f t="shared" si="2155"/>
        <v>0</v>
      </c>
      <c r="UK94" s="27" t="str">
        <f t="shared" si="2156"/>
        <v>0</v>
      </c>
      <c r="UL94" s="27" t="str">
        <f t="shared" si="2157"/>
        <v>0</v>
      </c>
      <c r="UM94" s="27" t="str">
        <f t="shared" si="2158"/>
        <v>0</v>
      </c>
      <c r="UN94" s="27" t="str">
        <f t="shared" si="2159"/>
        <v>0</v>
      </c>
      <c r="UO94" s="27" t="str">
        <f t="shared" si="2160"/>
        <v>0</v>
      </c>
      <c r="UP94" s="27" t="str">
        <f t="shared" si="2161"/>
        <v>0</v>
      </c>
      <c r="UQ94" s="27" t="str">
        <f t="shared" si="2162"/>
        <v>0</v>
      </c>
      <c r="UR94" s="27" t="str">
        <f t="shared" si="2163"/>
        <v>0</v>
      </c>
      <c r="US94" s="27" t="str">
        <f t="shared" si="2164"/>
        <v>0</v>
      </c>
      <c r="UT94" s="27" t="str">
        <f t="shared" si="2165"/>
        <v>0</v>
      </c>
      <c r="UU94" s="27" t="str">
        <f t="shared" si="2166"/>
        <v>0</v>
      </c>
      <c r="UV94" s="27" t="str">
        <f t="shared" si="2167"/>
        <v>0</v>
      </c>
      <c r="UW94" s="27" t="str">
        <f t="shared" si="2168"/>
        <v>0</v>
      </c>
      <c r="UY94" s="28">
        <f t="shared" si="2169"/>
        <v>-51.059999999999995</v>
      </c>
      <c r="UZ94" s="28">
        <f t="shared" si="2170"/>
        <v>0</v>
      </c>
      <c r="VA94" s="28">
        <f t="shared" si="2171"/>
        <v>-11.6</v>
      </c>
      <c r="VB94" s="28">
        <f t="shared" si="2172"/>
        <v>0</v>
      </c>
      <c r="VC94" s="28">
        <f t="shared" si="2173"/>
        <v>0</v>
      </c>
      <c r="VD94" s="28">
        <f t="shared" si="2174"/>
        <v>-56.859999999999992</v>
      </c>
      <c r="VG94" s="27" t="str">
        <f t="shared" si="2175"/>
        <v>-1.99</v>
      </c>
      <c r="VH94" s="27" t="str">
        <f t="shared" si="2176"/>
        <v>-0.32</v>
      </c>
      <c r="VI94" s="27" t="str">
        <f t="shared" si="2177"/>
        <v>-3.63</v>
      </c>
      <c r="VJ94" s="27">
        <f t="shared" si="2178"/>
        <v>0</v>
      </c>
      <c r="VK94" s="27" t="str">
        <f t="shared" si="2179"/>
        <v>-5.05</v>
      </c>
      <c r="VL94" s="27">
        <f t="shared" si="2180"/>
        <v>0</v>
      </c>
      <c r="VM94" s="27">
        <f t="shared" si="2181"/>
        <v>0</v>
      </c>
      <c r="VN94" s="27">
        <f t="shared" si="2182"/>
        <v>0</v>
      </c>
      <c r="VO94" s="27" t="str">
        <f t="shared" si="2183"/>
        <v>1.69</v>
      </c>
      <c r="VP94" s="27">
        <f t="shared" si="2184"/>
        <v>0</v>
      </c>
      <c r="VQ94" s="27" t="str">
        <f t="shared" si="2185"/>
        <v>-6.55</v>
      </c>
      <c r="VR94" s="27" t="str">
        <f t="shared" si="2186"/>
        <v>-11.46</v>
      </c>
      <c r="VS94" s="27">
        <f t="shared" si="2187"/>
        <v>0</v>
      </c>
      <c r="VT94" s="27">
        <f t="shared" si="2188"/>
        <v>0</v>
      </c>
      <c r="VU94" s="27" t="str">
        <f t="shared" si="2189"/>
        <v>-6.77</v>
      </c>
      <c r="VV94" s="27">
        <f t="shared" si="2190"/>
        <v>0</v>
      </c>
      <c r="VW94" s="27">
        <f t="shared" si="2191"/>
        <v>0</v>
      </c>
      <c r="VX94" s="27">
        <f t="shared" si="2192"/>
        <v>0</v>
      </c>
      <c r="VY94" s="27">
        <f t="shared" si="2193"/>
        <v>0</v>
      </c>
      <c r="VZ94" s="27">
        <f t="shared" si="2194"/>
        <v>0</v>
      </c>
      <c r="WA94" s="27" t="str">
        <f t="shared" si="2195"/>
        <v>0.07</v>
      </c>
      <c r="WB94" s="27">
        <f t="shared" si="2196"/>
        <v>0</v>
      </c>
      <c r="WC94" s="27">
        <f t="shared" si="2197"/>
        <v>0</v>
      </c>
      <c r="WD94" s="27" t="str">
        <f t="shared" si="2198"/>
        <v>-2.89</v>
      </c>
      <c r="WE94" s="27">
        <f t="shared" si="2199"/>
        <v>0</v>
      </c>
      <c r="WF94" s="27">
        <f t="shared" si="2200"/>
        <v>0</v>
      </c>
      <c r="WG94" s="27" t="str">
        <f t="shared" si="2201"/>
        <v>-9.64</v>
      </c>
      <c r="WH94" s="27">
        <f t="shared" si="2202"/>
        <v>0</v>
      </c>
      <c r="WI94" s="27">
        <f t="shared" si="2203"/>
        <v>0</v>
      </c>
      <c r="WJ94" s="27" t="str">
        <f t="shared" si="2204"/>
        <v>-5.69</v>
      </c>
      <c r="WK94" s="27">
        <f t="shared" si="2205"/>
        <v>0</v>
      </c>
      <c r="WL94" s="27">
        <f t="shared" si="2206"/>
        <v>0</v>
      </c>
      <c r="WM94" s="27" t="str">
        <f t="shared" si="2207"/>
        <v>-5.76</v>
      </c>
      <c r="WN94" s="27">
        <f t="shared" si="2208"/>
        <v>0</v>
      </c>
      <c r="WO94" s="27">
        <f t="shared" si="2209"/>
        <v>0</v>
      </c>
      <c r="WP94" s="27" t="str">
        <f t="shared" si="2210"/>
        <v>-4.67</v>
      </c>
      <c r="WQ94" s="27">
        <f t="shared" si="2211"/>
        <v>0</v>
      </c>
      <c r="WR94" s="27">
        <f t="shared" si="2212"/>
        <v>0</v>
      </c>
      <c r="WS94" s="27">
        <f t="shared" si="2213"/>
        <v>0</v>
      </c>
      <c r="WT94" s="27">
        <f t="shared" si="2214"/>
        <v>0</v>
      </c>
      <c r="WU94" s="27">
        <f t="shared" si="2215"/>
        <v>0</v>
      </c>
      <c r="WV94" s="27">
        <f t="shared" si="2216"/>
        <v>0</v>
      </c>
      <c r="WW94" s="27">
        <f t="shared" si="2217"/>
        <v>0</v>
      </c>
      <c r="WX94" s="27">
        <f t="shared" si="2218"/>
        <v>0</v>
      </c>
      <c r="WY94" s="27">
        <f t="shared" si="2219"/>
        <v>0</v>
      </c>
      <c r="WZ94" s="27">
        <f t="shared" si="2220"/>
        <v>0</v>
      </c>
      <c r="XA94" s="27">
        <f t="shared" si="2221"/>
        <v>0</v>
      </c>
      <c r="XB94" s="27">
        <f t="shared" si="2222"/>
        <v>0</v>
      </c>
      <c r="XC94" s="27">
        <f t="shared" si="2223"/>
        <v>0</v>
      </c>
      <c r="XD94" s="27">
        <f t="shared" si="2224"/>
        <v>0</v>
      </c>
      <c r="XE94" s="27">
        <f t="shared" si="2225"/>
        <v>0</v>
      </c>
      <c r="XF94" s="27">
        <f t="shared" si="2226"/>
        <v>0</v>
      </c>
      <c r="XG94" s="27">
        <f t="shared" si="2227"/>
        <v>0</v>
      </c>
      <c r="XH94" s="27">
        <f t="shared" si="2228"/>
        <v>0</v>
      </c>
      <c r="XI94" s="27">
        <f t="shared" si="2229"/>
        <v>0</v>
      </c>
      <c r="XJ94" s="27">
        <f t="shared" si="2230"/>
        <v>0</v>
      </c>
      <c r="XK94" s="27">
        <f t="shared" si="2231"/>
        <v>0</v>
      </c>
      <c r="XL94" s="27">
        <f t="shared" si="2232"/>
        <v>0</v>
      </c>
      <c r="XM94" s="27">
        <f t="shared" si="2233"/>
        <v>0</v>
      </c>
      <c r="XN94" s="27">
        <f t="shared" si="2234"/>
        <v>0</v>
      </c>
      <c r="XO94" s="27">
        <f t="shared" si="2235"/>
        <v>0</v>
      </c>
      <c r="XP94" s="27">
        <f t="shared" si="2236"/>
        <v>0</v>
      </c>
      <c r="XQ94" s="27">
        <f t="shared" si="2237"/>
        <v>0</v>
      </c>
      <c r="XR94" s="27">
        <f t="shared" si="2238"/>
        <v>0</v>
      </c>
      <c r="XS94" s="27">
        <f t="shared" si="2239"/>
        <v>0</v>
      </c>
      <c r="XT94" s="27">
        <f t="shared" si="2240"/>
        <v>0</v>
      </c>
      <c r="XU94" s="27">
        <f t="shared" si="2241"/>
        <v>0</v>
      </c>
      <c r="XV94" s="27">
        <f t="shared" si="2242"/>
        <v>0</v>
      </c>
      <c r="XW94" s="27">
        <f t="shared" si="2243"/>
        <v>0</v>
      </c>
      <c r="XX94" s="27">
        <f t="shared" si="2244"/>
        <v>0</v>
      </c>
      <c r="XY94" s="27">
        <f t="shared" si="2245"/>
        <v>0</v>
      </c>
      <c r="XZ94" s="27">
        <f t="shared" si="2246"/>
        <v>0</v>
      </c>
      <c r="YA94" s="27">
        <f t="shared" si="2247"/>
        <v>0</v>
      </c>
      <c r="YB94" s="27">
        <f t="shared" si="2248"/>
        <v>0</v>
      </c>
      <c r="YC94" s="27">
        <f t="shared" si="2249"/>
        <v>0</v>
      </c>
      <c r="YD94" s="27">
        <f t="shared" si="2250"/>
        <v>0</v>
      </c>
      <c r="YE94" s="27">
        <f t="shared" si="2251"/>
        <v>0</v>
      </c>
      <c r="YF94" s="27">
        <f t="shared" si="2252"/>
        <v>0</v>
      </c>
      <c r="YG94" s="27">
        <f t="shared" si="2253"/>
        <v>0</v>
      </c>
      <c r="YH94" s="27">
        <f t="shared" si="2254"/>
        <v>0</v>
      </c>
      <c r="YI94" s="27">
        <f t="shared" si="2255"/>
        <v>0</v>
      </c>
      <c r="YJ94" s="27">
        <f t="shared" si="2256"/>
        <v>0</v>
      </c>
      <c r="YL94" s="28">
        <f t="shared" si="2257"/>
        <v>367</v>
      </c>
      <c r="YM94" s="28">
        <f t="shared" si="2258"/>
        <v>0</v>
      </c>
      <c r="YN94" s="28">
        <f t="shared" si="2259"/>
        <v>38</v>
      </c>
      <c r="YO94" s="28">
        <f t="shared" si="2260"/>
        <v>0</v>
      </c>
      <c r="YP94" s="28">
        <f t="shared" si="2261"/>
        <v>0</v>
      </c>
      <c r="YQ94" s="28">
        <f t="shared" si="2262"/>
        <v>386</v>
      </c>
      <c r="YT94" s="27" t="str">
        <f t="shared" si="2263"/>
        <v>9</v>
      </c>
      <c r="YU94" s="27" t="str">
        <f t="shared" si="2264"/>
        <v>3</v>
      </c>
      <c r="YV94" s="27" t="str">
        <f t="shared" si="2265"/>
        <v>3</v>
      </c>
      <c r="YW94" s="27">
        <f t="shared" si="2266"/>
        <v>0</v>
      </c>
      <c r="YX94" s="27" t="str">
        <f t="shared" si="2267"/>
        <v>19</v>
      </c>
      <c r="YY94" s="27">
        <f t="shared" si="2268"/>
        <v>0</v>
      </c>
      <c r="YZ94" s="27">
        <f t="shared" si="2269"/>
        <v>0</v>
      </c>
      <c r="ZA94" s="27">
        <f t="shared" si="2270"/>
        <v>0</v>
      </c>
      <c r="ZB94" s="27" t="str">
        <f t="shared" si="2271"/>
        <v>10</v>
      </c>
      <c r="ZC94" s="27">
        <f t="shared" si="2272"/>
        <v>0</v>
      </c>
      <c r="ZD94" s="27" t="str">
        <f t="shared" si="2273"/>
        <v>19</v>
      </c>
      <c r="ZE94" s="27" t="str">
        <f t="shared" si="2274"/>
        <v>52</v>
      </c>
      <c r="ZF94" s="27">
        <f t="shared" si="2275"/>
        <v>0</v>
      </c>
      <c r="ZG94" s="27">
        <f t="shared" si="2276"/>
        <v>0</v>
      </c>
      <c r="ZH94" s="27" t="str">
        <f t="shared" si="2277"/>
        <v>47</v>
      </c>
      <c r="ZI94" s="27">
        <f t="shared" si="2278"/>
        <v>0</v>
      </c>
      <c r="ZJ94" s="27">
        <f t="shared" si="2279"/>
        <v>0</v>
      </c>
      <c r="ZK94" s="27">
        <f t="shared" si="2280"/>
        <v>0</v>
      </c>
      <c r="ZL94" s="27">
        <f t="shared" si="2281"/>
        <v>0</v>
      </c>
      <c r="ZM94" s="27">
        <f t="shared" si="2282"/>
        <v>0</v>
      </c>
      <c r="ZN94" s="27" t="str">
        <f t="shared" si="2283"/>
        <v>11</v>
      </c>
      <c r="ZO94" s="27">
        <f t="shared" si="2284"/>
        <v>0</v>
      </c>
      <c r="ZP94" s="27">
        <f t="shared" si="2285"/>
        <v>0</v>
      </c>
      <c r="ZQ94" s="27" t="str">
        <f t="shared" si="2286"/>
        <v>31</v>
      </c>
      <c r="ZR94" s="27">
        <f t="shared" si="2287"/>
        <v>0</v>
      </c>
      <c r="ZS94" s="27">
        <f t="shared" si="2288"/>
        <v>0</v>
      </c>
      <c r="ZT94" s="27" t="str">
        <f t="shared" si="2289"/>
        <v>56</v>
      </c>
      <c r="ZU94" s="27">
        <f t="shared" si="2290"/>
        <v>0</v>
      </c>
      <c r="ZV94" s="27">
        <f t="shared" si="2291"/>
        <v>0</v>
      </c>
      <c r="ZW94" s="27" t="str">
        <f t="shared" si="2292"/>
        <v>49</v>
      </c>
      <c r="ZX94" s="27">
        <f t="shared" si="2293"/>
        <v>0</v>
      </c>
      <c r="ZY94" s="27">
        <f t="shared" si="2294"/>
        <v>0</v>
      </c>
      <c r="ZZ94" s="27" t="str">
        <f t="shared" si="2295"/>
        <v>47</v>
      </c>
      <c r="AAA94" s="27">
        <f t="shared" si="2296"/>
        <v>0</v>
      </c>
      <c r="AAB94" s="27">
        <f t="shared" si="2297"/>
        <v>0</v>
      </c>
      <c r="AAC94" s="27" t="str">
        <f t="shared" si="2298"/>
        <v>49</v>
      </c>
      <c r="AAD94" s="27">
        <f t="shared" si="2299"/>
        <v>0</v>
      </c>
      <c r="AAE94" s="27">
        <f t="shared" si="2300"/>
        <v>0</v>
      </c>
      <c r="AAF94" s="27">
        <f t="shared" si="2301"/>
        <v>0</v>
      </c>
      <c r="AAG94" s="27">
        <f t="shared" si="2302"/>
        <v>0</v>
      </c>
      <c r="AAH94" s="27">
        <f t="shared" si="2303"/>
        <v>0</v>
      </c>
      <c r="AAI94" s="27">
        <f t="shared" si="2304"/>
        <v>0</v>
      </c>
      <c r="AAJ94" s="27">
        <f t="shared" si="2305"/>
        <v>0</v>
      </c>
      <c r="AAK94" s="27">
        <f t="shared" si="2306"/>
        <v>0</v>
      </c>
      <c r="AAL94" s="27">
        <f t="shared" si="2307"/>
        <v>0</v>
      </c>
      <c r="AAM94" s="27">
        <f t="shared" si="2308"/>
        <v>0</v>
      </c>
      <c r="AAN94" s="27">
        <f t="shared" si="2309"/>
        <v>0</v>
      </c>
      <c r="AAO94" s="27">
        <f t="shared" si="2310"/>
        <v>0</v>
      </c>
      <c r="AAP94" s="27">
        <f t="shared" si="2311"/>
        <v>0</v>
      </c>
      <c r="AAQ94" s="27">
        <f t="shared" si="2312"/>
        <v>0</v>
      </c>
      <c r="AAR94" s="27">
        <f t="shared" si="2313"/>
        <v>0</v>
      </c>
      <c r="AAS94" s="27">
        <f t="shared" si="2314"/>
        <v>0</v>
      </c>
      <c r="AAT94" s="27">
        <f t="shared" si="2315"/>
        <v>0</v>
      </c>
      <c r="AAU94" s="27">
        <f t="shared" si="2316"/>
        <v>0</v>
      </c>
      <c r="AAV94" s="27">
        <f t="shared" si="2317"/>
        <v>0</v>
      </c>
      <c r="AAW94" s="27">
        <f t="shared" si="2318"/>
        <v>0</v>
      </c>
      <c r="AAX94" s="27">
        <f t="shared" si="2319"/>
        <v>0</v>
      </c>
      <c r="AAY94" s="27">
        <f t="shared" si="2320"/>
        <v>0</v>
      </c>
      <c r="AAZ94" s="27">
        <f t="shared" si="2321"/>
        <v>0</v>
      </c>
      <c r="ABA94" s="27">
        <f t="shared" si="2322"/>
        <v>0</v>
      </c>
      <c r="ABB94" s="27">
        <f t="shared" si="2323"/>
        <v>0</v>
      </c>
      <c r="ABC94" s="27">
        <f t="shared" si="2324"/>
        <v>0</v>
      </c>
      <c r="ABD94" s="27">
        <f t="shared" si="2325"/>
        <v>0</v>
      </c>
      <c r="ABE94" s="27">
        <f t="shared" si="2326"/>
        <v>0</v>
      </c>
      <c r="ABF94" s="27">
        <f t="shared" si="2327"/>
        <v>0</v>
      </c>
      <c r="ABG94" s="27">
        <f t="shared" si="2328"/>
        <v>0</v>
      </c>
      <c r="ABH94" s="27">
        <f t="shared" si="2329"/>
        <v>0</v>
      </c>
      <c r="ABI94" s="27">
        <f t="shared" si="2330"/>
        <v>0</v>
      </c>
      <c r="ABJ94" s="27">
        <f t="shared" si="2331"/>
        <v>0</v>
      </c>
      <c r="ABK94" s="27">
        <f t="shared" si="2332"/>
        <v>0</v>
      </c>
      <c r="ABL94" s="27">
        <f t="shared" si="2333"/>
        <v>0</v>
      </c>
      <c r="ABM94" s="27">
        <f t="shared" si="2334"/>
        <v>0</v>
      </c>
      <c r="ABN94" s="27">
        <f t="shared" si="2335"/>
        <v>0</v>
      </c>
      <c r="ABO94" s="27">
        <f t="shared" si="2336"/>
        <v>0</v>
      </c>
      <c r="ABP94" s="27">
        <f t="shared" si="2337"/>
        <v>0</v>
      </c>
      <c r="ABQ94" s="27">
        <f t="shared" si="2338"/>
        <v>0</v>
      </c>
      <c r="ABR94" s="27">
        <f t="shared" si="2339"/>
        <v>0</v>
      </c>
      <c r="ABS94" s="27">
        <f t="shared" si="2340"/>
        <v>0</v>
      </c>
      <c r="ABT94" s="27">
        <f t="shared" si="2341"/>
        <v>0</v>
      </c>
      <c r="ABU94" s="27">
        <f t="shared" si="2342"/>
        <v>0</v>
      </c>
      <c r="ABV94" s="27">
        <f t="shared" si="2343"/>
        <v>0</v>
      </c>
      <c r="ABW94" s="27">
        <f t="shared" si="2344"/>
        <v>0</v>
      </c>
      <c r="ABY94" s="28">
        <f t="shared" si="2345"/>
        <v>422.9</v>
      </c>
      <c r="ABZ94" s="28">
        <f t="shared" si="2346"/>
        <v>0</v>
      </c>
      <c r="ACA94" s="28">
        <f t="shared" si="2347"/>
        <v>133.19999999999999</v>
      </c>
      <c r="ACB94" s="28">
        <f t="shared" si="2348"/>
        <v>0</v>
      </c>
      <c r="ACC94" s="28">
        <f t="shared" si="2349"/>
        <v>0</v>
      </c>
      <c r="ACD94" s="28">
        <f t="shared" si="2350"/>
        <v>489.5</v>
      </c>
      <c r="ACG94" s="27" t="str">
        <f t="shared" si="2351"/>
        <v>19.5</v>
      </c>
      <c r="ACH94" s="27" t="str">
        <f t="shared" si="2352"/>
        <v>4.3</v>
      </c>
      <c r="ACI94" s="27" t="str">
        <f t="shared" si="2353"/>
        <v>49.7</v>
      </c>
      <c r="ACJ94" s="27">
        <f t="shared" si="2354"/>
        <v>0</v>
      </c>
      <c r="ACK94" s="27" t="str">
        <f t="shared" si="2355"/>
        <v>113.2</v>
      </c>
      <c r="ACL94" s="27">
        <f t="shared" si="2356"/>
        <v>0</v>
      </c>
      <c r="ACM94" s="27">
        <f t="shared" si="2357"/>
        <v>0</v>
      </c>
      <c r="ACN94" s="27">
        <f t="shared" si="2358"/>
        <v>0</v>
      </c>
      <c r="ACO94" s="27" t="str">
        <f t="shared" si="2359"/>
        <v>14.2</v>
      </c>
      <c r="ACP94" s="27">
        <f t="shared" si="2360"/>
        <v>0</v>
      </c>
      <c r="ACQ94" s="27" t="str">
        <f t="shared" si="2361"/>
        <v>20</v>
      </c>
      <c r="ACR94" s="27" t="str">
        <f t="shared" si="2362"/>
        <v>14.9</v>
      </c>
      <c r="ACS94" s="27">
        <f t="shared" si="2363"/>
        <v>0</v>
      </c>
      <c r="ACT94" s="27">
        <f t="shared" si="2364"/>
        <v>0</v>
      </c>
      <c r="ACU94" s="27" t="str">
        <f t="shared" si="2365"/>
        <v>77.2</v>
      </c>
      <c r="ACV94" s="27">
        <f t="shared" si="2366"/>
        <v>0</v>
      </c>
      <c r="ACW94" s="27">
        <f t="shared" si="2367"/>
        <v>0</v>
      </c>
      <c r="ACX94" s="27">
        <f t="shared" si="2368"/>
        <v>0</v>
      </c>
      <c r="ACY94" s="27">
        <f t="shared" si="2369"/>
        <v>0</v>
      </c>
      <c r="ACZ94" s="27">
        <f t="shared" si="2370"/>
        <v>0</v>
      </c>
      <c r="ADA94" s="27" t="str">
        <f t="shared" si="2371"/>
        <v>80.6</v>
      </c>
      <c r="ADB94" s="27">
        <f t="shared" si="2372"/>
        <v>0</v>
      </c>
      <c r="ADC94" s="27">
        <f t="shared" si="2373"/>
        <v>0</v>
      </c>
      <c r="ADD94" s="27" t="str">
        <f t="shared" si="2374"/>
        <v>24.9</v>
      </c>
      <c r="ADE94" s="27">
        <f t="shared" si="2375"/>
        <v>0</v>
      </c>
      <c r="ADF94" s="27">
        <f t="shared" si="2376"/>
        <v>0</v>
      </c>
      <c r="ADG94" s="27" t="str">
        <f t="shared" si="2377"/>
        <v>12.5</v>
      </c>
      <c r="ADH94" s="27">
        <f t="shared" si="2378"/>
        <v>0</v>
      </c>
      <c r="ADI94" s="27">
        <f t="shared" si="2379"/>
        <v>0</v>
      </c>
      <c r="ADJ94" s="27" t="str">
        <f t="shared" si="2380"/>
        <v>67.3</v>
      </c>
      <c r="ADK94" s="27">
        <f t="shared" si="2381"/>
        <v>0</v>
      </c>
      <c r="ADL94" s="27">
        <f t="shared" si="2382"/>
        <v>0</v>
      </c>
      <c r="ADM94" s="27" t="str">
        <f t="shared" si="2383"/>
        <v>25.3</v>
      </c>
      <c r="ADN94" s="27">
        <f t="shared" si="2384"/>
        <v>0</v>
      </c>
      <c r="ADO94" s="27">
        <f t="shared" si="2385"/>
        <v>0</v>
      </c>
      <c r="ADP94" s="27" t="str">
        <f t="shared" si="2386"/>
        <v>32.5</v>
      </c>
      <c r="ADQ94" s="27">
        <f t="shared" si="2387"/>
        <v>0</v>
      </c>
      <c r="ADR94" s="27">
        <f t="shared" si="2388"/>
        <v>0</v>
      </c>
      <c r="ADS94" s="27">
        <f t="shared" si="2389"/>
        <v>0</v>
      </c>
      <c r="ADT94" s="27">
        <f t="shared" si="2390"/>
        <v>0</v>
      </c>
      <c r="ADU94" s="27">
        <f t="shared" si="2391"/>
        <v>0</v>
      </c>
      <c r="ADV94" s="27">
        <f t="shared" si="2392"/>
        <v>0</v>
      </c>
      <c r="ADW94" s="27">
        <f t="shared" si="2393"/>
        <v>0</v>
      </c>
      <c r="ADX94" s="27">
        <f t="shared" si="2394"/>
        <v>0</v>
      </c>
      <c r="ADY94" s="27">
        <f t="shared" si="2395"/>
        <v>0</v>
      </c>
      <c r="ADZ94" s="27">
        <f t="shared" si="2396"/>
        <v>0</v>
      </c>
      <c r="AEA94" s="27">
        <f t="shared" si="2397"/>
        <v>0</v>
      </c>
      <c r="AEB94" s="27">
        <f t="shared" si="2398"/>
        <v>0</v>
      </c>
      <c r="AEC94" s="27">
        <f t="shared" si="2399"/>
        <v>0</v>
      </c>
      <c r="AED94" s="27">
        <f t="shared" si="2400"/>
        <v>0</v>
      </c>
      <c r="AEE94" s="27">
        <f t="shared" si="2401"/>
        <v>0</v>
      </c>
      <c r="AEF94" s="27">
        <f t="shared" si="2402"/>
        <v>0</v>
      </c>
      <c r="AEG94" s="27">
        <f t="shared" si="2403"/>
        <v>0</v>
      </c>
      <c r="AEH94" s="27">
        <f t="shared" si="2404"/>
        <v>0</v>
      </c>
      <c r="AEI94" s="27">
        <f t="shared" si="2405"/>
        <v>0</v>
      </c>
      <c r="AEJ94" s="27">
        <f t="shared" si="2406"/>
        <v>0</v>
      </c>
      <c r="AEK94" s="27">
        <f t="shared" si="2407"/>
        <v>0</v>
      </c>
      <c r="AEL94" s="27">
        <f t="shared" si="2408"/>
        <v>0</v>
      </c>
      <c r="AEM94" s="27">
        <f t="shared" si="2409"/>
        <v>0</v>
      </c>
      <c r="AEN94" s="27">
        <f t="shared" si="2410"/>
        <v>0</v>
      </c>
      <c r="AEO94" s="27">
        <f t="shared" si="2411"/>
        <v>0</v>
      </c>
      <c r="AEP94" s="27">
        <f t="shared" si="2412"/>
        <v>0</v>
      </c>
      <c r="AEQ94" s="27">
        <f t="shared" si="2413"/>
        <v>0</v>
      </c>
      <c r="AER94" s="27">
        <f t="shared" si="2414"/>
        <v>0</v>
      </c>
      <c r="AES94" s="27">
        <f t="shared" si="2415"/>
        <v>0</v>
      </c>
      <c r="AET94" s="27">
        <f t="shared" si="2416"/>
        <v>0</v>
      </c>
      <c r="AEU94" s="27">
        <f t="shared" si="2417"/>
        <v>0</v>
      </c>
      <c r="AEV94" s="27">
        <f t="shared" si="2418"/>
        <v>0</v>
      </c>
      <c r="AEW94" s="27">
        <f t="shared" si="2419"/>
        <v>0</v>
      </c>
      <c r="AEX94" s="27">
        <f t="shared" si="2420"/>
        <v>0</v>
      </c>
      <c r="AEY94" s="27">
        <f t="shared" si="2421"/>
        <v>0</v>
      </c>
      <c r="AEZ94" s="27">
        <f t="shared" si="2422"/>
        <v>0</v>
      </c>
      <c r="AFA94" s="27">
        <f t="shared" si="2423"/>
        <v>0</v>
      </c>
      <c r="AFB94" s="27">
        <f t="shared" si="2424"/>
        <v>0</v>
      </c>
      <c r="AFC94" s="27">
        <f t="shared" si="2425"/>
        <v>0</v>
      </c>
      <c r="AFD94" s="27">
        <f t="shared" si="2426"/>
        <v>0</v>
      </c>
      <c r="AFE94" s="27">
        <f t="shared" si="2427"/>
        <v>0</v>
      </c>
      <c r="AFF94" s="27">
        <f t="shared" si="2428"/>
        <v>0</v>
      </c>
      <c r="AFG94" s="27">
        <f t="shared" si="2429"/>
        <v>0</v>
      </c>
      <c r="AFH94" s="27">
        <f t="shared" si="2430"/>
        <v>0</v>
      </c>
      <c r="AFI94" s="27">
        <f t="shared" si="2431"/>
        <v>0</v>
      </c>
      <c r="AFJ94" s="27">
        <f t="shared" si="2432"/>
        <v>0</v>
      </c>
      <c r="AFL94" s="28">
        <f t="shared" si="2677"/>
        <v>23.25</v>
      </c>
      <c r="AFM94" s="28">
        <v>23.25</v>
      </c>
      <c r="AFN94" s="27">
        <v>1</v>
      </c>
      <c r="AFO94" s="27">
        <f t="shared" si="2433"/>
        <v>1</v>
      </c>
      <c r="AFP94" s="27">
        <f t="shared" si="2434"/>
        <v>1</v>
      </c>
      <c r="AFQ94" s="27">
        <f t="shared" si="2435"/>
        <v>1</v>
      </c>
      <c r="AFR94" s="27">
        <f t="shared" si="2436"/>
        <v>0</v>
      </c>
      <c r="AFS94" s="27">
        <f t="shared" si="2437"/>
        <v>8</v>
      </c>
      <c r="AFT94" s="27">
        <f t="shared" si="2438"/>
        <v>0</v>
      </c>
      <c r="AFU94" s="27">
        <f t="shared" si="2439"/>
        <v>0</v>
      </c>
      <c r="AFV94" s="27">
        <f t="shared" si="2440"/>
        <v>0</v>
      </c>
      <c r="AFW94" s="27">
        <f t="shared" si="2441"/>
        <v>6</v>
      </c>
      <c r="AFX94" s="27">
        <f t="shared" si="2442"/>
        <v>0</v>
      </c>
      <c r="AFY94" s="27">
        <f t="shared" si="2443"/>
        <v>4</v>
      </c>
      <c r="AFZ94" s="27">
        <f t="shared" si="2444"/>
        <v>1</v>
      </c>
      <c r="AGA94" s="27">
        <f t="shared" si="2445"/>
        <v>0</v>
      </c>
      <c r="AGB94" s="27">
        <f t="shared" si="2446"/>
        <v>0</v>
      </c>
      <c r="AGC94" s="27">
        <f t="shared" si="2447"/>
        <v>1</v>
      </c>
      <c r="AGD94" s="27">
        <f t="shared" si="2448"/>
        <v>0</v>
      </c>
      <c r="AGE94" s="27">
        <f t="shared" si="2449"/>
        <v>0</v>
      </c>
      <c r="AGF94" s="27">
        <f t="shared" si="2450"/>
        <v>0</v>
      </c>
      <c r="AGG94" s="27">
        <f t="shared" si="2451"/>
        <v>0</v>
      </c>
      <c r="AGH94" s="27">
        <f t="shared" si="2452"/>
        <v>0</v>
      </c>
      <c r="AGI94" s="27">
        <f t="shared" si="2453"/>
        <v>7</v>
      </c>
      <c r="AGJ94" s="27">
        <f t="shared" si="2454"/>
        <v>0</v>
      </c>
      <c r="AGK94" s="27">
        <f t="shared" si="2455"/>
        <v>0</v>
      </c>
      <c r="AGL94" s="27">
        <f t="shared" si="2456"/>
        <v>5</v>
      </c>
      <c r="AGM94" s="27">
        <f t="shared" si="2457"/>
        <v>0</v>
      </c>
      <c r="AGN94" s="27">
        <f t="shared" si="2458"/>
        <v>0</v>
      </c>
      <c r="AGO94" s="27">
        <f t="shared" si="2459"/>
        <v>1</v>
      </c>
      <c r="AGP94" s="27">
        <f t="shared" si="2460"/>
        <v>0</v>
      </c>
      <c r="AGQ94" s="27">
        <f t="shared" si="2461"/>
        <v>0</v>
      </c>
      <c r="AGR94" s="27">
        <f t="shared" si="2462"/>
        <v>1</v>
      </c>
      <c r="AGS94" s="27">
        <f t="shared" si="2463"/>
        <v>0</v>
      </c>
      <c r="AGT94" s="27">
        <f t="shared" si="2464"/>
        <v>0</v>
      </c>
      <c r="AGU94" s="27">
        <f t="shared" si="2465"/>
        <v>1</v>
      </c>
      <c r="AGV94" s="27">
        <f t="shared" si="2466"/>
        <v>0</v>
      </c>
      <c r="AGW94" s="27">
        <f t="shared" si="2467"/>
        <v>0</v>
      </c>
      <c r="AGX94" s="27">
        <f t="shared" si="2468"/>
        <v>1</v>
      </c>
      <c r="AGY94" s="27">
        <f t="shared" si="2469"/>
        <v>0</v>
      </c>
      <c r="AGZ94" s="27">
        <f t="shared" si="2470"/>
        <v>0</v>
      </c>
      <c r="AHA94" s="27">
        <f t="shared" si="2471"/>
        <v>0</v>
      </c>
      <c r="AHB94" s="27">
        <f t="shared" si="2472"/>
        <v>0</v>
      </c>
      <c r="AHC94" s="27">
        <f t="shared" si="2473"/>
        <v>0</v>
      </c>
      <c r="AHD94" s="27">
        <f t="shared" si="2474"/>
        <v>0</v>
      </c>
      <c r="AHE94" s="27">
        <f t="shared" si="2475"/>
        <v>0</v>
      </c>
      <c r="AHF94" s="27">
        <f t="shared" si="2476"/>
        <v>0</v>
      </c>
      <c r="AHG94" s="27">
        <f t="shared" si="2477"/>
        <v>0</v>
      </c>
      <c r="AHH94" s="27">
        <f t="shared" si="2478"/>
        <v>0</v>
      </c>
      <c r="AHI94" s="27">
        <f t="shared" si="2479"/>
        <v>0</v>
      </c>
      <c r="AHJ94" s="27">
        <f t="shared" si="2480"/>
        <v>0</v>
      </c>
      <c r="AHK94" s="27">
        <f t="shared" si="2481"/>
        <v>0</v>
      </c>
      <c r="AHL94" s="27">
        <f t="shared" si="2482"/>
        <v>0</v>
      </c>
      <c r="AHM94" s="27">
        <f t="shared" si="2483"/>
        <v>0</v>
      </c>
      <c r="AHN94" s="27">
        <f t="shared" si="2484"/>
        <v>0</v>
      </c>
      <c r="AHO94" s="27">
        <f t="shared" si="2485"/>
        <v>0</v>
      </c>
      <c r="AHP94" s="27">
        <f t="shared" si="2486"/>
        <v>0</v>
      </c>
      <c r="AHQ94" s="27">
        <f t="shared" si="2487"/>
        <v>0</v>
      </c>
      <c r="AHR94" s="27">
        <f t="shared" si="2488"/>
        <v>0</v>
      </c>
      <c r="AHS94" s="27">
        <f t="shared" si="2489"/>
        <v>0</v>
      </c>
      <c r="AHT94" s="27">
        <f t="shared" si="2490"/>
        <v>0</v>
      </c>
      <c r="AHU94" s="27">
        <f t="shared" si="2491"/>
        <v>0</v>
      </c>
      <c r="AHV94" s="27">
        <f t="shared" si="2492"/>
        <v>0</v>
      </c>
      <c r="AHW94" s="27">
        <f t="shared" si="2493"/>
        <v>0</v>
      </c>
      <c r="AHX94" s="27">
        <f t="shared" si="2494"/>
        <v>0</v>
      </c>
      <c r="AHY94" s="27">
        <f t="shared" si="2495"/>
        <v>0</v>
      </c>
      <c r="AHZ94" s="27">
        <f t="shared" si="2496"/>
        <v>0</v>
      </c>
      <c r="AIA94" s="27">
        <f t="shared" si="2497"/>
        <v>0</v>
      </c>
      <c r="AIB94" s="27">
        <f t="shared" si="2498"/>
        <v>0</v>
      </c>
      <c r="AIC94" s="27">
        <f t="shared" si="2499"/>
        <v>0</v>
      </c>
      <c r="AID94" s="27">
        <f t="shared" si="2500"/>
        <v>0</v>
      </c>
      <c r="AIE94" s="27">
        <f t="shared" si="2501"/>
        <v>0</v>
      </c>
      <c r="AIF94" s="27">
        <f t="shared" si="2502"/>
        <v>0</v>
      </c>
      <c r="AIG94" s="27">
        <f t="shared" si="2503"/>
        <v>0</v>
      </c>
      <c r="AIH94" s="27">
        <f t="shared" si="2504"/>
        <v>0</v>
      </c>
      <c r="AII94" s="27">
        <f t="shared" si="2505"/>
        <v>0</v>
      </c>
      <c r="AIJ94" s="27">
        <f t="shared" si="2506"/>
        <v>0</v>
      </c>
      <c r="AIK94" s="27">
        <f t="shared" si="2507"/>
        <v>0</v>
      </c>
      <c r="AIL94" s="27">
        <f t="shared" si="2508"/>
        <v>0</v>
      </c>
      <c r="AIM94" s="27">
        <f t="shared" si="2509"/>
        <v>0</v>
      </c>
      <c r="AIN94" s="27">
        <f t="shared" si="2510"/>
        <v>0</v>
      </c>
      <c r="AIO94" s="27">
        <f t="shared" si="2511"/>
        <v>0</v>
      </c>
      <c r="AIP94" s="27">
        <f t="shared" si="2512"/>
        <v>0</v>
      </c>
      <c r="AIQ94" s="27">
        <f t="shared" si="2513"/>
        <v>0</v>
      </c>
      <c r="AIR94" s="27">
        <f t="shared" si="2514"/>
        <v>0</v>
      </c>
      <c r="AIT94" s="27">
        <v>1</v>
      </c>
      <c r="AIU94" s="27">
        <v>1</v>
      </c>
      <c r="AIV94" s="27">
        <v>1</v>
      </c>
      <c r="AIW94" s="27">
        <f t="shared" si="2515"/>
        <v>0</v>
      </c>
      <c r="AIX94" s="27">
        <f t="shared" si="2516"/>
        <v>4</v>
      </c>
      <c r="AIY94" s="27">
        <f t="shared" si="2517"/>
        <v>0</v>
      </c>
      <c r="AIZ94" s="27">
        <f t="shared" si="2518"/>
        <v>0</v>
      </c>
      <c r="AJA94" s="27">
        <f t="shared" si="2519"/>
        <v>0</v>
      </c>
      <c r="AJB94" s="27">
        <f t="shared" si="2520"/>
        <v>0.5</v>
      </c>
      <c r="AJC94" s="27">
        <f t="shared" si="2521"/>
        <v>0</v>
      </c>
      <c r="AJD94" s="27">
        <f t="shared" si="2522"/>
        <v>4</v>
      </c>
      <c r="AJE94" s="27">
        <f t="shared" si="2523"/>
        <v>8</v>
      </c>
      <c r="AJF94" s="27">
        <f t="shared" si="2524"/>
        <v>0</v>
      </c>
      <c r="AJG94" s="27">
        <f t="shared" si="2525"/>
        <v>0</v>
      </c>
      <c r="AJH94" s="27">
        <f t="shared" si="2526"/>
        <v>0.25</v>
      </c>
      <c r="AJI94" s="27">
        <f t="shared" si="2527"/>
        <v>0</v>
      </c>
      <c r="AJJ94" s="27">
        <f t="shared" si="2528"/>
        <v>0</v>
      </c>
      <c r="AJK94" s="27">
        <f t="shared" si="2529"/>
        <v>0</v>
      </c>
      <c r="AJL94" s="27">
        <f t="shared" si="2530"/>
        <v>0</v>
      </c>
      <c r="AJM94" s="27">
        <f t="shared" si="2531"/>
        <v>0</v>
      </c>
      <c r="AJN94" s="27">
        <f t="shared" si="2532"/>
        <v>0.25</v>
      </c>
      <c r="AJO94" s="27">
        <f t="shared" si="2533"/>
        <v>0</v>
      </c>
      <c r="AJP94" s="27">
        <f t="shared" si="2534"/>
        <v>0</v>
      </c>
      <c r="AJQ94" s="27">
        <f t="shared" si="2535"/>
        <v>0.5</v>
      </c>
      <c r="AJR94" s="27">
        <f t="shared" si="2536"/>
        <v>0</v>
      </c>
      <c r="AJS94" s="27">
        <f t="shared" si="2537"/>
        <v>0</v>
      </c>
      <c r="AJT94" s="27">
        <f t="shared" si="2538"/>
        <v>2</v>
      </c>
      <c r="AJU94" s="27">
        <f t="shared" si="2539"/>
        <v>0</v>
      </c>
      <c r="AJV94" s="27">
        <f t="shared" si="2540"/>
        <v>0</v>
      </c>
      <c r="AJW94" s="27">
        <f t="shared" si="2541"/>
        <v>0.25</v>
      </c>
      <c r="AJX94" s="27">
        <f t="shared" si="2542"/>
        <v>0</v>
      </c>
      <c r="AJY94" s="27">
        <f t="shared" si="2543"/>
        <v>0</v>
      </c>
      <c r="AJZ94" s="27">
        <f t="shared" si="2544"/>
        <v>0.25</v>
      </c>
      <c r="AKA94" s="27">
        <f t="shared" si="2545"/>
        <v>0</v>
      </c>
      <c r="AKB94" s="27">
        <f t="shared" si="2546"/>
        <v>0</v>
      </c>
      <c r="AKC94" s="27">
        <f t="shared" si="2547"/>
        <v>0.25</v>
      </c>
      <c r="AKD94" s="27">
        <f t="shared" si="2548"/>
        <v>0</v>
      </c>
      <c r="AKE94" s="27">
        <f t="shared" si="2549"/>
        <v>0</v>
      </c>
      <c r="AKF94" s="27">
        <f t="shared" si="2550"/>
        <v>0</v>
      </c>
      <c r="AKG94" s="27">
        <f t="shared" si="2551"/>
        <v>0</v>
      </c>
      <c r="AKH94" s="27">
        <f t="shared" si="2552"/>
        <v>0</v>
      </c>
      <c r="AKI94" s="27">
        <f t="shared" si="2553"/>
        <v>0</v>
      </c>
      <c r="AKJ94" s="27">
        <f t="shared" si="2554"/>
        <v>0</v>
      </c>
      <c r="AKK94" s="27">
        <f t="shared" si="2555"/>
        <v>0</v>
      </c>
      <c r="AKL94" s="27">
        <f t="shared" si="2556"/>
        <v>0</v>
      </c>
      <c r="AKM94" s="27">
        <f t="shared" si="2557"/>
        <v>0</v>
      </c>
      <c r="AKN94" s="27">
        <f t="shared" si="2558"/>
        <v>0</v>
      </c>
      <c r="AKO94" s="27">
        <f t="shared" si="2559"/>
        <v>0</v>
      </c>
      <c r="AKP94" s="27">
        <f t="shared" si="2560"/>
        <v>0</v>
      </c>
      <c r="AKQ94" s="27">
        <f t="shared" si="2561"/>
        <v>0</v>
      </c>
      <c r="AKR94" s="27">
        <f t="shared" si="2562"/>
        <v>0</v>
      </c>
      <c r="AKS94" s="27">
        <f t="shared" si="2563"/>
        <v>0</v>
      </c>
      <c r="AKT94" s="27">
        <f t="shared" si="2564"/>
        <v>0</v>
      </c>
      <c r="AKU94" s="27">
        <f t="shared" si="2565"/>
        <v>0</v>
      </c>
      <c r="AKV94" s="27">
        <f t="shared" si="2566"/>
        <v>0</v>
      </c>
      <c r="AKW94" s="27">
        <f t="shared" si="2567"/>
        <v>0</v>
      </c>
      <c r="AKX94" s="27">
        <f t="shared" si="2568"/>
        <v>0</v>
      </c>
      <c r="AKY94" s="27">
        <f t="shared" si="2569"/>
        <v>0</v>
      </c>
      <c r="AKZ94" s="27">
        <f t="shared" si="2570"/>
        <v>0</v>
      </c>
      <c r="ALA94" s="27">
        <f t="shared" si="2571"/>
        <v>0</v>
      </c>
      <c r="ALB94" s="27">
        <f t="shared" si="2572"/>
        <v>0</v>
      </c>
      <c r="ALC94" s="27">
        <f t="shared" si="2573"/>
        <v>0</v>
      </c>
      <c r="ALD94" s="27">
        <f t="shared" si="2574"/>
        <v>0</v>
      </c>
      <c r="ALE94" s="27">
        <f t="shared" si="2575"/>
        <v>0</v>
      </c>
      <c r="ALF94" s="27">
        <f t="shared" si="2576"/>
        <v>0</v>
      </c>
      <c r="ALG94" s="27">
        <f t="shared" si="2577"/>
        <v>0</v>
      </c>
      <c r="ALH94" s="27">
        <f t="shared" si="2578"/>
        <v>0</v>
      </c>
      <c r="ALI94" s="27">
        <f t="shared" si="2579"/>
        <v>0</v>
      </c>
      <c r="ALJ94" s="27">
        <f t="shared" si="2580"/>
        <v>0</v>
      </c>
      <c r="ALK94" s="27">
        <f t="shared" si="2581"/>
        <v>0</v>
      </c>
      <c r="ALL94" s="27">
        <f t="shared" si="2582"/>
        <v>0</v>
      </c>
      <c r="ALM94" s="27">
        <f t="shared" si="2583"/>
        <v>0</v>
      </c>
      <c r="ALN94" s="27">
        <f t="shared" si="2584"/>
        <v>0</v>
      </c>
      <c r="ALO94" s="27">
        <f t="shared" si="2585"/>
        <v>0</v>
      </c>
      <c r="ALP94" s="27">
        <f t="shared" si="2586"/>
        <v>0</v>
      </c>
      <c r="ALQ94" s="27">
        <f t="shared" si="2587"/>
        <v>0</v>
      </c>
      <c r="ALR94" s="27">
        <f t="shared" si="2588"/>
        <v>0</v>
      </c>
      <c r="ALS94" s="27">
        <f t="shared" si="2589"/>
        <v>0</v>
      </c>
      <c r="ALT94" s="27">
        <f t="shared" si="2590"/>
        <v>0</v>
      </c>
      <c r="ALU94" s="27">
        <f t="shared" si="2591"/>
        <v>0</v>
      </c>
      <c r="ALV94" s="27">
        <f t="shared" si="2592"/>
        <v>0</v>
      </c>
      <c r="ALW94" s="27">
        <f t="shared" si="2593"/>
        <v>0</v>
      </c>
      <c r="ALY94" s="27" t="s">
        <v>5</v>
      </c>
      <c r="ALZ94" s="27">
        <v>2</v>
      </c>
      <c r="AMA94" s="27">
        <v>2</v>
      </c>
      <c r="AMB94" s="27">
        <v>1</v>
      </c>
      <c r="AMC94" s="27">
        <v>2</v>
      </c>
      <c r="AMD94" s="27">
        <v>8</v>
      </c>
      <c r="AME94" s="27">
        <v>8</v>
      </c>
      <c r="AMF94" s="27">
        <v>4</v>
      </c>
      <c r="AMG94" s="27">
        <v>8</v>
      </c>
      <c r="AMH94" s="27">
        <v>8</v>
      </c>
      <c r="AMK94" s="28">
        <v>1676</v>
      </c>
      <c r="AML94" s="28">
        <f t="shared" si="2594"/>
        <v>1676</v>
      </c>
      <c r="AMN94" s="28">
        <v>1644</v>
      </c>
      <c r="AMO94" s="27" t="str">
        <f t="shared" si="2595"/>
        <v>1629</v>
      </c>
      <c r="AMP94" s="27" t="str">
        <f t="shared" si="2596"/>
        <v>1613</v>
      </c>
      <c r="AMQ94" s="27" t="str">
        <f t="shared" si="2597"/>
        <v>1630</v>
      </c>
      <c r="AMR94" s="27" t="str">
        <f t="shared" si="2598"/>
        <v>1630</v>
      </c>
      <c r="AMS94" s="27" t="str">
        <f t="shared" si="2599"/>
        <v>1666</v>
      </c>
      <c r="AMT94" s="27" t="str">
        <f t="shared" si="2600"/>
        <v>1666</v>
      </c>
      <c r="AMU94" s="27" t="str">
        <f t="shared" si="2601"/>
        <v>1666</v>
      </c>
      <c r="AMV94" s="27" t="str">
        <f t="shared" si="2602"/>
        <v>1666</v>
      </c>
      <c r="AMW94" s="27" t="str">
        <f t="shared" si="2603"/>
        <v>1657</v>
      </c>
      <c r="AMX94" s="27" t="str">
        <f t="shared" si="2604"/>
        <v>1657</v>
      </c>
      <c r="AMY94" s="27" t="str">
        <f t="shared" si="2605"/>
        <v>1647</v>
      </c>
      <c r="AMZ94" s="27" t="str">
        <f t="shared" si="2606"/>
        <v>1640</v>
      </c>
      <c r="ANA94" s="27" t="str">
        <f t="shared" si="2607"/>
        <v>1640</v>
      </c>
      <c r="ANB94" s="27" t="str">
        <f t="shared" si="2608"/>
        <v>1640</v>
      </c>
      <c r="ANC94" s="27" t="str">
        <f t="shared" si="2609"/>
        <v>1662</v>
      </c>
      <c r="AND94" s="27" t="str">
        <f t="shared" si="2610"/>
        <v>1662</v>
      </c>
      <c r="ANE94" s="27" t="str">
        <f t="shared" si="2611"/>
        <v>1662</v>
      </c>
      <c r="ANF94" s="27" t="str">
        <f t="shared" si="2612"/>
        <v>1662</v>
      </c>
      <c r="ANG94" s="27" t="str">
        <f t="shared" si="2613"/>
        <v>1662</v>
      </c>
      <c r="ANH94" s="27" t="str">
        <f t="shared" si="2614"/>
        <v>1662</v>
      </c>
      <c r="ANI94" s="27" t="str">
        <f t="shared" si="2615"/>
        <v>1683</v>
      </c>
      <c r="ANJ94" s="27" t="str">
        <f t="shared" si="2616"/>
        <v>1683</v>
      </c>
      <c r="ANK94" s="27" t="str">
        <f t="shared" si="2617"/>
        <v>1683</v>
      </c>
      <c r="ANL94" s="27" t="str">
        <f t="shared" si="2618"/>
        <v>1674</v>
      </c>
      <c r="ANM94" s="27" t="str">
        <f t="shared" si="2619"/>
        <v>1674</v>
      </c>
      <c r="ANN94" s="27" t="str">
        <f t="shared" si="2620"/>
        <v>1674</v>
      </c>
      <c r="ANO94" s="27" t="str">
        <f t="shared" si="2621"/>
        <v>1670</v>
      </c>
      <c r="ANP94" s="27" t="str">
        <f t="shared" si="2622"/>
        <v>1670</v>
      </c>
      <c r="ANQ94" s="27" t="str">
        <f t="shared" si="2623"/>
        <v>1670</v>
      </c>
      <c r="ANR94" s="27" t="str">
        <f t="shared" si="2624"/>
        <v>1692</v>
      </c>
      <c r="ANS94" s="27" t="str">
        <f t="shared" si="2625"/>
        <v>1692</v>
      </c>
      <c r="ANT94" s="27" t="str">
        <f t="shared" si="2626"/>
        <v>1692</v>
      </c>
      <c r="ANU94" s="27" t="str">
        <f t="shared" si="2627"/>
        <v>1683</v>
      </c>
      <c r="ANV94" s="27" t="str">
        <f t="shared" si="2628"/>
        <v>1683</v>
      </c>
      <c r="ANW94" s="27" t="str">
        <f t="shared" si="2629"/>
        <v>1683</v>
      </c>
      <c r="ANX94" s="27" t="str">
        <f t="shared" si="2630"/>
        <v>1676</v>
      </c>
      <c r="ANY94" s="27" t="str">
        <f t="shared" si="2631"/>
        <v>1676</v>
      </c>
      <c r="ANZ94" s="27" t="str">
        <f t="shared" si="2632"/>
        <v>1676</v>
      </c>
      <c r="AOA94" s="27" t="str">
        <f t="shared" si="2633"/>
        <v>1676</v>
      </c>
      <c r="AOB94" s="27" t="str">
        <f t="shared" si="2634"/>
        <v>1676</v>
      </c>
      <c r="AOC94" s="27" t="str">
        <f t="shared" si="2635"/>
        <v>1676</v>
      </c>
      <c r="AOD94" s="27" t="str">
        <f t="shared" si="2636"/>
        <v>1676</v>
      </c>
      <c r="AOE94" s="27" t="str">
        <f t="shared" si="2637"/>
        <v>1676</v>
      </c>
      <c r="AOF94" s="27" t="str">
        <f t="shared" si="2638"/>
        <v>1676</v>
      </c>
      <c r="AOG94" s="27" t="str">
        <f t="shared" si="2639"/>
        <v>1676</v>
      </c>
      <c r="AOH94" s="27" t="str">
        <f t="shared" si="2640"/>
        <v>1676</v>
      </c>
      <c r="AOI94" s="27" t="str">
        <f t="shared" si="2641"/>
        <v>1676</v>
      </c>
      <c r="AOJ94" s="27" t="str">
        <f t="shared" si="2642"/>
        <v>1676</v>
      </c>
      <c r="AOK94" s="27" t="str">
        <f t="shared" si="2643"/>
        <v>1676</v>
      </c>
      <c r="AOL94" s="27" t="str">
        <f t="shared" si="2644"/>
        <v>1676</v>
      </c>
      <c r="AOM94" s="27" t="str">
        <f t="shared" si="2645"/>
        <v>1676</v>
      </c>
      <c r="AON94" s="27" t="str">
        <f t="shared" si="2646"/>
        <v>1676</v>
      </c>
      <c r="AOO94" s="27" t="str">
        <f t="shared" si="2647"/>
        <v>1676</v>
      </c>
      <c r="AOP94" s="27" t="str">
        <f t="shared" si="2648"/>
        <v>1676</v>
      </c>
      <c r="AOQ94" s="27" t="str">
        <f t="shared" si="2649"/>
        <v>1676</v>
      </c>
      <c r="AOR94" s="27" t="str">
        <f t="shared" si="2650"/>
        <v>1676</v>
      </c>
      <c r="AOS94" s="27" t="str">
        <f t="shared" si="2651"/>
        <v>1676</v>
      </c>
      <c r="AOT94" s="27" t="str">
        <f t="shared" si="2652"/>
        <v>1676</v>
      </c>
      <c r="AOU94" s="27" t="str">
        <f t="shared" si="2653"/>
        <v>1676</v>
      </c>
      <c r="AOV94" s="27" t="str">
        <f t="shared" si="2654"/>
        <v>1676</v>
      </c>
      <c r="AOW94" s="27" t="str">
        <f t="shared" si="2655"/>
        <v>1676</v>
      </c>
      <c r="AOX94" s="27" t="str">
        <f t="shared" si="2656"/>
        <v>1676</v>
      </c>
      <c r="AOY94" s="27" t="str">
        <f t="shared" si="2657"/>
        <v>1676</v>
      </c>
      <c r="AOZ94" s="27" t="str">
        <f t="shared" si="2658"/>
        <v>1676</v>
      </c>
      <c r="APA94" s="27" t="str">
        <f t="shared" si="2659"/>
        <v>1676</v>
      </c>
      <c r="APB94" s="27" t="str">
        <f t="shared" si="2660"/>
        <v>1676</v>
      </c>
      <c r="APC94" s="27" t="str">
        <f t="shared" si="2661"/>
        <v>1676</v>
      </c>
      <c r="APD94" s="27" t="str">
        <f t="shared" si="2662"/>
        <v>1676</v>
      </c>
      <c r="APE94" s="27" t="str">
        <f t="shared" si="2663"/>
        <v>1676</v>
      </c>
      <c r="APF94" s="27" t="str">
        <f t="shared" si="2664"/>
        <v>1676</v>
      </c>
      <c r="APG94" s="27" t="str">
        <f t="shared" si="2665"/>
        <v>1676</v>
      </c>
      <c r="APH94" s="27" t="str">
        <f t="shared" si="2666"/>
        <v>1676</v>
      </c>
      <c r="API94" s="27" t="str">
        <f t="shared" si="2667"/>
        <v>1676</v>
      </c>
      <c r="APJ94" s="27" t="str">
        <f t="shared" si="2668"/>
        <v>1676</v>
      </c>
      <c r="APK94" s="27" t="str">
        <f t="shared" si="2669"/>
        <v>1676</v>
      </c>
      <c r="APL94" s="27" t="str">
        <f t="shared" si="2670"/>
        <v>1676</v>
      </c>
      <c r="APM94" s="27" t="str">
        <f t="shared" si="2671"/>
        <v>1676</v>
      </c>
      <c r="APN94" s="27" t="str">
        <f t="shared" si="2672"/>
        <v>1676</v>
      </c>
      <c r="APO94" s="27" t="str">
        <f t="shared" si="2673"/>
        <v>1676</v>
      </c>
      <c r="APP94" s="27" t="str">
        <f t="shared" si="2674"/>
        <v>1676</v>
      </c>
      <c r="APQ94" s="27" t="str">
        <f t="shared" si="2675"/>
        <v>1676</v>
      </c>
      <c r="APR94" s="27" t="str">
        <f t="shared" si="2676"/>
        <v>1676</v>
      </c>
    </row>
    <row r="95" spans="1:1022 1025:1110" x14ac:dyDescent="0.35">
      <c r="A95" s="27">
        <v>68</v>
      </c>
      <c r="B95" s="87" t="s">
        <v>84</v>
      </c>
      <c r="C95" s="91">
        <f>VLOOKUP(A95, Rankings!$A$2:$AN$129, 40, FALSE)</f>
        <v>93</v>
      </c>
      <c r="D95" s="21" t="s">
        <v>383</v>
      </c>
      <c r="I95" s="29">
        <f t="shared" si="1785"/>
        <v>12.5</v>
      </c>
      <c r="L95" s="27" t="s">
        <v>2394</v>
      </c>
      <c r="M95" s="27" t="s">
        <v>2531</v>
      </c>
      <c r="N95" s="27" t="s">
        <v>2719</v>
      </c>
      <c r="O95" s="27" t="s">
        <v>24</v>
      </c>
      <c r="P95" s="27" t="s">
        <v>24</v>
      </c>
      <c r="Q95" s="27" t="s">
        <v>3167</v>
      </c>
      <c r="R95" s="27" t="s">
        <v>24</v>
      </c>
      <c r="S95" s="27" t="s">
        <v>3652</v>
      </c>
      <c r="T95" s="27" t="s">
        <v>3754</v>
      </c>
      <c r="U95" s="27" t="s">
        <v>24</v>
      </c>
      <c r="V95" s="27" t="s">
        <v>24</v>
      </c>
      <c r="W95" s="27" t="s">
        <v>4163</v>
      </c>
      <c r="X95" s="27" t="s">
        <v>24</v>
      </c>
      <c r="Y95" s="27" t="s">
        <v>24</v>
      </c>
      <c r="Z95" s="27" t="s">
        <v>4558</v>
      </c>
      <c r="AA95" s="27" t="s">
        <v>24</v>
      </c>
      <c r="AB95" s="27" t="s">
        <v>24</v>
      </c>
      <c r="AC95" s="27" t="s">
        <v>24</v>
      </c>
      <c r="AD95" s="27" t="s">
        <v>24</v>
      </c>
      <c r="AE95" s="27" t="s">
        <v>24</v>
      </c>
      <c r="AF95" s="27" t="s">
        <v>5126</v>
      </c>
      <c r="AG95" s="27" t="s">
        <v>24</v>
      </c>
      <c r="AH95" s="27" t="s">
        <v>24</v>
      </c>
      <c r="AI95" s="27" t="s">
        <v>24</v>
      </c>
      <c r="AJ95" s="27" t="s">
        <v>24</v>
      </c>
      <c r="AK95" s="27" t="s">
        <v>24</v>
      </c>
      <c r="AL95" s="27" t="s">
        <v>5736</v>
      </c>
      <c r="AM95" s="27" t="s">
        <v>24</v>
      </c>
      <c r="AN95" s="27" t="s">
        <v>24</v>
      </c>
      <c r="AO95" s="27" t="s">
        <v>6048</v>
      </c>
      <c r="AP95" s="27" t="s">
        <v>24</v>
      </c>
      <c r="AQ95" s="27" t="s">
        <v>24</v>
      </c>
      <c r="AR95" s="27" t="s">
        <v>6390</v>
      </c>
      <c r="AS95" s="27" t="s">
        <v>24</v>
      </c>
      <c r="AT95" s="27" t="s">
        <v>24</v>
      </c>
      <c r="AU95" s="27" t="s">
        <v>6706</v>
      </c>
      <c r="AV95" s="27" t="s">
        <v>24</v>
      </c>
      <c r="AW95" s="27" t="s">
        <v>24</v>
      </c>
      <c r="AX95" s="27" t="s">
        <v>24</v>
      </c>
      <c r="AY95" s="27" t="s">
        <v>24</v>
      </c>
      <c r="AZ95" s="27" t="s">
        <v>24</v>
      </c>
      <c r="BA95" s="27" t="s">
        <v>24</v>
      </c>
      <c r="BB95" s="27" t="s">
        <v>24</v>
      </c>
      <c r="BC95" s="27" t="s">
        <v>24</v>
      </c>
      <c r="BD95" s="27" t="s">
        <v>24</v>
      </c>
      <c r="BE95" s="27" t="s">
        <v>24</v>
      </c>
      <c r="BF95" s="27" t="s">
        <v>24</v>
      </c>
      <c r="BG95" s="27" t="s">
        <v>24</v>
      </c>
      <c r="BH95" s="27" t="s">
        <v>24</v>
      </c>
      <c r="BI95" s="27" t="s">
        <v>24</v>
      </c>
      <c r="BJ95" s="27" t="s">
        <v>24</v>
      </c>
      <c r="BK95" s="27" t="s">
        <v>24</v>
      </c>
      <c r="BL95" s="27" t="s">
        <v>24</v>
      </c>
      <c r="BM95" s="27" t="s">
        <v>24</v>
      </c>
      <c r="BN95" s="27" t="s">
        <v>24</v>
      </c>
      <c r="BO95" s="27" t="s">
        <v>24</v>
      </c>
      <c r="BP95" s="27" t="s">
        <v>24</v>
      </c>
      <c r="BQ95" s="27" t="s">
        <v>24</v>
      </c>
      <c r="BR95" s="27" t="s">
        <v>24</v>
      </c>
      <c r="BS95" s="27" t="s">
        <v>24</v>
      </c>
      <c r="BT95" s="27" t="s">
        <v>24</v>
      </c>
      <c r="BU95" s="27" t="s">
        <v>24</v>
      </c>
      <c r="BV95" s="27" t="s">
        <v>24</v>
      </c>
      <c r="BW95" s="27" t="s">
        <v>24</v>
      </c>
      <c r="BX95" s="27" t="s">
        <v>24</v>
      </c>
      <c r="BY95" s="27" t="s">
        <v>24</v>
      </c>
      <c r="BZ95" s="27" t="s">
        <v>24</v>
      </c>
      <c r="CA95" s="27" t="s">
        <v>24</v>
      </c>
      <c r="CB95" s="27" t="s">
        <v>24</v>
      </c>
      <c r="CC95" s="27" t="s">
        <v>24</v>
      </c>
      <c r="CD95" s="27" t="s">
        <v>24</v>
      </c>
      <c r="CE95" s="27" t="s">
        <v>24</v>
      </c>
      <c r="CF95" s="27" t="s">
        <v>24</v>
      </c>
      <c r="CG95" s="27" t="s">
        <v>24</v>
      </c>
      <c r="CH95" s="27" t="s">
        <v>24</v>
      </c>
      <c r="CI95" s="27" t="s">
        <v>24</v>
      </c>
      <c r="CJ95" s="27" t="s">
        <v>24</v>
      </c>
      <c r="CK95" s="27" t="s">
        <v>24</v>
      </c>
      <c r="CL95" s="27" t="s">
        <v>24</v>
      </c>
      <c r="CM95" s="27" t="s">
        <v>24</v>
      </c>
      <c r="CN95" s="27" t="s">
        <v>24</v>
      </c>
      <c r="CO95" s="27" t="s">
        <v>24</v>
      </c>
      <c r="CQ95" s="28">
        <f t="shared" si="1786"/>
        <v>3</v>
      </c>
      <c r="CR95" s="28">
        <f t="shared" si="1787"/>
        <v>3</v>
      </c>
      <c r="CS95" s="28">
        <f t="shared" si="1788"/>
        <v>2</v>
      </c>
      <c r="CT95" s="28">
        <f t="shared" si="1789"/>
        <v>4</v>
      </c>
      <c r="CU95" s="28">
        <f t="shared" si="1790"/>
        <v>2</v>
      </c>
      <c r="CV95" s="28">
        <f t="shared" si="1791"/>
        <v>3</v>
      </c>
      <c r="CW95" s="28">
        <f t="shared" si="1792"/>
        <v>2</v>
      </c>
      <c r="CX95" s="28">
        <f t="shared" si="1793"/>
        <v>2</v>
      </c>
      <c r="CY95" s="28">
        <f t="shared" si="1794"/>
        <v>0</v>
      </c>
      <c r="CZ95" s="28">
        <f t="shared" si="1795"/>
        <v>0</v>
      </c>
      <c r="DA95" s="28">
        <f t="shared" si="1796"/>
        <v>0</v>
      </c>
      <c r="DB95" s="28">
        <f t="shared" si="1797"/>
        <v>0</v>
      </c>
      <c r="DC95" s="28">
        <f t="shared" si="1798"/>
        <v>0</v>
      </c>
      <c r="DD95" s="28">
        <f t="shared" si="1799"/>
        <v>1</v>
      </c>
      <c r="DE95" s="28">
        <f t="shared" si="1800"/>
        <v>0</v>
      </c>
      <c r="DF95" s="28">
        <f t="shared" si="1801"/>
        <v>0</v>
      </c>
      <c r="DG95" s="28">
        <f t="shared" si="1802"/>
        <v>0</v>
      </c>
      <c r="DH95" s="28">
        <f t="shared" si="1803"/>
        <v>0</v>
      </c>
      <c r="DI95" s="28">
        <f t="shared" si="1804"/>
        <v>0</v>
      </c>
      <c r="DJ95" s="28">
        <f t="shared" si="1805"/>
        <v>0</v>
      </c>
      <c r="DK95" s="28">
        <f t="shared" si="1806"/>
        <v>0</v>
      </c>
      <c r="DL95" s="28">
        <f t="shared" si="1807"/>
        <v>0</v>
      </c>
      <c r="DM95" s="28">
        <f t="shared" si="1808"/>
        <v>0</v>
      </c>
      <c r="DN95" s="28">
        <f t="shared" si="1809"/>
        <v>0</v>
      </c>
      <c r="DO95" s="28">
        <f t="shared" si="1810"/>
        <v>0</v>
      </c>
      <c r="DP95" s="28">
        <f t="shared" si="1811"/>
        <v>1</v>
      </c>
      <c r="DR95">
        <f t="shared" si="1812"/>
        <v>2</v>
      </c>
      <c r="DS95">
        <f t="shared" si="1813"/>
        <v>2</v>
      </c>
      <c r="DT95">
        <f t="shared" si="1814"/>
        <v>3</v>
      </c>
      <c r="DU95">
        <f t="shared" si="1815"/>
        <v>0</v>
      </c>
      <c r="DV95">
        <f t="shared" si="1816"/>
        <v>0</v>
      </c>
      <c r="DW95">
        <f t="shared" si="1817"/>
        <v>4</v>
      </c>
      <c r="DX95">
        <f t="shared" si="1818"/>
        <v>0</v>
      </c>
      <c r="DY95">
        <f t="shared" si="1819"/>
        <v>10</v>
      </c>
      <c r="DZ95">
        <f t="shared" si="1820"/>
        <v>1</v>
      </c>
      <c r="EA95">
        <f t="shared" si="1821"/>
        <v>0</v>
      </c>
      <c r="EB95">
        <f t="shared" si="1822"/>
        <v>0</v>
      </c>
      <c r="EC95">
        <f t="shared" si="1823"/>
        <v>1</v>
      </c>
      <c r="ED95">
        <f t="shared" si="1824"/>
        <v>0</v>
      </c>
      <c r="EE95">
        <f t="shared" si="1825"/>
        <v>0</v>
      </c>
      <c r="EF95">
        <f t="shared" si="1826"/>
        <v>2</v>
      </c>
      <c r="EG95">
        <f t="shared" si="1827"/>
        <v>0</v>
      </c>
      <c r="EH95">
        <f t="shared" si="1828"/>
        <v>0</v>
      </c>
      <c r="EI95">
        <f t="shared" si="1829"/>
        <v>0</v>
      </c>
      <c r="EJ95">
        <f t="shared" si="1830"/>
        <v>0</v>
      </c>
      <c r="EK95">
        <f t="shared" si="1831"/>
        <v>0</v>
      </c>
      <c r="EL95">
        <f t="shared" si="1832"/>
        <v>4</v>
      </c>
      <c r="EM95">
        <f t="shared" si="1833"/>
        <v>0</v>
      </c>
      <c r="EN95">
        <f t="shared" si="1834"/>
        <v>0</v>
      </c>
      <c r="EO95">
        <f t="shared" si="1835"/>
        <v>0</v>
      </c>
      <c r="EP95">
        <f t="shared" si="1836"/>
        <v>0</v>
      </c>
      <c r="EQ95">
        <f t="shared" si="1837"/>
        <v>0</v>
      </c>
      <c r="ER95">
        <f t="shared" si="1838"/>
        <v>4</v>
      </c>
      <c r="ES95">
        <f t="shared" si="1839"/>
        <v>0</v>
      </c>
      <c r="ET95">
        <f t="shared" si="1840"/>
        <v>0</v>
      </c>
      <c r="EU95">
        <f t="shared" si="1841"/>
        <v>4</v>
      </c>
      <c r="EV95">
        <f t="shared" si="1842"/>
        <v>0</v>
      </c>
      <c r="EW95">
        <f t="shared" si="1843"/>
        <v>0</v>
      </c>
      <c r="EX95">
        <f t="shared" si="1844"/>
        <v>3</v>
      </c>
      <c r="EY95">
        <f t="shared" si="1845"/>
        <v>0</v>
      </c>
      <c r="EZ95">
        <f t="shared" si="1846"/>
        <v>0</v>
      </c>
      <c r="FA95">
        <f t="shared" si="1847"/>
        <v>1</v>
      </c>
      <c r="FB95">
        <f t="shared" si="1848"/>
        <v>0</v>
      </c>
      <c r="FC95">
        <f t="shared" si="1849"/>
        <v>0</v>
      </c>
      <c r="FD95">
        <f t="shared" si="1850"/>
        <v>0</v>
      </c>
      <c r="FE95">
        <f t="shared" si="1851"/>
        <v>0</v>
      </c>
      <c r="FF95">
        <f t="shared" si="1852"/>
        <v>0</v>
      </c>
      <c r="FG95">
        <f t="shared" si="1853"/>
        <v>0</v>
      </c>
      <c r="FH95">
        <f t="shared" si="1854"/>
        <v>0</v>
      </c>
      <c r="FI95">
        <f t="shared" si="1855"/>
        <v>0</v>
      </c>
      <c r="FJ95">
        <f t="shared" si="1856"/>
        <v>0</v>
      </c>
      <c r="FK95">
        <f t="shared" si="1857"/>
        <v>0</v>
      </c>
      <c r="FL95">
        <f t="shared" si="1858"/>
        <v>0</v>
      </c>
      <c r="FM95">
        <f t="shared" si="1859"/>
        <v>0</v>
      </c>
      <c r="FN95">
        <f t="shared" si="1860"/>
        <v>0</v>
      </c>
      <c r="FO95">
        <f t="shared" si="1861"/>
        <v>0</v>
      </c>
      <c r="FP95">
        <f t="shared" si="1862"/>
        <v>0</v>
      </c>
      <c r="FQ95">
        <f t="shared" si="1863"/>
        <v>0</v>
      </c>
      <c r="FR95">
        <f t="shared" si="1864"/>
        <v>0</v>
      </c>
      <c r="FS95">
        <f t="shared" si="1865"/>
        <v>0</v>
      </c>
      <c r="FT95">
        <f t="shared" si="1866"/>
        <v>0</v>
      </c>
      <c r="FU95">
        <f t="shared" si="1867"/>
        <v>0</v>
      </c>
      <c r="FV95">
        <f t="shared" si="1868"/>
        <v>0</v>
      </c>
      <c r="FW95">
        <f t="shared" si="1869"/>
        <v>0</v>
      </c>
      <c r="FX95">
        <f t="shared" si="1870"/>
        <v>0</v>
      </c>
      <c r="FY95">
        <f t="shared" si="1871"/>
        <v>0</v>
      </c>
      <c r="FZ95">
        <f t="shared" si="1872"/>
        <v>0</v>
      </c>
      <c r="GA95">
        <f t="shared" si="1873"/>
        <v>0</v>
      </c>
      <c r="GB95">
        <f t="shared" si="1874"/>
        <v>0</v>
      </c>
      <c r="GC95">
        <f t="shared" si="1875"/>
        <v>0</v>
      </c>
      <c r="GD95">
        <f t="shared" si="1876"/>
        <v>0</v>
      </c>
      <c r="GE95">
        <f t="shared" si="1877"/>
        <v>0</v>
      </c>
      <c r="GF95">
        <f t="shared" si="1878"/>
        <v>0</v>
      </c>
      <c r="GG95">
        <f t="shared" si="1879"/>
        <v>0</v>
      </c>
      <c r="GH95">
        <f t="shared" si="1880"/>
        <v>0</v>
      </c>
      <c r="GI95">
        <f t="shared" si="1881"/>
        <v>0</v>
      </c>
      <c r="GJ95">
        <f t="shared" si="1882"/>
        <v>0</v>
      </c>
      <c r="GK95">
        <f t="shared" si="1883"/>
        <v>0</v>
      </c>
      <c r="GL95">
        <f t="shared" si="1884"/>
        <v>0</v>
      </c>
      <c r="GM95">
        <f t="shared" si="1885"/>
        <v>0</v>
      </c>
      <c r="GN95">
        <f t="shared" si="1886"/>
        <v>0</v>
      </c>
      <c r="GO95">
        <f t="shared" si="1887"/>
        <v>0</v>
      </c>
      <c r="GP95">
        <f t="shared" si="1888"/>
        <v>0</v>
      </c>
      <c r="GQ95">
        <f t="shared" si="1889"/>
        <v>0</v>
      </c>
      <c r="GR95">
        <f t="shared" si="1890"/>
        <v>0</v>
      </c>
      <c r="GS95">
        <f t="shared" si="1891"/>
        <v>0</v>
      </c>
      <c r="GT95">
        <f t="shared" si="1892"/>
        <v>0</v>
      </c>
      <c r="GU95">
        <f t="shared" si="1893"/>
        <v>0</v>
      </c>
      <c r="GW95" s="28">
        <f t="shared" si="1894"/>
        <v>6.2604250408628559</v>
      </c>
      <c r="GX95" s="28">
        <f t="shared" si="1895"/>
        <v>0</v>
      </c>
      <c r="GY95" s="28">
        <f t="shared" si="1896"/>
        <v>0.2676701877514836</v>
      </c>
      <c r="GZ95" s="28">
        <f t="shared" si="1897"/>
        <v>0</v>
      </c>
      <c r="HA95" s="28">
        <f t="shared" si="1898"/>
        <v>0</v>
      </c>
      <c r="HB95" s="28">
        <f t="shared" si="1899"/>
        <v>6.3942601347385981</v>
      </c>
      <c r="HC95" s="28">
        <f t="shared" si="1900"/>
        <v>0.54266400749640586</v>
      </c>
      <c r="HE95">
        <f>IFERROR(VLOOKUP(_xlfn.NUMBERVALUE(MID(L95, SEARCH("!", L95)+1, SEARCH("+", L95)-SEARCH("!", L95)-1)), Rankings!$A$2:$BK$129, 63, FALSE),0)</f>
        <v>0.99722768391660677</v>
      </c>
      <c r="HF95">
        <f>IFERROR(VLOOKUP(_xlfn.NUMBERVALUE(MID(M95, SEARCH("!", M95)+1, SEARCH("+", M95)-SEARCH("!", M95)-1)), Rankings!$A$2:$BK$129, 63, FALSE),0)</f>
        <v>0.55881753299749948</v>
      </c>
      <c r="HG95">
        <f>IFERROR(VLOOKUP(_xlfn.NUMBERVALUE(MID(N95, SEARCH("!", N95)+1, SEARCH("+", N95)-SEARCH("!", N95)-1)), Rankings!$A$2:$BK$129, 63, FALSE),0)</f>
        <v>0.60530174914633528</v>
      </c>
      <c r="HH95">
        <f>IFERROR(VLOOKUP(_xlfn.NUMBERVALUE(MID(O95, SEARCH("!", O95)+1, SEARCH("+", O95)-SEARCH("!", O95)-1)), Rankings!$A$2:$BK$129, 63, FALSE),0)</f>
        <v>0</v>
      </c>
      <c r="HI95">
        <f>IFERROR(VLOOKUP(_xlfn.NUMBERVALUE(MID(P95, SEARCH("!", P95)+1, SEARCH("+", P95)-SEARCH("!", P95)-1)), Rankings!$A$2:$BK$129, 63, FALSE),0)</f>
        <v>0</v>
      </c>
      <c r="HJ95">
        <f>IFERROR(VLOOKUP(_xlfn.NUMBERVALUE(MID(Q95, SEARCH("!", Q95)+1, SEARCH("+", Q95)-SEARCH("!", Q95)-1)), Rankings!$A$2:$BK$129, 63, FALSE),0)</f>
        <v>0.63476701070308261</v>
      </c>
      <c r="HK95">
        <f>IFERROR(VLOOKUP(_xlfn.NUMBERVALUE(MID(R95, SEARCH("!", R95)+1, SEARCH("+", R95)-SEARCH("!", R95)-1)), Rankings!$A$2:$BK$129, 63, FALSE),0)</f>
        <v>0</v>
      </c>
      <c r="HL95">
        <f>IFERROR(VLOOKUP(_xlfn.NUMBERVALUE(MID(S95, SEARCH("!", S95)+1, SEARCH("+", S95)-SEARCH("!", S95)-1)), Rankings!$A$2:$BK$129, 63, FALSE),0)</f>
        <v>0.2676701877514836</v>
      </c>
      <c r="HM95">
        <f>IFERROR(VLOOKUP(_xlfn.NUMBERVALUE(MID(T95, SEARCH("!", T95)+1, SEARCH("+", T95)-SEARCH("!", T95)-1)), Rankings!$A$2:$BK$129, 63, FALSE),0)</f>
        <v>0.29136888732306987</v>
      </c>
      <c r="HN95">
        <f>IFERROR(VLOOKUP(_xlfn.NUMBERVALUE(MID(U95, SEARCH("!", U95)+1, SEARCH("+", U95)-SEARCH("!", U95)-1)), Rankings!$A$2:$BK$129, 63, FALSE),0)</f>
        <v>0</v>
      </c>
      <c r="HO95">
        <f>IFERROR(VLOOKUP(_xlfn.NUMBERVALUE(MID(V95, SEARCH("!", V95)+1, SEARCH("+", V95)-SEARCH("!", V95)-1)), Rankings!$A$2:$BK$129, 63, FALSE),0)</f>
        <v>0</v>
      </c>
      <c r="HP95">
        <f>IFERROR(VLOOKUP(_xlfn.NUMBERVALUE(MID(W95, SEARCH("!", W95)+1, SEARCH("+", W95)-SEARCH("!", W95)-1)), Rankings!$A$2:$BK$129, 63, FALSE),0)</f>
        <v>0.41542995804937638</v>
      </c>
      <c r="HQ95">
        <f>IFERROR(VLOOKUP(_xlfn.NUMBERVALUE(MID(X95, SEARCH("!", X95)+1, SEARCH("+", X95)-SEARCH("!", X95)-1)), Rankings!$A$2:$BK$129, 63, FALSE),0)</f>
        <v>0</v>
      </c>
      <c r="HR95">
        <f>IFERROR(VLOOKUP(_xlfn.NUMBERVALUE(MID(Y95, SEARCH("!", Y95)+1, SEARCH("+", Y95)-SEARCH("!", Y95)-1)), Rankings!$A$2:$BK$129, 63, FALSE),0)</f>
        <v>0</v>
      </c>
      <c r="HS95">
        <f>IFERROR(VLOOKUP(_xlfn.NUMBERVALUE(MID(Z95, SEARCH("!", Z95)+1, SEARCH("+", Z95)-SEARCH("!", Z95)-1)), Rankings!$A$2:$BK$129, 63, FALSE),0)</f>
        <v>0.37008958491215449</v>
      </c>
      <c r="HT95">
        <f>IFERROR(VLOOKUP(_xlfn.NUMBERVALUE(MID(AA95, SEARCH("!", AA95)+1, SEARCH("+", AA95)-SEARCH("!", AA95)-1)), Rankings!$A$2:$BK$129, 63, FALSE),0)</f>
        <v>0</v>
      </c>
      <c r="HU95">
        <f>IFERROR(VLOOKUP(_xlfn.NUMBERVALUE(MID(AB95, SEARCH("!", AB95)+1, SEARCH("+", AB95)-SEARCH("!", AB95)-1)), Rankings!$A$2:$BK$129, 63, FALSE),0)</f>
        <v>0</v>
      </c>
      <c r="HV95">
        <f>IFERROR(VLOOKUP(_xlfn.NUMBERVALUE(MID(AC95, SEARCH("!", AC95)+1, SEARCH("+", AC95)-SEARCH("!", AC95)-1)), Rankings!$A$2:$BK$129, 63, FALSE),0)</f>
        <v>0</v>
      </c>
      <c r="HW95">
        <f>IFERROR(VLOOKUP(_xlfn.NUMBERVALUE(MID(AD95, SEARCH("!", AD95)+1, SEARCH("+", AD95)-SEARCH("!", AD95)-1)), Rankings!$A$2:$BK$129, 63, FALSE),0)</f>
        <v>0</v>
      </c>
      <c r="HX95">
        <f>IFERROR(VLOOKUP(_xlfn.NUMBERVALUE(MID(AE95, SEARCH("!", AE95)+1, SEARCH("+", AE95)-SEARCH("!", AE95)-1)), Rankings!$A$2:$BK$129, 63, FALSE),0)</f>
        <v>0</v>
      </c>
      <c r="HY95">
        <f>IFERROR(VLOOKUP(_xlfn.NUMBERVALUE(MID(AF95, SEARCH("!", AF95)+1, SEARCH("+", AF95)-SEARCH("!", AF95)-1)), Rankings!$A$2:$BK$129, 63, FALSE),0)</f>
        <v>0.45031307536905057</v>
      </c>
      <c r="HZ95">
        <f>IFERROR(VLOOKUP(_xlfn.NUMBERVALUE(MID(AG95, SEARCH("!", AG95)+1, SEARCH("+", AG95)-SEARCH("!", AG95)-1)), Rankings!$A$2:$BK$129, 63, FALSE),0)</f>
        <v>0</v>
      </c>
      <c r="IA95">
        <f>IFERROR(VLOOKUP(_xlfn.NUMBERVALUE(MID(AH95, SEARCH("!", AH95)+1, SEARCH("+", AH95)-SEARCH("!", AH95)-1)), Rankings!$A$2:$BK$129, 63, FALSE),0)</f>
        <v>0</v>
      </c>
      <c r="IB95">
        <f>IFERROR(VLOOKUP(_xlfn.NUMBERVALUE(MID(AI95, SEARCH("!", AI95)+1, SEARCH("+", AI95)-SEARCH("!", AI95)-1)), Rankings!$A$2:$BK$129, 63, FALSE),0)</f>
        <v>0</v>
      </c>
      <c r="IC95">
        <f>IFERROR(VLOOKUP(_xlfn.NUMBERVALUE(MID(AJ95, SEARCH("!", AJ95)+1, SEARCH("+", AJ95)-SEARCH("!", AJ95)-1)), Rankings!$A$2:$BK$129, 63, FALSE),0)</f>
        <v>0</v>
      </c>
      <c r="ID95">
        <f>IFERROR(VLOOKUP(_xlfn.NUMBERVALUE(MID(AK95, SEARCH("!", AK95)+1, SEARCH("+", AK95)-SEARCH("!", AK95)-1)), Rankings!$A$2:$BK$129, 63, FALSE),0)</f>
        <v>0</v>
      </c>
      <c r="IE95">
        <f>IFERROR(VLOOKUP(_xlfn.NUMBERVALUE(MID(AL95, SEARCH("!", AL95)+1, SEARCH("+", AL95)-SEARCH("!", AL95)-1)), Rankings!$A$2:$BK$129, 63, FALSE),0)</f>
        <v>0.59825948781106209</v>
      </c>
      <c r="IF95">
        <f>IFERROR(VLOOKUP(_xlfn.NUMBERVALUE(MID(AM95, SEARCH("!", AM95)+1, SEARCH("+", AM95)-SEARCH("!", AM95)-1)), Rankings!$A$2:$BK$129, 63, FALSE),0)</f>
        <v>0</v>
      </c>
      <c r="IG95">
        <f>IFERROR(VLOOKUP(_xlfn.NUMBERVALUE(MID(AN95, SEARCH("!", AN95)+1, SEARCH("+", AN95)-SEARCH("!", AN95)-1)), Rankings!$A$2:$BK$129, 63, FALSE),0)</f>
        <v>0</v>
      </c>
      <c r="IH95">
        <f>IFERROR(VLOOKUP(_xlfn.NUMBERVALUE(MID(AO95, SEARCH("!", AO95)+1, SEARCH("+", AO95)-SEARCH("!", AO95)-1)), Rankings!$A$2:$BK$129, 63, FALSE),0)</f>
        <v>0.44033064198466065</v>
      </c>
      <c r="II95">
        <f>IFERROR(VLOOKUP(_xlfn.NUMBERVALUE(MID(AP95, SEARCH("!", AP95)+1, SEARCH("+", AP95)-SEARCH("!", AP95)-1)), Rankings!$A$2:$BK$129, 63, FALSE),0)</f>
        <v>0</v>
      </c>
      <c r="IJ95">
        <f>IFERROR(VLOOKUP(_xlfn.NUMBERVALUE(MID(AQ95, SEARCH("!", AQ95)+1, SEARCH("+", AQ95)-SEARCH("!", AQ95)-1)), Rankings!$A$2:$BK$129, 63, FALSE),0)</f>
        <v>0</v>
      </c>
      <c r="IK95">
        <f>IFERROR(VLOOKUP(_xlfn.NUMBERVALUE(MID(AR95, SEARCH("!", AR95)+1, SEARCH("+", AR95)-SEARCH("!", AR95)-1)), Rankings!$A$2:$BK$129, 63, FALSE),0)</f>
        <v>0.30935108502098208</v>
      </c>
      <c r="IL95">
        <f>IFERROR(VLOOKUP(_xlfn.NUMBERVALUE(MID(AS95, SEARCH("!", AS95)+1, SEARCH("+", AS95)-SEARCH("!", AS95)-1)), Rankings!$A$2:$BK$129, 63, FALSE),0)</f>
        <v>0</v>
      </c>
      <c r="IM95">
        <f>IFERROR(VLOOKUP(_xlfn.NUMBERVALUE(MID(AT95, SEARCH("!", AT95)+1, SEARCH("+", AT95)-SEARCH("!", AT95)-1)), Rankings!$A$2:$BK$129, 63, FALSE),0)</f>
        <v>0</v>
      </c>
      <c r="IN95">
        <f>IFERROR(VLOOKUP(_xlfn.NUMBERVALUE(MID(AU95, SEARCH("!", AU95)+1, SEARCH("+", AU95)-SEARCH("!", AU95)-1)), Rankings!$A$2:$BK$129, 63, FALSE),0)</f>
        <v>0.58916834362897619</v>
      </c>
      <c r="IO95">
        <f>IFERROR(VLOOKUP(_xlfn.NUMBERVALUE(MID(AV95, SEARCH("!", AV95)+1, SEARCH("+", AV95)-SEARCH("!", AV95)-1)), Rankings!$A$2:$BK$129, 63, FALSE),0)</f>
        <v>0</v>
      </c>
      <c r="IP95">
        <f>IFERROR(VLOOKUP(_xlfn.NUMBERVALUE(MID(AW95, SEARCH("!", AW95)+1, SEARCH("+", AW95)-SEARCH("!", AW95)-1)), Rankings!$A$2:$BK$129, 63, FALSE),0)</f>
        <v>0</v>
      </c>
      <c r="IQ95">
        <f>IFERROR(VLOOKUP(_xlfn.NUMBERVALUE(MID(AX95, SEARCH("!", AX95)+1, SEARCH("+", AX95)-SEARCH("!", AX95)-1)), Rankings!$A$2:$BK$129, 63, FALSE),0)</f>
        <v>0</v>
      </c>
      <c r="IR95">
        <f>IFERROR(VLOOKUP(_xlfn.NUMBERVALUE(MID(AY95, SEARCH("!", AY95)+1, SEARCH("+", AY95)-SEARCH("!", AY95)-1)), Rankings!$A$2:$BK$129, 63, FALSE),0)</f>
        <v>0</v>
      </c>
      <c r="IS95">
        <f>IFERROR(VLOOKUP(_xlfn.NUMBERVALUE(MID(AZ95, SEARCH("!", AZ95)+1, SEARCH("+", AZ95)-SEARCH("!", AZ95)-1)), Rankings!$A$2:$BK$129, 63, FALSE),0)</f>
        <v>0</v>
      </c>
      <c r="IT95">
        <f>IFERROR(VLOOKUP(_xlfn.NUMBERVALUE(MID(BA95, SEARCH("!", BA95)+1, SEARCH("+", BA95)-SEARCH("!", BA95)-1)), Rankings!$A$2:$BK$129, 63, FALSE),0)</f>
        <v>0</v>
      </c>
      <c r="IU95">
        <f>IFERROR(VLOOKUP(_xlfn.NUMBERVALUE(MID(BB95, SEARCH("!", BB95)+1, SEARCH("+", BB95)-SEARCH("!", BB95)-1)), Rankings!$A$2:$BK$129, 63, FALSE),0)</f>
        <v>0</v>
      </c>
      <c r="IV95">
        <f>IFERROR(VLOOKUP(_xlfn.NUMBERVALUE(MID(BC95, SEARCH("!", BC95)+1, SEARCH("+", BC95)-SEARCH("!", BC95)-1)), Rankings!$A$2:$BK$129, 63, FALSE),0)</f>
        <v>0</v>
      </c>
      <c r="IW95">
        <f>IFERROR(VLOOKUP(_xlfn.NUMBERVALUE(MID(BD95, SEARCH("!", BD95)+1, SEARCH("+", BD95)-SEARCH("!", BD95)-1)), Rankings!$A$2:$BK$129, 63, FALSE),0)</f>
        <v>0</v>
      </c>
      <c r="IX95">
        <f>IFERROR(VLOOKUP(_xlfn.NUMBERVALUE(MID(BE95, SEARCH("!", BE95)+1, SEARCH("+", BE95)-SEARCH("!", BE95)-1)), Rankings!$A$2:$BK$129, 63, FALSE),0)</f>
        <v>0</v>
      </c>
      <c r="IY95">
        <f>IFERROR(VLOOKUP(_xlfn.NUMBERVALUE(MID(BF95, SEARCH("!", BF95)+1, SEARCH("+", BF95)-SEARCH("!", BF95)-1)), Rankings!$A$2:$BK$129, 63, FALSE),0)</f>
        <v>0</v>
      </c>
      <c r="IZ95">
        <f>IFERROR(VLOOKUP(_xlfn.NUMBERVALUE(MID(BG95, SEARCH("!", BG95)+1, SEARCH("+", BG95)-SEARCH("!", BG95)-1)), Rankings!$A$2:$BK$129, 63, FALSE),0)</f>
        <v>0</v>
      </c>
      <c r="JA95">
        <f>IFERROR(VLOOKUP(_xlfn.NUMBERVALUE(MID(BH95, SEARCH("!", BH95)+1, SEARCH("+", BH95)-SEARCH("!", BH95)-1)), Rankings!$A$2:$BK$129, 63, FALSE),0)</f>
        <v>0</v>
      </c>
      <c r="JB95">
        <f>IFERROR(VLOOKUP(_xlfn.NUMBERVALUE(MID(BI95, SEARCH("!", BI95)+1, SEARCH("+", BI95)-SEARCH("!", BI95)-1)), Rankings!$A$2:$BK$129, 63, FALSE),0)</f>
        <v>0</v>
      </c>
      <c r="JC95">
        <f>IFERROR(VLOOKUP(_xlfn.NUMBERVALUE(MID(BJ95, SEARCH("!", BJ95)+1, SEARCH("+", BJ95)-SEARCH("!", BJ95)-1)), Rankings!$A$2:$BK$129, 63, FALSE),0)</f>
        <v>0</v>
      </c>
      <c r="JD95">
        <f>IFERROR(VLOOKUP(_xlfn.NUMBERVALUE(MID(BK95, SEARCH("!", BK95)+1, SEARCH("+", BK95)-SEARCH("!", BK95)-1)), Rankings!$A$2:$BK$129, 63, FALSE),0)</f>
        <v>0</v>
      </c>
      <c r="JE95">
        <f>IFERROR(VLOOKUP(_xlfn.NUMBERVALUE(MID(BL95, SEARCH("!", BL95)+1, SEARCH("+", BL95)-SEARCH("!", BL95)-1)), Rankings!$A$2:$BK$129, 63, FALSE),0)</f>
        <v>0</v>
      </c>
      <c r="JF95">
        <f>IFERROR(VLOOKUP(_xlfn.NUMBERVALUE(MID(BM95, SEARCH("!", BM95)+1, SEARCH("+", BM95)-SEARCH("!", BM95)-1)), Rankings!$A$2:$BK$129, 63, FALSE),0)</f>
        <v>0</v>
      </c>
      <c r="JG95">
        <f>IFERROR(VLOOKUP(_xlfn.NUMBERVALUE(MID(BN95, SEARCH("!", BN95)+1, SEARCH("+", BN95)-SEARCH("!", BN95)-1)), Rankings!$A$2:$BK$129, 63, FALSE),0)</f>
        <v>0</v>
      </c>
      <c r="JH95">
        <f>IFERROR(VLOOKUP(_xlfn.NUMBERVALUE(MID(BO95, SEARCH("!", BO95)+1, SEARCH("+", BO95)-SEARCH("!", BO95)-1)), Rankings!$A$2:$BK$129, 63, FALSE),0)</f>
        <v>0</v>
      </c>
      <c r="JI95">
        <f>IFERROR(VLOOKUP(_xlfn.NUMBERVALUE(MID(BP95, SEARCH("!", BP95)+1, SEARCH("+", BP95)-SEARCH("!", BP95)-1)), Rankings!$A$2:$BK$129, 63, FALSE),0)</f>
        <v>0</v>
      </c>
      <c r="JJ95">
        <f>IFERROR(VLOOKUP(_xlfn.NUMBERVALUE(MID(BQ95, SEARCH("!", BQ95)+1, SEARCH("+", BQ95)-SEARCH("!", BQ95)-1)), Rankings!$A$2:$BK$129, 63, FALSE),0)</f>
        <v>0</v>
      </c>
      <c r="JK95">
        <f>IFERROR(VLOOKUP(_xlfn.NUMBERVALUE(MID(BR95, SEARCH("!", BR95)+1, SEARCH("+", BR95)-SEARCH("!", BR95)-1)), Rankings!$A$2:$BK$129, 63, FALSE),0)</f>
        <v>0</v>
      </c>
      <c r="JL95">
        <f>IFERROR(VLOOKUP(_xlfn.NUMBERVALUE(MID(BS95, SEARCH("!", BS95)+1, SEARCH("+", BS95)-SEARCH("!", BS95)-1)), Rankings!$A$2:$BK$129, 63, FALSE),0)</f>
        <v>0</v>
      </c>
      <c r="JM95">
        <f>IFERROR(VLOOKUP(_xlfn.NUMBERVALUE(MID(BT95, SEARCH("!", BT95)+1, SEARCH("+", BT95)-SEARCH("!", BT95)-1)), Rankings!$A$2:$BK$129, 63, FALSE),0)</f>
        <v>0</v>
      </c>
      <c r="JN95">
        <f>IFERROR(VLOOKUP(_xlfn.NUMBERVALUE(MID(BU95, SEARCH("!", BU95)+1, SEARCH("+", BU95)-SEARCH("!", BU95)-1)), Rankings!$A$2:$BK$129, 63, FALSE),0)</f>
        <v>0</v>
      </c>
      <c r="JO95">
        <f>IFERROR(VLOOKUP(_xlfn.NUMBERVALUE(MID(BV95, SEARCH("!", BV95)+1, SEARCH("+", BV95)-SEARCH("!", BV95)-1)), Rankings!$A$2:$BK$129, 63, FALSE),0)</f>
        <v>0</v>
      </c>
      <c r="JP95">
        <f>IFERROR(VLOOKUP(_xlfn.NUMBERVALUE(MID(BW95, SEARCH("!", BW95)+1, SEARCH("+", BW95)-SEARCH("!", BW95)-1)), Rankings!$A$2:$BK$129, 63, FALSE),0)</f>
        <v>0</v>
      </c>
      <c r="JQ95">
        <f>IFERROR(VLOOKUP(_xlfn.NUMBERVALUE(MID(BX95, SEARCH("!", BX95)+1, SEARCH("+", BX95)-SEARCH("!", BX95)-1)), Rankings!$A$2:$BK$129, 63, FALSE),0)</f>
        <v>0</v>
      </c>
      <c r="JR95">
        <f>IFERROR(VLOOKUP(_xlfn.NUMBERVALUE(MID(BY95, SEARCH("!", BY95)+1, SEARCH("+", BY95)-SEARCH("!", BY95)-1)), Rankings!$A$2:$BK$129, 63, FALSE),0)</f>
        <v>0</v>
      </c>
      <c r="JS95">
        <f>IFERROR(VLOOKUP(_xlfn.NUMBERVALUE(MID(BZ95, SEARCH("!", BZ95)+1, SEARCH("+", BZ95)-SEARCH("!", BZ95)-1)), Rankings!$A$2:$BK$129, 63, FALSE),0)</f>
        <v>0</v>
      </c>
      <c r="JT95">
        <f>IFERROR(VLOOKUP(_xlfn.NUMBERVALUE(MID(CA95, SEARCH("!", CA95)+1, SEARCH("+", CA95)-SEARCH("!", CA95)-1)), Rankings!$A$2:$BK$129, 63, FALSE),0)</f>
        <v>0</v>
      </c>
      <c r="JU95">
        <f>IFERROR(VLOOKUP(_xlfn.NUMBERVALUE(MID(CB95, SEARCH("!", CB95)+1, SEARCH("+", CB95)-SEARCH("!", CB95)-1)), Rankings!$A$2:$BK$129, 63, FALSE),0)</f>
        <v>0</v>
      </c>
      <c r="JV95">
        <f>IFERROR(VLOOKUP(_xlfn.NUMBERVALUE(MID(CC95, SEARCH("!", CC95)+1, SEARCH("+", CC95)-SEARCH("!", CC95)-1)), Rankings!$A$2:$BK$129, 63, FALSE),0)</f>
        <v>0</v>
      </c>
      <c r="JW95">
        <f>IFERROR(VLOOKUP(_xlfn.NUMBERVALUE(MID(CD95, SEARCH("!", CD95)+1, SEARCH("+", CD95)-SEARCH("!", CD95)-1)), Rankings!$A$2:$BK$129, 63, FALSE),0)</f>
        <v>0</v>
      </c>
      <c r="JX95">
        <f>IFERROR(VLOOKUP(_xlfn.NUMBERVALUE(MID(CE95, SEARCH("!", CE95)+1, SEARCH("+", CE95)-SEARCH("!", CE95)-1)), Rankings!$A$2:$BK$129, 63, FALSE),0)</f>
        <v>0</v>
      </c>
      <c r="JY95">
        <f>IFERROR(VLOOKUP(_xlfn.NUMBERVALUE(MID(CF95, SEARCH("!", CF95)+1, SEARCH("+", CF95)-SEARCH("!", CF95)-1)), Rankings!$A$2:$BK$129, 63, FALSE),0)</f>
        <v>0</v>
      </c>
      <c r="JZ95">
        <f>IFERROR(VLOOKUP(_xlfn.NUMBERVALUE(MID(CG95, SEARCH("!", CG95)+1, SEARCH("+", CG95)-SEARCH("!", CG95)-1)), Rankings!$A$2:$BK$129, 63, FALSE),0)</f>
        <v>0</v>
      </c>
      <c r="KA95">
        <f>IFERROR(VLOOKUP(_xlfn.NUMBERVALUE(MID(CH95, SEARCH("!", CH95)+1, SEARCH("+", CH95)-SEARCH("!", CH95)-1)), Rankings!$A$2:$BK$129, 63, FALSE),0)</f>
        <v>0</v>
      </c>
      <c r="KB95">
        <f>IFERROR(VLOOKUP(_xlfn.NUMBERVALUE(MID(CI95, SEARCH("!", CI95)+1, SEARCH("+", CI95)-SEARCH("!", CI95)-1)), Rankings!$A$2:$BK$129, 63, FALSE),0)</f>
        <v>0</v>
      </c>
      <c r="KC95">
        <f>IFERROR(VLOOKUP(_xlfn.NUMBERVALUE(MID(CJ95, SEARCH("!", CJ95)+1, SEARCH("+", CJ95)-SEARCH("!", CJ95)-1)), Rankings!$A$2:$BK$129, 63, FALSE),0)</f>
        <v>0</v>
      </c>
      <c r="KD95">
        <f>IFERROR(VLOOKUP(_xlfn.NUMBERVALUE(MID(CK95, SEARCH("!", CK95)+1, SEARCH("+", CK95)-SEARCH("!", CK95)-1)), Rankings!$A$2:$BK$129, 63, FALSE),0)</f>
        <v>0</v>
      </c>
      <c r="KE95">
        <f>IFERROR(VLOOKUP(_xlfn.NUMBERVALUE(MID(CL95, SEARCH("!", CL95)+1, SEARCH("+", CL95)-SEARCH("!", CL95)-1)), Rankings!$A$2:$BK$129, 63, FALSE),0)</f>
        <v>0</v>
      </c>
      <c r="KF95">
        <f>IFERROR(VLOOKUP(_xlfn.NUMBERVALUE(MID(CM95, SEARCH("!", CM95)+1, SEARCH("+", CM95)-SEARCH("!", CM95)-1)), Rankings!$A$2:$BK$129, 63, FALSE),0)</f>
        <v>0</v>
      </c>
      <c r="KG95">
        <f>IFERROR(VLOOKUP(_xlfn.NUMBERVALUE(MID(CN95, SEARCH("!", CN95)+1, SEARCH("+", CN95)-SEARCH("!", CN95)-1)), Rankings!$A$2:$BK$129, 63, FALSE),0)</f>
        <v>0</v>
      </c>
      <c r="KH95">
        <f>IFERROR(VLOOKUP(_xlfn.NUMBERVALUE(MID(CO95, SEARCH("!", CO95)+1, SEARCH("+", CO95)-SEARCH("!", CO95)-1)), Rankings!$A$2:$BK$129, 63, FALSE),0)</f>
        <v>0</v>
      </c>
      <c r="KJ95" s="28">
        <f t="shared" si="1901"/>
        <v>171</v>
      </c>
      <c r="KK95" s="28">
        <f t="shared" si="1902"/>
        <v>0</v>
      </c>
      <c r="KL95" s="28">
        <f t="shared" si="1903"/>
        <v>12</v>
      </c>
      <c r="KM95" s="28">
        <f t="shared" si="1904"/>
        <v>0</v>
      </c>
      <c r="KN95" s="28">
        <f t="shared" si="1905"/>
        <v>0</v>
      </c>
      <c r="KO95" s="28">
        <f t="shared" si="1906"/>
        <v>127</v>
      </c>
      <c r="KP95" s="28">
        <f t="shared" si="1907"/>
        <v>177</v>
      </c>
      <c r="KQ95" s="28">
        <f t="shared" si="1908"/>
        <v>127</v>
      </c>
      <c r="KS95" s="27" t="str">
        <f t="shared" si="1909"/>
        <v>9</v>
      </c>
      <c r="KT95" s="27" t="str">
        <f t="shared" si="1910"/>
        <v>9</v>
      </c>
      <c r="KU95" s="27" t="str">
        <f t="shared" si="1911"/>
        <v>26</v>
      </c>
      <c r="KV95" s="27">
        <f t="shared" si="1912"/>
        <v>0</v>
      </c>
      <c r="KW95" s="27">
        <f t="shared" si="1913"/>
        <v>0</v>
      </c>
      <c r="KX95" s="27" t="str">
        <f t="shared" si="1914"/>
        <v>18</v>
      </c>
      <c r="KY95" s="27">
        <f t="shared" si="1915"/>
        <v>0</v>
      </c>
      <c r="KZ95" s="27" t="str">
        <f t="shared" si="1916"/>
        <v>12</v>
      </c>
      <c r="LA95" s="27" t="str">
        <f t="shared" si="1917"/>
        <v>15</v>
      </c>
      <c r="LB95" s="27">
        <f t="shared" si="1918"/>
        <v>0</v>
      </c>
      <c r="LC95" s="27">
        <f t="shared" si="1919"/>
        <v>0</v>
      </c>
      <c r="LD95" s="27" t="str">
        <f t="shared" si="1920"/>
        <v>13</v>
      </c>
      <c r="LE95" s="27">
        <f t="shared" si="1921"/>
        <v>0</v>
      </c>
      <c r="LF95" s="27">
        <f t="shared" si="1922"/>
        <v>0</v>
      </c>
      <c r="LG95" s="27" t="str">
        <f t="shared" si="1923"/>
        <v>5</v>
      </c>
      <c r="LH95" s="27">
        <f t="shared" si="1924"/>
        <v>0</v>
      </c>
      <c r="LI95" s="27">
        <f t="shared" si="1925"/>
        <v>0</v>
      </c>
      <c r="LJ95" s="27">
        <f t="shared" si="1926"/>
        <v>0</v>
      </c>
      <c r="LK95" s="27">
        <f t="shared" si="1927"/>
        <v>0</v>
      </c>
      <c r="LL95" s="27">
        <f t="shared" si="1928"/>
        <v>0</v>
      </c>
      <c r="LM95" s="27" t="str">
        <f t="shared" si="1929"/>
        <v>11</v>
      </c>
      <c r="LN95" s="27">
        <f t="shared" si="1930"/>
        <v>0</v>
      </c>
      <c r="LO95" s="27">
        <f t="shared" si="1931"/>
        <v>0</v>
      </c>
      <c r="LP95" s="27">
        <f t="shared" si="1932"/>
        <v>0</v>
      </c>
      <c r="LQ95" s="27">
        <f t="shared" si="1933"/>
        <v>0</v>
      </c>
      <c r="LR95" s="27">
        <f t="shared" si="1934"/>
        <v>0</v>
      </c>
      <c r="LS95" s="27" t="str">
        <f t="shared" si="1935"/>
        <v>10</v>
      </c>
      <c r="LT95" s="27">
        <f t="shared" si="1936"/>
        <v>0</v>
      </c>
      <c r="LU95" s="27">
        <f t="shared" si="1937"/>
        <v>0</v>
      </c>
      <c r="LV95" s="27" t="str">
        <f t="shared" si="1938"/>
        <v>8</v>
      </c>
      <c r="LW95" s="27">
        <f t="shared" si="1939"/>
        <v>0</v>
      </c>
      <c r="LX95" s="27">
        <f t="shared" si="1940"/>
        <v>0</v>
      </c>
      <c r="LY95" s="27" t="str">
        <f t="shared" si="1941"/>
        <v>27</v>
      </c>
      <c r="LZ95" s="27">
        <f t="shared" si="1942"/>
        <v>0</v>
      </c>
      <c r="MA95" s="27">
        <f t="shared" si="1943"/>
        <v>0</v>
      </c>
      <c r="MB95" s="27" t="str">
        <f t="shared" si="1944"/>
        <v>20</v>
      </c>
      <c r="MC95" s="27">
        <f t="shared" si="1945"/>
        <v>0</v>
      </c>
      <c r="MD95" s="27">
        <f t="shared" si="1946"/>
        <v>0</v>
      </c>
      <c r="ME95" s="27">
        <f t="shared" si="1947"/>
        <v>0</v>
      </c>
      <c r="MF95" s="27">
        <f t="shared" si="1948"/>
        <v>0</v>
      </c>
      <c r="MG95" s="27">
        <f t="shared" si="1949"/>
        <v>0</v>
      </c>
      <c r="MH95" s="27">
        <f t="shared" si="1950"/>
        <v>0</v>
      </c>
      <c r="MI95" s="27">
        <f t="shared" si="1951"/>
        <v>0</v>
      </c>
      <c r="MJ95" s="27">
        <f t="shared" si="1952"/>
        <v>0</v>
      </c>
      <c r="MK95" s="27">
        <f t="shared" si="1953"/>
        <v>0</v>
      </c>
      <c r="ML95" s="27">
        <f t="shared" si="1954"/>
        <v>0</v>
      </c>
      <c r="MM95" s="27">
        <f t="shared" si="1955"/>
        <v>0</v>
      </c>
      <c r="MN95" s="27">
        <f t="shared" si="1956"/>
        <v>0</v>
      </c>
      <c r="MO95" s="27">
        <f t="shared" si="1957"/>
        <v>0</v>
      </c>
      <c r="MP95" s="27">
        <f t="shared" si="1958"/>
        <v>0</v>
      </c>
      <c r="MQ95" s="27">
        <f t="shared" si="1959"/>
        <v>0</v>
      </c>
      <c r="MR95" s="27">
        <f t="shared" si="1960"/>
        <v>0</v>
      </c>
      <c r="MS95" s="27">
        <f t="shared" si="1961"/>
        <v>0</v>
      </c>
      <c r="MT95" s="27">
        <f t="shared" si="1962"/>
        <v>0</v>
      </c>
      <c r="MU95" s="27">
        <f t="shared" si="1963"/>
        <v>0</v>
      </c>
      <c r="MV95" s="27">
        <f t="shared" si="1964"/>
        <v>0</v>
      </c>
      <c r="MW95" s="27">
        <f t="shared" si="1965"/>
        <v>0</v>
      </c>
      <c r="MX95" s="27">
        <f t="shared" si="1966"/>
        <v>0</v>
      </c>
      <c r="MY95" s="27">
        <f t="shared" si="1967"/>
        <v>0</v>
      </c>
      <c r="MZ95" s="27">
        <f t="shared" si="1968"/>
        <v>0</v>
      </c>
      <c r="NA95" s="27">
        <f t="shared" si="1969"/>
        <v>0</v>
      </c>
      <c r="NB95" s="27">
        <f t="shared" si="1970"/>
        <v>0</v>
      </c>
      <c r="NC95" s="27">
        <f t="shared" si="1971"/>
        <v>0</v>
      </c>
      <c r="ND95" s="27">
        <f t="shared" si="1972"/>
        <v>0</v>
      </c>
      <c r="NE95" s="27">
        <f t="shared" si="1973"/>
        <v>0</v>
      </c>
      <c r="NF95" s="27">
        <f t="shared" si="1974"/>
        <v>0</v>
      </c>
      <c r="NG95" s="27">
        <f t="shared" si="1975"/>
        <v>0</v>
      </c>
      <c r="NH95" s="27">
        <f t="shared" si="1976"/>
        <v>0</v>
      </c>
      <c r="NI95" s="27">
        <f t="shared" si="1977"/>
        <v>0</v>
      </c>
      <c r="NJ95" s="27">
        <f t="shared" si="1978"/>
        <v>0</v>
      </c>
      <c r="NK95" s="27">
        <f t="shared" si="1979"/>
        <v>0</v>
      </c>
      <c r="NL95" s="27">
        <f t="shared" si="1980"/>
        <v>0</v>
      </c>
      <c r="NM95" s="27">
        <f t="shared" si="1981"/>
        <v>0</v>
      </c>
      <c r="NN95" s="27">
        <f t="shared" si="1982"/>
        <v>0</v>
      </c>
      <c r="NO95" s="27">
        <f t="shared" si="1983"/>
        <v>0</v>
      </c>
      <c r="NP95" s="27">
        <f t="shared" si="1984"/>
        <v>0</v>
      </c>
      <c r="NQ95" s="27">
        <f t="shared" si="1985"/>
        <v>0</v>
      </c>
      <c r="NR95" s="27">
        <f t="shared" si="1986"/>
        <v>0</v>
      </c>
      <c r="NS95" s="27">
        <f t="shared" si="1987"/>
        <v>0</v>
      </c>
      <c r="NT95" s="27">
        <f t="shared" si="1988"/>
        <v>0</v>
      </c>
      <c r="NU95" s="27">
        <f t="shared" si="1989"/>
        <v>0</v>
      </c>
      <c r="NV95" s="27">
        <f t="shared" si="1990"/>
        <v>0</v>
      </c>
      <c r="NX95" s="28">
        <f t="shared" si="1991"/>
        <v>239</v>
      </c>
      <c r="NY95" s="28">
        <f t="shared" si="1992"/>
        <v>0</v>
      </c>
      <c r="NZ95" s="28">
        <f t="shared" si="1993"/>
        <v>16</v>
      </c>
      <c r="OA95" s="28">
        <f t="shared" si="1994"/>
        <v>0</v>
      </c>
      <c r="OB95" s="28">
        <f t="shared" si="1995"/>
        <v>0</v>
      </c>
      <c r="OC95" s="28">
        <f t="shared" si="1996"/>
        <v>170</v>
      </c>
      <c r="OD95" s="28">
        <f t="shared" si="1997"/>
        <v>247</v>
      </c>
      <c r="OE95" s="28">
        <f t="shared" si="1998"/>
        <v>170</v>
      </c>
      <c r="OG95" s="27" t="str">
        <f t="shared" si="1999"/>
        <v>32</v>
      </c>
      <c r="OH95" s="27" t="str">
        <f t="shared" si="2000"/>
        <v>21</v>
      </c>
      <c r="OI95" s="27" t="str">
        <f t="shared" si="2001"/>
        <v>25</v>
      </c>
      <c r="OJ95" s="27">
        <f t="shared" si="2002"/>
        <v>0</v>
      </c>
      <c r="OK95" s="27">
        <f t="shared" si="2003"/>
        <v>0</v>
      </c>
      <c r="OL95" s="27" t="str">
        <f t="shared" si="2004"/>
        <v>39</v>
      </c>
      <c r="OM95" s="27">
        <f t="shared" si="2005"/>
        <v>0</v>
      </c>
      <c r="ON95" s="27" t="str">
        <f t="shared" si="2006"/>
        <v>16</v>
      </c>
      <c r="OO95" s="27" t="str">
        <f t="shared" si="2007"/>
        <v>14</v>
      </c>
      <c r="OP95" s="27">
        <f t="shared" si="2008"/>
        <v>0</v>
      </c>
      <c r="OQ95" s="27">
        <f t="shared" si="2009"/>
        <v>0</v>
      </c>
      <c r="OR95" s="27" t="str">
        <f t="shared" si="2010"/>
        <v>10</v>
      </c>
      <c r="OS95" s="27">
        <f t="shared" si="2011"/>
        <v>0</v>
      </c>
      <c r="OT95" s="27">
        <f t="shared" si="2012"/>
        <v>0</v>
      </c>
      <c r="OU95" s="27" t="str">
        <f t="shared" si="2013"/>
        <v>21</v>
      </c>
      <c r="OV95" s="27">
        <f t="shared" si="2014"/>
        <v>0</v>
      </c>
      <c r="OW95" s="27">
        <f t="shared" si="2015"/>
        <v>0</v>
      </c>
      <c r="OX95" s="27">
        <f t="shared" si="2016"/>
        <v>0</v>
      </c>
      <c r="OY95" s="27">
        <f t="shared" si="2017"/>
        <v>0</v>
      </c>
      <c r="OZ95" s="27">
        <f t="shared" si="2018"/>
        <v>0</v>
      </c>
      <c r="PA95" s="27" t="str">
        <f t="shared" si="2019"/>
        <v>16</v>
      </c>
      <c r="PB95" s="27">
        <f t="shared" si="2020"/>
        <v>0</v>
      </c>
      <c r="PC95" s="27">
        <f t="shared" si="2021"/>
        <v>0</v>
      </c>
      <c r="PD95" s="27">
        <f t="shared" si="2022"/>
        <v>0</v>
      </c>
      <c r="PE95" s="27">
        <f t="shared" si="2023"/>
        <v>0</v>
      </c>
      <c r="PF95" s="27">
        <f t="shared" si="2024"/>
        <v>0</v>
      </c>
      <c r="PG95" s="27" t="str">
        <f t="shared" si="2025"/>
        <v>12</v>
      </c>
      <c r="PH95" s="27">
        <f t="shared" si="2026"/>
        <v>0</v>
      </c>
      <c r="PI95" s="27">
        <f t="shared" si="2027"/>
        <v>0</v>
      </c>
      <c r="PJ95" s="27" t="str">
        <f t="shared" si="2028"/>
        <v>13</v>
      </c>
      <c r="PK95" s="27">
        <f t="shared" si="2029"/>
        <v>0</v>
      </c>
      <c r="PL95" s="27">
        <f t="shared" si="2030"/>
        <v>0</v>
      </c>
      <c r="PM95" s="27" t="str">
        <f t="shared" si="2031"/>
        <v>17</v>
      </c>
      <c r="PN95" s="27">
        <f t="shared" si="2032"/>
        <v>0</v>
      </c>
      <c r="PO95" s="27">
        <f t="shared" si="2033"/>
        <v>0</v>
      </c>
      <c r="PP95" s="27" t="str">
        <f t="shared" si="2034"/>
        <v>19</v>
      </c>
      <c r="PQ95" s="27">
        <f t="shared" si="2035"/>
        <v>0</v>
      </c>
      <c r="PR95" s="27">
        <f t="shared" si="2036"/>
        <v>0</v>
      </c>
      <c r="PS95" s="27">
        <f t="shared" si="2037"/>
        <v>0</v>
      </c>
      <c r="PT95" s="27">
        <f t="shared" si="2038"/>
        <v>0</v>
      </c>
      <c r="PU95" s="27">
        <f t="shared" si="2039"/>
        <v>0</v>
      </c>
      <c r="PV95" s="27">
        <f t="shared" si="2040"/>
        <v>0</v>
      </c>
      <c r="PW95" s="27">
        <f t="shared" si="2041"/>
        <v>0</v>
      </c>
      <c r="PX95" s="27">
        <f t="shared" si="2042"/>
        <v>0</v>
      </c>
      <c r="PY95" s="27">
        <f t="shared" si="2043"/>
        <v>0</v>
      </c>
      <c r="PZ95" s="27">
        <f t="shared" si="2044"/>
        <v>0</v>
      </c>
      <c r="QA95" s="27">
        <f t="shared" si="2045"/>
        <v>0</v>
      </c>
      <c r="QB95" s="27">
        <f t="shared" si="2046"/>
        <v>0</v>
      </c>
      <c r="QC95" s="27">
        <f t="shared" si="2047"/>
        <v>0</v>
      </c>
      <c r="QD95" s="27">
        <f t="shared" si="2048"/>
        <v>0</v>
      </c>
      <c r="QE95" s="27">
        <f t="shared" si="2049"/>
        <v>0</v>
      </c>
      <c r="QF95" s="27">
        <f t="shared" si="2050"/>
        <v>0</v>
      </c>
      <c r="QG95" s="27">
        <f t="shared" si="2051"/>
        <v>0</v>
      </c>
      <c r="QH95" s="27">
        <f t="shared" si="2052"/>
        <v>0</v>
      </c>
      <c r="QI95" s="27">
        <f t="shared" si="2053"/>
        <v>0</v>
      </c>
      <c r="QJ95" s="27">
        <f t="shared" si="2054"/>
        <v>0</v>
      </c>
      <c r="QK95" s="27">
        <f t="shared" si="2055"/>
        <v>0</v>
      </c>
      <c r="QL95" s="27">
        <f t="shared" si="2056"/>
        <v>0</v>
      </c>
      <c r="QM95" s="27">
        <f t="shared" si="2057"/>
        <v>0</v>
      </c>
      <c r="QN95" s="27">
        <f t="shared" si="2058"/>
        <v>0</v>
      </c>
      <c r="QO95" s="27">
        <f t="shared" si="2059"/>
        <v>0</v>
      </c>
      <c r="QP95" s="27">
        <f t="shared" si="2060"/>
        <v>0</v>
      </c>
      <c r="QQ95" s="27">
        <f t="shared" si="2061"/>
        <v>0</v>
      </c>
      <c r="QR95" s="27">
        <f t="shared" si="2062"/>
        <v>0</v>
      </c>
      <c r="QS95" s="27">
        <f t="shared" si="2063"/>
        <v>0</v>
      </c>
      <c r="QT95" s="27">
        <f t="shared" si="2064"/>
        <v>0</v>
      </c>
      <c r="QU95" s="27">
        <f t="shared" si="2065"/>
        <v>0</v>
      </c>
      <c r="QV95" s="27">
        <f t="shared" si="2066"/>
        <v>0</v>
      </c>
      <c r="QW95" s="27">
        <f t="shared" si="2067"/>
        <v>0</v>
      </c>
      <c r="QX95" s="27">
        <f t="shared" si="2068"/>
        <v>0</v>
      </c>
      <c r="QY95" s="27">
        <f t="shared" si="2069"/>
        <v>0</v>
      </c>
      <c r="QZ95" s="27">
        <f t="shared" si="2070"/>
        <v>0</v>
      </c>
      <c r="RA95" s="27">
        <f t="shared" si="2071"/>
        <v>0</v>
      </c>
      <c r="RB95" s="27">
        <f t="shared" si="2072"/>
        <v>0</v>
      </c>
      <c r="RC95" s="27">
        <f t="shared" si="2073"/>
        <v>0</v>
      </c>
      <c r="RD95" s="27">
        <f t="shared" si="2074"/>
        <v>0</v>
      </c>
      <c r="RE95" s="27">
        <f t="shared" si="2075"/>
        <v>0</v>
      </c>
      <c r="RF95" s="27">
        <f t="shared" si="2076"/>
        <v>0</v>
      </c>
      <c r="RG95" s="27">
        <f t="shared" si="2077"/>
        <v>0</v>
      </c>
      <c r="RH95" s="27">
        <f t="shared" si="2078"/>
        <v>0</v>
      </c>
      <c r="RI95" s="27">
        <f t="shared" si="2079"/>
        <v>0</v>
      </c>
      <c r="RJ95" s="27">
        <f t="shared" si="2080"/>
        <v>0</v>
      </c>
      <c r="RL95" s="28">
        <f t="shared" si="2081"/>
        <v>97</v>
      </c>
      <c r="RM95" s="28">
        <f t="shared" si="2082"/>
        <v>0</v>
      </c>
      <c r="RN95" s="28">
        <f t="shared" si="2083"/>
        <v>8</v>
      </c>
      <c r="RO95" s="28">
        <f t="shared" si="2084"/>
        <v>0</v>
      </c>
      <c r="RP95" s="28">
        <f t="shared" si="2085"/>
        <v>0</v>
      </c>
      <c r="RQ95" s="28">
        <f t="shared" si="2086"/>
        <v>101</v>
      </c>
      <c r="RT95" s="27" t="str">
        <f t="shared" si="2087"/>
        <v>6</v>
      </c>
      <c r="RU95" s="27" t="str">
        <f t="shared" si="2088"/>
        <v>4</v>
      </c>
      <c r="RV95" s="27" t="str">
        <f t="shared" si="2089"/>
        <v>15</v>
      </c>
      <c r="RW95" s="27" t="str">
        <f t="shared" si="2090"/>
        <v>0</v>
      </c>
      <c r="RX95" s="27" t="str">
        <f t="shared" si="2091"/>
        <v>0</v>
      </c>
      <c r="RY95" s="27" t="str">
        <f t="shared" si="2092"/>
        <v>10</v>
      </c>
      <c r="RZ95" s="27" t="str">
        <f t="shared" si="2093"/>
        <v>0</v>
      </c>
      <c r="SA95" s="27" t="str">
        <f t="shared" si="2094"/>
        <v>8</v>
      </c>
      <c r="SB95" s="27" t="str">
        <f t="shared" si="2095"/>
        <v>9</v>
      </c>
      <c r="SC95" s="27" t="str">
        <f t="shared" si="2096"/>
        <v>0</v>
      </c>
      <c r="SD95" s="27" t="str">
        <f t="shared" si="2097"/>
        <v>0</v>
      </c>
      <c r="SE95" s="27" t="str">
        <f t="shared" si="2098"/>
        <v>10</v>
      </c>
      <c r="SF95" s="27" t="str">
        <f t="shared" si="2099"/>
        <v>0</v>
      </c>
      <c r="SG95" s="27" t="str">
        <f t="shared" si="2100"/>
        <v>0</v>
      </c>
      <c r="SH95" s="27" t="str">
        <f t="shared" si="2101"/>
        <v>2</v>
      </c>
      <c r="SI95" s="27" t="str">
        <f t="shared" si="2102"/>
        <v>0</v>
      </c>
      <c r="SJ95" s="27" t="str">
        <f t="shared" si="2103"/>
        <v>0</v>
      </c>
      <c r="SK95" s="27" t="str">
        <f t="shared" si="2104"/>
        <v>0</v>
      </c>
      <c r="SL95" s="27" t="str">
        <f t="shared" si="2105"/>
        <v>0</v>
      </c>
      <c r="SM95" s="27" t="str">
        <f t="shared" si="2106"/>
        <v>0</v>
      </c>
      <c r="SN95" s="27" t="str">
        <f t="shared" si="2107"/>
        <v>6</v>
      </c>
      <c r="SO95" s="27" t="str">
        <f t="shared" si="2108"/>
        <v>0</v>
      </c>
      <c r="SP95" s="27" t="str">
        <f t="shared" si="2109"/>
        <v>0</v>
      </c>
      <c r="SQ95" s="27" t="str">
        <f t="shared" si="2110"/>
        <v>0</v>
      </c>
      <c r="SR95" s="27" t="str">
        <f t="shared" si="2111"/>
        <v>0</v>
      </c>
      <c r="SS95" s="27" t="str">
        <f t="shared" si="2112"/>
        <v>0</v>
      </c>
      <c r="ST95" s="27" t="str">
        <f t="shared" si="2113"/>
        <v>5</v>
      </c>
      <c r="SU95" s="27" t="str">
        <f t="shared" si="2114"/>
        <v>0</v>
      </c>
      <c r="SV95" s="27" t="str">
        <f t="shared" si="2115"/>
        <v>0</v>
      </c>
      <c r="SW95" s="27" t="str">
        <f t="shared" si="2116"/>
        <v>6</v>
      </c>
      <c r="SX95" s="27" t="str">
        <f t="shared" si="2117"/>
        <v>0</v>
      </c>
      <c r="SY95" s="27" t="str">
        <f t="shared" si="2118"/>
        <v>0</v>
      </c>
      <c r="SZ95" s="27" t="str">
        <f t="shared" si="2119"/>
        <v>13</v>
      </c>
      <c r="TA95" s="27" t="str">
        <f t="shared" si="2120"/>
        <v>0</v>
      </c>
      <c r="TB95" s="27" t="str">
        <f t="shared" si="2121"/>
        <v>0</v>
      </c>
      <c r="TC95" s="27" t="str">
        <f t="shared" si="2122"/>
        <v>11</v>
      </c>
      <c r="TD95" s="27" t="str">
        <f t="shared" si="2123"/>
        <v>0</v>
      </c>
      <c r="TE95" s="27" t="str">
        <f t="shared" si="2124"/>
        <v>0</v>
      </c>
      <c r="TF95" s="27" t="str">
        <f t="shared" si="2125"/>
        <v>0</v>
      </c>
      <c r="TG95" s="27" t="str">
        <f t="shared" si="2126"/>
        <v>0</v>
      </c>
      <c r="TH95" s="27" t="str">
        <f t="shared" si="2127"/>
        <v>0</v>
      </c>
      <c r="TI95" s="27" t="str">
        <f t="shared" si="2128"/>
        <v>0</v>
      </c>
      <c r="TJ95" s="27" t="str">
        <f t="shared" si="2129"/>
        <v>0</v>
      </c>
      <c r="TK95" s="27" t="str">
        <f t="shared" si="2130"/>
        <v>0</v>
      </c>
      <c r="TL95" s="27" t="str">
        <f t="shared" si="2131"/>
        <v>0</v>
      </c>
      <c r="TM95" s="27" t="str">
        <f t="shared" si="2132"/>
        <v>0</v>
      </c>
      <c r="TN95" s="27" t="str">
        <f t="shared" si="2133"/>
        <v>0</v>
      </c>
      <c r="TO95" s="27" t="str">
        <f t="shared" si="2134"/>
        <v>0</v>
      </c>
      <c r="TP95" s="27" t="str">
        <f t="shared" si="2135"/>
        <v>0</v>
      </c>
      <c r="TQ95" s="27" t="str">
        <f t="shared" si="2136"/>
        <v>0</v>
      </c>
      <c r="TR95" s="27" t="str">
        <f t="shared" si="2137"/>
        <v>0</v>
      </c>
      <c r="TS95" s="27" t="str">
        <f t="shared" si="2138"/>
        <v>0</v>
      </c>
      <c r="TT95" s="27" t="str">
        <f t="shared" si="2139"/>
        <v>0</v>
      </c>
      <c r="TU95" s="27" t="str">
        <f t="shared" si="2140"/>
        <v>0</v>
      </c>
      <c r="TV95" s="27" t="str">
        <f t="shared" si="2141"/>
        <v>0</v>
      </c>
      <c r="TW95" s="27" t="str">
        <f t="shared" si="2142"/>
        <v>0</v>
      </c>
      <c r="TX95" s="27" t="str">
        <f t="shared" si="2143"/>
        <v>0</v>
      </c>
      <c r="TY95" s="27" t="str">
        <f t="shared" si="2144"/>
        <v>0</v>
      </c>
      <c r="TZ95" s="27" t="str">
        <f t="shared" si="2145"/>
        <v>0</v>
      </c>
      <c r="UA95" s="27" t="str">
        <f t="shared" si="2146"/>
        <v>0</v>
      </c>
      <c r="UB95" s="27" t="str">
        <f t="shared" si="2147"/>
        <v>0</v>
      </c>
      <c r="UC95" s="27" t="str">
        <f t="shared" si="2148"/>
        <v>0</v>
      </c>
      <c r="UD95" s="27" t="str">
        <f t="shared" si="2149"/>
        <v>0</v>
      </c>
      <c r="UE95" s="27" t="str">
        <f t="shared" si="2150"/>
        <v>0</v>
      </c>
      <c r="UF95" s="27" t="str">
        <f t="shared" si="2151"/>
        <v>0</v>
      </c>
      <c r="UG95" s="27" t="str">
        <f t="shared" si="2152"/>
        <v>0</v>
      </c>
      <c r="UH95" s="27" t="str">
        <f t="shared" si="2153"/>
        <v>0</v>
      </c>
      <c r="UI95" s="27" t="str">
        <f t="shared" si="2154"/>
        <v>0</v>
      </c>
      <c r="UJ95" s="27" t="str">
        <f t="shared" si="2155"/>
        <v>0</v>
      </c>
      <c r="UK95" s="27" t="str">
        <f t="shared" si="2156"/>
        <v>0</v>
      </c>
      <c r="UL95" s="27" t="str">
        <f t="shared" si="2157"/>
        <v>0</v>
      </c>
      <c r="UM95" s="27" t="str">
        <f t="shared" si="2158"/>
        <v>0</v>
      </c>
      <c r="UN95" s="27" t="str">
        <f t="shared" si="2159"/>
        <v>0</v>
      </c>
      <c r="UO95" s="27" t="str">
        <f t="shared" si="2160"/>
        <v>0</v>
      </c>
      <c r="UP95" s="27" t="str">
        <f t="shared" si="2161"/>
        <v>0</v>
      </c>
      <c r="UQ95" s="27" t="str">
        <f t="shared" si="2162"/>
        <v>0</v>
      </c>
      <c r="UR95" s="27" t="str">
        <f t="shared" si="2163"/>
        <v>0</v>
      </c>
      <c r="US95" s="27" t="str">
        <f t="shared" si="2164"/>
        <v>0</v>
      </c>
      <c r="UT95" s="27" t="str">
        <f t="shared" si="2165"/>
        <v>0</v>
      </c>
      <c r="UU95" s="27" t="str">
        <f t="shared" si="2166"/>
        <v>0</v>
      </c>
      <c r="UV95" s="27" t="str">
        <f t="shared" si="2167"/>
        <v>0</v>
      </c>
      <c r="UW95" s="27" t="str">
        <f t="shared" si="2168"/>
        <v>0</v>
      </c>
      <c r="UY95" s="28">
        <f t="shared" si="2169"/>
        <v>-56.440000000000005</v>
      </c>
      <c r="UZ95" s="28">
        <f t="shared" si="2170"/>
        <v>0</v>
      </c>
      <c r="VA95" s="28">
        <f t="shared" si="2171"/>
        <v>-0.87</v>
      </c>
      <c r="VB95" s="28">
        <f t="shared" si="2172"/>
        <v>0</v>
      </c>
      <c r="VC95" s="28">
        <f t="shared" si="2173"/>
        <v>0</v>
      </c>
      <c r="VD95" s="28">
        <f t="shared" si="2174"/>
        <v>-56.875000000000007</v>
      </c>
      <c r="VG95" s="27" t="str">
        <f t="shared" si="2175"/>
        <v>-13.97</v>
      </c>
      <c r="VH95" s="27" t="str">
        <f t="shared" si="2176"/>
        <v>0.89</v>
      </c>
      <c r="VI95" s="27" t="str">
        <f t="shared" si="2177"/>
        <v>-7.51</v>
      </c>
      <c r="VJ95" s="27">
        <f t="shared" si="2178"/>
        <v>0</v>
      </c>
      <c r="VK95" s="27">
        <f t="shared" si="2179"/>
        <v>0</v>
      </c>
      <c r="VL95" s="27" t="str">
        <f t="shared" si="2180"/>
        <v>-12.75</v>
      </c>
      <c r="VM95" s="27">
        <f t="shared" si="2181"/>
        <v>0</v>
      </c>
      <c r="VN95" s="27" t="str">
        <f t="shared" si="2182"/>
        <v>-0.87</v>
      </c>
      <c r="VO95" s="27" t="str">
        <f t="shared" si="2183"/>
        <v>-1.43</v>
      </c>
      <c r="VP95" s="27">
        <f t="shared" si="2184"/>
        <v>0</v>
      </c>
      <c r="VQ95" s="27">
        <f t="shared" si="2185"/>
        <v>0</v>
      </c>
      <c r="VR95" s="27" t="str">
        <f t="shared" si="2186"/>
        <v>-3.82</v>
      </c>
      <c r="VS95" s="27">
        <f t="shared" si="2187"/>
        <v>0</v>
      </c>
      <c r="VT95" s="27">
        <f t="shared" si="2188"/>
        <v>0</v>
      </c>
      <c r="VU95" s="27" t="str">
        <f t="shared" si="2189"/>
        <v>2.15</v>
      </c>
      <c r="VV95" s="27">
        <f t="shared" si="2190"/>
        <v>0</v>
      </c>
      <c r="VW95" s="27">
        <f t="shared" si="2191"/>
        <v>0</v>
      </c>
      <c r="VX95" s="27">
        <f t="shared" si="2192"/>
        <v>0</v>
      </c>
      <c r="VY95" s="27">
        <f t="shared" si="2193"/>
        <v>0</v>
      </c>
      <c r="VZ95" s="27">
        <f t="shared" si="2194"/>
        <v>0</v>
      </c>
      <c r="WA95" s="27" t="str">
        <f t="shared" si="2195"/>
        <v>-3.79</v>
      </c>
      <c r="WB95" s="27">
        <f t="shared" si="2196"/>
        <v>0</v>
      </c>
      <c r="WC95" s="27">
        <f t="shared" si="2197"/>
        <v>0</v>
      </c>
      <c r="WD95" s="27">
        <f t="shared" si="2198"/>
        <v>0</v>
      </c>
      <c r="WE95" s="27">
        <f t="shared" si="2199"/>
        <v>0</v>
      </c>
      <c r="WF95" s="27">
        <f t="shared" si="2200"/>
        <v>0</v>
      </c>
      <c r="WG95" s="27" t="str">
        <f t="shared" si="2201"/>
        <v>-5.73</v>
      </c>
      <c r="WH95" s="27">
        <f t="shared" si="2202"/>
        <v>0</v>
      </c>
      <c r="WI95" s="27">
        <f t="shared" si="2203"/>
        <v>0</v>
      </c>
      <c r="WJ95" s="27" t="str">
        <f t="shared" si="2204"/>
        <v>-3.58</v>
      </c>
      <c r="WK95" s="27">
        <f t="shared" si="2205"/>
        <v>0</v>
      </c>
      <c r="WL95" s="27">
        <f t="shared" si="2206"/>
        <v>0</v>
      </c>
      <c r="WM95" s="27" t="str">
        <f t="shared" si="2207"/>
        <v>-1.96</v>
      </c>
      <c r="WN95" s="27">
        <f t="shared" si="2208"/>
        <v>0</v>
      </c>
      <c r="WO95" s="27">
        <f t="shared" si="2209"/>
        <v>0</v>
      </c>
      <c r="WP95" s="27" t="str">
        <f t="shared" si="2210"/>
        <v>-4.94</v>
      </c>
      <c r="WQ95" s="27">
        <f t="shared" si="2211"/>
        <v>0</v>
      </c>
      <c r="WR95" s="27">
        <f t="shared" si="2212"/>
        <v>0</v>
      </c>
      <c r="WS95" s="27">
        <f t="shared" si="2213"/>
        <v>0</v>
      </c>
      <c r="WT95" s="27">
        <f t="shared" si="2214"/>
        <v>0</v>
      </c>
      <c r="WU95" s="27">
        <f t="shared" si="2215"/>
        <v>0</v>
      </c>
      <c r="WV95" s="27">
        <f t="shared" si="2216"/>
        <v>0</v>
      </c>
      <c r="WW95" s="27">
        <f t="shared" si="2217"/>
        <v>0</v>
      </c>
      <c r="WX95" s="27">
        <f t="shared" si="2218"/>
        <v>0</v>
      </c>
      <c r="WY95" s="27">
        <f t="shared" si="2219"/>
        <v>0</v>
      </c>
      <c r="WZ95" s="27">
        <f t="shared" si="2220"/>
        <v>0</v>
      </c>
      <c r="XA95" s="27">
        <f t="shared" si="2221"/>
        <v>0</v>
      </c>
      <c r="XB95" s="27">
        <f t="shared" si="2222"/>
        <v>0</v>
      </c>
      <c r="XC95" s="27">
        <f t="shared" si="2223"/>
        <v>0</v>
      </c>
      <c r="XD95" s="27">
        <f t="shared" si="2224"/>
        <v>0</v>
      </c>
      <c r="XE95" s="27">
        <f t="shared" si="2225"/>
        <v>0</v>
      </c>
      <c r="XF95" s="27">
        <f t="shared" si="2226"/>
        <v>0</v>
      </c>
      <c r="XG95" s="27">
        <f t="shared" si="2227"/>
        <v>0</v>
      </c>
      <c r="XH95" s="27">
        <f t="shared" si="2228"/>
        <v>0</v>
      </c>
      <c r="XI95" s="27">
        <f t="shared" si="2229"/>
        <v>0</v>
      </c>
      <c r="XJ95" s="27">
        <f t="shared" si="2230"/>
        <v>0</v>
      </c>
      <c r="XK95" s="27">
        <f t="shared" si="2231"/>
        <v>0</v>
      </c>
      <c r="XL95" s="27">
        <f t="shared" si="2232"/>
        <v>0</v>
      </c>
      <c r="XM95" s="27">
        <f t="shared" si="2233"/>
        <v>0</v>
      </c>
      <c r="XN95" s="27">
        <f t="shared" si="2234"/>
        <v>0</v>
      </c>
      <c r="XO95" s="27">
        <f t="shared" si="2235"/>
        <v>0</v>
      </c>
      <c r="XP95" s="27">
        <f t="shared" si="2236"/>
        <v>0</v>
      </c>
      <c r="XQ95" s="27">
        <f t="shared" si="2237"/>
        <v>0</v>
      </c>
      <c r="XR95" s="27">
        <f t="shared" si="2238"/>
        <v>0</v>
      </c>
      <c r="XS95" s="27">
        <f t="shared" si="2239"/>
        <v>0</v>
      </c>
      <c r="XT95" s="27">
        <f t="shared" si="2240"/>
        <v>0</v>
      </c>
      <c r="XU95" s="27">
        <f t="shared" si="2241"/>
        <v>0</v>
      </c>
      <c r="XV95" s="27">
        <f t="shared" si="2242"/>
        <v>0</v>
      </c>
      <c r="XW95" s="27">
        <f t="shared" si="2243"/>
        <v>0</v>
      </c>
      <c r="XX95" s="27">
        <f t="shared" si="2244"/>
        <v>0</v>
      </c>
      <c r="XY95" s="27">
        <f t="shared" si="2245"/>
        <v>0</v>
      </c>
      <c r="XZ95" s="27">
        <f t="shared" si="2246"/>
        <v>0</v>
      </c>
      <c r="YA95" s="27">
        <f t="shared" si="2247"/>
        <v>0</v>
      </c>
      <c r="YB95" s="27">
        <f t="shared" si="2248"/>
        <v>0</v>
      </c>
      <c r="YC95" s="27">
        <f t="shared" si="2249"/>
        <v>0</v>
      </c>
      <c r="YD95" s="27">
        <f t="shared" si="2250"/>
        <v>0</v>
      </c>
      <c r="YE95" s="27">
        <f t="shared" si="2251"/>
        <v>0</v>
      </c>
      <c r="YF95" s="27">
        <f t="shared" si="2252"/>
        <v>0</v>
      </c>
      <c r="YG95" s="27">
        <f t="shared" si="2253"/>
        <v>0</v>
      </c>
      <c r="YH95" s="27">
        <f t="shared" si="2254"/>
        <v>0</v>
      </c>
      <c r="YI95" s="27">
        <f t="shared" si="2255"/>
        <v>0</v>
      </c>
      <c r="YJ95" s="27">
        <f t="shared" si="2256"/>
        <v>0</v>
      </c>
      <c r="YL95" s="28">
        <f t="shared" si="2257"/>
        <v>377</v>
      </c>
      <c r="YM95" s="28">
        <f t="shared" si="2258"/>
        <v>0</v>
      </c>
      <c r="YN95" s="28">
        <f t="shared" si="2259"/>
        <v>25</v>
      </c>
      <c r="YO95" s="28">
        <f t="shared" si="2260"/>
        <v>0</v>
      </c>
      <c r="YP95" s="28">
        <f t="shared" si="2261"/>
        <v>0</v>
      </c>
      <c r="YQ95" s="28">
        <f t="shared" si="2262"/>
        <v>389.5</v>
      </c>
      <c r="YT95" s="27" t="str">
        <f t="shared" si="2263"/>
        <v>60</v>
      </c>
      <c r="YU95" s="27" t="str">
        <f t="shared" si="2264"/>
        <v>20</v>
      </c>
      <c r="YV95" s="27" t="str">
        <f t="shared" si="2265"/>
        <v>18</v>
      </c>
      <c r="YW95" s="27">
        <f t="shared" si="2266"/>
        <v>0</v>
      </c>
      <c r="YX95" s="27">
        <f t="shared" si="2267"/>
        <v>0</v>
      </c>
      <c r="YY95" s="27" t="str">
        <f t="shared" si="2268"/>
        <v>50</v>
      </c>
      <c r="YZ95" s="27">
        <f t="shared" si="2269"/>
        <v>0</v>
      </c>
      <c r="ZA95" s="27" t="str">
        <f t="shared" si="2270"/>
        <v>25</v>
      </c>
      <c r="ZB95" s="27" t="str">
        <f t="shared" si="2271"/>
        <v>18</v>
      </c>
      <c r="ZC95" s="27">
        <f t="shared" si="2272"/>
        <v>0</v>
      </c>
      <c r="ZD95" s="27">
        <f t="shared" si="2273"/>
        <v>0</v>
      </c>
      <c r="ZE95" s="27" t="str">
        <f t="shared" si="2274"/>
        <v>44</v>
      </c>
      <c r="ZF95" s="27">
        <f t="shared" si="2275"/>
        <v>0</v>
      </c>
      <c r="ZG95" s="27">
        <f t="shared" si="2276"/>
        <v>0</v>
      </c>
      <c r="ZH95" s="27" t="str">
        <f t="shared" si="2277"/>
        <v>21</v>
      </c>
      <c r="ZI95" s="27">
        <f t="shared" si="2278"/>
        <v>0</v>
      </c>
      <c r="ZJ95" s="27">
        <f t="shared" si="2279"/>
        <v>0</v>
      </c>
      <c r="ZK95" s="27">
        <f t="shared" si="2280"/>
        <v>0</v>
      </c>
      <c r="ZL95" s="27">
        <f t="shared" si="2281"/>
        <v>0</v>
      </c>
      <c r="ZM95" s="27">
        <f t="shared" si="2282"/>
        <v>0</v>
      </c>
      <c r="ZN95" s="27" t="str">
        <f t="shared" si="2283"/>
        <v>17</v>
      </c>
      <c r="ZO95" s="27">
        <f t="shared" si="2284"/>
        <v>0</v>
      </c>
      <c r="ZP95" s="27">
        <f t="shared" si="2285"/>
        <v>0</v>
      </c>
      <c r="ZQ95" s="27">
        <f t="shared" si="2286"/>
        <v>0</v>
      </c>
      <c r="ZR95" s="27">
        <f t="shared" si="2287"/>
        <v>0</v>
      </c>
      <c r="ZS95" s="27">
        <f t="shared" si="2288"/>
        <v>0</v>
      </c>
      <c r="ZT95" s="27" t="str">
        <f t="shared" si="2289"/>
        <v>38</v>
      </c>
      <c r="ZU95" s="27">
        <f t="shared" si="2290"/>
        <v>0</v>
      </c>
      <c r="ZV95" s="27">
        <f t="shared" si="2291"/>
        <v>0</v>
      </c>
      <c r="ZW95" s="27" t="str">
        <f t="shared" si="2292"/>
        <v>21</v>
      </c>
      <c r="ZX95" s="27">
        <f t="shared" si="2293"/>
        <v>0</v>
      </c>
      <c r="ZY95" s="27">
        <f t="shared" si="2294"/>
        <v>0</v>
      </c>
      <c r="ZZ95" s="27" t="str">
        <f t="shared" si="2295"/>
        <v>14</v>
      </c>
      <c r="AAA95" s="27">
        <f t="shared" si="2296"/>
        <v>0</v>
      </c>
      <c r="AAB95" s="27">
        <f t="shared" si="2297"/>
        <v>0</v>
      </c>
      <c r="AAC95" s="27" t="str">
        <f t="shared" si="2298"/>
        <v>56</v>
      </c>
      <c r="AAD95" s="27">
        <f t="shared" si="2299"/>
        <v>0</v>
      </c>
      <c r="AAE95" s="27">
        <f t="shared" si="2300"/>
        <v>0</v>
      </c>
      <c r="AAF95" s="27">
        <f t="shared" si="2301"/>
        <v>0</v>
      </c>
      <c r="AAG95" s="27">
        <f t="shared" si="2302"/>
        <v>0</v>
      </c>
      <c r="AAH95" s="27">
        <f t="shared" si="2303"/>
        <v>0</v>
      </c>
      <c r="AAI95" s="27">
        <f t="shared" si="2304"/>
        <v>0</v>
      </c>
      <c r="AAJ95" s="27">
        <f t="shared" si="2305"/>
        <v>0</v>
      </c>
      <c r="AAK95" s="27">
        <f t="shared" si="2306"/>
        <v>0</v>
      </c>
      <c r="AAL95" s="27">
        <f t="shared" si="2307"/>
        <v>0</v>
      </c>
      <c r="AAM95" s="27">
        <f t="shared" si="2308"/>
        <v>0</v>
      </c>
      <c r="AAN95" s="27">
        <f t="shared" si="2309"/>
        <v>0</v>
      </c>
      <c r="AAO95" s="27">
        <f t="shared" si="2310"/>
        <v>0</v>
      </c>
      <c r="AAP95" s="27">
        <f t="shared" si="2311"/>
        <v>0</v>
      </c>
      <c r="AAQ95" s="27">
        <f t="shared" si="2312"/>
        <v>0</v>
      </c>
      <c r="AAR95" s="27">
        <f t="shared" si="2313"/>
        <v>0</v>
      </c>
      <c r="AAS95" s="27">
        <f t="shared" si="2314"/>
        <v>0</v>
      </c>
      <c r="AAT95" s="27">
        <f t="shared" si="2315"/>
        <v>0</v>
      </c>
      <c r="AAU95" s="27">
        <f t="shared" si="2316"/>
        <v>0</v>
      </c>
      <c r="AAV95" s="27">
        <f t="shared" si="2317"/>
        <v>0</v>
      </c>
      <c r="AAW95" s="27">
        <f t="shared" si="2318"/>
        <v>0</v>
      </c>
      <c r="AAX95" s="27">
        <f t="shared" si="2319"/>
        <v>0</v>
      </c>
      <c r="AAY95" s="27">
        <f t="shared" si="2320"/>
        <v>0</v>
      </c>
      <c r="AAZ95" s="27">
        <f t="shared" si="2321"/>
        <v>0</v>
      </c>
      <c r="ABA95" s="27">
        <f t="shared" si="2322"/>
        <v>0</v>
      </c>
      <c r="ABB95" s="27">
        <f t="shared" si="2323"/>
        <v>0</v>
      </c>
      <c r="ABC95" s="27">
        <f t="shared" si="2324"/>
        <v>0</v>
      </c>
      <c r="ABD95" s="27">
        <f t="shared" si="2325"/>
        <v>0</v>
      </c>
      <c r="ABE95" s="27">
        <f t="shared" si="2326"/>
        <v>0</v>
      </c>
      <c r="ABF95" s="27">
        <f t="shared" si="2327"/>
        <v>0</v>
      </c>
      <c r="ABG95" s="27">
        <f t="shared" si="2328"/>
        <v>0</v>
      </c>
      <c r="ABH95" s="27">
        <f t="shared" si="2329"/>
        <v>0</v>
      </c>
      <c r="ABI95" s="27">
        <f t="shared" si="2330"/>
        <v>0</v>
      </c>
      <c r="ABJ95" s="27">
        <f t="shared" si="2331"/>
        <v>0</v>
      </c>
      <c r="ABK95" s="27">
        <f t="shared" si="2332"/>
        <v>0</v>
      </c>
      <c r="ABL95" s="27">
        <f t="shared" si="2333"/>
        <v>0</v>
      </c>
      <c r="ABM95" s="27">
        <f t="shared" si="2334"/>
        <v>0</v>
      </c>
      <c r="ABN95" s="27">
        <f t="shared" si="2335"/>
        <v>0</v>
      </c>
      <c r="ABO95" s="27">
        <f t="shared" si="2336"/>
        <v>0</v>
      </c>
      <c r="ABP95" s="27">
        <f t="shared" si="2337"/>
        <v>0</v>
      </c>
      <c r="ABQ95" s="27">
        <f t="shared" si="2338"/>
        <v>0</v>
      </c>
      <c r="ABR95" s="27">
        <f t="shared" si="2339"/>
        <v>0</v>
      </c>
      <c r="ABS95" s="27">
        <f t="shared" si="2340"/>
        <v>0</v>
      </c>
      <c r="ABT95" s="27">
        <f t="shared" si="2341"/>
        <v>0</v>
      </c>
      <c r="ABU95" s="27">
        <f t="shared" si="2342"/>
        <v>0</v>
      </c>
      <c r="ABV95" s="27">
        <f t="shared" si="2343"/>
        <v>0</v>
      </c>
      <c r="ABW95" s="27">
        <f t="shared" si="2344"/>
        <v>0</v>
      </c>
      <c r="ABY95" s="28">
        <f t="shared" si="2345"/>
        <v>389.4</v>
      </c>
      <c r="ABZ95" s="28">
        <f t="shared" si="2346"/>
        <v>0</v>
      </c>
      <c r="ACA95" s="28">
        <f t="shared" si="2347"/>
        <v>27</v>
      </c>
      <c r="ACB95" s="28">
        <f t="shared" si="2348"/>
        <v>0</v>
      </c>
      <c r="ACC95" s="28">
        <f t="shared" si="2349"/>
        <v>0</v>
      </c>
      <c r="ACD95" s="28">
        <f t="shared" si="2350"/>
        <v>402.9</v>
      </c>
      <c r="ACG95" s="27" t="str">
        <f t="shared" si="2351"/>
        <v>13.7</v>
      </c>
      <c r="ACH95" s="27" t="str">
        <f t="shared" si="2352"/>
        <v>16.3</v>
      </c>
      <c r="ACI95" s="27" t="str">
        <f t="shared" si="2353"/>
        <v>44.7</v>
      </c>
      <c r="ACJ95" s="27">
        <f t="shared" si="2354"/>
        <v>0</v>
      </c>
      <c r="ACK95" s="27">
        <f t="shared" si="2355"/>
        <v>0</v>
      </c>
      <c r="ACL95" s="27" t="str">
        <f t="shared" si="2356"/>
        <v>21.3</v>
      </c>
      <c r="ACM95" s="27">
        <f t="shared" si="2357"/>
        <v>0</v>
      </c>
      <c r="ACN95" s="27" t="str">
        <f t="shared" si="2358"/>
        <v>27</v>
      </c>
      <c r="ACO95" s="27" t="str">
        <f t="shared" si="2359"/>
        <v>44.4</v>
      </c>
      <c r="ACP95" s="27">
        <f t="shared" si="2360"/>
        <v>0</v>
      </c>
      <c r="ACQ95" s="27">
        <f t="shared" si="2361"/>
        <v>0</v>
      </c>
      <c r="ACR95" s="27" t="str">
        <f t="shared" si="2362"/>
        <v>57.8</v>
      </c>
      <c r="ACS95" s="27">
        <f t="shared" si="2363"/>
        <v>0</v>
      </c>
      <c r="ACT95" s="27">
        <f t="shared" si="2364"/>
        <v>0</v>
      </c>
      <c r="ACU95" s="27" t="str">
        <f t="shared" si="2365"/>
        <v>4.5</v>
      </c>
      <c r="ACV95" s="27">
        <f t="shared" si="2366"/>
        <v>0</v>
      </c>
      <c r="ACW95" s="27">
        <f t="shared" si="2367"/>
        <v>0</v>
      </c>
      <c r="ACX95" s="27">
        <f t="shared" si="2368"/>
        <v>0</v>
      </c>
      <c r="ACY95" s="27">
        <f t="shared" si="2369"/>
        <v>0</v>
      </c>
      <c r="ACZ95" s="27">
        <f t="shared" si="2370"/>
        <v>0</v>
      </c>
      <c r="ADA95" s="27" t="str">
        <f t="shared" si="2371"/>
        <v>24.6</v>
      </c>
      <c r="ADB95" s="27">
        <f t="shared" si="2372"/>
        <v>0</v>
      </c>
      <c r="ADC95" s="27">
        <f t="shared" si="2373"/>
        <v>0</v>
      </c>
      <c r="ADD95" s="27">
        <f t="shared" si="2374"/>
        <v>0</v>
      </c>
      <c r="ADE95" s="27">
        <f t="shared" si="2375"/>
        <v>0</v>
      </c>
      <c r="ADF95" s="27">
        <f t="shared" si="2376"/>
        <v>0</v>
      </c>
      <c r="ADG95" s="27" t="str">
        <f t="shared" si="2377"/>
        <v>33.3</v>
      </c>
      <c r="ADH95" s="27">
        <f t="shared" si="2378"/>
        <v>0</v>
      </c>
      <c r="ADI95" s="27">
        <f t="shared" si="2379"/>
        <v>0</v>
      </c>
      <c r="ADJ95" s="27" t="str">
        <f t="shared" si="2380"/>
        <v>14</v>
      </c>
      <c r="ADK95" s="27">
        <f t="shared" si="2381"/>
        <v>0</v>
      </c>
      <c r="ADL95" s="27">
        <f t="shared" si="2382"/>
        <v>0</v>
      </c>
      <c r="ADM95" s="27" t="str">
        <f t="shared" si="2383"/>
        <v>65.2</v>
      </c>
      <c r="ADN95" s="27">
        <f t="shared" si="2384"/>
        <v>0</v>
      </c>
      <c r="ADO95" s="27">
        <f t="shared" si="2385"/>
        <v>0</v>
      </c>
      <c r="ADP95" s="27" t="str">
        <f t="shared" si="2386"/>
        <v>49.6</v>
      </c>
      <c r="ADQ95" s="27">
        <f t="shared" si="2387"/>
        <v>0</v>
      </c>
      <c r="ADR95" s="27">
        <f t="shared" si="2388"/>
        <v>0</v>
      </c>
      <c r="ADS95" s="27">
        <f t="shared" si="2389"/>
        <v>0</v>
      </c>
      <c r="ADT95" s="27">
        <f t="shared" si="2390"/>
        <v>0</v>
      </c>
      <c r="ADU95" s="27">
        <f t="shared" si="2391"/>
        <v>0</v>
      </c>
      <c r="ADV95" s="27">
        <f t="shared" si="2392"/>
        <v>0</v>
      </c>
      <c r="ADW95" s="27">
        <f t="shared" si="2393"/>
        <v>0</v>
      </c>
      <c r="ADX95" s="27">
        <f t="shared" si="2394"/>
        <v>0</v>
      </c>
      <c r="ADY95" s="27">
        <f t="shared" si="2395"/>
        <v>0</v>
      </c>
      <c r="ADZ95" s="27">
        <f t="shared" si="2396"/>
        <v>0</v>
      </c>
      <c r="AEA95" s="27">
        <f t="shared" si="2397"/>
        <v>0</v>
      </c>
      <c r="AEB95" s="27">
        <f t="shared" si="2398"/>
        <v>0</v>
      </c>
      <c r="AEC95" s="27">
        <f t="shared" si="2399"/>
        <v>0</v>
      </c>
      <c r="AED95" s="27">
        <f t="shared" si="2400"/>
        <v>0</v>
      </c>
      <c r="AEE95" s="27">
        <f t="shared" si="2401"/>
        <v>0</v>
      </c>
      <c r="AEF95" s="27">
        <f t="shared" si="2402"/>
        <v>0</v>
      </c>
      <c r="AEG95" s="27">
        <f t="shared" si="2403"/>
        <v>0</v>
      </c>
      <c r="AEH95" s="27">
        <f t="shared" si="2404"/>
        <v>0</v>
      </c>
      <c r="AEI95" s="27">
        <f t="shared" si="2405"/>
        <v>0</v>
      </c>
      <c r="AEJ95" s="27">
        <f t="shared" si="2406"/>
        <v>0</v>
      </c>
      <c r="AEK95" s="27">
        <f t="shared" si="2407"/>
        <v>0</v>
      </c>
      <c r="AEL95" s="27">
        <f t="shared" si="2408"/>
        <v>0</v>
      </c>
      <c r="AEM95" s="27">
        <f t="shared" si="2409"/>
        <v>0</v>
      </c>
      <c r="AEN95" s="27">
        <f t="shared" si="2410"/>
        <v>0</v>
      </c>
      <c r="AEO95" s="27">
        <f t="shared" si="2411"/>
        <v>0</v>
      </c>
      <c r="AEP95" s="27">
        <f t="shared" si="2412"/>
        <v>0</v>
      </c>
      <c r="AEQ95" s="27">
        <f t="shared" si="2413"/>
        <v>0</v>
      </c>
      <c r="AER95" s="27">
        <f t="shared" si="2414"/>
        <v>0</v>
      </c>
      <c r="AES95" s="27">
        <f t="shared" si="2415"/>
        <v>0</v>
      </c>
      <c r="AET95" s="27">
        <f t="shared" si="2416"/>
        <v>0</v>
      </c>
      <c r="AEU95" s="27">
        <f t="shared" si="2417"/>
        <v>0</v>
      </c>
      <c r="AEV95" s="27">
        <f t="shared" si="2418"/>
        <v>0</v>
      </c>
      <c r="AEW95" s="27">
        <f t="shared" si="2419"/>
        <v>0</v>
      </c>
      <c r="AEX95" s="27">
        <f t="shared" si="2420"/>
        <v>0</v>
      </c>
      <c r="AEY95" s="27">
        <f t="shared" si="2421"/>
        <v>0</v>
      </c>
      <c r="AEZ95" s="27">
        <f t="shared" si="2422"/>
        <v>0</v>
      </c>
      <c r="AFA95" s="27">
        <f t="shared" si="2423"/>
        <v>0</v>
      </c>
      <c r="AFB95" s="27">
        <f t="shared" si="2424"/>
        <v>0</v>
      </c>
      <c r="AFC95" s="27">
        <f t="shared" si="2425"/>
        <v>0</v>
      </c>
      <c r="AFD95" s="27">
        <f t="shared" si="2426"/>
        <v>0</v>
      </c>
      <c r="AFE95" s="27">
        <f t="shared" si="2427"/>
        <v>0</v>
      </c>
      <c r="AFF95" s="27">
        <f t="shared" si="2428"/>
        <v>0</v>
      </c>
      <c r="AFG95" s="27">
        <f t="shared" si="2429"/>
        <v>0</v>
      </c>
      <c r="AFH95" s="27">
        <f t="shared" si="2430"/>
        <v>0</v>
      </c>
      <c r="AFI95" s="27">
        <f t="shared" si="2431"/>
        <v>0</v>
      </c>
      <c r="AFJ95" s="27">
        <f t="shared" si="2432"/>
        <v>0</v>
      </c>
      <c r="AFL95" s="28">
        <f t="shared" si="2677"/>
        <v>11.375</v>
      </c>
      <c r="AFM95" s="28">
        <v>11.375</v>
      </c>
      <c r="AFN95" s="27">
        <v>5</v>
      </c>
      <c r="AFO95" s="27">
        <f t="shared" si="2433"/>
        <v>5</v>
      </c>
      <c r="AFP95" s="27">
        <f t="shared" si="2434"/>
        <v>5</v>
      </c>
      <c r="AFQ95" s="27">
        <f t="shared" si="2435"/>
        <v>5</v>
      </c>
      <c r="AFR95" s="27">
        <f t="shared" si="2436"/>
        <v>0</v>
      </c>
      <c r="AFS95" s="27">
        <f t="shared" si="2437"/>
        <v>0</v>
      </c>
      <c r="AFT95" s="27">
        <f t="shared" si="2438"/>
        <v>2</v>
      </c>
      <c r="AFU95" s="27">
        <f t="shared" si="2439"/>
        <v>0</v>
      </c>
      <c r="AFV95" s="27">
        <f t="shared" si="2440"/>
        <v>5</v>
      </c>
      <c r="AFW95" s="27">
        <f t="shared" si="2441"/>
        <v>5</v>
      </c>
      <c r="AFX95" s="27">
        <f t="shared" si="2442"/>
        <v>0</v>
      </c>
      <c r="AFY95" s="27">
        <f t="shared" si="2443"/>
        <v>0</v>
      </c>
      <c r="AFZ95" s="27">
        <f t="shared" si="2444"/>
        <v>5</v>
      </c>
      <c r="AGA95" s="27">
        <f t="shared" si="2445"/>
        <v>0</v>
      </c>
      <c r="AGB95" s="27">
        <f t="shared" si="2446"/>
        <v>0</v>
      </c>
      <c r="AGC95" s="27">
        <f t="shared" si="2447"/>
        <v>5</v>
      </c>
      <c r="AGD95" s="27">
        <f t="shared" si="2448"/>
        <v>0</v>
      </c>
      <c r="AGE95" s="27">
        <f t="shared" si="2449"/>
        <v>0</v>
      </c>
      <c r="AGF95" s="27">
        <f t="shared" si="2450"/>
        <v>0</v>
      </c>
      <c r="AGG95" s="27">
        <f t="shared" si="2451"/>
        <v>0</v>
      </c>
      <c r="AGH95" s="27">
        <f t="shared" si="2452"/>
        <v>0</v>
      </c>
      <c r="AGI95" s="27">
        <f t="shared" si="2453"/>
        <v>7</v>
      </c>
      <c r="AGJ95" s="27">
        <f t="shared" si="2454"/>
        <v>0</v>
      </c>
      <c r="AGK95" s="27">
        <f t="shared" si="2455"/>
        <v>0</v>
      </c>
      <c r="AGL95" s="27">
        <f t="shared" si="2456"/>
        <v>0</v>
      </c>
      <c r="AGM95" s="27">
        <f t="shared" si="2457"/>
        <v>0</v>
      </c>
      <c r="AGN95" s="27">
        <f t="shared" si="2458"/>
        <v>0</v>
      </c>
      <c r="AGO95" s="27">
        <f t="shared" si="2459"/>
        <v>5</v>
      </c>
      <c r="AGP95" s="27">
        <f t="shared" si="2460"/>
        <v>0</v>
      </c>
      <c r="AGQ95" s="27">
        <f t="shared" si="2461"/>
        <v>0</v>
      </c>
      <c r="AGR95" s="27">
        <f t="shared" si="2462"/>
        <v>5</v>
      </c>
      <c r="AGS95" s="27">
        <f t="shared" si="2463"/>
        <v>0</v>
      </c>
      <c r="AGT95" s="27">
        <f t="shared" si="2464"/>
        <v>0</v>
      </c>
      <c r="AGU95" s="27">
        <f t="shared" si="2465"/>
        <v>5</v>
      </c>
      <c r="AGV95" s="27">
        <f t="shared" si="2466"/>
        <v>0</v>
      </c>
      <c r="AGW95" s="27">
        <f t="shared" si="2467"/>
        <v>0</v>
      </c>
      <c r="AGX95" s="27">
        <f t="shared" si="2468"/>
        <v>5</v>
      </c>
      <c r="AGY95" s="27">
        <f t="shared" si="2469"/>
        <v>0</v>
      </c>
      <c r="AGZ95" s="27">
        <f t="shared" si="2470"/>
        <v>0</v>
      </c>
      <c r="AHA95" s="27">
        <f t="shared" si="2471"/>
        <v>0</v>
      </c>
      <c r="AHB95" s="27">
        <f t="shared" si="2472"/>
        <v>0</v>
      </c>
      <c r="AHC95" s="27">
        <f t="shared" si="2473"/>
        <v>0</v>
      </c>
      <c r="AHD95" s="27">
        <f t="shared" si="2474"/>
        <v>0</v>
      </c>
      <c r="AHE95" s="27">
        <f t="shared" si="2475"/>
        <v>0</v>
      </c>
      <c r="AHF95" s="27">
        <f t="shared" si="2476"/>
        <v>0</v>
      </c>
      <c r="AHG95" s="27">
        <f t="shared" si="2477"/>
        <v>0</v>
      </c>
      <c r="AHH95" s="27">
        <f t="shared" si="2478"/>
        <v>0</v>
      </c>
      <c r="AHI95" s="27">
        <f t="shared" si="2479"/>
        <v>0</v>
      </c>
      <c r="AHJ95" s="27">
        <f t="shared" si="2480"/>
        <v>0</v>
      </c>
      <c r="AHK95" s="27">
        <f t="shared" si="2481"/>
        <v>0</v>
      </c>
      <c r="AHL95" s="27">
        <f t="shared" si="2482"/>
        <v>0</v>
      </c>
      <c r="AHM95" s="27">
        <f t="shared" si="2483"/>
        <v>0</v>
      </c>
      <c r="AHN95" s="27">
        <f t="shared" si="2484"/>
        <v>0</v>
      </c>
      <c r="AHO95" s="27">
        <f t="shared" si="2485"/>
        <v>0</v>
      </c>
      <c r="AHP95" s="27">
        <f t="shared" si="2486"/>
        <v>0</v>
      </c>
      <c r="AHQ95" s="27">
        <f t="shared" si="2487"/>
        <v>0</v>
      </c>
      <c r="AHR95" s="27">
        <f t="shared" si="2488"/>
        <v>0</v>
      </c>
      <c r="AHS95" s="27">
        <f t="shared" si="2489"/>
        <v>0</v>
      </c>
      <c r="AHT95" s="27">
        <f t="shared" si="2490"/>
        <v>0</v>
      </c>
      <c r="AHU95" s="27">
        <f t="shared" si="2491"/>
        <v>0</v>
      </c>
      <c r="AHV95" s="27">
        <f t="shared" si="2492"/>
        <v>0</v>
      </c>
      <c r="AHW95" s="27">
        <f t="shared" si="2493"/>
        <v>0</v>
      </c>
      <c r="AHX95" s="27">
        <f t="shared" si="2494"/>
        <v>0</v>
      </c>
      <c r="AHY95" s="27">
        <f t="shared" si="2495"/>
        <v>0</v>
      </c>
      <c r="AHZ95" s="27">
        <f t="shared" si="2496"/>
        <v>0</v>
      </c>
      <c r="AIA95" s="27">
        <f t="shared" si="2497"/>
        <v>0</v>
      </c>
      <c r="AIB95" s="27">
        <f t="shared" si="2498"/>
        <v>0</v>
      </c>
      <c r="AIC95" s="27">
        <f t="shared" si="2499"/>
        <v>0</v>
      </c>
      <c r="AID95" s="27">
        <f t="shared" si="2500"/>
        <v>0</v>
      </c>
      <c r="AIE95" s="27">
        <f t="shared" si="2501"/>
        <v>0</v>
      </c>
      <c r="AIF95" s="27">
        <f t="shared" si="2502"/>
        <v>0</v>
      </c>
      <c r="AIG95" s="27">
        <f t="shared" si="2503"/>
        <v>0</v>
      </c>
      <c r="AIH95" s="27">
        <f t="shared" si="2504"/>
        <v>0</v>
      </c>
      <c r="AII95" s="27">
        <f t="shared" si="2505"/>
        <v>0</v>
      </c>
      <c r="AIJ95" s="27">
        <f t="shared" si="2506"/>
        <v>0</v>
      </c>
      <c r="AIK95" s="27">
        <f t="shared" si="2507"/>
        <v>0</v>
      </c>
      <c r="AIL95" s="27">
        <f t="shared" si="2508"/>
        <v>0</v>
      </c>
      <c r="AIM95" s="27">
        <f t="shared" si="2509"/>
        <v>0</v>
      </c>
      <c r="AIN95" s="27">
        <f t="shared" si="2510"/>
        <v>0</v>
      </c>
      <c r="AIO95" s="27">
        <f t="shared" si="2511"/>
        <v>0</v>
      </c>
      <c r="AIP95" s="27">
        <f t="shared" si="2512"/>
        <v>0</v>
      </c>
      <c r="AIQ95" s="27">
        <f t="shared" si="2513"/>
        <v>0</v>
      </c>
      <c r="AIR95" s="27">
        <f t="shared" si="2514"/>
        <v>0</v>
      </c>
      <c r="AIT95" s="27">
        <v>1</v>
      </c>
      <c r="AIU95" s="27">
        <v>1</v>
      </c>
      <c r="AIV95" s="27">
        <v>1</v>
      </c>
      <c r="AIW95" s="27">
        <f t="shared" si="2515"/>
        <v>0</v>
      </c>
      <c r="AIX95" s="27">
        <f t="shared" si="2516"/>
        <v>0</v>
      </c>
      <c r="AIY95" s="27">
        <f t="shared" si="2517"/>
        <v>2</v>
      </c>
      <c r="AIZ95" s="27">
        <f t="shared" si="2518"/>
        <v>0</v>
      </c>
      <c r="AJA95" s="27">
        <f t="shared" si="2519"/>
        <v>4</v>
      </c>
      <c r="AJB95" s="27">
        <f t="shared" si="2520"/>
        <v>1</v>
      </c>
      <c r="AJC95" s="27">
        <f t="shared" si="2521"/>
        <v>0</v>
      </c>
      <c r="AJD95" s="27">
        <f t="shared" si="2522"/>
        <v>0</v>
      </c>
      <c r="AJE95" s="27">
        <f t="shared" si="2523"/>
        <v>0.25</v>
      </c>
      <c r="AJF95" s="27">
        <f t="shared" si="2524"/>
        <v>0</v>
      </c>
      <c r="AJG95" s="27">
        <f t="shared" si="2525"/>
        <v>0</v>
      </c>
      <c r="AJH95" s="27">
        <f t="shared" si="2526"/>
        <v>0.25</v>
      </c>
      <c r="AJI95" s="27">
        <f t="shared" si="2527"/>
        <v>0</v>
      </c>
      <c r="AJJ95" s="27">
        <f t="shared" si="2528"/>
        <v>0</v>
      </c>
      <c r="AJK95" s="27">
        <f t="shared" si="2529"/>
        <v>0</v>
      </c>
      <c r="AJL95" s="27">
        <f t="shared" si="2530"/>
        <v>0</v>
      </c>
      <c r="AJM95" s="27">
        <f t="shared" si="2531"/>
        <v>0</v>
      </c>
      <c r="AJN95" s="27">
        <f t="shared" si="2532"/>
        <v>6.25E-2</v>
      </c>
      <c r="AJO95" s="27">
        <f t="shared" si="2533"/>
        <v>0</v>
      </c>
      <c r="AJP95" s="27">
        <f t="shared" si="2534"/>
        <v>0</v>
      </c>
      <c r="AJQ95" s="27">
        <f t="shared" si="2535"/>
        <v>0</v>
      </c>
      <c r="AJR95" s="27">
        <f t="shared" si="2536"/>
        <v>0</v>
      </c>
      <c r="AJS95" s="27">
        <f t="shared" si="2537"/>
        <v>0</v>
      </c>
      <c r="AJT95" s="27">
        <f t="shared" si="2538"/>
        <v>6.25E-2</v>
      </c>
      <c r="AJU95" s="27">
        <f t="shared" si="2539"/>
        <v>0</v>
      </c>
      <c r="AJV95" s="27">
        <f t="shared" si="2540"/>
        <v>0</v>
      </c>
      <c r="AJW95" s="27">
        <f t="shared" si="2541"/>
        <v>0.25</v>
      </c>
      <c r="AJX95" s="27">
        <f t="shared" si="2542"/>
        <v>0</v>
      </c>
      <c r="AJY95" s="27">
        <f t="shared" si="2543"/>
        <v>0</v>
      </c>
      <c r="AJZ95" s="27">
        <f t="shared" si="2544"/>
        <v>0.25</v>
      </c>
      <c r="AKA95" s="27">
        <f t="shared" si="2545"/>
        <v>0</v>
      </c>
      <c r="AKB95" s="27">
        <f t="shared" si="2546"/>
        <v>0</v>
      </c>
      <c r="AKC95" s="27">
        <f t="shared" si="2547"/>
        <v>0.25</v>
      </c>
      <c r="AKD95" s="27">
        <f t="shared" si="2548"/>
        <v>0</v>
      </c>
      <c r="AKE95" s="27">
        <f t="shared" si="2549"/>
        <v>0</v>
      </c>
      <c r="AKF95" s="27">
        <f t="shared" si="2550"/>
        <v>0</v>
      </c>
      <c r="AKG95" s="27">
        <f t="shared" si="2551"/>
        <v>0</v>
      </c>
      <c r="AKH95" s="27">
        <f t="shared" si="2552"/>
        <v>0</v>
      </c>
      <c r="AKI95" s="27">
        <f t="shared" si="2553"/>
        <v>0</v>
      </c>
      <c r="AKJ95" s="27">
        <f t="shared" si="2554"/>
        <v>0</v>
      </c>
      <c r="AKK95" s="27">
        <f t="shared" si="2555"/>
        <v>0</v>
      </c>
      <c r="AKL95" s="27">
        <f t="shared" si="2556"/>
        <v>0</v>
      </c>
      <c r="AKM95" s="27">
        <f t="shared" si="2557"/>
        <v>0</v>
      </c>
      <c r="AKN95" s="27">
        <f t="shared" si="2558"/>
        <v>0</v>
      </c>
      <c r="AKO95" s="27">
        <f t="shared" si="2559"/>
        <v>0</v>
      </c>
      <c r="AKP95" s="27">
        <f t="shared" si="2560"/>
        <v>0</v>
      </c>
      <c r="AKQ95" s="27">
        <f t="shared" si="2561"/>
        <v>0</v>
      </c>
      <c r="AKR95" s="27">
        <f t="shared" si="2562"/>
        <v>0</v>
      </c>
      <c r="AKS95" s="27">
        <f t="shared" si="2563"/>
        <v>0</v>
      </c>
      <c r="AKT95" s="27">
        <f t="shared" si="2564"/>
        <v>0</v>
      </c>
      <c r="AKU95" s="27">
        <f t="shared" si="2565"/>
        <v>0</v>
      </c>
      <c r="AKV95" s="27">
        <f t="shared" si="2566"/>
        <v>0</v>
      </c>
      <c r="AKW95" s="27">
        <f t="shared" si="2567"/>
        <v>0</v>
      </c>
      <c r="AKX95" s="27">
        <f t="shared" si="2568"/>
        <v>0</v>
      </c>
      <c r="AKY95" s="27">
        <f t="shared" si="2569"/>
        <v>0</v>
      </c>
      <c r="AKZ95" s="27">
        <f t="shared" si="2570"/>
        <v>0</v>
      </c>
      <c r="ALA95" s="27">
        <f t="shared" si="2571"/>
        <v>0</v>
      </c>
      <c r="ALB95" s="27">
        <f t="shared" si="2572"/>
        <v>0</v>
      </c>
      <c r="ALC95" s="27">
        <f t="shared" si="2573"/>
        <v>0</v>
      </c>
      <c r="ALD95" s="27">
        <f t="shared" si="2574"/>
        <v>0</v>
      </c>
      <c r="ALE95" s="27">
        <f t="shared" si="2575"/>
        <v>0</v>
      </c>
      <c r="ALF95" s="27">
        <f t="shared" si="2576"/>
        <v>0</v>
      </c>
      <c r="ALG95" s="27">
        <f t="shared" si="2577"/>
        <v>0</v>
      </c>
      <c r="ALH95" s="27">
        <f t="shared" si="2578"/>
        <v>0</v>
      </c>
      <c r="ALI95" s="27">
        <f t="shared" si="2579"/>
        <v>0</v>
      </c>
      <c r="ALJ95" s="27">
        <f t="shared" si="2580"/>
        <v>0</v>
      </c>
      <c r="ALK95" s="27">
        <f t="shared" si="2581"/>
        <v>0</v>
      </c>
      <c r="ALL95" s="27">
        <f t="shared" si="2582"/>
        <v>0</v>
      </c>
      <c r="ALM95" s="27">
        <f t="shared" si="2583"/>
        <v>0</v>
      </c>
      <c r="ALN95" s="27">
        <f t="shared" si="2584"/>
        <v>0</v>
      </c>
      <c r="ALO95" s="27">
        <f t="shared" si="2585"/>
        <v>0</v>
      </c>
      <c r="ALP95" s="27">
        <f t="shared" si="2586"/>
        <v>0</v>
      </c>
      <c r="ALQ95" s="27">
        <f t="shared" si="2587"/>
        <v>0</v>
      </c>
      <c r="ALR95" s="27">
        <f t="shared" si="2588"/>
        <v>0</v>
      </c>
      <c r="ALS95" s="27">
        <f t="shared" si="2589"/>
        <v>0</v>
      </c>
      <c r="ALT95" s="27">
        <f t="shared" si="2590"/>
        <v>0</v>
      </c>
      <c r="ALU95" s="27">
        <f t="shared" si="2591"/>
        <v>0</v>
      </c>
      <c r="ALV95" s="27">
        <f t="shared" si="2592"/>
        <v>0</v>
      </c>
      <c r="ALW95" s="27">
        <f t="shared" si="2593"/>
        <v>0</v>
      </c>
      <c r="AMK95" s="28">
        <v>1712</v>
      </c>
      <c r="AML95" s="28">
        <f t="shared" si="2594"/>
        <v>1712</v>
      </c>
      <c r="AMN95" s="28">
        <v>1743</v>
      </c>
      <c r="AMO95" s="27" t="str">
        <f t="shared" si="2595"/>
        <v>1738</v>
      </c>
      <c r="AMP95" s="27" t="str">
        <f t="shared" si="2596"/>
        <v>1719</v>
      </c>
      <c r="AMQ95" s="27" t="str">
        <f t="shared" si="2597"/>
        <v>1731</v>
      </c>
      <c r="AMR95" s="27" t="str">
        <f t="shared" si="2598"/>
        <v>1731</v>
      </c>
      <c r="AMS95" s="27" t="str">
        <f t="shared" si="2599"/>
        <v>1731</v>
      </c>
      <c r="AMT95" s="27" t="str">
        <f t="shared" si="2600"/>
        <v>1723</v>
      </c>
      <c r="AMU95" s="27" t="str">
        <f t="shared" si="2601"/>
        <v>1723</v>
      </c>
      <c r="AMV95" s="27" t="str">
        <f t="shared" si="2602"/>
        <v>1702</v>
      </c>
      <c r="AMW95" s="27" t="str">
        <f t="shared" si="2603"/>
        <v>1713</v>
      </c>
      <c r="AMX95" s="27" t="str">
        <f t="shared" si="2604"/>
        <v>1713</v>
      </c>
      <c r="AMY95" s="27" t="str">
        <f t="shared" si="2605"/>
        <v>1713</v>
      </c>
      <c r="AMZ95" s="27" t="str">
        <f t="shared" si="2606"/>
        <v>1725</v>
      </c>
      <c r="ANA95" s="27" t="str">
        <f t="shared" si="2607"/>
        <v>1725</v>
      </c>
      <c r="ANB95" s="27" t="str">
        <f t="shared" si="2608"/>
        <v>1725</v>
      </c>
      <c r="ANC95" s="27" t="str">
        <f t="shared" si="2609"/>
        <v>1704</v>
      </c>
      <c r="AND95" s="27" t="str">
        <f t="shared" si="2610"/>
        <v>1704</v>
      </c>
      <c r="ANE95" s="27" t="str">
        <f t="shared" si="2611"/>
        <v>1704</v>
      </c>
      <c r="ANF95" s="27" t="str">
        <f t="shared" si="2612"/>
        <v>1704</v>
      </c>
      <c r="ANG95" s="27" t="str">
        <f t="shared" si="2613"/>
        <v>1704</v>
      </c>
      <c r="ANH95" s="27" t="str">
        <f t="shared" si="2614"/>
        <v>1704</v>
      </c>
      <c r="ANI95" s="27" t="str">
        <f t="shared" si="2615"/>
        <v>1695</v>
      </c>
      <c r="ANJ95" s="27" t="str">
        <f t="shared" si="2616"/>
        <v>1695</v>
      </c>
      <c r="ANK95" s="27" t="str">
        <f t="shared" si="2617"/>
        <v>1695</v>
      </c>
      <c r="ANL95" s="27" t="str">
        <f t="shared" si="2618"/>
        <v>1695</v>
      </c>
      <c r="ANM95" s="27" t="str">
        <f t="shared" si="2619"/>
        <v>1695</v>
      </c>
      <c r="ANN95" s="27" t="str">
        <f t="shared" si="2620"/>
        <v>1695</v>
      </c>
      <c r="ANO95" s="27" t="str">
        <f t="shared" si="2621"/>
        <v>1688</v>
      </c>
      <c r="ANP95" s="27" t="str">
        <f t="shared" si="2622"/>
        <v>1688</v>
      </c>
      <c r="ANQ95" s="27" t="str">
        <f t="shared" si="2623"/>
        <v>1688</v>
      </c>
      <c r="ANR95" s="27" t="str">
        <f t="shared" si="2624"/>
        <v>1680</v>
      </c>
      <c r="ANS95" s="27" t="str">
        <f t="shared" si="2625"/>
        <v>1680</v>
      </c>
      <c r="ANT95" s="27" t="str">
        <f t="shared" si="2626"/>
        <v>1680</v>
      </c>
      <c r="ANU95" s="27" t="str">
        <f t="shared" si="2627"/>
        <v>1697</v>
      </c>
      <c r="ANV95" s="27" t="str">
        <f t="shared" si="2628"/>
        <v>1697</v>
      </c>
      <c r="ANW95" s="27" t="str">
        <f t="shared" si="2629"/>
        <v>1697</v>
      </c>
      <c r="ANX95" s="27" t="str">
        <f t="shared" si="2630"/>
        <v>1712</v>
      </c>
      <c r="ANY95" s="27" t="str">
        <f t="shared" si="2631"/>
        <v>1712</v>
      </c>
      <c r="ANZ95" s="27" t="str">
        <f t="shared" si="2632"/>
        <v>1712</v>
      </c>
      <c r="AOA95" s="27" t="str">
        <f t="shared" si="2633"/>
        <v>1712</v>
      </c>
      <c r="AOB95" s="27" t="str">
        <f t="shared" si="2634"/>
        <v>1712</v>
      </c>
      <c r="AOC95" s="27" t="str">
        <f t="shared" si="2635"/>
        <v>1712</v>
      </c>
      <c r="AOD95" s="27" t="str">
        <f t="shared" si="2636"/>
        <v>1712</v>
      </c>
      <c r="AOE95" s="27" t="str">
        <f t="shared" si="2637"/>
        <v>1712</v>
      </c>
      <c r="AOF95" s="27" t="str">
        <f t="shared" si="2638"/>
        <v>1712</v>
      </c>
      <c r="AOG95" s="27" t="str">
        <f t="shared" si="2639"/>
        <v>1712</v>
      </c>
      <c r="AOH95" s="27" t="str">
        <f t="shared" si="2640"/>
        <v>1712</v>
      </c>
      <c r="AOI95" s="27" t="str">
        <f t="shared" si="2641"/>
        <v>1712</v>
      </c>
      <c r="AOJ95" s="27" t="str">
        <f t="shared" si="2642"/>
        <v>1712</v>
      </c>
      <c r="AOK95" s="27" t="str">
        <f t="shared" si="2643"/>
        <v>1712</v>
      </c>
      <c r="AOL95" s="27" t="str">
        <f t="shared" si="2644"/>
        <v>1712</v>
      </c>
      <c r="AOM95" s="27" t="str">
        <f t="shared" si="2645"/>
        <v>1712</v>
      </c>
      <c r="AON95" s="27" t="str">
        <f t="shared" si="2646"/>
        <v>1712</v>
      </c>
      <c r="AOO95" s="27" t="str">
        <f t="shared" si="2647"/>
        <v>1712</v>
      </c>
      <c r="AOP95" s="27" t="str">
        <f t="shared" si="2648"/>
        <v>1712</v>
      </c>
      <c r="AOQ95" s="27" t="str">
        <f t="shared" si="2649"/>
        <v>1712</v>
      </c>
      <c r="AOR95" s="27" t="str">
        <f t="shared" si="2650"/>
        <v>1712</v>
      </c>
      <c r="AOS95" s="27" t="str">
        <f t="shared" si="2651"/>
        <v>1712</v>
      </c>
      <c r="AOT95" s="27" t="str">
        <f t="shared" si="2652"/>
        <v>1712</v>
      </c>
      <c r="AOU95" s="27" t="str">
        <f t="shared" si="2653"/>
        <v>1712</v>
      </c>
      <c r="AOV95" s="27" t="str">
        <f t="shared" si="2654"/>
        <v>1712</v>
      </c>
      <c r="AOW95" s="27" t="str">
        <f t="shared" si="2655"/>
        <v>1712</v>
      </c>
      <c r="AOX95" s="27" t="str">
        <f t="shared" si="2656"/>
        <v>1712</v>
      </c>
      <c r="AOY95" s="27" t="str">
        <f t="shared" si="2657"/>
        <v>1712</v>
      </c>
      <c r="AOZ95" s="27" t="str">
        <f t="shared" si="2658"/>
        <v>1712</v>
      </c>
      <c r="APA95" s="27" t="str">
        <f t="shared" si="2659"/>
        <v>1712</v>
      </c>
      <c r="APB95" s="27" t="str">
        <f t="shared" si="2660"/>
        <v>1712</v>
      </c>
      <c r="APC95" s="27" t="str">
        <f t="shared" si="2661"/>
        <v>1712</v>
      </c>
      <c r="APD95" s="27" t="str">
        <f t="shared" si="2662"/>
        <v>1712</v>
      </c>
      <c r="APE95" s="27" t="str">
        <f t="shared" si="2663"/>
        <v>1712</v>
      </c>
      <c r="APF95" s="27" t="str">
        <f t="shared" si="2664"/>
        <v>1712</v>
      </c>
      <c r="APG95" s="27" t="str">
        <f t="shared" si="2665"/>
        <v>1712</v>
      </c>
      <c r="APH95" s="27" t="str">
        <f t="shared" si="2666"/>
        <v>1712</v>
      </c>
      <c r="API95" s="27" t="str">
        <f t="shared" si="2667"/>
        <v>1712</v>
      </c>
      <c r="APJ95" s="27" t="str">
        <f t="shared" si="2668"/>
        <v>1712</v>
      </c>
      <c r="APK95" s="27" t="str">
        <f t="shared" si="2669"/>
        <v>1712</v>
      </c>
      <c r="APL95" s="27" t="str">
        <f t="shared" si="2670"/>
        <v>1712</v>
      </c>
      <c r="APM95" s="27" t="str">
        <f t="shared" si="2671"/>
        <v>1712</v>
      </c>
      <c r="APN95" s="27" t="str">
        <f t="shared" si="2672"/>
        <v>1712</v>
      </c>
      <c r="APO95" s="27" t="str">
        <f t="shared" si="2673"/>
        <v>1712</v>
      </c>
      <c r="APP95" s="27" t="str">
        <f t="shared" si="2674"/>
        <v>1712</v>
      </c>
      <c r="APQ95" s="27" t="str">
        <f t="shared" si="2675"/>
        <v>1712</v>
      </c>
      <c r="APR95" s="27" t="str">
        <f t="shared" si="2676"/>
        <v>1712</v>
      </c>
    </row>
    <row r="96" spans="1:1022 1025:1110" x14ac:dyDescent="0.35">
      <c r="A96" s="27">
        <v>96</v>
      </c>
      <c r="B96" s="88" t="s">
        <v>57</v>
      </c>
      <c r="C96" s="91">
        <f>VLOOKUP(A96, Rankings!$A$2:$AN$129, 40, FALSE)</f>
        <v>94</v>
      </c>
      <c r="D96" s="20" t="s">
        <v>390</v>
      </c>
      <c r="I96" s="29">
        <f t="shared" si="1785"/>
        <v>16.833333333333336</v>
      </c>
      <c r="L96" s="27" t="s">
        <v>2265</v>
      </c>
      <c r="M96" s="27" t="s">
        <v>2502</v>
      </c>
      <c r="N96" s="27" t="s">
        <v>2836</v>
      </c>
      <c r="O96" s="27" t="s">
        <v>2917</v>
      </c>
      <c r="P96" s="27" t="s">
        <v>24</v>
      </c>
      <c r="Q96" s="27" t="s">
        <v>24</v>
      </c>
      <c r="R96" s="27" t="s">
        <v>24</v>
      </c>
      <c r="S96" s="27" t="s">
        <v>24</v>
      </c>
      <c r="T96" s="27" t="s">
        <v>3685</v>
      </c>
      <c r="U96" s="27" t="s">
        <v>3928</v>
      </c>
      <c r="V96" s="27" t="s">
        <v>4053</v>
      </c>
      <c r="W96" s="27" t="s">
        <v>4085</v>
      </c>
      <c r="X96" s="27" t="s">
        <v>4278</v>
      </c>
      <c r="Y96" s="27" t="s">
        <v>24</v>
      </c>
      <c r="Z96" s="27" t="s">
        <v>4497</v>
      </c>
      <c r="AA96" s="27" t="s">
        <v>4676</v>
      </c>
      <c r="AB96" s="27" t="s">
        <v>4772</v>
      </c>
      <c r="AC96" s="27" t="s">
        <v>24</v>
      </c>
      <c r="AD96" s="27" t="s">
        <v>24</v>
      </c>
      <c r="AE96" s="27" t="s">
        <v>4978</v>
      </c>
      <c r="AF96" s="27" t="s">
        <v>5058</v>
      </c>
      <c r="AG96" s="27" t="s">
        <v>5201</v>
      </c>
      <c r="AH96" s="27" t="s">
        <v>24</v>
      </c>
      <c r="AI96" s="27" t="s">
        <v>5436</v>
      </c>
      <c r="AJ96" s="27" t="s">
        <v>5512</v>
      </c>
      <c r="AK96" s="27" t="s">
        <v>5600</v>
      </c>
      <c r="AL96" s="27" t="s">
        <v>5700</v>
      </c>
      <c r="AM96" s="27" t="s">
        <v>5837</v>
      </c>
      <c r="AN96" s="27" t="s">
        <v>24</v>
      </c>
      <c r="AO96" s="27" t="s">
        <v>6044</v>
      </c>
      <c r="AP96" s="27" t="s">
        <v>6224</v>
      </c>
      <c r="AQ96" s="27" t="s">
        <v>24</v>
      </c>
      <c r="AR96" s="27" t="s">
        <v>6433</v>
      </c>
      <c r="AS96" s="27" t="s">
        <v>6487</v>
      </c>
      <c r="AT96" s="27" t="s">
        <v>24</v>
      </c>
      <c r="AU96" s="27" t="s">
        <v>6738</v>
      </c>
      <c r="AV96" s="27" t="s">
        <v>24</v>
      </c>
      <c r="AW96" s="27" t="s">
        <v>24</v>
      </c>
      <c r="AX96" s="27" t="s">
        <v>24</v>
      </c>
      <c r="AY96" s="27" t="s">
        <v>24</v>
      </c>
      <c r="AZ96" s="27" t="s">
        <v>24</v>
      </c>
      <c r="BA96" s="27" t="s">
        <v>24</v>
      </c>
      <c r="BB96" s="27" t="s">
        <v>24</v>
      </c>
      <c r="BC96" s="27" t="s">
        <v>24</v>
      </c>
      <c r="BD96" s="27" t="s">
        <v>24</v>
      </c>
      <c r="BE96" s="27" t="s">
        <v>24</v>
      </c>
      <c r="BF96" s="27" t="s">
        <v>24</v>
      </c>
      <c r="BG96" s="27" t="s">
        <v>24</v>
      </c>
      <c r="BH96" s="27" t="s">
        <v>24</v>
      </c>
      <c r="BI96" s="27" t="s">
        <v>24</v>
      </c>
      <c r="BJ96" s="27" t="s">
        <v>24</v>
      </c>
      <c r="BK96" s="27" t="s">
        <v>24</v>
      </c>
      <c r="BL96" s="27" t="s">
        <v>24</v>
      </c>
      <c r="BM96" s="27" t="s">
        <v>24</v>
      </c>
      <c r="BN96" s="27" t="s">
        <v>24</v>
      </c>
      <c r="BO96" s="27" t="s">
        <v>24</v>
      </c>
      <c r="BP96" s="27" t="s">
        <v>24</v>
      </c>
      <c r="BQ96" s="27" t="s">
        <v>24</v>
      </c>
      <c r="BR96" s="27" t="s">
        <v>24</v>
      </c>
      <c r="BS96" s="27" t="s">
        <v>24</v>
      </c>
      <c r="BT96" s="27" t="s">
        <v>24</v>
      </c>
      <c r="BU96" s="27" t="s">
        <v>24</v>
      </c>
      <c r="BV96" s="27" t="s">
        <v>24</v>
      </c>
      <c r="BW96" s="27" t="s">
        <v>24</v>
      </c>
      <c r="BX96" s="27" t="s">
        <v>24</v>
      </c>
      <c r="BY96" s="27" t="s">
        <v>24</v>
      </c>
      <c r="BZ96" s="27" t="s">
        <v>24</v>
      </c>
      <c r="CA96" s="27" t="s">
        <v>24</v>
      </c>
      <c r="CB96" s="27" t="s">
        <v>24</v>
      </c>
      <c r="CC96" s="27" t="s">
        <v>24</v>
      </c>
      <c r="CD96" s="27" t="s">
        <v>24</v>
      </c>
      <c r="CE96" s="27" t="s">
        <v>24</v>
      </c>
      <c r="CF96" s="27" t="s">
        <v>24</v>
      </c>
      <c r="CG96" s="27" t="s">
        <v>24</v>
      </c>
      <c r="CH96" s="27" t="s">
        <v>24</v>
      </c>
      <c r="CI96" s="27" t="s">
        <v>24</v>
      </c>
      <c r="CJ96" s="27" t="s">
        <v>24</v>
      </c>
      <c r="CK96" s="27" t="s">
        <v>24</v>
      </c>
      <c r="CL96" s="27" t="s">
        <v>24</v>
      </c>
      <c r="CM96" s="27" t="s">
        <v>24</v>
      </c>
      <c r="CN96" s="27" t="s">
        <v>24</v>
      </c>
      <c r="CO96" s="27" t="s">
        <v>24</v>
      </c>
      <c r="CQ96" s="28">
        <f t="shared" si="1786"/>
        <v>1</v>
      </c>
      <c r="CR96" s="28">
        <f t="shared" si="1787"/>
        <v>5</v>
      </c>
      <c r="CS96" s="28">
        <f t="shared" si="1788"/>
        <v>2</v>
      </c>
      <c r="CT96" s="28">
        <f t="shared" si="1789"/>
        <v>4</v>
      </c>
      <c r="CU96" s="28">
        <f t="shared" si="1790"/>
        <v>0</v>
      </c>
      <c r="CV96" s="28">
        <f t="shared" si="1791"/>
        <v>5</v>
      </c>
      <c r="CW96" s="28">
        <f t="shared" si="1792"/>
        <v>1</v>
      </c>
      <c r="CX96" s="28">
        <f t="shared" si="1793"/>
        <v>3</v>
      </c>
      <c r="CY96" s="28">
        <f t="shared" si="1794"/>
        <v>2</v>
      </c>
      <c r="CZ96" s="28">
        <f t="shared" si="1795"/>
        <v>3</v>
      </c>
      <c r="DA96" s="28">
        <f t="shared" si="1796"/>
        <v>2</v>
      </c>
      <c r="DB96" s="28">
        <f t="shared" si="1797"/>
        <v>3</v>
      </c>
      <c r="DC96" s="28">
        <f t="shared" si="1798"/>
        <v>1</v>
      </c>
      <c r="DD96" s="28">
        <f t="shared" si="1799"/>
        <v>0</v>
      </c>
      <c r="DE96" s="28">
        <f t="shared" si="1800"/>
        <v>1</v>
      </c>
      <c r="DF96" s="28">
        <f t="shared" si="1801"/>
        <v>1</v>
      </c>
      <c r="DG96" s="28">
        <f t="shared" si="1802"/>
        <v>0</v>
      </c>
      <c r="DH96" s="28">
        <f t="shared" si="1803"/>
        <v>0</v>
      </c>
      <c r="DI96" s="28">
        <f t="shared" si="1804"/>
        <v>0</v>
      </c>
      <c r="DJ96" s="28">
        <f t="shared" si="1805"/>
        <v>0</v>
      </c>
      <c r="DK96" s="28">
        <f t="shared" si="1806"/>
        <v>0</v>
      </c>
      <c r="DL96" s="28">
        <f t="shared" si="1807"/>
        <v>0</v>
      </c>
      <c r="DM96" s="28">
        <f t="shared" si="1808"/>
        <v>0</v>
      </c>
      <c r="DN96" s="28">
        <f t="shared" si="1809"/>
        <v>0</v>
      </c>
      <c r="DO96" s="28">
        <f t="shared" si="1810"/>
        <v>6</v>
      </c>
      <c r="DP96" s="28">
        <f t="shared" si="1811"/>
        <v>7</v>
      </c>
      <c r="DR96">
        <f t="shared" si="1812"/>
        <v>4</v>
      </c>
      <c r="DS96">
        <f t="shared" si="1813"/>
        <v>4</v>
      </c>
      <c r="DT96">
        <f t="shared" si="1814"/>
        <v>2</v>
      </c>
      <c r="DU96">
        <f t="shared" si="1815"/>
        <v>6</v>
      </c>
      <c r="DV96">
        <f t="shared" si="1816"/>
        <v>0</v>
      </c>
      <c r="DW96">
        <f t="shared" si="1817"/>
        <v>0</v>
      </c>
      <c r="DX96">
        <f t="shared" si="1818"/>
        <v>0</v>
      </c>
      <c r="DY96">
        <f t="shared" si="1819"/>
        <v>0</v>
      </c>
      <c r="DZ96">
        <f t="shared" si="1820"/>
        <v>1</v>
      </c>
      <c r="EA96">
        <f t="shared" si="1821"/>
        <v>6</v>
      </c>
      <c r="EB96">
        <f t="shared" si="1822"/>
        <v>9</v>
      </c>
      <c r="EC96">
        <f t="shared" si="1823"/>
        <v>3</v>
      </c>
      <c r="ED96">
        <f t="shared" si="1824"/>
        <v>5</v>
      </c>
      <c r="EE96">
        <f t="shared" si="1825"/>
        <v>0</v>
      </c>
      <c r="EF96">
        <f t="shared" si="1826"/>
        <v>4</v>
      </c>
      <c r="EG96">
        <f t="shared" si="1827"/>
        <v>5</v>
      </c>
      <c r="EH96">
        <f t="shared" si="1828"/>
        <v>7</v>
      </c>
      <c r="EI96">
        <f t="shared" si="1829"/>
        <v>0</v>
      </c>
      <c r="EJ96">
        <f t="shared" si="1830"/>
        <v>0</v>
      </c>
      <c r="EK96">
        <f t="shared" si="1831"/>
        <v>11</v>
      </c>
      <c r="EL96">
        <f t="shared" si="1832"/>
        <v>3</v>
      </c>
      <c r="EM96">
        <f t="shared" si="1833"/>
        <v>7</v>
      </c>
      <c r="EN96">
        <f t="shared" si="1834"/>
        <v>0</v>
      </c>
      <c r="EO96">
        <f t="shared" si="1835"/>
        <v>4</v>
      </c>
      <c r="EP96">
        <f t="shared" si="1836"/>
        <v>8</v>
      </c>
      <c r="EQ96">
        <f t="shared" si="1837"/>
        <v>12</v>
      </c>
      <c r="ER96">
        <f t="shared" si="1838"/>
        <v>2</v>
      </c>
      <c r="ES96">
        <f t="shared" si="1839"/>
        <v>8</v>
      </c>
      <c r="ET96">
        <f t="shared" si="1840"/>
        <v>0</v>
      </c>
      <c r="EU96">
        <f t="shared" si="1841"/>
        <v>2</v>
      </c>
      <c r="EV96">
        <f t="shared" si="1842"/>
        <v>6</v>
      </c>
      <c r="EW96">
        <f t="shared" si="1843"/>
        <v>0</v>
      </c>
      <c r="EX96">
        <f t="shared" si="1844"/>
        <v>2</v>
      </c>
      <c r="EY96">
        <f t="shared" si="1845"/>
        <v>8</v>
      </c>
      <c r="EZ96">
        <f t="shared" si="1846"/>
        <v>0</v>
      </c>
      <c r="FA96">
        <f t="shared" si="1847"/>
        <v>2</v>
      </c>
      <c r="FB96">
        <f t="shared" si="1848"/>
        <v>0</v>
      </c>
      <c r="FC96">
        <f t="shared" si="1849"/>
        <v>0</v>
      </c>
      <c r="FD96">
        <f t="shared" si="1850"/>
        <v>0</v>
      </c>
      <c r="FE96">
        <f t="shared" si="1851"/>
        <v>0</v>
      </c>
      <c r="FF96">
        <f t="shared" si="1852"/>
        <v>0</v>
      </c>
      <c r="FG96">
        <f t="shared" si="1853"/>
        <v>0</v>
      </c>
      <c r="FH96">
        <f t="shared" si="1854"/>
        <v>0</v>
      </c>
      <c r="FI96">
        <f t="shared" si="1855"/>
        <v>0</v>
      </c>
      <c r="FJ96">
        <f t="shared" si="1856"/>
        <v>0</v>
      </c>
      <c r="FK96">
        <f t="shared" si="1857"/>
        <v>0</v>
      </c>
      <c r="FL96">
        <f t="shared" si="1858"/>
        <v>0</v>
      </c>
      <c r="FM96">
        <f t="shared" si="1859"/>
        <v>0</v>
      </c>
      <c r="FN96">
        <f t="shared" si="1860"/>
        <v>0</v>
      </c>
      <c r="FO96">
        <f t="shared" si="1861"/>
        <v>0</v>
      </c>
      <c r="FP96">
        <f t="shared" si="1862"/>
        <v>0</v>
      </c>
      <c r="FQ96">
        <f t="shared" si="1863"/>
        <v>0</v>
      </c>
      <c r="FR96">
        <f t="shared" si="1864"/>
        <v>0</v>
      </c>
      <c r="FS96">
        <f t="shared" si="1865"/>
        <v>0</v>
      </c>
      <c r="FT96">
        <f t="shared" si="1866"/>
        <v>0</v>
      </c>
      <c r="FU96">
        <f t="shared" si="1867"/>
        <v>0</v>
      </c>
      <c r="FV96">
        <f t="shared" si="1868"/>
        <v>0</v>
      </c>
      <c r="FW96">
        <f t="shared" si="1869"/>
        <v>0</v>
      </c>
      <c r="FX96">
        <f t="shared" si="1870"/>
        <v>0</v>
      </c>
      <c r="FY96">
        <f t="shared" si="1871"/>
        <v>0</v>
      </c>
      <c r="FZ96">
        <f t="shared" si="1872"/>
        <v>0</v>
      </c>
      <c r="GA96">
        <f t="shared" si="1873"/>
        <v>0</v>
      </c>
      <c r="GB96">
        <f t="shared" si="1874"/>
        <v>0</v>
      </c>
      <c r="GC96">
        <f t="shared" si="1875"/>
        <v>0</v>
      </c>
      <c r="GD96">
        <f t="shared" si="1876"/>
        <v>0</v>
      </c>
      <c r="GE96">
        <f t="shared" si="1877"/>
        <v>0</v>
      </c>
      <c r="GF96">
        <f t="shared" si="1878"/>
        <v>0</v>
      </c>
      <c r="GG96">
        <f t="shared" si="1879"/>
        <v>0</v>
      </c>
      <c r="GH96">
        <f t="shared" si="1880"/>
        <v>0</v>
      </c>
      <c r="GI96">
        <f t="shared" si="1881"/>
        <v>0</v>
      </c>
      <c r="GJ96">
        <f t="shared" si="1882"/>
        <v>0</v>
      </c>
      <c r="GK96">
        <f t="shared" si="1883"/>
        <v>0</v>
      </c>
      <c r="GL96">
        <f t="shared" si="1884"/>
        <v>0</v>
      </c>
      <c r="GM96">
        <f t="shared" si="1885"/>
        <v>0</v>
      </c>
      <c r="GN96">
        <f t="shared" si="1886"/>
        <v>0</v>
      </c>
      <c r="GO96">
        <f t="shared" si="1887"/>
        <v>0</v>
      </c>
      <c r="GP96">
        <f t="shared" si="1888"/>
        <v>0</v>
      </c>
      <c r="GQ96">
        <f t="shared" si="1889"/>
        <v>0</v>
      </c>
      <c r="GR96">
        <f t="shared" si="1890"/>
        <v>0</v>
      </c>
      <c r="GS96">
        <f t="shared" si="1891"/>
        <v>0</v>
      </c>
      <c r="GT96">
        <f t="shared" si="1892"/>
        <v>0</v>
      </c>
      <c r="GU96">
        <f t="shared" si="1893"/>
        <v>0</v>
      </c>
      <c r="GW96" s="28">
        <f t="shared" si="1894"/>
        <v>6.4761241437134096</v>
      </c>
      <c r="GX96" s="28">
        <f t="shared" si="1895"/>
        <v>5.9518437561794002</v>
      </c>
      <c r="GY96" s="28">
        <f t="shared" si="1896"/>
        <v>1.1817940293985671</v>
      </c>
      <c r="GZ96" s="28">
        <f t="shared" si="1897"/>
        <v>0</v>
      </c>
      <c r="HA96" s="28">
        <f t="shared" si="1898"/>
        <v>0</v>
      </c>
      <c r="HB96" s="28">
        <f t="shared" si="1899"/>
        <v>9.0509690771391593</v>
      </c>
      <c r="HC96" s="28">
        <f t="shared" si="1900"/>
        <v>0.54262837971595734</v>
      </c>
      <c r="HE96">
        <f>IFERROR(VLOOKUP(_xlfn.NUMBERVALUE(MID(L96, SEARCH("!", L96)+1, SEARCH("+", L96)-SEARCH("!", L96)-1)), Rankings!$A$2:$BK$129, 63, FALSE),0)</f>
        <v>0.46338138623394648</v>
      </c>
      <c r="HF96">
        <f>IFERROR(VLOOKUP(_xlfn.NUMBERVALUE(MID(M96, SEARCH("!", M96)+1, SEARCH("+", M96)-SEARCH("!", M96)-1)), Rankings!$A$2:$BK$129, 63, FALSE),0)</f>
        <v>0.45081930301180934</v>
      </c>
      <c r="HG96">
        <f>IFERROR(VLOOKUP(_xlfn.NUMBERVALUE(MID(N96, SEARCH("!", N96)+1, SEARCH("+", N96)-SEARCH("!", N96)-1)), Rankings!$A$2:$BK$129, 63, FALSE),0)</f>
        <v>0.61763310758540235</v>
      </c>
      <c r="HH96">
        <f>IFERROR(VLOOKUP(_xlfn.NUMBERVALUE(MID(O96, SEARCH("!", O96)+1, SEARCH("+", O96)-SEARCH("!", O96)-1)), Rankings!$A$2:$BK$129, 63, FALSE),0)</f>
        <v>0.59685324237275783</v>
      </c>
      <c r="HI96">
        <f>IFERROR(VLOOKUP(_xlfn.NUMBERVALUE(MID(P96, SEARCH("!", P96)+1, SEARCH("+", P96)-SEARCH("!", P96)-1)), Rankings!$A$2:$BK$129, 63, FALSE),0)</f>
        <v>0</v>
      </c>
      <c r="HJ96">
        <f>IFERROR(VLOOKUP(_xlfn.NUMBERVALUE(MID(Q96, SEARCH("!", Q96)+1, SEARCH("+", Q96)-SEARCH("!", Q96)-1)), Rankings!$A$2:$BK$129, 63, FALSE),0)</f>
        <v>0</v>
      </c>
      <c r="HK96">
        <f>IFERROR(VLOOKUP(_xlfn.NUMBERVALUE(MID(R96, SEARCH("!", R96)+1, SEARCH("+", R96)-SEARCH("!", R96)-1)), Rankings!$A$2:$BK$129, 63, FALSE),0)</f>
        <v>0</v>
      </c>
      <c r="HL96">
        <f>IFERROR(VLOOKUP(_xlfn.NUMBERVALUE(MID(S96, SEARCH("!", S96)+1, SEARCH("+", S96)-SEARCH("!", S96)-1)), Rankings!$A$2:$BK$129, 63, FALSE),0)</f>
        <v>0</v>
      </c>
      <c r="HM96">
        <f>IFERROR(VLOOKUP(_xlfn.NUMBERVALUE(MID(T96, SEARCH("!", T96)+1, SEARCH("+", T96)-SEARCH("!", T96)-1)), Rankings!$A$2:$BK$129, 63, FALSE),0)</f>
        <v>0.38286663355819689</v>
      </c>
      <c r="HN96">
        <f>IFERROR(VLOOKUP(_xlfn.NUMBERVALUE(MID(U96, SEARCH("!", U96)+1, SEARCH("+", U96)-SEARCH("!", U96)-1)), Rankings!$A$2:$BK$129, 63, FALSE),0)</f>
        <v>0.58916834362897619</v>
      </c>
      <c r="HO96">
        <f>IFERROR(VLOOKUP(_xlfn.NUMBERVALUE(MID(V96, SEARCH("!", V96)+1, SEARCH("+", V96)-SEARCH("!", V96)-1)), Rankings!$A$2:$BK$129, 63, FALSE),0)</f>
        <v>0.25428454476336043</v>
      </c>
      <c r="HP96">
        <f>IFERROR(VLOOKUP(_xlfn.NUMBERVALUE(MID(W96, SEARCH("!", W96)+1, SEARCH("+", W96)-SEARCH("!", W96)-1)), Rankings!$A$2:$BK$129, 63, FALSE),0)</f>
        <v>0.25283408970337745</v>
      </c>
      <c r="HQ96">
        <f>IFERROR(VLOOKUP(_xlfn.NUMBERVALUE(MID(X96, SEARCH("!", X96)+1, SEARCH("+", X96)-SEARCH("!", X96)-1)), Rankings!$A$2:$BK$129, 63, FALSE),0)</f>
        <v>0.32475203016907939</v>
      </c>
      <c r="HR96">
        <f>IFERROR(VLOOKUP(_xlfn.NUMBERVALUE(MID(Y96, SEARCH("!", Y96)+1, SEARCH("+", Y96)-SEARCH("!", Y96)-1)), Rankings!$A$2:$BK$129, 63, FALSE),0)</f>
        <v>0</v>
      </c>
      <c r="HS96">
        <f>IFERROR(VLOOKUP(_xlfn.NUMBERVALUE(MID(Z96, SEARCH("!", Z96)+1, SEARCH("+", Z96)-SEARCH("!", Z96)-1)), Rankings!$A$2:$BK$129, 63, FALSE),0)</f>
        <v>0.48010786707198716</v>
      </c>
      <c r="HT96">
        <f>IFERROR(VLOOKUP(_xlfn.NUMBERVALUE(MID(AA96, SEARCH("!", AA96)+1, SEARCH("+", AA96)-SEARCH("!", AA96)-1)), Rankings!$A$2:$BK$129, 63, FALSE),0)</f>
        <v>0.55259277607709756</v>
      </c>
      <c r="HU96">
        <f>IFERROR(VLOOKUP(_xlfn.NUMBERVALUE(MID(AB96, SEARCH("!", AB96)+1, SEARCH("+", AB96)-SEARCH("!", AB96)-1)), Rankings!$A$2:$BK$129, 63, FALSE),0)</f>
        <v>0.59685324237275783</v>
      </c>
      <c r="HV96">
        <f>IFERROR(VLOOKUP(_xlfn.NUMBERVALUE(MID(AC96, SEARCH("!", AC96)+1, SEARCH("+", AC96)-SEARCH("!", AC96)-1)), Rankings!$A$2:$BK$129, 63, FALSE),0)</f>
        <v>0</v>
      </c>
      <c r="HW96">
        <f>IFERROR(VLOOKUP(_xlfn.NUMBERVALUE(MID(AD96, SEARCH("!", AD96)+1, SEARCH("+", AD96)-SEARCH("!", AD96)-1)), Rankings!$A$2:$BK$129, 63, FALSE),0)</f>
        <v>0</v>
      </c>
      <c r="HX96">
        <f>IFERROR(VLOOKUP(_xlfn.NUMBERVALUE(MID(AE96, SEARCH("!", AE96)+1, SEARCH("+", AE96)-SEARCH("!", AE96)-1)), Rankings!$A$2:$BK$129, 63, FALSE),0)</f>
        <v>0.29274247393212427</v>
      </c>
      <c r="HY96">
        <f>IFERROR(VLOOKUP(_xlfn.NUMBERVALUE(MID(AF96, SEARCH("!", AF96)+1, SEARCH("+", AF96)-SEARCH("!", AF96)-1)), Rankings!$A$2:$BK$129, 63, FALSE),0)</f>
        <v>0.49215488075826513</v>
      </c>
      <c r="HZ96">
        <f>IFERROR(VLOOKUP(_xlfn.NUMBERVALUE(MID(AG96, SEARCH("!", AG96)+1, SEARCH("+", AG96)-SEARCH("!", AG96)-1)), Rankings!$A$2:$BK$129, 63, FALSE),0)</f>
        <v>0.58916834362897619</v>
      </c>
      <c r="IA96">
        <f>IFERROR(VLOOKUP(_xlfn.NUMBERVALUE(MID(AH96, SEARCH("!", AH96)+1, SEARCH("+", AH96)-SEARCH("!", AH96)-1)), Rankings!$A$2:$BK$129, 63, FALSE),0)</f>
        <v>0</v>
      </c>
      <c r="IB96">
        <f>IFERROR(VLOOKUP(_xlfn.NUMBERVALUE(MID(AI96, SEARCH("!", AI96)+1, SEARCH("+", AI96)-SEARCH("!", AI96)-1)), Rankings!$A$2:$BK$129, 63, FALSE),0)</f>
        <v>0.71744721195333239</v>
      </c>
      <c r="IC96">
        <f>IFERROR(VLOOKUP(_xlfn.NUMBERVALUE(MID(AJ96, SEARCH("!", AJ96)+1, SEARCH("+", AJ96)-SEARCH("!", AJ96)-1)), Rankings!$A$2:$BK$129, 63, FALSE),0)</f>
        <v>0.32475203016907939</v>
      </c>
      <c r="ID96">
        <f>IFERROR(VLOOKUP(_xlfn.NUMBERVALUE(MID(AK96, SEARCH("!", AK96)+1, SEARCH("+", AK96)-SEARCH("!", AK96)-1)), Rankings!$A$2:$BK$129, 63, FALSE),0)</f>
        <v>0.63476701070308261</v>
      </c>
      <c r="IE96">
        <f>IFERROR(VLOOKUP(_xlfn.NUMBERVALUE(MID(AL96, SEARCH("!", AL96)+1, SEARCH("+", AL96)-SEARCH("!", AL96)-1)), Rankings!$A$2:$BK$129, 63, FALSE),0)</f>
        <v>0.54581257305231079</v>
      </c>
      <c r="IF96">
        <f>IFERROR(VLOOKUP(_xlfn.NUMBERVALUE(MID(AM96, SEARCH("!", AM96)+1, SEARCH("+", AM96)-SEARCH("!", AM96)-1)), Rankings!$A$2:$BK$129, 63, FALSE),0)</f>
        <v>0.55259277607709756</v>
      </c>
      <c r="IG96">
        <f>IFERROR(VLOOKUP(_xlfn.NUMBERVALUE(MID(AN96, SEARCH("!", AN96)+1, SEARCH("+", AN96)-SEARCH("!", AN96)-1)), Rankings!$A$2:$BK$129, 63, FALSE),0)</f>
        <v>0</v>
      </c>
      <c r="IH96">
        <f>IFERROR(VLOOKUP(_xlfn.NUMBERVALUE(MID(AO96, SEARCH("!", AO96)+1, SEARCH("+", AO96)-SEARCH("!", AO96)-1)), Rankings!$A$2:$BK$129, 63, FALSE),0)</f>
        <v>0.56944935107390082</v>
      </c>
      <c r="II96">
        <f>IFERROR(VLOOKUP(_xlfn.NUMBERVALUE(MID(AP96, SEARCH("!", AP96)+1, SEARCH("+", AP96)-SEARCH("!", AP96)-1)), Rankings!$A$2:$BK$129, 63, FALSE),0)</f>
        <v>0.91255548584178892</v>
      </c>
      <c r="IJ96">
        <f>IFERROR(VLOOKUP(_xlfn.NUMBERVALUE(MID(AQ96, SEARCH("!", AQ96)+1, SEARCH("+", AQ96)-SEARCH("!", AQ96)-1)), Rankings!$A$2:$BK$129, 63, FALSE),0)</f>
        <v>0</v>
      </c>
      <c r="IK96">
        <f>IFERROR(VLOOKUP(_xlfn.NUMBERVALUE(MID(AR96, SEARCH("!", AR96)+1, SEARCH("+", AR96)-SEARCH("!", AR96)-1)), Rankings!$A$2:$BK$129, 63, FALSE),0)</f>
        <v>0.84785933157695315</v>
      </c>
      <c r="IL96">
        <f>IFERROR(VLOOKUP(_xlfn.NUMBERVALUE(MID(AS96, SEARCH("!", AS96)+1, SEARCH("+", AS96)-SEARCH("!", AS96)-1)), Rankings!$A$2:$BK$129, 63, FALSE),0)</f>
        <v>0.91255548584178892</v>
      </c>
      <c r="IM96">
        <f>IFERROR(VLOOKUP(_xlfn.NUMBERVALUE(MID(AT96, SEARCH("!", AT96)+1, SEARCH("+", AT96)-SEARCH("!", AT96)-1)), Rankings!$A$2:$BK$129, 63, FALSE),0)</f>
        <v>0</v>
      </c>
      <c r="IN96">
        <f>IFERROR(VLOOKUP(_xlfn.NUMBERVALUE(MID(AU96, SEARCH("!", AU96)+1, SEARCH("+", AU96)-SEARCH("!", AU96)-1)), Rankings!$A$2:$BK$129, 63, FALSE),0)</f>
        <v>0.65575840813392627</v>
      </c>
      <c r="IO96">
        <f>IFERROR(VLOOKUP(_xlfn.NUMBERVALUE(MID(AV96, SEARCH("!", AV96)+1, SEARCH("+", AV96)-SEARCH("!", AV96)-1)), Rankings!$A$2:$BK$129, 63, FALSE),0)</f>
        <v>0</v>
      </c>
      <c r="IP96">
        <f>IFERROR(VLOOKUP(_xlfn.NUMBERVALUE(MID(AW96, SEARCH("!", AW96)+1, SEARCH("+", AW96)-SEARCH("!", AW96)-1)), Rankings!$A$2:$BK$129, 63, FALSE),0)</f>
        <v>0</v>
      </c>
      <c r="IQ96">
        <f>IFERROR(VLOOKUP(_xlfn.NUMBERVALUE(MID(AX96, SEARCH("!", AX96)+1, SEARCH("+", AX96)-SEARCH("!", AX96)-1)), Rankings!$A$2:$BK$129, 63, FALSE),0)</f>
        <v>0</v>
      </c>
      <c r="IR96">
        <f>IFERROR(VLOOKUP(_xlfn.NUMBERVALUE(MID(AY96, SEARCH("!", AY96)+1, SEARCH("+", AY96)-SEARCH("!", AY96)-1)), Rankings!$A$2:$BK$129, 63, FALSE),0)</f>
        <v>0</v>
      </c>
      <c r="IS96">
        <f>IFERROR(VLOOKUP(_xlfn.NUMBERVALUE(MID(AZ96, SEARCH("!", AZ96)+1, SEARCH("+", AZ96)-SEARCH("!", AZ96)-1)), Rankings!$A$2:$BK$129, 63, FALSE),0)</f>
        <v>0</v>
      </c>
      <c r="IT96">
        <f>IFERROR(VLOOKUP(_xlfn.NUMBERVALUE(MID(BA96, SEARCH("!", BA96)+1, SEARCH("+", BA96)-SEARCH("!", BA96)-1)), Rankings!$A$2:$BK$129, 63, FALSE),0)</f>
        <v>0</v>
      </c>
      <c r="IU96">
        <f>IFERROR(VLOOKUP(_xlfn.NUMBERVALUE(MID(BB96, SEARCH("!", BB96)+1, SEARCH("+", BB96)-SEARCH("!", BB96)-1)), Rankings!$A$2:$BK$129, 63, FALSE),0)</f>
        <v>0</v>
      </c>
      <c r="IV96">
        <f>IFERROR(VLOOKUP(_xlfn.NUMBERVALUE(MID(BC96, SEARCH("!", BC96)+1, SEARCH("+", BC96)-SEARCH("!", BC96)-1)), Rankings!$A$2:$BK$129, 63, FALSE),0)</f>
        <v>0</v>
      </c>
      <c r="IW96">
        <f>IFERROR(VLOOKUP(_xlfn.NUMBERVALUE(MID(BD96, SEARCH("!", BD96)+1, SEARCH("+", BD96)-SEARCH("!", BD96)-1)), Rankings!$A$2:$BK$129, 63, FALSE),0)</f>
        <v>0</v>
      </c>
      <c r="IX96">
        <f>IFERROR(VLOOKUP(_xlfn.NUMBERVALUE(MID(BE96, SEARCH("!", BE96)+1, SEARCH("+", BE96)-SEARCH("!", BE96)-1)), Rankings!$A$2:$BK$129, 63, FALSE),0)</f>
        <v>0</v>
      </c>
      <c r="IY96">
        <f>IFERROR(VLOOKUP(_xlfn.NUMBERVALUE(MID(BF96, SEARCH("!", BF96)+1, SEARCH("+", BF96)-SEARCH("!", BF96)-1)), Rankings!$A$2:$BK$129, 63, FALSE),0)</f>
        <v>0</v>
      </c>
      <c r="IZ96">
        <f>IFERROR(VLOOKUP(_xlfn.NUMBERVALUE(MID(BG96, SEARCH("!", BG96)+1, SEARCH("+", BG96)-SEARCH("!", BG96)-1)), Rankings!$A$2:$BK$129, 63, FALSE),0)</f>
        <v>0</v>
      </c>
      <c r="JA96">
        <f>IFERROR(VLOOKUP(_xlfn.NUMBERVALUE(MID(BH96, SEARCH("!", BH96)+1, SEARCH("+", BH96)-SEARCH("!", BH96)-1)), Rankings!$A$2:$BK$129, 63, FALSE),0)</f>
        <v>0</v>
      </c>
      <c r="JB96">
        <f>IFERROR(VLOOKUP(_xlfn.NUMBERVALUE(MID(BI96, SEARCH("!", BI96)+1, SEARCH("+", BI96)-SEARCH("!", BI96)-1)), Rankings!$A$2:$BK$129, 63, FALSE),0)</f>
        <v>0</v>
      </c>
      <c r="JC96">
        <f>IFERROR(VLOOKUP(_xlfn.NUMBERVALUE(MID(BJ96, SEARCH("!", BJ96)+1, SEARCH("+", BJ96)-SEARCH("!", BJ96)-1)), Rankings!$A$2:$BK$129, 63, FALSE),0)</f>
        <v>0</v>
      </c>
      <c r="JD96">
        <f>IFERROR(VLOOKUP(_xlfn.NUMBERVALUE(MID(BK96, SEARCH("!", BK96)+1, SEARCH("+", BK96)-SEARCH("!", BK96)-1)), Rankings!$A$2:$BK$129, 63, FALSE),0)</f>
        <v>0</v>
      </c>
      <c r="JE96">
        <f>IFERROR(VLOOKUP(_xlfn.NUMBERVALUE(MID(BL96, SEARCH("!", BL96)+1, SEARCH("+", BL96)-SEARCH("!", BL96)-1)), Rankings!$A$2:$BK$129, 63, FALSE),0)</f>
        <v>0</v>
      </c>
      <c r="JF96">
        <f>IFERROR(VLOOKUP(_xlfn.NUMBERVALUE(MID(BM96, SEARCH("!", BM96)+1, SEARCH("+", BM96)-SEARCH("!", BM96)-1)), Rankings!$A$2:$BK$129, 63, FALSE),0)</f>
        <v>0</v>
      </c>
      <c r="JG96">
        <f>IFERROR(VLOOKUP(_xlfn.NUMBERVALUE(MID(BN96, SEARCH("!", BN96)+1, SEARCH("+", BN96)-SEARCH("!", BN96)-1)), Rankings!$A$2:$BK$129, 63, FALSE),0)</f>
        <v>0</v>
      </c>
      <c r="JH96">
        <f>IFERROR(VLOOKUP(_xlfn.NUMBERVALUE(MID(BO96, SEARCH("!", BO96)+1, SEARCH("+", BO96)-SEARCH("!", BO96)-1)), Rankings!$A$2:$BK$129, 63, FALSE),0)</f>
        <v>0</v>
      </c>
      <c r="JI96">
        <f>IFERROR(VLOOKUP(_xlfn.NUMBERVALUE(MID(BP96, SEARCH("!", BP96)+1, SEARCH("+", BP96)-SEARCH("!", BP96)-1)), Rankings!$A$2:$BK$129, 63, FALSE),0)</f>
        <v>0</v>
      </c>
      <c r="JJ96">
        <f>IFERROR(VLOOKUP(_xlfn.NUMBERVALUE(MID(BQ96, SEARCH("!", BQ96)+1, SEARCH("+", BQ96)-SEARCH("!", BQ96)-1)), Rankings!$A$2:$BK$129, 63, FALSE),0)</f>
        <v>0</v>
      </c>
      <c r="JK96">
        <f>IFERROR(VLOOKUP(_xlfn.NUMBERVALUE(MID(BR96, SEARCH("!", BR96)+1, SEARCH("+", BR96)-SEARCH("!", BR96)-1)), Rankings!$A$2:$BK$129, 63, FALSE),0)</f>
        <v>0</v>
      </c>
      <c r="JL96">
        <f>IFERROR(VLOOKUP(_xlfn.NUMBERVALUE(MID(BS96, SEARCH("!", BS96)+1, SEARCH("+", BS96)-SEARCH("!", BS96)-1)), Rankings!$A$2:$BK$129, 63, FALSE),0)</f>
        <v>0</v>
      </c>
      <c r="JM96">
        <f>IFERROR(VLOOKUP(_xlfn.NUMBERVALUE(MID(BT96, SEARCH("!", BT96)+1, SEARCH("+", BT96)-SEARCH("!", BT96)-1)), Rankings!$A$2:$BK$129, 63, FALSE),0)</f>
        <v>0</v>
      </c>
      <c r="JN96">
        <f>IFERROR(VLOOKUP(_xlfn.NUMBERVALUE(MID(BU96, SEARCH("!", BU96)+1, SEARCH("+", BU96)-SEARCH("!", BU96)-1)), Rankings!$A$2:$BK$129, 63, FALSE),0)</f>
        <v>0</v>
      </c>
      <c r="JO96">
        <f>IFERROR(VLOOKUP(_xlfn.NUMBERVALUE(MID(BV96, SEARCH("!", BV96)+1, SEARCH("+", BV96)-SEARCH("!", BV96)-1)), Rankings!$A$2:$BK$129, 63, FALSE),0)</f>
        <v>0</v>
      </c>
      <c r="JP96">
        <f>IFERROR(VLOOKUP(_xlfn.NUMBERVALUE(MID(BW96, SEARCH("!", BW96)+1, SEARCH("+", BW96)-SEARCH("!", BW96)-1)), Rankings!$A$2:$BK$129, 63, FALSE),0)</f>
        <v>0</v>
      </c>
      <c r="JQ96">
        <f>IFERROR(VLOOKUP(_xlfn.NUMBERVALUE(MID(BX96, SEARCH("!", BX96)+1, SEARCH("+", BX96)-SEARCH("!", BX96)-1)), Rankings!$A$2:$BK$129, 63, FALSE),0)</f>
        <v>0</v>
      </c>
      <c r="JR96">
        <f>IFERROR(VLOOKUP(_xlfn.NUMBERVALUE(MID(BY96, SEARCH("!", BY96)+1, SEARCH("+", BY96)-SEARCH("!", BY96)-1)), Rankings!$A$2:$BK$129, 63, FALSE),0)</f>
        <v>0</v>
      </c>
      <c r="JS96">
        <f>IFERROR(VLOOKUP(_xlfn.NUMBERVALUE(MID(BZ96, SEARCH("!", BZ96)+1, SEARCH("+", BZ96)-SEARCH("!", BZ96)-1)), Rankings!$A$2:$BK$129, 63, FALSE),0)</f>
        <v>0</v>
      </c>
      <c r="JT96">
        <f>IFERROR(VLOOKUP(_xlfn.NUMBERVALUE(MID(CA96, SEARCH("!", CA96)+1, SEARCH("+", CA96)-SEARCH("!", CA96)-1)), Rankings!$A$2:$BK$129, 63, FALSE),0)</f>
        <v>0</v>
      </c>
      <c r="JU96">
        <f>IFERROR(VLOOKUP(_xlfn.NUMBERVALUE(MID(CB96, SEARCH("!", CB96)+1, SEARCH("+", CB96)-SEARCH("!", CB96)-1)), Rankings!$A$2:$BK$129, 63, FALSE),0)</f>
        <v>0</v>
      </c>
      <c r="JV96">
        <f>IFERROR(VLOOKUP(_xlfn.NUMBERVALUE(MID(CC96, SEARCH("!", CC96)+1, SEARCH("+", CC96)-SEARCH("!", CC96)-1)), Rankings!$A$2:$BK$129, 63, FALSE),0)</f>
        <v>0</v>
      </c>
      <c r="JW96">
        <f>IFERROR(VLOOKUP(_xlfn.NUMBERVALUE(MID(CD96, SEARCH("!", CD96)+1, SEARCH("+", CD96)-SEARCH("!", CD96)-1)), Rankings!$A$2:$BK$129, 63, FALSE),0)</f>
        <v>0</v>
      </c>
      <c r="JX96">
        <f>IFERROR(VLOOKUP(_xlfn.NUMBERVALUE(MID(CE96, SEARCH("!", CE96)+1, SEARCH("+", CE96)-SEARCH("!", CE96)-1)), Rankings!$A$2:$BK$129, 63, FALSE),0)</f>
        <v>0</v>
      </c>
      <c r="JY96">
        <f>IFERROR(VLOOKUP(_xlfn.NUMBERVALUE(MID(CF96, SEARCH("!", CF96)+1, SEARCH("+", CF96)-SEARCH("!", CF96)-1)), Rankings!$A$2:$BK$129, 63, FALSE),0)</f>
        <v>0</v>
      </c>
      <c r="JZ96">
        <f>IFERROR(VLOOKUP(_xlfn.NUMBERVALUE(MID(CG96, SEARCH("!", CG96)+1, SEARCH("+", CG96)-SEARCH("!", CG96)-1)), Rankings!$A$2:$BK$129, 63, FALSE),0)</f>
        <v>0</v>
      </c>
      <c r="KA96">
        <f>IFERROR(VLOOKUP(_xlfn.NUMBERVALUE(MID(CH96, SEARCH("!", CH96)+1, SEARCH("+", CH96)-SEARCH("!", CH96)-1)), Rankings!$A$2:$BK$129, 63, FALSE),0)</f>
        <v>0</v>
      </c>
      <c r="KB96">
        <f>IFERROR(VLOOKUP(_xlfn.NUMBERVALUE(MID(CI96, SEARCH("!", CI96)+1, SEARCH("+", CI96)-SEARCH("!", CI96)-1)), Rankings!$A$2:$BK$129, 63, FALSE),0)</f>
        <v>0</v>
      </c>
      <c r="KC96">
        <f>IFERROR(VLOOKUP(_xlfn.NUMBERVALUE(MID(CJ96, SEARCH("!", CJ96)+1, SEARCH("+", CJ96)-SEARCH("!", CJ96)-1)), Rankings!$A$2:$BK$129, 63, FALSE),0)</f>
        <v>0</v>
      </c>
      <c r="KD96">
        <f>IFERROR(VLOOKUP(_xlfn.NUMBERVALUE(MID(CK96, SEARCH("!", CK96)+1, SEARCH("+", CK96)-SEARCH("!", CK96)-1)), Rankings!$A$2:$BK$129, 63, FALSE),0)</f>
        <v>0</v>
      </c>
      <c r="KE96">
        <f>IFERROR(VLOOKUP(_xlfn.NUMBERVALUE(MID(CL96, SEARCH("!", CL96)+1, SEARCH("+", CL96)-SEARCH("!", CL96)-1)), Rankings!$A$2:$BK$129, 63, FALSE),0)</f>
        <v>0</v>
      </c>
      <c r="KF96">
        <f>IFERROR(VLOOKUP(_xlfn.NUMBERVALUE(MID(CM96, SEARCH("!", CM96)+1, SEARCH("+", CM96)-SEARCH("!", CM96)-1)), Rankings!$A$2:$BK$129, 63, FALSE),0)</f>
        <v>0</v>
      </c>
      <c r="KG96">
        <f>IFERROR(VLOOKUP(_xlfn.NUMBERVALUE(MID(CN96, SEARCH("!", CN96)+1, SEARCH("+", CN96)-SEARCH("!", CN96)-1)), Rankings!$A$2:$BK$129, 63, FALSE),0)</f>
        <v>0</v>
      </c>
      <c r="KH96">
        <f>IFERROR(VLOOKUP(_xlfn.NUMBERVALUE(MID(CO96, SEARCH("!", CO96)+1, SEARCH("+", CO96)-SEARCH("!", CO96)-1)), Rankings!$A$2:$BK$129, 63, FALSE),0)</f>
        <v>0</v>
      </c>
      <c r="KJ96" s="28">
        <f t="shared" si="1901"/>
        <v>160</v>
      </c>
      <c r="KK96" s="28">
        <f t="shared" si="1902"/>
        <v>188</v>
      </c>
      <c r="KL96" s="28">
        <f t="shared" si="1903"/>
        <v>82</v>
      </c>
      <c r="KM96" s="28">
        <f t="shared" si="1904"/>
        <v>0</v>
      </c>
      <c r="KN96" s="28">
        <f t="shared" si="1905"/>
        <v>0</v>
      </c>
      <c r="KO96" s="28">
        <f t="shared" si="1906"/>
        <v>112</v>
      </c>
      <c r="KP96" s="28">
        <f t="shared" si="1907"/>
        <v>263.66666666666663</v>
      </c>
      <c r="KQ96" s="28">
        <f t="shared" si="1908"/>
        <v>112</v>
      </c>
      <c r="KS96" s="27" t="str">
        <f t="shared" si="1909"/>
        <v>14</v>
      </c>
      <c r="KT96" s="27" t="str">
        <f t="shared" si="1910"/>
        <v>16</v>
      </c>
      <c r="KU96" s="27" t="str">
        <f t="shared" si="1911"/>
        <v>12</v>
      </c>
      <c r="KV96" s="27" t="str">
        <f t="shared" si="1912"/>
        <v>23</v>
      </c>
      <c r="KW96" s="27">
        <f t="shared" si="1913"/>
        <v>0</v>
      </c>
      <c r="KX96" s="27">
        <f t="shared" si="1914"/>
        <v>0</v>
      </c>
      <c r="KY96" s="27">
        <f t="shared" si="1915"/>
        <v>0</v>
      </c>
      <c r="KZ96" s="27">
        <f t="shared" si="1916"/>
        <v>0</v>
      </c>
      <c r="LA96" s="27" t="str">
        <f t="shared" si="1917"/>
        <v>20</v>
      </c>
      <c r="LB96" s="27" t="str">
        <f t="shared" si="1918"/>
        <v>12</v>
      </c>
      <c r="LC96" s="27" t="str">
        <f t="shared" si="1919"/>
        <v>29</v>
      </c>
      <c r="LD96" s="27" t="str">
        <f t="shared" si="1920"/>
        <v>21</v>
      </c>
      <c r="LE96" s="27" t="str">
        <f t="shared" si="1921"/>
        <v>28</v>
      </c>
      <c r="LF96" s="27">
        <f t="shared" si="1922"/>
        <v>0</v>
      </c>
      <c r="LG96" s="27" t="str">
        <f t="shared" si="1923"/>
        <v>13</v>
      </c>
      <c r="LH96" s="27" t="str">
        <f t="shared" si="1924"/>
        <v>19</v>
      </c>
      <c r="LI96" s="27" t="str">
        <f t="shared" si="1925"/>
        <v>27</v>
      </c>
      <c r="LJ96" s="27">
        <f t="shared" si="1926"/>
        <v>0</v>
      </c>
      <c r="LK96" s="27">
        <f t="shared" si="1927"/>
        <v>0</v>
      </c>
      <c r="LL96" s="27" t="str">
        <f t="shared" si="1928"/>
        <v>27</v>
      </c>
      <c r="LM96" s="27" t="str">
        <f t="shared" si="1929"/>
        <v>17</v>
      </c>
      <c r="LN96" s="27" t="str">
        <f t="shared" si="1930"/>
        <v>17</v>
      </c>
      <c r="LO96" s="27">
        <f t="shared" si="1931"/>
        <v>0</v>
      </c>
      <c r="LP96" s="27" t="str">
        <f t="shared" si="1932"/>
        <v>11</v>
      </c>
      <c r="LQ96" s="27" t="str">
        <f t="shared" si="1933"/>
        <v>22</v>
      </c>
      <c r="LR96" s="27" t="str">
        <f t="shared" si="1934"/>
        <v>26</v>
      </c>
      <c r="LS96" s="27" t="str">
        <f t="shared" si="1935"/>
        <v>12</v>
      </c>
      <c r="LT96" s="27" t="str">
        <f t="shared" si="1936"/>
        <v>16</v>
      </c>
      <c r="LU96" s="27">
        <f t="shared" si="1937"/>
        <v>0</v>
      </c>
      <c r="LV96" s="27" t="str">
        <f t="shared" si="1938"/>
        <v>9</v>
      </c>
      <c r="LW96" s="27" t="str">
        <f t="shared" si="1939"/>
        <v>18</v>
      </c>
      <c r="LX96" s="27">
        <f t="shared" si="1940"/>
        <v>0</v>
      </c>
      <c r="LY96" s="27" t="str">
        <f t="shared" si="1941"/>
        <v>9</v>
      </c>
      <c r="LZ96" s="27" t="str">
        <f t="shared" si="1942"/>
        <v>6</v>
      </c>
      <c r="MA96" s="27">
        <f t="shared" si="1943"/>
        <v>0</v>
      </c>
      <c r="MB96" s="27" t="str">
        <f t="shared" si="1944"/>
        <v>6</v>
      </c>
      <c r="MC96" s="27">
        <f t="shared" si="1945"/>
        <v>0</v>
      </c>
      <c r="MD96" s="27">
        <f t="shared" si="1946"/>
        <v>0</v>
      </c>
      <c r="ME96" s="27">
        <f t="shared" si="1947"/>
        <v>0</v>
      </c>
      <c r="MF96" s="27">
        <f t="shared" si="1948"/>
        <v>0</v>
      </c>
      <c r="MG96" s="27">
        <f t="shared" si="1949"/>
        <v>0</v>
      </c>
      <c r="MH96" s="27">
        <f t="shared" si="1950"/>
        <v>0</v>
      </c>
      <c r="MI96" s="27">
        <f t="shared" si="1951"/>
        <v>0</v>
      </c>
      <c r="MJ96" s="27">
        <f t="shared" si="1952"/>
        <v>0</v>
      </c>
      <c r="MK96" s="27">
        <f t="shared" si="1953"/>
        <v>0</v>
      </c>
      <c r="ML96" s="27">
        <f t="shared" si="1954"/>
        <v>0</v>
      </c>
      <c r="MM96" s="27">
        <f t="shared" si="1955"/>
        <v>0</v>
      </c>
      <c r="MN96" s="27">
        <f t="shared" si="1956"/>
        <v>0</v>
      </c>
      <c r="MO96" s="27">
        <f t="shared" si="1957"/>
        <v>0</v>
      </c>
      <c r="MP96" s="27">
        <f t="shared" si="1958"/>
        <v>0</v>
      </c>
      <c r="MQ96" s="27">
        <f t="shared" si="1959"/>
        <v>0</v>
      </c>
      <c r="MR96" s="27">
        <f t="shared" si="1960"/>
        <v>0</v>
      </c>
      <c r="MS96" s="27">
        <f t="shared" si="1961"/>
        <v>0</v>
      </c>
      <c r="MT96" s="27">
        <f t="shared" si="1962"/>
        <v>0</v>
      </c>
      <c r="MU96" s="27">
        <f t="shared" si="1963"/>
        <v>0</v>
      </c>
      <c r="MV96" s="27">
        <f t="shared" si="1964"/>
        <v>0</v>
      </c>
      <c r="MW96" s="27">
        <f t="shared" si="1965"/>
        <v>0</v>
      </c>
      <c r="MX96" s="27">
        <f t="shared" si="1966"/>
        <v>0</v>
      </c>
      <c r="MY96" s="27">
        <f t="shared" si="1967"/>
        <v>0</v>
      </c>
      <c r="MZ96" s="27">
        <f t="shared" si="1968"/>
        <v>0</v>
      </c>
      <c r="NA96" s="27">
        <f t="shared" si="1969"/>
        <v>0</v>
      </c>
      <c r="NB96" s="27">
        <f t="shared" si="1970"/>
        <v>0</v>
      </c>
      <c r="NC96" s="27">
        <f t="shared" si="1971"/>
        <v>0</v>
      </c>
      <c r="ND96" s="27">
        <f t="shared" si="1972"/>
        <v>0</v>
      </c>
      <c r="NE96" s="27">
        <f t="shared" si="1973"/>
        <v>0</v>
      </c>
      <c r="NF96" s="27">
        <f t="shared" si="1974"/>
        <v>0</v>
      </c>
      <c r="NG96" s="27">
        <f t="shared" si="1975"/>
        <v>0</v>
      </c>
      <c r="NH96" s="27">
        <f t="shared" si="1976"/>
        <v>0</v>
      </c>
      <c r="NI96" s="27">
        <f t="shared" si="1977"/>
        <v>0</v>
      </c>
      <c r="NJ96" s="27">
        <f t="shared" si="1978"/>
        <v>0</v>
      </c>
      <c r="NK96" s="27">
        <f t="shared" si="1979"/>
        <v>0</v>
      </c>
      <c r="NL96" s="27">
        <f t="shared" si="1980"/>
        <v>0</v>
      </c>
      <c r="NM96" s="27">
        <f t="shared" si="1981"/>
        <v>0</v>
      </c>
      <c r="NN96" s="27">
        <f t="shared" si="1982"/>
        <v>0</v>
      </c>
      <c r="NO96" s="27">
        <f t="shared" si="1983"/>
        <v>0</v>
      </c>
      <c r="NP96" s="27">
        <f t="shared" si="1984"/>
        <v>0</v>
      </c>
      <c r="NQ96" s="27">
        <f t="shared" si="1985"/>
        <v>0</v>
      </c>
      <c r="NR96" s="27">
        <f t="shared" si="1986"/>
        <v>0</v>
      </c>
      <c r="NS96" s="27">
        <f t="shared" si="1987"/>
        <v>0</v>
      </c>
      <c r="NT96" s="27">
        <f t="shared" si="1988"/>
        <v>0</v>
      </c>
      <c r="NU96" s="27">
        <f t="shared" si="1989"/>
        <v>0</v>
      </c>
      <c r="NV96" s="27">
        <f t="shared" si="1990"/>
        <v>0</v>
      </c>
      <c r="NX96" s="28">
        <f t="shared" si="1991"/>
        <v>226</v>
      </c>
      <c r="NY96" s="28">
        <f t="shared" si="1992"/>
        <v>221</v>
      </c>
      <c r="NZ96" s="28">
        <f t="shared" si="1993"/>
        <v>49</v>
      </c>
      <c r="OA96" s="28">
        <f t="shared" si="1994"/>
        <v>0</v>
      </c>
      <c r="OB96" s="28">
        <f t="shared" si="1995"/>
        <v>0</v>
      </c>
      <c r="OC96" s="28">
        <f t="shared" si="1996"/>
        <v>182</v>
      </c>
      <c r="OD96" s="28">
        <f t="shared" si="1997"/>
        <v>324.16666666666669</v>
      </c>
      <c r="OE96" s="28">
        <f t="shared" si="1998"/>
        <v>182</v>
      </c>
      <c r="OG96" s="27" t="str">
        <f t="shared" si="1999"/>
        <v>21</v>
      </c>
      <c r="OH96" s="27" t="str">
        <f t="shared" si="2000"/>
        <v>23</v>
      </c>
      <c r="OI96" s="27" t="str">
        <f t="shared" si="2001"/>
        <v>20</v>
      </c>
      <c r="OJ96" s="27" t="str">
        <f t="shared" si="2002"/>
        <v>28</v>
      </c>
      <c r="OK96" s="27">
        <f t="shared" si="2003"/>
        <v>0</v>
      </c>
      <c r="OL96" s="27">
        <f t="shared" si="2004"/>
        <v>0</v>
      </c>
      <c r="OM96" s="27">
        <f t="shared" si="2005"/>
        <v>0</v>
      </c>
      <c r="ON96" s="27">
        <f t="shared" si="2006"/>
        <v>0</v>
      </c>
      <c r="OO96" s="27" t="str">
        <f t="shared" si="2007"/>
        <v>13</v>
      </c>
      <c r="OP96" s="27" t="str">
        <f t="shared" si="2008"/>
        <v>26</v>
      </c>
      <c r="OQ96" s="27" t="str">
        <f t="shared" si="2009"/>
        <v>7</v>
      </c>
      <c r="OR96" s="27" t="str">
        <f t="shared" si="2010"/>
        <v>20</v>
      </c>
      <c r="OS96" s="27" t="str">
        <f t="shared" si="2011"/>
        <v>11</v>
      </c>
      <c r="OT96" s="27">
        <f t="shared" si="2012"/>
        <v>0</v>
      </c>
      <c r="OU96" s="27" t="str">
        <f t="shared" si="2013"/>
        <v>15</v>
      </c>
      <c r="OV96" s="27" t="str">
        <f t="shared" si="2014"/>
        <v>11</v>
      </c>
      <c r="OW96" s="27" t="str">
        <f t="shared" si="2015"/>
        <v>14</v>
      </c>
      <c r="OX96" s="27">
        <f t="shared" si="2016"/>
        <v>0</v>
      </c>
      <c r="OY96" s="27">
        <f t="shared" si="2017"/>
        <v>0</v>
      </c>
      <c r="OZ96" s="27" t="str">
        <f t="shared" si="2018"/>
        <v>12</v>
      </c>
      <c r="PA96" s="27" t="str">
        <f t="shared" si="2019"/>
        <v>16</v>
      </c>
      <c r="PB96" s="27" t="str">
        <f t="shared" si="2020"/>
        <v>16</v>
      </c>
      <c r="PC96" s="27">
        <f t="shared" si="2021"/>
        <v>0</v>
      </c>
      <c r="PD96" s="27" t="str">
        <f t="shared" si="2022"/>
        <v>15</v>
      </c>
      <c r="PE96" s="27" t="str">
        <f t="shared" si="2023"/>
        <v>29</v>
      </c>
      <c r="PF96" s="27" t="str">
        <f t="shared" si="2024"/>
        <v>30</v>
      </c>
      <c r="PG96" s="27" t="str">
        <f t="shared" si="2025"/>
        <v>18</v>
      </c>
      <c r="PH96" s="27" t="str">
        <f t="shared" si="2026"/>
        <v>17</v>
      </c>
      <c r="PI96" s="27">
        <f t="shared" si="2027"/>
        <v>0</v>
      </c>
      <c r="PJ96" s="27" t="str">
        <f t="shared" si="2028"/>
        <v>16</v>
      </c>
      <c r="PK96" s="27" t="str">
        <f t="shared" si="2029"/>
        <v>35</v>
      </c>
      <c r="PL96" s="27">
        <f t="shared" si="2030"/>
        <v>0</v>
      </c>
      <c r="PM96" s="27" t="str">
        <f t="shared" si="2031"/>
        <v>27</v>
      </c>
      <c r="PN96" s="27" t="str">
        <f t="shared" si="2032"/>
        <v>34</v>
      </c>
      <c r="PO96" s="27">
        <f t="shared" si="2033"/>
        <v>0</v>
      </c>
      <c r="PP96" s="27" t="str">
        <f t="shared" si="2034"/>
        <v>22</v>
      </c>
      <c r="PQ96" s="27">
        <f t="shared" si="2035"/>
        <v>0</v>
      </c>
      <c r="PR96" s="27">
        <f t="shared" si="2036"/>
        <v>0</v>
      </c>
      <c r="PS96" s="27">
        <f t="shared" si="2037"/>
        <v>0</v>
      </c>
      <c r="PT96" s="27">
        <f t="shared" si="2038"/>
        <v>0</v>
      </c>
      <c r="PU96" s="27">
        <f t="shared" si="2039"/>
        <v>0</v>
      </c>
      <c r="PV96" s="27">
        <f t="shared" si="2040"/>
        <v>0</v>
      </c>
      <c r="PW96" s="27">
        <f t="shared" si="2041"/>
        <v>0</v>
      </c>
      <c r="PX96" s="27">
        <f t="shared" si="2042"/>
        <v>0</v>
      </c>
      <c r="PY96" s="27">
        <f t="shared" si="2043"/>
        <v>0</v>
      </c>
      <c r="PZ96" s="27">
        <f t="shared" si="2044"/>
        <v>0</v>
      </c>
      <c r="QA96" s="27">
        <f t="shared" si="2045"/>
        <v>0</v>
      </c>
      <c r="QB96" s="27">
        <f t="shared" si="2046"/>
        <v>0</v>
      </c>
      <c r="QC96" s="27">
        <f t="shared" si="2047"/>
        <v>0</v>
      </c>
      <c r="QD96" s="27">
        <f t="shared" si="2048"/>
        <v>0</v>
      </c>
      <c r="QE96" s="27">
        <f t="shared" si="2049"/>
        <v>0</v>
      </c>
      <c r="QF96" s="27">
        <f t="shared" si="2050"/>
        <v>0</v>
      </c>
      <c r="QG96" s="27">
        <f t="shared" si="2051"/>
        <v>0</v>
      </c>
      <c r="QH96" s="27">
        <f t="shared" si="2052"/>
        <v>0</v>
      </c>
      <c r="QI96" s="27">
        <f t="shared" si="2053"/>
        <v>0</v>
      </c>
      <c r="QJ96" s="27">
        <f t="shared" si="2054"/>
        <v>0</v>
      </c>
      <c r="QK96" s="27">
        <f t="shared" si="2055"/>
        <v>0</v>
      </c>
      <c r="QL96" s="27">
        <f t="shared" si="2056"/>
        <v>0</v>
      </c>
      <c r="QM96" s="27">
        <f t="shared" si="2057"/>
        <v>0</v>
      </c>
      <c r="QN96" s="27">
        <f t="shared" si="2058"/>
        <v>0</v>
      </c>
      <c r="QO96" s="27">
        <f t="shared" si="2059"/>
        <v>0</v>
      </c>
      <c r="QP96" s="27">
        <f t="shared" si="2060"/>
        <v>0</v>
      </c>
      <c r="QQ96" s="27">
        <f t="shared" si="2061"/>
        <v>0</v>
      </c>
      <c r="QR96" s="27">
        <f t="shared" si="2062"/>
        <v>0</v>
      </c>
      <c r="QS96" s="27">
        <f t="shared" si="2063"/>
        <v>0</v>
      </c>
      <c r="QT96" s="27">
        <f t="shared" si="2064"/>
        <v>0</v>
      </c>
      <c r="QU96" s="27">
        <f t="shared" si="2065"/>
        <v>0</v>
      </c>
      <c r="QV96" s="27">
        <f t="shared" si="2066"/>
        <v>0</v>
      </c>
      <c r="QW96" s="27">
        <f t="shared" si="2067"/>
        <v>0</v>
      </c>
      <c r="QX96" s="27">
        <f t="shared" si="2068"/>
        <v>0</v>
      </c>
      <c r="QY96" s="27">
        <f t="shared" si="2069"/>
        <v>0</v>
      </c>
      <c r="QZ96" s="27">
        <f t="shared" si="2070"/>
        <v>0</v>
      </c>
      <c r="RA96" s="27">
        <f t="shared" si="2071"/>
        <v>0</v>
      </c>
      <c r="RB96" s="27">
        <f t="shared" si="2072"/>
        <v>0</v>
      </c>
      <c r="RC96" s="27">
        <f t="shared" si="2073"/>
        <v>0</v>
      </c>
      <c r="RD96" s="27">
        <f t="shared" si="2074"/>
        <v>0</v>
      </c>
      <c r="RE96" s="27">
        <f t="shared" si="2075"/>
        <v>0</v>
      </c>
      <c r="RF96" s="27">
        <f t="shared" si="2076"/>
        <v>0</v>
      </c>
      <c r="RG96" s="27">
        <f t="shared" si="2077"/>
        <v>0</v>
      </c>
      <c r="RH96" s="27">
        <f t="shared" si="2078"/>
        <v>0</v>
      </c>
      <c r="RI96" s="27">
        <f t="shared" si="2079"/>
        <v>0</v>
      </c>
      <c r="RJ96" s="27">
        <f t="shared" si="2080"/>
        <v>0</v>
      </c>
      <c r="RL96" s="28">
        <f t="shared" si="2081"/>
        <v>81</v>
      </c>
      <c r="RM96" s="28">
        <f t="shared" si="2082"/>
        <v>101</v>
      </c>
      <c r="RN96" s="28">
        <f t="shared" si="2083"/>
        <v>38</v>
      </c>
      <c r="RO96" s="28">
        <f t="shared" si="2084"/>
        <v>0</v>
      </c>
      <c r="RP96" s="28">
        <f t="shared" si="2085"/>
        <v>0</v>
      </c>
      <c r="RQ96" s="28">
        <f t="shared" si="2086"/>
        <v>133.66666666666666</v>
      </c>
      <c r="RT96" s="27" t="str">
        <f t="shared" si="2087"/>
        <v>6</v>
      </c>
      <c r="RU96" s="27" t="str">
        <f t="shared" si="2088"/>
        <v>7</v>
      </c>
      <c r="RV96" s="27" t="str">
        <f t="shared" si="2089"/>
        <v>6</v>
      </c>
      <c r="RW96" s="27" t="str">
        <f t="shared" si="2090"/>
        <v>10</v>
      </c>
      <c r="RX96" s="27" t="str">
        <f t="shared" si="2091"/>
        <v>0</v>
      </c>
      <c r="RY96" s="27" t="str">
        <f t="shared" si="2092"/>
        <v>0</v>
      </c>
      <c r="RZ96" s="27" t="str">
        <f t="shared" si="2093"/>
        <v>0</v>
      </c>
      <c r="SA96" s="27" t="str">
        <f t="shared" si="2094"/>
        <v>0</v>
      </c>
      <c r="SB96" s="27" t="str">
        <f t="shared" si="2095"/>
        <v>9</v>
      </c>
      <c r="SC96" s="27" t="str">
        <f t="shared" si="2096"/>
        <v>9</v>
      </c>
      <c r="SD96" s="27" t="str">
        <f t="shared" si="2097"/>
        <v>12</v>
      </c>
      <c r="SE96" s="27" t="str">
        <f t="shared" si="2098"/>
        <v>8</v>
      </c>
      <c r="SF96" s="27" t="str">
        <f t="shared" si="2099"/>
        <v>13</v>
      </c>
      <c r="SG96" s="27" t="str">
        <f t="shared" si="2100"/>
        <v>0</v>
      </c>
      <c r="SH96" s="27" t="str">
        <f t="shared" si="2101"/>
        <v>6</v>
      </c>
      <c r="SI96" s="27" t="str">
        <f t="shared" si="2102"/>
        <v>12</v>
      </c>
      <c r="SJ96" s="27" t="str">
        <f t="shared" si="2103"/>
        <v>13</v>
      </c>
      <c r="SK96" s="27" t="str">
        <f t="shared" si="2104"/>
        <v>0</v>
      </c>
      <c r="SL96" s="27" t="str">
        <f t="shared" si="2105"/>
        <v>0</v>
      </c>
      <c r="SM96" s="27" t="str">
        <f t="shared" si="2106"/>
        <v>14</v>
      </c>
      <c r="SN96" s="27" t="str">
        <f t="shared" si="2107"/>
        <v>7</v>
      </c>
      <c r="SO96" s="27" t="str">
        <f t="shared" si="2108"/>
        <v>9</v>
      </c>
      <c r="SP96" s="27" t="str">
        <f t="shared" si="2109"/>
        <v>0</v>
      </c>
      <c r="SQ96" s="27" t="str">
        <f t="shared" si="2110"/>
        <v>9</v>
      </c>
      <c r="SR96" s="27" t="str">
        <f t="shared" si="2111"/>
        <v>12</v>
      </c>
      <c r="SS96" s="27" t="str">
        <f t="shared" si="2112"/>
        <v>12</v>
      </c>
      <c r="ST96" s="27" t="str">
        <f t="shared" si="2113"/>
        <v>6</v>
      </c>
      <c r="SU96" s="27" t="str">
        <f t="shared" si="2114"/>
        <v>9</v>
      </c>
      <c r="SV96" s="27" t="str">
        <f t="shared" si="2115"/>
        <v>0</v>
      </c>
      <c r="SW96" s="27" t="str">
        <f t="shared" si="2116"/>
        <v>7</v>
      </c>
      <c r="SX96" s="27" t="str">
        <f t="shared" si="2117"/>
        <v>10</v>
      </c>
      <c r="SY96" s="27" t="str">
        <f t="shared" si="2118"/>
        <v>0</v>
      </c>
      <c r="SZ96" s="27" t="str">
        <f t="shared" si="2119"/>
        <v>5</v>
      </c>
      <c r="TA96" s="27" t="str">
        <f t="shared" si="2120"/>
        <v>4</v>
      </c>
      <c r="TB96" s="27" t="str">
        <f t="shared" si="2121"/>
        <v>0</v>
      </c>
      <c r="TC96" s="27" t="str">
        <f t="shared" si="2122"/>
        <v>5</v>
      </c>
      <c r="TD96" s="27" t="str">
        <f t="shared" si="2123"/>
        <v>0</v>
      </c>
      <c r="TE96" s="27" t="str">
        <f t="shared" si="2124"/>
        <v>0</v>
      </c>
      <c r="TF96" s="27" t="str">
        <f t="shared" si="2125"/>
        <v>0</v>
      </c>
      <c r="TG96" s="27" t="str">
        <f t="shared" si="2126"/>
        <v>0</v>
      </c>
      <c r="TH96" s="27" t="str">
        <f t="shared" si="2127"/>
        <v>0</v>
      </c>
      <c r="TI96" s="27" t="str">
        <f t="shared" si="2128"/>
        <v>0</v>
      </c>
      <c r="TJ96" s="27" t="str">
        <f t="shared" si="2129"/>
        <v>0</v>
      </c>
      <c r="TK96" s="27" t="str">
        <f t="shared" si="2130"/>
        <v>0</v>
      </c>
      <c r="TL96" s="27" t="str">
        <f t="shared" si="2131"/>
        <v>0</v>
      </c>
      <c r="TM96" s="27" t="str">
        <f t="shared" si="2132"/>
        <v>0</v>
      </c>
      <c r="TN96" s="27" t="str">
        <f t="shared" si="2133"/>
        <v>0</v>
      </c>
      <c r="TO96" s="27" t="str">
        <f t="shared" si="2134"/>
        <v>0</v>
      </c>
      <c r="TP96" s="27" t="str">
        <f t="shared" si="2135"/>
        <v>0</v>
      </c>
      <c r="TQ96" s="27" t="str">
        <f t="shared" si="2136"/>
        <v>0</v>
      </c>
      <c r="TR96" s="27" t="str">
        <f t="shared" si="2137"/>
        <v>0</v>
      </c>
      <c r="TS96" s="27" t="str">
        <f t="shared" si="2138"/>
        <v>0</v>
      </c>
      <c r="TT96" s="27" t="str">
        <f t="shared" si="2139"/>
        <v>0</v>
      </c>
      <c r="TU96" s="27" t="str">
        <f t="shared" si="2140"/>
        <v>0</v>
      </c>
      <c r="TV96" s="27" t="str">
        <f t="shared" si="2141"/>
        <v>0</v>
      </c>
      <c r="TW96" s="27" t="str">
        <f t="shared" si="2142"/>
        <v>0</v>
      </c>
      <c r="TX96" s="27" t="str">
        <f t="shared" si="2143"/>
        <v>0</v>
      </c>
      <c r="TY96" s="27" t="str">
        <f t="shared" si="2144"/>
        <v>0</v>
      </c>
      <c r="TZ96" s="27" t="str">
        <f t="shared" si="2145"/>
        <v>0</v>
      </c>
      <c r="UA96" s="27" t="str">
        <f t="shared" si="2146"/>
        <v>0</v>
      </c>
      <c r="UB96" s="27" t="str">
        <f t="shared" si="2147"/>
        <v>0</v>
      </c>
      <c r="UC96" s="27" t="str">
        <f t="shared" si="2148"/>
        <v>0</v>
      </c>
      <c r="UD96" s="27" t="str">
        <f t="shared" si="2149"/>
        <v>0</v>
      </c>
      <c r="UE96" s="27" t="str">
        <f t="shared" si="2150"/>
        <v>0</v>
      </c>
      <c r="UF96" s="27" t="str">
        <f t="shared" si="2151"/>
        <v>0</v>
      </c>
      <c r="UG96" s="27" t="str">
        <f t="shared" si="2152"/>
        <v>0</v>
      </c>
      <c r="UH96" s="27" t="str">
        <f t="shared" si="2153"/>
        <v>0</v>
      </c>
      <c r="UI96" s="27" t="str">
        <f t="shared" si="2154"/>
        <v>0</v>
      </c>
      <c r="UJ96" s="27" t="str">
        <f t="shared" si="2155"/>
        <v>0</v>
      </c>
      <c r="UK96" s="27" t="str">
        <f t="shared" si="2156"/>
        <v>0</v>
      </c>
      <c r="UL96" s="27" t="str">
        <f t="shared" si="2157"/>
        <v>0</v>
      </c>
      <c r="UM96" s="27" t="str">
        <f t="shared" si="2158"/>
        <v>0</v>
      </c>
      <c r="UN96" s="27" t="str">
        <f t="shared" si="2159"/>
        <v>0</v>
      </c>
      <c r="UO96" s="27" t="str">
        <f t="shared" si="2160"/>
        <v>0</v>
      </c>
      <c r="UP96" s="27" t="str">
        <f t="shared" si="2161"/>
        <v>0</v>
      </c>
      <c r="UQ96" s="27" t="str">
        <f t="shared" si="2162"/>
        <v>0</v>
      </c>
      <c r="UR96" s="27" t="str">
        <f t="shared" si="2163"/>
        <v>0</v>
      </c>
      <c r="US96" s="27" t="str">
        <f t="shared" si="2164"/>
        <v>0</v>
      </c>
      <c r="UT96" s="27" t="str">
        <f t="shared" si="2165"/>
        <v>0</v>
      </c>
      <c r="UU96" s="27" t="str">
        <f t="shared" si="2166"/>
        <v>0</v>
      </c>
      <c r="UV96" s="27" t="str">
        <f t="shared" si="2167"/>
        <v>0</v>
      </c>
      <c r="UW96" s="27" t="str">
        <f t="shared" si="2168"/>
        <v>0</v>
      </c>
      <c r="UY96" s="28">
        <f t="shared" si="2169"/>
        <v>-36.099999999999994</v>
      </c>
      <c r="UZ96" s="28">
        <f t="shared" si="2170"/>
        <v>-54.88</v>
      </c>
      <c r="VA96" s="28">
        <f t="shared" si="2171"/>
        <v>-7.6000000000000005</v>
      </c>
      <c r="VB96" s="28">
        <f t="shared" si="2172"/>
        <v>0</v>
      </c>
      <c r="VC96" s="28">
        <f t="shared" si="2173"/>
        <v>0</v>
      </c>
      <c r="VD96" s="28">
        <f t="shared" si="2174"/>
        <v>-58.193333333333328</v>
      </c>
      <c r="VG96" s="27" t="str">
        <f t="shared" si="2175"/>
        <v>-0.29</v>
      </c>
      <c r="VH96" s="27" t="str">
        <f t="shared" si="2176"/>
        <v>-7.73</v>
      </c>
      <c r="VI96" s="27" t="str">
        <f t="shared" si="2177"/>
        <v>-0.28</v>
      </c>
      <c r="VJ96" s="27" t="str">
        <f t="shared" si="2178"/>
        <v>-8.25</v>
      </c>
      <c r="VK96" s="27">
        <f t="shared" si="2179"/>
        <v>0</v>
      </c>
      <c r="VL96" s="27">
        <f t="shared" si="2180"/>
        <v>0</v>
      </c>
      <c r="VM96" s="27">
        <f t="shared" si="2181"/>
        <v>0</v>
      </c>
      <c r="VN96" s="27">
        <f t="shared" si="2182"/>
        <v>0</v>
      </c>
      <c r="VO96" s="27" t="str">
        <f t="shared" si="2183"/>
        <v>-1.69</v>
      </c>
      <c r="VP96" s="27" t="str">
        <f t="shared" si="2184"/>
        <v>-5.94</v>
      </c>
      <c r="VQ96" s="27" t="str">
        <f t="shared" si="2185"/>
        <v>1.53</v>
      </c>
      <c r="VR96" s="27" t="str">
        <f t="shared" si="2186"/>
        <v>3.31</v>
      </c>
      <c r="VS96" s="27" t="str">
        <f t="shared" si="2187"/>
        <v>2.67</v>
      </c>
      <c r="VT96" s="27">
        <f t="shared" si="2188"/>
        <v>0</v>
      </c>
      <c r="VU96" s="27" t="str">
        <f t="shared" si="2189"/>
        <v>-3.46</v>
      </c>
      <c r="VV96" s="27" t="str">
        <f t="shared" si="2190"/>
        <v>-1.58</v>
      </c>
      <c r="VW96" s="27" t="str">
        <f t="shared" si="2191"/>
        <v>-5.57</v>
      </c>
      <c r="VX96" s="27">
        <f t="shared" si="2192"/>
        <v>0</v>
      </c>
      <c r="VY96" s="27">
        <f t="shared" si="2193"/>
        <v>0</v>
      </c>
      <c r="VZ96" s="27" t="str">
        <f t="shared" si="2194"/>
        <v>0.42</v>
      </c>
      <c r="WA96" s="27" t="str">
        <f t="shared" si="2195"/>
        <v>-0.98</v>
      </c>
      <c r="WB96" s="27" t="str">
        <f t="shared" si="2196"/>
        <v>-3.21</v>
      </c>
      <c r="WC96" s="27">
        <f t="shared" si="2197"/>
        <v>0</v>
      </c>
      <c r="WD96" s="27" t="str">
        <f t="shared" si="2198"/>
        <v>-7.16</v>
      </c>
      <c r="WE96" s="27" t="str">
        <f t="shared" si="2199"/>
        <v>1.01</v>
      </c>
      <c r="WF96" s="27" t="str">
        <f t="shared" si="2200"/>
        <v>-9.55</v>
      </c>
      <c r="WG96" s="27" t="str">
        <f t="shared" si="2201"/>
        <v>0.88</v>
      </c>
      <c r="WH96" s="27" t="str">
        <f t="shared" si="2202"/>
        <v>-1.88</v>
      </c>
      <c r="WI96" s="27">
        <f t="shared" si="2203"/>
        <v>0</v>
      </c>
      <c r="WJ96" s="27" t="str">
        <f t="shared" si="2204"/>
        <v>-2.08</v>
      </c>
      <c r="WK96" s="27" t="str">
        <f t="shared" si="2205"/>
        <v>-13.63</v>
      </c>
      <c r="WL96" s="27">
        <f t="shared" si="2206"/>
        <v>0</v>
      </c>
      <c r="WM96" s="27" t="str">
        <f t="shared" si="2207"/>
        <v>-11.03</v>
      </c>
      <c r="WN96" s="27" t="str">
        <f t="shared" si="2208"/>
        <v>-18.5</v>
      </c>
      <c r="WO96" s="27">
        <f t="shared" si="2209"/>
        <v>0</v>
      </c>
      <c r="WP96" s="27" t="str">
        <f t="shared" si="2210"/>
        <v>-5.59</v>
      </c>
      <c r="WQ96" s="27">
        <f t="shared" si="2211"/>
        <v>0</v>
      </c>
      <c r="WR96" s="27">
        <f t="shared" si="2212"/>
        <v>0</v>
      </c>
      <c r="WS96" s="27">
        <f t="shared" si="2213"/>
        <v>0</v>
      </c>
      <c r="WT96" s="27">
        <f t="shared" si="2214"/>
        <v>0</v>
      </c>
      <c r="WU96" s="27">
        <f t="shared" si="2215"/>
        <v>0</v>
      </c>
      <c r="WV96" s="27">
        <f t="shared" si="2216"/>
        <v>0</v>
      </c>
      <c r="WW96" s="27">
        <f t="shared" si="2217"/>
        <v>0</v>
      </c>
      <c r="WX96" s="27">
        <f t="shared" si="2218"/>
        <v>0</v>
      </c>
      <c r="WY96" s="27">
        <f t="shared" si="2219"/>
        <v>0</v>
      </c>
      <c r="WZ96" s="27">
        <f t="shared" si="2220"/>
        <v>0</v>
      </c>
      <c r="XA96" s="27">
        <f t="shared" si="2221"/>
        <v>0</v>
      </c>
      <c r="XB96" s="27">
        <f t="shared" si="2222"/>
        <v>0</v>
      </c>
      <c r="XC96" s="27">
        <f t="shared" si="2223"/>
        <v>0</v>
      </c>
      <c r="XD96" s="27">
        <f t="shared" si="2224"/>
        <v>0</v>
      </c>
      <c r="XE96" s="27">
        <f t="shared" si="2225"/>
        <v>0</v>
      </c>
      <c r="XF96" s="27">
        <f t="shared" si="2226"/>
        <v>0</v>
      </c>
      <c r="XG96" s="27">
        <f t="shared" si="2227"/>
        <v>0</v>
      </c>
      <c r="XH96" s="27">
        <f t="shared" si="2228"/>
        <v>0</v>
      </c>
      <c r="XI96" s="27">
        <f t="shared" si="2229"/>
        <v>0</v>
      </c>
      <c r="XJ96" s="27">
        <f t="shared" si="2230"/>
        <v>0</v>
      </c>
      <c r="XK96" s="27">
        <f t="shared" si="2231"/>
        <v>0</v>
      </c>
      <c r="XL96" s="27">
        <f t="shared" si="2232"/>
        <v>0</v>
      </c>
      <c r="XM96" s="27">
        <f t="shared" si="2233"/>
        <v>0</v>
      </c>
      <c r="XN96" s="27">
        <f t="shared" si="2234"/>
        <v>0</v>
      </c>
      <c r="XO96" s="27">
        <f t="shared" si="2235"/>
        <v>0</v>
      </c>
      <c r="XP96" s="27">
        <f t="shared" si="2236"/>
        <v>0</v>
      </c>
      <c r="XQ96" s="27">
        <f t="shared" si="2237"/>
        <v>0</v>
      </c>
      <c r="XR96" s="27">
        <f t="shared" si="2238"/>
        <v>0</v>
      </c>
      <c r="XS96" s="27">
        <f t="shared" si="2239"/>
        <v>0</v>
      </c>
      <c r="XT96" s="27">
        <f t="shared" si="2240"/>
        <v>0</v>
      </c>
      <c r="XU96" s="27">
        <f t="shared" si="2241"/>
        <v>0</v>
      </c>
      <c r="XV96" s="27">
        <f t="shared" si="2242"/>
        <v>0</v>
      </c>
      <c r="XW96" s="27">
        <f t="shared" si="2243"/>
        <v>0</v>
      </c>
      <c r="XX96" s="27">
        <f t="shared" si="2244"/>
        <v>0</v>
      </c>
      <c r="XY96" s="27">
        <f t="shared" si="2245"/>
        <v>0</v>
      </c>
      <c r="XZ96" s="27">
        <f t="shared" si="2246"/>
        <v>0</v>
      </c>
      <c r="YA96" s="27">
        <f t="shared" si="2247"/>
        <v>0</v>
      </c>
      <c r="YB96" s="27">
        <f t="shared" si="2248"/>
        <v>0</v>
      </c>
      <c r="YC96" s="27">
        <f t="shared" si="2249"/>
        <v>0</v>
      </c>
      <c r="YD96" s="27">
        <f t="shared" si="2250"/>
        <v>0</v>
      </c>
      <c r="YE96" s="27">
        <f t="shared" si="2251"/>
        <v>0</v>
      </c>
      <c r="YF96" s="27">
        <f t="shared" si="2252"/>
        <v>0</v>
      </c>
      <c r="YG96" s="27">
        <f t="shared" si="2253"/>
        <v>0</v>
      </c>
      <c r="YH96" s="27">
        <f t="shared" si="2254"/>
        <v>0</v>
      </c>
      <c r="YI96" s="27">
        <f t="shared" si="2255"/>
        <v>0</v>
      </c>
      <c r="YJ96" s="27">
        <f t="shared" si="2256"/>
        <v>0</v>
      </c>
      <c r="YL96" s="28">
        <f t="shared" si="2257"/>
        <v>531</v>
      </c>
      <c r="YM96" s="28">
        <f t="shared" si="2258"/>
        <v>480</v>
      </c>
      <c r="YN96" s="28">
        <f t="shared" si="2259"/>
        <v>118</v>
      </c>
      <c r="YO96" s="28">
        <f t="shared" si="2260"/>
        <v>0</v>
      </c>
      <c r="YP96" s="28">
        <f t="shared" si="2261"/>
        <v>0</v>
      </c>
      <c r="YQ96" s="28">
        <f t="shared" si="2262"/>
        <v>750</v>
      </c>
      <c r="YT96" s="27" t="str">
        <f t="shared" si="2263"/>
        <v>60</v>
      </c>
      <c r="YU96" s="27" t="str">
        <f t="shared" si="2264"/>
        <v>67</v>
      </c>
      <c r="YV96" s="27" t="str">
        <f t="shared" si="2265"/>
        <v>23</v>
      </c>
      <c r="YW96" s="27" t="str">
        <f t="shared" si="2266"/>
        <v>41</v>
      </c>
      <c r="YX96" s="27">
        <f t="shared" si="2267"/>
        <v>0</v>
      </c>
      <c r="YY96" s="27">
        <f t="shared" si="2268"/>
        <v>0</v>
      </c>
      <c r="YZ96" s="27">
        <f t="shared" si="2269"/>
        <v>0</v>
      </c>
      <c r="ZA96" s="27">
        <f t="shared" si="2270"/>
        <v>0</v>
      </c>
      <c r="ZB96" s="27" t="str">
        <f t="shared" si="2271"/>
        <v>10</v>
      </c>
      <c r="ZC96" s="27" t="str">
        <f t="shared" si="2272"/>
        <v>39</v>
      </c>
      <c r="ZD96" s="27" t="str">
        <f t="shared" si="2273"/>
        <v>19</v>
      </c>
      <c r="ZE96" s="27" t="str">
        <f t="shared" si="2274"/>
        <v>6</v>
      </c>
      <c r="ZF96" s="27" t="str">
        <f t="shared" si="2275"/>
        <v>27</v>
      </c>
      <c r="ZG96" s="27">
        <f t="shared" si="2276"/>
        <v>0</v>
      </c>
      <c r="ZH96" s="27" t="str">
        <f t="shared" si="2277"/>
        <v>38</v>
      </c>
      <c r="ZI96" s="27" t="str">
        <f t="shared" si="2278"/>
        <v>49</v>
      </c>
      <c r="ZJ96" s="27" t="str">
        <f t="shared" si="2279"/>
        <v>58</v>
      </c>
      <c r="ZK96" s="27">
        <f t="shared" si="2280"/>
        <v>0</v>
      </c>
      <c r="ZL96" s="27">
        <f t="shared" si="2281"/>
        <v>0</v>
      </c>
      <c r="ZM96" s="27" t="str">
        <f t="shared" si="2282"/>
        <v>28</v>
      </c>
      <c r="ZN96" s="27" t="str">
        <f t="shared" si="2283"/>
        <v>41</v>
      </c>
      <c r="ZO96" s="27" t="str">
        <f t="shared" si="2284"/>
        <v>63</v>
      </c>
      <c r="ZP96" s="27">
        <f t="shared" si="2285"/>
        <v>0</v>
      </c>
      <c r="ZQ96" s="27" t="str">
        <f t="shared" si="2286"/>
        <v>68</v>
      </c>
      <c r="ZR96" s="27" t="str">
        <f t="shared" si="2287"/>
        <v>37</v>
      </c>
      <c r="ZS96" s="27" t="str">
        <f t="shared" si="2288"/>
        <v>71</v>
      </c>
      <c r="ZT96" s="27" t="str">
        <f t="shared" si="2289"/>
        <v>43</v>
      </c>
      <c r="ZU96" s="27" t="str">
        <f t="shared" si="2290"/>
        <v>39</v>
      </c>
      <c r="ZV96" s="27">
        <f t="shared" si="2291"/>
        <v>0</v>
      </c>
      <c r="ZW96" s="27" t="str">
        <f t="shared" si="2292"/>
        <v>52</v>
      </c>
      <c r="ZX96" s="27" t="str">
        <f t="shared" si="2293"/>
        <v>66</v>
      </c>
      <c r="ZY96" s="27">
        <f t="shared" si="2294"/>
        <v>0</v>
      </c>
      <c r="ZZ96" s="27" t="str">
        <f t="shared" si="2295"/>
        <v>63</v>
      </c>
      <c r="AAA96" s="27" t="str">
        <f t="shared" si="2296"/>
        <v>61</v>
      </c>
      <c r="AAB96" s="27">
        <f t="shared" si="2297"/>
        <v>0</v>
      </c>
      <c r="AAC96" s="27" t="str">
        <f t="shared" si="2298"/>
        <v>60</v>
      </c>
      <c r="AAD96" s="27">
        <f t="shared" si="2299"/>
        <v>0</v>
      </c>
      <c r="AAE96" s="27">
        <f t="shared" si="2300"/>
        <v>0</v>
      </c>
      <c r="AAF96" s="27">
        <f t="shared" si="2301"/>
        <v>0</v>
      </c>
      <c r="AAG96" s="27">
        <f t="shared" si="2302"/>
        <v>0</v>
      </c>
      <c r="AAH96" s="27">
        <f t="shared" si="2303"/>
        <v>0</v>
      </c>
      <c r="AAI96" s="27">
        <f t="shared" si="2304"/>
        <v>0</v>
      </c>
      <c r="AAJ96" s="27">
        <f t="shared" si="2305"/>
        <v>0</v>
      </c>
      <c r="AAK96" s="27">
        <f t="shared" si="2306"/>
        <v>0</v>
      </c>
      <c r="AAL96" s="27">
        <f t="shared" si="2307"/>
        <v>0</v>
      </c>
      <c r="AAM96" s="27">
        <f t="shared" si="2308"/>
        <v>0</v>
      </c>
      <c r="AAN96" s="27">
        <f t="shared" si="2309"/>
        <v>0</v>
      </c>
      <c r="AAO96" s="27">
        <f t="shared" si="2310"/>
        <v>0</v>
      </c>
      <c r="AAP96" s="27">
        <f t="shared" si="2311"/>
        <v>0</v>
      </c>
      <c r="AAQ96" s="27">
        <f t="shared" si="2312"/>
        <v>0</v>
      </c>
      <c r="AAR96" s="27">
        <f t="shared" si="2313"/>
        <v>0</v>
      </c>
      <c r="AAS96" s="27">
        <f t="shared" si="2314"/>
        <v>0</v>
      </c>
      <c r="AAT96" s="27">
        <f t="shared" si="2315"/>
        <v>0</v>
      </c>
      <c r="AAU96" s="27">
        <f t="shared" si="2316"/>
        <v>0</v>
      </c>
      <c r="AAV96" s="27">
        <f t="shared" si="2317"/>
        <v>0</v>
      </c>
      <c r="AAW96" s="27">
        <f t="shared" si="2318"/>
        <v>0</v>
      </c>
      <c r="AAX96" s="27">
        <f t="shared" si="2319"/>
        <v>0</v>
      </c>
      <c r="AAY96" s="27">
        <f t="shared" si="2320"/>
        <v>0</v>
      </c>
      <c r="AAZ96" s="27">
        <f t="shared" si="2321"/>
        <v>0</v>
      </c>
      <c r="ABA96" s="27">
        <f t="shared" si="2322"/>
        <v>0</v>
      </c>
      <c r="ABB96" s="27">
        <f t="shared" si="2323"/>
        <v>0</v>
      </c>
      <c r="ABC96" s="27">
        <f t="shared" si="2324"/>
        <v>0</v>
      </c>
      <c r="ABD96" s="27">
        <f t="shared" si="2325"/>
        <v>0</v>
      </c>
      <c r="ABE96" s="27">
        <f t="shared" si="2326"/>
        <v>0</v>
      </c>
      <c r="ABF96" s="27">
        <f t="shared" si="2327"/>
        <v>0</v>
      </c>
      <c r="ABG96" s="27">
        <f t="shared" si="2328"/>
        <v>0</v>
      </c>
      <c r="ABH96" s="27">
        <f t="shared" si="2329"/>
        <v>0</v>
      </c>
      <c r="ABI96" s="27">
        <f t="shared" si="2330"/>
        <v>0</v>
      </c>
      <c r="ABJ96" s="27">
        <f t="shared" si="2331"/>
        <v>0</v>
      </c>
      <c r="ABK96" s="27">
        <f t="shared" si="2332"/>
        <v>0</v>
      </c>
      <c r="ABL96" s="27">
        <f t="shared" si="2333"/>
        <v>0</v>
      </c>
      <c r="ABM96" s="27">
        <f t="shared" si="2334"/>
        <v>0</v>
      </c>
      <c r="ABN96" s="27">
        <f t="shared" si="2335"/>
        <v>0</v>
      </c>
      <c r="ABO96" s="27">
        <f t="shared" si="2336"/>
        <v>0</v>
      </c>
      <c r="ABP96" s="27">
        <f t="shared" si="2337"/>
        <v>0</v>
      </c>
      <c r="ABQ96" s="27">
        <f t="shared" si="2338"/>
        <v>0</v>
      </c>
      <c r="ABR96" s="27">
        <f t="shared" si="2339"/>
        <v>0</v>
      </c>
      <c r="ABS96" s="27">
        <f t="shared" si="2340"/>
        <v>0</v>
      </c>
      <c r="ABT96" s="27">
        <f t="shared" si="2341"/>
        <v>0</v>
      </c>
      <c r="ABU96" s="27">
        <f t="shared" si="2342"/>
        <v>0</v>
      </c>
      <c r="ABV96" s="27">
        <f t="shared" si="2343"/>
        <v>0</v>
      </c>
      <c r="ABW96" s="27">
        <f t="shared" si="2344"/>
        <v>0</v>
      </c>
      <c r="ABY96" s="28">
        <f t="shared" si="2345"/>
        <v>260.2</v>
      </c>
      <c r="ABZ96" s="28">
        <f t="shared" si="2346"/>
        <v>505.6</v>
      </c>
      <c r="ACA96" s="28">
        <f t="shared" si="2347"/>
        <v>297.3</v>
      </c>
      <c r="ACB96" s="28">
        <f t="shared" si="2348"/>
        <v>0</v>
      </c>
      <c r="ACC96" s="28">
        <f t="shared" si="2349"/>
        <v>0</v>
      </c>
      <c r="ACD96" s="28">
        <f t="shared" si="2350"/>
        <v>577.38333333333333</v>
      </c>
      <c r="ACG96" s="27" t="str">
        <f t="shared" si="2351"/>
        <v>0</v>
      </c>
      <c r="ACH96" s="27" t="str">
        <f t="shared" si="2352"/>
        <v>26.1</v>
      </c>
      <c r="ACI96" s="27" t="str">
        <f t="shared" si="2353"/>
        <v>0</v>
      </c>
      <c r="ACJ96" s="27" t="str">
        <f t="shared" si="2354"/>
        <v>33.6</v>
      </c>
      <c r="ACK96" s="27">
        <f t="shared" si="2355"/>
        <v>0</v>
      </c>
      <c r="ACL96" s="27">
        <f t="shared" si="2356"/>
        <v>0</v>
      </c>
      <c r="ACM96" s="27">
        <f t="shared" si="2357"/>
        <v>0</v>
      </c>
      <c r="ACN96" s="27">
        <f t="shared" si="2358"/>
        <v>0</v>
      </c>
      <c r="ACO96" s="27" t="str">
        <f t="shared" si="2359"/>
        <v>50.1</v>
      </c>
      <c r="ACP96" s="27" t="str">
        <f t="shared" si="2360"/>
        <v>16.1</v>
      </c>
      <c r="ACQ96" s="27" t="str">
        <f t="shared" si="2361"/>
        <v>133.3</v>
      </c>
      <c r="ACR96" s="27" t="str">
        <f t="shared" si="2362"/>
        <v>42.5</v>
      </c>
      <c r="ACS96" s="27" t="str">
        <f t="shared" si="2363"/>
        <v>113.7</v>
      </c>
      <c r="ACT96" s="27">
        <f t="shared" si="2364"/>
        <v>0</v>
      </c>
      <c r="ACU96" s="27" t="str">
        <f t="shared" si="2365"/>
        <v>28.2</v>
      </c>
      <c r="ACV96" s="27" t="str">
        <f t="shared" si="2366"/>
        <v>80.5</v>
      </c>
      <c r="ACW96" s="27" t="str">
        <f t="shared" si="2367"/>
        <v>107.3</v>
      </c>
      <c r="ACX96" s="27">
        <f t="shared" si="2368"/>
        <v>0</v>
      </c>
      <c r="ACY96" s="27">
        <f t="shared" si="2369"/>
        <v>0</v>
      </c>
      <c r="ACZ96" s="27" t="str">
        <f t="shared" si="2370"/>
        <v>108</v>
      </c>
      <c r="ADA96" s="27" t="str">
        <f t="shared" si="2371"/>
        <v>33.6</v>
      </c>
      <c r="ADB96" s="27" t="str">
        <f t="shared" si="2372"/>
        <v>44.5</v>
      </c>
      <c r="ADC96" s="27">
        <f t="shared" si="2373"/>
        <v>0</v>
      </c>
      <c r="ADD96" s="27" t="str">
        <f t="shared" si="2374"/>
        <v>28.8</v>
      </c>
      <c r="ADE96" s="27" t="str">
        <f t="shared" si="2375"/>
        <v>34</v>
      </c>
      <c r="ADF96" s="27" t="str">
        <f t="shared" si="2376"/>
        <v>56</v>
      </c>
      <c r="ADG96" s="27" t="str">
        <f t="shared" si="2377"/>
        <v>20.4</v>
      </c>
      <c r="ADH96" s="27" t="str">
        <f t="shared" si="2378"/>
        <v>41.2</v>
      </c>
      <c r="ADI96" s="27">
        <f t="shared" si="2379"/>
        <v>0</v>
      </c>
      <c r="ADJ96" s="27" t="str">
        <f t="shared" si="2380"/>
        <v>12.2</v>
      </c>
      <c r="ADK96" s="27" t="str">
        <f t="shared" si="2381"/>
        <v>28.1</v>
      </c>
      <c r="ADL96" s="27">
        <f t="shared" si="2382"/>
        <v>0</v>
      </c>
      <c r="ADM96" s="27" t="str">
        <f t="shared" si="2383"/>
        <v>9.2</v>
      </c>
      <c r="ADN96" s="27" t="str">
        <f t="shared" si="2384"/>
        <v>6.6</v>
      </c>
      <c r="ADO96" s="27">
        <f t="shared" si="2385"/>
        <v>0</v>
      </c>
      <c r="ADP96" s="27" t="str">
        <f t="shared" si="2386"/>
        <v>9.1</v>
      </c>
      <c r="ADQ96" s="27">
        <f t="shared" si="2387"/>
        <v>0</v>
      </c>
      <c r="ADR96" s="27">
        <f t="shared" si="2388"/>
        <v>0</v>
      </c>
      <c r="ADS96" s="27">
        <f t="shared" si="2389"/>
        <v>0</v>
      </c>
      <c r="ADT96" s="27">
        <f t="shared" si="2390"/>
        <v>0</v>
      </c>
      <c r="ADU96" s="27">
        <f t="shared" si="2391"/>
        <v>0</v>
      </c>
      <c r="ADV96" s="27">
        <f t="shared" si="2392"/>
        <v>0</v>
      </c>
      <c r="ADW96" s="27">
        <f t="shared" si="2393"/>
        <v>0</v>
      </c>
      <c r="ADX96" s="27">
        <f t="shared" si="2394"/>
        <v>0</v>
      </c>
      <c r="ADY96" s="27">
        <f t="shared" si="2395"/>
        <v>0</v>
      </c>
      <c r="ADZ96" s="27">
        <f t="shared" si="2396"/>
        <v>0</v>
      </c>
      <c r="AEA96" s="27">
        <f t="shared" si="2397"/>
        <v>0</v>
      </c>
      <c r="AEB96" s="27">
        <f t="shared" si="2398"/>
        <v>0</v>
      </c>
      <c r="AEC96" s="27">
        <f t="shared" si="2399"/>
        <v>0</v>
      </c>
      <c r="AED96" s="27">
        <f t="shared" si="2400"/>
        <v>0</v>
      </c>
      <c r="AEE96" s="27">
        <f t="shared" si="2401"/>
        <v>0</v>
      </c>
      <c r="AEF96" s="27">
        <f t="shared" si="2402"/>
        <v>0</v>
      </c>
      <c r="AEG96" s="27">
        <f t="shared" si="2403"/>
        <v>0</v>
      </c>
      <c r="AEH96" s="27">
        <f t="shared" si="2404"/>
        <v>0</v>
      </c>
      <c r="AEI96" s="27">
        <f t="shared" si="2405"/>
        <v>0</v>
      </c>
      <c r="AEJ96" s="27">
        <f t="shared" si="2406"/>
        <v>0</v>
      </c>
      <c r="AEK96" s="27">
        <f t="shared" si="2407"/>
        <v>0</v>
      </c>
      <c r="AEL96" s="27">
        <f t="shared" si="2408"/>
        <v>0</v>
      </c>
      <c r="AEM96" s="27">
        <f t="shared" si="2409"/>
        <v>0</v>
      </c>
      <c r="AEN96" s="27">
        <f t="shared" si="2410"/>
        <v>0</v>
      </c>
      <c r="AEO96" s="27">
        <f t="shared" si="2411"/>
        <v>0</v>
      </c>
      <c r="AEP96" s="27">
        <f t="shared" si="2412"/>
        <v>0</v>
      </c>
      <c r="AEQ96" s="27">
        <f t="shared" si="2413"/>
        <v>0</v>
      </c>
      <c r="AER96" s="27">
        <f t="shared" si="2414"/>
        <v>0</v>
      </c>
      <c r="AES96" s="27">
        <f t="shared" si="2415"/>
        <v>0</v>
      </c>
      <c r="AET96" s="27">
        <f t="shared" si="2416"/>
        <v>0</v>
      </c>
      <c r="AEU96" s="27">
        <f t="shared" si="2417"/>
        <v>0</v>
      </c>
      <c r="AEV96" s="27">
        <f t="shared" si="2418"/>
        <v>0</v>
      </c>
      <c r="AEW96" s="27">
        <f t="shared" si="2419"/>
        <v>0</v>
      </c>
      <c r="AEX96" s="27">
        <f t="shared" si="2420"/>
        <v>0</v>
      </c>
      <c r="AEY96" s="27">
        <f t="shared" si="2421"/>
        <v>0</v>
      </c>
      <c r="AEZ96" s="27">
        <f t="shared" si="2422"/>
        <v>0</v>
      </c>
      <c r="AFA96" s="27">
        <f t="shared" si="2423"/>
        <v>0</v>
      </c>
      <c r="AFB96" s="27">
        <f t="shared" si="2424"/>
        <v>0</v>
      </c>
      <c r="AFC96" s="27">
        <f t="shared" si="2425"/>
        <v>0</v>
      </c>
      <c r="AFD96" s="27">
        <f t="shared" si="2426"/>
        <v>0</v>
      </c>
      <c r="AFE96" s="27">
        <f t="shared" si="2427"/>
        <v>0</v>
      </c>
      <c r="AFF96" s="27">
        <f t="shared" si="2428"/>
        <v>0</v>
      </c>
      <c r="AFG96" s="27">
        <f t="shared" si="2429"/>
        <v>0</v>
      </c>
      <c r="AFH96" s="27">
        <f t="shared" si="2430"/>
        <v>0</v>
      </c>
      <c r="AFI96" s="27">
        <f t="shared" si="2431"/>
        <v>0</v>
      </c>
      <c r="AFJ96" s="27">
        <f t="shared" si="2432"/>
        <v>0</v>
      </c>
      <c r="AFL96" s="28">
        <f t="shared" si="2677"/>
        <v>79.3125</v>
      </c>
      <c r="AFM96" s="28">
        <v>79.3125</v>
      </c>
      <c r="AFN96" s="27">
        <v>6</v>
      </c>
      <c r="AFO96" s="27">
        <f t="shared" si="2433"/>
        <v>6</v>
      </c>
      <c r="AFP96" s="27">
        <f t="shared" si="2434"/>
        <v>6</v>
      </c>
      <c r="AFQ96" s="27">
        <f t="shared" si="2435"/>
        <v>6</v>
      </c>
      <c r="AFR96" s="27">
        <f t="shared" si="2436"/>
        <v>6</v>
      </c>
      <c r="AFS96" s="27">
        <f t="shared" si="2437"/>
        <v>0</v>
      </c>
      <c r="AFT96" s="27">
        <f t="shared" si="2438"/>
        <v>0</v>
      </c>
      <c r="AFU96" s="27">
        <f t="shared" si="2439"/>
        <v>0</v>
      </c>
      <c r="AFV96" s="27">
        <f t="shared" si="2440"/>
        <v>0</v>
      </c>
      <c r="AFW96" s="27">
        <f t="shared" si="2441"/>
        <v>6</v>
      </c>
      <c r="AFX96" s="27">
        <f t="shared" si="2442"/>
        <v>6</v>
      </c>
      <c r="AFY96" s="27">
        <f t="shared" si="2443"/>
        <v>6</v>
      </c>
      <c r="AFZ96" s="27">
        <f t="shared" si="2444"/>
        <v>6</v>
      </c>
      <c r="AGA96" s="27">
        <f t="shared" si="2445"/>
        <v>6</v>
      </c>
      <c r="AGB96" s="27">
        <f t="shared" si="2446"/>
        <v>0</v>
      </c>
      <c r="AGC96" s="27">
        <f t="shared" si="2447"/>
        <v>6</v>
      </c>
      <c r="AGD96" s="27">
        <f t="shared" si="2448"/>
        <v>6</v>
      </c>
      <c r="AGE96" s="27">
        <f t="shared" si="2449"/>
        <v>7</v>
      </c>
      <c r="AGF96" s="27">
        <f t="shared" si="2450"/>
        <v>0</v>
      </c>
      <c r="AGG96" s="27">
        <f t="shared" si="2451"/>
        <v>0</v>
      </c>
      <c r="AGH96" s="27">
        <f t="shared" si="2452"/>
        <v>7</v>
      </c>
      <c r="AGI96" s="27">
        <f t="shared" si="2453"/>
        <v>3</v>
      </c>
      <c r="AGJ96" s="27">
        <f t="shared" si="2454"/>
        <v>5</v>
      </c>
      <c r="AGK96" s="27">
        <f t="shared" si="2455"/>
        <v>0</v>
      </c>
      <c r="AGL96" s="27">
        <f t="shared" si="2456"/>
        <v>2</v>
      </c>
      <c r="AGM96" s="27">
        <f t="shared" si="2457"/>
        <v>4</v>
      </c>
      <c r="AGN96" s="27">
        <f t="shared" si="2458"/>
        <v>2</v>
      </c>
      <c r="AGO96" s="27">
        <f t="shared" si="2459"/>
        <v>6</v>
      </c>
      <c r="AGP96" s="27">
        <f t="shared" si="2460"/>
        <v>2</v>
      </c>
      <c r="AGQ96" s="27">
        <f t="shared" si="2461"/>
        <v>0</v>
      </c>
      <c r="AGR96" s="27">
        <f t="shared" si="2462"/>
        <v>6</v>
      </c>
      <c r="AGS96" s="27">
        <f t="shared" si="2463"/>
        <v>6</v>
      </c>
      <c r="AGT96" s="27">
        <f t="shared" si="2464"/>
        <v>0</v>
      </c>
      <c r="AGU96" s="27">
        <f t="shared" si="2465"/>
        <v>6</v>
      </c>
      <c r="AGV96" s="27">
        <f t="shared" si="2466"/>
        <v>3</v>
      </c>
      <c r="AGW96" s="27">
        <f t="shared" si="2467"/>
        <v>0</v>
      </c>
      <c r="AGX96" s="27">
        <f t="shared" si="2468"/>
        <v>6</v>
      </c>
      <c r="AGY96" s="27">
        <f t="shared" si="2469"/>
        <v>0</v>
      </c>
      <c r="AGZ96" s="27">
        <f t="shared" si="2470"/>
        <v>0</v>
      </c>
      <c r="AHA96" s="27">
        <f t="shared" si="2471"/>
        <v>0</v>
      </c>
      <c r="AHB96" s="27">
        <f t="shared" si="2472"/>
        <v>0</v>
      </c>
      <c r="AHC96" s="27">
        <f t="shared" si="2473"/>
        <v>0</v>
      </c>
      <c r="AHD96" s="27">
        <f t="shared" si="2474"/>
        <v>0</v>
      </c>
      <c r="AHE96" s="27">
        <f t="shared" si="2475"/>
        <v>0</v>
      </c>
      <c r="AHF96" s="27">
        <f t="shared" si="2476"/>
        <v>0</v>
      </c>
      <c r="AHG96" s="27">
        <f t="shared" si="2477"/>
        <v>0</v>
      </c>
      <c r="AHH96" s="27">
        <f t="shared" si="2478"/>
        <v>0</v>
      </c>
      <c r="AHI96" s="27">
        <f t="shared" si="2479"/>
        <v>0</v>
      </c>
      <c r="AHJ96" s="27">
        <f t="shared" si="2480"/>
        <v>0</v>
      </c>
      <c r="AHK96" s="27">
        <f t="shared" si="2481"/>
        <v>0</v>
      </c>
      <c r="AHL96" s="27">
        <f t="shared" si="2482"/>
        <v>0</v>
      </c>
      <c r="AHM96" s="27">
        <f t="shared" si="2483"/>
        <v>0</v>
      </c>
      <c r="AHN96" s="27">
        <f t="shared" si="2484"/>
        <v>0</v>
      </c>
      <c r="AHO96" s="27">
        <f t="shared" si="2485"/>
        <v>0</v>
      </c>
      <c r="AHP96" s="27">
        <f t="shared" si="2486"/>
        <v>0</v>
      </c>
      <c r="AHQ96" s="27">
        <f t="shared" si="2487"/>
        <v>0</v>
      </c>
      <c r="AHR96" s="27">
        <f t="shared" si="2488"/>
        <v>0</v>
      </c>
      <c r="AHS96" s="27">
        <f t="shared" si="2489"/>
        <v>0</v>
      </c>
      <c r="AHT96" s="27">
        <f t="shared" si="2490"/>
        <v>0</v>
      </c>
      <c r="AHU96" s="27">
        <f t="shared" si="2491"/>
        <v>0</v>
      </c>
      <c r="AHV96" s="27">
        <f t="shared" si="2492"/>
        <v>0</v>
      </c>
      <c r="AHW96" s="27">
        <f t="shared" si="2493"/>
        <v>0</v>
      </c>
      <c r="AHX96" s="27">
        <f t="shared" si="2494"/>
        <v>0</v>
      </c>
      <c r="AHY96" s="27">
        <f t="shared" si="2495"/>
        <v>0</v>
      </c>
      <c r="AHZ96" s="27">
        <f t="shared" si="2496"/>
        <v>0</v>
      </c>
      <c r="AIA96" s="27">
        <f t="shared" si="2497"/>
        <v>0</v>
      </c>
      <c r="AIB96" s="27">
        <f t="shared" si="2498"/>
        <v>0</v>
      </c>
      <c r="AIC96" s="27">
        <f t="shared" si="2499"/>
        <v>0</v>
      </c>
      <c r="AID96" s="27">
        <f t="shared" si="2500"/>
        <v>0</v>
      </c>
      <c r="AIE96" s="27">
        <f t="shared" si="2501"/>
        <v>0</v>
      </c>
      <c r="AIF96" s="27">
        <f t="shared" si="2502"/>
        <v>0</v>
      </c>
      <c r="AIG96" s="27">
        <f t="shared" si="2503"/>
        <v>0</v>
      </c>
      <c r="AIH96" s="27">
        <f t="shared" si="2504"/>
        <v>0</v>
      </c>
      <c r="AII96" s="27">
        <f t="shared" si="2505"/>
        <v>0</v>
      </c>
      <c r="AIJ96" s="27">
        <f t="shared" si="2506"/>
        <v>0</v>
      </c>
      <c r="AIK96" s="27">
        <f t="shared" si="2507"/>
        <v>0</v>
      </c>
      <c r="AIL96" s="27">
        <f t="shared" si="2508"/>
        <v>0</v>
      </c>
      <c r="AIM96" s="27">
        <f t="shared" si="2509"/>
        <v>0</v>
      </c>
      <c r="AIN96" s="27">
        <f t="shared" si="2510"/>
        <v>0</v>
      </c>
      <c r="AIO96" s="27">
        <f t="shared" si="2511"/>
        <v>0</v>
      </c>
      <c r="AIP96" s="27">
        <f t="shared" si="2512"/>
        <v>0</v>
      </c>
      <c r="AIQ96" s="27">
        <f t="shared" si="2513"/>
        <v>0</v>
      </c>
      <c r="AIR96" s="27">
        <f t="shared" si="2514"/>
        <v>0</v>
      </c>
      <c r="AIT96" s="27">
        <v>1</v>
      </c>
      <c r="AIU96" s="27">
        <v>1</v>
      </c>
      <c r="AIV96" s="27">
        <v>1</v>
      </c>
      <c r="AIW96" s="27">
        <f t="shared" si="2515"/>
        <v>1</v>
      </c>
      <c r="AIX96" s="27">
        <f t="shared" si="2516"/>
        <v>0</v>
      </c>
      <c r="AIY96" s="27">
        <f t="shared" si="2517"/>
        <v>0</v>
      </c>
      <c r="AIZ96" s="27">
        <f t="shared" si="2518"/>
        <v>0</v>
      </c>
      <c r="AJA96" s="27">
        <f t="shared" si="2519"/>
        <v>0</v>
      </c>
      <c r="AJB96" s="27">
        <f t="shared" si="2520"/>
        <v>6.25E-2</v>
      </c>
      <c r="AJC96" s="27">
        <f t="shared" si="2521"/>
        <v>1</v>
      </c>
      <c r="AJD96" s="27">
        <f t="shared" si="2522"/>
        <v>1</v>
      </c>
      <c r="AJE96" s="27">
        <f t="shared" si="2523"/>
        <v>1</v>
      </c>
      <c r="AJF96" s="27">
        <f t="shared" si="2524"/>
        <v>1</v>
      </c>
      <c r="AJG96" s="27">
        <f t="shared" si="2525"/>
        <v>0</v>
      </c>
      <c r="AJH96" s="27">
        <f t="shared" si="2526"/>
        <v>0.5</v>
      </c>
      <c r="AJI96" s="27">
        <f t="shared" si="2527"/>
        <v>1</v>
      </c>
      <c r="AJJ96" s="27">
        <f t="shared" si="2528"/>
        <v>16</v>
      </c>
      <c r="AJK96" s="27">
        <f t="shared" si="2529"/>
        <v>0</v>
      </c>
      <c r="AJL96" s="27">
        <f t="shared" si="2530"/>
        <v>0</v>
      </c>
      <c r="AJM96" s="27">
        <f t="shared" si="2531"/>
        <v>0.25</v>
      </c>
      <c r="AJN96" s="27">
        <f t="shared" si="2532"/>
        <v>8</v>
      </c>
      <c r="AJO96" s="27">
        <f t="shared" si="2533"/>
        <v>8</v>
      </c>
      <c r="AJP96" s="27">
        <f t="shared" si="2534"/>
        <v>0</v>
      </c>
      <c r="AJQ96" s="27">
        <f t="shared" si="2535"/>
        <v>4</v>
      </c>
      <c r="AJR96" s="27">
        <f t="shared" si="2536"/>
        <v>8</v>
      </c>
      <c r="AJS96" s="27">
        <f t="shared" si="2537"/>
        <v>8</v>
      </c>
      <c r="AJT96" s="27">
        <f t="shared" si="2538"/>
        <v>4</v>
      </c>
      <c r="AJU96" s="27">
        <f t="shared" si="2539"/>
        <v>4</v>
      </c>
      <c r="AJV96" s="27">
        <f t="shared" si="2540"/>
        <v>0</v>
      </c>
      <c r="AJW96" s="27">
        <f t="shared" si="2541"/>
        <v>2</v>
      </c>
      <c r="AJX96" s="27">
        <f t="shared" si="2542"/>
        <v>1</v>
      </c>
      <c r="AJY96" s="27">
        <f t="shared" si="2543"/>
        <v>0</v>
      </c>
      <c r="AJZ96" s="27">
        <f t="shared" si="2544"/>
        <v>0.5</v>
      </c>
      <c r="AKA96" s="27">
        <f t="shared" si="2545"/>
        <v>4</v>
      </c>
      <c r="AKB96" s="27">
        <f t="shared" si="2546"/>
        <v>0</v>
      </c>
      <c r="AKC96" s="27">
        <f t="shared" si="2547"/>
        <v>2</v>
      </c>
      <c r="AKD96" s="27">
        <f t="shared" si="2548"/>
        <v>0</v>
      </c>
      <c r="AKE96" s="27">
        <f t="shared" si="2549"/>
        <v>0</v>
      </c>
      <c r="AKF96" s="27">
        <f t="shared" si="2550"/>
        <v>0</v>
      </c>
      <c r="AKG96" s="27">
        <f t="shared" si="2551"/>
        <v>0</v>
      </c>
      <c r="AKH96" s="27">
        <f t="shared" si="2552"/>
        <v>0</v>
      </c>
      <c r="AKI96" s="27">
        <f t="shared" si="2553"/>
        <v>0</v>
      </c>
      <c r="AKJ96" s="27">
        <f t="shared" si="2554"/>
        <v>0</v>
      </c>
      <c r="AKK96" s="27">
        <f t="shared" si="2555"/>
        <v>0</v>
      </c>
      <c r="AKL96" s="27">
        <f t="shared" si="2556"/>
        <v>0</v>
      </c>
      <c r="AKM96" s="27">
        <f t="shared" si="2557"/>
        <v>0</v>
      </c>
      <c r="AKN96" s="27">
        <f t="shared" si="2558"/>
        <v>0</v>
      </c>
      <c r="AKO96" s="27">
        <f t="shared" si="2559"/>
        <v>0</v>
      </c>
      <c r="AKP96" s="27">
        <f t="shared" si="2560"/>
        <v>0</v>
      </c>
      <c r="AKQ96" s="27">
        <f t="shared" si="2561"/>
        <v>0</v>
      </c>
      <c r="AKR96" s="27">
        <f t="shared" si="2562"/>
        <v>0</v>
      </c>
      <c r="AKS96" s="27">
        <f t="shared" si="2563"/>
        <v>0</v>
      </c>
      <c r="AKT96" s="27">
        <f t="shared" si="2564"/>
        <v>0</v>
      </c>
      <c r="AKU96" s="27">
        <f t="shared" si="2565"/>
        <v>0</v>
      </c>
      <c r="AKV96" s="27">
        <f t="shared" si="2566"/>
        <v>0</v>
      </c>
      <c r="AKW96" s="27">
        <f t="shared" si="2567"/>
        <v>0</v>
      </c>
      <c r="AKX96" s="27">
        <f t="shared" si="2568"/>
        <v>0</v>
      </c>
      <c r="AKY96" s="27">
        <f t="shared" si="2569"/>
        <v>0</v>
      </c>
      <c r="AKZ96" s="27">
        <f t="shared" si="2570"/>
        <v>0</v>
      </c>
      <c r="ALA96" s="27">
        <f t="shared" si="2571"/>
        <v>0</v>
      </c>
      <c r="ALB96" s="27">
        <f t="shared" si="2572"/>
        <v>0</v>
      </c>
      <c r="ALC96" s="27">
        <f t="shared" si="2573"/>
        <v>0</v>
      </c>
      <c r="ALD96" s="27">
        <f t="shared" si="2574"/>
        <v>0</v>
      </c>
      <c r="ALE96" s="27">
        <f t="shared" si="2575"/>
        <v>0</v>
      </c>
      <c r="ALF96" s="27">
        <f t="shared" si="2576"/>
        <v>0</v>
      </c>
      <c r="ALG96" s="27">
        <f t="shared" si="2577"/>
        <v>0</v>
      </c>
      <c r="ALH96" s="27">
        <f t="shared" si="2578"/>
        <v>0</v>
      </c>
      <c r="ALI96" s="27">
        <f t="shared" si="2579"/>
        <v>0</v>
      </c>
      <c r="ALJ96" s="27">
        <f t="shared" si="2580"/>
        <v>0</v>
      </c>
      <c r="ALK96" s="27">
        <f t="shared" si="2581"/>
        <v>0</v>
      </c>
      <c r="ALL96" s="27">
        <f t="shared" si="2582"/>
        <v>0</v>
      </c>
      <c r="ALM96" s="27">
        <f t="shared" si="2583"/>
        <v>0</v>
      </c>
      <c r="ALN96" s="27">
        <f t="shared" si="2584"/>
        <v>0</v>
      </c>
      <c r="ALO96" s="27">
        <f t="shared" si="2585"/>
        <v>0</v>
      </c>
      <c r="ALP96" s="27">
        <f t="shared" si="2586"/>
        <v>0</v>
      </c>
      <c r="ALQ96" s="27">
        <f t="shared" si="2587"/>
        <v>0</v>
      </c>
      <c r="ALR96" s="27">
        <f t="shared" si="2588"/>
        <v>0</v>
      </c>
      <c r="ALS96" s="27">
        <f t="shared" si="2589"/>
        <v>0</v>
      </c>
      <c r="ALT96" s="27">
        <f t="shared" si="2590"/>
        <v>0</v>
      </c>
      <c r="ALU96" s="27">
        <f t="shared" si="2591"/>
        <v>0</v>
      </c>
      <c r="ALV96" s="27">
        <f t="shared" si="2592"/>
        <v>0</v>
      </c>
      <c r="ALW96" s="27">
        <f t="shared" si="2593"/>
        <v>0</v>
      </c>
      <c r="AMK96" s="28">
        <v>1759</v>
      </c>
      <c r="AML96" s="28">
        <f t="shared" si="2594"/>
        <v>1759</v>
      </c>
      <c r="AMN96" s="28">
        <v>1806</v>
      </c>
      <c r="AMO96" s="27" t="str">
        <f t="shared" si="2595"/>
        <v>1796</v>
      </c>
      <c r="AMP96" s="27" t="str">
        <f t="shared" si="2596"/>
        <v>1786</v>
      </c>
      <c r="AMQ96" s="27" t="str">
        <f t="shared" si="2597"/>
        <v>1766</v>
      </c>
      <c r="AMR96" s="27" t="str">
        <f t="shared" si="2598"/>
        <v>1749</v>
      </c>
      <c r="AMS96" s="27" t="str">
        <f t="shared" si="2599"/>
        <v>1749</v>
      </c>
      <c r="AMT96" s="27" t="str">
        <f t="shared" si="2600"/>
        <v>1749</v>
      </c>
      <c r="AMU96" s="27" t="str">
        <f t="shared" si="2601"/>
        <v>1749</v>
      </c>
      <c r="AMV96" s="27" t="str">
        <f t="shared" si="2602"/>
        <v>1749</v>
      </c>
      <c r="AMW96" s="27" t="str">
        <f t="shared" si="2603"/>
        <v>1758</v>
      </c>
      <c r="AMX96" s="27" t="str">
        <f t="shared" si="2604"/>
        <v>1742</v>
      </c>
      <c r="AMY96" s="27" t="str">
        <f t="shared" si="2605"/>
        <v>1759</v>
      </c>
      <c r="AMZ96" s="27" t="str">
        <f t="shared" si="2606"/>
        <v>1768</v>
      </c>
      <c r="ANA96" s="27" t="str">
        <f t="shared" si="2607"/>
        <v>1785</v>
      </c>
      <c r="ANB96" s="27" t="str">
        <f t="shared" si="2608"/>
        <v>1785</v>
      </c>
      <c r="ANC96" s="27" t="str">
        <f t="shared" si="2609"/>
        <v>1775</v>
      </c>
      <c r="AND96" s="27" t="str">
        <f t="shared" si="2610"/>
        <v>1795</v>
      </c>
      <c r="ANE96" s="27" t="str">
        <f t="shared" si="2611"/>
        <v>1826</v>
      </c>
      <c r="ANF96" s="27" t="str">
        <f t="shared" si="2612"/>
        <v>1826</v>
      </c>
      <c r="ANG96" s="27" t="str">
        <f t="shared" si="2613"/>
        <v>1826</v>
      </c>
      <c r="ANH96" s="27" t="str">
        <f t="shared" si="2614"/>
        <v>1851</v>
      </c>
      <c r="ANI96" s="27" t="str">
        <f t="shared" si="2615"/>
        <v>1860</v>
      </c>
      <c r="ANJ96" s="27" t="str">
        <f t="shared" si="2616"/>
        <v>1880</v>
      </c>
      <c r="ANK96" s="27" t="str">
        <f t="shared" si="2617"/>
        <v>1880</v>
      </c>
      <c r="ANL96" s="27" t="str">
        <f t="shared" si="2618"/>
        <v>1873</v>
      </c>
      <c r="ANM96" s="27" t="str">
        <f t="shared" si="2619"/>
        <v>1852</v>
      </c>
      <c r="ANN96" s="27" t="str">
        <f t="shared" si="2620"/>
        <v>1844</v>
      </c>
      <c r="ANO96" s="27" t="str">
        <f t="shared" si="2621"/>
        <v>1825</v>
      </c>
      <c r="ANP96" s="27" t="str">
        <f t="shared" si="2622"/>
        <v>1812</v>
      </c>
      <c r="ANQ96" s="27" t="str">
        <f t="shared" si="2623"/>
        <v>1812</v>
      </c>
      <c r="ANR96" s="27" t="str">
        <f t="shared" si="2624"/>
        <v>1798</v>
      </c>
      <c r="ANS96" s="27" t="str">
        <f t="shared" si="2625"/>
        <v>1785</v>
      </c>
      <c r="ANT96" s="27" t="str">
        <f t="shared" si="2626"/>
        <v>1785</v>
      </c>
      <c r="ANU96" s="27" t="str">
        <f t="shared" si="2627"/>
        <v>1780</v>
      </c>
      <c r="ANV96" s="27" t="str">
        <f t="shared" si="2628"/>
        <v>1774</v>
      </c>
      <c r="ANW96" s="27" t="str">
        <f t="shared" si="2629"/>
        <v>1774</v>
      </c>
      <c r="ANX96" s="27" t="str">
        <f t="shared" si="2630"/>
        <v>1759</v>
      </c>
      <c r="ANY96" s="27" t="str">
        <f t="shared" si="2631"/>
        <v>1759</v>
      </c>
      <c r="ANZ96" s="27" t="str">
        <f t="shared" si="2632"/>
        <v>1759</v>
      </c>
      <c r="AOA96" s="27" t="str">
        <f t="shared" si="2633"/>
        <v>1759</v>
      </c>
      <c r="AOB96" s="27" t="str">
        <f t="shared" si="2634"/>
        <v>1759</v>
      </c>
      <c r="AOC96" s="27" t="str">
        <f t="shared" si="2635"/>
        <v>1759</v>
      </c>
      <c r="AOD96" s="27" t="str">
        <f t="shared" si="2636"/>
        <v>1759</v>
      </c>
      <c r="AOE96" s="27" t="str">
        <f t="shared" si="2637"/>
        <v>1759</v>
      </c>
      <c r="AOF96" s="27" t="str">
        <f t="shared" si="2638"/>
        <v>1759</v>
      </c>
      <c r="AOG96" s="27" t="str">
        <f t="shared" si="2639"/>
        <v>1759</v>
      </c>
      <c r="AOH96" s="27" t="str">
        <f t="shared" si="2640"/>
        <v>1759</v>
      </c>
      <c r="AOI96" s="27" t="str">
        <f t="shared" si="2641"/>
        <v>1759</v>
      </c>
      <c r="AOJ96" s="27" t="str">
        <f t="shared" si="2642"/>
        <v>1759</v>
      </c>
      <c r="AOK96" s="27" t="str">
        <f t="shared" si="2643"/>
        <v>1759</v>
      </c>
      <c r="AOL96" s="27" t="str">
        <f t="shared" si="2644"/>
        <v>1759</v>
      </c>
      <c r="AOM96" s="27" t="str">
        <f t="shared" si="2645"/>
        <v>1759</v>
      </c>
      <c r="AON96" s="27" t="str">
        <f t="shared" si="2646"/>
        <v>1759</v>
      </c>
      <c r="AOO96" s="27" t="str">
        <f t="shared" si="2647"/>
        <v>1759</v>
      </c>
      <c r="AOP96" s="27" t="str">
        <f t="shared" si="2648"/>
        <v>1759</v>
      </c>
      <c r="AOQ96" s="27" t="str">
        <f t="shared" si="2649"/>
        <v>1759</v>
      </c>
      <c r="AOR96" s="27" t="str">
        <f t="shared" si="2650"/>
        <v>1759</v>
      </c>
      <c r="AOS96" s="27" t="str">
        <f t="shared" si="2651"/>
        <v>1759</v>
      </c>
      <c r="AOT96" s="27" t="str">
        <f t="shared" si="2652"/>
        <v>1759</v>
      </c>
      <c r="AOU96" s="27" t="str">
        <f t="shared" si="2653"/>
        <v>1759</v>
      </c>
      <c r="AOV96" s="27" t="str">
        <f t="shared" si="2654"/>
        <v>1759</v>
      </c>
      <c r="AOW96" s="27" t="str">
        <f t="shared" si="2655"/>
        <v>1759</v>
      </c>
      <c r="AOX96" s="27" t="str">
        <f t="shared" si="2656"/>
        <v>1759</v>
      </c>
      <c r="AOY96" s="27" t="str">
        <f t="shared" si="2657"/>
        <v>1759</v>
      </c>
      <c r="AOZ96" s="27" t="str">
        <f t="shared" si="2658"/>
        <v>1759</v>
      </c>
      <c r="APA96" s="27" t="str">
        <f t="shared" si="2659"/>
        <v>1759</v>
      </c>
      <c r="APB96" s="27" t="str">
        <f t="shared" si="2660"/>
        <v>1759</v>
      </c>
      <c r="APC96" s="27" t="str">
        <f t="shared" si="2661"/>
        <v>1759</v>
      </c>
      <c r="APD96" s="27" t="str">
        <f t="shared" si="2662"/>
        <v>1759</v>
      </c>
      <c r="APE96" s="27" t="str">
        <f t="shared" si="2663"/>
        <v>1759</v>
      </c>
      <c r="APF96" s="27" t="str">
        <f t="shared" si="2664"/>
        <v>1759</v>
      </c>
      <c r="APG96" s="27" t="str">
        <f t="shared" si="2665"/>
        <v>1759</v>
      </c>
      <c r="APH96" s="27" t="str">
        <f t="shared" si="2666"/>
        <v>1759</v>
      </c>
      <c r="API96" s="27" t="str">
        <f t="shared" si="2667"/>
        <v>1759</v>
      </c>
      <c r="APJ96" s="27" t="str">
        <f t="shared" si="2668"/>
        <v>1759</v>
      </c>
      <c r="APK96" s="27" t="str">
        <f t="shared" si="2669"/>
        <v>1759</v>
      </c>
      <c r="APL96" s="27" t="str">
        <f t="shared" si="2670"/>
        <v>1759</v>
      </c>
      <c r="APM96" s="27" t="str">
        <f t="shared" si="2671"/>
        <v>1759</v>
      </c>
      <c r="APN96" s="27" t="str">
        <f t="shared" si="2672"/>
        <v>1759</v>
      </c>
      <c r="APO96" s="27" t="str">
        <f t="shared" si="2673"/>
        <v>1759</v>
      </c>
      <c r="APP96" s="27" t="str">
        <f t="shared" si="2674"/>
        <v>1759</v>
      </c>
      <c r="APQ96" s="27" t="str">
        <f t="shared" si="2675"/>
        <v>1759</v>
      </c>
      <c r="APR96" s="27" t="str">
        <f t="shared" si="2676"/>
        <v>1759</v>
      </c>
    </row>
    <row r="97" spans="1:1022 1025:1110" x14ac:dyDescent="0.35">
      <c r="A97" s="27">
        <v>78</v>
      </c>
      <c r="B97" s="87" t="s">
        <v>75</v>
      </c>
      <c r="C97" s="91">
        <f>VLOOKUP(A97, Rankings!$A$2:$AN$129, 40, FALSE)</f>
        <v>95</v>
      </c>
      <c r="D97" s="21" t="s">
        <v>386</v>
      </c>
      <c r="I97" s="29">
        <f t="shared" si="1785"/>
        <v>13</v>
      </c>
      <c r="L97" s="27" t="s">
        <v>2281</v>
      </c>
      <c r="M97" s="27" t="s">
        <v>2572</v>
      </c>
      <c r="N97" s="27" t="s">
        <v>2847</v>
      </c>
      <c r="O97" s="27" t="s">
        <v>24</v>
      </c>
      <c r="P97" s="27" t="s">
        <v>3129</v>
      </c>
      <c r="Q97" s="27" t="s">
        <v>3241</v>
      </c>
      <c r="R97" s="27" t="s">
        <v>24</v>
      </c>
      <c r="S97" s="27" t="s">
        <v>24</v>
      </c>
      <c r="T97" s="27" t="s">
        <v>24</v>
      </c>
      <c r="U97" s="27" t="s">
        <v>24</v>
      </c>
      <c r="V97" s="27" t="s">
        <v>4048</v>
      </c>
      <c r="W97" s="27" t="s">
        <v>4216</v>
      </c>
      <c r="X97" s="27" t="s">
        <v>24</v>
      </c>
      <c r="Y97" s="27" t="s">
        <v>24</v>
      </c>
      <c r="Z97" s="27" t="s">
        <v>4557</v>
      </c>
      <c r="AA97" s="27" t="s">
        <v>24</v>
      </c>
      <c r="AB97" s="27" t="s">
        <v>24</v>
      </c>
      <c r="AC97" s="27" t="s">
        <v>24</v>
      </c>
      <c r="AD97" s="27" t="s">
        <v>24</v>
      </c>
      <c r="AE97" s="27" t="s">
        <v>24</v>
      </c>
      <c r="AF97" s="27" t="s">
        <v>5006</v>
      </c>
      <c r="AG97" s="27" t="s">
        <v>24</v>
      </c>
      <c r="AH97" s="27" t="s">
        <v>24</v>
      </c>
      <c r="AI97" s="27" t="s">
        <v>5377</v>
      </c>
      <c r="AJ97" s="27" t="s">
        <v>24</v>
      </c>
      <c r="AK97" s="27" t="s">
        <v>24</v>
      </c>
      <c r="AL97" s="27" t="s">
        <v>5673</v>
      </c>
      <c r="AM97" s="27" t="s">
        <v>24</v>
      </c>
      <c r="AN97" s="27" t="s">
        <v>24</v>
      </c>
      <c r="AO97" s="27" t="s">
        <v>6070</v>
      </c>
      <c r="AP97" s="27" t="s">
        <v>24</v>
      </c>
      <c r="AQ97" s="27" t="s">
        <v>24</v>
      </c>
      <c r="AR97" s="27" t="s">
        <v>6305</v>
      </c>
      <c r="AS97" s="27" t="s">
        <v>24</v>
      </c>
      <c r="AT97" s="27" t="s">
        <v>24</v>
      </c>
      <c r="AU97" s="27" t="s">
        <v>6721</v>
      </c>
      <c r="AV97" s="27" t="s">
        <v>24</v>
      </c>
      <c r="AW97" s="27" t="s">
        <v>24</v>
      </c>
      <c r="AX97" s="27" t="s">
        <v>24</v>
      </c>
      <c r="AY97" s="27" t="s">
        <v>24</v>
      </c>
      <c r="AZ97" s="27" t="s">
        <v>24</v>
      </c>
      <c r="BA97" s="27" t="s">
        <v>24</v>
      </c>
      <c r="BB97" s="27" t="s">
        <v>24</v>
      </c>
      <c r="BC97" s="27" t="s">
        <v>24</v>
      </c>
      <c r="BD97" s="27" t="s">
        <v>24</v>
      </c>
      <c r="BE97" s="27" t="s">
        <v>24</v>
      </c>
      <c r="BF97" s="27" t="s">
        <v>24</v>
      </c>
      <c r="BG97" s="27" t="s">
        <v>24</v>
      </c>
      <c r="BH97" s="27" t="s">
        <v>24</v>
      </c>
      <c r="BI97" s="27" t="s">
        <v>24</v>
      </c>
      <c r="BJ97" s="27" t="s">
        <v>24</v>
      </c>
      <c r="BK97" s="27" t="s">
        <v>24</v>
      </c>
      <c r="BL97" s="27" t="s">
        <v>24</v>
      </c>
      <c r="BM97" s="27" t="s">
        <v>24</v>
      </c>
      <c r="BN97" s="27" t="s">
        <v>24</v>
      </c>
      <c r="BO97" s="27" t="s">
        <v>24</v>
      </c>
      <c r="BP97" s="27" t="s">
        <v>24</v>
      </c>
      <c r="BQ97" s="27" t="s">
        <v>24</v>
      </c>
      <c r="BR97" s="27" t="s">
        <v>24</v>
      </c>
      <c r="BS97" s="27" t="s">
        <v>24</v>
      </c>
      <c r="BT97" s="27" t="s">
        <v>24</v>
      </c>
      <c r="BU97" s="27" t="s">
        <v>24</v>
      </c>
      <c r="BV97" s="27" t="s">
        <v>24</v>
      </c>
      <c r="BW97" s="27" t="s">
        <v>24</v>
      </c>
      <c r="BX97" s="27" t="s">
        <v>24</v>
      </c>
      <c r="BY97" s="27" t="s">
        <v>24</v>
      </c>
      <c r="BZ97" s="27" t="s">
        <v>24</v>
      </c>
      <c r="CA97" s="27" t="s">
        <v>24</v>
      </c>
      <c r="CB97" s="27" t="s">
        <v>24</v>
      </c>
      <c r="CC97" s="27" t="s">
        <v>24</v>
      </c>
      <c r="CD97" s="27" t="s">
        <v>24</v>
      </c>
      <c r="CE97" s="27" t="s">
        <v>24</v>
      </c>
      <c r="CF97" s="27" t="s">
        <v>24</v>
      </c>
      <c r="CG97" s="27" t="s">
        <v>24</v>
      </c>
      <c r="CH97" s="27" t="s">
        <v>24</v>
      </c>
      <c r="CI97" s="27" t="s">
        <v>24</v>
      </c>
      <c r="CJ97" s="27" t="s">
        <v>24</v>
      </c>
      <c r="CK97" s="27" t="s">
        <v>24</v>
      </c>
      <c r="CL97" s="27" t="s">
        <v>24</v>
      </c>
      <c r="CM97" s="27" t="s">
        <v>24</v>
      </c>
      <c r="CN97" s="27" t="s">
        <v>24</v>
      </c>
      <c r="CO97" s="27" t="s">
        <v>24</v>
      </c>
      <c r="CQ97" s="28">
        <f t="shared" si="1786"/>
        <v>1</v>
      </c>
      <c r="CR97" s="28">
        <f t="shared" si="1787"/>
        <v>5</v>
      </c>
      <c r="CS97" s="28">
        <f t="shared" si="1788"/>
        <v>2</v>
      </c>
      <c r="CT97" s="28">
        <f t="shared" si="1789"/>
        <v>4</v>
      </c>
      <c r="CU97" s="28">
        <f t="shared" si="1790"/>
        <v>0</v>
      </c>
      <c r="CV97" s="28">
        <f t="shared" si="1791"/>
        <v>4</v>
      </c>
      <c r="CW97" s="28">
        <f t="shared" si="1792"/>
        <v>2</v>
      </c>
      <c r="CX97" s="28">
        <f t="shared" si="1793"/>
        <v>3</v>
      </c>
      <c r="CY97" s="28">
        <f t="shared" si="1794"/>
        <v>0</v>
      </c>
      <c r="CZ97" s="28">
        <f t="shared" si="1795"/>
        <v>0</v>
      </c>
      <c r="DA97" s="28">
        <f t="shared" si="1796"/>
        <v>0</v>
      </c>
      <c r="DB97" s="28">
        <f t="shared" si="1797"/>
        <v>0</v>
      </c>
      <c r="DC97" s="28">
        <f t="shared" si="1798"/>
        <v>1</v>
      </c>
      <c r="DD97" s="28">
        <f t="shared" si="1799"/>
        <v>0</v>
      </c>
      <c r="DE97" s="28">
        <f t="shared" si="1800"/>
        <v>0</v>
      </c>
      <c r="DF97" s="28">
        <f t="shared" si="1801"/>
        <v>1</v>
      </c>
      <c r="DG97" s="28">
        <f t="shared" si="1802"/>
        <v>0</v>
      </c>
      <c r="DH97" s="28">
        <f t="shared" si="1803"/>
        <v>0</v>
      </c>
      <c r="DI97" s="28">
        <f t="shared" si="1804"/>
        <v>0</v>
      </c>
      <c r="DJ97" s="28">
        <f t="shared" si="1805"/>
        <v>0</v>
      </c>
      <c r="DK97" s="28">
        <f t="shared" si="1806"/>
        <v>0</v>
      </c>
      <c r="DL97" s="28">
        <f t="shared" si="1807"/>
        <v>0</v>
      </c>
      <c r="DM97" s="28">
        <f t="shared" si="1808"/>
        <v>0</v>
      </c>
      <c r="DN97" s="28">
        <f t="shared" si="1809"/>
        <v>0</v>
      </c>
      <c r="DO97" s="28">
        <f t="shared" si="1810"/>
        <v>1</v>
      </c>
      <c r="DP97" s="28">
        <f t="shared" si="1811"/>
        <v>1</v>
      </c>
      <c r="DR97">
        <f t="shared" si="1812"/>
        <v>3</v>
      </c>
      <c r="DS97">
        <f t="shared" si="1813"/>
        <v>4</v>
      </c>
      <c r="DT97">
        <f t="shared" si="1814"/>
        <v>2</v>
      </c>
      <c r="DU97">
        <f t="shared" si="1815"/>
        <v>0</v>
      </c>
      <c r="DV97">
        <f t="shared" si="1816"/>
        <v>9</v>
      </c>
      <c r="DW97">
        <f t="shared" si="1817"/>
        <v>4</v>
      </c>
      <c r="DX97">
        <f t="shared" si="1818"/>
        <v>0</v>
      </c>
      <c r="DY97">
        <f t="shared" si="1819"/>
        <v>0</v>
      </c>
      <c r="DZ97">
        <f t="shared" si="1820"/>
        <v>0</v>
      </c>
      <c r="EA97">
        <f t="shared" si="1821"/>
        <v>0</v>
      </c>
      <c r="EB97">
        <f t="shared" si="1822"/>
        <v>12</v>
      </c>
      <c r="EC97">
        <f t="shared" si="1823"/>
        <v>4</v>
      </c>
      <c r="ED97">
        <f t="shared" si="1824"/>
        <v>0</v>
      </c>
      <c r="EE97">
        <f t="shared" si="1825"/>
        <v>0</v>
      </c>
      <c r="EF97">
        <f t="shared" si="1826"/>
        <v>3</v>
      </c>
      <c r="EG97">
        <f t="shared" si="1827"/>
        <v>0</v>
      </c>
      <c r="EH97">
        <f t="shared" si="1828"/>
        <v>0</v>
      </c>
      <c r="EI97">
        <f t="shared" si="1829"/>
        <v>0</v>
      </c>
      <c r="EJ97">
        <f t="shared" si="1830"/>
        <v>0</v>
      </c>
      <c r="EK97">
        <f t="shared" si="1831"/>
        <v>0</v>
      </c>
      <c r="EL97">
        <f t="shared" si="1832"/>
        <v>1</v>
      </c>
      <c r="EM97">
        <f t="shared" si="1833"/>
        <v>0</v>
      </c>
      <c r="EN97">
        <f t="shared" si="1834"/>
        <v>0</v>
      </c>
      <c r="EO97">
        <f t="shared" si="1835"/>
        <v>2</v>
      </c>
      <c r="EP97">
        <f t="shared" si="1836"/>
        <v>0</v>
      </c>
      <c r="EQ97">
        <f t="shared" si="1837"/>
        <v>0</v>
      </c>
      <c r="ER97">
        <f t="shared" si="1838"/>
        <v>2</v>
      </c>
      <c r="ES97">
        <f t="shared" si="1839"/>
        <v>0</v>
      </c>
      <c r="ET97">
        <f t="shared" si="1840"/>
        <v>0</v>
      </c>
      <c r="EU97">
        <f t="shared" si="1841"/>
        <v>2</v>
      </c>
      <c r="EV97">
        <f t="shared" si="1842"/>
        <v>0</v>
      </c>
      <c r="EW97">
        <f t="shared" si="1843"/>
        <v>0</v>
      </c>
      <c r="EX97">
        <f t="shared" si="1844"/>
        <v>2</v>
      </c>
      <c r="EY97">
        <f t="shared" si="1845"/>
        <v>0</v>
      </c>
      <c r="EZ97">
        <f t="shared" si="1846"/>
        <v>0</v>
      </c>
      <c r="FA97">
        <f t="shared" si="1847"/>
        <v>4</v>
      </c>
      <c r="FB97">
        <f t="shared" si="1848"/>
        <v>0</v>
      </c>
      <c r="FC97">
        <f t="shared" si="1849"/>
        <v>0</v>
      </c>
      <c r="FD97">
        <f t="shared" si="1850"/>
        <v>0</v>
      </c>
      <c r="FE97">
        <f t="shared" si="1851"/>
        <v>0</v>
      </c>
      <c r="FF97">
        <f t="shared" si="1852"/>
        <v>0</v>
      </c>
      <c r="FG97">
        <f t="shared" si="1853"/>
        <v>0</v>
      </c>
      <c r="FH97">
        <f t="shared" si="1854"/>
        <v>0</v>
      </c>
      <c r="FI97">
        <f t="shared" si="1855"/>
        <v>0</v>
      </c>
      <c r="FJ97">
        <f t="shared" si="1856"/>
        <v>0</v>
      </c>
      <c r="FK97">
        <f t="shared" si="1857"/>
        <v>0</v>
      </c>
      <c r="FL97">
        <f t="shared" si="1858"/>
        <v>0</v>
      </c>
      <c r="FM97">
        <f t="shared" si="1859"/>
        <v>0</v>
      </c>
      <c r="FN97">
        <f t="shared" si="1860"/>
        <v>0</v>
      </c>
      <c r="FO97">
        <f t="shared" si="1861"/>
        <v>0</v>
      </c>
      <c r="FP97">
        <f t="shared" si="1862"/>
        <v>0</v>
      </c>
      <c r="FQ97">
        <f t="shared" si="1863"/>
        <v>0</v>
      </c>
      <c r="FR97">
        <f t="shared" si="1864"/>
        <v>0</v>
      </c>
      <c r="FS97">
        <f t="shared" si="1865"/>
        <v>0</v>
      </c>
      <c r="FT97">
        <f t="shared" si="1866"/>
        <v>0</v>
      </c>
      <c r="FU97">
        <f t="shared" si="1867"/>
        <v>0</v>
      </c>
      <c r="FV97">
        <f t="shared" si="1868"/>
        <v>0</v>
      </c>
      <c r="FW97">
        <f t="shared" si="1869"/>
        <v>0</v>
      </c>
      <c r="FX97">
        <f t="shared" si="1870"/>
        <v>0</v>
      </c>
      <c r="FY97">
        <f t="shared" si="1871"/>
        <v>0</v>
      </c>
      <c r="FZ97">
        <f t="shared" si="1872"/>
        <v>0</v>
      </c>
      <c r="GA97">
        <f t="shared" si="1873"/>
        <v>0</v>
      </c>
      <c r="GB97">
        <f t="shared" si="1874"/>
        <v>0</v>
      </c>
      <c r="GC97">
        <f t="shared" si="1875"/>
        <v>0</v>
      </c>
      <c r="GD97">
        <f t="shared" si="1876"/>
        <v>0</v>
      </c>
      <c r="GE97">
        <f t="shared" si="1877"/>
        <v>0</v>
      </c>
      <c r="GF97">
        <f t="shared" si="1878"/>
        <v>0</v>
      </c>
      <c r="GG97">
        <f t="shared" si="1879"/>
        <v>0</v>
      </c>
      <c r="GH97">
        <f t="shared" si="1880"/>
        <v>0</v>
      </c>
      <c r="GI97">
        <f t="shared" si="1881"/>
        <v>0</v>
      </c>
      <c r="GJ97">
        <f t="shared" si="1882"/>
        <v>0</v>
      </c>
      <c r="GK97">
        <f t="shared" si="1883"/>
        <v>0</v>
      </c>
      <c r="GL97">
        <f t="shared" si="1884"/>
        <v>0</v>
      </c>
      <c r="GM97">
        <f t="shared" si="1885"/>
        <v>0</v>
      </c>
      <c r="GN97">
        <f t="shared" si="1886"/>
        <v>0</v>
      </c>
      <c r="GO97">
        <f t="shared" si="1887"/>
        <v>0</v>
      </c>
      <c r="GP97">
        <f t="shared" si="1888"/>
        <v>0</v>
      </c>
      <c r="GQ97">
        <f t="shared" si="1889"/>
        <v>0</v>
      </c>
      <c r="GR97">
        <f t="shared" si="1890"/>
        <v>0</v>
      </c>
      <c r="GS97">
        <f t="shared" si="1891"/>
        <v>0</v>
      </c>
      <c r="GT97">
        <f t="shared" si="1892"/>
        <v>0</v>
      </c>
      <c r="GU97">
        <f t="shared" si="1893"/>
        <v>0</v>
      </c>
      <c r="GW97" s="28">
        <f t="shared" si="1894"/>
        <v>6.4989512770322033</v>
      </c>
      <c r="GX97" s="28">
        <f t="shared" si="1895"/>
        <v>0</v>
      </c>
      <c r="GY97" s="28">
        <f t="shared" si="1896"/>
        <v>0.83575666374493973</v>
      </c>
      <c r="GZ97" s="28">
        <f t="shared" si="1897"/>
        <v>0</v>
      </c>
      <c r="HA97" s="28">
        <f t="shared" si="1898"/>
        <v>0</v>
      </c>
      <c r="HB97" s="28">
        <f t="shared" si="1899"/>
        <v>6.9168296089046732</v>
      </c>
      <c r="HC97" s="28">
        <f t="shared" si="1900"/>
        <v>0.54496720910078056</v>
      </c>
      <c r="HE97">
        <f>IFERROR(VLOOKUP(_xlfn.NUMBERVALUE(MID(L97, SEARCH("!", L97)+1, SEARCH("+", L97)-SEARCH("!", L97)-1)), Rankings!$A$2:$BK$129, 63, FALSE),0)</f>
        <v>0.33094823042334121</v>
      </c>
      <c r="HF97">
        <f>IFERROR(VLOOKUP(_xlfn.NUMBERVALUE(MID(M97, SEARCH("!", M97)+1, SEARCH("+", M97)-SEARCH("!", M97)-1)), Rankings!$A$2:$BK$129, 63, FALSE),0)</f>
        <v>0.80391752131048844</v>
      </c>
      <c r="HG97">
        <f>IFERROR(VLOOKUP(_xlfn.NUMBERVALUE(MID(N97, SEARCH("!", N97)+1, SEARCH("+", N97)-SEARCH("!", N97)-1)), Rankings!$A$2:$BK$129, 63, FALSE),0)</f>
        <v>0.58916834362897619</v>
      </c>
      <c r="HH97">
        <f>IFERROR(VLOOKUP(_xlfn.NUMBERVALUE(MID(O97, SEARCH("!", O97)+1, SEARCH("+", O97)-SEARCH("!", O97)-1)), Rankings!$A$2:$BK$129, 63, FALSE),0)</f>
        <v>0</v>
      </c>
      <c r="HI97">
        <f>IFERROR(VLOOKUP(_xlfn.NUMBERVALUE(MID(P97, SEARCH("!", P97)+1, SEARCH("+", P97)-SEARCH("!", P97)-1)), Rankings!$A$2:$BK$129, 63, FALSE),0)</f>
        <v>9.8626908040956057E-2</v>
      </c>
      <c r="HJ97">
        <f>IFERROR(VLOOKUP(_xlfn.NUMBERVALUE(MID(Q97, SEARCH("!", Q97)+1, SEARCH("+", Q97)-SEARCH("!", Q97)-1)), Rankings!$A$2:$BK$129, 63, FALSE),0)</f>
        <v>0.91255548584178892</v>
      </c>
      <c r="HK97">
        <f>IFERROR(VLOOKUP(_xlfn.NUMBERVALUE(MID(R97, SEARCH("!", R97)+1, SEARCH("+", R97)-SEARCH("!", R97)-1)), Rankings!$A$2:$BK$129, 63, FALSE),0)</f>
        <v>0</v>
      </c>
      <c r="HL97">
        <f>IFERROR(VLOOKUP(_xlfn.NUMBERVALUE(MID(S97, SEARCH("!", S97)+1, SEARCH("+", S97)-SEARCH("!", S97)-1)), Rankings!$A$2:$BK$129, 63, FALSE),0)</f>
        <v>0</v>
      </c>
      <c r="HM97">
        <f>IFERROR(VLOOKUP(_xlfn.NUMBERVALUE(MID(T97, SEARCH("!", T97)+1, SEARCH("+", T97)-SEARCH("!", T97)-1)), Rankings!$A$2:$BK$129, 63, FALSE),0)</f>
        <v>0</v>
      </c>
      <c r="HN97">
        <f>IFERROR(VLOOKUP(_xlfn.NUMBERVALUE(MID(U97, SEARCH("!", U97)+1, SEARCH("+", U97)-SEARCH("!", U97)-1)), Rankings!$A$2:$BK$129, 63, FALSE),0)</f>
        <v>0</v>
      </c>
      <c r="HO97">
        <f>IFERROR(VLOOKUP(_xlfn.NUMBERVALUE(MID(V97, SEARCH("!", V97)+1, SEARCH("+", V97)-SEARCH("!", V97)-1)), Rankings!$A$2:$BK$129, 63, FALSE),0)</f>
        <v>0.73712975570398365</v>
      </c>
      <c r="HP97">
        <f>IFERROR(VLOOKUP(_xlfn.NUMBERVALUE(MID(W97, SEARCH("!", W97)+1, SEARCH("+", W97)-SEARCH("!", W97)-1)), Rankings!$A$2:$BK$129, 63, FALSE),0)</f>
        <v>0.82959342066499908</v>
      </c>
      <c r="HQ97">
        <f>IFERROR(VLOOKUP(_xlfn.NUMBERVALUE(MID(X97, SEARCH("!", X97)+1, SEARCH("+", X97)-SEARCH("!", X97)-1)), Rankings!$A$2:$BK$129, 63, FALSE),0)</f>
        <v>0</v>
      </c>
      <c r="HR97">
        <f>IFERROR(VLOOKUP(_xlfn.NUMBERVALUE(MID(Y97, SEARCH("!", Y97)+1, SEARCH("+", Y97)-SEARCH("!", Y97)-1)), Rankings!$A$2:$BK$129, 63, FALSE),0)</f>
        <v>0</v>
      </c>
      <c r="HS97">
        <f>IFERROR(VLOOKUP(_xlfn.NUMBERVALUE(MID(Z97, SEARCH("!", Z97)+1, SEARCH("+", Z97)-SEARCH("!", Z97)-1)), Rankings!$A$2:$BK$129, 63, FALSE),0)</f>
        <v>0.37792062575640611</v>
      </c>
      <c r="HT97">
        <f>IFERROR(VLOOKUP(_xlfn.NUMBERVALUE(MID(AA97, SEARCH("!", AA97)+1, SEARCH("+", AA97)-SEARCH("!", AA97)-1)), Rankings!$A$2:$BK$129, 63, FALSE),0)</f>
        <v>0</v>
      </c>
      <c r="HU97">
        <f>IFERROR(VLOOKUP(_xlfn.NUMBERVALUE(MID(AB97, SEARCH("!", AB97)+1, SEARCH("+", AB97)-SEARCH("!", AB97)-1)), Rankings!$A$2:$BK$129, 63, FALSE),0)</f>
        <v>0</v>
      </c>
      <c r="HV97">
        <f>IFERROR(VLOOKUP(_xlfn.NUMBERVALUE(MID(AC97, SEARCH("!", AC97)+1, SEARCH("+", AC97)-SEARCH("!", AC97)-1)), Rankings!$A$2:$BK$129, 63, FALSE),0)</f>
        <v>0</v>
      </c>
      <c r="HW97">
        <f>IFERROR(VLOOKUP(_xlfn.NUMBERVALUE(MID(AD97, SEARCH("!", AD97)+1, SEARCH("+", AD97)-SEARCH("!", AD97)-1)), Rankings!$A$2:$BK$129, 63, FALSE),0)</f>
        <v>0</v>
      </c>
      <c r="HX97">
        <f>IFERROR(VLOOKUP(_xlfn.NUMBERVALUE(MID(AE97, SEARCH("!", AE97)+1, SEARCH("+", AE97)-SEARCH("!", AE97)-1)), Rankings!$A$2:$BK$129, 63, FALSE),0)</f>
        <v>0</v>
      </c>
      <c r="HY97">
        <f>IFERROR(VLOOKUP(_xlfn.NUMBERVALUE(MID(AF97, SEARCH("!", AF97)+1, SEARCH("+", AF97)-SEARCH("!", AF97)-1)), Rankings!$A$2:$BK$129, 63, FALSE),0)</f>
        <v>0.14710990012248429</v>
      </c>
      <c r="HZ97">
        <f>IFERROR(VLOOKUP(_xlfn.NUMBERVALUE(MID(AG97, SEARCH("!", AG97)+1, SEARCH("+", AG97)-SEARCH("!", AG97)-1)), Rankings!$A$2:$BK$129, 63, FALSE),0)</f>
        <v>0</v>
      </c>
      <c r="IA97">
        <f>IFERROR(VLOOKUP(_xlfn.NUMBERVALUE(MID(AH97, SEARCH("!", AH97)+1, SEARCH("+", AH97)-SEARCH("!", AH97)-1)), Rankings!$A$2:$BK$129, 63, FALSE),0)</f>
        <v>0</v>
      </c>
      <c r="IB97">
        <f>IFERROR(VLOOKUP(_xlfn.NUMBERVALUE(MID(AI97, SEARCH("!", AI97)+1, SEARCH("+", AI97)-SEARCH("!", AI97)-1)), Rankings!$A$2:$BK$129, 63, FALSE),0)</f>
        <v>0.53458100916090412</v>
      </c>
      <c r="IC97">
        <f>IFERROR(VLOOKUP(_xlfn.NUMBERVALUE(MID(AJ97, SEARCH("!", AJ97)+1, SEARCH("+", AJ97)-SEARCH("!", AJ97)-1)), Rankings!$A$2:$BK$129, 63, FALSE),0)</f>
        <v>0</v>
      </c>
      <c r="ID97">
        <f>IFERROR(VLOOKUP(_xlfn.NUMBERVALUE(MID(AK97, SEARCH("!", AK97)+1, SEARCH("+", AK97)-SEARCH("!", AK97)-1)), Rankings!$A$2:$BK$129, 63, FALSE),0)</f>
        <v>0</v>
      </c>
      <c r="IE97">
        <f>IFERROR(VLOOKUP(_xlfn.NUMBERVALUE(MID(AL97, SEARCH("!", AL97)+1, SEARCH("+", AL97)-SEARCH("!", AL97)-1)), Rankings!$A$2:$BK$129, 63, FALSE),0)</f>
        <v>0.52069036350182252</v>
      </c>
      <c r="IF97">
        <f>IFERROR(VLOOKUP(_xlfn.NUMBERVALUE(MID(AM97, SEARCH("!", AM97)+1, SEARCH("+", AM97)-SEARCH("!", AM97)-1)), Rankings!$A$2:$BK$129, 63, FALSE),0)</f>
        <v>0</v>
      </c>
      <c r="IG97">
        <f>IFERROR(VLOOKUP(_xlfn.NUMBERVALUE(MID(AN97, SEARCH("!", AN97)+1, SEARCH("+", AN97)-SEARCH("!", AN97)-1)), Rankings!$A$2:$BK$129, 63, FALSE),0)</f>
        <v>0</v>
      </c>
      <c r="IH97">
        <f>IFERROR(VLOOKUP(_xlfn.NUMBERVALUE(MID(AO97, SEARCH("!", AO97)+1, SEARCH("+", AO97)-SEARCH("!", AO97)-1)), Rankings!$A$2:$BK$129, 63, FALSE),0)</f>
        <v>0.55670508415366138</v>
      </c>
      <c r="II97">
        <f>IFERROR(VLOOKUP(_xlfn.NUMBERVALUE(MID(AP97, SEARCH("!", AP97)+1, SEARCH("+", AP97)-SEARCH("!", AP97)-1)), Rankings!$A$2:$BK$129, 63, FALSE),0)</f>
        <v>0</v>
      </c>
      <c r="IJ97">
        <f>IFERROR(VLOOKUP(_xlfn.NUMBERVALUE(MID(AQ97, SEARCH("!", AQ97)+1, SEARCH("+", AQ97)-SEARCH("!", AQ97)-1)), Rankings!$A$2:$BK$129, 63, FALSE),0)</f>
        <v>0</v>
      </c>
      <c r="IK97">
        <f>IFERROR(VLOOKUP(_xlfn.NUMBERVALUE(MID(AR97, SEARCH("!", AR97)+1, SEARCH("+", AR97)-SEARCH("!", AR97)-1)), Rankings!$A$2:$BK$129, 63, FALSE),0)</f>
        <v>0.29045954332099588</v>
      </c>
      <c r="IL97">
        <f>IFERROR(VLOOKUP(_xlfn.NUMBERVALUE(MID(AS97, SEARCH("!", AS97)+1, SEARCH("+", AS97)-SEARCH("!", AS97)-1)), Rankings!$A$2:$BK$129, 63, FALSE),0)</f>
        <v>0</v>
      </c>
      <c r="IM97">
        <f>IFERROR(VLOOKUP(_xlfn.NUMBERVALUE(MID(AT97, SEARCH("!", AT97)+1, SEARCH("+", AT97)-SEARCH("!", AT97)-1)), Rankings!$A$2:$BK$129, 63, FALSE),0)</f>
        <v>0</v>
      </c>
      <c r="IN97">
        <f>IFERROR(VLOOKUP(_xlfn.NUMBERVALUE(MID(AU97, SEARCH("!", AU97)+1, SEARCH("+", AU97)-SEARCH("!", AU97)-1)), Rankings!$A$2:$BK$129, 63, FALSE),0)</f>
        <v>0.60530174914633528</v>
      </c>
      <c r="IO97">
        <f>IFERROR(VLOOKUP(_xlfn.NUMBERVALUE(MID(AV97, SEARCH("!", AV97)+1, SEARCH("+", AV97)-SEARCH("!", AV97)-1)), Rankings!$A$2:$BK$129, 63, FALSE),0)</f>
        <v>0</v>
      </c>
      <c r="IP97">
        <f>IFERROR(VLOOKUP(_xlfn.NUMBERVALUE(MID(AW97, SEARCH("!", AW97)+1, SEARCH("+", AW97)-SEARCH("!", AW97)-1)), Rankings!$A$2:$BK$129, 63, FALSE),0)</f>
        <v>0</v>
      </c>
      <c r="IQ97">
        <f>IFERROR(VLOOKUP(_xlfn.NUMBERVALUE(MID(AX97, SEARCH("!", AX97)+1, SEARCH("+", AX97)-SEARCH("!", AX97)-1)), Rankings!$A$2:$BK$129, 63, FALSE),0)</f>
        <v>0</v>
      </c>
      <c r="IR97">
        <f>IFERROR(VLOOKUP(_xlfn.NUMBERVALUE(MID(AY97, SEARCH("!", AY97)+1, SEARCH("+", AY97)-SEARCH("!", AY97)-1)), Rankings!$A$2:$BK$129, 63, FALSE),0)</f>
        <v>0</v>
      </c>
      <c r="IS97">
        <f>IFERROR(VLOOKUP(_xlfn.NUMBERVALUE(MID(AZ97, SEARCH("!", AZ97)+1, SEARCH("+", AZ97)-SEARCH("!", AZ97)-1)), Rankings!$A$2:$BK$129, 63, FALSE),0)</f>
        <v>0</v>
      </c>
      <c r="IT97">
        <f>IFERROR(VLOOKUP(_xlfn.NUMBERVALUE(MID(BA97, SEARCH("!", BA97)+1, SEARCH("+", BA97)-SEARCH("!", BA97)-1)), Rankings!$A$2:$BK$129, 63, FALSE),0)</f>
        <v>0</v>
      </c>
      <c r="IU97">
        <f>IFERROR(VLOOKUP(_xlfn.NUMBERVALUE(MID(BB97, SEARCH("!", BB97)+1, SEARCH("+", BB97)-SEARCH("!", BB97)-1)), Rankings!$A$2:$BK$129, 63, FALSE),0)</f>
        <v>0</v>
      </c>
      <c r="IV97">
        <f>IFERROR(VLOOKUP(_xlfn.NUMBERVALUE(MID(BC97, SEARCH("!", BC97)+1, SEARCH("+", BC97)-SEARCH("!", BC97)-1)), Rankings!$A$2:$BK$129, 63, FALSE),0)</f>
        <v>0</v>
      </c>
      <c r="IW97">
        <f>IFERROR(VLOOKUP(_xlfn.NUMBERVALUE(MID(BD97, SEARCH("!", BD97)+1, SEARCH("+", BD97)-SEARCH("!", BD97)-1)), Rankings!$A$2:$BK$129, 63, FALSE),0)</f>
        <v>0</v>
      </c>
      <c r="IX97">
        <f>IFERROR(VLOOKUP(_xlfn.NUMBERVALUE(MID(BE97, SEARCH("!", BE97)+1, SEARCH("+", BE97)-SEARCH("!", BE97)-1)), Rankings!$A$2:$BK$129, 63, FALSE),0)</f>
        <v>0</v>
      </c>
      <c r="IY97">
        <f>IFERROR(VLOOKUP(_xlfn.NUMBERVALUE(MID(BF97, SEARCH("!", BF97)+1, SEARCH("+", BF97)-SEARCH("!", BF97)-1)), Rankings!$A$2:$BK$129, 63, FALSE),0)</f>
        <v>0</v>
      </c>
      <c r="IZ97">
        <f>IFERROR(VLOOKUP(_xlfn.NUMBERVALUE(MID(BG97, SEARCH("!", BG97)+1, SEARCH("+", BG97)-SEARCH("!", BG97)-1)), Rankings!$A$2:$BK$129, 63, FALSE),0)</f>
        <v>0</v>
      </c>
      <c r="JA97">
        <f>IFERROR(VLOOKUP(_xlfn.NUMBERVALUE(MID(BH97, SEARCH("!", BH97)+1, SEARCH("+", BH97)-SEARCH("!", BH97)-1)), Rankings!$A$2:$BK$129, 63, FALSE),0)</f>
        <v>0</v>
      </c>
      <c r="JB97">
        <f>IFERROR(VLOOKUP(_xlfn.NUMBERVALUE(MID(BI97, SEARCH("!", BI97)+1, SEARCH("+", BI97)-SEARCH("!", BI97)-1)), Rankings!$A$2:$BK$129, 63, FALSE),0)</f>
        <v>0</v>
      </c>
      <c r="JC97">
        <f>IFERROR(VLOOKUP(_xlfn.NUMBERVALUE(MID(BJ97, SEARCH("!", BJ97)+1, SEARCH("+", BJ97)-SEARCH("!", BJ97)-1)), Rankings!$A$2:$BK$129, 63, FALSE),0)</f>
        <v>0</v>
      </c>
      <c r="JD97">
        <f>IFERROR(VLOOKUP(_xlfn.NUMBERVALUE(MID(BK97, SEARCH("!", BK97)+1, SEARCH("+", BK97)-SEARCH("!", BK97)-1)), Rankings!$A$2:$BK$129, 63, FALSE),0)</f>
        <v>0</v>
      </c>
      <c r="JE97">
        <f>IFERROR(VLOOKUP(_xlfn.NUMBERVALUE(MID(BL97, SEARCH("!", BL97)+1, SEARCH("+", BL97)-SEARCH("!", BL97)-1)), Rankings!$A$2:$BK$129, 63, FALSE),0)</f>
        <v>0</v>
      </c>
      <c r="JF97">
        <f>IFERROR(VLOOKUP(_xlfn.NUMBERVALUE(MID(BM97, SEARCH("!", BM97)+1, SEARCH("+", BM97)-SEARCH("!", BM97)-1)), Rankings!$A$2:$BK$129, 63, FALSE),0)</f>
        <v>0</v>
      </c>
      <c r="JG97">
        <f>IFERROR(VLOOKUP(_xlfn.NUMBERVALUE(MID(BN97, SEARCH("!", BN97)+1, SEARCH("+", BN97)-SEARCH("!", BN97)-1)), Rankings!$A$2:$BK$129, 63, FALSE),0)</f>
        <v>0</v>
      </c>
      <c r="JH97">
        <f>IFERROR(VLOOKUP(_xlfn.NUMBERVALUE(MID(BO97, SEARCH("!", BO97)+1, SEARCH("+", BO97)-SEARCH("!", BO97)-1)), Rankings!$A$2:$BK$129, 63, FALSE),0)</f>
        <v>0</v>
      </c>
      <c r="JI97">
        <f>IFERROR(VLOOKUP(_xlfn.NUMBERVALUE(MID(BP97, SEARCH("!", BP97)+1, SEARCH("+", BP97)-SEARCH("!", BP97)-1)), Rankings!$A$2:$BK$129, 63, FALSE),0)</f>
        <v>0</v>
      </c>
      <c r="JJ97">
        <f>IFERROR(VLOOKUP(_xlfn.NUMBERVALUE(MID(BQ97, SEARCH("!", BQ97)+1, SEARCH("+", BQ97)-SEARCH("!", BQ97)-1)), Rankings!$A$2:$BK$129, 63, FALSE),0)</f>
        <v>0</v>
      </c>
      <c r="JK97">
        <f>IFERROR(VLOOKUP(_xlfn.NUMBERVALUE(MID(BR97, SEARCH("!", BR97)+1, SEARCH("+", BR97)-SEARCH("!", BR97)-1)), Rankings!$A$2:$BK$129, 63, FALSE),0)</f>
        <v>0</v>
      </c>
      <c r="JL97">
        <f>IFERROR(VLOOKUP(_xlfn.NUMBERVALUE(MID(BS97, SEARCH("!", BS97)+1, SEARCH("+", BS97)-SEARCH("!", BS97)-1)), Rankings!$A$2:$BK$129, 63, FALSE),0)</f>
        <v>0</v>
      </c>
      <c r="JM97">
        <f>IFERROR(VLOOKUP(_xlfn.NUMBERVALUE(MID(BT97, SEARCH("!", BT97)+1, SEARCH("+", BT97)-SEARCH("!", BT97)-1)), Rankings!$A$2:$BK$129, 63, FALSE),0)</f>
        <v>0</v>
      </c>
      <c r="JN97">
        <f>IFERROR(VLOOKUP(_xlfn.NUMBERVALUE(MID(BU97, SEARCH("!", BU97)+1, SEARCH("+", BU97)-SEARCH("!", BU97)-1)), Rankings!$A$2:$BK$129, 63, FALSE),0)</f>
        <v>0</v>
      </c>
      <c r="JO97">
        <f>IFERROR(VLOOKUP(_xlfn.NUMBERVALUE(MID(BV97, SEARCH("!", BV97)+1, SEARCH("+", BV97)-SEARCH("!", BV97)-1)), Rankings!$A$2:$BK$129, 63, FALSE),0)</f>
        <v>0</v>
      </c>
      <c r="JP97">
        <f>IFERROR(VLOOKUP(_xlfn.NUMBERVALUE(MID(BW97, SEARCH("!", BW97)+1, SEARCH("+", BW97)-SEARCH("!", BW97)-1)), Rankings!$A$2:$BK$129, 63, FALSE),0)</f>
        <v>0</v>
      </c>
      <c r="JQ97">
        <f>IFERROR(VLOOKUP(_xlfn.NUMBERVALUE(MID(BX97, SEARCH("!", BX97)+1, SEARCH("+", BX97)-SEARCH("!", BX97)-1)), Rankings!$A$2:$BK$129, 63, FALSE),0)</f>
        <v>0</v>
      </c>
      <c r="JR97">
        <f>IFERROR(VLOOKUP(_xlfn.NUMBERVALUE(MID(BY97, SEARCH("!", BY97)+1, SEARCH("+", BY97)-SEARCH("!", BY97)-1)), Rankings!$A$2:$BK$129, 63, FALSE),0)</f>
        <v>0</v>
      </c>
      <c r="JS97">
        <f>IFERROR(VLOOKUP(_xlfn.NUMBERVALUE(MID(BZ97, SEARCH("!", BZ97)+1, SEARCH("+", BZ97)-SEARCH("!", BZ97)-1)), Rankings!$A$2:$BK$129, 63, FALSE),0)</f>
        <v>0</v>
      </c>
      <c r="JT97">
        <f>IFERROR(VLOOKUP(_xlfn.NUMBERVALUE(MID(CA97, SEARCH("!", CA97)+1, SEARCH("+", CA97)-SEARCH("!", CA97)-1)), Rankings!$A$2:$BK$129, 63, FALSE),0)</f>
        <v>0</v>
      </c>
      <c r="JU97">
        <f>IFERROR(VLOOKUP(_xlfn.NUMBERVALUE(MID(CB97, SEARCH("!", CB97)+1, SEARCH("+", CB97)-SEARCH("!", CB97)-1)), Rankings!$A$2:$BK$129, 63, FALSE),0)</f>
        <v>0</v>
      </c>
      <c r="JV97">
        <f>IFERROR(VLOOKUP(_xlfn.NUMBERVALUE(MID(CC97, SEARCH("!", CC97)+1, SEARCH("+", CC97)-SEARCH("!", CC97)-1)), Rankings!$A$2:$BK$129, 63, FALSE),0)</f>
        <v>0</v>
      </c>
      <c r="JW97">
        <f>IFERROR(VLOOKUP(_xlfn.NUMBERVALUE(MID(CD97, SEARCH("!", CD97)+1, SEARCH("+", CD97)-SEARCH("!", CD97)-1)), Rankings!$A$2:$BK$129, 63, FALSE),0)</f>
        <v>0</v>
      </c>
      <c r="JX97">
        <f>IFERROR(VLOOKUP(_xlfn.NUMBERVALUE(MID(CE97, SEARCH("!", CE97)+1, SEARCH("+", CE97)-SEARCH("!", CE97)-1)), Rankings!$A$2:$BK$129, 63, FALSE),0)</f>
        <v>0</v>
      </c>
      <c r="JY97">
        <f>IFERROR(VLOOKUP(_xlfn.NUMBERVALUE(MID(CF97, SEARCH("!", CF97)+1, SEARCH("+", CF97)-SEARCH("!", CF97)-1)), Rankings!$A$2:$BK$129, 63, FALSE),0)</f>
        <v>0</v>
      </c>
      <c r="JZ97">
        <f>IFERROR(VLOOKUP(_xlfn.NUMBERVALUE(MID(CG97, SEARCH("!", CG97)+1, SEARCH("+", CG97)-SEARCH("!", CG97)-1)), Rankings!$A$2:$BK$129, 63, FALSE),0)</f>
        <v>0</v>
      </c>
      <c r="KA97">
        <f>IFERROR(VLOOKUP(_xlfn.NUMBERVALUE(MID(CH97, SEARCH("!", CH97)+1, SEARCH("+", CH97)-SEARCH("!", CH97)-1)), Rankings!$A$2:$BK$129, 63, FALSE),0)</f>
        <v>0</v>
      </c>
      <c r="KB97">
        <f>IFERROR(VLOOKUP(_xlfn.NUMBERVALUE(MID(CI97, SEARCH("!", CI97)+1, SEARCH("+", CI97)-SEARCH("!", CI97)-1)), Rankings!$A$2:$BK$129, 63, FALSE),0)</f>
        <v>0</v>
      </c>
      <c r="KC97">
        <f>IFERROR(VLOOKUP(_xlfn.NUMBERVALUE(MID(CJ97, SEARCH("!", CJ97)+1, SEARCH("+", CJ97)-SEARCH("!", CJ97)-1)), Rankings!$A$2:$BK$129, 63, FALSE),0)</f>
        <v>0</v>
      </c>
      <c r="KD97">
        <f>IFERROR(VLOOKUP(_xlfn.NUMBERVALUE(MID(CK97, SEARCH("!", CK97)+1, SEARCH("+", CK97)-SEARCH("!", CK97)-1)), Rankings!$A$2:$BK$129, 63, FALSE),0)</f>
        <v>0</v>
      </c>
      <c r="KE97">
        <f>IFERROR(VLOOKUP(_xlfn.NUMBERVALUE(MID(CL97, SEARCH("!", CL97)+1, SEARCH("+", CL97)-SEARCH("!", CL97)-1)), Rankings!$A$2:$BK$129, 63, FALSE),0)</f>
        <v>0</v>
      </c>
      <c r="KF97">
        <f>IFERROR(VLOOKUP(_xlfn.NUMBERVALUE(MID(CM97, SEARCH("!", CM97)+1, SEARCH("+", CM97)-SEARCH("!", CM97)-1)), Rankings!$A$2:$BK$129, 63, FALSE),0)</f>
        <v>0</v>
      </c>
      <c r="KG97">
        <f>IFERROR(VLOOKUP(_xlfn.NUMBERVALUE(MID(CN97, SEARCH("!", CN97)+1, SEARCH("+", CN97)-SEARCH("!", CN97)-1)), Rankings!$A$2:$BK$129, 63, FALSE),0)</f>
        <v>0</v>
      </c>
      <c r="KH97">
        <f>IFERROR(VLOOKUP(_xlfn.NUMBERVALUE(MID(CO97, SEARCH("!", CO97)+1, SEARCH("+", CO97)-SEARCH("!", CO97)-1)), Rankings!$A$2:$BK$129, 63, FALSE),0)</f>
        <v>0</v>
      </c>
      <c r="KJ97" s="28">
        <f t="shared" si="1901"/>
        <v>199</v>
      </c>
      <c r="KK97" s="28">
        <f t="shared" si="1902"/>
        <v>0</v>
      </c>
      <c r="KL97" s="28">
        <f t="shared" si="1903"/>
        <v>35</v>
      </c>
      <c r="KM97" s="28">
        <f t="shared" si="1904"/>
        <v>0</v>
      </c>
      <c r="KN97" s="28">
        <f t="shared" si="1905"/>
        <v>0</v>
      </c>
      <c r="KO97" s="28">
        <f t="shared" si="1906"/>
        <v>135</v>
      </c>
      <c r="KP97" s="28">
        <f t="shared" si="1907"/>
        <v>216.5</v>
      </c>
      <c r="KQ97" s="28">
        <f t="shared" si="1908"/>
        <v>135</v>
      </c>
      <c r="KS97" s="27" t="str">
        <f t="shared" si="1909"/>
        <v>21</v>
      </c>
      <c r="KT97" s="27" t="str">
        <f t="shared" si="1910"/>
        <v>17</v>
      </c>
      <c r="KU97" s="27" t="str">
        <f t="shared" si="1911"/>
        <v>16</v>
      </c>
      <c r="KV97" s="27">
        <f t="shared" si="1912"/>
        <v>0</v>
      </c>
      <c r="KW97" s="27" t="str">
        <f t="shared" si="1913"/>
        <v>21</v>
      </c>
      <c r="KX97" s="27" t="str">
        <f t="shared" si="1914"/>
        <v>24</v>
      </c>
      <c r="KY97" s="27">
        <f t="shared" si="1915"/>
        <v>0</v>
      </c>
      <c r="KZ97" s="27">
        <f t="shared" si="1916"/>
        <v>0</v>
      </c>
      <c r="LA97" s="27">
        <f t="shared" si="1917"/>
        <v>0</v>
      </c>
      <c r="LB97" s="27">
        <f t="shared" si="1918"/>
        <v>0</v>
      </c>
      <c r="LC97" s="27" t="str">
        <f t="shared" si="1919"/>
        <v>14</v>
      </c>
      <c r="LD97" s="27" t="str">
        <f t="shared" si="1920"/>
        <v>10</v>
      </c>
      <c r="LE97" s="27">
        <f t="shared" si="1921"/>
        <v>0</v>
      </c>
      <c r="LF97" s="27">
        <f t="shared" si="1922"/>
        <v>0</v>
      </c>
      <c r="LG97" s="27" t="str">
        <f t="shared" si="1923"/>
        <v>21</v>
      </c>
      <c r="LH97" s="27">
        <f t="shared" si="1924"/>
        <v>0</v>
      </c>
      <c r="LI97" s="27">
        <f t="shared" si="1925"/>
        <v>0</v>
      </c>
      <c r="LJ97" s="27">
        <f t="shared" si="1926"/>
        <v>0</v>
      </c>
      <c r="LK97" s="27">
        <f t="shared" si="1927"/>
        <v>0</v>
      </c>
      <c r="LL97" s="27">
        <f t="shared" si="1928"/>
        <v>0</v>
      </c>
      <c r="LM97" s="27" t="str">
        <f t="shared" si="1929"/>
        <v>25</v>
      </c>
      <c r="LN97" s="27">
        <f t="shared" si="1930"/>
        <v>0</v>
      </c>
      <c r="LO97" s="27">
        <f t="shared" si="1931"/>
        <v>0</v>
      </c>
      <c r="LP97" s="27" t="str">
        <f t="shared" si="1932"/>
        <v>15</v>
      </c>
      <c r="LQ97" s="27">
        <f t="shared" si="1933"/>
        <v>0</v>
      </c>
      <c r="LR97" s="27">
        <f t="shared" si="1934"/>
        <v>0</v>
      </c>
      <c r="LS97" s="27" t="str">
        <f t="shared" si="1935"/>
        <v>10</v>
      </c>
      <c r="LT97" s="27">
        <f t="shared" si="1936"/>
        <v>0</v>
      </c>
      <c r="LU97" s="27">
        <f t="shared" si="1937"/>
        <v>0</v>
      </c>
      <c r="LV97" s="27" t="str">
        <f t="shared" si="1938"/>
        <v>11</v>
      </c>
      <c r="LW97" s="27">
        <f t="shared" si="1939"/>
        <v>0</v>
      </c>
      <c r="LX97" s="27">
        <f t="shared" si="1940"/>
        <v>0</v>
      </c>
      <c r="LY97" s="27" t="str">
        <f t="shared" si="1941"/>
        <v>16</v>
      </c>
      <c r="LZ97" s="27">
        <f t="shared" si="1942"/>
        <v>0</v>
      </c>
      <c r="MA97" s="27">
        <f t="shared" si="1943"/>
        <v>0</v>
      </c>
      <c r="MB97" s="27" t="str">
        <f t="shared" si="1944"/>
        <v>13</v>
      </c>
      <c r="MC97" s="27">
        <f t="shared" si="1945"/>
        <v>0</v>
      </c>
      <c r="MD97" s="27">
        <f t="shared" si="1946"/>
        <v>0</v>
      </c>
      <c r="ME97" s="27">
        <f t="shared" si="1947"/>
        <v>0</v>
      </c>
      <c r="MF97" s="27">
        <f t="shared" si="1948"/>
        <v>0</v>
      </c>
      <c r="MG97" s="27">
        <f t="shared" si="1949"/>
        <v>0</v>
      </c>
      <c r="MH97" s="27">
        <f t="shared" si="1950"/>
        <v>0</v>
      </c>
      <c r="MI97" s="27">
        <f t="shared" si="1951"/>
        <v>0</v>
      </c>
      <c r="MJ97" s="27">
        <f t="shared" si="1952"/>
        <v>0</v>
      </c>
      <c r="MK97" s="27">
        <f t="shared" si="1953"/>
        <v>0</v>
      </c>
      <c r="ML97" s="27">
        <f t="shared" si="1954"/>
        <v>0</v>
      </c>
      <c r="MM97" s="27">
        <f t="shared" si="1955"/>
        <v>0</v>
      </c>
      <c r="MN97" s="27">
        <f t="shared" si="1956"/>
        <v>0</v>
      </c>
      <c r="MO97" s="27">
        <f t="shared" si="1957"/>
        <v>0</v>
      </c>
      <c r="MP97" s="27">
        <f t="shared" si="1958"/>
        <v>0</v>
      </c>
      <c r="MQ97" s="27">
        <f t="shared" si="1959"/>
        <v>0</v>
      </c>
      <c r="MR97" s="27">
        <f t="shared" si="1960"/>
        <v>0</v>
      </c>
      <c r="MS97" s="27">
        <f t="shared" si="1961"/>
        <v>0</v>
      </c>
      <c r="MT97" s="27">
        <f t="shared" si="1962"/>
        <v>0</v>
      </c>
      <c r="MU97" s="27">
        <f t="shared" si="1963"/>
        <v>0</v>
      </c>
      <c r="MV97" s="27">
        <f t="shared" si="1964"/>
        <v>0</v>
      </c>
      <c r="MW97" s="27">
        <f t="shared" si="1965"/>
        <v>0</v>
      </c>
      <c r="MX97" s="27">
        <f t="shared" si="1966"/>
        <v>0</v>
      </c>
      <c r="MY97" s="27">
        <f t="shared" si="1967"/>
        <v>0</v>
      </c>
      <c r="MZ97" s="27">
        <f t="shared" si="1968"/>
        <v>0</v>
      </c>
      <c r="NA97" s="27">
        <f t="shared" si="1969"/>
        <v>0</v>
      </c>
      <c r="NB97" s="27">
        <f t="shared" si="1970"/>
        <v>0</v>
      </c>
      <c r="NC97" s="27">
        <f t="shared" si="1971"/>
        <v>0</v>
      </c>
      <c r="ND97" s="27">
        <f t="shared" si="1972"/>
        <v>0</v>
      </c>
      <c r="NE97" s="27">
        <f t="shared" si="1973"/>
        <v>0</v>
      </c>
      <c r="NF97" s="27">
        <f t="shared" si="1974"/>
        <v>0</v>
      </c>
      <c r="NG97" s="27">
        <f t="shared" si="1975"/>
        <v>0</v>
      </c>
      <c r="NH97" s="27">
        <f t="shared" si="1976"/>
        <v>0</v>
      </c>
      <c r="NI97" s="27">
        <f t="shared" si="1977"/>
        <v>0</v>
      </c>
      <c r="NJ97" s="27">
        <f t="shared" si="1978"/>
        <v>0</v>
      </c>
      <c r="NK97" s="27">
        <f t="shared" si="1979"/>
        <v>0</v>
      </c>
      <c r="NL97" s="27">
        <f t="shared" si="1980"/>
        <v>0</v>
      </c>
      <c r="NM97" s="27">
        <f t="shared" si="1981"/>
        <v>0</v>
      </c>
      <c r="NN97" s="27">
        <f t="shared" si="1982"/>
        <v>0</v>
      </c>
      <c r="NO97" s="27">
        <f t="shared" si="1983"/>
        <v>0</v>
      </c>
      <c r="NP97" s="27">
        <f t="shared" si="1984"/>
        <v>0</v>
      </c>
      <c r="NQ97" s="27">
        <f t="shared" si="1985"/>
        <v>0</v>
      </c>
      <c r="NR97" s="27">
        <f t="shared" si="1986"/>
        <v>0</v>
      </c>
      <c r="NS97" s="27">
        <f t="shared" si="1987"/>
        <v>0</v>
      </c>
      <c r="NT97" s="27">
        <f t="shared" si="1988"/>
        <v>0</v>
      </c>
      <c r="NU97" s="27">
        <f t="shared" si="1989"/>
        <v>0</v>
      </c>
      <c r="NV97" s="27">
        <f t="shared" si="1990"/>
        <v>0</v>
      </c>
      <c r="NX97" s="28">
        <f t="shared" si="1991"/>
        <v>240</v>
      </c>
      <c r="NY97" s="28">
        <f t="shared" si="1992"/>
        <v>0</v>
      </c>
      <c r="NZ97" s="28">
        <f t="shared" si="1993"/>
        <v>31</v>
      </c>
      <c r="OA97" s="28">
        <f t="shared" si="1994"/>
        <v>0</v>
      </c>
      <c r="OB97" s="28">
        <f t="shared" si="1995"/>
        <v>0</v>
      </c>
      <c r="OC97" s="28">
        <f t="shared" si="1996"/>
        <v>183</v>
      </c>
      <c r="OD97" s="28">
        <f t="shared" si="1997"/>
        <v>255.5</v>
      </c>
      <c r="OE97" s="28">
        <f t="shared" si="1998"/>
        <v>183</v>
      </c>
      <c r="OG97" s="27" t="str">
        <f t="shared" si="1999"/>
        <v>17</v>
      </c>
      <c r="OH97" s="27" t="str">
        <f t="shared" si="2000"/>
        <v>21</v>
      </c>
      <c r="OI97" s="27" t="str">
        <f t="shared" si="2001"/>
        <v>21</v>
      </c>
      <c r="OJ97" s="27">
        <f t="shared" si="2002"/>
        <v>0</v>
      </c>
      <c r="OK97" s="27" t="str">
        <f t="shared" si="2003"/>
        <v>11</v>
      </c>
      <c r="OL97" s="27" t="str">
        <f t="shared" si="2004"/>
        <v>30</v>
      </c>
      <c r="OM97" s="27">
        <f t="shared" si="2005"/>
        <v>0</v>
      </c>
      <c r="ON97" s="27">
        <f t="shared" si="2006"/>
        <v>0</v>
      </c>
      <c r="OO97" s="27">
        <f t="shared" si="2007"/>
        <v>0</v>
      </c>
      <c r="OP97" s="27">
        <f t="shared" si="2008"/>
        <v>0</v>
      </c>
      <c r="OQ97" s="27" t="str">
        <f t="shared" si="2009"/>
        <v>20</v>
      </c>
      <c r="OR97" s="27" t="str">
        <f t="shared" si="2010"/>
        <v>35</v>
      </c>
      <c r="OS97" s="27">
        <f t="shared" si="2011"/>
        <v>0</v>
      </c>
      <c r="OT97" s="27">
        <f t="shared" si="2012"/>
        <v>0</v>
      </c>
      <c r="OU97" s="27" t="str">
        <f t="shared" si="2013"/>
        <v>5</v>
      </c>
      <c r="OV97" s="27">
        <f t="shared" si="2014"/>
        <v>0</v>
      </c>
      <c r="OW97" s="27">
        <f t="shared" si="2015"/>
        <v>0</v>
      </c>
      <c r="OX97" s="27">
        <f t="shared" si="2016"/>
        <v>0</v>
      </c>
      <c r="OY97" s="27">
        <f t="shared" si="2017"/>
        <v>0</v>
      </c>
      <c r="OZ97" s="27">
        <f t="shared" si="2018"/>
        <v>0</v>
      </c>
      <c r="PA97" s="27" t="str">
        <f t="shared" si="2019"/>
        <v>10</v>
      </c>
      <c r="PB97" s="27">
        <f t="shared" si="2020"/>
        <v>0</v>
      </c>
      <c r="PC97" s="27">
        <f t="shared" si="2021"/>
        <v>0</v>
      </c>
      <c r="PD97" s="27" t="str">
        <f t="shared" si="2022"/>
        <v>17</v>
      </c>
      <c r="PE97" s="27">
        <f t="shared" si="2023"/>
        <v>0</v>
      </c>
      <c r="PF97" s="27">
        <f t="shared" si="2024"/>
        <v>0</v>
      </c>
      <c r="PG97" s="27" t="str">
        <f t="shared" si="2025"/>
        <v>24</v>
      </c>
      <c r="PH97" s="27">
        <f t="shared" si="2026"/>
        <v>0</v>
      </c>
      <c r="PI97" s="27">
        <f t="shared" si="2027"/>
        <v>0</v>
      </c>
      <c r="PJ97" s="27" t="str">
        <f t="shared" si="2028"/>
        <v>14</v>
      </c>
      <c r="PK97" s="27">
        <f t="shared" si="2029"/>
        <v>0</v>
      </c>
      <c r="PL97" s="27">
        <f t="shared" si="2030"/>
        <v>0</v>
      </c>
      <c r="PM97" s="27" t="str">
        <f t="shared" si="2031"/>
        <v>24</v>
      </c>
      <c r="PN97" s="27">
        <f t="shared" si="2032"/>
        <v>0</v>
      </c>
      <c r="PO97" s="27">
        <f t="shared" si="2033"/>
        <v>0</v>
      </c>
      <c r="PP97" s="27" t="str">
        <f t="shared" si="2034"/>
        <v>22</v>
      </c>
      <c r="PQ97" s="27">
        <f t="shared" si="2035"/>
        <v>0</v>
      </c>
      <c r="PR97" s="27">
        <f t="shared" si="2036"/>
        <v>0</v>
      </c>
      <c r="PS97" s="27">
        <f t="shared" si="2037"/>
        <v>0</v>
      </c>
      <c r="PT97" s="27">
        <f t="shared" si="2038"/>
        <v>0</v>
      </c>
      <c r="PU97" s="27">
        <f t="shared" si="2039"/>
        <v>0</v>
      </c>
      <c r="PV97" s="27">
        <f t="shared" si="2040"/>
        <v>0</v>
      </c>
      <c r="PW97" s="27">
        <f t="shared" si="2041"/>
        <v>0</v>
      </c>
      <c r="PX97" s="27">
        <f t="shared" si="2042"/>
        <v>0</v>
      </c>
      <c r="PY97" s="27">
        <f t="shared" si="2043"/>
        <v>0</v>
      </c>
      <c r="PZ97" s="27">
        <f t="shared" si="2044"/>
        <v>0</v>
      </c>
      <c r="QA97" s="27">
        <f t="shared" si="2045"/>
        <v>0</v>
      </c>
      <c r="QB97" s="27">
        <f t="shared" si="2046"/>
        <v>0</v>
      </c>
      <c r="QC97" s="27">
        <f t="shared" si="2047"/>
        <v>0</v>
      </c>
      <c r="QD97" s="27">
        <f t="shared" si="2048"/>
        <v>0</v>
      </c>
      <c r="QE97" s="27">
        <f t="shared" si="2049"/>
        <v>0</v>
      </c>
      <c r="QF97" s="27">
        <f t="shared" si="2050"/>
        <v>0</v>
      </c>
      <c r="QG97" s="27">
        <f t="shared" si="2051"/>
        <v>0</v>
      </c>
      <c r="QH97" s="27">
        <f t="shared" si="2052"/>
        <v>0</v>
      </c>
      <c r="QI97" s="27">
        <f t="shared" si="2053"/>
        <v>0</v>
      </c>
      <c r="QJ97" s="27">
        <f t="shared" si="2054"/>
        <v>0</v>
      </c>
      <c r="QK97" s="27">
        <f t="shared" si="2055"/>
        <v>0</v>
      </c>
      <c r="QL97" s="27">
        <f t="shared" si="2056"/>
        <v>0</v>
      </c>
      <c r="QM97" s="27">
        <f t="shared" si="2057"/>
        <v>0</v>
      </c>
      <c r="QN97" s="27">
        <f t="shared" si="2058"/>
        <v>0</v>
      </c>
      <c r="QO97" s="27">
        <f t="shared" si="2059"/>
        <v>0</v>
      </c>
      <c r="QP97" s="27">
        <f t="shared" si="2060"/>
        <v>0</v>
      </c>
      <c r="QQ97" s="27">
        <f t="shared" si="2061"/>
        <v>0</v>
      </c>
      <c r="QR97" s="27">
        <f t="shared" si="2062"/>
        <v>0</v>
      </c>
      <c r="QS97" s="27">
        <f t="shared" si="2063"/>
        <v>0</v>
      </c>
      <c r="QT97" s="27">
        <f t="shared" si="2064"/>
        <v>0</v>
      </c>
      <c r="QU97" s="27">
        <f t="shared" si="2065"/>
        <v>0</v>
      </c>
      <c r="QV97" s="27">
        <f t="shared" si="2066"/>
        <v>0</v>
      </c>
      <c r="QW97" s="27">
        <f t="shared" si="2067"/>
        <v>0</v>
      </c>
      <c r="QX97" s="27">
        <f t="shared" si="2068"/>
        <v>0</v>
      </c>
      <c r="QY97" s="27">
        <f t="shared" si="2069"/>
        <v>0</v>
      </c>
      <c r="QZ97" s="27">
        <f t="shared" si="2070"/>
        <v>0</v>
      </c>
      <c r="RA97" s="27">
        <f t="shared" si="2071"/>
        <v>0</v>
      </c>
      <c r="RB97" s="27">
        <f t="shared" si="2072"/>
        <v>0</v>
      </c>
      <c r="RC97" s="27">
        <f t="shared" si="2073"/>
        <v>0</v>
      </c>
      <c r="RD97" s="27">
        <f t="shared" si="2074"/>
        <v>0</v>
      </c>
      <c r="RE97" s="27">
        <f t="shared" si="2075"/>
        <v>0</v>
      </c>
      <c r="RF97" s="27">
        <f t="shared" si="2076"/>
        <v>0</v>
      </c>
      <c r="RG97" s="27">
        <f t="shared" si="2077"/>
        <v>0</v>
      </c>
      <c r="RH97" s="27">
        <f t="shared" si="2078"/>
        <v>0</v>
      </c>
      <c r="RI97" s="27">
        <f t="shared" si="2079"/>
        <v>0</v>
      </c>
      <c r="RJ97" s="27">
        <f t="shared" si="2080"/>
        <v>0</v>
      </c>
      <c r="RL97" s="28">
        <f t="shared" si="2081"/>
        <v>95</v>
      </c>
      <c r="RM97" s="28">
        <f t="shared" si="2082"/>
        <v>0</v>
      </c>
      <c r="RN97" s="28">
        <f t="shared" si="2083"/>
        <v>16</v>
      </c>
      <c r="RO97" s="28">
        <f t="shared" si="2084"/>
        <v>0</v>
      </c>
      <c r="RP97" s="28">
        <f t="shared" si="2085"/>
        <v>0</v>
      </c>
      <c r="RQ97" s="28">
        <f t="shared" si="2086"/>
        <v>103</v>
      </c>
      <c r="RT97" s="27" t="str">
        <f t="shared" si="2087"/>
        <v>11</v>
      </c>
      <c r="RU97" s="27" t="str">
        <f t="shared" si="2088"/>
        <v>8</v>
      </c>
      <c r="RV97" s="27" t="str">
        <f t="shared" si="2089"/>
        <v>9</v>
      </c>
      <c r="RW97" s="27" t="str">
        <f t="shared" si="2090"/>
        <v>0</v>
      </c>
      <c r="RX97" s="27" t="str">
        <f t="shared" si="2091"/>
        <v>6</v>
      </c>
      <c r="RY97" s="27" t="str">
        <f t="shared" si="2092"/>
        <v>12</v>
      </c>
      <c r="RZ97" s="27" t="str">
        <f t="shared" si="2093"/>
        <v>0</v>
      </c>
      <c r="SA97" s="27" t="str">
        <f t="shared" si="2094"/>
        <v>0</v>
      </c>
      <c r="SB97" s="27" t="str">
        <f t="shared" si="2095"/>
        <v>0</v>
      </c>
      <c r="SC97" s="27" t="str">
        <f t="shared" si="2096"/>
        <v>0</v>
      </c>
      <c r="SD97" s="27" t="str">
        <f t="shared" si="2097"/>
        <v>10</v>
      </c>
      <c r="SE97" s="27" t="str">
        <f t="shared" si="2098"/>
        <v>7</v>
      </c>
      <c r="SF97" s="27" t="str">
        <f t="shared" si="2099"/>
        <v>0</v>
      </c>
      <c r="SG97" s="27" t="str">
        <f t="shared" si="2100"/>
        <v>0</v>
      </c>
      <c r="SH97" s="27" t="str">
        <f t="shared" si="2101"/>
        <v>10</v>
      </c>
      <c r="SI97" s="27" t="str">
        <f t="shared" si="2102"/>
        <v>0</v>
      </c>
      <c r="SJ97" s="27" t="str">
        <f t="shared" si="2103"/>
        <v>0</v>
      </c>
      <c r="SK97" s="27" t="str">
        <f t="shared" si="2104"/>
        <v>0</v>
      </c>
      <c r="SL97" s="27" t="str">
        <f t="shared" si="2105"/>
        <v>0</v>
      </c>
      <c r="SM97" s="27" t="str">
        <f t="shared" si="2106"/>
        <v>0</v>
      </c>
      <c r="SN97" s="27" t="str">
        <f t="shared" si="2107"/>
        <v>8</v>
      </c>
      <c r="SO97" s="27" t="str">
        <f t="shared" si="2108"/>
        <v>0</v>
      </c>
      <c r="SP97" s="27" t="str">
        <f t="shared" si="2109"/>
        <v>0</v>
      </c>
      <c r="SQ97" s="27" t="str">
        <f t="shared" si="2110"/>
        <v>8</v>
      </c>
      <c r="SR97" s="27" t="str">
        <f t="shared" si="2111"/>
        <v>0</v>
      </c>
      <c r="SS97" s="27" t="str">
        <f t="shared" si="2112"/>
        <v>0</v>
      </c>
      <c r="ST97" s="27" t="str">
        <f t="shared" si="2113"/>
        <v>5</v>
      </c>
      <c r="SU97" s="27" t="str">
        <f t="shared" si="2114"/>
        <v>0</v>
      </c>
      <c r="SV97" s="27" t="str">
        <f t="shared" si="2115"/>
        <v>0</v>
      </c>
      <c r="SW97" s="27" t="str">
        <f t="shared" si="2116"/>
        <v>6</v>
      </c>
      <c r="SX97" s="27" t="str">
        <f t="shared" si="2117"/>
        <v>0</v>
      </c>
      <c r="SY97" s="27" t="str">
        <f t="shared" si="2118"/>
        <v>0</v>
      </c>
      <c r="SZ97" s="27" t="str">
        <f t="shared" si="2119"/>
        <v>4</v>
      </c>
      <c r="TA97" s="27" t="str">
        <f t="shared" si="2120"/>
        <v>0</v>
      </c>
      <c r="TB97" s="27" t="str">
        <f t="shared" si="2121"/>
        <v>0</v>
      </c>
      <c r="TC97" s="27" t="str">
        <f t="shared" si="2122"/>
        <v>7</v>
      </c>
      <c r="TD97" s="27" t="str">
        <f t="shared" si="2123"/>
        <v>0</v>
      </c>
      <c r="TE97" s="27" t="str">
        <f t="shared" si="2124"/>
        <v>0</v>
      </c>
      <c r="TF97" s="27" t="str">
        <f t="shared" si="2125"/>
        <v>0</v>
      </c>
      <c r="TG97" s="27" t="str">
        <f t="shared" si="2126"/>
        <v>0</v>
      </c>
      <c r="TH97" s="27" t="str">
        <f t="shared" si="2127"/>
        <v>0</v>
      </c>
      <c r="TI97" s="27" t="str">
        <f t="shared" si="2128"/>
        <v>0</v>
      </c>
      <c r="TJ97" s="27" t="str">
        <f t="shared" si="2129"/>
        <v>0</v>
      </c>
      <c r="TK97" s="27" t="str">
        <f t="shared" si="2130"/>
        <v>0</v>
      </c>
      <c r="TL97" s="27" t="str">
        <f t="shared" si="2131"/>
        <v>0</v>
      </c>
      <c r="TM97" s="27" t="str">
        <f t="shared" si="2132"/>
        <v>0</v>
      </c>
      <c r="TN97" s="27" t="str">
        <f t="shared" si="2133"/>
        <v>0</v>
      </c>
      <c r="TO97" s="27" t="str">
        <f t="shared" si="2134"/>
        <v>0</v>
      </c>
      <c r="TP97" s="27" t="str">
        <f t="shared" si="2135"/>
        <v>0</v>
      </c>
      <c r="TQ97" s="27" t="str">
        <f t="shared" si="2136"/>
        <v>0</v>
      </c>
      <c r="TR97" s="27" t="str">
        <f t="shared" si="2137"/>
        <v>0</v>
      </c>
      <c r="TS97" s="27" t="str">
        <f t="shared" si="2138"/>
        <v>0</v>
      </c>
      <c r="TT97" s="27" t="str">
        <f t="shared" si="2139"/>
        <v>0</v>
      </c>
      <c r="TU97" s="27" t="str">
        <f t="shared" si="2140"/>
        <v>0</v>
      </c>
      <c r="TV97" s="27" t="str">
        <f t="shared" si="2141"/>
        <v>0</v>
      </c>
      <c r="TW97" s="27" t="str">
        <f t="shared" si="2142"/>
        <v>0</v>
      </c>
      <c r="TX97" s="27" t="str">
        <f t="shared" si="2143"/>
        <v>0</v>
      </c>
      <c r="TY97" s="27" t="str">
        <f t="shared" si="2144"/>
        <v>0</v>
      </c>
      <c r="TZ97" s="27" t="str">
        <f t="shared" si="2145"/>
        <v>0</v>
      </c>
      <c r="UA97" s="27" t="str">
        <f t="shared" si="2146"/>
        <v>0</v>
      </c>
      <c r="UB97" s="27" t="str">
        <f t="shared" si="2147"/>
        <v>0</v>
      </c>
      <c r="UC97" s="27" t="str">
        <f t="shared" si="2148"/>
        <v>0</v>
      </c>
      <c r="UD97" s="27" t="str">
        <f t="shared" si="2149"/>
        <v>0</v>
      </c>
      <c r="UE97" s="27" t="str">
        <f t="shared" si="2150"/>
        <v>0</v>
      </c>
      <c r="UF97" s="27" t="str">
        <f t="shared" si="2151"/>
        <v>0</v>
      </c>
      <c r="UG97" s="27" t="str">
        <f t="shared" si="2152"/>
        <v>0</v>
      </c>
      <c r="UH97" s="27" t="str">
        <f t="shared" si="2153"/>
        <v>0</v>
      </c>
      <c r="UI97" s="27" t="str">
        <f t="shared" si="2154"/>
        <v>0</v>
      </c>
      <c r="UJ97" s="27" t="str">
        <f t="shared" si="2155"/>
        <v>0</v>
      </c>
      <c r="UK97" s="27" t="str">
        <f t="shared" si="2156"/>
        <v>0</v>
      </c>
      <c r="UL97" s="27" t="str">
        <f t="shared" si="2157"/>
        <v>0</v>
      </c>
      <c r="UM97" s="27" t="str">
        <f t="shared" si="2158"/>
        <v>0</v>
      </c>
      <c r="UN97" s="27" t="str">
        <f t="shared" si="2159"/>
        <v>0</v>
      </c>
      <c r="UO97" s="27" t="str">
        <f t="shared" si="2160"/>
        <v>0</v>
      </c>
      <c r="UP97" s="27" t="str">
        <f t="shared" si="2161"/>
        <v>0</v>
      </c>
      <c r="UQ97" s="27" t="str">
        <f t="shared" si="2162"/>
        <v>0</v>
      </c>
      <c r="UR97" s="27" t="str">
        <f t="shared" si="2163"/>
        <v>0</v>
      </c>
      <c r="US97" s="27" t="str">
        <f t="shared" si="2164"/>
        <v>0</v>
      </c>
      <c r="UT97" s="27" t="str">
        <f t="shared" si="2165"/>
        <v>0</v>
      </c>
      <c r="UU97" s="27" t="str">
        <f t="shared" si="2166"/>
        <v>0</v>
      </c>
      <c r="UV97" s="27" t="str">
        <f t="shared" si="2167"/>
        <v>0</v>
      </c>
      <c r="UW97" s="27" t="str">
        <f t="shared" si="2168"/>
        <v>0</v>
      </c>
      <c r="UY97" s="28">
        <f t="shared" si="2169"/>
        <v>-26.4</v>
      </c>
      <c r="UZ97" s="28">
        <f t="shared" si="2170"/>
        <v>0</v>
      </c>
      <c r="VA97" s="28">
        <f t="shared" si="2171"/>
        <v>-0.40000000000000036</v>
      </c>
      <c r="VB97" s="28">
        <f t="shared" si="2172"/>
        <v>0</v>
      </c>
      <c r="VC97" s="28">
        <f t="shared" si="2173"/>
        <v>0</v>
      </c>
      <c r="VD97" s="28">
        <f t="shared" si="2174"/>
        <v>-26.599999999999998</v>
      </c>
      <c r="VG97" s="27" t="str">
        <f t="shared" si="2175"/>
        <v>-5.7</v>
      </c>
      <c r="VH97" s="27" t="str">
        <f t="shared" si="2176"/>
        <v>-4.4</v>
      </c>
      <c r="VI97" s="27" t="str">
        <f t="shared" si="2177"/>
        <v>-1.3</v>
      </c>
      <c r="VJ97" s="27">
        <f t="shared" si="2178"/>
        <v>0</v>
      </c>
      <c r="VK97" s="27" t="str">
        <f t="shared" si="2179"/>
        <v>9.19</v>
      </c>
      <c r="VL97" s="27" t="str">
        <f t="shared" si="2180"/>
        <v>-9.21</v>
      </c>
      <c r="VM97" s="27">
        <f t="shared" si="2181"/>
        <v>0</v>
      </c>
      <c r="VN97" s="27">
        <f t="shared" si="2182"/>
        <v>0</v>
      </c>
      <c r="VO97" s="27">
        <f t="shared" si="2183"/>
        <v>0</v>
      </c>
      <c r="VP97" s="27">
        <f t="shared" si="2184"/>
        <v>0</v>
      </c>
      <c r="VQ97" s="27" t="str">
        <f t="shared" si="2185"/>
        <v>-9.59</v>
      </c>
      <c r="VR97" s="27" t="str">
        <f t="shared" si="2186"/>
        <v>-11.91</v>
      </c>
      <c r="VS97" s="27">
        <f t="shared" si="2187"/>
        <v>0</v>
      </c>
      <c r="VT97" s="27">
        <f t="shared" si="2188"/>
        <v>0</v>
      </c>
      <c r="VU97" s="27" t="str">
        <f t="shared" si="2189"/>
        <v>-2.15</v>
      </c>
      <c r="VV97" s="27">
        <f t="shared" si="2190"/>
        <v>0</v>
      </c>
      <c r="VW97" s="27">
        <f t="shared" si="2191"/>
        <v>0</v>
      </c>
      <c r="VX97" s="27">
        <f t="shared" si="2192"/>
        <v>0</v>
      </c>
      <c r="VY97" s="27">
        <f t="shared" si="2193"/>
        <v>0</v>
      </c>
      <c r="VZ97" s="27">
        <f t="shared" si="2194"/>
        <v>0</v>
      </c>
      <c r="WA97" s="27" t="str">
        <f t="shared" si="2195"/>
        <v>10.31</v>
      </c>
      <c r="WB97" s="27">
        <f t="shared" si="2196"/>
        <v>0</v>
      </c>
      <c r="WC97" s="27">
        <f t="shared" si="2197"/>
        <v>0</v>
      </c>
      <c r="WD97" s="27" t="str">
        <f t="shared" si="2198"/>
        <v>0.73</v>
      </c>
      <c r="WE97" s="27">
        <f t="shared" si="2199"/>
        <v>0</v>
      </c>
      <c r="WF97" s="27">
        <f t="shared" si="2200"/>
        <v>0</v>
      </c>
      <c r="WG97" s="27" t="str">
        <f t="shared" si="2201"/>
        <v>-1.82</v>
      </c>
      <c r="WH97" s="27">
        <f t="shared" si="2202"/>
        <v>0</v>
      </c>
      <c r="WI97" s="27">
        <f t="shared" si="2203"/>
        <v>0</v>
      </c>
      <c r="WJ97" s="27" t="str">
        <f t="shared" si="2204"/>
        <v>-0.45</v>
      </c>
      <c r="WK97" s="27">
        <f t="shared" si="2205"/>
        <v>0</v>
      </c>
      <c r="WL97" s="27">
        <f t="shared" si="2206"/>
        <v>0</v>
      </c>
      <c r="WM97" s="27" t="str">
        <f t="shared" si="2207"/>
        <v>6.07</v>
      </c>
      <c r="WN97" s="27">
        <f t="shared" si="2208"/>
        <v>0</v>
      </c>
      <c r="WO97" s="27">
        <f t="shared" si="2209"/>
        <v>0</v>
      </c>
      <c r="WP97" s="27" t="str">
        <f t="shared" si="2210"/>
        <v>-6.57</v>
      </c>
      <c r="WQ97" s="27">
        <f t="shared" si="2211"/>
        <v>0</v>
      </c>
      <c r="WR97" s="27">
        <f t="shared" si="2212"/>
        <v>0</v>
      </c>
      <c r="WS97" s="27">
        <f t="shared" si="2213"/>
        <v>0</v>
      </c>
      <c r="WT97" s="27">
        <f t="shared" si="2214"/>
        <v>0</v>
      </c>
      <c r="WU97" s="27">
        <f t="shared" si="2215"/>
        <v>0</v>
      </c>
      <c r="WV97" s="27">
        <f t="shared" si="2216"/>
        <v>0</v>
      </c>
      <c r="WW97" s="27">
        <f t="shared" si="2217"/>
        <v>0</v>
      </c>
      <c r="WX97" s="27">
        <f t="shared" si="2218"/>
        <v>0</v>
      </c>
      <c r="WY97" s="27">
        <f t="shared" si="2219"/>
        <v>0</v>
      </c>
      <c r="WZ97" s="27">
        <f t="shared" si="2220"/>
        <v>0</v>
      </c>
      <c r="XA97" s="27">
        <f t="shared" si="2221"/>
        <v>0</v>
      </c>
      <c r="XB97" s="27">
        <f t="shared" si="2222"/>
        <v>0</v>
      </c>
      <c r="XC97" s="27">
        <f t="shared" si="2223"/>
        <v>0</v>
      </c>
      <c r="XD97" s="27">
        <f t="shared" si="2224"/>
        <v>0</v>
      </c>
      <c r="XE97" s="27">
        <f t="shared" si="2225"/>
        <v>0</v>
      </c>
      <c r="XF97" s="27">
        <f t="shared" si="2226"/>
        <v>0</v>
      </c>
      <c r="XG97" s="27">
        <f t="shared" si="2227"/>
        <v>0</v>
      </c>
      <c r="XH97" s="27">
        <f t="shared" si="2228"/>
        <v>0</v>
      </c>
      <c r="XI97" s="27">
        <f t="shared" si="2229"/>
        <v>0</v>
      </c>
      <c r="XJ97" s="27">
        <f t="shared" si="2230"/>
        <v>0</v>
      </c>
      <c r="XK97" s="27">
        <f t="shared" si="2231"/>
        <v>0</v>
      </c>
      <c r="XL97" s="27">
        <f t="shared" si="2232"/>
        <v>0</v>
      </c>
      <c r="XM97" s="27">
        <f t="shared" si="2233"/>
        <v>0</v>
      </c>
      <c r="XN97" s="27">
        <f t="shared" si="2234"/>
        <v>0</v>
      </c>
      <c r="XO97" s="27">
        <f t="shared" si="2235"/>
        <v>0</v>
      </c>
      <c r="XP97" s="27">
        <f t="shared" si="2236"/>
        <v>0</v>
      </c>
      <c r="XQ97" s="27">
        <f t="shared" si="2237"/>
        <v>0</v>
      </c>
      <c r="XR97" s="27">
        <f t="shared" si="2238"/>
        <v>0</v>
      </c>
      <c r="XS97" s="27">
        <f t="shared" si="2239"/>
        <v>0</v>
      </c>
      <c r="XT97" s="27">
        <f t="shared" si="2240"/>
        <v>0</v>
      </c>
      <c r="XU97" s="27">
        <f t="shared" si="2241"/>
        <v>0</v>
      </c>
      <c r="XV97" s="27">
        <f t="shared" si="2242"/>
        <v>0</v>
      </c>
      <c r="XW97" s="27">
        <f t="shared" si="2243"/>
        <v>0</v>
      </c>
      <c r="XX97" s="27">
        <f t="shared" si="2244"/>
        <v>0</v>
      </c>
      <c r="XY97" s="27">
        <f t="shared" si="2245"/>
        <v>0</v>
      </c>
      <c r="XZ97" s="27">
        <f t="shared" si="2246"/>
        <v>0</v>
      </c>
      <c r="YA97" s="27">
        <f t="shared" si="2247"/>
        <v>0</v>
      </c>
      <c r="YB97" s="27">
        <f t="shared" si="2248"/>
        <v>0</v>
      </c>
      <c r="YC97" s="27">
        <f t="shared" si="2249"/>
        <v>0</v>
      </c>
      <c r="YD97" s="27">
        <f t="shared" si="2250"/>
        <v>0</v>
      </c>
      <c r="YE97" s="27">
        <f t="shared" si="2251"/>
        <v>0</v>
      </c>
      <c r="YF97" s="27">
        <f t="shared" si="2252"/>
        <v>0</v>
      </c>
      <c r="YG97" s="27">
        <f t="shared" si="2253"/>
        <v>0</v>
      </c>
      <c r="YH97" s="27">
        <f t="shared" si="2254"/>
        <v>0</v>
      </c>
      <c r="YI97" s="27">
        <f t="shared" si="2255"/>
        <v>0</v>
      </c>
      <c r="YJ97" s="27">
        <f t="shared" si="2256"/>
        <v>0</v>
      </c>
      <c r="YL97" s="28">
        <f t="shared" si="2257"/>
        <v>481</v>
      </c>
      <c r="YM97" s="28">
        <f t="shared" si="2258"/>
        <v>0</v>
      </c>
      <c r="YN97" s="28">
        <f t="shared" si="2259"/>
        <v>71</v>
      </c>
      <c r="YO97" s="28">
        <f t="shared" si="2260"/>
        <v>0</v>
      </c>
      <c r="YP97" s="28">
        <f t="shared" si="2261"/>
        <v>0</v>
      </c>
      <c r="YQ97" s="28">
        <f t="shared" si="2262"/>
        <v>516.5</v>
      </c>
      <c r="YT97" s="27" t="str">
        <f t="shared" si="2263"/>
        <v>47</v>
      </c>
      <c r="YU97" s="27" t="str">
        <f t="shared" si="2264"/>
        <v>41</v>
      </c>
      <c r="YV97" s="27" t="str">
        <f t="shared" si="2265"/>
        <v>50</v>
      </c>
      <c r="YW97" s="27">
        <f t="shared" si="2266"/>
        <v>0</v>
      </c>
      <c r="YX97" s="27" t="str">
        <f t="shared" si="2267"/>
        <v>12</v>
      </c>
      <c r="YY97" s="27" t="str">
        <f t="shared" si="2268"/>
        <v>62</v>
      </c>
      <c r="YZ97" s="27">
        <f t="shared" si="2269"/>
        <v>0</v>
      </c>
      <c r="ZA97" s="27">
        <f t="shared" si="2270"/>
        <v>0</v>
      </c>
      <c r="ZB97" s="27">
        <f t="shared" si="2271"/>
        <v>0</v>
      </c>
      <c r="ZC97" s="27">
        <f t="shared" si="2272"/>
        <v>0</v>
      </c>
      <c r="ZD97" s="27" t="str">
        <f t="shared" si="2273"/>
        <v>59</v>
      </c>
      <c r="ZE97" s="27" t="str">
        <f t="shared" si="2274"/>
        <v>63</v>
      </c>
      <c r="ZF97" s="27">
        <f t="shared" si="2275"/>
        <v>0</v>
      </c>
      <c r="ZG97" s="27">
        <f t="shared" si="2276"/>
        <v>0</v>
      </c>
      <c r="ZH97" s="27" t="str">
        <f t="shared" si="2277"/>
        <v>21</v>
      </c>
      <c r="ZI97" s="27">
        <f t="shared" si="2278"/>
        <v>0</v>
      </c>
      <c r="ZJ97" s="27">
        <f t="shared" si="2279"/>
        <v>0</v>
      </c>
      <c r="ZK97" s="27">
        <f t="shared" si="2280"/>
        <v>0</v>
      </c>
      <c r="ZL97" s="27">
        <f t="shared" si="2281"/>
        <v>0</v>
      </c>
      <c r="ZM97" s="27">
        <f t="shared" si="2282"/>
        <v>0</v>
      </c>
      <c r="ZN97" s="27" t="str">
        <f t="shared" si="2283"/>
        <v>7</v>
      </c>
      <c r="ZO97" s="27">
        <f t="shared" si="2284"/>
        <v>0</v>
      </c>
      <c r="ZP97" s="27">
        <f t="shared" si="2285"/>
        <v>0</v>
      </c>
      <c r="ZQ97" s="27" t="str">
        <f t="shared" si="2286"/>
        <v>40</v>
      </c>
      <c r="ZR97" s="27">
        <f t="shared" si="2287"/>
        <v>0</v>
      </c>
      <c r="ZS97" s="27">
        <f t="shared" si="2288"/>
        <v>0</v>
      </c>
      <c r="ZT97" s="27" t="str">
        <f t="shared" si="2289"/>
        <v>56</v>
      </c>
      <c r="ZU97" s="27">
        <f t="shared" si="2290"/>
        <v>0</v>
      </c>
      <c r="ZV97" s="27">
        <f t="shared" si="2291"/>
        <v>0</v>
      </c>
      <c r="ZW97" s="27" t="str">
        <f t="shared" si="2292"/>
        <v>34</v>
      </c>
      <c r="ZX97" s="27">
        <f t="shared" si="2293"/>
        <v>0</v>
      </c>
      <c r="ZY97" s="27">
        <f t="shared" si="2294"/>
        <v>0</v>
      </c>
      <c r="ZZ97" s="27" t="str">
        <f t="shared" si="2295"/>
        <v>17</v>
      </c>
      <c r="AAA97" s="27">
        <f t="shared" si="2296"/>
        <v>0</v>
      </c>
      <c r="AAB97" s="27">
        <f t="shared" si="2297"/>
        <v>0</v>
      </c>
      <c r="AAC97" s="27" t="str">
        <f t="shared" si="2298"/>
        <v>43</v>
      </c>
      <c r="AAD97" s="27">
        <f t="shared" si="2299"/>
        <v>0</v>
      </c>
      <c r="AAE97" s="27">
        <f t="shared" si="2300"/>
        <v>0</v>
      </c>
      <c r="AAF97" s="27">
        <f t="shared" si="2301"/>
        <v>0</v>
      </c>
      <c r="AAG97" s="27">
        <f t="shared" si="2302"/>
        <v>0</v>
      </c>
      <c r="AAH97" s="27">
        <f t="shared" si="2303"/>
        <v>0</v>
      </c>
      <c r="AAI97" s="27">
        <f t="shared" si="2304"/>
        <v>0</v>
      </c>
      <c r="AAJ97" s="27">
        <f t="shared" si="2305"/>
        <v>0</v>
      </c>
      <c r="AAK97" s="27">
        <f t="shared" si="2306"/>
        <v>0</v>
      </c>
      <c r="AAL97" s="27">
        <f t="shared" si="2307"/>
        <v>0</v>
      </c>
      <c r="AAM97" s="27">
        <f t="shared" si="2308"/>
        <v>0</v>
      </c>
      <c r="AAN97" s="27">
        <f t="shared" si="2309"/>
        <v>0</v>
      </c>
      <c r="AAO97" s="27">
        <f t="shared" si="2310"/>
        <v>0</v>
      </c>
      <c r="AAP97" s="27">
        <f t="shared" si="2311"/>
        <v>0</v>
      </c>
      <c r="AAQ97" s="27">
        <f t="shared" si="2312"/>
        <v>0</v>
      </c>
      <c r="AAR97" s="27">
        <f t="shared" si="2313"/>
        <v>0</v>
      </c>
      <c r="AAS97" s="27">
        <f t="shared" si="2314"/>
        <v>0</v>
      </c>
      <c r="AAT97" s="27">
        <f t="shared" si="2315"/>
        <v>0</v>
      </c>
      <c r="AAU97" s="27">
        <f t="shared" si="2316"/>
        <v>0</v>
      </c>
      <c r="AAV97" s="27">
        <f t="shared" si="2317"/>
        <v>0</v>
      </c>
      <c r="AAW97" s="27">
        <f t="shared" si="2318"/>
        <v>0</v>
      </c>
      <c r="AAX97" s="27">
        <f t="shared" si="2319"/>
        <v>0</v>
      </c>
      <c r="AAY97" s="27">
        <f t="shared" si="2320"/>
        <v>0</v>
      </c>
      <c r="AAZ97" s="27">
        <f t="shared" si="2321"/>
        <v>0</v>
      </c>
      <c r="ABA97" s="27">
        <f t="shared" si="2322"/>
        <v>0</v>
      </c>
      <c r="ABB97" s="27">
        <f t="shared" si="2323"/>
        <v>0</v>
      </c>
      <c r="ABC97" s="27">
        <f t="shared" si="2324"/>
        <v>0</v>
      </c>
      <c r="ABD97" s="27">
        <f t="shared" si="2325"/>
        <v>0</v>
      </c>
      <c r="ABE97" s="27">
        <f t="shared" si="2326"/>
        <v>0</v>
      </c>
      <c r="ABF97" s="27">
        <f t="shared" si="2327"/>
        <v>0</v>
      </c>
      <c r="ABG97" s="27">
        <f t="shared" si="2328"/>
        <v>0</v>
      </c>
      <c r="ABH97" s="27">
        <f t="shared" si="2329"/>
        <v>0</v>
      </c>
      <c r="ABI97" s="27">
        <f t="shared" si="2330"/>
        <v>0</v>
      </c>
      <c r="ABJ97" s="27">
        <f t="shared" si="2331"/>
        <v>0</v>
      </c>
      <c r="ABK97" s="27">
        <f t="shared" si="2332"/>
        <v>0</v>
      </c>
      <c r="ABL97" s="27">
        <f t="shared" si="2333"/>
        <v>0</v>
      </c>
      <c r="ABM97" s="27">
        <f t="shared" si="2334"/>
        <v>0</v>
      </c>
      <c r="ABN97" s="27">
        <f t="shared" si="2335"/>
        <v>0</v>
      </c>
      <c r="ABO97" s="27">
        <f t="shared" si="2336"/>
        <v>0</v>
      </c>
      <c r="ABP97" s="27">
        <f t="shared" si="2337"/>
        <v>0</v>
      </c>
      <c r="ABQ97" s="27">
        <f t="shared" si="2338"/>
        <v>0</v>
      </c>
      <c r="ABR97" s="27">
        <f t="shared" si="2339"/>
        <v>0</v>
      </c>
      <c r="ABS97" s="27">
        <f t="shared" si="2340"/>
        <v>0</v>
      </c>
      <c r="ABT97" s="27">
        <f t="shared" si="2341"/>
        <v>0</v>
      </c>
      <c r="ABU97" s="27">
        <f t="shared" si="2342"/>
        <v>0</v>
      </c>
      <c r="ABV97" s="27">
        <f t="shared" si="2343"/>
        <v>0</v>
      </c>
      <c r="ABW97" s="27">
        <f t="shared" si="2344"/>
        <v>0</v>
      </c>
      <c r="ABY97" s="28">
        <f t="shared" si="2345"/>
        <v>466.09999999999997</v>
      </c>
      <c r="ABZ97" s="28">
        <f t="shared" si="2346"/>
        <v>0</v>
      </c>
      <c r="ACA97" s="28">
        <f t="shared" si="2347"/>
        <v>99.300000000000011</v>
      </c>
      <c r="ACB97" s="28">
        <f t="shared" si="2348"/>
        <v>0</v>
      </c>
      <c r="ACC97" s="28">
        <f t="shared" si="2349"/>
        <v>0</v>
      </c>
      <c r="ACD97" s="28">
        <f t="shared" si="2350"/>
        <v>515.75</v>
      </c>
      <c r="ACG97" s="27" t="str">
        <f t="shared" si="2351"/>
        <v>62.6</v>
      </c>
      <c r="ACH97" s="27" t="str">
        <f t="shared" si="2352"/>
        <v>29</v>
      </c>
      <c r="ACI97" s="27" t="str">
        <f t="shared" si="2353"/>
        <v>22</v>
      </c>
      <c r="ACJ97" s="27">
        <f t="shared" si="2354"/>
        <v>0</v>
      </c>
      <c r="ACK97" s="27" t="str">
        <f t="shared" si="2355"/>
        <v>65.2</v>
      </c>
      <c r="ACL97" s="27" t="str">
        <f t="shared" si="2356"/>
        <v>41.3</v>
      </c>
      <c r="ACM97" s="27">
        <f t="shared" si="2357"/>
        <v>0</v>
      </c>
      <c r="ACN97" s="27">
        <f t="shared" si="2358"/>
        <v>0</v>
      </c>
      <c r="ACO97" s="27">
        <f t="shared" si="2359"/>
        <v>0</v>
      </c>
      <c r="ACP97" s="27">
        <f t="shared" si="2360"/>
        <v>0</v>
      </c>
      <c r="ACQ97" s="27" t="str">
        <f t="shared" si="2361"/>
        <v>34.1</v>
      </c>
      <c r="ACR97" s="27" t="str">
        <f t="shared" si="2362"/>
        <v>8.4</v>
      </c>
      <c r="ACS97" s="27">
        <f t="shared" si="2363"/>
        <v>0</v>
      </c>
      <c r="ACT97" s="27">
        <f t="shared" si="2364"/>
        <v>0</v>
      </c>
      <c r="ACU97" s="27" t="str">
        <f t="shared" si="2365"/>
        <v>121.2</v>
      </c>
      <c r="ACV97" s="27">
        <f t="shared" si="2366"/>
        <v>0</v>
      </c>
      <c r="ACW97" s="27">
        <f t="shared" si="2367"/>
        <v>0</v>
      </c>
      <c r="ACX97" s="27">
        <f t="shared" si="2368"/>
        <v>0</v>
      </c>
      <c r="ACY97" s="27">
        <f t="shared" si="2369"/>
        <v>0</v>
      </c>
      <c r="ACZ97" s="27">
        <f t="shared" si="2370"/>
        <v>0</v>
      </c>
      <c r="ADA97" s="27" t="str">
        <f t="shared" si="2371"/>
        <v>85.8</v>
      </c>
      <c r="ADB97" s="27">
        <f t="shared" si="2372"/>
        <v>0</v>
      </c>
      <c r="ADC97" s="27">
        <f t="shared" si="2373"/>
        <v>0</v>
      </c>
      <c r="ADD97" s="27" t="str">
        <f t="shared" si="2374"/>
        <v>26.4</v>
      </c>
      <c r="ADE97" s="27">
        <f t="shared" si="2375"/>
        <v>0</v>
      </c>
      <c r="ADF97" s="27">
        <f t="shared" si="2376"/>
        <v>0</v>
      </c>
      <c r="ADG97" s="27" t="str">
        <f t="shared" si="2377"/>
        <v>11.9</v>
      </c>
      <c r="ADH97" s="27">
        <f t="shared" si="2378"/>
        <v>0</v>
      </c>
      <c r="ADI97" s="27">
        <f t="shared" si="2379"/>
        <v>0</v>
      </c>
      <c r="ADJ97" s="27" t="str">
        <f t="shared" si="2380"/>
        <v>33</v>
      </c>
      <c r="ADK97" s="27">
        <f t="shared" si="2381"/>
        <v>0</v>
      </c>
      <c r="ADL97" s="27">
        <f t="shared" si="2382"/>
        <v>0</v>
      </c>
      <c r="ADM97" s="27" t="str">
        <f t="shared" si="2383"/>
        <v>10.4</v>
      </c>
      <c r="ADN97" s="27">
        <f t="shared" si="2384"/>
        <v>0</v>
      </c>
      <c r="ADO97" s="27">
        <f t="shared" si="2385"/>
        <v>0</v>
      </c>
      <c r="ADP97" s="27" t="str">
        <f t="shared" si="2386"/>
        <v>14.1</v>
      </c>
      <c r="ADQ97" s="27">
        <f t="shared" si="2387"/>
        <v>0</v>
      </c>
      <c r="ADR97" s="27">
        <f t="shared" si="2388"/>
        <v>0</v>
      </c>
      <c r="ADS97" s="27">
        <f t="shared" si="2389"/>
        <v>0</v>
      </c>
      <c r="ADT97" s="27">
        <f t="shared" si="2390"/>
        <v>0</v>
      </c>
      <c r="ADU97" s="27">
        <f t="shared" si="2391"/>
        <v>0</v>
      </c>
      <c r="ADV97" s="27">
        <f t="shared" si="2392"/>
        <v>0</v>
      </c>
      <c r="ADW97" s="27">
        <f t="shared" si="2393"/>
        <v>0</v>
      </c>
      <c r="ADX97" s="27">
        <f t="shared" si="2394"/>
        <v>0</v>
      </c>
      <c r="ADY97" s="27">
        <f t="shared" si="2395"/>
        <v>0</v>
      </c>
      <c r="ADZ97" s="27">
        <f t="shared" si="2396"/>
        <v>0</v>
      </c>
      <c r="AEA97" s="27">
        <f t="shared" si="2397"/>
        <v>0</v>
      </c>
      <c r="AEB97" s="27">
        <f t="shared" si="2398"/>
        <v>0</v>
      </c>
      <c r="AEC97" s="27">
        <f t="shared" si="2399"/>
        <v>0</v>
      </c>
      <c r="AED97" s="27">
        <f t="shared" si="2400"/>
        <v>0</v>
      </c>
      <c r="AEE97" s="27">
        <f t="shared" si="2401"/>
        <v>0</v>
      </c>
      <c r="AEF97" s="27">
        <f t="shared" si="2402"/>
        <v>0</v>
      </c>
      <c r="AEG97" s="27">
        <f t="shared" si="2403"/>
        <v>0</v>
      </c>
      <c r="AEH97" s="27">
        <f t="shared" si="2404"/>
        <v>0</v>
      </c>
      <c r="AEI97" s="27">
        <f t="shared" si="2405"/>
        <v>0</v>
      </c>
      <c r="AEJ97" s="27">
        <f t="shared" si="2406"/>
        <v>0</v>
      </c>
      <c r="AEK97" s="27">
        <f t="shared" si="2407"/>
        <v>0</v>
      </c>
      <c r="AEL97" s="27">
        <f t="shared" si="2408"/>
        <v>0</v>
      </c>
      <c r="AEM97" s="27">
        <f t="shared" si="2409"/>
        <v>0</v>
      </c>
      <c r="AEN97" s="27">
        <f t="shared" si="2410"/>
        <v>0</v>
      </c>
      <c r="AEO97" s="27">
        <f t="shared" si="2411"/>
        <v>0</v>
      </c>
      <c r="AEP97" s="27">
        <f t="shared" si="2412"/>
        <v>0</v>
      </c>
      <c r="AEQ97" s="27">
        <f t="shared" si="2413"/>
        <v>0</v>
      </c>
      <c r="AER97" s="27">
        <f t="shared" si="2414"/>
        <v>0</v>
      </c>
      <c r="AES97" s="27">
        <f t="shared" si="2415"/>
        <v>0</v>
      </c>
      <c r="AET97" s="27">
        <f t="shared" si="2416"/>
        <v>0</v>
      </c>
      <c r="AEU97" s="27">
        <f t="shared" si="2417"/>
        <v>0</v>
      </c>
      <c r="AEV97" s="27">
        <f t="shared" si="2418"/>
        <v>0</v>
      </c>
      <c r="AEW97" s="27">
        <f t="shared" si="2419"/>
        <v>0</v>
      </c>
      <c r="AEX97" s="27">
        <f t="shared" si="2420"/>
        <v>0</v>
      </c>
      <c r="AEY97" s="27">
        <f t="shared" si="2421"/>
        <v>0</v>
      </c>
      <c r="AEZ97" s="27">
        <f t="shared" si="2422"/>
        <v>0</v>
      </c>
      <c r="AFA97" s="27">
        <f t="shared" si="2423"/>
        <v>0</v>
      </c>
      <c r="AFB97" s="27">
        <f t="shared" si="2424"/>
        <v>0</v>
      </c>
      <c r="AFC97" s="27">
        <f t="shared" si="2425"/>
        <v>0</v>
      </c>
      <c r="AFD97" s="27">
        <f t="shared" si="2426"/>
        <v>0</v>
      </c>
      <c r="AFE97" s="27">
        <f t="shared" si="2427"/>
        <v>0</v>
      </c>
      <c r="AFF97" s="27">
        <f t="shared" si="2428"/>
        <v>0</v>
      </c>
      <c r="AFG97" s="27">
        <f t="shared" si="2429"/>
        <v>0</v>
      </c>
      <c r="AFH97" s="27">
        <f t="shared" si="2430"/>
        <v>0</v>
      </c>
      <c r="AFI97" s="27">
        <f t="shared" si="2431"/>
        <v>0</v>
      </c>
      <c r="AFJ97" s="27">
        <f t="shared" si="2432"/>
        <v>0</v>
      </c>
      <c r="AFL97" s="28">
        <f t="shared" si="2677"/>
        <v>15.53125</v>
      </c>
      <c r="AFM97" s="28">
        <v>15.53125</v>
      </c>
      <c r="AFN97" s="27">
        <v>5</v>
      </c>
      <c r="AFO97" s="27">
        <f t="shared" si="2433"/>
        <v>5</v>
      </c>
      <c r="AFP97" s="27">
        <f t="shared" si="2434"/>
        <v>5</v>
      </c>
      <c r="AFQ97" s="27">
        <f t="shared" si="2435"/>
        <v>5</v>
      </c>
      <c r="AFR97" s="27">
        <f t="shared" si="2436"/>
        <v>0</v>
      </c>
      <c r="AFS97" s="27">
        <f t="shared" si="2437"/>
        <v>5</v>
      </c>
      <c r="AFT97" s="27">
        <f t="shared" si="2438"/>
        <v>3</v>
      </c>
      <c r="AFU97" s="27">
        <f t="shared" si="2439"/>
        <v>0</v>
      </c>
      <c r="AFV97" s="27">
        <f t="shared" si="2440"/>
        <v>0</v>
      </c>
      <c r="AFW97" s="27">
        <f t="shared" si="2441"/>
        <v>0</v>
      </c>
      <c r="AFX97" s="27">
        <f t="shared" si="2442"/>
        <v>0</v>
      </c>
      <c r="AFY97" s="27">
        <f t="shared" si="2443"/>
        <v>7</v>
      </c>
      <c r="AFZ97" s="27">
        <f t="shared" si="2444"/>
        <v>5</v>
      </c>
      <c r="AGA97" s="27">
        <f t="shared" si="2445"/>
        <v>0</v>
      </c>
      <c r="AGB97" s="27">
        <f t="shared" si="2446"/>
        <v>0</v>
      </c>
      <c r="AGC97" s="27">
        <f t="shared" si="2447"/>
        <v>5</v>
      </c>
      <c r="AGD97" s="27">
        <f t="shared" si="2448"/>
        <v>0</v>
      </c>
      <c r="AGE97" s="27">
        <f t="shared" si="2449"/>
        <v>0</v>
      </c>
      <c r="AGF97" s="27">
        <f t="shared" si="2450"/>
        <v>0</v>
      </c>
      <c r="AGG97" s="27">
        <f t="shared" si="2451"/>
        <v>0</v>
      </c>
      <c r="AGH97" s="27">
        <f t="shared" si="2452"/>
        <v>0</v>
      </c>
      <c r="AGI97" s="27">
        <f t="shared" si="2453"/>
        <v>5</v>
      </c>
      <c r="AGJ97" s="27">
        <f t="shared" si="2454"/>
        <v>0</v>
      </c>
      <c r="AGK97" s="27">
        <f t="shared" si="2455"/>
        <v>0</v>
      </c>
      <c r="AGL97" s="27">
        <f t="shared" si="2456"/>
        <v>5</v>
      </c>
      <c r="AGM97" s="27">
        <f t="shared" si="2457"/>
        <v>0</v>
      </c>
      <c r="AGN97" s="27">
        <f t="shared" si="2458"/>
        <v>0</v>
      </c>
      <c r="AGO97" s="27">
        <f t="shared" si="2459"/>
        <v>5</v>
      </c>
      <c r="AGP97" s="27">
        <f t="shared" si="2460"/>
        <v>0</v>
      </c>
      <c r="AGQ97" s="27">
        <f t="shared" si="2461"/>
        <v>0</v>
      </c>
      <c r="AGR97" s="27">
        <f t="shared" si="2462"/>
        <v>5</v>
      </c>
      <c r="AGS97" s="27">
        <f t="shared" si="2463"/>
        <v>0</v>
      </c>
      <c r="AGT97" s="27">
        <f t="shared" si="2464"/>
        <v>0</v>
      </c>
      <c r="AGU97" s="27">
        <f t="shared" si="2465"/>
        <v>5</v>
      </c>
      <c r="AGV97" s="27">
        <f t="shared" si="2466"/>
        <v>0</v>
      </c>
      <c r="AGW97" s="27">
        <f t="shared" si="2467"/>
        <v>0</v>
      </c>
      <c r="AGX97" s="27">
        <f t="shared" si="2468"/>
        <v>5</v>
      </c>
      <c r="AGY97" s="27">
        <f t="shared" si="2469"/>
        <v>0</v>
      </c>
      <c r="AGZ97" s="27">
        <f t="shared" si="2470"/>
        <v>0</v>
      </c>
      <c r="AHA97" s="27">
        <f t="shared" si="2471"/>
        <v>0</v>
      </c>
      <c r="AHB97" s="27">
        <f t="shared" si="2472"/>
        <v>0</v>
      </c>
      <c r="AHC97" s="27">
        <f t="shared" si="2473"/>
        <v>0</v>
      </c>
      <c r="AHD97" s="27">
        <f t="shared" si="2474"/>
        <v>0</v>
      </c>
      <c r="AHE97" s="27">
        <f t="shared" si="2475"/>
        <v>0</v>
      </c>
      <c r="AHF97" s="27">
        <f t="shared" si="2476"/>
        <v>0</v>
      </c>
      <c r="AHG97" s="27">
        <f t="shared" si="2477"/>
        <v>0</v>
      </c>
      <c r="AHH97" s="27">
        <f t="shared" si="2478"/>
        <v>0</v>
      </c>
      <c r="AHI97" s="27">
        <f t="shared" si="2479"/>
        <v>0</v>
      </c>
      <c r="AHJ97" s="27">
        <f t="shared" si="2480"/>
        <v>0</v>
      </c>
      <c r="AHK97" s="27">
        <f t="shared" si="2481"/>
        <v>0</v>
      </c>
      <c r="AHL97" s="27">
        <f t="shared" si="2482"/>
        <v>0</v>
      </c>
      <c r="AHM97" s="27">
        <f t="shared" si="2483"/>
        <v>0</v>
      </c>
      <c r="AHN97" s="27">
        <f t="shared" si="2484"/>
        <v>0</v>
      </c>
      <c r="AHO97" s="27">
        <f t="shared" si="2485"/>
        <v>0</v>
      </c>
      <c r="AHP97" s="27">
        <f t="shared" si="2486"/>
        <v>0</v>
      </c>
      <c r="AHQ97" s="27">
        <f t="shared" si="2487"/>
        <v>0</v>
      </c>
      <c r="AHR97" s="27">
        <f t="shared" si="2488"/>
        <v>0</v>
      </c>
      <c r="AHS97" s="27">
        <f t="shared" si="2489"/>
        <v>0</v>
      </c>
      <c r="AHT97" s="27">
        <f t="shared" si="2490"/>
        <v>0</v>
      </c>
      <c r="AHU97" s="27">
        <f t="shared" si="2491"/>
        <v>0</v>
      </c>
      <c r="AHV97" s="27">
        <f t="shared" si="2492"/>
        <v>0</v>
      </c>
      <c r="AHW97" s="27">
        <f t="shared" si="2493"/>
        <v>0</v>
      </c>
      <c r="AHX97" s="27">
        <f t="shared" si="2494"/>
        <v>0</v>
      </c>
      <c r="AHY97" s="27">
        <f t="shared" si="2495"/>
        <v>0</v>
      </c>
      <c r="AHZ97" s="27">
        <f t="shared" si="2496"/>
        <v>0</v>
      </c>
      <c r="AIA97" s="27">
        <f t="shared" si="2497"/>
        <v>0</v>
      </c>
      <c r="AIB97" s="27">
        <f t="shared" si="2498"/>
        <v>0</v>
      </c>
      <c r="AIC97" s="27">
        <f t="shared" si="2499"/>
        <v>0</v>
      </c>
      <c r="AID97" s="27">
        <f t="shared" si="2500"/>
        <v>0</v>
      </c>
      <c r="AIE97" s="27">
        <f t="shared" si="2501"/>
        <v>0</v>
      </c>
      <c r="AIF97" s="27">
        <f t="shared" si="2502"/>
        <v>0</v>
      </c>
      <c r="AIG97" s="27">
        <f t="shared" si="2503"/>
        <v>0</v>
      </c>
      <c r="AIH97" s="27">
        <f t="shared" si="2504"/>
        <v>0</v>
      </c>
      <c r="AII97" s="27">
        <f t="shared" si="2505"/>
        <v>0</v>
      </c>
      <c r="AIJ97" s="27">
        <f t="shared" si="2506"/>
        <v>0</v>
      </c>
      <c r="AIK97" s="27">
        <f t="shared" si="2507"/>
        <v>0</v>
      </c>
      <c r="AIL97" s="27">
        <f t="shared" si="2508"/>
        <v>0</v>
      </c>
      <c r="AIM97" s="27">
        <f t="shared" si="2509"/>
        <v>0</v>
      </c>
      <c r="AIN97" s="27">
        <f t="shared" si="2510"/>
        <v>0</v>
      </c>
      <c r="AIO97" s="27">
        <f t="shared" si="2511"/>
        <v>0</v>
      </c>
      <c r="AIP97" s="27">
        <f t="shared" si="2512"/>
        <v>0</v>
      </c>
      <c r="AIQ97" s="27">
        <f t="shared" si="2513"/>
        <v>0</v>
      </c>
      <c r="AIR97" s="27">
        <f t="shared" si="2514"/>
        <v>0</v>
      </c>
      <c r="AIT97" s="27">
        <v>1</v>
      </c>
      <c r="AIU97" s="27">
        <v>1</v>
      </c>
      <c r="AIV97" s="27">
        <v>1</v>
      </c>
      <c r="AIW97" s="27">
        <f t="shared" si="2515"/>
        <v>0</v>
      </c>
      <c r="AIX97" s="27">
        <f t="shared" si="2516"/>
        <v>0.5</v>
      </c>
      <c r="AIY97" s="27">
        <f t="shared" si="2517"/>
        <v>8</v>
      </c>
      <c r="AIZ97" s="27">
        <f t="shared" si="2518"/>
        <v>0</v>
      </c>
      <c r="AJA97" s="27">
        <f t="shared" si="2519"/>
        <v>0</v>
      </c>
      <c r="AJB97" s="27">
        <f t="shared" si="2520"/>
        <v>0</v>
      </c>
      <c r="AJC97" s="27">
        <f t="shared" si="2521"/>
        <v>0</v>
      </c>
      <c r="AJD97" s="27">
        <f t="shared" si="2522"/>
        <v>0.5</v>
      </c>
      <c r="AJE97" s="27">
        <f t="shared" si="2523"/>
        <v>2</v>
      </c>
      <c r="AJF97" s="27">
        <f t="shared" si="2524"/>
        <v>0</v>
      </c>
      <c r="AJG97" s="27">
        <f t="shared" si="2525"/>
        <v>0</v>
      </c>
      <c r="AJH97" s="27">
        <f t="shared" si="2526"/>
        <v>0.25</v>
      </c>
      <c r="AJI97" s="27">
        <f t="shared" si="2527"/>
        <v>0</v>
      </c>
      <c r="AJJ97" s="27">
        <f t="shared" si="2528"/>
        <v>0</v>
      </c>
      <c r="AJK97" s="27">
        <f t="shared" si="2529"/>
        <v>0</v>
      </c>
      <c r="AJL97" s="27">
        <f t="shared" si="2530"/>
        <v>0</v>
      </c>
      <c r="AJM97" s="27">
        <f t="shared" si="2531"/>
        <v>0</v>
      </c>
      <c r="AJN97" s="27">
        <f t="shared" si="2532"/>
        <v>3.125E-2</v>
      </c>
      <c r="AJO97" s="27">
        <f t="shared" si="2533"/>
        <v>0</v>
      </c>
      <c r="AJP97" s="27">
        <f t="shared" si="2534"/>
        <v>0</v>
      </c>
      <c r="AJQ97" s="27">
        <f t="shared" si="2535"/>
        <v>0.25</v>
      </c>
      <c r="AJR97" s="27">
        <f t="shared" si="2536"/>
        <v>0</v>
      </c>
      <c r="AJS97" s="27">
        <f t="shared" si="2537"/>
        <v>0</v>
      </c>
      <c r="AJT97" s="27">
        <f t="shared" si="2538"/>
        <v>0.25</v>
      </c>
      <c r="AJU97" s="27">
        <f t="shared" si="2539"/>
        <v>0</v>
      </c>
      <c r="AJV97" s="27">
        <f t="shared" si="2540"/>
        <v>0</v>
      </c>
      <c r="AJW97" s="27">
        <f t="shared" si="2541"/>
        <v>0.25</v>
      </c>
      <c r="AJX97" s="27">
        <f t="shared" si="2542"/>
        <v>0</v>
      </c>
      <c r="AJY97" s="27">
        <f t="shared" si="2543"/>
        <v>0</v>
      </c>
      <c r="AJZ97" s="27">
        <f t="shared" si="2544"/>
        <v>0.25</v>
      </c>
      <c r="AKA97" s="27">
        <f t="shared" si="2545"/>
        <v>0</v>
      </c>
      <c r="AKB97" s="27">
        <f t="shared" si="2546"/>
        <v>0</v>
      </c>
      <c r="AKC97" s="27">
        <f t="shared" si="2547"/>
        <v>0.25</v>
      </c>
      <c r="AKD97" s="27">
        <f t="shared" si="2548"/>
        <v>0</v>
      </c>
      <c r="AKE97" s="27">
        <f t="shared" si="2549"/>
        <v>0</v>
      </c>
      <c r="AKF97" s="27">
        <f t="shared" si="2550"/>
        <v>0</v>
      </c>
      <c r="AKG97" s="27">
        <f t="shared" si="2551"/>
        <v>0</v>
      </c>
      <c r="AKH97" s="27">
        <f t="shared" si="2552"/>
        <v>0</v>
      </c>
      <c r="AKI97" s="27">
        <f t="shared" si="2553"/>
        <v>0</v>
      </c>
      <c r="AKJ97" s="27">
        <f t="shared" si="2554"/>
        <v>0</v>
      </c>
      <c r="AKK97" s="27">
        <f t="shared" si="2555"/>
        <v>0</v>
      </c>
      <c r="AKL97" s="27">
        <f t="shared" si="2556"/>
        <v>0</v>
      </c>
      <c r="AKM97" s="27">
        <f t="shared" si="2557"/>
        <v>0</v>
      </c>
      <c r="AKN97" s="27">
        <f t="shared" si="2558"/>
        <v>0</v>
      </c>
      <c r="AKO97" s="27">
        <f t="shared" si="2559"/>
        <v>0</v>
      </c>
      <c r="AKP97" s="27">
        <f t="shared" si="2560"/>
        <v>0</v>
      </c>
      <c r="AKQ97" s="27">
        <f t="shared" si="2561"/>
        <v>0</v>
      </c>
      <c r="AKR97" s="27">
        <f t="shared" si="2562"/>
        <v>0</v>
      </c>
      <c r="AKS97" s="27">
        <f t="shared" si="2563"/>
        <v>0</v>
      </c>
      <c r="AKT97" s="27">
        <f t="shared" si="2564"/>
        <v>0</v>
      </c>
      <c r="AKU97" s="27">
        <f t="shared" si="2565"/>
        <v>0</v>
      </c>
      <c r="AKV97" s="27">
        <f t="shared" si="2566"/>
        <v>0</v>
      </c>
      <c r="AKW97" s="27">
        <f t="shared" si="2567"/>
        <v>0</v>
      </c>
      <c r="AKX97" s="27">
        <f t="shared" si="2568"/>
        <v>0</v>
      </c>
      <c r="AKY97" s="27">
        <f t="shared" si="2569"/>
        <v>0</v>
      </c>
      <c r="AKZ97" s="27">
        <f t="shared" si="2570"/>
        <v>0</v>
      </c>
      <c r="ALA97" s="27">
        <f t="shared" si="2571"/>
        <v>0</v>
      </c>
      <c r="ALB97" s="27">
        <f t="shared" si="2572"/>
        <v>0</v>
      </c>
      <c r="ALC97" s="27">
        <f t="shared" si="2573"/>
        <v>0</v>
      </c>
      <c r="ALD97" s="27">
        <f t="shared" si="2574"/>
        <v>0</v>
      </c>
      <c r="ALE97" s="27">
        <f t="shared" si="2575"/>
        <v>0</v>
      </c>
      <c r="ALF97" s="27">
        <f t="shared" si="2576"/>
        <v>0</v>
      </c>
      <c r="ALG97" s="27">
        <f t="shared" si="2577"/>
        <v>0</v>
      </c>
      <c r="ALH97" s="27">
        <f t="shared" si="2578"/>
        <v>0</v>
      </c>
      <c r="ALI97" s="27">
        <f t="shared" si="2579"/>
        <v>0</v>
      </c>
      <c r="ALJ97" s="27">
        <f t="shared" si="2580"/>
        <v>0</v>
      </c>
      <c r="ALK97" s="27">
        <f t="shared" si="2581"/>
        <v>0</v>
      </c>
      <c r="ALL97" s="27">
        <f t="shared" si="2582"/>
        <v>0</v>
      </c>
      <c r="ALM97" s="27">
        <f t="shared" si="2583"/>
        <v>0</v>
      </c>
      <c r="ALN97" s="27">
        <f t="shared" si="2584"/>
        <v>0</v>
      </c>
      <c r="ALO97" s="27">
        <f t="shared" si="2585"/>
        <v>0</v>
      </c>
      <c r="ALP97" s="27">
        <f t="shared" si="2586"/>
        <v>0</v>
      </c>
      <c r="ALQ97" s="27">
        <f t="shared" si="2587"/>
        <v>0</v>
      </c>
      <c r="ALR97" s="27">
        <f t="shared" si="2588"/>
        <v>0</v>
      </c>
      <c r="ALS97" s="27">
        <f t="shared" si="2589"/>
        <v>0</v>
      </c>
      <c r="ALT97" s="27">
        <f t="shared" si="2590"/>
        <v>0</v>
      </c>
      <c r="ALU97" s="27">
        <f t="shared" si="2591"/>
        <v>0</v>
      </c>
      <c r="ALV97" s="27">
        <f t="shared" si="2592"/>
        <v>0</v>
      </c>
      <c r="ALW97" s="27">
        <f t="shared" si="2593"/>
        <v>0</v>
      </c>
      <c r="AMK97" s="28">
        <v>1684</v>
      </c>
      <c r="AML97" s="28">
        <f t="shared" si="2594"/>
        <v>1684</v>
      </c>
      <c r="AMN97" s="28">
        <v>1740</v>
      </c>
      <c r="AMO97" s="27" t="str">
        <f t="shared" si="2595"/>
        <v>1757</v>
      </c>
      <c r="AMP97" s="27" t="str">
        <f t="shared" si="2596"/>
        <v>1749</v>
      </c>
      <c r="AMQ97" s="27" t="str">
        <f t="shared" si="2597"/>
        <v>1740</v>
      </c>
      <c r="AMR97" s="27" t="str">
        <f t="shared" si="2598"/>
        <v>1740</v>
      </c>
      <c r="AMS97" s="27" t="str">
        <f t="shared" si="2599"/>
        <v>1751</v>
      </c>
      <c r="AMT97" s="27" t="str">
        <f t="shared" si="2600"/>
        <v>1746</v>
      </c>
      <c r="AMU97" s="27" t="str">
        <f t="shared" si="2601"/>
        <v>1746</v>
      </c>
      <c r="AMV97" s="27" t="str">
        <f t="shared" si="2602"/>
        <v>1746</v>
      </c>
      <c r="AMW97" s="27" t="str">
        <f t="shared" si="2603"/>
        <v>1746</v>
      </c>
      <c r="AMX97" s="27" t="str">
        <f t="shared" si="2604"/>
        <v>1746</v>
      </c>
      <c r="AMY97" s="27" t="str">
        <f t="shared" si="2605"/>
        <v>1736</v>
      </c>
      <c r="AMZ97" s="27" t="str">
        <f t="shared" si="2606"/>
        <v>1724</v>
      </c>
      <c r="ANA97" s="27" t="str">
        <f t="shared" si="2607"/>
        <v>1724</v>
      </c>
      <c r="ANB97" s="27" t="str">
        <f t="shared" si="2608"/>
        <v>1724</v>
      </c>
      <c r="ANC97" s="27" t="str">
        <f t="shared" si="2609"/>
        <v>1745</v>
      </c>
      <c r="AND97" s="27" t="str">
        <f t="shared" si="2610"/>
        <v>1745</v>
      </c>
      <c r="ANE97" s="27" t="str">
        <f t="shared" si="2611"/>
        <v>1745</v>
      </c>
      <c r="ANF97" s="27" t="str">
        <f t="shared" si="2612"/>
        <v>1745</v>
      </c>
      <c r="ANG97" s="27" t="str">
        <f t="shared" si="2613"/>
        <v>1745</v>
      </c>
      <c r="ANH97" s="27" t="str">
        <f t="shared" si="2614"/>
        <v>1745</v>
      </c>
      <c r="ANI97" s="27" t="str">
        <f t="shared" si="2615"/>
        <v>1753</v>
      </c>
      <c r="ANJ97" s="27" t="str">
        <f t="shared" si="2616"/>
        <v>1753</v>
      </c>
      <c r="ANK97" s="27" t="str">
        <f t="shared" si="2617"/>
        <v>1753</v>
      </c>
      <c r="ANL97" s="27" t="str">
        <f t="shared" si="2618"/>
        <v>1741</v>
      </c>
      <c r="ANM97" s="27" t="str">
        <f t="shared" si="2619"/>
        <v>1741</v>
      </c>
      <c r="ANN97" s="27" t="str">
        <f t="shared" si="2620"/>
        <v>1741</v>
      </c>
      <c r="ANO97" s="27" t="str">
        <f t="shared" si="2621"/>
        <v>1728</v>
      </c>
      <c r="ANP97" s="27" t="str">
        <f t="shared" si="2622"/>
        <v>1728</v>
      </c>
      <c r="ANQ97" s="27" t="str">
        <f t="shared" si="2623"/>
        <v>1728</v>
      </c>
      <c r="ANR97" s="27" t="str">
        <f t="shared" si="2624"/>
        <v>1714</v>
      </c>
      <c r="ANS97" s="27" t="str">
        <f t="shared" si="2625"/>
        <v>1714</v>
      </c>
      <c r="ANT97" s="27" t="str">
        <f t="shared" si="2626"/>
        <v>1714</v>
      </c>
      <c r="ANU97" s="27" t="str">
        <f t="shared" si="2627"/>
        <v>1695</v>
      </c>
      <c r="ANV97" s="27" t="str">
        <f t="shared" si="2628"/>
        <v>1695</v>
      </c>
      <c r="ANW97" s="27" t="str">
        <f t="shared" si="2629"/>
        <v>1695</v>
      </c>
      <c r="ANX97" s="27" t="str">
        <f t="shared" si="2630"/>
        <v>1684</v>
      </c>
      <c r="ANY97" s="27" t="str">
        <f t="shared" si="2631"/>
        <v>1684</v>
      </c>
      <c r="ANZ97" s="27" t="str">
        <f t="shared" si="2632"/>
        <v>1684</v>
      </c>
      <c r="AOA97" s="27" t="str">
        <f t="shared" si="2633"/>
        <v>1684</v>
      </c>
      <c r="AOB97" s="27" t="str">
        <f t="shared" si="2634"/>
        <v>1684</v>
      </c>
      <c r="AOC97" s="27" t="str">
        <f t="shared" si="2635"/>
        <v>1684</v>
      </c>
      <c r="AOD97" s="27" t="str">
        <f t="shared" si="2636"/>
        <v>1684</v>
      </c>
      <c r="AOE97" s="27" t="str">
        <f t="shared" si="2637"/>
        <v>1684</v>
      </c>
      <c r="AOF97" s="27" t="str">
        <f t="shared" si="2638"/>
        <v>1684</v>
      </c>
      <c r="AOG97" s="27" t="str">
        <f t="shared" si="2639"/>
        <v>1684</v>
      </c>
      <c r="AOH97" s="27" t="str">
        <f t="shared" si="2640"/>
        <v>1684</v>
      </c>
      <c r="AOI97" s="27" t="str">
        <f t="shared" si="2641"/>
        <v>1684</v>
      </c>
      <c r="AOJ97" s="27" t="str">
        <f t="shared" si="2642"/>
        <v>1684</v>
      </c>
      <c r="AOK97" s="27" t="str">
        <f t="shared" si="2643"/>
        <v>1684</v>
      </c>
      <c r="AOL97" s="27" t="str">
        <f t="shared" si="2644"/>
        <v>1684</v>
      </c>
      <c r="AOM97" s="27" t="str">
        <f t="shared" si="2645"/>
        <v>1684</v>
      </c>
      <c r="AON97" s="27" t="str">
        <f t="shared" si="2646"/>
        <v>1684</v>
      </c>
      <c r="AOO97" s="27" t="str">
        <f t="shared" si="2647"/>
        <v>1684</v>
      </c>
      <c r="AOP97" s="27" t="str">
        <f t="shared" si="2648"/>
        <v>1684</v>
      </c>
      <c r="AOQ97" s="27" t="str">
        <f t="shared" si="2649"/>
        <v>1684</v>
      </c>
      <c r="AOR97" s="27" t="str">
        <f t="shared" si="2650"/>
        <v>1684</v>
      </c>
      <c r="AOS97" s="27" t="str">
        <f t="shared" si="2651"/>
        <v>1684</v>
      </c>
      <c r="AOT97" s="27" t="str">
        <f t="shared" si="2652"/>
        <v>1684</v>
      </c>
      <c r="AOU97" s="27" t="str">
        <f t="shared" si="2653"/>
        <v>1684</v>
      </c>
      <c r="AOV97" s="27" t="str">
        <f t="shared" si="2654"/>
        <v>1684</v>
      </c>
      <c r="AOW97" s="27" t="str">
        <f t="shared" si="2655"/>
        <v>1684</v>
      </c>
      <c r="AOX97" s="27" t="str">
        <f t="shared" si="2656"/>
        <v>1684</v>
      </c>
      <c r="AOY97" s="27" t="str">
        <f t="shared" si="2657"/>
        <v>1684</v>
      </c>
      <c r="AOZ97" s="27" t="str">
        <f t="shared" si="2658"/>
        <v>1684</v>
      </c>
      <c r="APA97" s="27" t="str">
        <f t="shared" si="2659"/>
        <v>1684</v>
      </c>
      <c r="APB97" s="27" t="str">
        <f t="shared" si="2660"/>
        <v>1684</v>
      </c>
      <c r="APC97" s="27" t="str">
        <f t="shared" si="2661"/>
        <v>1684</v>
      </c>
      <c r="APD97" s="27" t="str">
        <f t="shared" si="2662"/>
        <v>1684</v>
      </c>
      <c r="APE97" s="27" t="str">
        <f t="shared" si="2663"/>
        <v>1684</v>
      </c>
      <c r="APF97" s="27" t="str">
        <f t="shared" si="2664"/>
        <v>1684</v>
      </c>
      <c r="APG97" s="27" t="str">
        <f t="shared" si="2665"/>
        <v>1684</v>
      </c>
      <c r="APH97" s="27" t="str">
        <f t="shared" si="2666"/>
        <v>1684</v>
      </c>
      <c r="API97" s="27" t="str">
        <f t="shared" si="2667"/>
        <v>1684</v>
      </c>
      <c r="APJ97" s="27" t="str">
        <f t="shared" si="2668"/>
        <v>1684</v>
      </c>
      <c r="APK97" s="27" t="str">
        <f t="shared" si="2669"/>
        <v>1684</v>
      </c>
      <c r="APL97" s="27" t="str">
        <f t="shared" si="2670"/>
        <v>1684</v>
      </c>
      <c r="APM97" s="27" t="str">
        <f t="shared" si="2671"/>
        <v>1684</v>
      </c>
      <c r="APN97" s="27" t="str">
        <f t="shared" si="2672"/>
        <v>1684</v>
      </c>
      <c r="APO97" s="27" t="str">
        <f t="shared" si="2673"/>
        <v>1684</v>
      </c>
      <c r="APP97" s="27" t="str">
        <f t="shared" si="2674"/>
        <v>1684</v>
      </c>
      <c r="APQ97" s="27" t="str">
        <f t="shared" si="2675"/>
        <v>1684</v>
      </c>
      <c r="APR97" s="27" t="str">
        <f t="shared" si="2676"/>
        <v>1684</v>
      </c>
    </row>
    <row r="98" spans="1:1022 1025:1110" x14ac:dyDescent="0.35">
      <c r="A98" s="27">
        <v>10</v>
      </c>
      <c r="B98" s="83" t="s">
        <v>141</v>
      </c>
      <c r="C98" s="91">
        <f>VLOOKUP(A98, Rankings!$A$2:$AN$129, 40, FALSE)</f>
        <v>96</v>
      </c>
      <c r="D98" s="25" t="s">
        <v>369</v>
      </c>
      <c r="I98" s="29">
        <f t="shared" si="1785"/>
        <v>13</v>
      </c>
      <c r="L98" s="27" t="s">
        <v>2194</v>
      </c>
      <c r="M98" s="27" t="s">
        <v>2568</v>
      </c>
      <c r="N98" s="27" t="s">
        <v>2750</v>
      </c>
      <c r="O98" s="27" t="s">
        <v>24</v>
      </c>
      <c r="P98" s="27" t="s">
        <v>3103</v>
      </c>
      <c r="Q98" s="27" t="s">
        <v>24</v>
      </c>
      <c r="R98" s="27" t="s">
        <v>24</v>
      </c>
      <c r="S98" s="27" t="s">
        <v>24</v>
      </c>
      <c r="T98" s="27" t="s">
        <v>3696</v>
      </c>
      <c r="U98" s="27" t="s">
        <v>24</v>
      </c>
      <c r="V98" s="27" t="s">
        <v>4024</v>
      </c>
      <c r="W98" s="27" t="s">
        <v>4099</v>
      </c>
      <c r="X98" s="27" t="s">
        <v>24</v>
      </c>
      <c r="Y98" s="27" t="s">
        <v>24</v>
      </c>
      <c r="Z98" s="27" t="s">
        <v>4561</v>
      </c>
      <c r="AA98" s="27" t="s">
        <v>24</v>
      </c>
      <c r="AB98" s="27" t="s">
        <v>24</v>
      </c>
      <c r="AC98" s="27" t="s">
        <v>24</v>
      </c>
      <c r="AD98" s="27" t="s">
        <v>24</v>
      </c>
      <c r="AE98" s="27" t="s">
        <v>24</v>
      </c>
      <c r="AF98" s="27" t="s">
        <v>5073</v>
      </c>
      <c r="AG98" s="27" t="s">
        <v>24</v>
      </c>
      <c r="AH98" s="27" t="s">
        <v>24</v>
      </c>
      <c r="AI98" s="27" t="s">
        <v>5453</v>
      </c>
      <c r="AJ98" s="27" t="s">
        <v>24</v>
      </c>
      <c r="AK98" s="27" t="s">
        <v>24</v>
      </c>
      <c r="AL98" s="27" t="s">
        <v>5756</v>
      </c>
      <c r="AM98" s="27" t="s">
        <v>24</v>
      </c>
      <c r="AN98" s="27" t="s">
        <v>24</v>
      </c>
      <c r="AO98" s="27" t="s">
        <v>6116</v>
      </c>
      <c r="AP98" s="27" t="s">
        <v>24</v>
      </c>
      <c r="AQ98" s="27" t="s">
        <v>24</v>
      </c>
      <c r="AR98" s="27" t="s">
        <v>6415</v>
      </c>
      <c r="AS98" s="27" t="s">
        <v>24</v>
      </c>
      <c r="AT98" s="27" t="s">
        <v>24</v>
      </c>
      <c r="AU98" s="27" t="s">
        <v>6718</v>
      </c>
      <c r="AV98" s="27" t="s">
        <v>24</v>
      </c>
      <c r="AW98" s="27" t="s">
        <v>24</v>
      </c>
      <c r="AX98" s="27" t="s">
        <v>24</v>
      </c>
      <c r="AY98" s="27" t="s">
        <v>24</v>
      </c>
      <c r="AZ98" s="27" t="s">
        <v>24</v>
      </c>
      <c r="BA98" s="27" t="s">
        <v>24</v>
      </c>
      <c r="BB98" s="27" t="s">
        <v>24</v>
      </c>
      <c r="BC98" s="27" t="s">
        <v>24</v>
      </c>
      <c r="BD98" s="27" t="s">
        <v>24</v>
      </c>
      <c r="BE98" s="27" t="s">
        <v>24</v>
      </c>
      <c r="BF98" s="27" t="s">
        <v>24</v>
      </c>
      <c r="BG98" s="27" t="s">
        <v>24</v>
      </c>
      <c r="BH98" s="27" t="s">
        <v>24</v>
      </c>
      <c r="BI98" s="27" t="s">
        <v>24</v>
      </c>
      <c r="BJ98" s="27" t="s">
        <v>24</v>
      </c>
      <c r="BK98" s="27" t="s">
        <v>24</v>
      </c>
      <c r="BL98" s="27" t="s">
        <v>24</v>
      </c>
      <c r="BM98" s="27" t="s">
        <v>24</v>
      </c>
      <c r="BN98" s="27" t="s">
        <v>24</v>
      </c>
      <c r="BO98" s="27" t="s">
        <v>24</v>
      </c>
      <c r="BP98" s="27" t="s">
        <v>24</v>
      </c>
      <c r="BQ98" s="27" t="s">
        <v>24</v>
      </c>
      <c r="BR98" s="27" t="s">
        <v>24</v>
      </c>
      <c r="BS98" s="27" t="s">
        <v>24</v>
      </c>
      <c r="BT98" s="27" t="s">
        <v>24</v>
      </c>
      <c r="BU98" s="27" t="s">
        <v>24</v>
      </c>
      <c r="BV98" s="27" t="s">
        <v>24</v>
      </c>
      <c r="BW98" s="27" t="s">
        <v>24</v>
      </c>
      <c r="BX98" s="27" t="s">
        <v>24</v>
      </c>
      <c r="BY98" s="27" t="s">
        <v>24</v>
      </c>
      <c r="BZ98" s="27" t="s">
        <v>24</v>
      </c>
      <c r="CA98" s="27" t="s">
        <v>24</v>
      </c>
      <c r="CB98" s="27" t="s">
        <v>24</v>
      </c>
      <c r="CC98" s="27" t="s">
        <v>24</v>
      </c>
      <c r="CD98" s="27" t="s">
        <v>24</v>
      </c>
      <c r="CE98" s="27" t="s">
        <v>24</v>
      </c>
      <c r="CF98" s="27" t="s">
        <v>24</v>
      </c>
      <c r="CG98" s="27" t="s">
        <v>24</v>
      </c>
      <c r="CH98" s="27" t="s">
        <v>24</v>
      </c>
      <c r="CI98" s="27" t="s">
        <v>24</v>
      </c>
      <c r="CJ98" s="27" t="s">
        <v>24</v>
      </c>
      <c r="CK98" s="27" t="s">
        <v>24</v>
      </c>
      <c r="CL98" s="27" t="s">
        <v>24</v>
      </c>
      <c r="CM98" s="27" t="s">
        <v>24</v>
      </c>
      <c r="CN98" s="27" t="s">
        <v>24</v>
      </c>
      <c r="CO98" s="27" t="s">
        <v>24</v>
      </c>
      <c r="CQ98" s="28">
        <f t="shared" si="1786"/>
        <v>2</v>
      </c>
      <c r="CR98" s="28">
        <f t="shared" si="1787"/>
        <v>5</v>
      </c>
      <c r="CS98" s="28">
        <f t="shared" si="1788"/>
        <v>1</v>
      </c>
      <c r="CT98" s="28">
        <f t="shared" si="1789"/>
        <v>4</v>
      </c>
      <c r="CU98" s="28">
        <f t="shared" si="1790"/>
        <v>1</v>
      </c>
      <c r="CV98" s="28">
        <f t="shared" si="1791"/>
        <v>4</v>
      </c>
      <c r="CW98" s="28">
        <f t="shared" si="1792"/>
        <v>1</v>
      </c>
      <c r="CX98" s="28">
        <f t="shared" si="1793"/>
        <v>3</v>
      </c>
      <c r="CY98" s="28">
        <f t="shared" si="1794"/>
        <v>0</v>
      </c>
      <c r="CZ98" s="28">
        <f t="shared" si="1795"/>
        <v>0</v>
      </c>
      <c r="DA98" s="28">
        <f t="shared" si="1796"/>
        <v>0</v>
      </c>
      <c r="DB98" s="28">
        <f t="shared" si="1797"/>
        <v>0</v>
      </c>
      <c r="DC98" s="28">
        <f t="shared" si="1798"/>
        <v>1</v>
      </c>
      <c r="DD98" s="28">
        <f t="shared" si="1799"/>
        <v>0</v>
      </c>
      <c r="DE98" s="28">
        <f t="shared" si="1800"/>
        <v>0</v>
      </c>
      <c r="DF98" s="28">
        <f t="shared" si="1801"/>
        <v>1</v>
      </c>
      <c r="DG98" s="28">
        <f t="shared" si="1802"/>
        <v>0</v>
      </c>
      <c r="DH98" s="28">
        <f t="shared" si="1803"/>
        <v>0</v>
      </c>
      <c r="DI98" s="28">
        <f t="shared" si="1804"/>
        <v>0</v>
      </c>
      <c r="DJ98" s="28">
        <f t="shared" si="1805"/>
        <v>0</v>
      </c>
      <c r="DK98" s="28">
        <f t="shared" si="1806"/>
        <v>0</v>
      </c>
      <c r="DL98" s="28">
        <f t="shared" si="1807"/>
        <v>0</v>
      </c>
      <c r="DM98" s="28">
        <f t="shared" si="1808"/>
        <v>0</v>
      </c>
      <c r="DN98" s="28">
        <f t="shared" si="1809"/>
        <v>0</v>
      </c>
      <c r="DO98" s="28">
        <f t="shared" si="1810"/>
        <v>1</v>
      </c>
      <c r="DP98" s="28">
        <f t="shared" si="1811"/>
        <v>1</v>
      </c>
      <c r="DR98">
        <f t="shared" si="1812"/>
        <v>4</v>
      </c>
      <c r="DS98">
        <f t="shared" si="1813"/>
        <v>3</v>
      </c>
      <c r="DT98">
        <f t="shared" si="1814"/>
        <v>2</v>
      </c>
      <c r="DU98">
        <f t="shared" si="1815"/>
        <v>0</v>
      </c>
      <c r="DV98">
        <f t="shared" si="1816"/>
        <v>9</v>
      </c>
      <c r="DW98">
        <f t="shared" si="1817"/>
        <v>0</v>
      </c>
      <c r="DX98">
        <f t="shared" si="1818"/>
        <v>0</v>
      </c>
      <c r="DY98">
        <f t="shared" si="1819"/>
        <v>0</v>
      </c>
      <c r="DZ98">
        <f t="shared" si="1820"/>
        <v>4</v>
      </c>
      <c r="EA98">
        <f t="shared" si="1821"/>
        <v>0</v>
      </c>
      <c r="EB98">
        <f t="shared" si="1822"/>
        <v>12</v>
      </c>
      <c r="EC98">
        <f t="shared" si="1823"/>
        <v>2</v>
      </c>
      <c r="ED98">
        <f t="shared" si="1824"/>
        <v>0</v>
      </c>
      <c r="EE98">
        <f t="shared" si="1825"/>
        <v>0</v>
      </c>
      <c r="EF98">
        <f t="shared" si="1826"/>
        <v>4</v>
      </c>
      <c r="EG98">
        <f t="shared" si="1827"/>
        <v>0</v>
      </c>
      <c r="EH98">
        <f t="shared" si="1828"/>
        <v>0</v>
      </c>
      <c r="EI98">
        <f t="shared" si="1829"/>
        <v>0</v>
      </c>
      <c r="EJ98">
        <f t="shared" si="1830"/>
        <v>0</v>
      </c>
      <c r="EK98">
        <f t="shared" si="1831"/>
        <v>0</v>
      </c>
      <c r="EL98">
        <f t="shared" si="1832"/>
        <v>1</v>
      </c>
      <c r="EM98">
        <f t="shared" si="1833"/>
        <v>0</v>
      </c>
      <c r="EN98">
        <f t="shared" si="1834"/>
        <v>0</v>
      </c>
      <c r="EO98">
        <f t="shared" si="1835"/>
        <v>2</v>
      </c>
      <c r="EP98">
        <f t="shared" si="1836"/>
        <v>0</v>
      </c>
      <c r="EQ98">
        <f t="shared" si="1837"/>
        <v>0</v>
      </c>
      <c r="ER98">
        <f t="shared" si="1838"/>
        <v>4</v>
      </c>
      <c r="ES98">
        <f t="shared" si="1839"/>
        <v>0</v>
      </c>
      <c r="ET98">
        <f t="shared" si="1840"/>
        <v>0</v>
      </c>
      <c r="EU98">
        <f t="shared" si="1841"/>
        <v>1</v>
      </c>
      <c r="EV98">
        <f t="shared" si="1842"/>
        <v>0</v>
      </c>
      <c r="EW98">
        <f t="shared" si="1843"/>
        <v>0</v>
      </c>
      <c r="EX98">
        <f t="shared" si="1844"/>
        <v>2</v>
      </c>
      <c r="EY98">
        <f t="shared" si="1845"/>
        <v>0</v>
      </c>
      <c r="EZ98">
        <f t="shared" si="1846"/>
        <v>0</v>
      </c>
      <c r="FA98">
        <f t="shared" si="1847"/>
        <v>2</v>
      </c>
      <c r="FB98">
        <f t="shared" si="1848"/>
        <v>0</v>
      </c>
      <c r="FC98">
        <f t="shared" si="1849"/>
        <v>0</v>
      </c>
      <c r="FD98">
        <f t="shared" si="1850"/>
        <v>0</v>
      </c>
      <c r="FE98">
        <f t="shared" si="1851"/>
        <v>0</v>
      </c>
      <c r="FF98">
        <f t="shared" si="1852"/>
        <v>0</v>
      </c>
      <c r="FG98">
        <f t="shared" si="1853"/>
        <v>0</v>
      </c>
      <c r="FH98">
        <f t="shared" si="1854"/>
        <v>0</v>
      </c>
      <c r="FI98">
        <f t="shared" si="1855"/>
        <v>0</v>
      </c>
      <c r="FJ98">
        <f t="shared" si="1856"/>
        <v>0</v>
      </c>
      <c r="FK98">
        <f t="shared" si="1857"/>
        <v>0</v>
      </c>
      <c r="FL98">
        <f t="shared" si="1858"/>
        <v>0</v>
      </c>
      <c r="FM98">
        <f t="shared" si="1859"/>
        <v>0</v>
      </c>
      <c r="FN98">
        <f t="shared" si="1860"/>
        <v>0</v>
      </c>
      <c r="FO98">
        <f t="shared" si="1861"/>
        <v>0</v>
      </c>
      <c r="FP98">
        <f t="shared" si="1862"/>
        <v>0</v>
      </c>
      <c r="FQ98">
        <f t="shared" si="1863"/>
        <v>0</v>
      </c>
      <c r="FR98">
        <f t="shared" si="1864"/>
        <v>0</v>
      </c>
      <c r="FS98">
        <f t="shared" si="1865"/>
        <v>0</v>
      </c>
      <c r="FT98">
        <f t="shared" si="1866"/>
        <v>0</v>
      </c>
      <c r="FU98">
        <f t="shared" si="1867"/>
        <v>0</v>
      </c>
      <c r="FV98">
        <f t="shared" si="1868"/>
        <v>0</v>
      </c>
      <c r="FW98">
        <f t="shared" si="1869"/>
        <v>0</v>
      </c>
      <c r="FX98">
        <f t="shared" si="1870"/>
        <v>0</v>
      </c>
      <c r="FY98">
        <f t="shared" si="1871"/>
        <v>0</v>
      </c>
      <c r="FZ98">
        <f t="shared" si="1872"/>
        <v>0</v>
      </c>
      <c r="GA98">
        <f t="shared" si="1873"/>
        <v>0</v>
      </c>
      <c r="GB98">
        <f t="shared" si="1874"/>
        <v>0</v>
      </c>
      <c r="GC98">
        <f t="shared" si="1875"/>
        <v>0</v>
      </c>
      <c r="GD98">
        <f t="shared" si="1876"/>
        <v>0</v>
      </c>
      <c r="GE98">
        <f t="shared" si="1877"/>
        <v>0</v>
      </c>
      <c r="GF98">
        <f t="shared" si="1878"/>
        <v>0</v>
      </c>
      <c r="GG98">
        <f t="shared" si="1879"/>
        <v>0</v>
      </c>
      <c r="GH98">
        <f t="shared" si="1880"/>
        <v>0</v>
      </c>
      <c r="GI98">
        <f t="shared" si="1881"/>
        <v>0</v>
      </c>
      <c r="GJ98">
        <f t="shared" si="1882"/>
        <v>0</v>
      </c>
      <c r="GK98">
        <f t="shared" si="1883"/>
        <v>0</v>
      </c>
      <c r="GL98">
        <f t="shared" si="1884"/>
        <v>0</v>
      </c>
      <c r="GM98">
        <f t="shared" si="1885"/>
        <v>0</v>
      </c>
      <c r="GN98">
        <f t="shared" si="1886"/>
        <v>0</v>
      </c>
      <c r="GO98">
        <f t="shared" si="1887"/>
        <v>0</v>
      </c>
      <c r="GP98">
        <f t="shared" si="1888"/>
        <v>0</v>
      </c>
      <c r="GQ98">
        <f t="shared" si="1889"/>
        <v>0</v>
      </c>
      <c r="GR98">
        <f t="shared" si="1890"/>
        <v>0</v>
      </c>
      <c r="GS98">
        <f t="shared" si="1891"/>
        <v>0</v>
      </c>
      <c r="GT98">
        <f t="shared" si="1892"/>
        <v>0</v>
      </c>
      <c r="GU98">
        <f t="shared" si="1893"/>
        <v>0</v>
      </c>
      <c r="GW98" s="28">
        <f t="shared" si="1894"/>
        <v>6.10957343935143</v>
      </c>
      <c r="GX98" s="28">
        <f t="shared" si="1895"/>
        <v>0</v>
      </c>
      <c r="GY98" s="28">
        <f t="shared" si="1896"/>
        <v>0.84305231939809344</v>
      </c>
      <c r="GZ98" s="28">
        <f t="shared" si="1897"/>
        <v>0</v>
      </c>
      <c r="HA98" s="28">
        <f t="shared" si="1898"/>
        <v>0</v>
      </c>
      <c r="HB98" s="28">
        <f t="shared" si="1899"/>
        <v>6.531099599050477</v>
      </c>
      <c r="HC98" s="28">
        <f t="shared" si="1900"/>
        <v>0.54071298758894171</v>
      </c>
      <c r="HE98">
        <f>IFERROR(VLOOKUP(_xlfn.NUMBERVALUE(MID(L98, SEARCH("!", L98)+1, SEARCH("+", L98)-SEARCH("!", L98)-1)), Rankings!$A$2:$BK$129, 63, FALSE),0)</f>
        <v>0.59914189416860686</v>
      </c>
      <c r="HF98">
        <f>IFERROR(VLOOKUP(_xlfn.NUMBERVALUE(MID(M98, SEARCH("!", M98)+1, SEARCH("+", M98)-SEARCH("!", M98)-1)), Rankings!$A$2:$BK$129, 63, FALSE),0)</f>
        <v>0.43942470350498913</v>
      </c>
      <c r="HG98">
        <f>IFERROR(VLOOKUP(_xlfn.NUMBERVALUE(MID(N98, SEARCH("!", N98)+1, SEARCH("+", N98)-SEARCH("!", N98)-1)), Rankings!$A$2:$BK$129, 63, FALSE),0)</f>
        <v>0.70365381097598467</v>
      </c>
      <c r="HH98">
        <f>IFERROR(VLOOKUP(_xlfn.NUMBERVALUE(MID(O98, SEARCH("!", O98)+1, SEARCH("+", O98)-SEARCH("!", O98)-1)), Rankings!$A$2:$BK$129, 63, FALSE),0)</f>
        <v>0</v>
      </c>
      <c r="HI98">
        <f>IFERROR(VLOOKUP(_xlfn.NUMBERVALUE(MID(P98, SEARCH("!", P98)+1, SEARCH("+", P98)-SEARCH("!", P98)-1)), Rankings!$A$2:$BK$129, 63, FALSE),0)</f>
        <v>0.29045954332099588</v>
      </c>
      <c r="HJ98">
        <f>IFERROR(VLOOKUP(_xlfn.NUMBERVALUE(MID(Q98, SEARCH("!", Q98)+1, SEARCH("+", Q98)-SEARCH("!", Q98)-1)), Rankings!$A$2:$BK$129, 63, FALSE),0)</f>
        <v>0</v>
      </c>
      <c r="HK98">
        <f>IFERROR(VLOOKUP(_xlfn.NUMBERVALUE(MID(R98, SEARCH("!", R98)+1, SEARCH("+", R98)-SEARCH("!", R98)-1)), Rankings!$A$2:$BK$129, 63, FALSE),0)</f>
        <v>0</v>
      </c>
      <c r="HL98">
        <f>IFERROR(VLOOKUP(_xlfn.NUMBERVALUE(MID(S98, SEARCH("!", S98)+1, SEARCH("+", S98)-SEARCH("!", S98)-1)), Rankings!$A$2:$BK$129, 63, FALSE),0)</f>
        <v>0</v>
      </c>
      <c r="HM98">
        <f>IFERROR(VLOOKUP(_xlfn.NUMBERVALUE(MID(T98, SEARCH("!", T98)+1, SEARCH("+", T98)-SEARCH("!", T98)-1)), Rankings!$A$2:$BK$129, 63, FALSE),0)</f>
        <v>0.55701309868628646</v>
      </c>
      <c r="HN98">
        <f>IFERROR(VLOOKUP(_xlfn.NUMBERVALUE(MID(U98, SEARCH("!", U98)+1, SEARCH("+", U98)-SEARCH("!", U98)-1)), Rankings!$A$2:$BK$129, 63, FALSE),0)</f>
        <v>0</v>
      </c>
      <c r="HO98">
        <f>IFERROR(VLOOKUP(_xlfn.NUMBERVALUE(MID(V98, SEARCH("!", V98)+1, SEARCH("+", V98)-SEARCH("!", V98)-1)), Rankings!$A$2:$BK$129, 63, FALSE),0)</f>
        <v>0.55259277607709756</v>
      </c>
      <c r="HP98">
        <f>IFERROR(VLOOKUP(_xlfn.NUMBERVALUE(MID(W98, SEARCH("!", W98)+1, SEARCH("+", W98)-SEARCH("!", W98)-1)), Rankings!$A$2:$BK$129, 63, FALSE),0)</f>
        <v>0.3322252028838652</v>
      </c>
      <c r="HQ98">
        <f>IFERROR(VLOOKUP(_xlfn.NUMBERVALUE(MID(X98, SEARCH("!", X98)+1, SEARCH("+", X98)-SEARCH("!", X98)-1)), Rankings!$A$2:$BK$129, 63, FALSE),0)</f>
        <v>0</v>
      </c>
      <c r="HR98">
        <f>IFERROR(VLOOKUP(_xlfn.NUMBERVALUE(MID(Y98, SEARCH("!", Y98)+1, SEARCH("+", Y98)-SEARCH("!", Y98)-1)), Rankings!$A$2:$BK$129, 63, FALSE),0)</f>
        <v>0</v>
      </c>
      <c r="HS98">
        <f>IFERROR(VLOOKUP(_xlfn.NUMBERVALUE(MID(Z98, SEARCH("!", Z98)+1, SEARCH("+", Z98)-SEARCH("!", Z98)-1)), Rankings!$A$2:$BK$129, 63, FALSE),0)</f>
        <v>0.72111303852145381</v>
      </c>
      <c r="HT98">
        <f>IFERROR(VLOOKUP(_xlfn.NUMBERVALUE(MID(AA98, SEARCH("!", AA98)+1, SEARCH("+", AA98)-SEARCH("!", AA98)-1)), Rankings!$A$2:$BK$129, 63, FALSE),0)</f>
        <v>0</v>
      </c>
      <c r="HU98">
        <f>IFERROR(VLOOKUP(_xlfn.NUMBERVALUE(MID(AB98, SEARCH("!", AB98)+1, SEARCH("+", AB98)-SEARCH("!", AB98)-1)), Rankings!$A$2:$BK$129, 63, FALSE),0)</f>
        <v>0</v>
      </c>
      <c r="HV98">
        <f>IFERROR(VLOOKUP(_xlfn.NUMBERVALUE(MID(AC98, SEARCH("!", AC98)+1, SEARCH("+", AC98)-SEARCH("!", AC98)-1)), Rankings!$A$2:$BK$129, 63, FALSE),0)</f>
        <v>0</v>
      </c>
      <c r="HW98">
        <f>IFERROR(VLOOKUP(_xlfn.NUMBERVALUE(MID(AD98, SEARCH("!", AD98)+1, SEARCH("+", AD98)-SEARCH("!", AD98)-1)), Rankings!$A$2:$BK$129, 63, FALSE),0)</f>
        <v>0</v>
      </c>
      <c r="HX98">
        <f>IFERROR(VLOOKUP(_xlfn.NUMBERVALUE(MID(AE98, SEARCH("!", AE98)+1, SEARCH("+", AE98)-SEARCH("!", AE98)-1)), Rankings!$A$2:$BK$129, 63, FALSE),0)</f>
        <v>0</v>
      </c>
      <c r="HY98">
        <f>IFERROR(VLOOKUP(_xlfn.NUMBERVALUE(MID(AF98, SEARCH("!", AF98)+1, SEARCH("+", AF98)-SEARCH("!", AF98)-1)), Rankings!$A$2:$BK$129, 63, FALSE),0)</f>
        <v>0.23532414935285967</v>
      </c>
      <c r="HZ98">
        <f>IFERROR(VLOOKUP(_xlfn.NUMBERVALUE(MID(AG98, SEARCH("!", AG98)+1, SEARCH("+", AG98)-SEARCH("!", AG98)-1)), Rankings!$A$2:$BK$129, 63, FALSE),0)</f>
        <v>0</v>
      </c>
      <c r="IA98">
        <f>IFERROR(VLOOKUP(_xlfn.NUMBERVALUE(MID(AH98, SEARCH("!", AH98)+1, SEARCH("+", AH98)-SEARCH("!", AH98)-1)), Rankings!$A$2:$BK$129, 63, FALSE),0)</f>
        <v>0</v>
      </c>
      <c r="IB98">
        <f>IFERROR(VLOOKUP(_xlfn.NUMBERVALUE(MID(AI98, SEARCH("!", AI98)+1, SEARCH("+", AI98)-SEARCH("!", AI98)-1)), Rankings!$A$2:$BK$129, 63, FALSE),0)</f>
        <v>0.45081930301180934</v>
      </c>
      <c r="IC98">
        <f>IFERROR(VLOOKUP(_xlfn.NUMBERVALUE(MID(AJ98, SEARCH("!", AJ98)+1, SEARCH("+", AJ98)-SEARCH("!", AJ98)-1)), Rankings!$A$2:$BK$129, 63, FALSE),0)</f>
        <v>0</v>
      </c>
      <c r="ID98">
        <f>IFERROR(VLOOKUP(_xlfn.NUMBERVALUE(MID(AK98, SEARCH("!", AK98)+1, SEARCH("+", AK98)-SEARCH("!", AK98)-1)), Rankings!$A$2:$BK$129, 63, FALSE),0)</f>
        <v>0</v>
      </c>
      <c r="IE98">
        <f>IFERROR(VLOOKUP(_xlfn.NUMBERVALUE(MID(AL98, SEARCH("!", AL98)+1, SEARCH("+", AL98)-SEARCH("!", AL98)-1)), Rankings!$A$2:$BK$129, 63, FALSE),0)</f>
        <v>0.5614516636093988</v>
      </c>
      <c r="IF98">
        <f>IFERROR(VLOOKUP(_xlfn.NUMBERVALUE(MID(AM98, SEARCH("!", AM98)+1, SEARCH("+", AM98)-SEARCH("!", AM98)-1)), Rankings!$A$2:$BK$129, 63, FALSE),0)</f>
        <v>0</v>
      </c>
      <c r="IG98">
        <f>IFERROR(VLOOKUP(_xlfn.NUMBERVALUE(MID(AN98, SEARCH("!", AN98)+1, SEARCH("+", AN98)-SEARCH("!", AN98)-1)), Rankings!$A$2:$BK$129, 63, FALSE),0)</f>
        <v>0</v>
      </c>
      <c r="IH98">
        <f>IFERROR(VLOOKUP(_xlfn.NUMBERVALUE(MID(AO98, SEARCH("!", AO98)+1, SEARCH("+", AO98)-SEARCH("!", AO98)-1)), Rankings!$A$2:$BK$129, 63, FALSE),0)</f>
        <v>0.29423695626415058</v>
      </c>
      <c r="II98">
        <f>IFERROR(VLOOKUP(_xlfn.NUMBERVALUE(MID(AP98, SEARCH("!", AP98)+1, SEARCH("+", AP98)-SEARCH("!", AP98)-1)), Rankings!$A$2:$BK$129, 63, FALSE),0)</f>
        <v>0</v>
      </c>
      <c r="IJ98">
        <f>IFERROR(VLOOKUP(_xlfn.NUMBERVALUE(MID(AQ98, SEARCH("!", AQ98)+1, SEARCH("+", AQ98)-SEARCH("!", AQ98)-1)), Rankings!$A$2:$BK$129, 63, FALSE),0)</f>
        <v>0</v>
      </c>
      <c r="IK98">
        <f>IFERROR(VLOOKUP(_xlfn.NUMBERVALUE(MID(AR98, SEARCH("!", AR98)+1, SEARCH("+", AR98)-SEARCH("!", AR98)-1)), Rankings!$A$2:$BK$129, 63, FALSE),0)</f>
        <v>0.46483583917633242</v>
      </c>
      <c r="IL98">
        <f>IFERROR(VLOOKUP(_xlfn.NUMBERVALUE(MID(AS98, SEARCH("!", AS98)+1, SEARCH("+", AS98)-SEARCH("!", AS98)-1)), Rankings!$A$2:$BK$129, 63, FALSE),0)</f>
        <v>0</v>
      </c>
      <c r="IM98">
        <f>IFERROR(VLOOKUP(_xlfn.NUMBERVALUE(MID(AT98, SEARCH("!", AT98)+1, SEARCH("+", AT98)-SEARCH("!", AT98)-1)), Rankings!$A$2:$BK$129, 63, FALSE),0)</f>
        <v>0</v>
      </c>
      <c r="IN98">
        <f>IFERROR(VLOOKUP(_xlfn.NUMBERVALUE(MID(AU98, SEARCH("!", AU98)+1, SEARCH("+", AU98)-SEARCH("!", AU98)-1)), Rankings!$A$2:$BK$129, 63, FALSE),0)</f>
        <v>0.75033377919569333</v>
      </c>
      <c r="IO98">
        <f>IFERROR(VLOOKUP(_xlfn.NUMBERVALUE(MID(AV98, SEARCH("!", AV98)+1, SEARCH("+", AV98)-SEARCH("!", AV98)-1)), Rankings!$A$2:$BK$129, 63, FALSE),0)</f>
        <v>0</v>
      </c>
      <c r="IP98">
        <f>IFERROR(VLOOKUP(_xlfn.NUMBERVALUE(MID(AW98, SEARCH("!", AW98)+1, SEARCH("+", AW98)-SEARCH("!", AW98)-1)), Rankings!$A$2:$BK$129, 63, FALSE),0)</f>
        <v>0</v>
      </c>
      <c r="IQ98">
        <f>IFERROR(VLOOKUP(_xlfn.NUMBERVALUE(MID(AX98, SEARCH("!", AX98)+1, SEARCH("+", AX98)-SEARCH("!", AX98)-1)), Rankings!$A$2:$BK$129, 63, FALSE),0)</f>
        <v>0</v>
      </c>
      <c r="IR98">
        <f>IFERROR(VLOOKUP(_xlfn.NUMBERVALUE(MID(AY98, SEARCH("!", AY98)+1, SEARCH("+", AY98)-SEARCH("!", AY98)-1)), Rankings!$A$2:$BK$129, 63, FALSE),0)</f>
        <v>0</v>
      </c>
      <c r="IS98">
        <f>IFERROR(VLOOKUP(_xlfn.NUMBERVALUE(MID(AZ98, SEARCH("!", AZ98)+1, SEARCH("+", AZ98)-SEARCH("!", AZ98)-1)), Rankings!$A$2:$BK$129, 63, FALSE),0)</f>
        <v>0</v>
      </c>
      <c r="IT98">
        <f>IFERROR(VLOOKUP(_xlfn.NUMBERVALUE(MID(BA98, SEARCH("!", BA98)+1, SEARCH("+", BA98)-SEARCH("!", BA98)-1)), Rankings!$A$2:$BK$129, 63, FALSE),0)</f>
        <v>0</v>
      </c>
      <c r="IU98">
        <f>IFERROR(VLOOKUP(_xlfn.NUMBERVALUE(MID(BB98, SEARCH("!", BB98)+1, SEARCH("+", BB98)-SEARCH("!", BB98)-1)), Rankings!$A$2:$BK$129, 63, FALSE),0)</f>
        <v>0</v>
      </c>
      <c r="IV98">
        <f>IFERROR(VLOOKUP(_xlfn.NUMBERVALUE(MID(BC98, SEARCH("!", BC98)+1, SEARCH("+", BC98)-SEARCH("!", BC98)-1)), Rankings!$A$2:$BK$129, 63, FALSE),0)</f>
        <v>0</v>
      </c>
      <c r="IW98">
        <f>IFERROR(VLOOKUP(_xlfn.NUMBERVALUE(MID(BD98, SEARCH("!", BD98)+1, SEARCH("+", BD98)-SEARCH("!", BD98)-1)), Rankings!$A$2:$BK$129, 63, FALSE),0)</f>
        <v>0</v>
      </c>
      <c r="IX98">
        <f>IFERROR(VLOOKUP(_xlfn.NUMBERVALUE(MID(BE98, SEARCH("!", BE98)+1, SEARCH("+", BE98)-SEARCH("!", BE98)-1)), Rankings!$A$2:$BK$129, 63, FALSE),0)</f>
        <v>0</v>
      </c>
      <c r="IY98">
        <f>IFERROR(VLOOKUP(_xlfn.NUMBERVALUE(MID(BF98, SEARCH("!", BF98)+1, SEARCH("+", BF98)-SEARCH("!", BF98)-1)), Rankings!$A$2:$BK$129, 63, FALSE),0)</f>
        <v>0</v>
      </c>
      <c r="IZ98">
        <f>IFERROR(VLOOKUP(_xlfn.NUMBERVALUE(MID(BG98, SEARCH("!", BG98)+1, SEARCH("+", BG98)-SEARCH("!", BG98)-1)), Rankings!$A$2:$BK$129, 63, FALSE),0)</f>
        <v>0</v>
      </c>
      <c r="JA98">
        <f>IFERROR(VLOOKUP(_xlfn.NUMBERVALUE(MID(BH98, SEARCH("!", BH98)+1, SEARCH("+", BH98)-SEARCH("!", BH98)-1)), Rankings!$A$2:$BK$129, 63, FALSE),0)</f>
        <v>0</v>
      </c>
      <c r="JB98">
        <f>IFERROR(VLOOKUP(_xlfn.NUMBERVALUE(MID(BI98, SEARCH("!", BI98)+1, SEARCH("+", BI98)-SEARCH("!", BI98)-1)), Rankings!$A$2:$BK$129, 63, FALSE),0)</f>
        <v>0</v>
      </c>
      <c r="JC98">
        <f>IFERROR(VLOOKUP(_xlfn.NUMBERVALUE(MID(BJ98, SEARCH("!", BJ98)+1, SEARCH("+", BJ98)-SEARCH("!", BJ98)-1)), Rankings!$A$2:$BK$129, 63, FALSE),0)</f>
        <v>0</v>
      </c>
      <c r="JD98">
        <f>IFERROR(VLOOKUP(_xlfn.NUMBERVALUE(MID(BK98, SEARCH("!", BK98)+1, SEARCH("+", BK98)-SEARCH("!", BK98)-1)), Rankings!$A$2:$BK$129, 63, FALSE),0)</f>
        <v>0</v>
      </c>
      <c r="JE98">
        <f>IFERROR(VLOOKUP(_xlfn.NUMBERVALUE(MID(BL98, SEARCH("!", BL98)+1, SEARCH("+", BL98)-SEARCH("!", BL98)-1)), Rankings!$A$2:$BK$129, 63, FALSE),0)</f>
        <v>0</v>
      </c>
      <c r="JF98">
        <f>IFERROR(VLOOKUP(_xlfn.NUMBERVALUE(MID(BM98, SEARCH("!", BM98)+1, SEARCH("+", BM98)-SEARCH("!", BM98)-1)), Rankings!$A$2:$BK$129, 63, FALSE),0)</f>
        <v>0</v>
      </c>
      <c r="JG98">
        <f>IFERROR(VLOOKUP(_xlfn.NUMBERVALUE(MID(BN98, SEARCH("!", BN98)+1, SEARCH("+", BN98)-SEARCH("!", BN98)-1)), Rankings!$A$2:$BK$129, 63, FALSE),0)</f>
        <v>0</v>
      </c>
      <c r="JH98">
        <f>IFERROR(VLOOKUP(_xlfn.NUMBERVALUE(MID(BO98, SEARCH("!", BO98)+1, SEARCH("+", BO98)-SEARCH("!", BO98)-1)), Rankings!$A$2:$BK$129, 63, FALSE),0)</f>
        <v>0</v>
      </c>
      <c r="JI98">
        <f>IFERROR(VLOOKUP(_xlfn.NUMBERVALUE(MID(BP98, SEARCH("!", BP98)+1, SEARCH("+", BP98)-SEARCH("!", BP98)-1)), Rankings!$A$2:$BK$129, 63, FALSE),0)</f>
        <v>0</v>
      </c>
      <c r="JJ98">
        <f>IFERROR(VLOOKUP(_xlfn.NUMBERVALUE(MID(BQ98, SEARCH("!", BQ98)+1, SEARCH("+", BQ98)-SEARCH("!", BQ98)-1)), Rankings!$A$2:$BK$129, 63, FALSE),0)</f>
        <v>0</v>
      </c>
      <c r="JK98">
        <f>IFERROR(VLOOKUP(_xlfn.NUMBERVALUE(MID(BR98, SEARCH("!", BR98)+1, SEARCH("+", BR98)-SEARCH("!", BR98)-1)), Rankings!$A$2:$BK$129, 63, FALSE),0)</f>
        <v>0</v>
      </c>
      <c r="JL98">
        <f>IFERROR(VLOOKUP(_xlfn.NUMBERVALUE(MID(BS98, SEARCH("!", BS98)+1, SEARCH("+", BS98)-SEARCH("!", BS98)-1)), Rankings!$A$2:$BK$129, 63, FALSE),0)</f>
        <v>0</v>
      </c>
      <c r="JM98">
        <f>IFERROR(VLOOKUP(_xlfn.NUMBERVALUE(MID(BT98, SEARCH("!", BT98)+1, SEARCH("+", BT98)-SEARCH("!", BT98)-1)), Rankings!$A$2:$BK$129, 63, FALSE),0)</f>
        <v>0</v>
      </c>
      <c r="JN98">
        <f>IFERROR(VLOOKUP(_xlfn.NUMBERVALUE(MID(BU98, SEARCH("!", BU98)+1, SEARCH("+", BU98)-SEARCH("!", BU98)-1)), Rankings!$A$2:$BK$129, 63, FALSE),0)</f>
        <v>0</v>
      </c>
      <c r="JO98">
        <f>IFERROR(VLOOKUP(_xlfn.NUMBERVALUE(MID(BV98, SEARCH("!", BV98)+1, SEARCH("+", BV98)-SEARCH("!", BV98)-1)), Rankings!$A$2:$BK$129, 63, FALSE),0)</f>
        <v>0</v>
      </c>
      <c r="JP98">
        <f>IFERROR(VLOOKUP(_xlfn.NUMBERVALUE(MID(BW98, SEARCH("!", BW98)+1, SEARCH("+", BW98)-SEARCH("!", BW98)-1)), Rankings!$A$2:$BK$129, 63, FALSE),0)</f>
        <v>0</v>
      </c>
      <c r="JQ98">
        <f>IFERROR(VLOOKUP(_xlfn.NUMBERVALUE(MID(BX98, SEARCH("!", BX98)+1, SEARCH("+", BX98)-SEARCH("!", BX98)-1)), Rankings!$A$2:$BK$129, 63, FALSE),0)</f>
        <v>0</v>
      </c>
      <c r="JR98">
        <f>IFERROR(VLOOKUP(_xlfn.NUMBERVALUE(MID(BY98, SEARCH("!", BY98)+1, SEARCH("+", BY98)-SEARCH("!", BY98)-1)), Rankings!$A$2:$BK$129, 63, FALSE),0)</f>
        <v>0</v>
      </c>
      <c r="JS98">
        <f>IFERROR(VLOOKUP(_xlfn.NUMBERVALUE(MID(BZ98, SEARCH("!", BZ98)+1, SEARCH("+", BZ98)-SEARCH("!", BZ98)-1)), Rankings!$A$2:$BK$129, 63, FALSE),0)</f>
        <v>0</v>
      </c>
      <c r="JT98">
        <f>IFERROR(VLOOKUP(_xlfn.NUMBERVALUE(MID(CA98, SEARCH("!", CA98)+1, SEARCH("+", CA98)-SEARCH("!", CA98)-1)), Rankings!$A$2:$BK$129, 63, FALSE),0)</f>
        <v>0</v>
      </c>
      <c r="JU98">
        <f>IFERROR(VLOOKUP(_xlfn.NUMBERVALUE(MID(CB98, SEARCH("!", CB98)+1, SEARCH("+", CB98)-SEARCH("!", CB98)-1)), Rankings!$A$2:$BK$129, 63, FALSE),0)</f>
        <v>0</v>
      </c>
      <c r="JV98">
        <f>IFERROR(VLOOKUP(_xlfn.NUMBERVALUE(MID(CC98, SEARCH("!", CC98)+1, SEARCH("+", CC98)-SEARCH("!", CC98)-1)), Rankings!$A$2:$BK$129, 63, FALSE),0)</f>
        <v>0</v>
      </c>
      <c r="JW98">
        <f>IFERROR(VLOOKUP(_xlfn.NUMBERVALUE(MID(CD98, SEARCH("!", CD98)+1, SEARCH("+", CD98)-SEARCH("!", CD98)-1)), Rankings!$A$2:$BK$129, 63, FALSE),0)</f>
        <v>0</v>
      </c>
      <c r="JX98">
        <f>IFERROR(VLOOKUP(_xlfn.NUMBERVALUE(MID(CE98, SEARCH("!", CE98)+1, SEARCH("+", CE98)-SEARCH("!", CE98)-1)), Rankings!$A$2:$BK$129, 63, FALSE),0)</f>
        <v>0</v>
      </c>
      <c r="JY98">
        <f>IFERROR(VLOOKUP(_xlfn.NUMBERVALUE(MID(CF98, SEARCH("!", CF98)+1, SEARCH("+", CF98)-SEARCH("!", CF98)-1)), Rankings!$A$2:$BK$129, 63, FALSE),0)</f>
        <v>0</v>
      </c>
      <c r="JZ98">
        <f>IFERROR(VLOOKUP(_xlfn.NUMBERVALUE(MID(CG98, SEARCH("!", CG98)+1, SEARCH("+", CG98)-SEARCH("!", CG98)-1)), Rankings!$A$2:$BK$129, 63, FALSE),0)</f>
        <v>0</v>
      </c>
      <c r="KA98">
        <f>IFERROR(VLOOKUP(_xlfn.NUMBERVALUE(MID(CH98, SEARCH("!", CH98)+1, SEARCH("+", CH98)-SEARCH("!", CH98)-1)), Rankings!$A$2:$BK$129, 63, FALSE),0)</f>
        <v>0</v>
      </c>
      <c r="KB98">
        <f>IFERROR(VLOOKUP(_xlfn.NUMBERVALUE(MID(CI98, SEARCH("!", CI98)+1, SEARCH("+", CI98)-SEARCH("!", CI98)-1)), Rankings!$A$2:$BK$129, 63, FALSE),0)</f>
        <v>0</v>
      </c>
      <c r="KC98">
        <f>IFERROR(VLOOKUP(_xlfn.NUMBERVALUE(MID(CJ98, SEARCH("!", CJ98)+1, SEARCH("+", CJ98)-SEARCH("!", CJ98)-1)), Rankings!$A$2:$BK$129, 63, FALSE),0)</f>
        <v>0</v>
      </c>
      <c r="KD98">
        <f>IFERROR(VLOOKUP(_xlfn.NUMBERVALUE(MID(CK98, SEARCH("!", CK98)+1, SEARCH("+", CK98)-SEARCH("!", CK98)-1)), Rankings!$A$2:$BK$129, 63, FALSE),0)</f>
        <v>0</v>
      </c>
      <c r="KE98">
        <f>IFERROR(VLOOKUP(_xlfn.NUMBERVALUE(MID(CL98, SEARCH("!", CL98)+1, SEARCH("+", CL98)-SEARCH("!", CL98)-1)), Rankings!$A$2:$BK$129, 63, FALSE),0)</f>
        <v>0</v>
      </c>
      <c r="KF98">
        <f>IFERROR(VLOOKUP(_xlfn.NUMBERVALUE(MID(CM98, SEARCH("!", CM98)+1, SEARCH("+", CM98)-SEARCH("!", CM98)-1)), Rankings!$A$2:$BK$129, 63, FALSE),0)</f>
        <v>0</v>
      </c>
      <c r="KG98">
        <f>IFERROR(VLOOKUP(_xlfn.NUMBERVALUE(MID(CN98, SEARCH("!", CN98)+1, SEARCH("+", CN98)-SEARCH("!", CN98)-1)), Rankings!$A$2:$BK$129, 63, FALSE),0)</f>
        <v>0</v>
      </c>
      <c r="KH98">
        <f>IFERROR(VLOOKUP(_xlfn.NUMBERVALUE(MID(CO98, SEARCH("!", CO98)+1, SEARCH("+", CO98)-SEARCH("!", CO98)-1)), Rankings!$A$2:$BK$129, 63, FALSE),0)</f>
        <v>0</v>
      </c>
      <c r="KJ98" s="28">
        <f t="shared" si="1901"/>
        <v>214</v>
      </c>
      <c r="KK98" s="28">
        <f t="shared" si="1902"/>
        <v>0</v>
      </c>
      <c r="KL98" s="28">
        <f t="shared" si="1903"/>
        <v>43</v>
      </c>
      <c r="KM98" s="28">
        <f t="shared" si="1904"/>
        <v>0</v>
      </c>
      <c r="KN98" s="28">
        <f t="shared" si="1905"/>
        <v>0</v>
      </c>
      <c r="KO98" s="28">
        <f t="shared" si="1906"/>
        <v>158</v>
      </c>
      <c r="KP98" s="28">
        <f t="shared" si="1907"/>
        <v>235.5</v>
      </c>
      <c r="KQ98" s="28">
        <f t="shared" si="1908"/>
        <v>158</v>
      </c>
      <c r="KS98" s="27" t="str">
        <f t="shared" si="1909"/>
        <v>17</v>
      </c>
      <c r="KT98" s="27" t="str">
        <f t="shared" si="1910"/>
        <v>14</v>
      </c>
      <c r="KU98" s="27" t="str">
        <f t="shared" si="1911"/>
        <v>19</v>
      </c>
      <c r="KV98" s="27">
        <f t="shared" si="1912"/>
        <v>0</v>
      </c>
      <c r="KW98" s="27" t="str">
        <f t="shared" si="1913"/>
        <v>28</v>
      </c>
      <c r="KX98" s="27">
        <f t="shared" si="1914"/>
        <v>0</v>
      </c>
      <c r="KY98" s="27">
        <f t="shared" si="1915"/>
        <v>0</v>
      </c>
      <c r="KZ98" s="27">
        <f t="shared" si="1916"/>
        <v>0</v>
      </c>
      <c r="LA98" s="27" t="str">
        <f t="shared" si="1917"/>
        <v>13</v>
      </c>
      <c r="LB98" s="27">
        <f t="shared" si="1918"/>
        <v>0</v>
      </c>
      <c r="LC98" s="27" t="str">
        <f t="shared" si="1919"/>
        <v>15</v>
      </c>
      <c r="LD98" s="27" t="str">
        <f t="shared" si="1920"/>
        <v>13</v>
      </c>
      <c r="LE98" s="27">
        <f t="shared" si="1921"/>
        <v>0</v>
      </c>
      <c r="LF98" s="27">
        <f t="shared" si="1922"/>
        <v>0</v>
      </c>
      <c r="LG98" s="27" t="str">
        <f t="shared" si="1923"/>
        <v>17</v>
      </c>
      <c r="LH98" s="27">
        <f t="shared" si="1924"/>
        <v>0</v>
      </c>
      <c r="LI98" s="27">
        <f t="shared" si="1925"/>
        <v>0</v>
      </c>
      <c r="LJ98" s="27">
        <f t="shared" si="1926"/>
        <v>0</v>
      </c>
      <c r="LK98" s="27">
        <f t="shared" si="1927"/>
        <v>0</v>
      </c>
      <c r="LL98" s="27">
        <f t="shared" si="1928"/>
        <v>0</v>
      </c>
      <c r="LM98" s="27" t="str">
        <f t="shared" si="1929"/>
        <v>25</v>
      </c>
      <c r="LN98" s="27">
        <f t="shared" si="1930"/>
        <v>0</v>
      </c>
      <c r="LO98" s="27">
        <f t="shared" si="1931"/>
        <v>0</v>
      </c>
      <c r="LP98" s="27" t="str">
        <f t="shared" si="1932"/>
        <v>18</v>
      </c>
      <c r="LQ98" s="27">
        <f t="shared" si="1933"/>
        <v>0</v>
      </c>
      <c r="LR98" s="27">
        <f t="shared" si="1934"/>
        <v>0</v>
      </c>
      <c r="LS98" s="27" t="str">
        <f t="shared" si="1935"/>
        <v>10</v>
      </c>
      <c r="LT98" s="27">
        <f t="shared" si="1936"/>
        <v>0</v>
      </c>
      <c r="LU98" s="27">
        <f t="shared" si="1937"/>
        <v>0</v>
      </c>
      <c r="LV98" s="27" t="str">
        <f t="shared" si="1938"/>
        <v>29</v>
      </c>
      <c r="LW98" s="27">
        <f t="shared" si="1939"/>
        <v>0</v>
      </c>
      <c r="LX98" s="27">
        <f t="shared" si="1940"/>
        <v>0</v>
      </c>
      <c r="LY98" s="27" t="str">
        <f t="shared" si="1941"/>
        <v>17</v>
      </c>
      <c r="LZ98" s="27">
        <f t="shared" si="1942"/>
        <v>0</v>
      </c>
      <c r="MA98" s="27">
        <f t="shared" si="1943"/>
        <v>0</v>
      </c>
      <c r="MB98" s="27" t="str">
        <f t="shared" si="1944"/>
        <v>22</v>
      </c>
      <c r="MC98" s="27">
        <f t="shared" si="1945"/>
        <v>0</v>
      </c>
      <c r="MD98" s="27">
        <f t="shared" si="1946"/>
        <v>0</v>
      </c>
      <c r="ME98" s="27">
        <f t="shared" si="1947"/>
        <v>0</v>
      </c>
      <c r="MF98" s="27">
        <f t="shared" si="1948"/>
        <v>0</v>
      </c>
      <c r="MG98" s="27">
        <f t="shared" si="1949"/>
        <v>0</v>
      </c>
      <c r="MH98" s="27">
        <f t="shared" si="1950"/>
        <v>0</v>
      </c>
      <c r="MI98" s="27">
        <f t="shared" si="1951"/>
        <v>0</v>
      </c>
      <c r="MJ98" s="27">
        <f t="shared" si="1952"/>
        <v>0</v>
      </c>
      <c r="MK98" s="27">
        <f t="shared" si="1953"/>
        <v>0</v>
      </c>
      <c r="ML98" s="27">
        <f t="shared" si="1954"/>
        <v>0</v>
      </c>
      <c r="MM98" s="27">
        <f t="shared" si="1955"/>
        <v>0</v>
      </c>
      <c r="MN98" s="27">
        <f t="shared" si="1956"/>
        <v>0</v>
      </c>
      <c r="MO98" s="27">
        <f t="shared" si="1957"/>
        <v>0</v>
      </c>
      <c r="MP98" s="27">
        <f t="shared" si="1958"/>
        <v>0</v>
      </c>
      <c r="MQ98" s="27">
        <f t="shared" si="1959"/>
        <v>0</v>
      </c>
      <c r="MR98" s="27">
        <f t="shared" si="1960"/>
        <v>0</v>
      </c>
      <c r="MS98" s="27">
        <f t="shared" si="1961"/>
        <v>0</v>
      </c>
      <c r="MT98" s="27">
        <f t="shared" si="1962"/>
        <v>0</v>
      </c>
      <c r="MU98" s="27">
        <f t="shared" si="1963"/>
        <v>0</v>
      </c>
      <c r="MV98" s="27">
        <f t="shared" si="1964"/>
        <v>0</v>
      </c>
      <c r="MW98" s="27">
        <f t="shared" si="1965"/>
        <v>0</v>
      </c>
      <c r="MX98" s="27">
        <f t="shared" si="1966"/>
        <v>0</v>
      </c>
      <c r="MY98" s="27">
        <f t="shared" si="1967"/>
        <v>0</v>
      </c>
      <c r="MZ98" s="27">
        <f t="shared" si="1968"/>
        <v>0</v>
      </c>
      <c r="NA98" s="27">
        <f t="shared" si="1969"/>
        <v>0</v>
      </c>
      <c r="NB98" s="27">
        <f t="shared" si="1970"/>
        <v>0</v>
      </c>
      <c r="NC98" s="27">
        <f t="shared" si="1971"/>
        <v>0</v>
      </c>
      <c r="ND98" s="27">
        <f t="shared" si="1972"/>
        <v>0</v>
      </c>
      <c r="NE98" s="27">
        <f t="shared" si="1973"/>
        <v>0</v>
      </c>
      <c r="NF98" s="27">
        <f t="shared" si="1974"/>
        <v>0</v>
      </c>
      <c r="NG98" s="27">
        <f t="shared" si="1975"/>
        <v>0</v>
      </c>
      <c r="NH98" s="27">
        <f t="shared" si="1976"/>
        <v>0</v>
      </c>
      <c r="NI98" s="27">
        <f t="shared" si="1977"/>
        <v>0</v>
      </c>
      <c r="NJ98" s="27">
        <f t="shared" si="1978"/>
        <v>0</v>
      </c>
      <c r="NK98" s="27">
        <f t="shared" si="1979"/>
        <v>0</v>
      </c>
      <c r="NL98" s="27">
        <f t="shared" si="1980"/>
        <v>0</v>
      </c>
      <c r="NM98" s="27">
        <f t="shared" si="1981"/>
        <v>0</v>
      </c>
      <c r="NN98" s="27">
        <f t="shared" si="1982"/>
        <v>0</v>
      </c>
      <c r="NO98" s="27">
        <f t="shared" si="1983"/>
        <v>0</v>
      </c>
      <c r="NP98" s="27">
        <f t="shared" si="1984"/>
        <v>0</v>
      </c>
      <c r="NQ98" s="27">
        <f t="shared" si="1985"/>
        <v>0</v>
      </c>
      <c r="NR98" s="27">
        <f t="shared" si="1986"/>
        <v>0</v>
      </c>
      <c r="NS98" s="27">
        <f t="shared" si="1987"/>
        <v>0</v>
      </c>
      <c r="NT98" s="27">
        <f t="shared" si="1988"/>
        <v>0</v>
      </c>
      <c r="NU98" s="27">
        <f t="shared" si="1989"/>
        <v>0</v>
      </c>
      <c r="NV98" s="27">
        <f t="shared" si="1990"/>
        <v>0</v>
      </c>
      <c r="NX98" s="28">
        <f t="shared" si="1991"/>
        <v>248</v>
      </c>
      <c r="NY98" s="28">
        <f t="shared" si="1992"/>
        <v>0</v>
      </c>
      <c r="NZ98" s="28">
        <f t="shared" si="1993"/>
        <v>36</v>
      </c>
      <c r="OA98" s="28">
        <f t="shared" si="1994"/>
        <v>0</v>
      </c>
      <c r="OB98" s="28">
        <f t="shared" si="1995"/>
        <v>0</v>
      </c>
      <c r="OC98" s="28">
        <f t="shared" si="1996"/>
        <v>194</v>
      </c>
      <c r="OD98" s="28">
        <f t="shared" si="1997"/>
        <v>266</v>
      </c>
      <c r="OE98" s="28">
        <f t="shared" si="1998"/>
        <v>194</v>
      </c>
      <c r="OG98" s="27" t="str">
        <f t="shared" si="1999"/>
        <v>21</v>
      </c>
      <c r="OH98" s="27" t="str">
        <f t="shared" si="2000"/>
        <v>10</v>
      </c>
      <c r="OI98" s="27" t="str">
        <f t="shared" si="2001"/>
        <v>23</v>
      </c>
      <c r="OJ98" s="27">
        <f t="shared" si="2002"/>
        <v>0</v>
      </c>
      <c r="OK98" s="27" t="str">
        <f t="shared" si="2003"/>
        <v>14</v>
      </c>
      <c r="OL98" s="27">
        <f t="shared" si="2004"/>
        <v>0</v>
      </c>
      <c r="OM98" s="27">
        <f t="shared" si="2005"/>
        <v>0</v>
      </c>
      <c r="ON98" s="27">
        <f t="shared" si="2006"/>
        <v>0</v>
      </c>
      <c r="OO98" s="27" t="str">
        <f t="shared" si="2007"/>
        <v>20</v>
      </c>
      <c r="OP98" s="27">
        <f t="shared" si="2008"/>
        <v>0</v>
      </c>
      <c r="OQ98" s="27" t="str">
        <f t="shared" si="2009"/>
        <v>22</v>
      </c>
      <c r="OR98" s="27" t="str">
        <f t="shared" si="2010"/>
        <v>22</v>
      </c>
      <c r="OS98" s="27">
        <f t="shared" si="2011"/>
        <v>0</v>
      </c>
      <c r="OT98" s="27">
        <f t="shared" si="2012"/>
        <v>0</v>
      </c>
      <c r="OU98" s="27" t="str">
        <f t="shared" si="2013"/>
        <v>33</v>
      </c>
      <c r="OV98" s="27">
        <f t="shared" si="2014"/>
        <v>0</v>
      </c>
      <c r="OW98" s="27">
        <f t="shared" si="2015"/>
        <v>0</v>
      </c>
      <c r="OX98" s="27">
        <f t="shared" si="2016"/>
        <v>0</v>
      </c>
      <c r="OY98" s="27">
        <f t="shared" si="2017"/>
        <v>0</v>
      </c>
      <c r="OZ98" s="27">
        <f t="shared" si="2018"/>
        <v>0</v>
      </c>
      <c r="PA98" s="27" t="str">
        <f t="shared" si="2019"/>
        <v>15</v>
      </c>
      <c r="PB98" s="27">
        <f t="shared" si="2020"/>
        <v>0</v>
      </c>
      <c r="PC98" s="27">
        <f t="shared" si="2021"/>
        <v>0</v>
      </c>
      <c r="PD98" s="27" t="str">
        <f t="shared" si="2022"/>
        <v>19</v>
      </c>
      <c r="PE98" s="27">
        <f t="shared" si="2023"/>
        <v>0</v>
      </c>
      <c r="PF98" s="27">
        <f t="shared" si="2024"/>
        <v>0</v>
      </c>
      <c r="PG98" s="27" t="str">
        <f t="shared" si="2025"/>
        <v>20</v>
      </c>
      <c r="PH98" s="27">
        <f t="shared" si="2026"/>
        <v>0</v>
      </c>
      <c r="PI98" s="27">
        <f t="shared" si="2027"/>
        <v>0</v>
      </c>
      <c r="PJ98" s="27" t="str">
        <f t="shared" si="2028"/>
        <v>19</v>
      </c>
      <c r="PK98" s="27">
        <f t="shared" si="2029"/>
        <v>0</v>
      </c>
      <c r="PL98" s="27">
        <f t="shared" si="2030"/>
        <v>0</v>
      </c>
      <c r="PM98" s="27" t="str">
        <f t="shared" si="2031"/>
        <v>18</v>
      </c>
      <c r="PN98" s="27">
        <f t="shared" si="2032"/>
        <v>0</v>
      </c>
      <c r="PO98" s="27">
        <f t="shared" si="2033"/>
        <v>0</v>
      </c>
      <c r="PP98" s="27" t="str">
        <f t="shared" si="2034"/>
        <v>28</v>
      </c>
      <c r="PQ98" s="27">
        <f t="shared" si="2035"/>
        <v>0</v>
      </c>
      <c r="PR98" s="27">
        <f t="shared" si="2036"/>
        <v>0</v>
      </c>
      <c r="PS98" s="27">
        <f t="shared" si="2037"/>
        <v>0</v>
      </c>
      <c r="PT98" s="27">
        <f t="shared" si="2038"/>
        <v>0</v>
      </c>
      <c r="PU98" s="27">
        <f t="shared" si="2039"/>
        <v>0</v>
      </c>
      <c r="PV98" s="27">
        <f t="shared" si="2040"/>
        <v>0</v>
      </c>
      <c r="PW98" s="27">
        <f t="shared" si="2041"/>
        <v>0</v>
      </c>
      <c r="PX98" s="27">
        <f t="shared" si="2042"/>
        <v>0</v>
      </c>
      <c r="PY98" s="27">
        <f t="shared" si="2043"/>
        <v>0</v>
      </c>
      <c r="PZ98" s="27">
        <f t="shared" si="2044"/>
        <v>0</v>
      </c>
      <c r="QA98" s="27">
        <f t="shared" si="2045"/>
        <v>0</v>
      </c>
      <c r="QB98" s="27">
        <f t="shared" si="2046"/>
        <v>0</v>
      </c>
      <c r="QC98" s="27">
        <f t="shared" si="2047"/>
        <v>0</v>
      </c>
      <c r="QD98" s="27">
        <f t="shared" si="2048"/>
        <v>0</v>
      </c>
      <c r="QE98" s="27">
        <f t="shared" si="2049"/>
        <v>0</v>
      </c>
      <c r="QF98" s="27">
        <f t="shared" si="2050"/>
        <v>0</v>
      </c>
      <c r="QG98" s="27">
        <f t="shared" si="2051"/>
        <v>0</v>
      </c>
      <c r="QH98" s="27">
        <f t="shared" si="2052"/>
        <v>0</v>
      </c>
      <c r="QI98" s="27">
        <f t="shared" si="2053"/>
        <v>0</v>
      </c>
      <c r="QJ98" s="27">
        <f t="shared" si="2054"/>
        <v>0</v>
      </c>
      <c r="QK98" s="27">
        <f t="shared" si="2055"/>
        <v>0</v>
      </c>
      <c r="QL98" s="27">
        <f t="shared" si="2056"/>
        <v>0</v>
      </c>
      <c r="QM98" s="27">
        <f t="shared" si="2057"/>
        <v>0</v>
      </c>
      <c r="QN98" s="27">
        <f t="shared" si="2058"/>
        <v>0</v>
      </c>
      <c r="QO98" s="27">
        <f t="shared" si="2059"/>
        <v>0</v>
      </c>
      <c r="QP98" s="27">
        <f t="shared" si="2060"/>
        <v>0</v>
      </c>
      <c r="QQ98" s="27">
        <f t="shared" si="2061"/>
        <v>0</v>
      </c>
      <c r="QR98" s="27">
        <f t="shared" si="2062"/>
        <v>0</v>
      </c>
      <c r="QS98" s="27">
        <f t="shared" si="2063"/>
        <v>0</v>
      </c>
      <c r="QT98" s="27">
        <f t="shared" si="2064"/>
        <v>0</v>
      </c>
      <c r="QU98" s="27">
        <f t="shared" si="2065"/>
        <v>0</v>
      </c>
      <c r="QV98" s="27">
        <f t="shared" si="2066"/>
        <v>0</v>
      </c>
      <c r="QW98" s="27">
        <f t="shared" si="2067"/>
        <v>0</v>
      </c>
      <c r="QX98" s="27">
        <f t="shared" si="2068"/>
        <v>0</v>
      </c>
      <c r="QY98" s="27">
        <f t="shared" si="2069"/>
        <v>0</v>
      </c>
      <c r="QZ98" s="27">
        <f t="shared" si="2070"/>
        <v>0</v>
      </c>
      <c r="RA98" s="27">
        <f t="shared" si="2071"/>
        <v>0</v>
      </c>
      <c r="RB98" s="27">
        <f t="shared" si="2072"/>
        <v>0</v>
      </c>
      <c r="RC98" s="27">
        <f t="shared" si="2073"/>
        <v>0</v>
      </c>
      <c r="RD98" s="27">
        <f t="shared" si="2074"/>
        <v>0</v>
      </c>
      <c r="RE98" s="27">
        <f t="shared" si="2075"/>
        <v>0</v>
      </c>
      <c r="RF98" s="27">
        <f t="shared" si="2076"/>
        <v>0</v>
      </c>
      <c r="RG98" s="27">
        <f t="shared" si="2077"/>
        <v>0</v>
      </c>
      <c r="RH98" s="27">
        <f t="shared" si="2078"/>
        <v>0</v>
      </c>
      <c r="RI98" s="27">
        <f t="shared" si="2079"/>
        <v>0</v>
      </c>
      <c r="RJ98" s="27">
        <f t="shared" si="2080"/>
        <v>0</v>
      </c>
      <c r="RL98" s="28">
        <f t="shared" si="2081"/>
        <v>104</v>
      </c>
      <c r="RM98" s="28">
        <f t="shared" si="2082"/>
        <v>0</v>
      </c>
      <c r="RN98" s="28">
        <f t="shared" si="2083"/>
        <v>14</v>
      </c>
      <c r="RO98" s="28">
        <f t="shared" si="2084"/>
        <v>0</v>
      </c>
      <c r="RP98" s="28">
        <f t="shared" si="2085"/>
        <v>0</v>
      </c>
      <c r="RQ98" s="28">
        <f t="shared" si="2086"/>
        <v>111</v>
      </c>
      <c r="RT98" s="27" t="str">
        <f t="shared" si="2087"/>
        <v>4</v>
      </c>
      <c r="RU98" s="27" t="str">
        <f t="shared" si="2088"/>
        <v>9</v>
      </c>
      <c r="RV98" s="27" t="str">
        <f t="shared" si="2089"/>
        <v>12</v>
      </c>
      <c r="RW98" s="27" t="str">
        <f t="shared" si="2090"/>
        <v>0</v>
      </c>
      <c r="RX98" s="27" t="str">
        <f t="shared" si="2091"/>
        <v>6</v>
      </c>
      <c r="RY98" s="27" t="str">
        <f t="shared" si="2092"/>
        <v>0</v>
      </c>
      <c r="RZ98" s="27" t="str">
        <f t="shared" si="2093"/>
        <v>0</v>
      </c>
      <c r="SA98" s="27" t="str">
        <f t="shared" si="2094"/>
        <v>0</v>
      </c>
      <c r="SB98" s="27" t="str">
        <f t="shared" si="2095"/>
        <v>7</v>
      </c>
      <c r="SC98" s="27" t="str">
        <f t="shared" si="2096"/>
        <v>0</v>
      </c>
      <c r="SD98" s="27" t="str">
        <f t="shared" si="2097"/>
        <v>8</v>
      </c>
      <c r="SE98" s="27" t="str">
        <f t="shared" si="2098"/>
        <v>4</v>
      </c>
      <c r="SF98" s="27" t="str">
        <f t="shared" si="2099"/>
        <v>0</v>
      </c>
      <c r="SG98" s="27" t="str">
        <f t="shared" si="2100"/>
        <v>0</v>
      </c>
      <c r="SH98" s="27" t="str">
        <f t="shared" si="2101"/>
        <v>8</v>
      </c>
      <c r="SI98" s="27" t="str">
        <f t="shared" si="2102"/>
        <v>0</v>
      </c>
      <c r="SJ98" s="27" t="str">
        <f t="shared" si="2103"/>
        <v>0</v>
      </c>
      <c r="SK98" s="27" t="str">
        <f t="shared" si="2104"/>
        <v>0</v>
      </c>
      <c r="SL98" s="27" t="str">
        <f t="shared" si="2105"/>
        <v>0</v>
      </c>
      <c r="SM98" s="27" t="str">
        <f t="shared" si="2106"/>
        <v>0</v>
      </c>
      <c r="SN98" s="27" t="str">
        <f t="shared" si="2107"/>
        <v>10</v>
      </c>
      <c r="SO98" s="27" t="str">
        <f t="shared" si="2108"/>
        <v>0</v>
      </c>
      <c r="SP98" s="27" t="str">
        <f t="shared" si="2109"/>
        <v>0</v>
      </c>
      <c r="SQ98" s="27" t="str">
        <f t="shared" si="2110"/>
        <v>10</v>
      </c>
      <c r="SR98" s="27" t="str">
        <f t="shared" si="2111"/>
        <v>0</v>
      </c>
      <c r="SS98" s="27" t="str">
        <f t="shared" si="2112"/>
        <v>0</v>
      </c>
      <c r="ST98" s="27" t="str">
        <f t="shared" si="2113"/>
        <v>6</v>
      </c>
      <c r="SU98" s="27" t="str">
        <f t="shared" si="2114"/>
        <v>0</v>
      </c>
      <c r="SV98" s="27" t="str">
        <f t="shared" si="2115"/>
        <v>0</v>
      </c>
      <c r="SW98" s="27" t="str">
        <f t="shared" si="2116"/>
        <v>14</v>
      </c>
      <c r="SX98" s="27" t="str">
        <f t="shared" si="2117"/>
        <v>0</v>
      </c>
      <c r="SY98" s="27" t="str">
        <f t="shared" si="2118"/>
        <v>0</v>
      </c>
      <c r="SZ98" s="27" t="str">
        <f t="shared" si="2119"/>
        <v>8</v>
      </c>
      <c r="TA98" s="27" t="str">
        <f t="shared" si="2120"/>
        <v>0</v>
      </c>
      <c r="TB98" s="27" t="str">
        <f t="shared" si="2121"/>
        <v>0</v>
      </c>
      <c r="TC98" s="27" t="str">
        <f t="shared" si="2122"/>
        <v>12</v>
      </c>
      <c r="TD98" s="27" t="str">
        <f t="shared" si="2123"/>
        <v>0</v>
      </c>
      <c r="TE98" s="27" t="str">
        <f t="shared" si="2124"/>
        <v>0</v>
      </c>
      <c r="TF98" s="27" t="str">
        <f t="shared" si="2125"/>
        <v>0</v>
      </c>
      <c r="TG98" s="27" t="str">
        <f t="shared" si="2126"/>
        <v>0</v>
      </c>
      <c r="TH98" s="27" t="str">
        <f t="shared" si="2127"/>
        <v>0</v>
      </c>
      <c r="TI98" s="27" t="str">
        <f t="shared" si="2128"/>
        <v>0</v>
      </c>
      <c r="TJ98" s="27" t="str">
        <f t="shared" si="2129"/>
        <v>0</v>
      </c>
      <c r="TK98" s="27" t="str">
        <f t="shared" si="2130"/>
        <v>0</v>
      </c>
      <c r="TL98" s="27" t="str">
        <f t="shared" si="2131"/>
        <v>0</v>
      </c>
      <c r="TM98" s="27" t="str">
        <f t="shared" si="2132"/>
        <v>0</v>
      </c>
      <c r="TN98" s="27" t="str">
        <f t="shared" si="2133"/>
        <v>0</v>
      </c>
      <c r="TO98" s="27" t="str">
        <f t="shared" si="2134"/>
        <v>0</v>
      </c>
      <c r="TP98" s="27" t="str">
        <f t="shared" si="2135"/>
        <v>0</v>
      </c>
      <c r="TQ98" s="27" t="str">
        <f t="shared" si="2136"/>
        <v>0</v>
      </c>
      <c r="TR98" s="27" t="str">
        <f t="shared" si="2137"/>
        <v>0</v>
      </c>
      <c r="TS98" s="27" t="str">
        <f t="shared" si="2138"/>
        <v>0</v>
      </c>
      <c r="TT98" s="27" t="str">
        <f t="shared" si="2139"/>
        <v>0</v>
      </c>
      <c r="TU98" s="27" t="str">
        <f t="shared" si="2140"/>
        <v>0</v>
      </c>
      <c r="TV98" s="27" t="str">
        <f t="shared" si="2141"/>
        <v>0</v>
      </c>
      <c r="TW98" s="27" t="str">
        <f t="shared" si="2142"/>
        <v>0</v>
      </c>
      <c r="TX98" s="27" t="str">
        <f t="shared" si="2143"/>
        <v>0</v>
      </c>
      <c r="TY98" s="27" t="str">
        <f t="shared" si="2144"/>
        <v>0</v>
      </c>
      <c r="TZ98" s="27" t="str">
        <f t="shared" si="2145"/>
        <v>0</v>
      </c>
      <c r="UA98" s="27" t="str">
        <f t="shared" si="2146"/>
        <v>0</v>
      </c>
      <c r="UB98" s="27" t="str">
        <f t="shared" si="2147"/>
        <v>0</v>
      </c>
      <c r="UC98" s="27" t="str">
        <f t="shared" si="2148"/>
        <v>0</v>
      </c>
      <c r="UD98" s="27" t="str">
        <f t="shared" si="2149"/>
        <v>0</v>
      </c>
      <c r="UE98" s="27" t="str">
        <f t="shared" si="2150"/>
        <v>0</v>
      </c>
      <c r="UF98" s="27" t="str">
        <f t="shared" si="2151"/>
        <v>0</v>
      </c>
      <c r="UG98" s="27" t="str">
        <f t="shared" si="2152"/>
        <v>0</v>
      </c>
      <c r="UH98" s="27" t="str">
        <f t="shared" si="2153"/>
        <v>0</v>
      </c>
      <c r="UI98" s="27" t="str">
        <f t="shared" si="2154"/>
        <v>0</v>
      </c>
      <c r="UJ98" s="27" t="str">
        <f t="shared" si="2155"/>
        <v>0</v>
      </c>
      <c r="UK98" s="27" t="str">
        <f t="shared" si="2156"/>
        <v>0</v>
      </c>
      <c r="UL98" s="27" t="str">
        <f t="shared" si="2157"/>
        <v>0</v>
      </c>
      <c r="UM98" s="27" t="str">
        <f t="shared" si="2158"/>
        <v>0</v>
      </c>
      <c r="UN98" s="27" t="str">
        <f t="shared" si="2159"/>
        <v>0</v>
      </c>
      <c r="UO98" s="27" t="str">
        <f t="shared" si="2160"/>
        <v>0</v>
      </c>
      <c r="UP98" s="27" t="str">
        <f t="shared" si="2161"/>
        <v>0</v>
      </c>
      <c r="UQ98" s="27" t="str">
        <f t="shared" si="2162"/>
        <v>0</v>
      </c>
      <c r="UR98" s="27" t="str">
        <f t="shared" si="2163"/>
        <v>0</v>
      </c>
      <c r="US98" s="27" t="str">
        <f t="shared" si="2164"/>
        <v>0</v>
      </c>
      <c r="UT98" s="27" t="str">
        <f t="shared" si="2165"/>
        <v>0</v>
      </c>
      <c r="UU98" s="27" t="str">
        <f t="shared" si="2166"/>
        <v>0</v>
      </c>
      <c r="UV98" s="27" t="str">
        <f t="shared" si="2167"/>
        <v>0</v>
      </c>
      <c r="UW98" s="27" t="str">
        <f t="shared" si="2168"/>
        <v>0</v>
      </c>
      <c r="UY98" s="28">
        <f t="shared" si="2169"/>
        <v>-26.589999999999996</v>
      </c>
      <c r="UZ98" s="28">
        <f t="shared" si="2170"/>
        <v>0</v>
      </c>
      <c r="VA98" s="28">
        <f t="shared" si="2171"/>
        <v>2.8000000000000007</v>
      </c>
      <c r="VB98" s="28">
        <f t="shared" si="2172"/>
        <v>0</v>
      </c>
      <c r="VC98" s="28">
        <f t="shared" si="2173"/>
        <v>0</v>
      </c>
      <c r="VD98" s="28">
        <f t="shared" si="2174"/>
        <v>-25.189999999999998</v>
      </c>
      <c r="VG98" s="27" t="str">
        <f t="shared" si="2175"/>
        <v>2.29</v>
      </c>
      <c r="VH98" s="27" t="str">
        <f t="shared" si="2176"/>
        <v>-7.48</v>
      </c>
      <c r="VI98" s="27" t="str">
        <f t="shared" si="2177"/>
        <v>-5.64</v>
      </c>
      <c r="VJ98" s="27">
        <f t="shared" si="2178"/>
        <v>0</v>
      </c>
      <c r="VK98" s="27" t="str">
        <f t="shared" si="2179"/>
        <v>10.31</v>
      </c>
      <c r="VL98" s="27">
        <f t="shared" si="2180"/>
        <v>0</v>
      </c>
      <c r="VM98" s="27">
        <f t="shared" si="2181"/>
        <v>0</v>
      </c>
      <c r="VN98" s="27">
        <f t="shared" si="2182"/>
        <v>0</v>
      </c>
      <c r="VO98" s="27" t="str">
        <f t="shared" si="2183"/>
        <v>-3.05</v>
      </c>
      <c r="VP98" s="27">
        <f t="shared" si="2184"/>
        <v>0</v>
      </c>
      <c r="VQ98" s="27" t="str">
        <f t="shared" si="2185"/>
        <v>-7.51</v>
      </c>
      <c r="VR98" s="27" t="str">
        <f t="shared" si="2186"/>
        <v>6.46</v>
      </c>
      <c r="VS98" s="27">
        <f t="shared" si="2187"/>
        <v>0</v>
      </c>
      <c r="VT98" s="27">
        <f t="shared" si="2188"/>
        <v>0</v>
      </c>
      <c r="VU98" s="27" t="str">
        <f t="shared" si="2189"/>
        <v>-8.98</v>
      </c>
      <c r="VV98" s="27">
        <f t="shared" si="2190"/>
        <v>0</v>
      </c>
      <c r="VW98" s="27">
        <f t="shared" si="2191"/>
        <v>0</v>
      </c>
      <c r="VX98" s="27">
        <f t="shared" si="2192"/>
        <v>0</v>
      </c>
      <c r="VY98" s="27">
        <f t="shared" si="2193"/>
        <v>0</v>
      </c>
      <c r="VZ98" s="27">
        <f t="shared" si="2194"/>
        <v>0</v>
      </c>
      <c r="WA98" s="27" t="str">
        <f t="shared" si="2195"/>
        <v>1.63</v>
      </c>
      <c r="WB98" s="27">
        <f t="shared" si="2196"/>
        <v>0</v>
      </c>
      <c r="WC98" s="27">
        <f t="shared" si="2197"/>
        <v>0</v>
      </c>
      <c r="WD98" s="27" t="str">
        <f t="shared" si="2198"/>
        <v>-0.54</v>
      </c>
      <c r="WE98" s="27">
        <f t="shared" si="2199"/>
        <v>0</v>
      </c>
      <c r="WF98" s="27">
        <f t="shared" si="2200"/>
        <v>0</v>
      </c>
      <c r="WG98" s="27" t="str">
        <f t="shared" si="2201"/>
        <v>-5.05</v>
      </c>
      <c r="WH98" s="27">
        <f t="shared" si="2202"/>
        <v>0</v>
      </c>
      <c r="WI98" s="27">
        <f t="shared" si="2203"/>
        <v>0</v>
      </c>
      <c r="WJ98" s="27" t="str">
        <f t="shared" si="2204"/>
        <v>1.1</v>
      </c>
      <c r="WK98" s="27">
        <f t="shared" si="2205"/>
        <v>0</v>
      </c>
      <c r="WL98" s="27">
        <f t="shared" si="2206"/>
        <v>0</v>
      </c>
      <c r="WM98" s="27" t="str">
        <f t="shared" si="2207"/>
        <v>0.27</v>
      </c>
      <c r="WN98" s="27">
        <f t="shared" si="2208"/>
        <v>0</v>
      </c>
      <c r="WO98" s="27">
        <f t="shared" si="2209"/>
        <v>0</v>
      </c>
      <c r="WP98" s="27" t="str">
        <f t="shared" si="2210"/>
        <v>-7.6</v>
      </c>
      <c r="WQ98" s="27">
        <f t="shared" si="2211"/>
        <v>0</v>
      </c>
      <c r="WR98" s="27">
        <f t="shared" si="2212"/>
        <v>0</v>
      </c>
      <c r="WS98" s="27">
        <f t="shared" si="2213"/>
        <v>0</v>
      </c>
      <c r="WT98" s="27">
        <f t="shared" si="2214"/>
        <v>0</v>
      </c>
      <c r="WU98" s="27">
        <f t="shared" si="2215"/>
        <v>0</v>
      </c>
      <c r="WV98" s="27">
        <f t="shared" si="2216"/>
        <v>0</v>
      </c>
      <c r="WW98" s="27">
        <f t="shared" si="2217"/>
        <v>0</v>
      </c>
      <c r="WX98" s="27">
        <f t="shared" si="2218"/>
        <v>0</v>
      </c>
      <c r="WY98" s="27">
        <f t="shared" si="2219"/>
        <v>0</v>
      </c>
      <c r="WZ98" s="27">
        <f t="shared" si="2220"/>
        <v>0</v>
      </c>
      <c r="XA98" s="27">
        <f t="shared" si="2221"/>
        <v>0</v>
      </c>
      <c r="XB98" s="27">
        <f t="shared" si="2222"/>
        <v>0</v>
      </c>
      <c r="XC98" s="27">
        <f t="shared" si="2223"/>
        <v>0</v>
      </c>
      <c r="XD98" s="27">
        <f t="shared" si="2224"/>
        <v>0</v>
      </c>
      <c r="XE98" s="27">
        <f t="shared" si="2225"/>
        <v>0</v>
      </c>
      <c r="XF98" s="27">
        <f t="shared" si="2226"/>
        <v>0</v>
      </c>
      <c r="XG98" s="27">
        <f t="shared" si="2227"/>
        <v>0</v>
      </c>
      <c r="XH98" s="27">
        <f t="shared" si="2228"/>
        <v>0</v>
      </c>
      <c r="XI98" s="27">
        <f t="shared" si="2229"/>
        <v>0</v>
      </c>
      <c r="XJ98" s="27">
        <f t="shared" si="2230"/>
        <v>0</v>
      </c>
      <c r="XK98" s="27">
        <f t="shared" si="2231"/>
        <v>0</v>
      </c>
      <c r="XL98" s="27">
        <f t="shared" si="2232"/>
        <v>0</v>
      </c>
      <c r="XM98" s="27">
        <f t="shared" si="2233"/>
        <v>0</v>
      </c>
      <c r="XN98" s="27">
        <f t="shared" si="2234"/>
        <v>0</v>
      </c>
      <c r="XO98" s="27">
        <f t="shared" si="2235"/>
        <v>0</v>
      </c>
      <c r="XP98" s="27">
        <f t="shared" si="2236"/>
        <v>0</v>
      </c>
      <c r="XQ98" s="27">
        <f t="shared" si="2237"/>
        <v>0</v>
      </c>
      <c r="XR98" s="27">
        <f t="shared" si="2238"/>
        <v>0</v>
      </c>
      <c r="XS98" s="27">
        <f t="shared" si="2239"/>
        <v>0</v>
      </c>
      <c r="XT98" s="27">
        <f t="shared" si="2240"/>
        <v>0</v>
      </c>
      <c r="XU98" s="27">
        <f t="shared" si="2241"/>
        <v>0</v>
      </c>
      <c r="XV98" s="27">
        <f t="shared" si="2242"/>
        <v>0</v>
      </c>
      <c r="XW98" s="27">
        <f t="shared" si="2243"/>
        <v>0</v>
      </c>
      <c r="XX98" s="27">
        <f t="shared" si="2244"/>
        <v>0</v>
      </c>
      <c r="XY98" s="27">
        <f t="shared" si="2245"/>
        <v>0</v>
      </c>
      <c r="XZ98" s="27">
        <f t="shared" si="2246"/>
        <v>0</v>
      </c>
      <c r="YA98" s="27">
        <f t="shared" si="2247"/>
        <v>0</v>
      </c>
      <c r="YB98" s="27">
        <f t="shared" si="2248"/>
        <v>0</v>
      </c>
      <c r="YC98" s="27">
        <f t="shared" si="2249"/>
        <v>0</v>
      </c>
      <c r="YD98" s="27">
        <f t="shared" si="2250"/>
        <v>0</v>
      </c>
      <c r="YE98" s="27">
        <f t="shared" si="2251"/>
        <v>0</v>
      </c>
      <c r="YF98" s="27">
        <f t="shared" si="2252"/>
        <v>0</v>
      </c>
      <c r="YG98" s="27">
        <f t="shared" si="2253"/>
        <v>0</v>
      </c>
      <c r="YH98" s="27">
        <f t="shared" si="2254"/>
        <v>0</v>
      </c>
      <c r="YI98" s="27">
        <f t="shared" si="2255"/>
        <v>0</v>
      </c>
      <c r="YJ98" s="27">
        <f t="shared" si="2256"/>
        <v>0</v>
      </c>
      <c r="YL98" s="28">
        <f t="shared" si="2257"/>
        <v>432</v>
      </c>
      <c r="YM98" s="28">
        <f t="shared" si="2258"/>
        <v>0</v>
      </c>
      <c r="YN98" s="28">
        <f t="shared" si="2259"/>
        <v>63</v>
      </c>
      <c r="YO98" s="28">
        <f t="shared" si="2260"/>
        <v>0</v>
      </c>
      <c r="YP98" s="28">
        <f t="shared" si="2261"/>
        <v>0</v>
      </c>
      <c r="YQ98" s="28">
        <f t="shared" si="2262"/>
        <v>463.5</v>
      </c>
      <c r="YT98" s="27" t="str">
        <f t="shared" si="2263"/>
        <v>17</v>
      </c>
      <c r="YU98" s="27" t="str">
        <f t="shared" si="2264"/>
        <v>63</v>
      </c>
      <c r="YV98" s="27" t="str">
        <f t="shared" si="2265"/>
        <v>63</v>
      </c>
      <c r="YW98" s="27">
        <f t="shared" si="2266"/>
        <v>0</v>
      </c>
      <c r="YX98" s="27" t="str">
        <f t="shared" si="2267"/>
        <v>12</v>
      </c>
      <c r="YY98" s="27">
        <f t="shared" si="2268"/>
        <v>0</v>
      </c>
      <c r="YZ98" s="27">
        <f t="shared" si="2269"/>
        <v>0</v>
      </c>
      <c r="ZA98" s="27">
        <f t="shared" si="2270"/>
        <v>0</v>
      </c>
      <c r="ZB98" s="27" t="str">
        <f t="shared" si="2271"/>
        <v>51</v>
      </c>
      <c r="ZC98" s="27">
        <f t="shared" si="2272"/>
        <v>0</v>
      </c>
      <c r="ZD98" s="27" t="str">
        <f t="shared" si="2273"/>
        <v>51</v>
      </c>
      <c r="ZE98" s="27" t="str">
        <f t="shared" si="2274"/>
        <v>20</v>
      </c>
      <c r="ZF98" s="27">
        <f t="shared" si="2275"/>
        <v>0</v>
      </c>
      <c r="ZG98" s="27">
        <f t="shared" si="2276"/>
        <v>0</v>
      </c>
      <c r="ZH98" s="27" t="str">
        <f t="shared" si="2277"/>
        <v>50</v>
      </c>
      <c r="ZI98" s="27">
        <f t="shared" si="2278"/>
        <v>0</v>
      </c>
      <c r="ZJ98" s="27">
        <f t="shared" si="2279"/>
        <v>0</v>
      </c>
      <c r="ZK98" s="27">
        <f t="shared" si="2280"/>
        <v>0</v>
      </c>
      <c r="ZL98" s="27">
        <f t="shared" si="2281"/>
        <v>0</v>
      </c>
      <c r="ZM98" s="27">
        <f t="shared" si="2282"/>
        <v>0</v>
      </c>
      <c r="ZN98" s="27" t="str">
        <f t="shared" si="2283"/>
        <v>7</v>
      </c>
      <c r="ZO98" s="27">
        <f t="shared" si="2284"/>
        <v>0</v>
      </c>
      <c r="ZP98" s="27">
        <f t="shared" si="2285"/>
        <v>0</v>
      </c>
      <c r="ZQ98" s="27" t="str">
        <f t="shared" si="2286"/>
        <v>25</v>
      </c>
      <c r="ZR98" s="27">
        <f t="shared" si="2287"/>
        <v>0</v>
      </c>
      <c r="ZS98" s="27">
        <f t="shared" si="2288"/>
        <v>0</v>
      </c>
      <c r="ZT98" s="27" t="str">
        <f t="shared" si="2289"/>
        <v>39</v>
      </c>
      <c r="ZU98" s="27">
        <f t="shared" si="2290"/>
        <v>0</v>
      </c>
      <c r="ZV98" s="27">
        <f t="shared" si="2291"/>
        <v>0</v>
      </c>
      <c r="ZW98" s="27" t="str">
        <f t="shared" si="2292"/>
        <v>17</v>
      </c>
      <c r="ZX98" s="27">
        <f t="shared" si="2293"/>
        <v>0</v>
      </c>
      <c r="ZY98" s="27">
        <f t="shared" si="2294"/>
        <v>0</v>
      </c>
      <c r="ZZ98" s="27" t="str">
        <f t="shared" si="2295"/>
        <v>25</v>
      </c>
      <c r="AAA98" s="27">
        <f t="shared" si="2296"/>
        <v>0</v>
      </c>
      <c r="AAB98" s="27">
        <f t="shared" si="2297"/>
        <v>0</v>
      </c>
      <c r="AAC98" s="27" t="str">
        <f t="shared" si="2298"/>
        <v>55</v>
      </c>
      <c r="AAD98" s="27">
        <f t="shared" si="2299"/>
        <v>0</v>
      </c>
      <c r="AAE98" s="27">
        <f t="shared" si="2300"/>
        <v>0</v>
      </c>
      <c r="AAF98" s="27">
        <f t="shared" si="2301"/>
        <v>0</v>
      </c>
      <c r="AAG98" s="27">
        <f t="shared" si="2302"/>
        <v>0</v>
      </c>
      <c r="AAH98" s="27">
        <f t="shared" si="2303"/>
        <v>0</v>
      </c>
      <c r="AAI98" s="27">
        <f t="shared" si="2304"/>
        <v>0</v>
      </c>
      <c r="AAJ98" s="27">
        <f t="shared" si="2305"/>
        <v>0</v>
      </c>
      <c r="AAK98" s="27">
        <f t="shared" si="2306"/>
        <v>0</v>
      </c>
      <c r="AAL98" s="27">
        <f t="shared" si="2307"/>
        <v>0</v>
      </c>
      <c r="AAM98" s="27">
        <f t="shared" si="2308"/>
        <v>0</v>
      </c>
      <c r="AAN98" s="27">
        <f t="shared" si="2309"/>
        <v>0</v>
      </c>
      <c r="AAO98" s="27">
        <f t="shared" si="2310"/>
        <v>0</v>
      </c>
      <c r="AAP98" s="27">
        <f t="shared" si="2311"/>
        <v>0</v>
      </c>
      <c r="AAQ98" s="27">
        <f t="shared" si="2312"/>
        <v>0</v>
      </c>
      <c r="AAR98" s="27">
        <f t="shared" si="2313"/>
        <v>0</v>
      </c>
      <c r="AAS98" s="27">
        <f t="shared" si="2314"/>
        <v>0</v>
      </c>
      <c r="AAT98" s="27">
        <f t="shared" si="2315"/>
        <v>0</v>
      </c>
      <c r="AAU98" s="27">
        <f t="shared" si="2316"/>
        <v>0</v>
      </c>
      <c r="AAV98" s="27">
        <f t="shared" si="2317"/>
        <v>0</v>
      </c>
      <c r="AAW98" s="27">
        <f t="shared" si="2318"/>
        <v>0</v>
      </c>
      <c r="AAX98" s="27">
        <f t="shared" si="2319"/>
        <v>0</v>
      </c>
      <c r="AAY98" s="27">
        <f t="shared" si="2320"/>
        <v>0</v>
      </c>
      <c r="AAZ98" s="27">
        <f t="shared" si="2321"/>
        <v>0</v>
      </c>
      <c r="ABA98" s="27">
        <f t="shared" si="2322"/>
        <v>0</v>
      </c>
      <c r="ABB98" s="27">
        <f t="shared" si="2323"/>
        <v>0</v>
      </c>
      <c r="ABC98" s="27">
        <f t="shared" si="2324"/>
        <v>0</v>
      </c>
      <c r="ABD98" s="27">
        <f t="shared" si="2325"/>
        <v>0</v>
      </c>
      <c r="ABE98" s="27">
        <f t="shared" si="2326"/>
        <v>0</v>
      </c>
      <c r="ABF98" s="27">
        <f t="shared" si="2327"/>
        <v>0</v>
      </c>
      <c r="ABG98" s="27">
        <f t="shared" si="2328"/>
        <v>0</v>
      </c>
      <c r="ABH98" s="27">
        <f t="shared" si="2329"/>
        <v>0</v>
      </c>
      <c r="ABI98" s="27">
        <f t="shared" si="2330"/>
        <v>0</v>
      </c>
      <c r="ABJ98" s="27">
        <f t="shared" si="2331"/>
        <v>0</v>
      </c>
      <c r="ABK98" s="27">
        <f t="shared" si="2332"/>
        <v>0</v>
      </c>
      <c r="ABL98" s="27">
        <f t="shared" si="2333"/>
        <v>0</v>
      </c>
      <c r="ABM98" s="27">
        <f t="shared" si="2334"/>
        <v>0</v>
      </c>
      <c r="ABN98" s="27">
        <f t="shared" si="2335"/>
        <v>0</v>
      </c>
      <c r="ABO98" s="27">
        <f t="shared" si="2336"/>
        <v>0</v>
      </c>
      <c r="ABP98" s="27">
        <f t="shared" si="2337"/>
        <v>0</v>
      </c>
      <c r="ABQ98" s="27">
        <f t="shared" si="2338"/>
        <v>0</v>
      </c>
      <c r="ABR98" s="27">
        <f t="shared" si="2339"/>
        <v>0</v>
      </c>
      <c r="ABS98" s="27">
        <f t="shared" si="2340"/>
        <v>0</v>
      </c>
      <c r="ABT98" s="27">
        <f t="shared" si="2341"/>
        <v>0</v>
      </c>
      <c r="ABU98" s="27">
        <f t="shared" si="2342"/>
        <v>0</v>
      </c>
      <c r="ABV98" s="27">
        <f t="shared" si="2343"/>
        <v>0</v>
      </c>
      <c r="ABW98" s="27">
        <f t="shared" si="2344"/>
        <v>0</v>
      </c>
      <c r="ABY98" s="28">
        <f t="shared" si="2345"/>
        <v>452</v>
      </c>
      <c r="ABZ98" s="28">
        <f t="shared" si="2346"/>
        <v>0</v>
      </c>
      <c r="ACA98" s="28">
        <f t="shared" si="2347"/>
        <v>98.5</v>
      </c>
      <c r="ACB98" s="28">
        <f t="shared" si="2348"/>
        <v>0</v>
      </c>
      <c r="ACC98" s="28">
        <f t="shared" si="2349"/>
        <v>0</v>
      </c>
      <c r="ACD98" s="28">
        <f t="shared" si="2350"/>
        <v>501.25</v>
      </c>
      <c r="ACG98" s="27" t="str">
        <f t="shared" si="2351"/>
        <v>30.7</v>
      </c>
      <c r="ACH98" s="27" t="str">
        <f t="shared" si="2352"/>
        <v>45.3</v>
      </c>
      <c r="ACI98" s="27" t="str">
        <f t="shared" si="2353"/>
        <v>36</v>
      </c>
      <c r="ACJ98" s="27">
        <f t="shared" si="2354"/>
        <v>0</v>
      </c>
      <c r="ACK98" s="27" t="str">
        <f t="shared" si="2355"/>
        <v>69.2</v>
      </c>
      <c r="ACL98" s="27">
        <f t="shared" si="2356"/>
        <v>0</v>
      </c>
      <c r="ACM98" s="27">
        <f t="shared" si="2357"/>
        <v>0</v>
      </c>
      <c r="ACN98" s="27">
        <f t="shared" si="2358"/>
        <v>0</v>
      </c>
      <c r="ACO98" s="27" t="str">
        <f t="shared" si="2359"/>
        <v>24.7</v>
      </c>
      <c r="ACP98" s="27">
        <f t="shared" si="2360"/>
        <v>0</v>
      </c>
      <c r="ACQ98" s="27" t="str">
        <f t="shared" si="2361"/>
        <v>29.3</v>
      </c>
      <c r="ACR98" s="27" t="str">
        <f t="shared" si="2362"/>
        <v>0</v>
      </c>
      <c r="ACS98" s="27">
        <f t="shared" si="2363"/>
        <v>0</v>
      </c>
      <c r="ACT98" s="27">
        <f t="shared" si="2364"/>
        <v>0</v>
      </c>
      <c r="ACU98" s="27" t="str">
        <f t="shared" si="2365"/>
        <v>20.5</v>
      </c>
      <c r="ACV98" s="27">
        <f t="shared" si="2366"/>
        <v>0</v>
      </c>
      <c r="ACW98" s="27">
        <f t="shared" si="2367"/>
        <v>0</v>
      </c>
      <c r="ACX98" s="27">
        <f t="shared" si="2368"/>
        <v>0</v>
      </c>
      <c r="ACY98" s="27">
        <f t="shared" si="2369"/>
        <v>0</v>
      </c>
      <c r="ACZ98" s="27">
        <f t="shared" si="2370"/>
        <v>0</v>
      </c>
      <c r="ADA98" s="27" t="str">
        <f t="shared" si="2371"/>
        <v>68.2</v>
      </c>
      <c r="ADB98" s="27">
        <f t="shared" si="2372"/>
        <v>0</v>
      </c>
      <c r="ADC98" s="27">
        <f t="shared" si="2373"/>
        <v>0</v>
      </c>
      <c r="ADD98" s="27" t="str">
        <f t="shared" si="2374"/>
        <v>38.1</v>
      </c>
      <c r="ADE98" s="27">
        <f t="shared" si="2375"/>
        <v>0</v>
      </c>
      <c r="ADF98" s="27">
        <f t="shared" si="2376"/>
        <v>0</v>
      </c>
      <c r="ADG98" s="27" t="str">
        <f t="shared" si="2377"/>
        <v>14</v>
      </c>
      <c r="ADH98" s="27">
        <f t="shared" si="2378"/>
        <v>0</v>
      </c>
      <c r="ADI98" s="27">
        <f t="shared" si="2379"/>
        <v>0</v>
      </c>
      <c r="ADJ98" s="27" t="str">
        <f t="shared" si="2380"/>
        <v>84.3</v>
      </c>
      <c r="ADK98" s="27">
        <f t="shared" si="2381"/>
        <v>0</v>
      </c>
      <c r="ADL98" s="27">
        <f t="shared" si="2382"/>
        <v>0</v>
      </c>
      <c r="ADM98" s="27" t="str">
        <f t="shared" si="2383"/>
        <v>51.5</v>
      </c>
      <c r="ADN98" s="27">
        <f t="shared" si="2384"/>
        <v>0</v>
      </c>
      <c r="ADO98" s="27">
        <f t="shared" si="2385"/>
        <v>0</v>
      </c>
      <c r="ADP98" s="27" t="str">
        <f t="shared" si="2386"/>
        <v>38.7</v>
      </c>
      <c r="ADQ98" s="27">
        <f t="shared" si="2387"/>
        <v>0</v>
      </c>
      <c r="ADR98" s="27">
        <f t="shared" si="2388"/>
        <v>0</v>
      </c>
      <c r="ADS98" s="27">
        <f t="shared" si="2389"/>
        <v>0</v>
      </c>
      <c r="ADT98" s="27">
        <f t="shared" si="2390"/>
        <v>0</v>
      </c>
      <c r="ADU98" s="27">
        <f t="shared" si="2391"/>
        <v>0</v>
      </c>
      <c r="ADV98" s="27">
        <f t="shared" si="2392"/>
        <v>0</v>
      </c>
      <c r="ADW98" s="27">
        <f t="shared" si="2393"/>
        <v>0</v>
      </c>
      <c r="ADX98" s="27">
        <f t="shared" si="2394"/>
        <v>0</v>
      </c>
      <c r="ADY98" s="27">
        <f t="shared" si="2395"/>
        <v>0</v>
      </c>
      <c r="ADZ98" s="27">
        <f t="shared" si="2396"/>
        <v>0</v>
      </c>
      <c r="AEA98" s="27">
        <f t="shared" si="2397"/>
        <v>0</v>
      </c>
      <c r="AEB98" s="27">
        <f t="shared" si="2398"/>
        <v>0</v>
      </c>
      <c r="AEC98" s="27">
        <f t="shared" si="2399"/>
        <v>0</v>
      </c>
      <c r="AED98" s="27">
        <f t="shared" si="2400"/>
        <v>0</v>
      </c>
      <c r="AEE98" s="27">
        <f t="shared" si="2401"/>
        <v>0</v>
      </c>
      <c r="AEF98" s="27">
        <f t="shared" si="2402"/>
        <v>0</v>
      </c>
      <c r="AEG98" s="27">
        <f t="shared" si="2403"/>
        <v>0</v>
      </c>
      <c r="AEH98" s="27">
        <f t="shared" si="2404"/>
        <v>0</v>
      </c>
      <c r="AEI98" s="27">
        <f t="shared" si="2405"/>
        <v>0</v>
      </c>
      <c r="AEJ98" s="27">
        <f t="shared" si="2406"/>
        <v>0</v>
      </c>
      <c r="AEK98" s="27">
        <f t="shared" si="2407"/>
        <v>0</v>
      </c>
      <c r="AEL98" s="27">
        <f t="shared" si="2408"/>
        <v>0</v>
      </c>
      <c r="AEM98" s="27">
        <f t="shared" si="2409"/>
        <v>0</v>
      </c>
      <c r="AEN98" s="27">
        <f t="shared" si="2410"/>
        <v>0</v>
      </c>
      <c r="AEO98" s="27">
        <f t="shared" si="2411"/>
        <v>0</v>
      </c>
      <c r="AEP98" s="27">
        <f t="shared" si="2412"/>
        <v>0</v>
      </c>
      <c r="AEQ98" s="27">
        <f t="shared" si="2413"/>
        <v>0</v>
      </c>
      <c r="AER98" s="27">
        <f t="shared" si="2414"/>
        <v>0</v>
      </c>
      <c r="AES98" s="27">
        <f t="shared" si="2415"/>
        <v>0</v>
      </c>
      <c r="AET98" s="27">
        <f t="shared" si="2416"/>
        <v>0</v>
      </c>
      <c r="AEU98" s="27">
        <f t="shared" si="2417"/>
        <v>0</v>
      </c>
      <c r="AEV98" s="27">
        <f t="shared" si="2418"/>
        <v>0</v>
      </c>
      <c r="AEW98" s="27">
        <f t="shared" si="2419"/>
        <v>0</v>
      </c>
      <c r="AEX98" s="27">
        <f t="shared" si="2420"/>
        <v>0</v>
      </c>
      <c r="AEY98" s="27">
        <f t="shared" si="2421"/>
        <v>0</v>
      </c>
      <c r="AEZ98" s="27">
        <f t="shared" si="2422"/>
        <v>0</v>
      </c>
      <c r="AFA98" s="27">
        <f t="shared" si="2423"/>
        <v>0</v>
      </c>
      <c r="AFB98" s="27">
        <f t="shared" si="2424"/>
        <v>0</v>
      </c>
      <c r="AFC98" s="27">
        <f t="shared" si="2425"/>
        <v>0</v>
      </c>
      <c r="AFD98" s="27">
        <f t="shared" si="2426"/>
        <v>0</v>
      </c>
      <c r="AFE98" s="27">
        <f t="shared" si="2427"/>
        <v>0</v>
      </c>
      <c r="AFF98" s="27">
        <f t="shared" si="2428"/>
        <v>0</v>
      </c>
      <c r="AFG98" s="27">
        <f t="shared" si="2429"/>
        <v>0</v>
      </c>
      <c r="AFH98" s="27">
        <f t="shared" si="2430"/>
        <v>0</v>
      </c>
      <c r="AFI98" s="27">
        <f t="shared" si="2431"/>
        <v>0</v>
      </c>
      <c r="AFJ98" s="27">
        <f t="shared" si="2432"/>
        <v>0</v>
      </c>
      <c r="AFL98" s="28">
        <f t="shared" si="2677"/>
        <v>7.78125</v>
      </c>
      <c r="AFM98" s="28">
        <v>7.78125</v>
      </c>
      <c r="AFN98" s="27">
        <v>1</v>
      </c>
      <c r="AFO98" s="27">
        <f t="shared" si="2433"/>
        <v>1</v>
      </c>
      <c r="AFP98" s="27">
        <f t="shared" si="2434"/>
        <v>1</v>
      </c>
      <c r="AFQ98" s="27">
        <f t="shared" si="2435"/>
        <v>1</v>
      </c>
      <c r="AFR98" s="27">
        <f t="shared" si="2436"/>
        <v>0</v>
      </c>
      <c r="AFS98" s="27">
        <f t="shared" si="2437"/>
        <v>1</v>
      </c>
      <c r="AFT98" s="27">
        <f t="shared" si="2438"/>
        <v>0</v>
      </c>
      <c r="AFU98" s="27">
        <f t="shared" si="2439"/>
        <v>0</v>
      </c>
      <c r="AFV98" s="27">
        <f t="shared" si="2440"/>
        <v>0</v>
      </c>
      <c r="AFW98" s="27">
        <f t="shared" si="2441"/>
        <v>2</v>
      </c>
      <c r="AFX98" s="27">
        <f t="shared" si="2442"/>
        <v>0</v>
      </c>
      <c r="AFY98" s="27">
        <f t="shared" si="2443"/>
        <v>2</v>
      </c>
      <c r="AFZ98" s="27">
        <f t="shared" si="2444"/>
        <v>1</v>
      </c>
      <c r="AGA98" s="27">
        <f t="shared" si="2445"/>
        <v>0</v>
      </c>
      <c r="AGB98" s="27">
        <f t="shared" si="2446"/>
        <v>0</v>
      </c>
      <c r="AGC98" s="27">
        <f t="shared" si="2447"/>
        <v>1</v>
      </c>
      <c r="AGD98" s="27">
        <f t="shared" si="2448"/>
        <v>0</v>
      </c>
      <c r="AGE98" s="27">
        <f t="shared" si="2449"/>
        <v>0</v>
      </c>
      <c r="AGF98" s="27">
        <f t="shared" si="2450"/>
        <v>0</v>
      </c>
      <c r="AGG98" s="27">
        <f t="shared" si="2451"/>
        <v>0</v>
      </c>
      <c r="AGH98" s="27">
        <f t="shared" si="2452"/>
        <v>0</v>
      </c>
      <c r="AGI98" s="27">
        <f t="shared" si="2453"/>
        <v>1</v>
      </c>
      <c r="AGJ98" s="27">
        <f t="shared" si="2454"/>
        <v>0</v>
      </c>
      <c r="AGK98" s="27">
        <f t="shared" si="2455"/>
        <v>0</v>
      </c>
      <c r="AGL98" s="27">
        <f t="shared" si="2456"/>
        <v>1</v>
      </c>
      <c r="AGM98" s="27">
        <f t="shared" si="2457"/>
        <v>0</v>
      </c>
      <c r="AGN98" s="27">
        <f t="shared" si="2458"/>
        <v>0</v>
      </c>
      <c r="AGO98" s="27">
        <f t="shared" si="2459"/>
        <v>1</v>
      </c>
      <c r="AGP98" s="27">
        <f t="shared" si="2460"/>
        <v>0</v>
      </c>
      <c r="AGQ98" s="27">
        <f t="shared" si="2461"/>
        <v>0</v>
      </c>
      <c r="AGR98" s="27">
        <f t="shared" si="2462"/>
        <v>1</v>
      </c>
      <c r="AGS98" s="27">
        <f t="shared" si="2463"/>
        <v>0</v>
      </c>
      <c r="AGT98" s="27">
        <f t="shared" si="2464"/>
        <v>0</v>
      </c>
      <c r="AGU98" s="27">
        <f t="shared" si="2465"/>
        <v>1</v>
      </c>
      <c r="AGV98" s="27">
        <f t="shared" si="2466"/>
        <v>0</v>
      </c>
      <c r="AGW98" s="27">
        <f t="shared" si="2467"/>
        <v>0</v>
      </c>
      <c r="AGX98" s="27">
        <f t="shared" si="2468"/>
        <v>1</v>
      </c>
      <c r="AGY98" s="27">
        <f t="shared" si="2469"/>
        <v>0</v>
      </c>
      <c r="AGZ98" s="27">
        <f t="shared" si="2470"/>
        <v>0</v>
      </c>
      <c r="AHA98" s="27">
        <f t="shared" si="2471"/>
        <v>0</v>
      </c>
      <c r="AHB98" s="27">
        <f t="shared" si="2472"/>
        <v>0</v>
      </c>
      <c r="AHC98" s="27">
        <f t="shared" si="2473"/>
        <v>0</v>
      </c>
      <c r="AHD98" s="27">
        <f t="shared" si="2474"/>
        <v>0</v>
      </c>
      <c r="AHE98" s="27">
        <f t="shared" si="2475"/>
        <v>0</v>
      </c>
      <c r="AHF98" s="27">
        <f t="shared" si="2476"/>
        <v>0</v>
      </c>
      <c r="AHG98" s="27">
        <f t="shared" si="2477"/>
        <v>0</v>
      </c>
      <c r="AHH98" s="27">
        <f t="shared" si="2478"/>
        <v>0</v>
      </c>
      <c r="AHI98" s="27">
        <f t="shared" si="2479"/>
        <v>0</v>
      </c>
      <c r="AHJ98" s="27">
        <f t="shared" si="2480"/>
        <v>0</v>
      </c>
      <c r="AHK98" s="27">
        <f t="shared" si="2481"/>
        <v>0</v>
      </c>
      <c r="AHL98" s="27">
        <f t="shared" si="2482"/>
        <v>0</v>
      </c>
      <c r="AHM98" s="27">
        <f t="shared" si="2483"/>
        <v>0</v>
      </c>
      <c r="AHN98" s="27">
        <f t="shared" si="2484"/>
        <v>0</v>
      </c>
      <c r="AHO98" s="27">
        <f t="shared" si="2485"/>
        <v>0</v>
      </c>
      <c r="AHP98" s="27">
        <f t="shared" si="2486"/>
        <v>0</v>
      </c>
      <c r="AHQ98" s="27">
        <f t="shared" si="2487"/>
        <v>0</v>
      </c>
      <c r="AHR98" s="27">
        <f t="shared" si="2488"/>
        <v>0</v>
      </c>
      <c r="AHS98" s="27">
        <f t="shared" si="2489"/>
        <v>0</v>
      </c>
      <c r="AHT98" s="27">
        <f t="shared" si="2490"/>
        <v>0</v>
      </c>
      <c r="AHU98" s="27">
        <f t="shared" si="2491"/>
        <v>0</v>
      </c>
      <c r="AHV98" s="27">
        <f t="shared" si="2492"/>
        <v>0</v>
      </c>
      <c r="AHW98" s="27">
        <f t="shared" si="2493"/>
        <v>0</v>
      </c>
      <c r="AHX98" s="27">
        <f t="shared" si="2494"/>
        <v>0</v>
      </c>
      <c r="AHY98" s="27">
        <f t="shared" si="2495"/>
        <v>0</v>
      </c>
      <c r="AHZ98" s="27">
        <f t="shared" si="2496"/>
        <v>0</v>
      </c>
      <c r="AIA98" s="27">
        <f t="shared" si="2497"/>
        <v>0</v>
      </c>
      <c r="AIB98" s="27">
        <f t="shared" si="2498"/>
        <v>0</v>
      </c>
      <c r="AIC98" s="27">
        <f t="shared" si="2499"/>
        <v>0</v>
      </c>
      <c r="AID98" s="27">
        <f t="shared" si="2500"/>
        <v>0</v>
      </c>
      <c r="AIE98" s="27">
        <f t="shared" si="2501"/>
        <v>0</v>
      </c>
      <c r="AIF98" s="27">
        <f t="shared" si="2502"/>
        <v>0</v>
      </c>
      <c r="AIG98" s="27">
        <f t="shared" si="2503"/>
        <v>0</v>
      </c>
      <c r="AIH98" s="27">
        <f t="shared" si="2504"/>
        <v>0</v>
      </c>
      <c r="AII98" s="27">
        <f t="shared" si="2505"/>
        <v>0</v>
      </c>
      <c r="AIJ98" s="27">
        <f t="shared" si="2506"/>
        <v>0</v>
      </c>
      <c r="AIK98" s="27">
        <f t="shared" si="2507"/>
        <v>0</v>
      </c>
      <c r="AIL98" s="27">
        <f t="shared" si="2508"/>
        <v>0</v>
      </c>
      <c r="AIM98" s="27">
        <f t="shared" si="2509"/>
        <v>0</v>
      </c>
      <c r="AIN98" s="27">
        <f t="shared" si="2510"/>
        <v>0</v>
      </c>
      <c r="AIO98" s="27">
        <f t="shared" si="2511"/>
        <v>0</v>
      </c>
      <c r="AIP98" s="27">
        <f t="shared" si="2512"/>
        <v>0</v>
      </c>
      <c r="AIQ98" s="27">
        <f t="shared" si="2513"/>
        <v>0</v>
      </c>
      <c r="AIR98" s="27">
        <f t="shared" si="2514"/>
        <v>0</v>
      </c>
      <c r="AIT98" s="27">
        <v>1</v>
      </c>
      <c r="AIU98" s="27">
        <v>1</v>
      </c>
      <c r="AIV98" s="27">
        <v>1</v>
      </c>
      <c r="AIW98" s="27">
        <f t="shared" si="2515"/>
        <v>0</v>
      </c>
      <c r="AIX98" s="27">
        <f t="shared" si="2516"/>
        <v>0.5</v>
      </c>
      <c r="AIY98" s="27">
        <f t="shared" si="2517"/>
        <v>0</v>
      </c>
      <c r="AIZ98" s="27">
        <f t="shared" si="2518"/>
        <v>0</v>
      </c>
      <c r="AJA98" s="27">
        <f t="shared" si="2519"/>
        <v>0</v>
      </c>
      <c r="AJB98" s="27">
        <f t="shared" si="2520"/>
        <v>0.25</v>
      </c>
      <c r="AJC98" s="27">
        <f t="shared" si="2521"/>
        <v>0</v>
      </c>
      <c r="AJD98" s="27">
        <f t="shared" si="2522"/>
        <v>0.5</v>
      </c>
      <c r="AJE98" s="27">
        <f t="shared" si="2523"/>
        <v>2</v>
      </c>
      <c r="AJF98" s="27">
        <f t="shared" si="2524"/>
        <v>0</v>
      </c>
      <c r="AJG98" s="27">
        <f t="shared" si="2525"/>
        <v>0</v>
      </c>
      <c r="AJH98" s="27">
        <f t="shared" si="2526"/>
        <v>0.25</v>
      </c>
      <c r="AJI98" s="27">
        <f t="shared" si="2527"/>
        <v>0</v>
      </c>
      <c r="AJJ98" s="27">
        <f t="shared" si="2528"/>
        <v>0</v>
      </c>
      <c r="AJK98" s="27">
        <f t="shared" si="2529"/>
        <v>0</v>
      </c>
      <c r="AJL98" s="27">
        <f t="shared" si="2530"/>
        <v>0</v>
      </c>
      <c r="AJM98" s="27">
        <f t="shared" si="2531"/>
        <v>0</v>
      </c>
      <c r="AJN98" s="27">
        <f t="shared" si="2532"/>
        <v>3.125E-2</v>
      </c>
      <c r="AJO98" s="27">
        <f t="shared" si="2533"/>
        <v>0</v>
      </c>
      <c r="AJP98" s="27">
        <f t="shared" si="2534"/>
        <v>0</v>
      </c>
      <c r="AJQ98" s="27">
        <f t="shared" si="2535"/>
        <v>0.25</v>
      </c>
      <c r="AJR98" s="27">
        <f t="shared" si="2536"/>
        <v>0</v>
      </c>
      <c r="AJS98" s="27">
        <f t="shared" si="2537"/>
        <v>0</v>
      </c>
      <c r="AJT98" s="27">
        <f t="shared" si="2538"/>
        <v>0.25</v>
      </c>
      <c r="AJU98" s="27">
        <f t="shared" si="2539"/>
        <v>0</v>
      </c>
      <c r="AJV98" s="27">
        <f t="shared" si="2540"/>
        <v>0</v>
      </c>
      <c r="AJW98" s="27">
        <f t="shared" si="2541"/>
        <v>0.25</v>
      </c>
      <c r="AJX98" s="27">
        <f t="shared" si="2542"/>
        <v>0</v>
      </c>
      <c r="AJY98" s="27">
        <f t="shared" si="2543"/>
        <v>0</v>
      </c>
      <c r="AJZ98" s="27">
        <f t="shared" si="2544"/>
        <v>0.25</v>
      </c>
      <c r="AKA98" s="27">
        <f t="shared" si="2545"/>
        <v>0</v>
      </c>
      <c r="AKB98" s="27">
        <f t="shared" si="2546"/>
        <v>0</v>
      </c>
      <c r="AKC98" s="27">
        <f t="shared" si="2547"/>
        <v>0.25</v>
      </c>
      <c r="AKD98" s="27">
        <f t="shared" si="2548"/>
        <v>0</v>
      </c>
      <c r="AKE98" s="27">
        <f t="shared" si="2549"/>
        <v>0</v>
      </c>
      <c r="AKF98" s="27">
        <f t="shared" si="2550"/>
        <v>0</v>
      </c>
      <c r="AKG98" s="27">
        <f t="shared" si="2551"/>
        <v>0</v>
      </c>
      <c r="AKH98" s="27">
        <f t="shared" si="2552"/>
        <v>0</v>
      </c>
      <c r="AKI98" s="27">
        <f t="shared" si="2553"/>
        <v>0</v>
      </c>
      <c r="AKJ98" s="27">
        <f t="shared" si="2554"/>
        <v>0</v>
      </c>
      <c r="AKK98" s="27">
        <f t="shared" si="2555"/>
        <v>0</v>
      </c>
      <c r="AKL98" s="27">
        <f t="shared" si="2556"/>
        <v>0</v>
      </c>
      <c r="AKM98" s="27">
        <f t="shared" si="2557"/>
        <v>0</v>
      </c>
      <c r="AKN98" s="27">
        <f t="shared" si="2558"/>
        <v>0</v>
      </c>
      <c r="AKO98" s="27">
        <f t="shared" si="2559"/>
        <v>0</v>
      </c>
      <c r="AKP98" s="27">
        <f t="shared" si="2560"/>
        <v>0</v>
      </c>
      <c r="AKQ98" s="27">
        <f t="shared" si="2561"/>
        <v>0</v>
      </c>
      <c r="AKR98" s="27">
        <f t="shared" si="2562"/>
        <v>0</v>
      </c>
      <c r="AKS98" s="27">
        <f t="shared" si="2563"/>
        <v>0</v>
      </c>
      <c r="AKT98" s="27">
        <f t="shared" si="2564"/>
        <v>0</v>
      </c>
      <c r="AKU98" s="27">
        <f t="shared" si="2565"/>
        <v>0</v>
      </c>
      <c r="AKV98" s="27">
        <f t="shared" si="2566"/>
        <v>0</v>
      </c>
      <c r="AKW98" s="27">
        <f t="shared" si="2567"/>
        <v>0</v>
      </c>
      <c r="AKX98" s="27">
        <f t="shared" si="2568"/>
        <v>0</v>
      </c>
      <c r="AKY98" s="27">
        <f t="shared" si="2569"/>
        <v>0</v>
      </c>
      <c r="AKZ98" s="27">
        <f t="shared" si="2570"/>
        <v>0</v>
      </c>
      <c r="ALA98" s="27">
        <f t="shared" si="2571"/>
        <v>0</v>
      </c>
      <c r="ALB98" s="27">
        <f t="shared" si="2572"/>
        <v>0</v>
      </c>
      <c r="ALC98" s="27">
        <f t="shared" si="2573"/>
        <v>0</v>
      </c>
      <c r="ALD98" s="27">
        <f t="shared" si="2574"/>
        <v>0</v>
      </c>
      <c r="ALE98" s="27">
        <f t="shared" si="2575"/>
        <v>0</v>
      </c>
      <c r="ALF98" s="27">
        <f t="shared" si="2576"/>
        <v>0</v>
      </c>
      <c r="ALG98" s="27">
        <f t="shared" si="2577"/>
        <v>0</v>
      </c>
      <c r="ALH98" s="27">
        <f t="shared" si="2578"/>
        <v>0</v>
      </c>
      <c r="ALI98" s="27">
        <f t="shared" si="2579"/>
        <v>0</v>
      </c>
      <c r="ALJ98" s="27">
        <f t="shared" si="2580"/>
        <v>0</v>
      </c>
      <c r="ALK98" s="27">
        <f t="shared" si="2581"/>
        <v>0</v>
      </c>
      <c r="ALL98" s="27">
        <f t="shared" si="2582"/>
        <v>0</v>
      </c>
      <c r="ALM98" s="27">
        <f t="shared" si="2583"/>
        <v>0</v>
      </c>
      <c r="ALN98" s="27">
        <f t="shared" si="2584"/>
        <v>0</v>
      </c>
      <c r="ALO98" s="27">
        <f t="shared" si="2585"/>
        <v>0</v>
      </c>
      <c r="ALP98" s="27">
        <f t="shared" si="2586"/>
        <v>0</v>
      </c>
      <c r="ALQ98" s="27">
        <f t="shared" si="2587"/>
        <v>0</v>
      </c>
      <c r="ALR98" s="27">
        <f t="shared" si="2588"/>
        <v>0</v>
      </c>
      <c r="ALS98" s="27">
        <f t="shared" si="2589"/>
        <v>0</v>
      </c>
      <c r="ALT98" s="27">
        <f t="shared" si="2590"/>
        <v>0</v>
      </c>
      <c r="ALU98" s="27">
        <f t="shared" si="2591"/>
        <v>0</v>
      </c>
      <c r="ALV98" s="27">
        <f t="shared" si="2592"/>
        <v>0</v>
      </c>
      <c r="ALW98" s="27">
        <f t="shared" si="2593"/>
        <v>0</v>
      </c>
      <c r="AMK98" s="28">
        <v>1691</v>
      </c>
      <c r="AML98" s="28">
        <f t="shared" si="2594"/>
        <v>1691</v>
      </c>
      <c r="AMN98" s="28">
        <v>1738</v>
      </c>
      <c r="AMO98" s="27" t="str">
        <f t="shared" si="2595"/>
        <v>1726</v>
      </c>
      <c r="AMP98" s="27" t="str">
        <f t="shared" si="2596"/>
        <v>1745</v>
      </c>
      <c r="AMQ98" s="27" t="str">
        <f t="shared" si="2597"/>
        <v>1736</v>
      </c>
      <c r="AMR98" s="27" t="str">
        <f t="shared" si="2598"/>
        <v>1736</v>
      </c>
      <c r="AMS98" s="27" t="str">
        <f t="shared" si="2599"/>
        <v>1748</v>
      </c>
      <c r="AMT98" s="27" t="str">
        <f t="shared" si="2600"/>
        <v>1748</v>
      </c>
      <c r="AMU98" s="27" t="str">
        <f t="shared" si="2601"/>
        <v>1748</v>
      </c>
      <c r="AMV98" s="27" t="str">
        <f t="shared" si="2602"/>
        <v>1748</v>
      </c>
      <c r="AMW98" s="27" t="str">
        <f t="shared" si="2603"/>
        <v>1739</v>
      </c>
      <c r="AMX98" s="27" t="str">
        <f t="shared" si="2604"/>
        <v>1739</v>
      </c>
      <c r="AMY98" s="27" t="str">
        <f t="shared" si="2605"/>
        <v>1732</v>
      </c>
      <c r="AMZ98" s="27" t="str">
        <f t="shared" si="2606"/>
        <v>1712</v>
      </c>
      <c r="ANA98" s="27" t="str">
        <f t="shared" si="2607"/>
        <v>1712</v>
      </c>
      <c r="ANB98" s="27" t="str">
        <f t="shared" si="2608"/>
        <v>1712</v>
      </c>
      <c r="ANC98" s="27" t="str">
        <f t="shared" si="2609"/>
        <v>1707</v>
      </c>
      <c r="AND98" s="27" t="str">
        <f t="shared" si="2610"/>
        <v>1707</v>
      </c>
      <c r="ANE98" s="27" t="str">
        <f t="shared" si="2611"/>
        <v>1707</v>
      </c>
      <c r="ANF98" s="27" t="str">
        <f t="shared" si="2612"/>
        <v>1707</v>
      </c>
      <c r="ANG98" s="27" t="str">
        <f t="shared" si="2613"/>
        <v>1707</v>
      </c>
      <c r="ANH98" s="27" t="str">
        <f t="shared" si="2614"/>
        <v>1707</v>
      </c>
      <c r="ANI98" s="27" t="str">
        <f t="shared" si="2615"/>
        <v>1722</v>
      </c>
      <c r="ANJ98" s="27" t="str">
        <f t="shared" si="2616"/>
        <v>1722</v>
      </c>
      <c r="ANK98" s="27" t="str">
        <f t="shared" si="2617"/>
        <v>1722</v>
      </c>
      <c r="ANL98" s="27" t="str">
        <f t="shared" si="2618"/>
        <v>1711</v>
      </c>
      <c r="ANM98" s="27" t="str">
        <f t="shared" si="2619"/>
        <v>1711</v>
      </c>
      <c r="ANN98" s="27" t="str">
        <f t="shared" si="2620"/>
        <v>1711</v>
      </c>
      <c r="ANO98" s="27" t="str">
        <f t="shared" si="2621"/>
        <v>1702</v>
      </c>
      <c r="ANP98" s="27" t="str">
        <f t="shared" si="2622"/>
        <v>1702</v>
      </c>
      <c r="ANQ98" s="27" t="str">
        <f t="shared" si="2623"/>
        <v>1702</v>
      </c>
      <c r="ANR98" s="27" t="str">
        <f t="shared" si="2624"/>
        <v>1711</v>
      </c>
      <c r="ANS98" s="27" t="str">
        <f t="shared" si="2625"/>
        <v>1711</v>
      </c>
      <c r="ANT98" s="27" t="str">
        <f t="shared" si="2626"/>
        <v>1711</v>
      </c>
      <c r="ANU98" s="27" t="str">
        <f t="shared" si="2627"/>
        <v>1699</v>
      </c>
      <c r="ANV98" s="27" t="str">
        <f t="shared" si="2628"/>
        <v>1699</v>
      </c>
      <c r="ANW98" s="27" t="str">
        <f t="shared" si="2629"/>
        <v>1699</v>
      </c>
      <c r="ANX98" s="27" t="str">
        <f t="shared" si="2630"/>
        <v>1691</v>
      </c>
      <c r="ANY98" s="27" t="str">
        <f t="shared" si="2631"/>
        <v>1691</v>
      </c>
      <c r="ANZ98" s="27" t="str">
        <f t="shared" si="2632"/>
        <v>1691</v>
      </c>
      <c r="AOA98" s="27" t="str">
        <f t="shared" si="2633"/>
        <v>1691</v>
      </c>
      <c r="AOB98" s="27" t="str">
        <f t="shared" si="2634"/>
        <v>1691</v>
      </c>
      <c r="AOC98" s="27" t="str">
        <f t="shared" si="2635"/>
        <v>1691</v>
      </c>
      <c r="AOD98" s="27" t="str">
        <f t="shared" si="2636"/>
        <v>1691</v>
      </c>
      <c r="AOE98" s="27" t="str">
        <f t="shared" si="2637"/>
        <v>1691</v>
      </c>
      <c r="AOF98" s="27" t="str">
        <f t="shared" si="2638"/>
        <v>1691</v>
      </c>
      <c r="AOG98" s="27" t="str">
        <f t="shared" si="2639"/>
        <v>1691</v>
      </c>
      <c r="AOH98" s="27" t="str">
        <f t="shared" si="2640"/>
        <v>1691</v>
      </c>
      <c r="AOI98" s="27" t="str">
        <f t="shared" si="2641"/>
        <v>1691</v>
      </c>
      <c r="AOJ98" s="27" t="str">
        <f t="shared" si="2642"/>
        <v>1691</v>
      </c>
      <c r="AOK98" s="27" t="str">
        <f t="shared" si="2643"/>
        <v>1691</v>
      </c>
      <c r="AOL98" s="27" t="str">
        <f t="shared" si="2644"/>
        <v>1691</v>
      </c>
      <c r="AOM98" s="27" t="str">
        <f t="shared" si="2645"/>
        <v>1691</v>
      </c>
      <c r="AON98" s="27" t="str">
        <f t="shared" si="2646"/>
        <v>1691</v>
      </c>
      <c r="AOO98" s="27" t="str">
        <f t="shared" si="2647"/>
        <v>1691</v>
      </c>
      <c r="AOP98" s="27" t="str">
        <f t="shared" si="2648"/>
        <v>1691</v>
      </c>
      <c r="AOQ98" s="27" t="str">
        <f t="shared" si="2649"/>
        <v>1691</v>
      </c>
      <c r="AOR98" s="27" t="str">
        <f t="shared" si="2650"/>
        <v>1691</v>
      </c>
      <c r="AOS98" s="27" t="str">
        <f t="shared" si="2651"/>
        <v>1691</v>
      </c>
      <c r="AOT98" s="27" t="str">
        <f t="shared" si="2652"/>
        <v>1691</v>
      </c>
      <c r="AOU98" s="27" t="str">
        <f t="shared" si="2653"/>
        <v>1691</v>
      </c>
      <c r="AOV98" s="27" t="str">
        <f t="shared" si="2654"/>
        <v>1691</v>
      </c>
      <c r="AOW98" s="27" t="str">
        <f t="shared" si="2655"/>
        <v>1691</v>
      </c>
      <c r="AOX98" s="27" t="str">
        <f t="shared" si="2656"/>
        <v>1691</v>
      </c>
      <c r="AOY98" s="27" t="str">
        <f t="shared" si="2657"/>
        <v>1691</v>
      </c>
      <c r="AOZ98" s="27" t="str">
        <f t="shared" si="2658"/>
        <v>1691</v>
      </c>
      <c r="APA98" s="27" t="str">
        <f t="shared" si="2659"/>
        <v>1691</v>
      </c>
      <c r="APB98" s="27" t="str">
        <f t="shared" si="2660"/>
        <v>1691</v>
      </c>
      <c r="APC98" s="27" t="str">
        <f t="shared" si="2661"/>
        <v>1691</v>
      </c>
      <c r="APD98" s="27" t="str">
        <f t="shared" si="2662"/>
        <v>1691</v>
      </c>
      <c r="APE98" s="27" t="str">
        <f t="shared" si="2663"/>
        <v>1691</v>
      </c>
      <c r="APF98" s="27" t="str">
        <f t="shared" si="2664"/>
        <v>1691</v>
      </c>
      <c r="APG98" s="27" t="str">
        <f t="shared" si="2665"/>
        <v>1691</v>
      </c>
      <c r="APH98" s="27" t="str">
        <f t="shared" si="2666"/>
        <v>1691</v>
      </c>
      <c r="API98" s="27" t="str">
        <f t="shared" si="2667"/>
        <v>1691</v>
      </c>
      <c r="APJ98" s="27" t="str">
        <f t="shared" si="2668"/>
        <v>1691</v>
      </c>
      <c r="APK98" s="27" t="str">
        <f t="shared" si="2669"/>
        <v>1691</v>
      </c>
      <c r="APL98" s="27" t="str">
        <f t="shared" si="2670"/>
        <v>1691</v>
      </c>
      <c r="APM98" s="27" t="str">
        <f t="shared" si="2671"/>
        <v>1691</v>
      </c>
      <c r="APN98" s="27" t="str">
        <f t="shared" si="2672"/>
        <v>1691</v>
      </c>
      <c r="APO98" s="27" t="str">
        <f t="shared" si="2673"/>
        <v>1691</v>
      </c>
      <c r="APP98" s="27" t="str">
        <f t="shared" si="2674"/>
        <v>1691</v>
      </c>
      <c r="APQ98" s="27" t="str">
        <f t="shared" si="2675"/>
        <v>1691</v>
      </c>
      <c r="APR98" s="27" t="str">
        <f t="shared" si="2676"/>
        <v>1691</v>
      </c>
    </row>
    <row r="99" spans="1:1022 1025:1110" x14ac:dyDescent="0.35">
      <c r="A99" s="27">
        <v>127</v>
      </c>
      <c r="B99" s="90" t="s">
        <v>344</v>
      </c>
      <c r="C99" s="91">
        <f>VLOOKUP(A99, Rankings!$A$2:$AN$129, 40, FALSE)</f>
        <v>97</v>
      </c>
      <c r="D99" s="79" t="s">
        <v>398</v>
      </c>
      <c r="F99" s="27">
        <v>1801</v>
      </c>
      <c r="I99" s="29">
        <f t="shared" ref="I99:I130" si="2678">SUM(CQ99:CT99)+SUM(CY99:DB99)/3+SUM(DC99:DF99)/2+SUM(DG99:DJ99)+SUM(DK99:DN99)/2</f>
        <v>12.5</v>
      </c>
      <c r="L99" s="27" t="s">
        <v>2352</v>
      </c>
      <c r="M99" s="27" t="s">
        <v>2484</v>
      </c>
      <c r="N99" s="27" t="s">
        <v>2803</v>
      </c>
      <c r="O99" s="27" t="s">
        <v>24</v>
      </c>
      <c r="P99" s="27" t="s">
        <v>24</v>
      </c>
      <c r="Q99" s="27" t="s">
        <v>3143</v>
      </c>
      <c r="R99" s="27" t="s">
        <v>24</v>
      </c>
      <c r="S99" s="27" t="s">
        <v>24</v>
      </c>
      <c r="T99" s="27" t="s">
        <v>3726</v>
      </c>
      <c r="U99" s="27" t="s">
        <v>24</v>
      </c>
      <c r="V99" s="27" t="s">
        <v>24</v>
      </c>
      <c r="W99" s="27" t="s">
        <v>4176</v>
      </c>
      <c r="X99" s="27" t="s">
        <v>24</v>
      </c>
      <c r="Y99" s="27" t="s">
        <v>4404</v>
      </c>
      <c r="Z99" s="27" t="s">
        <v>4480</v>
      </c>
      <c r="AA99" s="27" t="s">
        <v>24</v>
      </c>
      <c r="AB99" s="27" t="s">
        <v>24</v>
      </c>
      <c r="AC99" s="27" t="s">
        <v>24</v>
      </c>
      <c r="AD99" s="27" t="s">
        <v>24</v>
      </c>
      <c r="AE99" s="27" t="s">
        <v>24</v>
      </c>
      <c r="AF99" s="27" t="s">
        <v>5100</v>
      </c>
      <c r="AG99" s="27" t="s">
        <v>24</v>
      </c>
      <c r="AH99" s="27" t="s">
        <v>24</v>
      </c>
      <c r="AI99" s="27" t="s">
        <v>24</v>
      </c>
      <c r="AJ99" s="27" t="s">
        <v>24</v>
      </c>
      <c r="AK99" s="27" t="s">
        <v>24</v>
      </c>
      <c r="AL99" s="27" t="s">
        <v>5646</v>
      </c>
      <c r="AM99" s="27" t="s">
        <v>24</v>
      </c>
      <c r="AN99" s="27" t="s">
        <v>24</v>
      </c>
      <c r="AO99" s="27" t="s">
        <v>6014</v>
      </c>
      <c r="AP99" s="27" t="s">
        <v>24</v>
      </c>
      <c r="AQ99" s="27" t="s">
        <v>24</v>
      </c>
      <c r="AR99" s="27" t="s">
        <v>6354</v>
      </c>
      <c r="AS99" s="27" t="s">
        <v>24</v>
      </c>
      <c r="AT99" s="27" t="s">
        <v>24</v>
      </c>
      <c r="AU99" s="27" t="s">
        <v>6688</v>
      </c>
      <c r="AV99" s="27" t="s">
        <v>24</v>
      </c>
      <c r="AW99" s="27" t="s">
        <v>24</v>
      </c>
      <c r="AX99" s="27" t="s">
        <v>24</v>
      </c>
      <c r="AY99" s="27" t="s">
        <v>24</v>
      </c>
      <c r="AZ99" s="27" t="s">
        <v>24</v>
      </c>
      <c r="BA99" s="27" t="s">
        <v>24</v>
      </c>
      <c r="BB99" s="27" t="s">
        <v>24</v>
      </c>
      <c r="BC99" s="27" t="s">
        <v>24</v>
      </c>
      <c r="BD99" s="27" t="s">
        <v>24</v>
      </c>
      <c r="BE99" s="27" t="s">
        <v>24</v>
      </c>
      <c r="BF99" s="27" t="s">
        <v>24</v>
      </c>
      <c r="BG99" s="27" t="s">
        <v>24</v>
      </c>
      <c r="BH99" s="27" t="s">
        <v>24</v>
      </c>
      <c r="BI99" s="27" t="s">
        <v>24</v>
      </c>
      <c r="BJ99" s="27" t="s">
        <v>24</v>
      </c>
      <c r="BK99" s="27" t="s">
        <v>24</v>
      </c>
      <c r="BL99" s="27" t="s">
        <v>24</v>
      </c>
      <c r="BM99" s="27" t="s">
        <v>24</v>
      </c>
      <c r="BN99" s="27" t="s">
        <v>24</v>
      </c>
      <c r="BO99" s="27" t="s">
        <v>24</v>
      </c>
      <c r="BP99" s="27" t="s">
        <v>24</v>
      </c>
      <c r="BQ99" s="27" t="s">
        <v>24</v>
      </c>
      <c r="BR99" s="27" t="s">
        <v>24</v>
      </c>
      <c r="BS99" s="27" t="s">
        <v>24</v>
      </c>
      <c r="BT99" s="27" t="s">
        <v>24</v>
      </c>
      <c r="BU99" s="27" t="s">
        <v>24</v>
      </c>
      <c r="BV99" s="27" t="s">
        <v>24</v>
      </c>
      <c r="BW99" s="27" t="s">
        <v>24</v>
      </c>
      <c r="BX99" s="27" t="s">
        <v>24</v>
      </c>
      <c r="BY99" s="27" t="s">
        <v>24</v>
      </c>
      <c r="BZ99" s="27" t="s">
        <v>24</v>
      </c>
      <c r="CA99" s="27" t="s">
        <v>24</v>
      </c>
      <c r="CB99" s="27" t="s">
        <v>24</v>
      </c>
      <c r="CC99" s="27" t="s">
        <v>24</v>
      </c>
      <c r="CD99" s="27" t="s">
        <v>24</v>
      </c>
      <c r="CE99" s="27" t="s">
        <v>24</v>
      </c>
      <c r="CF99" s="27" t="s">
        <v>24</v>
      </c>
      <c r="CG99" s="27" t="s">
        <v>24</v>
      </c>
      <c r="CH99" s="27" t="s">
        <v>24</v>
      </c>
      <c r="CI99" s="27" t="s">
        <v>24</v>
      </c>
      <c r="CJ99" s="27" t="s">
        <v>24</v>
      </c>
      <c r="CK99" s="27" t="s">
        <v>24</v>
      </c>
      <c r="CL99" s="27" t="s">
        <v>24</v>
      </c>
      <c r="CM99" s="27" t="s">
        <v>24</v>
      </c>
      <c r="CN99" s="27" t="s">
        <v>24</v>
      </c>
      <c r="CO99" s="27" t="s">
        <v>24</v>
      </c>
      <c r="CQ99" s="28">
        <f t="shared" ref="CQ99:CQ130" si="2679">COUNTIF($DR99:$GU99, 1)</f>
        <v>3</v>
      </c>
      <c r="CR99" s="28">
        <f t="shared" ref="CR99:CR130" si="2680">COUNTIF($DR99:$GU99, 2)</f>
        <v>5</v>
      </c>
      <c r="CS99" s="28">
        <f t="shared" ref="CS99:CS130" si="2681">COUNTIF($DR99:$GU99, 3)</f>
        <v>1</v>
      </c>
      <c r="CT99" s="28">
        <f t="shared" ref="CT99:CT130" si="2682">COUNTIF($DR99:$GU99, 4)</f>
        <v>3</v>
      </c>
      <c r="CU99" s="28">
        <f t="shared" ref="CU99:CU130" si="2683">COUNTIF($DR99:$GU99, 1)-IF($DW99=1, 1, 0)-IF($DZ99=1, 1, 0)-IF($EL99=1, 1, 0)-IF($EO99=1, 1, 0)</f>
        <v>3</v>
      </c>
      <c r="CV99" s="28">
        <f t="shared" ref="CV99:CV130" si="2684">COUNTIF($DR99:$GU99, 2)-IF($DW99=2, 1, 0)-IF($DZ99=2, 1, 0)-IF($EL99=2, 1, 0)-IF($EO99=2, 1, 0)</f>
        <v>2</v>
      </c>
      <c r="CW99" s="28">
        <f t="shared" ref="CW99:CW130" si="2685">COUNTIF($DR99:$GU99, 3)-IF($DW99=3, 1, 0)-IF($DZ99=3, 1, 0)-IF($EL99=3, 1, 0)-IF($EO99=3, 1, 0)</f>
        <v>1</v>
      </c>
      <c r="CX99" s="28">
        <f t="shared" ref="CX99:CX130" si="2686">COUNTIF($DR99:$GU99, 4)-IF($DW99=4, 1, 0)-IF($DZ99=4, 1, 0)-IF($EL99=4, 1, 0)-IF($EO99=4, 1, 0)</f>
        <v>3</v>
      </c>
      <c r="CY99" s="28">
        <f t="shared" ref="CY99:CY130" si="2687">COUNTIF($DR99:$GU99, 5)</f>
        <v>0</v>
      </c>
      <c r="CZ99" s="28">
        <f t="shared" ref="CZ99:CZ130" si="2688">COUNTIF($DR99:$GU99, 6)</f>
        <v>0</v>
      </c>
      <c r="DA99" s="28">
        <f t="shared" ref="DA99:DA130" si="2689">COUNTIF($DR99:$GU99, 7)</f>
        <v>0</v>
      </c>
      <c r="DB99" s="28">
        <f t="shared" ref="DB99:DB130" si="2690">COUNTIF($DR99:$GU99, 8)</f>
        <v>0</v>
      </c>
      <c r="DC99" s="28">
        <f t="shared" ref="DC99:DC130" si="2691">COUNTIF($DR99:$GU99, 9)</f>
        <v>0</v>
      </c>
      <c r="DD99" s="28">
        <f t="shared" ref="DD99:DD130" si="2692">COUNTIF($DR99:$GU99, 10)</f>
        <v>1</v>
      </c>
      <c r="DE99" s="28">
        <f t="shared" ref="DE99:DE130" si="2693">COUNTIF($DR99:$GU99, 11)</f>
        <v>0</v>
      </c>
      <c r="DF99" s="28">
        <f t="shared" ref="DF99:DF130" si="2694">COUNTIF($DR99:$GU99, 12)</f>
        <v>0</v>
      </c>
      <c r="DG99" s="28">
        <f t="shared" ref="DG99:DG130" si="2695">COUNTIF($DR99:$GU99, 13)</f>
        <v>0</v>
      </c>
      <c r="DH99" s="28">
        <f t="shared" ref="DH99:DH130" si="2696">COUNTIF($DR99:$GU99, 14)</f>
        <v>0</v>
      </c>
      <c r="DI99" s="28">
        <f t="shared" ref="DI99:DI130" si="2697">COUNTIF($DR99:$GU99, 15)</f>
        <v>0</v>
      </c>
      <c r="DJ99" s="28">
        <f t="shared" ref="DJ99:DJ130" si="2698">COUNTIF($DR99:$GU99, 16)</f>
        <v>0</v>
      </c>
      <c r="DK99" s="28">
        <f t="shared" ref="DK99:DK130" si="2699">COUNTIF($DR99:$GU99, 17)</f>
        <v>0</v>
      </c>
      <c r="DL99" s="28">
        <f t="shared" ref="DL99:DL130" si="2700">COUNTIF($DR99:$GU99, 18)</f>
        <v>0</v>
      </c>
      <c r="DM99" s="28">
        <f t="shared" ref="DM99:DM130" si="2701">COUNTIF($DR99:$GU99, 19)</f>
        <v>0</v>
      </c>
      <c r="DN99" s="28">
        <f t="shared" ref="DN99:DN130" si="2702">COUNTIF($DR99:$GU99, 20)</f>
        <v>0</v>
      </c>
      <c r="DO99" s="28">
        <f t="shared" ref="DO99:DO130" si="2703">CY99+DA99+DC99+DE99+DG99+DI99+DK99+DM99</f>
        <v>0</v>
      </c>
      <c r="DP99" s="28">
        <f t="shared" ref="DP99:DP130" si="2704">CZ99+DB99+DD99+DF99+DH99+DJ99+DL99+DN99</f>
        <v>1</v>
      </c>
      <c r="DR99">
        <f t="shared" ref="DR99:DR130" si="2705">IFERROR(IF(LEFT(L99,SEARCH("!",L99)-1)="HW",1,IF(LEFT(L99,SEARCH("!",L99)-1)="HL",2,IF(LEFT(L99,SEARCH("!",L99)-1)="AW",3,IF(LEFT(L99,SEARCH("!",L99)-1)="AL",4,0)))), 0)</f>
        <v>4</v>
      </c>
      <c r="DS99">
        <f t="shared" ref="DS99:DS130" si="2706">IFERROR(IF(LEFT(M99,SEARCH("!",M99)-1)="HW",1,IF(LEFT(M99,SEARCH("!",M99)-1)="HL",2,IF(LEFT(M99,SEARCH("!",M99)-1)="AW",3,IF(LEFT(M99,SEARCH("!",M99)-1)="AL",4,0)))), 0)</f>
        <v>3</v>
      </c>
      <c r="DT99">
        <f t="shared" ref="DT99:DT130" si="2707">IFERROR(IF(LEFT(N99,SEARCH("!",N99)-1)="HW",1,IF(LEFT(N99,SEARCH("!",N99)-1)="HL",2,IF(LEFT(N99,SEARCH("!",N99)-1)="AW",3,IF(LEFT(N99,SEARCH("!",N99)-1)="AL",4,0)))), 0)</f>
        <v>2</v>
      </c>
      <c r="DU99">
        <f t="shared" ref="DU99:DU130" si="2708">IFERROR(IF(LEFT(O99,SEARCH("!",O99)-1)="HW",5,IF(LEFT(O99,SEARCH("!",O99)-1)="HL",6,IF(LEFT(O99,SEARCH("!",O99)-1)="AW",7,IF(LEFT(O99,SEARCH("!",O99)-1)="AL",8,0)))), 0)</f>
        <v>0</v>
      </c>
      <c r="DV99">
        <f t="shared" ref="DV99:DV130" si="2709">IFERROR(IF(LEFT(P99,SEARCH("!",P99)-1)="HW",9,IF(LEFT(P99,SEARCH("!",P99)-1)="HL",10,IF(LEFT(P99,SEARCH("!",P99)-1)="AW",11,IF(LEFT(P99,SEARCH("!",P99)-1)="AL",12,0)))), 0)</f>
        <v>0</v>
      </c>
      <c r="DW99">
        <f t="shared" ref="DW99:DW130" si="2710">IFERROR(IF(LEFT(Q99,SEARCH("!",Q99)-1)="HW",1,IF(LEFT(Q99,SEARCH("!",Q99)-1)="HL",2,IF(LEFT(Q99,SEARCH("!",Q99)-1)="AW",3,IF(LEFT(Q99,SEARCH("!",Q99)-1)="AL",4,0)))), 0)</f>
        <v>2</v>
      </c>
      <c r="DX99">
        <f t="shared" ref="DX99:DX130" si="2711">IFERROR(IF(LEFT(R99,SEARCH("!",R99)-1)="HW",5,IF(LEFT(R99,SEARCH("!",R99)-1)="HL",6,IF(LEFT(R99,SEARCH("!",R99)-1)="AW",7,IF(LEFT(R99,SEARCH("!",R99)-1)="AL",8,0)))), 0)</f>
        <v>0</v>
      </c>
      <c r="DY99">
        <f t="shared" ref="DY99:DY130" si="2712">IFERROR(IF(LEFT(S99,SEARCH("!",S99)-1)="HW",9,IF(LEFT(S99,SEARCH("!",S99)-1)="HL",10,IF(LEFT(S99,SEARCH("!",S99)-1)="AW",11,IF(LEFT(S99,SEARCH("!",S99)-1)="AL",12,0)))), 0)</f>
        <v>0</v>
      </c>
      <c r="DZ99">
        <f t="shared" ref="DZ99:DZ130" si="2713">IFERROR(IF(LEFT(T99,SEARCH("!",T99)-1)="HW",1,IF(LEFT(T99,SEARCH("!",T99)-1)="HL",2,IF(LEFT(T99,SEARCH("!",T99)-1)="AW",3,IF(LEFT(T99,SEARCH("!",T99)-1)="AL",4,0)))), 0)</f>
        <v>2</v>
      </c>
      <c r="EA99">
        <f t="shared" ref="EA99:EA130" si="2714">IFERROR(IF(LEFT(U99,SEARCH("!",U99)-1)="HW",5,IF(LEFT(U99,SEARCH("!",U99)-1)="HL",6,IF(LEFT(U99,SEARCH("!",U99)-1)="AW",7,IF(LEFT(U99,SEARCH("!",U99)-1)="AL",8,0)))), 0)</f>
        <v>0</v>
      </c>
      <c r="EB99">
        <f t="shared" ref="EB99:EB130" si="2715">IFERROR(IF(LEFT(V99,SEARCH("!",V99)-1)="HW",9,IF(LEFT(V99,SEARCH("!",V99)-1)="HL",10,IF(LEFT(V99,SEARCH("!",V99)-1)="AW",11,IF(LEFT(V99,SEARCH("!",V99)-1)="AL",12,0)))), 0)</f>
        <v>0</v>
      </c>
      <c r="EC99">
        <f t="shared" ref="EC99:EC130" si="2716">IFERROR(IF(LEFT(W99,SEARCH("!",W99)-1)="HW",1,IF(LEFT(W99,SEARCH("!",W99)-1)="HL",2,IF(LEFT(W99,SEARCH("!",W99)-1)="AW",3,IF(LEFT(W99,SEARCH("!",W99)-1)="AL",4,0)))), 0)</f>
        <v>4</v>
      </c>
      <c r="ED99">
        <f t="shared" ref="ED99:ED130" si="2717">IFERROR(IF(LEFT(X99,SEARCH("!",X99)-1)="HW",5,IF(LEFT(X99,SEARCH("!",X99)-1)="HL",6,IF(LEFT(X99,SEARCH("!",X99)-1)="AW",7,IF(LEFT(X99,SEARCH("!",X99)-1)="AL",8,0)))), 0)</f>
        <v>0</v>
      </c>
      <c r="EE99">
        <f t="shared" ref="EE99:EE130" si="2718">IFERROR(IF(LEFT(Y99,SEARCH("!",Y99)-1)="HW",9,IF(LEFT(Y99,SEARCH("!",Y99)-1)="HL",10,IF(LEFT(Y99,SEARCH("!",Y99)-1)="AW",11,IF(LEFT(Y99,SEARCH("!",Y99)-1)="AL",12,0)))), 0)</f>
        <v>10</v>
      </c>
      <c r="EF99">
        <f t="shared" ref="EF99:EF130" si="2719">IFERROR(IF(LEFT(Z99,SEARCH("!",Z99)-1)="HW",1,IF(LEFT(Z99,SEARCH("!",Z99)-1)="HL",2,IF(LEFT(Z99,SEARCH("!",Z99)-1)="AW",3,IF(LEFT(Z99,SEARCH("!",Z99)-1)="AL",4,0)))), 0)</f>
        <v>4</v>
      </c>
      <c r="EG99">
        <f t="shared" ref="EG99:EG130" si="2720">IFERROR(IF(LEFT(AA99,SEARCH("!",AA99)-1)="HW",5,IF(LEFT(AA99,SEARCH("!",AA99)-1)="HL",6,IF(LEFT(AA99,SEARCH("!",AA99)-1)="AW",7,IF(LEFT(AA99,SEARCH("!",AA99)-1)="AL",8,0)))), 0)</f>
        <v>0</v>
      </c>
      <c r="EH99">
        <f t="shared" ref="EH99:EH130" si="2721">IFERROR(IF(LEFT(AB99,SEARCH("!",AB99)-1)="HW",5,IF(LEFT(AB99,SEARCH("!",AB99)-1)="HL",6,IF(LEFT(AB99,SEARCH("!",AB99)-1)="AW",7,IF(LEFT(AB99,SEARCH("!",AB99)-1)="AL",8,0)))), 0)</f>
        <v>0</v>
      </c>
      <c r="EI99">
        <f t="shared" ref="EI99:EI130" si="2722">IFERROR(IF(LEFT(AC99,SEARCH("!",AC99)-1)="HW",1,IF(LEFT(AC99,SEARCH("!",AC99)-1)="HL",2,IF(LEFT(AC99,SEARCH("!",AC99)-1)="AW",3,IF(LEFT(AC99,SEARCH("!",AC99)-1)="AL",4,0)))), 0)</f>
        <v>0</v>
      </c>
      <c r="EJ99">
        <f t="shared" ref="EJ99:EJ130" si="2723">IFERROR(IF(LEFT(AD99,SEARCH("!",AD99)-1)="HW",5,IF(LEFT(AD99,SEARCH("!",AD99)-1)="HL",6,IF(LEFT(AD99,SEARCH("!",AD99)-1)="AW",7,IF(LEFT(AD99,SEARCH("!",AD99)-1)="AL",8,0)))), 0)</f>
        <v>0</v>
      </c>
      <c r="EK99">
        <f t="shared" ref="EK99:EK130" si="2724">IFERROR(IF(LEFT(AE99,SEARCH("!",AE99)-1)="HW",9,IF(LEFT(AE99,SEARCH("!",AE99)-1)="HL",10,IF(LEFT(AE99,SEARCH("!",AE99)-1)="AW",11,IF(LEFT(AE99,SEARCH("!",AE99)-1)="AL",12,0)))), 0)</f>
        <v>0</v>
      </c>
      <c r="EL99">
        <f t="shared" ref="EL99:EL130" si="2725">IFERROR(IF(LEFT(AF99,SEARCH("!",AF99)-1)="HW",1,IF(LEFT(AF99,SEARCH("!",AF99)-1)="HL",2,IF(LEFT(AF99,SEARCH("!",AF99)-1)="AW",3,IF(LEFT(AF99,SEARCH("!",AF99)-1)="AL",4,0)))), 0)</f>
        <v>2</v>
      </c>
      <c r="EM99">
        <f t="shared" ref="EM99:EM130" si="2726">IFERROR(IF(LEFT(AG99,SEARCH("!",AG99)-1)="HW",5,IF(LEFT(AG99,SEARCH("!",AG99)-1)="HL",6,IF(LEFT(AG99,SEARCH("!",AG99)-1)="AW",7,IF(LEFT(AG99,SEARCH("!",AG99)-1)="AL",8,0)))), 0)</f>
        <v>0</v>
      </c>
      <c r="EN99">
        <f t="shared" ref="EN99:EN130" si="2727">IFERROR(IF(LEFT(AH99,SEARCH("!",AH99)-1)="HW",9,IF(LEFT(AH99,SEARCH("!",AH99)-1)="HL",10,IF(LEFT(AH99,SEARCH("!",AH99)-1)="AW",11,IF(LEFT(AH99,SEARCH("!",AH99)-1)="AL",12,0)))), 0)</f>
        <v>0</v>
      </c>
      <c r="EO99">
        <f t="shared" ref="EO99:EO130" si="2728">IFERROR(IF(LEFT(AI99,SEARCH("!",AI99)-1)="HW",1,IF(LEFT(AI99,SEARCH("!",AI99)-1)="HL",2,IF(LEFT(AI99,SEARCH("!",AI99)-1)="AW",3,IF(LEFT(AI99,SEARCH("!",AI99)-1)="AL",4,0)))), 0)</f>
        <v>0</v>
      </c>
      <c r="EP99">
        <f t="shared" ref="EP99:EP130" si="2729">IFERROR(IF(LEFT(AJ99,SEARCH("!",AJ99)-1)="HW",5,IF(LEFT(AJ99,SEARCH("!",AJ99)-1)="HL",6,IF(LEFT(AJ99,SEARCH("!",AJ99)-1)="AW",7,IF(LEFT(AJ99,SEARCH("!",AJ99)-1)="AL",8,0)))), 0)</f>
        <v>0</v>
      </c>
      <c r="EQ99">
        <f t="shared" ref="EQ99:EQ130" si="2730">IFERROR(IF(LEFT(AK99,SEARCH("!",AK99)-1)="HW",9,IF(LEFT(AK99,SEARCH("!",AK99)-1)="HL",10,IF(LEFT(AK99,SEARCH("!",AK99)-1)="AW",11,IF(LEFT(AK99,SEARCH("!",AK99)-1)="AL",12,0)))), 0)</f>
        <v>0</v>
      </c>
      <c r="ER99">
        <f t="shared" ref="ER99:ER130" si="2731">IFERROR(IF(LEFT(AL99,SEARCH("!",AL99)-1)="HW",1,IF(LEFT(AL99,SEARCH("!",AL99)-1)="HL",2,IF(LEFT(AL99,SEARCH("!",AL99)-1)="AW",3,IF(LEFT(AL99,SEARCH("!",AL99)-1)="AL",4,0)))), 0)</f>
        <v>2</v>
      </c>
      <c r="ES99">
        <f t="shared" ref="ES99:ES130" si="2732">IFERROR(IF(LEFT(AM99,SEARCH("!",AM99)-1)="HW",5,IF(LEFT(AM99,SEARCH("!",AM99)-1)="HL",6,IF(LEFT(AM99,SEARCH("!",AM99)-1)="AW",7,IF(LEFT(AM99,SEARCH("!",AM99)-1)="AL",8,0)))), 0)</f>
        <v>0</v>
      </c>
      <c r="ET99">
        <f t="shared" ref="ET99:ET130" si="2733">IFERROR(IF(LEFT(AN99,SEARCH("!",AN99)-1)="HW",9,IF(LEFT(AN99,SEARCH("!",AN99)-1)="HL",10,IF(LEFT(AN99,SEARCH("!",AN99)-1)="AW",11,IF(LEFT(AN99,SEARCH("!",AN99)-1)="AL",12,0)))), 0)</f>
        <v>0</v>
      </c>
      <c r="EU99">
        <f t="shared" ref="EU99:EU130" si="2734">IFERROR(IF(LEFT(AO99,SEARCH("!",AO99)-1)="HW",1,IF(LEFT(AO99,SEARCH("!",AO99)-1)="HL",2,IF(LEFT(AO99,SEARCH("!",AO99)-1)="AW",3,IF(LEFT(AO99,SEARCH("!",AO99)-1)="AL",4,0)))), 0)</f>
        <v>1</v>
      </c>
      <c r="EV99">
        <f t="shared" ref="EV99:EV130" si="2735">IFERROR(IF(LEFT(AP99,SEARCH("!",AP99)-1)="HW",5,IF(LEFT(AP99,SEARCH("!",AP99)-1)="HL",6,IF(LEFT(AP99,SEARCH("!",AP99)-1)="AW",7,IF(LEFT(AP99,SEARCH("!",AP99)-1)="AL",8,0)))), 0)</f>
        <v>0</v>
      </c>
      <c r="EW99">
        <f t="shared" ref="EW99:EW130" si="2736">IFERROR(IF(LEFT(AQ99,SEARCH("!",AQ99)-1)="HW",9,IF(LEFT(AQ99,SEARCH("!",AQ99)-1)="HL",10,IF(LEFT(AQ99,SEARCH("!",AQ99)-1)="AW",11,IF(LEFT(AQ99,SEARCH("!",AQ99)-1)="AL",12,0)))), 0)</f>
        <v>0</v>
      </c>
      <c r="EX99">
        <f t="shared" ref="EX99:EX130" si="2737">IFERROR(IF(LEFT(AR99,SEARCH("!",AR99)-1)="HW",1,IF(LEFT(AR99,SEARCH("!",AR99)-1)="HL",2,IF(LEFT(AR99,SEARCH("!",AR99)-1)="AW",3,IF(LEFT(AR99,SEARCH("!",AR99)-1)="AL",4,0)))), 0)</f>
        <v>1</v>
      </c>
      <c r="EY99">
        <f t="shared" ref="EY99:EY130" si="2738">IFERROR(IF(LEFT(AS99,SEARCH("!",AS99)-1)="HW",5,IF(LEFT(AS99,SEARCH("!",AS99)-1)="HL",6,IF(LEFT(AS99,SEARCH("!",AS99)-1)="AW",7,IF(LEFT(AS99,SEARCH("!",AS99)-1)="AL",8,0)))), 0)</f>
        <v>0</v>
      </c>
      <c r="EZ99">
        <f t="shared" ref="EZ99:EZ130" si="2739">IFERROR(IF(LEFT(AT99,SEARCH("!",AT99)-1)="HW",9,IF(LEFT(AT99,SEARCH("!",AT99)-1)="HL",10,IF(LEFT(AT99,SEARCH("!",AT99)-1)="AW",11,IF(LEFT(AT99,SEARCH("!",AT99)-1)="AL",12,0)))), 0)</f>
        <v>0</v>
      </c>
      <c r="FA99">
        <f t="shared" ref="FA99:FA130" si="2740">IFERROR(IF(LEFT(AU99,SEARCH("!",AU99)-1)="HW",1,IF(LEFT(AU99,SEARCH("!",AU99)-1)="HL",2,IF(LEFT(AU99,SEARCH("!",AU99)-1)="AW",3,IF(LEFT(AU99,SEARCH("!",AU99)-1)="AL",4,0)))), 0)</f>
        <v>1</v>
      </c>
      <c r="FB99">
        <f t="shared" ref="FB99:FB130" si="2741">IFERROR(IF(LEFT(AV99,SEARCH("!",AV99)-1)="HW",5,IF(LEFT(AV99,SEARCH("!",AV99)-1)="HL",6,IF(LEFT(AV99,SEARCH("!",AV99)-1)="AW",7,IF(LEFT(AV99,SEARCH("!",AV99)-1)="AL",8,0)))), 0)</f>
        <v>0</v>
      </c>
      <c r="FC99">
        <f t="shared" ref="FC99:FC130" si="2742">IFERROR(IF(LEFT(AW99,SEARCH("!",AW99)-1)="HW",9,IF(LEFT(AW99,SEARCH("!",AW99)-1)="HL",10,IF(LEFT(AW99,SEARCH("!",AW99)-1)="AW",11,IF(LEFT(AW99,SEARCH("!",AW99)-1)="AL",12,0)))), 0)</f>
        <v>0</v>
      </c>
      <c r="FD99">
        <f t="shared" ref="FD99:FD130" si="2743">IFERROR(IF(LEFT(AX99,SEARCH("!",AX99)-1)="HW",13,IF(LEFT(AX99,SEARCH("!",AX99)-1)="HL",14,IF(LEFT(AX99,SEARCH("!",AX99)-1)="AW",15,IF(LEFT(AX99,SEARCH("!",AX99)-1)="AL",16,0)))), 0)</f>
        <v>0</v>
      </c>
      <c r="FE99">
        <f t="shared" ref="FE99:FE130" si="2744">IFERROR(IF(LEFT(AY99,SEARCH("!",AY99)-1)="HW",5,IF(LEFT(AY99,SEARCH("!",AY99)-1)="HL",6,IF(LEFT(AY99,SEARCH("!",AY99)-1)="AW",7,IF(LEFT(AY99,SEARCH("!",AY99)-1)="AL",8,0)))), 0)</f>
        <v>0</v>
      </c>
      <c r="FF99">
        <f t="shared" ref="FF99:FF130" si="2745">IFERROR(IF(LEFT(AZ99,SEARCH("!",AZ99)-1)="HW",9,IF(LEFT(AZ99,SEARCH("!",AZ99)-1)="HL",10,IF(LEFT(AZ99,SEARCH("!",AZ99)-1)="AW",11,IF(LEFT(AZ99,SEARCH("!",AZ99)-1)="AL",12,0)))), 0)</f>
        <v>0</v>
      </c>
      <c r="FG99">
        <f t="shared" ref="FG99:FG130" si="2746">IFERROR(IF(LEFT(BA99,SEARCH("!",BA99)-1)="HW",13,IF(LEFT(BA99,SEARCH("!",BA99)-1)="HL",14,IF(LEFT(BA99,SEARCH("!",BA99)-1)="AW",15,IF(LEFT(BA99,SEARCH("!",BA99)-1)="AL",16,0)))), 0)</f>
        <v>0</v>
      </c>
      <c r="FH99">
        <f t="shared" ref="FH99:FH130" si="2747">IFERROR(IF(LEFT(BB99,SEARCH("!",BB99)-1)="HW",5,IF(LEFT(BB99,SEARCH("!",BB99)-1)="HL",6,IF(LEFT(BB99,SEARCH("!",BB99)-1)="AW",7,IF(LEFT(BB99,SEARCH("!",BB99)-1)="AL",8,0)))), 0)</f>
        <v>0</v>
      </c>
      <c r="FI99">
        <f t="shared" ref="FI99:FI130" si="2748">IFERROR(IF(LEFT(BC99,SEARCH("!",BC99)-1)="HW",9,IF(LEFT(BC99,SEARCH("!",BC99)-1)="HL",10,IF(LEFT(BC99,SEARCH("!",BC99)-1)="AW",11,IF(LEFT(BC99,SEARCH("!",BC99)-1)="AL",12,0)))), 0)</f>
        <v>0</v>
      </c>
      <c r="FJ99">
        <f t="shared" ref="FJ99:FJ130" si="2749">IFERROR(IF(LEFT(BD99,SEARCH("!",BD99)-1)="HW",13,IF(LEFT(BD99,SEARCH("!",BD99)-1)="HL",14,IF(LEFT(BD99,SEARCH("!",BD99)-1)="AW",15,IF(LEFT(BD99,SEARCH("!",BD99)-1)="AL",16,0)))), 0)</f>
        <v>0</v>
      </c>
      <c r="FK99">
        <f t="shared" ref="FK99:FK130" si="2750">IFERROR(IF(LEFT(BE99,SEARCH("!",BE99)-1)="HW",5,IF(LEFT(BE99,SEARCH("!",BE99)-1)="HL",6,IF(LEFT(BE99,SEARCH("!",BE99)-1)="AW",7,IF(LEFT(BE99,SEARCH("!",BE99)-1)="AL",8,0)))), 0)</f>
        <v>0</v>
      </c>
      <c r="FL99">
        <f t="shared" ref="FL99:FL130" si="2751">IFERROR(IF(LEFT(BF99,SEARCH("!",BF99)-1)="HW",9,IF(LEFT(BF99,SEARCH("!",BF99)-1)="HL",10,IF(LEFT(BF99,SEARCH("!",BF99)-1)="AW",11,IF(LEFT(BF99,SEARCH("!",BF99)-1)="AL",12,0)))), 0)</f>
        <v>0</v>
      </c>
      <c r="FM99">
        <f t="shared" ref="FM99:FM130" si="2752">IFERROR(IF(LEFT(BG99,SEARCH("!",BG99)-1)="HW",13,IF(LEFT(BG99,SEARCH("!",BG99)-1)="HL",14,IF(LEFT(BG99,SEARCH("!",BG99)-1)="AW",15,IF(LEFT(BG99,SEARCH("!",BG99)-1)="AL",16,0)))), 0)</f>
        <v>0</v>
      </c>
      <c r="FN99">
        <f t="shared" ref="FN99:FN130" si="2753">IFERROR(IF(LEFT(BH99,SEARCH("!",BH99)-1)="HW",5,IF(LEFT(BH99,SEARCH("!",BH99)-1)="HL",6,IF(LEFT(BH99,SEARCH("!",BH99)-1)="AW",7,IF(LEFT(BH99,SEARCH("!",BH99)-1)="AL",8,0)))), 0)</f>
        <v>0</v>
      </c>
      <c r="FO99">
        <f t="shared" ref="FO99:FO130" si="2754">IFERROR(IF(LEFT(BI99,SEARCH("!",BI99)-1)="HW",9,IF(LEFT(BI99,SEARCH("!",BI99)-1)="HL",10,IF(LEFT(BI99,SEARCH("!",BI99)-1)="AW",11,IF(LEFT(BI99,SEARCH("!",BI99)-1)="AL",12,0)))), 0)</f>
        <v>0</v>
      </c>
      <c r="FP99">
        <f t="shared" ref="FP99:FP130" si="2755">IFERROR(IF(LEFT(BJ99,SEARCH("!",BJ99)-1)="HW",13,IF(LEFT(BJ99,SEARCH("!",BJ99)-1)="HL",14,IF(LEFT(BJ99,SEARCH("!",BJ99)-1)="AW",15,IF(LEFT(BJ99,SEARCH("!",BJ99)-1)="AL",16,0)))), 0)</f>
        <v>0</v>
      </c>
      <c r="FQ99">
        <f t="shared" ref="FQ99:FQ130" si="2756">IFERROR(IF(LEFT(BK99,SEARCH("!",BK99)-1)="HW",5,IF(LEFT(BK99,SEARCH("!",BK99)-1)="HL",6,IF(LEFT(BK99,SEARCH("!",BK99)-1)="AW",7,IF(LEFT(BK99,SEARCH("!",BK99)-1)="AL",8,0)))), 0)</f>
        <v>0</v>
      </c>
      <c r="FR99">
        <f t="shared" ref="FR99:FR130" si="2757">IFERROR(IF(LEFT(BL99,SEARCH("!",BL99)-1)="HW",9,IF(LEFT(BL99,SEARCH("!",BL99)-1)="HL",10,IF(LEFT(BL99,SEARCH("!",BL99)-1)="AW",11,IF(LEFT(BL99,SEARCH("!",BL99)-1)="AL",12,0)))), 0)</f>
        <v>0</v>
      </c>
      <c r="FS99">
        <f t="shared" ref="FS99:FS130" si="2758">IFERROR(IF(LEFT(BM99,SEARCH("!",BM99)-1)="HW",1,IF(LEFT(BM99,SEARCH("!",BM99)-1)="HL",2,IF(LEFT(BM99,SEARCH("!",BM99)-1)="AW",3,IF(LEFT(BM99,SEARCH("!",BM99)-1)="AL",4,0)))), 0)</f>
        <v>0</v>
      </c>
      <c r="FT99">
        <f t="shared" ref="FT99:FT130" si="2759">IFERROR(IF(LEFT(BN99,SEARCH("!",BN99)-1)="HW",17,IF(LEFT(BN99,SEARCH("!",BN99)-1)="HL",18,IF(LEFT(BN99,SEARCH("!",BN99)-1)="AW",19,IF(LEFT(BN99,SEARCH("!",BN99)-1)="AL",20,0)))), 0)</f>
        <v>0</v>
      </c>
      <c r="FU99">
        <f t="shared" ref="FU99:FU130" si="2760">IFERROR(IF(LEFT(BO99,SEARCH("!",BO99)-1)="HW",17,IF(LEFT(BO99,SEARCH("!",BO99)-1)="HL",18,IF(LEFT(BO99,SEARCH("!",BO99)-1)="AW",19,IF(LEFT(BO99,SEARCH("!",BO99)-1)="AL",20,0)))), 0)</f>
        <v>0</v>
      </c>
      <c r="FV99">
        <f t="shared" ref="FV99:FV130" si="2761">IFERROR(IF(LEFT(BP99,SEARCH("!",BP99)-1)="HW",17,IF(LEFT(BP99,SEARCH("!",BP99)-1)="HL",18,IF(LEFT(BP99,SEARCH("!",BP99)-1)="AW",19,IF(LEFT(BP99,SEARCH("!",BP99)-1)="AL",20,0)))), 0)</f>
        <v>0</v>
      </c>
      <c r="FW99">
        <f t="shared" ref="FW99:FW130" si="2762">IFERROR(IF(LEFT(BQ99,SEARCH("!",BQ99)-1)="HW",17,IF(LEFT(BQ99,SEARCH("!",BQ99)-1)="HL",18,IF(LEFT(BQ99,SEARCH("!",BQ99)-1)="AW",19,IF(LEFT(BQ99,SEARCH("!",BQ99)-1)="AL",20,0)))), 0)</f>
        <v>0</v>
      </c>
      <c r="FX99">
        <f t="shared" ref="FX99:FX130" si="2763">IFERROR(IF(LEFT(BR99,SEARCH("!",BR99)-1)="HW",17,IF(LEFT(BR99,SEARCH("!",BR99)-1)="HL",18,IF(LEFT(BR99,SEARCH("!",BR99)-1)="AW",19,IF(LEFT(BR99,SEARCH("!",BR99)-1)="AL",20,0)))), 0)</f>
        <v>0</v>
      </c>
      <c r="FY99">
        <f t="shared" ref="FY99:FY130" si="2764">IFERROR(IF(LEFT(BS99,SEARCH("!",BS99)-1)="HW",17,IF(LEFT(BS99,SEARCH("!",BS99)-1)="HL",18,IF(LEFT(BS99,SEARCH("!",BS99)-1)="AW",19,IF(LEFT(BS99,SEARCH("!",BS99)-1)="AL",20,0)))), 0)</f>
        <v>0</v>
      </c>
      <c r="FZ99">
        <f t="shared" ref="FZ99:FZ130" si="2765">IFERROR(IF(LEFT(BT99,SEARCH("!",BT99)-1)="HW",17,IF(LEFT(BT99,SEARCH("!",BT99)-1)="HL",18,IF(LEFT(BT99,SEARCH("!",BT99)-1)="AW",19,IF(LEFT(BT99,SEARCH("!",BT99)-1)="AL",20,0)))), 0)</f>
        <v>0</v>
      </c>
      <c r="GA99">
        <f t="shared" ref="GA99:GA130" si="2766">IFERROR(IF(LEFT(BU99,SEARCH("!",BU99)-1)="HW",17,IF(LEFT(BU99,SEARCH("!",BU99)-1)="HL",18,IF(LEFT(BU99,SEARCH("!",BU99)-1)="AW",19,IF(LEFT(BU99,SEARCH("!",BU99)-1)="AL",20,0)))), 0)</f>
        <v>0</v>
      </c>
      <c r="GB99">
        <f t="shared" ref="GB99:GB130" si="2767">IFERROR(IF(LEFT(BV99,SEARCH("!",BV99)-1)="HW",17,IF(LEFT(BV99,SEARCH("!",BV99)-1)="HL",18,IF(LEFT(BV99,SEARCH("!",BV99)-1)="AW",19,IF(LEFT(BV99,SEARCH("!",BV99)-1)="AL",20,0)))), 0)</f>
        <v>0</v>
      </c>
      <c r="GC99">
        <f t="shared" ref="GC99:GC130" si="2768">IFERROR(IF(LEFT(BW99,SEARCH("!",BW99)-1)="HW",17,IF(LEFT(BW99,SEARCH("!",BW99)-1)="HL",18,IF(LEFT(BW99,SEARCH("!",BW99)-1)="AW",19,IF(LEFT(BW99,SEARCH("!",BW99)-1)="AL",20,0)))), 0)</f>
        <v>0</v>
      </c>
      <c r="GD99">
        <f t="shared" ref="GD99:GD130" si="2769">IFERROR(IF(LEFT(BX99,SEARCH("!",BX99)-1)="HW",17,IF(LEFT(BX99,SEARCH("!",BX99)-1)="HL",18,IF(LEFT(BX99,SEARCH("!",BX99)-1)="AW",19,IF(LEFT(BX99,SEARCH("!",BX99)-1)="AL",20,0)))), 0)</f>
        <v>0</v>
      </c>
      <c r="GE99">
        <f t="shared" ref="GE99:GE130" si="2770">IFERROR(IF(LEFT(BY99,SEARCH("!",BY99)-1)="HW",17,IF(LEFT(BY99,SEARCH("!",BY99)-1)="HL",18,IF(LEFT(BY99,SEARCH("!",BY99)-1)="AW",19,IF(LEFT(BY99,SEARCH("!",BY99)-1)="AL",20,0)))), 0)</f>
        <v>0</v>
      </c>
      <c r="GF99">
        <f t="shared" ref="GF99:GF130" si="2771">IFERROR(IF(LEFT(BZ99,SEARCH("!",BZ99)-1)="HW",17,IF(LEFT(BZ99,SEARCH("!",BZ99)-1)="HL",18,IF(LEFT(BZ99,SEARCH("!",BZ99)-1)="AW",19,IF(LEFT(BZ99,SEARCH("!",BZ99)-1)="AL",20,0)))), 0)</f>
        <v>0</v>
      </c>
      <c r="GG99">
        <f t="shared" ref="GG99:GG130" si="2772">IFERROR(IF(LEFT(CA99,SEARCH("!",CA99)-1)="HW",17,IF(LEFT(CA99,SEARCH("!",CA99)-1)="HL",18,IF(LEFT(CA99,SEARCH("!",CA99)-1)="AW",19,IF(LEFT(CA99,SEARCH("!",CA99)-1)="AL",20,0)))), 0)</f>
        <v>0</v>
      </c>
      <c r="GH99">
        <f t="shared" ref="GH99:GH130" si="2773">IFERROR(IF(LEFT(CB99,SEARCH("!",CB99)-1)="HW",17,IF(LEFT(CB99,SEARCH("!",CB99)-1)="HL",18,IF(LEFT(CB99,SEARCH("!",CB99)-1)="AW",19,IF(LEFT(CB99,SEARCH("!",CB99)-1)="AL",20,0)))), 0)</f>
        <v>0</v>
      </c>
      <c r="GI99">
        <f t="shared" ref="GI99:GI130" si="2774">IFERROR(IF(LEFT(CC99,SEARCH("!",CC99)-1)="HW",17,IF(LEFT(CC99,SEARCH("!",CC99)-1)="HL",18,IF(LEFT(CC99,SEARCH("!",CC99)-1)="AW",19,IF(LEFT(CC99,SEARCH("!",CC99)-1)="AL",20,0)))), 0)</f>
        <v>0</v>
      </c>
      <c r="GJ99">
        <f t="shared" ref="GJ99:GJ130" si="2775">IFERROR(IF(LEFT(CD99,SEARCH("!",CD99)-1)="HW",17,IF(LEFT(CD99,SEARCH("!",CD99)-1)="HL",18,IF(LEFT(CD99,SEARCH("!",CD99)-1)="AW",19,IF(LEFT(CD99,SEARCH("!",CD99)-1)="AL",20,0)))), 0)</f>
        <v>0</v>
      </c>
      <c r="GK99">
        <f t="shared" ref="GK99:GK130" si="2776">IFERROR(IF(LEFT(CE99,SEARCH("!",CE99)-1)="HW",17,IF(LEFT(CE99,SEARCH("!",CE99)-1)="HL",18,IF(LEFT(CE99,SEARCH("!",CE99)-1)="AW",19,IF(LEFT(CE99,SEARCH("!",CE99)-1)="AL",20,0)))), 0)</f>
        <v>0</v>
      </c>
      <c r="GL99">
        <f t="shared" ref="GL99:GL130" si="2777">IFERROR(IF(LEFT(CF99,SEARCH("!",CF99)-1)="HW",17,IF(LEFT(CF99,SEARCH("!",CF99)-1)="HL",18,IF(LEFT(CF99,SEARCH("!",CF99)-1)="AW",19,IF(LEFT(CF99,SEARCH("!",CF99)-1)="AL",20,0)))), 0)</f>
        <v>0</v>
      </c>
      <c r="GM99">
        <f t="shared" ref="GM99:GM130" si="2778">IFERROR(IF(LEFT(CG99,SEARCH("!",CG99)-1)="HW",17,IF(LEFT(CG99,SEARCH("!",CG99)-1)="HL",18,IF(LEFT(CG99,SEARCH("!",CG99)-1)="AW",19,IF(LEFT(CG99,SEARCH("!",CG99)-1)="AL",20,0)))), 0)</f>
        <v>0</v>
      </c>
      <c r="GN99">
        <f t="shared" ref="GN99:GN130" si="2779">IFERROR(IF(LEFT(CH99,SEARCH("!",CH99)-1)="HW",17,IF(LEFT(CH99,SEARCH("!",CH99)-1)="HL",18,IF(LEFT(CH99,SEARCH("!",CH99)-1)="AW",19,IF(LEFT(CH99,SEARCH("!",CH99)-1)="AL",20,0)))), 0)</f>
        <v>0</v>
      </c>
      <c r="GO99">
        <f t="shared" ref="GO99:GO130" si="2780">IFERROR(IF(LEFT(CI99,SEARCH("!",CI99)-1)="HW",17,IF(LEFT(CI99,SEARCH("!",CI99)-1)="HL",18,IF(LEFT(CI99,SEARCH("!",CI99)-1)="AW",19,IF(LEFT(CI99,SEARCH("!",CI99)-1)="AL",20,0)))), 0)</f>
        <v>0</v>
      </c>
      <c r="GP99">
        <f t="shared" ref="GP99:GP130" si="2781">IFERROR(IF(LEFT(CJ99,SEARCH("!",CJ99)-1)="HW",17,IF(LEFT(CJ99,SEARCH("!",CJ99)-1)="HL",18,IF(LEFT(CJ99,SEARCH("!",CJ99)-1)="AW",19,IF(LEFT(CJ99,SEARCH("!",CJ99)-1)="AL",20,0)))), 0)</f>
        <v>0</v>
      </c>
      <c r="GQ99">
        <f t="shared" ref="GQ99:GQ130" si="2782">IFERROR(IF(LEFT(CK99,SEARCH("!",CK99)-1)="HW",17,IF(LEFT(CK99,SEARCH("!",CK99)-1)="HL",18,IF(LEFT(CK99,SEARCH("!",CK99)-1)="AW",19,IF(LEFT(CK99,SEARCH("!",CK99)-1)="AL",20,0)))), 0)</f>
        <v>0</v>
      </c>
      <c r="GR99">
        <f t="shared" ref="GR99:GR130" si="2783">IFERROR(IF(LEFT(CL99,SEARCH("!",CL99)-1)="HW",17,IF(LEFT(CL99,SEARCH("!",CL99)-1)="HL",18,IF(LEFT(CL99,SEARCH("!",CL99)-1)="AW",19,IF(LEFT(CL99,SEARCH("!",CL99)-1)="AL",20,0)))), 0)</f>
        <v>0</v>
      </c>
      <c r="GS99">
        <f t="shared" ref="GS99:GS130" si="2784">IFERROR(IF(LEFT(CM99,SEARCH("!",CM99)-1)="HW",17,IF(LEFT(CM99,SEARCH("!",CM99)-1)="HL",18,IF(LEFT(CM99,SEARCH("!",CM99)-1)="AW",19,IF(LEFT(CM99,SEARCH("!",CM99)-1)="AL",20,0)))), 0)</f>
        <v>0</v>
      </c>
      <c r="GT99">
        <f t="shared" ref="GT99:GT130" si="2785">IFERROR(IF(LEFT(CN99,SEARCH("!",CN99)-1)="HW",17,IF(LEFT(CN99,SEARCH("!",CN99)-1)="HL",18,IF(LEFT(CN99,SEARCH("!",CN99)-1)="AW",19,IF(LEFT(CN99,SEARCH("!",CN99)-1)="AL",20,0)))), 0)</f>
        <v>0</v>
      </c>
      <c r="GU99">
        <f t="shared" ref="GU99:GU130" si="2786">IFERROR(IF(LEFT(CO99,SEARCH("!",CO99)-1)="HW",17,IF(LEFT(CO99,SEARCH("!",CO99)-1)="HL",18,IF(LEFT(CO99,SEARCH("!",CO99)-1)="AW",19,IF(LEFT(CO99,SEARCH("!",CO99)-1)="AL",20,0)))), 0)</f>
        <v>0</v>
      </c>
      <c r="GW99" s="28">
        <f t="shared" ref="GW99:GW130" si="2787">HE99+HF99+HG99+HJ99+HM99+HP99+HS99+HV99+HY99+IB99+IE99+IH99+IK99+IN99</f>
        <v>5.663738198722057</v>
      </c>
      <c r="GX99" s="28">
        <f t="shared" ref="GX99:GX130" si="2788">HH99+HK99+HN99+HQ99+HT99+HU99+HW99+HZ99+IC99+IF99+II99+IL99+IO99+IR99+IU99+IX99+JA99+JD99</f>
        <v>0</v>
      </c>
      <c r="GY99" s="28">
        <f t="shared" ref="GY99:GY130" si="2789">HI99+HL99+HO99+HR99+HX99+IA99+ID99+IG99+IJ99+IM99+IP99+IS99+IV99+IY99+JB99+JE99</f>
        <v>0.74960199886355039</v>
      </c>
      <c r="GZ99" s="28">
        <f t="shared" ref="GZ99:GZ130" si="2790">IQ99+IT99+IW99+IZ99+JC99</f>
        <v>0</v>
      </c>
      <c r="HA99" s="28">
        <f t="shared" ref="HA99:HA130" si="2791">SUM(JG99:KH99)</f>
        <v>0</v>
      </c>
      <c r="HB99" s="28">
        <f t="shared" ref="HB99:HB130" si="2792">GW99+GX99/3+GY99/2+GZ99+HA99/2</f>
        <v>6.0385391981538321</v>
      </c>
      <c r="HC99" s="28">
        <f t="shared" ref="HC99:HC130" si="2793">IFERROR((GW99-HJ99-HM99-HY99-IB99)/SUM(CU99:CX99),0)</f>
        <v>0.51572900773917874</v>
      </c>
      <c r="HE99">
        <f>IFERROR(VLOOKUP(_xlfn.NUMBERVALUE(MID(L99, SEARCH("!", L99)+1, SEARCH("+", L99)-SEARCH("!", L99)-1)), Rankings!$A$2:$BK$129, 63, FALSE),0)</f>
        <v>0.62662319449602411</v>
      </c>
      <c r="HF99">
        <f>IFERROR(VLOOKUP(_xlfn.NUMBERVALUE(MID(M99, SEARCH("!", M99)+1, SEARCH("+", M99)-SEARCH("!", M99)-1)), Rankings!$A$2:$BK$129, 63, FALSE),0)</f>
        <v>0.1959176067011843</v>
      </c>
      <c r="HG99">
        <f>IFERROR(VLOOKUP(_xlfn.NUMBERVALUE(MID(N99, SEARCH("!", N99)+1, SEARCH("+", N99)-SEARCH("!", N99)-1)), Rankings!$A$2:$BK$129, 63, FALSE),0)</f>
        <v>0.83122380927033801</v>
      </c>
      <c r="HH99">
        <f>IFERROR(VLOOKUP(_xlfn.NUMBERVALUE(MID(O99, SEARCH("!", O99)+1, SEARCH("+", O99)-SEARCH("!", O99)-1)), Rankings!$A$2:$BK$129, 63, FALSE),0)</f>
        <v>0</v>
      </c>
      <c r="HI99">
        <f>IFERROR(VLOOKUP(_xlfn.NUMBERVALUE(MID(P99, SEARCH("!", P99)+1, SEARCH("+", P99)-SEARCH("!", P99)-1)), Rankings!$A$2:$BK$129, 63, FALSE),0)</f>
        <v>0</v>
      </c>
      <c r="HJ99">
        <f>IFERROR(VLOOKUP(_xlfn.NUMBERVALUE(MID(Q99, SEARCH("!", Q99)+1, SEARCH("+", Q99)-SEARCH("!", Q99)-1)), Rankings!$A$2:$BK$129, 63, FALSE),0)</f>
        <v>0.30935108502098208</v>
      </c>
      <c r="HK99">
        <f>IFERROR(VLOOKUP(_xlfn.NUMBERVALUE(MID(R99, SEARCH("!", R99)+1, SEARCH("+", R99)-SEARCH("!", R99)-1)), Rankings!$A$2:$BK$129, 63, FALSE),0)</f>
        <v>0</v>
      </c>
      <c r="HL99">
        <f>IFERROR(VLOOKUP(_xlfn.NUMBERVALUE(MID(S99, SEARCH("!", S99)+1, SEARCH("+", S99)-SEARCH("!", S99)-1)), Rankings!$A$2:$BK$129, 63, FALSE),0)</f>
        <v>0</v>
      </c>
      <c r="HM99">
        <f>IFERROR(VLOOKUP(_xlfn.NUMBERVALUE(MID(T99, SEARCH("!", T99)+1, SEARCH("+", T99)-SEARCH("!", T99)-1)), Rankings!$A$2:$BK$129, 63, FALSE),0)</f>
        <v>0.45999195434508988</v>
      </c>
      <c r="HN99">
        <f>IFERROR(VLOOKUP(_xlfn.NUMBERVALUE(MID(U99, SEARCH("!", U99)+1, SEARCH("+", U99)-SEARCH("!", U99)-1)), Rankings!$A$2:$BK$129, 63, FALSE),0)</f>
        <v>0</v>
      </c>
      <c r="HO99">
        <f>IFERROR(VLOOKUP(_xlfn.NUMBERVALUE(MID(V99, SEARCH("!", V99)+1, SEARCH("+", V99)-SEARCH("!", V99)-1)), Rankings!$A$2:$BK$129, 63, FALSE),0)</f>
        <v>0</v>
      </c>
      <c r="HP99">
        <f>IFERROR(VLOOKUP(_xlfn.NUMBERVALUE(MID(W99, SEARCH("!", W99)+1, SEARCH("+", W99)-SEARCH("!", W99)-1)), Rankings!$A$2:$BK$129, 63, FALSE),0)</f>
        <v>0.89022469558383477</v>
      </c>
      <c r="HQ99">
        <f>IFERROR(VLOOKUP(_xlfn.NUMBERVALUE(MID(X99, SEARCH("!", X99)+1, SEARCH("+", X99)-SEARCH("!", X99)-1)), Rankings!$A$2:$BK$129, 63, FALSE),0)</f>
        <v>0</v>
      </c>
      <c r="HR99">
        <f>IFERROR(VLOOKUP(_xlfn.NUMBERVALUE(MID(Y99, SEARCH("!", Y99)+1, SEARCH("+", Y99)-SEARCH("!", Y99)-1)), Rankings!$A$2:$BK$129, 63, FALSE),0)</f>
        <v>0.74960199886355039</v>
      </c>
      <c r="HS99">
        <f>IFERROR(VLOOKUP(_xlfn.NUMBERVALUE(MID(Z99, SEARCH("!", Z99)+1, SEARCH("+", Z99)-SEARCH("!", Z99)-1)), Rankings!$A$2:$BK$129, 63, FALSE),0)</f>
        <v>0.31862965393166287</v>
      </c>
      <c r="HT99">
        <f>IFERROR(VLOOKUP(_xlfn.NUMBERVALUE(MID(AA99, SEARCH("!", AA99)+1, SEARCH("+", AA99)-SEARCH("!", AA99)-1)), Rankings!$A$2:$BK$129, 63, FALSE),0)</f>
        <v>0</v>
      </c>
      <c r="HU99">
        <f>IFERROR(VLOOKUP(_xlfn.NUMBERVALUE(MID(AB99, SEARCH("!", AB99)+1, SEARCH("+", AB99)-SEARCH("!", AB99)-1)), Rankings!$A$2:$BK$129, 63, FALSE),0)</f>
        <v>0</v>
      </c>
      <c r="HV99">
        <f>IFERROR(VLOOKUP(_xlfn.NUMBERVALUE(MID(AC99, SEARCH("!", AC99)+1, SEARCH("+", AC99)-SEARCH("!", AC99)-1)), Rankings!$A$2:$BK$129, 63, FALSE),0)</f>
        <v>0</v>
      </c>
      <c r="HW99">
        <f>IFERROR(VLOOKUP(_xlfn.NUMBERVALUE(MID(AD99, SEARCH("!", AD99)+1, SEARCH("+", AD99)-SEARCH("!", AD99)-1)), Rankings!$A$2:$BK$129, 63, FALSE),0)</f>
        <v>0</v>
      </c>
      <c r="HX99">
        <f>IFERROR(VLOOKUP(_xlfn.NUMBERVALUE(MID(AE99, SEARCH("!", AE99)+1, SEARCH("+", AE99)-SEARCH("!", AE99)-1)), Rankings!$A$2:$BK$129, 63, FALSE),0)</f>
        <v>0</v>
      </c>
      <c r="HY99">
        <f>IFERROR(VLOOKUP(_xlfn.NUMBERVALUE(MID(AF99, SEARCH("!", AF99)+1, SEARCH("+", AF99)-SEARCH("!", AF99)-1)), Rankings!$A$2:$BK$129, 63, FALSE),0)</f>
        <v>0.25283408970337745</v>
      </c>
      <c r="HZ99">
        <f>IFERROR(VLOOKUP(_xlfn.NUMBERVALUE(MID(AG99, SEARCH("!", AG99)+1, SEARCH("+", AG99)-SEARCH("!", AG99)-1)), Rankings!$A$2:$BK$129, 63, FALSE),0)</f>
        <v>0</v>
      </c>
      <c r="IA99">
        <f>IFERROR(VLOOKUP(_xlfn.NUMBERVALUE(MID(AH99, SEARCH("!", AH99)+1, SEARCH("+", AH99)-SEARCH("!", AH99)-1)), Rankings!$A$2:$BK$129, 63, FALSE),0)</f>
        <v>0</v>
      </c>
      <c r="IB99">
        <f>IFERROR(VLOOKUP(_xlfn.NUMBERVALUE(MID(AI99, SEARCH("!", AI99)+1, SEARCH("+", AI99)-SEARCH("!", AI99)-1)), Rankings!$A$2:$BK$129, 63, FALSE),0)</f>
        <v>0</v>
      </c>
      <c r="IC99">
        <f>IFERROR(VLOOKUP(_xlfn.NUMBERVALUE(MID(AJ99, SEARCH("!", AJ99)+1, SEARCH("+", AJ99)-SEARCH("!", AJ99)-1)), Rankings!$A$2:$BK$129, 63, FALSE),0)</f>
        <v>0</v>
      </c>
      <c r="ID99">
        <f>IFERROR(VLOOKUP(_xlfn.NUMBERVALUE(MID(AK99, SEARCH("!", AK99)+1, SEARCH("+", AK99)-SEARCH("!", AK99)-1)), Rankings!$A$2:$BK$129, 63, FALSE),0)</f>
        <v>0</v>
      </c>
      <c r="IE99">
        <f>IFERROR(VLOOKUP(_xlfn.NUMBERVALUE(MID(AL99, SEARCH("!", AL99)+1, SEARCH("+", AL99)-SEARCH("!", AL99)-1)), Rankings!$A$2:$BK$129, 63, FALSE),0)</f>
        <v>0.53458100916090412</v>
      </c>
      <c r="IF99">
        <f>IFERROR(VLOOKUP(_xlfn.NUMBERVALUE(MID(AM99, SEARCH("!", AM99)+1, SEARCH("+", AM99)-SEARCH("!", AM99)-1)), Rankings!$A$2:$BK$129, 63, FALSE),0)</f>
        <v>0</v>
      </c>
      <c r="IG99">
        <f>IFERROR(VLOOKUP(_xlfn.NUMBERVALUE(MID(AN99, SEARCH("!", AN99)+1, SEARCH("+", AN99)-SEARCH("!", AN99)-1)), Rankings!$A$2:$BK$129, 63, FALSE),0)</f>
        <v>0</v>
      </c>
      <c r="IH99">
        <f>IFERROR(VLOOKUP(_xlfn.NUMBERVALUE(MID(AO99, SEARCH("!", AO99)+1, SEARCH("+", AO99)-SEARCH("!", AO99)-1)), Rankings!$A$2:$BK$129, 63, FALSE),0)</f>
        <v>0.47316682689969669</v>
      </c>
      <c r="II99">
        <f>IFERROR(VLOOKUP(_xlfn.NUMBERVALUE(MID(AP99, SEARCH("!", AP99)+1, SEARCH("+", AP99)-SEARCH("!", AP99)-1)), Rankings!$A$2:$BK$129, 63, FALSE),0)</f>
        <v>0</v>
      </c>
      <c r="IJ99">
        <f>IFERROR(VLOOKUP(_xlfn.NUMBERVALUE(MID(AQ99, SEARCH("!", AQ99)+1, SEARCH("+", AQ99)-SEARCH("!", AQ99)-1)), Rankings!$A$2:$BK$129, 63, FALSE),0)</f>
        <v>0</v>
      </c>
      <c r="IK99">
        <f>IFERROR(VLOOKUP(_xlfn.NUMBERVALUE(MID(AR99, SEARCH("!", AR99)+1, SEARCH("+", AR99)-SEARCH("!", AR99)-1)), Rankings!$A$2:$BK$129, 63, FALSE),0)</f>
        <v>0.47992031109822575</v>
      </c>
      <c r="IL99">
        <f>IFERROR(VLOOKUP(_xlfn.NUMBERVALUE(MID(AS99, SEARCH("!", AS99)+1, SEARCH("+", AS99)-SEARCH("!", AS99)-1)), Rankings!$A$2:$BK$129, 63, FALSE),0)</f>
        <v>0</v>
      </c>
      <c r="IM99">
        <f>IFERROR(VLOOKUP(_xlfn.NUMBERVALUE(MID(AT99, SEARCH("!", AT99)+1, SEARCH("+", AT99)-SEARCH("!", AT99)-1)), Rankings!$A$2:$BK$129, 63, FALSE),0)</f>
        <v>0</v>
      </c>
      <c r="IN99">
        <f>IFERROR(VLOOKUP(_xlfn.NUMBERVALUE(MID(AU99, SEARCH("!", AU99)+1, SEARCH("+", AU99)-SEARCH("!", AU99)-1)), Rankings!$A$2:$BK$129, 63, FALSE),0)</f>
        <v>0.29127396251073551</v>
      </c>
      <c r="IO99">
        <f>IFERROR(VLOOKUP(_xlfn.NUMBERVALUE(MID(AV99, SEARCH("!", AV99)+1, SEARCH("+", AV99)-SEARCH("!", AV99)-1)), Rankings!$A$2:$BK$129, 63, FALSE),0)</f>
        <v>0</v>
      </c>
      <c r="IP99">
        <f>IFERROR(VLOOKUP(_xlfn.NUMBERVALUE(MID(AW99, SEARCH("!", AW99)+1, SEARCH("+", AW99)-SEARCH("!", AW99)-1)), Rankings!$A$2:$BK$129, 63, FALSE),0)</f>
        <v>0</v>
      </c>
      <c r="IQ99">
        <f>IFERROR(VLOOKUP(_xlfn.NUMBERVALUE(MID(AX99, SEARCH("!", AX99)+1, SEARCH("+", AX99)-SEARCH("!", AX99)-1)), Rankings!$A$2:$BK$129, 63, FALSE),0)</f>
        <v>0</v>
      </c>
      <c r="IR99">
        <f>IFERROR(VLOOKUP(_xlfn.NUMBERVALUE(MID(AY99, SEARCH("!", AY99)+1, SEARCH("+", AY99)-SEARCH("!", AY99)-1)), Rankings!$A$2:$BK$129, 63, FALSE),0)</f>
        <v>0</v>
      </c>
      <c r="IS99">
        <f>IFERROR(VLOOKUP(_xlfn.NUMBERVALUE(MID(AZ99, SEARCH("!", AZ99)+1, SEARCH("+", AZ99)-SEARCH("!", AZ99)-1)), Rankings!$A$2:$BK$129, 63, FALSE),0)</f>
        <v>0</v>
      </c>
      <c r="IT99">
        <f>IFERROR(VLOOKUP(_xlfn.NUMBERVALUE(MID(BA99, SEARCH("!", BA99)+1, SEARCH("+", BA99)-SEARCH("!", BA99)-1)), Rankings!$A$2:$BK$129, 63, FALSE),0)</f>
        <v>0</v>
      </c>
      <c r="IU99">
        <f>IFERROR(VLOOKUP(_xlfn.NUMBERVALUE(MID(BB99, SEARCH("!", BB99)+1, SEARCH("+", BB99)-SEARCH("!", BB99)-1)), Rankings!$A$2:$BK$129, 63, FALSE),0)</f>
        <v>0</v>
      </c>
      <c r="IV99">
        <f>IFERROR(VLOOKUP(_xlfn.NUMBERVALUE(MID(BC99, SEARCH("!", BC99)+1, SEARCH("+", BC99)-SEARCH("!", BC99)-1)), Rankings!$A$2:$BK$129, 63, FALSE),0)</f>
        <v>0</v>
      </c>
      <c r="IW99">
        <f>IFERROR(VLOOKUP(_xlfn.NUMBERVALUE(MID(BD99, SEARCH("!", BD99)+1, SEARCH("+", BD99)-SEARCH("!", BD99)-1)), Rankings!$A$2:$BK$129, 63, FALSE),0)</f>
        <v>0</v>
      </c>
      <c r="IX99">
        <f>IFERROR(VLOOKUP(_xlfn.NUMBERVALUE(MID(BE99, SEARCH("!", BE99)+1, SEARCH("+", BE99)-SEARCH("!", BE99)-1)), Rankings!$A$2:$BK$129, 63, FALSE),0)</f>
        <v>0</v>
      </c>
      <c r="IY99">
        <f>IFERROR(VLOOKUP(_xlfn.NUMBERVALUE(MID(BF99, SEARCH("!", BF99)+1, SEARCH("+", BF99)-SEARCH("!", BF99)-1)), Rankings!$A$2:$BK$129, 63, FALSE),0)</f>
        <v>0</v>
      </c>
      <c r="IZ99">
        <f>IFERROR(VLOOKUP(_xlfn.NUMBERVALUE(MID(BG99, SEARCH("!", BG99)+1, SEARCH("+", BG99)-SEARCH("!", BG99)-1)), Rankings!$A$2:$BK$129, 63, FALSE),0)</f>
        <v>0</v>
      </c>
      <c r="JA99">
        <f>IFERROR(VLOOKUP(_xlfn.NUMBERVALUE(MID(BH99, SEARCH("!", BH99)+1, SEARCH("+", BH99)-SEARCH("!", BH99)-1)), Rankings!$A$2:$BK$129, 63, FALSE),0)</f>
        <v>0</v>
      </c>
      <c r="JB99">
        <f>IFERROR(VLOOKUP(_xlfn.NUMBERVALUE(MID(BI99, SEARCH("!", BI99)+1, SEARCH("+", BI99)-SEARCH("!", BI99)-1)), Rankings!$A$2:$BK$129, 63, FALSE),0)</f>
        <v>0</v>
      </c>
      <c r="JC99">
        <f>IFERROR(VLOOKUP(_xlfn.NUMBERVALUE(MID(BJ99, SEARCH("!", BJ99)+1, SEARCH("+", BJ99)-SEARCH("!", BJ99)-1)), Rankings!$A$2:$BK$129, 63, FALSE),0)</f>
        <v>0</v>
      </c>
      <c r="JD99">
        <f>IFERROR(VLOOKUP(_xlfn.NUMBERVALUE(MID(BK99, SEARCH("!", BK99)+1, SEARCH("+", BK99)-SEARCH("!", BK99)-1)), Rankings!$A$2:$BK$129, 63, FALSE),0)</f>
        <v>0</v>
      </c>
      <c r="JE99">
        <f>IFERROR(VLOOKUP(_xlfn.NUMBERVALUE(MID(BL99, SEARCH("!", BL99)+1, SEARCH("+", BL99)-SEARCH("!", BL99)-1)), Rankings!$A$2:$BK$129, 63, FALSE),0)</f>
        <v>0</v>
      </c>
      <c r="JF99">
        <f>IFERROR(VLOOKUP(_xlfn.NUMBERVALUE(MID(BM99, SEARCH("!", BM99)+1, SEARCH("+", BM99)-SEARCH("!", BM99)-1)), Rankings!$A$2:$BK$129, 63, FALSE),0)</f>
        <v>0</v>
      </c>
      <c r="JG99">
        <f>IFERROR(VLOOKUP(_xlfn.NUMBERVALUE(MID(BN99, SEARCH("!", BN99)+1, SEARCH("+", BN99)-SEARCH("!", BN99)-1)), Rankings!$A$2:$BK$129, 63, FALSE),0)</f>
        <v>0</v>
      </c>
      <c r="JH99">
        <f>IFERROR(VLOOKUP(_xlfn.NUMBERVALUE(MID(BO99, SEARCH("!", BO99)+1, SEARCH("+", BO99)-SEARCH("!", BO99)-1)), Rankings!$A$2:$BK$129, 63, FALSE),0)</f>
        <v>0</v>
      </c>
      <c r="JI99">
        <f>IFERROR(VLOOKUP(_xlfn.NUMBERVALUE(MID(BP99, SEARCH("!", BP99)+1, SEARCH("+", BP99)-SEARCH("!", BP99)-1)), Rankings!$A$2:$BK$129, 63, FALSE),0)</f>
        <v>0</v>
      </c>
      <c r="JJ99">
        <f>IFERROR(VLOOKUP(_xlfn.NUMBERVALUE(MID(BQ99, SEARCH("!", BQ99)+1, SEARCH("+", BQ99)-SEARCH("!", BQ99)-1)), Rankings!$A$2:$BK$129, 63, FALSE),0)</f>
        <v>0</v>
      </c>
      <c r="JK99">
        <f>IFERROR(VLOOKUP(_xlfn.NUMBERVALUE(MID(BR99, SEARCH("!", BR99)+1, SEARCH("+", BR99)-SEARCH("!", BR99)-1)), Rankings!$A$2:$BK$129, 63, FALSE),0)</f>
        <v>0</v>
      </c>
      <c r="JL99">
        <f>IFERROR(VLOOKUP(_xlfn.NUMBERVALUE(MID(BS99, SEARCH("!", BS99)+1, SEARCH("+", BS99)-SEARCH("!", BS99)-1)), Rankings!$A$2:$BK$129, 63, FALSE),0)</f>
        <v>0</v>
      </c>
      <c r="JM99">
        <f>IFERROR(VLOOKUP(_xlfn.NUMBERVALUE(MID(BT99, SEARCH("!", BT99)+1, SEARCH("+", BT99)-SEARCH("!", BT99)-1)), Rankings!$A$2:$BK$129, 63, FALSE),0)</f>
        <v>0</v>
      </c>
      <c r="JN99">
        <f>IFERROR(VLOOKUP(_xlfn.NUMBERVALUE(MID(BU99, SEARCH("!", BU99)+1, SEARCH("+", BU99)-SEARCH("!", BU99)-1)), Rankings!$A$2:$BK$129, 63, FALSE),0)</f>
        <v>0</v>
      </c>
      <c r="JO99">
        <f>IFERROR(VLOOKUP(_xlfn.NUMBERVALUE(MID(BV99, SEARCH("!", BV99)+1, SEARCH("+", BV99)-SEARCH("!", BV99)-1)), Rankings!$A$2:$BK$129, 63, FALSE),0)</f>
        <v>0</v>
      </c>
      <c r="JP99">
        <f>IFERROR(VLOOKUP(_xlfn.NUMBERVALUE(MID(BW99, SEARCH("!", BW99)+1, SEARCH("+", BW99)-SEARCH("!", BW99)-1)), Rankings!$A$2:$BK$129, 63, FALSE),0)</f>
        <v>0</v>
      </c>
      <c r="JQ99">
        <f>IFERROR(VLOOKUP(_xlfn.NUMBERVALUE(MID(BX99, SEARCH("!", BX99)+1, SEARCH("+", BX99)-SEARCH("!", BX99)-1)), Rankings!$A$2:$BK$129, 63, FALSE),0)</f>
        <v>0</v>
      </c>
      <c r="JR99">
        <f>IFERROR(VLOOKUP(_xlfn.NUMBERVALUE(MID(BY99, SEARCH("!", BY99)+1, SEARCH("+", BY99)-SEARCH("!", BY99)-1)), Rankings!$A$2:$BK$129, 63, FALSE),0)</f>
        <v>0</v>
      </c>
      <c r="JS99">
        <f>IFERROR(VLOOKUP(_xlfn.NUMBERVALUE(MID(BZ99, SEARCH("!", BZ99)+1, SEARCH("+", BZ99)-SEARCH("!", BZ99)-1)), Rankings!$A$2:$BK$129, 63, FALSE),0)</f>
        <v>0</v>
      </c>
      <c r="JT99">
        <f>IFERROR(VLOOKUP(_xlfn.NUMBERVALUE(MID(CA99, SEARCH("!", CA99)+1, SEARCH("+", CA99)-SEARCH("!", CA99)-1)), Rankings!$A$2:$BK$129, 63, FALSE),0)</f>
        <v>0</v>
      </c>
      <c r="JU99">
        <f>IFERROR(VLOOKUP(_xlfn.NUMBERVALUE(MID(CB99, SEARCH("!", CB99)+1, SEARCH("+", CB99)-SEARCH("!", CB99)-1)), Rankings!$A$2:$BK$129, 63, FALSE),0)</f>
        <v>0</v>
      </c>
      <c r="JV99">
        <f>IFERROR(VLOOKUP(_xlfn.NUMBERVALUE(MID(CC99, SEARCH("!", CC99)+1, SEARCH("+", CC99)-SEARCH("!", CC99)-1)), Rankings!$A$2:$BK$129, 63, FALSE),0)</f>
        <v>0</v>
      </c>
      <c r="JW99">
        <f>IFERROR(VLOOKUP(_xlfn.NUMBERVALUE(MID(CD99, SEARCH("!", CD99)+1, SEARCH("+", CD99)-SEARCH("!", CD99)-1)), Rankings!$A$2:$BK$129, 63, FALSE),0)</f>
        <v>0</v>
      </c>
      <c r="JX99">
        <f>IFERROR(VLOOKUP(_xlfn.NUMBERVALUE(MID(CE99, SEARCH("!", CE99)+1, SEARCH("+", CE99)-SEARCH("!", CE99)-1)), Rankings!$A$2:$BK$129, 63, FALSE),0)</f>
        <v>0</v>
      </c>
      <c r="JY99">
        <f>IFERROR(VLOOKUP(_xlfn.NUMBERVALUE(MID(CF99, SEARCH("!", CF99)+1, SEARCH("+", CF99)-SEARCH("!", CF99)-1)), Rankings!$A$2:$BK$129, 63, FALSE),0)</f>
        <v>0</v>
      </c>
      <c r="JZ99">
        <f>IFERROR(VLOOKUP(_xlfn.NUMBERVALUE(MID(CG99, SEARCH("!", CG99)+1, SEARCH("+", CG99)-SEARCH("!", CG99)-1)), Rankings!$A$2:$BK$129, 63, FALSE),0)</f>
        <v>0</v>
      </c>
      <c r="KA99">
        <f>IFERROR(VLOOKUP(_xlfn.NUMBERVALUE(MID(CH99, SEARCH("!", CH99)+1, SEARCH("+", CH99)-SEARCH("!", CH99)-1)), Rankings!$A$2:$BK$129, 63, FALSE),0)</f>
        <v>0</v>
      </c>
      <c r="KB99">
        <f>IFERROR(VLOOKUP(_xlfn.NUMBERVALUE(MID(CI99, SEARCH("!", CI99)+1, SEARCH("+", CI99)-SEARCH("!", CI99)-1)), Rankings!$A$2:$BK$129, 63, FALSE),0)</f>
        <v>0</v>
      </c>
      <c r="KC99">
        <f>IFERROR(VLOOKUP(_xlfn.NUMBERVALUE(MID(CJ99, SEARCH("!", CJ99)+1, SEARCH("+", CJ99)-SEARCH("!", CJ99)-1)), Rankings!$A$2:$BK$129, 63, FALSE),0)</f>
        <v>0</v>
      </c>
      <c r="KD99">
        <f>IFERROR(VLOOKUP(_xlfn.NUMBERVALUE(MID(CK99, SEARCH("!", CK99)+1, SEARCH("+", CK99)-SEARCH("!", CK99)-1)), Rankings!$A$2:$BK$129, 63, FALSE),0)</f>
        <v>0</v>
      </c>
      <c r="KE99">
        <f>IFERROR(VLOOKUP(_xlfn.NUMBERVALUE(MID(CL99, SEARCH("!", CL99)+1, SEARCH("+", CL99)-SEARCH("!", CL99)-1)), Rankings!$A$2:$BK$129, 63, FALSE),0)</f>
        <v>0</v>
      </c>
      <c r="KF99">
        <f>IFERROR(VLOOKUP(_xlfn.NUMBERVALUE(MID(CM99, SEARCH("!", CM99)+1, SEARCH("+", CM99)-SEARCH("!", CM99)-1)), Rankings!$A$2:$BK$129, 63, FALSE),0)</f>
        <v>0</v>
      </c>
      <c r="KG99">
        <f>IFERROR(VLOOKUP(_xlfn.NUMBERVALUE(MID(CN99, SEARCH("!", CN99)+1, SEARCH("+", CN99)-SEARCH("!", CN99)-1)), Rankings!$A$2:$BK$129, 63, FALSE),0)</f>
        <v>0</v>
      </c>
      <c r="KH99">
        <f>IFERROR(VLOOKUP(_xlfn.NUMBERVALUE(MID(CO99, SEARCH("!", CO99)+1, SEARCH("+", CO99)-SEARCH("!", CO99)-1)), Rankings!$A$2:$BK$129, 63, FALSE),0)</f>
        <v>0</v>
      </c>
      <c r="KJ99" s="28">
        <f t="shared" ref="KJ99:KJ130" si="2794">KS99+KT99+KU99+KX99+LA99+LD99+LG99+LJ99+LM99+LP99+LS99+LV99+LY99+MB99</f>
        <v>202</v>
      </c>
      <c r="KK99" s="28">
        <f t="shared" ref="KK99:KK130" si="2795">KV99+KY99+LB99+LE99+LH99+LI99+LK99+LN99+LQ99+LT99+LW99+LZ99+MC99+MF99+MI99+ML99+MO99+MR99</f>
        <v>0</v>
      </c>
      <c r="KL99" s="28">
        <f t="shared" ref="KL99:KL130" si="2796">KW99+KZ99+LC99+LF99+LL99+LO99+LR99+LU99+LX99+MA99+MD99+MG99+MJ99+MM99+MP99+MS99</f>
        <v>12</v>
      </c>
      <c r="KM99" s="28">
        <f t="shared" ref="KM99:KM130" si="2797">ME99+MH99+MK99+MN99+MQ99</f>
        <v>0</v>
      </c>
      <c r="KN99" s="28">
        <f t="shared" ref="KN99:KN130" si="2798">SUM(MU99:NV99)</f>
        <v>0</v>
      </c>
      <c r="KO99" s="28">
        <f t="shared" ref="KO99:KO130" si="2799">KJ99-KX99-LA99-LM99-LP99</f>
        <v>152</v>
      </c>
      <c r="KP99" s="28">
        <f t="shared" ref="KP99:KP130" si="2800">KJ99+KK99/3+KL99/2+KM99+KN99/2</f>
        <v>208</v>
      </c>
      <c r="KQ99" s="28">
        <f t="shared" ref="KQ99:KQ130" si="2801">IFERROR((KJ99-KX99-LA99-LM99-LP99),0)</f>
        <v>152</v>
      </c>
      <c r="KS99" s="27" t="str">
        <f t="shared" ref="KS99:KS130" si="2802">IFERROR(MID(L99, SEARCH("+", L99)+1, SEARCH("-", L99)-SEARCH("+", L99)-1), 0)</f>
        <v>14</v>
      </c>
      <c r="KT99" s="27" t="str">
        <f t="shared" ref="KT99:KT130" si="2803">IFERROR(MID(M99, SEARCH("+", M99)+1, SEARCH("-", M99)-SEARCH("+", M99)-1), 0)</f>
        <v>24</v>
      </c>
      <c r="KU99" s="27" t="str">
        <f t="shared" ref="KU99:KU130" si="2804">IFERROR(MID(N99, SEARCH("+", N99)+1, SEARCH("-", N99)-SEARCH("+", N99)-1), 0)</f>
        <v>11</v>
      </c>
      <c r="KV99" s="27">
        <f t="shared" ref="KV99:KV130" si="2805">IFERROR(MID(O99, SEARCH("+", O99)+1, SEARCH("-", O99)-SEARCH("+", O99)-1), 0)</f>
        <v>0</v>
      </c>
      <c r="KW99" s="27">
        <f t="shared" ref="KW99:KW130" si="2806">IFERROR(MID(P99, SEARCH("+", P99)+1, SEARCH("-", P99)-SEARCH("+", P99)-1), 0)</f>
        <v>0</v>
      </c>
      <c r="KX99" s="27" t="str">
        <f t="shared" ref="KX99:KX130" si="2807">IFERROR(MID(Q99, SEARCH("+", Q99)+1, SEARCH("-", Q99)-SEARCH("+", Q99)-1), 0)</f>
        <v>16</v>
      </c>
      <c r="KY99" s="27">
        <f t="shared" ref="KY99:KY130" si="2808">IFERROR(MID(R99, SEARCH("+", R99)+1, SEARCH("-", R99)-SEARCH("+", R99)-1), 0)</f>
        <v>0</v>
      </c>
      <c r="KZ99" s="27">
        <f t="shared" ref="KZ99:KZ130" si="2809">IFERROR(MID(S99, SEARCH("+", S99)+1, SEARCH("-", S99)-SEARCH("+", S99)-1), 0)</f>
        <v>0</v>
      </c>
      <c r="LA99" s="27" t="str">
        <f t="shared" ref="LA99:LA130" si="2810">IFERROR(MID(T99, SEARCH("+", T99)+1, SEARCH("-", T99)-SEARCH("+", T99)-1), 0)</f>
        <v>12</v>
      </c>
      <c r="LB99" s="27">
        <f t="shared" ref="LB99:LB130" si="2811">IFERROR(MID(U99, SEARCH("+", U99)+1, SEARCH("-", U99)-SEARCH("+", U99)-1), 0)</f>
        <v>0</v>
      </c>
      <c r="LC99" s="27">
        <f t="shared" ref="LC99:LC130" si="2812">IFERROR(MID(V99, SEARCH("+", V99)+1, SEARCH("-", V99)-SEARCH("+", V99)-1), 0)</f>
        <v>0</v>
      </c>
      <c r="LD99" s="27" t="str">
        <f t="shared" ref="LD99:LD130" si="2813">IFERROR(MID(W99, SEARCH("+", W99)+1, SEARCH("-", W99)-SEARCH("+", W99)-1), 0)</f>
        <v>14</v>
      </c>
      <c r="LE99" s="27">
        <f t="shared" ref="LE99:LE130" si="2814">IFERROR(MID(X99, SEARCH("+", X99)+1, SEARCH("-", X99)-SEARCH("+", X99)-1), 0)</f>
        <v>0</v>
      </c>
      <c r="LF99" s="27" t="str">
        <f t="shared" ref="LF99:LF130" si="2815">IFERROR(MID(Y99, SEARCH("+", Y99)+1, SEARCH("-", Y99)-SEARCH("+", Y99)-1), 0)</f>
        <v>12</v>
      </c>
      <c r="LG99" s="27" t="str">
        <f t="shared" ref="LG99:LG130" si="2816">IFERROR(MID(Z99, SEARCH("+", Z99)+1, SEARCH("-", Z99)-SEARCH("+", Z99)-1), 0)</f>
        <v>18</v>
      </c>
      <c r="LH99" s="27">
        <f t="shared" ref="LH99:LH130" si="2817">IFERROR(MID(AA99, SEARCH("+", AA99)+1, SEARCH("-", AA99)-SEARCH("+", AA99)-1), 0)</f>
        <v>0</v>
      </c>
      <c r="LI99" s="27">
        <f t="shared" ref="LI99:LI130" si="2818">IFERROR(MID(AB99, SEARCH("+", AB99)+1, SEARCH("-", AB99)-SEARCH("+", AB99)-1), 0)</f>
        <v>0</v>
      </c>
      <c r="LJ99" s="27">
        <f t="shared" ref="LJ99:LJ130" si="2819">IFERROR(MID(AC99, SEARCH("+", AC99)+1, SEARCH("-", AC99)-SEARCH("+", AC99)-1), 0)</f>
        <v>0</v>
      </c>
      <c r="LK99" s="27">
        <f t="shared" ref="LK99:LK130" si="2820">IFERROR(MID(AD99, SEARCH("+", AD99)+1, SEARCH("-", AD99)-SEARCH("+", AD99)-1), 0)</f>
        <v>0</v>
      </c>
      <c r="LL99" s="27">
        <f t="shared" ref="LL99:LL130" si="2821">IFERROR(MID(AE99, SEARCH("+", AE99)+1, SEARCH("-", AE99)-SEARCH("+", AE99)-1), 0)</f>
        <v>0</v>
      </c>
      <c r="LM99" s="27" t="str">
        <f t="shared" ref="LM99:LM130" si="2822">IFERROR(MID(AF99, SEARCH("+", AF99)+1, SEARCH("-", AF99)-SEARCH("+", AF99)-1), 0)</f>
        <v>22</v>
      </c>
      <c r="LN99" s="27">
        <f t="shared" ref="LN99:LN130" si="2823">IFERROR(MID(AG99, SEARCH("+", AG99)+1, SEARCH("-", AG99)-SEARCH("+", AG99)-1), 0)</f>
        <v>0</v>
      </c>
      <c r="LO99" s="27">
        <f t="shared" ref="LO99:LO130" si="2824">IFERROR(MID(AH99, SEARCH("+", AH99)+1, SEARCH("-", AH99)-SEARCH("+", AH99)-1), 0)</f>
        <v>0</v>
      </c>
      <c r="LP99" s="27">
        <f t="shared" ref="LP99:LP130" si="2825">IFERROR(MID(AI99, SEARCH("+", AI99)+1, SEARCH("-", AI99)-SEARCH("+", AI99)-1), 0)</f>
        <v>0</v>
      </c>
      <c r="LQ99" s="27">
        <f t="shared" ref="LQ99:LQ130" si="2826">IFERROR(MID(AJ99, SEARCH("+", AJ99)+1, SEARCH("-", AJ99)-SEARCH("+", AJ99)-1), 0)</f>
        <v>0</v>
      </c>
      <c r="LR99" s="27">
        <f t="shared" ref="LR99:LR130" si="2827">IFERROR(MID(AK99, SEARCH("+", AK99)+1, SEARCH("-", AK99)-SEARCH("+", AK99)-1), 0)</f>
        <v>0</v>
      </c>
      <c r="LS99" s="27" t="str">
        <f t="shared" ref="LS99:LS130" si="2828">IFERROR(MID(AL99, SEARCH("+", AL99)+1, SEARCH("-", AL99)-SEARCH("+", AL99)-1), 0)</f>
        <v>11</v>
      </c>
      <c r="LT99" s="27">
        <f t="shared" ref="LT99:LT130" si="2829">IFERROR(MID(AM99, SEARCH("+", AM99)+1, SEARCH("-", AM99)-SEARCH("+", AM99)-1), 0)</f>
        <v>0</v>
      </c>
      <c r="LU99" s="27">
        <f t="shared" ref="LU99:LU130" si="2830">IFERROR(MID(AN99, SEARCH("+", AN99)+1, SEARCH("-", AN99)-SEARCH("+", AN99)-1), 0)</f>
        <v>0</v>
      </c>
      <c r="LV99" s="27" t="str">
        <f t="shared" ref="LV99:LV130" si="2831">IFERROR(MID(AO99, SEARCH("+", AO99)+1, SEARCH("-", AO99)-SEARCH("+", AO99)-1), 0)</f>
        <v>24</v>
      </c>
      <c r="LW99" s="27">
        <f t="shared" ref="LW99:LW130" si="2832">IFERROR(MID(AP99, SEARCH("+", AP99)+1, SEARCH("-", AP99)-SEARCH("+", AP99)-1), 0)</f>
        <v>0</v>
      </c>
      <c r="LX99" s="27">
        <f t="shared" ref="LX99:LX130" si="2833">IFERROR(MID(AQ99, SEARCH("+", AQ99)+1, SEARCH("-", AQ99)-SEARCH("+", AQ99)-1), 0)</f>
        <v>0</v>
      </c>
      <c r="LY99" s="27" t="str">
        <f t="shared" ref="LY99:LY130" si="2834">IFERROR(MID(AR99, SEARCH("+", AR99)+1, SEARCH("-", AR99)-SEARCH("+", AR99)-1), 0)</f>
        <v>20</v>
      </c>
      <c r="LZ99" s="27">
        <f t="shared" ref="LZ99:LZ130" si="2835">IFERROR(MID(AS99, SEARCH("+", AS99)+1, SEARCH("-", AS99)-SEARCH("+", AS99)-1), 0)</f>
        <v>0</v>
      </c>
      <c r="MA99" s="27">
        <f t="shared" ref="MA99:MA130" si="2836">IFERROR(MID(AT99, SEARCH("+", AT99)+1, SEARCH("-", AT99)-SEARCH("+", AT99)-1), 0)</f>
        <v>0</v>
      </c>
      <c r="MB99" s="27" t="str">
        <f t="shared" ref="MB99:MB130" si="2837">IFERROR(MID(AU99, SEARCH("+", AU99)+1, SEARCH("-", AU99)-SEARCH("+", AU99)-1), 0)</f>
        <v>16</v>
      </c>
      <c r="MC99" s="27">
        <f t="shared" ref="MC99:MC130" si="2838">IFERROR(MID(AV99, SEARCH("+", AV99)+1, SEARCH("-", AV99)-SEARCH("+", AV99)-1), 0)</f>
        <v>0</v>
      </c>
      <c r="MD99" s="27">
        <f t="shared" ref="MD99:MD130" si="2839">IFERROR(MID(AW99, SEARCH("+", AW99)+1, SEARCH("-", AW99)-SEARCH("+", AW99)-1), 0)</f>
        <v>0</v>
      </c>
      <c r="ME99" s="27">
        <f t="shared" ref="ME99:ME130" si="2840">IFERROR(MID(AX99, SEARCH("+", AX99)+1, SEARCH("-", AX99)-SEARCH("+", AX99)-1), 0)</f>
        <v>0</v>
      </c>
      <c r="MF99" s="27">
        <f t="shared" ref="MF99:MF130" si="2841">IFERROR(MID(AY99, SEARCH("+", AY99)+1, SEARCH("-", AY99)-SEARCH("+", AY99)-1), 0)</f>
        <v>0</v>
      </c>
      <c r="MG99" s="27">
        <f t="shared" ref="MG99:MG130" si="2842">IFERROR(MID(AZ99, SEARCH("+", AZ99)+1, SEARCH("-", AZ99)-SEARCH("+", AZ99)-1), 0)</f>
        <v>0</v>
      </c>
      <c r="MH99" s="27">
        <f t="shared" ref="MH99:MH130" si="2843">IFERROR(MID(BA99, SEARCH("+", BA99)+1, SEARCH("-", BA99)-SEARCH("+", BA99)-1), 0)</f>
        <v>0</v>
      </c>
      <c r="MI99" s="27">
        <f t="shared" ref="MI99:MI130" si="2844">IFERROR(MID(BB99, SEARCH("+", BB99)+1, SEARCH("-", BB99)-SEARCH("+", BB99)-1), 0)</f>
        <v>0</v>
      </c>
      <c r="MJ99" s="27">
        <f t="shared" ref="MJ99:MJ130" si="2845">IFERROR(MID(BC99, SEARCH("+", BC99)+1, SEARCH("-", BC99)-SEARCH("+", BC99)-1), 0)</f>
        <v>0</v>
      </c>
      <c r="MK99" s="27">
        <f t="shared" ref="MK99:MK130" si="2846">IFERROR(MID(BD99, SEARCH("+", BD99)+1, SEARCH("-", BD99)-SEARCH("+", BD99)-1), 0)</f>
        <v>0</v>
      </c>
      <c r="ML99" s="27">
        <f t="shared" ref="ML99:ML130" si="2847">IFERROR(MID(BE99, SEARCH("+", BE99)+1, SEARCH("-", BE99)-SEARCH("+", BE99)-1), 0)</f>
        <v>0</v>
      </c>
      <c r="MM99" s="27">
        <f t="shared" ref="MM99:MM130" si="2848">IFERROR(MID(BF99, SEARCH("+", BF99)+1, SEARCH("-", BF99)-SEARCH("+", BF99)-1), 0)</f>
        <v>0</v>
      </c>
      <c r="MN99" s="27">
        <f t="shared" ref="MN99:MN130" si="2849">IFERROR(MID(BG99, SEARCH("+", BG99)+1, SEARCH("-", BG99)-SEARCH("+", BG99)-1), 0)</f>
        <v>0</v>
      </c>
      <c r="MO99" s="27">
        <f t="shared" ref="MO99:MO130" si="2850">IFERROR(MID(BH99, SEARCH("+", BH99)+1, SEARCH("-", BH99)-SEARCH("+", BH99)-1), 0)</f>
        <v>0</v>
      </c>
      <c r="MP99" s="27">
        <f t="shared" ref="MP99:MP130" si="2851">IFERROR(MID(BI99, SEARCH("+", BI99)+1, SEARCH("-", BI99)-SEARCH("+", BI99)-1), 0)</f>
        <v>0</v>
      </c>
      <c r="MQ99" s="27">
        <f t="shared" ref="MQ99:MQ130" si="2852">IFERROR(MID(BJ99, SEARCH("+", BJ99)+1, SEARCH("-", BJ99)-SEARCH("+", BJ99)-1), 0)</f>
        <v>0</v>
      </c>
      <c r="MR99" s="27">
        <f t="shared" ref="MR99:MR130" si="2853">IFERROR(MID(BK99, SEARCH("+", BK99)+1, SEARCH("-", BK99)-SEARCH("+", BK99)-1), 0)</f>
        <v>0</v>
      </c>
      <c r="MS99" s="27">
        <f t="shared" ref="MS99:MS130" si="2854">IFERROR(MID(BL99, SEARCH("+", BL99)+1, SEARCH("-", BL99)-SEARCH("+", BL99)-1), 0)</f>
        <v>0</v>
      </c>
      <c r="MT99" s="27">
        <f t="shared" ref="MT99:MT130" si="2855">IFERROR(MID(BM99, SEARCH("+", BM99)+1, SEARCH("-", BM99)-SEARCH("+", BM99)-1), 0)</f>
        <v>0</v>
      </c>
      <c r="MU99" s="27">
        <f t="shared" ref="MU99:MU130" si="2856">IFERROR(MID(BN99, SEARCH("+", BN99)+1, SEARCH("-", BN99)-SEARCH("+", BN99)-1), 0)</f>
        <v>0</v>
      </c>
      <c r="MV99" s="27">
        <f t="shared" ref="MV99:MV130" si="2857">IFERROR(MID(BO99, SEARCH("+", BO99)+1, SEARCH("-", BO99)-SEARCH("+", BO99)-1), 0)</f>
        <v>0</v>
      </c>
      <c r="MW99" s="27">
        <f t="shared" ref="MW99:MW130" si="2858">IFERROR(MID(BP99, SEARCH("+", BP99)+1, SEARCH("-", BP99)-SEARCH("+", BP99)-1), 0)</f>
        <v>0</v>
      </c>
      <c r="MX99" s="27">
        <f t="shared" ref="MX99:MX130" si="2859">IFERROR(MID(BQ99, SEARCH("+", BQ99)+1, SEARCH("-", BQ99)-SEARCH("+", BQ99)-1), 0)</f>
        <v>0</v>
      </c>
      <c r="MY99" s="27">
        <f t="shared" ref="MY99:MY130" si="2860">IFERROR(MID(BR99, SEARCH("+", BR99)+1, SEARCH("-", BR99)-SEARCH("+", BR99)-1), 0)</f>
        <v>0</v>
      </c>
      <c r="MZ99" s="27">
        <f t="shared" ref="MZ99:MZ130" si="2861">IFERROR(MID(BS99, SEARCH("+", BS99)+1, SEARCH("-", BS99)-SEARCH("+", BS99)-1), 0)</f>
        <v>0</v>
      </c>
      <c r="NA99" s="27">
        <f t="shared" ref="NA99:NA130" si="2862">IFERROR(MID(BT99, SEARCH("+", BT99)+1, SEARCH("-", BT99)-SEARCH("+", BT99)-1), 0)</f>
        <v>0</v>
      </c>
      <c r="NB99" s="27">
        <f t="shared" ref="NB99:NB130" si="2863">IFERROR(MID(BU99, SEARCH("+", BU99)+1, SEARCH("-", BU99)-SEARCH("+", BU99)-1), 0)</f>
        <v>0</v>
      </c>
      <c r="NC99" s="27">
        <f t="shared" ref="NC99:NC130" si="2864">IFERROR(MID(BV99, SEARCH("+", BV99)+1, SEARCH("-", BV99)-SEARCH("+", BV99)-1), 0)</f>
        <v>0</v>
      </c>
      <c r="ND99" s="27">
        <f t="shared" ref="ND99:ND130" si="2865">IFERROR(MID(BW99, SEARCH("+", BW99)+1, SEARCH("-", BW99)-SEARCH("+", BW99)-1), 0)</f>
        <v>0</v>
      </c>
      <c r="NE99" s="27">
        <f t="shared" ref="NE99:NE130" si="2866">IFERROR(MID(BX99, SEARCH("+", BX99)+1, SEARCH("-", BX99)-SEARCH("+", BX99)-1), 0)</f>
        <v>0</v>
      </c>
      <c r="NF99" s="27">
        <f t="shared" ref="NF99:NF130" si="2867">IFERROR(MID(BY99, SEARCH("+", BY99)+1, SEARCH("-", BY99)-SEARCH("+", BY99)-1), 0)</f>
        <v>0</v>
      </c>
      <c r="NG99" s="27">
        <f t="shared" ref="NG99:NG130" si="2868">IFERROR(MID(BZ99, SEARCH("+", BZ99)+1, SEARCH("-", BZ99)-SEARCH("+", BZ99)-1), 0)</f>
        <v>0</v>
      </c>
      <c r="NH99" s="27">
        <f t="shared" ref="NH99:NH130" si="2869">IFERROR(MID(CA99, SEARCH("+", CA99)+1, SEARCH("-", CA99)-SEARCH("+", CA99)-1), 0)</f>
        <v>0</v>
      </c>
      <c r="NI99" s="27">
        <f t="shared" ref="NI99:NI130" si="2870">IFERROR(MID(CB99, SEARCH("+", CB99)+1, SEARCH("-", CB99)-SEARCH("+", CB99)-1), 0)</f>
        <v>0</v>
      </c>
      <c r="NJ99" s="27">
        <f t="shared" ref="NJ99:NJ130" si="2871">IFERROR(MID(CC99, SEARCH("+", CC99)+1, SEARCH("-", CC99)-SEARCH("+", CC99)-1), 0)</f>
        <v>0</v>
      </c>
      <c r="NK99" s="27">
        <f t="shared" ref="NK99:NK130" si="2872">IFERROR(MID(CD99, SEARCH("+", CD99)+1, SEARCH("-", CD99)-SEARCH("+", CD99)-1), 0)</f>
        <v>0</v>
      </c>
      <c r="NL99" s="27">
        <f t="shared" ref="NL99:NL130" si="2873">IFERROR(MID(CE99, SEARCH("+", CE99)+1, SEARCH("-", CE99)-SEARCH("+", CE99)-1), 0)</f>
        <v>0</v>
      </c>
      <c r="NM99" s="27">
        <f t="shared" ref="NM99:NM130" si="2874">IFERROR(MID(CF99, SEARCH("+", CF99)+1, SEARCH("-", CF99)-SEARCH("+", CF99)-1), 0)</f>
        <v>0</v>
      </c>
      <c r="NN99" s="27">
        <f t="shared" ref="NN99:NN130" si="2875">IFERROR(MID(CG99, SEARCH("+", CG99)+1, SEARCH("-", CG99)-SEARCH("+", CG99)-1), 0)</f>
        <v>0</v>
      </c>
      <c r="NO99" s="27">
        <f t="shared" ref="NO99:NO130" si="2876">IFERROR(MID(CH99, SEARCH("+", CH99)+1, SEARCH("-", CH99)-SEARCH("+", CH99)-1), 0)</f>
        <v>0</v>
      </c>
      <c r="NP99" s="27">
        <f t="shared" ref="NP99:NP130" si="2877">IFERROR(MID(CI99, SEARCH("+", CI99)+1, SEARCH("-", CI99)-SEARCH("+", CI99)-1), 0)</f>
        <v>0</v>
      </c>
      <c r="NQ99" s="27">
        <f t="shared" ref="NQ99:NQ130" si="2878">IFERROR(MID(CJ99, SEARCH("+", CJ99)+1, SEARCH("-", CJ99)-SEARCH("+", CJ99)-1), 0)</f>
        <v>0</v>
      </c>
      <c r="NR99" s="27">
        <f t="shared" ref="NR99:NR130" si="2879">IFERROR(MID(CK99, SEARCH("+", CK99)+1, SEARCH("-", CK99)-SEARCH("+", CK99)-1), 0)</f>
        <v>0</v>
      </c>
      <c r="NS99" s="27">
        <f t="shared" ref="NS99:NS130" si="2880">IFERROR(MID(CL99, SEARCH("+", CL99)+1, SEARCH("-", CL99)-SEARCH("+", CL99)-1), 0)</f>
        <v>0</v>
      </c>
      <c r="NT99" s="27">
        <f t="shared" ref="NT99:NT130" si="2881">IFERROR(MID(CM99, SEARCH("+", CM99)+1, SEARCH("-", CM99)-SEARCH("+", CM99)-1), 0)</f>
        <v>0</v>
      </c>
      <c r="NU99" s="27">
        <f t="shared" ref="NU99:NU130" si="2882">IFERROR(MID(CN99, SEARCH("+", CN99)+1, SEARCH("-", CN99)-SEARCH("+", CN99)-1), 0)</f>
        <v>0</v>
      </c>
      <c r="NV99" s="27">
        <f t="shared" ref="NV99:NV130" si="2883">IFERROR(MID(CO99, SEARCH("+", CO99)+1, SEARCH("-", CO99)-SEARCH("+", CO99)-1), 0)</f>
        <v>0</v>
      </c>
      <c r="NX99" s="28">
        <f t="shared" ref="NX99:NX130" si="2884">OG99+OH99+OI99+OL99+OO99+OR99+OU99+OX99+PA99+PD99+PG99+PJ99+PM99+PP99</f>
        <v>253</v>
      </c>
      <c r="NY99" s="28">
        <f t="shared" ref="NY99:NY130" si="2885">OJ99+OM99+OP99+OS99+OV99+OW99+OY99+PB99+PE99+PH99+PK99+PN99+PQ99+PT99+PW99+PZ99+QC99+QF99</f>
        <v>0</v>
      </c>
      <c r="NZ99" s="28">
        <f t="shared" ref="NZ99:NZ130" si="2886">OK99+ON99+OQ99+OT99+OZ99+PC99+PF99+PI99+PL99+PO99+PR99+PU99+PX99+QA99+QD99+QG99</f>
        <v>31</v>
      </c>
      <c r="OA99" s="28">
        <f t="shared" ref="OA99:OA130" si="2887">PS99+PV99+PY99+QB99+QE99</f>
        <v>0</v>
      </c>
      <c r="OB99" s="28">
        <f t="shared" ref="OB99:OB130" si="2888">SUM(QI99:RJ99)</f>
        <v>0</v>
      </c>
      <c r="OC99" s="28">
        <f t="shared" ref="OC99:OC130" si="2889">NX99-OL99-OO99-PA99-PD99</f>
        <v>184</v>
      </c>
      <c r="OD99" s="28">
        <f t="shared" ref="OD99:OD130" si="2890">NX99+NY99/3+NZ99/2+OA99+OB99/2</f>
        <v>268.5</v>
      </c>
      <c r="OE99" s="28">
        <f t="shared" ref="OE99:OE130" si="2891">IFERROR((NX99-OL99-OO99-PA99-PD99),0)</f>
        <v>184</v>
      </c>
      <c r="OG99" s="27" t="str">
        <f t="shared" ref="OG99:OG130" si="2892">IFERROR(MID(L99, SEARCH("-", L99)+1, SEARCH("^", L99)-SEARCH("-", L99)-1), 0)</f>
        <v>22</v>
      </c>
      <c r="OH99" s="27" t="str">
        <f t="shared" ref="OH99:OH130" si="2893">IFERROR(MID(M99, SEARCH("-", M99)+1, SEARCH("^", M99)-SEARCH("-", M99)-1), 0)</f>
        <v>15</v>
      </c>
      <c r="OI99" s="27" t="str">
        <f t="shared" ref="OI99:OI130" si="2894">IFERROR(MID(N99, SEARCH("-", N99)+1, SEARCH("^", N99)-SEARCH("-", N99)-1), 0)</f>
        <v>24</v>
      </c>
      <c r="OJ99" s="27">
        <f t="shared" ref="OJ99:OJ130" si="2895">IFERROR(MID(O99, SEARCH("-", O99)+1, SEARCH("^", O99)-SEARCH("-", O99)-1), 0)</f>
        <v>0</v>
      </c>
      <c r="OK99" s="27">
        <f t="shared" ref="OK99:OK130" si="2896">IFERROR(MID(P99, SEARCH("-", P99)+1, SEARCH("^", P99)-SEARCH("-", P99)-1), 0)</f>
        <v>0</v>
      </c>
      <c r="OL99" s="27" t="str">
        <f t="shared" ref="OL99:OL130" si="2897">IFERROR(MID(Q99, SEARCH("-", Q99)+1, SEARCH("^", Q99)-SEARCH("-", Q99)-1), 0)</f>
        <v>19</v>
      </c>
      <c r="OM99" s="27">
        <f t="shared" ref="OM99:OM130" si="2898">IFERROR(MID(R99, SEARCH("-", R99)+1, SEARCH("^", R99)-SEARCH("-", R99)-1), 0)</f>
        <v>0</v>
      </c>
      <c r="ON99" s="27">
        <f t="shared" ref="ON99:ON130" si="2899">IFERROR(MID(S99, SEARCH("-", S99)+1, SEARCH("^", S99)-SEARCH("-", S99)-1), 0)</f>
        <v>0</v>
      </c>
      <c r="OO99" s="27" t="str">
        <f t="shared" ref="OO99:OO130" si="2900">IFERROR(MID(T99, SEARCH("-", T99)+1, SEARCH("^", T99)-SEARCH("-", T99)-1), 0)</f>
        <v>22</v>
      </c>
      <c r="OP99" s="27">
        <f t="shared" ref="OP99:OP130" si="2901">IFERROR(MID(U99, SEARCH("-", U99)+1, SEARCH("^", U99)-SEARCH("-", U99)-1), 0)</f>
        <v>0</v>
      </c>
      <c r="OQ99" s="27">
        <f t="shared" ref="OQ99:OQ130" si="2902">IFERROR(MID(V99, SEARCH("-", V99)+1, SEARCH("^", V99)-SEARCH("-", V99)-1), 0)</f>
        <v>0</v>
      </c>
      <c r="OR99" s="27" t="str">
        <f t="shared" ref="OR99:OR130" si="2903">IFERROR(MID(W99, SEARCH("-", W99)+1, SEARCH("^", W99)-SEARCH("-", W99)-1), 0)</f>
        <v>30</v>
      </c>
      <c r="OS99" s="27">
        <f t="shared" ref="OS99:OS130" si="2904">IFERROR(MID(X99, SEARCH("-", X99)+1, SEARCH("^", X99)-SEARCH("-", X99)-1), 0)</f>
        <v>0</v>
      </c>
      <c r="OT99" s="27" t="str">
        <f t="shared" ref="OT99:OT130" si="2905">IFERROR(MID(Y99, SEARCH("-", Y99)+1, SEARCH("^", Y99)-SEARCH("-", Y99)-1), 0)</f>
        <v>31</v>
      </c>
      <c r="OU99" s="27" t="str">
        <f t="shared" ref="OU99:OU130" si="2906">IFERROR(MID(Z99, SEARCH("-", Z99)+1, SEARCH("^", Z99)-SEARCH("-", Z99)-1), 0)</f>
        <v>19</v>
      </c>
      <c r="OV99" s="27">
        <f t="shared" ref="OV99:OV130" si="2907">IFERROR(MID(AA99, SEARCH("-", AA99)+1, SEARCH("^", AA99)-SEARCH("-", AA99)-1), 0)</f>
        <v>0</v>
      </c>
      <c r="OW99" s="27">
        <f t="shared" ref="OW99:OW130" si="2908">IFERROR(MID(AB99, SEARCH("-", AB99)+1, SEARCH("^", AB99)-SEARCH("-", AB99)-1), 0)</f>
        <v>0</v>
      </c>
      <c r="OX99" s="27">
        <f t="shared" ref="OX99:OX130" si="2909">IFERROR(MID(AC99, SEARCH("-", AC99)+1, SEARCH("^", AC99)-SEARCH("-", AC99)-1), 0)</f>
        <v>0</v>
      </c>
      <c r="OY99" s="27">
        <f t="shared" ref="OY99:OY130" si="2910">IFERROR(MID(AD99, SEARCH("-", AD99)+1, SEARCH("^", AD99)-SEARCH("-", AD99)-1), 0)</f>
        <v>0</v>
      </c>
      <c r="OZ99" s="27">
        <f t="shared" ref="OZ99:OZ130" si="2911">IFERROR(MID(AE99, SEARCH("-", AE99)+1, SEARCH("^", AE99)-SEARCH("-", AE99)-1), 0)</f>
        <v>0</v>
      </c>
      <c r="PA99" s="27" t="str">
        <f t="shared" ref="PA99:PA130" si="2912">IFERROR(MID(AF99, SEARCH("-", AF99)+1, SEARCH("^", AF99)-SEARCH("-", AF99)-1), 0)</f>
        <v>28</v>
      </c>
      <c r="PB99" s="27">
        <f t="shared" ref="PB99:PB130" si="2913">IFERROR(MID(AG99, SEARCH("-", AG99)+1, SEARCH("^", AG99)-SEARCH("-", AG99)-1), 0)</f>
        <v>0</v>
      </c>
      <c r="PC99" s="27">
        <f t="shared" ref="PC99:PC130" si="2914">IFERROR(MID(AH99, SEARCH("-", AH99)+1, SEARCH("^", AH99)-SEARCH("-", AH99)-1), 0)</f>
        <v>0</v>
      </c>
      <c r="PD99" s="27">
        <f t="shared" ref="PD99:PD130" si="2915">IFERROR(MID(AI99, SEARCH("-", AI99)+1, SEARCH("^", AI99)-SEARCH("-", AI99)-1), 0)</f>
        <v>0</v>
      </c>
      <c r="PE99" s="27">
        <f t="shared" ref="PE99:PE130" si="2916">IFERROR(MID(AJ99, SEARCH("-", AJ99)+1, SEARCH("^", AJ99)-SEARCH("-", AJ99)-1), 0)</f>
        <v>0</v>
      </c>
      <c r="PF99" s="27">
        <f t="shared" ref="PF99:PF130" si="2917">IFERROR(MID(AK99, SEARCH("-", AK99)+1, SEARCH("^", AK99)-SEARCH("-", AK99)-1), 0)</f>
        <v>0</v>
      </c>
      <c r="PG99" s="27" t="str">
        <f t="shared" ref="PG99:PG130" si="2918">IFERROR(MID(AL99, SEARCH("-", AL99)+1, SEARCH("^", AL99)-SEARCH("-", AL99)-1), 0)</f>
        <v>27</v>
      </c>
      <c r="PH99" s="27">
        <f t="shared" ref="PH99:PH130" si="2919">IFERROR(MID(AM99, SEARCH("-", AM99)+1, SEARCH("^", AM99)-SEARCH("-", AM99)-1), 0)</f>
        <v>0</v>
      </c>
      <c r="PI99" s="27">
        <f t="shared" ref="PI99:PI130" si="2920">IFERROR(MID(AN99, SEARCH("-", AN99)+1, SEARCH("^", AN99)-SEARCH("-", AN99)-1), 0)</f>
        <v>0</v>
      </c>
      <c r="PJ99" s="27" t="str">
        <f t="shared" ref="PJ99:PJ130" si="2921">IFERROR(MID(AO99, SEARCH("-", AO99)+1, SEARCH("^", AO99)-SEARCH("-", AO99)-1), 0)</f>
        <v>18</v>
      </c>
      <c r="PK99" s="27">
        <f t="shared" ref="PK99:PK130" si="2922">IFERROR(MID(AP99, SEARCH("-", AP99)+1, SEARCH("^", AP99)-SEARCH("-", AP99)-1), 0)</f>
        <v>0</v>
      </c>
      <c r="PL99" s="27">
        <f t="shared" ref="PL99:PL130" si="2923">IFERROR(MID(AQ99, SEARCH("-", AQ99)+1, SEARCH("^", AQ99)-SEARCH("-", AQ99)-1), 0)</f>
        <v>0</v>
      </c>
      <c r="PM99" s="27" t="str">
        <f t="shared" ref="PM99:PM130" si="2924">IFERROR(MID(AR99, SEARCH("-", AR99)+1, SEARCH("^", AR99)-SEARCH("-", AR99)-1), 0)</f>
        <v>18</v>
      </c>
      <c r="PN99" s="27">
        <f t="shared" ref="PN99:PN130" si="2925">IFERROR(MID(AS99, SEARCH("-", AS99)+1, SEARCH("^", AS99)-SEARCH("-", AS99)-1), 0)</f>
        <v>0</v>
      </c>
      <c r="PO99" s="27">
        <f t="shared" ref="PO99:PO130" si="2926">IFERROR(MID(AT99, SEARCH("-", AT99)+1, SEARCH("^", AT99)-SEARCH("-", AT99)-1), 0)</f>
        <v>0</v>
      </c>
      <c r="PP99" s="27" t="str">
        <f t="shared" ref="PP99:PP130" si="2927">IFERROR(MID(AU99, SEARCH("-", AU99)+1, SEARCH("^", AU99)-SEARCH("-", AU99)-1), 0)</f>
        <v>11</v>
      </c>
      <c r="PQ99" s="27">
        <f t="shared" ref="PQ99:PQ130" si="2928">IFERROR(MID(AV99, SEARCH("-", AV99)+1, SEARCH("^", AV99)-SEARCH("-", AV99)-1), 0)</f>
        <v>0</v>
      </c>
      <c r="PR99" s="27">
        <f t="shared" ref="PR99:PR130" si="2929">IFERROR(MID(AW99, SEARCH("-", AW99)+1, SEARCH("^", AW99)-SEARCH("-", AW99)-1), 0)</f>
        <v>0</v>
      </c>
      <c r="PS99" s="27">
        <f t="shared" ref="PS99:PS130" si="2930">IFERROR(MID(AX99, SEARCH("-", AX99)+1, SEARCH("^", AX99)-SEARCH("-", AX99)-1), 0)</f>
        <v>0</v>
      </c>
      <c r="PT99" s="27">
        <f t="shared" ref="PT99:PT130" si="2931">IFERROR(MID(AY99, SEARCH("-", AY99)+1, SEARCH("^", AY99)-SEARCH("-", AY99)-1), 0)</f>
        <v>0</v>
      </c>
      <c r="PU99" s="27">
        <f t="shared" ref="PU99:PU130" si="2932">IFERROR(MID(AZ99, SEARCH("-", AZ99)+1, SEARCH("^", AZ99)-SEARCH("-", AZ99)-1), 0)</f>
        <v>0</v>
      </c>
      <c r="PV99" s="27">
        <f t="shared" ref="PV99:PV130" si="2933">IFERROR(MID(BA99, SEARCH("-", BA99)+1, SEARCH("^", BA99)-SEARCH("-", BA99)-1), 0)</f>
        <v>0</v>
      </c>
      <c r="PW99" s="27">
        <f t="shared" ref="PW99:PW130" si="2934">IFERROR(MID(BB99, SEARCH("-", BB99)+1, SEARCH("^", BB99)-SEARCH("-", BB99)-1), 0)</f>
        <v>0</v>
      </c>
      <c r="PX99" s="27">
        <f t="shared" ref="PX99:PX130" si="2935">IFERROR(MID(BC99, SEARCH("-", BC99)+1, SEARCH("^", BC99)-SEARCH("-", BC99)-1), 0)</f>
        <v>0</v>
      </c>
      <c r="PY99" s="27">
        <f t="shared" ref="PY99:PY130" si="2936">IFERROR(MID(BD99, SEARCH("-", BD99)+1, SEARCH("^", BD99)-SEARCH("-", BD99)-1), 0)</f>
        <v>0</v>
      </c>
      <c r="PZ99" s="27">
        <f t="shared" ref="PZ99:PZ130" si="2937">IFERROR(MID(BE99, SEARCH("-", BE99)+1, SEARCH("^", BE99)-SEARCH("-", BE99)-1), 0)</f>
        <v>0</v>
      </c>
      <c r="QA99" s="27">
        <f t="shared" ref="QA99:QA130" si="2938">IFERROR(MID(BF99, SEARCH("-", BF99)+1, SEARCH("^", BF99)-SEARCH("-", BF99)-1), 0)</f>
        <v>0</v>
      </c>
      <c r="QB99" s="27">
        <f t="shared" ref="QB99:QB130" si="2939">IFERROR(MID(BG99, SEARCH("-", BG99)+1, SEARCH("^", BG99)-SEARCH("-", BG99)-1), 0)</f>
        <v>0</v>
      </c>
      <c r="QC99" s="27">
        <f t="shared" ref="QC99:QC130" si="2940">IFERROR(MID(BH99, SEARCH("-", BH99)+1, SEARCH("^", BH99)-SEARCH("-", BH99)-1), 0)</f>
        <v>0</v>
      </c>
      <c r="QD99" s="27">
        <f t="shared" ref="QD99:QD130" si="2941">IFERROR(MID(BI99, SEARCH("-", BI99)+1, SEARCH("^", BI99)-SEARCH("-", BI99)-1), 0)</f>
        <v>0</v>
      </c>
      <c r="QE99" s="27">
        <f t="shared" ref="QE99:QE130" si="2942">IFERROR(MID(BJ99, SEARCH("-", BJ99)+1, SEARCH("^", BJ99)-SEARCH("-", BJ99)-1), 0)</f>
        <v>0</v>
      </c>
      <c r="QF99" s="27">
        <f t="shared" ref="QF99:QF130" si="2943">IFERROR(MID(BK99, SEARCH("-", BK99)+1, SEARCH("^", BK99)-SEARCH("-", BK99)-1), 0)</f>
        <v>0</v>
      </c>
      <c r="QG99" s="27">
        <f t="shared" ref="QG99:QG130" si="2944">IFERROR(MID(BL99, SEARCH("-", BL99)+1, SEARCH("^", BL99)-SEARCH("-", BL99)-1), 0)</f>
        <v>0</v>
      </c>
      <c r="QH99" s="27">
        <f t="shared" ref="QH99:QH130" si="2945">IFERROR(MID(BM99, SEARCH("-", BM99)+1, SEARCH("^", BM99)-SEARCH("-", BM99)-1), 0)</f>
        <v>0</v>
      </c>
      <c r="QI99" s="27">
        <f t="shared" ref="QI99:QI130" si="2946">IFERROR(MID(BN99, SEARCH("-", BN99)+1, SEARCH("^", BN99)-SEARCH("-", BN99)-1), 0)</f>
        <v>0</v>
      </c>
      <c r="QJ99" s="27">
        <f t="shared" ref="QJ99:QJ130" si="2947">IFERROR(MID(BO99, SEARCH("-", BO99)+1, SEARCH("^", BO99)-SEARCH("-", BO99)-1), 0)</f>
        <v>0</v>
      </c>
      <c r="QK99" s="27">
        <f t="shared" ref="QK99:QK130" si="2948">IFERROR(MID(BP99, SEARCH("-", BP99)+1, SEARCH("^", BP99)-SEARCH("-", BP99)-1), 0)</f>
        <v>0</v>
      </c>
      <c r="QL99" s="27">
        <f t="shared" ref="QL99:QL130" si="2949">IFERROR(MID(BQ99, SEARCH("-", BQ99)+1, SEARCH("^", BQ99)-SEARCH("-", BQ99)-1), 0)</f>
        <v>0</v>
      </c>
      <c r="QM99" s="27">
        <f t="shared" ref="QM99:QM130" si="2950">IFERROR(MID(BR99, SEARCH("-", BR99)+1, SEARCH("^", BR99)-SEARCH("-", BR99)-1), 0)</f>
        <v>0</v>
      </c>
      <c r="QN99" s="27">
        <f t="shared" ref="QN99:QN130" si="2951">IFERROR(MID(BS99, SEARCH("-", BS99)+1, SEARCH("^", BS99)-SEARCH("-", BS99)-1), 0)</f>
        <v>0</v>
      </c>
      <c r="QO99" s="27">
        <f t="shared" ref="QO99:QO130" si="2952">IFERROR(MID(BT99, SEARCH("-", BT99)+1, SEARCH("^", BT99)-SEARCH("-", BT99)-1), 0)</f>
        <v>0</v>
      </c>
      <c r="QP99" s="27">
        <f t="shared" ref="QP99:QP130" si="2953">IFERROR(MID(BU99, SEARCH("-", BU99)+1, SEARCH("^", BU99)-SEARCH("-", BU99)-1), 0)</f>
        <v>0</v>
      </c>
      <c r="QQ99" s="27">
        <f t="shared" ref="QQ99:QQ130" si="2954">IFERROR(MID(BV99, SEARCH("-", BV99)+1, SEARCH("^", BV99)-SEARCH("-", BV99)-1), 0)</f>
        <v>0</v>
      </c>
      <c r="QR99" s="27">
        <f t="shared" ref="QR99:QR130" si="2955">IFERROR(MID(BW99, SEARCH("-", BW99)+1, SEARCH("^", BW99)-SEARCH("-", BW99)-1), 0)</f>
        <v>0</v>
      </c>
      <c r="QS99" s="27">
        <f t="shared" ref="QS99:QS130" si="2956">IFERROR(MID(BX99, SEARCH("-", BX99)+1, SEARCH("^", BX99)-SEARCH("-", BX99)-1), 0)</f>
        <v>0</v>
      </c>
      <c r="QT99" s="27">
        <f t="shared" ref="QT99:QT130" si="2957">IFERROR(MID(BY99, SEARCH("-", BY99)+1, SEARCH("^", BY99)-SEARCH("-", BY99)-1), 0)</f>
        <v>0</v>
      </c>
      <c r="QU99" s="27">
        <f t="shared" ref="QU99:QU130" si="2958">IFERROR(MID(BZ99, SEARCH("-", BZ99)+1, SEARCH("^", BZ99)-SEARCH("-", BZ99)-1), 0)</f>
        <v>0</v>
      </c>
      <c r="QV99" s="27">
        <f t="shared" ref="QV99:QV130" si="2959">IFERROR(MID(CA99, SEARCH("-", CA99)+1, SEARCH("^", CA99)-SEARCH("-", CA99)-1), 0)</f>
        <v>0</v>
      </c>
      <c r="QW99" s="27">
        <f t="shared" ref="QW99:QW130" si="2960">IFERROR(MID(CB99, SEARCH("-", CB99)+1, SEARCH("^", CB99)-SEARCH("-", CB99)-1), 0)</f>
        <v>0</v>
      </c>
      <c r="QX99" s="27">
        <f t="shared" ref="QX99:QX130" si="2961">IFERROR(MID(CC99, SEARCH("-", CC99)+1, SEARCH("^", CC99)-SEARCH("-", CC99)-1), 0)</f>
        <v>0</v>
      </c>
      <c r="QY99" s="27">
        <f t="shared" ref="QY99:QY130" si="2962">IFERROR(MID(CD99, SEARCH("-", CD99)+1, SEARCH("^", CD99)-SEARCH("-", CD99)-1), 0)</f>
        <v>0</v>
      </c>
      <c r="QZ99" s="27">
        <f t="shared" ref="QZ99:QZ130" si="2963">IFERROR(MID(CE99, SEARCH("-", CE99)+1, SEARCH("^", CE99)-SEARCH("-", CE99)-1), 0)</f>
        <v>0</v>
      </c>
      <c r="RA99" s="27">
        <f t="shared" ref="RA99:RA130" si="2964">IFERROR(MID(CF99, SEARCH("-", CF99)+1, SEARCH("^", CF99)-SEARCH("-", CF99)-1), 0)</f>
        <v>0</v>
      </c>
      <c r="RB99" s="27">
        <f t="shared" ref="RB99:RB130" si="2965">IFERROR(MID(CG99, SEARCH("-", CG99)+1, SEARCH("^", CG99)-SEARCH("-", CG99)-1), 0)</f>
        <v>0</v>
      </c>
      <c r="RC99" s="27">
        <f t="shared" ref="RC99:RC130" si="2966">IFERROR(MID(CH99, SEARCH("-", CH99)+1, SEARCH("^", CH99)-SEARCH("-", CH99)-1), 0)</f>
        <v>0</v>
      </c>
      <c r="RD99" s="27">
        <f t="shared" ref="RD99:RD130" si="2967">IFERROR(MID(CI99, SEARCH("-", CI99)+1, SEARCH("^", CI99)-SEARCH("-", CI99)-1), 0)</f>
        <v>0</v>
      </c>
      <c r="RE99" s="27">
        <f t="shared" ref="RE99:RE130" si="2968">IFERROR(MID(CJ99, SEARCH("-", CJ99)+1, SEARCH("^", CJ99)-SEARCH("-", CJ99)-1), 0)</f>
        <v>0</v>
      </c>
      <c r="RF99" s="27">
        <f t="shared" ref="RF99:RF130" si="2969">IFERROR(MID(CK99, SEARCH("-", CK99)+1, SEARCH("^", CK99)-SEARCH("-", CK99)-1), 0)</f>
        <v>0</v>
      </c>
      <c r="RG99" s="27">
        <f t="shared" ref="RG99:RG130" si="2970">IFERROR(MID(CL99, SEARCH("-", CL99)+1, SEARCH("^", CL99)-SEARCH("-", CL99)-1), 0)</f>
        <v>0</v>
      </c>
      <c r="RH99" s="27">
        <f t="shared" ref="RH99:RH130" si="2971">IFERROR(MID(CM99, SEARCH("-", CM99)+1, SEARCH("^", CM99)-SEARCH("-", CM99)-1), 0)</f>
        <v>0</v>
      </c>
      <c r="RI99" s="27">
        <f t="shared" ref="RI99:RI130" si="2972">IFERROR(MID(CN99, SEARCH("-", CN99)+1, SEARCH("^", CN99)-SEARCH("-", CN99)-1), 0)</f>
        <v>0</v>
      </c>
      <c r="RJ99" s="27">
        <f t="shared" ref="RJ99:RJ130" si="2973">IFERROR(MID(CO99, SEARCH("-", CO99)+1, SEARCH("^", CO99)-SEARCH("-", CO99)-1), 0)</f>
        <v>0</v>
      </c>
      <c r="RL99" s="28">
        <f t="shared" ref="RL99:RL130" si="2974">RT99+RU99+RV99+RY99+SB99+SE99+SH99+SK99+SN99+SQ99+ST99+SW99+SZ99+TC99</f>
        <v>105</v>
      </c>
      <c r="RM99" s="28">
        <f t="shared" ref="RM99:RM130" si="2975">RW99+RZ99+SC99+SF99+SI99+SJ99+SL99+SO99+SR99+SU99+SX99+TA99+TD99+TG99+TJ99+TM99+TP99+TS99</f>
        <v>0</v>
      </c>
      <c r="RN99" s="28">
        <f t="shared" ref="RN99:RN130" si="2976">RX99+SA99+SD99+SG99+SM99+SP99+SS99+SV99+SY99+TB99+TE99+TH99+TK99+TN99+TQ99+TT99</f>
        <v>8</v>
      </c>
      <c r="RO99" s="28">
        <f t="shared" ref="RO99:RO130" si="2977">TF99+TI99+TL99+TO99+TR99</f>
        <v>0</v>
      </c>
      <c r="RP99" s="28">
        <f t="shared" ref="RP99:RP130" si="2978">SUM(TV99:UW99)</f>
        <v>0</v>
      </c>
      <c r="RQ99" s="28">
        <f t="shared" ref="RQ99:RQ130" si="2979">RL99+RM99/3+RN99/2+RO99+RP99/2</f>
        <v>109</v>
      </c>
      <c r="RT99" s="27" t="str">
        <f t="shared" ref="RT99:RT130" si="2980">IFERROR(MID(L99, SEARCH("^", L99)+1, SEARCH("(", L99)-SEARCH("^", L99)-1), "0")</f>
        <v>9</v>
      </c>
      <c r="RU99" s="27" t="str">
        <f t="shared" ref="RU99:RU130" si="2981">IFERROR(MID(M99, SEARCH("^", M99)+1, SEARCH("(", M99)-SEARCH("^", M99)-1), "0")</f>
        <v>11</v>
      </c>
      <c r="RV99" s="27" t="str">
        <f t="shared" ref="RV99:RV130" si="2982">IFERROR(MID(N99, SEARCH("^", N99)+1, SEARCH("(", N99)-SEARCH("^", N99)-1), "0")</f>
        <v>8</v>
      </c>
      <c r="RW99" s="27" t="str">
        <f t="shared" ref="RW99:RW130" si="2983">IFERROR(MID(O99, SEARCH("^", O99)+1, SEARCH("(", O99)-SEARCH("^", O99)-1), "0")</f>
        <v>0</v>
      </c>
      <c r="RX99" s="27" t="str">
        <f t="shared" ref="RX99:RX130" si="2984">IFERROR(MID(P99, SEARCH("^", P99)+1, SEARCH("(", P99)-SEARCH("^", P99)-1), "0")</f>
        <v>0</v>
      </c>
      <c r="RY99" s="27" t="str">
        <f t="shared" ref="RY99:RY130" si="2985">IFERROR(MID(Q99, SEARCH("^", Q99)+1, SEARCH("(", Q99)-SEARCH("^", Q99)-1), "0")</f>
        <v>7</v>
      </c>
      <c r="RZ99" s="27" t="str">
        <f t="shared" ref="RZ99:RZ130" si="2986">IFERROR(MID(R99, SEARCH("^", R99)+1, SEARCH("(", R99)-SEARCH("^", R99)-1), "0")</f>
        <v>0</v>
      </c>
      <c r="SA99" s="27" t="str">
        <f t="shared" ref="SA99:SA130" si="2987">IFERROR(MID(S99, SEARCH("^", S99)+1, SEARCH("(", S99)-SEARCH("^", S99)-1), "0")</f>
        <v>0</v>
      </c>
      <c r="SB99" s="27" t="str">
        <f t="shared" ref="SB99:SB130" si="2988">IFERROR(MID(T99, SEARCH("^", T99)+1, SEARCH("(", T99)-SEARCH("^", T99)-1), "0")</f>
        <v>6</v>
      </c>
      <c r="SC99" s="27" t="str">
        <f t="shared" ref="SC99:SC130" si="2989">IFERROR(MID(U99, SEARCH("^", U99)+1, SEARCH("(", U99)-SEARCH("^", U99)-1), "0")</f>
        <v>0</v>
      </c>
      <c r="SD99" s="27" t="str">
        <f t="shared" ref="SD99:SD130" si="2990">IFERROR(MID(V99, SEARCH("^", V99)+1, SEARCH("(", V99)-SEARCH("^", V99)-1), "0")</f>
        <v>0</v>
      </c>
      <c r="SE99" s="27" t="str">
        <f t="shared" ref="SE99:SE130" si="2991">IFERROR(MID(W99, SEARCH("^", W99)+1, SEARCH("(", W99)-SEARCH("^", W99)-1), "0")</f>
        <v>8</v>
      </c>
      <c r="SF99" s="27" t="str">
        <f t="shared" ref="SF99:SF130" si="2992">IFERROR(MID(X99, SEARCH("^", X99)+1, SEARCH("(", X99)-SEARCH("^", X99)-1), "0")</f>
        <v>0</v>
      </c>
      <c r="SG99" s="27" t="str">
        <f t="shared" ref="SG99:SG130" si="2993">IFERROR(MID(Y99, SEARCH("^", Y99)+1, SEARCH("(", Y99)-SEARCH("^", Y99)-1), "0")</f>
        <v>8</v>
      </c>
      <c r="SH99" s="27" t="str">
        <f t="shared" ref="SH99:SH130" si="2994">IFERROR(MID(Z99, SEARCH("^", Z99)+1, SEARCH("(", Z99)-SEARCH("^", Z99)-1), "0")</f>
        <v>9</v>
      </c>
      <c r="SI99" s="27" t="str">
        <f t="shared" ref="SI99:SI130" si="2995">IFERROR(MID(AA99, SEARCH("^", AA99)+1, SEARCH("(", AA99)-SEARCH("^", AA99)-1), "0")</f>
        <v>0</v>
      </c>
      <c r="SJ99" s="27" t="str">
        <f t="shared" ref="SJ99:SJ130" si="2996">IFERROR(MID(AB99, SEARCH("^", AB99)+1, SEARCH("(", AB99)-SEARCH("^", AB99)-1), "0")</f>
        <v>0</v>
      </c>
      <c r="SK99" s="27" t="str">
        <f t="shared" ref="SK99:SK130" si="2997">IFERROR(MID(AC99, SEARCH("^", AC99)+1, SEARCH("(", AC99)-SEARCH("^", AC99)-1), "0")</f>
        <v>0</v>
      </c>
      <c r="SL99" s="27" t="str">
        <f t="shared" ref="SL99:SL130" si="2998">IFERROR(MID(AD99, SEARCH("^", AD99)+1, SEARCH("(", AD99)-SEARCH("^", AD99)-1), "0")</f>
        <v>0</v>
      </c>
      <c r="SM99" s="27" t="str">
        <f t="shared" ref="SM99:SM130" si="2999">IFERROR(MID(AE99, SEARCH("^", AE99)+1, SEARCH("(", AE99)-SEARCH("^", AE99)-1), "0")</f>
        <v>0</v>
      </c>
      <c r="SN99" s="27" t="str">
        <f t="shared" ref="SN99:SN130" si="3000">IFERROR(MID(AF99, SEARCH("^", AF99)+1, SEARCH("(", AF99)-SEARCH("^", AF99)-1), "0")</f>
        <v>9</v>
      </c>
      <c r="SO99" s="27" t="str">
        <f t="shared" ref="SO99:SO130" si="3001">IFERROR(MID(AG99, SEARCH("^", AG99)+1, SEARCH("(", AG99)-SEARCH("^", AG99)-1), "0")</f>
        <v>0</v>
      </c>
      <c r="SP99" s="27" t="str">
        <f t="shared" ref="SP99:SP130" si="3002">IFERROR(MID(AH99, SEARCH("^", AH99)+1, SEARCH("(", AH99)-SEARCH("^", AH99)-1), "0")</f>
        <v>0</v>
      </c>
      <c r="SQ99" s="27" t="str">
        <f t="shared" ref="SQ99:SQ130" si="3003">IFERROR(MID(AI99, SEARCH("^", AI99)+1, SEARCH("(", AI99)-SEARCH("^", AI99)-1), "0")</f>
        <v>0</v>
      </c>
      <c r="SR99" s="27" t="str">
        <f t="shared" ref="SR99:SR130" si="3004">IFERROR(MID(AJ99, SEARCH("^", AJ99)+1, SEARCH("(", AJ99)-SEARCH("^", AJ99)-1), "0")</f>
        <v>0</v>
      </c>
      <c r="SS99" s="27" t="str">
        <f t="shared" ref="SS99:SS130" si="3005">IFERROR(MID(AK99, SEARCH("^", AK99)+1, SEARCH("(", AK99)-SEARCH("^", AK99)-1), "0")</f>
        <v>0</v>
      </c>
      <c r="ST99" s="27" t="str">
        <f t="shared" ref="ST99:ST130" si="3006">IFERROR(MID(AL99, SEARCH("^", AL99)+1, SEARCH("(", AL99)-SEARCH("^", AL99)-1), "0")</f>
        <v>7</v>
      </c>
      <c r="SU99" s="27" t="str">
        <f t="shared" ref="SU99:SU130" si="3007">IFERROR(MID(AM99, SEARCH("^", AM99)+1, SEARCH("(", AM99)-SEARCH("^", AM99)-1), "0")</f>
        <v>0</v>
      </c>
      <c r="SV99" s="27" t="str">
        <f t="shared" ref="SV99:SV130" si="3008">IFERROR(MID(AN99, SEARCH("^", AN99)+1, SEARCH("(", AN99)-SEARCH("^", AN99)-1), "0")</f>
        <v>0</v>
      </c>
      <c r="SW99" s="27" t="str">
        <f t="shared" ref="SW99:SW130" si="3009">IFERROR(MID(AO99, SEARCH("^", AO99)+1, SEARCH("(", AO99)-SEARCH("^", AO99)-1), "0")</f>
        <v>12</v>
      </c>
      <c r="SX99" s="27" t="str">
        <f t="shared" ref="SX99:SX130" si="3010">IFERROR(MID(AP99, SEARCH("^", AP99)+1, SEARCH("(", AP99)-SEARCH("^", AP99)-1), "0")</f>
        <v>0</v>
      </c>
      <c r="SY99" s="27" t="str">
        <f t="shared" ref="SY99:SY130" si="3011">IFERROR(MID(AQ99, SEARCH("^", AQ99)+1, SEARCH("(", AQ99)-SEARCH("^", AQ99)-1), "0")</f>
        <v>0</v>
      </c>
      <c r="SZ99" s="27" t="str">
        <f t="shared" ref="SZ99:SZ130" si="3012">IFERROR(MID(AR99, SEARCH("^", AR99)+1, SEARCH("(", AR99)-SEARCH("^", AR99)-1), "0")</f>
        <v>10</v>
      </c>
      <c r="TA99" s="27" t="str">
        <f t="shared" ref="TA99:TA130" si="3013">IFERROR(MID(AS99, SEARCH("^", AS99)+1, SEARCH("(", AS99)-SEARCH("^", AS99)-1), "0")</f>
        <v>0</v>
      </c>
      <c r="TB99" s="27" t="str">
        <f t="shared" ref="TB99:TB130" si="3014">IFERROR(MID(AT99, SEARCH("^", AT99)+1, SEARCH("(", AT99)-SEARCH("^", AT99)-1), "0")</f>
        <v>0</v>
      </c>
      <c r="TC99" s="27" t="str">
        <f t="shared" ref="TC99:TC130" si="3015">IFERROR(MID(AU99, SEARCH("^", AU99)+1, SEARCH("(", AU99)-SEARCH("^", AU99)-1), "0")</f>
        <v>9</v>
      </c>
      <c r="TD99" s="27" t="str">
        <f t="shared" ref="TD99:TD130" si="3016">IFERROR(MID(AV99, SEARCH("^", AV99)+1, SEARCH("(", AV99)-SEARCH("^", AV99)-1), "0")</f>
        <v>0</v>
      </c>
      <c r="TE99" s="27" t="str">
        <f t="shared" ref="TE99:TE130" si="3017">IFERROR(MID(AW99, SEARCH("^", AW99)+1, SEARCH("(", AW99)-SEARCH("^", AW99)-1), "0")</f>
        <v>0</v>
      </c>
      <c r="TF99" s="27" t="str">
        <f t="shared" ref="TF99:TF130" si="3018">IFERROR(MID(AX99, SEARCH("^", AX99)+1, SEARCH("(", AX99)-SEARCH("^", AX99)-1), "0")</f>
        <v>0</v>
      </c>
      <c r="TG99" s="27" t="str">
        <f t="shared" ref="TG99:TG130" si="3019">IFERROR(MID(AY99, SEARCH("^", AY99)+1, SEARCH("(", AY99)-SEARCH("^", AY99)-1), "0")</f>
        <v>0</v>
      </c>
      <c r="TH99" s="27" t="str">
        <f t="shared" ref="TH99:TH130" si="3020">IFERROR(MID(AZ99, SEARCH("^", AZ99)+1, SEARCH("(", AZ99)-SEARCH("^", AZ99)-1), "0")</f>
        <v>0</v>
      </c>
      <c r="TI99" s="27" t="str">
        <f t="shared" ref="TI99:TI130" si="3021">IFERROR(MID(BA99, SEARCH("^", BA99)+1, SEARCH("(", BA99)-SEARCH("^", BA99)-1), "0")</f>
        <v>0</v>
      </c>
      <c r="TJ99" s="27" t="str">
        <f t="shared" ref="TJ99:TJ130" si="3022">IFERROR(MID(BB99, SEARCH("^", BB99)+1, SEARCH("(", BB99)-SEARCH("^", BB99)-1), "0")</f>
        <v>0</v>
      </c>
      <c r="TK99" s="27" t="str">
        <f t="shared" ref="TK99:TK130" si="3023">IFERROR(MID(BC99, SEARCH("^", BC99)+1, SEARCH("(", BC99)-SEARCH("^", BC99)-1), "0")</f>
        <v>0</v>
      </c>
      <c r="TL99" s="27" t="str">
        <f t="shared" ref="TL99:TL130" si="3024">IFERROR(MID(BD99, SEARCH("^", BD99)+1, SEARCH("(", BD99)-SEARCH("^", BD99)-1), "0")</f>
        <v>0</v>
      </c>
      <c r="TM99" s="27" t="str">
        <f t="shared" ref="TM99:TM130" si="3025">IFERROR(MID(BE99, SEARCH("^", BE99)+1, SEARCH("(", BE99)-SEARCH("^", BE99)-1), "0")</f>
        <v>0</v>
      </c>
      <c r="TN99" s="27" t="str">
        <f t="shared" ref="TN99:TN130" si="3026">IFERROR(MID(BF99, SEARCH("^", BF99)+1, SEARCH("(", BF99)-SEARCH("^", BF99)-1), "0")</f>
        <v>0</v>
      </c>
      <c r="TO99" s="27" t="str">
        <f t="shared" ref="TO99:TO130" si="3027">IFERROR(MID(BG99, SEARCH("^", BG99)+1, SEARCH("(", BG99)-SEARCH("^", BG99)-1), "0")</f>
        <v>0</v>
      </c>
      <c r="TP99" s="27" t="str">
        <f t="shared" ref="TP99:TP130" si="3028">IFERROR(MID(BH99, SEARCH("^", BH99)+1, SEARCH("(", BH99)-SEARCH("^", BH99)-1), "0")</f>
        <v>0</v>
      </c>
      <c r="TQ99" s="27" t="str">
        <f t="shared" ref="TQ99:TQ130" si="3029">IFERROR(MID(BI99, SEARCH("^", BI99)+1, SEARCH("(", BI99)-SEARCH("^", BI99)-1), "0")</f>
        <v>0</v>
      </c>
      <c r="TR99" s="27" t="str">
        <f t="shared" ref="TR99:TR130" si="3030">IFERROR(MID(BJ99, SEARCH("^", BJ99)+1, SEARCH("(", BJ99)-SEARCH("^", BJ99)-1), "0")</f>
        <v>0</v>
      </c>
      <c r="TS99" s="27" t="str">
        <f t="shared" ref="TS99:TS130" si="3031">IFERROR(MID(BK99, SEARCH("^", BK99)+1, SEARCH("(", BK99)-SEARCH("^", BK99)-1), "0")</f>
        <v>0</v>
      </c>
      <c r="TT99" s="27" t="str">
        <f t="shared" ref="TT99:TT130" si="3032">IFERROR(MID(BL99, SEARCH("^", BL99)+1, SEARCH("(", BL99)-SEARCH("^", BL99)-1), "0")</f>
        <v>0</v>
      </c>
      <c r="TU99" s="27" t="str">
        <f t="shared" ref="TU99:TU130" si="3033">IFERROR(MID(BM99, SEARCH("^", BM99)+1, SEARCH("(", BM99)-SEARCH("^", BM99)-1), "0")</f>
        <v>0</v>
      </c>
      <c r="TV99" s="27" t="str">
        <f t="shared" ref="TV99:TV130" si="3034">IFERROR(MID(BN99, SEARCH("^", BN99)+1, SEARCH("(", BN99)-SEARCH("^", BN99)-1), "0")</f>
        <v>0</v>
      </c>
      <c r="TW99" s="27" t="str">
        <f t="shared" ref="TW99:TW130" si="3035">IFERROR(MID(BO99, SEARCH("^", BO99)+1, SEARCH("(", BO99)-SEARCH("^", BO99)-1), "0")</f>
        <v>0</v>
      </c>
      <c r="TX99" s="27" t="str">
        <f t="shared" ref="TX99:TX130" si="3036">IFERROR(MID(BP99, SEARCH("^", BP99)+1, SEARCH("(", BP99)-SEARCH("^", BP99)-1), "0")</f>
        <v>0</v>
      </c>
      <c r="TY99" s="27" t="str">
        <f t="shared" ref="TY99:TY130" si="3037">IFERROR(MID(BQ99, SEARCH("^", BQ99)+1, SEARCH("(", BQ99)-SEARCH("^", BQ99)-1), "0")</f>
        <v>0</v>
      </c>
      <c r="TZ99" s="27" t="str">
        <f t="shared" ref="TZ99:TZ130" si="3038">IFERROR(MID(BR99, SEARCH("^", BR99)+1, SEARCH("(", BR99)-SEARCH("^", BR99)-1), "0")</f>
        <v>0</v>
      </c>
      <c r="UA99" s="27" t="str">
        <f t="shared" ref="UA99:UA130" si="3039">IFERROR(MID(BS99, SEARCH("^", BS99)+1, SEARCH("(", BS99)-SEARCH("^", BS99)-1), "0")</f>
        <v>0</v>
      </c>
      <c r="UB99" s="27" t="str">
        <f t="shared" ref="UB99:UB130" si="3040">IFERROR(MID(BT99, SEARCH("^", BT99)+1, SEARCH("(", BT99)-SEARCH("^", BT99)-1), "0")</f>
        <v>0</v>
      </c>
      <c r="UC99" s="27" t="str">
        <f t="shared" ref="UC99:UC130" si="3041">IFERROR(MID(BU99, SEARCH("^", BU99)+1, SEARCH("(", BU99)-SEARCH("^", BU99)-1), "0")</f>
        <v>0</v>
      </c>
      <c r="UD99" s="27" t="str">
        <f t="shared" ref="UD99:UD130" si="3042">IFERROR(MID(BV99, SEARCH("^", BV99)+1, SEARCH("(", BV99)-SEARCH("^", BV99)-1), "0")</f>
        <v>0</v>
      </c>
      <c r="UE99" s="27" t="str">
        <f t="shared" ref="UE99:UE130" si="3043">IFERROR(MID(BW99, SEARCH("^", BW99)+1, SEARCH("(", BW99)-SEARCH("^", BW99)-1), "0")</f>
        <v>0</v>
      </c>
      <c r="UF99" s="27" t="str">
        <f t="shared" ref="UF99:UF130" si="3044">IFERROR(MID(BX99, SEARCH("^", BX99)+1, SEARCH("(", BX99)-SEARCH("^", BX99)-1), "0")</f>
        <v>0</v>
      </c>
      <c r="UG99" s="27" t="str">
        <f t="shared" ref="UG99:UG130" si="3045">IFERROR(MID(BY99, SEARCH("^", BY99)+1, SEARCH("(", BY99)-SEARCH("^", BY99)-1), "0")</f>
        <v>0</v>
      </c>
      <c r="UH99" s="27" t="str">
        <f t="shared" ref="UH99:UH130" si="3046">IFERROR(MID(BZ99, SEARCH("^", BZ99)+1, SEARCH("(", BZ99)-SEARCH("^", BZ99)-1), "0")</f>
        <v>0</v>
      </c>
      <c r="UI99" s="27" t="str">
        <f t="shared" ref="UI99:UI130" si="3047">IFERROR(MID(CA99, SEARCH("^", CA99)+1, SEARCH("(", CA99)-SEARCH("^", CA99)-1), "0")</f>
        <v>0</v>
      </c>
      <c r="UJ99" s="27" t="str">
        <f t="shared" ref="UJ99:UJ130" si="3048">IFERROR(MID(CB99, SEARCH("^", CB99)+1, SEARCH("(", CB99)-SEARCH("^", CB99)-1), "0")</f>
        <v>0</v>
      </c>
      <c r="UK99" s="27" t="str">
        <f t="shared" ref="UK99:UK130" si="3049">IFERROR(MID(CC99, SEARCH("^", CC99)+1, SEARCH("(", CC99)-SEARCH("^", CC99)-1), "0")</f>
        <v>0</v>
      </c>
      <c r="UL99" s="27" t="str">
        <f t="shared" ref="UL99:UL130" si="3050">IFERROR(MID(CD99, SEARCH("^", CD99)+1, SEARCH("(", CD99)-SEARCH("^", CD99)-1), "0")</f>
        <v>0</v>
      </c>
      <c r="UM99" s="27" t="str">
        <f t="shared" ref="UM99:UM130" si="3051">IFERROR(MID(CE99, SEARCH("^", CE99)+1, SEARCH("(", CE99)-SEARCH("^", CE99)-1), "0")</f>
        <v>0</v>
      </c>
      <c r="UN99" s="27" t="str">
        <f t="shared" ref="UN99:UN130" si="3052">IFERROR(MID(CF99, SEARCH("^", CF99)+1, SEARCH("(", CF99)-SEARCH("^", CF99)-1), "0")</f>
        <v>0</v>
      </c>
      <c r="UO99" s="27" t="str">
        <f t="shared" ref="UO99:UO130" si="3053">IFERROR(MID(CG99, SEARCH("^", CG99)+1, SEARCH("(", CG99)-SEARCH("^", CG99)-1), "0")</f>
        <v>0</v>
      </c>
      <c r="UP99" s="27" t="str">
        <f t="shared" ref="UP99:UP130" si="3054">IFERROR(MID(CH99, SEARCH("^", CH99)+1, SEARCH("(", CH99)-SEARCH("^", CH99)-1), "0")</f>
        <v>0</v>
      </c>
      <c r="UQ99" s="27" t="str">
        <f t="shared" ref="UQ99:UQ130" si="3055">IFERROR(MID(CI99, SEARCH("^", CI99)+1, SEARCH("(", CI99)-SEARCH("^", CI99)-1), "0")</f>
        <v>0</v>
      </c>
      <c r="UR99" s="27" t="str">
        <f t="shared" ref="UR99:UR130" si="3056">IFERROR(MID(CJ99, SEARCH("^", CJ99)+1, SEARCH("(", CJ99)-SEARCH("^", CJ99)-1), "0")</f>
        <v>0</v>
      </c>
      <c r="US99" s="27" t="str">
        <f t="shared" ref="US99:US130" si="3057">IFERROR(MID(CK99, SEARCH("^", CK99)+1, SEARCH("(", CK99)-SEARCH("^", CK99)-1), "0")</f>
        <v>0</v>
      </c>
      <c r="UT99" s="27" t="str">
        <f t="shared" ref="UT99:UT130" si="3058">IFERROR(MID(CL99, SEARCH("^", CL99)+1, SEARCH("(", CL99)-SEARCH("^", CL99)-1), "0")</f>
        <v>0</v>
      </c>
      <c r="UU99" s="27" t="str">
        <f t="shared" ref="UU99:UU130" si="3059">IFERROR(MID(CM99, SEARCH("^", CM99)+1, SEARCH("(", CM99)-SEARCH("^", CM99)-1), "0")</f>
        <v>0</v>
      </c>
      <c r="UV99" s="27" t="str">
        <f t="shared" ref="UV99:UV130" si="3060">IFERROR(MID(CN99, SEARCH("^", CN99)+1, SEARCH("(", CN99)-SEARCH("^", CN99)-1), "0")</f>
        <v>0</v>
      </c>
      <c r="UW99" s="27" t="str">
        <f t="shared" ref="UW99:UW130" si="3061">IFERROR(MID(CO99, SEARCH("^", CO99)+1, SEARCH("(", CO99)-SEARCH("^", CO99)-1), "0")</f>
        <v>0</v>
      </c>
      <c r="UY99" s="28">
        <f t="shared" ref="UY99:UY130" si="3062">VG99+VH99+VI99+VL99+VO99+VR99+VU99+VX99+WA99+WD99+WG99+WJ99+WM99+WP99</f>
        <v>-27.060000000000002</v>
      </c>
      <c r="UZ99" s="28">
        <f t="shared" ref="UZ99:UZ130" si="3063">VJ99+VM99+VP99+VS99+VV99+VW99+VY99+WB99+WE99+WH99+WK99+WN99+WQ99+WT99+WW99+WZ99+XC99+XF99</f>
        <v>0</v>
      </c>
      <c r="VA99" s="28">
        <f t="shared" ref="VA99:VA130" si="3064">VK99+VN99+VQ99+VT99+VZ99+WC99+WF99+WI99+WL99+WO99+WR99+WU99+WX99+XA99+XD99+XG99</f>
        <v>-10.47</v>
      </c>
      <c r="VB99" s="28">
        <f t="shared" ref="VB99:VB130" si="3065">WS99+WV99+WY99+XB99+XE99</f>
        <v>0</v>
      </c>
      <c r="VC99" s="28">
        <f t="shared" ref="VC99:VC130" si="3066">SUM(XI99:YJ99)</f>
        <v>0</v>
      </c>
      <c r="VD99" s="28">
        <f t="shared" ref="VD99:VD130" si="3067">UY99+UZ99/3+VA99/2+VB99+VC99/2</f>
        <v>-32.295000000000002</v>
      </c>
      <c r="VG99" s="27" t="str">
        <f t="shared" ref="VG99:VG130" si="3068">IFERROR(MID(L99, SEARCH("(", L99)+1, SEARCH(")", L99)-SEARCH("(", L99)-1), 0)</f>
        <v>-7.18</v>
      </c>
      <c r="VH99" s="27" t="str">
        <f t="shared" ref="VH99:VH130" si="3069">IFERROR(MID(M99, SEARCH("(", M99)+1, SEARCH(")", M99)-SEARCH("(", M99)-1), 0)</f>
        <v>1.93</v>
      </c>
      <c r="VI99" s="27" t="str">
        <f t="shared" ref="VI99:VI130" si="3070">IFERROR(MID(N99, SEARCH("(", N99)+1, SEARCH(")", N99)-SEARCH("(", N99)-1), 0)</f>
        <v>-3.81</v>
      </c>
      <c r="VJ99" s="27">
        <f t="shared" ref="VJ99:VJ130" si="3071">IFERROR(MID(O99, SEARCH("(", O99)+1, SEARCH(")", O99)-SEARCH("(", O99)-1), 0)</f>
        <v>0</v>
      </c>
      <c r="VK99" s="27">
        <f t="shared" ref="VK99:VK130" si="3072">IFERROR(MID(P99, SEARCH("(", P99)+1, SEARCH(")", P99)-SEARCH("(", P99)-1), 0)</f>
        <v>0</v>
      </c>
      <c r="VL99" s="27" t="str">
        <f t="shared" ref="VL99:VL130" si="3073">IFERROR(MID(Q99, SEARCH("(", Q99)+1, SEARCH(")", Q99)-SEARCH("(", Q99)-1), 0)</f>
        <v>2.19</v>
      </c>
      <c r="VM99" s="27">
        <f t="shared" ref="VM99:VM130" si="3074">IFERROR(MID(R99, SEARCH("(", R99)+1, SEARCH(")", R99)-SEARCH("(", R99)-1), 0)</f>
        <v>0</v>
      </c>
      <c r="VN99" s="27">
        <f t="shared" ref="VN99:VN130" si="3075">IFERROR(MID(S99, SEARCH("(", S99)+1, SEARCH(")", S99)-SEARCH("(", S99)-1), 0)</f>
        <v>0</v>
      </c>
      <c r="VO99" s="27" t="str">
        <f t="shared" ref="VO99:VO130" si="3076">IFERROR(MID(T99, SEARCH("(", T99)+1, SEARCH(")", T99)-SEARCH("(", T99)-1), 0)</f>
        <v>2.97</v>
      </c>
      <c r="VP99" s="27">
        <f t="shared" ref="VP99:VP130" si="3077">IFERROR(MID(U99, SEARCH("(", U99)+1, SEARCH(")", U99)-SEARCH("(", U99)-1), 0)</f>
        <v>0</v>
      </c>
      <c r="VQ99" s="27">
        <f t="shared" ref="VQ99:VQ130" si="3078">IFERROR(MID(V99, SEARCH("(", V99)+1, SEARCH(")", V99)-SEARCH("(", V99)-1), 0)</f>
        <v>0</v>
      </c>
      <c r="VR99" s="27" t="str">
        <f t="shared" ref="VR99:VR130" si="3079">IFERROR(MID(W99, SEARCH("(", W99)+1, SEARCH(")", W99)-SEARCH("(", W99)-1), 0)</f>
        <v>-11.06</v>
      </c>
      <c r="VS99" s="27">
        <f t="shared" ref="VS99:VS130" si="3080">IFERROR(MID(X99, SEARCH("(", X99)+1, SEARCH(")", X99)-SEARCH("(", X99)-1), 0)</f>
        <v>0</v>
      </c>
      <c r="VT99" s="27" t="str">
        <f t="shared" ref="VT99:VT130" si="3081">IFERROR(MID(Y99, SEARCH("(", Y99)+1, SEARCH(")", Y99)-SEARCH("(", Y99)-1), 0)</f>
        <v>-10.47</v>
      </c>
      <c r="VU99" s="27" t="str">
        <f t="shared" ref="VU99:VU130" si="3082">IFERROR(MID(Z99, SEARCH("(", Z99)+1, SEARCH(")", Z99)-SEARCH("(", Z99)-1), 0)</f>
        <v>-2.43</v>
      </c>
      <c r="VV99" s="27">
        <f t="shared" ref="VV99:VV130" si="3083">IFERROR(MID(AA99, SEARCH("(", AA99)+1, SEARCH(")", AA99)-SEARCH("(", AA99)-1), 0)</f>
        <v>0</v>
      </c>
      <c r="VW99" s="27">
        <f t="shared" ref="VW99:VW130" si="3084">IFERROR(MID(AB99, SEARCH("(", AB99)+1, SEARCH(")", AB99)-SEARCH("(", AB99)-1), 0)</f>
        <v>0</v>
      </c>
      <c r="VX99" s="27">
        <f t="shared" ref="VX99:VX130" si="3085">IFERROR(MID(AC99, SEARCH("(", AC99)+1, SEARCH(")", AC99)-SEARCH("(", AC99)-1), 0)</f>
        <v>0</v>
      </c>
      <c r="VY99" s="27">
        <f t="shared" ref="VY99:VY130" si="3086">IFERROR(MID(AD99, SEARCH("(", AD99)+1, SEARCH(")", AD99)-SEARCH("(", AD99)-1), 0)</f>
        <v>0</v>
      </c>
      <c r="VZ99" s="27">
        <f t="shared" ref="VZ99:VZ130" si="3087">IFERROR(MID(AE99, SEARCH("(", AE99)+1, SEARCH(")", AE99)-SEARCH("(", AE99)-1), 0)</f>
        <v>0</v>
      </c>
      <c r="WA99" s="27" t="str">
        <f t="shared" ref="WA99:WA130" si="3088">IFERROR(MID(AF99, SEARCH("(", AF99)+1, SEARCH(")", AF99)-SEARCH("(", AF99)-1), 0)</f>
        <v>1.66</v>
      </c>
      <c r="WB99" s="27">
        <f t="shared" ref="WB99:WB130" si="3089">IFERROR(MID(AG99, SEARCH("(", AG99)+1, SEARCH(")", AG99)-SEARCH("(", AG99)-1), 0)</f>
        <v>0</v>
      </c>
      <c r="WC99" s="27">
        <f t="shared" ref="WC99:WC130" si="3090">IFERROR(MID(AH99, SEARCH("(", AH99)+1, SEARCH(")", AH99)-SEARCH("(", AH99)-1), 0)</f>
        <v>0</v>
      </c>
      <c r="WD99" s="27">
        <f t="shared" ref="WD99:WD130" si="3091">IFERROR(MID(AI99, SEARCH("(", AI99)+1, SEARCH(")", AI99)-SEARCH("(", AI99)-1), 0)</f>
        <v>0</v>
      </c>
      <c r="WE99" s="27">
        <f t="shared" ref="WE99:WE130" si="3092">IFERROR(MID(AJ99, SEARCH("(", AJ99)+1, SEARCH(")", AJ99)-SEARCH("(", AJ99)-1), 0)</f>
        <v>0</v>
      </c>
      <c r="WF99" s="27">
        <f t="shared" ref="WF99:WF130" si="3093">IFERROR(MID(AK99, SEARCH("(", AK99)+1, SEARCH(")", AK99)-SEARCH("(", AK99)-1), 0)</f>
        <v>0</v>
      </c>
      <c r="WG99" s="27" t="str">
        <f t="shared" ref="WG99:WG130" si="3094">IFERROR(MID(AL99, SEARCH("(", AL99)+1, SEARCH(")", AL99)-SEARCH("(", AL99)-1), 0)</f>
        <v>-5.21</v>
      </c>
      <c r="WH99" s="27">
        <f t="shared" ref="WH99:WH130" si="3095">IFERROR(MID(AM99, SEARCH("(", AM99)+1, SEARCH(")", AM99)-SEARCH("(", AM99)-1), 0)</f>
        <v>0</v>
      </c>
      <c r="WI99" s="27">
        <f t="shared" ref="WI99:WI130" si="3096">IFERROR(MID(AN99, SEARCH("(", AN99)+1, SEARCH(")", AN99)-SEARCH("(", AN99)-1), 0)</f>
        <v>0</v>
      </c>
      <c r="WJ99" s="27" t="str">
        <f t="shared" ref="WJ99:WJ130" si="3097">IFERROR(MID(AO99, SEARCH("(", AO99)+1, SEARCH(")", AO99)-SEARCH("(", AO99)-1), 0)</f>
        <v>-3.8</v>
      </c>
      <c r="WK99" s="27">
        <f t="shared" ref="WK99:WK130" si="3098">IFERROR(MID(AP99, SEARCH("(", AP99)+1, SEARCH(")", AP99)-SEARCH("(", AP99)-1), 0)</f>
        <v>0</v>
      </c>
      <c r="WL99" s="27">
        <f t="shared" ref="WL99:WL130" si="3099">IFERROR(MID(AQ99, SEARCH("(", AQ99)+1, SEARCH(")", AQ99)-SEARCH("(", AQ99)-1), 0)</f>
        <v>0</v>
      </c>
      <c r="WM99" s="27" t="str">
        <f t="shared" ref="WM99:WM130" si="3100">IFERROR(MID(AR99, SEARCH("(", AR99)+1, SEARCH(")", AR99)-SEARCH("(", AR99)-1), 0)</f>
        <v>-3.81</v>
      </c>
      <c r="WN99" s="27">
        <f t="shared" ref="WN99:WN130" si="3101">IFERROR(MID(AS99, SEARCH("(", AS99)+1, SEARCH(")", AS99)-SEARCH("(", AS99)-1), 0)</f>
        <v>0</v>
      </c>
      <c r="WO99" s="27">
        <f t="shared" ref="WO99:WO130" si="3102">IFERROR(MID(AT99, SEARCH("(", AT99)+1, SEARCH(")", AT99)-SEARCH("(", AT99)-1), 0)</f>
        <v>0</v>
      </c>
      <c r="WP99" s="27" t="str">
        <f t="shared" ref="WP99:WP130" si="3103">IFERROR(MID(AU99, SEARCH("(", AU99)+1, SEARCH(")", AU99)-SEARCH("(", AU99)-1), 0)</f>
        <v>1.49</v>
      </c>
      <c r="WQ99" s="27">
        <f t="shared" ref="WQ99:WQ130" si="3104">IFERROR(MID(AV99, SEARCH("(", AV99)+1, SEARCH(")", AV99)-SEARCH("(", AV99)-1), 0)</f>
        <v>0</v>
      </c>
      <c r="WR99" s="27">
        <f t="shared" ref="WR99:WR130" si="3105">IFERROR(MID(AW99, SEARCH("(", AW99)+1, SEARCH(")", AW99)-SEARCH("(", AW99)-1), 0)</f>
        <v>0</v>
      </c>
      <c r="WS99" s="27">
        <f t="shared" ref="WS99:WS130" si="3106">IFERROR(MID(AX99, SEARCH("(", AX99)+1, SEARCH(")", AX99)-SEARCH("(", AX99)-1), 0)</f>
        <v>0</v>
      </c>
      <c r="WT99" s="27">
        <f t="shared" ref="WT99:WT130" si="3107">IFERROR(MID(AY99, SEARCH("(", AY99)+1, SEARCH(")", AY99)-SEARCH("(", AY99)-1), 0)</f>
        <v>0</v>
      </c>
      <c r="WU99" s="27">
        <f t="shared" ref="WU99:WU130" si="3108">IFERROR(MID(AZ99, SEARCH("(", AZ99)+1, SEARCH(")", AZ99)-SEARCH("(", AZ99)-1), 0)</f>
        <v>0</v>
      </c>
      <c r="WV99" s="27">
        <f t="shared" ref="WV99:WV130" si="3109">IFERROR(MID(BA99, SEARCH("(", BA99)+1, SEARCH(")", BA99)-SEARCH("(", BA99)-1), 0)</f>
        <v>0</v>
      </c>
      <c r="WW99" s="27">
        <f t="shared" ref="WW99:WW130" si="3110">IFERROR(MID(BB99, SEARCH("(", BB99)+1, SEARCH(")", BB99)-SEARCH("(", BB99)-1), 0)</f>
        <v>0</v>
      </c>
      <c r="WX99" s="27">
        <f t="shared" ref="WX99:WX130" si="3111">IFERROR(MID(BC99, SEARCH("(", BC99)+1, SEARCH(")", BC99)-SEARCH("(", BC99)-1), 0)</f>
        <v>0</v>
      </c>
      <c r="WY99" s="27">
        <f t="shared" ref="WY99:WY130" si="3112">IFERROR(MID(BD99, SEARCH("(", BD99)+1, SEARCH(")", BD99)-SEARCH("(", BD99)-1), 0)</f>
        <v>0</v>
      </c>
      <c r="WZ99" s="27">
        <f t="shared" ref="WZ99:WZ130" si="3113">IFERROR(MID(BE99, SEARCH("(", BE99)+1, SEARCH(")", BE99)-SEARCH("(", BE99)-1), 0)</f>
        <v>0</v>
      </c>
      <c r="XA99" s="27">
        <f t="shared" ref="XA99:XA130" si="3114">IFERROR(MID(BF99, SEARCH("(", BF99)+1, SEARCH(")", BF99)-SEARCH("(", BF99)-1), 0)</f>
        <v>0</v>
      </c>
      <c r="XB99" s="27">
        <f t="shared" ref="XB99:XB130" si="3115">IFERROR(MID(BG99, SEARCH("(", BG99)+1, SEARCH(")", BG99)-SEARCH("(", BG99)-1), 0)</f>
        <v>0</v>
      </c>
      <c r="XC99" s="27">
        <f t="shared" ref="XC99:XC130" si="3116">IFERROR(MID(BH99, SEARCH("(", BH99)+1, SEARCH(")", BH99)-SEARCH("(", BH99)-1), 0)</f>
        <v>0</v>
      </c>
      <c r="XD99" s="27">
        <f t="shared" ref="XD99:XD130" si="3117">IFERROR(MID(BI99, SEARCH("(", BI99)+1, SEARCH(")", BI99)-SEARCH("(", BI99)-1), 0)</f>
        <v>0</v>
      </c>
      <c r="XE99" s="27">
        <f t="shared" ref="XE99:XE130" si="3118">IFERROR(MID(BJ99, SEARCH("(", BJ99)+1, SEARCH(")", BJ99)-SEARCH("(", BJ99)-1), 0)</f>
        <v>0</v>
      </c>
      <c r="XF99" s="27">
        <f t="shared" ref="XF99:XF130" si="3119">IFERROR(MID(BK99, SEARCH("(", BK99)+1, SEARCH(")", BK99)-SEARCH("(", BK99)-1), 0)</f>
        <v>0</v>
      </c>
      <c r="XG99" s="27">
        <f t="shared" ref="XG99:XG130" si="3120">IFERROR(MID(BL99, SEARCH("(", BL99)+1, SEARCH(")", BL99)-SEARCH("(", BL99)-1), 0)</f>
        <v>0</v>
      </c>
      <c r="XH99" s="27">
        <f t="shared" ref="XH99:XH130" si="3121">IFERROR(MID(BM99, SEARCH("(", BM99)+1, SEARCH(")", BM99)-SEARCH("(", BM99)-1), 0)</f>
        <v>0</v>
      </c>
      <c r="XI99" s="27">
        <f t="shared" ref="XI99:XI130" si="3122">IFERROR(MID(BN99, SEARCH("(", BN99)+1, SEARCH(")", BN99)-SEARCH("(", BN99)-1), 0)</f>
        <v>0</v>
      </c>
      <c r="XJ99" s="27">
        <f t="shared" ref="XJ99:XJ130" si="3123">IFERROR(MID(BO99, SEARCH("(", BO99)+1, SEARCH(")", BO99)-SEARCH("(", BO99)-1), 0)</f>
        <v>0</v>
      </c>
      <c r="XK99" s="27">
        <f t="shared" ref="XK99:XK130" si="3124">IFERROR(MID(BP99, SEARCH("(", BP99)+1, SEARCH(")", BP99)-SEARCH("(", BP99)-1), 0)</f>
        <v>0</v>
      </c>
      <c r="XL99" s="27">
        <f t="shared" ref="XL99:XL130" si="3125">IFERROR(MID(BQ99, SEARCH("(", BQ99)+1, SEARCH(")", BQ99)-SEARCH("(", BQ99)-1), 0)</f>
        <v>0</v>
      </c>
      <c r="XM99" s="27">
        <f t="shared" ref="XM99:XM130" si="3126">IFERROR(MID(BR99, SEARCH("(", BR99)+1, SEARCH(")", BR99)-SEARCH("(", BR99)-1), 0)</f>
        <v>0</v>
      </c>
      <c r="XN99" s="27">
        <f t="shared" ref="XN99:XN130" si="3127">IFERROR(MID(BS99, SEARCH("(", BS99)+1, SEARCH(")", BS99)-SEARCH("(", BS99)-1), 0)</f>
        <v>0</v>
      </c>
      <c r="XO99" s="27">
        <f t="shared" ref="XO99:XO130" si="3128">IFERROR(MID(BT99, SEARCH("(", BT99)+1, SEARCH(")", BT99)-SEARCH("(", BT99)-1), 0)</f>
        <v>0</v>
      </c>
      <c r="XP99" s="27">
        <f t="shared" ref="XP99:XP130" si="3129">IFERROR(MID(BU99, SEARCH("(", BU99)+1, SEARCH(")", BU99)-SEARCH("(", BU99)-1), 0)</f>
        <v>0</v>
      </c>
      <c r="XQ99" s="27">
        <f t="shared" ref="XQ99:XQ130" si="3130">IFERROR(MID(BV99, SEARCH("(", BV99)+1, SEARCH(")", BV99)-SEARCH("(", BV99)-1), 0)</f>
        <v>0</v>
      </c>
      <c r="XR99" s="27">
        <f t="shared" ref="XR99:XR130" si="3131">IFERROR(MID(BW99, SEARCH("(", BW99)+1, SEARCH(")", BW99)-SEARCH("(", BW99)-1), 0)</f>
        <v>0</v>
      </c>
      <c r="XS99" s="27">
        <f t="shared" ref="XS99:XS130" si="3132">IFERROR(MID(BX99, SEARCH("(", BX99)+1, SEARCH(")", BX99)-SEARCH("(", BX99)-1), 0)</f>
        <v>0</v>
      </c>
      <c r="XT99" s="27">
        <f t="shared" ref="XT99:XT130" si="3133">IFERROR(MID(BY99, SEARCH("(", BY99)+1, SEARCH(")", BY99)-SEARCH("(", BY99)-1), 0)</f>
        <v>0</v>
      </c>
      <c r="XU99" s="27">
        <f t="shared" ref="XU99:XU130" si="3134">IFERROR(MID(BZ99, SEARCH("(", BZ99)+1, SEARCH(")", BZ99)-SEARCH("(", BZ99)-1), 0)</f>
        <v>0</v>
      </c>
      <c r="XV99" s="27">
        <f t="shared" ref="XV99:XV130" si="3135">IFERROR(MID(CA99, SEARCH("(", CA99)+1, SEARCH(")", CA99)-SEARCH("(", CA99)-1), 0)</f>
        <v>0</v>
      </c>
      <c r="XW99" s="27">
        <f t="shared" ref="XW99:XW130" si="3136">IFERROR(MID(CB99, SEARCH("(", CB99)+1, SEARCH(")", CB99)-SEARCH("(", CB99)-1), 0)</f>
        <v>0</v>
      </c>
      <c r="XX99" s="27">
        <f t="shared" ref="XX99:XX130" si="3137">IFERROR(MID(CC99, SEARCH("(", CC99)+1, SEARCH(")", CC99)-SEARCH("(", CC99)-1), 0)</f>
        <v>0</v>
      </c>
      <c r="XY99" s="27">
        <f t="shared" ref="XY99:XY130" si="3138">IFERROR(MID(CD99, SEARCH("(", CD99)+1, SEARCH(")", CD99)-SEARCH("(", CD99)-1), 0)</f>
        <v>0</v>
      </c>
      <c r="XZ99" s="27">
        <f t="shared" ref="XZ99:XZ130" si="3139">IFERROR(MID(CE99, SEARCH("(", CE99)+1, SEARCH(")", CE99)-SEARCH("(", CE99)-1), 0)</f>
        <v>0</v>
      </c>
      <c r="YA99" s="27">
        <f t="shared" ref="YA99:YA130" si="3140">IFERROR(MID(CF99, SEARCH("(", CF99)+1, SEARCH(")", CF99)-SEARCH("(", CF99)-1), 0)</f>
        <v>0</v>
      </c>
      <c r="YB99" s="27">
        <f t="shared" ref="YB99:YB130" si="3141">IFERROR(MID(CG99, SEARCH("(", CG99)+1, SEARCH(")", CG99)-SEARCH("(", CG99)-1), 0)</f>
        <v>0</v>
      </c>
      <c r="YC99" s="27">
        <f t="shared" ref="YC99:YC130" si="3142">IFERROR(MID(CH99, SEARCH("(", CH99)+1, SEARCH(")", CH99)-SEARCH("(", CH99)-1), 0)</f>
        <v>0</v>
      </c>
      <c r="YD99" s="27">
        <f t="shared" ref="YD99:YD130" si="3143">IFERROR(MID(CI99, SEARCH("(", CI99)+1, SEARCH(")", CI99)-SEARCH("(", CI99)-1), 0)</f>
        <v>0</v>
      </c>
      <c r="YE99" s="27">
        <f t="shared" ref="YE99:YE130" si="3144">IFERROR(MID(CJ99, SEARCH("(", CJ99)+1, SEARCH(")", CJ99)-SEARCH("(", CJ99)-1), 0)</f>
        <v>0</v>
      </c>
      <c r="YF99" s="27">
        <f t="shared" ref="YF99:YF130" si="3145">IFERROR(MID(CK99, SEARCH("(", CK99)+1, SEARCH(")", CK99)-SEARCH("(", CK99)-1), 0)</f>
        <v>0</v>
      </c>
      <c r="YG99" s="27">
        <f t="shared" ref="YG99:YG130" si="3146">IFERROR(MID(CL99, SEARCH("(", CL99)+1, SEARCH(")", CL99)-SEARCH("(", CL99)-1), 0)</f>
        <v>0</v>
      </c>
      <c r="YH99" s="27">
        <f t="shared" ref="YH99:YH130" si="3147">IFERROR(MID(CM99, SEARCH("(", CM99)+1, SEARCH(")", CM99)-SEARCH("(", CM99)-1), 0)</f>
        <v>0</v>
      </c>
      <c r="YI99" s="27">
        <f t="shared" ref="YI99:YI130" si="3148">IFERROR(MID(CN99, SEARCH("(", CN99)+1, SEARCH(")", CN99)-SEARCH("(", CN99)-1), 0)</f>
        <v>0</v>
      </c>
      <c r="YJ99" s="27">
        <f t="shared" ref="YJ99:YJ130" si="3149">IFERROR(MID(CO99, SEARCH("(", CO99)+1, SEARCH(")", CO99)-SEARCH("(", CO99)-1), 0)</f>
        <v>0</v>
      </c>
      <c r="YL99" s="28">
        <f t="shared" ref="YL99:YL130" si="3150">YT99+YU99+YV99+YY99+ZB99+ZE99+ZH99+ZK99+ZN99+ZQ99+ZT99+ZW99+ZZ99+AAC99</f>
        <v>344</v>
      </c>
      <c r="YM99" s="28">
        <f t="shared" ref="YM99:YM130" si="3151">YW99+YZ99+ZC99+ZF99+ZI99+ZJ99+ZL99+ZO99+ZR99+ZU99+ZX99+AAA99+AAD99+AAG99+AAJ99+AAM99+AAP99+AAS99</f>
        <v>0</v>
      </c>
      <c r="YN99" s="28">
        <f t="shared" ref="YN99:YN130" si="3152">YX99+ZA99+ZD99+ZG99+ZM99+ZP99+ZS99+ZV99+ZY99+AAB99+AAE99+AAH99+AAK99+AAN99+AAQ99+AAT99</f>
        <v>50</v>
      </c>
      <c r="YO99" s="28">
        <f t="shared" ref="YO99:YO130" si="3153">AAF99+AAI99+AAL99+AAO99+AAR99</f>
        <v>0</v>
      </c>
      <c r="YP99" s="28">
        <f t="shared" ref="YP99:YP130" si="3154">SUM(AAV99:ABW99)</f>
        <v>0</v>
      </c>
      <c r="YQ99" s="28">
        <f t="shared" ref="YQ99:YQ130" si="3155">YL99+YM99/3+YN99/2+YO99+YP99/2</f>
        <v>369</v>
      </c>
      <c r="YT99" s="27" t="str">
        <f t="shared" ref="YT99:YT130" si="3156">IFERROR(MID(L99, SEARCH("[", L99)+1, SEARCH("]", L99)-SEARCH("[", L99)-1), 0)</f>
        <v>71</v>
      </c>
      <c r="YU99" s="27" t="str">
        <f t="shared" ref="YU99:YU130" si="3157">IFERROR(MID(M99, SEARCH("[", M99)+1, SEARCH("]", M99)-SEARCH("[", M99)-1), 0)</f>
        <v>24</v>
      </c>
      <c r="YV99" s="27" t="str">
        <f t="shared" ref="YV99:YV130" si="3158">IFERROR(MID(N99, SEARCH("[", N99)+1, SEARCH("]", N99)-SEARCH("[", N99)-1), 0)</f>
        <v>74</v>
      </c>
      <c r="YW99" s="27">
        <f t="shared" ref="YW99:YW130" si="3159">IFERROR(MID(O99, SEARCH("[", O99)+1, SEARCH("]", O99)-SEARCH("[", O99)-1), 0)</f>
        <v>0</v>
      </c>
      <c r="YX99" s="27">
        <f t="shared" ref="YX99:YX130" si="3160">IFERROR(MID(P99, SEARCH("[", P99)+1, SEARCH("]", P99)-SEARCH("[", P99)-1), 0)</f>
        <v>0</v>
      </c>
      <c r="YY99" s="27" t="str">
        <f t="shared" ref="YY99:YY130" si="3161">IFERROR(MID(Q99, SEARCH("[", Q99)+1, SEARCH("]", Q99)-SEARCH("[", Q99)-1), 0)</f>
        <v>24</v>
      </c>
      <c r="YZ99" s="27">
        <f t="shared" ref="YZ99:YZ130" si="3162">IFERROR(MID(R99, SEARCH("[", R99)+1, SEARCH("]", R99)-SEARCH("[", R99)-1), 0)</f>
        <v>0</v>
      </c>
      <c r="ZA99" s="27">
        <f t="shared" ref="ZA99:ZA130" si="3163">IFERROR(MID(S99, SEARCH("[", S99)+1, SEARCH("]", S99)-SEARCH("[", S99)-1), 0)</f>
        <v>0</v>
      </c>
      <c r="ZB99" s="27" t="str">
        <f t="shared" ref="ZB99:ZB130" si="3164">IFERROR(MID(T99, SEARCH("[", T99)+1, SEARCH("]", T99)-SEARCH("[", T99)-1), 0)</f>
        <v>17</v>
      </c>
      <c r="ZC99" s="27">
        <f t="shared" ref="ZC99:ZC130" si="3165">IFERROR(MID(U99, SEARCH("[", U99)+1, SEARCH("]", U99)-SEARCH("[", U99)-1), 0)</f>
        <v>0</v>
      </c>
      <c r="ZD99" s="27">
        <f t="shared" ref="ZD99:ZD130" si="3166">IFERROR(MID(V99, SEARCH("[", V99)+1, SEARCH("]", V99)-SEARCH("[", V99)-1), 0)</f>
        <v>0</v>
      </c>
      <c r="ZE99" s="27" t="str">
        <f t="shared" ref="ZE99:ZE130" si="3167">IFERROR(MID(W99, SEARCH("[", W99)+1, SEARCH("]", W99)-SEARCH("[", W99)-1), 0)</f>
        <v>47</v>
      </c>
      <c r="ZF99" s="27">
        <f t="shared" ref="ZF99:ZF130" si="3168">IFERROR(MID(X99, SEARCH("[", X99)+1, SEARCH("]", X99)-SEARCH("[", X99)-1), 0)</f>
        <v>0</v>
      </c>
      <c r="ZG99" s="27" t="str">
        <f t="shared" ref="ZG99:ZG130" si="3169">IFERROR(MID(Y99, SEARCH("[", Y99)+1, SEARCH("]", Y99)-SEARCH("[", Y99)-1), 0)</f>
        <v>50</v>
      </c>
      <c r="ZH99" s="27" t="str">
        <f t="shared" ref="ZH99:ZH130" si="3170">IFERROR(MID(Z99, SEARCH("[", Z99)+1, SEARCH("]", Z99)-SEARCH("[", Z99)-1), 0)</f>
        <v>5</v>
      </c>
      <c r="ZI99" s="27">
        <f t="shared" ref="ZI99:ZI130" si="3171">IFERROR(MID(AA99, SEARCH("[", AA99)+1, SEARCH("]", AA99)-SEARCH("[", AA99)-1), 0)</f>
        <v>0</v>
      </c>
      <c r="ZJ99" s="27">
        <f t="shared" ref="ZJ99:ZJ130" si="3172">IFERROR(MID(AB99, SEARCH("[", AB99)+1, SEARCH("]", AB99)-SEARCH("[", AB99)-1), 0)</f>
        <v>0</v>
      </c>
      <c r="ZK99" s="27">
        <f t="shared" ref="ZK99:ZK130" si="3173">IFERROR(MID(AC99, SEARCH("[", AC99)+1, SEARCH("]", AC99)-SEARCH("[", AC99)-1), 0)</f>
        <v>0</v>
      </c>
      <c r="ZL99" s="27">
        <f t="shared" ref="ZL99:ZL130" si="3174">IFERROR(MID(AD99, SEARCH("[", AD99)+1, SEARCH("]", AD99)-SEARCH("[", AD99)-1), 0)</f>
        <v>0</v>
      </c>
      <c r="ZM99" s="27">
        <f t="shared" ref="ZM99:ZM130" si="3175">IFERROR(MID(AE99, SEARCH("[", AE99)+1, SEARCH("]", AE99)-SEARCH("[", AE99)-1), 0)</f>
        <v>0</v>
      </c>
      <c r="ZN99" s="27" t="str">
        <f t="shared" ref="ZN99:ZN130" si="3176">IFERROR(MID(AF99, SEARCH("[", AF99)+1, SEARCH("]", AF99)-SEARCH("[", AF99)-1), 0)</f>
        <v>2</v>
      </c>
      <c r="ZO99" s="27">
        <f t="shared" ref="ZO99:ZO130" si="3177">IFERROR(MID(AG99, SEARCH("[", AG99)+1, SEARCH("]", AG99)-SEARCH("[", AG99)-1), 0)</f>
        <v>0</v>
      </c>
      <c r="ZP99" s="27">
        <f t="shared" ref="ZP99:ZP130" si="3178">IFERROR(MID(AH99, SEARCH("[", AH99)+1, SEARCH("]", AH99)-SEARCH("[", AH99)-1), 0)</f>
        <v>0</v>
      </c>
      <c r="ZQ99" s="27">
        <f t="shared" ref="ZQ99:ZQ130" si="3179">IFERROR(MID(AI99, SEARCH("[", AI99)+1, SEARCH("]", AI99)-SEARCH("[", AI99)-1), 0)</f>
        <v>0</v>
      </c>
      <c r="ZR99" s="27">
        <f t="shared" ref="ZR99:ZR130" si="3180">IFERROR(MID(AJ99, SEARCH("[", AJ99)+1, SEARCH("]", AJ99)-SEARCH("[", AJ99)-1), 0)</f>
        <v>0</v>
      </c>
      <c r="ZS99" s="27">
        <f t="shared" ref="ZS99:ZS130" si="3181">IFERROR(MID(AK99, SEARCH("[", AK99)+1, SEARCH("]", AK99)-SEARCH("[", AK99)-1), 0)</f>
        <v>0</v>
      </c>
      <c r="ZT99" s="27" t="str">
        <f t="shared" ref="ZT99:ZT130" si="3182">IFERROR(MID(AL99, SEARCH("[", AL99)+1, SEARCH("]", AL99)-SEARCH("[", AL99)-1), 0)</f>
        <v>19</v>
      </c>
      <c r="ZU99" s="27">
        <f t="shared" ref="ZU99:ZU130" si="3183">IFERROR(MID(AM99, SEARCH("[", AM99)+1, SEARCH("]", AM99)-SEARCH("[", AM99)-1), 0)</f>
        <v>0</v>
      </c>
      <c r="ZV99" s="27">
        <f t="shared" ref="ZV99:ZV130" si="3184">IFERROR(MID(AN99, SEARCH("[", AN99)+1, SEARCH("]", AN99)-SEARCH("[", AN99)-1), 0)</f>
        <v>0</v>
      </c>
      <c r="ZW99" s="27" t="str">
        <f t="shared" ref="ZW99:ZW130" si="3185">IFERROR(MID(AO99, SEARCH("[", AO99)+1, SEARCH("]", AO99)-SEARCH("[", AO99)-1), 0)</f>
        <v>23</v>
      </c>
      <c r="ZX99" s="27">
        <f t="shared" ref="ZX99:ZX130" si="3186">IFERROR(MID(AP99, SEARCH("[", AP99)+1, SEARCH("]", AP99)-SEARCH("[", AP99)-1), 0)</f>
        <v>0</v>
      </c>
      <c r="ZY99" s="27">
        <f t="shared" ref="ZY99:ZY130" si="3187">IFERROR(MID(AQ99, SEARCH("[", AQ99)+1, SEARCH("]", AQ99)-SEARCH("[", AQ99)-1), 0)</f>
        <v>0</v>
      </c>
      <c r="ZZ99" s="27" t="str">
        <f t="shared" ref="ZZ99:ZZ130" si="3188">IFERROR(MID(AR99, SEARCH("[", AR99)+1, SEARCH("]", AR99)-SEARCH("[", AR99)-1), 0)</f>
        <v>27</v>
      </c>
      <c r="AAA99" s="27">
        <f t="shared" ref="AAA99:AAA130" si="3189">IFERROR(MID(AS99, SEARCH("[", AS99)+1, SEARCH("]", AS99)-SEARCH("[", AS99)-1), 0)</f>
        <v>0</v>
      </c>
      <c r="AAB99" s="27">
        <f t="shared" ref="AAB99:AAB130" si="3190">IFERROR(MID(AT99, SEARCH("[", AT99)+1, SEARCH("]", AT99)-SEARCH("[", AT99)-1), 0)</f>
        <v>0</v>
      </c>
      <c r="AAC99" s="27" t="str">
        <f t="shared" ref="AAC99:AAC130" si="3191">IFERROR(MID(AU99, SEARCH("[", AU99)+1, SEARCH("]", AU99)-SEARCH("[", AU99)-1), 0)</f>
        <v>11</v>
      </c>
      <c r="AAD99" s="27">
        <f t="shared" ref="AAD99:AAD130" si="3192">IFERROR(MID(AV99, SEARCH("[", AV99)+1, SEARCH("]", AV99)-SEARCH("[", AV99)-1), 0)</f>
        <v>0</v>
      </c>
      <c r="AAE99" s="27">
        <f t="shared" ref="AAE99:AAE130" si="3193">IFERROR(MID(AW99, SEARCH("[", AW99)+1, SEARCH("]", AW99)-SEARCH("[", AW99)-1), 0)</f>
        <v>0</v>
      </c>
      <c r="AAF99" s="27">
        <f t="shared" ref="AAF99:AAF130" si="3194">IFERROR(MID(AX99, SEARCH("[", AX99)+1, SEARCH("]", AX99)-SEARCH("[", AX99)-1), 0)</f>
        <v>0</v>
      </c>
      <c r="AAG99" s="27">
        <f t="shared" ref="AAG99:AAG130" si="3195">IFERROR(MID(AY99, SEARCH("[", AY99)+1, SEARCH("]", AY99)-SEARCH("[", AY99)-1), 0)</f>
        <v>0</v>
      </c>
      <c r="AAH99" s="27">
        <f t="shared" ref="AAH99:AAH130" si="3196">IFERROR(MID(AZ99, SEARCH("[", AZ99)+1, SEARCH("]", AZ99)-SEARCH("[", AZ99)-1), 0)</f>
        <v>0</v>
      </c>
      <c r="AAI99" s="27">
        <f t="shared" ref="AAI99:AAI130" si="3197">IFERROR(MID(BA99, SEARCH("[", BA99)+1, SEARCH("]", BA99)-SEARCH("[", BA99)-1), 0)</f>
        <v>0</v>
      </c>
      <c r="AAJ99" s="27">
        <f t="shared" ref="AAJ99:AAJ130" si="3198">IFERROR(MID(BB99, SEARCH("[", BB99)+1, SEARCH("]", BB99)-SEARCH("[", BB99)-1), 0)</f>
        <v>0</v>
      </c>
      <c r="AAK99" s="27">
        <f t="shared" ref="AAK99:AAK130" si="3199">IFERROR(MID(BC99, SEARCH("[", BC99)+1, SEARCH("]", BC99)-SEARCH("[", BC99)-1), 0)</f>
        <v>0</v>
      </c>
      <c r="AAL99" s="27">
        <f t="shared" ref="AAL99:AAL130" si="3200">IFERROR(MID(BD99, SEARCH("[", BD99)+1, SEARCH("]", BD99)-SEARCH("[", BD99)-1), 0)</f>
        <v>0</v>
      </c>
      <c r="AAM99" s="27">
        <f t="shared" ref="AAM99:AAM130" si="3201">IFERROR(MID(BE99, SEARCH("[", BE99)+1, SEARCH("]", BE99)-SEARCH("[", BE99)-1), 0)</f>
        <v>0</v>
      </c>
      <c r="AAN99" s="27">
        <f t="shared" ref="AAN99:AAN130" si="3202">IFERROR(MID(BF99, SEARCH("[", BF99)+1, SEARCH("]", BF99)-SEARCH("[", BF99)-1), 0)</f>
        <v>0</v>
      </c>
      <c r="AAO99" s="27">
        <f t="shared" ref="AAO99:AAO130" si="3203">IFERROR(MID(BG99, SEARCH("[", BG99)+1, SEARCH("]", BG99)-SEARCH("[", BG99)-1), 0)</f>
        <v>0</v>
      </c>
      <c r="AAP99" s="27">
        <f t="shared" ref="AAP99:AAP130" si="3204">IFERROR(MID(BH99, SEARCH("[", BH99)+1, SEARCH("]", BH99)-SEARCH("[", BH99)-1), 0)</f>
        <v>0</v>
      </c>
      <c r="AAQ99" s="27">
        <f t="shared" ref="AAQ99:AAQ130" si="3205">IFERROR(MID(BI99, SEARCH("[", BI99)+1, SEARCH("]", BI99)-SEARCH("[", BI99)-1), 0)</f>
        <v>0</v>
      </c>
      <c r="AAR99" s="27">
        <f t="shared" ref="AAR99:AAR130" si="3206">IFERROR(MID(BJ99, SEARCH("[", BJ99)+1, SEARCH("]", BJ99)-SEARCH("[", BJ99)-1), 0)</f>
        <v>0</v>
      </c>
      <c r="AAS99" s="27">
        <f t="shared" ref="AAS99:AAS130" si="3207">IFERROR(MID(BK99, SEARCH("[", BK99)+1, SEARCH("]", BK99)-SEARCH("[", BK99)-1), 0)</f>
        <v>0</v>
      </c>
      <c r="AAT99" s="27">
        <f t="shared" ref="AAT99:AAT130" si="3208">IFERROR(MID(BL99, SEARCH("[", BL99)+1, SEARCH("]", BL99)-SEARCH("[", BL99)-1), 0)</f>
        <v>0</v>
      </c>
      <c r="AAU99" s="27">
        <f t="shared" ref="AAU99:AAU130" si="3209">IFERROR(MID(BM99, SEARCH("[", BM99)+1, SEARCH("]", BM99)-SEARCH("[", BM99)-1), 0)</f>
        <v>0</v>
      </c>
      <c r="AAV99" s="27">
        <f t="shared" ref="AAV99:AAV130" si="3210">IFERROR(MID(BN99, SEARCH("[", BN99)+1, SEARCH("]", BN99)-SEARCH("[", BN99)-1), 0)</f>
        <v>0</v>
      </c>
      <c r="AAW99" s="27">
        <f t="shared" ref="AAW99:AAW130" si="3211">IFERROR(MID(BO99, SEARCH("[", BO99)+1, SEARCH("]", BO99)-SEARCH("[", BO99)-1), 0)</f>
        <v>0</v>
      </c>
      <c r="AAX99" s="27">
        <f t="shared" ref="AAX99:AAX130" si="3212">IFERROR(MID(BP99, SEARCH("[", BP99)+1, SEARCH("]", BP99)-SEARCH("[", BP99)-1), 0)</f>
        <v>0</v>
      </c>
      <c r="AAY99" s="27">
        <f t="shared" ref="AAY99:AAY130" si="3213">IFERROR(MID(BQ99, SEARCH("[", BQ99)+1, SEARCH("]", BQ99)-SEARCH("[", BQ99)-1), 0)</f>
        <v>0</v>
      </c>
      <c r="AAZ99" s="27">
        <f t="shared" ref="AAZ99:AAZ130" si="3214">IFERROR(MID(BR99, SEARCH("[", BR99)+1, SEARCH("]", BR99)-SEARCH("[", BR99)-1), 0)</f>
        <v>0</v>
      </c>
      <c r="ABA99" s="27">
        <f t="shared" ref="ABA99:ABA130" si="3215">IFERROR(MID(BS99, SEARCH("[", BS99)+1, SEARCH("]", BS99)-SEARCH("[", BS99)-1), 0)</f>
        <v>0</v>
      </c>
      <c r="ABB99" s="27">
        <f t="shared" ref="ABB99:ABB130" si="3216">IFERROR(MID(BT99, SEARCH("[", BT99)+1, SEARCH("]", BT99)-SEARCH("[", BT99)-1), 0)</f>
        <v>0</v>
      </c>
      <c r="ABC99" s="27">
        <f t="shared" ref="ABC99:ABC130" si="3217">IFERROR(MID(BU99, SEARCH("[", BU99)+1, SEARCH("]", BU99)-SEARCH("[", BU99)-1), 0)</f>
        <v>0</v>
      </c>
      <c r="ABD99" s="27">
        <f t="shared" ref="ABD99:ABD130" si="3218">IFERROR(MID(BV99, SEARCH("[", BV99)+1, SEARCH("]", BV99)-SEARCH("[", BV99)-1), 0)</f>
        <v>0</v>
      </c>
      <c r="ABE99" s="27">
        <f t="shared" ref="ABE99:ABE130" si="3219">IFERROR(MID(BW99, SEARCH("[", BW99)+1, SEARCH("]", BW99)-SEARCH("[", BW99)-1), 0)</f>
        <v>0</v>
      </c>
      <c r="ABF99" s="27">
        <f t="shared" ref="ABF99:ABF130" si="3220">IFERROR(MID(BX99, SEARCH("[", BX99)+1, SEARCH("]", BX99)-SEARCH("[", BX99)-1), 0)</f>
        <v>0</v>
      </c>
      <c r="ABG99" s="27">
        <f t="shared" ref="ABG99:ABG130" si="3221">IFERROR(MID(BY99, SEARCH("[", BY99)+1, SEARCH("]", BY99)-SEARCH("[", BY99)-1), 0)</f>
        <v>0</v>
      </c>
      <c r="ABH99" s="27">
        <f t="shared" ref="ABH99:ABH130" si="3222">IFERROR(MID(BZ99, SEARCH("[", BZ99)+1, SEARCH("]", BZ99)-SEARCH("[", BZ99)-1), 0)</f>
        <v>0</v>
      </c>
      <c r="ABI99" s="27">
        <f t="shared" ref="ABI99:ABI130" si="3223">IFERROR(MID(CA99, SEARCH("[", CA99)+1, SEARCH("]", CA99)-SEARCH("[", CA99)-1), 0)</f>
        <v>0</v>
      </c>
      <c r="ABJ99" s="27">
        <f t="shared" ref="ABJ99:ABJ130" si="3224">IFERROR(MID(CB99, SEARCH("[", CB99)+1, SEARCH("]", CB99)-SEARCH("[", CB99)-1), 0)</f>
        <v>0</v>
      </c>
      <c r="ABK99" s="27">
        <f t="shared" ref="ABK99:ABK130" si="3225">IFERROR(MID(CC99, SEARCH("[", CC99)+1, SEARCH("]", CC99)-SEARCH("[", CC99)-1), 0)</f>
        <v>0</v>
      </c>
      <c r="ABL99" s="27">
        <f t="shared" ref="ABL99:ABL130" si="3226">IFERROR(MID(CD99, SEARCH("[", CD99)+1, SEARCH("]", CD99)-SEARCH("[", CD99)-1), 0)</f>
        <v>0</v>
      </c>
      <c r="ABM99" s="27">
        <f t="shared" ref="ABM99:ABM130" si="3227">IFERROR(MID(CE99, SEARCH("[", CE99)+1, SEARCH("]", CE99)-SEARCH("[", CE99)-1), 0)</f>
        <v>0</v>
      </c>
      <c r="ABN99" s="27">
        <f t="shared" ref="ABN99:ABN130" si="3228">IFERROR(MID(CF99, SEARCH("[", CF99)+1, SEARCH("]", CF99)-SEARCH("[", CF99)-1), 0)</f>
        <v>0</v>
      </c>
      <c r="ABO99" s="27">
        <f t="shared" ref="ABO99:ABO130" si="3229">IFERROR(MID(CG99, SEARCH("[", CG99)+1, SEARCH("]", CG99)-SEARCH("[", CG99)-1), 0)</f>
        <v>0</v>
      </c>
      <c r="ABP99" s="27">
        <f t="shared" ref="ABP99:ABP130" si="3230">IFERROR(MID(CH99, SEARCH("[", CH99)+1, SEARCH("]", CH99)-SEARCH("[", CH99)-1), 0)</f>
        <v>0</v>
      </c>
      <c r="ABQ99" s="27">
        <f t="shared" ref="ABQ99:ABQ130" si="3231">IFERROR(MID(CI99, SEARCH("[", CI99)+1, SEARCH("]", CI99)-SEARCH("[", CI99)-1), 0)</f>
        <v>0</v>
      </c>
      <c r="ABR99" s="27">
        <f t="shared" ref="ABR99:ABR130" si="3232">IFERROR(MID(CJ99, SEARCH("[", CJ99)+1, SEARCH("]", CJ99)-SEARCH("[", CJ99)-1), 0)</f>
        <v>0</v>
      </c>
      <c r="ABS99" s="27">
        <f t="shared" ref="ABS99:ABS130" si="3233">IFERROR(MID(CK99, SEARCH("[", CK99)+1, SEARCH("]", CK99)-SEARCH("[", CK99)-1), 0)</f>
        <v>0</v>
      </c>
      <c r="ABT99" s="27">
        <f t="shared" ref="ABT99:ABT130" si="3234">IFERROR(MID(CL99, SEARCH("[", CL99)+1, SEARCH("]", CL99)-SEARCH("[", CL99)-1), 0)</f>
        <v>0</v>
      </c>
      <c r="ABU99" s="27">
        <f t="shared" ref="ABU99:ABU130" si="3235">IFERROR(MID(CM99, SEARCH("[", CM99)+1, SEARCH("]", CM99)-SEARCH("[", CM99)-1), 0)</f>
        <v>0</v>
      </c>
      <c r="ABV99" s="27">
        <f t="shared" ref="ABV99:ABV130" si="3236">IFERROR(MID(CN99, SEARCH("[", CN99)+1, SEARCH("]", CN99)-SEARCH("[", CN99)-1), 0)</f>
        <v>0</v>
      </c>
      <c r="ABW99" s="27">
        <f t="shared" ref="ABW99:ABW130" si="3237">IFERROR(MID(CO99, SEARCH("[", CO99)+1, SEARCH("]", CO99)-SEARCH("[", CO99)-1), 0)</f>
        <v>0</v>
      </c>
      <c r="ABY99" s="28">
        <f t="shared" ref="ABY99:ABY130" si="3238">ACG99+ACH99+ACI99+ACL99+ACO99+ACR99+ACU99+ACX99+ADA99+ADD99+ADG99+ADJ99+ADM99+ADP99</f>
        <v>413.4</v>
      </c>
      <c r="ABZ99" s="28">
        <f t="shared" ref="ABZ99:ABZ130" si="3239">ACJ99+ACM99+ACP99+ACS99+ACV99+ACW99+ACY99+ADB99+ADE99+ADH99+ADK99+ADN99+ADQ99+ADT99+ADW99+ADZ99+AEC99+AEF99</f>
        <v>0</v>
      </c>
      <c r="ACA99" s="28">
        <f t="shared" ref="ACA99:ACA130" si="3240">ACK99+ACN99+ACQ99+ACT99+ACZ99+ADC99+ADF99+ADI99+ADL99+ADO99+ADR99+ADU99+ADX99+AEA99+AED99+AEG99</f>
        <v>11.1</v>
      </c>
      <c r="ACB99" s="28">
        <f t="shared" ref="ACB99:ACB130" si="3241">ADS99+ADV99+ADY99+AEB99+AEE99</f>
        <v>0</v>
      </c>
      <c r="ACC99" s="28">
        <f t="shared" ref="ACC99:ACC130" si="3242">SUM(AEI99:AFJ99)</f>
        <v>0</v>
      </c>
      <c r="ACD99" s="28">
        <f t="shared" ref="ACD99:ACD130" si="3243">ABY99+ABZ99/3+ACA99/2+ACB99+ACC99/2</f>
        <v>418.95</v>
      </c>
      <c r="ACG99" s="27" t="str">
        <f t="shared" ref="ACG99:ACG130" si="3244">IFERROR(MID(L99, SEARCH("{", L99)+1, SEARCH("}", L99)-SEARCH("{", L99)-1), 0)</f>
        <v>28.5</v>
      </c>
      <c r="ACH99" s="27" t="str">
        <f t="shared" ref="ACH99:ACH130" si="3245">IFERROR(MID(M99, SEARCH("{", M99)+1, SEARCH("}", M99)-SEARCH("{", M99)-1), 0)</f>
        <v>71.5</v>
      </c>
      <c r="ACI99" s="27" t="str">
        <f t="shared" ref="ACI99:ACI130" si="3246">IFERROR(MID(N99, SEARCH("{", N99)+1, SEARCH("}", N99)-SEARCH("{", N99)-1), 0)</f>
        <v>14.2</v>
      </c>
      <c r="ACJ99" s="27">
        <f t="shared" ref="ACJ99:ACJ130" si="3247">IFERROR(MID(O99, SEARCH("{", O99)+1, SEARCH("}", O99)-SEARCH("{", O99)-1), 0)</f>
        <v>0</v>
      </c>
      <c r="ACK99" s="27">
        <f t="shared" ref="ACK99:ACK130" si="3248">IFERROR(MID(P99, SEARCH("{", P99)+1, SEARCH("}", P99)-SEARCH("{", P99)-1), 0)</f>
        <v>0</v>
      </c>
      <c r="ACL99" s="27" t="str">
        <f t="shared" ref="ACL99:ACL130" si="3249">IFERROR(MID(Q99, SEARCH("{", Q99)+1, SEARCH("}", Q99)-SEARCH("{", Q99)-1), 0)</f>
        <v>33.6</v>
      </c>
      <c r="ACM99" s="27">
        <f t="shared" ref="ACM99:ACM130" si="3250">IFERROR(MID(R99, SEARCH("{", R99)+1, SEARCH("}", R99)-SEARCH("{", R99)-1), 0)</f>
        <v>0</v>
      </c>
      <c r="ACN99" s="27">
        <f t="shared" ref="ACN99:ACN130" si="3251">IFERROR(MID(S99, SEARCH("{", S99)+1, SEARCH("}", S99)-SEARCH("{", S99)-1), 0)</f>
        <v>0</v>
      </c>
      <c r="ACO99" s="27" t="str">
        <f t="shared" ref="ACO99:ACO130" si="3252">IFERROR(MID(T99, SEARCH("{", T99)+1, SEARCH("}", T99)-SEARCH("{", T99)-1), 0)</f>
        <v>11</v>
      </c>
      <c r="ACP99" s="27">
        <f t="shared" ref="ACP99:ACP130" si="3253">IFERROR(MID(U99, SEARCH("{", U99)+1, SEARCH("}", U99)-SEARCH("{", U99)-1), 0)</f>
        <v>0</v>
      </c>
      <c r="ACQ99" s="27">
        <f t="shared" ref="ACQ99:ACQ130" si="3254">IFERROR(MID(V99, SEARCH("{", V99)+1, SEARCH("}", V99)-SEARCH("{", V99)-1), 0)</f>
        <v>0</v>
      </c>
      <c r="ACR99" s="27" t="str">
        <f t="shared" ref="ACR99:ACR130" si="3255">IFERROR(MID(W99, SEARCH("{", W99)+1, SEARCH("}", W99)-SEARCH("{", W99)-1), 0)</f>
        <v>17.8</v>
      </c>
      <c r="ACS99" s="27">
        <f t="shared" ref="ACS99:ACS130" si="3256">IFERROR(MID(X99, SEARCH("{", X99)+1, SEARCH("}", X99)-SEARCH("{", X99)-1), 0)</f>
        <v>0</v>
      </c>
      <c r="ACT99" s="27" t="str">
        <f t="shared" ref="ACT99:ACT130" si="3257">IFERROR(MID(Y99, SEARCH("{", Y99)+1, SEARCH("}", Y99)-SEARCH("{", Y99)-1), 0)</f>
        <v>11.1</v>
      </c>
      <c r="ACU99" s="27" t="str">
        <f t="shared" ref="ACU99:ACU130" si="3258">IFERROR(MID(Z99, SEARCH("{", Z99)+1, SEARCH("}", Z99)-SEARCH("{", Z99)-1), 0)</f>
        <v>33.5</v>
      </c>
      <c r="ACV99" s="27">
        <f t="shared" ref="ACV99:ACV130" si="3259">IFERROR(MID(AA99, SEARCH("{", AA99)+1, SEARCH("}", AA99)-SEARCH("{", AA99)-1), 0)</f>
        <v>0</v>
      </c>
      <c r="ACW99" s="27">
        <f t="shared" ref="ACW99:ACW130" si="3260">IFERROR(MID(AB99, SEARCH("{", AB99)+1, SEARCH("}", AB99)-SEARCH("{", AB99)-1), 0)</f>
        <v>0</v>
      </c>
      <c r="ACX99" s="27">
        <f t="shared" ref="ACX99:ACX130" si="3261">IFERROR(MID(AC99, SEARCH("{", AC99)+1, SEARCH("}", AC99)-SEARCH("{", AC99)-1), 0)</f>
        <v>0</v>
      </c>
      <c r="ACY99" s="27">
        <f t="shared" ref="ACY99:ACY130" si="3262">IFERROR(MID(AD99, SEARCH("{", AD99)+1, SEARCH("}", AD99)-SEARCH("{", AD99)-1), 0)</f>
        <v>0</v>
      </c>
      <c r="ACZ99" s="27">
        <f t="shared" ref="ACZ99:ACZ130" si="3263">IFERROR(MID(AE99, SEARCH("{", AE99)+1, SEARCH("}", AE99)-SEARCH("{", AE99)-1), 0)</f>
        <v>0</v>
      </c>
      <c r="ADA99" s="27" t="str">
        <f t="shared" ref="ADA99:ADA130" si="3264">IFERROR(MID(AF99, SEARCH("{", AF99)+1, SEARCH("}", AF99)-SEARCH("{", AF99)-1), 0)</f>
        <v>23.5</v>
      </c>
      <c r="ADB99" s="27">
        <f t="shared" ref="ADB99:ADB130" si="3265">IFERROR(MID(AG99, SEARCH("{", AG99)+1, SEARCH("}", AG99)-SEARCH("{", AG99)-1), 0)</f>
        <v>0</v>
      </c>
      <c r="ADC99" s="27">
        <f t="shared" ref="ADC99:ADC130" si="3266">IFERROR(MID(AH99, SEARCH("{", AH99)+1, SEARCH("}", AH99)-SEARCH("{", AH99)-1), 0)</f>
        <v>0</v>
      </c>
      <c r="ADD99" s="27">
        <f t="shared" ref="ADD99:ADD130" si="3267">IFERROR(MID(AI99, SEARCH("{", AI99)+1, SEARCH("}", AI99)-SEARCH("{", AI99)-1), 0)</f>
        <v>0</v>
      </c>
      <c r="ADE99" s="27">
        <f t="shared" ref="ADE99:ADE130" si="3268">IFERROR(MID(AJ99, SEARCH("{", AJ99)+1, SEARCH("}", AJ99)-SEARCH("{", AJ99)-1), 0)</f>
        <v>0</v>
      </c>
      <c r="ADF99" s="27">
        <f t="shared" ref="ADF99:ADF130" si="3269">IFERROR(MID(AK99, SEARCH("{", AK99)+1, SEARCH("}", AK99)-SEARCH("{", AK99)-1), 0)</f>
        <v>0</v>
      </c>
      <c r="ADG99" s="27" t="str">
        <f t="shared" ref="ADG99:ADG130" si="3270">IFERROR(MID(AL99, SEARCH("{", AL99)+1, SEARCH("}", AL99)-SEARCH("{", AL99)-1), 0)</f>
        <v>19</v>
      </c>
      <c r="ADH99" s="27">
        <f t="shared" ref="ADH99:ADH130" si="3271">IFERROR(MID(AM99, SEARCH("{", AM99)+1, SEARCH("}", AM99)-SEARCH("{", AM99)-1), 0)</f>
        <v>0</v>
      </c>
      <c r="ADI99" s="27">
        <f t="shared" ref="ADI99:ADI130" si="3272">IFERROR(MID(AN99, SEARCH("{", AN99)+1, SEARCH("}", AN99)-SEARCH("{", AN99)-1), 0)</f>
        <v>0</v>
      </c>
      <c r="ADJ99" s="27" t="str">
        <f t="shared" ref="ADJ99:ADJ130" si="3273">IFERROR(MID(AO99, SEARCH("{", AO99)+1, SEARCH("}", AO99)-SEARCH("{", AO99)-1), 0)</f>
        <v>75.7</v>
      </c>
      <c r="ADK99" s="27">
        <f t="shared" ref="ADK99:ADK130" si="3274">IFERROR(MID(AP99, SEARCH("{", AP99)+1, SEARCH("}", AP99)-SEARCH("{", AP99)-1), 0)</f>
        <v>0</v>
      </c>
      <c r="ADL99" s="27">
        <f t="shared" ref="ADL99:ADL130" si="3275">IFERROR(MID(AQ99, SEARCH("{", AQ99)+1, SEARCH("}", AQ99)-SEARCH("{", AQ99)-1), 0)</f>
        <v>0</v>
      </c>
      <c r="ADM99" s="27" t="str">
        <f t="shared" ref="ADM99:ADM130" si="3276">IFERROR(MID(AR99, SEARCH("{", AR99)+1, SEARCH("}", AR99)-SEARCH("{", AR99)-1), 0)</f>
        <v>46.2</v>
      </c>
      <c r="ADN99" s="27">
        <f t="shared" ref="ADN99:ADN130" si="3277">IFERROR(MID(AS99, SEARCH("{", AS99)+1, SEARCH("}", AS99)-SEARCH("{", AS99)-1), 0)</f>
        <v>0</v>
      </c>
      <c r="ADO99" s="27">
        <f t="shared" ref="ADO99:ADO130" si="3278">IFERROR(MID(AT99, SEARCH("{", AT99)+1, SEARCH("}", AT99)-SEARCH("{", AT99)-1), 0)</f>
        <v>0</v>
      </c>
      <c r="ADP99" s="27" t="str">
        <f t="shared" ref="ADP99:ADP130" si="3279">IFERROR(MID(AU99, SEARCH("{", AU99)+1, SEARCH("}", AU99)-SEARCH("{", AU99)-1), 0)</f>
        <v>38.9</v>
      </c>
      <c r="ADQ99" s="27">
        <f t="shared" ref="ADQ99:ADQ130" si="3280">IFERROR(MID(AV99, SEARCH("{", AV99)+1, SEARCH("}", AV99)-SEARCH("{", AV99)-1), 0)</f>
        <v>0</v>
      </c>
      <c r="ADR99" s="27">
        <f t="shared" ref="ADR99:ADR130" si="3281">IFERROR(MID(AW99, SEARCH("{", AW99)+1, SEARCH("}", AW99)-SEARCH("{", AW99)-1), 0)</f>
        <v>0</v>
      </c>
      <c r="ADS99" s="27">
        <f t="shared" ref="ADS99:ADS130" si="3282">IFERROR(MID(AX99, SEARCH("{", AX99)+1, SEARCH("}", AX99)-SEARCH("{", AX99)-1), 0)</f>
        <v>0</v>
      </c>
      <c r="ADT99" s="27">
        <f t="shared" ref="ADT99:ADT130" si="3283">IFERROR(MID(AY99, SEARCH("{", AY99)+1, SEARCH("}", AY99)-SEARCH("{", AY99)-1), 0)</f>
        <v>0</v>
      </c>
      <c r="ADU99" s="27">
        <f t="shared" ref="ADU99:ADU130" si="3284">IFERROR(MID(AZ99, SEARCH("{", AZ99)+1, SEARCH("}", AZ99)-SEARCH("{", AZ99)-1), 0)</f>
        <v>0</v>
      </c>
      <c r="ADV99" s="27">
        <f t="shared" ref="ADV99:ADV130" si="3285">IFERROR(MID(BA99, SEARCH("{", BA99)+1, SEARCH("}", BA99)-SEARCH("{", BA99)-1), 0)</f>
        <v>0</v>
      </c>
      <c r="ADW99" s="27">
        <f t="shared" ref="ADW99:ADW130" si="3286">IFERROR(MID(BB99, SEARCH("{", BB99)+1, SEARCH("}", BB99)-SEARCH("{", BB99)-1), 0)</f>
        <v>0</v>
      </c>
      <c r="ADX99" s="27">
        <f t="shared" ref="ADX99:ADX130" si="3287">IFERROR(MID(BC99, SEARCH("{", BC99)+1, SEARCH("}", BC99)-SEARCH("{", BC99)-1), 0)</f>
        <v>0</v>
      </c>
      <c r="ADY99" s="27">
        <f t="shared" ref="ADY99:ADY130" si="3288">IFERROR(MID(BD99, SEARCH("{", BD99)+1, SEARCH("}", BD99)-SEARCH("{", BD99)-1), 0)</f>
        <v>0</v>
      </c>
      <c r="ADZ99" s="27">
        <f t="shared" ref="ADZ99:ADZ130" si="3289">IFERROR(MID(BE99, SEARCH("{", BE99)+1, SEARCH("}", BE99)-SEARCH("{", BE99)-1), 0)</f>
        <v>0</v>
      </c>
      <c r="AEA99" s="27">
        <f t="shared" ref="AEA99:AEA130" si="3290">IFERROR(MID(BF99, SEARCH("{", BF99)+1, SEARCH("}", BF99)-SEARCH("{", BF99)-1), 0)</f>
        <v>0</v>
      </c>
      <c r="AEB99" s="27">
        <f t="shared" ref="AEB99:AEB130" si="3291">IFERROR(MID(BG99, SEARCH("{", BG99)+1, SEARCH("}", BG99)-SEARCH("{", BG99)-1), 0)</f>
        <v>0</v>
      </c>
      <c r="AEC99" s="27">
        <f t="shared" ref="AEC99:AEC130" si="3292">IFERROR(MID(BH99, SEARCH("{", BH99)+1, SEARCH("}", BH99)-SEARCH("{", BH99)-1), 0)</f>
        <v>0</v>
      </c>
      <c r="AED99" s="27">
        <f t="shared" ref="AED99:AED130" si="3293">IFERROR(MID(BI99, SEARCH("{", BI99)+1, SEARCH("}", BI99)-SEARCH("{", BI99)-1), 0)</f>
        <v>0</v>
      </c>
      <c r="AEE99" s="27">
        <f t="shared" ref="AEE99:AEE130" si="3294">IFERROR(MID(BJ99, SEARCH("{", BJ99)+1, SEARCH("}", BJ99)-SEARCH("{", BJ99)-1), 0)</f>
        <v>0</v>
      </c>
      <c r="AEF99" s="27">
        <f t="shared" ref="AEF99:AEF130" si="3295">IFERROR(MID(BK99, SEARCH("{", BK99)+1, SEARCH("}", BK99)-SEARCH("{", BK99)-1), 0)</f>
        <v>0</v>
      </c>
      <c r="AEG99" s="27">
        <f t="shared" ref="AEG99:AEG130" si="3296">IFERROR(MID(BL99, SEARCH("{", BL99)+1, SEARCH("}", BL99)-SEARCH("{", BL99)-1), 0)</f>
        <v>0</v>
      </c>
      <c r="AEH99" s="27">
        <f t="shared" ref="AEH99:AEH130" si="3297">IFERROR(MID(BM99, SEARCH("{", BM99)+1, SEARCH("}", BM99)-SEARCH("{", BM99)-1), 0)</f>
        <v>0</v>
      </c>
      <c r="AEI99" s="27">
        <f t="shared" ref="AEI99:AEI130" si="3298">IFERROR(MID(BN99, SEARCH("{", BN99)+1, SEARCH("}", BN99)-SEARCH("{", BN99)-1), 0)</f>
        <v>0</v>
      </c>
      <c r="AEJ99" s="27">
        <f t="shared" ref="AEJ99:AEJ130" si="3299">IFERROR(MID(BO99, SEARCH("{", BO99)+1, SEARCH("}", BO99)-SEARCH("{", BO99)-1), 0)</f>
        <v>0</v>
      </c>
      <c r="AEK99" s="27">
        <f t="shared" ref="AEK99:AEK130" si="3300">IFERROR(MID(BP99, SEARCH("{", BP99)+1, SEARCH("}", BP99)-SEARCH("{", BP99)-1), 0)</f>
        <v>0</v>
      </c>
      <c r="AEL99" s="27">
        <f t="shared" ref="AEL99:AEL130" si="3301">IFERROR(MID(BQ99, SEARCH("{", BQ99)+1, SEARCH("}", BQ99)-SEARCH("{", BQ99)-1), 0)</f>
        <v>0</v>
      </c>
      <c r="AEM99" s="27">
        <f t="shared" ref="AEM99:AEM130" si="3302">IFERROR(MID(BR99, SEARCH("{", BR99)+1, SEARCH("}", BR99)-SEARCH("{", BR99)-1), 0)</f>
        <v>0</v>
      </c>
      <c r="AEN99" s="27">
        <f t="shared" ref="AEN99:AEN130" si="3303">IFERROR(MID(BS99, SEARCH("{", BS99)+1, SEARCH("}", BS99)-SEARCH("{", BS99)-1), 0)</f>
        <v>0</v>
      </c>
      <c r="AEO99" s="27">
        <f t="shared" ref="AEO99:AEO130" si="3304">IFERROR(MID(BT99, SEARCH("{", BT99)+1, SEARCH("}", BT99)-SEARCH("{", BT99)-1), 0)</f>
        <v>0</v>
      </c>
      <c r="AEP99" s="27">
        <f t="shared" ref="AEP99:AEP130" si="3305">IFERROR(MID(BU99, SEARCH("{", BU99)+1, SEARCH("}", BU99)-SEARCH("{", BU99)-1), 0)</f>
        <v>0</v>
      </c>
      <c r="AEQ99" s="27">
        <f t="shared" ref="AEQ99:AEQ130" si="3306">IFERROR(MID(BV99, SEARCH("{", BV99)+1, SEARCH("}", BV99)-SEARCH("{", BV99)-1), 0)</f>
        <v>0</v>
      </c>
      <c r="AER99" s="27">
        <f t="shared" ref="AER99:AER130" si="3307">IFERROR(MID(BW99, SEARCH("{", BW99)+1, SEARCH("}", BW99)-SEARCH("{", BW99)-1), 0)</f>
        <v>0</v>
      </c>
      <c r="AES99" s="27">
        <f t="shared" ref="AES99:AES130" si="3308">IFERROR(MID(BX99, SEARCH("{", BX99)+1, SEARCH("}", BX99)-SEARCH("{", BX99)-1), 0)</f>
        <v>0</v>
      </c>
      <c r="AET99" s="27">
        <f t="shared" ref="AET99:AET130" si="3309">IFERROR(MID(BY99, SEARCH("{", BY99)+1, SEARCH("}", BY99)-SEARCH("{", BY99)-1), 0)</f>
        <v>0</v>
      </c>
      <c r="AEU99" s="27">
        <f t="shared" ref="AEU99:AEU130" si="3310">IFERROR(MID(BZ99, SEARCH("{", BZ99)+1, SEARCH("}", BZ99)-SEARCH("{", BZ99)-1), 0)</f>
        <v>0</v>
      </c>
      <c r="AEV99" s="27">
        <f t="shared" ref="AEV99:AEV130" si="3311">IFERROR(MID(CA99, SEARCH("{", CA99)+1, SEARCH("}", CA99)-SEARCH("{", CA99)-1), 0)</f>
        <v>0</v>
      </c>
      <c r="AEW99" s="27">
        <f t="shared" ref="AEW99:AEW130" si="3312">IFERROR(MID(CB99, SEARCH("{", CB99)+1, SEARCH("}", CB99)-SEARCH("{", CB99)-1), 0)</f>
        <v>0</v>
      </c>
      <c r="AEX99" s="27">
        <f t="shared" ref="AEX99:AEX130" si="3313">IFERROR(MID(CC99, SEARCH("{", CC99)+1, SEARCH("}", CC99)-SEARCH("{", CC99)-1), 0)</f>
        <v>0</v>
      </c>
      <c r="AEY99" s="27">
        <f t="shared" ref="AEY99:AEY130" si="3314">IFERROR(MID(CD99, SEARCH("{", CD99)+1, SEARCH("}", CD99)-SEARCH("{", CD99)-1), 0)</f>
        <v>0</v>
      </c>
      <c r="AEZ99" s="27">
        <f t="shared" ref="AEZ99:AEZ130" si="3315">IFERROR(MID(CE99, SEARCH("{", CE99)+1, SEARCH("}", CE99)-SEARCH("{", CE99)-1), 0)</f>
        <v>0</v>
      </c>
      <c r="AFA99" s="27">
        <f t="shared" ref="AFA99:AFA130" si="3316">IFERROR(MID(CF99, SEARCH("{", CF99)+1, SEARCH("}", CF99)-SEARCH("{", CF99)-1), 0)</f>
        <v>0</v>
      </c>
      <c r="AFB99" s="27">
        <f t="shared" ref="AFB99:AFB130" si="3317">IFERROR(MID(CG99, SEARCH("{", CG99)+1, SEARCH("}", CG99)-SEARCH("{", CG99)-1), 0)</f>
        <v>0</v>
      </c>
      <c r="AFC99" s="27">
        <f t="shared" ref="AFC99:AFC130" si="3318">IFERROR(MID(CH99, SEARCH("{", CH99)+1, SEARCH("}", CH99)-SEARCH("{", CH99)-1), 0)</f>
        <v>0</v>
      </c>
      <c r="AFD99" s="27">
        <f t="shared" ref="AFD99:AFD130" si="3319">IFERROR(MID(CI99, SEARCH("{", CI99)+1, SEARCH("}", CI99)-SEARCH("{", CI99)-1), 0)</f>
        <v>0</v>
      </c>
      <c r="AFE99" s="27">
        <f t="shared" ref="AFE99:AFE130" si="3320">IFERROR(MID(CJ99, SEARCH("{", CJ99)+1, SEARCH("}", CJ99)-SEARCH("{", CJ99)-1), 0)</f>
        <v>0</v>
      </c>
      <c r="AFF99" s="27">
        <f t="shared" ref="AFF99:AFF130" si="3321">IFERROR(MID(CK99, SEARCH("{", CK99)+1, SEARCH("}", CK99)-SEARCH("{", CK99)-1), 0)</f>
        <v>0</v>
      </c>
      <c r="AFG99" s="27">
        <f t="shared" ref="AFG99:AFG130" si="3322">IFERROR(MID(CL99, SEARCH("{", CL99)+1, SEARCH("}", CL99)-SEARCH("{", CL99)-1), 0)</f>
        <v>0</v>
      </c>
      <c r="AFH99" s="27">
        <f t="shared" ref="AFH99:AFH130" si="3323">IFERROR(MID(CM99, SEARCH("{", CM99)+1, SEARCH("}", CM99)-SEARCH("{", CM99)-1), 0)</f>
        <v>0</v>
      </c>
      <c r="AFI99" s="27">
        <f t="shared" ref="AFI99:AFI130" si="3324">IFERROR(MID(CN99, SEARCH("{", CN99)+1, SEARCH("}", CN99)-SEARCH("{", CN99)-1), 0)</f>
        <v>0</v>
      </c>
      <c r="AFJ99" s="27">
        <f t="shared" ref="AFJ99:AFJ130" si="3325">IFERROR(MID(CO99, SEARCH("{", CO99)+1, SEARCH("}", CO99)-SEARCH("{", CO99)-1), 0)</f>
        <v>0</v>
      </c>
      <c r="AFL99" s="28">
        <f t="shared" si="2677"/>
        <v>6.0625</v>
      </c>
      <c r="AFM99" s="28">
        <v>6.0625</v>
      </c>
      <c r="AFN99" s="27">
        <v>8</v>
      </c>
      <c r="AFO99" s="27">
        <f t="shared" ref="AFO99:AFO130" si="3326">IFERROR(IF(LEFT(L99, 1)="H", $AFN99, ROUNDUP((MID(L99, SEARCH("!", L99)+1, SEARCH("+", L99)-SEARCH("!", L99)-1))/16,0)),0)</f>
        <v>8</v>
      </c>
      <c r="AFP99" s="27">
        <f t="shared" ref="AFP99:AFP130" si="3327">IFERROR(IF(LEFT(M99, 1)="H", $AFN99, ROUNDUP((MID(M99, SEARCH("!", M99)+1, SEARCH("+", M99)-SEARCH("!", M99)-1))/16,0)),0)</f>
        <v>8</v>
      </c>
      <c r="AFQ99" s="27">
        <f t="shared" ref="AFQ99:AFQ130" si="3328">IFERROR(IF(LEFT(N99, 1)="H", $AFN99, ROUNDUP((MID(N99, SEARCH("!", N99)+1, SEARCH("+", N99)-SEARCH("!", N99)-1))/16,0)),0)</f>
        <v>8</v>
      </c>
      <c r="AFR99" s="27">
        <f t="shared" ref="AFR99:AFR130" si="3329">IFERROR(IF(LEFT(O99, 1)="H", $AFN99, ROUNDUP((MID(O99, SEARCH("!", O99)+1, SEARCH("+", O99)-SEARCH("!", O99)-1))/16,0)),0)</f>
        <v>0</v>
      </c>
      <c r="AFS99" s="27">
        <f t="shared" ref="AFS99:AFS130" si="3330">IFERROR(IF(LEFT(P99, 1)="H", $AFN99, ROUNDUP((MID(P99, SEARCH("!", P99)+1, SEARCH("+", P99)-SEARCH("!", P99)-1))/16,0)),0)</f>
        <v>0</v>
      </c>
      <c r="AFT99" s="27">
        <f t="shared" ref="AFT99:AFT130" si="3331">IFERROR(IF(LEFT(Q99, 1)="H", $AFN99, ROUNDUP((MID(Q99, SEARCH("!", Q99)+1, SEARCH("+", Q99)-SEARCH("!", Q99)-1))/16,0)),0)</f>
        <v>8</v>
      </c>
      <c r="AFU99" s="27">
        <f t="shared" ref="AFU99:AFU130" si="3332">IFERROR(IF(LEFT(R99, 1)="H", $AFN99, ROUNDUP((MID(R99, SEARCH("!", R99)+1, SEARCH("+", R99)-SEARCH("!", R99)-1))/16,0)),0)</f>
        <v>0</v>
      </c>
      <c r="AFV99" s="27">
        <f t="shared" ref="AFV99:AFV130" si="3333">IFERROR(IF(LEFT(S99, 1)="H", $AFN99, ROUNDUP((MID(S99, SEARCH("!", S99)+1, SEARCH("+", S99)-SEARCH("!", S99)-1))/16,0)),0)</f>
        <v>0</v>
      </c>
      <c r="AFW99" s="27">
        <f t="shared" ref="AFW99:AFW130" si="3334">IFERROR(IF(LEFT(T99, 1)="H", $AFN99, ROUNDUP((MID(T99, SEARCH("!", T99)+1, SEARCH("+", T99)-SEARCH("!", T99)-1))/16,0)),0)</f>
        <v>8</v>
      </c>
      <c r="AFX99" s="27">
        <f t="shared" ref="AFX99:AFX130" si="3335">IFERROR(IF(LEFT(U99, 1)="H", $AFN99, ROUNDUP((MID(U99, SEARCH("!", U99)+1, SEARCH("+", U99)-SEARCH("!", U99)-1))/16,0)),0)</f>
        <v>0</v>
      </c>
      <c r="AFY99" s="27">
        <f t="shared" ref="AFY99:AFY130" si="3336">IFERROR(IF(LEFT(V99, 1)="H", $AFN99, ROUNDUP((MID(V99, SEARCH("!", V99)+1, SEARCH("+", V99)-SEARCH("!", V99)-1))/16,0)),0)</f>
        <v>0</v>
      </c>
      <c r="AFZ99" s="27">
        <f t="shared" ref="AFZ99:AFZ130" si="3337">IFERROR(IF(LEFT(W99, 1)="H", $AFN99, ROUNDUP((MID(W99, SEARCH("!", W99)+1, SEARCH("+", W99)-SEARCH("!", W99)-1))/16,0)),0)</f>
        <v>8</v>
      </c>
      <c r="AGA99" s="27">
        <f t="shared" ref="AGA99:AGA130" si="3338">IFERROR(IF(LEFT(X99, 1)="H", $AFN99, ROUNDUP((MID(X99, SEARCH("!", X99)+1, SEARCH("+", X99)-SEARCH("!", X99)-1))/16,0)),0)</f>
        <v>0</v>
      </c>
      <c r="AGB99" s="27">
        <f t="shared" ref="AGB99:AGB130" si="3339">IFERROR(IF(LEFT(Y99, 1)="H", $AFN99, ROUNDUP((MID(Y99, SEARCH("!", Y99)+1, SEARCH("+", Y99)-SEARCH("!", Y99)-1))/16,0)),0)</f>
        <v>8</v>
      </c>
      <c r="AGC99" s="27">
        <f t="shared" ref="AGC99:AGC130" si="3340">IFERROR(IF(LEFT(Z99, 1)="H", $AFN99, ROUNDUP((MID(Z99, SEARCH("!", Z99)+1, SEARCH("+", Z99)-SEARCH("!", Z99)-1))/16,0)),0)</f>
        <v>8</v>
      </c>
      <c r="AGD99" s="27">
        <f t="shared" ref="AGD99:AGD130" si="3341">IFERROR(IF(LEFT(AA99, 1)="H", $AFN99, ROUNDUP((MID(AA99, SEARCH("!", AA99)+1, SEARCH("+", AA99)-SEARCH("!", AA99)-1))/16,0)),0)</f>
        <v>0</v>
      </c>
      <c r="AGE99" s="27">
        <f t="shared" ref="AGE99:AGE130" si="3342">IFERROR(IF(LEFT(AB99, 1)="H", $AFN99, ROUNDUP((MID(AB99, SEARCH("!", AB99)+1, SEARCH("+", AB99)-SEARCH("!", AB99)-1))/16,0)),0)</f>
        <v>0</v>
      </c>
      <c r="AGF99" s="27">
        <f t="shared" ref="AGF99:AGF130" si="3343">IFERROR(IF(LEFT(AC99, 1)="H", $AFN99, ROUNDUP((MID(AC99, SEARCH("!", AC99)+1, SEARCH("+", AC99)-SEARCH("!", AC99)-1))/16,0)),0)</f>
        <v>0</v>
      </c>
      <c r="AGG99" s="27">
        <f t="shared" ref="AGG99:AGG130" si="3344">IFERROR(IF(LEFT(AD99, 1)="H", $AFN99, ROUNDUP((MID(AD99, SEARCH("!", AD99)+1, SEARCH("+", AD99)-SEARCH("!", AD99)-1))/16,0)),0)</f>
        <v>0</v>
      </c>
      <c r="AGH99" s="27">
        <f t="shared" ref="AGH99:AGH130" si="3345">IFERROR(IF(LEFT(AE99, 1)="H", $AFN99, ROUNDUP((MID(AE99, SEARCH("!", AE99)+1, SEARCH("+", AE99)-SEARCH("!", AE99)-1))/16,0)),0)</f>
        <v>0</v>
      </c>
      <c r="AGI99" s="27">
        <f t="shared" ref="AGI99:AGI130" si="3346">IFERROR(IF(LEFT(AF99, 1)="H", $AFN99, ROUNDUP((MID(AF99, SEARCH("!", AF99)+1, SEARCH("+", AF99)-SEARCH("!", AF99)-1))/16,0)),0)</f>
        <v>8</v>
      </c>
      <c r="AGJ99" s="27">
        <f t="shared" ref="AGJ99:AGJ130" si="3347">IFERROR(IF(LEFT(AG99, 1)="H", $AFN99, ROUNDUP((MID(AG99, SEARCH("!", AG99)+1, SEARCH("+", AG99)-SEARCH("!", AG99)-1))/16,0)),0)</f>
        <v>0</v>
      </c>
      <c r="AGK99" s="27">
        <f t="shared" ref="AGK99:AGK130" si="3348">IFERROR(IF(LEFT(AH99, 1)="H", $AFN99, ROUNDUP((MID(AH99, SEARCH("!", AH99)+1, SEARCH("+", AH99)-SEARCH("!", AH99)-1))/16,0)),0)</f>
        <v>0</v>
      </c>
      <c r="AGL99" s="27">
        <f t="shared" ref="AGL99:AGL130" si="3349">IFERROR(IF(LEFT(AI99, 1)="H", $AFN99, ROUNDUP((MID(AI99, SEARCH("!", AI99)+1, SEARCH("+", AI99)-SEARCH("!", AI99)-1))/16,0)),0)</f>
        <v>0</v>
      </c>
      <c r="AGM99" s="27">
        <f t="shared" ref="AGM99:AGM130" si="3350">IFERROR(IF(LEFT(AJ99, 1)="H", $AFN99, ROUNDUP((MID(AJ99, SEARCH("!", AJ99)+1, SEARCH("+", AJ99)-SEARCH("!", AJ99)-1))/16,0)),0)</f>
        <v>0</v>
      </c>
      <c r="AGN99" s="27">
        <f t="shared" ref="AGN99:AGN130" si="3351">IFERROR(IF(LEFT(AK99, 1)="H", $AFN99, ROUNDUP((MID(AK99, SEARCH("!", AK99)+1, SEARCH("+", AK99)-SEARCH("!", AK99)-1))/16,0)),0)</f>
        <v>0</v>
      </c>
      <c r="AGO99" s="27">
        <f t="shared" ref="AGO99:AGO130" si="3352">IFERROR(IF(LEFT(AL99, 1)="H", $AFN99, ROUNDUP((MID(AL99, SEARCH("!", AL99)+1, SEARCH("+", AL99)-SEARCH("!", AL99)-1))/16,0)),0)</f>
        <v>8</v>
      </c>
      <c r="AGP99" s="27">
        <f t="shared" ref="AGP99:AGP130" si="3353">IFERROR(IF(LEFT(AM99, 1)="H", $AFN99, ROUNDUP((MID(AM99, SEARCH("!", AM99)+1, SEARCH("+", AM99)-SEARCH("!", AM99)-1))/16,0)),0)</f>
        <v>0</v>
      </c>
      <c r="AGQ99" s="27">
        <f t="shared" ref="AGQ99:AGQ130" si="3354">IFERROR(IF(LEFT(AN99, 1)="H", $AFN99, ROUNDUP((MID(AN99, SEARCH("!", AN99)+1, SEARCH("+", AN99)-SEARCH("!", AN99)-1))/16,0)),0)</f>
        <v>0</v>
      </c>
      <c r="AGR99" s="27">
        <f t="shared" ref="AGR99:AGR130" si="3355">IFERROR(IF(LEFT(AO99, 1)="H", $AFN99, ROUNDUP((MID(AO99, SEARCH("!", AO99)+1, SEARCH("+", AO99)-SEARCH("!", AO99)-1))/16,0)),0)</f>
        <v>8</v>
      </c>
      <c r="AGS99" s="27">
        <f t="shared" ref="AGS99:AGS130" si="3356">IFERROR(IF(LEFT(AP99, 1)="H", $AFN99, ROUNDUP((MID(AP99, SEARCH("!", AP99)+1, SEARCH("+", AP99)-SEARCH("!", AP99)-1))/16,0)),0)</f>
        <v>0</v>
      </c>
      <c r="AGT99" s="27">
        <f t="shared" ref="AGT99:AGT130" si="3357">IFERROR(IF(LEFT(AQ99, 1)="H", $AFN99, ROUNDUP((MID(AQ99, SEARCH("!", AQ99)+1, SEARCH("+", AQ99)-SEARCH("!", AQ99)-1))/16,0)),0)</f>
        <v>0</v>
      </c>
      <c r="AGU99" s="27">
        <f t="shared" ref="AGU99:AGU130" si="3358">IFERROR(IF(LEFT(AR99, 1)="H", $AFN99, ROUNDUP((MID(AR99, SEARCH("!", AR99)+1, SEARCH("+", AR99)-SEARCH("!", AR99)-1))/16,0)),0)</f>
        <v>8</v>
      </c>
      <c r="AGV99" s="27">
        <f t="shared" ref="AGV99:AGV130" si="3359">IFERROR(IF(LEFT(AS99, 1)="H", $AFN99, ROUNDUP((MID(AS99, SEARCH("!", AS99)+1, SEARCH("+", AS99)-SEARCH("!", AS99)-1))/16,0)),0)</f>
        <v>0</v>
      </c>
      <c r="AGW99" s="27">
        <f t="shared" ref="AGW99:AGW130" si="3360">IFERROR(IF(LEFT(AT99, 1)="H", $AFN99, ROUNDUP((MID(AT99, SEARCH("!", AT99)+1, SEARCH("+", AT99)-SEARCH("!", AT99)-1))/16,0)),0)</f>
        <v>0</v>
      </c>
      <c r="AGX99" s="27">
        <f t="shared" ref="AGX99:AGX130" si="3361">IFERROR(IF(LEFT(AU99, 1)="H", $AFN99, ROUNDUP((MID(AU99, SEARCH("!", AU99)+1, SEARCH("+", AU99)-SEARCH("!", AU99)-1))/16,0)),0)</f>
        <v>8</v>
      </c>
      <c r="AGY99" s="27">
        <f t="shared" ref="AGY99:AGY130" si="3362">IFERROR(IF(LEFT(AV99, 1)="H", $AFN99, ROUNDUP((MID(AV99, SEARCH("!", AV99)+1, SEARCH("+", AV99)-SEARCH("!", AV99)-1))/16,0)),0)</f>
        <v>0</v>
      </c>
      <c r="AGZ99" s="27">
        <f t="shared" ref="AGZ99:AGZ130" si="3363">IFERROR(IF(LEFT(AW99, 1)="H", $AFN99, ROUNDUP((MID(AW99, SEARCH("!", AW99)+1, SEARCH("+", AW99)-SEARCH("!", AW99)-1))/16,0)),0)</f>
        <v>0</v>
      </c>
      <c r="AHA99" s="27">
        <f t="shared" ref="AHA99:AHA130" si="3364">IFERROR(IF(LEFT(AX99, 1)="H", $AFN99, ROUNDUP((MID(AX99, SEARCH("!", AX99)+1, SEARCH("+", AX99)-SEARCH("!", AX99)-1))/16,0)),0)</f>
        <v>0</v>
      </c>
      <c r="AHB99" s="27">
        <f t="shared" ref="AHB99:AHB130" si="3365">IFERROR(IF(LEFT(AY99, 1)="H", $AFN99, ROUNDUP((MID(AY99, SEARCH("!", AY99)+1, SEARCH("+", AY99)-SEARCH("!", AY99)-1))/16,0)),0)</f>
        <v>0</v>
      </c>
      <c r="AHC99" s="27">
        <f t="shared" ref="AHC99:AHC130" si="3366">IFERROR(IF(LEFT(AZ99, 1)="H", $AFN99, ROUNDUP((MID(AZ99, SEARCH("!", AZ99)+1, SEARCH("+", AZ99)-SEARCH("!", AZ99)-1))/16,0)),0)</f>
        <v>0</v>
      </c>
      <c r="AHD99" s="27">
        <f t="shared" ref="AHD99:AHD130" si="3367">IFERROR(IF(LEFT(BA99, 1)="H", $AFN99, ROUNDUP((MID(BA99, SEARCH("!", BA99)+1, SEARCH("+", BA99)-SEARCH("!", BA99)-1))/16,0)),0)</f>
        <v>0</v>
      </c>
      <c r="AHE99" s="27">
        <f t="shared" ref="AHE99:AHE130" si="3368">IFERROR(IF(LEFT(BB99, 1)="H", $AFN99, ROUNDUP((MID(BB99, SEARCH("!", BB99)+1, SEARCH("+", BB99)-SEARCH("!", BB99)-1))/16,0)),0)</f>
        <v>0</v>
      </c>
      <c r="AHF99" s="27">
        <f t="shared" ref="AHF99:AHF130" si="3369">IFERROR(IF(LEFT(BC99, 1)="H", $AFN99, ROUNDUP((MID(BC99, SEARCH("!", BC99)+1, SEARCH("+", BC99)-SEARCH("!", BC99)-1))/16,0)),0)</f>
        <v>0</v>
      </c>
      <c r="AHG99" s="27">
        <f t="shared" ref="AHG99:AHG130" si="3370">IFERROR(IF(LEFT(BD99, 1)="H", $AFN99, ROUNDUP((MID(BD99, SEARCH("!", BD99)+1, SEARCH("+", BD99)-SEARCH("!", BD99)-1))/16,0)),0)</f>
        <v>0</v>
      </c>
      <c r="AHH99" s="27">
        <f t="shared" ref="AHH99:AHH130" si="3371">IFERROR(IF(LEFT(BE99, 1)="H", $AFN99, ROUNDUP((MID(BE99, SEARCH("!", BE99)+1, SEARCH("+", BE99)-SEARCH("!", BE99)-1))/16,0)),0)</f>
        <v>0</v>
      </c>
      <c r="AHI99" s="27">
        <f t="shared" ref="AHI99:AHI130" si="3372">IFERROR(IF(LEFT(BF99, 1)="H", $AFN99, ROUNDUP((MID(BF99, SEARCH("!", BF99)+1, SEARCH("+", BF99)-SEARCH("!", BF99)-1))/16,0)),0)</f>
        <v>0</v>
      </c>
      <c r="AHJ99" s="27">
        <f t="shared" ref="AHJ99:AHJ130" si="3373">IFERROR(IF(LEFT(BG99, 1)="H", $AFN99, ROUNDUP((MID(BG99, SEARCH("!", BG99)+1, SEARCH("+", BG99)-SEARCH("!", BG99)-1))/16,0)),0)</f>
        <v>0</v>
      </c>
      <c r="AHK99" s="27">
        <f t="shared" ref="AHK99:AHK130" si="3374">IFERROR(IF(LEFT(BH99, 1)="H", $AFN99, ROUNDUP((MID(BH99, SEARCH("!", BH99)+1, SEARCH("+", BH99)-SEARCH("!", BH99)-1))/16,0)),0)</f>
        <v>0</v>
      </c>
      <c r="AHL99" s="27">
        <f t="shared" ref="AHL99:AHL130" si="3375">IFERROR(IF(LEFT(BI99, 1)="H", $AFN99, ROUNDUP((MID(BI99, SEARCH("!", BI99)+1, SEARCH("+", BI99)-SEARCH("!", BI99)-1))/16,0)),0)</f>
        <v>0</v>
      </c>
      <c r="AHM99" s="27">
        <f t="shared" ref="AHM99:AHM130" si="3376">IFERROR(IF(LEFT(BJ99, 1)="H", $AFN99, ROUNDUP((MID(BJ99, SEARCH("!", BJ99)+1, SEARCH("+", BJ99)-SEARCH("!", BJ99)-1))/16,0)),0)</f>
        <v>0</v>
      </c>
      <c r="AHN99" s="27">
        <f t="shared" ref="AHN99:AHN130" si="3377">IFERROR(IF(LEFT(BK99, 1)="H", $AFN99, ROUNDUP((MID(BK99, SEARCH("!", BK99)+1, SEARCH("+", BK99)-SEARCH("!", BK99)-1))/16,0)),0)</f>
        <v>0</v>
      </c>
      <c r="AHO99" s="27">
        <f t="shared" ref="AHO99:AHO130" si="3378">IFERROR(IF(LEFT(BL99, 1)="H", $AFN99, ROUNDUP((MID(BL99, SEARCH("!", BL99)+1, SEARCH("+", BL99)-SEARCH("!", BL99)-1))/16,0)),0)</f>
        <v>0</v>
      </c>
      <c r="AHP99" s="27">
        <f t="shared" ref="AHP99:AHP130" si="3379">IFERROR(IF(LEFT(BM99, 1)="H", $AFN99, ROUNDUP((MID(BM99, SEARCH("!", BM99)+1, SEARCH("+", BM99)-SEARCH("!", BM99)-1))/16,0)),0)</f>
        <v>0</v>
      </c>
      <c r="AHQ99" s="27">
        <f t="shared" ref="AHQ99:AHQ130" si="3380">IFERROR(IF(LEFT(BN99, 1)="H", $AFN99, ROUNDUP((MID(BN99, SEARCH("!", BN99)+1, SEARCH("+", BN99)-SEARCH("!", BN99)-1))/16,0)),0)</f>
        <v>0</v>
      </c>
      <c r="AHR99" s="27">
        <f t="shared" ref="AHR99:AHR130" si="3381">IFERROR(IF(LEFT(BO99, 1)="H", $AFN99, ROUNDUP((MID(BO99, SEARCH("!", BO99)+1, SEARCH("+", BO99)-SEARCH("!", BO99)-1))/16,0)),0)</f>
        <v>0</v>
      </c>
      <c r="AHS99" s="27">
        <f t="shared" ref="AHS99:AHS130" si="3382">IFERROR(IF(LEFT(BP99, 1)="H", $AFN99, ROUNDUP((MID(BP99, SEARCH("!", BP99)+1, SEARCH("+", BP99)-SEARCH("!", BP99)-1))/16,0)),0)</f>
        <v>0</v>
      </c>
      <c r="AHT99" s="27">
        <f t="shared" ref="AHT99:AHT130" si="3383">IFERROR(IF(LEFT(BQ99, 1)="H", $AFN99, ROUNDUP((MID(BQ99, SEARCH("!", BQ99)+1, SEARCH("+", BQ99)-SEARCH("!", BQ99)-1))/16,0)),0)</f>
        <v>0</v>
      </c>
      <c r="AHU99" s="27">
        <f t="shared" ref="AHU99:AHU130" si="3384">IFERROR(IF(LEFT(BR99, 1)="H", $AFN99, ROUNDUP((MID(BR99, SEARCH("!", BR99)+1, SEARCH("+", BR99)-SEARCH("!", BR99)-1))/16,0)),0)</f>
        <v>0</v>
      </c>
      <c r="AHV99" s="27">
        <f t="shared" ref="AHV99:AHV130" si="3385">IFERROR(IF(LEFT(BS99, 1)="H", $AFN99, ROUNDUP((MID(BS99, SEARCH("!", BS99)+1, SEARCH("+", BS99)-SEARCH("!", BS99)-1))/16,0)),0)</f>
        <v>0</v>
      </c>
      <c r="AHW99" s="27">
        <f t="shared" ref="AHW99:AHW130" si="3386">IFERROR(IF(LEFT(BT99, 1)="H", $AFN99, ROUNDUP((MID(BT99, SEARCH("!", BT99)+1, SEARCH("+", BT99)-SEARCH("!", BT99)-1))/16,0)),0)</f>
        <v>0</v>
      </c>
      <c r="AHX99" s="27">
        <f t="shared" ref="AHX99:AHX130" si="3387">IFERROR(IF(LEFT(BU99, 1)="H", $AFN99, ROUNDUP((MID(BU99, SEARCH("!", BU99)+1, SEARCH("+", BU99)-SEARCH("!", BU99)-1))/16,0)),0)</f>
        <v>0</v>
      </c>
      <c r="AHY99" s="27">
        <f t="shared" ref="AHY99:AHY130" si="3388">IFERROR(IF(LEFT(BV99, 1)="H", $AFN99, ROUNDUP((MID(BV99, SEARCH("!", BV99)+1, SEARCH("+", BV99)-SEARCH("!", BV99)-1))/16,0)),0)</f>
        <v>0</v>
      </c>
      <c r="AHZ99" s="27">
        <f t="shared" ref="AHZ99:AHZ130" si="3389">IFERROR(IF(LEFT(BW99, 1)="H", $AFN99, ROUNDUP((MID(BW99, SEARCH("!", BW99)+1, SEARCH("+", BW99)-SEARCH("!", BW99)-1))/16,0)),0)</f>
        <v>0</v>
      </c>
      <c r="AIA99" s="27">
        <f t="shared" ref="AIA99:AIA130" si="3390">IFERROR(IF(LEFT(BX99, 1)="H", $AFN99, ROUNDUP((MID(BX99, SEARCH("!", BX99)+1, SEARCH("+", BX99)-SEARCH("!", BX99)-1))/16,0)),0)</f>
        <v>0</v>
      </c>
      <c r="AIB99" s="27">
        <f t="shared" ref="AIB99:AIB130" si="3391">IFERROR(IF(LEFT(BY99, 1)="H", $AFN99, ROUNDUP((MID(BY99, SEARCH("!", BY99)+1, SEARCH("+", BY99)-SEARCH("!", BY99)-1))/16,0)),0)</f>
        <v>0</v>
      </c>
      <c r="AIC99" s="27">
        <f t="shared" ref="AIC99:AIC130" si="3392">IFERROR(IF(LEFT(BZ99, 1)="H", $AFN99, ROUNDUP((MID(BZ99, SEARCH("!", BZ99)+1, SEARCH("+", BZ99)-SEARCH("!", BZ99)-1))/16,0)),0)</f>
        <v>0</v>
      </c>
      <c r="AID99" s="27">
        <f t="shared" ref="AID99:AID130" si="3393">IFERROR(IF(LEFT(CA99, 1)="H", $AFN99, ROUNDUP((MID(CA99, SEARCH("!", CA99)+1, SEARCH("+", CA99)-SEARCH("!", CA99)-1))/16,0)),0)</f>
        <v>0</v>
      </c>
      <c r="AIE99" s="27">
        <f t="shared" ref="AIE99:AIE130" si="3394">IFERROR(IF(LEFT(CB99, 1)="H", $AFN99, ROUNDUP((MID(CB99, SEARCH("!", CB99)+1, SEARCH("+", CB99)-SEARCH("!", CB99)-1))/16,0)),0)</f>
        <v>0</v>
      </c>
      <c r="AIF99" s="27">
        <f t="shared" ref="AIF99:AIF130" si="3395">IFERROR(IF(LEFT(CC99, 1)="H", $AFN99, ROUNDUP((MID(CC99, SEARCH("!", CC99)+1, SEARCH("+", CC99)-SEARCH("!", CC99)-1))/16,0)),0)</f>
        <v>0</v>
      </c>
      <c r="AIG99" s="27">
        <f t="shared" ref="AIG99:AIG130" si="3396">IFERROR(IF(LEFT(CD99, 1)="H", $AFN99, ROUNDUP((MID(CD99, SEARCH("!", CD99)+1, SEARCH("+", CD99)-SEARCH("!", CD99)-1))/16,0)),0)</f>
        <v>0</v>
      </c>
      <c r="AIH99" s="27">
        <f t="shared" ref="AIH99:AIH130" si="3397">IFERROR(IF(LEFT(CE99, 1)="H", $AFN99, ROUNDUP((MID(CE99, SEARCH("!", CE99)+1, SEARCH("+", CE99)-SEARCH("!", CE99)-1))/16,0)),0)</f>
        <v>0</v>
      </c>
      <c r="AII99" s="27">
        <f t="shared" ref="AII99:AII130" si="3398">IFERROR(IF(LEFT(CF99, 1)="H", $AFN99, ROUNDUP((MID(CF99, SEARCH("!", CF99)+1, SEARCH("+", CF99)-SEARCH("!", CF99)-1))/16,0)),0)</f>
        <v>0</v>
      </c>
      <c r="AIJ99" s="27">
        <f t="shared" ref="AIJ99:AIJ130" si="3399">IFERROR(IF(LEFT(CG99, 1)="H", $AFN99, ROUNDUP((MID(CG99, SEARCH("!", CG99)+1, SEARCH("+", CG99)-SEARCH("!", CG99)-1))/16,0)),0)</f>
        <v>0</v>
      </c>
      <c r="AIK99" s="27">
        <f t="shared" ref="AIK99:AIK130" si="3400">IFERROR(IF(LEFT(CH99, 1)="H", $AFN99, ROUNDUP((MID(CH99, SEARCH("!", CH99)+1, SEARCH("+", CH99)-SEARCH("!", CH99)-1))/16,0)),0)</f>
        <v>0</v>
      </c>
      <c r="AIL99" s="27">
        <f t="shared" ref="AIL99:AIL130" si="3401">IFERROR(IF(LEFT(CI99, 1)="H", $AFN99, ROUNDUP((MID(CI99, SEARCH("!", CI99)+1, SEARCH("+", CI99)-SEARCH("!", CI99)-1))/16,0)),0)</f>
        <v>0</v>
      </c>
      <c r="AIM99" s="27">
        <f t="shared" ref="AIM99:AIM130" si="3402">IFERROR(IF(LEFT(CJ99, 1)="H", $AFN99, ROUNDUP((MID(CJ99, SEARCH("!", CJ99)+1, SEARCH("+", CJ99)-SEARCH("!", CJ99)-1))/16,0)),0)</f>
        <v>0</v>
      </c>
      <c r="AIN99" s="27">
        <f t="shared" ref="AIN99:AIN130" si="3403">IFERROR(IF(LEFT(CK99, 1)="H", $AFN99, ROUNDUP((MID(CK99, SEARCH("!", CK99)+1, SEARCH("+", CK99)-SEARCH("!", CK99)-1))/16,0)),0)</f>
        <v>0</v>
      </c>
      <c r="AIO99" s="27">
        <f t="shared" ref="AIO99:AIO130" si="3404">IFERROR(IF(LEFT(CL99, 1)="H", $AFN99, ROUNDUP((MID(CL99, SEARCH("!", CL99)+1, SEARCH("+", CL99)-SEARCH("!", CL99)-1))/16,0)),0)</f>
        <v>0</v>
      </c>
      <c r="AIP99" s="27">
        <f t="shared" ref="AIP99:AIP130" si="3405">IFERROR(IF(LEFT(CM99, 1)="H", $AFN99, ROUNDUP((MID(CM99, SEARCH("!", CM99)+1, SEARCH("+", CM99)-SEARCH("!", CM99)-1))/16,0)),0)</f>
        <v>0</v>
      </c>
      <c r="AIQ99" s="27">
        <f t="shared" ref="AIQ99:AIQ130" si="3406">IFERROR(IF(LEFT(CN99, 1)="H", $AFN99, ROUNDUP((MID(CN99, SEARCH("!", CN99)+1, SEARCH("+", CN99)-SEARCH("!", CN99)-1))/16,0)),0)</f>
        <v>0</v>
      </c>
      <c r="AIR99" s="27">
        <f t="shared" ref="AIR99:AIR130" si="3407">IFERROR(IF(LEFT(CO99, 1)="H", $AFN99, ROUNDUP((MID(CO99, SEARCH("!", CO99)+1, SEARCH("+", CO99)-SEARCH("!", CO99)-1))/16,0)),0)</f>
        <v>0</v>
      </c>
      <c r="AIT99" s="27">
        <v>1</v>
      </c>
      <c r="AIU99" s="27">
        <v>1</v>
      </c>
      <c r="AIV99" s="27">
        <v>1</v>
      </c>
      <c r="AIW99" s="27">
        <f t="shared" ref="AIW99:AIW130" si="3408">IF(AFR99&gt;0, VLOOKUP(AFR99, $ALZ$133:$AMH$140, IF(AFQ99&gt;0, AFQ99+1, IF(AFP99&gt;0, AFP99+1, IF(AFO99&gt;0, AFO99+1, IF(AFN99&gt;0, AFN99+1, IF(AFM99&gt;0, AFM99+1, AFK99+1))))), FALSE), 0)/IF(AFQ99&gt;0, 1, IF(AFP99&gt;0, 2, IF(AFO99&gt;0, 4, IF(AFN99&gt;0, 8, IF(AFM99&gt;0, 16, 32)))))</f>
        <v>0</v>
      </c>
      <c r="AIX99" s="27">
        <f t="shared" ref="AIX99:AIX130" si="3409">IF(AFS99&gt;0, VLOOKUP(AFS99, $ALZ$133:$AMH$140, IF(AFR99&gt;0, AFR99+1, IF(AFQ99&gt;0, AFQ99+1, IF(AFP99&gt;0, AFP99+1, IF(AFO99&gt;0, AFO99+1, IF(AFN99&gt;0, AFN99+1, AFM99+1))))), FALSE), 0)/IF(AFR99&gt;0, 1, IF(AFQ99&gt;0, 2, IF(AFP99&gt;0, 4, IF(AFO99&gt;0, 8, IF(AFN99&gt;0, 16, 32)))))</f>
        <v>0</v>
      </c>
      <c r="AIY99" s="27">
        <f t="shared" ref="AIY99:AIY130" si="3410">IF(AFT99&gt;0, VLOOKUP(AFT99, $ALZ$133:$AMH$140, IF(AFS99&gt;0, AFS99+1, IF(AFR99&gt;0, AFR99+1, IF(AFQ99&gt;0, AFQ99+1, IF(AFP99&gt;0, AFP99+1, IF(AFO99&gt;0, AFO99+1, AFN99+1))))), FALSE), 0)/IF(AFS99&gt;0, 1, IF(AFR99&gt;0, 2, IF(AFQ99&gt;0, 4, IF(AFP99&gt;0, 8, IF(AFO99&gt;0, 16, 32)))))</f>
        <v>0.25</v>
      </c>
      <c r="AIZ99" s="27">
        <f t="shared" ref="AIZ99:AIZ130" si="3411">IF(AFU99&gt;0, VLOOKUP(AFU99, $ALZ$133:$AMH$140, IF(AFT99&gt;0, AFT99+1, IF(AFS99&gt;0, AFS99+1, IF(AFR99&gt;0, AFR99+1, IF(AFQ99&gt;0, AFQ99+1, IF(AFP99&gt;0, AFP99+1, AFO99+1))))), FALSE), 0)/IF(AFT99&gt;0, 1, IF(AFS99&gt;0, 2, IF(AFR99&gt;0, 4, IF(AFQ99&gt;0, 8, IF(AFP99&gt;0, 16, 32)))))</f>
        <v>0</v>
      </c>
      <c r="AJA99" s="27">
        <f t="shared" ref="AJA99:AJA130" si="3412">IF(AFV99&gt;0, VLOOKUP(AFV99, $ALZ$133:$AMH$140, IF(AFU99&gt;0, AFU99+1, IF(AFT99&gt;0, AFT99+1, IF(AFS99&gt;0, AFS99+1, IF(AFR99&gt;0, AFR99+1, IF(AFQ99&gt;0, AFQ99+1, AFP99+1))))), FALSE), 0)/IF(AFU99&gt;0, 1, IF(AFT99&gt;0, 2, IF(AFS99&gt;0, 4, IF(AFR99&gt;0, 8, IF(AFQ99&gt;0, 16, 32)))))</f>
        <v>0</v>
      </c>
      <c r="AJB99" s="27">
        <f t="shared" ref="AJB99:AJB130" si="3413">IF(AFW99&gt;0, VLOOKUP(AFW99, $ALZ$133:$AMH$140, IF(AFV99&gt;0, AFV99+1, IF(AFU99&gt;0, AFU99+1, IF(AFT99&gt;0, AFT99+1, IF(AFS99&gt;0, AFS99+1, IF(AFR99&gt;0, AFR99+1, AFQ99+1))))), FALSE), 0)/IF(AFV99&gt;0, 1, IF(AFU99&gt;0, 2, IF(AFT99&gt;0, 4, IF(AFS99&gt;0, 8, IF(AFR99&gt;0, 16, 32)))))</f>
        <v>0.25</v>
      </c>
      <c r="AJC99" s="27">
        <f t="shared" ref="AJC99:AJC130" si="3414">IF(AFX99&gt;0, VLOOKUP(AFX99, $ALZ$133:$AMH$140, IF(AFW99&gt;0, AFW99+1, IF(AFV99&gt;0, AFV99+1, IF(AFU99&gt;0, AFU99+1, IF(AFT99&gt;0, AFT99+1, IF(AFS99&gt;0, AFS99+1, AFR99+1))))), FALSE), 0)/IF(AFW99&gt;0, 1, IF(AFV99&gt;0, 2, IF(AFU99&gt;0, 4, IF(AFT99&gt;0, 8, IF(AFS99&gt;0, 16, 32)))))</f>
        <v>0</v>
      </c>
      <c r="AJD99" s="27">
        <f t="shared" ref="AJD99:AJD130" si="3415">IF(AFY99&gt;0, VLOOKUP(AFY99, $ALZ$133:$AMH$140, IF(AFX99&gt;0, AFX99+1, IF(AFW99&gt;0, AFW99+1, IF(AFV99&gt;0, AFV99+1, IF(AFU99&gt;0, AFU99+1, IF(AFT99&gt;0, AFT99+1, AFS99+1))))), FALSE), 0)/IF(AFX99&gt;0, 1, IF(AFW99&gt;0, 2, IF(AFV99&gt;0, 4, IF(AFU99&gt;0, 8, IF(AFT99&gt;0, 16, 32)))))</f>
        <v>0</v>
      </c>
      <c r="AJE99" s="27">
        <f t="shared" ref="AJE99:AJE130" si="3416">IF(AFZ99&gt;0, VLOOKUP(AFZ99, $ALZ$133:$AMH$140, IF(AFY99&gt;0, AFY99+1, IF(AFX99&gt;0, AFX99+1, IF(AFW99&gt;0, AFW99+1, IF(AFV99&gt;0, AFV99+1, IF(AFU99&gt;0, AFU99+1, AFT99+1))))), FALSE), 0)/IF(AFY99&gt;0, 1, IF(AFX99&gt;0, 2, IF(AFW99&gt;0, 4, IF(AFV99&gt;0, 8, IF(AFU99&gt;0, 16, 32)))))</f>
        <v>0.25</v>
      </c>
      <c r="AJF99" s="27">
        <f t="shared" ref="AJF99:AJF130" si="3417">IF(AGA99&gt;0, VLOOKUP(AGA99, $ALZ$133:$AMH$140, IF(AFZ99&gt;0, AFZ99+1, IF(AFY99&gt;0, AFY99+1, IF(AFX99&gt;0, AFX99+1, IF(AFW99&gt;0, AFW99+1, IF(AFV99&gt;0, AFV99+1, AFU99+1))))), FALSE), 0)/IF(AFZ99&gt;0, 1, IF(AFY99&gt;0, 2, IF(AFX99&gt;0, 4, IF(AFW99&gt;0, 8, IF(AFV99&gt;0, 16, 32)))))</f>
        <v>0</v>
      </c>
      <c r="AJG99" s="27">
        <f t="shared" ref="AJG99:AJG130" si="3418">IF(AGB99&gt;0, VLOOKUP(AGB99, $ALZ$133:$AMH$140, IF(AGA99&gt;0, AGA99+1, IF(AFZ99&gt;0, AFZ99+1, IF(AFY99&gt;0, AFY99+1, IF(AFX99&gt;0, AFX99+1, IF(AFW99&gt;0, AFW99+1, AFV99+1))))), FALSE), 0)/IF(AGA99&gt;0, 1, IF(AFZ99&gt;0, 2, IF(AFY99&gt;0, 4, IF(AFX99&gt;0, 8, IF(AFW99&gt;0, 16, 32)))))</f>
        <v>0.5</v>
      </c>
      <c r="AJH99" s="27">
        <f t="shared" ref="AJH99:AJH130" si="3419">IF(AGC99&gt;0, VLOOKUP(AGC99, $ALZ$133:$AMH$140, IF(AGB99&gt;0, AGB99+1, IF(AGA99&gt;0, AGA99+1, IF(AFZ99&gt;0, AFZ99+1, IF(AFY99&gt;0, AFY99+1, IF(AFX99&gt;0, AFX99+1, AFW99+1))))), FALSE), 0)/IF(AGB99&gt;0, 1, IF(AGA99&gt;0, 2, IF(AFZ99&gt;0, 4, IF(AFY99&gt;0, 8, IF(AFX99&gt;0, 16, 32)))))</f>
        <v>1</v>
      </c>
      <c r="AJI99" s="27">
        <f t="shared" ref="AJI99:AJI130" si="3420">IF(AGD99&gt;0, VLOOKUP(AGD99, $ALZ$133:$AMH$140, IF(AGC99&gt;0, AGC99+1, IF(AGB99&gt;0, AGB99+1, IF(AGA99&gt;0, AGA99+1, IF(AFZ99&gt;0, AFZ99+1, IF(AFY99&gt;0, AFY99+1, AFX99+1))))), FALSE), 0)/IF(AGC99&gt;0, 1, IF(AGB99&gt;0, 2, IF(AGA99&gt;0, 4, IF(AFZ99&gt;0, 8, IF(AFY99&gt;0, 16, 32)))))</f>
        <v>0</v>
      </c>
      <c r="AJJ99" s="27">
        <f t="shared" ref="AJJ99:AJJ130" si="3421">IF(AGE99&gt;0, VLOOKUP(AGE99, $ALZ$133:$AMH$140, IF(AGD99&gt;0, AGD99+1, IF(AGC99&gt;0, AGC99+1, IF(AGB99&gt;0, AGB99+1, IF(AGA99&gt;0, AGA99+1, IF(AFZ99&gt;0, AFZ99+1, AFY99+1))))), FALSE), 0)/IF(AGD99&gt;0, 1, IF(AGC99&gt;0, 2, IF(AGB99&gt;0, 4, IF(AGA99&gt;0, 8, IF(AFZ99&gt;0, 16, 32)))))</f>
        <v>0</v>
      </c>
      <c r="AJK99" s="27">
        <f t="shared" ref="AJK99:AJK130" si="3422">IF(AGF99&gt;0, VLOOKUP(AGF99, $ALZ$133:$AMH$140, IF(AGE99&gt;0, AGE99+1, IF(AGD99&gt;0, AGD99+1, IF(AGC99&gt;0, AGC99+1, IF(AGB99&gt;0, AGB99+1, IF(AGA99&gt;0, AGA99+1, AFZ99+1))))), FALSE), 0)/IF(AGE99&gt;0, 1, IF(AGD99&gt;0, 2, IF(AGC99&gt;0, 4, IF(AGB99&gt;0, 8, IF(AGA99&gt;0, 16, 32)))))</f>
        <v>0</v>
      </c>
      <c r="AJL99" s="27">
        <f t="shared" ref="AJL99:AJL130" si="3423">IF(AGG99&gt;0, VLOOKUP(AGG99, $ALZ$133:$AMH$140, IF(AGF99&gt;0, AGF99+1, IF(AGE99&gt;0, AGE99+1, IF(AGD99&gt;0, AGD99+1, IF(AGC99&gt;0, AGC99+1, IF(AGB99&gt;0, AGB99+1, AGA99+1))))), FALSE), 0)/IF(AGF99&gt;0, 1, IF(AGE99&gt;0, 2, IF(AGD99&gt;0, 4, IF(AGC99&gt;0, 8, IF(AGB99&gt;0, 16, 32)))))</f>
        <v>0</v>
      </c>
      <c r="AJM99" s="27">
        <f t="shared" ref="AJM99:AJM130" si="3424">IF(AGH99&gt;0, VLOOKUP(AGH99, $ALZ$133:$AMH$140, IF(AGG99&gt;0, AGG99+1, IF(AGF99&gt;0, AGF99+1, IF(AGE99&gt;0, AGE99+1, IF(AGD99&gt;0, AGD99+1, IF(AGC99&gt;0, AGC99+1, AGB99+1))))), FALSE), 0)/IF(AGG99&gt;0, 1, IF(AGF99&gt;0, 2, IF(AGE99&gt;0, 4, IF(AGD99&gt;0, 8, IF(AGC99&gt;0, 16, 32)))))</f>
        <v>0</v>
      </c>
      <c r="AJN99" s="27">
        <f t="shared" ref="AJN99:AJN130" si="3425">IF(AGI99&gt;0, VLOOKUP(AGI99, $ALZ$133:$AMH$140, IF(AGH99&gt;0, AGH99+1, IF(AGG99&gt;0, AGG99+1, IF(AGF99&gt;0, AGF99+1, IF(AGE99&gt;0, AGE99+1, IF(AGD99&gt;0, AGD99+1, AGC99+1))))), FALSE), 0)/IF(AGH99&gt;0, 1, IF(AGG99&gt;0, 2, IF(AGF99&gt;0, 4, IF(AGE99&gt;0, 8, IF(AGD99&gt;0, 16, 32)))))</f>
        <v>3.125E-2</v>
      </c>
      <c r="AJO99" s="27">
        <f t="shared" ref="AJO99:AJO130" si="3426">IF(AGJ99&gt;0, VLOOKUP(AGJ99, $ALZ$133:$AMH$140, IF(AGI99&gt;0, AGI99+1, IF(AGH99&gt;0, AGH99+1, IF(AGG99&gt;0, AGG99+1, IF(AGF99&gt;0, AGF99+1, IF(AGE99&gt;0, AGE99+1, AGD99+1))))), FALSE), 0)/IF(AGI99&gt;0, 1, IF(AGH99&gt;0, 2, IF(AGG99&gt;0, 4, IF(AGF99&gt;0, 8, IF(AGE99&gt;0, 16, 32)))))</f>
        <v>0</v>
      </c>
      <c r="AJP99" s="27">
        <f t="shared" ref="AJP99:AJP130" si="3427">IF(AGK99&gt;0, VLOOKUP(AGK99, $ALZ$133:$AMH$140, IF(AGJ99&gt;0, AGJ99+1, IF(AGI99&gt;0, AGI99+1, IF(AGH99&gt;0, AGH99+1, IF(AGG99&gt;0, AGG99+1, IF(AGF99&gt;0, AGF99+1, AGE99+1))))), FALSE), 0)/IF(AGJ99&gt;0, 1, IF(AGI99&gt;0, 2, IF(AGH99&gt;0, 4, IF(AGG99&gt;0, 8, IF(AGF99&gt;0, 16, 32)))))</f>
        <v>0</v>
      </c>
      <c r="AJQ99" s="27">
        <f t="shared" ref="AJQ99:AJQ130" si="3428">IF(AGL99&gt;0, VLOOKUP(AGL99, $ALZ$133:$AMH$140, IF(AGK99&gt;0, AGK99+1, IF(AGJ99&gt;0, AGJ99+1, IF(AGI99&gt;0, AGI99+1, IF(AGH99&gt;0, AGH99+1, IF(AGG99&gt;0, AGG99+1, AGF99+1))))), FALSE), 0)/IF(AGK99&gt;0, 1, IF(AGJ99&gt;0, 2, IF(AGI99&gt;0, 4, IF(AGH99&gt;0, 8, IF(AGG99&gt;0, 16, 32)))))</f>
        <v>0</v>
      </c>
      <c r="AJR99" s="27">
        <f t="shared" ref="AJR99:AJR130" si="3429">IF(AGM99&gt;0, VLOOKUP(AGM99, $ALZ$133:$AMH$140, IF(AGL99&gt;0, AGL99+1, IF(AGK99&gt;0, AGK99+1, IF(AGJ99&gt;0, AGJ99+1, IF(AGI99&gt;0, AGI99+1, IF(AGH99&gt;0, AGH99+1, AGG99+1))))), FALSE), 0)/IF(AGL99&gt;0, 1, IF(AGK99&gt;0, 2, IF(AGJ99&gt;0, 4, IF(AGI99&gt;0, 8, IF(AGH99&gt;0, 16, 32)))))</f>
        <v>0</v>
      </c>
      <c r="AJS99" s="27">
        <f t="shared" ref="AJS99:AJS130" si="3430">IF(AGN99&gt;0, VLOOKUP(AGN99, $ALZ$133:$AMH$140, IF(AGM99&gt;0, AGM99+1, IF(AGL99&gt;0, AGL99+1, IF(AGK99&gt;0, AGK99+1, IF(AGJ99&gt;0, AGJ99+1, IF(AGI99&gt;0, AGI99+1, AGH99+1))))), FALSE), 0)/IF(AGM99&gt;0, 1, IF(AGL99&gt;0, 2, IF(AGK99&gt;0, 4, IF(AGJ99&gt;0, 8, IF(AGI99&gt;0, 16, 32)))))</f>
        <v>0</v>
      </c>
      <c r="AJT99" s="27">
        <f t="shared" ref="AJT99:AJT130" si="3431">IF(AGO99&gt;0, VLOOKUP(AGO99, $ALZ$133:$AMH$140, IF(AGN99&gt;0, AGN99+1, IF(AGM99&gt;0, AGM99+1, IF(AGL99&gt;0, AGL99+1, IF(AGK99&gt;0, AGK99+1, IF(AGJ99&gt;0, AGJ99+1, AGI99+1))))), FALSE), 0)/IF(AGN99&gt;0, 1, IF(AGM99&gt;0, 2, IF(AGL99&gt;0, 4, IF(AGK99&gt;0, 8, IF(AGJ99&gt;0, 16, 32)))))</f>
        <v>3.125E-2</v>
      </c>
      <c r="AJU99" s="27">
        <f t="shared" ref="AJU99:AJU130" si="3432">IF(AGP99&gt;0, VLOOKUP(AGP99, $ALZ$133:$AMH$140, IF(AGO99&gt;0, AGO99+1, IF(AGN99&gt;0, AGN99+1, IF(AGM99&gt;0, AGM99+1, IF(AGL99&gt;0, AGL99+1, IF(AGK99&gt;0, AGK99+1, AGJ99+1))))), FALSE), 0)/IF(AGO99&gt;0, 1, IF(AGN99&gt;0, 2, IF(AGM99&gt;0, 4, IF(AGL99&gt;0, 8, IF(AGK99&gt;0, 16, 32)))))</f>
        <v>0</v>
      </c>
      <c r="AJV99" s="27">
        <f t="shared" ref="AJV99:AJV130" si="3433">IF(AGQ99&gt;0, VLOOKUP(AGQ99, $ALZ$133:$AMH$140, IF(AGP99&gt;0, AGP99+1, IF(AGO99&gt;0, AGO99+1, IF(AGN99&gt;0, AGN99+1, IF(AGM99&gt;0, AGM99+1, IF(AGL99&gt;0, AGL99+1, AGK99+1))))), FALSE), 0)/IF(AGP99&gt;0, 1, IF(AGO99&gt;0, 2, IF(AGN99&gt;0, 4, IF(AGM99&gt;0, 8, IF(AGL99&gt;0, 16, 32)))))</f>
        <v>0</v>
      </c>
      <c r="AJW99" s="27">
        <f t="shared" ref="AJW99:AJW130" si="3434">IF(AGR99&gt;0, VLOOKUP(AGR99, $ALZ$133:$AMH$140, IF(AGQ99&gt;0, AGQ99+1, IF(AGP99&gt;0, AGP99+1, IF(AGO99&gt;0, AGO99+1, IF(AGN99&gt;0, AGN99+1, IF(AGM99&gt;0, AGM99+1, AGL99+1))))), FALSE), 0)/IF(AGQ99&gt;0, 1, IF(AGP99&gt;0, 2, IF(AGO99&gt;0, 4, IF(AGN99&gt;0, 8, IF(AGM99&gt;0, 16, 32)))))</f>
        <v>0.25</v>
      </c>
      <c r="AJX99" s="27">
        <f t="shared" ref="AJX99:AJX130" si="3435">IF(AGS99&gt;0, VLOOKUP(AGS99, $ALZ$133:$AMH$140, IF(AGR99&gt;0, AGR99+1, IF(AGQ99&gt;0, AGQ99+1, IF(AGP99&gt;0, AGP99+1, IF(AGO99&gt;0, AGO99+1, IF(AGN99&gt;0, AGN99+1, AGM99+1))))), FALSE), 0)/IF(AGR99&gt;0, 1, IF(AGQ99&gt;0, 2, IF(AGP99&gt;0, 4, IF(AGO99&gt;0, 8, IF(AGN99&gt;0, 16, 32)))))</f>
        <v>0</v>
      </c>
      <c r="AJY99" s="27">
        <f t="shared" ref="AJY99:AJY130" si="3436">IF(AGT99&gt;0, VLOOKUP(AGT99, $ALZ$133:$AMH$140, IF(AGS99&gt;0, AGS99+1, IF(AGR99&gt;0, AGR99+1, IF(AGQ99&gt;0, AGQ99+1, IF(AGP99&gt;0, AGP99+1, IF(AGO99&gt;0, AGO99+1, AGN99+1))))), FALSE), 0)/IF(AGS99&gt;0, 1, IF(AGR99&gt;0, 2, IF(AGQ99&gt;0, 4, IF(AGP99&gt;0, 8, IF(AGO99&gt;0, 16, 32)))))</f>
        <v>0</v>
      </c>
      <c r="AJZ99" s="27">
        <f t="shared" ref="AJZ99:AJZ130" si="3437">IF(AGU99&gt;0, VLOOKUP(AGU99, $ALZ$133:$AMH$140, IF(AGT99&gt;0, AGT99+1, IF(AGS99&gt;0, AGS99+1, IF(AGR99&gt;0, AGR99+1, IF(AGQ99&gt;0, AGQ99+1, IF(AGP99&gt;0, AGP99+1, AGO99+1))))), FALSE), 0)/IF(AGT99&gt;0, 1, IF(AGS99&gt;0, 2, IF(AGR99&gt;0, 4, IF(AGQ99&gt;0, 8, IF(AGP99&gt;0, 16, 32)))))</f>
        <v>0.25</v>
      </c>
      <c r="AKA99" s="27">
        <f t="shared" ref="AKA99:AKA130" si="3438">IF(AGV99&gt;0, VLOOKUP(AGV99, $ALZ$133:$AMH$140, IF(AGU99&gt;0, AGU99+1, IF(AGT99&gt;0, AGT99+1, IF(AGS99&gt;0, AGS99+1, IF(AGR99&gt;0, AGR99+1, IF(AGQ99&gt;0, AGQ99+1, AGP99+1))))), FALSE), 0)/IF(AGU99&gt;0, 1, IF(AGT99&gt;0, 2, IF(AGS99&gt;0, 4, IF(AGR99&gt;0, 8, IF(AGQ99&gt;0, 16, 32)))))</f>
        <v>0</v>
      </c>
      <c r="AKB99" s="27">
        <f t="shared" ref="AKB99:AKB130" si="3439">IF(AGW99&gt;0, VLOOKUP(AGW99, $ALZ$133:$AMH$140, IF(AGV99&gt;0, AGV99+1, IF(AGU99&gt;0, AGU99+1, IF(AGT99&gt;0, AGT99+1, IF(AGS99&gt;0, AGS99+1, IF(AGR99&gt;0, AGR99+1, AGQ99+1))))), FALSE), 0)/IF(AGV99&gt;0, 1, IF(AGU99&gt;0, 2, IF(AGT99&gt;0, 4, IF(AGS99&gt;0, 8, IF(AGR99&gt;0, 16, 32)))))</f>
        <v>0</v>
      </c>
      <c r="AKC99" s="27">
        <f t="shared" ref="AKC99:AKC130" si="3440">IF(AGX99&gt;0, VLOOKUP(AGX99, $ALZ$133:$AMH$140, IF(AGW99&gt;0, AGW99+1, IF(AGV99&gt;0, AGV99+1, IF(AGU99&gt;0, AGU99+1, IF(AGT99&gt;0, AGT99+1, IF(AGS99&gt;0, AGS99+1, AGR99+1))))), FALSE), 0)/IF(AGW99&gt;0, 1, IF(AGV99&gt;0, 2, IF(AGU99&gt;0, 4, IF(AGT99&gt;0, 8, IF(AGS99&gt;0, 16, 32)))))</f>
        <v>0.25</v>
      </c>
      <c r="AKD99" s="27">
        <f t="shared" ref="AKD99:AKD130" si="3441">IF(AGY99&gt;0, VLOOKUP(AGY99, $ALZ$133:$AMH$140, IF(AGX99&gt;0, AGX99+1, IF(AGW99&gt;0, AGW99+1, IF(AGV99&gt;0, AGV99+1, IF(AGU99&gt;0, AGU99+1, IF(AGT99&gt;0, AGT99+1, AGS99+1))))), FALSE), 0)/IF(AGX99&gt;0, 1, IF(AGW99&gt;0, 2, IF(AGV99&gt;0, 4, IF(AGU99&gt;0, 8, IF(AGT99&gt;0, 16, 32)))))</f>
        <v>0</v>
      </c>
      <c r="AKE99" s="27">
        <f t="shared" ref="AKE99:AKE130" si="3442">IF(AGZ99&gt;0, VLOOKUP(AGZ99, $ALZ$133:$AMH$140, IF(AGY99&gt;0, AGY99+1, IF(AGX99&gt;0, AGX99+1, IF(AGW99&gt;0, AGW99+1, IF(AGV99&gt;0, AGV99+1, IF(AGU99&gt;0, AGU99+1, AGT99+1))))), FALSE), 0)/IF(AGY99&gt;0, 1, IF(AGX99&gt;0, 2, IF(AGW99&gt;0, 4, IF(AGV99&gt;0, 8, IF(AGU99&gt;0, 16, 32)))))</f>
        <v>0</v>
      </c>
      <c r="AKF99" s="27">
        <f t="shared" ref="AKF99:AKF130" si="3443">IF(AHA99&gt;0, VLOOKUP(AHA99, $ALZ$133:$AMH$140, IF(AGZ99&gt;0, AGZ99+1, IF(AGY99&gt;0, AGY99+1, IF(AGX99&gt;0, AGX99+1, IF(AGW99&gt;0, AGW99+1, IF(AGV99&gt;0, AGV99+1, AGU99+1))))), FALSE), 0)/IF(AGZ99&gt;0, 1, IF(AGY99&gt;0, 2, IF(AGX99&gt;0, 4, IF(AGW99&gt;0, 8, IF(AGV99&gt;0, 16, 32)))))</f>
        <v>0</v>
      </c>
      <c r="AKG99" s="27">
        <f t="shared" ref="AKG99:AKG130" si="3444">IF(AHB99&gt;0, VLOOKUP(AHB99, $ALZ$133:$AMH$140, IF(AHA99&gt;0, AHA99+1, IF(AGZ99&gt;0, AGZ99+1, IF(AGY99&gt;0, AGY99+1, IF(AGX99&gt;0, AGX99+1, IF(AGW99&gt;0, AGW99+1, AGV99+1))))), FALSE), 0)/IF(AHA99&gt;0, 1, IF(AGZ99&gt;0, 2, IF(AGY99&gt;0, 4, IF(AGX99&gt;0, 8, IF(AGW99&gt;0, 16, 32)))))</f>
        <v>0</v>
      </c>
      <c r="AKH99" s="27">
        <f t="shared" ref="AKH99:AKH130" si="3445">IF(AHC99&gt;0, VLOOKUP(AHC99, $ALZ$133:$AMH$140, IF(AHB99&gt;0, AHB99+1, IF(AHA99&gt;0, AHA99+1, IF(AGZ99&gt;0, AGZ99+1, IF(AGY99&gt;0, AGY99+1, IF(AGX99&gt;0, AGX99+1, AGW99+1))))), FALSE), 0)/IF(AHB99&gt;0, 1, IF(AHA99&gt;0, 2, IF(AGZ99&gt;0, 4, IF(AGY99&gt;0, 8, IF(AGX99&gt;0, 16, 32)))))</f>
        <v>0</v>
      </c>
      <c r="AKI99" s="27">
        <f t="shared" ref="AKI99:AKI130" si="3446">IF(AHD99&gt;0, VLOOKUP(AHD99, $ALZ$133:$AMH$140, IF(AHC99&gt;0, AHC99+1, IF(AHB99&gt;0, AHB99+1, IF(AHA99&gt;0, AHA99+1, IF(AGZ99&gt;0, AGZ99+1, IF(AGY99&gt;0, AGY99+1, AGX99+1))))), FALSE), 0)/IF(AHC99&gt;0, 1, IF(AHB99&gt;0, 2, IF(AHA99&gt;0, 4, IF(AGZ99&gt;0, 8, IF(AGY99&gt;0, 16, 32)))))</f>
        <v>0</v>
      </c>
      <c r="AKJ99" s="27">
        <f t="shared" ref="AKJ99:AKJ130" si="3447">IF(AHE99&gt;0, VLOOKUP(AHE99, $ALZ$133:$AMH$140, IF(AHD99&gt;0, AHD99+1, IF(AHC99&gt;0, AHC99+1, IF(AHB99&gt;0, AHB99+1, IF(AHA99&gt;0, AHA99+1, IF(AGZ99&gt;0, AGZ99+1, AGY99+1))))), FALSE), 0)/IF(AHD99&gt;0, 1, IF(AHC99&gt;0, 2, IF(AHB99&gt;0, 4, IF(AHA99&gt;0, 8, IF(AGZ99&gt;0, 16, 32)))))</f>
        <v>0</v>
      </c>
      <c r="AKK99" s="27">
        <f t="shared" ref="AKK99:AKK130" si="3448">IF(AHF99&gt;0, VLOOKUP(AHF99, $ALZ$133:$AMH$140, IF(AHE99&gt;0, AHE99+1, IF(AHD99&gt;0, AHD99+1, IF(AHC99&gt;0, AHC99+1, IF(AHB99&gt;0, AHB99+1, IF(AHA99&gt;0, AHA99+1, AGZ99+1))))), FALSE), 0)/IF(AHE99&gt;0, 1, IF(AHD99&gt;0, 2, IF(AHC99&gt;0, 4, IF(AHB99&gt;0, 8, IF(AHA99&gt;0, 16, 32)))))</f>
        <v>0</v>
      </c>
      <c r="AKL99" s="27">
        <f t="shared" ref="AKL99:AKL130" si="3449">IF(AHG99&gt;0, VLOOKUP(AHG99, $ALZ$133:$AMH$140, IF(AHF99&gt;0, AHF99+1, IF(AHE99&gt;0, AHE99+1, IF(AHD99&gt;0, AHD99+1, IF(AHC99&gt;0, AHC99+1, IF(AHB99&gt;0, AHB99+1, AHA99+1))))), FALSE), 0)/IF(AHF99&gt;0, 1, IF(AHE99&gt;0, 2, IF(AHD99&gt;0, 4, IF(AHC99&gt;0, 8, IF(AHB99&gt;0, 16, 32)))))</f>
        <v>0</v>
      </c>
      <c r="AKM99" s="27">
        <f t="shared" ref="AKM99:AKM130" si="3450">IF(AHH99&gt;0, VLOOKUP(AHH99, $ALZ$133:$AMH$140, IF(AHG99&gt;0, AHG99+1, IF(AHF99&gt;0, AHF99+1, IF(AHE99&gt;0, AHE99+1, IF(AHD99&gt;0, AHD99+1, IF(AHC99&gt;0, AHC99+1, AHB99+1))))), FALSE), 0)/IF(AHG99&gt;0, 1, IF(AHF99&gt;0, 2, IF(AHE99&gt;0, 4, IF(AHD99&gt;0, 8, IF(AHC99&gt;0, 16, 32)))))</f>
        <v>0</v>
      </c>
      <c r="AKN99" s="27">
        <f t="shared" ref="AKN99:AKN130" si="3451">IF(AHI99&gt;0, VLOOKUP(AHI99, $ALZ$133:$AMH$140, IF(AHH99&gt;0, AHH99+1, IF(AHG99&gt;0, AHG99+1, IF(AHF99&gt;0, AHF99+1, IF(AHE99&gt;0, AHE99+1, IF(AHD99&gt;0, AHD99+1, AHC99+1))))), FALSE), 0)/IF(AHH99&gt;0, 1, IF(AHG99&gt;0, 2, IF(AHF99&gt;0, 4, IF(AHE99&gt;0, 8, IF(AHD99&gt;0, 16, 32)))))</f>
        <v>0</v>
      </c>
      <c r="AKO99" s="27">
        <f t="shared" ref="AKO99:AKO130" si="3452">IF(AHJ99&gt;0, VLOOKUP(AHJ99, $ALZ$133:$AMH$140, IF(AHI99&gt;0, AHI99+1, IF(AHH99&gt;0, AHH99+1, IF(AHG99&gt;0, AHG99+1, IF(AHF99&gt;0, AHF99+1, IF(AHE99&gt;0, AHE99+1, AHD99+1))))), FALSE), 0)/IF(AHI99&gt;0, 1, IF(AHH99&gt;0, 2, IF(AHG99&gt;0, 4, IF(AHF99&gt;0, 8, IF(AHE99&gt;0, 16, 32)))))</f>
        <v>0</v>
      </c>
      <c r="AKP99" s="27">
        <f t="shared" ref="AKP99:AKP130" si="3453">IF(AHK99&gt;0, VLOOKUP(AHK99, $ALZ$133:$AMH$140, IF(AHJ99&gt;0, AHJ99+1, IF(AHI99&gt;0, AHI99+1, IF(AHH99&gt;0, AHH99+1, IF(AHG99&gt;0, AHG99+1, IF(AHF99&gt;0, AHF99+1, AHE99+1))))), FALSE), 0)/IF(AHJ99&gt;0, 1, IF(AHI99&gt;0, 2, IF(AHH99&gt;0, 4, IF(AHG99&gt;0, 8, IF(AHF99&gt;0, 16, 32)))))</f>
        <v>0</v>
      </c>
      <c r="AKQ99" s="27">
        <f t="shared" ref="AKQ99:AKQ130" si="3454">IF(AHL99&gt;0, VLOOKUP(AHL99, $ALZ$133:$AMH$140, IF(AHK99&gt;0, AHK99+1, IF(AHJ99&gt;0, AHJ99+1, IF(AHI99&gt;0, AHI99+1, IF(AHH99&gt;0, AHH99+1, IF(AHG99&gt;0, AHG99+1, AHF99+1))))), FALSE), 0)/IF(AHK99&gt;0, 1, IF(AHJ99&gt;0, 2, IF(AHI99&gt;0, 4, IF(AHH99&gt;0, 8, IF(AHG99&gt;0, 16, 32)))))</f>
        <v>0</v>
      </c>
      <c r="AKR99" s="27">
        <f t="shared" ref="AKR99:AKR130" si="3455">IF(AHM99&gt;0, VLOOKUP(AHM99, $ALZ$133:$AMH$140, IF(AHL99&gt;0, AHL99+1, IF(AHK99&gt;0, AHK99+1, IF(AHJ99&gt;0, AHJ99+1, IF(AHI99&gt;0, AHI99+1, IF(AHH99&gt;0, AHH99+1, AHG99+1))))), FALSE), 0)/IF(AHL99&gt;0, 1, IF(AHK99&gt;0, 2, IF(AHJ99&gt;0, 4, IF(AHI99&gt;0, 8, IF(AHH99&gt;0, 16, 32)))))</f>
        <v>0</v>
      </c>
      <c r="AKS99" s="27">
        <f t="shared" ref="AKS99:AKS130" si="3456">IF(AHN99&gt;0, VLOOKUP(AHN99, $ALZ$133:$AMH$140, IF(AHM99&gt;0, AHM99+1, IF(AHL99&gt;0, AHL99+1, IF(AHK99&gt;0, AHK99+1, IF(AHJ99&gt;0, AHJ99+1, IF(AHI99&gt;0, AHI99+1, AHH99+1))))), FALSE), 0)/IF(AHM99&gt;0, 1, IF(AHL99&gt;0, 2, IF(AHK99&gt;0, 4, IF(AHJ99&gt;0, 8, IF(AHI99&gt;0, 16, 32)))))</f>
        <v>0</v>
      </c>
      <c r="AKT99" s="27">
        <f t="shared" ref="AKT99:AKT130" si="3457">IF(AHO99&gt;0, VLOOKUP(AHO99, $ALZ$133:$AMH$140, IF(AHN99&gt;0, AHN99+1, IF(AHM99&gt;0, AHM99+1, IF(AHL99&gt;0, AHL99+1, IF(AHK99&gt;0, AHK99+1, IF(AHJ99&gt;0, AHJ99+1, AHI99+1))))), FALSE), 0)/IF(AHN99&gt;0, 1, IF(AHM99&gt;0, 2, IF(AHL99&gt;0, 4, IF(AHK99&gt;0, 8, IF(AHJ99&gt;0, 16, 32)))))</f>
        <v>0</v>
      </c>
      <c r="AKU99" s="27">
        <f t="shared" ref="AKU99:AKU130" si="3458">IF(AHP99&gt;0, VLOOKUP(AHP99, $ALZ$133:$AMH$140, IF(AHO99&gt;0, AHO99+1, IF(AHN99&gt;0, AHN99+1, IF(AHM99&gt;0, AHM99+1, IF(AHL99&gt;0, AHL99+1, IF(AHK99&gt;0, AHK99+1, AHJ99+1))))), FALSE), 0)/IF(AHO99&gt;0, 1, IF(AHN99&gt;0, 2, IF(AHM99&gt;0, 4, IF(AHL99&gt;0, 8, IF(AHK99&gt;0, 16, 32)))))</f>
        <v>0</v>
      </c>
      <c r="AKV99" s="27">
        <f t="shared" ref="AKV99:AKV130" si="3459">IF(AHQ99&gt;0, VLOOKUP(AHQ99, $ALZ$133:$AMH$140, IF(AHP99&gt;0, AHP99+1, IF(AHO99&gt;0, AHO99+1, IF(AHN99&gt;0, AHN99+1, IF(AHM99&gt;0, AHM99+1, IF(AHL99&gt;0, AHL99+1, AHK99+1))))), FALSE), 0)/IF(AHP99&gt;0, 1, IF(AHO99&gt;0, 2, IF(AHN99&gt;0, 4, IF(AHM99&gt;0, 8, IF(AHL99&gt;0, 16, 32)))))</f>
        <v>0</v>
      </c>
      <c r="AKW99" s="27">
        <f t="shared" ref="AKW99:AKW130" si="3460">IF(AHR99&gt;0, VLOOKUP(AHR99, $ALZ$133:$AMH$140, IF(AHQ99&gt;0, AHQ99+1, IF(AHP99&gt;0, AHP99+1, IF(AHO99&gt;0, AHO99+1, IF(AHN99&gt;0, AHN99+1, IF(AHM99&gt;0, AHM99+1, AHL99+1))))), FALSE), 0)/IF(AHQ99&gt;0, 1, IF(AHP99&gt;0, 2, IF(AHO99&gt;0, 4, IF(AHN99&gt;0, 8, IF(AHM99&gt;0, 16, 32)))))</f>
        <v>0</v>
      </c>
      <c r="AKX99" s="27">
        <f t="shared" ref="AKX99:AKX130" si="3461">IF(AHS99&gt;0, VLOOKUP(AHS99, $ALZ$133:$AMH$140, IF(AHR99&gt;0, AHR99+1, IF(AHQ99&gt;0, AHQ99+1, IF(AHP99&gt;0, AHP99+1, IF(AHO99&gt;0, AHO99+1, IF(AHN99&gt;0, AHN99+1, AHM99+1))))), FALSE), 0)/IF(AHR99&gt;0, 1, IF(AHQ99&gt;0, 2, IF(AHP99&gt;0, 4, IF(AHO99&gt;0, 8, IF(AHN99&gt;0, 16, 32)))))</f>
        <v>0</v>
      </c>
      <c r="AKY99" s="27">
        <f t="shared" ref="AKY99:AKY130" si="3462">IF(AHT99&gt;0, VLOOKUP(AHT99, $ALZ$133:$AMH$140, IF(AHS99&gt;0, AHS99+1, IF(AHR99&gt;0, AHR99+1, IF(AHQ99&gt;0, AHQ99+1, IF(AHP99&gt;0, AHP99+1, IF(AHO99&gt;0, AHO99+1, AHN99+1))))), FALSE), 0)/IF(AHS99&gt;0, 1, IF(AHR99&gt;0, 2, IF(AHQ99&gt;0, 4, IF(AHP99&gt;0, 8, IF(AHO99&gt;0, 16, 32)))))</f>
        <v>0</v>
      </c>
      <c r="AKZ99" s="27">
        <f t="shared" ref="AKZ99:AKZ130" si="3463">IF(AHU99&gt;0, VLOOKUP(AHU99, $ALZ$133:$AMH$140, IF(AHT99&gt;0, AHT99+1, IF(AHS99&gt;0, AHS99+1, IF(AHR99&gt;0, AHR99+1, IF(AHQ99&gt;0, AHQ99+1, IF(AHP99&gt;0, AHP99+1, AHO99+1))))), FALSE), 0)/IF(AHT99&gt;0, 1, IF(AHS99&gt;0, 2, IF(AHR99&gt;0, 4, IF(AHQ99&gt;0, 8, IF(AHP99&gt;0, 16, 32)))))</f>
        <v>0</v>
      </c>
      <c r="ALA99" s="27">
        <f t="shared" ref="ALA99:ALA130" si="3464">IF(AHV99&gt;0, VLOOKUP(AHV99, $ALZ$133:$AMH$140, IF(AHU99&gt;0, AHU99+1, IF(AHT99&gt;0, AHT99+1, IF(AHS99&gt;0, AHS99+1, IF(AHR99&gt;0, AHR99+1, IF(AHQ99&gt;0, AHQ99+1, AHP99+1))))), FALSE), 0)/IF(AHU99&gt;0, 1, IF(AHT99&gt;0, 2, IF(AHS99&gt;0, 4, IF(AHR99&gt;0, 8, IF(AHQ99&gt;0, 16, 32)))))</f>
        <v>0</v>
      </c>
      <c r="ALB99" s="27">
        <f t="shared" ref="ALB99:ALB130" si="3465">IF(AHW99&gt;0, VLOOKUP(AHW99, $ALZ$133:$AMH$140, IF(AHV99&gt;0, AHV99+1, IF(AHU99&gt;0, AHU99+1, IF(AHT99&gt;0, AHT99+1, IF(AHS99&gt;0, AHS99+1, IF(AHR99&gt;0, AHR99+1, AHQ99+1))))), FALSE), 0)/IF(AHV99&gt;0, 1, IF(AHU99&gt;0, 2, IF(AHT99&gt;0, 4, IF(AHS99&gt;0, 8, IF(AHR99&gt;0, 16, 32)))))</f>
        <v>0</v>
      </c>
      <c r="ALC99" s="27">
        <f t="shared" ref="ALC99:ALC130" si="3466">IF(AHX99&gt;0, VLOOKUP(AHX99, $ALZ$133:$AMH$140, IF(AHW99&gt;0, AHW99+1, IF(AHV99&gt;0, AHV99+1, IF(AHU99&gt;0, AHU99+1, IF(AHT99&gt;0, AHT99+1, IF(AHS99&gt;0, AHS99+1, AHR99+1))))), FALSE), 0)/IF(AHW99&gt;0, 1, IF(AHV99&gt;0, 2, IF(AHU99&gt;0, 4, IF(AHT99&gt;0, 8, IF(AHS99&gt;0, 16, 32)))))</f>
        <v>0</v>
      </c>
      <c r="ALD99" s="27">
        <f t="shared" ref="ALD99:ALD130" si="3467">IF(AHY99&gt;0, VLOOKUP(AHY99, $ALZ$133:$AMH$140, IF(AHX99&gt;0, AHX99+1, IF(AHW99&gt;0, AHW99+1, IF(AHV99&gt;0, AHV99+1, IF(AHU99&gt;0, AHU99+1, IF(AHT99&gt;0, AHT99+1, AHS99+1))))), FALSE), 0)/IF(AHX99&gt;0, 1, IF(AHW99&gt;0, 2, IF(AHV99&gt;0, 4, IF(AHU99&gt;0, 8, IF(AHT99&gt;0, 16, 32)))))</f>
        <v>0</v>
      </c>
      <c r="ALE99" s="27">
        <f t="shared" ref="ALE99:ALE130" si="3468">IF(AHZ99&gt;0, VLOOKUP(AHZ99, $ALZ$133:$AMH$140, IF(AHY99&gt;0, AHY99+1, IF(AHX99&gt;0, AHX99+1, IF(AHW99&gt;0, AHW99+1, IF(AHV99&gt;0, AHV99+1, IF(AHU99&gt;0, AHU99+1, AHT99+1))))), FALSE), 0)/IF(AHY99&gt;0, 1, IF(AHX99&gt;0, 2, IF(AHW99&gt;0, 4, IF(AHV99&gt;0, 8, IF(AHU99&gt;0, 16, 32)))))</f>
        <v>0</v>
      </c>
      <c r="ALF99" s="27">
        <f t="shared" ref="ALF99:ALF130" si="3469">IF(AIA99&gt;0, VLOOKUP(AIA99, $ALZ$133:$AMH$140, IF(AHZ99&gt;0, AHZ99+1, IF(AHY99&gt;0, AHY99+1, IF(AHX99&gt;0, AHX99+1, IF(AHW99&gt;0, AHW99+1, IF(AHV99&gt;0, AHV99+1, AHU99+1))))), FALSE), 0)/IF(AHZ99&gt;0, 1, IF(AHY99&gt;0, 2, IF(AHX99&gt;0, 4, IF(AHW99&gt;0, 8, IF(AHV99&gt;0, 16, 32)))))</f>
        <v>0</v>
      </c>
      <c r="ALG99" s="27">
        <f t="shared" ref="ALG99:ALG130" si="3470">IF(AIB99&gt;0, VLOOKUP(AIB99, $ALZ$133:$AMH$140, IF(AIA99&gt;0, AIA99+1, IF(AHZ99&gt;0, AHZ99+1, IF(AHY99&gt;0, AHY99+1, IF(AHX99&gt;0, AHX99+1, IF(AHW99&gt;0, AHW99+1, AHV99+1))))), FALSE), 0)/IF(AIA99&gt;0, 1, IF(AHZ99&gt;0, 2, IF(AHY99&gt;0, 4, IF(AHX99&gt;0, 8, IF(AHW99&gt;0, 16, 32)))))</f>
        <v>0</v>
      </c>
      <c r="ALH99" s="27">
        <f t="shared" ref="ALH99:ALH130" si="3471">IF(AIC99&gt;0, VLOOKUP(AIC99, $ALZ$133:$AMH$140, IF(AIB99&gt;0, AIB99+1, IF(AIA99&gt;0, AIA99+1, IF(AHZ99&gt;0, AHZ99+1, IF(AHY99&gt;0, AHY99+1, IF(AHX99&gt;0, AHX99+1, AHW99+1))))), FALSE), 0)/IF(AIB99&gt;0, 1, IF(AIA99&gt;0, 2, IF(AHZ99&gt;0, 4, IF(AHY99&gt;0, 8, IF(AHX99&gt;0, 16, 32)))))</f>
        <v>0</v>
      </c>
      <c r="ALI99" s="27">
        <f t="shared" ref="ALI99:ALI130" si="3472">IF(AID99&gt;0, VLOOKUP(AID99, $ALZ$133:$AMH$140, IF(AIC99&gt;0, AIC99+1, IF(AIB99&gt;0, AIB99+1, IF(AIA99&gt;0, AIA99+1, IF(AHZ99&gt;0, AHZ99+1, IF(AHY99&gt;0, AHY99+1, AHX99+1))))), FALSE), 0)/IF(AIC99&gt;0, 1, IF(AIB99&gt;0, 2, IF(AIA99&gt;0, 4, IF(AHZ99&gt;0, 8, IF(AHY99&gt;0, 16, 32)))))</f>
        <v>0</v>
      </c>
      <c r="ALJ99" s="27">
        <f t="shared" ref="ALJ99:ALJ130" si="3473">IF(AIE99&gt;0, VLOOKUP(AIE99, $ALZ$133:$AMH$140, IF(AID99&gt;0, AID99+1, IF(AIC99&gt;0, AIC99+1, IF(AIB99&gt;0, AIB99+1, IF(AIA99&gt;0, AIA99+1, IF(AHZ99&gt;0, AHZ99+1, AHY99+1))))), FALSE), 0)/IF(AID99&gt;0, 1, IF(AIC99&gt;0, 2, IF(AIB99&gt;0, 4, IF(AIA99&gt;0, 8, IF(AHZ99&gt;0, 16, 32)))))</f>
        <v>0</v>
      </c>
      <c r="ALK99" s="27">
        <f t="shared" ref="ALK99:ALK130" si="3474">IF(AIF99&gt;0, VLOOKUP(AIF99, $ALZ$133:$AMH$140, IF(AIE99&gt;0, AIE99+1, IF(AID99&gt;0, AID99+1, IF(AIC99&gt;0, AIC99+1, IF(AIB99&gt;0, AIB99+1, IF(AIA99&gt;0, AIA99+1, AHZ99+1))))), FALSE), 0)/IF(AIE99&gt;0, 1, IF(AID99&gt;0, 2, IF(AIC99&gt;0, 4, IF(AIB99&gt;0, 8, IF(AIA99&gt;0, 16, 32)))))</f>
        <v>0</v>
      </c>
      <c r="ALL99" s="27">
        <f t="shared" ref="ALL99:ALL130" si="3475">IF(AIG99&gt;0, VLOOKUP(AIG99, $ALZ$133:$AMH$140, IF(AIF99&gt;0, AIF99+1, IF(AIE99&gt;0, AIE99+1, IF(AID99&gt;0, AID99+1, IF(AIC99&gt;0, AIC99+1, IF(AIB99&gt;0, AIB99+1, AIA99+1))))), FALSE), 0)/IF(AIF99&gt;0, 1, IF(AIE99&gt;0, 2, IF(AID99&gt;0, 4, IF(AIC99&gt;0, 8, IF(AIB99&gt;0, 16, 32)))))</f>
        <v>0</v>
      </c>
      <c r="ALM99" s="27">
        <f t="shared" ref="ALM99:ALM130" si="3476">IF(AIH99&gt;0, VLOOKUP(AIH99, $ALZ$133:$AMH$140, IF(AIG99&gt;0, AIG99+1, IF(AIF99&gt;0, AIF99+1, IF(AIE99&gt;0, AIE99+1, IF(AID99&gt;0, AID99+1, IF(AIC99&gt;0, AIC99+1, AIB99+1))))), FALSE), 0)/IF(AIG99&gt;0, 1, IF(AIF99&gt;0, 2, IF(AIE99&gt;0, 4, IF(AID99&gt;0, 8, IF(AIC99&gt;0, 16, 32)))))</f>
        <v>0</v>
      </c>
      <c r="ALN99" s="27">
        <f t="shared" ref="ALN99:ALN130" si="3477">IF(AII99&gt;0, VLOOKUP(AII99, $ALZ$133:$AMH$140, IF(AIH99&gt;0, AIH99+1, IF(AIG99&gt;0, AIG99+1, IF(AIF99&gt;0, AIF99+1, IF(AIE99&gt;0, AIE99+1, IF(AID99&gt;0, AID99+1, AIC99+1))))), FALSE), 0)/IF(AIH99&gt;0, 1, IF(AIG99&gt;0, 2, IF(AIF99&gt;0, 4, IF(AIE99&gt;0, 8, IF(AID99&gt;0, 16, 32)))))</f>
        <v>0</v>
      </c>
      <c r="ALO99" s="27">
        <f t="shared" ref="ALO99:ALO130" si="3478">IF(AIJ99&gt;0, VLOOKUP(AIJ99, $ALZ$133:$AMH$140, IF(AII99&gt;0, AII99+1, IF(AIH99&gt;0, AIH99+1, IF(AIG99&gt;0, AIG99+1, IF(AIF99&gt;0, AIF99+1, IF(AIE99&gt;0, AIE99+1, AID99+1))))), FALSE), 0)/IF(AII99&gt;0, 1, IF(AIH99&gt;0, 2, IF(AIG99&gt;0, 4, IF(AIF99&gt;0, 8, IF(AIE99&gt;0, 16, 32)))))</f>
        <v>0</v>
      </c>
      <c r="ALP99" s="27">
        <f t="shared" ref="ALP99:ALP130" si="3479">IF(AIK99&gt;0, VLOOKUP(AIK99, $ALZ$133:$AMH$140, IF(AIJ99&gt;0, AIJ99+1, IF(AII99&gt;0, AII99+1, IF(AIH99&gt;0, AIH99+1, IF(AIG99&gt;0, AIG99+1, IF(AIF99&gt;0, AIF99+1, AIE99+1))))), FALSE), 0)/IF(AIJ99&gt;0, 1, IF(AII99&gt;0, 2, IF(AIH99&gt;0, 4, IF(AIG99&gt;0, 8, IF(AIF99&gt;0, 16, 32)))))</f>
        <v>0</v>
      </c>
      <c r="ALQ99" s="27">
        <f t="shared" ref="ALQ99:ALQ130" si="3480">IF(AIL99&gt;0, VLOOKUP(AIL99, $ALZ$133:$AMH$140, IF(AIK99&gt;0, AIK99+1, IF(AIJ99&gt;0, AIJ99+1, IF(AII99&gt;0, AII99+1, IF(AIH99&gt;0, AIH99+1, IF(AIG99&gt;0, AIG99+1, AIF99+1))))), FALSE), 0)/IF(AIK99&gt;0, 1, IF(AIJ99&gt;0, 2, IF(AII99&gt;0, 4, IF(AIH99&gt;0, 8, IF(AIG99&gt;0, 16, 32)))))</f>
        <v>0</v>
      </c>
      <c r="ALR99" s="27">
        <f t="shared" ref="ALR99:ALR130" si="3481">IF(AIM99&gt;0, VLOOKUP(AIM99, $ALZ$133:$AMH$140, IF(AIL99&gt;0, AIL99+1, IF(AIK99&gt;0, AIK99+1, IF(AIJ99&gt;0, AIJ99+1, IF(AII99&gt;0, AII99+1, IF(AIH99&gt;0, AIH99+1, AIG99+1))))), FALSE), 0)/IF(AIL99&gt;0, 1, IF(AIK99&gt;0, 2, IF(AIJ99&gt;0, 4, IF(AII99&gt;0, 8, IF(AIH99&gt;0, 16, 32)))))</f>
        <v>0</v>
      </c>
      <c r="ALS99" s="27">
        <f t="shared" ref="ALS99:ALS130" si="3482">IF(AIN99&gt;0, VLOOKUP(AIN99, $ALZ$133:$AMH$140, IF(AIM99&gt;0, AIM99+1, IF(AIL99&gt;0, AIL99+1, IF(AIK99&gt;0, AIK99+1, IF(AIJ99&gt;0, AIJ99+1, IF(AII99&gt;0, AII99+1, AIH99+1))))), FALSE), 0)/IF(AIM99&gt;0, 1, IF(AIL99&gt;0, 2, IF(AIK99&gt;0, 4, IF(AIJ99&gt;0, 8, IF(AII99&gt;0, 16, 32)))))</f>
        <v>0</v>
      </c>
      <c r="ALT99" s="27">
        <f t="shared" ref="ALT99:ALT130" si="3483">IF(AIO99&gt;0, VLOOKUP(AIO99, $ALZ$133:$AMH$140, IF(AIN99&gt;0, AIN99+1, IF(AIM99&gt;0, AIM99+1, IF(AIL99&gt;0, AIL99+1, IF(AIK99&gt;0, AIK99+1, IF(AIJ99&gt;0, AIJ99+1, AII99+1))))), FALSE), 0)/IF(AIN99&gt;0, 1, IF(AIM99&gt;0, 2, IF(AIL99&gt;0, 4, IF(AIK99&gt;0, 8, IF(AIJ99&gt;0, 16, 32)))))</f>
        <v>0</v>
      </c>
      <c r="ALU99" s="27">
        <f t="shared" ref="ALU99:ALU130" si="3484">IF(AIP99&gt;0, VLOOKUP(AIP99, $ALZ$133:$AMH$140, IF(AIO99&gt;0, AIO99+1, IF(AIN99&gt;0, AIN99+1, IF(AIM99&gt;0, AIM99+1, IF(AIL99&gt;0, AIL99+1, IF(AIK99&gt;0, AIK99+1, AIJ99+1))))), FALSE), 0)/IF(AIO99&gt;0, 1, IF(AIN99&gt;0, 2, IF(AIM99&gt;0, 4, IF(AIL99&gt;0, 8, IF(AIK99&gt;0, 16, 32)))))</f>
        <v>0</v>
      </c>
      <c r="ALV99" s="27">
        <f t="shared" ref="ALV99:ALV130" si="3485">IF(AIQ99&gt;0, VLOOKUP(AIQ99, $ALZ$133:$AMH$140, IF(AIP99&gt;0, AIP99+1, IF(AIO99&gt;0, AIO99+1, IF(AIN99&gt;0, AIN99+1, IF(AIM99&gt;0, AIM99+1, IF(AIL99&gt;0, AIL99+1, AIK99+1))))), FALSE), 0)/IF(AIP99&gt;0, 1, IF(AIO99&gt;0, 2, IF(AIN99&gt;0, 4, IF(AIM99&gt;0, 8, IF(AIL99&gt;0, 16, 32)))))</f>
        <v>0</v>
      </c>
      <c r="ALW99" s="27">
        <f t="shared" ref="ALW99:ALW130" si="3486">IF(AIR99&gt;0, VLOOKUP(AIR99, $ALZ$133:$AMH$140, IF(AIQ99&gt;0, AIQ99+1, IF(AIP99&gt;0, AIP99+1, IF(AIO99&gt;0, AIO99+1, IF(AIN99&gt;0, AIN99+1, IF(AIM99&gt;0, AIM99+1, AIL99+1))))), FALSE), 0)/IF(AIQ99&gt;0, 1, IF(AIP99&gt;0, 2, IF(AIO99&gt;0, 4, IF(AIN99&gt;0, 8, IF(AIM99&gt;0, 16, 32)))))</f>
        <v>0</v>
      </c>
      <c r="AMK99" s="28">
        <v>1714</v>
      </c>
      <c r="AML99" s="28">
        <f t="shared" ref="AML99:AML130" si="3487">_xlfn.NUMBERVALUE(APR99)</f>
        <v>1714</v>
      </c>
      <c r="AMN99" s="28">
        <v>1801</v>
      </c>
      <c r="AMO99" s="27" t="str">
        <f t="shared" ref="AMO99:AMO130" si="3488">IF(AMN99&lt;&gt;"", IF(RIGHT(L99, 4)="-", AMN99, RIGHT(L99, 4)), AMN99)</f>
        <v>1789</v>
      </c>
      <c r="AMP99" s="27" t="str">
        <f t="shared" ref="AMP99:AMP130" si="3489">IF(AMO99&lt;&gt;"", IF(RIGHT(M99, 4)="-", AMO99, RIGHT(M99, 4)), AMO99)</f>
        <v>1806</v>
      </c>
      <c r="AMQ99" s="27" t="str">
        <f t="shared" ref="AMQ99:AMQ130" si="3490">IF(AMP99&lt;&gt;"", IF(RIGHT(N99, 4)="-", AMP99, RIGHT(N99, 4)), AMP99)</f>
        <v>1788</v>
      </c>
      <c r="AMR99" s="27" t="str">
        <f t="shared" ref="AMR99:AMR130" si="3491">IF(AMQ99&lt;&gt;"", IF(RIGHT(O99, 4)="-", AMQ99, RIGHT(O99, 4)), AMQ99)</f>
        <v>1788</v>
      </c>
      <c r="AMS99" s="27" t="str">
        <f t="shared" ref="AMS99:AMS130" si="3492">IF(AMR99&lt;&gt;"", IF(RIGHT(P99, 4)="-", AMR99, RIGHT(P99, 4)), AMR99)</f>
        <v>1788</v>
      </c>
      <c r="AMT99" s="27" t="str">
        <f t="shared" ref="AMT99:AMT130" si="3493">IF(AMS99&lt;&gt;"", IF(RIGHT(Q99, 4)="-", AMS99, RIGHT(Q99, 4)), AMS99)</f>
        <v>1771</v>
      </c>
      <c r="AMU99" s="27" t="str">
        <f t="shared" ref="AMU99:AMU130" si="3494">IF(AMT99&lt;&gt;"", IF(RIGHT(R99, 4)="-", AMT99, RIGHT(R99, 4)), AMT99)</f>
        <v>1771</v>
      </c>
      <c r="AMV99" s="27" t="str">
        <f t="shared" ref="AMV99:AMV130" si="3495">IF(AMU99&lt;&gt;"", IF(RIGHT(S99, 4)="-", AMU99, RIGHT(S99, 4)), AMU99)</f>
        <v>1771</v>
      </c>
      <c r="AMW99" s="27" t="str">
        <f t="shared" ref="AMW99:AMW130" si="3496">IF(AMV99&lt;&gt;"", IF(RIGHT(T99, 4)="-", AMV99, RIGHT(T99, 4)), AMV99)</f>
        <v>1748</v>
      </c>
      <c r="AMX99" s="27" t="str">
        <f t="shared" ref="AMX99:AMX130" si="3497">IF(AMW99&lt;&gt;"", IF(RIGHT(U99, 4)="-", AMW99, RIGHT(U99, 4)), AMW99)</f>
        <v>1748</v>
      </c>
      <c r="AMY99" s="27" t="str">
        <f t="shared" ref="AMY99:AMY130" si="3498">IF(AMX99&lt;&gt;"", IF(RIGHT(V99, 4)="-", AMX99, RIGHT(V99, 4)), AMX99)</f>
        <v>1748</v>
      </c>
      <c r="AMZ99" s="27" t="str">
        <f t="shared" ref="AMZ99:AMZ130" si="3499">IF(AMY99&lt;&gt;"", IF(RIGHT(W99, 4)="-", AMY99, RIGHT(W99, 4)), AMY99)</f>
        <v>1738</v>
      </c>
      <c r="ANA99" s="27" t="str">
        <f t="shared" ref="ANA99:ANA130" si="3500">IF(AMZ99&lt;&gt;"", IF(RIGHT(X99, 4)="-", AMZ99, RIGHT(X99, 4)), AMZ99)</f>
        <v>1738</v>
      </c>
      <c r="ANB99" s="27" t="str">
        <f t="shared" ref="ANB99:ANB130" si="3501">IF(ANA99&lt;&gt;"", IF(RIGHT(Y99, 4)="-", ANA99, RIGHT(Y99, 4)), ANA99)</f>
        <v>1715</v>
      </c>
      <c r="ANC99" s="27" t="str">
        <f t="shared" ref="ANC99:ANC130" si="3502">IF(ANB99&lt;&gt;"", IF(RIGHT(Z99, 4)="-", ANB99, RIGHT(Z99, 4)), ANB99)</f>
        <v>1706</v>
      </c>
      <c r="AND99" s="27" t="str">
        <f t="shared" ref="AND99:AND130" si="3503">IF(ANC99&lt;&gt;"", IF(RIGHT(AA99, 4)="-", ANC99, RIGHT(AA99, 4)), ANC99)</f>
        <v>1706</v>
      </c>
      <c r="ANE99" s="27" t="str">
        <f t="shared" ref="ANE99:ANE130" si="3504">IF(AND99&lt;&gt;"", IF(RIGHT(AB99, 4)="-", AND99, RIGHT(AB99, 4)), AND99)</f>
        <v>1706</v>
      </c>
      <c r="ANF99" s="27" t="str">
        <f t="shared" ref="ANF99:ANF130" si="3505">IF(ANE99&lt;&gt;"", IF(RIGHT(AC99, 4)="-", ANE99, RIGHT(AC99, 4)), ANE99)</f>
        <v>1706</v>
      </c>
      <c r="ANG99" s="27" t="str">
        <f t="shared" ref="ANG99:ANG130" si="3506">IF(ANF99&lt;&gt;"", IF(RIGHT(AD99, 4)="-", ANF99, RIGHT(AD99, 4)), ANF99)</f>
        <v>1706</v>
      </c>
      <c r="ANH99" s="27" t="str">
        <f t="shared" ref="ANH99:ANH130" si="3507">IF(ANG99&lt;&gt;"", IF(RIGHT(AE99, 4)="-", ANG99, RIGHT(AE99, 4)), ANG99)</f>
        <v>1706</v>
      </c>
      <c r="ANI99" s="27" t="str">
        <f t="shared" ref="ANI99:ANI130" si="3508">IF(ANH99&lt;&gt;"", IF(RIGHT(AF99, 4)="-", ANH99, RIGHT(AF99, 4)), ANH99)</f>
        <v>1689</v>
      </c>
      <c r="ANJ99" s="27" t="str">
        <f t="shared" ref="ANJ99:ANJ130" si="3509">IF(ANI99&lt;&gt;"", IF(RIGHT(AG99, 4)="-", ANI99, RIGHT(AG99, 4)), ANI99)</f>
        <v>1689</v>
      </c>
      <c r="ANK99" s="27" t="str">
        <f t="shared" ref="ANK99:ANK130" si="3510">IF(ANJ99&lt;&gt;"", IF(RIGHT(AH99, 4)="-", ANJ99, RIGHT(AH99, 4)), ANJ99)</f>
        <v>1689</v>
      </c>
      <c r="ANL99" s="27" t="str">
        <f t="shared" ref="ANL99:ANL130" si="3511">IF(ANK99&lt;&gt;"", IF(RIGHT(AI99, 4)="-", ANK99, RIGHT(AI99, 4)), ANK99)</f>
        <v>1689</v>
      </c>
      <c r="ANM99" s="27" t="str">
        <f t="shared" ref="ANM99:ANM130" si="3512">IF(ANL99&lt;&gt;"", IF(RIGHT(AJ99, 4)="-", ANL99, RIGHT(AJ99, 4)), ANL99)</f>
        <v>1689</v>
      </c>
      <c r="ANN99" s="27" t="str">
        <f t="shared" ref="ANN99:ANN130" si="3513">IF(ANM99&lt;&gt;"", IF(RIGHT(AK99, 4)="-", ANM99, RIGHT(AK99, 4)), ANM99)</f>
        <v>1689</v>
      </c>
      <c r="ANO99" s="27" t="str">
        <f t="shared" ref="ANO99:ANO130" si="3514">IF(ANN99&lt;&gt;"", IF(RIGHT(AL99, 4)="-", ANN99, RIGHT(AL99, 4)), ANN99)</f>
        <v>1674</v>
      </c>
      <c r="ANP99" s="27" t="str">
        <f t="shared" ref="ANP99:ANP130" si="3515">IF(ANO99&lt;&gt;"", IF(RIGHT(AM99, 4)="-", ANO99, RIGHT(AM99, 4)), ANO99)</f>
        <v>1674</v>
      </c>
      <c r="ANQ99" s="27" t="str">
        <f t="shared" ref="ANQ99:ANQ130" si="3516">IF(ANP99&lt;&gt;"", IF(RIGHT(AN99, 4)="-", ANP99, RIGHT(AN99, 4)), ANP99)</f>
        <v>1674</v>
      </c>
      <c r="ANR99" s="27" t="str">
        <f t="shared" ref="ANR99:ANR130" si="3517">IF(ANQ99&lt;&gt;"", IF(RIGHT(AO99, 4)="-", ANQ99, RIGHT(AO99, 4)), ANQ99)</f>
        <v>1690</v>
      </c>
      <c r="ANS99" s="27" t="str">
        <f t="shared" ref="ANS99:ANS130" si="3518">IF(ANR99&lt;&gt;"", IF(RIGHT(AP99, 4)="-", ANR99, RIGHT(AP99, 4)), ANR99)</f>
        <v>1690</v>
      </c>
      <c r="ANT99" s="27" t="str">
        <f t="shared" ref="ANT99:ANT130" si="3519">IF(ANS99&lt;&gt;"", IF(RIGHT(AQ99, 4)="-", ANS99, RIGHT(AQ99, 4)), ANS99)</f>
        <v>1690</v>
      </c>
      <c r="ANU99" s="27" t="str">
        <f t="shared" ref="ANU99:ANU130" si="3520">IF(ANT99&lt;&gt;"", IF(RIGHT(AR99, 4)="-", ANT99, RIGHT(AR99, 4)), ANT99)</f>
        <v>1703</v>
      </c>
      <c r="ANV99" s="27" t="str">
        <f t="shared" ref="ANV99:ANV130" si="3521">IF(ANU99&lt;&gt;"", IF(RIGHT(AS99, 4)="-", ANU99, RIGHT(AS99, 4)), ANU99)</f>
        <v>1703</v>
      </c>
      <c r="ANW99" s="27" t="str">
        <f t="shared" ref="ANW99:ANW130" si="3522">IF(ANV99&lt;&gt;"", IF(RIGHT(AT99, 4)="-", ANV99, RIGHT(AT99, 4)), ANV99)</f>
        <v>1703</v>
      </c>
      <c r="ANX99" s="27" t="str">
        <f t="shared" ref="ANX99:ANX130" si="3523">IF(ANW99&lt;&gt;"", IF(RIGHT(AU99, 4)="-", ANW99, RIGHT(AU99, 4)), ANW99)</f>
        <v>1714</v>
      </c>
      <c r="ANY99" s="27" t="str">
        <f t="shared" ref="ANY99:ANY130" si="3524">IF(ANX99&lt;&gt;"", IF(RIGHT(AV99, 4)="-", ANX99, RIGHT(AV99, 4)), ANX99)</f>
        <v>1714</v>
      </c>
      <c r="ANZ99" s="27" t="str">
        <f t="shared" ref="ANZ99:ANZ130" si="3525">IF(ANY99&lt;&gt;"", IF(RIGHT(AW99, 4)="-", ANY99, RIGHT(AW99, 4)), ANY99)</f>
        <v>1714</v>
      </c>
      <c r="AOA99" s="27" t="str">
        <f t="shared" ref="AOA99:AOA130" si="3526">IF(ANZ99&lt;&gt;"", IF(RIGHT(AX99, 4)="-", ANZ99, RIGHT(AX99, 4)), ANZ99)</f>
        <v>1714</v>
      </c>
      <c r="AOB99" s="27" t="str">
        <f t="shared" ref="AOB99:AOB130" si="3527">IF(AOA99&lt;&gt;"", IF(RIGHT(AY99, 4)="-", AOA99, RIGHT(AY99, 4)), AOA99)</f>
        <v>1714</v>
      </c>
      <c r="AOC99" s="27" t="str">
        <f t="shared" ref="AOC99:AOC130" si="3528">IF(AOB99&lt;&gt;"", IF(RIGHT(AZ99, 4)="-", AOB99, RIGHT(AZ99, 4)), AOB99)</f>
        <v>1714</v>
      </c>
      <c r="AOD99" s="27" t="str">
        <f t="shared" ref="AOD99:AOD130" si="3529">IF(AOC99&lt;&gt;"", IF(RIGHT(BA99, 4)="-", AOC99, RIGHT(BA99, 4)), AOC99)</f>
        <v>1714</v>
      </c>
      <c r="AOE99" s="27" t="str">
        <f t="shared" ref="AOE99:AOE130" si="3530">IF(AOD99&lt;&gt;"", IF(RIGHT(BB99, 4)="-", AOD99, RIGHT(BB99, 4)), AOD99)</f>
        <v>1714</v>
      </c>
      <c r="AOF99" s="27" t="str">
        <f t="shared" ref="AOF99:AOF130" si="3531">IF(AOE99&lt;&gt;"", IF(RIGHT(BC99, 4)="-", AOE99, RIGHT(BC99, 4)), AOE99)</f>
        <v>1714</v>
      </c>
      <c r="AOG99" s="27" t="str">
        <f t="shared" ref="AOG99:AOG130" si="3532">IF(AOF99&lt;&gt;"", IF(RIGHT(BD99, 4)="-", AOF99, RIGHT(BD99, 4)), AOF99)</f>
        <v>1714</v>
      </c>
      <c r="AOH99" s="27" t="str">
        <f t="shared" ref="AOH99:AOH130" si="3533">IF(AOG99&lt;&gt;"", IF(RIGHT(BE99, 4)="-", AOG99, RIGHT(BE99, 4)), AOG99)</f>
        <v>1714</v>
      </c>
      <c r="AOI99" s="27" t="str">
        <f t="shared" ref="AOI99:AOI130" si="3534">IF(AOH99&lt;&gt;"", IF(RIGHT(BF99, 4)="-", AOH99, RIGHT(BF99, 4)), AOH99)</f>
        <v>1714</v>
      </c>
      <c r="AOJ99" s="27" t="str">
        <f t="shared" ref="AOJ99:AOJ130" si="3535">IF(AOI99&lt;&gt;"", IF(RIGHT(BG99, 4)="-", AOI99, RIGHT(BG99, 4)), AOI99)</f>
        <v>1714</v>
      </c>
      <c r="AOK99" s="27" t="str">
        <f t="shared" ref="AOK99:AOK130" si="3536">IF(AOJ99&lt;&gt;"", IF(RIGHT(BH99, 4)="-", AOJ99, RIGHT(BH99, 4)), AOJ99)</f>
        <v>1714</v>
      </c>
      <c r="AOL99" s="27" t="str">
        <f t="shared" ref="AOL99:AOL130" si="3537">IF(AOK99&lt;&gt;"", IF(RIGHT(BI99, 4)="-", AOK99, RIGHT(BI99, 4)), AOK99)</f>
        <v>1714</v>
      </c>
      <c r="AOM99" s="27" t="str">
        <f t="shared" ref="AOM99:AOM130" si="3538">IF(AOL99&lt;&gt;"", IF(RIGHT(BJ99, 4)="-", AOL99, RIGHT(BJ99, 4)), AOL99)</f>
        <v>1714</v>
      </c>
      <c r="AON99" s="27" t="str">
        <f t="shared" ref="AON99:AON130" si="3539">IF(AOM99&lt;&gt;"", IF(RIGHT(BK99, 4)="-", AOM99, RIGHT(BK99, 4)), AOM99)</f>
        <v>1714</v>
      </c>
      <c r="AOO99" s="27" t="str">
        <f t="shared" ref="AOO99:AOO130" si="3540">IF(AON99&lt;&gt;"", IF(RIGHT(BL99, 4)="-", AON99, RIGHT(BL99, 4)), AON99)</f>
        <v>1714</v>
      </c>
      <c r="AOP99" s="27" t="str">
        <f t="shared" ref="AOP99:AOP130" si="3541">IF(AOO99&lt;&gt;"", IF(RIGHT(BM99, 4)="-", AOO99, RIGHT(BM99, 4)), AOO99)</f>
        <v>1714</v>
      </c>
      <c r="AOQ99" s="27" t="str">
        <f t="shared" ref="AOQ99:AOQ130" si="3542">IF(AOP99&lt;&gt;"", IF(RIGHT(BN99, 4)="-", AOP99, RIGHT(BN99, 4)), AOP99)</f>
        <v>1714</v>
      </c>
      <c r="AOR99" s="27" t="str">
        <f t="shared" ref="AOR99:AOR130" si="3543">IF(AOQ99&lt;&gt;"", IF(RIGHT(BO99, 4)="-", AOQ99, RIGHT(BO99, 4)), AOQ99)</f>
        <v>1714</v>
      </c>
      <c r="AOS99" s="27" t="str">
        <f t="shared" ref="AOS99:AOS130" si="3544">IF(AOR99&lt;&gt;"", IF(RIGHT(BP99, 4)="-", AOR99, RIGHT(BP99, 4)), AOR99)</f>
        <v>1714</v>
      </c>
      <c r="AOT99" s="27" t="str">
        <f t="shared" ref="AOT99:AOT130" si="3545">IF(AOS99&lt;&gt;"", IF(RIGHT(BQ99, 4)="-", AOS99, RIGHT(BQ99, 4)), AOS99)</f>
        <v>1714</v>
      </c>
      <c r="AOU99" s="27" t="str">
        <f t="shared" ref="AOU99:AOU130" si="3546">IF(AOT99&lt;&gt;"", IF(RIGHT(BR99, 4)="-", AOT99, RIGHT(BR99, 4)), AOT99)</f>
        <v>1714</v>
      </c>
      <c r="AOV99" s="27" t="str">
        <f t="shared" ref="AOV99:AOV130" si="3547">IF(AOU99&lt;&gt;"", IF(RIGHT(BS99, 4)="-", AOU99, RIGHT(BS99, 4)), AOU99)</f>
        <v>1714</v>
      </c>
      <c r="AOW99" s="27" t="str">
        <f t="shared" ref="AOW99:AOW130" si="3548">IF(AOV99&lt;&gt;"", IF(RIGHT(BT99, 4)="-", AOV99, RIGHT(BT99, 4)), AOV99)</f>
        <v>1714</v>
      </c>
      <c r="AOX99" s="27" t="str">
        <f t="shared" ref="AOX99:AOX130" si="3549">IF(AOW99&lt;&gt;"", IF(RIGHT(BU99, 4)="-", AOW99, RIGHT(BU99, 4)), AOW99)</f>
        <v>1714</v>
      </c>
      <c r="AOY99" s="27" t="str">
        <f t="shared" ref="AOY99:AOY130" si="3550">IF(AOX99&lt;&gt;"", IF(RIGHT(BV99, 4)="-", AOX99, RIGHT(BV99, 4)), AOX99)</f>
        <v>1714</v>
      </c>
      <c r="AOZ99" s="27" t="str">
        <f t="shared" ref="AOZ99:AOZ130" si="3551">IF(AOY99&lt;&gt;"", IF(RIGHT(BW99, 4)="-", AOY99, RIGHT(BW99, 4)), AOY99)</f>
        <v>1714</v>
      </c>
      <c r="APA99" s="27" t="str">
        <f t="shared" ref="APA99:APA130" si="3552">IF(AOZ99&lt;&gt;"", IF(RIGHT(BX99, 4)="-", AOZ99, RIGHT(BX99, 4)), AOZ99)</f>
        <v>1714</v>
      </c>
      <c r="APB99" s="27" t="str">
        <f t="shared" ref="APB99:APB130" si="3553">IF(APA99&lt;&gt;"", IF(RIGHT(BY99, 4)="-", APA99, RIGHT(BY99, 4)), APA99)</f>
        <v>1714</v>
      </c>
      <c r="APC99" s="27" t="str">
        <f t="shared" ref="APC99:APC130" si="3554">IF(APB99&lt;&gt;"", IF(RIGHT(BZ99, 4)="-", APB99, RIGHT(BZ99, 4)), APB99)</f>
        <v>1714</v>
      </c>
      <c r="APD99" s="27" t="str">
        <f t="shared" ref="APD99:APD130" si="3555">IF(APC99&lt;&gt;"", IF(RIGHT(CA99, 4)="-", APC99, RIGHT(CA99, 4)), APC99)</f>
        <v>1714</v>
      </c>
      <c r="APE99" s="27" t="str">
        <f t="shared" ref="APE99:APE130" si="3556">IF(APD99&lt;&gt;"", IF(RIGHT(CB99, 4)="-", APD99, RIGHT(CB99, 4)), APD99)</f>
        <v>1714</v>
      </c>
      <c r="APF99" s="27" t="str">
        <f t="shared" ref="APF99:APF130" si="3557">IF(APE99&lt;&gt;"", IF(RIGHT(CC99, 4)="-", APE99, RIGHT(CC99, 4)), APE99)</f>
        <v>1714</v>
      </c>
      <c r="APG99" s="27" t="str">
        <f t="shared" ref="APG99:APG130" si="3558">IF(APF99&lt;&gt;"", IF(RIGHT(CD99, 4)="-", APF99, RIGHT(CD99, 4)), APF99)</f>
        <v>1714</v>
      </c>
      <c r="APH99" s="27" t="str">
        <f t="shared" ref="APH99:APH130" si="3559">IF(APG99&lt;&gt;"", IF(RIGHT(CE99, 4)="-", APG99, RIGHT(CE99, 4)), APG99)</f>
        <v>1714</v>
      </c>
      <c r="API99" s="27" t="str">
        <f t="shared" ref="API99:API130" si="3560">IF(APH99&lt;&gt;"", IF(RIGHT(CF99, 4)="-", APH99, RIGHT(CF99, 4)), APH99)</f>
        <v>1714</v>
      </c>
      <c r="APJ99" s="27" t="str">
        <f t="shared" ref="APJ99:APJ130" si="3561">IF(API99&lt;&gt;"", IF(RIGHT(CG99, 4)="-", API99, RIGHT(CG99, 4)), API99)</f>
        <v>1714</v>
      </c>
      <c r="APK99" s="27" t="str">
        <f t="shared" ref="APK99:APK130" si="3562">IF(APJ99&lt;&gt;"", IF(RIGHT(CH99, 4)="-", APJ99, RIGHT(CH99, 4)), APJ99)</f>
        <v>1714</v>
      </c>
      <c r="APL99" s="27" t="str">
        <f t="shared" ref="APL99:APL130" si="3563">IF(APK99&lt;&gt;"", IF(RIGHT(CI99, 4)="-", APK99, RIGHT(CI99, 4)), APK99)</f>
        <v>1714</v>
      </c>
      <c r="APM99" s="27" t="str">
        <f t="shared" ref="APM99:APM130" si="3564">IF(APL99&lt;&gt;"", IF(RIGHT(CJ99, 4)="-", APL99, RIGHT(CJ99, 4)), APL99)</f>
        <v>1714</v>
      </c>
      <c r="APN99" s="27" t="str">
        <f t="shared" ref="APN99:APN130" si="3565">IF(APM99&lt;&gt;"", IF(RIGHT(CK99, 4)="-", APM99, RIGHT(CK99, 4)), APM99)</f>
        <v>1714</v>
      </c>
      <c r="APO99" s="27" t="str">
        <f t="shared" ref="APO99:APO130" si="3566">IF(APN99&lt;&gt;"", IF(RIGHT(CL99, 4)="-", APN99, RIGHT(CL99, 4)), APN99)</f>
        <v>1714</v>
      </c>
      <c r="APP99" s="27" t="str">
        <f t="shared" ref="APP99:APP130" si="3567">IF(APO99&lt;&gt;"", IF(RIGHT(CM99, 4)="-", APO99, RIGHT(CM99, 4)), APO99)</f>
        <v>1714</v>
      </c>
      <c r="APQ99" s="27" t="str">
        <f t="shared" ref="APQ99:APQ130" si="3568">IF(APP99&lt;&gt;"", IF(RIGHT(CN99, 4)="-", APP99, RIGHT(CN99, 4)), APP99)</f>
        <v>1714</v>
      </c>
      <c r="APR99" s="27" t="str">
        <f t="shared" ref="APR99:APR130" si="3569">IF(APQ99&lt;&gt;"", IF(RIGHT(CO99, 4)="-", APQ99, RIGHT(CO99, 4)), APQ99)</f>
        <v>1714</v>
      </c>
    </row>
    <row r="100" spans="1:1022 1025:1110" x14ac:dyDescent="0.35">
      <c r="A100" s="27">
        <v>34</v>
      </c>
      <c r="B100" s="85" t="s">
        <v>118</v>
      </c>
      <c r="C100" s="91">
        <f>VLOOKUP(A100, Rankings!$A$2:$AN$129, 40, FALSE)</f>
        <v>98</v>
      </c>
      <c r="D100" s="23" t="s">
        <v>375</v>
      </c>
      <c r="I100" s="29">
        <f t="shared" si="2678"/>
        <v>12.5</v>
      </c>
      <c r="L100" s="27" t="s">
        <v>2244</v>
      </c>
      <c r="M100" s="27" t="s">
        <v>2465</v>
      </c>
      <c r="N100" s="27" t="s">
        <v>2735</v>
      </c>
      <c r="O100" s="27" t="s">
        <v>24</v>
      </c>
      <c r="P100" s="27" t="s">
        <v>24</v>
      </c>
      <c r="Q100" s="27" t="s">
        <v>3227</v>
      </c>
      <c r="R100" s="27" t="s">
        <v>24</v>
      </c>
      <c r="S100" s="27" t="s">
        <v>3643</v>
      </c>
      <c r="T100" s="27" t="s">
        <v>3805</v>
      </c>
      <c r="U100" s="27" t="s">
        <v>24</v>
      </c>
      <c r="V100" s="27" t="s">
        <v>24</v>
      </c>
      <c r="W100" s="27" t="s">
        <v>4182</v>
      </c>
      <c r="X100" s="27" t="s">
        <v>24</v>
      </c>
      <c r="Y100" s="27" t="s">
        <v>24</v>
      </c>
      <c r="Z100" s="27" t="s">
        <v>4513</v>
      </c>
      <c r="AA100" s="27" t="s">
        <v>24</v>
      </c>
      <c r="AB100" s="27" t="s">
        <v>24</v>
      </c>
      <c r="AC100" s="27" t="s">
        <v>24</v>
      </c>
      <c r="AD100" s="27" t="s">
        <v>24</v>
      </c>
      <c r="AE100" s="27" t="s">
        <v>24</v>
      </c>
      <c r="AF100" s="27" t="s">
        <v>24</v>
      </c>
      <c r="AG100" s="27" t="s">
        <v>24</v>
      </c>
      <c r="AH100" s="27" t="s">
        <v>24</v>
      </c>
      <c r="AI100" s="27" t="s">
        <v>5367</v>
      </c>
      <c r="AJ100" s="27" t="s">
        <v>24</v>
      </c>
      <c r="AK100" s="27" t="s">
        <v>24</v>
      </c>
      <c r="AL100" s="27" t="s">
        <v>5753</v>
      </c>
      <c r="AM100" s="27" t="s">
        <v>24</v>
      </c>
      <c r="AN100" s="27" t="s">
        <v>24</v>
      </c>
      <c r="AO100" s="27" t="s">
        <v>6108</v>
      </c>
      <c r="AP100" s="27" t="s">
        <v>24</v>
      </c>
      <c r="AQ100" s="27" t="s">
        <v>24</v>
      </c>
      <c r="AR100" s="27" t="s">
        <v>6393</v>
      </c>
      <c r="AS100" s="27" t="s">
        <v>24</v>
      </c>
      <c r="AT100" s="27" t="s">
        <v>24</v>
      </c>
      <c r="AU100" s="27" t="s">
        <v>6599</v>
      </c>
      <c r="AV100" s="27" t="s">
        <v>24</v>
      </c>
      <c r="AW100" s="27" t="s">
        <v>24</v>
      </c>
      <c r="AX100" s="27" t="s">
        <v>24</v>
      </c>
      <c r="AY100" s="27" t="s">
        <v>24</v>
      </c>
      <c r="AZ100" s="27" t="s">
        <v>24</v>
      </c>
      <c r="BA100" s="27" t="s">
        <v>24</v>
      </c>
      <c r="BB100" s="27" t="s">
        <v>24</v>
      </c>
      <c r="BC100" s="27" t="s">
        <v>24</v>
      </c>
      <c r="BD100" s="27" t="s">
        <v>24</v>
      </c>
      <c r="BE100" s="27" t="s">
        <v>24</v>
      </c>
      <c r="BF100" s="27" t="s">
        <v>24</v>
      </c>
      <c r="BG100" s="27" t="s">
        <v>24</v>
      </c>
      <c r="BH100" s="27" t="s">
        <v>24</v>
      </c>
      <c r="BI100" s="27" t="s">
        <v>24</v>
      </c>
      <c r="BJ100" s="27" t="s">
        <v>24</v>
      </c>
      <c r="BK100" s="27" t="s">
        <v>24</v>
      </c>
      <c r="BL100" s="27" t="s">
        <v>24</v>
      </c>
      <c r="BM100" s="27" t="s">
        <v>24</v>
      </c>
      <c r="BN100" s="27" t="s">
        <v>24</v>
      </c>
      <c r="BO100" s="27" t="s">
        <v>24</v>
      </c>
      <c r="BP100" s="27" t="s">
        <v>24</v>
      </c>
      <c r="BQ100" s="27" t="s">
        <v>24</v>
      </c>
      <c r="BR100" s="27" t="s">
        <v>24</v>
      </c>
      <c r="BS100" s="27" t="s">
        <v>24</v>
      </c>
      <c r="BT100" s="27" t="s">
        <v>24</v>
      </c>
      <c r="BU100" s="27" t="s">
        <v>24</v>
      </c>
      <c r="BV100" s="27" t="s">
        <v>24</v>
      </c>
      <c r="BW100" s="27" t="s">
        <v>24</v>
      </c>
      <c r="BX100" s="27" t="s">
        <v>24</v>
      </c>
      <c r="BY100" s="27" t="s">
        <v>24</v>
      </c>
      <c r="BZ100" s="27" t="s">
        <v>24</v>
      </c>
      <c r="CA100" s="27" t="s">
        <v>24</v>
      </c>
      <c r="CB100" s="27" t="s">
        <v>24</v>
      </c>
      <c r="CC100" s="27" t="s">
        <v>24</v>
      </c>
      <c r="CD100" s="27" t="s">
        <v>24</v>
      </c>
      <c r="CE100" s="27" t="s">
        <v>24</v>
      </c>
      <c r="CF100" s="27" t="s">
        <v>24</v>
      </c>
      <c r="CG100" s="27" t="s">
        <v>24</v>
      </c>
      <c r="CH100" s="27" t="s">
        <v>24</v>
      </c>
      <c r="CI100" s="27" t="s">
        <v>24</v>
      </c>
      <c r="CJ100" s="27" t="s">
        <v>24</v>
      </c>
      <c r="CK100" s="27" t="s">
        <v>24</v>
      </c>
      <c r="CL100" s="27" t="s">
        <v>24</v>
      </c>
      <c r="CM100" s="27" t="s">
        <v>24</v>
      </c>
      <c r="CN100" s="27" t="s">
        <v>24</v>
      </c>
      <c r="CO100" s="27" t="s">
        <v>24</v>
      </c>
      <c r="CQ100" s="28">
        <f t="shared" si="2679"/>
        <v>2</v>
      </c>
      <c r="CR100" s="28">
        <f t="shared" si="2680"/>
        <v>4</v>
      </c>
      <c r="CS100" s="28">
        <f t="shared" si="2681"/>
        <v>1</v>
      </c>
      <c r="CT100" s="28">
        <f t="shared" si="2682"/>
        <v>5</v>
      </c>
      <c r="CU100" s="28">
        <f t="shared" si="2683"/>
        <v>2</v>
      </c>
      <c r="CV100" s="28">
        <f t="shared" si="2684"/>
        <v>2</v>
      </c>
      <c r="CW100" s="28">
        <f t="shared" si="2685"/>
        <v>1</v>
      </c>
      <c r="CX100" s="28">
        <f t="shared" si="2686"/>
        <v>4</v>
      </c>
      <c r="CY100" s="28">
        <f t="shared" si="2687"/>
        <v>0</v>
      </c>
      <c r="CZ100" s="28">
        <f t="shared" si="2688"/>
        <v>0</v>
      </c>
      <c r="DA100" s="28">
        <f t="shared" si="2689"/>
        <v>0</v>
      </c>
      <c r="DB100" s="28">
        <f t="shared" si="2690"/>
        <v>0</v>
      </c>
      <c r="DC100" s="28">
        <f t="shared" si="2691"/>
        <v>0</v>
      </c>
      <c r="DD100" s="28">
        <f t="shared" si="2692"/>
        <v>1</v>
      </c>
      <c r="DE100" s="28">
        <f t="shared" si="2693"/>
        <v>0</v>
      </c>
      <c r="DF100" s="28">
        <f t="shared" si="2694"/>
        <v>0</v>
      </c>
      <c r="DG100" s="28">
        <f t="shared" si="2695"/>
        <v>0</v>
      </c>
      <c r="DH100" s="28">
        <f t="shared" si="2696"/>
        <v>0</v>
      </c>
      <c r="DI100" s="28">
        <f t="shared" si="2697"/>
        <v>0</v>
      </c>
      <c r="DJ100" s="28">
        <f t="shared" si="2698"/>
        <v>0</v>
      </c>
      <c r="DK100" s="28">
        <f t="shared" si="2699"/>
        <v>0</v>
      </c>
      <c r="DL100" s="28">
        <f t="shared" si="2700"/>
        <v>0</v>
      </c>
      <c r="DM100" s="28">
        <f t="shared" si="2701"/>
        <v>0</v>
      </c>
      <c r="DN100" s="28">
        <f t="shared" si="2702"/>
        <v>0</v>
      </c>
      <c r="DO100" s="28">
        <f t="shared" si="2703"/>
        <v>0</v>
      </c>
      <c r="DP100" s="28">
        <f t="shared" si="2704"/>
        <v>1</v>
      </c>
      <c r="DR100">
        <f t="shared" si="2705"/>
        <v>2</v>
      </c>
      <c r="DS100">
        <f t="shared" si="2706"/>
        <v>1</v>
      </c>
      <c r="DT100">
        <f t="shared" si="2707"/>
        <v>4</v>
      </c>
      <c r="DU100">
        <f t="shared" si="2708"/>
        <v>0</v>
      </c>
      <c r="DV100">
        <f t="shared" si="2709"/>
        <v>0</v>
      </c>
      <c r="DW100">
        <f t="shared" si="2710"/>
        <v>4</v>
      </c>
      <c r="DX100">
        <f t="shared" si="2711"/>
        <v>0</v>
      </c>
      <c r="DY100">
        <f t="shared" si="2712"/>
        <v>10</v>
      </c>
      <c r="DZ100">
        <f t="shared" si="2713"/>
        <v>2</v>
      </c>
      <c r="EA100">
        <f t="shared" si="2714"/>
        <v>0</v>
      </c>
      <c r="EB100">
        <f t="shared" si="2715"/>
        <v>0</v>
      </c>
      <c r="EC100">
        <f t="shared" si="2716"/>
        <v>1</v>
      </c>
      <c r="ED100">
        <f t="shared" si="2717"/>
        <v>0</v>
      </c>
      <c r="EE100">
        <f t="shared" si="2718"/>
        <v>0</v>
      </c>
      <c r="EF100">
        <f t="shared" si="2719"/>
        <v>2</v>
      </c>
      <c r="EG100">
        <f t="shared" si="2720"/>
        <v>0</v>
      </c>
      <c r="EH100">
        <f t="shared" si="2721"/>
        <v>0</v>
      </c>
      <c r="EI100">
        <f t="shared" si="2722"/>
        <v>0</v>
      </c>
      <c r="EJ100">
        <f t="shared" si="2723"/>
        <v>0</v>
      </c>
      <c r="EK100">
        <f t="shared" si="2724"/>
        <v>0</v>
      </c>
      <c r="EL100">
        <f t="shared" si="2725"/>
        <v>0</v>
      </c>
      <c r="EM100">
        <f t="shared" si="2726"/>
        <v>0</v>
      </c>
      <c r="EN100">
        <f t="shared" si="2727"/>
        <v>0</v>
      </c>
      <c r="EO100">
        <f t="shared" si="2728"/>
        <v>2</v>
      </c>
      <c r="EP100">
        <f t="shared" si="2729"/>
        <v>0</v>
      </c>
      <c r="EQ100">
        <f t="shared" si="2730"/>
        <v>0</v>
      </c>
      <c r="ER100">
        <f t="shared" si="2731"/>
        <v>4</v>
      </c>
      <c r="ES100">
        <f t="shared" si="2732"/>
        <v>0</v>
      </c>
      <c r="ET100">
        <f t="shared" si="2733"/>
        <v>0</v>
      </c>
      <c r="EU100">
        <f t="shared" si="2734"/>
        <v>4</v>
      </c>
      <c r="EV100">
        <f t="shared" si="2735"/>
        <v>0</v>
      </c>
      <c r="EW100">
        <f t="shared" si="2736"/>
        <v>0</v>
      </c>
      <c r="EX100">
        <f t="shared" si="2737"/>
        <v>4</v>
      </c>
      <c r="EY100">
        <f t="shared" si="2738"/>
        <v>0</v>
      </c>
      <c r="EZ100">
        <f t="shared" si="2739"/>
        <v>0</v>
      </c>
      <c r="FA100">
        <f t="shared" si="2740"/>
        <v>3</v>
      </c>
      <c r="FB100">
        <f t="shared" si="2741"/>
        <v>0</v>
      </c>
      <c r="FC100">
        <f t="shared" si="2742"/>
        <v>0</v>
      </c>
      <c r="FD100">
        <f t="shared" si="2743"/>
        <v>0</v>
      </c>
      <c r="FE100">
        <f t="shared" si="2744"/>
        <v>0</v>
      </c>
      <c r="FF100">
        <f t="shared" si="2745"/>
        <v>0</v>
      </c>
      <c r="FG100">
        <f t="shared" si="2746"/>
        <v>0</v>
      </c>
      <c r="FH100">
        <f t="shared" si="2747"/>
        <v>0</v>
      </c>
      <c r="FI100">
        <f t="shared" si="2748"/>
        <v>0</v>
      </c>
      <c r="FJ100">
        <f t="shared" si="2749"/>
        <v>0</v>
      </c>
      <c r="FK100">
        <f t="shared" si="2750"/>
        <v>0</v>
      </c>
      <c r="FL100">
        <f t="shared" si="2751"/>
        <v>0</v>
      </c>
      <c r="FM100">
        <f t="shared" si="2752"/>
        <v>0</v>
      </c>
      <c r="FN100">
        <f t="shared" si="2753"/>
        <v>0</v>
      </c>
      <c r="FO100">
        <f t="shared" si="2754"/>
        <v>0</v>
      </c>
      <c r="FP100">
        <f t="shared" si="2755"/>
        <v>0</v>
      </c>
      <c r="FQ100">
        <f t="shared" si="2756"/>
        <v>0</v>
      </c>
      <c r="FR100">
        <f t="shared" si="2757"/>
        <v>0</v>
      </c>
      <c r="FS100">
        <f t="shared" si="2758"/>
        <v>0</v>
      </c>
      <c r="FT100">
        <f t="shared" si="2759"/>
        <v>0</v>
      </c>
      <c r="FU100">
        <f t="shared" si="2760"/>
        <v>0</v>
      </c>
      <c r="FV100">
        <f t="shared" si="2761"/>
        <v>0</v>
      </c>
      <c r="FW100">
        <f t="shared" si="2762"/>
        <v>0</v>
      </c>
      <c r="FX100">
        <f t="shared" si="2763"/>
        <v>0</v>
      </c>
      <c r="FY100">
        <f t="shared" si="2764"/>
        <v>0</v>
      </c>
      <c r="FZ100">
        <f t="shared" si="2765"/>
        <v>0</v>
      </c>
      <c r="GA100">
        <f t="shared" si="2766"/>
        <v>0</v>
      </c>
      <c r="GB100">
        <f t="shared" si="2767"/>
        <v>0</v>
      </c>
      <c r="GC100">
        <f t="shared" si="2768"/>
        <v>0</v>
      </c>
      <c r="GD100">
        <f t="shared" si="2769"/>
        <v>0</v>
      </c>
      <c r="GE100">
        <f t="shared" si="2770"/>
        <v>0</v>
      </c>
      <c r="GF100">
        <f t="shared" si="2771"/>
        <v>0</v>
      </c>
      <c r="GG100">
        <f t="shared" si="2772"/>
        <v>0</v>
      </c>
      <c r="GH100">
        <f t="shared" si="2773"/>
        <v>0</v>
      </c>
      <c r="GI100">
        <f t="shared" si="2774"/>
        <v>0</v>
      </c>
      <c r="GJ100">
        <f t="shared" si="2775"/>
        <v>0</v>
      </c>
      <c r="GK100">
        <f t="shared" si="2776"/>
        <v>0</v>
      </c>
      <c r="GL100">
        <f t="shared" si="2777"/>
        <v>0</v>
      </c>
      <c r="GM100">
        <f t="shared" si="2778"/>
        <v>0</v>
      </c>
      <c r="GN100">
        <f t="shared" si="2779"/>
        <v>0</v>
      </c>
      <c r="GO100">
        <f t="shared" si="2780"/>
        <v>0</v>
      </c>
      <c r="GP100">
        <f t="shared" si="2781"/>
        <v>0</v>
      </c>
      <c r="GQ100">
        <f t="shared" si="2782"/>
        <v>0</v>
      </c>
      <c r="GR100">
        <f t="shared" si="2783"/>
        <v>0</v>
      </c>
      <c r="GS100">
        <f t="shared" si="2784"/>
        <v>0</v>
      </c>
      <c r="GT100">
        <f t="shared" si="2785"/>
        <v>0</v>
      </c>
      <c r="GU100">
        <f t="shared" si="2786"/>
        <v>0</v>
      </c>
      <c r="GW100" s="28">
        <f t="shared" si="2787"/>
        <v>6.225720600007814</v>
      </c>
      <c r="GX100" s="28">
        <f t="shared" si="2788"/>
        <v>0</v>
      </c>
      <c r="GY100" s="28">
        <f t="shared" si="2789"/>
        <v>0.55670508415366138</v>
      </c>
      <c r="GZ100" s="28">
        <f t="shared" si="2790"/>
        <v>0</v>
      </c>
      <c r="HA100" s="28">
        <f t="shared" si="2791"/>
        <v>0</v>
      </c>
      <c r="HB100" s="28">
        <f t="shared" si="2792"/>
        <v>6.5040731420846445</v>
      </c>
      <c r="HC100" s="28">
        <f t="shared" si="2793"/>
        <v>0.48659598933529247</v>
      </c>
      <c r="HE100">
        <f>IFERROR(VLOOKUP(_xlfn.NUMBERVALUE(MID(L100, SEARCH("!", L100)+1, SEARCH("+", L100)-SEARCH("!", L100)-1)), Rankings!$A$2:$BK$129, 63, FALSE),0)</f>
        <v>0.74306473398290973</v>
      </c>
      <c r="HF100">
        <f>IFERROR(VLOOKUP(_xlfn.NUMBERVALUE(MID(M100, SEARCH("!", M100)+1, SEARCH("+", M100)-SEARCH("!", M100)-1)), Rankings!$A$2:$BK$129, 63, FALSE),0)</f>
        <v>0.49215488075826513</v>
      </c>
      <c r="HG100">
        <f>IFERROR(VLOOKUP(_xlfn.NUMBERVALUE(MID(N100, SEARCH("!", N100)+1, SEARCH("+", N100)-SEARCH("!", N100)-1)), Rankings!$A$2:$BK$129, 63, FALSE),0)</f>
        <v>0.45152993003332942</v>
      </c>
      <c r="HH100">
        <f>IFERROR(VLOOKUP(_xlfn.NUMBERVALUE(MID(O100, SEARCH("!", O100)+1, SEARCH("+", O100)-SEARCH("!", O100)-1)), Rankings!$A$2:$BK$129, 63, FALSE),0)</f>
        <v>0</v>
      </c>
      <c r="HI100">
        <f>IFERROR(VLOOKUP(_xlfn.NUMBERVALUE(MID(P100, SEARCH("!", P100)+1, SEARCH("+", P100)-SEARCH("!", P100)-1)), Rankings!$A$2:$BK$129, 63, FALSE),0)</f>
        <v>0</v>
      </c>
      <c r="HJ100">
        <f>IFERROR(VLOOKUP(_xlfn.NUMBERVALUE(MID(Q100, SEARCH("!", Q100)+1, SEARCH("+", Q100)-SEARCH("!", Q100)-1)), Rankings!$A$2:$BK$129, 63, FALSE),0)</f>
        <v>0.80391752131048844</v>
      </c>
      <c r="HK100">
        <f>IFERROR(VLOOKUP(_xlfn.NUMBERVALUE(MID(R100, SEARCH("!", R100)+1, SEARCH("+", R100)-SEARCH("!", R100)-1)), Rankings!$A$2:$BK$129, 63, FALSE),0)</f>
        <v>0</v>
      </c>
      <c r="HL100">
        <f>IFERROR(VLOOKUP(_xlfn.NUMBERVALUE(MID(S100, SEARCH("!", S100)+1, SEARCH("+", S100)-SEARCH("!", S100)-1)), Rankings!$A$2:$BK$129, 63, FALSE),0)</f>
        <v>0.55670508415366138</v>
      </c>
      <c r="HM100">
        <f>IFERROR(VLOOKUP(_xlfn.NUMBERVALUE(MID(T100, SEARCH("!", T100)+1, SEARCH("+", T100)-SEARCH("!", T100)-1)), Rankings!$A$2:$BK$129, 63, FALSE),0)</f>
        <v>0.49011682896979852</v>
      </c>
      <c r="HN100">
        <f>IFERROR(VLOOKUP(_xlfn.NUMBERVALUE(MID(U100, SEARCH("!", U100)+1, SEARCH("+", U100)-SEARCH("!", U100)-1)), Rankings!$A$2:$BK$129, 63, FALSE),0)</f>
        <v>0</v>
      </c>
      <c r="HO100">
        <f>IFERROR(VLOOKUP(_xlfn.NUMBERVALUE(MID(V100, SEARCH("!", V100)+1, SEARCH("+", V100)-SEARCH("!", V100)-1)), Rankings!$A$2:$BK$129, 63, FALSE),0)</f>
        <v>0</v>
      </c>
      <c r="HP100">
        <f>IFERROR(VLOOKUP(_xlfn.NUMBERVALUE(MID(W100, SEARCH("!", W100)+1, SEARCH("+", W100)-SEARCH("!", W100)-1)), Rankings!$A$2:$BK$129, 63, FALSE),0)</f>
        <v>0.39358351976112266</v>
      </c>
      <c r="HQ100">
        <f>IFERROR(VLOOKUP(_xlfn.NUMBERVALUE(MID(X100, SEARCH("!", X100)+1, SEARCH("+", X100)-SEARCH("!", X100)-1)), Rankings!$A$2:$BK$129, 63, FALSE),0)</f>
        <v>0</v>
      </c>
      <c r="HR100">
        <f>IFERROR(VLOOKUP(_xlfn.NUMBERVALUE(MID(Y100, SEARCH("!", Y100)+1, SEARCH("+", Y100)-SEARCH("!", Y100)-1)), Rankings!$A$2:$BK$129, 63, FALSE),0)</f>
        <v>0</v>
      </c>
      <c r="HS100">
        <f>IFERROR(VLOOKUP(_xlfn.NUMBERVALUE(MID(Z100, SEARCH("!", Z100)+1, SEARCH("+", Z100)-SEARCH("!", Z100)-1)), Rankings!$A$2:$BK$129, 63, FALSE),0)</f>
        <v>0.54003685840701343</v>
      </c>
      <c r="HT100">
        <f>IFERROR(VLOOKUP(_xlfn.NUMBERVALUE(MID(AA100, SEARCH("!", AA100)+1, SEARCH("+", AA100)-SEARCH("!", AA100)-1)), Rankings!$A$2:$BK$129, 63, FALSE),0)</f>
        <v>0</v>
      </c>
      <c r="HU100">
        <f>IFERROR(VLOOKUP(_xlfn.NUMBERVALUE(MID(AB100, SEARCH("!", AB100)+1, SEARCH("+", AB100)-SEARCH("!", AB100)-1)), Rankings!$A$2:$BK$129, 63, FALSE),0)</f>
        <v>0</v>
      </c>
      <c r="HV100">
        <f>IFERROR(VLOOKUP(_xlfn.NUMBERVALUE(MID(AC100, SEARCH("!", AC100)+1, SEARCH("+", AC100)-SEARCH("!", AC100)-1)), Rankings!$A$2:$BK$129, 63, FALSE),0)</f>
        <v>0</v>
      </c>
      <c r="HW100">
        <f>IFERROR(VLOOKUP(_xlfn.NUMBERVALUE(MID(AD100, SEARCH("!", AD100)+1, SEARCH("+", AD100)-SEARCH("!", AD100)-1)), Rankings!$A$2:$BK$129, 63, FALSE),0)</f>
        <v>0</v>
      </c>
      <c r="HX100">
        <f>IFERROR(VLOOKUP(_xlfn.NUMBERVALUE(MID(AE100, SEARCH("!", AE100)+1, SEARCH("+", AE100)-SEARCH("!", AE100)-1)), Rankings!$A$2:$BK$129, 63, FALSE),0)</f>
        <v>0</v>
      </c>
      <c r="HY100">
        <f>IFERROR(VLOOKUP(_xlfn.NUMBERVALUE(MID(AF100, SEARCH("!", AF100)+1, SEARCH("+", AF100)-SEARCH("!", AF100)-1)), Rankings!$A$2:$BK$129, 63, FALSE),0)</f>
        <v>0</v>
      </c>
      <c r="HZ100">
        <f>IFERROR(VLOOKUP(_xlfn.NUMBERVALUE(MID(AG100, SEARCH("!", AG100)+1, SEARCH("+", AG100)-SEARCH("!", AG100)-1)), Rankings!$A$2:$BK$129, 63, FALSE),0)</f>
        <v>0</v>
      </c>
      <c r="IA100">
        <f>IFERROR(VLOOKUP(_xlfn.NUMBERVALUE(MID(AH100, SEARCH("!", AH100)+1, SEARCH("+", AH100)-SEARCH("!", AH100)-1)), Rankings!$A$2:$BK$129, 63, FALSE),0)</f>
        <v>0</v>
      </c>
      <c r="IB100">
        <f>IFERROR(VLOOKUP(_xlfn.NUMBERVALUE(MID(AI100, SEARCH("!", AI100)+1, SEARCH("+", AI100)-SEARCH("!", AI100)-1)), Rankings!$A$2:$BK$129, 63, FALSE),0)</f>
        <v>0.55232234570989558</v>
      </c>
      <c r="IC100">
        <f>IFERROR(VLOOKUP(_xlfn.NUMBERVALUE(MID(AJ100, SEARCH("!", AJ100)+1, SEARCH("+", AJ100)-SEARCH("!", AJ100)-1)), Rankings!$A$2:$BK$129, 63, FALSE),0)</f>
        <v>0</v>
      </c>
      <c r="ID100">
        <f>IFERROR(VLOOKUP(_xlfn.NUMBERVALUE(MID(AK100, SEARCH("!", AK100)+1, SEARCH("+", AK100)-SEARCH("!", AK100)-1)), Rankings!$A$2:$BK$129, 63, FALSE),0)</f>
        <v>0</v>
      </c>
      <c r="IE100">
        <f>IFERROR(VLOOKUP(_xlfn.NUMBERVALUE(MID(AL100, SEARCH("!", AL100)+1, SEARCH("+", AL100)-SEARCH("!", AL100)-1)), Rankings!$A$2:$BK$129, 63, FALSE),0)</f>
        <v>0.50538157943897521</v>
      </c>
      <c r="IF100">
        <f>IFERROR(VLOOKUP(_xlfn.NUMBERVALUE(MID(AM100, SEARCH("!", AM100)+1, SEARCH("+", AM100)-SEARCH("!", AM100)-1)), Rankings!$A$2:$BK$129, 63, FALSE),0)</f>
        <v>0</v>
      </c>
      <c r="IG100">
        <f>IFERROR(VLOOKUP(_xlfn.NUMBERVALUE(MID(AN100, SEARCH("!", AN100)+1, SEARCH("+", AN100)-SEARCH("!", AN100)-1)), Rankings!$A$2:$BK$129, 63, FALSE),0)</f>
        <v>0</v>
      </c>
      <c r="IH100">
        <f>IFERROR(VLOOKUP(_xlfn.NUMBERVALUE(MID(AO100, SEARCH("!", AO100)+1, SEARCH("+", AO100)-SEARCH("!", AO100)-1)), Rankings!$A$2:$BK$129, 63, FALSE),0)</f>
        <v>0.44074302529024001</v>
      </c>
      <c r="II100">
        <f>IFERROR(VLOOKUP(_xlfn.NUMBERVALUE(MID(AP100, SEARCH("!", AP100)+1, SEARCH("+", AP100)-SEARCH("!", AP100)-1)), Rankings!$A$2:$BK$129, 63, FALSE),0)</f>
        <v>0</v>
      </c>
      <c r="IJ100">
        <f>IFERROR(VLOOKUP(_xlfn.NUMBERVALUE(MID(AQ100, SEARCH("!", AQ100)+1, SEARCH("+", AQ100)-SEARCH("!", AQ100)-1)), Rankings!$A$2:$BK$129, 63, FALSE),0)</f>
        <v>0</v>
      </c>
      <c r="IK100">
        <f>IFERROR(VLOOKUP(_xlfn.NUMBERVALUE(MID(AR100, SEARCH("!", AR100)+1, SEARCH("+", AR100)-SEARCH("!", AR100)-1)), Rankings!$A$2:$BK$129, 63, FALSE),0)</f>
        <v>0.61642495585460211</v>
      </c>
      <c r="IL100">
        <f>IFERROR(VLOOKUP(_xlfn.NUMBERVALUE(MID(AS100, SEARCH("!", AS100)+1, SEARCH("+", AS100)-SEARCH("!", AS100)-1)), Rankings!$A$2:$BK$129, 63, FALSE),0)</f>
        <v>0</v>
      </c>
      <c r="IM100">
        <f>IFERROR(VLOOKUP(_xlfn.NUMBERVALUE(MID(AT100, SEARCH("!", AT100)+1, SEARCH("+", AT100)-SEARCH("!", AT100)-1)), Rankings!$A$2:$BK$129, 63, FALSE),0)</f>
        <v>0</v>
      </c>
      <c r="IN100">
        <f>IFERROR(VLOOKUP(_xlfn.NUMBERVALUE(MID(AU100, SEARCH("!", AU100)+1, SEARCH("+", AU100)-SEARCH("!", AU100)-1)), Rankings!$A$2:$BK$129, 63, FALSE),0)</f>
        <v>0.19644442049117397</v>
      </c>
      <c r="IO100">
        <f>IFERROR(VLOOKUP(_xlfn.NUMBERVALUE(MID(AV100, SEARCH("!", AV100)+1, SEARCH("+", AV100)-SEARCH("!", AV100)-1)), Rankings!$A$2:$BK$129, 63, FALSE),0)</f>
        <v>0</v>
      </c>
      <c r="IP100">
        <f>IFERROR(VLOOKUP(_xlfn.NUMBERVALUE(MID(AW100, SEARCH("!", AW100)+1, SEARCH("+", AW100)-SEARCH("!", AW100)-1)), Rankings!$A$2:$BK$129, 63, FALSE),0)</f>
        <v>0</v>
      </c>
      <c r="IQ100">
        <f>IFERROR(VLOOKUP(_xlfn.NUMBERVALUE(MID(AX100, SEARCH("!", AX100)+1, SEARCH("+", AX100)-SEARCH("!", AX100)-1)), Rankings!$A$2:$BK$129, 63, FALSE),0)</f>
        <v>0</v>
      </c>
      <c r="IR100">
        <f>IFERROR(VLOOKUP(_xlfn.NUMBERVALUE(MID(AY100, SEARCH("!", AY100)+1, SEARCH("+", AY100)-SEARCH("!", AY100)-1)), Rankings!$A$2:$BK$129, 63, FALSE),0)</f>
        <v>0</v>
      </c>
      <c r="IS100">
        <f>IFERROR(VLOOKUP(_xlfn.NUMBERVALUE(MID(AZ100, SEARCH("!", AZ100)+1, SEARCH("+", AZ100)-SEARCH("!", AZ100)-1)), Rankings!$A$2:$BK$129, 63, FALSE),0)</f>
        <v>0</v>
      </c>
      <c r="IT100">
        <f>IFERROR(VLOOKUP(_xlfn.NUMBERVALUE(MID(BA100, SEARCH("!", BA100)+1, SEARCH("+", BA100)-SEARCH("!", BA100)-1)), Rankings!$A$2:$BK$129, 63, FALSE),0)</f>
        <v>0</v>
      </c>
      <c r="IU100">
        <f>IFERROR(VLOOKUP(_xlfn.NUMBERVALUE(MID(BB100, SEARCH("!", BB100)+1, SEARCH("+", BB100)-SEARCH("!", BB100)-1)), Rankings!$A$2:$BK$129, 63, FALSE),0)</f>
        <v>0</v>
      </c>
      <c r="IV100">
        <f>IFERROR(VLOOKUP(_xlfn.NUMBERVALUE(MID(BC100, SEARCH("!", BC100)+1, SEARCH("+", BC100)-SEARCH("!", BC100)-1)), Rankings!$A$2:$BK$129, 63, FALSE),0)</f>
        <v>0</v>
      </c>
      <c r="IW100">
        <f>IFERROR(VLOOKUP(_xlfn.NUMBERVALUE(MID(BD100, SEARCH("!", BD100)+1, SEARCH("+", BD100)-SEARCH("!", BD100)-1)), Rankings!$A$2:$BK$129, 63, FALSE),0)</f>
        <v>0</v>
      </c>
      <c r="IX100">
        <f>IFERROR(VLOOKUP(_xlfn.NUMBERVALUE(MID(BE100, SEARCH("!", BE100)+1, SEARCH("+", BE100)-SEARCH("!", BE100)-1)), Rankings!$A$2:$BK$129, 63, FALSE),0)</f>
        <v>0</v>
      </c>
      <c r="IY100">
        <f>IFERROR(VLOOKUP(_xlfn.NUMBERVALUE(MID(BF100, SEARCH("!", BF100)+1, SEARCH("+", BF100)-SEARCH("!", BF100)-1)), Rankings!$A$2:$BK$129, 63, FALSE),0)</f>
        <v>0</v>
      </c>
      <c r="IZ100">
        <f>IFERROR(VLOOKUP(_xlfn.NUMBERVALUE(MID(BG100, SEARCH("!", BG100)+1, SEARCH("+", BG100)-SEARCH("!", BG100)-1)), Rankings!$A$2:$BK$129, 63, FALSE),0)</f>
        <v>0</v>
      </c>
      <c r="JA100">
        <f>IFERROR(VLOOKUP(_xlfn.NUMBERVALUE(MID(BH100, SEARCH("!", BH100)+1, SEARCH("+", BH100)-SEARCH("!", BH100)-1)), Rankings!$A$2:$BK$129, 63, FALSE),0)</f>
        <v>0</v>
      </c>
      <c r="JB100">
        <f>IFERROR(VLOOKUP(_xlfn.NUMBERVALUE(MID(BI100, SEARCH("!", BI100)+1, SEARCH("+", BI100)-SEARCH("!", BI100)-1)), Rankings!$A$2:$BK$129, 63, FALSE),0)</f>
        <v>0</v>
      </c>
      <c r="JC100">
        <f>IFERROR(VLOOKUP(_xlfn.NUMBERVALUE(MID(BJ100, SEARCH("!", BJ100)+1, SEARCH("+", BJ100)-SEARCH("!", BJ100)-1)), Rankings!$A$2:$BK$129, 63, FALSE),0)</f>
        <v>0</v>
      </c>
      <c r="JD100">
        <f>IFERROR(VLOOKUP(_xlfn.NUMBERVALUE(MID(BK100, SEARCH("!", BK100)+1, SEARCH("+", BK100)-SEARCH("!", BK100)-1)), Rankings!$A$2:$BK$129, 63, FALSE),0)</f>
        <v>0</v>
      </c>
      <c r="JE100">
        <f>IFERROR(VLOOKUP(_xlfn.NUMBERVALUE(MID(BL100, SEARCH("!", BL100)+1, SEARCH("+", BL100)-SEARCH("!", BL100)-1)), Rankings!$A$2:$BK$129, 63, FALSE),0)</f>
        <v>0</v>
      </c>
      <c r="JF100">
        <f>IFERROR(VLOOKUP(_xlfn.NUMBERVALUE(MID(BM100, SEARCH("!", BM100)+1, SEARCH("+", BM100)-SEARCH("!", BM100)-1)), Rankings!$A$2:$BK$129, 63, FALSE),0)</f>
        <v>0</v>
      </c>
      <c r="JG100">
        <f>IFERROR(VLOOKUP(_xlfn.NUMBERVALUE(MID(BN100, SEARCH("!", BN100)+1, SEARCH("+", BN100)-SEARCH("!", BN100)-1)), Rankings!$A$2:$BK$129, 63, FALSE),0)</f>
        <v>0</v>
      </c>
      <c r="JH100">
        <f>IFERROR(VLOOKUP(_xlfn.NUMBERVALUE(MID(BO100, SEARCH("!", BO100)+1, SEARCH("+", BO100)-SEARCH("!", BO100)-1)), Rankings!$A$2:$BK$129, 63, FALSE),0)</f>
        <v>0</v>
      </c>
      <c r="JI100">
        <f>IFERROR(VLOOKUP(_xlfn.NUMBERVALUE(MID(BP100, SEARCH("!", BP100)+1, SEARCH("+", BP100)-SEARCH("!", BP100)-1)), Rankings!$A$2:$BK$129, 63, FALSE),0)</f>
        <v>0</v>
      </c>
      <c r="JJ100">
        <f>IFERROR(VLOOKUP(_xlfn.NUMBERVALUE(MID(BQ100, SEARCH("!", BQ100)+1, SEARCH("+", BQ100)-SEARCH("!", BQ100)-1)), Rankings!$A$2:$BK$129, 63, FALSE),0)</f>
        <v>0</v>
      </c>
      <c r="JK100">
        <f>IFERROR(VLOOKUP(_xlfn.NUMBERVALUE(MID(BR100, SEARCH("!", BR100)+1, SEARCH("+", BR100)-SEARCH("!", BR100)-1)), Rankings!$A$2:$BK$129, 63, FALSE),0)</f>
        <v>0</v>
      </c>
      <c r="JL100">
        <f>IFERROR(VLOOKUP(_xlfn.NUMBERVALUE(MID(BS100, SEARCH("!", BS100)+1, SEARCH("+", BS100)-SEARCH("!", BS100)-1)), Rankings!$A$2:$BK$129, 63, FALSE),0)</f>
        <v>0</v>
      </c>
      <c r="JM100">
        <f>IFERROR(VLOOKUP(_xlfn.NUMBERVALUE(MID(BT100, SEARCH("!", BT100)+1, SEARCH("+", BT100)-SEARCH("!", BT100)-1)), Rankings!$A$2:$BK$129, 63, FALSE),0)</f>
        <v>0</v>
      </c>
      <c r="JN100">
        <f>IFERROR(VLOOKUP(_xlfn.NUMBERVALUE(MID(BU100, SEARCH("!", BU100)+1, SEARCH("+", BU100)-SEARCH("!", BU100)-1)), Rankings!$A$2:$BK$129, 63, FALSE),0)</f>
        <v>0</v>
      </c>
      <c r="JO100">
        <f>IFERROR(VLOOKUP(_xlfn.NUMBERVALUE(MID(BV100, SEARCH("!", BV100)+1, SEARCH("+", BV100)-SEARCH("!", BV100)-1)), Rankings!$A$2:$BK$129, 63, FALSE),0)</f>
        <v>0</v>
      </c>
      <c r="JP100">
        <f>IFERROR(VLOOKUP(_xlfn.NUMBERVALUE(MID(BW100, SEARCH("!", BW100)+1, SEARCH("+", BW100)-SEARCH("!", BW100)-1)), Rankings!$A$2:$BK$129, 63, FALSE),0)</f>
        <v>0</v>
      </c>
      <c r="JQ100">
        <f>IFERROR(VLOOKUP(_xlfn.NUMBERVALUE(MID(BX100, SEARCH("!", BX100)+1, SEARCH("+", BX100)-SEARCH("!", BX100)-1)), Rankings!$A$2:$BK$129, 63, FALSE),0)</f>
        <v>0</v>
      </c>
      <c r="JR100">
        <f>IFERROR(VLOOKUP(_xlfn.NUMBERVALUE(MID(BY100, SEARCH("!", BY100)+1, SEARCH("+", BY100)-SEARCH("!", BY100)-1)), Rankings!$A$2:$BK$129, 63, FALSE),0)</f>
        <v>0</v>
      </c>
      <c r="JS100">
        <f>IFERROR(VLOOKUP(_xlfn.NUMBERVALUE(MID(BZ100, SEARCH("!", BZ100)+1, SEARCH("+", BZ100)-SEARCH("!", BZ100)-1)), Rankings!$A$2:$BK$129, 63, FALSE),0)</f>
        <v>0</v>
      </c>
      <c r="JT100">
        <f>IFERROR(VLOOKUP(_xlfn.NUMBERVALUE(MID(CA100, SEARCH("!", CA100)+1, SEARCH("+", CA100)-SEARCH("!", CA100)-1)), Rankings!$A$2:$BK$129, 63, FALSE),0)</f>
        <v>0</v>
      </c>
      <c r="JU100">
        <f>IFERROR(VLOOKUP(_xlfn.NUMBERVALUE(MID(CB100, SEARCH("!", CB100)+1, SEARCH("+", CB100)-SEARCH("!", CB100)-1)), Rankings!$A$2:$BK$129, 63, FALSE),0)</f>
        <v>0</v>
      </c>
      <c r="JV100">
        <f>IFERROR(VLOOKUP(_xlfn.NUMBERVALUE(MID(CC100, SEARCH("!", CC100)+1, SEARCH("+", CC100)-SEARCH("!", CC100)-1)), Rankings!$A$2:$BK$129, 63, FALSE),0)</f>
        <v>0</v>
      </c>
      <c r="JW100">
        <f>IFERROR(VLOOKUP(_xlfn.NUMBERVALUE(MID(CD100, SEARCH("!", CD100)+1, SEARCH("+", CD100)-SEARCH("!", CD100)-1)), Rankings!$A$2:$BK$129, 63, FALSE),0)</f>
        <v>0</v>
      </c>
      <c r="JX100">
        <f>IFERROR(VLOOKUP(_xlfn.NUMBERVALUE(MID(CE100, SEARCH("!", CE100)+1, SEARCH("+", CE100)-SEARCH("!", CE100)-1)), Rankings!$A$2:$BK$129, 63, FALSE),0)</f>
        <v>0</v>
      </c>
      <c r="JY100">
        <f>IFERROR(VLOOKUP(_xlfn.NUMBERVALUE(MID(CF100, SEARCH("!", CF100)+1, SEARCH("+", CF100)-SEARCH("!", CF100)-1)), Rankings!$A$2:$BK$129, 63, FALSE),0)</f>
        <v>0</v>
      </c>
      <c r="JZ100">
        <f>IFERROR(VLOOKUP(_xlfn.NUMBERVALUE(MID(CG100, SEARCH("!", CG100)+1, SEARCH("+", CG100)-SEARCH("!", CG100)-1)), Rankings!$A$2:$BK$129, 63, FALSE),0)</f>
        <v>0</v>
      </c>
      <c r="KA100">
        <f>IFERROR(VLOOKUP(_xlfn.NUMBERVALUE(MID(CH100, SEARCH("!", CH100)+1, SEARCH("+", CH100)-SEARCH("!", CH100)-1)), Rankings!$A$2:$BK$129, 63, FALSE),0)</f>
        <v>0</v>
      </c>
      <c r="KB100">
        <f>IFERROR(VLOOKUP(_xlfn.NUMBERVALUE(MID(CI100, SEARCH("!", CI100)+1, SEARCH("+", CI100)-SEARCH("!", CI100)-1)), Rankings!$A$2:$BK$129, 63, FALSE),0)</f>
        <v>0</v>
      </c>
      <c r="KC100">
        <f>IFERROR(VLOOKUP(_xlfn.NUMBERVALUE(MID(CJ100, SEARCH("!", CJ100)+1, SEARCH("+", CJ100)-SEARCH("!", CJ100)-1)), Rankings!$A$2:$BK$129, 63, FALSE),0)</f>
        <v>0</v>
      </c>
      <c r="KD100">
        <f>IFERROR(VLOOKUP(_xlfn.NUMBERVALUE(MID(CK100, SEARCH("!", CK100)+1, SEARCH("+", CK100)-SEARCH("!", CK100)-1)), Rankings!$A$2:$BK$129, 63, FALSE),0)</f>
        <v>0</v>
      </c>
      <c r="KE100">
        <f>IFERROR(VLOOKUP(_xlfn.NUMBERVALUE(MID(CL100, SEARCH("!", CL100)+1, SEARCH("+", CL100)-SEARCH("!", CL100)-1)), Rankings!$A$2:$BK$129, 63, FALSE),0)</f>
        <v>0</v>
      </c>
      <c r="KF100">
        <f>IFERROR(VLOOKUP(_xlfn.NUMBERVALUE(MID(CM100, SEARCH("!", CM100)+1, SEARCH("+", CM100)-SEARCH("!", CM100)-1)), Rankings!$A$2:$BK$129, 63, FALSE),0)</f>
        <v>0</v>
      </c>
      <c r="KG100">
        <f>IFERROR(VLOOKUP(_xlfn.NUMBERVALUE(MID(CN100, SEARCH("!", CN100)+1, SEARCH("+", CN100)-SEARCH("!", CN100)-1)), Rankings!$A$2:$BK$129, 63, FALSE),0)</f>
        <v>0</v>
      </c>
      <c r="KH100">
        <f>IFERROR(VLOOKUP(_xlfn.NUMBERVALUE(MID(CO100, SEARCH("!", CO100)+1, SEARCH("+", CO100)-SEARCH("!", CO100)-1)), Rankings!$A$2:$BK$129, 63, FALSE),0)</f>
        <v>0</v>
      </c>
      <c r="KJ100" s="28">
        <f t="shared" si="2794"/>
        <v>184</v>
      </c>
      <c r="KK100" s="28">
        <f t="shared" si="2795"/>
        <v>0</v>
      </c>
      <c r="KL100" s="28">
        <f t="shared" si="2796"/>
        <v>5</v>
      </c>
      <c r="KM100" s="28">
        <f t="shared" si="2797"/>
        <v>0</v>
      </c>
      <c r="KN100" s="28">
        <f t="shared" si="2798"/>
        <v>0</v>
      </c>
      <c r="KO100" s="28">
        <f t="shared" si="2799"/>
        <v>140</v>
      </c>
      <c r="KP100" s="28">
        <f t="shared" si="2800"/>
        <v>186.5</v>
      </c>
      <c r="KQ100" s="28">
        <f t="shared" si="2801"/>
        <v>140</v>
      </c>
      <c r="KS100" s="27" t="str">
        <f t="shared" si="2802"/>
        <v>15</v>
      </c>
      <c r="KT100" s="27" t="str">
        <f t="shared" si="2803"/>
        <v>12</v>
      </c>
      <c r="KU100" s="27" t="str">
        <f t="shared" si="2804"/>
        <v>19</v>
      </c>
      <c r="KV100" s="27">
        <f t="shared" si="2805"/>
        <v>0</v>
      </c>
      <c r="KW100" s="27">
        <f t="shared" si="2806"/>
        <v>0</v>
      </c>
      <c r="KX100" s="27" t="str">
        <f t="shared" si="2807"/>
        <v>12</v>
      </c>
      <c r="KY100" s="27">
        <f t="shared" si="2808"/>
        <v>0</v>
      </c>
      <c r="KZ100" s="27" t="str">
        <f t="shared" si="2809"/>
        <v>5</v>
      </c>
      <c r="LA100" s="27" t="str">
        <f t="shared" si="2810"/>
        <v>15</v>
      </c>
      <c r="LB100" s="27">
        <f t="shared" si="2811"/>
        <v>0</v>
      </c>
      <c r="LC100" s="27">
        <f t="shared" si="2812"/>
        <v>0</v>
      </c>
      <c r="LD100" s="27" t="str">
        <f t="shared" si="2813"/>
        <v>20</v>
      </c>
      <c r="LE100" s="27">
        <f t="shared" si="2814"/>
        <v>0</v>
      </c>
      <c r="LF100" s="27">
        <f t="shared" si="2815"/>
        <v>0</v>
      </c>
      <c r="LG100" s="27" t="str">
        <f t="shared" si="2816"/>
        <v>10</v>
      </c>
      <c r="LH100" s="27">
        <f t="shared" si="2817"/>
        <v>0</v>
      </c>
      <c r="LI100" s="27">
        <f t="shared" si="2818"/>
        <v>0</v>
      </c>
      <c r="LJ100" s="27">
        <f t="shared" si="2819"/>
        <v>0</v>
      </c>
      <c r="LK100" s="27">
        <f t="shared" si="2820"/>
        <v>0</v>
      </c>
      <c r="LL100" s="27">
        <f t="shared" si="2821"/>
        <v>0</v>
      </c>
      <c r="LM100" s="27">
        <f t="shared" si="2822"/>
        <v>0</v>
      </c>
      <c r="LN100" s="27">
        <f t="shared" si="2823"/>
        <v>0</v>
      </c>
      <c r="LO100" s="27">
        <f t="shared" si="2824"/>
        <v>0</v>
      </c>
      <c r="LP100" s="27" t="str">
        <f t="shared" si="2825"/>
        <v>17</v>
      </c>
      <c r="LQ100" s="27">
        <f t="shared" si="2826"/>
        <v>0</v>
      </c>
      <c r="LR100" s="27">
        <f t="shared" si="2827"/>
        <v>0</v>
      </c>
      <c r="LS100" s="27" t="str">
        <f t="shared" si="2828"/>
        <v>12</v>
      </c>
      <c r="LT100" s="27">
        <f t="shared" si="2829"/>
        <v>0</v>
      </c>
      <c r="LU100" s="27">
        <f t="shared" si="2830"/>
        <v>0</v>
      </c>
      <c r="LV100" s="27" t="str">
        <f t="shared" si="2831"/>
        <v>13</v>
      </c>
      <c r="LW100" s="27">
        <f t="shared" si="2832"/>
        <v>0</v>
      </c>
      <c r="LX100" s="27">
        <f t="shared" si="2833"/>
        <v>0</v>
      </c>
      <c r="LY100" s="27" t="str">
        <f t="shared" si="2834"/>
        <v>17</v>
      </c>
      <c r="LZ100" s="27">
        <f t="shared" si="2835"/>
        <v>0</v>
      </c>
      <c r="MA100" s="27">
        <f t="shared" si="2836"/>
        <v>0</v>
      </c>
      <c r="MB100" s="27" t="str">
        <f t="shared" si="2837"/>
        <v>22</v>
      </c>
      <c r="MC100" s="27">
        <f t="shared" si="2838"/>
        <v>0</v>
      </c>
      <c r="MD100" s="27">
        <f t="shared" si="2839"/>
        <v>0</v>
      </c>
      <c r="ME100" s="27">
        <f t="shared" si="2840"/>
        <v>0</v>
      </c>
      <c r="MF100" s="27">
        <f t="shared" si="2841"/>
        <v>0</v>
      </c>
      <c r="MG100" s="27">
        <f t="shared" si="2842"/>
        <v>0</v>
      </c>
      <c r="MH100" s="27">
        <f t="shared" si="2843"/>
        <v>0</v>
      </c>
      <c r="MI100" s="27">
        <f t="shared" si="2844"/>
        <v>0</v>
      </c>
      <c r="MJ100" s="27">
        <f t="shared" si="2845"/>
        <v>0</v>
      </c>
      <c r="MK100" s="27">
        <f t="shared" si="2846"/>
        <v>0</v>
      </c>
      <c r="ML100" s="27">
        <f t="shared" si="2847"/>
        <v>0</v>
      </c>
      <c r="MM100" s="27">
        <f t="shared" si="2848"/>
        <v>0</v>
      </c>
      <c r="MN100" s="27">
        <f t="shared" si="2849"/>
        <v>0</v>
      </c>
      <c r="MO100" s="27">
        <f t="shared" si="2850"/>
        <v>0</v>
      </c>
      <c r="MP100" s="27">
        <f t="shared" si="2851"/>
        <v>0</v>
      </c>
      <c r="MQ100" s="27">
        <f t="shared" si="2852"/>
        <v>0</v>
      </c>
      <c r="MR100" s="27">
        <f t="shared" si="2853"/>
        <v>0</v>
      </c>
      <c r="MS100" s="27">
        <f t="shared" si="2854"/>
        <v>0</v>
      </c>
      <c r="MT100" s="27">
        <f t="shared" si="2855"/>
        <v>0</v>
      </c>
      <c r="MU100" s="27">
        <f t="shared" si="2856"/>
        <v>0</v>
      </c>
      <c r="MV100" s="27">
        <f t="shared" si="2857"/>
        <v>0</v>
      </c>
      <c r="MW100" s="27">
        <f t="shared" si="2858"/>
        <v>0</v>
      </c>
      <c r="MX100" s="27">
        <f t="shared" si="2859"/>
        <v>0</v>
      </c>
      <c r="MY100" s="27">
        <f t="shared" si="2860"/>
        <v>0</v>
      </c>
      <c r="MZ100" s="27">
        <f t="shared" si="2861"/>
        <v>0</v>
      </c>
      <c r="NA100" s="27">
        <f t="shared" si="2862"/>
        <v>0</v>
      </c>
      <c r="NB100" s="27">
        <f t="shared" si="2863"/>
        <v>0</v>
      </c>
      <c r="NC100" s="27">
        <f t="shared" si="2864"/>
        <v>0</v>
      </c>
      <c r="ND100" s="27">
        <f t="shared" si="2865"/>
        <v>0</v>
      </c>
      <c r="NE100" s="27">
        <f t="shared" si="2866"/>
        <v>0</v>
      </c>
      <c r="NF100" s="27">
        <f t="shared" si="2867"/>
        <v>0</v>
      </c>
      <c r="NG100" s="27">
        <f t="shared" si="2868"/>
        <v>0</v>
      </c>
      <c r="NH100" s="27">
        <f t="shared" si="2869"/>
        <v>0</v>
      </c>
      <c r="NI100" s="27">
        <f t="shared" si="2870"/>
        <v>0</v>
      </c>
      <c r="NJ100" s="27">
        <f t="shared" si="2871"/>
        <v>0</v>
      </c>
      <c r="NK100" s="27">
        <f t="shared" si="2872"/>
        <v>0</v>
      </c>
      <c r="NL100" s="27">
        <f t="shared" si="2873"/>
        <v>0</v>
      </c>
      <c r="NM100" s="27">
        <f t="shared" si="2874"/>
        <v>0</v>
      </c>
      <c r="NN100" s="27">
        <f t="shared" si="2875"/>
        <v>0</v>
      </c>
      <c r="NO100" s="27">
        <f t="shared" si="2876"/>
        <v>0</v>
      </c>
      <c r="NP100" s="27">
        <f t="shared" si="2877"/>
        <v>0</v>
      </c>
      <c r="NQ100" s="27">
        <f t="shared" si="2878"/>
        <v>0</v>
      </c>
      <c r="NR100" s="27">
        <f t="shared" si="2879"/>
        <v>0</v>
      </c>
      <c r="NS100" s="27">
        <f t="shared" si="2880"/>
        <v>0</v>
      </c>
      <c r="NT100" s="27">
        <f t="shared" si="2881"/>
        <v>0</v>
      </c>
      <c r="NU100" s="27">
        <f t="shared" si="2882"/>
        <v>0</v>
      </c>
      <c r="NV100" s="27">
        <f t="shared" si="2883"/>
        <v>0</v>
      </c>
      <c r="NX100" s="28">
        <f t="shared" si="2884"/>
        <v>208</v>
      </c>
      <c r="NY100" s="28">
        <f t="shared" si="2885"/>
        <v>0</v>
      </c>
      <c r="NZ100" s="28">
        <f t="shared" si="2886"/>
        <v>21</v>
      </c>
      <c r="OA100" s="28">
        <f t="shared" si="2887"/>
        <v>0</v>
      </c>
      <c r="OB100" s="28">
        <f t="shared" si="2888"/>
        <v>0</v>
      </c>
      <c r="OC100" s="28">
        <f t="shared" si="2889"/>
        <v>148</v>
      </c>
      <c r="OD100" s="28">
        <f t="shared" si="2890"/>
        <v>218.5</v>
      </c>
      <c r="OE100" s="28">
        <f t="shared" si="2891"/>
        <v>148</v>
      </c>
      <c r="OG100" s="27" t="str">
        <f t="shared" si="2892"/>
        <v>19</v>
      </c>
      <c r="OH100" s="27" t="str">
        <f t="shared" si="2893"/>
        <v>6</v>
      </c>
      <c r="OI100" s="27" t="str">
        <f t="shared" si="2894"/>
        <v>20</v>
      </c>
      <c r="OJ100" s="27">
        <f t="shared" si="2895"/>
        <v>0</v>
      </c>
      <c r="OK100" s="27">
        <f t="shared" si="2896"/>
        <v>0</v>
      </c>
      <c r="OL100" s="27" t="str">
        <f t="shared" si="2897"/>
        <v>23</v>
      </c>
      <c r="OM100" s="27">
        <f t="shared" si="2898"/>
        <v>0</v>
      </c>
      <c r="ON100" s="27" t="str">
        <f t="shared" si="2899"/>
        <v>21</v>
      </c>
      <c r="OO100" s="27" t="str">
        <f t="shared" si="2900"/>
        <v>16</v>
      </c>
      <c r="OP100" s="27">
        <f t="shared" si="2901"/>
        <v>0</v>
      </c>
      <c r="OQ100" s="27">
        <f t="shared" si="2902"/>
        <v>0</v>
      </c>
      <c r="OR100" s="27" t="str">
        <f t="shared" si="2903"/>
        <v>10</v>
      </c>
      <c r="OS100" s="27">
        <f t="shared" si="2904"/>
        <v>0</v>
      </c>
      <c r="OT100" s="27">
        <f t="shared" si="2905"/>
        <v>0</v>
      </c>
      <c r="OU100" s="27" t="str">
        <f t="shared" si="2906"/>
        <v>18</v>
      </c>
      <c r="OV100" s="27">
        <f t="shared" si="2907"/>
        <v>0</v>
      </c>
      <c r="OW100" s="27">
        <f t="shared" si="2908"/>
        <v>0</v>
      </c>
      <c r="OX100" s="27">
        <f t="shared" si="2909"/>
        <v>0</v>
      </c>
      <c r="OY100" s="27">
        <f t="shared" si="2910"/>
        <v>0</v>
      </c>
      <c r="OZ100" s="27">
        <f t="shared" si="2911"/>
        <v>0</v>
      </c>
      <c r="PA100" s="27">
        <f t="shared" si="2912"/>
        <v>0</v>
      </c>
      <c r="PB100" s="27">
        <f t="shared" si="2913"/>
        <v>0</v>
      </c>
      <c r="PC100" s="27">
        <f t="shared" si="2914"/>
        <v>0</v>
      </c>
      <c r="PD100" s="27" t="str">
        <f t="shared" si="2915"/>
        <v>21</v>
      </c>
      <c r="PE100" s="27">
        <f t="shared" si="2916"/>
        <v>0</v>
      </c>
      <c r="PF100" s="27">
        <f t="shared" si="2917"/>
        <v>0</v>
      </c>
      <c r="PG100" s="27" t="str">
        <f t="shared" si="2918"/>
        <v>22</v>
      </c>
      <c r="PH100" s="27">
        <f t="shared" si="2919"/>
        <v>0</v>
      </c>
      <c r="PI100" s="27">
        <f t="shared" si="2920"/>
        <v>0</v>
      </c>
      <c r="PJ100" s="27" t="str">
        <f t="shared" si="2921"/>
        <v>19</v>
      </c>
      <c r="PK100" s="27">
        <f t="shared" si="2922"/>
        <v>0</v>
      </c>
      <c r="PL100" s="27">
        <f t="shared" si="2923"/>
        <v>0</v>
      </c>
      <c r="PM100" s="27" t="str">
        <f t="shared" si="2924"/>
        <v>21</v>
      </c>
      <c r="PN100" s="27">
        <f t="shared" si="2925"/>
        <v>0</v>
      </c>
      <c r="PO100" s="27">
        <f t="shared" si="2926"/>
        <v>0</v>
      </c>
      <c r="PP100" s="27" t="str">
        <f t="shared" si="2927"/>
        <v>13</v>
      </c>
      <c r="PQ100" s="27">
        <f t="shared" si="2928"/>
        <v>0</v>
      </c>
      <c r="PR100" s="27">
        <f t="shared" si="2929"/>
        <v>0</v>
      </c>
      <c r="PS100" s="27">
        <f t="shared" si="2930"/>
        <v>0</v>
      </c>
      <c r="PT100" s="27">
        <f t="shared" si="2931"/>
        <v>0</v>
      </c>
      <c r="PU100" s="27">
        <f t="shared" si="2932"/>
        <v>0</v>
      </c>
      <c r="PV100" s="27">
        <f t="shared" si="2933"/>
        <v>0</v>
      </c>
      <c r="PW100" s="27">
        <f t="shared" si="2934"/>
        <v>0</v>
      </c>
      <c r="PX100" s="27">
        <f t="shared" si="2935"/>
        <v>0</v>
      </c>
      <c r="PY100" s="27">
        <f t="shared" si="2936"/>
        <v>0</v>
      </c>
      <c r="PZ100" s="27">
        <f t="shared" si="2937"/>
        <v>0</v>
      </c>
      <c r="QA100" s="27">
        <f t="shared" si="2938"/>
        <v>0</v>
      </c>
      <c r="QB100" s="27">
        <f t="shared" si="2939"/>
        <v>0</v>
      </c>
      <c r="QC100" s="27">
        <f t="shared" si="2940"/>
        <v>0</v>
      </c>
      <c r="QD100" s="27">
        <f t="shared" si="2941"/>
        <v>0</v>
      </c>
      <c r="QE100" s="27">
        <f t="shared" si="2942"/>
        <v>0</v>
      </c>
      <c r="QF100" s="27">
        <f t="shared" si="2943"/>
        <v>0</v>
      </c>
      <c r="QG100" s="27">
        <f t="shared" si="2944"/>
        <v>0</v>
      </c>
      <c r="QH100" s="27">
        <f t="shared" si="2945"/>
        <v>0</v>
      </c>
      <c r="QI100" s="27">
        <f t="shared" si="2946"/>
        <v>0</v>
      </c>
      <c r="QJ100" s="27">
        <f t="shared" si="2947"/>
        <v>0</v>
      </c>
      <c r="QK100" s="27">
        <f t="shared" si="2948"/>
        <v>0</v>
      </c>
      <c r="QL100" s="27">
        <f t="shared" si="2949"/>
        <v>0</v>
      </c>
      <c r="QM100" s="27">
        <f t="shared" si="2950"/>
        <v>0</v>
      </c>
      <c r="QN100" s="27">
        <f t="shared" si="2951"/>
        <v>0</v>
      </c>
      <c r="QO100" s="27">
        <f t="shared" si="2952"/>
        <v>0</v>
      </c>
      <c r="QP100" s="27">
        <f t="shared" si="2953"/>
        <v>0</v>
      </c>
      <c r="QQ100" s="27">
        <f t="shared" si="2954"/>
        <v>0</v>
      </c>
      <c r="QR100" s="27">
        <f t="shared" si="2955"/>
        <v>0</v>
      </c>
      <c r="QS100" s="27">
        <f t="shared" si="2956"/>
        <v>0</v>
      </c>
      <c r="QT100" s="27">
        <f t="shared" si="2957"/>
        <v>0</v>
      </c>
      <c r="QU100" s="27">
        <f t="shared" si="2958"/>
        <v>0</v>
      </c>
      <c r="QV100" s="27">
        <f t="shared" si="2959"/>
        <v>0</v>
      </c>
      <c r="QW100" s="27">
        <f t="shared" si="2960"/>
        <v>0</v>
      </c>
      <c r="QX100" s="27">
        <f t="shared" si="2961"/>
        <v>0</v>
      </c>
      <c r="QY100" s="27">
        <f t="shared" si="2962"/>
        <v>0</v>
      </c>
      <c r="QZ100" s="27">
        <f t="shared" si="2963"/>
        <v>0</v>
      </c>
      <c r="RA100" s="27">
        <f t="shared" si="2964"/>
        <v>0</v>
      </c>
      <c r="RB100" s="27">
        <f t="shared" si="2965"/>
        <v>0</v>
      </c>
      <c r="RC100" s="27">
        <f t="shared" si="2966"/>
        <v>0</v>
      </c>
      <c r="RD100" s="27">
        <f t="shared" si="2967"/>
        <v>0</v>
      </c>
      <c r="RE100" s="27">
        <f t="shared" si="2968"/>
        <v>0</v>
      </c>
      <c r="RF100" s="27">
        <f t="shared" si="2969"/>
        <v>0</v>
      </c>
      <c r="RG100" s="27">
        <f t="shared" si="2970"/>
        <v>0</v>
      </c>
      <c r="RH100" s="27">
        <f t="shared" si="2971"/>
        <v>0</v>
      </c>
      <c r="RI100" s="27">
        <f t="shared" si="2972"/>
        <v>0</v>
      </c>
      <c r="RJ100" s="27">
        <f t="shared" si="2973"/>
        <v>0</v>
      </c>
      <c r="RL100" s="28">
        <f t="shared" si="2974"/>
        <v>96</v>
      </c>
      <c r="RM100" s="28">
        <f t="shared" si="2975"/>
        <v>0</v>
      </c>
      <c r="RN100" s="28">
        <f t="shared" si="2976"/>
        <v>3</v>
      </c>
      <c r="RO100" s="28">
        <f t="shared" si="2977"/>
        <v>0</v>
      </c>
      <c r="RP100" s="28">
        <f t="shared" si="2978"/>
        <v>0</v>
      </c>
      <c r="RQ100" s="28">
        <f t="shared" si="2979"/>
        <v>97.5</v>
      </c>
      <c r="RT100" s="27" t="str">
        <f t="shared" si="2980"/>
        <v>9</v>
      </c>
      <c r="RU100" s="27" t="str">
        <f t="shared" si="2981"/>
        <v>6</v>
      </c>
      <c r="RV100" s="27" t="str">
        <f t="shared" si="2982"/>
        <v>8</v>
      </c>
      <c r="RW100" s="27" t="str">
        <f t="shared" si="2983"/>
        <v>0</v>
      </c>
      <c r="RX100" s="27" t="str">
        <f t="shared" si="2984"/>
        <v>0</v>
      </c>
      <c r="RY100" s="27" t="str">
        <f t="shared" si="2985"/>
        <v>6</v>
      </c>
      <c r="RZ100" s="27" t="str">
        <f t="shared" si="2986"/>
        <v>0</v>
      </c>
      <c r="SA100" s="27" t="str">
        <f t="shared" si="2987"/>
        <v>3</v>
      </c>
      <c r="SB100" s="27" t="str">
        <f t="shared" si="2988"/>
        <v>9</v>
      </c>
      <c r="SC100" s="27" t="str">
        <f t="shared" si="2989"/>
        <v>0</v>
      </c>
      <c r="SD100" s="27" t="str">
        <f t="shared" si="2990"/>
        <v>0</v>
      </c>
      <c r="SE100" s="27" t="str">
        <f t="shared" si="2991"/>
        <v>9</v>
      </c>
      <c r="SF100" s="27" t="str">
        <f t="shared" si="2992"/>
        <v>0</v>
      </c>
      <c r="SG100" s="27" t="str">
        <f t="shared" si="2993"/>
        <v>0</v>
      </c>
      <c r="SH100" s="27" t="str">
        <f t="shared" si="2994"/>
        <v>6</v>
      </c>
      <c r="SI100" s="27" t="str">
        <f t="shared" si="2995"/>
        <v>0</v>
      </c>
      <c r="SJ100" s="27" t="str">
        <f t="shared" si="2996"/>
        <v>0</v>
      </c>
      <c r="SK100" s="27" t="str">
        <f t="shared" si="2997"/>
        <v>0</v>
      </c>
      <c r="SL100" s="27" t="str">
        <f t="shared" si="2998"/>
        <v>0</v>
      </c>
      <c r="SM100" s="27" t="str">
        <f t="shared" si="2999"/>
        <v>0</v>
      </c>
      <c r="SN100" s="27" t="str">
        <f t="shared" si="3000"/>
        <v>0</v>
      </c>
      <c r="SO100" s="27" t="str">
        <f t="shared" si="3001"/>
        <v>0</v>
      </c>
      <c r="SP100" s="27" t="str">
        <f t="shared" si="3002"/>
        <v>0</v>
      </c>
      <c r="SQ100" s="27" t="str">
        <f t="shared" si="3003"/>
        <v>9</v>
      </c>
      <c r="SR100" s="27" t="str">
        <f t="shared" si="3004"/>
        <v>0</v>
      </c>
      <c r="SS100" s="27" t="str">
        <f t="shared" si="3005"/>
        <v>0</v>
      </c>
      <c r="ST100" s="27" t="str">
        <f t="shared" si="3006"/>
        <v>8</v>
      </c>
      <c r="SU100" s="27" t="str">
        <f t="shared" si="3007"/>
        <v>0</v>
      </c>
      <c r="SV100" s="27" t="str">
        <f t="shared" si="3008"/>
        <v>0</v>
      </c>
      <c r="SW100" s="27" t="str">
        <f t="shared" si="3009"/>
        <v>8</v>
      </c>
      <c r="SX100" s="27" t="str">
        <f t="shared" si="3010"/>
        <v>0</v>
      </c>
      <c r="SY100" s="27" t="str">
        <f t="shared" si="3011"/>
        <v>0</v>
      </c>
      <c r="SZ100" s="27" t="str">
        <f t="shared" si="3012"/>
        <v>9</v>
      </c>
      <c r="TA100" s="27" t="str">
        <f t="shared" si="3013"/>
        <v>0</v>
      </c>
      <c r="TB100" s="27" t="str">
        <f t="shared" si="3014"/>
        <v>0</v>
      </c>
      <c r="TC100" s="27" t="str">
        <f t="shared" si="3015"/>
        <v>9</v>
      </c>
      <c r="TD100" s="27" t="str">
        <f t="shared" si="3016"/>
        <v>0</v>
      </c>
      <c r="TE100" s="27" t="str">
        <f t="shared" si="3017"/>
        <v>0</v>
      </c>
      <c r="TF100" s="27" t="str">
        <f t="shared" si="3018"/>
        <v>0</v>
      </c>
      <c r="TG100" s="27" t="str">
        <f t="shared" si="3019"/>
        <v>0</v>
      </c>
      <c r="TH100" s="27" t="str">
        <f t="shared" si="3020"/>
        <v>0</v>
      </c>
      <c r="TI100" s="27" t="str">
        <f t="shared" si="3021"/>
        <v>0</v>
      </c>
      <c r="TJ100" s="27" t="str">
        <f t="shared" si="3022"/>
        <v>0</v>
      </c>
      <c r="TK100" s="27" t="str">
        <f t="shared" si="3023"/>
        <v>0</v>
      </c>
      <c r="TL100" s="27" t="str">
        <f t="shared" si="3024"/>
        <v>0</v>
      </c>
      <c r="TM100" s="27" t="str">
        <f t="shared" si="3025"/>
        <v>0</v>
      </c>
      <c r="TN100" s="27" t="str">
        <f t="shared" si="3026"/>
        <v>0</v>
      </c>
      <c r="TO100" s="27" t="str">
        <f t="shared" si="3027"/>
        <v>0</v>
      </c>
      <c r="TP100" s="27" t="str">
        <f t="shared" si="3028"/>
        <v>0</v>
      </c>
      <c r="TQ100" s="27" t="str">
        <f t="shared" si="3029"/>
        <v>0</v>
      </c>
      <c r="TR100" s="27" t="str">
        <f t="shared" si="3030"/>
        <v>0</v>
      </c>
      <c r="TS100" s="27" t="str">
        <f t="shared" si="3031"/>
        <v>0</v>
      </c>
      <c r="TT100" s="27" t="str">
        <f t="shared" si="3032"/>
        <v>0</v>
      </c>
      <c r="TU100" s="27" t="str">
        <f t="shared" si="3033"/>
        <v>0</v>
      </c>
      <c r="TV100" s="27" t="str">
        <f t="shared" si="3034"/>
        <v>0</v>
      </c>
      <c r="TW100" s="27" t="str">
        <f t="shared" si="3035"/>
        <v>0</v>
      </c>
      <c r="TX100" s="27" t="str">
        <f t="shared" si="3036"/>
        <v>0</v>
      </c>
      <c r="TY100" s="27" t="str">
        <f t="shared" si="3037"/>
        <v>0</v>
      </c>
      <c r="TZ100" s="27" t="str">
        <f t="shared" si="3038"/>
        <v>0</v>
      </c>
      <c r="UA100" s="27" t="str">
        <f t="shared" si="3039"/>
        <v>0</v>
      </c>
      <c r="UB100" s="27" t="str">
        <f t="shared" si="3040"/>
        <v>0</v>
      </c>
      <c r="UC100" s="27" t="str">
        <f t="shared" si="3041"/>
        <v>0</v>
      </c>
      <c r="UD100" s="27" t="str">
        <f t="shared" si="3042"/>
        <v>0</v>
      </c>
      <c r="UE100" s="27" t="str">
        <f t="shared" si="3043"/>
        <v>0</v>
      </c>
      <c r="UF100" s="27" t="str">
        <f t="shared" si="3044"/>
        <v>0</v>
      </c>
      <c r="UG100" s="27" t="str">
        <f t="shared" si="3045"/>
        <v>0</v>
      </c>
      <c r="UH100" s="27" t="str">
        <f t="shared" si="3046"/>
        <v>0</v>
      </c>
      <c r="UI100" s="27" t="str">
        <f t="shared" si="3047"/>
        <v>0</v>
      </c>
      <c r="UJ100" s="27" t="str">
        <f t="shared" si="3048"/>
        <v>0</v>
      </c>
      <c r="UK100" s="27" t="str">
        <f t="shared" si="3049"/>
        <v>0</v>
      </c>
      <c r="UL100" s="27" t="str">
        <f t="shared" si="3050"/>
        <v>0</v>
      </c>
      <c r="UM100" s="27" t="str">
        <f t="shared" si="3051"/>
        <v>0</v>
      </c>
      <c r="UN100" s="27" t="str">
        <f t="shared" si="3052"/>
        <v>0</v>
      </c>
      <c r="UO100" s="27" t="str">
        <f t="shared" si="3053"/>
        <v>0</v>
      </c>
      <c r="UP100" s="27" t="str">
        <f t="shared" si="3054"/>
        <v>0</v>
      </c>
      <c r="UQ100" s="27" t="str">
        <f t="shared" si="3055"/>
        <v>0</v>
      </c>
      <c r="UR100" s="27" t="str">
        <f t="shared" si="3056"/>
        <v>0</v>
      </c>
      <c r="US100" s="27" t="str">
        <f t="shared" si="3057"/>
        <v>0</v>
      </c>
      <c r="UT100" s="27" t="str">
        <f t="shared" si="3058"/>
        <v>0</v>
      </c>
      <c r="UU100" s="27" t="str">
        <f t="shared" si="3059"/>
        <v>0</v>
      </c>
      <c r="UV100" s="27" t="str">
        <f t="shared" si="3060"/>
        <v>0</v>
      </c>
      <c r="UW100" s="27" t="str">
        <f t="shared" si="3061"/>
        <v>0</v>
      </c>
      <c r="UY100" s="28">
        <f t="shared" si="3062"/>
        <v>-24.240000000000006</v>
      </c>
      <c r="UZ100" s="28">
        <f t="shared" si="3063"/>
        <v>0</v>
      </c>
      <c r="VA100" s="28">
        <f t="shared" si="3064"/>
        <v>1.02</v>
      </c>
      <c r="VB100" s="28">
        <f t="shared" si="3065"/>
        <v>0</v>
      </c>
      <c r="VC100" s="28">
        <f t="shared" si="3066"/>
        <v>0</v>
      </c>
      <c r="VD100" s="28">
        <f t="shared" si="3067"/>
        <v>-23.730000000000004</v>
      </c>
      <c r="VG100" s="27" t="str">
        <f t="shared" si="3068"/>
        <v>-2.44</v>
      </c>
      <c r="VH100" s="27" t="str">
        <f t="shared" si="3069"/>
        <v>-0.17</v>
      </c>
      <c r="VI100" s="27" t="str">
        <f t="shared" si="3070"/>
        <v>5.03</v>
      </c>
      <c r="VJ100" s="27">
        <f t="shared" si="3071"/>
        <v>0</v>
      </c>
      <c r="VK100" s="27">
        <f t="shared" si="3072"/>
        <v>0</v>
      </c>
      <c r="VL100" s="27" t="str">
        <f t="shared" si="3073"/>
        <v>-9.3</v>
      </c>
      <c r="VM100" s="27">
        <f t="shared" si="3074"/>
        <v>0</v>
      </c>
      <c r="VN100" s="27" t="str">
        <f t="shared" si="3075"/>
        <v>1.02</v>
      </c>
      <c r="VO100" s="27" t="str">
        <f t="shared" si="3076"/>
        <v>0.12</v>
      </c>
      <c r="VP100" s="27">
        <f t="shared" si="3077"/>
        <v>0</v>
      </c>
      <c r="VQ100" s="27">
        <f t="shared" si="3078"/>
        <v>0</v>
      </c>
      <c r="VR100" s="27" t="str">
        <f t="shared" si="3079"/>
        <v>-1.75</v>
      </c>
      <c r="VS100" s="27">
        <f t="shared" si="3080"/>
        <v>0</v>
      </c>
      <c r="VT100" s="27">
        <f t="shared" si="3081"/>
        <v>0</v>
      </c>
      <c r="VU100" s="27" t="str">
        <f t="shared" si="3082"/>
        <v>-0.97</v>
      </c>
      <c r="VV100" s="27">
        <f t="shared" si="3083"/>
        <v>0</v>
      </c>
      <c r="VW100" s="27">
        <f t="shared" si="3084"/>
        <v>0</v>
      </c>
      <c r="VX100" s="27">
        <f t="shared" si="3085"/>
        <v>0</v>
      </c>
      <c r="VY100" s="27">
        <f t="shared" si="3086"/>
        <v>0</v>
      </c>
      <c r="VZ100" s="27">
        <f t="shared" si="3087"/>
        <v>0</v>
      </c>
      <c r="WA100" s="27">
        <f t="shared" si="3088"/>
        <v>0</v>
      </c>
      <c r="WB100" s="27">
        <f t="shared" si="3089"/>
        <v>0</v>
      </c>
      <c r="WC100" s="27">
        <f t="shared" si="3090"/>
        <v>0</v>
      </c>
      <c r="WD100" s="27" t="str">
        <f t="shared" si="3091"/>
        <v>-4.67</v>
      </c>
      <c r="WE100" s="27">
        <f t="shared" si="3092"/>
        <v>0</v>
      </c>
      <c r="WF100" s="27">
        <f t="shared" si="3093"/>
        <v>0</v>
      </c>
      <c r="WG100" s="27" t="str">
        <f t="shared" si="3094"/>
        <v>-2.69</v>
      </c>
      <c r="WH100" s="27">
        <f t="shared" si="3095"/>
        <v>0</v>
      </c>
      <c r="WI100" s="27">
        <f t="shared" si="3096"/>
        <v>0</v>
      </c>
      <c r="WJ100" s="27" t="str">
        <f t="shared" si="3097"/>
        <v>-3.05</v>
      </c>
      <c r="WK100" s="27">
        <f t="shared" si="3098"/>
        <v>0</v>
      </c>
      <c r="WL100" s="27">
        <f t="shared" si="3099"/>
        <v>0</v>
      </c>
      <c r="WM100" s="27" t="str">
        <f t="shared" si="3100"/>
        <v>-6.08</v>
      </c>
      <c r="WN100" s="27">
        <f t="shared" si="3101"/>
        <v>0</v>
      </c>
      <c r="WO100" s="27">
        <f t="shared" si="3102"/>
        <v>0</v>
      </c>
      <c r="WP100" s="27" t="str">
        <f t="shared" si="3103"/>
        <v>1.73</v>
      </c>
      <c r="WQ100" s="27">
        <f t="shared" si="3104"/>
        <v>0</v>
      </c>
      <c r="WR100" s="27">
        <f t="shared" si="3105"/>
        <v>0</v>
      </c>
      <c r="WS100" s="27">
        <f t="shared" si="3106"/>
        <v>0</v>
      </c>
      <c r="WT100" s="27">
        <f t="shared" si="3107"/>
        <v>0</v>
      </c>
      <c r="WU100" s="27">
        <f t="shared" si="3108"/>
        <v>0</v>
      </c>
      <c r="WV100" s="27">
        <f t="shared" si="3109"/>
        <v>0</v>
      </c>
      <c r="WW100" s="27">
        <f t="shared" si="3110"/>
        <v>0</v>
      </c>
      <c r="WX100" s="27">
        <f t="shared" si="3111"/>
        <v>0</v>
      </c>
      <c r="WY100" s="27">
        <f t="shared" si="3112"/>
        <v>0</v>
      </c>
      <c r="WZ100" s="27">
        <f t="shared" si="3113"/>
        <v>0</v>
      </c>
      <c r="XA100" s="27">
        <f t="shared" si="3114"/>
        <v>0</v>
      </c>
      <c r="XB100" s="27">
        <f t="shared" si="3115"/>
        <v>0</v>
      </c>
      <c r="XC100" s="27">
        <f t="shared" si="3116"/>
        <v>0</v>
      </c>
      <c r="XD100" s="27">
        <f t="shared" si="3117"/>
        <v>0</v>
      </c>
      <c r="XE100" s="27">
        <f t="shared" si="3118"/>
        <v>0</v>
      </c>
      <c r="XF100" s="27">
        <f t="shared" si="3119"/>
        <v>0</v>
      </c>
      <c r="XG100" s="27">
        <f t="shared" si="3120"/>
        <v>0</v>
      </c>
      <c r="XH100" s="27">
        <f t="shared" si="3121"/>
        <v>0</v>
      </c>
      <c r="XI100" s="27">
        <f t="shared" si="3122"/>
        <v>0</v>
      </c>
      <c r="XJ100" s="27">
        <f t="shared" si="3123"/>
        <v>0</v>
      </c>
      <c r="XK100" s="27">
        <f t="shared" si="3124"/>
        <v>0</v>
      </c>
      <c r="XL100" s="27">
        <f t="shared" si="3125"/>
        <v>0</v>
      </c>
      <c r="XM100" s="27">
        <f t="shared" si="3126"/>
        <v>0</v>
      </c>
      <c r="XN100" s="27">
        <f t="shared" si="3127"/>
        <v>0</v>
      </c>
      <c r="XO100" s="27">
        <f t="shared" si="3128"/>
        <v>0</v>
      </c>
      <c r="XP100" s="27">
        <f t="shared" si="3129"/>
        <v>0</v>
      </c>
      <c r="XQ100" s="27">
        <f t="shared" si="3130"/>
        <v>0</v>
      </c>
      <c r="XR100" s="27">
        <f t="shared" si="3131"/>
        <v>0</v>
      </c>
      <c r="XS100" s="27">
        <f t="shared" si="3132"/>
        <v>0</v>
      </c>
      <c r="XT100" s="27">
        <f t="shared" si="3133"/>
        <v>0</v>
      </c>
      <c r="XU100" s="27">
        <f t="shared" si="3134"/>
        <v>0</v>
      </c>
      <c r="XV100" s="27">
        <f t="shared" si="3135"/>
        <v>0</v>
      </c>
      <c r="XW100" s="27">
        <f t="shared" si="3136"/>
        <v>0</v>
      </c>
      <c r="XX100" s="27">
        <f t="shared" si="3137"/>
        <v>0</v>
      </c>
      <c r="XY100" s="27">
        <f t="shared" si="3138"/>
        <v>0</v>
      </c>
      <c r="XZ100" s="27">
        <f t="shared" si="3139"/>
        <v>0</v>
      </c>
      <c r="YA100" s="27">
        <f t="shared" si="3140"/>
        <v>0</v>
      </c>
      <c r="YB100" s="27">
        <f t="shared" si="3141"/>
        <v>0</v>
      </c>
      <c r="YC100" s="27">
        <f t="shared" si="3142"/>
        <v>0</v>
      </c>
      <c r="YD100" s="27">
        <f t="shared" si="3143"/>
        <v>0</v>
      </c>
      <c r="YE100" s="27">
        <f t="shared" si="3144"/>
        <v>0</v>
      </c>
      <c r="YF100" s="27">
        <f t="shared" si="3145"/>
        <v>0</v>
      </c>
      <c r="YG100" s="27">
        <f t="shared" si="3146"/>
        <v>0</v>
      </c>
      <c r="YH100" s="27">
        <f t="shared" si="3147"/>
        <v>0</v>
      </c>
      <c r="YI100" s="27">
        <f t="shared" si="3148"/>
        <v>0</v>
      </c>
      <c r="YJ100" s="27">
        <f t="shared" si="3149"/>
        <v>0</v>
      </c>
      <c r="YL100" s="28">
        <f t="shared" si="3150"/>
        <v>370</v>
      </c>
      <c r="YM100" s="28">
        <f t="shared" si="3151"/>
        <v>0</v>
      </c>
      <c r="YN100" s="28">
        <f t="shared" si="3152"/>
        <v>47</v>
      </c>
      <c r="YO100" s="28">
        <f t="shared" si="3153"/>
        <v>0</v>
      </c>
      <c r="YP100" s="28">
        <f t="shared" si="3154"/>
        <v>0</v>
      </c>
      <c r="YQ100" s="28">
        <f t="shared" si="3155"/>
        <v>393.5</v>
      </c>
      <c r="YT100" s="27" t="str">
        <f t="shared" si="3156"/>
        <v>58</v>
      </c>
      <c r="YU100" s="27" t="str">
        <f t="shared" si="3157"/>
        <v>34</v>
      </c>
      <c r="YV100" s="27" t="str">
        <f t="shared" si="3158"/>
        <v>27</v>
      </c>
      <c r="YW100" s="27">
        <f t="shared" si="3159"/>
        <v>0</v>
      </c>
      <c r="YX100" s="27">
        <f t="shared" si="3160"/>
        <v>0</v>
      </c>
      <c r="YY100" s="27" t="str">
        <f t="shared" si="3161"/>
        <v>55</v>
      </c>
      <c r="YZ100" s="27">
        <f t="shared" si="3162"/>
        <v>0</v>
      </c>
      <c r="ZA100" s="27" t="str">
        <f t="shared" si="3163"/>
        <v>47</v>
      </c>
      <c r="ZB100" s="27" t="str">
        <f t="shared" si="3164"/>
        <v>21</v>
      </c>
      <c r="ZC100" s="27">
        <f t="shared" si="3165"/>
        <v>0</v>
      </c>
      <c r="ZD100" s="27">
        <f t="shared" si="3166"/>
        <v>0</v>
      </c>
      <c r="ZE100" s="27" t="str">
        <f t="shared" si="3167"/>
        <v>22</v>
      </c>
      <c r="ZF100" s="27">
        <f t="shared" si="3168"/>
        <v>0</v>
      </c>
      <c r="ZG100" s="27">
        <f t="shared" si="3169"/>
        <v>0</v>
      </c>
      <c r="ZH100" s="27" t="str">
        <f t="shared" si="3170"/>
        <v>32</v>
      </c>
      <c r="ZI100" s="27">
        <f t="shared" si="3171"/>
        <v>0</v>
      </c>
      <c r="ZJ100" s="27">
        <f t="shared" si="3172"/>
        <v>0</v>
      </c>
      <c r="ZK100" s="27">
        <f t="shared" si="3173"/>
        <v>0</v>
      </c>
      <c r="ZL100" s="27">
        <f t="shared" si="3174"/>
        <v>0</v>
      </c>
      <c r="ZM100" s="27">
        <f t="shared" si="3175"/>
        <v>0</v>
      </c>
      <c r="ZN100" s="27">
        <f t="shared" si="3176"/>
        <v>0</v>
      </c>
      <c r="ZO100" s="27">
        <f t="shared" si="3177"/>
        <v>0</v>
      </c>
      <c r="ZP100" s="27">
        <f t="shared" si="3178"/>
        <v>0</v>
      </c>
      <c r="ZQ100" s="27" t="str">
        <f t="shared" si="3179"/>
        <v>44</v>
      </c>
      <c r="ZR100" s="27">
        <f t="shared" si="3180"/>
        <v>0</v>
      </c>
      <c r="ZS100" s="27">
        <f t="shared" si="3181"/>
        <v>0</v>
      </c>
      <c r="ZT100" s="27" t="str">
        <f t="shared" si="3182"/>
        <v>20</v>
      </c>
      <c r="ZU100" s="27">
        <f t="shared" si="3183"/>
        <v>0</v>
      </c>
      <c r="ZV100" s="27">
        <f t="shared" si="3184"/>
        <v>0</v>
      </c>
      <c r="ZW100" s="27" t="str">
        <f t="shared" si="3185"/>
        <v>17</v>
      </c>
      <c r="ZX100" s="27">
        <f t="shared" si="3186"/>
        <v>0</v>
      </c>
      <c r="ZY100" s="27">
        <f t="shared" si="3187"/>
        <v>0</v>
      </c>
      <c r="ZZ100" s="27" t="str">
        <f t="shared" si="3188"/>
        <v>37</v>
      </c>
      <c r="AAA100" s="27">
        <f t="shared" si="3189"/>
        <v>0</v>
      </c>
      <c r="AAB100" s="27">
        <f t="shared" si="3190"/>
        <v>0</v>
      </c>
      <c r="AAC100" s="27" t="str">
        <f t="shared" si="3191"/>
        <v>3</v>
      </c>
      <c r="AAD100" s="27">
        <f t="shared" si="3192"/>
        <v>0</v>
      </c>
      <c r="AAE100" s="27">
        <f t="shared" si="3193"/>
        <v>0</v>
      </c>
      <c r="AAF100" s="27">
        <f t="shared" si="3194"/>
        <v>0</v>
      </c>
      <c r="AAG100" s="27">
        <f t="shared" si="3195"/>
        <v>0</v>
      </c>
      <c r="AAH100" s="27">
        <f t="shared" si="3196"/>
        <v>0</v>
      </c>
      <c r="AAI100" s="27">
        <f t="shared" si="3197"/>
        <v>0</v>
      </c>
      <c r="AAJ100" s="27">
        <f t="shared" si="3198"/>
        <v>0</v>
      </c>
      <c r="AAK100" s="27">
        <f t="shared" si="3199"/>
        <v>0</v>
      </c>
      <c r="AAL100" s="27">
        <f t="shared" si="3200"/>
        <v>0</v>
      </c>
      <c r="AAM100" s="27">
        <f t="shared" si="3201"/>
        <v>0</v>
      </c>
      <c r="AAN100" s="27">
        <f t="shared" si="3202"/>
        <v>0</v>
      </c>
      <c r="AAO100" s="27">
        <f t="shared" si="3203"/>
        <v>0</v>
      </c>
      <c r="AAP100" s="27">
        <f t="shared" si="3204"/>
        <v>0</v>
      </c>
      <c r="AAQ100" s="27">
        <f t="shared" si="3205"/>
        <v>0</v>
      </c>
      <c r="AAR100" s="27">
        <f t="shared" si="3206"/>
        <v>0</v>
      </c>
      <c r="AAS100" s="27">
        <f t="shared" si="3207"/>
        <v>0</v>
      </c>
      <c r="AAT100" s="27">
        <f t="shared" si="3208"/>
        <v>0</v>
      </c>
      <c r="AAU100" s="27">
        <f t="shared" si="3209"/>
        <v>0</v>
      </c>
      <c r="AAV100" s="27">
        <f t="shared" si="3210"/>
        <v>0</v>
      </c>
      <c r="AAW100" s="27">
        <f t="shared" si="3211"/>
        <v>0</v>
      </c>
      <c r="AAX100" s="27">
        <f t="shared" si="3212"/>
        <v>0</v>
      </c>
      <c r="AAY100" s="27">
        <f t="shared" si="3213"/>
        <v>0</v>
      </c>
      <c r="AAZ100" s="27">
        <f t="shared" si="3214"/>
        <v>0</v>
      </c>
      <c r="ABA100" s="27">
        <f t="shared" si="3215"/>
        <v>0</v>
      </c>
      <c r="ABB100" s="27">
        <f t="shared" si="3216"/>
        <v>0</v>
      </c>
      <c r="ABC100" s="27">
        <f t="shared" si="3217"/>
        <v>0</v>
      </c>
      <c r="ABD100" s="27">
        <f t="shared" si="3218"/>
        <v>0</v>
      </c>
      <c r="ABE100" s="27">
        <f t="shared" si="3219"/>
        <v>0</v>
      </c>
      <c r="ABF100" s="27">
        <f t="shared" si="3220"/>
        <v>0</v>
      </c>
      <c r="ABG100" s="27">
        <f t="shared" si="3221"/>
        <v>0</v>
      </c>
      <c r="ABH100" s="27">
        <f t="shared" si="3222"/>
        <v>0</v>
      </c>
      <c r="ABI100" s="27">
        <f t="shared" si="3223"/>
        <v>0</v>
      </c>
      <c r="ABJ100" s="27">
        <f t="shared" si="3224"/>
        <v>0</v>
      </c>
      <c r="ABK100" s="27">
        <f t="shared" si="3225"/>
        <v>0</v>
      </c>
      <c r="ABL100" s="27">
        <f t="shared" si="3226"/>
        <v>0</v>
      </c>
      <c r="ABM100" s="27">
        <f t="shared" si="3227"/>
        <v>0</v>
      </c>
      <c r="ABN100" s="27">
        <f t="shared" si="3228"/>
        <v>0</v>
      </c>
      <c r="ABO100" s="27">
        <f t="shared" si="3229"/>
        <v>0</v>
      </c>
      <c r="ABP100" s="27">
        <f t="shared" si="3230"/>
        <v>0</v>
      </c>
      <c r="ABQ100" s="27">
        <f t="shared" si="3231"/>
        <v>0</v>
      </c>
      <c r="ABR100" s="27">
        <f t="shared" si="3232"/>
        <v>0</v>
      </c>
      <c r="ABS100" s="27">
        <f t="shared" si="3233"/>
        <v>0</v>
      </c>
      <c r="ABT100" s="27">
        <f t="shared" si="3234"/>
        <v>0</v>
      </c>
      <c r="ABU100" s="27">
        <f t="shared" si="3235"/>
        <v>0</v>
      </c>
      <c r="ABV100" s="27">
        <f t="shared" si="3236"/>
        <v>0</v>
      </c>
      <c r="ABW100" s="27">
        <f t="shared" si="3237"/>
        <v>0</v>
      </c>
      <c r="ABY100" s="28">
        <f t="shared" si="3238"/>
        <v>381.9</v>
      </c>
      <c r="ABZ100" s="28">
        <f t="shared" si="3239"/>
        <v>0</v>
      </c>
      <c r="ACA100" s="28">
        <f t="shared" si="3240"/>
        <v>4.9000000000000004</v>
      </c>
      <c r="ACB100" s="28">
        <f t="shared" si="3241"/>
        <v>0</v>
      </c>
      <c r="ACC100" s="28">
        <f t="shared" si="3242"/>
        <v>0</v>
      </c>
      <c r="ACD100" s="28">
        <f t="shared" si="3243"/>
        <v>384.34999999999997</v>
      </c>
      <c r="ACG100" s="27" t="str">
        <f t="shared" si="3244"/>
        <v>36.6</v>
      </c>
      <c r="ACH100" s="27" t="str">
        <f t="shared" si="3245"/>
        <v>53.2</v>
      </c>
      <c r="ACI100" s="27" t="str">
        <f t="shared" si="3246"/>
        <v>0</v>
      </c>
      <c r="ACJ100" s="27">
        <f t="shared" si="3247"/>
        <v>0</v>
      </c>
      <c r="ACK100" s="27">
        <f t="shared" si="3248"/>
        <v>0</v>
      </c>
      <c r="ACL100" s="27" t="str">
        <f t="shared" si="3249"/>
        <v>17.7</v>
      </c>
      <c r="ACM100" s="27">
        <f t="shared" si="3250"/>
        <v>0</v>
      </c>
      <c r="ACN100" s="27" t="str">
        <f t="shared" si="3251"/>
        <v>4.9</v>
      </c>
      <c r="ACO100" s="27" t="str">
        <f t="shared" si="3252"/>
        <v>23.9</v>
      </c>
      <c r="ACP100" s="27">
        <f t="shared" si="3253"/>
        <v>0</v>
      </c>
      <c r="ACQ100" s="27">
        <f t="shared" si="3254"/>
        <v>0</v>
      </c>
      <c r="ACR100" s="27" t="str">
        <f t="shared" si="3255"/>
        <v>82.1</v>
      </c>
      <c r="ACS100" s="27">
        <f t="shared" si="3256"/>
        <v>0</v>
      </c>
      <c r="ACT100" s="27">
        <f t="shared" si="3257"/>
        <v>0</v>
      </c>
      <c r="ACU100" s="27" t="str">
        <f t="shared" si="3258"/>
        <v>14.5</v>
      </c>
      <c r="ACV100" s="27">
        <f t="shared" si="3259"/>
        <v>0</v>
      </c>
      <c r="ACW100" s="27">
        <f t="shared" si="3260"/>
        <v>0</v>
      </c>
      <c r="ACX100" s="27">
        <f t="shared" si="3261"/>
        <v>0</v>
      </c>
      <c r="ACY100" s="27">
        <f t="shared" si="3262"/>
        <v>0</v>
      </c>
      <c r="ACZ100" s="27">
        <f t="shared" si="3263"/>
        <v>0</v>
      </c>
      <c r="ADA100" s="27">
        <f t="shared" si="3264"/>
        <v>0</v>
      </c>
      <c r="ADB100" s="27">
        <f t="shared" si="3265"/>
        <v>0</v>
      </c>
      <c r="ADC100" s="27">
        <f t="shared" si="3266"/>
        <v>0</v>
      </c>
      <c r="ADD100" s="27" t="str">
        <f t="shared" si="3267"/>
        <v>25.2</v>
      </c>
      <c r="ADE100" s="27">
        <f t="shared" si="3268"/>
        <v>0</v>
      </c>
      <c r="ADF100" s="27">
        <f t="shared" si="3269"/>
        <v>0</v>
      </c>
      <c r="ADG100" s="27" t="str">
        <f t="shared" si="3270"/>
        <v>11.2</v>
      </c>
      <c r="ADH100" s="27">
        <f t="shared" si="3271"/>
        <v>0</v>
      </c>
      <c r="ADI100" s="27">
        <f t="shared" si="3272"/>
        <v>0</v>
      </c>
      <c r="ADJ100" s="27" t="str">
        <f t="shared" si="3273"/>
        <v>26.1</v>
      </c>
      <c r="ADK100" s="27">
        <f t="shared" si="3274"/>
        <v>0</v>
      </c>
      <c r="ADL100" s="27">
        <f t="shared" si="3275"/>
        <v>0</v>
      </c>
      <c r="ADM100" s="27" t="str">
        <f t="shared" si="3276"/>
        <v>33</v>
      </c>
      <c r="ADN100" s="27">
        <f t="shared" si="3277"/>
        <v>0</v>
      </c>
      <c r="ADO100" s="27">
        <f t="shared" si="3278"/>
        <v>0</v>
      </c>
      <c r="ADP100" s="27" t="str">
        <f t="shared" si="3279"/>
        <v>58.4</v>
      </c>
      <c r="ADQ100" s="27">
        <f t="shared" si="3280"/>
        <v>0</v>
      </c>
      <c r="ADR100" s="27">
        <f t="shared" si="3281"/>
        <v>0</v>
      </c>
      <c r="ADS100" s="27">
        <f t="shared" si="3282"/>
        <v>0</v>
      </c>
      <c r="ADT100" s="27">
        <f t="shared" si="3283"/>
        <v>0</v>
      </c>
      <c r="ADU100" s="27">
        <f t="shared" si="3284"/>
        <v>0</v>
      </c>
      <c r="ADV100" s="27">
        <f t="shared" si="3285"/>
        <v>0</v>
      </c>
      <c r="ADW100" s="27">
        <f t="shared" si="3286"/>
        <v>0</v>
      </c>
      <c r="ADX100" s="27">
        <f t="shared" si="3287"/>
        <v>0</v>
      </c>
      <c r="ADY100" s="27">
        <f t="shared" si="3288"/>
        <v>0</v>
      </c>
      <c r="ADZ100" s="27">
        <f t="shared" si="3289"/>
        <v>0</v>
      </c>
      <c r="AEA100" s="27">
        <f t="shared" si="3290"/>
        <v>0</v>
      </c>
      <c r="AEB100" s="27">
        <f t="shared" si="3291"/>
        <v>0</v>
      </c>
      <c r="AEC100" s="27">
        <f t="shared" si="3292"/>
        <v>0</v>
      </c>
      <c r="AED100" s="27">
        <f t="shared" si="3293"/>
        <v>0</v>
      </c>
      <c r="AEE100" s="27">
        <f t="shared" si="3294"/>
        <v>0</v>
      </c>
      <c r="AEF100" s="27">
        <f t="shared" si="3295"/>
        <v>0</v>
      </c>
      <c r="AEG100" s="27">
        <f t="shared" si="3296"/>
        <v>0</v>
      </c>
      <c r="AEH100" s="27">
        <f t="shared" si="3297"/>
        <v>0</v>
      </c>
      <c r="AEI100" s="27">
        <f t="shared" si="3298"/>
        <v>0</v>
      </c>
      <c r="AEJ100" s="27">
        <f t="shared" si="3299"/>
        <v>0</v>
      </c>
      <c r="AEK100" s="27">
        <f t="shared" si="3300"/>
        <v>0</v>
      </c>
      <c r="AEL100" s="27">
        <f t="shared" si="3301"/>
        <v>0</v>
      </c>
      <c r="AEM100" s="27">
        <f t="shared" si="3302"/>
        <v>0</v>
      </c>
      <c r="AEN100" s="27">
        <f t="shared" si="3303"/>
        <v>0</v>
      </c>
      <c r="AEO100" s="27">
        <f t="shared" si="3304"/>
        <v>0</v>
      </c>
      <c r="AEP100" s="27">
        <f t="shared" si="3305"/>
        <v>0</v>
      </c>
      <c r="AEQ100" s="27">
        <f t="shared" si="3306"/>
        <v>0</v>
      </c>
      <c r="AER100" s="27">
        <f t="shared" si="3307"/>
        <v>0</v>
      </c>
      <c r="AES100" s="27">
        <f t="shared" si="3308"/>
        <v>0</v>
      </c>
      <c r="AET100" s="27">
        <f t="shared" si="3309"/>
        <v>0</v>
      </c>
      <c r="AEU100" s="27">
        <f t="shared" si="3310"/>
        <v>0</v>
      </c>
      <c r="AEV100" s="27">
        <f t="shared" si="3311"/>
        <v>0</v>
      </c>
      <c r="AEW100" s="27">
        <f t="shared" si="3312"/>
        <v>0</v>
      </c>
      <c r="AEX100" s="27">
        <f t="shared" si="3313"/>
        <v>0</v>
      </c>
      <c r="AEY100" s="27">
        <f t="shared" si="3314"/>
        <v>0</v>
      </c>
      <c r="AEZ100" s="27">
        <f t="shared" si="3315"/>
        <v>0</v>
      </c>
      <c r="AFA100" s="27">
        <f t="shared" si="3316"/>
        <v>0</v>
      </c>
      <c r="AFB100" s="27">
        <f t="shared" si="3317"/>
        <v>0</v>
      </c>
      <c r="AFC100" s="27">
        <f t="shared" si="3318"/>
        <v>0</v>
      </c>
      <c r="AFD100" s="27">
        <f t="shared" si="3319"/>
        <v>0</v>
      </c>
      <c r="AFE100" s="27">
        <f t="shared" si="3320"/>
        <v>0</v>
      </c>
      <c r="AFF100" s="27">
        <f t="shared" si="3321"/>
        <v>0</v>
      </c>
      <c r="AFG100" s="27">
        <f t="shared" si="3322"/>
        <v>0</v>
      </c>
      <c r="AFH100" s="27">
        <f t="shared" si="3323"/>
        <v>0</v>
      </c>
      <c r="AFI100" s="27">
        <f t="shared" si="3324"/>
        <v>0</v>
      </c>
      <c r="AFJ100" s="27">
        <f t="shared" si="3325"/>
        <v>0</v>
      </c>
      <c r="AFL100" s="28">
        <f t="shared" si="2677"/>
        <v>11.59375</v>
      </c>
      <c r="AFM100" s="28">
        <v>11.59375</v>
      </c>
      <c r="AFN100" s="27">
        <v>3</v>
      </c>
      <c r="AFO100" s="27">
        <f t="shared" si="3326"/>
        <v>3</v>
      </c>
      <c r="AFP100" s="27">
        <f t="shared" si="3327"/>
        <v>3</v>
      </c>
      <c r="AFQ100" s="27">
        <f t="shared" si="3328"/>
        <v>3</v>
      </c>
      <c r="AFR100" s="27">
        <f t="shared" si="3329"/>
        <v>0</v>
      </c>
      <c r="AFS100" s="27">
        <f t="shared" si="3330"/>
        <v>0</v>
      </c>
      <c r="AFT100" s="27">
        <f t="shared" si="3331"/>
        <v>5</v>
      </c>
      <c r="AFU100" s="27">
        <f t="shared" si="3332"/>
        <v>0</v>
      </c>
      <c r="AFV100" s="27">
        <f t="shared" si="3333"/>
        <v>3</v>
      </c>
      <c r="AFW100" s="27">
        <f t="shared" si="3334"/>
        <v>3</v>
      </c>
      <c r="AFX100" s="27">
        <f t="shared" si="3335"/>
        <v>0</v>
      </c>
      <c r="AFY100" s="27">
        <f t="shared" si="3336"/>
        <v>0</v>
      </c>
      <c r="AFZ100" s="27">
        <f t="shared" si="3337"/>
        <v>3</v>
      </c>
      <c r="AGA100" s="27">
        <f t="shared" si="3338"/>
        <v>0</v>
      </c>
      <c r="AGB100" s="27">
        <f t="shared" si="3339"/>
        <v>0</v>
      </c>
      <c r="AGC100" s="27">
        <f t="shared" si="3340"/>
        <v>3</v>
      </c>
      <c r="AGD100" s="27">
        <f t="shared" si="3341"/>
        <v>0</v>
      </c>
      <c r="AGE100" s="27">
        <f t="shared" si="3342"/>
        <v>0</v>
      </c>
      <c r="AGF100" s="27">
        <f t="shared" si="3343"/>
        <v>0</v>
      </c>
      <c r="AGG100" s="27">
        <f t="shared" si="3344"/>
        <v>0</v>
      </c>
      <c r="AGH100" s="27">
        <f t="shared" si="3345"/>
        <v>0</v>
      </c>
      <c r="AGI100" s="27">
        <f t="shared" si="3346"/>
        <v>0</v>
      </c>
      <c r="AGJ100" s="27">
        <f t="shared" si="3347"/>
        <v>0</v>
      </c>
      <c r="AGK100" s="27">
        <f t="shared" si="3348"/>
        <v>0</v>
      </c>
      <c r="AGL100" s="27">
        <f t="shared" si="3349"/>
        <v>3</v>
      </c>
      <c r="AGM100" s="27">
        <f t="shared" si="3350"/>
        <v>0</v>
      </c>
      <c r="AGN100" s="27">
        <f t="shared" si="3351"/>
        <v>0</v>
      </c>
      <c r="AGO100" s="27">
        <f t="shared" si="3352"/>
        <v>3</v>
      </c>
      <c r="AGP100" s="27">
        <f t="shared" si="3353"/>
        <v>0</v>
      </c>
      <c r="AGQ100" s="27">
        <f t="shared" si="3354"/>
        <v>0</v>
      </c>
      <c r="AGR100" s="27">
        <f t="shared" si="3355"/>
        <v>3</v>
      </c>
      <c r="AGS100" s="27">
        <f t="shared" si="3356"/>
        <v>0</v>
      </c>
      <c r="AGT100" s="27">
        <f t="shared" si="3357"/>
        <v>0</v>
      </c>
      <c r="AGU100" s="27">
        <f t="shared" si="3358"/>
        <v>3</v>
      </c>
      <c r="AGV100" s="27">
        <f t="shared" si="3359"/>
        <v>0</v>
      </c>
      <c r="AGW100" s="27">
        <f t="shared" si="3360"/>
        <v>0</v>
      </c>
      <c r="AGX100" s="27">
        <f t="shared" si="3361"/>
        <v>3</v>
      </c>
      <c r="AGY100" s="27">
        <f t="shared" si="3362"/>
        <v>0</v>
      </c>
      <c r="AGZ100" s="27">
        <f t="shared" si="3363"/>
        <v>0</v>
      </c>
      <c r="AHA100" s="27">
        <f t="shared" si="3364"/>
        <v>0</v>
      </c>
      <c r="AHB100" s="27">
        <f t="shared" si="3365"/>
        <v>0</v>
      </c>
      <c r="AHC100" s="27">
        <f t="shared" si="3366"/>
        <v>0</v>
      </c>
      <c r="AHD100" s="27">
        <f t="shared" si="3367"/>
        <v>0</v>
      </c>
      <c r="AHE100" s="27">
        <f t="shared" si="3368"/>
        <v>0</v>
      </c>
      <c r="AHF100" s="27">
        <f t="shared" si="3369"/>
        <v>0</v>
      </c>
      <c r="AHG100" s="27">
        <f t="shared" si="3370"/>
        <v>0</v>
      </c>
      <c r="AHH100" s="27">
        <f t="shared" si="3371"/>
        <v>0</v>
      </c>
      <c r="AHI100" s="27">
        <f t="shared" si="3372"/>
        <v>0</v>
      </c>
      <c r="AHJ100" s="27">
        <f t="shared" si="3373"/>
        <v>0</v>
      </c>
      <c r="AHK100" s="27">
        <f t="shared" si="3374"/>
        <v>0</v>
      </c>
      <c r="AHL100" s="27">
        <f t="shared" si="3375"/>
        <v>0</v>
      </c>
      <c r="AHM100" s="27">
        <f t="shared" si="3376"/>
        <v>0</v>
      </c>
      <c r="AHN100" s="27">
        <f t="shared" si="3377"/>
        <v>0</v>
      </c>
      <c r="AHO100" s="27">
        <f t="shared" si="3378"/>
        <v>0</v>
      </c>
      <c r="AHP100" s="27">
        <f t="shared" si="3379"/>
        <v>0</v>
      </c>
      <c r="AHQ100" s="27">
        <f t="shared" si="3380"/>
        <v>0</v>
      </c>
      <c r="AHR100" s="27">
        <f t="shared" si="3381"/>
        <v>0</v>
      </c>
      <c r="AHS100" s="27">
        <f t="shared" si="3382"/>
        <v>0</v>
      </c>
      <c r="AHT100" s="27">
        <f t="shared" si="3383"/>
        <v>0</v>
      </c>
      <c r="AHU100" s="27">
        <f t="shared" si="3384"/>
        <v>0</v>
      </c>
      <c r="AHV100" s="27">
        <f t="shared" si="3385"/>
        <v>0</v>
      </c>
      <c r="AHW100" s="27">
        <f t="shared" si="3386"/>
        <v>0</v>
      </c>
      <c r="AHX100" s="27">
        <f t="shared" si="3387"/>
        <v>0</v>
      </c>
      <c r="AHY100" s="27">
        <f t="shared" si="3388"/>
        <v>0</v>
      </c>
      <c r="AHZ100" s="27">
        <f t="shared" si="3389"/>
        <v>0</v>
      </c>
      <c r="AIA100" s="27">
        <f t="shared" si="3390"/>
        <v>0</v>
      </c>
      <c r="AIB100" s="27">
        <f t="shared" si="3391"/>
        <v>0</v>
      </c>
      <c r="AIC100" s="27">
        <f t="shared" si="3392"/>
        <v>0</v>
      </c>
      <c r="AID100" s="27">
        <f t="shared" si="3393"/>
        <v>0</v>
      </c>
      <c r="AIE100" s="27">
        <f t="shared" si="3394"/>
        <v>0</v>
      </c>
      <c r="AIF100" s="27">
        <f t="shared" si="3395"/>
        <v>0</v>
      </c>
      <c r="AIG100" s="27">
        <f t="shared" si="3396"/>
        <v>0</v>
      </c>
      <c r="AIH100" s="27">
        <f t="shared" si="3397"/>
        <v>0</v>
      </c>
      <c r="AII100" s="27">
        <f t="shared" si="3398"/>
        <v>0</v>
      </c>
      <c r="AIJ100" s="27">
        <f t="shared" si="3399"/>
        <v>0</v>
      </c>
      <c r="AIK100" s="27">
        <f t="shared" si="3400"/>
        <v>0</v>
      </c>
      <c r="AIL100" s="27">
        <f t="shared" si="3401"/>
        <v>0</v>
      </c>
      <c r="AIM100" s="27">
        <f t="shared" si="3402"/>
        <v>0</v>
      </c>
      <c r="AIN100" s="27">
        <f t="shared" si="3403"/>
        <v>0</v>
      </c>
      <c r="AIO100" s="27">
        <f t="shared" si="3404"/>
        <v>0</v>
      </c>
      <c r="AIP100" s="27">
        <f t="shared" si="3405"/>
        <v>0</v>
      </c>
      <c r="AIQ100" s="27">
        <f t="shared" si="3406"/>
        <v>0</v>
      </c>
      <c r="AIR100" s="27">
        <f t="shared" si="3407"/>
        <v>0</v>
      </c>
      <c r="AIT100" s="27">
        <v>1</v>
      </c>
      <c r="AIU100" s="27">
        <v>1</v>
      </c>
      <c r="AIV100" s="27">
        <v>1</v>
      </c>
      <c r="AIW100" s="27">
        <f t="shared" si="3408"/>
        <v>0</v>
      </c>
      <c r="AIX100" s="27">
        <f t="shared" si="3409"/>
        <v>0</v>
      </c>
      <c r="AIY100" s="27">
        <f t="shared" si="3410"/>
        <v>2</v>
      </c>
      <c r="AIZ100" s="27">
        <f t="shared" si="3411"/>
        <v>0</v>
      </c>
      <c r="AJA100" s="27">
        <f t="shared" si="3412"/>
        <v>4</v>
      </c>
      <c r="AJB100" s="27">
        <f t="shared" si="3413"/>
        <v>1</v>
      </c>
      <c r="AJC100" s="27">
        <f t="shared" si="3414"/>
        <v>0</v>
      </c>
      <c r="AJD100" s="27">
        <f t="shared" si="3415"/>
        <v>0</v>
      </c>
      <c r="AJE100" s="27">
        <f t="shared" si="3416"/>
        <v>0.25</v>
      </c>
      <c r="AJF100" s="27">
        <f t="shared" si="3417"/>
        <v>0</v>
      </c>
      <c r="AJG100" s="27">
        <f t="shared" si="3418"/>
        <v>0</v>
      </c>
      <c r="AJH100" s="27">
        <f t="shared" si="3419"/>
        <v>0.25</v>
      </c>
      <c r="AJI100" s="27">
        <f t="shared" si="3420"/>
        <v>0</v>
      </c>
      <c r="AJJ100" s="27">
        <f t="shared" si="3421"/>
        <v>0</v>
      </c>
      <c r="AJK100" s="27">
        <f t="shared" si="3422"/>
        <v>0</v>
      </c>
      <c r="AJL100" s="27">
        <f t="shared" si="3423"/>
        <v>0</v>
      </c>
      <c r="AJM100" s="27">
        <f t="shared" si="3424"/>
        <v>0</v>
      </c>
      <c r="AJN100" s="27">
        <f t="shared" si="3425"/>
        <v>0</v>
      </c>
      <c r="AJO100" s="27">
        <f t="shared" si="3426"/>
        <v>0</v>
      </c>
      <c r="AJP100" s="27">
        <f t="shared" si="3427"/>
        <v>0</v>
      </c>
      <c r="AJQ100" s="27">
        <f t="shared" si="3428"/>
        <v>9.375E-2</v>
      </c>
      <c r="AJR100" s="27">
        <f t="shared" si="3429"/>
        <v>0</v>
      </c>
      <c r="AJS100" s="27">
        <f t="shared" si="3430"/>
        <v>0</v>
      </c>
      <c r="AJT100" s="27">
        <f t="shared" si="3431"/>
        <v>0.25</v>
      </c>
      <c r="AJU100" s="27">
        <f t="shared" si="3432"/>
        <v>0</v>
      </c>
      <c r="AJV100" s="27">
        <f t="shared" si="3433"/>
        <v>0</v>
      </c>
      <c r="AJW100" s="27">
        <f t="shared" si="3434"/>
        <v>0.25</v>
      </c>
      <c r="AJX100" s="27">
        <f t="shared" si="3435"/>
        <v>0</v>
      </c>
      <c r="AJY100" s="27">
        <f t="shared" si="3436"/>
        <v>0</v>
      </c>
      <c r="AJZ100" s="27">
        <f t="shared" si="3437"/>
        <v>0.25</v>
      </c>
      <c r="AKA100" s="27">
        <f t="shared" si="3438"/>
        <v>0</v>
      </c>
      <c r="AKB100" s="27">
        <f t="shared" si="3439"/>
        <v>0</v>
      </c>
      <c r="AKC100" s="27">
        <f t="shared" si="3440"/>
        <v>0.25</v>
      </c>
      <c r="AKD100" s="27">
        <f t="shared" si="3441"/>
        <v>0</v>
      </c>
      <c r="AKE100" s="27">
        <f t="shared" si="3442"/>
        <v>0</v>
      </c>
      <c r="AKF100" s="27">
        <f t="shared" si="3443"/>
        <v>0</v>
      </c>
      <c r="AKG100" s="27">
        <f t="shared" si="3444"/>
        <v>0</v>
      </c>
      <c r="AKH100" s="27">
        <f t="shared" si="3445"/>
        <v>0</v>
      </c>
      <c r="AKI100" s="27">
        <f t="shared" si="3446"/>
        <v>0</v>
      </c>
      <c r="AKJ100" s="27">
        <f t="shared" si="3447"/>
        <v>0</v>
      </c>
      <c r="AKK100" s="27">
        <f t="shared" si="3448"/>
        <v>0</v>
      </c>
      <c r="AKL100" s="27">
        <f t="shared" si="3449"/>
        <v>0</v>
      </c>
      <c r="AKM100" s="27">
        <f t="shared" si="3450"/>
        <v>0</v>
      </c>
      <c r="AKN100" s="27">
        <f t="shared" si="3451"/>
        <v>0</v>
      </c>
      <c r="AKO100" s="27">
        <f t="shared" si="3452"/>
        <v>0</v>
      </c>
      <c r="AKP100" s="27">
        <f t="shared" si="3453"/>
        <v>0</v>
      </c>
      <c r="AKQ100" s="27">
        <f t="shared" si="3454"/>
        <v>0</v>
      </c>
      <c r="AKR100" s="27">
        <f t="shared" si="3455"/>
        <v>0</v>
      </c>
      <c r="AKS100" s="27">
        <f t="shared" si="3456"/>
        <v>0</v>
      </c>
      <c r="AKT100" s="27">
        <f t="shared" si="3457"/>
        <v>0</v>
      </c>
      <c r="AKU100" s="27">
        <f t="shared" si="3458"/>
        <v>0</v>
      </c>
      <c r="AKV100" s="27">
        <f t="shared" si="3459"/>
        <v>0</v>
      </c>
      <c r="AKW100" s="27">
        <f t="shared" si="3460"/>
        <v>0</v>
      </c>
      <c r="AKX100" s="27">
        <f t="shared" si="3461"/>
        <v>0</v>
      </c>
      <c r="AKY100" s="27">
        <f t="shared" si="3462"/>
        <v>0</v>
      </c>
      <c r="AKZ100" s="27">
        <f t="shared" si="3463"/>
        <v>0</v>
      </c>
      <c r="ALA100" s="27">
        <f t="shared" si="3464"/>
        <v>0</v>
      </c>
      <c r="ALB100" s="27">
        <f t="shared" si="3465"/>
        <v>0</v>
      </c>
      <c r="ALC100" s="27">
        <f t="shared" si="3466"/>
        <v>0</v>
      </c>
      <c r="ALD100" s="27">
        <f t="shared" si="3467"/>
        <v>0</v>
      </c>
      <c r="ALE100" s="27">
        <f t="shared" si="3468"/>
        <v>0</v>
      </c>
      <c r="ALF100" s="27">
        <f t="shared" si="3469"/>
        <v>0</v>
      </c>
      <c r="ALG100" s="27">
        <f t="shared" si="3470"/>
        <v>0</v>
      </c>
      <c r="ALH100" s="27">
        <f t="shared" si="3471"/>
        <v>0</v>
      </c>
      <c r="ALI100" s="27">
        <f t="shared" si="3472"/>
        <v>0</v>
      </c>
      <c r="ALJ100" s="27">
        <f t="shared" si="3473"/>
        <v>0</v>
      </c>
      <c r="ALK100" s="27">
        <f t="shared" si="3474"/>
        <v>0</v>
      </c>
      <c r="ALL100" s="27">
        <f t="shared" si="3475"/>
        <v>0</v>
      </c>
      <c r="ALM100" s="27">
        <f t="shared" si="3476"/>
        <v>0</v>
      </c>
      <c r="ALN100" s="27">
        <f t="shared" si="3477"/>
        <v>0</v>
      </c>
      <c r="ALO100" s="27">
        <f t="shared" si="3478"/>
        <v>0</v>
      </c>
      <c r="ALP100" s="27">
        <f t="shared" si="3479"/>
        <v>0</v>
      </c>
      <c r="ALQ100" s="27">
        <f t="shared" si="3480"/>
        <v>0</v>
      </c>
      <c r="ALR100" s="27">
        <f t="shared" si="3481"/>
        <v>0</v>
      </c>
      <c r="ALS100" s="27">
        <f t="shared" si="3482"/>
        <v>0</v>
      </c>
      <c r="ALT100" s="27">
        <f t="shared" si="3483"/>
        <v>0</v>
      </c>
      <c r="ALU100" s="27">
        <f t="shared" si="3484"/>
        <v>0</v>
      </c>
      <c r="ALV100" s="27">
        <f t="shared" si="3485"/>
        <v>0</v>
      </c>
      <c r="ALW100" s="27">
        <f t="shared" si="3486"/>
        <v>0</v>
      </c>
      <c r="AMK100" s="28">
        <v>1686</v>
      </c>
      <c r="AML100" s="28">
        <f t="shared" si="3487"/>
        <v>1686</v>
      </c>
      <c r="AMN100" s="28">
        <v>1778</v>
      </c>
      <c r="AMO100" s="27" t="str">
        <f t="shared" si="3488"/>
        <v>1765</v>
      </c>
      <c r="AMP100" s="27" t="str">
        <f t="shared" si="3489"/>
        <v>1775</v>
      </c>
      <c r="AMQ100" s="27" t="str">
        <f t="shared" si="3490"/>
        <v>1762</v>
      </c>
      <c r="AMR100" s="27" t="str">
        <f t="shared" si="3491"/>
        <v>1762</v>
      </c>
      <c r="AMS100" s="27" t="str">
        <f t="shared" si="3492"/>
        <v>1762</v>
      </c>
      <c r="AMT100" s="27" t="str">
        <f t="shared" si="3493"/>
        <v>1752</v>
      </c>
      <c r="AMU100" s="27" t="str">
        <f t="shared" si="3494"/>
        <v>1752</v>
      </c>
      <c r="AMV100" s="27" t="str">
        <f t="shared" si="3495"/>
        <v>1719</v>
      </c>
      <c r="AMW100" s="27" t="str">
        <f t="shared" si="3496"/>
        <v>1706</v>
      </c>
      <c r="AMX100" s="27" t="str">
        <f t="shared" si="3497"/>
        <v>1706</v>
      </c>
      <c r="AMY100" s="27" t="str">
        <f t="shared" si="3498"/>
        <v>1706</v>
      </c>
      <c r="AMZ100" s="27" t="str">
        <f t="shared" si="3499"/>
        <v>1723</v>
      </c>
      <c r="ANA100" s="27" t="str">
        <f t="shared" si="3500"/>
        <v>1723</v>
      </c>
      <c r="ANB100" s="27" t="str">
        <f t="shared" si="3501"/>
        <v>1723</v>
      </c>
      <c r="ANC100" s="27" t="str">
        <f t="shared" si="3502"/>
        <v>1707</v>
      </c>
      <c r="AND100" s="27" t="str">
        <f t="shared" si="3503"/>
        <v>1707</v>
      </c>
      <c r="ANE100" s="27" t="str">
        <f t="shared" si="3504"/>
        <v>1707</v>
      </c>
      <c r="ANF100" s="27" t="str">
        <f t="shared" si="3505"/>
        <v>1707</v>
      </c>
      <c r="ANG100" s="27" t="str">
        <f t="shared" si="3506"/>
        <v>1707</v>
      </c>
      <c r="ANH100" s="27" t="str">
        <f t="shared" si="3507"/>
        <v>1707</v>
      </c>
      <c r="ANI100" s="27" t="str">
        <f t="shared" si="3508"/>
        <v>1707</v>
      </c>
      <c r="ANJ100" s="27" t="str">
        <f t="shared" si="3509"/>
        <v>1707</v>
      </c>
      <c r="ANK100" s="27" t="str">
        <f t="shared" si="3510"/>
        <v>1707</v>
      </c>
      <c r="ANL100" s="27" t="str">
        <f t="shared" si="3511"/>
        <v>1699</v>
      </c>
      <c r="ANM100" s="27" t="str">
        <f t="shared" si="3512"/>
        <v>1699</v>
      </c>
      <c r="ANN100" s="27" t="str">
        <f t="shared" si="3513"/>
        <v>1699</v>
      </c>
      <c r="ANO100" s="27" t="str">
        <f t="shared" si="3514"/>
        <v>1688</v>
      </c>
      <c r="ANP100" s="27" t="str">
        <f t="shared" si="3515"/>
        <v>1688</v>
      </c>
      <c r="ANQ100" s="27" t="str">
        <f t="shared" si="3516"/>
        <v>1688</v>
      </c>
      <c r="ANR100" s="27" t="str">
        <f t="shared" si="3517"/>
        <v>1678</v>
      </c>
      <c r="ANS100" s="27" t="str">
        <f t="shared" si="3518"/>
        <v>1678</v>
      </c>
      <c r="ANT100" s="27" t="str">
        <f t="shared" si="3519"/>
        <v>1678</v>
      </c>
      <c r="ANU100" s="27" t="str">
        <f t="shared" si="3520"/>
        <v>1673</v>
      </c>
      <c r="ANV100" s="27" t="str">
        <f t="shared" si="3521"/>
        <v>1673</v>
      </c>
      <c r="ANW100" s="27" t="str">
        <f t="shared" si="3522"/>
        <v>1673</v>
      </c>
      <c r="ANX100" s="27" t="str">
        <f t="shared" si="3523"/>
        <v>1686</v>
      </c>
      <c r="ANY100" s="27" t="str">
        <f t="shared" si="3524"/>
        <v>1686</v>
      </c>
      <c r="ANZ100" s="27" t="str">
        <f t="shared" si="3525"/>
        <v>1686</v>
      </c>
      <c r="AOA100" s="27" t="str">
        <f t="shared" si="3526"/>
        <v>1686</v>
      </c>
      <c r="AOB100" s="27" t="str">
        <f t="shared" si="3527"/>
        <v>1686</v>
      </c>
      <c r="AOC100" s="27" t="str">
        <f t="shared" si="3528"/>
        <v>1686</v>
      </c>
      <c r="AOD100" s="27" t="str">
        <f t="shared" si="3529"/>
        <v>1686</v>
      </c>
      <c r="AOE100" s="27" t="str">
        <f t="shared" si="3530"/>
        <v>1686</v>
      </c>
      <c r="AOF100" s="27" t="str">
        <f t="shared" si="3531"/>
        <v>1686</v>
      </c>
      <c r="AOG100" s="27" t="str">
        <f t="shared" si="3532"/>
        <v>1686</v>
      </c>
      <c r="AOH100" s="27" t="str">
        <f t="shared" si="3533"/>
        <v>1686</v>
      </c>
      <c r="AOI100" s="27" t="str">
        <f t="shared" si="3534"/>
        <v>1686</v>
      </c>
      <c r="AOJ100" s="27" t="str">
        <f t="shared" si="3535"/>
        <v>1686</v>
      </c>
      <c r="AOK100" s="27" t="str">
        <f t="shared" si="3536"/>
        <v>1686</v>
      </c>
      <c r="AOL100" s="27" t="str">
        <f t="shared" si="3537"/>
        <v>1686</v>
      </c>
      <c r="AOM100" s="27" t="str">
        <f t="shared" si="3538"/>
        <v>1686</v>
      </c>
      <c r="AON100" s="27" t="str">
        <f t="shared" si="3539"/>
        <v>1686</v>
      </c>
      <c r="AOO100" s="27" t="str">
        <f t="shared" si="3540"/>
        <v>1686</v>
      </c>
      <c r="AOP100" s="27" t="str">
        <f t="shared" si="3541"/>
        <v>1686</v>
      </c>
      <c r="AOQ100" s="27" t="str">
        <f t="shared" si="3542"/>
        <v>1686</v>
      </c>
      <c r="AOR100" s="27" t="str">
        <f t="shared" si="3543"/>
        <v>1686</v>
      </c>
      <c r="AOS100" s="27" t="str">
        <f t="shared" si="3544"/>
        <v>1686</v>
      </c>
      <c r="AOT100" s="27" t="str">
        <f t="shared" si="3545"/>
        <v>1686</v>
      </c>
      <c r="AOU100" s="27" t="str">
        <f t="shared" si="3546"/>
        <v>1686</v>
      </c>
      <c r="AOV100" s="27" t="str">
        <f t="shared" si="3547"/>
        <v>1686</v>
      </c>
      <c r="AOW100" s="27" t="str">
        <f t="shared" si="3548"/>
        <v>1686</v>
      </c>
      <c r="AOX100" s="27" t="str">
        <f t="shared" si="3549"/>
        <v>1686</v>
      </c>
      <c r="AOY100" s="27" t="str">
        <f t="shared" si="3550"/>
        <v>1686</v>
      </c>
      <c r="AOZ100" s="27" t="str">
        <f t="shared" si="3551"/>
        <v>1686</v>
      </c>
      <c r="APA100" s="27" t="str">
        <f t="shared" si="3552"/>
        <v>1686</v>
      </c>
      <c r="APB100" s="27" t="str">
        <f t="shared" si="3553"/>
        <v>1686</v>
      </c>
      <c r="APC100" s="27" t="str">
        <f t="shared" si="3554"/>
        <v>1686</v>
      </c>
      <c r="APD100" s="27" t="str">
        <f t="shared" si="3555"/>
        <v>1686</v>
      </c>
      <c r="APE100" s="27" t="str">
        <f t="shared" si="3556"/>
        <v>1686</v>
      </c>
      <c r="APF100" s="27" t="str">
        <f t="shared" si="3557"/>
        <v>1686</v>
      </c>
      <c r="APG100" s="27" t="str">
        <f t="shared" si="3558"/>
        <v>1686</v>
      </c>
      <c r="APH100" s="27" t="str">
        <f t="shared" si="3559"/>
        <v>1686</v>
      </c>
      <c r="API100" s="27" t="str">
        <f t="shared" si="3560"/>
        <v>1686</v>
      </c>
      <c r="APJ100" s="27" t="str">
        <f t="shared" si="3561"/>
        <v>1686</v>
      </c>
      <c r="APK100" s="27" t="str">
        <f t="shared" si="3562"/>
        <v>1686</v>
      </c>
      <c r="APL100" s="27" t="str">
        <f t="shared" si="3563"/>
        <v>1686</v>
      </c>
      <c r="APM100" s="27" t="str">
        <f t="shared" si="3564"/>
        <v>1686</v>
      </c>
      <c r="APN100" s="27" t="str">
        <f t="shared" si="3565"/>
        <v>1686</v>
      </c>
      <c r="APO100" s="27" t="str">
        <f t="shared" si="3566"/>
        <v>1686</v>
      </c>
      <c r="APP100" s="27" t="str">
        <f t="shared" si="3567"/>
        <v>1686</v>
      </c>
      <c r="APQ100" s="27" t="str">
        <f t="shared" si="3568"/>
        <v>1686</v>
      </c>
      <c r="APR100" s="27" t="str">
        <f t="shared" si="3569"/>
        <v>1686</v>
      </c>
    </row>
    <row r="101" spans="1:1022 1025:1110" x14ac:dyDescent="0.35">
      <c r="A101" s="27">
        <v>29</v>
      </c>
      <c r="B101" s="84" t="s">
        <v>123</v>
      </c>
      <c r="C101" s="91">
        <f>VLOOKUP(A101, Rankings!$A$2:$AN$129, 40, FALSE)</f>
        <v>99</v>
      </c>
      <c r="D101" s="24" t="s">
        <v>374</v>
      </c>
      <c r="I101" s="29">
        <f t="shared" si="2678"/>
        <v>15.166666666666666</v>
      </c>
      <c r="L101" s="27" t="s">
        <v>2323</v>
      </c>
      <c r="M101" s="27" t="s">
        <v>2610</v>
      </c>
      <c r="N101" s="27" t="s">
        <v>2906</v>
      </c>
      <c r="O101" s="27" t="s">
        <v>3008</v>
      </c>
      <c r="P101" s="27" t="s">
        <v>24</v>
      </c>
      <c r="Q101" s="27" t="s">
        <v>3199</v>
      </c>
      <c r="R101" s="27" t="s">
        <v>3542</v>
      </c>
      <c r="S101" s="27" t="s">
        <v>24</v>
      </c>
      <c r="T101" s="27" t="s">
        <v>3781</v>
      </c>
      <c r="U101" s="27" t="s">
        <v>3910</v>
      </c>
      <c r="V101" s="27" t="s">
        <v>24</v>
      </c>
      <c r="W101" s="27" t="s">
        <v>4195</v>
      </c>
      <c r="X101" s="27" t="s">
        <v>4312</v>
      </c>
      <c r="Y101" s="27" t="s">
        <v>24</v>
      </c>
      <c r="Z101" s="27" t="s">
        <v>4544</v>
      </c>
      <c r="AA101" s="27" t="s">
        <v>24</v>
      </c>
      <c r="AB101" s="27" t="s">
        <v>4753</v>
      </c>
      <c r="AC101" s="27" t="s">
        <v>24</v>
      </c>
      <c r="AD101" s="27" t="s">
        <v>4882</v>
      </c>
      <c r="AE101" s="27" t="s">
        <v>24</v>
      </c>
      <c r="AF101" s="27" t="s">
        <v>24</v>
      </c>
      <c r="AG101" s="27" t="s">
        <v>5185</v>
      </c>
      <c r="AH101" s="27" t="s">
        <v>5312</v>
      </c>
      <c r="AI101" s="27" t="s">
        <v>5344</v>
      </c>
      <c r="AJ101" s="27" t="s">
        <v>5495</v>
      </c>
      <c r="AK101" s="27" t="s">
        <v>24</v>
      </c>
      <c r="AL101" s="27" t="s">
        <v>5714</v>
      </c>
      <c r="AM101" s="27" t="s">
        <v>24</v>
      </c>
      <c r="AN101" s="27" t="s">
        <v>24</v>
      </c>
      <c r="AO101" s="27" t="s">
        <v>6131</v>
      </c>
      <c r="AP101" s="27" t="s">
        <v>24</v>
      </c>
      <c r="AQ101" s="27" t="s">
        <v>24</v>
      </c>
      <c r="AR101" s="27" t="s">
        <v>6301</v>
      </c>
      <c r="AS101" s="27" t="s">
        <v>24</v>
      </c>
      <c r="AT101" s="27" t="s">
        <v>24</v>
      </c>
      <c r="AU101" s="27" t="s">
        <v>6715</v>
      </c>
      <c r="AV101" s="27" t="s">
        <v>24</v>
      </c>
      <c r="AW101" s="27" t="s">
        <v>24</v>
      </c>
      <c r="AX101" s="27" t="s">
        <v>24</v>
      </c>
      <c r="AY101" s="27" t="s">
        <v>24</v>
      </c>
      <c r="AZ101" s="27" t="s">
        <v>24</v>
      </c>
      <c r="BA101" s="27" t="s">
        <v>24</v>
      </c>
      <c r="BB101" s="27" t="s">
        <v>24</v>
      </c>
      <c r="BC101" s="27" t="s">
        <v>24</v>
      </c>
      <c r="BD101" s="27" t="s">
        <v>24</v>
      </c>
      <c r="BE101" s="27" t="s">
        <v>24</v>
      </c>
      <c r="BF101" s="27" t="s">
        <v>24</v>
      </c>
      <c r="BG101" s="27" t="s">
        <v>24</v>
      </c>
      <c r="BH101" s="27" t="s">
        <v>24</v>
      </c>
      <c r="BI101" s="27" t="s">
        <v>24</v>
      </c>
      <c r="BJ101" s="27" t="s">
        <v>24</v>
      </c>
      <c r="BK101" s="27" t="s">
        <v>24</v>
      </c>
      <c r="BL101" s="27" t="s">
        <v>24</v>
      </c>
      <c r="BM101" s="27" t="s">
        <v>24</v>
      </c>
      <c r="BN101" s="27" t="s">
        <v>24</v>
      </c>
      <c r="BO101" s="27" t="s">
        <v>24</v>
      </c>
      <c r="BP101" s="27" t="s">
        <v>24</v>
      </c>
      <c r="BQ101" s="27" t="s">
        <v>24</v>
      </c>
      <c r="BR101" s="27" t="s">
        <v>24</v>
      </c>
      <c r="BS101" s="27" t="s">
        <v>24</v>
      </c>
      <c r="BT101" s="27" t="s">
        <v>24</v>
      </c>
      <c r="BU101" s="27" t="s">
        <v>24</v>
      </c>
      <c r="BV101" s="27" t="s">
        <v>24</v>
      </c>
      <c r="BW101" s="27" t="s">
        <v>24</v>
      </c>
      <c r="BX101" s="27" t="s">
        <v>24</v>
      </c>
      <c r="BY101" s="27" t="s">
        <v>24</v>
      </c>
      <c r="BZ101" s="27" t="s">
        <v>24</v>
      </c>
      <c r="CA101" s="27" t="s">
        <v>24</v>
      </c>
      <c r="CB101" s="27" t="s">
        <v>24</v>
      </c>
      <c r="CC101" s="27" t="s">
        <v>24</v>
      </c>
      <c r="CD101" s="27" t="s">
        <v>24</v>
      </c>
      <c r="CE101" s="27" t="s">
        <v>24</v>
      </c>
      <c r="CF101" s="27" t="s">
        <v>24</v>
      </c>
      <c r="CG101" s="27" t="s">
        <v>24</v>
      </c>
      <c r="CH101" s="27" t="s">
        <v>24</v>
      </c>
      <c r="CI101" s="27" t="s">
        <v>24</v>
      </c>
      <c r="CJ101" s="27" t="s">
        <v>24</v>
      </c>
      <c r="CK101" s="27" t="s">
        <v>24</v>
      </c>
      <c r="CL101" s="27" t="s">
        <v>24</v>
      </c>
      <c r="CM101" s="27" t="s">
        <v>24</v>
      </c>
      <c r="CN101" s="27" t="s">
        <v>24</v>
      </c>
      <c r="CO101" s="27" t="s">
        <v>24</v>
      </c>
      <c r="CQ101" s="28">
        <f t="shared" si="2679"/>
        <v>1</v>
      </c>
      <c r="CR101" s="28">
        <f t="shared" si="2680"/>
        <v>5</v>
      </c>
      <c r="CS101" s="28">
        <f t="shared" si="2681"/>
        <v>2</v>
      </c>
      <c r="CT101" s="28">
        <f t="shared" si="2682"/>
        <v>4</v>
      </c>
      <c r="CU101" s="28">
        <f t="shared" si="2683"/>
        <v>0</v>
      </c>
      <c r="CV101" s="28">
        <f t="shared" si="2684"/>
        <v>4</v>
      </c>
      <c r="CW101" s="28">
        <f t="shared" si="2685"/>
        <v>2</v>
      </c>
      <c r="CX101" s="28">
        <f t="shared" si="2686"/>
        <v>3</v>
      </c>
      <c r="CY101" s="28">
        <f t="shared" si="2687"/>
        <v>3</v>
      </c>
      <c r="CZ101" s="28">
        <f t="shared" si="2688"/>
        <v>1</v>
      </c>
      <c r="DA101" s="28">
        <f t="shared" si="2689"/>
        <v>1</v>
      </c>
      <c r="DB101" s="28">
        <f t="shared" si="2690"/>
        <v>3</v>
      </c>
      <c r="DC101" s="28">
        <f t="shared" si="2691"/>
        <v>0</v>
      </c>
      <c r="DD101" s="28">
        <f t="shared" si="2692"/>
        <v>1</v>
      </c>
      <c r="DE101" s="28">
        <f t="shared" si="2693"/>
        <v>0</v>
      </c>
      <c r="DF101" s="28">
        <f t="shared" si="2694"/>
        <v>0</v>
      </c>
      <c r="DG101" s="28">
        <f t="shared" si="2695"/>
        <v>0</v>
      </c>
      <c r="DH101" s="28">
        <f t="shared" si="2696"/>
        <v>0</v>
      </c>
      <c r="DI101" s="28">
        <f t="shared" si="2697"/>
        <v>0</v>
      </c>
      <c r="DJ101" s="28">
        <f t="shared" si="2698"/>
        <v>0</v>
      </c>
      <c r="DK101" s="28">
        <f t="shared" si="2699"/>
        <v>0</v>
      </c>
      <c r="DL101" s="28">
        <f t="shared" si="2700"/>
        <v>0</v>
      </c>
      <c r="DM101" s="28">
        <f t="shared" si="2701"/>
        <v>0</v>
      </c>
      <c r="DN101" s="28">
        <f t="shared" si="2702"/>
        <v>0</v>
      </c>
      <c r="DO101" s="28">
        <f t="shared" si="2703"/>
        <v>4</v>
      </c>
      <c r="DP101" s="28">
        <f t="shared" si="2704"/>
        <v>5</v>
      </c>
      <c r="DR101">
        <f t="shared" si="2705"/>
        <v>4</v>
      </c>
      <c r="DS101">
        <f t="shared" si="2706"/>
        <v>3</v>
      </c>
      <c r="DT101">
        <f t="shared" si="2707"/>
        <v>2</v>
      </c>
      <c r="DU101">
        <f t="shared" si="2708"/>
        <v>8</v>
      </c>
      <c r="DV101">
        <f t="shared" si="2709"/>
        <v>0</v>
      </c>
      <c r="DW101">
        <f t="shared" si="2710"/>
        <v>4</v>
      </c>
      <c r="DX101">
        <f t="shared" si="2711"/>
        <v>6</v>
      </c>
      <c r="DY101">
        <f t="shared" si="2712"/>
        <v>0</v>
      </c>
      <c r="DZ101">
        <f t="shared" si="2713"/>
        <v>2</v>
      </c>
      <c r="EA101">
        <f t="shared" si="2714"/>
        <v>7</v>
      </c>
      <c r="EB101">
        <f t="shared" si="2715"/>
        <v>0</v>
      </c>
      <c r="EC101">
        <f t="shared" si="2716"/>
        <v>4</v>
      </c>
      <c r="ED101">
        <f t="shared" si="2717"/>
        <v>5</v>
      </c>
      <c r="EE101">
        <f t="shared" si="2718"/>
        <v>0</v>
      </c>
      <c r="EF101">
        <f t="shared" si="2719"/>
        <v>3</v>
      </c>
      <c r="EG101">
        <f t="shared" si="2720"/>
        <v>0</v>
      </c>
      <c r="EH101">
        <f t="shared" si="2721"/>
        <v>5</v>
      </c>
      <c r="EI101">
        <f t="shared" si="2722"/>
        <v>0</v>
      </c>
      <c r="EJ101">
        <f t="shared" si="2723"/>
        <v>8</v>
      </c>
      <c r="EK101">
        <f t="shared" si="2724"/>
        <v>0</v>
      </c>
      <c r="EL101">
        <f t="shared" si="2725"/>
        <v>0</v>
      </c>
      <c r="EM101">
        <f t="shared" si="2726"/>
        <v>5</v>
      </c>
      <c r="EN101">
        <f t="shared" si="2727"/>
        <v>10</v>
      </c>
      <c r="EO101">
        <f t="shared" si="2728"/>
        <v>1</v>
      </c>
      <c r="EP101">
        <f t="shared" si="2729"/>
        <v>8</v>
      </c>
      <c r="EQ101">
        <f t="shared" si="2730"/>
        <v>0</v>
      </c>
      <c r="ER101">
        <f t="shared" si="2731"/>
        <v>2</v>
      </c>
      <c r="ES101">
        <f t="shared" si="2732"/>
        <v>0</v>
      </c>
      <c r="ET101">
        <f t="shared" si="2733"/>
        <v>0</v>
      </c>
      <c r="EU101">
        <f t="shared" si="2734"/>
        <v>2</v>
      </c>
      <c r="EV101">
        <f t="shared" si="2735"/>
        <v>0</v>
      </c>
      <c r="EW101">
        <f t="shared" si="2736"/>
        <v>0</v>
      </c>
      <c r="EX101">
        <f t="shared" si="2737"/>
        <v>2</v>
      </c>
      <c r="EY101">
        <f t="shared" si="2738"/>
        <v>0</v>
      </c>
      <c r="EZ101">
        <f t="shared" si="2739"/>
        <v>0</v>
      </c>
      <c r="FA101">
        <f t="shared" si="2740"/>
        <v>4</v>
      </c>
      <c r="FB101">
        <f t="shared" si="2741"/>
        <v>0</v>
      </c>
      <c r="FC101">
        <f t="shared" si="2742"/>
        <v>0</v>
      </c>
      <c r="FD101">
        <f t="shared" si="2743"/>
        <v>0</v>
      </c>
      <c r="FE101">
        <f t="shared" si="2744"/>
        <v>0</v>
      </c>
      <c r="FF101">
        <f t="shared" si="2745"/>
        <v>0</v>
      </c>
      <c r="FG101">
        <f t="shared" si="2746"/>
        <v>0</v>
      </c>
      <c r="FH101">
        <f t="shared" si="2747"/>
        <v>0</v>
      </c>
      <c r="FI101">
        <f t="shared" si="2748"/>
        <v>0</v>
      </c>
      <c r="FJ101">
        <f t="shared" si="2749"/>
        <v>0</v>
      </c>
      <c r="FK101">
        <f t="shared" si="2750"/>
        <v>0</v>
      </c>
      <c r="FL101">
        <f t="shared" si="2751"/>
        <v>0</v>
      </c>
      <c r="FM101">
        <f t="shared" si="2752"/>
        <v>0</v>
      </c>
      <c r="FN101">
        <f t="shared" si="2753"/>
        <v>0</v>
      </c>
      <c r="FO101">
        <f t="shared" si="2754"/>
        <v>0</v>
      </c>
      <c r="FP101">
        <f t="shared" si="2755"/>
        <v>0</v>
      </c>
      <c r="FQ101">
        <f t="shared" si="2756"/>
        <v>0</v>
      </c>
      <c r="FR101">
        <f t="shared" si="2757"/>
        <v>0</v>
      </c>
      <c r="FS101">
        <f t="shared" si="2758"/>
        <v>0</v>
      </c>
      <c r="FT101">
        <f t="shared" si="2759"/>
        <v>0</v>
      </c>
      <c r="FU101">
        <f t="shared" si="2760"/>
        <v>0</v>
      </c>
      <c r="FV101">
        <f t="shared" si="2761"/>
        <v>0</v>
      </c>
      <c r="FW101">
        <f t="shared" si="2762"/>
        <v>0</v>
      </c>
      <c r="FX101">
        <f t="shared" si="2763"/>
        <v>0</v>
      </c>
      <c r="FY101">
        <f t="shared" si="2764"/>
        <v>0</v>
      </c>
      <c r="FZ101">
        <f t="shared" si="2765"/>
        <v>0</v>
      </c>
      <c r="GA101">
        <f t="shared" si="2766"/>
        <v>0</v>
      </c>
      <c r="GB101">
        <f t="shared" si="2767"/>
        <v>0</v>
      </c>
      <c r="GC101">
        <f t="shared" si="2768"/>
        <v>0</v>
      </c>
      <c r="GD101">
        <f t="shared" si="2769"/>
        <v>0</v>
      </c>
      <c r="GE101">
        <f t="shared" si="2770"/>
        <v>0</v>
      </c>
      <c r="GF101">
        <f t="shared" si="2771"/>
        <v>0</v>
      </c>
      <c r="GG101">
        <f t="shared" si="2772"/>
        <v>0</v>
      </c>
      <c r="GH101">
        <f t="shared" si="2773"/>
        <v>0</v>
      </c>
      <c r="GI101">
        <f t="shared" si="2774"/>
        <v>0</v>
      </c>
      <c r="GJ101">
        <f t="shared" si="2775"/>
        <v>0</v>
      </c>
      <c r="GK101">
        <f t="shared" si="2776"/>
        <v>0</v>
      </c>
      <c r="GL101">
        <f t="shared" si="2777"/>
        <v>0</v>
      </c>
      <c r="GM101">
        <f t="shared" si="2778"/>
        <v>0</v>
      </c>
      <c r="GN101">
        <f t="shared" si="2779"/>
        <v>0</v>
      </c>
      <c r="GO101">
        <f t="shared" si="2780"/>
        <v>0</v>
      </c>
      <c r="GP101">
        <f t="shared" si="2781"/>
        <v>0</v>
      </c>
      <c r="GQ101">
        <f t="shared" si="2782"/>
        <v>0</v>
      </c>
      <c r="GR101">
        <f t="shared" si="2783"/>
        <v>0</v>
      </c>
      <c r="GS101">
        <f t="shared" si="2784"/>
        <v>0</v>
      </c>
      <c r="GT101">
        <f t="shared" si="2785"/>
        <v>0</v>
      </c>
      <c r="GU101">
        <f t="shared" si="2786"/>
        <v>0</v>
      </c>
      <c r="GW101" s="28">
        <f t="shared" si="2787"/>
        <v>6.1073457521847976</v>
      </c>
      <c r="GX101" s="28">
        <f t="shared" si="2788"/>
        <v>4.301159612747762</v>
      </c>
      <c r="GY101" s="28">
        <f t="shared" si="2789"/>
        <v>0.45031307536905057</v>
      </c>
      <c r="GZ101" s="28">
        <f t="shared" si="2790"/>
        <v>0</v>
      </c>
      <c r="HA101" s="28">
        <f t="shared" si="2791"/>
        <v>0</v>
      </c>
      <c r="HB101" s="28">
        <f t="shared" si="2792"/>
        <v>7.7662221607852437</v>
      </c>
      <c r="HC101" s="28">
        <f t="shared" si="2793"/>
        <v>0.5167755250019348</v>
      </c>
      <c r="HE101">
        <f>IFERROR(VLOOKUP(_xlfn.NUMBERVALUE(MID(L101, SEARCH("!", L101)+1, SEARCH("+", L101)-SEARCH("!", L101)-1)), Rankings!$A$2:$BK$129, 63, FALSE),0)</f>
        <v>0.33365094160577863</v>
      </c>
      <c r="HF101">
        <f>IFERROR(VLOOKUP(_xlfn.NUMBERVALUE(MID(M101, SEARCH("!", M101)+1, SEARCH("+", M101)-SEARCH("!", M101)-1)), Rankings!$A$2:$BK$129, 63, FALSE),0)</f>
        <v>0.49746150550076101</v>
      </c>
      <c r="HG101">
        <f>IFERROR(VLOOKUP(_xlfn.NUMBERVALUE(MID(N101, SEARCH("!", N101)+1, SEARCH("+", N101)-SEARCH("!", N101)-1)), Rankings!$A$2:$BK$129, 63, FALSE),0)</f>
        <v>0.79780442836869991</v>
      </c>
      <c r="HH101">
        <f>IFERROR(VLOOKUP(_xlfn.NUMBERVALUE(MID(O101, SEARCH("!", O101)+1, SEARCH("+", O101)-SEARCH("!", O101)-1)), Rankings!$A$2:$BK$129, 63, FALSE),0)</f>
        <v>0.61921091340033552</v>
      </c>
      <c r="HI101">
        <f>IFERROR(VLOOKUP(_xlfn.NUMBERVALUE(MID(P101, SEARCH("!", P101)+1, SEARCH("+", P101)-SEARCH("!", P101)-1)), Rankings!$A$2:$BK$129, 63, FALSE),0)</f>
        <v>0</v>
      </c>
      <c r="HJ101">
        <f>IFERROR(VLOOKUP(_xlfn.NUMBERVALUE(MID(Q101, SEARCH("!", Q101)+1, SEARCH("+", Q101)-SEARCH("!", Q101)-1)), Rankings!$A$2:$BK$129, 63, FALSE),0)</f>
        <v>0.3322252028838652</v>
      </c>
      <c r="HK101">
        <f>IFERROR(VLOOKUP(_xlfn.NUMBERVALUE(MID(R101, SEARCH("!", R101)+1, SEARCH("+", R101)-SEARCH("!", R101)-1)), Rankings!$A$2:$BK$129, 63, FALSE),0)</f>
        <v>0.80391752131048844</v>
      </c>
      <c r="HL101">
        <f>IFERROR(VLOOKUP(_xlfn.NUMBERVALUE(MID(S101, SEARCH("!", S101)+1, SEARCH("+", S101)-SEARCH("!", S101)-1)), Rankings!$A$2:$BK$129, 63, FALSE),0)</f>
        <v>0</v>
      </c>
      <c r="HM101">
        <f>IFERROR(VLOOKUP(_xlfn.NUMBERVALUE(MID(T101, SEARCH("!", T101)+1, SEARCH("+", T101)-SEARCH("!", T101)-1)), Rankings!$A$2:$BK$129, 63, FALSE),0)</f>
        <v>0.86985627952015798</v>
      </c>
      <c r="HN101">
        <f>IFERROR(VLOOKUP(_xlfn.NUMBERVALUE(MID(U101, SEARCH("!", U101)+1, SEARCH("+", U101)-SEARCH("!", U101)-1)), Rankings!$A$2:$BK$129, 63, FALSE),0)</f>
        <v>0.25428454476336043</v>
      </c>
      <c r="HO101">
        <f>IFERROR(VLOOKUP(_xlfn.NUMBERVALUE(MID(V101, SEARCH("!", V101)+1, SEARCH("+", V101)-SEARCH("!", V101)-1)), Rankings!$A$2:$BK$129, 63, FALSE),0)</f>
        <v>0</v>
      </c>
      <c r="HP101">
        <f>IFERROR(VLOOKUP(_xlfn.NUMBERVALUE(MID(W101, SEARCH("!", W101)+1, SEARCH("+", W101)-SEARCH("!", W101)-1)), Rankings!$A$2:$BK$129, 63, FALSE),0)</f>
        <v>0.63476701070308261</v>
      </c>
      <c r="HQ101">
        <f>IFERROR(VLOOKUP(_xlfn.NUMBERVALUE(MID(X101, SEARCH("!", X101)+1, SEARCH("+", X101)-SEARCH("!", X101)-1)), Rankings!$A$2:$BK$129, 63, FALSE),0)</f>
        <v>0.47316682689969669</v>
      </c>
      <c r="HR101">
        <f>IFERROR(VLOOKUP(_xlfn.NUMBERVALUE(MID(Y101, SEARCH("!", Y101)+1, SEARCH("+", Y101)-SEARCH("!", Y101)-1)), Rankings!$A$2:$BK$129, 63, FALSE),0)</f>
        <v>0</v>
      </c>
      <c r="HS101">
        <f>IFERROR(VLOOKUP(_xlfn.NUMBERVALUE(MID(Z101, SEARCH("!", Z101)+1, SEARCH("+", Z101)-SEARCH("!", Z101)-1)), Rankings!$A$2:$BK$129, 63, FALSE),0)</f>
        <v>0.28217564650947347</v>
      </c>
      <c r="HT101">
        <f>IFERROR(VLOOKUP(_xlfn.NUMBERVALUE(MID(AA101, SEARCH("!", AA101)+1, SEARCH("+", AA101)-SEARCH("!", AA101)-1)), Rankings!$A$2:$BK$129, 63, FALSE),0)</f>
        <v>0</v>
      </c>
      <c r="HU101">
        <f>IFERROR(VLOOKUP(_xlfn.NUMBERVALUE(MID(AB101, SEARCH("!", AB101)+1, SEARCH("+", AB101)-SEARCH("!", AB101)-1)), Rankings!$A$2:$BK$129, 63, FALSE),0)</f>
        <v>0.61921091340033552</v>
      </c>
      <c r="HV101">
        <f>IFERROR(VLOOKUP(_xlfn.NUMBERVALUE(MID(AC101, SEARCH("!", AC101)+1, SEARCH("+", AC101)-SEARCH("!", AC101)-1)), Rankings!$A$2:$BK$129, 63, FALSE),0)</f>
        <v>0</v>
      </c>
      <c r="HW101">
        <f>IFERROR(VLOOKUP(_xlfn.NUMBERVALUE(MID(AD101, SEARCH("!", AD101)+1, SEARCH("+", AD101)-SEARCH("!", AD101)-1)), Rankings!$A$2:$BK$129, 63, FALSE),0)</f>
        <v>0.80391752131048844</v>
      </c>
      <c r="HX101">
        <f>IFERROR(VLOOKUP(_xlfn.NUMBERVALUE(MID(AE101, SEARCH("!", AE101)+1, SEARCH("+", AE101)-SEARCH("!", AE101)-1)), Rankings!$A$2:$BK$129, 63, FALSE),0)</f>
        <v>0</v>
      </c>
      <c r="HY101">
        <f>IFERROR(VLOOKUP(_xlfn.NUMBERVALUE(MID(AF101, SEARCH("!", AF101)+1, SEARCH("+", AF101)-SEARCH("!", AF101)-1)), Rankings!$A$2:$BK$129, 63, FALSE),0)</f>
        <v>0</v>
      </c>
      <c r="HZ101">
        <f>IFERROR(VLOOKUP(_xlfn.NUMBERVALUE(MID(AG101, SEARCH("!", AG101)+1, SEARCH("+", AG101)-SEARCH("!", AG101)-1)), Rankings!$A$2:$BK$129, 63, FALSE),0)</f>
        <v>0.25428454476336043</v>
      </c>
      <c r="IA101">
        <f>IFERROR(VLOOKUP(_xlfn.NUMBERVALUE(MID(AH101, SEARCH("!", AH101)+1, SEARCH("+", AH101)-SEARCH("!", AH101)-1)), Rankings!$A$2:$BK$129, 63, FALSE),0)</f>
        <v>0.45031307536905057</v>
      </c>
      <c r="IB101">
        <f>IFERROR(VLOOKUP(_xlfn.NUMBERVALUE(MID(AI101, SEARCH("!", AI101)+1, SEARCH("+", AI101)-SEARCH("!", AI101)-1)), Rankings!$A$2:$BK$129, 63, FALSE),0)</f>
        <v>0.25428454476336043</v>
      </c>
      <c r="IC101">
        <f>IFERROR(VLOOKUP(_xlfn.NUMBERVALUE(MID(AJ101, SEARCH("!", AJ101)+1, SEARCH("+", AJ101)-SEARCH("!", AJ101)-1)), Rankings!$A$2:$BK$129, 63, FALSE),0)</f>
        <v>0.47316682689969669</v>
      </c>
      <c r="ID101">
        <f>IFERROR(VLOOKUP(_xlfn.NUMBERVALUE(MID(AK101, SEARCH("!", AK101)+1, SEARCH("+", AK101)-SEARCH("!", AK101)-1)), Rankings!$A$2:$BK$129, 63, FALSE),0)</f>
        <v>0</v>
      </c>
      <c r="IE101">
        <f>IFERROR(VLOOKUP(_xlfn.NUMBERVALUE(MID(AL101, SEARCH("!", AL101)+1, SEARCH("+", AL101)-SEARCH("!", AL101)-1)), Rankings!$A$2:$BK$129, 63, FALSE),0)</f>
        <v>0.55701309868628646</v>
      </c>
      <c r="IF101">
        <f>IFERROR(VLOOKUP(_xlfn.NUMBERVALUE(MID(AM101, SEARCH("!", AM101)+1, SEARCH("+", AM101)-SEARCH("!", AM101)-1)), Rankings!$A$2:$BK$129, 63, FALSE),0)</f>
        <v>0</v>
      </c>
      <c r="IG101">
        <f>IFERROR(VLOOKUP(_xlfn.NUMBERVALUE(MID(AN101, SEARCH("!", AN101)+1, SEARCH("+", AN101)-SEARCH("!", AN101)-1)), Rankings!$A$2:$BK$129, 63, FALSE),0)</f>
        <v>0</v>
      </c>
      <c r="IH101">
        <f>IFERROR(VLOOKUP(_xlfn.NUMBERVALUE(MID(AO101, SEARCH("!", AO101)+1, SEARCH("+", AO101)-SEARCH("!", AO101)-1)), Rankings!$A$2:$BK$129, 63, FALSE),0)</f>
        <v>0.75344353640165429</v>
      </c>
      <c r="II101">
        <f>IFERROR(VLOOKUP(_xlfn.NUMBERVALUE(MID(AP101, SEARCH("!", AP101)+1, SEARCH("+", AP101)-SEARCH("!", AP101)-1)), Rankings!$A$2:$BK$129, 63, FALSE),0)</f>
        <v>0</v>
      </c>
      <c r="IJ101">
        <f>IFERROR(VLOOKUP(_xlfn.NUMBERVALUE(MID(AQ101, SEARCH("!", AQ101)+1, SEARCH("+", AQ101)-SEARCH("!", AQ101)-1)), Rankings!$A$2:$BK$129, 63, FALSE),0)</f>
        <v>0</v>
      </c>
      <c r="IK101">
        <f>IFERROR(VLOOKUP(_xlfn.NUMBERVALUE(MID(AR101, SEARCH("!", AR101)+1, SEARCH("+", AR101)-SEARCH("!", AR101)-1)), Rankings!$A$2:$BK$129, 63, FALSE),0)</f>
        <v>0.24207078116458031</v>
      </c>
      <c r="IL101">
        <f>IFERROR(VLOOKUP(_xlfn.NUMBERVALUE(MID(AS101, SEARCH("!", AS101)+1, SEARCH("+", AS101)-SEARCH("!", AS101)-1)), Rankings!$A$2:$BK$129, 63, FALSE),0)</f>
        <v>0</v>
      </c>
      <c r="IM101">
        <f>IFERROR(VLOOKUP(_xlfn.NUMBERVALUE(MID(AT101, SEARCH("!", AT101)+1, SEARCH("+", AT101)-SEARCH("!", AT101)-1)), Rankings!$A$2:$BK$129, 63, FALSE),0)</f>
        <v>0</v>
      </c>
      <c r="IN101">
        <f>IFERROR(VLOOKUP(_xlfn.NUMBERVALUE(MID(AU101, SEARCH("!", AU101)+1, SEARCH("+", AU101)-SEARCH("!", AU101)-1)), Rankings!$A$2:$BK$129, 63, FALSE),0)</f>
        <v>0.55259277607709756</v>
      </c>
      <c r="IO101">
        <f>IFERROR(VLOOKUP(_xlfn.NUMBERVALUE(MID(AV101, SEARCH("!", AV101)+1, SEARCH("+", AV101)-SEARCH("!", AV101)-1)), Rankings!$A$2:$BK$129, 63, FALSE),0)</f>
        <v>0</v>
      </c>
      <c r="IP101">
        <f>IFERROR(VLOOKUP(_xlfn.NUMBERVALUE(MID(AW101, SEARCH("!", AW101)+1, SEARCH("+", AW101)-SEARCH("!", AW101)-1)), Rankings!$A$2:$BK$129, 63, FALSE),0)</f>
        <v>0</v>
      </c>
      <c r="IQ101">
        <f>IFERROR(VLOOKUP(_xlfn.NUMBERVALUE(MID(AX101, SEARCH("!", AX101)+1, SEARCH("+", AX101)-SEARCH("!", AX101)-1)), Rankings!$A$2:$BK$129, 63, FALSE),0)</f>
        <v>0</v>
      </c>
      <c r="IR101">
        <f>IFERROR(VLOOKUP(_xlfn.NUMBERVALUE(MID(AY101, SEARCH("!", AY101)+1, SEARCH("+", AY101)-SEARCH("!", AY101)-1)), Rankings!$A$2:$BK$129, 63, FALSE),0)</f>
        <v>0</v>
      </c>
      <c r="IS101">
        <f>IFERROR(VLOOKUP(_xlfn.NUMBERVALUE(MID(AZ101, SEARCH("!", AZ101)+1, SEARCH("+", AZ101)-SEARCH("!", AZ101)-1)), Rankings!$A$2:$BK$129, 63, FALSE),0)</f>
        <v>0</v>
      </c>
      <c r="IT101">
        <f>IFERROR(VLOOKUP(_xlfn.NUMBERVALUE(MID(BA101, SEARCH("!", BA101)+1, SEARCH("+", BA101)-SEARCH("!", BA101)-1)), Rankings!$A$2:$BK$129, 63, FALSE),0)</f>
        <v>0</v>
      </c>
      <c r="IU101">
        <f>IFERROR(VLOOKUP(_xlfn.NUMBERVALUE(MID(BB101, SEARCH("!", BB101)+1, SEARCH("+", BB101)-SEARCH("!", BB101)-1)), Rankings!$A$2:$BK$129, 63, FALSE),0)</f>
        <v>0</v>
      </c>
      <c r="IV101">
        <f>IFERROR(VLOOKUP(_xlfn.NUMBERVALUE(MID(BC101, SEARCH("!", BC101)+1, SEARCH("+", BC101)-SEARCH("!", BC101)-1)), Rankings!$A$2:$BK$129, 63, FALSE),0)</f>
        <v>0</v>
      </c>
      <c r="IW101">
        <f>IFERROR(VLOOKUP(_xlfn.NUMBERVALUE(MID(BD101, SEARCH("!", BD101)+1, SEARCH("+", BD101)-SEARCH("!", BD101)-1)), Rankings!$A$2:$BK$129, 63, FALSE),0)</f>
        <v>0</v>
      </c>
      <c r="IX101">
        <f>IFERROR(VLOOKUP(_xlfn.NUMBERVALUE(MID(BE101, SEARCH("!", BE101)+1, SEARCH("+", BE101)-SEARCH("!", BE101)-1)), Rankings!$A$2:$BK$129, 63, FALSE),0)</f>
        <v>0</v>
      </c>
      <c r="IY101">
        <f>IFERROR(VLOOKUP(_xlfn.NUMBERVALUE(MID(BF101, SEARCH("!", BF101)+1, SEARCH("+", BF101)-SEARCH("!", BF101)-1)), Rankings!$A$2:$BK$129, 63, FALSE),0)</f>
        <v>0</v>
      </c>
      <c r="IZ101">
        <f>IFERROR(VLOOKUP(_xlfn.NUMBERVALUE(MID(BG101, SEARCH("!", BG101)+1, SEARCH("+", BG101)-SEARCH("!", BG101)-1)), Rankings!$A$2:$BK$129, 63, FALSE),0)</f>
        <v>0</v>
      </c>
      <c r="JA101">
        <f>IFERROR(VLOOKUP(_xlfn.NUMBERVALUE(MID(BH101, SEARCH("!", BH101)+1, SEARCH("+", BH101)-SEARCH("!", BH101)-1)), Rankings!$A$2:$BK$129, 63, FALSE),0)</f>
        <v>0</v>
      </c>
      <c r="JB101">
        <f>IFERROR(VLOOKUP(_xlfn.NUMBERVALUE(MID(BI101, SEARCH("!", BI101)+1, SEARCH("+", BI101)-SEARCH("!", BI101)-1)), Rankings!$A$2:$BK$129, 63, FALSE),0)</f>
        <v>0</v>
      </c>
      <c r="JC101">
        <f>IFERROR(VLOOKUP(_xlfn.NUMBERVALUE(MID(BJ101, SEARCH("!", BJ101)+1, SEARCH("+", BJ101)-SEARCH("!", BJ101)-1)), Rankings!$A$2:$BK$129, 63, FALSE),0)</f>
        <v>0</v>
      </c>
      <c r="JD101">
        <f>IFERROR(VLOOKUP(_xlfn.NUMBERVALUE(MID(BK101, SEARCH("!", BK101)+1, SEARCH("+", BK101)-SEARCH("!", BK101)-1)), Rankings!$A$2:$BK$129, 63, FALSE),0)</f>
        <v>0</v>
      </c>
      <c r="JE101">
        <f>IFERROR(VLOOKUP(_xlfn.NUMBERVALUE(MID(BL101, SEARCH("!", BL101)+1, SEARCH("+", BL101)-SEARCH("!", BL101)-1)), Rankings!$A$2:$BK$129, 63, FALSE),0)</f>
        <v>0</v>
      </c>
      <c r="JF101">
        <f>IFERROR(VLOOKUP(_xlfn.NUMBERVALUE(MID(BM101, SEARCH("!", BM101)+1, SEARCH("+", BM101)-SEARCH("!", BM101)-1)), Rankings!$A$2:$BK$129, 63, FALSE),0)</f>
        <v>0</v>
      </c>
      <c r="JG101">
        <f>IFERROR(VLOOKUP(_xlfn.NUMBERVALUE(MID(BN101, SEARCH("!", BN101)+1, SEARCH("+", BN101)-SEARCH("!", BN101)-1)), Rankings!$A$2:$BK$129, 63, FALSE),0)</f>
        <v>0</v>
      </c>
      <c r="JH101">
        <f>IFERROR(VLOOKUP(_xlfn.NUMBERVALUE(MID(BO101, SEARCH("!", BO101)+1, SEARCH("+", BO101)-SEARCH("!", BO101)-1)), Rankings!$A$2:$BK$129, 63, FALSE),0)</f>
        <v>0</v>
      </c>
      <c r="JI101">
        <f>IFERROR(VLOOKUP(_xlfn.NUMBERVALUE(MID(BP101, SEARCH("!", BP101)+1, SEARCH("+", BP101)-SEARCH("!", BP101)-1)), Rankings!$A$2:$BK$129, 63, FALSE),0)</f>
        <v>0</v>
      </c>
      <c r="JJ101">
        <f>IFERROR(VLOOKUP(_xlfn.NUMBERVALUE(MID(BQ101, SEARCH("!", BQ101)+1, SEARCH("+", BQ101)-SEARCH("!", BQ101)-1)), Rankings!$A$2:$BK$129, 63, FALSE),0)</f>
        <v>0</v>
      </c>
      <c r="JK101">
        <f>IFERROR(VLOOKUP(_xlfn.NUMBERVALUE(MID(BR101, SEARCH("!", BR101)+1, SEARCH("+", BR101)-SEARCH("!", BR101)-1)), Rankings!$A$2:$BK$129, 63, FALSE),0)</f>
        <v>0</v>
      </c>
      <c r="JL101">
        <f>IFERROR(VLOOKUP(_xlfn.NUMBERVALUE(MID(BS101, SEARCH("!", BS101)+1, SEARCH("+", BS101)-SEARCH("!", BS101)-1)), Rankings!$A$2:$BK$129, 63, FALSE),0)</f>
        <v>0</v>
      </c>
      <c r="JM101">
        <f>IFERROR(VLOOKUP(_xlfn.NUMBERVALUE(MID(BT101, SEARCH("!", BT101)+1, SEARCH("+", BT101)-SEARCH("!", BT101)-1)), Rankings!$A$2:$BK$129, 63, FALSE),0)</f>
        <v>0</v>
      </c>
      <c r="JN101">
        <f>IFERROR(VLOOKUP(_xlfn.NUMBERVALUE(MID(BU101, SEARCH("!", BU101)+1, SEARCH("+", BU101)-SEARCH("!", BU101)-1)), Rankings!$A$2:$BK$129, 63, FALSE),0)</f>
        <v>0</v>
      </c>
      <c r="JO101">
        <f>IFERROR(VLOOKUP(_xlfn.NUMBERVALUE(MID(BV101, SEARCH("!", BV101)+1, SEARCH("+", BV101)-SEARCH("!", BV101)-1)), Rankings!$A$2:$BK$129, 63, FALSE),0)</f>
        <v>0</v>
      </c>
      <c r="JP101">
        <f>IFERROR(VLOOKUP(_xlfn.NUMBERVALUE(MID(BW101, SEARCH("!", BW101)+1, SEARCH("+", BW101)-SEARCH("!", BW101)-1)), Rankings!$A$2:$BK$129, 63, FALSE),0)</f>
        <v>0</v>
      </c>
      <c r="JQ101">
        <f>IFERROR(VLOOKUP(_xlfn.NUMBERVALUE(MID(BX101, SEARCH("!", BX101)+1, SEARCH("+", BX101)-SEARCH("!", BX101)-1)), Rankings!$A$2:$BK$129, 63, FALSE),0)</f>
        <v>0</v>
      </c>
      <c r="JR101">
        <f>IFERROR(VLOOKUP(_xlfn.NUMBERVALUE(MID(BY101, SEARCH("!", BY101)+1, SEARCH("+", BY101)-SEARCH("!", BY101)-1)), Rankings!$A$2:$BK$129, 63, FALSE),0)</f>
        <v>0</v>
      </c>
      <c r="JS101">
        <f>IFERROR(VLOOKUP(_xlfn.NUMBERVALUE(MID(BZ101, SEARCH("!", BZ101)+1, SEARCH("+", BZ101)-SEARCH("!", BZ101)-1)), Rankings!$A$2:$BK$129, 63, FALSE),0)</f>
        <v>0</v>
      </c>
      <c r="JT101">
        <f>IFERROR(VLOOKUP(_xlfn.NUMBERVALUE(MID(CA101, SEARCH("!", CA101)+1, SEARCH("+", CA101)-SEARCH("!", CA101)-1)), Rankings!$A$2:$BK$129, 63, FALSE),0)</f>
        <v>0</v>
      </c>
      <c r="JU101">
        <f>IFERROR(VLOOKUP(_xlfn.NUMBERVALUE(MID(CB101, SEARCH("!", CB101)+1, SEARCH("+", CB101)-SEARCH("!", CB101)-1)), Rankings!$A$2:$BK$129, 63, FALSE),0)</f>
        <v>0</v>
      </c>
      <c r="JV101">
        <f>IFERROR(VLOOKUP(_xlfn.NUMBERVALUE(MID(CC101, SEARCH("!", CC101)+1, SEARCH("+", CC101)-SEARCH("!", CC101)-1)), Rankings!$A$2:$BK$129, 63, FALSE),0)</f>
        <v>0</v>
      </c>
      <c r="JW101">
        <f>IFERROR(VLOOKUP(_xlfn.NUMBERVALUE(MID(CD101, SEARCH("!", CD101)+1, SEARCH("+", CD101)-SEARCH("!", CD101)-1)), Rankings!$A$2:$BK$129, 63, FALSE),0)</f>
        <v>0</v>
      </c>
      <c r="JX101">
        <f>IFERROR(VLOOKUP(_xlfn.NUMBERVALUE(MID(CE101, SEARCH("!", CE101)+1, SEARCH("+", CE101)-SEARCH("!", CE101)-1)), Rankings!$A$2:$BK$129, 63, FALSE),0)</f>
        <v>0</v>
      </c>
      <c r="JY101">
        <f>IFERROR(VLOOKUP(_xlfn.NUMBERVALUE(MID(CF101, SEARCH("!", CF101)+1, SEARCH("+", CF101)-SEARCH("!", CF101)-1)), Rankings!$A$2:$BK$129, 63, FALSE),0)</f>
        <v>0</v>
      </c>
      <c r="JZ101">
        <f>IFERROR(VLOOKUP(_xlfn.NUMBERVALUE(MID(CG101, SEARCH("!", CG101)+1, SEARCH("+", CG101)-SEARCH("!", CG101)-1)), Rankings!$A$2:$BK$129, 63, FALSE),0)</f>
        <v>0</v>
      </c>
      <c r="KA101">
        <f>IFERROR(VLOOKUP(_xlfn.NUMBERVALUE(MID(CH101, SEARCH("!", CH101)+1, SEARCH("+", CH101)-SEARCH("!", CH101)-1)), Rankings!$A$2:$BK$129, 63, FALSE),0)</f>
        <v>0</v>
      </c>
      <c r="KB101">
        <f>IFERROR(VLOOKUP(_xlfn.NUMBERVALUE(MID(CI101, SEARCH("!", CI101)+1, SEARCH("+", CI101)-SEARCH("!", CI101)-1)), Rankings!$A$2:$BK$129, 63, FALSE),0)</f>
        <v>0</v>
      </c>
      <c r="KC101">
        <f>IFERROR(VLOOKUP(_xlfn.NUMBERVALUE(MID(CJ101, SEARCH("!", CJ101)+1, SEARCH("+", CJ101)-SEARCH("!", CJ101)-1)), Rankings!$A$2:$BK$129, 63, FALSE),0)</f>
        <v>0</v>
      </c>
      <c r="KD101">
        <f>IFERROR(VLOOKUP(_xlfn.NUMBERVALUE(MID(CK101, SEARCH("!", CK101)+1, SEARCH("+", CK101)-SEARCH("!", CK101)-1)), Rankings!$A$2:$BK$129, 63, FALSE),0)</f>
        <v>0</v>
      </c>
      <c r="KE101">
        <f>IFERROR(VLOOKUP(_xlfn.NUMBERVALUE(MID(CL101, SEARCH("!", CL101)+1, SEARCH("+", CL101)-SEARCH("!", CL101)-1)), Rankings!$A$2:$BK$129, 63, FALSE),0)</f>
        <v>0</v>
      </c>
      <c r="KF101">
        <f>IFERROR(VLOOKUP(_xlfn.NUMBERVALUE(MID(CM101, SEARCH("!", CM101)+1, SEARCH("+", CM101)-SEARCH("!", CM101)-1)), Rankings!$A$2:$BK$129, 63, FALSE),0)</f>
        <v>0</v>
      </c>
      <c r="KG101">
        <f>IFERROR(VLOOKUP(_xlfn.NUMBERVALUE(MID(CN101, SEARCH("!", CN101)+1, SEARCH("+", CN101)-SEARCH("!", CN101)-1)), Rankings!$A$2:$BK$129, 63, FALSE),0)</f>
        <v>0</v>
      </c>
      <c r="KH101">
        <f>IFERROR(VLOOKUP(_xlfn.NUMBERVALUE(MID(CO101, SEARCH("!", CO101)+1, SEARCH("+", CO101)-SEARCH("!", CO101)-1)), Rankings!$A$2:$BK$129, 63, FALSE),0)</f>
        <v>0</v>
      </c>
      <c r="KJ101" s="28">
        <f t="shared" si="2794"/>
        <v>204</v>
      </c>
      <c r="KK101" s="28">
        <f t="shared" si="2795"/>
        <v>145</v>
      </c>
      <c r="KL101" s="28">
        <f t="shared" si="2796"/>
        <v>18</v>
      </c>
      <c r="KM101" s="28">
        <f t="shared" si="2797"/>
        <v>0</v>
      </c>
      <c r="KN101" s="28">
        <f t="shared" si="2798"/>
        <v>0</v>
      </c>
      <c r="KO101" s="28">
        <f t="shared" si="2799"/>
        <v>148</v>
      </c>
      <c r="KP101" s="28">
        <f t="shared" si="2800"/>
        <v>261.33333333333337</v>
      </c>
      <c r="KQ101" s="28">
        <f t="shared" si="2801"/>
        <v>148</v>
      </c>
      <c r="KS101" s="27" t="str">
        <f t="shared" si="2802"/>
        <v>13</v>
      </c>
      <c r="KT101" s="27" t="str">
        <f t="shared" si="2803"/>
        <v>27</v>
      </c>
      <c r="KU101" s="27" t="str">
        <f t="shared" si="2804"/>
        <v>9</v>
      </c>
      <c r="KV101" s="27" t="str">
        <f t="shared" si="2805"/>
        <v>15</v>
      </c>
      <c r="KW101" s="27">
        <f t="shared" si="2806"/>
        <v>0</v>
      </c>
      <c r="KX101" s="27" t="str">
        <f t="shared" si="2807"/>
        <v>13</v>
      </c>
      <c r="KY101" s="27" t="str">
        <f t="shared" si="2808"/>
        <v>12</v>
      </c>
      <c r="KZ101" s="27">
        <f t="shared" si="2809"/>
        <v>0</v>
      </c>
      <c r="LA101" s="27" t="str">
        <f t="shared" si="2810"/>
        <v>17</v>
      </c>
      <c r="LB101" s="27" t="str">
        <f t="shared" si="2811"/>
        <v>12</v>
      </c>
      <c r="LC101" s="27">
        <f t="shared" si="2812"/>
        <v>0</v>
      </c>
      <c r="LD101" s="27" t="str">
        <f t="shared" si="2813"/>
        <v>19</v>
      </c>
      <c r="LE101" s="27" t="str">
        <f t="shared" si="2814"/>
        <v>20</v>
      </c>
      <c r="LF101" s="27">
        <f t="shared" si="2815"/>
        <v>0</v>
      </c>
      <c r="LG101" s="27" t="str">
        <f t="shared" si="2816"/>
        <v>20</v>
      </c>
      <c r="LH101" s="27">
        <f t="shared" si="2817"/>
        <v>0</v>
      </c>
      <c r="LI101" s="27" t="str">
        <f t="shared" si="2818"/>
        <v>23</v>
      </c>
      <c r="LJ101" s="27">
        <f t="shared" si="2819"/>
        <v>0</v>
      </c>
      <c r="LK101" s="27" t="str">
        <f t="shared" si="2820"/>
        <v>23</v>
      </c>
      <c r="LL101" s="27">
        <f t="shared" si="2821"/>
        <v>0</v>
      </c>
      <c r="LM101" s="27">
        <f t="shared" si="2822"/>
        <v>0</v>
      </c>
      <c r="LN101" s="27" t="str">
        <f t="shared" si="2823"/>
        <v>27</v>
      </c>
      <c r="LO101" s="27" t="str">
        <f t="shared" si="2824"/>
        <v>18</v>
      </c>
      <c r="LP101" s="27" t="str">
        <f t="shared" si="2825"/>
        <v>26</v>
      </c>
      <c r="LQ101" s="27" t="str">
        <f t="shared" si="2826"/>
        <v>13</v>
      </c>
      <c r="LR101" s="27">
        <f t="shared" si="2827"/>
        <v>0</v>
      </c>
      <c r="LS101" s="27" t="str">
        <f t="shared" si="2828"/>
        <v>10</v>
      </c>
      <c r="LT101" s="27">
        <f t="shared" si="2829"/>
        <v>0</v>
      </c>
      <c r="LU101" s="27">
        <f t="shared" si="2830"/>
        <v>0</v>
      </c>
      <c r="LV101" s="27" t="str">
        <f t="shared" si="2831"/>
        <v>11</v>
      </c>
      <c r="LW101" s="27">
        <f t="shared" si="2832"/>
        <v>0</v>
      </c>
      <c r="LX101" s="27">
        <f t="shared" si="2833"/>
        <v>0</v>
      </c>
      <c r="LY101" s="27" t="str">
        <f t="shared" si="2834"/>
        <v>21</v>
      </c>
      <c r="LZ101" s="27">
        <f t="shared" si="2835"/>
        <v>0</v>
      </c>
      <c r="MA101" s="27">
        <f t="shared" si="2836"/>
        <v>0</v>
      </c>
      <c r="MB101" s="27" t="str">
        <f t="shared" si="2837"/>
        <v>18</v>
      </c>
      <c r="MC101" s="27">
        <f t="shared" si="2838"/>
        <v>0</v>
      </c>
      <c r="MD101" s="27">
        <f t="shared" si="2839"/>
        <v>0</v>
      </c>
      <c r="ME101" s="27">
        <f t="shared" si="2840"/>
        <v>0</v>
      </c>
      <c r="MF101" s="27">
        <f t="shared" si="2841"/>
        <v>0</v>
      </c>
      <c r="MG101" s="27">
        <f t="shared" si="2842"/>
        <v>0</v>
      </c>
      <c r="MH101" s="27">
        <f t="shared" si="2843"/>
        <v>0</v>
      </c>
      <c r="MI101" s="27">
        <f t="shared" si="2844"/>
        <v>0</v>
      </c>
      <c r="MJ101" s="27">
        <f t="shared" si="2845"/>
        <v>0</v>
      </c>
      <c r="MK101" s="27">
        <f t="shared" si="2846"/>
        <v>0</v>
      </c>
      <c r="ML101" s="27">
        <f t="shared" si="2847"/>
        <v>0</v>
      </c>
      <c r="MM101" s="27">
        <f t="shared" si="2848"/>
        <v>0</v>
      </c>
      <c r="MN101" s="27">
        <f t="shared" si="2849"/>
        <v>0</v>
      </c>
      <c r="MO101" s="27">
        <f t="shared" si="2850"/>
        <v>0</v>
      </c>
      <c r="MP101" s="27">
        <f t="shared" si="2851"/>
        <v>0</v>
      </c>
      <c r="MQ101" s="27">
        <f t="shared" si="2852"/>
        <v>0</v>
      </c>
      <c r="MR101" s="27">
        <f t="shared" si="2853"/>
        <v>0</v>
      </c>
      <c r="MS101" s="27">
        <f t="shared" si="2854"/>
        <v>0</v>
      </c>
      <c r="MT101" s="27">
        <f t="shared" si="2855"/>
        <v>0</v>
      </c>
      <c r="MU101" s="27">
        <f t="shared" si="2856"/>
        <v>0</v>
      </c>
      <c r="MV101" s="27">
        <f t="shared" si="2857"/>
        <v>0</v>
      </c>
      <c r="MW101" s="27">
        <f t="shared" si="2858"/>
        <v>0</v>
      </c>
      <c r="MX101" s="27">
        <f t="shared" si="2859"/>
        <v>0</v>
      </c>
      <c r="MY101" s="27">
        <f t="shared" si="2860"/>
        <v>0</v>
      </c>
      <c r="MZ101" s="27">
        <f t="shared" si="2861"/>
        <v>0</v>
      </c>
      <c r="NA101" s="27">
        <f t="shared" si="2862"/>
        <v>0</v>
      </c>
      <c r="NB101" s="27">
        <f t="shared" si="2863"/>
        <v>0</v>
      </c>
      <c r="NC101" s="27">
        <f t="shared" si="2864"/>
        <v>0</v>
      </c>
      <c r="ND101" s="27">
        <f t="shared" si="2865"/>
        <v>0</v>
      </c>
      <c r="NE101" s="27">
        <f t="shared" si="2866"/>
        <v>0</v>
      </c>
      <c r="NF101" s="27">
        <f t="shared" si="2867"/>
        <v>0</v>
      </c>
      <c r="NG101" s="27">
        <f t="shared" si="2868"/>
        <v>0</v>
      </c>
      <c r="NH101" s="27">
        <f t="shared" si="2869"/>
        <v>0</v>
      </c>
      <c r="NI101" s="27">
        <f t="shared" si="2870"/>
        <v>0</v>
      </c>
      <c r="NJ101" s="27">
        <f t="shared" si="2871"/>
        <v>0</v>
      </c>
      <c r="NK101" s="27">
        <f t="shared" si="2872"/>
        <v>0</v>
      </c>
      <c r="NL101" s="27">
        <f t="shared" si="2873"/>
        <v>0</v>
      </c>
      <c r="NM101" s="27">
        <f t="shared" si="2874"/>
        <v>0</v>
      </c>
      <c r="NN101" s="27">
        <f t="shared" si="2875"/>
        <v>0</v>
      </c>
      <c r="NO101" s="27">
        <f t="shared" si="2876"/>
        <v>0</v>
      </c>
      <c r="NP101" s="27">
        <f t="shared" si="2877"/>
        <v>0</v>
      </c>
      <c r="NQ101" s="27">
        <f t="shared" si="2878"/>
        <v>0</v>
      </c>
      <c r="NR101" s="27">
        <f t="shared" si="2879"/>
        <v>0</v>
      </c>
      <c r="NS101" s="27">
        <f t="shared" si="2880"/>
        <v>0</v>
      </c>
      <c r="NT101" s="27">
        <f t="shared" si="2881"/>
        <v>0</v>
      </c>
      <c r="NU101" s="27">
        <f t="shared" si="2882"/>
        <v>0</v>
      </c>
      <c r="NV101" s="27">
        <f t="shared" si="2883"/>
        <v>0</v>
      </c>
      <c r="NX101" s="28">
        <f t="shared" si="2884"/>
        <v>262</v>
      </c>
      <c r="NY101" s="28">
        <f t="shared" si="2885"/>
        <v>168</v>
      </c>
      <c r="NZ101" s="28">
        <f t="shared" si="2886"/>
        <v>20</v>
      </c>
      <c r="OA101" s="28">
        <f t="shared" si="2887"/>
        <v>0</v>
      </c>
      <c r="OB101" s="28">
        <f t="shared" si="2888"/>
        <v>0</v>
      </c>
      <c r="OC101" s="28">
        <f t="shared" si="2889"/>
        <v>195</v>
      </c>
      <c r="OD101" s="28">
        <f t="shared" si="2890"/>
        <v>328</v>
      </c>
      <c r="OE101" s="28">
        <f t="shared" si="2891"/>
        <v>195</v>
      </c>
      <c r="OG101" s="27" t="str">
        <f t="shared" si="2892"/>
        <v>20</v>
      </c>
      <c r="OH101" s="27" t="str">
        <f t="shared" si="2893"/>
        <v>24</v>
      </c>
      <c r="OI101" s="27" t="str">
        <f t="shared" si="2894"/>
        <v>29</v>
      </c>
      <c r="OJ101" s="27" t="str">
        <f t="shared" si="2895"/>
        <v>27</v>
      </c>
      <c r="OK101" s="27">
        <f t="shared" si="2896"/>
        <v>0</v>
      </c>
      <c r="OL101" s="27" t="str">
        <f t="shared" si="2897"/>
        <v>23</v>
      </c>
      <c r="OM101" s="27" t="str">
        <f t="shared" si="2898"/>
        <v>24</v>
      </c>
      <c r="ON101" s="27">
        <f t="shared" si="2899"/>
        <v>0</v>
      </c>
      <c r="OO101" s="27" t="str">
        <f t="shared" si="2900"/>
        <v>26</v>
      </c>
      <c r="OP101" s="27" t="str">
        <f t="shared" si="2901"/>
        <v>11</v>
      </c>
      <c r="OQ101" s="27">
        <f t="shared" si="2902"/>
        <v>0</v>
      </c>
      <c r="OR101" s="27" t="str">
        <f t="shared" si="2903"/>
        <v>31</v>
      </c>
      <c r="OS101" s="27" t="str">
        <f t="shared" si="2904"/>
        <v>18</v>
      </c>
      <c r="OT101" s="27">
        <f t="shared" si="2905"/>
        <v>0</v>
      </c>
      <c r="OU101" s="27" t="str">
        <f t="shared" si="2906"/>
        <v>6</v>
      </c>
      <c r="OV101" s="27">
        <f t="shared" si="2907"/>
        <v>0</v>
      </c>
      <c r="OW101" s="27" t="str">
        <f t="shared" si="2908"/>
        <v>19</v>
      </c>
      <c r="OX101" s="27">
        <f t="shared" si="2909"/>
        <v>0</v>
      </c>
      <c r="OY101" s="27" t="str">
        <f t="shared" si="2910"/>
        <v>32</v>
      </c>
      <c r="OZ101" s="27">
        <f t="shared" si="2911"/>
        <v>0</v>
      </c>
      <c r="PA101" s="27">
        <f t="shared" si="2912"/>
        <v>0</v>
      </c>
      <c r="PB101" s="27" t="str">
        <f t="shared" si="2913"/>
        <v>19</v>
      </c>
      <c r="PC101" s="27" t="str">
        <f t="shared" si="2914"/>
        <v>20</v>
      </c>
      <c r="PD101" s="27" t="str">
        <f t="shared" si="2915"/>
        <v>18</v>
      </c>
      <c r="PE101" s="27" t="str">
        <f t="shared" si="2916"/>
        <v>18</v>
      </c>
      <c r="PF101" s="27">
        <f t="shared" si="2917"/>
        <v>0</v>
      </c>
      <c r="PG101" s="27" t="str">
        <f t="shared" si="2918"/>
        <v>14</v>
      </c>
      <c r="PH101" s="27">
        <f t="shared" si="2919"/>
        <v>0</v>
      </c>
      <c r="PI101" s="27">
        <f t="shared" si="2920"/>
        <v>0</v>
      </c>
      <c r="PJ101" s="27" t="str">
        <f t="shared" si="2921"/>
        <v>28</v>
      </c>
      <c r="PK101" s="27">
        <f t="shared" si="2922"/>
        <v>0</v>
      </c>
      <c r="PL101" s="27">
        <f t="shared" si="2923"/>
        <v>0</v>
      </c>
      <c r="PM101" s="27" t="str">
        <f t="shared" si="2924"/>
        <v>22</v>
      </c>
      <c r="PN101" s="27">
        <f t="shared" si="2925"/>
        <v>0</v>
      </c>
      <c r="PO101" s="27">
        <f t="shared" si="2926"/>
        <v>0</v>
      </c>
      <c r="PP101" s="27" t="str">
        <f t="shared" si="2927"/>
        <v>21</v>
      </c>
      <c r="PQ101" s="27">
        <f t="shared" si="2928"/>
        <v>0</v>
      </c>
      <c r="PR101" s="27">
        <f t="shared" si="2929"/>
        <v>0</v>
      </c>
      <c r="PS101" s="27">
        <f t="shared" si="2930"/>
        <v>0</v>
      </c>
      <c r="PT101" s="27">
        <f t="shared" si="2931"/>
        <v>0</v>
      </c>
      <c r="PU101" s="27">
        <f t="shared" si="2932"/>
        <v>0</v>
      </c>
      <c r="PV101" s="27">
        <f t="shared" si="2933"/>
        <v>0</v>
      </c>
      <c r="PW101" s="27">
        <f t="shared" si="2934"/>
        <v>0</v>
      </c>
      <c r="PX101" s="27">
        <f t="shared" si="2935"/>
        <v>0</v>
      </c>
      <c r="PY101" s="27">
        <f t="shared" si="2936"/>
        <v>0</v>
      </c>
      <c r="PZ101" s="27">
        <f t="shared" si="2937"/>
        <v>0</v>
      </c>
      <c r="QA101" s="27">
        <f t="shared" si="2938"/>
        <v>0</v>
      </c>
      <c r="QB101" s="27">
        <f t="shared" si="2939"/>
        <v>0</v>
      </c>
      <c r="QC101" s="27">
        <f t="shared" si="2940"/>
        <v>0</v>
      </c>
      <c r="QD101" s="27">
        <f t="shared" si="2941"/>
        <v>0</v>
      </c>
      <c r="QE101" s="27">
        <f t="shared" si="2942"/>
        <v>0</v>
      </c>
      <c r="QF101" s="27">
        <f t="shared" si="2943"/>
        <v>0</v>
      </c>
      <c r="QG101" s="27">
        <f t="shared" si="2944"/>
        <v>0</v>
      </c>
      <c r="QH101" s="27">
        <f t="shared" si="2945"/>
        <v>0</v>
      </c>
      <c r="QI101" s="27">
        <f t="shared" si="2946"/>
        <v>0</v>
      </c>
      <c r="QJ101" s="27">
        <f t="shared" si="2947"/>
        <v>0</v>
      </c>
      <c r="QK101" s="27">
        <f t="shared" si="2948"/>
        <v>0</v>
      </c>
      <c r="QL101" s="27">
        <f t="shared" si="2949"/>
        <v>0</v>
      </c>
      <c r="QM101" s="27">
        <f t="shared" si="2950"/>
        <v>0</v>
      </c>
      <c r="QN101" s="27">
        <f t="shared" si="2951"/>
        <v>0</v>
      </c>
      <c r="QO101" s="27">
        <f t="shared" si="2952"/>
        <v>0</v>
      </c>
      <c r="QP101" s="27">
        <f t="shared" si="2953"/>
        <v>0</v>
      </c>
      <c r="QQ101" s="27">
        <f t="shared" si="2954"/>
        <v>0</v>
      </c>
      <c r="QR101" s="27">
        <f t="shared" si="2955"/>
        <v>0</v>
      </c>
      <c r="QS101" s="27">
        <f t="shared" si="2956"/>
        <v>0</v>
      </c>
      <c r="QT101" s="27">
        <f t="shared" si="2957"/>
        <v>0</v>
      </c>
      <c r="QU101" s="27">
        <f t="shared" si="2958"/>
        <v>0</v>
      </c>
      <c r="QV101" s="27">
        <f t="shared" si="2959"/>
        <v>0</v>
      </c>
      <c r="QW101" s="27">
        <f t="shared" si="2960"/>
        <v>0</v>
      </c>
      <c r="QX101" s="27">
        <f t="shared" si="2961"/>
        <v>0</v>
      </c>
      <c r="QY101" s="27">
        <f t="shared" si="2962"/>
        <v>0</v>
      </c>
      <c r="QZ101" s="27">
        <f t="shared" si="2963"/>
        <v>0</v>
      </c>
      <c r="RA101" s="27">
        <f t="shared" si="2964"/>
        <v>0</v>
      </c>
      <c r="RB101" s="27">
        <f t="shared" si="2965"/>
        <v>0</v>
      </c>
      <c r="RC101" s="27">
        <f t="shared" si="2966"/>
        <v>0</v>
      </c>
      <c r="RD101" s="27">
        <f t="shared" si="2967"/>
        <v>0</v>
      </c>
      <c r="RE101" s="27">
        <f t="shared" si="2968"/>
        <v>0</v>
      </c>
      <c r="RF101" s="27">
        <f t="shared" si="2969"/>
        <v>0</v>
      </c>
      <c r="RG101" s="27">
        <f t="shared" si="2970"/>
        <v>0</v>
      </c>
      <c r="RH101" s="27">
        <f t="shared" si="2971"/>
        <v>0</v>
      </c>
      <c r="RI101" s="27">
        <f t="shared" si="2972"/>
        <v>0</v>
      </c>
      <c r="RJ101" s="27">
        <f t="shared" si="2973"/>
        <v>0</v>
      </c>
      <c r="RL101" s="28">
        <f t="shared" si="2974"/>
        <v>96</v>
      </c>
      <c r="RM101" s="28">
        <f t="shared" si="2975"/>
        <v>74</v>
      </c>
      <c r="RN101" s="28">
        <f t="shared" si="2976"/>
        <v>10</v>
      </c>
      <c r="RO101" s="28">
        <f t="shared" si="2977"/>
        <v>0</v>
      </c>
      <c r="RP101" s="28">
        <f t="shared" si="2978"/>
        <v>0</v>
      </c>
      <c r="RQ101" s="28">
        <f t="shared" si="2979"/>
        <v>125.66666666666667</v>
      </c>
      <c r="RT101" s="27" t="str">
        <f t="shared" si="2980"/>
        <v>6</v>
      </c>
      <c r="RU101" s="27" t="str">
        <f t="shared" si="2981"/>
        <v>11</v>
      </c>
      <c r="RV101" s="27" t="str">
        <f t="shared" si="2982"/>
        <v>5</v>
      </c>
      <c r="RW101" s="27" t="str">
        <f t="shared" si="2983"/>
        <v>10</v>
      </c>
      <c r="RX101" s="27" t="str">
        <f t="shared" si="2984"/>
        <v>0</v>
      </c>
      <c r="RY101" s="27" t="str">
        <f t="shared" si="2985"/>
        <v>4</v>
      </c>
      <c r="RZ101" s="27" t="str">
        <f t="shared" si="2986"/>
        <v>6</v>
      </c>
      <c r="SA101" s="27" t="str">
        <f t="shared" si="2987"/>
        <v>0</v>
      </c>
      <c r="SB101" s="27" t="str">
        <f t="shared" si="2988"/>
        <v>8</v>
      </c>
      <c r="SC101" s="27" t="str">
        <f t="shared" si="2989"/>
        <v>7</v>
      </c>
      <c r="SD101" s="27" t="str">
        <f t="shared" si="2990"/>
        <v>0</v>
      </c>
      <c r="SE101" s="27" t="str">
        <f t="shared" si="2991"/>
        <v>10</v>
      </c>
      <c r="SF101" s="27" t="str">
        <f t="shared" si="2992"/>
        <v>10</v>
      </c>
      <c r="SG101" s="27" t="str">
        <f t="shared" si="2993"/>
        <v>0</v>
      </c>
      <c r="SH101" s="27" t="str">
        <f t="shared" si="2994"/>
        <v>11</v>
      </c>
      <c r="SI101" s="27" t="str">
        <f t="shared" si="2995"/>
        <v>0</v>
      </c>
      <c r="SJ101" s="27" t="str">
        <f t="shared" si="2996"/>
        <v>12</v>
      </c>
      <c r="SK101" s="27" t="str">
        <f t="shared" si="2997"/>
        <v>0</v>
      </c>
      <c r="SL101" s="27" t="str">
        <f t="shared" si="2998"/>
        <v>12</v>
      </c>
      <c r="SM101" s="27" t="str">
        <f t="shared" si="2999"/>
        <v>0</v>
      </c>
      <c r="SN101" s="27" t="str">
        <f t="shared" si="3000"/>
        <v>0</v>
      </c>
      <c r="SO101" s="27" t="str">
        <f t="shared" si="3001"/>
        <v>11</v>
      </c>
      <c r="SP101" s="27" t="str">
        <f t="shared" si="3002"/>
        <v>10</v>
      </c>
      <c r="SQ101" s="27" t="str">
        <f t="shared" si="3003"/>
        <v>9</v>
      </c>
      <c r="SR101" s="27" t="str">
        <f t="shared" si="3004"/>
        <v>6</v>
      </c>
      <c r="SS101" s="27" t="str">
        <f t="shared" si="3005"/>
        <v>0</v>
      </c>
      <c r="ST101" s="27" t="str">
        <f t="shared" si="3006"/>
        <v>5</v>
      </c>
      <c r="SU101" s="27" t="str">
        <f t="shared" si="3007"/>
        <v>0</v>
      </c>
      <c r="SV101" s="27" t="str">
        <f t="shared" si="3008"/>
        <v>0</v>
      </c>
      <c r="SW101" s="27" t="str">
        <f t="shared" si="3009"/>
        <v>7</v>
      </c>
      <c r="SX101" s="27" t="str">
        <f t="shared" si="3010"/>
        <v>0</v>
      </c>
      <c r="SY101" s="27" t="str">
        <f t="shared" si="3011"/>
        <v>0</v>
      </c>
      <c r="SZ101" s="27" t="str">
        <f t="shared" si="3012"/>
        <v>9</v>
      </c>
      <c r="TA101" s="27" t="str">
        <f t="shared" si="3013"/>
        <v>0</v>
      </c>
      <c r="TB101" s="27" t="str">
        <f t="shared" si="3014"/>
        <v>0</v>
      </c>
      <c r="TC101" s="27" t="str">
        <f t="shared" si="3015"/>
        <v>11</v>
      </c>
      <c r="TD101" s="27" t="str">
        <f t="shared" si="3016"/>
        <v>0</v>
      </c>
      <c r="TE101" s="27" t="str">
        <f t="shared" si="3017"/>
        <v>0</v>
      </c>
      <c r="TF101" s="27" t="str">
        <f t="shared" si="3018"/>
        <v>0</v>
      </c>
      <c r="TG101" s="27" t="str">
        <f t="shared" si="3019"/>
        <v>0</v>
      </c>
      <c r="TH101" s="27" t="str">
        <f t="shared" si="3020"/>
        <v>0</v>
      </c>
      <c r="TI101" s="27" t="str">
        <f t="shared" si="3021"/>
        <v>0</v>
      </c>
      <c r="TJ101" s="27" t="str">
        <f t="shared" si="3022"/>
        <v>0</v>
      </c>
      <c r="TK101" s="27" t="str">
        <f t="shared" si="3023"/>
        <v>0</v>
      </c>
      <c r="TL101" s="27" t="str">
        <f t="shared" si="3024"/>
        <v>0</v>
      </c>
      <c r="TM101" s="27" t="str">
        <f t="shared" si="3025"/>
        <v>0</v>
      </c>
      <c r="TN101" s="27" t="str">
        <f t="shared" si="3026"/>
        <v>0</v>
      </c>
      <c r="TO101" s="27" t="str">
        <f t="shared" si="3027"/>
        <v>0</v>
      </c>
      <c r="TP101" s="27" t="str">
        <f t="shared" si="3028"/>
        <v>0</v>
      </c>
      <c r="TQ101" s="27" t="str">
        <f t="shared" si="3029"/>
        <v>0</v>
      </c>
      <c r="TR101" s="27" t="str">
        <f t="shared" si="3030"/>
        <v>0</v>
      </c>
      <c r="TS101" s="27" t="str">
        <f t="shared" si="3031"/>
        <v>0</v>
      </c>
      <c r="TT101" s="27" t="str">
        <f t="shared" si="3032"/>
        <v>0</v>
      </c>
      <c r="TU101" s="27" t="str">
        <f t="shared" si="3033"/>
        <v>0</v>
      </c>
      <c r="TV101" s="27" t="str">
        <f t="shared" si="3034"/>
        <v>0</v>
      </c>
      <c r="TW101" s="27" t="str">
        <f t="shared" si="3035"/>
        <v>0</v>
      </c>
      <c r="TX101" s="27" t="str">
        <f t="shared" si="3036"/>
        <v>0</v>
      </c>
      <c r="TY101" s="27" t="str">
        <f t="shared" si="3037"/>
        <v>0</v>
      </c>
      <c r="TZ101" s="27" t="str">
        <f t="shared" si="3038"/>
        <v>0</v>
      </c>
      <c r="UA101" s="27" t="str">
        <f t="shared" si="3039"/>
        <v>0</v>
      </c>
      <c r="UB101" s="27" t="str">
        <f t="shared" si="3040"/>
        <v>0</v>
      </c>
      <c r="UC101" s="27" t="str">
        <f t="shared" si="3041"/>
        <v>0</v>
      </c>
      <c r="UD101" s="27" t="str">
        <f t="shared" si="3042"/>
        <v>0</v>
      </c>
      <c r="UE101" s="27" t="str">
        <f t="shared" si="3043"/>
        <v>0</v>
      </c>
      <c r="UF101" s="27" t="str">
        <f t="shared" si="3044"/>
        <v>0</v>
      </c>
      <c r="UG101" s="27" t="str">
        <f t="shared" si="3045"/>
        <v>0</v>
      </c>
      <c r="UH101" s="27" t="str">
        <f t="shared" si="3046"/>
        <v>0</v>
      </c>
      <c r="UI101" s="27" t="str">
        <f t="shared" si="3047"/>
        <v>0</v>
      </c>
      <c r="UJ101" s="27" t="str">
        <f t="shared" si="3048"/>
        <v>0</v>
      </c>
      <c r="UK101" s="27" t="str">
        <f t="shared" si="3049"/>
        <v>0</v>
      </c>
      <c r="UL101" s="27" t="str">
        <f t="shared" si="3050"/>
        <v>0</v>
      </c>
      <c r="UM101" s="27" t="str">
        <f t="shared" si="3051"/>
        <v>0</v>
      </c>
      <c r="UN101" s="27" t="str">
        <f t="shared" si="3052"/>
        <v>0</v>
      </c>
      <c r="UO101" s="27" t="str">
        <f t="shared" si="3053"/>
        <v>0</v>
      </c>
      <c r="UP101" s="27" t="str">
        <f t="shared" si="3054"/>
        <v>0</v>
      </c>
      <c r="UQ101" s="27" t="str">
        <f t="shared" si="3055"/>
        <v>0</v>
      </c>
      <c r="UR101" s="27" t="str">
        <f t="shared" si="3056"/>
        <v>0</v>
      </c>
      <c r="US101" s="27" t="str">
        <f t="shared" si="3057"/>
        <v>0</v>
      </c>
      <c r="UT101" s="27" t="str">
        <f t="shared" si="3058"/>
        <v>0</v>
      </c>
      <c r="UU101" s="27" t="str">
        <f t="shared" si="3059"/>
        <v>0</v>
      </c>
      <c r="UV101" s="27" t="str">
        <f t="shared" si="3060"/>
        <v>0</v>
      </c>
      <c r="UW101" s="27" t="str">
        <f t="shared" si="3061"/>
        <v>0</v>
      </c>
      <c r="UY101" s="28">
        <f t="shared" si="3062"/>
        <v>-25.160000000000004</v>
      </c>
      <c r="UZ101" s="28">
        <f t="shared" si="3063"/>
        <v>-16.600000000000001</v>
      </c>
      <c r="VA101" s="28">
        <f t="shared" si="3064"/>
        <v>3.8</v>
      </c>
      <c r="VB101" s="28">
        <f t="shared" si="3065"/>
        <v>0</v>
      </c>
      <c r="VC101" s="28">
        <f t="shared" si="3066"/>
        <v>0</v>
      </c>
      <c r="VD101" s="28">
        <f t="shared" si="3067"/>
        <v>-28.79333333333334</v>
      </c>
      <c r="VG101" s="27" t="str">
        <f t="shared" si="3068"/>
        <v>4.55</v>
      </c>
      <c r="VH101" s="27" t="str">
        <f t="shared" si="3069"/>
        <v>-6.05</v>
      </c>
      <c r="VI101" s="27" t="str">
        <f t="shared" si="3070"/>
        <v>-4.76</v>
      </c>
      <c r="VJ101" s="27" t="str">
        <f t="shared" si="3071"/>
        <v>-2.11</v>
      </c>
      <c r="VK101" s="27">
        <f t="shared" si="3072"/>
        <v>0</v>
      </c>
      <c r="VL101" s="27" t="str">
        <f t="shared" si="3073"/>
        <v>5.21</v>
      </c>
      <c r="VM101" s="27" t="str">
        <f t="shared" si="3074"/>
        <v>-7.37</v>
      </c>
      <c r="VN101" s="27">
        <f t="shared" si="3075"/>
        <v>0</v>
      </c>
      <c r="VO101" s="27" t="str">
        <f t="shared" si="3076"/>
        <v>-8.03</v>
      </c>
      <c r="VP101" s="27" t="str">
        <f t="shared" si="3077"/>
        <v>-1.72</v>
      </c>
      <c r="VQ101" s="27">
        <f t="shared" si="3078"/>
        <v>0</v>
      </c>
      <c r="VR101" s="27" t="str">
        <f t="shared" si="3079"/>
        <v>-11.39</v>
      </c>
      <c r="VS101" s="27" t="str">
        <f t="shared" si="3080"/>
        <v>-0.24</v>
      </c>
      <c r="VT101" s="27">
        <f t="shared" si="3081"/>
        <v>0</v>
      </c>
      <c r="VU101" s="27" t="str">
        <f t="shared" si="3082"/>
        <v>-0.96</v>
      </c>
      <c r="VV101" s="27">
        <f t="shared" si="3083"/>
        <v>0</v>
      </c>
      <c r="VW101" s="27" t="str">
        <f t="shared" si="3084"/>
        <v>-0.74</v>
      </c>
      <c r="VX101" s="27">
        <f t="shared" si="3085"/>
        <v>0</v>
      </c>
      <c r="VY101" s="27" t="str">
        <f t="shared" si="3086"/>
        <v>-8.88</v>
      </c>
      <c r="VZ101" s="27">
        <f t="shared" si="3087"/>
        <v>0</v>
      </c>
      <c r="WA101" s="27">
        <f t="shared" si="3088"/>
        <v>0</v>
      </c>
      <c r="WB101" s="27" t="str">
        <f t="shared" si="3089"/>
        <v>5.85</v>
      </c>
      <c r="WC101" s="27" t="str">
        <f t="shared" si="3090"/>
        <v>3.8</v>
      </c>
      <c r="WD101" s="27" t="str">
        <f t="shared" si="3091"/>
        <v>5.61</v>
      </c>
      <c r="WE101" s="27" t="str">
        <f t="shared" si="3092"/>
        <v>-1.39</v>
      </c>
      <c r="WF101" s="27">
        <f t="shared" si="3093"/>
        <v>0</v>
      </c>
      <c r="WG101" s="27" t="str">
        <f t="shared" si="3094"/>
        <v>-0.47</v>
      </c>
      <c r="WH101" s="27">
        <f t="shared" si="3095"/>
        <v>0</v>
      </c>
      <c r="WI101" s="27">
        <f t="shared" si="3096"/>
        <v>0</v>
      </c>
      <c r="WJ101" s="27" t="str">
        <f t="shared" si="3097"/>
        <v>-8.56</v>
      </c>
      <c r="WK101" s="27">
        <f t="shared" si="3098"/>
        <v>0</v>
      </c>
      <c r="WL101" s="27">
        <f t="shared" si="3099"/>
        <v>0</v>
      </c>
      <c r="WM101" s="27" t="str">
        <f t="shared" si="3100"/>
        <v>5.2</v>
      </c>
      <c r="WN101" s="27">
        <f t="shared" si="3101"/>
        <v>0</v>
      </c>
      <c r="WO101" s="27">
        <f t="shared" si="3102"/>
        <v>0</v>
      </c>
      <c r="WP101" s="27" t="str">
        <f t="shared" si="3103"/>
        <v>-5.51</v>
      </c>
      <c r="WQ101" s="27">
        <f t="shared" si="3104"/>
        <v>0</v>
      </c>
      <c r="WR101" s="27">
        <f t="shared" si="3105"/>
        <v>0</v>
      </c>
      <c r="WS101" s="27">
        <f t="shared" si="3106"/>
        <v>0</v>
      </c>
      <c r="WT101" s="27">
        <f t="shared" si="3107"/>
        <v>0</v>
      </c>
      <c r="WU101" s="27">
        <f t="shared" si="3108"/>
        <v>0</v>
      </c>
      <c r="WV101" s="27">
        <f t="shared" si="3109"/>
        <v>0</v>
      </c>
      <c r="WW101" s="27">
        <f t="shared" si="3110"/>
        <v>0</v>
      </c>
      <c r="WX101" s="27">
        <f t="shared" si="3111"/>
        <v>0</v>
      </c>
      <c r="WY101" s="27">
        <f t="shared" si="3112"/>
        <v>0</v>
      </c>
      <c r="WZ101" s="27">
        <f t="shared" si="3113"/>
        <v>0</v>
      </c>
      <c r="XA101" s="27">
        <f t="shared" si="3114"/>
        <v>0</v>
      </c>
      <c r="XB101" s="27">
        <f t="shared" si="3115"/>
        <v>0</v>
      </c>
      <c r="XC101" s="27">
        <f t="shared" si="3116"/>
        <v>0</v>
      </c>
      <c r="XD101" s="27">
        <f t="shared" si="3117"/>
        <v>0</v>
      </c>
      <c r="XE101" s="27">
        <f t="shared" si="3118"/>
        <v>0</v>
      </c>
      <c r="XF101" s="27">
        <f t="shared" si="3119"/>
        <v>0</v>
      </c>
      <c r="XG101" s="27">
        <f t="shared" si="3120"/>
        <v>0</v>
      </c>
      <c r="XH101" s="27">
        <f t="shared" si="3121"/>
        <v>0</v>
      </c>
      <c r="XI101" s="27">
        <f t="shared" si="3122"/>
        <v>0</v>
      </c>
      <c r="XJ101" s="27">
        <f t="shared" si="3123"/>
        <v>0</v>
      </c>
      <c r="XK101" s="27">
        <f t="shared" si="3124"/>
        <v>0</v>
      </c>
      <c r="XL101" s="27">
        <f t="shared" si="3125"/>
        <v>0</v>
      </c>
      <c r="XM101" s="27">
        <f t="shared" si="3126"/>
        <v>0</v>
      </c>
      <c r="XN101" s="27">
        <f t="shared" si="3127"/>
        <v>0</v>
      </c>
      <c r="XO101" s="27">
        <f t="shared" si="3128"/>
        <v>0</v>
      </c>
      <c r="XP101" s="27">
        <f t="shared" si="3129"/>
        <v>0</v>
      </c>
      <c r="XQ101" s="27">
        <f t="shared" si="3130"/>
        <v>0</v>
      </c>
      <c r="XR101" s="27">
        <f t="shared" si="3131"/>
        <v>0</v>
      </c>
      <c r="XS101" s="27">
        <f t="shared" si="3132"/>
        <v>0</v>
      </c>
      <c r="XT101" s="27">
        <f t="shared" si="3133"/>
        <v>0</v>
      </c>
      <c r="XU101" s="27">
        <f t="shared" si="3134"/>
        <v>0</v>
      </c>
      <c r="XV101" s="27">
        <f t="shared" si="3135"/>
        <v>0</v>
      </c>
      <c r="XW101" s="27">
        <f t="shared" si="3136"/>
        <v>0</v>
      </c>
      <c r="XX101" s="27">
        <f t="shared" si="3137"/>
        <v>0</v>
      </c>
      <c r="XY101" s="27">
        <f t="shared" si="3138"/>
        <v>0</v>
      </c>
      <c r="XZ101" s="27">
        <f t="shared" si="3139"/>
        <v>0</v>
      </c>
      <c r="YA101" s="27">
        <f t="shared" si="3140"/>
        <v>0</v>
      </c>
      <c r="YB101" s="27">
        <f t="shared" si="3141"/>
        <v>0</v>
      </c>
      <c r="YC101" s="27">
        <f t="shared" si="3142"/>
        <v>0</v>
      </c>
      <c r="YD101" s="27">
        <f t="shared" si="3143"/>
        <v>0</v>
      </c>
      <c r="YE101" s="27">
        <f t="shared" si="3144"/>
        <v>0</v>
      </c>
      <c r="YF101" s="27">
        <f t="shared" si="3145"/>
        <v>0</v>
      </c>
      <c r="YG101" s="27">
        <f t="shared" si="3146"/>
        <v>0</v>
      </c>
      <c r="YH101" s="27">
        <f t="shared" si="3147"/>
        <v>0</v>
      </c>
      <c r="YI101" s="27">
        <f t="shared" si="3148"/>
        <v>0</v>
      </c>
      <c r="YJ101" s="27">
        <f t="shared" si="3149"/>
        <v>0</v>
      </c>
      <c r="YL101" s="28">
        <f t="shared" si="3150"/>
        <v>552</v>
      </c>
      <c r="YM101" s="28">
        <f t="shared" si="3151"/>
        <v>297</v>
      </c>
      <c r="YN101" s="28">
        <f t="shared" si="3152"/>
        <v>37</v>
      </c>
      <c r="YO101" s="28">
        <f t="shared" si="3153"/>
        <v>0</v>
      </c>
      <c r="YP101" s="28">
        <f t="shared" si="3154"/>
        <v>0</v>
      </c>
      <c r="YQ101" s="28">
        <f t="shared" si="3155"/>
        <v>669.5</v>
      </c>
      <c r="YT101" s="27" t="str">
        <f t="shared" si="3156"/>
        <v>66</v>
      </c>
      <c r="YU101" s="27" t="str">
        <f t="shared" si="3157"/>
        <v>87</v>
      </c>
      <c r="YV101" s="27" t="str">
        <f t="shared" si="3158"/>
        <v>88</v>
      </c>
      <c r="YW101" s="27" t="str">
        <f t="shared" si="3159"/>
        <v>39</v>
      </c>
      <c r="YX101" s="27">
        <f t="shared" si="3160"/>
        <v>0</v>
      </c>
      <c r="YY101" s="27" t="str">
        <f t="shared" si="3161"/>
        <v>17</v>
      </c>
      <c r="YZ101" s="27" t="str">
        <f t="shared" si="3162"/>
        <v>58</v>
      </c>
      <c r="ZA101" s="27">
        <f t="shared" si="3163"/>
        <v>0</v>
      </c>
      <c r="ZB101" s="27" t="str">
        <f t="shared" si="3164"/>
        <v>57</v>
      </c>
      <c r="ZC101" s="27" t="str">
        <f t="shared" si="3165"/>
        <v>21</v>
      </c>
      <c r="ZD101" s="27">
        <f t="shared" si="3166"/>
        <v>0</v>
      </c>
      <c r="ZE101" s="27" t="str">
        <f t="shared" si="3167"/>
        <v>50</v>
      </c>
      <c r="ZF101" s="27" t="str">
        <f t="shared" si="3168"/>
        <v>23</v>
      </c>
      <c r="ZG101" s="27">
        <f t="shared" si="3169"/>
        <v>0</v>
      </c>
      <c r="ZH101" s="27" t="str">
        <f t="shared" si="3170"/>
        <v>14</v>
      </c>
      <c r="ZI101" s="27">
        <f t="shared" si="3171"/>
        <v>0</v>
      </c>
      <c r="ZJ101" s="27" t="str">
        <f t="shared" si="3172"/>
        <v>49</v>
      </c>
      <c r="ZK101" s="27">
        <f t="shared" si="3173"/>
        <v>0</v>
      </c>
      <c r="ZL101" s="27" t="str">
        <f t="shared" si="3174"/>
        <v>61</v>
      </c>
      <c r="ZM101" s="27">
        <f t="shared" si="3175"/>
        <v>0</v>
      </c>
      <c r="ZN101" s="27">
        <f t="shared" si="3176"/>
        <v>0</v>
      </c>
      <c r="ZO101" s="27" t="str">
        <f t="shared" si="3177"/>
        <v>15</v>
      </c>
      <c r="ZP101" s="27" t="str">
        <f t="shared" si="3178"/>
        <v>37</v>
      </c>
      <c r="ZQ101" s="27" t="str">
        <f t="shared" si="3179"/>
        <v>12</v>
      </c>
      <c r="ZR101" s="27" t="str">
        <f t="shared" si="3180"/>
        <v>31</v>
      </c>
      <c r="ZS101" s="27">
        <f t="shared" si="3181"/>
        <v>0</v>
      </c>
      <c r="ZT101" s="27" t="str">
        <f t="shared" si="3182"/>
        <v>45</v>
      </c>
      <c r="ZU101" s="27">
        <f t="shared" si="3183"/>
        <v>0</v>
      </c>
      <c r="ZV101" s="27">
        <f t="shared" si="3184"/>
        <v>0</v>
      </c>
      <c r="ZW101" s="27" t="str">
        <f t="shared" si="3185"/>
        <v>62</v>
      </c>
      <c r="ZX101" s="27">
        <f t="shared" si="3186"/>
        <v>0</v>
      </c>
      <c r="ZY101" s="27">
        <f t="shared" si="3187"/>
        <v>0</v>
      </c>
      <c r="ZZ101" s="27" t="str">
        <f t="shared" si="3188"/>
        <v>14</v>
      </c>
      <c r="AAA101" s="27">
        <f t="shared" si="3189"/>
        <v>0</v>
      </c>
      <c r="AAB101" s="27">
        <f t="shared" si="3190"/>
        <v>0</v>
      </c>
      <c r="AAC101" s="27" t="str">
        <f t="shared" si="3191"/>
        <v>40</v>
      </c>
      <c r="AAD101" s="27">
        <f t="shared" si="3192"/>
        <v>0</v>
      </c>
      <c r="AAE101" s="27">
        <f t="shared" si="3193"/>
        <v>0</v>
      </c>
      <c r="AAF101" s="27">
        <f t="shared" si="3194"/>
        <v>0</v>
      </c>
      <c r="AAG101" s="27">
        <f t="shared" si="3195"/>
        <v>0</v>
      </c>
      <c r="AAH101" s="27">
        <f t="shared" si="3196"/>
        <v>0</v>
      </c>
      <c r="AAI101" s="27">
        <f t="shared" si="3197"/>
        <v>0</v>
      </c>
      <c r="AAJ101" s="27">
        <f t="shared" si="3198"/>
        <v>0</v>
      </c>
      <c r="AAK101" s="27">
        <f t="shared" si="3199"/>
        <v>0</v>
      </c>
      <c r="AAL101" s="27">
        <f t="shared" si="3200"/>
        <v>0</v>
      </c>
      <c r="AAM101" s="27">
        <f t="shared" si="3201"/>
        <v>0</v>
      </c>
      <c r="AAN101" s="27">
        <f t="shared" si="3202"/>
        <v>0</v>
      </c>
      <c r="AAO101" s="27">
        <f t="shared" si="3203"/>
        <v>0</v>
      </c>
      <c r="AAP101" s="27">
        <f t="shared" si="3204"/>
        <v>0</v>
      </c>
      <c r="AAQ101" s="27">
        <f t="shared" si="3205"/>
        <v>0</v>
      </c>
      <c r="AAR101" s="27">
        <f t="shared" si="3206"/>
        <v>0</v>
      </c>
      <c r="AAS101" s="27">
        <f t="shared" si="3207"/>
        <v>0</v>
      </c>
      <c r="AAT101" s="27">
        <f t="shared" si="3208"/>
        <v>0</v>
      </c>
      <c r="AAU101" s="27">
        <f t="shared" si="3209"/>
        <v>0</v>
      </c>
      <c r="AAV101" s="27">
        <f t="shared" si="3210"/>
        <v>0</v>
      </c>
      <c r="AAW101" s="27">
        <f t="shared" si="3211"/>
        <v>0</v>
      </c>
      <c r="AAX101" s="27">
        <f t="shared" si="3212"/>
        <v>0</v>
      </c>
      <c r="AAY101" s="27">
        <f t="shared" si="3213"/>
        <v>0</v>
      </c>
      <c r="AAZ101" s="27">
        <f t="shared" si="3214"/>
        <v>0</v>
      </c>
      <c r="ABA101" s="27">
        <f t="shared" si="3215"/>
        <v>0</v>
      </c>
      <c r="ABB101" s="27">
        <f t="shared" si="3216"/>
        <v>0</v>
      </c>
      <c r="ABC101" s="27">
        <f t="shared" si="3217"/>
        <v>0</v>
      </c>
      <c r="ABD101" s="27">
        <f t="shared" si="3218"/>
        <v>0</v>
      </c>
      <c r="ABE101" s="27">
        <f t="shared" si="3219"/>
        <v>0</v>
      </c>
      <c r="ABF101" s="27">
        <f t="shared" si="3220"/>
        <v>0</v>
      </c>
      <c r="ABG101" s="27">
        <f t="shared" si="3221"/>
        <v>0</v>
      </c>
      <c r="ABH101" s="27">
        <f t="shared" si="3222"/>
        <v>0</v>
      </c>
      <c r="ABI101" s="27">
        <f t="shared" si="3223"/>
        <v>0</v>
      </c>
      <c r="ABJ101" s="27">
        <f t="shared" si="3224"/>
        <v>0</v>
      </c>
      <c r="ABK101" s="27">
        <f t="shared" si="3225"/>
        <v>0</v>
      </c>
      <c r="ABL101" s="27">
        <f t="shared" si="3226"/>
        <v>0</v>
      </c>
      <c r="ABM101" s="27">
        <f t="shared" si="3227"/>
        <v>0</v>
      </c>
      <c r="ABN101" s="27">
        <f t="shared" si="3228"/>
        <v>0</v>
      </c>
      <c r="ABO101" s="27">
        <f t="shared" si="3229"/>
        <v>0</v>
      </c>
      <c r="ABP101" s="27">
        <f t="shared" si="3230"/>
        <v>0</v>
      </c>
      <c r="ABQ101" s="27">
        <f t="shared" si="3231"/>
        <v>0</v>
      </c>
      <c r="ABR101" s="27">
        <f t="shared" si="3232"/>
        <v>0</v>
      </c>
      <c r="ABS101" s="27">
        <f t="shared" si="3233"/>
        <v>0</v>
      </c>
      <c r="ABT101" s="27">
        <f t="shared" si="3234"/>
        <v>0</v>
      </c>
      <c r="ABU101" s="27">
        <f t="shared" si="3235"/>
        <v>0</v>
      </c>
      <c r="ABV101" s="27">
        <f t="shared" si="3236"/>
        <v>0</v>
      </c>
      <c r="ABW101" s="27">
        <f t="shared" si="3237"/>
        <v>0</v>
      </c>
      <c r="ABY101" s="28">
        <f t="shared" si="3238"/>
        <v>388.7</v>
      </c>
      <c r="ABZ101" s="28">
        <f t="shared" si="3239"/>
        <v>257.10000000000002</v>
      </c>
      <c r="ACA101" s="28">
        <f t="shared" si="3240"/>
        <v>25.6</v>
      </c>
      <c r="ACB101" s="28">
        <f t="shared" si="3241"/>
        <v>0</v>
      </c>
      <c r="ACC101" s="28">
        <f t="shared" si="3242"/>
        <v>0</v>
      </c>
      <c r="ACD101" s="28">
        <f t="shared" si="3243"/>
        <v>487.2</v>
      </c>
      <c r="ACG101" s="27" t="str">
        <f t="shared" si="3244"/>
        <v>4.1</v>
      </c>
      <c r="ACH101" s="27" t="str">
        <f t="shared" si="3245"/>
        <v>72.3</v>
      </c>
      <c r="ACI101" s="27" t="str">
        <f t="shared" si="3246"/>
        <v>9.8</v>
      </c>
      <c r="ACJ101" s="27" t="str">
        <f t="shared" si="3247"/>
        <v>18.4</v>
      </c>
      <c r="ACK101" s="27">
        <f t="shared" si="3248"/>
        <v>0</v>
      </c>
      <c r="ACL101" s="27" t="str">
        <f t="shared" si="3249"/>
        <v>5.4</v>
      </c>
      <c r="ACM101" s="27" t="str">
        <f t="shared" si="3250"/>
        <v>12.1</v>
      </c>
      <c r="ACN101" s="27">
        <f t="shared" si="3251"/>
        <v>0</v>
      </c>
      <c r="ACO101" s="27" t="str">
        <f t="shared" si="3252"/>
        <v>29</v>
      </c>
      <c r="ACP101" s="27" t="str">
        <f t="shared" si="3253"/>
        <v>24.7</v>
      </c>
      <c r="ACQ101" s="27">
        <f t="shared" si="3254"/>
        <v>0</v>
      </c>
      <c r="ACR101" s="27" t="str">
        <f t="shared" si="3255"/>
        <v>35.6</v>
      </c>
      <c r="ACS101" s="27" t="str">
        <f t="shared" si="3256"/>
        <v>38.1</v>
      </c>
      <c r="ACT101" s="27">
        <f t="shared" si="3257"/>
        <v>0</v>
      </c>
      <c r="ACU101" s="27" t="str">
        <f t="shared" si="3258"/>
        <v>103.5</v>
      </c>
      <c r="ACV101" s="27">
        <f t="shared" si="3259"/>
        <v>0</v>
      </c>
      <c r="ACW101" s="27" t="str">
        <f t="shared" si="3260"/>
        <v>55.8</v>
      </c>
      <c r="ACX101" s="27">
        <f t="shared" si="3261"/>
        <v>0</v>
      </c>
      <c r="ACY101" s="27" t="str">
        <f t="shared" si="3262"/>
        <v>21.7</v>
      </c>
      <c r="ACZ101" s="27">
        <f t="shared" si="3263"/>
        <v>0</v>
      </c>
      <c r="ADA101" s="27">
        <f t="shared" si="3264"/>
        <v>0</v>
      </c>
      <c r="ADB101" s="27" t="str">
        <f t="shared" si="3265"/>
        <v>65</v>
      </c>
      <c r="ADC101" s="27" t="str">
        <f t="shared" si="3266"/>
        <v>25.6</v>
      </c>
      <c r="ADD101" s="27" t="str">
        <f t="shared" si="3267"/>
        <v>48.3</v>
      </c>
      <c r="ADE101" s="27" t="str">
        <f t="shared" si="3268"/>
        <v>21.3</v>
      </c>
      <c r="ADF101" s="27">
        <f t="shared" si="3269"/>
        <v>0</v>
      </c>
      <c r="ADG101" s="27" t="str">
        <f t="shared" si="3270"/>
        <v>12.2</v>
      </c>
      <c r="ADH101" s="27">
        <f t="shared" si="3271"/>
        <v>0</v>
      </c>
      <c r="ADI101" s="27">
        <f t="shared" si="3272"/>
        <v>0</v>
      </c>
      <c r="ADJ101" s="27" t="str">
        <f t="shared" si="3273"/>
        <v>13.3</v>
      </c>
      <c r="ADK101" s="27">
        <f t="shared" si="3274"/>
        <v>0</v>
      </c>
      <c r="ADL101" s="27">
        <f t="shared" si="3275"/>
        <v>0</v>
      </c>
      <c r="ADM101" s="27" t="str">
        <f t="shared" si="3276"/>
        <v>23.2</v>
      </c>
      <c r="ADN101" s="27">
        <f t="shared" si="3277"/>
        <v>0</v>
      </c>
      <c r="ADO101" s="27">
        <f t="shared" si="3278"/>
        <v>0</v>
      </c>
      <c r="ADP101" s="27" t="str">
        <f t="shared" si="3279"/>
        <v>32</v>
      </c>
      <c r="ADQ101" s="27">
        <f t="shared" si="3280"/>
        <v>0</v>
      </c>
      <c r="ADR101" s="27">
        <f t="shared" si="3281"/>
        <v>0</v>
      </c>
      <c r="ADS101" s="27">
        <f t="shared" si="3282"/>
        <v>0</v>
      </c>
      <c r="ADT101" s="27">
        <f t="shared" si="3283"/>
        <v>0</v>
      </c>
      <c r="ADU101" s="27">
        <f t="shared" si="3284"/>
        <v>0</v>
      </c>
      <c r="ADV101" s="27">
        <f t="shared" si="3285"/>
        <v>0</v>
      </c>
      <c r="ADW101" s="27">
        <f t="shared" si="3286"/>
        <v>0</v>
      </c>
      <c r="ADX101" s="27">
        <f t="shared" si="3287"/>
        <v>0</v>
      </c>
      <c r="ADY101" s="27">
        <f t="shared" si="3288"/>
        <v>0</v>
      </c>
      <c r="ADZ101" s="27">
        <f t="shared" si="3289"/>
        <v>0</v>
      </c>
      <c r="AEA101" s="27">
        <f t="shared" si="3290"/>
        <v>0</v>
      </c>
      <c r="AEB101" s="27">
        <f t="shared" si="3291"/>
        <v>0</v>
      </c>
      <c r="AEC101" s="27">
        <f t="shared" si="3292"/>
        <v>0</v>
      </c>
      <c r="AED101" s="27">
        <f t="shared" si="3293"/>
        <v>0</v>
      </c>
      <c r="AEE101" s="27">
        <f t="shared" si="3294"/>
        <v>0</v>
      </c>
      <c r="AEF101" s="27">
        <f t="shared" si="3295"/>
        <v>0</v>
      </c>
      <c r="AEG101" s="27">
        <f t="shared" si="3296"/>
        <v>0</v>
      </c>
      <c r="AEH101" s="27">
        <f t="shared" si="3297"/>
        <v>0</v>
      </c>
      <c r="AEI101" s="27">
        <f t="shared" si="3298"/>
        <v>0</v>
      </c>
      <c r="AEJ101" s="27">
        <f t="shared" si="3299"/>
        <v>0</v>
      </c>
      <c r="AEK101" s="27">
        <f t="shared" si="3300"/>
        <v>0</v>
      </c>
      <c r="AEL101" s="27">
        <f t="shared" si="3301"/>
        <v>0</v>
      </c>
      <c r="AEM101" s="27">
        <f t="shared" si="3302"/>
        <v>0</v>
      </c>
      <c r="AEN101" s="27">
        <f t="shared" si="3303"/>
        <v>0</v>
      </c>
      <c r="AEO101" s="27">
        <f t="shared" si="3304"/>
        <v>0</v>
      </c>
      <c r="AEP101" s="27">
        <f t="shared" si="3305"/>
        <v>0</v>
      </c>
      <c r="AEQ101" s="27">
        <f t="shared" si="3306"/>
        <v>0</v>
      </c>
      <c r="AER101" s="27">
        <f t="shared" si="3307"/>
        <v>0</v>
      </c>
      <c r="AES101" s="27">
        <f t="shared" si="3308"/>
        <v>0</v>
      </c>
      <c r="AET101" s="27">
        <f t="shared" si="3309"/>
        <v>0</v>
      </c>
      <c r="AEU101" s="27">
        <f t="shared" si="3310"/>
        <v>0</v>
      </c>
      <c r="AEV101" s="27">
        <f t="shared" si="3311"/>
        <v>0</v>
      </c>
      <c r="AEW101" s="27">
        <f t="shared" si="3312"/>
        <v>0</v>
      </c>
      <c r="AEX101" s="27">
        <f t="shared" si="3313"/>
        <v>0</v>
      </c>
      <c r="AEY101" s="27">
        <f t="shared" si="3314"/>
        <v>0</v>
      </c>
      <c r="AEZ101" s="27">
        <f t="shared" si="3315"/>
        <v>0</v>
      </c>
      <c r="AFA101" s="27">
        <f t="shared" si="3316"/>
        <v>0</v>
      </c>
      <c r="AFB101" s="27">
        <f t="shared" si="3317"/>
        <v>0</v>
      </c>
      <c r="AFC101" s="27">
        <f t="shared" si="3318"/>
        <v>0</v>
      </c>
      <c r="AFD101" s="27">
        <f t="shared" si="3319"/>
        <v>0</v>
      </c>
      <c r="AFE101" s="27">
        <f t="shared" si="3320"/>
        <v>0</v>
      </c>
      <c r="AFF101" s="27">
        <f t="shared" si="3321"/>
        <v>0</v>
      </c>
      <c r="AFG101" s="27">
        <f t="shared" si="3322"/>
        <v>0</v>
      </c>
      <c r="AFH101" s="27">
        <f t="shared" si="3323"/>
        <v>0</v>
      </c>
      <c r="AFI101" s="27">
        <f t="shared" si="3324"/>
        <v>0</v>
      </c>
      <c r="AFJ101" s="27">
        <f t="shared" si="3325"/>
        <v>0</v>
      </c>
      <c r="AFL101" s="28">
        <f t="shared" si="2677"/>
        <v>37.25</v>
      </c>
      <c r="AFM101" s="28">
        <v>37.25</v>
      </c>
      <c r="AFN101" s="27">
        <v>2</v>
      </c>
      <c r="AFO101" s="27">
        <f t="shared" si="3326"/>
        <v>2</v>
      </c>
      <c r="AFP101" s="27">
        <f t="shared" si="3327"/>
        <v>2</v>
      </c>
      <c r="AFQ101" s="27">
        <f t="shared" si="3328"/>
        <v>2</v>
      </c>
      <c r="AFR101" s="27">
        <f t="shared" si="3329"/>
        <v>6</v>
      </c>
      <c r="AFS101" s="27">
        <f t="shared" si="3330"/>
        <v>0</v>
      </c>
      <c r="AFT101" s="27">
        <f t="shared" si="3331"/>
        <v>1</v>
      </c>
      <c r="AFU101" s="27">
        <f t="shared" si="3332"/>
        <v>2</v>
      </c>
      <c r="AFV101" s="27">
        <f t="shared" si="3333"/>
        <v>0</v>
      </c>
      <c r="AFW101" s="27">
        <f t="shared" si="3334"/>
        <v>2</v>
      </c>
      <c r="AFX101" s="27">
        <f t="shared" si="3335"/>
        <v>3</v>
      </c>
      <c r="AFY101" s="27">
        <f t="shared" si="3336"/>
        <v>0</v>
      </c>
      <c r="AFZ101" s="27">
        <f t="shared" si="3337"/>
        <v>2</v>
      </c>
      <c r="AGA101" s="27">
        <f t="shared" si="3338"/>
        <v>2</v>
      </c>
      <c r="AGB101" s="27">
        <f t="shared" si="3339"/>
        <v>0</v>
      </c>
      <c r="AGC101" s="27">
        <f t="shared" si="3340"/>
        <v>2</v>
      </c>
      <c r="AGD101" s="27">
        <f t="shared" si="3341"/>
        <v>0</v>
      </c>
      <c r="AGE101" s="27">
        <f t="shared" si="3342"/>
        <v>2</v>
      </c>
      <c r="AGF101" s="27">
        <f t="shared" si="3343"/>
        <v>0</v>
      </c>
      <c r="AGG101" s="27">
        <f t="shared" si="3344"/>
        <v>5</v>
      </c>
      <c r="AGH101" s="27">
        <f t="shared" si="3345"/>
        <v>0</v>
      </c>
      <c r="AGI101" s="27">
        <f t="shared" si="3346"/>
        <v>0</v>
      </c>
      <c r="AGJ101" s="27">
        <f t="shared" si="3347"/>
        <v>2</v>
      </c>
      <c r="AGK101" s="27">
        <f t="shared" si="3348"/>
        <v>2</v>
      </c>
      <c r="AGL101" s="27">
        <f t="shared" si="3349"/>
        <v>2</v>
      </c>
      <c r="AGM101" s="27">
        <f t="shared" si="3350"/>
        <v>8</v>
      </c>
      <c r="AGN101" s="27">
        <f t="shared" si="3351"/>
        <v>0</v>
      </c>
      <c r="AGO101" s="27">
        <f t="shared" si="3352"/>
        <v>2</v>
      </c>
      <c r="AGP101" s="27">
        <f t="shared" si="3353"/>
        <v>0</v>
      </c>
      <c r="AGQ101" s="27">
        <f t="shared" si="3354"/>
        <v>0</v>
      </c>
      <c r="AGR101" s="27">
        <f t="shared" si="3355"/>
        <v>2</v>
      </c>
      <c r="AGS101" s="27">
        <f t="shared" si="3356"/>
        <v>0</v>
      </c>
      <c r="AGT101" s="27">
        <f t="shared" si="3357"/>
        <v>0</v>
      </c>
      <c r="AGU101" s="27">
        <f t="shared" si="3358"/>
        <v>2</v>
      </c>
      <c r="AGV101" s="27">
        <f t="shared" si="3359"/>
        <v>0</v>
      </c>
      <c r="AGW101" s="27">
        <f t="shared" si="3360"/>
        <v>0</v>
      </c>
      <c r="AGX101" s="27">
        <f t="shared" si="3361"/>
        <v>2</v>
      </c>
      <c r="AGY101" s="27">
        <f t="shared" si="3362"/>
        <v>0</v>
      </c>
      <c r="AGZ101" s="27">
        <f t="shared" si="3363"/>
        <v>0</v>
      </c>
      <c r="AHA101" s="27">
        <f t="shared" si="3364"/>
        <v>0</v>
      </c>
      <c r="AHB101" s="27">
        <f t="shared" si="3365"/>
        <v>0</v>
      </c>
      <c r="AHC101" s="27">
        <f t="shared" si="3366"/>
        <v>0</v>
      </c>
      <c r="AHD101" s="27">
        <f t="shared" si="3367"/>
        <v>0</v>
      </c>
      <c r="AHE101" s="27">
        <f t="shared" si="3368"/>
        <v>0</v>
      </c>
      <c r="AHF101" s="27">
        <f t="shared" si="3369"/>
        <v>0</v>
      </c>
      <c r="AHG101" s="27">
        <f t="shared" si="3370"/>
        <v>0</v>
      </c>
      <c r="AHH101" s="27">
        <f t="shared" si="3371"/>
        <v>0</v>
      </c>
      <c r="AHI101" s="27">
        <f t="shared" si="3372"/>
        <v>0</v>
      </c>
      <c r="AHJ101" s="27">
        <f t="shared" si="3373"/>
        <v>0</v>
      </c>
      <c r="AHK101" s="27">
        <f t="shared" si="3374"/>
        <v>0</v>
      </c>
      <c r="AHL101" s="27">
        <f t="shared" si="3375"/>
        <v>0</v>
      </c>
      <c r="AHM101" s="27">
        <f t="shared" si="3376"/>
        <v>0</v>
      </c>
      <c r="AHN101" s="27">
        <f t="shared" si="3377"/>
        <v>0</v>
      </c>
      <c r="AHO101" s="27">
        <f t="shared" si="3378"/>
        <v>0</v>
      </c>
      <c r="AHP101" s="27">
        <f t="shared" si="3379"/>
        <v>0</v>
      </c>
      <c r="AHQ101" s="27">
        <f t="shared" si="3380"/>
        <v>0</v>
      </c>
      <c r="AHR101" s="27">
        <f t="shared" si="3381"/>
        <v>0</v>
      </c>
      <c r="AHS101" s="27">
        <f t="shared" si="3382"/>
        <v>0</v>
      </c>
      <c r="AHT101" s="27">
        <f t="shared" si="3383"/>
        <v>0</v>
      </c>
      <c r="AHU101" s="27">
        <f t="shared" si="3384"/>
        <v>0</v>
      </c>
      <c r="AHV101" s="27">
        <f t="shared" si="3385"/>
        <v>0</v>
      </c>
      <c r="AHW101" s="27">
        <f t="shared" si="3386"/>
        <v>0</v>
      </c>
      <c r="AHX101" s="27">
        <f t="shared" si="3387"/>
        <v>0</v>
      </c>
      <c r="AHY101" s="27">
        <f t="shared" si="3388"/>
        <v>0</v>
      </c>
      <c r="AHZ101" s="27">
        <f t="shared" si="3389"/>
        <v>0</v>
      </c>
      <c r="AIA101" s="27">
        <f t="shared" si="3390"/>
        <v>0</v>
      </c>
      <c r="AIB101" s="27">
        <f t="shared" si="3391"/>
        <v>0</v>
      </c>
      <c r="AIC101" s="27">
        <f t="shared" si="3392"/>
        <v>0</v>
      </c>
      <c r="AID101" s="27">
        <f t="shared" si="3393"/>
        <v>0</v>
      </c>
      <c r="AIE101" s="27">
        <f t="shared" si="3394"/>
        <v>0</v>
      </c>
      <c r="AIF101" s="27">
        <f t="shared" si="3395"/>
        <v>0</v>
      </c>
      <c r="AIG101" s="27">
        <f t="shared" si="3396"/>
        <v>0</v>
      </c>
      <c r="AIH101" s="27">
        <f t="shared" si="3397"/>
        <v>0</v>
      </c>
      <c r="AII101" s="27">
        <f t="shared" si="3398"/>
        <v>0</v>
      </c>
      <c r="AIJ101" s="27">
        <f t="shared" si="3399"/>
        <v>0</v>
      </c>
      <c r="AIK101" s="27">
        <f t="shared" si="3400"/>
        <v>0</v>
      </c>
      <c r="AIL101" s="27">
        <f t="shared" si="3401"/>
        <v>0</v>
      </c>
      <c r="AIM101" s="27">
        <f t="shared" si="3402"/>
        <v>0</v>
      </c>
      <c r="AIN101" s="27">
        <f t="shared" si="3403"/>
        <v>0</v>
      </c>
      <c r="AIO101" s="27">
        <f t="shared" si="3404"/>
        <v>0</v>
      </c>
      <c r="AIP101" s="27">
        <f t="shared" si="3405"/>
        <v>0</v>
      </c>
      <c r="AIQ101" s="27">
        <f t="shared" si="3406"/>
        <v>0</v>
      </c>
      <c r="AIR101" s="27">
        <f t="shared" si="3407"/>
        <v>0</v>
      </c>
      <c r="AIT101" s="27">
        <v>1</v>
      </c>
      <c r="AIU101" s="27">
        <v>1</v>
      </c>
      <c r="AIV101" s="27">
        <v>1</v>
      </c>
      <c r="AIW101" s="27">
        <f t="shared" si="3408"/>
        <v>4</v>
      </c>
      <c r="AIX101" s="27">
        <f t="shared" si="3409"/>
        <v>0</v>
      </c>
      <c r="AIY101" s="27">
        <f t="shared" si="3410"/>
        <v>2</v>
      </c>
      <c r="AIZ101" s="27">
        <f t="shared" si="3411"/>
        <v>2</v>
      </c>
      <c r="AJA101" s="27">
        <f t="shared" si="3412"/>
        <v>0</v>
      </c>
      <c r="AJB101" s="27">
        <f t="shared" si="3413"/>
        <v>0.5</v>
      </c>
      <c r="AJC101" s="27">
        <f t="shared" si="3414"/>
        <v>2</v>
      </c>
      <c r="AJD101" s="27">
        <f t="shared" si="3415"/>
        <v>0</v>
      </c>
      <c r="AJE101" s="27">
        <f t="shared" si="3416"/>
        <v>1</v>
      </c>
      <c r="AJF101" s="27">
        <f t="shared" si="3417"/>
        <v>1</v>
      </c>
      <c r="AJG101" s="27">
        <f t="shared" si="3418"/>
        <v>0</v>
      </c>
      <c r="AJH101" s="27">
        <f t="shared" si="3419"/>
        <v>0.5</v>
      </c>
      <c r="AJI101" s="27">
        <f t="shared" si="3420"/>
        <v>0</v>
      </c>
      <c r="AJJ101" s="27">
        <f t="shared" si="3421"/>
        <v>0.5</v>
      </c>
      <c r="AJK101" s="27">
        <f t="shared" si="3422"/>
        <v>0</v>
      </c>
      <c r="AJL101" s="27">
        <f t="shared" si="3423"/>
        <v>4</v>
      </c>
      <c r="AJM101" s="27">
        <f t="shared" si="3424"/>
        <v>0</v>
      </c>
      <c r="AJN101" s="27">
        <f t="shared" si="3425"/>
        <v>0</v>
      </c>
      <c r="AJO101" s="27">
        <f t="shared" si="3426"/>
        <v>2</v>
      </c>
      <c r="AJP101" s="27">
        <f t="shared" si="3427"/>
        <v>1</v>
      </c>
      <c r="AJQ101" s="27">
        <f t="shared" si="3428"/>
        <v>1</v>
      </c>
      <c r="AJR101" s="27">
        <f t="shared" si="3429"/>
        <v>8</v>
      </c>
      <c r="AJS101" s="27">
        <f t="shared" si="3430"/>
        <v>0</v>
      </c>
      <c r="AJT101" s="27">
        <f t="shared" si="3431"/>
        <v>4</v>
      </c>
      <c r="AJU101" s="27">
        <f t="shared" si="3432"/>
        <v>0</v>
      </c>
      <c r="AJV101" s="27">
        <f t="shared" si="3433"/>
        <v>0</v>
      </c>
      <c r="AJW101" s="27">
        <f t="shared" si="3434"/>
        <v>0.25</v>
      </c>
      <c r="AJX101" s="27">
        <f t="shared" si="3435"/>
        <v>0</v>
      </c>
      <c r="AJY101" s="27">
        <f t="shared" si="3436"/>
        <v>0</v>
      </c>
      <c r="AJZ101" s="27">
        <f t="shared" si="3437"/>
        <v>0.25</v>
      </c>
      <c r="AKA101" s="27">
        <f t="shared" si="3438"/>
        <v>0</v>
      </c>
      <c r="AKB101" s="27">
        <f t="shared" si="3439"/>
        <v>0</v>
      </c>
      <c r="AKC101" s="27">
        <f t="shared" si="3440"/>
        <v>0.25</v>
      </c>
      <c r="AKD101" s="27">
        <f t="shared" si="3441"/>
        <v>0</v>
      </c>
      <c r="AKE101" s="27">
        <f t="shared" si="3442"/>
        <v>0</v>
      </c>
      <c r="AKF101" s="27">
        <f t="shared" si="3443"/>
        <v>0</v>
      </c>
      <c r="AKG101" s="27">
        <f t="shared" si="3444"/>
        <v>0</v>
      </c>
      <c r="AKH101" s="27">
        <f t="shared" si="3445"/>
        <v>0</v>
      </c>
      <c r="AKI101" s="27">
        <f t="shared" si="3446"/>
        <v>0</v>
      </c>
      <c r="AKJ101" s="27">
        <f t="shared" si="3447"/>
        <v>0</v>
      </c>
      <c r="AKK101" s="27">
        <f t="shared" si="3448"/>
        <v>0</v>
      </c>
      <c r="AKL101" s="27">
        <f t="shared" si="3449"/>
        <v>0</v>
      </c>
      <c r="AKM101" s="27">
        <f t="shared" si="3450"/>
        <v>0</v>
      </c>
      <c r="AKN101" s="27">
        <f t="shared" si="3451"/>
        <v>0</v>
      </c>
      <c r="AKO101" s="27">
        <f t="shared" si="3452"/>
        <v>0</v>
      </c>
      <c r="AKP101" s="27">
        <f t="shared" si="3453"/>
        <v>0</v>
      </c>
      <c r="AKQ101" s="27">
        <f t="shared" si="3454"/>
        <v>0</v>
      </c>
      <c r="AKR101" s="27">
        <f t="shared" si="3455"/>
        <v>0</v>
      </c>
      <c r="AKS101" s="27">
        <f t="shared" si="3456"/>
        <v>0</v>
      </c>
      <c r="AKT101" s="27">
        <f t="shared" si="3457"/>
        <v>0</v>
      </c>
      <c r="AKU101" s="27">
        <f t="shared" si="3458"/>
        <v>0</v>
      </c>
      <c r="AKV101" s="27">
        <f t="shared" si="3459"/>
        <v>0</v>
      </c>
      <c r="AKW101" s="27">
        <f t="shared" si="3460"/>
        <v>0</v>
      </c>
      <c r="AKX101" s="27">
        <f t="shared" si="3461"/>
        <v>0</v>
      </c>
      <c r="AKY101" s="27">
        <f t="shared" si="3462"/>
        <v>0</v>
      </c>
      <c r="AKZ101" s="27">
        <f t="shared" si="3463"/>
        <v>0</v>
      </c>
      <c r="ALA101" s="27">
        <f t="shared" si="3464"/>
        <v>0</v>
      </c>
      <c r="ALB101" s="27">
        <f t="shared" si="3465"/>
        <v>0</v>
      </c>
      <c r="ALC101" s="27">
        <f t="shared" si="3466"/>
        <v>0</v>
      </c>
      <c r="ALD101" s="27">
        <f t="shared" si="3467"/>
        <v>0</v>
      </c>
      <c r="ALE101" s="27">
        <f t="shared" si="3468"/>
        <v>0</v>
      </c>
      <c r="ALF101" s="27">
        <f t="shared" si="3469"/>
        <v>0</v>
      </c>
      <c r="ALG101" s="27">
        <f t="shared" si="3470"/>
        <v>0</v>
      </c>
      <c r="ALH101" s="27">
        <f t="shared" si="3471"/>
        <v>0</v>
      </c>
      <c r="ALI101" s="27">
        <f t="shared" si="3472"/>
        <v>0</v>
      </c>
      <c r="ALJ101" s="27">
        <f t="shared" si="3473"/>
        <v>0</v>
      </c>
      <c r="ALK101" s="27">
        <f t="shared" si="3474"/>
        <v>0</v>
      </c>
      <c r="ALL101" s="27">
        <f t="shared" si="3475"/>
        <v>0</v>
      </c>
      <c r="ALM101" s="27">
        <f t="shared" si="3476"/>
        <v>0</v>
      </c>
      <c r="ALN101" s="27">
        <f t="shared" si="3477"/>
        <v>0</v>
      </c>
      <c r="ALO101" s="27">
        <f t="shared" si="3478"/>
        <v>0</v>
      </c>
      <c r="ALP101" s="27">
        <f t="shared" si="3479"/>
        <v>0</v>
      </c>
      <c r="ALQ101" s="27">
        <f t="shared" si="3480"/>
        <v>0</v>
      </c>
      <c r="ALR101" s="27">
        <f t="shared" si="3481"/>
        <v>0</v>
      </c>
      <c r="ALS101" s="27">
        <f t="shared" si="3482"/>
        <v>0</v>
      </c>
      <c r="ALT101" s="27">
        <f t="shared" si="3483"/>
        <v>0</v>
      </c>
      <c r="ALU101" s="27">
        <f t="shared" si="3484"/>
        <v>0</v>
      </c>
      <c r="ALV101" s="27">
        <f t="shared" si="3485"/>
        <v>0</v>
      </c>
      <c r="ALW101" s="27">
        <f t="shared" si="3486"/>
        <v>0</v>
      </c>
      <c r="AMK101" s="28">
        <v>1738</v>
      </c>
      <c r="AML101" s="28">
        <f t="shared" si="3487"/>
        <v>1738</v>
      </c>
      <c r="AMN101" s="28">
        <v>1866</v>
      </c>
      <c r="AMO101" s="27" t="str">
        <f t="shared" si="3488"/>
        <v>1849</v>
      </c>
      <c r="AMP101" s="27" t="str">
        <f t="shared" si="3489"/>
        <v>1863</v>
      </c>
      <c r="AMQ101" s="27" t="str">
        <f t="shared" si="3490"/>
        <v>1845</v>
      </c>
      <c r="AMR101" s="27" t="str">
        <f t="shared" si="3491"/>
        <v>1826</v>
      </c>
      <c r="AMS101" s="27" t="str">
        <f t="shared" si="3492"/>
        <v>1826</v>
      </c>
      <c r="AMT101" s="27" t="str">
        <f t="shared" si="3493"/>
        <v>1806</v>
      </c>
      <c r="AMU101" s="27" t="str">
        <f t="shared" si="3494"/>
        <v>1784</v>
      </c>
      <c r="AMV101" s="27" t="str">
        <f t="shared" si="3495"/>
        <v>1784</v>
      </c>
      <c r="AMW101" s="27" t="str">
        <f t="shared" si="3496"/>
        <v>1770</v>
      </c>
      <c r="AMX101" s="27" t="str">
        <f t="shared" si="3497"/>
        <v>1787</v>
      </c>
      <c r="AMY101" s="27" t="str">
        <f t="shared" si="3498"/>
        <v>1787</v>
      </c>
      <c r="AMZ101" s="27" t="str">
        <f t="shared" si="3499"/>
        <v>1778</v>
      </c>
      <c r="ANA101" s="27" t="str">
        <f t="shared" si="3500"/>
        <v>1790</v>
      </c>
      <c r="ANB101" s="27" t="str">
        <f t="shared" si="3501"/>
        <v>1790</v>
      </c>
      <c r="ANC101" s="27" t="str">
        <f t="shared" si="3502"/>
        <v>1805</v>
      </c>
      <c r="AND101" s="27" t="str">
        <f t="shared" si="3503"/>
        <v>1805</v>
      </c>
      <c r="ANE101" s="27" t="str">
        <f t="shared" si="3504"/>
        <v>1819</v>
      </c>
      <c r="ANF101" s="27" t="str">
        <f t="shared" si="3505"/>
        <v>1819</v>
      </c>
      <c r="ANG101" s="27" t="str">
        <f t="shared" si="3506"/>
        <v>1809</v>
      </c>
      <c r="ANH101" s="27" t="str">
        <f t="shared" si="3507"/>
        <v>1809</v>
      </c>
      <c r="ANI101" s="27" t="str">
        <f t="shared" si="3508"/>
        <v>1809</v>
      </c>
      <c r="ANJ101" s="27" t="str">
        <f t="shared" si="3509"/>
        <v>1817</v>
      </c>
      <c r="ANK101" s="27" t="str">
        <f t="shared" si="3510"/>
        <v>1795</v>
      </c>
      <c r="ANL101" s="27" t="str">
        <f t="shared" si="3511"/>
        <v>1802</v>
      </c>
      <c r="ANM101" s="27" t="str">
        <f t="shared" si="3512"/>
        <v>1785</v>
      </c>
      <c r="ANN101" s="27" t="str">
        <f t="shared" si="3513"/>
        <v>1785</v>
      </c>
      <c r="ANO101" s="27" t="str">
        <f t="shared" si="3514"/>
        <v>1772</v>
      </c>
      <c r="ANP101" s="27" t="str">
        <f t="shared" si="3515"/>
        <v>1772</v>
      </c>
      <c r="ANQ101" s="27" t="str">
        <f t="shared" si="3516"/>
        <v>1772</v>
      </c>
      <c r="ANR101" s="27" t="str">
        <f t="shared" si="3517"/>
        <v>1762</v>
      </c>
      <c r="ANS101" s="27" t="str">
        <f t="shared" si="3518"/>
        <v>1762</v>
      </c>
      <c r="ANT101" s="27" t="str">
        <f t="shared" si="3519"/>
        <v>1762</v>
      </c>
      <c r="ANU101" s="27" t="str">
        <f t="shared" si="3520"/>
        <v>1746</v>
      </c>
      <c r="ANV101" s="27" t="str">
        <f t="shared" si="3521"/>
        <v>1746</v>
      </c>
      <c r="ANW101" s="27" t="str">
        <f t="shared" si="3522"/>
        <v>1746</v>
      </c>
      <c r="ANX101" s="27" t="str">
        <f t="shared" si="3523"/>
        <v>1738</v>
      </c>
      <c r="ANY101" s="27" t="str">
        <f t="shared" si="3524"/>
        <v>1738</v>
      </c>
      <c r="ANZ101" s="27" t="str">
        <f t="shared" si="3525"/>
        <v>1738</v>
      </c>
      <c r="AOA101" s="27" t="str">
        <f t="shared" si="3526"/>
        <v>1738</v>
      </c>
      <c r="AOB101" s="27" t="str">
        <f t="shared" si="3527"/>
        <v>1738</v>
      </c>
      <c r="AOC101" s="27" t="str">
        <f t="shared" si="3528"/>
        <v>1738</v>
      </c>
      <c r="AOD101" s="27" t="str">
        <f t="shared" si="3529"/>
        <v>1738</v>
      </c>
      <c r="AOE101" s="27" t="str">
        <f t="shared" si="3530"/>
        <v>1738</v>
      </c>
      <c r="AOF101" s="27" t="str">
        <f t="shared" si="3531"/>
        <v>1738</v>
      </c>
      <c r="AOG101" s="27" t="str">
        <f t="shared" si="3532"/>
        <v>1738</v>
      </c>
      <c r="AOH101" s="27" t="str">
        <f t="shared" si="3533"/>
        <v>1738</v>
      </c>
      <c r="AOI101" s="27" t="str">
        <f t="shared" si="3534"/>
        <v>1738</v>
      </c>
      <c r="AOJ101" s="27" t="str">
        <f t="shared" si="3535"/>
        <v>1738</v>
      </c>
      <c r="AOK101" s="27" t="str">
        <f t="shared" si="3536"/>
        <v>1738</v>
      </c>
      <c r="AOL101" s="27" t="str">
        <f t="shared" si="3537"/>
        <v>1738</v>
      </c>
      <c r="AOM101" s="27" t="str">
        <f t="shared" si="3538"/>
        <v>1738</v>
      </c>
      <c r="AON101" s="27" t="str">
        <f t="shared" si="3539"/>
        <v>1738</v>
      </c>
      <c r="AOO101" s="27" t="str">
        <f t="shared" si="3540"/>
        <v>1738</v>
      </c>
      <c r="AOP101" s="27" t="str">
        <f t="shared" si="3541"/>
        <v>1738</v>
      </c>
      <c r="AOQ101" s="27" t="str">
        <f t="shared" si="3542"/>
        <v>1738</v>
      </c>
      <c r="AOR101" s="27" t="str">
        <f t="shared" si="3543"/>
        <v>1738</v>
      </c>
      <c r="AOS101" s="27" t="str">
        <f t="shared" si="3544"/>
        <v>1738</v>
      </c>
      <c r="AOT101" s="27" t="str">
        <f t="shared" si="3545"/>
        <v>1738</v>
      </c>
      <c r="AOU101" s="27" t="str">
        <f t="shared" si="3546"/>
        <v>1738</v>
      </c>
      <c r="AOV101" s="27" t="str">
        <f t="shared" si="3547"/>
        <v>1738</v>
      </c>
      <c r="AOW101" s="27" t="str">
        <f t="shared" si="3548"/>
        <v>1738</v>
      </c>
      <c r="AOX101" s="27" t="str">
        <f t="shared" si="3549"/>
        <v>1738</v>
      </c>
      <c r="AOY101" s="27" t="str">
        <f t="shared" si="3550"/>
        <v>1738</v>
      </c>
      <c r="AOZ101" s="27" t="str">
        <f t="shared" si="3551"/>
        <v>1738</v>
      </c>
      <c r="APA101" s="27" t="str">
        <f t="shared" si="3552"/>
        <v>1738</v>
      </c>
      <c r="APB101" s="27" t="str">
        <f t="shared" si="3553"/>
        <v>1738</v>
      </c>
      <c r="APC101" s="27" t="str">
        <f t="shared" si="3554"/>
        <v>1738</v>
      </c>
      <c r="APD101" s="27" t="str">
        <f t="shared" si="3555"/>
        <v>1738</v>
      </c>
      <c r="APE101" s="27" t="str">
        <f t="shared" si="3556"/>
        <v>1738</v>
      </c>
      <c r="APF101" s="27" t="str">
        <f t="shared" si="3557"/>
        <v>1738</v>
      </c>
      <c r="APG101" s="27" t="str">
        <f t="shared" si="3558"/>
        <v>1738</v>
      </c>
      <c r="APH101" s="27" t="str">
        <f t="shared" si="3559"/>
        <v>1738</v>
      </c>
      <c r="API101" s="27" t="str">
        <f t="shared" si="3560"/>
        <v>1738</v>
      </c>
      <c r="APJ101" s="27" t="str">
        <f t="shared" si="3561"/>
        <v>1738</v>
      </c>
      <c r="APK101" s="27" t="str">
        <f t="shared" si="3562"/>
        <v>1738</v>
      </c>
      <c r="APL101" s="27" t="str">
        <f t="shared" si="3563"/>
        <v>1738</v>
      </c>
      <c r="APM101" s="27" t="str">
        <f t="shared" si="3564"/>
        <v>1738</v>
      </c>
      <c r="APN101" s="27" t="str">
        <f t="shared" si="3565"/>
        <v>1738</v>
      </c>
      <c r="APO101" s="27" t="str">
        <f t="shared" si="3566"/>
        <v>1738</v>
      </c>
      <c r="APP101" s="27" t="str">
        <f t="shared" si="3567"/>
        <v>1738</v>
      </c>
      <c r="APQ101" s="27" t="str">
        <f t="shared" si="3568"/>
        <v>1738</v>
      </c>
      <c r="APR101" s="27" t="str">
        <f t="shared" si="3569"/>
        <v>1738</v>
      </c>
    </row>
    <row r="102" spans="1:1022 1025:1110" x14ac:dyDescent="0.35">
      <c r="A102" s="27">
        <v>6</v>
      </c>
      <c r="B102" s="83" t="s">
        <v>145</v>
      </c>
      <c r="C102" s="91">
        <f>VLOOKUP(A102, Rankings!$A$2:$AN$129, 40, FALSE)</f>
        <v>100</v>
      </c>
      <c r="D102" s="25" t="s">
        <v>368</v>
      </c>
      <c r="I102" s="29">
        <f t="shared" si="2678"/>
        <v>13</v>
      </c>
      <c r="L102" s="27" t="s">
        <v>2377</v>
      </c>
      <c r="M102" s="27" t="s">
        <v>2499</v>
      </c>
      <c r="N102" s="27" t="s">
        <v>2796</v>
      </c>
      <c r="O102" s="27" t="s">
        <v>24</v>
      </c>
      <c r="P102" s="27" t="s">
        <v>24</v>
      </c>
      <c r="Q102" s="27" t="s">
        <v>24</v>
      </c>
      <c r="R102" s="27" t="s">
        <v>24</v>
      </c>
      <c r="S102" s="27" t="s">
        <v>3620</v>
      </c>
      <c r="T102" s="27" t="s">
        <v>3710</v>
      </c>
      <c r="U102" s="27" t="s">
        <v>24</v>
      </c>
      <c r="V102" s="27" t="s">
        <v>24</v>
      </c>
      <c r="W102" s="27" t="s">
        <v>4186</v>
      </c>
      <c r="X102" s="27" t="s">
        <v>24</v>
      </c>
      <c r="Y102" s="27" t="s">
        <v>4418</v>
      </c>
      <c r="Z102" s="27" t="s">
        <v>4541</v>
      </c>
      <c r="AA102" s="27" t="s">
        <v>24</v>
      </c>
      <c r="AB102" s="27" t="s">
        <v>24</v>
      </c>
      <c r="AC102" s="27" t="s">
        <v>24</v>
      </c>
      <c r="AD102" s="27" t="s">
        <v>24</v>
      </c>
      <c r="AE102" s="27" t="s">
        <v>24</v>
      </c>
      <c r="AF102" s="27" t="s">
        <v>5080</v>
      </c>
      <c r="AG102" s="27" t="s">
        <v>24</v>
      </c>
      <c r="AH102" s="27" t="s">
        <v>24</v>
      </c>
      <c r="AI102" s="27" t="s">
        <v>5464</v>
      </c>
      <c r="AJ102" s="27" t="s">
        <v>24</v>
      </c>
      <c r="AK102" s="27" t="s">
        <v>24</v>
      </c>
      <c r="AL102" s="27" t="s">
        <v>5760</v>
      </c>
      <c r="AM102" s="27" t="s">
        <v>24</v>
      </c>
      <c r="AN102" s="27" t="s">
        <v>24</v>
      </c>
      <c r="AO102" s="27" t="s">
        <v>6119</v>
      </c>
      <c r="AP102" s="27" t="s">
        <v>24</v>
      </c>
      <c r="AQ102" s="27" t="s">
        <v>24</v>
      </c>
      <c r="AR102" s="27" t="s">
        <v>6382</v>
      </c>
      <c r="AS102" s="27" t="s">
        <v>24</v>
      </c>
      <c r="AT102" s="27" t="s">
        <v>24</v>
      </c>
      <c r="AU102" s="27" t="s">
        <v>6677</v>
      </c>
      <c r="AV102" s="27" t="s">
        <v>24</v>
      </c>
      <c r="AW102" s="27" t="s">
        <v>24</v>
      </c>
      <c r="AX102" s="27" t="s">
        <v>24</v>
      </c>
      <c r="AY102" s="27" t="s">
        <v>24</v>
      </c>
      <c r="AZ102" s="27" t="s">
        <v>24</v>
      </c>
      <c r="BA102" s="27" t="s">
        <v>24</v>
      </c>
      <c r="BB102" s="27" t="s">
        <v>24</v>
      </c>
      <c r="BC102" s="27" t="s">
        <v>24</v>
      </c>
      <c r="BD102" s="27" t="s">
        <v>24</v>
      </c>
      <c r="BE102" s="27" t="s">
        <v>24</v>
      </c>
      <c r="BF102" s="27" t="s">
        <v>24</v>
      </c>
      <c r="BG102" s="27" t="s">
        <v>24</v>
      </c>
      <c r="BH102" s="27" t="s">
        <v>24</v>
      </c>
      <c r="BI102" s="27" t="s">
        <v>24</v>
      </c>
      <c r="BJ102" s="27" t="s">
        <v>24</v>
      </c>
      <c r="BK102" s="27" t="s">
        <v>24</v>
      </c>
      <c r="BL102" s="27" t="s">
        <v>24</v>
      </c>
      <c r="BM102" s="27" t="s">
        <v>24</v>
      </c>
      <c r="BN102" s="27" t="s">
        <v>24</v>
      </c>
      <c r="BO102" s="27" t="s">
        <v>24</v>
      </c>
      <c r="BP102" s="27" t="s">
        <v>24</v>
      </c>
      <c r="BQ102" s="27" t="s">
        <v>24</v>
      </c>
      <c r="BR102" s="27" t="s">
        <v>24</v>
      </c>
      <c r="BS102" s="27" t="s">
        <v>24</v>
      </c>
      <c r="BT102" s="27" t="s">
        <v>24</v>
      </c>
      <c r="BU102" s="27" t="s">
        <v>24</v>
      </c>
      <c r="BV102" s="27" t="s">
        <v>24</v>
      </c>
      <c r="BW102" s="27" t="s">
        <v>24</v>
      </c>
      <c r="BX102" s="27" t="s">
        <v>24</v>
      </c>
      <c r="BY102" s="27" t="s">
        <v>24</v>
      </c>
      <c r="BZ102" s="27" t="s">
        <v>24</v>
      </c>
      <c r="CA102" s="27" t="s">
        <v>24</v>
      </c>
      <c r="CB102" s="27" t="s">
        <v>24</v>
      </c>
      <c r="CC102" s="27" t="s">
        <v>24</v>
      </c>
      <c r="CD102" s="27" t="s">
        <v>24</v>
      </c>
      <c r="CE102" s="27" t="s">
        <v>24</v>
      </c>
      <c r="CF102" s="27" t="s">
        <v>24</v>
      </c>
      <c r="CG102" s="27" t="s">
        <v>24</v>
      </c>
      <c r="CH102" s="27" t="s">
        <v>24</v>
      </c>
      <c r="CI102" s="27" t="s">
        <v>24</v>
      </c>
      <c r="CJ102" s="27" t="s">
        <v>24</v>
      </c>
      <c r="CK102" s="27" t="s">
        <v>24</v>
      </c>
      <c r="CL102" s="27" t="s">
        <v>24</v>
      </c>
      <c r="CM102" s="27" t="s">
        <v>24</v>
      </c>
      <c r="CN102" s="27" t="s">
        <v>24</v>
      </c>
      <c r="CO102" s="27" t="s">
        <v>24</v>
      </c>
      <c r="CQ102" s="28">
        <f t="shared" si="2679"/>
        <v>3</v>
      </c>
      <c r="CR102" s="28">
        <f t="shared" si="2680"/>
        <v>5</v>
      </c>
      <c r="CS102" s="28">
        <f t="shared" si="2681"/>
        <v>0</v>
      </c>
      <c r="CT102" s="28">
        <f t="shared" si="2682"/>
        <v>4</v>
      </c>
      <c r="CU102" s="28">
        <f t="shared" si="2683"/>
        <v>2</v>
      </c>
      <c r="CV102" s="28">
        <f t="shared" si="2684"/>
        <v>3</v>
      </c>
      <c r="CW102" s="28">
        <f t="shared" si="2685"/>
        <v>0</v>
      </c>
      <c r="CX102" s="28">
        <f t="shared" si="2686"/>
        <v>4</v>
      </c>
      <c r="CY102" s="28">
        <f t="shared" si="2687"/>
        <v>0</v>
      </c>
      <c r="CZ102" s="28">
        <f t="shared" si="2688"/>
        <v>0</v>
      </c>
      <c r="DA102" s="28">
        <f t="shared" si="2689"/>
        <v>0</v>
      </c>
      <c r="DB102" s="28">
        <f t="shared" si="2690"/>
        <v>0</v>
      </c>
      <c r="DC102" s="28">
        <f t="shared" si="2691"/>
        <v>1</v>
      </c>
      <c r="DD102" s="28">
        <f t="shared" si="2692"/>
        <v>0</v>
      </c>
      <c r="DE102" s="28">
        <f t="shared" si="2693"/>
        <v>0</v>
      </c>
      <c r="DF102" s="28">
        <f t="shared" si="2694"/>
        <v>1</v>
      </c>
      <c r="DG102" s="28">
        <f t="shared" si="2695"/>
        <v>0</v>
      </c>
      <c r="DH102" s="28">
        <f t="shared" si="2696"/>
        <v>0</v>
      </c>
      <c r="DI102" s="28">
        <f t="shared" si="2697"/>
        <v>0</v>
      </c>
      <c r="DJ102" s="28">
        <f t="shared" si="2698"/>
        <v>0</v>
      </c>
      <c r="DK102" s="28">
        <f t="shared" si="2699"/>
        <v>0</v>
      </c>
      <c r="DL102" s="28">
        <f t="shared" si="2700"/>
        <v>0</v>
      </c>
      <c r="DM102" s="28">
        <f t="shared" si="2701"/>
        <v>0</v>
      </c>
      <c r="DN102" s="28">
        <f t="shared" si="2702"/>
        <v>0</v>
      </c>
      <c r="DO102" s="28">
        <f t="shared" si="2703"/>
        <v>1</v>
      </c>
      <c r="DP102" s="28">
        <f t="shared" si="2704"/>
        <v>1</v>
      </c>
      <c r="DR102">
        <f t="shared" si="2705"/>
        <v>4</v>
      </c>
      <c r="DS102">
        <f t="shared" si="2706"/>
        <v>2</v>
      </c>
      <c r="DT102">
        <f t="shared" si="2707"/>
        <v>4</v>
      </c>
      <c r="DU102">
        <f t="shared" si="2708"/>
        <v>0</v>
      </c>
      <c r="DV102">
        <f t="shared" si="2709"/>
        <v>0</v>
      </c>
      <c r="DW102">
        <f t="shared" si="2710"/>
        <v>0</v>
      </c>
      <c r="DX102">
        <f t="shared" si="2711"/>
        <v>0</v>
      </c>
      <c r="DY102">
        <f t="shared" si="2712"/>
        <v>9</v>
      </c>
      <c r="DZ102">
        <f t="shared" si="2713"/>
        <v>1</v>
      </c>
      <c r="EA102">
        <f t="shared" si="2714"/>
        <v>0</v>
      </c>
      <c r="EB102">
        <f t="shared" si="2715"/>
        <v>0</v>
      </c>
      <c r="EC102">
        <f t="shared" si="2716"/>
        <v>2</v>
      </c>
      <c r="ED102">
        <f t="shared" si="2717"/>
        <v>0</v>
      </c>
      <c r="EE102">
        <f t="shared" si="2718"/>
        <v>12</v>
      </c>
      <c r="EF102">
        <f t="shared" si="2719"/>
        <v>1</v>
      </c>
      <c r="EG102">
        <f t="shared" si="2720"/>
        <v>0</v>
      </c>
      <c r="EH102">
        <f t="shared" si="2721"/>
        <v>0</v>
      </c>
      <c r="EI102">
        <f t="shared" si="2722"/>
        <v>0</v>
      </c>
      <c r="EJ102">
        <f t="shared" si="2723"/>
        <v>0</v>
      </c>
      <c r="EK102">
        <f t="shared" si="2724"/>
        <v>0</v>
      </c>
      <c r="EL102">
        <f t="shared" si="2725"/>
        <v>2</v>
      </c>
      <c r="EM102">
        <f t="shared" si="2726"/>
        <v>0</v>
      </c>
      <c r="EN102">
        <f t="shared" si="2727"/>
        <v>0</v>
      </c>
      <c r="EO102">
        <f t="shared" si="2728"/>
        <v>2</v>
      </c>
      <c r="EP102">
        <f t="shared" si="2729"/>
        <v>0</v>
      </c>
      <c r="EQ102">
        <f t="shared" si="2730"/>
        <v>0</v>
      </c>
      <c r="ER102">
        <f t="shared" si="2731"/>
        <v>4</v>
      </c>
      <c r="ES102">
        <f t="shared" si="2732"/>
        <v>0</v>
      </c>
      <c r="ET102">
        <f t="shared" si="2733"/>
        <v>0</v>
      </c>
      <c r="EU102">
        <f t="shared" si="2734"/>
        <v>2</v>
      </c>
      <c r="EV102">
        <f t="shared" si="2735"/>
        <v>0</v>
      </c>
      <c r="EW102">
        <f t="shared" si="2736"/>
        <v>0</v>
      </c>
      <c r="EX102">
        <f t="shared" si="2737"/>
        <v>4</v>
      </c>
      <c r="EY102">
        <f t="shared" si="2738"/>
        <v>0</v>
      </c>
      <c r="EZ102">
        <f t="shared" si="2739"/>
        <v>0</v>
      </c>
      <c r="FA102">
        <f t="shared" si="2740"/>
        <v>1</v>
      </c>
      <c r="FB102">
        <f t="shared" si="2741"/>
        <v>0</v>
      </c>
      <c r="FC102">
        <f t="shared" si="2742"/>
        <v>0</v>
      </c>
      <c r="FD102">
        <f t="shared" si="2743"/>
        <v>0</v>
      </c>
      <c r="FE102">
        <f t="shared" si="2744"/>
        <v>0</v>
      </c>
      <c r="FF102">
        <f t="shared" si="2745"/>
        <v>0</v>
      </c>
      <c r="FG102">
        <f t="shared" si="2746"/>
        <v>0</v>
      </c>
      <c r="FH102">
        <f t="shared" si="2747"/>
        <v>0</v>
      </c>
      <c r="FI102">
        <f t="shared" si="2748"/>
        <v>0</v>
      </c>
      <c r="FJ102">
        <f t="shared" si="2749"/>
        <v>0</v>
      </c>
      <c r="FK102">
        <f t="shared" si="2750"/>
        <v>0</v>
      </c>
      <c r="FL102">
        <f t="shared" si="2751"/>
        <v>0</v>
      </c>
      <c r="FM102">
        <f t="shared" si="2752"/>
        <v>0</v>
      </c>
      <c r="FN102">
        <f t="shared" si="2753"/>
        <v>0</v>
      </c>
      <c r="FO102">
        <f t="shared" si="2754"/>
        <v>0</v>
      </c>
      <c r="FP102">
        <f t="shared" si="2755"/>
        <v>0</v>
      </c>
      <c r="FQ102">
        <f t="shared" si="2756"/>
        <v>0</v>
      </c>
      <c r="FR102">
        <f t="shared" si="2757"/>
        <v>0</v>
      </c>
      <c r="FS102">
        <f t="shared" si="2758"/>
        <v>0</v>
      </c>
      <c r="FT102">
        <f t="shared" si="2759"/>
        <v>0</v>
      </c>
      <c r="FU102">
        <f t="shared" si="2760"/>
        <v>0</v>
      </c>
      <c r="FV102">
        <f t="shared" si="2761"/>
        <v>0</v>
      </c>
      <c r="FW102">
        <f t="shared" si="2762"/>
        <v>0</v>
      </c>
      <c r="FX102">
        <f t="shared" si="2763"/>
        <v>0</v>
      </c>
      <c r="FY102">
        <f t="shared" si="2764"/>
        <v>0</v>
      </c>
      <c r="FZ102">
        <f t="shared" si="2765"/>
        <v>0</v>
      </c>
      <c r="GA102">
        <f t="shared" si="2766"/>
        <v>0</v>
      </c>
      <c r="GB102">
        <f t="shared" si="2767"/>
        <v>0</v>
      </c>
      <c r="GC102">
        <f t="shared" si="2768"/>
        <v>0</v>
      </c>
      <c r="GD102">
        <f t="shared" si="2769"/>
        <v>0</v>
      </c>
      <c r="GE102">
        <f t="shared" si="2770"/>
        <v>0</v>
      </c>
      <c r="GF102">
        <f t="shared" si="2771"/>
        <v>0</v>
      </c>
      <c r="GG102">
        <f t="shared" si="2772"/>
        <v>0</v>
      </c>
      <c r="GH102">
        <f t="shared" si="2773"/>
        <v>0</v>
      </c>
      <c r="GI102">
        <f t="shared" si="2774"/>
        <v>0</v>
      </c>
      <c r="GJ102">
        <f t="shared" si="2775"/>
        <v>0</v>
      </c>
      <c r="GK102">
        <f t="shared" si="2776"/>
        <v>0</v>
      </c>
      <c r="GL102">
        <f t="shared" si="2777"/>
        <v>0</v>
      </c>
      <c r="GM102">
        <f t="shared" si="2778"/>
        <v>0</v>
      </c>
      <c r="GN102">
        <f t="shared" si="2779"/>
        <v>0</v>
      </c>
      <c r="GO102">
        <f t="shared" si="2780"/>
        <v>0</v>
      </c>
      <c r="GP102">
        <f t="shared" si="2781"/>
        <v>0</v>
      </c>
      <c r="GQ102">
        <f t="shared" si="2782"/>
        <v>0</v>
      </c>
      <c r="GR102">
        <f t="shared" si="2783"/>
        <v>0</v>
      </c>
      <c r="GS102">
        <f t="shared" si="2784"/>
        <v>0</v>
      </c>
      <c r="GT102">
        <f t="shared" si="2785"/>
        <v>0</v>
      </c>
      <c r="GU102">
        <f t="shared" si="2786"/>
        <v>0</v>
      </c>
      <c r="GW102" s="28">
        <f t="shared" si="2787"/>
        <v>6.1430059800068353</v>
      </c>
      <c r="GX102" s="28">
        <f t="shared" si="2788"/>
        <v>0</v>
      </c>
      <c r="GY102" s="28">
        <f t="shared" si="2789"/>
        <v>1.2681906888992698</v>
      </c>
      <c r="GZ102" s="28">
        <f t="shared" si="2790"/>
        <v>0</v>
      </c>
      <c r="HA102" s="28">
        <f t="shared" si="2791"/>
        <v>0</v>
      </c>
      <c r="HB102" s="28">
        <f t="shared" si="2792"/>
        <v>6.7771013244564706</v>
      </c>
      <c r="HC102" s="28">
        <f t="shared" si="2793"/>
        <v>0.50891342528506622</v>
      </c>
      <c r="HE102">
        <f>IFERROR(VLOOKUP(_xlfn.NUMBERVALUE(MID(L102, SEARCH("!", L102)+1, SEARCH("+", L102)-SEARCH("!", L102)-1)), Rankings!$A$2:$BK$129, 63, FALSE),0)</f>
        <v>0.70365381097598467</v>
      </c>
      <c r="HF102">
        <f>IFERROR(VLOOKUP(_xlfn.NUMBERVALUE(MID(M102, SEARCH("!", M102)+1, SEARCH("+", M102)-SEARCH("!", M102)-1)), Rankings!$A$2:$BK$129, 63, FALSE),0)</f>
        <v>0.5614516636093988</v>
      </c>
      <c r="HG102">
        <f>IFERROR(VLOOKUP(_xlfn.NUMBERVALUE(MID(N102, SEARCH("!", N102)+1, SEARCH("+", N102)-SEARCH("!", N102)-1)), Rankings!$A$2:$BK$129, 63, FALSE),0)</f>
        <v>0.59914189416860686</v>
      </c>
      <c r="HH102">
        <f>IFERROR(VLOOKUP(_xlfn.NUMBERVALUE(MID(O102, SEARCH("!", O102)+1, SEARCH("+", O102)-SEARCH("!", O102)-1)), Rankings!$A$2:$BK$129, 63, FALSE),0)</f>
        <v>0</v>
      </c>
      <c r="HI102">
        <f>IFERROR(VLOOKUP(_xlfn.NUMBERVALUE(MID(P102, SEARCH("!", P102)+1, SEARCH("+", P102)-SEARCH("!", P102)-1)), Rankings!$A$2:$BK$129, 63, FALSE),0)</f>
        <v>0</v>
      </c>
      <c r="HJ102">
        <f>IFERROR(VLOOKUP(_xlfn.NUMBERVALUE(MID(Q102, SEARCH("!", Q102)+1, SEARCH("+", Q102)-SEARCH("!", Q102)-1)), Rankings!$A$2:$BK$129, 63, FALSE),0)</f>
        <v>0</v>
      </c>
      <c r="HK102">
        <f>IFERROR(VLOOKUP(_xlfn.NUMBERVALUE(MID(R102, SEARCH("!", R102)+1, SEARCH("+", R102)-SEARCH("!", R102)-1)), Rankings!$A$2:$BK$129, 63, FALSE),0)</f>
        <v>0</v>
      </c>
      <c r="HL102">
        <f>IFERROR(VLOOKUP(_xlfn.NUMBERVALUE(MID(S102, SEARCH("!", S102)+1, SEARCH("+", S102)-SEARCH("!", S102)-1)), Rankings!$A$2:$BK$129, 63, FALSE),0)</f>
        <v>0.43696687962893166</v>
      </c>
      <c r="HM102">
        <f>IFERROR(VLOOKUP(_xlfn.NUMBERVALUE(MID(T102, SEARCH("!", T102)+1, SEARCH("+", T102)-SEARCH("!", T102)-1)), Rankings!$A$2:$BK$129, 63, FALSE),0)</f>
        <v>0.44074302529024001</v>
      </c>
      <c r="HN102">
        <f>IFERROR(VLOOKUP(_xlfn.NUMBERVALUE(MID(U102, SEARCH("!", U102)+1, SEARCH("+", U102)-SEARCH("!", U102)-1)), Rankings!$A$2:$BK$129, 63, FALSE),0)</f>
        <v>0</v>
      </c>
      <c r="HO102">
        <f>IFERROR(VLOOKUP(_xlfn.NUMBERVALUE(MID(V102, SEARCH("!", V102)+1, SEARCH("+", V102)-SEARCH("!", V102)-1)), Rankings!$A$2:$BK$129, 63, FALSE),0)</f>
        <v>0</v>
      </c>
      <c r="HP102">
        <f>IFERROR(VLOOKUP(_xlfn.NUMBERVALUE(MID(W102, SEARCH("!", W102)+1, SEARCH("+", W102)-SEARCH("!", W102)-1)), Rankings!$A$2:$BK$129, 63, FALSE),0)</f>
        <v>0.46483583917633242</v>
      </c>
      <c r="HQ102">
        <f>IFERROR(VLOOKUP(_xlfn.NUMBERVALUE(MID(X102, SEARCH("!", X102)+1, SEARCH("+", X102)-SEARCH("!", X102)-1)), Rankings!$A$2:$BK$129, 63, FALSE),0)</f>
        <v>0</v>
      </c>
      <c r="HR102">
        <f>IFERROR(VLOOKUP(_xlfn.NUMBERVALUE(MID(Y102, SEARCH("!", Y102)+1, SEARCH("+", Y102)-SEARCH("!", Y102)-1)), Rankings!$A$2:$BK$129, 63, FALSE),0)</f>
        <v>0.83122380927033801</v>
      </c>
      <c r="HS102">
        <f>IFERROR(VLOOKUP(_xlfn.NUMBERVALUE(MID(Z102, SEARCH("!", Z102)+1, SEARCH("+", Z102)-SEARCH("!", Z102)-1)), Rankings!$A$2:$BK$129, 63, FALSE),0)</f>
        <v>0.29423695626415058</v>
      </c>
      <c r="HT102">
        <f>IFERROR(VLOOKUP(_xlfn.NUMBERVALUE(MID(AA102, SEARCH("!", AA102)+1, SEARCH("+", AA102)-SEARCH("!", AA102)-1)), Rankings!$A$2:$BK$129, 63, FALSE),0)</f>
        <v>0</v>
      </c>
      <c r="HU102">
        <f>IFERROR(VLOOKUP(_xlfn.NUMBERVALUE(MID(AB102, SEARCH("!", AB102)+1, SEARCH("+", AB102)-SEARCH("!", AB102)-1)), Rankings!$A$2:$BK$129, 63, FALSE),0)</f>
        <v>0</v>
      </c>
      <c r="HV102">
        <f>IFERROR(VLOOKUP(_xlfn.NUMBERVALUE(MID(AC102, SEARCH("!", AC102)+1, SEARCH("+", AC102)-SEARCH("!", AC102)-1)), Rankings!$A$2:$BK$129, 63, FALSE),0)</f>
        <v>0</v>
      </c>
      <c r="HW102">
        <f>IFERROR(VLOOKUP(_xlfn.NUMBERVALUE(MID(AD102, SEARCH("!", AD102)+1, SEARCH("+", AD102)-SEARCH("!", AD102)-1)), Rankings!$A$2:$BK$129, 63, FALSE),0)</f>
        <v>0</v>
      </c>
      <c r="HX102">
        <f>IFERROR(VLOOKUP(_xlfn.NUMBERVALUE(MID(AE102, SEARCH("!", AE102)+1, SEARCH("+", AE102)-SEARCH("!", AE102)-1)), Rankings!$A$2:$BK$129, 63, FALSE),0)</f>
        <v>0</v>
      </c>
      <c r="HY102">
        <f>IFERROR(VLOOKUP(_xlfn.NUMBERVALUE(MID(AF102, SEARCH("!", AF102)+1, SEARCH("+", AF102)-SEARCH("!", AF102)-1)), Rankings!$A$2:$BK$129, 63, FALSE),0)</f>
        <v>0.56944935107390082</v>
      </c>
      <c r="HZ102">
        <f>IFERROR(VLOOKUP(_xlfn.NUMBERVALUE(MID(AG102, SEARCH("!", AG102)+1, SEARCH("+", AG102)-SEARCH("!", AG102)-1)), Rankings!$A$2:$BK$129, 63, FALSE),0)</f>
        <v>0</v>
      </c>
      <c r="IA102">
        <f>IFERROR(VLOOKUP(_xlfn.NUMBERVALUE(MID(AH102, SEARCH("!", AH102)+1, SEARCH("+", AH102)-SEARCH("!", AH102)-1)), Rankings!$A$2:$BK$129, 63, FALSE),0)</f>
        <v>0</v>
      </c>
      <c r="IB102">
        <f>IFERROR(VLOOKUP(_xlfn.NUMBERVALUE(MID(AI102, SEARCH("!", AI102)+1, SEARCH("+", AI102)-SEARCH("!", AI102)-1)), Rankings!$A$2:$BK$129, 63, FALSE),0)</f>
        <v>0.55259277607709756</v>
      </c>
      <c r="IC102">
        <f>IFERROR(VLOOKUP(_xlfn.NUMBERVALUE(MID(AJ102, SEARCH("!", AJ102)+1, SEARCH("+", AJ102)-SEARCH("!", AJ102)-1)), Rankings!$A$2:$BK$129, 63, FALSE),0)</f>
        <v>0</v>
      </c>
      <c r="ID102">
        <f>IFERROR(VLOOKUP(_xlfn.NUMBERVALUE(MID(AK102, SEARCH("!", AK102)+1, SEARCH("+", AK102)-SEARCH("!", AK102)-1)), Rankings!$A$2:$BK$129, 63, FALSE),0)</f>
        <v>0</v>
      </c>
      <c r="IE102">
        <f>IFERROR(VLOOKUP(_xlfn.NUMBERVALUE(MID(AL102, SEARCH("!", AL102)+1, SEARCH("+", AL102)-SEARCH("!", AL102)-1)), Rankings!$A$2:$BK$129, 63, FALSE),0)</f>
        <v>0.43942470350498913</v>
      </c>
      <c r="IF102">
        <f>IFERROR(VLOOKUP(_xlfn.NUMBERVALUE(MID(AM102, SEARCH("!", AM102)+1, SEARCH("+", AM102)-SEARCH("!", AM102)-1)), Rankings!$A$2:$BK$129, 63, FALSE),0)</f>
        <v>0</v>
      </c>
      <c r="IG102">
        <f>IFERROR(VLOOKUP(_xlfn.NUMBERVALUE(MID(AN102, SEARCH("!", AN102)+1, SEARCH("+", AN102)-SEARCH("!", AN102)-1)), Rankings!$A$2:$BK$129, 63, FALSE),0)</f>
        <v>0</v>
      </c>
      <c r="IH102">
        <f>IFERROR(VLOOKUP(_xlfn.NUMBERVALUE(MID(AO102, SEARCH("!", AO102)+1, SEARCH("+", AO102)-SEARCH("!", AO102)-1)), Rankings!$A$2:$BK$129, 63, FALSE),0)</f>
        <v>0.72111303852145381</v>
      </c>
      <c r="II102">
        <f>IFERROR(VLOOKUP(_xlfn.NUMBERVALUE(MID(AP102, SEARCH("!", AP102)+1, SEARCH("+", AP102)-SEARCH("!", AP102)-1)), Rankings!$A$2:$BK$129, 63, FALSE),0)</f>
        <v>0</v>
      </c>
      <c r="IJ102">
        <f>IFERROR(VLOOKUP(_xlfn.NUMBERVALUE(MID(AQ102, SEARCH("!", AQ102)+1, SEARCH("+", AQ102)-SEARCH("!", AQ102)-1)), Rankings!$A$2:$BK$129, 63, FALSE),0)</f>
        <v>0</v>
      </c>
      <c r="IK102">
        <f>IFERROR(VLOOKUP(_xlfn.NUMBERVALUE(MID(AR102, SEARCH("!", AR102)+1, SEARCH("+", AR102)-SEARCH("!", AR102)-1)), Rankings!$A$2:$BK$129, 63, FALSE),0)</f>
        <v>0.3322252028838652</v>
      </c>
      <c r="IL102">
        <f>IFERROR(VLOOKUP(_xlfn.NUMBERVALUE(MID(AS102, SEARCH("!", AS102)+1, SEARCH("+", AS102)-SEARCH("!", AS102)-1)), Rankings!$A$2:$BK$129, 63, FALSE),0)</f>
        <v>0</v>
      </c>
      <c r="IM102">
        <f>IFERROR(VLOOKUP(_xlfn.NUMBERVALUE(MID(AT102, SEARCH("!", AT102)+1, SEARCH("+", AT102)-SEARCH("!", AT102)-1)), Rankings!$A$2:$BK$129, 63, FALSE),0)</f>
        <v>0</v>
      </c>
      <c r="IN102">
        <f>IFERROR(VLOOKUP(_xlfn.NUMBERVALUE(MID(AU102, SEARCH("!", AU102)+1, SEARCH("+", AU102)-SEARCH("!", AU102)-1)), Rankings!$A$2:$BK$129, 63, FALSE),0)</f>
        <v>0.46413771846081514</v>
      </c>
      <c r="IO102">
        <f>IFERROR(VLOOKUP(_xlfn.NUMBERVALUE(MID(AV102, SEARCH("!", AV102)+1, SEARCH("+", AV102)-SEARCH("!", AV102)-1)), Rankings!$A$2:$BK$129, 63, FALSE),0)</f>
        <v>0</v>
      </c>
      <c r="IP102">
        <f>IFERROR(VLOOKUP(_xlfn.NUMBERVALUE(MID(AW102, SEARCH("!", AW102)+1, SEARCH("+", AW102)-SEARCH("!", AW102)-1)), Rankings!$A$2:$BK$129, 63, FALSE),0)</f>
        <v>0</v>
      </c>
      <c r="IQ102">
        <f>IFERROR(VLOOKUP(_xlfn.NUMBERVALUE(MID(AX102, SEARCH("!", AX102)+1, SEARCH("+", AX102)-SEARCH("!", AX102)-1)), Rankings!$A$2:$BK$129, 63, FALSE),0)</f>
        <v>0</v>
      </c>
      <c r="IR102">
        <f>IFERROR(VLOOKUP(_xlfn.NUMBERVALUE(MID(AY102, SEARCH("!", AY102)+1, SEARCH("+", AY102)-SEARCH("!", AY102)-1)), Rankings!$A$2:$BK$129, 63, FALSE),0)</f>
        <v>0</v>
      </c>
      <c r="IS102">
        <f>IFERROR(VLOOKUP(_xlfn.NUMBERVALUE(MID(AZ102, SEARCH("!", AZ102)+1, SEARCH("+", AZ102)-SEARCH("!", AZ102)-1)), Rankings!$A$2:$BK$129, 63, FALSE),0)</f>
        <v>0</v>
      </c>
      <c r="IT102">
        <f>IFERROR(VLOOKUP(_xlfn.NUMBERVALUE(MID(BA102, SEARCH("!", BA102)+1, SEARCH("+", BA102)-SEARCH("!", BA102)-1)), Rankings!$A$2:$BK$129, 63, FALSE),0)</f>
        <v>0</v>
      </c>
      <c r="IU102">
        <f>IFERROR(VLOOKUP(_xlfn.NUMBERVALUE(MID(BB102, SEARCH("!", BB102)+1, SEARCH("+", BB102)-SEARCH("!", BB102)-1)), Rankings!$A$2:$BK$129, 63, FALSE),0)</f>
        <v>0</v>
      </c>
      <c r="IV102">
        <f>IFERROR(VLOOKUP(_xlfn.NUMBERVALUE(MID(BC102, SEARCH("!", BC102)+1, SEARCH("+", BC102)-SEARCH("!", BC102)-1)), Rankings!$A$2:$BK$129, 63, FALSE),0)</f>
        <v>0</v>
      </c>
      <c r="IW102">
        <f>IFERROR(VLOOKUP(_xlfn.NUMBERVALUE(MID(BD102, SEARCH("!", BD102)+1, SEARCH("+", BD102)-SEARCH("!", BD102)-1)), Rankings!$A$2:$BK$129, 63, FALSE),0)</f>
        <v>0</v>
      </c>
      <c r="IX102">
        <f>IFERROR(VLOOKUP(_xlfn.NUMBERVALUE(MID(BE102, SEARCH("!", BE102)+1, SEARCH("+", BE102)-SEARCH("!", BE102)-1)), Rankings!$A$2:$BK$129, 63, FALSE),0)</f>
        <v>0</v>
      </c>
      <c r="IY102">
        <f>IFERROR(VLOOKUP(_xlfn.NUMBERVALUE(MID(BF102, SEARCH("!", BF102)+1, SEARCH("+", BF102)-SEARCH("!", BF102)-1)), Rankings!$A$2:$BK$129, 63, FALSE),0)</f>
        <v>0</v>
      </c>
      <c r="IZ102">
        <f>IFERROR(VLOOKUP(_xlfn.NUMBERVALUE(MID(BG102, SEARCH("!", BG102)+1, SEARCH("+", BG102)-SEARCH("!", BG102)-1)), Rankings!$A$2:$BK$129, 63, FALSE),0)</f>
        <v>0</v>
      </c>
      <c r="JA102">
        <f>IFERROR(VLOOKUP(_xlfn.NUMBERVALUE(MID(BH102, SEARCH("!", BH102)+1, SEARCH("+", BH102)-SEARCH("!", BH102)-1)), Rankings!$A$2:$BK$129, 63, FALSE),0)</f>
        <v>0</v>
      </c>
      <c r="JB102">
        <f>IFERROR(VLOOKUP(_xlfn.NUMBERVALUE(MID(BI102, SEARCH("!", BI102)+1, SEARCH("+", BI102)-SEARCH("!", BI102)-1)), Rankings!$A$2:$BK$129, 63, FALSE),0)</f>
        <v>0</v>
      </c>
      <c r="JC102">
        <f>IFERROR(VLOOKUP(_xlfn.NUMBERVALUE(MID(BJ102, SEARCH("!", BJ102)+1, SEARCH("+", BJ102)-SEARCH("!", BJ102)-1)), Rankings!$A$2:$BK$129, 63, FALSE),0)</f>
        <v>0</v>
      </c>
      <c r="JD102">
        <f>IFERROR(VLOOKUP(_xlfn.NUMBERVALUE(MID(BK102, SEARCH("!", BK102)+1, SEARCH("+", BK102)-SEARCH("!", BK102)-1)), Rankings!$A$2:$BK$129, 63, FALSE),0)</f>
        <v>0</v>
      </c>
      <c r="JE102">
        <f>IFERROR(VLOOKUP(_xlfn.NUMBERVALUE(MID(BL102, SEARCH("!", BL102)+1, SEARCH("+", BL102)-SEARCH("!", BL102)-1)), Rankings!$A$2:$BK$129, 63, FALSE),0)</f>
        <v>0</v>
      </c>
      <c r="JF102">
        <f>IFERROR(VLOOKUP(_xlfn.NUMBERVALUE(MID(BM102, SEARCH("!", BM102)+1, SEARCH("+", BM102)-SEARCH("!", BM102)-1)), Rankings!$A$2:$BK$129, 63, FALSE),0)</f>
        <v>0</v>
      </c>
      <c r="JG102">
        <f>IFERROR(VLOOKUP(_xlfn.NUMBERVALUE(MID(BN102, SEARCH("!", BN102)+1, SEARCH("+", BN102)-SEARCH("!", BN102)-1)), Rankings!$A$2:$BK$129, 63, FALSE),0)</f>
        <v>0</v>
      </c>
      <c r="JH102">
        <f>IFERROR(VLOOKUP(_xlfn.NUMBERVALUE(MID(BO102, SEARCH("!", BO102)+1, SEARCH("+", BO102)-SEARCH("!", BO102)-1)), Rankings!$A$2:$BK$129, 63, FALSE),0)</f>
        <v>0</v>
      </c>
      <c r="JI102">
        <f>IFERROR(VLOOKUP(_xlfn.NUMBERVALUE(MID(BP102, SEARCH("!", BP102)+1, SEARCH("+", BP102)-SEARCH("!", BP102)-1)), Rankings!$A$2:$BK$129, 63, FALSE),0)</f>
        <v>0</v>
      </c>
      <c r="JJ102">
        <f>IFERROR(VLOOKUP(_xlfn.NUMBERVALUE(MID(BQ102, SEARCH("!", BQ102)+1, SEARCH("+", BQ102)-SEARCH("!", BQ102)-1)), Rankings!$A$2:$BK$129, 63, FALSE),0)</f>
        <v>0</v>
      </c>
      <c r="JK102">
        <f>IFERROR(VLOOKUP(_xlfn.NUMBERVALUE(MID(BR102, SEARCH("!", BR102)+1, SEARCH("+", BR102)-SEARCH("!", BR102)-1)), Rankings!$A$2:$BK$129, 63, FALSE),0)</f>
        <v>0</v>
      </c>
      <c r="JL102">
        <f>IFERROR(VLOOKUP(_xlfn.NUMBERVALUE(MID(BS102, SEARCH("!", BS102)+1, SEARCH("+", BS102)-SEARCH("!", BS102)-1)), Rankings!$A$2:$BK$129, 63, FALSE),0)</f>
        <v>0</v>
      </c>
      <c r="JM102">
        <f>IFERROR(VLOOKUP(_xlfn.NUMBERVALUE(MID(BT102, SEARCH("!", BT102)+1, SEARCH("+", BT102)-SEARCH("!", BT102)-1)), Rankings!$A$2:$BK$129, 63, FALSE),0)</f>
        <v>0</v>
      </c>
      <c r="JN102">
        <f>IFERROR(VLOOKUP(_xlfn.NUMBERVALUE(MID(BU102, SEARCH("!", BU102)+1, SEARCH("+", BU102)-SEARCH("!", BU102)-1)), Rankings!$A$2:$BK$129, 63, FALSE),0)</f>
        <v>0</v>
      </c>
      <c r="JO102">
        <f>IFERROR(VLOOKUP(_xlfn.NUMBERVALUE(MID(BV102, SEARCH("!", BV102)+1, SEARCH("+", BV102)-SEARCH("!", BV102)-1)), Rankings!$A$2:$BK$129, 63, FALSE),0)</f>
        <v>0</v>
      </c>
      <c r="JP102">
        <f>IFERROR(VLOOKUP(_xlfn.NUMBERVALUE(MID(BW102, SEARCH("!", BW102)+1, SEARCH("+", BW102)-SEARCH("!", BW102)-1)), Rankings!$A$2:$BK$129, 63, FALSE),0)</f>
        <v>0</v>
      </c>
      <c r="JQ102">
        <f>IFERROR(VLOOKUP(_xlfn.NUMBERVALUE(MID(BX102, SEARCH("!", BX102)+1, SEARCH("+", BX102)-SEARCH("!", BX102)-1)), Rankings!$A$2:$BK$129, 63, FALSE),0)</f>
        <v>0</v>
      </c>
      <c r="JR102">
        <f>IFERROR(VLOOKUP(_xlfn.NUMBERVALUE(MID(BY102, SEARCH("!", BY102)+1, SEARCH("+", BY102)-SEARCH("!", BY102)-1)), Rankings!$A$2:$BK$129, 63, FALSE),0)</f>
        <v>0</v>
      </c>
      <c r="JS102">
        <f>IFERROR(VLOOKUP(_xlfn.NUMBERVALUE(MID(BZ102, SEARCH("!", BZ102)+1, SEARCH("+", BZ102)-SEARCH("!", BZ102)-1)), Rankings!$A$2:$BK$129, 63, FALSE),0)</f>
        <v>0</v>
      </c>
      <c r="JT102">
        <f>IFERROR(VLOOKUP(_xlfn.NUMBERVALUE(MID(CA102, SEARCH("!", CA102)+1, SEARCH("+", CA102)-SEARCH("!", CA102)-1)), Rankings!$A$2:$BK$129, 63, FALSE),0)</f>
        <v>0</v>
      </c>
      <c r="JU102">
        <f>IFERROR(VLOOKUP(_xlfn.NUMBERVALUE(MID(CB102, SEARCH("!", CB102)+1, SEARCH("+", CB102)-SEARCH("!", CB102)-1)), Rankings!$A$2:$BK$129, 63, FALSE),0)</f>
        <v>0</v>
      </c>
      <c r="JV102">
        <f>IFERROR(VLOOKUP(_xlfn.NUMBERVALUE(MID(CC102, SEARCH("!", CC102)+1, SEARCH("+", CC102)-SEARCH("!", CC102)-1)), Rankings!$A$2:$BK$129, 63, FALSE),0)</f>
        <v>0</v>
      </c>
      <c r="JW102">
        <f>IFERROR(VLOOKUP(_xlfn.NUMBERVALUE(MID(CD102, SEARCH("!", CD102)+1, SEARCH("+", CD102)-SEARCH("!", CD102)-1)), Rankings!$A$2:$BK$129, 63, FALSE),0)</f>
        <v>0</v>
      </c>
      <c r="JX102">
        <f>IFERROR(VLOOKUP(_xlfn.NUMBERVALUE(MID(CE102, SEARCH("!", CE102)+1, SEARCH("+", CE102)-SEARCH("!", CE102)-1)), Rankings!$A$2:$BK$129, 63, FALSE),0)</f>
        <v>0</v>
      </c>
      <c r="JY102">
        <f>IFERROR(VLOOKUP(_xlfn.NUMBERVALUE(MID(CF102, SEARCH("!", CF102)+1, SEARCH("+", CF102)-SEARCH("!", CF102)-1)), Rankings!$A$2:$BK$129, 63, FALSE),0)</f>
        <v>0</v>
      </c>
      <c r="JZ102">
        <f>IFERROR(VLOOKUP(_xlfn.NUMBERVALUE(MID(CG102, SEARCH("!", CG102)+1, SEARCH("+", CG102)-SEARCH("!", CG102)-1)), Rankings!$A$2:$BK$129, 63, FALSE),0)</f>
        <v>0</v>
      </c>
      <c r="KA102">
        <f>IFERROR(VLOOKUP(_xlfn.NUMBERVALUE(MID(CH102, SEARCH("!", CH102)+1, SEARCH("+", CH102)-SEARCH("!", CH102)-1)), Rankings!$A$2:$BK$129, 63, FALSE),0)</f>
        <v>0</v>
      </c>
      <c r="KB102">
        <f>IFERROR(VLOOKUP(_xlfn.NUMBERVALUE(MID(CI102, SEARCH("!", CI102)+1, SEARCH("+", CI102)-SEARCH("!", CI102)-1)), Rankings!$A$2:$BK$129, 63, FALSE),0)</f>
        <v>0</v>
      </c>
      <c r="KC102">
        <f>IFERROR(VLOOKUP(_xlfn.NUMBERVALUE(MID(CJ102, SEARCH("!", CJ102)+1, SEARCH("+", CJ102)-SEARCH("!", CJ102)-1)), Rankings!$A$2:$BK$129, 63, FALSE),0)</f>
        <v>0</v>
      </c>
      <c r="KD102">
        <f>IFERROR(VLOOKUP(_xlfn.NUMBERVALUE(MID(CK102, SEARCH("!", CK102)+1, SEARCH("+", CK102)-SEARCH("!", CK102)-1)), Rankings!$A$2:$BK$129, 63, FALSE),0)</f>
        <v>0</v>
      </c>
      <c r="KE102">
        <f>IFERROR(VLOOKUP(_xlfn.NUMBERVALUE(MID(CL102, SEARCH("!", CL102)+1, SEARCH("+", CL102)-SEARCH("!", CL102)-1)), Rankings!$A$2:$BK$129, 63, FALSE),0)</f>
        <v>0</v>
      </c>
      <c r="KF102">
        <f>IFERROR(VLOOKUP(_xlfn.NUMBERVALUE(MID(CM102, SEARCH("!", CM102)+1, SEARCH("+", CM102)-SEARCH("!", CM102)-1)), Rankings!$A$2:$BK$129, 63, FALSE),0)</f>
        <v>0</v>
      </c>
      <c r="KG102">
        <f>IFERROR(VLOOKUP(_xlfn.NUMBERVALUE(MID(CN102, SEARCH("!", CN102)+1, SEARCH("+", CN102)-SEARCH("!", CN102)-1)), Rankings!$A$2:$BK$129, 63, FALSE),0)</f>
        <v>0</v>
      </c>
      <c r="KH102">
        <f>IFERROR(VLOOKUP(_xlfn.NUMBERVALUE(MID(CO102, SEARCH("!", CO102)+1, SEARCH("+", CO102)-SEARCH("!", CO102)-1)), Rankings!$A$2:$BK$129, 63, FALSE),0)</f>
        <v>0</v>
      </c>
      <c r="KJ102" s="28">
        <f t="shared" si="2794"/>
        <v>165</v>
      </c>
      <c r="KK102" s="28">
        <f t="shared" si="2795"/>
        <v>0</v>
      </c>
      <c r="KL102" s="28">
        <f t="shared" si="2796"/>
        <v>36</v>
      </c>
      <c r="KM102" s="28">
        <f t="shared" si="2797"/>
        <v>0</v>
      </c>
      <c r="KN102" s="28">
        <f t="shared" si="2798"/>
        <v>0</v>
      </c>
      <c r="KO102" s="28">
        <f t="shared" si="2799"/>
        <v>114</v>
      </c>
      <c r="KP102" s="28">
        <f t="shared" si="2800"/>
        <v>183</v>
      </c>
      <c r="KQ102" s="28">
        <f t="shared" si="2801"/>
        <v>114</v>
      </c>
      <c r="KS102" s="27" t="str">
        <f t="shared" si="2802"/>
        <v>9</v>
      </c>
      <c r="KT102" s="27" t="str">
        <f t="shared" si="2803"/>
        <v>7</v>
      </c>
      <c r="KU102" s="27" t="str">
        <f t="shared" si="2804"/>
        <v>9</v>
      </c>
      <c r="KV102" s="27">
        <f t="shared" si="2805"/>
        <v>0</v>
      </c>
      <c r="KW102" s="27">
        <f t="shared" si="2806"/>
        <v>0</v>
      </c>
      <c r="KX102" s="27">
        <f t="shared" si="2807"/>
        <v>0</v>
      </c>
      <c r="KY102" s="27">
        <f t="shared" si="2808"/>
        <v>0</v>
      </c>
      <c r="KZ102" s="27" t="str">
        <f t="shared" si="2809"/>
        <v>21</v>
      </c>
      <c r="LA102" s="27" t="str">
        <f t="shared" si="2810"/>
        <v>20</v>
      </c>
      <c r="LB102" s="27">
        <f t="shared" si="2811"/>
        <v>0</v>
      </c>
      <c r="LC102" s="27">
        <f t="shared" si="2812"/>
        <v>0</v>
      </c>
      <c r="LD102" s="27" t="str">
        <f t="shared" si="2813"/>
        <v>17</v>
      </c>
      <c r="LE102" s="27">
        <f t="shared" si="2814"/>
        <v>0</v>
      </c>
      <c r="LF102" s="27" t="str">
        <f t="shared" si="2815"/>
        <v>15</v>
      </c>
      <c r="LG102" s="27" t="str">
        <f t="shared" si="2816"/>
        <v>18</v>
      </c>
      <c r="LH102" s="27">
        <f t="shared" si="2817"/>
        <v>0</v>
      </c>
      <c r="LI102" s="27">
        <f t="shared" si="2818"/>
        <v>0</v>
      </c>
      <c r="LJ102" s="27">
        <f t="shared" si="2819"/>
        <v>0</v>
      </c>
      <c r="LK102" s="27">
        <f t="shared" si="2820"/>
        <v>0</v>
      </c>
      <c r="LL102" s="27">
        <f t="shared" si="2821"/>
        <v>0</v>
      </c>
      <c r="LM102" s="27" t="str">
        <f t="shared" si="2822"/>
        <v>20</v>
      </c>
      <c r="LN102" s="27">
        <f t="shared" si="2823"/>
        <v>0</v>
      </c>
      <c r="LO102" s="27">
        <f t="shared" si="2824"/>
        <v>0</v>
      </c>
      <c r="LP102" s="27" t="str">
        <f t="shared" si="2825"/>
        <v>11</v>
      </c>
      <c r="LQ102" s="27">
        <f t="shared" si="2826"/>
        <v>0</v>
      </c>
      <c r="LR102" s="27">
        <f t="shared" si="2827"/>
        <v>0</v>
      </c>
      <c r="LS102" s="27" t="str">
        <f t="shared" si="2828"/>
        <v>8</v>
      </c>
      <c r="LT102" s="27">
        <f t="shared" si="2829"/>
        <v>0</v>
      </c>
      <c r="LU102" s="27">
        <f t="shared" si="2830"/>
        <v>0</v>
      </c>
      <c r="LV102" s="27" t="str">
        <f t="shared" si="2831"/>
        <v>11</v>
      </c>
      <c r="LW102" s="27">
        <f t="shared" si="2832"/>
        <v>0</v>
      </c>
      <c r="LX102" s="27">
        <f t="shared" si="2833"/>
        <v>0</v>
      </c>
      <c r="LY102" s="27" t="str">
        <f t="shared" si="2834"/>
        <v>10</v>
      </c>
      <c r="LZ102" s="27">
        <f t="shared" si="2835"/>
        <v>0</v>
      </c>
      <c r="MA102" s="27">
        <f t="shared" si="2836"/>
        <v>0</v>
      </c>
      <c r="MB102" s="27" t="str">
        <f t="shared" si="2837"/>
        <v>25</v>
      </c>
      <c r="MC102" s="27">
        <f t="shared" si="2838"/>
        <v>0</v>
      </c>
      <c r="MD102" s="27">
        <f t="shared" si="2839"/>
        <v>0</v>
      </c>
      <c r="ME102" s="27">
        <f t="shared" si="2840"/>
        <v>0</v>
      </c>
      <c r="MF102" s="27">
        <f t="shared" si="2841"/>
        <v>0</v>
      </c>
      <c r="MG102" s="27">
        <f t="shared" si="2842"/>
        <v>0</v>
      </c>
      <c r="MH102" s="27">
        <f t="shared" si="2843"/>
        <v>0</v>
      </c>
      <c r="MI102" s="27">
        <f t="shared" si="2844"/>
        <v>0</v>
      </c>
      <c r="MJ102" s="27">
        <f t="shared" si="2845"/>
        <v>0</v>
      </c>
      <c r="MK102" s="27">
        <f t="shared" si="2846"/>
        <v>0</v>
      </c>
      <c r="ML102" s="27">
        <f t="shared" si="2847"/>
        <v>0</v>
      </c>
      <c r="MM102" s="27">
        <f t="shared" si="2848"/>
        <v>0</v>
      </c>
      <c r="MN102" s="27">
        <f t="shared" si="2849"/>
        <v>0</v>
      </c>
      <c r="MO102" s="27">
        <f t="shared" si="2850"/>
        <v>0</v>
      </c>
      <c r="MP102" s="27">
        <f t="shared" si="2851"/>
        <v>0</v>
      </c>
      <c r="MQ102" s="27">
        <f t="shared" si="2852"/>
        <v>0</v>
      </c>
      <c r="MR102" s="27">
        <f t="shared" si="2853"/>
        <v>0</v>
      </c>
      <c r="MS102" s="27">
        <f t="shared" si="2854"/>
        <v>0</v>
      </c>
      <c r="MT102" s="27">
        <f t="shared" si="2855"/>
        <v>0</v>
      </c>
      <c r="MU102" s="27">
        <f t="shared" si="2856"/>
        <v>0</v>
      </c>
      <c r="MV102" s="27">
        <f t="shared" si="2857"/>
        <v>0</v>
      </c>
      <c r="MW102" s="27">
        <f t="shared" si="2858"/>
        <v>0</v>
      </c>
      <c r="MX102" s="27">
        <f t="shared" si="2859"/>
        <v>0</v>
      </c>
      <c r="MY102" s="27">
        <f t="shared" si="2860"/>
        <v>0</v>
      </c>
      <c r="MZ102" s="27">
        <f t="shared" si="2861"/>
        <v>0</v>
      </c>
      <c r="NA102" s="27">
        <f t="shared" si="2862"/>
        <v>0</v>
      </c>
      <c r="NB102" s="27">
        <f t="shared" si="2863"/>
        <v>0</v>
      </c>
      <c r="NC102" s="27">
        <f t="shared" si="2864"/>
        <v>0</v>
      </c>
      <c r="ND102" s="27">
        <f t="shared" si="2865"/>
        <v>0</v>
      </c>
      <c r="NE102" s="27">
        <f t="shared" si="2866"/>
        <v>0</v>
      </c>
      <c r="NF102" s="27">
        <f t="shared" si="2867"/>
        <v>0</v>
      </c>
      <c r="NG102" s="27">
        <f t="shared" si="2868"/>
        <v>0</v>
      </c>
      <c r="NH102" s="27">
        <f t="shared" si="2869"/>
        <v>0</v>
      </c>
      <c r="NI102" s="27">
        <f t="shared" si="2870"/>
        <v>0</v>
      </c>
      <c r="NJ102" s="27">
        <f t="shared" si="2871"/>
        <v>0</v>
      </c>
      <c r="NK102" s="27">
        <f t="shared" si="2872"/>
        <v>0</v>
      </c>
      <c r="NL102" s="27">
        <f t="shared" si="2873"/>
        <v>0</v>
      </c>
      <c r="NM102" s="27">
        <f t="shared" si="2874"/>
        <v>0</v>
      </c>
      <c r="NN102" s="27">
        <f t="shared" si="2875"/>
        <v>0</v>
      </c>
      <c r="NO102" s="27">
        <f t="shared" si="2876"/>
        <v>0</v>
      </c>
      <c r="NP102" s="27">
        <f t="shared" si="2877"/>
        <v>0</v>
      </c>
      <c r="NQ102" s="27">
        <f t="shared" si="2878"/>
        <v>0</v>
      </c>
      <c r="NR102" s="27">
        <f t="shared" si="2879"/>
        <v>0</v>
      </c>
      <c r="NS102" s="27">
        <f t="shared" si="2880"/>
        <v>0</v>
      </c>
      <c r="NT102" s="27">
        <f t="shared" si="2881"/>
        <v>0</v>
      </c>
      <c r="NU102" s="27">
        <f t="shared" si="2882"/>
        <v>0</v>
      </c>
      <c r="NV102" s="27">
        <f t="shared" si="2883"/>
        <v>0</v>
      </c>
      <c r="NX102" s="28">
        <f t="shared" si="2884"/>
        <v>207</v>
      </c>
      <c r="NY102" s="28">
        <f t="shared" si="2885"/>
        <v>0</v>
      </c>
      <c r="NZ102" s="28">
        <f t="shared" si="2886"/>
        <v>36</v>
      </c>
      <c r="OA102" s="28">
        <f t="shared" si="2887"/>
        <v>0</v>
      </c>
      <c r="OB102" s="28">
        <f t="shared" si="2888"/>
        <v>0</v>
      </c>
      <c r="OC102" s="28">
        <f t="shared" si="2889"/>
        <v>155</v>
      </c>
      <c r="OD102" s="28">
        <f t="shared" si="2890"/>
        <v>225</v>
      </c>
      <c r="OE102" s="28">
        <f t="shared" si="2891"/>
        <v>155</v>
      </c>
      <c r="OG102" s="27" t="str">
        <f t="shared" si="2892"/>
        <v>13</v>
      </c>
      <c r="OH102" s="27" t="str">
        <f t="shared" si="2893"/>
        <v>15</v>
      </c>
      <c r="OI102" s="27" t="str">
        <f t="shared" si="2894"/>
        <v>23</v>
      </c>
      <c r="OJ102" s="27">
        <f t="shared" si="2895"/>
        <v>0</v>
      </c>
      <c r="OK102" s="27">
        <f t="shared" si="2896"/>
        <v>0</v>
      </c>
      <c r="OL102" s="27">
        <f t="shared" si="2897"/>
        <v>0</v>
      </c>
      <c r="OM102" s="27">
        <f t="shared" si="2898"/>
        <v>0</v>
      </c>
      <c r="ON102" s="27" t="str">
        <f t="shared" si="2899"/>
        <v>14</v>
      </c>
      <c r="OO102" s="27" t="str">
        <f t="shared" si="2900"/>
        <v>18</v>
      </c>
      <c r="OP102" s="27">
        <f t="shared" si="2901"/>
        <v>0</v>
      </c>
      <c r="OQ102" s="27">
        <f t="shared" si="2902"/>
        <v>0</v>
      </c>
      <c r="OR102" s="27" t="str">
        <f t="shared" si="2903"/>
        <v>18</v>
      </c>
      <c r="OS102" s="27">
        <f t="shared" si="2904"/>
        <v>0</v>
      </c>
      <c r="OT102" s="27" t="str">
        <f t="shared" si="2905"/>
        <v>22</v>
      </c>
      <c r="OU102" s="27" t="str">
        <f t="shared" si="2906"/>
        <v>14</v>
      </c>
      <c r="OV102" s="27">
        <f t="shared" si="2907"/>
        <v>0</v>
      </c>
      <c r="OW102" s="27">
        <f t="shared" si="2908"/>
        <v>0</v>
      </c>
      <c r="OX102" s="27">
        <f t="shared" si="2909"/>
        <v>0</v>
      </c>
      <c r="OY102" s="27">
        <f t="shared" si="2910"/>
        <v>0</v>
      </c>
      <c r="OZ102" s="27">
        <f t="shared" si="2911"/>
        <v>0</v>
      </c>
      <c r="PA102" s="27" t="str">
        <f t="shared" si="2912"/>
        <v>22</v>
      </c>
      <c r="PB102" s="27">
        <f t="shared" si="2913"/>
        <v>0</v>
      </c>
      <c r="PC102" s="27">
        <f t="shared" si="2914"/>
        <v>0</v>
      </c>
      <c r="PD102" s="27" t="str">
        <f t="shared" si="2915"/>
        <v>12</v>
      </c>
      <c r="PE102" s="27">
        <f t="shared" si="2916"/>
        <v>0</v>
      </c>
      <c r="PF102" s="27">
        <f t="shared" si="2917"/>
        <v>0</v>
      </c>
      <c r="PG102" s="27" t="str">
        <f t="shared" si="2918"/>
        <v>18</v>
      </c>
      <c r="PH102" s="27">
        <f t="shared" si="2919"/>
        <v>0</v>
      </c>
      <c r="PI102" s="27">
        <f t="shared" si="2920"/>
        <v>0</v>
      </c>
      <c r="PJ102" s="27" t="str">
        <f t="shared" si="2921"/>
        <v>17</v>
      </c>
      <c r="PK102" s="27">
        <f t="shared" si="2922"/>
        <v>0</v>
      </c>
      <c r="PL102" s="27">
        <f t="shared" si="2923"/>
        <v>0</v>
      </c>
      <c r="PM102" s="27" t="str">
        <f t="shared" si="2924"/>
        <v>20</v>
      </c>
      <c r="PN102" s="27">
        <f t="shared" si="2925"/>
        <v>0</v>
      </c>
      <c r="PO102" s="27">
        <f t="shared" si="2926"/>
        <v>0</v>
      </c>
      <c r="PP102" s="27" t="str">
        <f t="shared" si="2927"/>
        <v>17</v>
      </c>
      <c r="PQ102" s="27">
        <f t="shared" si="2928"/>
        <v>0</v>
      </c>
      <c r="PR102" s="27">
        <f t="shared" si="2929"/>
        <v>0</v>
      </c>
      <c r="PS102" s="27">
        <f t="shared" si="2930"/>
        <v>0</v>
      </c>
      <c r="PT102" s="27">
        <f t="shared" si="2931"/>
        <v>0</v>
      </c>
      <c r="PU102" s="27">
        <f t="shared" si="2932"/>
        <v>0</v>
      </c>
      <c r="PV102" s="27">
        <f t="shared" si="2933"/>
        <v>0</v>
      </c>
      <c r="PW102" s="27">
        <f t="shared" si="2934"/>
        <v>0</v>
      </c>
      <c r="PX102" s="27">
        <f t="shared" si="2935"/>
        <v>0</v>
      </c>
      <c r="PY102" s="27">
        <f t="shared" si="2936"/>
        <v>0</v>
      </c>
      <c r="PZ102" s="27">
        <f t="shared" si="2937"/>
        <v>0</v>
      </c>
      <c r="QA102" s="27">
        <f t="shared" si="2938"/>
        <v>0</v>
      </c>
      <c r="QB102" s="27">
        <f t="shared" si="2939"/>
        <v>0</v>
      </c>
      <c r="QC102" s="27">
        <f t="shared" si="2940"/>
        <v>0</v>
      </c>
      <c r="QD102" s="27">
        <f t="shared" si="2941"/>
        <v>0</v>
      </c>
      <c r="QE102" s="27">
        <f t="shared" si="2942"/>
        <v>0</v>
      </c>
      <c r="QF102" s="27">
        <f t="shared" si="2943"/>
        <v>0</v>
      </c>
      <c r="QG102" s="27">
        <f t="shared" si="2944"/>
        <v>0</v>
      </c>
      <c r="QH102" s="27">
        <f t="shared" si="2945"/>
        <v>0</v>
      </c>
      <c r="QI102" s="27">
        <f t="shared" si="2946"/>
        <v>0</v>
      </c>
      <c r="QJ102" s="27">
        <f t="shared" si="2947"/>
        <v>0</v>
      </c>
      <c r="QK102" s="27">
        <f t="shared" si="2948"/>
        <v>0</v>
      </c>
      <c r="QL102" s="27">
        <f t="shared" si="2949"/>
        <v>0</v>
      </c>
      <c r="QM102" s="27">
        <f t="shared" si="2950"/>
        <v>0</v>
      </c>
      <c r="QN102" s="27">
        <f t="shared" si="2951"/>
        <v>0</v>
      </c>
      <c r="QO102" s="27">
        <f t="shared" si="2952"/>
        <v>0</v>
      </c>
      <c r="QP102" s="27">
        <f t="shared" si="2953"/>
        <v>0</v>
      </c>
      <c r="QQ102" s="27">
        <f t="shared" si="2954"/>
        <v>0</v>
      </c>
      <c r="QR102" s="27">
        <f t="shared" si="2955"/>
        <v>0</v>
      </c>
      <c r="QS102" s="27">
        <f t="shared" si="2956"/>
        <v>0</v>
      </c>
      <c r="QT102" s="27">
        <f t="shared" si="2957"/>
        <v>0</v>
      </c>
      <c r="QU102" s="27">
        <f t="shared" si="2958"/>
        <v>0</v>
      </c>
      <c r="QV102" s="27">
        <f t="shared" si="2959"/>
        <v>0</v>
      </c>
      <c r="QW102" s="27">
        <f t="shared" si="2960"/>
        <v>0</v>
      </c>
      <c r="QX102" s="27">
        <f t="shared" si="2961"/>
        <v>0</v>
      </c>
      <c r="QY102" s="27">
        <f t="shared" si="2962"/>
        <v>0</v>
      </c>
      <c r="QZ102" s="27">
        <f t="shared" si="2963"/>
        <v>0</v>
      </c>
      <c r="RA102" s="27">
        <f t="shared" si="2964"/>
        <v>0</v>
      </c>
      <c r="RB102" s="27">
        <f t="shared" si="2965"/>
        <v>0</v>
      </c>
      <c r="RC102" s="27">
        <f t="shared" si="2966"/>
        <v>0</v>
      </c>
      <c r="RD102" s="27">
        <f t="shared" si="2967"/>
        <v>0</v>
      </c>
      <c r="RE102" s="27">
        <f t="shared" si="2968"/>
        <v>0</v>
      </c>
      <c r="RF102" s="27">
        <f t="shared" si="2969"/>
        <v>0</v>
      </c>
      <c r="RG102" s="27">
        <f t="shared" si="2970"/>
        <v>0</v>
      </c>
      <c r="RH102" s="27">
        <f t="shared" si="2971"/>
        <v>0</v>
      </c>
      <c r="RI102" s="27">
        <f t="shared" si="2972"/>
        <v>0</v>
      </c>
      <c r="RJ102" s="27">
        <f t="shared" si="2973"/>
        <v>0</v>
      </c>
      <c r="RL102" s="28">
        <f t="shared" si="2974"/>
        <v>94</v>
      </c>
      <c r="RM102" s="28">
        <f t="shared" si="2975"/>
        <v>0</v>
      </c>
      <c r="RN102" s="28">
        <f t="shared" si="2976"/>
        <v>16</v>
      </c>
      <c r="RO102" s="28">
        <f t="shared" si="2977"/>
        <v>0</v>
      </c>
      <c r="RP102" s="28">
        <f t="shared" si="2978"/>
        <v>0</v>
      </c>
      <c r="RQ102" s="28">
        <f t="shared" si="2979"/>
        <v>102</v>
      </c>
      <c r="RT102" s="27" t="str">
        <f t="shared" si="2980"/>
        <v>6</v>
      </c>
      <c r="RU102" s="27" t="str">
        <f t="shared" si="2981"/>
        <v>3</v>
      </c>
      <c r="RV102" s="27" t="str">
        <f t="shared" si="2982"/>
        <v>6</v>
      </c>
      <c r="RW102" s="27" t="str">
        <f t="shared" si="2983"/>
        <v>0</v>
      </c>
      <c r="RX102" s="27" t="str">
        <f t="shared" si="2984"/>
        <v>0</v>
      </c>
      <c r="RY102" s="27" t="str">
        <f t="shared" si="2985"/>
        <v>0</v>
      </c>
      <c r="RZ102" s="27" t="str">
        <f t="shared" si="2986"/>
        <v>0</v>
      </c>
      <c r="SA102" s="27" t="str">
        <f t="shared" si="2987"/>
        <v>9</v>
      </c>
      <c r="SB102" s="27" t="str">
        <f t="shared" si="2988"/>
        <v>12</v>
      </c>
      <c r="SC102" s="27" t="str">
        <f t="shared" si="2989"/>
        <v>0</v>
      </c>
      <c r="SD102" s="27" t="str">
        <f t="shared" si="2990"/>
        <v>0</v>
      </c>
      <c r="SE102" s="27" t="str">
        <f t="shared" si="2991"/>
        <v>10</v>
      </c>
      <c r="SF102" s="27" t="str">
        <f t="shared" si="2992"/>
        <v>0</v>
      </c>
      <c r="SG102" s="27" t="str">
        <f t="shared" si="2993"/>
        <v>7</v>
      </c>
      <c r="SH102" s="27" t="str">
        <f t="shared" si="2994"/>
        <v>9</v>
      </c>
      <c r="SI102" s="27" t="str">
        <f t="shared" si="2995"/>
        <v>0</v>
      </c>
      <c r="SJ102" s="27" t="str">
        <f t="shared" si="2996"/>
        <v>0</v>
      </c>
      <c r="SK102" s="27" t="str">
        <f t="shared" si="2997"/>
        <v>0</v>
      </c>
      <c r="SL102" s="27" t="str">
        <f t="shared" si="2998"/>
        <v>0</v>
      </c>
      <c r="SM102" s="27" t="str">
        <f t="shared" si="2999"/>
        <v>0</v>
      </c>
      <c r="SN102" s="27" t="str">
        <f t="shared" si="3000"/>
        <v>12</v>
      </c>
      <c r="SO102" s="27" t="str">
        <f t="shared" si="3001"/>
        <v>0</v>
      </c>
      <c r="SP102" s="27" t="str">
        <f t="shared" si="3002"/>
        <v>0</v>
      </c>
      <c r="SQ102" s="27" t="str">
        <f t="shared" si="3003"/>
        <v>5</v>
      </c>
      <c r="SR102" s="27" t="str">
        <f t="shared" si="3004"/>
        <v>0</v>
      </c>
      <c r="SS102" s="27" t="str">
        <f t="shared" si="3005"/>
        <v>0</v>
      </c>
      <c r="ST102" s="27" t="str">
        <f t="shared" si="3006"/>
        <v>4</v>
      </c>
      <c r="SU102" s="27" t="str">
        <f t="shared" si="3007"/>
        <v>0</v>
      </c>
      <c r="SV102" s="27" t="str">
        <f t="shared" si="3008"/>
        <v>0</v>
      </c>
      <c r="SW102" s="27" t="str">
        <f t="shared" si="3009"/>
        <v>7</v>
      </c>
      <c r="SX102" s="27" t="str">
        <f t="shared" si="3010"/>
        <v>0</v>
      </c>
      <c r="SY102" s="27" t="str">
        <f t="shared" si="3011"/>
        <v>0</v>
      </c>
      <c r="SZ102" s="27" t="str">
        <f t="shared" si="3012"/>
        <v>7</v>
      </c>
      <c r="TA102" s="27" t="str">
        <f t="shared" si="3013"/>
        <v>0</v>
      </c>
      <c r="TB102" s="27" t="str">
        <f t="shared" si="3014"/>
        <v>0</v>
      </c>
      <c r="TC102" s="27" t="str">
        <f t="shared" si="3015"/>
        <v>13</v>
      </c>
      <c r="TD102" s="27" t="str">
        <f t="shared" si="3016"/>
        <v>0</v>
      </c>
      <c r="TE102" s="27" t="str">
        <f t="shared" si="3017"/>
        <v>0</v>
      </c>
      <c r="TF102" s="27" t="str">
        <f t="shared" si="3018"/>
        <v>0</v>
      </c>
      <c r="TG102" s="27" t="str">
        <f t="shared" si="3019"/>
        <v>0</v>
      </c>
      <c r="TH102" s="27" t="str">
        <f t="shared" si="3020"/>
        <v>0</v>
      </c>
      <c r="TI102" s="27" t="str">
        <f t="shared" si="3021"/>
        <v>0</v>
      </c>
      <c r="TJ102" s="27" t="str">
        <f t="shared" si="3022"/>
        <v>0</v>
      </c>
      <c r="TK102" s="27" t="str">
        <f t="shared" si="3023"/>
        <v>0</v>
      </c>
      <c r="TL102" s="27" t="str">
        <f t="shared" si="3024"/>
        <v>0</v>
      </c>
      <c r="TM102" s="27" t="str">
        <f t="shared" si="3025"/>
        <v>0</v>
      </c>
      <c r="TN102" s="27" t="str">
        <f t="shared" si="3026"/>
        <v>0</v>
      </c>
      <c r="TO102" s="27" t="str">
        <f t="shared" si="3027"/>
        <v>0</v>
      </c>
      <c r="TP102" s="27" t="str">
        <f t="shared" si="3028"/>
        <v>0</v>
      </c>
      <c r="TQ102" s="27" t="str">
        <f t="shared" si="3029"/>
        <v>0</v>
      </c>
      <c r="TR102" s="27" t="str">
        <f t="shared" si="3030"/>
        <v>0</v>
      </c>
      <c r="TS102" s="27" t="str">
        <f t="shared" si="3031"/>
        <v>0</v>
      </c>
      <c r="TT102" s="27" t="str">
        <f t="shared" si="3032"/>
        <v>0</v>
      </c>
      <c r="TU102" s="27" t="str">
        <f t="shared" si="3033"/>
        <v>0</v>
      </c>
      <c r="TV102" s="27" t="str">
        <f t="shared" si="3034"/>
        <v>0</v>
      </c>
      <c r="TW102" s="27" t="str">
        <f t="shared" si="3035"/>
        <v>0</v>
      </c>
      <c r="TX102" s="27" t="str">
        <f t="shared" si="3036"/>
        <v>0</v>
      </c>
      <c r="TY102" s="27" t="str">
        <f t="shared" si="3037"/>
        <v>0</v>
      </c>
      <c r="TZ102" s="27" t="str">
        <f t="shared" si="3038"/>
        <v>0</v>
      </c>
      <c r="UA102" s="27" t="str">
        <f t="shared" si="3039"/>
        <v>0</v>
      </c>
      <c r="UB102" s="27" t="str">
        <f t="shared" si="3040"/>
        <v>0</v>
      </c>
      <c r="UC102" s="27" t="str">
        <f t="shared" si="3041"/>
        <v>0</v>
      </c>
      <c r="UD102" s="27" t="str">
        <f t="shared" si="3042"/>
        <v>0</v>
      </c>
      <c r="UE102" s="27" t="str">
        <f t="shared" si="3043"/>
        <v>0</v>
      </c>
      <c r="UF102" s="27" t="str">
        <f t="shared" si="3044"/>
        <v>0</v>
      </c>
      <c r="UG102" s="27" t="str">
        <f t="shared" si="3045"/>
        <v>0</v>
      </c>
      <c r="UH102" s="27" t="str">
        <f t="shared" si="3046"/>
        <v>0</v>
      </c>
      <c r="UI102" s="27" t="str">
        <f t="shared" si="3047"/>
        <v>0</v>
      </c>
      <c r="UJ102" s="27" t="str">
        <f t="shared" si="3048"/>
        <v>0</v>
      </c>
      <c r="UK102" s="27" t="str">
        <f t="shared" si="3049"/>
        <v>0</v>
      </c>
      <c r="UL102" s="27" t="str">
        <f t="shared" si="3050"/>
        <v>0</v>
      </c>
      <c r="UM102" s="27" t="str">
        <f t="shared" si="3051"/>
        <v>0</v>
      </c>
      <c r="UN102" s="27" t="str">
        <f t="shared" si="3052"/>
        <v>0</v>
      </c>
      <c r="UO102" s="27" t="str">
        <f t="shared" si="3053"/>
        <v>0</v>
      </c>
      <c r="UP102" s="27" t="str">
        <f t="shared" si="3054"/>
        <v>0</v>
      </c>
      <c r="UQ102" s="27" t="str">
        <f t="shared" si="3055"/>
        <v>0</v>
      </c>
      <c r="UR102" s="27" t="str">
        <f t="shared" si="3056"/>
        <v>0</v>
      </c>
      <c r="US102" s="27" t="str">
        <f t="shared" si="3057"/>
        <v>0</v>
      </c>
      <c r="UT102" s="27" t="str">
        <f t="shared" si="3058"/>
        <v>0</v>
      </c>
      <c r="UU102" s="27" t="str">
        <f t="shared" si="3059"/>
        <v>0</v>
      </c>
      <c r="UV102" s="27" t="str">
        <f t="shared" si="3060"/>
        <v>0</v>
      </c>
      <c r="UW102" s="27" t="str">
        <f t="shared" si="3061"/>
        <v>0</v>
      </c>
      <c r="UY102" s="28">
        <f t="shared" si="3062"/>
        <v>-38.700000000000003</v>
      </c>
      <c r="UZ102" s="28">
        <f t="shared" si="3063"/>
        <v>0</v>
      </c>
      <c r="VA102" s="28">
        <f t="shared" si="3064"/>
        <v>-18.649999999999999</v>
      </c>
      <c r="VB102" s="28">
        <f t="shared" si="3065"/>
        <v>0</v>
      </c>
      <c r="VC102" s="28">
        <f t="shared" si="3066"/>
        <v>0</v>
      </c>
      <c r="VD102" s="28">
        <f t="shared" si="3067"/>
        <v>-48.025000000000006</v>
      </c>
      <c r="VG102" s="27" t="str">
        <f t="shared" si="3068"/>
        <v>-7.11</v>
      </c>
      <c r="VH102" s="27" t="str">
        <f t="shared" si="3069"/>
        <v>-1.48</v>
      </c>
      <c r="VI102" s="27" t="str">
        <f t="shared" si="3070"/>
        <v>-4.61</v>
      </c>
      <c r="VJ102" s="27">
        <f t="shared" si="3071"/>
        <v>0</v>
      </c>
      <c r="VK102" s="27">
        <f t="shared" si="3072"/>
        <v>0</v>
      </c>
      <c r="VL102" s="27">
        <f t="shared" si="3073"/>
        <v>0</v>
      </c>
      <c r="VM102" s="27">
        <f t="shared" si="3074"/>
        <v>0</v>
      </c>
      <c r="VN102" s="27" t="str">
        <f t="shared" si="3075"/>
        <v>-3.31</v>
      </c>
      <c r="VO102" s="27" t="str">
        <f t="shared" si="3076"/>
        <v>-2.49</v>
      </c>
      <c r="VP102" s="27">
        <f t="shared" si="3077"/>
        <v>0</v>
      </c>
      <c r="VQ102" s="27">
        <f t="shared" si="3078"/>
        <v>0</v>
      </c>
      <c r="VR102" s="27" t="str">
        <f t="shared" si="3079"/>
        <v>-0.72</v>
      </c>
      <c r="VS102" s="27">
        <f t="shared" si="3080"/>
        <v>0</v>
      </c>
      <c r="VT102" s="27" t="str">
        <f t="shared" si="3081"/>
        <v>-15.34</v>
      </c>
      <c r="VU102" s="27" t="str">
        <f t="shared" si="3082"/>
        <v>-0.69</v>
      </c>
      <c r="VV102" s="27">
        <f t="shared" si="3083"/>
        <v>0</v>
      </c>
      <c r="VW102" s="27">
        <f t="shared" si="3084"/>
        <v>0</v>
      </c>
      <c r="VX102" s="27">
        <f t="shared" si="3085"/>
        <v>0</v>
      </c>
      <c r="VY102" s="27">
        <f t="shared" si="3086"/>
        <v>0</v>
      </c>
      <c r="VZ102" s="27">
        <f t="shared" si="3087"/>
        <v>0</v>
      </c>
      <c r="WA102" s="27" t="str">
        <f t="shared" si="3088"/>
        <v>-3.56</v>
      </c>
      <c r="WB102" s="27">
        <f t="shared" si="3089"/>
        <v>0</v>
      </c>
      <c r="WC102" s="27">
        <f t="shared" si="3090"/>
        <v>0</v>
      </c>
      <c r="WD102" s="27" t="str">
        <f t="shared" si="3091"/>
        <v>-0.19</v>
      </c>
      <c r="WE102" s="27">
        <f t="shared" si="3092"/>
        <v>0</v>
      </c>
      <c r="WF102" s="27">
        <f t="shared" si="3093"/>
        <v>0</v>
      </c>
      <c r="WG102" s="27" t="str">
        <f t="shared" si="3094"/>
        <v>-5.28</v>
      </c>
      <c r="WH102" s="27">
        <f t="shared" si="3095"/>
        <v>0</v>
      </c>
      <c r="WI102" s="27">
        <f t="shared" si="3096"/>
        <v>0</v>
      </c>
      <c r="WJ102" s="27" t="str">
        <f t="shared" si="3097"/>
        <v>-8.03</v>
      </c>
      <c r="WK102" s="27">
        <f t="shared" si="3098"/>
        <v>0</v>
      </c>
      <c r="WL102" s="27">
        <f t="shared" si="3099"/>
        <v>0</v>
      </c>
      <c r="WM102" s="27" t="str">
        <f t="shared" si="3100"/>
        <v>-0.4</v>
      </c>
      <c r="WN102" s="27">
        <f t="shared" si="3101"/>
        <v>0</v>
      </c>
      <c r="WO102" s="27">
        <f t="shared" si="3102"/>
        <v>0</v>
      </c>
      <c r="WP102" s="27" t="str">
        <f t="shared" si="3103"/>
        <v>-4.14</v>
      </c>
      <c r="WQ102" s="27">
        <f t="shared" si="3104"/>
        <v>0</v>
      </c>
      <c r="WR102" s="27">
        <f t="shared" si="3105"/>
        <v>0</v>
      </c>
      <c r="WS102" s="27">
        <f t="shared" si="3106"/>
        <v>0</v>
      </c>
      <c r="WT102" s="27">
        <f t="shared" si="3107"/>
        <v>0</v>
      </c>
      <c r="WU102" s="27">
        <f t="shared" si="3108"/>
        <v>0</v>
      </c>
      <c r="WV102" s="27">
        <f t="shared" si="3109"/>
        <v>0</v>
      </c>
      <c r="WW102" s="27">
        <f t="shared" si="3110"/>
        <v>0</v>
      </c>
      <c r="WX102" s="27">
        <f t="shared" si="3111"/>
        <v>0</v>
      </c>
      <c r="WY102" s="27">
        <f t="shared" si="3112"/>
        <v>0</v>
      </c>
      <c r="WZ102" s="27">
        <f t="shared" si="3113"/>
        <v>0</v>
      </c>
      <c r="XA102" s="27">
        <f t="shared" si="3114"/>
        <v>0</v>
      </c>
      <c r="XB102" s="27">
        <f t="shared" si="3115"/>
        <v>0</v>
      </c>
      <c r="XC102" s="27">
        <f t="shared" si="3116"/>
        <v>0</v>
      </c>
      <c r="XD102" s="27">
        <f t="shared" si="3117"/>
        <v>0</v>
      </c>
      <c r="XE102" s="27">
        <f t="shared" si="3118"/>
        <v>0</v>
      </c>
      <c r="XF102" s="27">
        <f t="shared" si="3119"/>
        <v>0</v>
      </c>
      <c r="XG102" s="27">
        <f t="shared" si="3120"/>
        <v>0</v>
      </c>
      <c r="XH102" s="27">
        <f t="shared" si="3121"/>
        <v>0</v>
      </c>
      <c r="XI102" s="27">
        <f t="shared" si="3122"/>
        <v>0</v>
      </c>
      <c r="XJ102" s="27">
        <f t="shared" si="3123"/>
        <v>0</v>
      </c>
      <c r="XK102" s="27">
        <f t="shared" si="3124"/>
        <v>0</v>
      </c>
      <c r="XL102" s="27">
        <f t="shared" si="3125"/>
        <v>0</v>
      </c>
      <c r="XM102" s="27">
        <f t="shared" si="3126"/>
        <v>0</v>
      </c>
      <c r="XN102" s="27">
        <f t="shared" si="3127"/>
        <v>0</v>
      </c>
      <c r="XO102" s="27">
        <f t="shared" si="3128"/>
        <v>0</v>
      </c>
      <c r="XP102" s="27">
        <f t="shared" si="3129"/>
        <v>0</v>
      </c>
      <c r="XQ102" s="27">
        <f t="shared" si="3130"/>
        <v>0</v>
      </c>
      <c r="XR102" s="27">
        <f t="shared" si="3131"/>
        <v>0</v>
      </c>
      <c r="XS102" s="27">
        <f t="shared" si="3132"/>
        <v>0</v>
      </c>
      <c r="XT102" s="27">
        <f t="shared" si="3133"/>
        <v>0</v>
      </c>
      <c r="XU102" s="27">
        <f t="shared" si="3134"/>
        <v>0</v>
      </c>
      <c r="XV102" s="27">
        <f t="shared" si="3135"/>
        <v>0</v>
      </c>
      <c r="XW102" s="27">
        <f t="shared" si="3136"/>
        <v>0</v>
      </c>
      <c r="XX102" s="27">
        <f t="shared" si="3137"/>
        <v>0</v>
      </c>
      <c r="XY102" s="27">
        <f t="shared" si="3138"/>
        <v>0</v>
      </c>
      <c r="XZ102" s="27">
        <f t="shared" si="3139"/>
        <v>0</v>
      </c>
      <c r="YA102" s="27">
        <f t="shared" si="3140"/>
        <v>0</v>
      </c>
      <c r="YB102" s="27">
        <f t="shared" si="3141"/>
        <v>0</v>
      </c>
      <c r="YC102" s="27">
        <f t="shared" si="3142"/>
        <v>0</v>
      </c>
      <c r="YD102" s="27">
        <f t="shared" si="3143"/>
        <v>0</v>
      </c>
      <c r="YE102" s="27">
        <f t="shared" si="3144"/>
        <v>0</v>
      </c>
      <c r="YF102" s="27">
        <f t="shared" si="3145"/>
        <v>0</v>
      </c>
      <c r="YG102" s="27">
        <f t="shared" si="3146"/>
        <v>0</v>
      </c>
      <c r="YH102" s="27">
        <f t="shared" si="3147"/>
        <v>0</v>
      </c>
      <c r="YI102" s="27">
        <f t="shared" si="3148"/>
        <v>0</v>
      </c>
      <c r="YJ102" s="27">
        <f t="shared" si="3149"/>
        <v>0</v>
      </c>
      <c r="YL102" s="28">
        <f t="shared" si="3150"/>
        <v>460</v>
      </c>
      <c r="YM102" s="28">
        <f t="shared" si="3151"/>
        <v>0</v>
      </c>
      <c r="YN102" s="28">
        <f t="shared" si="3152"/>
        <v>94</v>
      </c>
      <c r="YO102" s="28">
        <f t="shared" si="3153"/>
        <v>0</v>
      </c>
      <c r="YP102" s="28">
        <f t="shared" si="3154"/>
        <v>0</v>
      </c>
      <c r="YQ102" s="28">
        <f t="shared" si="3155"/>
        <v>507</v>
      </c>
      <c r="YT102" s="27" t="str">
        <f t="shared" si="3156"/>
        <v>73</v>
      </c>
      <c r="YU102" s="27" t="str">
        <f t="shared" si="3157"/>
        <v>69</v>
      </c>
      <c r="YV102" s="27" t="str">
        <f t="shared" si="3158"/>
        <v>36</v>
      </c>
      <c r="YW102" s="27">
        <f t="shared" si="3159"/>
        <v>0</v>
      </c>
      <c r="YX102" s="27">
        <f t="shared" si="3160"/>
        <v>0</v>
      </c>
      <c r="YY102" s="27">
        <f t="shared" si="3161"/>
        <v>0</v>
      </c>
      <c r="YZ102" s="27">
        <f t="shared" si="3162"/>
        <v>0</v>
      </c>
      <c r="ZA102" s="27" t="str">
        <f t="shared" si="3163"/>
        <v>41</v>
      </c>
      <c r="ZB102" s="27" t="str">
        <f t="shared" si="3164"/>
        <v>24</v>
      </c>
      <c r="ZC102" s="27">
        <f t="shared" si="3165"/>
        <v>0</v>
      </c>
      <c r="ZD102" s="27">
        <f t="shared" si="3166"/>
        <v>0</v>
      </c>
      <c r="ZE102" s="27" t="str">
        <f t="shared" si="3167"/>
        <v>21</v>
      </c>
      <c r="ZF102" s="27">
        <f t="shared" si="3168"/>
        <v>0</v>
      </c>
      <c r="ZG102" s="27" t="str">
        <f t="shared" si="3169"/>
        <v>53</v>
      </c>
      <c r="ZH102" s="27" t="str">
        <f t="shared" si="3170"/>
        <v>21</v>
      </c>
      <c r="ZI102" s="27">
        <f t="shared" si="3171"/>
        <v>0</v>
      </c>
      <c r="ZJ102" s="27">
        <f t="shared" si="3172"/>
        <v>0</v>
      </c>
      <c r="ZK102" s="27">
        <f t="shared" si="3173"/>
        <v>0</v>
      </c>
      <c r="ZL102" s="27">
        <f t="shared" si="3174"/>
        <v>0</v>
      </c>
      <c r="ZM102" s="27">
        <f t="shared" si="3175"/>
        <v>0</v>
      </c>
      <c r="ZN102" s="27" t="str">
        <f t="shared" si="3176"/>
        <v>42</v>
      </c>
      <c r="ZO102" s="27">
        <f t="shared" si="3177"/>
        <v>0</v>
      </c>
      <c r="ZP102" s="27">
        <f t="shared" si="3178"/>
        <v>0</v>
      </c>
      <c r="ZQ102" s="27" t="str">
        <f t="shared" si="3179"/>
        <v>27</v>
      </c>
      <c r="ZR102" s="27">
        <f t="shared" si="3180"/>
        <v>0</v>
      </c>
      <c r="ZS102" s="27">
        <f t="shared" si="3181"/>
        <v>0</v>
      </c>
      <c r="ZT102" s="27" t="str">
        <f t="shared" si="3182"/>
        <v>37</v>
      </c>
      <c r="ZU102" s="27">
        <f t="shared" si="3183"/>
        <v>0</v>
      </c>
      <c r="ZV102" s="27">
        <f t="shared" si="3184"/>
        <v>0</v>
      </c>
      <c r="ZW102" s="27" t="str">
        <f t="shared" si="3185"/>
        <v>56</v>
      </c>
      <c r="ZX102" s="27">
        <f t="shared" si="3186"/>
        <v>0</v>
      </c>
      <c r="ZY102" s="27">
        <f t="shared" si="3187"/>
        <v>0</v>
      </c>
      <c r="ZZ102" s="27" t="str">
        <f t="shared" si="3188"/>
        <v>12</v>
      </c>
      <c r="AAA102" s="27">
        <f t="shared" si="3189"/>
        <v>0</v>
      </c>
      <c r="AAB102" s="27">
        <f t="shared" si="3190"/>
        <v>0</v>
      </c>
      <c r="AAC102" s="27" t="str">
        <f t="shared" si="3191"/>
        <v>42</v>
      </c>
      <c r="AAD102" s="27">
        <f t="shared" si="3192"/>
        <v>0</v>
      </c>
      <c r="AAE102" s="27">
        <f t="shared" si="3193"/>
        <v>0</v>
      </c>
      <c r="AAF102" s="27">
        <f t="shared" si="3194"/>
        <v>0</v>
      </c>
      <c r="AAG102" s="27">
        <f t="shared" si="3195"/>
        <v>0</v>
      </c>
      <c r="AAH102" s="27">
        <f t="shared" si="3196"/>
        <v>0</v>
      </c>
      <c r="AAI102" s="27">
        <f t="shared" si="3197"/>
        <v>0</v>
      </c>
      <c r="AAJ102" s="27">
        <f t="shared" si="3198"/>
        <v>0</v>
      </c>
      <c r="AAK102" s="27">
        <f t="shared" si="3199"/>
        <v>0</v>
      </c>
      <c r="AAL102" s="27">
        <f t="shared" si="3200"/>
        <v>0</v>
      </c>
      <c r="AAM102" s="27">
        <f t="shared" si="3201"/>
        <v>0</v>
      </c>
      <c r="AAN102" s="27">
        <f t="shared" si="3202"/>
        <v>0</v>
      </c>
      <c r="AAO102" s="27">
        <f t="shared" si="3203"/>
        <v>0</v>
      </c>
      <c r="AAP102" s="27">
        <f t="shared" si="3204"/>
        <v>0</v>
      </c>
      <c r="AAQ102" s="27">
        <f t="shared" si="3205"/>
        <v>0</v>
      </c>
      <c r="AAR102" s="27">
        <f t="shared" si="3206"/>
        <v>0</v>
      </c>
      <c r="AAS102" s="27">
        <f t="shared" si="3207"/>
        <v>0</v>
      </c>
      <c r="AAT102" s="27">
        <f t="shared" si="3208"/>
        <v>0</v>
      </c>
      <c r="AAU102" s="27">
        <f t="shared" si="3209"/>
        <v>0</v>
      </c>
      <c r="AAV102" s="27">
        <f t="shared" si="3210"/>
        <v>0</v>
      </c>
      <c r="AAW102" s="27">
        <f t="shared" si="3211"/>
        <v>0</v>
      </c>
      <c r="AAX102" s="27">
        <f t="shared" si="3212"/>
        <v>0</v>
      </c>
      <c r="AAY102" s="27">
        <f t="shared" si="3213"/>
        <v>0</v>
      </c>
      <c r="AAZ102" s="27">
        <f t="shared" si="3214"/>
        <v>0</v>
      </c>
      <c r="ABA102" s="27">
        <f t="shared" si="3215"/>
        <v>0</v>
      </c>
      <c r="ABB102" s="27">
        <f t="shared" si="3216"/>
        <v>0</v>
      </c>
      <c r="ABC102" s="27">
        <f t="shared" si="3217"/>
        <v>0</v>
      </c>
      <c r="ABD102" s="27">
        <f t="shared" si="3218"/>
        <v>0</v>
      </c>
      <c r="ABE102" s="27">
        <f t="shared" si="3219"/>
        <v>0</v>
      </c>
      <c r="ABF102" s="27">
        <f t="shared" si="3220"/>
        <v>0</v>
      </c>
      <c r="ABG102" s="27">
        <f t="shared" si="3221"/>
        <v>0</v>
      </c>
      <c r="ABH102" s="27">
        <f t="shared" si="3222"/>
        <v>0</v>
      </c>
      <c r="ABI102" s="27">
        <f t="shared" si="3223"/>
        <v>0</v>
      </c>
      <c r="ABJ102" s="27">
        <f t="shared" si="3224"/>
        <v>0</v>
      </c>
      <c r="ABK102" s="27">
        <f t="shared" si="3225"/>
        <v>0</v>
      </c>
      <c r="ABL102" s="27">
        <f t="shared" si="3226"/>
        <v>0</v>
      </c>
      <c r="ABM102" s="27">
        <f t="shared" si="3227"/>
        <v>0</v>
      </c>
      <c r="ABN102" s="27">
        <f t="shared" si="3228"/>
        <v>0</v>
      </c>
      <c r="ABO102" s="27">
        <f t="shared" si="3229"/>
        <v>0</v>
      </c>
      <c r="ABP102" s="27">
        <f t="shared" si="3230"/>
        <v>0</v>
      </c>
      <c r="ABQ102" s="27">
        <f t="shared" si="3231"/>
        <v>0</v>
      </c>
      <c r="ABR102" s="27">
        <f t="shared" si="3232"/>
        <v>0</v>
      </c>
      <c r="ABS102" s="27">
        <f t="shared" si="3233"/>
        <v>0</v>
      </c>
      <c r="ABT102" s="27">
        <f t="shared" si="3234"/>
        <v>0</v>
      </c>
      <c r="ABU102" s="27">
        <f t="shared" si="3235"/>
        <v>0</v>
      </c>
      <c r="ABV102" s="27">
        <f t="shared" si="3236"/>
        <v>0</v>
      </c>
      <c r="ABW102" s="27">
        <f t="shared" si="3237"/>
        <v>0</v>
      </c>
      <c r="ABY102" s="28">
        <f t="shared" si="3238"/>
        <v>311.10000000000002</v>
      </c>
      <c r="ABZ102" s="28">
        <f t="shared" si="3239"/>
        <v>0</v>
      </c>
      <c r="ACA102" s="28">
        <f t="shared" si="3240"/>
        <v>107.2</v>
      </c>
      <c r="ACB102" s="28">
        <f t="shared" si="3241"/>
        <v>0</v>
      </c>
      <c r="ACC102" s="28">
        <f t="shared" si="3242"/>
        <v>0</v>
      </c>
      <c r="ACD102" s="28">
        <f t="shared" si="3243"/>
        <v>364.70000000000005</v>
      </c>
      <c r="ACG102" s="27" t="str">
        <f t="shared" si="3244"/>
        <v>21.7</v>
      </c>
      <c r="ACH102" s="27" t="str">
        <f t="shared" si="3245"/>
        <v>15.9</v>
      </c>
      <c r="ACI102" s="27" t="str">
        <f t="shared" si="3246"/>
        <v>17.4</v>
      </c>
      <c r="ACJ102" s="27">
        <f t="shared" si="3247"/>
        <v>0</v>
      </c>
      <c r="ACK102" s="27">
        <f t="shared" si="3248"/>
        <v>0</v>
      </c>
      <c r="ACL102" s="27">
        <f t="shared" si="3249"/>
        <v>0</v>
      </c>
      <c r="ACM102" s="27">
        <f t="shared" si="3250"/>
        <v>0</v>
      </c>
      <c r="ACN102" s="27" t="str">
        <f t="shared" si="3251"/>
        <v>76.4</v>
      </c>
      <c r="ACO102" s="27" t="str">
        <f t="shared" si="3252"/>
        <v>37.8</v>
      </c>
      <c r="ACP102" s="27">
        <f t="shared" si="3253"/>
        <v>0</v>
      </c>
      <c r="ACQ102" s="27">
        <f t="shared" si="3254"/>
        <v>0</v>
      </c>
      <c r="ACR102" s="27" t="str">
        <f t="shared" si="3255"/>
        <v>32.2</v>
      </c>
      <c r="ACS102" s="27">
        <f t="shared" si="3256"/>
        <v>0</v>
      </c>
      <c r="ACT102" s="27" t="str">
        <f t="shared" si="3257"/>
        <v>30.8</v>
      </c>
      <c r="ACU102" s="27" t="str">
        <f t="shared" si="3258"/>
        <v>53.9</v>
      </c>
      <c r="ACV102" s="27">
        <f t="shared" si="3259"/>
        <v>0</v>
      </c>
      <c r="ACW102" s="27">
        <f t="shared" si="3260"/>
        <v>0</v>
      </c>
      <c r="ACX102" s="27">
        <f t="shared" si="3261"/>
        <v>0</v>
      </c>
      <c r="ACY102" s="27">
        <f t="shared" si="3262"/>
        <v>0</v>
      </c>
      <c r="ACZ102" s="27">
        <f t="shared" si="3263"/>
        <v>0</v>
      </c>
      <c r="ADA102" s="27" t="str">
        <f t="shared" si="3264"/>
        <v>25.6</v>
      </c>
      <c r="ADB102" s="27">
        <f t="shared" si="3265"/>
        <v>0</v>
      </c>
      <c r="ADC102" s="27">
        <f t="shared" si="3266"/>
        <v>0</v>
      </c>
      <c r="ADD102" s="27" t="str">
        <f t="shared" si="3267"/>
        <v>20.2</v>
      </c>
      <c r="ADE102" s="27">
        <f t="shared" si="3268"/>
        <v>0</v>
      </c>
      <c r="ADF102" s="27">
        <f t="shared" si="3269"/>
        <v>0</v>
      </c>
      <c r="ADG102" s="27" t="str">
        <f t="shared" si="3270"/>
        <v>7.3</v>
      </c>
      <c r="ADH102" s="27">
        <f t="shared" si="3271"/>
        <v>0</v>
      </c>
      <c r="ADI102" s="27">
        <f t="shared" si="3272"/>
        <v>0</v>
      </c>
      <c r="ADJ102" s="27" t="str">
        <f t="shared" si="3273"/>
        <v>22.8</v>
      </c>
      <c r="ADK102" s="27">
        <f t="shared" si="3274"/>
        <v>0</v>
      </c>
      <c r="ADL102" s="27">
        <f t="shared" si="3275"/>
        <v>0</v>
      </c>
      <c r="ADM102" s="27" t="str">
        <f t="shared" si="3276"/>
        <v>0</v>
      </c>
      <c r="ADN102" s="27">
        <f t="shared" si="3277"/>
        <v>0</v>
      </c>
      <c r="ADO102" s="27">
        <f t="shared" si="3278"/>
        <v>0</v>
      </c>
      <c r="ADP102" s="27" t="str">
        <f t="shared" si="3279"/>
        <v>56.3</v>
      </c>
      <c r="ADQ102" s="27">
        <f t="shared" si="3280"/>
        <v>0</v>
      </c>
      <c r="ADR102" s="27">
        <f t="shared" si="3281"/>
        <v>0</v>
      </c>
      <c r="ADS102" s="27">
        <f t="shared" si="3282"/>
        <v>0</v>
      </c>
      <c r="ADT102" s="27">
        <f t="shared" si="3283"/>
        <v>0</v>
      </c>
      <c r="ADU102" s="27">
        <f t="shared" si="3284"/>
        <v>0</v>
      </c>
      <c r="ADV102" s="27">
        <f t="shared" si="3285"/>
        <v>0</v>
      </c>
      <c r="ADW102" s="27">
        <f t="shared" si="3286"/>
        <v>0</v>
      </c>
      <c r="ADX102" s="27">
        <f t="shared" si="3287"/>
        <v>0</v>
      </c>
      <c r="ADY102" s="27">
        <f t="shared" si="3288"/>
        <v>0</v>
      </c>
      <c r="ADZ102" s="27">
        <f t="shared" si="3289"/>
        <v>0</v>
      </c>
      <c r="AEA102" s="27">
        <f t="shared" si="3290"/>
        <v>0</v>
      </c>
      <c r="AEB102" s="27">
        <f t="shared" si="3291"/>
        <v>0</v>
      </c>
      <c r="AEC102" s="27">
        <f t="shared" si="3292"/>
        <v>0</v>
      </c>
      <c r="AED102" s="27">
        <f t="shared" si="3293"/>
        <v>0</v>
      </c>
      <c r="AEE102" s="27">
        <f t="shared" si="3294"/>
        <v>0</v>
      </c>
      <c r="AEF102" s="27">
        <f t="shared" si="3295"/>
        <v>0</v>
      </c>
      <c r="AEG102" s="27">
        <f t="shared" si="3296"/>
        <v>0</v>
      </c>
      <c r="AEH102" s="27">
        <f t="shared" si="3297"/>
        <v>0</v>
      </c>
      <c r="AEI102" s="27">
        <f t="shared" si="3298"/>
        <v>0</v>
      </c>
      <c r="AEJ102" s="27">
        <f t="shared" si="3299"/>
        <v>0</v>
      </c>
      <c r="AEK102" s="27">
        <f t="shared" si="3300"/>
        <v>0</v>
      </c>
      <c r="AEL102" s="27">
        <f t="shared" si="3301"/>
        <v>0</v>
      </c>
      <c r="AEM102" s="27">
        <f t="shared" si="3302"/>
        <v>0</v>
      </c>
      <c r="AEN102" s="27">
        <f t="shared" si="3303"/>
        <v>0</v>
      </c>
      <c r="AEO102" s="27">
        <f t="shared" si="3304"/>
        <v>0</v>
      </c>
      <c r="AEP102" s="27">
        <f t="shared" si="3305"/>
        <v>0</v>
      </c>
      <c r="AEQ102" s="27">
        <f t="shared" si="3306"/>
        <v>0</v>
      </c>
      <c r="AER102" s="27">
        <f t="shared" si="3307"/>
        <v>0</v>
      </c>
      <c r="AES102" s="27">
        <f t="shared" si="3308"/>
        <v>0</v>
      </c>
      <c r="AET102" s="27">
        <f t="shared" si="3309"/>
        <v>0</v>
      </c>
      <c r="AEU102" s="27">
        <f t="shared" si="3310"/>
        <v>0</v>
      </c>
      <c r="AEV102" s="27">
        <f t="shared" si="3311"/>
        <v>0</v>
      </c>
      <c r="AEW102" s="27">
        <f t="shared" si="3312"/>
        <v>0</v>
      </c>
      <c r="AEX102" s="27">
        <f t="shared" si="3313"/>
        <v>0</v>
      </c>
      <c r="AEY102" s="27">
        <f t="shared" si="3314"/>
        <v>0</v>
      </c>
      <c r="AEZ102" s="27">
        <f t="shared" si="3315"/>
        <v>0</v>
      </c>
      <c r="AFA102" s="27">
        <f t="shared" si="3316"/>
        <v>0</v>
      </c>
      <c r="AFB102" s="27">
        <f t="shared" si="3317"/>
        <v>0</v>
      </c>
      <c r="AFC102" s="27">
        <f t="shared" si="3318"/>
        <v>0</v>
      </c>
      <c r="AFD102" s="27">
        <f t="shared" si="3319"/>
        <v>0</v>
      </c>
      <c r="AFE102" s="27">
        <f t="shared" si="3320"/>
        <v>0</v>
      </c>
      <c r="AFF102" s="27">
        <f t="shared" si="3321"/>
        <v>0</v>
      </c>
      <c r="AFG102" s="27">
        <f t="shared" si="3322"/>
        <v>0</v>
      </c>
      <c r="AFH102" s="27">
        <f t="shared" si="3323"/>
        <v>0</v>
      </c>
      <c r="AFI102" s="27">
        <f t="shared" si="3324"/>
        <v>0</v>
      </c>
      <c r="AFJ102" s="27">
        <f t="shared" si="3325"/>
        <v>0</v>
      </c>
      <c r="AFL102" s="28">
        <f t="shared" si="2677"/>
        <v>17.59375</v>
      </c>
      <c r="AFM102" s="28">
        <v>17.59375</v>
      </c>
      <c r="AFN102" s="27">
        <v>1</v>
      </c>
      <c r="AFO102" s="27">
        <f t="shared" si="3326"/>
        <v>1</v>
      </c>
      <c r="AFP102" s="27">
        <f t="shared" si="3327"/>
        <v>1</v>
      </c>
      <c r="AFQ102" s="27">
        <f t="shared" si="3328"/>
        <v>1</v>
      </c>
      <c r="AFR102" s="27">
        <f t="shared" si="3329"/>
        <v>0</v>
      </c>
      <c r="AFS102" s="27">
        <f t="shared" si="3330"/>
        <v>0</v>
      </c>
      <c r="AFT102" s="27">
        <f t="shared" si="3331"/>
        <v>0</v>
      </c>
      <c r="AFU102" s="27">
        <f t="shared" si="3332"/>
        <v>0</v>
      </c>
      <c r="AFV102" s="27">
        <f t="shared" si="3333"/>
        <v>1</v>
      </c>
      <c r="AFW102" s="27">
        <f t="shared" si="3334"/>
        <v>1</v>
      </c>
      <c r="AFX102" s="27">
        <f t="shared" si="3335"/>
        <v>0</v>
      </c>
      <c r="AFY102" s="27">
        <f t="shared" si="3336"/>
        <v>0</v>
      </c>
      <c r="AFZ102" s="27">
        <f t="shared" si="3337"/>
        <v>1</v>
      </c>
      <c r="AGA102" s="27">
        <f t="shared" si="3338"/>
        <v>0</v>
      </c>
      <c r="AGB102" s="27">
        <f t="shared" si="3339"/>
        <v>8</v>
      </c>
      <c r="AGC102" s="27">
        <f t="shared" si="3340"/>
        <v>1</v>
      </c>
      <c r="AGD102" s="27">
        <f t="shared" si="3341"/>
        <v>0</v>
      </c>
      <c r="AGE102" s="27">
        <f t="shared" si="3342"/>
        <v>0</v>
      </c>
      <c r="AGF102" s="27">
        <f t="shared" si="3343"/>
        <v>0</v>
      </c>
      <c r="AGG102" s="27">
        <f t="shared" si="3344"/>
        <v>0</v>
      </c>
      <c r="AGH102" s="27">
        <f t="shared" si="3345"/>
        <v>0</v>
      </c>
      <c r="AGI102" s="27">
        <f t="shared" si="3346"/>
        <v>1</v>
      </c>
      <c r="AGJ102" s="27">
        <f t="shared" si="3347"/>
        <v>0</v>
      </c>
      <c r="AGK102" s="27">
        <f t="shared" si="3348"/>
        <v>0</v>
      </c>
      <c r="AGL102" s="27">
        <f t="shared" si="3349"/>
        <v>1</v>
      </c>
      <c r="AGM102" s="27">
        <f t="shared" si="3350"/>
        <v>0</v>
      </c>
      <c r="AGN102" s="27">
        <f t="shared" si="3351"/>
        <v>0</v>
      </c>
      <c r="AGO102" s="27">
        <f t="shared" si="3352"/>
        <v>1</v>
      </c>
      <c r="AGP102" s="27">
        <f t="shared" si="3353"/>
        <v>0</v>
      </c>
      <c r="AGQ102" s="27">
        <f t="shared" si="3354"/>
        <v>0</v>
      </c>
      <c r="AGR102" s="27">
        <f t="shared" si="3355"/>
        <v>1</v>
      </c>
      <c r="AGS102" s="27">
        <f t="shared" si="3356"/>
        <v>0</v>
      </c>
      <c r="AGT102" s="27">
        <f t="shared" si="3357"/>
        <v>0</v>
      </c>
      <c r="AGU102" s="27">
        <f t="shared" si="3358"/>
        <v>1</v>
      </c>
      <c r="AGV102" s="27">
        <f t="shared" si="3359"/>
        <v>0</v>
      </c>
      <c r="AGW102" s="27">
        <f t="shared" si="3360"/>
        <v>0</v>
      </c>
      <c r="AGX102" s="27">
        <f t="shared" si="3361"/>
        <v>1</v>
      </c>
      <c r="AGY102" s="27">
        <f t="shared" si="3362"/>
        <v>0</v>
      </c>
      <c r="AGZ102" s="27">
        <f t="shared" si="3363"/>
        <v>0</v>
      </c>
      <c r="AHA102" s="27">
        <f t="shared" si="3364"/>
        <v>0</v>
      </c>
      <c r="AHB102" s="27">
        <f t="shared" si="3365"/>
        <v>0</v>
      </c>
      <c r="AHC102" s="27">
        <f t="shared" si="3366"/>
        <v>0</v>
      </c>
      <c r="AHD102" s="27">
        <f t="shared" si="3367"/>
        <v>0</v>
      </c>
      <c r="AHE102" s="27">
        <f t="shared" si="3368"/>
        <v>0</v>
      </c>
      <c r="AHF102" s="27">
        <f t="shared" si="3369"/>
        <v>0</v>
      </c>
      <c r="AHG102" s="27">
        <f t="shared" si="3370"/>
        <v>0</v>
      </c>
      <c r="AHH102" s="27">
        <f t="shared" si="3371"/>
        <v>0</v>
      </c>
      <c r="AHI102" s="27">
        <f t="shared" si="3372"/>
        <v>0</v>
      </c>
      <c r="AHJ102" s="27">
        <f t="shared" si="3373"/>
        <v>0</v>
      </c>
      <c r="AHK102" s="27">
        <f t="shared" si="3374"/>
        <v>0</v>
      </c>
      <c r="AHL102" s="27">
        <f t="shared" si="3375"/>
        <v>0</v>
      </c>
      <c r="AHM102" s="27">
        <f t="shared" si="3376"/>
        <v>0</v>
      </c>
      <c r="AHN102" s="27">
        <f t="shared" si="3377"/>
        <v>0</v>
      </c>
      <c r="AHO102" s="27">
        <f t="shared" si="3378"/>
        <v>0</v>
      </c>
      <c r="AHP102" s="27">
        <f t="shared" si="3379"/>
        <v>0</v>
      </c>
      <c r="AHQ102" s="27">
        <f t="shared" si="3380"/>
        <v>0</v>
      </c>
      <c r="AHR102" s="27">
        <f t="shared" si="3381"/>
        <v>0</v>
      </c>
      <c r="AHS102" s="27">
        <f t="shared" si="3382"/>
        <v>0</v>
      </c>
      <c r="AHT102" s="27">
        <f t="shared" si="3383"/>
        <v>0</v>
      </c>
      <c r="AHU102" s="27">
        <f t="shared" si="3384"/>
        <v>0</v>
      </c>
      <c r="AHV102" s="27">
        <f t="shared" si="3385"/>
        <v>0</v>
      </c>
      <c r="AHW102" s="27">
        <f t="shared" si="3386"/>
        <v>0</v>
      </c>
      <c r="AHX102" s="27">
        <f t="shared" si="3387"/>
        <v>0</v>
      </c>
      <c r="AHY102" s="27">
        <f t="shared" si="3388"/>
        <v>0</v>
      </c>
      <c r="AHZ102" s="27">
        <f t="shared" si="3389"/>
        <v>0</v>
      </c>
      <c r="AIA102" s="27">
        <f t="shared" si="3390"/>
        <v>0</v>
      </c>
      <c r="AIB102" s="27">
        <f t="shared" si="3391"/>
        <v>0</v>
      </c>
      <c r="AIC102" s="27">
        <f t="shared" si="3392"/>
        <v>0</v>
      </c>
      <c r="AID102" s="27">
        <f t="shared" si="3393"/>
        <v>0</v>
      </c>
      <c r="AIE102" s="27">
        <f t="shared" si="3394"/>
        <v>0</v>
      </c>
      <c r="AIF102" s="27">
        <f t="shared" si="3395"/>
        <v>0</v>
      </c>
      <c r="AIG102" s="27">
        <f t="shared" si="3396"/>
        <v>0</v>
      </c>
      <c r="AIH102" s="27">
        <f t="shared" si="3397"/>
        <v>0</v>
      </c>
      <c r="AII102" s="27">
        <f t="shared" si="3398"/>
        <v>0</v>
      </c>
      <c r="AIJ102" s="27">
        <f t="shared" si="3399"/>
        <v>0</v>
      </c>
      <c r="AIK102" s="27">
        <f t="shared" si="3400"/>
        <v>0</v>
      </c>
      <c r="AIL102" s="27">
        <f t="shared" si="3401"/>
        <v>0</v>
      </c>
      <c r="AIM102" s="27">
        <f t="shared" si="3402"/>
        <v>0</v>
      </c>
      <c r="AIN102" s="27">
        <f t="shared" si="3403"/>
        <v>0</v>
      </c>
      <c r="AIO102" s="27">
        <f t="shared" si="3404"/>
        <v>0</v>
      </c>
      <c r="AIP102" s="27">
        <f t="shared" si="3405"/>
        <v>0</v>
      </c>
      <c r="AIQ102" s="27">
        <f t="shared" si="3406"/>
        <v>0</v>
      </c>
      <c r="AIR102" s="27">
        <f t="shared" si="3407"/>
        <v>0</v>
      </c>
      <c r="AIT102" s="27">
        <v>1</v>
      </c>
      <c r="AIU102" s="27">
        <v>1</v>
      </c>
      <c r="AIV102" s="27">
        <v>1</v>
      </c>
      <c r="AIW102" s="27">
        <f t="shared" si="3408"/>
        <v>0</v>
      </c>
      <c r="AIX102" s="27">
        <f t="shared" si="3409"/>
        <v>0</v>
      </c>
      <c r="AIY102" s="27">
        <f t="shared" si="3410"/>
        <v>0</v>
      </c>
      <c r="AIZ102" s="27">
        <f t="shared" si="3411"/>
        <v>0</v>
      </c>
      <c r="AJA102" s="27">
        <f t="shared" si="3412"/>
        <v>6.25E-2</v>
      </c>
      <c r="AJB102" s="27">
        <f t="shared" si="3413"/>
        <v>1</v>
      </c>
      <c r="AJC102" s="27">
        <f t="shared" si="3414"/>
        <v>0</v>
      </c>
      <c r="AJD102" s="27">
        <f t="shared" si="3415"/>
        <v>0</v>
      </c>
      <c r="AJE102" s="27">
        <f t="shared" si="3416"/>
        <v>0.25</v>
      </c>
      <c r="AJF102" s="27">
        <f t="shared" si="3417"/>
        <v>0</v>
      </c>
      <c r="AJG102" s="27">
        <f t="shared" si="3418"/>
        <v>4</v>
      </c>
      <c r="AJH102" s="27">
        <f t="shared" si="3419"/>
        <v>8</v>
      </c>
      <c r="AJI102" s="27">
        <f t="shared" si="3420"/>
        <v>0</v>
      </c>
      <c r="AJJ102" s="27">
        <f t="shared" si="3421"/>
        <v>0</v>
      </c>
      <c r="AJK102" s="27">
        <f t="shared" si="3422"/>
        <v>0</v>
      </c>
      <c r="AJL102" s="27">
        <f t="shared" si="3423"/>
        <v>0</v>
      </c>
      <c r="AJM102" s="27">
        <f t="shared" si="3424"/>
        <v>0</v>
      </c>
      <c r="AJN102" s="27">
        <f t="shared" si="3425"/>
        <v>3.125E-2</v>
      </c>
      <c r="AJO102" s="27">
        <f t="shared" si="3426"/>
        <v>0</v>
      </c>
      <c r="AJP102" s="27">
        <f t="shared" si="3427"/>
        <v>0</v>
      </c>
      <c r="AJQ102" s="27">
        <f t="shared" si="3428"/>
        <v>0.25</v>
      </c>
      <c r="AJR102" s="27">
        <f t="shared" si="3429"/>
        <v>0</v>
      </c>
      <c r="AJS102" s="27">
        <f t="shared" si="3430"/>
        <v>0</v>
      </c>
      <c r="AJT102" s="27">
        <f t="shared" si="3431"/>
        <v>0.25</v>
      </c>
      <c r="AJU102" s="27">
        <f t="shared" si="3432"/>
        <v>0</v>
      </c>
      <c r="AJV102" s="27">
        <f t="shared" si="3433"/>
        <v>0</v>
      </c>
      <c r="AJW102" s="27">
        <f t="shared" si="3434"/>
        <v>0.25</v>
      </c>
      <c r="AJX102" s="27">
        <f t="shared" si="3435"/>
        <v>0</v>
      </c>
      <c r="AJY102" s="27">
        <f t="shared" si="3436"/>
        <v>0</v>
      </c>
      <c r="AJZ102" s="27">
        <f t="shared" si="3437"/>
        <v>0.25</v>
      </c>
      <c r="AKA102" s="27">
        <f t="shared" si="3438"/>
        <v>0</v>
      </c>
      <c r="AKB102" s="27">
        <f t="shared" si="3439"/>
        <v>0</v>
      </c>
      <c r="AKC102" s="27">
        <f t="shared" si="3440"/>
        <v>0.25</v>
      </c>
      <c r="AKD102" s="27">
        <f t="shared" si="3441"/>
        <v>0</v>
      </c>
      <c r="AKE102" s="27">
        <f t="shared" si="3442"/>
        <v>0</v>
      </c>
      <c r="AKF102" s="27">
        <f t="shared" si="3443"/>
        <v>0</v>
      </c>
      <c r="AKG102" s="27">
        <f t="shared" si="3444"/>
        <v>0</v>
      </c>
      <c r="AKH102" s="27">
        <f t="shared" si="3445"/>
        <v>0</v>
      </c>
      <c r="AKI102" s="27">
        <f t="shared" si="3446"/>
        <v>0</v>
      </c>
      <c r="AKJ102" s="27">
        <f t="shared" si="3447"/>
        <v>0</v>
      </c>
      <c r="AKK102" s="27">
        <f t="shared" si="3448"/>
        <v>0</v>
      </c>
      <c r="AKL102" s="27">
        <f t="shared" si="3449"/>
        <v>0</v>
      </c>
      <c r="AKM102" s="27">
        <f t="shared" si="3450"/>
        <v>0</v>
      </c>
      <c r="AKN102" s="27">
        <f t="shared" si="3451"/>
        <v>0</v>
      </c>
      <c r="AKO102" s="27">
        <f t="shared" si="3452"/>
        <v>0</v>
      </c>
      <c r="AKP102" s="27">
        <f t="shared" si="3453"/>
        <v>0</v>
      </c>
      <c r="AKQ102" s="27">
        <f t="shared" si="3454"/>
        <v>0</v>
      </c>
      <c r="AKR102" s="27">
        <f t="shared" si="3455"/>
        <v>0</v>
      </c>
      <c r="AKS102" s="27">
        <f t="shared" si="3456"/>
        <v>0</v>
      </c>
      <c r="AKT102" s="27">
        <f t="shared" si="3457"/>
        <v>0</v>
      </c>
      <c r="AKU102" s="27">
        <f t="shared" si="3458"/>
        <v>0</v>
      </c>
      <c r="AKV102" s="27">
        <f t="shared" si="3459"/>
        <v>0</v>
      </c>
      <c r="AKW102" s="27">
        <f t="shared" si="3460"/>
        <v>0</v>
      </c>
      <c r="AKX102" s="27">
        <f t="shared" si="3461"/>
        <v>0</v>
      </c>
      <c r="AKY102" s="27">
        <f t="shared" si="3462"/>
        <v>0</v>
      </c>
      <c r="AKZ102" s="27">
        <f t="shared" si="3463"/>
        <v>0</v>
      </c>
      <c r="ALA102" s="27">
        <f t="shared" si="3464"/>
        <v>0</v>
      </c>
      <c r="ALB102" s="27">
        <f t="shared" si="3465"/>
        <v>0</v>
      </c>
      <c r="ALC102" s="27">
        <f t="shared" si="3466"/>
        <v>0</v>
      </c>
      <c r="ALD102" s="27">
        <f t="shared" si="3467"/>
        <v>0</v>
      </c>
      <c r="ALE102" s="27">
        <f t="shared" si="3468"/>
        <v>0</v>
      </c>
      <c r="ALF102" s="27">
        <f t="shared" si="3469"/>
        <v>0</v>
      </c>
      <c r="ALG102" s="27">
        <f t="shared" si="3470"/>
        <v>0</v>
      </c>
      <c r="ALH102" s="27">
        <f t="shared" si="3471"/>
        <v>0</v>
      </c>
      <c r="ALI102" s="27">
        <f t="shared" si="3472"/>
        <v>0</v>
      </c>
      <c r="ALJ102" s="27">
        <f t="shared" si="3473"/>
        <v>0</v>
      </c>
      <c r="ALK102" s="27">
        <f t="shared" si="3474"/>
        <v>0</v>
      </c>
      <c r="ALL102" s="27">
        <f t="shared" si="3475"/>
        <v>0</v>
      </c>
      <c r="ALM102" s="27">
        <f t="shared" si="3476"/>
        <v>0</v>
      </c>
      <c r="ALN102" s="27">
        <f t="shared" si="3477"/>
        <v>0</v>
      </c>
      <c r="ALO102" s="27">
        <f t="shared" si="3478"/>
        <v>0</v>
      </c>
      <c r="ALP102" s="27">
        <f t="shared" si="3479"/>
        <v>0</v>
      </c>
      <c r="ALQ102" s="27">
        <f t="shared" si="3480"/>
        <v>0</v>
      </c>
      <c r="ALR102" s="27">
        <f t="shared" si="3481"/>
        <v>0</v>
      </c>
      <c r="ALS102" s="27">
        <f t="shared" si="3482"/>
        <v>0</v>
      </c>
      <c r="ALT102" s="27">
        <f t="shared" si="3483"/>
        <v>0</v>
      </c>
      <c r="ALU102" s="27">
        <f t="shared" si="3484"/>
        <v>0</v>
      </c>
      <c r="ALV102" s="27">
        <f t="shared" si="3485"/>
        <v>0</v>
      </c>
      <c r="ALW102" s="27">
        <f t="shared" si="3486"/>
        <v>0</v>
      </c>
      <c r="ALY102" s="27" t="s">
        <v>1</v>
      </c>
      <c r="ALZ102" s="27">
        <v>6</v>
      </c>
      <c r="AMA102" s="27">
        <v>4</v>
      </c>
      <c r="AMB102" s="27">
        <v>4</v>
      </c>
      <c r="AMC102" s="27">
        <v>4</v>
      </c>
      <c r="AMD102" s="27">
        <v>8</v>
      </c>
      <c r="AME102" s="27">
        <v>16</v>
      </c>
      <c r="AMF102" s="27">
        <v>1</v>
      </c>
      <c r="AMG102" s="27">
        <v>16</v>
      </c>
      <c r="AMH102" s="27">
        <v>4</v>
      </c>
      <c r="AMK102" s="28">
        <v>1710</v>
      </c>
      <c r="AML102" s="28">
        <f t="shared" si="3487"/>
        <v>1710</v>
      </c>
      <c r="AMN102" s="28">
        <v>1768</v>
      </c>
      <c r="AMO102" s="27" t="str">
        <f t="shared" si="3488"/>
        <v>1761</v>
      </c>
      <c r="AMP102" s="27" t="str">
        <f t="shared" si="3489"/>
        <v>1749</v>
      </c>
      <c r="AMQ102" s="27" t="str">
        <f t="shared" si="3490"/>
        <v>1733</v>
      </c>
      <c r="AMR102" s="27" t="str">
        <f t="shared" si="3491"/>
        <v>1733</v>
      </c>
      <c r="AMS102" s="27" t="str">
        <f t="shared" si="3492"/>
        <v>1733</v>
      </c>
      <c r="AMT102" s="27" t="str">
        <f t="shared" si="3493"/>
        <v>1733</v>
      </c>
      <c r="AMU102" s="27" t="str">
        <f t="shared" si="3494"/>
        <v>1733</v>
      </c>
      <c r="AMV102" s="27" t="str">
        <f t="shared" si="3495"/>
        <v>1744</v>
      </c>
      <c r="AMW102" s="27" t="str">
        <f t="shared" si="3496"/>
        <v>1756</v>
      </c>
      <c r="AMX102" s="27" t="str">
        <f t="shared" si="3497"/>
        <v>1756</v>
      </c>
      <c r="AMY102" s="27" t="str">
        <f t="shared" si="3498"/>
        <v>1756</v>
      </c>
      <c r="AMZ102" s="27" t="str">
        <f t="shared" si="3499"/>
        <v>1742</v>
      </c>
      <c r="ANA102" s="27" t="str">
        <f t="shared" si="3500"/>
        <v>1742</v>
      </c>
      <c r="ANB102" s="27" t="str">
        <f t="shared" si="3501"/>
        <v>1735</v>
      </c>
      <c r="ANC102" s="27" t="str">
        <f t="shared" si="3502"/>
        <v>1742</v>
      </c>
      <c r="AND102" s="27" t="str">
        <f t="shared" si="3503"/>
        <v>1742</v>
      </c>
      <c r="ANE102" s="27" t="str">
        <f t="shared" si="3504"/>
        <v>1742</v>
      </c>
      <c r="ANF102" s="27" t="str">
        <f t="shared" si="3505"/>
        <v>1742</v>
      </c>
      <c r="ANG102" s="27" t="str">
        <f t="shared" si="3506"/>
        <v>1742</v>
      </c>
      <c r="ANH102" s="27" t="str">
        <f t="shared" si="3507"/>
        <v>1742</v>
      </c>
      <c r="ANI102" s="27" t="str">
        <f t="shared" si="3508"/>
        <v>1733</v>
      </c>
      <c r="ANJ102" s="27" t="str">
        <f t="shared" si="3509"/>
        <v>1733</v>
      </c>
      <c r="ANK102" s="27" t="str">
        <f t="shared" si="3510"/>
        <v>1733</v>
      </c>
      <c r="ANL102" s="27" t="str">
        <f t="shared" si="3511"/>
        <v>1722</v>
      </c>
      <c r="ANM102" s="27" t="str">
        <f t="shared" si="3512"/>
        <v>1722</v>
      </c>
      <c r="ANN102" s="27" t="str">
        <f t="shared" si="3513"/>
        <v>1722</v>
      </c>
      <c r="ANO102" s="27" t="str">
        <f t="shared" si="3514"/>
        <v>1714</v>
      </c>
      <c r="ANP102" s="27" t="str">
        <f t="shared" si="3515"/>
        <v>1714</v>
      </c>
      <c r="ANQ102" s="27" t="str">
        <f t="shared" si="3516"/>
        <v>1714</v>
      </c>
      <c r="ANR102" s="27" t="str">
        <f t="shared" si="3517"/>
        <v>1709</v>
      </c>
      <c r="ANS102" s="27" t="str">
        <f t="shared" si="3518"/>
        <v>1709</v>
      </c>
      <c r="ANT102" s="27" t="str">
        <f t="shared" si="3519"/>
        <v>1709</v>
      </c>
      <c r="ANU102" s="27" t="str">
        <f t="shared" si="3520"/>
        <v>1693</v>
      </c>
      <c r="ANV102" s="27" t="str">
        <f t="shared" si="3521"/>
        <v>1693</v>
      </c>
      <c r="ANW102" s="27" t="str">
        <f t="shared" si="3522"/>
        <v>1693</v>
      </c>
      <c r="ANX102" s="27" t="str">
        <f t="shared" si="3523"/>
        <v>1710</v>
      </c>
      <c r="ANY102" s="27" t="str">
        <f t="shared" si="3524"/>
        <v>1710</v>
      </c>
      <c r="ANZ102" s="27" t="str">
        <f t="shared" si="3525"/>
        <v>1710</v>
      </c>
      <c r="AOA102" s="27" t="str">
        <f t="shared" si="3526"/>
        <v>1710</v>
      </c>
      <c r="AOB102" s="27" t="str">
        <f t="shared" si="3527"/>
        <v>1710</v>
      </c>
      <c r="AOC102" s="27" t="str">
        <f t="shared" si="3528"/>
        <v>1710</v>
      </c>
      <c r="AOD102" s="27" t="str">
        <f t="shared" si="3529"/>
        <v>1710</v>
      </c>
      <c r="AOE102" s="27" t="str">
        <f t="shared" si="3530"/>
        <v>1710</v>
      </c>
      <c r="AOF102" s="27" t="str">
        <f t="shared" si="3531"/>
        <v>1710</v>
      </c>
      <c r="AOG102" s="27" t="str">
        <f t="shared" si="3532"/>
        <v>1710</v>
      </c>
      <c r="AOH102" s="27" t="str">
        <f t="shared" si="3533"/>
        <v>1710</v>
      </c>
      <c r="AOI102" s="27" t="str">
        <f t="shared" si="3534"/>
        <v>1710</v>
      </c>
      <c r="AOJ102" s="27" t="str">
        <f t="shared" si="3535"/>
        <v>1710</v>
      </c>
      <c r="AOK102" s="27" t="str">
        <f t="shared" si="3536"/>
        <v>1710</v>
      </c>
      <c r="AOL102" s="27" t="str">
        <f t="shared" si="3537"/>
        <v>1710</v>
      </c>
      <c r="AOM102" s="27" t="str">
        <f t="shared" si="3538"/>
        <v>1710</v>
      </c>
      <c r="AON102" s="27" t="str">
        <f t="shared" si="3539"/>
        <v>1710</v>
      </c>
      <c r="AOO102" s="27" t="str">
        <f t="shared" si="3540"/>
        <v>1710</v>
      </c>
      <c r="AOP102" s="27" t="str">
        <f t="shared" si="3541"/>
        <v>1710</v>
      </c>
      <c r="AOQ102" s="27" t="str">
        <f t="shared" si="3542"/>
        <v>1710</v>
      </c>
      <c r="AOR102" s="27" t="str">
        <f t="shared" si="3543"/>
        <v>1710</v>
      </c>
      <c r="AOS102" s="27" t="str">
        <f t="shared" si="3544"/>
        <v>1710</v>
      </c>
      <c r="AOT102" s="27" t="str">
        <f t="shared" si="3545"/>
        <v>1710</v>
      </c>
      <c r="AOU102" s="27" t="str">
        <f t="shared" si="3546"/>
        <v>1710</v>
      </c>
      <c r="AOV102" s="27" t="str">
        <f t="shared" si="3547"/>
        <v>1710</v>
      </c>
      <c r="AOW102" s="27" t="str">
        <f t="shared" si="3548"/>
        <v>1710</v>
      </c>
      <c r="AOX102" s="27" t="str">
        <f t="shared" si="3549"/>
        <v>1710</v>
      </c>
      <c r="AOY102" s="27" t="str">
        <f t="shared" si="3550"/>
        <v>1710</v>
      </c>
      <c r="AOZ102" s="27" t="str">
        <f t="shared" si="3551"/>
        <v>1710</v>
      </c>
      <c r="APA102" s="27" t="str">
        <f t="shared" si="3552"/>
        <v>1710</v>
      </c>
      <c r="APB102" s="27" t="str">
        <f t="shared" si="3553"/>
        <v>1710</v>
      </c>
      <c r="APC102" s="27" t="str">
        <f t="shared" si="3554"/>
        <v>1710</v>
      </c>
      <c r="APD102" s="27" t="str">
        <f t="shared" si="3555"/>
        <v>1710</v>
      </c>
      <c r="APE102" s="27" t="str">
        <f t="shared" si="3556"/>
        <v>1710</v>
      </c>
      <c r="APF102" s="27" t="str">
        <f t="shared" si="3557"/>
        <v>1710</v>
      </c>
      <c r="APG102" s="27" t="str">
        <f t="shared" si="3558"/>
        <v>1710</v>
      </c>
      <c r="APH102" s="27" t="str">
        <f t="shared" si="3559"/>
        <v>1710</v>
      </c>
      <c r="API102" s="27" t="str">
        <f t="shared" si="3560"/>
        <v>1710</v>
      </c>
      <c r="APJ102" s="27" t="str">
        <f t="shared" si="3561"/>
        <v>1710</v>
      </c>
      <c r="APK102" s="27" t="str">
        <f t="shared" si="3562"/>
        <v>1710</v>
      </c>
      <c r="APL102" s="27" t="str">
        <f t="shared" si="3563"/>
        <v>1710</v>
      </c>
      <c r="APM102" s="27" t="str">
        <f t="shared" si="3564"/>
        <v>1710</v>
      </c>
      <c r="APN102" s="27" t="str">
        <f t="shared" si="3565"/>
        <v>1710</v>
      </c>
      <c r="APO102" s="27" t="str">
        <f t="shared" si="3566"/>
        <v>1710</v>
      </c>
      <c r="APP102" s="27" t="str">
        <f t="shared" si="3567"/>
        <v>1710</v>
      </c>
      <c r="APQ102" s="27" t="str">
        <f t="shared" si="3568"/>
        <v>1710</v>
      </c>
      <c r="APR102" s="27" t="str">
        <f t="shared" si="3569"/>
        <v>1710</v>
      </c>
    </row>
    <row r="103" spans="1:1022 1025:1110" x14ac:dyDescent="0.35">
      <c r="A103" s="27">
        <v>28</v>
      </c>
      <c r="B103" s="84" t="s">
        <v>124</v>
      </c>
      <c r="C103" s="91">
        <f>VLOOKUP(A103, Rankings!$A$2:$AN$129, 40, FALSE)</f>
        <v>101</v>
      </c>
      <c r="D103" s="24" t="s">
        <v>373</v>
      </c>
      <c r="I103" s="29">
        <f t="shared" si="2678"/>
        <v>13</v>
      </c>
      <c r="L103" s="27" t="s">
        <v>2322</v>
      </c>
      <c r="M103" s="27" t="s">
        <v>2490</v>
      </c>
      <c r="N103" s="27" t="s">
        <v>2778</v>
      </c>
      <c r="O103" s="27" t="s">
        <v>24</v>
      </c>
      <c r="P103" s="27" t="s">
        <v>24</v>
      </c>
      <c r="Q103" s="27" t="s">
        <v>3217</v>
      </c>
      <c r="R103" s="27" t="s">
        <v>24</v>
      </c>
      <c r="S103" s="27" t="s">
        <v>3648</v>
      </c>
      <c r="T103" s="27" t="s">
        <v>3797</v>
      </c>
      <c r="U103" s="27" t="s">
        <v>24</v>
      </c>
      <c r="V103" s="27" t="s">
        <v>24</v>
      </c>
      <c r="W103" s="27" t="s">
        <v>4114</v>
      </c>
      <c r="X103" s="27" t="s">
        <v>24</v>
      </c>
      <c r="Y103" s="27" t="s">
        <v>4395</v>
      </c>
      <c r="Z103" s="27" t="s">
        <v>4510</v>
      </c>
      <c r="AA103" s="27" t="s">
        <v>24</v>
      </c>
      <c r="AB103" s="27" t="s">
        <v>24</v>
      </c>
      <c r="AC103" s="27" t="s">
        <v>24</v>
      </c>
      <c r="AD103" s="27" t="s">
        <v>24</v>
      </c>
      <c r="AE103" s="27" t="s">
        <v>24</v>
      </c>
      <c r="AF103" s="27" t="s">
        <v>24</v>
      </c>
      <c r="AG103" s="27" t="s">
        <v>24</v>
      </c>
      <c r="AH103" s="27" t="s">
        <v>24</v>
      </c>
      <c r="AI103" s="27" t="s">
        <v>5356</v>
      </c>
      <c r="AJ103" s="27" t="s">
        <v>24</v>
      </c>
      <c r="AK103" s="27" t="s">
        <v>24</v>
      </c>
      <c r="AL103" s="27" t="s">
        <v>5659</v>
      </c>
      <c r="AM103" s="27" t="s">
        <v>24</v>
      </c>
      <c r="AN103" s="27" t="s">
        <v>24</v>
      </c>
      <c r="AO103" s="27" t="s">
        <v>6080</v>
      </c>
      <c r="AP103" s="27" t="s">
        <v>24</v>
      </c>
      <c r="AQ103" s="27" t="s">
        <v>24</v>
      </c>
      <c r="AR103" s="27" t="s">
        <v>6405</v>
      </c>
      <c r="AS103" s="27" t="s">
        <v>24</v>
      </c>
      <c r="AT103" s="27" t="s">
        <v>24</v>
      </c>
      <c r="AU103" s="27" t="s">
        <v>6697</v>
      </c>
      <c r="AV103" s="27" t="s">
        <v>24</v>
      </c>
      <c r="AW103" s="27" t="s">
        <v>24</v>
      </c>
      <c r="AX103" s="27" t="s">
        <v>24</v>
      </c>
      <c r="AY103" s="27" t="s">
        <v>24</v>
      </c>
      <c r="AZ103" s="27" t="s">
        <v>24</v>
      </c>
      <c r="BA103" s="27" t="s">
        <v>24</v>
      </c>
      <c r="BB103" s="27" t="s">
        <v>24</v>
      </c>
      <c r="BC103" s="27" t="s">
        <v>24</v>
      </c>
      <c r="BD103" s="27" t="s">
        <v>24</v>
      </c>
      <c r="BE103" s="27" t="s">
        <v>24</v>
      </c>
      <c r="BF103" s="27" t="s">
        <v>24</v>
      </c>
      <c r="BG103" s="27" t="s">
        <v>24</v>
      </c>
      <c r="BH103" s="27" t="s">
        <v>24</v>
      </c>
      <c r="BI103" s="27" t="s">
        <v>24</v>
      </c>
      <c r="BJ103" s="27" t="s">
        <v>24</v>
      </c>
      <c r="BK103" s="27" t="s">
        <v>24</v>
      </c>
      <c r="BL103" s="27" t="s">
        <v>24</v>
      </c>
      <c r="BM103" s="27" t="s">
        <v>24</v>
      </c>
      <c r="BN103" s="27" t="s">
        <v>24</v>
      </c>
      <c r="BO103" s="27" t="s">
        <v>24</v>
      </c>
      <c r="BP103" s="27" t="s">
        <v>24</v>
      </c>
      <c r="BQ103" s="27" t="s">
        <v>24</v>
      </c>
      <c r="BR103" s="27" t="s">
        <v>24</v>
      </c>
      <c r="BS103" s="27" t="s">
        <v>24</v>
      </c>
      <c r="BT103" s="27" t="s">
        <v>24</v>
      </c>
      <c r="BU103" s="27" t="s">
        <v>24</v>
      </c>
      <c r="BV103" s="27" t="s">
        <v>24</v>
      </c>
      <c r="BW103" s="27" t="s">
        <v>24</v>
      </c>
      <c r="BX103" s="27" t="s">
        <v>24</v>
      </c>
      <c r="BY103" s="27" t="s">
        <v>24</v>
      </c>
      <c r="BZ103" s="27" t="s">
        <v>24</v>
      </c>
      <c r="CA103" s="27" t="s">
        <v>24</v>
      </c>
      <c r="CB103" s="27" t="s">
        <v>24</v>
      </c>
      <c r="CC103" s="27" t="s">
        <v>24</v>
      </c>
      <c r="CD103" s="27" t="s">
        <v>24</v>
      </c>
      <c r="CE103" s="27" t="s">
        <v>24</v>
      </c>
      <c r="CF103" s="27" t="s">
        <v>24</v>
      </c>
      <c r="CG103" s="27" t="s">
        <v>24</v>
      </c>
      <c r="CH103" s="27" t="s">
        <v>24</v>
      </c>
      <c r="CI103" s="27" t="s">
        <v>24</v>
      </c>
      <c r="CJ103" s="27" t="s">
        <v>24</v>
      </c>
      <c r="CK103" s="27" t="s">
        <v>24</v>
      </c>
      <c r="CL103" s="27" t="s">
        <v>24</v>
      </c>
      <c r="CM103" s="27" t="s">
        <v>24</v>
      </c>
      <c r="CN103" s="27" t="s">
        <v>24</v>
      </c>
      <c r="CO103" s="27" t="s">
        <v>24</v>
      </c>
      <c r="CQ103" s="28">
        <f t="shared" si="2679"/>
        <v>2</v>
      </c>
      <c r="CR103" s="28">
        <f t="shared" si="2680"/>
        <v>2</v>
      </c>
      <c r="CS103" s="28">
        <f t="shared" si="2681"/>
        <v>1</v>
      </c>
      <c r="CT103" s="28">
        <f t="shared" si="2682"/>
        <v>7</v>
      </c>
      <c r="CU103" s="28">
        <f t="shared" si="2683"/>
        <v>2</v>
      </c>
      <c r="CV103" s="28">
        <f t="shared" si="2684"/>
        <v>2</v>
      </c>
      <c r="CW103" s="28">
        <f t="shared" si="2685"/>
        <v>0</v>
      </c>
      <c r="CX103" s="28">
        <f t="shared" si="2686"/>
        <v>5</v>
      </c>
      <c r="CY103" s="28">
        <f t="shared" si="2687"/>
        <v>0</v>
      </c>
      <c r="CZ103" s="28">
        <f t="shared" si="2688"/>
        <v>0</v>
      </c>
      <c r="DA103" s="28">
        <f t="shared" si="2689"/>
        <v>0</v>
      </c>
      <c r="DB103" s="28">
        <f t="shared" si="2690"/>
        <v>0</v>
      </c>
      <c r="DC103" s="28">
        <f t="shared" si="2691"/>
        <v>1</v>
      </c>
      <c r="DD103" s="28">
        <f t="shared" si="2692"/>
        <v>0</v>
      </c>
      <c r="DE103" s="28">
        <f t="shared" si="2693"/>
        <v>0</v>
      </c>
      <c r="DF103" s="28">
        <f t="shared" si="2694"/>
        <v>1</v>
      </c>
      <c r="DG103" s="28">
        <f t="shared" si="2695"/>
        <v>0</v>
      </c>
      <c r="DH103" s="28">
        <f t="shared" si="2696"/>
        <v>0</v>
      </c>
      <c r="DI103" s="28">
        <f t="shared" si="2697"/>
        <v>0</v>
      </c>
      <c r="DJ103" s="28">
        <f t="shared" si="2698"/>
        <v>0</v>
      </c>
      <c r="DK103" s="28">
        <f t="shared" si="2699"/>
        <v>0</v>
      </c>
      <c r="DL103" s="28">
        <f t="shared" si="2700"/>
        <v>0</v>
      </c>
      <c r="DM103" s="28">
        <f t="shared" si="2701"/>
        <v>0</v>
      </c>
      <c r="DN103" s="28">
        <f t="shared" si="2702"/>
        <v>0</v>
      </c>
      <c r="DO103" s="28">
        <f t="shared" si="2703"/>
        <v>1</v>
      </c>
      <c r="DP103" s="28">
        <f t="shared" si="2704"/>
        <v>1</v>
      </c>
      <c r="DR103">
        <f t="shared" si="2705"/>
        <v>1</v>
      </c>
      <c r="DS103">
        <f t="shared" si="2706"/>
        <v>4</v>
      </c>
      <c r="DT103">
        <f t="shared" si="2707"/>
        <v>2</v>
      </c>
      <c r="DU103">
        <f t="shared" si="2708"/>
        <v>0</v>
      </c>
      <c r="DV103">
        <f t="shared" si="2709"/>
        <v>0</v>
      </c>
      <c r="DW103">
        <f t="shared" si="2710"/>
        <v>4</v>
      </c>
      <c r="DX103">
        <f t="shared" si="2711"/>
        <v>0</v>
      </c>
      <c r="DY103">
        <f t="shared" si="2712"/>
        <v>9</v>
      </c>
      <c r="DZ103">
        <f t="shared" si="2713"/>
        <v>3</v>
      </c>
      <c r="EA103">
        <f t="shared" si="2714"/>
        <v>0</v>
      </c>
      <c r="EB103">
        <f t="shared" si="2715"/>
        <v>0</v>
      </c>
      <c r="EC103">
        <f t="shared" si="2716"/>
        <v>1</v>
      </c>
      <c r="ED103">
        <f t="shared" si="2717"/>
        <v>0</v>
      </c>
      <c r="EE103">
        <f t="shared" si="2718"/>
        <v>12</v>
      </c>
      <c r="EF103">
        <f t="shared" si="2719"/>
        <v>4</v>
      </c>
      <c r="EG103">
        <f t="shared" si="2720"/>
        <v>0</v>
      </c>
      <c r="EH103">
        <f t="shared" si="2721"/>
        <v>0</v>
      </c>
      <c r="EI103">
        <f t="shared" si="2722"/>
        <v>0</v>
      </c>
      <c r="EJ103">
        <f t="shared" si="2723"/>
        <v>0</v>
      </c>
      <c r="EK103">
        <f t="shared" si="2724"/>
        <v>0</v>
      </c>
      <c r="EL103">
        <f t="shared" si="2725"/>
        <v>0</v>
      </c>
      <c r="EM103">
        <f t="shared" si="2726"/>
        <v>0</v>
      </c>
      <c r="EN103">
        <f t="shared" si="2727"/>
        <v>0</v>
      </c>
      <c r="EO103">
        <f t="shared" si="2728"/>
        <v>4</v>
      </c>
      <c r="EP103">
        <f t="shared" si="2729"/>
        <v>0</v>
      </c>
      <c r="EQ103">
        <f t="shared" si="2730"/>
        <v>0</v>
      </c>
      <c r="ER103">
        <f t="shared" si="2731"/>
        <v>4</v>
      </c>
      <c r="ES103">
        <f t="shared" si="2732"/>
        <v>0</v>
      </c>
      <c r="ET103">
        <f t="shared" si="2733"/>
        <v>0</v>
      </c>
      <c r="EU103">
        <f t="shared" si="2734"/>
        <v>4</v>
      </c>
      <c r="EV103">
        <f t="shared" si="2735"/>
        <v>0</v>
      </c>
      <c r="EW103">
        <f t="shared" si="2736"/>
        <v>0</v>
      </c>
      <c r="EX103">
        <f t="shared" si="2737"/>
        <v>2</v>
      </c>
      <c r="EY103">
        <f t="shared" si="2738"/>
        <v>0</v>
      </c>
      <c r="EZ103">
        <f t="shared" si="2739"/>
        <v>0</v>
      </c>
      <c r="FA103">
        <f t="shared" si="2740"/>
        <v>4</v>
      </c>
      <c r="FB103">
        <f t="shared" si="2741"/>
        <v>0</v>
      </c>
      <c r="FC103">
        <f t="shared" si="2742"/>
        <v>0</v>
      </c>
      <c r="FD103">
        <f t="shared" si="2743"/>
        <v>0</v>
      </c>
      <c r="FE103">
        <f t="shared" si="2744"/>
        <v>0</v>
      </c>
      <c r="FF103">
        <f t="shared" si="2745"/>
        <v>0</v>
      </c>
      <c r="FG103">
        <f t="shared" si="2746"/>
        <v>0</v>
      </c>
      <c r="FH103">
        <f t="shared" si="2747"/>
        <v>0</v>
      </c>
      <c r="FI103">
        <f t="shared" si="2748"/>
        <v>0</v>
      </c>
      <c r="FJ103">
        <f t="shared" si="2749"/>
        <v>0</v>
      </c>
      <c r="FK103">
        <f t="shared" si="2750"/>
        <v>0</v>
      </c>
      <c r="FL103">
        <f t="shared" si="2751"/>
        <v>0</v>
      </c>
      <c r="FM103">
        <f t="shared" si="2752"/>
        <v>0</v>
      </c>
      <c r="FN103">
        <f t="shared" si="2753"/>
        <v>0</v>
      </c>
      <c r="FO103">
        <f t="shared" si="2754"/>
        <v>0</v>
      </c>
      <c r="FP103">
        <f t="shared" si="2755"/>
        <v>0</v>
      </c>
      <c r="FQ103">
        <f t="shared" si="2756"/>
        <v>0</v>
      </c>
      <c r="FR103">
        <f t="shared" si="2757"/>
        <v>0</v>
      </c>
      <c r="FS103">
        <f t="shared" si="2758"/>
        <v>0</v>
      </c>
      <c r="FT103">
        <f t="shared" si="2759"/>
        <v>0</v>
      </c>
      <c r="FU103">
        <f t="shared" si="2760"/>
        <v>0</v>
      </c>
      <c r="FV103">
        <f t="shared" si="2761"/>
        <v>0</v>
      </c>
      <c r="FW103">
        <f t="shared" si="2762"/>
        <v>0</v>
      </c>
      <c r="FX103">
        <f t="shared" si="2763"/>
        <v>0</v>
      </c>
      <c r="FY103">
        <f t="shared" si="2764"/>
        <v>0</v>
      </c>
      <c r="FZ103">
        <f t="shared" si="2765"/>
        <v>0</v>
      </c>
      <c r="GA103">
        <f t="shared" si="2766"/>
        <v>0</v>
      </c>
      <c r="GB103">
        <f t="shared" si="2767"/>
        <v>0</v>
      </c>
      <c r="GC103">
        <f t="shared" si="2768"/>
        <v>0</v>
      </c>
      <c r="GD103">
        <f t="shared" si="2769"/>
        <v>0</v>
      </c>
      <c r="GE103">
        <f t="shared" si="2770"/>
        <v>0</v>
      </c>
      <c r="GF103">
        <f t="shared" si="2771"/>
        <v>0</v>
      </c>
      <c r="GG103">
        <f t="shared" si="2772"/>
        <v>0</v>
      </c>
      <c r="GH103">
        <f t="shared" si="2773"/>
        <v>0</v>
      </c>
      <c r="GI103">
        <f t="shared" si="2774"/>
        <v>0</v>
      </c>
      <c r="GJ103">
        <f t="shared" si="2775"/>
        <v>0</v>
      </c>
      <c r="GK103">
        <f t="shared" si="2776"/>
        <v>0</v>
      </c>
      <c r="GL103">
        <f t="shared" si="2777"/>
        <v>0</v>
      </c>
      <c r="GM103">
        <f t="shared" si="2778"/>
        <v>0</v>
      </c>
      <c r="GN103">
        <f t="shared" si="2779"/>
        <v>0</v>
      </c>
      <c r="GO103">
        <f t="shared" si="2780"/>
        <v>0</v>
      </c>
      <c r="GP103">
        <f t="shared" si="2781"/>
        <v>0</v>
      </c>
      <c r="GQ103">
        <f t="shared" si="2782"/>
        <v>0</v>
      </c>
      <c r="GR103">
        <f t="shared" si="2783"/>
        <v>0</v>
      </c>
      <c r="GS103">
        <f t="shared" si="2784"/>
        <v>0</v>
      </c>
      <c r="GT103">
        <f t="shared" si="2785"/>
        <v>0</v>
      </c>
      <c r="GU103">
        <f t="shared" si="2786"/>
        <v>0</v>
      </c>
      <c r="GW103" s="28">
        <f t="shared" si="2787"/>
        <v>5.7940449263307023</v>
      </c>
      <c r="GX103" s="28">
        <f t="shared" si="2788"/>
        <v>0</v>
      </c>
      <c r="GY103" s="28">
        <f t="shared" si="2789"/>
        <v>0.7150379791702155</v>
      </c>
      <c r="GZ103" s="28">
        <f t="shared" si="2790"/>
        <v>0</v>
      </c>
      <c r="HA103" s="28">
        <f t="shared" si="2791"/>
        <v>0</v>
      </c>
      <c r="HB103" s="28">
        <f t="shared" si="2792"/>
        <v>6.1515639159158102</v>
      </c>
      <c r="HC103" s="28">
        <f t="shared" si="2793"/>
        <v>0.50815450801416473</v>
      </c>
      <c r="HE103">
        <f>IFERROR(VLOOKUP(_xlfn.NUMBERVALUE(MID(L103, SEARCH("!", L103)+1, SEARCH("+", L103)-SEARCH("!", L103)-1)), Rankings!$A$2:$BK$129, 63, FALSE),0)</f>
        <v>0.34847699079011563</v>
      </c>
      <c r="HF103">
        <f>IFERROR(VLOOKUP(_xlfn.NUMBERVALUE(MID(M103, SEARCH("!", M103)+1, SEARCH("+", M103)-SEARCH("!", M103)-1)), Rankings!$A$2:$BK$129, 63, FALSE),0)</f>
        <v>0.38337179356132184</v>
      </c>
      <c r="HG103">
        <f>IFERROR(VLOOKUP(_xlfn.NUMBERVALUE(MID(N103, SEARCH("!", N103)+1, SEARCH("+", N103)-SEARCH("!", N103)-1)), Rankings!$A$2:$BK$129, 63, FALSE),0)</f>
        <v>0.71744721195333239</v>
      </c>
      <c r="HH103">
        <f>IFERROR(VLOOKUP(_xlfn.NUMBERVALUE(MID(O103, SEARCH("!", O103)+1, SEARCH("+", O103)-SEARCH("!", O103)-1)), Rankings!$A$2:$BK$129, 63, FALSE),0)</f>
        <v>0</v>
      </c>
      <c r="HI103">
        <f>IFERROR(VLOOKUP(_xlfn.NUMBERVALUE(MID(P103, SEARCH("!", P103)+1, SEARCH("+", P103)-SEARCH("!", P103)-1)), Rankings!$A$2:$BK$129, 63, FALSE),0)</f>
        <v>0</v>
      </c>
      <c r="HJ103">
        <f>IFERROR(VLOOKUP(_xlfn.NUMBERVALUE(MID(Q103, SEARCH("!", Q103)+1, SEARCH("+", Q103)-SEARCH("!", Q103)-1)), Rankings!$A$2:$BK$129, 63, FALSE),0)</f>
        <v>0.52069036350182252</v>
      </c>
      <c r="HK103">
        <f>IFERROR(VLOOKUP(_xlfn.NUMBERVALUE(MID(R103, SEARCH("!", R103)+1, SEARCH("+", R103)-SEARCH("!", R103)-1)), Rankings!$A$2:$BK$129, 63, FALSE),0)</f>
        <v>0</v>
      </c>
      <c r="HL103">
        <f>IFERROR(VLOOKUP(_xlfn.NUMBERVALUE(MID(S103, SEARCH("!", S103)+1, SEARCH("+", S103)-SEARCH("!", S103)-1)), Rankings!$A$2:$BK$129, 63, FALSE),0)</f>
        <v>0.38408974874687429</v>
      </c>
      <c r="HM103">
        <f>IFERROR(VLOOKUP(_xlfn.NUMBERVALUE(MID(T103, SEARCH("!", T103)+1, SEARCH("+", T103)-SEARCH("!", T103)-1)), Rankings!$A$2:$BK$129, 63, FALSE),0)</f>
        <v>9.8626908040956057E-2</v>
      </c>
      <c r="HN103">
        <f>IFERROR(VLOOKUP(_xlfn.NUMBERVALUE(MID(U103, SEARCH("!", U103)+1, SEARCH("+", U103)-SEARCH("!", U103)-1)), Rankings!$A$2:$BK$129, 63, FALSE),0)</f>
        <v>0</v>
      </c>
      <c r="HO103">
        <f>IFERROR(VLOOKUP(_xlfn.NUMBERVALUE(MID(V103, SEARCH("!", V103)+1, SEARCH("+", V103)-SEARCH("!", V103)-1)), Rankings!$A$2:$BK$129, 63, FALSE),0)</f>
        <v>0</v>
      </c>
      <c r="HP103">
        <f>IFERROR(VLOOKUP(_xlfn.NUMBERVALUE(MID(W103, SEARCH("!", W103)+1, SEARCH("+", W103)-SEARCH("!", W103)-1)), Rankings!$A$2:$BK$129, 63, FALSE),0)</f>
        <v>0.2676701877514836</v>
      </c>
      <c r="HQ103">
        <f>IFERROR(VLOOKUP(_xlfn.NUMBERVALUE(MID(X103, SEARCH("!", X103)+1, SEARCH("+", X103)-SEARCH("!", X103)-1)), Rankings!$A$2:$BK$129, 63, FALSE),0)</f>
        <v>0</v>
      </c>
      <c r="HR103">
        <f>IFERROR(VLOOKUP(_xlfn.NUMBERVALUE(MID(Y103, SEARCH("!", Y103)+1, SEARCH("+", Y103)-SEARCH("!", Y103)-1)), Rankings!$A$2:$BK$129, 63, FALSE),0)</f>
        <v>0.33094823042334121</v>
      </c>
      <c r="HS103">
        <f>IFERROR(VLOOKUP(_xlfn.NUMBERVALUE(MID(Z103, SEARCH("!", Z103)+1, SEARCH("+", Z103)-SEARCH("!", Z103)-1)), Rankings!$A$2:$BK$129, 63, FALSE),0)</f>
        <v>0.45999195434508988</v>
      </c>
      <c r="HT103">
        <f>IFERROR(VLOOKUP(_xlfn.NUMBERVALUE(MID(AA103, SEARCH("!", AA103)+1, SEARCH("+", AA103)-SEARCH("!", AA103)-1)), Rankings!$A$2:$BK$129, 63, FALSE),0)</f>
        <v>0</v>
      </c>
      <c r="HU103">
        <f>IFERROR(VLOOKUP(_xlfn.NUMBERVALUE(MID(AB103, SEARCH("!", AB103)+1, SEARCH("+", AB103)-SEARCH("!", AB103)-1)), Rankings!$A$2:$BK$129, 63, FALSE),0)</f>
        <v>0</v>
      </c>
      <c r="HV103">
        <f>IFERROR(VLOOKUP(_xlfn.NUMBERVALUE(MID(AC103, SEARCH("!", AC103)+1, SEARCH("+", AC103)-SEARCH("!", AC103)-1)), Rankings!$A$2:$BK$129, 63, FALSE),0)</f>
        <v>0</v>
      </c>
      <c r="HW103">
        <f>IFERROR(VLOOKUP(_xlfn.NUMBERVALUE(MID(AD103, SEARCH("!", AD103)+1, SEARCH("+", AD103)-SEARCH("!", AD103)-1)), Rankings!$A$2:$BK$129, 63, FALSE),0)</f>
        <v>0</v>
      </c>
      <c r="HX103">
        <f>IFERROR(VLOOKUP(_xlfn.NUMBERVALUE(MID(AE103, SEARCH("!", AE103)+1, SEARCH("+", AE103)-SEARCH("!", AE103)-1)), Rankings!$A$2:$BK$129, 63, FALSE),0)</f>
        <v>0</v>
      </c>
      <c r="HY103">
        <f>IFERROR(VLOOKUP(_xlfn.NUMBERVALUE(MID(AF103, SEARCH("!", AF103)+1, SEARCH("+", AF103)-SEARCH("!", AF103)-1)), Rankings!$A$2:$BK$129, 63, FALSE),0)</f>
        <v>0</v>
      </c>
      <c r="HZ103">
        <f>IFERROR(VLOOKUP(_xlfn.NUMBERVALUE(MID(AG103, SEARCH("!", AG103)+1, SEARCH("+", AG103)-SEARCH("!", AG103)-1)), Rankings!$A$2:$BK$129, 63, FALSE),0)</f>
        <v>0</v>
      </c>
      <c r="IA103">
        <f>IFERROR(VLOOKUP(_xlfn.NUMBERVALUE(MID(AH103, SEARCH("!", AH103)+1, SEARCH("+", AH103)-SEARCH("!", AH103)-1)), Rankings!$A$2:$BK$129, 63, FALSE),0)</f>
        <v>0</v>
      </c>
      <c r="IB103">
        <f>IFERROR(VLOOKUP(_xlfn.NUMBERVALUE(MID(AI103, SEARCH("!", AI103)+1, SEARCH("+", AI103)-SEARCH("!", AI103)-1)), Rankings!$A$2:$BK$129, 63, FALSE),0)</f>
        <v>0.60133708266044195</v>
      </c>
      <c r="IC103">
        <f>IFERROR(VLOOKUP(_xlfn.NUMBERVALUE(MID(AJ103, SEARCH("!", AJ103)+1, SEARCH("+", AJ103)-SEARCH("!", AJ103)-1)), Rankings!$A$2:$BK$129, 63, FALSE),0)</f>
        <v>0</v>
      </c>
      <c r="ID103">
        <f>IFERROR(VLOOKUP(_xlfn.NUMBERVALUE(MID(AK103, SEARCH("!", AK103)+1, SEARCH("+", AK103)-SEARCH("!", AK103)-1)), Rankings!$A$2:$BK$129, 63, FALSE),0)</f>
        <v>0</v>
      </c>
      <c r="IE103">
        <f>IFERROR(VLOOKUP(_xlfn.NUMBERVALUE(MID(AL103, SEARCH("!", AL103)+1, SEARCH("+", AL103)-SEARCH("!", AL103)-1)), Rankings!$A$2:$BK$129, 63, FALSE),0)</f>
        <v>0.33262682534038235</v>
      </c>
      <c r="IF103">
        <f>IFERROR(VLOOKUP(_xlfn.NUMBERVALUE(MID(AM103, SEARCH("!", AM103)+1, SEARCH("+", AM103)-SEARCH("!", AM103)-1)), Rankings!$A$2:$BK$129, 63, FALSE),0)</f>
        <v>0</v>
      </c>
      <c r="IG103">
        <f>IFERROR(VLOOKUP(_xlfn.NUMBERVALUE(MID(AN103, SEARCH("!", AN103)+1, SEARCH("+", AN103)-SEARCH("!", AN103)-1)), Rankings!$A$2:$BK$129, 63, FALSE),0)</f>
        <v>0</v>
      </c>
      <c r="IH103">
        <f>IFERROR(VLOOKUP(_xlfn.NUMBERVALUE(MID(AO103, SEARCH("!", AO103)+1, SEARCH("+", AO103)-SEARCH("!", AO103)-1)), Rankings!$A$2:$BK$129, 63, FALSE),0)</f>
        <v>0.55259277607709756</v>
      </c>
      <c r="II103">
        <f>IFERROR(VLOOKUP(_xlfn.NUMBERVALUE(MID(AP103, SEARCH("!", AP103)+1, SEARCH("+", AP103)-SEARCH("!", AP103)-1)), Rankings!$A$2:$BK$129, 63, FALSE),0)</f>
        <v>0</v>
      </c>
      <c r="IJ103">
        <f>IFERROR(VLOOKUP(_xlfn.NUMBERVALUE(MID(AQ103, SEARCH("!", AQ103)+1, SEARCH("+", AQ103)-SEARCH("!", AQ103)-1)), Rankings!$A$2:$BK$129, 63, FALSE),0)</f>
        <v>0</v>
      </c>
      <c r="IK103">
        <f>IFERROR(VLOOKUP(_xlfn.NUMBERVALUE(MID(AR103, SEARCH("!", AR103)+1, SEARCH("+", AR103)-SEARCH("!", AR103)-1)), Rankings!$A$2:$BK$129, 63, FALSE),0)</f>
        <v>0.7577692959070047</v>
      </c>
      <c r="IL103">
        <f>IFERROR(VLOOKUP(_xlfn.NUMBERVALUE(MID(AS103, SEARCH("!", AS103)+1, SEARCH("+", AS103)-SEARCH("!", AS103)-1)), Rankings!$A$2:$BK$129, 63, FALSE),0)</f>
        <v>0</v>
      </c>
      <c r="IM103">
        <f>IFERROR(VLOOKUP(_xlfn.NUMBERVALUE(MID(AT103, SEARCH("!", AT103)+1, SEARCH("+", AT103)-SEARCH("!", AT103)-1)), Rankings!$A$2:$BK$129, 63, FALSE),0)</f>
        <v>0</v>
      </c>
      <c r="IN103">
        <f>IFERROR(VLOOKUP(_xlfn.NUMBERVALUE(MID(AU103, SEARCH("!", AU103)+1, SEARCH("+", AU103)-SEARCH("!", AU103)-1)), Rankings!$A$2:$BK$129, 63, FALSE),0)</f>
        <v>0.75344353640165429</v>
      </c>
      <c r="IO103">
        <f>IFERROR(VLOOKUP(_xlfn.NUMBERVALUE(MID(AV103, SEARCH("!", AV103)+1, SEARCH("+", AV103)-SEARCH("!", AV103)-1)), Rankings!$A$2:$BK$129, 63, FALSE),0)</f>
        <v>0</v>
      </c>
      <c r="IP103">
        <f>IFERROR(VLOOKUP(_xlfn.NUMBERVALUE(MID(AW103, SEARCH("!", AW103)+1, SEARCH("+", AW103)-SEARCH("!", AW103)-1)), Rankings!$A$2:$BK$129, 63, FALSE),0)</f>
        <v>0</v>
      </c>
      <c r="IQ103">
        <f>IFERROR(VLOOKUP(_xlfn.NUMBERVALUE(MID(AX103, SEARCH("!", AX103)+1, SEARCH("+", AX103)-SEARCH("!", AX103)-1)), Rankings!$A$2:$BK$129, 63, FALSE),0)</f>
        <v>0</v>
      </c>
      <c r="IR103">
        <f>IFERROR(VLOOKUP(_xlfn.NUMBERVALUE(MID(AY103, SEARCH("!", AY103)+1, SEARCH("+", AY103)-SEARCH("!", AY103)-1)), Rankings!$A$2:$BK$129, 63, FALSE),0)</f>
        <v>0</v>
      </c>
      <c r="IS103">
        <f>IFERROR(VLOOKUP(_xlfn.NUMBERVALUE(MID(AZ103, SEARCH("!", AZ103)+1, SEARCH("+", AZ103)-SEARCH("!", AZ103)-1)), Rankings!$A$2:$BK$129, 63, FALSE),0)</f>
        <v>0</v>
      </c>
      <c r="IT103">
        <f>IFERROR(VLOOKUP(_xlfn.NUMBERVALUE(MID(BA103, SEARCH("!", BA103)+1, SEARCH("+", BA103)-SEARCH("!", BA103)-1)), Rankings!$A$2:$BK$129, 63, FALSE),0)</f>
        <v>0</v>
      </c>
      <c r="IU103">
        <f>IFERROR(VLOOKUP(_xlfn.NUMBERVALUE(MID(BB103, SEARCH("!", BB103)+1, SEARCH("+", BB103)-SEARCH("!", BB103)-1)), Rankings!$A$2:$BK$129, 63, FALSE),0)</f>
        <v>0</v>
      </c>
      <c r="IV103">
        <f>IFERROR(VLOOKUP(_xlfn.NUMBERVALUE(MID(BC103, SEARCH("!", BC103)+1, SEARCH("+", BC103)-SEARCH("!", BC103)-1)), Rankings!$A$2:$BK$129, 63, FALSE),0)</f>
        <v>0</v>
      </c>
      <c r="IW103">
        <f>IFERROR(VLOOKUP(_xlfn.NUMBERVALUE(MID(BD103, SEARCH("!", BD103)+1, SEARCH("+", BD103)-SEARCH("!", BD103)-1)), Rankings!$A$2:$BK$129, 63, FALSE),0)</f>
        <v>0</v>
      </c>
      <c r="IX103">
        <f>IFERROR(VLOOKUP(_xlfn.NUMBERVALUE(MID(BE103, SEARCH("!", BE103)+1, SEARCH("+", BE103)-SEARCH("!", BE103)-1)), Rankings!$A$2:$BK$129, 63, FALSE),0)</f>
        <v>0</v>
      </c>
      <c r="IY103">
        <f>IFERROR(VLOOKUP(_xlfn.NUMBERVALUE(MID(BF103, SEARCH("!", BF103)+1, SEARCH("+", BF103)-SEARCH("!", BF103)-1)), Rankings!$A$2:$BK$129, 63, FALSE),0)</f>
        <v>0</v>
      </c>
      <c r="IZ103">
        <f>IFERROR(VLOOKUP(_xlfn.NUMBERVALUE(MID(BG103, SEARCH("!", BG103)+1, SEARCH("+", BG103)-SEARCH("!", BG103)-1)), Rankings!$A$2:$BK$129, 63, FALSE),0)</f>
        <v>0</v>
      </c>
      <c r="JA103">
        <f>IFERROR(VLOOKUP(_xlfn.NUMBERVALUE(MID(BH103, SEARCH("!", BH103)+1, SEARCH("+", BH103)-SEARCH("!", BH103)-1)), Rankings!$A$2:$BK$129, 63, FALSE),0)</f>
        <v>0</v>
      </c>
      <c r="JB103">
        <f>IFERROR(VLOOKUP(_xlfn.NUMBERVALUE(MID(BI103, SEARCH("!", BI103)+1, SEARCH("+", BI103)-SEARCH("!", BI103)-1)), Rankings!$A$2:$BK$129, 63, FALSE),0)</f>
        <v>0</v>
      </c>
      <c r="JC103">
        <f>IFERROR(VLOOKUP(_xlfn.NUMBERVALUE(MID(BJ103, SEARCH("!", BJ103)+1, SEARCH("+", BJ103)-SEARCH("!", BJ103)-1)), Rankings!$A$2:$BK$129, 63, FALSE),0)</f>
        <v>0</v>
      </c>
      <c r="JD103">
        <f>IFERROR(VLOOKUP(_xlfn.NUMBERVALUE(MID(BK103, SEARCH("!", BK103)+1, SEARCH("+", BK103)-SEARCH("!", BK103)-1)), Rankings!$A$2:$BK$129, 63, FALSE),0)</f>
        <v>0</v>
      </c>
      <c r="JE103">
        <f>IFERROR(VLOOKUP(_xlfn.NUMBERVALUE(MID(BL103, SEARCH("!", BL103)+1, SEARCH("+", BL103)-SEARCH("!", BL103)-1)), Rankings!$A$2:$BK$129, 63, FALSE),0)</f>
        <v>0</v>
      </c>
      <c r="JF103">
        <f>IFERROR(VLOOKUP(_xlfn.NUMBERVALUE(MID(BM103, SEARCH("!", BM103)+1, SEARCH("+", BM103)-SEARCH("!", BM103)-1)), Rankings!$A$2:$BK$129, 63, FALSE),0)</f>
        <v>0</v>
      </c>
      <c r="JG103">
        <f>IFERROR(VLOOKUP(_xlfn.NUMBERVALUE(MID(BN103, SEARCH("!", BN103)+1, SEARCH("+", BN103)-SEARCH("!", BN103)-1)), Rankings!$A$2:$BK$129, 63, FALSE),0)</f>
        <v>0</v>
      </c>
      <c r="JH103">
        <f>IFERROR(VLOOKUP(_xlfn.NUMBERVALUE(MID(BO103, SEARCH("!", BO103)+1, SEARCH("+", BO103)-SEARCH("!", BO103)-1)), Rankings!$A$2:$BK$129, 63, FALSE),0)</f>
        <v>0</v>
      </c>
      <c r="JI103">
        <f>IFERROR(VLOOKUP(_xlfn.NUMBERVALUE(MID(BP103, SEARCH("!", BP103)+1, SEARCH("+", BP103)-SEARCH("!", BP103)-1)), Rankings!$A$2:$BK$129, 63, FALSE),0)</f>
        <v>0</v>
      </c>
      <c r="JJ103">
        <f>IFERROR(VLOOKUP(_xlfn.NUMBERVALUE(MID(BQ103, SEARCH("!", BQ103)+1, SEARCH("+", BQ103)-SEARCH("!", BQ103)-1)), Rankings!$A$2:$BK$129, 63, FALSE),0)</f>
        <v>0</v>
      </c>
      <c r="JK103">
        <f>IFERROR(VLOOKUP(_xlfn.NUMBERVALUE(MID(BR103, SEARCH("!", BR103)+1, SEARCH("+", BR103)-SEARCH("!", BR103)-1)), Rankings!$A$2:$BK$129, 63, FALSE),0)</f>
        <v>0</v>
      </c>
      <c r="JL103">
        <f>IFERROR(VLOOKUP(_xlfn.NUMBERVALUE(MID(BS103, SEARCH("!", BS103)+1, SEARCH("+", BS103)-SEARCH("!", BS103)-1)), Rankings!$A$2:$BK$129, 63, FALSE),0)</f>
        <v>0</v>
      </c>
      <c r="JM103">
        <f>IFERROR(VLOOKUP(_xlfn.NUMBERVALUE(MID(BT103, SEARCH("!", BT103)+1, SEARCH("+", BT103)-SEARCH("!", BT103)-1)), Rankings!$A$2:$BK$129, 63, FALSE),0)</f>
        <v>0</v>
      </c>
      <c r="JN103">
        <f>IFERROR(VLOOKUP(_xlfn.NUMBERVALUE(MID(BU103, SEARCH("!", BU103)+1, SEARCH("+", BU103)-SEARCH("!", BU103)-1)), Rankings!$A$2:$BK$129, 63, FALSE),0)</f>
        <v>0</v>
      </c>
      <c r="JO103">
        <f>IFERROR(VLOOKUP(_xlfn.NUMBERVALUE(MID(BV103, SEARCH("!", BV103)+1, SEARCH("+", BV103)-SEARCH("!", BV103)-1)), Rankings!$A$2:$BK$129, 63, FALSE),0)</f>
        <v>0</v>
      </c>
      <c r="JP103">
        <f>IFERROR(VLOOKUP(_xlfn.NUMBERVALUE(MID(BW103, SEARCH("!", BW103)+1, SEARCH("+", BW103)-SEARCH("!", BW103)-1)), Rankings!$A$2:$BK$129, 63, FALSE),0)</f>
        <v>0</v>
      </c>
      <c r="JQ103">
        <f>IFERROR(VLOOKUP(_xlfn.NUMBERVALUE(MID(BX103, SEARCH("!", BX103)+1, SEARCH("+", BX103)-SEARCH("!", BX103)-1)), Rankings!$A$2:$BK$129, 63, FALSE),0)</f>
        <v>0</v>
      </c>
      <c r="JR103">
        <f>IFERROR(VLOOKUP(_xlfn.NUMBERVALUE(MID(BY103, SEARCH("!", BY103)+1, SEARCH("+", BY103)-SEARCH("!", BY103)-1)), Rankings!$A$2:$BK$129, 63, FALSE),0)</f>
        <v>0</v>
      </c>
      <c r="JS103">
        <f>IFERROR(VLOOKUP(_xlfn.NUMBERVALUE(MID(BZ103, SEARCH("!", BZ103)+1, SEARCH("+", BZ103)-SEARCH("!", BZ103)-1)), Rankings!$A$2:$BK$129, 63, FALSE),0)</f>
        <v>0</v>
      </c>
      <c r="JT103">
        <f>IFERROR(VLOOKUP(_xlfn.NUMBERVALUE(MID(CA103, SEARCH("!", CA103)+1, SEARCH("+", CA103)-SEARCH("!", CA103)-1)), Rankings!$A$2:$BK$129, 63, FALSE),0)</f>
        <v>0</v>
      </c>
      <c r="JU103">
        <f>IFERROR(VLOOKUP(_xlfn.NUMBERVALUE(MID(CB103, SEARCH("!", CB103)+1, SEARCH("+", CB103)-SEARCH("!", CB103)-1)), Rankings!$A$2:$BK$129, 63, FALSE),0)</f>
        <v>0</v>
      </c>
      <c r="JV103">
        <f>IFERROR(VLOOKUP(_xlfn.NUMBERVALUE(MID(CC103, SEARCH("!", CC103)+1, SEARCH("+", CC103)-SEARCH("!", CC103)-1)), Rankings!$A$2:$BK$129, 63, FALSE),0)</f>
        <v>0</v>
      </c>
      <c r="JW103">
        <f>IFERROR(VLOOKUP(_xlfn.NUMBERVALUE(MID(CD103, SEARCH("!", CD103)+1, SEARCH("+", CD103)-SEARCH("!", CD103)-1)), Rankings!$A$2:$BK$129, 63, FALSE),0)</f>
        <v>0</v>
      </c>
      <c r="JX103">
        <f>IFERROR(VLOOKUP(_xlfn.NUMBERVALUE(MID(CE103, SEARCH("!", CE103)+1, SEARCH("+", CE103)-SEARCH("!", CE103)-1)), Rankings!$A$2:$BK$129, 63, FALSE),0)</f>
        <v>0</v>
      </c>
      <c r="JY103">
        <f>IFERROR(VLOOKUP(_xlfn.NUMBERVALUE(MID(CF103, SEARCH("!", CF103)+1, SEARCH("+", CF103)-SEARCH("!", CF103)-1)), Rankings!$A$2:$BK$129, 63, FALSE),0)</f>
        <v>0</v>
      </c>
      <c r="JZ103">
        <f>IFERROR(VLOOKUP(_xlfn.NUMBERVALUE(MID(CG103, SEARCH("!", CG103)+1, SEARCH("+", CG103)-SEARCH("!", CG103)-1)), Rankings!$A$2:$BK$129, 63, FALSE),0)</f>
        <v>0</v>
      </c>
      <c r="KA103">
        <f>IFERROR(VLOOKUP(_xlfn.NUMBERVALUE(MID(CH103, SEARCH("!", CH103)+1, SEARCH("+", CH103)-SEARCH("!", CH103)-1)), Rankings!$A$2:$BK$129, 63, FALSE),0)</f>
        <v>0</v>
      </c>
      <c r="KB103">
        <f>IFERROR(VLOOKUP(_xlfn.NUMBERVALUE(MID(CI103, SEARCH("!", CI103)+1, SEARCH("+", CI103)-SEARCH("!", CI103)-1)), Rankings!$A$2:$BK$129, 63, FALSE),0)</f>
        <v>0</v>
      </c>
      <c r="KC103">
        <f>IFERROR(VLOOKUP(_xlfn.NUMBERVALUE(MID(CJ103, SEARCH("!", CJ103)+1, SEARCH("+", CJ103)-SEARCH("!", CJ103)-1)), Rankings!$A$2:$BK$129, 63, FALSE),0)</f>
        <v>0</v>
      </c>
      <c r="KD103">
        <f>IFERROR(VLOOKUP(_xlfn.NUMBERVALUE(MID(CK103, SEARCH("!", CK103)+1, SEARCH("+", CK103)-SEARCH("!", CK103)-1)), Rankings!$A$2:$BK$129, 63, FALSE),0)</f>
        <v>0</v>
      </c>
      <c r="KE103">
        <f>IFERROR(VLOOKUP(_xlfn.NUMBERVALUE(MID(CL103, SEARCH("!", CL103)+1, SEARCH("+", CL103)-SEARCH("!", CL103)-1)), Rankings!$A$2:$BK$129, 63, FALSE),0)</f>
        <v>0</v>
      </c>
      <c r="KF103">
        <f>IFERROR(VLOOKUP(_xlfn.NUMBERVALUE(MID(CM103, SEARCH("!", CM103)+1, SEARCH("+", CM103)-SEARCH("!", CM103)-1)), Rankings!$A$2:$BK$129, 63, FALSE),0)</f>
        <v>0</v>
      </c>
      <c r="KG103">
        <f>IFERROR(VLOOKUP(_xlfn.NUMBERVALUE(MID(CN103, SEARCH("!", CN103)+1, SEARCH("+", CN103)-SEARCH("!", CN103)-1)), Rankings!$A$2:$BK$129, 63, FALSE),0)</f>
        <v>0</v>
      </c>
      <c r="KH103">
        <f>IFERROR(VLOOKUP(_xlfn.NUMBERVALUE(MID(CO103, SEARCH("!", CO103)+1, SEARCH("+", CO103)-SEARCH("!", CO103)-1)), Rankings!$A$2:$BK$129, 63, FALSE),0)</f>
        <v>0</v>
      </c>
      <c r="KJ103" s="28">
        <f t="shared" si="2794"/>
        <v>189</v>
      </c>
      <c r="KK103" s="28">
        <f t="shared" si="2795"/>
        <v>0</v>
      </c>
      <c r="KL103" s="28">
        <f t="shared" si="2796"/>
        <v>21</v>
      </c>
      <c r="KM103" s="28">
        <f t="shared" si="2797"/>
        <v>0</v>
      </c>
      <c r="KN103" s="28">
        <f t="shared" si="2798"/>
        <v>0</v>
      </c>
      <c r="KO103" s="28">
        <f t="shared" si="2799"/>
        <v>139</v>
      </c>
      <c r="KP103" s="28">
        <f t="shared" si="2800"/>
        <v>199.5</v>
      </c>
      <c r="KQ103" s="28">
        <f t="shared" si="2801"/>
        <v>139</v>
      </c>
      <c r="KS103" s="27" t="str">
        <f t="shared" si="2802"/>
        <v>20</v>
      </c>
      <c r="KT103" s="27" t="str">
        <f t="shared" si="2803"/>
        <v>8</v>
      </c>
      <c r="KU103" s="27" t="str">
        <f t="shared" si="2804"/>
        <v>14</v>
      </c>
      <c r="KV103" s="27">
        <f t="shared" si="2805"/>
        <v>0</v>
      </c>
      <c r="KW103" s="27">
        <f t="shared" si="2806"/>
        <v>0</v>
      </c>
      <c r="KX103" s="27" t="str">
        <f t="shared" si="2807"/>
        <v>12</v>
      </c>
      <c r="KY103" s="27">
        <f t="shared" si="2808"/>
        <v>0</v>
      </c>
      <c r="KZ103" s="27" t="str">
        <f t="shared" si="2809"/>
        <v>13</v>
      </c>
      <c r="LA103" s="27" t="str">
        <f t="shared" si="2810"/>
        <v>17</v>
      </c>
      <c r="LB103" s="27">
        <f t="shared" si="2811"/>
        <v>0</v>
      </c>
      <c r="LC103" s="27">
        <f t="shared" si="2812"/>
        <v>0</v>
      </c>
      <c r="LD103" s="27" t="str">
        <f t="shared" si="2813"/>
        <v>17</v>
      </c>
      <c r="LE103" s="27">
        <f t="shared" si="2814"/>
        <v>0</v>
      </c>
      <c r="LF103" s="27" t="str">
        <f t="shared" si="2815"/>
        <v>8</v>
      </c>
      <c r="LG103" s="27" t="str">
        <f t="shared" si="2816"/>
        <v>14</v>
      </c>
      <c r="LH103" s="27">
        <f t="shared" si="2817"/>
        <v>0</v>
      </c>
      <c r="LI103" s="27">
        <f t="shared" si="2818"/>
        <v>0</v>
      </c>
      <c r="LJ103" s="27">
        <f t="shared" si="2819"/>
        <v>0</v>
      </c>
      <c r="LK103" s="27">
        <f t="shared" si="2820"/>
        <v>0</v>
      </c>
      <c r="LL103" s="27">
        <f t="shared" si="2821"/>
        <v>0</v>
      </c>
      <c r="LM103" s="27">
        <f t="shared" si="2822"/>
        <v>0</v>
      </c>
      <c r="LN103" s="27">
        <f t="shared" si="2823"/>
        <v>0</v>
      </c>
      <c r="LO103" s="27">
        <f t="shared" si="2824"/>
        <v>0</v>
      </c>
      <c r="LP103" s="27" t="str">
        <f t="shared" si="2825"/>
        <v>21</v>
      </c>
      <c r="LQ103" s="27">
        <f t="shared" si="2826"/>
        <v>0</v>
      </c>
      <c r="LR103" s="27">
        <f t="shared" si="2827"/>
        <v>0</v>
      </c>
      <c r="LS103" s="27" t="str">
        <f t="shared" si="2828"/>
        <v>15</v>
      </c>
      <c r="LT103" s="27">
        <f t="shared" si="2829"/>
        <v>0</v>
      </c>
      <c r="LU103" s="27">
        <f t="shared" si="2830"/>
        <v>0</v>
      </c>
      <c r="LV103" s="27" t="str">
        <f t="shared" si="2831"/>
        <v>19</v>
      </c>
      <c r="LW103" s="27">
        <f t="shared" si="2832"/>
        <v>0</v>
      </c>
      <c r="LX103" s="27">
        <f t="shared" si="2833"/>
        <v>0</v>
      </c>
      <c r="LY103" s="27" t="str">
        <f t="shared" si="2834"/>
        <v>12</v>
      </c>
      <c r="LZ103" s="27">
        <f t="shared" si="2835"/>
        <v>0</v>
      </c>
      <c r="MA103" s="27">
        <f t="shared" si="2836"/>
        <v>0</v>
      </c>
      <c r="MB103" s="27" t="str">
        <f t="shared" si="2837"/>
        <v>20</v>
      </c>
      <c r="MC103" s="27">
        <f t="shared" si="2838"/>
        <v>0</v>
      </c>
      <c r="MD103" s="27">
        <f t="shared" si="2839"/>
        <v>0</v>
      </c>
      <c r="ME103" s="27">
        <f t="shared" si="2840"/>
        <v>0</v>
      </c>
      <c r="MF103" s="27">
        <f t="shared" si="2841"/>
        <v>0</v>
      </c>
      <c r="MG103" s="27">
        <f t="shared" si="2842"/>
        <v>0</v>
      </c>
      <c r="MH103" s="27">
        <f t="shared" si="2843"/>
        <v>0</v>
      </c>
      <c r="MI103" s="27">
        <f t="shared" si="2844"/>
        <v>0</v>
      </c>
      <c r="MJ103" s="27">
        <f t="shared" si="2845"/>
        <v>0</v>
      </c>
      <c r="MK103" s="27">
        <f t="shared" si="2846"/>
        <v>0</v>
      </c>
      <c r="ML103" s="27">
        <f t="shared" si="2847"/>
        <v>0</v>
      </c>
      <c r="MM103" s="27">
        <f t="shared" si="2848"/>
        <v>0</v>
      </c>
      <c r="MN103" s="27">
        <f t="shared" si="2849"/>
        <v>0</v>
      </c>
      <c r="MO103" s="27">
        <f t="shared" si="2850"/>
        <v>0</v>
      </c>
      <c r="MP103" s="27">
        <f t="shared" si="2851"/>
        <v>0</v>
      </c>
      <c r="MQ103" s="27">
        <f t="shared" si="2852"/>
        <v>0</v>
      </c>
      <c r="MR103" s="27">
        <f t="shared" si="2853"/>
        <v>0</v>
      </c>
      <c r="MS103" s="27">
        <f t="shared" si="2854"/>
        <v>0</v>
      </c>
      <c r="MT103" s="27">
        <f t="shared" si="2855"/>
        <v>0</v>
      </c>
      <c r="MU103" s="27">
        <f t="shared" si="2856"/>
        <v>0</v>
      </c>
      <c r="MV103" s="27">
        <f t="shared" si="2857"/>
        <v>0</v>
      </c>
      <c r="MW103" s="27">
        <f t="shared" si="2858"/>
        <v>0</v>
      </c>
      <c r="MX103" s="27">
        <f t="shared" si="2859"/>
        <v>0</v>
      </c>
      <c r="MY103" s="27">
        <f t="shared" si="2860"/>
        <v>0</v>
      </c>
      <c r="MZ103" s="27">
        <f t="shared" si="2861"/>
        <v>0</v>
      </c>
      <c r="NA103" s="27">
        <f t="shared" si="2862"/>
        <v>0</v>
      </c>
      <c r="NB103" s="27">
        <f t="shared" si="2863"/>
        <v>0</v>
      </c>
      <c r="NC103" s="27">
        <f t="shared" si="2864"/>
        <v>0</v>
      </c>
      <c r="ND103" s="27">
        <f t="shared" si="2865"/>
        <v>0</v>
      </c>
      <c r="NE103" s="27">
        <f t="shared" si="2866"/>
        <v>0</v>
      </c>
      <c r="NF103" s="27">
        <f t="shared" si="2867"/>
        <v>0</v>
      </c>
      <c r="NG103" s="27">
        <f t="shared" si="2868"/>
        <v>0</v>
      </c>
      <c r="NH103" s="27">
        <f t="shared" si="2869"/>
        <v>0</v>
      </c>
      <c r="NI103" s="27">
        <f t="shared" si="2870"/>
        <v>0</v>
      </c>
      <c r="NJ103" s="27">
        <f t="shared" si="2871"/>
        <v>0</v>
      </c>
      <c r="NK103" s="27">
        <f t="shared" si="2872"/>
        <v>0</v>
      </c>
      <c r="NL103" s="27">
        <f t="shared" si="2873"/>
        <v>0</v>
      </c>
      <c r="NM103" s="27">
        <f t="shared" si="2874"/>
        <v>0</v>
      </c>
      <c r="NN103" s="27">
        <f t="shared" si="2875"/>
        <v>0</v>
      </c>
      <c r="NO103" s="27">
        <f t="shared" si="2876"/>
        <v>0</v>
      </c>
      <c r="NP103" s="27">
        <f t="shared" si="2877"/>
        <v>0</v>
      </c>
      <c r="NQ103" s="27">
        <f t="shared" si="2878"/>
        <v>0</v>
      </c>
      <c r="NR103" s="27">
        <f t="shared" si="2879"/>
        <v>0</v>
      </c>
      <c r="NS103" s="27">
        <f t="shared" si="2880"/>
        <v>0</v>
      </c>
      <c r="NT103" s="27">
        <f t="shared" si="2881"/>
        <v>0</v>
      </c>
      <c r="NU103" s="27">
        <f t="shared" si="2882"/>
        <v>0</v>
      </c>
      <c r="NV103" s="27">
        <f t="shared" si="2883"/>
        <v>0</v>
      </c>
      <c r="NX103" s="28">
        <f t="shared" si="2884"/>
        <v>236</v>
      </c>
      <c r="NY103" s="28">
        <f t="shared" si="2885"/>
        <v>0</v>
      </c>
      <c r="NZ103" s="28">
        <f t="shared" si="2886"/>
        <v>20</v>
      </c>
      <c r="OA103" s="28">
        <f t="shared" si="2887"/>
        <v>0</v>
      </c>
      <c r="OB103" s="28">
        <f t="shared" si="2888"/>
        <v>0</v>
      </c>
      <c r="OC103" s="28">
        <f t="shared" si="2889"/>
        <v>180</v>
      </c>
      <c r="OD103" s="28">
        <f t="shared" si="2890"/>
        <v>246</v>
      </c>
      <c r="OE103" s="28">
        <f t="shared" si="2891"/>
        <v>180</v>
      </c>
      <c r="OG103" s="27" t="str">
        <f t="shared" si="2892"/>
        <v>13</v>
      </c>
      <c r="OH103" s="27" t="str">
        <f t="shared" si="2893"/>
        <v>9</v>
      </c>
      <c r="OI103" s="27" t="str">
        <f t="shared" si="2894"/>
        <v>23</v>
      </c>
      <c r="OJ103" s="27">
        <f t="shared" si="2895"/>
        <v>0</v>
      </c>
      <c r="OK103" s="27">
        <f t="shared" si="2896"/>
        <v>0</v>
      </c>
      <c r="OL103" s="27" t="str">
        <f t="shared" si="2897"/>
        <v>26</v>
      </c>
      <c r="OM103" s="27">
        <f t="shared" si="2898"/>
        <v>0</v>
      </c>
      <c r="ON103" s="27" t="str">
        <f t="shared" si="2899"/>
        <v>9</v>
      </c>
      <c r="OO103" s="27" t="str">
        <f t="shared" si="2900"/>
        <v>7</v>
      </c>
      <c r="OP103" s="27">
        <f t="shared" si="2901"/>
        <v>0</v>
      </c>
      <c r="OQ103" s="27">
        <f t="shared" si="2902"/>
        <v>0</v>
      </c>
      <c r="OR103" s="27" t="str">
        <f t="shared" si="2903"/>
        <v>15</v>
      </c>
      <c r="OS103" s="27">
        <f t="shared" si="2904"/>
        <v>0</v>
      </c>
      <c r="OT103" s="27" t="str">
        <f t="shared" si="2905"/>
        <v>11</v>
      </c>
      <c r="OU103" s="27" t="str">
        <f t="shared" si="2906"/>
        <v>17</v>
      </c>
      <c r="OV103" s="27">
        <f t="shared" si="2907"/>
        <v>0</v>
      </c>
      <c r="OW103" s="27">
        <f t="shared" si="2908"/>
        <v>0</v>
      </c>
      <c r="OX103" s="27">
        <f t="shared" si="2909"/>
        <v>0</v>
      </c>
      <c r="OY103" s="27">
        <f t="shared" si="2910"/>
        <v>0</v>
      </c>
      <c r="OZ103" s="27">
        <f t="shared" si="2911"/>
        <v>0</v>
      </c>
      <c r="PA103" s="27">
        <f t="shared" si="2912"/>
        <v>0</v>
      </c>
      <c r="PB103" s="27">
        <f t="shared" si="2913"/>
        <v>0</v>
      </c>
      <c r="PC103" s="27">
        <f t="shared" si="2914"/>
        <v>0</v>
      </c>
      <c r="PD103" s="27" t="str">
        <f t="shared" si="2915"/>
        <v>23</v>
      </c>
      <c r="PE103" s="27">
        <f t="shared" si="2916"/>
        <v>0</v>
      </c>
      <c r="PF103" s="27">
        <f t="shared" si="2917"/>
        <v>0</v>
      </c>
      <c r="PG103" s="27" t="str">
        <f t="shared" si="2918"/>
        <v>22</v>
      </c>
      <c r="PH103" s="27">
        <f t="shared" si="2919"/>
        <v>0</v>
      </c>
      <c r="PI103" s="27">
        <f t="shared" si="2920"/>
        <v>0</v>
      </c>
      <c r="PJ103" s="27" t="str">
        <f t="shared" si="2921"/>
        <v>21</v>
      </c>
      <c r="PK103" s="27">
        <f t="shared" si="2922"/>
        <v>0</v>
      </c>
      <c r="PL103" s="27">
        <f t="shared" si="2923"/>
        <v>0</v>
      </c>
      <c r="PM103" s="27" t="str">
        <f t="shared" si="2924"/>
        <v>37</v>
      </c>
      <c r="PN103" s="27">
        <f t="shared" si="2925"/>
        <v>0</v>
      </c>
      <c r="PO103" s="27">
        <f t="shared" si="2926"/>
        <v>0</v>
      </c>
      <c r="PP103" s="27" t="str">
        <f t="shared" si="2927"/>
        <v>23</v>
      </c>
      <c r="PQ103" s="27">
        <f t="shared" si="2928"/>
        <v>0</v>
      </c>
      <c r="PR103" s="27">
        <f t="shared" si="2929"/>
        <v>0</v>
      </c>
      <c r="PS103" s="27">
        <f t="shared" si="2930"/>
        <v>0</v>
      </c>
      <c r="PT103" s="27">
        <f t="shared" si="2931"/>
        <v>0</v>
      </c>
      <c r="PU103" s="27">
        <f t="shared" si="2932"/>
        <v>0</v>
      </c>
      <c r="PV103" s="27">
        <f t="shared" si="2933"/>
        <v>0</v>
      </c>
      <c r="PW103" s="27">
        <f t="shared" si="2934"/>
        <v>0</v>
      </c>
      <c r="PX103" s="27">
        <f t="shared" si="2935"/>
        <v>0</v>
      </c>
      <c r="PY103" s="27">
        <f t="shared" si="2936"/>
        <v>0</v>
      </c>
      <c r="PZ103" s="27">
        <f t="shared" si="2937"/>
        <v>0</v>
      </c>
      <c r="QA103" s="27">
        <f t="shared" si="2938"/>
        <v>0</v>
      </c>
      <c r="QB103" s="27">
        <f t="shared" si="2939"/>
        <v>0</v>
      </c>
      <c r="QC103" s="27">
        <f t="shared" si="2940"/>
        <v>0</v>
      </c>
      <c r="QD103" s="27">
        <f t="shared" si="2941"/>
        <v>0</v>
      </c>
      <c r="QE103" s="27">
        <f t="shared" si="2942"/>
        <v>0</v>
      </c>
      <c r="QF103" s="27">
        <f t="shared" si="2943"/>
        <v>0</v>
      </c>
      <c r="QG103" s="27">
        <f t="shared" si="2944"/>
        <v>0</v>
      </c>
      <c r="QH103" s="27">
        <f t="shared" si="2945"/>
        <v>0</v>
      </c>
      <c r="QI103" s="27">
        <f t="shared" si="2946"/>
        <v>0</v>
      </c>
      <c r="QJ103" s="27">
        <f t="shared" si="2947"/>
        <v>0</v>
      </c>
      <c r="QK103" s="27">
        <f t="shared" si="2948"/>
        <v>0</v>
      </c>
      <c r="QL103" s="27">
        <f t="shared" si="2949"/>
        <v>0</v>
      </c>
      <c r="QM103" s="27">
        <f t="shared" si="2950"/>
        <v>0</v>
      </c>
      <c r="QN103" s="27">
        <f t="shared" si="2951"/>
        <v>0</v>
      </c>
      <c r="QO103" s="27">
        <f t="shared" si="2952"/>
        <v>0</v>
      </c>
      <c r="QP103" s="27">
        <f t="shared" si="2953"/>
        <v>0</v>
      </c>
      <c r="QQ103" s="27">
        <f t="shared" si="2954"/>
        <v>0</v>
      </c>
      <c r="QR103" s="27">
        <f t="shared" si="2955"/>
        <v>0</v>
      </c>
      <c r="QS103" s="27">
        <f t="shared" si="2956"/>
        <v>0</v>
      </c>
      <c r="QT103" s="27">
        <f t="shared" si="2957"/>
        <v>0</v>
      </c>
      <c r="QU103" s="27">
        <f t="shared" si="2958"/>
        <v>0</v>
      </c>
      <c r="QV103" s="27">
        <f t="shared" si="2959"/>
        <v>0</v>
      </c>
      <c r="QW103" s="27">
        <f t="shared" si="2960"/>
        <v>0</v>
      </c>
      <c r="QX103" s="27">
        <f t="shared" si="2961"/>
        <v>0</v>
      </c>
      <c r="QY103" s="27">
        <f t="shared" si="2962"/>
        <v>0</v>
      </c>
      <c r="QZ103" s="27">
        <f t="shared" si="2963"/>
        <v>0</v>
      </c>
      <c r="RA103" s="27">
        <f t="shared" si="2964"/>
        <v>0</v>
      </c>
      <c r="RB103" s="27">
        <f t="shared" si="2965"/>
        <v>0</v>
      </c>
      <c r="RC103" s="27">
        <f t="shared" si="2966"/>
        <v>0</v>
      </c>
      <c r="RD103" s="27">
        <f t="shared" si="2967"/>
        <v>0</v>
      </c>
      <c r="RE103" s="27">
        <f t="shared" si="2968"/>
        <v>0</v>
      </c>
      <c r="RF103" s="27">
        <f t="shared" si="2969"/>
        <v>0</v>
      </c>
      <c r="RG103" s="27">
        <f t="shared" si="2970"/>
        <v>0</v>
      </c>
      <c r="RH103" s="27">
        <f t="shared" si="2971"/>
        <v>0</v>
      </c>
      <c r="RI103" s="27">
        <f t="shared" si="2972"/>
        <v>0</v>
      </c>
      <c r="RJ103" s="27">
        <f t="shared" si="2973"/>
        <v>0</v>
      </c>
      <c r="RL103" s="28">
        <f t="shared" si="2974"/>
        <v>93</v>
      </c>
      <c r="RM103" s="28">
        <f t="shared" si="2975"/>
        <v>0</v>
      </c>
      <c r="RN103" s="28">
        <f t="shared" si="2976"/>
        <v>14</v>
      </c>
      <c r="RO103" s="28">
        <f t="shared" si="2977"/>
        <v>0</v>
      </c>
      <c r="RP103" s="28">
        <f t="shared" si="2978"/>
        <v>0</v>
      </c>
      <c r="RQ103" s="28">
        <f t="shared" si="2979"/>
        <v>100</v>
      </c>
      <c r="RT103" s="27" t="str">
        <f t="shared" si="2980"/>
        <v>12</v>
      </c>
      <c r="RU103" s="27" t="str">
        <f t="shared" si="2981"/>
        <v>5</v>
      </c>
      <c r="RV103" s="27" t="str">
        <f t="shared" si="2982"/>
        <v>7</v>
      </c>
      <c r="RW103" s="27" t="str">
        <f t="shared" si="2983"/>
        <v>0</v>
      </c>
      <c r="RX103" s="27" t="str">
        <f t="shared" si="2984"/>
        <v>0</v>
      </c>
      <c r="RY103" s="27" t="str">
        <f t="shared" si="2985"/>
        <v>6</v>
      </c>
      <c r="RZ103" s="27" t="str">
        <f t="shared" si="2986"/>
        <v>0</v>
      </c>
      <c r="SA103" s="27" t="str">
        <f t="shared" si="2987"/>
        <v>7</v>
      </c>
      <c r="SB103" s="27" t="str">
        <f t="shared" si="2988"/>
        <v>6</v>
      </c>
      <c r="SC103" s="27" t="str">
        <f t="shared" si="2989"/>
        <v>0</v>
      </c>
      <c r="SD103" s="27" t="str">
        <f t="shared" si="2990"/>
        <v>0</v>
      </c>
      <c r="SE103" s="27" t="str">
        <f t="shared" si="2991"/>
        <v>9</v>
      </c>
      <c r="SF103" s="27" t="str">
        <f t="shared" si="2992"/>
        <v>0</v>
      </c>
      <c r="SG103" s="27" t="str">
        <f t="shared" si="2993"/>
        <v>7</v>
      </c>
      <c r="SH103" s="27" t="str">
        <f t="shared" si="2994"/>
        <v>6</v>
      </c>
      <c r="SI103" s="27" t="str">
        <f t="shared" si="2995"/>
        <v>0</v>
      </c>
      <c r="SJ103" s="27" t="str">
        <f t="shared" si="2996"/>
        <v>0</v>
      </c>
      <c r="SK103" s="27" t="str">
        <f t="shared" si="2997"/>
        <v>0</v>
      </c>
      <c r="SL103" s="27" t="str">
        <f t="shared" si="2998"/>
        <v>0</v>
      </c>
      <c r="SM103" s="27" t="str">
        <f t="shared" si="2999"/>
        <v>0</v>
      </c>
      <c r="SN103" s="27" t="str">
        <f t="shared" si="3000"/>
        <v>0</v>
      </c>
      <c r="SO103" s="27" t="str">
        <f t="shared" si="3001"/>
        <v>0</v>
      </c>
      <c r="SP103" s="27" t="str">
        <f t="shared" si="3002"/>
        <v>0</v>
      </c>
      <c r="SQ103" s="27" t="str">
        <f t="shared" si="3003"/>
        <v>11</v>
      </c>
      <c r="SR103" s="27" t="str">
        <f t="shared" si="3004"/>
        <v>0</v>
      </c>
      <c r="SS103" s="27" t="str">
        <f t="shared" si="3005"/>
        <v>0</v>
      </c>
      <c r="ST103" s="27" t="str">
        <f t="shared" si="3006"/>
        <v>6</v>
      </c>
      <c r="SU103" s="27" t="str">
        <f t="shared" si="3007"/>
        <v>0</v>
      </c>
      <c r="SV103" s="27" t="str">
        <f t="shared" si="3008"/>
        <v>0</v>
      </c>
      <c r="SW103" s="27" t="str">
        <f t="shared" si="3009"/>
        <v>8</v>
      </c>
      <c r="SX103" s="27" t="str">
        <f t="shared" si="3010"/>
        <v>0</v>
      </c>
      <c r="SY103" s="27" t="str">
        <f t="shared" si="3011"/>
        <v>0</v>
      </c>
      <c r="SZ103" s="27" t="str">
        <f t="shared" si="3012"/>
        <v>6</v>
      </c>
      <c r="TA103" s="27" t="str">
        <f t="shared" si="3013"/>
        <v>0</v>
      </c>
      <c r="TB103" s="27" t="str">
        <f t="shared" si="3014"/>
        <v>0</v>
      </c>
      <c r="TC103" s="27" t="str">
        <f t="shared" si="3015"/>
        <v>11</v>
      </c>
      <c r="TD103" s="27" t="str">
        <f t="shared" si="3016"/>
        <v>0</v>
      </c>
      <c r="TE103" s="27" t="str">
        <f t="shared" si="3017"/>
        <v>0</v>
      </c>
      <c r="TF103" s="27" t="str">
        <f t="shared" si="3018"/>
        <v>0</v>
      </c>
      <c r="TG103" s="27" t="str">
        <f t="shared" si="3019"/>
        <v>0</v>
      </c>
      <c r="TH103" s="27" t="str">
        <f t="shared" si="3020"/>
        <v>0</v>
      </c>
      <c r="TI103" s="27" t="str">
        <f t="shared" si="3021"/>
        <v>0</v>
      </c>
      <c r="TJ103" s="27" t="str">
        <f t="shared" si="3022"/>
        <v>0</v>
      </c>
      <c r="TK103" s="27" t="str">
        <f t="shared" si="3023"/>
        <v>0</v>
      </c>
      <c r="TL103" s="27" t="str">
        <f t="shared" si="3024"/>
        <v>0</v>
      </c>
      <c r="TM103" s="27" t="str">
        <f t="shared" si="3025"/>
        <v>0</v>
      </c>
      <c r="TN103" s="27" t="str">
        <f t="shared" si="3026"/>
        <v>0</v>
      </c>
      <c r="TO103" s="27" t="str">
        <f t="shared" si="3027"/>
        <v>0</v>
      </c>
      <c r="TP103" s="27" t="str">
        <f t="shared" si="3028"/>
        <v>0</v>
      </c>
      <c r="TQ103" s="27" t="str">
        <f t="shared" si="3029"/>
        <v>0</v>
      </c>
      <c r="TR103" s="27" t="str">
        <f t="shared" si="3030"/>
        <v>0</v>
      </c>
      <c r="TS103" s="27" t="str">
        <f t="shared" si="3031"/>
        <v>0</v>
      </c>
      <c r="TT103" s="27" t="str">
        <f t="shared" si="3032"/>
        <v>0</v>
      </c>
      <c r="TU103" s="27" t="str">
        <f t="shared" si="3033"/>
        <v>0</v>
      </c>
      <c r="TV103" s="27" t="str">
        <f t="shared" si="3034"/>
        <v>0</v>
      </c>
      <c r="TW103" s="27" t="str">
        <f t="shared" si="3035"/>
        <v>0</v>
      </c>
      <c r="TX103" s="27" t="str">
        <f t="shared" si="3036"/>
        <v>0</v>
      </c>
      <c r="TY103" s="27" t="str">
        <f t="shared" si="3037"/>
        <v>0</v>
      </c>
      <c r="TZ103" s="27" t="str">
        <f t="shared" si="3038"/>
        <v>0</v>
      </c>
      <c r="UA103" s="27" t="str">
        <f t="shared" si="3039"/>
        <v>0</v>
      </c>
      <c r="UB103" s="27" t="str">
        <f t="shared" si="3040"/>
        <v>0</v>
      </c>
      <c r="UC103" s="27" t="str">
        <f t="shared" si="3041"/>
        <v>0</v>
      </c>
      <c r="UD103" s="27" t="str">
        <f t="shared" si="3042"/>
        <v>0</v>
      </c>
      <c r="UE103" s="27" t="str">
        <f t="shared" si="3043"/>
        <v>0</v>
      </c>
      <c r="UF103" s="27" t="str">
        <f t="shared" si="3044"/>
        <v>0</v>
      </c>
      <c r="UG103" s="27" t="str">
        <f t="shared" si="3045"/>
        <v>0</v>
      </c>
      <c r="UH103" s="27" t="str">
        <f t="shared" si="3046"/>
        <v>0</v>
      </c>
      <c r="UI103" s="27" t="str">
        <f t="shared" si="3047"/>
        <v>0</v>
      </c>
      <c r="UJ103" s="27" t="str">
        <f t="shared" si="3048"/>
        <v>0</v>
      </c>
      <c r="UK103" s="27" t="str">
        <f t="shared" si="3049"/>
        <v>0</v>
      </c>
      <c r="UL103" s="27" t="str">
        <f t="shared" si="3050"/>
        <v>0</v>
      </c>
      <c r="UM103" s="27" t="str">
        <f t="shared" si="3051"/>
        <v>0</v>
      </c>
      <c r="UN103" s="27" t="str">
        <f t="shared" si="3052"/>
        <v>0</v>
      </c>
      <c r="UO103" s="27" t="str">
        <f t="shared" si="3053"/>
        <v>0</v>
      </c>
      <c r="UP103" s="27" t="str">
        <f t="shared" si="3054"/>
        <v>0</v>
      </c>
      <c r="UQ103" s="27" t="str">
        <f t="shared" si="3055"/>
        <v>0</v>
      </c>
      <c r="UR103" s="27" t="str">
        <f t="shared" si="3056"/>
        <v>0</v>
      </c>
      <c r="US103" s="27" t="str">
        <f t="shared" si="3057"/>
        <v>0</v>
      </c>
      <c r="UT103" s="27" t="str">
        <f t="shared" si="3058"/>
        <v>0</v>
      </c>
      <c r="UU103" s="27" t="str">
        <f t="shared" si="3059"/>
        <v>0</v>
      </c>
      <c r="UV103" s="27" t="str">
        <f t="shared" si="3060"/>
        <v>0</v>
      </c>
      <c r="UW103" s="27" t="str">
        <f t="shared" si="3061"/>
        <v>0</v>
      </c>
      <c r="UY103" s="28">
        <f t="shared" si="3062"/>
        <v>-38.18</v>
      </c>
      <c r="UZ103" s="28">
        <f t="shared" si="3063"/>
        <v>0</v>
      </c>
      <c r="VA103" s="28">
        <f t="shared" si="3064"/>
        <v>-2.75</v>
      </c>
      <c r="VB103" s="28">
        <f t="shared" si="3065"/>
        <v>0</v>
      </c>
      <c r="VC103" s="28">
        <f t="shared" si="3066"/>
        <v>0</v>
      </c>
      <c r="VD103" s="28">
        <f t="shared" si="3067"/>
        <v>-39.555</v>
      </c>
      <c r="VG103" s="27" t="str">
        <f t="shared" si="3068"/>
        <v>-4.55</v>
      </c>
      <c r="VH103" s="27" t="str">
        <f t="shared" si="3069"/>
        <v>-1.7</v>
      </c>
      <c r="VI103" s="27" t="str">
        <f t="shared" si="3070"/>
        <v>-3.04</v>
      </c>
      <c r="VJ103" s="27">
        <f t="shared" si="3071"/>
        <v>0</v>
      </c>
      <c r="VK103" s="27">
        <f t="shared" si="3072"/>
        <v>0</v>
      </c>
      <c r="VL103" s="27" t="str">
        <f t="shared" si="3073"/>
        <v>-10.63</v>
      </c>
      <c r="VM103" s="27">
        <f t="shared" si="3074"/>
        <v>0</v>
      </c>
      <c r="VN103" s="27" t="str">
        <f t="shared" si="3075"/>
        <v>-2.2</v>
      </c>
      <c r="VO103" s="27" t="str">
        <f t="shared" si="3076"/>
        <v>6.4</v>
      </c>
      <c r="VP103" s="27">
        <f t="shared" si="3077"/>
        <v>0</v>
      </c>
      <c r="VQ103" s="27">
        <f t="shared" si="3078"/>
        <v>0</v>
      </c>
      <c r="VR103" s="27" t="str">
        <f t="shared" si="3079"/>
        <v>1.22</v>
      </c>
      <c r="VS103" s="27">
        <f t="shared" si="3080"/>
        <v>0</v>
      </c>
      <c r="VT103" s="27" t="str">
        <f t="shared" si="3081"/>
        <v>-0.55</v>
      </c>
      <c r="VU103" s="27" t="str">
        <f t="shared" si="3082"/>
        <v>-1.08</v>
      </c>
      <c r="VV103" s="27">
        <f t="shared" si="3083"/>
        <v>0</v>
      </c>
      <c r="VW103" s="27">
        <f t="shared" si="3084"/>
        <v>0</v>
      </c>
      <c r="VX103" s="27">
        <f t="shared" si="3085"/>
        <v>0</v>
      </c>
      <c r="VY103" s="27">
        <f t="shared" si="3086"/>
        <v>0</v>
      </c>
      <c r="VZ103" s="27">
        <f t="shared" si="3087"/>
        <v>0</v>
      </c>
      <c r="WA103" s="27">
        <f t="shared" si="3088"/>
        <v>0</v>
      </c>
      <c r="WB103" s="27">
        <f t="shared" si="3089"/>
        <v>0</v>
      </c>
      <c r="WC103" s="27">
        <f t="shared" si="3090"/>
        <v>0</v>
      </c>
      <c r="WD103" s="27" t="str">
        <f t="shared" si="3091"/>
        <v>-4.6</v>
      </c>
      <c r="WE103" s="27">
        <f t="shared" si="3092"/>
        <v>0</v>
      </c>
      <c r="WF103" s="27">
        <f t="shared" si="3093"/>
        <v>0</v>
      </c>
      <c r="WG103" s="27" t="str">
        <f t="shared" si="3094"/>
        <v>2.38</v>
      </c>
      <c r="WH103" s="27">
        <f t="shared" si="3095"/>
        <v>0</v>
      </c>
      <c r="WI103" s="27">
        <f t="shared" si="3096"/>
        <v>0</v>
      </c>
      <c r="WJ103" s="27" t="str">
        <f t="shared" si="3097"/>
        <v>-3.89</v>
      </c>
      <c r="WK103" s="27">
        <f t="shared" si="3098"/>
        <v>0</v>
      </c>
      <c r="WL103" s="27">
        <f t="shared" si="3099"/>
        <v>0</v>
      </c>
      <c r="WM103" s="27" t="str">
        <f t="shared" si="3100"/>
        <v>-8.33</v>
      </c>
      <c r="WN103" s="27">
        <f t="shared" si="3101"/>
        <v>0</v>
      </c>
      <c r="WO103" s="27">
        <f t="shared" si="3102"/>
        <v>0</v>
      </c>
      <c r="WP103" s="27" t="str">
        <f t="shared" si="3103"/>
        <v>-10.36</v>
      </c>
      <c r="WQ103" s="27">
        <f t="shared" si="3104"/>
        <v>0</v>
      </c>
      <c r="WR103" s="27">
        <f t="shared" si="3105"/>
        <v>0</v>
      </c>
      <c r="WS103" s="27">
        <f t="shared" si="3106"/>
        <v>0</v>
      </c>
      <c r="WT103" s="27">
        <f t="shared" si="3107"/>
        <v>0</v>
      </c>
      <c r="WU103" s="27">
        <f t="shared" si="3108"/>
        <v>0</v>
      </c>
      <c r="WV103" s="27">
        <f t="shared" si="3109"/>
        <v>0</v>
      </c>
      <c r="WW103" s="27">
        <f t="shared" si="3110"/>
        <v>0</v>
      </c>
      <c r="WX103" s="27">
        <f t="shared" si="3111"/>
        <v>0</v>
      </c>
      <c r="WY103" s="27">
        <f t="shared" si="3112"/>
        <v>0</v>
      </c>
      <c r="WZ103" s="27">
        <f t="shared" si="3113"/>
        <v>0</v>
      </c>
      <c r="XA103" s="27">
        <f t="shared" si="3114"/>
        <v>0</v>
      </c>
      <c r="XB103" s="27">
        <f t="shared" si="3115"/>
        <v>0</v>
      </c>
      <c r="XC103" s="27">
        <f t="shared" si="3116"/>
        <v>0</v>
      </c>
      <c r="XD103" s="27">
        <f t="shared" si="3117"/>
        <v>0</v>
      </c>
      <c r="XE103" s="27">
        <f t="shared" si="3118"/>
        <v>0</v>
      </c>
      <c r="XF103" s="27">
        <f t="shared" si="3119"/>
        <v>0</v>
      </c>
      <c r="XG103" s="27">
        <f t="shared" si="3120"/>
        <v>0</v>
      </c>
      <c r="XH103" s="27">
        <f t="shared" si="3121"/>
        <v>0</v>
      </c>
      <c r="XI103" s="27">
        <f t="shared" si="3122"/>
        <v>0</v>
      </c>
      <c r="XJ103" s="27">
        <f t="shared" si="3123"/>
        <v>0</v>
      </c>
      <c r="XK103" s="27">
        <f t="shared" si="3124"/>
        <v>0</v>
      </c>
      <c r="XL103" s="27">
        <f t="shared" si="3125"/>
        <v>0</v>
      </c>
      <c r="XM103" s="27">
        <f t="shared" si="3126"/>
        <v>0</v>
      </c>
      <c r="XN103" s="27">
        <f t="shared" si="3127"/>
        <v>0</v>
      </c>
      <c r="XO103" s="27">
        <f t="shared" si="3128"/>
        <v>0</v>
      </c>
      <c r="XP103" s="27">
        <f t="shared" si="3129"/>
        <v>0</v>
      </c>
      <c r="XQ103" s="27">
        <f t="shared" si="3130"/>
        <v>0</v>
      </c>
      <c r="XR103" s="27">
        <f t="shared" si="3131"/>
        <v>0</v>
      </c>
      <c r="XS103" s="27">
        <f t="shared" si="3132"/>
        <v>0</v>
      </c>
      <c r="XT103" s="27">
        <f t="shared" si="3133"/>
        <v>0</v>
      </c>
      <c r="XU103" s="27">
        <f t="shared" si="3134"/>
        <v>0</v>
      </c>
      <c r="XV103" s="27">
        <f t="shared" si="3135"/>
        <v>0</v>
      </c>
      <c r="XW103" s="27">
        <f t="shared" si="3136"/>
        <v>0</v>
      </c>
      <c r="XX103" s="27">
        <f t="shared" si="3137"/>
        <v>0</v>
      </c>
      <c r="XY103" s="27">
        <f t="shared" si="3138"/>
        <v>0</v>
      </c>
      <c r="XZ103" s="27">
        <f t="shared" si="3139"/>
        <v>0</v>
      </c>
      <c r="YA103" s="27">
        <f t="shared" si="3140"/>
        <v>0</v>
      </c>
      <c r="YB103" s="27">
        <f t="shared" si="3141"/>
        <v>0</v>
      </c>
      <c r="YC103" s="27">
        <f t="shared" si="3142"/>
        <v>0</v>
      </c>
      <c r="YD103" s="27">
        <f t="shared" si="3143"/>
        <v>0</v>
      </c>
      <c r="YE103" s="27">
        <f t="shared" si="3144"/>
        <v>0</v>
      </c>
      <c r="YF103" s="27">
        <f t="shared" si="3145"/>
        <v>0</v>
      </c>
      <c r="YG103" s="27">
        <f t="shared" si="3146"/>
        <v>0</v>
      </c>
      <c r="YH103" s="27">
        <f t="shared" si="3147"/>
        <v>0</v>
      </c>
      <c r="YI103" s="27">
        <f t="shared" si="3148"/>
        <v>0</v>
      </c>
      <c r="YJ103" s="27">
        <f t="shared" si="3149"/>
        <v>0</v>
      </c>
      <c r="YL103" s="28">
        <f t="shared" si="3150"/>
        <v>539</v>
      </c>
      <c r="YM103" s="28">
        <f t="shared" si="3151"/>
        <v>0</v>
      </c>
      <c r="YN103" s="28">
        <f t="shared" si="3152"/>
        <v>85</v>
      </c>
      <c r="YO103" s="28">
        <f t="shared" si="3153"/>
        <v>0</v>
      </c>
      <c r="YP103" s="28">
        <f t="shared" si="3154"/>
        <v>0</v>
      </c>
      <c r="YQ103" s="28">
        <f t="shared" si="3155"/>
        <v>581.5</v>
      </c>
      <c r="YT103" s="27" t="str">
        <f t="shared" si="3156"/>
        <v>66</v>
      </c>
      <c r="YU103" s="27" t="str">
        <f t="shared" si="3157"/>
        <v>60</v>
      </c>
      <c r="YV103" s="27" t="str">
        <f t="shared" si="3158"/>
        <v>67</v>
      </c>
      <c r="YW103" s="27">
        <f t="shared" si="3159"/>
        <v>0</v>
      </c>
      <c r="YX103" s="27">
        <f t="shared" si="3160"/>
        <v>0</v>
      </c>
      <c r="YY103" s="27" t="str">
        <f t="shared" si="3161"/>
        <v>60</v>
      </c>
      <c r="YZ103" s="27">
        <f t="shared" si="3162"/>
        <v>0</v>
      </c>
      <c r="ZA103" s="27" t="str">
        <f t="shared" si="3163"/>
        <v>52</v>
      </c>
      <c r="ZB103" s="27" t="str">
        <f t="shared" si="3164"/>
        <v>6</v>
      </c>
      <c r="ZC103" s="27">
        <f t="shared" si="3165"/>
        <v>0</v>
      </c>
      <c r="ZD103" s="27">
        <f t="shared" si="3166"/>
        <v>0</v>
      </c>
      <c r="ZE103" s="27" t="str">
        <f t="shared" si="3167"/>
        <v>35</v>
      </c>
      <c r="ZF103" s="27">
        <f t="shared" si="3168"/>
        <v>0</v>
      </c>
      <c r="ZG103" s="27" t="str">
        <f t="shared" si="3169"/>
        <v>33</v>
      </c>
      <c r="ZH103" s="27" t="str">
        <f t="shared" si="3170"/>
        <v>41</v>
      </c>
      <c r="ZI103" s="27">
        <f t="shared" si="3171"/>
        <v>0</v>
      </c>
      <c r="ZJ103" s="27">
        <f t="shared" si="3172"/>
        <v>0</v>
      </c>
      <c r="ZK103" s="27">
        <f t="shared" si="3173"/>
        <v>0</v>
      </c>
      <c r="ZL103" s="27">
        <f t="shared" si="3174"/>
        <v>0</v>
      </c>
      <c r="ZM103" s="27">
        <f t="shared" si="3175"/>
        <v>0</v>
      </c>
      <c r="ZN103" s="27">
        <f t="shared" si="3176"/>
        <v>0</v>
      </c>
      <c r="ZO103" s="27">
        <f t="shared" si="3177"/>
        <v>0</v>
      </c>
      <c r="ZP103" s="27">
        <f t="shared" si="3178"/>
        <v>0</v>
      </c>
      <c r="ZQ103" s="27" t="str">
        <f t="shared" si="3179"/>
        <v>47</v>
      </c>
      <c r="ZR103" s="27">
        <f t="shared" si="3180"/>
        <v>0</v>
      </c>
      <c r="ZS103" s="27">
        <f t="shared" si="3181"/>
        <v>0</v>
      </c>
      <c r="ZT103" s="27" t="str">
        <f t="shared" si="3182"/>
        <v>16</v>
      </c>
      <c r="ZU103" s="27">
        <f t="shared" si="3183"/>
        <v>0</v>
      </c>
      <c r="ZV103" s="27">
        <f t="shared" si="3184"/>
        <v>0</v>
      </c>
      <c r="ZW103" s="27" t="str">
        <f t="shared" si="3185"/>
        <v>31</v>
      </c>
      <c r="ZX103" s="27">
        <f t="shared" si="3186"/>
        <v>0</v>
      </c>
      <c r="ZY103" s="27">
        <f t="shared" si="3187"/>
        <v>0</v>
      </c>
      <c r="ZZ103" s="27" t="str">
        <f t="shared" si="3188"/>
        <v>56</v>
      </c>
      <c r="AAA103" s="27">
        <f t="shared" si="3189"/>
        <v>0</v>
      </c>
      <c r="AAB103" s="27">
        <f t="shared" si="3190"/>
        <v>0</v>
      </c>
      <c r="AAC103" s="27" t="str">
        <f t="shared" si="3191"/>
        <v>54</v>
      </c>
      <c r="AAD103" s="27">
        <f t="shared" si="3192"/>
        <v>0</v>
      </c>
      <c r="AAE103" s="27">
        <f t="shared" si="3193"/>
        <v>0</v>
      </c>
      <c r="AAF103" s="27">
        <f t="shared" si="3194"/>
        <v>0</v>
      </c>
      <c r="AAG103" s="27">
        <f t="shared" si="3195"/>
        <v>0</v>
      </c>
      <c r="AAH103" s="27">
        <f t="shared" si="3196"/>
        <v>0</v>
      </c>
      <c r="AAI103" s="27">
        <f t="shared" si="3197"/>
        <v>0</v>
      </c>
      <c r="AAJ103" s="27">
        <f t="shared" si="3198"/>
        <v>0</v>
      </c>
      <c r="AAK103" s="27">
        <f t="shared" si="3199"/>
        <v>0</v>
      </c>
      <c r="AAL103" s="27">
        <f t="shared" si="3200"/>
        <v>0</v>
      </c>
      <c r="AAM103" s="27">
        <f t="shared" si="3201"/>
        <v>0</v>
      </c>
      <c r="AAN103" s="27">
        <f t="shared" si="3202"/>
        <v>0</v>
      </c>
      <c r="AAO103" s="27">
        <f t="shared" si="3203"/>
        <v>0</v>
      </c>
      <c r="AAP103" s="27">
        <f t="shared" si="3204"/>
        <v>0</v>
      </c>
      <c r="AAQ103" s="27">
        <f t="shared" si="3205"/>
        <v>0</v>
      </c>
      <c r="AAR103" s="27">
        <f t="shared" si="3206"/>
        <v>0</v>
      </c>
      <c r="AAS103" s="27">
        <f t="shared" si="3207"/>
        <v>0</v>
      </c>
      <c r="AAT103" s="27">
        <f t="shared" si="3208"/>
        <v>0</v>
      </c>
      <c r="AAU103" s="27">
        <f t="shared" si="3209"/>
        <v>0</v>
      </c>
      <c r="AAV103" s="27">
        <f t="shared" si="3210"/>
        <v>0</v>
      </c>
      <c r="AAW103" s="27">
        <f t="shared" si="3211"/>
        <v>0</v>
      </c>
      <c r="AAX103" s="27">
        <f t="shared" si="3212"/>
        <v>0</v>
      </c>
      <c r="AAY103" s="27">
        <f t="shared" si="3213"/>
        <v>0</v>
      </c>
      <c r="AAZ103" s="27">
        <f t="shared" si="3214"/>
        <v>0</v>
      </c>
      <c r="ABA103" s="27">
        <f t="shared" si="3215"/>
        <v>0</v>
      </c>
      <c r="ABB103" s="27">
        <f t="shared" si="3216"/>
        <v>0</v>
      </c>
      <c r="ABC103" s="27">
        <f t="shared" si="3217"/>
        <v>0</v>
      </c>
      <c r="ABD103" s="27">
        <f t="shared" si="3218"/>
        <v>0</v>
      </c>
      <c r="ABE103" s="27">
        <f t="shared" si="3219"/>
        <v>0</v>
      </c>
      <c r="ABF103" s="27">
        <f t="shared" si="3220"/>
        <v>0</v>
      </c>
      <c r="ABG103" s="27">
        <f t="shared" si="3221"/>
        <v>0</v>
      </c>
      <c r="ABH103" s="27">
        <f t="shared" si="3222"/>
        <v>0</v>
      </c>
      <c r="ABI103" s="27">
        <f t="shared" si="3223"/>
        <v>0</v>
      </c>
      <c r="ABJ103" s="27">
        <f t="shared" si="3224"/>
        <v>0</v>
      </c>
      <c r="ABK103" s="27">
        <f t="shared" si="3225"/>
        <v>0</v>
      </c>
      <c r="ABL103" s="27">
        <f t="shared" si="3226"/>
        <v>0</v>
      </c>
      <c r="ABM103" s="27">
        <f t="shared" si="3227"/>
        <v>0</v>
      </c>
      <c r="ABN103" s="27">
        <f t="shared" si="3228"/>
        <v>0</v>
      </c>
      <c r="ABO103" s="27">
        <f t="shared" si="3229"/>
        <v>0</v>
      </c>
      <c r="ABP103" s="27">
        <f t="shared" si="3230"/>
        <v>0</v>
      </c>
      <c r="ABQ103" s="27">
        <f t="shared" si="3231"/>
        <v>0</v>
      </c>
      <c r="ABR103" s="27">
        <f t="shared" si="3232"/>
        <v>0</v>
      </c>
      <c r="ABS103" s="27">
        <f t="shared" si="3233"/>
        <v>0</v>
      </c>
      <c r="ABT103" s="27">
        <f t="shared" si="3234"/>
        <v>0</v>
      </c>
      <c r="ABU103" s="27">
        <f t="shared" si="3235"/>
        <v>0</v>
      </c>
      <c r="ABV103" s="27">
        <f t="shared" si="3236"/>
        <v>0</v>
      </c>
      <c r="ABW103" s="27">
        <f t="shared" si="3237"/>
        <v>0</v>
      </c>
      <c r="ABY103" s="28">
        <f t="shared" si="3238"/>
        <v>419.4</v>
      </c>
      <c r="ABZ103" s="28">
        <f t="shared" si="3239"/>
        <v>0</v>
      </c>
      <c r="ACA103" s="28">
        <f t="shared" si="3240"/>
        <v>76.400000000000006</v>
      </c>
      <c r="ACB103" s="28">
        <f t="shared" si="3241"/>
        <v>0</v>
      </c>
      <c r="ACC103" s="28">
        <f t="shared" si="3242"/>
        <v>0</v>
      </c>
      <c r="ACD103" s="28">
        <f t="shared" si="3243"/>
        <v>457.59999999999997</v>
      </c>
      <c r="ACG103" s="27" t="str">
        <f t="shared" si="3244"/>
        <v>74.2</v>
      </c>
      <c r="ACH103" s="27" t="str">
        <f t="shared" si="3245"/>
        <v>31.5</v>
      </c>
      <c r="ACI103" s="27" t="str">
        <f t="shared" si="3246"/>
        <v>18.1</v>
      </c>
      <c r="ACJ103" s="27">
        <f t="shared" si="3247"/>
        <v>0</v>
      </c>
      <c r="ACK103" s="27">
        <f t="shared" si="3248"/>
        <v>0</v>
      </c>
      <c r="ACL103" s="27" t="str">
        <f t="shared" si="3249"/>
        <v>20.1</v>
      </c>
      <c r="ACM103" s="27">
        <f t="shared" si="3250"/>
        <v>0</v>
      </c>
      <c r="ACN103" s="27" t="str">
        <f t="shared" si="3251"/>
        <v>52.1</v>
      </c>
      <c r="ACO103" s="27" t="str">
        <f t="shared" si="3252"/>
        <v>59</v>
      </c>
      <c r="ACP103" s="27">
        <f t="shared" si="3253"/>
        <v>0</v>
      </c>
      <c r="ACQ103" s="27">
        <f t="shared" si="3254"/>
        <v>0</v>
      </c>
      <c r="ACR103" s="27" t="str">
        <f t="shared" si="3255"/>
        <v>49.8</v>
      </c>
      <c r="ACS103" s="27">
        <f t="shared" si="3256"/>
        <v>0</v>
      </c>
      <c r="ACT103" s="27" t="str">
        <f t="shared" si="3257"/>
        <v>24.3</v>
      </c>
      <c r="ACU103" s="27" t="str">
        <f t="shared" si="3258"/>
        <v>33.7</v>
      </c>
      <c r="ACV103" s="27">
        <f t="shared" si="3259"/>
        <v>0</v>
      </c>
      <c r="ACW103" s="27">
        <f t="shared" si="3260"/>
        <v>0</v>
      </c>
      <c r="ACX103" s="27">
        <f t="shared" si="3261"/>
        <v>0</v>
      </c>
      <c r="ACY103" s="27">
        <f t="shared" si="3262"/>
        <v>0</v>
      </c>
      <c r="ACZ103" s="27">
        <f t="shared" si="3263"/>
        <v>0</v>
      </c>
      <c r="ADA103" s="27">
        <f t="shared" si="3264"/>
        <v>0</v>
      </c>
      <c r="ADB103" s="27">
        <f t="shared" si="3265"/>
        <v>0</v>
      </c>
      <c r="ADC103" s="27">
        <f t="shared" si="3266"/>
        <v>0</v>
      </c>
      <c r="ADD103" s="27" t="str">
        <f t="shared" si="3267"/>
        <v>37.7</v>
      </c>
      <c r="ADE103" s="27">
        <f t="shared" si="3268"/>
        <v>0</v>
      </c>
      <c r="ADF103" s="27">
        <f t="shared" si="3269"/>
        <v>0</v>
      </c>
      <c r="ADG103" s="27" t="str">
        <f t="shared" si="3270"/>
        <v>10.4</v>
      </c>
      <c r="ADH103" s="27">
        <f t="shared" si="3271"/>
        <v>0</v>
      </c>
      <c r="ADI103" s="27">
        <f t="shared" si="3272"/>
        <v>0</v>
      </c>
      <c r="ADJ103" s="27" t="str">
        <f t="shared" si="3273"/>
        <v>28.7</v>
      </c>
      <c r="ADK103" s="27">
        <f t="shared" si="3274"/>
        <v>0</v>
      </c>
      <c r="ADL103" s="27">
        <f t="shared" si="3275"/>
        <v>0</v>
      </c>
      <c r="ADM103" s="27" t="str">
        <f t="shared" si="3276"/>
        <v>12.6</v>
      </c>
      <c r="ADN103" s="27">
        <f t="shared" si="3277"/>
        <v>0</v>
      </c>
      <c r="ADO103" s="27">
        <f t="shared" si="3278"/>
        <v>0</v>
      </c>
      <c r="ADP103" s="27" t="str">
        <f t="shared" si="3279"/>
        <v>43.6</v>
      </c>
      <c r="ADQ103" s="27">
        <f t="shared" si="3280"/>
        <v>0</v>
      </c>
      <c r="ADR103" s="27">
        <f t="shared" si="3281"/>
        <v>0</v>
      </c>
      <c r="ADS103" s="27">
        <f t="shared" si="3282"/>
        <v>0</v>
      </c>
      <c r="ADT103" s="27">
        <f t="shared" si="3283"/>
        <v>0</v>
      </c>
      <c r="ADU103" s="27">
        <f t="shared" si="3284"/>
        <v>0</v>
      </c>
      <c r="ADV103" s="27">
        <f t="shared" si="3285"/>
        <v>0</v>
      </c>
      <c r="ADW103" s="27">
        <f t="shared" si="3286"/>
        <v>0</v>
      </c>
      <c r="ADX103" s="27">
        <f t="shared" si="3287"/>
        <v>0</v>
      </c>
      <c r="ADY103" s="27">
        <f t="shared" si="3288"/>
        <v>0</v>
      </c>
      <c r="ADZ103" s="27">
        <f t="shared" si="3289"/>
        <v>0</v>
      </c>
      <c r="AEA103" s="27">
        <f t="shared" si="3290"/>
        <v>0</v>
      </c>
      <c r="AEB103" s="27">
        <f t="shared" si="3291"/>
        <v>0</v>
      </c>
      <c r="AEC103" s="27">
        <f t="shared" si="3292"/>
        <v>0</v>
      </c>
      <c r="AED103" s="27">
        <f t="shared" si="3293"/>
        <v>0</v>
      </c>
      <c r="AEE103" s="27">
        <f t="shared" si="3294"/>
        <v>0</v>
      </c>
      <c r="AEF103" s="27">
        <f t="shared" si="3295"/>
        <v>0</v>
      </c>
      <c r="AEG103" s="27">
        <f t="shared" si="3296"/>
        <v>0</v>
      </c>
      <c r="AEH103" s="27">
        <f t="shared" si="3297"/>
        <v>0</v>
      </c>
      <c r="AEI103" s="27">
        <f t="shared" si="3298"/>
        <v>0</v>
      </c>
      <c r="AEJ103" s="27">
        <f t="shared" si="3299"/>
        <v>0</v>
      </c>
      <c r="AEK103" s="27">
        <f t="shared" si="3300"/>
        <v>0</v>
      </c>
      <c r="AEL103" s="27">
        <f t="shared" si="3301"/>
        <v>0</v>
      </c>
      <c r="AEM103" s="27">
        <f t="shared" si="3302"/>
        <v>0</v>
      </c>
      <c r="AEN103" s="27">
        <f t="shared" si="3303"/>
        <v>0</v>
      </c>
      <c r="AEO103" s="27">
        <f t="shared" si="3304"/>
        <v>0</v>
      </c>
      <c r="AEP103" s="27">
        <f t="shared" si="3305"/>
        <v>0</v>
      </c>
      <c r="AEQ103" s="27">
        <f t="shared" si="3306"/>
        <v>0</v>
      </c>
      <c r="AER103" s="27">
        <f t="shared" si="3307"/>
        <v>0</v>
      </c>
      <c r="AES103" s="27">
        <f t="shared" si="3308"/>
        <v>0</v>
      </c>
      <c r="AET103" s="27">
        <f t="shared" si="3309"/>
        <v>0</v>
      </c>
      <c r="AEU103" s="27">
        <f t="shared" si="3310"/>
        <v>0</v>
      </c>
      <c r="AEV103" s="27">
        <f t="shared" si="3311"/>
        <v>0</v>
      </c>
      <c r="AEW103" s="27">
        <f t="shared" si="3312"/>
        <v>0</v>
      </c>
      <c r="AEX103" s="27">
        <f t="shared" si="3313"/>
        <v>0</v>
      </c>
      <c r="AEY103" s="27">
        <f t="shared" si="3314"/>
        <v>0</v>
      </c>
      <c r="AEZ103" s="27">
        <f t="shared" si="3315"/>
        <v>0</v>
      </c>
      <c r="AFA103" s="27">
        <f t="shared" si="3316"/>
        <v>0</v>
      </c>
      <c r="AFB103" s="27">
        <f t="shared" si="3317"/>
        <v>0</v>
      </c>
      <c r="AFC103" s="27">
        <f t="shared" si="3318"/>
        <v>0</v>
      </c>
      <c r="AFD103" s="27">
        <f t="shared" si="3319"/>
        <v>0</v>
      </c>
      <c r="AFE103" s="27">
        <f t="shared" si="3320"/>
        <v>0</v>
      </c>
      <c r="AFF103" s="27">
        <f t="shared" si="3321"/>
        <v>0</v>
      </c>
      <c r="AFG103" s="27">
        <f t="shared" si="3322"/>
        <v>0</v>
      </c>
      <c r="AFH103" s="27">
        <f t="shared" si="3323"/>
        <v>0</v>
      </c>
      <c r="AFI103" s="27">
        <f t="shared" si="3324"/>
        <v>0</v>
      </c>
      <c r="AFJ103" s="27">
        <f t="shared" si="3325"/>
        <v>0</v>
      </c>
      <c r="AFL103" s="28">
        <f t="shared" si="2677"/>
        <v>32.9375</v>
      </c>
      <c r="AFM103" s="28">
        <v>32.9375</v>
      </c>
      <c r="AFN103" s="27">
        <v>2</v>
      </c>
      <c r="AFO103" s="27">
        <f t="shared" si="3326"/>
        <v>2</v>
      </c>
      <c r="AFP103" s="27">
        <f t="shared" si="3327"/>
        <v>2</v>
      </c>
      <c r="AFQ103" s="27">
        <f t="shared" si="3328"/>
        <v>2</v>
      </c>
      <c r="AFR103" s="27">
        <f t="shared" si="3329"/>
        <v>0</v>
      </c>
      <c r="AFS103" s="27">
        <f t="shared" si="3330"/>
        <v>0</v>
      </c>
      <c r="AFT103" s="27">
        <f t="shared" si="3331"/>
        <v>5</v>
      </c>
      <c r="AFU103" s="27">
        <f t="shared" si="3332"/>
        <v>0</v>
      </c>
      <c r="AFV103" s="27">
        <f t="shared" si="3333"/>
        <v>2</v>
      </c>
      <c r="AFW103" s="27">
        <f t="shared" si="3334"/>
        <v>4</v>
      </c>
      <c r="AFX103" s="27">
        <f t="shared" si="3335"/>
        <v>0</v>
      </c>
      <c r="AFY103" s="27">
        <f t="shared" si="3336"/>
        <v>0</v>
      </c>
      <c r="AFZ103" s="27">
        <f t="shared" si="3337"/>
        <v>2</v>
      </c>
      <c r="AGA103" s="27">
        <f t="shared" si="3338"/>
        <v>0</v>
      </c>
      <c r="AGB103" s="27">
        <f t="shared" si="3339"/>
        <v>5</v>
      </c>
      <c r="AGC103" s="27">
        <f t="shared" si="3340"/>
        <v>2</v>
      </c>
      <c r="AGD103" s="27">
        <f t="shared" si="3341"/>
        <v>0</v>
      </c>
      <c r="AGE103" s="27">
        <f t="shared" si="3342"/>
        <v>0</v>
      </c>
      <c r="AGF103" s="27">
        <f t="shared" si="3343"/>
        <v>0</v>
      </c>
      <c r="AGG103" s="27">
        <f t="shared" si="3344"/>
        <v>0</v>
      </c>
      <c r="AGH103" s="27">
        <f t="shared" si="3345"/>
        <v>0</v>
      </c>
      <c r="AGI103" s="27">
        <f t="shared" si="3346"/>
        <v>0</v>
      </c>
      <c r="AGJ103" s="27">
        <f t="shared" si="3347"/>
        <v>0</v>
      </c>
      <c r="AGK103" s="27">
        <f t="shared" si="3348"/>
        <v>0</v>
      </c>
      <c r="AGL103" s="27">
        <f t="shared" si="3349"/>
        <v>6</v>
      </c>
      <c r="AGM103" s="27">
        <f t="shared" si="3350"/>
        <v>0</v>
      </c>
      <c r="AGN103" s="27">
        <f t="shared" si="3351"/>
        <v>0</v>
      </c>
      <c r="AGO103" s="27">
        <f t="shared" si="3352"/>
        <v>2</v>
      </c>
      <c r="AGP103" s="27">
        <f t="shared" si="3353"/>
        <v>0</v>
      </c>
      <c r="AGQ103" s="27">
        <f t="shared" si="3354"/>
        <v>0</v>
      </c>
      <c r="AGR103" s="27">
        <f t="shared" si="3355"/>
        <v>2</v>
      </c>
      <c r="AGS103" s="27">
        <f t="shared" si="3356"/>
        <v>0</v>
      </c>
      <c r="AGT103" s="27">
        <f t="shared" si="3357"/>
        <v>0</v>
      </c>
      <c r="AGU103" s="27">
        <f t="shared" si="3358"/>
        <v>2</v>
      </c>
      <c r="AGV103" s="27">
        <f t="shared" si="3359"/>
        <v>0</v>
      </c>
      <c r="AGW103" s="27">
        <f t="shared" si="3360"/>
        <v>0</v>
      </c>
      <c r="AGX103" s="27">
        <f t="shared" si="3361"/>
        <v>2</v>
      </c>
      <c r="AGY103" s="27">
        <f t="shared" si="3362"/>
        <v>0</v>
      </c>
      <c r="AGZ103" s="27">
        <f t="shared" si="3363"/>
        <v>0</v>
      </c>
      <c r="AHA103" s="27">
        <f t="shared" si="3364"/>
        <v>0</v>
      </c>
      <c r="AHB103" s="27">
        <f t="shared" si="3365"/>
        <v>0</v>
      </c>
      <c r="AHC103" s="27">
        <f t="shared" si="3366"/>
        <v>0</v>
      </c>
      <c r="AHD103" s="27">
        <f t="shared" si="3367"/>
        <v>0</v>
      </c>
      <c r="AHE103" s="27">
        <f t="shared" si="3368"/>
        <v>0</v>
      </c>
      <c r="AHF103" s="27">
        <f t="shared" si="3369"/>
        <v>0</v>
      </c>
      <c r="AHG103" s="27">
        <f t="shared" si="3370"/>
        <v>0</v>
      </c>
      <c r="AHH103" s="27">
        <f t="shared" si="3371"/>
        <v>0</v>
      </c>
      <c r="AHI103" s="27">
        <f t="shared" si="3372"/>
        <v>0</v>
      </c>
      <c r="AHJ103" s="27">
        <f t="shared" si="3373"/>
        <v>0</v>
      </c>
      <c r="AHK103" s="27">
        <f t="shared" si="3374"/>
        <v>0</v>
      </c>
      <c r="AHL103" s="27">
        <f t="shared" si="3375"/>
        <v>0</v>
      </c>
      <c r="AHM103" s="27">
        <f t="shared" si="3376"/>
        <v>0</v>
      </c>
      <c r="AHN103" s="27">
        <f t="shared" si="3377"/>
        <v>0</v>
      </c>
      <c r="AHO103" s="27">
        <f t="shared" si="3378"/>
        <v>0</v>
      </c>
      <c r="AHP103" s="27">
        <f t="shared" si="3379"/>
        <v>0</v>
      </c>
      <c r="AHQ103" s="27">
        <f t="shared" si="3380"/>
        <v>0</v>
      </c>
      <c r="AHR103" s="27">
        <f t="shared" si="3381"/>
        <v>0</v>
      </c>
      <c r="AHS103" s="27">
        <f t="shared" si="3382"/>
        <v>0</v>
      </c>
      <c r="AHT103" s="27">
        <f t="shared" si="3383"/>
        <v>0</v>
      </c>
      <c r="AHU103" s="27">
        <f t="shared" si="3384"/>
        <v>0</v>
      </c>
      <c r="AHV103" s="27">
        <f t="shared" si="3385"/>
        <v>0</v>
      </c>
      <c r="AHW103" s="27">
        <f t="shared" si="3386"/>
        <v>0</v>
      </c>
      <c r="AHX103" s="27">
        <f t="shared" si="3387"/>
        <v>0</v>
      </c>
      <c r="AHY103" s="27">
        <f t="shared" si="3388"/>
        <v>0</v>
      </c>
      <c r="AHZ103" s="27">
        <f t="shared" si="3389"/>
        <v>0</v>
      </c>
      <c r="AIA103" s="27">
        <f t="shared" si="3390"/>
        <v>0</v>
      </c>
      <c r="AIB103" s="27">
        <f t="shared" si="3391"/>
        <v>0</v>
      </c>
      <c r="AIC103" s="27">
        <f t="shared" si="3392"/>
        <v>0</v>
      </c>
      <c r="AID103" s="27">
        <f t="shared" si="3393"/>
        <v>0</v>
      </c>
      <c r="AIE103" s="27">
        <f t="shared" si="3394"/>
        <v>0</v>
      </c>
      <c r="AIF103" s="27">
        <f t="shared" si="3395"/>
        <v>0</v>
      </c>
      <c r="AIG103" s="27">
        <f t="shared" si="3396"/>
        <v>0</v>
      </c>
      <c r="AIH103" s="27">
        <f t="shared" si="3397"/>
        <v>0</v>
      </c>
      <c r="AII103" s="27">
        <f t="shared" si="3398"/>
        <v>0</v>
      </c>
      <c r="AIJ103" s="27">
        <f t="shared" si="3399"/>
        <v>0</v>
      </c>
      <c r="AIK103" s="27">
        <f t="shared" si="3400"/>
        <v>0</v>
      </c>
      <c r="AIL103" s="27">
        <f t="shared" si="3401"/>
        <v>0</v>
      </c>
      <c r="AIM103" s="27">
        <f t="shared" si="3402"/>
        <v>0</v>
      </c>
      <c r="AIN103" s="27">
        <f t="shared" si="3403"/>
        <v>0</v>
      </c>
      <c r="AIO103" s="27">
        <f t="shared" si="3404"/>
        <v>0</v>
      </c>
      <c r="AIP103" s="27">
        <f t="shared" si="3405"/>
        <v>0</v>
      </c>
      <c r="AIQ103" s="27">
        <f t="shared" si="3406"/>
        <v>0</v>
      </c>
      <c r="AIR103" s="27">
        <f t="shared" si="3407"/>
        <v>0</v>
      </c>
      <c r="AIT103" s="27">
        <v>1</v>
      </c>
      <c r="AIU103" s="27">
        <v>1</v>
      </c>
      <c r="AIV103" s="27">
        <v>1</v>
      </c>
      <c r="AIW103" s="27">
        <f t="shared" si="3408"/>
        <v>0</v>
      </c>
      <c r="AIX103" s="27">
        <f t="shared" si="3409"/>
        <v>0</v>
      </c>
      <c r="AIY103" s="27">
        <f t="shared" si="3410"/>
        <v>2</v>
      </c>
      <c r="AIZ103" s="27">
        <f t="shared" si="3411"/>
        <v>0</v>
      </c>
      <c r="AJA103" s="27">
        <f t="shared" si="3412"/>
        <v>4</v>
      </c>
      <c r="AJB103" s="27">
        <f t="shared" si="3413"/>
        <v>8</v>
      </c>
      <c r="AJC103" s="27">
        <f t="shared" si="3414"/>
        <v>0</v>
      </c>
      <c r="AJD103" s="27">
        <f t="shared" si="3415"/>
        <v>0</v>
      </c>
      <c r="AJE103" s="27">
        <f t="shared" si="3416"/>
        <v>2</v>
      </c>
      <c r="AJF103" s="27">
        <f t="shared" si="3417"/>
        <v>0</v>
      </c>
      <c r="AJG103" s="27">
        <f t="shared" si="3418"/>
        <v>4</v>
      </c>
      <c r="AJH103" s="27">
        <f t="shared" si="3419"/>
        <v>8</v>
      </c>
      <c r="AJI103" s="27">
        <f t="shared" si="3420"/>
        <v>0</v>
      </c>
      <c r="AJJ103" s="27">
        <f t="shared" si="3421"/>
        <v>0</v>
      </c>
      <c r="AJK103" s="27">
        <f t="shared" si="3422"/>
        <v>0</v>
      </c>
      <c r="AJL103" s="27">
        <f t="shared" si="3423"/>
        <v>0</v>
      </c>
      <c r="AJM103" s="27">
        <f t="shared" si="3424"/>
        <v>0</v>
      </c>
      <c r="AJN103" s="27">
        <f t="shared" si="3425"/>
        <v>0</v>
      </c>
      <c r="AJO103" s="27">
        <f t="shared" si="3426"/>
        <v>0</v>
      </c>
      <c r="AJP103" s="27">
        <f t="shared" si="3427"/>
        <v>0</v>
      </c>
      <c r="AJQ103" s="27">
        <f t="shared" si="3428"/>
        <v>0.1875</v>
      </c>
      <c r="AJR103" s="27">
        <f t="shared" si="3429"/>
        <v>0</v>
      </c>
      <c r="AJS103" s="27">
        <f t="shared" si="3430"/>
        <v>0</v>
      </c>
      <c r="AJT103" s="27">
        <f t="shared" si="3431"/>
        <v>1</v>
      </c>
      <c r="AJU103" s="27">
        <f t="shared" si="3432"/>
        <v>0</v>
      </c>
      <c r="AJV103" s="27">
        <f t="shared" si="3433"/>
        <v>0</v>
      </c>
      <c r="AJW103" s="27">
        <f t="shared" si="3434"/>
        <v>0.25</v>
      </c>
      <c r="AJX103" s="27">
        <f t="shared" si="3435"/>
        <v>0</v>
      </c>
      <c r="AJY103" s="27">
        <f t="shared" si="3436"/>
        <v>0</v>
      </c>
      <c r="AJZ103" s="27">
        <f t="shared" si="3437"/>
        <v>0.25</v>
      </c>
      <c r="AKA103" s="27">
        <f t="shared" si="3438"/>
        <v>0</v>
      </c>
      <c r="AKB103" s="27">
        <f t="shared" si="3439"/>
        <v>0</v>
      </c>
      <c r="AKC103" s="27">
        <f t="shared" si="3440"/>
        <v>0.25</v>
      </c>
      <c r="AKD103" s="27">
        <f t="shared" si="3441"/>
        <v>0</v>
      </c>
      <c r="AKE103" s="27">
        <f t="shared" si="3442"/>
        <v>0</v>
      </c>
      <c r="AKF103" s="27">
        <f t="shared" si="3443"/>
        <v>0</v>
      </c>
      <c r="AKG103" s="27">
        <f t="shared" si="3444"/>
        <v>0</v>
      </c>
      <c r="AKH103" s="27">
        <f t="shared" si="3445"/>
        <v>0</v>
      </c>
      <c r="AKI103" s="27">
        <f t="shared" si="3446"/>
        <v>0</v>
      </c>
      <c r="AKJ103" s="27">
        <f t="shared" si="3447"/>
        <v>0</v>
      </c>
      <c r="AKK103" s="27">
        <f t="shared" si="3448"/>
        <v>0</v>
      </c>
      <c r="AKL103" s="27">
        <f t="shared" si="3449"/>
        <v>0</v>
      </c>
      <c r="AKM103" s="27">
        <f t="shared" si="3450"/>
        <v>0</v>
      </c>
      <c r="AKN103" s="27">
        <f t="shared" si="3451"/>
        <v>0</v>
      </c>
      <c r="AKO103" s="27">
        <f t="shared" si="3452"/>
        <v>0</v>
      </c>
      <c r="AKP103" s="27">
        <f t="shared" si="3453"/>
        <v>0</v>
      </c>
      <c r="AKQ103" s="27">
        <f t="shared" si="3454"/>
        <v>0</v>
      </c>
      <c r="AKR103" s="27">
        <f t="shared" si="3455"/>
        <v>0</v>
      </c>
      <c r="AKS103" s="27">
        <f t="shared" si="3456"/>
        <v>0</v>
      </c>
      <c r="AKT103" s="27">
        <f t="shared" si="3457"/>
        <v>0</v>
      </c>
      <c r="AKU103" s="27">
        <f t="shared" si="3458"/>
        <v>0</v>
      </c>
      <c r="AKV103" s="27">
        <f t="shared" si="3459"/>
        <v>0</v>
      </c>
      <c r="AKW103" s="27">
        <f t="shared" si="3460"/>
        <v>0</v>
      </c>
      <c r="AKX103" s="27">
        <f t="shared" si="3461"/>
        <v>0</v>
      </c>
      <c r="AKY103" s="27">
        <f t="shared" si="3462"/>
        <v>0</v>
      </c>
      <c r="AKZ103" s="27">
        <f t="shared" si="3463"/>
        <v>0</v>
      </c>
      <c r="ALA103" s="27">
        <f t="shared" si="3464"/>
        <v>0</v>
      </c>
      <c r="ALB103" s="27">
        <f t="shared" si="3465"/>
        <v>0</v>
      </c>
      <c r="ALC103" s="27">
        <f t="shared" si="3466"/>
        <v>0</v>
      </c>
      <c r="ALD103" s="27">
        <f t="shared" si="3467"/>
        <v>0</v>
      </c>
      <c r="ALE103" s="27">
        <f t="shared" si="3468"/>
        <v>0</v>
      </c>
      <c r="ALF103" s="27">
        <f t="shared" si="3469"/>
        <v>0</v>
      </c>
      <c r="ALG103" s="27">
        <f t="shared" si="3470"/>
        <v>0</v>
      </c>
      <c r="ALH103" s="27">
        <f t="shared" si="3471"/>
        <v>0</v>
      </c>
      <c r="ALI103" s="27">
        <f t="shared" si="3472"/>
        <v>0</v>
      </c>
      <c r="ALJ103" s="27">
        <f t="shared" si="3473"/>
        <v>0</v>
      </c>
      <c r="ALK103" s="27">
        <f t="shared" si="3474"/>
        <v>0</v>
      </c>
      <c r="ALL103" s="27">
        <f t="shared" si="3475"/>
        <v>0</v>
      </c>
      <c r="ALM103" s="27">
        <f t="shared" si="3476"/>
        <v>0</v>
      </c>
      <c r="ALN103" s="27">
        <f t="shared" si="3477"/>
        <v>0</v>
      </c>
      <c r="ALO103" s="27">
        <f t="shared" si="3478"/>
        <v>0</v>
      </c>
      <c r="ALP103" s="27">
        <f t="shared" si="3479"/>
        <v>0</v>
      </c>
      <c r="ALQ103" s="27">
        <f t="shared" si="3480"/>
        <v>0</v>
      </c>
      <c r="ALR103" s="27">
        <f t="shared" si="3481"/>
        <v>0</v>
      </c>
      <c r="ALS103" s="27">
        <f t="shared" si="3482"/>
        <v>0</v>
      </c>
      <c r="ALT103" s="27">
        <f t="shared" si="3483"/>
        <v>0</v>
      </c>
      <c r="ALU103" s="27">
        <f t="shared" si="3484"/>
        <v>0</v>
      </c>
      <c r="ALV103" s="27">
        <f t="shared" si="3485"/>
        <v>0</v>
      </c>
      <c r="ALW103" s="27">
        <f t="shared" si="3486"/>
        <v>0</v>
      </c>
      <c r="AMK103" s="28">
        <v>1700</v>
      </c>
      <c r="AML103" s="28">
        <f t="shared" si="3487"/>
        <v>1700</v>
      </c>
      <c r="AMN103" s="28">
        <v>1748</v>
      </c>
      <c r="AMO103" s="27" t="str">
        <f t="shared" si="3488"/>
        <v>1765</v>
      </c>
      <c r="AMP103" s="27" t="str">
        <f t="shared" si="3489"/>
        <v>1757</v>
      </c>
      <c r="AMQ103" s="27" t="str">
        <f t="shared" si="3490"/>
        <v>1748</v>
      </c>
      <c r="AMR103" s="27" t="str">
        <f t="shared" si="3491"/>
        <v>1748</v>
      </c>
      <c r="AMS103" s="27" t="str">
        <f t="shared" si="3492"/>
        <v>1748</v>
      </c>
      <c r="AMT103" s="27" t="str">
        <f t="shared" si="3493"/>
        <v>1743</v>
      </c>
      <c r="AMU103" s="27" t="str">
        <f t="shared" si="3494"/>
        <v>1743</v>
      </c>
      <c r="AMV103" s="27" t="str">
        <f t="shared" si="3495"/>
        <v>1755</v>
      </c>
      <c r="AMW103" s="27" t="str">
        <f t="shared" si="3496"/>
        <v>1768</v>
      </c>
      <c r="AMX103" s="27" t="str">
        <f t="shared" si="3497"/>
        <v>1768</v>
      </c>
      <c r="AMY103" s="27" t="str">
        <f t="shared" si="3498"/>
        <v>1768</v>
      </c>
      <c r="AMZ103" s="27" t="str">
        <f t="shared" si="3499"/>
        <v>1777</v>
      </c>
      <c r="ANA103" s="27" t="str">
        <f t="shared" si="3500"/>
        <v>1777</v>
      </c>
      <c r="ANB103" s="27" t="str">
        <f t="shared" si="3501"/>
        <v>1764</v>
      </c>
      <c r="ANC103" s="27" t="str">
        <f t="shared" si="3502"/>
        <v>1751</v>
      </c>
      <c r="AND103" s="27" t="str">
        <f t="shared" si="3503"/>
        <v>1751</v>
      </c>
      <c r="ANE103" s="27" t="str">
        <f t="shared" si="3504"/>
        <v>1751</v>
      </c>
      <c r="ANF103" s="27" t="str">
        <f t="shared" si="3505"/>
        <v>1751</v>
      </c>
      <c r="ANG103" s="27" t="str">
        <f t="shared" si="3506"/>
        <v>1751</v>
      </c>
      <c r="ANH103" s="27" t="str">
        <f t="shared" si="3507"/>
        <v>1751</v>
      </c>
      <c r="ANI103" s="27" t="str">
        <f t="shared" si="3508"/>
        <v>1751</v>
      </c>
      <c r="ANJ103" s="27" t="str">
        <f t="shared" si="3509"/>
        <v>1751</v>
      </c>
      <c r="ANK103" s="27" t="str">
        <f t="shared" si="3510"/>
        <v>1751</v>
      </c>
      <c r="ANL103" s="27" t="str">
        <f t="shared" si="3511"/>
        <v>1741</v>
      </c>
      <c r="ANM103" s="27" t="str">
        <f t="shared" si="3512"/>
        <v>1741</v>
      </c>
      <c r="ANN103" s="27" t="str">
        <f t="shared" si="3513"/>
        <v>1741</v>
      </c>
      <c r="ANO103" s="27" t="str">
        <f t="shared" si="3514"/>
        <v>1726</v>
      </c>
      <c r="ANP103" s="27" t="str">
        <f t="shared" si="3515"/>
        <v>1726</v>
      </c>
      <c r="ANQ103" s="27" t="str">
        <f t="shared" si="3516"/>
        <v>1726</v>
      </c>
      <c r="ANR103" s="27" t="str">
        <f t="shared" si="3517"/>
        <v>1719</v>
      </c>
      <c r="ANS103" s="27" t="str">
        <f t="shared" si="3518"/>
        <v>1719</v>
      </c>
      <c r="ANT103" s="27" t="str">
        <f t="shared" si="3519"/>
        <v>1719</v>
      </c>
      <c r="ANU103" s="27" t="str">
        <f t="shared" si="3520"/>
        <v>1704</v>
      </c>
      <c r="ANV103" s="27" t="str">
        <f t="shared" si="3521"/>
        <v>1704</v>
      </c>
      <c r="ANW103" s="27" t="str">
        <f t="shared" si="3522"/>
        <v>1704</v>
      </c>
      <c r="ANX103" s="27" t="str">
        <f t="shared" si="3523"/>
        <v>1700</v>
      </c>
      <c r="ANY103" s="27" t="str">
        <f t="shared" si="3524"/>
        <v>1700</v>
      </c>
      <c r="ANZ103" s="27" t="str">
        <f t="shared" si="3525"/>
        <v>1700</v>
      </c>
      <c r="AOA103" s="27" t="str">
        <f t="shared" si="3526"/>
        <v>1700</v>
      </c>
      <c r="AOB103" s="27" t="str">
        <f t="shared" si="3527"/>
        <v>1700</v>
      </c>
      <c r="AOC103" s="27" t="str">
        <f t="shared" si="3528"/>
        <v>1700</v>
      </c>
      <c r="AOD103" s="27" t="str">
        <f t="shared" si="3529"/>
        <v>1700</v>
      </c>
      <c r="AOE103" s="27" t="str">
        <f t="shared" si="3530"/>
        <v>1700</v>
      </c>
      <c r="AOF103" s="27" t="str">
        <f t="shared" si="3531"/>
        <v>1700</v>
      </c>
      <c r="AOG103" s="27" t="str">
        <f t="shared" si="3532"/>
        <v>1700</v>
      </c>
      <c r="AOH103" s="27" t="str">
        <f t="shared" si="3533"/>
        <v>1700</v>
      </c>
      <c r="AOI103" s="27" t="str">
        <f t="shared" si="3534"/>
        <v>1700</v>
      </c>
      <c r="AOJ103" s="27" t="str">
        <f t="shared" si="3535"/>
        <v>1700</v>
      </c>
      <c r="AOK103" s="27" t="str">
        <f t="shared" si="3536"/>
        <v>1700</v>
      </c>
      <c r="AOL103" s="27" t="str">
        <f t="shared" si="3537"/>
        <v>1700</v>
      </c>
      <c r="AOM103" s="27" t="str">
        <f t="shared" si="3538"/>
        <v>1700</v>
      </c>
      <c r="AON103" s="27" t="str">
        <f t="shared" si="3539"/>
        <v>1700</v>
      </c>
      <c r="AOO103" s="27" t="str">
        <f t="shared" si="3540"/>
        <v>1700</v>
      </c>
      <c r="AOP103" s="27" t="str">
        <f t="shared" si="3541"/>
        <v>1700</v>
      </c>
      <c r="AOQ103" s="27" t="str">
        <f t="shared" si="3542"/>
        <v>1700</v>
      </c>
      <c r="AOR103" s="27" t="str">
        <f t="shared" si="3543"/>
        <v>1700</v>
      </c>
      <c r="AOS103" s="27" t="str">
        <f t="shared" si="3544"/>
        <v>1700</v>
      </c>
      <c r="AOT103" s="27" t="str">
        <f t="shared" si="3545"/>
        <v>1700</v>
      </c>
      <c r="AOU103" s="27" t="str">
        <f t="shared" si="3546"/>
        <v>1700</v>
      </c>
      <c r="AOV103" s="27" t="str">
        <f t="shared" si="3547"/>
        <v>1700</v>
      </c>
      <c r="AOW103" s="27" t="str">
        <f t="shared" si="3548"/>
        <v>1700</v>
      </c>
      <c r="AOX103" s="27" t="str">
        <f t="shared" si="3549"/>
        <v>1700</v>
      </c>
      <c r="AOY103" s="27" t="str">
        <f t="shared" si="3550"/>
        <v>1700</v>
      </c>
      <c r="AOZ103" s="27" t="str">
        <f t="shared" si="3551"/>
        <v>1700</v>
      </c>
      <c r="APA103" s="27" t="str">
        <f t="shared" si="3552"/>
        <v>1700</v>
      </c>
      <c r="APB103" s="27" t="str">
        <f t="shared" si="3553"/>
        <v>1700</v>
      </c>
      <c r="APC103" s="27" t="str">
        <f t="shared" si="3554"/>
        <v>1700</v>
      </c>
      <c r="APD103" s="27" t="str">
        <f t="shared" si="3555"/>
        <v>1700</v>
      </c>
      <c r="APE103" s="27" t="str">
        <f t="shared" si="3556"/>
        <v>1700</v>
      </c>
      <c r="APF103" s="27" t="str">
        <f t="shared" si="3557"/>
        <v>1700</v>
      </c>
      <c r="APG103" s="27" t="str">
        <f t="shared" si="3558"/>
        <v>1700</v>
      </c>
      <c r="APH103" s="27" t="str">
        <f t="shared" si="3559"/>
        <v>1700</v>
      </c>
      <c r="API103" s="27" t="str">
        <f t="shared" si="3560"/>
        <v>1700</v>
      </c>
      <c r="APJ103" s="27" t="str">
        <f t="shared" si="3561"/>
        <v>1700</v>
      </c>
      <c r="APK103" s="27" t="str">
        <f t="shared" si="3562"/>
        <v>1700</v>
      </c>
      <c r="APL103" s="27" t="str">
        <f t="shared" si="3563"/>
        <v>1700</v>
      </c>
      <c r="APM103" s="27" t="str">
        <f t="shared" si="3564"/>
        <v>1700</v>
      </c>
      <c r="APN103" s="27" t="str">
        <f t="shared" si="3565"/>
        <v>1700</v>
      </c>
      <c r="APO103" s="27" t="str">
        <f t="shared" si="3566"/>
        <v>1700</v>
      </c>
      <c r="APP103" s="27" t="str">
        <f t="shared" si="3567"/>
        <v>1700</v>
      </c>
      <c r="APQ103" s="27" t="str">
        <f t="shared" si="3568"/>
        <v>1700</v>
      </c>
      <c r="APR103" s="27" t="str">
        <f t="shared" si="3569"/>
        <v>1700</v>
      </c>
    </row>
    <row r="104" spans="1:1022 1025:1110" x14ac:dyDescent="0.35">
      <c r="A104" s="27">
        <v>26</v>
      </c>
      <c r="B104" s="84" t="s">
        <v>126</v>
      </c>
      <c r="C104" s="91">
        <f>VLOOKUP(A104, Rankings!$A$2:$AN$129, 40, FALSE)</f>
        <v>102</v>
      </c>
      <c r="D104" s="24" t="s">
        <v>373</v>
      </c>
      <c r="I104" s="29">
        <f t="shared" si="2678"/>
        <v>12.5</v>
      </c>
      <c r="L104" s="27" t="s">
        <v>2218</v>
      </c>
      <c r="M104" s="27" t="s">
        <v>2454</v>
      </c>
      <c r="N104" s="27" t="s">
        <v>2712</v>
      </c>
      <c r="O104" s="27" t="s">
        <v>24</v>
      </c>
      <c r="P104" s="27" t="s">
        <v>24</v>
      </c>
      <c r="Q104" s="27" t="s">
        <v>3233</v>
      </c>
      <c r="R104" s="27" t="s">
        <v>24</v>
      </c>
      <c r="S104" s="27" t="s">
        <v>3661</v>
      </c>
      <c r="T104" s="27" t="s">
        <v>3807</v>
      </c>
      <c r="U104" s="27" t="s">
        <v>24</v>
      </c>
      <c r="V104" s="27" t="s">
        <v>24</v>
      </c>
      <c r="W104" s="27" t="s">
        <v>4108</v>
      </c>
      <c r="X104" s="27" t="s">
        <v>24</v>
      </c>
      <c r="Y104" s="27" t="s">
        <v>24</v>
      </c>
      <c r="Z104" s="27" t="s">
        <v>4451</v>
      </c>
      <c r="AA104" s="27" t="s">
        <v>24</v>
      </c>
      <c r="AB104" s="27" t="s">
        <v>24</v>
      </c>
      <c r="AC104" s="27" t="s">
        <v>24</v>
      </c>
      <c r="AD104" s="27" t="s">
        <v>24</v>
      </c>
      <c r="AE104" s="27" t="s">
        <v>24</v>
      </c>
      <c r="AF104" s="27" t="s">
        <v>24</v>
      </c>
      <c r="AG104" s="27" t="s">
        <v>24</v>
      </c>
      <c r="AH104" s="27" t="s">
        <v>24</v>
      </c>
      <c r="AI104" s="27" t="s">
        <v>5365</v>
      </c>
      <c r="AJ104" s="27" t="s">
        <v>24</v>
      </c>
      <c r="AK104" s="27" t="s">
        <v>24</v>
      </c>
      <c r="AL104" s="27" t="s">
        <v>5658</v>
      </c>
      <c r="AM104" s="27" t="s">
        <v>24</v>
      </c>
      <c r="AN104" s="27" t="s">
        <v>24</v>
      </c>
      <c r="AO104" s="27" t="s">
        <v>6110</v>
      </c>
      <c r="AP104" s="27" t="s">
        <v>24</v>
      </c>
      <c r="AQ104" s="27" t="s">
        <v>24</v>
      </c>
      <c r="AR104" s="27" t="s">
        <v>6311</v>
      </c>
      <c r="AS104" s="27" t="s">
        <v>24</v>
      </c>
      <c r="AT104" s="27" t="s">
        <v>24</v>
      </c>
      <c r="AU104" s="27" t="s">
        <v>6633</v>
      </c>
      <c r="AV104" s="27" t="s">
        <v>24</v>
      </c>
      <c r="AW104" s="27" t="s">
        <v>24</v>
      </c>
      <c r="AX104" s="27" t="s">
        <v>24</v>
      </c>
      <c r="AY104" s="27" t="s">
        <v>24</v>
      </c>
      <c r="AZ104" s="27" t="s">
        <v>24</v>
      </c>
      <c r="BA104" s="27" t="s">
        <v>24</v>
      </c>
      <c r="BB104" s="27" t="s">
        <v>24</v>
      </c>
      <c r="BC104" s="27" t="s">
        <v>24</v>
      </c>
      <c r="BD104" s="27" t="s">
        <v>24</v>
      </c>
      <c r="BE104" s="27" t="s">
        <v>24</v>
      </c>
      <c r="BF104" s="27" t="s">
        <v>24</v>
      </c>
      <c r="BG104" s="27" t="s">
        <v>24</v>
      </c>
      <c r="BH104" s="27" t="s">
        <v>24</v>
      </c>
      <c r="BI104" s="27" t="s">
        <v>24</v>
      </c>
      <c r="BJ104" s="27" t="s">
        <v>24</v>
      </c>
      <c r="BK104" s="27" t="s">
        <v>24</v>
      </c>
      <c r="BL104" s="27" t="s">
        <v>24</v>
      </c>
      <c r="BM104" s="27" t="s">
        <v>24</v>
      </c>
      <c r="BN104" s="27" t="s">
        <v>24</v>
      </c>
      <c r="BO104" s="27" t="s">
        <v>24</v>
      </c>
      <c r="BP104" s="27" t="s">
        <v>24</v>
      </c>
      <c r="BQ104" s="27" t="s">
        <v>24</v>
      </c>
      <c r="BR104" s="27" t="s">
        <v>24</v>
      </c>
      <c r="BS104" s="27" t="s">
        <v>24</v>
      </c>
      <c r="BT104" s="27" t="s">
        <v>24</v>
      </c>
      <c r="BU104" s="27" t="s">
        <v>24</v>
      </c>
      <c r="BV104" s="27" t="s">
        <v>24</v>
      </c>
      <c r="BW104" s="27" t="s">
        <v>24</v>
      </c>
      <c r="BX104" s="27" t="s">
        <v>24</v>
      </c>
      <c r="BY104" s="27" t="s">
        <v>24</v>
      </c>
      <c r="BZ104" s="27" t="s">
        <v>24</v>
      </c>
      <c r="CA104" s="27" t="s">
        <v>24</v>
      </c>
      <c r="CB104" s="27" t="s">
        <v>24</v>
      </c>
      <c r="CC104" s="27" t="s">
        <v>24</v>
      </c>
      <c r="CD104" s="27" t="s">
        <v>24</v>
      </c>
      <c r="CE104" s="27" t="s">
        <v>24</v>
      </c>
      <c r="CF104" s="27" t="s">
        <v>24</v>
      </c>
      <c r="CG104" s="27" t="s">
        <v>24</v>
      </c>
      <c r="CH104" s="27" t="s">
        <v>24</v>
      </c>
      <c r="CI104" s="27" t="s">
        <v>24</v>
      </c>
      <c r="CJ104" s="27" t="s">
        <v>24</v>
      </c>
      <c r="CK104" s="27" t="s">
        <v>24</v>
      </c>
      <c r="CL104" s="27" t="s">
        <v>24</v>
      </c>
      <c r="CM104" s="27" t="s">
        <v>24</v>
      </c>
      <c r="CN104" s="27" t="s">
        <v>24</v>
      </c>
      <c r="CO104" s="27" t="s">
        <v>24</v>
      </c>
      <c r="CQ104" s="28">
        <f t="shared" si="2679"/>
        <v>2</v>
      </c>
      <c r="CR104" s="28">
        <f t="shared" si="2680"/>
        <v>3</v>
      </c>
      <c r="CS104" s="28">
        <f t="shared" si="2681"/>
        <v>2</v>
      </c>
      <c r="CT104" s="28">
        <f t="shared" si="2682"/>
        <v>5</v>
      </c>
      <c r="CU104" s="28">
        <f t="shared" si="2683"/>
        <v>1</v>
      </c>
      <c r="CV104" s="28">
        <f t="shared" si="2684"/>
        <v>3</v>
      </c>
      <c r="CW104" s="28">
        <f t="shared" si="2685"/>
        <v>1</v>
      </c>
      <c r="CX104" s="28">
        <f t="shared" si="2686"/>
        <v>4</v>
      </c>
      <c r="CY104" s="28">
        <f t="shared" si="2687"/>
        <v>0</v>
      </c>
      <c r="CZ104" s="28">
        <f t="shared" si="2688"/>
        <v>0</v>
      </c>
      <c r="DA104" s="28">
        <f t="shared" si="2689"/>
        <v>0</v>
      </c>
      <c r="DB104" s="28">
        <f t="shared" si="2690"/>
        <v>0</v>
      </c>
      <c r="DC104" s="28">
        <f t="shared" si="2691"/>
        <v>0</v>
      </c>
      <c r="DD104" s="28">
        <f t="shared" si="2692"/>
        <v>0</v>
      </c>
      <c r="DE104" s="28">
        <f t="shared" si="2693"/>
        <v>0</v>
      </c>
      <c r="DF104" s="28">
        <f t="shared" si="2694"/>
        <v>1</v>
      </c>
      <c r="DG104" s="28">
        <f t="shared" si="2695"/>
        <v>0</v>
      </c>
      <c r="DH104" s="28">
        <f t="shared" si="2696"/>
        <v>0</v>
      </c>
      <c r="DI104" s="28">
        <f t="shared" si="2697"/>
        <v>0</v>
      </c>
      <c r="DJ104" s="28">
        <f t="shared" si="2698"/>
        <v>0</v>
      </c>
      <c r="DK104" s="28">
        <f t="shared" si="2699"/>
        <v>0</v>
      </c>
      <c r="DL104" s="28">
        <f t="shared" si="2700"/>
        <v>0</v>
      </c>
      <c r="DM104" s="28">
        <f t="shared" si="2701"/>
        <v>0</v>
      </c>
      <c r="DN104" s="28">
        <f t="shared" si="2702"/>
        <v>0</v>
      </c>
      <c r="DO104" s="28">
        <f t="shared" si="2703"/>
        <v>0</v>
      </c>
      <c r="DP104" s="28">
        <f t="shared" si="2704"/>
        <v>1</v>
      </c>
      <c r="DR104">
        <f t="shared" si="2705"/>
        <v>2</v>
      </c>
      <c r="DS104">
        <f t="shared" si="2706"/>
        <v>4</v>
      </c>
      <c r="DT104">
        <f t="shared" si="2707"/>
        <v>2</v>
      </c>
      <c r="DU104">
        <f t="shared" si="2708"/>
        <v>0</v>
      </c>
      <c r="DV104">
        <f t="shared" si="2709"/>
        <v>0</v>
      </c>
      <c r="DW104">
        <f t="shared" si="2710"/>
        <v>4</v>
      </c>
      <c r="DX104">
        <f t="shared" si="2711"/>
        <v>0</v>
      </c>
      <c r="DY104">
        <f t="shared" si="2712"/>
        <v>12</v>
      </c>
      <c r="DZ104">
        <f t="shared" si="2713"/>
        <v>1</v>
      </c>
      <c r="EA104">
        <f t="shared" si="2714"/>
        <v>0</v>
      </c>
      <c r="EB104">
        <f t="shared" si="2715"/>
        <v>0</v>
      </c>
      <c r="EC104">
        <f t="shared" si="2716"/>
        <v>4</v>
      </c>
      <c r="ED104">
        <f t="shared" si="2717"/>
        <v>0</v>
      </c>
      <c r="EE104">
        <f t="shared" si="2718"/>
        <v>0</v>
      </c>
      <c r="EF104">
        <f t="shared" si="2719"/>
        <v>4</v>
      </c>
      <c r="EG104">
        <f t="shared" si="2720"/>
        <v>0</v>
      </c>
      <c r="EH104">
        <f t="shared" si="2721"/>
        <v>0</v>
      </c>
      <c r="EI104">
        <f t="shared" si="2722"/>
        <v>0</v>
      </c>
      <c r="EJ104">
        <f t="shared" si="2723"/>
        <v>0</v>
      </c>
      <c r="EK104">
        <f t="shared" si="2724"/>
        <v>0</v>
      </c>
      <c r="EL104">
        <f t="shared" si="2725"/>
        <v>0</v>
      </c>
      <c r="EM104">
        <f t="shared" si="2726"/>
        <v>0</v>
      </c>
      <c r="EN104">
        <f t="shared" si="2727"/>
        <v>0</v>
      </c>
      <c r="EO104">
        <f t="shared" si="2728"/>
        <v>3</v>
      </c>
      <c r="EP104">
        <f t="shared" si="2729"/>
        <v>0</v>
      </c>
      <c r="EQ104">
        <f t="shared" si="2730"/>
        <v>0</v>
      </c>
      <c r="ER104">
        <f t="shared" si="2731"/>
        <v>1</v>
      </c>
      <c r="ES104">
        <f t="shared" si="2732"/>
        <v>0</v>
      </c>
      <c r="ET104">
        <f t="shared" si="2733"/>
        <v>0</v>
      </c>
      <c r="EU104">
        <f t="shared" si="2734"/>
        <v>4</v>
      </c>
      <c r="EV104">
        <f t="shared" si="2735"/>
        <v>0</v>
      </c>
      <c r="EW104">
        <f t="shared" si="2736"/>
        <v>0</v>
      </c>
      <c r="EX104">
        <f t="shared" si="2737"/>
        <v>2</v>
      </c>
      <c r="EY104">
        <f t="shared" si="2738"/>
        <v>0</v>
      </c>
      <c r="EZ104">
        <f t="shared" si="2739"/>
        <v>0</v>
      </c>
      <c r="FA104">
        <f t="shared" si="2740"/>
        <v>3</v>
      </c>
      <c r="FB104">
        <f t="shared" si="2741"/>
        <v>0</v>
      </c>
      <c r="FC104">
        <f t="shared" si="2742"/>
        <v>0</v>
      </c>
      <c r="FD104">
        <f t="shared" si="2743"/>
        <v>0</v>
      </c>
      <c r="FE104">
        <f t="shared" si="2744"/>
        <v>0</v>
      </c>
      <c r="FF104">
        <f t="shared" si="2745"/>
        <v>0</v>
      </c>
      <c r="FG104">
        <f t="shared" si="2746"/>
        <v>0</v>
      </c>
      <c r="FH104">
        <f t="shared" si="2747"/>
        <v>0</v>
      </c>
      <c r="FI104">
        <f t="shared" si="2748"/>
        <v>0</v>
      </c>
      <c r="FJ104">
        <f t="shared" si="2749"/>
        <v>0</v>
      </c>
      <c r="FK104">
        <f t="shared" si="2750"/>
        <v>0</v>
      </c>
      <c r="FL104">
        <f t="shared" si="2751"/>
        <v>0</v>
      </c>
      <c r="FM104">
        <f t="shared" si="2752"/>
        <v>0</v>
      </c>
      <c r="FN104">
        <f t="shared" si="2753"/>
        <v>0</v>
      </c>
      <c r="FO104">
        <f t="shared" si="2754"/>
        <v>0</v>
      </c>
      <c r="FP104">
        <f t="shared" si="2755"/>
        <v>0</v>
      </c>
      <c r="FQ104">
        <f t="shared" si="2756"/>
        <v>0</v>
      </c>
      <c r="FR104">
        <f t="shared" si="2757"/>
        <v>0</v>
      </c>
      <c r="FS104">
        <f t="shared" si="2758"/>
        <v>0</v>
      </c>
      <c r="FT104">
        <f t="shared" si="2759"/>
        <v>0</v>
      </c>
      <c r="FU104">
        <f t="shared" si="2760"/>
        <v>0</v>
      </c>
      <c r="FV104">
        <f t="shared" si="2761"/>
        <v>0</v>
      </c>
      <c r="FW104">
        <f t="shared" si="2762"/>
        <v>0</v>
      </c>
      <c r="FX104">
        <f t="shared" si="2763"/>
        <v>0</v>
      </c>
      <c r="FY104">
        <f t="shared" si="2764"/>
        <v>0</v>
      </c>
      <c r="FZ104">
        <f t="shared" si="2765"/>
        <v>0</v>
      </c>
      <c r="GA104">
        <f t="shared" si="2766"/>
        <v>0</v>
      </c>
      <c r="GB104">
        <f t="shared" si="2767"/>
        <v>0</v>
      </c>
      <c r="GC104">
        <f t="shared" si="2768"/>
        <v>0</v>
      </c>
      <c r="GD104">
        <f t="shared" si="2769"/>
        <v>0</v>
      </c>
      <c r="GE104">
        <f t="shared" si="2770"/>
        <v>0</v>
      </c>
      <c r="GF104">
        <f t="shared" si="2771"/>
        <v>0</v>
      </c>
      <c r="GG104">
        <f t="shared" si="2772"/>
        <v>0</v>
      </c>
      <c r="GH104">
        <f t="shared" si="2773"/>
        <v>0</v>
      </c>
      <c r="GI104">
        <f t="shared" si="2774"/>
        <v>0</v>
      </c>
      <c r="GJ104">
        <f t="shared" si="2775"/>
        <v>0</v>
      </c>
      <c r="GK104">
        <f t="shared" si="2776"/>
        <v>0</v>
      </c>
      <c r="GL104">
        <f t="shared" si="2777"/>
        <v>0</v>
      </c>
      <c r="GM104">
        <f t="shared" si="2778"/>
        <v>0</v>
      </c>
      <c r="GN104">
        <f t="shared" si="2779"/>
        <v>0</v>
      </c>
      <c r="GO104">
        <f t="shared" si="2780"/>
        <v>0</v>
      </c>
      <c r="GP104">
        <f t="shared" si="2781"/>
        <v>0</v>
      </c>
      <c r="GQ104">
        <f t="shared" si="2782"/>
        <v>0</v>
      </c>
      <c r="GR104">
        <f t="shared" si="2783"/>
        <v>0</v>
      </c>
      <c r="GS104">
        <f t="shared" si="2784"/>
        <v>0</v>
      </c>
      <c r="GT104">
        <f t="shared" si="2785"/>
        <v>0</v>
      </c>
      <c r="GU104">
        <f t="shared" si="2786"/>
        <v>0</v>
      </c>
      <c r="GW104" s="28">
        <f t="shared" si="2787"/>
        <v>6.0053495537442521</v>
      </c>
      <c r="GX104" s="28">
        <f t="shared" si="2788"/>
        <v>0</v>
      </c>
      <c r="GY104" s="28">
        <f t="shared" si="2789"/>
        <v>0.82730725178749975</v>
      </c>
      <c r="GZ104" s="28">
        <f t="shared" si="2790"/>
        <v>0</v>
      </c>
      <c r="HA104" s="28">
        <f t="shared" si="2791"/>
        <v>0</v>
      </c>
      <c r="HB104" s="28">
        <f t="shared" si="2792"/>
        <v>6.4190031796380023</v>
      </c>
      <c r="HC104" s="28">
        <f t="shared" si="2793"/>
        <v>0.48511745963242231</v>
      </c>
      <c r="HE104">
        <f>IFERROR(VLOOKUP(_xlfn.NUMBERVALUE(MID(L104, SEARCH("!", L104)+1, SEARCH("+", L104)-SEARCH("!", L104)-1)), Rankings!$A$2:$BK$129, 63, FALSE),0)</f>
        <v>0.55701309868628646</v>
      </c>
      <c r="HF104">
        <f>IFERROR(VLOOKUP(_xlfn.NUMBERVALUE(MID(M104, SEARCH("!", M104)+1, SEARCH("+", M104)-SEARCH("!", M104)-1)), Rankings!$A$2:$BK$129, 63, FALSE),0)</f>
        <v>0.79780442836869991</v>
      </c>
      <c r="HG104">
        <f>IFERROR(VLOOKUP(_xlfn.NUMBERVALUE(MID(N104, SEARCH("!", N104)+1, SEARCH("+", N104)-SEARCH("!", N104)-1)), Rankings!$A$2:$BK$129, 63, FALSE),0)</f>
        <v>0.49746150550076101</v>
      </c>
      <c r="HH104">
        <f>IFERROR(VLOOKUP(_xlfn.NUMBERVALUE(MID(O104, SEARCH("!", O104)+1, SEARCH("+", O104)-SEARCH("!", O104)-1)), Rankings!$A$2:$BK$129, 63, FALSE),0)</f>
        <v>0</v>
      </c>
      <c r="HI104">
        <f>IFERROR(VLOOKUP(_xlfn.NUMBERVALUE(MID(P104, SEARCH("!", P104)+1, SEARCH("+", P104)-SEARCH("!", P104)-1)), Rankings!$A$2:$BK$129, 63, FALSE),0)</f>
        <v>0</v>
      </c>
      <c r="HJ104">
        <f>IFERROR(VLOOKUP(_xlfn.NUMBERVALUE(MID(Q104, SEARCH("!", Q104)+1, SEARCH("+", Q104)-SEARCH("!", Q104)-1)), Rankings!$A$2:$BK$129, 63, FALSE),0)</f>
        <v>0.59685324237275783</v>
      </c>
      <c r="HK104">
        <f>IFERROR(VLOOKUP(_xlfn.NUMBERVALUE(MID(R104, SEARCH("!", R104)+1, SEARCH("+", R104)-SEARCH("!", R104)-1)), Rankings!$A$2:$BK$129, 63, FALSE),0)</f>
        <v>0</v>
      </c>
      <c r="HL104">
        <f>IFERROR(VLOOKUP(_xlfn.NUMBERVALUE(MID(S104, SEARCH("!", S104)+1, SEARCH("+", S104)-SEARCH("!", S104)-1)), Rankings!$A$2:$BK$129, 63, FALSE),0)</f>
        <v>0.82730725178749975</v>
      </c>
      <c r="HM104">
        <f>IFERROR(VLOOKUP(_xlfn.NUMBERVALUE(MID(T104, SEARCH("!", T104)+1, SEARCH("+", T104)-SEARCH("!", T104)-1)), Rankings!$A$2:$BK$129, 63, FALSE),0)</f>
        <v>0.55232234570989558</v>
      </c>
      <c r="HN104">
        <f>IFERROR(VLOOKUP(_xlfn.NUMBERVALUE(MID(U104, SEARCH("!", U104)+1, SEARCH("+", U104)-SEARCH("!", U104)-1)), Rankings!$A$2:$BK$129, 63, FALSE),0)</f>
        <v>0</v>
      </c>
      <c r="HO104">
        <f>IFERROR(VLOOKUP(_xlfn.NUMBERVALUE(MID(V104, SEARCH("!", V104)+1, SEARCH("+", V104)-SEARCH("!", V104)-1)), Rankings!$A$2:$BK$129, 63, FALSE),0)</f>
        <v>0</v>
      </c>
      <c r="HP104">
        <f>IFERROR(VLOOKUP(_xlfn.NUMBERVALUE(MID(W104, SEARCH("!", W104)+1, SEARCH("+", W104)-SEARCH("!", W104)-1)), Rankings!$A$2:$BK$129, 63, FALSE),0)</f>
        <v>0.75344353640165429</v>
      </c>
      <c r="HQ104">
        <f>IFERROR(VLOOKUP(_xlfn.NUMBERVALUE(MID(X104, SEARCH("!", X104)+1, SEARCH("+", X104)-SEARCH("!", X104)-1)), Rankings!$A$2:$BK$129, 63, FALSE),0)</f>
        <v>0</v>
      </c>
      <c r="HR104">
        <f>IFERROR(VLOOKUP(_xlfn.NUMBERVALUE(MID(Y104, SEARCH("!", Y104)+1, SEARCH("+", Y104)-SEARCH("!", Y104)-1)), Rankings!$A$2:$BK$129, 63, FALSE),0)</f>
        <v>0</v>
      </c>
      <c r="HS104">
        <f>IFERROR(VLOOKUP(_xlfn.NUMBERVALUE(MID(Z104, SEARCH("!", Z104)+1, SEARCH("+", Z104)-SEARCH("!", Z104)-1)), Rankings!$A$2:$BK$129, 63, FALSE),0)</f>
        <v>0.24207078116458031</v>
      </c>
      <c r="HT104">
        <f>IFERROR(VLOOKUP(_xlfn.NUMBERVALUE(MID(AA104, SEARCH("!", AA104)+1, SEARCH("+", AA104)-SEARCH("!", AA104)-1)), Rankings!$A$2:$BK$129, 63, FALSE),0)</f>
        <v>0</v>
      </c>
      <c r="HU104">
        <f>IFERROR(VLOOKUP(_xlfn.NUMBERVALUE(MID(AB104, SEARCH("!", AB104)+1, SEARCH("+", AB104)-SEARCH("!", AB104)-1)), Rankings!$A$2:$BK$129, 63, FALSE),0)</f>
        <v>0</v>
      </c>
      <c r="HV104">
        <f>IFERROR(VLOOKUP(_xlfn.NUMBERVALUE(MID(AC104, SEARCH("!", AC104)+1, SEARCH("+", AC104)-SEARCH("!", AC104)-1)), Rankings!$A$2:$BK$129, 63, FALSE),0)</f>
        <v>0</v>
      </c>
      <c r="HW104">
        <f>IFERROR(VLOOKUP(_xlfn.NUMBERVALUE(MID(AD104, SEARCH("!", AD104)+1, SEARCH("+", AD104)-SEARCH("!", AD104)-1)), Rankings!$A$2:$BK$129, 63, FALSE),0)</f>
        <v>0</v>
      </c>
      <c r="HX104">
        <f>IFERROR(VLOOKUP(_xlfn.NUMBERVALUE(MID(AE104, SEARCH("!", AE104)+1, SEARCH("+", AE104)-SEARCH("!", AE104)-1)), Rankings!$A$2:$BK$129, 63, FALSE),0)</f>
        <v>0</v>
      </c>
      <c r="HY104">
        <f>IFERROR(VLOOKUP(_xlfn.NUMBERVALUE(MID(AF104, SEARCH("!", AF104)+1, SEARCH("+", AF104)-SEARCH("!", AF104)-1)), Rankings!$A$2:$BK$129, 63, FALSE),0)</f>
        <v>0</v>
      </c>
      <c r="HZ104">
        <f>IFERROR(VLOOKUP(_xlfn.NUMBERVALUE(MID(AG104, SEARCH("!", AG104)+1, SEARCH("+", AG104)-SEARCH("!", AG104)-1)), Rankings!$A$2:$BK$129, 63, FALSE),0)</f>
        <v>0</v>
      </c>
      <c r="IA104">
        <f>IFERROR(VLOOKUP(_xlfn.NUMBERVALUE(MID(AH104, SEARCH("!", AH104)+1, SEARCH("+", AH104)-SEARCH("!", AH104)-1)), Rankings!$A$2:$BK$129, 63, FALSE),0)</f>
        <v>0</v>
      </c>
      <c r="IB104">
        <f>IFERROR(VLOOKUP(_xlfn.NUMBERVALUE(MID(AI104, SEARCH("!", AI104)+1, SEARCH("+", AI104)-SEARCH("!", AI104)-1)), Rankings!$A$2:$BK$129, 63, FALSE),0)</f>
        <v>0.49011682896979852</v>
      </c>
      <c r="IC104">
        <f>IFERROR(VLOOKUP(_xlfn.NUMBERVALUE(MID(AJ104, SEARCH("!", AJ104)+1, SEARCH("+", AJ104)-SEARCH("!", AJ104)-1)), Rankings!$A$2:$BK$129, 63, FALSE),0)</f>
        <v>0</v>
      </c>
      <c r="ID104">
        <f>IFERROR(VLOOKUP(_xlfn.NUMBERVALUE(MID(AK104, SEARCH("!", AK104)+1, SEARCH("+", AK104)-SEARCH("!", AK104)-1)), Rankings!$A$2:$BK$129, 63, FALSE),0)</f>
        <v>0</v>
      </c>
      <c r="IE104">
        <f>IFERROR(VLOOKUP(_xlfn.NUMBERVALUE(MID(AL104, SEARCH("!", AL104)+1, SEARCH("+", AL104)-SEARCH("!", AL104)-1)), Rankings!$A$2:$BK$129, 63, FALSE),0)</f>
        <v>0.33365094160577863</v>
      </c>
      <c r="IF104">
        <f>IFERROR(VLOOKUP(_xlfn.NUMBERVALUE(MID(AM104, SEARCH("!", AM104)+1, SEARCH("+", AM104)-SEARCH("!", AM104)-1)), Rankings!$A$2:$BK$129, 63, FALSE),0)</f>
        <v>0</v>
      </c>
      <c r="IG104">
        <f>IFERROR(VLOOKUP(_xlfn.NUMBERVALUE(MID(AN104, SEARCH("!", AN104)+1, SEARCH("+", AN104)-SEARCH("!", AN104)-1)), Rankings!$A$2:$BK$129, 63, FALSE),0)</f>
        <v>0</v>
      </c>
      <c r="IH104">
        <f>IFERROR(VLOOKUP(_xlfn.NUMBERVALUE(MID(AO104, SEARCH("!", AO104)+1, SEARCH("+", AO104)-SEARCH("!", AO104)-1)), Rankings!$A$2:$BK$129, 63, FALSE),0)</f>
        <v>0.63476701070308261</v>
      </c>
      <c r="II104">
        <f>IFERROR(VLOOKUP(_xlfn.NUMBERVALUE(MID(AP104, SEARCH("!", AP104)+1, SEARCH("+", AP104)-SEARCH("!", AP104)-1)), Rankings!$A$2:$BK$129, 63, FALSE),0)</f>
        <v>0</v>
      </c>
      <c r="IJ104">
        <f>IFERROR(VLOOKUP(_xlfn.NUMBERVALUE(MID(AQ104, SEARCH("!", AQ104)+1, SEARCH("+", AQ104)-SEARCH("!", AQ104)-1)), Rankings!$A$2:$BK$129, 63, FALSE),0)</f>
        <v>0</v>
      </c>
      <c r="IK104">
        <f>IFERROR(VLOOKUP(_xlfn.NUMBERVALUE(MID(AR104, SEARCH("!", AR104)+1, SEARCH("+", AR104)-SEARCH("!", AR104)-1)), Rankings!$A$2:$BK$129, 63, FALSE),0)</f>
        <v>0.28217564650947347</v>
      </c>
      <c r="IL104">
        <f>IFERROR(VLOOKUP(_xlfn.NUMBERVALUE(MID(AS104, SEARCH("!", AS104)+1, SEARCH("+", AS104)-SEARCH("!", AS104)-1)), Rankings!$A$2:$BK$129, 63, FALSE),0)</f>
        <v>0</v>
      </c>
      <c r="IM104">
        <f>IFERROR(VLOOKUP(_xlfn.NUMBERVALUE(MID(AT104, SEARCH("!", AT104)+1, SEARCH("+", AT104)-SEARCH("!", AT104)-1)), Rankings!$A$2:$BK$129, 63, FALSE),0)</f>
        <v>0</v>
      </c>
      <c r="IN104">
        <f>IFERROR(VLOOKUP(_xlfn.NUMBERVALUE(MID(AU104, SEARCH("!", AU104)+1, SEARCH("+", AU104)-SEARCH("!", AU104)-1)), Rankings!$A$2:$BK$129, 63, FALSE),0)</f>
        <v>0.2676701877514836</v>
      </c>
      <c r="IO104">
        <f>IFERROR(VLOOKUP(_xlfn.NUMBERVALUE(MID(AV104, SEARCH("!", AV104)+1, SEARCH("+", AV104)-SEARCH("!", AV104)-1)), Rankings!$A$2:$BK$129, 63, FALSE),0)</f>
        <v>0</v>
      </c>
      <c r="IP104">
        <f>IFERROR(VLOOKUP(_xlfn.NUMBERVALUE(MID(AW104, SEARCH("!", AW104)+1, SEARCH("+", AW104)-SEARCH("!", AW104)-1)), Rankings!$A$2:$BK$129, 63, FALSE),0)</f>
        <v>0</v>
      </c>
      <c r="IQ104">
        <f>IFERROR(VLOOKUP(_xlfn.NUMBERVALUE(MID(AX104, SEARCH("!", AX104)+1, SEARCH("+", AX104)-SEARCH("!", AX104)-1)), Rankings!$A$2:$BK$129, 63, FALSE),0)</f>
        <v>0</v>
      </c>
      <c r="IR104">
        <f>IFERROR(VLOOKUP(_xlfn.NUMBERVALUE(MID(AY104, SEARCH("!", AY104)+1, SEARCH("+", AY104)-SEARCH("!", AY104)-1)), Rankings!$A$2:$BK$129, 63, FALSE),0)</f>
        <v>0</v>
      </c>
      <c r="IS104">
        <f>IFERROR(VLOOKUP(_xlfn.NUMBERVALUE(MID(AZ104, SEARCH("!", AZ104)+1, SEARCH("+", AZ104)-SEARCH("!", AZ104)-1)), Rankings!$A$2:$BK$129, 63, FALSE),0)</f>
        <v>0</v>
      </c>
      <c r="IT104">
        <f>IFERROR(VLOOKUP(_xlfn.NUMBERVALUE(MID(BA104, SEARCH("!", BA104)+1, SEARCH("+", BA104)-SEARCH("!", BA104)-1)), Rankings!$A$2:$BK$129, 63, FALSE),0)</f>
        <v>0</v>
      </c>
      <c r="IU104">
        <f>IFERROR(VLOOKUP(_xlfn.NUMBERVALUE(MID(BB104, SEARCH("!", BB104)+1, SEARCH("+", BB104)-SEARCH("!", BB104)-1)), Rankings!$A$2:$BK$129, 63, FALSE),0)</f>
        <v>0</v>
      </c>
      <c r="IV104">
        <f>IFERROR(VLOOKUP(_xlfn.NUMBERVALUE(MID(BC104, SEARCH("!", BC104)+1, SEARCH("+", BC104)-SEARCH("!", BC104)-1)), Rankings!$A$2:$BK$129, 63, FALSE),0)</f>
        <v>0</v>
      </c>
      <c r="IW104">
        <f>IFERROR(VLOOKUP(_xlfn.NUMBERVALUE(MID(BD104, SEARCH("!", BD104)+1, SEARCH("+", BD104)-SEARCH("!", BD104)-1)), Rankings!$A$2:$BK$129, 63, FALSE),0)</f>
        <v>0</v>
      </c>
      <c r="IX104">
        <f>IFERROR(VLOOKUP(_xlfn.NUMBERVALUE(MID(BE104, SEARCH("!", BE104)+1, SEARCH("+", BE104)-SEARCH("!", BE104)-1)), Rankings!$A$2:$BK$129, 63, FALSE),0)</f>
        <v>0</v>
      </c>
      <c r="IY104">
        <f>IFERROR(VLOOKUP(_xlfn.NUMBERVALUE(MID(BF104, SEARCH("!", BF104)+1, SEARCH("+", BF104)-SEARCH("!", BF104)-1)), Rankings!$A$2:$BK$129, 63, FALSE),0)</f>
        <v>0</v>
      </c>
      <c r="IZ104">
        <f>IFERROR(VLOOKUP(_xlfn.NUMBERVALUE(MID(BG104, SEARCH("!", BG104)+1, SEARCH("+", BG104)-SEARCH("!", BG104)-1)), Rankings!$A$2:$BK$129, 63, FALSE),0)</f>
        <v>0</v>
      </c>
      <c r="JA104">
        <f>IFERROR(VLOOKUP(_xlfn.NUMBERVALUE(MID(BH104, SEARCH("!", BH104)+1, SEARCH("+", BH104)-SEARCH("!", BH104)-1)), Rankings!$A$2:$BK$129, 63, FALSE),0)</f>
        <v>0</v>
      </c>
      <c r="JB104">
        <f>IFERROR(VLOOKUP(_xlfn.NUMBERVALUE(MID(BI104, SEARCH("!", BI104)+1, SEARCH("+", BI104)-SEARCH("!", BI104)-1)), Rankings!$A$2:$BK$129, 63, FALSE),0)</f>
        <v>0</v>
      </c>
      <c r="JC104">
        <f>IFERROR(VLOOKUP(_xlfn.NUMBERVALUE(MID(BJ104, SEARCH("!", BJ104)+1, SEARCH("+", BJ104)-SEARCH("!", BJ104)-1)), Rankings!$A$2:$BK$129, 63, FALSE),0)</f>
        <v>0</v>
      </c>
      <c r="JD104">
        <f>IFERROR(VLOOKUP(_xlfn.NUMBERVALUE(MID(BK104, SEARCH("!", BK104)+1, SEARCH("+", BK104)-SEARCH("!", BK104)-1)), Rankings!$A$2:$BK$129, 63, FALSE),0)</f>
        <v>0</v>
      </c>
      <c r="JE104">
        <f>IFERROR(VLOOKUP(_xlfn.NUMBERVALUE(MID(BL104, SEARCH("!", BL104)+1, SEARCH("+", BL104)-SEARCH("!", BL104)-1)), Rankings!$A$2:$BK$129, 63, FALSE),0)</f>
        <v>0</v>
      </c>
      <c r="JF104">
        <f>IFERROR(VLOOKUP(_xlfn.NUMBERVALUE(MID(BM104, SEARCH("!", BM104)+1, SEARCH("+", BM104)-SEARCH("!", BM104)-1)), Rankings!$A$2:$BK$129, 63, FALSE),0)</f>
        <v>0</v>
      </c>
      <c r="JG104">
        <f>IFERROR(VLOOKUP(_xlfn.NUMBERVALUE(MID(BN104, SEARCH("!", BN104)+1, SEARCH("+", BN104)-SEARCH("!", BN104)-1)), Rankings!$A$2:$BK$129, 63, FALSE),0)</f>
        <v>0</v>
      </c>
      <c r="JH104">
        <f>IFERROR(VLOOKUP(_xlfn.NUMBERVALUE(MID(BO104, SEARCH("!", BO104)+1, SEARCH("+", BO104)-SEARCH("!", BO104)-1)), Rankings!$A$2:$BK$129, 63, FALSE),0)</f>
        <v>0</v>
      </c>
      <c r="JI104">
        <f>IFERROR(VLOOKUP(_xlfn.NUMBERVALUE(MID(BP104, SEARCH("!", BP104)+1, SEARCH("+", BP104)-SEARCH("!", BP104)-1)), Rankings!$A$2:$BK$129, 63, FALSE),0)</f>
        <v>0</v>
      </c>
      <c r="JJ104">
        <f>IFERROR(VLOOKUP(_xlfn.NUMBERVALUE(MID(BQ104, SEARCH("!", BQ104)+1, SEARCH("+", BQ104)-SEARCH("!", BQ104)-1)), Rankings!$A$2:$BK$129, 63, FALSE),0)</f>
        <v>0</v>
      </c>
      <c r="JK104">
        <f>IFERROR(VLOOKUP(_xlfn.NUMBERVALUE(MID(BR104, SEARCH("!", BR104)+1, SEARCH("+", BR104)-SEARCH("!", BR104)-1)), Rankings!$A$2:$BK$129, 63, FALSE),0)</f>
        <v>0</v>
      </c>
      <c r="JL104">
        <f>IFERROR(VLOOKUP(_xlfn.NUMBERVALUE(MID(BS104, SEARCH("!", BS104)+1, SEARCH("+", BS104)-SEARCH("!", BS104)-1)), Rankings!$A$2:$BK$129, 63, FALSE),0)</f>
        <v>0</v>
      </c>
      <c r="JM104">
        <f>IFERROR(VLOOKUP(_xlfn.NUMBERVALUE(MID(BT104, SEARCH("!", BT104)+1, SEARCH("+", BT104)-SEARCH("!", BT104)-1)), Rankings!$A$2:$BK$129, 63, FALSE),0)</f>
        <v>0</v>
      </c>
      <c r="JN104">
        <f>IFERROR(VLOOKUP(_xlfn.NUMBERVALUE(MID(BU104, SEARCH("!", BU104)+1, SEARCH("+", BU104)-SEARCH("!", BU104)-1)), Rankings!$A$2:$BK$129, 63, FALSE),0)</f>
        <v>0</v>
      </c>
      <c r="JO104">
        <f>IFERROR(VLOOKUP(_xlfn.NUMBERVALUE(MID(BV104, SEARCH("!", BV104)+1, SEARCH("+", BV104)-SEARCH("!", BV104)-1)), Rankings!$A$2:$BK$129, 63, FALSE),0)</f>
        <v>0</v>
      </c>
      <c r="JP104">
        <f>IFERROR(VLOOKUP(_xlfn.NUMBERVALUE(MID(BW104, SEARCH("!", BW104)+1, SEARCH("+", BW104)-SEARCH("!", BW104)-1)), Rankings!$A$2:$BK$129, 63, FALSE),0)</f>
        <v>0</v>
      </c>
      <c r="JQ104">
        <f>IFERROR(VLOOKUP(_xlfn.NUMBERVALUE(MID(BX104, SEARCH("!", BX104)+1, SEARCH("+", BX104)-SEARCH("!", BX104)-1)), Rankings!$A$2:$BK$129, 63, FALSE),0)</f>
        <v>0</v>
      </c>
      <c r="JR104">
        <f>IFERROR(VLOOKUP(_xlfn.NUMBERVALUE(MID(BY104, SEARCH("!", BY104)+1, SEARCH("+", BY104)-SEARCH("!", BY104)-1)), Rankings!$A$2:$BK$129, 63, FALSE),0)</f>
        <v>0</v>
      </c>
      <c r="JS104">
        <f>IFERROR(VLOOKUP(_xlfn.NUMBERVALUE(MID(BZ104, SEARCH("!", BZ104)+1, SEARCH("+", BZ104)-SEARCH("!", BZ104)-1)), Rankings!$A$2:$BK$129, 63, FALSE),0)</f>
        <v>0</v>
      </c>
      <c r="JT104">
        <f>IFERROR(VLOOKUP(_xlfn.NUMBERVALUE(MID(CA104, SEARCH("!", CA104)+1, SEARCH("+", CA104)-SEARCH("!", CA104)-1)), Rankings!$A$2:$BK$129, 63, FALSE),0)</f>
        <v>0</v>
      </c>
      <c r="JU104">
        <f>IFERROR(VLOOKUP(_xlfn.NUMBERVALUE(MID(CB104, SEARCH("!", CB104)+1, SEARCH("+", CB104)-SEARCH("!", CB104)-1)), Rankings!$A$2:$BK$129, 63, FALSE),0)</f>
        <v>0</v>
      </c>
      <c r="JV104">
        <f>IFERROR(VLOOKUP(_xlfn.NUMBERVALUE(MID(CC104, SEARCH("!", CC104)+1, SEARCH("+", CC104)-SEARCH("!", CC104)-1)), Rankings!$A$2:$BK$129, 63, FALSE),0)</f>
        <v>0</v>
      </c>
      <c r="JW104">
        <f>IFERROR(VLOOKUP(_xlfn.NUMBERVALUE(MID(CD104, SEARCH("!", CD104)+1, SEARCH("+", CD104)-SEARCH("!", CD104)-1)), Rankings!$A$2:$BK$129, 63, FALSE),0)</f>
        <v>0</v>
      </c>
      <c r="JX104">
        <f>IFERROR(VLOOKUP(_xlfn.NUMBERVALUE(MID(CE104, SEARCH("!", CE104)+1, SEARCH("+", CE104)-SEARCH("!", CE104)-1)), Rankings!$A$2:$BK$129, 63, FALSE),0)</f>
        <v>0</v>
      </c>
      <c r="JY104">
        <f>IFERROR(VLOOKUP(_xlfn.NUMBERVALUE(MID(CF104, SEARCH("!", CF104)+1, SEARCH("+", CF104)-SEARCH("!", CF104)-1)), Rankings!$A$2:$BK$129, 63, FALSE),0)</f>
        <v>0</v>
      </c>
      <c r="JZ104">
        <f>IFERROR(VLOOKUP(_xlfn.NUMBERVALUE(MID(CG104, SEARCH("!", CG104)+1, SEARCH("+", CG104)-SEARCH("!", CG104)-1)), Rankings!$A$2:$BK$129, 63, FALSE),0)</f>
        <v>0</v>
      </c>
      <c r="KA104">
        <f>IFERROR(VLOOKUP(_xlfn.NUMBERVALUE(MID(CH104, SEARCH("!", CH104)+1, SEARCH("+", CH104)-SEARCH("!", CH104)-1)), Rankings!$A$2:$BK$129, 63, FALSE),0)</f>
        <v>0</v>
      </c>
      <c r="KB104">
        <f>IFERROR(VLOOKUP(_xlfn.NUMBERVALUE(MID(CI104, SEARCH("!", CI104)+1, SEARCH("+", CI104)-SEARCH("!", CI104)-1)), Rankings!$A$2:$BK$129, 63, FALSE),0)</f>
        <v>0</v>
      </c>
      <c r="KC104">
        <f>IFERROR(VLOOKUP(_xlfn.NUMBERVALUE(MID(CJ104, SEARCH("!", CJ104)+1, SEARCH("+", CJ104)-SEARCH("!", CJ104)-1)), Rankings!$A$2:$BK$129, 63, FALSE),0)</f>
        <v>0</v>
      </c>
      <c r="KD104">
        <f>IFERROR(VLOOKUP(_xlfn.NUMBERVALUE(MID(CK104, SEARCH("!", CK104)+1, SEARCH("+", CK104)-SEARCH("!", CK104)-1)), Rankings!$A$2:$BK$129, 63, FALSE),0)</f>
        <v>0</v>
      </c>
      <c r="KE104">
        <f>IFERROR(VLOOKUP(_xlfn.NUMBERVALUE(MID(CL104, SEARCH("!", CL104)+1, SEARCH("+", CL104)-SEARCH("!", CL104)-1)), Rankings!$A$2:$BK$129, 63, FALSE),0)</f>
        <v>0</v>
      </c>
      <c r="KF104">
        <f>IFERROR(VLOOKUP(_xlfn.NUMBERVALUE(MID(CM104, SEARCH("!", CM104)+1, SEARCH("+", CM104)-SEARCH("!", CM104)-1)), Rankings!$A$2:$BK$129, 63, FALSE),0)</f>
        <v>0</v>
      </c>
      <c r="KG104">
        <f>IFERROR(VLOOKUP(_xlfn.NUMBERVALUE(MID(CN104, SEARCH("!", CN104)+1, SEARCH("+", CN104)-SEARCH("!", CN104)-1)), Rankings!$A$2:$BK$129, 63, FALSE),0)</f>
        <v>0</v>
      </c>
      <c r="KH104">
        <f>IFERROR(VLOOKUP(_xlfn.NUMBERVALUE(MID(CO104, SEARCH("!", CO104)+1, SEARCH("+", CO104)-SEARCH("!", CO104)-1)), Rankings!$A$2:$BK$129, 63, FALSE),0)</f>
        <v>0</v>
      </c>
      <c r="KJ104" s="28">
        <f t="shared" si="2794"/>
        <v>195</v>
      </c>
      <c r="KK104" s="28">
        <f t="shared" si="2795"/>
        <v>0</v>
      </c>
      <c r="KL104" s="28">
        <f t="shared" si="2796"/>
        <v>9</v>
      </c>
      <c r="KM104" s="28">
        <f t="shared" si="2797"/>
        <v>0</v>
      </c>
      <c r="KN104" s="28">
        <f t="shared" si="2798"/>
        <v>0</v>
      </c>
      <c r="KO104" s="28">
        <f t="shared" si="2799"/>
        <v>145</v>
      </c>
      <c r="KP104" s="28">
        <f t="shared" si="2800"/>
        <v>199.5</v>
      </c>
      <c r="KQ104" s="28">
        <f t="shared" si="2801"/>
        <v>145</v>
      </c>
      <c r="KS104" s="27" t="str">
        <f t="shared" si="2802"/>
        <v>16</v>
      </c>
      <c r="KT104" s="27" t="str">
        <f t="shared" si="2803"/>
        <v>13</v>
      </c>
      <c r="KU104" s="27" t="str">
        <f t="shared" si="2804"/>
        <v>20</v>
      </c>
      <c r="KV104" s="27">
        <f t="shared" si="2805"/>
        <v>0</v>
      </c>
      <c r="KW104" s="27">
        <f t="shared" si="2806"/>
        <v>0</v>
      </c>
      <c r="KX104" s="27" t="str">
        <f t="shared" si="2807"/>
        <v>14</v>
      </c>
      <c r="KY104" s="27">
        <f t="shared" si="2808"/>
        <v>0</v>
      </c>
      <c r="KZ104" s="27" t="str">
        <f t="shared" si="2809"/>
        <v>9</v>
      </c>
      <c r="LA104" s="27" t="str">
        <f t="shared" si="2810"/>
        <v>18</v>
      </c>
      <c r="LB104" s="27">
        <f t="shared" si="2811"/>
        <v>0</v>
      </c>
      <c r="LC104" s="27">
        <f t="shared" si="2812"/>
        <v>0</v>
      </c>
      <c r="LD104" s="27" t="str">
        <f t="shared" si="2813"/>
        <v>19</v>
      </c>
      <c r="LE104" s="27">
        <f t="shared" si="2814"/>
        <v>0</v>
      </c>
      <c r="LF104" s="27">
        <f t="shared" si="2815"/>
        <v>0</v>
      </c>
      <c r="LG104" s="27" t="str">
        <f t="shared" si="2816"/>
        <v>17</v>
      </c>
      <c r="LH104" s="27">
        <f t="shared" si="2817"/>
        <v>0</v>
      </c>
      <c r="LI104" s="27">
        <f t="shared" si="2818"/>
        <v>0</v>
      </c>
      <c r="LJ104" s="27">
        <f t="shared" si="2819"/>
        <v>0</v>
      </c>
      <c r="LK104" s="27">
        <f t="shared" si="2820"/>
        <v>0</v>
      </c>
      <c r="LL104" s="27">
        <f t="shared" si="2821"/>
        <v>0</v>
      </c>
      <c r="LM104" s="27">
        <f t="shared" si="2822"/>
        <v>0</v>
      </c>
      <c r="LN104" s="27">
        <f t="shared" si="2823"/>
        <v>0</v>
      </c>
      <c r="LO104" s="27">
        <f t="shared" si="2824"/>
        <v>0</v>
      </c>
      <c r="LP104" s="27" t="str">
        <f t="shared" si="2825"/>
        <v>18</v>
      </c>
      <c r="LQ104" s="27">
        <f t="shared" si="2826"/>
        <v>0</v>
      </c>
      <c r="LR104" s="27">
        <f t="shared" si="2827"/>
        <v>0</v>
      </c>
      <c r="LS104" s="27" t="str">
        <f t="shared" si="2828"/>
        <v>22</v>
      </c>
      <c r="LT104" s="27">
        <f t="shared" si="2829"/>
        <v>0</v>
      </c>
      <c r="LU104" s="27">
        <f t="shared" si="2830"/>
        <v>0</v>
      </c>
      <c r="LV104" s="27" t="str">
        <f t="shared" si="2831"/>
        <v>14</v>
      </c>
      <c r="LW104" s="27">
        <f t="shared" si="2832"/>
        <v>0</v>
      </c>
      <c r="LX104" s="27">
        <f t="shared" si="2833"/>
        <v>0</v>
      </c>
      <c r="LY104" s="27" t="str">
        <f t="shared" si="2834"/>
        <v>7</v>
      </c>
      <c r="LZ104" s="27">
        <f t="shared" si="2835"/>
        <v>0</v>
      </c>
      <c r="MA104" s="27">
        <f t="shared" si="2836"/>
        <v>0</v>
      </c>
      <c r="MB104" s="27" t="str">
        <f t="shared" si="2837"/>
        <v>17</v>
      </c>
      <c r="MC104" s="27">
        <f t="shared" si="2838"/>
        <v>0</v>
      </c>
      <c r="MD104" s="27">
        <f t="shared" si="2839"/>
        <v>0</v>
      </c>
      <c r="ME104" s="27">
        <f t="shared" si="2840"/>
        <v>0</v>
      </c>
      <c r="MF104" s="27">
        <f t="shared" si="2841"/>
        <v>0</v>
      </c>
      <c r="MG104" s="27">
        <f t="shared" si="2842"/>
        <v>0</v>
      </c>
      <c r="MH104" s="27">
        <f t="shared" si="2843"/>
        <v>0</v>
      </c>
      <c r="MI104" s="27">
        <f t="shared" si="2844"/>
        <v>0</v>
      </c>
      <c r="MJ104" s="27">
        <f t="shared" si="2845"/>
        <v>0</v>
      </c>
      <c r="MK104" s="27">
        <f t="shared" si="2846"/>
        <v>0</v>
      </c>
      <c r="ML104" s="27">
        <f t="shared" si="2847"/>
        <v>0</v>
      </c>
      <c r="MM104" s="27">
        <f t="shared" si="2848"/>
        <v>0</v>
      </c>
      <c r="MN104" s="27">
        <f t="shared" si="2849"/>
        <v>0</v>
      </c>
      <c r="MO104" s="27">
        <f t="shared" si="2850"/>
        <v>0</v>
      </c>
      <c r="MP104" s="27">
        <f t="shared" si="2851"/>
        <v>0</v>
      </c>
      <c r="MQ104" s="27">
        <f t="shared" si="2852"/>
        <v>0</v>
      </c>
      <c r="MR104" s="27">
        <f t="shared" si="2853"/>
        <v>0</v>
      </c>
      <c r="MS104" s="27">
        <f t="shared" si="2854"/>
        <v>0</v>
      </c>
      <c r="MT104" s="27">
        <f t="shared" si="2855"/>
        <v>0</v>
      </c>
      <c r="MU104" s="27">
        <f t="shared" si="2856"/>
        <v>0</v>
      </c>
      <c r="MV104" s="27">
        <f t="shared" si="2857"/>
        <v>0</v>
      </c>
      <c r="MW104" s="27">
        <f t="shared" si="2858"/>
        <v>0</v>
      </c>
      <c r="MX104" s="27">
        <f t="shared" si="2859"/>
        <v>0</v>
      </c>
      <c r="MY104" s="27">
        <f t="shared" si="2860"/>
        <v>0</v>
      </c>
      <c r="MZ104" s="27">
        <f t="shared" si="2861"/>
        <v>0</v>
      </c>
      <c r="NA104" s="27">
        <f t="shared" si="2862"/>
        <v>0</v>
      </c>
      <c r="NB104" s="27">
        <f t="shared" si="2863"/>
        <v>0</v>
      </c>
      <c r="NC104" s="27">
        <f t="shared" si="2864"/>
        <v>0</v>
      </c>
      <c r="ND104" s="27">
        <f t="shared" si="2865"/>
        <v>0</v>
      </c>
      <c r="NE104" s="27">
        <f t="shared" si="2866"/>
        <v>0</v>
      </c>
      <c r="NF104" s="27">
        <f t="shared" si="2867"/>
        <v>0</v>
      </c>
      <c r="NG104" s="27">
        <f t="shared" si="2868"/>
        <v>0</v>
      </c>
      <c r="NH104" s="27">
        <f t="shared" si="2869"/>
        <v>0</v>
      </c>
      <c r="NI104" s="27">
        <f t="shared" si="2870"/>
        <v>0</v>
      </c>
      <c r="NJ104" s="27">
        <f t="shared" si="2871"/>
        <v>0</v>
      </c>
      <c r="NK104" s="27">
        <f t="shared" si="2872"/>
        <v>0</v>
      </c>
      <c r="NL104" s="27">
        <f t="shared" si="2873"/>
        <v>0</v>
      </c>
      <c r="NM104" s="27">
        <f t="shared" si="2874"/>
        <v>0</v>
      </c>
      <c r="NN104" s="27">
        <f t="shared" si="2875"/>
        <v>0</v>
      </c>
      <c r="NO104" s="27">
        <f t="shared" si="2876"/>
        <v>0</v>
      </c>
      <c r="NP104" s="27">
        <f t="shared" si="2877"/>
        <v>0</v>
      </c>
      <c r="NQ104" s="27">
        <f t="shared" si="2878"/>
        <v>0</v>
      </c>
      <c r="NR104" s="27">
        <f t="shared" si="2879"/>
        <v>0</v>
      </c>
      <c r="NS104" s="27">
        <f t="shared" si="2880"/>
        <v>0</v>
      </c>
      <c r="NT104" s="27">
        <f t="shared" si="2881"/>
        <v>0</v>
      </c>
      <c r="NU104" s="27">
        <f t="shared" si="2882"/>
        <v>0</v>
      </c>
      <c r="NV104" s="27">
        <f t="shared" si="2883"/>
        <v>0</v>
      </c>
      <c r="NX104" s="28">
        <f t="shared" si="2884"/>
        <v>261</v>
      </c>
      <c r="NY104" s="28">
        <f t="shared" si="2885"/>
        <v>0</v>
      </c>
      <c r="NZ104" s="28">
        <f t="shared" si="2886"/>
        <v>25</v>
      </c>
      <c r="OA104" s="28">
        <f t="shared" si="2887"/>
        <v>0</v>
      </c>
      <c r="OB104" s="28">
        <f t="shared" si="2888"/>
        <v>0</v>
      </c>
      <c r="OC104" s="28">
        <f t="shared" si="2889"/>
        <v>200</v>
      </c>
      <c r="OD104" s="28">
        <f t="shared" si="2890"/>
        <v>273.5</v>
      </c>
      <c r="OE104" s="28">
        <f t="shared" si="2891"/>
        <v>200</v>
      </c>
      <c r="OG104" s="27" t="str">
        <f t="shared" si="2892"/>
        <v>29</v>
      </c>
      <c r="OH104" s="27" t="str">
        <f t="shared" si="2893"/>
        <v>38</v>
      </c>
      <c r="OI104" s="27" t="str">
        <f t="shared" si="2894"/>
        <v>21</v>
      </c>
      <c r="OJ104" s="27">
        <f t="shared" si="2895"/>
        <v>0</v>
      </c>
      <c r="OK104" s="27">
        <f t="shared" si="2896"/>
        <v>0</v>
      </c>
      <c r="OL104" s="27" t="str">
        <f t="shared" si="2897"/>
        <v>30</v>
      </c>
      <c r="OM104" s="27">
        <f t="shared" si="2898"/>
        <v>0</v>
      </c>
      <c r="ON104" s="27" t="str">
        <f t="shared" si="2899"/>
        <v>25</v>
      </c>
      <c r="OO104" s="27" t="str">
        <f t="shared" si="2900"/>
        <v>15</v>
      </c>
      <c r="OP104" s="27">
        <f t="shared" si="2901"/>
        <v>0</v>
      </c>
      <c r="OQ104" s="27">
        <f t="shared" si="2902"/>
        <v>0</v>
      </c>
      <c r="OR104" s="27" t="str">
        <f t="shared" si="2903"/>
        <v>29</v>
      </c>
      <c r="OS104" s="27">
        <f t="shared" si="2904"/>
        <v>0</v>
      </c>
      <c r="OT104" s="27">
        <f t="shared" si="2905"/>
        <v>0</v>
      </c>
      <c r="OU104" s="27" t="str">
        <f t="shared" si="2906"/>
        <v>20</v>
      </c>
      <c r="OV104" s="27">
        <f t="shared" si="2907"/>
        <v>0</v>
      </c>
      <c r="OW104" s="27">
        <f t="shared" si="2908"/>
        <v>0</v>
      </c>
      <c r="OX104" s="27">
        <f t="shared" si="2909"/>
        <v>0</v>
      </c>
      <c r="OY104" s="27">
        <f t="shared" si="2910"/>
        <v>0</v>
      </c>
      <c r="OZ104" s="27">
        <f t="shared" si="2911"/>
        <v>0</v>
      </c>
      <c r="PA104" s="27">
        <f t="shared" si="2912"/>
        <v>0</v>
      </c>
      <c r="PB104" s="27">
        <f t="shared" si="2913"/>
        <v>0</v>
      </c>
      <c r="PC104" s="27">
        <f t="shared" si="2914"/>
        <v>0</v>
      </c>
      <c r="PD104" s="27" t="str">
        <f t="shared" si="2915"/>
        <v>16</v>
      </c>
      <c r="PE104" s="27">
        <f t="shared" si="2916"/>
        <v>0</v>
      </c>
      <c r="PF104" s="27">
        <f t="shared" si="2917"/>
        <v>0</v>
      </c>
      <c r="PG104" s="27" t="str">
        <f t="shared" si="2918"/>
        <v>15</v>
      </c>
      <c r="PH104" s="27">
        <f t="shared" si="2919"/>
        <v>0</v>
      </c>
      <c r="PI104" s="27">
        <f t="shared" si="2920"/>
        <v>0</v>
      </c>
      <c r="PJ104" s="27" t="str">
        <f t="shared" si="2921"/>
        <v>20</v>
      </c>
      <c r="PK104" s="27">
        <f t="shared" si="2922"/>
        <v>0</v>
      </c>
      <c r="PL104" s="27">
        <f t="shared" si="2923"/>
        <v>0</v>
      </c>
      <c r="PM104" s="27" t="str">
        <f t="shared" si="2924"/>
        <v>14</v>
      </c>
      <c r="PN104" s="27">
        <f t="shared" si="2925"/>
        <v>0</v>
      </c>
      <c r="PO104" s="27">
        <f t="shared" si="2926"/>
        <v>0</v>
      </c>
      <c r="PP104" s="27" t="str">
        <f t="shared" si="2927"/>
        <v>14</v>
      </c>
      <c r="PQ104" s="27">
        <f t="shared" si="2928"/>
        <v>0</v>
      </c>
      <c r="PR104" s="27">
        <f t="shared" si="2929"/>
        <v>0</v>
      </c>
      <c r="PS104" s="27">
        <f t="shared" si="2930"/>
        <v>0</v>
      </c>
      <c r="PT104" s="27">
        <f t="shared" si="2931"/>
        <v>0</v>
      </c>
      <c r="PU104" s="27">
        <f t="shared" si="2932"/>
        <v>0</v>
      </c>
      <c r="PV104" s="27">
        <f t="shared" si="2933"/>
        <v>0</v>
      </c>
      <c r="PW104" s="27">
        <f t="shared" si="2934"/>
        <v>0</v>
      </c>
      <c r="PX104" s="27">
        <f t="shared" si="2935"/>
        <v>0</v>
      </c>
      <c r="PY104" s="27">
        <f t="shared" si="2936"/>
        <v>0</v>
      </c>
      <c r="PZ104" s="27">
        <f t="shared" si="2937"/>
        <v>0</v>
      </c>
      <c r="QA104" s="27">
        <f t="shared" si="2938"/>
        <v>0</v>
      </c>
      <c r="QB104" s="27">
        <f t="shared" si="2939"/>
        <v>0</v>
      </c>
      <c r="QC104" s="27">
        <f t="shared" si="2940"/>
        <v>0</v>
      </c>
      <c r="QD104" s="27">
        <f t="shared" si="2941"/>
        <v>0</v>
      </c>
      <c r="QE104" s="27">
        <f t="shared" si="2942"/>
        <v>0</v>
      </c>
      <c r="QF104" s="27">
        <f t="shared" si="2943"/>
        <v>0</v>
      </c>
      <c r="QG104" s="27">
        <f t="shared" si="2944"/>
        <v>0</v>
      </c>
      <c r="QH104" s="27">
        <f t="shared" si="2945"/>
        <v>0</v>
      </c>
      <c r="QI104" s="27">
        <f t="shared" si="2946"/>
        <v>0</v>
      </c>
      <c r="QJ104" s="27">
        <f t="shared" si="2947"/>
        <v>0</v>
      </c>
      <c r="QK104" s="27">
        <f t="shared" si="2948"/>
        <v>0</v>
      </c>
      <c r="QL104" s="27">
        <f t="shared" si="2949"/>
        <v>0</v>
      </c>
      <c r="QM104" s="27">
        <f t="shared" si="2950"/>
        <v>0</v>
      </c>
      <c r="QN104" s="27">
        <f t="shared" si="2951"/>
        <v>0</v>
      </c>
      <c r="QO104" s="27">
        <f t="shared" si="2952"/>
        <v>0</v>
      </c>
      <c r="QP104" s="27">
        <f t="shared" si="2953"/>
        <v>0</v>
      </c>
      <c r="QQ104" s="27">
        <f t="shared" si="2954"/>
        <v>0</v>
      </c>
      <c r="QR104" s="27">
        <f t="shared" si="2955"/>
        <v>0</v>
      </c>
      <c r="QS104" s="27">
        <f t="shared" si="2956"/>
        <v>0</v>
      </c>
      <c r="QT104" s="27">
        <f t="shared" si="2957"/>
        <v>0</v>
      </c>
      <c r="QU104" s="27">
        <f t="shared" si="2958"/>
        <v>0</v>
      </c>
      <c r="QV104" s="27">
        <f t="shared" si="2959"/>
        <v>0</v>
      </c>
      <c r="QW104" s="27">
        <f t="shared" si="2960"/>
        <v>0</v>
      </c>
      <c r="QX104" s="27">
        <f t="shared" si="2961"/>
        <v>0</v>
      </c>
      <c r="QY104" s="27">
        <f t="shared" si="2962"/>
        <v>0</v>
      </c>
      <c r="QZ104" s="27">
        <f t="shared" si="2963"/>
        <v>0</v>
      </c>
      <c r="RA104" s="27">
        <f t="shared" si="2964"/>
        <v>0</v>
      </c>
      <c r="RB104" s="27">
        <f t="shared" si="2965"/>
        <v>0</v>
      </c>
      <c r="RC104" s="27">
        <f t="shared" si="2966"/>
        <v>0</v>
      </c>
      <c r="RD104" s="27">
        <f t="shared" si="2967"/>
        <v>0</v>
      </c>
      <c r="RE104" s="27">
        <f t="shared" si="2968"/>
        <v>0</v>
      </c>
      <c r="RF104" s="27">
        <f t="shared" si="2969"/>
        <v>0</v>
      </c>
      <c r="RG104" s="27">
        <f t="shared" si="2970"/>
        <v>0</v>
      </c>
      <c r="RH104" s="27">
        <f t="shared" si="2971"/>
        <v>0</v>
      </c>
      <c r="RI104" s="27">
        <f t="shared" si="2972"/>
        <v>0</v>
      </c>
      <c r="RJ104" s="27">
        <f t="shared" si="2973"/>
        <v>0</v>
      </c>
      <c r="RL104" s="28">
        <f t="shared" si="2974"/>
        <v>103</v>
      </c>
      <c r="RM104" s="28">
        <f t="shared" si="2975"/>
        <v>0</v>
      </c>
      <c r="RN104" s="28">
        <f t="shared" si="2976"/>
        <v>7</v>
      </c>
      <c r="RO104" s="28">
        <f t="shared" si="2977"/>
        <v>0</v>
      </c>
      <c r="RP104" s="28">
        <f t="shared" si="2978"/>
        <v>0</v>
      </c>
      <c r="RQ104" s="28">
        <f t="shared" si="2979"/>
        <v>106.5</v>
      </c>
      <c r="RT104" s="27" t="str">
        <f t="shared" si="2980"/>
        <v>8</v>
      </c>
      <c r="RU104" s="27" t="str">
        <f t="shared" si="2981"/>
        <v>6</v>
      </c>
      <c r="RV104" s="27" t="str">
        <f t="shared" si="2982"/>
        <v>10</v>
      </c>
      <c r="RW104" s="27" t="str">
        <f t="shared" si="2983"/>
        <v>0</v>
      </c>
      <c r="RX104" s="27" t="str">
        <f t="shared" si="2984"/>
        <v>0</v>
      </c>
      <c r="RY104" s="27" t="str">
        <f t="shared" si="2985"/>
        <v>8</v>
      </c>
      <c r="RZ104" s="27" t="str">
        <f t="shared" si="2986"/>
        <v>0</v>
      </c>
      <c r="SA104" s="27" t="str">
        <f t="shared" si="2987"/>
        <v>7</v>
      </c>
      <c r="SB104" s="27" t="str">
        <f t="shared" si="2988"/>
        <v>10</v>
      </c>
      <c r="SC104" s="27" t="str">
        <f t="shared" si="2989"/>
        <v>0</v>
      </c>
      <c r="SD104" s="27" t="str">
        <f t="shared" si="2990"/>
        <v>0</v>
      </c>
      <c r="SE104" s="27" t="str">
        <f t="shared" si="2991"/>
        <v>10</v>
      </c>
      <c r="SF104" s="27" t="str">
        <f t="shared" si="2992"/>
        <v>0</v>
      </c>
      <c r="SG104" s="27" t="str">
        <f t="shared" si="2993"/>
        <v>0</v>
      </c>
      <c r="SH104" s="27" t="str">
        <f t="shared" si="2994"/>
        <v>8</v>
      </c>
      <c r="SI104" s="27" t="str">
        <f t="shared" si="2995"/>
        <v>0</v>
      </c>
      <c r="SJ104" s="27" t="str">
        <f t="shared" si="2996"/>
        <v>0</v>
      </c>
      <c r="SK104" s="27" t="str">
        <f t="shared" si="2997"/>
        <v>0</v>
      </c>
      <c r="SL104" s="27" t="str">
        <f t="shared" si="2998"/>
        <v>0</v>
      </c>
      <c r="SM104" s="27" t="str">
        <f t="shared" si="2999"/>
        <v>0</v>
      </c>
      <c r="SN104" s="27" t="str">
        <f t="shared" si="3000"/>
        <v>0</v>
      </c>
      <c r="SO104" s="27" t="str">
        <f t="shared" si="3001"/>
        <v>0</v>
      </c>
      <c r="SP104" s="27" t="str">
        <f t="shared" si="3002"/>
        <v>0</v>
      </c>
      <c r="SQ104" s="27" t="str">
        <f t="shared" si="3003"/>
        <v>9</v>
      </c>
      <c r="SR104" s="27" t="str">
        <f t="shared" si="3004"/>
        <v>0</v>
      </c>
      <c r="SS104" s="27" t="str">
        <f t="shared" si="3005"/>
        <v>0</v>
      </c>
      <c r="ST104" s="27" t="str">
        <f t="shared" si="3006"/>
        <v>14</v>
      </c>
      <c r="SU104" s="27" t="str">
        <f t="shared" si="3007"/>
        <v>0</v>
      </c>
      <c r="SV104" s="27" t="str">
        <f t="shared" si="3008"/>
        <v>0</v>
      </c>
      <c r="SW104" s="27" t="str">
        <f t="shared" si="3009"/>
        <v>9</v>
      </c>
      <c r="SX104" s="27" t="str">
        <f t="shared" si="3010"/>
        <v>0</v>
      </c>
      <c r="SY104" s="27" t="str">
        <f t="shared" si="3011"/>
        <v>0</v>
      </c>
      <c r="SZ104" s="27" t="str">
        <f t="shared" si="3012"/>
        <v>3</v>
      </c>
      <c r="TA104" s="27" t="str">
        <f t="shared" si="3013"/>
        <v>0</v>
      </c>
      <c r="TB104" s="27" t="str">
        <f t="shared" si="3014"/>
        <v>0</v>
      </c>
      <c r="TC104" s="27" t="str">
        <f t="shared" si="3015"/>
        <v>8</v>
      </c>
      <c r="TD104" s="27" t="str">
        <f t="shared" si="3016"/>
        <v>0</v>
      </c>
      <c r="TE104" s="27" t="str">
        <f t="shared" si="3017"/>
        <v>0</v>
      </c>
      <c r="TF104" s="27" t="str">
        <f t="shared" si="3018"/>
        <v>0</v>
      </c>
      <c r="TG104" s="27" t="str">
        <f t="shared" si="3019"/>
        <v>0</v>
      </c>
      <c r="TH104" s="27" t="str">
        <f t="shared" si="3020"/>
        <v>0</v>
      </c>
      <c r="TI104" s="27" t="str">
        <f t="shared" si="3021"/>
        <v>0</v>
      </c>
      <c r="TJ104" s="27" t="str">
        <f t="shared" si="3022"/>
        <v>0</v>
      </c>
      <c r="TK104" s="27" t="str">
        <f t="shared" si="3023"/>
        <v>0</v>
      </c>
      <c r="TL104" s="27" t="str">
        <f t="shared" si="3024"/>
        <v>0</v>
      </c>
      <c r="TM104" s="27" t="str">
        <f t="shared" si="3025"/>
        <v>0</v>
      </c>
      <c r="TN104" s="27" t="str">
        <f t="shared" si="3026"/>
        <v>0</v>
      </c>
      <c r="TO104" s="27" t="str">
        <f t="shared" si="3027"/>
        <v>0</v>
      </c>
      <c r="TP104" s="27" t="str">
        <f t="shared" si="3028"/>
        <v>0</v>
      </c>
      <c r="TQ104" s="27" t="str">
        <f t="shared" si="3029"/>
        <v>0</v>
      </c>
      <c r="TR104" s="27" t="str">
        <f t="shared" si="3030"/>
        <v>0</v>
      </c>
      <c r="TS104" s="27" t="str">
        <f t="shared" si="3031"/>
        <v>0</v>
      </c>
      <c r="TT104" s="27" t="str">
        <f t="shared" si="3032"/>
        <v>0</v>
      </c>
      <c r="TU104" s="27" t="str">
        <f t="shared" si="3033"/>
        <v>0</v>
      </c>
      <c r="TV104" s="27" t="str">
        <f t="shared" si="3034"/>
        <v>0</v>
      </c>
      <c r="TW104" s="27" t="str">
        <f t="shared" si="3035"/>
        <v>0</v>
      </c>
      <c r="TX104" s="27" t="str">
        <f t="shared" si="3036"/>
        <v>0</v>
      </c>
      <c r="TY104" s="27" t="str">
        <f t="shared" si="3037"/>
        <v>0</v>
      </c>
      <c r="TZ104" s="27" t="str">
        <f t="shared" si="3038"/>
        <v>0</v>
      </c>
      <c r="UA104" s="27" t="str">
        <f t="shared" si="3039"/>
        <v>0</v>
      </c>
      <c r="UB104" s="27" t="str">
        <f t="shared" si="3040"/>
        <v>0</v>
      </c>
      <c r="UC104" s="27" t="str">
        <f t="shared" si="3041"/>
        <v>0</v>
      </c>
      <c r="UD104" s="27" t="str">
        <f t="shared" si="3042"/>
        <v>0</v>
      </c>
      <c r="UE104" s="27" t="str">
        <f t="shared" si="3043"/>
        <v>0</v>
      </c>
      <c r="UF104" s="27" t="str">
        <f t="shared" si="3044"/>
        <v>0</v>
      </c>
      <c r="UG104" s="27" t="str">
        <f t="shared" si="3045"/>
        <v>0</v>
      </c>
      <c r="UH104" s="27" t="str">
        <f t="shared" si="3046"/>
        <v>0</v>
      </c>
      <c r="UI104" s="27" t="str">
        <f t="shared" si="3047"/>
        <v>0</v>
      </c>
      <c r="UJ104" s="27" t="str">
        <f t="shared" si="3048"/>
        <v>0</v>
      </c>
      <c r="UK104" s="27" t="str">
        <f t="shared" si="3049"/>
        <v>0</v>
      </c>
      <c r="UL104" s="27" t="str">
        <f t="shared" si="3050"/>
        <v>0</v>
      </c>
      <c r="UM104" s="27" t="str">
        <f t="shared" si="3051"/>
        <v>0</v>
      </c>
      <c r="UN104" s="27" t="str">
        <f t="shared" si="3052"/>
        <v>0</v>
      </c>
      <c r="UO104" s="27" t="str">
        <f t="shared" si="3053"/>
        <v>0</v>
      </c>
      <c r="UP104" s="27" t="str">
        <f t="shared" si="3054"/>
        <v>0</v>
      </c>
      <c r="UQ104" s="27" t="str">
        <f t="shared" si="3055"/>
        <v>0</v>
      </c>
      <c r="UR104" s="27" t="str">
        <f t="shared" si="3056"/>
        <v>0</v>
      </c>
      <c r="US104" s="27" t="str">
        <f t="shared" si="3057"/>
        <v>0</v>
      </c>
      <c r="UT104" s="27" t="str">
        <f t="shared" si="3058"/>
        <v>0</v>
      </c>
      <c r="UU104" s="27" t="str">
        <f t="shared" si="3059"/>
        <v>0</v>
      </c>
      <c r="UV104" s="27" t="str">
        <f t="shared" si="3060"/>
        <v>0</v>
      </c>
      <c r="UW104" s="27" t="str">
        <f t="shared" si="3061"/>
        <v>0</v>
      </c>
      <c r="UY104" s="28">
        <f t="shared" si="3062"/>
        <v>-77.69</v>
      </c>
      <c r="UZ104" s="28">
        <f t="shared" si="3063"/>
        <v>0</v>
      </c>
      <c r="VA104" s="28">
        <f t="shared" si="3064"/>
        <v>-8.56</v>
      </c>
      <c r="VB104" s="28">
        <f t="shared" si="3065"/>
        <v>0</v>
      </c>
      <c r="VC104" s="28">
        <f t="shared" si="3066"/>
        <v>0</v>
      </c>
      <c r="VD104" s="28">
        <f t="shared" si="3067"/>
        <v>-81.97</v>
      </c>
      <c r="VG104" s="27" t="str">
        <f t="shared" si="3068"/>
        <v>-4.7</v>
      </c>
      <c r="VH104" s="27" t="str">
        <f t="shared" si="3069"/>
        <v>-13.44</v>
      </c>
      <c r="VI104" s="27" t="str">
        <f t="shared" si="3070"/>
        <v>-7.77</v>
      </c>
      <c r="VJ104" s="27">
        <f t="shared" si="3071"/>
        <v>0</v>
      </c>
      <c r="VK104" s="27">
        <f t="shared" si="3072"/>
        <v>0</v>
      </c>
      <c r="VL104" s="27" t="str">
        <f t="shared" si="3073"/>
        <v>-10.55</v>
      </c>
      <c r="VM104" s="27">
        <f t="shared" si="3074"/>
        <v>0</v>
      </c>
      <c r="VN104" s="27" t="str">
        <f t="shared" si="3075"/>
        <v>-8.56</v>
      </c>
      <c r="VO104" s="27" t="str">
        <f t="shared" si="3076"/>
        <v>-10.98</v>
      </c>
      <c r="VP104" s="27">
        <f t="shared" si="3077"/>
        <v>0</v>
      </c>
      <c r="VQ104" s="27">
        <f t="shared" si="3078"/>
        <v>0</v>
      </c>
      <c r="VR104" s="27" t="str">
        <f t="shared" si="3079"/>
        <v>-15.49</v>
      </c>
      <c r="VS104" s="27">
        <f t="shared" si="3080"/>
        <v>0</v>
      </c>
      <c r="VT104" s="27">
        <f t="shared" si="3081"/>
        <v>0</v>
      </c>
      <c r="VU104" s="27" t="str">
        <f t="shared" si="3082"/>
        <v>2.03</v>
      </c>
      <c r="VV104" s="27">
        <f t="shared" si="3083"/>
        <v>0</v>
      </c>
      <c r="VW104" s="27">
        <f t="shared" si="3084"/>
        <v>0</v>
      </c>
      <c r="VX104" s="27">
        <f t="shared" si="3085"/>
        <v>0</v>
      </c>
      <c r="VY104" s="27">
        <f t="shared" si="3086"/>
        <v>0</v>
      </c>
      <c r="VZ104" s="27">
        <f t="shared" si="3087"/>
        <v>0</v>
      </c>
      <c r="WA104" s="27">
        <f t="shared" si="3088"/>
        <v>0</v>
      </c>
      <c r="WB104" s="27">
        <f t="shared" si="3089"/>
        <v>0</v>
      </c>
      <c r="WC104" s="27">
        <f t="shared" si="3090"/>
        <v>0</v>
      </c>
      <c r="WD104" s="27" t="str">
        <f t="shared" si="3091"/>
        <v>-7.19</v>
      </c>
      <c r="WE104" s="27">
        <f t="shared" si="3092"/>
        <v>0</v>
      </c>
      <c r="WF104" s="27">
        <f t="shared" si="3093"/>
        <v>0</v>
      </c>
      <c r="WG104" s="27" t="str">
        <f t="shared" si="3094"/>
        <v>-2.38</v>
      </c>
      <c r="WH104" s="27">
        <f t="shared" si="3095"/>
        <v>0</v>
      </c>
      <c r="WI104" s="27">
        <f t="shared" si="3096"/>
        <v>0</v>
      </c>
      <c r="WJ104" s="27" t="str">
        <f t="shared" si="3097"/>
        <v>-9.23</v>
      </c>
      <c r="WK104" s="27">
        <f t="shared" si="3098"/>
        <v>0</v>
      </c>
      <c r="WL104" s="27">
        <f t="shared" si="3099"/>
        <v>0</v>
      </c>
      <c r="WM104" s="27" t="str">
        <f t="shared" si="3100"/>
        <v>2.79</v>
      </c>
      <c r="WN104" s="27">
        <f t="shared" si="3101"/>
        <v>0</v>
      </c>
      <c r="WO104" s="27">
        <f t="shared" si="3102"/>
        <v>0</v>
      </c>
      <c r="WP104" s="27" t="str">
        <f t="shared" si="3103"/>
        <v>-0.78</v>
      </c>
      <c r="WQ104" s="27">
        <f t="shared" si="3104"/>
        <v>0</v>
      </c>
      <c r="WR104" s="27">
        <f t="shared" si="3105"/>
        <v>0</v>
      </c>
      <c r="WS104" s="27">
        <f t="shared" si="3106"/>
        <v>0</v>
      </c>
      <c r="WT104" s="27">
        <f t="shared" si="3107"/>
        <v>0</v>
      </c>
      <c r="WU104" s="27">
        <f t="shared" si="3108"/>
        <v>0</v>
      </c>
      <c r="WV104" s="27">
        <f t="shared" si="3109"/>
        <v>0</v>
      </c>
      <c r="WW104" s="27">
        <f t="shared" si="3110"/>
        <v>0</v>
      </c>
      <c r="WX104" s="27">
        <f t="shared" si="3111"/>
        <v>0</v>
      </c>
      <c r="WY104" s="27">
        <f t="shared" si="3112"/>
        <v>0</v>
      </c>
      <c r="WZ104" s="27">
        <f t="shared" si="3113"/>
        <v>0</v>
      </c>
      <c r="XA104" s="27">
        <f t="shared" si="3114"/>
        <v>0</v>
      </c>
      <c r="XB104" s="27">
        <f t="shared" si="3115"/>
        <v>0</v>
      </c>
      <c r="XC104" s="27">
        <f t="shared" si="3116"/>
        <v>0</v>
      </c>
      <c r="XD104" s="27">
        <f t="shared" si="3117"/>
        <v>0</v>
      </c>
      <c r="XE104" s="27">
        <f t="shared" si="3118"/>
        <v>0</v>
      </c>
      <c r="XF104" s="27">
        <f t="shared" si="3119"/>
        <v>0</v>
      </c>
      <c r="XG104" s="27">
        <f t="shared" si="3120"/>
        <v>0</v>
      </c>
      <c r="XH104" s="27">
        <f t="shared" si="3121"/>
        <v>0</v>
      </c>
      <c r="XI104" s="27">
        <f t="shared" si="3122"/>
        <v>0</v>
      </c>
      <c r="XJ104" s="27">
        <f t="shared" si="3123"/>
        <v>0</v>
      </c>
      <c r="XK104" s="27">
        <f t="shared" si="3124"/>
        <v>0</v>
      </c>
      <c r="XL104" s="27">
        <f t="shared" si="3125"/>
        <v>0</v>
      </c>
      <c r="XM104" s="27">
        <f t="shared" si="3126"/>
        <v>0</v>
      </c>
      <c r="XN104" s="27">
        <f t="shared" si="3127"/>
        <v>0</v>
      </c>
      <c r="XO104" s="27">
        <f t="shared" si="3128"/>
        <v>0</v>
      </c>
      <c r="XP104" s="27">
        <f t="shared" si="3129"/>
        <v>0</v>
      </c>
      <c r="XQ104" s="27">
        <f t="shared" si="3130"/>
        <v>0</v>
      </c>
      <c r="XR104" s="27">
        <f t="shared" si="3131"/>
        <v>0</v>
      </c>
      <c r="XS104" s="27">
        <f t="shared" si="3132"/>
        <v>0</v>
      </c>
      <c r="XT104" s="27">
        <f t="shared" si="3133"/>
        <v>0</v>
      </c>
      <c r="XU104" s="27">
        <f t="shared" si="3134"/>
        <v>0</v>
      </c>
      <c r="XV104" s="27">
        <f t="shared" si="3135"/>
        <v>0</v>
      </c>
      <c r="XW104" s="27">
        <f t="shared" si="3136"/>
        <v>0</v>
      </c>
      <c r="XX104" s="27">
        <f t="shared" si="3137"/>
        <v>0</v>
      </c>
      <c r="XY104" s="27">
        <f t="shared" si="3138"/>
        <v>0</v>
      </c>
      <c r="XZ104" s="27">
        <f t="shared" si="3139"/>
        <v>0</v>
      </c>
      <c r="YA104" s="27">
        <f t="shared" si="3140"/>
        <v>0</v>
      </c>
      <c r="YB104" s="27">
        <f t="shared" si="3141"/>
        <v>0</v>
      </c>
      <c r="YC104" s="27">
        <f t="shared" si="3142"/>
        <v>0</v>
      </c>
      <c r="YD104" s="27">
        <f t="shared" si="3143"/>
        <v>0</v>
      </c>
      <c r="YE104" s="27">
        <f t="shared" si="3144"/>
        <v>0</v>
      </c>
      <c r="YF104" s="27">
        <f t="shared" si="3145"/>
        <v>0</v>
      </c>
      <c r="YG104" s="27">
        <f t="shared" si="3146"/>
        <v>0</v>
      </c>
      <c r="YH104" s="27">
        <f t="shared" si="3147"/>
        <v>0</v>
      </c>
      <c r="YI104" s="27">
        <f t="shared" si="3148"/>
        <v>0</v>
      </c>
      <c r="YJ104" s="27">
        <f t="shared" si="3149"/>
        <v>0</v>
      </c>
      <c r="YL104" s="28">
        <f t="shared" si="3150"/>
        <v>378</v>
      </c>
      <c r="YM104" s="28">
        <f t="shared" si="3151"/>
        <v>0</v>
      </c>
      <c r="YN104" s="28">
        <f t="shared" si="3152"/>
        <v>22</v>
      </c>
      <c r="YO104" s="28">
        <f t="shared" si="3153"/>
        <v>0</v>
      </c>
      <c r="YP104" s="28">
        <f t="shared" si="3154"/>
        <v>0</v>
      </c>
      <c r="YQ104" s="28">
        <f t="shared" si="3155"/>
        <v>389</v>
      </c>
      <c r="YT104" s="27" t="str">
        <f t="shared" si="3156"/>
        <v>34</v>
      </c>
      <c r="YU104" s="27" t="str">
        <f t="shared" si="3157"/>
        <v>49</v>
      </c>
      <c r="YV104" s="27" t="str">
        <f t="shared" si="3158"/>
        <v>36</v>
      </c>
      <c r="YW104" s="27">
        <f t="shared" si="3159"/>
        <v>0</v>
      </c>
      <c r="YX104" s="27">
        <f t="shared" si="3160"/>
        <v>0</v>
      </c>
      <c r="YY104" s="27" t="str">
        <f t="shared" si="3161"/>
        <v>37</v>
      </c>
      <c r="YZ104" s="27">
        <f t="shared" si="3162"/>
        <v>0</v>
      </c>
      <c r="ZA104" s="27" t="str">
        <f t="shared" si="3163"/>
        <v>22</v>
      </c>
      <c r="ZB104" s="27" t="str">
        <f t="shared" si="3164"/>
        <v>61</v>
      </c>
      <c r="ZC104" s="27">
        <f t="shared" si="3165"/>
        <v>0</v>
      </c>
      <c r="ZD104" s="27">
        <f t="shared" si="3166"/>
        <v>0</v>
      </c>
      <c r="ZE104" s="27" t="str">
        <f t="shared" si="3167"/>
        <v>49</v>
      </c>
      <c r="ZF104" s="27">
        <f t="shared" si="3168"/>
        <v>0</v>
      </c>
      <c r="ZG104" s="27">
        <f t="shared" si="3169"/>
        <v>0</v>
      </c>
      <c r="ZH104" s="27" t="str">
        <f t="shared" si="3170"/>
        <v>2</v>
      </c>
      <c r="ZI104" s="27">
        <f t="shared" si="3171"/>
        <v>0</v>
      </c>
      <c r="ZJ104" s="27">
        <f t="shared" si="3172"/>
        <v>0</v>
      </c>
      <c r="ZK104" s="27">
        <f t="shared" si="3173"/>
        <v>0</v>
      </c>
      <c r="ZL104" s="27">
        <f t="shared" si="3174"/>
        <v>0</v>
      </c>
      <c r="ZM104" s="27">
        <f t="shared" si="3175"/>
        <v>0</v>
      </c>
      <c r="ZN104" s="27">
        <f t="shared" si="3176"/>
        <v>0</v>
      </c>
      <c r="ZO104" s="27">
        <f t="shared" si="3177"/>
        <v>0</v>
      </c>
      <c r="ZP104" s="27">
        <f t="shared" si="3178"/>
        <v>0</v>
      </c>
      <c r="ZQ104" s="27" t="str">
        <f t="shared" si="3179"/>
        <v>26</v>
      </c>
      <c r="ZR104" s="27">
        <f t="shared" si="3180"/>
        <v>0</v>
      </c>
      <c r="ZS104" s="27">
        <f t="shared" si="3181"/>
        <v>0</v>
      </c>
      <c r="ZT104" s="27" t="str">
        <f t="shared" si="3182"/>
        <v>16</v>
      </c>
      <c r="ZU104" s="27">
        <f t="shared" si="3183"/>
        <v>0</v>
      </c>
      <c r="ZV104" s="27">
        <f t="shared" si="3184"/>
        <v>0</v>
      </c>
      <c r="ZW104" s="27" t="str">
        <f t="shared" si="3185"/>
        <v>50</v>
      </c>
      <c r="ZX104" s="27">
        <f t="shared" si="3186"/>
        <v>0</v>
      </c>
      <c r="ZY104" s="27">
        <f t="shared" si="3187"/>
        <v>0</v>
      </c>
      <c r="ZZ104" s="27" t="str">
        <f t="shared" si="3188"/>
        <v>9</v>
      </c>
      <c r="AAA104" s="27">
        <f t="shared" si="3189"/>
        <v>0</v>
      </c>
      <c r="AAB104" s="27">
        <f t="shared" si="3190"/>
        <v>0</v>
      </c>
      <c r="AAC104" s="27" t="str">
        <f t="shared" si="3191"/>
        <v>9</v>
      </c>
      <c r="AAD104" s="27">
        <f t="shared" si="3192"/>
        <v>0</v>
      </c>
      <c r="AAE104" s="27">
        <f t="shared" si="3193"/>
        <v>0</v>
      </c>
      <c r="AAF104" s="27">
        <f t="shared" si="3194"/>
        <v>0</v>
      </c>
      <c r="AAG104" s="27">
        <f t="shared" si="3195"/>
        <v>0</v>
      </c>
      <c r="AAH104" s="27">
        <f t="shared" si="3196"/>
        <v>0</v>
      </c>
      <c r="AAI104" s="27">
        <f t="shared" si="3197"/>
        <v>0</v>
      </c>
      <c r="AAJ104" s="27">
        <f t="shared" si="3198"/>
        <v>0</v>
      </c>
      <c r="AAK104" s="27">
        <f t="shared" si="3199"/>
        <v>0</v>
      </c>
      <c r="AAL104" s="27">
        <f t="shared" si="3200"/>
        <v>0</v>
      </c>
      <c r="AAM104" s="27">
        <f t="shared" si="3201"/>
        <v>0</v>
      </c>
      <c r="AAN104" s="27">
        <f t="shared" si="3202"/>
        <v>0</v>
      </c>
      <c r="AAO104" s="27">
        <f t="shared" si="3203"/>
        <v>0</v>
      </c>
      <c r="AAP104" s="27">
        <f t="shared" si="3204"/>
        <v>0</v>
      </c>
      <c r="AAQ104" s="27">
        <f t="shared" si="3205"/>
        <v>0</v>
      </c>
      <c r="AAR104" s="27">
        <f t="shared" si="3206"/>
        <v>0</v>
      </c>
      <c r="AAS104" s="27">
        <f t="shared" si="3207"/>
        <v>0</v>
      </c>
      <c r="AAT104" s="27">
        <f t="shared" si="3208"/>
        <v>0</v>
      </c>
      <c r="AAU104" s="27">
        <f t="shared" si="3209"/>
        <v>0</v>
      </c>
      <c r="AAV104" s="27">
        <f t="shared" si="3210"/>
        <v>0</v>
      </c>
      <c r="AAW104" s="27">
        <f t="shared" si="3211"/>
        <v>0</v>
      </c>
      <c r="AAX104" s="27">
        <f t="shared" si="3212"/>
        <v>0</v>
      </c>
      <c r="AAY104" s="27">
        <f t="shared" si="3213"/>
        <v>0</v>
      </c>
      <c r="AAZ104" s="27">
        <f t="shared" si="3214"/>
        <v>0</v>
      </c>
      <c r="ABA104" s="27">
        <f t="shared" si="3215"/>
        <v>0</v>
      </c>
      <c r="ABB104" s="27">
        <f t="shared" si="3216"/>
        <v>0</v>
      </c>
      <c r="ABC104" s="27">
        <f t="shared" si="3217"/>
        <v>0</v>
      </c>
      <c r="ABD104" s="27">
        <f t="shared" si="3218"/>
        <v>0</v>
      </c>
      <c r="ABE104" s="27">
        <f t="shared" si="3219"/>
        <v>0</v>
      </c>
      <c r="ABF104" s="27">
        <f t="shared" si="3220"/>
        <v>0</v>
      </c>
      <c r="ABG104" s="27">
        <f t="shared" si="3221"/>
        <v>0</v>
      </c>
      <c r="ABH104" s="27">
        <f t="shared" si="3222"/>
        <v>0</v>
      </c>
      <c r="ABI104" s="27">
        <f t="shared" si="3223"/>
        <v>0</v>
      </c>
      <c r="ABJ104" s="27">
        <f t="shared" si="3224"/>
        <v>0</v>
      </c>
      <c r="ABK104" s="27">
        <f t="shared" si="3225"/>
        <v>0</v>
      </c>
      <c r="ABL104" s="27">
        <f t="shared" si="3226"/>
        <v>0</v>
      </c>
      <c r="ABM104" s="27">
        <f t="shared" si="3227"/>
        <v>0</v>
      </c>
      <c r="ABN104" s="27">
        <f t="shared" si="3228"/>
        <v>0</v>
      </c>
      <c r="ABO104" s="27">
        <f t="shared" si="3229"/>
        <v>0</v>
      </c>
      <c r="ABP104" s="27">
        <f t="shared" si="3230"/>
        <v>0</v>
      </c>
      <c r="ABQ104" s="27">
        <f t="shared" si="3231"/>
        <v>0</v>
      </c>
      <c r="ABR104" s="27">
        <f t="shared" si="3232"/>
        <v>0</v>
      </c>
      <c r="ABS104" s="27">
        <f t="shared" si="3233"/>
        <v>0</v>
      </c>
      <c r="ABT104" s="27">
        <f t="shared" si="3234"/>
        <v>0</v>
      </c>
      <c r="ABU104" s="27">
        <f t="shared" si="3235"/>
        <v>0</v>
      </c>
      <c r="ABV104" s="27">
        <f t="shared" si="3236"/>
        <v>0</v>
      </c>
      <c r="ABW104" s="27">
        <f t="shared" si="3237"/>
        <v>0</v>
      </c>
      <c r="ABY104" s="28">
        <f t="shared" si="3238"/>
        <v>372.79999999999995</v>
      </c>
      <c r="ABZ104" s="28">
        <f t="shared" si="3239"/>
        <v>0</v>
      </c>
      <c r="ACA104" s="28">
        <f t="shared" si="3240"/>
        <v>14.3</v>
      </c>
      <c r="ACB104" s="28">
        <f t="shared" si="3241"/>
        <v>0</v>
      </c>
      <c r="ACC104" s="28">
        <f t="shared" si="3242"/>
        <v>0</v>
      </c>
      <c r="ACD104" s="28">
        <f t="shared" si="3243"/>
        <v>379.94999999999993</v>
      </c>
      <c r="ACG104" s="27" t="str">
        <f t="shared" si="3244"/>
        <v>14.5</v>
      </c>
      <c r="ACH104" s="27" t="str">
        <f t="shared" si="3245"/>
        <v>14.3</v>
      </c>
      <c r="ACI104" s="27" t="str">
        <f t="shared" si="3246"/>
        <v>38.5</v>
      </c>
      <c r="ACJ104" s="27">
        <f t="shared" si="3247"/>
        <v>0</v>
      </c>
      <c r="ACK104" s="27">
        <f t="shared" si="3248"/>
        <v>0</v>
      </c>
      <c r="ACL104" s="27" t="str">
        <f t="shared" si="3249"/>
        <v>13.1</v>
      </c>
      <c r="ACM104" s="27">
        <f t="shared" si="3250"/>
        <v>0</v>
      </c>
      <c r="ACN104" s="27" t="str">
        <f t="shared" si="3251"/>
        <v>14.3</v>
      </c>
      <c r="ACO104" s="27" t="str">
        <f t="shared" si="3252"/>
        <v>41.7</v>
      </c>
      <c r="ACP104" s="27">
        <f t="shared" si="3253"/>
        <v>0</v>
      </c>
      <c r="ACQ104" s="27">
        <f t="shared" si="3254"/>
        <v>0</v>
      </c>
      <c r="ACR104" s="27" t="str">
        <f t="shared" si="3255"/>
        <v>33.3</v>
      </c>
      <c r="ACS104" s="27">
        <f t="shared" si="3256"/>
        <v>0</v>
      </c>
      <c r="ACT104" s="27">
        <f t="shared" si="3257"/>
        <v>0</v>
      </c>
      <c r="ACU104" s="27" t="str">
        <f t="shared" si="3258"/>
        <v>16.9</v>
      </c>
      <c r="ACV104" s="27">
        <f t="shared" si="3259"/>
        <v>0</v>
      </c>
      <c r="ACW104" s="27">
        <f t="shared" si="3260"/>
        <v>0</v>
      </c>
      <c r="ACX104" s="27">
        <f t="shared" si="3261"/>
        <v>0</v>
      </c>
      <c r="ACY104" s="27">
        <f t="shared" si="3262"/>
        <v>0</v>
      </c>
      <c r="ACZ104" s="27">
        <f t="shared" si="3263"/>
        <v>0</v>
      </c>
      <c r="ADA104" s="27">
        <f t="shared" si="3264"/>
        <v>0</v>
      </c>
      <c r="ADB104" s="27">
        <f t="shared" si="3265"/>
        <v>0</v>
      </c>
      <c r="ADC104" s="27">
        <f t="shared" si="3266"/>
        <v>0</v>
      </c>
      <c r="ADD104" s="27" t="str">
        <f t="shared" si="3267"/>
        <v>60.9</v>
      </c>
      <c r="ADE104" s="27">
        <f t="shared" si="3268"/>
        <v>0</v>
      </c>
      <c r="ADF104" s="27">
        <f t="shared" si="3269"/>
        <v>0</v>
      </c>
      <c r="ADG104" s="27" t="str">
        <f t="shared" si="3270"/>
        <v>62.3</v>
      </c>
      <c r="ADH104" s="27">
        <f t="shared" si="3271"/>
        <v>0</v>
      </c>
      <c r="ADI104" s="27">
        <f t="shared" si="3272"/>
        <v>0</v>
      </c>
      <c r="ADJ104" s="27" t="str">
        <f t="shared" si="3273"/>
        <v>37.9</v>
      </c>
      <c r="ADK104" s="27">
        <f t="shared" si="3274"/>
        <v>0</v>
      </c>
      <c r="ADL104" s="27">
        <f t="shared" si="3275"/>
        <v>0</v>
      </c>
      <c r="ADM104" s="27" t="str">
        <f t="shared" si="3276"/>
        <v>3.9</v>
      </c>
      <c r="ADN104" s="27">
        <f t="shared" si="3277"/>
        <v>0</v>
      </c>
      <c r="ADO104" s="27">
        <f t="shared" si="3278"/>
        <v>0</v>
      </c>
      <c r="ADP104" s="27" t="str">
        <f t="shared" si="3279"/>
        <v>35.5</v>
      </c>
      <c r="ADQ104" s="27">
        <f t="shared" si="3280"/>
        <v>0</v>
      </c>
      <c r="ADR104" s="27">
        <f t="shared" si="3281"/>
        <v>0</v>
      </c>
      <c r="ADS104" s="27">
        <f t="shared" si="3282"/>
        <v>0</v>
      </c>
      <c r="ADT104" s="27">
        <f t="shared" si="3283"/>
        <v>0</v>
      </c>
      <c r="ADU104" s="27">
        <f t="shared" si="3284"/>
        <v>0</v>
      </c>
      <c r="ADV104" s="27">
        <f t="shared" si="3285"/>
        <v>0</v>
      </c>
      <c r="ADW104" s="27">
        <f t="shared" si="3286"/>
        <v>0</v>
      </c>
      <c r="ADX104" s="27">
        <f t="shared" si="3287"/>
        <v>0</v>
      </c>
      <c r="ADY104" s="27">
        <f t="shared" si="3288"/>
        <v>0</v>
      </c>
      <c r="ADZ104" s="27">
        <f t="shared" si="3289"/>
        <v>0</v>
      </c>
      <c r="AEA104" s="27">
        <f t="shared" si="3290"/>
        <v>0</v>
      </c>
      <c r="AEB104" s="27">
        <f t="shared" si="3291"/>
        <v>0</v>
      </c>
      <c r="AEC104" s="27">
        <f t="shared" si="3292"/>
        <v>0</v>
      </c>
      <c r="AED104" s="27">
        <f t="shared" si="3293"/>
        <v>0</v>
      </c>
      <c r="AEE104" s="27">
        <f t="shared" si="3294"/>
        <v>0</v>
      </c>
      <c r="AEF104" s="27">
        <f t="shared" si="3295"/>
        <v>0</v>
      </c>
      <c r="AEG104" s="27">
        <f t="shared" si="3296"/>
        <v>0</v>
      </c>
      <c r="AEH104" s="27">
        <f t="shared" si="3297"/>
        <v>0</v>
      </c>
      <c r="AEI104" s="27">
        <f t="shared" si="3298"/>
        <v>0</v>
      </c>
      <c r="AEJ104" s="27">
        <f t="shared" si="3299"/>
        <v>0</v>
      </c>
      <c r="AEK104" s="27">
        <f t="shared" si="3300"/>
        <v>0</v>
      </c>
      <c r="AEL104" s="27">
        <f t="shared" si="3301"/>
        <v>0</v>
      </c>
      <c r="AEM104" s="27">
        <f t="shared" si="3302"/>
        <v>0</v>
      </c>
      <c r="AEN104" s="27">
        <f t="shared" si="3303"/>
        <v>0</v>
      </c>
      <c r="AEO104" s="27">
        <f t="shared" si="3304"/>
        <v>0</v>
      </c>
      <c r="AEP104" s="27">
        <f t="shared" si="3305"/>
        <v>0</v>
      </c>
      <c r="AEQ104" s="27">
        <f t="shared" si="3306"/>
        <v>0</v>
      </c>
      <c r="AER104" s="27">
        <f t="shared" si="3307"/>
        <v>0</v>
      </c>
      <c r="AES104" s="27">
        <f t="shared" si="3308"/>
        <v>0</v>
      </c>
      <c r="AET104" s="27">
        <f t="shared" si="3309"/>
        <v>0</v>
      </c>
      <c r="AEU104" s="27">
        <f t="shared" si="3310"/>
        <v>0</v>
      </c>
      <c r="AEV104" s="27">
        <f t="shared" si="3311"/>
        <v>0</v>
      </c>
      <c r="AEW104" s="27">
        <f t="shared" si="3312"/>
        <v>0</v>
      </c>
      <c r="AEX104" s="27">
        <f t="shared" si="3313"/>
        <v>0</v>
      </c>
      <c r="AEY104" s="27">
        <f t="shared" si="3314"/>
        <v>0</v>
      </c>
      <c r="AEZ104" s="27">
        <f t="shared" si="3315"/>
        <v>0</v>
      </c>
      <c r="AFA104" s="27">
        <f t="shared" si="3316"/>
        <v>0</v>
      </c>
      <c r="AFB104" s="27">
        <f t="shared" si="3317"/>
        <v>0</v>
      </c>
      <c r="AFC104" s="27">
        <f t="shared" si="3318"/>
        <v>0</v>
      </c>
      <c r="AFD104" s="27">
        <f t="shared" si="3319"/>
        <v>0</v>
      </c>
      <c r="AFE104" s="27">
        <f t="shared" si="3320"/>
        <v>0</v>
      </c>
      <c r="AFF104" s="27">
        <f t="shared" si="3321"/>
        <v>0</v>
      </c>
      <c r="AFG104" s="27">
        <f t="shared" si="3322"/>
        <v>0</v>
      </c>
      <c r="AFH104" s="27">
        <f t="shared" si="3323"/>
        <v>0</v>
      </c>
      <c r="AFI104" s="27">
        <f t="shared" si="3324"/>
        <v>0</v>
      </c>
      <c r="AFJ104" s="27">
        <f t="shared" si="3325"/>
        <v>0</v>
      </c>
      <c r="AFL104" s="28">
        <f t="shared" si="2677"/>
        <v>16.875</v>
      </c>
      <c r="AFM104" s="28">
        <v>16.875</v>
      </c>
      <c r="AFN104" s="27">
        <v>2</v>
      </c>
      <c r="AFO104" s="27">
        <f t="shared" si="3326"/>
        <v>2</v>
      </c>
      <c r="AFP104" s="27">
        <f t="shared" si="3327"/>
        <v>2</v>
      </c>
      <c r="AFQ104" s="27">
        <f t="shared" si="3328"/>
        <v>2</v>
      </c>
      <c r="AFR104" s="27">
        <f t="shared" si="3329"/>
        <v>0</v>
      </c>
      <c r="AFS104" s="27">
        <f t="shared" si="3330"/>
        <v>0</v>
      </c>
      <c r="AFT104" s="27">
        <f t="shared" si="3331"/>
        <v>7</v>
      </c>
      <c r="AFU104" s="27">
        <f t="shared" si="3332"/>
        <v>0</v>
      </c>
      <c r="AFV104" s="27">
        <f t="shared" si="3333"/>
        <v>7</v>
      </c>
      <c r="AFW104" s="27">
        <f t="shared" si="3334"/>
        <v>2</v>
      </c>
      <c r="AFX104" s="27">
        <f t="shared" si="3335"/>
        <v>0</v>
      </c>
      <c r="AFY104" s="27">
        <f t="shared" si="3336"/>
        <v>0</v>
      </c>
      <c r="AFZ104" s="27">
        <f t="shared" si="3337"/>
        <v>2</v>
      </c>
      <c r="AGA104" s="27">
        <f t="shared" si="3338"/>
        <v>0</v>
      </c>
      <c r="AGB104" s="27">
        <f t="shared" si="3339"/>
        <v>0</v>
      </c>
      <c r="AGC104" s="27">
        <f t="shared" si="3340"/>
        <v>2</v>
      </c>
      <c r="AGD104" s="27">
        <f t="shared" si="3341"/>
        <v>0</v>
      </c>
      <c r="AGE104" s="27">
        <f t="shared" si="3342"/>
        <v>0</v>
      </c>
      <c r="AGF104" s="27">
        <f t="shared" si="3343"/>
        <v>0</v>
      </c>
      <c r="AGG104" s="27">
        <f t="shared" si="3344"/>
        <v>0</v>
      </c>
      <c r="AGH104" s="27">
        <f t="shared" si="3345"/>
        <v>0</v>
      </c>
      <c r="AGI104" s="27">
        <f t="shared" si="3346"/>
        <v>0</v>
      </c>
      <c r="AGJ104" s="27">
        <f t="shared" si="3347"/>
        <v>0</v>
      </c>
      <c r="AGK104" s="27">
        <f t="shared" si="3348"/>
        <v>0</v>
      </c>
      <c r="AGL104" s="27">
        <f t="shared" si="3349"/>
        <v>4</v>
      </c>
      <c r="AGM104" s="27">
        <f t="shared" si="3350"/>
        <v>0</v>
      </c>
      <c r="AGN104" s="27">
        <f t="shared" si="3351"/>
        <v>0</v>
      </c>
      <c r="AGO104" s="27">
        <f t="shared" si="3352"/>
        <v>2</v>
      </c>
      <c r="AGP104" s="27">
        <f t="shared" si="3353"/>
        <v>0</v>
      </c>
      <c r="AGQ104" s="27">
        <f t="shared" si="3354"/>
        <v>0</v>
      </c>
      <c r="AGR104" s="27">
        <f t="shared" si="3355"/>
        <v>2</v>
      </c>
      <c r="AGS104" s="27">
        <f t="shared" si="3356"/>
        <v>0</v>
      </c>
      <c r="AGT104" s="27">
        <f t="shared" si="3357"/>
        <v>0</v>
      </c>
      <c r="AGU104" s="27">
        <f t="shared" si="3358"/>
        <v>2</v>
      </c>
      <c r="AGV104" s="27">
        <f t="shared" si="3359"/>
        <v>0</v>
      </c>
      <c r="AGW104" s="27">
        <f t="shared" si="3360"/>
        <v>0</v>
      </c>
      <c r="AGX104" s="27">
        <f t="shared" si="3361"/>
        <v>2</v>
      </c>
      <c r="AGY104" s="27">
        <f t="shared" si="3362"/>
        <v>0</v>
      </c>
      <c r="AGZ104" s="27">
        <f t="shared" si="3363"/>
        <v>0</v>
      </c>
      <c r="AHA104" s="27">
        <f t="shared" si="3364"/>
        <v>0</v>
      </c>
      <c r="AHB104" s="27">
        <f t="shared" si="3365"/>
        <v>0</v>
      </c>
      <c r="AHC104" s="27">
        <f t="shared" si="3366"/>
        <v>0</v>
      </c>
      <c r="AHD104" s="27">
        <f t="shared" si="3367"/>
        <v>0</v>
      </c>
      <c r="AHE104" s="27">
        <f t="shared" si="3368"/>
        <v>0</v>
      </c>
      <c r="AHF104" s="27">
        <f t="shared" si="3369"/>
        <v>0</v>
      </c>
      <c r="AHG104" s="27">
        <f t="shared" si="3370"/>
        <v>0</v>
      </c>
      <c r="AHH104" s="27">
        <f t="shared" si="3371"/>
        <v>0</v>
      </c>
      <c r="AHI104" s="27">
        <f t="shared" si="3372"/>
        <v>0</v>
      </c>
      <c r="AHJ104" s="27">
        <f t="shared" si="3373"/>
        <v>0</v>
      </c>
      <c r="AHK104" s="27">
        <f t="shared" si="3374"/>
        <v>0</v>
      </c>
      <c r="AHL104" s="27">
        <f t="shared" si="3375"/>
        <v>0</v>
      </c>
      <c r="AHM104" s="27">
        <f t="shared" si="3376"/>
        <v>0</v>
      </c>
      <c r="AHN104" s="27">
        <f t="shared" si="3377"/>
        <v>0</v>
      </c>
      <c r="AHO104" s="27">
        <f t="shared" si="3378"/>
        <v>0</v>
      </c>
      <c r="AHP104" s="27">
        <f t="shared" si="3379"/>
        <v>0</v>
      </c>
      <c r="AHQ104" s="27">
        <f t="shared" si="3380"/>
        <v>0</v>
      </c>
      <c r="AHR104" s="27">
        <f t="shared" si="3381"/>
        <v>0</v>
      </c>
      <c r="AHS104" s="27">
        <f t="shared" si="3382"/>
        <v>0</v>
      </c>
      <c r="AHT104" s="27">
        <f t="shared" si="3383"/>
        <v>0</v>
      </c>
      <c r="AHU104" s="27">
        <f t="shared" si="3384"/>
        <v>0</v>
      </c>
      <c r="AHV104" s="27">
        <f t="shared" si="3385"/>
        <v>0</v>
      </c>
      <c r="AHW104" s="27">
        <f t="shared" si="3386"/>
        <v>0</v>
      </c>
      <c r="AHX104" s="27">
        <f t="shared" si="3387"/>
        <v>0</v>
      </c>
      <c r="AHY104" s="27">
        <f t="shared" si="3388"/>
        <v>0</v>
      </c>
      <c r="AHZ104" s="27">
        <f t="shared" si="3389"/>
        <v>0</v>
      </c>
      <c r="AIA104" s="27">
        <f t="shared" si="3390"/>
        <v>0</v>
      </c>
      <c r="AIB104" s="27">
        <f t="shared" si="3391"/>
        <v>0</v>
      </c>
      <c r="AIC104" s="27">
        <f t="shared" si="3392"/>
        <v>0</v>
      </c>
      <c r="AID104" s="27">
        <f t="shared" si="3393"/>
        <v>0</v>
      </c>
      <c r="AIE104" s="27">
        <f t="shared" si="3394"/>
        <v>0</v>
      </c>
      <c r="AIF104" s="27">
        <f t="shared" si="3395"/>
        <v>0</v>
      </c>
      <c r="AIG104" s="27">
        <f t="shared" si="3396"/>
        <v>0</v>
      </c>
      <c r="AIH104" s="27">
        <f t="shared" si="3397"/>
        <v>0</v>
      </c>
      <c r="AII104" s="27">
        <f t="shared" si="3398"/>
        <v>0</v>
      </c>
      <c r="AIJ104" s="27">
        <f t="shared" si="3399"/>
        <v>0</v>
      </c>
      <c r="AIK104" s="27">
        <f t="shared" si="3400"/>
        <v>0</v>
      </c>
      <c r="AIL104" s="27">
        <f t="shared" si="3401"/>
        <v>0</v>
      </c>
      <c r="AIM104" s="27">
        <f t="shared" si="3402"/>
        <v>0</v>
      </c>
      <c r="AIN104" s="27">
        <f t="shared" si="3403"/>
        <v>0</v>
      </c>
      <c r="AIO104" s="27">
        <f t="shared" si="3404"/>
        <v>0</v>
      </c>
      <c r="AIP104" s="27">
        <f t="shared" si="3405"/>
        <v>0</v>
      </c>
      <c r="AIQ104" s="27">
        <f t="shared" si="3406"/>
        <v>0</v>
      </c>
      <c r="AIR104" s="27">
        <f t="shared" si="3407"/>
        <v>0</v>
      </c>
      <c r="AIT104" s="27">
        <v>1</v>
      </c>
      <c r="AIU104" s="27">
        <v>1</v>
      </c>
      <c r="AIV104" s="27">
        <v>1</v>
      </c>
      <c r="AIW104" s="27">
        <f t="shared" si="3408"/>
        <v>0</v>
      </c>
      <c r="AIX104" s="27">
        <f t="shared" si="3409"/>
        <v>0</v>
      </c>
      <c r="AIY104" s="27">
        <f t="shared" si="3410"/>
        <v>2</v>
      </c>
      <c r="AIZ104" s="27">
        <f t="shared" si="3411"/>
        <v>0</v>
      </c>
      <c r="AJA104" s="27">
        <f t="shared" si="3412"/>
        <v>0.5</v>
      </c>
      <c r="AJB104" s="27">
        <f t="shared" si="3413"/>
        <v>8</v>
      </c>
      <c r="AJC104" s="27">
        <f t="shared" si="3414"/>
        <v>0</v>
      </c>
      <c r="AJD104" s="27">
        <f t="shared" si="3415"/>
        <v>0</v>
      </c>
      <c r="AJE104" s="27">
        <f t="shared" si="3416"/>
        <v>0.25</v>
      </c>
      <c r="AJF104" s="27">
        <f t="shared" si="3417"/>
        <v>0</v>
      </c>
      <c r="AJG104" s="27">
        <f t="shared" si="3418"/>
        <v>0</v>
      </c>
      <c r="AJH104" s="27">
        <f t="shared" si="3419"/>
        <v>0.25</v>
      </c>
      <c r="AJI104" s="27">
        <f t="shared" si="3420"/>
        <v>0</v>
      </c>
      <c r="AJJ104" s="27">
        <f t="shared" si="3421"/>
        <v>0</v>
      </c>
      <c r="AJK104" s="27">
        <f t="shared" si="3422"/>
        <v>0</v>
      </c>
      <c r="AJL104" s="27">
        <f t="shared" si="3423"/>
        <v>0</v>
      </c>
      <c r="AJM104" s="27">
        <f t="shared" si="3424"/>
        <v>0</v>
      </c>
      <c r="AJN104" s="27">
        <f t="shared" si="3425"/>
        <v>0</v>
      </c>
      <c r="AJO104" s="27">
        <f t="shared" si="3426"/>
        <v>0</v>
      </c>
      <c r="AJP104" s="27">
        <f t="shared" si="3427"/>
        <v>0</v>
      </c>
      <c r="AJQ104" s="27">
        <f t="shared" si="3428"/>
        <v>0.125</v>
      </c>
      <c r="AJR104" s="27">
        <f t="shared" si="3429"/>
        <v>0</v>
      </c>
      <c r="AJS104" s="27">
        <f t="shared" si="3430"/>
        <v>0</v>
      </c>
      <c r="AJT104" s="27">
        <f t="shared" si="3431"/>
        <v>2</v>
      </c>
      <c r="AJU104" s="27">
        <f t="shared" si="3432"/>
        <v>0</v>
      </c>
      <c r="AJV104" s="27">
        <f t="shared" si="3433"/>
        <v>0</v>
      </c>
      <c r="AJW104" s="27">
        <f t="shared" si="3434"/>
        <v>0.25</v>
      </c>
      <c r="AJX104" s="27">
        <f t="shared" si="3435"/>
        <v>0</v>
      </c>
      <c r="AJY104" s="27">
        <f t="shared" si="3436"/>
        <v>0</v>
      </c>
      <c r="AJZ104" s="27">
        <f t="shared" si="3437"/>
        <v>0.25</v>
      </c>
      <c r="AKA104" s="27">
        <f t="shared" si="3438"/>
        <v>0</v>
      </c>
      <c r="AKB104" s="27">
        <f t="shared" si="3439"/>
        <v>0</v>
      </c>
      <c r="AKC104" s="27">
        <f t="shared" si="3440"/>
        <v>0.25</v>
      </c>
      <c r="AKD104" s="27">
        <f t="shared" si="3441"/>
        <v>0</v>
      </c>
      <c r="AKE104" s="27">
        <f t="shared" si="3442"/>
        <v>0</v>
      </c>
      <c r="AKF104" s="27">
        <f t="shared" si="3443"/>
        <v>0</v>
      </c>
      <c r="AKG104" s="27">
        <f t="shared" si="3444"/>
        <v>0</v>
      </c>
      <c r="AKH104" s="27">
        <f t="shared" si="3445"/>
        <v>0</v>
      </c>
      <c r="AKI104" s="27">
        <f t="shared" si="3446"/>
        <v>0</v>
      </c>
      <c r="AKJ104" s="27">
        <f t="shared" si="3447"/>
        <v>0</v>
      </c>
      <c r="AKK104" s="27">
        <f t="shared" si="3448"/>
        <v>0</v>
      </c>
      <c r="AKL104" s="27">
        <f t="shared" si="3449"/>
        <v>0</v>
      </c>
      <c r="AKM104" s="27">
        <f t="shared" si="3450"/>
        <v>0</v>
      </c>
      <c r="AKN104" s="27">
        <f t="shared" si="3451"/>
        <v>0</v>
      </c>
      <c r="AKO104" s="27">
        <f t="shared" si="3452"/>
        <v>0</v>
      </c>
      <c r="AKP104" s="27">
        <f t="shared" si="3453"/>
        <v>0</v>
      </c>
      <c r="AKQ104" s="27">
        <f t="shared" si="3454"/>
        <v>0</v>
      </c>
      <c r="AKR104" s="27">
        <f t="shared" si="3455"/>
        <v>0</v>
      </c>
      <c r="AKS104" s="27">
        <f t="shared" si="3456"/>
        <v>0</v>
      </c>
      <c r="AKT104" s="27">
        <f t="shared" si="3457"/>
        <v>0</v>
      </c>
      <c r="AKU104" s="27">
        <f t="shared" si="3458"/>
        <v>0</v>
      </c>
      <c r="AKV104" s="27">
        <f t="shared" si="3459"/>
        <v>0</v>
      </c>
      <c r="AKW104" s="27">
        <f t="shared" si="3460"/>
        <v>0</v>
      </c>
      <c r="AKX104" s="27">
        <f t="shared" si="3461"/>
        <v>0</v>
      </c>
      <c r="AKY104" s="27">
        <f t="shared" si="3462"/>
        <v>0</v>
      </c>
      <c r="AKZ104" s="27">
        <f t="shared" si="3463"/>
        <v>0</v>
      </c>
      <c r="ALA104" s="27">
        <f t="shared" si="3464"/>
        <v>0</v>
      </c>
      <c r="ALB104" s="27">
        <f t="shared" si="3465"/>
        <v>0</v>
      </c>
      <c r="ALC104" s="27">
        <f t="shared" si="3466"/>
        <v>0</v>
      </c>
      <c r="ALD104" s="27">
        <f t="shared" si="3467"/>
        <v>0</v>
      </c>
      <c r="ALE104" s="27">
        <f t="shared" si="3468"/>
        <v>0</v>
      </c>
      <c r="ALF104" s="27">
        <f t="shared" si="3469"/>
        <v>0</v>
      </c>
      <c r="ALG104" s="27">
        <f t="shared" si="3470"/>
        <v>0</v>
      </c>
      <c r="ALH104" s="27">
        <f t="shared" si="3471"/>
        <v>0</v>
      </c>
      <c r="ALI104" s="27">
        <f t="shared" si="3472"/>
        <v>0</v>
      </c>
      <c r="ALJ104" s="27">
        <f t="shared" si="3473"/>
        <v>0</v>
      </c>
      <c r="ALK104" s="27">
        <f t="shared" si="3474"/>
        <v>0</v>
      </c>
      <c r="ALL104" s="27">
        <f t="shared" si="3475"/>
        <v>0</v>
      </c>
      <c r="ALM104" s="27">
        <f t="shared" si="3476"/>
        <v>0</v>
      </c>
      <c r="ALN104" s="27">
        <f t="shared" si="3477"/>
        <v>0</v>
      </c>
      <c r="ALO104" s="27">
        <f t="shared" si="3478"/>
        <v>0</v>
      </c>
      <c r="ALP104" s="27">
        <f t="shared" si="3479"/>
        <v>0</v>
      </c>
      <c r="ALQ104" s="27">
        <f t="shared" si="3480"/>
        <v>0</v>
      </c>
      <c r="ALR104" s="27">
        <f t="shared" si="3481"/>
        <v>0</v>
      </c>
      <c r="ALS104" s="27">
        <f t="shared" si="3482"/>
        <v>0</v>
      </c>
      <c r="ALT104" s="27">
        <f t="shared" si="3483"/>
        <v>0</v>
      </c>
      <c r="ALU104" s="27">
        <f t="shared" si="3484"/>
        <v>0</v>
      </c>
      <c r="ALV104" s="27">
        <f t="shared" si="3485"/>
        <v>0</v>
      </c>
      <c r="ALW104" s="27">
        <f t="shared" si="3486"/>
        <v>0</v>
      </c>
      <c r="AMK104" s="28">
        <v>1678</v>
      </c>
      <c r="AML104" s="28">
        <f t="shared" si="3487"/>
        <v>1678</v>
      </c>
      <c r="AMN104" s="28">
        <v>1704</v>
      </c>
      <c r="AMO104" s="27" t="str">
        <f t="shared" si="3488"/>
        <v>1690</v>
      </c>
      <c r="AMP104" s="27" t="str">
        <f t="shared" si="3489"/>
        <v>1683</v>
      </c>
      <c r="AMQ104" s="27" t="str">
        <f t="shared" si="3490"/>
        <v>1675</v>
      </c>
      <c r="AMR104" s="27" t="str">
        <f t="shared" si="3491"/>
        <v>1675</v>
      </c>
      <c r="AMS104" s="27" t="str">
        <f t="shared" si="3492"/>
        <v>1675</v>
      </c>
      <c r="AMT104" s="27" t="str">
        <f t="shared" si="3493"/>
        <v>1667</v>
      </c>
      <c r="AMU104" s="27" t="str">
        <f t="shared" si="3494"/>
        <v>1667</v>
      </c>
      <c r="AMV104" s="27" t="str">
        <f t="shared" si="3495"/>
        <v>1655</v>
      </c>
      <c r="AMW104" s="27" t="str">
        <f t="shared" si="3496"/>
        <v>1672</v>
      </c>
      <c r="AMX104" s="27" t="str">
        <f t="shared" si="3497"/>
        <v>1672</v>
      </c>
      <c r="AMY104" s="27" t="str">
        <f t="shared" si="3498"/>
        <v>1672</v>
      </c>
      <c r="AMZ104" s="27" t="str">
        <f t="shared" si="3499"/>
        <v>1668</v>
      </c>
      <c r="ANA104" s="27" t="str">
        <f t="shared" si="3500"/>
        <v>1668</v>
      </c>
      <c r="ANB104" s="27" t="str">
        <f t="shared" si="3501"/>
        <v>1668</v>
      </c>
      <c r="ANC104" s="27" t="str">
        <f t="shared" si="3502"/>
        <v>1656</v>
      </c>
      <c r="AND104" s="27" t="str">
        <f t="shared" si="3503"/>
        <v>1656</v>
      </c>
      <c r="ANE104" s="27" t="str">
        <f t="shared" si="3504"/>
        <v>1656</v>
      </c>
      <c r="ANF104" s="27" t="str">
        <f t="shared" si="3505"/>
        <v>1656</v>
      </c>
      <c r="ANG104" s="27" t="str">
        <f t="shared" si="3506"/>
        <v>1656</v>
      </c>
      <c r="ANH104" s="27" t="str">
        <f t="shared" si="3507"/>
        <v>1656</v>
      </c>
      <c r="ANI104" s="27" t="str">
        <f t="shared" si="3508"/>
        <v>1656</v>
      </c>
      <c r="ANJ104" s="27" t="str">
        <f t="shared" si="3509"/>
        <v>1656</v>
      </c>
      <c r="ANK104" s="27" t="str">
        <f t="shared" si="3510"/>
        <v>1656</v>
      </c>
      <c r="ANL104" s="27" t="str">
        <f t="shared" si="3511"/>
        <v>1671</v>
      </c>
      <c r="ANM104" s="27" t="str">
        <f t="shared" si="3512"/>
        <v>1671</v>
      </c>
      <c r="ANN104" s="27" t="str">
        <f t="shared" si="3513"/>
        <v>1671</v>
      </c>
      <c r="ANO104" s="27" t="str">
        <f t="shared" si="3514"/>
        <v>1686</v>
      </c>
      <c r="ANP104" s="27" t="str">
        <f t="shared" si="3515"/>
        <v>1686</v>
      </c>
      <c r="ANQ104" s="27" t="str">
        <f t="shared" si="3516"/>
        <v>1686</v>
      </c>
      <c r="ANR104" s="27" t="str">
        <f t="shared" si="3517"/>
        <v>1682</v>
      </c>
      <c r="ANS104" s="27" t="str">
        <f t="shared" si="3518"/>
        <v>1682</v>
      </c>
      <c r="ANT104" s="27" t="str">
        <f t="shared" si="3519"/>
        <v>1682</v>
      </c>
      <c r="ANU104" s="27" t="str">
        <f t="shared" si="3520"/>
        <v>1664</v>
      </c>
      <c r="ANV104" s="27" t="str">
        <f t="shared" si="3521"/>
        <v>1664</v>
      </c>
      <c r="ANW104" s="27" t="str">
        <f t="shared" si="3522"/>
        <v>1664</v>
      </c>
      <c r="ANX104" s="27" t="str">
        <f t="shared" si="3523"/>
        <v>1678</v>
      </c>
      <c r="ANY104" s="27" t="str">
        <f t="shared" si="3524"/>
        <v>1678</v>
      </c>
      <c r="ANZ104" s="27" t="str">
        <f t="shared" si="3525"/>
        <v>1678</v>
      </c>
      <c r="AOA104" s="27" t="str">
        <f t="shared" si="3526"/>
        <v>1678</v>
      </c>
      <c r="AOB104" s="27" t="str">
        <f t="shared" si="3527"/>
        <v>1678</v>
      </c>
      <c r="AOC104" s="27" t="str">
        <f t="shared" si="3528"/>
        <v>1678</v>
      </c>
      <c r="AOD104" s="27" t="str">
        <f t="shared" si="3529"/>
        <v>1678</v>
      </c>
      <c r="AOE104" s="27" t="str">
        <f t="shared" si="3530"/>
        <v>1678</v>
      </c>
      <c r="AOF104" s="27" t="str">
        <f t="shared" si="3531"/>
        <v>1678</v>
      </c>
      <c r="AOG104" s="27" t="str">
        <f t="shared" si="3532"/>
        <v>1678</v>
      </c>
      <c r="AOH104" s="27" t="str">
        <f t="shared" si="3533"/>
        <v>1678</v>
      </c>
      <c r="AOI104" s="27" t="str">
        <f t="shared" si="3534"/>
        <v>1678</v>
      </c>
      <c r="AOJ104" s="27" t="str">
        <f t="shared" si="3535"/>
        <v>1678</v>
      </c>
      <c r="AOK104" s="27" t="str">
        <f t="shared" si="3536"/>
        <v>1678</v>
      </c>
      <c r="AOL104" s="27" t="str">
        <f t="shared" si="3537"/>
        <v>1678</v>
      </c>
      <c r="AOM104" s="27" t="str">
        <f t="shared" si="3538"/>
        <v>1678</v>
      </c>
      <c r="AON104" s="27" t="str">
        <f t="shared" si="3539"/>
        <v>1678</v>
      </c>
      <c r="AOO104" s="27" t="str">
        <f t="shared" si="3540"/>
        <v>1678</v>
      </c>
      <c r="AOP104" s="27" t="str">
        <f t="shared" si="3541"/>
        <v>1678</v>
      </c>
      <c r="AOQ104" s="27" t="str">
        <f t="shared" si="3542"/>
        <v>1678</v>
      </c>
      <c r="AOR104" s="27" t="str">
        <f t="shared" si="3543"/>
        <v>1678</v>
      </c>
      <c r="AOS104" s="27" t="str">
        <f t="shared" si="3544"/>
        <v>1678</v>
      </c>
      <c r="AOT104" s="27" t="str">
        <f t="shared" si="3545"/>
        <v>1678</v>
      </c>
      <c r="AOU104" s="27" t="str">
        <f t="shared" si="3546"/>
        <v>1678</v>
      </c>
      <c r="AOV104" s="27" t="str">
        <f t="shared" si="3547"/>
        <v>1678</v>
      </c>
      <c r="AOW104" s="27" t="str">
        <f t="shared" si="3548"/>
        <v>1678</v>
      </c>
      <c r="AOX104" s="27" t="str">
        <f t="shared" si="3549"/>
        <v>1678</v>
      </c>
      <c r="AOY104" s="27" t="str">
        <f t="shared" si="3550"/>
        <v>1678</v>
      </c>
      <c r="AOZ104" s="27" t="str">
        <f t="shared" si="3551"/>
        <v>1678</v>
      </c>
      <c r="APA104" s="27" t="str">
        <f t="shared" si="3552"/>
        <v>1678</v>
      </c>
      <c r="APB104" s="27" t="str">
        <f t="shared" si="3553"/>
        <v>1678</v>
      </c>
      <c r="APC104" s="27" t="str">
        <f t="shared" si="3554"/>
        <v>1678</v>
      </c>
      <c r="APD104" s="27" t="str">
        <f t="shared" si="3555"/>
        <v>1678</v>
      </c>
      <c r="APE104" s="27" t="str">
        <f t="shared" si="3556"/>
        <v>1678</v>
      </c>
      <c r="APF104" s="27" t="str">
        <f t="shared" si="3557"/>
        <v>1678</v>
      </c>
      <c r="APG104" s="27" t="str">
        <f t="shared" si="3558"/>
        <v>1678</v>
      </c>
      <c r="APH104" s="27" t="str">
        <f t="shared" si="3559"/>
        <v>1678</v>
      </c>
      <c r="API104" s="27" t="str">
        <f t="shared" si="3560"/>
        <v>1678</v>
      </c>
      <c r="APJ104" s="27" t="str">
        <f t="shared" si="3561"/>
        <v>1678</v>
      </c>
      <c r="APK104" s="27" t="str">
        <f t="shared" si="3562"/>
        <v>1678</v>
      </c>
      <c r="APL104" s="27" t="str">
        <f t="shared" si="3563"/>
        <v>1678</v>
      </c>
      <c r="APM104" s="27" t="str">
        <f t="shared" si="3564"/>
        <v>1678</v>
      </c>
      <c r="APN104" s="27" t="str">
        <f t="shared" si="3565"/>
        <v>1678</v>
      </c>
      <c r="APO104" s="27" t="str">
        <f t="shared" si="3566"/>
        <v>1678</v>
      </c>
      <c r="APP104" s="27" t="str">
        <f t="shared" si="3567"/>
        <v>1678</v>
      </c>
      <c r="APQ104" s="27" t="str">
        <f t="shared" si="3568"/>
        <v>1678</v>
      </c>
      <c r="APR104" s="27" t="str">
        <f t="shared" si="3569"/>
        <v>1678</v>
      </c>
    </row>
    <row r="105" spans="1:1022 1025:1110" x14ac:dyDescent="0.35">
      <c r="A105" s="27">
        <v>9</v>
      </c>
      <c r="B105" s="83" t="s">
        <v>142</v>
      </c>
      <c r="C105" s="91">
        <f>VLOOKUP(A105, Rankings!$A$2:$AN$129, 40, FALSE)</f>
        <v>103</v>
      </c>
      <c r="D105" s="25" t="s">
        <v>369</v>
      </c>
      <c r="I105" s="29">
        <f t="shared" si="2678"/>
        <v>12.5</v>
      </c>
      <c r="L105" s="27" t="s">
        <v>2391</v>
      </c>
      <c r="M105" s="27" t="s">
        <v>2544</v>
      </c>
      <c r="N105" s="27" t="s">
        <v>2695</v>
      </c>
      <c r="O105" s="27" t="s">
        <v>24</v>
      </c>
      <c r="P105" s="27" t="s">
        <v>3089</v>
      </c>
      <c r="Q105" s="27" t="s">
        <v>3198</v>
      </c>
      <c r="R105" s="27" t="s">
        <v>24</v>
      </c>
      <c r="S105" s="27" t="s">
        <v>24</v>
      </c>
      <c r="T105" s="27" t="s">
        <v>3774</v>
      </c>
      <c r="U105" s="27" t="s">
        <v>24</v>
      </c>
      <c r="V105" s="27" t="s">
        <v>24</v>
      </c>
      <c r="W105" s="27" t="s">
        <v>4098</v>
      </c>
      <c r="X105" s="27" t="s">
        <v>24</v>
      </c>
      <c r="Y105" s="27" t="s">
        <v>24</v>
      </c>
      <c r="Z105" s="27" t="s">
        <v>4490</v>
      </c>
      <c r="AA105" s="27" t="s">
        <v>24</v>
      </c>
      <c r="AB105" s="27" t="s">
        <v>24</v>
      </c>
      <c r="AC105" s="27" t="s">
        <v>24</v>
      </c>
      <c r="AD105" s="27" t="s">
        <v>24</v>
      </c>
      <c r="AE105" s="27" t="s">
        <v>24</v>
      </c>
      <c r="AF105" s="27" t="s">
        <v>24</v>
      </c>
      <c r="AG105" s="27" t="s">
        <v>24</v>
      </c>
      <c r="AH105" s="27" t="s">
        <v>24</v>
      </c>
      <c r="AI105" s="27" t="s">
        <v>5339</v>
      </c>
      <c r="AJ105" s="27" t="s">
        <v>24</v>
      </c>
      <c r="AK105" s="27" t="s">
        <v>24</v>
      </c>
      <c r="AL105" s="27" t="s">
        <v>5667</v>
      </c>
      <c r="AM105" s="27" t="s">
        <v>24</v>
      </c>
      <c r="AN105" s="27" t="s">
        <v>24</v>
      </c>
      <c r="AO105" s="27" t="s">
        <v>6101</v>
      </c>
      <c r="AP105" s="27" t="s">
        <v>24</v>
      </c>
      <c r="AQ105" s="27" t="s">
        <v>24</v>
      </c>
      <c r="AR105" s="27" t="s">
        <v>6381</v>
      </c>
      <c r="AS105" s="27" t="s">
        <v>24</v>
      </c>
      <c r="AT105" s="27" t="s">
        <v>24</v>
      </c>
      <c r="AU105" s="27" t="s">
        <v>6700</v>
      </c>
      <c r="AV105" s="27" t="s">
        <v>24</v>
      </c>
      <c r="AW105" s="27" t="s">
        <v>24</v>
      </c>
      <c r="AX105" s="27" t="s">
        <v>24</v>
      </c>
      <c r="AY105" s="27" t="s">
        <v>24</v>
      </c>
      <c r="AZ105" s="27" t="s">
        <v>24</v>
      </c>
      <c r="BA105" s="27" t="s">
        <v>24</v>
      </c>
      <c r="BB105" s="27" t="s">
        <v>24</v>
      </c>
      <c r="BC105" s="27" t="s">
        <v>24</v>
      </c>
      <c r="BD105" s="27" t="s">
        <v>24</v>
      </c>
      <c r="BE105" s="27" t="s">
        <v>24</v>
      </c>
      <c r="BF105" s="27" t="s">
        <v>24</v>
      </c>
      <c r="BG105" s="27" t="s">
        <v>24</v>
      </c>
      <c r="BH105" s="27" t="s">
        <v>24</v>
      </c>
      <c r="BI105" s="27" t="s">
        <v>24</v>
      </c>
      <c r="BJ105" s="27" t="s">
        <v>24</v>
      </c>
      <c r="BK105" s="27" t="s">
        <v>24</v>
      </c>
      <c r="BL105" s="27" t="s">
        <v>24</v>
      </c>
      <c r="BM105" s="27" t="s">
        <v>24</v>
      </c>
      <c r="BN105" s="27" t="s">
        <v>24</v>
      </c>
      <c r="BO105" s="27" t="s">
        <v>24</v>
      </c>
      <c r="BP105" s="27" t="s">
        <v>24</v>
      </c>
      <c r="BQ105" s="27" t="s">
        <v>24</v>
      </c>
      <c r="BR105" s="27" t="s">
        <v>24</v>
      </c>
      <c r="BS105" s="27" t="s">
        <v>24</v>
      </c>
      <c r="BT105" s="27" t="s">
        <v>24</v>
      </c>
      <c r="BU105" s="27" t="s">
        <v>24</v>
      </c>
      <c r="BV105" s="27" t="s">
        <v>24</v>
      </c>
      <c r="BW105" s="27" t="s">
        <v>24</v>
      </c>
      <c r="BX105" s="27" t="s">
        <v>24</v>
      </c>
      <c r="BY105" s="27" t="s">
        <v>24</v>
      </c>
      <c r="BZ105" s="27" t="s">
        <v>24</v>
      </c>
      <c r="CA105" s="27" t="s">
        <v>24</v>
      </c>
      <c r="CB105" s="27" t="s">
        <v>24</v>
      </c>
      <c r="CC105" s="27" t="s">
        <v>24</v>
      </c>
      <c r="CD105" s="27" t="s">
        <v>24</v>
      </c>
      <c r="CE105" s="27" t="s">
        <v>24</v>
      </c>
      <c r="CF105" s="27" t="s">
        <v>24</v>
      </c>
      <c r="CG105" s="27" t="s">
        <v>24</v>
      </c>
      <c r="CH105" s="27" t="s">
        <v>24</v>
      </c>
      <c r="CI105" s="27" t="s">
        <v>24</v>
      </c>
      <c r="CJ105" s="27" t="s">
        <v>24</v>
      </c>
      <c r="CK105" s="27" t="s">
        <v>24</v>
      </c>
      <c r="CL105" s="27" t="s">
        <v>24</v>
      </c>
      <c r="CM105" s="27" t="s">
        <v>24</v>
      </c>
      <c r="CN105" s="27" t="s">
        <v>24</v>
      </c>
      <c r="CO105" s="27" t="s">
        <v>24</v>
      </c>
      <c r="CQ105" s="28">
        <f t="shared" si="2679"/>
        <v>2</v>
      </c>
      <c r="CR105" s="28">
        <f t="shared" si="2680"/>
        <v>5</v>
      </c>
      <c r="CS105" s="28">
        <f t="shared" si="2681"/>
        <v>1</v>
      </c>
      <c r="CT105" s="28">
        <f t="shared" si="2682"/>
        <v>4</v>
      </c>
      <c r="CU105" s="28">
        <f t="shared" si="2683"/>
        <v>1</v>
      </c>
      <c r="CV105" s="28">
        <f t="shared" si="2684"/>
        <v>3</v>
      </c>
      <c r="CW105" s="28">
        <f t="shared" si="2685"/>
        <v>1</v>
      </c>
      <c r="CX105" s="28">
        <f t="shared" si="2686"/>
        <v>4</v>
      </c>
      <c r="CY105" s="28">
        <f t="shared" si="2687"/>
        <v>0</v>
      </c>
      <c r="CZ105" s="28">
        <f t="shared" si="2688"/>
        <v>0</v>
      </c>
      <c r="DA105" s="28">
        <f t="shared" si="2689"/>
        <v>0</v>
      </c>
      <c r="DB105" s="28">
        <f t="shared" si="2690"/>
        <v>0</v>
      </c>
      <c r="DC105" s="28">
        <f t="shared" si="2691"/>
        <v>0</v>
      </c>
      <c r="DD105" s="28">
        <f t="shared" si="2692"/>
        <v>1</v>
      </c>
      <c r="DE105" s="28">
        <f t="shared" si="2693"/>
        <v>0</v>
      </c>
      <c r="DF105" s="28">
        <f t="shared" si="2694"/>
        <v>0</v>
      </c>
      <c r="DG105" s="28">
        <f t="shared" si="2695"/>
        <v>0</v>
      </c>
      <c r="DH105" s="28">
        <f t="shared" si="2696"/>
        <v>0</v>
      </c>
      <c r="DI105" s="28">
        <f t="shared" si="2697"/>
        <v>0</v>
      </c>
      <c r="DJ105" s="28">
        <f t="shared" si="2698"/>
        <v>0</v>
      </c>
      <c r="DK105" s="28">
        <f t="shared" si="2699"/>
        <v>0</v>
      </c>
      <c r="DL105" s="28">
        <f t="shared" si="2700"/>
        <v>0</v>
      </c>
      <c r="DM105" s="28">
        <f t="shared" si="2701"/>
        <v>0</v>
      </c>
      <c r="DN105" s="28">
        <f t="shared" si="2702"/>
        <v>0</v>
      </c>
      <c r="DO105" s="28">
        <f t="shared" si="2703"/>
        <v>0</v>
      </c>
      <c r="DP105" s="28">
        <f t="shared" si="2704"/>
        <v>1</v>
      </c>
      <c r="DR105">
        <f t="shared" si="2705"/>
        <v>4</v>
      </c>
      <c r="DS105">
        <f t="shared" si="2706"/>
        <v>4</v>
      </c>
      <c r="DT105">
        <f t="shared" si="2707"/>
        <v>2</v>
      </c>
      <c r="DU105">
        <f t="shared" si="2708"/>
        <v>0</v>
      </c>
      <c r="DV105">
        <f t="shared" si="2709"/>
        <v>10</v>
      </c>
      <c r="DW105">
        <f t="shared" si="2710"/>
        <v>1</v>
      </c>
      <c r="DX105">
        <f t="shared" si="2711"/>
        <v>0</v>
      </c>
      <c r="DY105">
        <f t="shared" si="2712"/>
        <v>0</v>
      </c>
      <c r="DZ105">
        <f t="shared" si="2713"/>
        <v>2</v>
      </c>
      <c r="EA105">
        <f t="shared" si="2714"/>
        <v>0</v>
      </c>
      <c r="EB105">
        <f t="shared" si="2715"/>
        <v>0</v>
      </c>
      <c r="EC105">
        <f t="shared" si="2716"/>
        <v>3</v>
      </c>
      <c r="ED105">
        <f t="shared" si="2717"/>
        <v>0</v>
      </c>
      <c r="EE105">
        <f t="shared" si="2718"/>
        <v>0</v>
      </c>
      <c r="EF105">
        <f t="shared" si="2719"/>
        <v>4</v>
      </c>
      <c r="EG105">
        <f t="shared" si="2720"/>
        <v>0</v>
      </c>
      <c r="EH105">
        <f t="shared" si="2721"/>
        <v>0</v>
      </c>
      <c r="EI105">
        <f t="shared" si="2722"/>
        <v>0</v>
      </c>
      <c r="EJ105">
        <f t="shared" si="2723"/>
        <v>0</v>
      </c>
      <c r="EK105">
        <f t="shared" si="2724"/>
        <v>0</v>
      </c>
      <c r="EL105">
        <f t="shared" si="2725"/>
        <v>0</v>
      </c>
      <c r="EM105">
        <f t="shared" si="2726"/>
        <v>0</v>
      </c>
      <c r="EN105">
        <f t="shared" si="2727"/>
        <v>0</v>
      </c>
      <c r="EO105">
        <f t="shared" si="2728"/>
        <v>2</v>
      </c>
      <c r="EP105">
        <f t="shared" si="2729"/>
        <v>0</v>
      </c>
      <c r="EQ105">
        <f t="shared" si="2730"/>
        <v>0</v>
      </c>
      <c r="ER105">
        <f t="shared" si="2731"/>
        <v>2</v>
      </c>
      <c r="ES105">
        <f t="shared" si="2732"/>
        <v>0</v>
      </c>
      <c r="ET105">
        <f t="shared" si="2733"/>
        <v>0</v>
      </c>
      <c r="EU105">
        <f t="shared" si="2734"/>
        <v>2</v>
      </c>
      <c r="EV105">
        <f t="shared" si="2735"/>
        <v>0</v>
      </c>
      <c r="EW105">
        <f t="shared" si="2736"/>
        <v>0</v>
      </c>
      <c r="EX105">
        <f t="shared" si="2737"/>
        <v>1</v>
      </c>
      <c r="EY105">
        <f t="shared" si="2738"/>
        <v>0</v>
      </c>
      <c r="EZ105">
        <f t="shared" si="2739"/>
        <v>0</v>
      </c>
      <c r="FA105">
        <f t="shared" si="2740"/>
        <v>4</v>
      </c>
      <c r="FB105">
        <f t="shared" si="2741"/>
        <v>0</v>
      </c>
      <c r="FC105">
        <f t="shared" si="2742"/>
        <v>0</v>
      </c>
      <c r="FD105">
        <f t="shared" si="2743"/>
        <v>0</v>
      </c>
      <c r="FE105">
        <f t="shared" si="2744"/>
        <v>0</v>
      </c>
      <c r="FF105">
        <f t="shared" si="2745"/>
        <v>0</v>
      </c>
      <c r="FG105">
        <f t="shared" si="2746"/>
        <v>0</v>
      </c>
      <c r="FH105">
        <f t="shared" si="2747"/>
        <v>0</v>
      </c>
      <c r="FI105">
        <f t="shared" si="2748"/>
        <v>0</v>
      </c>
      <c r="FJ105">
        <f t="shared" si="2749"/>
        <v>0</v>
      </c>
      <c r="FK105">
        <f t="shared" si="2750"/>
        <v>0</v>
      </c>
      <c r="FL105">
        <f t="shared" si="2751"/>
        <v>0</v>
      </c>
      <c r="FM105">
        <f t="shared" si="2752"/>
        <v>0</v>
      </c>
      <c r="FN105">
        <f t="shared" si="2753"/>
        <v>0</v>
      </c>
      <c r="FO105">
        <f t="shared" si="2754"/>
        <v>0</v>
      </c>
      <c r="FP105">
        <f t="shared" si="2755"/>
        <v>0</v>
      </c>
      <c r="FQ105">
        <f t="shared" si="2756"/>
        <v>0</v>
      </c>
      <c r="FR105">
        <f t="shared" si="2757"/>
        <v>0</v>
      </c>
      <c r="FS105">
        <f t="shared" si="2758"/>
        <v>0</v>
      </c>
      <c r="FT105">
        <f t="shared" si="2759"/>
        <v>0</v>
      </c>
      <c r="FU105">
        <f t="shared" si="2760"/>
        <v>0</v>
      </c>
      <c r="FV105">
        <f t="shared" si="2761"/>
        <v>0</v>
      </c>
      <c r="FW105">
        <f t="shared" si="2762"/>
        <v>0</v>
      </c>
      <c r="FX105">
        <f t="shared" si="2763"/>
        <v>0</v>
      </c>
      <c r="FY105">
        <f t="shared" si="2764"/>
        <v>0</v>
      </c>
      <c r="FZ105">
        <f t="shared" si="2765"/>
        <v>0</v>
      </c>
      <c r="GA105">
        <f t="shared" si="2766"/>
        <v>0</v>
      </c>
      <c r="GB105">
        <f t="shared" si="2767"/>
        <v>0</v>
      </c>
      <c r="GC105">
        <f t="shared" si="2768"/>
        <v>0</v>
      </c>
      <c r="GD105">
        <f t="shared" si="2769"/>
        <v>0</v>
      </c>
      <c r="GE105">
        <f t="shared" si="2770"/>
        <v>0</v>
      </c>
      <c r="GF105">
        <f t="shared" si="2771"/>
        <v>0</v>
      </c>
      <c r="GG105">
        <f t="shared" si="2772"/>
        <v>0</v>
      </c>
      <c r="GH105">
        <f t="shared" si="2773"/>
        <v>0</v>
      </c>
      <c r="GI105">
        <f t="shared" si="2774"/>
        <v>0</v>
      </c>
      <c r="GJ105">
        <f t="shared" si="2775"/>
        <v>0</v>
      </c>
      <c r="GK105">
        <f t="shared" si="2776"/>
        <v>0</v>
      </c>
      <c r="GL105">
        <f t="shared" si="2777"/>
        <v>0</v>
      </c>
      <c r="GM105">
        <f t="shared" si="2778"/>
        <v>0</v>
      </c>
      <c r="GN105">
        <f t="shared" si="2779"/>
        <v>0</v>
      </c>
      <c r="GO105">
        <f t="shared" si="2780"/>
        <v>0</v>
      </c>
      <c r="GP105">
        <f t="shared" si="2781"/>
        <v>0</v>
      </c>
      <c r="GQ105">
        <f t="shared" si="2782"/>
        <v>0</v>
      </c>
      <c r="GR105">
        <f t="shared" si="2783"/>
        <v>0</v>
      </c>
      <c r="GS105">
        <f t="shared" si="2784"/>
        <v>0</v>
      </c>
      <c r="GT105">
        <f t="shared" si="2785"/>
        <v>0</v>
      </c>
      <c r="GU105">
        <f t="shared" si="2786"/>
        <v>0</v>
      </c>
      <c r="GW105" s="28">
        <f t="shared" si="2787"/>
        <v>6.4273063960553731</v>
      </c>
      <c r="GX105" s="28">
        <f t="shared" si="2788"/>
        <v>0</v>
      </c>
      <c r="GY105" s="28">
        <f t="shared" si="2789"/>
        <v>0.38885721546978058</v>
      </c>
      <c r="GZ105" s="28">
        <f t="shared" si="2790"/>
        <v>0</v>
      </c>
      <c r="HA105" s="28">
        <f t="shared" si="2791"/>
        <v>0</v>
      </c>
      <c r="HB105" s="28">
        <f t="shared" si="2792"/>
        <v>6.6217350037902634</v>
      </c>
      <c r="HC105" s="28">
        <f t="shared" si="2793"/>
        <v>0.54404300811496009</v>
      </c>
      <c r="HE105">
        <f>IFERROR(VLOOKUP(_xlfn.NUMBERVALUE(MID(L105, SEARCH("!", L105)+1, SEARCH("+", L105)-SEARCH("!", L105)-1)), Rankings!$A$2:$BK$129, 63, FALSE),0)</f>
        <v>0.89976634284048129</v>
      </c>
      <c r="HF105">
        <f>IFERROR(VLOOKUP(_xlfn.NUMBERVALUE(MID(M105, SEARCH("!", M105)+1, SEARCH("+", M105)-SEARCH("!", M105)-1)), Rankings!$A$2:$BK$129, 63, FALSE),0)</f>
        <v>0.46413771846081514</v>
      </c>
      <c r="HG105">
        <f>IFERROR(VLOOKUP(_xlfn.NUMBERVALUE(MID(N105, SEARCH("!", N105)+1, SEARCH("+", N105)-SEARCH("!", N105)-1)), Rankings!$A$2:$BK$129, 63, FALSE),0)</f>
        <v>0.38286663355819689</v>
      </c>
      <c r="HH105">
        <f>IFERROR(VLOOKUP(_xlfn.NUMBERVALUE(MID(O105, SEARCH("!", O105)+1, SEARCH("+", O105)-SEARCH("!", O105)-1)), Rankings!$A$2:$BK$129, 63, FALSE),0)</f>
        <v>0</v>
      </c>
      <c r="HI105">
        <f>IFERROR(VLOOKUP(_xlfn.NUMBERVALUE(MID(P105, SEARCH("!", P105)+1, SEARCH("+", P105)-SEARCH("!", P105)-1)), Rankings!$A$2:$BK$129, 63, FALSE),0)</f>
        <v>0.38885721546978058</v>
      </c>
      <c r="HJ105">
        <f>IFERROR(VLOOKUP(_xlfn.NUMBERVALUE(MID(Q105, SEARCH("!", Q105)+1, SEARCH("+", Q105)-SEARCH("!", Q105)-1)), Rankings!$A$2:$BK$129, 63, FALSE),0)</f>
        <v>0.34847699079011563</v>
      </c>
      <c r="HK105">
        <f>IFERROR(VLOOKUP(_xlfn.NUMBERVALUE(MID(R105, SEARCH("!", R105)+1, SEARCH("+", R105)-SEARCH("!", R105)-1)), Rankings!$A$2:$BK$129, 63, FALSE),0)</f>
        <v>0</v>
      </c>
      <c r="HL105">
        <f>IFERROR(VLOOKUP(_xlfn.NUMBERVALUE(MID(S105, SEARCH("!", S105)+1, SEARCH("+", S105)-SEARCH("!", S105)-1)), Rankings!$A$2:$BK$129, 63, FALSE),0)</f>
        <v>0</v>
      </c>
      <c r="HM105">
        <f>IFERROR(VLOOKUP(_xlfn.NUMBERVALUE(MID(T105, SEARCH("!", T105)+1, SEARCH("+", T105)-SEARCH("!", T105)-1)), Rankings!$A$2:$BK$129, 63, FALSE),0)</f>
        <v>0.58016529379212656</v>
      </c>
      <c r="HN105">
        <f>IFERROR(VLOOKUP(_xlfn.NUMBERVALUE(MID(U105, SEARCH("!", U105)+1, SEARCH("+", U105)-SEARCH("!", U105)-1)), Rankings!$A$2:$BK$129, 63, FALSE),0)</f>
        <v>0</v>
      </c>
      <c r="HO105">
        <f>IFERROR(VLOOKUP(_xlfn.NUMBERVALUE(MID(V105, SEARCH("!", V105)+1, SEARCH("+", V105)-SEARCH("!", V105)-1)), Rankings!$A$2:$BK$129, 63, FALSE),0)</f>
        <v>0</v>
      </c>
      <c r="HP105">
        <f>IFERROR(VLOOKUP(_xlfn.NUMBERVALUE(MID(W105, SEARCH("!", W105)+1, SEARCH("+", W105)-SEARCH("!", W105)-1)), Rankings!$A$2:$BK$129, 63, FALSE),0)</f>
        <v>0.36796042640207999</v>
      </c>
      <c r="HQ105">
        <f>IFERROR(VLOOKUP(_xlfn.NUMBERVALUE(MID(X105, SEARCH("!", X105)+1, SEARCH("+", X105)-SEARCH("!", X105)-1)), Rankings!$A$2:$BK$129, 63, FALSE),0)</f>
        <v>0</v>
      </c>
      <c r="HR105">
        <f>IFERROR(VLOOKUP(_xlfn.NUMBERVALUE(MID(Y105, SEARCH("!", Y105)+1, SEARCH("+", Y105)-SEARCH("!", Y105)-1)), Rankings!$A$2:$BK$129, 63, FALSE),0)</f>
        <v>0</v>
      </c>
      <c r="HS105">
        <f>IFERROR(VLOOKUP(_xlfn.NUMBERVALUE(MID(Z105, SEARCH("!", Z105)+1, SEARCH("+", Z105)-SEARCH("!", Z105)-1)), Rankings!$A$2:$BK$129, 63, FALSE),0)</f>
        <v>0.57377818445367612</v>
      </c>
      <c r="HT105">
        <f>IFERROR(VLOOKUP(_xlfn.NUMBERVALUE(MID(AA105, SEARCH("!", AA105)+1, SEARCH("+", AA105)-SEARCH("!", AA105)-1)), Rankings!$A$2:$BK$129, 63, FALSE),0)</f>
        <v>0</v>
      </c>
      <c r="HU105">
        <f>IFERROR(VLOOKUP(_xlfn.NUMBERVALUE(MID(AB105, SEARCH("!", AB105)+1, SEARCH("+", AB105)-SEARCH("!", AB105)-1)), Rankings!$A$2:$BK$129, 63, FALSE),0)</f>
        <v>0</v>
      </c>
      <c r="HV105">
        <f>IFERROR(VLOOKUP(_xlfn.NUMBERVALUE(MID(AC105, SEARCH("!", AC105)+1, SEARCH("+", AC105)-SEARCH("!", AC105)-1)), Rankings!$A$2:$BK$129, 63, FALSE),0)</f>
        <v>0</v>
      </c>
      <c r="HW105">
        <f>IFERROR(VLOOKUP(_xlfn.NUMBERVALUE(MID(AD105, SEARCH("!", AD105)+1, SEARCH("+", AD105)-SEARCH("!", AD105)-1)), Rankings!$A$2:$BK$129, 63, FALSE),0)</f>
        <v>0</v>
      </c>
      <c r="HX105">
        <f>IFERROR(VLOOKUP(_xlfn.NUMBERVALUE(MID(AE105, SEARCH("!", AE105)+1, SEARCH("+", AE105)-SEARCH("!", AE105)-1)), Rankings!$A$2:$BK$129, 63, FALSE),0)</f>
        <v>0</v>
      </c>
      <c r="HY105">
        <f>IFERROR(VLOOKUP(_xlfn.NUMBERVALUE(MID(AF105, SEARCH("!", AF105)+1, SEARCH("+", AF105)-SEARCH("!", AF105)-1)), Rankings!$A$2:$BK$129, 63, FALSE),0)</f>
        <v>0</v>
      </c>
      <c r="HZ105">
        <f>IFERROR(VLOOKUP(_xlfn.NUMBERVALUE(MID(AG105, SEARCH("!", AG105)+1, SEARCH("+", AG105)-SEARCH("!", AG105)-1)), Rankings!$A$2:$BK$129, 63, FALSE),0)</f>
        <v>0</v>
      </c>
      <c r="IA105">
        <f>IFERROR(VLOOKUP(_xlfn.NUMBERVALUE(MID(AH105, SEARCH("!", AH105)+1, SEARCH("+", AH105)-SEARCH("!", AH105)-1)), Rankings!$A$2:$BK$129, 63, FALSE),0)</f>
        <v>0</v>
      </c>
      <c r="IB105">
        <f>IFERROR(VLOOKUP(_xlfn.NUMBERVALUE(MID(AI105, SEARCH("!", AI105)+1, SEARCH("+", AI105)-SEARCH("!", AI105)-1)), Rankings!$A$2:$BK$129, 63, FALSE),0)</f>
        <v>0.60227703843849056</v>
      </c>
      <c r="IC105">
        <f>IFERROR(VLOOKUP(_xlfn.NUMBERVALUE(MID(AJ105, SEARCH("!", AJ105)+1, SEARCH("+", AJ105)-SEARCH("!", AJ105)-1)), Rankings!$A$2:$BK$129, 63, FALSE),0)</f>
        <v>0</v>
      </c>
      <c r="ID105">
        <f>IFERROR(VLOOKUP(_xlfn.NUMBERVALUE(MID(AK105, SEARCH("!", AK105)+1, SEARCH("+", AK105)-SEARCH("!", AK105)-1)), Rankings!$A$2:$BK$129, 63, FALSE),0)</f>
        <v>0</v>
      </c>
      <c r="IE105">
        <f>IFERROR(VLOOKUP(_xlfn.NUMBERVALUE(MID(AL105, SEARCH("!", AL105)+1, SEARCH("+", AL105)-SEARCH("!", AL105)-1)), Rankings!$A$2:$BK$129, 63, FALSE),0)</f>
        <v>0.75033377919569333</v>
      </c>
      <c r="IF105">
        <f>IFERROR(VLOOKUP(_xlfn.NUMBERVALUE(MID(AM105, SEARCH("!", AM105)+1, SEARCH("+", AM105)-SEARCH("!", AM105)-1)), Rankings!$A$2:$BK$129, 63, FALSE),0)</f>
        <v>0</v>
      </c>
      <c r="IG105">
        <f>IFERROR(VLOOKUP(_xlfn.NUMBERVALUE(MID(AN105, SEARCH("!", AN105)+1, SEARCH("+", AN105)-SEARCH("!", AN105)-1)), Rankings!$A$2:$BK$129, 63, FALSE),0)</f>
        <v>0</v>
      </c>
      <c r="IH105">
        <f>IFERROR(VLOOKUP(_xlfn.NUMBERVALUE(MID(AO105, SEARCH("!", AO105)+1, SEARCH("+", AO105)-SEARCH("!", AO105)-1)), Rankings!$A$2:$BK$129, 63, FALSE),0)</f>
        <v>0.55232234570989558</v>
      </c>
      <c r="II105">
        <f>IFERROR(VLOOKUP(_xlfn.NUMBERVALUE(MID(AP105, SEARCH("!", AP105)+1, SEARCH("+", AP105)-SEARCH("!", AP105)-1)), Rankings!$A$2:$BK$129, 63, FALSE),0)</f>
        <v>0</v>
      </c>
      <c r="IJ105">
        <f>IFERROR(VLOOKUP(_xlfn.NUMBERVALUE(MID(AQ105, SEARCH("!", AQ105)+1, SEARCH("+", AQ105)-SEARCH("!", AQ105)-1)), Rankings!$A$2:$BK$129, 63, FALSE),0)</f>
        <v>0</v>
      </c>
      <c r="IK105">
        <f>IFERROR(VLOOKUP(_xlfn.NUMBERVALUE(MID(AR105, SEARCH("!", AR105)+1, SEARCH("+", AR105)-SEARCH("!", AR105)-1)), Rankings!$A$2:$BK$129, 63, FALSE),0)</f>
        <v>0.34376997880440241</v>
      </c>
      <c r="IL105">
        <f>IFERROR(VLOOKUP(_xlfn.NUMBERVALUE(MID(AS105, SEARCH("!", AS105)+1, SEARCH("+", AS105)-SEARCH("!", AS105)-1)), Rankings!$A$2:$BK$129, 63, FALSE),0)</f>
        <v>0</v>
      </c>
      <c r="IM105">
        <f>IFERROR(VLOOKUP(_xlfn.NUMBERVALUE(MID(AT105, SEARCH("!", AT105)+1, SEARCH("+", AT105)-SEARCH("!", AT105)-1)), Rankings!$A$2:$BK$129, 63, FALSE),0)</f>
        <v>0</v>
      </c>
      <c r="IN105">
        <f>IFERROR(VLOOKUP(_xlfn.NUMBERVALUE(MID(AU105, SEARCH("!", AU105)+1, SEARCH("+", AU105)-SEARCH("!", AU105)-1)), Rankings!$A$2:$BK$129, 63, FALSE),0)</f>
        <v>0.5614516636093988</v>
      </c>
      <c r="IO105">
        <f>IFERROR(VLOOKUP(_xlfn.NUMBERVALUE(MID(AV105, SEARCH("!", AV105)+1, SEARCH("+", AV105)-SEARCH("!", AV105)-1)), Rankings!$A$2:$BK$129, 63, FALSE),0)</f>
        <v>0</v>
      </c>
      <c r="IP105">
        <f>IFERROR(VLOOKUP(_xlfn.NUMBERVALUE(MID(AW105, SEARCH("!", AW105)+1, SEARCH("+", AW105)-SEARCH("!", AW105)-1)), Rankings!$A$2:$BK$129, 63, FALSE),0)</f>
        <v>0</v>
      </c>
      <c r="IQ105">
        <f>IFERROR(VLOOKUP(_xlfn.NUMBERVALUE(MID(AX105, SEARCH("!", AX105)+1, SEARCH("+", AX105)-SEARCH("!", AX105)-1)), Rankings!$A$2:$BK$129, 63, FALSE),0)</f>
        <v>0</v>
      </c>
      <c r="IR105">
        <f>IFERROR(VLOOKUP(_xlfn.NUMBERVALUE(MID(AY105, SEARCH("!", AY105)+1, SEARCH("+", AY105)-SEARCH("!", AY105)-1)), Rankings!$A$2:$BK$129, 63, FALSE),0)</f>
        <v>0</v>
      </c>
      <c r="IS105">
        <f>IFERROR(VLOOKUP(_xlfn.NUMBERVALUE(MID(AZ105, SEARCH("!", AZ105)+1, SEARCH("+", AZ105)-SEARCH("!", AZ105)-1)), Rankings!$A$2:$BK$129, 63, FALSE),0)</f>
        <v>0</v>
      </c>
      <c r="IT105">
        <f>IFERROR(VLOOKUP(_xlfn.NUMBERVALUE(MID(BA105, SEARCH("!", BA105)+1, SEARCH("+", BA105)-SEARCH("!", BA105)-1)), Rankings!$A$2:$BK$129, 63, FALSE),0)</f>
        <v>0</v>
      </c>
      <c r="IU105">
        <f>IFERROR(VLOOKUP(_xlfn.NUMBERVALUE(MID(BB105, SEARCH("!", BB105)+1, SEARCH("+", BB105)-SEARCH("!", BB105)-1)), Rankings!$A$2:$BK$129, 63, FALSE),0)</f>
        <v>0</v>
      </c>
      <c r="IV105">
        <f>IFERROR(VLOOKUP(_xlfn.NUMBERVALUE(MID(BC105, SEARCH("!", BC105)+1, SEARCH("+", BC105)-SEARCH("!", BC105)-1)), Rankings!$A$2:$BK$129, 63, FALSE),0)</f>
        <v>0</v>
      </c>
      <c r="IW105">
        <f>IFERROR(VLOOKUP(_xlfn.NUMBERVALUE(MID(BD105, SEARCH("!", BD105)+1, SEARCH("+", BD105)-SEARCH("!", BD105)-1)), Rankings!$A$2:$BK$129, 63, FALSE),0)</f>
        <v>0</v>
      </c>
      <c r="IX105">
        <f>IFERROR(VLOOKUP(_xlfn.NUMBERVALUE(MID(BE105, SEARCH("!", BE105)+1, SEARCH("+", BE105)-SEARCH("!", BE105)-1)), Rankings!$A$2:$BK$129, 63, FALSE),0)</f>
        <v>0</v>
      </c>
      <c r="IY105">
        <f>IFERROR(VLOOKUP(_xlfn.NUMBERVALUE(MID(BF105, SEARCH("!", BF105)+1, SEARCH("+", BF105)-SEARCH("!", BF105)-1)), Rankings!$A$2:$BK$129, 63, FALSE),0)</f>
        <v>0</v>
      </c>
      <c r="IZ105">
        <f>IFERROR(VLOOKUP(_xlfn.NUMBERVALUE(MID(BG105, SEARCH("!", BG105)+1, SEARCH("+", BG105)-SEARCH("!", BG105)-1)), Rankings!$A$2:$BK$129, 63, FALSE),0)</f>
        <v>0</v>
      </c>
      <c r="JA105">
        <f>IFERROR(VLOOKUP(_xlfn.NUMBERVALUE(MID(BH105, SEARCH("!", BH105)+1, SEARCH("+", BH105)-SEARCH("!", BH105)-1)), Rankings!$A$2:$BK$129, 63, FALSE),0)</f>
        <v>0</v>
      </c>
      <c r="JB105">
        <f>IFERROR(VLOOKUP(_xlfn.NUMBERVALUE(MID(BI105, SEARCH("!", BI105)+1, SEARCH("+", BI105)-SEARCH("!", BI105)-1)), Rankings!$A$2:$BK$129, 63, FALSE),0)</f>
        <v>0</v>
      </c>
      <c r="JC105">
        <f>IFERROR(VLOOKUP(_xlfn.NUMBERVALUE(MID(BJ105, SEARCH("!", BJ105)+1, SEARCH("+", BJ105)-SEARCH("!", BJ105)-1)), Rankings!$A$2:$BK$129, 63, FALSE),0)</f>
        <v>0</v>
      </c>
      <c r="JD105">
        <f>IFERROR(VLOOKUP(_xlfn.NUMBERVALUE(MID(BK105, SEARCH("!", BK105)+1, SEARCH("+", BK105)-SEARCH("!", BK105)-1)), Rankings!$A$2:$BK$129, 63, FALSE),0)</f>
        <v>0</v>
      </c>
      <c r="JE105">
        <f>IFERROR(VLOOKUP(_xlfn.NUMBERVALUE(MID(BL105, SEARCH("!", BL105)+1, SEARCH("+", BL105)-SEARCH("!", BL105)-1)), Rankings!$A$2:$BK$129, 63, FALSE),0)</f>
        <v>0</v>
      </c>
      <c r="JF105">
        <f>IFERROR(VLOOKUP(_xlfn.NUMBERVALUE(MID(BM105, SEARCH("!", BM105)+1, SEARCH("+", BM105)-SEARCH("!", BM105)-1)), Rankings!$A$2:$BK$129, 63, FALSE),0)</f>
        <v>0</v>
      </c>
      <c r="JG105">
        <f>IFERROR(VLOOKUP(_xlfn.NUMBERVALUE(MID(BN105, SEARCH("!", BN105)+1, SEARCH("+", BN105)-SEARCH("!", BN105)-1)), Rankings!$A$2:$BK$129, 63, FALSE),0)</f>
        <v>0</v>
      </c>
      <c r="JH105">
        <f>IFERROR(VLOOKUP(_xlfn.NUMBERVALUE(MID(BO105, SEARCH("!", BO105)+1, SEARCH("+", BO105)-SEARCH("!", BO105)-1)), Rankings!$A$2:$BK$129, 63, FALSE),0)</f>
        <v>0</v>
      </c>
      <c r="JI105">
        <f>IFERROR(VLOOKUP(_xlfn.NUMBERVALUE(MID(BP105, SEARCH("!", BP105)+1, SEARCH("+", BP105)-SEARCH("!", BP105)-1)), Rankings!$A$2:$BK$129, 63, FALSE),0)</f>
        <v>0</v>
      </c>
      <c r="JJ105">
        <f>IFERROR(VLOOKUP(_xlfn.NUMBERVALUE(MID(BQ105, SEARCH("!", BQ105)+1, SEARCH("+", BQ105)-SEARCH("!", BQ105)-1)), Rankings!$A$2:$BK$129, 63, FALSE),0)</f>
        <v>0</v>
      </c>
      <c r="JK105">
        <f>IFERROR(VLOOKUP(_xlfn.NUMBERVALUE(MID(BR105, SEARCH("!", BR105)+1, SEARCH("+", BR105)-SEARCH("!", BR105)-1)), Rankings!$A$2:$BK$129, 63, FALSE),0)</f>
        <v>0</v>
      </c>
      <c r="JL105">
        <f>IFERROR(VLOOKUP(_xlfn.NUMBERVALUE(MID(BS105, SEARCH("!", BS105)+1, SEARCH("+", BS105)-SEARCH("!", BS105)-1)), Rankings!$A$2:$BK$129, 63, FALSE),0)</f>
        <v>0</v>
      </c>
      <c r="JM105">
        <f>IFERROR(VLOOKUP(_xlfn.NUMBERVALUE(MID(BT105, SEARCH("!", BT105)+1, SEARCH("+", BT105)-SEARCH("!", BT105)-1)), Rankings!$A$2:$BK$129, 63, FALSE),0)</f>
        <v>0</v>
      </c>
      <c r="JN105">
        <f>IFERROR(VLOOKUP(_xlfn.NUMBERVALUE(MID(BU105, SEARCH("!", BU105)+1, SEARCH("+", BU105)-SEARCH("!", BU105)-1)), Rankings!$A$2:$BK$129, 63, FALSE),0)</f>
        <v>0</v>
      </c>
      <c r="JO105">
        <f>IFERROR(VLOOKUP(_xlfn.NUMBERVALUE(MID(BV105, SEARCH("!", BV105)+1, SEARCH("+", BV105)-SEARCH("!", BV105)-1)), Rankings!$A$2:$BK$129, 63, FALSE),0)</f>
        <v>0</v>
      </c>
      <c r="JP105">
        <f>IFERROR(VLOOKUP(_xlfn.NUMBERVALUE(MID(BW105, SEARCH("!", BW105)+1, SEARCH("+", BW105)-SEARCH("!", BW105)-1)), Rankings!$A$2:$BK$129, 63, FALSE),0)</f>
        <v>0</v>
      </c>
      <c r="JQ105">
        <f>IFERROR(VLOOKUP(_xlfn.NUMBERVALUE(MID(BX105, SEARCH("!", BX105)+1, SEARCH("+", BX105)-SEARCH("!", BX105)-1)), Rankings!$A$2:$BK$129, 63, FALSE),0)</f>
        <v>0</v>
      </c>
      <c r="JR105">
        <f>IFERROR(VLOOKUP(_xlfn.NUMBERVALUE(MID(BY105, SEARCH("!", BY105)+1, SEARCH("+", BY105)-SEARCH("!", BY105)-1)), Rankings!$A$2:$BK$129, 63, FALSE),0)</f>
        <v>0</v>
      </c>
      <c r="JS105">
        <f>IFERROR(VLOOKUP(_xlfn.NUMBERVALUE(MID(BZ105, SEARCH("!", BZ105)+1, SEARCH("+", BZ105)-SEARCH("!", BZ105)-1)), Rankings!$A$2:$BK$129, 63, FALSE),0)</f>
        <v>0</v>
      </c>
      <c r="JT105">
        <f>IFERROR(VLOOKUP(_xlfn.NUMBERVALUE(MID(CA105, SEARCH("!", CA105)+1, SEARCH("+", CA105)-SEARCH("!", CA105)-1)), Rankings!$A$2:$BK$129, 63, FALSE),0)</f>
        <v>0</v>
      </c>
      <c r="JU105">
        <f>IFERROR(VLOOKUP(_xlfn.NUMBERVALUE(MID(CB105, SEARCH("!", CB105)+1, SEARCH("+", CB105)-SEARCH("!", CB105)-1)), Rankings!$A$2:$BK$129, 63, FALSE),0)</f>
        <v>0</v>
      </c>
      <c r="JV105">
        <f>IFERROR(VLOOKUP(_xlfn.NUMBERVALUE(MID(CC105, SEARCH("!", CC105)+1, SEARCH("+", CC105)-SEARCH("!", CC105)-1)), Rankings!$A$2:$BK$129, 63, FALSE),0)</f>
        <v>0</v>
      </c>
      <c r="JW105">
        <f>IFERROR(VLOOKUP(_xlfn.NUMBERVALUE(MID(CD105, SEARCH("!", CD105)+1, SEARCH("+", CD105)-SEARCH("!", CD105)-1)), Rankings!$A$2:$BK$129, 63, FALSE),0)</f>
        <v>0</v>
      </c>
      <c r="JX105">
        <f>IFERROR(VLOOKUP(_xlfn.NUMBERVALUE(MID(CE105, SEARCH("!", CE105)+1, SEARCH("+", CE105)-SEARCH("!", CE105)-1)), Rankings!$A$2:$BK$129, 63, FALSE),0)</f>
        <v>0</v>
      </c>
      <c r="JY105">
        <f>IFERROR(VLOOKUP(_xlfn.NUMBERVALUE(MID(CF105, SEARCH("!", CF105)+1, SEARCH("+", CF105)-SEARCH("!", CF105)-1)), Rankings!$A$2:$BK$129, 63, FALSE),0)</f>
        <v>0</v>
      </c>
      <c r="JZ105">
        <f>IFERROR(VLOOKUP(_xlfn.NUMBERVALUE(MID(CG105, SEARCH("!", CG105)+1, SEARCH("+", CG105)-SEARCH("!", CG105)-1)), Rankings!$A$2:$BK$129, 63, FALSE),0)</f>
        <v>0</v>
      </c>
      <c r="KA105">
        <f>IFERROR(VLOOKUP(_xlfn.NUMBERVALUE(MID(CH105, SEARCH("!", CH105)+1, SEARCH("+", CH105)-SEARCH("!", CH105)-1)), Rankings!$A$2:$BK$129, 63, FALSE),0)</f>
        <v>0</v>
      </c>
      <c r="KB105">
        <f>IFERROR(VLOOKUP(_xlfn.NUMBERVALUE(MID(CI105, SEARCH("!", CI105)+1, SEARCH("+", CI105)-SEARCH("!", CI105)-1)), Rankings!$A$2:$BK$129, 63, FALSE),0)</f>
        <v>0</v>
      </c>
      <c r="KC105">
        <f>IFERROR(VLOOKUP(_xlfn.NUMBERVALUE(MID(CJ105, SEARCH("!", CJ105)+1, SEARCH("+", CJ105)-SEARCH("!", CJ105)-1)), Rankings!$A$2:$BK$129, 63, FALSE),0)</f>
        <v>0</v>
      </c>
      <c r="KD105">
        <f>IFERROR(VLOOKUP(_xlfn.NUMBERVALUE(MID(CK105, SEARCH("!", CK105)+1, SEARCH("+", CK105)-SEARCH("!", CK105)-1)), Rankings!$A$2:$BK$129, 63, FALSE),0)</f>
        <v>0</v>
      </c>
      <c r="KE105">
        <f>IFERROR(VLOOKUP(_xlfn.NUMBERVALUE(MID(CL105, SEARCH("!", CL105)+1, SEARCH("+", CL105)-SEARCH("!", CL105)-1)), Rankings!$A$2:$BK$129, 63, FALSE),0)</f>
        <v>0</v>
      </c>
      <c r="KF105">
        <f>IFERROR(VLOOKUP(_xlfn.NUMBERVALUE(MID(CM105, SEARCH("!", CM105)+1, SEARCH("+", CM105)-SEARCH("!", CM105)-1)), Rankings!$A$2:$BK$129, 63, FALSE),0)</f>
        <v>0</v>
      </c>
      <c r="KG105">
        <f>IFERROR(VLOOKUP(_xlfn.NUMBERVALUE(MID(CN105, SEARCH("!", CN105)+1, SEARCH("+", CN105)-SEARCH("!", CN105)-1)), Rankings!$A$2:$BK$129, 63, FALSE),0)</f>
        <v>0</v>
      </c>
      <c r="KH105">
        <f>IFERROR(VLOOKUP(_xlfn.NUMBERVALUE(MID(CO105, SEARCH("!", CO105)+1, SEARCH("+", CO105)-SEARCH("!", CO105)-1)), Rankings!$A$2:$BK$129, 63, FALSE),0)</f>
        <v>0</v>
      </c>
      <c r="KJ105" s="28">
        <f t="shared" si="2794"/>
        <v>185</v>
      </c>
      <c r="KK105" s="28">
        <f t="shared" si="2795"/>
        <v>0</v>
      </c>
      <c r="KL105" s="28">
        <f t="shared" si="2796"/>
        <v>12</v>
      </c>
      <c r="KM105" s="28">
        <f t="shared" si="2797"/>
        <v>0</v>
      </c>
      <c r="KN105" s="28">
        <f t="shared" si="2798"/>
        <v>0</v>
      </c>
      <c r="KO105" s="28">
        <f t="shared" si="2799"/>
        <v>144</v>
      </c>
      <c r="KP105" s="28">
        <f t="shared" si="2800"/>
        <v>191</v>
      </c>
      <c r="KQ105" s="28">
        <f t="shared" si="2801"/>
        <v>144</v>
      </c>
      <c r="KS105" s="27" t="str">
        <f t="shared" si="2802"/>
        <v>15</v>
      </c>
      <c r="KT105" s="27" t="str">
        <f t="shared" si="2803"/>
        <v>15</v>
      </c>
      <c r="KU105" s="27" t="str">
        <f t="shared" si="2804"/>
        <v>11</v>
      </c>
      <c r="KV105" s="27">
        <f t="shared" si="2805"/>
        <v>0</v>
      </c>
      <c r="KW105" s="27" t="str">
        <f t="shared" si="2806"/>
        <v>12</v>
      </c>
      <c r="KX105" s="27" t="str">
        <f t="shared" si="2807"/>
        <v>23</v>
      </c>
      <c r="KY105" s="27">
        <f t="shared" si="2808"/>
        <v>0</v>
      </c>
      <c r="KZ105" s="27">
        <f t="shared" si="2809"/>
        <v>0</v>
      </c>
      <c r="LA105" s="27" t="str">
        <f t="shared" si="2810"/>
        <v>4</v>
      </c>
      <c r="LB105" s="27">
        <f t="shared" si="2811"/>
        <v>0</v>
      </c>
      <c r="LC105" s="27">
        <f t="shared" si="2812"/>
        <v>0</v>
      </c>
      <c r="LD105" s="27" t="str">
        <f t="shared" si="2813"/>
        <v>22</v>
      </c>
      <c r="LE105" s="27">
        <f t="shared" si="2814"/>
        <v>0</v>
      </c>
      <c r="LF105" s="27">
        <f t="shared" si="2815"/>
        <v>0</v>
      </c>
      <c r="LG105" s="27" t="str">
        <f t="shared" si="2816"/>
        <v>17</v>
      </c>
      <c r="LH105" s="27">
        <f t="shared" si="2817"/>
        <v>0</v>
      </c>
      <c r="LI105" s="27">
        <f t="shared" si="2818"/>
        <v>0</v>
      </c>
      <c r="LJ105" s="27">
        <f t="shared" si="2819"/>
        <v>0</v>
      </c>
      <c r="LK105" s="27">
        <f t="shared" si="2820"/>
        <v>0</v>
      </c>
      <c r="LL105" s="27">
        <f t="shared" si="2821"/>
        <v>0</v>
      </c>
      <c r="LM105" s="27">
        <f t="shared" si="2822"/>
        <v>0</v>
      </c>
      <c r="LN105" s="27">
        <f t="shared" si="2823"/>
        <v>0</v>
      </c>
      <c r="LO105" s="27">
        <f t="shared" si="2824"/>
        <v>0</v>
      </c>
      <c r="LP105" s="27" t="str">
        <f t="shared" si="2825"/>
        <v>14</v>
      </c>
      <c r="LQ105" s="27">
        <f t="shared" si="2826"/>
        <v>0</v>
      </c>
      <c r="LR105" s="27">
        <f t="shared" si="2827"/>
        <v>0</v>
      </c>
      <c r="LS105" s="27" t="str">
        <f t="shared" si="2828"/>
        <v>16</v>
      </c>
      <c r="LT105" s="27">
        <f t="shared" si="2829"/>
        <v>0</v>
      </c>
      <c r="LU105" s="27">
        <f t="shared" si="2830"/>
        <v>0</v>
      </c>
      <c r="LV105" s="27" t="str">
        <f t="shared" si="2831"/>
        <v>14</v>
      </c>
      <c r="LW105" s="27">
        <f t="shared" si="2832"/>
        <v>0</v>
      </c>
      <c r="LX105" s="27">
        <f t="shared" si="2833"/>
        <v>0</v>
      </c>
      <c r="LY105" s="27" t="str">
        <f t="shared" si="2834"/>
        <v>20</v>
      </c>
      <c r="LZ105" s="27">
        <f t="shared" si="2835"/>
        <v>0</v>
      </c>
      <c r="MA105" s="27">
        <f t="shared" si="2836"/>
        <v>0</v>
      </c>
      <c r="MB105" s="27" t="str">
        <f t="shared" si="2837"/>
        <v>14</v>
      </c>
      <c r="MC105" s="27">
        <f t="shared" si="2838"/>
        <v>0</v>
      </c>
      <c r="MD105" s="27">
        <f t="shared" si="2839"/>
        <v>0</v>
      </c>
      <c r="ME105" s="27">
        <f t="shared" si="2840"/>
        <v>0</v>
      </c>
      <c r="MF105" s="27">
        <f t="shared" si="2841"/>
        <v>0</v>
      </c>
      <c r="MG105" s="27">
        <f t="shared" si="2842"/>
        <v>0</v>
      </c>
      <c r="MH105" s="27">
        <f t="shared" si="2843"/>
        <v>0</v>
      </c>
      <c r="MI105" s="27">
        <f t="shared" si="2844"/>
        <v>0</v>
      </c>
      <c r="MJ105" s="27">
        <f t="shared" si="2845"/>
        <v>0</v>
      </c>
      <c r="MK105" s="27">
        <f t="shared" si="2846"/>
        <v>0</v>
      </c>
      <c r="ML105" s="27">
        <f t="shared" si="2847"/>
        <v>0</v>
      </c>
      <c r="MM105" s="27">
        <f t="shared" si="2848"/>
        <v>0</v>
      </c>
      <c r="MN105" s="27">
        <f t="shared" si="2849"/>
        <v>0</v>
      </c>
      <c r="MO105" s="27">
        <f t="shared" si="2850"/>
        <v>0</v>
      </c>
      <c r="MP105" s="27">
        <f t="shared" si="2851"/>
        <v>0</v>
      </c>
      <c r="MQ105" s="27">
        <f t="shared" si="2852"/>
        <v>0</v>
      </c>
      <c r="MR105" s="27">
        <f t="shared" si="2853"/>
        <v>0</v>
      </c>
      <c r="MS105" s="27">
        <f t="shared" si="2854"/>
        <v>0</v>
      </c>
      <c r="MT105" s="27">
        <f t="shared" si="2855"/>
        <v>0</v>
      </c>
      <c r="MU105" s="27">
        <f t="shared" si="2856"/>
        <v>0</v>
      </c>
      <c r="MV105" s="27">
        <f t="shared" si="2857"/>
        <v>0</v>
      </c>
      <c r="MW105" s="27">
        <f t="shared" si="2858"/>
        <v>0</v>
      </c>
      <c r="MX105" s="27">
        <f t="shared" si="2859"/>
        <v>0</v>
      </c>
      <c r="MY105" s="27">
        <f t="shared" si="2860"/>
        <v>0</v>
      </c>
      <c r="MZ105" s="27">
        <f t="shared" si="2861"/>
        <v>0</v>
      </c>
      <c r="NA105" s="27">
        <f t="shared" si="2862"/>
        <v>0</v>
      </c>
      <c r="NB105" s="27">
        <f t="shared" si="2863"/>
        <v>0</v>
      </c>
      <c r="NC105" s="27">
        <f t="shared" si="2864"/>
        <v>0</v>
      </c>
      <c r="ND105" s="27">
        <f t="shared" si="2865"/>
        <v>0</v>
      </c>
      <c r="NE105" s="27">
        <f t="shared" si="2866"/>
        <v>0</v>
      </c>
      <c r="NF105" s="27">
        <f t="shared" si="2867"/>
        <v>0</v>
      </c>
      <c r="NG105" s="27">
        <f t="shared" si="2868"/>
        <v>0</v>
      </c>
      <c r="NH105" s="27">
        <f t="shared" si="2869"/>
        <v>0</v>
      </c>
      <c r="NI105" s="27">
        <f t="shared" si="2870"/>
        <v>0</v>
      </c>
      <c r="NJ105" s="27">
        <f t="shared" si="2871"/>
        <v>0</v>
      </c>
      <c r="NK105" s="27">
        <f t="shared" si="2872"/>
        <v>0</v>
      </c>
      <c r="NL105" s="27">
        <f t="shared" si="2873"/>
        <v>0</v>
      </c>
      <c r="NM105" s="27">
        <f t="shared" si="2874"/>
        <v>0</v>
      </c>
      <c r="NN105" s="27">
        <f t="shared" si="2875"/>
        <v>0</v>
      </c>
      <c r="NO105" s="27">
        <f t="shared" si="2876"/>
        <v>0</v>
      </c>
      <c r="NP105" s="27">
        <f t="shared" si="2877"/>
        <v>0</v>
      </c>
      <c r="NQ105" s="27">
        <f t="shared" si="2878"/>
        <v>0</v>
      </c>
      <c r="NR105" s="27">
        <f t="shared" si="2879"/>
        <v>0</v>
      </c>
      <c r="NS105" s="27">
        <f t="shared" si="2880"/>
        <v>0</v>
      </c>
      <c r="NT105" s="27">
        <f t="shared" si="2881"/>
        <v>0</v>
      </c>
      <c r="NU105" s="27">
        <f t="shared" si="2882"/>
        <v>0</v>
      </c>
      <c r="NV105" s="27">
        <f t="shared" si="2883"/>
        <v>0</v>
      </c>
      <c r="NX105" s="28">
        <f t="shared" si="2884"/>
        <v>238</v>
      </c>
      <c r="NY105" s="28">
        <f t="shared" si="2885"/>
        <v>0</v>
      </c>
      <c r="NZ105" s="28">
        <f t="shared" si="2886"/>
        <v>30</v>
      </c>
      <c r="OA105" s="28">
        <f t="shared" si="2887"/>
        <v>0</v>
      </c>
      <c r="OB105" s="28">
        <f t="shared" si="2888"/>
        <v>0</v>
      </c>
      <c r="OC105" s="28">
        <f t="shared" si="2889"/>
        <v>185</v>
      </c>
      <c r="OD105" s="28">
        <f t="shared" si="2890"/>
        <v>253</v>
      </c>
      <c r="OE105" s="28">
        <f t="shared" si="2891"/>
        <v>185</v>
      </c>
      <c r="OG105" s="27" t="str">
        <f t="shared" si="2892"/>
        <v>39</v>
      </c>
      <c r="OH105" s="27" t="str">
        <f t="shared" si="2893"/>
        <v>24</v>
      </c>
      <c r="OI105" s="27" t="str">
        <f t="shared" si="2894"/>
        <v>15</v>
      </c>
      <c r="OJ105" s="27">
        <f t="shared" si="2895"/>
        <v>0</v>
      </c>
      <c r="OK105" s="27" t="str">
        <f t="shared" si="2896"/>
        <v>30</v>
      </c>
      <c r="OL105" s="27" t="str">
        <f t="shared" si="2897"/>
        <v>13</v>
      </c>
      <c r="OM105" s="27">
        <f t="shared" si="2898"/>
        <v>0</v>
      </c>
      <c r="ON105" s="27">
        <f t="shared" si="2899"/>
        <v>0</v>
      </c>
      <c r="OO105" s="27" t="str">
        <f t="shared" si="2900"/>
        <v>19</v>
      </c>
      <c r="OP105" s="27">
        <f t="shared" si="2901"/>
        <v>0</v>
      </c>
      <c r="OQ105" s="27">
        <f t="shared" si="2902"/>
        <v>0</v>
      </c>
      <c r="OR105" s="27" t="str">
        <f t="shared" si="2903"/>
        <v>13</v>
      </c>
      <c r="OS105" s="27">
        <f t="shared" si="2904"/>
        <v>0</v>
      </c>
      <c r="OT105" s="27">
        <f t="shared" si="2905"/>
        <v>0</v>
      </c>
      <c r="OU105" s="27" t="str">
        <f t="shared" si="2906"/>
        <v>25</v>
      </c>
      <c r="OV105" s="27">
        <f t="shared" si="2907"/>
        <v>0</v>
      </c>
      <c r="OW105" s="27">
        <f t="shared" si="2908"/>
        <v>0</v>
      </c>
      <c r="OX105" s="27">
        <f t="shared" si="2909"/>
        <v>0</v>
      </c>
      <c r="OY105" s="27">
        <f t="shared" si="2910"/>
        <v>0</v>
      </c>
      <c r="OZ105" s="27">
        <f t="shared" si="2911"/>
        <v>0</v>
      </c>
      <c r="PA105" s="27">
        <f t="shared" si="2912"/>
        <v>0</v>
      </c>
      <c r="PB105" s="27">
        <f t="shared" si="2913"/>
        <v>0</v>
      </c>
      <c r="PC105" s="27">
        <f t="shared" si="2914"/>
        <v>0</v>
      </c>
      <c r="PD105" s="27" t="str">
        <f t="shared" si="2915"/>
        <v>21</v>
      </c>
      <c r="PE105" s="27">
        <f t="shared" si="2916"/>
        <v>0</v>
      </c>
      <c r="PF105" s="27">
        <f t="shared" si="2917"/>
        <v>0</v>
      </c>
      <c r="PG105" s="27" t="str">
        <f t="shared" si="2918"/>
        <v>23</v>
      </c>
      <c r="PH105" s="27">
        <f t="shared" si="2919"/>
        <v>0</v>
      </c>
      <c r="PI105" s="27">
        <f t="shared" si="2920"/>
        <v>0</v>
      </c>
      <c r="PJ105" s="27" t="str">
        <f t="shared" si="2921"/>
        <v>18</v>
      </c>
      <c r="PK105" s="27">
        <f t="shared" si="2922"/>
        <v>0</v>
      </c>
      <c r="PL105" s="27">
        <f t="shared" si="2923"/>
        <v>0</v>
      </c>
      <c r="PM105" s="27" t="str">
        <f t="shared" si="2924"/>
        <v>10</v>
      </c>
      <c r="PN105" s="27">
        <f t="shared" si="2925"/>
        <v>0</v>
      </c>
      <c r="PO105" s="27">
        <f t="shared" si="2926"/>
        <v>0</v>
      </c>
      <c r="PP105" s="27" t="str">
        <f t="shared" si="2927"/>
        <v>18</v>
      </c>
      <c r="PQ105" s="27">
        <f t="shared" si="2928"/>
        <v>0</v>
      </c>
      <c r="PR105" s="27">
        <f t="shared" si="2929"/>
        <v>0</v>
      </c>
      <c r="PS105" s="27">
        <f t="shared" si="2930"/>
        <v>0</v>
      </c>
      <c r="PT105" s="27">
        <f t="shared" si="2931"/>
        <v>0</v>
      </c>
      <c r="PU105" s="27">
        <f t="shared" si="2932"/>
        <v>0</v>
      </c>
      <c r="PV105" s="27">
        <f t="shared" si="2933"/>
        <v>0</v>
      </c>
      <c r="PW105" s="27">
        <f t="shared" si="2934"/>
        <v>0</v>
      </c>
      <c r="PX105" s="27">
        <f t="shared" si="2935"/>
        <v>0</v>
      </c>
      <c r="PY105" s="27">
        <f t="shared" si="2936"/>
        <v>0</v>
      </c>
      <c r="PZ105" s="27">
        <f t="shared" si="2937"/>
        <v>0</v>
      </c>
      <c r="QA105" s="27">
        <f t="shared" si="2938"/>
        <v>0</v>
      </c>
      <c r="QB105" s="27">
        <f t="shared" si="2939"/>
        <v>0</v>
      </c>
      <c r="QC105" s="27">
        <f t="shared" si="2940"/>
        <v>0</v>
      </c>
      <c r="QD105" s="27">
        <f t="shared" si="2941"/>
        <v>0</v>
      </c>
      <c r="QE105" s="27">
        <f t="shared" si="2942"/>
        <v>0</v>
      </c>
      <c r="QF105" s="27">
        <f t="shared" si="2943"/>
        <v>0</v>
      </c>
      <c r="QG105" s="27">
        <f t="shared" si="2944"/>
        <v>0</v>
      </c>
      <c r="QH105" s="27">
        <f t="shared" si="2945"/>
        <v>0</v>
      </c>
      <c r="QI105" s="27">
        <f t="shared" si="2946"/>
        <v>0</v>
      </c>
      <c r="QJ105" s="27">
        <f t="shared" si="2947"/>
        <v>0</v>
      </c>
      <c r="QK105" s="27">
        <f t="shared" si="2948"/>
        <v>0</v>
      </c>
      <c r="QL105" s="27">
        <f t="shared" si="2949"/>
        <v>0</v>
      </c>
      <c r="QM105" s="27">
        <f t="shared" si="2950"/>
        <v>0</v>
      </c>
      <c r="QN105" s="27">
        <f t="shared" si="2951"/>
        <v>0</v>
      </c>
      <c r="QO105" s="27">
        <f t="shared" si="2952"/>
        <v>0</v>
      </c>
      <c r="QP105" s="27">
        <f t="shared" si="2953"/>
        <v>0</v>
      </c>
      <c r="QQ105" s="27">
        <f t="shared" si="2954"/>
        <v>0</v>
      </c>
      <c r="QR105" s="27">
        <f t="shared" si="2955"/>
        <v>0</v>
      </c>
      <c r="QS105" s="27">
        <f t="shared" si="2956"/>
        <v>0</v>
      </c>
      <c r="QT105" s="27">
        <f t="shared" si="2957"/>
        <v>0</v>
      </c>
      <c r="QU105" s="27">
        <f t="shared" si="2958"/>
        <v>0</v>
      </c>
      <c r="QV105" s="27">
        <f t="shared" si="2959"/>
        <v>0</v>
      </c>
      <c r="QW105" s="27">
        <f t="shared" si="2960"/>
        <v>0</v>
      </c>
      <c r="QX105" s="27">
        <f t="shared" si="2961"/>
        <v>0</v>
      </c>
      <c r="QY105" s="27">
        <f t="shared" si="2962"/>
        <v>0</v>
      </c>
      <c r="QZ105" s="27">
        <f t="shared" si="2963"/>
        <v>0</v>
      </c>
      <c r="RA105" s="27">
        <f t="shared" si="2964"/>
        <v>0</v>
      </c>
      <c r="RB105" s="27">
        <f t="shared" si="2965"/>
        <v>0</v>
      </c>
      <c r="RC105" s="27">
        <f t="shared" si="2966"/>
        <v>0</v>
      </c>
      <c r="RD105" s="27">
        <f t="shared" si="2967"/>
        <v>0</v>
      </c>
      <c r="RE105" s="27">
        <f t="shared" si="2968"/>
        <v>0</v>
      </c>
      <c r="RF105" s="27">
        <f t="shared" si="2969"/>
        <v>0</v>
      </c>
      <c r="RG105" s="27">
        <f t="shared" si="2970"/>
        <v>0</v>
      </c>
      <c r="RH105" s="27">
        <f t="shared" si="2971"/>
        <v>0</v>
      </c>
      <c r="RI105" s="27">
        <f t="shared" si="2972"/>
        <v>0</v>
      </c>
      <c r="RJ105" s="27">
        <f t="shared" si="2973"/>
        <v>0</v>
      </c>
      <c r="RL105" s="28">
        <f t="shared" si="2974"/>
        <v>104</v>
      </c>
      <c r="RM105" s="28">
        <f t="shared" si="2975"/>
        <v>0</v>
      </c>
      <c r="RN105" s="28">
        <f t="shared" si="2976"/>
        <v>7</v>
      </c>
      <c r="RO105" s="28">
        <f t="shared" si="2977"/>
        <v>0</v>
      </c>
      <c r="RP105" s="28">
        <f t="shared" si="2978"/>
        <v>0</v>
      </c>
      <c r="RQ105" s="28">
        <f t="shared" si="2979"/>
        <v>107.5</v>
      </c>
      <c r="RT105" s="27" t="str">
        <f t="shared" si="2980"/>
        <v>8</v>
      </c>
      <c r="RU105" s="27" t="str">
        <f t="shared" si="2981"/>
        <v>8</v>
      </c>
      <c r="RV105" s="27" t="str">
        <f t="shared" si="2982"/>
        <v>5</v>
      </c>
      <c r="RW105" s="27" t="str">
        <f t="shared" si="2983"/>
        <v>0</v>
      </c>
      <c r="RX105" s="27" t="str">
        <f t="shared" si="2984"/>
        <v>7</v>
      </c>
      <c r="RY105" s="27" t="str">
        <f t="shared" si="2985"/>
        <v>14</v>
      </c>
      <c r="RZ105" s="27" t="str">
        <f t="shared" si="2986"/>
        <v>0</v>
      </c>
      <c r="SA105" s="27" t="str">
        <f t="shared" si="2987"/>
        <v>0</v>
      </c>
      <c r="SB105" s="27" t="str">
        <f t="shared" si="2988"/>
        <v>3</v>
      </c>
      <c r="SC105" s="27" t="str">
        <f t="shared" si="2989"/>
        <v>0</v>
      </c>
      <c r="SD105" s="27" t="str">
        <f t="shared" si="2990"/>
        <v>0</v>
      </c>
      <c r="SE105" s="27" t="str">
        <f t="shared" si="2991"/>
        <v>11</v>
      </c>
      <c r="SF105" s="27" t="str">
        <f t="shared" si="2992"/>
        <v>0</v>
      </c>
      <c r="SG105" s="27" t="str">
        <f t="shared" si="2993"/>
        <v>0</v>
      </c>
      <c r="SH105" s="27" t="str">
        <f t="shared" si="2994"/>
        <v>9</v>
      </c>
      <c r="SI105" s="27" t="str">
        <f t="shared" si="2995"/>
        <v>0</v>
      </c>
      <c r="SJ105" s="27" t="str">
        <f t="shared" si="2996"/>
        <v>0</v>
      </c>
      <c r="SK105" s="27" t="str">
        <f t="shared" si="2997"/>
        <v>0</v>
      </c>
      <c r="SL105" s="27" t="str">
        <f t="shared" si="2998"/>
        <v>0</v>
      </c>
      <c r="SM105" s="27" t="str">
        <f t="shared" si="2999"/>
        <v>0</v>
      </c>
      <c r="SN105" s="27" t="str">
        <f t="shared" si="3000"/>
        <v>0</v>
      </c>
      <c r="SO105" s="27" t="str">
        <f t="shared" si="3001"/>
        <v>0</v>
      </c>
      <c r="SP105" s="27" t="str">
        <f t="shared" si="3002"/>
        <v>0</v>
      </c>
      <c r="SQ105" s="27" t="str">
        <f t="shared" si="3003"/>
        <v>10</v>
      </c>
      <c r="SR105" s="27" t="str">
        <f t="shared" si="3004"/>
        <v>0</v>
      </c>
      <c r="SS105" s="27" t="str">
        <f t="shared" si="3005"/>
        <v>0</v>
      </c>
      <c r="ST105" s="27" t="str">
        <f t="shared" si="3006"/>
        <v>8</v>
      </c>
      <c r="SU105" s="27" t="str">
        <f t="shared" si="3007"/>
        <v>0</v>
      </c>
      <c r="SV105" s="27" t="str">
        <f t="shared" si="3008"/>
        <v>0</v>
      </c>
      <c r="SW105" s="27" t="str">
        <f t="shared" si="3009"/>
        <v>8</v>
      </c>
      <c r="SX105" s="27" t="str">
        <f t="shared" si="3010"/>
        <v>0</v>
      </c>
      <c r="SY105" s="27" t="str">
        <f t="shared" si="3011"/>
        <v>0</v>
      </c>
      <c r="SZ105" s="27" t="str">
        <f t="shared" si="3012"/>
        <v>11</v>
      </c>
      <c r="TA105" s="27" t="str">
        <f t="shared" si="3013"/>
        <v>0</v>
      </c>
      <c r="TB105" s="27" t="str">
        <f t="shared" si="3014"/>
        <v>0</v>
      </c>
      <c r="TC105" s="27" t="str">
        <f t="shared" si="3015"/>
        <v>9</v>
      </c>
      <c r="TD105" s="27" t="str">
        <f t="shared" si="3016"/>
        <v>0</v>
      </c>
      <c r="TE105" s="27" t="str">
        <f t="shared" si="3017"/>
        <v>0</v>
      </c>
      <c r="TF105" s="27" t="str">
        <f t="shared" si="3018"/>
        <v>0</v>
      </c>
      <c r="TG105" s="27" t="str">
        <f t="shared" si="3019"/>
        <v>0</v>
      </c>
      <c r="TH105" s="27" t="str">
        <f t="shared" si="3020"/>
        <v>0</v>
      </c>
      <c r="TI105" s="27" t="str">
        <f t="shared" si="3021"/>
        <v>0</v>
      </c>
      <c r="TJ105" s="27" t="str">
        <f t="shared" si="3022"/>
        <v>0</v>
      </c>
      <c r="TK105" s="27" t="str">
        <f t="shared" si="3023"/>
        <v>0</v>
      </c>
      <c r="TL105" s="27" t="str">
        <f t="shared" si="3024"/>
        <v>0</v>
      </c>
      <c r="TM105" s="27" t="str">
        <f t="shared" si="3025"/>
        <v>0</v>
      </c>
      <c r="TN105" s="27" t="str">
        <f t="shared" si="3026"/>
        <v>0</v>
      </c>
      <c r="TO105" s="27" t="str">
        <f t="shared" si="3027"/>
        <v>0</v>
      </c>
      <c r="TP105" s="27" t="str">
        <f t="shared" si="3028"/>
        <v>0</v>
      </c>
      <c r="TQ105" s="27" t="str">
        <f t="shared" si="3029"/>
        <v>0</v>
      </c>
      <c r="TR105" s="27" t="str">
        <f t="shared" si="3030"/>
        <v>0</v>
      </c>
      <c r="TS105" s="27" t="str">
        <f t="shared" si="3031"/>
        <v>0</v>
      </c>
      <c r="TT105" s="27" t="str">
        <f t="shared" si="3032"/>
        <v>0</v>
      </c>
      <c r="TU105" s="27" t="str">
        <f t="shared" si="3033"/>
        <v>0</v>
      </c>
      <c r="TV105" s="27" t="str">
        <f t="shared" si="3034"/>
        <v>0</v>
      </c>
      <c r="TW105" s="27" t="str">
        <f t="shared" si="3035"/>
        <v>0</v>
      </c>
      <c r="TX105" s="27" t="str">
        <f t="shared" si="3036"/>
        <v>0</v>
      </c>
      <c r="TY105" s="27" t="str">
        <f t="shared" si="3037"/>
        <v>0</v>
      </c>
      <c r="TZ105" s="27" t="str">
        <f t="shared" si="3038"/>
        <v>0</v>
      </c>
      <c r="UA105" s="27" t="str">
        <f t="shared" si="3039"/>
        <v>0</v>
      </c>
      <c r="UB105" s="27" t="str">
        <f t="shared" si="3040"/>
        <v>0</v>
      </c>
      <c r="UC105" s="27" t="str">
        <f t="shared" si="3041"/>
        <v>0</v>
      </c>
      <c r="UD105" s="27" t="str">
        <f t="shared" si="3042"/>
        <v>0</v>
      </c>
      <c r="UE105" s="27" t="str">
        <f t="shared" si="3043"/>
        <v>0</v>
      </c>
      <c r="UF105" s="27" t="str">
        <f t="shared" si="3044"/>
        <v>0</v>
      </c>
      <c r="UG105" s="27" t="str">
        <f t="shared" si="3045"/>
        <v>0</v>
      </c>
      <c r="UH105" s="27" t="str">
        <f t="shared" si="3046"/>
        <v>0</v>
      </c>
      <c r="UI105" s="27" t="str">
        <f t="shared" si="3047"/>
        <v>0</v>
      </c>
      <c r="UJ105" s="27" t="str">
        <f t="shared" si="3048"/>
        <v>0</v>
      </c>
      <c r="UK105" s="27" t="str">
        <f t="shared" si="3049"/>
        <v>0</v>
      </c>
      <c r="UL105" s="27" t="str">
        <f t="shared" si="3050"/>
        <v>0</v>
      </c>
      <c r="UM105" s="27" t="str">
        <f t="shared" si="3051"/>
        <v>0</v>
      </c>
      <c r="UN105" s="27" t="str">
        <f t="shared" si="3052"/>
        <v>0</v>
      </c>
      <c r="UO105" s="27" t="str">
        <f t="shared" si="3053"/>
        <v>0</v>
      </c>
      <c r="UP105" s="27" t="str">
        <f t="shared" si="3054"/>
        <v>0</v>
      </c>
      <c r="UQ105" s="27" t="str">
        <f t="shared" si="3055"/>
        <v>0</v>
      </c>
      <c r="UR105" s="27" t="str">
        <f t="shared" si="3056"/>
        <v>0</v>
      </c>
      <c r="US105" s="27" t="str">
        <f t="shared" si="3057"/>
        <v>0</v>
      </c>
      <c r="UT105" s="27" t="str">
        <f t="shared" si="3058"/>
        <v>0</v>
      </c>
      <c r="UU105" s="27" t="str">
        <f t="shared" si="3059"/>
        <v>0</v>
      </c>
      <c r="UV105" s="27" t="str">
        <f t="shared" si="3060"/>
        <v>0</v>
      </c>
      <c r="UW105" s="27" t="str">
        <f t="shared" si="3061"/>
        <v>0</v>
      </c>
      <c r="UY105" s="28">
        <f t="shared" si="3062"/>
        <v>-61.870000000000005</v>
      </c>
      <c r="UZ105" s="28">
        <f t="shared" si="3063"/>
        <v>0</v>
      </c>
      <c r="VA105" s="28">
        <f t="shared" si="3064"/>
        <v>-8.2100000000000009</v>
      </c>
      <c r="VB105" s="28">
        <f t="shared" si="3065"/>
        <v>0</v>
      </c>
      <c r="VC105" s="28">
        <f t="shared" si="3066"/>
        <v>0</v>
      </c>
      <c r="VD105" s="28">
        <f t="shared" si="3067"/>
        <v>-65.975000000000009</v>
      </c>
      <c r="VG105" s="27" t="str">
        <f t="shared" si="3068"/>
        <v>-16.87</v>
      </c>
      <c r="VH105" s="27" t="str">
        <f t="shared" si="3069"/>
        <v>-3.42</v>
      </c>
      <c r="VI105" s="27" t="str">
        <f t="shared" si="3070"/>
        <v>3.63</v>
      </c>
      <c r="VJ105" s="27">
        <f t="shared" si="3071"/>
        <v>0</v>
      </c>
      <c r="VK105" s="27" t="str">
        <f t="shared" si="3072"/>
        <v>-8.21</v>
      </c>
      <c r="VL105" s="27" t="str">
        <f t="shared" si="3073"/>
        <v>-5.21</v>
      </c>
      <c r="VM105" s="27">
        <f t="shared" si="3074"/>
        <v>0</v>
      </c>
      <c r="VN105" s="27">
        <f t="shared" si="3075"/>
        <v>0</v>
      </c>
      <c r="VO105" s="27" t="str">
        <f t="shared" si="3076"/>
        <v>-3.8</v>
      </c>
      <c r="VP105" s="27">
        <f t="shared" si="3077"/>
        <v>0</v>
      </c>
      <c r="VQ105" s="27">
        <f t="shared" si="3078"/>
        <v>0</v>
      </c>
      <c r="VR105" s="27" t="str">
        <f t="shared" si="3079"/>
        <v>-6.46</v>
      </c>
      <c r="VS105" s="27">
        <f t="shared" si="3080"/>
        <v>0</v>
      </c>
      <c r="VT105" s="27">
        <f t="shared" si="3081"/>
        <v>0</v>
      </c>
      <c r="VU105" s="27" t="str">
        <f t="shared" si="3082"/>
        <v>-5.13</v>
      </c>
      <c r="VV105" s="27">
        <f t="shared" si="3083"/>
        <v>0</v>
      </c>
      <c r="VW105" s="27">
        <f t="shared" si="3084"/>
        <v>0</v>
      </c>
      <c r="VX105" s="27">
        <f t="shared" si="3085"/>
        <v>0</v>
      </c>
      <c r="VY105" s="27">
        <f t="shared" si="3086"/>
        <v>0</v>
      </c>
      <c r="VZ105" s="27">
        <f t="shared" si="3087"/>
        <v>0</v>
      </c>
      <c r="WA105" s="27">
        <f t="shared" si="3088"/>
        <v>0</v>
      </c>
      <c r="WB105" s="27">
        <f t="shared" si="3089"/>
        <v>0</v>
      </c>
      <c r="WC105" s="27">
        <f t="shared" si="3090"/>
        <v>0</v>
      </c>
      <c r="WD105" s="27" t="str">
        <f t="shared" si="3091"/>
        <v>-4.53</v>
      </c>
      <c r="WE105" s="27">
        <f t="shared" si="3092"/>
        <v>0</v>
      </c>
      <c r="WF105" s="27">
        <f t="shared" si="3093"/>
        <v>0</v>
      </c>
      <c r="WG105" s="27" t="str">
        <f t="shared" si="3094"/>
        <v>-9.14</v>
      </c>
      <c r="WH105" s="27">
        <f t="shared" si="3095"/>
        <v>0</v>
      </c>
      <c r="WI105" s="27">
        <f t="shared" si="3096"/>
        <v>0</v>
      </c>
      <c r="WJ105" s="27" t="str">
        <f t="shared" si="3097"/>
        <v>-6.43</v>
      </c>
      <c r="WK105" s="27">
        <f t="shared" si="3098"/>
        <v>0</v>
      </c>
      <c r="WL105" s="27">
        <f t="shared" si="3099"/>
        <v>0</v>
      </c>
      <c r="WM105" s="27" t="str">
        <f t="shared" si="3100"/>
        <v>0.4</v>
      </c>
      <c r="WN105" s="27">
        <f t="shared" si="3101"/>
        <v>0</v>
      </c>
      <c r="WO105" s="27">
        <f t="shared" si="3102"/>
        <v>0</v>
      </c>
      <c r="WP105" s="27" t="str">
        <f t="shared" si="3103"/>
        <v>-4.91</v>
      </c>
      <c r="WQ105" s="27">
        <f t="shared" si="3104"/>
        <v>0</v>
      </c>
      <c r="WR105" s="27">
        <f t="shared" si="3105"/>
        <v>0</v>
      </c>
      <c r="WS105" s="27">
        <f t="shared" si="3106"/>
        <v>0</v>
      </c>
      <c r="WT105" s="27">
        <f t="shared" si="3107"/>
        <v>0</v>
      </c>
      <c r="WU105" s="27">
        <f t="shared" si="3108"/>
        <v>0</v>
      </c>
      <c r="WV105" s="27">
        <f t="shared" si="3109"/>
        <v>0</v>
      </c>
      <c r="WW105" s="27">
        <f t="shared" si="3110"/>
        <v>0</v>
      </c>
      <c r="WX105" s="27">
        <f t="shared" si="3111"/>
        <v>0</v>
      </c>
      <c r="WY105" s="27">
        <f t="shared" si="3112"/>
        <v>0</v>
      </c>
      <c r="WZ105" s="27">
        <f t="shared" si="3113"/>
        <v>0</v>
      </c>
      <c r="XA105" s="27">
        <f t="shared" si="3114"/>
        <v>0</v>
      </c>
      <c r="XB105" s="27">
        <f t="shared" si="3115"/>
        <v>0</v>
      </c>
      <c r="XC105" s="27">
        <f t="shared" si="3116"/>
        <v>0</v>
      </c>
      <c r="XD105" s="27">
        <f t="shared" si="3117"/>
        <v>0</v>
      </c>
      <c r="XE105" s="27">
        <f t="shared" si="3118"/>
        <v>0</v>
      </c>
      <c r="XF105" s="27">
        <f t="shared" si="3119"/>
        <v>0</v>
      </c>
      <c r="XG105" s="27">
        <f t="shared" si="3120"/>
        <v>0</v>
      </c>
      <c r="XH105" s="27">
        <f t="shared" si="3121"/>
        <v>0</v>
      </c>
      <c r="XI105" s="27">
        <f t="shared" si="3122"/>
        <v>0</v>
      </c>
      <c r="XJ105" s="27">
        <f t="shared" si="3123"/>
        <v>0</v>
      </c>
      <c r="XK105" s="27">
        <f t="shared" si="3124"/>
        <v>0</v>
      </c>
      <c r="XL105" s="27">
        <f t="shared" si="3125"/>
        <v>0</v>
      </c>
      <c r="XM105" s="27">
        <f t="shared" si="3126"/>
        <v>0</v>
      </c>
      <c r="XN105" s="27">
        <f t="shared" si="3127"/>
        <v>0</v>
      </c>
      <c r="XO105" s="27">
        <f t="shared" si="3128"/>
        <v>0</v>
      </c>
      <c r="XP105" s="27">
        <f t="shared" si="3129"/>
        <v>0</v>
      </c>
      <c r="XQ105" s="27">
        <f t="shared" si="3130"/>
        <v>0</v>
      </c>
      <c r="XR105" s="27">
        <f t="shared" si="3131"/>
        <v>0</v>
      </c>
      <c r="XS105" s="27">
        <f t="shared" si="3132"/>
        <v>0</v>
      </c>
      <c r="XT105" s="27">
        <f t="shared" si="3133"/>
        <v>0</v>
      </c>
      <c r="XU105" s="27">
        <f t="shared" si="3134"/>
        <v>0</v>
      </c>
      <c r="XV105" s="27">
        <f t="shared" si="3135"/>
        <v>0</v>
      </c>
      <c r="XW105" s="27">
        <f t="shared" si="3136"/>
        <v>0</v>
      </c>
      <c r="XX105" s="27">
        <f t="shared" si="3137"/>
        <v>0</v>
      </c>
      <c r="XY105" s="27">
        <f t="shared" si="3138"/>
        <v>0</v>
      </c>
      <c r="XZ105" s="27">
        <f t="shared" si="3139"/>
        <v>0</v>
      </c>
      <c r="YA105" s="27">
        <f t="shared" si="3140"/>
        <v>0</v>
      </c>
      <c r="YB105" s="27">
        <f t="shared" si="3141"/>
        <v>0</v>
      </c>
      <c r="YC105" s="27">
        <f t="shared" si="3142"/>
        <v>0</v>
      </c>
      <c r="YD105" s="27">
        <f t="shared" si="3143"/>
        <v>0</v>
      </c>
      <c r="YE105" s="27">
        <f t="shared" si="3144"/>
        <v>0</v>
      </c>
      <c r="YF105" s="27">
        <f t="shared" si="3145"/>
        <v>0</v>
      </c>
      <c r="YG105" s="27">
        <f t="shared" si="3146"/>
        <v>0</v>
      </c>
      <c r="YH105" s="27">
        <f t="shared" si="3147"/>
        <v>0</v>
      </c>
      <c r="YI105" s="27">
        <f t="shared" si="3148"/>
        <v>0</v>
      </c>
      <c r="YJ105" s="27">
        <f t="shared" si="3149"/>
        <v>0</v>
      </c>
      <c r="YL105" s="28">
        <f t="shared" si="3150"/>
        <v>353</v>
      </c>
      <c r="YM105" s="28">
        <f t="shared" si="3151"/>
        <v>0</v>
      </c>
      <c r="YN105" s="28">
        <f t="shared" si="3152"/>
        <v>36</v>
      </c>
      <c r="YO105" s="28">
        <f t="shared" si="3153"/>
        <v>0</v>
      </c>
      <c r="YP105" s="28">
        <f t="shared" si="3154"/>
        <v>0</v>
      </c>
      <c r="YQ105" s="28">
        <f t="shared" si="3155"/>
        <v>371</v>
      </c>
      <c r="YT105" s="27" t="str">
        <f t="shared" si="3156"/>
        <v>60</v>
      </c>
      <c r="YU105" s="27" t="str">
        <f t="shared" si="3157"/>
        <v>21</v>
      </c>
      <c r="YV105" s="27" t="str">
        <f t="shared" si="3158"/>
        <v>3</v>
      </c>
      <c r="YW105" s="27">
        <f t="shared" si="3159"/>
        <v>0</v>
      </c>
      <c r="YX105" s="27" t="str">
        <f t="shared" si="3160"/>
        <v>36</v>
      </c>
      <c r="YY105" s="27" t="str">
        <f t="shared" si="3161"/>
        <v>17</v>
      </c>
      <c r="YZ105" s="27">
        <f t="shared" si="3162"/>
        <v>0</v>
      </c>
      <c r="ZA105" s="27">
        <f t="shared" si="3163"/>
        <v>0</v>
      </c>
      <c r="ZB105" s="27" t="str">
        <f t="shared" si="3164"/>
        <v>22</v>
      </c>
      <c r="ZC105" s="27">
        <f t="shared" si="3165"/>
        <v>0</v>
      </c>
      <c r="ZD105" s="27">
        <f t="shared" si="3166"/>
        <v>0</v>
      </c>
      <c r="ZE105" s="27" t="str">
        <f t="shared" si="3167"/>
        <v>20</v>
      </c>
      <c r="ZF105" s="27">
        <f t="shared" si="3168"/>
        <v>0</v>
      </c>
      <c r="ZG105" s="27">
        <f t="shared" si="3169"/>
        <v>0</v>
      </c>
      <c r="ZH105" s="27" t="str">
        <f t="shared" si="3170"/>
        <v>34</v>
      </c>
      <c r="ZI105" s="27">
        <f t="shared" si="3171"/>
        <v>0</v>
      </c>
      <c r="ZJ105" s="27">
        <f t="shared" si="3172"/>
        <v>0</v>
      </c>
      <c r="ZK105" s="27">
        <f t="shared" si="3173"/>
        <v>0</v>
      </c>
      <c r="ZL105" s="27">
        <f t="shared" si="3174"/>
        <v>0</v>
      </c>
      <c r="ZM105" s="27">
        <f t="shared" si="3175"/>
        <v>0</v>
      </c>
      <c r="ZN105" s="27">
        <f t="shared" si="3176"/>
        <v>0</v>
      </c>
      <c r="ZO105" s="27">
        <f t="shared" si="3177"/>
        <v>0</v>
      </c>
      <c r="ZP105" s="27">
        <f t="shared" si="3178"/>
        <v>0</v>
      </c>
      <c r="ZQ105" s="27" t="str">
        <f t="shared" si="3179"/>
        <v>33</v>
      </c>
      <c r="ZR105" s="27">
        <f t="shared" si="3180"/>
        <v>0</v>
      </c>
      <c r="ZS105" s="27">
        <f t="shared" si="3181"/>
        <v>0</v>
      </c>
      <c r="ZT105" s="27" t="str">
        <f t="shared" si="3182"/>
        <v>48</v>
      </c>
      <c r="ZU105" s="27">
        <f t="shared" si="3183"/>
        <v>0</v>
      </c>
      <c r="ZV105" s="27">
        <f t="shared" si="3184"/>
        <v>0</v>
      </c>
      <c r="ZW105" s="27" t="str">
        <f t="shared" si="3185"/>
        <v>40</v>
      </c>
      <c r="ZX105" s="27">
        <f t="shared" si="3186"/>
        <v>0</v>
      </c>
      <c r="ZY105" s="27">
        <f t="shared" si="3187"/>
        <v>0</v>
      </c>
      <c r="ZZ105" s="27" t="str">
        <f t="shared" si="3188"/>
        <v>12</v>
      </c>
      <c r="AAA105" s="27">
        <f t="shared" si="3189"/>
        <v>0</v>
      </c>
      <c r="AAB105" s="27">
        <f t="shared" si="3190"/>
        <v>0</v>
      </c>
      <c r="AAC105" s="27" t="str">
        <f t="shared" si="3191"/>
        <v>43</v>
      </c>
      <c r="AAD105" s="27">
        <f t="shared" si="3192"/>
        <v>0</v>
      </c>
      <c r="AAE105" s="27">
        <f t="shared" si="3193"/>
        <v>0</v>
      </c>
      <c r="AAF105" s="27">
        <f t="shared" si="3194"/>
        <v>0</v>
      </c>
      <c r="AAG105" s="27">
        <f t="shared" si="3195"/>
        <v>0</v>
      </c>
      <c r="AAH105" s="27">
        <f t="shared" si="3196"/>
        <v>0</v>
      </c>
      <c r="AAI105" s="27">
        <f t="shared" si="3197"/>
        <v>0</v>
      </c>
      <c r="AAJ105" s="27">
        <f t="shared" si="3198"/>
        <v>0</v>
      </c>
      <c r="AAK105" s="27">
        <f t="shared" si="3199"/>
        <v>0</v>
      </c>
      <c r="AAL105" s="27">
        <f t="shared" si="3200"/>
        <v>0</v>
      </c>
      <c r="AAM105" s="27">
        <f t="shared" si="3201"/>
        <v>0</v>
      </c>
      <c r="AAN105" s="27">
        <f t="shared" si="3202"/>
        <v>0</v>
      </c>
      <c r="AAO105" s="27">
        <f t="shared" si="3203"/>
        <v>0</v>
      </c>
      <c r="AAP105" s="27">
        <f t="shared" si="3204"/>
        <v>0</v>
      </c>
      <c r="AAQ105" s="27">
        <f t="shared" si="3205"/>
        <v>0</v>
      </c>
      <c r="AAR105" s="27">
        <f t="shared" si="3206"/>
        <v>0</v>
      </c>
      <c r="AAS105" s="27">
        <f t="shared" si="3207"/>
        <v>0</v>
      </c>
      <c r="AAT105" s="27">
        <f t="shared" si="3208"/>
        <v>0</v>
      </c>
      <c r="AAU105" s="27">
        <f t="shared" si="3209"/>
        <v>0</v>
      </c>
      <c r="AAV105" s="27">
        <f t="shared" si="3210"/>
        <v>0</v>
      </c>
      <c r="AAW105" s="27">
        <f t="shared" si="3211"/>
        <v>0</v>
      </c>
      <c r="AAX105" s="27">
        <f t="shared" si="3212"/>
        <v>0</v>
      </c>
      <c r="AAY105" s="27">
        <f t="shared" si="3213"/>
        <v>0</v>
      </c>
      <c r="AAZ105" s="27">
        <f t="shared" si="3214"/>
        <v>0</v>
      </c>
      <c r="ABA105" s="27">
        <f t="shared" si="3215"/>
        <v>0</v>
      </c>
      <c r="ABB105" s="27">
        <f t="shared" si="3216"/>
        <v>0</v>
      </c>
      <c r="ABC105" s="27">
        <f t="shared" si="3217"/>
        <v>0</v>
      </c>
      <c r="ABD105" s="27">
        <f t="shared" si="3218"/>
        <v>0</v>
      </c>
      <c r="ABE105" s="27">
        <f t="shared" si="3219"/>
        <v>0</v>
      </c>
      <c r="ABF105" s="27">
        <f t="shared" si="3220"/>
        <v>0</v>
      </c>
      <c r="ABG105" s="27">
        <f t="shared" si="3221"/>
        <v>0</v>
      </c>
      <c r="ABH105" s="27">
        <f t="shared" si="3222"/>
        <v>0</v>
      </c>
      <c r="ABI105" s="27">
        <f t="shared" si="3223"/>
        <v>0</v>
      </c>
      <c r="ABJ105" s="27">
        <f t="shared" si="3224"/>
        <v>0</v>
      </c>
      <c r="ABK105" s="27">
        <f t="shared" si="3225"/>
        <v>0</v>
      </c>
      <c r="ABL105" s="27">
        <f t="shared" si="3226"/>
        <v>0</v>
      </c>
      <c r="ABM105" s="27">
        <f t="shared" si="3227"/>
        <v>0</v>
      </c>
      <c r="ABN105" s="27">
        <f t="shared" si="3228"/>
        <v>0</v>
      </c>
      <c r="ABO105" s="27">
        <f t="shared" si="3229"/>
        <v>0</v>
      </c>
      <c r="ABP105" s="27">
        <f t="shared" si="3230"/>
        <v>0</v>
      </c>
      <c r="ABQ105" s="27">
        <f t="shared" si="3231"/>
        <v>0</v>
      </c>
      <c r="ABR105" s="27">
        <f t="shared" si="3232"/>
        <v>0</v>
      </c>
      <c r="ABS105" s="27">
        <f t="shared" si="3233"/>
        <v>0</v>
      </c>
      <c r="ABT105" s="27">
        <f t="shared" si="3234"/>
        <v>0</v>
      </c>
      <c r="ABU105" s="27">
        <f t="shared" si="3235"/>
        <v>0</v>
      </c>
      <c r="ABV105" s="27">
        <f t="shared" si="3236"/>
        <v>0</v>
      </c>
      <c r="ABW105" s="27">
        <f t="shared" si="3237"/>
        <v>0</v>
      </c>
      <c r="ABY105" s="28">
        <f t="shared" si="3238"/>
        <v>453.1</v>
      </c>
      <c r="ABZ105" s="28">
        <f t="shared" si="3239"/>
        <v>0</v>
      </c>
      <c r="ACA105" s="28">
        <f t="shared" si="3240"/>
        <v>10.8</v>
      </c>
      <c r="ACB105" s="28">
        <f t="shared" si="3241"/>
        <v>0</v>
      </c>
      <c r="ACC105" s="28">
        <f t="shared" si="3242"/>
        <v>0</v>
      </c>
      <c r="ACD105" s="28">
        <f t="shared" si="3243"/>
        <v>458.5</v>
      </c>
      <c r="ACG105" s="27" t="str">
        <f t="shared" si="3244"/>
        <v>17.7</v>
      </c>
      <c r="ACH105" s="27" t="str">
        <f t="shared" si="3245"/>
        <v>18.8</v>
      </c>
      <c r="ACI105" s="27" t="str">
        <f t="shared" si="3246"/>
        <v>11.6</v>
      </c>
      <c r="ACJ105" s="27">
        <f t="shared" si="3247"/>
        <v>0</v>
      </c>
      <c r="ACK105" s="27" t="str">
        <f t="shared" si="3248"/>
        <v>10.8</v>
      </c>
      <c r="ACL105" s="27" t="str">
        <f t="shared" si="3249"/>
        <v>85.4</v>
      </c>
      <c r="ACM105" s="27">
        <f t="shared" si="3250"/>
        <v>0</v>
      </c>
      <c r="ACN105" s="27">
        <f t="shared" si="3251"/>
        <v>0</v>
      </c>
      <c r="ACO105" s="27" t="str">
        <f t="shared" si="3252"/>
        <v>0</v>
      </c>
      <c r="ACP105" s="27">
        <f t="shared" si="3253"/>
        <v>0</v>
      </c>
      <c r="ACQ105" s="27">
        <f t="shared" si="3254"/>
        <v>0</v>
      </c>
      <c r="ACR105" s="27" t="str">
        <f t="shared" si="3255"/>
        <v>64</v>
      </c>
      <c r="ACS105" s="27">
        <f t="shared" si="3256"/>
        <v>0</v>
      </c>
      <c r="ACT105" s="27">
        <f t="shared" si="3257"/>
        <v>0</v>
      </c>
      <c r="ACU105" s="27" t="str">
        <f t="shared" si="3258"/>
        <v>23.4</v>
      </c>
      <c r="ACV105" s="27">
        <f t="shared" si="3259"/>
        <v>0</v>
      </c>
      <c r="ACW105" s="27">
        <f t="shared" si="3260"/>
        <v>0</v>
      </c>
      <c r="ACX105" s="27">
        <f t="shared" si="3261"/>
        <v>0</v>
      </c>
      <c r="ACY105" s="27">
        <f t="shared" si="3262"/>
        <v>0</v>
      </c>
      <c r="ACZ105" s="27">
        <f t="shared" si="3263"/>
        <v>0</v>
      </c>
      <c r="ADA105" s="27">
        <f t="shared" si="3264"/>
        <v>0</v>
      </c>
      <c r="ADB105" s="27">
        <f t="shared" si="3265"/>
        <v>0</v>
      </c>
      <c r="ADC105" s="27">
        <f t="shared" si="3266"/>
        <v>0</v>
      </c>
      <c r="ADD105" s="27" t="str">
        <f t="shared" si="3267"/>
        <v>29.3</v>
      </c>
      <c r="ADE105" s="27">
        <f t="shared" si="3268"/>
        <v>0</v>
      </c>
      <c r="ADF105" s="27">
        <f t="shared" si="3269"/>
        <v>0</v>
      </c>
      <c r="ADG105" s="27" t="str">
        <f t="shared" si="3270"/>
        <v>30.6</v>
      </c>
      <c r="ADH105" s="27">
        <f t="shared" si="3271"/>
        <v>0</v>
      </c>
      <c r="ADI105" s="27">
        <f t="shared" si="3272"/>
        <v>0</v>
      </c>
      <c r="ADJ105" s="27" t="str">
        <f t="shared" si="3273"/>
        <v>38.3</v>
      </c>
      <c r="ADK105" s="27">
        <f t="shared" si="3274"/>
        <v>0</v>
      </c>
      <c r="ADL105" s="27">
        <f t="shared" si="3275"/>
        <v>0</v>
      </c>
      <c r="ADM105" s="27" t="str">
        <f t="shared" si="3276"/>
        <v>102.6</v>
      </c>
      <c r="ADN105" s="27">
        <f t="shared" si="3277"/>
        <v>0</v>
      </c>
      <c r="ADO105" s="27">
        <f t="shared" si="3278"/>
        <v>0</v>
      </c>
      <c r="ADP105" s="27" t="str">
        <f t="shared" si="3279"/>
        <v>31.4</v>
      </c>
      <c r="ADQ105" s="27">
        <f t="shared" si="3280"/>
        <v>0</v>
      </c>
      <c r="ADR105" s="27">
        <f t="shared" si="3281"/>
        <v>0</v>
      </c>
      <c r="ADS105" s="27">
        <f t="shared" si="3282"/>
        <v>0</v>
      </c>
      <c r="ADT105" s="27">
        <f t="shared" si="3283"/>
        <v>0</v>
      </c>
      <c r="ADU105" s="27">
        <f t="shared" si="3284"/>
        <v>0</v>
      </c>
      <c r="ADV105" s="27">
        <f t="shared" si="3285"/>
        <v>0</v>
      </c>
      <c r="ADW105" s="27">
        <f t="shared" si="3286"/>
        <v>0</v>
      </c>
      <c r="ADX105" s="27">
        <f t="shared" si="3287"/>
        <v>0</v>
      </c>
      <c r="ADY105" s="27">
        <f t="shared" si="3288"/>
        <v>0</v>
      </c>
      <c r="ADZ105" s="27">
        <f t="shared" si="3289"/>
        <v>0</v>
      </c>
      <c r="AEA105" s="27">
        <f t="shared" si="3290"/>
        <v>0</v>
      </c>
      <c r="AEB105" s="27">
        <f t="shared" si="3291"/>
        <v>0</v>
      </c>
      <c r="AEC105" s="27">
        <f t="shared" si="3292"/>
        <v>0</v>
      </c>
      <c r="AED105" s="27">
        <f t="shared" si="3293"/>
        <v>0</v>
      </c>
      <c r="AEE105" s="27">
        <f t="shared" si="3294"/>
        <v>0</v>
      </c>
      <c r="AEF105" s="27">
        <f t="shared" si="3295"/>
        <v>0</v>
      </c>
      <c r="AEG105" s="27">
        <f t="shared" si="3296"/>
        <v>0</v>
      </c>
      <c r="AEH105" s="27">
        <f t="shared" si="3297"/>
        <v>0</v>
      </c>
      <c r="AEI105" s="27">
        <f t="shared" si="3298"/>
        <v>0</v>
      </c>
      <c r="AEJ105" s="27">
        <f t="shared" si="3299"/>
        <v>0</v>
      </c>
      <c r="AEK105" s="27">
        <f t="shared" si="3300"/>
        <v>0</v>
      </c>
      <c r="AEL105" s="27">
        <f t="shared" si="3301"/>
        <v>0</v>
      </c>
      <c r="AEM105" s="27">
        <f t="shared" si="3302"/>
        <v>0</v>
      </c>
      <c r="AEN105" s="27">
        <f t="shared" si="3303"/>
        <v>0</v>
      </c>
      <c r="AEO105" s="27">
        <f t="shared" si="3304"/>
        <v>0</v>
      </c>
      <c r="AEP105" s="27">
        <f t="shared" si="3305"/>
        <v>0</v>
      </c>
      <c r="AEQ105" s="27">
        <f t="shared" si="3306"/>
        <v>0</v>
      </c>
      <c r="AER105" s="27">
        <f t="shared" si="3307"/>
        <v>0</v>
      </c>
      <c r="AES105" s="27">
        <f t="shared" si="3308"/>
        <v>0</v>
      </c>
      <c r="AET105" s="27">
        <f t="shared" si="3309"/>
        <v>0</v>
      </c>
      <c r="AEU105" s="27">
        <f t="shared" si="3310"/>
        <v>0</v>
      </c>
      <c r="AEV105" s="27">
        <f t="shared" si="3311"/>
        <v>0</v>
      </c>
      <c r="AEW105" s="27">
        <f t="shared" si="3312"/>
        <v>0</v>
      </c>
      <c r="AEX105" s="27">
        <f t="shared" si="3313"/>
        <v>0</v>
      </c>
      <c r="AEY105" s="27">
        <f t="shared" si="3314"/>
        <v>0</v>
      </c>
      <c r="AEZ105" s="27">
        <f t="shared" si="3315"/>
        <v>0</v>
      </c>
      <c r="AFA105" s="27">
        <f t="shared" si="3316"/>
        <v>0</v>
      </c>
      <c r="AFB105" s="27">
        <f t="shared" si="3317"/>
        <v>0</v>
      </c>
      <c r="AFC105" s="27">
        <f t="shared" si="3318"/>
        <v>0</v>
      </c>
      <c r="AFD105" s="27">
        <f t="shared" si="3319"/>
        <v>0</v>
      </c>
      <c r="AFE105" s="27">
        <f t="shared" si="3320"/>
        <v>0</v>
      </c>
      <c r="AFF105" s="27">
        <f t="shared" si="3321"/>
        <v>0</v>
      </c>
      <c r="AFG105" s="27">
        <f t="shared" si="3322"/>
        <v>0</v>
      </c>
      <c r="AFH105" s="27">
        <f t="shared" si="3323"/>
        <v>0</v>
      </c>
      <c r="AFI105" s="27">
        <f t="shared" si="3324"/>
        <v>0</v>
      </c>
      <c r="AFJ105" s="27">
        <f t="shared" si="3325"/>
        <v>0</v>
      </c>
      <c r="AFL105" s="28">
        <f t="shared" si="2677"/>
        <v>6.28125</v>
      </c>
      <c r="AFM105" s="28">
        <v>6.28125</v>
      </c>
      <c r="AFN105" s="27">
        <v>1</v>
      </c>
      <c r="AFO105" s="27">
        <f t="shared" si="3326"/>
        <v>1</v>
      </c>
      <c r="AFP105" s="27">
        <f t="shared" si="3327"/>
        <v>1</v>
      </c>
      <c r="AFQ105" s="27">
        <f t="shared" si="3328"/>
        <v>1</v>
      </c>
      <c r="AFR105" s="27">
        <f t="shared" si="3329"/>
        <v>0</v>
      </c>
      <c r="AFS105" s="27">
        <f t="shared" si="3330"/>
        <v>1</v>
      </c>
      <c r="AFT105" s="27">
        <f t="shared" si="3331"/>
        <v>1</v>
      </c>
      <c r="AFU105" s="27">
        <f t="shared" si="3332"/>
        <v>0</v>
      </c>
      <c r="AFV105" s="27">
        <f t="shared" si="3333"/>
        <v>0</v>
      </c>
      <c r="AFW105" s="27">
        <f t="shared" si="3334"/>
        <v>1</v>
      </c>
      <c r="AFX105" s="27">
        <f t="shared" si="3335"/>
        <v>0</v>
      </c>
      <c r="AFY105" s="27">
        <f t="shared" si="3336"/>
        <v>0</v>
      </c>
      <c r="AFZ105" s="27">
        <f t="shared" si="3337"/>
        <v>1</v>
      </c>
      <c r="AGA105" s="27">
        <f t="shared" si="3338"/>
        <v>0</v>
      </c>
      <c r="AGB105" s="27">
        <f t="shared" si="3339"/>
        <v>0</v>
      </c>
      <c r="AGC105" s="27">
        <f t="shared" si="3340"/>
        <v>1</v>
      </c>
      <c r="AGD105" s="27">
        <f t="shared" si="3341"/>
        <v>0</v>
      </c>
      <c r="AGE105" s="27">
        <f t="shared" si="3342"/>
        <v>0</v>
      </c>
      <c r="AGF105" s="27">
        <f t="shared" si="3343"/>
        <v>0</v>
      </c>
      <c r="AGG105" s="27">
        <f t="shared" si="3344"/>
        <v>0</v>
      </c>
      <c r="AGH105" s="27">
        <f t="shared" si="3345"/>
        <v>0</v>
      </c>
      <c r="AGI105" s="27">
        <f t="shared" si="3346"/>
        <v>0</v>
      </c>
      <c r="AGJ105" s="27">
        <f t="shared" si="3347"/>
        <v>0</v>
      </c>
      <c r="AGK105" s="27">
        <f t="shared" si="3348"/>
        <v>0</v>
      </c>
      <c r="AGL105" s="27">
        <f t="shared" si="3349"/>
        <v>1</v>
      </c>
      <c r="AGM105" s="27">
        <f t="shared" si="3350"/>
        <v>0</v>
      </c>
      <c r="AGN105" s="27">
        <f t="shared" si="3351"/>
        <v>0</v>
      </c>
      <c r="AGO105" s="27">
        <f t="shared" si="3352"/>
        <v>1</v>
      </c>
      <c r="AGP105" s="27">
        <f t="shared" si="3353"/>
        <v>0</v>
      </c>
      <c r="AGQ105" s="27">
        <f t="shared" si="3354"/>
        <v>0</v>
      </c>
      <c r="AGR105" s="27">
        <f t="shared" si="3355"/>
        <v>1</v>
      </c>
      <c r="AGS105" s="27">
        <f t="shared" si="3356"/>
        <v>0</v>
      </c>
      <c r="AGT105" s="27">
        <f t="shared" si="3357"/>
        <v>0</v>
      </c>
      <c r="AGU105" s="27">
        <f t="shared" si="3358"/>
        <v>1</v>
      </c>
      <c r="AGV105" s="27">
        <f t="shared" si="3359"/>
        <v>0</v>
      </c>
      <c r="AGW105" s="27">
        <f t="shared" si="3360"/>
        <v>0</v>
      </c>
      <c r="AGX105" s="27">
        <f t="shared" si="3361"/>
        <v>1</v>
      </c>
      <c r="AGY105" s="27">
        <f t="shared" si="3362"/>
        <v>0</v>
      </c>
      <c r="AGZ105" s="27">
        <f t="shared" si="3363"/>
        <v>0</v>
      </c>
      <c r="AHA105" s="27">
        <f t="shared" si="3364"/>
        <v>0</v>
      </c>
      <c r="AHB105" s="27">
        <f t="shared" si="3365"/>
        <v>0</v>
      </c>
      <c r="AHC105" s="27">
        <f t="shared" si="3366"/>
        <v>0</v>
      </c>
      <c r="AHD105" s="27">
        <f t="shared" si="3367"/>
        <v>0</v>
      </c>
      <c r="AHE105" s="27">
        <f t="shared" si="3368"/>
        <v>0</v>
      </c>
      <c r="AHF105" s="27">
        <f t="shared" si="3369"/>
        <v>0</v>
      </c>
      <c r="AHG105" s="27">
        <f t="shared" si="3370"/>
        <v>0</v>
      </c>
      <c r="AHH105" s="27">
        <f t="shared" si="3371"/>
        <v>0</v>
      </c>
      <c r="AHI105" s="27">
        <f t="shared" si="3372"/>
        <v>0</v>
      </c>
      <c r="AHJ105" s="27">
        <f t="shared" si="3373"/>
        <v>0</v>
      </c>
      <c r="AHK105" s="27">
        <f t="shared" si="3374"/>
        <v>0</v>
      </c>
      <c r="AHL105" s="27">
        <f t="shared" si="3375"/>
        <v>0</v>
      </c>
      <c r="AHM105" s="27">
        <f t="shared" si="3376"/>
        <v>0</v>
      </c>
      <c r="AHN105" s="27">
        <f t="shared" si="3377"/>
        <v>0</v>
      </c>
      <c r="AHO105" s="27">
        <f t="shared" si="3378"/>
        <v>0</v>
      </c>
      <c r="AHP105" s="27">
        <f t="shared" si="3379"/>
        <v>0</v>
      </c>
      <c r="AHQ105" s="27">
        <f t="shared" si="3380"/>
        <v>0</v>
      </c>
      <c r="AHR105" s="27">
        <f t="shared" si="3381"/>
        <v>0</v>
      </c>
      <c r="AHS105" s="27">
        <f t="shared" si="3382"/>
        <v>0</v>
      </c>
      <c r="AHT105" s="27">
        <f t="shared" si="3383"/>
        <v>0</v>
      </c>
      <c r="AHU105" s="27">
        <f t="shared" si="3384"/>
        <v>0</v>
      </c>
      <c r="AHV105" s="27">
        <f t="shared" si="3385"/>
        <v>0</v>
      </c>
      <c r="AHW105" s="27">
        <f t="shared" si="3386"/>
        <v>0</v>
      </c>
      <c r="AHX105" s="27">
        <f t="shared" si="3387"/>
        <v>0</v>
      </c>
      <c r="AHY105" s="27">
        <f t="shared" si="3388"/>
        <v>0</v>
      </c>
      <c r="AHZ105" s="27">
        <f t="shared" si="3389"/>
        <v>0</v>
      </c>
      <c r="AIA105" s="27">
        <f t="shared" si="3390"/>
        <v>0</v>
      </c>
      <c r="AIB105" s="27">
        <f t="shared" si="3391"/>
        <v>0</v>
      </c>
      <c r="AIC105" s="27">
        <f t="shared" si="3392"/>
        <v>0</v>
      </c>
      <c r="AID105" s="27">
        <f t="shared" si="3393"/>
        <v>0</v>
      </c>
      <c r="AIE105" s="27">
        <f t="shared" si="3394"/>
        <v>0</v>
      </c>
      <c r="AIF105" s="27">
        <f t="shared" si="3395"/>
        <v>0</v>
      </c>
      <c r="AIG105" s="27">
        <f t="shared" si="3396"/>
        <v>0</v>
      </c>
      <c r="AIH105" s="27">
        <f t="shared" si="3397"/>
        <v>0</v>
      </c>
      <c r="AII105" s="27">
        <f t="shared" si="3398"/>
        <v>0</v>
      </c>
      <c r="AIJ105" s="27">
        <f t="shared" si="3399"/>
        <v>0</v>
      </c>
      <c r="AIK105" s="27">
        <f t="shared" si="3400"/>
        <v>0</v>
      </c>
      <c r="AIL105" s="27">
        <f t="shared" si="3401"/>
        <v>0</v>
      </c>
      <c r="AIM105" s="27">
        <f t="shared" si="3402"/>
        <v>0</v>
      </c>
      <c r="AIN105" s="27">
        <f t="shared" si="3403"/>
        <v>0</v>
      </c>
      <c r="AIO105" s="27">
        <f t="shared" si="3404"/>
        <v>0</v>
      </c>
      <c r="AIP105" s="27">
        <f t="shared" si="3405"/>
        <v>0</v>
      </c>
      <c r="AIQ105" s="27">
        <f t="shared" si="3406"/>
        <v>0</v>
      </c>
      <c r="AIR105" s="27">
        <f t="shared" si="3407"/>
        <v>0</v>
      </c>
      <c r="AIT105" s="27">
        <v>1</v>
      </c>
      <c r="AIU105" s="27">
        <v>1</v>
      </c>
      <c r="AIV105" s="27">
        <v>1</v>
      </c>
      <c r="AIW105" s="27">
        <f t="shared" si="3408"/>
        <v>0</v>
      </c>
      <c r="AIX105" s="27">
        <f t="shared" si="3409"/>
        <v>0.5</v>
      </c>
      <c r="AIY105" s="27">
        <f t="shared" si="3410"/>
        <v>1</v>
      </c>
      <c r="AIZ105" s="27">
        <f t="shared" si="3411"/>
        <v>0</v>
      </c>
      <c r="AJA105" s="27">
        <f t="shared" si="3412"/>
        <v>0</v>
      </c>
      <c r="AJB105" s="27">
        <f t="shared" si="3413"/>
        <v>0.25</v>
      </c>
      <c r="AJC105" s="27">
        <f t="shared" si="3414"/>
        <v>0</v>
      </c>
      <c r="AJD105" s="27">
        <f t="shared" si="3415"/>
        <v>0</v>
      </c>
      <c r="AJE105" s="27">
        <f t="shared" si="3416"/>
        <v>0.25</v>
      </c>
      <c r="AJF105" s="27">
        <f t="shared" si="3417"/>
        <v>0</v>
      </c>
      <c r="AJG105" s="27">
        <f t="shared" si="3418"/>
        <v>0</v>
      </c>
      <c r="AJH105" s="27">
        <f t="shared" si="3419"/>
        <v>0.25</v>
      </c>
      <c r="AJI105" s="27">
        <f t="shared" si="3420"/>
        <v>0</v>
      </c>
      <c r="AJJ105" s="27">
        <f t="shared" si="3421"/>
        <v>0</v>
      </c>
      <c r="AJK105" s="27">
        <f t="shared" si="3422"/>
        <v>0</v>
      </c>
      <c r="AJL105" s="27">
        <f t="shared" si="3423"/>
        <v>0</v>
      </c>
      <c r="AJM105" s="27">
        <f t="shared" si="3424"/>
        <v>0</v>
      </c>
      <c r="AJN105" s="27">
        <f t="shared" si="3425"/>
        <v>0</v>
      </c>
      <c r="AJO105" s="27">
        <f t="shared" si="3426"/>
        <v>0</v>
      </c>
      <c r="AJP105" s="27">
        <f t="shared" si="3427"/>
        <v>0</v>
      </c>
      <c r="AJQ105" s="27">
        <f t="shared" si="3428"/>
        <v>3.125E-2</v>
      </c>
      <c r="AJR105" s="27">
        <f t="shared" si="3429"/>
        <v>0</v>
      </c>
      <c r="AJS105" s="27">
        <f t="shared" si="3430"/>
        <v>0</v>
      </c>
      <c r="AJT105" s="27">
        <f t="shared" si="3431"/>
        <v>0.25</v>
      </c>
      <c r="AJU105" s="27">
        <f t="shared" si="3432"/>
        <v>0</v>
      </c>
      <c r="AJV105" s="27">
        <f t="shared" si="3433"/>
        <v>0</v>
      </c>
      <c r="AJW105" s="27">
        <f t="shared" si="3434"/>
        <v>0.25</v>
      </c>
      <c r="AJX105" s="27">
        <f t="shared" si="3435"/>
        <v>0</v>
      </c>
      <c r="AJY105" s="27">
        <f t="shared" si="3436"/>
        <v>0</v>
      </c>
      <c r="AJZ105" s="27">
        <f t="shared" si="3437"/>
        <v>0.25</v>
      </c>
      <c r="AKA105" s="27">
        <f t="shared" si="3438"/>
        <v>0</v>
      </c>
      <c r="AKB105" s="27">
        <f t="shared" si="3439"/>
        <v>0</v>
      </c>
      <c r="AKC105" s="27">
        <f t="shared" si="3440"/>
        <v>0.25</v>
      </c>
      <c r="AKD105" s="27">
        <f t="shared" si="3441"/>
        <v>0</v>
      </c>
      <c r="AKE105" s="27">
        <f t="shared" si="3442"/>
        <v>0</v>
      </c>
      <c r="AKF105" s="27">
        <f t="shared" si="3443"/>
        <v>0</v>
      </c>
      <c r="AKG105" s="27">
        <f t="shared" si="3444"/>
        <v>0</v>
      </c>
      <c r="AKH105" s="27">
        <f t="shared" si="3445"/>
        <v>0</v>
      </c>
      <c r="AKI105" s="27">
        <f t="shared" si="3446"/>
        <v>0</v>
      </c>
      <c r="AKJ105" s="27">
        <f t="shared" si="3447"/>
        <v>0</v>
      </c>
      <c r="AKK105" s="27">
        <f t="shared" si="3448"/>
        <v>0</v>
      </c>
      <c r="AKL105" s="27">
        <f t="shared" si="3449"/>
        <v>0</v>
      </c>
      <c r="AKM105" s="27">
        <f t="shared" si="3450"/>
        <v>0</v>
      </c>
      <c r="AKN105" s="27">
        <f t="shared" si="3451"/>
        <v>0</v>
      </c>
      <c r="AKO105" s="27">
        <f t="shared" si="3452"/>
        <v>0</v>
      </c>
      <c r="AKP105" s="27">
        <f t="shared" si="3453"/>
        <v>0</v>
      </c>
      <c r="AKQ105" s="27">
        <f t="shared" si="3454"/>
        <v>0</v>
      </c>
      <c r="AKR105" s="27">
        <f t="shared" si="3455"/>
        <v>0</v>
      </c>
      <c r="AKS105" s="27">
        <f t="shared" si="3456"/>
        <v>0</v>
      </c>
      <c r="AKT105" s="27">
        <f t="shared" si="3457"/>
        <v>0</v>
      </c>
      <c r="AKU105" s="27">
        <f t="shared" si="3458"/>
        <v>0</v>
      </c>
      <c r="AKV105" s="27">
        <f t="shared" si="3459"/>
        <v>0</v>
      </c>
      <c r="AKW105" s="27">
        <f t="shared" si="3460"/>
        <v>0</v>
      </c>
      <c r="AKX105" s="27">
        <f t="shared" si="3461"/>
        <v>0</v>
      </c>
      <c r="AKY105" s="27">
        <f t="shared" si="3462"/>
        <v>0</v>
      </c>
      <c r="AKZ105" s="27">
        <f t="shared" si="3463"/>
        <v>0</v>
      </c>
      <c r="ALA105" s="27">
        <f t="shared" si="3464"/>
        <v>0</v>
      </c>
      <c r="ALB105" s="27">
        <f t="shared" si="3465"/>
        <v>0</v>
      </c>
      <c r="ALC105" s="27">
        <f t="shared" si="3466"/>
        <v>0</v>
      </c>
      <c r="ALD105" s="27">
        <f t="shared" si="3467"/>
        <v>0</v>
      </c>
      <c r="ALE105" s="27">
        <f t="shared" si="3468"/>
        <v>0</v>
      </c>
      <c r="ALF105" s="27">
        <f t="shared" si="3469"/>
        <v>0</v>
      </c>
      <c r="ALG105" s="27">
        <f t="shared" si="3470"/>
        <v>0</v>
      </c>
      <c r="ALH105" s="27">
        <f t="shared" si="3471"/>
        <v>0</v>
      </c>
      <c r="ALI105" s="27">
        <f t="shared" si="3472"/>
        <v>0</v>
      </c>
      <c r="ALJ105" s="27">
        <f t="shared" si="3473"/>
        <v>0</v>
      </c>
      <c r="ALK105" s="27">
        <f t="shared" si="3474"/>
        <v>0</v>
      </c>
      <c r="ALL105" s="27">
        <f t="shared" si="3475"/>
        <v>0</v>
      </c>
      <c r="ALM105" s="27">
        <f t="shared" si="3476"/>
        <v>0</v>
      </c>
      <c r="ALN105" s="27">
        <f t="shared" si="3477"/>
        <v>0</v>
      </c>
      <c r="ALO105" s="27">
        <f t="shared" si="3478"/>
        <v>0</v>
      </c>
      <c r="ALP105" s="27">
        <f t="shared" si="3479"/>
        <v>0</v>
      </c>
      <c r="ALQ105" s="27">
        <f t="shared" si="3480"/>
        <v>0</v>
      </c>
      <c r="ALR105" s="27">
        <f t="shared" si="3481"/>
        <v>0</v>
      </c>
      <c r="ALS105" s="27">
        <f t="shared" si="3482"/>
        <v>0</v>
      </c>
      <c r="ALT105" s="27">
        <f t="shared" si="3483"/>
        <v>0</v>
      </c>
      <c r="ALU105" s="27">
        <f t="shared" si="3484"/>
        <v>0</v>
      </c>
      <c r="ALV105" s="27">
        <f t="shared" si="3485"/>
        <v>0</v>
      </c>
      <c r="ALW105" s="27">
        <f t="shared" si="3486"/>
        <v>0</v>
      </c>
      <c r="AMK105" s="28">
        <v>1664</v>
      </c>
      <c r="AML105" s="28">
        <f t="shared" si="3487"/>
        <v>1664</v>
      </c>
      <c r="AMN105" s="28">
        <v>1731</v>
      </c>
      <c r="AMO105" s="27" t="str">
        <f t="shared" si="3488"/>
        <v>1726</v>
      </c>
      <c r="AMP105" s="27" t="str">
        <f t="shared" si="3489"/>
        <v>1714</v>
      </c>
      <c r="AMQ105" s="27" t="str">
        <f t="shared" si="3490"/>
        <v>1697</v>
      </c>
      <c r="AMR105" s="27" t="str">
        <f t="shared" si="3491"/>
        <v>1697</v>
      </c>
      <c r="AMS105" s="27" t="str">
        <f t="shared" si="3492"/>
        <v>1670</v>
      </c>
      <c r="AMT105" s="27" t="str">
        <f t="shared" si="3493"/>
        <v>1690</v>
      </c>
      <c r="AMU105" s="27" t="str">
        <f t="shared" si="3494"/>
        <v>1690</v>
      </c>
      <c r="AMV105" s="27" t="str">
        <f t="shared" si="3495"/>
        <v>1690</v>
      </c>
      <c r="AMW105" s="27" t="str">
        <f t="shared" si="3496"/>
        <v>1669</v>
      </c>
      <c r="AMX105" s="27" t="str">
        <f t="shared" si="3497"/>
        <v>1669</v>
      </c>
      <c r="AMY105" s="27" t="str">
        <f t="shared" si="3498"/>
        <v>1669</v>
      </c>
      <c r="AMZ105" s="27" t="str">
        <f t="shared" si="3499"/>
        <v>1689</v>
      </c>
      <c r="ANA105" s="27" t="str">
        <f t="shared" si="3500"/>
        <v>1689</v>
      </c>
      <c r="ANB105" s="27" t="str">
        <f t="shared" si="3501"/>
        <v>1689</v>
      </c>
      <c r="ANC105" s="27" t="str">
        <f t="shared" si="3502"/>
        <v>1682</v>
      </c>
      <c r="AND105" s="27" t="str">
        <f t="shared" si="3503"/>
        <v>1682</v>
      </c>
      <c r="ANE105" s="27" t="str">
        <f t="shared" si="3504"/>
        <v>1682</v>
      </c>
      <c r="ANF105" s="27" t="str">
        <f t="shared" si="3505"/>
        <v>1682</v>
      </c>
      <c r="ANG105" s="27" t="str">
        <f t="shared" si="3506"/>
        <v>1682</v>
      </c>
      <c r="ANH105" s="27" t="str">
        <f t="shared" si="3507"/>
        <v>1682</v>
      </c>
      <c r="ANI105" s="27" t="str">
        <f t="shared" si="3508"/>
        <v>1682</v>
      </c>
      <c r="ANJ105" s="27" t="str">
        <f t="shared" si="3509"/>
        <v>1682</v>
      </c>
      <c r="ANK105" s="27" t="str">
        <f t="shared" si="3510"/>
        <v>1682</v>
      </c>
      <c r="ANL105" s="27" t="str">
        <f t="shared" si="3511"/>
        <v>1668</v>
      </c>
      <c r="ANM105" s="27" t="str">
        <f t="shared" si="3512"/>
        <v>1668</v>
      </c>
      <c r="ANN105" s="27" t="str">
        <f t="shared" si="3513"/>
        <v>1668</v>
      </c>
      <c r="ANO105" s="27" t="str">
        <f t="shared" si="3514"/>
        <v>1660</v>
      </c>
      <c r="ANP105" s="27" t="str">
        <f t="shared" si="3515"/>
        <v>1660</v>
      </c>
      <c r="ANQ105" s="27" t="str">
        <f t="shared" si="3516"/>
        <v>1660</v>
      </c>
      <c r="ANR105" s="27" t="str">
        <f t="shared" si="3517"/>
        <v>1654</v>
      </c>
      <c r="ANS105" s="27" t="str">
        <f t="shared" si="3518"/>
        <v>1654</v>
      </c>
      <c r="ANT105" s="27" t="str">
        <f t="shared" si="3519"/>
        <v>1654</v>
      </c>
      <c r="ANU105" s="27" t="str">
        <f t="shared" si="3520"/>
        <v>1670</v>
      </c>
      <c r="ANV105" s="27" t="str">
        <f t="shared" si="3521"/>
        <v>1670</v>
      </c>
      <c r="ANW105" s="27" t="str">
        <f t="shared" si="3522"/>
        <v>1670</v>
      </c>
      <c r="ANX105" s="27" t="str">
        <f t="shared" si="3523"/>
        <v>1664</v>
      </c>
      <c r="ANY105" s="27" t="str">
        <f t="shared" si="3524"/>
        <v>1664</v>
      </c>
      <c r="ANZ105" s="27" t="str">
        <f t="shared" si="3525"/>
        <v>1664</v>
      </c>
      <c r="AOA105" s="27" t="str">
        <f t="shared" si="3526"/>
        <v>1664</v>
      </c>
      <c r="AOB105" s="27" t="str">
        <f t="shared" si="3527"/>
        <v>1664</v>
      </c>
      <c r="AOC105" s="27" t="str">
        <f t="shared" si="3528"/>
        <v>1664</v>
      </c>
      <c r="AOD105" s="27" t="str">
        <f t="shared" si="3529"/>
        <v>1664</v>
      </c>
      <c r="AOE105" s="27" t="str">
        <f t="shared" si="3530"/>
        <v>1664</v>
      </c>
      <c r="AOF105" s="27" t="str">
        <f t="shared" si="3531"/>
        <v>1664</v>
      </c>
      <c r="AOG105" s="27" t="str">
        <f t="shared" si="3532"/>
        <v>1664</v>
      </c>
      <c r="AOH105" s="27" t="str">
        <f t="shared" si="3533"/>
        <v>1664</v>
      </c>
      <c r="AOI105" s="27" t="str">
        <f t="shared" si="3534"/>
        <v>1664</v>
      </c>
      <c r="AOJ105" s="27" t="str">
        <f t="shared" si="3535"/>
        <v>1664</v>
      </c>
      <c r="AOK105" s="27" t="str">
        <f t="shared" si="3536"/>
        <v>1664</v>
      </c>
      <c r="AOL105" s="27" t="str">
        <f t="shared" si="3537"/>
        <v>1664</v>
      </c>
      <c r="AOM105" s="27" t="str">
        <f t="shared" si="3538"/>
        <v>1664</v>
      </c>
      <c r="AON105" s="27" t="str">
        <f t="shared" si="3539"/>
        <v>1664</v>
      </c>
      <c r="AOO105" s="27" t="str">
        <f t="shared" si="3540"/>
        <v>1664</v>
      </c>
      <c r="AOP105" s="27" t="str">
        <f t="shared" si="3541"/>
        <v>1664</v>
      </c>
      <c r="AOQ105" s="27" t="str">
        <f t="shared" si="3542"/>
        <v>1664</v>
      </c>
      <c r="AOR105" s="27" t="str">
        <f t="shared" si="3543"/>
        <v>1664</v>
      </c>
      <c r="AOS105" s="27" t="str">
        <f t="shared" si="3544"/>
        <v>1664</v>
      </c>
      <c r="AOT105" s="27" t="str">
        <f t="shared" si="3545"/>
        <v>1664</v>
      </c>
      <c r="AOU105" s="27" t="str">
        <f t="shared" si="3546"/>
        <v>1664</v>
      </c>
      <c r="AOV105" s="27" t="str">
        <f t="shared" si="3547"/>
        <v>1664</v>
      </c>
      <c r="AOW105" s="27" t="str">
        <f t="shared" si="3548"/>
        <v>1664</v>
      </c>
      <c r="AOX105" s="27" t="str">
        <f t="shared" si="3549"/>
        <v>1664</v>
      </c>
      <c r="AOY105" s="27" t="str">
        <f t="shared" si="3550"/>
        <v>1664</v>
      </c>
      <c r="AOZ105" s="27" t="str">
        <f t="shared" si="3551"/>
        <v>1664</v>
      </c>
      <c r="APA105" s="27" t="str">
        <f t="shared" si="3552"/>
        <v>1664</v>
      </c>
      <c r="APB105" s="27" t="str">
        <f t="shared" si="3553"/>
        <v>1664</v>
      </c>
      <c r="APC105" s="27" t="str">
        <f t="shared" si="3554"/>
        <v>1664</v>
      </c>
      <c r="APD105" s="27" t="str">
        <f t="shared" si="3555"/>
        <v>1664</v>
      </c>
      <c r="APE105" s="27" t="str">
        <f t="shared" si="3556"/>
        <v>1664</v>
      </c>
      <c r="APF105" s="27" t="str">
        <f t="shared" si="3557"/>
        <v>1664</v>
      </c>
      <c r="APG105" s="27" t="str">
        <f t="shared" si="3558"/>
        <v>1664</v>
      </c>
      <c r="APH105" s="27" t="str">
        <f t="shared" si="3559"/>
        <v>1664</v>
      </c>
      <c r="API105" s="27" t="str">
        <f t="shared" si="3560"/>
        <v>1664</v>
      </c>
      <c r="APJ105" s="27" t="str">
        <f t="shared" si="3561"/>
        <v>1664</v>
      </c>
      <c r="APK105" s="27" t="str">
        <f t="shared" si="3562"/>
        <v>1664</v>
      </c>
      <c r="APL105" s="27" t="str">
        <f t="shared" si="3563"/>
        <v>1664</v>
      </c>
      <c r="APM105" s="27" t="str">
        <f t="shared" si="3564"/>
        <v>1664</v>
      </c>
      <c r="APN105" s="27" t="str">
        <f t="shared" si="3565"/>
        <v>1664</v>
      </c>
      <c r="APO105" s="27" t="str">
        <f t="shared" si="3566"/>
        <v>1664</v>
      </c>
      <c r="APP105" s="27" t="str">
        <f t="shared" si="3567"/>
        <v>1664</v>
      </c>
      <c r="APQ105" s="27" t="str">
        <f t="shared" si="3568"/>
        <v>1664</v>
      </c>
      <c r="APR105" s="27" t="str">
        <f t="shared" si="3569"/>
        <v>1664</v>
      </c>
    </row>
    <row r="106" spans="1:1022 1025:1110" x14ac:dyDescent="0.35">
      <c r="A106" s="27">
        <v>73</v>
      </c>
      <c r="B106" s="87" t="s">
        <v>80</v>
      </c>
      <c r="C106" s="91">
        <f>VLOOKUP(A106, Rankings!$A$2:$AN$129, 40, FALSE)</f>
        <v>104</v>
      </c>
      <c r="D106" s="21" t="s">
        <v>385</v>
      </c>
      <c r="I106" s="29">
        <f t="shared" si="2678"/>
        <v>15.666666666666666</v>
      </c>
      <c r="L106" s="27" t="s">
        <v>2282</v>
      </c>
      <c r="M106" s="27" t="s">
        <v>2469</v>
      </c>
      <c r="N106" s="27" t="s">
        <v>2773</v>
      </c>
      <c r="O106" s="27" t="s">
        <v>3000</v>
      </c>
      <c r="P106" s="27" t="s">
        <v>24</v>
      </c>
      <c r="Q106" s="27" t="s">
        <v>24</v>
      </c>
      <c r="R106" s="27" t="s">
        <v>3534</v>
      </c>
      <c r="S106" s="27" t="s">
        <v>24</v>
      </c>
      <c r="T106" s="27" t="s">
        <v>3667</v>
      </c>
      <c r="U106" s="27" t="s">
        <v>3959</v>
      </c>
      <c r="V106" s="27" t="s">
        <v>24</v>
      </c>
      <c r="W106" s="27" t="s">
        <v>4213</v>
      </c>
      <c r="X106" s="27" t="s">
        <v>24</v>
      </c>
      <c r="Y106" s="27" t="s">
        <v>4394</v>
      </c>
      <c r="Z106" s="27" t="s">
        <v>4570</v>
      </c>
      <c r="AA106" s="27" t="s">
        <v>4656</v>
      </c>
      <c r="AB106" s="27" t="s">
        <v>4792</v>
      </c>
      <c r="AC106" s="27" t="s">
        <v>24</v>
      </c>
      <c r="AD106" s="27" t="s">
        <v>4875</v>
      </c>
      <c r="AE106" s="27" t="s">
        <v>24</v>
      </c>
      <c r="AF106" s="27" t="s">
        <v>5049</v>
      </c>
      <c r="AG106" s="27" t="s">
        <v>5178</v>
      </c>
      <c r="AH106" s="27" t="s">
        <v>5273</v>
      </c>
      <c r="AI106" s="27" t="s">
        <v>5428</v>
      </c>
      <c r="AJ106" s="27" t="s">
        <v>24</v>
      </c>
      <c r="AK106" s="27" t="s">
        <v>24</v>
      </c>
      <c r="AL106" s="27" t="s">
        <v>5747</v>
      </c>
      <c r="AM106" s="27" t="s">
        <v>5861</v>
      </c>
      <c r="AN106" s="27" t="s">
        <v>24</v>
      </c>
      <c r="AO106" s="27" t="s">
        <v>6128</v>
      </c>
      <c r="AP106" s="27" t="s">
        <v>24</v>
      </c>
      <c r="AQ106" s="27" t="s">
        <v>24</v>
      </c>
      <c r="AR106" s="27" t="s">
        <v>6408</v>
      </c>
      <c r="AS106" s="27" t="s">
        <v>24</v>
      </c>
      <c r="AT106" s="27" t="s">
        <v>24</v>
      </c>
      <c r="AU106" s="27" t="s">
        <v>6682</v>
      </c>
      <c r="AV106" s="27" t="s">
        <v>24</v>
      </c>
      <c r="AW106" s="27" t="s">
        <v>24</v>
      </c>
      <c r="AX106" s="27" t="s">
        <v>24</v>
      </c>
      <c r="AY106" s="27" t="s">
        <v>24</v>
      </c>
      <c r="AZ106" s="27" t="s">
        <v>24</v>
      </c>
      <c r="BA106" s="27" t="s">
        <v>24</v>
      </c>
      <c r="BB106" s="27" t="s">
        <v>24</v>
      </c>
      <c r="BC106" s="27" t="s">
        <v>24</v>
      </c>
      <c r="BD106" s="27" t="s">
        <v>24</v>
      </c>
      <c r="BE106" s="27" t="s">
        <v>24</v>
      </c>
      <c r="BF106" s="27" t="s">
        <v>24</v>
      </c>
      <c r="BG106" s="27" t="s">
        <v>24</v>
      </c>
      <c r="BH106" s="27" t="s">
        <v>24</v>
      </c>
      <c r="BI106" s="27" t="s">
        <v>24</v>
      </c>
      <c r="BJ106" s="27" t="s">
        <v>24</v>
      </c>
      <c r="BK106" s="27" t="s">
        <v>24</v>
      </c>
      <c r="BL106" s="27" t="s">
        <v>24</v>
      </c>
      <c r="BM106" s="27" t="s">
        <v>24</v>
      </c>
      <c r="BN106" s="27" t="s">
        <v>24</v>
      </c>
      <c r="BO106" s="27" t="s">
        <v>24</v>
      </c>
      <c r="BP106" s="27" t="s">
        <v>24</v>
      </c>
      <c r="BQ106" s="27" t="s">
        <v>24</v>
      </c>
      <c r="BR106" s="27" t="s">
        <v>24</v>
      </c>
      <c r="BS106" s="27" t="s">
        <v>24</v>
      </c>
      <c r="BT106" s="27" t="s">
        <v>24</v>
      </c>
      <c r="BU106" s="27" t="s">
        <v>24</v>
      </c>
      <c r="BV106" s="27" t="s">
        <v>24</v>
      </c>
      <c r="BW106" s="27" t="s">
        <v>24</v>
      </c>
      <c r="BX106" s="27" t="s">
        <v>24</v>
      </c>
      <c r="BY106" s="27" t="s">
        <v>24</v>
      </c>
      <c r="BZ106" s="27" t="s">
        <v>24</v>
      </c>
      <c r="CA106" s="27" t="s">
        <v>24</v>
      </c>
      <c r="CB106" s="27" t="s">
        <v>24</v>
      </c>
      <c r="CC106" s="27" t="s">
        <v>24</v>
      </c>
      <c r="CD106" s="27" t="s">
        <v>24</v>
      </c>
      <c r="CE106" s="27" t="s">
        <v>24</v>
      </c>
      <c r="CF106" s="27" t="s">
        <v>24</v>
      </c>
      <c r="CG106" s="27" t="s">
        <v>24</v>
      </c>
      <c r="CH106" s="27" t="s">
        <v>24</v>
      </c>
      <c r="CI106" s="27" t="s">
        <v>24</v>
      </c>
      <c r="CJ106" s="27" t="s">
        <v>24</v>
      </c>
      <c r="CK106" s="27" t="s">
        <v>24</v>
      </c>
      <c r="CL106" s="27" t="s">
        <v>24</v>
      </c>
      <c r="CM106" s="27" t="s">
        <v>24</v>
      </c>
      <c r="CN106" s="27" t="s">
        <v>24</v>
      </c>
      <c r="CO106" s="27" t="s">
        <v>24</v>
      </c>
      <c r="CQ106" s="28">
        <f t="shared" si="2679"/>
        <v>2</v>
      </c>
      <c r="CR106" s="28">
        <f t="shared" si="2680"/>
        <v>4</v>
      </c>
      <c r="CS106" s="28">
        <f t="shared" si="2681"/>
        <v>1</v>
      </c>
      <c r="CT106" s="28">
        <f t="shared" si="2682"/>
        <v>5</v>
      </c>
      <c r="CU106" s="28">
        <f t="shared" si="2683"/>
        <v>1</v>
      </c>
      <c r="CV106" s="28">
        <f t="shared" si="2684"/>
        <v>3</v>
      </c>
      <c r="CW106" s="28">
        <f t="shared" si="2685"/>
        <v>1</v>
      </c>
      <c r="CX106" s="28">
        <f t="shared" si="2686"/>
        <v>4</v>
      </c>
      <c r="CY106" s="28">
        <f t="shared" si="2687"/>
        <v>1</v>
      </c>
      <c r="CZ106" s="28">
        <f t="shared" si="2688"/>
        <v>3</v>
      </c>
      <c r="DA106" s="28">
        <f t="shared" si="2689"/>
        <v>1</v>
      </c>
      <c r="DB106" s="28">
        <f t="shared" si="2690"/>
        <v>3</v>
      </c>
      <c r="DC106" s="28">
        <f t="shared" si="2691"/>
        <v>1</v>
      </c>
      <c r="DD106" s="28">
        <f t="shared" si="2692"/>
        <v>0</v>
      </c>
      <c r="DE106" s="28">
        <f t="shared" si="2693"/>
        <v>0</v>
      </c>
      <c r="DF106" s="28">
        <f t="shared" si="2694"/>
        <v>1</v>
      </c>
      <c r="DG106" s="28">
        <f t="shared" si="2695"/>
        <v>0</v>
      </c>
      <c r="DH106" s="28">
        <f t="shared" si="2696"/>
        <v>0</v>
      </c>
      <c r="DI106" s="28">
        <f t="shared" si="2697"/>
        <v>0</v>
      </c>
      <c r="DJ106" s="28">
        <f t="shared" si="2698"/>
        <v>0</v>
      </c>
      <c r="DK106" s="28">
        <f t="shared" si="2699"/>
        <v>0</v>
      </c>
      <c r="DL106" s="28">
        <f t="shared" si="2700"/>
        <v>0</v>
      </c>
      <c r="DM106" s="28">
        <f t="shared" si="2701"/>
        <v>0</v>
      </c>
      <c r="DN106" s="28">
        <f t="shared" si="2702"/>
        <v>0</v>
      </c>
      <c r="DO106" s="28">
        <f t="shared" si="2703"/>
        <v>3</v>
      </c>
      <c r="DP106" s="28">
        <f t="shared" si="2704"/>
        <v>7</v>
      </c>
      <c r="DR106">
        <f t="shared" si="2705"/>
        <v>2</v>
      </c>
      <c r="DS106">
        <f t="shared" si="2706"/>
        <v>4</v>
      </c>
      <c r="DT106">
        <f t="shared" si="2707"/>
        <v>1</v>
      </c>
      <c r="DU106">
        <f t="shared" si="2708"/>
        <v>6</v>
      </c>
      <c r="DV106">
        <f t="shared" si="2709"/>
        <v>0</v>
      </c>
      <c r="DW106">
        <f t="shared" si="2710"/>
        <v>0</v>
      </c>
      <c r="DX106">
        <f t="shared" si="2711"/>
        <v>6</v>
      </c>
      <c r="DY106">
        <f t="shared" si="2712"/>
        <v>0</v>
      </c>
      <c r="DZ106">
        <f t="shared" si="2713"/>
        <v>1</v>
      </c>
      <c r="EA106">
        <f t="shared" si="2714"/>
        <v>8</v>
      </c>
      <c r="EB106">
        <f t="shared" si="2715"/>
        <v>0</v>
      </c>
      <c r="EC106">
        <f t="shared" si="2716"/>
        <v>2</v>
      </c>
      <c r="ED106">
        <f t="shared" si="2717"/>
        <v>0</v>
      </c>
      <c r="EE106">
        <f t="shared" si="2718"/>
        <v>9</v>
      </c>
      <c r="EF106">
        <f t="shared" si="2719"/>
        <v>4</v>
      </c>
      <c r="EG106">
        <f t="shared" si="2720"/>
        <v>8</v>
      </c>
      <c r="EH106">
        <f t="shared" si="2721"/>
        <v>8</v>
      </c>
      <c r="EI106">
        <f t="shared" si="2722"/>
        <v>0</v>
      </c>
      <c r="EJ106">
        <f t="shared" si="2723"/>
        <v>7</v>
      </c>
      <c r="EK106">
        <f t="shared" si="2724"/>
        <v>0</v>
      </c>
      <c r="EL106">
        <f t="shared" si="2725"/>
        <v>4</v>
      </c>
      <c r="EM106">
        <f t="shared" si="2726"/>
        <v>6</v>
      </c>
      <c r="EN106">
        <f t="shared" si="2727"/>
        <v>12</v>
      </c>
      <c r="EO106">
        <f t="shared" si="2728"/>
        <v>2</v>
      </c>
      <c r="EP106">
        <f t="shared" si="2729"/>
        <v>0</v>
      </c>
      <c r="EQ106">
        <f t="shared" si="2730"/>
        <v>0</v>
      </c>
      <c r="ER106">
        <f t="shared" si="2731"/>
        <v>3</v>
      </c>
      <c r="ES106">
        <f t="shared" si="2732"/>
        <v>5</v>
      </c>
      <c r="ET106">
        <f t="shared" si="2733"/>
        <v>0</v>
      </c>
      <c r="EU106">
        <f t="shared" si="2734"/>
        <v>4</v>
      </c>
      <c r="EV106">
        <f t="shared" si="2735"/>
        <v>0</v>
      </c>
      <c r="EW106">
        <f t="shared" si="2736"/>
        <v>0</v>
      </c>
      <c r="EX106">
        <f t="shared" si="2737"/>
        <v>2</v>
      </c>
      <c r="EY106">
        <f t="shared" si="2738"/>
        <v>0</v>
      </c>
      <c r="EZ106">
        <f t="shared" si="2739"/>
        <v>0</v>
      </c>
      <c r="FA106">
        <f t="shared" si="2740"/>
        <v>4</v>
      </c>
      <c r="FB106">
        <f t="shared" si="2741"/>
        <v>0</v>
      </c>
      <c r="FC106">
        <f t="shared" si="2742"/>
        <v>0</v>
      </c>
      <c r="FD106">
        <f t="shared" si="2743"/>
        <v>0</v>
      </c>
      <c r="FE106">
        <f t="shared" si="2744"/>
        <v>0</v>
      </c>
      <c r="FF106">
        <f t="shared" si="2745"/>
        <v>0</v>
      </c>
      <c r="FG106">
        <f t="shared" si="2746"/>
        <v>0</v>
      </c>
      <c r="FH106">
        <f t="shared" si="2747"/>
        <v>0</v>
      </c>
      <c r="FI106">
        <f t="shared" si="2748"/>
        <v>0</v>
      </c>
      <c r="FJ106">
        <f t="shared" si="2749"/>
        <v>0</v>
      </c>
      <c r="FK106">
        <f t="shared" si="2750"/>
        <v>0</v>
      </c>
      <c r="FL106">
        <f t="shared" si="2751"/>
        <v>0</v>
      </c>
      <c r="FM106">
        <f t="shared" si="2752"/>
        <v>0</v>
      </c>
      <c r="FN106">
        <f t="shared" si="2753"/>
        <v>0</v>
      </c>
      <c r="FO106">
        <f t="shared" si="2754"/>
        <v>0</v>
      </c>
      <c r="FP106">
        <f t="shared" si="2755"/>
        <v>0</v>
      </c>
      <c r="FQ106">
        <f t="shared" si="2756"/>
        <v>0</v>
      </c>
      <c r="FR106">
        <f t="shared" si="2757"/>
        <v>0</v>
      </c>
      <c r="FS106">
        <f t="shared" si="2758"/>
        <v>0</v>
      </c>
      <c r="FT106">
        <f t="shared" si="2759"/>
        <v>0</v>
      </c>
      <c r="FU106">
        <f t="shared" si="2760"/>
        <v>0</v>
      </c>
      <c r="FV106">
        <f t="shared" si="2761"/>
        <v>0</v>
      </c>
      <c r="FW106">
        <f t="shared" si="2762"/>
        <v>0</v>
      </c>
      <c r="FX106">
        <f t="shared" si="2763"/>
        <v>0</v>
      </c>
      <c r="FY106">
        <f t="shared" si="2764"/>
        <v>0</v>
      </c>
      <c r="FZ106">
        <f t="shared" si="2765"/>
        <v>0</v>
      </c>
      <c r="GA106">
        <f t="shared" si="2766"/>
        <v>0</v>
      </c>
      <c r="GB106">
        <f t="shared" si="2767"/>
        <v>0</v>
      </c>
      <c r="GC106">
        <f t="shared" si="2768"/>
        <v>0</v>
      </c>
      <c r="GD106">
        <f t="shared" si="2769"/>
        <v>0</v>
      </c>
      <c r="GE106">
        <f t="shared" si="2770"/>
        <v>0</v>
      </c>
      <c r="GF106">
        <f t="shared" si="2771"/>
        <v>0</v>
      </c>
      <c r="GG106">
        <f t="shared" si="2772"/>
        <v>0</v>
      </c>
      <c r="GH106">
        <f t="shared" si="2773"/>
        <v>0</v>
      </c>
      <c r="GI106">
        <f t="shared" si="2774"/>
        <v>0</v>
      </c>
      <c r="GJ106">
        <f t="shared" si="2775"/>
        <v>0</v>
      </c>
      <c r="GK106">
        <f t="shared" si="2776"/>
        <v>0</v>
      </c>
      <c r="GL106">
        <f t="shared" si="2777"/>
        <v>0</v>
      </c>
      <c r="GM106">
        <f t="shared" si="2778"/>
        <v>0</v>
      </c>
      <c r="GN106">
        <f t="shared" si="2779"/>
        <v>0</v>
      </c>
      <c r="GO106">
        <f t="shared" si="2780"/>
        <v>0</v>
      </c>
      <c r="GP106">
        <f t="shared" si="2781"/>
        <v>0</v>
      </c>
      <c r="GQ106">
        <f t="shared" si="2782"/>
        <v>0</v>
      </c>
      <c r="GR106">
        <f t="shared" si="2783"/>
        <v>0</v>
      </c>
      <c r="GS106">
        <f t="shared" si="2784"/>
        <v>0</v>
      </c>
      <c r="GT106">
        <f t="shared" si="2785"/>
        <v>0</v>
      </c>
      <c r="GU106">
        <f t="shared" si="2786"/>
        <v>0</v>
      </c>
      <c r="GW106" s="28">
        <f t="shared" si="2787"/>
        <v>6.5248471562841335</v>
      </c>
      <c r="GX106" s="28">
        <f t="shared" si="2788"/>
        <v>5.1559182706928066</v>
      </c>
      <c r="GY106" s="28">
        <f t="shared" si="2789"/>
        <v>0.89510260521517737</v>
      </c>
      <c r="GZ106" s="28">
        <f t="shared" si="2790"/>
        <v>0</v>
      </c>
      <c r="HA106" s="28">
        <f t="shared" si="2791"/>
        <v>0</v>
      </c>
      <c r="HB106" s="28">
        <f t="shared" si="2792"/>
        <v>8.6910378824559924</v>
      </c>
      <c r="HC106" s="28">
        <f t="shared" si="2793"/>
        <v>0.53905697866581548</v>
      </c>
      <c r="HE106">
        <f>IFERROR(VLOOKUP(_xlfn.NUMBERVALUE(MID(L106, SEARCH("!", L106)+1, SEARCH("+", L106)-SEARCH("!", L106)-1)), Rankings!$A$2:$BK$129, 63, FALSE),0)</f>
        <v>0.37008958491215449</v>
      </c>
      <c r="HF106">
        <f>IFERROR(VLOOKUP(_xlfn.NUMBERVALUE(MID(M106, SEARCH("!", M106)+1, SEARCH("+", M106)-SEARCH("!", M106)-1)), Rankings!$A$2:$BK$129, 63, FALSE),0)</f>
        <v>0.41542995804937638</v>
      </c>
      <c r="HG106">
        <f>IFERROR(VLOOKUP(_xlfn.NUMBERVALUE(MID(N106, SEARCH("!", N106)+1, SEARCH("+", N106)-SEARCH("!", N106)-1)), Rankings!$A$2:$BK$129, 63, FALSE),0)</f>
        <v>0.44033064198466065</v>
      </c>
      <c r="HH106">
        <f>IFERROR(VLOOKUP(_xlfn.NUMBERVALUE(MID(O106, SEARCH("!", O106)+1, SEARCH("+", O106)-SEARCH("!", O106)-1)), Rankings!$A$2:$BK$129, 63, FALSE),0)</f>
        <v>0.74306473398290973</v>
      </c>
      <c r="HI106">
        <f>IFERROR(VLOOKUP(_xlfn.NUMBERVALUE(MID(P106, SEARCH("!", P106)+1, SEARCH("+", P106)-SEARCH("!", P106)-1)), Rankings!$A$2:$BK$129, 63, FALSE),0)</f>
        <v>0</v>
      </c>
      <c r="HJ106">
        <f>IFERROR(VLOOKUP(_xlfn.NUMBERVALUE(MID(Q106, SEARCH("!", Q106)+1, SEARCH("+", Q106)-SEARCH("!", Q106)-1)), Rankings!$A$2:$BK$129, 63, FALSE),0)</f>
        <v>0</v>
      </c>
      <c r="HK106">
        <f>IFERROR(VLOOKUP(_xlfn.NUMBERVALUE(MID(R106, SEARCH("!", R106)+1, SEARCH("+", R106)-SEARCH("!", R106)-1)), Rankings!$A$2:$BK$129, 63, FALSE),0)</f>
        <v>0.71430015405323466</v>
      </c>
      <c r="HL106">
        <f>IFERROR(VLOOKUP(_xlfn.NUMBERVALUE(MID(S106, SEARCH("!", S106)+1, SEARCH("+", S106)-SEARCH("!", S106)-1)), Rankings!$A$2:$BK$129, 63, FALSE),0)</f>
        <v>0</v>
      </c>
      <c r="HM106">
        <f>IFERROR(VLOOKUP(_xlfn.NUMBERVALUE(MID(T106, SEARCH("!", T106)+1, SEARCH("+", T106)-SEARCH("!", T106)-1)), Rankings!$A$2:$BK$129, 63, FALSE),0)</f>
        <v>0.43696687962893166</v>
      </c>
      <c r="HN106">
        <f>IFERROR(VLOOKUP(_xlfn.NUMBERVALUE(MID(U106, SEARCH("!", U106)+1, SEARCH("+", U106)-SEARCH("!", U106)-1)), Rankings!$A$2:$BK$129, 63, FALSE),0)</f>
        <v>0.65575840813392627</v>
      </c>
      <c r="HO106">
        <f>IFERROR(VLOOKUP(_xlfn.NUMBERVALUE(MID(V106, SEARCH("!", V106)+1, SEARCH("+", V106)-SEARCH("!", V106)-1)), Rankings!$A$2:$BK$129, 63, FALSE),0)</f>
        <v>0</v>
      </c>
      <c r="HP106">
        <f>IFERROR(VLOOKUP(_xlfn.NUMBERVALUE(MID(W106, SEARCH("!", W106)+1, SEARCH("+", W106)-SEARCH("!", W106)-1)), Rankings!$A$2:$BK$129, 63, FALSE),0)</f>
        <v>0.55881753299749948</v>
      </c>
      <c r="HQ106">
        <f>IFERROR(VLOOKUP(_xlfn.NUMBERVALUE(MID(X106, SEARCH("!", X106)+1, SEARCH("+", X106)-SEARCH("!", X106)-1)), Rankings!$A$2:$BK$129, 63, FALSE),0)</f>
        <v>0</v>
      </c>
      <c r="HR106">
        <f>IFERROR(VLOOKUP(_xlfn.NUMBERVALUE(MID(Y106, SEARCH("!", Y106)+1, SEARCH("+", Y106)-SEARCH("!", Y106)-1)), Rankings!$A$2:$BK$129, 63, FALSE),0)</f>
        <v>0.33365094160577863</v>
      </c>
      <c r="HS106">
        <f>IFERROR(VLOOKUP(_xlfn.NUMBERVALUE(MID(Z106, SEARCH("!", Z106)+1, SEARCH("+", Z106)-SEARCH("!", Z106)-1)), Rankings!$A$2:$BK$129, 63, FALSE),0)</f>
        <v>0.99722768391660677</v>
      </c>
      <c r="HT106">
        <f>IFERROR(VLOOKUP(_xlfn.NUMBERVALUE(MID(AA106, SEARCH("!", AA106)+1, SEARCH("+", AA106)-SEARCH("!", AA106)-1)), Rankings!$A$2:$BK$129, 63, FALSE),0)</f>
        <v>0.46483583917633242</v>
      </c>
      <c r="HU106">
        <f>IFERROR(VLOOKUP(_xlfn.NUMBERVALUE(MID(AB106, SEARCH("!", AB106)+1, SEARCH("+", AB106)-SEARCH("!", AB106)-1)), Rankings!$A$2:$BK$129, 63, FALSE),0)</f>
        <v>0.74306473398290973</v>
      </c>
      <c r="HV106">
        <f>IFERROR(VLOOKUP(_xlfn.NUMBERVALUE(MID(AC106, SEARCH("!", AC106)+1, SEARCH("+", AC106)-SEARCH("!", AC106)-1)), Rankings!$A$2:$BK$129, 63, FALSE),0)</f>
        <v>0</v>
      </c>
      <c r="HW106">
        <f>IFERROR(VLOOKUP(_xlfn.NUMBERVALUE(MID(AD106, SEARCH("!", AD106)+1, SEARCH("+", AD106)-SEARCH("!", AD106)-1)), Rankings!$A$2:$BK$129, 63, FALSE),0)</f>
        <v>0.71430015405323466</v>
      </c>
      <c r="HX106">
        <f>IFERROR(VLOOKUP(_xlfn.NUMBERVALUE(MID(AE106, SEARCH("!", AE106)+1, SEARCH("+", AE106)-SEARCH("!", AE106)-1)), Rankings!$A$2:$BK$129, 63, FALSE),0)</f>
        <v>0</v>
      </c>
      <c r="HY106">
        <f>IFERROR(VLOOKUP(_xlfn.NUMBERVALUE(MID(AF106, SEARCH("!", AF106)+1, SEARCH("+", AF106)-SEARCH("!", AF106)-1)), Rankings!$A$2:$BK$129, 63, FALSE),0)</f>
        <v>0.47859817275585803</v>
      </c>
      <c r="HZ106">
        <f>IFERROR(VLOOKUP(_xlfn.NUMBERVALUE(MID(AG106, SEARCH("!", AG106)+1, SEARCH("+", AG106)-SEARCH("!", AG106)-1)), Rankings!$A$2:$BK$129, 63, FALSE),0)</f>
        <v>0.65575840813392627</v>
      </c>
      <c r="IA106">
        <f>IFERROR(VLOOKUP(_xlfn.NUMBERVALUE(MID(AH106, SEARCH("!", AH106)+1, SEARCH("+", AH106)-SEARCH("!", AH106)-1)), Rankings!$A$2:$BK$129, 63, FALSE),0)</f>
        <v>0.5614516636093988</v>
      </c>
      <c r="IB106">
        <f>IFERROR(VLOOKUP(_xlfn.NUMBERVALUE(MID(AI106, SEARCH("!", AI106)+1, SEARCH("+", AI106)-SEARCH("!", AI106)-1)), Rankings!$A$2:$BK$129, 63, FALSE),0)</f>
        <v>0.7577692959070047</v>
      </c>
      <c r="IC106">
        <f>IFERROR(VLOOKUP(_xlfn.NUMBERVALUE(MID(AJ106, SEARCH("!", AJ106)+1, SEARCH("+", AJ106)-SEARCH("!", AJ106)-1)), Rankings!$A$2:$BK$129, 63, FALSE),0)</f>
        <v>0</v>
      </c>
      <c r="ID106">
        <f>IFERROR(VLOOKUP(_xlfn.NUMBERVALUE(MID(AK106, SEARCH("!", AK106)+1, SEARCH("+", AK106)-SEARCH("!", AK106)-1)), Rankings!$A$2:$BK$129, 63, FALSE),0)</f>
        <v>0</v>
      </c>
      <c r="IE106">
        <f>IFERROR(VLOOKUP(_xlfn.NUMBERVALUE(MID(AL106, SEARCH("!", AL106)+1, SEARCH("+", AL106)-SEARCH("!", AL106)-1)), Rankings!$A$2:$BK$129, 63, FALSE),0)</f>
        <v>0.30935108502098208</v>
      </c>
      <c r="IF106">
        <f>IFERROR(VLOOKUP(_xlfn.NUMBERVALUE(MID(AM106, SEARCH("!", AM106)+1, SEARCH("+", AM106)-SEARCH("!", AM106)-1)), Rankings!$A$2:$BK$129, 63, FALSE),0)</f>
        <v>0.46483583917633242</v>
      </c>
      <c r="IG106">
        <f>IFERROR(VLOOKUP(_xlfn.NUMBERVALUE(MID(AN106, SEARCH("!", AN106)+1, SEARCH("+", AN106)-SEARCH("!", AN106)-1)), Rankings!$A$2:$BK$129, 63, FALSE),0)</f>
        <v>0</v>
      </c>
      <c r="IH106">
        <f>IFERROR(VLOOKUP(_xlfn.NUMBERVALUE(MID(AO106, SEARCH("!", AO106)+1, SEARCH("+", AO106)-SEARCH("!", AO106)-1)), Rankings!$A$2:$BK$129, 63, FALSE),0)</f>
        <v>0.60530174914633528</v>
      </c>
      <c r="II106">
        <f>IFERROR(VLOOKUP(_xlfn.NUMBERVALUE(MID(AP106, SEARCH("!", AP106)+1, SEARCH("+", AP106)-SEARCH("!", AP106)-1)), Rankings!$A$2:$BK$129, 63, FALSE),0)</f>
        <v>0</v>
      </c>
      <c r="IJ106">
        <f>IFERROR(VLOOKUP(_xlfn.NUMBERVALUE(MID(AQ106, SEARCH("!", AQ106)+1, SEARCH("+", AQ106)-SEARCH("!", AQ106)-1)), Rankings!$A$2:$BK$129, 63, FALSE),0)</f>
        <v>0</v>
      </c>
      <c r="IK106">
        <f>IFERROR(VLOOKUP(_xlfn.NUMBERVALUE(MID(AR106, SEARCH("!", AR106)+1, SEARCH("+", AR106)-SEARCH("!", AR106)-1)), Rankings!$A$2:$BK$129, 63, FALSE),0)</f>
        <v>0.59825948781106209</v>
      </c>
      <c r="IL106">
        <f>IFERROR(VLOOKUP(_xlfn.NUMBERVALUE(MID(AS106, SEARCH("!", AS106)+1, SEARCH("+", AS106)-SEARCH("!", AS106)-1)), Rankings!$A$2:$BK$129, 63, FALSE),0)</f>
        <v>0</v>
      </c>
      <c r="IM106">
        <f>IFERROR(VLOOKUP(_xlfn.NUMBERVALUE(MID(AT106, SEARCH("!", AT106)+1, SEARCH("+", AT106)-SEARCH("!", AT106)-1)), Rankings!$A$2:$BK$129, 63, FALSE),0)</f>
        <v>0</v>
      </c>
      <c r="IN106">
        <f>IFERROR(VLOOKUP(_xlfn.NUMBERVALUE(MID(AU106, SEARCH("!", AU106)+1, SEARCH("+", AU106)-SEARCH("!", AU106)-1)), Rankings!$A$2:$BK$129, 63, FALSE),0)</f>
        <v>0.55670508415366138</v>
      </c>
      <c r="IO106">
        <f>IFERROR(VLOOKUP(_xlfn.NUMBERVALUE(MID(AV106, SEARCH("!", AV106)+1, SEARCH("+", AV106)-SEARCH("!", AV106)-1)), Rankings!$A$2:$BK$129, 63, FALSE),0)</f>
        <v>0</v>
      </c>
      <c r="IP106">
        <f>IFERROR(VLOOKUP(_xlfn.NUMBERVALUE(MID(AW106, SEARCH("!", AW106)+1, SEARCH("+", AW106)-SEARCH("!", AW106)-1)), Rankings!$A$2:$BK$129, 63, FALSE),0)</f>
        <v>0</v>
      </c>
      <c r="IQ106">
        <f>IFERROR(VLOOKUP(_xlfn.NUMBERVALUE(MID(AX106, SEARCH("!", AX106)+1, SEARCH("+", AX106)-SEARCH("!", AX106)-1)), Rankings!$A$2:$BK$129, 63, FALSE),0)</f>
        <v>0</v>
      </c>
      <c r="IR106">
        <f>IFERROR(VLOOKUP(_xlfn.NUMBERVALUE(MID(AY106, SEARCH("!", AY106)+1, SEARCH("+", AY106)-SEARCH("!", AY106)-1)), Rankings!$A$2:$BK$129, 63, FALSE),0)</f>
        <v>0</v>
      </c>
      <c r="IS106">
        <f>IFERROR(VLOOKUP(_xlfn.NUMBERVALUE(MID(AZ106, SEARCH("!", AZ106)+1, SEARCH("+", AZ106)-SEARCH("!", AZ106)-1)), Rankings!$A$2:$BK$129, 63, FALSE),0)</f>
        <v>0</v>
      </c>
      <c r="IT106">
        <f>IFERROR(VLOOKUP(_xlfn.NUMBERVALUE(MID(BA106, SEARCH("!", BA106)+1, SEARCH("+", BA106)-SEARCH("!", BA106)-1)), Rankings!$A$2:$BK$129, 63, FALSE),0)</f>
        <v>0</v>
      </c>
      <c r="IU106">
        <f>IFERROR(VLOOKUP(_xlfn.NUMBERVALUE(MID(BB106, SEARCH("!", BB106)+1, SEARCH("+", BB106)-SEARCH("!", BB106)-1)), Rankings!$A$2:$BK$129, 63, FALSE),0)</f>
        <v>0</v>
      </c>
      <c r="IV106">
        <f>IFERROR(VLOOKUP(_xlfn.NUMBERVALUE(MID(BC106, SEARCH("!", BC106)+1, SEARCH("+", BC106)-SEARCH("!", BC106)-1)), Rankings!$A$2:$BK$129, 63, FALSE),0)</f>
        <v>0</v>
      </c>
      <c r="IW106">
        <f>IFERROR(VLOOKUP(_xlfn.NUMBERVALUE(MID(BD106, SEARCH("!", BD106)+1, SEARCH("+", BD106)-SEARCH("!", BD106)-1)), Rankings!$A$2:$BK$129, 63, FALSE),0)</f>
        <v>0</v>
      </c>
      <c r="IX106">
        <f>IFERROR(VLOOKUP(_xlfn.NUMBERVALUE(MID(BE106, SEARCH("!", BE106)+1, SEARCH("+", BE106)-SEARCH("!", BE106)-1)), Rankings!$A$2:$BK$129, 63, FALSE),0)</f>
        <v>0</v>
      </c>
      <c r="IY106">
        <f>IFERROR(VLOOKUP(_xlfn.NUMBERVALUE(MID(BF106, SEARCH("!", BF106)+1, SEARCH("+", BF106)-SEARCH("!", BF106)-1)), Rankings!$A$2:$BK$129, 63, FALSE),0)</f>
        <v>0</v>
      </c>
      <c r="IZ106">
        <f>IFERROR(VLOOKUP(_xlfn.NUMBERVALUE(MID(BG106, SEARCH("!", BG106)+1, SEARCH("+", BG106)-SEARCH("!", BG106)-1)), Rankings!$A$2:$BK$129, 63, FALSE),0)</f>
        <v>0</v>
      </c>
      <c r="JA106">
        <f>IFERROR(VLOOKUP(_xlfn.NUMBERVALUE(MID(BH106, SEARCH("!", BH106)+1, SEARCH("+", BH106)-SEARCH("!", BH106)-1)), Rankings!$A$2:$BK$129, 63, FALSE),0)</f>
        <v>0</v>
      </c>
      <c r="JB106">
        <f>IFERROR(VLOOKUP(_xlfn.NUMBERVALUE(MID(BI106, SEARCH("!", BI106)+1, SEARCH("+", BI106)-SEARCH("!", BI106)-1)), Rankings!$A$2:$BK$129, 63, FALSE),0)</f>
        <v>0</v>
      </c>
      <c r="JC106">
        <f>IFERROR(VLOOKUP(_xlfn.NUMBERVALUE(MID(BJ106, SEARCH("!", BJ106)+1, SEARCH("+", BJ106)-SEARCH("!", BJ106)-1)), Rankings!$A$2:$BK$129, 63, FALSE),0)</f>
        <v>0</v>
      </c>
      <c r="JD106">
        <f>IFERROR(VLOOKUP(_xlfn.NUMBERVALUE(MID(BK106, SEARCH("!", BK106)+1, SEARCH("+", BK106)-SEARCH("!", BK106)-1)), Rankings!$A$2:$BK$129, 63, FALSE),0)</f>
        <v>0</v>
      </c>
      <c r="JE106">
        <f>IFERROR(VLOOKUP(_xlfn.NUMBERVALUE(MID(BL106, SEARCH("!", BL106)+1, SEARCH("+", BL106)-SEARCH("!", BL106)-1)), Rankings!$A$2:$BK$129, 63, FALSE),0)</f>
        <v>0</v>
      </c>
      <c r="JF106">
        <f>IFERROR(VLOOKUP(_xlfn.NUMBERVALUE(MID(BM106, SEARCH("!", BM106)+1, SEARCH("+", BM106)-SEARCH("!", BM106)-1)), Rankings!$A$2:$BK$129, 63, FALSE),0)</f>
        <v>0</v>
      </c>
      <c r="JG106">
        <f>IFERROR(VLOOKUP(_xlfn.NUMBERVALUE(MID(BN106, SEARCH("!", BN106)+1, SEARCH("+", BN106)-SEARCH("!", BN106)-1)), Rankings!$A$2:$BK$129, 63, FALSE),0)</f>
        <v>0</v>
      </c>
      <c r="JH106">
        <f>IFERROR(VLOOKUP(_xlfn.NUMBERVALUE(MID(BO106, SEARCH("!", BO106)+1, SEARCH("+", BO106)-SEARCH("!", BO106)-1)), Rankings!$A$2:$BK$129, 63, FALSE),0)</f>
        <v>0</v>
      </c>
      <c r="JI106">
        <f>IFERROR(VLOOKUP(_xlfn.NUMBERVALUE(MID(BP106, SEARCH("!", BP106)+1, SEARCH("+", BP106)-SEARCH("!", BP106)-1)), Rankings!$A$2:$BK$129, 63, FALSE),0)</f>
        <v>0</v>
      </c>
      <c r="JJ106">
        <f>IFERROR(VLOOKUP(_xlfn.NUMBERVALUE(MID(BQ106, SEARCH("!", BQ106)+1, SEARCH("+", BQ106)-SEARCH("!", BQ106)-1)), Rankings!$A$2:$BK$129, 63, FALSE),0)</f>
        <v>0</v>
      </c>
      <c r="JK106">
        <f>IFERROR(VLOOKUP(_xlfn.NUMBERVALUE(MID(BR106, SEARCH("!", BR106)+1, SEARCH("+", BR106)-SEARCH("!", BR106)-1)), Rankings!$A$2:$BK$129, 63, FALSE),0)</f>
        <v>0</v>
      </c>
      <c r="JL106">
        <f>IFERROR(VLOOKUP(_xlfn.NUMBERVALUE(MID(BS106, SEARCH("!", BS106)+1, SEARCH("+", BS106)-SEARCH("!", BS106)-1)), Rankings!$A$2:$BK$129, 63, FALSE),0)</f>
        <v>0</v>
      </c>
      <c r="JM106">
        <f>IFERROR(VLOOKUP(_xlfn.NUMBERVALUE(MID(BT106, SEARCH("!", BT106)+1, SEARCH("+", BT106)-SEARCH("!", BT106)-1)), Rankings!$A$2:$BK$129, 63, FALSE),0)</f>
        <v>0</v>
      </c>
      <c r="JN106">
        <f>IFERROR(VLOOKUP(_xlfn.NUMBERVALUE(MID(BU106, SEARCH("!", BU106)+1, SEARCH("+", BU106)-SEARCH("!", BU106)-1)), Rankings!$A$2:$BK$129, 63, FALSE),0)</f>
        <v>0</v>
      </c>
      <c r="JO106">
        <f>IFERROR(VLOOKUP(_xlfn.NUMBERVALUE(MID(BV106, SEARCH("!", BV106)+1, SEARCH("+", BV106)-SEARCH("!", BV106)-1)), Rankings!$A$2:$BK$129, 63, FALSE),0)</f>
        <v>0</v>
      </c>
      <c r="JP106">
        <f>IFERROR(VLOOKUP(_xlfn.NUMBERVALUE(MID(BW106, SEARCH("!", BW106)+1, SEARCH("+", BW106)-SEARCH("!", BW106)-1)), Rankings!$A$2:$BK$129, 63, FALSE),0)</f>
        <v>0</v>
      </c>
      <c r="JQ106">
        <f>IFERROR(VLOOKUP(_xlfn.NUMBERVALUE(MID(BX106, SEARCH("!", BX106)+1, SEARCH("+", BX106)-SEARCH("!", BX106)-1)), Rankings!$A$2:$BK$129, 63, FALSE),0)</f>
        <v>0</v>
      </c>
      <c r="JR106">
        <f>IFERROR(VLOOKUP(_xlfn.NUMBERVALUE(MID(BY106, SEARCH("!", BY106)+1, SEARCH("+", BY106)-SEARCH("!", BY106)-1)), Rankings!$A$2:$BK$129, 63, FALSE),0)</f>
        <v>0</v>
      </c>
      <c r="JS106">
        <f>IFERROR(VLOOKUP(_xlfn.NUMBERVALUE(MID(BZ106, SEARCH("!", BZ106)+1, SEARCH("+", BZ106)-SEARCH("!", BZ106)-1)), Rankings!$A$2:$BK$129, 63, FALSE),0)</f>
        <v>0</v>
      </c>
      <c r="JT106">
        <f>IFERROR(VLOOKUP(_xlfn.NUMBERVALUE(MID(CA106, SEARCH("!", CA106)+1, SEARCH("+", CA106)-SEARCH("!", CA106)-1)), Rankings!$A$2:$BK$129, 63, FALSE),0)</f>
        <v>0</v>
      </c>
      <c r="JU106">
        <f>IFERROR(VLOOKUP(_xlfn.NUMBERVALUE(MID(CB106, SEARCH("!", CB106)+1, SEARCH("+", CB106)-SEARCH("!", CB106)-1)), Rankings!$A$2:$BK$129, 63, FALSE),0)</f>
        <v>0</v>
      </c>
      <c r="JV106">
        <f>IFERROR(VLOOKUP(_xlfn.NUMBERVALUE(MID(CC106, SEARCH("!", CC106)+1, SEARCH("+", CC106)-SEARCH("!", CC106)-1)), Rankings!$A$2:$BK$129, 63, FALSE),0)</f>
        <v>0</v>
      </c>
      <c r="JW106">
        <f>IFERROR(VLOOKUP(_xlfn.NUMBERVALUE(MID(CD106, SEARCH("!", CD106)+1, SEARCH("+", CD106)-SEARCH("!", CD106)-1)), Rankings!$A$2:$BK$129, 63, FALSE),0)</f>
        <v>0</v>
      </c>
      <c r="JX106">
        <f>IFERROR(VLOOKUP(_xlfn.NUMBERVALUE(MID(CE106, SEARCH("!", CE106)+1, SEARCH("+", CE106)-SEARCH("!", CE106)-1)), Rankings!$A$2:$BK$129, 63, FALSE),0)</f>
        <v>0</v>
      </c>
      <c r="JY106">
        <f>IFERROR(VLOOKUP(_xlfn.NUMBERVALUE(MID(CF106, SEARCH("!", CF106)+1, SEARCH("+", CF106)-SEARCH("!", CF106)-1)), Rankings!$A$2:$BK$129, 63, FALSE),0)</f>
        <v>0</v>
      </c>
      <c r="JZ106">
        <f>IFERROR(VLOOKUP(_xlfn.NUMBERVALUE(MID(CG106, SEARCH("!", CG106)+1, SEARCH("+", CG106)-SEARCH("!", CG106)-1)), Rankings!$A$2:$BK$129, 63, FALSE),0)</f>
        <v>0</v>
      </c>
      <c r="KA106">
        <f>IFERROR(VLOOKUP(_xlfn.NUMBERVALUE(MID(CH106, SEARCH("!", CH106)+1, SEARCH("+", CH106)-SEARCH("!", CH106)-1)), Rankings!$A$2:$BK$129, 63, FALSE),0)</f>
        <v>0</v>
      </c>
      <c r="KB106">
        <f>IFERROR(VLOOKUP(_xlfn.NUMBERVALUE(MID(CI106, SEARCH("!", CI106)+1, SEARCH("+", CI106)-SEARCH("!", CI106)-1)), Rankings!$A$2:$BK$129, 63, FALSE),0)</f>
        <v>0</v>
      </c>
      <c r="KC106">
        <f>IFERROR(VLOOKUP(_xlfn.NUMBERVALUE(MID(CJ106, SEARCH("!", CJ106)+1, SEARCH("+", CJ106)-SEARCH("!", CJ106)-1)), Rankings!$A$2:$BK$129, 63, FALSE),0)</f>
        <v>0</v>
      </c>
      <c r="KD106">
        <f>IFERROR(VLOOKUP(_xlfn.NUMBERVALUE(MID(CK106, SEARCH("!", CK106)+1, SEARCH("+", CK106)-SEARCH("!", CK106)-1)), Rankings!$A$2:$BK$129, 63, FALSE),0)</f>
        <v>0</v>
      </c>
      <c r="KE106">
        <f>IFERROR(VLOOKUP(_xlfn.NUMBERVALUE(MID(CL106, SEARCH("!", CL106)+1, SEARCH("+", CL106)-SEARCH("!", CL106)-1)), Rankings!$A$2:$BK$129, 63, FALSE),0)</f>
        <v>0</v>
      </c>
      <c r="KF106">
        <f>IFERROR(VLOOKUP(_xlfn.NUMBERVALUE(MID(CM106, SEARCH("!", CM106)+1, SEARCH("+", CM106)-SEARCH("!", CM106)-1)), Rankings!$A$2:$BK$129, 63, FALSE),0)</f>
        <v>0</v>
      </c>
      <c r="KG106">
        <f>IFERROR(VLOOKUP(_xlfn.NUMBERVALUE(MID(CN106, SEARCH("!", CN106)+1, SEARCH("+", CN106)-SEARCH("!", CN106)-1)), Rankings!$A$2:$BK$129, 63, FALSE),0)</f>
        <v>0</v>
      </c>
      <c r="KH106">
        <f>IFERROR(VLOOKUP(_xlfn.NUMBERVALUE(MID(CO106, SEARCH("!", CO106)+1, SEARCH("+", CO106)-SEARCH("!", CO106)-1)), Rankings!$A$2:$BK$129, 63, FALSE),0)</f>
        <v>0</v>
      </c>
      <c r="KJ106" s="28">
        <f t="shared" si="2794"/>
        <v>199</v>
      </c>
      <c r="KK106" s="28">
        <f t="shared" si="2795"/>
        <v>137</v>
      </c>
      <c r="KL106" s="28">
        <f t="shared" si="2796"/>
        <v>19</v>
      </c>
      <c r="KM106" s="28">
        <f t="shared" si="2797"/>
        <v>0</v>
      </c>
      <c r="KN106" s="28">
        <f t="shared" si="2798"/>
        <v>0</v>
      </c>
      <c r="KO106" s="28">
        <f t="shared" si="2799"/>
        <v>154</v>
      </c>
      <c r="KP106" s="28">
        <f t="shared" si="2800"/>
        <v>254.16666666666666</v>
      </c>
      <c r="KQ106" s="28">
        <f t="shared" si="2801"/>
        <v>154</v>
      </c>
      <c r="KS106" s="27" t="str">
        <f t="shared" si="2802"/>
        <v>17</v>
      </c>
      <c r="KT106" s="27" t="str">
        <f t="shared" si="2803"/>
        <v>7</v>
      </c>
      <c r="KU106" s="27" t="str">
        <f t="shared" si="2804"/>
        <v>21</v>
      </c>
      <c r="KV106" s="27" t="str">
        <f t="shared" si="2805"/>
        <v>8</v>
      </c>
      <c r="KW106" s="27">
        <f t="shared" si="2806"/>
        <v>0</v>
      </c>
      <c r="KX106" s="27">
        <f t="shared" si="2807"/>
        <v>0</v>
      </c>
      <c r="KY106" s="27" t="str">
        <f t="shared" si="2808"/>
        <v>16</v>
      </c>
      <c r="KZ106" s="27">
        <f t="shared" si="2809"/>
        <v>0</v>
      </c>
      <c r="LA106" s="27" t="str">
        <f t="shared" si="2810"/>
        <v>20</v>
      </c>
      <c r="LB106" s="27" t="str">
        <f t="shared" si="2811"/>
        <v>14</v>
      </c>
      <c r="LC106" s="27">
        <f t="shared" si="2812"/>
        <v>0</v>
      </c>
      <c r="LD106" s="27" t="str">
        <f t="shared" si="2813"/>
        <v>9</v>
      </c>
      <c r="LE106" s="27">
        <f t="shared" si="2814"/>
        <v>0</v>
      </c>
      <c r="LF106" s="27" t="str">
        <f t="shared" si="2815"/>
        <v>11</v>
      </c>
      <c r="LG106" s="27" t="str">
        <f t="shared" si="2816"/>
        <v>19</v>
      </c>
      <c r="LH106" s="27" t="str">
        <f t="shared" si="2817"/>
        <v>19</v>
      </c>
      <c r="LI106" s="27" t="str">
        <f t="shared" si="2818"/>
        <v>16</v>
      </c>
      <c r="LJ106" s="27">
        <f t="shared" si="2819"/>
        <v>0</v>
      </c>
      <c r="LK106" s="27" t="str">
        <f t="shared" si="2820"/>
        <v>27</v>
      </c>
      <c r="LL106" s="27">
        <f t="shared" si="2821"/>
        <v>0</v>
      </c>
      <c r="LM106" s="27" t="str">
        <f t="shared" si="2822"/>
        <v>17</v>
      </c>
      <c r="LN106" s="27" t="str">
        <f t="shared" si="2823"/>
        <v>16</v>
      </c>
      <c r="LO106" s="27" t="str">
        <f t="shared" si="2824"/>
        <v>8</v>
      </c>
      <c r="LP106" s="27" t="str">
        <f t="shared" si="2825"/>
        <v>8</v>
      </c>
      <c r="LQ106" s="27">
        <f t="shared" si="2826"/>
        <v>0</v>
      </c>
      <c r="LR106" s="27">
        <f t="shared" si="2827"/>
        <v>0</v>
      </c>
      <c r="LS106" s="27" t="str">
        <f t="shared" si="2828"/>
        <v>27</v>
      </c>
      <c r="LT106" s="27" t="str">
        <f t="shared" si="2829"/>
        <v>21</v>
      </c>
      <c r="LU106" s="27">
        <f t="shared" si="2830"/>
        <v>0</v>
      </c>
      <c r="LV106" s="27" t="str">
        <f t="shared" si="2831"/>
        <v>11</v>
      </c>
      <c r="LW106" s="27">
        <f t="shared" si="2832"/>
        <v>0</v>
      </c>
      <c r="LX106" s="27">
        <f t="shared" si="2833"/>
        <v>0</v>
      </c>
      <c r="LY106" s="27" t="str">
        <f t="shared" si="2834"/>
        <v>19</v>
      </c>
      <c r="LZ106" s="27">
        <f t="shared" si="2835"/>
        <v>0</v>
      </c>
      <c r="MA106" s="27">
        <f t="shared" si="2836"/>
        <v>0</v>
      </c>
      <c r="MB106" s="27" t="str">
        <f t="shared" si="2837"/>
        <v>24</v>
      </c>
      <c r="MC106" s="27">
        <f t="shared" si="2838"/>
        <v>0</v>
      </c>
      <c r="MD106" s="27">
        <f t="shared" si="2839"/>
        <v>0</v>
      </c>
      <c r="ME106" s="27">
        <f t="shared" si="2840"/>
        <v>0</v>
      </c>
      <c r="MF106" s="27">
        <f t="shared" si="2841"/>
        <v>0</v>
      </c>
      <c r="MG106" s="27">
        <f t="shared" si="2842"/>
        <v>0</v>
      </c>
      <c r="MH106" s="27">
        <f t="shared" si="2843"/>
        <v>0</v>
      </c>
      <c r="MI106" s="27">
        <f t="shared" si="2844"/>
        <v>0</v>
      </c>
      <c r="MJ106" s="27">
        <f t="shared" si="2845"/>
        <v>0</v>
      </c>
      <c r="MK106" s="27">
        <f t="shared" si="2846"/>
        <v>0</v>
      </c>
      <c r="ML106" s="27">
        <f t="shared" si="2847"/>
        <v>0</v>
      </c>
      <c r="MM106" s="27">
        <f t="shared" si="2848"/>
        <v>0</v>
      </c>
      <c r="MN106" s="27">
        <f t="shared" si="2849"/>
        <v>0</v>
      </c>
      <c r="MO106" s="27">
        <f t="shared" si="2850"/>
        <v>0</v>
      </c>
      <c r="MP106" s="27">
        <f t="shared" si="2851"/>
        <v>0</v>
      </c>
      <c r="MQ106" s="27">
        <f t="shared" si="2852"/>
        <v>0</v>
      </c>
      <c r="MR106" s="27">
        <f t="shared" si="2853"/>
        <v>0</v>
      </c>
      <c r="MS106" s="27">
        <f t="shared" si="2854"/>
        <v>0</v>
      </c>
      <c r="MT106" s="27">
        <f t="shared" si="2855"/>
        <v>0</v>
      </c>
      <c r="MU106" s="27">
        <f t="shared" si="2856"/>
        <v>0</v>
      </c>
      <c r="MV106" s="27">
        <f t="shared" si="2857"/>
        <v>0</v>
      </c>
      <c r="MW106" s="27">
        <f t="shared" si="2858"/>
        <v>0</v>
      </c>
      <c r="MX106" s="27">
        <f t="shared" si="2859"/>
        <v>0</v>
      </c>
      <c r="MY106" s="27">
        <f t="shared" si="2860"/>
        <v>0</v>
      </c>
      <c r="MZ106" s="27">
        <f t="shared" si="2861"/>
        <v>0</v>
      </c>
      <c r="NA106" s="27">
        <f t="shared" si="2862"/>
        <v>0</v>
      </c>
      <c r="NB106" s="27">
        <f t="shared" si="2863"/>
        <v>0</v>
      </c>
      <c r="NC106" s="27">
        <f t="shared" si="2864"/>
        <v>0</v>
      </c>
      <c r="ND106" s="27">
        <f t="shared" si="2865"/>
        <v>0</v>
      </c>
      <c r="NE106" s="27">
        <f t="shared" si="2866"/>
        <v>0</v>
      </c>
      <c r="NF106" s="27">
        <f t="shared" si="2867"/>
        <v>0</v>
      </c>
      <c r="NG106" s="27">
        <f t="shared" si="2868"/>
        <v>0</v>
      </c>
      <c r="NH106" s="27">
        <f t="shared" si="2869"/>
        <v>0</v>
      </c>
      <c r="NI106" s="27">
        <f t="shared" si="2870"/>
        <v>0</v>
      </c>
      <c r="NJ106" s="27">
        <f t="shared" si="2871"/>
        <v>0</v>
      </c>
      <c r="NK106" s="27">
        <f t="shared" si="2872"/>
        <v>0</v>
      </c>
      <c r="NL106" s="27">
        <f t="shared" si="2873"/>
        <v>0</v>
      </c>
      <c r="NM106" s="27">
        <f t="shared" si="2874"/>
        <v>0</v>
      </c>
      <c r="NN106" s="27">
        <f t="shared" si="2875"/>
        <v>0</v>
      </c>
      <c r="NO106" s="27">
        <f t="shared" si="2876"/>
        <v>0</v>
      </c>
      <c r="NP106" s="27">
        <f t="shared" si="2877"/>
        <v>0</v>
      </c>
      <c r="NQ106" s="27">
        <f t="shared" si="2878"/>
        <v>0</v>
      </c>
      <c r="NR106" s="27">
        <f t="shared" si="2879"/>
        <v>0</v>
      </c>
      <c r="NS106" s="27">
        <f t="shared" si="2880"/>
        <v>0</v>
      </c>
      <c r="NT106" s="27">
        <f t="shared" si="2881"/>
        <v>0</v>
      </c>
      <c r="NU106" s="27">
        <f t="shared" si="2882"/>
        <v>0</v>
      </c>
      <c r="NV106" s="27">
        <f t="shared" si="2883"/>
        <v>0</v>
      </c>
      <c r="NX106" s="28">
        <f t="shared" si="2884"/>
        <v>287</v>
      </c>
      <c r="NY106" s="28">
        <f t="shared" si="2885"/>
        <v>192</v>
      </c>
      <c r="NZ106" s="28">
        <f t="shared" si="2886"/>
        <v>39</v>
      </c>
      <c r="OA106" s="28">
        <f t="shared" si="2887"/>
        <v>0</v>
      </c>
      <c r="OB106" s="28">
        <f t="shared" si="2888"/>
        <v>0</v>
      </c>
      <c r="OC106" s="28">
        <f t="shared" si="2889"/>
        <v>210</v>
      </c>
      <c r="OD106" s="28">
        <f t="shared" si="2890"/>
        <v>370.5</v>
      </c>
      <c r="OE106" s="28">
        <f t="shared" si="2891"/>
        <v>210</v>
      </c>
      <c r="OG106" s="27" t="str">
        <f t="shared" si="2892"/>
        <v>21</v>
      </c>
      <c r="OH106" s="27" t="str">
        <f t="shared" si="2893"/>
        <v>15</v>
      </c>
      <c r="OI106" s="27" t="str">
        <f t="shared" si="2894"/>
        <v>15</v>
      </c>
      <c r="OJ106" s="27" t="str">
        <f t="shared" si="2895"/>
        <v>25</v>
      </c>
      <c r="OK106" s="27">
        <f t="shared" si="2896"/>
        <v>0</v>
      </c>
      <c r="OL106" s="27">
        <f t="shared" si="2897"/>
        <v>0</v>
      </c>
      <c r="OM106" s="27" t="str">
        <f t="shared" si="2898"/>
        <v>26</v>
      </c>
      <c r="ON106" s="27">
        <f t="shared" si="2899"/>
        <v>0</v>
      </c>
      <c r="OO106" s="27" t="str">
        <f t="shared" si="2900"/>
        <v>17</v>
      </c>
      <c r="OP106" s="27" t="str">
        <f t="shared" si="2901"/>
        <v>16</v>
      </c>
      <c r="OQ106" s="27">
        <f t="shared" si="2902"/>
        <v>0</v>
      </c>
      <c r="OR106" s="27" t="str">
        <f t="shared" si="2903"/>
        <v>19</v>
      </c>
      <c r="OS106" s="27">
        <f t="shared" si="2904"/>
        <v>0</v>
      </c>
      <c r="OT106" s="27" t="str">
        <f t="shared" si="2905"/>
        <v>8</v>
      </c>
      <c r="OU106" s="27" t="str">
        <f t="shared" si="2906"/>
        <v>32</v>
      </c>
      <c r="OV106" s="27" t="str">
        <f t="shared" si="2907"/>
        <v>26</v>
      </c>
      <c r="OW106" s="27" t="str">
        <f t="shared" si="2908"/>
        <v>34</v>
      </c>
      <c r="OX106" s="27">
        <f t="shared" si="2909"/>
        <v>0</v>
      </c>
      <c r="OY106" s="27" t="str">
        <f t="shared" si="2910"/>
        <v>22</v>
      </c>
      <c r="OZ106" s="27">
        <f t="shared" si="2911"/>
        <v>0</v>
      </c>
      <c r="PA106" s="27" t="str">
        <f t="shared" si="2912"/>
        <v>28</v>
      </c>
      <c r="PB106" s="27" t="str">
        <f t="shared" si="2913"/>
        <v>28</v>
      </c>
      <c r="PC106" s="27" t="str">
        <f t="shared" si="2914"/>
        <v>31</v>
      </c>
      <c r="PD106" s="27" t="str">
        <f t="shared" si="2915"/>
        <v>32</v>
      </c>
      <c r="PE106" s="27">
        <f t="shared" si="2916"/>
        <v>0</v>
      </c>
      <c r="PF106" s="27">
        <f t="shared" si="2917"/>
        <v>0</v>
      </c>
      <c r="PG106" s="27" t="str">
        <f t="shared" si="2918"/>
        <v>16</v>
      </c>
      <c r="PH106" s="27" t="str">
        <f t="shared" si="2919"/>
        <v>15</v>
      </c>
      <c r="PI106" s="27">
        <f t="shared" si="2920"/>
        <v>0</v>
      </c>
      <c r="PJ106" s="27" t="str">
        <f t="shared" si="2921"/>
        <v>33</v>
      </c>
      <c r="PK106" s="27">
        <f t="shared" si="2922"/>
        <v>0</v>
      </c>
      <c r="PL106" s="27">
        <f t="shared" si="2923"/>
        <v>0</v>
      </c>
      <c r="PM106" s="27" t="str">
        <f t="shared" si="2924"/>
        <v>31</v>
      </c>
      <c r="PN106" s="27">
        <f t="shared" si="2925"/>
        <v>0</v>
      </c>
      <c r="PO106" s="27">
        <f t="shared" si="2926"/>
        <v>0</v>
      </c>
      <c r="PP106" s="27" t="str">
        <f t="shared" si="2927"/>
        <v>28</v>
      </c>
      <c r="PQ106" s="27">
        <f t="shared" si="2928"/>
        <v>0</v>
      </c>
      <c r="PR106" s="27">
        <f t="shared" si="2929"/>
        <v>0</v>
      </c>
      <c r="PS106" s="27">
        <f t="shared" si="2930"/>
        <v>0</v>
      </c>
      <c r="PT106" s="27">
        <f t="shared" si="2931"/>
        <v>0</v>
      </c>
      <c r="PU106" s="27">
        <f t="shared" si="2932"/>
        <v>0</v>
      </c>
      <c r="PV106" s="27">
        <f t="shared" si="2933"/>
        <v>0</v>
      </c>
      <c r="PW106" s="27">
        <f t="shared" si="2934"/>
        <v>0</v>
      </c>
      <c r="PX106" s="27">
        <f t="shared" si="2935"/>
        <v>0</v>
      </c>
      <c r="PY106" s="27">
        <f t="shared" si="2936"/>
        <v>0</v>
      </c>
      <c r="PZ106" s="27">
        <f t="shared" si="2937"/>
        <v>0</v>
      </c>
      <c r="QA106" s="27">
        <f t="shared" si="2938"/>
        <v>0</v>
      </c>
      <c r="QB106" s="27">
        <f t="shared" si="2939"/>
        <v>0</v>
      </c>
      <c r="QC106" s="27">
        <f t="shared" si="2940"/>
        <v>0</v>
      </c>
      <c r="QD106" s="27">
        <f t="shared" si="2941"/>
        <v>0</v>
      </c>
      <c r="QE106" s="27">
        <f t="shared" si="2942"/>
        <v>0</v>
      </c>
      <c r="QF106" s="27">
        <f t="shared" si="2943"/>
        <v>0</v>
      </c>
      <c r="QG106" s="27">
        <f t="shared" si="2944"/>
        <v>0</v>
      </c>
      <c r="QH106" s="27">
        <f t="shared" si="2945"/>
        <v>0</v>
      </c>
      <c r="QI106" s="27">
        <f t="shared" si="2946"/>
        <v>0</v>
      </c>
      <c r="QJ106" s="27">
        <f t="shared" si="2947"/>
        <v>0</v>
      </c>
      <c r="QK106" s="27">
        <f t="shared" si="2948"/>
        <v>0</v>
      </c>
      <c r="QL106" s="27">
        <f t="shared" si="2949"/>
        <v>0</v>
      </c>
      <c r="QM106" s="27">
        <f t="shared" si="2950"/>
        <v>0</v>
      </c>
      <c r="QN106" s="27">
        <f t="shared" si="2951"/>
        <v>0</v>
      </c>
      <c r="QO106" s="27">
        <f t="shared" si="2952"/>
        <v>0</v>
      </c>
      <c r="QP106" s="27">
        <f t="shared" si="2953"/>
        <v>0</v>
      </c>
      <c r="QQ106" s="27">
        <f t="shared" si="2954"/>
        <v>0</v>
      </c>
      <c r="QR106" s="27">
        <f t="shared" si="2955"/>
        <v>0</v>
      </c>
      <c r="QS106" s="27">
        <f t="shared" si="2956"/>
        <v>0</v>
      </c>
      <c r="QT106" s="27">
        <f t="shared" si="2957"/>
        <v>0</v>
      </c>
      <c r="QU106" s="27">
        <f t="shared" si="2958"/>
        <v>0</v>
      </c>
      <c r="QV106" s="27">
        <f t="shared" si="2959"/>
        <v>0</v>
      </c>
      <c r="QW106" s="27">
        <f t="shared" si="2960"/>
        <v>0</v>
      </c>
      <c r="QX106" s="27">
        <f t="shared" si="2961"/>
        <v>0</v>
      </c>
      <c r="QY106" s="27">
        <f t="shared" si="2962"/>
        <v>0</v>
      </c>
      <c r="QZ106" s="27">
        <f t="shared" si="2963"/>
        <v>0</v>
      </c>
      <c r="RA106" s="27">
        <f t="shared" si="2964"/>
        <v>0</v>
      </c>
      <c r="RB106" s="27">
        <f t="shared" si="2965"/>
        <v>0</v>
      </c>
      <c r="RC106" s="27">
        <f t="shared" si="2966"/>
        <v>0</v>
      </c>
      <c r="RD106" s="27">
        <f t="shared" si="2967"/>
        <v>0</v>
      </c>
      <c r="RE106" s="27">
        <f t="shared" si="2968"/>
        <v>0</v>
      </c>
      <c r="RF106" s="27">
        <f t="shared" si="2969"/>
        <v>0</v>
      </c>
      <c r="RG106" s="27">
        <f t="shared" si="2970"/>
        <v>0</v>
      </c>
      <c r="RH106" s="27">
        <f t="shared" si="2971"/>
        <v>0</v>
      </c>
      <c r="RI106" s="27">
        <f t="shared" si="2972"/>
        <v>0</v>
      </c>
      <c r="RJ106" s="27">
        <f t="shared" si="2973"/>
        <v>0</v>
      </c>
      <c r="RL106" s="28">
        <f t="shared" si="2974"/>
        <v>100</v>
      </c>
      <c r="RM106" s="28">
        <f t="shared" si="2975"/>
        <v>68</v>
      </c>
      <c r="RN106" s="28">
        <f t="shared" si="2976"/>
        <v>9</v>
      </c>
      <c r="RO106" s="28">
        <f t="shared" si="2977"/>
        <v>0</v>
      </c>
      <c r="RP106" s="28">
        <f t="shared" si="2978"/>
        <v>0</v>
      </c>
      <c r="RQ106" s="28">
        <f t="shared" si="2979"/>
        <v>127.16666666666667</v>
      </c>
      <c r="RT106" s="27" t="str">
        <f t="shared" si="2980"/>
        <v>5</v>
      </c>
      <c r="RU106" s="27" t="str">
        <f t="shared" si="2981"/>
        <v>4</v>
      </c>
      <c r="RV106" s="27" t="str">
        <f t="shared" si="2982"/>
        <v>11</v>
      </c>
      <c r="RW106" s="27" t="str">
        <f t="shared" si="2983"/>
        <v>4</v>
      </c>
      <c r="RX106" s="27" t="str">
        <f t="shared" si="2984"/>
        <v>0</v>
      </c>
      <c r="RY106" s="27" t="str">
        <f t="shared" si="2985"/>
        <v>0</v>
      </c>
      <c r="RZ106" s="27" t="str">
        <f t="shared" si="2986"/>
        <v>9</v>
      </c>
      <c r="SA106" s="27" t="str">
        <f t="shared" si="2987"/>
        <v>0</v>
      </c>
      <c r="SB106" s="27" t="str">
        <f t="shared" si="2988"/>
        <v>12</v>
      </c>
      <c r="SC106" s="27" t="str">
        <f t="shared" si="2989"/>
        <v>9</v>
      </c>
      <c r="SD106" s="27" t="str">
        <f t="shared" si="2990"/>
        <v>0</v>
      </c>
      <c r="SE106" s="27" t="str">
        <f t="shared" si="2991"/>
        <v>6</v>
      </c>
      <c r="SF106" s="27" t="str">
        <f t="shared" si="2992"/>
        <v>0</v>
      </c>
      <c r="SG106" s="27" t="str">
        <f t="shared" si="2993"/>
        <v>5</v>
      </c>
      <c r="SH106" s="27" t="str">
        <f t="shared" si="2994"/>
        <v>7</v>
      </c>
      <c r="SI106" s="27" t="str">
        <f t="shared" si="2995"/>
        <v>10</v>
      </c>
      <c r="SJ106" s="27" t="str">
        <f t="shared" si="2996"/>
        <v>8</v>
      </c>
      <c r="SK106" s="27" t="str">
        <f t="shared" si="2997"/>
        <v>0</v>
      </c>
      <c r="SL106" s="27" t="str">
        <f t="shared" si="2998"/>
        <v>12</v>
      </c>
      <c r="SM106" s="27" t="str">
        <f t="shared" si="2999"/>
        <v>0</v>
      </c>
      <c r="SN106" s="27" t="str">
        <f t="shared" si="3000"/>
        <v>8</v>
      </c>
      <c r="SO106" s="27" t="str">
        <f t="shared" si="3001"/>
        <v>8</v>
      </c>
      <c r="SP106" s="27" t="str">
        <f t="shared" si="3002"/>
        <v>4</v>
      </c>
      <c r="SQ106" s="27" t="str">
        <f t="shared" si="3003"/>
        <v>6</v>
      </c>
      <c r="SR106" s="27" t="str">
        <f t="shared" si="3004"/>
        <v>0</v>
      </c>
      <c r="SS106" s="27" t="str">
        <f t="shared" si="3005"/>
        <v>0</v>
      </c>
      <c r="ST106" s="27" t="str">
        <f t="shared" si="3006"/>
        <v>13</v>
      </c>
      <c r="SU106" s="27" t="str">
        <f t="shared" si="3007"/>
        <v>8</v>
      </c>
      <c r="SV106" s="27" t="str">
        <f t="shared" si="3008"/>
        <v>0</v>
      </c>
      <c r="SW106" s="27" t="str">
        <f t="shared" si="3009"/>
        <v>5</v>
      </c>
      <c r="SX106" s="27" t="str">
        <f t="shared" si="3010"/>
        <v>0</v>
      </c>
      <c r="SY106" s="27" t="str">
        <f t="shared" si="3011"/>
        <v>0</v>
      </c>
      <c r="SZ106" s="27" t="str">
        <f t="shared" si="3012"/>
        <v>11</v>
      </c>
      <c r="TA106" s="27" t="str">
        <f t="shared" si="3013"/>
        <v>0</v>
      </c>
      <c r="TB106" s="27" t="str">
        <f t="shared" si="3014"/>
        <v>0</v>
      </c>
      <c r="TC106" s="27" t="str">
        <f t="shared" si="3015"/>
        <v>12</v>
      </c>
      <c r="TD106" s="27" t="str">
        <f t="shared" si="3016"/>
        <v>0</v>
      </c>
      <c r="TE106" s="27" t="str">
        <f t="shared" si="3017"/>
        <v>0</v>
      </c>
      <c r="TF106" s="27" t="str">
        <f t="shared" si="3018"/>
        <v>0</v>
      </c>
      <c r="TG106" s="27" t="str">
        <f t="shared" si="3019"/>
        <v>0</v>
      </c>
      <c r="TH106" s="27" t="str">
        <f t="shared" si="3020"/>
        <v>0</v>
      </c>
      <c r="TI106" s="27" t="str">
        <f t="shared" si="3021"/>
        <v>0</v>
      </c>
      <c r="TJ106" s="27" t="str">
        <f t="shared" si="3022"/>
        <v>0</v>
      </c>
      <c r="TK106" s="27" t="str">
        <f t="shared" si="3023"/>
        <v>0</v>
      </c>
      <c r="TL106" s="27" t="str">
        <f t="shared" si="3024"/>
        <v>0</v>
      </c>
      <c r="TM106" s="27" t="str">
        <f t="shared" si="3025"/>
        <v>0</v>
      </c>
      <c r="TN106" s="27" t="str">
        <f t="shared" si="3026"/>
        <v>0</v>
      </c>
      <c r="TO106" s="27" t="str">
        <f t="shared" si="3027"/>
        <v>0</v>
      </c>
      <c r="TP106" s="27" t="str">
        <f t="shared" si="3028"/>
        <v>0</v>
      </c>
      <c r="TQ106" s="27" t="str">
        <f t="shared" si="3029"/>
        <v>0</v>
      </c>
      <c r="TR106" s="27" t="str">
        <f t="shared" si="3030"/>
        <v>0</v>
      </c>
      <c r="TS106" s="27" t="str">
        <f t="shared" si="3031"/>
        <v>0</v>
      </c>
      <c r="TT106" s="27" t="str">
        <f t="shared" si="3032"/>
        <v>0</v>
      </c>
      <c r="TU106" s="27" t="str">
        <f t="shared" si="3033"/>
        <v>0</v>
      </c>
      <c r="TV106" s="27" t="str">
        <f t="shared" si="3034"/>
        <v>0</v>
      </c>
      <c r="TW106" s="27" t="str">
        <f t="shared" si="3035"/>
        <v>0</v>
      </c>
      <c r="TX106" s="27" t="str">
        <f t="shared" si="3036"/>
        <v>0</v>
      </c>
      <c r="TY106" s="27" t="str">
        <f t="shared" si="3037"/>
        <v>0</v>
      </c>
      <c r="TZ106" s="27" t="str">
        <f t="shared" si="3038"/>
        <v>0</v>
      </c>
      <c r="UA106" s="27" t="str">
        <f t="shared" si="3039"/>
        <v>0</v>
      </c>
      <c r="UB106" s="27" t="str">
        <f t="shared" si="3040"/>
        <v>0</v>
      </c>
      <c r="UC106" s="27" t="str">
        <f t="shared" si="3041"/>
        <v>0</v>
      </c>
      <c r="UD106" s="27" t="str">
        <f t="shared" si="3042"/>
        <v>0</v>
      </c>
      <c r="UE106" s="27" t="str">
        <f t="shared" si="3043"/>
        <v>0</v>
      </c>
      <c r="UF106" s="27" t="str">
        <f t="shared" si="3044"/>
        <v>0</v>
      </c>
      <c r="UG106" s="27" t="str">
        <f t="shared" si="3045"/>
        <v>0</v>
      </c>
      <c r="UH106" s="27" t="str">
        <f t="shared" si="3046"/>
        <v>0</v>
      </c>
      <c r="UI106" s="27" t="str">
        <f t="shared" si="3047"/>
        <v>0</v>
      </c>
      <c r="UJ106" s="27" t="str">
        <f t="shared" si="3048"/>
        <v>0</v>
      </c>
      <c r="UK106" s="27" t="str">
        <f t="shared" si="3049"/>
        <v>0</v>
      </c>
      <c r="UL106" s="27" t="str">
        <f t="shared" si="3050"/>
        <v>0</v>
      </c>
      <c r="UM106" s="27" t="str">
        <f t="shared" si="3051"/>
        <v>0</v>
      </c>
      <c r="UN106" s="27" t="str">
        <f t="shared" si="3052"/>
        <v>0</v>
      </c>
      <c r="UO106" s="27" t="str">
        <f t="shared" si="3053"/>
        <v>0</v>
      </c>
      <c r="UP106" s="27" t="str">
        <f t="shared" si="3054"/>
        <v>0</v>
      </c>
      <c r="UQ106" s="27" t="str">
        <f t="shared" si="3055"/>
        <v>0</v>
      </c>
      <c r="UR106" s="27" t="str">
        <f t="shared" si="3056"/>
        <v>0</v>
      </c>
      <c r="US106" s="27" t="str">
        <f t="shared" si="3057"/>
        <v>0</v>
      </c>
      <c r="UT106" s="27" t="str">
        <f t="shared" si="3058"/>
        <v>0</v>
      </c>
      <c r="UU106" s="27" t="str">
        <f t="shared" si="3059"/>
        <v>0</v>
      </c>
      <c r="UV106" s="27" t="str">
        <f t="shared" si="3060"/>
        <v>0</v>
      </c>
      <c r="UW106" s="27" t="str">
        <f t="shared" si="3061"/>
        <v>0</v>
      </c>
      <c r="UY106" s="28">
        <f t="shared" si="3062"/>
        <v>-47.699999999999996</v>
      </c>
      <c r="UZ106" s="28">
        <f t="shared" si="3063"/>
        <v>-50.220000000000006</v>
      </c>
      <c r="VA106" s="28">
        <f t="shared" si="3064"/>
        <v>-7.42</v>
      </c>
      <c r="VB106" s="28">
        <f t="shared" si="3065"/>
        <v>0</v>
      </c>
      <c r="VC106" s="28">
        <f t="shared" si="3066"/>
        <v>0</v>
      </c>
      <c r="VD106" s="28">
        <f t="shared" si="3067"/>
        <v>-68.149999999999991</v>
      </c>
      <c r="VG106" s="27" t="str">
        <f t="shared" si="3068"/>
        <v>5.7</v>
      </c>
      <c r="VH106" s="27" t="str">
        <f t="shared" si="3069"/>
        <v>0.11</v>
      </c>
      <c r="VI106" s="27" t="str">
        <f t="shared" si="3070"/>
        <v>-0.99</v>
      </c>
      <c r="VJ106" s="27" t="str">
        <f t="shared" si="3071"/>
        <v>-7.82</v>
      </c>
      <c r="VK106" s="27">
        <f t="shared" si="3072"/>
        <v>0</v>
      </c>
      <c r="VL106" s="27">
        <f t="shared" si="3073"/>
        <v>0</v>
      </c>
      <c r="VM106" s="27" t="str">
        <f t="shared" si="3074"/>
        <v>-3.3</v>
      </c>
      <c r="VN106" s="27">
        <f t="shared" si="3075"/>
        <v>0</v>
      </c>
      <c r="VO106" s="27" t="str">
        <f t="shared" si="3076"/>
        <v>-1.31</v>
      </c>
      <c r="VP106" s="27" t="str">
        <f t="shared" si="3077"/>
        <v>-8.85</v>
      </c>
      <c r="VQ106" s="27">
        <f t="shared" si="3078"/>
        <v>0</v>
      </c>
      <c r="VR106" s="27" t="str">
        <f t="shared" si="3079"/>
        <v>-0.87</v>
      </c>
      <c r="VS106" s="27">
        <f t="shared" si="3080"/>
        <v>0</v>
      </c>
      <c r="VT106" s="27" t="str">
        <f t="shared" si="3081"/>
        <v>0.55</v>
      </c>
      <c r="VU106" s="27" t="str">
        <f t="shared" si="3082"/>
        <v>-14.48</v>
      </c>
      <c r="VV106" s="27" t="str">
        <f t="shared" si="3083"/>
        <v>-3.84</v>
      </c>
      <c r="VW106" s="27" t="str">
        <f t="shared" si="3084"/>
        <v>-12</v>
      </c>
      <c r="VX106" s="27">
        <f t="shared" si="3085"/>
        <v>0</v>
      </c>
      <c r="VY106" s="27" t="str">
        <f t="shared" si="3086"/>
        <v>-9.88</v>
      </c>
      <c r="VZ106" s="27">
        <f t="shared" si="3087"/>
        <v>0</v>
      </c>
      <c r="WA106" s="27" t="str">
        <f t="shared" si="3088"/>
        <v>-7.93</v>
      </c>
      <c r="WB106" s="27" t="str">
        <f t="shared" si="3089"/>
        <v>-3.96</v>
      </c>
      <c r="WC106" s="27" t="str">
        <f t="shared" si="3090"/>
        <v>-7.97</v>
      </c>
      <c r="WD106" s="27" t="str">
        <f t="shared" si="3091"/>
        <v>-9.23</v>
      </c>
      <c r="WE106" s="27">
        <f t="shared" si="3092"/>
        <v>0</v>
      </c>
      <c r="WF106" s="27">
        <f t="shared" si="3093"/>
        <v>0</v>
      </c>
      <c r="WG106" s="27" t="str">
        <f t="shared" si="3094"/>
        <v>-2.58</v>
      </c>
      <c r="WH106" s="27" t="str">
        <f t="shared" si="3095"/>
        <v>-0.57</v>
      </c>
      <c r="WI106" s="27">
        <f t="shared" si="3096"/>
        <v>0</v>
      </c>
      <c r="WJ106" s="27" t="str">
        <f t="shared" si="3097"/>
        <v>-6.04</v>
      </c>
      <c r="WK106" s="27">
        <f t="shared" si="3098"/>
        <v>0</v>
      </c>
      <c r="WL106" s="27">
        <f t="shared" si="3099"/>
        <v>0</v>
      </c>
      <c r="WM106" s="27" t="str">
        <f t="shared" si="3100"/>
        <v>-3.01</v>
      </c>
      <c r="WN106" s="27">
        <f t="shared" si="3101"/>
        <v>0</v>
      </c>
      <c r="WO106" s="27">
        <f t="shared" si="3102"/>
        <v>0</v>
      </c>
      <c r="WP106" s="27" t="str">
        <f t="shared" si="3103"/>
        <v>-7.07</v>
      </c>
      <c r="WQ106" s="27">
        <f t="shared" si="3104"/>
        <v>0</v>
      </c>
      <c r="WR106" s="27">
        <f t="shared" si="3105"/>
        <v>0</v>
      </c>
      <c r="WS106" s="27">
        <f t="shared" si="3106"/>
        <v>0</v>
      </c>
      <c r="WT106" s="27">
        <f t="shared" si="3107"/>
        <v>0</v>
      </c>
      <c r="WU106" s="27">
        <f t="shared" si="3108"/>
        <v>0</v>
      </c>
      <c r="WV106" s="27">
        <f t="shared" si="3109"/>
        <v>0</v>
      </c>
      <c r="WW106" s="27">
        <f t="shared" si="3110"/>
        <v>0</v>
      </c>
      <c r="WX106" s="27">
        <f t="shared" si="3111"/>
        <v>0</v>
      </c>
      <c r="WY106" s="27">
        <f t="shared" si="3112"/>
        <v>0</v>
      </c>
      <c r="WZ106" s="27">
        <f t="shared" si="3113"/>
        <v>0</v>
      </c>
      <c r="XA106" s="27">
        <f t="shared" si="3114"/>
        <v>0</v>
      </c>
      <c r="XB106" s="27">
        <f t="shared" si="3115"/>
        <v>0</v>
      </c>
      <c r="XC106" s="27">
        <f t="shared" si="3116"/>
        <v>0</v>
      </c>
      <c r="XD106" s="27">
        <f t="shared" si="3117"/>
        <v>0</v>
      </c>
      <c r="XE106" s="27">
        <f t="shared" si="3118"/>
        <v>0</v>
      </c>
      <c r="XF106" s="27">
        <f t="shared" si="3119"/>
        <v>0</v>
      </c>
      <c r="XG106" s="27">
        <f t="shared" si="3120"/>
        <v>0</v>
      </c>
      <c r="XH106" s="27">
        <f t="shared" si="3121"/>
        <v>0</v>
      </c>
      <c r="XI106" s="27">
        <f t="shared" si="3122"/>
        <v>0</v>
      </c>
      <c r="XJ106" s="27">
        <f t="shared" si="3123"/>
        <v>0</v>
      </c>
      <c r="XK106" s="27">
        <f t="shared" si="3124"/>
        <v>0</v>
      </c>
      <c r="XL106" s="27">
        <f t="shared" si="3125"/>
        <v>0</v>
      </c>
      <c r="XM106" s="27">
        <f t="shared" si="3126"/>
        <v>0</v>
      </c>
      <c r="XN106" s="27">
        <f t="shared" si="3127"/>
        <v>0</v>
      </c>
      <c r="XO106" s="27">
        <f t="shared" si="3128"/>
        <v>0</v>
      </c>
      <c r="XP106" s="27">
        <f t="shared" si="3129"/>
        <v>0</v>
      </c>
      <c r="XQ106" s="27">
        <f t="shared" si="3130"/>
        <v>0</v>
      </c>
      <c r="XR106" s="27">
        <f t="shared" si="3131"/>
        <v>0</v>
      </c>
      <c r="XS106" s="27">
        <f t="shared" si="3132"/>
        <v>0</v>
      </c>
      <c r="XT106" s="27">
        <f t="shared" si="3133"/>
        <v>0</v>
      </c>
      <c r="XU106" s="27">
        <f t="shared" si="3134"/>
        <v>0</v>
      </c>
      <c r="XV106" s="27">
        <f t="shared" si="3135"/>
        <v>0</v>
      </c>
      <c r="XW106" s="27">
        <f t="shared" si="3136"/>
        <v>0</v>
      </c>
      <c r="XX106" s="27">
        <f t="shared" si="3137"/>
        <v>0</v>
      </c>
      <c r="XY106" s="27">
        <f t="shared" si="3138"/>
        <v>0</v>
      </c>
      <c r="XZ106" s="27">
        <f t="shared" si="3139"/>
        <v>0</v>
      </c>
      <c r="YA106" s="27">
        <f t="shared" si="3140"/>
        <v>0</v>
      </c>
      <c r="YB106" s="27">
        <f t="shared" si="3141"/>
        <v>0</v>
      </c>
      <c r="YC106" s="27">
        <f t="shared" si="3142"/>
        <v>0</v>
      </c>
      <c r="YD106" s="27">
        <f t="shared" si="3143"/>
        <v>0</v>
      </c>
      <c r="YE106" s="27">
        <f t="shared" si="3144"/>
        <v>0</v>
      </c>
      <c r="YF106" s="27">
        <f t="shared" si="3145"/>
        <v>0</v>
      </c>
      <c r="YG106" s="27">
        <f t="shared" si="3146"/>
        <v>0</v>
      </c>
      <c r="YH106" s="27">
        <f t="shared" si="3147"/>
        <v>0</v>
      </c>
      <c r="YI106" s="27">
        <f t="shared" si="3148"/>
        <v>0</v>
      </c>
      <c r="YJ106" s="27">
        <f t="shared" si="3149"/>
        <v>0</v>
      </c>
      <c r="YL106" s="28">
        <f t="shared" si="3150"/>
        <v>507</v>
      </c>
      <c r="YM106" s="28">
        <f t="shared" si="3151"/>
        <v>399</v>
      </c>
      <c r="YN106" s="28">
        <f t="shared" si="3152"/>
        <v>74</v>
      </c>
      <c r="YO106" s="28">
        <f t="shared" si="3153"/>
        <v>0</v>
      </c>
      <c r="YP106" s="28">
        <f t="shared" si="3154"/>
        <v>0</v>
      </c>
      <c r="YQ106" s="28">
        <f t="shared" si="3155"/>
        <v>677</v>
      </c>
      <c r="YT106" s="27" t="str">
        <f t="shared" si="3156"/>
        <v>47</v>
      </c>
      <c r="YU106" s="27" t="str">
        <f t="shared" si="3157"/>
        <v>48</v>
      </c>
      <c r="YV106" s="27" t="str">
        <f t="shared" si="3158"/>
        <v>30</v>
      </c>
      <c r="YW106" s="27" t="str">
        <f t="shared" si="3159"/>
        <v>59</v>
      </c>
      <c r="YX106" s="27">
        <f t="shared" si="3160"/>
        <v>0</v>
      </c>
      <c r="YY106" s="27">
        <f t="shared" si="3161"/>
        <v>0</v>
      </c>
      <c r="YZ106" s="27" t="str">
        <f t="shared" si="3162"/>
        <v>48</v>
      </c>
      <c r="ZA106" s="27">
        <f t="shared" si="3163"/>
        <v>0</v>
      </c>
      <c r="ZB106" s="27" t="str">
        <f t="shared" si="3164"/>
        <v>41</v>
      </c>
      <c r="ZC106" s="27" t="str">
        <f t="shared" si="3165"/>
        <v>58</v>
      </c>
      <c r="ZD106" s="27">
        <f t="shared" si="3166"/>
        <v>0</v>
      </c>
      <c r="ZE106" s="27" t="str">
        <f t="shared" si="3167"/>
        <v>46</v>
      </c>
      <c r="ZF106" s="27">
        <f t="shared" si="3168"/>
        <v>0</v>
      </c>
      <c r="ZG106" s="27" t="str">
        <f t="shared" si="3169"/>
        <v>33</v>
      </c>
      <c r="ZH106" s="27" t="str">
        <f t="shared" si="3170"/>
        <v>58</v>
      </c>
      <c r="ZI106" s="27" t="str">
        <f t="shared" si="3171"/>
        <v>30</v>
      </c>
      <c r="ZJ106" s="27" t="str">
        <f t="shared" si="3172"/>
        <v>57</v>
      </c>
      <c r="ZK106" s="27">
        <f t="shared" si="3173"/>
        <v>0</v>
      </c>
      <c r="ZL106" s="27" t="str">
        <f t="shared" si="3174"/>
        <v>67</v>
      </c>
      <c r="ZM106" s="27">
        <f t="shared" si="3175"/>
        <v>0</v>
      </c>
      <c r="ZN106" s="27" t="str">
        <f t="shared" si="3176"/>
        <v>46</v>
      </c>
      <c r="ZO106" s="27" t="str">
        <f t="shared" si="3177"/>
        <v>47</v>
      </c>
      <c r="ZP106" s="27" t="str">
        <f t="shared" si="3178"/>
        <v>41</v>
      </c>
      <c r="ZQ106" s="27" t="str">
        <f t="shared" si="3179"/>
        <v>51</v>
      </c>
      <c r="ZR106" s="27">
        <f t="shared" si="3180"/>
        <v>0</v>
      </c>
      <c r="ZS106" s="27">
        <f t="shared" si="3181"/>
        <v>0</v>
      </c>
      <c r="ZT106" s="27" t="str">
        <f t="shared" si="3182"/>
        <v>18</v>
      </c>
      <c r="ZU106" s="27" t="str">
        <f t="shared" si="3183"/>
        <v>33</v>
      </c>
      <c r="ZV106" s="27">
        <f t="shared" si="3184"/>
        <v>0</v>
      </c>
      <c r="ZW106" s="27" t="str">
        <f t="shared" si="3185"/>
        <v>43</v>
      </c>
      <c r="ZX106" s="27">
        <f t="shared" si="3186"/>
        <v>0</v>
      </c>
      <c r="ZY106" s="27">
        <f t="shared" si="3187"/>
        <v>0</v>
      </c>
      <c r="ZZ106" s="27" t="str">
        <f t="shared" si="3188"/>
        <v>41</v>
      </c>
      <c r="AAA106" s="27">
        <f t="shared" si="3189"/>
        <v>0</v>
      </c>
      <c r="AAB106" s="27">
        <f t="shared" si="3190"/>
        <v>0</v>
      </c>
      <c r="AAC106" s="27" t="str">
        <f t="shared" si="3191"/>
        <v>38</v>
      </c>
      <c r="AAD106" s="27">
        <f t="shared" si="3192"/>
        <v>0</v>
      </c>
      <c r="AAE106" s="27">
        <f t="shared" si="3193"/>
        <v>0</v>
      </c>
      <c r="AAF106" s="27">
        <f t="shared" si="3194"/>
        <v>0</v>
      </c>
      <c r="AAG106" s="27">
        <f t="shared" si="3195"/>
        <v>0</v>
      </c>
      <c r="AAH106" s="27">
        <f t="shared" si="3196"/>
        <v>0</v>
      </c>
      <c r="AAI106" s="27">
        <f t="shared" si="3197"/>
        <v>0</v>
      </c>
      <c r="AAJ106" s="27">
        <f t="shared" si="3198"/>
        <v>0</v>
      </c>
      <c r="AAK106" s="27">
        <f t="shared" si="3199"/>
        <v>0</v>
      </c>
      <c r="AAL106" s="27">
        <f t="shared" si="3200"/>
        <v>0</v>
      </c>
      <c r="AAM106" s="27">
        <f t="shared" si="3201"/>
        <v>0</v>
      </c>
      <c r="AAN106" s="27">
        <f t="shared" si="3202"/>
        <v>0</v>
      </c>
      <c r="AAO106" s="27">
        <f t="shared" si="3203"/>
        <v>0</v>
      </c>
      <c r="AAP106" s="27">
        <f t="shared" si="3204"/>
        <v>0</v>
      </c>
      <c r="AAQ106" s="27">
        <f t="shared" si="3205"/>
        <v>0</v>
      </c>
      <c r="AAR106" s="27">
        <f t="shared" si="3206"/>
        <v>0</v>
      </c>
      <c r="AAS106" s="27">
        <f t="shared" si="3207"/>
        <v>0</v>
      </c>
      <c r="AAT106" s="27">
        <f t="shared" si="3208"/>
        <v>0</v>
      </c>
      <c r="AAU106" s="27">
        <f t="shared" si="3209"/>
        <v>0</v>
      </c>
      <c r="AAV106" s="27">
        <f t="shared" si="3210"/>
        <v>0</v>
      </c>
      <c r="AAW106" s="27">
        <f t="shared" si="3211"/>
        <v>0</v>
      </c>
      <c r="AAX106" s="27">
        <f t="shared" si="3212"/>
        <v>0</v>
      </c>
      <c r="AAY106" s="27">
        <f t="shared" si="3213"/>
        <v>0</v>
      </c>
      <c r="AAZ106" s="27">
        <f t="shared" si="3214"/>
        <v>0</v>
      </c>
      <c r="ABA106" s="27">
        <f t="shared" si="3215"/>
        <v>0</v>
      </c>
      <c r="ABB106" s="27">
        <f t="shared" si="3216"/>
        <v>0</v>
      </c>
      <c r="ABC106" s="27">
        <f t="shared" si="3217"/>
        <v>0</v>
      </c>
      <c r="ABD106" s="27">
        <f t="shared" si="3218"/>
        <v>0</v>
      </c>
      <c r="ABE106" s="27">
        <f t="shared" si="3219"/>
        <v>0</v>
      </c>
      <c r="ABF106" s="27">
        <f t="shared" si="3220"/>
        <v>0</v>
      </c>
      <c r="ABG106" s="27">
        <f t="shared" si="3221"/>
        <v>0</v>
      </c>
      <c r="ABH106" s="27">
        <f t="shared" si="3222"/>
        <v>0</v>
      </c>
      <c r="ABI106" s="27">
        <f t="shared" si="3223"/>
        <v>0</v>
      </c>
      <c r="ABJ106" s="27">
        <f t="shared" si="3224"/>
        <v>0</v>
      </c>
      <c r="ABK106" s="27">
        <f t="shared" si="3225"/>
        <v>0</v>
      </c>
      <c r="ABL106" s="27">
        <f t="shared" si="3226"/>
        <v>0</v>
      </c>
      <c r="ABM106" s="27">
        <f t="shared" si="3227"/>
        <v>0</v>
      </c>
      <c r="ABN106" s="27">
        <f t="shared" si="3228"/>
        <v>0</v>
      </c>
      <c r="ABO106" s="27">
        <f t="shared" si="3229"/>
        <v>0</v>
      </c>
      <c r="ABP106" s="27">
        <f t="shared" si="3230"/>
        <v>0</v>
      </c>
      <c r="ABQ106" s="27">
        <f t="shared" si="3231"/>
        <v>0</v>
      </c>
      <c r="ABR106" s="27">
        <f t="shared" si="3232"/>
        <v>0</v>
      </c>
      <c r="ABS106" s="27">
        <f t="shared" si="3233"/>
        <v>0</v>
      </c>
      <c r="ABT106" s="27">
        <f t="shared" si="3234"/>
        <v>0</v>
      </c>
      <c r="ABU106" s="27">
        <f t="shared" si="3235"/>
        <v>0</v>
      </c>
      <c r="ABV106" s="27">
        <f t="shared" si="3236"/>
        <v>0</v>
      </c>
      <c r="ABW106" s="27">
        <f t="shared" si="3237"/>
        <v>0</v>
      </c>
      <c r="ABY106" s="28">
        <f t="shared" si="3238"/>
        <v>360.89999999999992</v>
      </c>
      <c r="ABZ106" s="28">
        <f t="shared" si="3239"/>
        <v>265.89999999999998</v>
      </c>
      <c r="ACA106" s="28">
        <f t="shared" si="3240"/>
        <v>51.6</v>
      </c>
      <c r="ACB106" s="28">
        <f t="shared" si="3241"/>
        <v>0</v>
      </c>
      <c r="ACC106" s="28">
        <f t="shared" si="3242"/>
        <v>0</v>
      </c>
      <c r="ACD106" s="28">
        <f t="shared" si="3243"/>
        <v>475.33333333333326</v>
      </c>
      <c r="ACG106" s="27" t="str">
        <f t="shared" si="3244"/>
        <v>17.3</v>
      </c>
      <c r="ACH106" s="27" t="str">
        <f t="shared" si="3245"/>
        <v>13.6</v>
      </c>
      <c r="ACI106" s="27" t="str">
        <f t="shared" si="3246"/>
        <v>63.1</v>
      </c>
      <c r="ACJ106" s="27" t="str">
        <f t="shared" si="3247"/>
        <v>12</v>
      </c>
      <c r="ACK106" s="27">
        <f t="shared" si="3248"/>
        <v>0</v>
      </c>
      <c r="ACL106" s="27">
        <f t="shared" si="3249"/>
        <v>0</v>
      </c>
      <c r="ACM106" s="27" t="str">
        <f t="shared" si="3250"/>
        <v>18</v>
      </c>
      <c r="ACN106" s="27">
        <f t="shared" si="3251"/>
        <v>0</v>
      </c>
      <c r="ACO106" s="27" t="str">
        <f t="shared" si="3252"/>
        <v>45.4</v>
      </c>
      <c r="ACP106" s="27" t="str">
        <f t="shared" si="3253"/>
        <v>36.6</v>
      </c>
      <c r="ACQ106" s="27">
        <f t="shared" si="3254"/>
        <v>0</v>
      </c>
      <c r="ACR106" s="27" t="str">
        <f t="shared" si="3255"/>
        <v>0</v>
      </c>
      <c r="ACS106" s="27">
        <f t="shared" si="3256"/>
        <v>0</v>
      </c>
      <c r="ACT106" s="27" t="str">
        <f t="shared" si="3257"/>
        <v>44.1</v>
      </c>
      <c r="ACU106" s="27" t="str">
        <f t="shared" si="3258"/>
        <v>28.7</v>
      </c>
      <c r="ACV106" s="27" t="str">
        <f t="shared" si="3259"/>
        <v>31.9</v>
      </c>
      <c r="ACW106" s="27" t="str">
        <f t="shared" si="3260"/>
        <v>20</v>
      </c>
      <c r="ACX106" s="27">
        <f t="shared" si="3261"/>
        <v>0</v>
      </c>
      <c r="ACY106" s="27" t="str">
        <f t="shared" si="3262"/>
        <v>62.2</v>
      </c>
      <c r="ACZ106" s="27">
        <f t="shared" si="3263"/>
        <v>0</v>
      </c>
      <c r="ADA106" s="27" t="str">
        <f t="shared" si="3264"/>
        <v>28.1</v>
      </c>
      <c r="ADB106" s="27" t="str">
        <f t="shared" si="3265"/>
        <v>28</v>
      </c>
      <c r="ADC106" s="27" t="str">
        <f t="shared" si="3266"/>
        <v>7.5</v>
      </c>
      <c r="ADD106" s="27" t="str">
        <f t="shared" si="3267"/>
        <v>8.1</v>
      </c>
      <c r="ADE106" s="27">
        <f t="shared" si="3268"/>
        <v>0</v>
      </c>
      <c r="ADF106" s="27">
        <f t="shared" si="3269"/>
        <v>0</v>
      </c>
      <c r="ADG106" s="27" t="str">
        <f t="shared" si="3270"/>
        <v>86.5</v>
      </c>
      <c r="ADH106" s="27" t="str">
        <f t="shared" si="3271"/>
        <v>57.2</v>
      </c>
      <c r="ADI106" s="27">
        <f t="shared" si="3272"/>
        <v>0</v>
      </c>
      <c r="ADJ106" s="27" t="str">
        <f t="shared" si="3273"/>
        <v>10</v>
      </c>
      <c r="ADK106" s="27">
        <f t="shared" si="3274"/>
        <v>0</v>
      </c>
      <c r="ADL106" s="27">
        <f t="shared" si="3275"/>
        <v>0</v>
      </c>
      <c r="ADM106" s="27" t="str">
        <f t="shared" si="3276"/>
        <v>21.9</v>
      </c>
      <c r="ADN106" s="27">
        <f t="shared" si="3277"/>
        <v>0</v>
      </c>
      <c r="ADO106" s="27">
        <f t="shared" si="3278"/>
        <v>0</v>
      </c>
      <c r="ADP106" s="27" t="str">
        <f t="shared" si="3279"/>
        <v>38.2</v>
      </c>
      <c r="ADQ106" s="27">
        <f t="shared" si="3280"/>
        <v>0</v>
      </c>
      <c r="ADR106" s="27">
        <f t="shared" si="3281"/>
        <v>0</v>
      </c>
      <c r="ADS106" s="27">
        <f t="shared" si="3282"/>
        <v>0</v>
      </c>
      <c r="ADT106" s="27">
        <f t="shared" si="3283"/>
        <v>0</v>
      </c>
      <c r="ADU106" s="27">
        <f t="shared" si="3284"/>
        <v>0</v>
      </c>
      <c r="ADV106" s="27">
        <f t="shared" si="3285"/>
        <v>0</v>
      </c>
      <c r="ADW106" s="27">
        <f t="shared" si="3286"/>
        <v>0</v>
      </c>
      <c r="ADX106" s="27">
        <f t="shared" si="3287"/>
        <v>0</v>
      </c>
      <c r="ADY106" s="27">
        <f t="shared" si="3288"/>
        <v>0</v>
      </c>
      <c r="ADZ106" s="27">
        <f t="shared" si="3289"/>
        <v>0</v>
      </c>
      <c r="AEA106" s="27">
        <f t="shared" si="3290"/>
        <v>0</v>
      </c>
      <c r="AEB106" s="27">
        <f t="shared" si="3291"/>
        <v>0</v>
      </c>
      <c r="AEC106" s="27">
        <f t="shared" si="3292"/>
        <v>0</v>
      </c>
      <c r="AED106" s="27">
        <f t="shared" si="3293"/>
        <v>0</v>
      </c>
      <c r="AEE106" s="27">
        <f t="shared" si="3294"/>
        <v>0</v>
      </c>
      <c r="AEF106" s="27">
        <f t="shared" si="3295"/>
        <v>0</v>
      </c>
      <c r="AEG106" s="27">
        <f t="shared" si="3296"/>
        <v>0</v>
      </c>
      <c r="AEH106" s="27">
        <f t="shared" si="3297"/>
        <v>0</v>
      </c>
      <c r="AEI106" s="27">
        <f t="shared" si="3298"/>
        <v>0</v>
      </c>
      <c r="AEJ106" s="27">
        <f t="shared" si="3299"/>
        <v>0</v>
      </c>
      <c r="AEK106" s="27">
        <f t="shared" si="3300"/>
        <v>0</v>
      </c>
      <c r="AEL106" s="27">
        <f t="shared" si="3301"/>
        <v>0</v>
      </c>
      <c r="AEM106" s="27">
        <f t="shared" si="3302"/>
        <v>0</v>
      </c>
      <c r="AEN106" s="27">
        <f t="shared" si="3303"/>
        <v>0</v>
      </c>
      <c r="AEO106" s="27">
        <f t="shared" si="3304"/>
        <v>0</v>
      </c>
      <c r="AEP106" s="27">
        <f t="shared" si="3305"/>
        <v>0</v>
      </c>
      <c r="AEQ106" s="27">
        <f t="shared" si="3306"/>
        <v>0</v>
      </c>
      <c r="AER106" s="27">
        <f t="shared" si="3307"/>
        <v>0</v>
      </c>
      <c r="AES106" s="27">
        <f t="shared" si="3308"/>
        <v>0</v>
      </c>
      <c r="AET106" s="27">
        <f t="shared" si="3309"/>
        <v>0</v>
      </c>
      <c r="AEU106" s="27">
        <f t="shared" si="3310"/>
        <v>0</v>
      </c>
      <c r="AEV106" s="27">
        <f t="shared" si="3311"/>
        <v>0</v>
      </c>
      <c r="AEW106" s="27">
        <f t="shared" si="3312"/>
        <v>0</v>
      </c>
      <c r="AEX106" s="27">
        <f t="shared" si="3313"/>
        <v>0</v>
      </c>
      <c r="AEY106" s="27">
        <f t="shared" si="3314"/>
        <v>0</v>
      </c>
      <c r="AEZ106" s="27">
        <f t="shared" si="3315"/>
        <v>0</v>
      </c>
      <c r="AFA106" s="27">
        <f t="shared" si="3316"/>
        <v>0</v>
      </c>
      <c r="AFB106" s="27">
        <f t="shared" si="3317"/>
        <v>0</v>
      </c>
      <c r="AFC106" s="27">
        <f t="shared" si="3318"/>
        <v>0</v>
      </c>
      <c r="AFD106" s="27">
        <f t="shared" si="3319"/>
        <v>0</v>
      </c>
      <c r="AFE106" s="27">
        <f t="shared" si="3320"/>
        <v>0</v>
      </c>
      <c r="AFF106" s="27">
        <f t="shared" si="3321"/>
        <v>0</v>
      </c>
      <c r="AFG106" s="27">
        <f t="shared" si="3322"/>
        <v>0</v>
      </c>
      <c r="AFH106" s="27">
        <f t="shared" si="3323"/>
        <v>0</v>
      </c>
      <c r="AFI106" s="27">
        <f t="shared" si="3324"/>
        <v>0</v>
      </c>
      <c r="AFJ106" s="27">
        <f t="shared" si="3325"/>
        <v>0</v>
      </c>
      <c r="AFL106" s="28">
        <f t="shared" si="2677"/>
        <v>67</v>
      </c>
      <c r="AFM106" s="28">
        <v>67</v>
      </c>
      <c r="AFN106" s="27">
        <v>5</v>
      </c>
      <c r="AFO106" s="27">
        <f t="shared" si="3326"/>
        <v>5</v>
      </c>
      <c r="AFP106" s="27">
        <f t="shared" si="3327"/>
        <v>5</v>
      </c>
      <c r="AFQ106" s="27">
        <f t="shared" si="3328"/>
        <v>5</v>
      </c>
      <c r="AFR106" s="27">
        <f t="shared" si="3329"/>
        <v>5</v>
      </c>
      <c r="AFS106" s="27">
        <f t="shared" si="3330"/>
        <v>0</v>
      </c>
      <c r="AFT106" s="27">
        <f t="shared" si="3331"/>
        <v>0</v>
      </c>
      <c r="AFU106" s="27">
        <f t="shared" si="3332"/>
        <v>5</v>
      </c>
      <c r="AFV106" s="27">
        <f t="shared" si="3333"/>
        <v>0</v>
      </c>
      <c r="AFW106" s="27">
        <f t="shared" si="3334"/>
        <v>5</v>
      </c>
      <c r="AFX106" s="27">
        <f t="shared" si="3335"/>
        <v>6</v>
      </c>
      <c r="AFY106" s="27">
        <f t="shared" si="3336"/>
        <v>0</v>
      </c>
      <c r="AFZ106" s="27">
        <f t="shared" si="3337"/>
        <v>5</v>
      </c>
      <c r="AGA106" s="27">
        <f t="shared" si="3338"/>
        <v>0</v>
      </c>
      <c r="AGB106" s="27">
        <f t="shared" si="3339"/>
        <v>5</v>
      </c>
      <c r="AGC106" s="27">
        <f t="shared" si="3340"/>
        <v>5</v>
      </c>
      <c r="AGD106" s="27">
        <f t="shared" si="3341"/>
        <v>1</v>
      </c>
      <c r="AGE106" s="27">
        <f t="shared" si="3342"/>
        <v>3</v>
      </c>
      <c r="AGF106" s="27">
        <f t="shared" si="3343"/>
        <v>0</v>
      </c>
      <c r="AGG106" s="27">
        <f t="shared" si="3344"/>
        <v>4</v>
      </c>
      <c r="AGH106" s="27">
        <f t="shared" si="3345"/>
        <v>0</v>
      </c>
      <c r="AGI106" s="27">
        <f t="shared" si="3346"/>
        <v>4</v>
      </c>
      <c r="AGJ106" s="27">
        <f t="shared" si="3347"/>
        <v>5</v>
      </c>
      <c r="AGK106" s="27">
        <f t="shared" si="3348"/>
        <v>1</v>
      </c>
      <c r="AGL106" s="27">
        <f t="shared" si="3349"/>
        <v>5</v>
      </c>
      <c r="AGM106" s="27">
        <f t="shared" si="3350"/>
        <v>0</v>
      </c>
      <c r="AGN106" s="27">
        <f t="shared" si="3351"/>
        <v>0</v>
      </c>
      <c r="AGO106" s="27">
        <f t="shared" si="3352"/>
        <v>5</v>
      </c>
      <c r="AGP106" s="27">
        <f t="shared" si="3353"/>
        <v>5</v>
      </c>
      <c r="AGQ106" s="27">
        <f t="shared" si="3354"/>
        <v>0</v>
      </c>
      <c r="AGR106" s="27">
        <f t="shared" si="3355"/>
        <v>5</v>
      </c>
      <c r="AGS106" s="27">
        <f t="shared" si="3356"/>
        <v>0</v>
      </c>
      <c r="AGT106" s="27">
        <f t="shared" si="3357"/>
        <v>0</v>
      </c>
      <c r="AGU106" s="27">
        <f t="shared" si="3358"/>
        <v>5</v>
      </c>
      <c r="AGV106" s="27">
        <f t="shared" si="3359"/>
        <v>0</v>
      </c>
      <c r="AGW106" s="27">
        <f t="shared" si="3360"/>
        <v>0</v>
      </c>
      <c r="AGX106" s="27">
        <f t="shared" si="3361"/>
        <v>5</v>
      </c>
      <c r="AGY106" s="27">
        <f t="shared" si="3362"/>
        <v>0</v>
      </c>
      <c r="AGZ106" s="27">
        <f t="shared" si="3363"/>
        <v>0</v>
      </c>
      <c r="AHA106" s="27">
        <f t="shared" si="3364"/>
        <v>0</v>
      </c>
      <c r="AHB106" s="27">
        <f t="shared" si="3365"/>
        <v>0</v>
      </c>
      <c r="AHC106" s="27">
        <f t="shared" si="3366"/>
        <v>0</v>
      </c>
      <c r="AHD106" s="27">
        <f t="shared" si="3367"/>
        <v>0</v>
      </c>
      <c r="AHE106" s="27">
        <f t="shared" si="3368"/>
        <v>0</v>
      </c>
      <c r="AHF106" s="27">
        <f t="shared" si="3369"/>
        <v>0</v>
      </c>
      <c r="AHG106" s="27">
        <f t="shared" si="3370"/>
        <v>0</v>
      </c>
      <c r="AHH106" s="27">
        <f t="shared" si="3371"/>
        <v>0</v>
      </c>
      <c r="AHI106" s="27">
        <f t="shared" si="3372"/>
        <v>0</v>
      </c>
      <c r="AHJ106" s="27">
        <f t="shared" si="3373"/>
        <v>0</v>
      </c>
      <c r="AHK106" s="27">
        <f t="shared" si="3374"/>
        <v>0</v>
      </c>
      <c r="AHL106" s="27">
        <f t="shared" si="3375"/>
        <v>0</v>
      </c>
      <c r="AHM106" s="27">
        <f t="shared" si="3376"/>
        <v>0</v>
      </c>
      <c r="AHN106" s="27">
        <f t="shared" si="3377"/>
        <v>0</v>
      </c>
      <c r="AHO106" s="27">
        <f t="shared" si="3378"/>
        <v>0</v>
      </c>
      <c r="AHP106" s="27">
        <f t="shared" si="3379"/>
        <v>0</v>
      </c>
      <c r="AHQ106" s="27">
        <f t="shared" si="3380"/>
        <v>0</v>
      </c>
      <c r="AHR106" s="27">
        <f t="shared" si="3381"/>
        <v>0</v>
      </c>
      <c r="AHS106" s="27">
        <f t="shared" si="3382"/>
        <v>0</v>
      </c>
      <c r="AHT106" s="27">
        <f t="shared" si="3383"/>
        <v>0</v>
      </c>
      <c r="AHU106" s="27">
        <f t="shared" si="3384"/>
        <v>0</v>
      </c>
      <c r="AHV106" s="27">
        <f t="shared" si="3385"/>
        <v>0</v>
      </c>
      <c r="AHW106" s="27">
        <f t="shared" si="3386"/>
        <v>0</v>
      </c>
      <c r="AHX106" s="27">
        <f t="shared" si="3387"/>
        <v>0</v>
      </c>
      <c r="AHY106" s="27">
        <f t="shared" si="3388"/>
        <v>0</v>
      </c>
      <c r="AHZ106" s="27">
        <f t="shared" si="3389"/>
        <v>0</v>
      </c>
      <c r="AIA106" s="27">
        <f t="shared" si="3390"/>
        <v>0</v>
      </c>
      <c r="AIB106" s="27">
        <f t="shared" si="3391"/>
        <v>0</v>
      </c>
      <c r="AIC106" s="27">
        <f t="shared" si="3392"/>
        <v>0</v>
      </c>
      <c r="AID106" s="27">
        <f t="shared" si="3393"/>
        <v>0</v>
      </c>
      <c r="AIE106" s="27">
        <f t="shared" si="3394"/>
        <v>0</v>
      </c>
      <c r="AIF106" s="27">
        <f t="shared" si="3395"/>
        <v>0</v>
      </c>
      <c r="AIG106" s="27">
        <f t="shared" si="3396"/>
        <v>0</v>
      </c>
      <c r="AIH106" s="27">
        <f t="shared" si="3397"/>
        <v>0</v>
      </c>
      <c r="AII106" s="27">
        <f t="shared" si="3398"/>
        <v>0</v>
      </c>
      <c r="AIJ106" s="27">
        <f t="shared" si="3399"/>
        <v>0</v>
      </c>
      <c r="AIK106" s="27">
        <f t="shared" si="3400"/>
        <v>0</v>
      </c>
      <c r="AIL106" s="27">
        <f t="shared" si="3401"/>
        <v>0</v>
      </c>
      <c r="AIM106" s="27">
        <f t="shared" si="3402"/>
        <v>0</v>
      </c>
      <c r="AIN106" s="27">
        <f t="shared" si="3403"/>
        <v>0</v>
      </c>
      <c r="AIO106" s="27">
        <f t="shared" si="3404"/>
        <v>0</v>
      </c>
      <c r="AIP106" s="27">
        <f t="shared" si="3405"/>
        <v>0</v>
      </c>
      <c r="AIQ106" s="27">
        <f t="shared" si="3406"/>
        <v>0</v>
      </c>
      <c r="AIR106" s="27">
        <f t="shared" si="3407"/>
        <v>0</v>
      </c>
      <c r="AIT106" s="27">
        <v>1</v>
      </c>
      <c r="AIU106" s="27">
        <v>1</v>
      </c>
      <c r="AIV106" s="27">
        <v>1</v>
      </c>
      <c r="AIW106" s="27">
        <f t="shared" si="3408"/>
        <v>1</v>
      </c>
      <c r="AIX106" s="27">
        <f t="shared" si="3409"/>
        <v>0</v>
      </c>
      <c r="AIY106" s="27">
        <f t="shared" si="3410"/>
        <v>0</v>
      </c>
      <c r="AIZ106" s="27">
        <f t="shared" si="3411"/>
        <v>0.25</v>
      </c>
      <c r="AJA106" s="27">
        <f t="shared" si="3412"/>
        <v>0</v>
      </c>
      <c r="AJB106" s="27">
        <f t="shared" si="3413"/>
        <v>0.5</v>
      </c>
      <c r="AJC106" s="27">
        <f t="shared" si="3414"/>
        <v>16</v>
      </c>
      <c r="AJD106" s="27">
        <f t="shared" si="3415"/>
        <v>0</v>
      </c>
      <c r="AJE106" s="27">
        <f t="shared" si="3416"/>
        <v>8</v>
      </c>
      <c r="AJF106" s="27">
        <f t="shared" si="3417"/>
        <v>0</v>
      </c>
      <c r="AJG106" s="27">
        <f t="shared" si="3418"/>
        <v>0.5</v>
      </c>
      <c r="AJH106" s="27">
        <f t="shared" si="3419"/>
        <v>1</v>
      </c>
      <c r="AJI106" s="27">
        <f t="shared" si="3420"/>
        <v>8</v>
      </c>
      <c r="AJJ106" s="27">
        <f t="shared" si="3421"/>
        <v>2</v>
      </c>
      <c r="AJK106" s="27">
        <f t="shared" si="3422"/>
        <v>0</v>
      </c>
      <c r="AJL106" s="27">
        <f t="shared" si="3423"/>
        <v>4</v>
      </c>
      <c r="AJM106" s="27">
        <f t="shared" si="3424"/>
        <v>0</v>
      </c>
      <c r="AJN106" s="27">
        <f t="shared" si="3425"/>
        <v>0.5</v>
      </c>
      <c r="AJO106" s="27">
        <f t="shared" si="3426"/>
        <v>4</v>
      </c>
      <c r="AJP106" s="27">
        <f t="shared" si="3427"/>
        <v>8</v>
      </c>
      <c r="AJQ106" s="27">
        <f t="shared" si="3428"/>
        <v>8</v>
      </c>
      <c r="AJR106" s="27">
        <f t="shared" si="3429"/>
        <v>0</v>
      </c>
      <c r="AJS106" s="27">
        <f t="shared" si="3430"/>
        <v>0</v>
      </c>
      <c r="AJT106" s="27">
        <f t="shared" si="3431"/>
        <v>0.25</v>
      </c>
      <c r="AJU106" s="27">
        <f t="shared" si="3432"/>
        <v>1</v>
      </c>
      <c r="AJV106" s="27">
        <f t="shared" si="3433"/>
        <v>0</v>
      </c>
      <c r="AJW106" s="27">
        <f t="shared" si="3434"/>
        <v>0.5</v>
      </c>
      <c r="AJX106" s="27">
        <f t="shared" si="3435"/>
        <v>0</v>
      </c>
      <c r="AJY106" s="27">
        <f t="shared" si="3436"/>
        <v>0</v>
      </c>
      <c r="AJZ106" s="27">
        <f t="shared" si="3437"/>
        <v>0.25</v>
      </c>
      <c r="AKA106" s="27">
        <f t="shared" si="3438"/>
        <v>0</v>
      </c>
      <c r="AKB106" s="27">
        <f t="shared" si="3439"/>
        <v>0</v>
      </c>
      <c r="AKC106" s="27">
        <f t="shared" si="3440"/>
        <v>0.25</v>
      </c>
      <c r="AKD106" s="27">
        <f t="shared" si="3441"/>
        <v>0</v>
      </c>
      <c r="AKE106" s="27">
        <f t="shared" si="3442"/>
        <v>0</v>
      </c>
      <c r="AKF106" s="27">
        <f t="shared" si="3443"/>
        <v>0</v>
      </c>
      <c r="AKG106" s="27">
        <f t="shared" si="3444"/>
        <v>0</v>
      </c>
      <c r="AKH106" s="27">
        <f t="shared" si="3445"/>
        <v>0</v>
      </c>
      <c r="AKI106" s="27">
        <f t="shared" si="3446"/>
        <v>0</v>
      </c>
      <c r="AKJ106" s="27">
        <f t="shared" si="3447"/>
        <v>0</v>
      </c>
      <c r="AKK106" s="27">
        <f t="shared" si="3448"/>
        <v>0</v>
      </c>
      <c r="AKL106" s="27">
        <f t="shared" si="3449"/>
        <v>0</v>
      </c>
      <c r="AKM106" s="27">
        <f t="shared" si="3450"/>
        <v>0</v>
      </c>
      <c r="AKN106" s="27">
        <f t="shared" si="3451"/>
        <v>0</v>
      </c>
      <c r="AKO106" s="27">
        <f t="shared" si="3452"/>
        <v>0</v>
      </c>
      <c r="AKP106" s="27">
        <f t="shared" si="3453"/>
        <v>0</v>
      </c>
      <c r="AKQ106" s="27">
        <f t="shared" si="3454"/>
        <v>0</v>
      </c>
      <c r="AKR106" s="27">
        <f t="shared" si="3455"/>
        <v>0</v>
      </c>
      <c r="AKS106" s="27">
        <f t="shared" si="3456"/>
        <v>0</v>
      </c>
      <c r="AKT106" s="27">
        <f t="shared" si="3457"/>
        <v>0</v>
      </c>
      <c r="AKU106" s="27">
        <f t="shared" si="3458"/>
        <v>0</v>
      </c>
      <c r="AKV106" s="27">
        <f t="shared" si="3459"/>
        <v>0</v>
      </c>
      <c r="AKW106" s="27">
        <f t="shared" si="3460"/>
        <v>0</v>
      </c>
      <c r="AKX106" s="27">
        <f t="shared" si="3461"/>
        <v>0</v>
      </c>
      <c r="AKY106" s="27">
        <f t="shared" si="3462"/>
        <v>0</v>
      </c>
      <c r="AKZ106" s="27">
        <f t="shared" si="3463"/>
        <v>0</v>
      </c>
      <c r="ALA106" s="27">
        <f t="shared" si="3464"/>
        <v>0</v>
      </c>
      <c r="ALB106" s="27">
        <f t="shared" si="3465"/>
        <v>0</v>
      </c>
      <c r="ALC106" s="27">
        <f t="shared" si="3466"/>
        <v>0</v>
      </c>
      <c r="ALD106" s="27">
        <f t="shared" si="3467"/>
        <v>0</v>
      </c>
      <c r="ALE106" s="27">
        <f t="shared" si="3468"/>
        <v>0</v>
      </c>
      <c r="ALF106" s="27">
        <f t="shared" si="3469"/>
        <v>0</v>
      </c>
      <c r="ALG106" s="27">
        <f t="shared" si="3470"/>
        <v>0</v>
      </c>
      <c r="ALH106" s="27">
        <f t="shared" si="3471"/>
        <v>0</v>
      </c>
      <c r="ALI106" s="27">
        <f t="shared" si="3472"/>
        <v>0</v>
      </c>
      <c r="ALJ106" s="27">
        <f t="shared" si="3473"/>
        <v>0</v>
      </c>
      <c r="ALK106" s="27">
        <f t="shared" si="3474"/>
        <v>0</v>
      </c>
      <c r="ALL106" s="27">
        <f t="shared" si="3475"/>
        <v>0</v>
      </c>
      <c r="ALM106" s="27">
        <f t="shared" si="3476"/>
        <v>0</v>
      </c>
      <c r="ALN106" s="27">
        <f t="shared" si="3477"/>
        <v>0</v>
      </c>
      <c r="ALO106" s="27">
        <f t="shared" si="3478"/>
        <v>0</v>
      </c>
      <c r="ALP106" s="27">
        <f t="shared" si="3479"/>
        <v>0</v>
      </c>
      <c r="ALQ106" s="27">
        <f t="shared" si="3480"/>
        <v>0</v>
      </c>
      <c r="ALR106" s="27">
        <f t="shared" si="3481"/>
        <v>0</v>
      </c>
      <c r="ALS106" s="27">
        <f t="shared" si="3482"/>
        <v>0</v>
      </c>
      <c r="ALT106" s="27">
        <f t="shared" si="3483"/>
        <v>0</v>
      </c>
      <c r="ALU106" s="27">
        <f t="shared" si="3484"/>
        <v>0</v>
      </c>
      <c r="ALV106" s="27">
        <f t="shared" si="3485"/>
        <v>0</v>
      </c>
      <c r="ALW106" s="27">
        <f t="shared" si="3486"/>
        <v>0</v>
      </c>
      <c r="AMK106" s="28">
        <v>1683</v>
      </c>
      <c r="AML106" s="28">
        <f t="shared" si="3487"/>
        <v>1683</v>
      </c>
      <c r="AMN106" s="28">
        <v>1825</v>
      </c>
      <c r="AMO106" s="27" t="str">
        <f t="shared" si="3488"/>
        <v>1808</v>
      </c>
      <c r="AMP106" s="27" t="str">
        <f t="shared" si="3489"/>
        <v>1793</v>
      </c>
      <c r="AMQ106" s="27" t="str">
        <f t="shared" si="3490"/>
        <v>1807</v>
      </c>
      <c r="AMR106" s="27" t="str">
        <f t="shared" si="3491"/>
        <v>1782</v>
      </c>
      <c r="AMS106" s="27" t="str">
        <f t="shared" si="3492"/>
        <v>1782</v>
      </c>
      <c r="AMT106" s="27" t="str">
        <f t="shared" si="3493"/>
        <v>1782</v>
      </c>
      <c r="AMU106" s="27" t="str">
        <f t="shared" si="3494"/>
        <v>1760</v>
      </c>
      <c r="AMV106" s="27" t="str">
        <f t="shared" si="3495"/>
        <v>1760</v>
      </c>
      <c r="AMW106" s="27" t="str">
        <f t="shared" si="3496"/>
        <v>1768</v>
      </c>
      <c r="AMX106" s="27" t="str">
        <f t="shared" si="3497"/>
        <v>1759</v>
      </c>
      <c r="AMY106" s="27" t="str">
        <f t="shared" si="3498"/>
        <v>1759</v>
      </c>
      <c r="AMZ106" s="27" t="str">
        <f t="shared" si="3499"/>
        <v>1740</v>
      </c>
      <c r="ANA106" s="27" t="str">
        <f t="shared" si="3500"/>
        <v>1740</v>
      </c>
      <c r="ANB106" s="27" t="str">
        <f t="shared" si="3501"/>
        <v>1753</v>
      </c>
      <c r="ANC106" s="27" t="str">
        <f t="shared" si="3502"/>
        <v>1750</v>
      </c>
      <c r="AND106" s="27" t="str">
        <f t="shared" si="3503"/>
        <v>1735</v>
      </c>
      <c r="ANE106" s="27" t="str">
        <f t="shared" si="3504"/>
        <v>1725</v>
      </c>
      <c r="ANF106" s="27" t="str">
        <f t="shared" si="3505"/>
        <v>1725</v>
      </c>
      <c r="ANG106" s="27" t="str">
        <f t="shared" si="3506"/>
        <v>1752</v>
      </c>
      <c r="ANH106" s="27" t="str">
        <f t="shared" si="3507"/>
        <v>1752</v>
      </c>
      <c r="ANI106" s="27" t="str">
        <f t="shared" si="3508"/>
        <v>1742</v>
      </c>
      <c r="ANJ106" s="27" t="str">
        <f t="shared" si="3509"/>
        <v>1721</v>
      </c>
      <c r="ANK106" s="27" t="str">
        <f t="shared" si="3510"/>
        <v>1708</v>
      </c>
      <c r="ANL106" s="27" t="str">
        <f t="shared" si="3511"/>
        <v>1692</v>
      </c>
      <c r="ANM106" s="27" t="str">
        <f t="shared" si="3512"/>
        <v>1692</v>
      </c>
      <c r="ANN106" s="27" t="str">
        <f t="shared" si="3513"/>
        <v>1692</v>
      </c>
      <c r="ANO106" s="27" t="str">
        <f t="shared" si="3514"/>
        <v>1710</v>
      </c>
      <c r="ANP106" s="27" t="str">
        <f t="shared" si="3515"/>
        <v>1726</v>
      </c>
      <c r="ANQ106" s="27" t="str">
        <f t="shared" si="3516"/>
        <v>1726</v>
      </c>
      <c r="ANR106" s="27" t="str">
        <f t="shared" si="3517"/>
        <v>1708</v>
      </c>
      <c r="ANS106" s="27" t="str">
        <f t="shared" si="3518"/>
        <v>1708</v>
      </c>
      <c r="ANT106" s="27" t="str">
        <f t="shared" si="3519"/>
        <v>1708</v>
      </c>
      <c r="ANU106" s="27" t="str">
        <f t="shared" si="3520"/>
        <v>1692</v>
      </c>
      <c r="ANV106" s="27" t="str">
        <f t="shared" si="3521"/>
        <v>1692</v>
      </c>
      <c r="ANW106" s="27" t="str">
        <f t="shared" si="3522"/>
        <v>1692</v>
      </c>
      <c r="ANX106" s="27" t="str">
        <f t="shared" si="3523"/>
        <v>1683</v>
      </c>
      <c r="ANY106" s="27" t="str">
        <f t="shared" si="3524"/>
        <v>1683</v>
      </c>
      <c r="ANZ106" s="27" t="str">
        <f t="shared" si="3525"/>
        <v>1683</v>
      </c>
      <c r="AOA106" s="27" t="str">
        <f t="shared" si="3526"/>
        <v>1683</v>
      </c>
      <c r="AOB106" s="27" t="str">
        <f t="shared" si="3527"/>
        <v>1683</v>
      </c>
      <c r="AOC106" s="27" t="str">
        <f t="shared" si="3528"/>
        <v>1683</v>
      </c>
      <c r="AOD106" s="27" t="str">
        <f t="shared" si="3529"/>
        <v>1683</v>
      </c>
      <c r="AOE106" s="27" t="str">
        <f t="shared" si="3530"/>
        <v>1683</v>
      </c>
      <c r="AOF106" s="27" t="str">
        <f t="shared" si="3531"/>
        <v>1683</v>
      </c>
      <c r="AOG106" s="27" t="str">
        <f t="shared" si="3532"/>
        <v>1683</v>
      </c>
      <c r="AOH106" s="27" t="str">
        <f t="shared" si="3533"/>
        <v>1683</v>
      </c>
      <c r="AOI106" s="27" t="str">
        <f t="shared" si="3534"/>
        <v>1683</v>
      </c>
      <c r="AOJ106" s="27" t="str">
        <f t="shared" si="3535"/>
        <v>1683</v>
      </c>
      <c r="AOK106" s="27" t="str">
        <f t="shared" si="3536"/>
        <v>1683</v>
      </c>
      <c r="AOL106" s="27" t="str">
        <f t="shared" si="3537"/>
        <v>1683</v>
      </c>
      <c r="AOM106" s="27" t="str">
        <f t="shared" si="3538"/>
        <v>1683</v>
      </c>
      <c r="AON106" s="27" t="str">
        <f t="shared" si="3539"/>
        <v>1683</v>
      </c>
      <c r="AOO106" s="27" t="str">
        <f t="shared" si="3540"/>
        <v>1683</v>
      </c>
      <c r="AOP106" s="27" t="str">
        <f t="shared" si="3541"/>
        <v>1683</v>
      </c>
      <c r="AOQ106" s="27" t="str">
        <f t="shared" si="3542"/>
        <v>1683</v>
      </c>
      <c r="AOR106" s="27" t="str">
        <f t="shared" si="3543"/>
        <v>1683</v>
      </c>
      <c r="AOS106" s="27" t="str">
        <f t="shared" si="3544"/>
        <v>1683</v>
      </c>
      <c r="AOT106" s="27" t="str">
        <f t="shared" si="3545"/>
        <v>1683</v>
      </c>
      <c r="AOU106" s="27" t="str">
        <f t="shared" si="3546"/>
        <v>1683</v>
      </c>
      <c r="AOV106" s="27" t="str">
        <f t="shared" si="3547"/>
        <v>1683</v>
      </c>
      <c r="AOW106" s="27" t="str">
        <f t="shared" si="3548"/>
        <v>1683</v>
      </c>
      <c r="AOX106" s="27" t="str">
        <f t="shared" si="3549"/>
        <v>1683</v>
      </c>
      <c r="AOY106" s="27" t="str">
        <f t="shared" si="3550"/>
        <v>1683</v>
      </c>
      <c r="AOZ106" s="27" t="str">
        <f t="shared" si="3551"/>
        <v>1683</v>
      </c>
      <c r="APA106" s="27" t="str">
        <f t="shared" si="3552"/>
        <v>1683</v>
      </c>
      <c r="APB106" s="27" t="str">
        <f t="shared" si="3553"/>
        <v>1683</v>
      </c>
      <c r="APC106" s="27" t="str">
        <f t="shared" si="3554"/>
        <v>1683</v>
      </c>
      <c r="APD106" s="27" t="str">
        <f t="shared" si="3555"/>
        <v>1683</v>
      </c>
      <c r="APE106" s="27" t="str">
        <f t="shared" si="3556"/>
        <v>1683</v>
      </c>
      <c r="APF106" s="27" t="str">
        <f t="shared" si="3557"/>
        <v>1683</v>
      </c>
      <c r="APG106" s="27" t="str">
        <f t="shared" si="3558"/>
        <v>1683</v>
      </c>
      <c r="APH106" s="27" t="str">
        <f t="shared" si="3559"/>
        <v>1683</v>
      </c>
      <c r="API106" s="27" t="str">
        <f t="shared" si="3560"/>
        <v>1683</v>
      </c>
      <c r="APJ106" s="27" t="str">
        <f t="shared" si="3561"/>
        <v>1683</v>
      </c>
      <c r="APK106" s="27" t="str">
        <f t="shared" si="3562"/>
        <v>1683</v>
      </c>
      <c r="APL106" s="27" t="str">
        <f t="shared" si="3563"/>
        <v>1683</v>
      </c>
      <c r="APM106" s="27" t="str">
        <f t="shared" si="3564"/>
        <v>1683</v>
      </c>
      <c r="APN106" s="27" t="str">
        <f t="shared" si="3565"/>
        <v>1683</v>
      </c>
      <c r="APO106" s="27" t="str">
        <f t="shared" si="3566"/>
        <v>1683</v>
      </c>
      <c r="APP106" s="27" t="str">
        <f t="shared" si="3567"/>
        <v>1683</v>
      </c>
      <c r="APQ106" s="27" t="str">
        <f t="shared" si="3568"/>
        <v>1683</v>
      </c>
      <c r="APR106" s="27" t="str">
        <f t="shared" si="3569"/>
        <v>1683</v>
      </c>
    </row>
    <row r="107" spans="1:1022 1025:1110" x14ac:dyDescent="0.35">
      <c r="A107" s="27">
        <v>64</v>
      </c>
      <c r="B107" s="86" t="s">
        <v>88</v>
      </c>
      <c r="C107" s="91">
        <f>VLOOKUP(A107, Rankings!$A$2:$AN$129, 40, FALSE)</f>
        <v>105</v>
      </c>
      <c r="D107" s="22" t="s">
        <v>382</v>
      </c>
      <c r="I107" s="29">
        <f t="shared" si="2678"/>
        <v>16.166666666666664</v>
      </c>
      <c r="L107" s="27" t="s">
        <v>2374</v>
      </c>
      <c r="M107" s="27" t="s">
        <v>2519</v>
      </c>
      <c r="N107" s="27" t="s">
        <v>2853</v>
      </c>
      <c r="O107" s="27" t="s">
        <v>24</v>
      </c>
      <c r="P107" s="27" t="s">
        <v>24</v>
      </c>
      <c r="Q107" s="27" t="s">
        <v>3288</v>
      </c>
      <c r="R107" s="27" t="s">
        <v>3554</v>
      </c>
      <c r="S107" s="27" t="s">
        <v>24</v>
      </c>
      <c r="T107" s="27" t="s">
        <v>24</v>
      </c>
      <c r="U107" s="27" t="s">
        <v>3932</v>
      </c>
      <c r="V107" s="27" t="s">
        <v>4026</v>
      </c>
      <c r="W107" s="27" t="s">
        <v>4118</v>
      </c>
      <c r="X107" s="27" t="s">
        <v>4279</v>
      </c>
      <c r="Y107" s="27" t="s">
        <v>24</v>
      </c>
      <c r="Z107" s="27" t="s">
        <v>4564</v>
      </c>
      <c r="AA107" s="27" t="s">
        <v>4679</v>
      </c>
      <c r="AB107" s="27" t="s">
        <v>24</v>
      </c>
      <c r="AC107" s="27" t="s">
        <v>24</v>
      </c>
      <c r="AD107" s="27" t="s">
        <v>4856</v>
      </c>
      <c r="AE107" s="27" t="s">
        <v>4951</v>
      </c>
      <c r="AF107" s="27" t="s">
        <v>5045</v>
      </c>
      <c r="AG107" s="27" t="s">
        <v>5204</v>
      </c>
      <c r="AH107" s="27" t="s">
        <v>24</v>
      </c>
      <c r="AI107" s="27" t="s">
        <v>5419</v>
      </c>
      <c r="AJ107" s="27" t="s">
        <v>5513</v>
      </c>
      <c r="AK107" s="27" t="s">
        <v>5610</v>
      </c>
      <c r="AL107" s="27" t="s">
        <v>5778</v>
      </c>
      <c r="AM107" s="27" t="s">
        <v>5834</v>
      </c>
      <c r="AN107" s="27" t="s">
        <v>24</v>
      </c>
      <c r="AO107" s="27" t="s">
        <v>6125</v>
      </c>
      <c r="AP107" s="27" t="s">
        <v>24</v>
      </c>
      <c r="AQ107" s="27" t="s">
        <v>24</v>
      </c>
      <c r="AR107" s="27" t="s">
        <v>6411</v>
      </c>
      <c r="AS107" s="27" t="s">
        <v>24</v>
      </c>
      <c r="AT107" s="27" t="s">
        <v>24</v>
      </c>
      <c r="AU107" s="27" t="s">
        <v>6712</v>
      </c>
      <c r="AV107" s="27" t="s">
        <v>24</v>
      </c>
      <c r="AW107" s="27" t="s">
        <v>24</v>
      </c>
      <c r="AX107" s="27" t="s">
        <v>24</v>
      </c>
      <c r="AY107" s="27" t="s">
        <v>24</v>
      </c>
      <c r="AZ107" s="27" t="s">
        <v>24</v>
      </c>
      <c r="BA107" s="27" t="s">
        <v>24</v>
      </c>
      <c r="BB107" s="27" t="s">
        <v>24</v>
      </c>
      <c r="BC107" s="27" t="s">
        <v>24</v>
      </c>
      <c r="BD107" s="27" t="s">
        <v>24</v>
      </c>
      <c r="BE107" s="27" t="s">
        <v>24</v>
      </c>
      <c r="BF107" s="27" t="s">
        <v>24</v>
      </c>
      <c r="BG107" s="27" t="s">
        <v>24</v>
      </c>
      <c r="BH107" s="27" t="s">
        <v>24</v>
      </c>
      <c r="BI107" s="27" t="s">
        <v>24</v>
      </c>
      <c r="BJ107" s="27" t="s">
        <v>24</v>
      </c>
      <c r="BK107" s="27" t="s">
        <v>24</v>
      </c>
      <c r="BL107" s="27" t="s">
        <v>24</v>
      </c>
      <c r="BM107" s="27" t="s">
        <v>24</v>
      </c>
      <c r="BN107" s="27" t="s">
        <v>24</v>
      </c>
      <c r="BO107" s="27" t="s">
        <v>24</v>
      </c>
      <c r="BP107" s="27" t="s">
        <v>24</v>
      </c>
      <c r="BQ107" s="27" t="s">
        <v>24</v>
      </c>
      <c r="BR107" s="27" t="s">
        <v>24</v>
      </c>
      <c r="BS107" s="27" t="s">
        <v>24</v>
      </c>
      <c r="BT107" s="27" t="s">
        <v>24</v>
      </c>
      <c r="BU107" s="27" t="s">
        <v>24</v>
      </c>
      <c r="BV107" s="27" t="s">
        <v>24</v>
      </c>
      <c r="BW107" s="27" t="s">
        <v>24</v>
      </c>
      <c r="BX107" s="27" t="s">
        <v>24</v>
      </c>
      <c r="BY107" s="27" t="s">
        <v>24</v>
      </c>
      <c r="BZ107" s="27" t="s">
        <v>24</v>
      </c>
      <c r="CA107" s="27" t="s">
        <v>24</v>
      </c>
      <c r="CB107" s="27" t="s">
        <v>24</v>
      </c>
      <c r="CC107" s="27" t="s">
        <v>24</v>
      </c>
      <c r="CD107" s="27" t="s">
        <v>24</v>
      </c>
      <c r="CE107" s="27" t="s">
        <v>24</v>
      </c>
      <c r="CF107" s="27" t="s">
        <v>24</v>
      </c>
      <c r="CG107" s="27" t="s">
        <v>24</v>
      </c>
      <c r="CH107" s="27" t="s">
        <v>24</v>
      </c>
      <c r="CI107" s="27" t="s">
        <v>24</v>
      </c>
      <c r="CJ107" s="27" t="s">
        <v>24</v>
      </c>
      <c r="CK107" s="27" t="s">
        <v>24</v>
      </c>
      <c r="CL107" s="27" t="s">
        <v>24</v>
      </c>
      <c r="CM107" s="27" t="s">
        <v>24</v>
      </c>
      <c r="CN107" s="27" t="s">
        <v>24</v>
      </c>
      <c r="CO107" s="27" t="s">
        <v>24</v>
      </c>
      <c r="CQ107" s="28">
        <f t="shared" si="2679"/>
        <v>0</v>
      </c>
      <c r="CR107" s="28">
        <f t="shared" si="2680"/>
        <v>5</v>
      </c>
      <c r="CS107" s="28">
        <f t="shared" si="2681"/>
        <v>2</v>
      </c>
      <c r="CT107" s="28">
        <f t="shared" si="2682"/>
        <v>5</v>
      </c>
      <c r="CU107" s="28">
        <f t="shared" si="2683"/>
        <v>0</v>
      </c>
      <c r="CV107" s="28">
        <f t="shared" si="2684"/>
        <v>5</v>
      </c>
      <c r="CW107" s="28">
        <f t="shared" si="2685"/>
        <v>1</v>
      </c>
      <c r="CX107" s="28">
        <f t="shared" si="2686"/>
        <v>3</v>
      </c>
      <c r="CY107" s="28">
        <f t="shared" si="2687"/>
        <v>1</v>
      </c>
      <c r="CZ107" s="28">
        <f t="shared" si="2688"/>
        <v>3</v>
      </c>
      <c r="DA107" s="28">
        <f t="shared" si="2689"/>
        <v>1</v>
      </c>
      <c r="DB107" s="28">
        <f t="shared" si="2690"/>
        <v>3</v>
      </c>
      <c r="DC107" s="28">
        <f t="shared" si="2691"/>
        <v>1</v>
      </c>
      <c r="DD107" s="28">
        <f t="shared" si="2692"/>
        <v>0</v>
      </c>
      <c r="DE107" s="28">
        <f t="shared" si="2693"/>
        <v>1</v>
      </c>
      <c r="DF107" s="28">
        <f t="shared" si="2694"/>
        <v>1</v>
      </c>
      <c r="DG107" s="28">
        <f t="shared" si="2695"/>
        <v>0</v>
      </c>
      <c r="DH107" s="28">
        <f t="shared" si="2696"/>
        <v>0</v>
      </c>
      <c r="DI107" s="28">
        <f t="shared" si="2697"/>
        <v>0</v>
      </c>
      <c r="DJ107" s="28">
        <f t="shared" si="2698"/>
        <v>0</v>
      </c>
      <c r="DK107" s="28">
        <f t="shared" si="2699"/>
        <v>0</v>
      </c>
      <c r="DL107" s="28">
        <f t="shared" si="2700"/>
        <v>0</v>
      </c>
      <c r="DM107" s="28">
        <f t="shared" si="2701"/>
        <v>0</v>
      </c>
      <c r="DN107" s="28">
        <f t="shared" si="2702"/>
        <v>0</v>
      </c>
      <c r="DO107" s="28">
        <f t="shared" si="2703"/>
        <v>4</v>
      </c>
      <c r="DP107" s="28">
        <f t="shared" si="2704"/>
        <v>7</v>
      </c>
      <c r="DR107">
        <f t="shared" si="2705"/>
        <v>4</v>
      </c>
      <c r="DS107">
        <f t="shared" si="2706"/>
        <v>3</v>
      </c>
      <c r="DT107">
        <f t="shared" si="2707"/>
        <v>2</v>
      </c>
      <c r="DU107">
        <f t="shared" si="2708"/>
        <v>0</v>
      </c>
      <c r="DV107">
        <f t="shared" si="2709"/>
        <v>0</v>
      </c>
      <c r="DW107">
        <f t="shared" si="2710"/>
        <v>4</v>
      </c>
      <c r="DX107">
        <f t="shared" si="2711"/>
        <v>8</v>
      </c>
      <c r="DY107">
        <f t="shared" si="2712"/>
        <v>0</v>
      </c>
      <c r="DZ107">
        <f t="shared" si="2713"/>
        <v>0</v>
      </c>
      <c r="EA107">
        <f t="shared" si="2714"/>
        <v>6</v>
      </c>
      <c r="EB107">
        <f t="shared" si="2715"/>
        <v>9</v>
      </c>
      <c r="EC107">
        <f t="shared" si="2716"/>
        <v>4</v>
      </c>
      <c r="ED107">
        <f t="shared" si="2717"/>
        <v>8</v>
      </c>
      <c r="EE107">
        <f t="shared" si="2718"/>
        <v>0</v>
      </c>
      <c r="EF107">
        <f t="shared" si="2719"/>
        <v>4</v>
      </c>
      <c r="EG107">
        <f t="shared" si="2720"/>
        <v>6</v>
      </c>
      <c r="EH107">
        <f t="shared" si="2721"/>
        <v>0</v>
      </c>
      <c r="EI107">
        <f t="shared" si="2722"/>
        <v>0</v>
      </c>
      <c r="EJ107">
        <f t="shared" si="2723"/>
        <v>6</v>
      </c>
      <c r="EK107">
        <f t="shared" si="2724"/>
        <v>11</v>
      </c>
      <c r="EL107">
        <f t="shared" si="2725"/>
        <v>3</v>
      </c>
      <c r="EM107">
        <f t="shared" si="2726"/>
        <v>7</v>
      </c>
      <c r="EN107">
        <f t="shared" si="2727"/>
        <v>0</v>
      </c>
      <c r="EO107">
        <f t="shared" si="2728"/>
        <v>4</v>
      </c>
      <c r="EP107">
        <f t="shared" si="2729"/>
        <v>5</v>
      </c>
      <c r="EQ107">
        <f t="shared" si="2730"/>
        <v>12</v>
      </c>
      <c r="ER107">
        <f t="shared" si="2731"/>
        <v>2</v>
      </c>
      <c r="ES107">
        <f t="shared" si="2732"/>
        <v>8</v>
      </c>
      <c r="ET107">
        <f t="shared" si="2733"/>
        <v>0</v>
      </c>
      <c r="EU107">
        <f t="shared" si="2734"/>
        <v>2</v>
      </c>
      <c r="EV107">
        <f t="shared" si="2735"/>
        <v>0</v>
      </c>
      <c r="EW107">
        <f t="shared" si="2736"/>
        <v>0</v>
      </c>
      <c r="EX107">
        <f t="shared" si="2737"/>
        <v>2</v>
      </c>
      <c r="EY107">
        <f t="shared" si="2738"/>
        <v>0</v>
      </c>
      <c r="EZ107">
        <f t="shared" si="2739"/>
        <v>0</v>
      </c>
      <c r="FA107">
        <f t="shared" si="2740"/>
        <v>2</v>
      </c>
      <c r="FB107">
        <f t="shared" si="2741"/>
        <v>0</v>
      </c>
      <c r="FC107">
        <f t="shared" si="2742"/>
        <v>0</v>
      </c>
      <c r="FD107">
        <f t="shared" si="2743"/>
        <v>0</v>
      </c>
      <c r="FE107">
        <f t="shared" si="2744"/>
        <v>0</v>
      </c>
      <c r="FF107">
        <f t="shared" si="2745"/>
        <v>0</v>
      </c>
      <c r="FG107">
        <f t="shared" si="2746"/>
        <v>0</v>
      </c>
      <c r="FH107">
        <f t="shared" si="2747"/>
        <v>0</v>
      </c>
      <c r="FI107">
        <f t="shared" si="2748"/>
        <v>0</v>
      </c>
      <c r="FJ107">
        <f t="shared" si="2749"/>
        <v>0</v>
      </c>
      <c r="FK107">
        <f t="shared" si="2750"/>
        <v>0</v>
      </c>
      <c r="FL107">
        <f t="shared" si="2751"/>
        <v>0</v>
      </c>
      <c r="FM107">
        <f t="shared" si="2752"/>
        <v>0</v>
      </c>
      <c r="FN107">
        <f t="shared" si="2753"/>
        <v>0</v>
      </c>
      <c r="FO107">
        <f t="shared" si="2754"/>
        <v>0</v>
      </c>
      <c r="FP107">
        <f t="shared" si="2755"/>
        <v>0</v>
      </c>
      <c r="FQ107">
        <f t="shared" si="2756"/>
        <v>0</v>
      </c>
      <c r="FR107">
        <f t="shared" si="2757"/>
        <v>0</v>
      </c>
      <c r="FS107">
        <f t="shared" si="2758"/>
        <v>0</v>
      </c>
      <c r="FT107">
        <f t="shared" si="2759"/>
        <v>0</v>
      </c>
      <c r="FU107">
        <f t="shared" si="2760"/>
        <v>0</v>
      </c>
      <c r="FV107">
        <f t="shared" si="2761"/>
        <v>0</v>
      </c>
      <c r="FW107">
        <f t="shared" si="2762"/>
        <v>0</v>
      </c>
      <c r="FX107">
        <f t="shared" si="2763"/>
        <v>0</v>
      </c>
      <c r="FY107">
        <f t="shared" si="2764"/>
        <v>0</v>
      </c>
      <c r="FZ107">
        <f t="shared" si="2765"/>
        <v>0</v>
      </c>
      <c r="GA107">
        <f t="shared" si="2766"/>
        <v>0</v>
      </c>
      <c r="GB107">
        <f t="shared" si="2767"/>
        <v>0</v>
      </c>
      <c r="GC107">
        <f t="shared" si="2768"/>
        <v>0</v>
      </c>
      <c r="GD107">
        <f t="shared" si="2769"/>
        <v>0</v>
      </c>
      <c r="GE107">
        <f t="shared" si="2770"/>
        <v>0</v>
      </c>
      <c r="GF107">
        <f t="shared" si="2771"/>
        <v>0</v>
      </c>
      <c r="GG107">
        <f t="shared" si="2772"/>
        <v>0</v>
      </c>
      <c r="GH107">
        <f t="shared" si="2773"/>
        <v>0</v>
      </c>
      <c r="GI107">
        <f t="shared" si="2774"/>
        <v>0</v>
      </c>
      <c r="GJ107">
        <f t="shared" si="2775"/>
        <v>0</v>
      </c>
      <c r="GK107">
        <f t="shared" si="2776"/>
        <v>0</v>
      </c>
      <c r="GL107">
        <f t="shared" si="2777"/>
        <v>0</v>
      </c>
      <c r="GM107">
        <f t="shared" si="2778"/>
        <v>0</v>
      </c>
      <c r="GN107">
        <f t="shared" si="2779"/>
        <v>0</v>
      </c>
      <c r="GO107">
        <f t="shared" si="2780"/>
        <v>0</v>
      </c>
      <c r="GP107">
        <f t="shared" si="2781"/>
        <v>0</v>
      </c>
      <c r="GQ107">
        <f t="shared" si="2782"/>
        <v>0</v>
      </c>
      <c r="GR107">
        <f t="shared" si="2783"/>
        <v>0</v>
      </c>
      <c r="GS107">
        <f t="shared" si="2784"/>
        <v>0</v>
      </c>
      <c r="GT107">
        <f t="shared" si="2785"/>
        <v>0</v>
      </c>
      <c r="GU107">
        <f t="shared" si="2786"/>
        <v>0</v>
      </c>
      <c r="GW107" s="28">
        <f t="shared" si="2787"/>
        <v>7.666585092504616</v>
      </c>
      <c r="GX107" s="28">
        <f t="shared" si="2788"/>
        <v>4.2275725896534686</v>
      </c>
      <c r="GY107" s="28">
        <f t="shared" si="2789"/>
        <v>1.6701506686401393</v>
      </c>
      <c r="GZ107" s="28">
        <f t="shared" si="2790"/>
        <v>0</v>
      </c>
      <c r="HA107" s="28">
        <f t="shared" si="2791"/>
        <v>0</v>
      </c>
      <c r="HB107" s="28">
        <f t="shared" si="2792"/>
        <v>9.9108512900425083</v>
      </c>
      <c r="HC107" s="28">
        <f t="shared" si="2793"/>
        <v>0.66909761360338704</v>
      </c>
      <c r="HE107">
        <f>IFERROR(VLOOKUP(_xlfn.NUMBERVALUE(MID(L107, SEARCH("!", L107)+1, SEARCH("+", L107)-SEARCH("!", L107)-1)), Rankings!$A$2:$BK$129, 63, FALSE),0)</f>
        <v>0.87224282570657508</v>
      </c>
      <c r="HF107">
        <f>IFERROR(VLOOKUP(_xlfn.NUMBERVALUE(MID(M107, SEARCH("!", M107)+1, SEARCH("+", M107)-SEARCH("!", M107)-1)), Rankings!$A$2:$BK$129, 63, FALSE),0)</f>
        <v>0.49011682896979852</v>
      </c>
      <c r="HG107">
        <f>IFERROR(VLOOKUP(_xlfn.NUMBERVALUE(MID(N107, SEARCH("!", N107)+1, SEARCH("+", N107)-SEARCH("!", N107)-1)), Rankings!$A$2:$BK$129, 63, FALSE),0)</f>
        <v>0.71430015405323466</v>
      </c>
      <c r="HH107">
        <f>IFERROR(VLOOKUP(_xlfn.NUMBERVALUE(MID(O107, SEARCH("!", O107)+1, SEARCH("+", O107)-SEARCH("!", O107)-1)), Rankings!$A$2:$BK$129, 63, FALSE),0)</f>
        <v>0</v>
      </c>
      <c r="HI107">
        <f>IFERROR(VLOOKUP(_xlfn.NUMBERVALUE(MID(P107, SEARCH("!", P107)+1, SEARCH("+", P107)-SEARCH("!", P107)-1)), Rankings!$A$2:$BK$129, 63, FALSE),0)</f>
        <v>0</v>
      </c>
      <c r="HJ107">
        <f>IFERROR(VLOOKUP(_xlfn.NUMBERVALUE(MID(Q107, SEARCH("!", Q107)+1, SEARCH("+", Q107)-SEARCH("!", Q107)-1)), Rankings!$A$2:$BK$129, 63, FALSE),0)</f>
        <v>0.83122380927033801</v>
      </c>
      <c r="HK107">
        <f>IFERROR(VLOOKUP(_xlfn.NUMBERVALUE(MID(R107, SEARCH("!", R107)+1, SEARCH("+", R107)-SEARCH("!", R107)-1)), Rankings!$A$2:$BK$129, 63, FALSE),0)</f>
        <v>0.58916834362897619</v>
      </c>
      <c r="HL107">
        <f>IFERROR(VLOOKUP(_xlfn.NUMBERVALUE(MID(S107, SEARCH("!", S107)+1, SEARCH("+", S107)-SEARCH("!", S107)-1)), Rankings!$A$2:$BK$129, 63, FALSE),0)</f>
        <v>0</v>
      </c>
      <c r="HM107">
        <f>IFERROR(VLOOKUP(_xlfn.NUMBERVALUE(MID(T107, SEARCH("!", T107)+1, SEARCH("+", T107)-SEARCH("!", T107)-1)), Rankings!$A$2:$BK$129, 63, FALSE),0)</f>
        <v>0</v>
      </c>
      <c r="HN107">
        <f>IFERROR(VLOOKUP(_xlfn.NUMBERVALUE(MID(U107, SEARCH("!", U107)+1, SEARCH("+", U107)-SEARCH("!", U107)-1)), Rankings!$A$2:$BK$129, 63, FALSE),0)</f>
        <v>0.55259277607709756</v>
      </c>
      <c r="HO107">
        <f>IFERROR(VLOOKUP(_xlfn.NUMBERVALUE(MID(V107, SEARCH("!", V107)+1, SEARCH("+", V107)-SEARCH("!", V107)-1)), Rankings!$A$2:$BK$129, 63, FALSE),0)</f>
        <v>0.38286663355819689</v>
      </c>
      <c r="HP107">
        <f>IFERROR(VLOOKUP(_xlfn.NUMBERVALUE(MID(W107, SEARCH("!", W107)+1, SEARCH("+", W107)-SEARCH("!", W107)-1)), Rankings!$A$2:$BK$129, 63, FALSE),0)</f>
        <v>0.60227703843849056</v>
      </c>
      <c r="HQ107">
        <f>IFERROR(VLOOKUP(_xlfn.NUMBERVALUE(MID(X107, SEARCH("!", X107)+1, SEARCH("+", X107)-SEARCH("!", X107)-1)), Rankings!$A$2:$BK$129, 63, FALSE),0)</f>
        <v>0.37517193274790295</v>
      </c>
      <c r="HR107">
        <f>IFERROR(VLOOKUP(_xlfn.NUMBERVALUE(MID(Y107, SEARCH("!", Y107)+1, SEARCH("+", Y107)-SEARCH("!", Y107)-1)), Rankings!$A$2:$BK$129, 63, FALSE),0)</f>
        <v>0</v>
      </c>
      <c r="HS107">
        <f>IFERROR(VLOOKUP(_xlfn.NUMBERVALUE(MID(Z107, SEARCH("!", Z107)+1, SEARCH("+", Z107)-SEARCH("!", Z107)-1)), Rankings!$A$2:$BK$129, 63, FALSE),0)</f>
        <v>0.72332718541365992</v>
      </c>
      <c r="HT107">
        <f>IFERROR(VLOOKUP(_xlfn.NUMBERVALUE(MID(AA107, SEARCH("!", AA107)+1, SEARCH("+", AA107)-SEARCH("!", AA107)-1)), Rankings!$A$2:$BK$129, 63, FALSE),0)</f>
        <v>0.59685324237275783</v>
      </c>
      <c r="HU107">
        <f>IFERROR(VLOOKUP(_xlfn.NUMBERVALUE(MID(AB107, SEARCH("!", AB107)+1, SEARCH("+", AB107)-SEARCH("!", AB107)-1)), Rankings!$A$2:$BK$129, 63, FALSE),0)</f>
        <v>0</v>
      </c>
      <c r="HV107">
        <f>IFERROR(VLOOKUP(_xlfn.NUMBERVALUE(MID(AC107, SEARCH("!", AC107)+1, SEARCH("+", AC107)-SEARCH("!", AC107)-1)), Rankings!$A$2:$BK$129, 63, FALSE),0)</f>
        <v>0</v>
      </c>
      <c r="HW107">
        <f>IFERROR(VLOOKUP(_xlfn.NUMBERVALUE(MID(AD107, SEARCH("!", AD107)+1, SEARCH("+", AD107)-SEARCH("!", AD107)-1)), Rankings!$A$2:$BK$129, 63, FALSE),0)</f>
        <v>0.58916834362897619</v>
      </c>
      <c r="HX107">
        <f>IFERROR(VLOOKUP(_xlfn.NUMBERVALUE(MID(AE107, SEARCH("!", AE107)+1, SEARCH("+", AE107)-SEARCH("!", AE107)-1)), Rankings!$A$2:$BK$129, 63, FALSE),0)</f>
        <v>0.84785933157695315</v>
      </c>
      <c r="HY107">
        <f>IFERROR(VLOOKUP(_xlfn.NUMBERVALUE(MID(AF107, SEARCH("!", AF107)+1, SEARCH("+", AF107)-SEARCH("!", AF107)-1)), Rankings!$A$2:$BK$129, 63, FALSE),0)</f>
        <v>0.2676701877514836</v>
      </c>
      <c r="HZ107">
        <f>IFERROR(VLOOKUP(_xlfn.NUMBERVALUE(MID(AG107, SEARCH("!", AG107)+1, SEARCH("+", AG107)-SEARCH("!", AG107)-1)), Rankings!$A$2:$BK$129, 63, FALSE),0)</f>
        <v>0.55259277607709756</v>
      </c>
      <c r="IA107">
        <f>IFERROR(VLOOKUP(_xlfn.NUMBERVALUE(MID(AH107, SEARCH("!", AH107)+1, SEARCH("+", AH107)-SEARCH("!", AH107)-1)), Rankings!$A$2:$BK$129, 63, FALSE),0)</f>
        <v>0</v>
      </c>
      <c r="IB107">
        <f>IFERROR(VLOOKUP(_xlfn.NUMBERVALUE(MID(AI107, SEARCH("!", AI107)+1, SEARCH("+", AI107)-SEARCH("!", AI107)-1)), Rankings!$A$2:$BK$129, 63, FALSE),0)</f>
        <v>0.54581257305231079</v>
      </c>
      <c r="IC107">
        <f>IFERROR(VLOOKUP(_xlfn.NUMBERVALUE(MID(AJ107, SEARCH("!", AJ107)+1, SEARCH("+", AJ107)-SEARCH("!", AJ107)-1)), Rankings!$A$2:$BK$129, 63, FALSE),0)</f>
        <v>0.37517193274790295</v>
      </c>
      <c r="ID107">
        <f>IFERROR(VLOOKUP(_xlfn.NUMBERVALUE(MID(AK107, SEARCH("!", AK107)+1, SEARCH("+", AK107)-SEARCH("!", AK107)-1)), Rankings!$A$2:$BK$129, 63, FALSE),0)</f>
        <v>0.43942470350498913</v>
      </c>
      <c r="IE107">
        <f>IFERROR(VLOOKUP(_xlfn.NUMBERVALUE(MID(AL107, SEARCH("!", AL107)+1, SEARCH("+", AL107)-SEARCH("!", AL107)-1)), Rankings!$A$2:$BK$129, 63, FALSE),0)</f>
        <v>0.53778794947223119</v>
      </c>
      <c r="IF107">
        <f>IFERROR(VLOOKUP(_xlfn.NUMBERVALUE(MID(AM107, SEARCH("!", AM107)+1, SEARCH("+", AM107)-SEARCH("!", AM107)-1)), Rankings!$A$2:$BK$129, 63, FALSE),0)</f>
        <v>0.59685324237275783</v>
      </c>
      <c r="IG107">
        <f>IFERROR(VLOOKUP(_xlfn.NUMBERVALUE(MID(AN107, SEARCH("!", AN107)+1, SEARCH("+", AN107)-SEARCH("!", AN107)-1)), Rankings!$A$2:$BK$129, 63, FALSE),0)</f>
        <v>0</v>
      </c>
      <c r="IH107">
        <f>IFERROR(VLOOKUP(_xlfn.NUMBERVALUE(MID(AO107, SEARCH("!", AO107)+1, SEARCH("+", AO107)-SEARCH("!", AO107)-1)), Rankings!$A$2:$BK$129, 63, FALSE),0)</f>
        <v>0.74960199886355039</v>
      </c>
      <c r="II107">
        <f>IFERROR(VLOOKUP(_xlfn.NUMBERVALUE(MID(AP107, SEARCH("!", AP107)+1, SEARCH("+", AP107)-SEARCH("!", AP107)-1)), Rankings!$A$2:$BK$129, 63, FALSE),0)</f>
        <v>0</v>
      </c>
      <c r="IJ107">
        <f>IFERROR(VLOOKUP(_xlfn.NUMBERVALUE(MID(AQ107, SEARCH("!", AQ107)+1, SEARCH("+", AQ107)-SEARCH("!", AQ107)-1)), Rankings!$A$2:$BK$129, 63, FALSE),0)</f>
        <v>0</v>
      </c>
      <c r="IK107">
        <f>IFERROR(VLOOKUP(_xlfn.NUMBERVALUE(MID(AR107, SEARCH("!", AR107)+1, SEARCH("+", AR107)-SEARCH("!", AR107)-1)), Rankings!$A$2:$BK$129, 63, FALSE),0)</f>
        <v>0.89620059051123913</v>
      </c>
      <c r="IL107">
        <f>IFERROR(VLOOKUP(_xlfn.NUMBERVALUE(MID(AS107, SEARCH("!", AS107)+1, SEARCH("+", AS107)-SEARCH("!", AS107)-1)), Rankings!$A$2:$BK$129, 63, FALSE),0)</f>
        <v>0</v>
      </c>
      <c r="IM107">
        <f>IFERROR(VLOOKUP(_xlfn.NUMBERVALUE(MID(AT107, SEARCH("!", AT107)+1, SEARCH("+", AT107)-SEARCH("!", AT107)-1)), Rankings!$A$2:$BK$129, 63, FALSE),0)</f>
        <v>0</v>
      </c>
      <c r="IN107">
        <f>IFERROR(VLOOKUP(_xlfn.NUMBERVALUE(MID(AU107, SEARCH("!", AU107)+1, SEARCH("+", AU107)-SEARCH("!", AU107)-1)), Rankings!$A$2:$BK$129, 63, FALSE),0)</f>
        <v>0.43602395100170349</v>
      </c>
      <c r="IO107">
        <f>IFERROR(VLOOKUP(_xlfn.NUMBERVALUE(MID(AV107, SEARCH("!", AV107)+1, SEARCH("+", AV107)-SEARCH("!", AV107)-1)), Rankings!$A$2:$BK$129, 63, FALSE),0)</f>
        <v>0</v>
      </c>
      <c r="IP107">
        <f>IFERROR(VLOOKUP(_xlfn.NUMBERVALUE(MID(AW107, SEARCH("!", AW107)+1, SEARCH("+", AW107)-SEARCH("!", AW107)-1)), Rankings!$A$2:$BK$129, 63, FALSE),0)</f>
        <v>0</v>
      </c>
      <c r="IQ107">
        <f>IFERROR(VLOOKUP(_xlfn.NUMBERVALUE(MID(AX107, SEARCH("!", AX107)+1, SEARCH("+", AX107)-SEARCH("!", AX107)-1)), Rankings!$A$2:$BK$129, 63, FALSE),0)</f>
        <v>0</v>
      </c>
      <c r="IR107">
        <f>IFERROR(VLOOKUP(_xlfn.NUMBERVALUE(MID(AY107, SEARCH("!", AY107)+1, SEARCH("+", AY107)-SEARCH("!", AY107)-1)), Rankings!$A$2:$BK$129, 63, FALSE),0)</f>
        <v>0</v>
      </c>
      <c r="IS107">
        <f>IFERROR(VLOOKUP(_xlfn.NUMBERVALUE(MID(AZ107, SEARCH("!", AZ107)+1, SEARCH("+", AZ107)-SEARCH("!", AZ107)-1)), Rankings!$A$2:$BK$129, 63, FALSE),0)</f>
        <v>0</v>
      </c>
      <c r="IT107">
        <f>IFERROR(VLOOKUP(_xlfn.NUMBERVALUE(MID(BA107, SEARCH("!", BA107)+1, SEARCH("+", BA107)-SEARCH("!", BA107)-1)), Rankings!$A$2:$BK$129, 63, FALSE),0)</f>
        <v>0</v>
      </c>
      <c r="IU107">
        <f>IFERROR(VLOOKUP(_xlfn.NUMBERVALUE(MID(BB107, SEARCH("!", BB107)+1, SEARCH("+", BB107)-SEARCH("!", BB107)-1)), Rankings!$A$2:$BK$129, 63, FALSE),0)</f>
        <v>0</v>
      </c>
      <c r="IV107">
        <f>IFERROR(VLOOKUP(_xlfn.NUMBERVALUE(MID(BC107, SEARCH("!", BC107)+1, SEARCH("+", BC107)-SEARCH("!", BC107)-1)), Rankings!$A$2:$BK$129, 63, FALSE),0)</f>
        <v>0</v>
      </c>
      <c r="IW107">
        <f>IFERROR(VLOOKUP(_xlfn.NUMBERVALUE(MID(BD107, SEARCH("!", BD107)+1, SEARCH("+", BD107)-SEARCH("!", BD107)-1)), Rankings!$A$2:$BK$129, 63, FALSE),0)</f>
        <v>0</v>
      </c>
      <c r="IX107">
        <f>IFERROR(VLOOKUP(_xlfn.NUMBERVALUE(MID(BE107, SEARCH("!", BE107)+1, SEARCH("+", BE107)-SEARCH("!", BE107)-1)), Rankings!$A$2:$BK$129, 63, FALSE),0)</f>
        <v>0</v>
      </c>
      <c r="IY107">
        <f>IFERROR(VLOOKUP(_xlfn.NUMBERVALUE(MID(BF107, SEARCH("!", BF107)+1, SEARCH("+", BF107)-SEARCH("!", BF107)-1)), Rankings!$A$2:$BK$129, 63, FALSE),0)</f>
        <v>0</v>
      </c>
      <c r="IZ107">
        <f>IFERROR(VLOOKUP(_xlfn.NUMBERVALUE(MID(BG107, SEARCH("!", BG107)+1, SEARCH("+", BG107)-SEARCH("!", BG107)-1)), Rankings!$A$2:$BK$129, 63, FALSE),0)</f>
        <v>0</v>
      </c>
      <c r="JA107">
        <f>IFERROR(VLOOKUP(_xlfn.NUMBERVALUE(MID(BH107, SEARCH("!", BH107)+1, SEARCH("+", BH107)-SEARCH("!", BH107)-1)), Rankings!$A$2:$BK$129, 63, FALSE),0)</f>
        <v>0</v>
      </c>
      <c r="JB107">
        <f>IFERROR(VLOOKUP(_xlfn.NUMBERVALUE(MID(BI107, SEARCH("!", BI107)+1, SEARCH("+", BI107)-SEARCH("!", BI107)-1)), Rankings!$A$2:$BK$129, 63, FALSE),0)</f>
        <v>0</v>
      </c>
      <c r="JC107">
        <f>IFERROR(VLOOKUP(_xlfn.NUMBERVALUE(MID(BJ107, SEARCH("!", BJ107)+1, SEARCH("+", BJ107)-SEARCH("!", BJ107)-1)), Rankings!$A$2:$BK$129, 63, FALSE),0)</f>
        <v>0</v>
      </c>
      <c r="JD107">
        <f>IFERROR(VLOOKUP(_xlfn.NUMBERVALUE(MID(BK107, SEARCH("!", BK107)+1, SEARCH("+", BK107)-SEARCH("!", BK107)-1)), Rankings!$A$2:$BK$129, 63, FALSE),0)</f>
        <v>0</v>
      </c>
      <c r="JE107">
        <f>IFERROR(VLOOKUP(_xlfn.NUMBERVALUE(MID(BL107, SEARCH("!", BL107)+1, SEARCH("+", BL107)-SEARCH("!", BL107)-1)), Rankings!$A$2:$BK$129, 63, FALSE),0)</f>
        <v>0</v>
      </c>
      <c r="JF107">
        <f>IFERROR(VLOOKUP(_xlfn.NUMBERVALUE(MID(BM107, SEARCH("!", BM107)+1, SEARCH("+", BM107)-SEARCH("!", BM107)-1)), Rankings!$A$2:$BK$129, 63, FALSE),0)</f>
        <v>0</v>
      </c>
      <c r="JG107">
        <f>IFERROR(VLOOKUP(_xlfn.NUMBERVALUE(MID(BN107, SEARCH("!", BN107)+1, SEARCH("+", BN107)-SEARCH("!", BN107)-1)), Rankings!$A$2:$BK$129, 63, FALSE),0)</f>
        <v>0</v>
      </c>
      <c r="JH107">
        <f>IFERROR(VLOOKUP(_xlfn.NUMBERVALUE(MID(BO107, SEARCH("!", BO107)+1, SEARCH("+", BO107)-SEARCH("!", BO107)-1)), Rankings!$A$2:$BK$129, 63, FALSE),0)</f>
        <v>0</v>
      </c>
      <c r="JI107">
        <f>IFERROR(VLOOKUP(_xlfn.NUMBERVALUE(MID(BP107, SEARCH("!", BP107)+1, SEARCH("+", BP107)-SEARCH("!", BP107)-1)), Rankings!$A$2:$BK$129, 63, FALSE),0)</f>
        <v>0</v>
      </c>
      <c r="JJ107">
        <f>IFERROR(VLOOKUP(_xlfn.NUMBERVALUE(MID(BQ107, SEARCH("!", BQ107)+1, SEARCH("+", BQ107)-SEARCH("!", BQ107)-1)), Rankings!$A$2:$BK$129, 63, FALSE),0)</f>
        <v>0</v>
      </c>
      <c r="JK107">
        <f>IFERROR(VLOOKUP(_xlfn.NUMBERVALUE(MID(BR107, SEARCH("!", BR107)+1, SEARCH("+", BR107)-SEARCH("!", BR107)-1)), Rankings!$A$2:$BK$129, 63, FALSE),0)</f>
        <v>0</v>
      </c>
      <c r="JL107">
        <f>IFERROR(VLOOKUP(_xlfn.NUMBERVALUE(MID(BS107, SEARCH("!", BS107)+1, SEARCH("+", BS107)-SEARCH("!", BS107)-1)), Rankings!$A$2:$BK$129, 63, FALSE),0)</f>
        <v>0</v>
      </c>
      <c r="JM107">
        <f>IFERROR(VLOOKUP(_xlfn.NUMBERVALUE(MID(BT107, SEARCH("!", BT107)+1, SEARCH("+", BT107)-SEARCH("!", BT107)-1)), Rankings!$A$2:$BK$129, 63, FALSE),0)</f>
        <v>0</v>
      </c>
      <c r="JN107">
        <f>IFERROR(VLOOKUP(_xlfn.NUMBERVALUE(MID(BU107, SEARCH("!", BU107)+1, SEARCH("+", BU107)-SEARCH("!", BU107)-1)), Rankings!$A$2:$BK$129, 63, FALSE),0)</f>
        <v>0</v>
      </c>
      <c r="JO107">
        <f>IFERROR(VLOOKUP(_xlfn.NUMBERVALUE(MID(BV107, SEARCH("!", BV107)+1, SEARCH("+", BV107)-SEARCH("!", BV107)-1)), Rankings!$A$2:$BK$129, 63, FALSE),0)</f>
        <v>0</v>
      </c>
      <c r="JP107">
        <f>IFERROR(VLOOKUP(_xlfn.NUMBERVALUE(MID(BW107, SEARCH("!", BW107)+1, SEARCH("+", BW107)-SEARCH("!", BW107)-1)), Rankings!$A$2:$BK$129, 63, FALSE),0)</f>
        <v>0</v>
      </c>
      <c r="JQ107">
        <f>IFERROR(VLOOKUP(_xlfn.NUMBERVALUE(MID(BX107, SEARCH("!", BX107)+1, SEARCH("+", BX107)-SEARCH("!", BX107)-1)), Rankings!$A$2:$BK$129, 63, FALSE),0)</f>
        <v>0</v>
      </c>
      <c r="JR107">
        <f>IFERROR(VLOOKUP(_xlfn.NUMBERVALUE(MID(BY107, SEARCH("!", BY107)+1, SEARCH("+", BY107)-SEARCH("!", BY107)-1)), Rankings!$A$2:$BK$129, 63, FALSE),0)</f>
        <v>0</v>
      </c>
      <c r="JS107">
        <f>IFERROR(VLOOKUP(_xlfn.NUMBERVALUE(MID(BZ107, SEARCH("!", BZ107)+1, SEARCH("+", BZ107)-SEARCH("!", BZ107)-1)), Rankings!$A$2:$BK$129, 63, FALSE),0)</f>
        <v>0</v>
      </c>
      <c r="JT107">
        <f>IFERROR(VLOOKUP(_xlfn.NUMBERVALUE(MID(CA107, SEARCH("!", CA107)+1, SEARCH("+", CA107)-SEARCH("!", CA107)-1)), Rankings!$A$2:$BK$129, 63, FALSE),0)</f>
        <v>0</v>
      </c>
      <c r="JU107">
        <f>IFERROR(VLOOKUP(_xlfn.NUMBERVALUE(MID(CB107, SEARCH("!", CB107)+1, SEARCH("+", CB107)-SEARCH("!", CB107)-1)), Rankings!$A$2:$BK$129, 63, FALSE),0)</f>
        <v>0</v>
      </c>
      <c r="JV107">
        <f>IFERROR(VLOOKUP(_xlfn.NUMBERVALUE(MID(CC107, SEARCH("!", CC107)+1, SEARCH("+", CC107)-SEARCH("!", CC107)-1)), Rankings!$A$2:$BK$129, 63, FALSE),0)</f>
        <v>0</v>
      </c>
      <c r="JW107">
        <f>IFERROR(VLOOKUP(_xlfn.NUMBERVALUE(MID(CD107, SEARCH("!", CD107)+1, SEARCH("+", CD107)-SEARCH("!", CD107)-1)), Rankings!$A$2:$BK$129, 63, FALSE),0)</f>
        <v>0</v>
      </c>
      <c r="JX107">
        <f>IFERROR(VLOOKUP(_xlfn.NUMBERVALUE(MID(CE107, SEARCH("!", CE107)+1, SEARCH("+", CE107)-SEARCH("!", CE107)-1)), Rankings!$A$2:$BK$129, 63, FALSE),0)</f>
        <v>0</v>
      </c>
      <c r="JY107">
        <f>IFERROR(VLOOKUP(_xlfn.NUMBERVALUE(MID(CF107, SEARCH("!", CF107)+1, SEARCH("+", CF107)-SEARCH("!", CF107)-1)), Rankings!$A$2:$BK$129, 63, FALSE),0)</f>
        <v>0</v>
      </c>
      <c r="JZ107">
        <f>IFERROR(VLOOKUP(_xlfn.NUMBERVALUE(MID(CG107, SEARCH("!", CG107)+1, SEARCH("+", CG107)-SEARCH("!", CG107)-1)), Rankings!$A$2:$BK$129, 63, FALSE),0)</f>
        <v>0</v>
      </c>
      <c r="KA107">
        <f>IFERROR(VLOOKUP(_xlfn.NUMBERVALUE(MID(CH107, SEARCH("!", CH107)+1, SEARCH("+", CH107)-SEARCH("!", CH107)-1)), Rankings!$A$2:$BK$129, 63, FALSE),0)</f>
        <v>0</v>
      </c>
      <c r="KB107">
        <f>IFERROR(VLOOKUP(_xlfn.NUMBERVALUE(MID(CI107, SEARCH("!", CI107)+1, SEARCH("+", CI107)-SEARCH("!", CI107)-1)), Rankings!$A$2:$BK$129, 63, FALSE),0)</f>
        <v>0</v>
      </c>
      <c r="KC107">
        <f>IFERROR(VLOOKUP(_xlfn.NUMBERVALUE(MID(CJ107, SEARCH("!", CJ107)+1, SEARCH("+", CJ107)-SEARCH("!", CJ107)-1)), Rankings!$A$2:$BK$129, 63, FALSE),0)</f>
        <v>0</v>
      </c>
      <c r="KD107">
        <f>IFERROR(VLOOKUP(_xlfn.NUMBERVALUE(MID(CK107, SEARCH("!", CK107)+1, SEARCH("+", CK107)-SEARCH("!", CK107)-1)), Rankings!$A$2:$BK$129, 63, FALSE),0)</f>
        <v>0</v>
      </c>
      <c r="KE107">
        <f>IFERROR(VLOOKUP(_xlfn.NUMBERVALUE(MID(CL107, SEARCH("!", CL107)+1, SEARCH("+", CL107)-SEARCH("!", CL107)-1)), Rankings!$A$2:$BK$129, 63, FALSE),0)</f>
        <v>0</v>
      </c>
      <c r="KF107">
        <f>IFERROR(VLOOKUP(_xlfn.NUMBERVALUE(MID(CM107, SEARCH("!", CM107)+1, SEARCH("+", CM107)-SEARCH("!", CM107)-1)), Rankings!$A$2:$BK$129, 63, FALSE),0)</f>
        <v>0</v>
      </c>
      <c r="KG107">
        <f>IFERROR(VLOOKUP(_xlfn.NUMBERVALUE(MID(CN107, SEARCH("!", CN107)+1, SEARCH("+", CN107)-SEARCH("!", CN107)-1)), Rankings!$A$2:$BK$129, 63, FALSE),0)</f>
        <v>0</v>
      </c>
      <c r="KH107">
        <f>IFERROR(VLOOKUP(_xlfn.NUMBERVALUE(MID(CO107, SEARCH("!", CO107)+1, SEARCH("+", CO107)-SEARCH("!", CO107)-1)), Rankings!$A$2:$BK$129, 63, FALSE),0)</f>
        <v>0</v>
      </c>
      <c r="KJ107" s="28">
        <f t="shared" si="2794"/>
        <v>156</v>
      </c>
      <c r="KK107" s="28">
        <f t="shared" si="2795"/>
        <v>129</v>
      </c>
      <c r="KL107" s="28">
        <f t="shared" si="2796"/>
        <v>54</v>
      </c>
      <c r="KM107" s="28">
        <f t="shared" si="2797"/>
        <v>0</v>
      </c>
      <c r="KN107" s="28">
        <f t="shared" si="2798"/>
        <v>0</v>
      </c>
      <c r="KO107" s="28">
        <f t="shared" si="2799"/>
        <v>110</v>
      </c>
      <c r="KP107" s="28">
        <f t="shared" si="2800"/>
        <v>226</v>
      </c>
      <c r="KQ107" s="28">
        <f t="shared" si="2801"/>
        <v>110</v>
      </c>
      <c r="KS107" s="27" t="str">
        <f t="shared" si="2802"/>
        <v>12</v>
      </c>
      <c r="KT107" s="27" t="str">
        <f t="shared" si="2803"/>
        <v>15</v>
      </c>
      <c r="KU107" s="27" t="str">
        <f t="shared" si="2804"/>
        <v>11</v>
      </c>
      <c r="KV107" s="27">
        <f t="shared" si="2805"/>
        <v>0</v>
      </c>
      <c r="KW107" s="27">
        <f t="shared" si="2806"/>
        <v>0</v>
      </c>
      <c r="KX107" s="27" t="str">
        <f t="shared" si="2807"/>
        <v>17</v>
      </c>
      <c r="KY107" s="27" t="str">
        <f t="shared" si="2808"/>
        <v>13</v>
      </c>
      <c r="KZ107" s="27">
        <f t="shared" si="2809"/>
        <v>0</v>
      </c>
      <c r="LA107" s="27">
        <f t="shared" si="2810"/>
        <v>0</v>
      </c>
      <c r="LB107" s="27" t="str">
        <f t="shared" si="2811"/>
        <v>7</v>
      </c>
      <c r="LC107" s="27" t="str">
        <f t="shared" si="2812"/>
        <v>23</v>
      </c>
      <c r="LD107" s="27" t="str">
        <f t="shared" si="2813"/>
        <v>8</v>
      </c>
      <c r="LE107" s="27" t="str">
        <f t="shared" si="2814"/>
        <v>11</v>
      </c>
      <c r="LF107" s="27">
        <f t="shared" si="2815"/>
        <v>0</v>
      </c>
      <c r="LG107" s="27" t="str">
        <f t="shared" si="2816"/>
        <v>18</v>
      </c>
      <c r="LH107" s="27" t="str">
        <f t="shared" si="2817"/>
        <v>14</v>
      </c>
      <c r="LI107" s="27">
        <f t="shared" si="2818"/>
        <v>0</v>
      </c>
      <c r="LJ107" s="27">
        <f t="shared" si="2819"/>
        <v>0</v>
      </c>
      <c r="LK107" s="27" t="str">
        <f t="shared" si="2820"/>
        <v>22</v>
      </c>
      <c r="LL107" s="27" t="str">
        <f t="shared" si="2821"/>
        <v>20</v>
      </c>
      <c r="LM107" s="27" t="str">
        <f t="shared" si="2822"/>
        <v>16</v>
      </c>
      <c r="LN107" s="27" t="str">
        <f t="shared" si="2823"/>
        <v>21</v>
      </c>
      <c r="LO107" s="27">
        <f t="shared" si="2824"/>
        <v>0</v>
      </c>
      <c r="LP107" s="27" t="str">
        <f t="shared" si="2825"/>
        <v>13</v>
      </c>
      <c r="LQ107" s="27" t="str">
        <f t="shared" si="2826"/>
        <v>29</v>
      </c>
      <c r="LR107" s="27" t="str">
        <f t="shared" si="2827"/>
        <v>11</v>
      </c>
      <c r="LS107" s="27" t="str">
        <f t="shared" si="2828"/>
        <v>11</v>
      </c>
      <c r="LT107" s="27" t="str">
        <f t="shared" si="2829"/>
        <v>12</v>
      </c>
      <c r="LU107" s="27">
        <f t="shared" si="2830"/>
        <v>0</v>
      </c>
      <c r="LV107" s="27" t="str">
        <f t="shared" si="2831"/>
        <v>14</v>
      </c>
      <c r="LW107" s="27">
        <f t="shared" si="2832"/>
        <v>0</v>
      </c>
      <c r="LX107" s="27">
        <f t="shared" si="2833"/>
        <v>0</v>
      </c>
      <c r="LY107" s="27" t="str">
        <f t="shared" si="2834"/>
        <v>15</v>
      </c>
      <c r="LZ107" s="27">
        <f t="shared" si="2835"/>
        <v>0</v>
      </c>
      <c r="MA107" s="27">
        <f t="shared" si="2836"/>
        <v>0</v>
      </c>
      <c r="MB107" s="27" t="str">
        <f t="shared" si="2837"/>
        <v>6</v>
      </c>
      <c r="MC107" s="27">
        <f t="shared" si="2838"/>
        <v>0</v>
      </c>
      <c r="MD107" s="27">
        <f t="shared" si="2839"/>
        <v>0</v>
      </c>
      <c r="ME107" s="27">
        <f t="shared" si="2840"/>
        <v>0</v>
      </c>
      <c r="MF107" s="27">
        <f t="shared" si="2841"/>
        <v>0</v>
      </c>
      <c r="MG107" s="27">
        <f t="shared" si="2842"/>
        <v>0</v>
      </c>
      <c r="MH107" s="27">
        <f t="shared" si="2843"/>
        <v>0</v>
      </c>
      <c r="MI107" s="27">
        <f t="shared" si="2844"/>
        <v>0</v>
      </c>
      <c r="MJ107" s="27">
        <f t="shared" si="2845"/>
        <v>0</v>
      </c>
      <c r="MK107" s="27">
        <f t="shared" si="2846"/>
        <v>0</v>
      </c>
      <c r="ML107" s="27">
        <f t="shared" si="2847"/>
        <v>0</v>
      </c>
      <c r="MM107" s="27">
        <f t="shared" si="2848"/>
        <v>0</v>
      </c>
      <c r="MN107" s="27">
        <f t="shared" si="2849"/>
        <v>0</v>
      </c>
      <c r="MO107" s="27">
        <f t="shared" si="2850"/>
        <v>0</v>
      </c>
      <c r="MP107" s="27">
        <f t="shared" si="2851"/>
        <v>0</v>
      </c>
      <c r="MQ107" s="27">
        <f t="shared" si="2852"/>
        <v>0</v>
      </c>
      <c r="MR107" s="27">
        <f t="shared" si="2853"/>
        <v>0</v>
      </c>
      <c r="MS107" s="27">
        <f t="shared" si="2854"/>
        <v>0</v>
      </c>
      <c r="MT107" s="27">
        <f t="shared" si="2855"/>
        <v>0</v>
      </c>
      <c r="MU107" s="27">
        <f t="shared" si="2856"/>
        <v>0</v>
      </c>
      <c r="MV107" s="27">
        <f t="shared" si="2857"/>
        <v>0</v>
      </c>
      <c r="MW107" s="27">
        <f t="shared" si="2858"/>
        <v>0</v>
      </c>
      <c r="MX107" s="27">
        <f t="shared" si="2859"/>
        <v>0</v>
      </c>
      <c r="MY107" s="27">
        <f t="shared" si="2860"/>
        <v>0</v>
      </c>
      <c r="MZ107" s="27">
        <f t="shared" si="2861"/>
        <v>0</v>
      </c>
      <c r="NA107" s="27">
        <f t="shared" si="2862"/>
        <v>0</v>
      </c>
      <c r="NB107" s="27">
        <f t="shared" si="2863"/>
        <v>0</v>
      </c>
      <c r="NC107" s="27">
        <f t="shared" si="2864"/>
        <v>0</v>
      </c>
      <c r="ND107" s="27">
        <f t="shared" si="2865"/>
        <v>0</v>
      </c>
      <c r="NE107" s="27">
        <f t="shared" si="2866"/>
        <v>0</v>
      </c>
      <c r="NF107" s="27">
        <f t="shared" si="2867"/>
        <v>0</v>
      </c>
      <c r="NG107" s="27">
        <f t="shared" si="2868"/>
        <v>0</v>
      </c>
      <c r="NH107" s="27">
        <f t="shared" si="2869"/>
        <v>0</v>
      </c>
      <c r="NI107" s="27">
        <f t="shared" si="2870"/>
        <v>0</v>
      </c>
      <c r="NJ107" s="27">
        <f t="shared" si="2871"/>
        <v>0</v>
      </c>
      <c r="NK107" s="27">
        <f t="shared" si="2872"/>
        <v>0</v>
      </c>
      <c r="NL107" s="27">
        <f t="shared" si="2873"/>
        <v>0</v>
      </c>
      <c r="NM107" s="27">
        <f t="shared" si="2874"/>
        <v>0</v>
      </c>
      <c r="NN107" s="27">
        <f t="shared" si="2875"/>
        <v>0</v>
      </c>
      <c r="NO107" s="27">
        <f t="shared" si="2876"/>
        <v>0</v>
      </c>
      <c r="NP107" s="27">
        <f t="shared" si="2877"/>
        <v>0</v>
      </c>
      <c r="NQ107" s="27">
        <f t="shared" si="2878"/>
        <v>0</v>
      </c>
      <c r="NR107" s="27">
        <f t="shared" si="2879"/>
        <v>0</v>
      </c>
      <c r="NS107" s="27">
        <f t="shared" si="2880"/>
        <v>0</v>
      </c>
      <c r="NT107" s="27">
        <f t="shared" si="2881"/>
        <v>0</v>
      </c>
      <c r="NU107" s="27">
        <f t="shared" si="2882"/>
        <v>0</v>
      </c>
      <c r="NV107" s="27">
        <f t="shared" si="2883"/>
        <v>0</v>
      </c>
      <c r="NX107" s="28">
        <f t="shared" si="2884"/>
        <v>253</v>
      </c>
      <c r="NY107" s="28">
        <f t="shared" si="2885"/>
        <v>191</v>
      </c>
      <c r="NZ107" s="28">
        <f t="shared" si="2886"/>
        <v>54</v>
      </c>
      <c r="OA107" s="28">
        <f t="shared" si="2887"/>
        <v>0</v>
      </c>
      <c r="OB107" s="28">
        <f t="shared" si="2888"/>
        <v>0</v>
      </c>
      <c r="OC107" s="28">
        <f t="shared" si="2889"/>
        <v>194</v>
      </c>
      <c r="OD107" s="28">
        <f t="shared" si="2890"/>
        <v>343.66666666666669</v>
      </c>
      <c r="OE107" s="28">
        <f t="shared" si="2891"/>
        <v>194</v>
      </c>
      <c r="OG107" s="27" t="str">
        <f t="shared" si="2892"/>
        <v>21</v>
      </c>
      <c r="OH107" s="27" t="str">
        <f t="shared" si="2893"/>
        <v>13</v>
      </c>
      <c r="OI107" s="27" t="str">
        <f t="shared" si="2894"/>
        <v>17</v>
      </c>
      <c r="OJ107" s="27">
        <f t="shared" si="2895"/>
        <v>0</v>
      </c>
      <c r="OK107" s="27">
        <f t="shared" si="2896"/>
        <v>0</v>
      </c>
      <c r="OL107" s="27" t="str">
        <f t="shared" si="2897"/>
        <v>24</v>
      </c>
      <c r="OM107" s="27" t="str">
        <f t="shared" si="2898"/>
        <v>20</v>
      </c>
      <c r="ON107" s="27">
        <f t="shared" si="2899"/>
        <v>0</v>
      </c>
      <c r="OO107" s="27">
        <f t="shared" si="2900"/>
        <v>0</v>
      </c>
      <c r="OP107" s="27" t="str">
        <f t="shared" si="2901"/>
        <v>20</v>
      </c>
      <c r="OQ107" s="27" t="str">
        <f t="shared" si="2902"/>
        <v>13</v>
      </c>
      <c r="OR107" s="27" t="str">
        <f t="shared" si="2903"/>
        <v>21</v>
      </c>
      <c r="OS107" s="27" t="str">
        <f t="shared" si="2904"/>
        <v>28</v>
      </c>
      <c r="OT107" s="27">
        <f t="shared" si="2905"/>
        <v>0</v>
      </c>
      <c r="OU107" s="27" t="str">
        <f t="shared" si="2906"/>
        <v>22</v>
      </c>
      <c r="OV107" s="27" t="str">
        <f t="shared" si="2907"/>
        <v>27</v>
      </c>
      <c r="OW107" s="27">
        <f t="shared" si="2908"/>
        <v>0</v>
      </c>
      <c r="OX107" s="27">
        <f t="shared" si="2909"/>
        <v>0</v>
      </c>
      <c r="OY107" s="27" t="str">
        <f t="shared" si="2910"/>
        <v>25</v>
      </c>
      <c r="OZ107" s="27" t="str">
        <f t="shared" si="2911"/>
        <v>19</v>
      </c>
      <c r="PA107" s="27" t="str">
        <f t="shared" si="2912"/>
        <v>14</v>
      </c>
      <c r="PB107" s="27" t="str">
        <f t="shared" si="2913"/>
        <v>18</v>
      </c>
      <c r="PC107" s="27">
        <f t="shared" si="2914"/>
        <v>0</v>
      </c>
      <c r="PD107" s="27" t="str">
        <f t="shared" si="2915"/>
        <v>21</v>
      </c>
      <c r="PE107" s="27" t="str">
        <f t="shared" si="2916"/>
        <v>22</v>
      </c>
      <c r="PF107" s="27" t="str">
        <f t="shared" si="2917"/>
        <v>22</v>
      </c>
      <c r="PG107" s="27" t="str">
        <f t="shared" si="2918"/>
        <v>21</v>
      </c>
      <c r="PH107" s="27" t="str">
        <f t="shared" si="2919"/>
        <v>31</v>
      </c>
      <c r="PI107" s="27">
        <f t="shared" si="2920"/>
        <v>0</v>
      </c>
      <c r="PJ107" s="27" t="str">
        <f t="shared" si="2921"/>
        <v>20</v>
      </c>
      <c r="PK107" s="27">
        <f t="shared" si="2922"/>
        <v>0</v>
      </c>
      <c r="PL107" s="27">
        <f t="shared" si="2923"/>
        <v>0</v>
      </c>
      <c r="PM107" s="27" t="str">
        <f t="shared" si="2924"/>
        <v>37</v>
      </c>
      <c r="PN107" s="27">
        <f t="shared" si="2925"/>
        <v>0</v>
      </c>
      <c r="PO107" s="27">
        <f t="shared" si="2926"/>
        <v>0</v>
      </c>
      <c r="PP107" s="27" t="str">
        <f t="shared" si="2927"/>
        <v>22</v>
      </c>
      <c r="PQ107" s="27">
        <f t="shared" si="2928"/>
        <v>0</v>
      </c>
      <c r="PR107" s="27">
        <f t="shared" si="2929"/>
        <v>0</v>
      </c>
      <c r="PS107" s="27">
        <f t="shared" si="2930"/>
        <v>0</v>
      </c>
      <c r="PT107" s="27">
        <f t="shared" si="2931"/>
        <v>0</v>
      </c>
      <c r="PU107" s="27">
        <f t="shared" si="2932"/>
        <v>0</v>
      </c>
      <c r="PV107" s="27">
        <f t="shared" si="2933"/>
        <v>0</v>
      </c>
      <c r="PW107" s="27">
        <f t="shared" si="2934"/>
        <v>0</v>
      </c>
      <c r="PX107" s="27">
        <f t="shared" si="2935"/>
        <v>0</v>
      </c>
      <c r="PY107" s="27">
        <f t="shared" si="2936"/>
        <v>0</v>
      </c>
      <c r="PZ107" s="27">
        <f t="shared" si="2937"/>
        <v>0</v>
      </c>
      <c r="QA107" s="27">
        <f t="shared" si="2938"/>
        <v>0</v>
      </c>
      <c r="QB107" s="27">
        <f t="shared" si="2939"/>
        <v>0</v>
      </c>
      <c r="QC107" s="27">
        <f t="shared" si="2940"/>
        <v>0</v>
      </c>
      <c r="QD107" s="27">
        <f t="shared" si="2941"/>
        <v>0</v>
      </c>
      <c r="QE107" s="27">
        <f t="shared" si="2942"/>
        <v>0</v>
      </c>
      <c r="QF107" s="27">
        <f t="shared" si="2943"/>
        <v>0</v>
      </c>
      <c r="QG107" s="27">
        <f t="shared" si="2944"/>
        <v>0</v>
      </c>
      <c r="QH107" s="27">
        <f t="shared" si="2945"/>
        <v>0</v>
      </c>
      <c r="QI107" s="27">
        <f t="shared" si="2946"/>
        <v>0</v>
      </c>
      <c r="QJ107" s="27">
        <f t="shared" si="2947"/>
        <v>0</v>
      </c>
      <c r="QK107" s="27">
        <f t="shared" si="2948"/>
        <v>0</v>
      </c>
      <c r="QL107" s="27">
        <f t="shared" si="2949"/>
        <v>0</v>
      </c>
      <c r="QM107" s="27">
        <f t="shared" si="2950"/>
        <v>0</v>
      </c>
      <c r="QN107" s="27">
        <f t="shared" si="2951"/>
        <v>0</v>
      </c>
      <c r="QO107" s="27">
        <f t="shared" si="2952"/>
        <v>0</v>
      </c>
      <c r="QP107" s="27">
        <f t="shared" si="2953"/>
        <v>0</v>
      </c>
      <c r="QQ107" s="27">
        <f t="shared" si="2954"/>
        <v>0</v>
      </c>
      <c r="QR107" s="27">
        <f t="shared" si="2955"/>
        <v>0</v>
      </c>
      <c r="QS107" s="27">
        <f t="shared" si="2956"/>
        <v>0</v>
      </c>
      <c r="QT107" s="27">
        <f t="shared" si="2957"/>
        <v>0</v>
      </c>
      <c r="QU107" s="27">
        <f t="shared" si="2958"/>
        <v>0</v>
      </c>
      <c r="QV107" s="27">
        <f t="shared" si="2959"/>
        <v>0</v>
      </c>
      <c r="QW107" s="27">
        <f t="shared" si="2960"/>
        <v>0</v>
      </c>
      <c r="QX107" s="27">
        <f t="shared" si="2961"/>
        <v>0</v>
      </c>
      <c r="QY107" s="27">
        <f t="shared" si="2962"/>
        <v>0</v>
      </c>
      <c r="QZ107" s="27">
        <f t="shared" si="2963"/>
        <v>0</v>
      </c>
      <c r="RA107" s="27">
        <f t="shared" si="2964"/>
        <v>0</v>
      </c>
      <c r="RB107" s="27">
        <f t="shared" si="2965"/>
        <v>0</v>
      </c>
      <c r="RC107" s="27">
        <f t="shared" si="2966"/>
        <v>0</v>
      </c>
      <c r="RD107" s="27">
        <f t="shared" si="2967"/>
        <v>0</v>
      </c>
      <c r="RE107" s="27">
        <f t="shared" si="2968"/>
        <v>0</v>
      </c>
      <c r="RF107" s="27">
        <f t="shared" si="2969"/>
        <v>0</v>
      </c>
      <c r="RG107" s="27">
        <f t="shared" si="2970"/>
        <v>0</v>
      </c>
      <c r="RH107" s="27">
        <f t="shared" si="2971"/>
        <v>0</v>
      </c>
      <c r="RI107" s="27">
        <f t="shared" si="2972"/>
        <v>0</v>
      </c>
      <c r="RJ107" s="27">
        <f t="shared" si="2973"/>
        <v>0</v>
      </c>
      <c r="RL107" s="28">
        <f t="shared" si="2974"/>
        <v>83</v>
      </c>
      <c r="RM107" s="28">
        <f t="shared" si="2975"/>
        <v>69</v>
      </c>
      <c r="RN107" s="28">
        <f t="shared" si="2976"/>
        <v>24</v>
      </c>
      <c r="RO107" s="28">
        <f t="shared" si="2977"/>
        <v>0</v>
      </c>
      <c r="RP107" s="28">
        <f t="shared" si="2978"/>
        <v>0</v>
      </c>
      <c r="RQ107" s="28">
        <f t="shared" si="2979"/>
        <v>118</v>
      </c>
      <c r="RT107" s="27" t="str">
        <f t="shared" si="2980"/>
        <v>7</v>
      </c>
      <c r="RU107" s="27" t="str">
        <f t="shared" si="2981"/>
        <v>8</v>
      </c>
      <c r="RV107" s="27" t="str">
        <f t="shared" si="2982"/>
        <v>4</v>
      </c>
      <c r="RW107" s="27" t="str">
        <f t="shared" si="2983"/>
        <v>0</v>
      </c>
      <c r="RX107" s="27" t="str">
        <f t="shared" si="2984"/>
        <v>0</v>
      </c>
      <c r="RY107" s="27" t="str">
        <f t="shared" si="2985"/>
        <v>10</v>
      </c>
      <c r="RZ107" s="27" t="str">
        <f t="shared" si="2986"/>
        <v>5</v>
      </c>
      <c r="SA107" s="27" t="str">
        <f t="shared" si="2987"/>
        <v>0</v>
      </c>
      <c r="SB107" s="27" t="str">
        <f t="shared" si="2988"/>
        <v>0</v>
      </c>
      <c r="SC107" s="27" t="str">
        <f t="shared" si="2989"/>
        <v>5</v>
      </c>
      <c r="SD107" s="27" t="str">
        <f t="shared" si="2990"/>
        <v>7</v>
      </c>
      <c r="SE107" s="27" t="str">
        <f t="shared" si="2991"/>
        <v>3</v>
      </c>
      <c r="SF107" s="27" t="str">
        <f t="shared" si="2992"/>
        <v>7</v>
      </c>
      <c r="SG107" s="27" t="str">
        <f t="shared" si="2993"/>
        <v>0</v>
      </c>
      <c r="SH107" s="27" t="str">
        <f t="shared" si="2994"/>
        <v>10</v>
      </c>
      <c r="SI107" s="27" t="str">
        <f t="shared" si="2995"/>
        <v>7</v>
      </c>
      <c r="SJ107" s="27" t="str">
        <f t="shared" si="2996"/>
        <v>0</v>
      </c>
      <c r="SK107" s="27" t="str">
        <f t="shared" si="2997"/>
        <v>0</v>
      </c>
      <c r="SL107" s="27" t="str">
        <f t="shared" si="2998"/>
        <v>13</v>
      </c>
      <c r="SM107" s="27" t="str">
        <f t="shared" si="2999"/>
        <v>11</v>
      </c>
      <c r="SN107" s="27" t="str">
        <f t="shared" si="3000"/>
        <v>6</v>
      </c>
      <c r="SO107" s="27" t="str">
        <f t="shared" si="3001"/>
        <v>12</v>
      </c>
      <c r="SP107" s="27" t="str">
        <f t="shared" si="3002"/>
        <v>0</v>
      </c>
      <c r="SQ107" s="27" t="str">
        <f t="shared" si="3003"/>
        <v>6</v>
      </c>
      <c r="SR107" s="27" t="str">
        <f t="shared" si="3004"/>
        <v>15</v>
      </c>
      <c r="SS107" s="27" t="str">
        <f t="shared" si="3005"/>
        <v>6</v>
      </c>
      <c r="ST107" s="27" t="str">
        <f t="shared" si="3006"/>
        <v>7</v>
      </c>
      <c r="SU107" s="27" t="str">
        <f t="shared" si="3007"/>
        <v>5</v>
      </c>
      <c r="SV107" s="27" t="str">
        <f t="shared" si="3008"/>
        <v>0</v>
      </c>
      <c r="SW107" s="27" t="str">
        <f t="shared" si="3009"/>
        <v>8</v>
      </c>
      <c r="SX107" s="27" t="str">
        <f t="shared" si="3010"/>
        <v>0</v>
      </c>
      <c r="SY107" s="27" t="str">
        <f t="shared" si="3011"/>
        <v>0</v>
      </c>
      <c r="SZ107" s="27" t="str">
        <f t="shared" si="3012"/>
        <v>9</v>
      </c>
      <c r="TA107" s="27" t="str">
        <f t="shared" si="3013"/>
        <v>0</v>
      </c>
      <c r="TB107" s="27" t="str">
        <f t="shared" si="3014"/>
        <v>0</v>
      </c>
      <c r="TC107" s="27" t="str">
        <f t="shared" si="3015"/>
        <v>5</v>
      </c>
      <c r="TD107" s="27" t="str">
        <f t="shared" si="3016"/>
        <v>0</v>
      </c>
      <c r="TE107" s="27" t="str">
        <f t="shared" si="3017"/>
        <v>0</v>
      </c>
      <c r="TF107" s="27" t="str">
        <f t="shared" si="3018"/>
        <v>0</v>
      </c>
      <c r="TG107" s="27" t="str">
        <f t="shared" si="3019"/>
        <v>0</v>
      </c>
      <c r="TH107" s="27" t="str">
        <f t="shared" si="3020"/>
        <v>0</v>
      </c>
      <c r="TI107" s="27" t="str">
        <f t="shared" si="3021"/>
        <v>0</v>
      </c>
      <c r="TJ107" s="27" t="str">
        <f t="shared" si="3022"/>
        <v>0</v>
      </c>
      <c r="TK107" s="27" t="str">
        <f t="shared" si="3023"/>
        <v>0</v>
      </c>
      <c r="TL107" s="27" t="str">
        <f t="shared" si="3024"/>
        <v>0</v>
      </c>
      <c r="TM107" s="27" t="str">
        <f t="shared" si="3025"/>
        <v>0</v>
      </c>
      <c r="TN107" s="27" t="str">
        <f t="shared" si="3026"/>
        <v>0</v>
      </c>
      <c r="TO107" s="27" t="str">
        <f t="shared" si="3027"/>
        <v>0</v>
      </c>
      <c r="TP107" s="27" t="str">
        <f t="shared" si="3028"/>
        <v>0</v>
      </c>
      <c r="TQ107" s="27" t="str">
        <f t="shared" si="3029"/>
        <v>0</v>
      </c>
      <c r="TR107" s="27" t="str">
        <f t="shared" si="3030"/>
        <v>0</v>
      </c>
      <c r="TS107" s="27" t="str">
        <f t="shared" si="3031"/>
        <v>0</v>
      </c>
      <c r="TT107" s="27" t="str">
        <f t="shared" si="3032"/>
        <v>0</v>
      </c>
      <c r="TU107" s="27" t="str">
        <f t="shared" si="3033"/>
        <v>0</v>
      </c>
      <c r="TV107" s="27" t="str">
        <f t="shared" si="3034"/>
        <v>0</v>
      </c>
      <c r="TW107" s="27" t="str">
        <f t="shared" si="3035"/>
        <v>0</v>
      </c>
      <c r="TX107" s="27" t="str">
        <f t="shared" si="3036"/>
        <v>0</v>
      </c>
      <c r="TY107" s="27" t="str">
        <f t="shared" si="3037"/>
        <v>0</v>
      </c>
      <c r="TZ107" s="27" t="str">
        <f t="shared" si="3038"/>
        <v>0</v>
      </c>
      <c r="UA107" s="27" t="str">
        <f t="shared" si="3039"/>
        <v>0</v>
      </c>
      <c r="UB107" s="27" t="str">
        <f t="shared" si="3040"/>
        <v>0</v>
      </c>
      <c r="UC107" s="27" t="str">
        <f t="shared" si="3041"/>
        <v>0</v>
      </c>
      <c r="UD107" s="27" t="str">
        <f t="shared" si="3042"/>
        <v>0</v>
      </c>
      <c r="UE107" s="27" t="str">
        <f t="shared" si="3043"/>
        <v>0</v>
      </c>
      <c r="UF107" s="27" t="str">
        <f t="shared" si="3044"/>
        <v>0</v>
      </c>
      <c r="UG107" s="27" t="str">
        <f t="shared" si="3045"/>
        <v>0</v>
      </c>
      <c r="UH107" s="27" t="str">
        <f t="shared" si="3046"/>
        <v>0</v>
      </c>
      <c r="UI107" s="27" t="str">
        <f t="shared" si="3047"/>
        <v>0</v>
      </c>
      <c r="UJ107" s="27" t="str">
        <f t="shared" si="3048"/>
        <v>0</v>
      </c>
      <c r="UK107" s="27" t="str">
        <f t="shared" si="3049"/>
        <v>0</v>
      </c>
      <c r="UL107" s="27" t="str">
        <f t="shared" si="3050"/>
        <v>0</v>
      </c>
      <c r="UM107" s="27" t="str">
        <f t="shared" si="3051"/>
        <v>0</v>
      </c>
      <c r="UN107" s="27" t="str">
        <f t="shared" si="3052"/>
        <v>0</v>
      </c>
      <c r="UO107" s="27" t="str">
        <f t="shared" si="3053"/>
        <v>0</v>
      </c>
      <c r="UP107" s="27" t="str">
        <f t="shared" si="3054"/>
        <v>0</v>
      </c>
      <c r="UQ107" s="27" t="str">
        <f t="shared" si="3055"/>
        <v>0</v>
      </c>
      <c r="UR107" s="27" t="str">
        <f t="shared" si="3056"/>
        <v>0</v>
      </c>
      <c r="US107" s="27" t="str">
        <f t="shared" si="3057"/>
        <v>0</v>
      </c>
      <c r="UT107" s="27" t="str">
        <f t="shared" si="3058"/>
        <v>0</v>
      </c>
      <c r="UU107" s="27" t="str">
        <f t="shared" si="3059"/>
        <v>0</v>
      </c>
      <c r="UV107" s="27" t="str">
        <f t="shared" si="3060"/>
        <v>0</v>
      </c>
      <c r="UW107" s="27" t="str">
        <f t="shared" si="3061"/>
        <v>0</v>
      </c>
      <c r="UY107" s="28">
        <f t="shared" si="3062"/>
        <v>-57.87</v>
      </c>
      <c r="UZ107" s="28">
        <f t="shared" si="3063"/>
        <v>-31.380000000000003</v>
      </c>
      <c r="VA107" s="28">
        <f t="shared" si="3064"/>
        <v>-14.98</v>
      </c>
      <c r="VB107" s="28">
        <f t="shared" si="3065"/>
        <v>0</v>
      </c>
      <c r="VC107" s="28">
        <f t="shared" si="3066"/>
        <v>0</v>
      </c>
      <c r="VD107" s="28">
        <f t="shared" si="3067"/>
        <v>-75.819999999999993</v>
      </c>
      <c r="VG107" s="27" t="str">
        <f t="shared" si="3068"/>
        <v>-8.41</v>
      </c>
      <c r="VH107" s="27" t="str">
        <f t="shared" si="3069"/>
        <v>-0.48</v>
      </c>
      <c r="VI107" s="27" t="str">
        <f t="shared" si="3070"/>
        <v>3.24</v>
      </c>
      <c r="VJ107" s="27">
        <f t="shared" si="3071"/>
        <v>0</v>
      </c>
      <c r="VK107" s="27">
        <f t="shared" si="3072"/>
        <v>0</v>
      </c>
      <c r="VL107" s="27" t="str">
        <f t="shared" si="3073"/>
        <v>-12.12</v>
      </c>
      <c r="VM107" s="27" t="str">
        <f t="shared" si="3074"/>
        <v>-6.47</v>
      </c>
      <c r="VN107" s="27">
        <f t="shared" si="3075"/>
        <v>0</v>
      </c>
      <c r="VO107" s="27">
        <f t="shared" si="3076"/>
        <v>0</v>
      </c>
      <c r="VP107" s="27" t="str">
        <f t="shared" si="3077"/>
        <v>-3.01</v>
      </c>
      <c r="VQ107" s="27" t="str">
        <f t="shared" si="3078"/>
        <v>6.55</v>
      </c>
      <c r="VR107" s="27" t="str">
        <f t="shared" si="3079"/>
        <v>-1.59</v>
      </c>
      <c r="VS107" s="27" t="str">
        <f t="shared" si="3080"/>
        <v>-2.67</v>
      </c>
      <c r="VT107" s="27">
        <f t="shared" si="3081"/>
        <v>0</v>
      </c>
      <c r="VU107" s="27" t="str">
        <f t="shared" si="3082"/>
        <v>-9.99</v>
      </c>
      <c r="VV107" s="27" t="str">
        <f t="shared" si="3083"/>
        <v>-4.84</v>
      </c>
      <c r="VW107" s="27">
        <f t="shared" si="3084"/>
        <v>0</v>
      </c>
      <c r="VX107" s="27">
        <f t="shared" si="3085"/>
        <v>0</v>
      </c>
      <c r="VY107" s="27" t="str">
        <f t="shared" si="3086"/>
        <v>-4.62</v>
      </c>
      <c r="VZ107" s="27" t="str">
        <f t="shared" si="3087"/>
        <v>-15.72</v>
      </c>
      <c r="WA107" s="27" t="str">
        <f t="shared" si="3088"/>
        <v>-0.72</v>
      </c>
      <c r="WB107" s="27" t="str">
        <f t="shared" si="3089"/>
        <v>-2.63</v>
      </c>
      <c r="WC107" s="27">
        <f t="shared" si="3090"/>
        <v>0</v>
      </c>
      <c r="WD107" s="27" t="str">
        <f t="shared" si="3091"/>
        <v>-3.26</v>
      </c>
      <c r="WE107" s="27" t="str">
        <f t="shared" si="3092"/>
        <v>-1.01</v>
      </c>
      <c r="WF107" s="27" t="str">
        <f t="shared" si="3093"/>
        <v>-5.81</v>
      </c>
      <c r="WG107" s="27" t="str">
        <f t="shared" si="3094"/>
        <v>-2.23</v>
      </c>
      <c r="WH107" s="27" t="str">
        <f t="shared" si="3095"/>
        <v>-6.13</v>
      </c>
      <c r="WI107" s="27">
        <f t="shared" si="3096"/>
        <v>0</v>
      </c>
      <c r="WJ107" s="27" t="str">
        <f t="shared" si="3097"/>
        <v>-10.28</v>
      </c>
      <c r="WK107" s="27">
        <f t="shared" si="3098"/>
        <v>0</v>
      </c>
      <c r="WL107" s="27">
        <f t="shared" si="3099"/>
        <v>0</v>
      </c>
      <c r="WM107" s="27" t="str">
        <f t="shared" si="3100"/>
        <v>-11.81</v>
      </c>
      <c r="WN107" s="27">
        <f t="shared" si="3101"/>
        <v>0</v>
      </c>
      <c r="WO107" s="27">
        <f t="shared" si="3102"/>
        <v>0</v>
      </c>
      <c r="WP107" s="27" t="str">
        <f t="shared" si="3103"/>
        <v>-0.22</v>
      </c>
      <c r="WQ107" s="27">
        <f t="shared" si="3104"/>
        <v>0</v>
      </c>
      <c r="WR107" s="27">
        <f t="shared" si="3105"/>
        <v>0</v>
      </c>
      <c r="WS107" s="27">
        <f t="shared" si="3106"/>
        <v>0</v>
      </c>
      <c r="WT107" s="27">
        <f t="shared" si="3107"/>
        <v>0</v>
      </c>
      <c r="WU107" s="27">
        <f t="shared" si="3108"/>
        <v>0</v>
      </c>
      <c r="WV107" s="27">
        <f t="shared" si="3109"/>
        <v>0</v>
      </c>
      <c r="WW107" s="27">
        <f t="shared" si="3110"/>
        <v>0</v>
      </c>
      <c r="WX107" s="27">
        <f t="shared" si="3111"/>
        <v>0</v>
      </c>
      <c r="WY107" s="27">
        <f t="shared" si="3112"/>
        <v>0</v>
      </c>
      <c r="WZ107" s="27">
        <f t="shared" si="3113"/>
        <v>0</v>
      </c>
      <c r="XA107" s="27">
        <f t="shared" si="3114"/>
        <v>0</v>
      </c>
      <c r="XB107" s="27">
        <f t="shared" si="3115"/>
        <v>0</v>
      </c>
      <c r="XC107" s="27">
        <f t="shared" si="3116"/>
        <v>0</v>
      </c>
      <c r="XD107" s="27">
        <f t="shared" si="3117"/>
        <v>0</v>
      </c>
      <c r="XE107" s="27">
        <f t="shared" si="3118"/>
        <v>0</v>
      </c>
      <c r="XF107" s="27">
        <f t="shared" si="3119"/>
        <v>0</v>
      </c>
      <c r="XG107" s="27">
        <f t="shared" si="3120"/>
        <v>0</v>
      </c>
      <c r="XH107" s="27">
        <f t="shared" si="3121"/>
        <v>0</v>
      </c>
      <c r="XI107" s="27">
        <f t="shared" si="3122"/>
        <v>0</v>
      </c>
      <c r="XJ107" s="27">
        <f t="shared" si="3123"/>
        <v>0</v>
      </c>
      <c r="XK107" s="27">
        <f t="shared" si="3124"/>
        <v>0</v>
      </c>
      <c r="XL107" s="27">
        <f t="shared" si="3125"/>
        <v>0</v>
      </c>
      <c r="XM107" s="27">
        <f t="shared" si="3126"/>
        <v>0</v>
      </c>
      <c r="XN107" s="27">
        <f t="shared" si="3127"/>
        <v>0</v>
      </c>
      <c r="XO107" s="27">
        <f t="shared" si="3128"/>
        <v>0</v>
      </c>
      <c r="XP107" s="27">
        <f t="shared" si="3129"/>
        <v>0</v>
      </c>
      <c r="XQ107" s="27">
        <f t="shared" si="3130"/>
        <v>0</v>
      </c>
      <c r="XR107" s="27">
        <f t="shared" si="3131"/>
        <v>0</v>
      </c>
      <c r="XS107" s="27">
        <f t="shared" si="3132"/>
        <v>0</v>
      </c>
      <c r="XT107" s="27">
        <f t="shared" si="3133"/>
        <v>0</v>
      </c>
      <c r="XU107" s="27">
        <f t="shared" si="3134"/>
        <v>0</v>
      </c>
      <c r="XV107" s="27">
        <f t="shared" si="3135"/>
        <v>0</v>
      </c>
      <c r="XW107" s="27">
        <f t="shared" si="3136"/>
        <v>0</v>
      </c>
      <c r="XX107" s="27">
        <f t="shared" si="3137"/>
        <v>0</v>
      </c>
      <c r="XY107" s="27">
        <f t="shared" si="3138"/>
        <v>0</v>
      </c>
      <c r="XZ107" s="27">
        <f t="shared" si="3139"/>
        <v>0</v>
      </c>
      <c r="YA107" s="27">
        <f t="shared" si="3140"/>
        <v>0</v>
      </c>
      <c r="YB107" s="27">
        <f t="shared" si="3141"/>
        <v>0</v>
      </c>
      <c r="YC107" s="27">
        <f t="shared" si="3142"/>
        <v>0</v>
      </c>
      <c r="YD107" s="27">
        <f t="shared" si="3143"/>
        <v>0</v>
      </c>
      <c r="YE107" s="27">
        <f t="shared" si="3144"/>
        <v>0</v>
      </c>
      <c r="YF107" s="27">
        <f t="shared" si="3145"/>
        <v>0</v>
      </c>
      <c r="YG107" s="27">
        <f t="shared" si="3146"/>
        <v>0</v>
      </c>
      <c r="YH107" s="27">
        <f t="shared" si="3147"/>
        <v>0</v>
      </c>
      <c r="YI107" s="27">
        <f t="shared" si="3148"/>
        <v>0</v>
      </c>
      <c r="YJ107" s="27">
        <f t="shared" si="3149"/>
        <v>0</v>
      </c>
      <c r="YL107" s="28">
        <f t="shared" si="3150"/>
        <v>548</v>
      </c>
      <c r="YM107" s="28">
        <f t="shared" si="3151"/>
        <v>341</v>
      </c>
      <c r="YN107" s="28">
        <f t="shared" si="3152"/>
        <v>130</v>
      </c>
      <c r="YO107" s="28">
        <f t="shared" si="3153"/>
        <v>0</v>
      </c>
      <c r="YP107" s="28">
        <f t="shared" si="3154"/>
        <v>0</v>
      </c>
      <c r="YQ107" s="28">
        <f t="shared" si="3155"/>
        <v>726.66666666666663</v>
      </c>
      <c r="YT107" s="27" t="str">
        <f t="shared" si="3156"/>
        <v>74</v>
      </c>
      <c r="YU107" s="27" t="str">
        <f t="shared" si="3157"/>
        <v>48</v>
      </c>
      <c r="YV107" s="27" t="str">
        <f t="shared" si="3158"/>
        <v>49</v>
      </c>
      <c r="YW107" s="27">
        <f t="shared" si="3159"/>
        <v>0</v>
      </c>
      <c r="YX107" s="27">
        <f t="shared" si="3160"/>
        <v>0</v>
      </c>
      <c r="YY107" s="27" t="str">
        <f t="shared" si="3161"/>
        <v>63</v>
      </c>
      <c r="YZ107" s="27" t="str">
        <f t="shared" si="3162"/>
        <v>53</v>
      </c>
      <c r="ZA107" s="27">
        <f t="shared" si="3163"/>
        <v>0</v>
      </c>
      <c r="ZB107" s="27">
        <f t="shared" si="3164"/>
        <v>0</v>
      </c>
      <c r="ZC107" s="27" t="str">
        <f t="shared" si="3165"/>
        <v>50</v>
      </c>
      <c r="ZD107" s="27" t="str">
        <f t="shared" si="3166"/>
        <v>19</v>
      </c>
      <c r="ZE107" s="27" t="str">
        <f t="shared" si="3167"/>
        <v>31</v>
      </c>
      <c r="ZF107" s="27" t="str">
        <f t="shared" si="3168"/>
        <v>27</v>
      </c>
      <c r="ZG107" s="27">
        <f t="shared" si="3169"/>
        <v>0</v>
      </c>
      <c r="ZH107" s="27" t="str">
        <f t="shared" si="3170"/>
        <v>52</v>
      </c>
      <c r="ZI107" s="27" t="str">
        <f t="shared" si="3171"/>
        <v>50</v>
      </c>
      <c r="ZJ107" s="27">
        <f t="shared" si="3172"/>
        <v>0</v>
      </c>
      <c r="ZK107" s="27">
        <f t="shared" si="3173"/>
        <v>0</v>
      </c>
      <c r="ZL107" s="27" t="str">
        <f t="shared" si="3174"/>
        <v>44</v>
      </c>
      <c r="ZM107" s="27" t="str">
        <f t="shared" si="3175"/>
        <v>75</v>
      </c>
      <c r="ZN107" s="27" t="str">
        <f t="shared" si="3176"/>
        <v>20</v>
      </c>
      <c r="ZO107" s="27" t="str">
        <f t="shared" si="3177"/>
        <v>35</v>
      </c>
      <c r="ZP107" s="27">
        <f t="shared" si="3178"/>
        <v>0</v>
      </c>
      <c r="ZQ107" s="27" t="str">
        <f t="shared" si="3179"/>
        <v>31</v>
      </c>
      <c r="ZR107" s="27" t="str">
        <f t="shared" si="3180"/>
        <v>37</v>
      </c>
      <c r="ZS107" s="27" t="str">
        <f t="shared" si="3181"/>
        <v>36</v>
      </c>
      <c r="ZT107" s="27" t="str">
        <f t="shared" si="3182"/>
        <v>46</v>
      </c>
      <c r="ZU107" s="27" t="str">
        <f t="shared" si="3183"/>
        <v>45</v>
      </c>
      <c r="ZV107" s="27">
        <f t="shared" si="3184"/>
        <v>0</v>
      </c>
      <c r="ZW107" s="27" t="str">
        <f t="shared" si="3185"/>
        <v>56</v>
      </c>
      <c r="ZX107" s="27">
        <f t="shared" si="3186"/>
        <v>0</v>
      </c>
      <c r="ZY107" s="27">
        <f t="shared" si="3187"/>
        <v>0</v>
      </c>
      <c r="ZZ107" s="27" t="str">
        <f t="shared" si="3188"/>
        <v>57</v>
      </c>
      <c r="AAA107" s="27">
        <f t="shared" si="3189"/>
        <v>0</v>
      </c>
      <c r="AAB107" s="27">
        <f t="shared" si="3190"/>
        <v>0</v>
      </c>
      <c r="AAC107" s="27" t="str">
        <f t="shared" si="3191"/>
        <v>21</v>
      </c>
      <c r="AAD107" s="27">
        <f t="shared" si="3192"/>
        <v>0</v>
      </c>
      <c r="AAE107" s="27">
        <f t="shared" si="3193"/>
        <v>0</v>
      </c>
      <c r="AAF107" s="27">
        <f t="shared" si="3194"/>
        <v>0</v>
      </c>
      <c r="AAG107" s="27">
        <f t="shared" si="3195"/>
        <v>0</v>
      </c>
      <c r="AAH107" s="27">
        <f t="shared" si="3196"/>
        <v>0</v>
      </c>
      <c r="AAI107" s="27">
        <f t="shared" si="3197"/>
        <v>0</v>
      </c>
      <c r="AAJ107" s="27">
        <f t="shared" si="3198"/>
        <v>0</v>
      </c>
      <c r="AAK107" s="27">
        <f t="shared" si="3199"/>
        <v>0</v>
      </c>
      <c r="AAL107" s="27">
        <f t="shared" si="3200"/>
        <v>0</v>
      </c>
      <c r="AAM107" s="27">
        <f t="shared" si="3201"/>
        <v>0</v>
      </c>
      <c r="AAN107" s="27">
        <f t="shared" si="3202"/>
        <v>0</v>
      </c>
      <c r="AAO107" s="27">
        <f t="shared" si="3203"/>
        <v>0</v>
      </c>
      <c r="AAP107" s="27">
        <f t="shared" si="3204"/>
        <v>0</v>
      </c>
      <c r="AAQ107" s="27">
        <f t="shared" si="3205"/>
        <v>0</v>
      </c>
      <c r="AAR107" s="27">
        <f t="shared" si="3206"/>
        <v>0</v>
      </c>
      <c r="AAS107" s="27">
        <f t="shared" si="3207"/>
        <v>0</v>
      </c>
      <c r="AAT107" s="27">
        <f t="shared" si="3208"/>
        <v>0</v>
      </c>
      <c r="AAU107" s="27">
        <f t="shared" si="3209"/>
        <v>0</v>
      </c>
      <c r="AAV107" s="27">
        <f t="shared" si="3210"/>
        <v>0</v>
      </c>
      <c r="AAW107" s="27">
        <f t="shared" si="3211"/>
        <v>0</v>
      </c>
      <c r="AAX107" s="27">
        <f t="shared" si="3212"/>
        <v>0</v>
      </c>
      <c r="AAY107" s="27">
        <f t="shared" si="3213"/>
        <v>0</v>
      </c>
      <c r="AAZ107" s="27">
        <f t="shared" si="3214"/>
        <v>0</v>
      </c>
      <c r="ABA107" s="27">
        <f t="shared" si="3215"/>
        <v>0</v>
      </c>
      <c r="ABB107" s="27">
        <f t="shared" si="3216"/>
        <v>0</v>
      </c>
      <c r="ABC107" s="27">
        <f t="shared" si="3217"/>
        <v>0</v>
      </c>
      <c r="ABD107" s="27">
        <f t="shared" si="3218"/>
        <v>0</v>
      </c>
      <c r="ABE107" s="27">
        <f t="shared" si="3219"/>
        <v>0</v>
      </c>
      <c r="ABF107" s="27">
        <f t="shared" si="3220"/>
        <v>0</v>
      </c>
      <c r="ABG107" s="27">
        <f t="shared" si="3221"/>
        <v>0</v>
      </c>
      <c r="ABH107" s="27">
        <f t="shared" si="3222"/>
        <v>0</v>
      </c>
      <c r="ABI107" s="27">
        <f t="shared" si="3223"/>
        <v>0</v>
      </c>
      <c r="ABJ107" s="27">
        <f t="shared" si="3224"/>
        <v>0</v>
      </c>
      <c r="ABK107" s="27">
        <f t="shared" si="3225"/>
        <v>0</v>
      </c>
      <c r="ABL107" s="27">
        <f t="shared" si="3226"/>
        <v>0</v>
      </c>
      <c r="ABM107" s="27">
        <f t="shared" si="3227"/>
        <v>0</v>
      </c>
      <c r="ABN107" s="27">
        <f t="shared" si="3228"/>
        <v>0</v>
      </c>
      <c r="ABO107" s="27">
        <f t="shared" si="3229"/>
        <v>0</v>
      </c>
      <c r="ABP107" s="27">
        <f t="shared" si="3230"/>
        <v>0</v>
      </c>
      <c r="ABQ107" s="27">
        <f t="shared" si="3231"/>
        <v>0</v>
      </c>
      <c r="ABR107" s="27">
        <f t="shared" si="3232"/>
        <v>0</v>
      </c>
      <c r="ABS107" s="27">
        <f t="shared" si="3233"/>
        <v>0</v>
      </c>
      <c r="ABT107" s="27">
        <f t="shared" si="3234"/>
        <v>0</v>
      </c>
      <c r="ABU107" s="27">
        <f t="shared" si="3235"/>
        <v>0</v>
      </c>
      <c r="ABV107" s="27">
        <f t="shared" si="3236"/>
        <v>0</v>
      </c>
      <c r="ABW107" s="27">
        <f t="shared" si="3237"/>
        <v>0</v>
      </c>
      <c r="ABY107" s="28">
        <f t="shared" si="3238"/>
        <v>302.79999999999995</v>
      </c>
      <c r="ABZ107" s="28">
        <f t="shared" si="3239"/>
        <v>230.4</v>
      </c>
      <c r="ACA107" s="28">
        <f t="shared" si="3240"/>
        <v>137</v>
      </c>
      <c r="ACB107" s="28">
        <f t="shared" si="3241"/>
        <v>0</v>
      </c>
      <c r="ACC107" s="28">
        <f t="shared" si="3242"/>
        <v>0</v>
      </c>
      <c r="ACD107" s="28">
        <f t="shared" si="3243"/>
        <v>448.09999999999997</v>
      </c>
      <c r="ACG107" s="27" t="str">
        <f t="shared" si="3244"/>
        <v>16.8</v>
      </c>
      <c r="ACH107" s="27" t="str">
        <f t="shared" si="3245"/>
        <v>35.7</v>
      </c>
      <c r="ACI107" s="27" t="str">
        <f t="shared" si="3246"/>
        <v>20</v>
      </c>
      <c r="ACJ107" s="27">
        <f t="shared" si="3247"/>
        <v>0</v>
      </c>
      <c r="ACK107" s="27">
        <f t="shared" si="3248"/>
        <v>0</v>
      </c>
      <c r="ACL107" s="27" t="str">
        <f t="shared" si="3249"/>
        <v>32.2</v>
      </c>
      <c r="ACM107" s="27" t="str">
        <f t="shared" si="3250"/>
        <v>20.4</v>
      </c>
      <c r="ACN107" s="27">
        <f t="shared" si="3251"/>
        <v>0</v>
      </c>
      <c r="ACO107" s="27">
        <f t="shared" si="3252"/>
        <v>0</v>
      </c>
      <c r="ACP107" s="27" t="str">
        <f t="shared" si="3253"/>
        <v>8.9</v>
      </c>
      <c r="ACQ107" s="27" t="str">
        <f t="shared" si="3254"/>
        <v>62.8</v>
      </c>
      <c r="ACR107" s="27" t="str">
        <f t="shared" si="3255"/>
        <v>10.8</v>
      </c>
      <c r="ACS107" s="27" t="str">
        <f t="shared" si="3256"/>
        <v>10</v>
      </c>
      <c r="ACT107" s="27">
        <f t="shared" si="3257"/>
        <v>0</v>
      </c>
      <c r="ACU107" s="27" t="str">
        <f t="shared" si="3258"/>
        <v>52.2</v>
      </c>
      <c r="ACV107" s="27" t="str">
        <f t="shared" si="3259"/>
        <v>14.3</v>
      </c>
      <c r="ACW107" s="27">
        <f t="shared" si="3260"/>
        <v>0</v>
      </c>
      <c r="ACX107" s="27">
        <f t="shared" si="3261"/>
        <v>0</v>
      </c>
      <c r="ACY107" s="27" t="str">
        <f t="shared" si="3262"/>
        <v>42.3</v>
      </c>
      <c r="ACZ107" s="27" t="str">
        <f t="shared" si="3263"/>
        <v>59.8</v>
      </c>
      <c r="ADA107" s="27" t="str">
        <f t="shared" si="3264"/>
        <v>47.2</v>
      </c>
      <c r="ADB107" s="27" t="str">
        <f t="shared" si="3265"/>
        <v>53.6</v>
      </c>
      <c r="ADC107" s="27">
        <f t="shared" si="3266"/>
        <v>0</v>
      </c>
      <c r="ADD107" s="27" t="str">
        <f t="shared" si="3267"/>
        <v>28.2</v>
      </c>
      <c r="ADE107" s="27" t="str">
        <f t="shared" si="3268"/>
        <v>71.6</v>
      </c>
      <c r="ADF107" s="27" t="str">
        <f t="shared" si="3269"/>
        <v>14.4</v>
      </c>
      <c r="ADG107" s="27" t="str">
        <f t="shared" si="3270"/>
        <v>12.2</v>
      </c>
      <c r="ADH107" s="27" t="str">
        <f t="shared" si="3271"/>
        <v>9.3</v>
      </c>
      <c r="ADI107" s="27">
        <f t="shared" si="3272"/>
        <v>0</v>
      </c>
      <c r="ADJ107" s="27" t="str">
        <f t="shared" si="3273"/>
        <v>28</v>
      </c>
      <c r="ADK107" s="27">
        <f t="shared" si="3274"/>
        <v>0</v>
      </c>
      <c r="ADL107" s="27">
        <f t="shared" si="3275"/>
        <v>0</v>
      </c>
      <c r="ADM107" s="27" t="str">
        <f t="shared" si="3276"/>
        <v>19.5</v>
      </c>
      <c r="ADN107" s="27">
        <f t="shared" si="3277"/>
        <v>0</v>
      </c>
      <c r="ADO107" s="27">
        <f t="shared" si="3278"/>
        <v>0</v>
      </c>
      <c r="ADP107" s="27" t="str">
        <f t="shared" si="3279"/>
        <v>0</v>
      </c>
      <c r="ADQ107" s="27">
        <f t="shared" si="3280"/>
        <v>0</v>
      </c>
      <c r="ADR107" s="27">
        <f t="shared" si="3281"/>
        <v>0</v>
      </c>
      <c r="ADS107" s="27">
        <f t="shared" si="3282"/>
        <v>0</v>
      </c>
      <c r="ADT107" s="27">
        <f t="shared" si="3283"/>
        <v>0</v>
      </c>
      <c r="ADU107" s="27">
        <f t="shared" si="3284"/>
        <v>0</v>
      </c>
      <c r="ADV107" s="27">
        <f t="shared" si="3285"/>
        <v>0</v>
      </c>
      <c r="ADW107" s="27">
        <f t="shared" si="3286"/>
        <v>0</v>
      </c>
      <c r="ADX107" s="27">
        <f t="shared" si="3287"/>
        <v>0</v>
      </c>
      <c r="ADY107" s="27">
        <f t="shared" si="3288"/>
        <v>0</v>
      </c>
      <c r="ADZ107" s="27">
        <f t="shared" si="3289"/>
        <v>0</v>
      </c>
      <c r="AEA107" s="27">
        <f t="shared" si="3290"/>
        <v>0</v>
      </c>
      <c r="AEB107" s="27">
        <f t="shared" si="3291"/>
        <v>0</v>
      </c>
      <c r="AEC107" s="27">
        <f t="shared" si="3292"/>
        <v>0</v>
      </c>
      <c r="AED107" s="27">
        <f t="shared" si="3293"/>
        <v>0</v>
      </c>
      <c r="AEE107" s="27">
        <f t="shared" si="3294"/>
        <v>0</v>
      </c>
      <c r="AEF107" s="27">
        <f t="shared" si="3295"/>
        <v>0</v>
      </c>
      <c r="AEG107" s="27">
        <f t="shared" si="3296"/>
        <v>0</v>
      </c>
      <c r="AEH107" s="27">
        <f t="shared" si="3297"/>
        <v>0</v>
      </c>
      <c r="AEI107" s="27">
        <f t="shared" si="3298"/>
        <v>0</v>
      </c>
      <c r="AEJ107" s="27">
        <f t="shared" si="3299"/>
        <v>0</v>
      </c>
      <c r="AEK107" s="27">
        <f t="shared" si="3300"/>
        <v>0</v>
      </c>
      <c r="AEL107" s="27">
        <f t="shared" si="3301"/>
        <v>0</v>
      </c>
      <c r="AEM107" s="27">
        <f t="shared" si="3302"/>
        <v>0</v>
      </c>
      <c r="AEN107" s="27">
        <f t="shared" si="3303"/>
        <v>0</v>
      </c>
      <c r="AEO107" s="27">
        <f t="shared" si="3304"/>
        <v>0</v>
      </c>
      <c r="AEP107" s="27">
        <f t="shared" si="3305"/>
        <v>0</v>
      </c>
      <c r="AEQ107" s="27">
        <f t="shared" si="3306"/>
        <v>0</v>
      </c>
      <c r="AER107" s="27">
        <f t="shared" si="3307"/>
        <v>0</v>
      </c>
      <c r="AES107" s="27">
        <f t="shared" si="3308"/>
        <v>0</v>
      </c>
      <c r="AET107" s="27">
        <f t="shared" si="3309"/>
        <v>0</v>
      </c>
      <c r="AEU107" s="27">
        <f t="shared" si="3310"/>
        <v>0</v>
      </c>
      <c r="AEV107" s="27">
        <f t="shared" si="3311"/>
        <v>0</v>
      </c>
      <c r="AEW107" s="27">
        <f t="shared" si="3312"/>
        <v>0</v>
      </c>
      <c r="AEX107" s="27">
        <f t="shared" si="3313"/>
        <v>0</v>
      </c>
      <c r="AEY107" s="27">
        <f t="shared" si="3314"/>
        <v>0</v>
      </c>
      <c r="AEZ107" s="27">
        <f t="shared" si="3315"/>
        <v>0</v>
      </c>
      <c r="AFA107" s="27">
        <f t="shared" si="3316"/>
        <v>0</v>
      </c>
      <c r="AFB107" s="27">
        <f t="shared" si="3317"/>
        <v>0</v>
      </c>
      <c r="AFC107" s="27">
        <f t="shared" si="3318"/>
        <v>0</v>
      </c>
      <c r="AFD107" s="27">
        <f t="shared" si="3319"/>
        <v>0</v>
      </c>
      <c r="AFE107" s="27">
        <f t="shared" si="3320"/>
        <v>0</v>
      </c>
      <c r="AFF107" s="27">
        <f t="shared" si="3321"/>
        <v>0</v>
      </c>
      <c r="AFG107" s="27">
        <f t="shared" si="3322"/>
        <v>0</v>
      </c>
      <c r="AFH107" s="27">
        <f t="shared" si="3323"/>
        <v>0</v>
      </c>
      <c r="AFI107" s="27">
        <f t="shared" si="3324"/>
        <v>0</v>
      </c>
      <c r="AFJ107" s="27">
        <f t="shared" si="3325"/>
        <v>0</v>
      </c>
      <c r="AFL107" s="28">
        <f t="shared" si="2677"/>
        <v>69.25</v>
      </c>
      <c r="AFM107" s="28">
        <v>69.25</v>
      </c>
      <c r="AFN107" s="27">
        <v>4</v>
      </c>
      <c r="AFO107" s="27">
        <f t="shared" si="3326"/>
        <v>4</v>
      </c>
      <c r="AFP107" s="27">
        <f t="shared" si="3327"/>
        <v>4</v>
      </c>
      <c r="AFQ107" s="27">
        <f t="shared" si="3328"/>
        <v>4</v>
      </c>
      <c r="AFR107" s="27">
        <f t="shared" si="3329"/>
        <v>0</v>
      </c>
      <c r="AFS107" s="27">
        <f t="shared" si="3330"/>
        <v>0</v>
      </c>
      <c r="AFT107" s="27">
        <f t="shared" si="3331"/>
        <v>8</v>
      </c>
      <c r="AFU107" s="27">
        <f t="shared" si="3332"/>
        <v>5</v>
      </c>
      <c r="AFV107" s="27">
        <f t="shared" si="3333"/>
        <v>0</v>
      </c>
      <c r="AFW107" s="27">
        <f t="shared" si="3334"/>
        <v>0</v>
      </c>
      <c r="AFX107" s="27">
        <f t="shared" si="3335"/>
        <v>4</v>
      </c>
      <c r="AFY107" s="27">
        <f t="shared" si="3336"/>
        <v>4</v>
      </c>
      <c r="AFZ107" s="27">
        <f t="shared" si="3337"/>
        <v>4</v>
      </c>
      <c r="AGA107" s="27">
        <f t="shared" si="3338"/>
        <v>6</v>
      </c>
      <c r="AGB107" s="27">
        <f t="shared" si="3339"/>
        <v>0</v>
      </c>
      <c r="AGC107" s="27">
        <f t="shared" si="3340"/>
        <v>4</v>
      </c>
      <c r="AGD107" s="27">
        <f t="shared" si="3341"/>
        <v>4</v>
      </c>
      <c r="AGE107" s="27">
        <f t="shared" si="3342"/>
        <v>0</v>
      </c>
      <c r="AGF107" s="27">
        <f t="shared" si="3343"/>
        <v>0</v>
      </c>
      <c r="AGG107" s="27">
        <f t="shared" si="3344"/>
        <v>4</v>
      </c>
      <c r="AGH107" s="27">
        <f t="shared" si="3345"/>
        <v>6</v>
      </c>
      <c r="AGI107" s="27">
        <f t="shared" si="3346"/>
        <v>2</v>
      </c>
      <c r="AGJ107" s="27">
        <f t="shared" si="3347"/>
        <v>2</v>
      </c>
      <c r="AGK107" s="27">
        <f t="shared" si="3348"/>
        <v>0</v>
      </c>
      <c r="AGL107" s="27">
        <f t="shared" si="3349"/>
        <v>6</v>
      </c>
      <c r="AGM107" s="27">
        <f t="shared" si="3350"/>
        <v>4</v>
      </c>
      <c r="AGN107" s="27">
        <f t="shared" si="3351"/>
        <v>1</v>
      </c>
      <c r="AGO107" s="27">
        <f t="shared" si="3352"/>
        <v>4</v>
      </c>
      <c r="AGP107" s="27">
        <f t="shared" si="3353"/>
        <v>7</v>
      </c>
      <c r="AGQ107" s="27">
        <f t="shared" si="3354"/>
        <v>0</v>
      </c>
      <c r="AGR107" s="27">
        <f t="shared" si="3355"/>
        <v>4</v>
      </c>
      <c r="AGS107" s="27">
        <f t="shared" si="3356"/>
        <v>0</v>
      </c>
      <c r="AGT107" s="27">
        <f t="shared" si="3357"/>
        <v>0</v>
      </c>
      <c r="AGU107" s="27">
        <f t="shared" si="3358"/>
        <v>4</v>
      </c>
      <c r="AGV107" s="27">
        <f t="shared" si="3359"/>
        <v>0</v>
      </c>
      <c r="AGW107" s="27">
        <f t="shared" si="3360"/>
        <v>0</v>
      </c>
      <c r="AGX107" s="27">
        <f t="shared" si="3361"/>
        <v>4</v>
      </c>
      <c r="AGY107" s="27">
        <f t="shared" si="3362"/>
        <v>0</v>
      </c>
      <c r="AGZ107" s="27">
        <f t="shared" si="3363"/>
        <v>0</v>
      </c>
      <c r="AHA107" s="27">
        <f t="shared" si="3364"/>
        <v>0</v>
      </c>
      <c r="AHB107" s="27">
        <f t="shared" si="3365"/>
        <v>0</v>
      </c>
      <c r="AHC107" s="27">
        <f t="shared" si="3366"/>
        <v>0</v>
      </c>
      <c r="AHD107" s="27">
        <f t="shared" si="3367"/>
        <v>0</v>
      </c>
      <c r="AHE107" s="27">
        <f t="shared" si="3368"/>
        <v>0</v>
      </c>
      <c r="AHF107" s="27">
        <f t="shared" si="3369"/>
        <v>0</v>
      </c>
      <c r="AHG107" s="27">
        <f t="shared" si="3370"/>
        <v>0</v>
      </c>
      <c r="AHH107" s="27">
        <f t="shared" si="3371"/>
        <v>0</v>
      </c>
      <c r="AHI107" s="27">
        <f t="shared" si="3372"/>
        <v>0</v>
      </c>
      <c r="AHJ107" s="27">
        <f t="shared" si="3373"/>
        <v>0</v>
      </c>
      <c r="AHK107" s="27">
        <f t="shared" si="3374"/>
        <v>0</v>
      </c>
      <c r="AHL107" s="27">
        <f t="shared" si="3375"/>
        <v>0</v>
      </c>
      <c r="AHM107" s="27">
        <f t="shared" si="3376"/>
        <v>0</v>
      </c>
      <c r="AHN107" s="27">
        <f t="shared" si="3377"/>
        <v>0</v>
      </c>
      <c r="AHO107" s="27">
        <f t="shared" si="3378"/>
        <v>0</v>
      </c>
      <c r="AHP107" s="27">
        <f t="shared" si="3379"/>
        <v>0</v>
      </c>
      <c r="AHQ107" s="27">
        <f t="shared" si="3380"/>
        <v>0</v>
      </c>
      <c r="AHR107" s="27">
        <f t="shared" si="3381"/>
        <v>0</v>
      </c>
      <c r="AHS107" s="27">
        <f t="shared" si="3382"/>
        <v>0</v>
      </c>
      <c r="AHT107" s="27">
        <f t="shared" si="3383"/>
        <v>0</v>
      </c>
      <c r="AHU107" s="27">
        <f t="shared" si="3384"/>
        <v>0</v>
      </c>
      <c r="AHV107" s="27">
        <f t="shared" si="3385"/>
        <v>0</v>
      </c>
      <c r="AHW107" s="27">
        <f t="shared" si="3386"/>
        <v>0</v>
      </c>
      <c r="AHX107" s="27">
        <f t="shared" si="3387"/>
        <v>0</v>
      </c>
      <c r="AHY107" s="27">
        <f t="shared" si="3388"/>
        <v>0</v>
      </c>
      <c r="AHZ107" s="27">
        <f t="shared" si="3389"/>
        <v>0</v>
      </c>
      <c r="AIA107" s="27">
        <f t="shared" si="3390"/>
        <v>0</v>
      </c>
      <c r="AIB107" s="27">
        <f t="shared" si="3391"/>
        <v>0</v>
      </c>
      <c r="AIC107" s="27">
        <f t="shared" si="3392"/>
        <v>0</v>
      </c>
      <c r="AID107" s="27">
        <f t="shared" si="3393"/>
        <v>0</v>
      </c>
      <c r="AIE107" s="27">
        <f t="shared" si="3394"/>
        <v>0</v>
      </c>
      <c r="AIF107" s="27">
        <f t="shared" si="3395"/>
        <v>0</v>
      </c>
      <c r="AIG107" s="27">
        <f t="shared" si="3396"/>
        <v>0</v>
      </c>
      <c r="AIH107" s="27">
        <f t="shared" si="3397"/>
        <v>0</v>
      </c>
      <c r="AII107" s="27">
        <f t="shared" si="3398"/>
        <v>0</v>
      </c>
      <c r="AIJ107" s="27">
        <f t="shared" si="3399"/>
        <v>0</v>
      </c>
      <c r="AIK107" s="27">
        <f t="shared" si="3400"/>
        <v>0</v>
      </c>
      <c r="AIL107" s="27">
        <f t="shared" si="3401"/>
        <v>0</v>
      </c>
      <c r="AIM107" s="27">
        <f t="shared" si="3402"/>
        <v>0</v>
      </c>
      <c r="AIN107" s="27">
        <f t="shared" si="3403"/>
        <v>0</v>
      </c>
      <c r="AIO107" s="27">
        <f t="shared" si="3404"/>
        <v>0</v>
      </c>
      <c r="AIP107" s="27">
        <f t="shared" si="3405"/>
        <v>0</v>
      </c>
      <c r="AIQ107" s="27">
        <f t="shared" si="3406"/>
        <v>0</v>
      </c>
      <c r="AIR107" s="27">
        <f t="shared" si="3407"/>
        <v>0</v>
      </c>
      <c r="AIT107" s="27">
        <v>1</v>
      </c>
      <c r="AIU107" s="27">
        <v>1</v>
      </c>
      <c r="AIV107" s="27">
        <v>1</v>
      </c>
      <c r="AIW107" s="27">
        <f t="shared" si="3408"/>
        <v>0</v>
      </c>
      <c r="AIX107" s="27">
        <f t="shared" si="3409"/>
        <v>0</v>
      </c>
      <c r="AIY107" s="27">
        <f t="shared" si="3410"/>
        <v>0.5</v>
      </c>
      <c r="AIZ107" s="27">
        <f t="shared" si="3411"/>
        <v>4</v>
      </c>
      <c r="AJA107" s="27">
        <f t="shared" si="3412"/>
        <v>0</v>
      </c>
      <c r="AJB107" s="27">
        <f t="shared" si="3413"/>
        <v>0</v>
      </c>
      <c r="AJC107" s="27">
        <f t="shared" si="3414"/>
        <v>1</v>
      </c>
      <c r="AJD107" s="27">
        <f t="shared" si="3415"/>
        <v>1</v>
      </c>
      <c r="AJE107" s="27">
        <f t="shared" si="3416"/>
        <v>1</v>
      </c>
      <c r="AJF107" s="27">
        <f t="shared" si="3417"/>
        <v>8</v>
      </c>
      <c r="AJG107" s="27">
        <f t="shared" si="3418"/>
        <v>0</v>
      </c>
      <c r="AJH107" s="27">
        <f t="shared" si="3419"/>
        <v>4</v>
      </c>
      <c r="AJI107" s="27">
        <f t="shared" si="3420"/>
        <v>1</v>
      </c>
      <c r="AJJ107" s="27">
        <f t="shared" si="3421"/>
        <v>0</v>
      </c>
      <c r="AJK107" s="27">
        <f t="shared" si="3422"/>
        <v>0</v>
      </c>
      <c r="AJL107" s="27">
        <f t="shared" si="3423"/>
        <v>0.25</v>
      </c>
      <c r="AJM107" s="27">
        <f t="shared" si="3424"/>
        <v>8</v>
      </c>
      <c r="AJN107" s="27">
        <f t="shared" si="3425"/>
        <v>4</v>
      </c>
      <c r="AJO107" s="27">
        <f t="shared" si="3426"/>
        <v>1</v>
      </c>
      <c r="AJP107" s="27">
        <f t="shared" si="3427"/>
        <v>0</v>
      </c>
      <c r="AJQ107" s="27">
        <f t="shared" si="3428"/>
        <v>2</v>
      </c>
      <c r="AJR107" s="27">
        <f t="shared" si="3429"/>
        <v>8</v>
      </c>
      <c r="AJS107" s="27">
        <f t="shared" si="3430"/>
        <v>8</v>
      </c>
      <c r="AJT107" s="27">
        <f t="shared" si="3431"/>
        <v>8</v>
      </c>
      <c r="AJU107" s="27">
        <f t="shared" si="3432"/>
        <v>4</v>
      </c>
      <c r="AJV107" s="27">
        <f t="shared" si="3433"/>
        <v>0</v>
      </c>
      <c r="AJW107" s="27">
        <f t="shared" si="3434"/>
        <v>2</v>
      </c>
      <c r="AJX107" s="27">
        <f t="shared" si="3435"/>
        <v>0</v>
      </c>
      <c r="AJY107" s="27">
        <f t="shared" si="3436"/>
        <v>0</v>
      </c>
      <c r="AJZ107" s="27">
        <f t="shared" si="3437"/>
        <v>0.25</v>
      </c>
      <c r="AKA107" s="27">
        <f t="shared" si="3438"/>
        <v>0</v>
      </c>
      <c r="AKB107" s="27">
        <f t="shared" si="3439"/>
        <v>0</v>
      </c>
      <c r="AKC107" s="27">
        <f t="shared" si="3440"/>
        <v>0.25</v>
      </c>
      <c r="AKD107" s="27">
        <f t="shared" si="3441"/>
        <v>0</v>
      </c>
      <c r="AKE107" s="27">
        <f t="shared" si="3442"/>
        <v>0</v>
      </c>
      <c r="AKF107" s="27">
        <f t="shared" si="3443"/>
        <v>0</v>
      </c>
      <c r="AKG107" s="27">
        <f t="shared" si="3444"/>
        <v>0</v>
      </c>
      <c r="AKH107" s="27">
        <f t="shared" si="3445"/>
        <v>0</v>
      </c>
      <c r="AKI107" s="27">
        <f t="shared" si="3446"/>
        <v>0</v>
      </c>
      <c r="AKJ107" s="27">
        <f t="shared" si="3447"/>
        <v>0</v>
      </c>
      <c r="AKK107" s="27">
        <f t="shared" si="3448"/>
        <v>0</v>
      </c>
      <c r="AKL107" s="27">
        <f t="shared" si="3449"/>
        <v>0</v>
      </c>
      <c r="AKM107" s="27">
        <f t="shared" si="3450"/>
        <v>0</v>
      </c>
      <c r="AKN107" s="27">
        <f t="shared" si="3451"/>
        <v>0</v>
      </c>
      <c r="AKO107" s="27">
        <f t="shared" si="3452"/>
        <v>0</v>
      </c>
      <c r="AKP107" s="27">
        <f t="shared" si="3453"/>
        <v>0</v>
      </c>
      <c r="AKQ107" s="27">
        <f t="shared" si="3454"/>
        <v>0</v>
      </c>
      <c r="AKR107" s="27">
        <f t="shared" si="3455"/>
        <v>0</v>
      </c>
      <c r="AKS107" s="27">
        <f t="shared" si="3456"/>
        <v>0</v>
      </c>
      <c r="AKT107" s="27">
        <f t="shared" si="3457"/>
        <v>0</v>
      </c>
      <c r="AKU107" s="27">
        <f t="shared" si="3458"/>
        <v>0</v>
      </c>
      <c r="AKV107" s="27">
        <f t="shared" si="3459"/>
        <v>0</v>
      </c>
      <c r="AKW107" s="27">
        <f t="shared" si="3460"/>
        <v>0</v>
      </c>
      <c r="AKX107" s="27">
        <f t="shared" si="3461"/>
        <v>0</v>
      </c>
      <c r="AKY107" s="27">
        <f t="shared" si="3462"/>
        <v>0</v>
      </c>
      <c r="AKZ107" s="27">
        <f t="shared" si="3463"/>
        <v>0</v>
      </c>
      <c r="ALA107" s="27">
        <f t="shared" si="3464"/>
        <v>0</v>
      </c>
      <c r="ALB107" s="27">
        <f t="shared" si="3465"/>
        <v>0</v>
      </c>
      <c r="ALC107" s="27">
        <f t="shared" si="3466"/>
        <v>0</v>
      </c>
      <c r="ALD107" s="27">
        <f t="shared" si="3467"/>
        <v>0</v>
      </c>
      <c r="ALE107" s="27">
        <f t="shared" si="3468"/>
        <v>0</v>
      </c>
      <c r="ALF107" s="27">
        <f t="shared" si="3469"/>
        <v>0</v>
      </c>
      <c r="ALG107" s="27">
        <f t="shared" si="3470"/>
        <v>0</v>
      </c>
      <c r="ALH107" s="27">
        <f t="shared" si="3471"/>
        <v>0</v>
      </c>
      <c r="ALI107" s="27">
        <f t="shared" si="3472"/>
        <v>0</v>
      </c>
      <c r="ALJ107" s="27">
        <f t="shared" si="3473"/>
        <v>0</v>
      </c>
      <c r="ALK107" s="27">
        <f t="shared" si="3474"/>
        <v>0</v>
      </c>
      <c r="ALL107" s="27">
        <f t="shared" si="3475"/>
        <v>0</v>
      </c>
      <c r="ALM107" s="27">
        <f t="shared" si="3476"/>
        <v>0</v>
      </c>
      <c r="ALN107" s="27">
        <f t="shared" si="3477"/>
        <v>0</v>
      </c>
      <c r="ALO107" s="27">
        <f t="shared" si="3478"/>
        <v>0</v>
      </c>
      <c r="ALP107" s="27">
        <f t="shared" si="3479"/>
        <v>0</v>
      </c>
      <c r="ALQ107" s="27">
        <f t="shared" si="3480"/>
        <v>0</v>
      </c>
      <c r="ALR107" s="27">
        <f t="shared" si="3481"/>
        <v>0</v>
      </c>
      <c r="ALS107" s="27">
        <f t="shared" si="3482"/>
        <v>0</v>
      </c>
      <c r="ALT107" s="27">
        <f t="shared" si="3483"/>
        <v>0</v>
      </c>
      <c r="ALU107" s="27">
        <f t="shared" si="3484"/>
        <v>0</v>
      </c>
      <c r="ALV107" s="27">
        <f t="shared" si="3485"/>
        <v>0</v>
      </c>
      <c r="ALW107" s="27">
        <f t="shared" si="3486"/>
        <v>0</v>
      </c>
      <c r="AMK107" s="28">
        <v>1692</v>
      </c>
      <c r="AML107" s="28">
        <f t="shared" si="3487"/>
        <v>1692</v>
      </c>
      <c r="AMN107" s="28">
        <v>1796</v>
      </c>
      <c r="AMO107" s="27" t="str">
        <f t="shared" si="3488"/>
        <v>1790</v>
      </c>
      <c r="AMP107" s="27" t="str">
        <f t="shared" si="3489"/>
        <v>1800</v>
      </c>
      <c r="AMQ107" s="27" t="str">
        <f t="shared" si="3490"/>
        <v>1784</v>
      </c>
      <c r="AMR107" s="27" t="str">
        <f t="shared" si="3491"/>
        <v>1784</v>
      </c>
      <c r="AMS107" s="27" t="str">
        <f t="shared" si="3492"/>
        <v>1784</v>
      </c>
      <c r="AMT107" s="27" t="str">
        <f t="shared" si="3493"/>
        <v>1775</v>
      </c>
      <c r="AMU107" s="27" t="str">
        <f t="shared" si="3494"/>
        <v>1767</v>
      </c>
      <c r="AMV107" s="27" t="str">
        <f t="shared" si="3495"/>
        <v>1767</v>
      </c>
      <c r="AMW107" s="27" t="str">
        <f t="shared" si="3496"/>
        <v>1767</v>
      </c>
      <c r="AMX107" s="27" t="str">
        <f t="shared" si="3497"/>
        <v>1747</v>
      </c>
      <c r="AMY107" s="27" t="str">
        <f t="shared" si="3498"/>
        <v>1757</v>
      </c>
      <c r="AMZ107" s="27" t="str">
        <f t="shared" si="3499"/>
        <v>1740</v>
      </c>
      <c r="ANA107" s="27" t="str">
        <f t="shared" si="3500"/>
        <v>1723</v>
      </c>
      <c r="ANB107" s="27" t="str">
        <f t="shared" si="3501"/>
        <v>1723</v>
      </c>
      <c r="ANC107" s="27" t="str">
        <f t="shared" si="3502"/>
        <v>1716</v>
      </c>
      <c r="AND107" s="27" t="str">
        <f t="shared" si="3503"/>
        <v>1700</v>
      </c>
      <c r="ANE107" s="27" t="str">
        <f t="shared" si="3504"/>
        <v>1700</v>
      </c>
      <c r="ANF107" s="27" t="str">
        <f t="shared" si="3505"/>
        <v>1700</v>
      </c>
      <c r="ANG107" s="27" t="str">
        <f t="shared" si="3506"/>
        <v>1690</v>
      </c>
      <c r="ANH107" s="27" t="str">
        <f t="shared" si="3507"/>
        <v>1719</v>
      </c>
      <c r="ANI107" s="27" t="str">
        <f t="shared" si="3508"/>
        <v>1732</v>
      </c>
      <c r="ANJ107" s="27" t="str">
        <f t="shared" si="3509"/>
        <v>1754</v>
      </c>
      <c r="ANK107" s="27" t="str">
        <f t="shared" si="3510"/>
        <v>1754</v>
      </c>
      <c r="ANL107" s="27" t="str">
        <f t="shared" si="3511"/>
        <v>1741</v>
      </c>
      <c r="ANM107" s="27" t="str">
        <f t="shared" si="3512"/>
        <v>1762</v>
      </c>
      <c r="ANN107" s="27" t="str">
        <f t="shared" si="3513"/>
        <v>1752</v>
      </c>
      <c r="ANO107" s="27" t="str">
        <f t="shared" si="3514"/>
        <v>1735</v>
      </c>
      <c r="ANP107" s="27" t="str">
        <f t="shared" si="3515"/>
        <v>1723</v>
      </c>
      <c r="ANQ107" s="27" t="str">
        <f t="shared" si="3516"/>
        <v>1723</v>
      </c>
      <c r="ANR107" s="27" t="str">
        <f t="shared" si="3517"/>
        <v>1714</v>
      </c>
      <c r="ANS107" s="27" t="str">
        <f t="shared" si="3518"/>
        <v>1714</v>
      </c>
      <c r="ANT107" s="27" t="str">
        <f t="shared" si="3519"/>
        <v>1714</v>
      </c>
      <c r="ANU107" s="27" t="str">
        <f t="shared" si="3520"/>
        <v>1709</v>
      </c>
      <c r="ANV107" s="27" t="str">
        <f t="shared" si="3521"/>
        <v>1709</v>
      </c>
      <c r="ANW107" s="27" t="str">
        <f t="shared" si="3522"/>
        <v>1709</v>
      </c>
      <c r="ANX107" s="27" t="str">
        <f t="shared" si="3523"/>
        <v>1692</v>
      </c>
      <c r="ANY107" s="27" t="str">
        <f t="shared" si="3524"/>
        <v>1692</v>
      </c>
      <c r="ANZ107" s="27" t="str">
        <f t="shared" si="3525"/>
        <v>1692</v>
      </c>
      <c r="AOA107" s="27" t="str">
        <f t="shared" si="3526"/>
        <v>1692</v>
      </c>
      <c r="AOB107" s="27" t="str">
        <f t="shared" si="3527"/>
        <v>1692</v>
      </c>
      <c r="AOC107" s="27" t="str">
        <f t="shared" si="3528"/>
        <v>1692</v>
      </c>
      <c r="AOD107" s="27" t="str">
        <f t="shared" si="3529"/>
        <v>1692</v>
      </c>
      <c r="AOE107" s="27" t="str">
        <f t="shared" si="3530"/>
        <v>1692</v>
      </c>
      <c r="AOF107" s="27" t="str">
        <f t="shared" si="3531"/>
        <v>1692</v>
      </c>
      <c r="AOG107" s="27" t="str">
        <f t="shared" si="3532"/>
        <v>1692</v>
      </c>
      <c r="AOH107" s="27" t="str">
        <f t="shared" si="3533"/>
        <v>1692</v>
      </c>
      <c r="AOI107" s="27" t="str">
        <f t="shared" si="3534"/>
        <v>1692</v>
      </c>
      <c r="AOJ107" s="27" t="str">
        <f t="shared" si="3535"/>
        <v>1692</v>
      </c>
      <c r="AOK107" s="27" t="str">
        <f t="shared" si="3536"/>
        <v>1692</v>
      </c>
      <c r="AOL107" s="27" t="str">
        <f t="shared" si="3537"/>
        <v>1692</v>
      </c>
      <c r="AOM107" s="27" t="str">
        <f t="shared" si="3538"/>
        <v>1692</v>
      </c>
      <c r="AON107" s="27" t="str">
        <f t="shared" si="3539"/>
        <v>1692</v>
      </c>
      <c r="AOO107" s="27" t="str">
        <f t="shared" si="3540"/>
        <v>1692</v>
      </c>
      <c r="AOP107" s="27" t="str">
        <f t="shared" si="3541"/>
        <v>1692</v>
      </c>
      <c r="AOQ107" s="27" t="str">
        <f t="shared" si="3542"/>
        <v>1692</v>
      </c>
      <c r="AOR107" s="27" t="str">
        <f t="shared" si="3543"/>
        <v>1692</v>
      </c>
      <c r="AOS107" s="27" t="str">
        <f t="shared" si="3544"/>
        <v>1692</v>
      </c>
      <c r="AOT107" s="27" t="str">
        <f t="shared" si="3545"/>
        <v>1692</v>
      </c>
      <c r="AOU107" s="27" t="str">
        <f t="shared" si="3546"/>
        <v>1692</v>
      </c>
      <c r="AOV107" s="27" t="str">
        <f t="shared" si="3547"/>
        <v>1692</v>
      </c>
      <c r="AOW107" s="27" t="str">
        <f t="shared" si="3548"/>
        <v>1692</v>
      </c>
      <c r="AOX107" s="27" t="str">
        <f t="shared" si="3549"/>
        <v>1692</v>
      </c>
      <c r="AOY107" s="27" t="str">
        <f t="shared" si="3550"/>
        <v>1692</v>
      </c>
      <c r="AOZ107" s="27" t="str">
        <f t="shared" si="3551"/>
        <v>1692</v>
      </c>
      <c r="APA107" s="27" t="str">
        <f t="shared" si="3552"/>
        <v>1692</v>
      </c>
      <c r="APB107" s="27" t="str">
        <f t="shared" si="3553"/>
        <v>1692</v>
      </c>
      <c r="APC107" s="27" t="str">
        <f t="shared" si="3554"/>
        <v>1692</v>
      </c>
      <c r="APD107" s="27" t="str">
        <f t="shared" si="3555"/>
        <v>1692</v>
      </c>
      <c r="APE107" s="27" t="str">
        <f t="shared" si="3556"/>
        <v>1692</v>
      </c>
      <c r="APF107" s="27" t="str">
        <f t="shared" si="3557"/>
        <v>1692</v>
      </c>
      <c r="APG107" s="27" t="str">
        <f t="shared" si="3558"/>
        <v>1692</v>
      </c>
      <c r="APH107" s="27" t="str">
        <f t="shared" si="3559"/>
        <v>1692</v>
      </c>
      <c r="API107" s="27" t="str">
        <f t="shared" si="3560"/>
        <v>1692</v>
      </c>
      <c r="APJ107" s="27" t="str">
        <f t="shared" si="3561"/>
        <v>1692</v>
      </c>
      <c r="APK107" s="27" t="str">
        <f t="shared" si="3562"/>
        <v>1692</v>
      </c>
      <c r="APL107" s="27" t="str">
        <f t="shared" si="3563"/>
        <v>1692</v>
      </c>
      <c r="APM107" s="27" t="str">
        <f t="shared" si="3564"/>
        <v>1692</v>
      </c>
      <c r="APN107" s="27" t="str">
        <f t="shared" si="3565"/>
        <v>1692</v>
      </c>
      <c r="APO107" s="27" t="str">
        <f t="shared" si="3566"/>
        <v>1692</v>
      </c>
      <c r="APP107" s="27" t="str">
        <f t="shared" si="3567"/>
        <v>1692</v>
      </c>
      <c r="APQ107" s="27" t="str">
        <f t="shared" si="3568"/>
        <v>1692</v>
      </c>
      <c r="APR107" s="27" t="str">
        <f t="shared" si="3569"/>
        <v>1692</v>
      </c>
    </row>
    <row r="108" spans="1:1022 1025:1110" x14ac:dyDescent="0.35">
      <c r="A108" s="27">
        <v>102</v>
      </c>
      <c r="B108" s="89" t="s">
        <v>51</v>
      </c>
      <c r="C108" s="91">
        <f>VLOOKUP(A108, Rankings!$A$2:$AN$129, 40, FALSE)</f>
        <v>106</v>
      </c>
      <c r="D108" s="19" t="s">
        <v>392</v>
      </c>
      <c r="I108" s="29">
        <f t="shared" si="2678"/>
        <v>13</v>
      </c>
      <c r="L108" s="27" t="s">
        <v>2225</v>
      </c>
      <c r="M108" s="27" t="s">
        <v>2550</v>
      </c>
      <c r="N108" s="27" t="s">
        <v>2806</v>
      </c>
      <c r="O108" s="27" t="s">
        <v>24</v>
      </c>
      <c r="P108" s="27" t="s">
        <v>24</v>
      </c>
      <c r="Q108" s="27" t="s">
        <v>3275</v>
      </c>
      <c r="R108" s="27" t="s">
        <v>24</v>
      </c>
      <c r="S108" s="27" t="s">
        <v>3627</v>
      </c>
      <c r="T108" s="27" t="s">
        <v>24</v>
      </c>
      <c r="U108" s="27" t="s">
        <v>24</v>
      </c>
      <c r="V108" s="27" t="s">
        <v>24</v>
      </c>
      <c r="W108" s="27" t="s">
        <v>4089</v>
      </c>
      <c r="X108" s="27" t="s">
        <v>24</v>
      </c>
      <c r="Y108" s="27" t="s">
        <v>4424</v>
      </c>
      <c r="Z108" s="27" t="s">
        <v>4455</v>
      </c>
      <c r="AA108" s="27" t="s">
        <v>24</v>
      </c>
      <c r="AB108" s="27" t="s">
        <v>24</v>
      </c>
      <c r="AC108" s="27" t="s">
        <v>24</v>
      </c>
      <c r="AD108" s="27" t="s">
        <v>24</v>
      </c>
      <c r="AE108" s="27" t="s">
        <v>24</v>
      </c>
      <c r="AF108" s="27" t="s">
        <v>5031</v>
      </c>
      <c r="AG108" s="27" t="s">
        <v>24</v>
      </c>
      <c r="AH108" s="27" t="s">
        <v>24</v>
      </c>
      <c r="AI108" s="27" t="s">
        <v>5404</v>
      </c>
      <c r="AJ108" s="27" t="s">
        <v>24</v>
      </c>
      <c r="AK108" s="27" t="s">
        <v>24</v>
      </c>
      <c r="AL108" s="27" t="s">
        <v>5634</v>
      </c>
      <c r="AM108" s="27" t="s">
        <v>24</v>
      </c>
      <c r="AN108" s="27" t="s">
        <v>24</v>
      </c>
      <c r="AO108" s="27" t="s">
        <v>6003</v>
      </c>
      <c r="AP108" s="27" t="s">
        <v>24</v>
      </c>
      <c r="AQ108" s="27" t="s">
        <v>24</v>
      </c>
      <c r="AR108" s="27" t="s">
        <v>6307</v>
      </c>
      <c r="AS108" s="27" t="s">
        <v>24</v>
      </c>
      <c r="AT108" s="27" t="s">
        <v>24</v>
      </c>
      <c r="AU108" s="27" t="s">
        <v>6587</v>
      </c>
      <c r="AV108" s="27" t="s">
        <v>24</v>
      </c>
      <c r="AW108" s="27" t="s">
        <v>24</v>
      </c>
      <c r="AX108" s="27" t="s">
        <v>24</v>
      </c>
      <c r="AY108" s="27" t="s">
        <v>24</v>
      </c>
      <c r="AZ108" s="27" t="s">
        <v>24</v>
      </c>
      <c r="BA108" s="27" t="s">
        <v>24</v>
      </c>
      <c r="BB108" s="27" t="s">
        <v>24</v>
      </c>
      <c r="BC108" s="27" t="s">
        <v>24</v>
      </c>
      <c r="BD108" s="27" t="s">
        <v>24</v>
      </c>
      <c r="BE108" s="27" t="s">
        <v>24</v>
      </c>
      <c r="BF108" s="27" t="s">
        <v>24</v>
      </c>
      <c r="BG108" s="27" t="s">
        <v>24</v>
      </c>
      <c r="BH108" s="27" t="s">
        <v>24</v>
      </c>
      <c r="BI108" s="27" t="s">
        <v>24</v>
      </c>
      <c r="BJ108" s="27" t="s">
        <v>24</v>
      </c>
      <c r="BK108" s="27" t="s">
        <v>24</v>
      </c>
      <c r="BL108" s="27" t="s">
        <v>24</v>
      </c>
      <c r="BM108" s="27" t="s">
        <v>24</v>
      </c>
      <c r="BN108" s="27" t="s">
        <v>24</v>
      </c>
      <c r="BO108" s="27" t="s">
        <v>24</v>
      </c>
      <c r="BP108" s="27" t="s">
        <v>24</v>
      </c>
      <c r="BQ108" s="27" t="s">
        <v>24</v>
      </c>
      <c r="BR108" s="27" t="s">
        <v>24</v>
      </c>
      <c r="BS108" s="27" t="s">
        <v>24</v>
      </c>
      <c r="BT108" s="27" t="s">
        <v>24</v>
      </c>
      <c r="BU108" s="27" t="s">
        <v>24</v>
      </c>
      <c r="BV108" s="27" t="s">
        <v>24</v>
      </c>
      <c r="BW108" s="27" t="s">
        <v>24</v>
      </c>
      <c r="BX108" s="27" t="s">
        <v>24</v>
      </c>
      <c r="BY108" s="27" t="s">
        <v>24</v>
      </c>
      <c r="BZ108" s="27" t="s">
        <v>24</v>
      </c>
      <c r="CA108" s="27" t="s">
        <v>24</v>
      </c>
      <c r="CB108" s="27" t="s">
        <v>24</v>
      </c>
      <c r="CC108" s="27" t="s">
        <v>24</v>
      </c>
      <c r="CD108" s="27" t="s">
        <v>24</v>
      </c>
      <c r="CE108" s="27" t="s">
        <v>24</v>
      </c>
      <c r="CF108" s="27" t="s">
        <v>24</v>
      </c>
      <c r="CG108" s="27" t="s">
        <v>24</v>
      </c>
      <c r="CH108" s="27" t="s">
        <v>24</v>
      </c>
      <c r="CI108" s="27" t="s">
        <v>24</v>
      </c>
      <c r="CJ108" s="27" t="s">
        <v>24</v>
      </c>
      <c r="CK108" s="27" t="s">
        <v>24</v>
      </c>
      <c r="CL108" s="27" t="s">
        <v>24</v>
      </c>
      <c r="CM108" s="27" t="s">
        <v>24</v>
      </c>
      <c r="CN108" s="27" t="s">
        <v>24</v>
      </c>
      <c r="CO108" s="27" t="s">
        <v>24</v>
      </c>
      <c r="CQ108" s="28">
        <f t="shared" si="2679"/>
        <v>3</v>
      </c>
      <c r="CR108" s="28">
        <f t="shared" si="2680"/>
        <v>4</v>
      </c>
      <c r="CS108" s="28">
        <f t="shared" si="2681"/>
        <v>1</v>
      </c>
      <c r="CT108" s="28">
        <f t="shared" si="2682"/>
        <v>4</v>
      </c>
      <c r="CU108" s="28">
        <f t="shared" si="2683"/>
        <v>2</v>
      </c>
      <c r="CV108" s="28">
        <f t="shared" si="2684"/>
        <v>3</v>
      </c>
      <c r="CW108" s="28">
        <f t="shared" si="2685"/>
        <v>1</v>
      </c>
      <c r="CX108" s="28">
        <f t="shared" si="2686"/>
        <v>3</v>
      </c>
      <c r="CY108" s="28">
        <f t="shared" si="2687"/>
        <v>0</v>
      </c>
      <c r="CZ108" s="28">
        <f t="shared" si="2688"/>
        <v>0</v>
      </c>
      <c r="DA108" s="28">
        <f t="shared" si="2689"/>
        <v>0</v>
      </c>
      <c r="DB108" s="28">
        <f t="shared" si="2690"/>
        <v>0</v>
      </c>
      <c r="DC108" s="28">
        <f t="shared" si="2691"/>
        <v>1</v>
      </c>
      <c r="DD108" s="28">
        <f t="shared" si="2692"/>
        <v>0</v>
      </c>
      <c r="DE108" s="28">
        <f t="shared" si="2693"/>
        <v>0</v>
      </c>
      <c r="DF108" s="28">
        <f t="shared" si="2694"/>
        <v>1</v>
      </c>
      <c r="DG108" s="28">
        <f t="shared" si="2695"/>
        <v>0</v>
      </c>
      <c r="DH108" s="28">
        <f t="shared" si="2696"/>
        <v>0</v>
      </c>
      <c r="DI108" s="28">
        <f t="shared" si="2697"/>
        <v>0</v>
      </c>
      <c r="DJ108" s="28">
        <f t="shared" si="2698"/>
        <v>0</v>
      </c>
      <c r="DK108" s="28">
        <f t="shared" si="2699"/>
        <v>0</v>
      </c>
      <c r="DL108" s="28">
        <f t="shared" si="2700"/>
        <v>0</v>
      </c>
      <c r="DM108" s="28">
        <f t="shared" si="2701"/>
        <v>0</v>
      </c>
      <c r="DN108" s="28">
        <f t="shared" si="2702"/>
        <v>0</v>
      </c>
      <c r="DO108" s="28">
        <f t="shared" si="2703"/>
        <v>1</v>
      </c>
      <c r="DP108" s="28">
        <f t="shared" si="2704"/>
        <v>1</v>
      </c>
      <c r="DR108">
        <f t="shared" si="2705"/>
        <v>4</v>
      </c>
      <c r="DS108">
        <f t="shared" si="2706"/>
        <v>2</v>
      </c>
      <c r="DT108">
        <f t="shared" si="2707"/>
        <v>4</v>
      </c>
      <c r="DU108">
        <f t="shared" si="2708"/>
        <v>0</v>
      </c>
      <c r="DV108">
        <f t="shared" si="2709"/>
        <v>0</v>
      </c>
      <c r="DW108">
        <f t="shared" si="2710"/>
        <v>4</v>
      </c>
      <c r="DX108">
        <f t="shared" si="2711"/>
        <v>0</v>
      </c>
      <c r="DY108">
        <f t="shared" si="2712"/>
        <v>9</v>
      </c>
      <c r="DZ108">
        <f t="shared" si="2713"/>
        <v>0</v>
      </c>
      <c r="EA108">
        <f t="shared" si="2714"/>
        <v>0</v>
      </c>
      <c r="EB108">
        <f t="shared" si="2715"/>
        <v>0</v>
      </c>
      <c r="EC108">
        <f t="shared" si="2716"/>
        <v>4</v>
      </c>
      <c r="ED108">
        <f t="shared" si="2717"/>
        <v>0</v>
      </c>
      <c r="EE108">
        <f t="shared" si="2718"/>
        <v>12</v>
      </c>
      <c r="EF108">
        <f t="shared" si="2719"/>
        <v>2</v>
      </c>
      <c r="EG108">
        <f t="shared" si="2720"/>
        <v>0</v>
      </c>
      <c r="EH108">
        <f t="shared" si="2721"/>
        <v>0</v>
      </c>
      <c r="EI108">
        <f t="shared" si="2722"/>
        <v>0</v>
      </c>
      <c r="EJ108">
        <f t="shared" si="2723"/>
        <v>0</v>
      </c>
      <c r="EK108">
        <f t="shared" si="2724"/>
        <v>0</v>
      </c>
      <c r="EL108">
        <f t="shared" si="2725"/>
        <v>1</v>
      </c>
      <c r="EM108">
        <f t="shared" si="2726"/>
        <v>0</v>
      </c>
      <c r="EN108">
        <f t="shared" si="2727"/>
        <v>0</v>
      </c>
      <c r="EO108">
        <f t="shared" si="2728"/>
        <v>2</v>
      </c>
      <c r="EP108">
        <f t="shared" si="2729"/>
        <v>0</v>
      </c>
      <c r="EQ108">
        <f t="shared" si="2730"/>
        <v>0</v>
      </c>
      <c r="ER108">
        <f t="shared" si="2731"/>
        <v>2</v>
      </c>
      <c r="ES108">
        <f t="shared" si="2732"/>
        <v>0</v>
      </c>
      <c r="ET108">
        <f t="shared" si="2733"/>
        <v>0</v>
      </c>
      <c r="EU108">
        <f t="shared" si="2734"/>
        <v>1</v>
      </c>
      <c r="EV108">
        <f t="shared" si="2735"/>
        <v>0</v>
      </c>
      <c r="EW108">
        <f t="shared" si="2736"/>
        <v>0</v>
      </c>
      <c r="EX108">
        <f t="shared" si="2737"/>
        <v>3</v>
      </c>
      <c r="EY108">
        <f t="shared" si="2738"/>
        <v>0</v>
      </c>
      <c r="EZ108">
        <f t="shared" si="2739"/>
        <v>0</v>
      </c>
      <c r="FA108">
        <f t="shared" si="2740"/>
        <v>1</v>
      </c>
      <c r="FB108">
        <f t="shared" si="2741"/>
        <v>0</v>
      </c>
      <c r="FC108">
        <f t="shared" si="2742"/>
        <v>0</v>
      </c>
      <c r="FD108">
        <f t="shared" si="2743"/>
        <v>0</v>
      </c>
      <c r="FE108">
        <f t="shared" si="2744"/>
        <v>0</v>
      </c>
      <c r="FF108">
        <f t="shared" si="2745"/>
        <v>0</v>
      </c>
      <c r="FG108">
        <f t="shared" si="2746"/>
        <v>0</v>
      </c>
      <c r="FH108">
        <f t="shared" si="2747"/>
        <v>0</v>
      </c>
      <c r="FI108">
        <f t="shared" si="2748"/>
        <v>0</v>
      </c>
      <c r="FJ108">
        <f t="shared" si="2749"/>
        <v>0</v>
      </c>
      <c r="FK108">
        <f t="shared" si="2750"/>
        <v>0</v>
      </c>
      <c r="FL108">
        <f t="shared" si="2751"/>
        <v>0</v>
      </c>
      <c r="FM108">
        <f t="shared" si="2752"/>
        <v>0</v>
      </c>
      <c r="FN108">
        <f t="shared" si="2753"/>
        <v>0</v>
      </c>
      <c r="FO108">
        <f t="shared" si="2754"/>
        <v>0</v>
      </c>
      <c r="FP108">
        <f t="shared" si="2755"/>
        <v>0</v>
      </c>
      <c r="FQ108">
        <f t="shared" si="2756"/>
        <v>0</v>
      </c>
      <c r="FR108">
        <f t="shared" si="2757"/>
        <v>0</v>
      </c>
      <c r="FS108">
        <f t="shared" si="2758"/>
        <v>0</v>
      </c>
      <c r="FT108">
        <f t="shared" si="2759"/>
        <v>0</v>
      </c>
      <c r="FU108">
        <f t="shared" si="2760"/>
        <v>0</v>
      </c>
      <c r="FV108">
        <f t="shared" si="2761"/>
        <v>0</v>
      </c>
      <c r="FW108">
        <f t="shared" si="2762"/>
        <v>0</v>
      </c>
      <c r="FX108">
        <f t="shared" si="2763"/>
        <v>0</v>
      </c>
      <c r="FY108">
        <f t="shared" si="2764"/>
        <v>0</v>
      </c>
      <c r="FZ108">
        <f t="shared" si="2765"/>
        <v>0</v>
      </c>
      <c r="GA108">
        <f t="shared" si="2766"/>
        <v>0</v>
      </c>
      <c r="GB108">
        <f t="shared" si="2767"/>
        <v>0</v>
      </c>
      <c r="GC108">
        <f t="shared" si="2768"/>
        <v>0</v>
      </c>
      <c r="GD108">
        <f t="shared" si="2769"/>
        <v>0</v>
      </c>
      <c r="GE108">
        <f t="shared" si="2770"/>
        <v>0</v>
      </c>
      <c r="GF108">
        <f t="shared" si="2771"/>
        <v>0</v>
      </c>
      <c r="GG108">
        <f t="shared" si="2772"/>
        <v>0</v>
      </c>
      <c r="GH108">
        <f t="shared" si="2773"/>
        <v>0</v>
      </c>
      <c r="GI108">
        <f t="shared" si="2774"/>
        <v>0</v>
      </c>
      <c r="GJ108">
        <f t="shared" si="2775"/>
        <v>0</v>
      </c>
      <c r="GK108">
        <f t="shared" si="2776"/>
        <v>0</v>
      </c>
      <c r="GL108">
        <f t="shared" si="2777"/>
        <v>0</v>
      </c>
      <c r="GM108">
        <f t="shared" si="2778"/>
        <v>0</v>
      </c>
      <c r="GN108">
        <f t="shared" si="2779"/>
        <v>0</v>
      </c>
      <c r="GO108">
        <f t="shared" si="2780"/>
        <v>0</v>
      </c>
      <c r="GP108">
        <f t="shared" si="2781"/>
        <v>0</v>
      </c>
      <c r="GQ108">
        <f t="shared" si="2782"/>
        <v>0</v>
      </c>
      <c r="GR108">
        <f t="shared" si="2783"/>
        <v>0</v>
      </c>
      <c r="GS108">
        <f t="shared" si="2784"/>
        <v>0</v>
      </c>
      <c r="GT108">
        <f t="shared" si="2785"/>
        <v>0</v>
      </c>
      <c r="GU108">
        <f t="shared" si="2786"/>
        <v>0</v>
      </c>
      <c r="GW108" s="28">
        <f t="shared" si="2787"/>
        <v>6.3426699904945902</v>
      </c>
      <c r="GX108" s="28">
        <f t="shared" si="2788"/>
        <v>0</v>
      </c>
      <c r="GY108" s="28">
        <f t="shared" si="2789"/>
        <v>1.0031678688990708</v>
      </c>
      <c r="GZ108" s="28">
        <f t="shared" si="2790"/>
        <v>0</v>
      </c>
      <c r="HA108" s="28">
        <f t="shared" si="2791"/>
        <v>0</v>
      </c>
      <c r="HB108" s="28">
        <f t="shared" si="2792"/>
        <v>6.8442539249441259</v>
      </c>
      <c r="HC108" s="28">
        <f t="shared" si="2793"/>
        <v>0.56242904058158716</v>
      </c>
      <c r="HE108">
        <f>IFERROR(VLOOKUP(_xlfn.NUMBERVALUE(MID(L108, SEARCH("!", L108)+1, SEARCH("+", L108)-SEARCH("!", L108)-1)), Rankings!$A$2:$BK$129, 63, FALSE),0)</f>
        <v>0.42259502862758508</v>
      </c>
      <c r="HF108">
        <f>IFERROR(VLOOKUP(_xlfn.NUMBERVALUE(MID(M108, SEARCH("!", M108)+1, SEARCH("+", M108)-SEARCH("!", M108)-1)), Rankings!$A$2:$BK$129, 63, FALSE),0)</f>
        <v>0.84947087869920124</v>
      </c>
      <c r="HG108">
        <f>IFERROR(VLOOKUP(_xlfn.NUMBERVALUE(MID(N108, SEARCH("!", N108)+1, SEARCH("+", N108)-SEARCH("!", N108)-1)), Rankings!$A$2:$BK$129, 63, FALSE),0)</f>
        <v>0.45031307536905057</v>
      </c>
      <c r="HH108">
        <f>IFERROR(VLOOKUP(_xlfn.NUMBERVALUE(MID(O108, SEARCH("!", O108)+1, SEARCH("+", O108)-SEARCH("!", O108)-1)), Rankings!$A$2:$BK$129, 63, FALSE),0)</f>
        <v>0</v>
      </c>
      <c r="HI108">
        <f>IFERROR(VLOOKUP(_xlfn.NUMBERVALUE(MID(P108, SEARCH("!", P108)+1, SEARCH("+", P108)-SEARCH("!", P108)-1)), Rankings!$A$2:$BK$129, 63, FALSE),0)</f>
        <v>0</v>
      </c>
      <c r="HJ108">
        <f>IFERROR(VLOOKUP(_xlfn.NUMBERVALUE(MID(Q108, SEARCH("!", Q108)+1, SEARCH("+", Q108)-SEARCH("!", Q108)-1)), Rankings!$A$2:$BK$129, 63, FALSE),0)</f>
        <v>0.47992031109822575</v>
      </c>
      <c r="HK108">
        <f>IFERROR(VLOOKUP(_xlfn.NUMBERVALUE(MID(R108, SEARCH("!", R108)+1, SEARCH("+", R108)-SEARCH("!", R108)-1)), Rankings!$A$2:$BK$129, 63, FALSE),0)</f>
        <v>0</v>
      </c>
      <c r="HL108">
        <f>IFERROR(VLOOKUP(_xlfn.NUMBERVALUE(MID(S108, SEARCH("!", S108)+1, SEARCH("+", S108)-SEARCH("!", S108)-1)), Rankings!$A$2:$BK$129, 63, FALSE),0)</f>
        <v>0.25283408970337745</v>
      </c>
      <c r="HM108">
        <f>IFERROR(VLOOKUP(_xlfn.NUMBERVALUE(MID(T108, SEARCH("!", T108)+1, SEARCH("+", T108)-SEARCH("!", T108)-1)), Rankings!$A$2:$BK$129, 63, FALSE),0)</f>
        <v>0</v>
      </c>
      <c r="HN108">
        <f>IFERROR(VLOOKUP(_xlfn.NUMBERVALUE(MID(U108, SEARCH("!", U108)+1, SEARCH("+", U108)-SEARCH("!", U108)-1)), Rankings!$A$2:$BK$129, 63, FALSE),0)</f>
        <v>0</v>
      </c>
      <c r="HO108">
        <f>IFERROR(VLOOKUP(_xlfn.NUMBERVALUE(MID(V108, SEARCH("!", V108)+1, SEARCH("+", V108)-SEARCH("!", V108)-1)), Rankings!$A$2:$BK$129, 63, FALSE),0)</f>
        <v>0</v>
      </c>
      <c r="HP108">
        <f>IFERROR(VLOOKUP(_xlfn.NUMBERVALUE(MID(W108, SEARCH("!", W108)+1, SEARCH("+", W108)-SEARCH("!", W108)-1)), Rankings!$A$2:$BK$129, 63, FALSE),0)</f>
        <v>0.73712975570398365</v>
      </c>
      <c r="HQ108">
        <f>IFERROR(VLOOKUP(_xlfn.NUMBERVALUE(MID(X108, SEARCH("!", X108)+1, SEARCH("+", X108)-SEARCH("!", X108)-1)), Rankings!$A$2:$BK$129, 63, FALSE),0)</f>
        <v>0</v>
      </c>
      <c r="HR108">
        <f>IFERROR(VLOOKUP(_xlfn.NUMBERVALUE(MID(Y108, SEARCH("!", Y108)+1, SEARCH("+", Y108)-SEARCH("!", Y108)-1)), Rankings!$A$2:$BK$129, 63, FALSE),0)</f>
        <v>0.75033377919569333</v>
      </c>
      <c r="HS108">
        <f>IFERROR(VLOOKUP(_xlfn.NUMBERVALUE(MID(Z108, SEARCH("!", Z108)+1, SEARCH("+", Z108)-SEARCH("!", Z108)-1)), Rankings!$A$2:$BK$129, 63, FALSE),0)</f>
        <v>0.86828752036026902</v>
      </c>
      <c r="HT108">
        <f>IFERROR(VLOOKUP(_xlfn.NUMBERVALUE(MID(AA108, SEARCH("!", AA108)+1, SEARCH("+", AA108)-SEARCH("!", AA108)-1)), Rankings!$A$2:$BK$129, 63, FALSE),0)</f>
        <v>0</v>
      </c>
      <c r="HU108">
        <f>IFERROR(VLOOKUP(_xlfn.NUMBERVALUE(MID(AB108, SEARCH("!", AB108)+1, SEARCH("+", AB108)-SEARCH("!", AB108)-1)), Rankings!$A$2:$BK$129, 63, FALSE),0)</f>
        <v>0</v>
      </c>
      <c r="HV108">
        <f>IFERROR(VLOOKUP(_xlfn.NUMBERVALUE(MID(AC108, SEARCH("!", AC108)+1, SEARCH("+", AC108)-SEARCH("!", AC108)-1)), Rankings!$A$2:$BK$129, 63, FALSE),0)</f>
        <v>0</v>
      </c>
      <c r="HW108">
        <f>IFERROR(VLOOKUP(_xlfn.NUMBERVALUE(MID(AD108, SEARCH("!", AD108)+1, SEARCH("+", AD108)-SEARCH("!", AD108)-1)), Rankings!$A$2:$BK$129, 63, FALSE),0)</f>
        <v>0</v>
      </c>
      <c r="HX108">
        <f>IFERROR(VLOOKUP(_xlfn.NUMBERVALUE(MID(AE108, SEARCH("!", AE108)+1, SEARCH("+", AE108)-SEARCH("!", AE108)-1)), Rankings!$A$2:$BK$129, 63, FALSE),0)</f>
        <v>0</v>
      </c>
      <c r="HY108">
        <f>IFERROR(VLOOKUP(_xlfn.NUMBERVALUE(MID(AF108, SEARCH("!", AF108)+1, SEARCH("+", AF108)-SEARCH("!", AF108)-1)), Rankings!$A$2:$BK$129, 63, FALSE),0)</f>
        <v>0.24207078116458031</v>
      </c>
      <c r="HZ108">
        <f>IFERROR(VLOOKUP(_xlfn.NUMBERVALUE(MID(AG108, SEARCH("!", AG108)+1, SEARCH("+", AG108)-SEARCH("!", AG108)-1)), Rankings!$A$2:$BK$129, 63, FALSE),0)</f>
        <v>0</v>
      </c>
      <c r="IA108">
        <f>IFERROR(VLOOKUP(_xlfn.NUMBERVALUE(MID(AH108, SEARCH("!", AH108)+1, SEARCH("+", AH108)-SEARCH("!", AH108)-1)), Rankings!$A$2:$BK$129, 63, FALSE),0)</f>
        <v>0</v>
      </c>
      <c r="IB108">
        <f>IFERROR(VLOOKUP(_xlfn.NUMBERVALUE(MID(AI108, SEARCH("!", AI108)+1, SEARCH("+", AI108)-SEARCH("!", AI108)-1)), Rankings!$A$2:$BK$129, 63, FALSE),0)</f>
        <v>0.55881753299749948</v>
      </c>
      <c r="IC108">
        <f>IFERROR(VLOOKUP(_xlfn.NUMBERVALUE(MID(AJ108, SEARCH("!", AJ108)+1, SEARCH("+", AJ108)-SEARCH("!", AJ108)-1)), Rankings!$A$2:$BK$129, 63, FALSE),0)</f>
        <v>0</v>
      </c>
      <c r="ID108">
        <f>IFERROR(VLOOKUP(_xlfn.NUMBERVALUE(MID(AK108, SEARCH("!", AK108)+1, SEARCH("+", AK108)-SEARCH("!", AK108)-1)), Rankings!$A$2:$BK$129, 63, FALSE),0)</f>
        <v>0</v>
      </c>
      <c r="IE108">
        <f>IFERROR(VLOOKUP(_xlfn.NUMBERVALUE(MID(AL108, SEARCH("!", AL108)+1, SEARCH("+", AL108)-SEARCH("!", AL108)-1)), Rankings!$A$2:$BK$129, 63, FALSE),0)</f>
        <v>0.82730725178749975</v>
      </c>
      <c r="IF108">
        <f>IFERROR(VLOOKUP(_xlfn.NUMBERVALUE(MID(AM108, SEARCH("!", AM108)+1, SEARCH("+", AM108)-SEARCH("!", AM108)-1)), Rankings!$A$2:$BK$129, 63, FALSE),0)</f>
        <v>0</v>
      </c>
      <c r="IG108">
        <f>IFERROR(VLOOKUP(_xlfn.NUMBERVALUE(MID(AN108, SEARCH("!", AN108)+1, SEARCH("+", AN108)-SEARCH("!", AN108)-1)), Rankings!$A$2:$BK$129, 63, FALSE),0)</f>
        <v>0</v>
      </c>
      <c r="IH108">
        <f>IFERROR(VLOOKUP(_xlfn.NUMBERVALUE(MID(AO108, SEARCH("!", AO108)+1, SEARCH("+", AO108)-SEARCH("!", AO108)-1)), Rankings!$A$2:$BK$129, 63, FALSE),0)</f>
        <v>0.38885721546978058</v>
      </c>
      <c r="II108">
        <f>IFERROR(VLOOKUP(_xlfn.NUMBERVALUE(MID(AP108, SEARCH("!", AP108)+1, SEARCH("+", AP108)-SEARCH("!", AP108)-1)), Rankings!$A$2:$BK$129, 63, FALSE),0)</f>
        <v>0</v>
      </c>
      <c r="IJ108">
        <f>IFERROR(VLOOKUP(_xlfn.NUMBERVALUE(MID(AQ108, SEARCH("!", AQ108)+1, SEARCH("+", AQ108)-SEARCH("!", AQ108)-1)), Rankings!$A$2:$BK$129, 63, FALSE),0)</f>
        <v>0</v>
      </c>
      <c r="IK108">
        <f>IFERROR(VLOOKUP(_xlfn.NUMBERVALUE(MID(AR108, SEARCH("!", AR108)+1, SEARCH("+", AR108)-SEARCH("!", AR108)-1)), Rankings!$A$2:$BK$129, 63, FALSE),0)</f>
        <v>0.38408974874687429</v>
      </c>
      <c r="IL108">
        <f>IFERROR(VLOOKUP(_xlfn.NUMBERVALUE(MID(AS108, SEARCH("!", AS108)+1, SEARCH("+", AS108)-SEARCH("!", AS108)-1)), Rankings!$A$2:$BK$129, 63, FALSE),0)</f>
        <v>0</v>
      </c>
      <c r="IM108">
        <f>IFERROR(VLOOKUP(_xlfn.NUMBERVALUE(MID(AT108, SEARCH("!", AT108)+1, SEARCH("+", AT108)-SEARCH("!", AT108)-1)), Rankings!$A$2:$BK$129, 63, FALSE),0)</f>
        <v>0</v>
      </c>
      <c r="IN108">
        <f>IFERROR(VLOOKUP(_xlfn.NUMBERVALUE(MID(AU108, SEARCH("!", AU108)+1, SEARCH("+", AU108)-SEARCH("!", AU108)-1)), Rankings!$A$2:$BK$129, 63, FALSE),0)</f>
        <v>0.13381089047003955</v>
      </c>
      <c r="IO108">
        <f>IFERROR(VLOOKUP(_xlfn.NUMBERVALUE(MID(AV108, SEARCH("!", AV108)+1, SEARCH("+", AV108)-SEARCH("!", AV108)-1)), Rankings!$A$2:$BK$129, 63, FALSE),0)</f>
        <v>0</v>
      </c>
      <c r="IP108">
        <f>IFERROR(VLOOKUP(_xlfn.NUMBERVALUE(MID(AW108, SEARCH("!", AW108)+1, SEARCH("+", AW108)-SEARCH("!", AW108)-1)), Rankings!$A$2:$BK$129, 63, FALSE),0)</f>
        <v>0</v>
      </c>
      <c r="IQ108">
        <f>IFERROR(VLOOKUP(_xlfn.NUMBERVALUE(MID(AX108, SEARCH("!", AX108)+1, SEARCH("+", AX108)-SEARCH("!", AX108)-1)), Rankings!$A$2:$BK$129, 63, FALSE),0)</f>
        <v>0</v>
      </c>
      <c r="IR108">
        <f>IFERROR(VLOOKUP(_xlfn.NUMBERVALUE(MID(AY108, SEARCH("!", AY108)+1, SEARCH("+", AY108)-SEARCH("!", AY108)-1)), Rankings!$A$2:$BK$129, 63, FALSE),0)</f>
        <v>0</v>
      </c>
      <c r="IS108">
        <f>IFERROR(VLOOKUP(_xlfn.NUMBERVALUE(MID(AZ108, SEARCH("!", AZ108)+1, SEARCH("+", AZ108)-SEARCH("!", AZ108)-1)), Rankings!$A$2:$BK$129, 63, FALSE),0)</f>
        <v>0</v>
      </c>
      <c r="IT108">
        <f>IFERROR(VLOOKUP(_xlfn.NUMBERVALUE(MID(BA108, SEARCH("!", BA108)+1, SEARCH("+", BA108)-SEARCH("!", BA108)-1)), Rankings!$A$2:$BK$129, 63, FALSE),0)</f>
        <v>0</v>
      </c>
      <c r="IU108">
        <f>IFERROR(VLOOKUP(_xlfn.NUMBERVALUE(MID(BB108, SEARCH("!", BB108)+1, SEARCH("+", BB108)-SEARCH("!", BB108)-1)), Rankings!$A$2:$BK$129, 63, FALSE),0)</f>
        <v>0</v>
      </c>
      <c r="IV108">
        <f>IFERROR(VLOOKUP(_xlfn.NUMBERVALUE(MID(BC108, SEARCH("!", BC108)+1, SEARCH("+", BC108)-SEARCH("!", BC108)-1)), Rankings!$A$2:$BK$129, 63, FALSE),0)</f>
        <v>0</v>
      </c>
      <c r="IW108">
        <f>IFERROR(VLOOKUP(_xlfn.NUMBERVALUE(MID(BD108, SEARCH("!", BD108)+1, SEARCH("+", BD108)-SEARCH("!", BD108)-1)), Rankings!$A$2:$BK$129, 63, FALSE),0)</f>
        <v>0</v>
      </c>
      <c r="IX108">
        <f>IFERROR(VLOOKUP(_xlfn.NUMBERVALUE(MID(BE108, SEARCH("!", BE108)+1, SEARCH("+", BE108)-SEARCH("!", BE108)-1)), Rankings!$A$2:$BK$129, 63, FALSE),0)</f>
        <v>0</v>
      </c>
      <c r="IY108">
        <f>IFERROR(VLOOKUP(_xlfn.NUMBERVALUE(MID(BF108, SEARCH("!", BF108)+1, SEARCH("+", BF108)-SEARCH("!", BF108)-1)), Rankings!$A$2:$BK$129, 63, FALSE),0)</f>
        <v>0</v>
      </c>
      <c r="IZ108">
        <f>IFERROR(VLOOKUP(_xlfn.NUMBERVALUE(MID(BG108, SEARCH("!", BG108)+1, SEARCH("+", BG108)-SEARCH("!", BG108)-1)), Rankings!$A$2:$BK$129, 63, FALSE),0)</f>
        <v>0</v>
      </c>
      <c r="JA108">
        <f>IFERROR(VLOOKUP(_xlfn.NUMBERVALUE(MID(BH108, SEARCH("!", BH108)+1, SEARCH("+", BH108)-SEARCH("!", BH108)-1)), Rankings!$A$2:$BK$129, 63, FALSE),0)</f>
        <v>0</v>
      </c>
      <c r="JB108">
        <f>IFERROR(VLOOKUP(_xlfn.NUMBERVALUE(MID(BI108, SEARCH("!", BI108)+1, SEARCH("+", BI108)-SEARCH("!", BI108)-1)), Rankings!$A$2:$BK$129, 63, FALSE),0)</f>
        <v>0</v>
      </c>
      <c r="JC108">
        <f>IFERROR(VLOOKUP(_xlfn.NUMBERVALUE(MID(BJ108, SEARCH("!", BJ108)+1, SEARCH("+", BJ108)-SEARCH("!", BJ108)-1)), Rankings!$A$2:$BK$129, 63, FALSE),0)</f>
        <v>0</v>
      </c>
      <c r="JD108">
        <f>IFERROR(VLOOKUP(_xlfn.NUMBERVALUE(MID(BK108, SEARCH("!", BK108)+1, SEARCH("+", BK108)-SEARCH("!", BK108)-1)), Rankings!$A$2:$BK$129, 63, FALSE),0)</f>
        <v>0</v>
      </c>
      <c r="JE108">
        <f>IFERROR(VLOOKUP(_xlfn.NUMBERVALUE(MID(BL108, SEARCH("!", BL108)+1, SEARCH("+", BL108)-SEARCH("!", BL108)-1)), Rankings!$A$2:$BK$129, 63, FALSE),0)</f>
        <v>0</v>
      </c>
      <c r="JF108">
        <f>IFERROR(VLOOKUP(_xlfn.NUMBERVALUE(MID(BM108, SEARCH("!", BM108)+1, SEARCH("+", BM108)-SEARCH("!", BM108)-1)), Rankings!$A$2:$BK$129, 63, FALSE),0)</f>
        <v>0</v>
      </c>
      <c r="JG108">
        <f>IFERROR(VLOOKUP(_xlfn.NUMBERVALUE(MID(BN108, SEARCH("!", BN108)+1, SEARCH("+", BN108)-SEARCH("!", BN108)-1)), Rankings!$A$2:$BK$129, 63, FALSE),0)</f>
        <v>0</v>
      </c>
      <c r="JH108">
        <f>IFERROR(VLOOKUP(_xlfn.NUMBERVALUE(MID(BO108, SEARCH("!", BO108)+1, SEARCH("+", BO108)-SEARCH("!", BO108)-1)), Rankings!$A$2:$BK$129, 63, FALSE),0)</f>
        <v>0</v>
      </c>
      <c r="JI108">
        <f>IFERROR(VLOOKUP(_xlfn.NUMBERVALUE(MID(BP108, SEARCH("!", BP108)+1, SEARCH("+", BP108)-SEARCH("!", BP108)-1)), Rankings!$A$2:$BK$129, 63, FALSE),0)</f>
        <v>0</v>
      </c>
      <c r="JJ108">
        <f>IFERROR(VLOOKUP(_xlfn.NUMBERVALUE(MID(BQ108, SEARCH("!", BQ108)+1, SEARCH("+", BQ108)-SEARCH("!", BQ108)-1)), Rankings!$A$2:$BK$129, 63, FALSE),0)</f>
        <v>0</v>
      </c>
      <c r="JK108">
        <f>IFERROR(VLOOKUP(_xlfn.NUMBERVALUE(MID(BR108, SEARCH("!", BR108)+1, SEARCH("+", BR108)-SEARCH("!", BR108)-1)), Rankings!$A$2:$BK$129, 63, FALSE),0)</f>
        <v>0</v>
      </c>
      <c r="JL108">
        <f>IFERROR(VLOOKUP(_xlfn.NUMBERVALUE(MID(BS108, SEARCH("!", BS108)+1, SEARCH("+", BS108)-SEARCH("!", BS108)-1)), Rankings!$A$2:$BK$129, 63, FALSE),0)</f>
        <v>0</v>
      </c>
      <c r="JM108">
        <f>IFERROR(VLOOKUP(_xlfn.NUMBERVALUE(MID(BT108, SEARCH("!", BT108)+1, SEARCH("+", BT108)-SEARCH("!", BT108)-1)), Rankings!$A$2:$BK$129, 63, FALSE),0)</f>
        <v>0</v>
      </c>
      <c r="JN108">
        <f>IFERROR(VLOOKUP(_xlfn.NUMBERVALUE(MID(BU108, SEARCH("!", BU108)+1, SEARCH("+", BU108)-SEARCH("!", BU108)-1)), Rankings!$A$2:$BK$129, 63, FALSE),0)</f>
        <v>0</v>
      </c>
      <c r="JO108">
        <f>IFERROR(VLOOKUP(_xlfn.NUMBERVALUE(MID(BV108, SEARCH("!", BV108)+1, SEARCH("+", BV108)-SEARCH("!", BV108)-1)), Rankings!$A$2:$BK$129, 63, FALSE),0)</f>
        <v>0</v>
      </c>
      <c r="JP108">
        <f>IFERROR(VLOOKUP(_xlfn.NUMBERVALUE(MID(BW108, SEARCH("!", BW108)+1, SEARCH("+", BW108)-SEARCH("!", BW108)-1)), Rankings!$A$2:$BK$129, 63, FALSE),0)</f>
        <v>0</v>
      </c>
      <c r="JQ108">
        <f>IFERROR(VLOOKUP(_xlfn.NUMBERVALUE(MID(BX108, SEARCH("!", BX108)+1, SEARCH("+", BX108)-SEARCH("!", BX108)-1)), Rankings!$A$2:$BK$129, 63, FALSE),0)</f>
        <v>0</v>
      </c>
      <c r="JR108">
        <f>IFERROR(VLOOKUP(_xlfn.NUMBERVALUE(MID(BY108, SEARCH("!", BY108)+1, SEARCH("+", BY108)-SEARCH("!", BY108)-1)), Rankings!$A$2:$BK$129, 63, FALSE),0)</f>
        <v>0</v>
      </c>
      <c r="JS108">
        <f>IFERROR(VLOOKUP(_xlfn.NUMBERVALUE(MID(BZ108, SEARCH("!", BZ108)+1, SEARCH("+", BZ108)-SEARCH("!", BZ108)-1)), Rankings!$A$2:$BK$129, 63, FALSE),0)</f>
        <v>0</v>
      </c>
      <c r="JT108">
        <f>IFERROR(VLOOKUP(_xlfn.NUMBERVALUE(MID(CA108, SEARCH("!", CA108)+1, SEARCH("+", CA108)-SEARCH("!", CA108)-1)), Rankings!$A$2:$BK$129, 63, FALSE),0)</f>
        <v>0</v>
      </c>
      <c r="JU108">
        <f>IFERROR(VLOOKUP(_xlfn.NUMBERVALUE(MID(CB108, SEARCH("!", CB108)+1, SEARCH("+", CB108)-SEARCH("!", CB108)-1)), Rankings!$A$2:$BK$129, 63, FALSE),0)</f>
        <v>0</v>
      </c>
      <c r="JV108">
        <f>IFERROR(VLOOKUP(_xlfn.NUMBERVALUE(MID(CC108, SEARCH("!", CC108)+1, SEARCH("+", CC108)-SEARCH("!", CC108)-1)), Rankings!$A$2:$BK$129, 63, FALSE),0)</f>
        <v>0</v>
      </c>
      <c r="JW108">
        <f>IFERROR(VLOOKUP(_xlfn.NUMBERVALUE(MID(CD108, SEARCH("!", CD108)+1, SEARCH("+", CD108)-SEARCH("!", CD108)-1)), Rankings!$A$2:$BK$129, 63, FALSE),0)</f>
        <v>0</v>
      </c>
      <c r="JX108">
        <f>IFERROR(VLOOKUP(_xlfn.NUMBERVALUE(MID(CE108, SEARCH("!", CE108)+1, SEARCH("+", CE108)-SEARCH("!", CE108)-1)), Rankings!$A$2:$BK$129, 63, FALSE),0)</f>
        <v>0</v>
      </c>
      <c r="JY108">
        <f>IFERROR(VLOOKUP(_xlfn.NUMBERVALUE(MID(CF108, SEARCH("!", CF108)+1, SEARCH("+", CF108)-SEARCH("!", CF108)-1)), Rankings!$A$2:$BK$129, 63, FALSE),0)</f>
        <v>0</v>
      </c>
      <c r="JZ108">
        <f>IFERROR(VLOOKUP(_xlfn.NUMBERVALUE(MID(CG108, SEARCH("!", CG108)+1, SEARCH("+", CG108)-SEARCH("!", CG108)-1)), Rankings!$A$2:$BK$129, 63, FALSE),0)</f>
        <v>0</v>
      </c>
      <c r="KA108">
        <f>IFERROR(VLOOKUP(_xlfn.NUMBERVALUE(MID(CH108, SEARCH("!", CH108)+1, SEARCH("+", CH108)-SEARCH("!", CH108)-1)), Rankings!$A$2:$BK$129, 63, FALSE),0)</f>
        <v>0</v>
      </c>
      <c r="KB108">
        <f>IFERROR(VLOOKUP(_xlfn.NUMBERVALUE(MID(CI108, SEARCH("!", CI108)+1, SEARCH("+", CI108)-SEARCH("!", CI108)-1)), Rankings!$A$2:$BK$129, 63, FALSE),0)</f>
        <v>0</v>
      </c>
      <c r="KC108">
        <f>IFERROR(VLOOKUP(_xlfn.NUMBERVALUE(MID(CJ108, SEARCH("!", CJ108)+1, SEARCH("+", CJ108)-SEARCH("!", CJ108)-1)), Rankings!$A$2:$BK$129, 63, FALSE),0)</f>
        <v>0</v>
      </c>
      <c r="KD108">
        <f>IFERROR(VLOOKUP(_xlfn.NUMBERVALUE(MID(CK108, SEARCH("!", CK108)+1, SEARCH("+", CK108)-SEARCH("!", CK108)-1)), Rankings!$A$2:$BK$129, 63, FALSE),0)</f>
        <v>0</v>
      </c>
      <c r="KE108">
        <f>IFERROR(VLOOKUP(_xlfn.NUMBERVALUE(MID(CL108, SEARCH("!", CL108)+1, SEARCH("+", CL108)-SEARCH("!", CL108)-1)), Rankings!$A$2:$BK$129, 63, FALSE),0)</f>
        <v>0</v>
      </c>
      <c r="KF108">
        <f>IFERROR(VLOOKUP(_xlfn.NUMBERVALUE(MID(CM108, SEARCH("!", CM108)+1, SEARCH("+", CM108)-SEARCH("!", CM108)-1)), Rankings!$A$2:$BK$129, 63, FALSE),0)</f>
        <v>0</v>
      </c>
      <c r="KG108">
        <f>IFERROR(VLOOKUP(_xlfn.NUMBERVALUE(MID(CN108, SEARCH("!", CN108)+1, SEARCH("+", CN108)-SEARCH("!", CN108)-1)), Rankings!$A$2:$BK$129, 63, FALSE),0)</f>
        <v>0</v>
      </c>
      <c r="KH108">
        <f>IFERROR(VLOOKUP(_xlfn.NUMBERVALUE(MID(CO108, SEARCH("!", CO108)+1, SEARCH("+", CO108)-SEARCH("!", CO108)-1)), Rankings!$A$2:$BK$129, 63, FALSE),0)</f>
        <v>0</v>
      </c>
      <c r="KJ108" s="28">
        <f t="shared" si="2794"/>
        <v>192</v>
      </c>
      <c r="KK108" s="28">
        <f t="shared" si="2795"/>
        <v>0</v>
      </c>
      <c r="KL108" s="28">
        <f t="shared" si="2796"/>
        <v>38</v>
      </c>
      <c r="KM108" s="28">
        <f t="shared" si="2797"/>
        <v>0</v>
      </c>
      <c r="KN108" s="28">
        <f t="shared" si="2798"/>
        <v>0</v>
      </c>
      <c r="KO108" s="28">
        <f t="shared" si="2799"/>
        <v>139</v>
      </c>
      <c r="KP108" s="28">
        <f t="shared" si="2800"/>
        <v>211</v>
      </c>
      <c r="KQ108" s="28">
        <f t="shared" si="2801"/>
        <v>139</v>
      </c>
      <c r="KS108" s="27" t="str">
        <f t="shared" si="2802"/>
        <v>10</v>
      </c>
      <c r="KT108" s="27" t="str">
        <f t="shared" si="2803"/>
        <v>10</v>
      </c>
      <c r="KU108" s="27" t="str">
        <f t="shared" si="2804"/>
        <v>11</v>
      </c>
      <c r="KV108" s="27">
        <f t="shared" si="2805"/>
        <v>0</v>
      </c>
      <c r="KW108" s="27">
        <f t="shared" si="2806"/>
        <v>0</v>
      </c>
      <c r="KX108" s="27" t="str">
        <f t="shared" si="2807"/>
        <v>21</v>
      </c>
      <c r="KY108" s="27">
        <f t="shared" si="2808"/>
        <v>0</v>
      </c>
      <c r="KZ108" s="27" t="str">
        <f t="shared" si="2809"/>
        <v>28</v>
      </c>
      <c r="LA108" s="27">
        <f t="shared" si="2810"/>
        <v>0</v>
      </c>
      <c r="LB108" s="27">
        <f t="shared" si="2811"/>
        <v>0</v>
      </c>
      <c r="LC108" s="27">
        <f t="shared" si="2812"/>
        <v>0</v>
      </c>
      <c r="LD108" s="27" t="str">
        <f t="shared" si="2813"/>
        <v>7</v>
      </c>
      <c r="LE108" s="27">
        <f t="shared" si="2814"/>
        <v>0</v>
      </c>
      <c r="LF108" s="27" t="str">
        <f t="shared" si="2815"/>
        <v>10</v>
      </c>
      <c r="LG108" s="27" t="str">
        <f t="shared" si="2816"/>
        <v>10</v>
      </c>
      <c r="LH108" s="27">
        <f t="shared" si="2817"/>
        <v>0</v>
      </c>
      <c r="LI108" s="27">
        <f t="shared" si="2818"/>
        <v>0</v>
      </c>
      <c r="LJ108" s="27">
        <f t="shared" si="2819"/>
        <v>0</v>
      </c>
      <c r="LK108" s="27">
        <f t="shared" si="2820"/>
        <v>0</v>
      </c>
      <c r="LL108" s="27">
        <f t="shared" si="2821"/>
        <v>0</v>
      </c>
      <c r="LM108" s="27" t="str">
        <f t="shared" si="2822"/>
        <v>17</v>
      </c>
      <c r="LN108" s="27">
        <f t="shared" si="2823"/>
        <v>0</v>
      </c>
      <c r="LO108" s="27">
        <f t="shared" si="2824"/>
        <v>0</v>
      </c>
      <c r="LP108" s="27" t="str">
        <f t="shared" si="2825"/>
        <v>15</v>
      </c>
      <c r="LQ108" s="27">
        <f t="shared" si="2826"/>
        <v>0</v>
      </c>
      <c r="LR108" s="27">
        <f t="shared" si="2827"/>
        <v>0</v>
      </c>
      <c r="LS108" s="27" t="str">
        <f t="shared" si="2828"/>
        <v>21</v>
      </c>
      <c r="LT108" s="27">
        <f t="shared" si="2829"/>
        <v>0</v>
      </c>
      <c r="LU108" s="27">
        <f t="shared" si="2830"/>
        <v>0</v>
      </c>
      <c r="LV108" s="27" t="str">
        <f t="shared" si="2831"/>
        <v>15</v>
      </c>
      <c r="LW108" s="27">
        <f t="shared" si="2832"/>
        <v>0</v>
      </c>
      <c r="LX108" s="27">
        <f t="shared" si="2833"/>
        <v>0</v>
      </c>
      <c r="LY108" s="27" t="str">
        <f t="shared" si="2834"/>
        <v>29</v>
      </c>
      <c r="LZ108" s="27">
        <f t="shared" si="2835"/>
        <v>0</v>
      </c>
      <c r="MA108" s="27">
        <f t="shared" si="2836"/>
        <v>0</v>
      </c>
      <c r="MB108" s="27" t="str">
        <f t="shared" si="2837"/>
        <v>26</v>
      </c>
      <c r="MC108" s="27">
        <f t="shared" si="2838"/>
        <v>0</v>
      </c>
      <c r="MD108" s="27">
        <f t="shared" si="2839"/>
        <v>0</v>
      </c>
      <c r="ME108" s="27">
        <f t="shared" si="2840"/>
        <v>0</v>
      </c>
      <c r="MF108" s="27">
        <f t="shared" si="2841"/>
        <v>0</v>
      </c>
      <c r="MG108" s="27">
        <f t="shared" si="2842"/>
        <v>0</v>
      </c>
      <c r="MH108" s="27">
        <f t="shared" si="2843"/>
        <v>0</v>
      </c>
      <c r="MI108" s="27">
        <f t="shared" si="2844"/>
        <v>0</v>
      </c>
      <c r="MJ108" s="27">
        <f t="shared" si="2845"/>
        <v>0</v>
      </c>
      <c r="MK108" s="27">
        <f t="shared" si="2846"/>
        <v>0</v>
      </c>
      <c r="ML108" s="27">
        <f t="shared" si="2847"/>
        <v>0</v>
      </c>
      <c r="MM108" s="27">
        <f t="shared" si="2848"/>
        <v>0</v>
      </c>
      <c r="MN108" s="27">
        <f t="shared" si="2849"/>
        <v>0</v>
      </c>
      <c r="MO108" s="27">
        <f t="shared" si="2850"/>
        <v>0</v>
      </c>
      <c r="MP108" s="27">
        <f t="shared" si="2851"/>
        <v>0</v>
      </c>
      <c r="MQ108" s="27">
        <f t="shared" si="2852"/>
        <v>0</v>
      </c>
      <c r="MR108" s="27">
        <f t="shared" si="2853"/>
        <v>0</v>
      </c>
      <c r="MS108" s="27">
        <f t="shared" si="2854"/>
        <v>0</v>
      </c>
      <c r="MT108" s="27">
        <f t="shared" si="2855"/>
        <v>0</v>
      </c>
      <c r="MU108" s="27">
        <f t="shared" si="2856"/>
        <v>0</v>
      </c>
      <c r="MV108" s="27">
        <f t="shared" si="2857"/>
        <v>0</v>
      </c>
      <c r="MW108" s="27">
        <f t="shared" si="2858"/>
        <v>0</v>
      </c>
      <c r="MX108" s="27">
        <f t="shared" si="2859"/>
        <v>0</v>
      </c>
      <c r="MY108" s="27">
        <f t="shared" si="2860"/>
        <v>0</v>
      </c>
      <c r="MZ108" s="27">
        <f t="shared" si="2861"/>
        <v>0</v>
      </c>
      <c r="NA108" s="27">
        <f t="shared" si="2862"/>
        <v>0</v>
      </c>
      <c r="NB108" s="27">
        <f t="shared" si="2863"/>
        <v>0</v>
      </c>
      <c r="NC108" s="27">
        <f t="shared" si="2864"/>
        <v>0</v>
      </c>
      <c r="ND108" s="27">
        <f t="shared" si="2865"/>
        <v>0</v>
      </c>
      <c r="NE108" s="27">
        <f t="shared" si="2866"/>
        <v>0</v>
      </c>
      <c r="NF108" s="27">
        <f t="shared" si="2867"/>
        <v>0</v>
      </c>
      <c r="NG108" s="27">
        <f t="shared" si="2868"/>
        <v>0</v>
      </c>
      <c r="NH108" s="27">
        <f t="shared" si="2869"/>
        <v>0</v>
      </c>
      <c r="NI108" s="27">
        <f t="shared" si="2870"/>
        <v>0</v>
      </c>
      <c r="NJ108" s="27">
        <f t="shared" si="2871"/>
        <v>0</v>
      </c>
      <c r="NK108" s="27">
        <f t="shared" si="2872"/>
        <v>0</v>
      </c>
      <c r="NL108" s="27">
        <f t="shared" si="2873"/>
        <v>0</v>
      </c>
      <c r="NM108" s="27">
        <f t="shared" si="2874"/>
        <v>0</v>
      </c>
      <c r="NN108" s="27">
        <f t="shared" si="2875"/>
        <v>0</v>
      </c>
      <c r="NO108" s="27">
        <f t="shared" si="2876"/>
        <v>0</v>
      </c>
      <c r="NP108" s="27">
        <f t="shared" si="2877"/>
        <v>0</v>
      </c>
      <c r="NQ108" s="27">
        <f t="shared" si="2878"/>
        <v>0</v>
      </c>
      <c r="NR108" s="27">
        <f t="shared" si="2879"/>
        <v>0</v>
      </c>
      <c r="NS108" s="27">
        <f t="shared" si="2880"/>
        <v>0</v>
      </c>
      <c r="NT108" s="27">
        <f t="shared" si="2881"/>
        <v>0</v>
      </c>
      <c r="NU108" s="27">
        <f t="shared" si="2882"/>
        <v>0</v>
      </c>
      <c r="NV108" s="27">
        <f t="shared" si="2883"/>
        <v>0</v>
      </c>
      <c r="NX108" s="28">
        <f t="shared" si="2884"/>
        <v>293</v>
      </c>
      <c r="NY108" s="28">
        <f t="shared" si="2885"/>
        <v>0</v>
      </c>
      <c r="NZ108" s="28">
        <f t="shared" si="2886"/>
        <v>63</v>
      </c>
      <c r="OA108" s="28">
        <f t="shared" si="2887"/>
        <v>0</v>
      </c>
      <c r="OB108" s="28">
        <f t="shared" si="2888"/>
        <v>0</v>
      </c>
      <c r="OC108" s="28">
        <f t="shared" si="2889"/>
        <v>225</v>
      </c>
      <c r="OD108" s="28">
        <f t="shared" si="2890"/>
        <v>324.5</v>
      </c>
      <c r="OE108" s="28">
        <f t="shared" si="2891"/>
        <v>225</v>
      </c>
      <c r="OG108" s="27" t="str">
        <f t="shared" si="2892"/>
        <v>16</v>
      </c>
      <c r="OH108" s="27" t="str">
        <f t="shared" si="2893"/>
        <v>27</v>
      </c>
      <c r="OI108" s="27" t="str">
        <f t="shared" si="2894"/>
        <v>17</v>
      </c>
      <c r="OJ108" s="27">
        <f t="shared" si="2895"/>
        <v>0</v>
      </c>
      <c r="OK108" s="27">
        <f t="shared" si="2896"/>
        <v>0</v>
      </c>
      <c r="OL108" s="27" t="str">
        <f t="shared" si="2897"/>
        <v>30</v>
      </c>
      <c r="OM108" s="27">
        <f t="shared" si="2898"/>
        <v>0</v>
      </c>
      <c r="ON108" s="27" t="str">
        <f t="shared" si="2899"/>
        <v>26</v>
      </c>
      <c r="OO108" s="27">
        <f t="shared" si="2900"/>
        <v>0</v>
      </c>
      <c r="OP108" s="27">
        <f t="shared" si="2901"/>
        <v>0</v>
      </c>
      <c r="OQ108" s="27">
        <f t="shared" si="2902"/>
        <v>0</v>
      </c>
      <c r="OR108" s="27" t="str">
        <f t="shared" si="2903"/>
        <v>31</v>
      </c>
      <c r="OS108" s="27">
        <f t="shared" si="2904"/>
        <v>0</v>
      </c>
      <c r="OT108" s="27" t="str">
        <f t="shared" si="2905"/>
        <v>37</v>
      </c>
      <c r="OU108" s="27" t="str">
        <f t="shared" si="2906"/>
        <v>38</v>
      </c>
      <c r="OV108" s="27">
        <f t="shared" si="2907"/>
        <v>0</v>
      </c>
      <c r="OW108" s="27">
        <f t="shared" si="2908"/>
        <v>0</v>
      </c>
      <c r="OX108" s="27">
        <f t="shared" si="2909"/>
        <v>0</v>
      </c>
      <c r="OY108" s="27">
        <f t="shared" si="2910"/>
        <v>0</v>
      </c>
      <c r="OZ108" s="27">
        <f t="shared" si="2911"/>
        <v>0</v>
      </c>
      <c r="PA108" s="27" t="str">
        <f t="shared" si="2912"/>
        <v>10</v>
      </c>
      <c r="PB108" s="27">
        <f t="shared" si="2913"/>
        <v>0</v>
      </c>
      <c r="PC108" s="27">
        <f t="shared" si="2914"/>
        <v>0</v>
      </c>
      <c r="PD108" s="27" t="str">
        <f t="shared" si="2915"/>
        <v>28</v>
      </c>
      <c r="PE108" s="27">
        <f t="shared" si="2916"/>
        <v>0</v>
      </c>
      <c r="PF108" s="27">
        <f t="shared" si="2917"/>
        <v>0</v>
      </c>
      <c r="PG108" s="27" t="str">
        <f t="shared" si="2918"/>
        <v>41</v>
      </c>
      <c r="PH108" s="27">
        <f t="shared" si="2919"/>
        <v>0</v>
      </c>
      <c r="PI108" s="27">
        <f t="shared" si="2920"/>
        <v>0</v>
      </c>
      <c r="PJ108" s="27" t="str">
        <f t="shared" si="2921"/>
        <v>12</v>
      </c>
      <c r="PK108" s="27">
        <f t="shared" si="2922"/>
        <v>0</v>
      </c>
      <c r="PL108" s="27">
        <f t="shared" si="2923"/>
        <v>0</v>
      </c>
      <c r="PM108" s="27" t="str">
        <f t="shared" si="2924"/>
        <v>19</v>
      </c>
      <c r="PN108" s="27">
        <f t="shared" si="2925"/>
        <v>0</v>
      </c>
      <c r="PO108" s="27">
        <f t="shared" si="2926"/>
        <v>0</v>
      </c>
      <c r="PP108" s="27" t="str">
        <f t="shared" si="2927"/>
        <v>24</v>
      </c>
      <c r="PQ108" s="27">
        <f t="shared" si="2928"/>
        <v>0</v>
      </c>
      <c r="PR108" s="27">
        <f t="shared" si="2929"/>
        <v>0</v>
      </c>
      <c r="PS108" s="27">
        <f t="shared" si="2930"/>
        <v>0</v>
      </c>
      <c r="PT108" s="27">
        <f t="shared" si="2931"/>
        <v>0</v>
      </c>
      <c r="PU108" s="27">
        <f t="shared" si="2932"/>
        <v>0</v>
      </c>
      <c r="PV108" s="27">
        <f t="shared" si="2933"/>
        <v>0</v>
      </c>
      <c r="PW108" s="27">
        <f t="shared" si="2934"/>
        <v>0</v>
      </c>
      <c r="PX108" s="27">
        <f t="shared" si="2935"/>
        <v>0</v>
      </c>
      <c r="PY108" s="27">
        <f t="shared" si="2936"/>
        <v>0</v>
      </c>
      <c r="PZ108" s="27">
        <f t="shared" si="2937"/>
        <v>0</v>
      </c>
      <c r="QA108" s="27">
        <f t="shared" si="2938"/>
        <v>0</v>
      </c>
      <c r="QB108" s="27">
        <f t="shared" si="2939"/>
        <v>0</v>
      </c>
      <c r="QC108" s="27">
        <f t="shared" si="2940"/>
        <v>0</v>
      </c>
      <c r="QD108" s="27">
        <f t="shared" si="2941"/>
        <v>0</v>
      </c>
      <c r="QE108" s="27">
        <f t="shared" si="2942"/>
        <v>0</v>
      </c>
      <c r="QF108" s="27">
        <f t="shared" si="2943"/>
        <v>0</v>
      </c>
      <c r="QG108" s="27">
        <f t="shared" si="2944"/>
        <v>0</v>
      </c>
      <c r="QH108" s="27">
        <f t="shared" si="2945"/>
        <v>0</v>
      </c>
      <c r="QI108" s="27">
        <f t="shared" si="2946"/>
        <v>0</v>
      </c>
      <c r="QJ108" s="27">
        <f t="shared" si="2947"/>
        <v>0</v>
      </c>
      <c r="QK108" s="27">
        <f t="shared" si="2948"/>
        <v>0</v>
      </c>
      <c r="QL108" s="27">
        <f t="shared" si="2949"/>
        <v>0</v>
      </c>
      <c r="QM108" s="27">
        <f t="shared" si="2950"/>
        <v>0</v>
      </c>
      <c r="QN108" s="27">
        <f t="shared" si="2951"/>
        <v>0</v>
      </c>
      <c r="QO108" s="27">
        <f t="shared" si="2952"/>
        <v>0</v>
      </c>
      <c r="QP108" s="27">
        <f t="shared" si="2953"/>
        <v>0</v>
      </c>
      <c r="QQ108" s="27">
        <f t="shared" si="2954"/>
        <v>0</v>
      </c>
      <c r="QR108" s="27">
        <f t="shared" si="2955"/>
        <v>0</v>
      </c>
      <c r="QS108" s="27">
        <f t="shared" si="2956"/>
        <v>0</v>
      </c>
      <c r="QT108" s="27">
        <f t="shared" si="2957"/>
        <v>0</v>
      </c>
      <c r="QU108" s="27">
        <f t="shared" si="2958"/>
        <v>0</v>
      </c>
      <c r="QV108" s="27">
        <f t="shared" si="2959"/>
        <v>0</v>
      </c>
      <c r="QW108" s="27">
        <f t="shared" si="2960"/>
        <v>0</v>
      </c>
      <c r="QX108" s="27">
        <f t="shared" si="2961"/>
        <v>0</v>
      </c>
      <c r="QY108" s="27">
        <f t="shared" si="2962"/>
        <v>0</v>
      </c>
      <c r="QZ108" s="27">
        <f t="shared" si="2963"/>
        <v>0</v>
      </c>
      <c r="RA108" s="27">
        <f t="shared" si="2964"/>
        <v>0</v>
      </c>
      <c r="RB108" s="27">
        <f t="shared" si="2965"/>
        <v>0</v>
      </c>
      <c r="RC108" s="27">
        <f t="shared" si="2966"/>
        <v>0</v>
      </c>
      <c r="RD108" s="27">
        <f t="shared" si="2967"/>
        <v>0</v>
      </c>
      <c r="RE108" s="27">
        <f t="shared" si="2968"/>
        <v>0</v>
      </c>
      <c r="RF108" s="27">
        <f t="shared" si="2969"/>
        <v>0</v>
      </c>
      <c r="RG108" s="27">
        <f t="shared" si="2970"/>
        <v>0</v>
      </c>
      <c r="RH108" s="27">
        <f t="shared" si="2971"/>
        <v>0</v>
      </c>
      <c r="RI108" s="27">
        <f t="shared" si="2972"/>
        <v>0</v>
      </c>
      <c r="RJ108" s="27">
        <f t="shared" si="2973"/>
        <v>0</v>
      </c>
      <c r="RL108" s="28">
        <f t="shared" si="2974"/>
        <v>97</v>
      </c>
      <c r="RM108" s="28">
        <f t="shared" si="2975"/>
        <v>0</v>
      </c>
      <c r="RN108" s="28">
        <f t="shared" si="2976"/>
        <v>16</v>
      </c>
      <c r="RO108" s="28">
        <f t="shared" si="2977"/>
        <v>0</v>
      </c>
      <c r="RP108" s="28">
        <f t="shared" si="2978"/>
        <v>0</v>
      </c>
      <c r="RQ108" s="28">
        <f t="shared" si="2979"/>
        <v>105</v>
      </c>
      <c r="RT108" s="27" t="str">
        <f t="shared" si="2980"/>
        <v>4</v>
      </c>
      <c r="RU108" s="27" t="str">
        <f t="shared" si="2981"/>
        <v>7</v>
      </c>
      <c r="RV108" s="27" t="str">
        <f t="shared" si="2982"/>
        <v>6</v>
      </c>
      <c r="RW108" s="27" t="str">
        <f t="shared" si="2983"/>
        <v>0</v>
      </c>
      <c r="RX108" s="27" t="str">
        <f t="shared" si="2984"/>
        <v>0</v>
      </c>
      <c r="RY108" s="27" t="str">
        <f t="shared" si="2985"/>
        <v>9</v>
      </c>
      <c r="RZ108" s="27" t="str">
        <f t="shared" si="2986"/>
        <v>0</v>
      </c>
      <c r="SA108" s="27" t="str">
        <f t="shared" si="2987"/>
        <v>10</v>
      </c>
      <c r="SB108" s="27" t="str">
        <f t="shared" si="2988"/>
        <v>0</v>
      </c>
      <c r="SC108" s="27" t="str">
        <f t="shared" si="2989"/>
        <v>0</v>
      </c>
      <c r="SD108" s="27" t="str">
        <f t="shared" si="2990"/>
        <v>0</v>
      </c>
      <c r="SE108" s="27" t="str">
        <f t="shared" si="2991"/>
        <v>4</v>
      </c>
      <c r="SF108" s="27" t="str">
        <f t="shared" si="2992"/>
        <v>0</v>
      </c>
      <c r="SG108" s="27" t="str">
        <f t="shared" si="2993"/>
        <v>6</v>
      </c>
      <c r="SH108" s="27" t="str">
        <f t="shared" si="2994"/>
        <v>6</v>
      </c>
      <c r="SI108" s="27" t="str">
        <f t="shared" si="2995"/>
        <v>0</v>
      </c>
      <c r="SJ108" s="27" t="str">
        <f t="shared" si="2996"/>
        <v>0</v>
      </c>
      <c r="SK108" s="27" t="str">
        <f t="shared" si="2997"/>
        <v>0</v>
      </c>
      <c r="SL108" s="27" t="str">
        <f t="shared" si="2998"/>
        <v>0</v>
      </c>
      <c r="SM108" s="27" t="str">
        <f t="shared" si="2999"/>
        <v>0</v>
      </c>
      <c r="SN108" s="27" t="str">
        <f t="shared" si="3000"/>
        <v>10</v>
      </c>
      <c r="SO108" s="27" t="str">
        <f t="shared" si="3001"/>
        <v>0</v>
      </c>
      <c r="SP108" s="27" t="str">
        <f t="shared" si="3002"/>
        <v>0</v>
      </c>
      <c r="SQ108" s="27" t="str">
        <f t="shared" si="3003"/>
        <v>6</v>
      </c>
      <c r="SR108" s="27" t="str">
        <f t="shared" si="3004"/>
        <v>0</v>
      </c>
      <c r="SS108" s="27" t="str">
        <f t="shared" si="3005"/>
        <v>0</v>
      </c>
      <c r="ST108" s="27" t="str">
        <f t="shared" si="3006"/>
        <v>11</v>
      </c>
      <c r="SU108" s="27" t="str">
        <f t="shared" si="3007"/>
        <v>0</v>
      </c>
      <c r="SV108" s="27" t="str">
        <f t="shared" si="3008"/>
        <v>0</v>
      </c>
      <c r="SW108" s="27" t="str">
        <f t="shared" si="3009"/>
        <v>10</v>
      </c>
      <c r="SX108" s="27" t="str">
        <f t="shared" si="3010"/>
        <v>0</v>
      </c>
      <c r="SY108" s="27" t="str">
        <f t="shared" si="3011"/>
        <v>0</v>
      </c>
      <c r="SZ108" s="27" t="str">
        <f t="shared" si="3012"/>
        <v>14</v>
      </c>
      <c r="TA108" s="27" t="str">
        <f t="shared" si="3013"/>
        <v>0</v>
      </c>
      <c r="TB108" s="27" t="str">
        <f t="shared" si="3014"/>
        <v>0</v>
      </c>
      <c r="TC108" s="27" t="str">
        <f t="shared" si="3015"/>
        <v>10</v>
      </c>
      <c r="TD108" s="27" t="str">
        <f t="shared" si="3016"/>
        <v>0</v>
      </c>
      <c r="TE108" s="27" t="str">
        <f t="shared" si="3017"/>
        <v>0</v>
      </c>
      <c r="TF108" s="27" t="str">
        <f t="shared" si="3018"/>
        <v>0</v>
      </c>
      <c r="TG108" s="27" t="str">
        <f t="shared" si="3019"/>
        <v>0</v>
      </c>
      <c r="TH108" s="27" t="str">
        <f t="shared" si="3020"/>
        <v>0</v>
      </c>
      <c r="TI108" s="27" t="str">
        <f t="shared" si="3021"/>
        <v>0</v>
      </c>
      <c r="TJ108" s="27" t="str">
        <f t="shared" si="3022"/>
        <v>0</v>
      </c>
      <c r="TK108" s="27" t="str">
        <f t="shared" si="3023"/>
        <v>0</v>
      </c>
      <c r="TL108" s="27" t="str">
        <f t="shared" si="3024"/>
        <v>0</v>
      </c>
      <c r="TM108" s="27" t="str">
        <f t="shared" si="3025"/>
        <v>0</v>
      </c>
      <c r="TN108" s="27" t="str">
        <f t="shared" si="3026"/>
        <v>0</v>
      </c>
      <c r="TO108" s="27" t="str">
        <f t="shared" si="3027"/>
        <v>0</v>
      </c>
      <c r="TP108" s="27" t="str">
        <f t="shared" si="3028"/>
        <v>0</v>
      </c>
      <c r="TQ108" s="27" t="str">
        <f t="shared" si="3029"/>
        <v>0</v>
      </c>
      <c r="TR108" s="27" t="str">
        <f t="shared" si="3030"/>
        <v>0</v>
      </c>
      <c r="TS108" s="27" t="str">
        <f t="shared" si="3031"/>
        <v>0</v>
      </c>
      <c r="TT108" s="27" t="str">
        <f t="shared" si="3032"/>
        <v>0</v>
      </c>
      <c r="TU108" s="27" t="str">
        <f t="shared" si="3033"/>
        <v>0</v>
      </c>
      <c r="TV108" s="27" t="str">
        <f t="shared" si="3034"/>
        <v>0</v>
      </c>
      <c r="TW108" s="27" t="str">
        <f t="shared" si="3035"/>
        <v>0</v>
      </c>
      <c r="TX108" s="27" t="str">
        <f t="shared" si="3036"/>
        <v>0</v>
      </c>
      <c r="TY108" s="27" t="str">
        <f t="shared" si="3037"/>
        <v>0</v>
      </c>
      <c r="TZ108" s="27" t="str">
        <f t="shared" si="3038"/>
        <v>0</v>
      </c>
      <c r="UA108" s="27" t="str">
        <f t="shared" si="3039"/>
        <v>0</v>
      </c>
      <c r="UB108" s="27" t="str">
        <f t="shared" si="3040"/>
        <v>0</v>
      </c>
      <c r="UC108" s="27" t="str">
        <f t="shared" si="3041"/>
        <v>0</v>
      </c>
      <c r="UD108" s="27" t="str">
        <f t="shared" si="3042"/>
        <v>0</v>
      </c>
      <c r="UE108" s="27" t="str">
        <f t="shared" si="3043"/>
        <v>0</v>
      </c>
      <c r="UF108" s="27" t="str">
        <f t="shared" si="3044"/>
        <v>0</v>
      </c>
      <c r="UG108" s="27" t="str">
        <f t="shared" si="3045"/>
        <v>0</v>
      </c>
      <c r="UH108" s="27" t="str">
        <f t="shared" si="3046"/>
        <v>0</v>
      </c>
      <c r="UI108" s="27" t="str">
        <f t="shared" si="3047"/>
        <v>0</v>
      </c>
      <c r="UJ108" s="27" t="str">
        <f t="shared" si="3048"/>
        <v>0</v>
      </c>
      <c r="UK108" s="27" t="str">
        <f t="shared" si="3049"/>
        <v>0</v>
      </c>
      <c r="UL108" s="27" t="str">
        <f t="shared" si="3050"/>
        <v>0</v>
      </c>
      <c r="UM108" s="27" t="str">
        <f t="shared" si="3051"/>
        <v>0</v>
      </c>
      <c r="UN108" s="27" t="str">
        <f t="shared" si="3052"/>
        <v>0</v>
      </c>
      <c r="UO108" s="27" t="str">
        <f t="shared" si="3053"/>
        <v>0</v>
      </c>
      <c r="UP108" s="27" t="str">
        <f t="shared" si="3054"/>
        <v>0</v>
      </c>
      <c r="UQ108" s="27" t="str">
        <f t="shared" si="3055"/>
        <v>0</v>
      </c>
      <c r="UR108" s="27" t="str">
        <f t="shared" si="3056"/>
        <v>0</v>
      </c>
      <c r="US108" s="27" t="str">
        <f t="shared" si="3057"/>
        <v>0</v>
      </c>
      <c r="UT108" s="27" t="str">
        <f t="shared" si="3058"/>
        <v>0</v>
      </c>
      <c r="UU108" s="27" t="str">
        <f t="shared" si="3059"/>
        <v>0</v>
      </c>
      <c r="UV108" s="27" t="str">
        <f t="shared" si="3060"/>
        <v>0</v>
      </c>
      <c r="UW108" s="27" t="str">
        <f t="shared" si="3061"/>
        <v>0</v>
      </c>
      <c r="UY108" s="28">
        <f t="shared" si="3062"/>
        <v>-70.069999999999993</v>
      </c>
      <c r="UZ108" s="28">
        <f t="shared" si="3063"/>
        <v>0</v>
      </c>
      <c r="VA108" s="28">
        <f t="shared" si="3064"/>
        <v>-11.899999999999999</v>
      </c>
      <c r="VB108" s="28">
        <f t="shared" si="3065"/>
        <v>0</v>
      </c>
      <c r="VC108" s="28">
        <f t="shared" si="3066"/>
        <v>0</v>
      </c>
      <c r="VD108" s="28">
        <f t="shared" si="3067"/>
        <v>-76.02</v>
      </c>
      <c r="VG108" s="27" t="str">
        <f t="shared" si="3068"/>
        <v>0.88</v>
      </c>
      <c r="VH108" s="27" t="str">
        <f t="shared" si="3069"/>
        <v>-7.76</v>
      </c>
      <c r="VI108" s="27" t="str">
        <f t="shared" si="3070"/>
        <v>-3.93</v>
      </c>
      <c r="VJ108" s="27">
        <f t="shared" si="3071"/>
        <v>0</v>
      </c>
      <c r="VK108" s="27">
        <f t="shared" si="3072"/>
        <v>0</v>
      </c>
      <c r="VL108" s="27" t="str">
        <f t="shared" si="3073"/>
        <v>-10.58</v>
      </c>
      <c r="VM108" s="27">
        <f t="shared" si="3074"/>
        <v>0</v>
      </c>
      <c r="VN108" s="27" t="str">
        <f t="shared" si="3075"/>
        <v>3.54</v>
      </c>
      <c r="VO108" s="27">
        <f t="shared" si="3076"/>
        <v>0</v>
      </c>
      <c r="VP108" s="27">
        <f t="shared" si="3077"/>
        <v>0</v>
      </c>
      <c r="VQ108" s="27">
        <f t="shared" si="3078"/>
        <v>0</v>
      </c>
      <c r="VR108" s="27" t="str">
        <f t="shared" si="3079"/>
        <v>-12.55</v>
      </c>
      <c r="VS108" s="27">
        <f t="shared" si="3080"/>
        <v>0</v>
      </c>
      <c r="VT108" s="27" t="str">
        <f t="shared" si="3081"/>
        <v>-15.44</v>
      </c>
      <c r="VU108" s="27" t="str">
        <f t="shared" si="3082"/>
        <v>-15.46</v>
      </c>
      <c r="VV108" s="27">
        <f t="shared" si="3083"/>
        <v>0</v>
      </c>
      <c r="VW108" s="27">
        <f t="shared" si="3084"/>
        <v>0</v>
      </c>
      <c r="VX108" s="27">
        <f t="shared" si="3085"/>
        <v>0</v>
      </c>
      <c r="VY108" s="27">
        <f t="shared" si="3086"/>
        <v>0</v>
      </c>
      <c r="VZ108" s="27">
        <f t="shared" si="3087"/>
        <v>0</v>
      </c>
      <c r="WA108" s="27" t="str">
        <f t="shared" si="3088"/>
        <v>-0.09</v>
      </c>
      <c r="WB108" s="27">
        <f t="shared" si="3089"/>
        <v>0</v>
      </c>
      <c r="WC108" s="27">
        <f t="shared" si="3090"/>
        <v>0</v>
      </c>
      <c r="WD108" s="27" t="str">
        <f t="shared" si="3091"/>
        <v>-6.23</v>
      </c>
      <c r="WE108" s="27">
        <f t="shared" si="3092"/>
        <v>0</v>
      </c>
      <c r="WF108" s="27">
        <f t="shared" si="3093"/>
        <v>0</v>
      </c>
      <c r="WG108" s="27" t="str">
        <f t="shared" si="3094"/>
        <v>-11.02</v>
      </c>
      <c r="WH108" s="27">
        <f t="shared" si="3095"/>
        <v>0</v>
      </c>
      <c r="WI108" s="27">
        <f t="shared" si="3096"/>
        <v>0</v>
      </c>
      <c r="WJ108" s="27" t="str">
        <f t="shared" si="3097"/>
        <v>-2.94</v>
      </c>
      <c r="WK108" s="27">
        <f t="shared" si="3098"/>
        <v>0</v>
      </c>
      <c r="WL108" s="27">
        <f t="shared" si="3099"/>
        <v>0</v>
      </c>
      <c r="WM108" s="27" t="str">
        <f t="shared" si="3100"/>
        <v>-6.66</v>
      </c>
      <c r="WN108" s="27">
        <f t="shared" si="3101"/>
        <v>0</v>
      </c>
      <c r="WO108" s="27">
        <f t="shared" si="3102"/>
        <v>0</v>
      </c>
      <c r="WP108" s="27" t="str">
        <f t="shared" si="3103"/>
        <v>6.27</v>
      </c>
      <c r="WQ108" s="27">
        <f t="shared" si="3104"/>
        <v>0</v>
      </c>
      <c r="WR108" s="27">
        <f t="shared" si="3105"/>
        <v>0</v>
      </c>
      <c r="WS108" s="27">
        <f t="shared" si="3106"/>
        <v>0</v>
      </c>
      <c r="WT108" s="27">
        <f t="shared" si="3107"/>
        <v>0</v>
      </c>
      <c r="WU108" s="27">
        <f t="shared" si="3108"/>
        <v>0</v>
      </c>
      <c r="WV108" s="27">
        <f t="shared" si="3109"/>
        <v>0</v>
      </c>
      <c r="WW108" s="27">
        <f t="shared" si="3110"/>
        <v>0</v>
      </c>
      <c r="WX108" s="27">
        <f t="shared" si="3111"/>
        <v>0</v>
      </c>
      <c r="WY108" s="27">
        <f t="shared" si="3112"/>
        <v>0</v>
      </c>
      <c r="WZ108" s="27">
        <f t="shared" si="3113"/>
        <v>0</v>
      </c>
      <c r="XA108" s="27">
        <f t="shared" si="3114"/>
        <v>0</v>
      </c>
      <c r="XB108" s="27">
        <f t="shared" si="3115"/>
        <v>0</v>
      </c>
      <c r="XC108" s="27">
        <f t="shared" si="3116"/>
        <v>0</v>
      </c>
      <c r="XD108" s="27">
        <f t="shared" si="3117"/>
        <v>0</v>
      </c>
      <c r="XE108" s="27">
        <f t="shared" si="3118"/>
        <v>0</v>
      </c>
      <c r="XF108" s="27">
        <f t="shared" si="3119"/>
        <v>0</v>
      </c>
      <c r="XG108" s="27">
        <f t="shared" si="3120"/>
        <v>0</v>
      </c>
      <c r="XH108" s="27">
        <f t="shared" si="3121"/>
        <v>0</v>
      </c>
      <c r="XI108" s="27">
        <f t="shared" si="3122"/>
        <v>0</v>
      </c>
      <c r="XJ108" s="27">
        <f t="shared" si="3123"/>
        <v>0</v>
      </c>
      <c r="XK108" s="27">
        <f t="shared" si="3124"/>
        <v>0</v>
      </c>
      <c r="XL108" s="27">
        <f t="shared" si="3125"/>
        <v>0</v>
      </c>
      <c r="XM108" s="27">
        <f t="shared" si="3126"/>
        <v>0</v>
      </c>
      <c r="XN108" s="27">
        <f t="shared" si="3127"/>
        <v>0</v>
      </c>
      <c r="XO108" s="27">
        <f t="shared" si="3128"/>
        <v>0</v>
      </c>
      <c r="XP108" s="27">
        <f t="shared" si="3129"/>
        <v>0</v>
      </c>
      <c r="XQ108" s="27">
        <f t="shared" si="3130"/>
        <v>0</v>
      </c>
      <c r="XR108" s="27">
        <f t="shared" si="3131"/>
        <v>0</v>
      </c>
      <c r="XS108" s="27">
        <f t="shared" si="3132"/>
        <v>0</v>
      </c>
      <c r="XT108" s="27">
        <f t="shared" si="3133"/>
        <v>0</v>
      </c>
      <c r="XU108" s="27">
        <f t="shared" si="3134"/>
        <v>0</v>
      </c>
      <c r="XV108" s="27">
        <f t="shared" si="3135"/>
        <v>0</v>
      </c>
      <c r="XW108" s="27">
        <f t="shared" si="3136"/>
        <v>0</v>
      </c>
      <c r="XX108" s="27">
        <f t="shared" si="3137"/>
        <v>0</v>
      </c>
      <c r="XY108" s="27">
        <f t="shared" si="3138"/>
        <v>0</v>
      </c>
      <c r="XZ108" s="27">
        <f t="shared" si="3139"/>
        <v>0</v>
      </c>
      <c r="YA108" s="27">
        <f t="shared" si="3140"/>
        <v>0</v>
      </c>
      <c r="YB108" s="27">
        <f t="shared" si="3141"/>
        <v>0</v>
      </c>
      <c r="YC108" s="27">
        <f t="shared" si="3142"/>
        <v>0</v>
      </c>
      <c r="YD108" s="27">
        <f t="shared" si="3143"/>
        <v>0</v>
      </c>
      <c r="YE108" s="27">
        <f t="shared" si="3144"/>
        <v>0</v>
      </c>
      <c r="YF108" s="27">
        <f t="shared" si="3145"/>
        <v>0</v>
      </c>
      <c r="YG108" s="27">
        <f t="shared" si="3146"/>
        <v>0</v>
      </c>
      <c r="YH108" s="27">
        <f t="shared" si="3147"/>
        <v>0</v>
      </c>
      <c r="YI108" s="27">
        <f t="shared" si="3148"/>
        <v>0</v>
      </c>
      <c r="YJ108" s="27">
        <f t="shared" si="3149"/>
        <v>0</v>
      </c>
      <c r="YL108" s="28">
        <f t="shared" si="3150"/>
        <v>288</v>
      </c>
      <c r="YM108" s="28">
        <f t="shared" si="3151"/>
        <v>0</v>
      </c>
      <c r="YN108" s="28">
        <f t="shared" si="3152"/>
        <v>41</v>
      </c>
      <c r="YO108" s="28">
        <f t="shared" si="3153"/>
        <v>0</v>
      </c>
      <c r="YP108" s="28">
        <f t="shared" si="3154"/>
        <v>0</v>
      </c>
      <c r="YQ108" s="28">
        <f t="shared" si="3155"/>
        <v>308.5</v>
      </c>
      <c r="YT108" s="27" t="str">
        <f t="shared" si="3156"/>
        <v>20</v>
      </c>
      <c r="YU108" s="27" t="str">
        <f t="shared" si="3157"/>
        <v>54</v>
      </c>
      <c r="YV108" s="27" t="str">
        <f t="shared" si="3158"/>
        <v>9</v>
      </c>
      <c r="YW108" s="27">
        <f t="shared" si="3159"/>
        <v>0</v>
      </c>
      <c r="YX108" s="27">
        <f t="shared" si="3160"/>
        <v>0</v>
      </c>
      <c r="YY108" s="27" t="str">
        <f t="shared" si="3161"/>
        <v>25</v>
      </c>
      <c r="YZ108" s="27">
        <f t="shared" si="3162"/>
        <v>0</v>
      </c>
      <c r="ZA108" s="27" t="str">
        <f t="shared" si="3163"/>
        <v>5</v>
      </c>
      <c r="ZB108" s="27">
        <f t="shared" si="3164"/>
        <v>0</v>
      </c>
      <c r="ZC108" s="27">
        <f t="shared" si="3165"/>
        <v>0</v>
      </c>
      <c r="ZD108" s="27">
        <f t="shared" si="3166"/>
        <v>0</v>
      </c>
      <c r="ZE108" s="27" t="str">
        <f t="shared" si="3167"/>
        <v>42</v>
      </c>
      <c r="ZF108" s="27">
        <f t="shared" si="3168"/>
        <v>0</v>
      </c>
      <c r="ZG108" s="27" t="str">
        <f t="shared" si="3169"/>
        <v>36</v>
      </c>
      <c r="ZH108" s="27" t="str">
        <f t="shared" si="3170"/>
        <v>42</v>
      </c>
      <c r="ZI108" s="27">
        <f t="shared" si="3171"/>
        <v>0</v>
      </c>
      <c r="ZJ108" s="27">
        <f t="shared" si="3172"/>
        <v>0</v>
      </c>
      <c r="ZK108" s="27">
        <f t="shared" si="3173"/>
        <v>0</v>
      </c>
      <c r="ZL108" s="27">
        <f t="shared" si="3174"/>
        <v>0</v>
      </c>
      <c r="ZM108" s="27">
        <f t="shared" si="3175"/>
        <v>0</v>
      </c>
      <c r="ZN108" s="27" t="str">
        <f t="shared" si="3176"/>
        <v>-2</v>
      </c>
      <c r="ZO108" s="27">
        <f t="shared" si="3177"/>
        <v>0</v>
      </c>
      <c r="ZP108" s="27">
        <f t="shared" si="3178"/>
        <v>0</v>
      </c>
      <c r="ZQ108" s="27" t="str">
        <f t="shared" si="3179"/>
        <v>29</v>
      </c>
      <c r="ZR108" s="27">
        <f t="shared" si="3180"/>
        <v>0</v>
      </c>
      <c r="ZS108" s="27">
        <f t="shared" si="3181"/>
        <v>0</v>
      </c>
      <c r="ZT108" s="27" t="str">
        <f t="shared" si="3182"/>
        <v>42</v>
      </c>
      <c r="ZU108" s="27">
        <f t="shared" si="3183"/>
        <v>0</v>
      </c>
      <c r="ZV108" s="27">
        <f t="shared" si="3184"/>
        <v>0</v>
      </c>
      <c r="ZW108" s="27" t="str">
        <f t="shared" si="3185"/>
        <v>10</v>
      </c>
      <c r="ZX108" s="27">
        <f t="shared" si="3186"/>
        <v>0</v>
      </c>
      <c r="ZY108" s="27">
        <f t="shared" si="3187"/>
        <v>0</v>
      </c>
      <c r="ZZ108" s="27" t="str">
        <f t="shared" si="3188"/>
        <v>21</v>
      </c>
      <c r="AAA108" s="27">
        <f t="shared" si="3189"/>
        <v>0</v>
      </c>
      <c r="AAB108" s="27">
        <f t="shared" si="3190"/>
        <v>0</v>
      </c>
      <c r="AAC108" s="27" t="str">
        <f t="shared" si="3191"/>
        <v>-4</v>
      </c>
      <c r="AAD108" s="27">
        <f t="shared" si="3192"/>
        <v>0</v>
      </c>
      <c r="AAE108" s="27">
        <f t="shared" si="3193"/>
        <v>0</v>
      </c>
      <c r="AAF108" s="27">
        <f t="shared" si="3194"/>
        <v>0</v>
      </c>
      <c r="AAG108" s="27">
        <f t="shared" si="3195"/>
        <v>0</v>
      </c>
      <c r="AAH108" s="27">
        <f t="shared" si="3196"/>
        <v>0</v>
      </c>
      <c r="AAI108" s="27">
        <f t="shared" si="3197"/>
        <v>0</v>
      </c>
      <c r="AAJ108" s="27">
        <f t="shared" si="3198"/>
        <v>0</v>
      </c>
      <c r="AAK108" s="27">
        <f t="shared" si="3199"/>
        <v>0</v>
      </c>
      <c r="AAL108" s="27">
        <f t="shared" si="3200"/>
        <v>0</v>
      </c>
      <c r="AAM108" s="27">
        <f t="shared" si="3201"/>
        <v>0</v>
      </c>
      <c r="AAN108" s="27">
        <f t="shared" si="3202"/>
        <v>0</v>
      </c>
      <c r="AAO108" s="27">
        <f t="shared" si="3203"/>
        <v>0</v>
      </c>
      <c r="AAP108" s="27">
        <f t="shared" si="3204"/>
        <v>0</v>
      </c>
      <c r="AAQ108" s="27">
        <f t="shared" si="3205"/>
        <v>0</v>
      </c>
      <c r="AAR108" s="27">
        <f t="shared" si="3206"/>
        <v>0</v>
      </c>
      <c r="AAS108" s="27">
        <f t="shared" si="3207"/>
        <v>0</v>
      </c>
      <c r="AAT108" s="27">
        <f t="shared" si="3208"/>
        <v>0</v>
      </c>
      <c r="AAU108" s="27">
        <f t="shared" si="3209"/>
        <v>0</v>
      </c>
      <c r="AAV108" s="27">
        <f t="shared" si="3210"/>
        <v>0</v>
      </c>
      <c r="AAW108" s="27">
        <f t="shared" si="3211"/>
        <v>0</v>
      </c>
      <c r="AAX108" s="27">
        <f t="shared" si="3212"/>
        <v>0</v>
      </c>
      <c r="AAY108" s="27">
        <f t="shared" si="3213"/>
        <v>0</v>
      </c>
      <c r="AAZ108" s="27">
        <f t="shared" si="3214"/>
        <v>0</v>
      </c>
      <c r="ABA108" s="27">
        <f t="shared" si="3215"/>
        <v>0</v>
      </c>
      <c r="ABB108" s="27">
        <f t="shared" si="3216"/>
        <v>0</v>
      </c>
      <c r="ABC108" s="27">
        <f t="shared" si="3217"/>
        <v>0</v>
      </c>
      <c r="ABD108" s="27">
        <f t="shared" si="3218"/>
        <v>0</v>
      </c>
      <c r="ABE108" s="27">
        <f t="shared" si="3219"/>
        <v>0</v>
      </c>
      <c r="ABF108" s="27">
        <f t="shared" si="3220"/>
        <v>0</v>
      </c>
      <c r="ABG108" s="27">
        <f t="shared" si="3221"/>
        <v>0</v>
      </c>
      <c r="ABH108" s="27">
        <f t="shared" si="3222"/>
        <v>0</v>
      </c>
      <c r="ABI108" s="27">
        <f t="shared" si="3223"/>
        <v>0</v>
      </c>
      <c r="ABJ108" s="27">
        <f t="shared" si="3224"/>
        <v>0</v>
      </c>
      <c r="ABK108" s="27">
        <f t="shared" si="3225"/>
        <v>0</v>
      </c>
      <c r="ABL108" s="27">
        <f t="shared" si="3226"/>
        <v>0</v>
      </c>
      <c r="ABM108" s="27">
        <f t="shared" si="3227"/>
        <v>0</v>
      </c>
      <c r="ABN108" s="27">
        <f t="shared" si="3228"/>
        <v>0</v>
      </c>
      <c r="ABO108" s="27">
        <f t="shared" si="3229"/>
        <v>0</v>
      </c>
      <c r="ABP108" s="27">
        <f t="shared" si="3230"/>
        <v>0</v>
      </c>
      <c r="ABQ108" s="27">
        <f t="shared" si="3231"/>
        <v>0</v>
      </c>
      <c r="ABR108" s="27">
        <f t="shared" si="3232"/>
        <v>0</v>
      </c>
      <c r="ABS108" s="27">
        <f t="shared" si="3233"/>
        <v>0</v>
      </c>
      <c r="ABT108" s="27">
        <f t="shared" si="3234"/>
        <v>0</v>
      </c>
      <c r="ABU108" s="27">
        <f t="shared" si="3235"/>
        <v>0</v>
      </c>
      <c r="ABV108" s="27">
        <f t="shared" si="3236"/>
        <v>0</v>
      </c>
      <c r="ABW108" s="27">
        <f t="shared" si="3237"/>
        <v>0</v>
      </c>
      <c r="ABY108" s="28">
        <f t="shared" si="3238"/>
        <v>372.2</v>
      </c>
      <c r="ABZ108" s="28">
        <f t="shared" si="3239"/>
        <v>0</v>
      </c>
      <c r="ACA108" s="28">
        <f t="shared" si="3240"/>
        <v>39.700000000000003</v>
      </c>
      <c r="ACB108" s="28">
        <f t="shared" si="3241"/>
        <v>0</v>
      </c>
      <c r="ACC108" s="28">
        <f t="shared" si="3242"/>
        <v>0</v>
      </c>
      <c r="ACD108" s="28">
        <f t="shared" si="3243"/>
        <v>392.05</v>
      </c>
      <c r="ACG108" s="27" t="str">
        <f t="shared" si="3244"/>
        <v>15.6</v>
      </c>
      <c r="ACH108" s="27" t="str">
        <f t="shared" si="3245"/>
        <v>11.7</v>
      </c>
      <c r="ACI108" s="27" t="str">
        <f t="shared" si="3246"/>
        <v>18.6</v>
      </c>
      <c r="ACJ108" s="27">
        <f t="shared" si="3247"/>
        <v>0</v>
      </c>
      <c r="ACK108" s="27">
        <f t="shared" si="3248"/>
        <v>0</v>
      </c>
      <c r="ACL108" s="27" t="str">
        <f t="shared" si="3249"/>
        <v>31.2</v>
      </c>
      <c r="ACM108" s="27">
        <f t="shared" si="3250"/>
        <v>0</v>
      </c>
      <c r="ACN108" s="27" t="str">
        <f t="shared" si="3251"/>
        <v>30.3</v>
      </c>
      <c r="ACO108" s="27">
        <f t="shared" si="3252"/>
        <v>0</v>
      </c>
      <c r="ACP108" s="27">
        <f t="shared" si="3253"/>
        <v>0</v>
      </c>
      <c r="ACQ108" s="27">
        <f t="shared" si="3254"/>
        <v>0</v>
      </c>
      <c r="ACR108" s="27" t="str">
        <f t="shared" si="3255"/>
        <v>8.7</v>
      </c>
      <c r="ACS108" s="27">
        <f t="shared" si="3256"/>
        <v>0</v>
      </c>
      <c r="ACT108" s="27" t="str">
        <f t="shared" si="3257"/>
        <v>9.4</v>
      </c>
      <c r="ACU108" s="27" t="str">
        <f t="shared" si="3258"/>
        <v>13.9</v>
      </c>
      <c r="ACV108" s="27">
        <f t="shared" si="3259"/>
        <v>0</v>
      </c>
      <c r="ACW108" s="27">
        <f t="shared" si="3260"/>
        <v>0</v>
      </c>
      <c r="ACX108" s="27">
        <f t="shared" si="3261"/>
        <v>0</v>
      </c>
      <c r="ACY108" s="27">
        <f t="shared" si="3262"/>
        <v>0</v>
      </c>
      <c r="ACZ108" s="27">
        <f t="shared" si="3263"/>
        <v>0</v>
      </c>
      <c r="ADA108" s="27" t="str">
        <f t="shared" si="3264"/>
        <v>68.2</v>
      </c>
      <c r="ADB108" s="27">
        <f t="shared" si="3265"/>
        <v>0</v>
      </c>
      <c r="ADC108" s="27">
        <f t="shared" si="3266"/>
        <v>0</v>
      </c>
      <c r="ADD108" s="27" t="str">
        <f t="shared" si="3267"/>
        <v>19.9</v>
      </c>
      <c r="ADE108" s="27">
        <f t="shared" si="3268"/>
        <v>0</v>
      </c>
      <c r="ADF108" s="27">
        <f t="shared" si="3269"/>
        <v>0</v>
      </c>
      <c r="ADG108" s="27" t="str">
        <f t="shared" si="3270"/>
        <v>18.6</v>
      </c>
      <c r="ADH108" s="27">
        <f t="shared" si="3271"/>
        <v>0</v>
      </c>
      <c r="ADI108" s="27">
        <f t="shared" si="3272"/>
        <v>0</v>
      </c>
      <c r="ADJ108" s="27" t="str">
        <f t="shared" si="3273"/>
        <v>44.5</v>
      </c>
      <c r="ADK108" s="27">
        <f t="shared" si="3274"/>
        <v>0</v>
      </c>
      <c r="ADL108" s="27">
        <f t="shared" si="3275"/>
        <v>0</v>
      </c>
      <c r="ADM108" s="27" t="str">
        <f t="shared" si="3276"/>
        <v>81.3</v>
      </c>
      <c r="ADN108" s="27">
        <f t="shared" si="3277"/>
        <v>0</v>
      </c>
      <c r="ADO108" s="27">
        <f t="shared" si="3278"/>
        <v>0</v>
      </c>
      <c r="ADP108" s="27" t="str">
        <f t="shared" si="3279"/>
        <v>40</v>
      </c>
      <c r="ADQ108" s="27">
        <f t="shared" si="3280"/>
        <v>0</v>
      </c>
      <c r="ADR108" s="27">
        <f t="shared" si="3281"/>
        <v>0</v>
      </c>
      <c r="ADS108" s="27">
        <f t="shared" si="3282"/>
        <v>0</v>
      </c>
      <c r="ADT108" s="27">
        <f t="shared" si="3283"/>
        <v>0</v>
      </c>
      <c r="ADU108" s="27">
        <f t="shared" si="3284"/>
        <v>0</v>
      </c>
      <c r="ADV108" s="27">
        <f t="shared" si="3285"/>
        <v>0</v>
      </c>
      <c r="ADW108" s="27">
        <f t="shared" si="3286"/>
        <v>0</v>
      </c>
      <c r="ADX108" s="27">
        <f t="shared" si="3287"/>
        <v>0</v>
      </c>
      <c r="ADY108" s="27">
        <f t="shared" si="3288"/>
        <v>0</v>
      </c>
      <c r="ADZ108" s="27">
        <f t="shared" si="3289"/>
        <v>0</v>
      </c>
      <c r="AEA108" s="27">
        <f t="shared" si="3290"/>
        <v>0</v>
      </c>
      <c r="AEB108" s="27">
        <f t="shared" si="3291"/>
        <v>0</v>
      </c>
      <c r="AEC108" s="27">
        <f t="shared" si="3292"/>
        <v>0</v>
      </c>
      <c r="AED108" s="27">
        <f t="shared" si="3293"/>
        <v>0</v>
      </c>
      <c r="AEE108" s="27">
        <f t="shared" si="3294"/>
        <v>0</v>
      </c>
      <c r="AEF108" s="27">
        <f t="shared" si="3295"/>
        <v>0</v>
      </c>
      <c r="AEG108" s="27">
        <f t="shared" si="3296"/>
        <v>0</v>
      </c>
      <c r="AEH108" s="27">
        <f t="shared" si="3297"/>
        <v>0</v>
      </c>
      <c r="AEI108" s="27">
        <f t="shared" si="3298"/>
        <v>0</v>
      </c>
      <c r="AEJ108" s="27">
        <f t="shared" si="3299"/>
        <v>0</v>
      </c>
      <c r="AEK108" s="27">
        <f t="shared" si="3300"/>
        <v>0</v>
      </c>
      <c r="AEL108" s="27">
        <f t="shared" si="3301"/>
        <v>0</v>
      </c>
      <c r="AEM108" s="27">
        <f t="shared" si="3302"/>
        <v>0</v>
      </c>
      <c r="AEN108" s="27">
        <f t="shared" si="3303"/>
        <v>0</v>
      </c>
      <c r="AEO108" s="27">
        <f t="shared" si="3304"/>
        <v>0</v>
      </c>
      <c r="AEP108" s="27">
        <f t="shared" si="3305"/>
        <v>0</v>
      </c>
      <c r="AEQ108" s="27">
        <f t="shared" si="3306"/>
        <v>0</v>
      </c>
      <c r="AER108" s="27">
        <f t="shared" si="3307"/>
        <v>0</v>
      </c>
      <c r="AES108" s="27">
        <f t="shared" si="3308"/>
        <v>0</v>
      </c>
      <c r="AET108" s="27">
        <f t="shared" si="3309"/>
        <v>0</v>
      </c>
      <c r="AEU108" s="27">
        <f t="shared" si="3310"/>
        <v>0</v>
      </c>
      <c r="AEV108" s="27">
        <f t="shared" si="3311"/>
        <v>0</v>
      </c>
      <c r="AEW108" s="27">
        <f t="shared" si="3312"/>
        <v>0</v>
      </c>
      <c r="AEX108" s="27">
        <f t="shared" si="3313"/>
        <v>0</v>
      </c>
      <c r="AEY108" s="27">
        <f t="shared" si="3314"/>
        <v>0</v>
      </c>
      <c r="AEZ108" s="27">
        <f t="shared" si="3315"/>
        <v>0</v>
      </c>
      <c r="AFA108" s="27">
        <f t="shared" si="3316"/>
        <v>0</v>
      </c>
      <c r="AFB108" s="27">
        <f t="shared" si="3317"/>
        <v>0</v>
      </c>
      <c r="AFC108" s="27">
        <f t="shared" si="3318"/>
        <v>0</v>
      </c>
      <c r="AFD108" s="27">
        <f t="shared" si="3319"/>
        <v>0</v>
      </c>
      <c r="AFE108" s="27">
        <f t="shared" si="3320"/>
        <v>0</v>
      </c>
      <c r="AFF108" s="27">
        <f t="shared" si="3321"/>
        <v>0</v>
      </c>
      <c r="AFG108" s="27">
        <f t="shared" si="3322"/>
        <v>0</v>
      </c>
      <c r="AFH108" s="27">
        <f t="shared" si="3323"/>
        <v>0</v>
      </c>
      <c r="AFI108" s="27">
        <f t="shared" si="3324"/>
        <v>0</v>
      </c>
      <c r="AFJ108" s="27">
        <f t="shared" si="3325"/>
        <v>0</v>
      </c>
      <c r="AFL108" s="28">
        <f t="shared" si="2677"/>
        <v>19.40625</v>
      </c>
      <c r="AFM108" s="28">
        <v>19.40625</v>
      </c>
      <c r="AFN108" s="27">
        <v>7</v>
      </c>
      <c r="AFO108" s="27">
        <f t="shared" si="3326"/>
        <v>7</v>
      </c>
      <c r="AFP108" s="27">
        <f t="shared" si="3327"/>
        <v>7</v>
      </c>
      <c r="AFQ108" s="27">
        <f t="shared" si="3328"/>
        <v>7</v>
      </c>
      <c r="AFR108" s="27">
        <f t="shared" si="3329"/>
        <v>0</v>
      </c>
      <c r="AFS108" s="27">
        <f t="shared" si="3330"/>
        <v>0</v>
      </c>
      <c r="AFT108" s="27">
        <f t="shared" si="3331"/>
        <v>8</v>
      </c>
      <c r="AFU108" s="27">
        <f t="shared" si="3332"/>
        <v>0</v>
      </c>
      <c r="AFV108" s="27">
        <f t="shared" si="3333"/>
        <v>7</v>
      </c>
      <c r="AFW108" s="27">
        <f t="shared" si="3334"/>
        <v>0</v>
      </c>
      <c r="AFX108" s="27">
        <f t="shared" si="3335"/>
        <v>0</v>
      </c>
      <c r="AFY108" s="27">
        <f t="shared" si="3336"/>
        <v>0</v>
      </c>
      <c r="AFZ108" s="27">
        <f t="shared" si="3337"/>
        <v>7</v>
      </c>
      <c r="AGA108" s="27">
        <f t="shared" si="3338"/>
        <v>0</v>
      </c>
      <c r="AGB108" s="27">
        <f t="shared" si="3339"/>
        <v>1</v>
      </c>
      <c r="AGC108" s="27">
        <f t="shared" si="3340"/>
        <v>7</v>
      </c>
      <c r="AGD108" s="27">
        <f t="shared" si="3341"/>
        <v>0</v>
      </c>
      <c r="AGE108" s="27">
        <f t="shared" si="3342"/>
        <v>0</v>
      </c>
      <c r="AGF108" s="27">
        <f t="shared" si="3343"/>
        <v>0</v>
      </c>
      <c r="AGG108" s="27">
        <f t="shared" si="3344"/>
        <v>0</v>
      </c>
      <c r="AGH108" s="27">
        <f t="shared" si="3345"/>
        <v>0</v>
      </c>
      <c r="AGI108" s="27">
        <f t="shared" si="3346"/>
        <v>7</v>
      </c>
      <c r="AGJ108" s="27">
        <f t="shared" si="3347"/>
        <v>0</v>
      </c>
      <c r="AGK108" s="27">
        <f t="shared" si="3348"/>
        <v>0</v>
      </c>
      <c r="AGL108" s="27">
        <f t="shared" si="3349"/>
        <v>7</v>
      </c>
      <c r="AGM108" s="27">
        <f t="shared" si="3350"/>
        <v>0</v>
      </c>
      <c r="AGN108" s="27">
        <f t="shared" si="3351"/>
        <v>0</v>
      </c>
      <c r="AGO108" s="27">
        <f t="shared" si="3352"/>
        <v>7</v>
      </c>
      <c r="AGP108" s="27">
        <f t="shared" si="3353"/>
        <v>0</v>
      </c>
      <c r="AGQ108" s="27">
        <f t="shared" si="3354"/>
        <v>0</v>
      </c>
      <c r="AGR108" s="27">
        <f t="shared" si="3355"/>
        <v>7</v>
      </c>
      <c r="AGS108" s="27">
        <f t="shared" si="3356"/>
        <v>0</v>
      </c>
      <c r="AGT108" s="27">
        <f t="shared" si="3357"/>
        <v>0</v>
      </c>
      <c r="AGU108" s="27">
        <f t="shared" si="3358"/>
        <v>7</v>
      </c>
      <c r="AGV108" s="27">
        <f t="shared" si="3359"/>
        <v>0</v>
      </c>
      <c r="AGW108" s="27">
        <f t="shared" si="3360"/>
        <v>0</v>
      </c>
      <c r="AGX108" s="27">
        <f t="shared" si="3361"/>
        <v>7</v>
      </c>
      <c r="AGY108" s="27">
        <f t="shared" si="3362"/>
        <v>0</v>
      </c>
      <c r="AGZ108" s="27">
        <f t="shared" si="3363"/>
        <v>0</v>
      </c>
      <c r="AHA108" s="27">
        <f t="shared" si="3364"/>
        <v>0</v>
      </c>
      <c r="AHB108" s="27">
        <f t="shared" si="3365"/>
        <v>0</v>
      </c>
      <c r="AHC108" s="27">
        <f t="shared" si="3366"/>
        <v>0</v>
      </c>
      <c r="AHD108" s="27">
        <f t="shared" si="3367"/>
        <v>0</v>
      </c>
      <c r="AHE108" s="27">
        <f t="shared" si="3368"/>
        <v>0</v>
      </c>
      <c r="AHF108" s="27">
        <f t="shared" si="3369"/>
        <v>0</v>
      </c>
      <c r="AHG108" s="27">
        <f t="shared" si="3370"/>
        <v>0</v>
      </c>
      <c r="AHH108" s="27">
        <f t="shared" si="3371"/>
        <v>0</v>
      </c>
      <c r="AHI108" s="27">
        <f t="shared" si="3372"/>
        <v>0</v>
      </c>
      <c r="AHJ108" s="27">
        <f t="shared" si="3373"/>
        <v>0</v>
      </c>
      <c r="AHK108" s="27">
        <f t="shared" si="3374"/>
        <v>0</v>
      </c>
      <c r="AHL108" s="27">
        <f t="shared" si="3375"/>
        <v>0</v>
      </c>
      <c r="AHM108" s="27">
        <f t="shared" si="3376"/>
        <v>0</v>
      </c>
      <c r="AHN108" s="27">
        <f t="shared" si="3377"/>
        <v>0</v>
      </c>
      <c r="AHO108" s="27">
        <f t="shared" si="3378"/>
        <v>0</v>
      </c>
      <c r="AHP108" s="27">
        <f t="shared" si="3379"/>
        <v>0</v>
      </c>
      <c r="AHQ108" s="27">
        <f t="shared" si="3380"/>
        <v>0</v>
      </c>
      <c r="AHR108" s="27">
        <f t="shared" si="3381"/>
        <v>0</v>
      </c>
      <c r="AHS108" s="27">
        <f t="shared" si="3382"/>
        <v>0</v>
      </c>
      <c r="AHT108" s="27">
        <f t="shared" si="3383"/>
        <v>0</v>
      </c>
      <c r="AHU108" s="27">
        <f t="shared" si="3384"/>
        <v>0</v>
      </c>
      <c r="AHV108" s="27">
        <f t="shared" si="3385"/>
        <v>0</v>
      </c>
      <c r="AHW108" s="27">
        <f t="shared" si="3386"/>
        <v>0</v>
      </c>
      <c r="AHX108" s="27">
        <f t="shared" si="3387"/>
        <v>0</v>
      </c>
      <c r="AHY108" s="27">
        <f t="shared" si="3388"/>
        <v>0</v>
      </c>
      <c r="AHZ108" s="27">
        <f t="shared" si="3389"/>
        <v>0</v>
      </c>
      <c r="AIA108" s="27">
        <f t="shared" si="3390"/>
        <v>0</v>
      </c>
      <c r="AIB108" s="27">
        <f t="shared" si="3391"/>
        <v>0</v>
      </c>
      <c r="AIC108" s="27">
        <f t="shared" si="3392"/>
        <v>0</v>
      </c>
      <c r="AID108" s="27">
        <f t="shared" si="3393"/>
        <v>0</v>
      </c>
      <c r="AIE108" s="27">
        <f t="shared" si="3394"/>
        <v>0</v>
      </c>
      <c r="AIF108" s="27">
        <f t="shared" si="3395"/>
        <v>0</v>
      </c>
      <c r="AIG108" s="27">
        <f t="shared" si="3396"/>
        <v>0</v>
      </c>
      <c r="AIH108" s="27">
        <f t="shared" si="3397"/>
        <v>0</v>
      </c>
      <c r="AII108" s="27">
        <f t="shared" si="3398"/>
        <v>0</v>
      </c>
      <c r="AIJ108" s="27">
        <f t="shared" si="3399"/>
        <v>0</v>
      </c>
      <c r="AIK108" s="27">
        <f t="shared" si="3400"/>
        <v>0</v>
      </c>
      <c r="AIL108" s="27">
        <f t="shared" si="3401"/>
        <v>0</v>
      </c>
      <c r="AIM108" s="27">
        <f t="shared" si="3402"/>
        <v>0</v>
      </c>
      <c r="AIN108" s="27">
        <f t="shared" si="3403"/>
        <v>0</v>
      </c>
      <c r="AIO108" s="27">
        <f t="shared" si="3404"/>
        <v>0</v>
      </c>
      <c r="AIP108" s="27">
        <f t="shared" si="3405"/>
        <v>0</v>
      </c>
      <c r="AIQ108" s="27">
        <f t="shared" si="3406"/>
        <v>0</v>
      </c>
      <c r="AIR108" s="27">
        <f t="shared" si="3407"/>
        <v>0</v>
      </c>
      <c r="AIT108" s="27">
        <v>1</v>
      </c>
      <c r="AIU108" s="27">
        <v>1</v>
      </c>
      <c r="AIV108" s="27">
        <v>1</v>
      </c>
      <c r="AIW108" s="27">
        <f t="shared" si="3408"/>
        <v>0</v>
      </c>
      <c r="AIX108" s="27">
        <f t="shared" si="3409"/>
        <v>0</v>
      </c>
      <c r="AIY108" s="27">
        <f t="shared" si="3410"/>
        <v>1</v>
      </c>
      <c r="AIZ108" s="27">
        <f t="shared" si="3411"/>
        <v>0</v>
      </c>
      <c r="AJA108" s="27">
        <f t="shared" si="3412"/>
        <v>2</v>
      </c>
      <c r="AJB108" s="27">
        <f t="shared" si="3413"/>
        <v>0</v>
      </c>
      <c r="AJC108" s="27">
        <f t="shared" si="3414"/>
        <v>0</v>
      </c>
      <c r="AJD108" s="27">
        <f t="shared" si="3415"/>
        <v>0</v>
      </c>
      <c r="AJE108" s="27">
        <f t="shared" si="3416"/>
        <v>0.125</v>
      </c>
      <c r="AJF108" s="27">
        <f t="shared" si="3417"/>
        <v>0</v>
      </c>
      <c r="AJG108" s="27">
        <f t="shared" si="3418"/>
        <v>4</v>
      </c>
      <c r="AJH108" s="27">
        <f t="shared" si="3419"/>
        <v>8</v>
      </c>
      <c r="AJI108" s="27">
        <f t="shared" si="3420"/>
        <v>0</v>
      </c>
      <c r="AJJ108" s="27">
        <f t="shared" si="3421"/>
        <v>0</v>
      </c>
      <c r="AJK108" s="27">
        <f t="shared" si="3422"/>
        <v>0</v>
      </c>
      <c r="AJL108" s="27">
        <f t="shared" si="3423"/>
        <v>0</v>
      </c>
      <c r="AJM108" s="27">
        <f t="shared" si="3424"/>
        <v>0</v>
      </c>
      <c r="AJN108" s="27">
        <f t="shared" si="3425"/>
        <v>3.125E-2</v>
      </c>
      <c r="AJO108" s="27">
        <f t="shared" si="3426"/>
        <v>0</v>
      </c>
      <c r="AJP108" s="27">
        <f t="shared" si="3427"/>
        <v>0</v>
      </c>
      <c r="AJQ108" s="27">
        <f t="shared" si="3428"/>
        <v>0.25</v>
      </c>
      <c r="AJR108" s="27">
        <f t="shared" si="3429"/>
        <v>0</v>
      </c>
      <c r="AJS108" s="27">
        <f t="shared" si="3430"/>
        <v>0</v>
      </c>
      <c r="AJT108" s="27">
        <f t="shared" si="3431"/>
        <v>0.25</v>
      </c>
      <c r="AJU108" s="27">
        <f t="shared" si="3432"/>
        <v>0</v>
      </c>
      <c r="AJV108" s="27">
        <f t="shared" si="3433"/>
        <v>0</v>
      </c>
      <c r="AJW108" s="27">
        <f t="shared" si="3434"/>
        <v>0.25</v>
      </c>
      <c r="AJX108" s="27">
        <f t="shared" si="3435"/>
        <v>0</v>
      </c>
      <c r="AJY108" s="27">
        <f t="shared" si="3436"/>
        <v>0</v>
      </c>
      <c r="AJZ108" s="27">
        <f t="shared" si="3437"/>
        <v>0.25</v>
      </c>
      <c r="AKA108" s="27">
        <f t="shared" si="3438"/>
        <v>0</v>
      </c>
      <c r="AKB108" s="27">
        <f t="shared" si="3439"/>
        <v>0</v>
      </c>
      <c r="AKC108" s="27">
        <f t="shared" si="3440"/>
        <v>0.25</v>
      </c>
      <c r="AKD108" s="27">
        <f t="shared" si="3441"/>
        <v>0</v>
      </c>
      <c r="AKE108" s="27">
        <f t="shared" si="3442"/>
        <v>0</v>
      </c>
      <c r="AKF108" s="27">
        <f t="shared" si="3443"/>
        <v>0</v>
      </c>
      <c r="AKG108" s="27">
        <f t="shared" si="3444"/>
        <v>0</v>
      </c>
      <c r="AKH108" s="27">
        <f t="shared" si="3445"/>
        <v>0</v>
      </c>
      <c r="AKI108" s="27">
        <f t="shared" si="3446"/>
        <v>0</v>
      </c>
      <c r="AKJ108" s="27">
        <f t="shared" si="3447"/>
        <v>0</v>
      </c>
      <c r="AKK108" s="27">
        <f t="shared" si="3448"/>
        <v>0</v>
      </c>
      <c r="AKL108" s="27">
        <f t="shared" si="3449"/>
        <v>0</v>
      </c>
      <c r="AKM108" s="27">
        <f t="shared" si="3450"/>
        <v>0</v>
      </c>
      <c r="AKN108" s="27">
        <f t="shared" si="3451"/>
        <v>0</v>
      </c>
      <c r="AKO108" s="27">
        <f t="shared" si="3452"/>
        <v>0</v>
      </c>
      <c r="AKP108" s="27">
        <f t="shared" si="3453"/>
        <v>0</v>
      </c>
      <c r="AKQ108" s="27">
        <f t="shared" si="3454"/>
        <v>0</v>
      </c>
      <c r="AKR108" s="27">
        <f t="shared" si="3455"/>
        <v>0</v>
      </c>
      <c r="AKS108" s="27">
        <f t="shared" si="3456"/>
        <v>0</v>
      </c>
      <c r="AKT108" s="27">
        <f t="shared" si="3457"/>
        <v>0</v>
      </c>
      <c r="AKU108" s="27">
        <f t="shared" si="3458"/>
        <v>0</v>
      </c>
      <c r="AKV108" s="27">
        <f t="shared" si="3459"/>
        <v>0</v>
      </c>
      <c r="AKW108" s="27">
        <f t="shared" si="3460"/>
        <v>0</v>
      </c>
      <c r="AKX108" s="27">
        <f t="shared" si="3461"/>
        <v>0</v>
      </c>
      <c r="AKY108" s="27">
        <f t="shared" si="3462"/>
        <v>0</v>
      </c>
      <c r="AKZ108" s="27">
        <f t="shared" si="3463"/>
        <v>0</v>
      </c>
      <c r="ALA108" s="27">
        <f t="shared" si="3464"/>
        <v>0</v>
      </c>
      <c r="ALB108" s="27">
        <f t="shared" si="3465"/>
        <v>0</v>
      </c>
      <c r="ALC108" s="27">
        <f t="shared" si="3466"/>
        <v>0</v>
      </c>
      <c r="ALD108" s="27">
        <f t="shared" si="3467"/>
        <v>0</v>
      </c>
      <c r="ALE108" s="27">
        <f t="shared" si="3468"/>
        <v>0</v>
      </c>
      <c r="ALF108" s="27">
        <f t="shared" si="3469"/>
        <v>0</v>
      </c>
      <c r="ALG108" s="27">
        <f t="shared" si="3470"/>
        <v>0</v>
      </c>
      <c r="ALH108" s="27">
        <f t="shared" si="3471"/>
        <v>0</v>
      </c>
      <c r="ALI108" s="27">
        <f t="shared" si="3472"/>
        <v>0</v>
      </c>
      <c r="ALJ108" s="27">
        <f t="shared" si="3473"/>
        <v>0</v>
      </c>
      <c r="ALK108" s="27">
        <f t="shared" si="3474"/>
        <v>0</v>
      </c>
      <c r="ALL108" s="27">
        <f t="shared" si="3475"/>
        <v>0</v>
      </c>
      <c r="ALM108" s="27">
        <f t="shared" si="3476"/>
        <v>0</v>
      </c>
      <c r="ALN108" s="27">
        <f t="shared" si="3477"/>
        <v>0</v>
      </c>
      <c r="ALO108" s="27">
        <f t="shared" si="3478"/>
        <v>0</v>
      </c>
      <c r="ALP108" s="27">
        <f t="shared" si="3479"/>
        <v>0</v>
      </c>
      <c r="ALQ108" s="27">
        <f t="shared" si="3480"/>
        <v>0</v>
      </c>
      <c r="ALR108" s="27">
        <f t="shared" si="3481"/>
        <v>0</v>
      </c>
      <c r="ALS108" s="27">
        <f t="shared" si="3482"/>
        <v>0</v>
      </c>
      <c r="ALT108" s="27">
        <f t="shared" si="3483"/>
        <v>0</v>
      </c>
      <c r="ALU108" s="27">
        <f t="shared" si="3484"/>
        <v>0</v>
      </c>
      <c r="ALV108" s="27">
        <f t="shared" si="3485"/>
        <v>0</v>
      </c>
      <c r="ALW108" s="27">
        <f t="shared" si="3486"/>
        <v>0</v>
      </c>
      <c r="AMK108" s="28">
        <v>1686</v>
      </c>
      <c r="AML108" s="28">
        <f t="shared" si="3487"/>
        <v>1686</v>
      </c>
      <c r="AMN108" s="28">
        <v>1732</v>
      </c>
      <c r="AMO108" s="27" t="str">
        <f t="shared" si="3488"/>
        <v>1719</v>
      </c>
      <c r="AMP108" s="27" t="str">
        <f t="shared" si="3489"/>
        <v>1706</v>
      </c>
      <c r="AMQ108" s="27" t="str">
        <f t="shared" si="3490"/>
        <v>1696</v>
      </c>
      <c r="AMR108" s="27" t="str">
        <f t="shared" si="3491"/>
        <v>1696</v>
      </c>
      <c r="AMS108" s="27" t="str">
        <f t="shared" si="3492"/>
        <v>1696</v>
      </c>
      <c r="AMT108" s="27" t="str">
        <f t="shared" si="3493"/>
        <v>1688</v>
      </c>
      <c r="AMU108" s="27" t="str">
        <f t="shared" si="3494"/>
        <v>1688</v>
      </c>
      <c r="AMV108" s="27" t="str">
        <f t="shared" si="3495"/>
        <v>1698</v>
      </c>
      <c r="AMW108" s="27" t="str">
        <f t="shared" si="3496"/>
        <v>1698</v>
      </c>
      <c r="AMX108" s="27" t="str">
        <f t="shared" si="3497"/>
        <v>1698</v>
      </c>
      <c r="AMY108" s="27" t="str">
        <f t="shared" si="3498"/>
        <v>1698</v>
      </c>
      <c r="AMZ108" s="27" t="str">
        <f t="shared" si="3499"/>
        <v>1686</v>
      </c>
      <c r="ANA108" s="27" t="str">
        <f t="shared" si="3500"/>
        <v>1686</v>
      </c>
      <c r="ANB108" s="27" t="str">
        <f t="shared" si="3501"/>
        <v>1676</v>
      </c>
      <c r="ANC108" s="27" t="str">
        <f t="shared" si="3502"/>
        <v>1669</v>
      </c>
      <c r="AND108" s="27" t="str">
        <f t="shared" si="3503"/>
        <v>1669</v>
      </c>
      <c r="ANE108" s="27" t="str">
        <f t="shared" si="3504"/>
        <v>1669</v>
      </c>
      <c r="ANF108" s="27" t="str">
        <f t="shared" si="3505"/>
        <v>1669</v>
      </c>
      <c r="ANG108" s="27" t="str">
        <f t="shared" si="3506"/>
        <v>1669</v>
      </c>
      <c r="ANH108" s="27" t="str">
        <f t="shared" si="3507"/>
        <v>1669</v>
      </c>
      <c r="ANI108" s="27" t="str">
        <f t="shared" si="3508"/>
        <v>1680</v>
      </c>
      <c r="ANJ108" s="27" t="str">
        <f t="shared" si="3509"/>
        <v>1680</v>
      </c>
      <c r="ANK108" s="27" t="str">
        <f t="shared" si="3510"/>
        <v>1680</v>
      </c>
      <c r="ANL108" s="27" t="str">
        <f t="shared" si="3511"/>
        <v>1663</v>
      </c>
      <c r="ANM108" s="27" t="str">
        <f t="shared" si="3512"/>
        <v>1663</v>
      </c>
      <c r="ANN108" s="27" t="str">
        <f t="shared" si="3513"/>
        <v>1663</v>
      </c>
      <c r="ANO108" s="27" t="str">
        <f t="shared" si="3514"/>
        <v>1648</v>
      </c>
      <c r="ANP108" s="27" t="str">
        <f t="shared" si="3515"/>
        <v>1648</v>
      </c>
      <c r="ANQ108" s="27" t="str">
        <f t="shared" si="3516"/>
        <v>1648</v>
      </c>
      <c r="ANR108" s="27" t="str">
        <f t="shared" si="3517"/>
        <v>1660</v>
      </c>
      <c r="ANS108" s="27" t="str">
        <f t="shared" si="3518"/>
        <v>1660</v>
      </c>
      <c r="ANT108" s="27" t="str">
        <f t="shared" si="3519"/>
        <v>1660</v>
      </c>
      <c r="ANU108" s="27" t="str">
        <f t="shared" si="3520"/>
        <v>1680</v>
      </c>
      <c r="ANV108" s="27" t="str">
        <f t="shared" si="3521"/>
        <v>1680</v>
      </c>
      <c r="ANW108" s="27" t="str">
        <f t="shared" si="3522"/>
        <v>1680</v>
      </c>
      <c r="ANX108" s="27" t="str">
        <f t="shared" si="3523"/>
        <v>1686</v>
      </c>
      <c r="ANY108" s="27" t="str">
        <f t="shared" si="3524"/>
        <v>1686</v>
      </c>
      <c r="ANZ108" s="27" t="str">
        <f t="shared" si="3525"/>
        <v>1686</v>
      </c>
      <c r="AOA108" s="27" t="str">
        <f t="shared" si="3526"/>
        <v>1686</v>
      </c>
      <c r="AOB108" s="27" t="str">
        <f t="shared" si="3527"/>
        <v>1686</v>
      </c>
      <c r="AOC108" s="27" t="str">
        <f t="shared" si="3528"/>
        <v>1686</v>
      </c>
      <c r="AOD108" s="27" t="str">
        <f t="shared" si="3529"/>
        <v>1686</v>
      </c>
      <c r="AOE108" s="27" t="str">
        <f t="shared" si="3530"/>
        <v>1686</v>
      </c>
      <c r="AOF108" s="27" t="str">
        <f t="shared" si="3531"/>
        <v>1686</v>
      </c>
      <c r="AOG108" s="27" t="str">
        <f t="shared" si="3532"/>
        <v>1686</v>
      </c>
      <c r="AOH108" s="27" t="str">
        <f t="shared" si="3533"/>
        <v>1686</v>
      </c>
      <c r="AOI108" s="27" t="str">
        <f t="shared" si="3534"/>
        <v>1686</v>
      </c>
      <c r="AOJ108" s="27" t="str">
        <f t="shared" si="3535"/>
        <v>1686</v>
      </c>
      <c r="AOK108" s="27" t="str">
        <f t="shared" si="3536"/>
        <v>1686</v>
      </c>
      <c r="AOL108" s="27" t="str">
        <f t="shared" si="3537"/>
        <v>1686</v>
      </c>
      <c r="AOM108" s="27" t="str">
        <f t="shared" si="3538"/>
        <v>1686</v>
      </c>
      <c r="AON108" s="27" t="str">
        <f t="shared" si="3539"/>
        <v>1686</v>
      </c>
      <c r="AOO108" s="27" t="str">
        <f t="shared" si="3540"/>
        <v>1686</v>
      </c>
      <c r="AOP108" s="27" t="str">
        <f t="shared" si="3541"/>
        <v>1686</v>
      </c>
      <c r="AOQ108" s="27" t="str">
        <f t="shared" si="3542"/>
        <v>1686</v>
      </c>
      <c r="AOR108" s="27" t="str">
        <f t="shared" si="3543"/>
        <v>1686</v>
      </c>
      <c r="AOS108" s="27" t="str">
        <f t="shared" si="3544"/>
        <v>1686</v>
      </c>
      <c r="AOT108" s="27" t="str">
        <f t="shared" si="3545"/>
        <v>1686</v>
      </c>
      <c r="AOU108" s="27" t="str">
        <f t="shared" si="3546"/>
        <v>1686</v>
      </c>
      <c r="AOV108" s="27" t="str">
        <f t="shared" si="3547"/>
        <v>1686</v>
      </c>
      <c r="AOW108" s="27" t="str">
        <f t="shared" si="3548"/>
        <v>1686</v>
      </c>
      <c r="AOX108" s="27" t="str">
        <f t="shared" si="3549"/>
        <v>1686</v>
      </c>
      <c r="AOY108" s="27" t="str">
        <f t="shared" si="3550"/>
        <v>1686</v>
      </c>
      <c r="AOZ108" s="27" t="str">
        <f t="shared" si="3551"/>
        <v>1686</v>
      </c>
      <c r="APA108" s="27" t="str">
        <f t="shared" si="3552"/>
        <v>1686</v>
      </c>
      <c r="APB108" s="27" t="str">
        <f t="shared" si="3553"/>
        <v>1686</v>
      </c>
      <c r="APC108" s="27" t="str">
        <f t="shared" si="3554"/>
        <v>1686</v>
      </c>
      <c r="APD108" s="27" t="str">
        <f t="shared" si="3555"/>
        <v>1686</v>
      </c>
      <c r="APE108" s="27" t="str">
        <f t="shared" si="3556"/>
        <v>1686</v>
      </c>
      <c r="APF108" s="27" t="str">
        <f t="shared" si="3557"/>
        <v>1686</v>
      </c>
      <c r="APG108" s="27" t="str">
        <f t="shared" si="3558"/>
        <v>1686</v>
      </c>
      <c r="APH108" s="27" t="str">
        <f t="shared" si="3559"/>
        <v>1686</v>
      </c>
      <c r="API108" s="27" t="str">
        <f t="shared" si="3560"/>
        <v>1686</v>
      </c>
      <c r="APJ108" s="27" t="str">
        <f t="shared" si="3561"/>
        <v>1686</v>
      </c>
      <c r="APK108" s="27" t="str">
        <f t="shared" si="3562"/>
        <v>1686</v>
      </c>
      <c r="APL108" s="27" t="str">
        <f t="shared" si="3563"/>
        <v>1686</v>
      </c>
      <c r="APM108" s="27" t="str">
        <f t="shared" si="3564"/>
        <v>1686</v>
      </c>
      <c r="APN108" s="27" t="str">
        <f t="shared" si="3565"/>
        <v>1686</v>
      </c>
      <c r="APO108" s="27" t="str">
        <f t="shared" si="3566"/>
        <v>1686</v>
      </c>
      <c r="APP108" s="27" t="str">
        <f t="shared" si="3567"/>
        <v>1686</v>
      </c>
      <c r="APQ108" s="27" t="str">
        <f t="shared" si="3568"/>
        <v>1686</v>
      </c>
      <c r="APR108" s="27" t="str">
        <f t="shared" si="3569"/>
        <v>1686</v>
      </c>
    </row>
    <row r="109" spans="1:1022 1025:1110" x14ac:dyDescent="0.35">
      <c r="A109" s="27">
        <v>113</v>
      </c>
      <c r="B109" s="90" t="s">
        <v>330</v>
      </c>
      <c r="C109" s="91">
        <f>VLOOKUP(A109, Rankings!$A$2:$AN$129, 40, FALSE)</f>
        <v>107</v>
      </c>
      <c r="D109" s="79" t="s">
        <v>395</v>
      </c>
      <c r="F109" s="27">
        <v>1794</v>
      </c>
      <c r="I109" s="29">
        <f t="shared" si="2678"/>
        <v>12.5</v>
      </c>
      <c r="L109" s="27" t="s">
        <v>2349</v>
      </c>
      <c r="M109" s="27" t="s">
        <v>2432</v>
      </c>
      <c r="N109" s="27" t="s">
        <v>2714</v>
      </c>
      <c r="O109" s="27" t="s">
        <v>24</v>
      </c>
      <c r="P109" s="27" t="s">
        <v>3108</v>
      </c>
      <c r="Q109" s="27" t="s">
        <v>24</v>
      </c>
      <c r="R109" s="27" t="s">
        <v>24</v>
      </c>
      <c r="S109" s="27" t="s">
        <v>24</v>
      </c>
      <c r="T109" s="27" t="s">
        <v>3717</v>
      </c>
      <c r="U109" s="27" t="s">
        <v>24</v>
      </c>
      <c r="V109" s="27" t="s">
        <v>24</v>
      </c>
      <c r="W109" s="27" t="s">
        <v>4101</v>
      </c>
      <c r="X109" s="27" t="s">
        <v>24</v>
      </c>
      <c r="Y109" s="27" t="s">
        <v>24</v>
      </c>
      <c r="Z109" s="27" t="s">
        <v>4479</v>
      </c>
      <c r="AA109" s="27" t="s">
        <v>24</v>
      </c>
      <c r="AB109" s="27" t="s">
        <v>24</v>
      </c>
      <c r="AC109" s="27" t="s">
        <v>24</v>
      </c>
      <c r="AD109" s="27" t="s">
        <v>24</v>
      </c>
      <c r="AE109" s="27" t="s">
        <v>24</v>
      </c>
      <c r="AF109" s="27" t="s">
        <v>5090</v>
      </c>
      <c r="AG109" s="27" t="s">
        <v>24</v>
      </c>
      <c r="AH109" s="27" t="s">
        <v>24</v>
      </c>
      <c r="AI109" s="27" t="s">
        <v>5470</v>
      </c>
      <c r="AJ109" s="27" t="s">
        <v>24</v>
      </c>
      <c r="AK109" s="27" t="s">
        <v>24</v>
      </c>
      <c r="AL109" s="27" t="s">
        <v>5751</v>
      </c>
      <c r="AM109" s="27" t="s">
        <v>24</v>
      </c>
      <c r="AN109" s="27" t="s">
        <v>24</v>
      </c>
      <c r="AO109" s="27" t="s">
        <v>6008</v>
      </c>
      <c r="AP109" s="27" t="s">
        <v>24</v>
      </c>
      <c r="AQ109" s="27" t="s">
        <v>24</v>
      </c>
      <c r="AR109" s="27" t="s">
        <v>6402</v>
      </c>
      <c r="AS109" s="27" t="s">
        <v>24</v>
      </c>
      <c r="AT109" s="27" t="s">
        <v>24</v>
      </c>
      <c r="AU109" s="27" t="s">
        <v>6709</v>
      </c>
      <c r="AV109" s="27" t="s">
        <v>24</v>
      </c>
      <c r="AW109" s="27" t="s">
        <v>24</v>
      </c>
      <c r="AX109" s="27" t="s">
        <v>24</v>
      </c>
      <c r="AY109" s="27" t="s">
        <v>24</v>
      </c>
      <c r="AZ109" s="27" t="s">
        <v>24</v>
      </c>
      <c r="BA109" s="27" t="s">
        <v>24</v>
      </c>
      <c r="BB109" s="27" t="s">
        <v>24</v>
      </c>
      <c r="BC109" s="27" t="s">
        <v>24</v>
      </c>
      <c r="BD109" s="27" t="s">
        <v>24</v>
      </c>
      <c r="BE109" s="27" t="s">
        <v>24</v>
      </c>
      <c r="BF109" s="27" t="s">
        <v>24</v>
      </c>
      <c r="BG109" s="27" t="s">
        <v>24</v>
      </c>
      <c r="BH109" s="27" t="s">
        <v>24</v>
      </c>
      <c r="BI109" s="27" t="s">
        <v>24</v>
      </c>
      <c r="BJ109" s="27" t="s">
        <v>24</v>
      </c>
      <c r="BK109" s="27" t="s">
        <v>24</v>
      </c>
      <c r="BL109" s="27" t="s">
        <v>24</v>
      </c>
      <c r="BM109" s="27" t="s">
        <v>24</v>
      </c>
      <c r="BN109" s="27" t="s">
        <v>24</v>
      </c>
      <c r="BO109" s="27" t="s">
        <v>24</v>
      </c>
      <c r="BP109" s="27" t="s">
        <v>24</v>
      </c>
      <c r="BQ109" s="27" t="s">
        <v>24</v>
      </c>
      <c r="BR109" s="27" t="s">
        <v>24</v>
      </c>
      <c r="BS109" s="27" t="s">
        <v>24</v>
      </c>
      <c r="BT109" s="27" t="s">
        <v>24</v>
      </c>
      <c r="BU109" s="27" t="s">
        <v>24</v>
      </c>
      <c r="BV109" s="27" t="s">
        <v>24</v>
      </c>
      <c r="BW109" s="27" t="s">
        <v>24</v>
      </c>
      <c r="BX109" s="27" t="s">
        <v>24</v>
      </c>
      <c r="BY109" s="27" t="s">
        <v>24</v>
      </c>
      <c r="BZ109" s="27" t="s">
        <v>24</v>
      </c>
      <c r="CA109" s="27" t="s">
        <v>24</v>
      </c>
      <c r="CB109" s="27" t="s">
        <v>24</v>
      </c>
      <c r="CC109" s="27" t="s">
        <v>24</v>
      </c>
      <c r="CD109" s="27" t="s">
        <v>24</v>
      </c>
      <c r="CE109" s="27" t="s">
        <v>24</v>
      </c>
      <c r="CF109" s="27" t="s">
        <v>24</v>
      </c>
      <c r="CG109" s="27" t="s">
        <v>24</v>
      </c>
      <c r="CH109" s="27" t="s">
        <v>24</v>
      </c>
      <c r="CI109" s="27" t="s">
        <v>24</v>
      </c>
      <c r="CJ109" s="27" t="s">
        <v>24</v>
      </c>
      <c r="CK109" s="27" t="s">
        <v>24</v>
      </c>
      <c r="CL109" s="27" t="s">
        <v>24</v>
      </c>
      <c r="CM109" s="27" t="s">
        <v>24</v>
      </c>
      <c r="CN109" s="27" t="s">
        <v>24</v>
      </c>
      <c r="CO109" s="27" t="s">
        <v>24</v>
      </c>
      <c r="CQ109" s="28">
        <f t="shared" si="2679"/>
        <v>2</v>
      </c>
      <c r="CR109" s="28">
        <f t="shared" si="2680"/>
        <v>3</v>
      </c>
      <c r="CS109" s="28">
        <f t="shared" si="2681"/>
        <v>2</v>
      </c>
      <c r="CT109" s="28">
        <f t="shared" si="2682"/>
        <v>5</v>
      </c>
      <c r="CU109" s="28">
        <f t="shared" si="2683"/>
        <v>2</v>
      </c>
      <c r="CV109" s="28">
        <f t="shared" si="2684"/>
        <v>2</v>
      </c>
      <c r="CW109" s="28">
        <f t="shared" si="2685"/>
        <v>2</v>
      </c>
      <c r="CX109" s="28">
        <f t="shared" si="2686"/>
        <v>3</v>
      </c>
      <c r="CY109" s="28">
        <f t="shared" si="2687"/>
        <v>0</v>
      </c>
      <c r="CZ109" s="28">
        <f t="shared" si="2688"/>
        <v>0</v>
      </c>
      <c r="DA109" s="28">
        <f t="shared" si="2689"/>
        <v>0</v>
      </c>
      <c r="DB109" s="28">
        <f t="shared" si="2690"/>
        <v>0</v>
      </c>
      <c r="DC109" s="28">
        <f t="shared" si="2691"/>
        <v>0</v>
      </c>
      <c r="DD109" s="28">
        <f t="shared" si="2692"/>
        <v>1</v>
      </c>
      <c r="DE109" s="28">
        <f t="shared" si="2693"/>
        <v>0</v>
      </c>
      <c r="DF109" s="28">
        <f t="shared" si="2694"/>
        <v>0</v>
      </c>
      <c r="DG109" s="28">
        <f t="shared" si="2695"/>
        <v>0</v>
      </c>
      <c r="DH109" s="28">
        <f t="shared" si="2696"/>
        <v>0</v>
      </c>
      <c r="DI109" s="28">
        <f t="shared" si="2697"/>
        <v>0</v>
      </c>
      <c r="DJ109" s="28">
        <f t="shared" si="2698"/>
        <v>0</v>
      </c>
      <c r="DK109" s="28">
        <f t="shared" si="2699"/>
        <v>0</v>
      </c>
      <c r="DL109" s="28">
        <f t="shared" si="2700"/>
        <v>0</v>
      </c>
      <c r="DM109" s="28">
        <f t="shared" si="2701"/>
        <v>0</v>
      </c>
      <c r="DN109" s="28">
        <f t="shared" si="2702"/>
        <v>0</v>
      </c>
      <c r="DO109" s="28">
        <f t="shared" si="2703"/>
        <v>0</v>
      </c>
      <c r="DP109" s="28">
        <f t="shared" si="2704"/>
        <v>1</v>
      </c>
      <c r="DR109">
        <f t="shared" si="2705"/>
        <v>2</v>
      </c>
      <c r="DS109">
        <f t="shared" si="2706"/>
        <v>2</v>
      </c>
      <c r="DT109">
        <f t="shared" si="2707"/>
        <v>3</v>
      </c>
      <c r="DU109">
        <f t="shared" si="2708"/>
        <v>0</v>
      </c>
      <c r="DV109">
        <f t="shared" si="2709"/>
        <v>10</v>
      </c>
      <c r="DW109">
        <f t="shared" si="2710"/>
        <v>0</v>
      </c>
      <c r="DX109">
        <f t="shared" si="2711"/>
        <v>0</v>
      </c>
      <c r="DY109">
        <f t="shared" si="2712"/>
        <v>0</v>
      </c>
      <c r="DZ109">
        <f t="shared" si="2713"/>
        <v>4</v>
      </c>
      <c r="EA109">
        <f t="shared" si="2714"/>
        <v>0</v>
      </c>
      <c r="EB109">
        <f t="shared" si="2715"/>
        <v>0</v>
      </c>
      <c r="EC109">
        <f t="shared" si="2716"/>
        <v>1</v>
      </c>
      <c r="ED109">
        <f t="shared" si="2717"/>
        <v>0</v>
      </c>
      <c r="EE109">
        <f t="shared" si="2718"/>
        <v>0</v>
      </c>
      <c r="EF109">
        <f t="shared" si="2719"/>
        <v>1</v>
      </c>
      <c r="EG109">
        <f t="shared" si="2720"/>
        <v>0</v>
      </c>
      <c r="EH109">
        <f t="shared" si="2721"/>
        <v>0</v>
      </c>
      <c r="EI109">
        <f t="shared" si="2722"/>
        <v>0</v>
      </c>
      <c r="EJ109">
        <f t="shared" si="2723"/>
        <v>0</v>
      </c>
      <c r="EK109">
        <f t="shared" si="2724"/>
        <v>0</v>
      </c>
      <c r="EL109">
        <f t="shared" si="2725"/>
        <v>2</v>
      </c>
      <c r="EM109">
        <f t="shared" si="2726"/>
        <v>0</v>
      </c>
      <c r="EN109">
        <f t="shared" si="2727"/>
        <v>0</v>
      </c>
      <c r="EO109">
        <f t="shared" si="2728"/>
        <v>4</v>
      </c>
      <c r="EP109">
        <f t="shared" si="2729"/>
        <v>0</v>
      </c>
      <c r="EQ109">
        <f t="shared" si="2730"/>
        <v>0</v>
      </c>
      <c r="ER109">
        <f t="shared" si="2731"/>
        <v>4</v>
      </c>
      <c r="ES109">
        <f t="shared" si="2732"/>
        <v>0</v>
      </c>
      <c r="ET109">
        <f t="shared" si="2733"/>
        <v>0</v>
      </c>
      <c r="EU109">
        <f t="shared" si="2734"/>
        <v>3</v>
      </c>
      <c r="EV109">
        <f t="shared" si="2735"/>
        <v>0</v>
      </c>
      <c r="EW109">
        <f t="shared" si="2736"/>
        <v>0</v>
      </c>
      <c r="EX109">
        <f t="shared" si="2737"/>
        <v>4</v>
      </c>
      <c r="EY109">
        <f t="shared" si="2738"/>
        <v>0</v>
      </c>
      <c r="EZ109">
        <f t="shared" si="2739"/>
        <v>0</v>
      </c>
      <c r="FA109">
        <f t="shared" si="2740"/>
        <v>4</v>
      </c>
      <c r="FB109">
        <f t="shared" si="2741"/>
        <v>0</v>
      </c>
      <c r="FC109">
        <f t="shared" si="2742"/>
        <v>0</v>
      </c>
      <c r="FD109">
        <f t="shared" si="2743"/>
        <v>0</v>
      </c>
      <c r="FE109">
        <f t="shared" si="2744"/>
        <v>0</v>
      </c>
      <c r="FF109">
        <f t="shared" si="2745"/>
        <v>0</v>
      </c>
      <c r="FG109">
        <f t="shared" si="2746"/>
        <v>0</v>
      </c>
      <c r="FH109">
        <f t="shared" si="2747"/>
        <v>0</v>
      </c>
      <c r="FI109">
        <f t="shared" si="2748"/>
        <v>0</v>
      </c>
      <c r="FJ109">
        <f t="shared" si="2749"/>
        <v>0</v>
      </c>
      <c r="FK109">
        <f t="shared" si="2750"/>
        <v>0</v>
      </c>
      <c r="FL109">
        <f t="shared" si="2751"/>
        <v>0</v>
      </c>
      <c r="FM109">
        <f t="shared" si="2752"/>
        <v>0</v>
      </c>
      <c r="FN109">
        <f t="shared" si="2753"/>
        <v>0</v>
      </c>
      <c r="FO109">
        <f t="shared" si="2754"/>
        <v>0</v>
      </c>
      <c r="FP109">
        <f t="shared" si="2755"/>
        <v>0</v>
      </c>
      <c r="FQ109">
        <f t="shared" si="2756"/>
        <v>0</v>
      </c>
      <c r="FR109">
        <f t="shared" si="2757"/>
        <v>0</v>
      </c>
      <c r="FS109">
        <f t="shared" si="2758"/>
        <v>0</v>
      </c>
      <c r="FT109">
        <f t="shared" si="2759"/>
        <v>0</v>
      </c>
      <c r="FU109">
        <f t="shared" si="2760"/>
        <v>0</v>
      </c>
      <c r="FV109">
        <f t="shared" si="2761"/>
        <v>0</v>
      </c>
      <c r="FW109">
        <f t="shared" si="2762"/>
        <v>0</v>
      </c>
      <c r="FX109">
        <f t="shared" si="2763"/>
        <v>0</v>
      </c>
      <c r="FY109">
        <f t="shared" si="2764"/>
        <v>0</v>
      </c>
      <c r="FZ109">
        <f t="shared" si="2765"/>
        <v>0</v>
      </c>
      <c r="GA109">
        <f t="shared" si="2766"/>
        <v>0</v>
      </c>
      <c r="GB109">
        <f t="shared" si="2767"/>
        <v>0</v>
      </c>
      <c r="GC109">
        <f t="shared" si="2768"/>
        <v>0</v>
      </c>
      <c r="GD109">
        <f t="shared" si="2769"/>
        <v>0</v>
      </c>
      <c r="GE109">
        <f t="shared" si="2770"/>
        <v>0</v>
      </c>
      <c r="GF109">
        <f t="shared" si="2771"/>
        <v>0</v>
      </c>
      <c r="GG109">
        <f t="shared" si="2772"/>
        <v>0</v>
      </c>
      <c r="GH109">
        <f t="shared" si="2773"/>
        <v>0</v>
      </c>
      <c r="GI109">
        <f t="shared" si="2774"/>
        <v>0</v>
      </c>
      <c r="GJ109">
        <f t="shared" si="2775"/>
        <v>0</v>
      </c>
      <c r="GK109">
        <f t="shared" si="2776"/>
        <v>0</v>
      </c>
      <c r="GL109">
        <f t="shared" si="2777"/>
        <v>0</v>
      </c>
      <c r="GM109">
        <f t="shared" si="2778"/>
        <v>0</v>
      </c>
      <c r="GN109">
        <f t="shared" si="2779"/>
        <v>0</v>
      </c>
      <c r="GO109">
        <f t="shared" si="2780"/>
        <v>0</v>
      </c>
      <c r="GP109">
        <f t="shared" si="2781"/>
        <v>0</v>
      </c>
      <c r="GQ109">
        <f t="shared" si="2782"/>
        <v>0</v>
      </c>
      <c r="GR109">
        <f t="shared" si="2783"/>
        <v>0</v>
      </c>
      <c r="GS109">
        <f t="shared" si="2784"/>
        <v>0</v>
      </c>
      <c r="GT109">
        <f t="shared" si="2785"/>
        <v>0</v>
      </c>
      <c r="GU109">
        <f t="shared" si="2786"/>
        <v>0</v>
      </c>
      <c r="GW109" s="28">
        <f t="shared" si="2787"/>
        <v>5.9694800525954577</v>
      </c>
      <c r="GX109" s="28">
        <f t="shared" si="2788"/>
        <v>0</v>
      </c>
      <c r="GY109" s="28">
        <f t="shared" si="2789"/>
        <v>0.38286663355819689</v>
      </c>
      <c r="GZ109" s="28">
        <f t="shared" si="2790"/>
        <v>0</v>
      </c>
      <c r="HA109" s="28">
        <f t="shared" si="2791"/>
        <v>0</v>
      </c>
      <c r="HB109" s="28">
        <f t="shared" si="2792"/>
        <v>6.1609133693745557</v>
      </c>
      <c r="HC109" s="28">
        <f t="shared" si="2793"/>
        <v>0.50408021185510044</v>
      </c>
      <c r="HE109">
        <f>IFERROR(VLOOKUP(_xlfn.NUMBERVALUE(MID(L109, SEARCH("!", L109)+1, SEARCH("+", L109)-SEARCH("!", L109)-1)), Rankings!$A$2:$BK$129, 63, FALSE),0)</f>
        <v>0.86985627952015798</v>
      </c>
      <c r="HF109">
        <f>IFERROR(VLOOKUP(_xlfn.NUMBERVALUE(MID(M109, SEARCH("!", M109)+1, SEARCH("+", M109)-SEARCH("!", M109)-1)), Rankings!$A$2:$BK$129, 63, FALSE),0)</f>
        <v>0.23532414935285967</v>
      </c>
      <c r="HG109">
        <f>IFERROR(VLOOKUP(_xlfn.NUMBERVALUE(MID(N109, SEARCH("!", N109)+1, SEARCH("+", N109)-SEARCH("!", N109)-1)), Rankings!$A$2:$BK$129, 63, FALSE),0)</f>
        <v>0.29127396251073551</v>
      </c>
      <c r="HH109">
        <f>IFERROR(VLOOKUP(_xlfn.NUMBERVALUE(MID(O109, SEARCH("!", O109)+1, SEARCH("+", O109)-SEARCH("!", O109)-1)), Rankings!$A$2:$BK$129, 63, FALSE),0)</f>
        <v>0</v>
      </c>
      <c r="HI109">
        <f>IFERROR(VLOOKUP(_xlfn.NUMBERVALUE(MID(P109, SEARCH("!", P109)+1, SEARCH("+", P109)-SEARCH("!", P109)-1)), Rankings!$A$2:$BK$129, 63, FALSE),0)</f>
        <v>0.38286663355819689</v>
      </c>
      <c r="HJ109">
        <f>IFERROR(VLOOKUP(_xlfn.NUMBERVALUE(MID(Q109, SEARCH("!", Q109)+1, SEARCH("+", Q109)-SEARCH("!", Q109)-1)), Rankings!$A$2:$BK$129, 63, FALSE),0)</f>
        <v>0</v>
      </c>
      <c r="HK109">
        <f>IFERROR(VLOOKUP(_xlfn.NUMBERVALUE(MID(R109, SEARCH("!", R109)+1, SEARCH("+", R109)-SEARCH("!", R109)-1)), Rankings!$A$2:$BK$129, 63, FALSE),0)</f>
        <v>0</v>
      </c>
      <c r="HL109">
        <f>IFERROR(VLOOKUP(_xlfn.NUMBERVALUE(MID(S109, SEARCH("!", S109)+1, SEARCH("+", S109)-SEARCH("!", S109)-1)), Rankings!$A$2:$BK$129, 63, FALSE),0)</f>
        <v>0</v>
      </c>
      <c r="HM109">
        <f>IFERROR(VLOOKUP(_xlfn.NUMBERVALUE(MID(T109, SEARCH("!", T109)+1, SEARCH("+", T109)-SEARCH("!", T109)-1)), Rankings!$A$2:$BK$129, 63, FALSE),0)</f>
        <v>0.57303453247194758</v>
      </c>
      <c r="HN109">
        <f>IFERROR(VLOOKUP(_xlfn.NUMBERVALUE(MID(U109, SEARCH("!", U109)+1, SEARCH("+", U109)-SEARCH("!", U109)-1)), Rankings!$A$2:$BK$129, 63, FALSE),0)</f>
        <v>0</v>
      </c>
      <c r="HO109">
        <f>IFERROR(VLOOKUP(_xlfn.NUMBERVALUE(MID(V109, SEARCH("!", V109)+1, SEARCH("+", V109)-SEARCH("!", V109)-1)), Rankings!$A$2:$BK$129, 63, FALSE),0)</f>
        <v>0</v>
      </c>
      <c r="HP109">
        <f>IFERROR(VLOOKUP(_xlfn.NUMBERVALUE(MID(W109, SEARCH("!", W109)+1, SEARCH("+", W109)-SEARCH("!", W109)-1)), Rankings!$A$2:$BK$129, 63, FALSE),0)</f>
        <v>0.49551347653817529</v>
      </c>
      <c r="HQ109">
        <f>IFERROR(VLOOKUP(_xlfn.NUMBERVALUE(MID(X109, SEARCH("!", X109)+1, SEARCH("+", X109)-SEARCH("!", X109)-1)), Rankings!$A$2:$BK$129, 63, FALSE),0)</f>
        <v>0</v>
      </c>
      <c r="HR109">
        <f>IFERROR(VLOOKUP(_xlfn.NUMBERVALUE(MID(Y109, SEARCH("!", Y109)+1, SEARCH("+", Y109)-SEARCH("!", Y109)-1)), Rankings!$A$2:$BK$129, 63, FALSE),0)</f>
        <v>0</v>
      </c>
      <c r="HS109">
        <f>IFERROR(VLOOKUP(_xlfn.NUMBERVALUE(MID(Z109, SEARCH("!", Z109)+1, SEARCH("+", Z109)-SEARCH("!", Z109)-1)), Rankings!$A$2:$BK$129, 63, FALSE),0)</f>
        <v>0.3558716781686258</v>
      </c>
      <c r="HT109">
        <f>IFERROR(VLOOKUP(_xlfn.NUMBERVALUE(MID(AA109, SEARCH("!", AA109)+1, SEARCH("+", AA109)-SEARCH("!", AA109)-1)), Rankings!$A$2:$BK$129, 63, FALSE),0)</f>
        <v>0</v>
      </c>
      <c r="HU109">
        <f>IFERROR(VLOOKUP(_xlfn.NUMBERVALUE(MID(AB109, SEARCH("!", AB109)+1, SEARCH("+", AB109)-SEARCH("!", AB109)-1)), Rankings!$A$2:$BK$129, 63, FALSE),0)</f>
        <v>0</v>
      </c>
      <c r="HV109">
        <f>IFERROR(VLOOKUP(_xlfn.NUMBERVALUE(MID(AC109, SEARCH("!", AC109)+1, SEARCH("+", AC109)-SEARCH("!", AC109)-1)), Rankings!$A$2:$BK$129, 63, FALSE),0)</f>
        <v>0</v>
      </c>
      <c r="HW109">
        <f>IFERROR(VLOOKUP(_xlfn.NUMBERVALUE(MID(AD109, SEARCH("!", AD109)+1, SEARCH("+", AD109)-SEARCH("!", AD109)-1)), Rankings!$A$2:$BK$129, 63, FALSE),0)</f>
        <v>0</v>
      </c>
      <c r="HX109">
        <f>IFERROR(VLOOKUP(_xlfn.NUMBERVALUE(MID(AE109, SEARCH("!", AE109)+1, SEARCH("+", AE109)-SEARCH("!", AE109)-1)), Rankings!$A$2:$BK$129, 63, FALSE),0)</f>
        <v>0</v>
      </c>
      <c r="HY109">
        <f>IFERROR(VLOOKUP(_xlfn.NUMBERVALUE(MID(AF109, SEARCH("!", AF109)+1, SEARCH("+", AF109)-SEARCH("!", AF109)-1)), Rankings!$A$2:$BK$129, 63, FALSE),0)</f>
        <v>0.58916834362897619</v>
      </c>
      <c r="HZ109">
        <f>IFERROR(VLOOKUP(_xlfn.NUMBERVALUE(MID(AG109, SEARCH("!", AG109)+1, SEARCH("+", AG109)-SEARCH("!", AG109)-1)), Rankings!$A$2:$BK$129, 63, FALSE),0)</f>
        <v>0</v>
      </c>
      <c r="IA109">
        <f>IFERROR(VLOOKUP(_xlfn.NUMBERVALUE(MID(AH109, SEARCH("!", AH109)+1, SEARCH("+", AH109)-SEARCH("!", AH109)-1)), Rankings!$A$2:$BK$129, 63, FALSE),0)</f>
        <v>0</v>
      </c>
      <c r="IB109">
        <f>IFERROR(VLOOKUP(_xlfn.NUMBERVALUE(MID(AI109, SEARCH("!", AI109)+1, SEARCH("+", AI109)-SEARCH("!", AI109)-1)), Rankings!$A$2:$BK$129, 63, FALSE),0)</f>
        <v>0.27055526979863026</v>
      </c>
      <c r="IC109">
        <f>IFERROR(VLOOKUP(_xlfn.NUMBERVALUE(MID(AJ109, SEARCH("!", AJ109)+1, SEARCH("+", AJ109)-SEARCH("!", AJ109)-1)), Rankings!$A$2:$BK$129, 63, FALSE),0)</f>
        <v>0</v>
      </c>
      <c r="ID109">
        <f>IFERROR(VLOOKUP(_xlfn.NUMBERVALUE(MID(AK109, SEARCH("!", AK109)+1, SEARCH("+", AK109)-SEARCH("!", AK109)-1)), Rankings!$A$2:$BK$129, 63, FALSE),0)</f>
        <v>0</v>
      </c>
      <c r="IE109">
        <f>IFERROR(VLOOKUP(_xlfn.NUMBERVALUE(MID(AL109, SEARCH("!", AL109)+1, SEARCH("+", AL109)-SEARCH("!", AL109)-1)), Rankings!$A$2:$BK$129, 63, FALSE),0)</f>
        <v>0.56570080353045826</v>
      </c>
      <c r="IF109">
        <f>IFERROR(VLOOKUP(_xlfn.NUMBERVALUE(MID(AM109, SEARCH("!", AM109)+1, SEARCH("+", AM109)-SEARCH("!", AM109)-1)), Rankings!$A$2:$BK$129, 63, FALSE),0)</f>
        <v>0</v>
      </c>
      <c r="IG109">
        <f>IFERROR(VLOOKUP(_xlfn.NUMBERVALUE(MID(AN109, SEARCH("!", AN109)+1, SEARCH("+", AN109)-SEARCH("!", AN109)-1)), Rankings!$A$2:$BK$129, 63, FALSE),0)</f>
        <v>0</v>
      </c>
      <c r="IH109">
        <f>IFERROR(VLOOKUP(_xlfn.NUMBERVALUE(MID(AO109, SEARCH("!", AO109)+1, SEARCH("+", AO109)-SEARCH("!", AO109)-1)), Rankings!$A$2:$BK$129, 63, FALSE),0)</f>
        <v>0.23701991505050748</v>
      </c>
      <c r="II109">
        <f>IFERROR(VLOOKUP(_xlfn.NUMBERVALUE(MID(AP109, SEARCH("!", AP109)+1, SEARCH("+", AP109)-SEARCH("!", AP109)-1)), Rankings!$A$2:$BK$129, 63, FALSE),0)</f>
        <v>0</v>
      </c>
      <c r="IJ109">
        <f>IFERROR(VLOOKUP(_xlfn.NUMBERVALUE(MID(AQ109, SEARCH("!", AQ109)+1, SEARCH("+", AQ109)-SEARCH("!", AQ109)-1)), Rankings!$A$2:$BK$129, 63, FALSE),0)</f>
        <v>0</v>
      </c>
      <c r="IK109">
        <f>IFERROR(VLOOKUP(_xlfn.NUMBERVALUE(MID(AR109, SEARCH("!", AR109)+1, SEARCH("+", AR109)-SEARCH("!", AR109)-1)), Rankings!$A$2:$BK$129, 63, FALSE),0)</f>
        <v>0.65493783275404538</v>
      </c>
      <c r="IL109">
        <f>IFERROR(VLOOKUP(_xlfn.NUMBERVALUE(MID(AS109, SEARCH("!", AS109)+1, SEARCH("+", AS109)-SEARCH("!", AS109)-1)), Rankings!$A$2:$BK$129, 63, FALSE),0)</f>
        <v>0</v>
      </c>
      <c r="IM109">
        <f>IFERROR(VLOOKUP(_xlfn.NUMBERVALUE(MID(AT109, SEARCH("!", AT109)+1, SEARCH("+", AT109)-SEARCH("!", AT109)-1)), Rankings!$A$2:$BK$129, 63, FALSE),0)</f>
        <v>0</v>
      </c>
      <c r="IN109">
        <f>IFERROR(VLOOKUP(_xlfn.NUMBERVALUE(MID(AU109, SEARCH("!", AU109)+1, SEARCH("+", AU109)-SEARCH("!", AU109)-1)), Rankings!$A$2:$BK$129, 63, FALSE),0)</f>
        <v>0.83122380927033801</v>
      </c>
      <c r="IO109">
        <f>IFERROR(VLOOKUP(_xlfn.NUMBERVALUE(MID(AV109, SEARCH("!", AV109)+1, SEARCH("+", AV109)-SEARCH("!", AV109)-1)), Rankings!$A$2:$BK$129, 63, FALSE),0)</f>
        <v>0</v>
      </c>
      <c r="IP109">
        <f>IFERROR(VLOOKUP(_xlfn.NUMBERVALUE(MID(AW109, SEARCH("!", AW109)+1, SEARCH("+", AW109)-SEARCH("!", AW109)-1)), Rankings!$A$2:$BK$129, 63, FALSE),0)</f>
        <v>0</v>
      </c>
      <c r="IQ109">
        <f>IFERROR(VLOOKUP(_xlfn.NUMBERVALUE(MID(AX109, SEARCH("!", AX109)+1, SEARCH("+", AX109)-SEARCH("!", AX109)-1)), Rankings!$A$2:$BK$129, 63, FALSE),0)</f>
        <v>0</v>
      </c>
      <c r="IR109">
        <f>IFERROR(VLOOKUP(_xlfn.NUMBERVALUE(MID(AY109, SEARCH("!", AY109)+1, SEARCH("+", AY109)-SEARCH("!", AY109)-1)), Rankings!$A$2:$BK$129, 63, FALSE),0)</f>
        <v>0</v>
      </c>
      <c r="IS109">
        <f>IFERROR(VLOOKUP(_xlfn.NUMBERVALUE(MID(AZ109, SEARCH("!", AZ109)+1, SEARCH("+", AZ109)-SEARCH("!", AZ109)-1)), Rankings!$A$2:$BK$129, 63, FALSE),0)</f>
        <v>0</v>
      </c>
      <c r="IT109">
        <f>IFERROR(VLOOKUP(_xlfn.NUMBERVALUE(MID(BA109, SEARCH("!", BA109)+1, SEARCH("+", BA109)-SEARCH("!", BA109)-1)), Rankings!$A$2:$BK$129, 63, FALSE),0)</f>
        <v>0</v>
      </c>
      <c r="IU109">
        <f>IFERROR(VLOOKUP(_xlfn.NUMBERVALUE(MID(BB109, SEARCH("!", BB109)+1, SEARCH("+", BB109)-SEARCH("!", BB109)-1)), Rankings!$A$2:$BK$129, 63, FALSE),0)</f>
        <v>0</v>
      </c>
      <c r="IV109">
        <f>IFERROR(VLOOKUP(_xlfn.NUMBERVALUE(MID(BC109, SEARCH("!", BC109)+1, SEARCH("+", BC109)-SEARCH("!", BC109)-1)), Rankings!$A$2:$BK$129, 63, FALSE),0)</f>
        <v>0</v>
      </c>
      <c r="IW109">
        <f>IFERROR(VLOOKUP(_xlfn.NUMBERVALUE(MID(BD109, SEARCH("!", BD109)+1, SEARCH("+", BD109)-SEARCH("!", BD109)-1)), Rankings!$A$2:$BK$129, 63, FALSE),0)</f>
        <v>0</v>
      </c>
      <c r="IX109">
        <f>IFERROR(VLOOKUP(_xlfn.NUMBERVALUE(MID(BE109, SEARCH("!", BE109)+1, SEARCH("+", BE109)-SEARCH("!", BE109)-1)), Rankings!$A$2:$BK$129, 63, FALSE),0)</f>
        <v>0</v>
      </c>
      <c r="IY109">
        <f>IFERROR(VLOOKUP(_xlfn.NUMBERVALUE(MID(BF109, SEARCH("!", BF109)+1, SEARCH("+", BF109)-SEARCH("!", BF109)-1)), Rankings!$A$2:$BK$129, 63, FALSE),0)</f>
        <v>0</v>
      </c>
      <c r="IZ109">
        <f>IFERROR(VLOOKUP(_xlfn.NUMBERVALUE(MID(BG109, SEARCH("!", BG109)+1, SEARCH("+", BG109)-SEARCH("!", BG109)-1)), Rankings!$A$2:$BK$129, 63, FALSE),0)</f>
        <v>0</v>
      </c>
      <c r="JA109">
        <f>IFERROR(VLOOKUP(_xlfn.NUMBERVALUE(MID(BH109, SEARCH("!", BH109)+1, SEARCH("+", BH109)-SEARCH("!", BH109)-1)), Rankings!$A$2:$BK$129, 63, FALSE),0)</f>
        <v>0</v>
      </c>
      <c r="JB109">
        <f>IFERROR(VLOOKUP(_xlfn.NUMBERVALUE(MID(BI109, SEARCH("!", BI109)+1, SEARCH("+", BI109)-SEARCH("!", BI109)-1)), Rankings!$A$2:$BK$129, 63, FALSE),0)</f>
        <v>0</v>
      </c>
      <c r="JC109">
        <f>IFERROR(VLOOKUP(_xlfn.NUMBERVALUE(MID(BJ109, SEARCH("!", BJ109)+1, SEARCH("+", BJ109)-SEARCH("!", BJ109)-1)), Rankings!$A$2:$BK$129, 63, FALSE),0)</f>
        <v>0</v>
      </c>
      <c r="JD109">
        <f>IFERROR(VLOOKUP(_xlfn.NUMBERVALUE(MID(BK109, SEARCH("!", BK109)+1, SEARCH("+", BK109)-SEARCH("!", BK109)-1)), Rankings!$A$2:$BK$129, 63, FALSE),0)</f>
        <v>0</v>
      </c>
      <c r="JE109">
        <f>IFERROR(VLOOKUP(_xlfn.NUMBERVALUE(MID(BL109, SEARCH("!", BL109)+1, SEARCH("+", BL109)-SEARCH("!", BL109)-1)), Rankings!$A$2:$BK$129, 63, FALSE),0)</f>
        <v>0</v>
      </c>
      <c r="JF109">
        <f>IFERROR(VLOOKUP(_xlfn.NUMBERVALUE(MID(BM109, SEARCH("!", BM109)+1, SEARCH("+", BM109)-SEARCH("!", BM109)-1)), Rankings!$A$2:$BK$129, 63, FALSE),0)</f>
        <v>0</v>
      </c>
      <c r="JG109">
        <f>IFERROR(VLOOKUP(_xlfn.NUMBERVALUE(MID(BN109, SEARCH("!", BN109)+1, SEARCH("+", BN109)-SEARCH("!", BN109)-1)), Rankings!$A$2:$BK$129, 63, FALSE),0)</f>
        <v>0</v>
      </c>
      <c r="JH109">
        <f>IFERROR(VLOOKUP(_xlfn.NUMBERVALUE(MID(BO109, SEARCH("!", BO109)+1, SEARCH("+", BO109)-SEARCH("!", BO109)-1)), Rankings!$A$2:$BK$129, 63, FALSE),0)</f>
        <v>0</v>
      </c>
      <c r="JI109">
        <f>IFERROR(VLOOKUP(_xlfn.NUMBERVALUE(MID(BP109, SEARCH("!", BP109)+1, SEARCH("+", BP109)-SEARCH("!", BP109)-1)), Rankings!$A$2:$BK$129, 63, FALSE),0)</f>
        <v>0</v>
      </c>
      <c r="JJ109">
        <f>IFERROR(VLOOKUP(_xlfn.NUMBERVALUE(MID(BQ109, SEARCH("!", BQ109)+1, SEARCH("+", BQ109)-SEARCH("!", BQ109)-1)), Rankings!$A$2:$BK$129, 63, FALSE),0)</f>
        <v>0</v>
      </c>
      <c r="JK109">
        <f>IFERROR(VLOOKUP(_xlfn.NUMBERVALUE(MID(BR109, SEARCH("!", BR109)+1, SEARCH("+", BR109)-SEARCH("!", BR109)-1)), Rankings!$A$2:$BK$129, 63, FALSE),0)</f>
        <v>0</v>
      </c>
      <c r="JL109">
        <f>IFERROR(VLOOKUP(_xlfn.NUMBERVALUE(MID(BS109, SEARCH("!", BS109)+1, SEARCH("+", BS109)-SEARCH("!", BS109)-1)), Rankings!$A$2:$BK$129, 63, FALSE),0)</f>
        <v>0</v>
      </c>
      <c r="JM109">
        <f>IFERROR(VLOOKUP(_xlfn.NUMBERVALUE(MID(BT109, SEARCH("!", BT109)+1, SEARCH("+", BT109)-SEARCH("!", BT109)-1)), Rankings!$A$2:$BK$129, 63, FALSE),0)</f>
        <v>0</v>
      </c>
      <c r="JN109">
        <f>IFERROR(VLOOKUP(_xlfn.NUMBERVALUE(MID(BU109, SEARCH("!", BU109)+1, SEARCH("+", BU109)-SEARCH("!", BU109)-1)), Rankings!$A$2:$BK$129, 63, FALSE),0)</f>
        <v>0</v>
      </c>
      <c r="JO109">
        <f>IFERROR(VLOOKUP(_xlfn.NUMBERVALUE(MID(BV109, SEARCH("!", BV109)+1, SEARCH("+", BV109)-SEARCH("!", BV109)-1)), Rankings!$A$2:$BK$129, 63, FALSE),0)</f>
        <v>0</v>
      </c>
      <c r="JP109">
        <f>IFERROR(VLOOKUP(_xlfn.NUMBERVALUE(MID(BW109, SEARCH("!", BW109)+1, SEARCH("+", BW109)-SEARCH("!", BW109)-1)), Rankings!$A$2:$BK$129, 63, FALSE),0)</f>
        <v>0</v>
      </c>
      <c r="JQ109">
        <f>IFERROR(VLOOKUP(_xlfn.NUMBERVALUE(MID(BX109, SEARCH("!", BX109)+1, SEARCH("+", BX109)-SEARCH("!", BX109)-1)), Rankings!$A$2:$BK$129, 63, FALSE),0)</f>
        <v>0</v>
      </c>
      <c r="JR109">
        <f>IFERROR(VLOOKUP(_xlfn.NUMBERVALUE(MID(BY109, SEARCH("!", BY109)+1, SEARCH("+", BY109)-SEARCH("!", BY109)-1)), Rankings!$A$2:$BK$129, 63, FALSE),0)</f>
        <v>0</v>
      </c>
      <c r="JS109">
        <f>IFERROR(VLOOKUP(_xlfn.NUMBERVALUE(MID(BZ109, SEARCH("!", BZ109)+1, SEARCH("+", BZ109)-SEARCH("!", BZ109)-1)), Rankings!$A$2:$BK$129, 63, FALSE),0)</f>
        <v>0</v>
      </c>
      <c r="JT109">
        <f>IFERROR(VLOOKUP(_xlfn.NUMBERVALUE(MID(CA109, SEARCH("!", CA109)+1, SEARCH("+", CA109)-SEARCH("!", CA109)-1)), Rankings!$A$2:$BK$129, 63, FALSE),0)</f>
        <v>0</v>
      </c>
      <c r="JU109">
        <f>IFERROR(VLOOKUP(_xlfn.NUMBERVALUE(MID(CB109, SEARCH("!", CB109)+1, SEARCH("+", CB109)-SEARCH("!", CB109)-1)), Rankings!$A$2:$BK$129, 63, FALSE),0)</f>
        <v>0</v>
      </c>
      <c r="JV109">
        <f>IFERROR(VLOOKUP(_xlfn.NUMBERVALUE(MID(CC109, SEARCH("!", CC109)+1, SEARCH("+", CC109)-SEARCH("!", CC109)-1)), Rankings!$A$2:$BK$129, 63, FALSE),0)</f>
        <v>0</v>
      </c>
      <c r="JW109">
        <f>IFERROR(VLOOKUP(_xlfn.NUMBERVALUE(MID(CD109, SEARCH("!", CD109)+1, SEARCH("+", CD109)-SEARCH("!", CD109)-1)), Rankings!$A$2:$BK$129, 63, FALSE),0)</f>
        <v>0</v>
      </c>
      <c r="JX109">
        <f>IFERROR(VLOOKUP(_xlfn.NUMBERVALUE(MID(CE109, SEARCH("!", CE109)+1, SEARCH("+", CE109)-SEARCH("!", CE109)-1)), Rankings!$A$2:$BK$129, 63, FALSE),0)</f>
        <v>0</v>
      </c>
      <c r="JY109">
        <f>IFERROR(VLOOKUP(_xlfn.NUMBERVALUE(MID(CF109, SEARCH("!", CF109)+1, SEARCH("+", CF109)-SEARCH("!", CF109)-1)), Rankings!$A$2:$BK$129, 63, FALSE),0)</f>
        <v>0</v>
      </c>
      <c r="JZ109">
        <f>IFERROR(VLOOKUP(_xlfn.NUMBERVALUE(MID(CG109, SEARCH("!", CG109)+1, SEARCH("+", CG109)-SEARCH("!", CG109)-1)), Rankings!$A$2:$BK$129, 63, FALSE),0)</f>
        <v>0</v>
      </c>
      <c r="KA109">
        <f>IFERROR(VLOOKUP(_xlfn.NUMBERVALUE(MID(CH109, SEARCH("!", CH109)+1, SEARCH("+", CH109)-SEARCH("!", CH109)-1)), Rankings!$A$2:$BK$129, 63, FALSE),0)</f>
        <v>0</v>
      </c>
      <c r="KB109">
        <f>IFERROR(VLOOKUP(_xlfn.NUMBERVALUE(MID(CI109, SEARCH("!", CI109)+1, SEARCH("+", CI109)-SEARCH("!", CI109)-1)), Rankings!$A$2:$BK$129, 63, FALSE),0)</f>
        <v>0</v>
      </c>
      <c r="KC109">
        <f>IFERROR(VLOOKUP(_xlfn.NUMBERVALUE(MID(CJ109, SEARCH("!", CJ109)+1, SEARCH("+", CJ109)-SEARCH("!", CJ109)-1)), Rankings!$A$2:$BK$129, 63, FALSE),0)</f>
        <v>0</v>
      </c>
      <c r="KD109">
        <f>IFERROR(VLOOKUP(_xlfn.NUMBERVALUE(MID(CK109, SEARCH("!", CK109)+1, SEARCH("+", CK109)-SEARCH("!", CK109)-1)), Rankings!$A$2:$BK$129, 63, FALSE),0)</f>
        <v>0</v>
      </c>
      <c r="KE109">
        <f>IFERROR(VLOOKUP(_xlfn.NUMBERVALUE(MID(CL109, SEARCH("!", CL109)+1, SEARCH("+", CL109)-SEARCH("!", CL109)-1)), Rankings!$A$2:$BK$129, 63, FALSE),0)</f>
        <v>0</v>
      </c>
      <c r="KF109">
        <f>IFERROR(VLOOKUP(_xlfn.NUMBERVALUE(MID(CM109, SEARCH("!", CM109)+1, SEARCH("+", CM109)-SEARCH("!", CM109)-1)), Rankings!$A$2:$BK$129, 63, FALSE),0)</f>
        <v>0</v>
      </c>
      <c r="KG109">
        <f>IFERROR(VLOOKUP(_xlfn.NUMBERVALUE(MID(CN109, SEARCH("!", CN109)+1, SEARCH("+", CN109)-SEARCH("!", CN109)-1)), Rankings!$A$2:$BK$129, 63, FALSE),0)</f>
        <v>0</v>
      </c>
      <c r="KH109">
        <f>IFERROR(VLOOKUP(_xlfn.NUMBERVALUE(MID(CO109, SEARCH("!", CO109)+1, SEARCH("+", CO109)-SEARCH("!", CO109)-1)), Rankings!$A$2:$BK$129, 63, FALSE),0)</f>
        <v>0</v>
      </c>
      <c r="KJ109" s="28">
        <f t="shared" si="2794"/>
        <v>170</v>
      </c>
      <c r="KK109" s="28">
        <f t="shared" si="2795"/>
        <v>0</v>
      </c>
      <c r="KL109" s="28">
        <f t="shared" si="2796"/>
        <v>5</v>
      </c>
      <c r="KM109" s="28">
        <f t="shared" si="2797"/>
        <v>0</v>
      </c>
      <c r="KN109" s="28">
        <f t="shared" si="2798"/>
        <v>0</v>
      </c>
      <c r="KO109" s="28">
        <f t="shared" si="2799"/>
        <v>133</v>
      </c>
      <c r="KP109" s="28">
        <f t="shared" si="2800"/>
        <v>172.5</v>
      </c>
      <c r="KQ109" s="28">
        <f t="shared" si="2801"/>
        <v>133</v>
      </c>
      <c r="KS109" s="27" t="str">
        <f t="shared" si="2802"/>
        <v>9</v>
      </c>
      <c r="KT109" s="27" t="str">
        <f t="shared" si="2803"/>
        <v>18</v>
      </c>
      <c r="KU109" s="27" t="str">
        <f t="shared" si="2804"/>
        <v>20</v>
      </c>
      <c r="KV109" s="27">
        <f t="shared" si="2805"/>
        <v>0</v>
      </c>
      <c r="KW109" s="27" t="str">
        <f t="shared" si="2806"/>
        <v>5</v>
      </c>
      <c r="KX109" s="27">
        <f t="shared" si="2807"/>
        <v>0</v>
      </c>
      <c r="KY109" s="27">
        <f t="shared" si="2808"/>
        <v>0</v>
      </c>
      <c r="KZ109" s="27">
        <f t="shared" si="2809"/>
        <v>0</v>
      </c>
      <c r="LA109" s="27" t="str">
        <f t="shared" si="2810"/>
        <v>10</v>
      </c>
      <c r="LB109" s="27">
        <f t="shared" si="2811"/>
        <v>0</v>
      </c>
      <c r="LC109" s="27">
        <f t="shared" si="2812"/>
        <v>0</v>
      </c>
      <c r="LD109" s="27" t="str">
        <f t="shared" si="2813"/>
        <v>16</v>
      </c>
      <c r="LE109" s="27">
        <f t="shared" si="2814"/>
        <v>0</v>
      </c>
      <c r="LF109" s="27">
        <f t="shared" si="2815"/>
        <v>0</v>
      </c>
      <c r="LG109" s="27" t="str">
        <f t="shared" si="2816"/>
        <v>19</v>
      </c>
      <c r="LH109" s="27">
        <f t="shared" si="2817"/>
        <v>0</v>
      </c>
      <c r="LI109" s="27">
        <f t="shared" si="2818"/>
        <v>0</v>
      </c>
      <c r="LJ109" s="27">
        <f t="shared" si="2819"/>
        <v>0</v>
      </c>
      <c r="LK109" s="27">
        <f t="shared" si="2820"/>
        <v>0</v>
      </c>
      <c r="LL109" s="27">
        <f t="shared" si="2821"/>
        <v>0</v>
      </c>
      <c r="LM109" s="27" t="str">
        <f t="shared" si="2822"/>
        <v>14</v>
      </c>
      <c r="LN109" s="27">
        <f t="shared" si="2823"/>
        <v>0</v>
      </c>
      <c r="LO109" s="27">
        <f t="shared" si="2824"/>
        <v>0</v>
      </c>
      <c r="LP109" s="27" t="str">
        <f t="shared" si="2825"/>
        <v>13</v>
      </c>
      <c r="LQ109" s="27">
        <f t="shared" si="2826"/>
        <v>0</v>
      </c>
      <c r="LR109" s="27">
        <f t="shared" si="2827"/>
        <v>0</v>
      </c>
      <c r="LS109" s="27" t="str">
        <f t="shared" si="2828"/>
        <v>17</v>
      </c>
      <c r="LT109" s="27">
        <f t="shared" si="2829"/>
        <v>0</v>
      </c>
      <c r="LU109" s="27">
        <f t="shared" si="2830"/>
        <v>0</v>
      </c>
      <c r="LV109" s="27" t="str">
        <f t="shared" si="2831"/>
        <v>17</v>
      </c>
      <c r="LW109" s="27">
        <f t="shared" si="2832"/>
        <v>0</v>
      </c>
      <c r="LX109" s="27">
        <f t="shared" si="2833"/>
        <v>0</v>
      </c>
      <c r="LY109" s="27" t="str">
        <f t="shared" si="2834"/>
        <v>10</v>
      </c>
      <c r="LZ109" s="27">
        <f t="shared" si="2835"/>
        <v>0</v>
      </c>
      <c r="MA109" s="27">
        <f t="shared" si="2836"/>
        <v>0</v>
      </c>
      <c r="MB109" s="27" t="str">
        <f t="shared" si="2837"/>
        <v>7</v>
      </c>
      <c r="MC109" s="27">
        <f t="shared" si="2838"/>
        <v>0</v>
      </c>
      <c r="MD109" s="27">
        <f t="shared" si="2839"/>
        <v>0</v>
      </c>
      <c r="ME109" s="27">
        <f t="shared" si="2840"/>
        <v>0</v>
      </c>
      <c r="MF109" s="27">
        <f t="shared" si="2841"/>
        <v>0</v>
      </c>
      <c r="MG109" s="27">
        <f t="shared" si="2842"/>
        <v>0</v>
      </c>
      <c r="MH109" s="27">
        <f t="shared" si="2843"/>
        <v>0</v>
      </c>
      <c r="MI109" s="27">
        <f t="shared" si="2844"/>
        <v>0</v>
      </c>
      <c r="MJ109" s="27">
        <f t="shared" si="2845"/>
        <v>0</v>
      </c>
      <c r="MK109" s="27">
        <f t="shared" si="2846"/>
        <v>0</v>
      </c>
      <c r="ML109" s="27">
        <f t="shared" si="2847"/>
        <v>0</v>
      </c>
      <c r="MM109" s="27">
        <f t="shared" si="2848"/>
        <v>0</v>
      </c>
      <c r="MN109" s="27">
        <f t="shared" si="2849"/>
        <v>0</v>
      </c>
      <c r="MO109" s="27">
        <f t="shared" si="2850"/>
        <v>0</v>
      </c>
      <c r="MP109" s="27">
        <f t="shared" si="2851"/>
        <v>0</v>
      </c>
      <c r="MQ109" s="27">
        <f t="shared" si="2852"/>
        <v>0</v>
      </c>
      <c r="MR109" s="27">
        <f t="shared" si="2853"/>
        <v>0</v>
      </c>
      <c r="MS109" s="27">
        <f t="shared" si="2854"/>
        <v>0</v>
      </c>
      <c r="MT109" s="27">
        <f t="shared" si="2855"/>
        <v>0</v>
      </c>
      <c r="MU109" s="27">
        <f t="shared" si="2856"/>
        <v>0</v>
      </c>
      <c r="MV109" s="27">
        <f t="shared" si="2857"/>
        <v>0</v>
      </c>
      <c r="MW109" s="27">
        <f t="shared" si="2858"/>
        <v>0</v>
      </c>
      <c r="MX109" s="27">
        <f t="shared" si="2859"/>
        <v>0</v>
      </c>
      <c r="MY109" s="27">
        <f t="shared" si="2860"/>
        <v>0</v>
      </c>
      <c r="MZ109" s="27">
        <f t="shared" si="2861"/>
        <v>0</v>
      </c>
      <c r="NA109" s="27">
        <f t="shared" si="2862"/>
        <v>0</v>
      </c>
      <c r="NB109" s="27">
        <f t="shared" si="2863"/>
        <v>0</v>
      </c>
      <c r="NC109" s="27">
        <f t="shared" si="2864"/>
        <v>0</v>
      </c>
      <c r="ND109" s="27">
        <f t="shared" si="2865"/>
        <v>0</v>
      </c>
      <c r="NE109" s="27">
        <f t="shared" si="2866"/>
        <v>0</v>
      </c>
      <c r="NF109" s="27">
        <f t="shared" si="2867"/>
        <v>0</v>
      </c>
      <c r="NG109" s="27">
        <f t="shared" si="2868"/>
        <v>0</v>
      </c>
      <c r="NH109" s="27">
        <f t="shared" si="2869"/>
        <v>0</v>
      </c>
      <c r="NI109" s="27">
        <f t="shared" si="2870"/>
        <v>0</v>
      </c>
      <c r="NJ109" s="27">
        <f t="shared" si="2871"/>
        <v>0</v>
      </c>
      <c r="NK109" s="27">
        <f t="shared" si="2872"/>
        <v>0</v>
      </c>
      <c r="NL109" s="27">
        <f t="shared" si="2873"/>
        <v>0</v>
      </c>
      <c r="NM109" s="27">
        <f t="shared" si="2874"/>
        <v>0</v>
      </c>
      <c r="NN109" s="27">
        <f t="shared" si="2875"/>
        <v>0</v>
      </c>
      <c r="NO109" s="27">
        <f t="shared" si="2876"/>
        <v>0</v>
      </c>
      <c r="NP109" s="27">
        <f t="shared" si="2877"/>
        <v>0</v>
      </c>
      <c r="NQ109" s="27">
        <f t="shared" si="2878"/>
        <v>0</v>
      </c>
      <c r="NR109" s="27">
        <f t="shared" si="2879"/>
        <v>0</v>
      </c>
      <c r="NS109" s="27">
        <f t="shared" si="2880"/>
        <v>0</v>
      </c>
      <c r="NT109" s="27">
        <f t="shared" si="2881"/>
        <v>0</v>
      </c>
      <c r="NU109" s="27">
        <f t="shared" si="2882"/>
        <v>0</v>
      </c>
      <c r="NV109" s="27">
        <f t="shared" si="2883"/>
        <v>0</v>
      </c>
      <c r="NX109" s="28">
        <f t="shared" si="2884"/>
        <v>254</v>
      </c>
      <c r="NY109" s="28">
        <f t="shared" si="2885"/>
        <v>0</v>
      </c>
      <c r="NZ109" s="28">
        <f t="shared" si="2886"/>
        <v>21</v>
      </c>
      <c r="OA109" s="28">
        <f t="shared" si="2887"/>
        <v>0</v>
      </c>
      <c r="OB109" s="28">
        <f t="shared" si="2888"/>
        <v>0</v>
      </c>
      <c r="OC109" s="28">
        <f t="shared" si="2889"/>
        <v>198</v>
      </c>
      <c r="OD109" s="28">
        <f t="shared" si="2890"/>
        <v>264.5</v>
      </c>
      <c r="OE109" s="28">
        <f t="shared" si="2891"/>
        <v>198</v>
      </c>
      <c r="OG109" s="27" t="str">
        <f t="shared" si="2892"/>
        <v>38</v>
      </c>
      <c r="OH109" s="27" t="str">
        <f t="shared" si="2893"/>
        <v>19</v>
      </c>
      <c r="OI109" s="27" t="str">
        <f t="shared" si="2894"/>
        <v>18</v>
      </c>
      <c r="OJ109" s="27">
        <f t="shared" si="2895"/>
        <v>0</v>
      </c>
      <c r="OK109" s="27" t="str">
        <f t="shared" si="2896"/>
        <v>21</v>
      </c>
      <c r="OL109" s="27">
        <f t="shared" si="2897"/>
        <v>0</v>
      </c>
      <c r="OM109" s="27">
        <f t="shared" si="2898"/>
        <v>0</v>
      </c>
      <c r="ON109" s="27">
        <f t="shared" si="2899"/>
        <v>0</v>
      </c>
      <c r="OO109" s="27" t="str">
        <f t="shared" si="2900"/>
        <v>22</v>
      </c>
      <c r="OP109" s="27">
        <f t="shared" si="2901"/>
        <v>0</v>
      </c>
      <c r="OQ109" s="27">
        <f t="shared" si="2902"/>
        <v>0</v>
      </c>
      <c r="OR109" s="27" t="str">
        <f t="shared" si="2903"/>
        <v>15</v>
      </c>
      <c r="OS109" s="27">
        <f t="shared" si="2904"/>
        <v>0</v>
      </c>
      <c r="OT109" s="27">
        <f t="shared" si="2905"/>
        <v>0</v>
      </c>
      <c r="OU109" s="27" t="str">
        <f t="shared" si="2906"/>
        <v>18</v>
      </c>
      <c r="OV109" s="27">
        <f t="shared" si="2907"/>
        <v>0</v>
      </c>
      <c r="OW109" s="27">
        <f t="shared" si="2908"/>
        <v>0</v>
      </c>
      <c r="OX109" s="27">
        <f t="shared" si="2909"/>
        <v>0</v>
      </c>
      <c r="OY109" s="27">
        <f t="shared" si="2910"/>
        <v>0</v>
      </c>
      <c r="OZ109" s="27">
        <f t="shared" si="2911"/>
        <v>0</v>
      </c>
      <c r="PA109" s="27" t="str">
        <f t="shared" si="2912"/>
        <v>17</v>
      </c>
      <c r="PB109" s="27">
        <f t="shared" si="2913"/>
        <v>0</v>
      </c>
      <c r="PC109" s="27">
        <f t="shared" si="2914"/>
        <v>0</v>
      </c>
      <c r="PD109" s="27" t="str">
        <f t="shared" si="2915"/>
        <v>17</v>
      </c>
      <c r="PE109" s="27">
        <f t="shared" si="2916"/>
        <v>0</v>
      </c>
      <c r="PF109" s="27">
        <f t="shared" si="2917"/>
        <v>0</v>
      </c>
      <c r="PG109" s="27" t="str">
        <f t="shared" si="2918"/>
        <v>23</v>
      </c>
      <c r="PH109" s="27">
        <f t="shared" si="2919"/>
        <v>0</v>
      </c>
      <c r="PI109" s="27">
        <f t="shared" si="2920"/>
        <v>0</v>
      </c>
      <c r="PJ109" s="27" t="str">
        <f t="shared" si="2921"/>
        <v>15</v>
      </c>
      <c r="PK109" s="27">
        <f t="shared" si="2922"/>
        <v>0</v>
      </c>
      <c r="PL109" s="27">
        <f t="shared" si="2923"/>
        <v>0</v>
      </c>
      <c r="PM109" s="27" t="str">
        <f t="shared" si="2924"/>
        <v>14</v>
      </c>
      <c r="PN109" s="27">
        <f t="shared" si="2925"/>
        <v>0</v>
      </c>
      <c r="PO109" s="27">
        <f t="shared" si="2926"/>
        <v>0</v>
      </c>
      <c r="PP109" s="27" t="str">
        <f t="shared" si="2927"/>
        <v>38</v>
      </c>
      <c r="PQ109" s="27">
        <f t="shared" si="2928"/>
        <v>0</v>
      </c>
      <c r="PR109" s="27">
        <f t="shared" si="2929"/>
        <v>0</v>
      </c>
      <c r="PS109" s="27">
        <f t="shared" si="2930"/>
        <v>0</v>
      </c>
      <c r="PT109" s="27">
        <f t="shared" si="2931"/>
        <v>0</v>
      </c>
      <c r="PU109" s="27">
        <f t="shared" si="2932"/>
        <v>0</v>
      </c>
      <c r="PV109" s="27">
        <f t="shared" si="2933"/>
        <v>0</v>
      </c>
      <c r="PW109" s="27">
        <f t="shared" si="2934"/>
        <v>0</v>
      </c>
      <c r="PX109" s="27">
        <f t="shared" si="2935"/>
        <v>0</v>
      </c>
      <c r="PY109" s="27">
        <f t="shared" si="2936"/>
        <v>0</v>
      </c>
      <c r="PZ109" s="27">
        <f t="shared" si="2937"/>
        <v>0</v>
      </c>
      <c r="QA109" s="27">
        <f t="shared" si="2938"/>
        <v>0</v>
      </c>
      <c r="QB109" s="27">
        <f t="shared" si="2939"/>
        <v>0</v>
      </c>
      <c r="QC109" s="27">
        <f t="shared" si="2940"/>
        <v>0</v>
      </c>
      <c r="QD109" s="27">
        <f t="shared" si="2941"/>
        <v>0</v>
      </c>
      <c r="QE109" s="27">
        <f t="shared" si="2942"/>
        <v>0</v>
      </c>
      <c r="QF109" s="27">
        <f t="shared" si="2943"/>
        <v>0</v>
      </c>
      <c r="QG109" s="27">
        <f t="shared" si="2944"/>
        <v>0</v>
      </c>
      <c r="QH109" s="27">
        <f t="shared" si="2945"/>
        <v>0</v>
      </c>
      <c r="QI109" s="27">
        <f t="shared" si="2946"/>
        <v>0</v>
      </c>
      <c r="QJ109" s="27">
        <f t="shared" si="2947"/>
        <v>0</v>
      </c>
      <c r="QK109" s="27">
        <f t="shared" si="2948"/>
        <v>0</v>
      </c>
      <c r="QL109" s="27">
        <f t="shared" si="2949"/>
        <v>0</v>
      </c>
      <c r="QM109" s="27">
        <f t="shared" si="2950"/>
        <v>0</v>
      </c>
      <c r="QN109" s="27">
        <f t="shared" si="2951"/>
        <v>0</v>
      </c>
      <c r="QO109" s="27">
        <f t="shared" si="2952"/>
        <v>0</v>
      </c>
      <c r="QP109" s="27">
        <f t="shared" si="2953"/>
        <v>0</v>
      </c>
      <c r="QQ109" s="27">
        <f t="shared" si="2954"/>
        <v>0</v>
      </c>
      <c r="QR109" s="27">
        <f t="shared" si="2955"/>
        <v>0</v>
      </c>
      <c r="QS109" s="27">
        <f t="shared" si="2956"/>
        <v>0</v>
      </c>
      <c r="QT109" s="27">
        <f t="shared" si="2957"/>
        <v>0</v>
      </c>
      <c r="QU109" s="27">
        <f t="shared" si="2958"/>
        <v>0</v>
      </c>
      <c r="QV109" s="27">
        <f t="shared" si="2959"/>
        <v>0</v>
      </c>
      <c r="QW109" s="27">
        <f t="shared" si="2960"/>
        <v>0</v>
      </c>
      <c r="QX109" s="27">
        <f t="shared" si="2961"/>
        <v>0</v>
      </c>
      <c r="QY109" s="27">
        <f t="shared" si="2962"/>
        <v>0</v>
      </c>
      <c r="QZ109" s="27">
        <f t="shared" si="2963"/>
        <v>0</v>
      </c>
      <c r="RA109" s="27">
        <f t="shared" si="2964"/>
        <v>0</v>
      </c>
      <c r="RB109" s="27">
        <f t="shared" si="2965"/>
        <v>0</v>
      </c>
      <c r="RC109" s="27">
        <f t="shared" si="2966"/>
        <v>0</v>
      </c>
      <c r="RD109" s="27">
        <f t="shared" si="2967"/>
        <v>0</v>
      </c>
      <c r="RE109" s="27">
        <f t="shared" si="2968"/>
        <v>0</v>
      </c>
      <c r="RF109" s="27">
        <f t="shared" si="2969"/>
        <v>0</v>
      </c>
      <c r="RG109" s="27">
        <f t="shared" si="2970"/>
        <v>0</v>
      </c>
      <c r="RH109" s="27">
        <f t="shared" si="2971"/>
        <v>0</v>
      </c>
      <c r="RI109" s="27">
        <f t="shared" si="2972"/>
        <v>0</v>
      </c>
      <c r="RJ109" s="27">
        <f t="shared" si="2973"/>
        <v>0</v>
      </c>
      <c r="RL109" s="28">
        <f t="shared" si="2974"/>
        <v>95</v>
      </c>
      <c r="RM109" s="28">
        <f t="shared" si="2975"/>
        <v>0</v>
      </c>
      <c r="RN109" s="28">
        <f t="shared" si="2976"/>
        <v>1</v>
      </c>
      <c r="RO109" s="28">
        <f t="shared" si="2977"/>
        <v>0</v>
      </c>
      <c r="RP109" s="28">
        <f t="shared" si="2978"/>
        <v>0</v>
      </c>
      <c r="RQ109" s="28">
        <f t="shared" si="2979"/>
        <v>95.5</v>
      </c>
      <c r="RT109" s="27" t="str">
        <f t="shared" si="2980"/>
        <v>6</v>
      </c>
      <c r="RU109" s="27" t="str">
        <f t="shared" si="2981"/>
        <v>8</v>
      </c>
      <c r="RV109" s="27" t="str">
        <f t="shared" si="2982"/>
        <v>11</v>
      </c>
      <c r="RW109" s="27" t="str">
        <f t="shared" si="2983"/>
        <v>0</v>
      </c>
      <c r="RX109" s="27" t="str">
        <f t="shared" si="2984"/>
        <v>1</v>
      </c>
      <c r="RY109" s="27" t="str">
        <f t="shared" si="2985"/>
        <v>0</v>
      </c>
      <c r="RZ109" s="27" t="str">
        <f t="shared" si="2986"/>
        <v>0</v>
      </c>
      <c r="SA109" s="27" t="str">
        <f t="shared" si="2987"/>
        <v>0</v>
      </c>
      <c r="SB109" s="27" t="str">
        <f t="shared" si="2988"/>
        <v>7</v>
      </c>
      <c r="SC109" s="27" t="str">
        <f t="shared" si="2989"/>
        <v>0</v>
      </c>
      <c r="SD109" s="27" t="str">
        <f t="shared" si="2990"/>
        <v>0</v>
      </c>
      <c r="SE109" s="27" t="str">
        <f t="shared" si="2991"/>
        <v>9</v>
      </c>
      <c r="SF109" s="27" t="str">
        <f t="shared" si="2992"/>
        <v>0</v>
      </c>
      <c r="SG109" s="27" t="str">
        <f t="shared" si="2993"/>
        <v>0</v>
      </c>
      <c r="SH109" s="27" t="str">
        <f t="shared" si="2994"/>
        <v>10</v>
      </c>
      <c r="SI109" s="27" t="str">
        <f t="shared" si="2995"/>
        <v>0</v>
      </c>
      <c r="SJ109" s="27" t="str">
        <f t="shared" si="2996"/>
        <v>0</v>
      </c>
      <c r="SK109" s="27" t="str">
        <f t="shared" si="2997"/>
        <v>0</v>
      </c>
      <c r="SL109" s="27" t="str">
        <f t="shared" si="2998"/>
        <v>0</v>
      </c>
      <c r="SM109" s="27" t="str">
        <f t="shared" si="2999"/>
        <v>0</v>
      </c>
      <c r="SN109" s="27" t="str">
        <f t="shared" si="3000"/>
        <v>7</v>
      </c>
      <c r="SO109" s="27" t="str">
        <f t="shared" si="3001"/>
        <v>0</v>
      </c>
      <c r="SP109" s="27" t="str">
        <f t="shared" si="3002"/>
        <v>0</v>
      </c>
      <c r="SQ109" s="27" t="str">
        <f t="shared" si="3003"/>
        <v>8</v>
      </c>
      <c r="SR109" s="27" t="str">
        <f t="shared" si="3004"/>
        <v>0</v>
      </c>
      <c r="SS109" s="27" t="str">
        <f t="shared" si="3005"/>
        <v>0</v>
      </c>
      <c r="ST109" s="27" t="str">
        <f t="shared" si="3006"/>
        <v>9</v>
      </c>
      <c r="SU109" s="27" t="str">
        <f t="shared" si="3007"/>
        <v>0</v>
      </c>
      <c r="SV109" s="27" t="str">
        <f t="shared" si="3008"/>
        <v>0</v>
      </c>
      <c r="SW109" s="27" t="str">
        <f t="shared" si="3009"/>
        <v>7</v>
      </c>
      <c r="SX109" s="27" t="str">
        <f t="shared" si="3010"/>
        <v>0</v>
      </c>
      <c r="SY109" s="27" t="str">
        <f t="shared" si="3011"/>
        <v>0</v>
      </c>
      <c r="SZ109" s="27" t="str">
        <f t="shared" si="3012"/>
        <v>8</v>
      </c>
      <c r="TA109" s="27" t="str">
        <f t="shared" si="3013"/>
        <v>0</v>
      </c>
      <c r="TB109" s="27" t="str">
        <f t="shared" si="3014"/>
        <v>0</v>
      </c>
      <c r="TC109" s="27" t="str">
        <f t="shared" si="3015"/>
        <v>5</v>
      </c>
      <c r="TD109" s="27" t="str">
        <f t="shared" si="3016"/>
        <v>0</v>
      </c>
      <c r="TE109" s="27" t="str">
        <f t="shared" si="3017"/>
        <v>0</v>
      </c>
      <c r="TF109" s="27" t="str">
        <f t="shared" si="3018"/>
        <v>0</v>
      </c>
      <c r="TG109" s="27" t="str">
        <f t="shared" si="3019"/>
        <v>0</v>
      </c>
      <c r="TH109" s="27" t="str">
        <f t="shared" si="3020"/>
        <v>0</v>
      </c>
      <c r="TI109" s="27" t="str">
        <f t="shared" si="3021"/>
        <v>0</v>
      </c>
      <c r="TJ109" s="27" t="str">
        <f t="shared" si="3022"/>
        <v>0</v>
      </c>
      <c r="TK109" s="27" t="str">
        <f t="shared" si="3023"/>
        <v>0</v>
      </c>
      <c r="TL109" s="27" t="str">
        <f t="shared" si="3024"/>
        <v>0</v>
      </c>
      <c r="TM109" s="27" t="str">
        <f t="shared" si="3025"/>
        <v>0</v>
      </c>
      <c r="TN109" s="27" t="str">
        <f t="shared" si="3026"/>
        <v>0</v>
      </c>
      <c r="TO109" s="27" t="str">
        <f t="shared" si="3027"/>
        <v>0</v>
      </c>
      <c r="TP109" s="27" t="str">
        <f t="shared" si="3028"/>
        <v>0</v>
      </c>
      <c r="TQ109" s="27" t="str">
        <f t="shared" si="3029"/>
        <v>0</v>
      </c>
      <c r="TR109" s="27" t="str">
        <f t="shared" si="3030"/>
        <v>0</v>
      </c>
      <c r="TS109" s="27" t="str">
        <f t="shared" si="3031"/>
        <v>0</v>
      </c>
      <c r="TT109" s="27" t="str">
        <f t="shared" si="3032"/>
        <v>0</v>
      </c>
      <c r="TU109" s="27" t="str">
        <f t="shared" si="3033"/>
        <v>0</v>
      </c>
      <c r="TV109" s="27" t="str">
        <f t="shared" si="3034"/>
        <v>0</v>
      </c>
      <c r="TW109" s="27" t="str">
        <f t="shared" si="3035"/>
        <v>0</v>
      </c>
      <c r="TX109" s="27" t="str">
        <f t="shared" si="3036"/>
        <v>0</v>
      </c>
      <c r="TY109" s="27" t="str">
        <f t="shared" si="3037"/>
        <v>0</v>
      </c>
      <c r="TZ109" s="27" t="str">
        <f t="shared" si="3038"/>
        <v>0</v>
      </c>
      <c r="UA109" s="27" t="str">
        <f t="shared" si="3039"/>
        <v>0</v>
      </c>
      <c r="UB109" s="27" t="str">
        <f t="shared" si="3040"/>
        <v>0</v>
      </c>
      <c r="UC109" s="27" t="str">
        <f t="shared" si="3041"/>
        <v>0</v>
      </c>
      <c r="UD109" s="27" t="str">
        <f t="shared" si="3042"/>
        <v>0</v>
      </c>
      <c r="UE109" s="27" t="str">
        <f t="shared" si="3043"/>
        <v>0</v>
      </c>
      <c r="UF109" s="27" t="str">
        <f t="shared" si="3044"/>
        <v>0</v>
      </c>
      <c r="UG109" s="27" t="str">
        <f t="shared" si="3045"/>
        <v>0</v>
      </c>
      <c r="UH109" s="27" t="str">
        <f t="shared" si="3046"/>
        <v>0</v>
      </c>
      <c r="UI109" s="27" t="str">
        <f t="shared" si="3047"/>
        <v>0</v>
      </c>
      <c r="UJ109" s="27" t="str">
        <f t="shared" si="3048"/>
        <v>0</v>
      </c>
      <c r="UK109" s="27" t="str">
        <f t="shared" si="3049"/>
        <v>0</v>
      </c>
      <c r="UL109" s="27" t="str">
        <f t="shared" si="3050"/>
        <v>0</v>
      </c>
      <c r="UM109" s="27" t="str">
        <f t="shared" si="3051"/>
        <v>0</v>
      </c>
      <c r="UN109" s="27" t="str">
        <f t="shared" si="3052"/>
        <v>0</v>
      </c>
      <c r="UO109" s="27" t="str">
        <f t="shared" si="3053"/>
        <v>0</v>
      </c>
      <c r="UP109" s="27" t="str">
        <f t="shared" si="3054"/>
        <v>0</v>
      </c>
      <c r="UQ109" s="27" t="str">
        <f t="shared" si="3055"/>
        <v>0</v>
      </c>
      <c r="UR109" s="27" t="str">
        <f t="shared" si="3056"/>
        <v>0</v>
      </c>
      <c r="US109" s="27" t="str">
        <f t="shared" si="3057"/>
        <v>0</v>
      </c>
      <c r="UT109" s="27" t="str">
        <f t="shared" si="3058"/>
        <v>0</v>
      </c>
      <c r="UU109" s="27" t="str">
        <f t="shared" si="3059"/>
        <v>0</v>
      </c>
      <c r="UV109" s="27" t="str">
        <f t="shared" si="3060"/>
        <v>0</v>
      </c>
      <c r="UW109" s="27" t="str">
        <f t="shared" si="3061"/>
        <v>0</v>
      </c>
      <c r="UY109" s="28">
        <f t="shared" si="3062"/>
        <v>-57.569999999999993</v>
      </c>
      <c r="UZ109" s="28">
        <f t="shared" si="3063"/>
        <v>0</v>
      </c>
      <c r="VA109" s="28">
        <f t="shared" si="3064"/>
        <v>5.05</v>
      </c>
      <c r="VB109" s="28">
        <f t="shared" si="3065"/>
        <v>0</v>
      </c>
      <c r="VC109" s="28">
        <f t="shared" si="3066"/>
        <v>0</v>
      </c>
      <c r="VD109" s="28">
        <f t="shared" si="3067"/>
        <v>-55.044999999999995</v>
      </c>
      <c r="VG109" s="27" t="str">
        <f t="shared" si="3068"/>
        <v>-9.11</v>
      </c>
      <c r="VH109" s="27" t="str">
        <f t="shared" si="3069"/>
        <v>1.57</v>
      </c>
      <c r="VI109" s="27" t="str">
        <f t="shared" si="3070"/>
        <v>-7.53</v>
      </c>
      <c r="VJ109" s="27">
        <f t="shared" si="3071"/>
        <v>0</v>
      </c>
      <c r="VK109" s="27" t="str">
        <f t="shared" si="3072"/>
        <v>5.05</v>
      </c>
      <c r="VL109" s="27">
        <f t="shared" si="3073"/>
        <v>0</v>
      </c>
      <c r="VM109" s="27">
        <f t="shared" si="3074"/>
        <v>0</v>
      </c>
      <c r="VN109" s="27">
        <f t="shared" si="3075"/>
        <v>0</v>
      </c>
      <c r="VO109" s="27" t="str">
        <f t="shared" si="3076"/>
        <v>-9.11</v>
      </c>
      <c r="VP109" s="27">
        <f t="shared" si="3077"/>
        <v>0</v>
      </c>
      <c r="VQ109" s="27">
        <f t="shared" si="3078"/>
        <v>0</v>
      </c>
      <c r="VR109" s="27" t="str">
        <f t="shared" si="3079"/>
        <v>-7.79</v>
      </c>
      <c r="VS109" s="27">
        <f t="shared" si="3080"/>
        <v>0</v>
      </c>
      <c r="VT109" s="27">
        <f t="shared" si="3081"/>
        <v>0</v>
      </c>
      <c r="VU109" s="27" t="str">
        <f t="shared" si="3082"/>
        <v>2.43</v>
      </c>
      <c r="VV109" s="27">
        <f t="shared" si="3083"/>
        <v>0</v>
      </c>
      <c r="VW109" s="27">
        <f t="shared" si="3084"/>
        <v>0</v>
      </c>
      <c r="VX109" s="27">
        <f t="shared" si="3085"/>
        <v>0</v>
      </c>
      <c r="VY109" s="27">
        <f t="shared" si="3086"/>
        <v>0</v>
      </c>
      <c r="VZ109" s="27">
        <f t="shared" si="3087"/>
        <v>0</v>
      </c>
      <c r="WA109" s="27" t="str">
        <f t="shared" si="3088"/>
        <v>-3.84</v>
      </c>
      <c r="WB109" s="27">
        <f t="shared" si="3089"/>
        <v>0</v>
      </c>
      <c r="WC109" s="27">
        <f t="shared" si="3090"/>
        <v>0</v>
      </c>
      <c r="WD109" s="27" t="str">
        <f t="shared" si="3091"/>
        <v>0.84</v>
      </c>
      <c r="WE109" s="27">
        <f t="shared" si="3092"/>
        <v>0</v>
      </c>
      <c r="WF109" s="27">
        <f t="shared" si="3093"/>
        <v>0</v>
      </c>
      <c r="WG109" s="27" t="str">
        <f t="shared" si="3094"/>
        <v>-7.79</v>
      </c>
      <c r="WH109" s="27">
        <f t="shared" si="3095"/>
        <v>0</v>
      </c>
      <c r="WI109" s="27">
        <f t="shared" si="3096"/>
        <v>0</v>
      </c>
      <c r="WJ109" s="27" t="str">
        <f t="shared" si="3097"/>
        <v>1.64</v>
      </c>
      <c r="WK109" s="27">
        <f t="shared" si="3098"/>
        <v>0</v>
      </c>
      <c r="WL109" s="27">
        <f t="shared" si="3099"/>
        <v>0</v>
      </c>
      <c r="WM109" s="27" t="str">
        <f t="shared" si="3100"/>
        <v>-8.3</v>
      </c>
      <c r="WN109" s="27">
        <f t="shared" si="3101"/>
        <v>0</v>
      </c>
      <c r="WO109" s="27">
        <f t="shared" si="3102"/>
        <v>0</v>
      </c>
      <c r="WP109" s="27" t="str">
        <f t="shared" si="3103"/>
        <v>-10.58</v>
      </c>
      <c r="WQ109" s="27">
        <f t="shared" si="3104"/>
        <v>0</v>
      </c>
      <c r="WR109" s="27">
        <f t="shared" si="3105"/>
        <v>0</v>
      </c>
      <c r="WS109" s="27">
        <f t="shared" si="3106"/>
        <v>0</v>
      </c>
      <c r="WT109" s="27">
        <f t="shared" si="3107"/>
        <v>0</v>
      </c>
      <c r="WU109" s="27">
        <f t="shared" si="3108"/>
        <v>0</v>
      </c>
      <c r="WV109" s="27">
        <f t="shared" si="3109"/>
        <v>0</v>
      </c>
      <c r="WW109" s="27">
        <f t="shared" si="3110"/>
        <v>0</v>
      </c>
      <c r="WX109" s="27">
        <f t="shared" si="3111"/>
        <v>0</v>
      </c>
      <c r="WY109" s="27">
        <f t="shared" si="3112"/>
        <v>0</v>
      </c>
      <c r="WZ109" s="27">
        <f t="shared" si="3113"/>
        <v>0</v>
      </c>
      <c r="XA109" s="27">
        <f t="shared" si="3114"/>
        <v>0</v>
      </c>
      <c r="XB109" s="27">
        <f t="shared" si="3115"/>
        <v>0</v>
      </c>
      <c r="XC109" s="27">
        <f t="shared" si="3116"/>
        <v>0</v>
      </c>
      <c r="XD109" s="27">
        <f t="shared" si="3117"/>
        <v>0</v>
      </c>
      <c r="XE109" s="27">
        <f t="shared" si="3118"/>
        <v>0</v>
      </c>
      <c r="XF109" s="27">
        <f t="shared" si="3119"/>
        <v>0</v>
      </c>
      <c r="XG109" s="27">
        <f t="shared" si="3120"/>
        <v>0</v>
      </c>
      <c r="XH109" s="27">
        <f t="shared" si="3121"/>
        <v>0</v>
      </c>
      <c r="XI109" s="27">
        <f t="shared" si="3122"/>
        <v>0</v>
      </c>
      <c r="XJ109" s="27">
        <f t="shared" si="3123"/>
        <v>0</v>
      </c>
      <c r="XK109" s="27">
        <f t="shared" si="3124"/>
        <v>0</v>
      </c>
      <c r="XL109" s="27">
        <f t="shared" si="3125"/>
        <v>0</v>
      </c>
      <c r="XM109" s="27">
        <f t="shared" si="3126"/>
        <v>0</v>
      </c>
      <c r="XN109" s="27">
        <f t="shared" si="3127"/>
        <v>0</v>
      </c>
      <c r="XO109" s="27">
        <f t="shared" si="3128"/>
        <v>0</v>
      </c>
      <c r="XP109" s="27">
        <f t="shared" si="3129"/>
        <v>0</v>
      </c>
      <c r="XQ109" s="27">
        <f t="shared" si="3130"/>
        <v>0</v>
      </c>
      <c r="XR109" s="27">
        <f t="shared" si="3131"/>
        <v>0</v>
      </c>
      <c r="XS109" s="27">
        <f t="shared" si="3132"/>
        <v>0</v>
      </c>
      <c r="XT109" s="27">
        <f t="shared" si="3133"/>
        <v>0</v>
      </c>
      <c r="XU109" s="27">
        <f t="shared" si="3134"/>
        <v>0</v>
      </c>
      <c r="XV109" s="27">
        <f t="shared" si="3135"/>
        <v>0</v>
      </c>
      <c r="XW109" s="27">
        <f t="shared" si="3136"/>
        <v>0</v>
      </c>
      <c r="XX109" s="27">
        <f t="shared" si="3137"/>
        <v>0</v>
      </c>
      <c r="XY109" s="27">
        <f t="shared" si="3138"/>
        <v>0</v>
      </c>
      <c r="XZ109" s="27">
        <f t="shared" si="3139"/>
        <v>0</v>
      </c>
      <c r="YA109" s="27">
        <f t="shared" si="3140"/>
        <v>0</v>
      </c>
      <c r="YB109" s="27">
        <f t="shared" si="3141"/>
        <v>0</v>
      </c>
      <c r="YC109" s="27">
        <f t="shared" si="3142"/>
        <v>0</v>
      </c>
      <c r="YD109" s="27">
        <f t="shared" si="3143"/>
        <v>0</v>
      </c>
      <c r="YE109" s="27">
        <f t="shared" si="3144"/>
        <v>0</v>
      </c>
      <c r="YF109" s="27">
        <f t="shared" si="3145"/>
        <v>0</v>
      </c>
      <c r="YG109" s="27">
        <f t="shared" si="3146"/>
        <v>0</v>
      </c>
      <c r="YH109" s="27">
        <f t="shared" si="3147"/>
        <v>0</v>
      </c>
      <c r="YI109" s="27">
        <f t="shared" si="3148"/>
        <v>0</v>
      </c>
      <c r="YJ109" s="27">
        <f t="shared" si="3149"/>
        <v>0</v>
      </c>
      <c r="YL109" s="28">
        <f t="shared" si="3150"/>
        <v>379</v>
      </c>
      <c r="YM109" s="28">
        <f t="shared" si="3151"/>
        <v>0</v>
      </c>
      <c r="YN109" s="28">
        <f t="shared" si="3152"/>
        <v>19</v>
      </c>
      <c r="YO109" s="28">
        <f t="shared" si="3153"/>
        <v>0</v>
      </c>
      <c r="YP109" s="28">
        <f t="shared" si="3154"/>
        <v>0</v>
      </c>
      <c r="YQ109" s="28">
        <f t="shared" si="3155"/>
        <v>388.5</v>
      </c>
      <c r="YT109" s="27" t="str">
        <f t="shared" si="3156"/>
        <v>54</v>
      </c>
      <c r="YU109" s="27" t="str">
        <f t="shared" si="3157"/>
        <v>1</v>
      </c>
      <c r="YV109" s="27" t="str">
        <f t="shared" si="3158"/>
        <v>35</v>
      </c>
      <c r="YW109" s="27">
        <f t="shared" si="3159"/>
        <v>0</v>
      </c>
      <c r="YX109" s="27" t="str">
        <f t="shared" si="3160"/>
        <v>19</v>
      </c>
      <c r="YY109" s="27">
        <f t="shared" si="3161"/>
        <v>0</v>
      </c>
      <c r="YZ109" s="27">
        <f t="shared" si="3162"/>
        <v>0</v>
      </c>
      <c r="ZA109" s="27">
        <f t="shared" si="3163"/>
        <v>0</v>
      </c>
      <c r="ZB109" s="27" t="str">
        <f t="shared" si="3164"/>
        <v>37</v>
      </c>
      <c r="ZC109" s="27">
        <f t="shared" si="3165"/>
        <v>0</v>
      </c>
      <c r="ZD109" s="27">
        <f t="shared" si="3166"/>
        <v>0</v>
      </c>
      <c r="ZE109" s="27" t="str">
        <f t="shared" si="3167"/>
        <v>47</v>
      </c>
      <c r="ZF109" s="27">
        <f t="shared" si="3168"/>
        <v>0</v>
      </c>
      <c r="ZG109" s="27">
        <f t="shared" si="3169"/>
        <v>0</v>
      </c>
      <c r="ZH109" s="27" t="str">
        <f t="shared" si="3170"/>
        <v>5</v>
      </c>
      <c r="ZI109" s="27">
        <f t="shared" si="3171"/>
        <v>0</v>
      </c>
      <c r="ZJ109" s="27">
        <f t="shared" si="3172"/>
        <v>0</v>
      </c>
      <c r="ZK109" s="27">
        <f t="shared" si="3173"/>
        <v>0</v>
      </c>
      <c r="ZL109" s="27">
        <f t="shared" si="3174"/>
        <v>0</v>
      </c>
      <c r="ZM109" s="27">
        <f t="shared" si="3175"/>
        <v>0</v>
      </c>
      <c r="ZN109" s="27" t="str">
        <f t="shared" si="3176"/>
        <v>41</v>
      </c>
      <c r="ZO109" s="27">
        <f t="shared" si="3177"/>
        <v>0</v>
      </c>
      <c r="ZP109" s="27">
        <f t="shared" si="3178"/>
        <v>0</v>
      </c>
      <c r="ZQ109" s="27" t="str">
        <f t="shared" si="3179"/>
        <v>12</v>
      </c>
      <c r="ZR109" s="27">
        <f t="shared" si="3180"/>
        <v>0</v>
      </c>
      <c r="ZS109" s="27">
        <f t="shared" si="3181"/>
        <v>0</v>
      </c>
      <c r="ZT109" s="27" t="str">
        <f t="shared" si="3182"/>
        <v>42</v>
      </c>
      <c r="ZU109" s="27">
        <f t="shared" si="3183"/>
        <v>0</v>
      </c>
      <c r="ZV109" s="27">
        <f t="shared" si="3184"/>
        <v>0</v>
      </c>
      <c r="ZW109" s="27" t="str">
        <f t="shared" si="3185"/>
        <v>4</v>
      </c>
      <c r="ZX109" s="27">
        <f t="shared" si="3186"/>
        <v>0</v>
      </c>
      <c r="ZY109" s="27">
        <f t="shared" si="3187"/>
        <v>0</v>
      </c>
      <c r="ZZ109" s="27" t="str">
        <f t="shared" si="3188"/>
        <v>45</v>
      </c>
      <c r="AAA109" s="27">
        <f t="shared" si="3189"/>
        <v>0</v>
      </c>
      <c r="AAB109" s="27">
        <f t="shared" si="3190"/>
        <v>0</v>
      </c>
      <c r="AAC109" s="27" t="str">
        <f t="shared" si="3191"/>
        <v>56</v>
      </c>
      <c r="AAD109" s="27">
        <f t="shared" si="3192"/>
        <v>0</v>
      </c>
      <c r="AAE109" s="27">
        <f t="shared" si="3193"/>
        <v>0</v>
      </c>
      <c r="AAF109" s="27">
        <f t="shared" si="3194"/>
        <v>0</v>
      </c>
      <c r="AAG109" s="27">
        <f t="shared" si="3195"/>
        <v>0</v>
      </c>
      <c r="AAH109" s="27">
        <f t="shared" si="3196"/>
        <v>0</v>
      </c>
      <c r="AAI109" s="27">
        <f t="shared" si="3197"/>
        <v>0</v>
      </c>
      <c r="AAJ109" s="27">
        <f t="shared" si="3198"/>
        <v>0</v>
      </c>
      <c r="AAK109" s="27">
        <f t="shared" si="3199"/>
        <v>0</v>
      </c>
      <c r="AAL109" s="27">
        <f t="shared" si="3200"/>
        <v>0</v>
      </c>
      <c r="AAM109" s="27">
        <f t="shared" si="3201"/>
        <v>0</v>
      </c>
      <c r="AAN109" s="27">
        <f t="shared" si="3202"/>
        <v>0</v>
      </c>
      <c r="AAO109" s="27">
        <f t="shared" si="3203"/>
        <v>0</v>
      </c>
      <c r="AAP109" s="27">
        <f t="shared" si="3204"/>
        <v>0</v>
      </c>
      <c r="AAQ109" s="27">
        <f t="shared" si="3205"/>
        <v>0</v>
      </c>
      <c r="AAR109" s="27">
        <f t="shared" si="3206"/>
        <v>0</v>
      </c>
      <c r="AAS109" s="27">
        <f t="shared" si="3207"/>
        <v>0</v>
      </c>
      <c r="AAT109" s="27">
        <f t="shared" si="3208"/>
        <v>0</v>
      </c>
      <c r="AAU109" s="27">
        <f t="shared" si="3209"/>
        <v>0</v>
      </c>
      <c r="AAV109" s="27">
        <f t="shared" si="3210"/>
        <v>0</v>
      </c>
      <c r="AAW109" s="27">
        <f t="shared" si="3211"/>
        <v>0</v>
      </c>
      <c r="AAX109" s="27">
        <f t="shared" si="3212"/>
        <v>0</v>
      </c>
      <c r="AAY109" s="27">
        <f t="shared" si="3213"/>
        <v>0</v>
      </c>
      <c r="AAZ109" s="27">
        <f t="shared" si="3214"/>
        <v>0</v>
      </c>
      <c r="ABA109" s="27">
        <f t="shared" si="3215"/>
        <v>0</v>
      </c>
      <c r="ABB109" s="27">
        <f t="shared" si="3216"/>
        <v>0</v>
      </c>
      <c r="ABC109" s="27">
        <f t="shared" si="3217"/>
        <v>0</v>
      </c>
      <c r="ABD109" s="27">
        <f t="shared" si="3218"/>
        <v>0</v>
      </c>
      <c r="ABE109" s="27">
        <f t="shared" si="3219"/>
        <v>0</v>
      </c>
      <c r="ABF109" s="27">
        <f t="shared" si="3220"/>
        <v>0</v>
      </c>
      <c r="ABG109" s="27">
        <f t="shared" si="3221"/>
        <v>0</v>
      </c>
      <c r="ABH109" s="27">
        <f t="shared" si="3222"/>
        <v>0</v>
      </c>
      <c r="ABI109" s="27">
        <f t="shared" si="3223"/>
        <v>0</v>
      </c>
      <c r="ABJ109" s="27">
        <f t="shared" si="3224"/>
        <v>0</v>
      </c>
      <c r="ABK109" s="27">
        <f t="shared" si="3225"/>
        <v>0</v>
      </c>
      <c r="ABL109" s="27">
        <f t="shared" si="3226"/>
        <v>0</v>
      </c>
      <c r="ABM109" s="27">
        <f t="shared" si="3227"/>
        <v>0</v>
      </c>
      <c r="ABN109" s="27">
        <f t="shared" si="3228"/>
        <v>0</v>
      </c>
      <c r="ABO109" s="27">
        <f t="shared" si="3229"/>
        <v>0</v>
      </c>
      <c r="ABP109" s="27">
        <f t="shared" si="3230"/>
        <v>0</v>
      </c>
      <c r="ABQ109" s="27">
        <f t="shared" si="3231"/>
        <v>0</v>
      </c>
      <c r="ABR109" s="27">
        <f t="shared" si="3232"/>
        <v>0</v>
      </c>
      <c r="ABS109" s="27">
        <f t="shared" si="3233"/>
        <v>0</v>
      </c>
      <c r="ABT109" s="27">
        <f t="shared" si="3234"/>
        <v>0</v>
      </c>
      <c r="ABU109" s="27">
        <f t="shared" si="3235"/>
        <v>0</v>
      </c>
      <c r="ABV109" s="27">
        <f t="shared" si="3236"/>
        <v>0</v>
      </c>
      <c r="ABW109" s="27">
        <f t="shared" si="3237"/>
        <v>0</v>
      </c>
      <c r="ABY109" s="28">
        <f t="shared" si="3238"/>
        <v>313.79999999999995</v>
      </c>
      <c r="ABZ109" s="28">
        <f t="shared" si="3239"/>
        <v>0</v>
      </c>
      <c r="ACA109" s="28">
        <f t="shared" si="3240"/>
        <v>4.8</v>
      </c>
      <c r="ACB109" s="28">
        <f t="shared" si="3241"/>
        <v>0</v>
      </c>
      <c r="ACC109" s="28">
        <f t="shared" si="3242"/>
        <v>0</v>
      </c>
      <c r="ACD109" s="28">
        <f t="shared" si="3243"/>
        <v>316.19999999999993</v>
      </c>
      <c r="ACG109" s="27" t="str">
        <f t="shared" si="3244"/>
        <v>10.5</v>
      </c>
      <c r="ACH109" s="27" t="str">
        <f t="shared" si="3245"/>
        <v>33.5</v>
      </c>
      <c r="ACI109" s="27" t="str">
        <f t="shared" si="3246"/>
        <v>36.6</v>
      </c>
      <c r="ACJ109" s="27">
        <f t="shared" si="3247"/>
        <v>0</v>
      </c>
      <c r="ACK109" s="27" t="str">
        <f t="shared" si="3248"/>
        <v>4.8</v>
      </c>
      <c r="ACL109" s="27">
        <f t="shared" si="3249"/>
        <v>0</v>
      </c>
      <c r="ACM109" s="27">
        <f t="shared" si="3250"/>
        <v>0</v>
      </c>
      <c r="ACN109" s="27">
        <f t="shared" si="3251"/>
        <v>0</v>
      </c>
      <c r="ACO109" s="27" t="str">
        <f t="shared" si="3252"/>
        <v>13</v>
      </c>
      <c r="ACP109" s="27">
        <f t="shared" si="3253"/>
        <v>0</v>
      </c>
      <c r="ACQ109" s="27">
        <f t="shared" si="3254"/>
        <v>0</v>
      </c>
      <c r="ACR109" s="27" t="str">
        <f t="shared" si="3255"/>
        <v>49.4</v>
      </c>
      <c r="ACS109" s="27">
        <f t="shared" si="3256"/>
        <v>0</v>
      </c>
      <c r="ACT109" s="27">
        <f t="shared" si="3257"/>
        <v>0</v>
      </c>
      <c r="ACU109" s="27" t="str">
        <f t="shared" si="3258"/>
        <v>28.1</v>
      </c>
      <c r="ACV109" s="27">
        <f t="shared" si="3259"/>
        <v>0</v>
      </c>
      <c r="ACW109" s="27">
        <f t="shared" si="3260"/>
        <v>0</v>
      </c>
      <c r="ACX109" s="27">
        <f t="shared" si="3261"/>
        <v>0</v>
      </c>
      <c r="ACY109" s="27">
        <f t="shared" si="3262"/>
        <v>0</v>
      </c>
      <c r="ACZ109" s="27">
        <f t="shared" si="3263"/>
        <v>0</v>
      </c>
      <c r="ADA109" s="27" t="str">
        <f t="shared" si="3264"/>
        <v>29.6</v>
      </c>
      <c r="ADB109" s="27">
        <f t="shared" si="3265"/>
        <v>0</v>
      </c>
      <c r="ADC109" s="27">
        <f t="shared" si="3266"/>
        <v>0</v>
      </c>
      <c r="ADD109" s="27" t="str">
        <f t="shared" si="3267"/>
        <v>18.1</v>
      </c>
      <c r="ADE109" s="27">
        <f t="shared" si="3268"/>
        <v>0</v>
      </c>
      <c r="ADF109" s="27">
        <f t="shared" si="3269"/>
        <v>0</v>
      </c>
      <c r="ADG109" s="27" t="str">
        <f t="shared" si="3270"/>
        <v>42.1</v>
      </c>
      <c r="ADH109" s="27">
        <f t="shared" si="3271"/>
        <v>0</v>
      </c>
      <c r="ADI109" s="27">
        <f t="shared" si="3272"/>
        <v>0</v>
      </c>
      <c r="ADJ109" s="27" t="str">
        <f t="shared" si="3273"/>
        <v>29.4</v>
      </c>
      <c r="ADK109" s="27">
        <f t="shared" si="3274"/>
        <v>0</v>
      </c>
      <c r="ADL109" s="27">
        <f t="shared" si="3275"/>
        <v>0</v>
      </c>
      <c r="ADM109" s="27" t="str">
        <f t="shared" si="3276"/>
        <v>14.7</v>
      </c>
      <c r="ADN109" s="27">
        <f t="shared" si="3277"/>
        <v>0</v>
      </c>
      <c r="ADO109" s="27">
        <f t="shared" si="3278"/>
        <v>0</v>
      </c>
      <c r="ADP109" s="27" t="str">
        <f t="shared" si="3279"/>
        <v>8.8</v>
      </c>
      <c r="ADQ109" s="27">
        <f t="shared" si="3280"/>
        <v>0</v>
      </c>
      <c r="ADR109" s="27">
        <f t="shared" si="3281"/>
        <v>0</v>
      </c>
      <c r="ADS109" s="27">
        <f t="shared" si="3282"/>
        <v>0</v>
      </c>
      <c r="ADT109" s="27">
        <f t="shared" si="3283"/>
        <v>0</v>
      </c>
      <c r="ADU109" s="27">
        <f t="shared" si="3284"/>
        <v>0</v>
      </c>
      <c r="ADV109" s="27">
        <f t="shared" si="3285"/>
        <v>0</v>
      </c>
      <c r="ADW109" s="27">
        <f t="shared" si="3286"/>
        <v>0</v>
      </c>
      <c r="ADX109" s="27">
        <f t="shared" si="3287"/>
        <v>0</v>
      </c>
      <c r="ADY109" s="27">
        <f t="shared" si="3288"/>
        <v>0</v>
      </c>
      <c r="ADZ109" s="27">
        <f t="shared" si="3289"/>
        <v>0</v>
      </c>
      <c r="AEA109" s="27">
        <f t="shared" si="3290"/>
        <v>0</v>
      </c>
      <c r="AEB109" s="27">
        <f t="shared" si="3291"/>
        <v>0</v>
      </c>
      <c r="AEC109" s="27">
        <f t="shared" si="3292"/>
        <v>0</v>
      </c>
      <c r="AED109" s="27">
        <f t="shared" si="3293"/>
        <v>0</v>
      </c>
      <c r="AEE109" s="27">
        <f t="shared" si="3294"/>
        <v>0</v>
      </c>
      <c r="AEF109" s="27">
        <f t="shared" si="3295"/>
        <v>0</v>
      </c>
      <c r="AEG109" s="27">
        <f t="shared" si="3296"/>
        <v>0</v>
      </c>
      <c r="AEH109" s="27">
        <f t="shared" si="3297"/>
        <v>0</v>
      </c>
      <c r="AEI109" s="27">
        <f t="shared" si="3298"/>
        <v>0</v>
      </c>
      <c r="AEJ109" s="27">
        <f t="shared" si="3299"/>
        <v>0</v>
      </c>
      <c r="AEK109" s="27">
        <f t="shared" si="3300"/>
        <v>0</v>
      </c>
      <c r="AEL109" s="27">
        <f t="shared" si="3301"/>
        <v>0</v>
      </c>
      <c r="AEM109" s="27">
        <f t="shared" si="3302"/>
        <v>0</v>
      </c>
      <c r="AEN109" s="27">
        <f t="shared" si="3303"/>
        <v>0</v>
      </c>
      <c r="AEO109" s="27">
        <f t="shared" si="3304"/>
        <v>0</v>
      </c>
      <c r="AEP109" s="27">
        <f t="shared" si="3305"/>
        <v>0</v>
      </c>
      <c r="AEQ109" s="27">
        <f t="shared" si="3306"/>
        <v>0</v>
      </c>
      <c r="AER109" s="27">
        <f t="shared" si="3307"/>
        <v>0</v>
      </c>
      <c r="AES109" s="27">
        <f t="shared" si="3308"/>
        <v>0</v>
      </c>
      <c r="AET109" s="27">
        <f t="shared" si="3309"/>
        <v>0</v>
      </c>
      <c r="AEU109" s="27">
        <f t="shared" si="3310"/>
        <v>0</v>
      </c>
      <c r="AEV109" s="27">
        <f t="shared" si="3311"/>
        <v>0</v>
      </c>
      <c r="AEW109" s="27">
        <f t="shared" si="3312"/>
        <v>0</v>
      </c>
      <c r="AEX109" s="27">
        <f t="shared" si="3313"/>
        <v>0</v>
      </c>
      <c r="AEY109" s="27">
        <f t="shared" si="3314"/>
        <v>0</v>
      </c>
      <c r="AEZ109" s="27">
        <f t="shared" si="3315"/>
        <v>0</v>
      </c>
      <c r="AFA109" s="27">
        <f t="shared" si="3316"/>
        <v>0</v>
      </c>
      <c r="AFB109" s="27">
        <f t="shared" si="3317"/>
        <v>0</v>
      </c>
      <c r="AFC109" s="27">
        <f t="shared" si="3318"/>
        <v>0</v>
      </c>
      <c r="AFD109" s="27">
        <f t="shared" si="3319"/>
        <v>0</v>
      </c>
      <c r="AFE109" s="27">
        <f t="shared" si="3320"/>
        <v>0</v>
      </c>
      <c r="AFF109" s="27">
        <f t="shared" si="3321"/>
        <v>0</v>
      </c>
      <c r="AFG109" s="27">
        <f t="shared" si="3322"/>
        <v>0</v>
      </c>
      <c r="AFH109" s="27">
        <f t="shared" si="3323"/>
        <v>0</v>
      </c>
      <c r="AFI109" s="27">
        <f t="shared" si="3324"/>
        <v>0</v>
      </c>
      <c r="AFJ109" s="27">
        <f t="shared" si="3325"/>
        <v>0</v>
      </c>
      <c r="AFL109" s="28">
        <f t="shared" si="2677"/>
        <v>7.28125</v>
      </c>
      <c r="AFM109" s="28">
        <v>7.28125</v>
      </c>
      <c r="AFN109" s="27">
        <v>8</v>
      </c>
      <c r="AFO109" s="27">
        <f t="shared" si="3326"/>
        <v>8</v>
      </c>
      <c r="AFP109" s="27">
        <f t="shared" si="3327"/>
        <v>8</v>
      </c>
      <c r="AFQ109" s="27">
        <f t="shared" si="3328"/>
        <v>8</v>
      </c>
      <c r="AFR109" s="27">
        <f t="shared" si="3329"/>
        <v>0</v>
      </c>
      <c r="AFS109" s="27">
        <f t="shared" si="3330"/>
        <v>8</v>
      </c>
      <c r="AFT109" s="27">
        <f t="shared" si="3331"/>
        <v>0</v>
      </c>
      <c r="AFU109" s="27">
        <f t="shared" si="3332"/>
        <v>0</v>
      </c>
      <c r="AFV109" s="27">
        <f t="shared" si="3333"/>
        <v>0</v>
      </c>
      <c r="AFW109" s="27">
        <f t="shared" si="3334"/>
        <v>4</v>
      </c>
      <c r="AFX109" s="27">
        <f t="shared" si="3335"/>
        <v>0</v>
      </c>
      <c r="AFY109" s="27">
        <f t="shared" si="3336"/>
        <v>0</v>
      </c>
      <c r="AFZ109" s="27">
        <f t="shared" si="3337"/>
        <v>8</v>
      </c>
      <c r="AGA109" s="27">
        <f t="shared" si="3338"/>
        <v>0</v>
      </c>
      <c r="AGB109" s="27">
        <f t="shared" si="3339"/>
        <v>0</v>
      </c>
      <c r="AGC109" s="27">
        <f t="shared" si="3340"/>
        <v>8</v>
      </c>
      <c r="AGD109" s="27">
        <f t="shared" si="3341"/>
        <v>0</v>
      </c>
      <c r="AGE109" s="27">
        <f t="shared" si="3342"/>
        <v>0</v>
      </c>
      <c r="AGF109" s="27">
        <f t="shared" si="3343"/>
        <v>0</v>
      </c>
      <c r="AGG109" s="27">
        <f t="shared" si="3344"/>
        <v>0</v>
      </c>
      <c r="AGH109" s="27">
        <f t="shared" si="3345"/>
        <v>0</v>
      </c>
      <c r="AGI109" s="27">
        <f t="shared" si="3346"/>
        <v>8</v>
      </c>
      <c r="AGJ109" s="27">
        <f t="shared" si="3347"/>
        <v>0</v>
      </c>
      <c r="AGK109" s="27">
        <f t="shared" si="3348"/>
        <v>0</v>
      </c>
      <c r="AGL109" s="27">
        <f t="shared" si="3349"/>
        <v>7</v>
      </c>
      <c r="AGM109" s="27">
        <f t="shared" si="3350"/>
        <v>0</v>
      </c>
      <c r="AGN109" s="27">
        <f t="shared" si="3351"/>
        <v>0</v>
      </c>
      <c r="AGO109" s="27">
        <f t="shared" si="3352"/>
        <v>8</v>
      </c>
      <c r="AGP109" s="27">
        <f t="shared" si="3353"/>
        <v>0</v>
      </c>
      <c r="AGQ109" s="27">
        <f t="shared" si="3354"/>
        <v>0</v>
      </c>
      <c r="AGR109" s="27">
        <f t="shared" si="3355"/>
        <v>8</v>
      </c>
      <c r="AGS109" s="27">
        <f t="shared" si="3356"/>
        <v>0</v>
      </c>
      <c r="AGT109" s="27">
        <f t="shared" si="3357"/>
        <v>0</v>
      </c>
      <c r="AGU109" s="27">
        <f t="shared" si="3358"/>
        <v>8</v>
      </c>
      <c r="AGV109" s="27">
        <f t="shared" si="3359"/>
        <v>0</v>
      </c>
      <c r="AGW109" s="27">
        <f t="shared" si="3360"/>
        <v>0</v>
      </c>
      <c r="AGX109" s="27">
        <f t="shared" si="3361"/>
        <v>8</v>
      </c>
      <c r="AGY109" s="27">
        <f t="shared" si="3362"/>
        <v>0</v>
      </c>
      <c r="AGZ109" s="27">
        <f t="shared" si="3363"/>
        <v>0</v>
      </c>
      <c r="AHA109" s="27">
        <f t="shared" si="3364"/>
        <v>0</v>
      </c>
      <c r="AHB109" s="27">
        <f t="shared" si="3365"/>
        <v>0</v>
      </c>
      <c r="AHC109" s="27">
        <f t="shared" si="3366"/>
        <v>0</v>
      </c>
      <c r="AHD109" s="27">
        <f t="shared" si="3367"/>
        <v>0</v>
      </c>
      <c r="AHE109" s="27">
        <f t="shared" si="3368"/>
        <v>0</v>
      </c>
      <c r="AHF109" s="27">
        <f t="shared" si="3369"/>
        <v>0</v>
      </c>
      <c r="AHG109" s="27">
        <f t="shared" si="3370"/>
        <v>0</v>
      </c>
      <c r="AHH109" s="27">
        <f t="shared" si="3371"/>
        <v>0</v>
      </c>
      <c r="AHI109" s="27">
        <f t="shared" si="3372"/>
        <v>0</v>
      </c>
      <c r="AHJ109" s="27">
        <f t="shared" si="3373"/>
        <v>0</v>
      </c>
      <c r="AHK109" s="27">
        <f t="shared" si="3374"/>
        <v>0</v>
      </c>
      <c r="AHL109" s="27">
        <f t="shared" si="3375"/>
        <v>0</v>
      </c>
      <c r="AHM109" s="27">
        <f t="shared" si="3376"/>
        <v>0</v>
      </c>
      <c r="AHN109" s="27">
        <f t="shared" si="3377"/>
        <v>0</v>
      </c>
      <c r="AHO109" s="27">
        <f t="shared" si="3378"/>
        <v>0</v>
      </c>
      <c r="AHP109" s="27">
        <f t="shared" si="3379"/>
        <v>0</v>
      </c>
      <c r="AHQ109" s="27">
        <f t="shared" si="3380"/>
        <v>0</v>
      </c>
      <c r="AHR109" s="27">
        <f t="shared" si="3381"/>
        <v>0</v>
      </c>
      <c r="AHS109" s="27">
        <f t="shared" si="3382"/>
        <v>0</v>
      </c>
      <c r="AHT109" s="27">
        <f t="shared" si="3383"/>
        <v>0</v>
      </c>
      <c r="AHU109" s="27">
        <f t="shared" si="3384"/>
        <v>0</v>
      </c>
      <c r="AHV109" s="27">
        <f t="shared" si="3385"/>
        <v>0</v>
      </c>
      <c r="AHW109" s="27">
        <f t="shared" si="3386"/>
        <v>0</v>
      </c>
      <c r="AHX109" s="27">
        <f t="shared" si="3387"/>
        <v>0</v>
      </c>
      <c r="AHY109" s="27">
        <f t="shared" si="3388"/>
        <v>0</v>
      </c>
      <c r="AHZ109" s="27">
        <f t="shared" si="3389"/>
        <v>0</v>
      </c>
      <c r="AIA109" s="27">
        <f t="shared" si="3390"/>
        <v>0</v>
      </c>
      <c r="AIB109" s="27">
        <f t="shared" si="3391"/>
        <v>0</v>
      </c>
      <c r="AIC109" s="27">
        <f t="shared" si="3392"/>
        <v>0</v>
      </c>
      <c r="AID109" s="27">
        <f t="shared" si="3393"/>
        <v>0</v>
      </c>
      <c r="AIE109" s="27">
        <f t="shared" si="3394"/>
        <v>0</v>
      </c>
      <c r="AIF109" s="27">
        <f t="shared" si="3395"/>
        <v>0</v>
      </c>
      <c r="AIG109" s="27">
        <f t="shared" si="3396"/>
        <v>0</v>
      </c>
      <c r="AIH109" s="27">
        <f t="shared" si="3397"/>
        <v>0</v>
      </c>
      <c r="AII109" s="27">
        <f t="shared" si="3398"/>
        <v>0</v>
      </c>
      <c r="AIJ109" s="27">
        <f t="shared" si="3399"/>
        <v>0</v>
      </c>
      <c r="AIK109" s="27">
        <f t="shared" si="3400"/>
        <v>0</v>
      </c>
      <c r="AIL109" s="27">
        <f t="shared" si="3401"/>
        <v>0</v>
      </c>
      <c r="AIM109" s="27">
        <f t="shared" si="3402"/>
        <v>0</v>
      </c>
      <c r="AIN109" s="27">
        <f t="shared" si="3403"/>
        <v>0</v>
      </c>
      <c r="AIO109" s="27">
        <f t="shared" si="3404"/>
        <v>0</v>
      </c>
      <c r="AIP109" s="27">
        <f t="shared" si="3405"/>
        <v>0</v>
      </c>
      <c r="AIQ109" s="27">
        <f t="shared" si="3406"/>
        <v>0</v>
      </c>
      <c r="AIR109" s="27">
        <f t="shared" si="3407"/>
        <v>0</v>
      </c>
      <c r="AIT109" s="27">
        <v>1</v>
      </c>
      <c r="AIU109" s="27">
        <v>1</v>
      </c>
      <c r="AIV109" s="27">
        <v>1</v>
      </c>
      <c r="AIW109" s="27">
        <f t="shared" si="3408"/>
        <v>0</v>
      </c>
      <c r="AIX109" s="27">
        <f t="shared" si="3409"/>
        <v>0.5</v>
      </c>
      <c r="AIY109" s="27">
        <f t="shared" si="3410"/>
        <v>0</v>
      </c>
      <c r="AIZ109" s="27">
        <f t="shared" si="3411"/>
        <v>0</v>
      </c>
      <c r="AJA109" s="27">
        <f t="shared" si="3412"/>
        <v>0</v>
      </c>
      <c r="AJB109" s="27">
        <f t="shared" si="3413"/>
        <v>0.25</v>
      </c>
      <c r="AJC109" s="27">
        <f t="shared" si="3414"/>
        <v>0</v>
      </c>
      <c r="AJD109" s="27">
        <f t="shared" si="3415"/>
        <v>0</v>
      </c>
      <c r="AJE109" s="27">
        <f t="shared" si="3416"/>
        <v>0.5</v>
      </c>
      <c r="AJF109" s="27">
        <f t="shared" si="3417"/>
        <v>0</v>
      </c>
      <c r="AJG109" s="27">
        <f t="shared" si="3418"/>
        <v>0</v>
      </c>
      <c r="AJH109" s="27">
        <f t="shared" si="3419"/>
        <v>0.25</v>
      </c>
      <c r="AJI109" s="27">
        <f t="shared" si="3420"/>
        <v>0</v>
      </c>
      <c r="AJJ109" s="27">
        <f t="shared" si="3421"/>
        <v>0</v>
      </c>
      <c r="AJK109" s="27">
        <f t="shared" si="3422"/>
        <v>0</v>
      </c>
      <c r="AJL109" s="27">
        <f t="shared" si="3423"/>
        <v>0</v>
      </c>
      <c r="AJM109" s="27">
        <f t="shared" si="3424"/>
        <v>0</v>
      </c>
      <c r="AJN109" s="27">
        <f t="shared" si="3425"/>
        <v>3.125E-2</v>
      </c>
      <c r="AJO109" s="27">
        <f t="shared" si="3426"/>
        <v>0</v>
      </c>
      <c r="AJP109" s="27">
        <f t="shared" si="3427"/>
        <v>0</v>
      </c>
      <c r="AJQ109" s="27">
        <f t="shared" si="3428"/>
        <v>1</v>
      </c>
      <c r="AJR109" s="27">
        <f t="shared" si="3429"/>
        <v>0</v>
      </c>
      <c r="AJS109" s="27">
        <f t="shared" si="3430"/>
        <v>0</v>
      </c>
      <c r="AJT109" s="27">
        <f t="shared" si="3431"/>
        <v>1</v>
      </c>
      <c r="AJU109" s="27">
        <f t="shared" si="3432"/>
        <v>0</v>
      </c>
      <c r="AJV109" s="27">
        <f t="shared" si="3433"/>
        <v>0</v>
      </c>
      <c r="AJW109" s="27">
        <f t="shared" si="3434"/>
        <v>0.25</v>
      </c>
      <c r="AJX109" s="27">
        <f t="shared" si="3435"/>
        <v>0</v>
      </c>
      <c r="AJY109" s="27">
        <f t="shared" si="3436"/>
        <v>0</v>
      </c>
      <c r="AJZ109" s="27">
        <f t="shared" si="3437"/>
        <v>0.25</v>
      </c>
      <c r="AKA109" s="27">
        <f t="shared" si="3438"/>
        <v>0</v>
      </c>
      <c r="AKB109" s="27">
        <f t="shared" si="3439"/>
        <v>0</v>
      </c>
      <c r="AKC109" s="27">
        <f t="shared" si="3440"/>
        <v>0.25</v>
      </c>
      <c r="AKD109" s="27">
        <f t="shared" si="3441"/>
        <v>0</v>
      </c>
      <c r="AKE109" s="27">
        <f t="shared" si="3442"/>
        <v>0</v>
      </c>
      <c r="AKF109" s="27">
        <f t="shared" si="3443"/>
        <v>0</v>
      </c>
      <c r="AKG109" s="27">
        <f t="shared" si="3444"/>
        <v>0</v>
      </c>
      <c r="AKH109" s="27">
        <f t="shared" si="3445"/>
        <v>0</v>
      </c>
      <c r="AKI109" s="27">
        <f t="shared" si="3446"/>
        <v>0</v>
      </c>
      <c r="AKJ109" s="27">
        <f t="shared" si="3447"/>
        <v>0</v>
      </c>
      <c r="AKK109" s="27">
        <f t="shared" si="3448"/>
        <v>0</v>
      </c>
      <c r="AKL109" s="27">
        <f t="shared" si="3449"/>
        <v>0</v>
      </c>
      <c r="AKM109" s="27">
        <f t="shared" si="3450"/>
        <v>0</v>
      </c>
      <c r="AKN109" s="27">
        <f t="shared" si="3451"/>
        <v>0</v>
      </c>
      <c r="AKO109" s="27">
        <f t="shared" si="3452"/>
        <v>0</v>
      </c>
      <c r="AKP109" s="27">
        <f t="shared" si="3453"/>
        <v>0</v>
      </c>
      <c r="AKQ109" s="27">
        <f t="shared" si="3454"/>
        <v>0</v>
      </c>
      <c r="AKR109" s="27">
        <f t="shared" si="3455"/>
        <v>0</v>
      </c>
      <c r="AKS109" s="27">
        <f t="shared" si="3456"/>
        <v>0</v>
      </c>
      <c r="AKT109" s="27">
        <f t="shared" si="3457"/>
        <v>0</v>
      </c>
      <c r="AKU109" s="27">
        <f t="shared" si="3458"/>
        <v>0</v>
      </c>
      <c r="AKV109" s="27">
        <f t="shared" si="3459"/>
        <v>0</v>
      </c>
      <c r="AKW109" s="27">
        <f t="shared" si="3460"/>
        <v>0</v>
      </c>
      <c r="AKX109" s="27">
        <f t="shared" si="3461"/>
        <v>0</v>
      </c>
      <c r="AKY109" s="27">
        <f t="shared" si="3462"/>
        <v>0</v>
      </c>
      <c r="AKZ109" s="27">
        <f t="shared" si="3463"/>
        <v>0</v>
      </c>
      <c r="ALA109" s="27">
        <f t="shared" si="3464"/>
        <v>0</v>
      </c>
      <c r="ALB109" s="27">
        <f t="shared" si="3465"/>
        <v>0</v>
      </c>
      <c r="ALC109" s="27">
        <f t="shared" si="3466"/>
        <v>0</v>
      </c>
      <c r="ALD109" s="27">
        <f t="shared" si="3467"/>
        <v>0</v>
      </c>
      <c r="ALE109" s="27">
        <f t="shared" si="3468"/>
        <v>0</v>
      </c>
      <c r="ALF109" s="27">
        <f t="shared" si="3469"/>
        <v>0</v>
      </c>
      <c r="ALG109" s="27">
        <f t="shared" si="3470"/>
        <v>0</v>
      </c>
      <c r="ALH109" s="27">
        <f t="shared" si="3471"/>
        <v>0</v>
      </c>
      <c r="ALI109" s="27">
        <f t="shared" si="3472"/>
        <v>0</v>
      </c>
      <c r="ALJ109" s="27">
        <f t="shared" si="3473"/>
        <v>0</v>
      </c>
      <c r="ALK109" s="27">
        <f t="shared" si="3474"/>
        <v>0</v>
      </c>
      <c r="ALL109" s="27">
        <f t="shared" si="3475"/>
        <v>0</v>
      </c>
      <c r="ALM109" s="27">
        <f t="shared" si="3476"/>
        <v>0</v>
      </c>
      <c r="ALN109" s="27">
        <f t="shared" si="3477"/>
        <v>0</v>
      </c>
      <c r="ALO109" s="27">
        <f t="shared" si="3478"/>
        <v>0</v>
      </c>
      <c r="ALP109" s="27">
        <f t="shared" si="3479"/>
        <v>0</v>
      </c>
      <c r="ALQ109" s="27">
        <f t="shared" si="3480"/>
        <v>0</v>
      </c>
      <c r="ALR109" s="27">
        <f t="shared" si="3481"/>
        <v>0</v>
      </c>
      <c r="ALS109" s="27">
        <f t="shared" si="3482"/>
        <v>0</v>
      </c>
      <c r="ALT109" s="27">
        <f t="shared" si="3483"/>
        <v>0</v>
      </c>
      <c r="ALU109" s="27">
        <f t="shared" si="3484"/>
        <v>0</v>
      </c>
      <c r="ALV109" s="27">
        <f t="shared" si="3485"/>
        <v>0</v>
      </c>
      <c r="ALW109" s="27">
        <f t="shared" si="3486"/>
        <v>0</v>
      </c>
      <c r="AMK109" s="28">
        <v>1708</v>
      </c>
      <c r="AML109" s="28">
        <f t="shared" si="3487"/>
        <v>1708</v>
      </c>
      <c r="AMN109" s="28">
        <v>1794</v>
      </c>
      <c r="AMO109" s="27" t="str">
        <f t="shared" si="3488"/>
        <v>1766</v>
      </c>
      <c r="AMP109" s="27" t="str">
        <f t="shared" si="3489"/>
        <v>1754</v>
      </c>
      <c r="AMQ109" s="27" t="str">
        <f t="shared" si="3490"/>
        <v>1769</v>
      </c>
      <c r="AMR109" s="27" t="str">
        <f t="shared" si="3491"/>
        <v>1769</v>
      </c>
      <c r="AMS109" s="27" t="str">
        <f t="shared" si="3492"/>
        <v>1733</v>
      </c>
      <c r="AMT109" s="27" t="str">
        <f t="shared" si="3493"/>
        <v>1733</v>
      </c>
      <c r="AMU109" s="27" t="str">
        <f t="shared" si="3494"/>
        <v>1733</v>
      </c>
      <c r="AMV109" s="27" t="str">
        <f t="shared" si="3495"/>
        <v>1733</v>
      </c>
      <c r="AMW109" s="27" t="str">
        <f t="shared" si="3496"/>
        <v>1722</v>
      </c>
      <c r="AMX109" s="27" t="str">
        <f t="shared" si="3497"/>
        <v>1722</v>
      </c>
      <c r="AMY109" s="27" t="str">
        <f t="shared" si="3498"/>
        <v>1722</v>
      </c>
      <c r="AMZ109" s="27" t="str">
        <f t="shared" si="3499"/>
        <v>1735</v>
      </c>
      <c r="ANA109" s="27" t="str">
        <f t="shared" si="3500"/>
        <v>1735</v>
      </c>
      <c r="ANB109" s="27" t="str">
        <f t="shared" si="3501"/>
        <v>1735</v>
      </c>
      <c r="ANC109" s="27" t="str">
        <f t="shared" si="3502"/>
        <v>1744</v>
      </c>
      <c r="AND109" s="27" t="str">
        <f t="shared" si="3503"/>
        <v>1744</v>
      </c>
      <c r="ANE109" s="27" t="str">
        <f t="shared" si="3504"/>
        <v>1744</v>
      </c>
      <c r="ANF109" s="27" t="str">
        <f t="shared" si="3505"/>
        <v>1744</v>
      </c>
      <c r="ANG109" s="27" t="str">
        <f t="shared" si="3506"/>
        <v>1744</v>
      </c>
      <c r="ANH109" s="27" t="str">
        <f t="shared" si="3507"/>
        <v>1744</v>
      </c>
      <c r="ANI109" s="27" t="str">
        <f t="shared" si="3508"/>
        <v>1736</v>
      </c>
      <c r="ANJ109" s="27" t="str">
        <f t="shared" si="3509"/>
        <v>1736</v>
      </c>
      <c r="ANK109" s="27" t="str">
        <f t="shared" si="3510"/>
        <v>1736</v>
      </c>
      <c r="ANL109" s="27" t="str">
        <f t="shared" si="3511"/>
        <v>1720</v>
      </c>
      <c r="ANM109" s="27" t="str">
        <f t="shared" si="3512"/>
        <v>1720</v>
      </c>
      <c r="ANN109" s="27" t="str">
        <f t="shared" si="3513"/>
        <v>1720</v>
      </c>
      <c r="ANO109" s="27" t="str">
        <f t="shared" si="3514"/>
        <v>1712</v>
      </c>
      <c r="ANP109" s="27" t="str">
        <f t="shared" si="3515"/>
        <v>1712</v>
      </c>
      <c r="ANQ109" s="27" t="str">
        <f t="shared" si="3516"/>
        <v>1712</v>
      </c>
      <c r="ANR109" s="27" t="str">
        <f t="shared" si="3517"/>
        <v>1724</v>
      </c>
      <c r="ANS109" s="27" t="str">
        <f t="shared" si="3518"/>
        <v>1724</v>
      </c>
      <c r="ANT109" s="27" t="str">
        <f t="shared" si="3519"/>
        <v>1724</v>
      </c>
      <c r="ANU109" s="27" t="str">
        <f t="shared" si="3520"/>
        <v>1718</v>
      </c>
      <c r="ANV109" s="27" t="str">
        <f t="shared" si="3521"/>
        <v>1718</v>
      </c>
      <c r="ANW109" s="27" t="str">
        <f t="shared" si="3522"/>
        <v>1718</v>
      </c>
      <c r="ANX109" s="27" t="str">
        <f t="shared" si="3523"/>
        <v>1708</v>
      </c>
      <c r="ANY109" s="27" t="str">
        <f t="shared" si="3524"/>
        <v>1708</v>
      </c>
      <c r="ANZ109" s="27" t="str">
        <f t="shared" si="3525"/>
        <v>1708</v>
      </c>
      <c r="AOA109" s="27" t="str">
        <f t="shared" si="3526"/>
        <v>1708</v>
      </c>
      <c r="AOB109" s="27" t="str">
        <f t="shared" si="3527"/>
        <v>1708</v>
      </c>
      <c r="AOC109" s="27" t="str">
        <f t="shared" si="3528"/>
        <v>1708</v>
      </c>
      <c r="AOD109" s="27" t="str">
        <f t="shared" si="3529"/>
        <v>1708</v>
      </c>
      <c r="AOE109" s="27" t="str">
        <f t="shared" si="3530"/>
        <v>1708</v>
      </c>
      <c r="AOF109" s="27" t="str">
        <f t="shared" si="3531"/>
        <v>1708</v>
      </c>
      <c r="AOG109" s="27" t="str">
        <f t="shared" si="3532"/>
        <v>1708</v>
      </c>
      <c r="AOH109" s="27" t="str">
        <f t="shared" si="3533"/>
        <v>1708</v>
      </c>
      <c r="AOI109" s="27" t="str">
        <f t="shared" si="3534"/>
        <v>1708</v>
      </c>
      <c r="AOJ109" s="27" t="str">
        <f t="shared" si="3535"/>
        <v>1708</v>
      </c>
      <c r="AOK109" s="27" t="str">
        <f t="shared" si="3536"/>
        <v>1708</v>
      </c>
      <c r="AOL109" s="27" t="str">
        <f t="shared" si="3537"/>
        <v>1708</v>
      </c>
      <c r="AOM109" s="27" t="str">
        <f t="shared" si="3538"/>
        <v>1708</v>
      </c>
      <c r="AON109" s="27" t="str">
        <f t="shared" si="3539"/>
        <v>1708</v>
      </c>
      <c r="AOO109" s="27" t="str">
        <f t="shared" si="3540"/>
        <v>1708</v>
      </c>
      <c r="AOP109" s="27" t="str">
        <f t="shared" si="3541"/>
        <v>1708</v>
      </c>
      <c r="AOQ109" s="27" t="str">
        <f t="shared" si="3542"/>
        <v>1708</v>
      </c>
      <c r="AOR109" s="27" t="str">
        <f t="shared" si="3543"/>
        <v>1708</v>
      </c>
      <c r="AOS109" s="27" t="str">
        <f t="shared" si="3544"/>
        <v>1708</v>
      </c>
      <c r="AOT109" s="27" t="str">
        <f t="shared" si="3545"/>
        <v>1708</v>
      </c>
      <c r="AOU109" s="27" t="str">
        <f t="shared" si="3546"/>
        <v>1708</v>
      </c>
      <c r="AOV109" s="27" t="str">
        <f t="shared" si="3547"/>
        <v>1708</v>
      </c>
      <c r="AOW109" s="27" t="str">
        <f t="shared" si="3548"/>
        <v>1708</v>
      </c>
      <c r="AOX109" s="27" t="str">
        <f t="shared" si="3549"/>
        <v>1708</v>
      </c>
      <c r="AOY109" s="27" t="str">
        <f t="shared" si="3550"/>
        <v>1708</v>
      </c>
      <c r="AOZ109" s="27" t="str">
        <f t="shared" si="3551"/>
        <v>1708</v>
      </c>
      <c r="APA109" s="27" t="str">
        <f t="shared" si="3552"/>
        <v>1708</v>
      </c>
      <c r="APB109" s="27" t="str">
        <f t="shared" si="3553"/>
        <v>1708</v>
      </c>
      <c r="APC109" s="27" t="str">
        <f t="shared" si="3554"/>
        <v>1708</v>
      </c>
      <c r="APD109" s="27" t="str">
        <f t="shared" si="3555"/>
        <v>1708</v>
      </c>
      <c r="APE109" s="27" t="str">
        <f t="shared" si="3556"/>
        <v>1708</v>
      </c>
      <c r="APF109" s="27" t="str">
        <f t="shared" si="3557"/>
        <v>1708</v>
      </c>
      <c r="APG109" s="27" t="str">
        <f t="shared" si="3558"/>
        <v>1708</v>
      </c>
      <c r="APH109" s="27" t="str">
        <f t="shared" si="3559"/>
        <v>1708</v>
      </c>
      <c r="API109" s="27" t="str">
        <f t="shared" si="3560"/>
        <v>1708</v>
      </c>
      <c r="APJ109" s="27" t="str">
        <f t="shared" si="3561"/>
        <v>1708</v>
      </c>
      <c r="APK109" s="27" t="str">
        <f t="shared" si="3562"/>
        <v>1708</v>
      </c>
      <c r="APL109" s="27" t="str">
        <f t="shared" si="3563"/>
        <v>1708</v>
      </c>
      <c r="APM109" s="27" t="str">
        <f t="shared" si="3564"/>
        <v>1708</v>
      </c>
      <c r="APN109" s="27" t="str">
        <f t="shared" si="3565"/>
        <v>1708</v>
      </c>
      <c r="APO109" s="27" t="str">
        <f t="shared" si="3566"/>
        <v>1708</v>
      </c>
      <c r="APP109" s="27" t="str">
        <f t="shared" si="3567"/>
        <v>1708</v>
      </c>
      <c r="APQ109" s="27" t="str">
        <f t="shared" si="3568"/>
        <v>1708</v>
      </c>
      <c r="APR109" s="27" t="str">
        <f t="shared" si="3569"/>
        <v>1708</v>
      </c>
    </row>
    <row r="110" spans="1:1022 1025:1110" x14ac:dyDescent="0.35">
      <c r="A110" s="27">
        <v>74</v>
      </c>
      <c r="B110" s="87" t="s">
        <v>79</v>
      </c>
      <c r="C110" s="91">
        <f>VLOOKUP(A110, Rankings!$A$2:$AN$129, 40, FALSE)</f>
        <v>108</v>
      </c>
      <c r="D110" s="21" t="s">
        <v>385</v>
      </c>
      <c r="I110" s="29">
        <f t="shared" si="2678"/>
        <v>12.5</v>
      </c>
      <c r="L110" s="27" t="s">
        <v>2371</v>
      </c>
      <c r="M110" s="27" t="s">
        <v>2557</v>
      </c>
      <c r="N110" s="27" t="s">
        <v>2765</v>
      </c>
      <c r="O110" s="27" t="s">
        <v>24</v>
      </c>
      <c r="P110" s="27" t="s">
        <v>3085</v>
      </c>
      <c r="Q110" s="27" t="s">
        <v>3142</v>
      </c>
      <c r="R110" s="27" t="s">
        <v>24</v>
      </c>
      <c r="S110" s="27" t="s">
        <v>24</v>
      </c>
      <c r="T110" s="27" t="s">
        <v>3720</v>
      </c>
      <c r="U110" s="27" t="s">
        <v>24</v>
      </c>
      <c r="V110" s="27" t="s">
        <v>24</v>
      </c>
      <c r="W110" s="27" t="s">
        <v>4153</v>
      </c>
      <c r="X110" s="27" t="s">
        <v>24</v>
      </c>
      <c r="Y110" s="27" t="s">
        <v>24</v>
      </c>
      <c r="Z110" s="27" t="s">
        <v>4465</v>
      </c>
      <c r="AA110" s="27" t="s">
        <v>24</v>
      </c>
      <c r="AB110" s="27" t="s">
        <v>24</v>
      </c>
      <c r="AC110" s="27" t="s">
        <v>24</v>
      </c>
      <c r="AD110" s="27" t="s">
        <v>24</v>
      </c>
      <c r="AE110" s="27" t="s">
        <v>24</v>
      </c>
      <c r="AF110" s="27" t="s">
        <v>5094</v>
      </c>
      <c r="AG110" s="27" t="s">
        <v>24</v>
      </c>
      <c r="AH110" s="27" t="s">
        <v>24</v>
      </c>
      <c r="AI110" s="27" t="s">
        <v>24</v>
      </c>
      <c r="AJ110" s="27" t="s">
        <v>24</v>
      </c>
      <c r="AK110" s="27" t="s">
        <v>24</v>
      </c>
      <c r="AL110" s="27" t="s">
        <v>5748</v>
      </c>
      <c r="AM110" s="27" t="s">
        <v>24</v>
      </c>
      <c r="AN110" s="27" t="s">
        <v>24</v>
      </c>
      <c r="AO110" s="27" t="s">
        <v>6113</v>
      </c>
      <c r="AP110" s="27" t="s">
        <v>24</v>
      </c>
      <c r="AQ110" s="27" t="s">
        <v>24</v>
      </c>
      <c r="AR110" s="27" t="s">
        <v>6391</v>
      </c>
      <c r="AS110" s="27" t="s">
        <v>24</v>
      </c>
      <c r="AT110" s="27" t="s">
        <v>24</v>
      </c>
      <c r="AU110" s="27" t="s">
        <v>6691</v>
      </c>
      <c r="AV110" s="27" t="s">
        <v>24</v>
      </c>
      <c r="AW110" s="27" t="s">
        <v>24</v>
      </c>
      <c r="AX110" s="27" t="s">
        <v>24</v>
      </c>
      <c r="AY110" s="27" t="s">
        <v>24</v>
      </c>
      <c r="AZ110" s="27" t="s">
        <v>24</v>
      </c>
      <c r="BA110" s="27" t="s">
        <v>24</v>
      </c>
      <c r="BB110" s="27" t="s">
        <v>24</v>
      </c>
      <c r="BC110" s="27" t="s">
        <v>24</v>
      </c>
      <c r="BD110" s="27" t="s">
        <v>24</v>
      </c>
      <c r="BE110" s="27" t="s">
        <v>24</v>
      </c>
      <c r="BF110" s="27" t="s">
        <v>24</v>
      </c>
      <c r="BG110" s="27" t="s">
        <v>24</v>
      </c>
      <c r="BH110" s="27" t="s">
        <v>24</v>
      </c>
      <c r="BI110" s="27" t="s">
        <v>24</v>
      </c>
      <c r="BJ110" s="27" t="s">
        <v>24</v>
      </c>
      <c r="BK110" s="27" t="s">
        <v>24</v>
      </c>
      <c r="BL110" s="27" t="s">
        <v>24</v>
      </c>
      <c r="BM110" s="27" t="s">
        <v>24</v>
      </c>
      <c r="BN110" s="27" t="s">
        <v>24</v>
      </c>
      <c r="BO110" s="27" t="s">
        <v>24</v>
      </c>
      <c r="BP110" s="27" t="s">
        <v>24</v>
      </c>
      <c r="BQ110" s="27" t="s">
        <v>24</v>
      </c>
      <c r="BR110" s="27" t="s">
        <v>24</v>
      </c>
      <c r="BS110" s="27" t="s">
        <v>24</v>
      </c>
      <c r="BT110" s="27" t="s">
        <v>24</v>
      </c>
      <c r="BU110" s="27" t="s">
        <v>24</v>
      </c>
      <c r="BV110" s="27" t="s">
        <v>24</v>
      </c>
      <c r="BW110" s="27" t="s">
        <v>24</v>
      </c>
      <c r="BX110" s="27" t="s">
        <v>24</v>
      </c>
      <c r="BY110" s="27" t="s">
        <v>24</v>
      </c>
      <c r="BZ110" s="27" t="s">
        <v>24</v>
      </c>
      <c r="CA110" s="27" t="s">
        <v>24</v>
      </c>
      <c r="CB110" s="27" t="s">
        <v>24</v>
      </c>
      <c r="CC110" s="27" t="s">
        <v>24</v>
      </c>
      <c r="CD110" s="27" t="s">
        <v>24</v>
      </c>
      <c r="CE110" s="27" t="s">
        <v>24</v>
      </c>
      <c r="CF110" s="27" t="s">
        <v>24</v>
      </c>
      <c r="CG110" s="27" t="s">
        <v>24</v>
      </c>
      <c r="CH110" s="27" t="s">
        <v>24</v>
      </c>
      <c r="CI110" s="27" t="s">
        <v>24</v>
      </c>
      <c r="CJ110" s="27" t="s">
        <v>24</v>
      </c>
      <c r="CK110" s="27" t="s">
        <v>24</v>
      </c>
      <c r="CL110" s="27" t="s">
        <v>24</v>
      </c>
      <c r="CM110" s="27" t="s">
        <v>24</v>
      </c>
      <c r="CN110" s="27" t="s">
        <v>24</v>
      </c>
      <c r="CO110" s="27" t="s">
        <v>24</v>
      </c>
      <c r="CQ110" s="28">
        <f t="shared" si="2679"/>
        <v>0</v>
      </c>
      <c r="CR110" s="28">
        <f t="shared" si="2680"/>
        <v>6</v>
      </c>
      <c r="CS110" s="28">
        <f t="shared" si="2681"/>
        <v>3</v>
      </c>
      <c r="CT110" s="28">
        <f t="shared" si="2682"/>
        <v>3</v>
      </c>
      <c r="CU110" s="28">
        <f t="shared" si="2683"/>
        <v>0</v>
      </c>
      <c r="CV110" s="28">
        <f t="shared" si="2684"/>
        <v>4</v>
      </c>
      <c r="CW110" s="28">
        <f t="shared" si="2685"/>
        <v>2</v>
      </c>
      <c r="CX110" s="28">
        <f t="shared" si="2686"/>
        <v>3</v>
      </c>
      <c r="CY110" s="28">
        <f t="shared" si="2687"/>
        <v>0</v>
      </c>
      <c r="CZ110" s="28">
        <f t="shared" si="2688"/>
        <v>0</v>
      </c>
      <c r="DA110" s="28">
        <f t="shared" si="2689"/>
        <v>0</v>
      </c>
      <c r="DB110" s="28">
        <f t="shared" si="2690"/>
        <v>0</v>
      </c>
      <c r="DC110" s="28">
        <f t="shared" si="2691"/>
        <v>0</v>
      </c>
      <c r="DD110" s="28">
        <f t="shared" si="2692"/>
        <v>0</v>
      </c>
      <c r="DE110" s="28">
        <f t="shared" si="2693"/>
        <v>0</v>
      </c>
      <c r="DF110" s="28">
        <f t="shared" si="2694"/>
        <v>1</v>
      </c>
      <c r="DG110" s="28">
        <f t="shared" si="2695"/>
        <v>0</v>
      </c>
      <c r="DH110" s="28">
        <f t="shared" si="2696"/>
        <v>0</v>
      </c>
      <c r="DI110" s="28">
        <f t="shared" si="2697"/>
        <v>0</v>
      </c>
      <c r="DJ110" s="28">
        <f t="shared" si="2698"/>
        <v>0</v>
      </c>
      <c r="DK110" s="28">
        <f t="shared" si="2699"/>
        <v>0</v>
      </c>
      <c r="DL110" s="28">
        <f t="shared" si="2700"/>
        <v>0</v>
      </c>
      <c r="DM110" s="28">
        <f t="shared" si="2701"/>
        <v>0</v>
      </c>
      <c r="DN110" s="28">
        <f t="shared" si="2702"/>
        <v>0</v>
      </c>
      <c r="DO110" s="28">
        <f t="shared" si="2703"/>
        <v>0</v>
      </c>
      <c r="DP110" s="28">
        <f t="shared" si="2704"/>
        <v>1</v>
      </c>
      <c r="DR110">
        <f t="shared" si="2705"/>
        <v>2</v>
      </c>
      <c r="DS110">
        <f t="shared" si="2706"/>
        <v>3</v>
      </c>
      <c r="DT110">
        <f t="shared" si="2707"/>
        <v>2</v>
      </c>
      <c r="DU110">
        <f t="shared" si="2708"/>
        <v>0</v>
      </c>
      <c r="DV110">
        <f t="shared" si="2709"/>
        <v>12</v>
      </c>
      <c r="DW110">
        <f t="shared" si="2710"/>
        <v>3</v>
      </c>
      <c r="DX110">
        <f t="shared" si="2711"/>
        <v>0</v>
      </c>
      <c r="DY110">
        <f t="shared" si="2712"/>
        <v>0</v>
      </c>
      <c r="DZ110">
        <f t="shared" si="2713"/>
        <v>2</v>
      </c>
      <c r="EA110">
        <f t="shared" si="2714"/>
        <v>0</v>
      </c>
      <c r="EB110">
        <f t="shared" si="2715"/>
        <v>0</v>
      </c>
      <c r="EC110">
        <f t="shared" si="2716"/>
        <v>4</v>
      </c>
      <c r="ED110">
        <f t="shared" si="2717"/>
        <v>0</v>
      </c>
      <c r="EE110">
        <f t="shared" si="2718"/>
        <v>0</v>
      </c>
      <c r="EF110">
        <f t="shared" si="2719"/>
        <v>3</v>
      </c>
      <c r="EG110">
        <f t="shared" si="2720"/>
        <v>0</v>
      </c>
      <c r="EH110">
        <f t="shared" si="2721"/>
        <v>0</v>
      </c>
      <c r="EI110">
        <f t="shared" si="2722"/>
        <v>0</v>
      </c>
      <c r="EJ110">
        <f t="shared" si="2723"/>
        <v>0</v>
      </c>
      <c r="EK110">
        <f t="shared" si="2724"/>
        <v>0</v>
      </c>
      <c r="EL110">
        <f t="shared" si="2725"/>
        <v>2</v>
      </c>
      <c r="EM110">
        <f t="shared" si="2726"/>
        <v>0</v>
      </c>
      <c r="EN110">
        <f t="shared" si="2727"/>
        <v>0</v>
      </c>
      <c r="EO110">
        <f t="shared" si="2728"/>
        <v>0</v>
      </c>
      <c r="EP110">
        <f t="shared" si="2729"/>
        <v>0</v>
      </c>
      <c r="EQ110">
        <f t="shared" si="2730"/>
        <v>0</v>
      </c>
      <c r="ER110">
        <f t="shared" si="2731"/>
        <v>2</v>
      </c>
      <c r="ES110">
        <f t="shared" si="2732"/>
        <v>0</v>
      </c>
      <c r="ET110">
        <f t="shared" si="2733"/>
        <v>0</v>
      </c>
      <c r="EU110">
        <f t="shared" si="2734"/>
        <v>4</v>
      </c>
      <c r="EV110">
        <f t="shared" si="2735"/>
        <v>0</v>
      </c>
      <c r="EW110">
        <f t="shared" si="2736"/>
        <v>0</v>
      </c>
      <c r="EX110">
        <f t="shared" si="2737"/>
        <v>2</v>
      </c>
      <c r="EY110">
        <f t="shared" si="2738"/>
        <v>0</v>
      </c>
      <c r="EZ110">
        <f t="shared" si="2739"/>
        <v>0</v>
      </c>
      <c r="FA110">
        <f t="shared" si="2740"/>
        <v>4</v>
      </c>
      <c r="FB110">
        <f t="shared" si="2741"/>
        <v>0</v>
      </c>
      <c r="FC110">
        <f t="shared" si="2742"/>
        <v>0</v>
      </c>
      <c r="FD110">
        <f t="shared" si="2743"/>
        <v>0</v>
      </c>
      <c r="FE110">
        <f t="shared" si="2744"/>
        <v>0</v>
      </c>
      <c r="FF110">
        <f t="shared" si="2745"/>
        <v>0</v>
      </c>
      <c r="FG110">
        <f t="shared" si="2746"/>
        <v>0</v>
      </c>
      <c r="FH110">
        <f t="shared" si="2747"/>
        <v>0</v>
      </c>
      <c r="FI110">
        <f t="shared" si="2748"/>
        <v>0</v>
      </c>
      <c r="FJ110">
        <f t="shared" si="2749"/>
        <v>0</v>
      </c>
      <c r="FK110">
        <f t="shared" si="2750"/>
        <v>0</v>
      </c>
      <c r="FL110">
        <f t="shared" si="2751"/>
        <v>0</v>
      </c>
      <c r="FM110">
        <f t="shared" si="2752"/>
        <v>0</v>
      </c>
      <c r="FN110">
        <f t="shared" si="2753"/>
        <v>0</v>
      </c>
      <c r="FO110">
        <f t="shared" si="2754"/>
        <v>0</v>
      </c>
      <c r="FP110">
        <f t="shared" si="2755"/>
        <v>0</v>
      </c>
      <c r="FQ110">
        <f t="shared" si="2756"/>
        <v>0</v>
      </c>
      <c r="FR110">
        <f t="shared" si="2757"/>
        <v>0</v>
      </c>
      <c r="FS110">
        <f t="shared" si="2758"/>
        <v>0</v>
      </c>
      <c r="FT110">
        <f t="shared" si="2759"/>
        <v>0</v>
      </c>
      <c r="FU110">
        <f t="shared" si="2760"/>
        <v>0</v>
      </c>
      <c r="FV110">
        <f t="shared" si="2761"/>
        <v>0</v>
      </c>
      <c r="FW110">
        <f t="shared" si="2762"/>
        <v>0</v>
      </c>
      <c r="FX110">
        <f t="shared" si="2763"/>
        <v>0</v>
      </c>
      <c r="FY110">
        <f t="shared" si="2764"/>
        <v>0</v>
      </c>
      <c r="FZ110">
        <f t="shared" si="2765"/>
        <v>0</v>
      </c>
      <c r="GA110">
        <f t="shared" si="2766"/>
        <v>0</v>
      </c>
      <c r="GB110">
        <f t="shared" si="2767"/>
        <v>0</v>
      </c>
      <c r="GC110">
        <f t="shared" si="2768"/>
        <v>0</v>
      </c>
      <c r="GD110">
        <f t="shared" si="2769"/>
        <v>0</v>
      </c>
      <c r="GE110">
        <f t="shared" si="2770"/>
        <v>0</v>
      </c>
      <c r="GF110">
        <f t="shared" si="2771"/>
        <v>0</v>
      </c>
      <c r="GG110">
        <f t="shared" si="2772"/>
        <v>0</v>
      </c>
      <c r="GH110">
        <f t="shared" si="2773"/>
        <v>0</v>
      </c>
      <c r="GI110">
        <f t="shared" si="2774"/>
        <v>0</v>
      </c>
      <c r="GJ110">
        <f t="shared" si="2775"/>
        <v>0</v>
      </c>
      <c r="GK110">
        <f t="shared" si="2776"/>
        <v>0</v>
      </c>
      <c r="GL110">
        <f t="shared" si="2777"/>
        <v>0</v>
      </c>
      <c r="GM110">
        <f t="shared" si="2778"/>
        <v>0</v>
      </c>
      <c r="GN110">
        <f t="shared" si="2779"/>
        <v>0</v>
      </c>
      <c r="GO110">
        <f t="shared" si="2780"/>
        <v>0</v>
      </c>
      <c r="GP110">
        <f t="shared" si="2781"/>
        <v>0</v>
      </c>
      <c r="GQ110">
        <f t="shared" si="2782"/>
        <v>0</v>
      </c>
      <c r="GR110">
        <f t="shared" si="2783"/>
        <v>0</v>
      </c>
      <c r="GS110">
        <f t="shared" si="2784"/>
        <v>0</v>
      </c>
      <c r="GT110">
        <f t="shared" si="2785"/>
        <v>0</v>
      </c>
      <c r="GU110">
        <f t="shared" si="2786"/>
        <v>0</v>
      </c>
      <c r="GW110" s="28">
        <f t="shared" si="2787"/>
        <v>6.5744306528988705</v>
      </c>
      <c r="GX110" s="28">
        <f t="shared" si="2788"/>
        <v>0</v>
      </c>
      <c r="GY110" s="28">
        <f t="shared" si="2789"/>
        <v>0.48010786707198716</v>
      </c>
      <c r="GZ110" s="28">
        <f t="shared" si="2790"/>
        <v>0</v>
      </c>
      <c r="HA110" s="28">
        <f t="shared" si="2791"/>
        <v>0</v>
      </c>
      <c r="HB110" s="28">
        <f t="shared" si="2792"/>
        <v>6.8144845864348644</v>
      </c>
      <c r="HC110" s="28">
        <f t="shared" si="2793"/>
        <v>0.53980229619535447</v>
      </c>
      <c r="HE110">
        <f>IFERROR(VLOOKUP(_xlfn.NUMBERVALUE(MID(L110, SEARCH("!", L110)+1, SEARCH("+", L110)-SEARCH("!", L110)-1)), Rankings!$A$2:$BK$129, 63, FALSE),0)</f>
        <v>0.52069036350182252</v>
      </c>
      <c r="HF110">
        <f>IFERROR(VLOOKUP(_xlfn.NUMBERVALUE(MID(M110, SEARCH("!", M110)+1, SEARCH("+", M110)-SEARCH("!", M110)-1)), Rankings!$A$2:$BK$129, 63, FALSE),0)</f>
        <v>0.58916834362897619</v>
      </c>
      <c r="HG110">
        <f>IFERROR(VLOOKUP(_xlfn.NUMBERVALUE(MID(N110, SEARCH("!", N110)+1, SEARCH("+", N110)-SEARCH("!", N110)-1)), Rankings!$A$2:$BK$129, 63, FALSE),0)</f>
        <v>0.80391752131048844</v>
      </c>
      <c r="HH110">
        <f>IFERROR(VLOOKUP(_xlfn.NUMBERVALUE(MID(O110, SEARCH("!", O110)+1, SEARCH("+", O110)-SEARCH("!", O110)-1)), Rankings!$A$2:$BK$129, 63, FALSE),0)</f>
        <v>0</v>
      </c>
      <c r="HI110">
        <f>IFERROR(VLOOKUP(_xlfn.NUMBERVALUE(MID(P110, SEARCH("!", P110)+1, SEARCH("+", P110)-SEARCH("!", P110)-1)), Rankings!$A$2:$BK$129, 63, FALSE),0)</f>
        <v>0.48010786707198716</v>
      </c>
      <c r="HJ110">
        <f>IFERROR(VLOOKUP(_xlfn.NUMBERVALUE(MID(Q110, SEARCH("!", Q110)+1, SEARCH("+", Q110)-SEARCH("!", Q110)-1)), Rankings!$A$2:$BK$129, 63, FALSE),0)</f>
        <v>0.3558716781686258</v>
      </c>
      <c r="HK110">
        <f>IFERROR(VLOOKUP(_xlfn.NUMBERVALUE(MID(R110, SEARCH("!", R110)+1, SEARCH("+", R110)-SEARCH("!", R110)-1)), Rankings!$A$2:$BK$129, 63, FALSE),0)</f>
        <v>0</v>
      </c>
      <c r="HL110">
        <f>IFERROR(VLOOKUP(_xlfn.NUMBERVALUE(MID(S110, SEARCH("!", S110)+1, SEARCH("+", S110)-SEARCH("!", S110)-1)), Rankings!$A$2:$BK$129, 63, FALSE),0)</f>
        <v>0</v>
      </c>
      <c r="HM110">
        <f>IFERROR(VLOOKUP(_xlfn.NUMBERVALUE(MID(T110, SEARCH("!", T110)+1, SEARCH("+", T110)-SEARCH("!", T110)-1)), Rankings!$A$2:$BK$129, 63, FALSE),0)</f>
        <v>0.89620059051123913</v>
      </c>
      <c r="HN110">
        <f>IFERROR(VLOOKUP(_xlfn.NUMBERVALUE(MID(U110, SEARCH("!", U110)+1, SEARCH("+", U110)-SEARCH("!", U110)-1)), Rankings!$A$2:$BK$129, 63, FALSE),0)</f>
        <v>0</v>
      </c>
      <c r="HO110">
        <f>IFERROR(VLOOKUP(_xlfn.NUMBERVALUE(MID(V110, SEARCH("!", V110)+1, SEARCH("+", V110)-SEARCH("!", V110)-1)), Rankings!$A$2:$BK$129, 63, FALSE),0)</f>
        <v>0</v>
      </c>
      <c r="HP110">
        <f>IFERROR(VLOOKUP(_xlfn.NUMBERVALUE(MID(W110, SEARCH("!", W110)+1, SEARCH("+", W110)-SEARCH("!", W110)-1)), Rankings!$A$2:$BK$129, 63, FALSE),0)</f>
        <v>0.55670508415366138</v>
      </c>
      <c r="HQ110">
        <f>IFERROR(VLOOKUP(_xlfn.NUMBERVALUE(MID(X110, SEARCH("!", X110)+1, SEARCH("+", X110)-SEARCH("!", X110)-1)), Rankings!$A$2:$BK$129, 63, FALSE),0)</f>
        <v>0</v>
      </c>
      <c r="HR110">
        <f>IFERROR(VLOOKUP(_xlfn.NUMBERVALUE(MID(Y110, SEARCH("!", Y110)+1, SEARCH("+", Y110)-SEARCH("!", Y110)-1)), Rankings!$A$2:$BK$129, 63, FALSE),0)</f>
        <v>0</v>
      </c>
      <c r="HS110">
        <f>IFERROR(VLOOKUP(_xlfn.NUMBERVALUE(MID(Z110, SEARCH("!", Z110)+1, SEARCH("+", Z110)-SEARCH("!", Z110)-1)), Rankings!$A$2:$BK$129, 63, FALSE),0)</f>
        <v>0.29045954332099588</v>
      </c>
      <c r="HT110">
        <f>IFERROR(VLOOKUP(_xlfn.NUMBERVALUE(MID(AA110, SEARCH("!", AA110)+1, SEARCH("+", AA110)-SEARCH("!", AA110)-1)), Rankings!$A$2:$BK$129, 63, FALSE),0)</f>
        <v>0</v>
      </c>
      <c r="HU110">
        <f>IFERROR(VLOOKUP(_xlfn.NUMBERVALUE(MID(AB110, SEARCH("!", AB110)+1, SEARCH("+", AB110)-SEARCH("!", AB110)-1)), Rankings!$A$2:$BK$129, 63, FALSE),0)</f>
        <v>0</v>
      </c>
      <c r="HV110">
        <f>IFERROR(VLOOKUP(_xlfn.NUMBERVALUE(MID(AC110, SEARCH("!", AC110)+1, SEARCH("+", AC110)-SEARCH("!", AC110)-1)), Rankings!$A$2:$BK$129, 63, FALSE),0)</f>
        <v>0</v>
      </c>
      <c r="HW110">
        <f>IFERROR(VLOOKUP(_xlfn.NUMBERVALUE(MID(AD110, SEARCH("!", AD110)+1, SEARCH("+", AD110)-SEARCH("!", AD110)-1)), Rankings!$A$2:$BK$129, 63, FALSE),0)</f>
        <v>0</v>
      </c>
      <c r="HX110">
        <f>IFERROR(VLOOKUP(_xlfn.NUMBERVALUE(MID(AE110, SEARCH("!", AE110)+1, SEARCH("+", AE110)-SEARCH("!", AE110)-1)), Rankings!$A$2:$BK$129, 63, FALSE),0)</f>
        <v>0</v>
      </c>
      <c r="HY110">
        <f>IFERROR(VLOOKUP(_xlfn.NUMBERVALUE(MID(AF110, SEARCH("!", AF110)+1, SEARCH("+", AF110)-SEARCH("!", AF110)-1)), Rankings!$A$2:$BK$129, 63, FALSE),0)</f>
        <v>0.46413771846081514</v>
      </c>
      <c r="HZ110">
        <f>IFERROR(VLOOKUP(_xlfn.NUMBERVALUE(MID(AG110, SEARCH("!", AG110)+1, SEARCH("+", AG110)-SEARCH("!", AG110)-1)), Rankings!$A$2:$BK$129, 63, FALSE),0)</f>
        <v>0</v>
      </c>
      <c r="IA110">
        <f>IFERROR(VLOOKUP(_xlfn.NUMBERVALUE(MID(AH110, SEARCH("!", AH110)+1, SEARCH("+", AH110)-SEARCH("!", AH110)-1)), Rankings!$A$2:$BK$129, 63, FALSE),0)</f>
        <v>0</v>
      </c>
      <c r="IB110">
        <f>IFERROR(VLOOKUP(_xlfn.NUMBERVALUE(MID(AI110, SEARCH("!", AI110)+1, SEARCH("+", AI110)-SEARCH("!", AI110)-1)), Rankings!$A$2:$BK$129, 63, FALSE),0)</f>
        <v>0</v>
      </c>
      <c r="IC110">
        <f>IFERROR(VLOOKUP(_xlfn.NUMBERVALUE(MID(AJ110, SEARCH("!", AJ110)+1, SEARCH("+", AJ110)-SEARCH("!", AJ110)-1)), Rankings!$A$2:$BK$129, 63, FALSE),0)</f>
        <v>0</v>
      </c>
      <c r="ID110">
        <f>IFERROR(VLOOKUP(_xlfn.NUMBERVALUE(MID(AK110, SEARCH("!", AK110)+1, SEARCH("+", AK110)-SEARCH("!", AK110)-1)), Rankings!$A$2:$BK$129, 63, FALSE),0)</f>
        <v>0</v>
      </c>
      <c r="IE110">
        <f>IFERROR(VLOOKUP(_xlfn.NUMBERVALUE(MID(AL110, SEARCH("!", AL110)+1, SEARCH("+", AL110)-SEARCH("!", AL110)-1)), Rankings!$A$2:$BK$129, 63, FALSE),0)</f>
        <v>0.33094823042334121</v>
      </c>
      <c r="IF110">
        <f>IFERROR(VLOOKUP(_xlfn.NUMBERVALUE(MID(AM110, SEARCH("!", AM110)+1, SEARCH("+", AM110)-SEARCH("!", AM110)-1)), Rankings!$A$2:$BK$129, 63, FALSE),0)</f>
        <v>0</v>
      </c>
      <c r="IG110">
        <f>IFERROR(VLOOKUP(_xlfn.NUMBERVALUE(MID(AN110, SEARCH("!", AN110)+1, SEARCH("+", AN110)-SEARCH("!", AN110)-1)), Rankings!$A$2:$BK$129, 63, FALSE),0)</f>
        <v>0</v>
      </c>
      <c r="IH110">
        <f>IFERROR(VLOOKUP(_xlfn.NUMBERVALUE(MID(AO110, SEARCH("!", AO110)+1, SEARCH("+", AO110)-SEARCH("!", AO110)-1)), Rankings!$A$2:$BK$129, 63, FALSE),0)</f>
        <v>0.82959342066499908</v>
      </c>
      <c r="II110">
        <f>IFERROR(VLOOKUP(_xlfn.NUMBERVALUE(MID(AP110, SEARCH("!", AP110)+1, SEARCH("+", AP110)-SEARCH("!", AP110)-1)), Rankings!$A$2:$BK$129, 63, FALSE),0)</f>
        <v>0</v>
      </c>
      <c r="IJ110">
        <f>IFERROR(VLOOKUP(_xlfn.NUMBERVALUE(MID(AQ110, SEARCH("!", AQ110)+1, SEARCH("+", AQ110)-SEARCH("!", AQ110)-1)), Rankings!$A$2:$BK$129, 63, FALSE),0)</f>
        <v>0</v>
      </c>
      <c r="IK110">
        <f>IFERROR(VLOOKUP(_xlfn.NUMBERVALUE(MID(AR110, SEARCH("!", AR110)+1, SEARCH("+", AR110)-SEARCH("!", AR110)-1)), Rankings!$A$2:$BK$129, 63, FALSE),0)</f>
        <v>0.37792062575640611</v>
      </c>
      <c r="IL110">
        <f>IFERROR(VLOOKUP(_xlfn.NUMBERVALUE(MID(AS110, SEARCH("!", AS110)+1, SEARCH("+", AS110)-SEARCH("!", AS110)-1)), Rankings!$A$2:$BK$129, 63, FALSE),0)</f>
        <v>0</v>
      </c>
      <c r="IM110">
        <f>IFERROR(VLOOKUP(_xlfn.NUMBERVALUE(MID(AT110, SEARCH("!", AT110)+1, SEARCH("+", AT110)-SEARCH("!", AT110)-1)), Rankings!$A$2:$BK$129, 63, FALSE),0)</f>
        <v>0</v>
      </c>
      <c r="IN110">
        <f>IFERROR(VLOOKUP(_xlfn.NUMBERVALUE(MID(AU110, SEARCH("!", AU110)+1, SEARCH("+", AU110)-SEARCH("!", AU110)-1)), Rankings!$A$2:$BK$129, 63, FALSE),0)</f>
        <v>0.55881753299749948</v>
      </c>
      <c r="IO110">
        <f>IFERROR(VLOOKUP(_xlfn.NUMBERVALUE(MID(AV110, SEARCH("!", AV110)+1, SEARCH("+", AV110)-SEARCH("!", AV110)-1)), Rankings!$A$2:$BK$129, 63, FALSE),0)</f>
        <v>0</v>
      </c>
      <c r="IP110">
        <f>IFERROR(VLOOKUP(_xlfn.NUMBERVALUE(MID(AW110, SEARCH("!", AW110)+1, SEARCH("+", AW110)-SEARCH("!", AW110)-1)), Rankings!$A$2:$BK$129, 63, FALSE),0)</f>
        <v>0</v>
      </c>
      <c r="IQ110">
        <f>IFERROR(VLOOKUP(_xlfn.NUMBERVALUE(MID(AX110, SEARCH("!", AX110)+1, SEARCH("+", AX110)-SEARCH("!", AX110)-1)), Rankings!$A$2:$BK$129, 63, FALSE),0)</f>
        <v>0</v>
      </c>
      <c r="IR110">
        <f>IFERROR(VLOOKUP(_xlfn.NUMBERVALUE(MID(AY110, SEARCH("!", AY110)+1, SEARCH("+", AY110)-SEARCH("!", AY110)-1)), Rankings!$A$2:$BK$129, 63, FALSE),0)</f>
        <v>0</v>
      </c>
      <c r="IS110">
        <f>IFERROR(VLOOKUP(_xlfn.NUMBERVALUE(MID(AZ110, SEARCH("!", AZ110)+1, SEARCH("+", AZ110)-SEARCH("!", AZ110)-1)), Rankings!$A$2:$BK$129, 63, FALSE),0)</f>
        <v>0</v>
      </c>
      <c r="IT110">
        <f>IFERROR(VLOOKUP(_xlfn.NUMBERVALUE(MID(BA110, SEARCH("!", BA110)+1, SEARCH("+", BA110)-SEARCH("!", BA110)-1)), Rankings!$A$2:$BK$129, 63, FALSE),0)</f>
        <v>0</v>
      </c>
      <c r="IU110">
        <f>IFERROR(VLOOKUP(_xlfn.NUMBERVALUE(MID(BB110, SEARCH("!", BB110)+1, SEARCH("+", BB110)-SEARCH("!", BB110)-1)), Rankings!$A$2:$BK$129, 63, FALSE),0)</f>
        <v>0</v>
      </c>
      <c r="IV110">
        <f>IFERROR(VLOOKUP(_xlfn.NUMBERVALUE(MID(BC110, SEARCH("!", BC110)+1, SEARCH("+", BC110)-SEARCH("!", BC110)-1)), Rankings!$A$2:$BK$129, 63, FALSE),0)</f>
        <v>0</v>
      </c>
      <c r="IW110">
        <f>IFERROR(VLOOKUP(_xlfn.NUMBERVALUE(MID(BD110, SEARCH("!", BD110)+1, SEARCH("+", BD110)-SEARCH("!", BD110)-1)), Rankings!$A$2:$BK$129, 63, FALSE),0)</f>
        <v>0</v>
      </c>
      <c r="IX110">
        <f>IFERROR(VLOOKUP(_xlfn.NUMBERVALUE(MID(BE110, SEARCH("!", BE110)+1, SEARCH("+", BE110)-SEARCH("!", BE110)-1)), Rankings!$A$2:$BK$129, 63, FALSE),0)</f>
        <v>0</v>
      </c>
      <c r="IY110">
        <f>IFERROR(VLOOKUP(_xlfn.NUMBERVALUE(MID(BF110, SEARCH("!", BF110)+1, SEARCH("+", BF110)-SEARCH("!", BF110)-1)), Rankings!$A$2:$BK$129, 63, FALSE),0)</f>
        <v>0</v>
      </c>
      <c r="IZ110">
        <f>IFERROR(VLOOKUP(_xlfn.NUMBERVALUE(MID(BG110, SEARCH("!", BG110)+1, SEARCH("+", BG110)-SEARCH("!", BG110)-1)), Rankings!$A$2:$BK$129, 63, FALSE),0)</f>
        <v>0</v>
      </c>
      <c r="JA110">
        <f>IFERROR(VLOOKUP(_xlfn.NUMBERVALUE(MID(BH110, SEARCH("!", BH110)+1, SEARCH("+", BH110)-SEARCH("!", BH110)-1)), Rankings!$A$2:$BK$129, 63, FALSE),0)</f>
        <v>0</v>
      </c>
      <c r="JB110">
        <f>IFERROR(VLOOKUP(_xlfn.NUMBERVALUE(MID(BI110, SEARCH("!", BI110)+1, SEARCH("+", BI110)-SEARCH("!", BI110)-1)), Rankings!$A$2:$BK$129, 63, FALSE),0)</f>
        <v>0</v>
      </c>
      <c r="JC110">
        <f>IFERROR(VLOOKUP(_xlfn.NUMBERVALUE(MID(BJ110, SEARCH("!", BJ110)+1, SEARCH("+", BJ110)-SEARCH("!", BJ110)-1)), Rankings!$A$2:$BK$129, 63, FALSE),0)</f>
        <v>0</v>
      </c>
      <c r="JD110">
        <f>IFERROR(VLOOKUP(_xlfn.NUMBERVALUE(MID(BK110, SEARCH("!", BK110)+1, SEARCH("+", BK110)-SEARCH("!", BK110)-1)), Rankings!$A$2:$BK$129, 63, FALSE),0)</f>
        <v>0</v>
      </c>
      <c r="JE110">
        <f>IFERROR(VLOOKUP(_xlfn.NUMBERVALUE(MID(BL110, SEARCH("!", BL110)+1, SEARCH("+", BL110)-SEARCH("!", BL110)-1)), Rankings!$A$2:$BK$129, 63, FALSE),0)</f>
        <v>0</v>
      </c>
      <c r="JF110">
        <f>IFERROR(VLOOKUP(_xlfn.NUMBERVALUE(MID(BM110, SEARCH("!", BM110)+1, SEARCH("+", BM110)-SEARCH("!", BM110)-1)), Rankings!$A$2:$BK$129, 63, FALSE),0)</f>
        <v>0</v>
      </c>
      <c r="JG110">
        <f>IFERROR(VLOOKUP(_xlfn.NUMBERVALUE(MID(BN110, SEARCH("!", BN110)+1, SEARCH("+", BN110)-SEARCH("!", BN110)-1)), Rankings!$A$2:$BK$129, 63, FALSE),0)</f>
        <v>0</v>
      </c>
      <c r="JH110">
        <f>IFERROR(VLOOKUP(_xlfn.NUMBERVALUE(MID(BO110, SEARCH("!", BO110)+1, SEARCH("+", BO110)-SEARCH("!", BO110)-1)), Rankings!$A$2:$BK$129, 63, FALSE),0)</f>
        <v>0</v>
      </c>
      <c r="JI110">
        <f>IFERROR(VLOOKUP(_xlfn.NUMBERVALUE(MID(BP110, SEARCH("!", BP110)+1, SEARCH("+", BP110)-SEARCH("!", BP110)-1)), Rankings!$A$2:$BK$129, 63, FALSE),0)</f>
        <v>0</v>
      </c>
      <c r="JJ110">
        <f>IFERROR(VLOOKUP(_xlfn.NUMBERVALUE(MID(BQ110, SEARCH("!", BQ110)+1, SEARCH("+", BQ110)-SEARCH("!", BQ110)-1)), Rankings!$A$2:$BK$129, 63, FALSE),0)</f>
        <v>0</v>
      </c>
      <c r="JK110">
        <f>IFERROR(VLOOKUP(_xlfn.NUMBERVALUE(MID(BR110, SEARCH("!", BR110)+1, SEARCH("+", BR110)-SEARCH("!", BR110)-1)), Rankings!$A$2:$BK$129, 63, FALSE),0)</f>
        <v>0</v>
      </c>
      <c r="JL110">
        <f>IFERROR(VLOOKUP(_xlfn.NUMBERVALUE(MID(BS110, SEARCH("!", BS110)+1, SEARCH("+", BS110)-SEARCH("!", BS110)-1)), Rankings!$A$2:$BK$129, 63, FALSE),0)</f>
        <v>0</v>
      </c>
      <c r="JM110">
        <f>IFERROR(VLOOKUP(_xlfn.NUMBERVALUE(MID(BT110, SEARCH("!", BT110)+1, SEARCH("+", BT110)-SEARCH("!", BT110)-1)), Rankings!$A$2:$BK$129, 63, FALSE),0)</f>
        <v>0</v>
      </c>
      <c r="JN110">
        <f>IFERROR(VLOOKUP(_xlfn.NUMBERVALUE(MID(BU110, SEARCH("!", BU110)+1, SEARCH("+", BU110)-SEARCH("!", BU110)-1)), Rankings!$A$2:$BK$129, 63, FALSE),0)</f>
        <v>0</v>
      </c>
      <c r="JO110">
        <f>IFERROR(VLOOKUP(_xlfn.NUMBERVALUE(MID(BV110, SEARCH("!", BV110)+1, SEARCH("+", BV110)-SEARCH("!", BV110)-1)), Rankings!$A$2:$BK$129, 63, FALSE),0)</f>
        <v>0</v>
      </c>
      <c r="JP110">
        <f>IFERROR(VLOOKUP(_xlfn.NUMBERVALUE(MID(BW110, SEARCH("!", BW110)+1, SEARCH("+", BW110)-SEARCH("!", BW110)-1)), Rankings!$A$2:$BK$129, 63, FALSE),0)</f>
        <v>0</v>
      </c>
      <c r="JQ110">
        <f>IFERROR(VLOOKUP(_xlfn.NUMBERVALUE(MID(BX110, SEARCH("!", BX110)+1, SEARCH("+", BX110)-SEARCH("!", BX110)-1)), Rankings!$A$2:$BK$129, 63, FALSE),0)</f>
        <v>0</v>
      </c>
      <c r="JR110">
        <f>IFERROR(VLOOKUP(_xlfn.NUMBERVALUE(MID(BY110, SEARCH("!", BY110)+1, SEARCH("+", BY110)-SEARCH("!", BY110)-1)), Rankings!$A$2:$BK$129, 63, FALSE),0)</f>
        <v>0</v>
      </c>
      <c r="JS110">
        <f>IFERROR(VLOOKUP(_xlfn.NUMBERVALUE(MID(BZ110, SEARCH("!", BZ110)+1, SEARCH("+", BZ110)-SEARCH("!", BZ110)-1)), Rankings!$A$2:$BK$129, 63, FALSE),0)</f>
        <v>0</v>
      </c>
      <c r="JT110">
        <f>IFERROR(VLOOKUP(_xlfn.NUMBERVALUE(MID(CA110, SEARCH("!", CA110)+1, SEARCH("+", CA110)-SEARCH("!", CA110)-1)), Rankings!$A$2:$BK$129, 63, FALSE),0)</f>
        <v>0</v>
      </c>
      <c r="JU110">
        <f>IFERROR(VLOOKUP(_xlfn.NUMBERVALUE(MID(CB110, SEARCH("!", CB110)+1, SEARCH("+", CB110)-SEARCH("!", CB110)-1)), Rankings!$A$2:$BK$129, 63, FALSE),0)</f>
        <v>0</v>
      </c>
      <c r="JV110">
        <f>IFERROR(VLOOKUP(_xlfn.NUMBERVALUE(MID(CC110, SEARCH("!", CC110)+1, SEARCH("+", CC110)-SEARCH("!", CC110)-1)), Rankings!$A$2:$BK$129, 63, FALSE),0)</f>
        <v>0</v>
      </c>
      <c r="JW110">
        <f>IFERROR(VLOOKUP(_xlfn.NUMBERVALUE(MID(CD110, SEARCH("!", CD110)+1, SEARCH("+", CD110)-SEARCH("!", CD110)-1)), Rankings!$A$2:$BK$129, 63, FALSE),0)</f>
        <v>0</v>
      </c>
      <c r="JX110">
        <f>IFERROR(VLOOKUP(_xlfn.NUMBERVALUE(MID(CE110, SEARCH("!", CE110)+1, SEARCH("+", CE110)-SEARCH("!", CE110)-1)), Rankings!$A$2:$BK$129, 63, FALSE),0)</f>
        <v>0</v>
      </c>
      <c r="JY110">
        <f>IFERROR(VLOOKUP(_xlfn.NUMBERVALUE(MID(CF110, SEARCH("!", CF110)+1, SEARCH("+", CF110)-SEARCH("!", CF110)-1)), Rankings!$A$2:$BK$129, 63, FALSE),0)</f>
        <v>0</v>
      </c>
      <c r="JZ110">
        <f>IFERROR(VLOOKUP(_xlfn.NUMBERVALUE(MID(CG110, SEARCH("!", CG110)+1, SEARCH("+", CG110)-SEARCH("!", CG110)-1)), Rankings!$A$2:$BK$129, 63, FALSE),0)</f>
        <v>0</v>
      </c>
      <c r="KA110">
        <f>IFERROR(VLOOKUP(_xlfn.NUMBERVALUE(MID(CH110, SEARCH("!", CH110)+1, SEARCH("+", CH110)-SEARCH("!", CH110)-1)), Rankings!$A$2:$BK$129, 63, FALSE),0)</f>
        <v>0</v>
      </c>
      <c r="KB110">
        <f>IFERROR(VLOOKUP(_xlfn.NUMBERVALUE(MID(CI110, SEARCH("!", CI110)+1, SEARCH("+", CI110)-SEARCH("!", CI110)-1)), Rankings!$A$2:$BK$129, 63, FALSE),0)</f>
        <v>0</v>
      </c>
      <c r="KC110">
        <f>IFERROR(VLOOKUP(_xlfn.NUMBERVALUE(MID(CJ110, SEARCH("!", CJ110)+1, SEARCH("+", CJ110)-SEARCH("!", CJ110)-1)), Rankings!$A$2:$BK$129, 63, FALSE),0)</f>
        <v>0</v>
      </c>
      <c r="KD110">
        <f>IFERROR(VLOOKUP(_xlfn.NUMBERVALUE(MID(CK110, SEARCH("!", CK110)+1, SEARCH("+", CK110)-SEARCH("!", CK110)-1)), Rankings!$A$2:$BK$129, 63, FALSE),0)</f>
        <v>0</v>
      </c>
      <c r="KE110">
        <f>IFERROR(VLOOKUP(_xlfn.NUMBERVALUE(MID(CL110, SEARCH("!", CL110)+1, SEARCH("+", CL110)-SEARCH("!", CL110)-1)), Rankings!$A$2:$BK$129, 63, FALSE),0)</f>
        <v>0</v>
      </c>
      <c r="KF110">
        <f>IFERROR(VLOOKUP(_xlfn.NUMBERVALUE(MID(CM110, SEARCH("!", CM110)+1, SEARCH("+", CM110)-SEARCH("!", CM110)-1)), Rankings!$A$2:$BK$129, 63, FALSE),0)</f>
        <v>0</v>
      </c>
      <c r="KG110">
        <f>IFERROR(VLOOKUP(_xlfn.NUMBERVALUE(MID(CN110, SEARCH("!", CN110)+1, SEARCH("+", CN110)-SEARCH("!", CN110)-1)), Rankings!$A$2:$BK$129, 63, FALSE),0)</f>
        <v>0</v>
      </c>
      <c r="KH110">
        <f>IFERROR(VLOOKUP(_xlfn.NUMBERVALUE(MID(CO110, SEARCH("!", CO110)+1, SEARCH("+", CO110)-SEARCH("!", CO110)-1)), Rankings!$A$2:$BK$129, 63, FALSE),0)</f>
        <v>0</v>
      </c>
      <c r="KJ110" s="28">
        <f t="shared" si="2794"/>
        <v>191</v>
      </c>
      <c r="KK110" s="28">
        <f t="shared" si="2795"/>
        <v>0</v>
      </c>
      <c r="KL110" s="28">
        <f t="shared" si="2796"/>
        <v>10</v>
      </c>
      <c r="KM110" s="28">
        <f t="shared" si="2797"/>
        <v>0</v>
      </c>
      <c r="KN110" s="28">
        <f t="shared" si="2798"/>
        <v>0</v>
      </c>
      <c r="KO110" s="28">
        <f t="shared" si="2799"/>
        <v>158</v>
      </c>
      <c r="KP110" s="28">
        <f t="shared" si="2800"/>
        <v>196</v>
      </c>
      <c r="KQ110" s="28">
        <f t="shared" si="2801"/>
        <v>158</v>
      </c>
      <c r="KS110" s="27" t="str">
        <f t="shared" si="2802"/>
        <v>19</v>
      </c>
      <c r="KT110" s="27" t="str">
        <f t="shared" si="2803"/>
        <v>24</v>
      </c>
      <c r="KU110" s="27" t="str">
        <f t="shared" si="2804"/>
        <v>23</v>
      </c>
      <c r="KV110" s="27">
        <f t="shared" si="2805"/>
        <v>0</v>
      </c>
      <c r="KW110" s="27" t="str">
        <f t="shared" si="2806"/>
        <v>10</v>
      </c>
      <c r="KX110" s="27" t="str">
        <f t="shared" si="2807"/>
        <v>19</v>
      </c>
      <c r="KY110" s="27">
        <f t="shared" si="2808"/>
        <v>0</v>
      </c>
      <c r="KZ110" s="27">
        <f t="shared" si="2809"/>
        <v>0</v>
      </c>
      <c r="LA110" s="27" t="str">
        <f t="shared" si="2810"/>
        <v>3</v>
      </c>
      <c r="LB110" s="27">
        <f t="shared" si="2811"/>
        <v>0</v>
      </c>
      <c r="LC110" s="27">
        <f t="shared" si="2812"/>
        <v>0</v>
      </c>
      <c r="LD110" s="27" t="str">
        <f t="shared" si="2813"/>
        <v>12</v>
      </c>
      <c r="LE110" s="27">
        <f t="shared" si="2814"/>
        <v>0</v>
      </c>
      <c r="LF110" s="27">
        <f t="shared" si="2815"/>
        <v>0</v>
      </c>
      <c r="LG110" s="27" t="str">
        <f t="shared" si="2816"/>
        <v>22</v>
      </c>
      <c r="LH110" s="27">
        <f t="shared" si="2817"/>
        <v>0</v>
      </c>
      <c r="LI110" s="27">
        <f t="shared" si="2818"/>
        <v>0</v>
      </c>
      <c r="LJ110" s="27">
        <f t="shared" si="2819"/>
        <v>0</v>
      </c>
      <c r="LK110" s="27">
        <f t="shared" si="2820"/>
        <v>0</v>
      </c>
      <c r="LL110" s="27">
        <f t="shared" si="2821"/>
        <v>0</v>
      </c>
      <c r="LM110" s="27" t="str">
        <f t="shared" si="2822"/>
        <v>11</v>
      </c>
      <c r="LN110" s="27">
        <f t="shared" si="2823"/>
        <v>0</v>
      </c>
      <c r="LO110" s="27">
        <f t="shared" si="2824"/>
        <v>0</v>
      </c>
      <c r="LP110" s="27">
        <f t="shared" si="2825"/>
        <v>0</v>
      </c>
      <c r="LQ110" s="27">
        <f t="shared" si="2826"/>
        <v>0</v>
      </c>
      <c r="LR110" s="27">
        <f t="shared" si="2827"/>
        <v>0</v>
      </c>
      <c r="LS110" s="27" t="str">
        <f t="shared" si="2828"/>
        <v>16</v>
      </c>
      <c r="LT110" s="27">
        <f t="shared" si="2829"/>
        <v>0</v>
      </c>
      <c r="LU110" s="27">
        <f t="shared" si="2830"/>
        <v>0</v>
      </c>
      <c r="LV110" s="27" t="str">
        <f t="shared" si="2831"/>
        <v>15</v>
      </c>
      <c r="LW110" s="27">
        <f t="shared" si="2832"/>
        <v>0</v>
      </c>
      <c r="LX110" s="27">
        <f t="shared" si="2833"/>
        <v>0</v>
      </c>
      <c r="LY110" s="27" t="str">
        <f t="shared" si="2834"/>
        <v>17</v>
      </c>
      <c r="LZ110" s="27">
        <f t="shared" si="2835"/>
        <v>0</v>
      </c>
      <c r="MA110" s="27">
        <f t="shared" si="2836"/>
        <v>0</v>
      </c>
      <c r="MB110" s="27" t="str">
        <f t="shared" si="2837"/>
        <v>10</v>
      </c>
      <c r="MC110" s="27">
        <f t="shared" si="2838"/>
        <v>0</v>
      </c>
      <c r="MD110" s="27">
        <f t="shared" si="2839"/>
        <v>0</v>
      </c>
      <c r="ME110" s="27">
        <f t="shared" si="2840"/>
        <v>0</v>
      </c>
      <c r="MF110" s="27">
        <f t="shared" si="2841"/>
        <v>0</v>
      </c>
      <c r="MG110" s="27">
        <f t="shared" si="2842"/>
        <v>0</v>
      </c>
      <c r="MH110" s="27">
        <f t="shared" si="2843"/>
        <v>0</v>
      </c>
      <c r="MI110" s="27">
        <f t="shared" si="2844"/>
        <v>0</v>
      </c>
      <c r="MJ110" s="27">
        <f t="shared" si="2845"/>
        <v>0</v>
      </c>
      <c r="MK110" s="27">
        <f t="shared" si="2846"/>
        <v>0</v>
      </c>
      <c r="ML110" s="27">
        <f t="shared" si="2847"/>
        <v>0</v>
      </c>
      <c r="MM110" s="27">
        <f t="shared" si="2848"/>
        <v>0</v>
      </c>
      <c r="MN110" s="27">
        <f t="shared" si="2849"/>
        <v>0</v>
      </c>
      <c r="MO110" s="27">
        <f t="shared" si="2850"/>
        <v>0</v>
      </c>
      <c r="MP110" s="27">
        <f t="shared" si="2851"/>
        <v>0</v>
      </c>
      <c r="MQ110" s="27">
        <f t="shared" si="2852"/>
        <v>0</v>
      </c>
      <c r="MR110" s="27">
        <f t="shared" si="2853"/>
        <v>0</v>
      </c>
      <c r="MS110" s="27">
        <f t="shared" si="2854"/>
        <v>0</v>
      </c>
      <c r="MT110" s="27">
        <f t="shared" si="2855"/>
        <v>0</v>
      </c>
      <c r="MU110" s="27">
        <f t="shared" si="2856"/>
        <v>0</v>
      </c>
      <c r="MV110" s="27">
        <f t="shared" si="2857"/>
        <v>0</v>
      </c>
      <c r="MW110" s="27">
        <f t="shared" si="2858"/>
        <v>0</v>
      </c>
      <c r="MX110" s="27">
        <f t="shared" si="2859"/>
        <v>0</v>
      </c>
      <c r="MY110" s="27">
        <f t="shared" si="2860"/>
        <v>0</v>
      </c>
      <c r="MZ110" s="27">
        <f t="shared" si="2861"/>
        <v>0</v>
      </c>
      <c r="NA110" s="27">
        <f t="shared" si="2862"/>
        <v>0</v>
      </c>
      <c r="NB110" s="27">
        <f t="shared" si="2863"/>
        <v>0</v>
      </c>
      <c r="NC110" s="27">
        <f t="shared" si="2864"/>
        <v>0</v>
      </c>
      <c r="ND110" s="27">
        <f t="shared" si="2865"/>
        <v>0</v>
      </c>
      <c r="NE110" s="27">
        <f t="shared" si="2866"/>
        <v>0</v>
      </c>
      <c r="NF110" s="27">
        <f t="shared" si="2867"/>
        <v>0</v>
      </c>
      <c r="NG110" s="27">
        <f t="shared" si="2868"/>
        <v>0</v>
      </c>
      <c r="NH110" s="27">
        <f t="shared" si="2869"/>
        <v>0</v>
      </c>
      <c r="NI110" s="27">
        <f t="shared" si="2870"/>
        <v>0</v>
      </c>
      <c r="NJ110" s="27">
        <f t="shared" si="2871"/>
        <v>0</v>
      </c>
      <c r="NK110" s="27">
        <f t="shared" si="2872"/>
        <v>0</v>
      </c>
      <c r="NL110" s="27">
        <f t="shared" si="2873"/>
        <v>0</v>
      </c>
      <c r="NM110" s="27">
        <f t="shared" si="2874"/>
        <v>0</v>
      </c>
      <c r="NN110" s="27">
        <f t="shared" si="2875"/>
        <v>0</v>
      </c>
      <c r="NO110" s="27">
        <f t="shared" si="2876"/>
        <v>0</v>
      </c>
      <c r="NP110" s="27">
        <f t="shared" si="2877"/>
        <v>0</v>
      </c>
      <c r="NQ110" s="27">
        <f t="shared" si="2878"/>
        <v>0</v>
      </c>
      <c r="NR110" s="27">
        <f t="shared" si="2879"/>
        <v>0</v>
      </c>
      <c r="NS110" s="27">
        <f t="shared" si="2880"/>
        <v>0</v>
      </c>
      <c r="NT110" s="27">
        <f t="shared" si="2881"/>
        <v>0</v>
      </c>
      <c r="NU110" s="27">
        <f t="shared" si="2882"/>
        <v>0</v>
      </c>
      <c r="NV110" s="27">
        <f t="shared" si="2883"/>
        <v>0</v>
      </c>
      <c r="NX110" s="28">
        <f t="shared" si="2884"/>
        <v>268</v>
      </c>
      <c r="NY110" s="28">
        <f t="shared" si="2885"/>
        <v>0</v>
      </c>
      <c r="NZ110" s="28">
        <f t="shared" si="2886"/>
        <v>19</v>
      </c>
      <c r="OA110" s="28">
        <f t="shared" si="2887"/>
        <v>0</v>
      </c>
      <c r="OB110" s="28">
        <f t="shared" si="2888"/>
        <v>0</v>
      </c>
      <c r="OC110" s="28">
        <f t="shared" si="2889"/>
        <v>208</v>
      </c>
      <c r="OD110" s="28">
        <f t="shared" si="2890"/>
        <v>277.5</v>
      </c>
      <c r="OE110" s="28">
        <f t="shared" si="2891"/>
        <v>208</v>
      </c>
      <c r="OG110" s="27" t="str">
        <f t="shared" si="2892"/>
        <v>20</v>
      </c>
      <c r="OH110" s="27" t="str">
        <f t="shared" si="2893"/>
        <v>22</v>
      </c>
      <c r="OI110" s="27" t="str">
        <f t="shared" si="2894"/>
        <v>33</v>
      </c>
      <c r="OJ110" s="27">
        <f t="shared" si="2895"/>
        <v>0</v>
      </c>
      <c r="OK110" s="27" t="str">
        <f t="shared" si="2896"/>
        <v>19</v>
      </c>
      <c r="OL110" s="27" t="str">
        <f t="shared" si="2897"/>
        <v>16</v>
      </c>
      <c r="OM110" s="27">
        <f t="shared" si="2898"/>
        <v>0</v>
      </c>
      <c r="ON110" s="27">
        <f t="shared" si="2899"/>
        <v>0</v>
      </c>
      <c r="OO110" s="27" t="str">
        <f t="shared" si="2900"/>
        <v>28</v>
      </c>
      <c r="OP110" s="27">
        <f t="shared" si="2901"/>
        <v>0</v>
      </c>
      <c r="OQ110" s="27">
        <f t="shared" si="2902"/>
        <v>0</v>
      </c>
      <c r="OR110" s="27" t="str">
        <f t="shared" si="2903"/>
        <v>19</v>
      </c>
      <c r="OS110" s="27">
        <f t="shared" si="2904"/>
        <v>0</v>
      </c>
      <c r="OT110" s="27">
        <f t="shared" si="2905"/>
        <v>0</v>
      </c>
      <c r="OU110" s="27" t="str">
        <f t="shared" si="2906"/>
        <v>15</v>
      </c>
      <c r="OV110" s="27">
        <f t="shared" si="2907"/>
        <v>0</v>
      </c>
      <c r="OW110" s="27">
        <f t="shared" si="2908"/>
        <v>0</v>
      </c>
      <c r="OX110" s="27">
        <f t="shared" si="2909"/>
        <v>0</v>
      </c>
      <c r="OY110" s="27">
        <f t="shared" si="2910"/>
        <v>0</v>
      </c>
      <c r="OZ110" s="27">
        <f t="shared" si="2911"/>
        <v>0</v>
      </c>
      <c r="PA110" s="27" t="str">
        <f t="shared" si="2912"/>
        <v>16</v>
      </c>
      <c r="PB110" s="27">
        <f t="shared" si="2913"/>
        <v>0</v>
      </c>
      <c r="PC110" s="27">
        <f t="shared" si="2914"/>
        <v>0</v>
      </c>
      <c r="PD110" s="27">
        <f t="shared" si="2915"/>
        <v>0</v>
      </c>
      <c r="PE110" s="27">
        <f t="shared" si="2916"/>
        <v>0</v>
      </c>
      <c r="PF110" s="27">
        <f t="shared" si="2917"/>
        <v>0</v>
      </c>
      <c r="PG110" s="27" t="str">
        <f t="shared" si="2918"/>
        <v>27</v>
      </c>
      <c r="PH110" s="27">
        <f t="shared" si="2919"/>
        <v>0</v>
      </c>
      <c r="PI110" s="27">
        <f t="shared" si="2920"/>
        <v>0</v>
      </c>
      <c r="PJ110" s="27" t="str">
        <f t="shared" si="2921"/>
        <v>27</v>
      </c>
      <c r="PK110" s="27">
        <f t="shared" si="2922"/>
        <v>0</v>
      </c>
      <c r="PL110" s="27">
        <f t="shared" si="2923"/>
        <v>0</v>
      </c>
      <c r="PM110" s="27" t="str">
        <f t="shared" si="2924"/>
        <v>27</v>
      </c>
      <c r="PN110" s="27">
        <f t="shared" si="2925"/>
        <v>0</v>
      </c>
      <c r="PO110" s="27">
        <f t="shared" si="2926"/>
        <v>0</v>
      </c>
      <c r="PP110" s="27" t="str">
        <f t="shared" si="2927"/>
        <v>18</v>
      </c>
      <c r="PQ110" s="27">
        <f t="shared" si="2928"/>
        <v>0</v>
      </c>
      <c r="PR110" s="27">
        <f t="shared" si="2929"/>
        <v>0</v>
      </c>
      <c r="PS110" s="27">
        <f t="shared" si="2930"/>
        <v>0</v>
      </c>
      <c r="PT110" s="27">
        <f t="shared" si="2931"/>
        <v>0</v>
      </c>
      <c r="PU110" s="27">
        <f t="shared" si="2932"/>
        <v>0</v>
      </c>
      <c r="PV110" s="27">
        <f t="shared" si="2933"/>
        <v>0</v>
      </c>
      <c r="PW110" s="27">
        <f t="shared" si="2934"/>
        <v>0</v>
      </c>
      <c r="PX110" s="27">
        <f t="shared" si="2935"/>
        <v>0</v>
      </c>
      <c r="PY110" s="27">
        <f t="shared" si="2936"/>
        <v>0</v>
      </c>
      <c r="PZ110" s="27">
        <f t="shared" si="2937"/>
        <v>0</v>
      </c>
      <c r="QA110" s="27">
        <f t="shared" si="2938"/>
        <v>0</v>
      </c>
      <c r="QB110" s="27">
        <f t="shared" si="2939"/>
        <v>0</v>
      </c>
      <c r="QC110" s="27">
        <f t="shared" si="2940"/>
        <v>0</v>
      </c>
      <c r="QD110" s="27">
        <f t="shared" si="2941"/>
        <v>0</v>
      </c>
      <c r="QE110" s="27">
        <f t="shared" si="2942"/>
        <v>0</v>
      </c>
      <c r="QF110" s="27">
        <f t="shared" si="2943"/>
        <v>0</v>
      </c>
      <c r="QG110" s="27">
        <f t="shared" si="2944"/>
        <v>0</v>
      </c>
      <c r="QH110" s="27">
        <f t="shared" si="2945"/>
        <v>0</v>
      </c>
      <c r="QI110" s="27">
        <f t="shared" si="2946"/>
        <v>0</v>
      </c>
      <c r="QJ110" s="27">
        <f t="shared" si="2947"/>
        <v>0</v>
      </c>
      <c r="QK110" s="27">
        <f t="shared" si="2948"/>
        <v>0</v>
      </c>
      <c r="QL110" s="27">
        <f t="shared" si="2949"/>
        <v>0</v>
      </c>
      <c r="QM110" s="27">
        <f t="shared" si="2950"/>
        <v>0</v>
      </c>
      <c r="QN110" s="27">
        <f t="shared" si="2951"/>
        <v>0</v>
      </c>
      <c r="QO110" s="27">
        <f t="shared" si="2952"/>
        <v>0</v>
      </c>
      <c r="QP110" s="27">
        <f t="shared" si="2953"/>
        <v>0</v>
      </c>
      <c r="QQ110" s="27">
        <f t="shared" si="2954"/>
        <v>0</v>
      </c>
      <c r="QR110" s="27">
        <f t="shared" si="2955"/>
        <v>0</v>
      </c>
      <c r="QS110" s="27">
        <f t="shared" si="2956"/>
        <v>0</v>
      </c>
      <c r="QT110" s="27">
        <f t="shared" si="2957"/>
        <v>0</v>
      </c>
      <c r="QU110" s="27">
        <f t="shared" si="2958"/>
        <v>0</v>
      </c>
      <c r="QV110" s="27">
        <f t="shared" si="2959"/>
        <v>0</v>
      </c>
      <c r="QW110" s="27">
        <f t="shared" si="2960"/>
        <v>0</v>
      </c>
      <c r="QX110" s="27">
        <f t="shared" si="2961"/>
        <v>0</v>
      </c>
      <c r="QY110" s="27">
        <f t="shared" si="2962"/>
        <v>0</v>
      </c>
      <c r="QZ110" s="27">
        <f t="shared" si="2963"/>
        <v>0</v>
      </c>
      <c r="RA110" s="27">
        <f t="shared" si="2964"/>
        <v>0</v>
      </c>
      <c r="RB110" s="27">
        <f t="shared" si="2965"/>
        <v>0</v>
      </c>
      <c r="RC110" s="27">
        <f t="shared" si="2966"/>
        <v>0</v>
      </c>
      <c r="RD110" s="27">
        <f t="shared" si="2967"/>
        <v>0</v>
      </c>
      <c r="RE110" s="27">
        <f t="shared" si="2968"/>
        <v>0</v>
      </c>
      <c r="RF110" s="27">
        <f t="shared" si="2969"/>
        <v>0</v>
      </c>
      <c r="RG110" s="27">
        <f t="shared" si="2970"/>
        <v>0</v>
      </c>
      <c r="RH110" s="27">
        <f t="shared" si="2971"/>
        <v>0</v>
      </c>
      <c r="RI110" s="27">
        <f t="shared" si="2972"/>
        <v>0</v>
      </c>
      <c r="RJ110" s="27">
        <f t="shared" si="2973"/>
        <v>0</v>
      </c>
      <c r="RL110" s="28">
        <f t="shared" si="2974"/>
        <v>98</v>
      </c>
      <c r="RM110" s="28">
        <f t="shared" si="2975"/>
        <v>0</v>
      </c>
      <c r="RN110" s="28">
        <f t="shared" si="2976"/>
        <v>6</v>
      </c>
      <c r="RO110" s="28">
        <f t="shared" si="2977"/>
        <v>0</v>
      </c>
      <c r="RP110" s="28">
        <f t="shared" si="2978"/>
        <v>0</v>
      </c>
      <c r="RQ110" s="28">
        <f t="shared" si="2979"/>
        <v>101</v>
      </c>
      <c r="RT110" s="27" t="str">
        <f t="shared" si="2980"/>
        <v>11</v>
      </c>
      <c r="RU110" s="27" t="str">
        <f t="shared" si="2981"/>
        <v>12</v>
      </c>
      <c r="RV110" s="27" t="str">
        <f t="shared" si="2982"/>
        <v>10</v>
      </c>
      <c r="RW110" s="27" t="str">
        <f t="shared" si="2983"/>
        <v>0</v>
      </c>
      <c r="RX110" s="27" t="str">
        <f t="shared" si="2984"/>
        <v>6</v>
      </c>
      <c r="RY110" s="27" t="str">
        <f t="shared" si="2985"/>
        <v>8</v>
      </c>
      <c r="RZ110" s="27" t="str">
        <f t="shared" si="2986"/>
        <v>0</v>
      </c>
      <c r="SA110" s="27" t="str">
        <f t="shared" si="2987"/>
        <v>0</v>
      </c>
      <c r="SB110" s="27" t="str">
        <f t="shared" si="2988"/>
        <v>3</v>
      </c>
      <c r="SC110" s="27" t="str">
        <f t="shared" si="2989"/>
        <v>0</v>
      </c>
      <c r="SD110" s="27" t="str">
        <f t="shared" si="2990"/>
        <v>0</v>
      </c>
      <c r="SE110" s="27" t="str">
        <f t="shared" si="2991"/>
        <v>7</v>
      </c>
      <c r="SF110" s="27" t="str">
        <f t="shared" si="2992"/>
        <v>0</v>
      </c>
      <c r="SG110" s="27" t="str">
        <f t="shared" si="2993"/>
        <v>0</v>
      </c>
      <c r="SH110" s="27" t="str">
        <f t="shared" si="2994"/>
        <v>9</v>
      </c>
      <c r="SI110" s="27" t="str">
        <f t="shared" si="2995"/>
        <v>0</v>
      </c>
      <c r="SJ110" s="27" t="str">
        <f t="shared" si="2996"/>
        <v>0</v>
      </c>
      <c r="SK110" s="27" t="str">
        <f t="shared" si="2997"/>
        <v>0</v>
      </c>
      <c r="SL110" s="27" t="str">
        <f t="shared" si="2998"/>
        <v>0</v>
      </c>
      <c r="SM110" s="27" t="str">
        <f t="shared" si="2999"/>
        <v>0</v>
      </c>
      <c r="SN110" s="27" t="str">
        <f t="shared" si="3000"/>
        <v>8</v>
      </c>
      <c r="SO110" s="27" t="str">
        <f t="shared" si="3001"/>
        <v>0</v>
      </c>
      <c r="SP110" s="27" t="str">
        <f t="shared" si="3002"/>
        <v>0</v>
      </c>
      <c r="SQ110" s="27" t="str">
        <f t="shared" si="3003"/>
        <v>0</v>
      </c>
      <c r="SR110" s="27" t="str">
        <f t="shared" si="3004"/>
        <v>0</v>
      </c>
      <c r="SS110" s="27" t="str">
        <f t="shared" si="3005"/>
        <v>0</v>
      </c>
      <c r="ST110" s="27" t="str">
        <f t="shared" si="3006"/>
        <v>8</v>
      </c>
      <c r="SU110" s="27" t="str">
        <f t="shared" si="3007"/>
        <v>0</v>
      </c>
      <c r="SV110" s="27" t="str">
        <f t="shared" si="3008"/>
        <v>0</v>
      </c>
      <c r="SW110" s="27" t="str">
        <f t="shared" si="3009"/>
        <v>9</v>
      </c>
      <c r="SX110" s="27" t="str">
        <f t="shared" si="3010"/>
        <v>0</v>
      </c>
      <c r="SY110" s="27" t="str">
        <f t="shared" si="3011"/>
        <v>0</v>
      </c>
      <c r="SZ110" s="27" t="str">
        <f t="shared" si="3012"/>
        <v>8</v>
      </c>
      <c r="TA110" s="27" t="str">
        <f t="shared" si="3013"/>
        <v>0</v>
      </c>
      <c r="TB110" s="27" t="str">
        <f t="shared" si="3014"/>
        <v>0</v>
      </c>
      <c r="TC110" s="27" t="str">
        <f t="shared" si="3015"/>
        <v>5</v>
      </c>
      <c r="TD110" s="27" t="str">
        <f t="shared" si="3016"/>
        <v>0</v>
      </c>
      <c r="TE110" s="27" t="str">
        <f t="shared" si="3017"/>
        <v>0</v>
      </c>
      <c r="TF110" s="27" t="str">
        <f t="shared" si="3018"/>
        <v>0</v>
      </c>
      <c r="TG110" s="27" t="str">
        <f t="shared" si="3019"/>
        <v>0</v>
      </c>
      <c r="TH110" s="27" t="str">
        <f t="shared" si="3020"/>
        <v>0</v>
      </c>
      <c r="TI110" s="27" t="str">
        <f t="shared" si="3021"/>
        <v>0</v>
      </c>
      <c r="TJ110" s="27" t="str">
        <f t="shared" si="3022"/>
        <v>0</v>
      </c>
      <c r="TK110" s="27" t="str">
        <f t="shared" si="3023"/>
        <v>0</v>
      </c>
      <c r="TL110" s="27" t="str">
        <f t="shared" si="3024"/>
        <v>0</v>
      </c>
      <c r="TM110" s="27" t="str">
        <f t="shared" si="3025"/>
        <v>0</v>
      </c>
      <c r="TN110" s="27" t="str">
        <f t="shared" si="3026"/>
        <v>0</v>
      </c>
      <c r="TO110" s="27" t="str">
        <f t="shared" si="3027"/>
        <v>0</v>
      </c>
      <c r="TP110" s="27" t="str">
        <f t="shared" si="3028"/>
        <v>0</v>
      </c>
      <c r="TQ110" s="27" t="str">
        <f t="shared" si="3029"/>
        <v>0</v>
      </c>
      <c r="TR110" s="27" t="str">
        <f t="shared" si="3030"/>
        <v>0</v>
      </c>
      <c r="TS110" s="27" t="str">
        <f t="shared" si="3031"/>
        <v>0</v>
      </c>
      <c r="TT110" s="27" t="str">
        <f t="shared" si="3032"/>
        <v>0</v>
      </c>
      <c r="TU110" s="27" t="str">
        <f t="shared" si="3033"/>
        <v>0</v>
      </c>
      <c r="TV110" s="27" t="str">
        <f t="shared" si="3034"/>
        <v>0</v>
      </c>
      <c r="TW110" s="27" t="str">
        <f t="shared" si="3035"/>
        <v>0</v>
      </c>
      <c r="TX110" s="27" t="str">
        <f t="shared" si="3036"/>
        <v>0</v>
      </c>
      <c r="TY110" s="27" t="str">
        <f t="shared" si="3037"/>
        <v>0</v>
      </c>
      <c r="TZ110" s="27" t="str">
        <f t="shared" si="3038"/>
        <v>0</v>
      </c>
      <c r="UA110" s="27" t="str">
        <f t="shared" si="3039"/>
        <v>0</v>
      </c>
      <c r="UB110" s="27" t="str">
        <f t="shared" si="3040"/>
        <v>0</v>
      </c>
      <c r="UC110" s="27" t="str">
        <f t="shared" si="3041"/>
        <v>0</v>
      </c>
      <c r="UD110" s="27" t="str">
        <f t="shared" si="3042"/>
        <v>0</v>
      </c>
      <c r="UE110" s="27" t="str">
        <f t="shared" si="3043"/>
        <v>0</v>
      </c>
      <c r="UF110" s="27" t="str">
        <f t="shared" si="3044"/>
        <v>0</v>
      </c>
      <c r="UG110" s="27" t="str">
        <f t="shared" si="3045"/>
        <v>0</v>
      </c>
      <c r="UH110" s="27" t="str">
        <f t="shared" si="3046"/>
        <v>0</v>
      </c>
      <c r="UI110" s="27" t="str">
        <f t="shared" si="3047"/>
        <v>0</v>
      </c>
      <c r="UJ110" s="27" t="str">
        <f t="shared" si="3048"/>
        <v>0</v>
      </c>
      <c r="UK110" s="27" t="str">
        <f t="shared" si="3049"/>
        <v>0</v>
      </c>
      <c r="UL110" s="27" t="str">
        <f t="shared" si="3050"/>
        <v>0</v>
      </c>
      <c r="UM110" s="27" t="str">
        <f t="shared" si="3051"/>
        <v>0</v>
      </c>
      <c r="UN110" s="27" t="str">
        <f t="shared" si="3052"/>
        <v>0</v>
      </c>
      <c r="UO110" s="27" t="str">
        <f t="shared" si="3053"/>
        <v>0</v>
      </c>
      <c r="UP110" s="27" t="str">
        <f t="shared" si="3054"/>
        <v>0</v>
      </c>
      <c r="UQ110" s="27" t="str">
        <f t="shared" si="3055"/>
        <v>0</v>
      </c>
      <c r="UR110" s="27" t="str">
        <f t="shared" si="3056"/>
        <v>0</v>
      </c>
      <c r="US110" s="27" t="str">
        <f t="shared" si="3057"/>
        <v>0</v>
      </c>
      <c r="UT110" s="27" t="str">
        <f t="shared" si="3058"/>
        <v>0</v>
      </c>
      <c r="UU110" s="27" t="str">
        <f t="shared" si="3059"/>
        <v>0</v>
      </c>
      <c r="UV110" s="27" t="str">
        <f t="shared" si="3060"/>
        <v>0</v>
      </c>
      <c r="UW110" s="27" t="str">
        <f t="shared" si="3061"/>
        <v>0</v>
      </c>
      <c r="UY110" s="28">
        <f t="shared" si="3062"/>
        <v>-49.480000000000004</v>
      </c>
      <c r="UZ110" s="28">
        <f t="shared" si="3063"/>
        <v>0</v>
      </c>
      <c r="VA110" s="28">
        <f t="shared" si="3064"/>
        <v>-4.21</v>
      </c>
      <c r="VB110" s="28">
        <f t="shared" si="3065"/>
        <v>0</v>
      </c>
      <c r="VC110" s="28">
        <f t="shared" si="3066"/>
        <v>0</v>
      </c>
      <c r="VD110" s="28">
        <f t="shared" si="3067"/>
        <v>-51.585000000000001</v>
      </c>
      <c r="VG110" s="27" t="str">
        <f t="shared" si="3068"/>
        <v>-10.96</v>
      </c>
      <c r="VH110" s="27" t="str">
        <f t="shared" si="3069"/>
        <v>-7.46</v>
      </c>
      <c r="VI110" s="27" t="str">
        <f t="shared" si="3070"/>
        <v>-2.05</v>
      </c>
      <c r="VJ110" s="27">
        <f t="shared" si="3071"/>
        <v>0</v>
      </c>
      <c r="VK110" s="27" t="str">
        <f t="shared" si="3072"/>
        <v>-4.21</v>
      </c>
      <c r="VL110" s="27" t="str">
        <f t="shared" si="3073"/>
        <v>-2.19</v>
      </c>
      <c r="VM110" s="27">
        <f t="shared" si="3074"/>
        <v>0</v>
      </c>
      <c r="VN110" s="27">
        <f t="shared" si="3075"/>
        <v>0</v>
      </c>
      <c r="VO110" s="27" t="str">
        <f t="shared" si="3076"/>
        <v>-8.18</v>
      </c>
      <c r="VP110" s="27">
        <f t="shared" si="3077"/>
        <v>0</v>
      </c>
      <c r="VQ110" s="27">
        <f t="shared" si="3078"/>
        <v>0</v>
      </c>
      <c r="VR110" s="27" t="str">
        <f t="shared" si="3079"/>
        <v>-3.45</v>
      </c>
      <c r="VS110" s="27">
        <f t="shared" si="3080"/>
        <v>0</v>
      </c>
      <c r="VT110" s="27">
        <f t="shared" si="3081"/>
        <v>0</v>
      </c>
      <c r="VU110" s="27" t="str">
        <f t="shared" si="3082"/>
        <v>1.56</v>
      </c>
      <c r="VV110" s="27">
        <f t="shared" si="3083"/>
        <v>0</v>
      </c>
      <c r="VW110" s="27">
        <f t="shared" si="3084"/>
        <v>0</v>
      </c>
      <c r="VX110" s="27">
        <f t="shared" si="3085"/>
        <v>0</v>
      </c>
      <c r="VY110" s="27">
        <f t="shared" si="3086"/>
        <v>0</v>
      </c>
      <c r="VZ110" s="27">
        <f t="shared" si="3087"/>
        <v>0</v>
      </c>
      <c r="WA110" s="27" t="str">
        <f t="shared" si="3088"/>
        <v>-2.61</v>
      </c>
      <c r="WB110" s="27">
        <f t="shared" si="3089"/>
        <v>0</v>
      </c>
      <c r="WC110" s="27">
        <f t="shared" si="3090"/>
        <v>0</v>
      </c>
      <c r="WD110" s="27">
        <f t="shared" si="3091"/>
        <v>0</v>
      </c>
      <c r="WE110" s="27">
        <f t="shared" si="3092"/>
        <v>0</v>
      </c>
      <c r="WF110" s="27">
        <f t="shared" si="3093"/>
        <v>0</v>
      </c>
      <c r="WG110" s="27" t="str">
        <f t="shared" si="3094"/>
        <v>2.58</v>
      </c>
      <c r="WH110" s="27">
        <f t="shared" si="3095"/>
        <v>0</v>
      </c>
      <c r="WI110" s="27">
        <f t="shared" si="3096"/>
        <v>0</v>
      </c>
      <c r="WJ110" s="27" t="str">
        <f t="shared" si="3097"/>
        <v>-12.7</v>
      </c>
      <c r="WK110" s="27">
        <f t="shared" si="3098"/>
        <v>0</v>
      </c>
      <c r="WL110" s="27">
        <f t="shared" si="3099"/>
        <v>0</v>
      </c>
      <c r="WM110" s="27" t="str">
        <f t="shared" si="3100"/>
        <v>1.96</v>
      </c>
      <c r="WN110" s="27">
        <f t="shared" si="3101"/>
        <v>0</v>
      </c>
      <c r="WO110" s="27">
        <f t="shared" si="3102"/>
        <v>0</v>
      </c>
      <c r="WP110" s="27" t="str">
        <f t="shared" si="3103"/>
        <v>-5.98</v>
      </c>
      <c r="WQ110" s="27">
        <f t="shared" si="3104"/>
        <v>0</v>
      </c>
      <c r="WR110" s="27">
        <f t="shared" si="3105"/>
        <v>0</v>
      </c>
      <c r="WS110" s="27">
        <f t="shared" si="3106"/>
        <v>0</v>
      </c>
      <c r="WT110" s="27">
        <f t="shared" si="3107"/>
        <v>0</v>
      </c>
      <c r="WU110" s="27">
        <f t="shared" si="3108"/>
        <v>0</v>
      </c>
      <c r="WV110" s="27">
        <f t="shared" si="3109"/>
        <v>0</v>
      </c>
      <c r="WW110" s="27">
        <f t="shared" si="3110"/>
        <v>0</v>
      </c>
      <c r="WX110" s="27">
        <f t="shared" si="3111"/>
        <v>0</v>
      </c>
      <c r="WY110" s="27">
        <f t="shared" si="3112"/>
        <v>0</v>
      </c>
      <c r="WZ110" s="27">
        <f t="shared" si="3113"/>
        <v>0</v>
      </c>
      <c r="XA110" s="27">
        <f t="shared" si="3114"/>
        <v>0</v>
      </c>
      <c r="XB110" s="27">
        <f t="shared" si="3115"/>
        <v>0</v>
      </c>
      <c r="XC110" s="27">
        <f t="shared" si="3116"/>
        <v>0</v>
      </c>
      <c r="XD110" s="27">
        <f t="shared" si="3117"/>
        <v>0</v>
      </c>
      <c r="XE110" s="27">
        <f t="shared" si="3118"/>
        <v>0</v>
      </c>
      <c r="XF110" s="27">
        <f t="shared" si="3119"/>
        <v>0</v>
      </c>
      <c r="XG110" s="27">
        <f t="shared" si="3120"/>
        <v>0</v>
      </c>
      <c r="XH110" s="27">
        <f t="shared" si="3121"/>
        <v>0</v>
      </c>
      <c r="XI110" s="27">
        <f t="shared" si="3122"/>
        <v>0</v>
      </c>
      <c r="XJ110" s="27">
        <f t="shared" si="3123"/>
        <v>0</v>
      </c>
      <c r="XK110" s="27">
        <f t="shared" si="3124"/>
        <v>0</v>
      </c>
      <c r="XL110" s="27">
        <f t="shared" si="3125"/>
        <v>0</v>
      </c>
      <c r="XM110" s="27">
        <f t="shared" si="3126"/>
        <v>0</v>
      </c>
      <c r="XN110" s="27">
        <f t="shared" si="3127"/>
        <v>0</v>
      </c>
      <c r="XO110" s="27">
        <f t="shared" si="3128"/>
        <v>0</v>
      </c>
      <c r="XP110" s="27">
        <f t="shared" si="3129"/>
        <v>0</v>
      </c>
      <c r="XQ110" s="27">
        <f t="shared" si="3130"/>
        <v>0</v>
      </c>
      <c r="XR110" s="27">
        <f t="shared" si="3131"/>
        <v>0</v>
      </c>
      <c r="XS110" s="27">
        <f t="shared" si="3132"/>
        <v>0</v>
      </c>
      <c r="XT110" s="27">
        <f t="shared" si="3133"/>
        <v>0</v>
      </c>
      <c r="XU110" s="27">
        <f t="shared" si="3134"/>
        <v>0</v>
      </c>
      <c r="XV110" s="27">
        <f t="shared" si="3135"/>
        <v>0</v>
      </c>
      <c r="XW110" s="27">
        <f t="shared" si="3136"/>
        <v>0</v>
      </c>
      <c r="XX110" s="27">
        <f t="shared" si="3137"/>
        <v>0</v>
      </c>
      <c r="XY110" s="27">
        <f t="shared" si="3138"/>
        <v>0</v>
      </c>
      <c r="XZ110" s="27">
        <f t="shared" si="3139"/>
        <v>0</v>
      </c>
      <c r="YA110" s="27">
        <f t="shared" si="3140"/>
        <v>0</v>
      </c>
      <c r="YB110" s="27">
        <f t="shared" si="3141"/>
        <v>0</v>
      </c>
      <c r="YC110" s="27">
        <f t="shared" si="3142"/>
        <v>0</v>
      </c>
      <c r="YD110" s="27">
        <f t="shared" si="3143"/>
        <v>0</v>
      </c>
      <c r="YE110" s="27">
        <f t="shared" si="3144"/>
        <v>0</v>
      </c>
      <c r="YF110" s="27">
        <f t="shared" si="3145"/>
        <v>0</v>
      </c>
      <c r="YG110" s="27">
        <f t="shared" si="3146"/>
        <v>0</v>
      </c>
      <c r="YH110" s="27">
        <f t="shared" si="3147"/>
        <v>0</v>
      </c>
      <c r="YI110" s="27">
        <f t="shared" si="3148"/>
        <v>0</v>
      </c>
      <c r="YJ110" s="27">
        <f t="shared" si="3149"/>
        <v>0</v>
      </c>
      <c r="YL110" s="28">
        <f t="shared" si="3150"/>
        <v>471</v>
      </c>
      <c r="YM110" s="28">
        <f t="shared" si="3151"/>
        <v>0</v>
      </c>
      <c r="YN110" s="28">
        <f t="shared" si="3152"/>
        <v>35</v>
      </c>
      <c r="YO110" s="28">
        <f t="shared" si="3153"/>
        <v>0</v>
      </c>
      <c r="YP110" s="28">
        <f t="shared" si="3154"/>
        <v>0</v>
      </c>
      <c r="YQ110" s="28">
        <f t="shared" si="3155"/>
        <v>488.5</v>
      </c>
      <c r="YT110" s="27" t="str">
        <f t="shared" si="3156"/>
        <v>59</v>
      </c>
      <c r="YU110" s="27" t="str">
        <f t="shared" si="3157"/>
        <v>66</v>
      </c>
      <c r="YV110" s="27" t="str">
        <f t="shared" si="3158"/>
        <v>58</v>
      </c>
      <c r="YW110" s="27">
        <f t="shared" si="3159"/>
        <v>0</v>
      </c>
      <c r="YX110" s="27" t="str">
        <f t="shared" si="3160"/>
        <v>35</v>
      </c>
      <c r="YY110" s="27" t="str">
        <f t="shared" si="3161"/>
        <v>24</v>
      </c>
      <c r="YZ110" s="27">
        <f t="shared" si="3162"/>
        <v>0</v>
      </c>
      <c r="ZA110" s="27">
        <f t="shared" si="3163"/>
        <v>0</v>
      </c>
      <c r="ZB110" s="27" t="str">
        <f t="shared" si="3164"/>
        <v>66</v>
      </c>
      <c r="ZC110" s="27">
        <f t="shared" si="3165"/>
        <v>0</v>
      </c>
      <c r="ZD110" s="27">
        <f t="shared" si="3166"/>
        <v>0</v>
      </c>
      <c r="ZE110" s="27" t="str">
        <f t="shared" si="3167"/>
        <v>41</v>
      </c>
      <c r="ZF110" s="27">
        <f t="shared" si="3168"/>
        <v>0</v>
      </c>
      <c r="ZG110" s="27">
        <f t="shared" si="3169"/>
        <v>0</v>
      </c>
      <c r="ZH110" s="27" t="str">
        <f t="shared" si="3170"/>
        <v>6</v>
      </c>
      <c r="ZI110" s="27">
        <f t="shared" si="3171"/>
        <v>0</v>
      </c>
      <c r="ZJ110" s="27">
        <f t="shared" si="3172"/>
        <v>0</v>
      </c>
      <c r="ZK110" s="27">
        <f t="shared" si="3173"/>
        <v>0</v>
      </c>
      <c r="ZL110" s="27">
        <f t="shared" si="3174"/>
        <v>0</v>
      </c>
      <c r="ZM110" s="27">
        <f t="shared" si="3175"/>
        <v>0</v>
      </c>
      <c r="ZN110" s="27" t="str">
        <f t="shared" si="3176"/>
        <v>32</v>
      </c>
      <c r="ZO110" s="27">
        <f t="shared" si="3177"/>
        <v>0</v>
      </c>
      <c r="ZP110" s="27">
        <f t="shared" si="3178"/>
        <v>0</v>
      </c>
      <c r="ZQ110" s="27">
        <f t="shared" si="3179"/>
        <v>0</v>
      </c>
      <c r="ZR110" s="27">
        <f t="shared" si="3180"/>
        <v>0</v>
      </c>
      <c r="ZS110" s="27">
        <f t="shared" si="3181"/>
        <v>0</v>
      </c>
      <c r="ZT110" s="27" t="str">
        <f t="shared" si="3182"/>
        <v>18</v>
      </c>
      <c r="ZU110" s="27">
        <f t="shared" si="3183"/>
        <v>0</v>
      </c>
      <c r="ZV110" s="27">
        <f t="shared" si="3184"/>
        <v>0</v>
      </c>
      <c r="ZW110" s="27" t="str">
        <f t="shared" si="3185"/>
        <v>52</v>
      </c>
      <c r="ZX110" s="27">
        <f t="shared" si="3186"/>
        <v>0</v>
      </c>
      <c r="ZY110" s="27">
        <f t="shared" si="3187"/>
        <v>0</v>
      </c>
      <c r="ZZ110" s="27" t="str">
        <f t="shared" si="3188"/>
        <v>14</v>
      </c>
      <c r="AAA110" s="27">
        <f t="shared" si="3189"/>
        <v>0</v>
      </c>
      <c r="AAB110" s="27">
        <f t="shared" si="3190"/>
        <v>0</v>
      </c>
      <c r="AAC110" s="27" t="str">
        <f t="shared" si="3191"/>
        <v>35</v>
      </c>
      <c r="AAD110" s="27">
        <f t="shared" si="3192"/>
        <v>0</v>
      </c>
      <c r="AAE110" s="27">
        <f t="shared" si="3193"/>
        <v>0</v>
      </c>
      <c r="AAF110" s="27">
        <f t="shared" si="3194"/>
        <v>0</v>
      </c>
      <c r="AAG110" s="27">
        <f t="shared" si="3195"/>
        <v>0</v>
      </c>
      <c r="AAH110" s="27">
        <f t="shared" si="3196"/>
        <v>0</v>
      </c>
      <c r="AAI110" s="27">
        <f t="shared" si="3197"/>
        <v>0</v>
      </c>
      <c r="AAJ110" s="27">
        <f t="shared" si="3198"/>
        <v>0</v>
      </c>
      <c r="AAK110" s="27">
        <f t="shared" si="3199"/>
        <v>0</v>
      </c>
      <c r="AAL110" s="27">
        <f t="shared" si="3200"/>
        <v>0</v>
      </c>
      <c r="AAM110" s="27">
        <f t="shared" si="3201"/>
        <v>0</v>
      </c>
      <c r="AAN110" s="27">
        <f t="shared" si="3202"/>
        <v>0</v>
      </c>
      <c r="AAO110" s="27">
        <f t="shared" si="3203"/>
        <v>0</v>
      </c>
      <c r="AAP110" s="27">
        <f t="shared" si="3204"/>
        <v>0</v>
      </c>
      <c r="AAQ110" s="27">
        <f t="shared" si="3205"/>
        <v>0</v>
      </c>
      <c r="AAR110" s="27">
        <f t="shared" si="3206"/>
        <v>0</v>
      </c>
      <c r="AAS110" s="27">
        <f t="shared" si="3207"/>
        <v>0</v>
      </c>
      <c r="AAT110" s="27">
        <f t="shared" si="3208"/>
        <v>0</v>
      </c>
      <c r="AAU110" s="27">
        <f t="shared" si="3209"/>
        <v>0</v>
      </c>
      <c r="AAV110" s="27">
        <f t="shared" si="3210"/>
        <v>0</v>
      </c>
      <c r="AAW110" s="27">
        <f t="shared" si="3211"/>
        <v>0</v>
      </c>
      <c r="AAX110" s="27">
        <f t="shared" si="3212"/>
        <v>0</v>
      </c>
      <c r="AAY110" s="27">
        <f t="shared" si="3213"/>
        <v>0</v>
      </c>
      <c r="AAZ110" s="27">
        <f t="shared" si="3214"/>
        <v>0</v>
      </c>
      <c r="ABA110" s="27">
        <f t="shared" si="3215"/>
        <v>0</v>
      </c>
      <c r="ABB110" s="27">
        <f t="shared" si="3216"/>
        <v>0</v>
      </c>
      <c r="ABC110" s="27">
        <f t="shared" si="3217"/>
        <v>0</v>
      </c>
      <c r="ABD110" s="27">
        <f t="shared" si="3218"/>
        <v>0</v>
      </c>
      <c r="ABE110" s="27">
        <f t="shared" si="3219"/>
        <v>0</v>
      </c>
      <c r="ABF110" s="27">
        <f t="shared" si="3220"/>
        <v>0</v>
      </c>
      <c r="ABG110" s="27">
        <f t="shared" si="3221"/>
        <v>0</v>
      </c>
      <c r="ABH110" s="27">
        <f t="shared" si="3222"/>
        <v>0</v>
      </c>
      <c r="ABI110" s="27">
        <f t="shared" si="3223"/>
        <v>0</v>
      </c>
      <c r="ABJ110" s="27">
        <f t="shared" si="3224"/>
        <v>0</v>
      </c>
      <c r="ABK110" s="27">
        <f t="shared" si="3225"/>
        <v>0</v>
      </c>
      <c r="ABL110" s="27">
        <f t="shared" si="3226"/>
        <v>0</v>
      </c>
      <c r="ABM110" s="27">
        <f t="shared" si="3227"/>
        <v>0</v>
      </c>
      <c r="ABN110" s="27">
        <f t="shared" si="3228"/>
        <v>0</v>
      </c>
      <c r="ABO110" s="27">
        <f t="shared" si="3229"/>
        <v>0</v>
      </c>
      <c r="ABP110" s="27">
        <f t="shared" si="3230"/>
        <v>0</v>
      </c>
      <c r="ABQ110" s="27">
        <f t="shared" si="3231"/>
        <v>0</v>
      </c>
      <c r="ABR110" s="27">
        <f t="shared" si="3232"/>
        <v>0</v>
      </c>
      <c r="ABS110" s="27">
        <f t="shared" si="3233"/>
        <v>0</v>
      </c>
      <c r="ABT110" s="27">
        <f t="shared" si="3234"/>
        <v>0</v>
      </c>
      <c r="ABU110" s="27">
        <f t="shared" si="3235"/>
        <v>0</v>
      </c>
      <c r="ABV110" s="27">
        <f t="shared" si="3236"/>
        <v>0</v>
      </c>
      <c r="ABW110" s="27">
        <f t="shared" si="3237"/>
        <v>0</v>
      </c>
      <c r="ABY110" s="28">
        <f t="shared" si="3238"/>
        <v>325.00000000000006</v>
      </c>
      <c r="ABZ110" s="28">
        <f t="shared" si="3239"/>
        <v>0</v>
      </c>
      <c r="ACA110" s="28">
        <f t="shared" si="3240"/>
        <v>10.4</v>
      </c>
      <c r="ACB110" s="28">
        <f t="shared" si="3241"/>
        <v>0</v>
      </c>
      <c r="ACC110" s="28">
        <f t="shared" si="3242"/>
        <v>0</v>
      </c>
      <c r="ACD110" s="28">
        <f t="shared" si="3243"/>
        <v>330.20000000000005</v>
      </c>
      <c r="ACG110" s="27" t="str">
        <f t="shared" si="3244"/>
        <v>37</v>
      </c>
      <c r="ACH110" s="27" t="str">
        <f t="shared" si="3245"/>
        <v>62</v>
      </c>
      <c r="ACI110" s="27" t="str">
        <f t="shared" si="3246"/>
        <v>17</v>
      </c>
      <c r="ACJ110" s="27">
        <f t="shared" si="3247"/>
        <v>0</v>
      </c>
      <c r="ACK110" s="27" t="str">
        <f t="shared" si="3248"/>
        <v>10.4</v>
      </c>
      <c r="ACL110" s="27" t="str">
        <f t="shared" si="3249"/>
        <v>41</v>
      </c>
      <c r="ACM110" s="27">
        <f t="shared" si="3250"/>
        <v>0</v>
      </c>
      <c r="ACN110" s="27">
        <f t="shared" si="3251"/>
        <v>0</v>
      </c>
      <c r="ACO110" s="27" t="str">
        <f t="shared" si="3252"/>
        <v>4</v>
      </c>
      <c r="ACP110" s="27">
        <f t="shared" si="3253"/>
        <v>0</v>
      </c>
      <c r="ACQ110" s="27">
        <f t="shared" si="3254"/>
        <v>0</v>
      </c>
      <c r="ACR110" s="27" t="str">
        <f t="shared" si="3255"/>
        <v>18.7</v>
      </c>
      <c r="ACS110" s="27">
        <f t="shared" si="3256"/>
        <v>0</v>
      </c>
      <c r="ACT110" s="27">
        <f t="shared" si="3257"/>
        <v>0</v>
      </c>
      <c r="ACU110" s="27" t="str">
        <f t="shared" si="3258"/>
        <v>59.5</v>
      </c>
      <c r="ACV110" s="27">
        <f t="shared" si="3259"/>
        <v>0</v>
      </c>
      <c r="ACW110" s="27">
        <f t="shared" si="3260"/>
        <v>0</v>
      </c>
      <c r="ACX110" s="27">
        <f t="shared" si="3261"/>
        <v>0</v>
      </c>
      <c r="ACY110" s="27">
        <f t="shared" si="3262"/>
        <v>0</v>
      </c>
      <c r="ACZ110" s="27">
        <f t="shared" si="3263"/>
        <v>0</v>
      </c>
      <c r="ADA110" s="27" t="str">
        <f t="shared" si="3264"/>
        <v>15.8</v>
      </c>
      <c r="ADB110" s="27">
        <f t="shared" si="3265"/>
        <v>0</v>
      </c>
      <c r="ADC110" s="27">
        <f t="shared" si="3266"/>
        <v>0</v>
      </c>
      <c r="ADD110" s="27">
        <f t="shared" si="3267"/>
        <v>0</v>
      </c>
      <c r="ADE110" s="27">
        <f t="shared" si="3268"/>
        <v>0</v>
      </c>
      <c r="ADF110" s="27">
        <f t="shared" si="3269"/>
        <v>0</v>
      </c>
      <c r="ADG110" s="27" t="str">
        <f t="shared" si="3270"/>
        <v>13.6</v>
      </c>
      <c r="ADH110" s="27">
        <f t="shared" si="3271"/>
        <v>0</v>
      </c>
      <c r="ADI110" s="27">
        <f t="shared" si="3272"/>
        <v>0</v>
      </c>
      <c r="ADJ110" s="27" t="str">
        <f t="shared" si="3273"/>
        <v>28.1</v>
      </c>
      <c r="ADK110" s="27">
        <f t="shared" si="3274"/>
        <v>0</v>
      </c>
      <c r="ADL110" s="27">
        <f t="shared" si="3275"/>
        <v>0</v>
      </c>
      <c r="ADM110" s="27" t="str">
        <f t="shared" si="3276"/>
        <v>14.7</v>
      </c>
      <c r="ADN110" s="27">
        <f t="shared" si="3277"/>
        <v>0</v>
      </c>
      <c r="ADO110" s="27">
        <f t="shared" si="3278"/>
        <v>0</v>
      </c>
      <c r="ADP110" s="27" t="str">
        <f t="shared" si="3279"/>
        <v>13.6</v>
      </c>
      <c r="ADQ110" s="27">
        <f t="shared" si="3280"/>
        <v>0</v>
      </c>
      <c r="ADR110" s="27">
        <f t="shared" si="3281"/>
        <v>0</v>
      </c>
      <c r="ADS110" s="27">
        <f t="shared" si="3282"/>
        <v>0</v>
      </c>
      <c r="ADT110" s="27">
        <f t="shared" si="3283"/>
        <v>0</v>
      </c>
      <c r="ADU110" s="27">
        <f t="shared" si="3284"/>
        <v>0</v>
      </c>
      <c r="ADV110" s="27">
        <f t="shared" si="3285"/>
        <v>0</v>
      </c>
      <c r="ADW110" s="27">
        <f t="shared" si="3286"/>
        <v>0</v>
      </c>
      <c r="ADX110" s="27">
        <f t="shared" si="3287"/>
        <v>0</v>
      </c>
      <c r="ADY110" s="27">
        <f t="shared" si="3288"/>
        <v>0</v>
      </c>
      <c r="ADZ110" s="27">
        <f t="shared" si="3289"/>
        <v>0</v>
      </c>
      <c r="AEA110" s="27">
        <f t="shared" si="3290"/>
        <v>0</v>
      </c>
      <c r="AEB110" s="27">
        <f t="shared" si="3291"/>
        <v>0</v>
      </c>
      <c r="AEC110" s="27">
        <f t="shared" si="3292"/>
        <v>0</v>
      </c>
      <c r="AED110" s="27">
        <f t="shared" si="3293"/>
        <v>0</v>
      </c>
      <c r="AEE110" s="27">
        <f t="shared" si="3294"/>
        <v>0</v>
      </c>
      <c r="AEF110" s="27">
        <f t="shared" si="3295"/>
        <v>0</v>
      </c>
      <c r="AEG110" s="27">
        <f t="shared" si="3296"/>
        <v>0</v>
      </c>
      <c r="AEH110" s="27">
        <f t="shared" si="3297"/>
        <v>0</v>
      </c>
      <c r="AEI110" s="27">
        <f t="shared" si="3298"/>
        <v>0</v>
      </c>
      <c r="AEJ110" s="27">
        <f t="shared" si="3299"/>
        <v>0</v>
      </c>
      <c r="AEK110" s="27">
        <f t="shared" si="3300"/>
        <v>0</v>
      </c>
      <c r="AEL110" s="27">
        <f t="shared" si="3301"/>
        <v>0</v>
      </c>
      <c r="AEM110" s="27">
        <f t="shared" si="3302"/>
        <v>0</v>
      </c>
      <c r="AEN110" s="27">
        <f t="shared" si="3303"/>
        <v>0</v>
      </c>
      <c r="AEO110" s="27">
        <f t="shared" si="3304"/>
        <v>0</v>
      </c>
      <c r="AEP110" s="27">
        <f t="shared" si="3305"/>
        <v>0</v>
      </c>
      <c r="AEQ110" s="27">
        <f t="shared" si="3306"/>
        <v>0</v>
      </c>
      <c r="AER110" s="27">
        <f t="shared" si="3307"/>
        <v>0</v>
      </c>
      <c r="AES110" s="27">
        <f t="shared" si="3308"/>
        <v>0</v>
      </c>
      <c r="AET110" s="27">
        <f t="shared" si="3309"/>
        <v>0</v>
      </c>
      <c r="AEU110" s="27">
        <f t="shared" si="3310"/>
        <v>0</v>
      </c>
      <c r="AEV110" s="27">
        <f t="shared" si="3311"/>
        <v>0</v>
      </c>
      <c r="AEW110" s="27">
        <f t="shared" si="3312"/>
        <v>0</v>
      </c>
      <c r="AEX110" s="27">
        <f t="shared" si="3313"/>
        <v>0</v>
      </c>
      <c r="AEY110" s="27">
        <f t="shared" si="3314"/>
        <v>0</v>
      </c>
      <c r="AEZ110" s="27">
        <f t="shared" si="3315"/>
        <v>0</v>
      </c>
      <c r="AFA110" s="27">
        <f t="shared" si="3316"/>
        <v>0</v>
      </c>
      <c r="AFB110" s="27">
        <f t="shared" si="3317"/>
        <v>0</v>
      </c>
      <c r="AFC110" s="27">
        <f t="shared" si="3318"/>
        <v>0</v>
      </c>
      <c r="AFD110" s="27">
        <f t="shared" si="3319"/>
        <v>0</v>
      </c>
      <c r="AFE110" s="27">
        <f t="shared" si="3320"/>
        <v>0</v>
      </c>
      <c r="AFF110" s="27">
        <f t="shared" si="3321"/>
        <v>0</v>
      </c>
      <c r="AFG110" s="27">
        <f t="shared" si="3322"/>
        <v>0</v>
      </c>
      <c r="AFH110" s="27">
        <f t="shared" si="3323"/>
        <v>0</v>
      </c>
      <c r="AFI110" s="27">
        <f t="shared" si="3324"/>
        <v>0</v>
      </c>
      <c r="AFJ110" s="27">
        <f t="shared" si="3325"/>
        <v>0</v>
      </c>
      <c r="AFL110" s="28">
        <f t="shared" si="2677"/>
        <v>17.3125</v>
      </c>
      <c r="AFM110" s="28">
        <v>17.3125</v>
      </c>
      <c r="AFN110" s="27">
        <v>5</v>
      </c>
      <c r="AFO110" s="27">
        <f t="shared" si="3326"/>
        <v>5</v>
      </c>
      <c r="AFP110" s="27">
        <f t="shared" si="3327"/>
        <v>5</v>
      </c>
      <c r="AFQ110" s="27">
        <f t="shared" si="3328"/>
        <v>5</v>
      </c>
      <c r="AFR110" s="27">
        <f t="shared" si="3329"/>
        <v>0</v>
      </c>
      <c r="AFS110" s="27">
        <f t="shared" si="3330"/>
        <v>6</v>
      </c>
      <c r="AFT110" s="27">
        <f t="shared" si="3331"/>
        <v>8</v>
      </c>
      <c r="AFU110" s="27">
        <f t="shared" si="3332"/>
        <v>0</v>
      </c>
      <c r="AFV110" s="27">
        <f t="shared" si="3333"/>
        <v>0</v>
      </c>
      <c r="AFW110" s="27">
        <f t="shared" si="3334"/>
        <v>5</v>
      </c>
      <c r="AFX110" s="27">
        <f t="shared" si="3335"/>
        <v>0</v>
      </c>
      <c r="AFY110" s="27">
        <f t="shared" si="3336"/>
        <v>0</v>
      </c>
      <c r="AFZ110" s="27">
        <f t="shared" si="3337"/>
        <v>5</v>
      </c>
      <c r="AGA110" s="27">
        <f t="shared" si="3338"/>
        <v>0</v>
      </c>
      <c r="AGB110" s="27">
        <f t="shared" si="3339"/>
        <v>0</v>
      </c>
      <c r="AGC110" s="27">
        <f t="shared" si="3340"/>
        <v>5</v>
      </c>
      <c r="AGD110" s="27">
        <f t="shared" si="3341"/>
        <v>0</v>
      </c>
      <c r="AGE110" s="27">
        <f t="shared" si="3342"/>
        <v>0</v>
      </c>
      <c r="AGF110" s="27">
        <f t="shared" si="3343"/>
        <v>0</v>
      </c>
      <c r="AGG110" s="27">
        <f t="shared" si="3344"/>
        <v>0</v>
      </c>
      <c r="AGH110" s="27">
        <f t="shared" si="3345"/>
        <v>0</v>
      </c>
      <c r="AGI110" s="27">
        <f t="shared" si="3346"/>
        <v>5</v>
      </c>
      <c r="AGJ110" s="27">
        <f t="shared" si="3347"/>
        <v>0</v>
      </c>
      <c r="AGK110" s="27">
        <f t="shared" si="3348"/>
        <v>0</v>
      </c>
      <c r="AGL110" s="27">
        <f t="shared" si="3349"/>
        <v>0</v>
      </c>
      <c r="AGM110" s="27">
        <f t="shared" si="3350"/>
        <v>0</v>
      </c>
      <c r="AGN110" s="27">
        <f t="shared" si="3351"/>
        <v>0</v>
      </c>
      <c r="AGO110" s="27">
        <f t="shared" si="3352"/>
        <v>5</v>
      </c>
      <c r="AGP110" s="27">
        <f t="shared" si="3353"/>
        <v>0</v>
      </c>
      <c r="AGQ110" s="27">
        <f t="shared" si="3354"/>
        <v>0</v>
      </c>
      <c r="AGR110" s="27">
        <f t="shared" si="3355"/>
        <v>5</v>
      </c>
      <c r="AGS110" s="27">
        <f t="shared" si="3356"/>
        <v>0</v>
      </c>
      <c r="AGT110" s="27">
        <f t="shared" si="3357"/>
        <v>0</v>
      </c>
      <c r="AGU110" s="27">
        <f t="shared" si="3358"/>
        <v>5</v>
      </c>
      <c r="AGV110" s="27">
        <f t="shared" si="3359"/>
        <v>0</v>
      </c>
      <c r="AGW110" s="27">
        <f t="shared" si="3360"/>
        <v>0</v>
      </c>
      <c r="AGX110" s="27">
        <f t="shared" si="3361"/>
        <v>5</v>
      </c>
      <c r="AGY110" s="27">
        <f t="shared" si="3362"/>
        <v>0</v>
      </c>
      <c r="AGZ110" s="27">
        <f t="shared" si="3363"/>
        <v>0</v>
      </c>
      <c r="AHA110" s="27">
        <f t="shared" si="3364"/>
        <v>0</v>
      </c>
      <c r="AHB110" s="27">
        <f t="shared" si="3365"/>
        <v>0</v>
      </c>
      <c r="AHC110" s="27">
        <f t="shared" si="3366"/>
        <v>0</v>
      </c>
      <c r="AHD110" s="27">
        <f t="shared" si="3367"/>
        <v>0</v>
      </c>
      <c r="AHE110" s="27">
        <f t="shared" si="3368"/>
        <v>0</v>
      </c>
      <c r="AHF110" s="27">
        <f t="shared" si="3369"/>
        <v>0</v>
      </c>
      <c r="AHG110" s="27">
        <f t="shared" si="3370"/>
        <v>0</v>
      </c>
      <c r="AHH110" s="27">
        <f t="shared" si="3371"/>
        <v>0</v>
      </c>
      <c r="AHI110" s="27">
        <f t="shared" si="3372"/>
        <v>0</v>
      </c>
      <c r="AHJ110" s="27">
        <f t="shared" si="3373"/>
        <v>0</v>
      </c>
      <c r="AHK110" s="27">
        <f t="shared" si="3374"/>
        <v>0</v>
      </c>
      <c r="AHL110" s="27">
        <f t="shared" si="3375"/>
        <v>0</v>
      </c>
      <c r="AHM110" s="27">
        <f t="shared" si="3376"/>
        <v>0</v>
      </c>
      <c r="AHN110" s="27">
        <f t="shared" si="3377"/>
        <v>0</v>
      </c>
      <c r="AHO110" s="27">
        <f t="shared" si="3378"/>
        <v>0</v>
      </c>
      <c r="AHP110" s="27">
        <f t="shared" si="3379"/>
        <v>0</v>
      </c>
      <c r="AHQ110" s="27">
        <f t="shared" si="3380"/>
        <v>0</v>
      </c>
      <c r="AHR110" s="27">
        <f t="shared" si="3381"/>
        <v>0</v>
      </c>
      <c r="AHS110" s="27">
        <f t="shared" si="3382"/>
        <v>0</v>
      </c>
      <c r="AHT110" s="27">
        <f t="shared" si="3383"/>
        <v>0</v>
      </c>
      <c r="AHU110" s="27">
        <f t="shared" si="3384"/>
        <v>0</v>
      </c>
      <c r="AHV110" s="27">
        <f t="shared" si="3385"/>
        <v>0</v>
      </c>
      <c r="AHW110" s="27">
        <f t="shared" si="3386"/>
        <v>0</v>
      </c>
      <c r="AHX110" s="27">
        <f t="shared" si="3387"/>
        <v>0</v>
      </c>
      <c r="AHY110" s="27">
        <f t="shared" si="3388"/>
        <v>0</v>
      </c>
      <c r="AHZ110" s="27">
        <f t="shared" si="3389"/>
        <v>0</v>
      </c>
      <c r="AIA110" s="27">
        <f t="shared" si="3390"/>
        <v>0</v>
      </c>
      <c r="AIB110" s="27">
        <f t="shared" si="3391"/>
        <v>0</v>
      </c>
      <c r="AIC110" s="27">
        <f t="shared" si="3392"/>
        <v>0</v>
      </c>
      <c r="AID110" s="27">
        <f t="shared" si="3393"/>
        <v>0</v>
      </c>
      <c r="AIE110" s="27">
        <f t="shared" si="3394"/>
        <v>0</v>
      </c>
      <c r="AIF110" s="27">
        <f t="shared" si="3395"/>
        <v>0</v>
      </c>
      <c r="AIG110" s="27">
        <f t="shared" si="3396"/>
        <v>0</v>
      </c>
      <c r="AIH110" s="27">
        <f t="shared" si="3397"/>
        <v>0</v>
      </c>
      <c r="AII110" s="27">
        <f t="shared" si="3398"/>
        <v>0</v>
      </c>
      <c r="AIJ110" s="27">
        <f t="shared" si="3399"/>
        <v>0</v>
      </c>
      <c r="AIK110" s="27">
        <f t="shared" si="3400"/>
        <v>0</v>
      </c>
      <c r="AIL110" s="27">
        <f t="shared" si="3401"/>
        <v>0</v>
      </c>
      <c r="AIM110" s="27">
        <f t="shared" si="3402"/>
        <v>0</v>
      </c>
      <c r="AIN110" s="27">
        <f t="shared" si="3403"/>
        <v>0</v>
      </c>
      <c r="AIO110" s="27">
        <f t="shared" si="3404"/>
        <v>0</v>
      </c>
      <c r="AIP110" s="27">
        <f t="shared" si="3405"/>
        <v>0</v>
      </c>
      <c r="AIQ110" s="27">
        <f t="shared" si="3406"/>
        <v>0</v>
      </c>
      <c r="AIR110" s="27">
        <f t="shared" si="3407"/>
        <v>0</v>
      </c>
      <c r="AIT110" s="27">
        <v>1</v>
      </c>
      <c r="AIU110" s="27">
        <v>1</v>
      </c>
      <c r="AIV110" s="27">
        <v>1</v>
      </c>
      <c r="AIW110" s="27">
        <f t="shared" si="3408"/>
        <v>0</v>
      </c>
      <c r="AIX110" s="27">
        <f t="shared" si="3409"/>
        <v>8</v>
      </c>
      <c r="AIY110" s="27">
        <f t="shared" si="3410"/>
        <v>4</v>
      </c>
      <c r="AIZ110" s="27">
        <f t="shared" si="3411"/>
        <v>0</v>
      </c>
      <c r="AJA110" s="27">
        <f t="shared" si="3412"/>
        <v>0</v>
      </c>
      <c r="AJB110" s="27">
        <f t="shared" si="3413"/>
        <v>1</v>
      </c>
      <c r="AJC110" s="27">
        <f t="shared" si="3414"/>
        <v>0</v>
      </c>
      <c r="AJD110" s="27">
        <f t="shared" si="3415"/>
        <v>0</v>
      </c>
      <c r="AJE110" s="27">
        <f t="shared" si="3416"/>
        <v>0.25</v>
      </c>
      <c r="AJF110" s="27">
        <f t="shared" si="3417"/>
        <v>0</v>
      </c>
      <c r="AJG110" s="27">
        <f t="shared" si="3418"/>
        <v>0</v>
      </c>
      <c r="AJH110" s="27">
        <f t="shared" si="3419"/>
        <v>0.25</v>
      </c>
      <c r="AJI110" s="27">
        <f t="shared" si="3420"/>
        <v>0</v>
      </c>
      <c r="AJJ110" s="27">
        <f t="shared" si="3421"/>
        <v>0</v>
      </c>
      <c r="AJK110" s="27">
        <f t="shared" si="3422"/>
        <v>0</v>
      </c>
      <c r="AJL110" s="27">
        <f t="shared" si="3423"/>
        <v>0</v>
      </c>
      <c r="AJM110" s="27">
        <f t="shared" si="3424"/>
        <v>0</v>
      </c>
      <c r="AJN110" s="27">
        <f t="shared" si="3425"/>
        <v>3.125E-2</v>
      </c>
      <c r="AJO110" s="27">
        <f t="shared" si="3426"/>
        <v>0</v>
      </c>
      <c r="AJP110" s="27">
        <f t="shared" si="3427"/>
        <v>0</v>
      </c>
      <c r="AJQ110" s="27">
        <f t="shared" si="3428"/>
        <v>0</v>
      </c>
      <c r="AJR110" s="27">
        <f t="shared" si="3429"/>
        <v>0</v>
      </c>
      <c r="AJS110" s="27">
        <f t="shared" si="3430"/>
        <v>0</v>
      </c>
      <c r="AJT110" s="27">
        <f t="shared" si="3431"/>
        <v>3.125E-2</v>
      </c>
      <c r="AJU110" s="27">
        <f t="shared" si="3432"/>
        <v>0</v>
      </c>
      <c r="AJV110" s="27">
        <f t="shared" si="3433"/>
        <v>0</v>
      </c>
      <c r="AJW110" s="27">
        <f t="shared" si="3434"/>
        <v>0.25</v>
      </c>
      <c r="AJX110" s="27">
        <f t="shared" si="3435"/>
        <v>0</v>
      </c>
      <c r="AJY110" s="27">
        <f t="shared" si="3436"/>
        <v>0</v>
      </c>
      <c r="AJZ110" s="27">
        <f t="shared" si="3437"/>
        <v>0.25</v>
      </c>
      <c r="AKA110" s="27">
        <f t="shared" si="3438"/>
        <v>0</v>
      </c>
      <c r="AKB110" s="27">
        <f t="shared" si="3439"/>
        <v>0</v>
      </c>
      <c r="AKC110" s="27">
        <f t="shared" si="3440"/>
        <v>0.25</v>
      </c>
      <c r="AKD110" s="27">
        <f t="shared" si="3441"/>
        <v>0</v>
      </c>
      <c r="AKE110" s="27">
        <f t="shared" si="3442"/>
        <v>0</v>
      </c>
      <c r="AKF110" s="27">
        <f t="shared" si="3443"/>
        <v>0</v>
      </c>
      <c r="AKG110" s="27">
        <f t="shared" si="3444"/>
        <v>0</v>
      </c>
      <c r="AKH110" s="27">
        <f t="shared" si="3445"/>
        <v>0</v>
      </c>
      <c r="AKI110" s="27">
        <f t="shared" si="3446"/>
        <v>0</v>
      </c>
      <c r="AKJ110" s="27">
        <f t="shared" si="3447"/>
        <v>0</v>
      </c>
      <c r="AKK110" s="27">
        <f t="shared" si="3448"/>
        <v>0</v>
      </c>
      <c r="AKL110" s="27">
        <f t="shared" si="3449"/>
        <v>0</v>
      </c>
      <c r="AKM110" s="27">
        <f t="shared" si="3450"/>
        <v>0</v>
      </c>
      <c r="AKN110" s="27">
        <f t="shared" si="3451"/>
        <v>0</v>
      </c>
      <c r="AKO110" s="27">
        <f t="shared" si="3452"/>
        <v>0</v>
      </c>
      <c r="AKP110" s="27">
        <f t="shared" si="3453"/>
        <v>0</v>
      </c>
      <c r="AKQ110" s="27">
        <f t="shared" si="3454"/>
        <v>0</v>
      </c>
      <c r="AKR110" s="27">
        <f t="shared" si="3455"/>
        <v>0</v>
      </c>
      <c r="AKS110" s="27">
        <f t="shared" si="3456"/>
        <v>0</v>
      </c>
      <c r="AKT110" s="27">
        <f t="shared" si="3457"/>
        <v>0</v>
      </c>
      <c r="AKU110" s="27">
        <f t="shared" si="3458"/>
        <v>0</v>
      </c>
      <c r="AKV110" s="27">
        <f t="shared" si="3459"/>
        <v>0</v>
      </c>
      <c r="AKW110" s="27">
        <f t="shared" si="3460"/>
        <v>0</v>
      </c>
      <c r="AKX110" s="27">
        <f t="shared" si="3461"/>
        <v>0</v>
      </c>
      <c r="AKY110" s="27">
        <f t="shared" si="3462"/>
        <v>0</v>
      </c>
      <c r="AKZ110" s="27">
        <f t="shared" si="3463"/>
        <v>0</v>
      </c>
      <c r="ALA110" s="27">
        <f t="shared" si="3464"/>
        <v>0</v>
      </c>
      <c r="ALB110" s="27">
        <f t="shared" si="3465"/>
        <v>0</v>
      </c>
      <c r="ALC110" s="27">
        <f t="shared" si="3466"/>
        <v>0</v>
      </c>
      <c r="ALD110" s="27">
        <f t="shared" si="3467"/>
        <v>0</v>
      </c>
      <c r="ALE110" s="27">
        <f t="shared" si="3468"/>
        <v>0</v>
      </c>
      <c r="ALF110" s="27">
        <f t="shared" si="3469"/>
        <v>0</v>
      </c>
      <c r="ALG110" s="27">
        <f t="shared" si="3470"/>
        <v>0</v>
      </c>
      <c r="ALH110" s="27">
        <f t="shared" si="3471"/>
        <v>0</v>
      </c>
      <c r="ALI110" s="27">
        <f t="shared" si="3472"/>
        <v>0</v>
      </c>
      <c r="ALJ110" s="27">
        <f t="shared" si="3473"/>
        <v>0</v>
      </c>
      <c r="ALK110" s="27">
        <f t="shared" si="3474"/>
        <v>0</v>
      </c>
      <c r="ALL110" s="27">
        <f t="shared" si="3475"/>
        <v>0</v>
      </c>
      <c r="ALM110" s="27">
        <f t="shared" si="3476"/>
        <v>0</v>
      </c>
      <c r="ALN110" s="27">
        <f t="shared" si="3477"/>
        <v>0</v>
      </c>
      <c r="ALO110" s="27">
        <f t="shared" si="3478"/>
        <v>0</v>
      </c>
      <c r="ALP110" s="27">
        <f t="shared" si="3479"/>
        <v>0</v>
      </c>
      <c r="ALQ110" s="27">
        <f t="shared" si="3480"/>
        <v>0</v>
      </c>
      <c r="ALR110" s="27">
        <f t="shared" si="3481"/>
        <v>0</v>
      </c>
      <c r="ALS110" s="27">
        <f t="shared" si="3482"/>
        <v>0</v>
      </c>
      <c r="ALT110" s="27">
        <f t="shared" si="3483"/>
        <v>0</v>
      </c>
      <c r="ALU110" s="27">
        <f t="shared" si="3484"/>
        <v>0</v>
      </c>
      <c r="ALV110" s="27">
        <f t="shared" si="3485"/>
        <v>0</v>
      </c>
      <c r="ALW110" s="27">
        <f t="shared" si="3486"/>
        <v>0</v>
      </c>
      <c r="AMK110" s="28">
        <v>1630</v>
      </c>
      <c r="AML110" s="28">
        <f t="shared" si="3487"/>
        <v>1630</v>
      </c>
      <c r="AMN110" s="28">
        <v>1685</v>
      </c>
      <c r="AMO110" s="27" t="str">
        <f t="shared" si="3488"/>
        <v>1681</v>
      </c>
      <c r="AMP110" s="27" t="str">
        <f t="shared" si="3489"/>
        <v>1700</v>
      </c>
      <c r="AMQ110" s="27" t="str">
        <f t="shared" si="3490"/>
        <v>1688</v>
      </c>
      <c r="AMR110" s="27" t="str">
        <f t="shared" si="3491"/>
        <v>1688</v>
      </c>
      <c r="AMS110" s="27" t="str">
        <f t="shared" si="3492"/>
        <v>1677</v>
      </c>
      <c r="AMT110" s="27" t="str">
        <f t="shared" si="3493"/>
        <v>1694</v>
      </c>
      <c r="AMU110" s="27" t="str">
        <f t="shared" si="3494"/>
        <v>1694</v>
      </c>
      <c r="AMV110" s="27" t="str">
        <f t="shared" si="3495"/>
        <v>1694</v>
      </c>
      <c r="AMW110" s="27" t="str">
        <f t="shared" si="3496"/>
        <v>1687</v>
      </c>
      <c r="AMX110" s="27" t="str">
        <f t="shared" si="3497"/>
        <v>1687</v>
      </c>
      <c r="AMY110" s="27" t="str">
        <f t="shared" si="3498"/>
        <v>1687</v>
      </c>
      <c r="AMZ110" s="27" t="str">
        <f t="shared" si="3499"/>
        <v>1676</v>
      </c>
      <c r="ANA110" s="27" t="str">
        <f t="shared" si="3500"/>
        <v>1676</v>
      </c>
      <c r="ANB110" s="27" t="str">
        <f t="shared" si="3501"/>
        <v>1676</v>
      </c>
      <c r="ANC110" s="27" t="str">
        <f t="shared" si="3502"/>
        <v>1691</v>
      </c>
      <c r="AND110" s="27" t="str">
        <f t="shared" si="3503"/>
        <v>1691</v>
      </c>
      <c r="ANE110" s="27" t="str">
        <f t="shared" si="3504"/>
        <v>1691</v>
      </c>
      <c r="ANF110" s="27" t="str">
        <f t="shared" si="3505"/>
        <v>1691</v>
      </c>
      <c r="ANG110" s="27" t="str">
        <f t="shared" si="3506"/>
        <v>1691</v>
      </c>
      <c r="ANH110" s="27" t="str">
        <f t="shared" si="3507"/>
        <v>1691</v>
      </c>
      <c r="ANI110" s="27" t="str">
        <f t="shared" si="3508"/>
        <v>1679</v>
      </c>
      <c r="ANJ110" s="27" t="str">
        <f t="shared" si="3509"/>
        <v>1679</v>
      </c>
      <c r="ANK110" s="27" t="str">
        <f t="shared" si="3510"/>
        <v>1679</v>
      </c>
      <c r="ANL110" s="27" t="str">
        <f t="shared" si="3511"/>
        <v>1679</v>
      </c>
      <c r="ANM110" s="27" t="str">
        <f t="shared" si="3512"/>
        <v>1679</v>
      </c>
      <c r="ANN110" s="27" t="str">
        <f t="shared" si="3513"/>
        <v>1679</v>
      </c>
      <c r="ANO110" s="27" t="str">
        <f t="shared" si="3514"/>
        <v>1661</v>
      </c>
      <c r="ANP110" s="27" t="str">
        <f t="shared" si="3515"/>
        <v>1661</v>
      </c>
      <c r="ANQ110" s="27" t="str">
        <f t="shared" si="3516"/>
        <v>1661</v>
      </c>
      <c r="ANR110" s="27" t="str">
        <f t="shared" si="3517"/>
        <v>1655</v>
      </c>
      <c r="ANS110" s="27" t="str">
        <f t="shared" si="3518"/>
        <v>1655</v>
      </c>
      <c r="ANT110" s="27" t="str">
        <f t="shared" si="3519"/>
        <v>1655</v>
      </c>
      <c r="ANU110" s="27" t="str">
        <f t="shared" si="3520"/>
        <v>1638</v>
      </c>
      <c r="ANV110" s="27" t="str">
        <f t="shared" si="3521"/>
        <v>1638</v>
      </c>
      <c r="ANW110" s="27" t="str">
        <f t="shared" si="3522"/>
        <v>1638</v>
      </c>
      <c r="ANX110" s="27" t="str">
        <f t="shared" si="3523"/>
        <v>1630</v>
      </c>
      <c r="ANY110" s="27" t="str">
        <f t="shared" si="3524"/>
        <v>1630</v>
      </c>
      <c r="ANZ110" s="27" t="str">
        <f t="shared" si="3525"/>
        <v>1630</v>
      </c>
      <c r="AOA110" s="27" t="str">
        <f t="shared" si="3526"/>
        <v>1630</v>
      </c>
      <c r="AOB110" s="27" t="str">
        <f t="shared" si="3527"/>
        <v>1630</v>
      </c>
      <c r="AOC110" s="27" t="str">
        <f t="shared" si="3528"/>
        <v>1630</v>
      </c>
      <c r="AOD110" s="27" t="str">
        <f t="shared" si="3529"/>
        <v>1630</v>
      </c>
      <c r="AOE110" s="27" t="str">
        <f t="shared" si="3530"/>
        <v>1630</v>
      </c>
      <c r="AOF110" s="27" t="str">
        <f t="shared" si="3531"/>
        <v>1630</v>
      </c>
      <c r="AOG110" s="27" t="str">
        <f t="shared" si="3532"/>
        <v>1630</v>
      </c>
      <c r="AOH110" s="27" t="str">
        <f t="shared" si="3533"/>
        <v>1630</v>
      </c>
      <c r="AOI110" s="27" t="str">
        <f t="shared" si="3534"/>
        <v>1630</v>
      </c>
      <c r="AOJ110" s="27" t="str">
        <f t="shared" si="3535"/>
        <v>1630</v>
      </c>
      <c r="AOK110" s="27" t="str">
        <f t="shared" si="3536"/>
        <v>1630</v>
      </c>
      <c r="AOL110" s="27" t="str">
        <f t="shared" si="3537"/>
        <v>1630</v>
      </c>
      <c r="AOM110" s="27" t="str">
        <f t="shared" si="3538"/>
        <v>1630</v>
      </c>
      <c r="AON110" s="27" t="str">
        <f t="shared" si="3539"/>
        <v>1630</v>
      </c>
      <c r="AOO110" s="27" t="str">
        <f t="shared" si="3540"/>
        <v>1630</v>
      </c>
      <c r="AOP110" s="27" t="str">
        <f t="shared" si="3541"/>
        <v>1630</v>
      </c>
      <c r="AOQ110" s="27" t="str">
        <f t="shared" si="3542"/>
        <v>1630</v>
      </c>
      <c r="AOR110" s="27" t="str">
        <f t="shared" si="3543"/>
        <v>1630</v>
      </c>
      <c r="AOS110" s="27" t="str">
        <f t="shared" si="3544"/>
        <v>1630</v>
      </c>
      <c r="AOT110" s="27" t="str">
        <f t="shared" si="3545"/>
        <v>1630</v>
      </c>
      <c r="AOU110" s="27" t="str">
        <f t="shared" si="3546"/>
        <v>1630</v>
      </c>
      <c r="AOV110" s="27" t="str">
        <f t="shared" si="3547"/>
        <v>1630</v>
      </c>
      <c r="AOW110" s="27" t="str">
        <f t="shared" si="3548"/>
        <v>1630</v>
      </c>
      <c r="AOX110" s="27" t="str">
        <f t="shared" si="3549"/>
        <v>1630</v>
      </c>
      <c r="AOY110" s="27" t="str">
        <f t="shared" si="3550"/>
        <v>1630</v>
      </c>
      <c r="AOZ110" s="27" t="str">
        <f t="shared" si="3551"/>
        <v>1630</v>
      </c>
      <c r="APA110" s="27" t="str">
        <f t="shared" si="3552"/>
        <v>1630</v>
      </c>
      <c r="APB110" s="27" t="str">
        <f t="shared" si="3553"/>
        <v>1630</v>
      </c>
      <c r="APC110" s="27" t="str">
        <f t="shared" si="3554"/>
        <v>1630</v>
      </c>
      <c r="APD110" s="27" t="str">
        <f t="shared" si="3555"/>
        <v>1630</v>
      </c>
      <c r="APE110" s="27" t="str">
        <f t="shared" si="3556"/>
        <v>1630</v>
      </c>
      <c r="APF110" s="27" t="str">
        <f t="shared" si="3557"/>
        <v>1630</v>
      </c>
      <c r="APG110" s="27" t="str">
        <f t="shared" si="3558"/>
        <v>1630</v>
      </c>
      <c r="APH110" s="27" t="str">
        <f t="shared" si="3559"/>
        <v>1630</v>
      </c>
      <c r="API110" s="27" t="str">
        <f t="shared" si="3560"/>
        <v>1630</v>
      </c>
      <c r="APJ110" s="27" t="str">
        <f t="shared" si="3561"/>
        <v>1630</v>
      </c>
      <c r="APK110" s="27" t="str">
        <f t="shared" si="3562"/>
        <v>1630</v>
      </c>
      <c r="APL110" s="27" t="str">
        <f t="shared" si="3563"/>
        <v>1630</v>
      </c>
      <c r="APM110" s="27" t="str">
        <f t="shared" si="3564"/>
        <v>1630</v>
      </c>
      <c r="APN110" s="27" t="str">
        <f t="shared" si="3565"/>
        <v>1630</v>
      </c>
      <c r="APO110" s="27" t="str">
        <f t="shared" si="3566"/>
        <v>1630</v>
      </c>
      <c r="APP110" s="27" t="str">
        <f t="shared" si="3567"/>
        <v>1630</v>
      </c>
      <c r="APQ110" s="27" t="str">
        <f t="shared" si="3568"/>
        <v>1630</v>
      </c>
      <c r="APR110" s="27" t="str">
        <f t="shared" si="3569"/>
        <v>1630</v>
      </c>
    </row>
    <row r="111" spans="1:1022 1025:1110" x14ac:dyDescent="0.35">
      <c r="A111" s="27">
        <v>15</v>
      </c>
      <c r="B111" s="83" t="s">
        <v>137</v>
      </c>
      <c r="C111" s="91">
        <f>VLOOKUP(A111, Rankings!$A$2:$AN$129, 40, FALSE)</f>
        <v>109</v>
      </c>
      <c r="D111" s="25" t="s">
        <v>370</v>
      </c>
      <c r="I111" s="29">
        <f t="shared" si="2678"/>
        <v>12.5</v>
      </c>
      <c r="L111" s="27" t="s">
        <v>2207</v>
      </c>
      <c r="M111" s="27" t="s">
        <v>2428</v>
      </c>
      <c r="N111" s="27" t="s">
        <v>2793</v>
      </c>
      <c r="O111" s="27" t="s">
        <v>24</v>
      </c>
      <c r="P111" s="27" t="s">
        <v>3092</v>
      </c>
      <c r="Q111" s="27" t="s">
        <v>24</v>
      </c>
      <c r="R111" s="27" t="s">
        <v>24</v>
      </c>
      <c r="S111" s="27" t="s">
        <v>24</v>
      </c>
      <c r="T111" s="27" t="s">
        <v>3679</v>
      </c>
      <c r="U111" s="27" t="s">
        <v>24</v>
      </c>
      <c r="V111" s="27" t="s">
        <v>24</v>
      </c>
      <c r="W111" s="27" t="s">
        <v>4188</v>
      </c>
      <c r="X111" s="27" t="s">
        <v>24</v>
      </c>
      <c r="Y111" s="27" t="s">
        <v>24</v>
      </c>
      <c r="Z111" s="27" t="s">
        <v>4542</v>
      </c>
      <c r="AA111" s="27" t="s">
        <v>24</v>
      </c>
      <c r="AB111" s="27" t="s">
        <v>24</v>
      </c>
      <c r="AC111" s="27" t="s">
        <v>24</v>
      </c>
      <c r="AD111" s="27" t="s">
        <v>24</v>
      </c>
      <c r="AE111" s="27" t="s">
        <v>24</v>
      </c>
      <c r="AF111" s="27" t="s">
        <v>5055</v>
      </c>
      <c r="AG111" s="27" t="s">
        <v>24</v>
      </c>
      <c r="AH111" s="27" t="s">
        <v>24</v>
      </c>
      <c r="AI111" s="27" t="s">
        <v>5434</v>
      </c>
      <c r="AJ111" s="27" t="s">
        <v>24</v>
      </c>
      <c r="AK111" s="27" t="s">
        <v>24</v>
      </c>
      <c r="AL111" s="27" t="s">
        <v>5765</v>
      </c>
      <c r="AM111" s="27" t="s">
        <v>24</v>
      </c>
      <c r="AN111" s="27" t="s">
        <v>24</v>
      </c>
      <c r="AO111" s="27" t="s">
        <v>6117</v>
      </c>
      <c r="AP111" s="27" t="s">
        <v>24</v>
      </c>
      <c r="AQ111" s="27" t="s">
        <v>24</v>
      </c>
      <c r="AR111" s="27" t="s">
        <v>6396</v>
      </c>
      <c r="AS111" s="27" t="s">
        <v>24</v>
      </c>
      <c r="AT111" s="27" t="s">
        <v>24</v>
      </c>
      <c r="AU111" s="27" t="s">
        <v>6694</v>
      </c>
      <c r="AV111" s="27" t="s">
        <v>24</v>
      </c>
      <c r="AW111" s="27" t="s">
        <v>24</v>
      </c>
      <c r="AX111" s="27" t="s">
        <v>24</v>
      </c>
      <c r="AY111" s="27" t="s">
        <v>24</v>
      </c>
      <c r="AZ111" s="27" t="s">
        <v>24</v>
      </c>
      <c r="BA111" s="27" t="s">
        <v>24</v>
      </c>
      <c r="BB111" s="27" t="s">
        <v>24</v>
      </c>
      <c r="BC111" s="27" t="s">
        <v>24</v>
      </c>
      <c r="BD111" s="27" t="s">
        <v>24</v>
      </c>
      <c r="BE111" s="27" t="s">
        <v>24</v>
      </c>
      <c r="BF111" s="27" t="s">
        <v>24</v>
      </c>
      <c r="BG111" s="27" t="s">
        <v>24</v>
      </c>
      <c r="BH111" s="27" t="s">
        <v>24</v>
      </c>
      <c r="BI111" s="27" t="s">
        <v>24</v>
      </c>
      <c r="BJ111" s="27" t="s">
        <v>24</v>
      </c>
      <c r="BK111" s="27" t="s">
        <v>24</v>
      </c>
      <c r="BL111" s="27" t="s">
        <v>24</v>
      </c>
      <c r="BM111" s="27" t="s">
        <v>24</v>
      </c>
      <c r="BN111" s="27" t="s">
        <v>24</v>
      </c>
      <c r="BO111" s="27" t="s">
        <v>24</v>
      </c>
      <c r="BP111" s="27" t="s">
        <v>24</v>
      </c>
      <c r="BQ111" s="27" t="s">
        <v>24</v>
      </c>
      <c r="BR111" s="27" t="s">
        <v>24</v>
      </c>
      <c r="BS111" s="27" t="s">
        <v>24</v>
      </c>
      <c r="BT111" s="27" t="s">
        <v>24</v>
      </c>
      <c r="BU111" s="27" t="s">
        <v>24</v>
      </c>
      <c r="BV111" s="27" t="s">
        <v>24</v>
      </c>
      <c r="BW111" s="27" t="s">
        <v>24</v>
      </c>
      <c r="BX111" s="27" t="s">
        <v>24</v>
      </c>
      <c r="BY111" s="27" t="s">
        <v>24</v>
      </c>
      <c r="BZ111" s="27" t="s">
        <v>24</v>
      </c>
      <c r="CA111" s="27" t="s">
        <v>24</v>
      </c>
      <c r="CB111" s="27" t="s">
        <v>24</v>
      </c>
      <c r="CC111" s="27" t="s">
        <v>24</v>
      </c>
      <c r="CD111" s="27" t="s">
        <v>24</v>
      </c>
      <c r="CE111" s="27" t="s">
        <v>24</v>
      </c>
      <c r="CF111" s="27" t="s">
        <v>24</v>
      </c>
      <c r="CG111" s="27" t="s">
        <v>24</v>
      </c>
      <c r="CH111" s="27" t="s">
        <v>24</v>
      </c>
      <c r="CI111" s="27" t="s">
        <v>24</v>
      </c>
      <c r="CJ111" s="27" t="s">
        <v>24</v>
      </c>
      <c r="CK111" s="27" t="s">
        <v>24</v>
      </c>
      <c r="CL111" s="27" t="s">
        <v>24</v>
      </c>
      <c r="CM111" s="27" t="s">
        <v>24</v>
      </c>
      <c r="CN111" s="27" t="s">
        <v>24</v>
      </c>
      <c r="CO111" s="27" t="s">
        <v>24</v>
      </c>
      <c r="CQ111" s="28">
        <f t="shared" si="2679"/>
        <v>0</v>
      </c>
      <c r="CR111" s="28">
        <f t="shared" si="2680"/>
        <v>5</v>
      </c>
      <c r="CS111" s="28">
        <f t="shared" si="2681"/>
        <v>2</v>
      </c>
      <c r="CT111" s="28">
        <f t="shared" si="2682"/>
        <v>5</v>
      </c>
      <c r="CU111" s="28">
        <f t="shared" si="2683"/>
        <v>0</v>
      </c>
      <c r="CV111" s="28">
        <f t="shared" si="2684"/>
        <v>4</v>
      </c>
      <c r="CW111" s="28">
        <f t="shared" si="2685"/>
        <v>2</v>
      </c>
      <c r="CX111" s="28">
        <f t="shared" si="2686"/>
        <v>3</v>
      </c>
      <c r="CY111" s="28">
        <f t="shared" si="2687"/>
        <v>0</v>
      </c>
      <c r="CZ111" s="28">
        <f t="shared" si="2688"/>
        <v>0</v>
      </c>
      <c r="DA111" s="28">
        <f t="shared" si="2689"/>
        <v>0</v>
      </c>
      <c r="DB111" s="28">
        <f t="shared" si="2690"/>
        <v>0</v>
      </c>
      <c r="DC111" s="28">
        <f t="shared" si="2691"/>
        <v>0</v>
      </c>
      <c r="DD111" s="28">
        <f t="shared" si="2692"/>
        <v>0</v>
      </c>
      <c r="DE111" s="28">
        <f t="shared" si="2693"/>
        <v>0</v>
      </c>
      <c r="DF111" s="28">
        <f t="shared" si="2694"/>
        <v>1</v>
      </c>
      <c r="DG111" s="28">
        <f t="shared" si="2695"/>
        <v>0</v>
      </c>
      <c r="DH111" s="28">
        <f t="shared" si="2696"/>
        <v>0</v>
      </c>
      <c r="DI111" s="28">
        <f t="shared" si="2697"/>
        <v>0</v>
      </c>
      <c r="DJ111" s="28">
        <f t="shared" si="2698"/>
        <v>0</v>
      </c>
      <c r="DK111" s="28">
        <f t="shared" si="2699"/>
        <v>0</v>
      </c>
      <c r="DL111" s="28">
        <f t="shared" si="2700"/>
        <v>0</v>
      </c>
      <c r="DM111" s="28">
        <f t="shared" si="2701"/>
        <v>0</v>
      </c>
      <c r="DN111" s="28">
        <f t="shared" si="2702"/>
        <v>0</v>
      </c>
      <c r="DO111" s="28">
        <f t="shared" si="2703"/>
        <v>0</v>
      </c>
      <c r="DP111" s="28">
        <f t="shared" si="2704"/>
        <v>1</v>
      </c>
      <c r="DR111">
        <f t="shared" si="2705"/>
        <v>2</v>
      </c>
      <c r="DS111">
        <f t="shared" si="2706"/>
        <v>3</v>
      </c>
      <c r="DT111">
        <f t="shared" si="2707"/>
        <v>2</v>
      </c>
      <c r="DU111">
        <f t="shared" si="2708"/>
        <v>0</v>
      </c>
      <c r="DV111">
        <f t="shared" si="2709"/>
        <v>12</v>
      </c>
      <c r="DW111">
        <f t="shared" si="2710"/>
        <v>0</v>
      </c>
      <c r="DX111">
        <f t="shared" si="2711"/>
        <v>0</v>
      </c>
      <c r="DY111">
        <f t="shared" si="2712"/>
        <v>0</v>
      </c>
      <c r="DZ111">
        <f t="shared" si="2713"/>
        <v>4</v>
      </c>
      <c r="EA111">
        <f t="shared" si="2714"/>
        <v>0</v>
      </c>
      <c r="EB111">
        <f t="shared" si="2715"/>
        <v>0</v>
      </c>
      <c r="EC111">
        <f t="shared" si="2716"/>
        <v>3</v>
      </c>
      <c r="ED111">
        <f t="shared" si="2717"/>
        <v>0</v>
      </c>
      <c r="EE111">
        <f t="shared" si="2718"/>
        <v>0</v>
      </c>
      <c r="EF111">
        <f t="shared" si="2719"/>
        <v>4</v>
      </c>
      <c r="EG111">
        <f t="shared" si="2720"/>
        <v>0</v>
      </c>
      <c r="EH111">
        <f t="shared" si="2721"/>
        <v>0</v>
      </c>
      <c r="EI111">
        <f t="shared" si="2722"/>
        <v>0</v>
      </c>
      <c r="EJ111">
        <f t="shared" si="2723"/>
        <v>0</v>
      </c>
      <c r="EK111">
        <f t="shared" si="2724"/>
        <v>0</v>
      </c>
      <c r="EL111">
        <f t="shared" si="2725"/>
        <v>2</v>
      </c>
      <c r="EM111">
        <f t="shared" si="2726"/>
        <v>0</v>
      </c>
      <c r="EN111">
        <f t="shared" si="2727"/>
        <v>0</v>
      </c>
      <c r="EO111">
        <f t="shared" si="2728"/>
        <v>4</v>
      </c>
      <c r="EP111">
        <f t="shared" si="2729"/>
        <v>0</v>
      </c>
      <c r="EQ111">
        <f t="shared" si="2730"/>
        <v>0</v>
      </c>
      <c r="ER111">
        <f t="shared" si="2731"/>
        <v>2</v>
      </c>
      <c r="ES111">
        <f t="shared" si="2732"/>
        <v>0</v>
      </c>
      <c r="ET111">
        <f t="shared" si="2733"/>
        <v>0</v>
      </c>
      <c r="EU111">
        <f t="shared" si="2734"/>
        <v>4</v>
      </c>
      <c r="EV111">
        <f t="shared" si="2735"/>
        <v>0</v>
      </c>
      <c r="EW111">
        <f t="shared" si="2736"/>
        <v>0</v>
      </c>
      <c r="EX111">
        <f t="shared" si="2737"/>
        <v>2</v>
      </c>
      <c r="EY111">
        <f t="shared" si="2738"/>
        <v>0</v>
      </c>
      <c r="EZ111">
        <f t="shared" si="2739"/>
        <v>0</v>
      </c>
      <c r="FA111">
        <f t="shared" si="2740"/>
        <v>4</v>
      </c>
      <c r="FB111">
        <f t="shared" si="2741"/>
        <v>0</v>
      </c>
      <c r="FC111">
        <f t="shared" si="2742"/>
        <v>0</v>
      </c>
      <c r="FD111">
        <f t="shared" si="2743"/>
        <v>0</v>
      </c>
      <c r="FE111">
        <f t="shared" si="2744"/>
        <v>0</v>
      </c>
      <c r="FF111">
        <f t="shared" si="2745"/>
        <v>0</v>
      </c>
      <c r="FG111">
        <f t="shared" si="2746"/>
        <v>0</v>
      </c>
      <c r="FH111">
        <f t="shared" si="2747"/>
        <v>0</v>
      </c>
      <c r="FI111">
        <f t="shared" si="2748"/>
        <v>0</v>
      </c>
      <c r="FJ111">
        <f t="shared" si="2749"/>
        <v>0</v>
      </c>
      <c r="FK111">
        <f t="shared" si="2750"/>
        <v>0</v>
      </c>
      <c r="FL111">
        <f t="shared" si="2751"/>
        <v>0</v>
      </c>
      <c r="FM111">
        <f t="shared" si="2752"/>
        <v>0</v>
      </c>
      <c r="FN111">
        <f t="shared" si="2753"/>
        <v>0</v>
      </c>
      <c r="FO111">
        <f t="shared" si="2754"/>
        <v>0</v>
      </c>
      <c r="FP111">
        <f t="shared" si="2755"/>
        <v>0</v>
      </c>
      <c r="FQ111">
        <f t="shared" si="2756"/>
        <v>0</v>
      </c>
      <c r="FR111">
        <f t="shared" si="2757"/>
        <v>0</v>
      </c>
      <c r="FS111">
        <f t="shared" si="2758"/>
        <v>0</v>
      </c>
      <c r="FT111">
        <f t="shared" si="2759"/>
        <v>0</v>
      </c>
      <c r="FU111">
        <f t="shared" si="2760"/>
        <v>0</v>
      </c>
      <c r="FV111">
        <f t="shared" si="2761"/>
        <v>0</v>
      </c>
      <c r="FW111">
        <f t="shared" si="2762"/>
        <v>0</v>
      </c>
      <c r="FX111">
        <f t="shared" si="2763"/>
        <v>0</v>
      </c>
      <c r="FY111">
        <f t="shared" si="2764"/>
        <v>0</v>
      </c>
      <c r="FZ111">
        <f t="shared" si="2765"/>
        <v>0</v>
      </c>
      <c r="GA111">
        <f t="shared" si="2766"/>
        <v>0</v>
      </c>
      <c r="GB111">
        <f t="shared" si="2767"/>
        <v>0</v>
      </c>
      <c r="GC111">
        <f t="shared" si="2768"/>
        <v>0</v>
      </c>
      <c r="GD111">
        <f t="shared" si="2769"/>
        <v>0</v>
      </c>
      <c r="GE111">
        <f t="shared" si="2770"/>
        <v>0</v>
      </c>
      <c r="GF111">
        <f t="shared" si="2771"/>
        <v>0</v>
      </c>
      <c r="GG111">
        <f t="shared" si="2772"/>
        <v>0</v>
      </c>
      <c r="GH111">
        <f t="shared" si="2773"/>
        <v>0</v>
      </c>
      <c r="GI111">
        <f t="shared" si="2774"/>
        <v>0</v>
      </c>
      <c r="GJ111">
        <f t="shared" si="2775"/>
        <v>0</v>
      </c>
      <c r="GK111">
        <f t="shared" si="2776"/>
        <v>0</v>
      </c>
      <c r="GL111">
        <f t="shared" si="2777"/>
        <v>0</v>
      </c>
      <c r="GM111">
        <f t="shared" si="2778"/>
        <v>0</v>
      </c>
      <c r="GN111">
        <f t="shared" si="2779"/>
        <v>0</v>
      </c>
      <c r="GO111">
        <f t="shared" si="2780"/>
        <v>0</v>
      </c>
      <c r="GP111">
        <f t="shared" si="2781"/>
        <v>0</v>
      </c>
      <c r="GQ111">
        <f t="shared" si="2782"/>
        <v>0</v>
      </c>
      <c r="GR111">
        <f t="shared" si="2783"/>
        <v>0</v>
      </c>
      <c r="GS111">
        <f t="shared" si="2784"/>
        <v>0</v>
      </c>
      <c r="GT111">
        <f t="shared" si="2785"/>
        <v>0</v>
      </c>
      <c r="GU111">
        <f t="shared" si="2786"/>
        <v>0</v>
      </c>
      <c r="GW111" s="28">
        <f t="shared" si="2787"/>
        <v>6.8882372173726711</v>
      </c>
      <c r="GX111" s="28">
        <f t="shared" si="2788"/>
        <v>0</v>
      </c>
      <c r="GY111" s="28">
        <f t="shared" si="2789"/>
        <v>0.71430015405323466</v>
      </c>
      <c r="GZ111" s="28">
        <f t="shared" si="2790"/>
        <v>0</v>
      </c>
      <c r="HA111" s="28">
        <f t="shared" si="2791"/>
        <v>0</v>
      </c>
      <c r="HB111" s="28">
        <f t="shared" si="2792"/>
        <v>7.2453872943992881</v>
      </c>
      <c r="HC111" s="28">
        <f t="shared" si="2793"/>
        <v>0.54823081151042752</v>
      </c>
      <c r="HE111">
        <f>IFERROR(VLOOKUP(_xlfn.NUMBERVALUE(MID(L111, SEARCH("!", L111)+1, SEARCH("+", L111)-SEARCH("!", L111)-1)), Rankings!$A$2:$BK$129, 63, FALSE),0)</f>
        <v>0.75033377919569333</v>
      </c>
      <c r="HF111">
        <f>IFERROR(VLOOKUP(_xlfn.NUMBERVALUE(MID(M111, SEARCH("!", M111)+1, SEARCH("+", M111)-SEARCH("!", M111)-1)), Rankings!$A$2:$BK$129, 63, FALSE),0)</f>
        <v>0.38286663355819689</v>
      </c>
      <c r="HG111">
        <f>IFERROR(VLOOKUP(_xlfn.NUMBERVALUE(MID(N111, SEARCH("!", N111)+1, SEARCH("+", N111)-SEARCH("!", N111)-1)), Rankings!$A$2:$BK$129, 63, FALSE),0)</f>
        <v>0.46413771846081514</v>
      </c>
      <c r="HH111">
        <f>IFERROR(VLOOKUP(_xlfn.NUMBERVALUE(MID(O111, SEARCH("!", O111)+1, SEARCH("+", O111)-SEARCH("!", O111)-1)), Rankings!$A$2:$BK$129, 63, FALSE),0)</f>
        <v>0</v>
      </c>
      <c r="HI111">
        <f>IFERROR(VLOOKUP(_xlfn.NUMBERVALUE(MID(P111, SEARCH("!", P111)+1, SEARCH("+", P111)-SEARCH("!", P111)-1)), Rankings!$A$2:$BK$129, 63, FALSE),0)</f>
        <v>0.71430015405323466</v>
      </c>
      <c r="HJ111">
        <f>IFERROR(VLOOKUP(_xlfn.NUMBERVALUE(MID(Q111, SEARCH("!", Q111)+1, SEARCH("+", Q111)-SEARCH("!", Q111)-1)), Rankings!$A$2:$BK$129, 63, FALSE),0)</f>
        <v>0</v>
      </c>
      <c r="HK111">
        <f>IFERROR(VLOOKUP(_xlfn.NUMBERVALUE(MID(R111, SEARCH("!", R111)+1, SEARCH("+", R111)-SEARCH("!", R111)-1)), Rankings!$A$2:$BK$129, 63, FALSE),0)</f>
        <v>0</v>
      </c>
      <c r="HL111">
        <f>IFERROR(VLOOKUP(_xlfn.NUMBERVALUE(MID(S111, SEARCH("!", S111)+1, SEARCH("+", S111)-SEARCH("!", S111)-1)), Rankings!$A$2:$BK$129, 63, FALSE),0)</f>
        <v>0</v>
      </c>
      <c r="HM111">
        <f>IFERROR(VLOOKUP(_xlfn.NUMBERVALUE(MID(T111, SEARCH("!", T111)+1, SEARCH("+", T111)-SEARCH("!", T111)-1)), Rankings!$A$2:$BK$129, 63, FALSE),0)</f>
        <v>0.89022469558383477</v>
      </c>
      <c r="HN111">
        <f>IFERROR(VLOOKUP(_xlfn.NUMBERVALUE(MID(U111, SEARCH("!", U111)+1, SEARCH("+", U111)-SEARCH("!", U111)-1)), Rankings!$A$2:$BK$129, 63, FALSE),0)</f>
        <v>0</v>
      </c>
      <c r="HO111">
        <f>IFERROR(VLOOKUP(_xlfn.NUMBERVALUE(MID(V111, SEARCH("!", V111)+1, SEARCH("+", V111)-SEARCH("!", V111)-1)), Rankings!$A$2:$BK$129, 63, FALSE),0)</f>
        <v>0</v>
      </c>
      <c r="HP111">
        <f>IFERROR(VLOOKUP(_xlfn.NUMBERVALUE(MID(W111, SEARCH("!", W111)+1, SEARCH("+", W111)-SEARCH("!", W111)-1)), Rankings!$A$2:$BK$129, 63, FALSE),0)</f>
        <v>0.55232234570989558</v>
      </c>
      <c r="HQ111">
        <f>IFERROR(VLOOKUP(_xlfn.NUMBERVALUE(MID(X111, SEARCH("!", X111)+1, SEARCH("+", X111)-SEARCH("!", X111)-1)), Rankings!$A$2:$BK$129, 63, FALSE),0)</f>
        <v>0</v>
      </c>
      <c r="HR111">
        <f>IFERROR(VLOOKUP(_xlfn.NUMBERVALUE(MID(Y111, SEARCH("!", Y111)+1, SEARCH("+", Y111)-SEARCH("!", Y111)-1)), Rankings!$A$2:$BK$129, 63, FALSE),0)</f>
        <v>0</v>
      </c>
      <c r="HS111">
        <f>IFERROR(VLOOKUP(_xlfn.NUMBERVALUE(MID(Z111, SEARCH("!", Z111)+1, SEARCH("+", Z111)-SEARCH("!", Z111)-1)), Rankings!$A$2:$BK$129, 63, FALSE),0)</f>
        <v>0.34376997880440241</v>
      </c>
      <c r="HT111">
        <f>IFERROR(VLOOKUP(_xlfn.NUMBERVALUE(MID(AA111, SEARCH("!", AA111)+1, SEARCH("+", AA111)-SEARCH("!", AA111)-1)), Rankings!$A$2:$BK$129, 63, FALSE),0)</f>
        <v>0</v>
      </c>
      <c r="HU111">
        <f>IFERROR(VLOOKUP(_xlfn.NUMBERVALUE(MID(AB111, SEARCH("!", AB111)+1, SEARCH("+", AB111)-SEARCH("!", AB111)-1)), Rankings!$A$2:$BK$129, 63, FALSE),0)</f>
        <v>0</v>
      </c>
      <c r="HV111">
        <f>IFERROR(VLOOKUP(_xlfn.NUMBERVALUE(MID(AC111, SEARCH("!", AC111)+1, SEARCH("+", AC111)-SEARCH("!", AC111)-1)), Rankings!$A$2:$BK$129, 63, FALSE),0)</f>
        <v>0</v>
      </c>
      <c r="HW111">
        <f>IFERROR(VLOOKUP(_xlfn.NUMBERVALUE(MID(AD111, SEARCH("!", AD111)+1, SEARCH("+", AD111)-SEARCH("!", AD111)-1)), Rankings!$A$2:$BK$129, 63, FALSE),0)</f>
        <v>0</v>
      </c>
      <c r="HX111">
        <f>IFERROR(VLOOKUP(_xlfn.NUMBERVALUE(MID(AE111, SEARCH("!", AE111)+1, SEARCH("+", AE111)-SEARCH("!", AE111)-1)), Rankings!$A$2:$BK$129, 63, FALSE),0)</f>
        <v>0</v>
      </c>
      <c r="HY111">
        <f>IFERROR(VLOOKUP(_xlfn.NUMBERVALUE(MID(AF111, SEARCH("!", AF111)+1, SEARCH("+", AF111)-SEARCH("!", AF111)-1)), Rankings!$A$2:$BK$129, 63, FALSE),0)</f>
        <v>0.62696833856605805</v>
      </c>
      <c r="HZ111">
        <f>IFERROR(VLOOKUP(_xlfn.NUMBERVALUE(MID(AG111, SEARCH("!", AG111)+1, SEARCH("+", AG111)-SEARCH("!", AG111)-1)), Rankings!$A$2:$BK$129, 63, FALSE),0)</f>
        <v>0</v>
      </c>
      <c r="IA111">
        <f>IFERROR(VLOOKUP(_xlfn.NUMBERVALUE(MID(AH111, SEARCH("!", AH111)+1, SEARCH("+", AH111)-SEARCH("!", AH111)-1)), Rankings!$A$2:$BK$129, 63, FALSE),0)</f>
        <v>0</v>
      </c>
      <c r="IB111">
        <f>IFERROR(VLOOKUP(_xlfn.NUMBERVALUE(MID(AI111, SEARCH("!", AI111)+1, SEARCH("+", AI111)-SEARCH("!", AI111)-1)), Rankings!$A$2:$BK$129, 63, FALSE),0)</f>
        <v>0.43696687962893166</v>
      </c>
      <c r="IC111">
        <f>IFERROR(VLOOKUP(_xlfn.NUMBERVALUE(MID(AJ111, SEARCH("!", AJ111)+1, SEARCH("+", AJ111)-SEARCH("!", AJ111)-1)), Rankings!$A$2:$BK$129, 63, FALSE),0)</f>
        <v>0</v>
      </c>
      <c r="ID111">
        <f>IFERROR(VLOOKUP(_xlfn.NUMBERVALUE(MID(AK111, SEARCH("!", AK111)+1, SEARCH("+", AK111)-SEARCH("!", AK111)-1)), Rankings!$A$2:$BK$129, 63, FALSE),0)</f>
        <v>0</v>
      </c>
      <c r="IE111">
        <f>IFERROR(VLOOKUP(_xlfn.NUMBERVALUE(MID(AL111, SEARCH("!", AL111)+1, SEARCH("+", AL111)-SEARCH("!", AL111)-1)), Rankings!$A$2:$BK$129, 63, FALSE),0)</f>
        <v>0.89976634284048129</v>
      </c>
      <c r="IF111">
        <f>IFERROR(VLOOKUP(_xlfn.NUMBERVALUE(MID(AM111, SEARCH("!", AM111)+1, SEARCH("+", AM111)-SEARCH("!", AM111)-1)), Rankings!$A$2:$BK$129, 63, FALSE),0)</f>
        <v>0</v>
      </c>
      <c r="IG111">
        <f>IFERROR(VLOOKUP(_xlfn.NUMBERVALUE(MID(AN111, SEARCH("!", AN111)+1, SEARCH("+", AN111)-SEARCH("!", AN111)-1)), Rankings!$A$2:$BK$129, 63, FALSE),0)</f>
        <v>0</v>
      </c>
      <c r="IH111">
        <f>IFERROR(VLOOKUP(_xlfn.NUMBERVALUE(MID(AO111, SEARCH("!", AO111)+1, SEARCH("+", AO111)-SEARCH("!", AO111)-1)), Rankings!$A$2:$BK$129, 63, FALSE),0)</f>
        <v>0.36796042640207999</v>
      </c>
      <c r="II111">
        <f>IFERROR(VLOOKUP(_xlfn.NUMBERVALUE(MID(AP111, SEARCH("!", AP111)+1, SEARCH("+", AP111)-SEARCH("!", AP111)-1)), Rankings!$A$2:$BK$129, 63, FALSE),0)</f>
        <v>0</v>
      </c>
      <c r="IJ111">
        <f>IFERROR(VLOOKUP(_xlfn.NUMBERVALUE(MID(AQ111, SEARCH("!", AQ111)+1, SEARCH("+", AQ111)-SEARCH("!", AQ111)-1)), Rankings!$A$2:$BK$129, 63, FALSE),0)</f>
        <v>0</v>
      </c>
      <c r="IK111">
        <f>IFERROR(VLOOKUP(_xlfn.NUMBERVALUE(MID(AR111, SEARCH("!", AR111)+1, SEARCH("+", AR111)-SEARCH("!", AR111)-1)), Rankings!$A$2:$BK$129, 63, FALSE),0)</f>
        <v>0.57377818445367612</v>
      </c>
      <c r="IL111">
        <f>IFERROR(VLOOKUP(_xlfn.NUMBERVALUE(MID(AS111, SEARCH("!", AS111)+1, SEARCH("+", AS111)-SEARCH("!", AS111)-1)), Rankings!$A$2:$BK$129, 63, FALSE),0)</f>
        <v>0</v>
      </c>
      <c r="IM111">
        <f>IFERROR(VLOOKUP(_xlfn.NUMBERVALUE(MID(AT111, SEARCH("!", AT111)+1, SEARCH("+", AT111)-SEARCH("!", AT111)-1)), Rankings!$A$2:$BK$129, 63, FALSE),0)</f>
        <v>0</v>
      </c>
      <c r="IN111">
        <f>IFERROR(VLOOKUP(_xlfn.NUMBERVALUE(MID(AU111, SEARCH("!", AU111)+1, SEARCH("+", AU111)-SEARCH("!", AU111)-1)), Rankings!$A$2:$BK$129, 63, FALSE),0)</f>
        <v>0.59914189416860686</v>
      </c>
      <c r="IO111">
        <f>IFERROR(VLOOKUP(_xlfn.NUMBERVALUE(MID(AV111, SEARCH("!", AV111)+1, SEARCH("+", AV111)-SEARCH("!", AV111)-1)), Rankings!$A$2:$BK$129, 63, FALSE),0)</f>
        <v>0</v>
      </c>
      <c r="IP111">
        <f>IFERROR(VLOOKUP(_xlfn.NUMBERVALUE(MID(AW111, SEARCH("!", AW111)+1, SEARCH("+", AW111)-SEARCH("!", AW111)-1)), Rankings!$A$2:$BK$129, 63, FALSE),0)</f>
        <v>0</v>
      </c>
      <c r="IQ111">
        <f>IFERROR(VLOOKUP(_xlfn.NUMBERVALUE(MID(AX111, SEARCH("!", AX111)+1, SEARCH("+", AX111)-SEARCH("!", AX111)-1)), Rankings!$A$2:$BK$129, 63, FALSE),0)</f>
        <v>0</v>
      </c>
      <c r="IR111">
        <f>IFERROR(VLOOKUP(_xlfn.NUMBERVALUE(MID(AY111, SEARCH("!", AY111)+1, SEARCH("+", AY111)-SEARCH("!", AY111)-1)), Rankings!$A$2:$BK$129, 63, FALSE),0)</f>
        <v>0</v>
      </c>
      <c r="IS111">
        <f>IFERROR(VLOOKUP(_xlfn.NUMBERVALUE(MID(AZ111, SEARCH("!", AZ111)+1, SEARCH("+", AZ111)-SEARCH("!", AZ111)-1)), Rankings!$A$2:$BK$129, 63, FALSE),0)</f>
        <v>0</v>
      </c>
      <c r="IT111">
        <f>IFERROR(VLOOKUP(_xlfn.NUMBERVALUE(MID(BA111, SEARCH("!", BA111)+1, SEARCH("+", BA111)-SEARCH("!", BA111)-1)), Rankings!$A$2:$BK$129, 63, FALSE),0)</f>
        <v>0</v>
      </c>
      <c r="IU111">
        <f>IFERROR(VLOOKUP(_xlfn.NUMBERVALUE(MID(BB111, SEARCH("!", BB111)+1, SEARCH("+", BB111)-SEARCH("!", BB111)-1)), Rankings!$A$2:$BK$129, 63, FALSE),0)</f>
        <v>0</v>
      </c>
      <c r="IV111">
        <f>IFERROR(VLOOKUP(_xlfn.NUMBERVALUE(MID(BC111, SEARCH("!", BC111)+1, SEARCH("+", BC111)-SEARCH("!", BC111)-1)), Rankings!$A$2:$BK$129, 63, FALSE),0)</f>
        <v>0</v>
      </c>
      <c r="IW111">
        <f>IFERROR(VLOOKUP(_xlfn.NUMBERVALUE(MID(BD111, SEARCH("!", BD111)+1, SEARCH("+", BD111)-SEARCH("!", BD111)-1)), Rankings!$A$2:$BK$129, 63, FALSE),0)</f>
        <v>0</v>
      </c>
      <c r="IX111">
        <f>IFERROR(VLOOKUP(_xlfn.NUMBERVALUE(MID(BE111, SEARCH("!", BE111)+1, SEARCH("+", BE111)-SEARCH("!", BE111)-1)), Rankings!$A$2:$BK$129, 63, FALSE),0)</f>
        <v>0</v>
      </c>
      <c r="IY111">
        <f>IFERROR(VLOOKUP(_xlfn.NUMBERVALUE(MID(BF111, SEARCH("!", BF111)+1, SEARCH("+", BF111)-SEARCH("!", BF111)-1)), Rankings!$A$2:$BK$129, 63, FALSE),0)</f>
        <v>0</v>
      </c>
      <c r="IZ111">
        <f>IFERROR(VLOOKUP(_xlfn.NUMBERVALUE(MID(BG111, SEARCH("!", BG111)+1, SEARCH("+", BG111)-SEARCH("!", BG111)-1)), Rankings!$A$2:$BK$129, 63, FALSE),0)</f>
        <v>0</v>
      </c>
      <c r="JA111">
        <f>IFERROR(VLOOKUP(_xlfn.NUMBERVALUE(MID(BH111, SEARCH("!", BH111)+1, SEARCH("+", BH111)-SEARCH("!", BH111)-1)), Rankings!$A$2:$BK$129, 63, FALSE),0)</f>
        <v>0</v>
      </c>
      <c r="JB111">
        <f>IFERROR(VLOOKUP(_xlfn.NUMBERVALUE(MID(BI111, SEARCH("!", BI111)+1, SEARCH("+", BI111)-SEARCH("!", BI111)-1)), Rankings!$A$2:$BK$129, 63, FALSE),0)</f>
        <v>0</v>
      </c>
      <c r="JC111">
        <f>IFERROR(VLOOKUP(_xlfn.NUMBERVALUE(MID(BJ111, SEARCH("!", BJ111)+1, SEARCH("+", BJ111)-SEARCH("!", BJ111)-1)), Rankings!$A$2:$BK$129, 63, FALSE),0)</f>
        <v>0</v>
      </c>
      <c r="JD111">
        <f>IFERROR(VLOOKUP(_xlfn.NUMBERVALUE(MID(BK111, SEARCH("!", BK111)+1, SEARCH("+", BK111)-SEARCH("!", BK111)-1)), Rankings!$A$2:$BK$129, 63, FALSE),0)</f>
        <v>0</v>
      </c>
      <c r="JE111">
        <f>IFERROR(VLOOKUP(_xlfn.NUMBERVALUE(MID(BL111, SEARCH("!", BL111)+1, SEARCH("+", BL111)-SEARCH("!", BL111)-1)), Rankings!$A$2:$BK$129, 63, FALSE),0)</f>
        <v>0</v>
      </c>
      <c r="JF111">
        <f>IFERROR(VLOOKUP(_xlfn.NUMBERVALUE(MID(BM111, SEARCH("!", BM111)+1, SEARCH("+", BM111)-SEARCH("!", BM111)-1)), Rankings!$A$2:$BK$129, 63, FALSE),0)</f>
        <v>0</v>
      </c>
      <c r="JG111">
        <f>IFERROR(VLOOKUP(_xlfn.NUMBERVALUE(MID(BN111, SEARCH("!", BN111)+1, SEARCH("+", BN111)-SEARCH("!", BN111)-1)), Rankings!$A$2:$BK$129, 63, FALSE),0)</f>
        <v>0</v>
      </c>
      <c r="JH111">
        <f>IFERROR(VLOOKUP(_xlfn.NUMBERVALUE(MID(BO111, SEARCH("!", BO111)+1, SEARCH("+", BO111)-SEARCH("!", BO111)-1)), Rankings!$A$2:$BK$129, 63, FALSE),0)</f>
        <v>0</v>
      </c>
      <c r="JI111">
        <f>IFERROR(VLOOKUP(_xlfn.NUMBERVALUE(MID(BP111, SEARCH("!", BP111)+1, SEARCH("+", BP111)-SEARCH("!", BP111)-1)), Rankings!$A$2:$BK$129, 63, FALSE),0)</f>
        <v>0</v>
      </c>
      <c r="JJ111">
        <f>IFERROR(VLOOKUP(_xlfn.NUMBERVALUE(MID(BQ111, SEARCH("!", BQ111)+1, SEARCH("+", BQ111)-SEARCH("!", BQ111)-1)), Rankings!$A$2:$BK$129, 63, FALSE),0)</f>
        <v>0</v>
      </c>
      <c r="JK111">
        <f>IFERROR(VLOOKUP(_xlfn.NUMBERVALUE(MID(BR111, SEARCH("!", BR111)+1, SEARCH("+", BR111)-SEARCH("!", BR111)-1)), Rankings!$A$2:$BK$129, 63, FALSE),0)</f>
        <v>0</v>
      </c>
      <c r="JL111">
        <f>IFERROR(VLOOKUP(_xlfn.NUMBERVALUE(MID(BS111, SEARCH("!", BS111)+1, SEARCH("+", BS111)-SEARCH("!", BS111)-1)), Rankings!$A$2:$BK$129, 63, FALSE),0)</f>
        <v>0</v>
      </c>
      <c r="JM111">
        <f>IFERROR(VLOOKUP(_xlfn.NUMBERVALUE(MID(BT111, SEARCH("!", BT111)+1, SEARCH("+", BT111)-SEARCH("!", BT111)-1)), Rankings!$A$2:$BK$129, 63, FALSE),0)</f>
        <v>0</v>
      </c>
      <c r="JN111">
        <f>IFERROR(VLOOKUP(_xlfn.NUMBERVALUE(MID(BU111, SEARCH("!", BU111)+1, SEARCH("+", BU111)-SEARCH("!", BU111)-1)), Rankings!$A$2:$BK$129, 63, FALSE),0)</f>
        <v>0</v>
      </c>
      <c r="JO111">
        <f>IFERROR(VLOOKUP(_xlfn.NUMBERVALUE(MID(BV111, SEARCH("!", BV111)+1, SEARCH("+", BV111)-SEARCH("!", BV111)-1)), Rankings!$A$2:$BK$129, 63, FALSE),0)</f>
        <v>0</v>
      </c>
      <c r="JP111">
        <f>IFERROR(VLOOKUP(_xlfn.NUMBERVALUE(MID(BW111, SEARCH("!", BW111)+1, SEARCH("+", BW111)-SEARCH("!", BW111)-1)), Rankings!$A$2:$BK$129, 63, FALSE),0)</f>
        <v>0</v>
      </c>
      <c r="JQ111">
        <f>IFERROR(VLOOKUP(_xlfn.NUMBERVALUE(MID(BX111, SEARCH("!", BX111)+1, SEARCH("+", BX111)-SEARCH("!", BX111)-1)), Rankings!$A$2:$BK$129, 63, FALSE),0)</f>
        <v>0</v>
      </c>
      <c r="JR111">
        <f>IFERROR(VLOOKUP(_xlfn.NUMBERVALUE(MID(BY111, SEARCH("!", BY111)+1, SEARCH("+", BY111)-SEARCH("!", BY111)-1)), Rankings!$A$2:$BK$129, 63, FALSE),0)</f>
        <v>0</v>
      </c>
      <c r="JS111">
        <f>IFERROR(VLOOKUP(_xlfn.NUMBERVALUE(MID(BZ111, SEARCH("!", BZ111)+1, SEARCH("+", BZ111)-SEARCH("!", BZ111)-1)), Rankings!$A$2:$BK$129, 63, FALSE),0)</f>
        <v>0</v>
      </c>
      <c r="JT111">
        <f>IFERROR(VLOOKUP(_xlfn.NUMBERVALUE(MID(CA111, SEARCH("!", CA111)+1, SEARCH("+", CA111)-SEARCH("!", CA111)-1)), Rankings!$A$2:$BK$129, 63, FALSE),0)</f>
        <v>0</v>
      </c>
      <c r="JU111">
        <f>IFERROR(VLOOKUP(_xlfn.NUMBERVALUE(MID(CB111, SEARCH("!", CB111)+1, SEARCH("+", CB111)-SEARCH("!", CB111)-1)), Rankings!$A$2:$BK$129, 63, FALSE),0)</f>
        <v>0</v>
      </c>
      <c r="JV111">
        <f>IFERROR(VLOOKUP(_xlfn.NUMBERVALUE(MID(CC111, SEARCH("!", CC111)+1, SEARCH("+", CC111)-SEARCH("!", CC111)-1)), Rankings!$A$2:$BK$129, 63, FALSE),0)</f>
        <v>0</v>
      </c>
      <c r="JW111">
        <f>IFERROR(VLOOKUP(_xlfn.NUMBERVALUE(MID(CD111, SEARCH("!", CD111)+1, SEARCH("+", CD111)-SEARCH("!", CD111)-1)), Rankings!$A$2:$BK$129, 63, FALSE),0)</f>
        <v>0</v>
      </c>
      <c r="JX111">
        <f>IFERROR(VLOOKUP(_xlfn.NUMBERVALUE(MID(CE111, SEARCH("!", CE111)+1, SEARCH("+", CE111)-SEARCH("!", CE111)-1)), Rankings!$A$2:$BK$129, 63, FALSE),0)</f>
        <v>0</v>
      </c>
      <c r="JY111">
        <f>IFERROR(VLOOKUP(_xlfn.NUMBERVALUE(MID(CF111, SEARCH("!", CF111)+1, SEARCH("+", CF111)-SEARCH("!", CF111)-1)), Rankings!$A$2:$BK$129, 63, FALSE),0)</f>
        <v>0</v>
      </c>
      <c r="JZ111">
        <f>IFERROR(VLOOKUP(_xlfn.NUMBERVALUE(MID(CG111, SEARCH("!", CG111)+1, SEARCH("+", CG111)-SEARCH("!", CG111)-1)), Rankings!$A$2:$BK$129, 63, FALSE),0)</f>
        <v>0</v>
      </c>
      <c r="KA111">
        <f>IFERROR(VLOOKUP(_xlfn.NUMBERVALUE(MID(CH111, SEARCH("!", CH111)+1, SEARCH("+", CH111)-SEARCH("!", CH111)-1)), Rankings!$A$2:$BK$129, 63, FALSE),0)</f>
        <v>0</v>
      </c>
      <c r="KB111">
        <f>IFERROR(VLOOKUP(_xlfn.NUMBERVALUE(MID(CI111, SEARCH("!", CI111)+1, SEARCH("+", CI111)-SEARCH("!", CI111)-1)), Rankings!$A$2:$BK$129, 63, FALSE),0)</f>
        <v>0</v>
      </c>
      <c r="KC111">
        <f>IFERROR(VLOOKUP(_xlfn.NUMBERVALUE(MID(CJ111, SEARCH("!", CJ111)+1, SEARCH("+", CJ111)-SEARCH("!", CJ111)-1)), Rankings!$A$2:$BK$129, 63, FALSE),0)</f>
        <v>0</v>
      </c>
      <c r="KD111">
        <f>IFERROR(VLOOKUP(_xlfn.NUMBERVALUE(MID(CK111, SEARCH("!", CK111)+1, SEARCH("+", CK111)-SEARCH("!", CK111)-1)), Rankings!$A$2:$BK$129, 63, FALSE),0)</f>
        <v>0</v>
      </c>
      <c r="KE111">
        <f>IFERROR(VLOOKUP(_xlfn.NUMBERVALUE(MID(CL111, SEARCH("!", CL111)+1, SEARCH("+", CL111)-SEARCH("!", CL111)-1)), Rankings!$A$2:$BK$129, 63, FALSE),0)</f>
        <v>0</v>
      </c>
      <c r="KF111">
        <f>IFERROR(VLOOKUP(_xlfn.NUMBERVALUE(MID(CM111, SEARCH("!", CM111)+1, SEARCH("+", CM111)-SEARCH("!", CM111)-1)), Rankings!$A$2:$BK$129, 63, FALSE),0)</f>
        <v>0</v>
      </c>
      <c r="KG111">
        <f>IFERROR(VLOOKUP(_xlfn.NUMBERVALUE(MID(CN111, SEARCH("!", CN111)+1, SEARCH("+", CN111)-SEARCH("!", CN111)-1)), Rankings!$A$2:$BK$129, 63, FALSE),0)</f>
        <v>0</v>
      </c>
      <c r="KH111">
        <f>IFERROR(VLOOKUP(_xlfn.NUMBERVALUE(MID(CO111, SEARCH("!", CO111)+1, SEARCH("+", CO111)-SEARCH("!", CO111)-1)), Rankings!$A$2:$BK$129, 63, FALSE),0)</f>
        <v>0</v>
      </c>
      <c r="KJ111" s="28">
        <f t="shared" si="2794"/>
        <v>192</v>
      </c>
      <c r="KK111" s="28">
        <f t="shared" si="2795"/>
        <v>0</v>
      </c>
      <c r="KL111" s="28">
        <f t="shared" si="2796"/>
        <v>11</v>
      </c>
      <c r="KM111" s="28">
        <f t="shared" si="2797"/>
        <v>0</v>
      </c>
      <c r="KN111" s="28">
        <f t="shared" si="2798"/>
        <v>0</v>
      </c>
      <c r="KO111" s="28">
        <f t="shared" si="2799"/>
        <v>143</v>
      </c>
      <c r="KP111" s="28">
        <f t="shared" si="2800"/>
        <v>197.5</v>
      </c>
      <c r="KQ111" s="28">
        <f t="shared" si="2801"/>
        <v>143</v>
      </c>
      <c r="KS111" s="27" t="str">
        <f t="shared" si="2802"/>
        <v>19</v>
      </c>
      <c r="KT111" s="27" t="str">
        <f t="shared" si="2803"/>
        <v>19</v>
      </c>
      <c r="KU111" s="27" t="str">
        <f t="shared" si="2804"/>
        <v>10</v>
      </c>
      <c r="KV111" s="27">
        <f t="shared" si="2805"/>
        <v>0</v>
      </c>
      <c r="KW111" s="27" t="str">
        <f t="shared" si="2806"/>
        <v>11</v>
      </c>
      <c r="KX111" s="27">
        <f t="shared" si="2807"/>
        <v>0</v>
      </c>
      <c r="KY111" s="27">
        <f t="shared" si="2808"/>
        <v>0</v>
      </c>
      <c r="KZ111" s="27">
        <f t="shared" si="2809"/>
        <v>0</v>
      </c>
      <c r="LA111" s="27" t="str">
        <f t="shared" si="2810"/>
        <v>16</v>
      </c>
      <c r="LB111" s="27">
        <f t="shared" si="2811"/>
        <v>0</v>
      </c>
      <c r="LC111" s="27">
        <f t="shared" si="2812"/>
        <v>0</v>
      </c>
      <c r="LD111" s="27" t="str">
        <f t="shared" si="2813"/>
        <v>27</v>
      </c>
      <c r="LE111" s="27">
        <f t="shared" si="2814"/>
        <v>0</v>
      </c>
      <c r="LF111" s="27">
        <f t="shared" si="2815"/>
        <v>0</v>
      </c>
      <c r="LG111" s="27" t="str">
        <f t="shared" si="2816"/>
        <v>14</v>
      </c>
      <c r="LH111" s="27">
        <f t="shared" si="2817"/>
        <v>0</v>
      </c>
      <c r="LI111" s="27">
        <f t="shared" si="2818"/>
        <v>0</v>
      </c>
      <c r="LJ111" s="27">
        <f t="shared" si="2819"/>
        <v>0</v>
      </c>
      <c r="LK111" s="27">
        <f t="shared" si="2820"/>
        <v>0</v>
      </c>
      <c r="LL111" s="27">
        <f t="shared" si="2821"/>
        <v>0</v>
      </c>
      <c r="LM111" s="27" t="str">
        <f t="shared" si="2822"/>
        <v>14</v>
      </c>
      <c r="LN111" s="27">
        <f t="shared" si="2823"/>
        <v>0</v>
      </c>
      <c r="LO111" s="27">
        <f t="shared" si="2824"/>
        <v>0</v>
      </c>
      <c r="LP111" s="27" t="str">
        <f t="shared" si="2825"/>
        <v>19</v>
      </c>
      <c r="LQ111" s="27">
        <f t="shared" si="2826"/>
        <v>0</v>
      </c>
      <c r="LR111" s="27">
        <f t="shared" si="2827"/>
        <v>0</v>
      </c>
      <c r="LS111" s="27" t="str">
        <f t="shared" si="2828"/>
        <v>12</v>
      </c>
      <c r="LT111" s="27">
        <f t="shared" si="2829"/>
        <v>0</v>
      </c>
      <c r="LU111" s="27">
        <f t="shared" si="2830"/>
        <v>0</v>
      </c>
      <c r="LV111" s="27" t="str">
        <f t="shared" si="2831"/>
        <v>19</v>
      </c>
      <c r="LW111" s="27">
        <f t="shared" si="2832"/>
        <v>0</v>
      </c>
      <c r="LX111" s="27">
        <f t="shared" si="2833"/>
        <v>0</v>
      </c>
      <c r="LY111" s="27" t="str">
        <f t="shared" si="2834"/>
        <v>11</v>
      </c>
      <c r="LZ111" s="27">
        <f t="shared" si="2835"/>
        <v>0</v>
      </c>
      <c r="MA111" s="27">
        <f t="shared" si="2836"/>
        <v>0</v>
      </c>
      <c r="MB111" s="27" t="str">
        <f t="shared" si="2837"/>
        <v>12</v>
      </c>
      <c r="MC111" s="27">
        <f t="shared" si="2838"/>
        <v>0</v>
      </c>
      <c r="MD111" s="27">
        <f t="shared" si="2839"/>
        <v>0</v>
      </c>
      <c r="ME111" s="27">
        <f t="shared" si="2840"/>
        <v>0</v>
      </c>
      <c r="MF111" s="27">
        <f t="shared" si="2841"/>
        <v>0</v>
      </c>
      <c r="MG111" s="27">
        <f t="shared" si="2842"/>
        <v>0</v>
      </c>
      <c r="MH111" s="27">
        <f t="shared" si="2843"/>
        <v>0</v>
      </c>
      <c r="MI111" s="27">
        <f t="shared" si="2844"/>
        <v>0</v>
      </c>
      <c r="MJ111" s="27">
        <f t="shared" si="2845"/>
        <v>0</v>
      </c>
      <c r="MK111" s="27">
        <f t="shared" si="2846"/>
        <v>0</v>
      </c>
      <c r="ML111" s="27">
        <f t="shared" si="2847"/>
        <v>0</v>
      </c>
      <c r="MM111" s="27">
        <f t="shared" si="2848"/>
        <v>0</v>
      </c>
      <c r="MN111" s="27">
        <f t="shared" si="2849"/>
        <v>0</v>
      </c>
      <c r="MO111" s="27">
        <f t="shared" si="2850"/>
        <v>0</v>
      </c>
      <c r="MP111" s="27">
        <f t="shared" si="2851"/>
        <v>0</v>
      </c>
      <c r="MQ111" s="27">
        <f t="shared" si="2852"/>
        <v>0</v>
      </c>
      <c r="MR111" s="27">
        <f t="shared" si="2853"/>
        <v>0</v>
      </c>
      <c r="MS111" s="27">
        <f t="shared" si="2854"/>
        <v>0</v>
      </c>
      <c r="MT111" s="27">
        <f t="shared" si="2855"/>
        <v>0</v>
      </c>
      <c r="MU111" s="27">
        <f t="shared" si="2856"/>
        <v>0</v>
      </c>
      <c r="MV111" s="27">
        <f t="shared" si="2857"/>
        <v>0</v>
      </c>
      <c r="MW111" s="27">
        <f t="shared" si="2858"/>
        <v>0</v>
      </c>
      <c r="MX111" s="27">
        <f t="shared" si="2859"/>
        <v>0</v>
      </c>
      <c r="MY111" s="27">
        <f t="shared" si="2860"/>
        <v>0</v>
      </c>
      <c r="MZ111" s="27">
        <f t="shared" si="2861"/>
        <v>0</v>
      </c>
      <c r="NA111" s="27">
        <f t="shared" si="2862"/>
        <v>0</v>
      </c>
      <c r="NB111" s="27">
        <f t="shared" si="2863"/>
        <v>0</v>
      </c>
      <c r="NC111" s="27">
        <f t="shared" si="2864"/>
        <v>0</v>
      </c>
      <c r="ND111" s="27">
        <f t="shared" si="2865"/>
        <v>0</v>
      </c>
      <c r="NE111" s="27">
        <f t="shared" si="2866"/>
        <v>0</v>
      </c>
      <c r="NF111" s="27">
        <f t="shared" si="2867"/>
        <v>0</v>
      </c>
      <c r="NG111" s="27">
        <f t="shared" si="2868"/>
        <v>0</v>
      </c>
      <c r="NH111" s="27">
        <f t="shared" si="2869"/>
        <v>0</v>
      </c>
      <c r="NI111" s="27">
        <f t="shared" si="2870"/>
        <v>0</v>
      </c>
      <c r="NJ111" s="27">
        <f t="shared" si="2871"/>
        <v>0</v>
      </c>
      <c r="NK111" s="27">
        <f t="shared" si="2872"/>
        <v>0</v>
      </c>
      <c r="NL111" s="27">
        <f t="shared" si="2873"/>
        <v>0</v>
      </c>
      <c r="NM111" s="27">
        <f t="shared" si="2874"/>
        <v>0</v>
      </c>
      <c r="NN111" s="27">
        <f t="shared" si="2875"/>
        <v>0</v>
      </c>
      <c r="NO111" s="27">
        <f t="shared" si="2876"/>
        <v>0</v>
      </c>
      <c r="NP111" s="27">
        <f t="shared" si="2877"/>
        <v>0</v>
      </c>
      <c r="NQ111" s="27">
        <f t="shared" si="2878"/>
        <v>0</v>
      </c>
      <c r="NR111" s="27">
        <f t="shared" si="2879"/>
        <v>0</v>
      </c>
      <c r="NS111" s="27">
        <f t="shared" si="2880"/>
        <v>0</v>
      </c>
      <c r="NT111" s="27">
        <f t="shared" si="2881"/>
        <v>0</v>
      </c>
      <c r="NU111" s="27">
        <f t="shared" si="2882"/>
        <v>0</v>
      </c>
      <c r="NV111" s="27">
        <f t="shared" si="2883"/>
        <v>0</v>
      </c>
      <c r="NX111" s="28">
        <f t="shared" si="2884"/>
        <v>275</v>
      </c>
      <c r="NY111" s="28">
        <f t="shared" si="2885"/>
        <v>0</v>
      </c>
      <c r="NZ111" s="28">
        <f t="shared" si="2886"/>
        <v>27</v>
      </c>
      <c r="OA111" s="28">
        <f t="shared" si="2887"/>
        <v>0</v>
      </c>
      <c r="OB111" s="28">
        <f t="shared" si="2888"/>
        <v>0</v>
      </c>
      <c r="OC111" s="28">
        <f t="shared" si="2889"/>
        <v>207</v>
      </c>
      <c r="OD111" s="28">
        <f t="shared" si="2890"/>
        <v>288.5</v>
      </c>
      <c r="OE111" s="28">
        <f t="shared" si="2891"/>
        <v>207</v>
      </c>
      <c r="OG111" s="27" t="str">
        <f t="shared" si="2892"/>
        <v>23</v>
      </c>
      <c r="OH111" s="27" t="str">
        <f t="shared" si="2893"/>
        <v>13</v>
      </c>
      <c r="OI111" s="27" t="str">
        <f t="shared" si="2894"/>
        <v>17</v>
      </c>
      <c r="OJ111" s="27">
        <f t="shared" si="2895"/>
        <v>0</v>
      </c>
      <c r="OK111" s="27" t="str">
        <f t="shared" si="2896"/>
        <v>27</v>
      </c>
      <c r="OL111" s="27">
        <f t="shared" si="2897"/>
        <v>0</v>
      </c>
      <c r="OM111" s="27">
        <f t="shared" si="2898"/>
        <v>0</v>
      </c>
      <c r="ON111" s="27">
        <f t="shared" si="2899"/>
        <v>0</v>
      </c>
      <c r="OO111" s="27" t="str">
        <f t="shared" si="2900"/>
        <v>22</v>
      </c>
      <c r="OP111" s="27">
        <f t="shared" si="2901"/>
        <v>0</v>
      </c>
      <c r="OQ111" s="27">
        <f t="shared" si="2902"/>
        <v>0</v>
      </c>
      <c r="OR111" s="27" t="str">
        <f t="shared" si="2903"/>
        <v>23</v>
      </c>
      <c r="OS111" s="27">
        <f t="shared" si="2904"/>
        <v>0</v>
      </c>
      <c r="OT111" s="27">
        <f t="shared" si="2905"/>
        <v>0</v>
      </c>
      <c r="OU111" s="27" t="str">
        <f t="shared" si="2906"/>
        <v>18</v>
      </c>
      <c r="OV111" s="27">
        <f t="shared" si="2907"/>
        <v>0</v>
      </c>
      <c r="OW111" s="27">
        <f t="shared" si="2908"/>
        <v>0</v>
      </c>
      <c r="OX111" s="27">
        <f t="shared" si="2909"/>
        <v>0</v>
      </c>
      <c r="OY111" s="27">
        <f t="shared" si="2910"/>
        <v>0</v>
      </c>
      <c r="OZ111" s="27">
        <f t="shared" si="2911"/>
        <v>0</v>
      </c>
      <c r="PA111" s="27" t="str">
        <f t="shared" si="2912"/>
        <v>23</v>
      </c>
      <c r="PB111" s="27">
        <f t="shared" si="2913"/>
        <v>0</v>
      </c>
      <c r="PC111" s="27">
        <f t="shared" si="2914"/>
        <v>0</v>
      </c>
      <c r="PD111" s="27" t="str">
        <f t="shared" si="2915"/>
        <v>23</v>
      </c>
      <c r="PE111" s="27">
        <f t="shared" si="2916"/>
        <v>0</v>
      </c>
      <c r="PF111" s="27">
        <f t="shared" si="2917"/>
        <v>0</v>
      </c>
      <c r="PG111" s="27" t="str">
        <f t="shared" si="2918"/>
        <v>31</v>
      </c>
      <c r="PH111" s="27">
        <f t="shared" si="2919"/>
        <v>0</v>
      </c>
      <c r="PI111" s="27">
        <f t="shared" si="2920"/>
        <v>0</v>
      </c>
      <c r="PJ111" s="27" t="str">
        <f t="shared" si="2921"/>
        <v>29</v>
      </c>
      <c r="PK111" s="27">
        <f t="shared" si="2922"/>
        <v>0</v>
      </c>
      <c r="PL111" s="27">
        <f t="shared" si="2923"/>
        <v>0</v>
      </c>
      <c r="PM111" s="27" t="str">
        <f t="shared" si="2924"/>
        <v>23</v>
      </c>
      <c r="PN111" s="27">
        <f t="shared" si="2925"/>
        <v>0</v>
      </c>
      <c r="PO111" s="27">
        <f t="shared" si="2926"/>
        <v>0</v>
      </c>
      <c r="PP111" s="27" t="str">
        <f t="shared" si="2927"/>
        <v>30</v>
      </c>
      <c r="PQ111" s="27">
        <f t="shared" si="2928"/>
        <v>0</v>
      </c>
      <c r="PR111" s="27">
        <f t="shared" si="2929"/>
        <v>0</v>
      </c>
      <c r="PS111" s="27">
        <f t="shared" si="2930"/>
        <v>0</v>
      </c>
      <c r="PT111" s="27">
        <f t="shared" si="2931"/>
        <v>0</v>
      </c>
      <c r="PU111" s="27">
        <f t="shared" si="2932"/>
        <v>0</v>
      </c>
      <c r="PV111" s="27">
        <f t="shared" si="2933"/>
        <v>0</v>
      </c>
      <c r="PW111" s="27">
        <f t="shared" si="2934"/>
        <v>0</v>
      </c>
      <c r="PX111" s="27">
        <f t="shared" si="2935"/>
        <v>0</v>
      </c>
      <c r="PY111" s="27">
        <f t="shared" si="2936"/>
        <v>0</v>
      </c>
      <c r="PZ111" s="27">
        <f t="shared" si="2937"/>
        <v>0</v>
      </c>
      <c r="QA111" s="27">
        <f t="shared" si="2938"/>
        <v>0</v>
      </c>
      <c r="QB111" s="27">
        <f t="shared" si="2939"/>
        <v>0</v>
      </c>
      <c r="QC111" s="27">
        <f t="shared" si="2940"/>
        <v>0</v>
      </c>
      <c r="QD111" s="27">
        <f t="shared" si="2941"/>
        <v>0</v>
      </c>
      <c r="QE111" s="27">
        <f t="shared" si="2942"/>
        <v>0</v>
      </c>
      <c r="QF111" s="27">
        <f t="shared" si="2943"/>
        <v>0</v>
      </c>
      <c r="QG111" s="27">
        <f t="shared" si="2944"/>
        <v>0</v>
      </c>
      <c r="QH111" s="27">
        <f t="shared" si="2945"/>
        <v>0</v>
      </c>
      <c r="QI111" s="27">
        <f t="shared" si="2946"/>
        <v>0</v>
      </c>
      <c r="QJ111" s="27">
        <f t="shared" si="2947"/>
        <v>0</v>
      </c>
      <c r="QK111" s="27">
        <f t="shared" si="2948"/>
        <v>0</v>
      </c>
      <c r="QL111" s="27">
        <f t="shared" si="2949"/>
        <v>0</v>
      </c>
      <c r="QM111" s="27">
        <f t="shared" si="2950"/>
        <v>0</v>
      </c>
      <c r="QN111" s="27">
        <f t="shared" si="2951"/>
        <v>0</v>
      </c>
      <c r="QO111" s="27">
        <f t="shared" si="2952"/>
        <v>0</v>
      </c>
      <c r="QP111" s="27">
        <f t="shared" si="2953"/>
        <v>0</v>
      </c>
      <c r="QQ111" s="27">
        <f t="shared" si="2954"/>
        <v>0</v>
      </c>
      <c r="QR111" s="27">
        <f t="shared" si="2955"/>
        <v>0</v>
      </c>
      <c r="QS111" s="27">
        <f t="shared" si="2956"/>
        <v>0</v>
      </c>
      <c r="QT111" s="27">
        <f t="shared" si="2957"/>
        <v>0</v>
      </c>
      <c r="QU111" s="27">
        <f t="shared" si="2958"/>
        <v>0</v>
      </c>
      <c r="QV111" s="27">
        <f t="shared" si="2959"/>
        <v>0</v>
      </c>
      <c r="QW111" s="27">
        <f t="shared" si="2960"/>
        <v>0</v>
      </c>
      <c r="QX111" s="27">
        <f t="shared" si="2961"/>
        <v>0</v>
      </c>
      <c r="QY111" s="27">
        <f t="shared" si="2962"/>
        <v>0</v>
      </c>
      <c r="QZ111" s="27">
        <f t="shared" si="2963"/>
        <v>0</v>
      </c>
      <c r="RA111" s="27">
        <f t="shared" si="2964"/>
        <v>0</v>
      </c>
      <c r="RB111" s="27">
        <f t="shared" si="2965"/>
        <v>0</v>
      </c>
      <c r="RC111" s="27">
        <f t="shared" si="2966"/>
        <v>0</v>
      </c>
      <c r="RD111" s="27">
        <f t="shared" si="2967"/>
        <v>0</v>
      </c>
      <c r="RE111" s="27">
        <f t="shared" si="2968"/>
        <v>0</v>
      </c>
      <c r="RF111" s="27">
        <f t="shared" si="2969"/>
        <v>0</v>
      </c>
      <c r="RG111" s="27">
        <f t="shared" si="2970"/>
        <v>0</v>
      </c>
      <c r="RH111" s="27">
        <f t="shared" si="2971"/>
        <v>0</v>
      </c>
      <c r="RI111" s="27">
        <f t="shared" si="2972"/>
        <v>0</v>
      </c>
      <c r="RJ111" s="27">
        <f t="shared" si="2973"/>
        <v>0</v>
      </c>
      <c r="RL111" s="28">
        <f t="shared" si="2974"/>
        <v>99</v>
      </c>
      <c r="RM111" s="28">
        <f t="shared" si="2975"/>
        <v>0</v>
      </c>
      <c r="RN111" s="28">
        <f t="shared" si="2976"/>
        <v>5</v>
      </c>
      <c r="RO111" s="28">
        <f t="shared" si="2977"/>
        <v>0</v>
      </c>
      <c r="RP111" s="28">
        <f t="shared" si="2978"/>
        <v>0</v>
      </c>
      <c r="RQ111" s="28">
        <f t="shared" si="2979"/>
        <v>101.5</v>
      </c>
      <c r="RT111" s="27" t="str">
        <f t="shared" si="2980"/>
        <v>11</v>
      </c>
      <c r="RU111" s="27" t="str">
        <f t="shared" si="2981"/>
        <v>8</v>
      </c>
      <c r="RV111" s="27" t="str">
        <f t="shared" si="2982"/>
        <v>6</v>
      </c>
      <c r="RW111" s="27" t="str">
        <f t="shared" si="2983"/>
        <v>0</v>
      </c>
      <c r="RX111" s="27" t="str">
        <f t="shared" si="2984"/>
        <v>5</v>
      </c>
      <c r="RY111" s="27" t="str">
        <f t="shared" si="2985"/>
        <v>0</v>
      </c>
      <c r="RZ111" s="27" t="str">
        <f t="shared" si="2986"/>
        <v>0</v>
      </c>
      <c r="SA111" s="27" t="str">
        <f t="shared" si="2987"/>
        <v>0</v>
      </c>
      <c r="SB111" s="27" t="str">
        <f t="shared" si="2988"/>
        <v>8</v>
      </c>
      <c r="SC111" s="27" t="str">
        <f t="shared" si="2989"/>
        <v>0</v>
      </c>
      <c r="SD111" s="27" t="str">
        <f t="shared" si="2990"/>
        <v>0</v>
      </c>
      <c r="SE111" s="27" t="str">
        <f t="shared" si="2991"/>
        <v>13</v>
      </c>
      <c r="SF111" s="27" t="str">
        <f t="shared" si="2992"/>
        <v>0</v>
      </c>
      <c r="SG111" s="27" t="str">
        <f t="shared" si="2993"/>
        <v>0</v>
      </c>
      <c r="SH111" s="27" t="str">
        <f t="shared" si="2994"/>
        <v>7</v>
      </c>
      <c r="SI111" s="27" t="str">
        <f t="shared" si="2995"/>
        <v>0</v>
      </c>
      <c r="SJ111" s="27" t="str">
        <f t="shared" si="2996"/>
        <v>0</v>
      </c>
      <c r="SK111" s="27" t="str">
        <f t="shared" si="2997"/>
        <v>0</v>
      </c>
      <c r="SL111" s="27" t="str">
        <f t="shared" si="2998"/>
        <v>0</v>
      </c>
      <c r="SM111" s="27" t="str">
        <f t="shared" si="2999"/>
        <v>0</v>
      </c>
      <c r="SN111" s="27" t="str">
        <f t="shared" si="3000"/>
        <v>9</v>
      </c>
      <c r="SO111" s="27" t="str">
        <f t="shared" si="3001"/>
        <v>0</v>
      </c>
      <c r="SP111" s="27" t="str">
        <f t="shared" si="3002"/>
        <v>0</v>
      </c>
      <c r="SQ111" s="27" t="str">
        <f t="shared" si="3003"/>
        <v>9</v>
      </c>
      <c r="SR111" s="27" t="str">
        <f t="shared" si="3004"/>
        <v>0</v>
      </c>
      <c r="SS111" s="27" t="str">
        <f t="shared" si="3005"/>
        <v>0</v>
      </c>
      <c r="ST111" s="27" t="str">
        <f t="shared" si="3006"/>
        <v>6</v>
      </c>
      <c r="SU111" s="27" t="str">
        <f t="shared" si="3007"/>
        <v>0</v>
      </c>
      <c r="SV111" s="27" t="str">
        <f t="shared" si="3008"/>
        <v>0</v>
      </c>
      <c r="SW111" s="27" t="str">
        <f t="shared" si="3009"/>
        <v>9</v>
      </c>
      <c r="SX111" s="27" t="str">
        <f t="shared" si="3010"/>
        <v>0</v>
      </c>
      <c r="SY111" s="27" t="str">
        <f t="shared" si="3011"/>
        <v>0</v>
      </c>
      <c r="SZ111" s="27" t="str">
        <f t="shared" si="3012"/>
        <v>6</v>
      </c>
      <c r="TA111" s="27" t="str">
        <f t="shared" si="3013"/>
        <v>0</v>
      </c>
      <c r="TB111" s="27" t="str">
        <f t="shared" si="3014"/>
        <v>0</v>
      </c>
      <c r="TC111" s="27" t="str">
        <f t="shared" si="3015"/>
        <v>7</v>
      </c>
      <c r="TD111" s="27" t="str">
        <f t="shared" si="3016"/>
        <v>0</v>
      </c>
      <c r="TE111" s="27" t="str">
        <f t="shared" si="3017"/>
        <v>0</v>
      </c>
      <c r="TF111" s="27" t="str">
        <f t="shared" si="3018"/>
        <v>0</v>
      </c>
      <c r="TG111" s="27" t="str">
        <f t="shared" si="3019"/>
        <v>0</v>
      </c>
      <c r="TH111" s="27" t="str">
        <f t="shared" si="3020"/>
        <v>0</v>
      </c>
      <c r="TI111" s="27" t="str">
        <f t="shared" si="3021"/>
        <v>0</v>
      </c>
      <c r="TJ111" s="27" t="str">
        <f t="shared" si="3022"/>
        <v>0</v>
      </c>
      <c r="TK111" s="27" t="str">
        <f t="shared" si="3023"/>
        <v>0</v>
      </c>
      <c r="TL111" s="27" t="str">
        <f t="shared" si="3024"/>
        <v>0</v>
      </c>
      <c r="TM111" s="27" t="str">
        <f t="shared" si="3025"/>
        <v>0</v>
      </c>
      <c r="TN111" s="27" t="str">
        <f t="shared" si="3026"/>
        <v>0</v>
      </c>
      <c r="TO111" s="27" t="str">
        <f t="shared" si="3027"/>
        <v>0</v>
      </c>
      <c r="TP111" s="27" t="str">
        <f t="shared" si="3028"/>
        <v>0</v>
      </c>
      <c r="TQ111" s="27" t="str">
        <f t="shared" si="3029"/>
        <v>0</v>
      </c>
      <c r="TR111" s="27" t="str">
        <f t="shared" si="3030"/>
        <v>0</v>
      </c>
      <c r="TS111" s="27" t="str">
        <f t="shared" si="3031"/>
        <v>0</v>
      </c>
      <c r="TT111" s="27" t="str">
        <f t="shared" si="3032"/>
        <v>0</v>
      </c>
      <c r="TU111" s="27" t="str">
        <f t="shared" si="3033"/>
        <v>0</v>
      </c>
      <c r="TV111" s="27" t="str">
        <f t="shared" si="3034"/>
        <v>0</v>
      </c>
      <c r="TW111" s="27" t="str">
        <f t="shared" si="3035"/>
        <v>0</v>
      </c>
      <c r="TX111" s="27" t="str">
        <f t="shared" si="3036"/>
        <v>0</v>
      </c>
      <c r="TY111" s="27" t="str">
        <f t="shared" si="3037"/>
        <v>0</v>
      </c>
      <c r="TZ111" s="27" t="str">
        <f t="shared" si="3038"/>
        <v>0</v>
      </c>
      <c r="UA111" s="27" t="str">
        <f t="shared" si="3039"/>
        <v>0</v>
      </c>
      <c r="UB111" s="27" t="str">
        <f t="shared" si="3040"/>
        <v>0</v>
      </c>
      <c r="UC111" s="27" t="str">
        <f t="shared" si="3041"/>
        <v>0</v>
      </c>
      <c r="UD111" s="27" t="str">
        <f t="shared" si="3042"/>
        <v>0</v>
      </c>
      <c r="UE111" s="27" t="str">
        <f t="shared" si="3043"/>
        <v>0</v>
      </c>
      <c r="UF111" s="27" t="str">
        <f t="shared" si="3044"/>
        <v>0</v>
      </c>
      <c r="UG111" s="27" t="str">
        <f t="shared" si="3045"/>
        <v>0</v>
      </c>
      <c r="UH111" s="27" t="str">
        <f t="shared" si="3046"/>
        <v>0</v>
      </c>
      <c r="UI111" s="27" t="str">
        <f t="shared" si="3047"/>
        <v>0</v>
      </c>
      <c r="UJ111" s="27" t="str">
        <f t="shared" si="3048"/>
        <v>0</v>
      </c>
      <c r="UK111" s="27" t="str">
        <f t="shared" si="3049"/>
        <v>0</v>
      </c>
      <c r="UL111" s="27" t="str">
        <f t="shared" si="3050"/>
        <v>0</v>
      </c>
      <c r="UM111" s="27" t="str">
        <f t="shared" si="3051"/>
        <v>0</v>
      </c>
      <c r="UN111" s="27" t="str">
        <f t="shared" si="3052"/>
        <v>0</v>
      </c>
      <c r="UO111" s="27" t="str">
        <f t="shared" si="3053"/>
        <v>0</v>
      </c>
      <c r="UP111" s="27" t="str">
        <f t="shared" si="3054"/>
        <v>0</v>
      </c>
      <c r="UQ111" s="27" t="str">
        <f t="shared" si="3055"/>
        <v>0</v>
      </c>
      <c r="UR111" s="27" t="str">
        <f t="shared" si="3056"/>
        <v>0</v>
      </c>
      <c r="US111" s="27" t="str">
        <f t="shared" si="3057"/>
        <v>0</v>
      </c>
      <c r="UT111" s="27" t="str">
        <f t="shared" si="3058"/>
        <v>0</v>
      </c>
      <c r="UU111" s="27" t="str">
        <f t="shared" si="3059"/>
        <v>0</v>
      </c>
      <c r="UV111" s="27" t="str">
        <f t="shared" si="3060"/>
        <v>0</v>
      </c>
      <c r="UW111" s="27" t="str">
        <f t="shared" si="3061"/>
        <v>0</v>
      </c>
      <c r="UY111" s="28">
        <f t="shared" si="3062"/>
        <v>-56.480000000000004</v>
      </c>
      <c r="UZ111" s="28">
        <f t="shared" si="3063"/>
        <v>0</v>
      </c>
      <c r="VA111" s="28">
        <f t="shared" si="3064"/>
        <v>-7.02</v>
      </c>
      <c r="VB111" s="28">
        <f t="shared" si="3065"/>
        <v>0</v>
      </c>
      <c r="VC111" s="28">
        <f t="shared" si="3066"/>
        <v>0</v>
      </c>
      <c r="VD111" s="28">
        <f t="shared" si="3067"/>
        <v>-59.99</v>
      </c>
      <c r="VG111" s="27" t="str">
        <f t="shared" si="3068"/>
        <v>-3.49</v>
      </c>
      <c r="VH111" s="27" t="str">
        <f t="shared" si="3069"/>
        <v>0.32</v>
      </c>
      <c r="VI111" s="27" t="str">
        <f t="shared" si="3070"/>
        <v>-1.53</v>
      </c>
      <c r="VJ111" s="27">
        <f t="shared" si="3071"/>
        <v>0</v>
      </c>
      <c r="VK111" s="27" t="str">
        <f t="shared" si="3072"/>
        <v>-7.02</v>
      </c>
      <c r="VL111" s="27">
        <f t="shared" si="3073"/>
        <v>0</v>
      </c>
      <c r="VM111" s="27">
        <f t="shared" si="3074"/>
        <v>0</v>
      </c>
      <c r="VN111" s="27">
        <f t="shared" si="3075"/>
        <v>0</v>
      </c>
      <c r="VO111" s="27" t="str">
        <f t="shared" si="3076"/>
        <v>-11.11</v>
      </c>
      <c r="VP111" s="27">
        <f t="shared" si="3077"/>
        <v>0</v>
      </c>
      <c r="VQ111" s="27">
        <f t="shared" si="3078"/>
        <v>0</v>
      </c>
      <c r="VR111" s="27" t="str">
        <f t="shared" si="3079"/>
        <v>-8.2</v>
      </c>
      <c r="VS111" s="27">
        <f t="shared" si="3080"/>
        <v>0</v>
      </c>
      <c r="VT111" s="27">
        <f t="shared" si="3081"/>
        <v>0</v>
      </c>
      <c r="VU111" s="27" t="str">
        <f t="shared" si="3082"/>
        <v>0.69</v>
      </c>
      <c r="VV111" s="27">
        <f t="shared" si="3083"/>
        <v>0</v>
      </c>
      <c r="VW111" s="27">
        <f t="shared" si="3084"/>
        <v>0</v>
      </c>
      <c r="VX111" s="27">
        <f t="shared" si="3085"/>
        <v>0</v>
      </c>
      <c r="VY111" s="27">
        <f t="shared" si="3086"/>
        <v>0</v>
      </c>
      <c r="VZ111" s="27">
        <f t="shared" si="3087"/>
        <v>0</v>
      </c>
      <c r="WA111" s="27" t="str">
        <f t="shared" si="3088"/>
        <v>-5.07</v>
      </c>
      <c r="WB111" s="27">
        <f t="shared" si="3089"/>
        <v>0</v>
      </c>
      <c r="WC111" s="27">
        <f t="shared" si="3090"/>
        <v>0</v>
      </c>
      <c r="WD111" s="27" t="str">
        <f t="shared" si="3091"/>
        <v>-4.87</v>
      </c>
      <c r="WE111" s="27">
        <f t="shared" si="3092"/>
        <v>0</v>
      </c>
      <c r="WF111" s="27">
        <f t="shared" si="3093"/>
        <v>0</v>
      </c>
      <c r="WG111" s="27" t="str">
        <f t="shared" si="3094"/>
        <v>-9.86</v>
      </c>
      <c r="WH111" s="27">
        <f t="shared" si="3095"/>
        <v>0</v>
      </c>
      <c r="WI111" s="27">
        <f t="shared" si="3096"/>
        <v>0</v>
      </c>
      <c r="WJ111" s="27" t="str">
        <f t="shared" si="3097"/>
        <v>-1.1</v>
      </c>
      <c r="WK111" s="27">
        <f t="shared" si="3098"/>
        <v>0</v>
      </c>
      <c r="WL111" s="27">
        <f t="shared" si="3099"/>
        <v>0</v>
      </c>
      <c r="WM111" s="27" t="str">
        <f t="shared" si="3100"/>
        <v>-3.59</v>
      </c>
      <c r="WN111" s="27">
        <f t="shared" si="3101"/>
        <v>0</v>
      </c>
      <c r="WO111" s="27">
        <f t="shared" si="3102"/>
        <v>0</v>
      </c>
      <c r="WP111" s="27" t="str">
        <f t="shared" si="3103"/>
        <v>-8.67</v>
      </c>
      <c r="WQ111" s="27">
        <f t="shared" si="3104"/>
        <v>0</v>
      </c>
      <c r="WR111" s="27">
        <f t="shared" si="3105"/>
        <v>0</v>
      </c>
      <c r="WS111" s="27">
        <f t="shared" si="3106"/>
        <v>0</v>
      </c>
      <c r="WT111" s="27">
        <f t="shared" si="3107"/>
        <v>0</v>
      </c>
      <c r="WU111" s="27">
        <f t="shared" si="3108"/>
        <v>0</v>
      </c>
      <c r="WV111" s="27">
        <f t="shared" si="3109"/>
        <v>0</v>
      </c>
      <c r="WW111" s="27">
        <f t="shared" si="3110"/>
        <v>0</v>
      </c>
      <c r="WX111" s="27">
        <f t="shared" si="3111"/>
        <v>0</v>
      </c>
      <c r="WY111" s="27">
        <f t="shared" si="3112"/>
        <v>0</v>
      </c>
      <c r="WZ111" s="27">
        <f t="shared" si="3113"/>
        <v>0</v>
      </c>
      <c r="XA111" s="27">
        <f t="shared" si="3114"/>
        <v>0</v>
      </c>
      <c r="XB111" s="27">
        <f t="shared" si="3115"/>
        <v>0</v>
      </c>
      <c r="XC111" s="27">
        <f t="shared" si="3116"/>
        <v>0</v>
      </c>
      <c r="XD111" s="27">
        <f t="shared" si="3117"/>
        <v>0</v>
      </c>
      <c r="XE111" s="27">
        <f t="shared" si="3118"/>
        <v>0</v>
      </c>
      <c r="XF111" s="27">
        <f t="shared" si="3119"/>
        <v>0</v>
      </c>
      <c r="XG111" s="27">
        <f t="shared" si="3120"/>
        <v>0</v>
      </c>
      <c r="XH111" s="27">
        <f t="shared" si="3121"/>
        <v>0</v>
      </c>
      <c r="XI111" s="27">
        <f t="shared" si="3122"/>
        <v>0</v>
      </c>
      <c r="XJ111" s="27">
        <f t="shared" si="3123"/>
        <v>0</v>
      </c>
      <c r="XK111" s="27">
        <f t="shared" si="3124"/>
        <v>0</v>
      </c>
      <c r="XL111" s="27">
        <f t="shared" si="3125"/>
        <v>0</v>
      </c>
      <c r="XM111" s="27">
        <f t="shared" si="3126"/>
        <v>0</v>
      </c>
      <c r="XN111" s="27">
        <f t="shared" si="3127"/>
        <v>0</v>
      </c>
      <c r="XO111" s="27">
        <f t="shared" si="3128"/>
        <v>0</v>
      </c>
      <c r="XP111" s="27">
        <f t="shared" si="3129"/>
        <v>0</v>
      </c>
      <c r="XQ111" s="27">
        <f t="shared" si="3130"/>
        <v>0</v>
      </c>
      <c r="XR111" s="27">
        <f t="shared" si="3131"/>
        <v>0</v>
      </c>
      <c r="XS111" s="27">
        <f t="shared" si="3132"/>
        <v>0</v>
      </c>
      <c r="XT111" s="27">
        <f t="shared" si="3133"/>
        <v>0</v>
      </c>
      <c r="XU111" s="27">
        <f t="shared" si="3134"/>
        <v>0</v>
      </c>
      <c r="XV111" s="27">
        <f t="shared" si="3135"/>
        <v>0</v>
      </c>
      <c r="XW111" s="27">
        <f t="shared" si="3136"/>
        <v>0</v>
      </c>
      <c r="XX111" s="27">
        <f t="shared" si="3137"/>
        <v>0</v>
      </c>
      <c r="XY111" s="27">
        <f t="shared" si="3138"/>
        <v>0</v>
      </c>
      <c r="XZ111" s="27">
        <f t="shared" si="3139"/>
        <v>0</v>
      </c>
      <c r="YA111" s="27">
        <f t="shared" si="3140"/>
        <v>0</v>
      </c>
      <c r="YB111" s="27">
        <f t="shared" si="3141"/>
        <v>0</v>
      </c>
      <c r="YC111" s="27">
        <f t="shared" si="3142"/>
        <v>0</v>
      </c>
      <c r="YD111" s="27">
        <f t="shared" si="3143"/>
        <v>0</v>
      </c>
      <c r="YE111" s="27">
        <f t="shared" si="3144"/>
        <v>0</v>
      </c>
      <c r="YF111" s="27">
        <f t="shared" si="3145"/>
        <v>0</v>
      </c>
      <c r="YG111" s="27">
        <f t="shared" si="3146"/>
        <v>0</v>
      </c>
      <c r="YH111" s="27">
        <f t="shared" si="3147"/>
        <v>0</v>
      </c>
      <c r="YI111" s="27">
        <f t="shared" si="3148"/>
        <v>0</v>
      </c>
      <c r="YJ111" s="27">
        <f t="shared" si="3149"/>
        <v>0</v>
      </c>
      <c r="YL111" s="28">
        <f t="shared" si="3150"/>
        <v>428</v>
      </c>
      <c r="YM111" s="28">
        <f t="shared" si="3151"/>
        <v>0</v>
      </c>
      <c r="YN111" s="28">
        <f t="shared" si="3152"/>
        <v>40</v>
      </c>
      <c r="YO111" s="28">
        <f t="shared" si="3153"/>
        <v>0</v>
      </c>
      <c r="YP111" s="28">
        <f t="shared" si="3154"/>
        <v>0</v>
      </c>
      <c r="YQ111" s="28">
        <f t="shared" si="3155"/>
        <v>448</v>
      </c>
      <c r="YT111" s="27" t="str">
        <f t="shared" si="3156"/>
        <v>18</v>
      </c>
      <c r="YU111" s="27" t="str">
        <f t="shared" si="3157"/>
        <v>3</v>
      </c>
      <c r="YV111" s="27" t="str">
        <f t="shared" si="3158"/>
        <v>31</v>
      </c>
      <c r="YW111" s="27">
        <f t="shared" si="3159"/>
        <v>0</v>
      </c>
      <c r="YX111" s="27" t="str">
        <f t="shared" si="3160"/>
        <v>40</v>
      </c>
      <c r="YY111" s="27">
        <f t="shared" si="3161"/>
        <v>0</v>
      </c>
      <c r="YZ111" s="27">
        <f t="shared" si="3162"/>
        <v>0</v>
      </c>
      <c r="ZA111" s="27">
        <f t="shared" si="3163"/>
        <v>0</v>
      </c>
      <c r="ZB111" s="27" t="str">
        <f t="shared" si="3164"/>
        <v>49</v>
      </c>
      <c r="ZC111" s="27">
        <f t="shared" si="3165"/>
        <v>0</v>
      </c>
      <c r="ZD111" s="27">
        <f t="shared" si="3166"/>
        <v>0</v>
      </c>
      <c r="ZE111" s="27" t="str">
        <f t="shared" si="3167"/>
        <v>52</v>
      </c>
      <c r="ZF111" s="27">
        <f t="shared" si="3168"/>
        <v>0</v>
      </c>
      <c r="ZG111" s="27">
        <f t="shared" si="3169"/>
        <v>0</v>
      </c>
      <c r="ZH111" s="27" t="str">
        <f t="shared" si="3170"/>
        <v>21</v>
      </c>
      <c r="ZI111" s="27">
        <f t="shared" si="3171"/>
        <v>0</v>
      </c>
      <c r="ZJ111" s="27">
        <f t="shared" si="3172"/>
        <v>0</v>
      </c>
      <c r="ZK111" s="27">
        <f t="shared" si="3173"/>
        <v>0</v>
      </c>
      <c r="ZL111" s="27">
        <f t="shared" si="3174"/>
        <v>0</v>
      </c>
      <c r="ZM111" s="27">
        <f t="shared" si="3175"/>
        <v>0</v>
      </c>
      <c r="ZN111" s="27" t="str">
        <f t="shared" si="3176"/>
        <v>58</v>
      </c>
      <c r="ZO111" s="27">
        <f t="shared" si="3177"/>
        <v>0</v>
      </c>
      <c r="ZP111" s="27">
        <f t="shared" si="3178"/>
        <v>0</v>
      </c>
      <c r="ZQ111" s="27" t="str">
        <f t="shared" si="3179"/>
        <v>37</v>
      </c>
      <c r="ZR111" s="27">
        <f t="shared" si="3180"/>
        <v>0</v>
      </c>
      <c r="ZS111" s="27">
        <f t="shared" si="3181"/>
        <v>0</v>
      </c>
      <c r="ZT111" s="27" t="str">
        <f t="shared" si="3182"/>
        <v>61</v>
      </c>
      <c r="ZU111" s="27">
        <f t="shared" si="3183"/>
        <v>0</v>
      </c>
      <c r="ZV111" s="27">
        <f t="shared" si="3184"/>
        <v>0</v>
      </c>
      <c r="ZW111" s="27" t="str">
        <f t="shared" si="3185"/>
        <v>17</v>
      </c>
      <c r="ZX111" s="27">
        <f t="shared" si="3186"/>
        <v>0</v>
      </c>
      <c r="ZY111" s="27">
        <f t="shared" si="3187"/>
        <v>0</v>
      </c>
      <c r="ZZ111" s="27" t="str">
        <f t="shared" si="3188"/>
        <v>41</v>
      </c>
      <c r="AAA111" s="27">
        <f t="shared" si="3189"/>
        <v>0</v>
      </c>
      <c r="AAB111" s="27">
        <f t="shared" si="3190"/>
        <v>0</v>
      </c>
      <c r="AAC111" s="27" t="str">
        <f t="shared" si="3191"/>
        <v>40</v>
      </c>
      <c r="AAD111" s="27">
        <f t="shared" si="3192"/>
        <v>0</v>
      </c>
      <c r="AAE111" s="27">
        <f t="shared" si="3193"/>
        <v>0</v>
      </c>
      <c r="AAF111" s="27">
        <f t="shared" si="3194"/>
        <v>0</v>
      </c>
      <c r="AAG111" s="27">
        <f t="shared" si="3195"/>
        <v>0</v>
      </c>
      <c r="AAH111" s="27">
        <f t="shared" si="3196"/>
        <v>0</v>
      </c>
      <c r="AAI111" s="27">
        <f t="shared" si="3197"/>
        <v>0</v>
      </c>
      <c r="AAJ111" s="27">
        <f t="shared" si="3198"/>
        <v>0</v>
      </c>
      <c r="AAK111" s="27">
        <f t="shared" si="3199"/>
        <v>0</v>
      </c>
      <c r="AAL111" s="27">
        <f t="shared" si="3200"/>
        <v>0</v>
      </c>
      <c r="AAM111" s="27">
        <f t="shared" si="3201"/>
        <v>0</v>
      </c>
      <c r="AAN111" s="27">
        <f t="shared" si="3202"/>
        <v>0</v>
      </c>
      <c r="AAO111" s="27">
        <f t="shared" si="3203"/>
        <v>0</v>
      </c>
      <c r="AAP111" s="27">
        <f t="shared" si="3204"/>
        <v>0</v>
      </c>
      <c r="AAQ111" s="27">
        <f t="shared" si="3205"/>
        <v>0</v>
      </c>
      <c r="AAR111" s="27">
        <f t="shared" si="3206"/>
        <v>0</v>
      </c>
      <c r="AAS111" s="27">
        <f t="shared" si="3207"/>
        <v>0</v>
      </c>
      <c r="AAT111" s="27">
        <f t="shared" si="3208"/>
        <v>0</v>
      </c>
      <c r="AAU111" s="27">
        <f t="shared" si="3209"/>
        <v>0</v>
      </c>
      <c r="AAV111" s="27">
        <f t="shared" si="3210"/>
        <v>0</v>
      </c>
      <c r="AAW111" s="27">
        <f t="shared" si="3211"/>
        <v>0</v>
      </c>
      <c r="AAX111" s="27">
        <f t="shared" si="3212"/>
        <v>0</v>
      </c>
      <c r="AAY111" s="27">
        <f t="shared" si="3213"/>
        <v>0</v>
      </c>
      <c r="AAZ111" s="27">
        <f t="shared" si="3214"/>
        <v>0</v>
      </c>
      <c r="ABA111" s="27">
        <f t="shared" si="3215"/>
        <v>0</v>
      </c>
      <c r="ABB111" s="27">
        <f t="shared" si="3216"/>
        <v>0</v>
      </c>
      <c r="ABC111" s="27">
        <f t="shared" si="3217"/>
        <v>0</v>
      </c>
      <c r="ABD111" s="27">
        <f t="shared" si="3218"/>
        <v>0</v>
      </c>
      <c r="ABE111" s="27">
        <f t="shared" si="3219"/>
        <v>0</v>
      </c>
      <c r="ABF111" s="27">
        <f t="shared" si="3220"/>
        <v>0</v>
      </c>
      <c r="ABG111" s="27">
        <f t="shared" si="3221"/>
        <v>0</v>
      </c>
      <c r="ABH111" s="27">
        <f t="shared" si="3222"/>
        <v>0</v>
      </c>
      <c r="ABI111" s="27">
        <f t="shared" si="3223"/>
        <v>0</v>
      </c>
      <c r="ABJ111" s="27">
        <f t="shared" si="3224"/>
        <v>0</v>
      </c>
      <c r="ABK111" s="27">
        <f t="shared" si="3225"/>
        <v>0</v>
      </c>
      <c r="ABL111" s="27">
        <f t="shared" si="3226"/>
        <v>0</v>
      </c>
      <c r="ABM111" s="27">
        <f t="shared" si="3227"/>
        <v>0</v>
      </c>
      <c r="ABN111" s="27">
        <f t="shared" si="3228"/>
        <v>0</v>
      </c>
      <c r="ABO111" s="27">
        <f t="shared" si="3229"/>
        <v>0</v>
      </c>
      <c r="ABP111" s="27">
        <f t="shared" si="3230"/>
        <v>0</v>
      </c>
      <c r="ABQ111" s="27">
        <f t="shared" si="3231"/>
        <v>0</v>
      </c>
      <c r="ABR111" s="27">
        <f t="shared" si="3232"/>
        <v>0</v>
      </c>
      <c r="ABS111" s="27">
        <f t="shared" si="3233"/>
        <v>0</v>
      </c>
      <c r="ABT111" s="27">
        <f t="shared" si="3234"/>
        <v>0</v>
      </c>
      <c r="ABU111" s="27">
        <f t="shared" si="3235"/>
        <v>0</v>
      </c>
      <c r="ABV111" s="27">
        <f t="shared" si="3236"/>
        <v>0</v>
      </c>
      <c r="ABW111" s="27">
        <f t="shared" si="3237"/>
        <v>0</v>
      </c>
      <c r="ABY111" s="28">
        <f t="shared" si="3238"/>
        <v>369.40000000000003</v>
      </c>
      <c r="ABZ111" s="28">
        <f t="shared" si="3239"/>
        <v>0</v>
      </c>
      <c r="ACA111" s="28">
        <f t="shared" si="3240"/>
        <v>14.8</v>
      </c>
      <c r="ACB111" s="28">
        <f t="shared" si="3241"/>
        <v>0</v>
      </c>
      <c r="ACC111" s="28">
        <f t="shared" si="3242"/>
        <v>0</v>
      </c>
      <c r="ACD111" s="28">
        <f t="shared" si="3243"/>
        <v>376.8</v>
      </c>
      <c r="ACG111" s="27" t="str">
        <f t="shared" si="3244"/>
        <v>27.9</v>
      </c>
      <c r="ACH111" s="27" t="str">
        <f t="shared" si="3245"/>
        <v>58.7</v>
      </c>
      <c r="ACI111" s="27" t="str">
        <f t="shared" si="3246"/>
        <v>12.6</v>
      </c>
      <c r="ACJ111" s="27">
        <f t="shared" si="3247"/>
        <v>0</v>
      </c>
      <c r="ACK111" s="27" t="str">
        <f t="shared" si="3248"/>
        <v>14.8</v>
      </c>
      <c r="ACL111" s="27">
        <f t="shared" si="3249"/>
        <v>0</v>
      </c>
      <c r="ACM111" s="27">
        <f t="shared" si="3250"/>
        <v>0</v>
      </c>
      <c r="ACN111" s="27">
        <f t="shared" si="3251"/>
        <v>0</v>
      </c>
      <c r="ACO111" s="27" t="str">
        <f t="shared" si="3252"/>
        <v>26.7</v>
      </c>
      <c r="ACP111" s="27">
        <f t="shared" si="3253"/>
        <v>0</v>
      </c>
      <c r="ACQ111" s="27">
        <f t="shared" si="3254"/>
        <v>0</v>
      </c>
      <c r="ACR111" s="27" t="str">
        <f t="shared" si="3255"/>
        <v>80.7</v>
      </c>
      <c r="ACS111" s="27">
        <f t="shared" si="3256"/>
        <v>0</v>
      </c>
      <c r="ACT111" s="27">
        <f t="shared" si="3257"/>
        <v>0</v>
      </c>
      <c r="ACU111" s="27" t="str">
        <f t="shared" si="3258"/>
        <v>29.2</v>
      </c>
      <c r="ACV111" s="27">
        <f t="shared" si="3259"/>
        <v>0</v>
      </c>
      <c r="ACW111" s="27">
        <f t="shared" si="3260"/>
        <v>0</v>
      </c>
      <c r="ACX111" s="27">
        <f t="shared" si="3261"/>
        <v>0</v>
      </c>
      <c r="ACY111" s="27">
        <f t="shared" si="3262"/>
        <v>0</v>
      </c>
      <c r="ACZ111" s="27">
        <f t="shared" si="3263"/>
        <v>0</v>
      </c>
      <c r="ADA111" s="27" t="str">
        <f t="shared" si="3264"/>
        <v>28</v>
      </c>
      <c r="ADB111" s="27">
        <f t="shared" si="3265"/>
        <v>0</v>
      </c>
      <c r="ADC111" s="27">
        <f t="shared" si="3266"/>
        <v>0</v>
      </c>
      <c r="ADD111" s="27" t="str">
        <f t="shared" si="3267"/>
        <v>33.5</v>
      </c>
      <c r="ADE111" s="27">
        <f t="shared" si="3268"/>
        <v>0</v>
      </c>
      <c r="ADF111" s="27">
        <f t="shared" si="3269"/>
        <v>0</v>
      </c>
      <c r="ADG111" s="27" t="str">
        <f t="shared" si="3270"/>
        <v>18.1</v>
      </c>
      <c r="ADH111" s="27">
        <f t="shared" si="3271"/>
        <v>0</v>
      </c>
      <c r="ADI111" s="27">
        <f t="shared" si="3272"/>
        <v>0</v>
      </c>
      <c r="ADJ111" s="27" t="str">
        <f t="shared" si="3273"/>
        <v>22.1</v>
      </c>
      <c r="ADK111" s="27">
        <f t="shared" si="3274"/>
        <v>0</v>
      </c>
      <c r="ADL111" s="27">
        <f t="shared" si="3275"/>
        <v>0</v>
      </c>
      <c r="ADM111" s="27" t="str">
        <f t="shared" si="3276"/>
        <v>12.3</v>
      </c>
      <c r="ADN111" s="27">
        <f t="shared" si="3277"/>
        <v>0</v>
      </c>
      <c r="ADO111" s="27">
        <f t="shared" si="3278"/>
        <v>0</v>
      </c>
      <c r="ADP111" s="27" t="str">
        <f t="shared" si="3279"/>
        <v>19.6</v>
      </c>
      <c r="ADQ111" s="27">
        <f t="shared" si="3280"/>
        <v>0</v>
      </c>
      <c r="ADR111" s="27">
        <f t="shared" si="3281"/>
        <v>0</v>
      </c>
      <c r="ADS111" s="27">
        <f t="shared" si="3282"/>
        <v>0</v>
      </c>
      <c r="ADT111" s="27">
        <f t="shared" si="3283"/>
        <v>0</v>
      </c>
      <c r="ADU111" s="27">
        <f t="shared" si="3284"/>
        <v>0</v>
      </c>
      <c r="ADV111" s="27">
        <f t="shared" si="3285"/>
        <v>0</v>
      </c>
      <c r="ADW111" s="27">
        <f t="shared" si="3286"/>
        <v>0</v>
      </c>
      <c r="ADX111" s="27">
        <f t="shared" si="3287"/>
        <v>0</v>
      </c>
      <c r="ADY111" s="27">
        <f t="shared" si="3288"/>
        <v>0</v>
      </c>
      <c r="ADZ111" s="27">
        <f t="shared" si="3289"/>
        <v>0</v>
      </c>
      <c r="AEA111" s="27">
        <f t="shared" si="3290"/>
        <v>0</v>
      </c>
      <c r="AEB111" s="27">
        <f t="shared" si="3291"/>
        <v>0</v>
      </c>
      <c r="AEC111" s="27">
        <f t="shared" si="3292"/>
        <v>0</v>
      </c>
      <c r="AED111" s="27">
        <f t="shared" si="3293"/>
        <v>0</v>
      </c>
      <c r="AEE111" s="27">
        <f t="shared" si="3294"/>
        <v>0</v>
      </c>
      <c r="AEF111" s="27">
        <f t="shared" si="3295"/>
        <v>0</v>
      </c>
      <c r="AEG111" s="27">
        <f t="shared" si="3296"/>
        <v>0</v>
      </c>
      <c r="AEH111" s="27">
        <f t="shared" si="3297"/>
        <v>0</v>
      </c>
      <c r="AEI111" s="27">
        <f t="shared" si="3298"/>
        <v>0</v>
      </c>
      <c r="AEJ111" s="27">
        <f t="shared" si="3299"/>
        <v>0</v>
      </c>
      <c r="AEK111" s="27">
        <f t="shared" si="3300"/>
        <v>0</v>
      </c>
      <c r="AEL111" s="27">
        <f t="shared" si="3301"/>
        <v>0</v>
      </c>
      <c r="AEM111" s="27">
        <f t="shared" si="3302"/>
        <v>0</v>
      </c>
      <c r="AEN111" s="27">
        <f t="shared" si="3303"/>
        <v>0</v>
      </c>
      <c r="AEO111" s="27">
        <f t="shared" si="3304"/>
        <v>0</v>
      </c>
      <c r="AEP111" s="27">
        <f t="shared" si="3305"/>
        <v>0</v>
      </c>
      <c r="AEQ111" s="27">
        <f t="shared" si="3306"/>
        <v>0</v>
      </c>
      <c r="AER111" s="27">
        <f t="shared" si="3307"/>
        <v>0</v>
      </c>
      <c r="AES111" s="27">
        <f t="shared" si="3308"/>
        <v>0</v>
      </c>
      <c r="AET111" s="27">
        <f t="shared" si="3309"/>
        <v>0</v>
      </c>
      <c r="AEU111" s="27">
        <f t="shared" si="3310"/>
        <v>0</v>
      </c>
      <c r="AEV111" s="27">
        <f t="shared" si="3311"/>
        <v>0</v>
      </c>
      <c r="AEW111" s="27">
        <f t="shared" si="3312"/>
        <v>0</v>
      </c>
      <c r="AEX111" s="27">
        <f t="shared" si="3313"/>
        <v>0</v>
      </c>
      <c r="AEY111" s="27">
        <f t="shared" si="3314"/>
        <v>0</v>
      </c>
      <c r="AEZ111" s="27">
        <f t="shared" si="3315"/>
        <v>0</v>
      </c>
      <c r="AFA111" s="27">
        <f t="shared" si="3316"/>
        <v>0</v>
      </c>
      <c r="AFB111" s="27">
        <f t="shared" si="3317"/>
        <v>0</v>
      </c>
      <c r="AFC111" s="27">
        <f t="shared" si="3318"/>
        <v>0</v>
      </c>
      <c r="AFD111" s="27">
        <f t="shared" si="3319"/>
        <v>0</v>
      </c>
      <c r="AFE111" s="27">
        <f t="shared" si="3320"/>
        <v>0</v>
      </c>
      <c r="AFF111" s="27">
        <f t="shared" si="3321"/>
        <v>0</v>
      </c>
      <c r="AFG111" s="27">
        <f t="shared" si="3322"/>
        <v>0</v>
      </c>
      <c r="AFH111" s="27">
        <f t="shared" si="3323"/>
        <v>0</v>
      </c>
      <c r="AFI111" s="27">
        <f t="shared" si="3324"/>
        <v>0</v>
      </c>
      <c r="AFJ111" s="27">
        <f t="shared" si="3325"/>
        <v>0</v>
      </c>
      <c r="AFL111" s="28">
        <f t="shared" si="2677"/>
        <v>11.28125</v>
      </c>
      <c r="AFM111" s="28">
        <v>11.28125</v>
      </c>
      <c r="AFN111" s="27">
        <v>1</v>
      </c>
      <c r="AFO111" s="27">
        <f t="shared" si="3326"/>
        <v>1</v>
      </c>
      <c r="AFP111" s="27">
        <f t="shared" si="3327"/>
        <v>1</v>
      </c>
      <c r="AFQ111" s="27">
        <f t="shared" si="3328"/>
        <v>1</v>
      </c>
      <c r="AFR111" s="27">
        <f t="shared" si="3329"/>
        <v>0</v>
      </c>
      <c r="AFS111" s="27">
        <f t="shared" si="3330"/>
        <v>4</v>
      </c>
      <c r="AFT111" s="27">
        <f t="shared" si="3331"/>
        <v>0</v>
      </c>
      <c r="AFU111" s="27">
        <f t="shared" si="3332"/>
        <v>0</v>
      </c>
      <c r="AFV111" s="27">
        <f t="shared" si="3333"/>
        <v>0</v>
      </c>
      <c r="AFW111" s="27">
        <f t="shared" si="3334"/>
        <v>8</v>
      </c>
      <c r="AFX111" s="27">
        <f t="shared" si="3335"/>
        <v>0</v>
      </c>
      <c r="AFY111" s="27">
        <f t="shared" si="3336"/>
        <v>0</v>
      </c>
      <c r="AFZ111" s="27">
        <f t="shared" si="3337"/>
        <v>1</v>
      </c>
      <c r="AGA111" s="27">
        <f t="shared" si="3338"/>
        <v>0</v>
      </c>
      <c r="AGB111" s="27">
        <f t="shared" si="3339"/>
        <v>0</v>
      </c>
      <c r="AGC111" s="27">
        <f t="shared" si="3340"/>
        <v>1</v>
      </c>
      <c r="AGD111" s="27">
        <f t="shared" si="3341"/>
        <v>0</v>
      </c>
      <c r="AGE111" s="27">
        <f t="shared" si="3342"/>
        <v>0</v>
      </c>
      <c r="AGF111" s="27">
        <f t="shared" si="3343"/>
        <v>0</v>
      </c>
      <c r="AGG111" s="27">
        <f t="shared" si="3344"/>
        <v>0</v>
      </c>
      <c r="AGH111" s="27">
        <f t="shared" si="3345"/>
        <v>0</v>
      </c>
      <c r="AGI111" s="27">
        <f t="shared" si="3346"/>
        <v>1</v>
      </c>
      <c r="AGJ111" s="27">
        <f t="shared" si="3347"/>
        <v>0</v>
      </c>
      <c r="AGK111" s="27">
        <f t="shared" si="3348"/>
        <v>0</v>
      </c>
      <c r="AGL111" s="27">
        <f t="shared" si="3349"/>
        <v>3</v>
      </c>
      <c r="AGM111" s="27">
        <f t="shared" si="3350"/>
        <v>0</v>
      </c>
      <c r="AGN111" s="27">
        <f t="shared" si="3351"/>
        <v>0</v>
      </c>
      <c r="AGO111" s="27">
        <f t="shared" si="3352"/>
        <v>1</v>
      </c>
      <c r="AGP111" s="27">
        <f t="shared" si="3353"/>
        <v>0</v>
      </c>
      <c r="AGQ111" s="27">
        <f t="shared" si="3354"/>
        <v>0</v>
      </c>
      <c r="AGR111" s="27">
        <f t="shared" si="3355"/>
        <v>1</v>
      </c>
      <c r="AGS111" s="27">
        <f t="shared" si="3356"/>
        <v>0</v>
      </c>
      <c r="AGT111" s="27">
        <f t="shared" si="3357"/>
        <v>0</v>
      </c>
      <c r="AGU111" s="27">
        <f t="shared" si="3358"/>
        <v>1</v>
      </c>
      <c r="AGV111" s="27">
        <f t="shared" si="3359"/>
        <v>0</v>
      </c>
      <c r="AGW111" s="27">
        <f t="shared" si="3360"/>
        <v>0</v>
      </c>
      <c r="AGX111" s="27">
        <f t="shared" si="3361"/>
        <v>1</v>
      </c>
      <c r="AGY111" s="27">
        <f t="shared" si="3362"/>
        <v>0</v>
      </c>
      <c r="AGZ111" s="27">
        <f t="shared" si="3363"/>
        <v>0</v>
      </c>
      <c r="AHA111" s="27">
        <f t="shared" si="3364"/>
        <v>0</v>
      </c>
      <c r="AHB111" s="27">
        <f t="shared" si="3365"/>
        <v>0</v>
      </c>
      <c r="AHC111" s="27">
        <f t="shared" si="3366"/>
        <v>0</v>
      </c>
      <c r="AHD111" s="27">
        <f t="shared" si="3367"/>
        <v>0</v>
      </c>
      <c r="AHE111" s="27">
        <f t="shared" si="3368"/>
        <v>0</v>
      </c>
      <c r="AHF111" s="27">
        <f t="shared" si="3369"/>
        <v>0</v>
      </c>
      <c r="AHG111" s="27">
        <f t="shared" si="3370"/>
        <v>0</v>
      </c>
      <c r="AHH111" s="27">
        <f t="shared" si="3371"/>
        <v>0</v>
      </c>
      <c r="AHI111" s="27">
        <f t="shared" si="3372"/>
        <v>0</v>
      </c>
      <c r="AHJ111" s="27">
        <f t="shared" si="3373"/>
        <v>0</v>
      </c>
      <c r="AHK111" s="27">
        <f t="shared" si="3374"/>
        <v>0</v>
      </c>
      <c r="AHL111" s="27">
        <f t="shared" si="3375"/>
        <v>0</v>
      </c>
      <c r="AHM111" s="27">
        <f t="shared" si="3376"/>
        <v>0</v>
      </c>
      <c r="AHN111" s="27">
        <f t="shared" si="3377"/>
        <v>0</v>
      </c>
      <c r="AHO111" s="27">
        <f t="shared" si="3378"/>
        <v>0</v>
      </c>
      <c r="AHP111" s="27">
        <f t="shared" si="3379"/>
        <v>0</v>
      </c>
      <c r="AHQ111" s="27">
        <f t="shared" si="3380"/>
        <v>0</v>
      </c>
      <c r="AHR111" s="27">
        <f t="shared" si="3381"/>
        <v>0</v>
      </c>
      <c r="AHS111" s="27">
        <f t="shared" si="3382"/>
        <v>0</v>
      </c>
      <c r="AHT111" s="27">
        <f t="shared" si="3383"/>
        <v>0</v>
      </c>
      <c r="AHU111" s="27">
        <f t="shared" si="3384"/>
        <v>0</v>
      </c>
      <c r="AHV111" s="27">
        <f t="shared" si="3385"/>
        <v>0</v>
      </c>
      <c r="AHW111" s="27">
        <f t="shared" si="3386"/>
        <v>0</v>
      </c>
      <c r="AHX111" s="27">
        <f t="shared" si="3387"/>
        <v>0</v>
      </c>
      <c r="AHY111" s="27">
        <f t="shared" si="3388"/>
        <v>0</v>
      </c>
      <c r="AHZ111" s="27">
        <f t="shared" si="3389"/>
        <v>0</v>
      </c>
      <c r="AIA111" s="27">
        <f t="shared" si="3390"/>
        <v>0</v>
      </c>
      <c r="AIB111" s="27">
        <f t="shared" si="3391"/>
        <v>0</v>
      </c>
      <c r="AIC111" s="27">
        <f t="shared" si="3392"/>
        <v>0</v>
      </c>
      <c r="AID111" s="27">
        <f t="shared" si="3393"/>
        <v>0</v>
      </c>
      <c r="AIE111" s="27">
        <f t="shared" si="3394"/>
        <v>0</v>
      </c>
      <c r="AIF111" s="27">
        <f t="shared" si="3395"/>
        <v>0</v>
      </c>
      <c r="AIG111" s="27">
        <f t="shared" si="3396"/>
        <v>0</v>
      </c>
      <c r="AIH111" s="27">
        <f t="shared" si="3397"/>
        <v>0</v>
      </c>
      <c r="AII111" s="27">
        <f t="shared" si="3398"/>
        <v>0</v>
      </c>
      <c r="AIJ111" s="27">
        <f t="shared" si="3399"/>
        <v>0</v>
      </c>
      <c r="AIK111" s="27">
        <f t="shared" si="3400"/>
        <v>0</v>
      </c>
      <c r="AIL111" s="27">
        <f t="shared" si="3401"/>
        <v>0</v>
      </c>
      <c r="AIM111" s="27">
        <f t="shared" si="3402"/>
        <v>0</v>
      </c>
      <c r="AIN111" s="27">
        <f t="shared" si="3403"/>
        <v>0</v>
      </c>
      <c r="AIO111" s="27">
        <f t="shared" si="3404"/>
        <v>0</v>
      </c>
      <c r="AIP111" s="27">
        <f t="shared" si="3405"/>
        <v>0</v>
      </c>
      <c r="AIQ111" s="27">
        <f t="shared" si="3406"/>
        <v>0</v>
      </c>
      <c r="AIR111" s="27">
        <f t="shared" si="3407"/>
        <v>0</v>
      </c>
      <c r="AIT111" s="27">
        <v>1</v>
      </c>
      <c r="AIU111" s="27">
        <v>1</v>
      </c>
      <c r="AIV111" s="27">
        <v>1</v>
      </c>
      <c r="AIW111" s="27">
        <f t="shared" si="3408"/>
        <v>0</v>
      </c>
      <c r="AIX111" s="27">
        <f t="shared" si="3409"/>
        <v>4</v>
      </c>
      <c r="AIY111" s="27">
        <f t="shared" si="3410"/>
        <v>0</v>
      </c>
      <c r="AIZ111" s="27">
        <f t="shared" si="3411"/>
        <v>0</v>
      </c>
      <c r="AJA111" s="27">
        <f t="shared" si="3412"/>
        <v>0</v>
      </c>
      <c r="AJB111" s="27">
        <f t="shared" si="3413"/>
        <v>0.25</v>
      </c>
      <c r="AJC111" s="27">
        <f t="shared" si="3414"/>
        <v>0</v>
      </c>
      <c r="AJD111" s="27">
        <f t="shared" si="3415"/>
        <v>0</v>
      </c>
      <c r="AJE111" s="27">
        <f t="shared" si="3416"/>
        <v>2</v>
      </c>
      <c r="AJF111" s="27">
        <f t="shared" si="3417"/>
        <v>0</v>
      </c>
      <c r="AJG111" s="27">
        <f t="shared" si="3418"/>
        <v>0</v>
      </c>
      <c r="AJH111" s="27">
        <f t="shared" si="3419"/>
        <v>0.25</v>
      </c>
      <c r="AJI111" s="27">
        <f t="shared" si="3420"/>
        <v>0</v>
      </c>
      <c r="AJJ111" s="27">
        <f t="shared" si="3421"/>
        <v>0</v>
      </c>
      <c r="AJK111" s="27">
        <f t="shared" si="3422"/>
        <v>0</v>
      </c>
      <c r="AJL111" s="27">
        <f t="shared" si="3423"/>
        <v>0</v>
      </c>
      <c r="AJM111" s="27">
        <f t="shared" si="3424"/>
        <v>0</v>
      </c>
      <c r="AJN111" s="27">
        <f t="shared" si="3425"/>
        <v>3.125E-2</v>
      </c>
      <c r="AJO111" s="27">
        <f t="shared" si="3426"/>
        <v>0</v>
      </c>
      <c r="AJP111" s="27">
        <f t="shared" si="3427"/>
        <v>0</v>
      </c>
      <c r="AJQ111" s="27">
        <f t="shared" si="3428"/>
        <v>0.5</v>
      </c>
      <c r="AJR111" s="27">
        <f t="shared" si="3429"/>
        <v>0</v>
      </c>
      <c r="AJS111" s="27">
        <f t="shared" si="3430"/>
        <v>0</v>
      </c>
      <c r="AJT111" s="27">
        <f t="shared" si="3431"/>
        <v>0.5</v>
      </c>
      <c r="AJU111" s="27">
        <f t="shared" si="3432"/>
        <v>0</v>
      </c>
      <c r="AJV111" s="27">
        <f t="shared" si="3433"/>
        <v>0</v>
      </c>
      <c r="AJW111" s="27">
        <f t="shared" si="3434"/>
        <v>0.25</v>
      </c>
      <c r="AJX111" s="27">
        <f t="shared" si="3435"/>
        <v>0</v>
      </c>
      <c r="AJY111" s="27">
        <f t="shared" si="3436"/>
        <v>0</v>
      </c>
      <c r="AJZ111" s="27">
        <f t="shared" si="3437"/>
        <v>0.25</v>
      </c>
      <c r="AKA111" s="27">
        <f t="shared" si="3438"/>
        <v>0</v>
      </c>
      <c r="AKB111" s="27">
        <f t="shared" si="3439"/>
        <v>0</v>
      </c>
      <c r="AKC111" s="27">
        <f t="shared" si="3440"/>
        <v>0.25</v>
      </c>
      <c r="AKD111" s="27">
        <f t="shared" si="3441"/>
        <v>0</v>
      </c>
      <c r="AKE111" s="27">
        <f t="shared" si="3442"/>
        <v>0</v>
      </c>
      <c r="AKF111" s="27">
        <f t="shared" si="3443"/>
        <v>0</v>
      </c>
      <c r="AKG111" s="27">
        <f t="shared" si="3444"/>
        <v>0</v>
      </c>
      <c r="AKH111" s="27">
        <f t="shared" si="3445"/>
        <v>0</v>
      </c>
      <c r="AKI111" s="27">
        <f t="shared" si="3446"/>
        <v>0</v>
      </c>
      <c r="AKJ111" s="27">
        <f t="shared" si="3447"/>
        <v>0</v>
      </c>
      <c r="AKK111" s="27">
        <f t="shared" si="3448"/>
        <v>0</v>
      </c>
      <c r="AKL111" s="27">
        <f t="shared" si="3449"/>
        <v>0</v>
      </c>
      <c r="AKM111" s="27">
        <f t="shared" si="3450"/>
        <v>0</v>
      </c>
      <c r="AKN111" s="27">
        <f t="shared" si="3451"/>
        <v>0</v>
      </c>
      <c r="AKO111" s="27">
        <f t="shared" si="3452"/>
        <v>0</v>
      </c>
      <c r="AKP111" s="27">
        <f t="shared" si="3453"/>
        <v>0</v>
      </c>
      <c r="AKQ111" s="27">
        <f t="shared" si="3454"/>
        <v>0</v>
      </c>
      <c r="AKR111" s="27">
        <f t="shared" si="3455"/>
        <v>0</v>
      </c>
      <c r="AKS111" s="27">
        <f t="shared" si="3456"/>
        <v>0</v>
      </c>
      <c r="AKT111" s="27">
        <f t="shared" si="3457"/>
        <v>0</v>
      </c>
      <c r="AKU111" s="27">
        <f t="shared" si="3458"/>
        <v>0</v>
      </c>
      <c r="AKV111" s="27">
        <f t="shared" si="3459"/>
        <v>0</v>
      </c>
      <c r="AKW111" s="27">
        <f t="shared" si="3460"/>
        <v>0</v>
      </c>
      <c r="AKX111" s="27">
        <f t="shared" si="3461"/>
        <v>0</v>
      </c>
      <c r="AKY111" s="27">
        <f t="shared" si="3462"/>
        <v>0</v>
      </c>
      <c r="AKZ111" s="27">
        <f t="shared" si="3463"/>
        <v>0</v>
      </c>
      <c r="ALA111" s="27">
        <f t="shared" si="3464"/>
        <v>0</v>
      </c>
      <c r="ALB111" s="27">
        <f t="shared" si="3465"/>
        <v>0</v>
      </c>
      <c r="ALC111" s="27">
        <f t="shared" si="3466"/>
        <v>0</v>
      </c>
      <c r="ALD111" s="27">
        <f t="shared" si="3467"/>
        <v>0</v>
      </c>
      <c r="ALE111" s="27">
        <f t="shared" si="3468"/>
        <v>0</v>
      </c>
      <c r="ALF111" s="27">
        <f t="shared" si="3469"/>
        <v>0</v>
      </c>
      <c r="ALG111" s="27">
        <f t="shared" si="3470"/>
        <v>0</v>
      </c>
      <c r="ALH111" s="27">
        <f t="shared" si="3471"/>
        <v>0</v>
      </c>
      <c r="ALI111" s="27">
        <f t="shared" si="3472"/>
        <v>0</v>
      </c>
      <c r="ALJ111" s="27">
        <f t="shared" si="3473"/>
        <v>0</v>
      </c>
      <c r="ALK111" s="27">
        <f t="shared" si="3474"/>
        <v>0</v>
      </c>
      <c r="ALL111" s="27">
        <f t="shared" si="3475"/>
        <v>0</v>
      </c>
      <c r="ALM111" s="27">
        <f t="shared" si="3476"/>
        <v>0</v>
      </c>
      <c r="ALN111" s="27">
        <f t="shared" si="3477"/>
        <v>0</v>
      </c>
      <c r="ALO111" s="27">
        <f t="shared" si="3478"/>
        <v>0</v>
      </c>
      <c r="ALP111" s="27">
        <f t="shared" si="3479"/>
        <v>0</v>
      </c>
      <c r="ALQ111" s="27">
        <f t="shared" si="3480"/>
        <v>0</v>
      </c>
      <c r="ALR111" s="27">
        <f t="shared" si="3481"/>
        <v>0</v>
      </c>
      <c r="ALS111" s="27">
        <f t="shared" si="3482"/>
        <v>0</v>
      </c>
      <c r="ALT111" s="27">
        <f t="shared" si="3483"/>
        <v>0</v>
      </c>
      <c r="ALU111" s="27">
        <f t="shared" si="3484"/>
        <v>0</v>
      </c>
      <c r="ALV111" s="27">
        <f t="shared" si="3485"/>
        <v>0</v>
      </c>
      <c r="ALW111" s="27">
        <f t="shared" si="3486"/>
        <v>0</v>
      </c>
      <c r="AMK111" s="28">
        <v>1575</v>
      </c>
      <c r="AML111" s="28">
        <f t="shared" si="3487"/>
        <v>1575</v>
      </c>
      <c r="AMN111" s="28">
        <v>1621</v>
      </c>
      <c r="AMO111" s="27" t="str">
        <f t="shared" si="3488"/>
        <v>1614</v>
      </c>
      <c r="AMP111" s="27" t="str">
        <f t="shared" si="3489"/>
        <v>1630</v>
      </c>
      <c r="AMQ111" s="27" t="str">
        <f t="shared" si="3490"/>
        <v>1619</v>
      </c>
      <c r="AMR111" s="27" t="str">
        <f t="shared" si="3491"/>
        <v>1619</v>
      </c>
      <c r="AMS111" s="27" t="str">
        <f t="shared" si="3492"/>
        <v>1611</v>
      </c>
      <c r="AMT111" s="27" t="str">
        <f t="shared" si="3493"/>
        <v>1611</v>
      </c>
      <c r="AMU111" s="27" t="str">
        <f t="shared" si="3494"/>
        <v>1611</v>
      </c>
      <c r="AMV111" s="27" t="str">
        <f t="shared" si="3495"/>
        <v>1611</v>
      </c>
      <c r="AMW111" s="27" t="str">
        <f t="shared" si="3496"/>
        <v>1606</v>
      </c>
      <c r="AMX111" s="27" t="str">
        <f t="shared" si="3497"/>
        <v>1606</v>
      </c>
      <c r="AMY111" s="27" t="str">
        <f t="shared" si="3498"/>
        <v>1606</v>
      </c>
      <c r="AMZ111" s="27" t="str">
        <f t="shared" si="3499"/>
        <v>1627</v>
      </c>
      <c r="ANA111" s="27" t="str">
        <f t="shared" si="3500"/>
        <v>1627</v>
      </c>
      <c r="ANB111" s="27" t="str">
        <f t="shared" si="3501"/>
        <v>1627</v>
      </c>
      <c r="ANC111" s="27" t="str">
        <f t="shared" si="3502"/>
        <v>1620</v>
      </c>
      <c r="AND111" s="27" t="str">
        <f t="shared" si="3503"/>
        <v>1620</v>
      </c>
      <c r="ANE111" s="27" t="str">
        <f t="shared" si="3504"/>
        <v>1620</v>
      </c>
      <c r="ANF111" s="27" t="str">
        <f t="shared" si="3505"/>
        <v>1620</v>
      </c>
      <c r="ANG111" s="27" t="str">
        <f t="shared" si="3506"/>
        <v>1620</v>
      </c>
      <c r="ANH111" s="27" t="str">
        <f t="shared" si="3507"/>
        <v>1620</v>
      </c>
      <c r="ANI111" s="27" t="str">
        <f t="shared" si="3508"/>
        <v>1613</v>
      </c>
      <c r="ANJ111" s="27" t="str">
        <f t="shared" si="3509"/>
        <v>1613</v>
      </c>
      <c r="ANK111" s="27" t="str">
        <f t="shared" si="3510"/>
        <v>1613</v>
      </c>
      <c r="ANL111" s="27" t="str">
        <f t="shared" si="3511"/>
        <v>1605</v>
      </c>
      <c r="ANM111" s="27" t="str">
        <f t="shared" si="3512"/>
        <v>1605</v>
      </c>
      <c r="ANN111" s="27" t="str">
        <f t="shared" si="3513"/>
        <v>1605</v>
      </c>
      <c r="ANO111" s="27" t="str">
        <f t="shared" si="3514"/>
        <v>1602</v>
      </c>
      <c r="ANP111" s="27" t="str">
        <f t="shared" si="3515"/>
        <v>1602</v>
      </c>
      <c r="ANQ111" s="27" t="str">
        <f t="shared" si="3516"/>
        <v>1602</v>
      </c>
      <c r="ANR111" s="27" t="str">
        <f t="shared" si="3517"/>
        <v>1593</v>
      </c>
      <c r="ANS111" s="27" t="str">
        <f t="shared" si="3518"/>
        <v>1593</v>
      </c>
      <c r="ANT111" s="27" t="str">
        <f t="shared" si="3519"/>
        <v>1593</v>
      </c>
      <c r="ANU111" s="27" t="str">
        <f t="shared" si="3520"/>
        <v>1583</v>
      </c>
      <c r="ANV111" s="27" t="str">
        <f t="shared" si="3521"/>
        <v>1583</v>
      </c>
      <c r="ANW111" s="27" t="str">
        <f t="shared" si="3522"/>
        <v>1583</v>
      </c>
      <c r="ANX111" s="27" t="str">
        <f t="shared" si="3523"/>
        <v>1575</v>
      </c>
      <c r="ANY111" s="27" t="str">
        <f t="shared" si="3524"/>
        <v>1575</v>
      </c>
      <c r="ANZ111" s="27" t="str">
        <f t="shared" si="3525"/>
        <v>1575</v>
      </c>
      <c r="AOA111" s="27" t="str">
        <f t="shared" si="3526"/>
        <v>1575</v>
      </c>
      <c r="AOB111" s="27" t="str">
        <f t="shared" si="3527"/>
        <v>1575</v>
      </c>
      <c r="AOC111" s="27" t="str">
        <f t="shared" si="3528"/>
        <v>1575</v>
      </c>
      <c r="AOD111" s="27" t="str">
        <f t="shared" si="3529"/>
        <v>1575</v>
      </c>
      <c r="AOE111" s="27" t="str">
        <f t="shared" si="3530"/>
        <v>1575</v>
      </c>
      <c r="AOF111" s="27" t="str">
        <f t="shared" si="3531"/>
        <v>1575</v>
      </c>
      <c r="AOG111" s="27" t="str">
        <f t="shared" si="3532"/>
        <v>1575</v>
      </c>
      <c r="AOH111" s="27" t="str">
        <f t="shared" si="3533"/>
        <v>1575</v>
      </c>
      <c r="AOI111" s="27" t="str">
        <f t="shared" si="3534"/>
        <v>1575</v>
      </c>
      <c r="AOJ111" s="27" t="str">
        <f t="shared" si="3535"/>
        <v>1575</v>
      </c>
      <c r="AOK111" s="27" t="str">
        <f t="shared" si="3536"/>
        <v>1575</v>
      </c>
      <c r="AOL111" s="27" t="str">
        <f t="shared" si="3537"/>
        <v>1575</v>
      </c>
      <c r="AOM111" s="27" t="str">
        <f t="shared" si="3538"/>
        <v>1575</v>
      </c>
      <c r="AON111" s="27" t="str">
        <f t="shared" si="3539"/>
        <v>1575</v>
      </c>
      <c r="AOO111" s="27" t="str">
        <f t="shared" si="3540"/>
        <v>1575</v>
      </c>
      <c r="AOP111" s="27" t="str">
        <f t="shared" si="3541"/>
        <v>1575</v>
      </c>
      <c r="AOQ111" s="27" t="str">
        <f t="shared" si="3542"/>
        <v>1575</v>
      </c>
      <c r="AOR111" s="27" t="str">
        <f t="shared" si="3543"/>
        <v>1575</v>
      </c>
      <c r="AOS111" s="27" t="str">
        <f t="shared" si="3544"/>
        <v>1575</v>
      </c>
      <c r="AOT111" s="27" t="str">
        <f t="shared" si="3545"/>
        <v>1575</v>
      </c>
      <c r="AOU111" s="27" t="str">
        <f t="shared" si="3546"/>
        <v>1575</v>
      </c>
      <c r="AOV111" s="27" t="str">
        <f t="shared" si="3547"/>
        <v>1575</v>
      </c>
      <c r="AOW111" s="27" t="str">
        <f t="shared" si="3548"/>
        <v>1575</v>
      </c>
      <c r="AOX111" s="27" t="str">
        <f t="shared" si="3549"/>
        <v>1575</v>
      </c>
      <c r="AOY111" s="27" t="str">
        <f t="shared" si="3550"/>
        <v>1575</v>
      </c>
      <c r="AOZ111" s="27" t="str">
        <f t="shared" si="3551"/>
        <v>1575</v>
      </c>
      <c r="APA111" s="27" t="str">
        <f t="shared" si="3552"/>
        <v>1575</v>
      </c>
      <c r="APB111" s="27" t="str">
        <f t="shared" si="3553"/>
        <v>1575</v>
      </c>
      <c r="APC111" s="27" t="str">
        <f t="shared" si="3554"/>
        <v>1575</v>
      </c>
      <c r="APD111" s="27" t="str">
        <f t="shared" si="3555"/>
        <v>1575</v>
      </c>
      <c r="APE111" s="27" t="str">
        <f t="shared" si="3556"/>
        <v>1575</v>
      </c>
      <c r="APF111" s="27" t="str">
        <f t="shared" si="3557"/>
        <v>1575</v>
      </c>
      <c r="APG111" s="27" t="str">
        <f t="shared" si="3558"/>
        <v>1575</v>
      </c>
      <c r="APH111" s="27" t="str">
        <f t="shared" si="3559"/>
        <v>1575</v>
      </c>
      <c r="API111" s="27" t="str">
        <f t="shared" si="3560"/>
        <v>1575</v>
      </c>
      <c r="APJ111" s="27" t="str">
        <f t="shared" si="3561"/>
        <v>1575</v>
      </c>
      <c r="APK111" s="27" t="str">
        <f t="shared" si="3562"/>
        <v>1575</v>
      </c>
      <c r="APL111" s="27" t="str">
        <f t="shared" si="3563"/>
        <v>1575</v>
      </c>
      <c r="APM111" s="27" t="str">
        <f t="shared" si="3564"/>
        <v>1575</v>
      </c>
      <c r="APN111" s="27" t="str">
        <f t="shared" si="3565"/>
        <v>1575</v>
      </c>
      <c r="APO111" s="27" t="str">
        <f t="shared" si="3566"/>
        <v>1575</v>
      </c>
      <c r="APP111" s="27" t="str">
        <f t="shared" si="3567"/>
        <v>1575</v>
      </c>
      <c r="APQ111" s="27" t="str">
        <f t="shared" si="3568"/>
        <v>1575</v>
      </c>
      <c r="APR111" s="27" t="str">
        <f t="shared" si="3569"/>
        <v>1575</v>
      </c>
    </row>
    <row r="112" spans="1:1022 1025:1110" x14ac:dyDescent="0.35">
      <c r="A112" s="27">
        <v>106</v>
      </c>
      <c r="B112" s="89" t="s">
        <v>47</v>
      </c>
      <c r="C112" s="91">
        <f>VLOOKUP(A112, Rankings!$A$2:$AN$129, 40, FALSE)</f>
        <v>110</v>
      </c>
      <c r="D112" s="19" t="s">
        <v>393</v>
      </c>
      <c r="I112" s="29">
        <f t="shared" si="2678"/>
        <v>15.166666666666666</v>
      </c>
      <c r="L112" s="27" t="s">
        <v>2300</v>
      </c>
      <c r="M112" s="27" t="s">
        <v>2583</v>
      </c>
      <c r="N112" s="27" t="s">
        <v>2856</v>
      </c>
      <c r="O112" s="27" t="s">
        <v>24</v>
      </c>
      <c r="P112" s="27" t="s">
        <v>24</v>
      </c>
      <c r="Q112" s="27" t="s">
        <v>3208</v>
      </c>
      <c r="R112" s="27" t="s">
        <v>3601</v>
      </c>
      <c r="S112" s="27" t="s">
        <v>24</v>
      </c>
      <c r="T112" s="27" t="s">
        <v>3787</v>
      </c>
      <c r="U112" s="27" t="s">
        <v>3985</v>
      </c>
      <c r="V112" s="27" t="s">
        <v>24</v>
      </c>
      <c r="W112" s="27" t="s">
        <v>4172</v>
      </c>
      <c r="X112" s="27" t="s">
        <v>4327</v>
      </c>
      <c r="Y112" s="27" t="s">
        <v>24</v>
      </c>
      <c r="Z112" s="27" t="s">
        <v>4575</v>
      </c>
      <c r="AA112" s="27" t="s">
        <v>4728</v>
      </c>
      <c r="AB112" s="27" t="s">
        <v>24</v>
      </c>
      <c r="AC112" s="27" t="s">
        <v>24</v>
      </c>
      <c r="AD112" s="27" t="s">
        <v>4903</v>
      </c>
      <c r="AE112" s="27" t="s">
        <v>4979</v>
      </c>
      <c r="AF112" s="27" t="s">
        <v>24</v>
      </c>
      <c r="AG112" s="27" t="s">
        <v>5255</v>
      </c>
      <c r="AH112" s="27" t="s">
        <v>24</v>
      </c>
      <c r="AI112" s="27" t="s">
        <v>5352</v>
      </c>
      <c r="AJ112" s="27" t="s">
        <v>5561</v>
      </c>
      <c r="AK112" s="27" t="s">
        <v>24</v>
      </c>
      <c r="AL112" s="27" t="s">
        <v>5664</v>
      </c>
      <c r="AM112" s="27" t="s">
        <v>5883</v>
      </c>
      <c r="AN112" s="27" t="s">
        <v>24</v>
      </c>
      <c r="AO112" s="27" t="s">
        <v>6095</v>
      </c>
      <c r="AP112" s="27" t="s">
        <v>24</v>
      </c>
      <c r="AQ112" s="27" t="s">
        <v>24</v>
      </c>
      <c r="AR112" s="27" t="s">
        <v>6325</v>
      </c>
      <c r="AS112" s="27" t="s">
        <v>24</v>
      </c>
      <c r="AT112" s="27" t="s">
        <v>24</v>
      </c>
      <c r="AU112" s="27" t="s">
        <v>6610</v>
      </c>
      <c r="AV112" s="27" t="s">
        <v>24</v>
      </c>
      <c r="AW112" s="27" t="s">
        <v>24</v>
      </c>
      <c r="AX112" s="27" t="s">
        <v>24</v>
      </c>
      <c r="AY112" s="27" t="s">
        <v>24</v>
      </c>
      <c r="AZ112" s="27" t="s">
        <v>24</v>
      </c>
      <c r="BA112" s="27" t="s">
        <v>24</v>
      </c>
      <c r="BB112" s="27" t="s">
        <v>24</v>
      </c>
      <c r="BC112" s="27" t="s">
        <v>24</v>
      </c>
      <c r="BD112" s="27" t="s">
        <v>24</v>
      </c>
      <c r="BE112" s="27" t="s">
        <v>24</v>
      </c>
      <c r="BF112" s="27" t="s">
        <v>24</v>
      </c>
      <c r="BG112" s="27" t="s">
        <v>24</v>
      </c>
      <c r="BH112" s="27" t="s">
        <v>24</v>
      </c>
      <c r="BI112" s="27" t="s">
        <v>24</v>
      </c>
      <c r="BJ112" s="27" t="s">
        <v>24</v>
      </c>
      <c r="BK112" s="27" t="s">
        <v>24</v>
      </c>
      <c r="BL112" s="27" t="s">
        <v>24</v>
      </c>
      <c r="BM112" s="27" t="s">
        <v>24</v>
      </c>
      <c r="BN112" s="27" t="s">
        <v>24</v>
      </c>
      <c r="BO112" s="27" t="s">
        <v>24</v>
      </c>
      <c r="BP112" s="27" t="s">
        <v>24</v>
      </c>
      <c r="BQ112" s="27" t="s">
        <v>24</v>
      </c>
      <c r="BR112" s="27" t="s">
        <v>24</v>
      </c>
      <c r="BS112" s="27" t="s">
        <v>24</v>
      </c>
      <c r="BT112" s="27" t="s">
        <v>24</v>
      </c>
      <c r="BU112" s="27" t="s">
        <v>24</v>
      </c>
      <c r="BV112" s="27" t="s">
        <v>24</v>
      </c>
      <c r="BW112" s="27" t="s">
        <v>24</v>
      </c>
      <c r="BX112" s="27" t="s">
        <v>24</v>
      </c>
      <c r="BY112" s="27" t="s">
        <v>24</v>
      </c>
      <c r="BZ112" s="27" t="s">
        <v>24</v>
      </c>
      <c r="CA112" s="27" t="s">
        <v>24</v>
      </c>
      <c r="CB112" s="27" t="s">
        <v>24</v>
      </c>
      <c r="CC112" s="27" t="s">
        <v>24</v>
      </c>
      <c r="CD112" s="27" t="s">
        <v>24</v>
      </c>
      <c r="CE112" s="27" t="s">
        <v>24</v>
      </c>
      <c r="CF112" s="27" t="s">
        <v>24</v>
      </c>
      <c r="CG112" s="27" t="s">
        <v>24</v>
      </c>
      <c r="CH112" s="27" t="s">
        <v>24</v>
      </c>
      <c r="CI112" s="27" t="s">
        <v>24</v>
      </c>
      <c r="CJ112" s="27" t="s">
        <v>24</v>
      </c>
      <c r="CK112" s="27" t="s">
        <v>24</v>
      </c>
      <c r="CL112" s="27" t="s">
        <v>24</v>
      </c>
      <c r="CM112" s="27" t="s">
        <v>24</v>
      </c>
      <c r="CN112" s="27" t="s">
        <v>24</v>
      </c>
      <c r="CO112" s="27" t="s">
        <v>24</v>
      </c>
      <c r="CQ112" s="28">
        <f t="shared" si="2679"/>
        <v>1</v>
      </c>
      <c r="CR112" s="28">
        <f t="shared" si="2680"/>
        <v>5</v>
      </c>
      <c r="CS112" s="28">
        <f t="shared" si="2681"/>
        <v>2</v>
      </c>
      <c r="CT112" s="28">
        <f t="shared" si="2682"/>
        <v>4</v>
      </c>
      <c r="CU112" s="28">
        <f t="shared" si="2683"/>
        <v>0</v>
      </c>
      <c r="CV112" s="28">
        <f t="shared" si="2684"/>
        <v>4</v>
      </c>
      <c r="CW112" s="28">
        <f t="shared" si="2685"/>
        <v>2</v>
      </c>
      <c r="CX112" s="28">
        <f t="shared" si="2686"/>
        <v>3</v>
      </c>
      <c r="CY112" s="28">
        <f t="shared" si="2687"/>
        <v>0</v>
      </c>
      <c r="CZ112" s="28">
        <f t="shared" si="2688"/>
        <v>4</v>
      </c>
      <c r="DA112" s="28">
        <f t="shared" si="2689"/>
        <v>1</v>
      </c>
      <c r="DB112" s="28">
        <f t="shared" si="2690"/>
        <v>3</v>
      </c>
      <c r="DC112" s="28">
        <f t="shared" si="2691"/>
        <v>0</v>
      </c>
      <c r="DD112" s="28">
        <f t="shared" si="2692"/>
        <v>1</v>
      </c>
      <c r="DE112" s="28">
        <f t="shared" si="2693"/>
        <v>0</v>
      </c>
      <c r="DF112" s="28">
        <f t="shared" si="2694"/>
        <v>0</v>
      </c>
      <c r="DG112" s="28">
        <f t="shared" si="2695"/>
        <v>0</v>
      </c>
      <c r="DH112" s="28">
        <f t="shared" si="2696"/>
        <v>0</v>
      </c>
      <c r="DI112" s="28">
        <f t="shared" si="2697"/>
        <v>0</v>
      </c>
      <c r="DJ112" s="28">
        <f t="shared" si="2698"/>
        <v>0</v>
      </c>
      <c r="DK112" s="28">
        <f t="shared" si="2699"/>
        <v>0</v>
      </c>
      <c r="DL112" s="28">
        <f t="shared" si="2700"/>
        <v>0</v>
      </c>
      <c r="DM112" s="28">
        <f t="shared" si="2701"/>
        <v>0</v>
      </c>
      <c r="DN112" s="28">
        <f t="shared" si="2702"/>
        <v>0</v>
      </c>
      <c r="DO112" s="28">
        <f t="shared" si="2703"/>
        <v>1</v>
      </c>
      <c r="DP112" s="28">
        <f t="shared" si="2704"/>
        <v>8</v>
      </c>
      <c r="DR112">
        <f t="shared" si="2705"/>
        <v>2</v>
      </c>
      <c r="DS112">
        <f t="shared" si="2706"/>
        <v>4</v>
      </c>
      <c r="DT112">
        <f t="shared" si="2707"/>
        <v>2</v>
      </c>
      <c r="DU112">
        <f t="shared" si="2708"/>
        <v>0</v>
      </c>
      <c r="DV112">
        <f t="shared" si="2709"/>
        <v>0</v>
      </c>
      <c r="DW112">
        <f t="shared" si="2710"/>
        <v>1</v>
      </c>
      <c r="DX112">
        <f t="shared" si="2711"/>
        <v>8</v>
      </c>
      <c r="DY112">
        <f t="shared" si="2712"/>
        <v>0</v>
      </c>
      <c r="DZ112">
        <f t="shared" si="2713"/>
        <v>4</v>
      </c>
      <c r="EA112">
        <f t="shared" si="2714"/>
        <v>6</v>
      </c>
      <c r="EB112">
        <f t="shared" si="2715"/>
        <v>0</v>
      </c>
      <c r="EC112">
        <f t="shared" si="2716"/>
        <v>3</v>
      </c>
      <c r="ED112">
        <f t="shared" si="2717"/>
        <v>8</v>
      </c>
      <c r="EE112">
        <f t="shared" si="2718"/>
        <v>0</v>
      </c>
      <c r="EF112">
        <f t="shared" si="2719"/>
        <v>4</v>
      </c>
      <c r="EG112">
        <f t="shared" si="2720"/>
        <v>6</v>
      </c>
      <c r="EH112">
        <f t="shared" si="2721"/>
        <v>0</v>
      </c>
      <c r="EI112">
        <f t="shared" si="2722"/>
        <v>0</v>
      </c>
      <c r="EJ112">
        <f t="shared" si="2723"/>
        <v>6</v>
      </c>
      <c r="EK112">
        <f t="shared" si="2724"/>
        <v>10</v>
      </c>
      <c r="EL112">
        <f t="shared" si="2725"/>
        <v>0</v>
      </c>
      <c r="EM112">
        <f t="shared" si="2726"/>
        <v>8</v>
      </c>
      <c r="EN112">
        <f t="shared" si="2727"/>
        <v>0</v>
      </c>
      <c r="EO112">
        <f t="shared" si="2728"/>
        <v>2</v>
      </c>
      <c r="EP112">
        <f t="shared" si="2729"/>
        <v>6</v>
      </c>
      <c r="EQ112">
        <f t="shared" si="2730"/>
        <v>0</v>
      </c>
      <c r="ER112">
        <f t="shared" si="2731"/>
        <v>2</v>
      </c>
      <c r="ES112">
        <f t="shared" si="2732"/>
        <v>7</v>
      </c>
      <c r="ET112">
        <f t="shared" si="2733"/>
        <v>0</v>
      </c>
      <c r="EU112">
        <f t="shared" si="2734"/>
        <v>4</v>
      </c>
      <c r="EV112">
        <f t="shared" si="2735"/>
        <v>0</v>
      </c>
      <c r="EW112">
        <f t="shared" si="2736"/>
        <v>0</v>
      </c>
      <c r="EX112">
        <f t="shared" si="2737"/>
        <v>2</v>
      </c>
      <c r="EY112">
        <f t="shared" si="2738"/>
        <v>0</v>
      </c>
      <c r="EZ112">
        <f t="shared" si="2739"/>
        <v>0</v>
      </c>
      <c r="FA112">
        <f t="shared" si="2740"/>
        <v>3</v>
      </c>
      <c r="FB112">
        <f t="shared" si="2741"/>
        <v>0</v>
      </c>
      <c r="FC112">
        <f t="shared" si="2742"/>
        <v>0</v>
      </c>
      <c r="FD112">
        <f t="shared" si="2743"/>
        <v>0</v>
      </c>
      <c r="FE112">
        <f t="shared" si="2744"/>
        <v>0</v>
      </c>
      <c r="FF112">
        <f t="shared" si="2745"/>
        <v>0</v>
      </c>
      <c r="FG112">
        <f t="shared" si="2746"/>
        <v>0</v>
      </c>
      <c r="FH112">
        <f t="shared" si="2747"/>
        <v>0</v>
      </c>
      <c r="FI112">
        <f t="shared" si="2748"/>
        <v>0</v>
      </c>
      <c r="FJ112">
        <f t="shared" si="2749"/>
        <v>0</v>
      </c>
      <c r="FK112">
        <f t="shared" si="2750"/>
        <v>0</v>
      </c>
      <c r="FL112">
        <f t="shared" si="2751"/>
        <v>0</v>
      </c>
      <c r="FM112">
        <f t="shared" si="2752"/>
        <v>0</v>
      </c>
      <c r="FN112">
        <f t="shared" si="2753"/>
        <v>0</v>
      </c>
      <c r="FO112">
        <f t="shared" si="2754"/>
        <v>0</v>
      </c>
      <c r="FP112">
        <f t="shared" si="2755"/>
        <v>0</v>
      </c>
      <c r="FQ112">
        <f t="shared" si="2756"/>
        <v>0</v>
      </c>
      <c r="FR112">
        <f t="shared" si="2757"/>
        <v>0</v>
      </c>
      <c r="FS112">
        <f t="shared" si="2758"/>
        <v>0</v>
      </c>
      <c r="FT112">
        <f t="shared" si="2759"/>
        <v>0</v>
      </c>
      <c r="FU112">
        <f t="shared" si="2760"/>
        <v>0</v>
      </c>
      <c r="FV112">
        <f t="shared" si="2761"/>
        <v>0</v>
      </c>
      <c r="FW112">
        <f t="shared" si="2762"/>
        <v>0</v>
      </c>
      <c r="FX112">
        <f t="shared" si="2763"/>
        <v>0</v>
      </c>
      <c r="FY112">
        <f t="shared" si="2764"/>
        <v>0</v>
      </c>
      <c r="FZ112">
        <f t="shared" si="2765"/>
        <v>0</v>
      </c>
      <c r="GA112">
        <f t="shared" si="2766"/>
        <v>0</v>
      </c>
      <c r="GB112">
        <f t="shared" si="2767"/>
        <v>0</v>
      </c>
      <c r="GC112">
        <f t="shared" si="2768"/>
        <v>0</v>
      </c>
      <c r="GD112">
        <f t="shared" si="2769"/>
        <v>0</v>
      </c>
      <c r="GE112">
        <f t="shared" si="2770"/>
        <v>0</v>
      </c>
      <c r="GF112">
        <f t="shared" si="2771"/>
        <v>0</v>
      </c>
      <c r="GG112">
        <f t="shared" si="2772"/>
        <v>0</v>
      </c>
      <c r="GH112">
        <f t="shared" si="2773"/>
        <v>0</v>
      </c>
      <c r="GI112">
        <f t="shared" si="2774"/>
        <v>0</v>
      </c>
      <c r="GJ112">
        <f t="shared" si="2775"/>
        <v>0</v>
      </c>
      <c r="GK112">
        <f t="shared" si="2776"/>
        <v>0</v>
      </c>
      <c r="GL112">
        <f t="shared" si="2777"/>
        <v>0</v>
      </c>
      <c r="GM112">
        <f t="shared" si="2778"/>
        <v>0</v>
      </c>
      <c r="GN112">
        <f t="shared" si="2779"/>
        <v>0</v>
      </c>
      <c r="GO112">
        <f t="shared" si="2780"/>
        <v>0</v>
      </c>
      <c r="GP112">
        <f t="shared" si="2781"/>
        <v>0</v>
      </c>
      <c r="GQ112">
        <f t="shared" si="2782"/>
        <v>0</v>
      </c>
      <c r="GR112">
        <f t="shared" si="2783"/>
        <v>0</v>
      </c>
      <c r="GS112">
        <f t="shared" si="2784"/>
        <v>0</v>
      </c>
      <c r="GT112">
        <f t="shared" si="2785"/>
        <v>0</v>
      </c>
      <c r="GU112">
        <f t="shared" si="2786"/>
        <v>0</v>
      </c>
      <c r="GW112" s="28">
        <f t="shared" si="2787"/>
        <v>7.0405146830603895</v>
      </c>
      <c r="GX112" s="28">
        <f t="shared" si="2788"/>
        <v>5.1993711852669522</v>
      </c>
      <c r="GY112" s="28">
        <f t="shared" si="2789"/>
        <v>0.37517193274790295</v>
      </c>
      <c r="GZ112" s="28">
        <f t="shared" si="2790"/>
        <v>0</v>
      </c>
      <c r="HA112" s="28">
        <f t="shared" si="2791"/>
        <v>0</v>
      </c>
      <c r="HB112" s="28">
        <f t="shared" si="2792"/>
        <v>8.9612243778566594</v>
      </c>
      <c r="HC112" s="28">
        <f t="shared" si="2793"/>
        <v>0.61387819079300021</v>
      </c>
      <c r="HE112">
        <f>IFERROR(VLOOKUP(_xlfn.NUMBERVALUE(MID(L112, SEARCH("!", L112)+1, SEARCH("+", L112)-SEARCH("!", L112)-1)), Rankings!$A$2:$BK$129, 63, FALSE),0)</f>
        <v>0.38408974874687429</v>
      </c>
      <c r="HF112">
        <f>IFERROR(VLOOKUP(_xlfn.NUMBERVALUE(MID(M112, SEARCH("!", M112)+1, SEARCH("+", M112)-SEARCH("!", M112)-1)), Rankings!$A$2:$BK$129, 63, FALSE),0)</f>
        <v>0.38885721546978058</v>
      </c>
      <c r="HG112">
        <f>IFERROR(VLOOKUP(_xlfn.NUMBERVALUE(MID(N112, SEARCH("!", N112)+1, SEARCH("+", N112)-SEARCH("!", N112)-1)), Rankings!$A$2:$BK$129, 63, FALSE),0)</f>
        <v>0.73712975570398365</v>
      </c>
      <c r="HH112">
        <f>IFERROR(VLOOKUP(_xlfn.NUMBERVALUE(MID(O112, SEARCH("!", O112)+1, SEARCH("+", O112)-SEARCH("!", O112)-1)), Rankings!$A$2:$BK$129, 63, FALSE),0)</f>
        <v>0</v>
      </c>
      <c r="HI112">
        <f>IFERROR(VLOOKUP(_xlfn.NUMBERVALUE(MID(P112, SEARCH("!", P112)+1, SEARCH("+", P112)-SEARCH("!", P112)-1)), Rankings!$A$2:$BK$129, 63, FALSE),0)</f>
        <v>0</v>
      </c>
      <c r="HJ112">
        <f>IFERROR(VLOOKUP(_xlfn.NUMBERVALUE(MID(Q112, SEARCH("!", Q112)+1, SEARCH("+", Q112)-SEARCH("!", Q112)-1)), Rankings!$A$2:$BK$129, 63, FALSE),0)</f>
        <v>0.60133708266044195</v>
      </c>
      <c r="HK112">
        <f>IFERROR(VLOOKUP(_xlfn.NUMBERVALUE(MID(R112, SEARCH("!", R112)+1, SEARCH("+", R112)-SEARCH("!", R112)-1)), Rankings!$A$2:$BK$129, 63, FALSE),0)</f>
        <v>0.99722768391660677</v>
      </c>
      <c r="HL112">
        <f>IFERROR(VLOOKUP(_xlfn.NUMBERVALUE(MID(S112, SEARCH("!", S112)+1, SEARCH("+", S112)-SEARCH("!", S112)-1)), Rankings!$A$2:$BK$129, 63, FALSE),0)</f>
        <v>0</v>
      </c>
      <c r="HM112">
        <f>IFERROR(VLOOKUP(_xlfn.NUMBERVALUE(MID(T112, SEARCH("!", T112)+1, SEARCH("+", T112)-SEARCH("!", T112)-1)), Rankings!$A$2:$BK$129, 63, FALSE),0)</f>
        <v>0.39358351976112266</v>
      </c>
      <c r="HN112">
        <f>IFERROR(VLOOKUP(_xlfn.NUMBERVALUE(MID(U112, SEARCH("!", U112)+1, SEARCH("+", U112)-SEARCH("!", U112)-1)), Rankings!$A$2:$BK$129, 63, FALSE),0)</f>
        <v>0.70365381097598467</v>
      </c>
      <c r="HO112">
        <f>IFERROR(VLOOKUP(_xlfn.NUMBERVALUE(MID(V112, SEARCH("!", V112)+1, SEARCH("+", V112)-SEARCH("!", V112)-1)), Rankings!$A$2:$BK$129, 63, FALSE),0)</f>
        <v>0</v>
      </c>
      <c r="HP112">
        <f>IFERROR(VLOOKUP(_xlfn.NUMBERVALUE(MID(W112, SEARCH("!", W112)+1, SEARCH("+", W112)-SEARCH("!", W112)-1)), Rankings!$A$2:$BK$129, 63, FALSE),0)</f>
        <v>0.45031307536905057</v>
      </c>
      <c r="HQ112">
        <f>IFERROR(VLOOKUP(_xlfn.NUMBERVALUE(MID(X112, SEARCH("!", X112)+1, SEARCH("+", X112)-SEARCH("!", X112)-1)), Rankings!$A$2:$BK$129, 63, FALSE),0)</f>
        <v>0.63476701070308261</v>
      </c>
      <c r="HR112">
        <f>IFERROR(VLOOKUP(_xlfn.NUMBERVALUE(MID(Y112, SEARCH("!", Y112)+1, SEARCH("+", Y112)-SEARCH("!", Y112)-1)), Rankings!$A$2:$BK$129, 63, FALSE),0)</f>
        <v>0</v>
      </c>
      <c r="HS112">
        <f>IFERROR(VLOOKUP(_xlfn.NUMBERVALUE(MID(Z112, SEARCH("!", Z112)+1, SEARCH("+", Z112)-SEARCH("!", Z112)-1)), Rankings!$A$2:$BK$129, 63, FALSE),0)</f>
        <v>0.82730725178749975</v>
      </c>
      <c r="HT112">
        <f>IFERROR(VLOOKUP(_xlfn.NUMBERVALUE(MID(AA112, SEARCH("!", AA112)+1, SEARCH("+", AA112)-SEARCH("!", AA112)-1)), Rankings!$A$2:$BK$129, 63, FALSE),0)</f>
        <v>0.26403708703780177</v>
      </c>
      <c r="HU112">
        <f>IFERROR(VLOOKUP(_xlfn.NUMBERVALUE(MID(AB112, SEARCH("!", AB112)+1, SEARCH("+", AB112)-SEARCH("!", AB112)-1)), Rankings!$A$2:$BK$129, 63, FALSE),0)</f>
        <v>0</v>
      </c>
      <c r="HV112">
        <f>IFERROR(VLOOKUP(_xlfn.NUMBERVALUE(MID(AC112, SEARCH("!", AC112)+1, SEARCH("+", AC112)-SEARCH("!", AC112)-1)), Rankings!$A$2:$BK$129, 63, FALSE),0)</f>
        <v>0</v>
      </c>
      <c r="HW112">
        <f>IFERROR(VLOOKUP(_xlfn.NUMBERVALUE(MID(AD112, SEARCH("!", AD112)+1, SEARCH("+", AD112)-SEARCH("!", AD112)-1)), Rankings!$A$2:$BK$129, 63, FALSE),0)</f>
        <v>0.99722768391660677</v>
      </c>
      <c r="HX112">
        <f>IFERROR(VLOOKUP(_xlfn.NUMBERVALUE(MID(AE112, SEARCH("!", AE112)+1, SEARCH("+", AE112)-SEARCH("!", AE112)-1)), Rankings!$A$2:$BK$129, 63, FALSE),0)</f>
        <v>0.37517193274790295</v>
      </c>
      <c r="HY112">
        <f>IFERROR(VLOOKUP(_xlfn.NUMBERVALUE(MID(AF112, SEARCH("!", AF112)+1, SEARCH("+", AF112)-SEARCH("!", AF112)-1)), Rankings!$A$2:$BK$129, 63, FALSE),0)</f>
        <v>0</v>
      </c>
      <c r="HZ112">
        <f>IFERROR(VLOOKUP(_xlfn.NUMBERVALUE(MID(AG112, SEARCH("!", AG112)+1, SEARCH("+", AG112)-SEARCH("!", AG112)-1)), Rankings!$A$2:$BK$129, 63, FALSE),0)</f>
        <v>0.70365381097598467</v>
      </c>
      <c r="IA112">
        <f>IFERROR(VLOOKUP(_xlfn.NUMBERVALUE(MID(AH112, SEARCH("!", AH112)+1, SEARCH("+", AH112)-SEARCH("!", AH112)-1)), Rankings!$A$2:$BK$129, 63, FALSE),0)</f>
        <v>0</v>
      </c>
      <c r="IB112">
        <f>IFERROR(VLOOKUP(_xlfn.NUMBERVALUE(MID(AI112, SEARCH("!", AI112)+1, SEARCH("+", AI112)-SEARCH("!", AI112)-1)), Rankings!$A$2:$BK$129, 63, FALSE),0)</f>
        <v>0.52069036350182252</v>
      </c>
      <c r="IC112">
        <f>IFERROR(VLOOKUP(_xlfn.NUMBERVALUE(MID(AJ112, SEARCH("!", AJ112)+1, SEARCH("+", AJ112)-SEARCH("!", AJ112)-1)), Rankings!$A$2:$BK$129, 63, FALSE),0)</f>
        <v>0.63476701070308261</v>
      </c>
      <c r="ID112">
        <f>IFERROR(VLOOKUP(_xlfn.NUMBERVALUE(MID(AK112, SEARCH("!", AK112)+1, SEARCH("+", AK112)-SEARCH("!", AK112)-1)), Rankings!$A$2:$BK$129, 63, FALSE),0)</f>
        <v>0</v>
      </c>
      <c r="IE112">
        <f>IFERROR(VLOOKUP(_xlfn.NUMBERVALUE(MID(AL112, SEARCH("!", AL112)+1, SEARCH("+", AL112)-SEARCH("!", AL112)-1)), Rankings!$A$2:$BK$129, 63, FALSE),0)</f>
        <v>0.86828752036026902</v>
      </c>
      <c r="IF112">
        <f>IFERROR(VLOOKUP(_xlfn.NUMBERVALUE(MID(AM112, SEARCH("!", AM112)+1, SEARCH("+", AM112)-SEARCH("!", AM112)-1)), Rankings!$A$2:$BK$129, 63, FALSE),0)</f>
        <v>0.26403708703780177</v>
      </c>
      <c r="IG112">
        <f>IFERROR(VLOOKUP(_xlfn.NUMBERVALUE(MID(AN112, SEARCH("!", AN112)+1, SEARCH("+", AN112)-SEARCH("!", AN112)-1)), Rankings!$A$2:$BK$129, 63, FALSE),0)</f>
        <v>0</v>
      </c>
      <c r="IH112">
        <f>IFERROR(VLOOKUP(_xlfn.NUMBERVALUE(MID(AO112, SEARCH("!", AO112)+1, SEARCH("+", AO112)-SEARCH("!", AO112)-1)), Rankings!$A$2:$BK$129, 63, FALSE),0)</f>
        <v>0.84947087869920124</v>
      </c>
      <c r="II112">
        <f>IFERROR(VLOOKUP(_xlfn.NUMBERVALUE(MID(AP112, SEARCH("!", AP112)+1, SEARCH("+", AP112)-SEARCH("!", AP112)-1)), Rankings!$A$2:$BK$129, 63, FALSE),0)</f>
        <v>0</v>
      </c>
      <c r="IJ112">
        <f>IFERROR(VLOOKUP(_xlfn.NUMBERVALUE(MID(AQ112, SEARCH("!", AQ112)+1, SEARCH("+", AQ112)-SEARCH("!", AQ112)-1)), Rankings!$A$2:$BK$129, 63, FALSE),0)</f>
        <v>0</v>
      </c>
      <c r="IK112">
        <f>IFERROR(VLOOKUP(_xlfn.NUMBERVALUE(MID(AR112, SEARCH("!", AR112)+1, SEARCH("+", AR112)-SEARCH("!", AR112)-1)), Rankings!$A$2:$BK$129, 63, FALSE),0)</f>
        <v>0.42259502862758508</v>
      </c>
      <c r="IL112">
        <f>IFERROR(VLOOKUP(_xlfn.NUMBERVALUE(MID(AS112, SEARCH("!", AS112)+1, SEARCH("+", AS112)-SEARCH("!", AS112)-1)), Rankings!$A$2:$BK$129, 63, FALSE),0)</f>
        <v>0</v>
      </c>
      <c r="IM112">
        <f>IFERROR(VLOOKUP(_xlfn.NUMBERVALUE(MID(AT112, SEARCH("!", AT112)+1, SEARCH("+", AT112)-SEARCH("!", AT112)-1)), Rankings!$A$2:$BK$129, 63, FALSE),0)</f>
        <v>0</v>
      </c>
      <c r="IN112">
        <f>IFERROR(VLOOKUP(_xlfn.NUMBERVALUE(MID(AU112, SEARCH("!", AU112)+1, SEARCH("+", AU112)-SEARCH("!", AU112)-1)), Rankings!$A$2:$BK$129, 63, FALSE),0)</f>
        <v>0.59685324237275783</v>
      </c>
      <c r="IO112">
        <f>IFERROR(VLOOKUP(_xlfn.NUMBERVALUE(MID(AV112, SEARCH("!", AV112)+1, SEARCH("+", AV112)-SEARCH("!", AV112)-1)), Rankings!$A$2:$BK$129, 63, FALSE),0)</f>
        <v>0</v>
      </c>
      <c r="IP112">
        <f>IFERROR(VLOOKUP(_xlfn.NUMBERVALUE(MID(AW112, SEARCH("!", AW112)+1, SEARCH("+", AW112)-SEARCH("!", AW112)-1)), Rankings!$A$2:$BK$129, 63, FALSE),0)</f>
        <v>0</v>
      </c>
      <c r="IQ112">
        <f>IFERROR(VLOOKUP(_xlfn.NUMBERVALUE(MID(AX112, SEARCH("!", AX112)+1, SEARCH("+", AX112)-SEARCH("!", AX112)-1)), Rankings!$A$2:$BK$129, 63, FALSE),0)</f>
        <v>0</v>
      </c>
      <c r="IR112">
        <f>IFERROR(VLOOKUP(_xlfn.NUMBERVALUE(MID(AY112, SEARCH("!", AY112)+1, SEARCH("+", AY112)-SEARCH("!", AY112)-1)), Rankings!$A$2:$BK$129, 63, FALSE),0)</f>
        <v>0</v>
      </c>
      <c r="IS112">
        <f>IFERROR(VLOOKUP(_xlfn.NUMBERVALUE(MID(AZ112, SEARCH("!", AZ112)+1, SEARCH("+", AZ112)-SEARCH("!", AZ112)-1)), Rankings!$A$2:$BK$129, 63, FALSE),0)</f>
        <v>0</v>
      </c>
      <c r="IT112">
        <f>IFERROR(VLOOKUP(_xlfn.NUMBERVALUE(MID(BA112, SEARCH("!", BA112)+1, SEARCH("+", BA112)-SEARCH("!", BA112)-1)), Rankings!$A$2:$BK$129, 63, FALSE),0)</f>
        <v>0</v>
      </c>
      <c r="IU112">
        <f>IFERROR(VLOOKUP(_xlfn.NUMBERVALUE(MID(BB112, SEARCH("!", BB112)+1, SEARCH("+", BB112)-SEARCH("!", BB112)-1)), Rankings!$A$2:$BK$129, 63, FALSE),0)</f>
        <v>0</v>
      </c>
      <c r="IV112">
        <f>IFERROR(VLOOKUP(_xlfn.NUMBERVALUE(MID(BC112, SEARCH("!", BC112)+1, SEARCH("+", BC112)-SEARCH("!", BC112)-1)), Rankings!$A$2:$BK$129, 63, FALSE),0)</f>
        <v>0</v>
      </c>
      <c r="IW112">
        <f>IFERROR(VLOOKUP(_xlfn.NUMBERVALUE(MID(BD112, SEARCH("!", BD112)+1, SEARCH("+", BD112)-SEARCH("!", BD112)-1)), Rankings!$A$2:$BK$129, 63, FALSE),0)</f>
        <v>0</v>
      </c>
      <c r="IX112">
        <f>IFERROR(VLOOKUP(_xlfn.NUMBERVALUE(MID(BE112, SEARCH("!", BE112)+1, SEARCH("+", BE112)-SEARCH("!", BE112)-1)), Rankings!$A$2:$BK$129, 63, FALSE),0)</f>
        <v>0</v>
      </c>
      <c r="IY112">
        <f>IFERROR(VLOOKUP(_xlfn.NUMBERVALUE(MID(BF112, SEARCH("!", BF112)+1, SEARCH("+", BF112)-SEARCH("!", BF112)-1)), Rankings!$A$2:$BK$129, 63, FALSE),0)</f>
        <v>0</v>
      </c>
      <c r="IZ112">
        <f>IFERROR(VLOOKUP(_xlfn.NUMBERVALUE(MID(BG112, SEARCH("!", BG112)+1, SEARCH("+", BG112)-SEARCH("!", BG112)-1)), Rankings!$A$2:$BK$129, 63, FALSE),0)</f>
        <v>0</v>
      </c>
      <c r="JA112">
        <f>IFERROR(VLOOKUP(_xlfn.NUMBERVALUE(MID(BH112, SEARCH("!", BH112)+1, SEARCH("+", BH112)-SEARCH("!", BH112)-1)), Rankings!$A$2:$BK$129, 63, FALSE),0)</f>
        <v>0</v>
      </c>
      <c r="JB112">
        <f>IFERROR(VLOOKUP(_xlfn.NUMBERVALUE(MID(BI112, SEARCH("!", BI112)+1, SEARCH("+", BI112)-SEARCH("!", BI112)-1)), Rankings!$A$2:$BK$129, 63, FALSE),0)</f>
        <v>0</v>
      </c>
      <c r="JC112">
        <f>IFERROR(VLOOKUP(_xlfn.NUMBERVALUE(MID(BJ112, SEARCH("!", BJ112)+1, SEARCH("+", BJ112)-SEARCH("!", BJ112)-1)), Rankings!$A$2:$BK$129, 63, FALSE),0)</f>
        <v>0</v>
      </c>
      <c r="JD112">
        <f>IFERROR(VLOOKUP(_xlfn.NUMBERVALUE(MID(BK112, SEARCH("!", BK112)+1, SEARCH("+", BK112)-SEARCH("!", BK112)-1)), Rankings!$A$2:$BK$129, 63, FALSE),0)</f>
        <v>0</v>
      </c>
      <c r="JE112">
        <f>IFERROR(VLOOKUP(_xlfn.NUMBERVALUE(MID(BL112, SEARCH("!", BL112)+1, SEARCH("+", BL112)-SEARCH("!", BL112)-1)), Rankings!$A$2:$BK$129, 63, FALSE),0)</f>
        <v>0</v>
      </c>
      <c r="JF112">
        <f>IFERROR(VLOOKUP(_xlfn.NUMBERVALUE(MID(BM112, SEARCH("!", BM112)+1, SEARCH("+", BM112)-SEARCH("!", BM112)-1)), Rankings!$A$2:$BK$129, 63, FALSE),0)</f>
        <v>0</v>
      </c>
      <c r="JG112">
        <f>IFERROR(VLOOKUP(_xlfn.NUMBERVALUE(MID(BN112, SEARCH("!", BN112)+1, SEARCH("+", BN112)-SEARCH("!", BN112)-1)), Rankings!$A$2:$BK$129, 63, FALSE),0)</f>
        <v>0</v>
      </c>
      <c r="JH112">
        <f>IFERROR(VLOOKUP(_xlfn.NUMBERVALUE(MID(BO112, SEARCH("!", BO112)+1, SEARCH("+", BO112)-SEARCH("!", BO112)-1)), Rankings!$A$2:$BK$129, 63, FALSE),0)</f>
        <v>0</v>
      </c>
      <c r="JI112">
        <f>IFERROR(VLOOKUP(_xlfn.NUMBERVALUE(MID(BP112, SEARCH("!", BP112)+1, SEARCH("+", BP112)-SEARCH("!", BP112)-1)), Rankings!$A$2:$BK$129, 63, FALSE),0)</f>
        <v>0</v>
      </c>
      <c r="JJ112">
        <f>IFERROR(VLOOKUP(_xlfn.NUMBERVALUE(MID(BQ112, SEARCH("!", BQ112)+1, SEARCH("+", BQ112)-SEARCH("!", BQ112)-1)), Rankings!$A$2:$BK$129, 63, FALSE),0)</f>
        <v>0</v>
      </c>
      <c r="JK112">
        <f>IFERROR(VLOOKUP(_xlfn.NUMBERVALUE(MID(BR112, SEARCH("!", BR112)+1, SEARCH("+", BR112)-SEARCH("!", BR112)-1)), Rankings!$A$2:$BK$129, 63, FALSE),0)</f>
        <v>0</v>
      </c>
      <c r="JL112">
        <f>IFERROR(VLOOKUP(_xlfn.NUMBERVALUE(MID(BS112, SEARCH("!", BS112)+1, SEARCH("+", BS112)-SEARCH("!", BS112)-1)), Rankings!$A$2:$BK$129, 63, FALSE),0)</f>
        <v>0</v>
      </c>
      <c r="JM112">
        <f>IFERROR(VLOOKUP(_xlfn.NUMBERVALUE(MID(BT112, SEARCH("!", BT112)+1, SEARCH("+", BT112)-SEARCH("!", BT112)-1)), Rankings!$A$2:$BK$129, 63, FALSE),0)</f>
        <v>0</v>
      </c>
      <c r="JN112">
        <f>IFERROR(VLOOKUP(_xlfn.NUMBERVALUE(MID(BU112, SEARCH("!", BU112)+1, SEARCH("+", BU112)-SEARCH("!", BU112)-1)), Rankings!$A$2:$BK$129, 63, FALSE),0)</f>
        <v>0</v>
      </c>
      <c r="JO112">
        <f>IFERROR(VLOOKUP(_xlfn.NUMBERVALUE(MID(BV112, SEARCH("!", BV112)+1, SEARCH("+", BV112)-SEARCH("!", BV112)-1)), Rankings!$A$2:$BK$129, 63, FALSE),0)</f>
        <v>0</v>
      </c>
      <c r="JP112">
        <f>IFERROR(VLOOKUP(_xlfn.NUMBERVALUE(MID(BW112, SEARCH("!", BW112)+1, SEARCH("+", BW112)-SEARCH("!", BW112)-1)), Rankings!$A$2:$BK$129, 63, FALSE),0)</f>
        <v>0</v>
      </c>
      <c r="JQ112">
        <f>IFERROR(VLOOKUP(_xlfn.NUMBERVALUE(MID(BX112, SEARCH("!", BX112)+1, SEARCH("+", BX112)-SEARCH("!", BX112)-1)), Rankings!$A$2:$BK$129, 63, FALSE),0)</f>
        <v>0</v>
      </c>
      <c r="JR112">
        <f>IFERROR(VLOOKUP(_xlfn.NUMBERVALUE(MID(BY112, SEARCH("!", BY112)+1, SEARCH("+", BY112)-SEARCH("!", BY112)-1)), Rankings!$A$2:$BK$129, 63, FALSE),0)</f>
        <v>0</v>
      </c>
      <c r="JS112">
        <f>IFERROR(VLOOKUP(_xlfn.NUMBERVALUE(MID(BZ112, SEARCH("!", BZ112)+1, SEARCH("+", BZ112)-SEARCH("!", BZ112)-1)), Rankings!$A$2:$BK$129, 63, FALSE),0)</f>
        <v>0</v>
      </c>
      <c r="JT112">
        <f>IFERROR(VLOOKUP(_xlfn.NUMBERVALUE(MID(CA112, SEARCH("!", CA112)+1, SEARCH("+", CA112)-SEARCH("!", CA112)-1)), Rankings!$A$2:$BK$129, 63, FALSE),0)</f>
        <v>0</v>
      </c>
      <c r="JU112">
        <f>IFERROR(VLOOKUP(_xlfn.NUMBERVALUE(MID(CB112, SEARCH("!", CB112)+1, SEARCH("+", CB112)-SEARCH("!", CB112)-1)), Rankings!$A$2:$BK$129, 63, FALSE),0)</f>
        <v>0</v>
      </c>
      <c r="JV112">
        <f>IFERROR(VLOOKUP(_xlfn.NUMBERVALUE(MID(CC112, SEARCH("!", CC112)+1, SEARCH("+", CC112)-SEARCH("!", CC112)-1)), Rankings!$A$2:$BK$129, 63, FALSE),0)</f>
        <v>0</v>
      </c>
      <c r="JW112">
        <f>IFERROR(VLOOKUP(_xlfn.NUMBERVALUE(MID(CD112, SEARCH("!", CD112)+1, SEARCH("+", CD112)-SEARCH("!", CD112)-1)), Rankings!$A$2:$BK$129, 63, FALSE),0)</f>
        <v>0</v>
      </c>
      <c r="JX112">
        <f>IFERROR(VLOOKUP(_xlfn.NUMBERVALUE(MID(CE112, SEARCH("!", CE112)+1, SEARCH("+", CE112)-SEARCH("!", CE112)-1)), Rankings!$A$2:$BK$129, 63, FALSE),0)</f>
        <v>0</v>
      </c>
      <c r="JY112">
        <f>IFERROR(VLOOKUP(_xlfn.NUMBERVALUE(MID(CF112, SEARCH("!", CF112)+1, SEARCH("+", CF112)-SEARCH("!", CF112)-1)), Rankings!$A$2:$BK$129, 63, FALSE),0)</f>
        <v>0</v>
      </c>
      <c r="JZ112">
        <f>IFERROR(VLOOKUP(_xlfn.NUMBERVALUE(MID(CG112, SEARCH("!", CG112)+1, SEARCH("+", CG112)-SEARCH("!", CG112)-1)), Rankings!$A$2:$BK$129, 63, FALSE),0)</f>
        <v>0</v>
      </c>
      <c r="KA112">
        <f>IFERROR(VLOOKUP(_xlfn.NUMBERVALUE(MID(CH112, SEARCH("!", CH112)+1, SEARCH("+", CH112)-SEARCH("!", CH112)-1)), Rankings!$A$2:$BK$129, 63, FALSE),0)</f>
        <v>0</v>
      </c>
      <c r="KB112">
        <f>IFERROR(VLOOKUP(_xlfn.NUMBERVALUE(MID(CI112, SEARCH("!", CI112)+1, SEARCH("+", CI112)-SEARCH("!", CI112)-1)), Rankings!$A$2:$BK$129, 63, FALSE),0)</f>
        <v>0</v>
      </c>
      <c r="KC112">
        <f>IFERROR(VLOOKUP(_xlfn.NUMBERVALUE(MID(CJ112, SEARCH("!", CJ112)+1, SEARCH("+", CJ112)-SEARCH("!", CJ112)-1)), Rankings!$A$2:$BK$129, 63, FALSE),0)</f>
        <v>0</v>
      </c>
      <c r="KD112">
        <f>IFERROR(VLOOKUP(_xlfn.NUMBERVALUE(MID(CK112, SEARCH("!", CK112)+1, SEARCH("+", CK112)-SEARCH("!", CK112)-1)), Rankings!$A$2:$BK$129, 63, FALSE),0)</f>
        <v>0</v>
      </c>
      <c r="KE112">
        <f>IFERROR(VLOOKUP(_xlfn.NUMBERVALUE(MID(CL112, SEARCH("!", CL112)+1, SEARCH("+", CL112)-SEARCH("!", CL112)-1)), Rankings!$A$2:$BK$129, 63, FALSE),0)</f>
        <v>0</v>
      </c>
      <c r="KF112">
        <f>IFERROR(VLOOKUP(_xlfn.NUMBERVALUE(MID(CM112, SEARCH("!", CM112)+1, SEARCH("+", CM112)-SEARCH("!", CM112)-1)), Rankings!$A$2:$BK$129, 63, FALSE),0)</f>
        <v>0</v>
      </c>
      <c r="KG112">
        <f>IFERROR(VLOOKUP(_xlfn.NUMBERVALUE(MID(CN112, SEARCH("!", CN112)+1, SEARCH("+", CN112)-SEARCH("!", CN112)-1)), Rankings!$A$2:$BK$129, 63, FALSE),0)</f>
        <v>0</v>
      </c>
      <c r="KH112">
        <f>IFERROR(VLOOKUP(_xlfn.NUMBERVALUE(MID(CO112, SEARCH("!", CO112)+1, SEARCH("+", CO112)-SEARCH("!", CO112)-1)), Rankings!$A$2:$BK$129, 63, FALSE),0)</f>
        <v>0</v>
      </c>
      <c r="KJ112" s="28">
        <f t="shared" si="2794"/>
        <v>188</v>
      </c>
      <c r="KK112" s="28">
        <f t="shared" si="2795"/>
        <v>116</v>
      </c>
      <c r="KL112" s="28">
        <f t="shared" si="2796"/>
        <v>12</v>
      </c>
      <c r="KM112" s="28">
        <f t="shared" si="2797"/>
        <v>0</v>
      </c>
      <c r="KN112" s="28">
        <f t="shared" si="2798"/>
        <v>0</v>
      </c>
      <c r="KO112" s="28">
        <f t="shared" si="2799"/>
        <v>138</v>
      </c>
      <c r="KP112" s="28">
        <f t="shared" si="2800"/>
        <v>232.66666666666666</v>
      </c>
      <c r="KQ112" s="28">
        <f t="shared" si="2801"/>
        <v>138</v>
      </c>
      <c r="KS112" s="27" t="str">
        <f t="shared" si="2802"/>
        <v>17</v>
      </c>
      <c r="KT112" s="27" t="str">
        <f t="shared" si="2803"/>
        <v>18</v>
      </c>
      <c r="KU112" s="27" t="str">
        <f t="shared" si="2804"/>
        <v>16</v>
      </c>
      <c r="KV112" s="27">
        <f t="shared" si="2805"/>
        <v>0</v>
      </c>
      <c r="KW112" s="27">
        <f t="shared" si="2806"/>
        <v>0</v>
      </c>
      <c r="KX112" s="27" t="str">
        <f t="shared" si="2807"/>
        <v>26</v>
      </c>
      <c r="KY112" s="27" t="str">
        <f t="shared" si="2808"/>
        <v>16</v>
      </c>
      <c r="KZ112" s="27">
        <f t="shared" si="2809"/>
        <v>0</v>
      </c>
      <c r="LA112" s="27" t="str">
        <f t="shared" si="2810"/>
        <v>12</v>
      </c>
      <c r="LB112" s="27" t="str">
        <f t="shared" si="2811"/>
        <v>12</v>
      </c>
      <c r="LC112" s="27">
        <f t="shared" si="2812"/>
        <v>0</v>
      </c>
      <c r="LD112" s="27" t="str">
        <f t="shared" si="2813"/>
        <v>25</v>
      </c>
      <c r="LE112" s="27" t="str">
        <f t="shared" si="2814"/>
        <v>18</v>
      </c>
      <c r="LF112" s="27">
        <f t="shared" si="2815"/>
        <v>0</v>
      </c>
      <c r="LG112" s="27" t="str">
        <f t="shared" si="2816"/>
        <v>1</v>
      </c>
      <c r="LH112" s="27" t="str">
        <f t="shared" si="2817"/>
        <v>12</v>
      </c>
      <c r="LI112" s="27">
        <f t="shared" si="2818"/>
        <v>0</v>
      </c>
      <c r="LJ112" s="27">
        <f t="shared" si="2819"/>
        <v>0</v>
      </c>
      <c r="LK112" s="27" t="str">
        <f t="shared" si="2820"/>
        <v>20</v>
      </c>
      <c r="LL112" s="27" t="str">
        <f t="shared" si="2821"/>
        <v>12</v>
      </c>
      <c r="LM112" s="27">
        <f t="shared" si="2822"/>
        <v>0</v>
      </c>
      <c r="LN112" s="27" t="str">
        <f t="shared" si="2823"/>
        <v>12</v>
      </c>
      <c r="LO112" s="27">
        <f t="shared" si="2824"/>
        <v>0</v>
      </c>
      <c r="LP112" s="27" t="str">
        <f t="shared" si="2825"/>
        <v>12</v>
      </c>
      <c r="LQ112" s="27" t="str">
        <f t="shared" si="2826"/>
        <v>11</v>
      </c>
      <c r="LR112" s="27">
        <f t="shared" si="2827"/>
        <v>0</v>
      </c>
      <c r="LS112" s="27" t="str">
        <f t="shared" si="2828"/>
        <v>15</v>
      </c>
      <c r="LT112" s="27" t="str">
        <f t="shared" si="2829"/>
        <v>15</v>
      </c>
      <c r="LU112" s="27">
        <f t="shared" si="2830"/>
        <v>0</v>
      </c>
      <c r="LV112" s="27" t="str">
        <f t="shared" si="2831"/>
        <v>6</v>
      </c>
      <c r="LW112" s="27">
        <f t="shared" si="2832"/>
        <v>0</v>
      </c>
      <c r="LX112" s="27">
        <f t="shared" si="2833"/>
        <v>0</v>
      </c>
      <c r="LY112" s="27" t="str">
        <f t="shared" si="2834"/>
        <v>14</v>
      </c>
      <c r="LZ112" s="27">
        <f t="shared" si="2835"/>
        <v>0</v>
      </c>
      <c r="MA112" s="27">
        <f t="shared" si="2836"/>
        <v>0</v>
      </c>
      <c r="MB112" s="27" t="str">
        <f t="shared" si="2837"/>
        <v>26</v>
      </c>
      <c r="MC112" s="27">
        <f t="shared" si="2838"/>
        <v>0</v>
      </c>
      <c r="MD112" s="27">
        <f t="shared" si="2839"/>
        <v>0</v>
      </c>
      <c r="ME112" s="27">
        <f t="shared" si="2840"/>
        <v>0</v>
      </c>
      <c r="MF112" s="27">
        <f t="shared" si="2841"/>
        <v>0</v>
      </c>
      <c r="MG112" s="27">
        <f t="shared" si="2842"/>
        <v>0</v>
      </c>
      <c r="MH112" s="27">
        <f t="shared" si="2843"/>
        <v>0</v>
      </c>
      <c r="MI112" s="27">
        <f t="shared" si="2844"/>
        <v>0</v>
      </c>
      <c r="MJ112" s="27">
        <f t="shared" si="2845"/>
        <v>0</v>
      </c>
      <c r="MK112" s="27">
        <f t="shared" si="2846"/>
        <v>0</v>
      </c>
      <c r="ML112" s="27">
        <f t="shared" si="2847"/>
        <v>0</v>
      </c>
      <c r="MM112" s="27">
        <f t="shared" si="2848"/>
        <v>0</v>
      </c>
      <c r="MN112" s="27">
        <f t="shared" si="2849"/>
        <v>0</v>
      </c>
      <c r="MO112" s="27">
        <f t="shared" si="2850"/>
        <v>0</v>
      </c>
      <c r="MP112" s="27">
        <f t="shared" si="2851"/>
        <v>0</v>
      </c>
      <c r="MQ112" s="27">
        <f t="shared" si="2852"/>
        <v>0</v>
      </c>
      <c r="MR112" s="27">
        <f t="shared" si="2853"/>
        <v>0</v>
      </c>
      <c r="MS112" s="27">
        <f t="shared" si="2854"/>
        <v>0</v>
      </c>
      <c r="MT112" s="27">
        <f t="shared" si="2855"/>
        <v>0</v>
      </c>
      <c r="MU112" s="27">
        <f t="shared" si="2856"/>
        <v>0</v>
      </c>
      <c r="MV112" s="27">
        <f t="shared" si="2857"/>
        <v>0</v>
      </c>
      <c r="MW112" s="27">
        <f t="shared" si="2858"/>
        <v>0</v>
      </c>
      <c r="MX112" s="27">
        <f t="shared" si="2859"/>
        <v>0</v>
      </c>
      <c r="MY112" s="27">
        <f t="shared" si="2860"/>
        <v>0</v>
      </c>
      <c r="MZ112" s="27">
        <f t="shared" si="2861"/>
        <v>0</v>
      </c>
      <c r="NA112" s="27">
        <f t="shared" si="2862"/>
        <v>0</v>
      </c>
      <c r="NB112" s="27">
        <f t="shared" si="2863"/>
        <v>0</v>
      </c>
      <c r="NC112" s="27">
        <f t="shared" si="2864"/>
        <v>0</v>
      </c>
      <c r="ND112" s="27">
        <f t="shared" si="2865"/>
        <v>0</v>
      </c>
      <c r="NE112" s="27">
        <f t="shared" si="2866"/>
        <v>0</v>
      </c>
      <c r="NF112" s="27">
        <f t="shared" si="2867"/>
        <v>0</v>
      </c>
      <c r="NG112" s="27">
        <f t="shared" si="2868"/>
        <v>0</v>
      </c>
      <c r="NH112" s="27">
        <f t="shared" si="2869"/>
        <v>0</v>
      </c>
      <c r="NI112" s="27">
        <f t="shared" si="2870"/>
        <v>0</v>
      </c>
      <c r="NJ112" s="27">
        <f t="shared" si="2871"/>
        <v>0</v>
      </c>
      <c r="NK112" s="27">
        <f t="shared" si="2872"/>
        <v>0</v>
      </c>
      <c r="NL112" s="27">
        <f t="shared" si="2873"/>
        <v>0</v>
      </c>
      <c r="NM112" s="27">
        <f t="shared" si="2874"/>
        <v>0</v>
      </c>
      <c r="NN112" s="27">
        <f t="shared" si="2875"/>
        <v>0</v>
      </c>
      <c r="NO112" s="27">
        <f t="shared" si="2876"/>
        <v>0</v>
      </c>
      <c r="NP112" s="27">
        <f t="shared" si="2877"/>
        <v>0</v>
      </c>
      <c r="NQ112" s="27">
        <f t="shared" si="2878"/>
        <v>0</v>
      </c>
      <c r="NR112" s="27">
        <f t="shared" si="2879"/>
        <v>0</v>
      </c>
      <c r="NS112" s="27">
        <f t="shared" si="2880"/>
        <v>0</v>
      </c>
      <c r="NT112" s="27">
        <f t="shared" si="2881"/>
        <v>0</v>
      </c>
      <c r="NU112" s="27">
        <f t="shared" si="2882"/>
        <v>0</v>
      </c>
      <c r="NV112" s="27">
        <f t="shared" si="2883"/>
        <v>0</v>
      </c>
      <c r="NX112" s="28">
        <f t="shared" si="2884"/>
        <v>298</v>
      </c>
      <c r="NY112" s="28">
        <f t="shared" si="2885"/>
        <v>219</v>
      </c>
      <c r="NZ112" s="28">
        <f t="shared" si="2886"/>
        <v>27</v>
      </c>
      <c r="OA112" s="28">
        <f t="shared" si="2887"/>
        <v>0</v>
      </c>
      <c r="OB112" s="28">
        <f t="shared" si="2888"/>
        <v>0</v>
      </c>
      <c r="OC112" s="28">
        <f t="shared" si="2889"/>
        <v>227</v>
      </c>
      <c r="OD112" s="28">
        <f t="shared" si="2890"/>
        <v>384.5</v>
      </c>
      <c r="OE112" s="28">
        <f t="shared" si="2891"/>
        <v>227</v>
      </c>
      <c r="OG112" s="27" t="str">
        <f t="shared" si="2892"/>
        <v>24</v>
      </c>
      <c r="OH112" s="27" t="str">
        <f t="shared" si="2893"/>
        <v>30</v>
      </c>
      <c r="OI112" s="27" t="str">
        <f t="shared" si="2894"/>
        <v>25</v>
      </c>
      <c r="OJ112" s="27">
        <f t="shared" si="2895"/>
        <v>0</v>
      </c>
      <c r="OK112" s="27">
        <f t="shared" si="2896"/>
        <v>0</v>
      </c>
      <c r="OL112" s="27" t="str">
        <f t="shared" si="2897"/>
        <v>20</v>
      </c>
      <c r="OM112" s="27" t="str">
        <f t="shared" si="2898"/>
        <v>33</v>
      </c>
      <c r="ON112" s="27">
        <f t="shared" si="2899"/>
        <v>0</v>
      </c>
      <c r="OO112" s="27" t="str">
        <f t="shared" si="2900"/>
        <v>20</v>
      </c>
      <c r="OP112" s="27" t="str">
        <f t="shared" si="2901"/>
        <v>35</v>
      </c>
      <c r="OQ112" s="27">
        <f t="shared" si="2902"/>
        <v>0</v>
      </c>
      <c r="OR112" s="27" t="str">
        <f t="shared" si="2903"/>
        <v>16</v>
      </c>
      <c r="OS112" s="27" t="str">
        <f t="shared" si="2904"/>
        <v>32</v>
      </c>
      <c r="OT112" s="27">
        <f t="shared" si="2905"/>
        <v>0</v>
      </c>
      <c r="OU112" s="27" t="str">
        <f t="shared" si="2906"/>
        <v>31</v>
      </c>
      <c r="OV112" s="27" t="str">
        <f t="shared" si="2907"/>
        <v>19</v>
      </c>
      <c r="OW112" s="27">
        <f t="shared" si="2908"/>
        <v>0</v>
      </c>
      <c r="OX112" s="27">
        <f t="shared" si="2909"/>
        <v>0</v>
      </c>
      <c r="OY112" s="27" t="str">
        <f t="shared" si="2910"/>
        <v>33</v>
      </c>
      <c r="OZ112" s="27" t="str">
        <f t="shared" si="2911"/>
        <v>27</v>
      </c>
      <c r="PA112" s="27">
        <f t="shared" si="2912"/>
        <v>0</v>
      </c>
      <c r="PB112" s="27" t="str">
        <f t="shared" si="2913"/>
        <v>28</v>
      </c>
      <c r="PC112" s="27">
        <f t="shared" si="2914"/>
        <v>0</v>
      </c>
      <c r="PD112" s="27" t="str">
        <f t="shared" si="2915"/>
        <v>31</v>
      </c>
      <c r="PE112" s="27" t="str">
        <f t="shared" si="2916"/>
        <v>25</v>
      </c>
      <c r="PF112" s="27">
        <f t="shared" si="2917"/>
        <v>0</v>
      </c>
      <c r="PG112" s="27" t="str">
        <f t="shared" si="2918"/>
        <v>29</v>
      </c>
      <c r="PH112" s="27" t="str">
        <f t="shared" si="2919"/>
        <v>14</v>
      </c>
      <c r="PI112" s="27">
        <f t="shared" si="2920"/>
        <v>0</v>
      </c>
      <c r="PJ112" s="27" t="str">
        <f t="shared" si="2921"/>
        <v>25</v>
      </c>
      <c r="PK112" s="27">
        <f t="shared" si="2922"/>
        <v>0</v>
      </c>
      <c r="PL112" s="27">
        <f t="shared" si="2923"/>
        <v>0</v>
      </c>
      <c r="PM112" s="27" t="str">
        <f t="shared" si="2924"/>
        <v>27</v>
      </c>
      <c r="PN112" s="27">
        <f t="shared" si="2925"/>
        <v>0</v>
      </c>
      <c r="PO112" s="27">
        <f t="shared" si="2926"/>
        <v>0</v>
      </c>
      <c r="PP112" s="27" t="str">
        <f t="shared" si="2927"/>
        <v>20</v>
      </c>
      <c r="PQ112" s="27">
        <f t="shared" si="2928"/>
        <v>0</v>
      </c>
      <c r="PR112" s="27">
        <f t="shared" si="2929"/>
        <v>0</v>
      </c>
      <c r="PS112" s="27">
        <f t="shared" si="2930"/>
        <v>0</v>
      </c>
      <c r="PT112" s="27">
        <f t="shared" si="2931"/>
        <v>0</v>
      </c>
      <c r="PU112" s="27">
        <f t="shared" si="2932"/>
        <v>0</v>
      </c>
      <c r="PV112" s="27">
        <f t="shared" si="2933"/>
        <v>0</v>
      </c>
      <c r="PW112" s="27">
        <f t="shared" si="2934"/>
        <v>0</v>
      </c>
      <c r="PX112" s="27">
        <f t="shared" si="2935"/>
        <v>0</v>
      </c>
      <c r="PY112" s="27">
        <f t="shared" si="2936"/>
        <v>0</v>
      </c>
      <c r="PZ112" s="27">
        <f t="shared" si="2937"/>
        <v>0</v>
      </c>
      <c r="QA112" s="27">
        <f t="shared" si="2938"/>
        <v>0</v>
      </c>
      <c r="QB112" s="27">
        <f t="shared" si="2939"/>
        <v>0</v>
      </c>
      <c r="QC112" s="27">
        <f t="shared" si="2940"/>
        <v>0</v>
      </c>
      <c r="QD112" s="27">
        <f t="shared" si="2941"/>
        <v>0</v>
      </c>
      <c r="QE112" s="27">
        <f t="shared" si="2942"/>
        <v>0</v>
      </c>
      <c r="QF112" s="27">
        <f t="shared" si="2943"/>
        <v>0</v>
      </c>
      <c r="QG112" s="27">
        <f t="shared" si="2944"/>
        <v>0</v>
      </c>
      <c r="QH112" s="27">
        <f t="shared" si="2945"/>
        <v>0</v>
      </c>
      <c r="QI112" s="27">
        <f t="shared" si="2946"/>
        <v>0</v>
      </c>
      <c r="QJ112" s="27">
        <f t="shared" si="2947"/>
        <v>0</v>
      </c>
      <c r="QK112" s="27">
        <f t="shared" si="2948"/>
        <v>0</v>
      </c>
      <c r="QL112" s="27">
        <f t="shared" si="2949"/>
        <v>0</v>
      </c>
      <c r="QM112" s="27">
        <f t="shared" si="2950"/>
        <v>0</v>
      </c>
      <c r="QN112" s="27">
        <f t="shared" si="2951"/>
        <v>0</v>
      </c>
      <c r="QO112" s="27">
        <f t="shared" si="2952"/>
        <v>0</v>
      </c>
      <c r="QP112" s="27">
        <f t="shared" si="2953"/>
        <v>0</v>
      </c>
      <c r="QQ112" s="27">
        <f t="shared" si="2954"/>
        <v>0</v>
      </c>
      <c r="QR112" s="27">
        <f t="shared" si="2955"/>
        <v>0</v>
      </c>
      <c r="QS112" s="27">
        <f t="shared" si="2956"/>
        <v>0</v>
      </c>
      <c r="QT112" s="27">
        <f t="shared" si="2957"/>
        <v>0</v>
      </c>
      <c r="QU112" s="27">
        <f t="shared" si="2958"/>
        <v>0</v>
      </c>
      <c r="QV112" s="27">
        <f t="shared" si="2959"/>
        <v>0</v>
      </c>
      <c r="QW112" s="27">
        <f t="shared" si="2960"/>
        <v>0</v>
      </c>
      <c r="QX112" s="27">
        <f t="shared" si="2961"/>
        <v>0</v>
      </c>
      <c r="QY112" s="27">
        <f t="shared" si="2962"/>
        <v>0</v>
      </c>
      <c r="QZ112" s="27">
        <f t="shared" si="2963"/>
        <v>0</v>
      </c>
      <c r="RA112" s="27">
        <f t="shared" si="2964"/>
        <v>0</v>
      </c>
      <c r="RB112" s="27">
        <f t="shared" si="2965"/>
        <v>0</v>
      </c>
      <c r="RC112" s="27">
        <f t="shared" si="2966"/>
        <v>0</v>
      </c>
      <c r="RD112" s="27">
        <f t="shared" si="2967"/>
        <v>0</v>
      </c>
      <c r="RE112" s="27">
        <f t="shared" si="2968"/>
        <v>0</v>
      </c>
      <c r="RF112" s="27">
        <f t="shared" si="2969"/>
        <v>0</v>
      </c>
      <c r="RG112" s="27">
        <f t="shared" si="2970"/>
        <v>0</v>
      </c>
      <c r="RH112" s="27">
        <f t="shared" si="2971"/>
        <v>0</v>
      </c>
      <c r="RI112" s="27">
        <f t="shared" si="2972"/>
        <v>0</v>
      </c>
      <c r="RJ112" s="27">
        <f t="shared" si="2973"/>
        <v>0</v>
      </c>
      <c r="RL112" s="28">
        <f t="shared" si="2974"/>
        <v>92</v>
      </c>
      <c r="RM112" s="28">
        <f t="shared" si="2975"/>
        <v>62</v>
      </c>
      <c r="RN112" s="28">
        <f t="shared" si="2976"/>
        <v>7</v>
      </c>
      <c r="RO112" s="28">
        <f t="shared" si="2977"/>
        <v>0</v>
      </c>
      <c r="RP112" s="28">
        <f t="shared" si="2978"/>
        <v>0</v>
      </c>
      <c r="RQ112" s="28">
        <f t="shared" si="2979"/>
        <v>116.16666666666667</v>
      </c>
      <c r="RT112" s="27" t="str">
        <f t="shared" si="2980"/>
        <v>5</v>
      </c>
      <c r="RU112" s="27" t="str">
        <f t="shared" si="2981"/>
        <v>9</v>
      </c>
      <c r="RV112" s="27" t="str">
        <f t="shared" si="2982"/>
        <v>8</v>
      </c>
      <c r="RW112" s="27" t="str">
        <f t="shared" si="2983"/>
        <v>0</v>
      </c>
      <c r="RX112" s="27" t="str">
        <f t="shared" si="2984"/>
        <v>0</v>
      </c>
      <c r="RY112" s="27" t="str">
        <f t="shared" si="2985"/>
        <v>12</v>
      </c>
      <c r="RZ112" s="27" t="str">
        <f t="shared" si="2986"/>
        <v>9</v>
      </c>
      <c r="SA112" s="27" t="str">
        <f t="shared" si="2987"/>
        <v>0</v>
      </c>
      <c r="SB112" s="27" t="str">
        <f t="shared" si="2988"/>
        <v>8</v>
      </c>
      <c r="SC112" s="27" t="str">
        <f t="shared" si="2989"/>
        <v>6</v>
      </c>
      <c r="SD112" s="27" t="str">
        <f t="shared" si="2990"/>
        <v>0</v>
      </c>
      <c r="SE112" s="27" t="str">
        <f t="shared" si="2991"/>
        <v>10</v>
      </c>
      <c r="SF112" s="27" t="str">
        <f t="shared" si="2992"/>
        <v>9</v>
      </c>
      <c r="SG112" s="27" t="str">
        <f t="shared" si="2993"/>
        <v>0</v>
      </c>
      <c r="SH112" s="27" t="str">
        <f t="shared" si="2994"/>
        <v>1</v>
      </c>
      <c r="SI112" s="27" t="str">
        <f t="shared" si="2995"/>
        <v>7</v>
      </c>
      <c r="SJ112" s="27" t="str">
        <f t="shared" si="2996"/>
        <v>0</v>
      </c>
      <c r="SK112" s="27" t="str">
        <f t="shared" si="2997"/>
        <v>0</v>
      </c>
      <c r="SL112" s="27" t="str">
        <f t="shared" si="2998"/>
        <v>9</v>
      </c>
      <c r="SM112" s="27" t="str">
        <f t="shared" si="2999"/>
        <v>7</v>
      </c>
      <c r="SN112" s="27" t="str">
        <f t="shared" si="3000"/>
        <v>0</v>
      </c>
      <c r="SO112" s="27" t="str">
        <f t="shared" si="3001"/>
        <v>6</v>
      </c>
      <c r="SP112" s="27" t="str">
        <f t="shared" si="3002"/>
        <v>0</v>
      </c>
      <c r="SQ112" s="27" t="str">
        <f t="shared" si="3003"/>
        <v>9</v>
      </c>
      <c r="SR112" s="27" t="str">
        <f t="shared" si="3004"/>
        <v>7</v>
      </c>
      <c r="SS112" s="27" t="str">
        <f t="shared" si="3005"/>
        <v>0</v>
      </c>
      <c r="ST112" s="27" t="str">
        <f t="shared" si="3006"/>
        <v>7</v>
      </c>
      <c r="SU112" s="27" t="str">
        <f t="shared" si="3007"/>
        <v>9</v>
      </c>
      <c r="SV112" s="27" t="str">
        <f t="shared" si="3008"/>
        <v>0</v>
      </c>
      <c r="SW112" s="27" t="str">
        <f t="shared" si="3009"/>
        <v>4</v>
      </c>
      <c r="SX112" s="27" t="str">
        <f t="shared" si="3010"/>
        <v>0</v>
      </c>
      <c r="SY112" s="27" t="str">
        <f t="shared" si="3011"/>
        <v>0</v>
      </c>
      <c r="SZ112" s="27" t="str">
        <f t="shared" si="3012"/>
        <v>7</v>
      </c>
      <c r="TA112" s="27" t="str">
        <f t="shared" si="3013"/>
        <v>0</v>
      </c>
      <c r="TB112" s="27" t="str">
        <f t="shared" si="3014"/>
        <v>0</v>
      </c>
      <c r="TC112" s="27" t="str">
        <f t="shared" si="3015"/>
        <v>12</v>
      </c>
      <c r="TD112" s="27" t="str">
        <f t="shared" si="3016"/>
        <v>0</v>
      </c>
      <c r="TE112" s="27" t="str">
        <f t="shared" si="3017"/>
        <v>0</v>
      </c>
      <c r="TF112" s="27" t="str">
        <f t="shared" si="3018"/>
        <v>0</v>
      </c>
      <c r="TG112" s="27" t="str">
        <f t="shared" si="3019"/>
        <v>0</v>
      </c>
      <c r="TH112" s="27" t="str">
        <f t="shared" si="3020"/>
        <v>0</v>
      </c>
      <c r="TI112" s="27" t="str">
        <f t="shared" si="3021"/>
        <v>0</v>
      </c>
      <c r="TJ112" s="27" t="str">
        <f t="shared" si="3022"/>
        <v>0</v>
      </c>
      <c r="TK112" s="27" t="str">
        <f t="shared" si="3023"/>
        <v>0</v>
      </c>
      <c r="TL112" s="27" t="str">
        <f t="shared" si="3024"/>
        <v>0</v>
      </c>
      <c r="TM112" s="27" t="str">
        <f t="shared" si="3025"/>
        <v>0</v>
      </c>
      <c r="TN112" s="27" t="str">
        <f t="shared" si="3026"/>
        <v>0</v>
      </c>
      <c r="TO112" s="27" t="str">
        <f t="shared" si="3027"/>
        <v>0</v>
      </c>
      <c r="TP112" s="27" t="str">
        <f t="shared" si="3028"/>
        <v>0</v>
      </c>
      <c r="TQ112" s="27" t="str">
        <f t="shared" si="3029"/>
        <v>0</v>
      </c>
      <c r="TR112" s="27" t="str">
        <f t="shared" si="3030"/>
        <v>0</v>
      </c>
      <c r="TS112" s="27" t="str">
        <f t="shared" si="3031"/>
        <v>0</v>
      </c>
      <c r="TT112" s="27" t="str">
        <f t="shared" si="3032"/>
        <v>0</v>
      </c>
      <c r="TU112" s="27" t="str">
        <f t="shared" si="3033"/>
        <v>0</v>
      </c>
      <c r="TV112" s="27" t="str">
        <f t="shared" si="3034"/>
        <v>0</v>
      </c>
      <c r="TW112" s="27" t="str">
        <f t="shared" si="3035"/>
        <v>0</v>
      </c>
      <c r="TX112" s="27" t="str">
        <f t="shared" si="3036"/>
        <v>0</v>
      </c>
      <c r="TY112" s="27" t="str">
        <f t="shared" si="3037"/>
        <v>0</v>
      </c>
      <c r="TZ112" s="27" t="str">
        <f t="shared" si="3038"/>
        <v>0</v>
      </c>
      <c r="UA112" s="27" t="str">
        <f t="shared" si="3039"/>
        <v>0</v>
      </c>
      <c r="UB112" s="27" t="str">
        <f t="shared" si="3040"/>
        <v>0</v>
      </c>
      <c r="UC112" s="27" t="str">
        <f t="shared" si="3041"/>
        <v>0</v>
      </c>
      <c r="UD112" s="27" t="str">
        <f t="shared" si="3042"/>
        <v>0</v>
      </c>
      <c r="UE112" s="27" t="str">
        <f t="shared" si="3043"/>
        <v>0</v>
      </c>
      <c r="UF112" s="27" t="str">
        <f t="shared" si="3044"/>
        <v>0</v>
      </c>
      <c r="UG112" s="27" t="str">
        <f t="shared" si="3045"/>
        <v>0</v>
      </c>
      <c r="UH112" s="27" t="str">
        <f t="shared" si="3046"/>
        <v>0</v>
      </c>
      <c r="UI112" s="27" t="str">
        <f t="shared" si="3047"/>
        <v>0</v>
      </c>
      <c r="UJ112" s="27" t="str">
        <f t="shared" si="3048"/>
        <v>0</v>
      </c>
      <c r="UK112" s="27" t="str">
        <f t="shared" si="3049"/>
        <v>0</v>
      </c>
      <c r="UL112" s="27" t="str">
        <f t="shared" si="3050"/>
        <v>0</v>
      </c>
      <c r="UM112" s="27" t="str">
        <f t="shared" si="3051"/>
        <v>0</v>
      </c>
      <c r="UN112" s="27" t="str">
        <f t="shared" si="3052"/>
        <v>0</v>
      </c>
      <c r="UO112" s="27" t="str">
        <f t="shared" si="3053"/>
        <v>0</v>
      </c>
      <c r="UP112" s="27" t="str">
        <f t="shared" si="3054"/>
        <v>0</v>
      </c>
      <c r="UQ112" s="27" t="str">
        <f t="shared" si="3055"/>
        <v>0</v>
      </c>
      <c r="UR112" s="27" t="str">
        <f t="shared" si="3056"/>
        <v>0</v>
      </c>
      <c r="US112" s="27" t="str">
        <f t="shared" si="3057"/>
        <v>0</v>
      </c>
      <c r="UT112" s="27" t="str">
        <f t="shared" si="3058"/>
        <v>0</v>
      </c>
      <c r="UU112" s="27" t="str">
        <f t="shared" si="3059"/>
        <v>0</v>
      </c>
      <c r="UV112" s="27" t="str">
        <f t="shared" si="3060"/>
        <v>0</v>
      </c>
      <c r="UW112" s="27" t="str">
        <f t="shared" si="3061"/>
        <v>0</v>
      </c>
      <c r="UY112" s="28">
        <f t="shared" si="3062"/>
        <v>-54.250000000000007</v>
      </c>
      <c r="UZ112" s="28">
        <f t="shared" si="3063"/>
        <v>-73.179999999999993</v>
      </c>
      <c r="VA112" s="28">
        <f t="shared" si="3064"/>
        <v>-0.42</v>
      </c>
      <c r="VB112" s="28">
        <f t="shared" si="3065"/>
        <v>0</v>
      </c>
      <c r="VC112" s="28">
        <f t="shared" si="3066"/>
        <v>0</v>
      </c>
      <c r="VD112" s="28">
        <f t="shared" si="3067"/>
        <v>-78.853333333333339</v>
      </c>
      <c r="VG112" s="27" t="str">
        <f t="shared" si="3068"/>
        <v>10.08</v>
      </c>
      <c r="VH112" s="27" t="str">
        <f t="shared" si="3069"/>
        <v>-0.07</v>
      </c>
      <c r="VI112" s="27" t="str">
        <f t="shared" si="3070"/>
        <v>-4.43</v>
      </c>
      <c r="VJ112" s="27">
        <f t="shared" si="3071"/>
        <v>0</v>
      </c>
      <c r="VK112" s="27">
        <f t="shared" si="3072"/>
        <v>0</v>
      </c>
      <c r="VL112" s="27" t="str">
        <f t="shared" si="3073"/>
        <v>-4.98</v>
      </c>
      <c r="VM112" s="27" t="str">
        <f t="shared" si="3074"/>
        <v>-13.98</v>
      </c>
      <c r="VN112" s="27">
        <f t="shared" si="3075"/>
        <v>0</v>
      </c>
      <c r="VO112" s="27" t="str">
        <f t="shared" si="3076"/>
        <v>-2.2</v>
      </c>
      <c r="VP112" s="27" t="str">
        <f t="shared" si="3077"/>
        <v>-11.06</v>
      </c>
      <c r="VQ112" s="27">
        <f t="shared" si="3078"/>
        <v>0</v>
      </c>
      <c r="VR112" s="27" t="str">
        <f t="shared" si="3079"/>
        <v>-2.58</v>
      </c>
      <c r="VS112" s="27" t="str">
        <f t="shared" si="3080"/>
        <v>-11.18</v>
      </c>
      <c r="VT112" s="27">
        <f t="shared" si="3081"/>
        <v>0</v>
      </c>
      <c r="VU112" s="27" t="str">
        <f t="shared" si="3082"/>
        <v>-4.58</v>
      </c>
      <c r="VV112" s="27" t="str">
        <f t="shared" si="3083"/>
        <v>2.14</v>
      </c>
      <c r="VW112" s="27">
        <f t="shared" si="3084"/>
        <v>0</v>
      </c>
      <c r="VX112" s="27">
        <f t="shared" si="3085"/>
        <v>0</v>
      </c>
      <c r="VY112" s="27" t="str">
        <f t="shared" si="3086"/>
        <v>-14.32</v>
      </c>
      <c r="VZ112" s="27" t="str">
        <f t="shared" si="3087"/>
        <v>-0.42</v>
      </c>
      <c r="WA112" s="27">
        <f t="shared" si="3088"/>
        <v>0</v>
      </c>
      <c r="WB112" s="27" t="str">
        <f t="shared" si="3089"/>
        <v>-12.58</v>
      </c>
      <c r="WC112" s="27">
        <f t="shared" si="3090"/>
        <v>0</v>
      </c>
      <c r="WD112" s="27" t="str">
        <f t="shared" si="3091"/>
        <v>-5.77</v>
      </c>
      <c r="WE112" s="27" t="str">
        <f t="shared" si="3092"/>
        <v>-9.6</v>
      </c>
      <c r="WF112" s="27">
        <f t="shared" si="3093"/>
        <v>0</v>
      </c>
      <c r="WG112" s="27" t="str">
        <f t="shared" si="3094"/>
        <v>-11.88</v>
      </c>
      <c r="WH112" s="27" t="str">
        <f t="shared" si="3095"/>
        <v>-2.6</v>
      </c>
      <c r="WI112" s="27">
        <f t="shared" si="3096"/>
        <v>0</v>
      </c>
      <c r="WJ112" s="27" t="str">
        <f t="shared" si="3097"/>
        <v>-15.03</v>
      </c>
      <c r="WK112" s="27">
        <f t="shared" si="3098"/>
        <v>0</v>
      </c>
      <c r="WL112" s="27">
        <f t="shared" si="3099"/>
        <v>0</v>
      </c>
      <c r="WM112" s="27" t="str">
        <f t="shared" si="3100"/>
        <v>-2.66</v>
      </c>
      <c r="WN112" s="27">
        <f t="shared" si="3101"/>
        <v>0</v>
      </c>
      <c r="WO112" s="27">
        <f t="shared" si="3102"/>
        <v>0</v>
      </c>
      <c r="WP112" s="27" t="str">
        <f t="shared" si="3103"/>
        <v>-10.15</v>
      </c>
      <c r="WQ112" s="27">
        <f t="shared" si="3104"/>
        <v>0</v>
      </c>
      <c r="WR112" s="27">
        <f t="shared" si="3105"/>
        <v>0</v>
      </c>
      <c r="WS112" s="27">
        <f t="shared" si="3106"/>
        <v>0</v>
      </c>
      <c r="WT112" s="27">
        <f t="shared" si="3107"/>
        <v>0</v>
      </c>
      <c r="WU112" s="27">
        <f t="shared" si="3108"/>
        <v>0</v>
      </c>
      <c r="WV112" s="27">
        <f t="shared" si="3109"/>
        <v>0</v>
      </c>
      <c r="WW112" s="27">
        <f t="shared" si="3110"/>
        <v>0</v>
      </c>
      <c r="WX112" s="27">
        <f t="shared" si="3111"/>
        <v>0</v>
      </c>
      <c r="WY112" s="27">
        <f t="shared" si="3112"/>
        <v>0</v>
      </c>
      <c r="WZ112" s="27">
        <f t="shared" si="3113"/>
        <v>0</v>
      </c>
      <c r="XA112" s="27">
        <f t="shared" si="3114"/>
        <v>0</v>
      </c>
      <c r="XB112" s="27">
        <f t="shared" si="3115"/>
        <v>0</v>
      </c>
      <c r="XC112" s="27">
        <f t="shared" si="3116"/>
        <v>0</v>
      </c>
      <c r="XD112" s="27">
        <f t="shared" si="3117"/>
        <v>0</v>
      </c>
      <c r="XE112" s="27">
        <f t="shared" si="3118"/>
        <v>0</v>
      </c>
      <c r="XF112" s="27">
        <f t="shared" si="3119"/>
        <v>0</v>
      </c>
      <c r="XG112" s="27">
        <f t="shared" si="3120"/>
        <v>0</v>
      </c>
      <c r="XH112" s="27">
        <f t="shared" si="3121"/>
        <v>0</v>
      </c>
      <c r="XI112" s="27">
        <f t="shared" si="3122"/>
        <v>0</v>
      </c>
      <c r="XJ112" s="27">
        <f t="shared" si="3123"/>
        <v>0</v>
      </c>
      <c r="XK112" s="27">
        <f t="shared" si="3124"/>
        <v>0</v>
      </c>
      <c r="XL112" s="27">
        <f t="shared" si="3125"/>
        <v>0</v>
      </c>
      <c r="XM112" s="27">
        <f t="shared" si="3126"/>
        <v>0</v>
      </c>
      <c r="XN112" s="27">
        <f t="shared" si="3127"/>
        <v>0</v>
      </c>
      <c r="XO112" s="27">
        <f t="shared" si="3128"/>
        <v>0</v>
      </c>
      <c r="XP112" s="27">
        <f t="shared" si="3129"/>
        <v>0</v>
      </c>
      <c r="XQ112" s="27">
        <f t="shared" si="3130"/>
        <v>0</v>
      </c>
      <c r="XR112" s="27">
        <f t="shared" si="3131"/>
        <v>0</v>
      </c>
      <c r="XS112" s="27">
        <f t="shared" si="3132"/>
        <v>0</v>
      </c>
      <c r="XT112" s="27">
        <f t="shared" si="3133"/>
        <v>0</v>
      </c>
      <c r="XU112" s="27">
        <f t="shared" si="3134"/>
        <v>0</v>
      </c>
      <c r="XV112" s="27">
        <f t="shared" si="3135"/>
        <v>0</v>
      </c>
      <c r="XW112" s="27">
        <f t="shared" si="3136"/>
        <v>0</v>
      </c>
      <c r="XX112" s="27">
        <f t="shared" si="3137"/>
        <v>0</v>
      </c>
      <c r="XY112" s="27">
        <f t="shared" si="3138"/>
        <v>0</v>
      </c>
      <c r="XZ112" s="27">
        <f t="shared" si="3139"/>
        <v>0</v>
      </c>
      <c r="YA112" s="27">
        <f t="shared" si="3140"/>
        <v>0</v>
      </c>
      <c r="YB112" s="27">
        <f t="shared" si="3141"/>
        <v>0</v>
      </c>
      <c r="YC112" s="27">
        <f t="shared" si="3142"/>
        <v>0</v>
      </c>
      <c r="YD112" s="27">
        <f t="shared" si="3143"/>
        <v>0</v>
      </c>
      <c r="YE112" s="27">
        <f t="shared" si="3144"/>
        <v>0</v>
      </c>
      <c r="YF112" s="27">
        <f t="shared" si="3145"/>
        <v>0</v>
      </c>
      <c r="YG112" s="27">
        <f t="shared" si="3146"/>
        <v>0</v>
      </c>
      <c r="YH112" s="27">
        <f t="shared" si="3147"/>
        <v>0</v>
      </c>
      <c r="YI112" s="27">
        <f t="shared" si="3148"/>
        <v>0</v>
      </c>
      <c r="YJ112" s="27">
        <f t="shared" si="3149"/>
        <v>0</v>
      </c>
      <c r="YL112" s="28">
        <f t="shared" si="3150"/>
        <v>505</v>
      </c>
      <c r="YM112" s="28">
        <f t="shared" si="3151"/>
        <v>365</v>
      </c>
      <c r="YN112" s="28">
        <f t="shared" si="3152"/>
        <v>28</v>
      </c>
      <c r="YO112" s="28">
        <f t="shared" si="3153"/>
        <v>0</v>
      </c>
      <c r="YP112" s="28">
        <f t="shared" si="3154"/>
        <v>0</v>
      </c>
      <c r="YQ112" s="28">
        <f t="shared" si="3155"/>
        <v>640.66666666666663</v>
      </c>
      <c r="YT112" s="27" t="str">
        <f t="shared" si="3156"/>
        <v>62</v>
      </c>
      <c r="YU112" s="27" t="str">
        <f t="shared" si="3157"/>
        <v>54</v>
      </c>
      <c r="YV112" s="27" t="str">
        <f t="shared" si="3158"/>
        <v>62</v>
      </c>
      <c r="YW112" s="27">
        <f t="shared" si="3159"/>
        <v>0</v>
      </c>
      <c r="YX112" s="27">
        <f t="shared" si="3160"/>
        <v>0</v>
      </c>
      <c r="YY112" s="27" t="str">
        <f t="shared" si="3161"/>
        <v>40</v>
      </c>
      <c r="YZ112" s="27" t="str">
        <f t="shared" si="3162"/>
        <v>58</v>
      </c>
      <c r="ZA112" s="27">
        <f t="shared" si="3163"/>
        <v>0</v>
      </c>
      <c r="ZB112" s="27" t="str">
        <f t="shared" si="3164"/>
        <v>20</v>
      </c>
      <c r="ZC112" s="27" t="str">
        <f t="shared" si="3165"/>
        <v>57</v>
      </c>
      <c r="ZD112" s="27">
        <f t="shared" si="3166"/>
        <v>0</v>
      </c>
      <c r="ZE112" s="27" t="str">
        <f t="shared" si="3167"/>
        <v>16</v>
      </c>
      <c r="ZF112" s="27" t="str">
        <f t="shared" si="3168"/>
        <v>57</v>
      </c>
      <c r="ZG112" s="27">
        <f t="shared" si="3169"/>
        <v>0</v>
      </c>
      <c r="ZH112" s="27" t="str">
        <f t="shared" si="3170"/>
        <v>43</v>
      </c>
      <c r="ZI112" s="27" t="str">
        <f t="shared" si="3171"/>
        <v>17</v>
      </c>
      <c r="ZJ112" s="27">
        <f t="shared" si="3172"/>
        <v>0</v>
      </c>
      <c r="ZK112" s="27">
        <f t="shared" si="3173"/>
        <v>0</v>
      </c>
      <c r="ZL112" s="27" t="str">
        <f t="shared" si="3174"/>
        <v>56</v>
      </c>
      <c r="ZM112" s="27" t="str">
        <f t="shared" si="3175"/>
        <v>28</v>
      </c>
      <c r="ZN112" s="27">
        <f t="shared" si="3176"/>
        <v>0</v>
      </c>
      <c r="ZO112" s="27" t="str">
        <f t="shared" si="3177"/>
        <v>53</v>
      </c>
      <c r="ZP112" s="27">
        <f t="shared" si="3178"/>
        <v>0</v>
      </c>
      <c r="ZQ112" s="27" t="str">
        <f t="shared" si="3179"/>
        <v>41</v>
      </c>
      <c r="ZR112" s="27" t="str">
        <f t="shared" si="3180"/>
        <v>52</v>
      </c>
      <c r="ZS112" s="27">
        <f t="shared" si="3181"/>
        <v>0</v>
      </c>
      <c r="ZT112" s="27" t="str">
        <f t="shared" si="3182"/>
        <v>48</v>
      </c>
      <c r="ZU112" s="27" t="str">
        <f t="shared" si="3183"/>
        <v>15</v>
      </c>
      <c r="ZV112" s="27">
        <f t="shared" si="3184"/>
        <v>0</v>
      </c>
      <c r="ZW112" s="27" t="str">
        <f t="shared" si="3185"/>
        <v>49</v>
      </c>
      <c r="ZX112" s="27">
        <f t="shared" si="3186"/>
        <v>0</v>
      </c>
      <c r="ZY112" s="27">
        <f t="shared" si="3187"/>
        <v>0</v>
      </c>
      <c r="ZZ112" s="27" t="str">
        <f t="shared" si="3188"/>
        <v>14</v>
      </c>
      <c r="AAA112" s="27">
        <f t="shared" si="3189"/>
        <v>0</v>
      </c>
      <c r="AAB112" s="27">
        <f t="shared" si="3190"/>
        <v>0</v>
      </c>
      <c r="AAC112" s="27" t="str">
        <f t="shared" si="3191"/>
        <v>56</v>
      </c>
      <c r="AAD112" s="27">
        <f t="shared" si="3192"/>
        <v>0</v>
      </c>
      <c r="AAE112" s="27">
        <f t="shared" si="3193"/>
        <v>0</v>
      </c>
      <c r="AAF112" s="27">
        <f t="shared" si="3194"/>
        <v>0</v>
      </c>
      <c r="AAG112" s="27">
        <f t="shared" si="3195"/>
        <v>0</v>
      </c>
      <c r="AAH112" s="27">
        <f t="shared" si="3196"/>
        <v>0</v>
      </c>
      <c r="AAI112" s="27">
        <f t="shared" si="3197"/>
        <v>0</v>
      </c>
      <c r="AAJ112" s="27">
        <f t="shared" si="3198"/>
        <v>0</v>
      </c>
      <c r="AAK112" s="27">
        <f t="shared" si="3199"/>
        <v>0</v>
      </c>
      <c r="AAL112" s="27">
        <f t="shared" si="3200"/>
        <v>0</v>
      </c>
      <c r="AAM112" s="27">
        <f t="shared" si="3201"/>
        <v>0</v>
      </c>
      <c r="AAN112" s="27">
        <f t="shared" si="3202"/>
        <v>0</v>
      </c>
      <c r="AAO112" s="27">
        <f t="shared" si="3203"/>
        <v>0</v>
      </c>
      <c r="AAP112" s="27">
        <f t="shared" si="3204"/>
        <v>0</v>
      </c>
      <c r="AAQ112" s="27">
        <f t="shared" si="3205"/>
        <v>0</v>
      </c>
      <c r="AAR112" s="27">
        <f t="shared" si="3206"/>
        <v>0</v>
      </c>
      <c r="AAS112" s="27">
        <f t="shared" si="3207"/>
        <v>0</v>
      </c>
      <c r="AAT112" s="27">
        <f t="shared" si="3208"/>
        <v>0</v>
      </c>
      <c r="AAU112" s="27">
        <f t="shared" si="3209"/>
        <v>0</v>
      </c>
      <c r="AAV112" s="27">
        <f t="shared" si="3210"/>
        <v>0</v>
      </c>
      <c r="AAW112" s="27">
        <f t="shared" si="3211"/>
        <v>0</v>
      </c>
      <c r="AAX112" s="27">
        <f t="shared" si="3212"/>
        <v>0</v>
      </c>
      <c r="AAY112" s="27">
        <f t="shared" si="3213"/>
        <v>0</v>
      </c>
      <c r="AAZ112" s="27">
        <f t="shared" si="3214"/>
        <v>0</v>
      </c>
      <c r="ABA112" s="27">
        <f t="shared" si="3215"/>
        <v>0</v>
      </c>
      <c r="ABB112" s="27">
        <f t="shared" si="3216"/>
        <v>0</v>
      </c>
      <c r="ABC112" s="27">
        <f t="shared" si="3217"/>
        <v>0</v>
      </c>
      <c r="ABD112" s="27">
        <f t="shared" si="3218"/>
        <v>0</v>
      </c>
      <c r="ABE112" s="27">
        <f t="shared" si="3219"/>
        <v>0</v>
      </c>
      <c r="ABF112" s="27">
        <f t="shared" si="3220"/>
        <v>0</v>
      </c>
      <c r="ABG112" s="27">
        <f t="shared" si="3221"/>
        <v>0</v>
      </c>
      <c r="ABH112" s="27">
        <f t="shared" si="3222"/>
        <v>0</v>
      </c>
      <c r="ABI112" s="27">
        <f t="shared" si="3223"/>
        <v>0</v>
      </c>
      <c r="ABJ112" s="27">
        <f t="shared" si="3224"/>
        <v>0</v>
      </c>
      <c r="ABK112" s="27">
        <f t="shared" si="3225"/>
        <v>0</v>
      </c>
      <c r="ABL112" s="27">
        <f t="shared" si="3226"/>
        <v>0</v>
      </c>
      <c r="ABM112" s="27">
        <f t="shared" si="3227"/>
        <v>0</v>
      </c>
      <c r="ABN112" s="27">
        <f t="shared" si="3228"/>
        <v>0</v>
      </c>
      <c r="ABO112" s="27">
        <f t="shared" si="3229"/>
        <v>0</v>
      </c>
      <c r="ABP112" s="27">
        <f t="shared" si="3230"/>
        <v>0</v>
      </c>
      <c r="ABQ112" s="27">
        <f t="shared" si="3231"/>
        <v>0</v>
      </c>
      <c r="ABR112" s="27">
        <f t="shared" si="3232"/>
        <v>0</v>
      </c>
      <c r="ABS112" s="27">
        <f t="shared" si="3233"/>
        <v>0</v>
      </c>
      <c r="ABT112" s="27">
        <f t="shared" si="3234"/>
        <v>0</v>
      </c>
      <c r="ABU112" s="27">
        <f t="shared" si="3235"/>
        <v>0</v>
      </c>
      <c r="ABV112" s="27">
        <f t="shared" si="3236"/>
        <v>0</v>
      </c>
      <c r="ABW112" s="27">
        <f t="shared" si="3237"/>
        <v>0</v>
      </c>
      <c r="ABY112" s="28">
        <f t="shared" si="3238"/>
        <v>302.60000000000002</v>
      </c>
      <c r="ABZ112" s="28">
        <f t="shared" si="3239"/>
        <v>163.4</v>
      </c>
      <c r="ACA112" s="28">
        <f t="shared" si="3240"/>
        <v>0</v>
      </c>
      <c r="ACB112" s="28">
        <f t="shared" si="3241"/>
        <v>0</v>
      </c>
      <c r="ACC112" s="28">
        <f t="shared" si="3242"/>
        <v>0</v>
      </c>
      <c r="ACD112" s="28">
        <f t="shared" si="3243"/>
        <v>357.06666666666672</v>
      </c>
      <c r="ACG112" s="27" t="str">
        <f t="shared" si="3244"/>
        <v>10.2</v>
      </c>
      <c r="ACH112" s="27" t="str">
        <f t="shared" si="3245"/>
        <v>0</v>
      </c>
      <c r="ACI112" s="27" t="str">
        <f t="shared" si="3246"/>
        <v>17.7</v>
      </c>
      <c r="ACJ112" s="27">
        <f t="shared" si="3247"/>
        <v>0</v>
      </c>
      <c r="ACK112" s="27">
        <f t="shared" si="3248"/>
        <v>0</v>
      </c>
      <c r="ACL112" s="27" t="str">
        <f t="shared" si="3249"/>
        <v>61.3</v>
      </c>
      <c r="ACM112" s="27" t="str">
        <f t="shared" si="3250"/>
        <v>21.2</v>
      </c>
      <c r="ACN112" s="27">
        <f t="shared" si="3251"/>
        <v>0</v>
      </c>
      <c r="ACO112" s="27" t="str">
        <f t="shared" si="3252"/>
        <v>18.3</v>
      </c>
      <c r="ACP112" s="27" t="str">
        <f t="shared" si="3253"/>
        <v>6.4</v>
      </c>
      <c r="ACQ112" s="27">
        <f t="shared" si="3254"/>
        <v>0</v>
      </c>
      <c r="ACR112" s="27" t="str">
        <f t="shared" si="3255"/>
        <v>74.3</v>
      </c>
      <c r="ACS112" s="27" t="str">
        <f t="shared" si="3256"/>
        <v>27.9</v>
      </c>
      <c r="ACT112" s="27">
        <f t="shared" si="3257"/>
        <v>0</v>
      </c>
      <c r="ACU112" s="27" t="str">
        <f t="shared" si="3258"/>
        <v>0</v>
      </c>
      <c r="ACV112" s="27" t="str">
        <f t="shared" si="3259"/>
        <v>17.9</v>
      </c>
      <c r="ACW112" s="27">
        <f t="shared" si="3260"/>
        <v>0</v>
      </c>
      <c r="ACX112" s="27">
        <f t="shared" si="3261"/>
        <v>0</v>
      </c>
      <c r="ACY112" s="27" t="str">
        <f t="shared" si="3262"/>
        <v>32.8</v>
      </c>
      <c r="ACZ112" s="27" t="str">
        <f t="shared" si="3263"/>
        <v>0</v>
      </c>
      <c r="ADA112" s="27">
        <f t="shared" si="3264"/>
        <v>0</v>
      </c>
      <c r="ADB112" s="27" t="str">
        <f t="shared" si="3265"/>
        <v>19.2</v>
      </c>
      <c r="ADC112" s="27">
        <f t="shared" si="3266"/>
        <v>0</v>
      </c>
      <c r="ADD112" s="27" t="str">
        <f t="shared" si="3267"/>
        <v>17.9</v>
      </c>
      <c r="ADE112" s="27" t="str">
        <f t="shared" si="3268"/>
        <v>9.4</v>
      </c>
      <c r="ADF112" s="27">
        <f t="shared" si="3269"/>
        <v>0</v>
      </c>
      <c r="ADG112" s="27" t="str">
        <f t="shared" si="3270"/>
        <v>19.4</v>
      </c>
      <c r="ADH112" s="27" t="str">
        <f t="shared" si="3271"/>
        <v>28.6</v>
      </c>
      <c r="ADI112" s="27">
        <f t="shared" si="3272"/>
        <v>0</v>
      </c>
      <c r="ADJ112" s="27" t="str">
        <f t="shared" si="3273"/>
        <v>11.1</v>
      </c>
      <c r="ADK112" s="27">
        <f t="shared" si="3274"/>
        <v>0</v>
      </c>
      <c r="ADL112" s="27">
        <f t="shared" si="3275"/>
        <v>0</v>
      </c>
      <c r="ADM112" s="27" t="str">
        <f t="shared" si="3276"/>
        <v>13.8</v>
      </c>
      <c r="ADN112" s="27">
        <f t="shared" si="3277"/>
        <v>0</v>
      </c>
      <c r="ADO112" s="27">
        <f t="shared" si="3278"/>
        <v>0</v>
      </c>
      <c r="ADP112" s="27" t="str">
        <f t="shared" si="3279"/>
        <v>58.6</v>
      </c>
      <c r="ADQ112" s="27">
        <f t="shared" si="3280"/>
        <v>0</v>
      </c>
      <c r="ADR112" s="27">
        <f t="shared" si="3281"/>
        <v>0</v>
      </c>
      <c r="ADS112" s="27">
        <f t="shared" si="3282"/>
        <v>0</v>
      </c>
      <c r="ADT112" s="27">
        <f t="shared" si="3283"/>
        <v>0</v>
      </c>
      <c r="ADU112" s="27">
        <f t="shared" si="3284"/>
        <v>0</v>
      </c>
      <c r="ADV112" s="27">
        <f t="shared" si="3285"/>
        <v>0</v>
      </c>
      <c r="ADW112" s="27">
        <f t="shared" si="3286"/>
        <v>0</v>
      </c>
      <c r="ADX112" s="27">
        <f t="shared" si="3287"/>
        <v>0</v>
      </c>
      <c r="ADY112" s="27">
        <f t="shared" si="3288"/>
        <v>0</v>
      </c>
      <c r="ADZ112" s="27">
        <f t="shared" si="3289"/>
        <v>0</v>
      </c>
      <c r="AEA112" s="27">
        <f t="shared" si="3290"/>
        <v>0</v>
      </c>
      <c r="AEB112" s="27">
        <f t="shared" si="3291"/>
        <v>0</v>
      </c>
      <c r="AEC112" s="27">
        <f t="shared" si="3292"/>
        <v>0</v>
      </c>
      <c r="AED112" s="27">
        <f t="shared" si="3293"/>
        <v>0</v>
      </c>
      <c r="AEE112" s="27">
        <f t="shared" si="3294"/>
        <v>0</v>
      </c>
      <c r="AEF112" s="27">
        <f t="shared" si="3295"/>
        <v>0</v>
      </c>
      <c r="AEG112" s="27">
        <f t="shared" si="3296"/>
        <v>0</v>
      </c>
      <c r="AEH112" s="27">
        <f t="shared" si="3297"/>
        <v>0</v>
      </c>
      <c r="AEI112" s="27">
        <f t="shared" si="3298"/>
        <v>0</v>
      </c>
      <c r="AEJ112" s="27">
        <f t="shared" si="3299"/>
        <v>0</v>
      </c>
      <c r="AEK112" s="27">
        <f t="shared" si="3300"/>
        <v>0</v>
      </c>
      <c r="AEL112" s="27">
        <f t="shared" si="3301"/>
        <v>0</v>
      </c>
      <c r="AEM112" s="27">
        <f t="shared" si="3302"/>
        <v>0</v>
      </c>
      <c r="AEN112" s="27">
        <f t="shared" si="3303"/>
        <v>0</v>
      </c>
      <c r="AEO112" s="27">
        <f t="shared" si="3304"/>
        <v>0</v>
      </c>
      <c r="AEP112" s="27">
        <f t="shared" si="3305"/>
        <v>0</v>
      </c>
      <c r="AEQ112" s="27">
        <f t="shared" si="3306"/>
        <v>0</v>
      </c>
      <c r="AER112" s="27">
        <f t="shared" si="3307"/>
        <v>0</v>
      </c>
      <c r="AES112" s="27">
        <f t="shared" si="3308"/>
        <v>0</v>
      </c>
      <c r="AET112" s="27">
        <f t="shared" si="3309"/>
        <v>0</v>
      </c>
      <c r="AEU112" s="27">
        <f t="shared" si="3310"/>
        <v>0</v>
      </c>
      <c r="AEV112" s="27">
        <f t="shared" si="3311"/>
        <v>0</v>
      </c>
      <c r="AEW112" s="27">
        <f t="shared" si="3312"/>
        <v>0</v>
      </c>
      <c r="AEX112" s="27">
        <f t="shared" si="3313"/>
        <v>0</v>
      </c>
      <c r="AEY112" s="27">
        <f t="shared" si="3314"/>
        <v>0</v>
      </c>
      <c r="AEZ112" s="27">
        <f t="shared" si="3315"/>
        <v>0</v>
      </c>
      <c r="AFA112" s="27">
        <f t="shared" si="3316"/>
        <v>0</v>
      </c>
      <c r="AFB112" s="27">
        <f t="shared" si="3317"/>
        <v>0</v>
      </c>
      <c r="AFC112" s="27">
        <f t="shared" si="3318"/>
        <v>0</v>
      </c>
      <c r="AFD112" s="27">
        <f t="shared" si="3319"/>
        <v>0</v>
      </c>
      <c r="AFE112" s="27">
        <f t="shared" si="3320"/>
        <v>0</v>
      </c>
      <c r="AFF112" s="27">
        <f t="shared" si="3321"/>
        <v>0</v>
      </c>
      <c r="AFG112" s="27">
        <f t="shared" si="3322"/>
        <v>0</v>
      </c>
      <c r="AFH112" s="27">
        <f t="shared" si="3323"/>
        <v>0</v>
      </c>
      <c r="AFI112" s="27">
        <f t="shared" si="3324"/>
        <v>0</v>
      </c>
      <c r="AFJ112" s="27">
        <f t="shared" si="3325"/>
        <v>0</v>
      </c>
      <c r="AFL112" s="28">
        <f t="shared" si="2677"/>
        <v>54</v>
      </c>
      <c r="AFM112" s="28">
        <v>54</v>
      </c>
      <c r="AFN112" s="27">
        <v>7</v>
      </c>
      <c r="AFO112" s="27">
        <f t="shared" si="3326"/>
        <v>7</v>
      </c>
      <c r="AFP112" s="27">
        <f t="shared" si="3327"/>
        <v>7</v>
      </c>
      <c r="AFQ112" s="27">
        <f t="shared" si="3328"/>
        <v>7</v>
      </c>
      <c r="AFR112" s="27">
        <f t="shared" si="3329"/>
        <v>0</v>
      </c>
      <c r="AFS112" s="27">
        <f t="shared" si="3330"/>
        <v>0</v>
      </c>
      <c r="AFT112" s="27">
        <f t="shared" si="3331"/>
        <v>7</v>
      </c>
      <c r="AFU112" s="27">
        <f t="shared" si="3332"/>
        <v>5</v>
      </c>
      <c r="AFV112" s="27">
        <f t="shared" si="3333"/>
        <v>0</v>
      </c>
      <c r="AFW112" s="27">
        <f t="shared" si="3334"/>
        <v>3</v>
      </c>
      <c r="AFX112" s="27">
        <f t="shared" si="3335"/>
        <v>7</v>
      </c>
      <c r="AFY112" s="27">
        <f t="shared" si="3336"/>
        <v>0</v>
      </c>
      <c r="AFZ112" s="27">
        <f t="shared" si="3337"/>
        <v>7</v>
      </c>
      <c r="AGA112" s="27">
        <f t="shared" si="3338"/>
        <v>2</v>
      </c>
      <c r="AGB112" s="27">
        <f t="shared" si="3339"/>
        <v>0</v>
      </c>
      <c r="AGC112" s="27">
        <f t="shared" si="3340"/>
        <v>7</v>
      </c>
      <c r="AGD112" s="27">
        <f t="shared" si="3341"/>
        <v>7</v>
      </c>
      <c r="AGE112" s="27">
        <f t="shared" si="3342"/>
        <v>0</v>
      </c>
      <c r="AGF112" s="27">
        <f t="shared" si="3343"/>
        <v>0</v>
      </c>
      <c r="AGG112" s="27">
        <f t="shared" si="3344"/>
        <v>7</v>
      </c>
      <c r="AGH112" s="27">
        <f t="shared" si="3345"/>
        <v>7</v>
      </c>
      <c r="AGI112" s="27">
        <f t="shared" si="3346"/>
        <v>0</v>
      </c>
      <c r="AGJ112" s="27">
        <f t="shared" si="3347"/>
        <v>1</v>
      </c>
      <c r="AGK112" s="27">
        <f t="shared" si="3348"/>
        <v>0</v>
      </c>
      <c r="AGL112" s="27">
        <f t="shared" si="3349"/>
        <v>7</v>
      </c>
      <c r="AGM112" s="27">
        <f t="shared" si="3350"/>
        <v>7</v>
      </c>
      <c r="AGN112" s="27">
        <f t="shared" si="3351"/>
        <v>0</v>
      </c>
      <c r="AGO112" s="27">
        <f t="shared" si="3352"/>
        <v>7</v>
      </c>
      <c r="AGP112" s="27">
        <f t="shared" si="3353"/>
        <v>3</v>
      </c>
      <c r="AGQ112" s="27">
        <f t="shared" si="3354"/>
        <v>0</v>
      </c>
      <c r="AGR112" s="27">
        <f t="shared" si="3355"/>
        <v>7</v>
      </c>
      <c r="AGS112" s="27">
        <f t="shared" si="3356"/>
        <v>0</v>
      </c>
      <c r="AGT112" s="27">
        <f t="shared" si="3357"/>
        <v>0</v>
      </c>
      <c r="AGU112" s="27">
        <f t="shared" si="3358"/>
        <v>7</v>
      </c>
      <c r="AGV112" s="27">
        <f t="shared" si="3359"/>
        <v>0</v>
      </c>
      <c r="AGW112" s="27">
        <f t="shared" si="3360"/>
        <v>0</v>
      </c>
      <c r="AGX112" s="27">
        <f t="shared" si="3361"/>
        <v>7</v>
      </c>
      <c r="AGY112" s="27">
        <f t="shared" si="3362"/>
        <v>0</v>
      </c>
      <c r="AGZ112" s="27">
        <f t="shared" si="3363"/>
        <v>0</v>
      </c>
      <c r="AHA112" s="27">
        <f t="shared" si="3364"/>
        <v>0</v>
      </c>
      <c r="AHB112" s="27">
        <f t="shared" si="3365"/>
        <v>0</v>
      </c>
      <c r="AHC112" s="27">
        <f t="shared" si="3366"/>
        <v>0</v>
      </c>
      <c r="AHD112" s="27">
        <f t="shared" si="3367"/>
        <v>0</v>
      </c>
      <c r="AHE112" s="27">
        <f t="shared" si="3368"/>
        <v>0</v>
      </c>
      <c r="AHF112" s="27">
        <f t="shared" si="3369"/>
        <v>0</v>
      </c>
      <c r="AHG112" s="27">
        <f t="shared" si="3370"/>
        <v>0</v>
      </c>
      <c r="AHH112" s="27">
        <f t="shared" si="3371"/>
        <v>0</v>
      </c>
      <c r="AHI112" s="27">
        <f t="shared" si="3372"/>
        <v>0</v>
      </c>
      <c r="AHJ112" s="27">
        <f t="shared" si="3373"/>
        <v>0</v>
      </c>
      <c r="AHK112" s="27">
        <f t="shared" si="3374"/>
        <v>0</v>
      </c>
      <c r="AHL112" s="27">
        <f t="shared" si="3375"/>
        <v>0</v>
      </c>
      <c r="AHM112" s="27">
        <f t="shared" si="3376"/>
        <v>0</v>
      </c>
      <c r="AHN112" s="27">
        <f t="shared" si="3377"/>
        <v>0</v>
      </c>
      <c r="AHO112" s="27">
        <f t="shared" si="3378"/>
        <v>0</v>
      </c>
      <c r="AHP112" s="27">
        <f t="shared" si="3379"/>
        <v>0</v>
      </c>
      <c r="AHQ112" s="27">
        <f t="shared" si="3380"/>
        <v>0</v>
      </c>
      <c r="AHR112" s="27">
        <f t="shared" si="3381"/>
        <v>0</v>
      </c>
      <c r="AHS112" s="27">
        <f t="shared" si="3382"/>
        <v>0</v>
      </c>
      <c r="AHT112" s="27">
        <f t="shared" si="3383"/>
        <v>0</v>
      </c>
      <c r="AHU112" s="27">
        <f t="shared" si="3384"/>
        <v>0</v>
      </c>
      <c r="AHV112" s="27">
        <f t="shared" si="3385"/>
        <v>0</v>
      </c>
      <c r="AHW112" s="27">
        <f t="shared" si="3386"/>
        <v>0</v>
      </c>
      <c r="AHX112" s="27">
        <f t="shared" si="3387"/>
        <v>0</v>
      </c>
      <c r="AHY112" s="27">
        <f t="shared" si="3388"/>
        <v>0</v>
      </c>
      <c r="AHZ112" s="27">
        <f t="shared" si="3389"/>
        <v>0</v>
      </c>
      <c r="AIA112" s="27">
        <f t="shared" si="3390"/>
        <v>0</v>
      </c>
      <c r="AIB112" s="27">
        <f t="shared" si="3391"/>
        <v>0</v>
      </c>
      <c r="AIC112" s="27">
        <f t="shared" si="3392"/>
        <v>0</v>
      </c>
      <c r="AID112" s="27">
        <f t="shared" si="3393"/>
        <v>0</v>
      </c>
      <c r="AIE112" s="27">
        <f t="shared" si="3394"/>
        <v>0</v>
      </c>
      <c r="AIF112" s="27">
        <f t="shared" si="3395"/>
        <v>0</v>
      </c>
      <c r="AIG112" s="27">
        <f t="shared" si="3396"/>
        <v>0</v>
      </c>
      <c r="AIH112" s="27">
        <f t="shared" si="3397"/>
        <v>0</v>
      </c>
      <c r="AII112" s="27">
        <f t="shared" si="3398"/>
        <v>0</v>
      </c>
      <c r="AIJ112" s="27">
        <f t="shared" si="3399"/>
        <v>0</v>
      </c>
      <c r="AIK112" s="27">
        <f t="shared" si="3400"/>
        <v>0</v>
      </c>
      <c r="AIL112" s="27">
        <f t="shared" si="3401"/>
        <v>0</v>
      </c>
      <c r="AIM112" s="27">
        <f t="shared" si="3402"/>
        <v>0</v>
      </c>
      <c r="AIN112" s="27">
        <f t="shared" si="3403"/>
        <v>0</v>
      </c>
      <c r="AIO112" s="27">
        <f t="shared" si="3404"/>
        <v>0</v>
      </c>
      <c r="AIP112" s="27">
        <f t="shared" si="3405"/>
        <v>0</v>
      </c>
      <c r="AIQ112" s="27">
        <f t="shared" si="3406"/>
        <v>0</v>
      </c>
      <c r="AIR112" s="27">
        <f t="shared" si="3407"/>
        <v>0</v>
      </c>
      <c r="AIT112" s="27">
        <v>1</v>
      </c>
      <c r="AIU112" s="27">
        <v>1</v>
      </c>
      <c r="AIV112" s="27">
        <v>1</v>
      </c>
      <c r="AIW112" s="27">
        <f t="shared" si="3408"/>
        <v>0</v>
      </c>
      <c r="AIX112" s="27">
        <f t="shared" si="3409"/>
        <v>0</v>
      </c>
      <c r="AIY112" s="27">
        <f t="shared" si="3410"/>
        <v>0.25</v>
      </c>
      <c r="AIZ112" s="27">
        <f t="shared" si="3411"/>
        <v>2</v>
      </c>
      <c r="AJA112" s="27">
        <f t="shared" si="3412"/>
        <v>0</v>
      </c>
      <c r="AJB112" s="27">
        <f t="shared" si="3413"/>
        <v>4</v>
      </c>
      <c r="AJC112" s="27">
        <f t="shared" si="3414"/>
        <v>8</v>
      </c>
      <c r="AJD112" s="27">
        <f t="shared" si="3415"/>
        <v>0</v>
      </c>
      <c r="AJE112" s="27">
        <f t="shared" si="3416"/>
        <v>0.5</v>
      </c>
      <c r="AJF112" s="27">
        <f t="shared" si="3417"/>
        <v>8</v>
      </c>
      <c r="AJG112" s="27">
        <f t="shared" si="3418"/>
        <v>0</v>
      </c>
      <c r="AJH112" s="27">
        <f t="shared" si="3419"/>
        <v>4</v>
      </c>
      <c r="AJI112" s="27">
        <f t="shared" si="3420"/>
        <v>1</v>
      </c>
      <c r="AJJ112" s="27">
        <f t="shared" si="3421"/>
        <v>0</v>
      </c>
      <c r="AJK112" s="27">
        <f t="shared" si="3422"/>
        <v>0</v>
      </c>
      <c r="AJL112" s="27">
        <f t="shared" si="3423"/>
        <v>0.25</v>
      </c>
      <c r="AJM112" s="27">
        <f t="shared" si="3424"/>
        <v>1</v>
      </c>
      <c r="AJN112" s="27">
        <f t="shared" si="3425"/>
        <v>0</v>
      </c>
      <c r="AJO112" s="27">
        <f t="shared" si="3426"/>
        <v>4</v>
      </c>
      <c r="AJP112" s="27">
        <f t="shared" si="3427"/>
        <v>0</v>
      </c>
      <c r="AJQ112" s="27">
        <f t="shared" si="3428"/>
        <v>4</v>
      </c>
      <c r="AJR112" s="27">
        <f t="shared" si="3429"/>
        <v>1</v>
      </c>
      <c r="AJS112" s="27">
        <f t="shared" si="3430"/>
        <v>0</v>
      </c>
      <c r="AJT112" s="27">
        <f t="shared" si="3431"/>
        <v>0.5</v>
      </c>
      <c r="AJU112" s="27">
        <f t="shared" si="3432"/>
        <v>8</v>
      </c>
      <c r="AJV112" s="27">
        <f t="shared" si="3433"/>
        <v>0</v>
      </c>
      <c r="AJW112" s="27">
        <f t="shared" si="3434"/>
        <v>4</v>
      </c>
      <c r="AJX112" s="27">
        <f t="shared" si="3435"/>
        <v>0</v>
      </c>
      <c r="AJY112" s="27">
        <f t="shared" si="3436"/>
        <v>0</v>
      </c>
      <c r="AJZ112" s="27">
        <f t="shared" si="3437"/>
        <v>0.25</v>
      </c>
      <c r="AKA112" s="27">
        <f t="shared" si="3438"/>
        <v>0</v>
      </c>
      <c r="AKB112" s="27">
        <f t="shared" si="3439"/>
        <v>0</v>
      </c>
      <c r="AKC112" s="27">
        <f t="shared" si="3440"/>
        <v>0.25</v>
      </c>
      <c r="AKD112" s="27">
        <f t="shared" si="3441"/>
        <v>0</v>
      </c>
      <c r="AKE112" s="27">
        <f t="shared" si="3442"/>
        <v>0</v>
      </c>
      <c r="AKF112" s="27">
        <f t="shared" si="3443"/>
        <v>0</v>
      </c>
      <c r="AKG112" s="27">
        <f t="shared" si="3444"/>
        <v>0</v>
      </c>
      <c r="AKH112" s="27">
        <f t="shared" si="3445"/>
        <v>0</v>
      </c>
      <c r="AKI112" s="27">
        <f t="shared" si="3446"/>
        <v>0</v>
      </c>
      <c r="AKJ112" s="27">
        <f t="shared" si="3447"/>
        <v>0</v>
      </c>
      <c r="AKK112" s="27">
        <f t="shared" si="3448"/>
        <v>0</v>
      </c>
      <c r="AKL112" s="27">
        <f t="shared" si="3449"/>
        <v>0</v>
      </c>
      <c r="AKM112" s="27">
        <f t="shared" si="3450"/>
        <v>0</v>
      </c>
      <c r="AKN112" s="27">
        <f t="shared" si="3451"/>
        <v>0</v>
      </c>
      <c r="AKO112" s="27">
        <f t="shared" si="3452"/>
        <v>0</v>
      </c>
      <c r="AKP112" s="27">
        <f t="shared" si="3453"/>
        <v>0</v>
      </c>
      <c r="AKQ112" s="27">
        <f t="shared" si="3454"/>
        <v>0</v>
      </c>
      <c r="AKR112" s="27">
        <f t="shared" si="3455"/>
        <v>0</v>
      </c>
      <c r="AKS112" s="27">
        <f t="shared" si="3456"/>
        <v>0</v>
      </c>
      <c r="AKT112" s="27">
        <f t="shared" si="3457"/>
        <v>0</v>
      </c>
      <c r="AKU112" s="27">
        <f t="shared" si="3458"/>
        <v>0</v>
      </c>
      <c r="AKV112" s="27">
        <f t="shared" si="3459"/>
        <v>0</v>
      </c>
      <c r="AKW112" s="27">
        <f t="shared" si="3460"/>
        <v>0</v>
      </c>
      <c r="AKX112" s="27">
        <f t="shared" si="3461"/>
        <v>0</v>
      </c>
      <c r="AKY112" s="27">
        <f t="shared" si="3462"/>
        <v>0</v>
      </c>
      <c r="AKZ112" s="27">
        <f t="shared" si="3463"/>
        <v>0</v>
      </c>
      <c r="ALA112" s="27">
        <f t="shared" si="3464"/>
        <v>0</v>
      </c>
      <c r="ALB112" s="27">
        <f t="shared" si="3465"/>
        <v>0</v>
      </c>
      <c r="ALC112" s="27">
        <f t="shared" si="3466"/>
        <v>0</v>
      </c>
      <c r="ALD112" s="27">
        <f t="shared" si="3467"/>
        <v>0</v>
      </c>
      <c r="ALE112" s="27">
        <f t="shared" si="3468"/>
        <v>0</v>
      </c>
      <c r="ALF112" s="27">
        <f t="shared" si="3469"/>
        <v>0</v>
      </c>
      <c r="ALG112" s="27">
        <f t="shared" si="3470"/>
        <v>0</v>
      </c>
      <c r="ALH112" s="27">
        <f t="shared" si="3471"/>
        <v>0</v>
      </c>
      <c r="ALI112" s="27">
        <f t="shared" si="3472"/>
        <v>0</v>
      </c>
      <c r="ALJ112" s="27">
        <f t="shared" si="3473"/>
        <v>0</v>
      </c>
      <c r="ALK112" s="27">
        <f t="shared" si="3474"/>
        <v>0</v>
      </c>
      <c r="ALL112" s="27">
        <f t="shared" si="3475"/>
        <v>0</v>
      </c>
      <c r="ALM112" s="27">
        <f t="shared" si="3476"/>
        <v>0</v>
      </c>
      <c r="ALN112" s="27">
        <f t="shared" si="3477"/>
        <v>0</v>
      </c>
      <c r="ALO112" s="27">
        <f t="shared" si="3478"/>
        <v>0</v>
      </c>
      <c r="ALP112" s="27">
        <f t="shared" si="3479"/>
        <v>0</v>
      </c>
      <c r="ALQ112" s="27">
        <f t="shared" si="3480"/>
        <v>0</v>
      </c>
      <c r="ALR112" s="27">
        <f t="shared" si="3481"/>
        <v>0</v>
      </c>
      <c r="ALS112" s="27">
        <f t="shared" si="3482"/>
        <v>0</v>
      </c>
      <c r="ALT112" s="27">
        <f t="shared" si="3483"/>
        <v>0</v>
      </c>
      <c r="ALU112" s="27">
        <f t="shared" si="3484"/>
        <v>0</v>
      </c>
      <c r="ALV112" s="27">
        <f t="shared" si="3485"/>
        <v>0</v>
      </c>
      <c r="ALW112" s="27">
        <f t="shared" si="3486"/>
        <v>0</v>
      </c>
      <c r="AMK112" s="28">
        <v>1719</v>
      </c>
      <c r="AML112" s="28">
        <f t="shared" si="3487"/>
        <v>1719</v>
      </c>
      <c r="AMN112" s="28">
        <v>1932</v>
      </c>
      <c r="AMO112" s="27" t="str">
        <f t="shared" si="3488"/>
        <v>1909</v>
      </c>
      <c r="AMP112" s="27" t="str">
        <f t="shared" si="3489"/>
        <v>1887</v>
      </c>
      <c r="AMQ112" s="27" t="str">
        <f t="shared" si="3490"/>
        <v>1869</v>
      </c>
      <c r="AMR112" s="27" t="str">
        <f t="shared" si="3491"/>
        <v>1869</v>
      </c>
      <c r="AMS112" s="27" t="str">
        <f t="shared" si="3492"/>
        <v>1869</v>
      </c>
      <c r="AMT112" s="27" t="str">
        <f t="shared" si="3493"/>
        <v>1875</v>
      </c>
      <c r="AMU112" s="27" t="str">
        <f t="shared" si="3494"/>
        <v>1869</v>
      </c>
      <c r="AMV112" s="27" t="str">
        <f t="shared" si="3495"/>
        <v>1869</v>
      </c>
      <c r="AMW112" s="27" t="str">
        <f t="shared" si="3496"/>
        <v>1853</v>
      </c>
      <c r="AMX112" s="27" t="str">
        <f t="shared" si="3497"/>
        <v>1827</v>
      </c>
      <c r="AMY112" s="27" t="str">
        <f t="shared" si="3498"/>
        <v>1827</v>
      </c>
      <c r="AMZ112" s="27" t="str">
        <f t="shared" si="3499"/>
        <v>1840</v>
      </c>
      <c r="ANA112" s="27" t="str">
        <f t="shared" si="3500"/>
        <v>1828</v>
      </c>
      <c r="ANB112" s="27" t="str">
        <f t="shared" si="3501"/>
        <v>1828</v>
      </c>
      <c r="ANC112" s="27" t="str">
        <f t="shared" si="3502"/>
        <v>1801</v>
      </c>
      <c r="AND112" s="27" t="str">
        <f t="shared" si="3503"/>
        <v>1780</v>
      </c>
      <c r="ANE112" s="27" t="str">
        <f t="shared" si="3504"/>
        <v>1780</v>
      </c>
      <c r="ANF112" s="27" t="str">
        <f t="shared" si="3505"/>
        <v>1780</v>
      </c>
      <c r="ANG112" s="27" t="str">
        <f t="shared" si="3506"/>
        <v>1774</v>
      </c>
      <c r="ANH112" s="27" t="str">
        <f t="shared" si="3507"/>
        <v>1749</v>
      </c>
      <c r="ANI112" s="27" t="str">
        <f t="shared" si="3508"/>
        <v>1749</v>
      </c>
      <c r="ANJ112" s="27" t="str">
        <f t="shared" si="3509"/>
        <v>1740</v>
      </c>
      <c r="ANK112" s="27" t="str">
        <f t="shared" si="3510"/>
        <v>1740</v>
      </c>
      <c r="ANL112" s="27" t="str">
        <f t="shared" si="3511"/>
        <v>1724</v>
      </c>
      <c r="ANM112" s="27" t="str">
        <f t="shared" si="3512"/>
        <v>1710</v>
      </c>
      <c r="ANN112" s="27" t="str">
        <f t="shared" si="3513"/>
        <v>1710</v>
      </c>
      <c r="ANO112" s="27" t="str">
        <f t="shared" si="3514"/>
        <v>1704</v>
      </c>
      <c r="ANP112" s="27" t="str">
        <f t="shared" si="3515"/>
        <v>1724</v>
      </c>
      <c r="ANQ112" s="27" t="str">
        <f t="shared" si="3516"/>
        <v>1724</v>
      </c>
      <c r="ANR112" s="27" t="str">
        <f t="shared" si="3517"/>
        <v>1718</v>
      </c>
      <c r="ANS112" s="27" t="str">
        <f t="shared" si="3518"/>
        <v>1718</v>
      </c>
      <c r="ANT112" s="27" t="str">
        <f t="shared" si="3519"/>
        <v>1718</v>
      </c>
      <c r="ANU112" s="27" t="str">
        <f t="shared" si="3520"/>
        <v>1697</v>
      </c>
      <c r="ANV112" s="27" t="str">
        <f t="shared" si="3521"/>
        <v>1697</v>
      </c>
      <c r="ANW112" s="27" t="str">
        <f t="shared" si="3522"/>
        <v>1697</v>
      </c>
      <c r="ANX112" s="27" t="str">
        <f t="shared" si="3523"/>
        <v>1719</v>
      </c>
      <c r="ANY112" s="27" t="str">
        <f t="shared" si="3524"/>
        <v>1719</v>
      </c>
      <c r="ANZ112" s="27" t="str">
        <f t="shared" si="3525"/>
        <v>1719</v>
      </c>
      <c r="AOA112" s="27" t="str">
        <f t="shared" si="3526"/>
        <v>1719</v>
      </c>
      <c r="AOB112" s="27" t="str">
        <f t="shared" si="3527"/>
        <v>1719</v>
      </c>
      <c r="AOC112" s="27" t="str">
        <f t="shared" si="3528"/>
        <v>1719</v>
      </c>
      <c r="AOD112" s="27" t="str">
        <f t="shared" si="3529"/>
        <v>1719</v>
      </c>
      <c r="AOE112" s="27" t="str">
        <f t="shared" si="3530"/>
        <v>1719</v>
      </c>
      <c r="AOF112" s="27" t="str">
        <f t="shared" si="3531"/>
        <v>1719</v>
      </c>
      <c r="AOG112" s="27" t="str">
        <f t="shared" si="3532"/>
        <v>1719</v>
      </c>
      <c r="AOH112" s="27" t="str">
        <f t="shared" si="3533"/>
        <v>1719</v>
      </c>
      <c r="AOI112" s="27" t="str">
        <f t="shared" si="3534"/>
        <v>1719</v>
      </c>
      <c r="AOJ112" s="27" t="str">
        <f t="shared" si="3535"/>
        <v>1719</v>
      </c>
      <c r="AOK112" s="27" t="str">
        <f t="shared" si="3536"/>
        <v>1719</v>
      </c>
      <c r="AOL112" s="27" t="str">
        <f t="shared" si="3537"/>
        <v>1719</v>
      </c>
      <c r="AOM112" s="27" t="str">
        <f t="shared" si="3538"/>
        <v>1719</v>
      </c>
      <c r="AON112" s="27" t="str">
        <f t="shared" si="3539"/>
        <v>1719</v>
      </c>
      <c r="AOO112" s="27" t="str">
        <f t="shared" si="3540"/>
        <v>1719</v>
      </c>
      <c r="AOP112" s="27" t="str">
        <f t="shared" si="3541"/>
        <v>1719</v>
      </c>
      <c r="AOQ112" s="27" t="str">
        <f t="shared" si="3542"/>
        <v>1719</v>
      </c>
      <c r="AOR112" s="27" t="str">
        <f t="shared" si="3543"/>
        <v>1719</v>
      </c>
      <c r="AOS112" s="27" t="str">
        <f t="shared" si="3544"/>
        <v>1719</v>
      </c>
      <c r="AOT112" s="27" t="str">
        <f t="shared" si="3545"/>
        <v>1719</v>
      </c>
      <c r="AOU112" s="27" t="str">
        <f t="shared" si="3546"/>
        <v>1719</v>
      </c>
      <c r="AOV112" s="27" t="str">
        <f t="shared" si="3547"/>
        <v>1719</v>
      </c>
      <c r="AOW112" s="27" t="str">
        <f t="shared" si="3548"/>
        <v>1719</v>
      </c>
      <c r="AOX112" s="27" t="str">
        <f t="shared" si="3549"/>
        <v>1719</v>
      </c>
      <c r="AOY112" s="27" t="str">
        <f t="shared" si="3550"/>
        <v>1719</v>
      </c>
      <c r="AOZ112" s="27" t="str">
        <f t="shared" si="3551"/>
        <v>1719</v>
      </c>
      <c r="APA112" s="27" t="str">
        <f t="shared" si="3552"/>
        <v>1719</v>
      </c>
      <c r="APB112" s="27" t="str">
        <f t="shared" si="3553"/>
        <v>1719</v>
      </c>
      <c r="APC112" s="27" t="str">
        <f t="shared" si="3554"/>
        <v>1719</v>
      </c>
      <c r="APD112" s="27" t="str">
        <f t="shared" si="3555"/>
        <v>1719</v>
      </c>
      <c r="APE112" s="27" t="str">
        <f t="shared" si="3556"/>
        <v>1719</v>
      </c>
      <c r="APF112" s="27" t="str">
        <f t="shared" si="3557"/>
        <v>1719</v>
      </c>
      <c r="APG112" s="27" t="str">
        <f t="shared" si="3558"/>
        <v>1719</v>
      </c>
      <c r="APH112" s="27" t="str">
        <f t="shared" si="3559"/>
        <v>1719</v>
      </c>
      <c r="API112" s="27" t="str">
        <f t="shared" si="3560"/>
        <v>1719</v>
      </c>
      <c r="APJ112" s="27" t="str">
        <f t="shared" si="3561"/>
        <v>1719</v>
      </c>
      <c r="APK112" s="27" t="str">
        <f t="shared" si="3562"/>
        <v>1719</v>
      </c>
      <c r="APL112" s="27" t="str">
        <f t="shared" si="3563"/>
        <v>1719</v>
      </c>
      <c r="APM112" s="27" t="str">
        <f t="shared" si="3564"/>
        <v>1719</v>
      </c>
      <c r="APN112" s="27" t="str">
        <f t="shared" si="3565"/>
        <v>1719</v>
      </c>
      <c r="APO112" s="27" t="str">
        <f t="shared" si="3566"/>
        <v>1719</v>
      </c>
      <c r="APP112" s="27" t="str">
        <f t="shared" si="3567"/>
        <v>1719</v>
      </c>
      <c r="APQ112" s="27" t="str">
        <f t="shared" si="3568"/>
        <v>1719</v>
      </c>
      <c r="APR112" s="27" t="str">
        <f t="shared" si="3569"/>
        <v>1719</v>
      </c>
    </row>
    <row r="113" spans="1:1011 1025:1110" x14ac:dyDescent="0.35">
      <c r="A113" s="27">
        <v>54</v>
      </c>
      <c r="B113" s="86" t="s">
        <v>98</v>
      </c>
      <c r="C113" s="91">
        <f>VLOOKUP(A113, Rankings!$A$2:$AN$129, 40, FALSE)</f>
        <v>111</v>
      </c>
      <c r="D113" s="22" t="s">
        <v>380</v>
      </c>
      <c r="I113" s="29">
        <f t="shared" si="2678"/>
        <v>13</v>
      </c>
      <c r="L113" s="27" t="s">
        <v>2232</v>
      </c>
      <c r="M113" s="27" t="s">
        <v>2546</v>
      </c>
      <c r="N113" s="27" t="s">
        <v>2771</v>
      </c>
      <c r="O113" s="27" t="s">
        <v>24</v>
      </c>
      <c r="P113" s="27" t="s">
        <v>3097</v>
      </c>
      <c r="Q113" s="27" t="s">
        <v>3164</v>
      </c>
      <c r="R113" s="27" t="s">
        <v>24</v>
      </c>
      <c r="S113" s="27" t="s">
        <v>24</v>
      </c>
      <c r="T113" s="27" t="s">
        <v>3755</v>
      </c>
      <c r="U113" s="27" t="s">
        <v>24</v>
      </c>
      <c r="V113" s="27" t="s">
        <v>4017</v>
      </c>
      <c r="W113" s="27" t="s">
        <v>4199</v>
      </c>
      <c r="X113" s="27" t="s">
        <v>24</v>
      </c>
      <c r="Y113" s="27" t="s">
        <v>24</v>
      </c>
      <c r="Z113" s="27" t="s">
        <v>4551</v>
      </c>
      <c r="AA113" s="27" t="s">
        <v>24</v>
      </c>
      <c r="AB113" s="27" t="s">
        <v>24</v>
      </c>
      <c r="AC113" s="27" t="s">
        <v>24</v>
      </c>
      <c r="AD113" s="27" t="s">
        <v>24</v>
      </c>
      <c r="AE113" s="27" t="s">
        <v>24</v>
      </c>
      <c r="AF113" s="27" t="s">
        <v>5123</v>
      </c>
      <c r="AG113" s="27" t="s">
        <v>24</v>
      </c>
      <c r="AH113" s="27" t="s">
        <v>24</v>
      </c>
      <c r="AI113" s="27" t="s">
        <v>24</v>
      </c>
      <c r="AJ113" s="27" t="s">
        <v>24</v>
      </c>
      <c r="AK113" s="27" t="s">
        <v>24</v>
      </c>
      <c r="AL113" s="27" t="s">
        <v>5730</v>
      </c>
      <c r="AM113" s="27" t="s">
        <v>24</v>
      </c>
      <c r="AN113" s="27" t="s">
        <v>24</v>
      </c>
      <c r="AO113" s="27" t="s">
        <v>6098</v>
      </c>
      <c r="AP113" s="27" t="s">
        <v>24</v>
      </c>
      <c r="AQ113" s="27" t="s">
        <v>24</v>
      </c>
      <c r="AR113" s="27" t="s">
        <v>6384</v>
      </c>
      <c r="AS113" s="27" t="s">
        <v>24</v>
      </c>
      <c r="AT113" s="27" t="s">
        <v>24</v>
      </c>
      <c r="AU113" s="27" t="s">
        <v>6647</v>
      </c>
      <c r="AV113" s="27" t="s">
        <v>24</v>
      </c>
      <c r="AW113" s="27" t="s">
        <v>24</v>
      </c>
      <c r="AX113" s="27" t="s">
        <v>24</v>
      </c>
      <c r="AY113" s="27" t="s">
        <v>24</v>
      </c>
      <c r="AZ113" s="27" t="s">
        <v>24</v>
      </c>
      <c r="BA113" s="27" t="s">
        <v>24</v>
      </c>
      <c r="BB113" s="27" t="s">
        <v>24</v>
      </c>
      <c r="BC113" s="27" t="s">
        <v>24</v>
      </c>
      <c r="BD113" s="27" t="s">
        <v>24</v>
      </c>
      <c r="BE113" s="27" t="s">
        <v>24</v>
      </c>
      <c r="BF113" s="27" t="s">
        <v>24</v>
      </c>
      <c r="BG113" s="27" t="s">
        <v>24</v>
      </c>
      <c r="BH113" s="27" t="s">
        <v>24</v>
      </c>
      <c r="BI113" s="27" t="s">
        <v>24</v>
      </c>
      <c r="BJ113" s="27" t="s">
        <v>24</v>
      </c>
      <c r="BK113" s="27" t="s">
        <v>24</v>
      </c>
      <c r="BL113" s="27" t="s">
        <v>24</v>
      </c>
      <c r="BM113" s="27" t="s">
        <v>24</v>
      </c>
      <c r="BN113" s="27" t="s">
        <v>24</v>
      </c>
      <c r="BO113" s="27" t="s">
        <v>24</v>
      </c>
      <c r="BP113" s="27" t="s">
        <v>24</v>
      </c>
      <c r="BQ113" s="27" t="s">
        <v>24</v>
      </c>
      <c r="BR113" s="27" t="s">
        <v>24</v>
      </c>
      <c r="BS113" s="27" t="s">
        <v>24</v>
      </c>
      <c r="BT113" s="27" t="s">
        <v>24</v>
      </c>
      <c r="BU113" s="27" t="s">
        <v>24</v>
      </c>
      <c r="BV113" s="27" t="s">
        <v>24</v>
      </c>
      <c r="BW113" s="27" t="s">
        <v>24</v>
      </c>
      <c r="BX113" s="27" t="s">
        <v>24</v>
      </c>
      <c r="BY113" s="27" t="s">
        <v>24</v>
      </c>
      <c r="BZ113" s="27" t="s">
        <v>24</v>
      </c>
      <c r="CA113" s="27" t="s">
        <v>24</v>
      </c>
      <c r="CB113" s="27" t="s">
        <v>24</v>
      </c>
      <c r="CC113" s="27" t="s">
        <v>24</v>
      </c>
      <c r="CD113" s="27" t="s">
        <v>24</v>
      </c>
      <c r="CE113" s="27" t="s">
        <v>24</v>
      </c>
      <c r="CF113" s="27" t="s">
        <v>24</v>
      </c>
      <c r="CG113" s="27" t="s">
        <v>24</v>
      </c>
      <c r="CH113" s="27" t="s">
        <v>24</v>
      </c>
      <c r="CI113" s="27" t="s">
        <v>24</v>
      </c>
      <c r="CJ113" s="27" t="s">
        <v>24</v>
      </c>
      <c r="CK113" s="27" t="s">
        <v>24</v>
      </c>
      <c r="CL113" s="27" t="s">
        <v>24</v>
      </c>
      <c r="CM113" s="27" t="s">
        <v>24</v>
      </c>
      <c r="CN113" s="27" t="s">
        <v>24</v>
      </c>
      <c r="CO113" s="27" t="s">
        <v>24</v>
      </c>
      <c r="CQ113" s="28">
        <f t="shared" si="2679"/>
        <v>1</v>
      </c>
      <c r="CR113" s="28">
        <f t="shared" si="2680"/>
        <v>4</v>
      </c>
      <c r="CS113" s="28">
        <f t="shared" si="2681"/>
        <v>0</v>
      </c>
      <c r="CT113" s="28">
        <f t="shared" si="2682"/>
        <v>7</v>
      </c>
      <c r="CU113" s="28">
        <f t="shared" si="2683"/>
        <v>1</v>
      </c>
      <c r="CV113" s="28">
        <f t="shared" si="2684"/>
        <v>3</v>
      </c>
      <c r="CW113" s="28">
        <f t="shared" si="2685"/>
        <v>0</v>
      </c>
      <c r="CX113" s="28">
        <f t="shared" si="2686"/>
        <v>5</v>
      </c>
      <c r="CY113" s="28">
        <f t="shared" si="2687"/>
        <v>0</v>
      </c>
      <c r="CZ113" s="28">
        <f t="shared" si="2688"/>
        <v>0</v>
      </c>
      <c r="DA113" s="28">
        <f t="shared" si="2689"/>
        <v>0</v>
      </c>
      <c r="DB113" s="28">
        <f t="shared" si="2690"/>
        <v>0</v>
      </c>
      <c r="DC113" s="28">
        <f t="shared" si="2691"/>
        <v>1</v>
      </c>
      <c r="DD113" s="28">
        <f t="shared" si="2692"/>
        <v>0</v>
      </c>
      <c r="DE113" s="28">
        <f t="shared" si="2693"/>
        <v>0</v>
      </c>
      <c r="DF113" s="28">
        <f t="shared" si="2694"/>
        <v>1</v>
      </c>
      <c r="DG113" s="28">
        <f t="shared" si="2695"/>
        <v>0</v>
      </c>
      <c r="DH113" s="28">
        <f t="shared" si="2696"/>
        <v>0</v>
      </c>
      <c r="DI113" s="28">
        <f t="shared" si="2697"/>
        <v>0</v>
      </c>
      <c r="DJ113" s="28">
        <f t="shared" si="2698"/>
        <v>0</v>
      </c>
      <c r="DK113" s="28">
        <f t="shared" si="2699"/>
        <v>0</v>
      </c>
      <c r="DL113" s="28">
        <f t="shared" si="2700"/>
        <v>0</v>
      </c>
      <c r="DM113" s="28">
        <f t="shared" si="2701"/>
        <v>0</v>
      </c>
      <c r="DN113" s="28">
        <f t="shared" si="2702"/>
        <v>0</v>
      </c>
      <c r="DO113" s="28">
        <f t="shared" si="2703"/>
        <v>1</v>
      </c>
      <c r="DP113" s="28">
        <f t="shared" si="2704"/>
        <v>1</v>
      </c>
      <c r="DR113">
        <f t="shared" si="2705"/>
        <v>4</v>
      </c>
      <c r="DS113">
        <f t="shared" si="2706"/>
        <v>1</v>
      </c>
      <c r="DT113">
        <f t="shared" si="2707"/>
        <v>4</v>
      </c>
      <c r="DU113">
        <f t="shared" si="2708"/>
        <v>0</v>
      </c>
      <c r="DV113">
        <f t="shared" si="2709"/>
        <v>9</v>
      </c>
      <c r="DW113">
        <f t="shared" si="2710"/>
        <v>2</v>
      </c>
      <c r="DX113">
        <f t="shared" si="2711"/>
        <v>0</v>
      </c>
      <c r="DY113">
        <f t="shared" si="2712"/>
        <v>0</v>
      </c>
      <c r="DZ113">
        <f t="shared" si="2713"/>
        <v>4</v>
      </c>
      <c r="EA113">
        <f t="shared" si="2714"/>
        <v>0</v>
      </c>
      <c r="EB113">
        <f t="shared" si="2715"/>
        <v>12</v>
      </c>
      <c r="EC113">
        <f t="shared" si="2716"/>
        <v>4</v>
      </c>
      <c r="ED113">
        <f t="shared" si="2717"/>
        <v>0</v>
      </c>
      <c r="EE113">
        <f t="shared" si="2718"/>
        <v>0</v>
      </c>
      <c r="EF113">
        <f t="shared" si="2719"/>
        <v>2</v>
      </c>
      <c r="EG113">
        <f t="shared" si="2720"/>
        <v>0</v>
      </c>
      <c r="EH113">
        <f t="shared" si="2721"/>
        <v>0</v>
      </c>
      <c r="EI113">
        <f t="shared" si="2722"/>
        <v>0</v>
      </c>
      <c r="EJ113">
        <f t="shared" si="2723"/>
        <v>0</v>
      </c>
      <c r="EK113">
        <f t="shared" si="2724"/>
        <v>0</v>
      </c>
      <c r="EL113">
        <f t="shared" si="2725"/>
        <v>4</v>
      </c>
      <c r="EM113">
        <f t="shared" si="2726"/>
        <v>0</v>
      </c>
      <c r="EN113">
        <f t="shared" si="2727"/>
        <v>0</v>
      </c>
      <c r="EO113">
        <f t="shared" si="2728"/>
        <v>0</v>
      </c>
      <c r="EP113">
        <f t="shared" si="2729"/>
        <v>0</v>
      </c>
      <c r="EQ113">
        <f t="shared" si="2730"/>
        <v>0</v>
      </c>
      <c r="ER113">
        <f t="shared" si="2731"/>
        <v>2</v>
      </c>
      <c r="ES113">
        <f t="shared" si="2732"/>
        <v>0</v>
      </c>
      <c r="ET113">
        <f t="shared" si="2733"/>
        <v>0</v>
      </c>
      <c r="EU113">
        <f t="shared" si="2734"/>
        <v>2</v>
      </c>
      <c r="EV113">
        <f t="shared" si="2735"/>
        <v>0</v>
      </c>
      <c r="EW113">
        <f t="shared" si="2736"/>
        <v>0</v>
      </c>
      <c r="EX113">
        <f t="shared" si="2737"/>
        <v>4</v>
      </c>
      <c r="EY113">
        <f t="shared" si="2738"/>
        <v>0</v>
      </c>
      <c r="EZ113">
        <f t="shared" si="2739"/>
        <v>0</v>
      </c>
      <c r="FA113">
        <f t="shared" si="2740"/>
        <v>4</v>
      </c>
      <c r="FB113">
        <f t="shared" si="2741"/>
        <v>0</v>
      </c>
      <c r="FC113">
        <f t="shared" si="2742"/>
        <v>0</v>
      </c>
      <c r="FD113">
        <f t="shared" si="2743"/>
        <v>0</v>
      </c>
      <c r="FE113">
        <f t="shared" si="2744"/>
        <v>0</v>
      </c>
      <c r="FF113">
        <f t="shared" si="2745"/>
        <v>0</v>
      </c>
      <c r="FG113">
        <f t="shared" si="2746"/>
        <v>0</v>
      </c>
      <c r="FH113">
        <f t="shared" si="2747"/>
        <v>0</v>
      </c>
      <c r="FI113">
        <f t="shared" si="2748"/>
        <v>0</v>
      </c>
      <c r="FJ113">
        <f t="shared" si="2749"/>
        <v>0</v>
      </c>
      <c r="FK113">
        <f t="shared" si="2750"/>
        <v>0</v>
      </c>
      <c r="FL113">
        <f t="shared" si="2751"/>
        <v>0</v>
      </c>
      <c r="FM113">
        <f t="shared" si="2752"/>
        <v>0</v>
      </c>
      <c r="FN113">
        <f t="shared" si="2753"/>
        <v>0</v>
      </c>
      <c r="FO113">
        <f t="shared" si="2754"/>
        <v>0</v>
      </c>
      <c r="FP113">
        <f t="shared" si="2755"/>
        <v>0</v>
      </c>
      <c r="FQ113">
        <f t="shared" si="2756"/>
        <v>0</v>
      </c>
      <c r="FR113">
        <f t="shared" si="2757"/>
        <v>0</v>
      </c>
      <c r="FS113">
        <f t="shared" si="2758"/>
        <v>0</v>
      </c>
      <c r="FT113">
        <f t="shared" si="2759"/>
        <v>0</v>
      </c>
      <c r="FU113">
        <f t="shared" si="2760"/>
        <v>0</v>
      </c>
      <c r="FV113">
        <f t="shared" si="2761"/>
        <v>0</v>
      </c>
      <c r="FW113">
        <f t="shared" si="2762"/>
        <v>0</v>
      </c>
      <c r="FX113">
        <f t="shared" si="2763"/>
        <v>0</v>
      </c>
      <c r="FY113">
        <f t="shared" si="2764"/>
        <v>0</v>
      </c>
      <c r="FZ113">
        <f t="shared" si="2765"/>
        <v>0</v>
      </c>
      <c r="GA113">
        <f t="shared" si="2766"/>
        <v>0</v>
      </c>
      <c r="GB113">
        <f t="shared" si="2767"/>
        <v>0</v>
      </c>
      <c r="GC113">
        <f t="shared" si="2768"/>
        <v>0</v>
      </c>
      <c r="GD113">
        <f t="shared" si="2769"/>
        <v>0</v>
      </c>
      <c r="GE113">
        <f t="shared" si="2770"/>
        <v>0</v>
      </c>
      <c r="GF113">
        <f t="shared" si="2771"/>
        <v>0</v>
      </c>
      <c r="GG113">
        <f t="shared" si="2772"/>
        <v>0</v>
      </c>
      <c r="GH113">
        <f t="shared" si="2773"/>
        <v>0</v>
      </c>
      <c r="GI113">
        <f t="shared" si="2774"/>
        <v>0</v>
      </c>
      <c r="GJ113">
        <f t="shared" si="2775"/>
        <v>0</v>
      </c>
      <c r="GK113">
        <f t="shared" si="2776"/>
        <v>0</v>
      </c>
      <c r="GL113">
        <f t="shared" si="2777"/>
        <v>0</v>
      </c>
      <c r="GM113">
        <f t="shared" si="2778"/>
        <v>0</v>
      </c>
      <c r="GN113">
        <f t="shared" si="2779"/>
        <v>0</v>
      </c>
      <c r="GO113">
        <f t="shared" si="2780"/>
        <v>0</v>
      </c>
      <c r="GP113">
        <f t="shared" si="2781"/>
        <v>0</v>
      </c>
      <c r="GQ113">
        <f t="shared" si="2782"/>
        <v>0</v>
      </c>
      <c r="GR113">
        <f t="shared" si="2783"/>
        <v>0</v>
      </c>
      <c r="GS113">
        <f t="shared" si="2784"/>
        <v>0</v>
      </c>
      <c r="GT113">
        <f t="shared" si="2785"/>
        <v>0</v>
      </c>
      <c r="GU113">
        <f t="shared" si="2786"/>
        <v>0</v>
      </c>
      <c r="GW113" s="28">
        <f t="shared" si="2787"/>
        <v>7.5735559577580869</v>
      </c>
      <c r="GX113" s="28">
        <f t="shared" si="2788"/>
        <v>0</v>
      </c>
      <c r="GY113" s="28">
        <f t="shared" si="2789"/>
        <v>1.3417546256171642</v>
      </c>
      <c r="GZ113" s="28">
        <f t="shared" si="2790"/>
        <v>0</v>
      </c>
      <c r="HA113" s="28">
        <f t="shared" si="2791"/>
        <v>0</v>
      </c>
      <c r="HB113" s="28">
        <f t="shared" si="2792"/>
        <v>8.2444332705666685</v>
      </c>
      <c r="HC113" s="28">
        <f t="shared" si="2793"/>
        <v>0.67665529667380098</v>
      </c>
      <c r="HE113">
        <f>IFERROR(VLOOKUP(_xlfn.NUMBERVALUE(MID(L113, SEARCH("!", L113)+1, SEARCH("+", L113)-SEARCH("!", L113)-1)), Rankings!$A$2:$BK$129, 63, FALSE),0)</f>
        <v>0.72332718541365992</v>
      </c>
      <c r="HF113">
        <f>IFERROR(VLOOKUP(_xlfn.NUMBERVALUE(MID(M113, SEARCH("!", M113)+1, SEARCH("+", M113)-SEARCH("!", M113)-1)), Rankings!$A$2:$BK$129, 63, FALSE),0)</f>
        <v>0.60227703843849056</v>
      </c>
      <c r="HG113">
        <f>IFERROR(VLOOKUP(_xlfn.NUMBERVALUE(MID(N113, SEARCH("!", N113)+1, SEARCH("+", N113)-SEARCH("!", N113)-1)), Rankings!$A$2:$BK$129, 63, FALSE),0)</f>
        <v>0.74960199886355039</v>
      </c>
      <c r="HH113">
        <f>IFERROR(VLOOKUP(_xlfn.NUMBERVALUE(MID(O113, SEARCH("!", O113)+1, SEARCH("+", O113)-SEARCH("!", O113)-1)), Rankings!$A$2:$BK$129, 63, FALSE),0)</f>
        <v>0</v>
      </c>
      <c r="HI113">
        <f>IFERROR(VLOOKUP(_xlfn.NUMBERVALUE(MID(P113, SEARCH("!", P113)+1, SEARCH("+", P113)-SEARCH("!", P113)-1)), Rankings!$A$2:$BK$129, 63, FALSE),0)</f>
        <v>0.45152993003332942</v>
      </c>
      <c r="HJ113">
        <f>IFERROR(VLOOKUP(_xlfn.NUMBERVALUE(MID(Q113, SEARCH("!", Q113)+1, SEARCH("+", Q113)-SEARCH("!", Q113)-1)), Rankings!$A$2:$BK$129, 63, FALSE),0)</f>
        <v>0.56570080353045826</v>
      </c>
      <c r="HK113">
        <f>IFERROR(VLOOKUP(_xlfn.NUMBERVALUE(MID(R113, SEARCH("!", R113)+1, SEARCH("+", R113)-SEARCH("!", R113)-1)), Rankings!$A$2:$BK$129, 63, FALSE),0)</f>
        <v>0</v>
      </c>
      <c r="HL113">
        <f>IFERROR(VLOOKUP(_xlfn.NUMBERVALUE(MID(S113, SEARCH("!", S113)+1, SEARCH("+", S113)-SEARCH("!", S113)-1)), Rankings!$A$2:$BK$129, 63, FALSE),0)</f>
        <v>0</v>
      </c>
      <c r="HM113">
        <f>IFERROR(VLOOKUP(_xlfn.NUMBERVALUE(MID(T113, SEARCH("!", T113)+1, SEARCH("+", T113)-SEARCH("!", T113)-1)), Rankings!$A$2:$BK$129, 63, FALSE),0)</f>
        <v>0.37792062575640611</v>
      </c>
      <c r="HN113">
        <f>IFERROR(VLOOKUP(_xlfn.NUMBERVALUE(MID(U113, SEARCH("!", U113)+1, SEARCH("+", U113)-SEARCH("!", U113)-1)), Rankings!$A$2:$BK$129, 63, FALSE),0)</f>
        <v>0</v>
      </c>
      <c r="HO113">
        <f>IFERROR(VLOOKUP(_xlfn.NUMBERVALUE(MID(V113, SEARCH("!", V113)+1, SEARCH("+", V113)-SEARCH("!", V113)-1)), Rankings!$A$2:$BK$129, 63, FALSE),0)</f>
        <v>0.89022469558383477</v>
      </c>
      <c r="HP113">
        <f>IFERROR(VLOOKUP(_xlfn.NUMBERVALUE(MID(W113, SEARCH("!", W113)+1, SEARCH("+", W113)-SEARCH("!", W113)-1)), Rankings!$A$2:$BK$129, 63, FALSE),0)</f>
        <v>0.49011682896979852</v>
      </c>
      <c r="HQ113">
        <f>IFERROR(VLOOKUP(_xlfn.NUMBERVALUE(MID(X113, SEARCH("!", X113)+1, SEARCH("+", X113)-SEARCH("!", X113)-1)), Rankings!$A$2:$BK$129, 63, FALSE),0)</f>
        <v>0</v>
      </c>
      <c r="HR113">
        <f>IFERROR(VLOOKUP(_xlfn.NUMBERVALUE(MID(Y113, SEARCH("!", Y113)+1, SEARCH("+", Y113)-SEARCH("!", Y113)-1)), Rankings!$A$2:$BK$129, 63, FALSE),0)</f>
        <v>0</v>
      </c>
      <c r="HS113">
        <f>IFERROR(VLOOKUP(_xlfn.NUMBERVALUE(MID(Z113, SEARCH("!", Z113)+1, SEARCH("+", Z113)-SEARCH("!", Z113)-1)), Rankings!$A$2:$BK$129, 63, FALSE),0)</f>
        <v>0.87224282570657508</v>
      </c>
      <c r="HT113">
        <f>IFERROR(VLOOKUP(_xlfn.NUMBERVALUE(MID(AA113, SEARCH("!", AA113)+1, SEARCH("+", AA113)-SEARCH("!", AA113)-1)), Rankings!$A$2:$BK$129, 63, FALSE),0)</f>
        <v>0</v>
      </c>
      <c r="HU113">
        <f>IFERROR(VLOOKUP(_xlfn.NUMBERVALUE(MID(AB113, SEARCH("!", AB113)+1, SEARCH("+", AB113)-SEARCH("!", AB113)-1)), Rankings!$A$2:$BK$129, 63, FALSE),0)</f>
        <v>0</v>
      </c>
      <c r="HV113">
        <f>IFERROR(VLOOKUP(_xlfn.NUMBERVALUE(MID(AC113, SEARCH("!", AC113)+1, SEARCH("+", AC113)-SEARCH("!", AC113)-1)), Rankings!$A$2:$BK$129, 63, FALSE),0)</f>
        <v>0</v>
      </c>
      <c r="HW113">
        <f>IFERROR(VLOOKUP(_xlfn.NUMBERVALUE(MID(AD113, SEARCH("!", AD113)+1, SEARCH("+", AD113)-SEARCH("!", AD113)-1)), Rankings!$A$2:$BK$129, 63, FALSE),0)</f>
        <v>0</v>
      </c>
      <c r="HX113">
        <f>IFERROR(VLOOKUP(_xlfn.NUMBERVALUE(MID(AE113, SEARCH("!", AE113)+1, SEARCH("+", AE113)-SEARCH("!", AE113)-1)), Rankings!$A$2:$BK$129, 63, FALSE),0)</f>
        <v>0</v>
      </c>
      <c r="HY113">
        <f>IFERROR(VLOOKUP(_xlfn.NUMBERVALUE(MID(AF113, SEARCH("!", AF113)+1, SEARCH("+", AF113)-SEARCH("!", AF113)-1)), Rankings!$A$2:$BK$129, 63, FALSE),0)</f>
        <v>0.54003685840701343</v>
      </c>
      <c r="HZ113">
        <f>IFERROR(VLOOKUP(_xlfn.NUMBERVALUE(MID(AG113, SEARCH("!", AG113)+1, SEARCH("+", AG113)-SEARCH("!", AG113)-1)), Rankings!$A$2:$BK$129, 63, FALSE),0)</f>
        <v>0</v>
      </c>
      <c r="IA113">
        <f>IFERROR(VLOOKUP(_xlfn.NUMBERVALUE(MID(AH113, SEARCH("!", AH113)+1, SEARCH("+", AH113)-SEARCH("!", AH113)-1)), Rankings!$A$2:$BK$129, 63, FALSE),0)</f>
        <v>0</v>
      </c>
      <c r="IB113">
        <f>IFERROR(VLOOKUP(_xlfn.NUMBERVALUE(MID(AI113, SEARCH("!", AI113)+1, SEARCH("+", AI113)-SEARCH("!", AI113)-1)), Rankings!$A$2:$BK$129, 63, FALSE),0)</f>
        <v>0</v>
      </c>
      <c r="IC113">
        <f>IFERROR(VLOOKUP(_xlfn.NUMBERVALUE(MID(AJ113, SEARCH("!", AJ113)+1, SEARCH("+", AJ113)-SEARCH("!", AJ113)-1)), Rankings!$A$2:$BK$129, 63, FALSE),0)</f>
        <v>0</v>
      </c>
      <c r="ID113">
        <f>IFERROR(VLOOKUP(_xlfn.NUMBERVALUE(MID(AK113, SEARCH("!", AK113)+1, SEARCH("+", AK113)-SEARCH("!", AK113)-1)), Rankings!$A$2:$BK$129, 63, FALSE),0)</f>
        <v>0</v>
      </c>
      <c r="IE113">
        <f>IFERROR(VLOOKUP(_xlfn.NUMBERVALUE(MID(AL113, SEARCH("!", AL113)+1, SEARCH("+", AL113)-SEARCH("!", AL113)-1)), Rankings!$A$2:$BK$129, 63, FALSE),0)</f>
        <v>0.89620059051123913</v>
      </c>
      <c r="IF113">
        <f>IFERROR(VLOOKUP(_xlfn.NUMBERVALUE(MID(AM113, SEARCH("!", AM113)+1, SEARCH("+", AM113)-SEARCH("!", AM113)-1)), Rankings!$A$2:$BK$129, 63, FALSE),0)</f>
        <v>0</v>
      </c>
      <c r="IG113">
        <f>IFERROR(VLOOKUP(_xlfn.NUMBERVALUE(MID(AN113, SEARCH("!", AN113)+1, SEARCH("+", AN113)-SEARCH("!", AN113)-1)), Rankings!$A$2:$BK$129, 63, FALSE),0)</f>
        <v>0</v>
      </c>
      <c r="IH113">
        <f>IFERROR(VLOOKUP(_xlfn.NUMBERVALUE(MID(AO113, SEARCH("!", AO113)+1, SEARCH("+", AO113)-SEARCH("!", AO113)-1)), Rankings!$A$2:$BK$129, 63, FALSE),0)</f>
        <v>0.71430015405323466</v>
      </c>
      <c r="II113">
        <f>IFERROR(VLOOKUP(_xlfn.NUMBERVALUE(MID(AP113, SEARCH("!", AP113)+1, SEARCH("+", AP113)-SEARCH("!", AP113)-1)), Rankings!$A$2:$BK$129, 63, FALSE),0)</f>
        <v>0</v>
      </c>
      <c r="IJ113">
        <f>IFERROR(VLOOKUP(_xlfn.NUMBERVALUE(MID(AQ113, SEARCH("!", AQ113)+1, SEARCH("+", AQ113)-SEARCH("!", AQ113)-1)), Rankings!$A$2:$BK$129, 63, FALSE),0)</f>
        <v>0</v>
      </c>
      <c r="IK113">
        <f>IFERROR(VLOOKUP(_xlfn.NUMBERVALUE(MID(AR113, SEARCH("!", AR113)+1, SEARCH("+", AR113)-SEARCH("!", AR113)-1)), Rankings!$A$2:$BK$129, 63, FALSE),0)</f>
        <v>0.53778794947223119</v>
      </c>
      <c r="IL113">
        <f>IFERROR(VLOOKUP(_xlfn.NUMBERVALUE(MID(AS113, SEARCH("!", AS113)+1, SEARCH("+", AS113)-SEARCH("!", AS113)-1)), Rankings!$A$2:$BK$129, 63, FALSE),0)</f>
        <v>0</v>
      </c>
      <c r="IM113">
        <f>IFERROR(VLOOKUP(_xlfn.NUMBERVALUE(MID(AT113, SEARCH("!", AT113)+1, SEARCH("+", AT113)-SEARCH("!", AT113)-1)), Rankings!$A$2:$BK$129, 63, FALSE),0)</f>
        <v>0</v>
      </c>
      <c r="IN113">
        <f>IFERROR(VLOOKUP(_xlfn.NUMBERVALUE(MID(AU113, SEARCH("!", AU113)+1, SEARCH("+", AU113)-SEARCH("!", AU113)-1)), Rankings!$A$2:$BK$129, 63, FALSE),0)</f>
        <v>0.50404309863542862</v>
      </c>
      <c r="IO113">
        <f>IFERROR(VLOOKUP(_xlfn.NUMBERVALUE(MID(AV113, SEARCH("!", AV113)+1, SEARCH("+", AV113)-SEARCH("!", AV113)-1)), Rankings!$A$2:$BK$129, 63, FALSE),0)</f>
        <v>0</v>
      </c>
      <c r="IP113">
        <f>IFERROR(VLOOKUP(_xlfn.NUMBERVALUE(MID(AW113, SEARCH("!", AW113)+1, SEARCH("+", AW113)-SEARCH("!", AW113)-1)), Rankings!$A$2:$BK$129, 63, FALSE),0)</f>
        <v>0</v>
      </c>
      <c r="IQ113">
        <f>IFERROR(VLOOKUP(_xlfn.NUMBERVALUE(MID(AX113, SEARCH("!", AX113)+1, SEARCH("+", AX113)-SEARCH("!", AX113)-1)), Rankings!$A$2:$BK$129, 63, FALSE),0)</f>
        <v>0</v>
      </c>
      <c r="IR113">
        <f>IFERROR(VLOOKUP(_xlfn.NUMBERVALUE(MID(AY113, SEARCH("!", AY113)+1, SEARCH("+", AY113)-SEARCH("!", AY113)-1)), Rankings!$A$2:$BK$129, 63, FALSE),0)</f>
        <v>0</v>
      </c>
      <c r="IS113">
        <f>IFERROR(VLOOKUP(_xlfn.NUMBERVALUE(MID(AZ113, SEARCH("!", AZ113)+1, SEARCH("+", AZ113)-SEARCH("!", AZ113)-1)), Rankings!$A$2:$BK$129, 63, FALSE),0)</f>
        <v>0</v>
      </c>
      <c r="IT113">
        <f>IFERROR(VLOOKUP(_xlfn.NUMBERVALUE(MID(BA113, SEARCH("!", BA113)+1, SEARCH("+", BA113)-SEARCH("!", BA113)-1)), Rankings!$A$2:$BK$129, 63, FALSE),0)</f>
        <v>0</v>
      </c>
      <c r="IU113">
        <f>IFERROR(VLOOKUP(_xlfn.NUMBERVALUE(MID(BB113, SEARCH("!", BB113)+1, SEARCH("+", BB113)-SEARCH("!", BB113)-1)), Rankings!$A$2:$BK$129, 63, FALSE),0)</f>
        <v>0</v>
      </c>
      <c r="IV113">
        <f>IFERROR(VLOOKUP(_xlfn.NUMBERVALUE(MID(BC113, SEARCH("!", BC113)+1, SEARCH("+", BC113)-SEARCH("!", BC113)-1)), Rankings!$A$2:$BK$129, 63, FALSE),0)</f>
        <v>0</v>
      </c>
      <c r="IW113">
        <f>IFERROR(VLOOKUP(_xlfn.NUMBERVALUE(MID(BD113, SEARCH("!", BD113)+1, SEARCH("+", BD113)-SEARCH("!", BD113)-1)), Rankings!$A$2:$BK$129, 63, FALSE),0)</f>
        <v>0</v>
      </c>
      <c r="IX113">
        <f>IFERROR(VLOOKUP(_xlfn.NUMBERVALUE(MID(BE113, SEARCH("!", BE113)+1, SEARCH("+", BE113)-SEARCH("!", BE113)-1)), Rankings!$A$2:$BK$129, 63, FALSE),0)</f>
        <v>0</v>
      </c>
      <c r="IY113">
        <f>IFERROR(VLOOKUP(_xlfn.NUMBERVALUE(MID(BF113, SEARCH("!", BF113)+1, SEARCH("+", BF113)-SEARCH("!", BF113)-1)), Rankings!$A$2:$BK$129, 63, FALSE),0)</f>
        <v>0</v>
      </c>
      <c r="IZ113">
        <f>IFERROR(VLOOKUP(_xlfn.NUMBERVALUE(MID(BG113, SEARCH("!", BG113)+1, SEARCH("+", BG113)-SEARCH("!", BG113)-1)), Rankings!$A$2:$BK$129, 63, FALSE),0)</f>
        <v>0</v>
      </c>
      <c r="JA113">
        <f>IFERROR(VLOOKUP(_xlfn.NUMBERVALUE(MID(BH113, SEARCH("!", BH113)+1, SEARCH("+", BH113)-SEARCH("!", BH113)-1)), Rankings!$A$2:$BK$129, 63, FALSE),0)</f>
        <v>0</v>
      </c>
      <c r="JB113">
        <f>IFERROR(VLOOKUP(_xlfn.NUMBERVALUE(MID(BI113, SEARCH("!", BI113)+1, SEARCH("+", BI113)-SEARCH("!", BI113)-1)), Rankings!$A$2:$BK$129, 63, FALSE),0)</f>
        <v>0</v>
      </c>
      <c r="JC113">
        <f>IFERROR(VLOOKUP(_xlfn.NUMBERVALUE(MID(BJ113, SEARCH("!", BJ113)+1, SEARCH("+", BJ113)-SEARCH("!", BJ113)-1)), Rankings!$A$2:$BK$129, 63, FALSE),0)</f>
        <v>0</v>
      </c>
      <c r="JD113">
        <f>IFERROR(VLOOKUP(_xlfn.NUMBERVALUE(MID(BK113, SEARCH("!", BK113)+1, SEARCH("+", BK113)-SEARCH("!", BK113)-1)), Rankings!$A$2:$BK$129, 63, FALSE),0)</f>
        <v>0</v>
      </c>
      <c r="JE113">
        <f>IFERROR(VLOOKUP(_xlfn.NUMBERVALUE(MID(BL113, SEARCH("!", BL113)+1, SEARCH("+", BL113)-SEARCH("!", BL113)-1)), Rankings!$A$2:$BK$129, 63, FALSE),0)</f>
        <v>0</v>
      </c>
      <c r="JF113">
        <f>IFERROR(VLOOKUP(_xlfn.NUMBERVALUE(MID(BM113, SEARCH("!", BM113)+1, SEARCH("+", BM113)-SEARCH("!", BM113)-1)), Rankings!$A$2:$BK$129, 63, FALSE),0)</f>
        <v>0</v>
      </c>
      <c r="JG113">
        <f>IFERROR(VLOOKUP(_xlfn.NUMBERVALUE(MID(BN113, SEARCH("!", BN113)+1, SEARCH("+", BN113)-SEARCH("!", BN113)-1)), Rankings!$A$2:$BK$129, 63, FALSE),0)</f>
        <v>0</v>
      </c>
      <c r="JH113">
        <f>IFERROR(VLOOKUP(_xlfn.NUMBERVALUE(MID(BO113, SEARCH("!", BO113)+1, SEARCH("+", BO113)-SEARCH("!", BO113)-1)), Rankings!$A$2:$BK$129, 63, FALSE),0)</f>
        <v>0</v>
      </c>
      <c r="JI113">
        <f>IFERROR(VLOOKUP(_xlfn.NUMBERVALUE(MID(BP113, SEARCH("!", BP113)+1, SEARCH("+", BP113)-SEARCH("!", BP113)-1)), Rankings!$A$2:$BK$129, 63, FALSE),0)</f>
        <v>0</v>
      </c>
      <c r="JJ113">
        <f>IFERROR(VLOOKUP(_xlfn.NUMBERVALUE(MID(BQ113, SEARCH("!", BQ113)+1, SEARCH("+", BQ113)-SEARCH("!", BQ113)-1)), Rankings!$A$2:$BK$129, 63, FALSE),0)</f>
        <v>0</v>
      </c>
      <c r="JK113">
        <f>IFERROR(VLOOKUP(_xlfn.NUMBERVALUE(MID(BR113, SEARCH("!", BR113)+1, SEARCH("+", BR113)-SEARCH("!", BR113)-1)), Rankings!$A$2:$BK$129, 63, FALSE),0)</f>
        <v>0</v>
      </c>
      <c r="JL113">
        <f>IFERROR(VLOOKUP(_xlfn.NUMBERVALUE(MID(BS113, SEARCH("!", BS113)+1, SEARCH("+", BS113)-SEARCH("!", BS113)-1)), Rankings!$A$2:$BK$129, 63, FALSE),0)</f>
        <v>0</v>
      </c>
      <c r="JM113">
        <f>IFERROR(VLOOKUP(_xlfn.NUMBERVALUE(MID(BT113, SEARCH("!", BT113)+1, SEARCH("+", BT113)-SEARCH("!", BT113)-1)), Rankings!$A$2:$BK$129, 63, FALSE),0)</f>
        <v>0</v>
      </c>
      <c r="JN113">
        <f>IFERROR(VLOOKUP(_xlfn.NUMBERVALUE(MID(BU113, SEARCH("!", BU113)+1, SEARCH("+", BU113)-SEARCH("!", BU113)-1)), Rankings!$A$2:$BK$129, 63, FALSE),0)</f>
        <v>0</v>
      </c>
      <c r="JO113">
        <f>IFERROR(VLOOKUP(_xlfn.NUMBERVALUE(MID(BV113, SEARCH("!", BV113)+1, SEARCH("+", BV113)-SEARCH("!", BV113)-1)), Rankings!$A$2:$BK$129, 63, FALSE),0)</f>
        <v>0</v>
      </c>
      <c r="JP113">
        <f>IFERROR(VLOOKUP(_xlfn.NUMBERVALUE(MID(BW113, SEARCH("!", BW113)+1, SEARCH("+", BW113)-SEARCH("!", BW113)-1)), Rankings!$A$2:$BK$129, 63, FALSE),0)</f>
        <v>0</v>
      </c>
      <c r="JQ113">
        <f>IFERROR(VLOOKUP(_xlfn.NUMBERVALUE(MID(BX113, SEARCH("!", BX113)+1, SEARCH("+", BX113)-SEARCH("!", BX113)-1)), Rankings!$A$2:$BK$129, 63, FALSE),0)</f>
        <v>0</v>
      </c>
      <c r="JR113">
        <f>IFERROR(VLOOKUP(_xlfn.NUMBERVALUE(MID(BY113, SEARCH("!", BY113)+1, SEARCH("+", BY113)-SEARCH("!", BY113)-1)), Rankings!$A$2:$BK$129, 63, FALSE),0)</f>
        <v>0</v>
      </c>
      <c r="JS113">
        <f>IFERROR(VLOOKUP(_xlfn.NUMBERVALUE(MID(BZ113, SEARCH("!", BZ113)+1, SEARCH("+", BZ113)-SEARCH("!", BZ113)-1)), Rankings!$A$2:$BK$129, 63, FALSE),0)</f>
        <v>0</v>
      </c>
      <c r="JT113">
        <f>IFERROR(VLOOKUP(_xlfn.NUMBERVALUE(MID(CA113, SEARCH("!", CA113)+1, SEARCH("+", CA113)-SEARCH("!", CA113)-1)), Rankings!$A$2:$BK$129, 63, FALSE),0)</f>
        <v>0</v>
      </c>
      <c r="JU113">
        <f>IFERROR(VLOOKUP(_xlfn.NUMBERVALUE(MID(CB113, SEARCH("!", CB113)+1, SEARCH("+", CB113)-SEARCH("!", CB113)-1)), Rankings!$A$2:$BK$129, 63, FALSE),0)</f>
        <v>0</v>
      </c>
      <c r="JV113">
        <f>IFERROR(VLOOKUP(_xlfn.NUMBERVALUE(MID(CC113, SEARCH("!", CC113)+1, SEARCH("+", CC113)-SEARCH("!", CC113)-1)), Rankings!$A$2:$BK$129, 63, FALSE),0)</f>
        <v>0</v>
      </c>
      <c r="JW113">
        <f>IFERROR(VLOOKUP(_xlfn.NUMBERVALUE(MID(CD113, SEARCH("!", CD113)+1, SEARCH("+", CD113)-SEARCH("!", CD113)-1)), Rankings!$A$2:$BK$129, 63, FALSE),0)</f>
        <v>0</v>
      </c>
      <c r="JX113">
        <f>IFERROR(VLOOKUP(_xlfn.NUMBERVALUE(MID(CE113, SEARCH("!", CE113)+1, SEARCH("+", CE113)-SEARCH("!", CE113)-1)), Rankings!$A$2:$BK$129, 63, FALSE),0)</f>
        <v>0</v>
      </c>
      <c r="JY113">
        <f>IFERROR(VLOOKUP(_xlfn.NUMBERVALUE(MID(CF113, SEARCH("!", CF113)+1, SEARCH("+", CF113)-SEARCH("!", CF113)-1)), Rankings!$A$2:$BK$129, 63, FALSE),0)</f>
        <v>0</v>
      </c>
      <c r="JZ113">
        <f>IFERROR(VLOOKUP(_xlfn.NUMBERVALUE(MID(CG113, SEARCH("!", CG113)+1, SEARCH("+", CG113)-SEARCH("!", CG113)-1)), Rankings!$A$2:$BK$129, 63, FALSE),0)</f>
        <v>0</v>
      </c>
      <c r="KA113">
        <f>IFERROR(VLOOKUP(_xlfn.NUMBERVALUE(MID(CH113, SEARCH("!", CH113)+1, SEARCH("+", CH113)-SEARCH("!", CH113)-1)), Rankings!$A$2:$BK$129, 63, FALSE),0)</f>
        <v>0</v>
      </c>
      <c r="KB113">
        <f>IFERROR(VLOOKUP(_xlfn.NUMBERVALUE(MID(CI113, SEARCH("!", CI113)+1, SEARCH("+", CI113)-SEARCH("!", CI113)-1)), Rankings!$A$2:$BK$129, 63, FALSE),0)</f>
        <v>0</v>
      </c>
      <c r="KC113">
        <f>IFERROR(VLOOKUP(_xlfn.NUMBERVALUE(MID(CJ113, SEARCH("!", CJ113)+1, SEARCH("+", CJ113)-SEARCH("!", CJ113)-1)), Rankings!$A$2:$BK$129, 63, FALSE),0)</f>
        <v>0</v>
      </c>
      <c r="KD113">
        <f>IFERROR(VLOOKUP(_xlfn.NUMBERVALUE(MID(CK113, SEARCH("!", CK113)+1, SEARCH("+", CK113)-SEARCH("!", CK113)-1)), Rankings!$A$2:$BK$129, 63, FALSE),0)</f>
        <v>0</v>
      </c>
      <c r="KE113">
        <f>IFERROR(VLOOKUP(_xlfn.NUMBERVALUE(MID(CL113, SEARCH("!", CL113)+1, SEARCH("+", CL113)-SEARCH("!", CL113)-1)), Rankings!$A$2:$BK$129, 63, FALSE),0)</f>
        <v>0</v>
      </c>
      <c r="KF113">
        <f>IFERROR(VLOOKUP(_xlfn.NUMBERVALUE(MID(CM113, SEARCH("!", CM113)+1, SEARCH("+", CM113)-SEARCH("!", CM113)-1)), Rankings!$A$2:$BK$129, 63, FALSE),0)</f>
        <v>0</v>
      </c>
      <c r="KG113">
        <f>IFERROR(VLOOKUP(_xlfn.NUMBERVALUE(MID(CN113, SEARCH("!", CN113)+1, SEARCH("+", CN113)-SEARCH("!", CN113)-1)), Rankings!$A$2:$BK$129, 63, FALSE),0)</f>
        <v>0</v>
      </c>
      <c r="KH113">
        <f>IFERROR(VLOOKUP(_xlfn.NUMBERVALUE(MID(CO113, SEARCH("!", CO113)+1, SEARCH("+", CO113)-SEARCH("!", CO113)-1)), Rankings!$A$2:$BK$129, 63, FALSE),0)</f>
        <v>0</v>
      </c>
      <c r="KJ113" s="28">
        <f t="shared" si="2794"/>
        <v>151</v>
      </c>
      <c r="KK113" s="28">
        <f t="shared" si="2795"/>
        <v>0</v>
      </c>
      <c r="KL113" s="28">
        <f t="shared" si="2796"/>
        <v>49</v>
      </c>
      <c r="KM113" s="28">
        <f t="shared" si="2797"/>
        <v>0</v>
      </c>
      <c r="KN113" s="28">
        <f t="shared" si="2798"/>
        <v>0</v>
      </c>
      <c r="KO113" s="28">
        <f t="shared" si="2799"/>
        <v>116</v>
      </c>
      <c r="KP113" s="28">
        <f t="shared" si="2800"/>
        <v>175.5</v>
      </c>
      <c r="KQ113" s="28">
        <f t="shared" si="2801"/>
        <v>116</v>
      </c>
      <c r="KS113" s="27" t="str">
        <f t="shared" si="2802"/>
        <v>13</v>
      </c>
      <c r="KT113" s="27" t="str">
        <f t="shared" si="2803"/>
        <v>23</v>
      </c>
      <c r="KU113" s="27" t="str">
        <f t="shared" si="2804"/>
        <v>13</v>
      </c>
      <c r="KV113" s="27">
        <f t="shared" si="2805"/>
        <v>0</v>
      </c>
      <c r="KW113" s="27" t="str">
        <f t="shared" si="2806"/>
        <v>30</v>
      </c>
      <c r="KX113" s="27" t="str">
        <f t="shared" si="2807"/>
        <v>13</v>
      </c>
      <c r="KY113" s="27">
        <f t="shared" si="2808"/>
        <v>0</v>
      </c>
      <c r="KZ113" s="27">
        <f t="shared" si="2809"/>
        <v>0</v>
      </c>
      <c r="LA113" s="27" t="str">
        <f t="shared" si="2810"/>
        <v>14</v>
      </c>
      <c r="LB113" s="27">
        <f t="shared" si="2811"/>
        <v>0</v>
      </c>
      <c r="LC113" s="27" t="str">
        <f t="shared" si="2812"/>
        <v>19</v>
      </c>
      <c r="LD113" s="27" t="str">
        <f t="shared" si="2813"/>
        <v>10</v>
      </c>
      <c r="LE113" s="27">
        <f t="shared" si="2814"/>
        <v>0</v>
      </c>
      <c r="LF113" s="27">
        <f t="shared" si="2815"/>
        <v>0</v>
      </c>
      <c r="LG113" s="27" t="str">
        <f t="shared" si="2816"/>
        <v>10</v>
      </c>
      <c r="LH113" s="27">
        <f t="shared" si="2817"/>
        <v>0</v>
      </c>
      <c r="LI113" s="27">
        <f t="shared" si="2818"/>
        <v>0</v>
      </c>
      <c r="LJ113" s="27">
        <f t="shared" si="2819"/>
        <v>0</v>
      </c>
      <c r="LK113" s="27">
        <f t="shared" si="2820"/>
        <v>0</v>
      </c>
      <c r="LL113" s="27">
        <f t="shared" si="2821"/>
        <v>0</v>
      </c>
      <c r="LM113" s="27" t="str">
        <f t="shared" si="2822"/>
        <v>8</v>
      </c>
      <c r="LN113" s="27">
        <f t="shared" si="2823"/>
        <v>0</v>
      </c>
      <c r="LO113" s="27">
        <f t="shared" si="2824"/>
        <v>0</v>
      </c>
      <c r="LP113" s="27">
        <f t="shared" si="2825"/>
        <v>0</v>
      </c>
      <c r="LQ113" s="27">
        <f t="shared" si="2826"/>
        <v>0</v>
      </c>
      <c r="LR113" s="27">
        <f t="shared" si="2827"/>
        <v>0</v>
      </c>
      <c r="LS113" s="27" t="str">
        <f t="shared" si="2828"/>
        <v>6</v>
      </c>
      <c r="LT113" s="27">
        <f t="shared" si="2829"/>
        <v>0</v>
      </c>
      <c r="LU113" s="27">
        <f t="shared" si="2830"/>
        <v>0</v>
      </c>
      <c r="LV113" s="27" t="str">
        <f t="shared" si="2831"/>
        <v>15</v>
      </c>
      <c r="LW113" s="27">
        <f t="shared" si="2832"/>
        <v>0</v>
      </c>
      <c r="LX113" s="27">
        <f t="shared" si="2833"/>
        <v>0</v>
      </c>
      <c r="LY113" s="27" t="str">
        <f t="shared" si="2834"/>
        <v>9</v>
      </c>
      <c r="LZ113" s="27">
        <f t="shared" si="2835"/>
        <v>0</v>
      </c>
      <c r="MA113" s="27">
        <f t="shared" si="2836"/>
        <v>0</v>
      </c>
      <c r="MB113" s="27" t="str">
        <f t="shared" si="2837"/>
        <v>17</v>
      </c>
      <c r="MC113" s="27">
        <f t="shared" si="2838"/>
        <v>0</v>
      </c>
      <c r="MD113" s="27">
        <f t="shared" si="2839"/>
        <v>0</v>
      </c>
      <c r="ME113" s="27">
        <f t="shared" si="2840"/>
        <v>0</v>
      </c>
      <c r="MF113" s="27">
        <f t="shared" si="2841"/>
        <v>0</v>
      </c>
      <c r="MG113" s="27">
        <f t="shared" si="2842"/>
        <v>0</v>
      </c>
      <c r="MH113" s="27">
        <f t="shared" si="2843"/>
        <v>0</v>
      </c>
      <c r="MI113" s="27">
        <f t="shared" si="2844"/>
        <v>0</v>
      </c>
      <c r="MJ113" s="27">
        <f t="shared" si="2845"/>
        <v>0</v>
      </c>
      <c r="MK113" s="27">
        <f t="shared" si="2846"/>
        <v>0</v>
      </c>
      <c r="ML113" s="27">
        <f t="shared" si="2847"/>
        <v>0</v>
      </c>
      <c r="MM113" s="27">
        <f t="shared" si="2848"/>
        <v>0</v>
      </c>
      <c r="MN113" s="27">
        <f t="shared" si="2849"/>
        <v>0</v>
      </c>
      <c r="MO113" s="27">
        <f t="shared" si="2850"/>
        <v>0</v>
      </c>
      <c r="MP113" s="27">
        <f t="shared" si="2851"/>
        <v>0</v>
      </c>
      <c r="MQ113" s="27">
        <f t="shared" si="2852"/>
        <v>0</v>
      </c>
      <c r="MR113" s="27">
        <f t="shared" si="2853"/>
        <v>0</v>
      </c>
      <c r="MS113" s="27">
        <f t="shared" si="2854"/>
        <v>0</v>
      </c>
      <c r="MT113" s="27">
        <f t="shared" si="2855"/>
        <v>0</v>
      </c>
      <c r="MU113" s="27">
        <f t="shared" si="2856"/>
        <v>0</v>
      </c>
      <c r="MV113" s="27">
        <f t="shared" si="2857"/>
        <v>0</v>
      </c>
      <c r="MW113" s="27">
        <f t="shared" si="2858"/>
        <v>0</v>
      </c>
      <c r="MX113" s="27">
        <f t="shared" si="2859"/>
        <v>0</v>
      </c>
      <c r="MY113" s="27">
        <f t="shared" si="2860"/>
        <v>0</v>
      </c>
      <c r="MZ113" s="27">
        <f t="shared" si="2861"/>
        <v>0</v>
      </c>
      <c r="NA113" s="27">
        <f t="shared" si="2862"/>
        <v>0</v>
      </c>
      <c r="NB113" s="27">
        <f t="shared" si="2863"/>
        <v>0</v>
      </c>
      <c r="NC113" s="27">
        <f t="shared" si="2864"/>
        <v>0</v>
      </c>
      <c r="ND113" s="27">
        <f t="shared" si="2865"/>
        <v>0</v>
      </c>
      <c r="NE113" s="27">
        <f t="shared" si="2866"/>
        <v>0</v>
      </c>
      <c r="NF113" s="27">
        <f t="shared" si="2867"/>
        <v>0</v>
      </c>
      <c r="NG113" s="27">
        <f t="shared" si="2868"/>
        <v>0</v>
      </c>
      <c r="NH113" s="27">
        <f t="shared" si="2869"/>
        <v>0</v>
      </c>
      <c r="NI113" s="27">
        <f t="shared" si="2870"/>
        <v>0</v>
      </c>
      <c r="NJ113" s="27">
        <f t="shared" si="2871"/>
        <v>0</v>
      </c>
      <c r="NK113" s="27">
        <f t="shared" si="2872"/>
        <v>0</v>
      </c>
      <c r="NL113" s="27">
        <f t="shared" si="2873"/>
        <v>0</v>
      </c>
      <c r="NM113" s="27">
        <f t="shared" si="2874"/>
        <v>0</v>
      </c>
      <c r="NN113" s="27">
        <f t="shared" si="2875"/>
        <v>0</v>
      </c>
      <c r="NO113" s="27">
        <f t="shared" si="2876"/>
        <v>0</v>
      </c>
      <c r="NP113" s="27">
        <f t="shared" si="2877"/>
        <v>0</v>
      </c>
      <c r="NQ113" s="27">
        <f t="shared" si="2878"/>
        <v>0</v>
      </c>
      <c r="NR113" s="27">
        <f t="shared" si="2879"/>
        <v>0</v>
      </c>
      <c r="NS113" s="27">
        <f t="shared" si="2880"/>
        <v>0</v>
      </c>
      <c r="NT113" s="27">
        <f t="shared" si="2881"/>
        <v>0</v>
      </c>
      <c r="NU113" s="27">
        <f t="shared" si="2882"/>
        <v>0</v>
      </c>
      <c r="NV113" s="27">
        <f t="shared" si="2883"/>
        <v>0</v>
      </c>
      <c r="NX113" s="28">
        <f t="shared" si="2884"/>
        <v>240</v>
      </c>
      <c r="NY113" s="28">
        <f t="shared" si="2885"/>
        <v>0</v>
      </c>
      <c r="NZ113" s="28">
        <f t="shared" si="2886"/>
        <v>59</v>
      </c>
      <c r="OA113" s="28">
        <f t="shared" si="2887"/>
        <v>0</v>
      </c>
      <c r="OB113" s="28">
        <f t="shared" si="2888"/>
        <v>0</v>
      </c>
      <c r="OC113" s="28">
        <f t="shared" si="2889"/>
        <v>184</v>
      </c>
      <c r="OD113" s="28">
        <f t="shared" si="2890"/>
        <v>269.5</v>
      </c>
      <c r="OE113" s="28">
        <f t="shared" si="2891"/>
        <v>184</v>
      </c>
      <c r="OG113" s="27" t="str">
        <f t="shared" si="2892"/>
        <v>20</v>
      </c>
      <c r="OH113" s="27" t="str">
        <f t="shared" si="2893"/>
        <v>12</v>
      </c>
      <c r="OI113" s="27" t="str">
        <f t="shared" si="2894"/>
        <v>16</v>
      </c>
      <c r="OJ113" s="27">
        <f t="shared" si="2895"/>
        <v>0</v>
      </c>
      <c r="OK113" s="27" t="str">
        <f t="shared" si="2896"/>
        <v>27</v>
      </c>
      <c r="OL113" s="27" t="str">
        <f t="shared" si="2897"/>
        <v>23</v>
      </c>
      <c r="OM113" s="27">
        <f t="shared" si="2898"/>
        <v>0</v>
      </c>
      <c r="ON113" s="27">
        <f t="shared" si="2899"/>
        <v>0</v>
      </c>
      <c r="OO113" s="27" t="str">
        <f t="shared" si="2900"/>
        <v>15</v>
      </c>
      <c r="OP113" s="27">
        <f t="shared" si="2901"/>
        <v>0</v>
      </c>
      <c r="OQ113" s="27" t="str">
        <f t="shared" si="2902"/>
        <v>32</v>
      </c>
      <c r="OR113" s="27" t="str">
        <f t="shared" si="2903"/>
        <v>20</v>
      </c>
      <c r="OS113" s="27">
        <f t="shared" si="2904"/>
        <v>0</v>
      </c>
      <c r="OT113" s="27">
        <f t="shared" si="2905"/>
        <v>0</v>
      </c>
      <c r="OU113" s="27" t="str">
        <f t="shared" si="2906"/>
        <v>27</v>
      </c>
      <c r="OV113" s="27">
        <f t="shared" si="2907"/>
        <v>0</v>
      </c>
      <c r="OW113" s="27">
        <f t="shared" si="2908"/>
        <v>0</v>
      </c>
      <c r="OX113" s="27">
        <f t="shared" si="2909"/>
        <v>0</v>
      </c>
      <c r="OY113" s="27">
        <f t="shared" si="2910"/>
        <v>0</v>
      </c>
      <c r="OZ113" s="27">
        <f t="shared" si="2911"/>
        <v>0</v>
      </c>
      <c r="PA113" s="27" t="str">
        <f t="shared" si="2912"/>
        <v>18</v>
      </c>
      <c r="PB113" s="27">
        <f t="shared" si="2913"/>
        <v>0</v>
      </c>
      <c r="PC113" s="27">
        <f t="shared" si="2914"/>
        <v>0</v>
      </c>
      <c r="PD113" s="27">
        <f t="shared" si="2915"/>
        <v>0</v>
      </c>
      <c r="PE113" s="27">
        <f t="shared" si="2916"/>
        <v>0</v>
      </c>
      <c r="PF113" s="27">
        <f t="shared" si="2917"/>
        <v>0</v>
      </c>
      <c r="PG113" s="27" t="str">
        <f t="shared" si="2918"/>
        <v>27</v>
      </c>
      <c r="PH113" s="27">
        <f t="shared" si="2919"/>
        <v>0</v>
      </c>
      <c r="PI113" s="27">
        <f t="shared" si="2920"/>
        <v>0</v>
      </c>
      <c r="PJ113" s="27" t="str">
        <f t="shared" si="2921"/>
        <v>18</v>
      </c>
      <c r="PK113" s="27">
        <f t="shared" si="2922"/>
        <v>0</v>
      </c>
      <c r="PL113" s="27">
        <f t="shared" si="2923"/>
        <v>0</v>
      </c>
      <c r="PM113" s="27" t="str">
        <f t="shared" si="2924"/>
        <v>18</v>
      </c>
      <c r="PN113" s="27">
        <f t="shared" si="2925"/>
        <v>0</v>
      </c>
      <c r="PO113" s="27">
        <f t="shared" si="2926"/>
        <v>0</v>
      </c>
      <c r="PP113" s="27" t="str">
        <f t="shared" si="2927"/>
        <v>26</v>
      </c>
      <c r="PQ113" s="27">
        <f t="shared" si="2928"/>
        <v>0</v>
      </c>
      <c r="PR113" s="27">
        <f t="shared" si="2929"/>
        <v>0</v>
      </c>
      <c r="PS113" s="27">
        <f t="shared" si="2930"/>
        <v>0</v>
      </c>
      <c r="PT113" s="27">
        <f t="shared" si="2931"/>
        <v>0</v>
      </c>
      <c r="PU113" s="27">
        <f t="shared" si="2932"/>
        <v>0</v>
      </c>
      <c r="PV113" s="27">
        <f t="shared" si="2933"/>
        <v>0</v>
      </c>
      <c r="PW113" s="27">
        <f t="shared" si="2934"/>
        <v>0</v>
      </c>
      <c r="PX113" s="27">
        <f t="shared" si="2935"/>
        <v>0</v>
      </c>
      <c r="PY113" s="27">
        <f t="shared" si="2936"/>
        <v>0</v>
      </c>
      <c r="PZ113" s="27">
        <f t="shared" si="2937"/>
        <v>0</v>
      </c>
      <c r="QA113" s="27">
        <f t="shared" si="2938"/>
        <v>0</v>
      </c>
      <c r="QB113" s="27">
        <f t="shared" si="2939"/>
        <v>0</v>
      </c>
      <c r="QC113" s="27">
        <f t="shared" si="2940"/>
        <v>0</v>
      </c>
      <c r="QD113" s="27">
        <f t="shared" si="2941"/>
        <v>0</v>
      </c>
      <c r="QE113" s="27">
        <f t="shared" si="2942"/>
        <v>0</v>
      </c>
      <c r="QF113" s="27">
        <f t="shared" si="2943"/>
        <v>0</v>
      </c>
      <c r="QG113" s="27">
        <f t="shared" si="2944"/>
        <v>0</v>
      </c>
      <c r="QH113" s="27">
        <f t="shared" si="2945"/>
        <v>0</v>
      </c>
      <c r="QI113" s="27">
        <f t="shared" si="2946"/>
        <v>0</v>
      </c>
      <c r="QJ113" s="27">
        <f t="shared" si="2947"/>
        <v>0</v>
      </c>
      <c r="QK113" s="27">
        <f t="shared" si="2948"/>
        <v>0</v>
      </c>
      <c r="QL113" s="27">
        <f t="shared" si="2949"/>
        <v>0</v>
      </c>
      <c r="QM113" s="27">
        <f t="shared" si="2950"/>
        <v>0</v>
      </c>
      <c r="QN113" s="27">
        <f t="shared" si="2951"/>
        <v>0</v>
      </c>
      <c r="QO113" s="27">
        <f t="shared" si="2952"/>
        <v>0</v>
      </c>
      <c r="QP113" s="27">
        <f t="shared" si="2953"/>
        <v>0</v>
      </c>
      <c r="QQ113" s="27">
        <f t="shared" si="2954"/>
        <v>0</v>
      </c>
      <c r="QR113" s="27">
        <f t="shared" si="2955"/>
        <v>0</v>
      </c>
      <c r="QS113" s="27">
        <f t="shared" si="2956"/>
        <v>0</v>
      </c>
      <c r="QT113" s="27">
        <f t="shared" si="2957"/>
        <v>0</v>
      </c>
      <c r="QU113" s="27">
        <f t="shared" si="2958"/>
        <v>0</v>
      </c>
      <c r="QV113" s="27">
        <f t="shared" si="2959"/>
        <v>0</v>
      </c>
      <c r="QW113" s="27">
        <f t="shared" si="2960"/>
        <v>0</v>
      </c>
      <c r="QX113" s="27">
        <f t="shared" si="2961"/>
        <v>0</v>
      </c>
      <c r="QY113" s="27">
        <f t="shared" si="2962"/>
        <v>0</v>
      </c>
      <c r="QZ113" s="27">
        <f t="shared" si="2963"/>
        <v>0</v>
      </c>
      <c r="RA113" s="27">
        <f t="shared" si="2964"/>
        <v>0</v>
      </c>
      <c r="RB113" s="27">
        <f t="shared" si="2965"/>
        <v>0</v>
      </c>
      <c r="RC113" s="27">
        <f t="shared" si="2966"/>
        <v>0</v>
      </c>
      <c r="RD113" s="27">
        <f t="shared" si="2967"/>
        <v>0</v>
      </c>
      <c r="RE113" s="27">
        <f t="shared" si="2968"/>
        <v>0</v>
      </c>
      <c r="RF113" s="27">
        <f t="shared" si="2969"/>
        <v>0</v>
      </c>
      <c r="RG113" s="27">
        <f t="shared" si="2970"/>
        <v>0</v>
      </c>
      <c r="RH113" s="27">
        <f t="shared" si="2971"/>
        <v>0</v>
      </c>
      <c r="RI113" s="27">
        <f t="shared" si="2972"/>
        <v>0</v>
      </c>
      <c r="RJ113" s="27">
        <f t="shared" si="2973"/>
        <v>0</v>
      </c>
      <c r="RL113" s="28">
        <f t="shared" si="2974"/>
        <v>77</v>
      </c>
      <c r="RM113" s="28">
        <f t="shared" si="2975"/>
        <v>0</v>
      </c>
      <c r="RN113" s="28">
        <f t="shared" si="2976"/>
        <v>20</v>
      </c>
      <c r="RO113" s="28">
        <f t="shared" si="2977"/>
        <v>0</v>
      </c>
      <c r="RP113" s="28">
        <f t="shared" si="2978"/>
        <v>0</v>
      </c>
      <c r="RQ113" s="28">
        <f t="shared" si="2979"/>
        <v>87</v>
      </c>
      <c r="RT113" s="27" t="str">
        <f t="shared" si="2980"/>
        <v>7</v>
      </c>
      <c r="RU113" s="27" t="str">
        <f t="shared" si="2981"/>
        <v>9</v>
      </c>
      <c r="RV113" s="27" t="str">
        <f t="shared" si="2982"/>
        <v>7</v>
      </c>
      <c r="RW113" s="27" t="str">
        <f t="shared" si="2983"/>
        <v>0</v>
      </c>
      <c r="RX113" s="27" t="str">
        <f t="shared" si="2984"/>
        <v>12</v>
      </c>
      <c r="RY113" s="27" t="str">
        <f t="shared" si="2985"/>
        <v>7</v>
      </c>
      <c r="RZ113" s="27" t="str">
        <f t="shared" si="2986"/>
        <v>0</v>
      </c>
      <c r="SA113" s="27" t="str">
        <f t="shared" si="2987"/>
        <v>0</v>
      </c>
      <c r="SB113" s="27" t="str">
        <f t="shared" si="2988"/>
        <v>7</v>
      </c>
      <c r="SC113" s="27" t="str">
        <f t="shared" si="2989"/>
        <v>0</v>
      </c>
      <c r="SD113" s="27" t="str">
        <f t="shared" si="2990"/>
        <v>8</v>
      </c>
      <c r="SE113" s="27" t="str">
        <f t="shared" si="2991"/>
        <v>5</v>
      </c>
      <c r="SF113" s="27" t="str">
        <f t="shared" si="2992"/>
        <v>0</v>
      </c>
      <c r="SG113" s="27" t="str">
        <f t="shared" si="2993"/>
        <v>0</v>
      </c>
      <c r="SH113" s="27" t="str">
        <f t="shared" si="2994"/>
        <v>8</v>
      </c>
      <c r="SI113" s="27" t="str">
        <f t="shared" si="2995"/>
        <v>0</v>
      </c>
      <c r="SJ113" s="27" t="str">
        <f t="shared" si="2996"/>
        <v>0</v>
      </c>
      <c r="SK113" s="27" t="str">
        <f t="shared" si="2997"/>
        <v>0</v>
      </c>
      <c r="SL113" s="27" t="str">
        <f t="shared" si="2998"/>
        <v>0</v>
      </c>
      <c r="SM113" s="27" t="str">
        <f t="shared" si="2999"/>
        <v>0</v>
      </c>
      <c r="SN113" s="27" t="str">
        <f t="shared" si="3000"/>
        <v>4</v>
      </c>
      <c r="SO113" s="27" t="str">
        <f t="shared" si="3001"/>
        <v>0</v>
      </c>
      <c r="SP113" s="27" t="str">
        <f t="shared" si="3002"/>
        <v>0</v>
      </c>
      <c r="SQ113" s="27" t="str">
        <f t="shared" si="3003"/>
        <v>0</v>
      </c>
      <c r="SR113" s="27" t="str">
        <f t="shared" si="3004"/>
        <v>0</v>
      </c>
      <c r="SS113" s="27" t="str">
        <f t="shared" si="3005"/>
        <v>0</v>
      </c>
      <c r="ST113" s="27" t="str">
        <f t="shared" si="3006"/>
        <v>3</v>
      </c>
      <c r="SU113" s="27" t="str">
        <f t="shared" si="3007"/>
        <v>0</v>
      </c>
      <c r="SV113" s="27" t="str">
        <f t="shared" si="3008"/>
        <v>0</v>
      </c>
      <c r="SW113" s="27" t="str">
        <f t="shared" si="3009"/>
        <v>8</v>
      </c>
      <c r="SX113" s="27" t="str">
        <f t="shared" si="3010"/>
        <v>0</v>
      </c>
      <c r="SY113" s="27" t="str">
        <f t="shared" si="3011"/>
        <v>0</v>
      </c>
      <c r="SZ113" s="27" t="str">
        <f t="shared" si="3012"/>
        <v>5</v>
      </c>
      <c r="TA113" s="27" t="str">
        <f t="shared" si="3013"/>
        <v>0</v>
      </c>
      <c r="TB113" s="27" t="str">
        <f t="shared" si="3014"/>
        <v>0</v>
      </c>
      <c r="TC113" s="27" t="str">
        <f t="shared" si="3015"/>
        <v>7</v>
      </c>
      <c r="TD113" s="27" t="str">
        <f t="shared" si="3016"/>
        <v>0</v>
      </c>
      <c r="TE113" s="27" t="str">
        <f t="shared" si="3017"/>
        <v>0</v>
      </c>
      <c r="TF113" s="27" t="str">
        <f t="shared" si="3018"/>
        <v>0</v>
      </c>
      <c r="TG113" s="27" t="str">
        <f t="shared" si="3019"/>
        <v>0</v>
      </c>
      <c r="TH113" s="27" t="str">
        <f t="shared" si="3020"/>
        <v>0</v>
      </c>
      <c r="TI113" s="27" t="str">
        <f t="shared" si="3021"/>
        <v>0</v>
      </c>
      <c r="TJ113" s="27" t="str">
        <f t="shared" si="3022"/>
        <v>0</v>
      </c>
      <c r="TK113" s="27" t="str">
        <f t="shared" si="3023"/>
        <v>0</v>
      </c>
      <c r="TL113" s="27" t="str">
        <f t="shared" si="3024"/>
        <v>0</v>
      </c>
      <c r="TM113" s="27" t="str">
        <f t="shared" si="3025"/>
        <v>0</v>
      </c>
      <c r="TN113" s="27" t="str">
        <f t="shared" si="3026"/>
        <v>0</v>
      </c>
      <c r="TO113" s="27" t="str">
        <f t="shared" si="3027"/>
        <v>0</v>
      </c>
      <c r="TP113" s="27" t="str">
        <f t="shared" si="3028"/>
        <v>0</v>
      </c>
      <c r="TQ113" s="27" t="str">
        <f t="shared" si="3029"/>
        <v>0</v>
      </c>
      <c r="TR113" s="27" t="str">
        <f t="shared" si="3030"/>
        <v>0</v>
      </c>
      <c r="TS113" s="27" t="str">
        <f t="shared" si="3031"/>
        <v>0</v>
      </c>
      <c r="TT113" s="27" t="str">
        <f t="shared" si="3032"/>
        <v>0</v>
      </c>
      <c r="TU113" s="27" t="str">
        <f t="shared" si="3033"/>
        <v>0</v>
      </c>
      <c r="TV113" s="27" t="str">
        <f t="shared" si="3034"/>
        <v>0</v>
      </c>
      <c r="TW113" s="27" t="str">
        <f t="shared" si="3035"/>
        <v>0</v>
      </c>
      <c r="TX113" s="27" t="str">
        <f t="shared" si="3036"/>
        <v>0</v>
      </c>
      <c r="TY113" s="27" t="str">
        <f t="shared" si="3037"/>
        <v>0</v>
      </c>
      <c r="TZ113" s="27" t="str">
        <f t="shared" si="3038"/>
        <v>0</v>
      </c>
      <c r="UA113" s="27" t="str">
        <f t="shared" si="3039"/>
        <v>0</v>
      </c>
      <c r="UB113" s="27" t="str">
        <f t="shared" si="3040"/>
        <v>0</v>
      </c>
      <c r="UC113" s="27" t="str">
        <f t="shared" si="3041"/>
        <v>0</v>
      </c>
      <c r="UD113" s="27" t="str">
        <f t="shared" si="3042"/>
        <v>0</v>
      </c>
      <c r="UE113" s="27" t="str">
        <f t="shared" si="3043"/>
        <v>0</v>
      </c>
      <c r="UF113" s="27" t="str">
        <f t="shared" si="3044"/>
        <v>0</v>
      </c>
      <c r="UG113" s="27" t="str">
        <f t="shared" si="3045"/>
        <v>0</v>
      </c>
      <c r="UH113" s="27" t="str">
        <f t="shared" si="3046"/>
        <v>0</v>
      </c>
      <c r="UI113" s="27" t="str">
        <f t="shared" si="3047"/>
        <v>0</v>
      </c>
      <c r="UJ113" s="27" t="str">
        <f t="shared" si="3048"/>
        <v>0</v>
      </c>
      <c r="UK113" s="27" t="str">
        <f t="shared" si="3049"/>
        <v>0</v>
      </c>
      <c r="UL113" s="27" t="str">
        <f t="shared" si="3050"/>
        <v>0</v>
      </c>
      <c r="UM113" s="27" t="str">
        <f t="shared" si="3051"/>
        <v>0</v>
      </c>
      <c r="UN113" s="27" t="str">
        <f t="shared" si="3052"/>
        <v>0</v>
      </c>
      <c r="UO113" s="27" t="str">
        <f t="shared" si="3053"/>
        <v>0</v>
      </c>
      <c r="UP113" s="27" t="str">
        <f t="shared" si="3054"/>
        <v>0</v>
      </c>
      <c r="UQ113" s="27" t="str">
        <f t="shared" si="3055"/>
        <v>0</v>
      </c>
      <c r="UR113" s="27" t="str">
        <f t="shared" si="3056"/>
        <v>0</v>
      </c>
      <c r="US113" s="27" t="str">
        <f t="shared" si="3057"/>
        <v>0</v>
      </c>
      <c r="UT113" s="27" t="str">
        <f t="shared" si="3058"/>
        <v>0</v>
      </c>
      <c r="UU113" s="27" t="str">
        <f t="shared" si="3059"/>
        <v>0</v>
      </c>
      <c r="UV113" s="27" t="str">
        <f t="shared" si="3060"/>
        <v>0</v>
      </c>
      <c r="UW113" s="27" t="str">
        <f t="shared" si="3061"/>
        <v>0</v>
      </c>
      <c r="UY113" s="28">
        <f t="shared" si="3062"/>
        <v>-58.08</v>
      </c>
      <c r="UZ113" s="28">
        <f t="shared" si="3063"/>
        <v>0</v>
      </c>
      <c r="VA113" s="28">
        <f t="shared" si="3064"/>
        <v>-5.6399999999999988</v>
      </c>
      <c r="VB113" s="28">
        <f t="shared" si="3065"/>
        <v>0</v>
      </c>
      <c r="VC113" s="28">
        <f t="shared" si="3066"/>
        <v>0</v>
      </c>
      <c r="VD113" s="28">
        <f t="shared" si="3067"/>
        <v>-60.9</v>
      </c>
      <c r="VG113" s="27" t="str">
        <f t="shared" si="3068"/>
        <v>-4.91</v>
      </c>
      <c r="VH113" s="27" t="str">
        <f t="shared" si="3069"/>
        <v>3.08</v>
      </c>
      <c r="VI113" s="27" t="str">
        <f t="shared" si="3070"/>
        <v>-5.73</v>
      </c>
      <c r="VJ113" s="27">
        <f t="shared" si="3071"/>
        <v>0</v>
      </c>
      <c r="VK113" s="27" t="str">
        <f t="shared" si="3072"/>
        <v>6.15</v>
      </c>
      <c r="VL113" s="27" t="str">
        <f t="shared" si="3073"/>
        <v>-0.76</v>
      </c>
      <c r="VM113" s="27">
        <f t="shared" si="3074"/>
        <v>0</v>
      </c>
      <c r="VN113" s="27">
        <f t="shared" si="3075"/>
        <v>0</v>
      </c>
      <c r="VO113" s="27" t="str">
        <f t="shared" si="3076"/>
        <v>1.43</v>
      </c>
      <c r="VP113" s="27">
        <f t="shared" si="3077"/>
        <v>0</v>
      </c>
      <c r="VQ113" s="27" t="str">
        <f t="shared" si="3078"/>
        <v>-11.79</v>
      </c>
      <c r="VR113" s="27" t="str">
        <f t="shared" si="3079"/>
        <v>-2.02</v>
      </c>
      <c r="VS113" s="27">
        <f t="shared" si="3080"/>
        <v>0</v>
      </c>
      <c r="VT113" s="27">
        <f t="shared" si="3081"/>
        <v>0</v>
      </c>
      <c r="VU113" s="27" t="str">
        <f t="shared" si="3082"/>
        <v>-14.07</v>
      </c>
      <c r="VV113" s="27">
        <f t="shared" si="3083"/>
        <v>0</v>
      </c>
      <c r="VW113" s="27">
        <f t="shared" si="3084"/>
        <v>0</v>
      </c>
      <c r="VX113" s="27">
        <f t="shared" si="3085"/>
        <v>0</v>
      </c>
      <c r="VY113" s="27">
        <f t="shared" si="3086"/>
        <v>0</v>
      </c>
      <c r="VZ113" s="27">
        <f t="shared" si="3087"/>
        <v>0</v>
      </c>
      <c r="WA113" s="27" t="str">
        <f t="shared" si="3088"/>
        <v>-6.01</v>
      </c>
      <c r="WB113" s="27">
        <f t="shared" si="3089"/>
        <v>0</v>
      </c>
      <c r="WC113" s="27">
        <f t="shared" si="3090"/>
        <v>0</v>
      </c>
      <c r="WD113" s="27">
        <f t="shared" si="3091"/>
        <v>0</v>
      </c>
      <c r="WE113" s="27">
        <f t="shared" si="3092"/>
        <v>0</v>
      </c>
      <c r="WF113" s="27">
        <f t="shared" si="3093"/>
        <v>0</v>
      </c>
      <c r="WG113" s="27" t="str">
        <f t="shared" si="3094"/>
        <v>-8.68</v>
      </c>
      <c r="WH113" s="27">
        <f t="shared" si="3095"/>
        <v>0</v>
      </c>
      <c r="WI113" s="27">
        <f t="shared" si="3096"/>
        <v>0</v>
      </c>
      <c r="WJ113" s="27" t="str">
        <f t="shared" si="3097"/>
        <v>-6.86</v>
      </c>
      <c r="WK113" s="27">
        <f t="shared" si="3098"/>
        <v>0</v>
      </c>
      <c r="WL113" s="27">
        <f t="shared" si="3099"/>
        <v>0</v>
      </c>
      <c r="WM113" s="27" t="str">
        <f t="shared" si="3100"/>
        <v>-7.72</v>
      </c>
      <c r="WN113" s="27">
        <f t="shared" si="3101"/>
        <v>0</v>
      </c>
      <c r="WO113" s="27">
        <f t="shared" si="3102"/>
        <v>0</v>
      </c>
      <c r="WP113" s="27" t="str">
        <f t="shared" si="3103"/>
        <v>-5.83</v>
      </c>
      <c r="WQ113" s="27">
        <f t="shared" si="3104"/>
        <v>0</v>
      </c>
      <c r="WR113" s="27">
        <f t="shared" si="3105"/>
        <v>0</v>
      </c>
      <c r="WS113" s="27">
        <f t="shared" si="3106"/>
        <v>0</v>
      </c>
      <c r="WT113" s="27">
        <f t="shared" si="3107"/>
        <v>0</v>
      </c>
      <c r="WU113" s="27">
        <f t="shared" si="3108"/>
        <v>0</v>
      </c>
      <c r="WV113" s="27">
        <f t="shared" si="3109"/>
        <v>0</v>
      </c>
      <c r="WW113" s="27">
        <f t="shared" si="3110"/>
        <v>0</v>
      </c>
      <c r="WX113" s="27">
        <f t="shared" si="3111"/>
        <v>0</v>
      </c>
      <c r="WY113" s="27">
        <f t="shared" si="3112"/>
        <v>0</v>
      </c>
      <c r="WZ113" s="27">
        <f t="shared" si="3113"/>
        <v>0</v>
      </c>
      <c r="XA113" s="27">
        <f t="shared" si="3114"/>
        <v>0</v>
      </c>
      <c r="XB113" s="27">
        <f t="shared" si="3115"/>
        <v>0</v>
      </c>
      <c r="XC113" s="27">
        <f t="shared" si="3116"/>
        <v>0</v>
      </c>
      <c r="XD113" s="27">
        <f t="shared" si="3117"/>
        <v>0</v>
      </c>
      <c r="XE113" s="27">
        <f t="shared" si="3118"/>
        <v>0</v>
      </c>
      <c r="XF113" s="27">
        <f t="shared" si="3119"/>
        <v>0</v>
      </c>
      <c r="XG113" s="27">
        <f t="shared" si="3120"/>
        <v>0</v>
      </c>
      <c r="XH113" s="27">
        <f t="shared" si="3121"/>
        <v>0</v>
      </c>
      <c r="XI113" s="27">
        <f t="shared" si="3122"/>
        <v>0</v>
      </c>
      <c r="XJ113" s="27">
        <f t="shared" si="3123"/>
        <v>0</v>
      </c>
      <c r="XK113" s="27">
        <f t="shared" si="3124"/>
        <v>0</v>
      </c>
      <c r="XL113" s="27">
        <f t="shared" si="3125"/>
        <v>0</v>
      </c>
      <c r="XM113" s="27">
        <f t="shared" si="3126"/>
        <v>0</v>
      </c>
      <c r="XN113" s="27">
        <f t="shared" si="3127"/>
        <v>0</v>
      </c>
      <c r="XO113" s="27">
        <f t="shared" si="3128"/>
        <v>0</v>
      </c>
      <c r="XP113" s="27">
        <f t="shared" si="3129"/>
        <v>0</v>
      </c>
      <c r="XQ113" s="27">
        <f t="shared" si="3130"/>
        <v>0</v>
      </c>
      <c r="XR113" s="27">
        <f t="shared" si="3131"/>
        <v>0</v>
      </c>
      <c r="XS113" s="27">
        <f t="shared" si="3132"/>
        <v>0</v>
      </c>
      <c r="XT113" s="27">
        <f t="shared" si="3133"/>
        <v>0</v>
      </c>
      <c r="XU113" s="27">
        <f t="shared" si="3134"/>
        <v>0</v>
      </c>
      <c r="XV113" s="27">
        <f t="shared" si="3135"/>
        <v>0</v>
      </c>
      <c r="XW113" s="27">
        <f t="shared" si="3136"/>
        <v>0</v>
      </c>
      <c r="XX113" s="27">
        <f t="shared" si="3137"/>
        <v>0</v>
      </c>
      <c r="XY113" s="27">
        <f t="shared" si="3138"/>
        <v>0</v>
      </c>
      <c r="XZ113" s="27">
        <f t="shared" si="3139"/>
        <v>0</v>
      </c>
      <c r="YA113" s="27">
        <f t="shared" si="3140"/>
        <v>0</v>
      </c>
      <c r="YB113" s="27">
        <f t="shared" si="3141"/>
        <v>0</v>
      </c>
      <c r="YC113" s="27">
        <f t="shared" si="3142"/>
        <v>0</v>
      </c>
      <c r="YD113" s="27">
        <f t="shared" si="3143"/>
        <v>0</v>
      </c>
      <c r="YE113" s="27">
        <f t="shared" si="3144"/>
        <v>0</v>
      </c>
      <c r="YF113" s="27">
        <f t="shared" si="3145"/>
        <v>0</v>
      </c>
      <c r="YG113" s="27">
        <f t="shared" si="3146"/>
        <v>0</v>
      </c>
      <c r="YH113" s="27">
        <f t="shared" si="3147"/>
        <v>0</v>
      </c>
      <c r="YI113" s="27">
        <f t="shared" si="3148"/>
        <v>0</v>
      </c>
      <c r="YJ113" s="27">
        <f t="shared" si="3149"/>
        <v>0</v>
      </c>
      <c r="YL113" s="28">
        <f t="shared" si="3150"/>
        <v>462</v>
      </c>
      <c r="YM113" s="28">
        <f t="shared" si="3151"/>
        <v>0</v>
      </c>
      <c r="YN113" s="28">
        <f t="shared" si="3152"/>
        <v>83</v>
      </c>
      <c r="YO113" s="28">
        <f t="shared" si="3153"/>
        <v>0</v>
      </c>
      <c r="YP113" s="28">
        <f t="shared" si="3154"/>
        <v>0</v>
      </c>
      <c r="YQ113" s="28">
        <f t="shared" si="3155"/>
        <v>503.5</v>
      </c>
      <c r="YT113" s="27" t="str">
        <f t="shared" si="3156"/>
        <v>51</v>
      </c>
      <c r="YU113" s="27" t="str">
        <f t="shared" si="3157"/>
        <v>19</v>
      </c>
      <c r="YV113" s="27" t="str">
        <f t="shared" si="3158"/>
        <v>64</v>
      </c>
      <c r="YW113" s="27">
        <f t="shared" si="3159"/>
        <v>0</v>
      </c>
      <c r="YX113" s="27" t="str">
        <f t="shared" si="3160"/>
        <v>29</v>
      </c>
      <c r="YY113" s="27" t="str">
        <f t="shared" si="3161"/>
        <v>50</v>
      </c>
      <c r="YZ113" s="27">
        <f t="shared" si="3162"/>
        <v>0</v>
      </c>
      <c r="ZA113" s="27">
        <f t="shared" si="3163"/>
        <v>0</v>
      </c>
      <c r="ZB113" s="27" t="str">
        <f t="shared" si="3164"/>
        <v>18</v>
      </c>
      <c r="ZC113" s="27">
        <f t="shared" si="3165"/>
        <v>0</v>
      </c>
      <c r="ZD113" s="27" t="str">
        <f t="shared" si="3166"/>
        <v>54</v>
      </c>
      <c r="ZE113" s="27" t="str">
        <f t="shared" si="3167"/>
        <v>22</v>
      </c>
      <c r="ZF113" s="27">
        <f t="shared" si="3168"/>
        <v>0</v>
      </c>
      <c r="ZG113" s="27">
        <f t="shared" si="3169"/>
        <v>0</v>
      </c>
      <c r="ZH113" s="27" t="str">
        <f t="shared" si="3170"/>
        <v>54</v>
      </c>
      <c r="ZI113" s="27">
        <f t="shared" si="3171"/>
        <v>0</v>
      </c>
      <c r="ZJ113" s="27">
        <f t="shared" si="3172"/>
        <v>0</v>
      </c>
      <c r="ZK113" s="27">
        <f t="shared" si="3173"/>
        <v>0</v>
      </c>
      <c r="ZL113" s="27">
        <f t="shared" si="3174"/>
        <v>0</v>
      </c>
      <c r="ZM113" s="27">
        <f t="shared" si="3175"/>
        <v>0</v>
      </c>
      <c r="ZN113" s="27" t="str">
        <f t="shared" si="3176"/>
        <v>31</v>
      </c>
      <c r="ZO113" s="27">
        <f t="shared" si="3177"/>
        <v>0</v>
      </c>
      <c r="ZP113" s="27">
        <f t="shared" si="3178"/>
        <v>0</v>
      </c>
      <c r="ZQ113" s="27">
        <f t="shared" si="3179"/>
        <v>0</v>
      </c>
      <c r="ZR113" s="27">
        <f t="shared" si="3180"/>
        <v>0</v>
      </c>
      <c r="ZS113" s="27">
        <f t="shared" si="3181"/>
        <v>0</v>
      </c>
      <c r="ZT113" s="27" t="str">
        <f t="shared" si="3182"/>
        <v>52</v>
      </c>
      <c r="ZU113" s="27">
        <f t="shared" si="3183"/>
        <v>0</v>
      </c>
      <c r="ZV113" s="27">
        <f t="shared" si="3184"/>
        <v>0</v>
      </c>
      <c r="ZW113" s="27" t="str">
        <f t="shared" si="3185"/>
        <v>51</v>
      </c>
      <c r="ZX113" s="27">
        <f t="shared" si="3186"/>
        <v>0</v>
      </c>
      <c r="ZY113" s="27">
        <f t="shared" si="3187"/>
        <v>0</v>
      </c>
      <c r="ZZ113" s="27" t="str">
        <f t="shared" si="3188"/>
        <v>32</v>
      </c>
      <c r="AAA113" s="27">
        <f t="shared" si="3189"/>
        <v>0</v>
      </c>
      <c r="AAB113" s="27">
        <f t="shared" si="3190"/>
        <v>0</v>
      </c>
      <c r="AAC113" s="27" t="str">
        <f t="shared" si="3191"/>
        <v>18</v>
      </c>
      <c r="AAD113" s="27">
        <f t="shared" si="3192"/>
        <v>0</v>
      </c>
      <c r="AAE113" s="27">
        <f t="shared" si="3193"/>
        <v>0</v>
      </c>
      <c r="AAF113" s="27">
        <f t="shared" si="3194"/>
        <v>0</v>
      </c>
      <c r="AAG113" s="27">
        <f t="shared" si="3195"/>
        <v>0</v>
      </c>
      <c r="AAH113" s="27">
        <f t="shared" si="3196"/>
        <v>0</v>
      </c>
      <c r="AAI113" s="27">
        <f t="shared" si="3197"/>
        <v>0</v>
      </c>
      <c r="AAJ113" s="27">
        <f t="shared" si="3198"/>
        <v>0</v>
      </c>
      <c r="AAK113" s="27">
        <f t="shared" si="3199"/>
        <v>0</v>
      </c>
      <c r="AAL113" s="27">
        <f t="shared" si="3200"/>
        <v>0</v>
      </c>
      <c r="AAM113" s="27">
        <f t="shared" si="3201"/>
        <v>0</v>
      </c>
      <c r="AAN113" s="27">
        <f t="shared" si="3202"/>
        <v>0</v>
      </c>
      <c r="AAO113" s="27">
        <f t="shared" si="3203"/>
        <v>0</v>
      </c>
      <c r="AAP113" s="27">
        <f t="shared" si="3204"/>
        <v>0</v>
      </c>
      <c r="AAQ113" s="27">
        <f t="shared" si="3205"/>
        <v>0</v>
      </c>
      <c r="AAR113" s="27">
        <f t="shared" si="3206"/>
        <v>0</v>
      </c>
      <c r="AAS113" s="27">
        <f t="shared" si="3207"/>
        <v>0</v>
      </c>
      <c r="AAT113" s="27">
        <f t="shared" si="3208"/>
        <v>0</v>
      </c>
      <c r="AAU113" s="27">
        <f t="shared" si="3209"/>
        <v>0</v>
      </c>
      <c r="AAV113" s="27">
        <f t="shared" si="3210"/>
        <v>0</v>
      </c>
      <c r="AAW113" s="27">
        <f t="shared" si="3211"/>
        <v>0</v>
      </c>
      <c r="AAX113" s="27">
        <f t="shared" si="3212"/>
        <v>0</v>
      </c>
      <c r="AAY113" s="27">
        <f t="shared" si="3213"/>
        <v>0</v>
      </c>
      <c r="AAZ113" s="27">
        <f t="shared" si="3214"/>
        <v>0</v>
      </c>
      <c r="ABA113" s="27">
        <f t="shared" si="3215"/>
        <v>0</v>
      </c>
      <c r="ABB113" s="27">
        <f t="shared" si="3216"/>
        <v>0</v>
      </c>
      <c r="ABC113" s="27">
        <f t="shared" si="3217"/>
        <v>0</v>
      </c>
      <c r="ABD113" s="27">
        <f t="shared" si="3218"/>
        <v>0</v>
      </c>
      <c r="ABE113" s="27">
        <f t="shared" si="3219"/>
        <v>0</v>
      </c>
      <c r="ABF113" s="27">
        <f t="shared" si="3220"/>
        <v>0</v>
      </c>
      <c r="ABG113" s="27">
        <f t="shared" si="3221"/>
        <v>0</v>
      </c>
      <c r="ABH113" s="27">
        <f t="shared" si="3222"/>
        <v>0</v>
      </c>
      <c r="ABI113" s="27">
        <f t="shared" si="3223"/>
        <v>0</v>
      </c>
      <c r="ABJ113" s="27">
        <f t="shared" si="3224"/>
        <v>0</v>
      </c>
      <c r="ABK113" s="27">
        <f t="shared" si="3225"/>
        <v>0</v>
      </c>
      <c r="ABL113" s="27">
        <f t="shared" si="3226"/>
        <v>0</v>
      </c>
      <c r="ABM113" s="27">
        <f t="shared" si="3227"/>
        <v>0</v>
      </c>
      <c r="ABN113" s="27">
        <f t="shared" si="3228"/>
        <v>0</v>
      </c>
      <c r="ABO113" s="27">
        <f t="shared" si="3229"/>
        <v>0</v>
      </c>
      <c r="ABP113" s="27">
        <f t="shared" si="3230"/>
        <v>0</v>
      </c>
      <c r="ABQ113" s="27">
        <f t="shared" si="3231"/>
        <v>0</v>
      </c>
      <c r="ABR113" s="27">
        <f t="shared" si="3232"/>
        <v>0</v>
      </c>
      <c r="ABS113" s="27">
        <f t="shared" si="3233"/>
        <v>0</v>
      </c>
      <c r="ABT113" s="27">
        <f t="shared" si="3234"/>
        <v>0</v>
      </c>
      <c r="ABU113" s="27">
        <f t="shared" si="3235"/>
        <v>0</v>
      </c>
      <c r="ABV113" s="27">
        <f t="shared" si="3236"/>
        <v>0</v>
      </c>
      <c r="ABW113" s="27">
        <f t="shared" si="3237"/>
        <v>0</v>
      </c>
      <c r="ABY113" s="28">
        <f t="shared" si="3238"/>
        <v>246.09999999999994</v>
      </c>
      <c r="ABZ113" s="28">
        <f t="shared" si="3239"/>
        <v>0</v>
      </c>
      <c r="ACA113" s="28">
        <f t="shared" si="3240"/>
        <v>68.3</v>
      </c>
      <c r="ACB113" s="28">
        <f t="shared" si="3241"/>
        <v>0</v>
      </c>
      <c r="ACC113" s="28">
        <f t="shared" si="3242"/>
        <v>0</v>
      </c>
      <c r="ACD113" s="28">
        <f t="shared" si="3243"/>
        <v>280.24999999999994</v>
      </c>
      <c r="ACG113" s="27" t="str">
        <f t="shared" si="3244"/>
        <v>20.1</v>
      </c>
      <c r="ACH113" s="27" t="str">
        <f t="shared" si="3245"/>
        <v>75.6</v>
      </c>
      <c r="ACI113" s="27" t="str">
        <f t="shared" si="3246"/>
        <v>25</v>
      </c>
      <c r="ACJ113" s="27">
        <f t="shared" si="3247"/>
        <v>0</v>
      </c>
      <c r="ACK113" s="27" t="str">
        <f t="shared" si="3248"/>
        <v>41.1</v>
      </c>
      <c r="ACL113" s="27" t="str">
        <f t="shared" si="3249"/>
        <v>0</v>
      </c>
      <c r="ACM113" s="27">
        <f t="shared" si="3250"/>
        <v>0</v>
      </c>
      <c r="ACN113" s="27">
        <f t="shared" si="3251"/>
        <v>0</v>
      </c>
      <c r="ACO113" s="27" t="str">
        <f t="shared" si="3252"/>
        <v>15.6</v>
      </c>
      <c r="ACP113" s="27">
        <f t="shared" si="3253"/>
        <v>0</v>
      </c>
      <c r="ACQ113" s="27" t="str">
        <f t="shared" si="3254"/>
        <v>27.2</v>
      </c>
      <c r="ACR113" s="27" t="str">
        <f t="shared" si="3255"/>
        <v>11.2</v>
      </c>
      <c r="ACS113" s="27">
        <f t="shared" si="3256"/>
        <v>0</v>
      </c>
      <c r="ACT113" s="27">
        <f t="shared" si="3257"/>
        <v>0</v>
      </c>
      <c r="ACU113" s="27" t="str">
        <f t="shared" si="3258"/>
        <v>6.4</v>
      </c>
      <c r="ACV113" s="27">
        <f t="shared" si="3259"/>
        <v>0</v>
      </c>
      <c r="ACW113" s="27">
        <f t="shared" si="3260"/>
        <v>0</v>
      </c>
      <c r="ACX113" s="27">
        <f t="shared" si="3261"/>
        <v>0</v>
      </c>
      <c r="ACY113" s="27">
        <f t="shared" si="3262"/>
        <v>0</v>
      </c>
      <c r="ACZ113" s="27">
        <f t="shared" si="3263"/>
        <v>0</v>
      </c>
      <c r="ADA113" s="27" t="str">
        <f t="shared" si="3264"/>
        <v>18.6</v>
      </c>
      <c r="ADB113" s="27">
        <f t="shared" si="3265"/>
        <v>0</v>
      </c>
      <c r="ADC113" s="27">
        <f t="shared" si="3266"/>
        <v>0</v>
      </c>
      <c r="ADD113" s="27">
        <f t="shared" si="3267"/>
        <v>0</v>
      </c>
      <c r="ADE113" s="27">
        <f t="shared" si="3268"/>
        <v>0</v>
      </c>
      <c r="ADF113" s="27">
        <f t="shared" si="3269"/>
        <v>0</v>
      </c>
      <c r="ADG113" s="27" t="str">
        <f t="shared" si="3270"/>
        <v>10.7</v>
      </c>
      <c r="ADH113" s="27">
        <f t="shared" si="3271"/>
        <v>0</v>
      </c>
      <c r="ADI113" s="27">
        <f t="shared" si="3272"/>
        <v>0</v>
      </c>
      <c r="ADJ113" s="27" t="str">
        <f t="shared" si="3273"/>
        <v>27.7</v>
      </c>
      <c r="ADK113" s="27">
        <f t="shared" si="3274"/>
        <v>0</v>
      </c>
      <c r="ADL113" s="27">
        <f t="shared" si="3275"/>
        <v>0</v>
      </c>
      <c r="ADM113" s="27" t="str">
        <f t="shared" si="3276"/>
        <v>15.6</v>
      </c>
      <c r="ADN113" s="27">
        <f t="shared" si="3277"/>
        <v>0</v>
      </c>
      <c r="ADO113" s="27">
        <f t="shared" si="3278"/>
        <v>0</v>
      </c>
      <c r="ADP113" s="27" t="str">
        <f t="shared" si="3279"/>
        <v>19.6</v>
      </c>
      <c r="ADQ113" s="27">
        <f t="shared" si="3280"/>
        <v>0</v>
      </c>
      <c r="ADR113" s="27">
        <f t="shared" si="3281"/>
        <v>0</v>
      </c>
      <c r="ADS113" s="27">
        <f t="shared" si="3282"/>
        <v>0</v>
      </c>
      <c r="ADT113" s="27">
        <f t="shared" si="3283"/>
        <v>0</v>
      </c>
      <c r="ADU113" s="27">
        <f t="shared" si="3284"/>
        <v>0</v>
      </c>
      <c r="ADV113" s="27">
        <f t="shared" si="3285"/>
        <v>0</v>
      </c>
      <c r="ADW113" s="27">
        <f t="shared" si="3286"/>
        <v>0</v>
      </c>
      <c r="ADX113" s="27">
        <f t="shared" si="3287"/>
        <v>0</v>
      </c>
      <c r="ADY113" s="27">
        <f t="shared" si="3288"/>
        <v>0</v>
      </c>
      <c r="ADZ113" s="27">
        <f t="shared" si="3289"/>
        <v>0</v>
      </c>
      <c r="AEA113" s="27">
        <f t="shared" si="3290"/>
        <v>0</v>
      </c>
      <c r="AEB113" s="27">
        <f t="shared" si="3291"/>
        <v>0</v>
      </c>
      <c r="AEC113" s="27">
        <f t="shared" si="3292"/>
        <v>0</v>
      </c>
      <c r="AED113" s="27">
        <f t="shared" si="3293"/>
        <v>0</v>
      </c>
      <c r="AEE113" s="27">
        <f t="shared" si="3294"/>
        <v>0</v>
      </c>
      <c r="AEF113" s="27">
        <f t="shared" si="3295"/>
        <v>0</v>
      </c>
      <c r="AEG113" s="27">
        <f t="shared" si="3296"/>
        <v>0</v>
      </c>
      <c r="AEH113" s="27">
        <f t="shared" si="3297"/>
        <v>0</v>
      </c>
      <c r="AEI113" s="27">
        <f t="shared" si="3298"/>
        <v>0</v>
      </c>
      <c r="AEJ113" s="27">
        <f t="shared" si="3299"/>
        <v>0</v>
      </c>
      <c r="AEK113" s="27">
        <f t="shared" si="3300"/>
        <v>0</v>
      </c>
      <c r="AEL113" s="27">
        <f t="shared" si="3301"/>
        <v>0</v>
      </c>
      <c r="AEM113" s="27">
        <f t="shared" si="3302"/>
        <v>0</v>
      </c>
      <c r="AEN113" s="27">
        <f t="shared" si="3303"/>
        <v>0</v>
      </c>
      <c r="AEO113" s="27">
        <f t="shared" si="3304"/>
        <v>0</v>
      </c>
      <c r="AEP113" s="27">
        <f t="shared" si="3305"/>
        <v>0</v>
      </c>
      <c r="AEQ113" s="27">
        <f t="shared" si="3306"/>
        <v>0</v>
      </c>
      <c r="AER113" s="27">
        <f t="shared" si="3307"/>
        <v>0</v>
      </c>
      <c r="AES113" s="27">
        <f t="shared" si="3308"/>
        <v>0</v>
      </c>
      <c r="AET113" s="27">
        <f t="shared" si="3309"/>
        <v>0</v>
      </c>
      <c r="AEU113" s="27">
        <f t="shared" si="3310"/>
        <v>0</v>
      </c>
      <c r="AEV113" s="27">
        <f t="shared" si="3311"/>
        <v>0</v>
      </c>
      <c r="AEW113" s="27">
        <f t="shared" si="3312"/>
        <v>0</v>
      </c>
      <c r="AEX113" s="27">
        <f t="shared" si="3313"/>
        <v>0</v>
      </c>
      <c r="AEY113" s="27">
        <f t="shared" si="3314"/>
        <v>0</v>
      </c>
      <c r="AEZ113" s="27">
        <f t="shared" si="3315"/>
        <v>0</v>
      </c>
      <c r="AFA113" s="27">
        <f t="shared" si="3316"/>
        <v>0</v>
      </c>
      <c r="AFB113" s="27">
        <f t="shared" si="3317"/>
        <v>0</v>
      </c>
      <c r="AFC113" s="27">
        <f t="shared" si="3318"/>
        <v>0</v>
      </c>
      <c r="AFD113" s="27">
        <f t="shared" si="3319"/>
        <v>0</v>
      </c>
      <c r="AFE113" s="27">
        <f t="shared" si="3320"/>
        <v>0</v>
      </c>
      <c r="AFF113" s="27">
        <f t="shared" si="3321"/>
        <v>0</v>
      </c>
      <c r="AFG113" s="27">
        <f t="shared" si="3322"/>
        <v>0</v>
      </c>
      <c r="AFH113" s="27">
        <f t="shared" si="3323"/>
        <v>0</v>
      </c>
      <c r="AFI113" s="27">
        <f t="shared" si="3324"/>
        <v>0</v>
      </c>
      <c r="AFJ113" s="27">
        <f t="shared" si="3325"/>
        <v>0</v>
      </c>
      <c r="AFL113" s="28">
        <f t="shared" si="2677"/>
        <v>11</v>
      </c>
      <c r="AFM113" s="28">
        <v>11</v>
      </c>
      <c r="AFN113" s="27">
        <v>4</v>
      </c>
      <c r="AFO113" s="27">
        <f t="shared" si="3326"/>
        <v>4</v>
      </c>
      <c r="AFP113" s="27">
        <f t="shared" si="3327"/>
        <v>4</v>
      </c>
      <c r="AFQ113" s="27">
        <f t="shared" si="3328"/>
        <v>4</v>
      </c>
      <c r="AFR113" s="27">
        <f t="shared" si="3329"/>
        <v>0</v>
      </c>
      <c r="AFS113" s="27">
        <f t="shared" si="3330"/>
        <v>4</v>
      </c>
      <c r="AFT113" s="27">
        <f t="shared" si="3331"/>
        <v>4</v>
      </c>
      <c r="AFU113" s="27">
        <f t="shared" si="3332"/>
        <v>0</v>
      </c>
      <c r="AFV113" s="27">
        <f t="shared" si="3333"/>
        <v>0</v>
      </c>
      <c r="AFW113" s="27">
        <f t="shared" si="3334"/>
        <v>5</v>
      </c>
      <c r="AFX113" s="27">
        <f t="shared" si="3335"/>
        <v>0</v>
      </c>
      <c r="AFY113" s="27">
        <f t="shared" si="3336"/>
        <v>8</v>
      </c>
      <c r="AFZ113" s="27">
        <f t="shared" si="3337"/>
        <v>4</v>
      </c>
      <c r="AGA113" s="27">
        <f t="shared" si="3338"/>
        <v>0</v>
      </c>
      <c r="AGB113" s="27">
        <f t="shared" si="3339"/>
        <v>0</v>
      </c>
      <c r="AGC113" s="27">
        <f t="shared" si="3340"/>
        <v>4</v>
      </c>
      <c r="AGD113" s="27">
        <f t="shared" si="3341"/>
        <v>0</v>
      </c>
      <c r="AGE113" s="27">
        <f t="shared" si="3342"/>
        <v>0</v>
      </c>
      <c r="AGF113" s="27">
        <f t="shared" si="3343"/>
        <v>0</v>
      </c>
      <c r="AGG113" s="27">
        <f t="shared" si="3344"/>
        <v>0</v>
      </c>
      <c r="AGH113" s="27">
        <f t="shared" si="3345"/>
        <v>0</v>
      </c>
      <c r="AGI113" s="27">
        <f t="shared" si="3346"/>
        <v>3</v>
      </c>
      <c r="AGJ113" s="27">
        <f t="shared" si="3347"/>
        <v>0</v>
      </c>
      <c r="AGK113" s="27">
        <f t="shared" si="3348"/>
        <v>0</v>
      </c>
      <c r="AGL113" s="27">
        <f t="shared" si="3349"/>
        <v>0</v>
      </c>
      <c r="AGM113" s="27">
        <f t="shared" si="3350"/>
        <v>0</v>
      </c>
      <c r="AGN113" s="27">
        <f t="shared" si="3351"/>
        <v>0</v>
      </c>
      <c r="AGO113" s="27">
        <f t="shared" si="3352"/>
        <v>4</v>
      </c>
      <c r="AGP113" s="27">
        <f t="shared" si="3353"/>
        <v>0</v>
      </c>
      <c r="AGQ113" s="27">
        <f t="shared" si="3354"/>
        <v>0</v>
      </c>
      <c r="AGR113" s="27">
        <f t="shared" si="3355"/>
        <v>4</v>
      </c>
      <c r="AGS113" s="27">
        <f t="shared" si="3356"/>
        <v>0</v>
      </c>
      <c r="AGT113" s="27">
        <f t="shared" si="3357"/>
        <v>0</v>
      </c>
      <c r="AGU113" s="27">
        <f t="shared" si="3358"/>
        <v>4</v>
      </c>
      <c r="AGV113" s="27">
        <f t="shared" si="3359"/>
        <v>0</v>
      </c>
      <c r="AGW113" s="27">
        <f t="shared" si="3360"/>
        <v>0</v>
      </c>
      <c r="AGX113" s="27">
        <f t="shared" si="3361"/>
        <v>4</v>
      </c>
      <c r="AGY113" s="27">
        <f t="shared" si="3362"/>
        <v>0</v>
      </c>
      <c r="AGZ113" s="27">
        <f t="shared" si="3363"/>
        <v>0</v>
      </c>
      <c r="AHA113" s="27">
        <f t="shared" si="3364"/>
        <v>0</v>
      </c>
      <c r="AHB113" s="27">
        <f t="shared" si="3365"/>
        <v>0</v>
      </c>
      <c r="AHC113" s="27">
        <f t="shared" si="3366"/>
        <v>0</v>
      </c>
      <c r="AHD113" s="27">
        <f t="shared" si="3367"/>
        <v>0</v>
      </c>
      <c r="AHE113" s="27">
        <f t="shared" si="3368"/>
        <v>0</v>
      </c>
      <c r="AHF113" s="27">
        <f t="shared" si="3369"/>
        <v>0</v>
      </c>
      <c r="AHG113" s="27">
        <f t="shared" si="3370"/>
        <v>0</v>
      </c>
      <c r="AHH113" s="27">
        <f t="shared" si="3371"/>
        <v>0</v>
      </c>
      <c r="AHI113" s="27">
        <f t="shared" si="3372"/>
        <v>0</v>
      </c>
      <c r="AHJ113" s="27">
        <f t="shared" si="3373"/>
        <v>0</v>
      </c>
      <c r="AHK113" s="27">
        <f t="shared" si="3374"/>
        <v>0</v>
      </c>
      <c r="AHL113" s="27">
        <f t="shared" si="3375"/>
        <v>0</v>
      </c>
      <c r="AHM113" s="27">
        <f t="shared" si="3376"/>
        <v>0</v>
      </c>
      <c r="AHN113" s="27">
        <f t="shared" si="3377"/>
        <v>0</v>
      </c>
      <c r="AHO113" s="27">
        <f t="shared" si="3378"/>
        <v>0</v>
      </c>
      <c r="AHP113" s="27">
        <f t="shared" si="3379"/>
        <v>0</v>
      </c>
      <c r="AHQ113" s="27">
        <f t="shared" si="3380"/>
        <v>0</v>
      </c>
      <c r="AHR113" s="27">
        <f t="shared" si="3381"/>
        <v>0</v>
      </c>
      <c r="AHS113" s="27">
        <f t="shared" si="3382"/>
        <v>0</v>
      </c>
      <c r="AHT113" s="27">
        <f t="shared" si="3383"/>
        <v>0</v>
      </c>
      <c r="AHU113" s="27">
        <f t="shared" si="3384"/>
        <v>0</v>
      </c>
      <c r="AHV113" s="27">
        <f t="shared" si="3385"/>
        <v>0</v>
      </c>
      <c r="AHW113" s="27">
        <f t="shared" si="3386"/>
        <v>0</v>
      </c>
      <c r="AHX113" s="27">
        <f t="shared" si="3387"/>
        <v>0</v>
      </c>
      <c r="AHY113" s="27">
        <f t="shared" si="3388"/>
        <v>0</v>
      </c>
      <c r="AHZ113" s="27">
        <f t="shared" si="3389"/>
        <v>0</v>
      </c>
      <c r="AIA113" s="27">
        <f t="shared" si="3390"/>
        <v>0</v>
      </c>
      <c r="AIB113" s="27">
        <f t="shared" si="3391"/>
        <v>0</v>
      </c>
      <c r="AIC113" s="27">
        <f t="shared" si="3392"/>
        <v>0</v>
      </c>
      <c r="AID113" s="27">
        <f t="shared" si="3393"/>
        <v>0</v>
      </c>
      <c r="AIE113" s="27">
        <f t="shared" si="3394"/>
        <v>0</v>
      </c>
      <c r="AIF113" s="27">
        <f t="shared" si="3395"/>
        <v>0</v>
      </c>
      <c r="AIG113" s="27">
        <f t="shared" si="3396"/>
        <v>0</v>
      </c>
      <c r="AIH113" s="27">
        <f t="shared" si="3397"/>
        <v>0</v>
      </c>
      <c r="AII113" s="27">
        <f t="shared" si="3398"/>
        <v>0</v>
      </c>
      <c r="AIJ113" s="27">
        <f t="shared" si="3399"/>
        <v>0</v>
      </c>
      <c r="AIK113" s="27">
        <f t="shared" si="3400"/>
        <v>0</v>
      </c>
      <c r="AIL113" s="27">
        <f t="shared" si="3401"/>
        <v>0</v>
      </c>
      <c r="AIM113" s="27">
        <f t="shared" si="3402"/>
        <v>0</v>
      </c>
      <c r="AIN113" s="27">
        <f t="shared" si="3403"/>
        <v>0</v>
      </c>
      <c r="AIO113" s="27">
        <f t="shared" si="3404"/>
        <v>0</v>
      </c>
      <c r="AIP113" s="27">
        <f t="shared" si="3405"/>
        <v>0</v>
      </c>
      <c r="AIQ113" s="27">
        <f t="shared" si="3406"/>
        <v>0</v>
      </c>
      <c r="AIR113" s="27">
        <f t="shared" si="3407"/>
        <v>0</v>
      </c>
      <c r="AIT113" s="27">
        <v>1</v>
      </c>
      <c r="AIU113" s="27">
        <v>1</v>
      </c>
      <c r="AIV113" s="27">
        <v>1</v>
      </c>
      <c r="AIW113" s="27">
        <f t="shared" si="3408"/>
        <v>0</v>
      </c>
      <c r="AIX113" s="27">
        <f t="shared" si="3409"/>
        <v>0.5</v>
      </c>
      <c r="AIY113" s="27">
        <f t="shared" si="3410"/>
        <v>1</v>
      </c>
      <c r="AIZ113" s="27">
        <f t="shared" si="3411"/>
        <v>0</v>
      </c>
      <c r="AJA113" s="27">
        <f t="shared" si="3412"/>
        <v>0</v>
      </c>
      <c r="AJB113" s="27">
        <f t="shared" si="3413"/>
        <v>1</v>
      </c>
      <c r="AJC113" s="27">
        <f t="shared" si="3414"/>
        <v>0</v>
      </c>
      <c r="AJD113" s="27">
        <f t="shared" si="3415"/>
        <v>2</v>
      </c>
      <c r="AJE113" s="27">
        <f t="shared" si="3416"/>
        <v>2</v>
      </c>
      <c r="AJF113" s="27">
        <f t="shared" si="3417"/>
        <v>0</v>
      </c>
      <c r="AJG113" s="27">
        <f t="shared" si="3418"/>
        <v>0</v>
      </c>
      <c r="AJH113" s="27">
        <f t="shared" si="3419"/>
        <v>0.25</v>
      </c>
      <c r="AJI113" s="27">
        <f t="shared" si="3420"/>
        <v>0</v>
      </c>
      <c r="AJJ113" s="27">
        <f t="shared" si="3421"/>
        <v>0</v>
      </c>
      <c r="AJK113" s="27">
        <f t="shared" si="3422"/>
        <v>0</v>
      </c>
      <c r="AJL113" s="27">
        <f t="shared" si="3423"/>
        <v>0</v>
      </c>
      <c r="AJM113" s="27">
        <f t="shared" si="3424"/>
        <v>0</v>
      </c>
      <c r="AJN113" s="27">
        <f t="shared" si="3425"/>
        <v>0.25</v>
      </c>
      <c r="AJO113" s="27">
        <f t="shared" si="3426"/>
        <v>0</v>
      </c>
      <c r="AJP113" s="27">
        <f t="shared" si="3427"/>
        <v>0</v>
      </c>
      <c r="AJQ113" s="27">
        <f t="shared" si="3428"/>
        <v>0</v>
      </c>
      <c r="AJR113" s="27">
        <f t="shared" si="3429"/>
        <v>0</v>
      </c>
      <c r="AJS113" s="27">
        <f t="shared" si="3430"/>
        <v>0</v>
      </c>
      <c r="AJT113" s="27">
        <f t="shared" si="3431"/>
        <v>0.25</v>
      </c>
      <c r="AJU113" s="27">
        <f t="shared" si="3432"/>
        <v>0</v>
      </c>
      <c r="AJV113" s="27">
        <f t="shared" si="3433"/>
        <v>0</v>
      </c>
      <c r="AJW113" s="27">
        <f t="shared" si="3434"/>
        <v>0.25</v>
      </c>
      <c r="AJX113" s="27">
        <f t="shared" si="3435"/>
        <v>0</v>
      </c>
      <c r="AJY113" s="27">
        <f t="shared" si="3436"/>
        <v>0</v>
      </c>
      <c r="AJZ113" s="27">
        <f t="shared" si="3437"/>
        <v>0.25</v>
      </c>
      <c r="AKA113" s="27">
        <f t="shared" si="3438"/>
        <v>0</v>
      </c>
      <c r="AKB113" s="27">
        <f t="shared" si="3439"/>
        <v>0</v>
      </c>
      <c r="AKC113" s="27">
        <f t="shared" si="3440"/>
        <v>0.25</v>
      </c>
      <c r="AKD113" s="27">
        <f t="shared" si="3441"/>
        <v>0</v>
      </c>
      <c r="AKE113" s="27">
        <f t="shared" si="3442"/>
        <v>0</v>
      </c>
      <c r="AKF113" s="27">
        <f t="shared" si="3443"/>
        <v>0</v>
      </c>
      <c r="AKG113" s="27">
        <f t="shared" si="3444"/>
        <v>0</v>
      </c>
      <c r="AKH113" s="27">
        <f t="shared" si="3445"/>
        <v>0</v>
      </c>
      <c r="AKI113" s="27">
        <f t="shared" si="3446"/>
        <v>0</v>
      </c>
      <c r="AKJ113" s="27">
        <f t="shared" si="3447"/>
        <v>0</v>
      </c>
      <c r="AKK113" s="27">
        <f t="shared" si="3448"/>
        <v>0</v>
      </c>
      <c r="AKL113" s="27">
        <f t="shared" si="3449"/>
        <v>0</v>
      </c>
      <c r="AKM113" s="27">
        <f t="shared" si="3450"/>
        <v>0</v>
      </c>
      <c r="AKN113" s="27">
        <f t="shared" si="3451"/>
        <v>0</v>
      </c>
      <c r="AKO113" s="27">
        <f t="shared" si="3452"/>
        <v>0</v>
      </c>
      <c r="AKP113" s="27">
        <f t="shared" si="3453"/>
        <v>0</v>
      </c>
      <c r="AKQ113" s="27">
        <f t="shared" si="3454"/>
        <v>0</v>
      </c>
      <c r="AKR113" s="27">
        <f t="shared" si="3455"/>
        <v>0</v>
      </c>
      <c r="AKS113" s="27">
        <f t="shared" si="3456"/>
        <v>0</v>
      </c>
      <c r="AKT113" s="27">
        <f t="shared" si="3457"/>
        <v>0</v>
      </c>
      <c r="AKU113" s="27">
        <f t="shared" si="3458"/>
        <v>0</v>
      </c>
      <c r="AKV113" s="27">
        <f t="shared" si="3459"/>
        <v>0</v>
      </c>
      <c r="AKW113" s="27">
        <f t="shared" si="3460"/>
        <v>0</v>
      </c>
      <c r="AKX113" s="27">
        <f t="shared" si="3461"/>
        <v>0</v>
      </c>
      <c r="AKY113" s="27">
        <f t="shared" si="3462"/>
        <v>0</v>
      </c>
      <c r="AKZ113" s="27">
        <f t="shared" si="3463"/>
        <v>0</v>
      </c>
      <c r="ALA113" s="27">
        <f t="shared" si="3464"/>
        <v>0</v>
      </c>
      <c r="ALB113" s="27">
        <f t="shared" si="3465"/>
        <v>0</v>
      </c>
      <c r="ALC113" s="27">
        <f t="shared" si="3466"/>
        <v>0</v>
      </c>
      <c r="ALD113" s="27">
        <f t="shared" si="3467"/>
        <v>0</v>
      </c>
      <c r="ALE113" s="27">
        <f t="shared" si="3468"/>
        <v>0</v>
      </c>
      <c r="ALF113" s="27">
        <f t="shared" si="3469"/>
        <v>0</v>
      </c>
      <c r="ALG113" s="27">
        <f t="shared" si="3470"/>
        <v>0</v>
      </c>
      <c r="ALH113" s="27">
        <f t="shared" si="3471"/>
        <v>0</v>
      </c>
      <c r="ALI113" s="27">
        <f t="shared" si="3472"/>
        <v>0</v>
      </c>
      <c r="ALJ113" s="27">
        <f t="shared" si="3473"/>
        <v>0</v>
      </c>
      <c r="ALK113" s="27">
        <f t="shared" si="3474"/>
        <v>0</v>
      </c>
      <c r="ALL113" s="27">
        <f t="shared" si="3475"/>
        <v>0</v>
      </c>
      <c r="ALM113" s="27">
        <f t="shared" si="3476"/>
        <v>0</v>
      </c>
      <c r="ALN113" s="27">
        <f t="shared" si="3477"/>
        <v>0</v>
      </c>
      <c r="ALO113" s="27">
        <f t="shared" si="3478"/>
        <v>0</v>
      </c>
      <c r="ALP113" s="27">
        <f t="shared" si="3479"/>
        <v>0</v>
      </c>
      <c r="ALQ113" s="27">
        <f t="shared" si="3480"/>
        <v>0</v>
      </c>
      <c r="ALR113" s="27">
        <f t="shared" si="3481"/>
        <v>0</v>
      </c>
      <c r="ALS113" s="27">
        <f t="shared" si="3482"/>
        <v>0</v>
      </c>
      <c r="ALT113" s="27">
        <f t="shared" si="3483"/>
        <v>0</v>
      </c>
      <c r="ALU113" s="27">
        <f t="shared" si="3484"/>
        <v>0</v>
      </c>
      <c r="ALV113" s="27">
        <f t="shared" si="3485"/>
        <v>0</v>
      </c>
      <c r="ALW113" s="27">
        <f t="shared" si="3486"/>
        <v>0</v>
      </c>
      <c r="AMK113" s="28">
        <v>1662</v>
      </c>
      <c r="AML113" s="28">
        <f t="shared" si="3487"/>
        <v>1662</v>
      </c>
      <c r="AMN113" s="28">
        <v>1763</v>
      </c>
      <c r="AMO113" s="27" t="str">
        <f t="shared" si="3488"/>
        <v>1754</v>
      </c>
      <c r="AMP113" s="27" t="str">
        <f t="shared" si="3489"/>
        <v>1766</v>
      </c>
      <c r="AMQ113" s="27" t="str">
        <f t="shared" si="3490"/>
        <v>1757</v>
      </c>
      <c r="AMR113" s="27" t="str">
        <f t="shared" si="3491"/>
        <v>1757</v>
      </c>
      <c r="AMS113" s="27" t="str">
        <f t="shared" si="3492"/>
        <v>1765</v>
      </c>
      <c r="AMT113" s="27" t="str">
        <f t="shared" si="3493"/>
        <v>1749</v>
      </c>
      <c r="AMU113" s="27" t="str">
        <f t="shared" si="3494"/>
        <v>1749</v>
      </c>
      <c r="AMV113" s="27" t="str">
        <f t="shared" si="3495"/>
        <v>1749</v>
      </c>
      <c r="AMW113" s="27" t="str">
        <f t="shared" si="3496"/>
        <v>1738</v>
      </c>
      <c r="AMX113" s="27" t="str">
        <f t="shared" si="3497"/>
        <v>1738</v>
      </c>
      <c r="AMY113" s="27" t="str">
        <f t="shared" si="3498"/>
        <v>1729</v>
      </c>
      <c r="AMZ113" s="27" t="str">
        <f t="shared" si="3499"/>
        <v>1715</v>
      </c>
      <c r="ANA113" s="27" t="str">
        <f t="shared" si="3500"/>
        <v>1715</v>
      </c>
      <c r="ANB113" s="27" t="str">
        <f t="shared" si="3501"/>
        <v>1715</v>
      </c>
      <c r="ANC113" s="27" t="str">
        <f t="shared" si="3502"/>
        <v>1708</v>
      </c>
      <c r="AND113" s="27" t="str">
        <f t="shared" si="3503"/>
        <v>1708</v>
      </c>
      <c r="ANE113" s="27" t="str">
        <f t="shared" si="3504"/>
        <v>1708</v>
      </c>
      <c r="ANF113" s="27" t="str">
        <f t="shared" si="3505"/>
        <v>1708</v>
      </c>
      <c r="ANG113" s="27" t="str">
        <f t="shared" si="3506"/>
        <v>1708</v>
      </c>
      <c r="ANH113" s="27" t="str">
        <f t="shared" si="3507"/>
        <v>1708</v>
      </c>
      <c r="ANI113" s="27" t="str">
        <f t="shared" si="3508"/>
        <v>1696</v>
      </c>
      <c r="ANJ113" s="27" t="str">
        <f t="shared" si="3509"/>
        <v>1696</v>
      </c>
      <c r="ANK113" s="27" t="str">
        <f t="shared" si="3510"/>
        <v>1696</v>
      </c>
      <c r="ANL113" s="27" t="str">
        <f t="shared" si="3511"/>
        <v>1696</v>
      </c>
      <c r="ANM113" s="27" t="str">
        <f t="shared" si="3512"/>
        <v>1696</v>
      </c>
      <c r="ANN113" s="27" t="str">
        <f t="shared" si="3513"/>
        <v>1696</v>
      </c>
      <c r="ANO113" s="27" t="str">
        <f t="shared" si="3514"/>
        <v>1690</v>
      </c>
      <c r="ANP113" s="27" t="str">
        <f t="shared" si="3515"/>
        <v>1690</v>
      </c>
      <c r="ANQ113" s="27" t="str">
        <f t="shared" si="3516"/>
        <v>1690</v>
      </c>
      <c r="ANR113" s="27" t="str">
        <f t="shared" si="3517"/>
        <v>1683</v>
      </c>
      <c r="ANS113" s="27" t="str">
        <f t="shared" si="3518"/>
        <v>1683</v>
      </c>
      <c r="ANT113" s="27" t="str">
        <f t="shared" si="3519"/>
        <v>1683</v>
      </c>
      <c r="ANU113" s="27" t="str">
        <f t="shared" si="3520"/>
        <v>1674</v>
      </c>
      <c r="ANV113" s="27" t="str">
        <f t="shared" si="3521"/>
        <v>1674</v>
      </c>
      <c r="ANW113" s="27" t="str">
        <f t="shared" si="3522"/>
        <v>1674</v>
      </c>
      <c r="ANX113" s="27" t="str">
        <f t="shared" si="3523"/>
        <v>1662</v>
      </c>
      <c r="ANY113" s="27" t="str">
        <f t="shared" si="3524"/>
        <v>1662</v>
      </c>
      <c r="ANZ113" s="27" t="str">
        <f t="shared" si="3525"/>
        <v>1662</v>
      </c>
      <c r="AOA113" s="27" t="str">
        <f t="shared" si="3526"/>
        <v>1662</v>
      </c>
      <c r="AOB113" s="27" t="str">
        <f t="shared" si="3527"/>
        <v>1662</v>
      </c>
      <c r="AOC113" s="27" t="str">
        <f t="shared" si="3528"/>
        <v>1662</v>
      </c>
      <c r="AOD113" s="27" t="str">
        <f t="shared" si="3529"/>
        <v>1662</v>
      </c>
      <c r="AOE113" s="27" t="str">
        <f t="shared" si="3530"/>
        <v>1662</v>
      </c>
      <c r="AOF113" s="27" t="str">
        <f t="shared" si="3531"/>
        <v>1662</v>
      </c>
      <c r="AOG113" s="27" t="str">
        <f t="shared" si="3532"/>
        <v>1662</v>
      </c>
      <c r="AOH113" s="27" t="str">
        <f t="shared" si="3533"/>
        <v>1662</v>
      </c>
      <c r="AOI113" s="27" t="str">
        <f t="shared" si="3534"/>
        <v>1662</v>
      </c>
      <c r="AOJ113" s="27" t="str">
        <f t="shared" si="3535"/>
        <v>1662</v>
      </c>
      <c r="AOK113" s="27" t="str">
        <f t="shared" si="3536"/>
        <v>1662</v>
      </c>
      <c r="AOL113" s="27" t="str">
        <f t="shared" si="3537"/>
        <v>1662</v>
      </c>
      <c r="AOM113" s="27" t="str">
        <f t="shared" si="3538"/>
        <v>1662</v>
      </c>
      <c r="AON113" s="27" t="str">
        <f t="shared" si="3539"/>
        <v>1662</v>
      </c>
      <c r="AOO113" s="27" t="str">
        <f t="shared" si="3540"/>
        <v>1662</v>
      </c>
      <c r="AOP113" s="27" t="str">
        <f t="shared" si="3541"/>
        <v>1662</v>
      </c>
      <c r="AOQ113" s="27" t="str">
        <f t="shared" si="3542"/>
        <v>1662</v>
      </c>
      <c r="AOR113" s="27" t="str">
        <f t="shared" si="3543"/>
        <v>1662</v>
      </c>
      <c r="AOS113" s="27" t="str">
        <f t="shared" si="3544"/>
        <v>1662</v>
      </c>
      <c r="AOT113" s="27" t="str">
        <f t="shared" si="3545"/>
        <v>1662</v>
      </c>
      <c r="AOU113" s="27" t="str">
        <f t="shared" si="3546"/>
        <v>1662</v>
      </c>
      <c r="AOV113" s="27" t="str">
        <f t="shared" si="3547"/>
        <v>1662</v>
      </c>
      <c r="AOW113" s="27" t="str">
        <f t="shared" si="3548"/>
        <v>1662</v>
      </c>
      <c r="AOX113" s="27" t="str">
        <f t="shared" si="3549"/>
        <v>1662</v>
      </c>
      <c r="AOY113" s="27" t="str">
        <f t="shared" si="3550"/>
        <v>1662</v>
      </c>
      <c r="AOZ113" s="27" t="str">
        <f t="shared" si="3551"/>
        <v>1662</v>
      </c>
      <c r="APA113" s="27" t="str">
        <f t="shared" si="3552"/>
        <v>1662</v>
      </c>
      <c r="APB113" s="27" t="str">
        <f t="shared" si="3553"/>
        <v>1662</v>
      </c>
      <c r="APC113" s="27" t="str">
        <f t="shared" si="3554"/>
        <v>1662</v>
      </c>
      <c r="APD113" s="27" t="str">
        <f t="shared" si="3555"/>
        <v>1662</v>
      </c>
      <c r="APE113" s="27" t="str">
        <f t="shared" si="3556"/>
        <v>1662</v>
      </c>
      <c r="APF113" s="27" t="str">
        <f t="shared" si="3557"/>
        <v>1662</v>
      </c>
      <c r="APG113" s="27" t="str">
        <f t="shared" si="3558"/>
        <v>1662</v>
      </c>
      <c r="APH113" s="27" t="str">
        <f t="shared" si="3559"/>
        <v>1662</v>
      </c>
      <c r="API113" s="27" t="str">
        <f t="shared" si="3560"/>
        <v>1662</v>
      </c>
      <c r="APJ113" s="27" t="str">
        <f t="shared" si="3561"/>
        <v>1662</v>
      </c>
      <c r="APK113" s="27" t="str">
        <f t="shared" si="3562"/>
        <v>1662</v>
      </c>
      <c r="APL113" s="27" t="str">
        <f t="shared" si="3563"/>
        <v>1662</v>
      </c>
      <c r="APM113" s="27" t="str">
        <f t="shared" si="3564"/>
        <v>1662</v>
      </c>
      <c r="APN113" s="27" t="str">
        <f t="shared" si="3565"/>
        <v>1662</v>
      </c>
      <c r="APO113" s="27" t="str">
        <f t="shared" si="3566"/>
        <v>1662</v>
      </c>
      <c r="APP113" s="27" t="str">
        <f t="shared" si="3567"/>
        <v>1662</v>
      </c>
      <c r="APQ113" s="27" t="str">
        <f t="shared" si="3568"/>
        <v>1662</v>
      </c>
      <c r="APR113" s="27" t="str">
        <f t="shared" si="3569"/>
        <v>1662</v>
      </c>
    </row>
    <row r="114" spans="1:1011 1025:1110" x14ac:dyDescent="0.35">
      <c r="A114" s="27">
        <v>126</v>
      </c>
      <c r="B114" s="90" t="s">
        <v>343</v>
      </c>
      <c r="C114" s="91">
        <f>VLOOKUP(A114, Rankings!$A$2:$AN$129, 40, FALSE)</f>
        <v>112</v>
      </c>
      <c r="D114" s="79" t="s">
        <v>398</v>
      </c>
      <c r="F114" s="27">
        <v>1798</v>
      </c>
      <c r="I114" s="29">
        <f t="shared" si="2678"/>
        <v>13</v>
      </c>
      <c r="L114" s="27" t="s">
        <v>2239</v>
      </c>
      <c r="M114" s="27" t="s">
        <v>2588</v>
      </c>
      <c r="N114" s="27" t="s">
        <v>2715</v>
      </c>
      <c r="O114" s="27" t="s">
        <v>24</v>
      </c>
      <c r="P114" s="27" t="s">
        <v>24</v>
      </c>
      <c r="Q114" s="27" t="s">
        <v>3256</v>
      </c>
      <c r="R114" s="27" t="s">
        <v>24</v>
      </c>
      <c r="S114" s="27" t="s">
        <v>24</v>
      </c>
      <c r="T114" s="27" t="s">
        <v>24</v>
      </c>
      <c r="U114" s="27" t="s">
        <v>24</v>
      </c>
      <c r="V114" s="27" t="s">
        <v>24</v>
      </c>
      <c r="W114" s="27" t="s">
        <v>4150</v>
      </c>
      <c r="X114" s="27" t="s">
        <v>24</v>
      </c>
      <c r="Y114" s="27" t="s">
        <v>4371</v>
      </c>
      <c r="Z114" s="27" t="s">
        <v>4549</v>
      </c>
      <c r="AA114" s="27" t="s">
        <v>24</v>
      </c>
      <c r="AB114" s="27" t="s">
        <v>24</v>
      </c>
      <c r="AC114" s="27" t="s">
        <v>24</v>
      </c>
      <c r="AD114" s="27" t="s">
        <v>24</v>
      </c>
      <c r="AE114" s="27" t="s">
        <v>24</v>
      </c>
      <c r="AF114" s="27" t="s">
        <v>5019</v>
      </c>
      <c r="AG114" s="27" t="s">
        <v>24</v>
      </c>
      <c r="AH114" s="27" t="s">
        <v>5303</v>
      </c>
      <c r="AI114" s="27" t="s">
        <v>5395</v>
      </c>
      <c r="AJ114" s="27" t="s">
        <v>24</v>
      </c>
      <c r="AK114" s="27" t="s">
        <v>24</v>
      </c>
      <c r="AL114" s="27" t="s">
        <v>5661</v>
      </c>
      <c r="AM114" s="27" t="s">
        <v>24</v>
      </c>
      <c r="AN114" s="27" t="s">
        <v>24</v>
      </c>
      <c r="AO114" s="27" t="s">
        <v>6036</v>
      </c>
      <c r="AP114" s="27" t="s">
        <v>24</v>
      </c>
      <c r="AQ114" s="27" t="s">
        <v>24</v>
      </c>
      <c r="AR114" s="27" t="s">
        <v>6293</v>
      </c>
      <c r="AS114" s="27" t="s">
        <v>24</v>
      </c>
      <c r="AT114" s="27" t="s">
        <v>24</v>
      </c>
      <c r="AU114" s="27" t="s">
        <v>6689</v>
      </c>
      <c r="AV114" s="27" t="s">
        <v>24</v>
      </c>
      <c r="AW114" s="27" t="s">
        <v>24</v>
      </c>
      <c r="AX114" s="27" t="s">
        <v>24</v>
      </c>
      <c r="AY114" s="27" t="s">
        <v>24</v>
      </c>
      <c r="AZ114" s="27" t="s">
        <v>24</v>
      </c>
      <c r="BA114" s="27" t="s">
        <v>24</v>
      </c>
      <c r="BB114" s="27" t="s">
        <v>24</v>
      </c>
      <c r="BC114" s="27" t="s">
        <v>24</v>
      </c>
      <c r="BD114" s="27" t="s">
        <v>24</v>
      </c>
      <c r="BE114" s="27" t="s">
        <v>24</v>
      </c>
      <c r="BF114" s="27" t="s">
        <v>24</v>
      </c>
      <c r="BG114" s="27" t="s">
        <v>24</v>
      </c>
      <c r="BH114" s="27" t="s">
        <v>24</v>
      </c>
      <c r="BI114" s="27" t="s">
        <v>24</v>
      </c>
      <c r="BJ114" s="27" t="s">
        <v>24</v>
      </c>
      <c r="BK114" s="27" t="s">
        <v>24</v>
      </c>
      <c r="BL114" s="27" t="s">
        <v>24</v>
      </c>
      <c r="BM114" s="27" t="s">
        <v>24</v>
      </c>
      <c r="BN114" s="27" t="s">
        <v>24</v>
      </c>
      <c r="BO114" s="27" t="s">
        <v>24</v>
      </c>
      <c r="BP114" s="27" t="s">
        <v>24</v>
      </c>
      <c r="BQ114" s="27" t="s">
        <v>24</v>
      </c>
      <c r="BR114" s="27" t="s">
        <v>24</v>
      </c>
      <c r="BS114" s="27" t="s">
        <v>24</v>
      </c>
      <c r="BT114" s="27" t="s">
        <v>24</v>
      </c>
      <c r="BU114" s="27" t="s">
        <v>24</v>
      </c>
      <c r="BV114" s="27" t="s">
        <v>24</v>
      </c>
      <c r="BW114" s="27" t="s">
        <v>24</v>
      </c>
      <c r="BX114" s="27" t="s">
        <v>24</v>
      </c>
      <c r="BY114" s="27" t="s">
        <v>24</v>
      </c>
      <c r="BZ114" s="27" t="s">
        <v>24</v>
      </c>
      <c r="CA114" s="27" t="s">
        <v>24</v>
      </c>
      <c r="CB114" s="27" t="s">
        <v>24</v>
      </c>
      <c r="CC114" s="27" t="s">
        <v>24</v>
      </c>
      <c r="CD114" s="27" t="s">
        <v>24</v>
      </c>
      <c r="CE114" s="27" t="s">
        <v>24</v>
      </c>
      <c r="CF114" s="27" t="s">
        <v>24</v>
      </c>
      <c r="CG114" s="27" t="s">
        <v>24</v>
      </c>
      <c r="CH114" s="27" t="s">
        <v>24</v>
      </c>
      <c r="CI114" s="27" t="s">
        <v>24</v>
      </c>
      <c r="CJ114" s="27" t="s">
        <v>24</v>
      </c>
      <c r="CK114" s="27" t="s">
        <v>24</v>
      </c>
      <c r="CL114" s="27" t="s">
        <v>24</v>
      </c>
      <c r="CM114" s="27" t="s">
        <v>24</v>
      </c>
      <c r="CN114" s="27" t="s">
        <v>24</v>
      </c>
      <c r="CO114" s="27" t="s">
        <v>24</v>
      </c>
      <c r="CQ114" s="28">
        <f t="shared" si="2679"/>
        <v>1</v>
      </c>
      <c r="CR114" s="28">
        <f t="shared" si="2680"/>
        <v>5</v>
      </c>
      <c r="CS114" s="28">
        <f t="shared" si="2681"/>
        <v>1</v>
      </c>
      <c r="CT114" s="28">
        <f t="shared" si="2682"/>
        <v>5</v>
      </c>
      <c r="CU114" s="28">
        <f t="shared" si="2683"/>
        <v>1</v>
      </c>
      <c r="CV114" s="28">
        <f t="shared" si="2684"/>
        <v>3</v>
      </c>
      <c r="CW114" s="28">
        <f t="shared" si="2685"/>
        <v>1</v>
      </c>
      <c r="CX114" s="28">
        <f t="shared" si="2686"/>
        <v>4</v>
      </c>
      <c r="CY114" s="28">
        <f t="shared" si="2687"/>
        <v>0</v>
      </c>
      <c r="CZ114" s="28">
        <f t="shared" si="2688"/>
        <v>0</v>
      </c>
      <c r="DA114" s="28">
        <f t="shared" si="2689"/>
        <v>0</v>
      </c>
      <c r="DB114" s="28">
        <f t="shared" si="2690"/>
        <v>0</v>
      </c>
      <c r="DC114" s="28">
        <f t="shared" si="2691"/>
        <v>1</v>
      </c>
      <c r="DD114" s="28">
        <f t="shared" si="2692"/>
        <v>0</v>
      </c>
      <c r="DE114" s="28">
        <f t="shared" si="2693"/>
        <v>0</v>
      </c>
      <c r="DF114" s="28">
        <f t="shared" si="2694"/>
        <v>1</v>
      </c>
      <c r="DG114" s="28">
        <f t="shared" si="2695"/>
        <v>0</v>
      </c>
      <c r="DH114" s="28">
        <f t="shared" si="2696"/>
        <v>0</v>
      </c>
      <c r="DI114" s="28">
        <f t="shared" si="2697"/>
        <v>0</v>
      </c>
      <c r="DJ114" s="28">
        <f t="shared" si="2698"/>
        <v>0</v>
      </c>
      <c r="DK114" s="28">
        <f t="shared" si="2699"/>
        <v>0</v>
      </c>
      <c r="DL114" s="28">
        <f t="shared" si="2700"/>
        <v>0</v>
      </c>
      <c r="DM114" s="28">
        <f t="shared" si="2701"/>
        <v>0</v>
      </c>
      <c r="DN114" s="28">
        <f t="shared" si="2702"/>
        <v>0</v>
      </c>
      <c r="DO114" s="28">
        <f t="shared" si="2703"/>
        <v>1</v>
      </c>
      <c r="DP114" s="28">
        <f t="shared" si="2704"/>
        <v>1</v>
      </c>
      <c r="DR114">
        <f t="shared" si="2705"/>
        <v>3</v>
      </c>
      <c r="DS114">
        <f t="shared" si="2706"/>
        <v>4</v>
      </c>
      <c r="DT114">
        <f t="shared" si="2707"/>
        <v>2</v>
      </c>
      <c r="DU114">
        <f t="shared" si="2708"/>
        <v>0</v>
      </c>
      <c r="DV114">
        <f t="shared" si="2709"/>
        <v>0</v>
      </c>
      <c r="DW114">
        <f t="shared" si="2710"/>
        <v>4</v>
      </c>
      <c r="DX114">
        <f t="shared" si="2711"/>
        <v>0</v>
      </c>
      <c r="DY114">
        <f t="shared" si="2712"/>
        <v>0</v>
      </c>
      <c r="DZ114">
        <f t="shared" si="2713"/>
        <v>0</v>
      </c>
      <c r="EA114">
        <f t="shared" si="2714"/>
        <v>0</v>
      </c>
      <c r="EB114">
        <f t="shared" si="2715"/>
        <v>0</v>
      </c>
      <c r="EC114">
        <f t="shared" si="2716"/>
        <v>4</v>
      </c>
      <c r="ED114">
        <f t="shared" si="2717"/>
        <v>0</v>
      </c>
      <c r="EE114">
        <f t="shared" si="2718"/>
        <v>9</v>
      </c>
      <c r="EF114">
        <f t="shared" si="2719"/>
        <v>4</v>
      </c>
      <c r="EG114">
        <f t="shared" si="2720"/>
        <v>0</v>
      </c>
      <c r="EH114">
        <f t="shared" si="2721"/>
        <v>0</v>
      </c>
      <c r="EI114">
        <f t="shared" si="2722"/>
        <v>0</v>
      </c>
      <c r="EJ114">
        <f t="shared" si="2723"/>
        <v>0</v>
      </c>
      <c r="EK114">
        <f t="shared" si="2724"/>
        <v>0</v>
      </c>
      <c r="EL114">
        <f t="shared" si="2725"/>
        <v>2</v>
      </c>
      <c r="EM114">
        <f t="shared" si="2726"/>
        <v>0</v>
      </c>
      <c r="EN114">
        <f t="shared" si="2727"/>
        <v>12</v>
      </c>
      <c r="EO114">
        <f t="shared" si="2728"/>
        <v>2</v>
      </c>
      <c r="EP114">
        <f t="shared" si="2729"/>
        <v>0</v>
      </c>
      <c r="EQ114">
        <f t="shared" si="2730"/>
        <v>0</v>
      </c>
      <c r="ER114">
        <f t="shared" si="2731"/>
        <v>2</v>
      </c>
      <c r="ES114">
        <f t="shared" si="2732"/>
        <v>0</v>
      </c>
      <c r="ET114">
        <f t="shared" si="2733"/>
        <v>0</v>
      </c>
      <c r="EU114">
        <f t="shared" si="2734"/>
        <v>2</v>
      </c>
      <c r="EV114">
        <f t="shared" si="2735"/>
        <v>0</v>
      </c>
      <c r="EW114">
        <f t="shared" si="2736"/>
        <v>0</v>
      </c>
      <c r="EX114">
        <f t="shared" si="2737"/>
        <v>1</v>
      </c>
      <c r="EY114">
        <f t="shared" si="2738"/>
        <v>0</v>
      </c>
      <c r="EZ114">
        <f t="shared" si="2739"/>
        <v>0</v>
      </c>
      <c r="FA114">
        <f t="shared" si="2740"/>
        <v>4</v>
      </c>
      <c r="FB114">
        <f t="shared" si="2741"/>
        <v>0</v>
      </c>
      <c r="FC114">
        <f t="shared" si="2742"/>
        <v>0</v>
      </c>
      <c r="FD114">
        <f t="shared" si="2743"/>
        <v>0</v>
      </c>
      <c r="FE114">
        <f t="shared" si="2744"/>
        <v>0</v>
      </c>
      <c r="FF114">
        <f t="shared" si="2745"/>
        <v>0</v>
      </c>
      <c r="FG114">
        <f t="shared" si="2746"/>
        <v>0</v>
      </c>
      <c r="FH114">
        <f t="shared" si="2747"/>
        <v>0</v>
      </c>
      <c r="FI114">
        <f t="shared" si="2748"/>
        <v>0</v>
      </c>
      <c r="FJ114">
        <f t="shared" si="2749"/>
        <v>0</v>
      </c>
      <c r="FK114">
        <f t="shared" si="2750"/>
        <v>0</v>
      </c>
      <c r="FL114">
        <f t="shared" si="2751"/>
        <v>0</v>
      </c>
      <c r="FM114">
        <f t="shared" si="2752"/>
        <v>0</v>
      </c>
      <c r="FN114">
        <f t="shared" si="2753"/>
        <v>0</v>
      </c>
      <c r="FO114">
        <f t="shared" si="2754"/>
        <v>0</v>
      </c>
      <c r="FP114">
        <f t="shared" si="2755"/>
        <v>0</v>
      </c>
      <c r="FQ114">
        <f t="shared" si="2756"/>
        <v>0</v>
      </c>
      <c r="FR114">
        <f t="shared" si="2757"/>
        <v>0</v>
      </c>
      <c r="FS114">
        <f t="shared" si="2758"/>
        <v>0</v>
      </c>
      <c r="FT114">
        <f t="shared" si="2759"/>
        <v>0</v>
      </c>
      <c r="FU114">
        <f t="shared" si="2760"/>
        <v>0</v>
      </c>
      <c r="FV114">
        <f t="shared" si="2761"/>
        <v>0</v>
      </c>
      <c r="FW114">
        <f t="shared" si="2762"/>
        <v>0</v>
      </c>
      <c r="FX114">
        <f t="shared" si="2763"/>
        <v>0</v>
      </c>
      <c r="FY114">
        <f t="shared" si="2764"/>
        <v>0</v>
      </c>
      <c r="FZ114">
        <f t="shared" si="2765"/>
        <v>0</v>
      </c>
      <c r="GA114">
        <f t="shared" si="2766"/>
        <v>0</v>
      </c>
      <c r="GB114">
        <f t="shared" si="2767"/>
        <v>0</v>
      </c>
      <c r="GC114">
        <f t="shared" si="2768"/>
        <v>0</v>
      </c>
      <c r="GD114">
        <f t="shared" si="2769"/>
        <v>0</v>
      </c>
      <c r="GE114">
        <f t="shared" si="2770"/>
        <v>0</v>
      </c>
      <c r="GF114">
        <f t="shared" si="2771"/>
        <v>0</v>
      </c>
      <c r="GG114">
        <f t="shared" si="2772"/>
        <v>0</v>
      </c>
      <c r="GH114">
        <f t="shared" si="2773"/>
        <v>0</v>
      </c>
      <c r="GI114">
        <f t="shared" si="2774"/>
        <v>0</v>
      </c>
      <c r="GJ114">
        <f t="shared" si="2775"/>
        <v>0</v>
      </c>
      <c r="GK114">
        <f t="shared" si="2776"/>
        <v>0</v>
      </c>
      <c r="GL114">
        <f t="shared" si="2777"/>
        <v>0</v>
      </c>
      <c r="GM114">
        <f t="shared" si="2778"/>
        <v>0</v>
      </c>
      <c r="GN114">
        <f t="shared" si="2779"/>
        <v>0</v>
      </c>
      <c r="GO114">
        <f t="shared" si="2780"/>
        <v>0</v>
      </c>
      <c r="GP114">
        <f t="shared" si="2781"/>
        <v>0</v>
      </c>
      <c r="GQ114">
        <f t="shared" si="2782"/>
        <v>0</v>
      </c>
      <c r="GR114">
        <f t="shared" si="2783"/>
        <v>0</v>
      </c>
      <c r="GS114">
        <f t="shared" si="2784"/>
        <v>0</v>
      </c>
      <c r="GT114">
        <f t="shared" si="2785"/>
        <v>0</v>
      </c>
      <c r="GU114">
        <f t="shared" si="2786"/>
        <v>0</v>
      </c>
      <c r="GW114" s="28">
        <f t="shared" si="2787"/>
        <v>6.2432649495807029</v>
      </c>
      <c r="GX114" s="28">
        <f t="shared" si="2788"/>
        <v>0</v>
      </c>
      <c r="GY114" s="28">
        <f t="shared" si="2789"/>
        <v>1.2897841102723617</v>
      </c>
      <c r="GZ114" s="28">
        <f t="shared" si="2790"/>
        <v>0</v>
      </c>
      <c r="HA114" s="28">
        <f t="shared" si="2791"/>
        <v>0</v>
      </c>
      <c r="HB114" s="28">
        <f t="shared" si="2792"/>
        <v>6.8881570047168834</v>
      </c>
      <c r="HC114" s="28">
        <f t="shared" si="2793"/>
        <v>0.52290653170116608</v>
      </c>
      <c r="HE114">
        <f>IFERROR(VLOOKUP(_xlfn.NUMBERVALUE(MID(L114, SEARCH("!", L114)+1, SEARCH("+", L114)-SEARCH("!", L114)-1)), Rankings!$A$2:$BK$129, 63, FALSE),0)</f>
        <v>0.47316682689969669</v>
      </c>
      <c r="HF114">
        <f>IFERROR(VLOOKUP(_xlfn.NUMBERVALUE(MID(M114, SEARCH("!", M114)+1, SEARCH("+", M114)-SEARCH("!", M114)-1)), Rankings!$A$2:$BK$129, 63, FALSE),0)</f>
        <v>0.47992031109822575</v>
      </c>
      <c r="HG114">
        <f>IFERROR(VLOOKUP(_xlfn.NUMBERVALUE(MID(N114, SEARCH("!", N114)+1, SEARCH("+", N114)-SEARCH("!", N114)-1)), Rankings!$A$2:$BK$129, 63, FALSE),0)</f>
        <v>0.31862965393166287</v>
      </c>
      <c r="HH114">
        <f>IFERROR(VLOOKUP(_xlfn.NUMBERVALUE(MID(O114, SEARCH("!", O114)+1, SEARCH("+", O114)-SEARCH("!", O114)-1)), Rankings!$A$2:$BK$129, 63, FALSE),0)</f>
        <v>0</v>
      </c>
      <c r="HI114">
        <f>IFERROR(VLOOKUP(_xlfn.NUMBERVALUE(MID(P114, SEARCH("!", P114)+1, SEARCH("+", P114)-SEARCH("!", P114)-1)), Rankings!$A$2:$BK$129, 63, FALSE),0)</f>
        <v>0</v>
      </c>
      <c r="HJ114">
        <f>IFERROR(VLOOKUP(_xlfn.NUMBERVALUE(MID(Q114, SEARCH("!", Q114)+1, SEARCH("+", Q114)-SEARCH("!", Q114)-1)), Rankings!$A$2:$BK$129, 63, FALSE),0)</f>
        <v>0.41542995804937638</v>
      </c>
      <c r="HK114">
        <f>IFERROR(VLOOKUP(_xlfn.NUMBERVALUE(MID(R114, SEARCH("!", R114)+1, SEARCH("+", R114)-SEARCH("!", R114)-1)), Rankings!$A$2:$BK$129, 63, FALSE),0)</f>
        <v>0</v>
      </c>
      <c r="HL114">
        <f>IFERROR(VLOOKUP(_xlfn.NUMBERVALUE(MID(S114, SEARCH("!", S114)+1, SEARCH("+", S114)-SEARCH("!", S114)-1)), Rankings!$A$2:$BK$129, 63, FALSE),0)</f>
        <v>0</v>
      </c>
      <c r="HM114">
        <f>IFERROR(VLOOKUP(_xlfn.NUMBERVALUE(MID(T114, SEARCH("!", T114)+1, SEARCH("+", T114)-SEARCH("!", T114)-1)), Rankings!$A$2:$BK$129, 63, FALSE),0)</f>
        <v>0</v>
      </c>
      <c r="HN114">
        <f>IFERROR(VLOOKUP(_xlfn.NUMBERVALUE(MID(U114, SEARCH("!", U114)+1, SEARCH("+", U114)-SEARCH("!", U114)-1)), Rankings!$A$2:$BK$129, 63, FALSE),0)</f>
        <v>0</v>
      </c>
      <c r="HO114">
        <f>IFERROR(VLOOKUP(_xlfn.NUMBERVALUE(MID(V114, SEARCH("!", V114)+1, SEARCH("+", V114)-SEARCH("!", V114)-1)), Rankings!$A$2:$BK$129, 63, FALSE),0)</f>
        <v>0</v>
      </c>
      <c r="HP114">
        <f>IFERROR(VLOOKUP(_xlfn.NUMBERVALUE(MID(W114, SEARCH("!", W114)+1, SEARCH("+", W114)-SEARCH("!", W114)-1)), Rankings!$A$2:$BK$129, 63, FALSE),0)</f>
        <v>0.53458100916090412</v>
      </c>
      <c r="HQ114">
        <f>IFERROR(VLOOKUP(_xlfn.NUMBERVALUE(MID(X114, SEARCH("!", X114)+1, SEARCH("+", X114)-SEARCH("!", X114)-1)), Rankings!$A$2:$BK$129, 63, FALSE),0)</f>
        <v>0</v>
      </c>
      <c r="HR114">
        <f>IFERROR(VLOOKUP(_xlfn.NUMBERVALUE(MID(Y114, SEARCH("!", Y114)+1, SEARCH("+", Y114)-SEARCH("!", Y114)-1)), Rankings!$A$2:$BK$129, 63, FALSE),0)</f>
        <v>0.39358351976112266</v>
      </c>
      <c r="HS114">
        <f>IFERROR(VLOOKUP(_xlfn.NUMBERVALUE(MID(Z114, SEARCH("!", Z114)+1, SEARCH("+", Z114)-SEARCH("!", Z114)-1)), Rankings!$A$2:$BK$129, 63, FALSE),0)</f>
        <v>0.83122380927033801</v>
      </c>
      <c r="HT114">
        <f>IFERROR(VLOOKUP(_xlfn.NUMBERVALUE(MID(AA114, SEARCH("!", AA114)+1, SEARCH("+", AA114)-SEARCH("!", AA114)-1)), Rankings!$A$2:$BK$129, 63, FALSE),0)</f>
        <v>0</v>
      </c>
      <c r="HU114">
        <f>IFERROR(VLOOKUP(_xlfn.NUMBERVALUE(MID(AB114, SEARCH("!", AB114)+1, SEARCH("+", AB114)-SEARCH("!", AB114)-1)), Rankings!$A$2:$BK$129, 63, FALSE),0)</f>
        <v>0</v>
      </c>
      <c r="HV114">
        <f>IFERROR(VLOOKUP(_xlfn.NUMBERVALUE(MID(AC114, SEARCH("!", AC114)+1, SEARCH("+", AC114)-SEARCH("!", AC114)-1)), Rankings!$A$2:$BK$129, 63, FALSE),0)</f>
        <v>0</v>
      </c>
      <c r="HW114">
        <f>IFERROR(VLOOKUP(_xlfn.NUMBERVALUE(MID(AD114, SEARCH("!", AD114)+1, SEARCH("+", AD114)-SEARCH("!", AD114)-1)), Rankings!$A$2:$BK$129, 63, FALSE),0)</f>
        <v>0</v>
      </c>
      <c r="HX114">
        <f>IFERROR(VLOOKUP(_xlfn.NUMBERVALUE(MID(AE114, SEARCH("!", AE114)+1, SEARCH("+", AE114)-SEARCH("!", AE114)-1)), Rankings!$A$2:$BK$129, 63, FALSE),0)</f>
        <v>0</v>
      </c>
      <c r="HY114">
        <f>IFERROR(VLOOKUP(_xlfn.NUMBERVALUE(MID(AF114, SEARCH("!", AF114)+1, SEARCH("+", AF114)-SEARCH("!", AF114)-1)), Rankings!$A$2:$BK$129, 63, FALSE),0)</f>
        <v>0.50404309863542862</v>
      </c>
      <c r="HZ114">
        <f>IFERROR(VLOOKUP(_xlfn.NUMBERVALUE(MID(AG114, SEARCH("!", AG114)+1, SEARCH("+", AG114)-SEARCH("!", AG114)-1)), Rankings!$A$2:$BK$129, 63, FALSE),0)</f>
        <v>0</v>
      </c>
      <c r="IA114">
        <f>IFERROR(VLOOKUP(_xlfn.NUMBERVALUE(MID(AH114, SEARCH("!", AH114)+1, SEARCH("+", AH114)-SEARCH("!", AH114)-1)), Rankings!$A$2:$BK$129, 63, FALSE),0)</f>
        <v>0.89620059051123913</v>
      </c>
      <c r="IB114">
        <f>IFERROR(VLOOKUP(_xlfn.NUMBERVALUE(MID(AI114, SEARCH("!", AI114)+1, SEARCH("+", AI114)-SEARCH("!", AI114)-1)), Rankings!$A$2:$BK$129, 63, FALSE),0)</f>
        <v>0.61763310758540235</v>
      </c>
      <c r="IC114">
        <f>IFERROR(VLOOKUP(_xlfn.NUMBERVALUE(MID(AJ114, SEARCH("!", AJ114)+1, SEARCH("+", AJ114)-SEARCH("!", AJ114)-1)), Rankings!$A$2:$BK$129, 63, FALSE),0)</f>
        <v>0</v>
      </c>
      <c r="ID114">
        <f>IFERROR(VLOOKUP(_xlfn.NUMBERVALUE(MID(AK114, SEARCH("!", AK114)+1, SEARCH("+", AK114)-SEARCH("!", AK114)-1)), Rankings!$A$2:$BK$129, 63, FALSE),0)</f>
        <v>0</v>
      </c>
      <c r="IE114">
        <f>IFERROR(VLOOKUP(_xlfn.NUMBERVALUE(MID(AL114, SEARCH("!", AL114)+1, SEARCH("+", AL114)-SEARCH("!", AL114)-1)), Rankings!$A$2:$BK$129, 63, FALSE),0)</f>
        <v>0.89022469558383477</v>
      </c>
      <c r="IF114">
        <f>IFERROR(VLOOKUP(_xlfn.NUMBERVALUE(MID(AM114, SEARCH("!", AM114)+1, SEARCH("+", AM114)-SEARCH("!", AM114)-1)), Rankings!$A$2:$BK$129, 63, FALSE),0)</f>
        <v>0</v>
      </c>
      <c r="IG114">
        <f>IFERROR(VLOOKUP(_xlfn.NUMBERVALUE(MID(AN114, SEARCH("!", AN114)+1, SEARCH("+", AN114)-SEARCH("!", AN114)-1)), Rankings!$A$2:$BK$129, 63, FALSE),0)</f>
        <v>0</v>
      </c>
      <c r="IH114">
        <f>IFERROR(VLOOKUP(_xlfn.NUMBERVALUE(MID(AO114, SEARCH("!", AO114)+1, SEARCH("+", AO114)-SEARCH("!", AO114)-1)), Rankings!$A$2:$BK$129, 63, FALSE),0)</f>
        <v>0.62662319449602411</v>
      </c>
      <c r="II114">
        <f>IFERROR(VLOOKUP(_xlfn.NUMBERVALUE(MID(AP114, SEARCH("!", AP114)+1, SEARCH("+", AP114)-SEARCH("!", AP114)-1)), Rankings!$A$2:$BK$129, 63, FALSE),0)</f>
        <v>0</v>
      </c>
      <c r="IJ114">
        <f>IFERROR(VLOOKUP(_xlfn.NUMBERVALUE(MID(AQ114, SEARCH("!", AQ114)+1, SEARCH("+", AQ114)-SEARCH("!", AQ114)-1)), Rankings!$A$2:$BK$129, 63, FALSE),0)</f>
        <v>0</v>
      </c>
      <c r="IK114">
        <f>IFERROR(VLOOKUP(_xlfn.NUMBERVALUE(MID(AR114, SEARCH("!", AR114)+1, SEARCH("+", AR114)-SEARCH("!", AR114)-1)), Rankings!$A$2:$BK$129, 63, FALSE),0)</f>
        <v>0.1959176067011843</v>
      </c>
      <c r="IL114">
        <f>IFERROR(VLOOKUP(_xlfn.NUMBERVALUE(MID(AS114, SEARCH("!", AS114)+1, SEARCH("+", AS114)-SEARCH("!", AS114)-1)), Rankings!$A$2:$BK$129, 63, FALSE),0)</f>
        <v>0</v>
      </c>
      <c r="IM114">
        <f>IFERROR(VLOOKUP(_xlfn.NUMBERVALUE(MID(AT114, SEARCH("!", AT114)+1, SEARCH("+", AT114)-SEARCH("!", AT114)-1)), Rankings!$A$2:$BK$129, 63, FALSE),0)</f>
        <v>0</v>
      </c>
      <c r="IN114">
        <f>IFERROR(VLOOKUP(_xlfn.NUMBERVALUE(MID(AU114, SEARCH("!", AU114)+1, SEARCH("+", AU114)-SEARCH("!", AU114)-1)), Rankings!$A$2:$BK$129, 63, FALSE),0)</f>
        <v>0.3558716781686258</v>
      </c>
      <c r="IO114">
        <f>IFERROR(VLOOKUP(_xlfn.NUMBERVALUE(MID(AV114, SEARCH("!", AV114)+1, SEARCH("+", AV114)-SEARCH("!", AV114)-1)), Rankings!$A$2:$BK$129, 63, FALSE),0)</f>
        <v>0</v>
      </c>
      <c r="IP114">
        <f>IFERROR(VLOOKUP(_xlfn.NUMBERVALUE(MID(AW114, SEARCH("!", AW114)+1, SEARCH("+", AW114)-SEARCH("!", AW114)-1)), Rankings!$A$2:$BK$129, 63, FALSE),0)</f>
        <v>0</v>
      </c>
      <c r="IQ114">
        <f>IFERROR(VLOOKUP(_xlfn.NUMBERVALUE(MID(AX114, SEARCH("!", AX114)+1, SEARCH("+", AX114)-SEARCH("!", AX114)-1)), Rankings!$A$2:$BK$129, 63, FALSE),0)</f>
        <v>0</v>
      </c>
      <c r="IR114">
        <f>IFERROR(VLOOKUP(_xlfn.NUMBERVALUE(MID(AY114, SEARCH("!", AY114)+1, SEARCH("+", AY114)-SEARCH("!", AY114)-1)), Rankings!$A$2:$BK$129, 63, FALSE),0)</f>
        <v>0</v>
      </c>
      <c r="IS114">
        <f>IFERROR(VLOOKUP(_xlfn.NUMBERVALUE(MID(AZ114, SEARCH("!", AZ114)+1, SEARCH("+", AZ114)-SEARCH("!", AZ114)-1)), Rankings!$A$2:$BK$129, 63, FALSE),0)</f>
        <v>0</v>
      </c>
      <c r="IT114">
        <f>IFERROR(VLOOKUP(_xlfn.NUMBERVALUE(MID(BA114, SEARCH("!", BA114)+1, SEARCH("+", BA114)-SEARCH("!", BA114)-1)), Rankings!$A$2:$BK$129, 63, FALSE),0)</f>
        <v>0</v>
      </c>
      <c r="IU114">
        <f>IFERROR(VLOOKUP(_xlfn.NUMBERVALUE(MID(BB114, SEARCH("!", BB114)+1, SEARCH("+", BB114)-SEARCH("!", BB114)-1)), Rankings!$A$2:$BK$129, 63, FALSE),0)</f>
        <v>0</v>
      </c>
      <c r="IV114">
        <f>IFERROR(VLOOKUP(_xlfn.NUMBERVALUE(MID(BC114, SEARCH("!", BC114)+1, SEARCH("+", BC114)-SEARCH("!", BC114)-1)), Rankings!$A$2:$BK$129, 63, FALSE),0)</f>
        <v>0</v>
      </c>
      <c r="IW114">
        <f>IFERROR(VLOOKUP(_xlfn.NUMBERVALUE(MID(BD114, SEARCH("!", BD114)+1, SEARCH("+", BD114)-SEARCH("!", BD114)-1)), Rankings!$A$2:$BK$129, 63, FALSE),0)</f>
        <v>0</v>
      </c>
      <c r="IX114">
        <f>IFERROR(VLOOKUP(_xlfn.NUMBERVALUE(MID(BE114, SEARCH("!", BE114)+1, SEARCH("+", BE114)-SEARCH("!", BE114)-1)), Rankings!$A$2:$BK$129, 63, FALSE),0)</f>
        <v>0</v>
      </c>
      <c r="IY114">
        <f>IFERROR(VLOOKUP(_xlfn.NUMBERVALUE(MID(BF114, SEARCH("!", BF114)+1, SEARCH("+", BF114)-SEARCH("!", BF114)-1)), Rankings!$A$2:$BK$129, 63, FALSE),0)</f>
        <v>0</v>
      </c>
      <c r="IZ114">
        <f>IFERROR(VLOOKUP(_xlfn.NUMBERVALUE(MID(BG114, SEARCH("!", BG114)+1, SEARCH("+", BG114)-SEARCH("!", BG114)-1)), Rankings!$A$2:$BK$129, 63, FALSE),0)</f>
        <v>0</v>
      </c>
      <c r="JA114">
        <f>IFERROR(VLOOKUP(_xlfn.NUMBERVALUE(MID(BH114, SEARCH("!", BH114)+1, SEARCH("+", BH114)-SEARCH("!", BH114)-1)), Rankings!$A$2:$BK$129, 63, FALSE),0)</f>
        <v>0</v>
      </c>
      <c r="JB114">
        <f>IFERROR(VLOOKUP(_xlfn.NUMBERVALUE(MID(BI114, SEARCH("!", BI114)+1, SEARCH("+", BI114)-SEARCH("!", BI114)-1)), Rankings!$A$2:$BK$129, 63, FALSE),0)</f>
        <v>0</v>
      </c>
      <c r="JC114">
        <f>IFERROR(VLOOKUP(_xlfn.NUMBERVALUE(MID(BJ114, SEARCH("!", BJ114)+1, SEARCH("+", BJ114)-SEARCH("!", BJ114)-1)), Rankings!$A$2:$BK$129, 63, FALSE),0)</f>
        <v>0</v>
      </c>
      <c r="JD114">
        <f>IFERROR(VLOOKUP(_xlfn.NUMBERVALUE(MID(BK114, SEARCH("!", BK114)+1, SEARCH("+", BK114)-SEARCH("!", BK114)-1)), Rankings!$A$2:$BK$129, 63, FALSE),0)</f>
        <v>0</v>
      </c>
      <c r="JE114">
        <f>IFERROR(VLOOKUP(_xlfn.NUMBERVALUE(MID(BL114, SEARCH("!", BL114)+1, SEARCH("+", BL114)-SEARCH("!", BL114)-1)), Rankings!$A$2:$BK$129, 63, FALSE),0)</f>
        <v>0</v>
      </c>
      <c r="JF114">
        <f>IFERROR(VLOOKUP(_xlfn.NUMBERVALUE(MID(BM114, SEARCH("!", BM114)+1, SEARCH("+", BM114)-SEARCH("!", BM114)-1)), Rankings!$A$2:$BK$129, 63, FALSE),0)</f>
        <v>0</v>
      </c>
      <c r="JG114">
        <f>IFERROR(VLOOKUP(_xlfn.NUMBERVALUE(MID(BN114, SEARCH("!", BN114)+1, SEARCH("+", BN114)-SEARCH("!", BN114)-1)), Rankings!$A$2:$BK$129, 63, FALSE),0)</f>
        <v>0</v>
      </c>
      <c r="JH114">
        <f>IFERROR(VLOOKUP(_xlfn.NUMBERVALUE(MID(BO114, SEARCH("!", BO114)+1, SEARCH("+", BO114)-SEARCH("!", BO114)-1)), Rankings!$A$2:$BK$129, 63, FALSE),0)</f>
        <v>0</v>
      </c>
      <c r="JI114">
        <f>IFERROR(VLOOKUP(_xlfn.NUMBERVALUE(MID(BP114, SEARCH("!", BP114)+1, SEARCH("+", BP114)-SEARCH("!", BP114)-1)), Rankings!$A$2:$BK$129, 63, FALSE),0)</f>
        <v>0</v>
      </c>
      <c r="JJ114">
        <f>IFERROR(VLOOKUP(_xlfn.NUMBERVALUE(MID(BQ114, SEARCH("!", BQ114)+1, SEARCH("+", BQ114)-SEARCH("!", BQ114)-1)), Rankings!$A$2:$BK$129, 63, FALSE),0)</f>
        <v>0</v>
      </c>
      <c r="JK114">
        <f>IFERROR(VLOOKUP(_xlfn.NUMBERVALUE(MID(BR114, SEARCH("!", BR114)+1, SEARCH("+", BR114)-SEARCH("!", BR114)-1)), Rankings!$A$2:$BK$129, 63, FALSE),0)</f>
        <v>0</v>
      </c>
      <c r="JL114">
        <f>IFERROR(VLOOKUP(_xlfn.NUMBERVALUE(MID(BS114, SEARCH("!", BS114)+1, SEARCH("+", BS114)-SEARCH("!", BS114)-1)), Rankings!$A$2:$BK$129, 63, FALSE),0)</f>
        <v>0</v>
      </c>
      <c r="JM114">
        <f>IFERROR(VLOOKUP(_xlfn.NUMBERVALUE(MID(BT114, SEARCH("!", BT114)+1, SEARCH("+", BT114)-SEARCH("!", BT114)-1)), Rankings!$A$2:$BK$129, 63, FALSE),0)</f>
        <v>0</v>
      </c>
      <c r="JN114">
        <f>IFERROR(VLOOKUP(_xlfn.NUMBERVALUE(MID(BU114, SEARCH("!", BU114)+1, SEARCH("+", BU114)-SEARCH("!", BU114)-1)), Rankings!$A$2:$BK$129, 63, FALSE),0)</f>
        <v>0</v>
      </c>
      <c r="JO114">
        <f>IFERROR(VLOOKUP(_xlfn.NUMBERVALUE(MID(BV114, SEARCH("!", BV114)+1, SEARCH("+", BV114)-SEARCH("!", BV114)-1)), Rankings!$A$2:$BK$129, 63, FALSE),0)</f>
        <v>0</v>
      </c>
      <c r="JP114">
        <f>IFERROR(VLOOKUP(_xlfn.NUMBERVALUE(MID(BW114, SEARCH("!", BW114)+1, SEARCH("+", BW114)-SEARCH("!", BW114)-1)), Rankings!$A$2:$BK$129, 63, FALSE),0)</f>
        <v>0</v>
      </c>
      <c r="JQ114">
        <f>IFERROR(VLOOKUP(_xlfn.NUMBERVALUE(MID(BX114, SEARCH("!", BX114)+1, SEARCH("+", BX114)-SEARCH("!", BX114)-1)), Rankings!$A$2:$BK$129, 63, FALSE),0)</f>
        <v>0</v>
      </c>
      <c r="JR114">
        <f>IFERROR(VLOOKUP(_xlfn.NUMBERVALUE(MID(BY114, SEARCH("!", BY114)+1, SEARCH("+", BY114)-SEARCH("!", BY114)-1)), Rankings!$A$2:$BK$129, 63, FALSE),0)</f>
        <v>0</v>
      </c>
      <c r="JS114">
        <f>IFERROR(VLOOKUP(_xlfn.NUMBERVALUE(MID(BZ114, SEARCH("!", BZ114)+1, SEARCH("+", BZ114)-SEARCH("!", BZ114)-1)), Rankings!$A$2:$BK$129, 63, FALSE),0)</f>
        <v>0</v>
      </c>
      <c r="JT114">
        <f>IFERROR(VLOOKUP(_xlfn.NUMBERVALUE(MID(CA114, SEARCH("!", CA114)+1, SEARCH("+", CA114)-SEARCH("!", CA114)-1)), Rankings!$A$2:$BK$129, 63, FALSE),0)</f>
        <v>0</v>
      </c>
      <c r="JU114">
        <f>IFERROR(VLOOKUP(_xlfn.NUMBERVALUE(MID(CB114, SEARCH("!", CB114)+1, SEARCH("+", CB114)-SEARCH("!", CB114)-1)), Rankings!$A$2:$BK$129, 63, FALSE),0)</f>
        <v>0</v>
      </c>
      <c r="JV114">
        <f>IFERROR(VLOOKUP(_xlfn.NUMBERVALUE(MID(CC114, SEARCH("!", CC114)+1, SEARCH("+", CC114)-SEARCH("!", CC114)-1)), Rankings!$A$2:$BK$129, 63, FALSE),0)</f>
        <v>0</v>
      </c>
      <c r="JW114">
        <f>IFERROR(VLOOKUP(_xlfn.NUMBERVALUE(MID(CD114, SEARCH("!", CD114)+1, SEARCH("+", CD114)-SEARCH("!", CD114)-1)), Rankings!$A$2:$BK$129, 63, FALSE),0)</f>
        <v>0</v>
      </c>
      <c r="JX114">
        <f>IFERROR(VLOOKUP(_xlfn.NUMBERVALUE(MID(CE114, SEARCH("!", CE114)+1, SEARCH("+", CE114)-SEARCH("!", CE114)-1)), Rankings!$A$2:$BK$129, 63, FALSE),0)</f>
        <v>0</v>
      </c>
      <c r="JY114">
        <f>IFERROR(VLOOKUP(_xlfn.NUMBERVALUE(MID(CF114, SEARCH("!", CF114)+1, SEARCH("+", CF114)-SEARCH("!", CF114)-1)), Rankings!$A$2:$BK$129, 63, FALSE),0)</f>
        <v>0</v>
      </c>
      <c r="JZ114">
        <f>IFERROR(VLOOKUP(_xlfn.NUMBERVALUE(MID(CG114, SEARCH("!", CG114)+1, SEARCH("+", CG114)-SEARCH("!", CG114)-1)), Rankings!$A$2:$BK$129, 63, FALSE),0)</f>
        <v>0</v>
      </c>
      <c r="KA114">
        <f>IFERROR(VLOOKUP(_xlfn.NUMBERVALUE(MID(CH114, SEARCH("!", CH114)+1, SEARCH("+", CH114)-SEARCH("!", CH114)-1)), Rankings!$A$2:$BK$129, 63, FALSE),0)</f>
        <v>0</v>
      </c>
      <c r="KB114">
        <f>IFERROR(VLOOKUP(_xlfn.NUMBERVALUE(MID(CI114, SEARCH("!", CI114)+1, SEARCH("+", CI114)-SEARCH("!", CI114)-1)), Rankings!$A$2:$BK$129, 63, FALSE),0)</f>
        <v>0</v>
      </c>
      <c r="KC114">
        <f>IFERROR(VLOOKUP(_xlfn.NUMBERVALUE(MID(CJ114, SEARCH("!", CJ114)+1, SEARCH("+", CJ114)-SEARCH("!", CJ114)-1)), Rankings!$A$2:$BK$129, 63, FALSE),0)</f>
        <v>0</v>
      </c>
      <c r="KD114">
        <f>IFERROR(VLOOKUP(_xlfn.NUMBERVALUE(MID(CK114, SEARCH("!", CK114)+1, SEARCH("+", CK114)-SEARCH("!", CK114)-1)), Rankings!$A$2:$BK$129, 63, FALSE),0)</f>
        <v>0</v>
      </c>
      <c r="KE114">
        <f>IFERROR(VLOOKUP(_xlfn.NUMBERVALUE(MID(CL114, SEARCH("!", CL114)+1, SEARCH("+", CL114)-SEARCH("!", CL114)-1)), Rankings!$A$2:$BK$129, 63, FALSE),0)</f>
        <v>0</v>
      </c>
      <c r="KF114">
        <f>IFERROR(VLOOKUP(_xlfn.NUMBERVALUE(MID(CM114, SEARCH("!", CM114)+1, SEARCH("+", CM114)-SEARCH("!", CM114)-1)), Rankings!$A$2:$BK$129, 63, FALSE),0)</f>
        <v>0</v>
      </c>
      <c r="KG114">
        <f>IFERROR(VLOOKUP(_xlfn.NUMBERVALUE(MID(CN114, SEARCH("!", CN114)+1, SEARCH("+", CN114)-SEARCH("!", CN114)-1)), Rankings!$A$2:$BK$129, 63, FALSE),0)</f>
        <v>0</v>
      </c>
      <c r="KH114">
        <f>IFERROR(VLOOKUP(_xlfn.NUMBERVALUE(MID(CO114, SEARCH("!", CO114)+1, SEARCH("+", CO114)-SEARCH("!", CO114)-1)), Rankings!$A$2:$BK$129, 63, FALSE),0)</f>
        <v>0</v>
      </c>
      <c r="KJ114" s="28">
        <f t="shared" si="2794"/>
        <v>179</v>
      </c>
      <c r="KK114" s="28">
        <f t="shared" si="2795"/>
        <v>0</v>
      </c>
      <c r="KL114" s="28">
        <f t="shared" si="2796"/>
        <v>43</v>
      </c>
      <c r="KM114" s="28">
        <f t="shared" si="2797"/>
        <v>0</v>
      </c>
      <c r="KN114" s="28">
        <f t="shared" si="2798"/>
        <v>0</v>
      </c>
      <c r="KO114" s="28">
        <f t="shared" si="2799"/>
        <v>141</v>
      </c>
      <c r="KP114" s="28">
        <f t="shared" si="2800"/>
        <v>200.5</v>
      </c>
      <c r="KQ114" s="28">
        <f t="shared" si="2801"/>
        <v>141</v>
      </c>
      <c r="KS114" s="27" t="str">
        <f t="shared" si="2802"/>
        <v>25</v>
      </c>
      <c r="KT114" s="27" t="str">
        <f t="shared" si="2803"/>
        <v>10</v>
      </c>
      <c r="KU114" s="27" t="str">
        <f t="shared" si="2804"/>
        <v>18</v>
      </c>
      <c r="KV114" s="27">
        <f t="shared" si="2805"/>
        <v>0</v>
      </c>
      <c r="KW114" s="27">
        <f t="shared" si="2806"/>
        <v>0</v>
      </c>
      <c r="KX114" s="27" t="str">
        <f t="shared" si="2807"/>
        <v>15</v>
      </c>
      <c r="KY114" s="27">
        <f t="shared" si="2808"/>
        <v>0</v>
      </c>
      <c r="KZ114" s="27">
        <f t="shared" si="2809"/>
        <v>0</v>
      </c>
      <c r="LA114" s="27">
        <f t="shared" si="2810"/>
        <v>0</v>
      </c>
      <c r="LB114" s="27">
        <f t="shared" si="2811"/>
        <v>0</v>
      </c>
      <c r="LC114" s="27">
        <f t="shared" si="2812"/>
        <v>0</v>
      </c>
      <c r="LD114" s="27" t="str">
        <f t="shared" si="2813"/>
        <v>13</v>
      </c>
      <c r="LE114" s="27">
        <f t="shared" si="2814"/>
        <v>0</v>
      </c>
      <c r="LF114" s="27" t="str">
        <f t="shared" si="2815"/>
        <v>28</v>
      </c>
      <c r="LG114" s="27" t="str">
        <f t="shared" si="2816"/>
        <v>16</v>
      </c>
      <c r="LH114" s="27">
        <f t="shared" si="2817"/>
        <v>0</v>
      </c>
      <c r="LI114" s="27">
        <f t="shared" si="2818"/>
        <v>0</v>
      </c>
      <c r="LJ114" s="27">
        <f t="shared" si="2819"/>
        <v>0</v>
      </c>
      <c r="LK114" s="27">
        <f t="shared" si="2820"/>
        <v>0</v>
      </c>
      <c r="LL114" s="27">
        <f t="shared" si="2821"/>
        <v>0</v>
      </c>
      <c r="LM114" s="27" t="str">
        <f t="shared" si="2822"/>
        <v>11</v>
      </c>
      <c r="LN114" s="27">
        <f t="shared" si="2823"/>
        <v>0</v>
      </c>
      <c r="LO114" s="27" t="str">
        <f t="shared" si="2824"/>
        <v>15</v>
      </c>
      <c r="LP114" s="27" t="str">
        <f t="shared" si="2825"/>
        <v>12</v>
      </c>
      <c r="LQ114" s="27">
        <f t="shared" si="2826"/>
        <v>0</v>
      </c>
      <c r="LR114" s="27">
        <f t="shared" si="2827"/>
        <v>0</v>
      </c>
      <c r="LS114" s="27" t="str">
        <f t="shared" si="2828"/>
        <v>14</v>
      </c>
      <c r="LT114" s="27">
        <f t="shared" si="2829"/>
        <v>0</v>
      </c>
      <c r="LU114" s="27">
        <f t="shared" si="2830"/>
        <v>0</v>
      </c>
      <c r="LV114" s="27" t="str">
        <f t="shared" si="2831"/>
        <v>9</v>
      </c>
      <c r="LW114" s="27">
        <f t="shared" si="2832"/>
        <v>0</v>
      </c>
      <c r="LX114" s="27">
        <f t="shared" si="2833"/>
        <v>0</v>
      </c>
      <c r="LY114" s="27" t="str">
        <f t="shared" si="2834"/>
        <v>25</v>
      </c>
      <c r="LZ114" s="27">
        <f t="shared" si="2835"/>
        <v>0</v>
      </c>
      <c r="MA114" s="27">
        <f t="shared" si="2836"/>
        <v>0</v>
      </c>
      <c r="MB114" s="27" t="str">
        <f t="shared" si="2837"/>
        <v>11</v>
      </c>
      <c r="MC114" s="27">
        <f t="shared" si="2838"/>
        <v>0</v>
      </c>
      <c r="MD114" s="27">
        <f t="shared" si="2839"/>
        <v>0</v>
      </c>
      <c r="ME114" s="27">
        <f t="shared" si="2840"/>
        <v>0</v>
      </c>
      <c r="MF114" s="27">
        <f t="shared" si="2841"/>
        <v>0</v>
      </c>
      <c r="MG114" s="27">
        <f t="shared" si="2842"/>
        <v>0</v>
      </c>
      <c r="MH114" s="27">
        <f t="shared" si="2843"/>
        <v>0</v>
      </c>
      <c r="MI114" s="27">
        <f t="shared" si="2844"/>
        <v>0</v>
      </c>
      <c r="MJ114" s="27">
        <f t="shared" si="2845"/>
        <v>0</v>
      </c>
      <c r="MK114" s="27">
        <f t="shared" si="2846"/>
        <v>0</v>
      </c>
      <c r="ML114" s="27">
        <f t="shared" si="2847"/>
        <v>0</v>
      </c>
      <c r="MM114" s="27">
        <f t="shared" si="2848"/>
        <v>0</v>
      </c>
      <c r="MN114" s="27">
        <f t="shared" si="2849"/>
        <v>0</v>
      </c>
      <c r="MO114" s="27">
        <f t="shared" si="2850"/>
        <v>0</v>
      </c>
      <c r="MP114" s="27">
        <f t="shared" si="2851"/>
        <v>0</v>
      </c>
      <c r="MQ114" s="27">
        <f t="shared" si="2852"/>
        <v>0</v>
      </c>
      <c r="MR114" s="27">
        <f t="shared" si="2853"/>
        <v>0</v>
      </c>
      <c r="MS114" s="27">
        <f t="shared" si="2854"/>
        <v>0</v>
      </c>
      <c r="MT114" s="27">
        <f t="shared" si="2855"/>
        <v>0</v>
      </c>
      <c r="MU114" s="27">
        <f t="shared" si="2856"/>
        <v>0</v>
      </c>
      <c r="MV114" s="27">
        <f t="shared" si="2857"/>
        <v>0</v>
      </c>
      <c r="MW114" s="27">
        <f t="shared" si="2858"/>
        <v>0</v>
      </c>
      <c r="MX114" s="27">
        <f t="shared" si="2859"/>
        <v>0</v>
      </c>
      <c r="MY114" s="27">
        <f t="shared" si="2860"/>
        <v>0</v>
      </c>
      <c r="MZ114" s="27">
        <f t="shared" si="2861"/>
        <v>0</v>
      </c>
      <c r="NA114" s="27">
        <f t="shared" si="2862"/>
        <v>0</v>
      </c>
      <c r="NB114" s="27">
        <f t="shared" si="2863"/>
        <v>0</v>
      </c>
      <c r="NC114" s="27">
        <f t="shared" si="2864"/>
        <v>0</v>
      </c>
      <c r="ND114" s="27">
        <f t="shared" si="2865"/>
        <v>0</v>
      </c>
      <c r="NE114" s="27">
        <f t="shared" si="2866"/>
        <v>0</v>
      </c>
      <c r="NF114" s="27">
        <f t="shared" si="2867"/>
        <v>0</v>
      </c>
      <c r="NG114" s="27">
        <f t="shared" si="2868"/>
        <v>0</v>
      </c>
      <c r="NH114" s="27">
        <f t="shared" si="2869"/>
        <v>0</v>
      </c>
      <c r="NI114" s="27">
        <f t="shared" si="2870"/>
        <v>0</v>
      </c>
      <c r="NJ114" s="27">
        <f t="shared" si="2871"/>
        <v>0</v>
      </c>
      <c r="NK114" s="27">
        <f t="shared" si="2872"/>
        <v>0</v>
      </c>
      <c r="NL114" s="27">
        <f t="shared" si="2873"/>
        <v>0</v>
      </c>
      <c r="NM114" s="27">
        <f t="shared" si="2874"/>
        <v>0</v>
      </c>
      <c r="NN114" s="27">
        <f t="shared" si="2875"/>
        <v>0</v>
      </c>
      <c r="NO114" s="27">
        <f t="shared" si="2876"/>
        <v>0</v>
      </c>
      <c r="NP114" s="27">
        <f t="shared" si="2877"/>
        <v>0</v>
      </c>
      <c r="NQ114" s="27">
        <f t="shared" si="2878"/>
        <v>0</v>
      </c>
      <c r="NR114" s="27">
        <f t="shared" si="2879"/>
        <v>0</v>
      </c>
      <c r="NS114" s="27">
        <f t="shared" si="2880"/>
        <v>0</v>
      </c>
      <c r="NT114" s="27">
        <f t="shared" si="2881"/>
        <v>0</v>
      </c>
      <c r="NU114" s="27">
        <f t="shared" si="2882"/>
        <v>0</v>
      </c>
      <c r="NV114" s="27">
        <f t="shared" si="2883"/>
        <v>0</v>
      </c>
      <c r="NX114" s="28">
        <f t="shared" si="2884"/>
        <v>258</v>
      </c>
      <c r="NY114" s="28">
        <f t="shared" si="2885"/>
        <v>0</v>
      </c>
      <c r="NZ114" s="28">
        <f t="shared" si="2886"/>
        <v>50</v>
      </c>
      <c r="OA114" s="28">
        <f t="shared" si="2887"/>
        <v>0</v>
      </c>
      <c r="OB114" s="28">
        <f t="shared" si="2888"/>
        <v>0</v>
      </c>
      <c r="OC114" s="28">
        <f t="shared" si="2889"/>
        <v>183</v>
      </c>
      <c r="OD114" s="28">
        <f t="shared" si="2890"/>
        <v>283</v>
      </c>
      <c r="OE114" s="28">
        <f t="shared" si="2891"/>
        <v>183</v>
      </c>
      <c r="OG114" s="27" t="str">
        <f t="shared" si="2892"/>
        <v>22</v>
      </c>
      <c r="OH114" s="27" t="str">
        <f t="shared" si="2893"/>
        <v>11</v>
      </c>
      <c r="OI114" s="27" t="str">
        <f t="shared" si="2894"/>
        <v>20</v>
      </c>
      <c r="OJ114" s="27">
        <f t="shared" si="2895"/>
        <v>0</v>
      </c>
      <c r="OK114" s="27">
        <f t="shared" si="2896"/>
        <v>0</v>
      </c>
      <c r="OL114" s="27" t="str">
        <f t="shared" si="2897"/>
        <v>33</v>
      </c>
      <c r="OM114" s="27">
        <f t="shared" si="2898"/>
        <v>0</v>
      </c>
      <c r="ON114" s="27">
        <f t="shared" si="2899"/>
        <v>0</v>
      </c>
      <c r="OO114" s="27">
        <f t="shared" si="2900"/>
        <v>0</v>
      </c>
      <c r="OP114" s="27">
        <f t="shared" si="2901"/>
        <v>0</v>
      </c>
      <c r="OQ114" s="27">
        <f t="shared" si="2902"/>
        <v>0</v>
      </c>
      <c r="OR114" s="27" t="str">
        <f t="shared" si="2903"/>
        <v>22</v>
      </c>
      <c r="OS114" s="27">
        <f t="shared" si="2904"/>
        <v>0</v>
      </c>
      <c r="OT114" s="27" t="str">
        <f t="shared" si="2905"/>
        <v>13</v>
      </c>
      <c r="OU114" s="27" t="str">
        <f t="shared" si="2906"/>
        <v>22</v>
      </c>
      <c r="OV114" s="27">
        <f t="shared" si="2907"/>
        <v>0</v>
      </c>
      <c r="OW114" s="27">
        <f t="shared" si="2908"/>
        <v>0</v>
      </c>
      <c r="OX114" s="27">
        <f t="shared" si="2909"/>
        <v>0</v>
      </c>
      <c r="OY114" s="27">
        <f t="shared" si="2910"/>
        <v>0</v>
      </c>
      <c r="OZ114" s="27">
        <f t="shared" si="2911"/>
        <v>0</v>
      </c>
      <c r="PA114" s="27" t="str">
        <f t="shared" si="2912"/>
        <v>22</v>
      </c>
      <c r="PB114" s="27">
        <f t="shared" si="2913"/>
        <v>0</v>
      </c>
      <c r="PC114" s="27" t="str">
        <f t="shared" si="2914"/>
        <v>37</v>
      </c>
      <c r="PD114" s="27" t="str">
        <f t="shared" si="2915"/>
        <v>20</v>
      </c>
      <c r="PE114" s="27">
        <f t="shared" si="2916"/>
        <v>0</v>
      </c>
      <c r="PF114" s="27">
        <f t="shared" si="2917"/>
        <v>0</v>
      </c>
      <c r="PG114" s="27" t="str">
        <f t="shared" si="2918"/>
        <v>34</v>
      </c>
      <c r="PH114" s="27">
        <f t="shared" si="2919"/>
        <v>0</v>
      </c>
      <c r="PI114" s="27">
        <f t="shared" si="2920"/>
        <v>0</v>
      </c>
      <c r="PJ114" s="27" t="str">
        <f t="shared" si="2921"/>
        <v>25</v>
      </c>
      <c r="PK114" s="27">
        <f t="shared" si="2922"/>
        <v>0</v>
      </c>
      <c r="PL114" s="27">
        <f t="shared" si="2923"/>
        <v>0</v>
      </c>
      <c r="PM114" s="27" t="str">
        <f t="shared" si="2924"/>
        <v>11</v>
      </c>
      <c r="PN114" s="27">
        <f t="shared" si="2925"/>
        <v>0</v>
      </c>
      <c r="PO114" s="27">
        <f t="shared" si="2926"/>
        <v>0</v>
      </c>
      <c r="PP114" s="27" t="str">
        <f t="shared" si="2927"/>
        <v>16</v>
      </c>
      <c r="PQ114" s="27">
        <f t="shared" si="2928"/>
        <v>0</v>
      </c>
      <c r="PR114" s="27">
        <f t="shared" si="2929"/>
        <v>0</v>
      </c>
      <c r="PS114" s="27">
        <f t="shared" si="2930"/>
        <v>0</v>
      </c>
      <c r="PT114" s="27">
        <f t="shared" si="2931"/>
        <v>0</v>
      </c>
      <c r="PU114" s="27">
        <f t="shared" si="2932"/>
        <v>0</v>
      </c>
      <c r="PV114" s="27">
        <f t="shared" si="2933"/>
        <v>0</v>
      </c>
      <c r="PW114" s="27">
        <f t="shared" si="2934"/>
        <v>0</v>
      </c>
      <c r="PX114" s="27">
        <f t="shared" si="2935"/>
        <v>0</v>
      </c>
      <c r="PY114" s="27">
        <f t="shared" si="2936"/>
        <v>0</v>
      </c>
      <c r="PZ114" s="27">
        <f t="shared" si="2937"/>
        <v>0</v>
      </c>
      <c r="QA114" s="27">
        <f t="shared" si="2938"/>
        <v>0</v>
      </c>
      <c r="QB114" s="27">
        <f t="shared" si="2939"/>
        <v>0</v>
      </c>
      <c r="QC114" s="27">
        <f t="shared" si="2940"/>
        <v>0</v>
      </c>
      <c r="QD114" s="27">
        <f t="shared" si="2941"/>
        <v>0</v>
      </c>
      <c r="QE114" s="27">
        <f t="shared" si="2942"/>
        <v>0</v>
      </c>
      <c r="QF114" s="27">
        <f t="shared" si="2943"/>
        <v>0</v>
      </c>
      <c r="QG114" s="27">
        <f t="shared" si="2944"/>
        <v>0</v>
      </c>
      <c r="QH114" s="27">
        <f t="shared" si="2945"/>
        <v>0</v>
      </c>
      <c r="QI114" s="27">
        <f t="shared" si="2946"/>
        <v>0</v>
      </c>
      <c r="QJ114" s="27">
        <f t="shared" si="2947"/>
        <v>0</v>
      </c>
      <c r="QK114" s="27">
        <f t="shared" si="2948"/>
        <v>0</v>
      </c>
      <c r="QL114" s="27">
        <f t="shared" si="2949"/>
        <v>0</v>
      </c>
      <c r="QM114" s="27">
        <f t="shared" si="2950"/>
        <v>0</v>
      </c>
      <c r="QN114" s="27">
        <f t="shared" si="2951"/>
        <v>0</v>
      </c>
      <c r="QO114" s="27">
        <f t="shared" si="2952"/>
        <v>0</v>
      </c>
      <c r="QP114" s="27">
        <f t="shared" si="2953"/>
        <v>0</v>
      </c>
      <c r="QQ114" s="27">
        <f t="shared" si="2954"/>
        <v>0</v>
      </c>
      <c r="QR114" s="27">
        <f t="shared" si="2955"/>
        <v>0</v>
      </c>
      <c r="QS114" s="27">
        <f t="shared" si="2956"/>
        <v>0</v>
      </c>
      <c r="QT114" s="27">
        <f t="shared" si="2957"/>
        <v>0</v>
      </c>
      <c r="QU114" s="27">
        <f t="shared" si="2958"/>
        <v>0</v>
      </c>
      <c r="QV114" s="27">
        <f t="shared" si="2959"/>
        <v>0</v>
      </c>
      <c r="QW114" s="27">
        <f t="shared" si="2960"/>
        <v>0</v>
      </c>
      <c r="QX114" s="27">
        <f t="shared" si="2961"/>
        <v>0</v>
      </c>
      <c r="QY114" s="27">
        <f t="shared" si="2962"/>
        <v>0</v>
      </c>
      <c r="QZ114" s="27">
        <f t="shared" si="2963"/>
        <v>0</v>
      </c>
      <c r="RA114" s="27">
        <f t="shared" si="2964"/>
        <v>0</v>
      </c>
      <c r="RB114" s="27">
        <f t="shared" si="2965"/>
        <v>0</v>
      </c>
      <c r="RC114" s="27">
        <f t="shared" si="2966"/>
        <v>0</v>
      </c>
      <c r="RD114" s="27">
        <f t="shared" si="2967"/>
        <v>0</v>
      </c>
      <c r="RE114" s="27">
        <f t="shared" si="2968"/>
        <v>0</v>
      </c>
      <c r="RF114" s="27">
        <f t="shared" si="2969"/>
        <v>0</v>
      </c>
      <c r="RG114" s="27">
        <f t="shared" si="2970"/>
        <v>0</v>
      </c>
      <c r="RH114" s="27">
        <f t="shared" si="2971"/>
        <v>0</v>
      </c>
      <c r="RI114" s="27">
        <f t="shared" si="2972"/>
        <v>0</v>
      </c>
      <c r="RJ114" s="27">
        <f t="shared" si="2973"/>
        <v>0</v>
      </c>
      <c r="RL114" s="28">
        <f t="shared" si="2974"/>
        <v>90</v>
      </c>
      <c r="RM114" s="28">
        <f t="shared" si="2975"/>
        <v>0</v>
      </c>
      <c r="RN114" s="28">
        <f t="shared" si="2976"/>
        <v>25</v>
      </c>
      <c r="RO114" s="28">
        <f t="shared" si="2977"/>
        <v>0</v>
      </c>
      <c r="RP114" s="28">
        <f t="shared" si="2978"/>
        <v>0</v>
      </c>
      <c r="RQ114" s="28">
        <f t="shared" si="2979"/>
        <v>102.5</v>
      </c>
      <c r="RT114" s="27" t="str">
        <f t="shared" si="2980"/>
        <v>12</v>
      </c>
      <c r="RU114" s="27" t="str">
        <f t="shared" si="2981"/>
        <v>6</v>
      </c>
      <c r="RV114" s="27" t="str">
        <f t="shared" si="2982"/>
        <v>6</v>
      </c>
      <c r="RW114" s="27" t="str">
        <f t="shared" si="2983"/>
        <v>0</v>
      </c>
      <c r="RX114" s="27" t="str">
        <f t="shared" si="2984"/>
        <v>0</v>
      </c>
      <c r="RY114" s="27" t="str">
        <f t="shared" si="2985"/>
        <v>7</v>
      </c>
      <c r="RZ114" s="27" t="str">
        <f t="shared" si="2986"/>
        <v>0</v>
      </c>
      <c r="SA114" s="27" t="str">
        <f t="shared" si="2987"/>
        <v>0</v>
      </c>
      <c r="SB114" s="27" t="str">
        <f t="shared" si="2988"/>
        <v>0</v>
      </c>
      <c r="SC114" s="27" t="str">
        <f t="shared" si="2989"/>
        <v>0</v>
      </c>
      <c r="SD114" s="27" t="str">
        <f t="shared" si="2990"/>
        <v>0</v>
      </c>
      <c r="SE114" s="27" t="str">
        <f t="shared" si="2991"/>
        <v>6</v>
      </c>
      <c r="SF114" s="27" t="str">
        <f t="shared" si="2992"/>
        <v>0</v>
      </c>
      <c r="SG114" s="27" t="str">
        <f t="shared" si="2993"/>
        <v>15</v>
      </c>
      <c r="SH114" s="27" t="str">
        <f t="shared" si="2994"/>
        <v>9</v>
      </c>
      <c r="SI114" s="27" t="str">
        <f t="shared" si="2995"/>
        <v>0</v>
      </c>
      <c r="SJ114" s="27" t="str">
        <f t="shared" si="2996"/>
        <v>0</v>
      </c>
      <c r="SK114" s="27" t="str">
        <f t="shared" si="2997"/>
        <v>0</v>
      </c>
      <c r="SL114" s="27" t="str">
        <f t="shared" si="2998"/>
        <v>0</v>
      </c>
      <c r="SM114" s="27" t="str">
        <f t="shared" si="2999"/>
        <v>0</v>
      </c>
      <c r="SN114" s="27" t="str">
        <f t="shared" si="3000"/>
        <v>6</v>
      </c>
      <c r="SO114" s="27" t="str">
        <f t="shared" si="3001"/>
        <v>0</v>
      </c>
      <c r="SP114" s="27" t="str">
        <f t="shared" si="3002"/>
        <v>10</v>
      </c>
      <c r="SQ114" s="27" t="str">
        <f t="shared" si="3003"/>
        <v>8</v>
      </c>
      <c r="SR114" s="27" t="str">
        <f t="shared" si="3004"/>
        <v>0</v>
      </c>
      <c r="SS114" s="27" t="str">
        <f t="shared" si="3005"/>
        <v>0</v>
      </c>
      <c r="ST114" s="27" t="str">
        <f t="shared" si="3006"/>
        <v>9</v>
      </c>
      <c r="SU114" s="27" t="str">
        <f t="shared" si="3007"/>
        <v>0</v>
      </c>
      <c r="SV114" s="27" t="str">
        <f t="shared" si="3008"/>
        <v>0</v>
      </c>
      <c r="SW114" s="27" t="str">
        <f t="shared" si="3009"/>
        <v>6</v>
      </c>
      <c r="SX114" s="27" t="str">
        <f t="shared" si="3010"/>
        <v>0</v>
      </c>
      <c r="SY114" s="27" t="str">
        <f t="shared" si="3011"/>
        <v>0</v>
      </c>
      <c r="SZ114" s="27" t="str">
        <f t="shared" si="3012"/>
        <v>9</v>
      </c>
      <c r="TA114" s="27" t="str">
        <f t="shared" si="3013"/>
        <v>0</v>
      </c>
      <c r="TB114" s="27" t="str">
        <f t="shared" si="3014"/>
        <v>0</v>
      </c>
      <c r="TC114" s="27" t="str">
        <f t="shared" si="3015"/>
        <v>6</v>
      </c>
      <c r="TD114" s="27" t="str">
        <f t="shared" si="3016"/>
        <v>0</v>
      </c>
      <c r="TE114" s="27" t="str">
        <f t="shared" si="3017"/>
        <v>0</v>
      </c>
      <c r="TF114" s="27" t="str">
        <f t="shared" si="3018"/>
        <v>0</v>
      </c>
      <c r="TG114" s="27" t="str">
        <f t="shared" si="3019"/>
        <v>0</v>
      </c>
      <c r="TH114" s="27" t="str">
        <f t="shared" si="3020"/>
        <v>0</v>
      </c>
      <c r="TI114" s="27" t="str">
        <f t="shared" si="3021"/>
        <v>0</v>
      </c>
      <c r="TJ114" s="27" t="str">
        <f t="shared" si="3022"/>
        <v>0</v>
      </c>
      <c r="TK114" s="27" t="str">
        <f t="shared" si="3023"/>
        <v>0</v>
      </c>
      <c r="TL114" s="27" t="str">
        <f t="shared" si="3024"/>
        <v>0</v>
      </c>
      <c r="TM114" s="27" t="str">
        <f t="shared" si="3025"/>
        <v>0</v>
      </c>
      <c r="TN114" s="27" t="str">
        <f t="shared" si="3026"/>
        <v>0</v>
      </c>
      <c r="TO114" s="27" t="str">
        <f t="shared" si="3027"/>
        <v>0</v>
      </c>
      <c r="TP114" s="27" t="str">
        <f t="shared" si="3028"/>
        <v>0</v>
      </c>
      <c r="TQ114" s="27" t="str">
        <f t="shared" si="3029"/>
        <v>0</v>
      </c>
      <c r="TR114" s="27" t="str">
        <f t="shared" si="3030"/>
        <v>0</v>
      </c>
      <c r="TS114" s="27" t="str">
        <f t="shared" si="3031"/>
        <v>0</v>
      </c>
      <c r="TT114" s="27" t="str">
        <f t="shared" si="3032"/>
        <v>0</v>
      </c>
      <c r="TU114" s="27" t="str">
        <f t="shared" si="3033"/>
        <v>0</v>
      </c>
      <c r="TV114" s="27" t="str">
        <f t="shared" si="3034"/>
        <v>0</v>
      </c>
      <c r="TW114" s="27" t="str">
        <f t="shared" si="3035"/>
        <v>0</v>
      </c>
      <c r="TX114" s="27" t="str">
        <f t="shared" si="3036"/>
        <v>0</v>
      </c>
      <c r="TY114" s="27" t="str">
        <f t="shared" si="3037"/>
        <v>0</v>
      </c>
      <c r="TZ114" s="27" t="str">
        <f t="shared" si="3038"/>
        <v>0</v>
      </c>
      <c r="UA114" s="27" t="str">
        <f t="shared" si="3039"/>
        <v>0</v>
      </c>
      <c r="UB114" s="27" t="str">
        <f t="shared" si="3040"/>
        <v>0</v>
      </c>
      <c r="UC114" s="27" t="str">
        <f t="shared" si="3041"/>
        <v>0</v>
      </c>
      <c r="UD114" s="27" t="str">
        <f t="shared" si="3042"/>
        <v>0</v>
      </c>
      <c r="UE114" s="27" t="str">
        <f t="shared" si="3043"/>
        <v>0</v>
      </c>
      <c r="UF114" s="27" t="str">
        <f t="shared" si="3044"/>
        <v>0</v>
      </c>
      <c r="UG114" s="27" t="str">
        <f t="shared" si="3045"/>
        <v>0</v>
      </c>
      <c r="UH114" s="27" t="str">
        <f t="shared" si="3046"/>
        <v>0</v>
      </c>
      <c r="UI114" s="27" t="str">
        <f t="shared" si="3047"/>
        <v>0</v>
      </c>
      <c r="UJ114" s="27" t="str">
        <f t="shared" si="3048"/>
        <v>0</v>
      </c>
      <c r="UK114" s="27" t="str">
        <f t="shared" si="3049"/>
        <v>0</v>
      </c>
      <c r="UL114" s="27" t="str">
        <f t="shared" si="3050"/>
        <v>0</v>
      </c>
      <c r="UM114" s="27" t="str">
        <f t="shared" si="3051"/>
        <v>0</v>
      </c>
      <c r="UN114" s="27" t="str">
        <f t="shared" si="3052"/>
        <v>0</v>
      </c>
      <c r="UO114" s="27" t="str">
        <f t="shared" si="3053"/>
        <v>0</v>
      </c>
      <c r="UP114" s="27" t="str">
        <f t="shared" si="3054"/>
        <v>0</v>
      </c>
      <c r="UQ114" s="27" t="str">
        <f t="shared" si="3055"/>
        <v>0</v>
      </c>
      <c r="UR114" s="27" t="str">
        <f t="shared" si="3056"/>
        <v>0</v>
      </c>
      <c r="US114" s="27" t="str">
        <f t="shared" si="3057"/>
        <v>0</v>
      </c>
      <c r="UT114" s="27" t="str">
        <f t="shared" si="3058"/>
        <v>0</v>
      </c>
      <c r="UU114" s="27" t="str">
        <f t="shared" si="3059"/>
        <v>0</v>
      </c>
      <c r="UV114" s="27" t="str">
        <f t="shared" si="3060"/>
        <v>0</v>
      </c>
      <c r="UW114" s="27" t="str">
        <f t="shared" si="3061"/>
        <v>0</v>
      </c>
      <c r="UY114" s="28">
        <f t="shared" si="3062"/>
        <v>-36.03</v>
      </c>
      <c r="UZ114" s="28">
        <f t="shared" si="3063"/>
        <v>0</v>
      </c>
      <c r="VA114" s="28">
        <f t="shared" si="3064"/>
        <v>-11.63</v>
      </c>
      <c r="VB114" s="28">
        <f t="shared" si="3065"/>
        <v>0</v>
      </c>
      <c r="VC114" s="28">
        <f t="shared" si="3066"/>
        <v>0</v>
      </c>
      <c r="VD114" s="28">
        <f t="shared" si="3067"/>
        <v>-41.844999999999999</v>
      </c>
      <c r="VG114" s="27" t="str">
        <f t="shared" si="3068"/>
        <v>-6.74</v>
      </c>
      <c r="VH114" s="27" t="str">
        <f t="shared" si="3069"/>
        <v>0.3</v>
      </c>
      <c r="VI114" s="27" t="str">
        <f t="shared" si="3070"/>
        <v>7.53</v>
      </c>
      <c r="VJ114" s="27">
        <f t="shared" si="3071"/>
        <v>0</v>
      </c>
      <c r="VK114" s="27">
        <f t="shared" si="3072"/>
        <v>0</v>
      </c>
      <c r="VL114" s="27" t="str">
        <f t="shared" si="3073"/>
        <v>-0.49</v>
      </c>
      <c r="VM114" s="27">
        <f t="shared" si="3074"/>
        <v>0</v>
      </c>
      <c r="VN114" s="27">
        <f t="shared" si="3075"/>
        <v>0</v>
      </c>
      <c r="VO114" s="27">
        <f t="shared" si="3076"/>
        <v>0</v>
      </c>
      <c r="VP114" s="27">
        <f t="shared" si="3077"/>
        <v>0</v>
      </c>
      <c r="VQ114" s="27">
        <f t="shared" si="3078"/>
        <v>0</v>
      </c>
      <c r="VR114" s="27" t="str">
        <f t="shared" si="3079"/>
        <v>-5.08</v>
      </c>
      <c r="VS114" s="27">
        <f t="shared" si="3080"/>
        <v>0</v>
      </c>
      <c r="VT114" s="27" t="str">
        <f t="shared" si="3081"/>
        <v>0.35</v>
      </c>
      <c r="VU114" s="27" t="str">
        <f t="shared" si="3082"/>
        <v>-13.09</v>
      </c>
      <c r="VV114" s="27">
        <f t="shared" si="3083"/>
        <v>0</v>
      </c>
      <c r="VW114" s="27">
        <f t="shared" si="3084"/>
        <v>0</v>
      </c>
      <c r="VX114" s="27">
        <f t="shared" si="3085"/>
        <v>0</v>
      </c>
      <c r="VY114" s="27">
        <f t="shared" si="3086"/>
        <v>0</v>
      </c>
      <c r="VZ114" s="27">
        <f t="shared" si="3087"/>
        <v>0</v>
      </c>
      <c r="WA114" s="27" t="str">
        <f t="shared" si="3088"/>
        <v>1.79</v>
      </c>
      <c r="WB114" s="27">
        <f t="shared" si="3089"/>
        <v>0</v>
      </c>
      <c r="WC114" s="27" t="str">
        <f t="shared" si="3090"/>
        <v>-11.98</v>
      </c>
      <c r="WD114" s="27" t="str">
        <f t="shared" si="3091"/>
        <v>-5.02</v>
      </c>
      <c r="WE114" s="27">
        <f t="shared" si="3092"/>
        <v>0</v>
      </c>
      <c r="WF114" s="27">
        <f t="shared" si="3093"/>
        <v>0</v>
      </c>
      <c r="WG114" s="27" t="str">
        <f t="shared" si="3094"/>
        <v>-10.81</v>
      </c>
      <c r="WH114" s="27">
        <f t="shared" si="3095"/>
        <v>0</v>
      </c>
      <c r="WI114" s="27">
        <f t="shared" si="3096"/>
        <v>0</v>
      </c>
      <c r="WJ114" s="27" t="str">
        <f t="shared" si="3097"/>
        <v>-5.6</v>
      </c>
      <c r="WK114" s="27">
        <f t="shared" si="3098"/>
        <v>0</v>
      </c>
      <c r="WL114" s="27">
        <f t="shared" si="3099"/>
        <v>0</v>
      </c>
      <c r="WM114" s="27" t="str">
        <f t="shared" si="3100"/>
        <v>2.67</v>
      </c>
      <c r="WN114" s="27">
        <f t="shared" si="3101"/>
        <v>0</v>
      </c>
      <c r="WO114" s="27">
        <f t="shared" si="3102"/>
        <v>0</v>
      </c>
      <c r="WP114" s="27" t="str">
        <f t="shared" si="3103"/>
        <v>-1.49</v>
      </c>
      <c r="WQ114" s="27">
        <f t="shared" si="3104"/>
        <v>0</v>
      </c>
      <c r="WR114" s="27">
        <f t="shared" si="3105"/>
        <v>0</v>
      </c>
      <c r="WS114" s="27">
        <f t="shared" si="3106"/>
        <v>0</v>
      </c>
      <c r="WT114" s="27">
        <f t="shared" si="3107"/>
        <v>0</v>
      </c>
      <c r="WU114" s="27">
        <f t="shared" si="3108"/>
        <v>0</v>
      </c>
      <c r="WV114" s="27">
        <f t="shared" si="3109"/>
        <v>0</v>
      </c>
      <c r="WW114" s="27">
        <f t="shared" si="3110"/>
        <v>0</v>
      </c>
      <c r="WX114" s="27">
        <f t="shared" si="3111"/>
        <v>0</v>
      </c>
      <c r="WY114" s="27">
        <f t="shared" si="3112"/>
        <v>0</v>
      </c>
      <c r="WZ114" s="27">
        <f t="shared" si="3113"/>
        <v>0</v>
      </c>
      <c r="XA114" s="27">
        <f t="shared" si="3114"/>
        <v>0</v>
      </c>
      <c r="XB114" s="27">
        <f t="shared" si="3115"/>
        <v>0</v>
      </c>
      <c r="XC114" s="27">
        <f t="shared" si="3116"/>
        <v>0</v>
      </c>
      <c r="XD114" s="27">
        <f t="shared" si="3117"/>
        <v>0</v>
      </c>
      <c r="XE114" s="27">
        <f t="shared" si="3118"/>
        <v>0</v>
      </c>
      <c r="XF114" s="27">
        <f t="shared" si="3119"/>
        <v>0</v>
      </c>
      <c r="XG114" s="27">
        <f t="shared" si="3120"/>
        <v>0</v>
      </c>
      <c r="XH114" s="27">
        <f t="shared" si="3121"/>
        <v>0</v>
      </c>
      <c r="XI114" s="27">
        <f t="shared" si="3122"/>
        <v>0</v>
      </c>
      <c r="XJ114" s="27">
        <f t="shared" si="3123"/>
        <v>0</v>
      </c>
      <c r="XK114" s="27">
        <f t="shared" si="3124"/>
        <v>0</v>
      </c>
      <c r="XL114" s="27">
        <f t="shared" si="3125"/>
        <v>0</v>
      </c>
      <c r="XM114" s="27">
        <f t="shared" si="3126"/>
        <v>0</v>
      </c>
      <c r="XN114" s="27">
        <f t="shared" si="3127"/>
        <v>0</v>
      </c>
      <c r="XO114" s="27">
        <f t="shared" si="3128"/>
        <v>0</v>
      </c>
      <c r="XP114" s="27">
        <f t="shared" si="3129"/>
        <v>0</v>
      </c>
      <c r="XQ114" s="27">
        <f t="shared" si="3130"/>
        <v>0</v>
      </c>
      <c r="XR114" s="27">
        <f t="shared" si="3131"/>
        <v>0</v>
      </c>
      <c r="XS114" s="27">
        <f t="shared" si="3132"/>
        <v>0</v>
      </c>
      <c r="XT114" s="27">
        <f t="shared" si="3133"/>
        <v>0</v>
      </c>
      <c r="XU114" s="27">
        <f t="shared" si="3134"/>
        <v>0</v>
      </c>
      <c r="XV114" s="27">
        <f t="shared" si="3135"/>
        <v>0</v>
      </c>
      <c r="XW114" s="27">
        <f t="shared" si="3136"/>
        <v>0</v>
      </c>
      <c r="XX114" s="27">
        <f t="shared" si="3137"/>
        <v>0</v>
      </c>
      <c r="XY114" s="27">
        <f t="shared" si="3138"/>
        <v>0</v>
      </c>
      <c r="XZ114" s="27">
        <f t="shared" si="3139"/>
        <v>0</v>
      </c>
      <c r="YA114" s="27">
        <f t="shared" si="3140"/>
        <v>0</v>
      </c>
      <c r="YB114" s="27">
        <f t="shared" si="3141"/>
        <v>0</v>
      </c>
      <c r="YC114" s="27">
        <f t="shared" si="3142"/>
        <v>0</v>
      </c>
      <c r="YD114" s="27">
        <f t="shared" si="3143"/>
        <v>0</v>
      </c>
      <c r="YE114" s="27">
        <f t="shared" si="3144"/>
        <v>0</v>
      </c>
      <c r="YF114" s="27">
        <f t="shared" si="3145"/>
        <v>0</v>
      </c>
      <c r="YG114" s="27">
        <f t="shared" si="3146"/>
        <v>0</v>
      </c>
      <c r="YH114" s="27">
        <f t="shared" si="3147"/>
        <v>0</v>
      </c>
      <c r="YI114" s="27">
        <f t="shared" si="3148"/>
        <v>0</v>
      </c>
      <c r="YJ114" s="27">
        <f t="shared" si="3149"/>
        <v>0</v>
      </c>
      <c r="YL114" s="28">
        <f t="shared" si="3150"/>
        <v>413</v>
      </c>
      <c r="YM114" s="28">
        <f t="shared" si="3151"/>
        <v>0</v>
      </c>
      <c r="YN114" s="28">
        <f t="shared" si="3152"/>
        <v>73</v>
      </c>
      <c r="YO114" s="28">
        <f t="shared" si="3153"/>
        <v>0</v>
      </c>
      <c r="YP114" s="28">
        <f t="shared" si="3154"/>
        <v>0</v>
      </c>
      <c r="YQ114" s="28">
        <f t="shared" si="3155"/>
        <v>449.5</v>
      </c>
      <c r="YT114" s="27" t="str">
        <f t="shared" si="3156"/>
        <v>72</v>
      </c>
      <c r="YU114" s="27" t="str">
        <f t="shared" si="3157"/>
        <v>59</v>
      </c>
      <c r="YV114" s="27" t="str">
        <f t="shared" si="3158"/>
        <v>35</v>
      </c>
      <c r="YW114" s="27">
        <f t="shared" si="3159"/>
        <v>0</v>
      </c>
      <c r="YX114" s="27">
        <f t="shared" si="3160"/>
        <v>0</v>
      </c>
      <c r="YY114" s="27" t="str">
        <f t="shared" si="3161"/>
        <v>25</v>
      </c>
      <c r="YZ114" s="27">
        <f t="shared" si="3162"/>
        <v>0</v>
      </c>
      <c r="ZA114" s="27">
        <f t="shared" si="3163"/>
        <v>0</v>
      </c>
      <c r="ZB114" s="27">
        <f t="shared" si="3164"/>
        <v>0</v>
      </c>
      <c r="ZC114" s="27">
        <f t="shared" si="3165"/>
        <v>0</v>
      </c>
      <c r="ZD114" s="27">
        <f t="shared" si="3166"/>
        <v>0</v>
      </c>
      <c r="ZE114" s="27" t="str">
        <f t="shared" si="3167"/>
        <v>25</v>
      </c>
      <c r="ZF114" s="27">
        <f t="shared" si="3168"/>
        <v>0</v>
      </c>
      <c r="ZG114" s="27" t="str">
        <f t="shared" si="3169"/>
        <v>19</v>
      </c>
      <c r="ZH114" s="27" t="str">
        <f t="shared" si="3170"/>
        <v>53</v>
      </c>
      <c r="ZI114" s="27">
        <f t="shared" si="3171"/>
        <v>0</v>
      </c>
      <c r="ZJ114" s="27">
        <f t="shared" si="3172"/>
        <v>0</v>
      </c>
      <c r="ZK114" s="27">
        <f t="shared" si="3173"/>
        <v>0</v>
      </c>
      <c r="ZL114" s="27">
        <f t="shared" si="3174"/>
        <v>0</v>
      </c>
      <c r="ZM114" s="27">
        <f t="shared" si="3175"/>
        <v>0</v>
      </c>
      <c r="ZN114" s="27" t="str">
        <f t="shared" si="3176"/>
        <v>13</v>
      </c>
      <c r="ZO114" s="27">
        <f t="shared" si="3177"/>
        <v>0</v>
      </c>
      <c r="ZP114" s="27" t="str">
        <f t="shared" si="3178"/>
        <v>54</v>
      </c>
      <c r="ZQ114" s="27" t="str">
        <f t="shared" si="3179"/>
        <v>35</v>
      </c>
      <c r="ZR114" s="27">
        <f t="shared" si="3180"/>
        <v>0</v>
      </c>
      <c r="ZS114" s="27">
        <f t="shared" si="3181"/>
        <v>0</v>
      </c>
      <c r="ZT114" s="27" t="str">
        <f t="shared" si="3182"/>
        <v>51</v>
      </c>
      <c r="ZU114" s="27">
        <f t="shared" si="3183"/>
        <v>0</v>
      </c>
      <c r="ZV114" s="27">
        <f t="shared" si="3184"/>
        <v>0</v>
      </c>
      <c r="ZW114" s="27" t="str">
        <f t="shared" si="3185"/>
        <v>36</v>
      </c>
      <c r="ZX114" s="27">
        <f t="shared" si="3186"/>
        <v>0</v>
      </c>
      <c r="ZY114" s="27">
        <f t="shared" si="3187"/>
        <v>0</v>
      </c>
      <c r="ZZ114" s="27" t="str">
        <f t="shared" si="3188"/>
        <v>-2</v>
      </c>
      <c r="AAA114" s="27">
        <f t="shared" si="3189"/>
        <v>0</v>
      </c>
      <c r="AAB114" s="27">
        <f t="shared" si="3190"/>
        <v>0</v>
      </c>
      <c r="AAC114" s="27" t="str">
        <f t="shared" si="3191"/>
        <v>11</v>
      </c>
      <c r="AAD114" s="27">
        <f t="shared" si="3192"/>
        <v>0</v>
      </c>
      <c r="AAE114" s="27">
        <f t="shared" si="3193"/>
        <v>0</v>
      </c>
      <c r="AAF114" s="27">
        <f t="shared" si="3194"/>
        <v>0</v>
      </c>
      <c r="AAG114" s="27">
        <f t="shared" si="3195"/>
        <v>0</v>
      </c>
      <c r="AAH114" s="27">
        <f t="shared" si="3196"/>
        <v>0</v>
      </c>
      <c r="AAI114" s="27">
        <f t="shared" si="3197"/>
        <v>0</v>
      </c>
      <c r="AAJ114" s="27">
        <f t="shared" si="3198"/>
        <v>0</v>
      </c>
      <c r="AAK114" s="27">
        <f t="shared" si="3199"/>
        <v>0</v>
      </c>
      <c r="AAL114" s="27">
        <f t="shared" si="3200"/>
        <v>0</v>
      </c>
      <c r="AAM114" s="27">
        <f t="shared" si="3201"/>
        <v>0</v>
      </c>
      <c r="AAN114" s="27">
        <f t="shared" si="3202"/>
        <v>0</v>
      </c>
      <c r="AAO114" s="27">
        <f t="shared" si="3203"/>
        <v>0</v>
      </c>
      <c r="AAP114" s="27">
        <f t="shared" si="3204"/>
        <v>0</v>
      </c>
      <c r="AAQ114" s="27">
        <f t="shared" si="3205"/>
        <v>0</v>
      </c>
      <c r="AAR114" s="27">
        <f t="shared" si="3206"/>
        <v>0</v>
      </c>
      <c r="AAS114" s="27">
        <f t="shared" si="3207"/>
        <v>0</v>
      </c>
      <c r="AAT114" s="27">
        <f t="shared" si="3208"/>
        <v>0</v>
      </c>
      <c r="AAU114" s="27">
        <f t="shared" si="3209"/>
        <v>0</v>
      </c>
      <c r="AAV114" s="27">
        <f t="shared" si="3210"/>
        <v>0</v>
      </c>
      <c r="AAW114" s="27">
        <f t="shared" si="3211"/>
        <v>0</v>
      </c>
      <c r="AAX114" s="27">
        <f t="shared" si="3212"/>
        <v>0</v>
      </c>
      <c r="AAY114" s="27">
        <f t="shared" si="3213"/>
        <v>0</v>
      </c>
      <c r="AAZ114" s="27">
        <f t="shared" si="3214"/>
        <v>0</v>
      </c>
      <c r="ABA114" s="27">
        <f t="shared" si="3215"/>
        <v>0</v>
      </c>
      <c r="ABB114" s="27">
        <f t="shared" si="3216"/>
        <v>0</v>
      </c>
      <c r="ABC114" s="27">
        <f t="shared" si="3217"/>
        <v>0</v>
      </c>
      <c r="ABD114" s="27">
        <f t="shared" si="3218"/>
        <v>0</v>
      </c>
      <c r="ABE114" s="27">
        <f t="shared" si="3219"/>
        <v>0</v>
      </c>
      <c r="ABF114" s="27">
        <f t="shared" si="3220"/>
        <v>0</v>
      </c>
      <c r="ABG114" s="27">
        <f t="shared" si="3221"/>
        <v>0</v>
      </c>
      <c r="ABH114" s="27">
        <f t="shared" si="3222"/>
        <v>0</v>
      </c>
      <c r="ABI114" s="27">
        <f t="shared" si="3223"/>
        <v>0</v>
      </c>
      <c r="ABJ114" s="27">
        <f t="shared" si="3224"/>
        <v>0</v>
      </c>
      <c r="ABK114" s="27">
        <f t="shared" si="3225"/>
        <v>0</v>
      </c>
      <c r="ABL114" s="27">
        <f t="shared" si="3226"/>
        <v>0</v>
      </c>
      <c r="ABM114" s="27">
        <f t="shared" si="3227"/>
        <v>0</v>
      </c>
      <c r="ABN114" s="27">
        <f t="shared" si="3228"/>
        <v>0</v>
      </c>
      <c r="ABO114" s="27">
        <f t="shared" si="3229"/>
        <v>0</v>
      </c>
      <c r="ABP114" s="27">
        <f t="shared" si="3230"/>
        <v>0</v>
      </c>
      <c r="ABQ114" s="27">
        <f t="shared" si="3231"/>
        <v>0</v>
      </c>
      <c r="ABR114" s="27">
        <f t="shared" si="3232"/>
        <v>0</v>
      </c>
      <c r="ABS114" s="27">
        <f t="shared" si="3233"/>
        <v>0</v>
      </c>
      <c r="ABT114" s="27">
        <f t="shared" si="3234"/>
        <v>0</v>
      </c>
      <c r="ABU114" s="27">
        <f t="shared" si="3235"/>
        <v>0</v>
      </c>
      <c r="ABV114" s="27">
        <f t="shared" si="3236"/>
        <v>0</v>
      </c>
      <c r="ABW114" s="27">
        <f t="shared" si="3237"/>
        <v>0</v>
      </c>
      <c r="ABY114" s="28">
        <f t="shared" si="3238"/>
        <v>330.20000000000005</v>
      </c>
      <c r="ABZ114" s="28">
        <f t="shared" si="3239"/>
        <v>0</v>
      </c>
      <c r="ACA114" s="28">
        <f t="shared" si="3240"/>
        <v>131.80000000000001</v>
      </c>
      <c r="ACB114" s="28">
        <f t="shared" si="3241"/>
        <v>0</v>
      </c>
      <c r="ACC114" s="28">
        <f t="shared" si="3242"/>
        <v>0</v>
      </c>
      <c r="ACD114" s="28">
        <f t="shared" si="3243"/>
        <v>396.1</v>
      </c>
      <c r="ACG114" s="27" t="str">
        <f t="shared" si="3244"/>
        <v>81.9</v>
      </c>
      <c r="ACH114" s="27" t="str">
        <f t="shared" si="3245"/>
        <v>28</v>
      </c>
      <c r="ACI114" s="27" t="str">
        <f t="shared" si="3246"/>
        <v>23.6</v>
      </c>
      <c r="ACJ114" s="27">
        <f t="shared" si="3247"/>
        <v>0</v>
      </c>
      <c r="ACK114" s="27">
        <f t="shared" si="3248"/>
        <v>0</v>
      </c>
      <c r="ACL114" s="27" t="str">
        <f t="shared" si="3249"/>
        <v>0</v>
      </c>
      <c r="ACM114" s="27">
        <f t="shared" si="3250"/>
        <v>0</v>
      </c>
      <c r="ACN114" s="27">
        <f t="shared" si="3251"/>
        <v>0</v>
      </c>
      <c r="ACO114" s="27">
        <f t="shared" si="3252"/>
        <v>0</v>
      </c>
      <c r="ACP114" s="27">
        <f t="shared" si="3253"/>
        <v>0</v>
      </c>
      <c r="ACQ114" s="27">
        <f t="shared" si="3254"/>
        <v>0</v>
      </c>
      <c r="ACR114" s="27" t="str">
        <f t="shared" si="3255"/>
        <v>16</v>
      </c>
      <c r="ACS114" s="27">
        <f t="shared" si="3256"/>
        <v>0</v>
      </c>
      <c r="ACT114" s="27" t="str">
        <f t="shared" si="3257"/>
        <v>115.3</v>
      </c>
      <c r="ACU114" s="27" t="str">
        <f t="shared" si="3258"/>
        <v>22.9</v>
      </c>
      <c r="ACV114" s="27">
        <f t="shared" si="3259"/>
        <v>0</v>
      </c>
      <c r="ACW114" s="27">
        <f t="shared" si="3260"/>
        <v>0</v>
      </c>
      <c r="ACX114" s="27">
        <f t="shared" si="3261"/>
        <v>0</v>
      </c>
      <c r="ACY114" s="27">
        <f t="shared" si="3262"/>
        <v>0</v>
      </c>
      <c r="ACZ114" s="27">
        <f t="shared" si="3263"/>
        <v>0</v>
      </c>
      <c r="ADA114" s="27" t="str">
        <f t="shared" si="3264"/>
        <v>8.9</v>
      </c>
      <c r="ADB114" s="27">
        <f t="shared" si="3265"/>
        <v>0</v>
      </c>
      <c r="ADC114" s="27" t="str">
        <f t="shared" si="3266"/>
        <v>16.5</v>
      </c>
      <c r="ADD114" s="27" t="str">
        <f t="shared" si="3267"/>
        <v>18.8</v>
      </c>
      <c r="ADE114" s="27">
        <f t="shared" si="3268"/>
        <v>0</v>
      </c>
      <c r="ADF114" s="27">
        <f t="shared" si="3269"/>
        <v>0</v>
      </c>
      <c r="ADG114" s="27" t="str">
        <f t="shared" si="3270"/>
        <v>23.9</v>
      </c>
      <c r="ADH114" s="27">
        <f t="shared" si="3271"/>
        <v>0</v>
      </c>
      <c r="ADI114" s="27">
        <f t="shared" si="3272"/>
        <v>0</v>
      </c>
      <c r="ADJ114" s="27" t="str">
        <f t="shared" si="3273"/>
        <v>13.3</v>
      </c>
      <c r="ADK114" s="27">
        <f t="shared" si="3274"/>
        <v>0</v>
      </c>
      <c r="ADL114" s="27">
        <f t="shared" si="3275"/>
        <v>0</v>
      </c>
      <c r="ADM114" s="27" t="str">
        <f t="shared" si="3276"/>
        <v>75.9</v>
      </c>
      <c r="ADN114" s="27">
        <f t="shared" si="3277"/>
        <v>0</v>
      </c>
      <c r="ADO114" s="27">
        <f t="shared" si="3278"/>
        <v>0</v>
      </c>
      <c r="ADP114" s="27" t="str">
        <f t="shared" si="3279"/>
        <v>17</v>
      </c>
      <c r="ADQ114" s="27">
        <f t="shared" si="3280"/>
        <v>0</v>
      </c>
      <c r="ADR114" s="27">
        <f t="shared" si="3281"/>
        <v>0</v>
      </c>
      <c r="ADS114" s="27">
        <f t="shared" si="3282"/>
        <v>0</v>
      </c>
      <c r="ADT114" s="27">
        <f t="shared" si="3283"/>
        <v>0</v>
      </c>
      <c r="ADU114" s="27">
        <f t="shared" si="3284"/>
        <v>0</v>
      </c>
      <c r="ADV114" s="27">
        <f t="shared" si="3285"/>
        <v>0</v>
      </c>
      <c r="ADW114" s="27">
        <f t="shared" si="3286"/>
        <v>0</v>
      </c>
      <c r="ADX114" s="27">
        <f t="shared" si="3287"/>
        <v>0</v>
      </c>
      <c r="ADY114" s="27">
        <f t="shared" si="3288"/>
        <v>0</v>
      </c>
      <c r="ADZ114" s="27">
        <f t="shared" si="3289"/>
        <v>0</v>
      </c>
      <c r="AEA114" s="27">
        <f t="shared" si="3290"/>
        <v>0</v>
      </c>
      <c r="AEB114" s="27">
        <f t="shared" si="3291"/>
        <v>0</v>
      </c>
      <c r="AEC114" s="27">
        <f t="shared" si="3292"/>
        <v>0</v>
      </c>
      <c r="AED114" s="27">
        <f t="shared" si="3293"/>
        <v>0</v>
      </c>
      <c r="AEE114" s="27">
        <f t="shared" si="3294"/>
        <v>0</v>
      </c>
      <c r="AEF114" s="27">
        <f t="shared" si="3295"/>
        <v>0</v>
      </c>
      <c r="AEG114" s="27">
        <f t="shared" si="3296"/>
        <v>0</v>
      </c>
      <c r="AEH114" s="27">
        <f t="shared" si="3297"/>
        <v>0</v>
      </c>
      <c r="AEI114" s="27">
        <f t="shared" si="3298"/>
        <v>0</v>
      </c>
      <c r="AEJ114" s="27">
        <f t="shared" si="3299"/>
        <v>0</v>
      </c>
      <c r="AEK114" s="27">
        <f t="shared" si="3300"/>
        <v>0</v>
      </c>
      <c r="AEL114" s="27">
        <f t="shared" si="3301"/>
        <v>0</v>
      </c>
      <c r="AEM114" s="27">
        <f t="shared" si="3302"/>
        <v>0</v>
      </c>
      <c r="AEN114" s="27">
        <f t="shared" si="3303"/>
        <v>0</v>
      </c>
      <c r="AEO114" s="27">
        <f t="shared" si="3304"/>
        <v>0</v>
      </c>
      <c r="AEP114" s="27">
        <f t="shared" si="3305"/>
        <v>0</v>
      </c>
      <c r="AEQ114" s="27">
        <f t="shared" si="3306"/>
        <v>0</v>
      </c>
      <c r="AER114" s="27">
        <f t="shared" si="3307"/>
        <v>0</v>
      </c>
      <c r="AES114" s="27">
        <f t="shared" si="3308"/>
        <v>0</v>
      </c>
      <c r="AET114" s="27">
        <f t="shared" si="3309"/>
        <v>0</v>
      </c>
      <c r="AEU114" s="27">
        <f t="shared" si="3310"/>
        <v>0</v>
      </c>
      <c r="AEV114" s="27">
        <f t="shared" si="3311"/>
        <v>0</v>
      </c>
      <c r="AEW114" s="27">
        <f t="shared" si="3312"/>
        <v>0</v>
      </c>
      <c r="AEX114" s="27">
        <f t="shared" si="3313"/>
        <v>0</v>
      </c>
      <c r="AEY114" s="27">
        <f t="shared" si="3314"/>
        <v>0</v>
      </c>
      <c r="AEZ114" s="27">
        <f t="shared" si="3315"/>
        <v>0</v>
      </c>
      <c r="AFA114" s="27">
        <f t="shared" si="3316"/>
        <v>0</v>
      </c>
      <c r="AFB114" s="27">
        <f t="shared" si="3317"/>
        <v>0</v>
      </c>
      <c r="AFC114" s="27">
        <f t="shared" si="3318"/>
        <v>0</v>
      </c>
      <c r="AFD114" s="27">
        <f t="shared" si="3319"/>
        <v>0</v>
      </c>
      <c r="AFE114" s="27">
        <f t="shared" si="3320"/>
        <v>0</v>
      </c>
      <c r="AFF114" s="27">
        <f t="shared" si="3321"/>
        <v>0</v>
      </c>
      <c r="AFG114" s="27">
        <f t="shared" si="3322"/>
        <v>0</v>
      </c>
      <c r="AFH114" s="27">
        <f t="shared" si="3323"/>
        <v>0</v>
      </c>
      <c r="AFI114" s="27">
        <f t="shared" si="3324"/>
        <v>0</v>
      </c>
      <c r="AFJ114" s="27">
        <f t="shared" si="3325"/>
        <v>0</v>
      </c>
      <c r="AFL114" s="28">
        <f t="shared" si="2677"/>
        <v>9.65625</v>
      </c>
      <c r="AFM114" s="28">
        <v>9.65625</v>
      </c>
      <c r="AFN114" s="27">
        <v>8</v>
      </c>
      <c r="AFO114" s="27">
        <f t="shared" si="3326"/>
        <v>8</v>
      </c>
      <c r="AFP114" s="27">
        <f t="shared" si="3327"/>
        <v>8</v>
      </c>
      <c r="AFQ114" s="27">
        <f t="shared" si="3328"/>
        <v>8</v>
      </c>
      <c r="AFR114" s="27">
        <f t="shared" si="3329"/>
        <v>0</v>
      </c>
      <c r="AFS114" s="27">
        <f t="shared" si="3330"/>
        <v>0</v>
      </c>
      <c r="AFT114" s="27">
        <f t="shared" si="3331"/>
        <v>5</v>
      </c>
      <c r="AFU114" s="27">
        <f t="shared" si="3332"/>
        <v>0</v>
      </c>
      <c r="AFV114" s="27">
        <f t="shared" si="3333"/>
        <v>0</v>
      </c>
      <c r="AFW114" s="27">
        <f t="shared" si="3334"/>
        <v>0</v>
      </c>
      <c r="AFX114" s="27">
        <f t="shared" si="3335"/>
        <v>0</v>
      </c>
      <c r="AFY114" s="27">
        <f t="shared" si="3336"/>
        <v>0</v>
      </c>
      <c r="AFZ114" s="27">
        <f t="shared" si="3337"/>
        <v>8</v>
      </c>
      <c r="AGA114" s="27">
        <f t="shared" si="3338"/>
        <v>0</v>
      </c>
      <c r="AGB114" s="27">
        <f t="shared" si="3339"/>
        <v>8</v>
      </c>
      <c r="AGC114" s="27">
        <f t="shared" si="3340"/>
        <v>8</v>
      </c>
      <c r="AGD114" s="27">
        <f t="shared" si="3341"/>
        <v>0</v>
      </c>
      <c r="AGE114" s="27">
        <f t="shared" si="3342"/>
        <v>0</v>
      </c>
      <c r="AGF114" s="27">
        <f t="shared" si="3343"/>
        <v>0</v>
      </c>
      <c r="AGG114" s="27">
        <f t="shared" si="3344"/>
        <v>0</v>
      </c>
      <c r="AGH114" s="27">
        <f t="shared" si="3345"/>
        <v>0</v>
      </c>
      <c r="AGI114" s="27">
        <f t="shared" si="3346"/>
        <v>8</v>
      </c>
      <c r="AGJ114" s="27">
        <f t="shared" si="3347"/>
        <v>0</v>
      </c>
      <c r="AGK114" s="27">
        <f t="shared" si="3348"/>
        <v>4</v>
      </c>
      <c r="AGL114" s="27">
        <f t="shared" si="3349"/>
        <v>8</v>
      </c>
      <c r="AGM114" s="27">
        <f t="shared" si="3350"/>
        <v>0</v>
      </c>
      <c r="AGN114" s="27">
        <f t="shared" si="3351"/>
        <v>0</v>
      </c>
      <c r="AGO114" s="27">
        <f t="shared" si="3352"/>
        <v>8</v>
      </c>
      <c r="AGP114" s="27">
        <f t="shared" si="3353"/>
        <v>0</v>
      </c>
      <c r="AGQ114" s="27">
        <f t="shared" si="3354"/>
        <v>0</v>
      </c>
      <c r="AGR114" s="27">
        <f t="shared" si="3355"/>
        <v>8</v>
      </c>
      <c r="AGS114" s="27">
        <f t="shared" si="3356"/>
        <v>0</v>
      </c>
      <c r="AGT114" s="27">
        <f t="shared" si="3357"/>
        <v>0</v>
      </c>
      <c r="AGU114" s="27">
        <f t="shared" si="3358"/>
        <v>8</v>
      </c>
      <c r="AGV114" s="27">
        <f t="shared" si="3359"/>
        <v>0</v>
      </c>
      <c r="AGW114" s="27">
        <f t="shared" si="3360"/>
        <v>0</v>
      </c>
      <c r="AGX114" s="27">
        <f t="shared" si="3361"/>
        <v>8</v>
      </c>
      <c r="AGY114" s="27">
        <f t="shared" si="3362"/>
        <v>0</v>
      </c>
      <c r="AGZ114" s="27">
        <f t="shared" si="3363"/>
        <v>0</v>
      </c>
      <c r="AHA114" s="27">
        <f t="shared" si="3364"/>
        <v>0</v>
      </c>
      <c r="AHB114" s="27">
        <f t="shared" si="3365"/>
        <v>0</v>
      </c>
      <c r="AHC114" s="27">
        <f t="shared" si="3366"/>
        <v>0</v>
      </c>
      <c r="AHD114" s="27">
        <f t="shared" si="3367"/>
        <v>0</v>
      </c>
      <c r="AHE114" s="27">
        <f t="shared" si="3368"/>
        <v>0</v>
      </c>
      <c r="AHF114" s="27">
        <f t="shared" si="3369"/>
        <v>0</v>
      </c>
      <c r="AHG114" s="27">
        <f t="shared" si="3370"/>
        <v>0</v>
      </c>
      <c r="AHH114" s="27">
        <f t="shared" si="3371"/>
        <v>0</v>
      </c>
      <c r="AHI114" s="27">
        <f t="shared" si="3372"/>
        <v>0</v>
      </c>
      <c r="AHJ114" s="27">
        <f t="shared" si="3373"/>
        <v>0</v>
      </c>
      <c r="AHK114" s="27">
        <f t="shared" si="3374"/>
        <v>0</v>
      </c>
      <c r="AHL114" s="27">
        <f t="shared" si="3375"/>
        <v>0</v>
      </c>
      <c r="AHM114" s="27">
        <f t="shared" si="3376"/>
        <v>0</v>
      </c>
      <c r="AHN114" s="27">
        <f t="shared" si="3377"/>
        <v>0</v>
      </c>
      <c r="AHO114" s="27">
        <f t="shared" si="3378"/>
        <v>0</v>
      </c>
      <c r="AHP114" s="27">
        <f t="shared" si="3379"/>
        <v>0</v>
      </c>
      <c r="AHQ114" s="27">
        <f t="shared" si="3380"/>
        <v>0</v>
      </c>
      <c r="AHR114" s="27">
        <f t="shared" si="3381"/>
        <v>0</v>
      </c>
      <c r="AHS114" s="27">
        <f t="shared" si="3382"/>
        <v>0</v>
      </c>
      <c r="AHT114" s="27">
        <f t="shared" si="3383"/>
        <v>0</v>
      </c>
      <c r="AHU114" s="27">
        <f t="shared" si="3384"/>
        <v>0</v>
      </c>
      <c r="AHV114" s="27">
        <f t="shared" si="3385"/>
        <v>0</v>
      </c>
      <c r="AHW114" s="27">
        <f t="shared" si="3386"/>
        <v>0</v>
      </c>
      <c r="AHX114" s="27">
        <f t="shared" si="3387"/>
        <v>0</v>
      </c>
      <c r="AHY114" s="27">
        <f t="shared" si="3388"/>
        <v>0</v>
      </c>
      <c r="AHZ114" s="27">
        <f t="shared" si="3389"/>
        <v>0</v>
      </c>
      <c r="AIA114" s="27">
        <f t="shared" si="3390"/>
        <v>0</v>
      </c>
      <c r="AIB114" s="27">
        <f t="shared" si="3391"/>
        <v>0</v>
      </c>
      <c r="AIC114" s="27">
        <f t="shared" si="3392"/>
        <v>0</v>
      </c>
      <c r="AID114" s="27">
        <f t="shared" si="3393"/>
        <v>0</v>
      </c>
      <c r="AIE114" s="27">
        <f t="shared" si="3394"/>
        <v>0</v>
      </c>
      <c r="AIF114" s="27">
        <f t="shared" si="3395"/>
        <v>0</v>
      </c>
      <c r="AIG114" s="27">
        <f t="shared" si="3396"/>
        <v>0</v>
      </c>
      <c r="AIH114" s="27">
        <f t="shared" si="3397"/>
        <v>0</v>
      </c>
      <c r="AII114" s="27">
        <f t="shared" si="3398"/>
        <v>0</v>
      </c>
      <c r="AIJ114" s="27">
        <f t="shared" si="3399"/>
        <v>0</v>
      </c>
      <c r="AIK114" s="27">
        <f t="shared" si="3400"/>
        <v>0</v>
      </c>
      <c r="AIL114" s="27">
        <f t="shared" si="3401"/>
        <v>0</v>
      </c>
      <c r="AIM114" s="27">
        <f t="shared" si="3402"/>
        <v>0</v>
      </c>
      <c r="AIN114" s="27">
        <f t="shared" si="3403"/>
        <v>0</v>
      </c>
      <c r="AIO114" s="27">
        <f t="shared" si="3404"/>
        <v>0</v>
      </c>
      <c r="AIP114" s="27">
        <f t="shared" si="3405"/>
        <v>0</v>
      </c>
      <c r="AIQ114" s="27">
        <f t="shared" si="3406"/>
        <v>0</v>
      </c>
      <c r="AIR114" s="27">
        <f t="shared" si="3407"/>
        <v>0</v>
      </c>
      <c r="AIT114" s="27">
        <v>1</v>
      </c>
      <c r="AIU114" s="27">
        <v>1</v>
      </c>
      <c r="AIV114" s="27">
        <v>1</v>
      </c>
      <c r="AIW114" s="27">
        <f t="shared" si="3408"/>
        <v>0</v>
      </c>
      <c r="AIX114" s="27">
        <f t="shared" si="3409"/>
        <v>0</v>
      </c>
      <c r="AIY114" s="27">
        <f t="shared" si="3410"/>
        <v>1</v>
      </c>
      <c r="AIZ114" s="27">
        <f t="shared" si="3411"/>
        <v>0</v>
      </c>
      <c r="AJA114" s="27">
        <f t="shared" si="3412"/>
        <v>0</v>
      </c>
      <c r="AJB114" s="27">
        <f t="shared" si="3413"/>
        <v>0</v>
      </c>
      <c r="AJC114" s="27">
        <f t="shared" si="3414"/>
        <v>0</v>
      </c>
      <c r="AJD114" s="27">
        <f t="shared" si="3415"/>
        <v>0</v>
      </c>
      <c r="AJE114" s="27">
        <f t="shared" si="3416"/>
        <v>0.125</v>
      </c>
      <c r="AJF114" s="27">
        <f t="shared" si="3417"/>
        <v>0</v>
      </c>
      <c r="AJG114" s="27">
        <f t="shared" si="3418"/>
        <v>0.5</v>
      </c>
      <c r="AJH114" s="27">
        <f t="shared" si="3419"/>
        <v>1</v>
      </c>
      <c r="AJI114" s="27">
        <f t="shared" si="3420"/>
        <v>0</v>
      </c>
      <c r="AJJ114" s="27">
        <f t="shared" si="3421"/>
        <v>0</v>
      </c>
      <c r="AJK114" s="27">
        <f t="shared" si="3422"/>
        <v>0</v>
      </c>
      <c r="AJL114" s="27">
        <f t="shared" si="3423"/>
        <v>0</v>
      </c>
      <c r="AJM114" s="27">
        <f t="shared" si="3424"/>
        <v>0</v>
      </c>
      <c r="AJN114" s="27">
        <f t="shared" si="3425"/>
        <v>3.125E-2</v>
      </c>
      <c r="AJO114" s="27">
        <f t="shared" si="3426"/>
        <v>0</v>
      </c>
      <c r="AJP114" s="27">
        <f t="shared" si="3427"/>
        <v>1</v>
      </c>
      <c r="AJQ114" s="27">
        <f t="shared" si="3428"/>
        <v>2</v>
      </c>
      <c r="AJR114" s="27">
        <f t="shared" si="3429"/>
        <v>0</v>
      </c>
      <c r="AJS114" s="27">
        <f t="shared" si="3430"/>
        <v>0</v>
      </c>
      <c r="AJT114" s="27">
        <f t="shared" si="3431"/>
        <v>0.25</v>
      </c>
      <c r="AJU114" s="27">
        <f t="shared" si="3432"/>
        <v>0</v>
      </c>
      <c r="AJV114" s="27">
        <f t="shared" si="3433"/>
        <v>0</v>
      </c>
      <c r="AJW114" s="27">
        <f t="shared" si="3434"/>
        <v>0.25</v>
      </c>
      <c r="AJX114" s="27">
        <f t="shared" si="3435"/>
        <v>0</v>
      </c>
      <c r="AJY114" s="27">
        <f t="shared" si="3436"/>
        <v>0</v>
      </c>
      <c r="AJZ114" s="27">
        <f t="shared" si="3437"/>
        <v>0.25</v>
      </c>
      <c r="AKA114" s="27">
        <f t="shared" si="3438"/>
        <v>0</v>
      </c>
      <c r="AKB114" s="27">
        <f t="shared" si="3439"/>
        <v>0</v>
      </c>
      <c r="AKC114" s="27">
        <f t="shared" si="3440"/>
        <v>0.25</v>
      </c>
      <c r="AKD114" s="27">
        <f t="shared" si="3441"/>
        <v>0</v>
      </c>
      <c r="AKE114" s="27">
        <f t="shared" si="3442"/>
        <v>0</v>
      </c>
      <c r="AKF114" s="27">
        <f t="shared" si="3443"/>
        <v>0</v>
      </c>
      <c r="AKG114" s="27">
        <f t="shared" si="3444"/>
        <v>0</v>
      </c>
      <c r="AKH114" s="27">
        <f t="shared" si="3445"/>
        <v>0</v>
      </c>
      <c r="AKI114" s="27">
        <f t="shared" si="3446"/>
        <v>0</v>
      </c>
      <c r="AKJ114" s="27">
        <f t="shared" si="3447"/>
        <v>0</v>
      </c>
      <c r="AKK114" s="27">
        <f t="shared" si="3448"/>
        <v>0</v>
      </c>
      <c r="AKL114" s="27">
        <f t="shared" si="3449"/>
        <v>0</v>
      </c>
      <c r="AKM114" s="27">
        <f t="shared" si="3450"/>
        <v>0</v>
      </c>
      <c r="AKN114" s="27">
        <f t="shared" si="3451"/>
        <v>0</v>
      </c>
      <c r="AKO114" s="27">
        <f t="shared" si="3452"/>
        <v>0</v>
      </c>
      <c r="AKP114" s="27">
        <f t="shared" si="3453"/>
        <v>0</v>
      </c>
      <c r="AKQ114" s="27">
        <f t="shared" si="3454"/>
        <v>0</v>
      </c>
      <c r="AKR114" s="27">
        <f t="shared" si="3455"/>
        <v>0</v>
      </c>
      <c r="AKS114" s="27">
        <f t="shared" si="3456"/>
        <v>0</v>
      </c>
      <c r="AKT114" s="27">
        <f t="shared" si="3457"/>
        <v>0</v>
      </c>
      <c r="AKU114" s="27">
        <f t="shared" si="3458"/>
        <v>0</v>
      </c>
      <c r="AKV114" s="27">
        <f t="shared" si="3459"/>
        <v>0</v>
      </c>
      <c r="AKW114" s="27">
        <f t="shared" si="3460"/>
        <v>0</v>
      </c>
      <c r="AKX114" s="27">
        <f t="shared" si="3461"/>
        <v>0</v>
      </c>
      <c r="AKY114" s="27">
        <f t="shared" si="3462"/>
        <v>0</v>
      </c>
      <c r="AKZ114" s="27">
        <f t="shared" si="3463"/>
        <v>0</v>
      </c>
      <c r="ALA114" s="27">
        <f t="shared" si="3464"/>
        <v>0</v>
      </c>
      <c r="ALB114" s="27">
        <f t="shared" si="3465"/>
        <v>0</v>
      </c>
      <c r="ALC114" s="27">
        <f t="shared" si="3466"/>
        <v>0</v>
      </c>
      <c r="ALD114" s="27">
        <f t="shared" si="3467"/>
        <v>0</v>
      </c>
      <c r="ALE114" s="27">
        <f t="shared" si="3468"/>
        <v>0</v>
      </c>
      <c r="ALF114" s="27">
        <f t="shared" si="3469"/>
        <v>0</v>
      </c>
      <c r="ALG114" s="27">
        <f t="shared" si="3470"/>
        <v>0</v>
      </c>
      <c r="ALH114" s="27">
        <f t="shared" si="3471"/>
        <v>0</v>
      </c>
      <c r="ALI114" s="27">
        <f t="shared" si="3472"/>
        <v>0</v>
      </c>
      <c r="ALJ114" s="27">
        <f t="shared" si="3473"/>
        <v>0</v>
      </c>
      <c r="ALK114" s="27">
        <f t="shared" si="3474"/>
        <v>0</v>
      </c>
      <c r="ALL114" s="27">
        <f t="shared" si="3475"/>
        <v>0</v>
      </c>
      <c r="ALM114" s="27">
        <f t="shared" si="3476"/>
        <v>0</v>
      </c>
      <c r="ALN114" s="27">
        <f t="shared" si="3477"/>
        <v>0</v>
      </c>
      <c r="ALO114" s="27">
        <f t="shared" si="3478"/>
        <v>0</v>
      </c>
      <c r="ALP114" s="27">
        <f t="shared" si="3479"/>
        <v>0</v>
      </c>
      <c r="ALQ114" s="27">
        <f t="shared" si="3480"/>
        <v>0</v>
      </c>
      <c r="ALR114" s="27">
        <f t="shared" si="3481"/>
        <v>0</v>
      </c>
      <c r="ALS114" s="27">
        <f t="shared" si="3482"/>
        <v>0</v>
      </c>
      <c r="ALT114" s="27">
        <f t="shared" si="3483"/>
        <v>0</v>
      </c>
      <c r="ALU114" s="27">
        <f t="shared" si="3484"/>
        <v>0</v>
      </c>
      <c r="ALV114" s="27">
        <f t="shared" si="3485"/>
        <v>0</v>
      </c>
      <c r="ALW114" s="27">
        <f t="shared" si="3486"/>
        <v>0</v>
      </c>
      <c r="AMK114" s="28">
        <v>1699</v>
      </c>
      <c r="AML114" s="28">
        <f t="shared" si="3487"/>
        <v>1699</v>
      </c>
      <c r="AMN114" s="28">
        <v>1798</v>
      </c>
      <c r="AMO114" s="27" t="str">
        <f t="shared" si="3488"/>
        <v>1812</v>
      </c>
      <c r="AMP114" s="27" t="str">
        <f t="shared" si="3489"/>
        <v>1802</v>
      </c>
      <c r="AMQ114" s="27" t="str">
        <f t="shared" si="3490"/>
        <v>1787</v>
      </c>
      <c r="AMR114" s="27" t="str">
        <f t="shared" si="3491"/>
        <v>1787</v>
      </c>
      <c r="AMS114" s="27" t="str">
        <f t="shared" si="3492"/>
        <v>1787</v>
      </c>
      <c r="AMT114" s="27" t="str">
        <f t="shared" si="3493"/>
        <v>1767</v>
      </c>
      <c r="AMU114" s="27" t="str">
        <f t="shared" si="3494"/>
        <v>1767</v>
      </c>
      <c r="AMV114" s="27" t="str">
        <f t="shared" si="3495"/>
        <v>1767</v>
      </c>
      <c r="AMW114" s="27" t="str">
        <f t="shared" si="3496"/>
        <v>1767</v>
      </c>
      <c r="AMX114" s="27" t="str">
        <f t="shared" si="3497"/>
        <v>1767</v>
      </c>
      <c r="AMY114" s="27" t="str">
        <f t="shared" si="3498"/>
        <v>1767</v>
      </c>
      <c r="AMZ114" s="27" t="str">
        <f t="shared" si="3499"/>
        <v>1755</v>
      </c>
      <c r="ANA114" s="27" t="str">
        <f t="shared" si="3500"/>
        <v>1755</v>
      </c>
      <c r="ANB114" s="27" t="str">
        <f t="shared" si="3501"/>
        <v>1773</v>
      </c>
      <c r="ANC114" s="27" t="str">
        <f t="shared" si="3502"/>
        <v>1765</v>
      </c>
      <c r="AND114" s="27" t="str">
        <f t="shared" si="3503"/>
        <v>1765</v>
      </c>
      <c r="ANE114" s="27" t="str">
        <f t="shared" si="3504"/>
        <v>1765</v>
      </c>
      <c r="ANF114" s="27" t="str">
        <f t="shared" si="3505"/>
        <v>1765</v>
      </c>
      <c r="ANG114" s="27" t="str">
        <f t="shared" si="3506"/>
        <v>1765</v>
      </c>
      <c r="ANH114" s="27" t="str">
        <f t="shared" si="3507"/>
        <v>1765</v>
      </c>
      <c r="ANI114" s="27" t="str">
        <f t="shared" si="3508"/>
        <v>1743</v>
      </c>
      <c r="ANJ114" s="27" t="str">
        <f t="shared" si="3509"/>
        <v>1743</v>
      </c>
      <c r="ANK114" s="27" t="str">
        <f t="shared" si="3510"/>
        <v>1738</v>
      </c>
      <c r="ANL114" s="27" t="str">
        <f t="shared" si="3511"/>
        <v>1721</v>
      </c>
      <c r="ANM114" s="27" t="str">
        <f t="shared" si="3512"/>
        <v>1721</v>
      </c>
      <c r="ANN114" s="27" t="str">
        <f t="shared" si="3513"/>
        <v>1721</v>
      </c>
      <c r="ANO114" s="27" t="str">
        <f t="shared" si="3514"/>
        <v>1711</v>
      </c>
      <c r="ANP114" s="27" t="str">
        <f t="shared" si="3515"/>
        <v>1711</v>
      </c>
      <c r="ANQ114" s="27" t="str">
        <f t="shared" si="3516"/>
        <v>1711</v>
      </c>
      <c r="ANR114" s="27" t="str">
        <f t="shared" si="3517"/>
        <v>1695</v>
      </c>
      <c r="ANS114" s="27" t="str">
        <f t="shared" si="3518"/>
        <v>1695</v>
      </c>
      <c r="ANT114" s="27" t="str">
        <f t="shared" si="3519"/>
        <v>1695</v>
      </c>
      <c r="ANU114" s="27" t="str">
        <f t="shared" si="3520"/>
        <v>1710</v>
      </c>
      <c r="ANV114" s="27" t="str">
        <f t="shared" si="3521"/>
        <v>1710</v>
      </c>
      <c r="ANW114" s="27" t="str">
        <f t="shared" si="3522"/>
        <v>1710</v>
      </c>
      <c r="ANX114" s="27" t="str">
        <f t="shared" si="3523"/>
        <v>1699</v>
      </c>
      <c r="ANY114" s="27" t="str">
        <f t="shared" si="3524"/>
        <v>1699</v>
      </c>
      <c r="ANZ114" s="27" t="str">
        <f t="shared" si="3525"/>
        <v>1699</v>
      </c>
      <c r="AOA114" s="27" t="str">
        <f t="shared" si="3526"/>
        <v>1699</v>
      </c>
      <c r="AOB114" s="27" t="str">
        <f t="shared" si="3527"/>
        <v>1699</v>
      </c>
      <c r="AOC114" s="27" t="str">
        <f t="shared" si="3528"/>
        <v>1699</v>
      </c>
      <c r="AOD114" s="27" t="str">
        <f t="shared" si="3529"/>
        <v>1699</v>
      </c>
      <c r="AOE114" s="27" t="str">
        <f t="shared" si="3530"/>
        <v>1699</v>
      </c>
      <c r="AOF114" s="27" t="str">
        <f t="shared" si="3531"/>
        <v>1699</v>
      </c>
      <c r="AOG114" s="27" t="str">
        <f t="shared" si="3532"/>
        <v>1699</v>
      </c>
      <c r="AOH114" s="27" t="str">
        <f t="shared" si="3533"/>
        <v>1699</v>
      </c>
      <c r="AOI114" s="27" t="str">
        <f t="shared" si="3534"/>
        <v>1699</v>
      </c>
      <c r="AOJ114" s="27" t="str">
        <f t="shared" si="3535"/>
        <v>1699</v>
      </c>
      <c r="AOK114" s="27" t="str">
        <f t="shared" si="3536"/>
        <v>1699</v>
      </c>
      <c r="AOL114" s="27" t="str">
        <f t="shared" si="3537"/>
        <v>1699</v>
      </c>
      <c r="AOM114" s="27" t="str">
        <f t="shared" si="3538"/>
        <v>1699</v>
      </c>
      <c r="AON114" s="27" t="str">
        <f t="shared" si="3539"/>
        <v>1699</v>
      </c>
      <c r="AOO114" s="27" t="str">
        <f t="shared" si="3540"/>
        <v>1699</v>
      </c>
      <c r="AOP114" s="27" t="str">
        <f t="shared" si="3541"/>
        <v>1699</v>
      </c>
      <c r="AOQ114" s="27" t="str">
        <f t="shared" si="3542"/>
        <v>1699</v>
      </c>
      <c r="AOR114" s="27" t="str">
        <f t="shared" si="3543"/>
        <v>1699</v>
      </c>
      <c r="AOS114" s="27" t="str">
        <f t="shared" si="3544"/>
        <v>1699</v>
      </c>
      <c r="AOT114" s="27" t="str">
        <f t="shared" si="3545"/>
        <v>1699</v>
      </c>
      <c r="AOU114" s="27" t="str">
        <f t="shared" si="3546"/>
        <v>1699</v>
      </c>
      <c r="AOV114" s="27" t="str">
        <f t="shared" si="3547"/>
        <v>1699</v>
      </c>
      <c r="AOW114" s="27" t="str">
        <f t="shared" si="3548"/>
        <v>1699</v>
      </c>
      <c r="AOX114" s="27" t="str">
        <f t="shared" si="3549"/>
        <v>1699</v>
      </c>
      <c r="AOY114" s="27" t="str">
        <f t="shared" si="3550"/>
        <v>1699</v>
      </c>
      <c r="AOZ114" s="27" t="str">
        <f t="shared" si="3551"/>
        <v>1699</v>
      </c>
      <c r="APA114" s="27" t="str">
        <f t="shared" si="3552"/>
        <v>1699</v>
      </c>
      <c r="APB114" s="27" t="str">
        <f t="shared" si="3553"/>
        <v>1699</v>
      </c>
      <c r="APC114" s="27" t="str">
        <f t="shared" si="3554"/>
        <v>1699</v>
      </c>
      <c r="APD114" s="27" t="str">
        <f t="shared" si="3555"/>
        <v>1699</v>
      </c>
      <c r="APE114" s="27" t="str">
        <f t="shared" si="3556"/>
        <v>1699</v>
      </c>
      <c r="APF114" s="27" t="str">
        <f t="shared" si="3557"/>
        <v>1699</v>
      </c>
      <c r="APG114" s="27" t="str">
        <f t="shared" si="3558"/>
        <v>1699</v>
      </c>
      <c r="APH114" s="27" t="str">
        <f t="shared" si="3559"/>
        <v>1699</v>
      </c>
      <c r="API114" s="27" t="str">
        <f t="shared" si="3560"/>
        <v>1699</v>
      </c>
      <c r="APJ114" s="27" t="str">
        <f t="shared" si="3561"/>
        <v>1699</v>
      </c>
      <c r="APK114" s="27" t="str">
        <f t="shared" si="3562"/>
        <v>1699</v>
      </c>
      <c r="APL114" s="27" t="str">
        <f t="shared" si="3563"/>
        <v>1699</v>
      </c>
      <c r="APM114" s="27" t="str">
        <f t="shared" si="3564"/>
        <v>1699</v>
      </c>
      <c r="APN114" s="27" t="str">
        <f t="shared" si="3565"/>
        <v>1699</v>
      </c>
      <c r="APO114" s="27" t="str">
        <f t="shared" si="3566"/>
        <v>1699</v>
      </c>
      <c r="APP114" s="27" t="str">
        <f t="shared" si="3567"/>
        <v>1699</v>
      </c>
      <c r="APQ114" s="27" t="str">
        <f t="shared" si="3568"/>
        <v>1699</v>
      </c>
      <c r="APR114" s="27" t="str">
        <f t="shared" si="3569"/>
        <v>1699</v>
      </c>
    </row>
    <row r="115" spans="1:1011 1025:1110" x14ac:dyDescent="0.35">
      <c r="A115" s="27">
        <v>69</v>
      </c>
      <c r="B115" s="87" t="s">
        <v>83</v>
      </c>
      <c r="C115" s="91">
        <f>VLOOKUP(A115, Rankings!$A$2:$AN$129, 40, FALSE)</f>
        <v>113</v>
      </c>
      <c r="D115" s="21" t="s">
        <v>384</v>
      </c>
      <c r="I115" s="29">
        <f t="shared" si="2678"/>
        <v>12.5</v>
      </c>
      <c r="L115" s="27" t="s">
        <v>2293</v>
      </c>
      <c r="M115" s="27" t="s">
        <v>2426</v>
      </c>
      <c r="N115" s="27" t="s">
        <v>2692</v>
      </c>
      <c r="O115" s="27" t="s">
        <v>24</v>
      </c>
      <c r="P115" s="27" t="s">
        <v>3104</v>
      </c>
      <c r="Q115" s="27" t="s">
        <v>24</v>
      </c>
      <c r="R115" s="27" t="s">
        <v>24</v>
      </c>
      <c r="S115" s="27" t="s">
        <v>24</v>
      </c>
      <c r="T115" s="27" t="s">
        <v>3703</v>
      </c>
      <c r="U115" s="27" t="s">
        <v>24</v>
      </c>
      <c r="V115" s="27" t="s">
        <v>24</v>
      </c>
      <c r="W115" s="27" t="s">
        <v>4096</v>
      </c>
      <c r="X115" s="27" t="s">
        <v>24</v>
      </c>
      <c r="Y115" s="27" t="s">
        <v>24</v>
      </c>
      <c r="Z115" s="27" t="s">
        <v>4466</v>
      </c>
      <c r="AA115" s="27" t="s">
        <v>24</v>
      </c>
      <c r="AB115" s="27" t="s">
        <v>24</v>
      </c>
      <c r="AC115" s="27" t="s">
        <v>24</v>
      </c>
      <c r="AD115" s="27" t="s">
        <v>24</v>
      </c>
      <c r="AE115" s="27" t="s">
        <v>24</v>
      </c>
      <c r="AF115" s="27" t="s">
        <v>5071</v>
      </c>
      <c r="AG115" s="27" t="s">
        <v>24</v>
      </c>
      <c r="AH115" s="27" t="s">
        <v>24</v>
      </c>
      <c r="AI115" s="27" t="s">
        <v>5449</v>
      </c>
      <c r="AJ115" s="27" t="s">
        <v>24</v>
      </c>
      <c r="AK115" s="27" t="s">
        <v>24</v>
      </c>
      <c r="AL115" s="27" t="s">
        <v>5655</v>
      </c>
      <c r="AM115" s="27" t="s">
        <v>24</v>
      </c>
      <c r="AN115" s="27" t="s">
        <v>24</v>
      </c>
      <c r="AO115" s="27" t="s">
        <v>6029</v>
      </c>
      <c r="AP115" s="27" t="s">
        <v>24</v>
      </c>
      <c r="AQ115" s="27" t="s">
        <v>24</v>
      </c>
      <c r="AR115" s="27" t="s">
        <v>6304</v>
      </c>
      <c r="AS115" s="27" t="s">
        <v>24</v>
      </c>
      <c r="AT115" s="27" t="s">
        <v>24</v>
      </c>
      <c r="AU115" s="27" t="s">
        <v>6630</v>
      </c>
      <c r="AV115" s="27" t="s">
        <v>24</v>
      </c>
      <c r="AW115" s="27" t="s">
        <v>24</v>
      </c>
      <c r="AX115" s="27" t="s">
        <v>24</v>
      </c>
      <c r="AY115" s="27" t="s">
        <v>24</v>
      </c>
      <c r="AZ115" s="27" t="s">
        <v>24</v>
      </c>
      <c r="BA115" s="27" t="s">
        <v>24</v>
      </c>
      <c r="BB115" s="27" t="s">
        <v>24</v>
      </c>
      <c r="BC115" s="27" t="s">
        <v>24</v>
      </c>
      <c r="BD115" s="27" t="s">
        <v>24</v>
      </c>
      <c r="BE115" s="27" t="s">
        <v>24</v>
      </c>
      <c r="BF115" s="27" t="s">
        <v>24</v>
      </c>
      <c r="BG115" s="27" t="s">
        <v>24</v>
      </c>
      <c r="BH115" s="27" t="s">
        <v>24</v>
      </c>
      <c r="BI115" s="27" t="s">
        <v>24</v>
      </c>
      <c r="BJ115" s="27" t="s">
        <v>24</v>
      </c>
      <c r="BK115" s="27" t="s">
        <v>24</v>
      </c>
      <c r="BL115" s="27" t="s">
        <v>24</v>
      </c>
      <c r="BM115" s="27" t="s">
        <v>24</v>
      </c>
      <c r="BN115" s="27" t="s">
        <v>24</v>
      </c>
      <c r="BO115" s="27" t="s">
        <v>24</v>
      </c>
      <c r="BP115" s="27" t="s">
        <v>24</v>
      </c>
      <c r="BQ115" s="27" t="s">
        <v>24</v>
      </c>
      <c r="BR115" s="27" t="s">
        <v>24</v>
      </c>
      <c r="BS115" s="27" t="s">
        <v>24</v>
      </c>
      <c r="BT115" s="27" t="s">
        <v>24</v>
      </c>
      <c r="BU115" s="27" t="s">
        <v>24</v>
      </c>
      <c r="BV115" s="27" t="s">
        <v>24</v>
      </c>
      <c r="BW115" s="27" t="s">
        <v>24</v>
      </c>
      <c r="BX115" s="27" t="s">
        <v>24</v>
      </c>
      <c r="BY115" s="27" t="s">
        <v>24</v>
      </c>
      <c r="BZ115" s="27" t="s">
        <v>24</v>
      </c>
      <c r="CA115" s="27" t="s">
        <v>24</v>
      </c>
      <c r="CB115" s="27" t="s">
        <v>24</v>
      </c>
      <c r="CC115" s="27" t="s">
        <v>24</v>
      </c>
      <c r="CD115" s="27" t="s">
        <v>24</v>
      </c>
      <c r="CE115" s="27" t="s">
        <v>24</v>
      </c>
      <c r="CF115" s="27" t="s">
        <v>24</v>
      </c>
      <c r="CG115" s="27" t="s">
        <v>24</v>
      </c>
      <c r="CH115" s="27" t="s">
        <v>24</v>
      </c>
      <c r="CI115" s="27" t="s">
        <v>24</v>
      </c>
      <c r="CJ115" s="27" t="s">
        <v>24</v>
      </c>
      <c r="CK115" s="27" t="s">
        <v>24</v>
      </c>
      <c r="CL115" s="27" t="s">
        <v>24</v>
      </c>
      <c r="CM115" s="27" t="s">
        <v>24</v>
      </c>
      <c r="CN115" s="27" t="s">
        <v>24</v>
      </c>
      <c r="CO115" s="27" t="s">
        <v>24</v>
      </c>
      <c r="CQ115" s="28">
        <f t="shared" si="2679"/>
        <v>0</v>
      </c>
      <c r="CR115" s="28">
        <f t="shared" si="2680"/>
        <v>6</v>
      </c>
      <c r="CS115" s="28">
        <f t="shared" si="2681"/>
        <v>3</v>
      </c>
      <c r="CT115" s="28">
        <f t="shared" si="2682"/>
        <v>3</v>
      </c>
      <c r="CU115" s="28">
        <f t="shared" si="2683"/>
        <v>0</v>
      </c>
      <c r="CV115" s="28">
        <f t="shared" si="2684"/>
        <v>5</v>
      </c>
      <c r="CW115" s="28">
        <f t="shared" si="2685"/>
        <v>1</v>
      </c>
      <c r="CX115" s="28">
        <f t="shared" si="2686"/>
        <v>3</v>
      </c>
      <c r="CY115" s="28">
        <f t="shared" si="2687"/>
        <v>0</v>
      </c>
      <c r="CZ115" s="28">
        <f t="shared" si="2688"/>
        <v>0</v>
      </c>
      <c r="DA115" s="28">
        <f t="shared" si="2689"/>
        <v>0</v>
      </c>
      <c r="DB115" s="28">
        <f t="shared" si="2690"/>
        <v>0</v>
      </c>
      <c r="DC115" s="28">
        <f t="shared" si="2691"/>
        <v>0</v>
      </c>
      <c r="DD115" s="28">
        <f t="shared" si="2692"/>
        <v>0</v>
      </c>
      <c r="DE115" s="28">
        <f t="shared" si="2693"/>
        <v>0</v>
      </c>
      <c r="DF115" s="28">
        <f t="shared" si="2694"/>
        <v>1</v>
      </c>
      <c r="DG115" s="28">
        <f t="shared" si="2695"/>
        <v>0</v>
      </c>
      <c r="DH115" s="28">
        <f t="shared" si="2696"/>
        <v>0</v>
      </c>
      <c r="DI115" s="28">
        <f t="shared" si="2697"/>
        <v>0</v>
      </c>
      <c r="DJ115" s="28">
        <f t="shared" si="2698"/>
        <v>0</v>
      </c>
      <c r="DK115" s="28">
        <f t="shared" si="2699"/>
        <v>0</v>
      </c>
      <c r="DL115" s="28">
        <f t="shared" si="2700"/>
        <v>0</v>
      </c>
      <c r="DM115" s="28">
        <f t="shared" si="2701"/>
        <v>0</v>
      </c>
      <c r="DN115" s="28">
        <f t="shared" si="2702"/>
        <v>0</v>
      </c>
      <c r="DO115" s="28">
        <f t="shared" si="2703"/>
        <v>0</v>
      </c>
      <c r="DP115" s="28">
        <f t="shared" si="2704"/>
        <v>1</v>
      </c>
      <c r="DR115">
        <f t="shared" si="2705"/>
        <v>4</v>
      </c>
      <c r="DS115">
        <f t="shared" si="2706"/>
        <v>2</v>
      </c>
      <c r="DT115">
        <f t="shared" si="2707"/>
        <v>4</v>
      </c>
      <c r="DU115">
        <f t="shared" si="2708"/>
        <v>0</v>
      </c>
      <c r="DV115">
        <f t="shared" si="2709"/>
        <v>12</v>
      </c>
      <c r="DW115">
        <f t="shared" si="2710"/>
        <v>0</v>
      </c>
      <c r="DX115">
        <f t="shared" si="2711"/>
        <v>0</v>
      </c>
      <c r="DY115">
        <f t="shared" si="2712"/>
        <v>0</v>
      </c>
      <c r="DZ115">
        <f t="shared" si="2713"/>
        <v>3</v>
      </c>
      <c r="EA115">
        <f t="shared" si="2714"/>
        <v>0</v>
      </c>
      <c r="EB115">
        <f t="shared" si="2715"/>
        <v>0</v>
      </c>
      <c r="EC115">
        <f t="shared" si="2716"/>
        <v>2</v>
      </c>
      <c r="ED115">
        <f t="shared" si="2717"/>
        <v>0</v>
      </c>
      <c r="EE115">
        <f t="shared" si="2718"/>
        <v>0</v>
      </c>
      <c r="EF115">
        <f t="shared" si="2719"/>
        <v>2</v>
      </c>
      <c r="EG115">
        <f t="shared" si="2720"/>
        <v>0</v>
      </c>
      <c r="EH115">
        <f t="shared" si="2721"/>
        <v>0</v>
      </c>
      <c r="EI115">
        <f t="shared" si="2722"/>
        <v>0</v>
      </c>
      <c r="EJ115">
        <f t="shared" si="2723"/>
        <v>0</v>
      </c>
      <c r="EK115">
        <f t="shared" si="2724"/>
        <v>0</v>
      </c>
      <c r="EL115">
        <f t="shared" si="2725"/>
        <v>2</v>
      </c>
      <c r="EM115">
        <f t="shared" si="2726"/>
        <v>0</v>
      </c>
      <c r="EN115">
        <f t="shared" si="2727"/>
        <v>0</v>
      </c>
      <c r="EO115">
        <f t="shared" si="2728"/>
        <v>3</v>
      </c>
      <c r="EP115">
        <f t="shared" si="2729"/>
        <v>0</v>
      </c>
      <c r="EQ115">
        <f t="shared" si="2730"/>
        <v>0</v>
      </c>
      <c r="ER115">
        <f t="shared" si="2731"/>
        <v>4</v>
      </c>
      <c r="ES115">
        <f t="shared" si="2732"/>
        <v>0</v>
      </c>
      <c r="ET115">
        <f t="shared" si="2733"/>
        <v>0</v>
      </c>
      <c r="EU115">
        <f t="shared" si="2734"/>
        <v>2</v>
      </c>
      <c r="EV115">
        <f t="shared" si="2735"/>
        <v>0</v>
      </c>
      <c r="EW115">
        <f t="shared" si="2736"/>
        <v>0</v>
      </c>
      <c r="EX115">
        <f t="shared" si="2737"/>
        <v>3</v>
      </c>
      <c r="EY115">
        <f t="shared" si="2738"/>
        <v>0</v>
      </c>
      <c r="EZ115">
        <f t="shared" si="2739"/>
        <v>0</v>
      </c>
      <c r="FA115">
        <f t="shared" si="2740"/>
        <v>2</v>
      </c>
      <c r="FB115">
        <f t="shared" si="2741"/>
        <v>0</v>
      </c>
      <c r="FC115">
        <f t="shared" si="2742"/>
        <v>0</v>
      </c>
      <c r="FD115">
        <f t="shared" si="2743"/>
        <v>0</v>
      </c>
      <c r="FE115">
        <f t="shared" si="2744"/>
        <v>0</v>
      </c>
      <c r="FF115">
        <f t="shared" si="2745"/>
        <v>0</v>
      </c>
      <c r="FG115">
        <f t="shared" si="2746"/>
        <v>0</v>
      </c>
      <c r="FH115">
        <f t="shared" si="2747"/>
        <v>0</v>
      </c>
      <c r="FI115">
        <f t="shared" si="2748"/>
        <v>0</v>
      </c>
      <c r="FJ115">
        <f t="shared" si="2749"/>
        <v>0</v>
      </c>
      <c r="FK115">
        <f t="shared" si="2750"/>
        <v>0</v>
      </c>
      <c r="FL115">
        <f t="shared" si="2751"/>
        <v>0</v>
      </c>
      <c r="FM115">
        <f t="shared" si="2752"/>
        <v>0</v>
      </c>
      <c r="FN115">
        <f t="shared" si="2753"/>
        <v>0</v>
      </c>
      <c r="FO115">
        <f t="shared" si="2754"/>
        <v>0</v>
      </c>
      <c r="FP115">
        <f t="shared" si="2755"/>
        <v>0</v>
      </c>
      <c r="FQ115">
        <f t="shared" si="2756"/>
        <v>0</v>
      </c>
      <c r="FR115">
        <f t="shared" si="2757"/>
        <v>0</v>
      </c>
      <c r="FS115">
        <f t="shared" si="2758"/>
        <v>0</v>
      </c>
      <c r="FT115">
        <f t="shared" si="2759"/>
        <v>0</v>
      </c>
      <c r="FU115">
        <f t="shared" si="2760"/>
        <v>0</v>
      </c>
      <c r="FV115">
        <f t="shared" si="2761"/>
        <v>0</v>
      </c>
      <c r="FW115">
        <f t="shared" si="2762"/>
        <v>0</v>
      </c>
      <c r="FX115">
        <f t="shared" si="2763"/>
        <v>0</v>
      </c>
      <c r="FY115">
        <f t="shared" si="2764"/>
        <v>0</v>
      </c>
      <c r="FZ115">
        <f t="shared" si="2765"/>
        <v>0</v>
      </c>
      <c r="GA115">
        <f t="shared" si="2766"/>
        <v>0</v>
      </c>
      <c r="GB115">
        <f t="shared" si="2767"/>
        <v>0</v>
      </c>
      <c r="GC115">
        <f t="shared" si="2768"/>
        <v>0</v>
      </c>
      <c r="GD115">
        <f t="shared" si="2769"/>
        <v>0</v>
      </c>
      <c r="GE115">
        <f t="shared" si="2770"/>
        <v>0</v>
      </c>
      <c r="GF115">
        <f t="shared" si="2771"/>
        <v>0</v>
      </c>
      <c r="GG115">
        <f t="shared" si="2772"/>
        <v>0</v>
      </c>
      <c r="GH115">
        <f t="shared" si="2773"/>
        <v>0</v>
      </c>
      <c r="GI115">
        <f t="shared" si="2774"/>
        <v>0</v>
      </c>
      <c r="GJ115">
        <f t="shared" si="2775"/>
        <v>0</v>
      </c>
      <c r="GK115">
        <f t="shared" si="2776"/>
        <v>0</v>
      </c>
      <c r="GL115">
        <f t="shared" si="2777"/>
        <v>0</v>
      </c>
      <c r="GM115">
        <f t="shared" si="2778"/>
        <v>0</v>
      </c>
      <c r="GN115">
        <f t="shared" si="2779"/>
        <v>0</v>
      </c>
      <c r="GO115">
        <f t="shared" si="2780"/>
        <v>0</v>
      </c>
      <c r="GP115">
        <f t="shared" si="2781"/>
        <v>0</v>
      </c>
      <c r="GQ115">
        <f t="shared" si="2782"/>
        <v>0</v>
      </c>
      <c r="GR115">
        <f t="shared" si="2783"/>
        <v>0</v>
      </c>
      <c r="GS115">
        <f t="shared" si="2784"/>
        <v>0</v>
      </c>
      <c r="GT115">
        <f t="shared" si="2785"/>
        <v>0</v>
      </c>
      <c r="GU115">
        <f t="shared" si="2786"/>
        <v>0</v>
      </c>
      <c r="GW115" s="28">
        <f t="shared" si="2787"/>
        <v>6.8561596457108118</v>
      </c>
      <c r="GX115" s="28">
        <f t="shared" si="2788"/>
        <v>0</v>
      </c>
      <c r="GY115" s="28">
        <f t="shared" si="2789"/>
        <v>0.36796042640207999</v>
      </c>
      <c r="GZ115" s="28">
        <f t="shared" si="2790"/>
        <v>0</v>
      </c>
      <c r="HA115" s="28">
        <f t="shared" si="2791"/>
        <v>0</v>
      </c>
      <c r="HB115" s="28">
        <f t="shared" si="2792"/>
        <v>7.0401398589118518</v>
      </c>
      <c r="HC115" s="28">
        <f t="shared" si="2793"/>
        <v>0.56652502723879616</v>
      </c>
      <c r="HE115">
        <f>IFERROR(VLOOKUP(_xlfn.NUMBERVALUE(MID(L115, SEARCH("!", L115)+1, SEARCH("+", L115)-SEARCH("!", L115)-1)), Rankings!$A$2:$BK$129, 63, FALSE),0)</f>
        <v>0.59825948781106209</v>
      </c>
      <c r="HF115">
        <f>IFERROR(VLOOKUP(_xlfn.NUMBERVALUE(MID(M115, SEARCH("!", M115)+1, SEARCH("+", M115)-SEARCH("!", M115)-1)), Rankings!$A$2:$BK$129, 63, FALSE),0)</f>
        <v>0.60530174914633528</v>
      </c>
      <c r="HG115">
        <f>IFERROR(VLOOKUP(_xlfn.NUMBERVALUE(MID(N115, SEARCH("!", N115)+1, SEARCH("+", N115)-SEARCH("!", N115)-1)), Rankings!$A$2:$BK$129, 63, FALSE),0)</f>
        <v>0.55881753299749948</v>
      </c>
      <c r="HH115">
        <f>IFERROR(VLOOKUP(_xlfn.NUMBERVALUE(MID(O115, SEARCH("!", O115)+1, SEARCH("+", O115)-SEARCH("!", O115)-1)), Rankings!$A$2:$BK$129, 63, FALSE),0)</f>
        <v>0</v>
      </c>
      <c r="HI115">
        <f>IFERROR(VLOOKUP(_xlfn.NUMBERVALUE(MID(P115, SEARCH("!", P115)+1, SEARCH("+", P115)-SEARCH("!", P115)-1)), Rankings!$A$2:$BK$129, 63, FALSE),0)</f>
        <v>0.36796042640207999</v>
      </c>
      <c r="HJ115">
        <f>IFERROR(VLOOKUP(_xlfn.NUMBERVALUE(MID(Q115, SEARCH("!", Q115)+1, SEARCH("+", Q115)-SEARCH("!", Q115)-1)), Rankings!$A$2:$BK$129, 63, FALSE),0)</f>
        <v>0</v>
      </c>
      <c r="HK115">
        <f>IFERROR(VLOOKUP(_xlfn.NUMBERVALUE(MID(R115, SEARCH("!", R115)+1, SEARCH("+", R115)-SEARCH("!", R115)-1)), Rankings!$A$2:$BK$129, 63, FALSE),0)</f>
        <v>0</v>
      </c>
      <c r="HL115">
        <f>IFERROR(VLOOKUP(_xlfn.NUMBERVALUE(MID(S115, SEARCH("!", S115)+1, SEARCH("+", S115)-SEARCH("!", S115)-1)), Rankings!$A$2:$BK$129, 63, FALSE),0)</f>
        <v>0</v>
      </c>
      <c r="HM115">
        <f>IFERROR(VLOOKUP(_xlfn.NUMBERVALUE(MID(T115, SEARCH("!", T115)+1, SEARCH("+", T115)-SEARCH("!", T115)-1)), Rankings!$A$2:$BK$129, 63, FALSE),0)</f>
        <v>0.45081930301180934</v>
      </c>
      <c r="HN115">
        <f>IFERROR(VLOOKUP(_xlfn.NUMBERVALUE(MID(U115, SEARCH("!", U115)+1, SEARCH("+", U115)-SEARCH("!", U115)-1)), Rankings!$A$2:$BK$129, 63, FALSE),0)</f>
        <v>0</v>
      </c>
      <c r="HO115">
        <f>IFERROR(VLOOKUP(_xlfn.NUMBERVALUE(MID(V115, SEARCH("!", V115)+1, SEARCH("+", V115)-SEARCH("!", V115)-1)), Rankings!$A$2:$BK$129, 63, FALSE),0)</f>
        <v>0</v>
      </c>
      <c r="HP115">
        <f>IFERROR(VLOOKUP(_xlfn.NUMBERVALUE(MID(W115, SEARCH("!", W115)+1, SEARCH("+", W115)-SEARCH("!", W115)-1)), Rankings!$A$2:$BK$129, 63, FALSE),0)</f>
        <v>0.44033064198466065</v>
      </c>
      <c r="HQ115">
        <f>IFERROR(VLOOKUP(_xlfn.NUMBERVALUE(MID(X115, SEARCH("!", X115)+1, SEARCH("+", X115)-SEARCH("!", X115)-1)), Rankings!$A$2:$BK$129, 63, FALSE),0)</f>
        <v>0</v>
      </c>
      <c r="HR115">
        <f>IFERROR(VLOOKUP(_xlfn.NUMBERVALUE(MID(Y115, SEARCH("!", Y115)+1, SEARCH("+", Y115)-SEARCH("!", Y115)-1)), Rankings!$A$2:$BK$129, 63, FALSE),0)</f>
        <v>0</v>
      </c>
      <c r="HS115">
        <f>IFERROR(VLOOKUP(_xlfn.NUMBERVALUE(MID(Z115, SEARCH("!", Z115)+1, SEARCH("+", Z115)-SEARCH("!", Z115)-1)), Rankings!$A$2:$BK$129, 63, FALSE),0)</f>
        <v>0.30935108502098208</v>
      </c>
      <c r="HT115">
        <f>IFERROR(VLOOKUP(_xlfn.NUMBERVALUE(MID(AA115, SEARCH("!", AA115)+1, SEARCH("+", AA115)-SEARCH("!", AA115)-1)), Rankings!$A$2:$BK$129, 63, FALSE),0)</f>
        <v>0</v>
      </c>
      <c r="HU115">
        <f>IFERROR(VLOOKUP(_xlfn.NUMBERVALUE(MID(AB115, SEARCH("!", AB115)+1, SEARCH("+", AB115)-SEARCH("!", AB115)-1)), Rankings!$A$2:$BK$129, 63, FALSE),0)</f>
        <v>0</v>
      </c>
      <c r="HV115">
        <f>IFERROR(VLOOKUP(_xlfn.NUMBERVALUE(MID(AC115, SEARCH("!", AC115)+1, SEARCH("+", AC115)-SEARCH("!", AC115)-1)), Rankings!$A$2:$BK$129, 63, FALSE),0)</f>
        <v>0</v>
      </c>
      <c r="HW115">
        <f>IFERROR(VLOOKUP(_xlfn.NUMBERVALUE(MID(AD115, SEARCH("!", AD115)+1, SEARCH("+", AD115)-SEARCH("!", AD115)-1)), Rankings!$A$2:$BK$129, 63, FALSE),0)</f>
        <v>0</v>
      </c>
      <c r="HX115">
        <f>IFERROR(VLOOKUP(_xlfn.NUMBERVALUE(MID(AE115, SEARCH("!", AE115)+1, SEARCH("+", AE115)-SEARCH("!", AE115)-1)), Rankings!$A$2:$BK$129, 63, FALSE),0)</f>
        <v>0</v>
      </c>
      <c r="HY115">
        <f>IFERROR(VLOOKUP(_xlfn.NUMBERVALUE(MID(AF115, SEARCH("!", AF115)+1, SEARCH("+", AF115)-SEARCH("!", AF115)-1)), Rankings!$A$2:$BK$129, 63, FALSE),0)</f>
        <v>0.74960199886355039</v>
      </c>
      <c r="HZ115">
        <f>IFERROR(VLOOKUP(_xlfn.NUMBERVALUE(MID(AG115, SEARCH("!", AG115)+1, SEARCH("+", AG115)-SEARCH("!", AG115)-1)), Rankings!$A$2:$BK$129, 63, FALSE),0)</f>
        <v>0</v>
      </c>
      <c r="IA115">
        <f>IFERROR(VLOOKUP(_xlfn.NUMBERVALUE(MID(AH115, SEARCH("!", AH115)+1, SEARCH("+", AH115)-SEARCH("!", AH115)-1)), Rankings!$A$2:$BK$129, 63, FALSE),0)</f>
        <v>0</v>
      </c>
      <c r="IB115">
        <f>IFERROR(VLOOKUP(_xlfn.NUMBERVALUE(MID(AI115, SEARCH("!", AI115)+1, SEARCH("+", AI115)-SEARCH("!", AI115)-1)), Rankings!$A$2:$BK$129, 63, FALSE),0)</f>
        <v>0.55701309868628646</v>
      </c>
      <c r="IC115">
        <f>IFERROR(VLOOKUP(_xlfn.NUMBERVALUE(MID(AJ115, SEARCH("!", AJ115)+1, SEARCH("+", AJ115)-SEARCH("!", AJ115)-1)), Rankings!$A$2:$BK$129, 63, FALSE),0)</f>
        <v>0</v>
      </c>
      <c r="ID115">
        <f>IFERROR(VLOOKUP(_xlfn.NUMBERVALUE(MID(AK115, SEARCH("!", AK115)+1, SEARCH("+", AK115)-SEARCH("!", AK115)-1)), Rankings!$A$2:$BK$129, 63, FALSE),0)</f>
        <v>0</v>
      </c>
      <c r="IE115">
        <f>IFERROR(VLOOKUP(_xlfn.NUMBERVALUE(MID(AL115, SEARCH("!", AL115)+1, SEARCH("+", AL115)-SEARCH("!", AL115)-1)), Rankings!$A$2:$BK$129, 63, FALSE),0)</f>
        <v>0.99722768391660677</v>
      </c>
      <c r="IF115">
        <f>IFERROR(VLOOKUP(_xlfn.NUMBERVALUE(MID(AM115, SEARCH("!", AM115)+1, SEARCH("+", AM115)-SEARCH("!", AM115)-1)), Rankings!$A$2:$BK$129, 63, FALSE),0)</f>
        <v>0</v>
      </c>
      <c r="IG115">
        <f>IFERROR(VLOOKUP(_xlfn.NUMBERVALUE(MID(AN115, SEARCH("!", AN115)+1, SEARCH("+", AN115)-SEARCH("!", AN115)-1)), Rankings!$A$2:$BK$129, 63, FALSE),0)</f>
        <v>0</v>
      </c>
      <c r="IH115">
        <f>IFERROR(VLOOKUP(_xlfn.NUMBERVALUE(MID(AO115, SEARCH("!", AO115)+1, SEARCH("+", AO115)-SEARCH("!", AO115)-1)), Rankings!$A$2:$BK$129, 63, FALSE),0)</f>
        <v>0.41542995804937638</v>
      </c>
      <c r="II115">
        <f>IFERROR(VLOOKUP(_xlfn.NUMBERVALUE(MID(AP115, SEARCH("!", AP115)+1, SEARCH("+", AP115)-SEARCH("!", AP115)-1)), Rankings!$A$2:$BK$129, 63, FALSE),0)</f>
        <v>0</v>
      </c>
      <c r="IJ115">
        <f>IFERROR(VLOOKUP(_xlfn.NUMBERVALUE(MID(AQ115, SEARCH("!", AQ115)+1, SEARCH("+", AQ115)-SEARCH("!", AQ115)-1)), Rankings!$A$2:$BK$129, 63, FALSE),0)</f>
        <v>0</v>
      </c>
      <c r="IK115">
        <f>IFERROR(VLOOKUP(_xlfn.NUMBERVALUE(MID(AR115, SEARCH("!", AR115)+1, SEARCH("+", AR115)-SEARCH("!", AR115)-1)), Rankings!$A$2:$BK$129, 63, FALSE),0)</f>
        <v>0.37008958491215449</v>
      </c>
      <c r="IL115">
        <f>IFERROR(VLOOKUP(_xlfn.NUMBERVALUE(MID(AS115, SEARCH("!", AS115)+1, SEARCH("+", AS115)-SEARCH("!", AS115)-1)), Rankings!$A$2:$BK$129, 63, FALSE),0)</f>
        <v>0</v>
      </c>
      <c r="IM115">
        <f>IFERROR(VLOOKUP(_xlfn.NUMBERVALUE(MID(AT115, SEARCH("!", AT115)+1, SEARCH("+", AT115)-SEARCH("!", AT115)-1)), Rankings!$A$2:$BK$129, 63, FALSE),0)</f>
        <v>0</v>
      </c>
      <c r="IN115">
        <f>IFERROR(VLOOKUP(_xlfn.NUMBERVALUE(MID(AU115, SEARCH("!", AU115)+1, SEARCH("+", AU115)-SEARCH("!", AU115)-1)), Rankings!$A$2:$BK$129, 63, FALSE),0)</f>
        <v>0.80391752131048844</v>
      </c>
      <c r="IO115">
        <f>IFERROR(VLOOKUP(_xlfn.NUMBERVALUE(MID(AV115, SEARCH("!", AV115)+1, SEARCH("+", AV115)-SEARCH("!", AV115)-1)), Rankings!$A$2:$BK$129, 63, FALSE),0)</f>
        <v>0</v>
      </c>
      <c r="IP115">
        <f>IFERROR(VLOOKUP(_xlfn.NUMBERVALUE(MID(AW115, SEARCH("!", AW115)+1, SEARCH("+", AW115)-SEARCH("!", AW115)-1)), Rankings!$A$2:$BK$129, 63, FALSE),0)</f>
        <v>0</v>
      </c>
      <c r="IQ115">
        <f>IFERROR(VLOOKUP(_xlfn.NUMBERVALUE(MID(AX115, SEARCH("!", AX115)+1, SEARCH("+", AX115)-SEARCH("!", AX115)-1)), Rankings!$A$2:$BK$129, 63, FALSE),0)</f>
        <v>0</v>
      </c>
      <c r="IR115">
        <f>IFERROR(VLOOKUP(_xlfn.NUMBERVALUE(MID(AY115, SEARCH("!", AY115)+1, SEARCH("+", AY115)-SEARCH("!", AY115)-1)), Rankings!$A$2:$BK$129, 63, FALSE),0)</f>
        <v>0</v>
      </c>
      <c r="IS115">
        <f>IFERROR(VLOOKUP(_xlfn.NUMBERVALUE(MID(AZ115, SEARCH("!", AZ115)+1, SEARCH("+", AZ115)-SEARCH("!", AZ115)-1)), Rankings!$A$2:$BK$129, 63, FALSE),0)</f>
        <v>0</v>
      </c>
      <c r="IT115">
        <f>IFERROR(VLOOKUP(_xlfn.NUMBERVALUE(MID(BA115, SEARCH("!", BA115)+1, SEARCH("+", BA115)-SEARCH("!", BA115)-1)), Rankings!$A$2:$BK$129, 63, FALSE),0)</f>
        <v>0</v>
      </c>
      <c r="IU115">
        <f>IFERROR(VLOOKUP(_xlfn.NUMBERVALUE(MID(BB115, SEARCH("!", BB115)+1, SEARCH("+", BB115)-SEARCH("!", BB115)-1)), Rankings!$A$2:$BK$129, 63, FALSE),0)</f>
        <v>0</v>
      </c>
      <c r="IV115">
        <f>IFERROR(VLOOKUP(_xlfn.NUMBERVALUE(MID(BC115, SEARCH("!", BC115)+1, SEARCH("+", BC115)-SEARCH("!", BC115)-1)), Rankings!$A$2:$BK$129, 63, FALSE),0)</f>
        <v>0</v>
      </c>
      <c r="IW115">
        <f>IFERROR(VLOOKUP(_xlfn.NUMBERVALUE(MID(BD115, SEARCH("!", BD115)+1, SEARCH("+", BD115)-SEARCH("!", BD115)-1)), Rankings!$A$2:$BK$129, 63, FALSE),0)</f>
        <v>0</v>
      </c>
      <c r="IX115">
        <f>IFERROR(VLOOKUP(_xlfn.NUMBERVALUE(MID(BE115, SEARCH("!", BE115)+1, SEARCH("+", BE115)-SEARCH("!", BE115)-1)), Rankings!$A$2:$BK$129, 63, FALSE),0)</f>
        <v>0</v>
      </c>
      <c r="IY115">
        <f>IFERROR(VLOOKUP(_xlfn.NUMBERVALUE(MID(BF115, SEARCH("!", BF115)+1, SEARCH("+", BF115)-SEARCH("!", BF115)-1)), Rankings!$A$2:$BK$129, 63, FALSE),0)</f>
        <v>0</v>
      </c>
      <c r="IZ115">
        <f>IFERROR(VLOOKUP(_xlfn.NUMBERVALUE(MID(BG115, SEARCH("!", BG115)+1, SEARCH("+", BG115)-SEARCH("!", BG115)-1)), Rankings!$A$2:$BK$129, 63, FALSE),0)</f>
        <v>0</v>
      </c>
      <c r="JA115">
        <f>IFERROR(VLOOKUP(_xlfn.NUMBERVALUE(MID(BH115, SEARCH("!", BH115)+1, SEARCH("+", BH115)-SEARCH("!", BH115)-1)), Rankings!$A$2:$BK$129, 63, FALSE),0)</f>
        <v>0</v>
      </c>
      <c r="JB115">
        <f>IFERROR(VLOOKUP(_xlfn.NUMBERVALUE(MID(BI115, SEARCH("!", BI115)+1, SEARCH("+", BI115)-SEARCH("!", BI115)-1)), Rankings!$A$2:$BK$129, 63, FALSE),0)</f>
        <v>0</v>
      </c>
      <c r="JC115">
        <f>IFERROR(VLOOKUP(_xlfn.NUMBERVALUE(MID(BJ115, SEARCH("!", BJ115)+1, SEARCH("+", BJ115)-SEARCH("!", BJ115)-1)), Rankings!$A$2:$BK$129, 63, FALSE),0)</f>
        <v>0</v>
      </c>
      <c r="JD115">
        <f>IFERROR(VLOOKUP(_xlfn.NUMBERVALUE(MID(BK115, SEARCH("!", BK115)+1, SEARCH("+", BK115)-SEARCH("!", BK115)-1)), Rankings!$A$2:$BK$129, 63, FALSE),0)</f>
        <v>0</v>
      </c>
      <c r="JE115">
        <f>IFERROR(VLOOKUP(_xlfn.NUMBERVALUE(MID(BL115, SEARCH("!", BL115)+1, SEARCH("+", BL115)-SEARCH("!", BL115)-1)), Rankings!$A$2:$BK$129, 63, FALSE),0)</f>
        <v>0</v>
      </c>
      <c r="JF115">
        <f>IFERROR(VLOOKUP(_xlfn.NUMBERVALUE(MID(BM115, SEARCH("!", BM115)+1, SEARCH("+", BM115)-SEARCH("!", BM115)-1)), Rankings!$A$2:$BK$129, 63, FALSE),0)</f>
        <v>0</v>
      </c>
      <c r="JG115">
        <f>IFERROR(VLOOKUP(_xlfn.NUMBERVALUE(MID(BN115, SEARCH("!", BN115)+1, SEARCH("+", BN115)-SEARCH("!", BN115)-1)), Rankings!$A$2:$BK$129, 63, FALSE),0)</f>
        <v>0</v>
      </c>
      <c r="JH115">
        <f>IFERROR(VLOOKUP(_xlfn.NUMBERVALUE(MID(BO115, SEARCH("!", BO115)+1, SEARCH("+", BO115)-SEARCH("!", BO115)-1)), Rankings!$A$2:$BK$129, 63, FALSE),0)</f>
        <v>0</v>
      </c>
      <c r="JI115">
        <f>IFERROR(VLOOKUP(_xlfn.NUMBERVALUE(MID(BP115, SEARCH("!", BP115)+1, SEARCH("+", BP115)-SEARCH("!", BP115)-1)), Rankings!$A$2:$BK$129, 63, FALSE),0)</f>
        <v>0</v>
      </c>
      <c r="JJ115">
        <f>IFERROR(VLOOKUP(_xlfn.NUMBERVALUE(MID(BQ115, SEARCH("!", BQ115)+1, SEARCH("+", BQ115)-SEARCH("!", BQ115)-1)), Rankings!$A$2:$BK$129, 63, FALSE),0)</f>
        <v>0</v>
      </c>
      <c r="JK115">
        <f>IFERROR(VLOOKUP(_xlfn.NUMBERVALUE(MID(BR115, SEARCH("!", BR115)+1, SEARCH("+", BR115)-SEARCH("!", BR115)-1)), Rankings!$A$2:$BK$129, 63, FALSE),0)</f>
        <v>0</v>
      </c>
      <c r="JL115">
        <f>IFERROR(VLOOKUP(_xlfn.NUMBERVALUE(MID(BS115, SEARCH("!", BS115)+1, SEARCH("+", BS115)-SEARCH("!", BS115)-1)), Rankings!$A$2:$BK$129, 63, FALSE),0)</f>
        <v>0</v>
      </c>
      <c r="JM115">
        <f>IFERROR(VLOOKUP(_xlfn.NUMBERVALUE(MID(BT115, SEARCH("!", BT115)+1, SEARCH("+", BT115)-SEARCH("!", BT115)-1)), Rankings!$A$2:$BK$129, 63, FALSE),0)</f>
        <v>0</v>
      </c>
      <c r="JN115">
        <f>IFERROR(VLOOKUP(_xlfn.NUMBERVALUE(MID(BU115, SEARCH("!", BU115)+1, SEARCH("+", BU115)-SEARCH("!", BU115)-1)), Rankings!$A$2:$BK$129, 63, FALSE),0)</f>
        <v>0</v>
      </c>
      <c r="JO115">
        <f>IFERROR(VLOOKUP(_xlfn.NUMBERVALUE(MID(BV115, SEARCH("!", BV115)+1, SEARCH("+", BV115)-SEARCH("!", BV115)-1)), Rankings!$A$2:$BK$129, 63, FALSE),0)</f>
        <v>0</v>
      </c>
      <c r="JP115">
        <f>IFERROR(VLOOKUP(_xlfn.NUMBERVALUE(MID(BW115, SEARCH("!", BW115)+1, SEARCH("+", BW115)-SEARCH("!", BW115)-1)), Rankings!$A$2:$BK$129, 63, FALSE),0)</f>
        <v>0</v>
      </c>
      <c r="JQ115">
        <f>IFERROR(VLOOKUP(_xlfn.NUMBERVALUE(MID(BX115, SEARCH("!", BX115)+1, SEARCH("+", BX115)-SEARCH("!", BX115)-1)), Rankings!$A$2:$BK$129, 63, FALSE),0)</f>
        <v>0</v>
      </c>
      <c r="JR115">
        <f>IFERROR(VLOOKUP(_xlfn.NUMBERVALUE(MID(BY115, SEARCH("!", BY115)+1, SEARCH("+", BY115)-SEARCH("!", BY115)-1)), Rankings!$A$2:$BK$129, 63, FALSE),0)</f>
        <v>0</v>
      </c>
      <c r="JS115">
        <f>IFERROR(VLOOKUP(_xlfn.NUMBERVALUE(MID(BZ115, SEARCH("!", BZ115)+1, SEARCH("+", BZ115)-SEARCH("!", BZ115)-1)), Rankings!$A$2:$BK$129, 63, FALSE),0)</f>
        <v>0</v>
      </c>
      <c r="JT115">
        <f>IFERROR(VLOOKUP(_xlfn.NUMBERVALUE(MID(CA115, SEARCH("!", CA115)+1, SEARCH("+", CA115)-SEARCH("!", CA115)-1)), Rankings!$A$2:$BK$129, 63, FALSE),0)</f>
        <v>0</v>
      </c>
      <c r="JU115">
        <f>IFERROR(VLOOKUP(_xlfn.NUMBERVALUE(MID(CB115, SEARCH("!", CB115)+1, SEARCH("+", CB115)-SEARCH("!", CB115)-1)), Rankings!$A$2:$BK$129, 63, FALSE),0)</f>
        <v>0</v>
      </c>
      <c r="JV115">
        <f>IFERROR(VLOOKUP(_xlfn.NUMBERVALUE(MID(CC115, SEARCH("!", CC115)+1, SEARCH("+", CC115)-SEARCH("!", CC115)-1)), Rankings!$A$2:$BK$129, 63, FALSE),0)</f>
        <v>0</v>
      </c>
      <c r="JW115">
        <f>IFERROR(VLOOKUP(_xlfn.NUMBERVALUE(MID(CD115, SEARCH("!", CD115)+1, SEARCH("+", CD115)-SEARCH("!", CD115)-1)), Rankings!$A$2:$BK$129, 63, FALSE),0)</f>
        <v>0</v>
      </c>
      <c r="JX115">
        <f>IFERROR(VLOOKUP(_xlfn.NUMBERVALUE(MID(CE115, SEARCH("!", CE115)+1, SEARCH("+", CE115)-SEARCH("!", CE115)-1)), Rankings!$A$2:$BK$129, 63, FALSE),0)</f>
        <v>0</v>
      </c>
      <c r="JY115">
        <f>IFERROR(VLOOKUP(_xlfn.NUMBERVALUE(MID(CF115, SEARCH("!", CF115)+1, SEARCH("+", CF115)-SEARCH("!", CF115)-1)), Rankings!$A$2:$BK$129, 63, FALSE),0)</f>
        <v>0</v>
      </c>
      <c r="JZ115">
        <f>IFERROR(VLOOKUP(_xlfn.NUMBERVALUE(MID(CG115, SEARCH("!", CG115)+1, SEARCH("+", CG115)-SEARCH("!", CG115)-1)), Rankings!$A$2:$BK$129, 63, FALSE),0)</f>
        <v>0</v>
      </c>
      <c r="KA115">
        <f>IFERROR(VLOOKUP(_xlfn.NUMBERVALUE(MID(CH115, SEARCH("!", CH115)+1, SEARCH("+", CH115)-SEARCH("!", CH115)-1)), Rankings!$A$2:$BK$129, 63, FALSE),0)</f>
        <v>0</v>
      </c>
      <c r="KB115">
        <f>IFERROR(VLOOKUP(_xlfn.NUMBERVALUE(MID(CI115, SEARCH("!", CI115)+1, SEARCH("+", CI115)-SEARCH("!", CI115)-1)), Rankings!$A$2:$BK$129, 63, FALSE),0)</f>
        <v>0</v>
      </c>
      <c r="KC115">
        <f>IFERROR(VLOOKUP(_xlfn.NUMBERVALUE(MID(CJ115, SEARCH("!", CJ115)+1, SEARCH("+", CJ115)-SEARCH("!", CJ115)-1)), Rankings!$A$2:$BK$129, 63, FALSE),0)</f>
        <v>0</v>
      </c>
      <c r="KD115">
        <f>IFERROR(VLOOKUP(_xlfn.NUMBERVALUE(MID(CK115, SEARCH("!", CK115)+1, SEARCH("+", CK115)-SEARCH("!", CK115)-1)), Rankings!$A$2:$BK$129, 63, FALSE),0)</f>
        <v>0</v>
      </c>
      <c r="KE115">
        <f>IFERROR(VLOOKUP(_xlfn.NUMBERVALUE(MID(CL115, SEARCH("!", CL115)+1, SEARCH("+", CL115)-SEARCH("!", CL115)-1)), Rankings!$A$2:$BK$129, 63, FALSE),0)</f>
        <v>0</v>
      </c>
      <c r="KF115">
        <f>IFERROR(VLOOKUP(_xlfn.NUMBERVALUE(MID(CM115, SEARCH("!", CM115)+1, SEARCH("+", CM115)-SEARCH("!", CM115)-1)), Rankings!$A$2:$BK$129, 63, FALSE),0)</f>
        <v>0</v>
      </c>
      <c r="KG115">
        <f>IFERROR(VLOOKUP(_xlfn.NUMBERVALUE(MID(CN115, SEARCH("!", CN115)+1, SEARCH("+", CN115)-SEARCH("!", CN115)-1)), Rankings!$A$2:$BK$129, 63, FALSE),0)</f>
        <v>0</v>
      </c>
      <c r="KH115">
        <f>IFERROR(VLOOKUP(_xlfn.NUMBERVALUE(MID(CO115, SEARCH("!", CO115)+1, SEARCH("+", CO115)-SEARCH("!", CO115)-1)), Rankings!$A$2:$BK$129, 63, FALSE),0)</f>
        <v>0</v>
      </c>
      <c r="KJ115" s="28">
        <f t="shared" si="2794"/>
        <v>191</v>
      </c>
      <c r="KK115" s="28">
        <f t="shared" si="2795"/>
        <v>0</v>
      </c>
      <c r="KL115" s="28">
        <f t="shared" si="2796"/>
        <v>14</v>
      </c>
      <c r="KM115" s="28">
        <f t="shared" si="2797"/>
        <v>0</v>
      </c>
      <c r="KN115" s="28">
        <f t="shared" si="2798"/>
        <v>0</v>
      </c>
      <c r="KO115" s="28">
        <f t="shared" si="2799"/>
        <v>122</v>
      </c>
      <c r="KP115" s="28">
        <f t="shared" si="2800"/>
        <v>198</v>
      </c>
      <c r="KQ115" s="28">
        <f t="shared" si="2801"/>
        <v>122</v>
      </c>
      <c r="KS115" s="27" t="str">
        <f t="shared" si="2802"/>
        <v>15</v>
      </c>
      <c r="KT115" s="27" t="str">
        <f t="shared" si="2803"/>
        <v>3</v>
      </c>
      <c r="KU115" s="27" t="str">
        <f t="shared" si="2804"/>
        <v>19</v>
      </c>
      <c r="KV115" s="27">
        <f t="shared" si="2805"/>
        <v>0</v>
      </c>
      <c r="KW115" s="27" t="str">
        <f t="shared" si="2806"/>
        <v>14</v>
      </c>
      <c r="KX115" s="27">
        <f t="shared" si="2807"/>
        <v>0</v>
      </c>
      <c r="KY115" s="27">
        <f t="shared" si="2808"/>
        <v>0</v>
      </c>
      <c r="KZ115" s="27">
        <f t="shared" si="2809"/>
        <v>0</v>
      </c>
      <c r="LA115" s="27" t="str">
        <f t="shared" si="2810"/>
        <v>26</v>
      </c>
      <c r="LB115" s="27">
        <f t="shared" si="2811"/>
        <v>0</v>
      </c>
      <c r="LC115" s="27">
        <f t="shared" si="2812"/>
        <v>0</v>
      </c>
      <c r="LD115" s="27" t="str">
        <f t="shared" si="2813"/>
        <v>12</v>
      </c>
      <c r="LE115" s="27">
        <f t="shared" si="2814"/>
        <v>0</v>
      </c>
      <c r="LF115" s="27">
        <f t="shared" si="2815"/>
        <v>0</v>
      </c>
      <c r="LG115" s="27" t="str">
        <f t="shared" si="2816"/>
        <v>15</v>
      </c>
      <c r="LH115" s="27">
        <f t="shared" si="2817"/>
        <v>0</v>
      </c>
      <c r="LI115" s="27">
        <f t="shared" si="2818"/>
        <v>0</v>
      </c>
      <c r="LJ115" s="27">
        <f t="shared" si="2819"/>
        <v>0</v>
      </c>
      <c r="LK115" s="27">
        <f t="shared" si="2820"/>
        <v>0</v>
      </c>
      <c r="LL115" s="27">
        <f t="shared" si="2821"/>
        <v>0</v>
      </c>
      <c r="LM115" s="27" t="str">
        <f t="shared" si="2822"/>
        <v>15</v>
      </c>
      <c r="LN115" s="27">
        <f t="shared" si="2823"/>
        <v>0</v>
      </c>
      <c r="LO115" s="27">
        <f t="shared" si="2824"/>
        <v>0</v>
      </c>
      <c r="LP115" s="27" t="str">
        <f t="shared" si="2825"/>
        <v>28</v>
      </c>
      <c r="LQ115" s="27">
        <f t="shared" si="2826"/>
        <v>0</v>
      </c>
      <c r="LR115" s="27">
        <f t="shared" si="2827"/>
        <v>0</v>
      </c>
      <c r="LS115" s="27" t="str">
        <f t="shared" si="2828"/>
        <v>10</v>
      </c>
      <c r="LT115" s="27">
        <f t="shared" si="2829"/>
        <v>0</v>
      </c>
      <c r="LU115" s="27">
        <f t="shared" si="2830"/>
        <v>0</v>
      </c>
      <c r="LV115" s="27" t="str">
        <f t="shared" si="2831"/>
        <v>9</v>
      </c>
      <c r="LW115" s="27">
        <f t="shared" si="2832"/>
        <v>0</v>
      </c>
      <c r="LX115" s="27">
        <f t="shared" si="2833"/>
        <v>0</v>
      </c>
      <c r="LY115" s="27" t="str">
        <f t="shared" si="2834"/>
        <v>24</v>
      </c>
      <c r="LZ115" s="27">
        <f t="shared" si="2835"/>
        <v>0</v>
      </c>
      <c r="MA115" s="27">
        <f t="shared" si="2836"/>
        <v>0</v>
      </c>
      <c r="MB115" s="27" t="str">
        <f t="shared" si="2837"/>
        <v>15</v>
      </c>
      <c r="MC115" s="27">
        <f t="shared" si="2838"/>
        <v>0</v>
      </c>
      <c r="MD115" s="27">
        <f t="shared" si="2839"/>
        <v>0</v>
      </c>
      <c r="ME115" s="27">
        <f t="shared" si="2840"/>
        <v>0</v>
      </c>
      <c r="MF115" s="27">
        <f t="shared" si="2841"/>
        <v>0</v>
      </c>
      <c r="MG115" s="27">
        <f t="shared" si="2842"/>
        <v>0</v>
      </c>
      <c r="MH115" s="27">
        <f t="shared" si="2843"/>
        <v>0</v>
      </c>
      <c r="MI115" s="27">
        <f t="shared" si="2844"/>
        <v>0</v>
      </c>
      <c r="MJ115" s="27">
        <f t="shared" si="2845"/>
        <v>0</v>
      </c>
      <c r="MK115" s="27">
        <f t="shared" si="2846"/>
        <v>0</v>
      </c>
      <c r="ML115" s="27">
        <f t="shared" si="2847"/>
        <v>0</v>
      </c>
      <c r="MM115" s="27">
        <f t="shared" si="2848"/>
        <v>0</v>
      </c>
      <c r="MN115" s="27">
        <f t="shared" si="2849"/>
        <v>0</v>
      </c>
      <c r="MO115" s="27">
        <f t="shared" si="2850"/>
        <v>0</v>
      </c>
      <c r="MP115" s="27">
        <f t="shared" si="2851"/>
        <v>0</v>
      </c>
      <c r="MQ115" s="27">
        <f t="shared" si="2852"/>
        <v>0</v>
      </c>
      <c r="MR115" s="27">
        <f t="shared" si="2853"/>
        <v>0</v>
      </c>
      <c r="MS115" s="27">
        <f t="shared" si="2854"/>
        <v>0</v>
      </c>
      <c r="MT115" s="27">
        <f t="shared" si="2855"/>
        <v>0</v>
      </c>
      <c r="MU115" s="27">
        <f t="shared" si="2856"/>
        <v>0</v>
      </c>
      <c r="MV115" s="27">
        <f t="shared" si="2857"/>
        <v>0</v>
      </c>
      <c r="MW115" s="27">
        <f t="shared" si="2858"/>
        <v>0</v>
      </c>
      <c r="MX115" s="27">
        <f t="shared" si="2859"/>
        <v>0</v>
      </c>
      <c r="MY115" s="27">
        <f t="shared" si="2860"/>
        <v>0</v>
      </c>
      <c r="MZ115" s="27">
        <f t="shared" si="2861"/>
        <v>0</v>
      </c>
      <c r="NA115" s="27">
        <f t="shared" si="2862"/>
        <v>0</v>
      </c>
      <c r="NB115" s="27">
        <f t="shared" si="2863"/>
        <v>0</v>
      </c>
      <c r="NC115" s="27">
        <f t="shared" si="2864"/>
        <v>0</v>
      </c>
      <c r="ND115" s="27">
        <f t="shared" si="2865"/>
        <v>0</v>
      </c>
      <c r="NE115" s="27">
        <f t="shared" si="2866"/>
        <v>0</v>
      </c>
      <c r="NF115" s="27">
        <f t="shared" si="2867"/>
        <v>0</v>
      </c>
      <c r="NG115" s="27">
        <f t="shared" si="2868"/>
        <v>0</v>
      </c>
      <c r="NH115" s="27">
        <f t="shared" si="2869"/>
        <v>0</v>
      </c>
      <c r="NI115" s="27">
        <f t="shared" si="2870"/>
        <v>0</v>
      </c>
      <c r="NJ115" s="27">
        <f t="shared" si="2871"/>
        <v>0</v>
      </c>
      <c r="NK115" s="27">
        <f t="shared" si="2872"/>
        <v>0</v>
      </c>
      <c r="NL115" s="27">
        <f t="shared" si="2873"/>
        <v>0</v>
      </c>
      <c r="NM115" s="27">
        <f t="shared" si="2874"/>
        <v>0</v>
      </c>
      <c r="NN115" s="27">
        <f t="shared" si="2875"/>
        <v>0</v>
      </c>
      <c r="NO115" s="27">
        <f t="shared" si="2876"/>
        <v>0</v>
      </c>
      <c r="NP115" s="27">
        <f t="shared" si="2877"/>
        <v>0</v>
      </c>
      <c r="NQ115" s="27">
        <f t="shared" si="2878"/>
        <v>0</v>
      </c>
      <c r="NR115" s="27">
        <f t="shared" si="2879"/>
        <v>0</v>
      </c>
      <c r="NS115" s="27">
        <f t="shared" si="2880"/>
        <v>0</v>
      </c>
      <c r="NT115" s="27">
        <f t="shared" si="2881"/>
        <v>0</v>
      </c>
      <c r="NU115" s="27">
        <f t="shared" si="2882"/>
        <v>0</v>
      </c>
      <c r="NV115" s="27">
        <f t="shared" si="2883"/>
        <v>0</v>
      </c>
      <c r="NX115" s="28">
        <f t="shared" si="2884"/>
        <v>301</v>
      </c>
      <c r="NY115" s="28">
        <f t="shared" si="2885"/>
        <v>0</v>
      </c>
      <c r="NZ115" s="28">
        <f t="shared" si="2886"/>
        <v>28</v>
      </c>
      <c r="OA115" s="28">
        <f t="shared" si="2887"/>
        <v>0</v>
      </c>
      <c r="OB115" s="28">
        <f t="shared" si="2888"/>
        <v>0</v>
      </c>
      <c r="OC115" s="28">
        <f t="shared" si="2889"/>
        <v>243</v>
      </c>
      <c r="OD115" s="28">
        <f t="shared" si="2890"/>
        <v>315</v>
      </c>
      <c r="OE115" s="28">
        <f t="shared" si="2891"/>
        <v>243</v>
      </c>
      <c r="OG115" s="27" t="str">
        <f t="shared" si="2892"/>
        <v>30</v>
      </c>
      <c r="OH115" s="27" t="str">
        <f t="shared" si="2893"/>
        <v>34</v>
      </c>
      <c r="OI115" s="27" t="str">
        <f t="shared" si="2894"/>
        <v>33</v>
      </c>
      <c r="OJ115" s="27">
        <f t="shared" si="2895"/>
        <v>0</v>
      </c>
      <c r="OK115" s="27" t="str">
        <f t="shared" si="2896"/>
        <v>28</v>
      </c>
      <c r="OL115" s="27">
        <f t="shared" si="2897"/>
        <v>0</v>
      </c>
      <c r="OM115" s="27">
        <f t="shared" si="2898"/>
        <v>0</v>
      </c>
      <c r="ON115" s="27">
        <f t="shared" si="2899"/>
        <v>0</v>
      </c>
      <c r="OO115" s="27" t="str">
        <f t="shared" si="2900"/>
        <v>15</v>
      </c>
      <c r="OP115" s="27">
        <f t="shared" si="2901"/>
        <v>0</v>
      </c>
      <c r="OQ115" s="27">
        <f t="shared" si="2902"/>
        <v>0</v>
      </c>
      <c r="OR115" s="27" t="str">
        <f t="shared" si="2903"/>
        <v>20</v>
      </c>
      <c r="OS115" s="27">
        <f t="shared" si="2904"/>
        <v>0</v>
      </c>
      <c r="OT115" s="27">
        <f t="shared" si="2905"/>
        <v>0</v>
      </c>
      <c r="OU115" s="27" t="str">
        <f t="shared" si="2906"/>
        <v>22</v>
      </c>
      <c r="OV115" s="27">
        <f t="shared" si="2907"/>
        <v>0</v>
      </c>
      <c r="OW115" s="27">
        <f t="shared" si="2908"/>
        <v>0</v>
      </c>
      <c r="OX115" s="27">
        <f t="shared" si="2909"/>
        <v>0</v>
      </c>
      <c r="OY115" s="27">
        <f t="shared" si="2910"/>
        <v>0</v>
      </c>
      <c r="OZ115" s="27">
        <f t="shared" si="2911"/>
        <v>0</v>
      </c>
      <c r="PA115" s="27" t="str">
        <f t="shared" si="2912"/>
        <v>31</v>
      </c>
      <c r="PB115" s="27">
        <f t="shared" si="2913"/>
        <v>0</v>
      </c>
      <c r="PC115" s="27">
        <f t="shared" si="2914"/>
        <v>0</v>
      </c>
      <c r="PD115" s="27" t="str">
        <f t="shared" si="2915"/>
        <v>12</v>
      </c>
      <c r="PE115" s="27">
        <f t="shared" si="2916"/>
        <v>0</v>
      </c>
      <c r="PF115" s="27">
        <f t="shared" si="2917"/>
        <v>0</v>
      </c>
      <c r="PG115" s="27" t="str">
        <f t="shared" si="2918"/>
        <v>34</v>
      </c>
      <c r="PH115" s="27">
        <f t="shared" si="2919"/>
        <v>0</v>
      </c>
      <c r="PI115" s="27">
        <f t="shared" si="2920"/>
        <v>0</v>
      </c>
      <c r="PJ115" s="27" t="str">
        <f t="shared" si="2921"/>
        <v>28</v>
      </c>
      <c r="PK115" s="27">
        <f t="shared" si="2922"/>
        <v>0</v>
      </c>
      <c r="PL115" s="27">
        <f t="shared" si="2923"/>
        <v>0</v>
      </c>
      <c r="PM115" s="27" t="str">
        <f t="shared" si="2924"/>
        <v>16</v>
      </c>
      <c r="PN115" s="27">
        <f t="shared" si="2925"/>
        <v>0</v>
      </c>
      <c r="PO115" s="27">
        <f t="shared" si="2926"/>
        <v>0</v>
      </c>
      <c r="PP115" s="27" t="str">
        <f t="shared" si="2927"/>
        <v>26</v>
      </c>
      <c r="PQ115" s="27">
        <f t="shared" si="2928"/>
        <v>0</v>
      </c>
      <c r="PR115" s="27">
        <f t="shared" si="2929"/>
        <v>0</v>
      </c>
      <c r="PS115" s="27">
        <f t="shared" si="2930"/>
        <v>0</v>
      </c>
      <c r="PT115" s="27">
        <f t="shared" si="2931"/>
        <v>0</v>
      </c>
      <c r="PU115" s="27">
        <f t="shared" si="2932"/>
        <v>0</v>
      </c>
      <c r="PV115" s="27">
        <f t="shared" si="2933"/>
        <v>0</v>
      </c>
      <c r="PW115" s="27">
        <f t="shared" si="2934"/>
        <v>0</v>
      </c>
      <c r="PX115" s="27">
        <f t="shared" si="2935"/>
        <v>0</v>
      </c>
      <c r="PY115" s="27">
        <f t="shared" si="2936"/>
        <v>0</v>
      </c>
      <c r="PZ115" s="27">
        <f t="shared" si="2937"/>
        <v>0</v>
      </c>
      <c r="QA115" s="27">
        <f t="shared" si="2938"/>
        <v>0</v>
      </c>
      <c r="QB115" s="27">
        <f t="shared" si="2939"/>
        <v>0</v>
      </c>
      <c r="QC115" s="27">
        <f t="shared" si="2940"/>
        <v>0</v>
      </c>
      <c r="QD115" s="27">
        <f t="shared" si="2941"/>
        <v>0</v>
      </c>
      <c r="QE115" s="27">
        <f t="shared" si="2942"/>
        <v>0</v>
      </c>
      <c r="QF115" s="27">
        <f t="shared" si="2943"/>
        <v>0</v>
      </c>
      <c r="QG115" s="27">
        <f t="shared" si="2944"/>
        <v>0</v>
      </c>
      <c r="QH115" s="27">
        <f t="shared" si="2945"/>
        <v>0</v>
      </c>
      <c r="QI115" s="27">
        <f t="shared" si="2946"/>
        <v>0</v>
      </c>
      <c r="QJ115" s="27">
        <f t="shared" si="2947"/>
        <v>0</v>
      </c>
      <c r="QK115" s="27">
        <f t="shared" si="2948"/>
        <v>0</v>
      </c>
      <c r="QL115" s="27">
        <f t="shared" si="2949"/>
        <v>0</v>
      </c>
      <c r="QM115" s="27">
        <f t="shared" si="2950"/>
        <v>0</v>
      </c>
      <c r="QN115" s="27">
        <f t="shared" si="2951"/>
        <v>0</v>
      </c>
      <c r="QO115" s="27">
        <f t="shared" si="2952"/>
        <v>0</v>
      </c>
      <c r="QP115" s="27">
        <f t="shared" si="2953"/>
        <v>0</v>
      </c>
      <c r="QQ115" s="27">
        <f t="shared" si="2954"/>
        <v>0</v>
      </c>
      <c r="QR115" s="27">
        <f t="shared" si="2955"/>
        <v>0</v>
      </c>
      <c r="QS115" s="27">
        <f t="shared" si="2956"/>
        <v>0</v>
      </c>
      <c r="QT115" s="27">
        <f t="shared" si="2957"/>
        <v>0</v>
      </c>
      <c r="QU115" s="27">
        <f t="shared" si="2958"/>
        <v>0</v>
      </c>
      <c r="QV115" s="27">
        <f t="shared" si="2959"/>
        <v>0</v>
      </c>
      <c r="QW115" s="27">
        <f t="shared" si="2960"/>
        <v>0</v>
      </c>
      <c r="QX115" s="27">
        <f t="shared" si="2961"/>
        <v>0</v>
      </c>
      <c r="QY115" s="27">
        <f t="shared" si="2962"/>
        <v>0</v>
      </c>
      <c r="QZ115" s="27">
        <f t="shared" si="2963"/>
        <v>0</v>
      </c>
      <c r="RA115" s="27">
        <f t="shared" si="2964"/>
        <v>0</v>
      </c>
      <c r="RB115" s="27">
        <f t="shared" si="2965"/>
        <v>0</v>
      </c>
      <c r="RC115" s="27">
        <f t="shared" si="2966"/>
        <v>0</v>
      </c>
      <c r="RD115" s="27">
        <f t="shared" si="2967"/>
        <v>0</v>
      </c>
      <c r="RE115" s="27">
        <f t="shared" si="2968"/>
        <v>0</v>
      </c>
      <c r="RF115" s="27">
        <f t="shared" si="2969"/>
        <v>0</v>
      </c>
      <c r="RG115" s="27">
        <f t="shared" si="2970"/>
        <v>0</v>
      </c>
      <c r="RH115" s="27">
        <f t="shared" si="2971"/>
        <v>0</v>
      </c>
      <c r="RI115" s="27">
        <f t="shared" si="2972"/>
        <v>0</v>
      </c>
      <c r="RJ115" s="27">
        <f t="shared" si="2973"/>
        <v>0</v>
      </c>
      <c r="RL115" s="28">
        <f t="shared" si="2974"/>
        <v>96</v>
      </c>
      <c r="RM115" s="28">
        <f t="shared" si="2975"/>
        <v>0</v>
      </c>
      <c r="RN115" s="28">
        <f t="shared" si="2976"/>
        <v>9</v>
      </c>
      <c r="RO115" s="28">
        <f t="shared" si="2977"/>
        <v>0</v>
      </c>
      <c r="RP115" s="28">
        <f t="shared" si="2978"/>
        <v>0</v>
      </c>
      <c r="RQ115" s="28">
        <f t="shared" si="2979"/>
        <v>100.5</v>
      </c>
      <c r="RT115" s="27" t="str">
        <f t="shared" si="2980"/>
        <v>8</v>
      </c>
      <c r="RU115" s="27" t="str">
        <f t="shared" si="2981"/>
        <v>1</v>
      </c>
      <c r="RV115" s="27" t="str">
        <f t="shared" si="2982"/>
        <v>10</v>
      </c>
      <c r="RW115" s="27" t="str">
        <f t="shared" si="2983"/>
        <v>0</v>
      </c>
      <c r="RX115" s="27" t="str">
        <f t="shared" si="2984"/>
        <v>9</v>
      </c>
      <c r="RY115" s="27" t="str">
        <f t="shared" si="2985"/>
        <v>0</v>
      </c>
      <c r="RZ115" s="27" t="str">
        <f t="shared" si="2986"/>
        <v>0</v>
      </c>
      <c r="SA115" s="27" t="str">
        <f t="shared" si="2987"/>
        <v>0</v>
      </c>
      <c r="SB115" s="27" t="str">
        <f t="shared" si="2988"/>
        <v>11</v>
      </c>
      <c r="SC115" s="27" t="str">
        <f t="shared" si="2989"/>
        <v>0</v>
      </c>
      <c r="SD115" s="27" t="str">
        <f t="shared" si="2990"/>
        <v>0</v>
      </c>
      <c r="SE115" s="27" t="str">
        <f t="shared" si="2991"/>
        <v>6</v>
      </c>
      <c r="SF115" s="27" t="str">
        <f t="shared" si="2992"/>
        <v>0</v>
      </c>
      <c r="SG115" s="27" t="str">
        <f t="shared" si="2993"/>
        <v>0</v>
      </c>
      <c r="SH115" s="27" t="str">
        <f t="shared" si="2994"/>
        <v>8</v>
      </c>
      <c r="SI115" s="27" t="str">
        <f t="shared" si="2995"/>
        <v>0</v>
      </c>
      <c r="SJ115" s="27" t="str">
        <f t="shared" si="2996"/>
        <v>0</v>
      </c>
      <c r="SK115" s="27" t="str">
        <f t="shared" si="2997"/>
        <v>0</v>
      </c>
      <c r="SL115" s="27" t="str">
        <f t="shared" si="2998"/>
        <v>0</v>
      </c>
      <c r="SM115" s="27" t="str">
        <f t="shared" si="2999"/>
        <v>0</v>
      </c>
      <c r="SN115" s="27" t="str">
        <f t="shared" si="3000"/>
        <v>8</v>
      </c>
      <c r="SO115" s="27" t="str">
        <f t="shared" si="3001"/>
        <v>0</v>
      </c>
      <c r="SP115" s="27" t="str">
        <f t="shared" si="3002"/>
        <v>0</v>
      </c>
      <c r="SQ115" s="27" t="str">
        <f t="shared" si="3003"/>
        <v>11</v>
      </c>
      <c r="SR115" s="27" t="str">
        <f t="shared" si="3004"/>
        <v>0</v>
      </c>
      <c r="SS115" s="27" t="str">
        <f t="shared" si="3005"/>
        <v>0</v>
      </c>
      <c r="ST115" s="27" t="str">
        <f t="shared" si="3006"/>
        <v>6</v>
      </c>
      <c r="SU115" s="27" t="str">
        <f t="shared" si="3007"/>
        <v>0</v>
      </c>
      <c r="SV115" s="27" t="str">
        <f t="shared" si="3008"/>
        <v>0</v>
      </c>
      <c r="SW115" s="27" t="str">
        <f t="shared" si="3009"/>
        <v>5</v>
      </c>
      <c r="SX115" s="27" t="str">
        <f t="shared" si="3010"/>
        <v>0</v>
      </c>
      <c r="SY115" s="27" t="str">
        <f t="shared" si="3011"/>
        <v>0</v>
      </c>
      <c r="SZ115" s="27" t="str">
        <f t="shared" si="3012"/>
        <v>15</v>
      </c>
      <c r="TA115" s="27" t="str">
        <f t="shared" si="3013"/>
        <v>0</v>
      </c>
      <c r="TB115" s="27" t="str">
        <f t="shared" si="3014"/>
        <v>0</v>
      </c>
      <c r="TC115" s="27" t="str">
        <f t="shared" si="3015"/>
        <v>7</v>
      </c>
      <c r="TD115" s="27" t="str">
        <f t="shared" si="3016"/>
        <v>0</v>
      </c>
      <c r="TE115" s="27" t="str">
        <f t="shared" si="3017"/>
        <v>0</v>
      </c>
      <c r="TF115" s="27" t="str">
        <f t="shared" si="3018"/>
        <v>0</v>
      </c>
      <c r="TG115" s="27" t="str">
        <f t="shared" si="3019"/>
        <v>0</v>
      </c>
      <c r="TH115" s="27" t="str">
        <f t="shared" si="3020"/>
        <v>0</v>
      </c>
      <c r="TI115" s="27" t="str">
        <f t="shared" si="3021"/>
        <v>0</v>
      </c>
      <c r="TJ115" s="27" t="str">
        <f t="shared" si="3022"/>
        <v>0</v>
      </c>
      <c r="TK115" s="27" t="str">
        <f t="shared" si="3023"/>
        <v>0</v>
      </c>
      <c r="TL115" s="27" t="str">
        <f t="shared" si="3024"/>
        <v>0</v>
      </c>
      <c r="TM115" s="27" t="str">
        <f t="shared" si="3025"/>
        <v>0</v>
      </c>
      <c r="TN115" s="27" t="str">
        <f t="shared" si="3026"/>
        <v>0</v>
      </c>
      <c r="TO115" s="27" t="str">
        <f t="shared" si="3027"/>
        <v>0</v>
      </c>
      <c r="TP115" s="27" t="str">
        <f t="shared" si="3028"/>
        <v>0</v>
      </c>
      <c r="TQ115" s="27" t="str">
        <f t="shared" si="3029"/>
        <v>0</v>
      </c>
      <c r="TR115" s="27" t="str">
        <f t="shared" si="3030"/>
        <v>0</v>
      </c>
      <c r="TS115" s="27" t="str">
        <f t="shared" si="3031"/>
        <v>0</v>
      </c>
      <c r="TT115" s="27" t="str">
        <f t="shared" si="3032"/>
        <v>0</v>
      </c>
      <c r="TU115" s="27" t="str">
        <f t="shared" si="3033"/>
        <v>0</v>
      </c>
      <c r="TV115" s="27" t="str">
        <f t="shared" si="3034"/>
        <v>0</v>
      </c>
      <c r="TW115" s="27" t="str">
        <f t="shared" si="3035"/>
        <v>0</v>
      </c>
      <c r="TX115" s="27" t="str">
        <f t="shared" si="3036"/>
        <v>0</v>
      </c>
      <c r="TY115" s="27" t="str">
        <f t="shared" si="3037"/>
        <v>0</v>
      </c>
      <c r="TZ115" s="27" t="str">
        <f t="shared" si="3038"/>
        <v>0</v>
      </c>
      <c r="UA115" s="27" t="str">
        <f t="shared" si="3039"/>
        <v>0</v>
      </c>
      <c r="UB115" s="27" t="str">
        <f t="shared" si="3040"/>
        <v>0</v>
      </c>
      <c r="UC115" s="27" t="str">
        <f t="shared" si="3041"/>
        <v>0</v>
      </c>
      <c r="UD115" s="27" t="str">
        <f t="shared" si="3042"/>
        <v>0</v>
      </c>
      <c r="UE115" s="27" t="str">
        <f t="shared" si="3043"/>
        <v>0</v>
      </c>
      <c r="UF115" s="27" t="str">
        <f t="shared" si="3044"/>
        <v>0</v>
      </c>
      <c r="UG115" s="27" t="str">
        <f t="shared" si="3045"/>
        <v>0</v>
      </c>
      <c r="UH115" s="27" t="str">
        <f t="shared" si="3046"/>
        <v>0</v>
      </c>
      <c r="UI115" s="27" t="str">
        <f t="shared" si="3047"/>
        <v>0</v>
      </c>
      <c r="UJ115" s="27" t="str">
        <f t="shared" si="3048"/>
        <v>0</v>
      </c>
      <c r="UK115" s="27" t="str">
        <f t="shared" si="3049"/>
        <v>0</v>
      </c>
      <c r="UL115" s="27" t="str">
        <f t="shared" si="3050"/>
        <v>0</v>
      </c>
      <c r="UM115" s="27" t="str">
        <f t="shared" si="3051"/>
        <v>0</v>
      </c>
      <c r="UN115" s="27" t="str">
        <f t="shared" si="3052"/>
        <v>0</v>
      </c>
      <c r="UO115" s="27" t="str">
        <f t="shared" si="3053"/>
        <v>0</v>
      </c>
      <c r="UP115" s="27" t="str">
        <f t="shared" si="3054"/>
        <v>0</v>
      </c>
      <c r="UQ115" s="27" t="str">
        <f t="shared" si="3055"/>
        <v>0</v>
      </c>
      <c r="UR115" s="27" t="str">
        <f t="shared" si="3056"/>
        <v>0</v>
      </c>
      <c r="US115" s="27" t="str">
        <f t="shared" si="3057"/>
        <v>0</v>
      </c>
      <c r="UT115" s="27" t="str">
        <f t="shared" si="3058"/>
        <v>0</v>
      </c>
      <c r="UU115" s="27" t="str">
        <f t="shared" si="3059"/>
        <v>0</v>
      </c>
      <c r="UV115" s="27" t="str">
        <f t="shared" si="3060"/>
        <v>0</v>
      </c>
      <c r="UW115" s="27" t="str">
        <f t="shared" si="3061"/>
        <v>0</v>
      </c>
      <c r="UY115" s="28">
        <f t="shared" si="3062"/>
        <v>-82.81</v>
      </c>
      <c r="UZ115" s="28">
        <f t="shared" si="3063"/>
        <v>0</v>
      </c>
      <c r="VA115" s="28">
        <f t="shared" si="3064"/>
        <v>-10.31</v>
      </c>
      <c r="VB115" s="28">
        <f t="shared" si="3065"/>
        <v>0</v>
      </c>
      <c r="VC115" s="28">
        <f t="shared" si="3066"/>
        <v>0</v>
      </c>
      <c r="VD115" s="28">
        <f t="shared" si="3067"/>
        <v>-87.965000000000003</v>
      </c>
      <c r="VG115" s="27" t="str">
        <f t="shared" si="3068"/>
        <v>-6.71</v>
      </c>
      <c r="VH115" s="27" t="str">
        <f t="shared" si="3069"/>
        <v>3.39</v>
      </c>
      <c r="VI115" s="27" t="str">
        <f t="shared" si="3070"/>
        <v>-8.58</v>
      </c>
      <c r="VJ115" s="27">
        <f t="shared" si="3071"/>
        <v>0</v>
      </c>
      <c r="VK115" s="27" t="str">
        <f t="shared" si="3072"/>
        <v>-10.31</v>
      </c>
      <c r="VL115" s="27">
        <f t="shared" si="3073"/>
        <v>0</v>
      </c>
      <c r="VM115" s="27">
        <f t="shared" si="3074"/>
        <v>0</v>
      </c>
      <c r="VN115" s="27">
        <f t="shared" si="3075"/>
        <v>0</v>
      </c>
      <c r="VO115" s="27" t="str">
        <f t="shared" si="3076"/>
        <v>-11.37</v>
      </c>
      <c r="VP115" s="27">
        <f t="shared" si="3077"/>
        <v>0</v>
      </c>
      <c r="VQ115" s="27">
        <f t="shared" si="3078"/>
        <v>0</v>
      </c>
      <c r="VR115" s="27" t="str">
        <f t="shared" si="3079"/>
        <v>-0.59</v>
      </c>
      <c r="VS115" s="27">
        <f t="shared" si="3080"/>
        <v>0</v>
      </c>
      <c r="VT115" s="27">
        <f t="shared" si="3081"/>
        <v>0</v>
      </c>
      <c r="VU115" s="27" t="str">
        <f t="shared" si="3082"/>
        <v>-1.56</v>
      </c>
      <c r="VV115" s="27">
        <f t="shared" si="3083"/>
        <v>0</v>
      </c>
      <c r="VW115" s="27">
        <f t="shared" si="3084"/>
        <v>0</v>
      </c>
      <c r="VX115" s="27">
        <f t="shared" si="3085"/>
        <v>0</v>
      </c>
      <c r="VY115" s="27">
        <f t="shared" si="3086"/>
        <v>0</v>
      </c>
      <c r="VZ115" s="27">
        <f t="shared" si="3087"/>
        <v>0</v>
      </c>
      <c r="WA115" s="27" t="str">
        <f t="shared" si="3088"/>
        <v>-13.42</v>
      </c>
      <c r="WB115" s="27">
        <f t="shared" si="3089"/>
        <v>0</v>
      </c>
      <c r="WC115" s="27">
        <f t="shared" si="3090"/>
        <v>0</v>
      </c>
      <c r="WD115" s="27" t="str">
        <f t="shared" si="3091"/>
        <v>-10.86</v>
      </c>
      <c r="WE115" s="27">
        <f t="shared" si="3092"/>
        <v>0</v>
      </c>
      <c r="WF115" s="27">
        <f t="shared" si="3093"/>
        <v>0</v>
      </c>
      <c r="WG115" s="27" t="str">
        <f t="shared" si="3094"/>
        <v>-14.65</v>
      </c>
      <c r="WH115" s="27">
        <f t="shared" si="3095"/>
        <v>0</v>
      </c>
      <c r="WI115" s="27">
        <f t="shared" si="3096"/>
        <v>0</v>
      </c>
      <c r="WJ115" s="27" t="str">
        <f t="shared" si="3097"/>
        <v>-3.45</v>
      </c>
      <c r="WK115" s="27">
        <f t="shared" si="3098"/>
        <v>0</v>
      </c>
      <c r="WL115" s="27">
        <f t="shared" si="3099"/>
        <v>0</v>
      </c>
      <c r="WM115" s="27" t="str">
        <f t="shared" si="3100"/>
        <v>-6.07</v>
      </c>
      <c r="WN115" s="27">
        <f t="shared" si="3101"/>
        <v>0</v>
      </c>
      <c r="WO115" s="27">
        <f t="shared" si="3102"/>
        <v>0</v>
      </c>
      <c r="WP115" s="27" t="str">
        <f t="shared" si="3103"/>
        <v>-8.94</v>
      </c>
      <c r="WQ115" s="27">
        <f t="shared" si="3104"/>
        <v>0</v>
      </c>
      <c r="WR115" s="27">
        <f t="shared" si="3105"/>
        <v>0</v>
      </c>
      <c r="WS115" s="27">
        <f t="shared" si="3106"/>
        <v>0</v>
      </c>
      <c r="WT115" s="27">
        <f t="shared" si="3107"/>
        <v>0</v>
      </c>
      <c r="WU115" s="27">
        <f t="shared" si="3108"/>
        <v>0</v>
      </c>
      <c r="WV115" s="27">
        <f t="shared" si="3109"/>
        <v>0</v>
      </c>
      <c r="WW115" s="27">
        <f t="shared" si="3110"/>
        <v>0</v>
      </c>
      <c r="WX115" s="27">
        <f t="shared" si="3111"/>
        <v>0</v>
      </c>
      <c r="WY115" s="27">
        <f t="shared" si="3112"/>
        <v>0</v>
      </c>
      <c r="WZ115" s="27">
        <f t="shared" si="3113"/>
        <v>0</v>
      </c>
      <c r="XA115" s="27">
        <f t="shared" si="3114"/>
        <v>0</v>
      </c>
      <c r="XB115" s="27">
        <f t="shared" si="3115"/>
        <v>0</v>
      </c>
      <c r="XC115" s="27">
        <f t="shared" si="3116"/>
        <v>0</v>
      </c>
      <c r="XD115" s="27">
        <f t="shared" si="3117"/>
        <v>0</v>
      </c>
      <c r="XE115" s="27">
        <f t="shared" si="3118"/>
        <v>0</v>
      </c>
      <c r="XF115" s="27">
        <f t="shared" si="3119"/>
        <v>0</v>
      </c>
      <c r="XG115" s="27">
        <f t="shared" si="3120"/>
        <v>0</v>
      </c>
      <c r="XH115" s="27">
        <f t="shared" si="3121"/>
        <v>0</v>
      </c>
      <c r="XI115" s="27">
        <f t="shared" si="3122"/>
        <v>0</v>
      </c>
      <c r="XJ115" s="27">
        <f t="shared" si="3123"/>
        <v>0</v>
      </c>
      <c r="XK115" s="27">
        <f t="shared" si="3124"/>
        <v>0</v>
      </c>
      <c r="XL115" s="27">
        <f t="shared" si="3125"/>
        <v>0</v>
      </c>
      <c r="XM115" s="27">
        <f t="shared" si="3126"/>
        <v>0</v>
      </c>
      <c r="XN115" s="27">
        <f t="shared" si="3127"/>
        <v>0</v>
      </c>
      <c r="XO115" s="27">
        <f t="shared" si="3128"/>
        <v>0</v>
      </c>
      <c r="XP115" s="27">
        <f t="shared" si="3129"/>
        <v>0</v>
      </c>
      <c r="XQ115" s="27">
        <f t="shared" si="3130"/>
        <v>0</v>
      </c>
      <c r="XR115" s="27">
        <f t="shared" si="3131"/>
        <v>0</v>
      </c>
      <c r="XS115" s="27">
        <f t="shared" si="3132"/>
        <v>0</v>
      </c>
      <c r="XT115" s="27">
        <f t="shared" si="3133"/>
        <v>0</v>
      </c>
      <c r="XU115" s="27">
        <f t="shared" si="3134"/>
        <v>0</v>
      </c>
      <c r="XV115" s="27">
        <f t="shared" si="3135"/>
        <v>0</v>
      </c>
      <c r="XW115" s="27">
        <f t="shared" si="3136"/>
        <v>0</v>
      </c>
      <c r="XX115" s="27">
        <f t="shared" si="3137"/>
        <v>0</v>
      </c>
      <c r="XY115" s="27">
        <f t="shared" si="3138"/>
        <v>0</v>
      </c>
      <c r="XZ115" s="27">
        <f t="shared" si="3139"/>
        <v>0</v>
      </c>
      <c r="YA115" s="27">
        <f t="shared" si="3140"/>
        <v>0</v>
      </c>
      <c r="YB115" s="27">
        <f t="shared" si="3141"/>
        <v>0</v>
      </c>
      <c r="YC115" s="27">
        <f t="shared" si="3142"/>
        <v>0</v>
      </c>
      <c r="YD115" s="27">
        <f t="shared" si="3143"/>
        <v>0</v>
      </c>
      <c r="YE115" s="27">
        <f t="shared" si="3144"/>
        <v>0</v>
      </c>
      <c r="YF115" s="27">
        <f t="shared" si="3145"/>
        <v>0</v>
      </c>
      <c r="YG115" s="27">
        <f t="shared" si="3146"/>
        <v>0</v>
      </c>
      <c r="YH115" s="27">
        <f t="shared" si="3147"/>
        <v>0</v>
      </c>
      <c r="YI115" s="27">
        <f t="shared" si="3148"/>
        <v>0</v>
      </c>
      <c r="YJ115" s="27">
        <f t="shared" si="3149"/>
        <v>0</v>
      </c>
      <c r="YL115" s="28">
        <f t="shared" si="3150"/>
        <v>315</v>
      </c>
      <c r="YM115" s="28">
        <f t="shared" si="3151"/>
        <v>0</v>
      </c>
      <c r="YN115" s="28">
        <f t="shared" si="3152"/>
        <v>12</v>
      </c>
      <c r="YO115" s="28">
        <f t="shared" si="3153"/>
        <v>0</v>
      </c>
      <c r="YP115" s="28">
        <f t="shared" si="3154"/>
        <v>0</v>
      </c>
      <c r="YQ115" s="28">
        <f t="shared" si="3155"/>
        <v>321</v>
      </c>
      <c r="YT115" s="27" t="str">
        <f t="shared" si="3156"/>
        <v>36</v>
      </c>
      <c r="YU115" s="27" t="str">
        <f t="shared" si="3157"/>
        <v>6</v>
      </c>
      <c r="YV115" s="27" t="str">
        <f t="shared" si="3158"/>
        <v>10</v>
      </c>
      <c r="YW115" s="27">
        <f t="shared" si="3159"/>
        <v>0</v>
      </c>
      <c r="YX115" s="27" t="str">
        <f t="shared" si="3160"/>
        <v>12</v>
      </c>
      <c r="YY115" s="27">
        <f t="shared" si="3161"/>
        <v>0</v>
      </c>
      <c r="YZ115" s="27">
        <f t="shared" si="3162"/>
        <v>0</v>
      </c>
      <c r="ZA115" s="27">
        <f t="shared" si="3163"/>
        <v>0</v>
      </c>
      <c r="ZB115" s="27" t="str">
        <f t="shared" si="3164"/>
        <v>37</v>
      </c>
      <c r="ZC115" s="27">
        <f t="shared" si="3165"/>
        <v>0</v>
      </c>
      <c r="ZD115" s="27">
        <f t="shared" si="3166"/>
        <v>0</v>
      </c>
      <c r="ZE115" s="27" t="str">
        <f t="shared" si="3167"/>
        <v>4</v>
      </c>
      <c r="ZF115" s="27">
        <f t="shared" si="3168"/>
        <v>0</v>
      </c>
      <c r="ZG115" s="27">
        <f t="shared" si="3169"/>
        <v>0</v>
      </c>
      <c r="ZH115" s="27" t="str">
        <f t="shared" si="3170"/>
        <v>6</v>
      </c>
      <c r="ZI115" s="27">
        <f t="shared" si="3171"/>
        <v>0</v>
      </c>
      <c r="ZJ115" s="27">
        <f t="shared" si="3172"/>
        <v>0</v>
      </c>
      <c r="ZK115" s="27">
        <f t="shared" si="3173"/>
        <v>0</v>
      </c>
      <c r="ZL115" s="27">
        <f t="shared" si="3174"/>
        <v>0</v>
      </c>
      <c r="ZM115" s="27">
        <f t="shared" si="3175"/>
        <v>0</v>
      </c>
      <c r="ZN115" s="27" t="str">
        <f t="shared" si="3176"/>
        <v>44</v>
      </c>
      <c r="ZO115" s="27">
        <f t="shared" si="3177"/>
        <v>0</v>
      </c>
      <c r="ZP115" s="27">
        <f t="shared" si="3178"/>
        <v>0</v>
      </c>
      <c r="ZQ115" s="27" t="str">
        <f t="shared" si="3179"/>
        <v>46</v>
      </c>
      <c r="ZR115" s="27">
        <f t="shared" si="3180"/>
        <v>0</v>
      </c>
      <c r="ZS115" s="27">
        <f t="shared" si="3181"/>
        <v>0</v>
      </c>
      <c r="ZT115" s="27" t="str">
        <f t="shared" si="3182"/>
        <v>49</v>
      </c>
      <c r="ZU115" s="27">
        <f t="shared" si="3183"/>
        <v>0</v>
      </c>
      <c r="ZV115" s="27">
        <f t="shared" si="3184"/>
        <v>0</v>
      </c>
      <c r="ZW115" s="27" t="str">
        <f t="shared" si="3185"/>
        <v>12</v>
      </c>
      <c r="ZX115" s="27">
        <f t="shared" si="3186"/>
        <v>0</v>
      </c>
      <c r="ZY115" s="27">
        <f t="shared" si="3187"/>
        <v>0</v>
      </c>
      <c r="ZZ115" s="27" t="str">
        <f t="shared" si="3188"/>
        <v>17</v>
      </c>
      <c r="AAA115" s="27">
        <f t="shared" si="3189"/>
        <v>0</v>
      </c>
      <c r="AAB115" s="27">
        <f t="shared" si="3190"/>
        <v>0</v>
      </c>
      <c r="AAC115" s="27" t="str">
        <f t="shared" si="3191"/>
        <v>48</v>
      </c>
      <c r="AAD115" s="27">
        <f t="shared" si="3192"/>
        <v>0</v>
      </c>
      <c r="AAE115" s="27">
        <f t="shared" si="3193"/>
        <v>0</v>
      </c>
      <c r="AAF115" s="27">
        <f t="shared" si="3194"/>
        <v>0</v>
      </c>
      <c r="AAG115" s="27">
        <f t="shared" si="3195"/>
        <v>0</v>
      </c>
      <c r="AAH115" s="27">
        <f t="shared" si="3196"/>
        <v>0</v>
      </c>
      <c r="AAI115" s="27">
        <f t="shared" si="3197"/>
        <v>0</v>
      </c>
      <c r="AAJ115" s="27">
        <f t="shared" si="3198"/>
        <v>0</v>
      </c>
      <c r="AAK115" s="27">
        <f t="shared" si="3199"/>
        <v>0</v>
      </c>
      <c r="AAL115" s="27">
        <f t="shared" si="3200"/>
        <v>0</v>
      </c>
      <c r="AAM115" s="27">
        <f t="shared" si="3201"/>
        <v>0</v>
      </c>
      <c r="AAN115" s="27">
        <f t="shared" si="3202"/>
        <v>0</v>
      </c>
      <c r="AAO115" s="27">
        <f t="shared" si="3203"/>
        <v>0</v>
      </c>
      <c r="AAP115" s="27">
        <f t="shared" si="3204"/>
        <v>0</v>
      </c>
      <c r="AAQ115" s="27">
        <f t="shared" si="3205"/>
        <v>0</v>
      </c>
      <c r="AAR115" s="27">
        <f t="shared" si="3206"/>
        <v>0</v>
      </c>
      <c r="AAS115" s="27">
        <f t="shared" si="3207"/>
        <v>0</v>
      </c>
      <c r="AAT115" s="27">
        <f t="shared" si="3208"/>
        <v>0</v>
      </c>
      <c r="AAU115" s="27">
        <f t="shared" si="3209"/>
        <v>0</v>
      </c>
      <c r="AAV115" s="27">
        <f t="shared" si="3210"/>
        <v>0</v>
      </c>
      <c r="AAW115" s="27">
        <f t="shared" si="3211"/>
        <v>0</v>
      </c>
      <c r="AAX115" s="27">
        <f t="shared" si="3212"/>
        <v>0</v>
      </c>
      <c r="AAY115" s="27">
        <f t="shared" si="3213"/>
        <v>0</v>
      </c>
      <c r="AAZ115" s="27">
        <f t="shared" si="3214"/>
        <v>0</v>
      </c>
      <c r="ABA115" s="27">
        <f t="shared" si="3215"/>
        <v>0</v>
      </c>
      <c r="ABB115" s="27">
        <f t="shared" si="3216"/>
        <v>0</v>
      </c>
      <c r="ABC115" s="27">
        <f t="shared" si="3217"/>
        <v>0</v>
      </c>
      <c r="ABD115" s="27">
        <f t="shared" si="3218"/>
        <v>0</v>
      </c>
      <c r="ABE115" s="27">
        <f t="shared" si="3219"/>
        <v>0</v>
      </c>
      <c r="ABF115" s="27">
        <f t="shared" si="3220"/>
        <v>0</v>
      </c>
      <c r="ABG115" s="27">
        <f t="shared" si="3221"/>
        <v>0</v>
      </c>
      <c r="ABH115" s="27">
        <f t="shared" si="3222"/>
        <v>0</v>
      </c>
      <c r="ABI115" s="27">
        <f t="shared" si="3223"/>
        <v>0</v>
      </c>
      <c r="ABJ115" s="27">
        <f t="shared" si="3224"/>
        <v>0</v>
      </c>
      <c r="ABK115" s="27">
        <f t="shared" si="3225"/>
        <v>0</v>
      </c>
      <c r="ABL115" s="27">
        <f t="shared" si="3226"/>
        <v>0</v>
      </c>
      <c r="ABM115" s="27">
        <f t="shared" si="3227"/>
        <v>0</v>
      </c>
      <c r="ABN115" s="27">
        <f t="shared" si="3228"/>
        <v>0</v>
      </c>
      <c r="ABO115" s="27">
        <f t="shared" si="3229"/>
        <v>0</v>
      </c>
      <c r="ABP115" s="27">
        <f t="shared" si="3230"/>
        <v>0</v>
      </c>
      <c r="ABQ115" s="27">
        <f t="shared" si="3231"/>
        <v>0</v>
      </c>
      <c r="ABR115" s="27">
        <f t="shared" si="3232"/>
        <v>0</v>
      </c>
      <c r="ABS115" s="27">
        <f t="shared" si="3233"/>
        <v>0</v>
      </c>
      <c r="ABT115" s="27">
        <f t="shared" si="3234"/>
        <v>0</v>
      </c>
      <c r="ABU115" s="27">
        <f t="shared" si="3235"/>
        <v>0</v>
      </c>
      <c r="ABV115" s="27">
        <f t="shared" si="3236"/>
        <v>0</v>
      </c>
      <c r="ABW115" s="27">
        <f t="shared" si="3237"/>
        <v>0</v>
      </c>
      <c r="ABY115" s="28">
        <f t="shared" si="3238"/>
        <v>426</v>
      </c>
      <c r="ABZ115" s="28">
        <f t="shared" si="3239"/>
        <v>0</v>
      </c>
      <c r="ACA115" s="28">
        <f t="shared" si="3240"/>
        <v>16</v>
      </c>
      <c r="ACB115" s="28">
        <f t="shared" si="3241"/>
        <v>0</v>
      </c>
      <c r="ACC115" s="28">
        <f t="shared" si="3242"/>
        <v>0</v>
      </c>
      <c r="ACD115" s="28">
        <f t="shared" si="3243"/>
        <v>434</v>
      </c>
      <c r="ACG115" s="27" t="str">
        <f t="shared" si="3244"/>
        <v>27.6</v>
      </c>
      <c r="ACH115" s="27" t="str">
        <f t="shared" si="3245"/>
        <v>0</v>
      </c>
      <c r="ACI115" s="27" t="str">
        <f t="shared" si="3246"/>
        <v>25.9</v>
      </c>
      <c r="ACJ115" s="27">
        <f t="shared" si="3247"/>
        <v>0</v>
      </c>
      <c r="ACK115" s="27" t="str">
        <f t="shared" si="3248"/>
        <v>16</v>
      </c>
      <c r="ACL115" s="27">
        <f t="shared" si="3249"/>
        <v>0</v>
      </c>
      <c r="ACM115" s="27">
        <f t="shared" si="3250"/>
        <v>0</v>
      </c>
      <c r="ACN115" s="27">
        <f t="shared" si="3251"/>
        <v>0</v>
      </c>
      <c r="ACO115" s="27" t="str">
        <f t="shared" si="3252"/>
        <v>92.4</v>
      </c>
      <c r="ACP115" s="27">
        <f t="shared" si="3253"/>
        <v>0</v>
      </c>
      <c r="ACQ115" s="27">
        <f t="shared" si="3254"/>
        <v>0</v>
      </c>
      <c r="ACR115" s="27" t="str">
        <f t="shared" si="3255"/>
        <v>5.3</v>
      </c>
      <c r="ACS115" s="27">
        <f t="shared" si="3256"/>
        <v>0</v>
      </c>
      <c r="ACT115" s="27">
        <f t="shared" si="3257"/>
        <v>0</v>
      </c>
      <c r="ACU115" s="27" t="str">
        <f t="shared" si="3258"/>
        <v>19</v>
      </c>
      <c r="ACV115" s="27">
        <f t="shared" si="3259"/>
        <v>0</v>
      </c>
      <c r="ACW115" s="27">
        <f t="shared" si="3260"/>
        <v>0</v>
      </c>
      <c r="ACX115" s="27">
        <f t="shared" si="3261"/>
        <v>0</v>
      </c>
      <c r="ACY115" s="27">
        <f t="shared" si="3262"/>
        <v>0</v>
      </c>
      <c r="ACZ115" s="27">
        <f t="shared" si="3263"/>
        <v>0</v>
      </c>
      <c r="ADA115" s="27" t="str">
        <f t="shared" si="3264"/>
        <v>22.7</v>
      </c>
      <c r="ADB115" s="27">
        <f t="shared" si="3265"/>
        <v>0</v>
      </c>
      <c r="ADC115" s="27">
        <f t="shared" si="3266"/>
        <v>0</v>
      </c>
      <c r="ADD115" s="27" t="str">
        <f t="shared" si="3267"/>
        <v>106.9</v>
      </c>
      <c r="ADE115" s="27">
        <f t="shared" si="3268"/>
        <v>0</v>
      </c>
      <c r="ADF115" s="27">
        <f t="shared" si="3269"/>
        <v>0</v>
      </c>
      <c r="ADG115" s="27" t="str">
        <f t="shared" si="3270"/>
        <v>13.3</v>
      </c>
      <c r="ADH115" s="27">
        <f t="shared" si="3271"/>
        <v>0</v>
      </c>
      <c r="ADI115" s="27">
        <f t="shared" si="3272"/>
        <v>0</v>
      </c>
      <c r="ADJ115" s="27" t="str">
        <f t="shared" si="3273"/>
        <v>7.9</v>
      </c>
      <c r="ADK115" s="27">
        <f t="shared" si="3274"/>
        <v>0</v>
      </c>
      <c r="ADL115" s="27">
        <f t="shared" si="3275"/>
        <v>0</v>
      </c>
      <c r="ADM115" s="27" t="str">
        <f t="shared" si="3276"/>
        <v>74.2</v>
      </c>
      <c r="ADN115" s="27">
        <f t="shared" si="3277"/>
        <v>0</v>
      </c>
      <c r="ADO115" s="27">
        <f t="shared" si="3278"/>
        <v>0</v>
      </c>
      <c r="ADP115" s="27" t="str">
        <f t="shared" si="3279"/>
        <v>30.8</v>
      </c>
      <c r="ADQ115" s="27">
        <f t="shared" si="3280"/>
        <v>0</v>
      </c>
      <c r="ADR115" s="27">
        <f t="shared" si="3281"/>
        <v>0</v>
      </c>
      <c r="ADS115" s="27">
        <f t="shared" si="3282"/>
        <v>0</v>
      </c>
      <c r="ADT115" s="27">
        <f t="shared" si="3283"/>
        <v>0</v>
      </c>
      <c r="ADU115" s="27">
        <f t="shared" si="3284"/>
        <v>0</v>
      </c>
      <c r="ADV115" s="27">
        <f t="shared" si="3285"/>
        <v>0</v>
      </c>
      <c r="ADW115" s="27">
        <f t="shared" si="3286"/>
        <v>0</v>
      </c>
      <c r="ADX115" s="27">
        <f t="shared" si="3287"/>
        <v>0</v>
      </c>
      <c r="ADY115" s="27">
        <f t="shared" si="3288"/>
        <v>0</v>
      </c>
      <c r="ADZ115" s="27">
        <f t="shared" si="3289"/>
        <v>0</v>
      </c>
      <c r="AEA115" s="27">
        <f t="shared" si="3290"/>
        <v>0</v>
      </c>
      <c r="AEB115" s="27">
        <f t="shared" si="3291"/>
        <v>0</v>
      </c>
      <c r="AEC115" s="27">
        <f t="shared" si="3292"/>
        <v>0</v>
      </c>
      <c r="AED115" s="27">
        <f t="shared" si="3293"/>
        <v>0</v>
      </c>
      <c r="AEE115" s="27">
        <f t="shared" si="3294"/>
        <v>0</v>
      </c>
      <c r="AEF115" s="27">
        <f t="shared" si="3295"/>
        <v>0</v>
      </c>
      <c r="AEG115" s="27">
        <f t="shared" si="3296"/>
        <v>0</v>
      </c>
      <c r="AEH115" s="27">
        <f t="shared" si="3297"/>
        <v>0</v>
      </c>
      <c r="AEI115" s="27">
        <f t="shared" si="3298"/>
        <v>0</v>
      </c>
      <c r="AEJ115" s="27">
        <f t="shared" si="3299"/>
        <v>0</v>
      </c>
      <c r="AEK115" s="27">
        <f t="shared" si="3300"/>
        <v>0</v>
      </c>
      <c r="AEL115" s="27">
        <f t="shared" si="3301"/>
        <v>0</v>
      </c>
      <c r="AEM115" s="27">
        <f t="shared" si="3302"/>
        <v>0</v>
      </c>
      <c r="AEN115" s="27">
        <f t="shared" si="3303"/>
        <v>0</v>
      </c>
      <c r="AEO115" s="27">
        <f t="shared" si="3304"/>
        <v>0</v>
      </c>
      <c r="AEP115" s="27">
        <f t="shared" si="3305"/>
        <v>0</v>
      </c>
      <c r="AEQ115" s="27">
        <f t="shared" si="3306"/>
        <v>0</v>
      </c>
      <c r="AER115" s="27">
        <f t="shared" si="3307"/>
        <v>0</v>
      </c>
      <c r="AES115" s="27">
        <f t="shared" si="3308"/>
        <v>0</v>
      </c>
      <c r="AET115" s="27">
        <f t="shared" si="3309"/>
        <v>0</v>
      </c>
      <c r="AEU115" s="27">
        <f t="shared" si="3310"/>
        <v>0</v>
      </c>
      <c r="AEV115" s="27">
        <f t="shared" si="3311"/>
        <v>0</v>
      </c>
      <c r="AEW115" s="27">
        <f t="shared" si="3312"/>
        <v>0</v>
      </c>
      <c r="AEX115" s="27">
        <f t="shared" si="3313"/>
        <v>0</v>
      </c>
      <c r="AEY115" s="27">
        <f t="shared" si="3314"/>
        <v>0</v>
      </c>
      <c r="AEZ115" s="27">
        <f t="shared" si="3315"/>
        <v>0</v>
      </c>
      <c r="AFA115" s="27">
        <f t="shared" si="3316"/>
        <v>0</v>
      </c>
      <c r="AFB115" s="27">
        <f t="shared" si="3317"/>
        <v>0</v>
      </c>
      <c r="AFC115" s="27">
        <f t="shared" si="3318"/>
        <v>0</v>
      </c>
      <c r="AFD115" s="27">
        <f t="shared" si="3319"/>
        <v>0</v>
      </c>
      <c r="AFE115" s="27">
        <f t="shared" si="3320"/>
        <v>0</v>
      </c>
      <c r="AFF115" s="27">
        <f t="shared" si="3321"/>
        <v>0</v>
      </c>
      <c r="AFG115" s="27">
        <f t="shared" si="3322"/>
        <v>0</v>
      </c>
      <c r="AFH115" s="27">
        <f t="shared" si="3323"/>
        <v>0</v>
      </c>
      <c r="AFI115" s="27">
        <f t="shared" si="3324"/>
        <v>0</v>
      </c>
      <c r="AFJ115" s="27">
        <f t="shared" si="3325"/>
        <v>0</v>
      </c>
      <c r="AFL115" s="28">
        <f t="shared" si="2677"/>
        <v>16.53125</v>
      </c>
      <c r="AFM115" s="28">
        <v>16.53125</v>
      </c>
      <c r="AFN115" s="27">
        <v>5</v>
      </c>
      <c r="AFO115" s="27">
        <f t="shared" si="3326"/>
        <v>5</v>
      </c>
      <c r="AFP115" s="27">
        <f t="shared" si="3327"/>
        <v>5</v>
      </c>
      <c r="AFQ115" s="27">
        <f t="shared" si="3328"/>
        <v>5</v>
      </c>
      <c r="AFR115" s="27">
        <f t="shared" si="3329"/>
        <v>0</v>
      </c>
      <c r="AFS115" s="27">
        <f t="shared" si="3330"/>
        <v>1</v>
      </c>
      <c r="AFT115" s="27">
        <f t="shared" si="3331"/>
        <v>0</v>
      </c>
      <c r="AFU115" s="27">
        <f t="shared" si="3332"/>
        <v>0</v>
      </c>
      <c r="AFV115" s="27">
        <f t="shared" si="3333"/>
        <v>0</v>
      </c>
      <c r="AFW115" s="27">
        <f t="shared" si="3334"/>
        <v>6</v>
      </c>
      <c r="AFX115" s="27">
        <f t="shared" si="3335"/>
        <v>0</v>
      </c>
      <c r="AFY115" s="27">
        <f t="shared" si="3336"/>
        <v>0</v>
      </c>
      <c r="AFZ115" s="27">
        <f t="shared" si="3337"/>
        <v>5</v>
      </c>
      <c r="AGA115" s="27">
        <f t="shared" si="3338"/>
        <v>0</v>
      </c>
      <c r="AGB115" s="27">
        <f t="shared" si="3339"/>
        <v>0</v>
      </c>
      <c r="AGC115" s="27">
        <f t="shared" si="3340"/>
        <v>5</v>
      </c>
      <c r="AGD115" s="27">
        <f t="shared" si="3341"/>
        <v>0</v>
      </c>
      <c r="AGE115" s="27">
        <f t="shared" si="3342"/>
        <v>0</v>
      </c>
      <c r="AGF115" s="27">
        <f t="shared" si="3343"/>
        <v>0</v>
      </c>
      <c r="AGG115" s="27">
        <f t="shared" si="3344"/>
        <v>0</v>
      </c>
      <c r="AGH115" s="27">
        <f t="shared" si="3345"/>
        <v>0</v>
      </c>
      <c r="AGI115" s="27">
        <f t="shared" si="3346"/>
        <v>5</v>
      </c>
      <c r="AGJ115" s="27">
        <f t="shared" si="3347"/>
        <v>0</v>
      </c>
      <c r="AGK115" s="27">
        <f t="shared" si="3348"/>
        <v>0</v>
      </c>
      <c r="AGL115" s="27">
        <f t="shared" si="3349"/>
        <v>2</v>
      </c>
      <c r="AGM115" s="27">
        <f t="shared" si="3350"/>
        <v>0</v>
      </c>
      <c r="AGN115" s="27">
        <f t="shared" si="3351"/>
        <v>0</v>
      </c>
      <c r="AGO115" s="27">
        <f t="shared" si="3352"/>
        <v>5</v>
      </c>
      <c r="AGP115" s="27">
        <f t="shared" si="3353"/>
        <v>0</v>
      </c>
      <c r="AGQ115" s="27">
        <f t="shared" si="3354"/>
        <v>0</v>
      </c>
      <c r="AGR115" s="27">
        <f t="shared" si="3355"/>
        <v>5</v>
      </c>
      <c r="AGS115" s="27">
        <f t="shared" si="3356"/>
        <v>0</v>
      </c>
      <c r="AGT115" s="27">
        <f t="shared" si="3357"/>
        <v>0</v>
      </c>
      <c r="AGU115" s="27">
        <f t="shared" si="3358"/>
        <v>5</v>
      </c>
      <c r="AGV115" s="27">
        <f t="shared" si="3359"/>
        <v>0</v>
      </c>
      <c r="AGW115" s="27">
        <f t="shared" si="3360"/>
        <v>0</v>
      </c>
      <c r="AGX115" s="27">
        <f t="shared" si="3361"/>
        <v>5</v>
      </c>
      <c r="AGY115" s="27">
        <f t="shared" si="3362"/>
        <v>0</v>
      </c>
      <c r="AGZ115" s="27">
        <f t="shared" si="3363"/>
        <v>0</v>
      </c>
      <c r="AHA115" s="27">
        <f t="shared" si="3364"/>
        <v>0</v>
      </c>
      <c r="AHB115" s="27">
        <f t="shared" si="3365"/>
        <v>0</v>
      </c>
      <c r="AHC115" s="27">
        <f t="shared" si="3366"/>
        <v>0</v>
      </c>
      <c r="AHD115" s="27">
        <f t="shared" si="3367"/>
        <v>0</v>
      </c>
      <c r="AHE115" s="27">
        <f t="shared" si="3368"/>
        <v>0</v>
      </c>
      <c r="AHF115" s="27">
        <f t="shared" si="3369"/>
        <v>0</v>
      </c>
      <c r="AHG115" s="27">
        <f t="shared" si="3370"/>
        <v>0</v>
      </c>
      <c r="AHH115" s="27">
        <f t="shared" si="3371"/>
        <v>0</v>
      </c>
      <c r="AHI115" s="27">
        <f t="shared" si="3372"/>
        <v>0</v>
      </c>
      <c r="AHJ115" s="27">
        <f t="shared" si="3373"/>
        <v>0</v>
      </c>
      <c r="AHK115" s="27">
        <f t="shared" si="3374"/>
        <v>0</v>
      </c>
      <c r="AHL115" s="27">
        <f t="shared" si="3375"/>
        <v>0</v>
      </c>
      <c r="AHM115" s="27">
        <f t="shared" si="3376"/>
        <v>0</v>
      </c>
      <c r="AHN115" s="27">
        <f t="shared" si="3377"/>
        <v>0</v>
      </c>
      <c r="AHO115" s="27">
        <f t="shared" si="3378"/>
        <v>0</v>
      </c>
      <c r="AHP115" s="27">
        <f t="shared" si="3379"/>
        <v>0</v>
      </c>
      <c r="AHQ115" s="27">
        <f t="shared" si="3380"/>
        <v>0</v>
      </c>
      <c r="AHR115" s="27">
        <f t="shared" si="3381"/>
        <v>0</v>
      </c>
      <c r="AHS115" s="27">
        <f t="shared" si="3382"/>
        <v>0</v>
      </c>
      <c r="AHT115" s="27">
        <f t="shared" si="3383"/>
        <v>0</v>
      </c>
      <c r="AHU115" s="27">
        <f t="shared" si="3384"/>
        <v>0</v>
      </c>
      <c r="AHV115" s="27">
        <f t="shared" si="3385"/>
        <v>0</v>
      </c>
      <c r="AHW115" s="27">
        <f t="shared" si="3386"/>
        <v>0</v>
      </c>
      <c r="AHX115" s="27">
        <f t="shared" si="3387"/>
        <v>0</v>
      </c>
      <c r="AHY115" s="27">
        <f t="shared" si="3388"/>
        <v>0</v>
      </c>
      <c r="AHZ115" s="27">
        <f t="shared" si="3389"/>
        <v>0</v>
      </c>
      <c r="AIA115" s="27">
        <f t="shared" si="3390"/>
        <v>0</v>
      </c>
      <c r="AIB115" s="27">
        <f t="shared" si="3391"/>
        <v>0</v>
      </c>
      <c r="AIC115" s="27">
        <f t="shared" si="3392"/>
        <v>0</v>
      </c>
      <c r="AID115" s="27">
        <f t="shared" si="3393"/>
        <v>0</v>
      </c>
      <c r="AIE115" s="27">
        <f t="shared" si="3394"/>
        <v>0</v>
      </c>
      <c r="AIF115" s="27">
        <f t="shared" si="3395"/>
        <v>0</v>
      </c>
      <c r="AIG115" s="27">
        <f t="shared" si="3396"/>
        <v>0</v>
      </c>
      <c r="AIH115" s="27">
        <f t="shared" si="3397"/>
        <v>0</v>
      </c>
      <c r="AII115" s="27">
        <f t="shared" si="3398"/>
        <v>0</v>
      </c>
      <c r="AIJ115" s="27">
        <f t="shared" si="3399"/>
        <v>0</v>
      </c>
      <c r="AIK115" s="27">
        <f t="shared" si="3400"/>
        <v>0</v>
      </c>
      <c r="AIL115" s="27">
        <f t="shared" si="3401"/>
        <v>0</v>
      </c>
      <c r="AIM115" s="27">
        <f t="shared" si="3402"/>
        <v>0</v>
      </c>
      <c r="AIN115" s="27">
        <f t="shared" si="3403"/>
        <v>0</v>
      </c>
      <c r="AIO115" s="27">
        <f t="shared" si="3404"/>
        <v>0</v>
      </c>
      <c r="AIP115" s="27">
        <f t="shared" si="3405"/>
        <v>0</v>
      </c>
      <c r="AIQ115" s="27">
        <f t="shared" si="3406"/>
        <v>0</v>
      </c>
      <c r="AIR115" s="27">
        <f t="shared" si="3407"/>
        <v>0</v>
      </c>
      <c r="AIT115" s="27">
        <v>1</v>
      </c>
      <c r="AIU115" s="27">
        <v>1</v>
      </c>
      <c r="AIV115" s="27">
        <v>1</v>
      </c>
      <c r="AIW115" s="27">
        <f t="shared" si="3408"/>
        <v>0</v>
      </c>
      <c r="AIX115" s="27">
        <f t="shared" si="3409"/>
        <v>4</v>
      </c>
      <c r="AIY115" s="27">
        <f t="shared" si="3410"/>
        <v>0</v>
      </c>
      <c r="AIZ115" s="27">
        <f t="shared" si="3411"/>
        <v>0</v>
      </c>
      <c r="AJA115" s="27">
        <f t="shared" si="3412"/>
        <v>0</v>
      </c>
      <c r="AJB115" s="27">
        <f t="shared" si="3413"/>
        <v>0.5</v>
      </c>
      <c r="AJC115" s="27">
        <f t="shared" si="3414"/>
        <v>0</v>
      </c>
      <c r="AJD115" s="27">
        <f t="shared" si="3415"/>
        <v>0</v>
      </c>
      <c r="AJE115" s="27">
        <f t="shared" si="3416"/>
        <v>4</v>
      </c>
      <c r="AJF115" s="27">
        <f t="shared" si="3417"/>
        <v>0</v>
      </c>
      <c r="AJG115" s="27">
        <f t="shared" si="3418"/>
        <v>0</v>
      </c>
      <c r="AJH115" s="27">
        <f t="shared" si="3419"/>
        <v>0.25</v>
      </c>
      <c r="AJI115" s="27">
        <f t="shared" si="3420"/>
        <v>0</v>
      </c>
      <c r="AJJ115" s="27">
        <f t="shared" si="3421"/>
        <v>0</v>
      </c>
      <c r="AJK115" s="27">
        <f t="shared" si="3422"/>
        <v>0</v>
      </c>
      <c r="AJL115" s="27">
        <f t="shared" si="3423"/>
        <v>0</v>
      </c>
      <c r="AJM115" s="27">
        <f t="shared" si="3424"/>
        <v>0</v>
      </c>
      <c r="AJN115" s="27">
        <f t="shared" si="3425"/>
        <v>3.125E-2</v>
      </c>
      <c r="AJO115" s="27">
        <f t="shared" si="3426"/>
        <v>0</v>
      </c>
      <c r="AJP115" s="27">
        <f t="shared" si="3427"/>
        <v>0</v>
      </c>
      <c r="AJQ115" s="27">
        <f t="shared" si="3428"/>
        <v>2</v>
      </c>
      <c r="AJR115" s="27">
        <f t="shared" si="3429"/>
        <v>0</v>
      </c>
      <c r="AJS115" s="27">
        <f t="shared" si="3430"/>
        <v>0</v>
      </c>
      <c r="AJT115" s="27">
        <f t="shared" si="3431"/>
        <v>2</v>
      </c>
      <c r="AJU115" s="27">
        <f t="shared" si="3432"/>
        <v>0</v>
      </c>
      <c r="AJV115" s="27">
        <f t="shared" si="3433"/>
        <v>0</v>
      </c>
      <c r="AJW115" s="27">
        <f t="shared" si="3434"/>
        <v>0.25</v>
      </c>
      <c r="AJX115" s="27">
        <f t="shared" si="3435"/>
        <v>0</v>
      </c>
      <c r="AJY115" s="27">
        <f t="shared" si="3436"/>
        <v>0</v>
      </c>
      <c r="AJZ115" s="27">
        <f t="shared" si="3437"/>
        <v>0.25</v>
      </c>
      <c r="AKA115" s="27">
        <f t="shared" si="3438"/>
        <v>0</v>
      </c>
      <c r="AKB115" s="27">
        <f t="shared" si="3439"/>
        <v>0</v>
      </c>
      <c r="AKC115" s="27">
        <f t="shared" si="3440"/>
        <v>0.25</v>
      </c>
      <c r="AKD115" s="27">
        <f t="shared" si="3441"/>
        <v>0</v>
      </c>
      <c r="AKE115" s="27">
        <f t="shared" si="3442"/>
        <v>0</v>
      </c>
      <c r="AKF115" s="27">
        <f t="shared" si="3443"/>
        <v>0</v>
      </c>
      <c r="AKG115" s="27">
        <f t="shared" si="3444"/>
        <v>0</v>
      </c>
      <c r="AKH115" s="27">
        <f t="shared" si="3445"/>
        <v>0</v>
      </c>
      <c r="AKI115" s="27">
        <f t="shared" si="3446"/>
        <v>0</v>
      </c>
      <c r="AKJ115" s="27">
        <f t="shared" si="3447"/>
        <v>0</v>
      </c>
      <c r="AKK115" s="27">
        <f t="shared" si="3448"/>
        <v>0</v>
      </c>
      <c r="AKL115" s="27">
        <f t="shared" si="3449"/>
        <v>0</v>
      </c>
      <c r="AKM115" s="27">
        <f t="shared" si="3450"/>
        <v>0</v>
      </c>
      <c r="AKN115" s="27">
        <f t="shared" si="3451"/>
        <v>0</v>
      </c>
      <c r="AKO115" s="27">
        <f t="shared" si="3452"/>
        <v>0</v>
      </c>
      <c r="AKP115" s="27">
        <f t="shared" si="3453"/>
        <v>0</v>
      </c>
      <c r="AKQ115" s="27">
        <f t="shared" si="3454"/>
        <v>0</v>
      </c>
      <c r="AKR115" s="27">
        <f t="shared" si="3455"/>
        <v>0</v>
      </c>
      <c r="AKS115" s="27">
        <f t="shared" si="3456"/>
        <v>0</v>
      </c>
      <c r="AKT115" s="27">
        <f t="shared" si="3457"/>
        <v>0</v>
      </c>
      <c r="AKU115" s="27">
        <f t="shared" si="3458"/>
        <v>0</v>
      </c>
      <c r="AKV115" s="27">
        <f t="shared" si="3459"/>
        <v>0</v>
      </c>
      <c r="AKW115" s="27">
        <f t="shared" si="3460"/>
        <v>0</v>
      </c>
      <c r="AKX115" s="27">
        <f t="shared" si="3461"/>
        <v>0</v>
      </c>
      <c r="AKY115" s="27">
        <f t="shared" si="3462"/>
        <v>0</v>
      </c>
      <c r="AKZ115" s="27">
        <f t="shared" si="3463"/>
        <v>0</v>
      </c>
      <c r="ALA115" s="27">
        <f t="shared" si="3464"/>
        <v>0</v>
      </c>
      <c r="ALB115" s="27">
        <f t="shared" si="3465"/>
        <v>0</v>
      </c>
      <c r="ALC115" s="27">
        <f t="shared" si="3466"/>
        <v>0</v>
      </c>
      <c r="ALD115" s="27">
        <f t="shared" si="3467"/>
        <v>0</v>
      </c>
      <c r="ALE115" s="27">
        <f t="shared" si="3468"/>
        <v>0</v>
      </c>
      <c r="ALF115" s="27">
        <f t="shared" si="3469"/>
        <v>0</v>
      </c>
      <c r="ALG115" s="27">
        <f t="shared" si="3470"/>
        <v>0</v>
      </c>
      <c r="ALH115" s="27">
        <f t="shared" si="3471"/>
        <v>0</v>
      </c>
      <c r="ALI115" s="27">
        <f t="shared" si="3472"/>
        <v>0</v>
      </c>
      <c r="ALJ115" s="27">
        <f t="shared" si="3473"/>
        <v>0</v>
      </c>
      <c r="ALK115" s="27">
        <f t="shared" si="3474"/>
        <v>0</v>
      </c>
      <c r="ALL115" s="27">
        <f t="shared" si="3475"/>
        <v>0</v>
      </c>
      <c r="ALM115" s="27">
        <f t="shared" si="3476"/>
        <v>0</v>
      </c>
      <c r="ALN115" s="27">
        <f t="shared" si="3477"/>
        <v>0</v>
      </c>
      <c r="ALO115" s="27">
        <f t="shared" si="3478"/>
        <v>0</v>
      </c>
      <c r="ALP115" s="27">
        <f t="shared" si="3479"/>
        <v>0</v>
      </c>
      <c r="ALQ115" s="27">
        <f t="shared" si="3480"/>
        <v>0</v>
      </c>
      <c r="ALR115" s="27">
        <f t="shared" si="3481"/>
        <v>0</v>
      </c>
      <c r="ALS115" s="27">
        <f t="shared" si="3482"/>
        <v>0</v>
      </c>
      <c r="ALT115" s="27">
        <f t="shared" si="3483"/>
        <v>0</v>
      </c>
      <c r="ALU115" s="27">
        <f t="shared" si="3484"/>
        <v>0</v>
      </c>
      <c r="ALV115" s="27">
        <f t="shared" si="3485"/>
        <v>0</v>
      </c>
      <c r="ALW115" s="27">
        <f t="shared" si="3486"/>
        <v>0</v>
      </c>
      <c r="AMK115" s="28">
        <v>1657</v>
      </c>
      <c r="AML115" s="28">
        <f t="shared" si="3487"/>
        <v>1657</v>
      </c>
      <c r="AMN115" s="28">
        <v>1717</v>
      </c>
      <c r="AMO115" s="27" t="str">
        <f t="shared" si="3488"/>
        <v>1707</v>
      </c>
      <c r="AMP115" s="27" t="str">
        <f t="shared" si="3489"/>
        <v>1674</v>
      </c>
      <c r="AMQ115" s="27" t="str">
        <f t="shared" si="3490"/>
        <v>1662</v>
      </c>
      <c r="AMR115" s="27" t="str">
        <f t="shared" si="3491"/>
        <v>1662</v>
      </c>
      <c r="AMS115" s="27" t="str">
        <f t="shared" si="3492"/>
        <v>1650</v>
      </c>
      <c r="AMT115" s="27" t="str">
        <f t="shared" si="3493"/>
        <v>1650</v>
      </c>
      <c r="AMU115" s="27" t="str">
        <f t="shared" si="3494"/>
        <v>1650</v>
      </c>
      <c r="AMV115" s="27" t="str">
        <f t="shared" si="3495"/>
        <v>1650</v>
      </c>
      <c r="AMW115" s="27" t="str">
        <f t="shared" si="3496"/>
        <v>1674</v>
      </c>
      <c r="AMX115" s="27" t="str">
        <f t="shared" si="3497"/>
        <v>1674</v>
      </c>
      <c r="AMY115" s="27" t="str">
        <f t="shared" si="3498"/>
        <v>1674</v>
      </c>
      <c r="AMZ115" s="27" t="str">
        <f t="shared" si="3499"/>
        <v>1663</v>
      </c>
      <c r="ANA115" s="27" t="str">
        <f t="shared" si="3500"/>
        <v>1663</v>
      </c>
      <c r="ANB115" s="27" t="str">
        <f t="shared" si="3501"/>
        <v>1663</v>
      </c>
      <c r="ANC115" s="27" t="str">
        <f t="shared" si="3502"/>
        <v>1648</v>
      </c>
      <c r="AND115" s="27" t="str">
        <f t="shared" si="3503"/>
        <v>1648</v>
      </c>
      <c r="ANE115" s="27" t="str">
        <f t="shared" si="3504"/>
        <v>1648</v>
      </c>
      <c r="ANF115" s="27" t="str">
        <f t="shared" si="3505"/>
        <v>1648</v>
      </c>
      <c r="ANG115" s="27" t="str">
        <f t="shared" si="3506"/>
        <v>1648</v>
      </c>
      <c r="ANH115" s="27" t="str">
        <f t="shared" si="3507"/>
        <v>1648</v>
      </c>
      <c r="ANI115" s="27" t="str">
        <f t="shared" si="3508"/>
        <v>1637</v>
      </c>
      <c r="ANJ115" s="27" t="str">
        <f t="shared" si="3509"/>
        <v>1637</v>
      </c>
      <c r="ANK115" s="27" t="str">
        <f t="shared" si="3510"/>
        <v>1637</v>
      </c>
      <c r="ANL115" s="27" t="str">
        <f t="shared" si="3511"/>
        <v>1667</v>
      </c>
      <c r="ANM115" s="27" t="str">
        <f t="shared" si="3512"/>
        <v>1667</v>
      </c>
      <c r="ANN115" s="27" t="str">
        <f t="shared" si="3513"/>
        <v>1667</v>
      </c>
      <c r="ANO115" s="27" t="str">
        <f t="shared" si="3514"/>
        <v>1665</v>
      </c>
      <c r="ANP115" s="27" t="str">
        <f t="shared" si="3515"/>
        <v>1665</v>
      </c>
      <c r="ANQ115" s="27" t="str">
        <f t="shared" si="3516"/>
        <v>1665</v>
      </c>
      <c r="ANR115" s="27" t="str">
        <f t="shared" si="3517"/>
        <v>1646</v>
      </c>
      <c r="ANS115" s="27" t="str">
        <f t="shared" si="3518"/>
        <v>1646</v>
      </c>
      <c r="ANT115" s="27" t="str">
        <f t="shared" si="3519"/>
        <v>1646</v>
      </c>
      <c r="ANU115" s="27" t="str">
        <f t="shared" si="3520"/>
        <v>1665</v>
      </c>
      <c r="ANV115" s="27" t="str">
        <f t="shared" si="3521"/>
        <v>1665</v>
      </c>
      <c r="ANW115" s="27" t="str">
        <f t="shared" si="3522"/>
        <v>1665</v>
      </c>
      <c r="ANX115" s="27" t="str">
        <f t="shared" si="3523"/>
        <v>1657</v>
      </c>
      <c r="ANY115" s="27" t="str">
        <f t="shared" si="3524"/>
        <v>1657</v>
      </c>
      <c r="ANZ115" s="27" t="str">
        <f t="shared" si="3525"/>
        <v>1657</v>
      </c>
      <c r="AOA115" s="27" t="str">
        <f t="shared" si="3526"/>
        <v>1657</v>
      </c>
      <c r="AOB115" s="27" t="str">
        <f t="shared" si="3527"/>
        <v>1657</v>
      </c>
      <c r="AOC115" s="27" t="str">
        <f t="shared" si="3528"/>
        <v>1657</v>
      </c>
      <c r="AOD115" s="27" t="str">
        <f t="shared" si="3529"/>
        <v>1657</v>
      </c>
      <c r="AOE115" s="27" t="str">
        <f t="shared" si="3530"/>
        <v>1657</v>
      </c>
      <c r="AOF115" s="27" t="str">
        <f t="shared" si="3531"/>
        <v>1657</v>
      </c>
      <c r="AOG115" s="27" t="str">
        <f t="shared" si="3532"/>
        <v>1657</v>
      </c>
      <c r="AOH115" s="27" t="str">
        <f t="shared" si="3533"/>
        <v>1657</v>
      </c>
      <c r="AOI115" s="27" t="str">
        <f t="shared" si="3534"/>
        <v>1657</v>
      </c>
      <c r="AOJ115" s="27" t="str">
        <f t="shared" si="3535"/>
        <v>1657</v>
      </c>
      <c r="AOK115" s="27" t="str">
        <f t="shared" si="3536"/>
        <v>1657</v>
      </c>
      <c r="AOL115" s="27" t="str">
        <f t="shared" si="3537"/>
        <v>1657</v>
      </c>
      <c r="AOM115" s="27" t="str">
        <f t="shared" si="3538"/>
        <v>1657</v>
      </c>
      <c r="AON115" s="27" t="str">
        <f t="shared" si="3539"/>
        <v>1657</v>
      </c>
      <c r="AOO115" s="27" t="str">
        <f t="shared" si="3540"/>
        <v>1657</v>
      </c>
      <c r="AOP115" s="27" t="str">
        <f t="shared" si="3541"/>
        <v>1657</v>
      </c>
      <c r="AOQ115" s="27" t="str">
        <f t="shared" si="3542"/>
        <v>1657</v>
      </c>
      <c r="AOR115" s="27" t="str">
        <f t="shared" si="3543"/>
        <v>1657</v>
      </c>
      <c r="AOS115" s="27" t="str">
        <f t="shared" si="3544"/>
        <v>1657</v>
      </c>
      <c r="AOT115" s="27" t="str">
        <f t="shared" si="3545"/>
        <v>1657</v>
      </c>
      <c r="AOU115" s="27" t="str">
        <f t="shared" si="3546"/>
        <v>1657</v>
      </c>
      <c r="AOV115" s="27" t="str">
        <f t="shared" si="3547"/>
        <v>1657</v>
      </c>
      <c r="AOW115" s="27" t="str">
        <f t="shared" si="3548"/>
        <v>1657</v>
      </c>
      <c r="AOX115" s="27" t="str">
        <f t="shared" si="3549"/>
        <v>1657</v>
      </c>
      <c r="AOY115" s="27" t="str">
        <f t="shared" si="3550"/>
        <v>1657</v>
      </c>
      <c r="AOZ115" s="27" t="str">
        <f t="shared" si="3551"/>
        <v>1657</v>
      </c>
      <c r="APA115" s="27" t="str">
        <f t="shared" si="3552"/>
        <v>1657</v>
      </c>
      <c r="APB115" s="27" t="str">
        <f t="shared" si="3553"/>
        <v>1657</v>
      </c>
      <c r="APC115" s="27" t="str">
        <f t="shared" si="3554"/>
        <v>1657</v>
      </c>
      <c r="APD115" s="27" t="str">
        <f t="shared" si="3555"/>
        <v>1657</v>
      </c>
      <c r="APE115" s="27" t="str">
        <f t="shared" si="3556"/>
        <v>1657</v>
      </c>
      <c r="APF115" s="27" t="str">
        <f t="shared" si="3557"/>
        <v>1657</v>
      </c>
      <c r="APG115" s="27" t="str">
        <f t="shared" si="3558"/>
        <v>1657</v>
      </c>
      <c r="APH115" s="27" t="str">
        <f t="shared" si="3559"/>
        <v>1657</v>
      </c>
      <c r="API115" s="27" t="str">
        <f t="shared" si="3560"/>
        <v>1657</v>
      </c>
      <c r="APJ115" s="27" t="str">
        <f t="shared" si="3561"/>
        <v>1657</v>
      </c>
      <c r="APK115" s="27" t="str">
        <f t="shared" si="3562"/>
        <v>1657</v>
      </c>
      <c r="APL115" s="27" t="str">
        <f t="shared" si="3563"/>
        <v>1657</v>
      </c>
      <c r="APM115" s="27" t="str">
        <f t="shared" si="3564"/>
        <v>1657</v>
      </c>
      <c r="APN115" s="27" t="str">
        <f t="shared" si="3565"/>
        <v>1657</v>
      </c>
      <c r="APO115" s="27" t="str">
        <f t="shared" si="3566"/>
        <v>1657</v>
      </c>
      <c r="APP115" s="27" t="str">
        <f t="shared" si="3567"/>
        <v>1657</v>
      </c>
      <c r="APQ115" s="27" t="str">
        <f t="shared" si="3568"/>
        <v>1657</v>
      </c>
      <c r="APR115" s="27" t="str">
        <f t="shared" si="3569"/>
        <v>1657</v>
      </c>
    </row>
    <row r="116" spans="1:1011 1025:1110" x14ac:dyDescent="0.35">
      <c r="A116" s="27">
        <v>20</v>
      </c>
      <c r="B116" s="84" t="s">
        <v>132</v>
      </c>
      <c r="C116" s="91">
        <f>VLOOKUP(A116, Rankings!$A$2:$AN$129, 40, FALSE)</f>
        <v>114</v>
      </c>
      <c r="D116" s="24" t="s">
        <v>371</v>
      </c>
      <c r="I116" s="29">
        <f t="shared" si="2678"/>
        <v>12.5</v>
      </c>
      <c r="L116" s="27" t="s">
        <v>2204</v>
      </c>
      <c r="M116" s="27" t="s">
        <v>2435</v>
      </c>
      <c r="N116" s="27" t="s">
        <v>2707</v>
      </c>
      <c r="O116" s="27" t="s">
        <v>24</v>
      </c>
      <c r="P116" s="27" t="s">
        <v>24</v>
      </c>
      <c r="Q116" s="27" t="s">
        <v>3184</v>
      </c>
      <c r="R116" s="27" t="s">
        <v>24</v>
      </c>
      <c r="S116" s="27" t="s">
        <v>3664</v>
      </c>
      <c r="T116" s="27" t="s">
        <v>3766</v>
      </c>
      <c r="U116" s="27" t="s">
        <v>24</v>
      </c>
      <c r="V116" s="27" t="s">
        <v>24</v>
      </c>
      <c r="W116" s="27" t="s">
        <v>4104</v>
      </c>
      <c r="X116" s="27" t="s">
        <v>24</v>
      </c>
      <c r="Y116" s="27" t="s">
        <v>24</v>
      </c>
      <c r="Z116" s="27" t="s">
        <v>4545</v>
      </c>
      <c r="AA116" s="27" t="s">
        <v>24</v>
      </c>
      <c r="AB116" s="27" t="s">
        <v>24</v>
      </c>
      <c r="AC116" s="27" t="s">
        <v>24</v>
      </c>
      <c r="AD116" s="27" t="s">
        <v>24</v>
      </c>
      <c r="AE116" s="27" t="s">
        <v>24</v>
      </c>
      <c r="AF116" s="27" t="s">
        <v>24</v>
      </c>
      <c r="AG116" s="27" t="s">
        <v>24</v>
      </c>
      <c r="AH116" s="27" t="s">
        <v>24</v>
      </c>
      <c r="AI116" s="27" t="s">
        <v>5330</v>
      </c>
      <c r="AJ116" s="27" t="s">
        <v>24</v>
      </c>
      <c r="AK116" s="27" t="s">
        <v>24</v>
      </c>
      <c r="AL116" s="27" t="s">
        <v>5648</v>
      </c>
      <c r="AM116" s="27" t="s">
        <v>24</v>
      </c>
      <c r="AN116" s="27" t="s">
        <v>24</v>
      </c>
      <c r="AO116" s="27" t="s">
        <v>6023</v>
      </c>
      <c r="AP116" s="27" t="s">
        <v>24</v>
      </c>
      <c r="AQ116" s="27" t="s">
        <v>24</v>
      </c>
      <c r="AR116" s="27" t="s">
        <v>6310</v>
      </c>
      <c r="AS116" s="27" t="s">
        <v>24</v>
      </c>
      <c r="AT116" s="27" t="s">
        <v>24</v>
      </c>
      <c r="AU116" s="27" t="s">
        <v>6685</v>
      </c>
      <c r="AV116" s="27" t="s">
        <v>24</v>
      </c>
      <c r="AW116" s="27" t="s">
        <v>24</v>
      </c>
      <c r="AX116" s="27" t="s">
        <v>24</v>
      </c>
      <c r="AY116" s="27" t="s">
        <v>24</v>
      </c>
      <c r="AZ116" s="27" t="s">
        <v>24</v>
      </c>
      <c r="BA116" s="27" t="s">
        <v>24</v>
      </c>
      <c r="BB116" s="27" t="s">
        <v>24</v>
      </c>
      <c r="BC116" s="27" t="s">
        <v>24</v>
      </c>
      <c r="BD116" s="27" t="s">
        <v>24</v>
      </c>
      <c r="BE116" s="27" t="s">
        <v>24</v>
      </c>
      <c r="BF116" s="27" t="s">
        <v>24</v>
      </c>
      <c r="BG116" s="27" t="s">
        <v>24</v>
      </c>
      <c r="BH116" s="27" t="s">
        <v>24</v>
      </c>
      <c r="BI116" s="27" t="s">
        <v>24</v>
      </c>
      <c r="BJ116" s="27" t="s">
        <v>24</v>
      </c>
      <c r="BK116" s="27" t="s">
        <v>24</v>
      </c>
      <c r="BL116" s="27" t="s">
        <v>24</v>
      </c>
      <c r="BM116" s="27" t="s">
        <v>24</v>
      </c>
      <c r="BN116" s="27" t="s">
        <v>24</v>
      </c>
      <c r="BO116" s="27" t="s">
        <v>24</v>
      </c>
      <c r="BP116" s="27" t="s">
        <v>24</v>
      </c>
      <c r="BQ116" s="27" t="s">
        <v>24</v>
      </c>
      <c r="BR116" s="27" t="s">
        <v>24</v>
      </c>
      <c r="BS116" s="27" t="s">
        <v>24</v>
      </c>
      <c r="BT116" s="27" t="s">
        <v>24</v>
      </c>
      <c r="BU116" s="27" t="s">
        <v>24</v>
      </c>
      <c r="BV116" s="27" t="s">
        <v>24</v>
      </c>
      <c r="BW116" s="27" t="s">
        <v>24</v>
      </c>
      <c r="BX116" s="27" t="s">
        <v>24</v>
      </c>
      <c r="BY116" s="27" t="s">
        <v>24</v>
      </c>
      <c r="BZ116" s="27" t="s">
        <v>24</v>
      </c>
      <c r="CA116" s="27" t="s">
        <v>24</v>
      </c>
      <c r="CB116" s="27" t="s">
        <v>24</v>
      </c>
      <c r="CC116" s="27" t="s">
        <v>24</v>
      </c>
      <c r="CD116" s="27" t="s">
        <v>24</v>
      </c>
      <c r="CE116" s="27" t="s">
        <v>24</v>
      </c>
      <c r="CF116" s="27" t="s">
        <v>24</v>
      </c>
      <c r="CG116" s="27" t="s">
        <v>24</v>
      </c>
      <c r="CH116" s="27" t="s">
        <v>24</v>
      </c>
      <c r="CI116" s="27" t="s">
        <v>24</v>
      </c>
      <c r="CJ116" s="27" t="s">
        <v>24</v>
      </c>
      <c r="CK116" s="27" t="s">
        <v>24</v>
      </c>
      <c r="CL116" s="27" t="s">
        <v>24</v>
      </c>
      <c r="CM116" s="27" t="s">
        <v>24</v>
      </c>
      <c r="CN116" s="27" t="s">
        <v>24</v>
      </c>
      <c r="CO116" s="27" t="s">
        <v>24</v>
      </c>
      <c r="CQ116" s="28">
        <f t="shared" si="2679"/>
        <v>2</v>
      </c>
      <c r="CR116" s="28">
        <f t="shared" si="2680"/>
        <v>6</v>
      </c>
      <c r="CS116" s="28">
        <f t="shared" si="2681"/>
        <v>1</v>
      </c>
      <c r="CT116" s="28">
        <f t="shared" si="2682"/>
        <v>3</v>
      </c>
      <c r="CU116" s="28">
        <f t="shared" si="2683"/>
        <v>1</v>
      </c>
      <c r="CV116" s="28">
        <f t="shared" si="2684"/>
        <v>4</v>
      </c>
      <c r="CW116" s="28">
        <f t="shared" si="2685"/>
        <v>1</v>
      </c>
      <c r="CX116" s="28">
        <f t="shared" si="2686"/>
        <v>3</v>
      </c>
      <c r="CY116" s="28">
        <f t="shared" si="2687"/>
        <v>0</v>
      </c>
      <c r="CZ116" s="28">
        <f t="shared" si="2688"/>
        <v>0</v>
      </c>
      <c r="DA116" s="28">
        <f t="shared" si="2689"/>
        <v>0</v>
      </c>
      <c r="DB116" s="28">
        <f t="shared" si="2690"/>
        <v>0</v>
      </c>
      <c r="DC116" s="28">
        <f t="shared" si="2691"/>
        <v>0</v>
      </c>
      <c r="DD116" s="28">
        <f t="shared" si="2692"/>
        <v>0</v>
      </c>
      <c r="DE116" s="28">
        <f t="shared" si="2693"/>
        <v>0</v>
      </c>
      <c r="DF116" s="28">
        <f t="shared" si="2694"/>
        <v>1</v>
      </c>
      <c r="DG116" s="28">
        <f t="shared" si="2695"/>
        <v>0</v>
      </c>
      <c r="DH116" s="28">
        <f t="shared" si="2696"/>
        <v>0</v>
      </c>
      <c r="DI116" s="28">
        <f t="shared" si="2697"/>
        <v>0</v>
      </c>
      <c r="DJ116" s="28">
        <f t="shared" si="2698"/>
        <v>0</v>
      </c>
      <c r="DK116" s="28">
        <f t="shared" si="2699"/>
        <v>0</v>
      </c>
      <c r="DL116" s="28">
        <f t="shared" si="2700"/>
        <v>0</v>
      </c>
      <c r="DM116" s="28">
        <f t="shared" si="2701"/>
        <v>0</v>
      </c>
      <c r="DN116" s="28">
        <f t="shared" si="2702"/>
        <v>0</v>
      </c>
      <c r="DO116" s="28">
        <f t="shared" si="2703"/>
        <v>0</v>
      </c>
      <c r="DP116" s="28">
        <f t="shared" si="2704"/>
        <v>1</v>
      </c>
      <c r="DR116">
        <f t="shared" si="2705"/>
        <v>2</v>
      </c>
      <c r="DS116">
        <f t="shared" si="2706"/>
        <v>2</v>
      </c>
      <c r="DT116">
        <f t="shared" si="2707"/>
        <v>4</v>
      </c>
      <c r="DU116">
        <f t="shared" si="2708"/>
        <v>0</v>
      </c>
      <c r="DV116">
        <f t="shared" si="2709"/>
        <v>0</v>
      </c>
      <c r="DW116">
        <f t="shared" si="2710"/>
        <v>2</v>
      </c>
      <c r="DX116">
        <f t="shared" si="2711"/>
        <v>0</v>
      </c>
      <c r="DY116">
        <f t="shared" si="2712"/>
        <v>12</v>
      </c>
      <c r="DZ116">
        <f t="shared" si="2713"/>
        <v>1</v>
      </c>
      <c r="EA116">
        <f t="shared" si="2714"/>
        <v>0</v>
      </c>
      <c r="EB116">
        <f t="shared" si="2715"/>
        <v>0</v>
      </c>
      <c r="EC116">
        <f t="shared" si="2716"/>
        <v>1</v>
      </c>
      <c r="ED116">
        <f t="shared" si="2717"/>
        <v>0</v>
      </c>
      <c r="EE116">
        <f t="shared" si="2718"/>
        <v>0</v>
      </c>
      <c r="EF116">
        <f t="shared" si="2719"/>
        <v>2</v>
      </c>
      <c r="EG116">
        <f t="shared" si="2720"/>
        <v>0</v>
      </c>
      <c r="EH116">
        <f t="shared" si="2721"/>
        <v>0</v>
      </c>
      <c r="EI116">
        <f t="shared" si="2722"/>
        <v>0</v>
      </c>
      <c r="EJ116">
        <f t="shared" si="2723"/>
        <v>0</v>
      </c>
      <c r="EK116">
        <f t="shared" si="2724"/>
        <v>0</v>
      </c>
      <c r="EL116">
        <f t="shared" si="2725"/>
        <v>0</v>
      </c>
      <c r="EM116">
        <f t="shared" si="2726"/>
        <v>0</v>
      </c>
      <c r="EN116">
        <f t="shared" si="2727"/>
        <v>0</v>
      </c>
      <c r="EO116">
        <f t="shared" si="2728"/>
        <v>2</v>
      </c>
      <c r="EP116">
        <f t="shared" si="2729"/>
        <v>0</v>
      </c>
      <c r="EQ116">
        <f t="shared" si="2730"/>
        <v>0</v>
      </c>
      <c r="ER116">
        <f t="shared" si="2731"/>
        <v>4</v>
      </c>
      <c r="ES116">
        <f t="shared" si="2732"/>
        <v>0</v>
      </c>
      <c r="ET116">
        <f t="shared" si="2733"/>
        <v>0</v>
      </c>
      <c r="EU116">
        <f t="shared" si="2734"/>
        <v>4</v>
      </c>
      <c r="EV116">
        <f t="shared" si="2735"/>
        <v>0</v>
      </c>
      <c r="EW116">
        <f t="shared" si="2736"/>
        <v>0</v>
      </c>
      <c r="EX116">
        <f t="shared" si="2737"/>
        <v>3</v>
      </c>
      <c r="EY116">
        <f t="shared" si="2738"/>
        <v>0</v>
      </c>
      <c r="EZ116">
        <f t="shared" si="2739"/>
        <v>0</v>
      </c>
      <c r="FA116">
        <f t="shared" si="2740"/>
        <v>2</v>
      </c>
      <c r="FB116">
        <f t="shared" si="2741"/>
        <v>0</v>
      </c>
      <c r="FC116">
        <f t="shared" si="2742"/>
        <v>0</v>
      </c>
      <c r="FD116">
        <f t="shared" si="2743"/>
        <v>0</v>
      </c>
      <c r="FE116">
        <f t="shared" si="2744"/>
        <v>0</v>
      </c>
      <c r="FF116">
        <f t="shared" si="2745"/>
        <v>0</v>
      </c>
      <c r="FG116">
        <f t="shared" si="2746"/>
        <v>0</v>
      </c>
      <c r="FH116">
        <f t="shared" si="2747"/>
        <v>0</v>
      </c>
      <c r="FI116">
        <f t="shared" si="2748"/>
        <v>0</v>
      </c>
      <c r="FJ116">
        <f t="shared" si="2749"/>
        <v>0</v>
      </c>
      <c r="FK116">
        <f t="shared" si="2750"/>
        <v>0</v>
      </c>
      <c r="FL116">
        <f t="shared" si="2751"/>
        <v>0</v>
      </c>
      <c r="FM116">
        <f t="shared" si="2752"/>
        <v>0</v>
      </c>
      <c r="FN116">
        <f t="shared" si="2753"/>
        <v>0</v>
      </c>
      <c r="FO116">
        <f t="shared" si="2754"/>
        <v>0</v>
      </c>
      <c r="FP116">
        <f t="shared" si="2755"/>
        <v>0</v>
      </c>
      <c r="FQ116">
        <f t="shared" si="2756"/>
        <v>0</v>
      </c>
      <c r="FR116">
        <f t="shared" si="2757"/>
        <v>0</v>
      </c>
      <c r="FS116">
        <f t="shared" si="2758"/>
        <v>0</v>
      </c>
      <c r="FT116">
        <f t="shared" si="2759"/>
        <v>0</v>
      </c>
      <c r="FU116">
        <f t="shared" si="2760"/>
        <v>0</v>
      </c>
      <c r="FV116">
        <f t="shared" si="2761"/>
        <v>0</v>
      </c>
      <c r="FW116">
        <f t="shared" si="2762"/>
        <v>0</v>
      </c>
      <c r="FX116">
        <f t="shared" si="2763"/>
        <v>0</v>
      </c>
      <c r="FY116">
        <f t="shared" si="2764"/>
        <v>0</v>
      </c>
      <c r="FZ116">
        <f t="shared" si="2765"/>
        <v>0</v>
      </c>
      <c r="GA116">
        <f t="shared" si="2766"/>
        <v>0</v>
      </c>
      <c r="GB116">
        <f t="shared" si="2767"/>
        <v>0</v>
      </c>
      <c r="GC116">
        <f t="shared" si="2768"/>
        <v>0</v>
      </c>
      <c r="GD116">
        <f t="shared" si="2769"/>
        <v>0</v>
      </c>
      <c r="GE116">
        <f t="shared" si="2770"/>
        <v>0</v>
      </c>
      <c r="GF116">
        <f t="shared" si="2771"/>
        <v>0</v>
      </c>
      <c r="GG116">
        <f t="shared" si="2772"/>
        <v>0</v>
      </c>
      <c r="GH116">
        <f t="shared" si="2773"/>
        <v>0</v>
      </c>
      <c r="GI116">
        <f t="shared" si="2774"/>
        <v>0</v>
      </c>
      <c r="GJ116">
        <f t="shared" si="2775"/>
        <v>0</v>
      </c>
      <c r="GK116">
        <f t="shared" si="2776"/>
        <v>0</v>
      </c>
      <c r="GL116">
        <f t="shared" si="2777"/>
        <v>0</v>
      </c>
      <c r="GM116">
        <f t="shared" si="2778"/>
        <v>0</v>
      </c>
      <c r="GN116">
        <f t="shared" si="2779"/>
        <v>0</v>
      </c>
      <c r="GO116">
        <f t="shared" si="2780"/>
        <v>0</v>
      </c>
      <c r="GP116">
        <f t="shared" si="2781"/>
        <v>0</v>
      </c>
      <c r="GQ116">
        <f t="shared" si="2782"/>
        <v>0</v>
      </c>
      <c r="GR116">
        <f t="shared" si="2783"/>
        <v>0</v>
      </c>
      <c r="GS116">
        <f t="shared" si="2784"/>
        <v>0</v>
      </c>
      <c r="GT116">
        <f t="shared" si="2785"/>
        <v>0</v>
      </c>
      <c r="GU116">
        <f t="shared" si="2786"/>
        <v>0</v>
      </c>
      <c r="GW116" s="28">
        <f t="shared" si="2787"/>
        <v>6.0786656945708115</v>
      </c>
      <c r="GX116" s="28">
        <f t="shared" si="2788"/>
        <v>0</v>
      </c>
      <c r="GY116" s="28">
        <f t="shared" si="2789"/>
        <v>0.46413771846081514</v>
      </c>
      <c r="GZ116" s="28">
        <f t="shared" si="2790"/>
        <v>0</v>
      </c>
      <c r="HA116" s="28">
        <f t="shared" si="2791"/>
        <v>0</v>
      </c>
      <c r="HB116" s="28">
        <f t="shared" si="2792"/>
        <v>6.3107345538012192</v>
      </c>
      <c r="HC116" s="28">
        <f t="shared" si="2793"/>
        <v>0.51308349601050296</v>
      </c>
      <c r="HE116">
        <f>IFERROR(VLOOKUP(_xlfn.NUMBERVALUE(MID(L116, SEARCH("!", L116)+1, SEARCH("+", L116)-SEARCH("!", L116)-1)), Rankings!$A$2:$BK$129, 63, FALSE),0)</f>
        <v>0.45999195434508988</v>
      </c>
      <c r="HF116">
        <f>IFERROR(VLOOKUP(_xlfn.NUMBERVALUE(MID(M116, SEARCH("!", M116)+1, SEARCH("+", M116)-SEARCH("!", M116)-1)), Rankings!$A$2:$BK$129, 63, FALSE),0)</f>
        <v>0.2676701877514836</v>
      </c>
      <c r="HG116">
        <f>IFERROR(VLOOKUP(_xlfn.NUMBERVALUE(MID(N116, SEARCH("!", N116)+1, SEARCH("+", N116)-SEARCH("!", N116)-1)), Rankings!$A$2:$BK$129, 63, FALSE),0)</f>
        <v>0.55259277607709756</v>
      </c>
      <c r="HH116">
        <f>IFERROR(VLOOKUP(_xlfn.NUMBERVALUE(MID(O116, SEARCH("!", O116)+1, SEARCH("+", O116)-SEARCH("!", O116)-1)), Rankings!$A$2:$BK$129, 63, FALSE),0)</f>
        <v>0</v>
      </c>
      <c r="HI116">
        <f>IFERROR(VLOOKUP(_xlfn.NUMBERVALUE(MID(P116, SEARCH("!", P116)+1, SEARCH("+", P116)-SEARCH("!", P116)-1)), Rankings!$A$2:$BK$129, 63, FALSE),0)</f>
        <v>0</v>
      </c>
      <c r="HJ116">
        <f>IFERROR(VLOOKUP(_xlfn.NUMBERVALUE(MID(Q116, SEARCH("!", Q116)+1, SEARCH("+", Q116)-SEARCH("!", Q116)-1)), Rankings!$A$2:$BK$129, 63, FALSE),0)</f>
        <v>0.72332718541365992</v>
      </c>
      <c r="HK116">
        <f>IFERROR(VLOOKUP(_xlfn.NUMBERVALUE(MID(R116, SEARCH("!", R116)+1, SEARCH("+", R116)-SEARCH("!", R116)-1)), Rankings!$A$2:$BK$129, 63, FALSE),0)</f>
        <v>0</v>
      </c>
      <c r="HL116">
        <f>IFERROR(VLOOKUP(_xlfn.NUMBERVALUE(MID(S116, SEARCH("!", S116)+1, SEARCH("+", S116)-SEARCH("!", S116)-1)), Rankings!$A$2:$BK$129, 63, FALSE),0)</f>
        <v>0.46413771846081514</v>
      </c>
      <c r="HM116">
        <f>IFERROR(VLOOKUP(_xlfn.NUMBERVALUE(MID(T116, SEARCH("!", T116)+1, SEARCH("+", T116)-SEARCH("!", T116)-1)), Rankings!$A$2:$BK$129, 63, FALSE),0)</f>
        <v>0.23701991505050748</v>
      </c>
      <c r="HN116">
        <f>IFERROR(VLOOKUP(_xlfn.NUMBERVALUE(MID(U116, SEARCH("!", U116)+1, SEARCH("+", U116)-SEARCH("!", U116)-1)), Rankings!$A$2:$BK$129, 63, FALSE),0)</f>
        <v>0</v>
      </c>
      <c r="HO116">
        <f>IFERROR(VLOOKUP(_xlfn.NUMBERVALUE(MID(V116, SEARCH("!", V116)+1, SEARCH("+", V116)-SEARCH("!", V116)-1)), Rankings!$A$2:$BK$129, 63, FALSE),0)</f>
        <v>0</v>
      </c>
      <c r="HP116">
        <f>IFERROR(VLOOKUP(_xlfn.NUMBERVALUE(MID(W116, SEARCH("!", W116)+1, SEARCH("+", W116)-SEARCH("!", W116)-1)), Rankings!$A$2:$BK$129, 63, FALSE),0)</f>
        <v>0.38337179356132184</v>
      </c>
      <c r="HQ116">
        <f>IFERROR(VLOOKUP(_xlfn.NUMBERVALUE(MID(X116, SEARCH("!", X116)+1, SEARCH("+", X116)-SEARCH("!", X116)-1)), Rankings!$A$2:$BK$129, 63, FALSE),0)</f>
        <v>0</v>
      </c>
      <c r="HR116">
        <f>IFERROR(VLOOKUP(_xlfn.NUMBERVALUE(MID(Y116, SEARCH("!", Y116)+1, SEARCH("+", Y116)-SEARCH("!", Y116)-1)), Rankings!$A$2:$BK$129, 63, FALSE),0)</f>
        <v>0</v>
      </c>
      <c r="HS116">
        <f>IFERROR(VLOOKUP(_xlfn.NUMBERVALUE(MID(Z116, SEARCH("!", Z116)+1, SEARCH("+", Z116)-SEARCH("!", Z116)-1)), Rankings!$A$2:$BK$129, 63, FALSE),0)</f>
        <v>0.34847699079011563</v>
      </c>
      <c r="HT116">
        <f>IFERROR(VLOOKUP(_xlfn.NUMBERVALUE(MID(AA116, SEARCH("!", AA116)+1, SEARCH("+", AA116)-SEARCH("!", AA116)-1)), Rankings!$A$2:$BK$129, 63, FALSE),0)</f>
        <v>0</v>
      </c>
      <c r="HU116">
        <f>IFERROR(VLOOKUP(_xlfn.NUMBERVALUE(MID(AB116, SEARCH("!", AB116)+1, SEARCH("+", AB116)-SEARCH("!", AB116)-1)), Rankings!$A$2:$BK$129, 63, FALSE),0)</f>
        <v>0</v>
      </c>
      <c r="HV116">
        <f>IFERROR(VLOOKUP(_xlfn.NUMBERVALUE(MID(AC116, SEARCH("!", AC116)+1, SEARCH("+", AC116)-SEARCH("!", AC116)-1)), Rankings!$A$2:$BK$129, 63, FALSE),0)</f>
        <v>0</v>
      </c>
      <c r="HW116">
        <f>IFERROR(VLOOKUP(_xlfn.NUMBERVALUE(MID(AD116, SEARCH("!", AD116)+1, SEARCH("+", AD116)-SEARCH("!", AD116)-1)), Rankings!$A$2:$BK$129, 63, FALSE),0)</f>
        <v>0</v>
      </c>
      <c r="HX116">
        <f>IFERROR(VLOOKUP(_xlfn.NUMBERVALUE(MID(AE116, SEARCH("!", AE116)+1, SEARCH("+", AE116)-SEARCH("!", AE116)-1)), Rankings!$A$2:$BK$129, 63, FALSE),0)</f>
        <v>0</v>
      </c>
      <c r="HY116">
        <f>IFERROR(VLOOKUP(_xlfn.NUMBERVALUE(MID(AF116, SEARCH("!", AF116)+1, SEARCH("+", AF116)-SEARCH("!", AF116)-1)), Rankings!$A$2:$BK$129, 63, FALSE),0)</f>
        <v>0</v>
      </c>
      <c r="HZ116">
        <f>IFERROR(VLOOKUP(_xlfn.NUMBERVALUE(MID(AG116, SEARCH("!", AG116)+1, SEARCH("+", AG116)-SEARCH("!", AG116)-1)), Rankings!$A$2:$BK$129, 63, FALSE),0)</f>
        <v>0</v>
      </c>
      <c r="IA116">
        <f>IFERROR(VLOOKUP(_xlfn.NUMBERVALUE(MID(AH116, SEARCH("!", AH116)+1, SEARCH("+", AH116)-SEARCH("!", AH116)-1)), Rankings!$A$2:$BK$129, 63, FALSE),0)</f>
        <v>0</v>
      </c>
      <c r="IB116">
        <f>IFERROR(VLOOKUP(_xlfn.NUMBERVALUE(MID(AI116, SEARCH("!", AI116)+1, SEARCH("+", AI116)-SEARCH("!", AI116)-1)), Rankings!$A$2:$BK$129, 63, FALSE),0)</f>
        <v>0.50056713001211739</v>
      </c>
      <c r="IC116">
        <f>IFERROR(VLOOKUP(_xlfn.NUMBERVALUE(MID(AJ116, SEARCH("!", AJ116)+1, SEARCH("+", AJ116)-SEARCH("!", AJ116)-1)), Rankings!$A$2:$BK$129, 63, FALSE),0)</f>
        <v>0</v>
      </c>
      <c r="ID116">
        <f>IFERROR(VLOOKUP(_xlfn.NUMBERVALUE(MID(AK116, SEARCH("!", AK116)+1, SEARCH("+", AK116)-SEARCH("!", AK116)-1)), Rankings!$A$2:$BK$129, 63, FALSE),0)</f>
        <v>0</v>
      </c>
      <c r="IE116">
        <f>IFERROR(VLOOKUP(_xlfn.NUMBERVALUE(MID(AL116, SEARCH("!", AL116)+1, SEARCH("+", AL116)-SEARCH("!", AL116)-1)), Rankings!$A$2:$BK$129, 63, FALSE),0)</f>
        <v>0.7577692959070047</v>
      </c>
      <c r="IF116">
        <f>IFERROR(VLOOKUP(_xlfn.NUMBERVALUE(MID(AM116, SEARCH("!", AM116)+1, SEARCH("+", AM116)-SEARCH("!", AM116)-1)), Rankings!$A$2:$BK$129, 63, FALSE),0)</f>
        <v>0</v>
      </c>
      <c r="IG116">
        <f>IFERROR(VLOOKUP(_xlfn.NUMBERVALUE(MID(AN116, SEARCH("!", AN116)+1, SEARCH("+", AN116)-SEARCH("!", AN116)-1)), Rankings!$A$2:$BK$129, 63, FALSE),0)</f>
        <v>0</v>
      </c>
      <c r="IH116">
        <f>IFERROR(VLOOKUP(_xlfn.NUMBERVALUE(MID(AO116, SEARCH("!", AO116)+1, SEARCH("+", AO116)-SEARCH("!", AO116)-1)), Rankings!$A$2:$BK$129, 63, FALSE),0)</f>
        <v>0.71744721195333239</v>
      </c>
      <c r="II116">
        <f>IFERROR(VLOOKUP(_xlfn.NUMBERVALUE(MID(AP116, SEARCH("!", AP116)+1, SEARCH("+", AP116)-SEARCH("!", AP116)-1)), Rankings!$A$2:$BK$129, 63, FALSE),0)</f>
        <v>0</v>
      </c>
      <c r="IJ116">
        <f>IFERROR(VLOOKUP(_xlfn.NUMBERVALUE(MID(AQ116, SEARCH("!", AQ116)+1, SEARCH("+", AQ116)-SEARCH("!", AQ116)-1)), Rankings!$A$2:$BK$129, 63, FALSE),0)</f>
        <v>0</v>
      </c>
      <c r="IK116">
        <f>IFERROR(VLOOKUP(_xlfn.NUMBERVALUE(MID(AR116, SEARCH("!", AR116)+1, SEARCH("+", AR116)-SEARCH("!", AR116)-1)), Rankings!$A$2:$BK$129, 63, FALSE),0)</f>
        <v>0.33262682534038235</v>
      </c>
      <c r="IL116">
        <f>IFERROR(VLOOKUP(_xlfn.NUMBERVALUE(MID(AS116, SEARCH("!", AS116)+1, SEARCH("+", AS116)-SEARCH("!", AS116)-1)), Rankings!$A$2:$BK$129, 63, FALSE),0)</f>
        <v>0</v>
      </c>
      <c r="IM116">
        <f>IFERROR(VLOOKUP(_xlfn.NUMBERVALUE(MID(AT116, SEARCH("!", AT116)+1, SEARCH("+", AT116)-SEARCH("!", AT116)-1)), Rankings!$A$2:$BK$129, 63, FALSE),0)</f>
        <v>0</v>
      </c>
      <c r="IN116">
        <f>IFERROR(VLOOKUP(_xlfn.NUMBERVALUE(MID(AU116, SEARCH("!", AU116)+1, SEARCH("+", AU116)-SEARCH("!", AU116)-1)), Rankings!$A$2:$BK$129, 63, FALSE),0)</f>
        <v>0.79780442836869991</v>
      </c>
      <c r="IO116">
        <f>IFERROR(VLOOKUP(_xlfn.NUMBERVALUE(MID(AV116, SEARCH("!", AV116)+1, SEARCH("+", AV116)-SEARCH("!", AV116)-1)), Rankings!$A$2:$BK$129, 63, FALSE),0)</f>
        <v>0</v>
      </c>
      <c r="IP116">
        <f>IFERROR(VLOOKUP(_xlfn.NUMBERVALUE(MID(AW116, SEARCH("!", AW116)+1, SEARCH("+", AW116)-SEARCH("!", AW116)-1)), Rankings!$A$2:$BK$129, 63, FALSE),0)</f>
        <v>0</v>
      </c>
      <c r="IQ116">
        <f>IFERROR(VLOOKUP(_xlfn.NUMBERVALUE(MID(AX116, SEARCH("!", AX116)+1, SEARCH("+", AX116)-SEARCH("!", AX116)-1)), Rankings!$A$2:$BK$129, 63, FALSE),0)</f>
        <v>0</v>
      </c>
      <c r="IR116">
        <f>IFERROR(VLOOKUP(_xlfn.NUMBERVALUE(MID(AY116, SEARCH("!", AY116)+1, SEARCH("+", AY116)-SEARCH("!", AY116)-1)), Rankings!$A$2:$BK$129, 63, FALSE),0)</f>
        <v>0</v>
      </c>
      <c r="IS116">
        <f>IFERROR(VLOOKUP(_xlfn.NUMBERVALUE(MID(AZ116, SEARCH("!", AZ116)+1, SEARCH("+", AZ116)-SEARCH("!", AZ116)-1)), Rankings!$A$2:$BK$129, 63, FALSE),0)</f>
        <v>0</v>
      </c>
      <c r="IT116">
        <f>IFERROR(VLOOKUP(_xlfn.NUMBERVALUE(MID(BA116, SEARCH("!", BA116)+1, SEARCH("+", BA116)-SEARCH("!", BA116)-1)), Rankings!$A$2:$BK$129, 63, FALSE),0)</f>
        <v>0</v>
      </c>
      <c r="IU116">
        <f>IFERROR(VLOOKUP(_xlfn.NUMBERVALUE(MID(BB116, SEARCH("!", BB116)+1, SEARCH("+", BB116)-SEARCH("!", BB116)-1)), Rankings!$A$2:$BK$129, 63, FALSE),0)</f>
        <v>0</v>
      </c>
      <c r="IV116">
        <f>IFERROR(VLOOKUP(_xlfn.NUMBERVALUE(MID(BC116, SEARCH("!", BC116)+1, SEARCH("+", BC116)-SEARCH("!", BC116)-1)), Rankings!$A$2:$BK$129, 63, FALSE),0)</f>
        <v>0</v>
      </c>
      <c r="IW116">
        <f>IFERROR(VLOOKUP(_xlfn.NUMBERVALUE(MID(BD116, SEARCH("!", BD116)+1, SEARCH("+", BD116)-SEARCH("!", BD116)-1)), Rankings!$A$2:$BK$129, 63, FALSE),0)</f>
        <v>0</v>
      </c>
      <c r="IX116">
        <f>IFERROR(VLOOKUP(_xlfn.NUMBERVALUE(MID(BE116, SEARCH("!", BE116)+1, SEARCH("+", BE116)-SEARCH("!", BE116)-1)), Rankings!$A$2:$BK$129, 63, FALSE),0)</f>
        <v>0</v>
      </c>
      <c r="IY116">
        <f>IFERROR(VLOOKUP(_xlfn.NUMBERVALUE(MID(BF116, SEARCH("!", BF116)+1, SEARCH("+", BF116)-SEARCH("!", BF116)-1)), Rankings!$A$2:$BK$129, 63, FALSE),0)</f>
        <v>0</v>
      </c>
      <c r="IZ116">
        <f>IFERROR(VLOOKUP(_xlfn.NUMBERVALUE(MID(BG116, SEARCH("!", BG116)+1, SEARCH("+", BG116)-SEARCH("!", BG116)-1)), Rankings!$A$2:$BK$129, 63, FALSE),0)</f>
        <v>0</v>
      </c>
      <c r="JA116">
        <f>IFERROR(VLOOKUP(_xlfn.NUMBERVALUE(MID(BH116, SEARCH("!", BH116)+1, SEARCH("+", BH116)-SEARCH("!", BH116)-1)), Rankings!$A$2:$BK$129, 63, FALSE),0)</f>
        <v>0</v>
      </c>
      <c r="JB116">
        <f>IFERROR(VLOOKUP(_xlfn.NUMBERVALUE(MID(BI116, SEARCH("!", BI116)+1, SEARCH("+", BI116)-SEARCH("!", BI116)-1)), Rankings!$A$2:$BK$129, 63, FALSE),0)</f>
        <v>0</v>
      </c>
      <c r="JC116">
        <f>IFERROR(VLOOKUP(_xlfn.NUMBERVALUE(MID(BJ116, SEARCH("!", BJ116)+1, SEARCH("+", BJ116)-SEARCH("!", BJ116)-1)), Rankings!$A$2:$BK$129, 63, FALSE),0)</f>
        <v>0</v>
      </c>
      <c r="JD116">
        <f>IFERROR(VLOOKUP(_xlfn.NUMBERVALUE(MID(BK116, SEARCH("!", BK116)+1, SEARCH("+", BK116)-SEARCH("!", BK116)-1)), Rankings!$A$2:$BK$129, 63, FALSE),0)</f>
        <v>0</v>
      </c>
      <c r="JE116">
        <f>IFERROR(VLOOKUP(_xlfn.NUMBERVALUE(MID(BL116, SEARCH("!", BL116)+1, SEARCH("+", BL116)-SEARCH("!", BL116)-1)), Rankings!$A$2:$BK$129, 63, FALSE),0)</f>
        <v>0</v>
      </c>
      <c r="JF116">
        <f>IFERROR(VLOOKUP(_xlfn.NUMBERVALUE(MID(BM116, SEARCH("!", BM116)+1, SEARCH("+", BM116)-SEARCH("!", BM116)-1)), Rankings!$A$2:$BK$129, 63, FALSE),0)</f>
        <v>0</v>
      </c>
      <c r="JG116">
        <f>IFERROR(VLOOKUP(_xlfn.NUMBERVALUE(MID(BN116, SEARCH("!", BN116)+1, SEARCH("+", BN116)-SEARCH("!", BN116)-1)), Rankings!$A$2:$BK$129, 63, FALSE),0)</f>
        <v>0</v>
      </c>
      <c r="JH116">
        <f>IFERROR(VLOOKUP(_xlfn.NUMBERVALUE(MID(BO116, SEARCH("!", BO116)+1, SEARCH("+", BO116)-SEARCH("!", BO116)-1)), Rankings!$A$2:$BK$129, 63, FALSE),0)</f>
        <v>0</v>
      </c>
      <c r="JI116">
        <f>IFERROR(VLOOKUP(_xlfn.NUMBERVALUE(MID(BP116, SEARCH("!", BP116)+1, SEARCH("+", BP116)-SEARCH("!", BP116)-1)), Rankings!$A$2:$BK$129, 63, FALSE),0)</f>
        <v>0</v>
      </c>
      <c r="JJ116">
        <f>IFERROR(VLOOKUP(_xlfn.NUMBERVALUE(MID(BQ116, SEARCH("!", BQ116)+1, SEARCH("+", BQ116)-SEARCH("!", BQ116)-1)), Rankings!$A$2:$BK$129, 63, FALSE),0)</f>
        <v>0</v>
      </c>
      <c r="JK116">
        <f>IFERROR(VLOOKUP(_xlfn.NUMBERVALUE(MID(BR116, SEARCH("!", BR116)+1, SEARCH("+", BR116)-SEARCH("!", BR116)-1)), Rankings!$A$2:$BK$129, 63, FALSE),0)</f>
        <v>0</v>
      </c>
      <c r="JL116">
        <f>IFERROR(VLOOKUP(_xlfn.NUMBERVALUE(MID(BS116, SEARCH("!", BS116)+1, SEARCH("+", BS116)-SEARCH("!", BS116)-1)), Rankings!$A$2:$BK$129, 63, FALSE),0)</f>
        <v>0</v>
      </c>
      <c r="JM116">
        <f>IFERROR(VLOOKUP(_xlfn.NUMBERVALUE(MID(BT116, SEARCH("!", BT116)+1, SEARCH("+", BT116)-SEARCH("!", BT116)-1)), Rankings!$A$2:$BK$129, 63, FALSE),0)</f>
        <v>0</v>
      </c>
      <c r="JN116">
        <f>IFERROR(VLOOKUP(_xlfn.NUMBERVALUE(MID(BU116, SEARCH("!", BU116)+1, SEARCH("+", BU116)-SEARCH("!", BU116)-1)), Rankings!$A$2:$BK$129, 63, FALSE),0)</f>
        <v>0</v>
      </c>
      <c r="JO116">
        <f>IFERROR(VLOOKUP(_xlfn.NUMBERVALUE(MID(BV116, SEARCH("!", BV116)+1, SEARCH("+", BV116)-SEARCH("!", BV116)-1)), Rankings!$A$2:$BK$129, 63, FALSE),0)</f>
        <v>0</v>
      </c>
      <c r="JP116">
        <f>IFERROR(VLOOKUP(_xlfn.NUMBERVALUE(MID(BW116, SEARCH("!", BW116)+1, SEARCH("+", BW116)-SEARCH("!", BW116)-1)), Rankings!$A$2:$BK$129, 63, FALSE),0)</f>
        <v>0</v>
      </c>
      <c r="JQ116">
        <f>IFERROR(VLOOKUP(_xlfn.NUMBERVALUE(MID(BX116, SEARCH("!", BX116)+1, SEARCH("+", BX116)-SEARCH("!", BX116)-1)), Rankings!$A$2:$BK$129, 63, FALSE),0)</f>
        <v>0</v>
      </c>
      <c r="JR116">
        <f>IFERROR(VLOOKUP(_xlfn.NUMBERVALUE(MID(BY116, SEARCH("!", BY116)+1, SEARCH("+", BY116)-SEARCH("!", BY116)-1)), Rankings!$A$2:$BK$129, 63, FALSE),0)</f>
        <v>0</v>
      </c>
      <c r="JS116">
        <f>IFERROR(VLOOKUP(_xlfn.NUMBERVALUE(MID(BZ116, SEARCH("!", BZ116)+1, SEARCH("+", BZ116)-SEARCH("!", BZ116)-1)), Rankings!$A$2:$BK$129, 63, FALSE),0)</f>
        <v>0</v>
      </c>
      <c r="JT116">
        <f>IFERROR(VLOOKUP(_xlfn.NUMBERVALUE(MID(CA116, SEARCH("!", CA116)+1, SEARCH("+", CA116)-SEARCH("!", CA116)-1)), Rankings!$A$2:$BK$129, 63, FALSE),0)</f>
        <v>0</v>
      </c>
      <c r="JU116">
        <f>IFERROR(VLOOKUP(_xlfn.NUMBERVALUE(MID(CB116, SEARCH("!", CB116)+1, SEARCH("+", CB116)-SEARCH("!", CB116)-1)), Rankings!$A$2:$BK$129, 63, FALSE),0)</f>
        <v>0</v>
      </c>
      <c r="JV116">
        <f>IFERROR(VLOOKUP(_xlfn.NUMBERVALUE(MID(CC116, SEARCH("!", CC116)+1, SEARCH("+", CC116)-SEARCH("!", CC116)-1)), Rankings!$A$2:$BK$129, 63, FALSE),0)</f>
        <v>0</v>
      </c>
      <c r="JW116">
        <f>IFERROR(VLOOKUP(_xlfn.NUMBERVALUE(MID(CD116, SEARCH("!", CD116)+1, SEARCH("+", CD116)-SEARCH("!", CD116)-1)), Rankings!$A$2:$BK$129, 63, FALSE),0)</f>
        <v>0</v>
      </c>
      <c r="JX116">
        <f>IFERROR(VLOOKUP(_xlfn.NUMBERVALUE(MID(CE116, SEARCH("!", CE116)+1, SEARCH("+", CE116)-SEARCH("!", CE116)-1)), Rankings!$A$2:$BK$129, 63, FALSE),0)</f>
        <v>0</v>
      </c>
      <c r="JY116">
        <f>IFERROR(VLOOKUP(_xlfn.NUMBERVALUE(MID(CF116, SEARCH("!", CF116)+1, SEARCH("+", CF116)-SEARCH("!", CF116)-1)), Rankings!$A$2:$BK$129, 63, FALSE),0)</f>
        <v>0</v>
      </c>
      <c r="JZ116">
        <f>IFERROR(VLOOKUP(_xlfn.NUMBERVALUE(MID(CG116, SEARCH("!", CG116)+1, SEARCH("+", CG116)-SEARCH("!", CG116)-1)), Rankings!$A$2:$BK$129, 63, FALSE),0)</f>
        <v>0</v>
      </c>
      <c r="KA116">
        <f>IFERROR(VLOOKUP(_xlfn.NUMBERVALUE(MID(CH116, SEARCH("!", CH116)+1, SEARCH("+", CH116)-SEARCH("!", CH116)-1)), Rankings!$A$2:$BK$129, 63, FALSE),0)</f>
        <v>0</v>
      </c>
      <c r="KB116">
        <f>IFERROR(VLOOKUP(_xlfn.NUMBERVALUE(MID(CI116, SEARCH("!", CI116)+1, SEARCH("+", CI116)-SEARCH("!", CI116)-1)), Rankings!$A$2:$BK$129, 63, FALSE),0)</f>
        <v>0</v>
      </c>
      <c r="KC116">
        <f>IFERROR(VLOOKUP(_xlfn.NUMBERVALUE(MID(CJ116, SEARCH("!", CJ116)+1, SEARCH("+", CJ116)-SEARCH("!", CJ116)-1)), Rankings!$A$2:$BK$129, 63, FALSE),0)</f>
        <v>0</v>
      </c>
      <c r="KD116">
        <f>IFERROR(VLOOKUP(_xlfn.NUMBERVALUE(MID(CK116, SEARCH("!", CK116)+1, SEARCH("+", CK116)-SEARCH("!", CK116)-1)), Rankings!$A$2:$BK$129, 63, FALSE),0)</f>
        <v>0</v>
      </c>
      <c r="KE116">
        <f>IFERROR(VLOOKUP(_xlfn.NUMBERVALUE(MID(CL116, SEARCH("!", CL116)+1, SEARCH("+", CL116)-SEARCH("!", CL116)-1)), Rankings!$A$2:$BK$129, 63, FALSE),0)</f>
        <v>0</v>
      </c>
      <c r="KF116">
        <f>IFERROR(VLOOKUP(_xlfn.NUMBERVALUE(MID(CM116, SEARCH("!", CM116)+1, SEARCH("+", CM116)-SEARCH("!", CM116)-1)), Rankings!$A$2:$BK$129, 63, FALSE),0)</f>
        <v>0</v>
      </c>
      <c r="KG116">
        <f>IFERROR(VLOOKUP(_xlfn.NUMBERVALUE(MID(CN116, SEARCH("!", CN116)+1, SEARCH("+", CN116)-SEARCH("!", CN116)-1)), Rankings!$A$2:$BK$129, 63, FALSE),0)</f>
        <v>0</v>
      </c>
      <c r="KH116">
        <f>IFERROR(VLOOKUP(_xlfn.NUMBERVALUE(MID(CO116, SEARCH("!", CO116)+1, SEARCH("+", CO116)-SEARCH("!", CO116)-1)), Rankings!$A$2:$BK$129, 63, FALSE),0)</f>
        <v>0</v>
      </c>
      <c r="KJ116" s="28">
        <f t="shared" si="2794"/>
        <v>170</v>
      </c>
      <c r="KK116" s="28">
        <f t="shared" si="2795"/>
        <v>0</v>
      </c>
      <c r="KL116" s="28">
        <f t="shared" si="2796"/>
        <v>6</v>
      </c>
      <c r="KM116" s="28">
        <f t="shared" si="2797"/>
        <v>0</v>
      </c>
      <c r="KN116" s="28">
        <f t="shared" si="2798"/>
        <v>0</v>
      </c>
      <c r="KO116" s="28">
        <f t="shared" si="2799"/>
        <v>122</v>
      </c>
      <c r="KP116" s="28">
        <f t="shared" si="2800"/>
        <v>173</v>
      </c>
      <c r="KQ116" s="28">
        <f t="shared" si="2801"/>
        <v>122</v>
      </c>
      <c r="KS116" s="27" t="str">
        <f t="shared" si="2802"/>
        <v>18</v>
      </c>
      <c r="KT116" s="27" t="str">
        <f t="shared" si="2803"/>
        <v>12</v>
      </c>
      <c r="KU116" s="27" t="str">
        <f t="shared" si="2804"/>
        <v>18</v>
      </c>
      <c r="KV116" s="27">
        <f t="shared" si="2805"/>
        <v>0</v>
      </c>
      <c r="KW116" s="27">
        <f t="shared" si="2806"/>
        <v>0</v>
      </c>
      <c r="KX116" s="27" t="str">
        <f t="shared" si="2807"/>
        <v>14</v>
      </c>
      <c r="KY116" s="27">
        <f t="shared" si="2808"/>
        <v>0</v>
      </c>
      <c r="KZ116" s="27" t="str">
        <f t="shared" si="2809"/>
        <v>6</v>
      </c>
      <c r="LA116" s="27" t="str">
        <f t="shared" si="2810"/>
        <v>22</v>
      </c>
      <c r="LB116" s="27">
        <f t="shared" si="2811"/>
        <v>0</v>
      </c>
      <c r="LC116" s="27">
        <f t="shared" si="2812"/>
        <v>0</v>
      </c>
      <c r="LD116" s="27" t="str">
        <f t="shared" si="2813"/>
        <v>15</v>
      </c>
      <c r="LE116" s="27">
        <f t="shared" si="2814"/>
        <v>0</v>
      </c>
      <c r="LF116" s="27">
        <f t="shared" si="2815"/>
        <v>0</v>
      </c>
      <c r="LG116" s="27" t="str">
        <f t="shared" si="2816"/>
        <v>6</v>
      </c>
      <c r="LH116" s="27">
        <f t="shared" si="2817"/>
        <v>0</v>
      </c>
      <c r="LI116" s="27">
        <f t="shared" si="2818"/>
        <v>0</v>
      </c>
      <c r="LJ116" s="27">
        <f t="shared" si="2819"/>
        <v>0</v>
      </c>
      <c r="LK116" s="27">
        <f t="shared" si="2820"/>
        <v>0</v>
      </c>
      <c r="LL116" s="27">
        <f t="shared" si="2821"/>
        <v>0</v>
      </c>
      <c r="LM116" s="27">
        <f t="shared" si="2822"/>
        <v>0</v>
      </c>
      <c r="LN116" s="27">
        <f t="shared" si="2823"/>
        <v>0</v>
      </c>
      <c r="LO116" s="27">
        <f t="shared" si="2824"/>
        <v>0</v>
      </c>
      <c r="LP116" s="27" t="str">
        <f t="shared" si="2825"/>
        <v>12</v>
      </c>
      <c r="LQ116" s="27">
        <f t="shared" si="2826"/>
        <v>0</v>
      </c>
      <c r="LR116" s="27">
        <f t="shared" si="2827"/>
        <v>0</v>
      </c>
      <c r="LS116" s="27" t="str">
        <f t="shared" si="2828"/>
        <v>15</v>
      </c>
      <c r="LT116" s="27">
        <f t="shared" si="2829"/>
        <v>0</v>
      </c>
      <c r="LU116" s="27">
        <f t="shared" si="2830"/>
        <v>0</v>
      </c>
      <c r="LV116" s="27" t="str">
        <f t="shared" si="2831"/>
        <v>8</v>
      </c>
      <c r="LW116" s="27">
        <f t="shared" si="2832"/>
        <v>0</v>
      </c>
      <c r="LX116" s="27">
        <f t="shared" si="2833"/>
        <v>0</v>
      </c>
      <c r="LY116" s="27" t="str">
        <f t="shared" si="2834"/>
        <v>14</v>
      </c>
      <c r="LZ116" s="27">
        <f t="shared" si="2835"/>
        <v>0</v>
      </c>
      <c r="MA116" s="27">
        <f t="shared" si="2836"/>
        <v>0</v>
      </c>
      <c r="MB116" s="27" t="str">
        <f t="shared" si="2837"/>
        <v>16</v>
      </c>
      <c r="MC116" s="27">
        <f t="shared" si="2838"/>
        <v>0</v>
      </c>
      <c r="MD116" s="27">
        <f t="shared" si="2839"/>
        <v>0</v>
      </c>
      <c r="ME116" s="27">
        <f t="shared" si="2840"/>
        <v>0</v>
      </c>
      <c r="MF116" s="27">
        <f t="shared" si="2841"/>
        <v>0</v>
      </c>
      <c r="MG116" s="27">
        <f t="shared" si="2842"/>
        <v>0</v>
      </c>
      <c r="MH116" s="27">
        <f t="shared" si="2843"/>
        <v>0</v>
      </c>
      <c r="MI116" s="27">
        <f t="shared" si="2844"/>
        <v>0</v>
      </c>
      <c r="MJ116" s="27">
        <f t="shared" si="2845"/>
        <v>0</v>
      </c>
      <c r="MK116" s="27">
        <f t="shared" si="2846"/>
        <v>0</v>
      </c>
      <c r="ML116" s="27">
        <f t="shared" si="2847"/>
        <v>0</v>
      </c>
      <c r="MM116" s="27">
        <f t="shared" si="2848"/>
        <v>0</v>
      </c>
      <c r="MN116" s="27">
        <f t="shared" si="2849"/>
        <v>0</v>
      </c>
      <c r="MO116" s="27">
        <f t="shared" si="2850"/>
        <v>0</v>
      </c>
      <c r="MP116" s="27">
        <f t="shared" si="2851"/>
        <v>0</v>
      </c>
      <c r="MQ116" s="27">
        <f t="shared" si="2852"/>
        <v>0</v>
      </c>
      <c r="MR116" s="27">
        <f t="shared" si="2853"/>
        <v>0</v>
      </c>
      <c r="MS116" s="27">
        <f t="shared" si="2854"/>
        <v>0</v>
      </c>
      <c r="MT116" s="27">
        <f t="shared" si="2855"/>
        <v>0</v>
      </c>
      <c r="MU116" s="27">
        <f t="shared" si="2856"/>
        <v>0</v>
      </c>
      <c r="MV116" s="27">
        <f t="shared" si="2857"/>
        <v>0</v>
      </c>
      <c r="MW116" s="27">
        <f t="shared" si="2858"/>
        <v>0</v>
      </c>
      <c r="MX116" s="27">
        <f t="shared" si="2859"/>
        <v>0</v>
      </c>
      <c r="MY116" s="27">
        <f t="shared" si="2860"/>
        <v>0</v>
      </c>
      <c r="MZ116" s="27">
        <f t="shared" si="2861"/>
        <v>0</v>
      </c>
      <c r="NA116" s="27">
        <f t="shared" si="2862"/>
        <v>0</v>
      </c>
      <c r="NB116" s="27">
        <f t="shared" si="2863"/>
        <v>0</v>
      </c>
      <c r="NC116" s="27">
        <f t="shared" si="2864"/>
        <v>0</v>
      </c>
      <c r="ND116" s="27">
        <f t="shared" si="2865"/>
        <v>0</v>
      </c>
      <c r="NE116" s="27">
        <f t="shared" si="2866"/>
        <v>0</v>
      </c>
      <c r="NF116" s="27">
        <f t="shared" si="2867"/>
        <v>0</v>
      </c>
      <c r="NG116" s="27">
        <f t="shared" si="2868"/>
        <v>0</v>
      </c>
      <c r="NH116" s="27">
        <f t="shared" si="2869"/>
        <v>0</v>
      </c>
      <c r="NI116" s="27">
        <f t="shared" si="2870"/>
        <v>0</v>
      </c>
      <c r="NJ116" s="27">
        <f t="shared" si="2871"/>
        <v>0</v>
      </c>
      <c r="NK116" s="27">
        <f t="shared" si="2872"/>
        <v>0</v>
      </c>
      <c r="NL116" s="27">
        <f t="shared" si="2873"/>
        <v>0</v>
      </c>
      <c r="NM116" s="27">
        <f t="shared" si="2874"/>
        <v>0</v>
      </c>
      <c r="NN116" s="27">
        <f t="shared" si="2875"/>
        <v>0</v>
      </c>
      <c r="NO116" s="27">
        <f t="shared" si="2876"/>
        <v>0</v>
      </c>
      <c r="NP116" s="27">
        <f t="shared" si="2877"/>
        <v>0</v>
      </c>
      <c r="NQ116" s="27">
        <f t="shared" si="2878"/>
        <v>0</v>
      </c>
      <c r="NR116" s="27">
        <f t="shared" si="2879"/>
        <v>0</v>
      </c>
      <c r="NS116" s="27">
        <f t="shared" si="2880"/>
        <v>0</v>
      </c>
      <c r="NT116" s="27">
        <f t="shared" si="2881"/>
        <v>0</v>
      </c>
      <c r="NU116" s="27">
        <f t="shared" si="2882"/>
        <v>0</v>
      </c>
      <c r="NV116" s="27">
        <f t="shared" si="2883"/>
        <v>0</v>
      </c>
      <c r="NX116" s="28">
        <f t="shared" si="2884"/>
        <v>247</v>
      </c>
      <c r="NY116" s="28">
        <f t="shared" si="2885"/>
        <v>0</v>
      </c>
      <c r="NZ116" s="28">
        <f t="shared" si="2886"/>
        <v>23</v>
      </c>
      <c r="OA116" s="28">
        <f t="shared" si="2887"/>
        <v>0</v>
      </c>
      <c r="OB116" s="28">
        <f t="shared" si="2888"/>
        <v>0</v>
      </c>
      <c r="OC116" s="28">
        <f t="shared" si="2889"/>
        <v>190</v>
      </c>
      <c r="OD116" s="28">
        <f t="shared" si="2890"/>
        <v>258.5</v>
      </c>
      <c r="OE116" s="28">
        <f t="shared" si="2891"/>
        <v>190</v>
      </c>
      <c r="OG116" s="27" t="str">
        <f t="shared" si="2892"/>
        <v>19</v>
      </c>
      <c r="OH116" s="27" t="str">
        <f t="shared" si="2893"/>
        <v>23</v>
      </c>
      <c r="OI116" s="27" t="str">
        <f t="shared" si="2894"/>
        <v>29</v>
      </c>
      <c r="OJ116" s="27">
        <f t="shared" si="2895"/>
        <v>0</v>
      </c>
      <c r="OK116" s="27">
        <f t="shared" si="2896"/>
        <v>0</v>
      </c>
      <c r="OL116" s="27" t="str">
        <f t="shared" si="2897"/>
        <v>25</v>
      </c>
      <c r="OM116" s="27">
        <f t="shared" si="2898"/>
        <v>0</v>
      </c>
      <c r="ON116" s="27" t="str">
        <f t="shared" si="2899"/>
        <v>23</v>
      </c>
      <c r="OO116" s="27" t="str">
        <f t="shared" si="2900"/>
        <v>10</v>
      </c>
      <c r="OP116" s="27">
        <f t="shared" si="2901"/>
        <v>0</v>
      </c>
      <c r="OQ116" s="27">
        <f t="shared" si="2902"/>
        <v>0</v>
      </c>
      <c r="OR116" s="27" t="str">
        <f t="shared" si="2903"/>
        <v>8</v>
      </c>
      <c r="OS116" s="27">
        <f t="shared" si="2904"/>
        <v>0</v>
      </c>
      <c r="OT116" s="27">
        <f t="shared" si="2905"/>
        <v>0</v>
      </c>
      <c r="OU116" s="27" t="str">
        <f t="shared" si="2906"/>
        <v>20</v>
      </c>
      <c r="OV116" s="27">
        <f t="shared" si="2907"/>
        <v>0</v>
      </c>
      <c r="OW116" s="27">
        <f t="shared" si="2908"/>
        <v>0</v>
      </c>
      <c r="OX116" s="27">
        <f t="shared" si="2909"/>
        <v>0</v>
      </c>
      <c r="OY116" s="27">
        <f t="shared" si="2910"/>
        <v>0</v>
      </c>
      <c r="OZ116" s="27">
        <f t="shared" si="2911"/>
        <v>0</v>
      </c>
      <c r="PA116" s="27">
        <f t="shared" si="2912"/>
        <v>0</v>
      </c>
      <c r="PB116" s="27">
        <f t="shared" si="2913"/>
        <v>0</v>
      </c>
      <c r="PC116" s="27">
        <f t="shared" si="2914"/>
        <v>0</v>
      </c>
      <c r="PD116" s="27" t="str">
        <f t="shared" si="2915"/>
        <v>22</v>
      </c>
      <c r="PE116" s="27">
        <f t="shared" si="2916"/>
        <v>0</v>
      </c>
      <c r="PF116" s="27">
        <f t="shared" si="2917"/>
        <v>0</v>
      </c>
      <c r="PG116" s="27" t="str">
        <f t="shared" si="2918"/>
        <v>32</v>
      </c>
      <c r="PH116" s="27">
        <f t="shared" si="2919"/>
        <v>0</v>
      </c>
      <c r="PI116" s="27">
        <f t="shared" si="2920"/>
        <v>0</v>
      </c>
      <c r="PJ116" s="27" t="str">
        <f t="shared" si="2921"/>
        <v>21</v>
      </c>
      <c r="PK116" s="27">
        <f t="shared" si="2922"/>
        <v>0</v>
      </c>
      <c r="PL116" s="27">
        <f t="shared" si="2923"/>
        <v>0</v>
      </c>
      <c r="PM116" s="27" t="str">
        <f t="shared" si="2924"/>
        <v>7</v>
      </c>
      <c r="PN116" s="27">
        <f t="shared" si="2925"/>
        <v>0</v>
      </c>
      <c r="PO116" s="27">
        <f t="shared" si="2926"/>
        <v>0</v>
      </c>
      <c r="PP116" s="27" t="str">
        <f t="shared" si="2927"/>
        <v>31</v>
      </c>
      <c r="PQ116" s="27">
        <f t="shared" si="2928"/>
        <v>0</v>
      </c>
      <c r="PR116" s="27">
        <f t="shared" si="2929"/>
        <v>0</v>
      </c>
      <c r="PS116" s="27">
        <f t="shared" si="2930"/>
        <v>0</v>
      </c>
      <c r="PT116" s="27">
        <f t="shared" si="2931"/>
        <v>0</v>
      </c>
      <c r="PU116" s="27">
        <f t="shared" si="2932"/>
        <v>0</v>
      </c>
      <c r="PV116" s="27">
        <f t="shared" si="2933"/>
        <v>0</v>
      </c>
      <c r="PW116" s="27">
        <f t="shared" si="2934"/>
        <v>0</v>
      </c>
      <c r="PX116" s="27">
        <f t="shared" si="2935"/>
        <v>0</v>
      </c>
      <c r="PY116" s="27">
        <f t="shared" si="2936"/>
        <v>0</v>
      </c>
      <c r="PZ116" s="27">
        <f t="shared" si="2937"/>
        <v>0</v>
      </c>
      <c r="QA116" s="27">
        <f t="shared" si="2938"/>
        <v>0</v>
      </c>
      <c r="QB116" s="27">
        <f t="shared" si="2939"/>
        <v>0</v>
      </c>
      <c r="QC116" s="27">
        <f t="shared" si="2940"/>
        <v>0</v>
      </c>
      <c r="QD116" s="27">
        <f t="shared" si="2941"/>
        <v>0</v>
      </c>
      <c r="QE116" s="27">
        <f t="shared" si="2942"/>
        <v>0</v>
      </c>
      <c r="QF116" s="27">
        <f t="shared" si="2943"/>
        <v>0</v>
      </c>
      <c r="QG116" s="27">
        <f t="shared" si="2944"/>
        <v>0</v>
      </c>
      <c r="QH116" s="27">
        <f t="shared" si="2945"/>
        <v>0</v>
      </c>
      <c r="QI116" s="27">
        <f t="shared" si="2946"/>
        <v>0</v>
      </c>
      <c r="QJ116" s="27">
        <f t="shared" si="2947"/>
        <v>0</v>
      </c>
      <c r="QK116" s="27">
        <f t="shared" si="2948"/>
        <v>0</v>
      </c>
      <c r="QL116" s="27">
        <f t="shared" si="2949"/>
        <v>0</v>
      </c>
      <c r="QM116" s="27">
        <f t="shared" si="2950"/>
        <v>0</v>
      </c>
      <c r="QN116" s="27">
        <f t="shared" si="2951"/>
        <v>0</v>
      </c>
      <c r="QO116" s="27">
        <f t="shared" si="2952"/>
        <v>0</v>
      </c>
      <c r="QP116" s="27">
        <f t="shared" si="2953"/>
        <v>0</v>
      </c>
      <c r="QQ116" s="27">
        <f t="shared" si="2954"/>
        <v>0</v>
      </c>
      <c r="QR116" s="27">
        <f t="shared" si="2955"/>
        <v>0</v>
      </c>
      <c r="QS116" s="27">
        <f t="shared" si="2956"/>
        <v>0</v>
      </c>
      <c r="QT116" s="27">
        <f t="shared" si="2957"/>
        <v>0</v>
      </c>
      <c r="QU116" s="27">
        <f t="shared" si="2958"/>
        <v>0</v>
      </c>
      <c r="QV116" s="27">
        <f t="shared" si="2959"/>
        <v>0</v>
      </c>
      <c r="QW116" s="27">
        <f t="shared" si="2960"/>
        <v>0</v>
      </c>
      <c r="QX116" s="27">
        <f t="shared" si="2961"/>
        <v>0</v>
      </c>
      <c r="QY116" s="27">
        <f t="shared" si="2962"/>
        <v>0</v>
      </c>
      <c r="QZ116" s="27">
        <f t="shared" si="2963"/>
        <v>0</v>
      </c>
      <c r="RA116" s="27">
        <f t="shared" si="2964"/>
        <v>0</v>
      </c>
      <c r="RB116" s="27">
        <f t="shared" si="2965"/>
        <v>0</v>
      </c>
      <c r="RC116" s="27">
        <f t="shared" si="2966"/>
        <v>0</v>
      </c>
      <c r="RD116" s="27">
        <f t="shared" si="2967"/>
        <v>0</v>
      </c>
      <c r="RE116" s="27">
        <f t="shared" si="2968"/>
        <v>0</v>
      </c>
      <c r="RF116" s="27">
        <f t="shared" si="2969"/>
        <v>0</v>
      </c>
      <c r="RG116" s="27">
        <f t="shared" si="2970"/>
        <v>0</v>
      </c>
      <c r="RH116" s="27">
        <f t="shared" si="2971"/>
        <v>0</v>
      </c>
      <c r="RI116" s="27">
        <f t="shared" si="2972"/>
        <v>0</v>
      </c>
      <c r="RJ116" s="27">
        <f t="shared" si="2973"/>
        <v>0</v>
      </c>
      <c r="RL116" s="28">
        <f t="shared" si="2974"/>
        <v>93</v>
      </c>
      <c r="RM116" s="28">
        <f t="shared" si="2975"/>
        <v>0</v>
      </c>
      <c r="RN116" s="28">
        <f t="shared" si="2976"/>
        <v>4</v>
      </c>
      <c r="RO116" s="28">
        <f t="shared" si="2977"/>
        <v>0</v>
      </c>
      <c r="RP116" s="28">
        <f t="shared" si="2978"/>
        <v>0</v>
      </c>
      <c r="RQ116" s="28">
        <f t="shared" si="2979"/>
        <v>95</v>
      </c>
      <c r="RT116" s="27" t="str">
        <f t="shared" si="2980"/>
        <v>9</v>
      </c>
      <c r="RU116" s="27" t="str">
        <f t="shared" si="2981"/>
        <v>7</v>
      </c>
      <c r="RV116" s="27" t="str">
        <f t="shared" si="2982"/>
        <v>10</v>
      </c>
      <c r="RW116" s="27" t="str">
        <f t="shared" si="2983"/>
        <v>0</v>
      </c>
      <c r="RX116" s="27" t="str">
        <f t="shared" si="2984"/>
        <v>0</v>
      </c>
      <c r="RY116" s="27" t="str">
        <f t="shared" si="2985"/>
        <v>8</v>
      </c>
      <c r="RZ116" s="27" t="str">
        <f t="shared" si="2986"/>
        <v>0</v>
      </c>
      <c r="SA116" s="27" t="str">
        <f t="shared" si="2987"/>
        <v>4</v>
      </c>
      <c r="SB116" s="27" t="str">
        <f t="shared" si="2988"/>
        <v>10</v>
      </c>
      <c r="SC116" s="27" t="str">
        <f t="shared" si="2989"/>
        <v>0</v>
      </c>
      <c r="SD116" s="27" t="str">
        <f t="shared" si="2990"/>
        <v>0</v>
      </c>
      <c r="SE116" s="27" t="str">
        <f t="shared" si="2991"/>
        <v>7</v>
      </c>
      <c r="SF116" s="27" t="str">
        <f t="shared" si="2992"/>
        <v>0</v>
      </c>
      <c r="SG116" s="27" t="str">
        <f t="shared" si="2993"/>
        <v>0</v>
      </c>
      <c r="SH116" s="27" t="str">
        <f t="shared" si="2994"/>
        <v>3</v>
      </c>
      <c r="SI116" s="27" t="str">
        <f t="shared" si="2995"/>
        <v>0</v>
      </c>
      <c r="SJ116" s="27" t="str">
        <f t="shared" si="2996"/>
        <v>0</v>
      </c>
      <c r="SK116" s="27" t="str">
        <f t="shared" si="2997"/>
        <v>0</v>
      </c>
      <c r="SL116" s="27" t="str">
        <f t="shared" si="2998"/>
        <v>0</v>
      </c>
      <c r="SM116" s="27" t="str">
        <f t="shared" si="2999"/>
        <v>0</v>
      </c>
      <c r="SN116" s="27" t="str">
        <f t="shared" si="3000"/>
        <v>0</v>
      </c>
      <c r="SO116" s="27" t="str">
        <f t="shared" si="3001"/>
        <v>0</v>
      </c>
      <c r="SP116" s="27" t="str">
        <f t="shared" si="3002"/>
        <v>0</v>
      </c>
      <c r="SQ116" s="27" t="str">
        <f t="shared" si="3003"/>
        <v>7</v>
      </c>
      <c r="SR116" s="27" t="str">
        <f t="shared" si="3004"/>
        <v>0</v>
      </c>
      <c r="SS116" s="27" t="str">
        <f t="shared" si="3005"/>
        <v>0</v>
      </c>
      <c r="ST116" s="27" t="str">
        <f t="shared" si="3006"/>
        <v>8</v>
      </c>
      <c r="SU116" s="27" t="str">
        <f t="shared" si="3007"/>
        <v>0</v>
      </c>
      <c r="SV116" s="27" t="str">
        <f t="shared" si="3008"/>
        <v>0</v>
      </c>
      <c r="SW116" s="27" t="str">
        <f t="shared" si="3009"/>
        <v>7</v>
      </c>
      <c r="SX116" s="27" t="str">
        <f t="shared" si="3010"/>
        <v>0</v>
      </c>
      <c r="SY116" s="27" t="str">
        <f t="shared" si="3011"/>
        <v>0</v>
      </c>
      <c r="SZ116" s="27" t="str">
        <f t="shared" si="3012"/>
        <v>7</v>
      </c>
      <c r="TA116" s="27" t="str">
        <f t="shared" si="3013"/>
        <v>0</v>
      </c>
      <c r="TB116" s="27" t="str">
        <f t="shared" si="3014"/>
        <v>0</v>
      </c>
      <c r="TC116" s="27" t="str">
        <f t="shared" si="3015"/>
        <v>10</v>
      </c>
      <c r="TD116" s="27" t="str">
        <f t="shared" si="3016"/>
        <v>0</v>
      </c>
      <c r="TE116" s="27" t="str">
        <f t="shared" si="3017"/>
        <v>0</v>
      </c>
      <c r="TF116" s="27" t="str">
        <f t="shared" si="3018"/>
        <v>0</v>
      </c>
      <c r="TG116" s="27" t="str">
        <f t="shared" si="3019"/>
        <v>0</v>
      </c>
      <c r="TH116" s="27" t="str">
        <f t="shared" si="3020"/>
        <v>0</v>
      </c>
      <c r="TI116" s="27" t="str">
        <f t="shared" si="3021"/>
        <v>0</v>
      </c>
      <c r="TJ116" s="27" t="str">
        <f t="shared" si="3022"/>
        <v>0</v>
      </c>
      <c r="TK116" s="27" t="str">
        <f t="shared" si="3023"/>
        <v>0</v>
      </c>
      <c r="TL116" s="27" t="str">
        <f t="shared" si="3024"/>
        <v>0</v>
      </c>
      <c r="TM116" s="27" t="str">
        <f t="shared" si="3025"/>
        <v>0</v>
      </c>
      <c r="TN116" s="27" t="str">
        <f t="shared" si="3026"/>
        <v>0</v>
      </c>
      <c r="TO116" s="27" t="str">
        <f t="shared" si="3027"/>
        <v>0</v>
      </c>
      <c r="TP116" s="27" t="str">
        <f t="shared" si="3028"/>
        <v>0</v>
      </c>
      <c r="TQ116" s="27" t="str">
        <f t="shared" si="3029"/>
        <v>0</v>
      </c>
      <c r="TR116" s="27" t="str">
        <f t="shared" si="3030"/>
        <v>0</v>
      </c>
      <c r="TS116" s="27" t="str">
        <f t="shared" si="3031"/>
        <v>0</v>
      </c>
      <c r="TT116" s="27" t="str">
        <f t="shared" si="3032"/>
        <v>0</v>
      </c>
      <c r="TU116" s="27" t="str">
        <f t="shared" si="3033"/>
        <v>0</v>
      </c>
      <c r="TV116" s="27" t="str">
        <f t="shared" si="3034"/>
        <v>0</v>
      </c>
      <c r="TW116" s="27" t="str">
        <f t="shared" si="3035"/>
        <v>0</v>
      </c>
      <c r="TX116" s="27" t="str">
        <f t="shared" si="3036"/>
        <v>0</v>
      </c>
      <c r="TY116" s="27" t="str">
        <f t="shared" si="3037"/>
        <v>0</v>
      </c>
      <c r="TZ116" s="27" t="str">
        <f t="shared" si="3038"/>
        <v>0</v>
      </c>
      <c r="UA116" s="27" t="str">
        <f t="shared" si="3039"/>
        <v>0</v>
      </c>
      <c r="UB116" s="27" t="str">
        <f t="shared" si="3040"/>
        <v>0</v>
      </c>
      <c r="UC116" s="27" t="str">
        <f t="shared" si="3041"/>
        <v>0</v>
      </c>
      <c r="UD116" s="27" t="str">
        <f t="shared" si="3042"/>
        <v>0</v>
      </c>
      <c r="UE116" s="27" t="str">
        <f t="shared" si="3043"/>
        <v>0</v>
      </c>
      <c r="UF116" s="27" t="str">
        <f t="shared" si="3044"/>
        <v>0</v>
      </c>
      <c r="UG116" s="27" t="str">
        <f t="shared" si="3045"/>
        <v>0</v>
      </c>
      <c r="UH116" s="27" t="str">
        <f t="shared" si="3046"/>
        <v>0</v>
      </c>
      <c r="UI116" s="27" t="str">
        <f t="shared" si="3047"/>
        <v>0</v>
      </c>
      <c r="UJ116" s="27" t="str">
        <f t="shared" si="3048"/>
        <v>0</v>
      </c>
      <c r="UK116" s="27" t="str">
        <f t="shared" si="3049"/>
        <v>0</v>
      </c>
      <c r="UL116" s="27" t="str">
        <f t="shared" si="3050"/>
        <v>0</v>
      </c>
      <c r="UM116" s="27" t="str">
        <f t="shared" si="3051"/>
        <v>0</v>
      </c>
      <c r="UN116" s="27" t="str">
        <f t="shared" si="3052"/>
        <v>0</v>
      </c>
      <c r="UO116" s="27" t="str">
        <f t="shared" si="3053"/>
        <v>0</v>
      </c>
      <c r="UP116" s="27" t="str">
        <f t="shared" si="3054"/>
        <v>0</v>
      </c>
      <c r="UQ116" s="27" t="str">
        <f t="shared" si="3055"/>
        <v>0</v>
      </c>
      <c r="UR116" s="27" t="str">
        <f t="shared" si="3056"/>
        <v>0</v>
      </c>
      <c r="US116" s="27" t="str">
        <f t="shared" si="3057"/>
        <v>0</v>
      </c>
      <c r="UT116" s="27" t="str">
        <f t="shared" si="3058"/>
        <v>0</v>
      </c>
      <c r="UU116" s="27" t="str">
        <f t="shared" si="3059"/>
        <v>0</v>
      </c>
      <c r="UV116" s="27" t="str">
        <f t="shared" si="3060"/>
        <v>0</v>
      </c>
      <c r="UW116" s="27" t="str">
        <f t="shared" si="3061"/>
        <v>0</v>
      </c>
      <c r="UY116" s="28">
        <f t="shared" si="3062"/>
        <v>-52.349999999999994</v>
      </c>
      <c r="UZ116" s="28">
        <f t="shared" si="3063"/>
        <v>0</v>
      </c>
      <c r="VA116" s="28">
        <f t="shared" si="3064"/>
        <v>-12.39</v>
      </c>
      <c r="VB116" s="28">
        <f t="shared" si="3065"/>
        <v>0</v>
      </c>
      <c r="VC116" s="28">
        <f t="shared" si="3066"/>
        <v>0</v>
      </c>
      <c r="VD116" s="28">
        <f t="shared" si="3067"/>
        <v>-58.544999999999995</v>
      </c>
      <c r="VG116" s="27" t="str">
        <f t="shared" si="3068"/>
        <v>1.7</v>
      </c>
      <c r="VH116" s="27" t="str">
        <f t="shared" si="3069"/>
        <v>2.12</v>
      </c>
      <c r="VI116" s="27" t="str">
        <f t="shared" si="3070"/>
        <v>-7.46</v>
      </c>
      <c r="VJ116" s="27">
        <f t="shared" si="3071"/>
        <v>0</v>
      </c>
      <c r="VK116" s="27">
        <f t="shared" si="3072"/>
        <v>0</v>
      </c>
      <c r="VL116" s="27" t="str">
        <f t="shared" si="3073"/>
        <v>-10.51</v>
      </c>
      <c r="VM116" s="27">
        <f t="shared" si="3074"/>
        <v>0</v>
      </c>
      <c r="VN116" s="27" t="str">
        <f t="shared" si="3075"/>
        <v>-12.39</v>
      </c>
      <c r="VO116" s="27" t="str">
        <f t="shared" si="3076"/>
        <v>0.23</v>
      </c>
      <c r="VP116" s="27">
        <f t="shared" si="3077"/>
        <v>0</v>
      </c>
      <c r="VQ116" s="27">
        <f t="shared" si="3078"/>
        <v>0</v>
      </c>
      <c r="VR116" s="27" t="str">
        <f t="shared" si="3079"/>
        <v>-2.98</v>
      </c>
      <c r="VS116" s="27">
        <f t="shared" si="3080"/>
        <v>0</v>
      </c>
      <c r="VT116" s="27">
        <f t="shared" si="3081"/>
        <v>0</v>
      </c>
      <c r="VU116" s="27" t="str">
        <f t="shared" si="3082"/>
        <v>0.96</v>
      </c>
      <c r="VV116" s="27">
        <f t="shared" si="3083"/>
        <v>0</v>
      </c>
      <c r="VW116" s="27">
        <f t="shared" si="3084"/>
        <v>0</v>
      </c>
      <c r="VX116" s="27">
        <f t="shared" si="3085"/>
        <v>0</v>
      </c>
      <c r="VY116" s="27">
        <f t="shared" si="3086"/>
        <v>0</v>
      </c>
      <c r="VZ116" s="27">
        <f t="shared" si="3087"/>
        <v>0</v>
      </c>
      <c r="WA116" s="27">
        <f t="shared" si="3088"/>
        <v>0</v>
      </c>
      <c r="WB116" s="27">
        <f t="shared" si="3089"/>
        <v>0</v>
      </c>
      <c r="WC116" s="27">
        <f t="shared" si="3090"/>
        <v>0</v>
      </c>
      <c r="WD116" s="27" t="str">
        <f t="shared" si="3091"/>
        <v>-2.04</v>
      </c>
      <c r="WE116" s="27">
        <f t="shared" si="3092"/>
        <v>0</v>
      </c>
      <c r="WF116" s="27">
        <f t="shared" si="3093"/>
        <v>0</v>
      </c>
      <c r="WG116" s="27" t="str">
        <f t="shared" si="3094"/>
        <v>-11.02</v>
      </c>
      <c r="WH116" s="27">
        <f t="shared" si="3095"/>
        <v>0</v>
      </c>
      <c r="WI116" s="27">
        <f t="shared" si="3096"/>
        <v>0</v>
      </c>
      <c r="WJ116" s="27" t="str">
        <f t="shared" si="3097"/>
        <v>-11.6</v>
      </c>
      <c r="WK116" s="27">
        <f t="shared" si="3098"/>
        <v>0</v>
      </c>
      <c r="WL116" s="27">
        <f t="shared" si="3099"/>
        <v>0</v>
      </c>
      <c r="WM116" s="27" t="str">
        <f t="shared" si="3100"/>
        <v>-2.79</v>
      </c>
      <c r="WN116" s="27">
        <f t="shared" si="3101"/>
        <v>0</v>
      </c>
      <c r="WO116" s="27">
        <f t="shared" si="3102"/>
        <v>0</v>
      </c>
      <c r="WP116" s="27" t="str">
        <f t="shared" si="3103"/>
        <v>-8.96</v>
      </c>
      <c r="WQ116" s="27">
        <f t="shared" si="3104"/>
        <v>0</v>
      </c>
      <c r="WR116" s="27">
        <f t="shared" si="3105"/>
        <v>0</v>
      </c>
      <c r="WS116" s="27">
        <f t="shared" si="3106"/>
        <v>0</v>
      </c>
      <c r="WT116" s="27">
        <f t="shared" si="3107"/>
        <v>0</v>
      </c>
      <c r="WU116" s="27">
        <f t="shared" si="3108"/>
        <v>0</v>
      </c>
      <c r="WV116" s="27">
        <f t="shared" si="3109"/>
        <v>0</v>
      </c>
      <c r="WW116" s="27">
        <f t="shared" si="3110"/>
        <v>0</v>
      </c>
      <c r="WX116" s="27">
        <f t="shared" si="3111"/>
        <v>0</v>
      </c>
      <c r="WY116" s="27">
        <f t="shared" si="3112"/>
        <v>0</v>
      </c>
      <c r="WZ116" s="27">
        <f t="shared" si="3113"/>
        <v>0</v>
      </c>
      <c r="XA116" s="27">
        <f t="shared" si="3114"/>
        <v>0</v>
      </c>
      <c r="XB116" s="27">
        <f t="shared" si="3115"/>
        <v>0</v>
      </c>
      <c r="XC116" s="27">
        <f t="shared" si="3116"/>
        <v>0</v>
      </c>
      <c r="XD116" s="27">
        <f t="shared" si="3117"/>
        <v>0</v>
      </c>
      <c r="XE116" s="27">
        <f t="shared" si="3118"/>
        <v>0</v>
      </c>
      <c r="XF116" s="27">
        <f t="shared" si="3119"/>
        <v>0</v>
      </c>
      <c r="XG116" s="27">
        <f t="shared" si="3120"/>
        <v>0</v>
      </c>
      <c r="XH116" s="27">
        <f t="shared" si="3121"/>
        <v>0</v>
      </c>
      <c r="XI116" s="27">
        <f t="shared" si="3122"/>
        <v>0</v>
      </c>
      <c r="XJ116" s="27">
        <f t="shared" si="3123"/>
        <v>0</v>
      </c>
      <c r="XK116" s="27">
        <f t="shared" si="3124"/>
        <v>0</v>
      </c>
      <c r="XL116" s="27">
        <f t="shared" si="3125"/>
        <v>0</v>
      </c>
      <c r="XM116" s="27">
        <f t="shared" si="3126"/>
        <v>0</v>
      </c>
      <c r="XN116" s="27">
        <f t="shared" si="3127"/>
        <v>0</v>
      </c>
      <c r="XO116" s="27">
        <f t="shared" si="3128"/>
        <v>0</v>
      </c>
      <c r="XP116" s="27">
        <f t="shared" si="3129"/>
        <v>0</v>
      </c>
      <c r="XQ116" s="27">
        <f t="shared" si="3130"/>
        <v>0</v>
      </c>
      <c r="XR116" s="27">
        <f t="shared" si="3131"/>
        <v>0</v>
      </c>
      <c r="XS116" s="27">
        <f t="shared" si="3132"/>
        <v>0</v>
      </c>
      <c r="XT116" s="27">
        <f t="shared" si="3133"/>
        <v>0</v>
      </c>
      <c r="XU116" s="27">
        <f t="shared" si="3134"/>
        <v>0</v>
      </c>
      <c r="XV116" s="27">
        <f t="shared" si="3135"/>
        <v>0</v>
      </c>
      <c r="XW116" s="27">
        <f t="shared" si="3136"/>
        <v>0</v>
      </c>
      <c r="XX116" s="27">
        <f t="shared" si="3137"/>
        <v>0</v>
      </c>
      <c r="XY116" s="27">
        <f t="shared" si="3138"/>
        <v>0</v>
      </c>
      <c r="XZ116" s="27">
        <f t="shared" si="3139"/>
        <v>0</v>
      </c>
      <c r="YA116" s="27">
        <f t="shared" si="3140"/>
        <v>0</v>
      </c>
      <c r="YB116" s="27">
        <f t="shared" si="3141"/>
        <v>0</v>
      </c>
      <c r="YC116" s="27">
        <f t="shared" si="3142"/>
        <v>0</v>
      </c>
      <c r="YD116" s="27">
        <f t="shared" si="3143"/>
        <v>0</v>
      </c>
      <c r="YE116" s="27">
        <f t="shared" si="3144"/>
        <v>0</v>
      </c>
      <c r="YF116" s="27">
        <f t="shared" si="3145"/>
        <v>0</v>
      </c>
      <c r="YG116" s="27">
        <f t="shared" si="3146"/>
        <v>0</v>
      </c>
      <c r="YH116" s="27">
        <f t="shared" si="3147"/>
        <v>0</v>
      </c>
      <c r="YI116" s="27">
        <f t="shared" si="3148"/>
        <v>0</v>
      </c>
      <c r="YJ116" s="27">
        <f t="shared" si="3149"/>
        <v>0</v>
      </c>
      <c r="YL116" s="28">
        <f t="shared" si="3150"/>
        <v>273</v>
      </c>
      <c r="YM116" s="28">
        <f t="shared" si="3151"/>
        <v>0</v>
      </c>
      <c r="YN116" s="28">
        <f t="shared" si="3152"/>
        <v>35</v>
      </c>
      <c r="YO116" s="28">
        <f t="shared" si="3153"/>
        <v>0</v>
      </c>
      <c r="YP116" s="28">
        <f t="shared" si="3154"/>
        <v>0</v>
      </c>
      <c r="YQ116" s="28">
        <f t="shared" si="3155"/>
        <v>290.5</v>
      </c>
      <c r="YT116" s="27" t="str">
        <f t="shared" si="3156"/>
        <v>5</v>
      </c>
      <c r="YU116" s="27" t="str">
        <f t="shared" si="3157"/>
        <v>8</v>
      </c>
      <c r="YV116" s="27" t="str">
        <f t="shared" si="3158"/>
        <v>26</v>
      </c>
      <c r="YW116" s="27">
        <f t="shared" si="3159"/>
        <v>0</v>
      </c>
      <c r="YX116" s="27">
        <f t="shared" si="3160"/>
        <v>0</v>
      </c>
      <c r="YY116" s="27" t="str">
        <f t="shared" si="3161"/>
        <v>36</v>
      </c>
      <c r="YZ116" s="27">
        <f t="shared" si="3162"/>
        <v>0</v>
      </c>
      <c r="ZA116" s="27" t="str">
        <f t="shared" si="3163"/>
        <v>35</v>
      </c>
      <c r="ZB116" s="27" t="str">
        <f t="shared" si="3164"/>
        <v>-1</v>
      </c>
      <c r="ZC116" s="27">
        <f t="shared" si="3165"/>
        <v>0</v>
      </c>
      <c r="ZD116" s="27">
        <f t="shared" si="3166"/>
        <v>0</v>
      </c>
      <c r="ZE116" s="27" t="str">
        <f t="shared" si="3167"/>
        <v>20</v>
      </c>
      <c r="ZF116" s="27">
        <f t="shared" si="3168"/>
        <v>0</v>
      </c>
      <c r="ZG116" s="27">
        <f t="shared" si="3169"/>
        <v>0</v>
      </c>
      <c r="ZH116" s="27" t="str">
        <f t="shared" si="3170"/>
        <v>14</v>
      </c>
      <c r="ZI116" s="27">
        <f t="shared" si="3171"/>
        <v>0</v>
      </c>
      <c r="ZJ116" s="27">
        <f t="shared" si="3172"/>
        <v>0</v>
      </c>
      <c r="ZK116" s="27">
        <f t="shared" si="3173"/>
        <v>0</v>
      </c>
      <c r="ZL116" s="27">
        <f t="shared" si="3174"/>
        <v>0</v>
      </c>
      <c r="ZM116" s="27">
        <f t="shared" si="3175"/>
        <v>0</v>
      </c>
      <c r="ZN116" s="27">
        <f t="shared" si="3176"/>
        <v>0</v>
      </c>
      <c r="ZO116" s="27">
        <f t="shared" si="3177"/>
        <v>0</v>
      </c>
      <c r="ZP116" s="27">
        <f t="shared" si="3178"/>
        <v>0</v>
      </c>
      <c r="ZQ116" s="27" t="str">
        <f t="shared" si="3179"/>
        <v>16</v>
      </c>
      <c r="ZR116" s="27">
        <f t="shared" si="3180"/>
        <v>0</v>
      </c>
      <c r="ZS116" s="27">
        <f t="shared" si="3181"/>
        <v>0</v>
      </c>
      <c r="ZT116" s="27" t="str">
        <f t="shared" si="3182"/>
        <v>44</v>
      </c>
      <c r="ZU116" s="27">
        <f t="shared" si="3183"/>
        <v>0</v>
      </c>
      <c r="ZV116" s="27">
        <f t="shared" si="3184"/>
        <v>0</v>
      </c>
      <c r="ZW116" s="27" t="str">
        <f t="shared" si="3185"/>
        <v>45</v>
      </c>
      <c r="ZX116" s="27">
        <f t="shared" si="3186"/>
        <v>0</v>
      </c>
      <c r="ZY116" s="27">
        <f t="shared" si="3187"/>
        <v>0</v>
      </c>
      <c r="ZZ116" s="27" t="str">
        <f t="shared" si="3188"/>
        <v>9</v>
      </c>
      <c r="AAA116" s="27">
        <f t="shared" si="3189"/>
        <v>0</v>
      </c>
      <c r="AAB116" s="27">
        <f t="shared" si="3190"/>
        <v>0</v>
      </c>
      <c r="AAC116" s="27" t="str">
        <f t="shared" si="3191"/>
        <v>51</v>
      </c>
      <c r="AAD116" s="27">
        <f t="shared" si="3192"/>
        <v>0</v>
      </c>
      <c r="AAE116" s="27">
        <f t="shared" si="3193"/>
        <v>0</v>
      </c>
      <c r="AAF116" s="27">
        <f t="shared" si="3194"/>
        <v>0</v>
      </c>
      <c r="AAG116" s="27">
        <f t="shared" si="3195"/>
        <v>0</v>
      </c>
      <c r="AAH116" s="27">
        <f t="shared" si="3196"/>
        <v>0</v>
      </c>
      <c r="AAI116" s="27">
        <f t="shared" si="3197"/>
        <v>0</v>
      </c>
      <c r="AAJ116" s="27">
        <f t="shared" si="3198"/>
        <v>0</v>
      </c>
      <c r="AAK116" s="27">
        <f t="shared" si="3199"/>
        <v>0</v>
      </c>
      <c r="AAL116" s="27">
        <f t="shared" si="3200"/>
        <v>0</v>
      </c>
      <c r="AAM116" s="27">
        <f t="shared" si="3201"/>
        <v>0</v>
      </c>
      <c r="AAN116" s="27">
        <f t="shared" si="3202"/>
        <v>0</v>
      </c>
      <c r="AAO116" s="27">
        <f t="shared" si="3203"/>
        <v>0</v>
      </c>
      <c r="AAP116" s="27">
        <f t="shared" si="3204"/>
        <v>0</v>
      </c>
      <c r="AAQ116" s="27">
        <f t="shared" si="3205"/>
        <v>0</v>
      </c>
      <c r="AAR116" s="27">
        <f t="shared" si="3206"/>
        <v>0</v>
      </c>
      <c r="AAS116" s="27">
        <f t="shared" si="3207"/>
        <v>0</v>
      </c>
      <c r="AAT116" s="27">
        <f t="shared" si="3208"/>
        <v>0</v>
      </c>
      <c r="AAU116" s="27">
        <f t="shared" si="3209"/>
        <v>0</v>
      </c>
      <c r="AAV116" s="27">
        <f t="shared" si="3210"/>
        <v>0</v>
      </c>
      <c r="AAW116" s="27">
        <f t="shared" si="3211"/>
        <v>0</v>
      </c>
      <c r="AAX116" s="27">
        <f t="shared" si="3212"/>
        <v>0</v>
      </c>
      <c r="AAY116" s="27">
        <f t="shared" si="3213"/>
        <v>0</v>
      </c>
      <c r="AAZ116" s="27">
        <f t="shared" si="3214"/>
        <v>0</v>
      </c>
      <c r="ABA116" s="27">
        <f t="shared" si="3215"/>
        <v>0</v>
      </c>
      <c r="ABB116" s="27">
        <f t="shared" si="3216"/>
        <v>0</v>
      </c>
      <c r="ABC116" s="27">
        <f t="shared" si="3217"/>
        <v>0</v>
      </c>
      <c r="ABD116" s="27">
        <f t="shared" si="3218"/>
        <v>0</v>
      </c>
      <c r="ABE116" s="27">
        <f t="shared" si="3219"/>
        <v>0</v>
      </c>
      <c r="ABF116" s="27">
        <f t="shared" si="3220"/>
        <v>0</v>
      </c>
      <c r="ABG116" s="27">
        <f t="shared" si="3221"/>
        <v>0</v>
      </c>
      <c r="ABH116" s="27">
        <f t="shared" si="3222"/>
        <v>0</v>
      </c>
      <c r="ABI116" s="27">
        <f t="shared" si="3223"/>
        <v>0</v>
      </c>
      <c r="ABJ116" s="27">
        <f t="shared" si="3224"/>
        <v>0</v>
      </c>
      <c r="ABK116" s="27">
        <f t="shared" si="3225"/>
        <v>0</v>
      </c>
      <c r="ABL116" s="27">
        <f t="shared" si="3226"/>
        <v>0</v>
      </c>
      <c r="ABM116" s="27">
        <f t="shared" si="3227"/>
        <v>0</v>
      </c>
      <c r="ABN116" s="27">
        <f t="shared" si="3228"/>
        <v>0</v>
      </c>
      <c r="ABO116" s="27">
        <f t="shared" si="3229"/>
        <v>0</v>
      </c>
      <c r="ABP116" s="27">
        <f t="shared" si="3230"/>
        <v>0</v>
      </c>
      <c r="ABQ116" s="27">
        <f t="shared" si="3231"/>
        <v>0</v>
      </c>
      <c r="ABR116" s="27">
        <f t="shared" si="3232"/>
        <v>0</v>
      </c>
      <c r="ABS116" s="27">
        <f t="shared" si="3233"/>
        <v>0</v>
      </c>
      <c r="ABT116" s="27">
        <f t="shared" si="3234"/>
        <v>0</v>
      </c>
      <c r="ABU116" s="27">
        <f t="shared" si="3235"/>
        <v>0</v>
      </c>
      <c r="ABV116" s="27">
        <f t="shared" si="3236"/>
        <v>0</v>
      </c>
      <c r="ABW116" s="27">
        <f t="shared" si="3237"/>
        <v>0</v>
      </c>
      <c r="ABY116" s="28">
        <f t="shared" si="3238"/>
        <v>399.4</v>
      </c>
      <c r="ABZ116" s="28">
        <f t="shared" si="3239"/>
        <v>0</v>
      </c>
      <c r="ACA116" s="28">
        <f t="shared" si="3240"/>
        <v>8.1</v>
      </c>
      <c r="ACB116" s="28">
        <f t="shared" si="3241"/>
        <v>0</v>
      </c>
      <c r="ACC116" s="28">
        <f t="shared" si="3242"/>
        <v>0</v>
      </c>
      <c r="ACD116" s="28">
        <f t="shared" si="3243"/>
        <v>403.45</v>
      </c>
      <c r="ACG116" s="27" t="str">
        <f t="shared" si="3244"/>
        <v>34.1</v>
      </c>
      <c r="ACH116" s="27" t="str">
        <f t="shared" si="3245"/>
        <v>11.9</v>
      </c>
      <c r="ACI116" s="27" t="str">
        <f t="shared" si="3246"/>
        <v>25.3</v>
      </c>
      <c r="ACJ116" s="27">
        <f t="shared" si="3247"/>
        <v>0</v>
      </c>
      <c r="ACK116" s="27">
        <f t="shared" si="3248"/>
        <v>0</v>
      </c>
      <c r="ACL116" s="27" t="str">
        <f t="shared" si="3249"/>
        <v>16.6</v>
      </c>
      <c r="ACM116" s="27">
        <f t="shared" si="3250"/>
        <v>0</v>
      </c>
      <c r="ACN116" s="27" t="str">
        <f t="shared" si="3251"/>
        <v>8.1</v>
      </c>
      <c r="ACO116" s="27" t="str">
        <f t="shared" si="3252"/>
        <v>98.7</v>
      </c>
      <c r="ACP116" s="27">
        <f t="shared" si="3253"/>
        <v>0</v>
      </c>
      <c r="ACQ116" s="27">
        <f t="shared" si="3254"/>
        <v>0</v>
      </c>
      <c r="ACR116" s="27" t="str">
        <f t="shared" si="3255"/>
        <v>66.9</v>
      </c>
      <c r="ACS116" s="27">
        <f t="shared" si="3256"/>
        <v>0</v>
      </c>
      <c r="ACT116" s="27">
        <f t="shared" si="3257"/>
        <v>0</v>
      </c>
      <c r="ACU116" s="27" t="str">
        <f t="shared" si="3258"/>
        <v>3</v>
      </c>
      <c r="ACV116" s="27">
        <f t="shared" si="3259"/>
        <v>0</v>
      </c>
      <c r="ACW116" s="27">
        <f t="shared" si="3260"/>
        <v>0</v>
      </c>
      <c r="ACX116" s="27">
        <f t="shared" si="3261"/>
        <v>0</v>
      </c>
      <c r="ACY116" s="27">
        <f t="shared" si="3262"/>
        <v>0</v>
      </c>
      <c r="ACZ116" s="27">
        <f t="shared" si="3263"/>
        <v>0</v>
      </c>
      <c r="ADA116" s="27">
        <f t="shared" si="3264"/>
        <v>0</v>
      </c>
      <c r="ADB116" s="27">
        <f t="shared" si="3265"/>
        <v>0</v>
      </c>
      <c r="ADC116" s="27">
        <f t="shared" si="3266"/>
        <v>0</v>
      </c>
      <c r="ADD116" s="27" t="str">
        <f t="shared" si="3267"/>
        <v>21.9</v>
      </c>
      <c r="ADE116" s="27">
        <f t="shared" si="3268"/>
        <v>0</v>
      </c>
      <c r="ADF116" s="27">
        <f t="shared" si="3269"/>
        <v>0</v>
      </c>
      <c r="ADG116" s="27" t="str">
        <f t="shared" si="3270"/>
        <v>22</v>
      </c>
      <c r="ADH116" s="27">
        <f t="shared" si="3271"/>
        <v>0</v>
      </c>
      <c r="ADI116" s="27">
        <f t="shared" si="3272"/>
        <v>0</v>
      </c>
      <c r="ADJ116" s="27" t="str">
        <f t="shared" si="3273"/>
        <v>12.6</v>
      </c>
      <c r="ADK116" s="27">
        <f t="shared" si="3274"/>
        <v>0</v>
      </c>
      <c r="ADL116" s="27">
        <f t="shared" si="3275"/>
        <v>0</v>
      </c>
      <c r="ADM116" s="27" t="str">
        <f t="shared" si="3276"/>
        <v>61.5</v>
      </c>
      <c r="ADN116" s="27">
        <f t="shared" si="3277"/>
        <v>0</v>
      </c>
      <c r="ADO116" s="27">
        <f t="shared" si="3278"/>
        <v>0</v>
      </c>
      <c r="ADP116" s="27" t="str">
        <f t="shared" si="3279"/>
        <v>24.9</v>
      </c>
      <c r="ADQ116" s="27">
        <f t="shared" si="3280"/>
        <v>0</v>
      </c>
      <c r="ADR116" s="27">
        <f t="shared" si="3281"/>
        <v>0</v>
      </c>
      <c r="ADS116" s="27">
        <f t="shared" si="3282"/>
        <v>0</v>
      </c>
      <c r="ADT116" s="27">
        <f t="shared" si="3283"/>
        <v>0</v>
      </c>
      <c r="ADU116" s="27">
        <f t="shared" si="3284"/>
        <v>0</v>
      </c>
      <c r="ADV116" s="27">
        <f t="shared" si="3285"/>
        <v>0</v>
      </c>
      <c r="ADW116" s="27">
        <f t="shared" si="3286"/>
        <v>0</v>
      </c>
      <c r="ADX116" s="27">
        <f t="shared" si="3287"/>
        <v>0</v>
      </c>
      <c r="ADY116" s="27">
        <f t="shared" si="3288"/>
        <v>0</v>
      </c>
      <c r="ADZ116" s="27">
        <f t="shared" si="3289"/>
        <v>0</v>
      </c>
      <c r="AEA116" s="27">
        <f t="shared" si="3290"/>
        <v>0</v>
      </c>
      <c r="AEB116" s="27">
        <f t="shared" si="3291"/>
        <v>0</v>
      </c>
      <c r="AEC116" s="27">
        <f t="shared" si="3292"/>
        <v>0</v>
      </c>
      <c r="AED116" s="27">
        <f t="shared" si="3293"/>
        <v>0</v>
      </c>
      <c r="AEE116" s="27">
        <f t="shared" si="3294"/>
        <v>0</v>
      </c>
      <c r="AEF116" s="27">
        <f t="shared" si="3295"/>
        <v>0</v>
      </c>
      <c r="AEG116" s="27">
        <f t="shared" si="3296"/>
        <v>0</v>
      </c>
      <c r="AEH116" s="27">
        <f t="shared" si="3297"/>
        <v>0</v>
      </c>
      <c r="AEI116" s="27">
        <f t="shared" si="3298"/>
        <v>0</v>
      </c>
      <c r="AEJ116" s="27">
        <f t="shared" si="3299"/>
        <v>0</v>
      </c>
      <c r="AEK116" s="27">
        <f t="shared" si="3300"/>
        <v>0</v>
      </c>
      <c r="AEL116" s="27">
        <f t="shared" si="3301"/>
        <v>0</v>
      </c>
      <c r="AEM116" s="27">
        <f t="shared" si="3302"/>
        <v>0</v>
      </c>
      <c r="AEN116" s="27">
        <f t="shared" si="3303"/>
        <v>0</v>
      </c>
      <c r="AEO116" s="27">
        <f t="shared" si="3304"/>
        <v>0</v>
      </c>
      <c r="AEP116" s="27">
        <f t="shared" si="3305"/>
        <v>0</v>
      </c>
      <c r="AEQ116" s="27">
        <f t="shared" si="3306"/>
        <v>0</v>
      </c>
      <c r="AER116" s="27">
        <f t="shared" si="3307"/>
        <v>0</v>
      </c>
      <c r="AES116" s="27">
        <f t="shared" si="3308"/>
        <v>0</v>
      </c>
      <c r="AET116" s="27">
        <f t="shared" si="3309"/>
        <v>0</v>
      </c>
      <c r="AEU116" s="27">
        <f t="shared" si="3310"/>
        <v>0</v>
      </c>
      <c r="AEV116" s="27">
        <f t="shared" si="3311"/>
        <v>0</v>
      </c>
      <c r="AEW116" s="27">
        <f t="shared" si="3312"/>
        <v>0</v>
      </c>
      <c r="AEX116" s="27">
        <f t="shared" si="3313"/>
        <v>0</v>
      </c>
      <c r="AEY116" s="27">
        <f t="shared" si="3314"/>
        <v>0</v>
      </c>
      <c r="AEZ116" s="27">
        <f t="shared" si="3315"/>
        <v>0</v>
      </c>
      <c r="AFA116" s="27">
        <f t="shared" si="3316"/>
        <v>0</v>
      </c>
      <c r="AFB116" s="27">
        <f t="shared" si="3317"/>
        <v>0</v>
      </c>
      <c r="AFC116" s="27">
        <f t="shared" si="3318"/>
        <v>0</v>
      </c>
      <c r="AFD116" s="27">
        <f t="shared" si="3319"/>
        <v>0</v>
      </c>
      <c r="AFE116" s="27">
        <f t="shared" si="3320"/>
        <v>0</v>
      </c>
      <c r="AFF116" s="27">
        <f t="shared" si="3321"/>
        <v>0</v>
      </c>
      <c r="AFG116" s="27">
        <f t="shared" si="3322"/>
        <v>0</v>
      </c>
      <c r="AFH116" s="27">
        <f t="shared" si="3323"/>
        <v>0</v>
      </c>
      <c r="AFI116" s="27">
        <f t="shared" si="3324"/>
        <v>0</v>
      </c>
      <c r="AFJ116" s="27">
        <f t="shared" si="3325"/>
        <v>0</v>
      </c>
      <c r="AFL116" s="28">
        <f t="shared" si="2677"/>
        <v>7.8125</v>
      </c>
      <c r="AFM116" s="28">
        <v>7.8125</v>
      </c>
      <c r="AFN116" s="27">
        <v>2</v>
      </c>
      <c r="AFO116" s="27">
        <f t="shared" si="3326"/>
        <v>2</v>
      </c>
      <c r="AFP116" s="27">
        <f t="shared" si="3327"/>
        <v>2</v>
      </c>
      <c r="AFQ116" s="27">
        <f t="shared" si="3328"/>
        <v>2</v>
      </c>
      <c r="AFR116" s="27">
        <f t="shared" si="3329"/>
        <v>0</v>
      </c>
      <c r="AFS116" s="27">
        <f t="shared" si="3330"/>
        <v>0</v>
      </c>
      <c r="AFT116" s="27">
        <f t="shared" si="3331"/>
        <v>2</v>
      </c>
      <c r="AFU116" s="27">
        <f t="shared" si="3332"/>
        <v>0</v>
      </c>
      <c r="AFV116" s="27">
        <f t="shared" si="3333"/>
        <v>1</v>
      </c>
      <c r="AFW116" s="27">
        <f t="shared" si="3334"/>
        <v>2</v>
      </c>
      <c r="AFX116" s="27">
        <f t="shared" si="3335"/>
        <v>0</v>
      </c>
      <c r="AFY116" s="27">
        <f t="shared" si="3336"/>
        <v>0</v>
      </c>
      <c r="AFZ116" s="27">
        <f t="shared" si="3337"/>
        <v>2</v>
      </c>
      <c r="AGA116" s="27">
        <f t="shared" si="3338"/>
        <v>0</v>
      </c>
      <c r="AGB116" s="27">
        <f t="shared" si="3339"/>
        <v>0</v>
      </c>
      <c r="AGC116" s="27">
        <f t="shared" si="3340"/>
        <v>2</v>
      </c>
      <c r="AGD116" s="27">
        <f t="shared" si="3341"/>
        <v>0</v>
      </c>
      <c r="AGE116" s="27">
        <f t="shared" si="3342"/>
        <v>0</v>
      </c>
      <c r="AGF116" s="27">
        <f t="shared" si="3343"/>
        <v>0</v>
      </c>
      <c r="AGG116" s="27">
        <f t="shared" si="3344"/>
        <v>0</v>
      </c>
      <c r="AGH116" s="27">
        <f t="shared" si="3345"/>
        <v>0</v>
      </c>
      <c r="AGI116" s="27">
        <f t="shared" si="3346"/>
        <v>0</v>
      </c>
      <c r="AGJ116" s="27">
        <f t="shared" si="3347"/>
        <v>0</v>
      </c>
      <c r="AGK116" s="27">
        <f t="shared" si="3348"/>
        <v>0</v>
      </c>
      <c r="AGL116" s="27">
        <f t="shared" si="3349"/>
        <v>2</v>
      </c>
      <c r="AGM116" s="27">
        <f t="shared" si="3350"/>
        <v>0</v>
      </c>
      <c r="AGN116" s="27">
        <f t="shared" si="3351"/>
        <v>0</v>
      </c>
      <c r="AGO116" s="27">
        <f t="shared" si="3352"/>
        <v>2</v>
      </c>
      <c r="AGP116" s="27">
        <f t="shared" si="3353"/>
        <v>0</v>
      </c>
      <c r="AGQ116" s="27">
        <f t="shared" si="3354"/>
        <v>0</v>
      </c>
      <c r="AGR116" s="27">
        <f t="shared" si="3355"/>
        <v>2</v>
      </c>
      <c r="AGS116" s="27">
        <f t="shared" si="3356"/>
        <v>0</v>
      </c>
      <c r="AGT116" s="27">
        <f t="shared" si="3357"/>
        <v>0</v>
      </c>
      <c r="AGU116" s="27">
        <f t="shared" si="3358"/>
        <v>2</v>
      </c>
      <c r="AGV116" s="27">
        <f t="shared" si="3359"/>
        <v>0</v>
      </c>
      <c r="AGW116" s="27">
        <f t="shared" si="3360"/>
        <v>0</v>
      </c>
      <c r="AGX116" s="27">
        <f t="shared" si="3361"/>
        <v>2</v>
      </c>
      <c r="AGY116" s="27">
        <f t="shared" si="3362"/>
        <v>0</v>
      </c>
      <c r="AGZ116" s="27">
        <f t="shared" si="3363"/>
        <v>0</v>
      </c>
      <c r="AHA116" s="27">
        <f t="shared" si="3364"/>
        <v>0</v>
      </c>
      <c r="AHB116" s="27">
        <f t="shared" si="3365"/>
        <v>0</v>
      </c>
      <c r="AHC116" s="27">
        <f t="shared" si="3366"/>
        <v>0</v>
      </c>
      <c r="AHD116" s="27">
        <f t="shared" si="3367"/>
        <v>0</v>
      </c>
      <c r="AHE116" s="27">
        <f t="shared" si="3368"/>
        <v>0</v>
      </c>
      <c r="AHF116" s="27">
        <f t="shared" si="3369"/>
        <v>0</v>
      </c>
      <c r="AHG116" s="27">
        <f t="shared" si="3370"/>
        <v>0</v>
      </c>
      <c r="AHH116" s="27">
        <f t="shared" si="3371"/>
        <v>0</v>
      </c>
      <c r="AHI116" s="27">
        <f t="shared" si="3372"/>
        <v>0</v>
      </c>
      <c r="AHJ116" s="27">
        <f t="shared" si="3373"/>
        <v>0</v>
      </c>
      <c r="AHK116" s="27">
        <f t="shared" si="3374"/>
        <v>0</v>
      </c>
      <c r="AHL116" s="27">
        <f t="shared" si="3375"/>
        <v>0</v>
      </c>
      <c r="AHM116" s="27">
        <f t="shared" si="3376"/>
        <v>0</v>
      </c>
      <c r="AHN116" s="27">
        <f t="shared" si="3377"/>
        <v>0</v>
      </c>
      <c r="AHO116" s="27">
        <f t="shared" si="3378"/>
        <v>0</v>
      </c>
      <c r="AHP116" s="27">
        <f t="shared" si="3379"/>
        <v>0</v>
      </c>
      <c r="AHQ116" s="27">
        <f t="shared" si="3380"/>
        <v>0</v>
      </c>
      <c r="AHR116" s="27">
        <f t="shared" si="3381"/>
        <v>0</v>
      </c>
      <c r="AHS116" s="27">
        <f t="shared" si="3382"/>
        <v>0</v>
      </c>
      <c r="AHT116" s="27">
        <f t="shared" si="3383"/>
        <v>0</v>
      </c>
      <c r="AHU116" s="27">
        <f t="shared" si="3384"/>
        <v>0</v>
      </c>
      <c r="AHV116" s="27">
        <f t="shared" si="3385"/>
        <v>0</v>
      </c>
      <c r="AHW116" s="27">
        <f t="shared" si="3386"/>
        <v>0</v>
      </c>
      <c r="AHX116" s="27">
        <f t="shared" si="3387"/>
        <v>0</v>
      </c>
      <c r="AHY116" s="27">
        <f t="shared" si="3388"/>
        <v>0</v>
      </c>
      <c r="AHZ116" s="27">
        <f t="shared" si="3389"/>
        <v>0</v>
      </c>
      <c r="AIA116" s="27">
        <f t="shared" si="3390"/>
        <v>0</v>
      </c>
      <c r="AIB116" s="27">
        <f t="shared" si="3391"/>
        <v>0</v>
      </c>
      <c r="AIC116" s="27">
        <f t="shared" si="3392"/>
        <v>0</v>
      </c>
      <c r="AID116" s="27">
        <f t="shared" si="3393"/>
        <v>0</v>
      </c>
      <c r="AIE116" s="27">
        <f t="shared" si="3394"/>
        <v>0</v>
      </c>
      <c r="AIF116" s="27">
        <f t="shared" si="3395"/>
        <v>0</v>
      </c>
      <c r="AIG116" s="27">
        <f t="shared" si="3396"/>
        <v>0</v>
      </c>
      <c r="AIH116" s="27">
        <f t="shared" si="3397"/>
        <v>0</v>
      </c>
      <c r="AII116" s="27">
        <f t="shared" si="3398"/>
        <v>0</v>
      </c>
      <c r="AIJ116" s="27">
        <f t="shared" si="3399"/>
        <v>0</v>
      </c>
      <c r="AIK116" s="27">
        <f t="shared" si="3400"/>
        <v>0</v>
      </c>
      <c r="AIL116" s="27">
        <f t="shared" si="3401"/>
        <v>0</v>
      </c>
      <c r="AIM116" s="27">
        <f t="shared" si="3402"/>
        <v>0</v>
      </c>
      <c r="AIN116" s="27">
        <f t="shared" si="3403"/>
        <v>0</v>
      </c>
      <c r="AIO116" s="27">
        <f t="shared" si="3404"/>
        <v>0</v>
      </c>
      <c r="AIP116" s="27">
        <f t="shared" si="3405"/>
        <v>0</v>
      </c>
      <c r="AIQ116" s="27">
        <f t="shared" si="3406"/>
        <v>0</v>
      </c>
      <c r="AIR116" s="27">
        <f t="shared" si="3407"/>
        <v>0</v>
      </c>
      <c r="AIT116" s="27">
        <v>1</v>
      </c>
      <c r="AIU116" s="27">
        <v>1</v>
      </c>
      <c r="AIV116" s="27">
        <v>1</v>
      </c>
      <c r="AIW116" s="27">
        <f t="shared" si="3408"/>
        <v>0</v>
      </c>
      <c r="AIX116" s="27">
        <f t="shared" si="3409"/>
        <v>0</v>
      </c>
      <c r="AIY116" s="27">
        <f t="shared" si="3410"/>
        <v>0.25</v>
      </c>
      <c r="AIZ116" s="27">
        <f t="shared" si="3411"/>
        <v>0</v>
      </c>
      <c r="AJA116" s="27">
        <f t="shared" si="3412"/>
        <v>1</v>
      </c>
      <c r="AJB116" s="27">
        <f t="shared" si="3413"/>
        <v>2</v>
      </c>
      <c r="AJC116" s="27">
        <f t="shared" si="3414"/>
        <v>0</v>
      </c>
      <c r="AJD116" s="27">
        <f t="shared" si="3415"/>
        <v>0</v>
      </c>
      <c r="AJE116" s="27">
        <f t="shared" si="3416"/>
        <v>0.25</v>
      </c>
      <c r="AJF116" s="27">
        <f t="shared" si="3417"/>
        <v>0</v>
      </c>
      <c r="AJG116" s="27">
        <f t="shared" si="3418"/>
        <v>0</v>
      </c>
      <c r="AJH116" s="27">
        <f t="shared" si="3419"/>
        <v>0.25</v>
      </c>
      <c r="AJI116" s="27">
        <f t="shared" si="3420"/>
        <v>0</v>
      </c>
      <c r="AJJ116" s="27">
        <f t="shared" si="3421"/>
        <v>0</v>
      </c>
      <c r="AJK116" s="27">
        <f t="shared" si="3422"/>
        <v>0</v>
      </c>
      <c r="AJL116" s="27">
        <f t="shared" si="3423"/>
        <v>0</v>
      </c>
      <c r="AJM116" s="27">
        <f t="shared" si="3424"/>
        <v>0</v>
      </c>
      <c r="AJN116" s="27">
        <f t="shared" si="3425"/>
        <v>0</v>
      </c>
      <c r="AJO116" s="27">
        <f t="shared" si="3426"/>
        <v>0</v>
      </c>
      <c r="AJP116" s="27">
        <f t="shared" si="3427"/>
        <v>0</v>
      </c>
      <c r="AJQ116" s="27">
        <f t="shared" si="3428"/>
        <v>6.25E-2</v>
      </c>
      <c r="AJR116" s="27">
        <f t="shared" si="3429"/>
        <v>0</v>
      </c>
      <c r="AJS116" s="27">
        <f t="shared" si="3430"/>
        <v>0</v>
      </c>
      <c r="AJT116" s="27">
        <f t="shared" si="3431"/>
        <v>0.25</v>
      </c>
      <c r="AJU116" s="27">
        <f t="shared" si="3432"/>
        <v>0</v>
      </c>
      <c r="AJV116" s="27">
        <f t="shared" si="3433"/>
        <v>0</v>
      </c>
      <c r="AJW116" s="27">
        <f t="shared" si="3434"/>
        <v>0.25</v>
      </c>
      <c r="AJX116" s="27">
        <f t="shared" si="3435"/>
        <v>0</v>
      </c>
      <c r="AJY116" s="27">
        <f t="shared" si="3436"/>
        <v>0</v>
      </c>
      <c r="AJZ116" s="27">
        <f t="shared" si="3437"/>
        <v>0.25</v>
      </c>
      <c r="AKA116" s="27">
        <f t="shared" si="3438"/>
        <v>0</v>
      </c>
      <c r="AKB116" s="27">
        <f t="shared" si="3439"/>
        <v>0</v>
      </c>
      <c r="AKC116" s="27">
        <f t="shared" si="3440"/>
        <v>0.25</v>
      </c>
      <c r="AKD116" s="27">
        <f t="shared" si="3441"/>
        <v>0</v>
      </c>
      <c r="AKE116" s="27">
        <f t="shared" si="3442"/>
        <v>0</v>
      </c>
      <c r="AKF116" s="27">
        <f t="shared" si="3443"/>
        <v>0</v>
      </c>
      <c r="AKG116" s="27">
        <f t="shared" si="3444"/>
        <v>0</v>
      </c>
      <c r="AKH116" s="27">
        <f t="shared" si="3445"/>
        <v>0</v>
      </c>
      <c r="AKI116" s="27">
        <f t="shared" si="3446"/>
        <v>0</v>
      </c>
      <c r="AKJ116" s="27">
        <f t="shared" si="3447"/>
        <v>0</v>
      </c>
      <c r="AKK116" s="27">
        <f t="shared" si="3448"/>
        <v>0</v>
      </c>
      <c r="AKL116" s="27">
        <f t="shared" si="3449"/>
        <v>0</v>
      </c>
      <c r="AKM116" s="27">
        <f t="shared" si="3450"/>
        <v>0</v>
      </c>
      <c r="AKN116" s="27">
        <f t="shared" si="3451"/>
        <v>0</v>
      </c>
      <c r="AKO116" s="27">
        <f t="shared" si="3452"/>
        <v>0</v>
      </c>
      <c r="AKP116" s="27">
        <f t="shared" si="3453"/>
        <v>0</v>
      </c>
      <c r="AKQ116" s="27">
        <f t="shared" si="3454"/>
        <v>0</v>
      </c>
      <c r="AKR116" s="27">
        <f t="shared" si="3455"/>
        <v>0</v>
      </c>
      <c r="AKS116" s="27">
        <f t="shared" si="3456"/>
        <v>0</v>
      </c>
      <c r="AKT116" s="27">
        <f t="shared" si="3457"/>
        <v>0</v>
      </c>
      <c r="AKU116" s="27">
        <f t="shared" si="3458"/>
        <v>0</v>
      </c>
      <c r="AKV116" s="27">
        <f t="shared" si="3459"/>
        <v>0</v>
      </c>
      <c r="AKW116" s="27">
        <f t="shared" si="3460"/>
        <v>0</v>
      </c>
      <c r="AKX116" s="27">
        <f t="shared" si="3461"/>
        <v>0</v>
      </c>
      <c r="AKY116" s="27">
        <f t="shared" si="3462"/>
        <v>0</v>
      </c>
      <c r="AKZ116" s="27">
        <f t="shared" si="3463"/>
        <v>0</v>
      </c>
      <c r="ALA116" s="27">
        <f t="shared" si="3464"/>
        <v>0</v>
      </c>
      <c r="ALB116" s="27">
        <f t="shared" si="3465"/>
        <v>0</v>
      </c>
      <c r="ALC116" s="27">
        <f t="shared" si="3466"/>
        <v>0</v>
      </c>
      <c r="ALD116" s="27">
        <f t="shared" si="3467"/>
        <v>0</v>
      </c>
      <c r="ALE116" s="27">
        <f t="shared" si="3468"/>
        <v>0</v>
      </c>
      <c r="ALF116" s="27">
        <f t="shared" si="3469"/>
        <v>0</v>
      </c>
      <c r="ALG116" s="27">
        <f t="shared" si="3470"/>
        <v>0</v>
      </c>
      <c r="ALH116" s="27">
        <f t="shared" si="3471"/>
        <v>0</v>
      </c>
      <c r="ALI116" s="27">
        <f t="shared" si="3472"/>
        <v>0</v>
      </c>
      <c r="ALJ116" s="27">
        <f t="shared" si="3473"/>
        <v>0</v>
      </c>
      <c r="ALK116" s="27">
        <f t="shared" si="3474"/>
        <v>0</v>
      </c>
      <c r="ALL116" s="27">
        <f t="shared" si="3475"/>
        <v>0</v>
      </c>
      <c r="ALM116" s="27">
        <f t="shared" si="3476"/>
        <v>0</v>
      </c>
      <c r="ALN116" s="27">
        <f t="shared" si="3477"/>
        <v>0</v>
      </c>
      <c r="ALO116" s="27">
        <f t="shared" si="3478"/>
        <v>0</v>
      </c>
      <c r="ALP116" s="27">
        <f t="shared" si="3479"/>
        <v>0</v>
      </c>
      <c r="ALQ116" s="27">
        <f t="shared" si="3480"/>
        <v>0</v>
      </c>
      <c r="ALR116" s="27">
        <f t="shared" si="3481"/>
        <v>0</v>
      </c>
      <c r="ALS116" s="27">
        <f t="shared" si="3482"/>
        <v>0</v>
      </c>
      <c r="ALT116" s="27">
        <f t="shared" si="3483"/>
        <v>0</v>
      </c>
      <c r="ALU116" s="27">
        <f t="shared" si="3484"/>
        <v>0</v>
      </c>
      <c r="ALV116" s="27">
        <f t="shared" si="3485"/>
        <v>0</v>
      </c>
      <c r="ALW116" s="27">
        <f t="shared" si="3486"/>
        <v>0</v>
      </c>
      <c r="AMK116" s="28">
        <v>1651</v>
      </c>
      <c r="AML116" s="28">
        <f t="shared" si="3487"/>
        <v>1651</v>
      </c>
      <c r="AMN116" s="28">
        <v>1705</v>
      </c>
      <c r="AMO116" s="27" t="str">
        <f t="shared" si="3488"/>
        <v>1691</v>
      </c>
      <c r="AMP116" s="27" t="str">
        <f t="shared" si="3489"/>
        <v>1673</v>
      </c>
      <c r="AMQ116" s="27" t="str">
        <f t="shared" si="3490"/>
        <v>1666</v>
      </c>
      <c r="AMR116" s="27" t="str">
        <f t="shared" si="3491"/>
        <v>1666</v>
      </c>
      <c r="AMS116" s="27" t="str">
        <f t="shared" si="3492"/>
        <v>1666</v>
      </c>
      <c r="AMT116" s="27" t="str">
        <f t="shared" si="3493"/>
        <v>1656</v>
      </c>
      <c r="AMU116" s="27" t="str">
        <f t="shared" si="3494"/>
        <v>1656</v>
      </c>
      <c r="AMV116" s="27" t="str">
        <f t="shared" si="3495"/>
        <v>1646</v>
      </c>
      <c r="AMW116" s="27" t="str">
        <f t="shared" si="3496"/>
        <v>1663</v>
      </c>
      <c r="AMX116" s="27" t="str">
        <f t="shared" si="3497"/>
        <v>1663</v>
      </c>
      <c r="AMY116" s="27" t="str">
        <f t="shared" si="3498"/>
        <v>1663</v>
      </c>
      <c r="AMZ116" s="27" t="str">
        <f t="shared" si="3499"/>
        <v>1679</v>
      </c>
      <c r="ANA116" s="27" t="str">
        <f t="shared" si="3500"/>
        <v>1679</v>
      </c>
      <c r="ANB116" s="27" t="str">
        <f t="shared" si="3501"/>
        <v>1679</v>
      </c>
      <c r="ANC116" s="27" t="str">
        <f t="shared" si="3502"/>
        <v>1664</v>
      </c>
      <c r="AND116" s="27" t="str">
        <f t="shared" si="3503"/>
        <v>1664</v>
      </c>
      <c r="ANE116" s="27" t="str">
        <f t="shared" si="3504"/>
        <v>1664</v>
      </c>
      <c r="ANF116" s="27" t="str">
        <f t="shared" si="3505"/>
        <v>1664</v>
      </c>
      <c r="ANG116" s="27" t="str">
        <f t="shared" si="3506"/>
        <v>1664</v>
      </c>
      <c r="ANH116" s="27" t="str">
        <f t="shared" si="3507"/>
        <v>1664</v>
      </c>
      <c r="ANI116" s="27" t="str">
        <f t="shared" si="3508"/>
        <v>1664</v>
      </c>
      <c r="ANJ116" s="27" t="str">
        <f t="shared" si="3509"/>
        <v>1664</v>
      </c>
      <c r="ANK116" s="27" t="str">
        <f t="shared" si="3510"/>
        <v>1664</v>
      </c>
      <c r="ANL116" s="27" t="str">
        <f t="shared" si="3511"/>
        <v>1649</v>
      </c>
      <c r="ANM116" s="27" t="str">
        <f t="shared" si="3512"/>
        <v>1649</v>
      </c>
      <c r="ANN116" s="27" t="str">
        <f t="shared" si="3513"/>
        <v>1649</v>
      </c>
      <c r="ANO116" s="27" t="str">
        <f t="shared" si="3514"/>
        <v>1642</v>
      </c>
      <c r="ANP116" s="27" t="str">
        <f t="shared" si="3515"/>
        <v>1642</v>
      </c>
      <c r="ANQ116" s="27" t="str">
        <f t="shared" si="3516"/>
        <v>1642</v>
      </c>
      <c r="ANR116" s="27" t="str">
        <f t="shared" si="3517"/>
        <v>1639</v>
      </c>
      <c r="ANS116" s="27" t="str">
        <f t="shared" si="3518"/>
        <v>1639</v>
      </c>
      <c r="ANT116" s="27" t="str">
        <f t="shared" si="3519"/>
        <v>1639</v>
      </c>
      <c r="ANU116" s="27" t="str">
        <f t="shared" si="3520"/>
        <v>1657</v>
      </c>
      <c r="ANV116" s="27" t="str">
        <f t="shared" si="3521"/>
        <v>1657</v>
      </c>
      <c r="ANW116" s="27" t="str">
        <f t="shared" si="3522"/>
        <v>1657</v>
      </c>
      <c r="ANX116" s="27" t="str">
        <f t="shared" si="3523"/>
        <v>1651</v>
      </c>
      <c r="ANY116" s="27" t="str">
        <f t="shared" si="3524"/>
        <v>1651</v>
      </c>
      <c r="ANZ116" s="27" t="str">
        <f t="shared" si="3525"/>
        <v>1651</v>
      </c>
      <c r="AOA116" s="27" t="str">
        <f t="shared" si="3526"/>
        <v>1651</v>
      </c>
      <c r="AOB116" s="27" t="str">
        <f t="shared" si="3527"/>
        <v>1651</v>
      </c>
      <c r="AOC116" s="27" t="str">
        <f t="shared" si="3528"/>
        <v>1651</v>
      </c>
      <c r="AOD116" s="27" t="str">
        <f t="shared" si="3529"/>
        <v>1651</v>
      </c>
      <c r="AOE116" s="27" t="str">
        <f t="shared" si="3530"/>
        <v>1651</v>
      </c>
      <c r="AOF116" s="27" t="str">
        <f t="shared" si="3531"/>
        <v>1651</v>
      </c>
      <c r="AOG116" s="27" t="str">
        <f t="shared" si="3532"/>
        <v>1651</v>
      </c>
      <c r="AOH116" s="27" t="str">
        <f t="shared" si="3533"/>
        <v>1651</v>
      </c>
      <c r="AOI116" s="27" t="str">
        <f t="shared" si="3534"/>
        <v>1651</v>
      </c>
      <c r="AOJ116" s="27" t="str">
        <f t="shared" si="3535"/>
        <v>1651</v>
      </c>
      <c r="AOK116" s="27" t="str">
        <f t="shared" si="3536"/>
        <v>1651</v>
      </c>
      <c r="AOL116" s="27" t="str">
        <f t="shared" si="3537"/>
        <v>1651</v>
      </c>
      <c r="AOM116" s="27" t="str">
        <f t="shared" si="3538"/>
        <v>1651</v>
      </c>
      <c r="AON116" s="27" t="str">
        <f t="shared" si="3539"/>
        <v>1651</v>
      </c>
      <c r="AOO116" s="27" t="str">
        <f t="shared" si="3540"/>
        <v>1651</v>
      </c>
      <c r="AOP116" s="27" t="str">
        <f t="shared" si="3541"/>
        <v>1651</v>
      </c>
      <c r="AOQ116" s="27" t="str">
        <f t="shared" si="3542"/>
        <v>1651</v>
      </c>
      <c r="AOR116" s="27" t="str">
        <f t="shared" si="3543"/>
        <v>1651</v>
      </c>
      <c r="AOS116" s="27" t="str">
        <f t="shared" si="3544"/>
        <v>1651</v>
      </c>
      <c r="AOT116" s="27" t="str">
        <f t="shared" si="3545"/>
        <v>1651</v>
      </c>
      <c r="AOU116" s="27" t="str">
        <f t="shared" si="3546"/>
        <v>1651</v>
      </c>
      <c r="AOV116" s="27" t="str">
        <f t="shared" si="3547"/>
        <v>1651</v>
      </c>
      <c r="AOW116" s="27" t="str">
        <f t="shared" si="3548"/>
        <v>1651</v>
      </c>
      <c r="AOX116" s="27" t="str">
        <f t="shared" si="3549"/>
        <v>1651</v>
      </c>
      <c r="AOY116" s="27" t="str">
        <f t="shared" si="3550"/>
        <v>1651</v>
      </c>
      <c r="AOZ116" s="27" t="str">
        <f t="shared" si="3551"/>
        <v>1651</v>
      </c>
      <c r="APA116" s="27" t="str">
        <f t="shared" si="3552"/>
        <v>1651</v>
      </c>
      <c r="APB116" s="27" t="str">
        <f t="shared" si="3553"/>
        <v>1651</v>
      </c>
      <c r="APC116" s="27" t="str">
        <f t="shared" si="3554"/>
        <v>1651</v>
      </c>
      <c r="APD116" s="27" t="str">
        <f t="shared" si="3555"/>
        <v>1651</v>
      </c>
      <c r="APE116" s="27" t="str">
        <f t="shared" si="3556"/>
        <v>1651</v>
      </c>
      <c r="APF116" s="27" t="str">
        <f t="shared" si="3557"/>
        <v>1651</v>
      </c>
      <c r="APG116" s="27" t="str">
        <f t="shared" si="3558"/>
        <v>1651</v>
      </c>
      <c r="APH116" s="27" t="str">
        <f t="shared" si="3559"/>
        <v>1651</v>
      </c>
      <c r="API116" s="27" t="str">
        <f t="shared" si="3560"/>
        <v>1651</v>
      </c>
      <c r="APJ116" s="27" t="str">
        <f t="shared" si="3561"/>
        <v>1651</v>
      </c>
      <c r="APK116" s="27" t="str">
        <f t="shared" si="3562"/>
        <v>1651</v>
      </c>
      <c r="APL116" s="27" t="str">
        <f t="shared" si="3563"/>
        <v>1651</v>
      </c>
      <c r="APM116" s="27" t="str">
        <f t="shared" si="3564"/>
        <v>1651</v>
      </c>
      <c r="APN116" s="27" t="str">
        <f t="shared" si="3565"/>
        <v>1651</v>
      </c>
      <c r="APO116" s="27" t="str">
        <f t="shared" si="3566"/>
        <v>1651</v>
      </c>
      <c r="APP116" s="27" t="str">
        <f t="shared" si="3567"/>
        <v>1651</v>
      </c>
      <c r="APQ116" s="27" t="str">
        <f t="shared" si="3568"/>
        <v>1651</v>
      </c>
      <c r="APR116" s="27" t="str">
        <f t="shared" si="3569"/>
        <v>1651</v>
      </c>
    </row>
    <row r="117" spans="1:1011 1025:1110" x14ac:dyDescent="0.35">
      <c r="A117" s="27">
        <v>110</v>
      </c>
      <c r="B117" s="89" t="s">
        <v>43</v>
      </c>
      <c r="C117" s="91">
        <f>VLOOKUP(A117, Rankings!$A$2:$AN$129, 40, FALSE)</f>
        <v>115</v>
      </c>
      <c r="D117" s="19" t="s">
        <v>394</v>
      </c>
      <c r="I117" s="29">
        <f t="shared" si="2678"/>
        <v>12.5</v>
      </c>
      <c r="L117" s="27" t="s">
        <v>2177</v>
      </c>
      <c r="M117" s="27" t="s">
        <v>2422</v>
      </c>
      <c r="N117" s="27" t="s">
        <v>2726</v>
      </c>
      <c r="O117" s="27" t="s">
        <v>24</v>
      </c>
      <c r="P117" s="27" t="s">
        <v>3079</v>
      </c>
      <c r="Q117" s="27" t="s">
        <v>24</v>
      </c>
      <c r="R117" s="27" t="s">
        <v>24</v>
      </c>
      <c r="S117" s="27" t="s">
        <v>24</v>
      </c>
      <c r="T117" s="27" t="s">
        <v>3707</v>
      </c>
      <c r="U117" s="27" t="s">
        <v>24</v>
      </c>
      <c r="V117" s="27" t="s">
        <v>24</v>
      </c>
      <c r="W117" s="27" t="s">
        <v>4167</v>
      </c>
      <c r="X117" s="27" t="s">
        <v>24</v>
      </c>
      <c r="Y117" s="27" t="s">
        <v>24</v>
      </c>
      <c r="Z117" s="27" t="s">
        <v>4472</v>
      </c>
      <c r="AA117" s="27" t="s">
        <v>24</v>
      </c>
      <c r="AB117" s="27" t="s">
        <v>24</v>
      </c>
      <c r="AC117" s="27" t="s">
        <v>24</v>
      </c>
      <c r="AD117" s="27" t="s">
        <v>24</v>
      </c>
      <c r="AE117" s="27" t="s">
        <v>24</v>
      </c>
      <c r="AF117" s="27" t="s">
        <v>5088</v>
      </c>
      <c r="AG117" s="27" t="s">
        <v>24</v>
      </c>
      <c r="AH117" s="27" t="s">
        <v>24</v>
      </c>
      <c r="AI117" s="27" t="s">
        <v>5469</v>
      </c>
      <c r="AJ117" s="27" t="s">
        <v>24</v>
      </c>
      <c r="AK117" s="27" t="s">
        <v>24</v>
      </c>
      <c r="AL117" s="27" t="s">
        <v>5741</v>
      </c>
      <c r="AM117" s="27" t="s">
        <v>24</v>
      </c>
      <c r="AN117" s="27" t="s">
        <v>24</v>
      </c>
      <c r="AO117" s="27" t="s">
        <v>6092</v>
      </c>
      <c r="AP117" s="27" t="s">
        <v>24</v>
      </c>
      <c r="AQ117" s="27" t="s">
        <v>24</v>
      </c>
      <c r="AR117" s="27" t="s">
        <v>6322</v>
      </c>
      <c r="AS117" s="27" t="s">
        <v>24</v>
      </c>
      <c r="AT117" s="27" t="s">
        <v>24</v>
      </c>
      <c r="AU117" s="27" t="s">
        <v>6624</v>
      </c>
      <c r="AV117" s="27" t="s">
        <v>24</v>
      </c>
      <c r="AW117" s="27" t="s">
        <v>24</v>
      </c>
      <c r="AX117" s="27" t="s">
        <v>24</v>
      </c>
      <c r="AY117" s="27" t="s">
        <v>24</v>
      </c>
      <c r="AZ117" s="27" t="s">
        <v>24</v>
      </c>
      <c r="BA117" s="27" t="s">
        <v>24</v>
      </c>
      <c r="BB117" s="27" t="s">
        <v>24</v>
      </c>
      <c r="BC117" s="27" t="s">
        <v>24</v>
      </c>
      <c r="BD117" s="27" t="s">
        <v>24</v>
      </c>
      <c r="BE117" s="27" t="s">
        <v>24</v>
      </c>
      <c r="BF117" s="27" t="s">
        <v>24</v>
      </c>
      <c r="BG117" s="27" t="s">
        <v>24</v>
      </c>
      <c r="BH117" s="27" t="s">
        <v>24</v>
      </c>
      <c r="BI117" s="27" t="s">
        <v>24</v>
      </c>
      <c r="BJ117" s="27" t="s">
        <v>24</v>
      </c>
      <c r="BK117" s="27" t="s">
        <v>24</v>
      </c>
      <c r="BL117" s="27" t="s">
        <v>24</v>
      </c>
      <c r="BM117" s="27" t="s">
        <v>24</v>
      </c>
      <c r="BN117" s="27" t="s">
        <v>24</v>
      </c>
      <c r="BO117" s="27" t="s">
        <v>24</v>
      </c>
      <c r="BP117" s="27" t="s">
        <v>24</v>
      </c>
      <c r="BQ117" s="27" t="s">
        <v>24</v>
      </c>
      <c r="BR117" s="27" t="s">
        <v>24</v>
      </c>
      <c r="BS117" s="27" t="s">
        <v>24</v>
      </c>
      <c r="BT117" s="27" t="s">
        <v>24</v>
      </c>
      <c r="BU117" s="27" t="s">
        <v>24</v>
      </c>
      <c r="BV117" s="27" t="s">
        <v>24</v>
      </c>
      <c r="BW117" s="27" t="s">
        <v>24</v>
      </c>
      <c r="BX117" s="27" t="s">
        <v>24</v>
      </c>
      <c r="BY117" s="27" t="s">
        <v>24</v>
      </c>
      <c r="BZ117" s="27" t="s">
        <v>24</v>
      </c>
      <c r="CA117" s="27" t="s">
        <v>24</v>
      </c>
      <c r="CB117" s="27" t="s">
        <v>24</v>
      </c>
      <c r="CC117" s="27" t="s">
        <v>24</v>
      </c>
      <c r="CD117" s="27" t="s">
        <v>24</v>
      </c>
      <c r="CE117" s="27" t="s">
        <v>24</v>
      </c>
      <c r="CF117" s="27" t="s">
        <v>24</v>
      </c>
      <c r="CG117" s="27" t="s">
        <v>24</v>
      </c>
      <c r="CH117" s="27" t="s">
        <v>24</v>
      </c>
      <c r="CI117" s="27" t="s">
        <v>24</v>
      </c>
      <c r="CJ117" s="27" t="s">
        <v>24</v>
      </c>
      <c r="CK117" s="27" t="s">
        <v>24</v>
      </c>
      <c r="CL117" s="27" t="s">
        <v>24</v>
      </c>
      <c r="CM117" s="27" t="s">
        <v>24</v>
      </c>
      <c r="CN117" s="27" t="s">
        <v>24</v>
      </c>
      <c r="CO117" s="27" t="s">
        <v>24</v>
      </c>
      <c r="CQ117" s="28">
        <f t="shared" si="2679"/>
        <v>2</v>
      </c>
      <c r="CR117" s="28">
        <f t="shared" si="2680"/>
        <v>4</v>
      </c>
      <c r="CS117" s="28">
        <f t="shared" si="2681"/>
        <v>1</v>
      </c>
      <c r="CT117" s="28">
        <f t="shared" si="2682"/>
        <v>5</v>
      </c>
      <c r="CU117" s="28">
        <f t="shared" si="2683"/>
        <v>1</v>
      </c>
      <c r="CV117" s="28">
        <f t="shared" si="2684"/>
        <v>4</v>
      </c>
      <c r="CW117" s="28">
        <f t="shared" si="2685"/>
        <v>1</v>
      </c>
      <c r="CX117" s="28">
        <f t="shared" si="2686"/>
        <v>3</v>
      </c>
      <c r="CY117" s="28">
        <f t="shared" si="2687"/>
        <v>0</v>
      </c>
      <c r="CZ117" s="28">
        <f t="shared" si="2688"/>
        <v>0</v>
      </c>
      <c r="DA117" s="28">
        <f t="shared" si="2689"/>
        <v>0</v>
      </c>
      <c r="DB117" s="28">
        <f t="shared" si="2690"/>
        <v>0</v>
      </c>
      <c r="DC117" s="28">
        <f t="shared" si="2691"/>
        <v>0</v>
      </c>
      <c r="DD117" s="28">
        <f t="shared" si="2692"/>
        <v>0</v>
      </c>
      <c r="DE117" s="28">
        <f t="shared" si="2693"/>
        <v>0</v>
      </c>
      <c r="DF117" s="28">
        <f t="shared" si="2694"/>
        <v>1</v>
      </c>
      <c r="DG117" s="28">
        <f t="shared" si="2695"/>
        <v>0</v>
      </c>
      <c r="DH117" s="28">
        <f t="shared" si="2696"/>
        <v>0</v>
      </c>
      <c r="DI117" s="28">
        <f t="shared" si="2697"/>
        <v>0</v>
      </c>
      <c r="DJ117" s="28">
        <f t="shared" si="2698"/>
        <v>0</v>
      </c>
      <c r="DK117" s="28">
        <f t="shared" si="2699"/>
        <v>0</v>
      </c>
      <c r="DL117" s="28">
        <f t="shared" si="2700"/>
        <v>0</v>
      </c>
      <c r="DM117" s="28">
        <f t="shared" si="2701"/>
        <v>0</v>
      </c>
      <c r="DN117" s="28">
        <f t="shared" si="2702"/>
        <v>0</v>
      </c>
      <c r="DO117" s="28">
        <f t="shared" si="2703"/>
        <v>0</v>
      </c>
      <c r="DP117" s="28">
        <f t="shared" si="2704"/>
        <v>1</v>
      </c>
      <c r="DR117">
        <f t="shared" si="2705"/>
        <v>4</v>
      </c>
      <c r="DS117">
        <f t="shared" si="2706"/>
        <v>4</v>
      </c>
      <c r="DT117">
        <f t="shared" si="2707"/>
        <v>1</v>
      </c>
      <c r="DU117">
        <f t="shared" si="2708"/>
        <v>0</v>
      </c>
      <c r="DV117">
        <f t="shared" si="2709"/>
        <v>12</v>
      </c>
      <c r="DW117">
        <f t="shared" si="2710"/>
        <v>0</v>
      </c>
      <c r="DX117">
        <f t="shared" si="2711"/>
        <v>0</v>
      </c>
      <c r="DY117">
        <f t="shared" si="2712"/>
        <v>0</v>
      </c>
      <c r="DZ117">
        <f t="shared" si="2713"/>
        <v>4</v>
      </c>
      <c r="EA117">
        <f t="shared" si="2714"/>
        <v>0</v>
      </c>
      <c r="EB117">
        <f t="shared" si="2715"/>
        <v>0</v>
      </c>
      <c r="EC117">
        <f t="shared" si="2716"/>
        <v>4</v>
      </c>
      <c r="ED117">
        <f t="shared" si="2717"/>
        <v>0</v>
      </c>
      <c r="EE117">
        <f t="shared" si="2718"/>
        <v>0</v>
      </c>
      <c r="EF117">
        <f t="shared" si="2719"/>
        <v>3</v>
      </c>
      <c r="EG117">
        <f t="shared" si="2720"/>
        <v>0</v>
      </c>
      <c r="EH117">
        <f t="shared" si="2721"/>
        <v>0</v>
      </c>
      <c r="EI117">
        <f t="shared" si="2722"/>
        <v>0</v>
      </c>
      <c r="EJ117">
        <f t="shared" si="2723"/>
        <v>0</v>
      </c>
      <c r="EK117">
        <f t="shared" si="2724"/>
        <v>0</v>
      </c>
      <c r="EL117">
        <f t="shared" si="2725"/>
        <v>4</v>
      </c>
      <c r="EM117">
        <f t="shared" si="2726"/>
        <v>0</v>
      </c>
      <c r="EN117">
        <f t="shared" si="2727"/>
        <v>0</v>
      </c>
      <c r="EO117">
        <f t="shared" si="2728"/>
        <v>1</v>
      </c>
      <c r="EP117">
        <f t="shared" si="2729"/>
        <v>0</v>
      </c>
      <c r="EQ117">
        <f t="shared" si="2730"/>
        <v>0</v>
      </c>
      <c r="ER117">
        <f t="shared" si="2731"/>
        <v>2</v>
      </c>
      <c r="ES117">
        <f t="shared" si="2732"/>
        <v>0</v>
      </c>
      <c r="ET117">
        <f t="shared" si="2733"/>
        <v>0</v>
      </c>
      <c r="EU117">
        <f t="shared" si="2734"/>
        <v>2</v>
      </c>
      <c r="EV117">
        <f t="shared" si="2735"/>
        <v>0</v>
      </c>
      <c r="EW117">
        <f t="shared" si="2736"/>
        <v>0</v>
      </c>
      <c r="EX117">
        <f t="shared" si="2737"/>
        <v>2</v>
      </c>
      <c r="EY117">
        <f t="shared" si="2738"/>
        <v>0</v>
      </c>
      <c r="EZ117">
        <f t="shared" si="2739"/>
        <v>0</v>
      </c>
      <c r="FA117">
        <f t="shared" si="2740"/>
        <v>2</v>
      </c>
      <c r="FB117">
        <f t="shared" si="2741"/>
        <v>0</v>
      </c>
      <c r="FC117">
        <f t="shared" si="2742"/>
        <v>0</v>
      </c>
      <c r="FD117">
        <f t="shared" si="2743"/>
        <v>0</v>
      </c>
      <c r="FE117">
        <f t="shared" si="2744"/>
        <v>0</v>
      </c>
      <c r="FF117">
        <f t="shared" si="2745"/>
        <v>0</v>
      </c>
      <c r="FG117">
        <f t="shared" si="2746"/>
        <v>0</v>
      </c>
      <c r="FH117">
        <f t="shared" si="2747"/>
        <v>0</v>
      </c>
      <c r="FI117">
        <f t="shared" si="2748"/>
        <v>0</v>
      </c>
      <c r="FJ117">
        <f t="shared" si="2749"/>
        <v>0</v>
      </c>
      <c r="FK117">
        <f t="shared" si="2750"/>
        <v>0</v>
      </c>
      <c r="FL117">
        <f t="shared" si="2751"/>
        <v>0</v>
      </c>
      <c r="FM117">
        <f t="shared" si="2752"/>
        <v>0</v>
      </c>
      <c r="FN117">
        <f t="shared" si="2753"/>
        <v>0</v>
      </c>
      <c r="FO117">
        <f t="shared" si="2754"/>
        <v>0</v>
      </c>
      <c r="FP117">
        <f t="shared" si="2755"/>
        <v>0</v>
      </c>
      <c r="FQ117">
        <f t="shared" si="2756"/>
        <v>0</v>
      </c>
      <c r="FR117">
        <f t="shared" si="2757"/>
        <v>0</v>
      </c>
      <c r="FS117">
        <f t="shared" si="2758"/>
        <v>0</v>
      </c>
      <c r="FT117">
        <f t="shared" si="2759"/>
        <v>0</v>
      </c>
      <c r="FU117">
        <f t="shared" si="2760"/>
        <v>0</v>
      </c>
      <c r="FV117">
        <f t="shared" si="2761"/>
        <v>0</v>
      </c>
      <c r="FW117">
        <f t="shared" si="2762"/>
        <v>0</v>
      </c>
      <c r="FX117">
        <f t="shared" si="2763"/>
        <v>0</v>
      </c>
      <c r="FY117">
        <f t="shared" si="2764"/>
        <v>0</v>
      </c>
      <c r="FZ117">
        <f t="shared" si="2765"/>
        <v>0</v>
      </c>
      <c r="GA117">
        <f t="shared" si="2766"/>
        <v>0</v>
      </c>
      <c r="GB117">
        <f t="shared" si="2767"/>
        <v>0</v>
      </c>
      <c r="GC117">
        <f t="shared" si="2768"/>
        <v>0</v>
      </c>
      <c r="GD117">
        <f t="shared" si="2769"/>
        <v>0</v>
      </c>
      <c r="GE117">
        <f t="shared" si="2770"/>
        <v>0</v>
      </c>
      <c r="GF117">
        <f t="shared" si="2771"/>
        <v>0</v>
      </c>
      <c r="GG117">
        <f t="shared" si="2772"/>
        <v>0</v>
      </c>
      <c r="GH117">
        <f t="shared" si="2773"/>
        <v>0</v>
      </c>
      <c r="GI117">
        <f t="shared" si="2774"/>
        <v>0</v>
      </c>
      <c r="GJ117">
        <f t="shared" si="2775"/>
        <v>0</v>
      </c>
      <c r="GK117">
        <f t="shared" si="2776"/>
        <v>0</v>
      </c>
      <c r="GL117">
        <f t="shared" si="2777"/>
        <v>0</v>
      </c>
      <c r="GM117">
        <f t="shared" si="2778"/>
        <v>0</v>
      </c>
      <c r="GN117">
        <f t="shared" si="2779"/>
        <v>0</v>
      </c>
      <c r="GO117">
        <f t="shared" si="2780"/>
        <v>0</v>
      </c>
      <c r="GP117">
        <f t="shared" si="2781"/>
        <v>0</v>
      </c>
      <c r="GQ117">
        <f t="shared" si="2782"/>
        <v>0</v>
      </c>
      <c r="GR117">
        <f t="shared" si="2783"/>
        <v>0</v>
      </c>
      <c r="GS117">
        <f t="shared" si="2784"/>
        <v>0</v>
      </c>
      <c r="GT117">
        <f t="shared" si="2785"/>
        <v>0</v>
      </c>
      <c r="GU117">
        <f t="shared" si="2786"/>
        <v>0</v>
      </c>
      <c r="GW117" s="28">
        <f t="shared" si="2787"/>
        <v>6.8370377988521742</v>
      </c>
      <c r="GX117" s="28">
        <f t="shared" si="2788"/>
        <v>0</v>
      </c>
      <c r="GY117" s="28">
        <f t="shared" si="2789"/>
        <v>0.1959176067011843</v>
      </c>
      <c r="GZ117" s="28">
        <f t="shared" si="2790"/>
        <v>0</v>
      </c>
      <c r="HA117" s="28">
        <f t="shared" si="2791"/>
        <v>0</v>
      </c>
      <c r="HB117" s="28">
        <f t="shared" si="2792"/>
        <v>6.9349966022027667</v>
      </c>
      <c r="HC117" s="28">
        <f t="shared" si="2793"/>
        <v>0.61202397428404109</v>
      </c>
      <c r="HE117">
        <f>IFERROR(VLOOKUP(_xlfn.NUMBERVALUE(MID(L117, SEARCH("!", L117)+1, SEARCH("+", L117)-SEARCH("!", L117)-1)), Rankings!$A$2:$BK$129, 63, FALSE),0)</f>
        <v>0.45031307536905057</v>
      </c>
      <c r="HF117">
        <f>IFERROR(VLOOKUP(_xlfn.NUMBERVALUE(MID(M117, SEARCH("!", M117)+1, SEARCH("+", M117)-SEARCH("!", M117)-1)), Rankings!$A$2:$BK$129, 63, FALSE),0)</f>
        <v>0.82730725178749975</v>
      </c>
      <c r="HG117">
        <f>IFERROR(VLOOKUP(_xlfn.NUMBERVALUE(MID(N117, SEARCH("!", N117)+1, SEARCH("+", N117)-SEARCH("!", N117)-1)), Rankings!$A$2:$BK$129, 63, FALSE),0)</f>
        <v>0.42259502862758508</v>
      </c>
      <c r="HH117">
        <f>IFERROR(VLOOKUP(_xlfn.NUMBERVALUE(MID(O117, SEARCH("!", O117)+1, SEARCH("+", O117)-SEARCH("!", O117)-1)), Rankings!$A$2:$BK$129, 63, FALSE),0)</f>
        <v>0</v>
      </c>
      <c r="HI117">
        <f>IFERROR(VLOOKUP(_xlfn.NUMBERVALUE(MID(P117, SEARCH("!", P117)+1, SEARCH("+", P117)-SEARCH("!", P117)-1)), Rankings!$A$2:$BK$129, 63, FALSE),0)</f>
        <v>0.1959176067011843</v>
      </c>
      <c r="HJ117">
        <f>IFERROR(VLOOKUP(_xlfn.NUMBERVALUE(MID(Q117, SEARCH("!", Q117)+1, SEARCH("+", Q117)-SEARCH("!", Q117)-1)), Rankings!$A$2:$BK$129, 63, FALSE),0)</f>
        <v>0</v>
      </c>
      <c r="HK117">
        <f>IFERROR(VLOOKUP(_xlfn.NUMBERVALUE(MID(R117, SEARCH("!", R117)+1, SEARCH("+", R117)-SEARCH("!", R117)-1)), Rankings!$A$2:$BK$129, 63, FALSE),0)</f>
        <v>0</v>
      </c>
      <c r="HL117">
        <f>IFERROR(VLOOKUP(_xlfn.NUMBERVALUE(MID(S117, SEARCH("!", S117)+1, SEARCH("+", S117)-SEARCH("!", S117)-1)), Rankings!$A$2:$BK$129, 63, FALSE),0)</f>
        <v>0</v>
      </c>
      <c r="HM117">
        <f>IFERROR(VLOOKUP(_xlfn.NUMBERVALUE(MID(T117, SEARCH("!", T117)+1, SEARCH("+", T117)-SEARCH("!", T117)-1)), Rankings!$A$2:$BK$129, 63, FALSE),0)</f>
        <v>0.56944935107390082</v>
      </c>
      <c r="HN117">
        <f>IFERROR(VLOOKUP(_xlfn.NUMBERVALUE(MID(U117, SEARCH("!", U117)+1, SEARCH("+", U117)-SEARCH("!", U117)-1)), Rankings!$A$2:$BK$129, 63, FALSE),0)</f>
        <v>0</v>
      </c>
      <c r="HO117">
        <f>IFERROR(VLOOKUP(_xlfn.NUMBERVALUE(MID(V117, SEARCH("!", V117)+1, SEARCH("+", V117)-SEARCH("!", V117)-1)), Rankings!$A$2:$BK$129, 63, FALSE),0)</f>
        <v>0</v>
      </c>
      <c r="HP117">
        <f>IFERROR(VLOOKUP(_xlfn.NUMBERVALUE(MID(W117, SEARCH("!", W117)+1, SEARCH("+", W117)-SEARCH("!", W117)-1)), Rankings!$A$2:$BK$129, 63, FALSE),0)</f>
        <v>0.38408974874687429</v>
      </c>
      <c r="HQ117">
        <f>IFERROR(VLOOKUP(_xlfn.NUMBERVALUE(MID(X117, SEARCH("!", X117)+1, SEARCH("+", X117)-SEARCH("!", X117)-1)), Rankings!$A$2:$BK$129, 63, FALSE),0)</f>
        <v>0</v>
      </c>
      <c r="HR117">
        <f>IFERROR(VLOOKUP(_xlfn.NUMBERVALUE(MID(Y117, SEARCH("!", Y117)+1, SEARCH("+", Y117)-SEARCH("!", Y117)-1)), Rankings!$A$2:$BK$129, 63, FALSE),0)</f>
        <v>0</v>
      </c>
      <c r="HS117">
        <f>IFERROR(VLOOKUP(_xlfn.NUMBERVALUE(MID(Z117, SEARCH("!", Z117)+1, SEARCH("+", Z117)-SEARCH("!", Z117)-1)), Rankings!$A$2:$BK$129, 63, FALSE),0)</f>
        <v>0.38885721546978058</v>
      </c>
      <c r="HT117">
        <f>IFERROR(VLOOKUP(_xlfn.NUMBERVALUE(MID(AA117, SEARCH("!", AA117)+1, SEARCH("+", AA117)-SEARCH("!", AA117)-1)), Rankings!$A$2:$BK$129, 63, FALSE),0)</f>
        <v>0</v>
      </c>
      <c r="HU117">
        <f>IFERROR(VLOOKUP(_xlfn.NUMBERVALUE(MID(AB117, SEARCH("!", AB117)+1, SEARCH("+", AB117)-SEARCH("!", AB117)-1)), Rankings!$A$2:$BK$129, 63, FALSE),0)</f>
        <v>0</v>
      </c>
      <c r="HV117">
        <f>IFERROR(VLOOKUP(_xlfn.NUMBERVALUE(MID(AC117, SEARCH("!", AC117)+1, SEARCH("+", AC117)-SEARCH("!", AC117)-1)), Rankings!$A$2:$BK$129, 63, FALSE),0)</f>
        <v>0</v>
      </c>
      <c r="HW117">
        <f>IFERROR(VLOOKUP(_xlfn.NUMBERVALUE(MID(AD117, SEARCH("!", AD117)+1, SEARCH("+", AD117)-SEARCH("!", AD117)-1)), Rankings!$A$2:$BK$129, 63, FALSE),0)</f>
        <v>0</v>
      </c>
      <c r="HX117">
        <f>IFERROR(VLOOKUP(_xlfn.NUMBERVALUE(MID(AE117, SEARCH("!", AE117)+1, SEARCH("+", AE117)-SEARCH("!", AE117)-1)), Rankings!$A$2:$BK$129, 63, FALSE),0)</f>
        <v>0</v>
      </c>
      <c r="HY117">
        <f>IFERROR(VLOOKUP(_xlfn.NUMBERVALUE(MID(AF117, SEARCH("!", AF117)+1, SEARCH("+", AF117)-SEARCH("!", AF117)-1)), Rankings!$A$2:$BK$129, 63, FALSE),0)</f>
        <v>0.44074302529024001</v>
      </c>
      <c r="HZ117">
        <f>IFERROR(VLOOKUP(_xlfn.NUMBERVALUE(MID(AG117, SEARCH("!", AG117)+1, SEARCH("+", AG117)-SEARCH("!", AG117)-1)), Rankings!$A$2:$BK$129, 63, FALSE),0)</f>
        <v>0</v>
      </c>
      <c r="IA117">
        <f>IFERROR(VLOOKUP(_xlfn.NUMBERVALUE(MID(AH117, SEARCH("!", AH117)+1, SEARCH("+", AH117)-SEARCH("!", AH117)-1)), Rankings!$A$2:$BK$129, 63, FALSE),0)</f>
        <v>0</v>
      </c>
      <c r="IB117">
        <f>IFERROR(VLOOKUP(_xlfn.NUMBERVALUE(MID(AI117, SEARCH("!", AI117)+1, SEARCH("+", AI117)-SEARCH("!", AI117)-1)), Rankings!$A$2:$BK$129, 63, FALSE),0)</f>
        <v>0.31862965393166287</v>
      </c>
      <c r="IC117">
        <f>IFERROR(VLOOKUP(_xlfn.NUMBERVALUE(MID(AJ117, SEARCH("!", AJ117)+1, SEARCH("+", AJ117)-SEARCH("!", AJ117)-1)), Rankings!$A$2:$BK$129, 63, FALSE),0)</f>
        <v>0</v>
      </c>
      <c r="ID117">
        <f>IFERROR(VLOOKUP(_xlfn.NUMBERVALUE(MID(AK117, SEARCH("!", AK117)+1, SEARCH("+", AK117)-SEARCH("!", AK117)-1)), Rankings!$A$2:$BK$129, 63, FALSE),0)</f>
        <v>0</v>
      </c>
      <c r="IE117">
        <f>IFERROR(VLOOKUP(_xlfn.NUMBERVALUE(MID(AL117, SEARCH("!", AL117)+1, SEARCH("+", AL117)-SEARCH("!", AL117)-1)), Rankings!$A$2:$BK$129, 63, FALSE),0)</f>
        <v>0.84947087869920124</v>
      </c>
      <c r="IF117">
        <f>IFERROR(VLOOKUP(_xlfn.NUMBERVALUE(MID(AM117, SEARCH("!", AM117)+1, SEARCH("+", AM117)-SEARCH("!", AM117)-1)), Rankings!$A$2:$BK$129, 63, FALSE),0)</f>
        <v>0</v>
      </c>
      <c r="IG117">
        <f>IFERROR(VLOOKUP(_xlfn.NUMBERVALUE(MID(AN117, SEARCH("!", AN117)+1, SEARCH("+", AN117)-SEARCH("!", AN117)-1)), Rankings!$A$2:$BK$129, 63, FALSE),0)</f>
        <v>0</v>
      </c>
      <c r="IH117">
        <f>IFERROR(VLOOKUP(_xlfn.NUMBERVALUE(MID(AO117, SEARCH("!", AO117)+1, SEARCH("+", AO117)-SEARCH("!", AO117)-1)), Rankings!$A$2:$BK$129, 63, FALSE),0)</f>
        <v>0.86828752036026902</v>
      </c>
      <c r="II117">
        <f>IFERROR(VLOOKUP(_xlfn.NUMBERVALUE(MID(AP117, SEARCH("!", AP117)+1, SEARCH("+", AP117)-SEARCH("!", AP117)-1)), Rankings!$A$2:$BK$129, 63, FALSE),0)</f>
        <v>0</v>
      </c>
      <c r="IJ117">
        <f>IFERROR(VLOOKUP(_xlfn.NUMBERVALUE(MID(AQ117, SEARCH("!", AQ117)+1, SEARCH("+", AQ117)-SEARCH("!", AQ117)-1)), Rankings!$A$2:$BK$129, 63, FALSE),0)</f>
        <v>0</v>
      </c>
      <c r="IK117">
        <f>IFERROR(VLOOKUP(_xlfn.NUMBERVALUE(MID(AR117, SEARCH("!", AR117)+1, SEARCH("+", AR117)-SEARCH("!", AR117)-1)), Rankings!$A$2:$BK$129, 63, FALSE),0)</f>
        <v>0.73712975570398365</v>
      </c>
      <c r="IL117">
        <f>IFERROR(VLOOKUP(_xlfn.NUMBERVALUE(MID(AS117, SEARCH("!", AS117)+1, SEARCH("+", AS117)-SEARCH("!", AS117)-1)), Rankings!$A$2:$BK$129, 63, FALSE),0)</f>
        <v>0</v>
      </c>
      <c r="IM117">
        <f>IFERROR(VLOOKUP(_xlfn.NUMBERVALUE(MID(AT117, SEARCH("!", AT117)+1, SEARCH("+", AT117)-SEARCH("!", AT117)-1)), Rankings!$A$2:$BK$129, 63, FALSE),0)</f>
        <v>0</v>
      </c>
      <c r="IN117">
        <f>IFERROR(VLOOKUP(_xlfn.NUMBERVALUE(MID(AU117, SEARCH("!", AU117)+1, SEARCH("+", AU117)-SEARCH("!", AU117)-1)), Rankings!$A$2:$BK$129, 63, FALSE),0)</f>
        <v>0.58016529379212656</v>
      </c>
      <c r="IO117">
        <f>IFERROR(VLOOKUP(_xlfn.NUMBERVALUE(MID(AV117, SEARCH("!", AV117)+1, SEARCH("+", AV117)-SEARCH("!", AV117)-1)), Rankings!$A$2:$BK$129, 63, FALSE),0)</f>
        <v>0</v>
      </c>
      <c r="IP117">
        <f>IFERROR(VLOOKUP(_xlfn.NUMBERVALUE(MID(AW117, SEARCH("!", AW117)+1, SEARCH("+", AW117)-SEARCH("!", AW117)-1)), Rankings!$A$2:$BK$129, 63, FALSE),0)</f>
        <v>0</v>
      </c>
      <c r="IQ117">
        <f>IFERROR(VLOOKUP(_xlfn.NUMBERVALUE(MID(AX117, SEARCH("!", AX117)+1, SEARCH("+", AX117)-SEARCH("!", AX117)-1)), Rankings!$A$2:$BK$129, 63, FALSE),0)</f>
        <v>0</v>
      </c>
      <c r="IR117">
        <f>IFERROR(VLOOKUP(_xlfn.NUMBERVALUE(MID(AY117, SEARCH("!", AY117)+1, SEARCH("+", AY117)-SEARCH("!", AY117)-1)), Rankings!$A$2:$BK$129, 63, FALSE),0)</f>
        <v>0</v>
      </c>
      <c r="IS117">
        <f>IFERROR(VLOOKUP(_xlfn.NUMBERVALUE(MID(AZ117, SEARCH("!", AZ117)+1, SEARCH("+", AZ117)-SEARCH("!", AZ117)-1)), Rankings!$A$2:$BK$129, 63, FALSE),0)</f>
        <v>0</v>
      </c>
      <c r="IT117">
        <f>IFERROR(VLOOKUP(_xlfn.NUMBERVALUE(MID(BA117, SEARCH("!", BA117)+1, SEARCH("+", BA117)-SEARCH("!", BA117)-1)), Rankings!$A$2:$BK$129, 63, FALSE),0)</f>
        <v>0</v>
      </c>
      <c r="IU117">
        <f>IFERROR(VLOOKUP(_xlfn.NUMBERVALUE(MID(BB117, SEARCH("!", BB117)+1, SEARCH("+", BB117)-SEARCH("!", BB117)-1)), Rankings!$A$2:$BK$129, 63, FALSE),0)</f>
        <v>0</v>
      </c>
      <c r="IV117">
        <f>IFERROR(VLOOKUP(_xlfn.NUMBERVALUE(MID(BC117, SEARCH("!", BC117)+1, SEARCH("+", BC117)-SEARCH("!", BC117)-1)), Rankings!$A$2:$BK$129, 63, FALSE),0)</f>
        <v>0</v>
      </c>
      <c r="IW117">
        <f>IFERROR(VLOOKUP(_xlfn.NUMBERVALUE(MID(BD117, SEARCH("!", BD117)+1, SEARCH("+", BD117)-SEARCH("!", BD117)-1)), Rankings!$A$2:$BK$129, 63, FALSE),0)</f>
        <v>0</v>
      </c>
      <c r="IX117">
        <f>IFERROR(VLOOKUP(_xlfn.NUMBERVALUE(MID(BE117, SEARCH("!", BE117)+1, SEARCH("+", BE117)-SEARCH("!", BE117)-1)), Rankings!$A$2:$BK$129, 63, FALSE),0)</f>
        <v>0</v>
      </c>
      <c r="IY117">
        <f>IFERROR(VLOOKUP(_xlfn.NUMBERVALUE(MID(BF117, SEARCH("!", BF117)+1, SEARCH("+", BF117)-SEARCH("!", BF117)-1)), Rankings!$A$2:$BK$129, 63, FALSE),0)</f>
        <v>0</v>
      </c>
      <c r="IZ117">
        <f>IFERROR(VLOOKUP(_xlfn.NUMBERVALUE(MID(BG117, SEARCH("!", BG117)+1, SEARCH("+", BG117)-SEARCH("!", BG117)-1)), Rankings!$A$2:$BK$129, 63, FALSE),0)</f>
        <v>0</v>
      </c>
      <c r="JA117">
        <f>IFERROR(VLOOKUP(_xlfn.NUMBERVALUE(MID(BH117, SEARCH("!", BH117)+1, SEARCH("+", BH117)-SEARCH("!", BH117)-1)), Rankings!$A$2:$BK$129, 63, FALSE),0)</f>
        <v>0</v>
      </c>
      <c r="JB117">
        <f>IFERROR(VLOOKUP(_xlfn.NUMBERVALUE(MID(BI117, SEARCH("!", BI117)+1, SEARCH("+", BI117)-SEARCH("!", BI117)-1)), Rankings!$A$2:$BK$129, 63, FALSE),0)</f>
        <v>0</v>
      </c>
      <c r="JC117">
        <f>IFERROR(VLOOKUP(_xlfn.NUMBERVALUE(MID(BJ117, SEARCH("!", BJ117)+1, SEARCH("+", BJ117)-SEARCH("!", BJ117)-1)), Rankings!$A$2:$BK$129, 63, FALSE),0)</f>
        <v>0</v>
      </c>
      <c r="JD117">
        <f>IFERROR(VLOOKUP(_xlfn.NUMBERVALUE(MID(BK117, SEARCH("!", BK117)+1, SEARCH("+", BK117)-SEARCH("!", BK117)-1)), Rankings!$A$2:$BK$129, 63, FALSE),0)</f>
        <v>0</v>
      </c>
      <c r="JE117">
        <f>IFERROR(VLOOKUP(_xlfn.NUMBERVALUE(MID(BL117, SEARCH("!", BL117)+1, SEARCH("+", BL117)-SEARCH("!", BL117)-1)), Rankings!$A$2:$BK$129, 63, FALSE),0)</f>
        <v>0</v>
      </c>
      <c r="JF117">
        <f>IFERROR(VLOOKUP(_xlfn.NUMBERVALUE(MID(BM117, SEARCH("!", BM117)+1, SEARCH("+", BM117)-SEARCH("!", BM117)-1)), Rankings!$A$2:$BK$129, 63, FALSE),0)</f>
        <v>0</v>
      </c>
      <c r="JG117">
        <f>IFERROR(VLOOKUP(_xlfn.NUMBERVALUE(MID(BN117, SEARCH("!", BN117)+1, SEARCH("+", BN117)-SEARCH("!", BN117)-1)), Rankings!$A$2:$BK$129, 63, FALSE),0)</f>
        <v>0</v>
      </c>
      <c r="JH117">
        <f>IFERROR(VLOOKUP(_xlfn.NUMBERVALUE(MID(BO117, SEARCH("!", BO117)+1, SEARCH("+", BO117)-SEARCH("!", BO117)-1)), Rankings!$A$2:$BK$129, 63, FALSE),0)</f>
        <v>0</v>
      </c>
      <c r="JI117">
        <f>IFERROR(VLOOKUP(_xlfn.NUMBERVALUE(MID(BP117, SEARCH("!", BP117)+1, SEARCH("+", BP117)-SEARCH("!", BP117)-1)), Rankings!$A$2:$BK$129, 63, FALSE),0)</f>
        <v>0</v>
      </c>
      <c r="JJ117">
        <f>IFERROR(VLOOKUP(_xlfn.NUMBERVALUE(MID(BQ117, SEARCH("!", BQ117)+1, SEARCH("+", BQ117)-SEARCH("!", BQ117)-1)), Rankings!$A$2:$BK$129, 63, FALSE),0)</f>
        <v>0</v>
      </c>
      <c r="JK117">
        <f>IFERROR(VLOOKUP(_xlfn.NUMBERVALUE(MID(BR117, SEARCH("!", BR117)+1, SEARCH("+", BR117)-SEARCH("!", BR117)-1)), Rankings!$A$2:$BK$129, 63, FALSE),0)</f>
        <v>0</v>
      </c>
      <c r="JL117">
        <f>IFERROR(VLOOKUP(_xlfn.NUMBERVALUE(MID(BS117, SEARCH("!", BS117)+1, SEARCH("+", BS117)-SEARCH("!", BS117)-1)), Rankings!$A$2:$BK$129, 63, FALSE),0)</f>
        <v>0</v>
      </c>
      <c r="JM117">
        <f>IFERROR(VLOOKUP(_xlfn.NUMBERVALUE(MID(BT117, SEARCH("!", BT117)+1, SEARCH("+", BT117)-SEARCH("!", BT117)-1)), Rankings!$A$2:$BK$129, 63, FALSE),0)</f>
        <v>0</v>
      </c>
      <c r="JN117">
        <f>IFERROR(VLOOKUP(_xlfn.NUMBERVALUE(MID(BU117, SEARCH("!", BU117)+1, SEARCH("+", BU117)-SEARCH("!", BU117)-1)), Rankings!$A$2:$BK$129, 63, FALSE),0)</f>
        <v>0</v>
      </c>
      <c r="JO117">
        <f>IFERROR(VLOOKUP(_xlfn.NUMBERVALUE(MID(BV117, SEARCH("!", BV117)+1, SEARCH("+", BV117)-SEARCH("!", BV117)-1)), Rankings!$A$2:$BK$129, 63, FALSE),0)</f>
        <v>0</v>
      </c>
      <c r="JP117">
        <f>IFERROR(VLOOKUP(_xlfn.NUMBERVALUE(MID(BW117, SEARCH("!", BW117)+1, SEARCH("+", BW117)-SEARCH("!", BW117)-1)), Rankings!$A$2:$BK$129, 63, FALSE),0)</f>
        <v>0</v>
      </c>
      <c r="JQ117">
        <f>IFERROR(VLOOKUP(_xlfn.NUMBERVALUE(MID(BX117, SEARCH("!", BX117)+1, SEARCH("+", BX117)-SEARCH("!", BX117)-1)), Rankings!$A$2:$BK$129, 63, FALSE),0)</f>
        <v>0</v>
      </c>
      <c r="JR117">
        <f>IFERROR(VLOOKUP(_xlfn.NUMBERVALUE(MID(BY117, SEARCH("!", BY117)+1, SEARCH("+", BY117)-SEARCH("!", BY117)-1)), Rankings!$A$2:$BK$129, 63, FALSE),0)</f>
        <v>0</v>
      </c>
      <c r="JS117">
        <f>IFERROR(VLOOKUP(_xlfn.NUMBERVALUE(MID(BZ117, SEARCH("!", BZ117)+1, SEARCH("+", BZ117)-SEARCH("!", BZ117)-1)), Rankings!$A$2:$BK$129, 63, FALSE),0)</f>
        <v>0</v>
      </c>
      <c r="JT117">
        <f>IFERROR(VLOOKUP(_xlfn.NUMBERVALUE(MID(CA117, SEARCH("!", CA117)+1, SEARCH("+", CA117)-SEARCH("!", CA117)-1)), Rankings!$A$2:$BK$129, 63, FALSE),0)</f>
        <v>0</v>
      </c>
      <c r="JU117">
        <f>IFERROR(VLOOKUP(_xlfn.NUMBERVALUE(MID(CB117, SEARCH("!", CB117)+1, SEARCH("+", CB117)-SEARCH("!", CB117)-1)), Rankings!$A$2:$BK$129, 63, FALSE),0)</f>
        <v>0</v>
      </c>
      <c r="JV117">
        <f>IFERROR(VLOOKUP(_xlfn.NUMBERVALUE(MID(CC117, SEARCH("!", CC117)+1, SEARCH("+", CC117)-SEARCH("!", CC117)-1)), Rankings!$A$2:$BK$129, 63, FALSE),0)</f>
        <v>0</v>
      </c>
      <c r="JW117">
        <f>IFERROR(VLOOKUP(_xlfn.NUMBERVALUE(MID(CD117, SEARCH("!", CD117)+1, SEARCH("+", CD117)-SEARCH("!", CD117)-1)), Rankings!$A$2:$BK$129, 63, FALSE),0)</f>
        <v>0</v>
      </c>
      <c r="JX117">
        <f>IFERROR(VLOOKUP(_xlfn.NUMBERVALUE(MID(CE117, SEARCH("!", CE117)+1, SEARCH("+", CE117)-SEARCH("!", CE117)-1)), Rankings!$A$2:$BK$129, 63, FALSE),0)</f>
        <v>0</v>
      </c>
      <c r="JY117">
        <f>IFERROR(VLOOKUP(_xlfn.NUMBERVALUE(MID(CF117, SEARCH("!", CF117)+1, SEARCH("+", CF117)-SEARCH("!", CF117)-1)), Rankings!$A$2:$BK$129, 63, FALSE),0)</f>
        <v>0</v>
      </c>
      <c r="JZ117">
        <f>IFERROR(VLOOKUP(_xlfn.NUMBERVALUE(MID(CG117, SEARCH("!", CG117)+1, SEARCH("+", CG117)-SEARCH("!", CG117)-1)), Rankings!$A$2:$BK$129, 63, FALSE),0)</f>
        <v>0</v>
      </c>
      <c r="KA117">
        <f>IFERROR(VLOOKUP(_xlfn.NUMBERVALUE(MID(CH117, SEARCH("!", CH117)+1, SEARCH("+", CH117)-SEARCH("!", CH117)-1)), Rankings!$A$2:$BK$129, 63, FALSE),0)</f>
        <v>0</v>
      </c>
      <c r="KB117">
        <f>IFERROR(VLOOKUP(_xlfn.NUMBERVALUE(MID(CI117, SEARCH("!", CI117)+1, SEARCH("+", CI117)-SEARCH("!", CI117)-1)), Rankings!$A$2:$BK$129, 63, FALSE),0)</f>
        <v>0</v>
      </c>
      <c r="KC117">
        <f>IFERROR(VLOOKUP(_xlfn.NUMBERVALUE(MID(CJ117, SEARCH("!", CJ117)+1, SEARCH("+", CJ117)-SEARCH("!", CJ117)-1)), Rankings!$A$2:$BK$129, 63, FALSE),0)</f>
        <v>0</v>
      </c>
      <c r="KD117">
        <f>IFERROR(VLOOKUP(_xlfn.NUMBERVALUE(MID(CK117, SEARCH("!", CK117)+1, SEARCH("+", CK117)-SEARCH("!", CK117)-1)), Rankings!$A$2:$BK$129, 63, FALSE),0)</f>
        <v>0</v>
      </c>
      <c r="KE117">
        <f>IFERROR(VLOOKUP(_xlfn.NUMBERVALUE(MID(CL117, SEARCH("!", CL117)+1, SEARCH("+", CL117)-SEARCH("!", CL117)-1)), Rankings!$A$2:$BK$129, 63, FALSE),0)</f>
        <v>0</v>
      </c>
      <c r="KF117">
        <f>IFERROR(VLOOKUP(_xlfn.NUMBERVALUE(MID(CM117, SEARCH("!", CM117)+1, SEARCH("+", CM117)-SEARCH("!", CM117)-1)), Rankings!$A$2:$BK$129, 63, FALSE),0)</f>
        <v>0</v>
      </c>
      <c r="KG117">
        <f>IFERROR(VLOOKUP(_xlfn.NUMBERVALUE(MID(CN117, SEARCH("!", CN117)+1, SEARCH("+", CN117)-SEARCH("!", CN117)-1)), Rankings!$A$2:$BK$129, 63, FALSE),0)</f>
        <v>0</v>
      </c>
      <c r="KH117">
        <f>IFERROR(VLOOKUP(_xlfn.NUMBERVALUE(MID(CO117, SEARCH("!", CO117)+1, SEARCH("+", CO117)-SEARCH("!", CO117)-1)), Rankings!$A$2:$BK$129, 63, FALSE),0)</f>
        <v>0</v>
      </c>
      <c r="KJ117" s="28">
        <f t="shared" si="2794"/>
        <v>193</v>
      </c>
      <c r="KK117" s="28">
        <f t="shared" si="2795"/>
        <v>0</v>
      </c>
      <c r="KL117" s="28">
        <f t="shared" si="2796"/>
        <v>17</v>
      </c>
      <c r="KM117" s="28">
        <f t="shared" si="2797"/>
        <v>0</v>
      </c>
      <c r="KN117" s="28">
        <f t="shared" si="2798"/>
        <v>0</v>
      </c>
      <c r="KO117" s="28">
        <f t="shared" si="2799"/>
        <v>153</v>
      </c>
      <c r="KP117" s="28">
        <f t="shared" si="2800"/>
        <v>201.5</v>
      </c>
      <c r="KQ117" s="28">
        <f t="shared" si="2801"/>
        <v>153</v>
      </c>
      <c r="KS117" s="27" t="str">
        <f t="shared" si="2802"/>
        <v>13</v>
      </c>
      <c r="KT117" s="27" t="str">
        <f t="shared" si="2803"/>
        <v>21</v>
      </c>
      <c r="KU117" s="27" t="str">
        <f t="shared" si="2804"/>
        <v>22</v>
      </c>
      <c r="KV117" s="27">
        <f t="shared" si="2805"/>
        <v>0</v>
      </c>
      <c r="KW117" s="27" t="str">
        <f t="shared" si="2806"/>
        <v>17</v>
      </c>
      <c r="KX117" s="27">
        <f t="shared" si="2807"/>
        <v>0</v>
      </c>
      <c r="KY117" s="27">
        <f t="shared" si="2808"/>
        <v>0</v>
      </c>
      <c r="KZ117" s="27">
        <f t="shared" si="2809"/>
        <v>0</v>
      </c>
      <c r="LA117" s="27" t="str">
        <f t="shared" si="2810"/>
        <v>14</v>
      </c>
      <c r="LB117" s="27">
        <f t="shared" si="2811"/>
        <v>0</v>
      </c>
      <c r="LC117" s="27">
        <f t="shared" si="2812"/>
        <v>0</v>
      </c>
      <c r="LD117" s="27" t="str">
        <f t="shared" si="2813"/>
        <v>6</v>
      </c>
      <c r="LE117" s="27">
        <f t="shared" si="2814"/>
        <v>0</v>
      </c>
      <c r="LF117" s="27">
        <f t="shared" si="2815"/>
        <v>0</v>
      </c>
      <c r="LG117" s="27" t="str">
        <f t="shared" si="2816"/>
        <v>22</v>
      </c>
      <c r="LH117" s="27">
        <f t="shared" si="2817"/>
        <v>0</v>
      </c>
      <c r="LI117" s="27">
        <f t="shared" si="2818"/>
        <v>0</v>
      </c>
      <c r="LJ117" s="27">
        <f t="shared" si="2819"/>
        <v>0</v>
      </c>
      <c r="LK117" s="27">
        <f t="shared" si="2820"/>
        <v>0</v>
      </c>
      <c r="LL117" s="27">
        <f t="shared" si="2821"/>
        <v>0</v>
      </c>
      <c r="LM117" s="27" t="str">
        <f t="shared" si="2822"/>
        <v>9</v>
      </c>
      <c r="LN117" s="27">
        <f t="shared" si="2823"/>
        <v>0</v>
      </c>
      <c r="LO117" s="27">
        <f t="shared" si="2824"/>
        <v>0</v>
      </c>
      <c r="LP117" s="27" t="str">
        <f t="shared" si="2825"/>
        <v>17</v>
      </c>
      <c r="LQ117" s="27">
        <f t="shared" si="2826"/>
        <v>0</v>
      </c>
      <c r="LR117" s="27">
        <f t="shared" si="2827"/>
        <v>0</v>
      </c>
      <c r="LS117" s="27" t="str">
        <f t="shared" si="2828"/>
        <v>11</v>
      </c>
      <c r="LT117" s="27">
        <f t="shared" si="2829"/>
        <v>0</v>
      </c>
      <c r="LU117" s="27">
        <f t="shared" si="2830"/>
        <v>0</v>
      </c>
      <c r="LV117" s="27" t="str">
        <f t="shared" si="2831"/>
        <v>7</v>
      </c>
      <c r="LW117" s="27">
        <f t="shared" si="2832"/>
        <v>0</v>
      </c>
      <c r="LX117" s="27">
        <f t="shared" si="2833"/>
        <v>0</v>
      </c>
      <c r="LY117" s="27" t="str">
        <f t="shared" si="2834"/>
        <v>25</v>
      </c>
      <c r="LZ117" s="27">
        <f t="shared" si="2835"/>
        <v>0</v>
      </c>
      <c r="MA117" s="27">
        <f t="shared" si="2836"/>
        <v>0</v>
      </c>
      <c r="MB117" s="27" t="str">
        <f t="shared" si="2837"/>
        <v>26</v>
      </c>
      <c r="MC117" s="27">
        <f t="shared" si="2838"/>
        <v>0</v>
      </c>
      <c r="MD117" s="27">
        <f t="shared" si="2839"/>
        <v>0</v>
      </c>
      <c r="ME117" s="27">
        <f t="shared" si="2840"/>
        <v>0</v>
      </c>
      <c r="MF117" s="27">
        <f t="shared" si="2841"/>
        <v>0</v>
      </c>
      <c r="MG117" s="27">
        <f t="shared" si="2842"/>
        <v>0</v>
      </c>
      <c r="MH117" s="27">
        <f t="shared" si="2843"/>
        <v>0</v>
      </c>
      <c r="MI117" s="27">
        <f t="shared" si="2844"/>
        <v>0</v>
      </c>
      <c r="MJ117" s="27">
        <f t="shared" si="2845"/>
        <v>0</v>
      </c>
      <c r="MK117" s="27">
        <f t="shared" si="2846"/>
        <v>0</v>
      </c>
      <c r="ML117" s="27">
        <f t="shared" si="2847"/>
        <v>0</v>
      </c>
      <c r="MM117" s="27">
        <f t="shared" si="2848"/>
        <v>0</v>
      </c>
      <c r="MN117" s="27">
        <f t="shared" si="2849"/>
        <v>0</v>
      </c>
      <c r="MO117" s="27">
        <f t="shared" si="2850"/>
        <v>0</v>
      </c>
      <c r="MP117" s="27">
        <f t="shared" si="2851"/>
        <v>0</v>
      </c>
      <c r="MQ117" s="27">
        <f t="shared" si="2852"/>
        <v>0</v>
      </c>
      <c r="MR117" s="27">
        <f t="shared" si="2853"/>
        <v>0</v>
      </c>
      <c r="MS117" s="27">
        <f t="shared" si="2854"/>
        <v>0</v>
      </c>
      <c r="MT117" s="27">
        <f t="shared" si="2855"/>
        <v>0</v>
      </c>
      <c r="MU117" s="27">
        <f t="shared" si="2856"/>
        <v>0</v>
      </c>
      <c r="MV117" s="27">
        <f t="shared" si="2857"/>
        <v>0</v>
      </c>
      <c r="MW117" s="27">
        <f t="shared" si="2858"/>
        <v>0</v>
      </c>
      <c r="MX117" s="27">
        <f t="shared" si="2859"/>
        <v>0</v>
      </c>
      <c r="MY117" s="27">
        <f t="shared" si="2860"/>
        <v>0</v>
      </c>
      <c r="MZ117" s="27">
        <f t="shared" si="2861"/>
        <v>0</v>
      </c>
      <c r="NA117" s="27">
        <f t="shared" si="2862"/>
        <v>0</v>
      </c>
      <c r="NB117" s="27">
        <f t="shared" si="2863"/>
        <v>0</v>
      </c>
      <c r="NC117" s="27">
        <f t="shared" si="2864"/>
        <v>0</v>
      </c>
      <c r="ND117" s="27">
        <f t="shared" si="2865"/>
        <v>0</v>
      </c>
      <c r="NE117" s="27">
        <f t="shared" si="2866"/>
        <v>0</v>
      </c>
      <c r="NF117" s="27">
        <f t="shared" si="2867"/>
        <v>0</v>
      </c>
      <c r="NG117" s="27">
        <f t="shared" si="2868"/>
        <v>0</v>
      </c>
      <c r="NH117" s="27">
        <f t="shared" si="2869"/>
        <v>0</v>
      </c>
      <c r="NI117" s="27">
        <f t="shared" si="2870"/>
        <v>0</v>
      </c>
      <c r="NJ117" s="27">
        <f t="shared" si="2871"/>
        <v>0</v>
      </c>
      <c r="NK117" s="27">
        <f t="shared" si="2872"/>
        <v>0</v>
      </c>
      <c r="NL117" s="27">
        <f t="shared" si="2873"/>
        <v>0</v>
      </c>
      <c r="NM117" s="27">
        <f t="shared" si="2874"/>
        <v>0</v>
      </c>
      <c r="NN117" s="27">
        <f t="shared" si="2875"/>
        <v>0</v>
      </c>
      <c r="NO117" s="27">
        <f t="shared" si="2876"/>
        <v>0</v>
      </c>
      <c r="NP117" s="27">
        <f t="shared" si="2877"/>
        <v>0</v>
      </c>
      <c r="NQ117" s="27">
        <f t="shared" si="2878"/>
        <v>0</v>
      </c>
      <c r="NR117" s="27">
        <f t="shared" si="2879"/>
        <v>0</v>
      </c>
      <c r="NS117" s="27">
        <f t="shared" si="2880"/>
        <v>0</v>
      </c>
      <c r="NT117" s="27">
        <f t="shared" si="2881"/>
        <v>0</v>
      </c>
      <c r="NU117" s="27">
        <f t="shared" si="2882"/>
        <v>0</v>
      </c>
      <c r="NV117" s="27">
        <f t="shared" si="2883"/>
        <v>0</v>
      </c>
      <c r="NX117" s="28">
        <f t="shared" si="2884"/>
        <v>312</v>
      </c>
      <c r="NY117" s="28">
        <f t="shared" si="2885"/>
        <v>0</v>
      </c>
      <c r="NZ117" s="28">
        <f t="shared" si="2886"/>
        <v>18</v>
      </c>
      <c r="OA117" s="28">
        <f t="shared" si="2887"/>
        <v>0</v>
      </c>
      <c r="OB117" s="28">
        <f t="shared" si="2888"/>
        <v>0</v>
      </c>
      <c r="OC117" s="28">
        <f t="shared" si="2889"/>
        <v>246</v>
      </c>
      <c r="OD117" s="28">
        <f t="shared" si="2890"/>
        <v>321</v>
      </c>
      <c r="OE117" s="28">
        <f t="shared" si="2891"/>
        <v>246</v>
      </c>
      <c r="OG117" s="27" t="str">
        <f t="shared" si="2892"/>
        <v>21</v>
      </c>
      <c r="OH117" s="27" t="str">
        <f t="shared" si="2893"/>
        <v>23</v>
      </c>
      <c r="OI117" s="27" t="str">
        <f t="shared" si="2894"/>
        <v>17</v>
      </c>
      <c r="OJ117" s="27">
        <f t="shared" si="2895"/>
        <v>0</v>
      </c>
      <c r="OK117" s="27" t="str">
        <f t="shared" si="2896"/>
        <v>18</v>
      </c>
      <c r="OL117" s="27">
        <f t="shared" si="2897"/>
        <v>0</v>
      </c>
      <c r="OM117" s="27">
        <f t="shared" si="2898"/>
        <v>0</v>
      </c>
      <c r="ON117" s="27">
        <f t="shared" si="2899"/>
        <v>0</v>
      </c>
      <c r="OO117" s="27" t="str">
        <f t="shared" si="2900"/>
        <v>21</v>
      </c>
      <c r="OP117" s="27">
        <f t="shared" si="2901"/>
        <v>0</v>
      </c>
      <c r="OQ117" s="27">
        <f t="shared" si="2902"/>
        <v>0</v>
      </c>
      <c r="OR117" s="27" t="str">
        <f t="shared" si="2903"/>
        <v>26</v>
      </c>
      <c r="OS117" s="27">
        <f t="shared" si="2904"/>
        <v>0</v>
      </c>
      <c r="OT117" s="27">
        <f t="shared" si="2905"/>
        <v>0</v>
      </c>
      <c r="OU117" s="27" t="str">
        <f t="shared" si="2906"/>
        <v>15</v>
      </c>
      <c r="OV117" s="27">
        <f t="shared" si="2907"/>
        <v>0</v>
      </c>
      <c r="OW117" s="27">
        <f t="shared" si="2908"/>
        <v>0</v>
      </c>
      <c r="OX117" s="27">
        <f t="shared" si="2909"/>
        <v>0</v>
      </c>
      <c r="OY117" s="27">
        <f t="shared" si="2910"/>
        <v>0</v>
      </c>
      <c r="OZ117" s="27">
        <f t="shared" si="2911"/>
        <v>0</v>
      </c>
      <c r="PA117" s="27" t="str">
        <f t="shared" si="2912"/>
        <v>32</v>
      </c>
      <c r="PB117" s="27">
        <f t="shared" si="2913"/>
        <v>0</v>
      </c>
      <c r="PC117" s="27">
        <f t="shared" si="2914"/>
        <v>0</v>
      </c>
      <c r="PD117" s="27" t="str">
        <f t="shared" si="2915"/>
        <v>13</v>
      </c>
      <c r="PE117" s="27">
        <f t="shared" si="2916"/>
        <v>0</v>
      </c>
      <c r="PF117" s="27">
        <f t="shared" si="2917"/>
        <v>0</v>
      </c>
      <c r="PG117" s="27" t="str">
        <f t="shared" si="2918"/>
        <v>44</v>
      </c>
      <c r="PH117" s="27">
        <f t="shared" si="2919"/>
        <v>0</v>
      </c>
      <c r="PI117" s="27">
        <f t="shared" si="2920"/>
        <v>0</v>
      </c>
      <c r="PJ117" s="27" t="str">
        <f t="shared" si="2921"/>
        <v>31</v>
      </c>
      <c r="PK117" s="27">
        <f t="shared" si="2922"/>
        <v>0</v>
      </c>
      <c r="PL117" s="27">
        <f t="shared" si="2923"/>
        <v>0</v>
      </c>
      <c r="PM117" s="27" t="str">
        <f t="shared" si="2924"/>
        <v>31</v>
      </c>
      <c r="PN117" s="27">
        <f t="shared" si="2925"/>
        <v>0</v>
      </c>
      <c r="PO117" s="27">
        <f t="shared" si="2926"/>
        <v>0</v>
      </c>
      <c r="PP117" s="27" t="str">
        <f t="shared" si="2927"/>
        <v>38</v>
      </c>
      <c r="PQ117" s="27">
        <f t="shared" si="2928"/>
        <v>0</v>
      </c>
      <c r="PR117" s="27">
        <f t="shared" si="2929"/>
        <v>0</v>
      </c>
      <c r="PS117" s="27">
        <f t="shared" si="2930"/>
        <v>0</v>
      </c>
      <c r="PT117" s="27">
        <f t="shared" si="2931"/>
        <v>0</v>
      </c>
      <c r="PU117" s="27">
        <f t="shared" si="2932"/>
        <v>0</v>
      </c>
      <c r="PV117" s="27">
        <f t="shared" si="2933"/>
        <v>0</v>
      </c>
      <c r="PW117" s="27">
        <f t="shared" si="2934"/>
        <v>0</v>
      </c>
      <c r="PX117" s="27">
        <f t="shared" si="2935"/>
        <v>0</v>
      </c>
      <c r="PY117" s="27">
        <f t="shared" si="2936"/>
        <v>0</v>
      </c>
      <c r="PZ117" s="27">
        <f t="shared" si="2937"/>
        <v>0</v>
      </c>
      <c r="QA117" s="27">
        <f t="shared" si="2938"/>
        <v>0</v>
      </c>
      <c r="QB117" s="27">
        <f t="shared" si="2939"/>
        <v>0</v>
      </c>
      <c r="QC117" s="27">
        <f t="shared" si="2940"/>
        <v>0</v>
      </c>
      <c r="QD117" s="27">
        <f t="shared" si="2941"/>
        <v>0</v>
      </c>
      <c r="QE117" s="27">
        <f t="shared" si="2942"/>
        <v>0</v>
      </c>
      <c r="QF117" s="27">
        <f t="shared" si="2943"/>
        <v>0</v>
      </c>
      <c r="QG117" s="27">
        <f t="shared" si="2944"/>
        <v>0</v>
      </c>
      <c r="QH117" s="27">
        <f t="shared" si="2945"/>
        <v>0</v>
      </c>
      <c r="QI117" s="27">
        <f t="shared" si="2946"/>
        <v>0</v>
      </c>
      <c r="QJ117" s="27">
        <f t="shared" si="2947"/>
        <v>0</v>
      </c>
      <c r="QK117" s="27">
        <f t="shared" si="2948"/>
        <v>0</v>
      </c>
      <c r="QL117" s="27">
        <f t="shared" si="2949"/>
        <v>0</v>
      </c>
      <c r="QM117" s="27">
        <f t="shared" si="2950"/>
        <v>0</v>
      </c>
      <c r="QN117" s="27">
        <f t="shared" si="2951"/>
        <v>0</v>
      </c>
      <c r="QO117" s="27">
        <f t="shared" si="2952"/>
        <v>0</v>
      </c>
      <c r="QP117" s="27">
        <f t="shared" si="2953"/>
        <v>0</v>
      </c>
      <c r="QQ117" s="27">
        <f t="shared" si="2954"/>
        <v>0</v>
      </c>
      <c r="QR117" s="27">
        <f t="shared" si="2955"/>
        <v>0</v>
      </c>
      <c r="QS117" s="27">
        <f t="shared" si="2956"/>
        <v>0</v>
      </c>
      <c r="QT117" s="27">
        <f t="shared" si="2957"/>
        <v>0</v>
      </c>
      <c r="QU117" s="27">
        <f t="shared" si="2958"/>
        <v>0</v>
      </c>
      <c r="QV117" s="27">
        <f t="shared" si="2959"/>
        <v>0</v>
      </c>
      <c r="QW117" s="27">
        <f t="shared" si="2960"/>
        <v>0</v>
      </c>
      <c r="QX117" s="27">
        <f t="shared" si="2961"/>
        <v>0</v>
      </c>
      <c r="QY117" s="27">
        <f t="shared" si="2962"/>
        <v>0</v>
      </c>
      <c r="QZ117" s="27">
        <f t="shared" si="2963"/>
        <v>0</v>
      </c>
      <c r="RA117" s="27">
        <f t="shared" si="2964"/>
        <v>0</v>
      </c>
      <c r="RB117" s="27">
        <f t="shared" si="2965"/>
        <v>0</v>
      </c>
      <c r="RC117" s="27">
        <f t="shared" si="2966"/>
        <v>0</v>
      </c>
      <c r="RD117" s="27">
        <f t="shared" si="2967"/>
        <v>0</v>
      </c>
      <c r="RE117" s="27">
        <f t="shared" si="2968"/>
        <v>0</v>
      </c>
      <c r="RF117" s="27">
        <f t="shared" si="2969"/>
        <v>0</v>
      </c>
      <c r="RG117" s="27">
        <f t="shared" si="2970"/>
        <v>0</v>
      </c>
      <c r="RH117" s="27">
        <f t="shared" si="2971"/>
        <v>0</v>
      </c>
      <c r="RI117" s="27">
        <f t="shared" si="2972"/>
        <v>0</v>
      </c>
      <c r="RJ117" s="27">
        <f t="shared" si="2973"/>
        <v>0</v>
      </c>
      <c r="RL117" s="28">
        <f t="shared" si="2974"/>
        <v>99</v>
      </c>
      <c r="RM117" s="28">
        <f t="shared" si="2975"/>
        <v>0</v>
      </c>
      <c r="RN117" s="28">
        <f t="shared" si="2976"/>
        <v>8</v>
      </c>
      <c r="RO117" s="28">
        <f t="shared" si="2977"/>
        <v>0</v>
      </c>
      <c r="RP117" s="28">
        <f t="shared" si="2978"/>
        <v>0</v>
      </c>
      <c r="RQ117" s="28">
        <f t="shared" si="2979"/>
        <v>103</v>
      </c>
      <c r="RT117" s="27" t="str">
        <f t="shared" si="2980"/>
        <v>8</v>
      </c>
      <c r="RU117" s="27" t="str">
        <f t="shared" si="2981"/>
        <v>9</v>
      </c>
      <c r="RV117" s="27" t="str">
        <f t="shared" si="2982"/>
        <v>9</v>
      </c>
      <c r="RW117" s="27" t="str">
        <f t="shared" si="2983"/>
        <v>0</v>
      </c>
      <c r="RX117" s="27" t="str">
        <f t="shared" si="2984"/>
        <v>8</v>
      </c>
      <c r="RY117" s="27" t="str">
        <f t="shared" si="2985"/>
        <v>0</v>
      </c>
      <c r="RZ117" s="27" t="str">
        <f t="shared" si="2986"/>
        <v>0</v>
      </c>
      <c r="SA117" s="27" t="str">
        <f t="shared" si="2987"/>
        <v>0</v>
      </c>
      <c r="SB117" s="27" t="str">
        <f t="shared" si="2988"/>
        <v>8</v>
      </c>
      <c r="SC117" s="27" t="str">
        <f t="shared" si="2989"/>
        <v>0</v>
      </c>
      <c r="SD117" s="27" t="str">
        <f t="shared" si="2990"/>
        <v>0</v>
      </c>
      <c r="SE117" s="27" t="str">
        <f t="shared" si="2991"/>
        <v>4</v>
      </c>
      <c r="SF117" s="27" t="str">
        <f t="shared" si="2992"/>
        <v>0</v>
      </c>
      <c r="SG117" s="27" t="str">
        <f t="shared" si="2993"/>
        <v>0</v>
      </c>
      <c r="SH117" s="27" t="str">
        <f t="shared" si="2994"/>
        <v>13</v>
      </c>
      <c r="SI117" s="27" t="str">
        <f t="shared" si="2995"/>
        <v>0</v>
      </c>
      <c r="SJ117" s="27" t="str">
        <f t="shared" si="2996"/>
        <v>0</v>
      </c>
      <c r="SK117" s="27" t="str">
        <f t="shared" si="2997"/>
        <v>0</v>
      </c>
      <c r="SL117" s="27" t="str">
        <f t="shared" si="2998"/>
        <v>0</v>
      </c>
      <c r="SM117" s="27" t="str">
        <f t="shared" si="2999"/>
        <v>0</v>
      </c>
      <c r="SN117" s="27" t="str">
        <f t="shared" si="3000"/>
        <v>5</v>
      </c>
      <c r="SO117" s="27" t="str">
        <f t="shared" si="3001"/>
        <v>0</v>
      </c>
      <c r="SP117" s="27" t="str">
        <f t="shared" si="3002"/>
        <v>0</v>
      </c>
      <c r="SQ117" s="27" t="str">
        <f t="shared" si="3003"/>
        <v>8</v>
      </c>
      <c r="SR117" s="27" t="str">
        <f t="shared" si="3004"/>
        <v>0</v>
      </c>
      <c r="SS117" s="27" t="str">
        <f t="shared" si="3005"/>
        <v>0</v>
      </c>
      <c r="ST117" s="27" t="str">
        <f t="shared" si="3006"/>
        <v>7</v>
      </c>
      <c r="SU117" s="27" t="str">
        <f t="shared" si="3007"/>
        <v>0</v>
      </c>
      <c r="SV117" s="27" t="str">
        <f t="shared" si="3008"/>
        <v>0</v>
      </c>
      <c r="SW117" s="27" t="str">
        <f t="shared" si="3009"/>
        <v>5</v>
      </c>
      <c r="SX117" s="27" t="str">
        <f t="shared" si="3010"/>
        <v>0</v>
      </c>
      <c r="SY117" s="27" t="str">
        <f t="shared" si="3011"/>
        <v>0</v>
      </c>
      <c r="SZ117" s="27" t="str">
        <f t="shared" si="3012"/>
        <v>12</v>
      </c>
      <c r="TA117" s="27" t="str">
        <f t="shared" si="3013"/>
        <v>0</v>
      </c>
      <c r="TB117" s="27" t="str">
        <f t="shared" si="3014"/>
        <v>0</v>
      </c>
      <c r="TC117" s="27" t="str">
        <f t="shared" si="3015"/>
        <v>11</v>
      </c>
      <c r="TD117" s="27" t="str">
        <f t="shared" si="3016"/>
        <v>0</v>
      </c>
      <c r="TE117" s="27" t="str">
        <f t="shared" si="3017"/>
        <v>0</v>
      </c>
      <c r="TF117" s="27" t="str">
        <f t="shared" si="3018"/>
        <v>0</v>
      </c>
      <c r="TG117" s="27" t="str">
        <f t="shared" si="3019"/>
        <v>0</v>
      </c>
      <c r="TH117" s="27" t="str">
        <f t="shared" si="3020"/>
        <v>0</v>
      </c>
      <c r="TI117" s="27" t="str">
        <f t="shared" si="3021"/>
        <v>0</v>
      </c>
      <c r="TJ117" s="27" t="str">
        <f t="shared" si="3022"/>
        <v>0</v>
      </c>
      <c r="TK117" s="27" t="str">
        <f t="shared" si="3023"/>
        <v>0</v>
      </c>
      <c r="TL117" s="27" t="str">
        <f t="shared" si="3024"/>
        <v>0</v>
      </c>
      <c r="TM117" s="27" t="str">
        <f t="shared" si="3025"/>
        <v>0</v>
      </c>
      <c r="TN117" s="27" t="str">
        <f t="shared" si="3026"/>
        <v>0</v>
      </c>
      <c r="TO117" s="27" t="str">
        <f t="shared" si="3027"/>
        <v>0</v>
      </c>
      <c r="TP117" s="27" t="str">
        <f t="shared" si="3028"/>
        <v>0</v>
      </c>
      <c r="TQ117" s="27" t="str">
        <f t="shared" si="3029"/>
        <v>0</v>
      </c>
      <c r="TR117" s="27" t="str">
        <f t="shared" si="3030"/>
        <v>0</v>
      </c>
      <c r="TS117" s="27" t="str">
        <f t="shared" si="3031"/>
        <v>0</v>
      </c>
      <c r="TT117" s="27" t="str">
        <f t="shared" si="3032"/>
        <v>0</v>
      </c>
      <c r="TU117" s="27" t="str">
        <f t="shared" si="3033"/>
        <v>0</v>
      </c>
      <c r="TV117" s="27" t="str">
        <f t="shared" si="3034"/>
        <v>0</v>
      </c>
      <c r="TW117" s="27" t="str">
        <f t="shared" si="3035"/>
        <v>0</v>
      </c>
      <c r="TX117" s="27" t="str">
        <f t="shared" si="3036"/>
        <v>0</v>
      </c>
      <c r="TY117" s="27" t="str">
        <f t="shared" si="3037"/>
        <v>0</v>
      </c>
      <c r="TZ117" s="27" t="str">
        <f t="shared" si="3038"/>
        <v>0</v>
      </c>
      <c r="UA117" s="27" t="str">
        <f t="shared" si="3039"/>
        <v>0</v>
      </c>
      <c r="UB117" s="27" t="str">
        <f t="shared" si="3040"/>
        <v>0</v>
      </c>
      <c r="UC117" s="27" t="str">
        <f t="shared" si="3041"/>
        <v>0</v>
      </c>
      <c r="UD117" s="27" t="str">
        <f t="shared" si="3042"/>
        <v>0</v>
      </c>
      <c r="UE117" s="27" t="str">
        <f t="shared" si="3043"/>
        <v>0</v>
      </c>
      <c r="UF117" s="27" t="str">
        <f t="shared" si="3044"/>
        <v>0</v>
      </c>
      <c r="UG117" s="27" t="str">
        <f t="shared" si="3045"/>
        <v>0</v>
      </c>
      <c r="UH117" s="27" t="str">
        <f t="shared" si="3046"/>
        <v>0</v>
      </c>
      <c r="UI117" s="27" t="str">
        <f t="shared" si="3047"/>
        <v>0</v>
      </c>
      <c r="UJ117" s="27" t="str">
        <f t="shared" si="3048"/>
        <v>0</v>
      </c>
      <c r="UK117" s="27" t="str">
        <f t="shared" si="3049"/>
        <v>0</v>
      </c>
      <c r="UL117" s="27" t="str">
        <f t="shared" si="3050"/>
        <v>0</v>
      </c>
      <c r="UM117" s="27" t="str">
        <f t="shared" si="3051"/>
        <v>0</v>
      </c>
      <c r="UN117" s="27" t="str">
        <f t="shared" si="3052"/>
        <v>0</v>
      </c>
      <c r="UO117" s="27" t="str">
        <f t="shared" si="3053"/>
        <v>0</v>
      </c>
      <c r="UP117" s="27" t="str">
        <f t="shared" si="3054"/>
        <v>0</v>
      </c>
      <c r="UQ117" s="27" t="str">
        <f t="shared" si="3055"/>
        <v>0</v>
      </c>
      <c r="UR117" s="27" t="str">
        <f t="shared" si="3056"/>
        <v>0</v>
      </c>
      <c r="US117" s="27" t="str">
        <f t="shared" si="3057"/>
        <v>0</v>
      </c>
      <c r="UT117" s="27" t="str">
        <f t="shared" si="3058"/>
        <v>0</v>
      </c>
      <c r="UU117" s="27" t="str">
        <f t="shared" si="3059"/>
        <v>0</v>
      </c>
      <c r="UV117" s="27" t="str">
        <f t="shared" si="3060"/>
        <v>0</v>
      </c>
      <c r="UW117" s="27" t="str">
        <f t="shared" si="3061"/>
        <v>0</v>
      </c>
      <c r="UY117" s="28">
        <f t="shared" si="3062"/>
        <v>-74.320000000000007</v>
      </c>
      <c r="UZ117" s="28">
        <f t="shared" si="3063"/>
        <v>0</v>
      </c>
      <c r="VA117" s="28">
        <f t="shared" si="3064"/>
        <v>0.28000000000000003</v>
      </c>
      <c r="VB117" s="28">
        <f t="shared" si="3065"/>
        <v>0</v>
      </c>
      <c r="VC117" s="28">
        <f t="shared" si="3066"/>
        <v>0</v>
      </c>
      <c r="VD117" s="28">
        <f t="shared" si="3067"/>
        <v>-74.180000000000007</v>
      </c>
      <c r="VG117" s="27" t="str">
        <f t="shared" si="3068"/>
        <v>-5.31</v>
      </c>
      <c r="VH117" s="27" t="str">
        <f t="shared" si="3069"/>
        <v>-7.42</v>
      </c>
      <c r="VI117" s="27" t="str">
        <f t="shared" si="3070"/>
        <v>-3.25</v>
      </c>
      <c r="VJ117" s="27">
        <f t="shared" si="3071"/>
        <v>0</v>
      </c>
      <c r="VK117" s="27" t="str">
        <f t="shared" si="3072"/>
        <v>0.28</v>
      </c>
      <c r="VL117" s="27">
        <f t="shared" si="3073"/>
        <v>0</v>
      </c>
      <c r="VM117" s="27">
        <f t="shared" si="3074"/>
        <v>0</v>
      </c>
      <c r="VN117" s="27">
        <f t="shared" si="3075"/>
        <v>0</v>
      </c>
      <c r="VO117" s="27" t="str">
        <f t="shared" si="3076"/>
        <v>-4.13</v>
      </c>
      <c r="VP117" s="27">
        <f t="shared" si="3077"/>
        <v>0</v>
      </c>
      <c r="VQ117" s="27">
        <f t="shared" si="3078"/>
        <v>0</v>
      </c>
      <c r="VR117" s="27" t="str">
        <f t="shared" si="3079"/>
        <v>-8.01</v>
      </c>
      <c r="VS117" s="27">
        <f t="shared" si="3080"/>
        <v>0</v>
      </c>
      <c r="VT117" s="27">
        <f t="shared" si="3081"/>
        <v>0</v>
      </c>
      <c r="VU117" s="27" t="str">
        <f t="shared" si="3082"/>
        <v>-5.52</v>
      </c>
      <c r="VV117" s="27">
        <f t="shared" si="3083"/>
        <v>0</v>
      </c>
      <c r="VW117" s="27">
        <f t="shared" si="3084"/>
        <v>0</v>
      </c>
      <c r="VX117" s="27">
        <f t="shared" si="3085"/>
        <v>0</v>
      </c>
      <c r="VY117" s="27">
        <f t="shared" si="3086"/>
        <v>0</v>
      </c>
      <c r="VZ117" s="27">
        <f t="shared" si="3087"/>
        <v>0</v>
      </c>
      <c r="WA117" s="27" t="str">
        <f t="shared" si="3088"/>
        <v>-2.85</v>
      </c>
      <c r="WB117" s="27">
        <f t="shared" si="3089"/>
        <v>0</v>
      </c>
      <c r="WC117" s="27">
        <f t="shared" si="3090"/>
        <v>0</v>
      </c>
      <c r="WD117" s="27" t="str">
        <f t="shared" si="3091"/>
        <v>-0.84</v>
      </c>
      <c r="WE117" s="27">
        <f t="shared" si="3092"/>
        <v>0</v>
      </c>
      <c r="WF117" s="27">
        <f t="shared" si="3093"/>
        <v>0</v>
      </c>
      <c r="WG117" s="27" t="str">
        <f t="shared" si="3094"/>
        <v>-10.07</v>
      </c>
      <c r="WH117" s="27">
        <f t="shared" si="3095"/>
        <v>0</v>
      </c>
      <c r="WI117" s="27">
        <f t="shared" si="3096"/>
        <v>0</v>
      </c>
      <c r="WJ117" s="27" t="str">
        <f t="shared" si="3097"/>
        <v>-9.49</v>
      </c>
      <c r="WK117" s="27">
        <f t="shared" si="3098"/>
        <v>0</v>
      </c>
      <c r="WL117" s="27">
        <f t="shared" si="3099"/>
        <v>0</v>
      </c>
      <c r="WM117" s="27" t="str">
        <f t="shared" si="3100"/>
        <v>-11.27</v>
      </c>
      <c r="WN117" s="27">
        <f t="shared" si="3101"/>
        <v>0</v>
      </c>
      <c r="WO117" s="27">
        <f t="shared" si="3102"/>
        <v>0</v>
      </c>
      <c r="WP117" s="27" t="str">
        <f t="shared" si="3103"/>
        <v>-6.16</v>
      </c>
      <c r="WQ117" s="27">
        <f t="shared" si="3104"/>
        <v>0</v>
      </c>
      <c r="WR117" s="27">
        <f t="shared" si="3105"/>
        <v>0</v>
      </c>
      <c r="WS117" s="27">
        <f t="shared" si="3106"/>
        <v>0</v>
      </c>
      <c r="WT117" s="27">
        <f t="shared" si="3107"/>
        <v>0</v>
      </c>
      <c r="WU117" s="27">
        <f t="shared" si="3108"/>
        <v>0</v>
      </c>
      <c r="WV117" s="27">
        <f t="shared" si="3109"/>
        <v>0</v>
      </c>
      <c r="WW117" s="27">
        <f t="shared" si="3110"/>
        <v>0</v>
      </c>
      <c r="WX117" s="27">
        <f t="shared" si="3111"/>
        <v>0</v>
      </c>
      <c r="WY117" s="27">
        <f t="shared" si="3112"/>
        <v>0</v>
      </c>
      <c r="WZ117" s="27">
        <f t="shared" si="3113"/>
        <v>0</v>
      </c>
      <c r="XA117" s="27">
        <f t="shared" si="3114"/>
        <v>0</v>
      </c>
      <c r="XB117" s="27">
        <f t="shared" si="3115"/>
        <v>0</v>
      </c>
      <c r="XC117" s="27">
        <f t="shared" si="3116"/>
        <v>0</v>
      </c>
      <c r="XD117" s="27">
        <f t="shared" si="3117"/>
        <v>0</v>
      </c>
      <c r="XE117" s="27">
        <f t="shared" si="3118"/>
        <v>0</v>
      </c>
      <c r="XF117" s="27">
        <f t="shared" si="3119"/>
        <v>0</v>
      </c>
      <c r="XG117" s="27">
        <f t="shared" si="3120"/>
        <v>0</v>
      </c>
      <c r="XH117" s="27">
        <f t="shared" si="3121"/>
        <v>0</v>
      </c>
      <c r="XI117" s="27">
        <f t="shared" si="3122"/>
        <v>0</v>
      </c>
      <c r="XJ117" s="27">
        <f t="shared" si="3123"/>
        <v>0</v>
      </c>
      <c r="XK117" s="27">
        <f t="shared" si="3124"/>
        <v>0</v>
      </c>
      <c r="XL117" s="27">
        <f t="shared" si="3125"/>
        <v>0</v>
      </c>
      <c r="XM117" s="27">
        <f t="shared" si="3126"/>
        <v>0</v>
      </c>
      <c r="XN117" s="27">
        <f t="shared" si="3127"/>
        <v>0</v>
      </c>
      <c r="XO117" s="27">
        <f t="shared" si="3128"/>
        <v>0</v>
      </c>
      <c r="XP117" s="27">
        <f t="shared" si="3129"/>
        <v>0</v>
      </c>
      <c r="XQ117" s="27">
        <f t="shared" si="3130"/>
        <v>0</v>
      </c>
      <c r="XR117" s="27">
        <f t="shared" si="3131"/>
        <v>0</v>
      </c>
      <c r="XS117" s="27">
        <f t="shared" si="3132"/>
        <v>0</v>
      </c>
      <c r="XT117" s="27">
        <f t="shared" si="3133"/>
        <v>0</v>
      </c>
      <c r="XU117" s="27">
        <f t="shared" si="3134"/>
        <v>0</v>
      </c>
      <c r="XV117" s="27">
        <f t="shared" si="3135"/>
        <v>0</v>
      </c>
      <c r="XW117" s="27">
        <f t="shared" si="3136"/>
        <v>0</v>
      </c>
      <c r="XX117" s="27">
        <f t="shared" si="3137"/>
        <v>0</v>
      </c>
      <c r="XY117" s="27">
        <f t="shared" si="3138"/>
        <v>0</v>
      </c>
      <c r="XZ117" s="27">
        <f t="shared" si="3139"/>
        <v>0</v>
      </c>
      <c r="YA117" s="27">
        <f t="shared" si="3140"/>
        <v>0</v>
      </c>
      <c r="YB117" s="27">
        <f t="shared" si="3141"/>
        <v>0</v>
      </c>
      <c r="YC117" s="27">
        <f t="shared" si="3142"/>
        <v>0</v>
      </c>
      <c r="YD117" s="27">
        <f t="shared" si="3143"/>
        <v>0</v>
      </c>
      <c r="YE117" s="27">
        <f t="shared" si="3144"/>
        <v>0</v>
      </c>
      <c r="YF117" s="27">
        <f t="shared" si="3145"/>
        <v>0</v>
      </c>
      <c r="YG117" s="27">
        <f t="shared" si="3146"/>
        <v>0</v>
      </c>
      <c r="YH117" s="27">
        <f t="shared" si="3147"/>
        <v>0</v>
      </c>
      <c r="YI117" s="27">
        <f t="shared" si="3148"/>
        <v>0</v>
      </c>
      <c r="YJ117" s="27">
        <f t="shared" si="3149"/>
        <v>0</v>
      </c>
      <c r="YL117" s="28">
        <f t="shared" si="3150"/>
        <v>315</v>
      </c>
      <c r="YM117" s="28">
        <f t="shared" si="3151"/>
        <v>0</v>
      </c>
      <c r="YN117" s="28">
        <f t="shared" si="3152"/>
        <v>14</v>
      </c>
      <c r="YO117" s="28">
        <f t="shared" si="3153"/>
        <v>0</v>
      </c>
      <c r="YP117" s="28">
        <f t="shared" si="3154"/>
        <v>0</v>
      </c>
      <c r="YQ117" s="28">
        <f t="shared" si="3155"/>
        <v>322</v>
      </c>
      <c r="YT117" s="27" t="str">
        <f t="shared" si="3156"/>
        <v>6</v>
      </c>
      <c r="YU117" s="27" t="str">
        <f t="shared" si="3157"/>
        <v>12</v>
      </c>
      <c r="YV117" s="27" t="str">
        <f t="shared" si="3158"/>
        <v>13</v>
      </c>
      <c r="YW117" s="27">
        <f t="shared" si="3159"/>
        <v>0</v>
      </c>
      <c r="YX117" s="27" t="str">
        <f t="shared" si="3160"/>
        <v>14</v>
      </c>
      <c r="YY117" s="27">
        <f t="shared" si="3161"/>
        <v>0</v>
      </c>
      <c r="YZ117" s="27">
        <f t="shared" si="3162"/>
        <v>0</v>
      </c>
      <c r="ZA117" s="27">
        <f t="shared" si="3163"/>
        <v>0</v>
      </c>
      <c r="ZB117" s="27" t="str">
        <f t="shared" si="3164"/>
        <v>21</v>
      </c>
      <c r="ZC117" s="27">
        <f t="shared" si="3165"/>
        <v>0</v>
      </c>
      <c r="ZD117" s="27">
        <f t="shared" si="3166"/>
        <v>0</v>
      </c>
      <c r="ZE117" s="27" t="str">
        <f t="shared" si="3167"/>
        <v>34</v>
      </c>
      <c r="ZF117" s="27">
        <f t="shared" si="3168"/>
        <v>0</v>
      </c>
      <c r="ZG117" s="27">
        <f t="shared" si="3169"/>
        <v>0</v>
      </c>
      <c r="ZH117" s="27" t="str">
        <f t="shared" si="3170"/>
        <v>19</v>
      </c>
      <c r="ZI117" s="27">
        <f t="shared" si="3171"/>
        <v>0</v>
      </c>
      <c r="ZJ117" s="27">
        <f t="shared" si="3172"/>
        <v>0</v>
      </c>
      <c r="ZK117" s="27">
        <f t="shared" si="3173"/>
        <v>0</v>
      </c>
      <c r="ZL117" s="27">
        <f t="shared" si="3174"/>
        <v>0</v>
      </c>
      <c r="ZM117" s="27">
        <f t="shared" si="3175"/>
        <v>0</v>
      </c>
      <c r="ZN117" s="27" t="str">
        <f t="shared" si="3176"/>
        <v>14</v>
      </c>
      <c r="ZO117" s="27">
        <f t="shared" si="3177"/>
        <v>0</v>
      </c>
      <c r="ZP117" s="27">
        <f t="shared" si="3178"/>
        <v>0</v>
      </c>
      <c r="ZQ117" s="27" t="str">
        <f t="shared" si="3179"/>
        <v>12</v>
      </c>
      <c r="ZR117" s="27">
        <f t="shared" si="3180"/>
        <v>0</v>
      </c>
      <c r="ZS117" s="27">
        <f t="shared" si="3181"/>
        <v>0</v>
      </c>
      <c r="ZT117" s="27" t="str">
        <f t="shared" si="3182"/>
        <v>55</v>
      </c>
      <c r="ZU117" s="27">
        <f t="shared" si="3183"/>
        <v>0</v>
      </c>
      <c r="ZV117" s="27">
        <f t="shared" si="3184"/>
        <v>0</v>
      </c>
      <c r="ZW117" s="27" t="str">
        <f t="shared" si="3185"/>
        <v>50</v>
      </c>
      <c r="ZX117" s="27">
        <f t="shared" si="3186"/>
        <v>0</v>
      </c>
      <c r="ZY117" s="27">
        <f t="shared" si="3187"/>
        <v>0</v>
      </c>
      <c r="ZZ117" s="27" t="str">
        <f t="shared" si="3188"/>
        <v>50</v>
      </c>
      <c r="AAA117" s="27">
        <f t="shared" si="3189"/>
        <v>0</v>
      </c>
      <c r="AAB117" s="27">
        <f t="shared" si="3190"/>
        <v>0</v>
      </c>
      <c r="AAC117" s="27" t="str">
        <f t="shared" si="3191"/>
        <v>29</v>
      </c>
      <c r="AAD117" s="27">
        <f t="shared" si="3192"/>
        <v>0</v>
      </c>
      <c r="AAE117" s="27">
        <f t="shared" si="3193"/>
        <v>0</v>
      </c>
      <c r="AAF117" s="27">
        <f t="shared" si="3194"/>
        <v>0</v>
      </c>
      <c r="AAG117" s="27">
        <f t="shared" si="3195"/>
        <v>0</v>
      </c>
      <c r="AAH117" s="27">
        <f t="shared" si="3196"/>
        <v>0</v>
      </c>
      <c r="AAI117" s="27">
        <f t="shared" si="3197"/>
        <v>0</v>
      </c>
      <c r="AAJ117" s="27">
        <f t="shared" si="3198"/>
        <v>0</v>
      </c>
      <c r="AAK117" s="27">
        <f t="shared" si="3199"/>
        <v>0</v>
      </c>
      <c r="AAL117" s="27">
        <f t="shared" si="3200"/>
        <v>0</v>
      </c>
      <c r="AAM117" s="27">
        <f t="shared" si="3201"/>
        <v>0</v>
      </c>
      <c r="AAN117" s="27">
        <f t="shared" si="3202"/>
        <v>0</v>
      </c>
      <c r="AAO117" s="27">
        <f t="shared" si="3203"/>
        <v>0</v>
      </c>
      <c r="AAP117" s="27">
        <f t="shared" si="3204"/>
        <v>0</v>
      </c>
      <c r="AAQ117" s="27">
        <f t="shared" si="3205"/>
        <v>0</v>
      </c>
      <c r="AAR117" s="27">
        <f t="shared" si="3206"/>
        <v>0</v>
      </c>
      <c r="AAS117" s="27">
        <f t="shared" si="3207"/>
        <v>0</v>
      </c>
      <c r="AAT117" s="27">
        <f t="shared" si="3208"/>
        <v>0</v>
      </c>
      <c r="AAU117" s="27">
        <f t="shared" si="3209"/>
        <v>0</v>
      </c>
      <c r="AAV117" s="27">
        <f t="shared" si="3210"/>
        <v>0</v>
      </c>
      <c r="AAW117" s="27">
        <f t="shared" si="3211"/>
        <v>0</v>
      </c>
      <c r="AAX117" s="27">
        <f t="shared" si="3212"/>
        <v>0</v>
      </c>
      <c r="AAY117" s="27">
        <f t="shared" si="3213"/>
        <v>0</v>
      </c>
      <c r="AAZ117" s="27">
        <f t="shared" si="3214"/>
        <v>0</v>
      </c>
      <c r="ABA117" s="27">
        <f t="shared" si="3215"/>
        <v>0</v>
      </c>
      <c r="ABB117" s="27">
        <f t="shared" si="3216"/>
        <v>0</v>
      </c>
      <c r="ABC117" s="27">
        <f t="shared" si="3217"/>
        <v>0</v>
      </c>
      <c r="ABD117" s="27">
        <f t="shared" si="3218"/>
        <v>0</v>
      </c>
      <c r="ABE117" s="27">
        <f t="shared" si="3219"/>
        <v>0</v>
      </c>
      <c r="ABF117" s="27">
        <f t="shared" si="3220"/>
        <v>0</v>
      </c>
      <c r="ABG117" s="27">
        <f t="shared" si="3221"/>
        <v>0</v>
      </c>
      <c r="ABH117" s="27">
        <f t="shared" si="3222"/>
        <v>0</v>
      </c>
      <c r="ABI117" s="27">
        <f t="shared" si="3223"/>
        <v>0</v>
      </c>
      <c r="ABJ117" s="27">
        <f t="shared" si="3224"/>
        <v>0</v>
      </c>
      <c r="ABK117" s="27">
        <f t="shared" si="3225"/>
        <v>0</v>
      </c>
      <c r="ABL117" s="27">
        <f t="shared" si="3226"/>
        <v>0</v>
      </c>
      <c r="ABM117" s="27">
        <f t="shared" si="3227"/>
        <v>0</v>
      </c>
      <c r="ABN117" s="27">
        <f t="shared" si="3228"/>
        <v>0</v>
      </c>
      <c r="ABO117" s="27">
        <f t="shared" si="3229"/>
        <v>0</v>
      </c>
      <c r="ABP117" s="27">
        <f t="shared" si="3230"/>
        <v>0</v>
      </c>
      <c r="ABQ117" s="27">
        <f t="shared" si="3231"/>
        <v>0</v>
      </c>
      <c r="ABR117" s="27">
        <f t="shared" si="3232"/>
        <v>0</v>
      </c>
      <c r="ABS117" s="27">
        <f t="shared" si="3233"/>
        <v>0</v>
      </c>
      <c r="ABT117" s="27">
        <f t="shared" si="3234"/>
        <v>0</v>
      </c>
      <c r="ABU117" s="27">
        <f t="shared" si="3235"/>
        <v>0</v>
      </c>
      <c r="ABV117" s="27">
        <f t="shared" si="3236"/>
        <v>0</v>
      </c>
      <c r="ABW117" s="27">
        <f t="shared" si="3237"/>
        <v>0</v>
      </c>
      <c r="ABY117" s="28">
        <f t="shared" si="3238"/>
        <v>329.3</v>
      </c>
      <c r="ABZ117" s="28">
        <f t="shared" si="3239"/>
        <v>0</v>
      </c>
      <c r="ACA117" s="28">
        <f t="shared" si="3240"/>
        <v>28.1</v>
      </c>
      <c r="ACB117" s="28">
        <f t="shared" si="3241"/>
        <v>0</v>
      </c>
      <c r="ACC117" s="28">
        <f t="shared" si="3242"/>
        <v>0</v>
      </c>
      <c r="ACD117" s="28">
        <f t="shared" si="3243"/>
        <v>343.35</v>
      </c>
      <c r="ACG117" s="27" t="str">
        <f t="shared" si="3244"/>
        <v>21.5</v>
      </c>
      <c r="ACH117" s="27" t="str">
        <f t="shared" si="3245"/>
        <v>27</v>
      </c>
      <c r="ACI117" s="27" t="str">
        <f t="shared" si="3246"/>
        <v>47.9</v>
      </c>
      <c r="ACJ117" s="27">
        <f t="shared" si="3247"/>
        <v>0</v>
      </c>
      <c r="ACK117" s="27" t="str">
        <f t="shared" si="3248"/>
        <v>28.1</v>
      </c>
      <c r="ACL117" s="27">
        <f t="shared" si="3249"/>
        <v>0</v>
      </c>
      <c r="ACM117" s="27">
        <f t="shared" si="3250"/>
        <v>0</v>
      </c>
      <c r="ACN117" s="27">
        <f t="shared" si="3251"/>
        <v>0</v>
      </c>
      <c r="ACO117" s="27" t="str">
        <f t="shared" si="3252"/>
        <v>11.6</v>
      </c>
      <c r="ACP117" s="27">
        <f t="shared" si="3253"/>
        <v>0</v>
      </c>
      <c r="ACQ117" s="27">
        <f t="shared" si="3254"/>
        <v>0</v>
      </c>
      <c r="ACR117" s="27" t="str">
        <f t="shared" si="3255"/>
        <v>8</v>
      </c>
      <c r="ACS117" s="27">
        <f t="shared" si="3256"/>
        <v>0</v>
      </c>
      <c r="ACT117" s="27">
        <f t="shared" si="3257"/>
        <v>0</v>
      </c>
      <c r="ACU117" s="27" t="str">
        <f t="shared" si="3258"/>
        <v>71.3</v>
      </c>
      <c r="ACV117" s="27">
        <f t="shared" si="3259"/>
        <v>0</v>
      </c>
      <c r="ACW117" s="27">
        <f t="shared" si="3260"/>
        <v>0</v>
      </c>
      <c r="ACX117" s="27">
        <f t="shared" si="3261"/>
        <v>0</v>
      </c>
      <c r="ACY117" s="27">
        <f t="shared" si="3262"/>
        <v>0</v>
      </c>
      <c r="ACZ117" s="27">
        <f t="shared" si="3263"/>
        <v>0</v>
      </c>
      <c r="ADA117" s="27" t="str">
        <f t="shared" si="3264"/>
        <v>10.4</v>
      </c>
      <c r="ADB117" s="27">
        <f t="shared" si="3265"/>
        <v>0</v>
      </c>
      <c r="ADC117" s="27">
        <f t="shared" si="3266"/>
        <v>0</v>
      </c>
      <c r="ADD117" s="27" t="str">
        <f t="shared" si="3267"/>
        <v>35.9</v>
      </c>
      <c r="ADE117" s="27">
        <f t="shared" si="3268"/>
        <v>0</v>
      </c>
      <c r="ADF117" s="27">
        <f t="shared" si="3269"/>
        <v>0</v>
      </c>
      <c r="ADG117" s="27" t="str">
        <f t="shared" si="3270"/>
        <v>8.9</v>
      </c>
      <c r="ADH117" s="27">
        <f t="shared" si="3271"/>
        <v>0</v>
      </c>
      <c r="ADI117" s="27">
        <f t="shared" si="3272"/>
        <v>0</v>
      </c>
      <c r="ADJ117" s="27" t="str">
        <f t="shared" si="3273"/>
        <v>5.5</v>
      </c>
      <c r="ADK117" s="27">
        <f t="shared" si="3274"/>
        <v>0</v>
      </c>
      <c r="ADL117" s="27">
        <f t="shared" si="3275"/>
        <v>0</v>
      </c>
      <c r="ADM117" s="27" t="str">
        <f t="shared" si="3276"/>
        <v>54.6</v>
      </c>
      <c r="ADN117" s="27">
        <f t="shared" si="3277"/>
        <v>0</v>
      </c>
      <c r="ADO117" s="27">
        <f t="shared" si="3278"/>
        <v>0</v>
      </c>
      <c r="ADP117" s="27" t="str">
        <f t="shared" si="3279"/>
        <v>26.7</v>
      </c>
      <c r="ADQ117" s="27">
        <f t="shared" si="3280"/>
        <v>0</v>
      </c>
      <c r="ADR117" s="27">
        <f t="shared" si="3281"/>
        <v>0</v>
      </c>
      <c r="ADS117" s="27">
        <f t="shared" si="3282"/>
        <v>0</v>
      </c>
      <c r="ADT117" s="27">
        <f t="shared" si="3283"/>
        <v>0</v>
      </c>
      <c r="ADU117" s="27">
        <f t="shared" si="3284"/>
        <v>0</v>
      </c>
      <c r="ADV117" s="27">
        <f t="shared" si="3285"/>
        <v>0</v>
      </c>
      <c r="ADW117" s="27">
        <f t="shared" si="3286"/>
        <v>0</v>
      </c>
      <c r="ADX117" s="27">
        <f t="shared" si="3287"/>
        <v>0</v>
      </c>
      <c r="ADY117" s="27">
        <f t="shared" si="3288"/>
        <v>0</v>
      </c>
      <c r="ADZ117" s="27">
        <f t="shared" si="3289"/>
        <v>0</v>
      </c>
      <c r="AEA117" s="27">
        <f t="shared" si="3290"/>
        <v>0</v>
      </c>
      <c r="AEB117" s="27">
        <f t="shared" si="3291"/>
        <v>0</v>
      </c>
      <c r="AEC117" s="27">
        <f t="shared" si="3292"/>
        <v>0</v>
      </c>
      <c r="AED117" s="27">
        <f t="shared" si="3293"/>
        <v>0</v>
      </c>
      <c r="AEE117" s="27">
        <f t="shared" si="3294"/>
        <v>0</v>
      </c>
      <c r="AEF117" s="27">
        <f t="shared" si="3295"/>
        <v>0</v>
      </c>
      <c r="AEG117" s="27">
        <f t="shared" si="3296"/>
        <v>0</v>
      </c>
      <c r="AEH117" s="27">
        <f t="shared" si="3297"/>
        <v>0</v>
      </c>
      <c r="AEI117" s="27">
        <f t="shared" si="3298"/>
        <v>0</v>
      </c>
      <c r="AEJ117" s="27">
        <f t="shared" si="3299"/>
        <v>0</v>
      </c>
      <c r="AEK117" s="27">
        <f t="shared" si="3300"/>
        <v>0</v>
      </c>
      <c r="AEL117" s="27">
        <f t="shared" si="3301"/>
        <v>0</v>
      </c>
      <c r="AEM117" s="27">
        <f t="shared" si="3302"/>
        <v>0</v>
      </c>
      <c r="AEN117" s="27">
        <f t="shared" si="3303"/>
        <v>0</v>
      </c>
      <c r="AEO117" s="27">
        <f t="shared" si="3304"/>
        <v>0</v>
      </c>
      <c r="AEP117" s="27">
        <f t="shared" si="3305"/>
        <v>0</v>
      </c>
      <c r="AEQ117" s="27">
        <f t="shared" si="3306"/>
        <v>0</v>
      </c>
      <c r="AER117" s="27">
        <f t="shared" si="3307"/>
        <v>0</v>
      </c>
      <c r="AES117" s="27">
        <f t="shared" si="3308"/>
        <v>0</v>
      </c>
      <c r="AET117" s="27">
        <f t="shared" si="3309"/>
        <v>0</v>
      </c>
      <c r="AEU117" s="27">
        <f t="shared" si="3310"/>
        <v>0</v>
      </c>
      <c r="AEV117" s="27">
        <f t="shared" si="3311"/>
        <v>0</v>
      </c>
      <c r="AEW117" s="27">
        <f t="shared" si="3312"/>
        <v>0</v>
      </c>
      <c r="AEX117" s="27">
        <f t="shared" si="3313"/>
        <v>0</v>
      </c>
      <c r="AEY117" s="27">
        <f t="shared" si="3314"/>
        <v>0</v>
      </c>
      <c r="AEZ117" s="27">
        <f t="shared" si="3315"/>
        <v>0</v>
      </c>
      <c r="AFA117" s="27">
        <f t="shared" si="3316"/>
        <v>0</v>
      </c>
      <c r="AFB117" s="27">
        <f t="shared" si="3317"/>
        <v>0</v>
      </c>
      <c r="AFC117" s="27">
        <f t="shared" si="3318"/>
        <v>0</v>
      </c>
      <c r="AFD117" s="27">
        <f t="shared" si="3319"/>
        <v>0</v>
      </c>
      <c r="AFE117" s="27">
        <f t="shared" si="3320"/>
        <v>0</v>
      </c>
      <c r="AFF117" s="27">
        <f t="shared" si="3321"/>
        <v>0</v>
      </c>
      <c r="AFG117" s="27">
        <f t="shared" si="3322"/>
        <v>0</v>
      </c>
      <c r="AFH117" s="27">
        <f t="shared" si="3323"/>
        <v>0</v>
      </c>
      <c r="AFI117" s="27">
        <f t="shared" si="3324"/>
        <v>0</v>
      </c>
      <c r="AFJ117" s="27">
        <f t="shared" si="3325"/>
        <v>0</v>
      </c>
      <c r="AFL117" s="28">
        <f t="shared" si="2677"/>
        <v>13</v>
      </c>
      <c r="AFM117" s="28">
        <v>13</v>
      </c>
      <c r="AFN117" s="27">
        <v>7</v>
      </c>
      <c r="AFO117" s="27">
        <f t="shared" si="3326"/>
        <v>7</v>
      </c>
      <c r="AFP117" s="27">
        <f t="shared" si="3327"/>
        <v>7</v>
      </c>
      <c r="AFQ117" s="27">
        <f t="shared" si="3328"/>
        <v>7</v>
      </c>
      <c r="AFR117" s="27">
        <f t="shared" si="3329"/>
        <v>0</v>
      </c>
      <c r="AFS117" s="27">
        <f t="shared" si="3330"/>
        <v>8</v>
      </c>
      <c r="AFT117" s="27">
        <f t="shared" si="3331"/>
        <v>0</v>
      </c>
      <c r="AFU117" s="27">
        <f t="shared" si="3332"/>
        <v>0</v>
      </c>
      <c r="AFV117" s="27">
        <f t="shared" si="3333"/>
        <v>0</v>
      </c>
      <c r="AFW117" s="27">
        <f t="shared" si="3334"/>
        <v>6</v>
      </c>
      <c r="AFX117" s="27">
        <f t="shared" si="3335"/>
        <v>0</v>
      </c>
      <c r="AFY117" s="27">
        <f t="shared" si="3336"/>
        <v>0</v>
      </c>
      <c r="AFZ117" s="27">
        <f t="shared" si="3337"/>
        <v>7</v>
      </c>
      <c r="AGA117" s="27">
        <f t="shared" si="3338"/>
        <v>0</v>
      </c>
      <c r="AGB117" s="27">
        <f t="shared" si="3339"/>
        <v>0</v>
      </c>
      <c r="AGC117" s="27">
        <f t="shared" si="3340"/>
        <v>7</v>
      </c>
      <c r="AGD117" s="27">
        <f t="shared" si="3341"/>
        <v>0</v>
      </c>
      <c r="AGE117" s="27">
        <f t="shared" si="3342"/>
        <v>0</v>
      </c>
      <c r="AGF117" s="27">
        <f t="shared" si="3343"/>
        <v>0</v>
      </c>
      <c r="AGG117" s="27">
        <f t="shared" si="3344"/>
        <v>0</v>
      </c>
      <c r="AGH117" s="27">
        <f t="shared" si="3345"/>
        <v>0</v>
      </c>
      <c r="AGI117" s="27">
        <f t="shared" si="3346"/>
        <v>3</v>
      </c>
      <c r="AGJ117" s="27">
        <f t="shared" si="3347"/>
        <v>0</v>
      </c>
      <c r="AGK117" s="27">
        <f t="shared" si="3348"/>
        <v>0</v>
      </c>
      <c r="AGL117" s="27">
        <f t="shared" si="3349"/>
        <v>7</v>
      </c>
      <c r="AGM117" s="27">
        <f t="shared" si="3350"/>
        <v>0</v>
      </c>
      <c r="AGN117" s="27">
        <f t="shared" si="3351"/>
        <v>0</v>
      </c>
      <c r="AGO117" s="27">
        <f t="shared" si="3352"/>
        <v>7</v>
      </c>
      <c r="AGP117" s="27">
        <f t="shared" si="3353"/>
        <v>0</v>
      </c>
      <c r="AGQ117" s="27">
        <f t="shared" si="3354"/>
        <v>0</v>
      </c>
      <c r="AGR117" s="27">
        <f t="shared" si="3355"/>
        <v>7</v>
      </c>
      <c r="AGS117" s="27">
        <f t="shared" si="3356"/>
        <v>0</v>
      </c>
      <c r="AGT117" s="27">
        <f t="shared" si="3357"/>
        <v>0</v>
      </c>
      <c r="AGU117" s="27">
        <f t="shared" si="3358"/>
        <v>7</v>
      </c>
      <c r="AGV117" s="27">
        <f t="shared" si="3359"/>
        <v>0</v>
      </c>
      <c r="AGW117" s="27">
        <f t="shared" si="3360"/>
        <v>0</v>
      </c>
      <c r="AGX117" s="27">
        <f t="shared" si="3361"/>
        <v>7</v>
      </c>
      <c r="AGY117" s="27">
        <f t="shared" si="3362"/>
        <v>0</v>
      </c>
      <c r="AGZ117" s="27">
        <f t="shared" si="3363"/>
        <v>0</v>
      </c>
      <c r="AHA117" s="27">
        <f t="shared" si="3364"/>
        <v>0</v>
      </c>
      <c r="AHB117" s="27">
        <f t="shared" si="3365"/>
        <v>0</v>
      </c>
      <c r="AHC117" s="27">
        <f t="shared" si="3366"/>
        <v>0</v>
      </c>
      <c r="AHD117" s="27">
        <f t="shared" si="3367"/>
        <v>0</v>
      </c>
      <c r="AHE117" s="27">
        <f t="shared" si="3368"/>
        <v>0</v>
      </c>
      <c r="AHF117" s="27">
        <f t="shared" si="3369"/>
        <v>0</v>
      </c>
      <c r="AHG117" s="27">
        <f t="shared" si="3370"/>
        <v>0</v>
      </c>
      <c r="AHH117" s="27">
        <f t="shared" si="3371"/>
        <v>0</v>
      </c>
      <c r="AHI117" s="27">
        <f t="shared" si="3372"/>
        <v>0</v>
      </c>
      <c r="AHJ117" s="27">
        <f t="shared" si="3373"/>
        <v>0</v>
      </c>
      <c r="AHK117" s="27">
        <f t="shared" si="3374"/>
        <v>0</v>
      </c>
      <c r="AHL117" s="27">
        <f t="shared" si="3375"/>
        <v>0</v>
      </c>
      <c r="AHM117" s="27">
        <f t="shared" si="3376"/>
        <v>0</v>
      </c>
      <c r="AHN117" s="27">
        <f t="shared" si="3377"/>
        <v>0</v>
      </c>
      <c r="AHO117" s="27">
        <f t="shared" si="3378"/>
        <v>0</v>
      </c>
      <c r="AHP117" s="27">
        <f t="shared" si="3379"/>
        <v>0</v>
      </c>
      <c r="AHQ117" s="27">
        <f t="shared" si="3380"/>
        <v>0</v>
      </c>
      <c r="AHR117" s="27">
        <f t="shared" si="3381"/>
        <v>0</v>
      </c>
      <c r="AHS117" s="27">
        <f t="shared" si="3382"/>
        <v>0</v>
      </c>
      <c r="AHT117" s="27">
        <f t="shared" si="3383"/>
        <v>0</v>
      </c>
      <c r="AHU117" s="27">
        <f t="shared" si="3384"/>
        <v>0</v>
      </c>
      <c r="AHV117" s="27">
        <f t="shared" si="3385"/>
        <v>0</v>
      </c>
      <c r="AHW117" s="27">
        <f t="shared" si="3386"/>
        <v>0</v>
      </c>
      <c r="AHX117" s="27">
        <f t="shared" si="3387"/>
        <v>0</v>
      </c>
      <c r="AHY117" s="27">
        <f t="shared" si="3388"/>
        <v>0</v>
      </c>
      <c r="AHZ117" s="27">
        <f t="shared" si="3389"/>
        <v>0</v>
      </c>
      <c r="AIA117" s="27">
        <f t="shared" si="3390"/>
        <v>0</v>
      </c>
      <c r="AIB117" s="27">
        <f t="shared" si="3391"/>
        <v>0</v>
      </c>
      <c r="AIC117" s="27">
        <f t="shared" si="3392"/>
        <v>0</v>
      </c>
      <c r="AID117" s="27">
        <f t="shared" si="3393"/>
        <v>0</v>
      </c>
      <c r="AIE117" s="27">
        <f t="shared" si="3394"/>
        <v>0</v>
      </c>
      <c r="AIF117" s="27">
        <f t="shared" si="3395"/>
        <v>0</v>
      </c>
      <c r="AIG117" s="27">
        <f t="shared" si="3396"/>
        <v>0</v>
      </c>
      <c r="AIH117" s="27">
        <f t="shared" si="3397"/>
        <v>0</v>
      </c>
      <c r="AII117" s="27">
        <f t="shared" si="3398"/>
        <v>0</v>
      </c>
      <c r="AIJ117" s="27">
        <f t="shared" si="3399"/>
        <v>0</v>
      </c>
      <c r="AIK117" s="27">
        <f t="shared" si="3400"/>
        <v>0</v>
      </c>
      <c r="AIL117" s="27">
        <f t="shared" si="3401"/>
        <v>0</v>
      </c>
      <c r="AIM117" s="27">
        <f t="shared" si="3402"/>
        <v>0</v>
      </c>
      <c r="AIN117" s="27">
        <f t="shared" si="3403"/>
        <v>0</v>
      </c>
      <c r="AIO117" s="27">
        <f t="shared" si="3404"/>
        <v>0</v>
      </c>
      <c r="AIP117" s="27">
        <f t="shared" si="3405"/>
        <v>0</v>
      </c>
      <c r="AIQ117" s="27">
        <f t="shared" si="3406"/>
        <v>0</v>
      </c>
      <c r="AIR117" s="27">
        <f t="shared" si="3407"/>
        <v>0</v>
      </c>
      <c r="AIT117" s="27">
        <v>1</v>
      </c>
      <c r="AIU117" s="27">
        <v>1</v>
      </c>
      <c r="AIV117" s="27">
        <v>1</v>
      </c>
      <c r="AIW117" s="27">
        <f t="shared" si="3408"/>
        <v>0</v>
      </c>
      <c r="AIX117" s="27">
        <f t="shared" si="3409"/>
        <v>2</v>
      </c>
      <c r="AIY117" s="27">
        <f t="shared" si="3410"/>
        <v>0</v>
      </c>
      <c r="AIZ117" s="27">
        <f t="shared" si="3411"/>
        <v>0</v>
      </c>
      <c r="AJA117" s="27">
        <f t="shared" si="3412"/>
        <v>0</v>
      </c>
      <c r="AJB117" s="27">
        <f t="shared" si="3413"/>
        <v>0.5</v>
      </c>
      <c r="AJC117" s="27">
        <f t="shared" si="3414"/>
        <v>0</v>
      </c>
      <c r="AJD117" s="27">
        <f t="shared" si="3415"/>
        <v>0</v>
      </c>
      <c r="AJE117" s="27">
        <f t="shared" si="3416"/>
        <v>4</v>
      </c>
      <c r="AJF117" s="27">
        <f t="shared" si="3417"/>
        <v>0</v>
      </c>
      <c r="AJG117" s="27">
        <f t="shared" si="3418"/>
        <v>0</v>
      </c>
      <c r="AJH117" s="27">
        <f t="shared" si="3419"/>
        <v>0.25</v>
      </c>
      <c r="AJI117" s="27">
        <f t="shared" si="3420"/>
        <v>0</v>
      </c>
      <c r="AJJ117" s="27">
        <f t="shared" si="3421"/>
        <v>0</v>
      </c>
      <c r="AJK117" s="27">
        <f t="shared" si="3422"/>
        <v>0</v>
      </c>
      <c r="AJL117" s="27">
        <f t="shared" si="3423"/>
        <v>0</v>
      </c>
      <c r="AJM117" s="27">
        <f t="shared" si="3424"/>
        <v>0</v>
      </c>
      <c r="AJN117" s="27">
        <f t="shared" si="3425"/>
        <v>0.25</v>
      </c>
      <c r="AJO117" s="27">
        <f t="shared" si="3426"/>
        <v>0</v>
      </c>
      <c r="AJP117" s="27">
        <f t="shared" si="3427"/>
        <v>0</v>
      </c>
      <c r="AJQ117" s="27">
        <f t="shared" si="3428"/>
        <v>2</v>
      </c>
      <c r="AJR117" s="27">
        <f t="shared" si="3429"/>
        <v>0</v>
      </c>
      <c r="AJS117" s="27">
        <f t="shared" si="3430"/>
        <v>0</v>
      </c>
      <c r="AJT117" s="27">
        <f t="shared" si="3431"/>
        <v>0.25</v>
      </c>
      <c r="AJU117" s="27">
        <f t="shared" si="3432"/>
        <v>0</v>
      </c>
      <c r="AJV117" s="27">
        <f t="shared" si="3433"/>
        <v>0</v>
      </c>
      <c r="AJW117" s="27">
        <f t="shared" si="3434"/>
        <v>0.25</v>
      </c>
      <c r="AJX117" s="27">
        <f t="shared" si="3435"/>
        <v>0</v>
      </c>
      <c r="AJY117" s="27">
        <f t="shared" si="3436"/>
        <v>0</v>
      </c>
      <c r="AJZ117" s="27">
        <f t="shared" si="3437"/>
        <v>0.25</v>
      </c>
      <c r="AKA117" s="27">
        <f t="shared" si="3438"/>
        <v>0</v>
      </c>
      <c r="AKB117" s="27">
        <f t="shared" si="3439"/>
        <v>0</v>
      </c>
      <c r="AKC117" s="27">
        <f t="shared" si="3440"/>
        <v>0.25</v>
      </c>
      <c r="AKD117" s="27">
        <f t="shared" si="3441"/>
        <v>0</v>
      </c>
      <c r="AKE117" s="27">
        <f t="shared" si="3442"/>
        <v>0</v>
      </c>
      <c r="AKF117" s="27">
        <f t="shared" si="3443"/>
        <v>0</v>
      </c>
      <c r="AKG117" s="27">
        <f t="shared" si="3444"/>
        <v>0</v>
      </c>
      <c r="AKH117" s="27">
        <f t="shared" si="3445"/>
        <v>0</v>
      </c>
      <c r="AKI117" s="27">
        <f t="shared" si="3446"/>
        <v>0</v>
      </c>
      <c r="AKJ117" s="27">
        <f t="shared" si="3447"/>
        <v>0</v>
      </c>
      <c r="AKK117" s="27">
        <f t="shared" si="3448"/>
        <v>0</v>
      </c>
      <c r="AKL117" s="27">
        <f t="shared" si="3449"/>
        <v>0</v>
      </c>
      <c r="AKM117" s="27">
        <f t="shared" si="3450"/>
        <v>0</v>
      </c>
      <c r="AKN117" s="27">
        <f t="shared" si="3451"/>
        <v>0</v>
      </c>
      <c r="AKO117" s="27">
        <f t="shared" si="3452"/>
        <v>0</v>
      </c>
      <c r="AKP117" s="27">
        <f t="shared" si="3453"/>
        <v>0</v>
      </c>
      <c r="AKQ117" s="27">
        <f t="shared" si="3454"/>
        <v>0</v>
      </c>
      <c r="AKR117" s="27">
        <f t="shared" si="3455"/>
        <v>0</v>
      </c>
      <c r="AKS117" s="27">
        <f t="shared" si="3456"/>
        <v>0</v>
      </c>
      <c r="AKT117" s="27">
        <f t="shared" si="3457"/>
        <v>0</v>
      </c>
      <c r="AKU117" s="27">
        <f t="shared" si="3458"/>
        <v>0</v>
      </c>
      <c r="AKV117" s="27">
        <f t="shared" si="3459"/>
        <v>0</v>
      </c>
      <c r="AKW117" s="27">
        <f t="shared" si="3460"/>
        <v>0</v>
      </c>
      <c r="AKX117" s="27">
        <f t="shared" si="3461"/>
        <v>0</v>
      </c>
      <c r="AKY117" s="27">
        <f t="shared" si="3462"/>
        <v>0</v>
      </c>
      <c r="AKZ117" s="27">
        <f t="shared" si="3463"/>
        <v>0</v>
      </c>
      <c r="ALA117" s="27">
        <f t="shared" si="3464"/>
        <v>0</v>
      </c>
      <c r="ALB117" s="27">
        <f t="shared" si="3465"/>
        <v>0</v>
      </c>
      <c r="ALC117" s="27">
        <f t="shared" si="3466"/>
        <v>0</v>
      </c>
      <c r="ALD117" s="27">
        <f t="shared" si="3467"/>
        <v>0</v>
      </c>
      <c r="ALE117" s="27">
        <f t="shared" si="3468"/>
        <v>0</v>
      </c>
      <c r="ALF117" s="27">
        <f t="shared" si="3469"/>
        <v>0</v>
      </c>
      <c r="ALG117" s="27">
        <f t="shared" si="3470"/>
        <v>0</v>
      </c>
      <c r="ALH117" s="27">
        <f t="shared" si="3471"/>
        <v>0</v>
      </c>
      <c r="ALI117" s="27">
        <f t="shared" si="3472"/>
        <v>0</v>
      </c>
      <c r="ALJ117" s="27">
        <f t="shared" si="3473"/>
        <v>0</v>
      </c>
      <c r="ALK117" s="27">
        <f t="shared" si="3474"/>
        <v>0</v>
      </c>
      <c r="ALL117" s="27">
        <f t="shared" si="3475"/>
        <v>0</v>
      </c>
      <c r="ALM117" s="27">
        <f t="shared" si="3476"/>
        <v>0</v>
      </c>
      <c r="ALN117" s="27">
        <f t="shared" si="3477"/>
        <v>0</v>
      </c>
      <c r="ALO117" s="27">
        <f t="shared" si="3478"/>
        <v>0</v>
      </c>
      <c r="ALP117" s="27">
        <f t="shared" si="3479"/>
        <v>0</v>
      </c>
      <c r="ALQ117" s="27">
        <f t="shared" si="3480"/>
        <v>0</v>
      </c>
      <c r="ALR117" s="27">
        <f t="shared" si="3481"/>
        <v>0</v>
      </c>
      <c r="ALS117" s="27">
        <f t="shared" si="3482"/>
        <v>0</v>
      </c>
      <c r="ALT117" s="27">
        <f t="shared" si="3483"/>
        <v>0</v>
      </c>
      <c r="ALU117" s="27">
        <f t="shared" si="3484"/>
        <v>0</v>
      </c>
      <c r="ALV117" s="27">
        <f t="shared" si="3485"/>
        <v>0</v>
      </c>
      <c r="ALW117" s="27">
        <f t="shared" si="3486"/>
        <v>0</v>
      </c>
      <c r="AMK117" s="28">
        <v>1582</v>
      </c>
      <c r="AML117" s="28">
        <f t="shared" si="3487"/>
        <v>1582</v>
      </c>
      <c r="AMN117" s="28">
        <v>1608</v>
      </c>
      <c r="AMO117" s="27" t="str">
        <f t="shared" si="3488"/>
        <v>1600</v>
      </c>
      <c r="AMP117" s="27" t="str">
        <f t="shared" si="3489"/>
        <v>1595</v>
      </c>
      <c r="AMQ117" s="27" t="str">
        <f t="shared" si="3490"/>
        <v>1609</v>
      </c>
      <c r="AMR117" s="27" t="str">
        <f t="shared" si="3491"/>
        <v>1609</v>
      </c>
      <c r="AMS117" s="27" t="str">
        <f t="shared" si="3492"/>
        <v>1603</v>
      </c>
      <c r="AMT117" s="27" t="str">
        <f t="shared" si="3493"/>
        <v>1603</v>
      </c>
      <c r="AMU117" s="27" t="str">
        <f t="shared" si="3494"/>
        <v>1603</v>
      </c>
      <c r="AMV117" s="27" t="str">
        <f t="shared" si="3495"/>
        <v>1603</v>
      </c>
      <c r="AMW117" s="27" t="str">
        <f t="shared" si="3496"/>
        <v>1598</v>
      </c>
      <c r="AMX117" s="27" t="str">
        <f t="shared" si="3497"/>
        <v>1598</v>
      </c>
      <c r="AMY117" s="27" t="str">
        <f t="shared" si="3498"/>
        <v>1598</v>
      </c>
      <c r="AMZ117" s="27" t="str">
        <f t="shared" si="3499"/>
        <v>1588</v>
      </c>
      <c r="ANA117" s="27" t="str">
        <f t="shared" si="3500"/>
        <v>1588</v>
      </c>
      <c r="ANB117" s="27" t="str">
        <f t="shared" si="3501"/>
        <v>1588</v>
      </c>
      <c r="ANC117" s="27" t="str">
        <f t="shared" si="3502"/>
        <v>1608</v>
      </c>
      <c r="AND117" s="27" t="str">
        <f t="shared" si="3503"/>
        <v>1608</v>
      </c>
      <c r="ANE117" s="27" t="str">
        <f t="shared" si="3504"/>
        <v>1608</v>
      </c>
      <c r="ANF117" s="27" t="str">
        <f t="shared" si="3505"/>
        <v>1608</v>
      </c>
      <c r="ANG117" s="27" t="str">
        <f t="shared" si="3506"/>
        <v>1608</v>
      </c>
      <c r="ANH117" s="27" t="str">
        <f t="shared" si="3507"/>
        <v>1608</v>
      </c>
      <c r="ANI117" s="27" t="str">
        <f t="shared" si="3508"/>
        <v>1597</v>
      </c>
      <c r="ANJ117" s="27" t="str">
        <f t="shared" si="3509"/>
        <v>1597</v>
      </c>
      <c r="ANK117" s="27" t="str">
        <f t="shared" si="3510"/>
        <v>1597</v>
      </c>
      <c r="ANL117" s="27" t="str">
        <f t="shared" si="3511"/>
        <v>1613</v>
      </c>
      <c r="ANM117" s="27" t="str">
        <f t="shared" si="3512"/>
        <v>1613</v>
      </c>
      <c r="ANN117" s="27" t="str">
        <f t="shared" si="3513"/>
        <v>1613</v>
      </c>
      <c r="ANO117" s="27" t="str">
        <f t="shared" si="3514"/>
        <v>1606</v>
      </c>
      <c r="ANP117" s="27" t="str">
        <f t="shared" si="3515"/>
        <v>1606</v>
      </c>
      <c r="ANQ117" s="27" t="str">
        <f t="shared" si="3516"/>
        <v>1606</v>
      </c>
      <c r="ANR117" s="27" t="str">
        <f t="shared" si="3517"/>
        <v>1600</v>
      </c>
      <c r="ANS117" s="27" t="str">
        <f t="shared" si="3518"/>
        <v>1600</v>
      </c>
      <c r="ANT117" s="27" t="str">
        <f t="shared" si="3519"/>
        <v>1600</v>
      </c>
      <c r="ANU117" s="27" t="str">
        <f t="shared" si="3520"/>
        <v>1595</v>
      </c>
      <c r="ANV117" s="27" t="str">
        <f t="shared" si="3521"/>
        <v>1595</v>
      </c>
      <c r="ANW117" s="27" t="str">
        <f t="shared" si="3522"/>
        <v>1595</v>
      </c>
      <c r="ANX117" s="27" t="str">
        <f t="shared" si="3523"/>
        <v>1582</v>
      </c>
      <c r="ANY117" s="27" t="str">
        <f t="shared" si="3524"/>
        <v>1582</v>
      </c>
      <c r="ANZ117" s="27" t="str">
        <f t="shared" si="3525"/>
        <v>1582</v>
      </c>
      <c r="AOA117" s="27" t="str">
        <f t="shared" si="3526"/>
        <v>1582</v>
      </c>
      <c r="AOB117" s="27" t="str">
        <f t="shared" si="3527"/>
        <v>1582</v>
      </c>
      <c r="AOC117" s="27" t="str">
        <f t="shared" si="3528"/>
        <v>1582</v>
      </c>
      <c r="AOD117" s="27" t="str">
        <f t="shared" si="3529"/>
        <v>1582</v>
      </c>
      <c r="AOE117" s="27" t="str">
        <f t="shared" si="3530"/>
        <v>1582</v>
      </c>
      <c r="AOF117" s="27" t="str">
        <f t="shared" si="3531"/>
        <v>1582</v>
      </c>
      <c r="AOG117" s="27" t="str">
        <f t="shared" si="3532"/>
        <v>1582</v>
      </c>
      <c r="AOH117" s="27" t="str">
        <f t="shared" si="3533"/>
        <v>1582</v>
      </c>
      <c r="AOI117" s="27" t="str">
        <f t="shared" si="3534"/>
        <v>1582</v>
      </c>
      <c r="AOJ117" s="27" t="str">
        <f t="shared" si="3535"/>
        <v>1582</v>
      </c>
      <c r="AOK117" s="27" t="str">
        <f t="shared" si="3536"/>
        <v>1582</v>
      </c>
      <c r="AOL117" s="27" t="str">
        <f t="shared" si="3537"/>
        <v>1582</v>
      </c>
      <c r="AOM117" s="27" t="str">
        <f t="shared" si="3538"/>
        <v>1582</v>
      </c>
      <c r="AON117" s="27" t="str">
        <f t="shared" si="3539"/>
        <v>1582</v>
      </c>
      <c r="AOO117" s="27" t="str">
        <f t="shared" si="3540"/>
        <v>1582</v>
      </c>
      <c r="AOP117" s="27" t="str">
        <f t="shared" si="3541"/>
        <v>1582</v>
      </c>
      <c r="AOQ117" s="27" t="str">
        <f t="shared" si="3542"/>
        <v>1582</v>
      </c>
      <c r="AOR117" s="27" t="str">
        <f t="shared" si="3543"/>
        <v>1582</v>
      </c>
      <c r="AOS117" s="27" t="str">
        <f t="shared" si="3544"/>
        <v>1582</v>
      </c>
      <c r="AOT117" s="27" t="str">
        <f t="shared" si="3545"/>
        <v>1582</v>
      </c>
      <c r="AOU117" s="27" t="str">
        <f t="shared" si="3546"/>
        <v>1582</v>
      </c>
      <c r="AOV117" s="27" t="str">
        <f t="shared" si="3547"/>
        <v>1582</v>
      </c>
      <c r="AOW117" s="27" t="str">
        <f t="shared" si="3548"/>
        <v>1582</v>
      </c>
      <c r="AOX117" s="27" t="str">
        <f t="shared" si="3549"/>
        <v>1582</v>
      </c>
      <c r="AOY117" s="27" t="str">
        <f t="shared" si="3550"/>
        <v>1582</v>
      </c>
      <c r="AOZ117" s="27" t="str">
        <f t="shared" si="3551"/>
        <v>1582</v>
      </c>
      <c r="APA117" s="27" t="str">
        <f t="shared" si="3552"/>
        <v>1582</v>
      </c>
      <c r="APB117" s="27" t="str">
        <f t="shared" si="3553"/>
        <v>1582</v>
      </c>
      <c r="APC117" s="27" t="str">
        <f t="shared" si="3554"/>
        <v>1582</v>
      </c>
      <c r="APD117" s="27" t="str">
        <f t="shared" si="3555"/>
        <v>1582</v>
      </c>
      <c r="APE117" s="27" t="str">
        <f t="shared" si="3556"/>
        <v>1582</v>
      </c>
      <c r="APF117" s="27" t="str">
        <f t="shared" si="3557"/>
        <v>1582</v>
      </c>
      <c r="APG117" s="27" t="str">
        <f t="shared" si="3558"/>
        <v>1582</v>
      </c>
      <c r="APH117" s="27" t="str">
        <f t="shared" si="3559"/>
        <v>1582</v>
      </c>
      <c r="API117" s="27" t="str">
        <f t="shared" si="3560"/>
        <v>1582</v>
      </c>
      <c r="APJ117" s="27" t="str">
        <f t="shared" si="3561"/>
        <v>1582</v>
      </c>
      <c r="APK117" s="27" t="str">
        <f t="shared" si="3562"/>
        <v>1582</v>
      </c>
      <c r="APL117" s="27" t="str">
        <f t="shared" si="3563"/>
        <v>1582</v>
      </c>
      <c r="APM117" s="27" t="str">
        <f t="shared" si="3564"/>
        <v>1582</v>
      </c>
      <c r="APN117" s="27" t="str">
        <f t="shared" si="3565"/>
        <v>1582</v>
      </c>
      <c r="APO117" s="27" t="str">
        <f t="shared" si="3566"/>
        <v>1582</v>
      </c>
      <c r="APP117" s="27" t="str">
        <f t="shared" si="3567"/>
        <v>1582</v>
      </c>
      <c r="APQ117" s="27" t="str">
        <f t="shared" si="3568"/>
        <v>1582</v>
      </c>
      <c r="APR117" s="27" t="str">
        <f t="shared" si="3569"/>
        <v>1582</v>
      </c>
    </row>
    <row r="118" spans="1:1011 1025:1110" x14ac:dyDescent="0.35">
      <c r="A118" s="27">
        <v>27</v>
      </c>
      <c r="B118" s="84" t="s">
        <v>125</v>
      </c>
      <c r="C118" s="91">
        <f>VLOOKUP(A118, Rankings!$A$2:$AN$129, 40, FALSE)</f>
        <v>116</v>
      </c>
      <c r="D118" s="24" t="s">
        <v>373</v>
      </c>
      <c r="I118" s="29">
        <f t="shared" si="2678"/>
        <v>13</v>
      </c>
      <c r="L118" s="27" t="s">
        <v>2363</v>
      </c>
      <c r="M118" s="27" t="s">
        <v>2434</v>
      </c>
      <c r="N118" s="27" t="s">
        <v>2742</v>
      </c>
      <c r="O118" s="27" t="s">
        <v>24</v>
      </c>
      <c r="P118" s="27" t="s">
        <v>24</v>
      </c>
      <c r="Q118" s="27" t="s">
        <v>3290</v>
      </c>
      <c r="R118" s="27" t="s">
        <v>24</v>
      </c>
      <c r="S118" s="27" t="s">
        <v>3651</v>
      </c>
      <c r="T118" s="27" t="s">
        <v>24</v>
      </c>
      <c r="U118" s="27" t="s">
        <v>24</v>
      </c>
      <c r="V118" s="27" t="s">
        <v>24</v>
      </c>
      <c r="W118" s="27" t="s">
        <v>4115</v>
      </c>
      <c r="X118" s="27" t="s">
        <v>24</v>
      </c>
      <c r="Y118" s="27" t="s">
        <v>4398</v>
      </c>
      <c r="Z118" s="27" t="s">
        <v>4583</v>
      </c>
      <c r="AA118" s="27" t="s">
        <v>24</v>
      </c>
      <c r="AB118" s="27" t="s">
        <v>24</v>
      </c>
      <c r="AC118" s="27" t="s">
        <v>24</v>
      </c>
      <c r="AD118" s="27" t="s">
        <v>24</v>
      </c>
      <c r="AE118" s="27" t="s">
        <v>24</v>
      </c>
      <c r="AF118" s="27" t="s">
        <v>5046</v>
      </c>
      <c r="AG118" s="27" t="s">
        <v>24</v>
      </c>
      <c r="AH118" s="27" t="s">
        <v>24</v>
      </c>
      <c r="AI118" s="27" t="s">
        <v>5422</v>
      </c>
      <c r="AJ118" s="27" t="s">
        <v>24</v>
      </c>
      <c r="AK118" s="27" t="s">
        <v>24</v>
      </c>
      <c r="AL118" s="27" t="s">
        <v>5744</v>
      </c>
      <c r="AM118" s="27" t="s">
        <v>24</v>
      </c>
      <c r="AN118" s="27" t="s">
        <v>24</v>
      </c>
      <c r="AO118" s="27" t="s">
        <v>6104</v>
      </c>
      <c r="AP118" s="27" t="s">
        <v>24</v>
      </c>
      <c r="AQ118" s="27" t="s">
        <v>24</v>
      </c>
      <c r="AR118" s="27" t="s">
        <v>6387</v>
      </c>
      <c r="AS118" s="27" t="s">
        <v>24</v>
      </c>
      <c r="AT118" s="27" t="s">
        <v>24</v>
      </c>
      <c r="AU118" s="27" t="s">
        <v>6634</v>
      </c>
      <c r="AV118" s="27" t="s">
        <v>24</v>
      </c>
      <c r="AW118" s="27" t="s">
        <v>24</v>
      </c>
      <c r="AX118" s="27" t="s">
        <v>24</v>
      </c>
      <c r="AY118" s="27" t="s">
        <v>24</v>
      </c>
      <c r="AZ118" s="27" t="s">
        <v>24</v>
      </c>
      <c r="BA118" s="27" t="s">
        <v>24</v>
      </c>
      <c r="BB118" s="27" t="s">
        <v>24</v>
      </c>
      <c r="BC118" s="27" t="s">
        <v>24</v>
      </c>
      <c r="BD118" s="27" t="s">
        <v>24</v>
      </c>
      <c r="BE118" s="27" t="s">
        <v>24</v>
      </c>
      <c r="BF118" s="27" t="s">
        <v>24</v>
      </c>
      <c r="BG118" s="27" t="s">
        <v>24</v>
      </c>
      <c r="BH118" s="27" t="s">
        <v>24</v>
      </c>
      <c r="BI118" s="27" t="s">
        <v>24</v>
      </c>
      <c r="BJ118" s="27" t="s">
        <v>24</v>
      </c>
      <c r="BK118" s="27" t="s">
        <v>24</v>
      </c>
      <c r="BL118" s="27" t="s">
        <v>24</v>
      </c>
      <c r="BM118" s="27" t="s">
        <v>24</v>
      </c>
      <c r="BN118" s="27" t="s">
        <v>24</v>
      </c>
      <c r="BO118" s="27" t="s">
        <v>24</v>
      </c>
      <c r="BP118" s="27" t="s">
        <v>24</v>
      </c>
      <c r="BQ118" s="27" t="s">
        <v>24</v>
      </c>
      <c r="BR118" s="27" t="s">
        <v>24</v>
      </c>
      <c r="BS118" s="27" t="s">
        <v>24</v>
      </c>
      <c r="BT118" s="27" t="s">
        <v>24</v>
      </c>
      <c r="BU118" s="27" t="s">
        <v>24</v>
      </c>
      <c r="BV118" s="27" t="s">
        <v>24</v>
      </c>
      <c r="BW118" s="27" t="s">
        <v>24</v>
      </c>
      <c r="BX118" s="27" t="s">
        <v>24</v>
      </c>
      <c r="BY118" s="27" t="s">
        <v>24</v>
      </c>
      <c r="BZ118" s="27" t="s">
        <v>24</v>
      </c>
      <c r="CA118" s="27" t="s">
        <v>24</v>
      </c>
      <c r="CB118" s="27" t="s">
        <v>24</v>
      </c>
      <c r="CC118" s="27" t="s">
        <v>24</v>
      </c>
      <c r="CD118" s="27" t="s">
        <v>24</v>
      </c>
      <c r="CE118" s="27" t="s">
        <v>24</v>
      </c>
      <c r="CF118" s="27" t="s">
        <v>24</v>
      </c>
      <c r="CG118" s="27" t="s">
        <v>24</v>
      </c>
      <c r="CH118" s="27" t="s">
        <v>24</v>
      </c>
      <c r="CI118" s="27" t="s">
        <v>24</v>
      </c>
      <c r="CJ118" s="27" t="s">
        <v>24</v>
      </c>
      <c r="CK118" s="27" t="s">
        <v>24</v>
      </c>
      <c r="CL118" s="27" t="s">
        <v>24</v>
      </c>
      <c r="CM118" s="27" t="s">
        <v>24</v>
      </c>
      <c r="CN118" s="27" t="s">
        <v>24</v>
      </c>
      <c r="CO118" s="27" t="s">
        <v>24</v>
      </c>
      <c r="CQ118" s="28">
        <f t="shared" si="2679"/>
        <v>1</v>
      </c>
      <c r="CR118" s="28">
        <f t="shared" si="2680"/>
        <v>5</v>
      </c>
      <c r="CS118" s="28">
        <f t="shared" si="2681"/>
        <v>1</v>
      </c>
      <c r="CT118" s="28">
        <f t="shared" si="2682"/>
        <v>5</v>
      </c>
      <c r="CU118" s="28">
        <f t="shared" si="2683"/>
        <v>1</v>
      </c>
      <c r="CV118" s="28">
        <f t="shared" si="2684"/>
        <v>4</v>
      </c>
      <c r="CW118" s="28">
        <f t="shared" si="2685"/>
        <v>1</v>
      </c>
      <c r="CX118" s="28">
        <f t="shared" si="2686"/>
        <v>3</v>
      </c>
      <c r="CY118" s="28">
        <f t="shared" si="2687"/>
        <v>0</v>
      </c>
      <c r="CZ118" s="28">
        <f t="shared" si="2688"/>
        <v>0</v>
      </c>
      <c r="DA118" s="28">
        <f t="shared" si="2689"/>
        <v>0</v>
      </c>
      <c r="DB118" s="28">
        <f t="shared" si="2690"/>
        <v>0</v>
      </c>
      <c r="DC118" s="28">
        <f t="shared" si="2691"/>
        <v>0</v>
      </c>
      <c r="DD118" s="28">
        <f t="shared" si="2692"/>
        <v>0</v>
      </c>
      <c r="DE118" s="28">
        <f t="shared" si="2693"/>
        <v>1</v>
      </c>
      <c r="DF118" s="28">
        <f t="shared" si="2694"/>
        <v>1</v>
      </c>
      <c r="DG118" s="28">
        <f t="shared" si="2695"/>
        <v>0</v>
      </c>
      <c r="DH118" s="28">
        <f t="shared" si="2696"/>
        <v>0</v>
      </c>
      <c r="DI118" s="28">
        <f t="shared" si="2697"/>
        <v>0</v>
      </c>
      <c r="DJ118" s="28">
        <f t="shared" si="2698"/>
        <v>0</v>
      </c>
      <c r="DK118" s="28">
        <f t="shared" si="2699"/>
        <v>0</v>
      </c>
      <c r="DL118" s="28">
        <f t="shared" si="2700"/>
        <v>0</v>
      </c>
      <c r="DM118" s="28">
        <f t="shared" si="2701"/>
        <v>0</v>
      </c>
      <c r="DN118" s="28">
        <f t="shared" si="2702"/>
        <v>0</v>
      </c>
      <c r="DO118" s="28">
        <f t="shared" si="2703"/>
        <v>1</v>
      </c>
      <c r="DP118" s="28">
        <f t="shared" si="2704"/>
        <v>1</v>
      </c>
      <c r="DR118">
        <f t="shared" si="2705"/>
        <v>2</v>
      </c>
      <c r="DS118">
        <f t="shared" si="2706"/>
        <v>3</v>
      </c>
      <c r="DT118">
        <f t="shared" si="2707"/>
        <v>1</v>
      </c>
      <c r="DU118">
        <f t="shared" si="2708"/>
        <v>0</v>
      </c>
      <c r="DV118">
        <f t="shared" si="2709"/>
        <v>0</v>
      </c>
      <c r="DW118">
        <f t="shared" si="2710"/>
        <v>4</v>
      </c>
      <c r="DX118">
        <f t="shared" si="2711"/>
        <v>0</v>
      </c>
      <c r="DY118">
        <f t="shared" si="2712"/>
        <v>11</v>
      </c>
      <c r="DZ118">
        <f t="shared" si="2713"/>
        <v>0</v>
      </c>
      <c r="EA118">
        <f t="shared" si="2714"/>
        <v>0</v>
      </c>
      <c r="EB118">
        <f t="shared" si="2715"/>
        <v>0</v>
      </c>
      <c r="EC118">
        <f t="shared" si="2716"/>
        <v>4</v>
      </c>
      <c r="ED118">
        <f t="shared" si="2717"/>
        <v>0</v>
      </c>
      <c r="EE118">
        <f t="shared" si="2718"/>
        <v>12</v>
      </c>
      <c r="EF118">
        <f t="shared" si="2719"/>
        <v>4</v>
      </c>
      <c r="EG118">
        <f t="shared" si="2720"/>
        <v>0</v>
      </c>
      <c r="EH118">
        <f t="shared" si="2721"/>
        <v>0</v>
      </c>
      <c r="EI118">
        <f t="shared" si="2722"/>
        <v>0</v>
      </c>
      <c r="EJ118">
        <f t="shared" si="2723"/>
        <v>0</v>
      </c>
      <c r="EK118">
        <f t="shared" si="2724"/>
        <v>0</v>
      </c>
      <c r="EL118">
        <f t="shared" si="2725"/>
        <v>2</v>
      </c>
      <c r="EM118">
        <f t="shared" si="2726"/>
        <v>0</v>
      </c>
      <c r="EN118">
        <f t="shared" si="2727"/>
        <v>0</v>
      </c>
      <c r="EO118">
        <f t="shared" si="2728"/>
        <v>4</v>
      </c>
      <c r="EP118">
        <f t="shared" si="2729"/>
        <v>0</v>
      </c>
      <c r="EQ118">
        <f t="shared" si="2730"/>
        <v>0</v>
      </c>
      <c r="ER118">
        <f t="shared" si="2731"/>
        <v>2</v>
      </c>
      <c r="ES118">
        <f t="shared" si="2732"/>
        <v>0</v>
      </c>
      <c r="ET118">
        <f t="shared" si="2733"/>
        <v>0</v>
      </c>
      <c r="EU118">
        <f t="shared" si="2734"/>
        <v>4</v>
      </c>
      <c r="EV118">
        <f t="shared" si="2735"/>
        <v>0</v>
      </c>
      <c r="EW118">
        <f t="shared" si="2736"/>
        <v>0</v>
      </c>
      <c r="EX118">
        <f t="shared" si="2737"/>
        <v>2</v>
      </c>
      <c r="EY118">
        <f t="shared" si="2738"/>
        <v>0</v>
      </c>
      <c r="EZ118">
        <f t="shared" si="2739"/>
        <v>0</v>
      </c>
      <c r="FA118">
        <f t="shared" si="2740"/>
        <v>2</v>
      </c>
      <c r="FB118">
        <f t="shared" si="2741"/>
        <v>0</v>
      </c>
      <c r="FC118">
        <f t="shared" si="2742"/>
        <v>0</v>
      </c>
      <c r="FD118">
        <f t="shared" si="2743"/>
        <v>0</v>
      </c>
      <c r="FE118">
        <f t="shared" si="2744"/>
        <v>0</v>
      </c>
      <c r="FF118">
        <f t="shared" si="2745"/>
        <v>0</v>
      </c>
      <c r="FG118">
        <f t="shared" si="2746"/>
        <v>0</v>
      </c>
      <c r="FH118">
        <f t="shared" si="2747"/>
        <v>0</v>
      </c>
      <c r="FI118">
        <f t="shared" si="2748"/>
        <v>0</v>
      </c>
      <c r="FJ118">
        <f t="shared" si="2749"/>
        <v>0</v>
      </c>
      <c r="FK118">
        <f t="shared" si="2750"/>
        <v>0</v>
      </c>
      <c r="FL118">
        <f t="shared" si="2751"/>
        <v>0</v>
      </c>
      <c r="FM118">
        <f t="shared" si="2752"/>
        <v>0</v>
      </c>
      <c r="FN118">
        <f t="shared" si="2753"/>
        <v>0</v>
      </c>
      <c r="FO118">
        <f t="shared" si="2754"/>
        <v>0</v>
      </c>
      <c r="FP118">
        <f t="shared" si="2755"/>
        <v>0</v>
      </c>
      <c r="FQ118">
        <f t="shared" si="2756"/>
        <v>0</v>
      </c>
      <c r="FR118">
        <f t="shared" si="2757"/>
        <v>0</v>
      </c>
      <c r="FS118">
        <f t="shared" si="2758"/>
        <v>0</v>
      </c>
      <c r="FT118">
        <f t="shared" si="2759"/>
        <v>0</v>
      </c>
      <c r="FU118">
        <f t="shared" si="2760"/>
        <v>0</v>
      </c>
      <c r="FV118">
        <f t="shared" si="2761"/>
        <v>0</v>
      </c>
      <c r="FW118">
        <f t="shared" si="2762"/>
        <v>0</v>
      </c>
      <c r="FX118">
        <f t="shared" si="2763"/>
        <v>0</v>
      </c>
      <c r="FY118">
        <f t="shared" si="2764"/>
        <v>0</v>
      </c>
      <c r="FZ118">
        <f t="shared" si="2765"/>
        <v>0</v>
      </c>
      <c r="GA118">
        <f t="shared" si="2766"/>
        <v>0</v>
      </c>
      <c r="GB118">
        <f t="shared" si="2767"/>
        <v>0</v>
      </c>
      <c r="GC118">
        <f t="shared" si="2768"/>
        <v>0</v>
      </c>
      <c r="GD118">
        <f t="shared" si="2769"/>
        <v>0</v>
      </c>
      <c r="GE118">
        <f t="shared" si="2770"/>
        <v>0</v>
      </c>
      <c r="GF118">
        <f t="shared" si="2771"/>
        <v>0</v>
      </c>
      <c r="GG118">
        <f t="shared" si="2772"/>
        <v>0</v>
      </c>
      <c r="GH118">
        <f t="shared" si="2773"/>
        <v>0</v>
      </c>
      <c r="GI118">
        <f t="shared" si="2774"/>
        <v>0</v>
      </c>
      <c r="GJ118">
        <f t="shared" si="2775"/>
        <v>0</v>
      </c>
      <c r="GK118">
        <f t="shared" si="2776"/>
        <v>0</v>
      </c>
      <c r="GL118">
        <f t="shared" si="2777"/>
        <v>0</v>
      </c>
      <c r="GM118">
        <f t="shared" si="2778"/>
        <v>0</v>
      </c>
      <c r="GN118">
        <f t="shared" si="2779"/>
        <v>0</v>
      </c>
      <c r="GO118">
        <f t="shared" si="2780"/>
        <v>0</v>
      </c>
      <c r="GP118">
        <f t="shared" si="2781"/>
        <v>0</v>
      </c>
      <c r="GQ118">
        <f t="shared" si="2782"/>
        <v>0</v>
      </c>
      <c r="GR118">
        <f t="shared" si="2783"/>
        <v>0</v>
      </c>
      <c r="GS118">
        <f t="shared" si="2784"/>
        <v>0</v>
      </c>
      <c r="GT118">
        <f t="shared" si="2785"/>
        <v>0</v>
      </c>
      <c r="GU118">
        <f t="shared" si="2786"/>
        <v>0</v>
      </c>
      <c r="GW118" s="28">
        <f t="shared" si="2787"/>
        <v>5.8188611314371723</v>
      </c>
      <c r="GX118" s="28">
        <f t="shared" si="2788"/>
        <v>0</v>
      </c>
      <c r="GY118" s="28">
        <f t="shared" si="2789"/>
        <v>1.0048889643224641</v>
      </c>
      <c r="GZ118" s="28">
        <f t="shared" si="2790"/>
        <v>0</v>
      </c>
      <c r="HA118" s="28">
        <f t="shared" si="2791"/>
        <v>0</v>
      </c>
      <c r="HB118" s="28">
        <f t="shared" si="2792"/>
        <v>6.3213056135984047</v>
      </c>
      <c r="HC118" s="28">
        <f t="shared" si="2793"/>
        <v>0.49233486380896646</v>
      </c>
      <c r="HE118">
        <f>IFERROR(VLOOKUP(_xlfn.NUMBERVALUE(MID(L118, SEARCH("!", L118)+1, SEARCH("+", L118)-SEARCH("!", L118)-1)), Rankings!$A$2:$BK$129, 63, FALSE),0)</f>
        <v>0.63476701070308261</v>
      </c>
      <c r="HF118">
        <f>IFERROR(VLOOKUP(_xlfn.NUMBERVALUE(MID(M118, SEARCH("!", M118)+1, SEARCH("+", M118)-SEARCH("!", M118)-1)), Rankings!$A$2:$BK$129, 63, FALSE),0)</f>
        <v>0.28217564650947347</v>
      </c>
      <c r="HG118">
        <f>IFERROR(VLOOKUP(_xlfn.NUMBERVALUE(MID(N118, SEARCH("!", N118)+1, SEARCH("+", N118)-SEARCH("!", N118)-1)), Rankings!$A$2:$BK$129, 63, FALSE),0)</f>
        <v>0.24207078116458031</v>
      </c>
      <c r="HH118">
        <f>IFERROR(VLOOKUP(_xlfn.NUMBERVALUE(MID(O118, SEARCH("!", O118)+1, SEARCH("+", O118)-SEARCH("!", O118)-1)), Rankings!$A$2:$BK$129, 63, FALSE),0)</f>
        <v>0</v>
      </c>
      <c r="HI118">
        <f>IFERROR(VLOOKUP(_xlfn.NUMBERVALUE(MID(P118, SEARCH("!", P118)+1, SEARCH("+", P118)-SEARCH("!", P118)-1)), Rankings!$A$2:$BK$129, 63, FALSE),0)</f>
        <v>0</v>
      </c>
      <c r="HJ118">
        <f>IFERROR(VLOOKUP(_xlfn.NUMBERVALUE(MID(Q118, SEARCH("!", Q118)+1, SEARCH("+", Q118)-SEARCH("!", Q118)-1)), Rankings!$A$2:$BK$129, 63, FALSE),0)</f>
        <v>0.59825948781106209</v>
      </c>
      <c r="HK118">
        <f>IFERROR(VLOOKUP(_xlfn.NUMBERVALUE(MID(R118, SEARCH("!", R118)+1, SEARCH("+", R118)-SEARCH("!", R118)-1)), Rankings!$A$2:$BK$129, 63, FALSE),0)</f>
        <v>0</v>
      </c>
      <c r="HL118">
        <f>IFERROR(VLOOKUP(_xlfn.NUMBERVALUE(MID(S118, SEARCH("!", S118)+1, SEARCH("+", S118)-SEARCH("!", S118)-1)), Rankings!$A$2:$BK$129, 63, FALSE),0)</f>
        <v>0.37792062575640611</v>
      </c>
      <c r="HM118">
        <f>IFERROR(VLOOKUP(_xlfn.NUMBERVALUE(MID(T118, SEARCH("!", T118)+1, SEARCH("+", T118)-SEARCH("!", T118)-1)), Rankings!$A$2:$BK$129, 63, FALSE),0)</f>
        <v>0</v>
      </c>
      <c r="HN118">
        <f>IFERROR(VLOOKUP(_xlfn.NUMBERVALUE(MID(U118, SEARCH("!", U118)+1, SEARCH("+", U118)-SEARCH("!", U118)-1)), Rankings!$A$2:$BK$129, 63, FALSE),0)</f>
        <v>0</v>
      </c>
      <c r="HO118">
        <f>IFERROR(VLOOKUP(_xlfn.NUMBERVALUE(MID(V118, SEARCH("!", V118)+1, SEARCH("+", V118)-SEARCH("!", V118)-1)), Rankings!$A$2:$BK$129, 63, FALSE),0)</f>
        <v>0</v>
      </c>
      <c r="HP118">
        <f>IFERROR(VLOOKUP(_xlfn.NUMBERVALUE(MID(W118, SEARCH("!", W118)+1, SEARCH("+", W118)-SEARCH("!", W118)-1)), Rankings!$A$2:$BK$129, 63, FALSE),0)</f>
        <v>0.33365094160577863</v>
      </c>
      <c r="HQ118">
        <f>IFERROR(VLOOKUP(_xlfn.NUMBERVALUE(MID(X118, SEARCH("!", X118)+1, SEARCH("+", X118)-SEARCH("!", X118)-1)), Rankings!$A$2:$BK$129, 63, FALSE),0)</f>
        <v>0</v>
      </c>
      <c r="HR118">
        <f>IFERROR(VLOOKUP(_xlfn.NUMBERVALUE(MID(Y118, SEARCH("!", Y118)+1, SEARCH("+", Y118)-SEARCH("!", Y118)-1)), Rankings!$A$2:$BK$129, 63, FALSE),0)</f>
        <v>0.62696833856605805</v>
      </c>
      <c r="HS118">
        <f>IFERROR(VLOOKUP(_xlfn.NUMBERVALUE(MID(Z118, SEARCH("!", Z118)+1, SEARCH("+", Z118)-SEARCH("!", Z118)-1)), Rankings!$A$2:$BK$129, 63, FALSE),0)</f>
        <v>0.49746150550076101</v>
      </c>
      <c r="HT118">
        <f>IFERROR(VLOOKUP(_xlfn.NUMBERVALUE(MID(AA118, SEARCH("!", AA118)+1, SEARCH("+", AA118)-SEARCH("!", AA118)-1)), Rankings!$A$2:$BK$129, 63, FALSE),0)</f>
        <v>0</v>
      </c>
      <c r="HU118">
        <f>IFERROR(VLOOKUP(_xlfn.NUMBERVALUE(MID(AB118, SEARCH("!", AB118)+1, SEARCH("+", AB118)-SEARCH("!", AB118)-1)), Rankings!$A$2:$BK$129, 63, FALSE),0)</f>
        <v>0</v>
      </c>
      <c r="HV118">
        <f>IFERROR(VLOOKUP(_xlfn.NUMBERVALUE(MID(AC118, SEARCH("!", AC118)+1, SEARCH("+", AC118)-SEARCH("!", AC118)-1)), Rankings!$A$2:$BK$129, 63, FALSE),0)</f>
        <v>0</v>
      </c>
      <c r="HW118">
        <f>IFERROR(VLOOKUP(_xlfn.NUMBERVALUE(MID(AD118, SEARCH("!", AD118)+1, SEARCH("+", AD118)-SEARCH("!", AD118)-1)), Rankings!$A$2:$BK$129, 63, FALSE),0)</f>
        <v>0</v>
      </c>
      <c r="HX118">
        <f>IFERROR(VLOOKUP(_xlfn.NUMBERVALUE(MID(AE118, SEARCH("!", AE118)+1, SEARCH("+", AE118)-SEARCH("!", AE118)-1)), Rankings!$A$2:$BK$129, 63, FALSE),0)</f>
        <v>0</v>
      </c>
      <c r="HY118">
        <f>IFERROR(VLOOKUP(_xlfn.NUMBERVALUE(MID(AF118, SEARCH("!", AF118)+1, SEARCH("+", AF118)-SEARCH("!", AF118)-1)), Rankings!$A$2:$BK$129, 63, FALSE),0)</f>
        <v>0.32475203016907939</v>
      </c>
      <c r="HZ118">
        <f>IFERROR(VLOOKUP(_xlfn.NUMBERVALUE(MID(AG118, SEARCH("!", AG118)+1, SEARCH("+", AG118)-SEARCH("!", AG118)-1)), Rankings!$A$2:$BK$129, 63, FALSE),0)</f>
        <v>0</v>
      </c>
      <c r="IA118">
        <f>IFERROR(VLOOKUP(_xlfn.NUMBERVALUE(MID(AH118, SEARCH("!", AH118)+1, SEARCH("+", AH118)-SEARCH("!", AH118)-1)), Rankings!$A$2:$BK$129, 63, FALSE),0)</f>
        <v>0</v>
      </c>
      <c r="IB118">
        <f>IFERROR(VLOOKUP(_xlfn.NUMBERVALUE(MID(AI118, SEARCH("!", AI118)+1, SEARCH("+", AI118)-SEARCH("!", AI118)-1)), Rankings!$A$2:$BK$129, 63, FALSE),0)</f>
        <v>0.46483583917633242</v>
      </c>
      <c r="IC118">
        <f>IFERROR(VLOOKUP(_xlfn.NUMBERVALUE(MID(AJ118, SEARCH("!", AJ118)+1, SEARCH("+", AJ118)-SEARCH("!", AJ118)-1)), Rankings!$A$2:$BK$129, 63, FALSE),0)</f>
        <v>0</v>
      </c>
      <c r="ID118">
        <f>IFERROR(VLOOKUP(_xlfn.NUMBERVALUE(MID(AK118, SEARCH("!", AK118)+1, SEARCH("+", AK118)-SEARCH("!", AK118)-1)), Rankings!$A$2:$BK$129, 63, FALSE),0)</f>
        <v>0</v>
      </c>
      <c r="IE118">
        <f>IFERROR(VLOOKUP(_xlfn.NUMBERVALUE(MID(AL118, SEARCH("!", AL118)+1, SEARCH("+", AL118)-SEARCH("!", AL118)-1)), Rankings!$A$2:$BK$129, 63, FALSE),0)</f>
        <v>0.75344353640165429</v>
      </c>
      <c r="IF118">
        <f>IFERROR(VLOOKUP(_xlfn.NUMBERVALUE(MID(AM118, SEARCH("!", AM118)+1, SEARCH("+", AM118)-SEARCH("!", AM118)-1)), Rankings!$A$2:$BK$129, 63, FALSE),0)</f>
        <v>0</v>
      </c>
      <c r="IG118">
        <f>IFERROR(VLOOKUP(_xlfn.NUMBERVALUE(MID(AN118, SEARCH("!", AN118)+1, SEARCH("+", AN118)-SEARCH("!", AN118)-1)), Rankings!$A$2:$BK$129, 63, FALSE),0)</f>
        <v>0</v>
      </c>
      <c r="IH118">
        <f>IFERROR(VLOOKUP(_xlfn.NUMBERVALUE(MID(AO118, SEARCH("!", AO118)+1, SEARCH("+", AO118)-SEARCH("!", AO118)-1)), Rankings!$A$2:$BK$129, 63, FALSE),0)</f>
        <v>0.55701309868628646</v>
      </c>
      <c r="II118">
        <f>IFERROR(VLOOKUP(_xlfn.NUMBERVALUE(MID(AP118, SEARCH("!", AP118)+1, SEARCH("+", AP118)-SEARCH("!", AP118)-1)), Rankings!$A$2:$BK$129, 63, FALSE),0)</f>
        <v>0</v>
      </c>
      <c r="IJ118">
        <f>IFERROR(VLOOKUP(_xlfn.NUMBERVALUE(MID(AQ118, SEARCH("!", AQ118)+1, SEARCH("+", AQ118)-SEARCH("!", AQ118)-1)), Rankings!$A$2:$BK$129, 63, FALSE),0)</f>
        <v>0</v>
      </c>
      <c r="IK118">
        <f>IFERROR(VLOOKUP(_xlfn.NUMBERVALUE(MID(AR118, SEARCH("!", AR118)+1, SEARCH("+", AR118)-SEARCH("!", AR118)-1)), Rankings!$A$2:$BK$129, 63, FALSE),0)</f>
        <v>0.79780442836869991</v>
      </c>
      <c r="IL118">
        <f>IFERROR(VLOOKUP(_xlfn.NUMBERVALUE(MID(AS118, SEARCH("!", AS118)+1, SEARCH("+", AS118)-SEARCH("!", AS118)-1)), Rankings!$A$2:$BK$129, 63, FALSE),0)</f>
        <v>0</v>
      </c>
      <c r="IM118">
        <f>IFERROR(VLOOKUP(_xlfn.NUMBERVALUE(MID(AT118, SEARCH("!", AT118)+1, SEARCH("+", AT118)-SEARCH("!", AT118)-1)), Rankings!$A$2:$BK$129, 63, FALSE),0)</f>
        <v>0</v>
      </c>
      <c r="IN118">
        <f>IFERROR(VLOOKUP(_xlfn.NUMBERVALUE(MID(AU118, SEARCH("!", AU118)+1, SEARCH("+", AU118)-SEARCH("!", AU118)-1)), Rankings!$A$2:$BK$129, 63, FALSE),0)</f>
        <v>0.33262682534038235</v>
      </c>
      <c r="IO118">
        <f>IFERROR(VLOOKUP(_xlfn.NUMBERVALUE(MID(AV118, SEARCH("!", AV118)+1, SEARCH("+", AV118)-SEARCH("!", AV118)-1)), Rankings!$A$2:$BK$129, 63, FALSE),0)</f>
        <v>0</v>
      </c>
      <c r="IP118">
        <f>IFERROR(VLOOKUP(_xlfn.NUMBERVALUE(MID(AW118, SEARCH("!", AW118)+1, SEARCH("+", AW118)-SEARCH("!", AW118)-1)), Rankings!$A$2:$BK$129, 63, FALSE),0)</f>
        <v>0</v>
      </c>
      <c r="IQ118">
        <f>IFERROR(VLOOKUP(_xlfn.NUMBERVALUE(MID(AX118, SEARCH("!", AX118)+1, SEARCH("+", AX118)-SEARCH("!", AX118)-1)), Rankings!$A$2:$BK$129, 63, FALSE),0)</f>
        <v>0</v>
      </c>
      <c r="IR118">
        <f>IFERROR(VLOOKUP(_xlfn.NUMBERVALUE(MID(AY118, SEARCH("!", AY118)+1, SEARCH("+", AY118)-SEARCH("!", AY118)-1)), Rankings!$A$2:$BK$129, 63, FALSE),0)</f>
        <v>0</v>
      </c>
      <c r="IS118">
        <f>IFERROR(VLOOKUP(_xlfn.NUMBERVALUE(MID(AZ118, SEARCH("!", AZ118)+1, SEARCH("+", AZ118)-SEARCH("!", AZ118)-1)), Rankings!$A$2:$BK$129, 63, FALSE),0)</f>
        <v>0</v>
      </c>
      <c r="IT118">
        <f>IFERROR(VLOOKUP(_xlfn.NUMBERVALUE(MID(BA118, SEARCH("!", BA118)+1, SEARCH("+", BA118)-SEARCH("!", BA118)-1)), Rankings!$A$2:$BK$129, 63, FALSE),0)</f>
        <v>0</v>
      </c>
      <c r="IU118">
        <f>IFERROR(VLOOKUP(_xlfn.NUMBERVALUE(MID(BB118, SEARCH("!", BB118)+1, SEARCH("+", BB118)-SEARCH("!", BB118)-1)), Rankings!$A$2:$BK$129, 63, FALSE),0)</f>
        <v>0</v>
      </c>
      <c r="IV118">
        <f>IFERROR(VLOOKUP(_xlfn.NUMBERVALUE(MID(BC118, SEARCH("!", BC118)+1, SEARCH("+", BC118)-SEARCH("!", BC118)-1)), Rankings!$A$2:$BK$129, 63, FALSE),0)</f>
        <v>0</v>
      </c>
      <c r="IW118">
        <f>IFERROR(VLOOKUP(_xlfn.NUMBERVALUE(MID(BD118, SEARCH("!", BD118)+1, SEARCH("+", BD118)-SEARCH("!", BD118)-1)), Rankings!$A$2:$BK$129, 63, FALSE),0)</f>
        <v>0</v>
      </c>
      <c r="IX118">
        <f>IFERROR(VLOOKUP(_xlfn.NUMBERVALUE(MID(BE118, SEARCH("!", BE118)+1, SEARCH("+", BE118)-SEARCH("!", BE118)-1)), Rankings!$A$2:$BK$129, 63, FALSE),0)</f>
        <v>0</v>
      </c>
      <c r="IY118">
        <f>IFERROR(VLOOKUP(_xlfn.NUMBERVALUE(MID(BF118, SEARCH("!", BF118)+1, SEARCH("+", BF118)-SEARCH("!", BF118)-1)), Rankings!$A$2:$BK$129, 63, FALSE),0)</f>
        <v>0</v>
      </c>
      <c r="IZ118">
        <f>IFERROR(VLOOKUP(_xlfn.NUMBERVALUE(MID(BG118, SEARCH("!", BG118)+1, SEARCH("+", BG118)-SEARCH("!", BG118)-1)), Rankings!$A$2:$BK$129, 63, FALSE),0)</f>
        <v>0</v>
      </c>
      <c r="JA118">
        <f>IFERROR(VLOOKUP(_xlfn.NUMBERVALUE(MID(BH118, SEARCH("!", BH118)+1, SEARCH("+", BH118)-SEARCH("!", BH118)-1)), Rankings!$A$2:$BK$129, 63, FALSE),0)</f>
        <v>0</v>
      </c>
      <c r="JB118">
        <f>IFERROR(VLOOKUP(_xlfn.NUMBERVALUE(MID(BI118, SEARCH("!", BI118)+1, SEARCH("+", BI118)-SEARCH("!", BI118)-1)), Rankings!$A$2:$BK$129, 63, FALSE),0)</f>
        <v>0</v>
      </c>
      <c r="JC118">
        <f>IFERROR(VLOOKUP(_xlfn.NUMBERVALUE(MID(BJ118, SEARCH("!", BJ118)+1, SEARCH("+", BJ118)-SEARCH("!", BJ118)-1)), Rankings!$A$2:$BK$129, 63, FALSE),0)</f>
        <v>0</v>
      </c>
      <c r="JD118">
        <f>IFERROR(VLOOKUP(_xlfn.NUMBERVALUE(MID(BK118, SEARCH("!", BK118)+1, SEARCH("+", BK118)-SEARCH("!", BK118)-1)), Rankings!$A$2:$BK$129, 63, FALSE),0)</f>
        <v>0</v>
      </c>
      <c r="JE118">
        <f>IFERROR(VLOOKUP(_xlfn.NUMBERVALUE(MID(BL118, SEARCH("!", BL118)+1, SEARCH("+", BL118)-SEARCH("!", BL118)-1)), Rankings!$A$2:$BK$129, 63, FALSE),0)</f>
        <v>0</v>
      </c>
      <c r="JF118">
        <f>IFERROR(VLOOKUP(_xlfn.NUMBERVALUE(MID(BM118, SEARCH("!", BM118)+1, SEARCH("+", BM118)-SEARCH("!", BM118)-1)), Rankings!$A$2:$BK$129, 63, FALSE),0)</f>
        <v>0</v>
      </c>
      <c r="JG118">
        <f>IFERROR(VLOOKUP(_xlfn.NUMBERVALUE(MID(BN118, SEARCH("!", BN118)+1, SEARCH("+", BN118)-SEARCH("!", BN118)-1)), Rankings!$A$2:$BK$129, 63, FALSE),0)</f>
        <v>0</v>
      </c>
      <c r="JH118">
        <f>IFERROR(VLOOKUP(_xlfn.NUMBERVALUE(MID(BO118, SEARCH("!", BO118)+1, SEARCH("+", BO118)-SEARCH("!", BO118)-1)), Rankings!$A$2:$BK$129, 63, FALSE),0)</f>
        <v>0</v>
      </c>
      <c r="JI118">
        <f>IFERROR(VLOOKUP(_xlfn.NUMBERVALUE(MID(BP118, SEARCH("!", BP118)+1, SEARCH("+", BP118)-SEARCH("!", BP118)-1)), Rankings!$A$2:$BK$129, 63, FALSE),0)</f>
        <v>0</v>
      </c>
      <c r="JJ118">
        <f>IFERROR(VLOOKUP(_xlfn.NUMBERVALUE(MID(BQ118, SEARCH("!", BQ118)+1, SEARCH("+", BQ118)-SEARCH("!", BQ118)-1)), Rankings!$A$2:$BK$129, 63, FALSE),0)</f>
        <v>0</v>
      </c>
      <c r="JK118">
        <f>IFERROR(VLOOKUP(_xlfn.NUMBERVALUE(MID(BR118, SEARCH("!", BR118)+1, SEARCH("+", BR118)-SEARCH("!", BR118)-1)), Rankings!$A$2:$BK$129, 63, FALSE),0)</f>
        <v>0</v>
      </c>
      <c r="JL118">
        <f>IFERROR(VLOOKUP(_xlfn.NUMBERVALUE(MID(BS118, SEARCH("!", BS118)+1, SEARCH("+", BS118)-SEARCH("!", BS118)-1)), Rankings!$A$2:$BK$129, 63, FALSE),0)</f>
        <v>0</v>
      </c>
      <c r="JM118">
        <f>IFERROR(VLOOKUP(_xlfn.NUMBERVALUE(MID(BT118, SEARCH("!", BT118)+1, SEARCH("+", BT118)-SEARCH("!", BT118)-1)), Rankings!$A$2:$BK$129, 63, FALSE),0)</f>
        <v>0</v>
      </c>
      <c r="JN118">
        <f>IFERROR(VLOOKUP(_xlfn.NUMBERVALUE(MID(BU118, SEARCH("!", BU118)+1, SEARCH("+", BU118)-SEARCH("!", BU118)-1)), Rankings!$A$2:$BK$129, 63, FALSE),0)</f>
        <v>0</v>
      </c>
      <c r="JO118">
        <f>IFERROR(VLOOKUP(_xlfn.NUMBERVALUE(MID(BV118, SEARCH("!", BV118)+1, SEARCH("+", BV118)-SEARCH("!", BV118)-1)), Rankings!$A$2:$BK$129, 63, FALSE),0)</f>
        <v>0</v>
      </c>
      <c r="JP118">
        <f>IFERROR(VLOOKUP(_xlfn.NUMBERVALUE(MID(BW118, SEARCH("!", BW118)+1, SEARCH("+", BW118)-SEARCH("!", BW118)-1)), Rankings!$A$2:$BK$129, 63, FALSE),0)</f>
        <v>0</v>
      </c>
      <c r="JQ118">
        <f>IFERROR(VLOOKUP(_xlfn.NUMBERVALUE(MID(BX118, SEARCH("!", BX118)+1, SEARCH("+", BX118)-SEARCH("!", BX118)-1)), Rankings!$A$2:$BK$129, 63, FALSE),0)</f>
        <v>0</v>
      </c>
      <c r="JR118">
        <f>IFERROR(VLOOKUP(_xlfn.NUMBERVALUE(MID(BY118, SEARCH("!", BY118)+1, SEARCH("+", BY118)-SEARCH("!", BY118)-1)), Rankings!$A$2:$BK$129, 63, FALSE),0)</f>
        <v>0</v>
      </c>
      <c r="JS118">
        <f>IFERROR(VLOOKUP(_xlfn.NUMBERVALUE(MID(BZ118, SEARCH("!", BZ118)+1, SEARCH("+", BZ118)-SEARCH("!", BZ118)-1)), Rankings!$A$2:$BK$129, 63, FALSE),0)</f>
        <v>0</v>
      </c>
      <c r="JT118">
        <f>IFERROR(VLOOKUP(_xlfn.NUMBERVALUE(MID(CA118, SEARCH("!", CA118)+1, SEARCH("+", CA118)-SEARCH("!", CA118)-1)), Rankings!$A$2:$BK$129, 63, FALSE),0)</f>
        <v>0</v>
      </c>
      <c r="JU118">
        <f>IFERROR(VLOOKUP(_xlfn.NUMBERVALUE(MID(CB118, SEARCH("!", CB118)+1, SEARCH("+", CB118)-SEARCH("!", CB118)-1)), Rankings!$A$2:$BK$129, 63, FALSE),0)</f>
        <v>0</v>
      </c>
      <c r="JV118">
        <f>IFERROR(VLOOKUP(_xlfn.NUMBERVALUE(MID(CC118, SEARCH("!", CC118)+1, SEARCH("+", CC118)-SEARCH("!", CC118)-1)), Rankings!$A$2:$BK$129, 63, FALSE),0)</f>
        <v>0</v>
      </c>
      <c r="JW118">
        <f>IFERROR(VLOOKUP(_xlfn.NUMBERVALUE(MID(CD118, SEARCH("!", CD118)+1, SEARCH("+", CD118)-SEARCH("!", CD118)-1)), Rankings!$A$2:$BK$129, 63, FALSE),0)</f>
        <v>0</v>
      </c>
      <c r="JX118">
        <f>IFERROR(VLOOKUP(_xlfn.NUMBERVALUE(MID(CE118, SEARCH("!", CE118)+1, SEARCH("+", CE118)-SEARCH("!", CE118)-1)), Rankings!$A$2:$BK$129, 63, FALSE),0)</f>
        <v>0</v>
      </c>
      <c r="JY118">
        <f>IFERROR(VLOOKUP(_xlfn.NUMBERVALUE(MID(CF118, SEARCH("!", CF118)+1, SEARCH("+", CF118)-SEARCH("!", CF118)-1)), Rankings!$A$2:$BK$129, 63, FALSE),0)</f>
        <v>0</v>
      </c>
      <c r="JZ118">
        <f>IFERROR(VLOOKUP(_xlfn.NUMBERVALUE(MID(CG118, SEARCH("!", CG118)+1, SEARCH("+", CG118)-SEARCH("!", CG118)-1)), Rankings!$A$2:$BK$129, 63, FALSE),0)</f>
        <v>0</v>
      </c>
      <c r="KA118">
        <f>IFERROR(VLOOKUP(_xlfn.NUMBERVALUE(MID(CH118, SEARCH("!", CH118)+1, SEARCH("+", CH118)-SEARCH("!", CH118)-1)), Rankings!$A$2:$BK$129, 63, FALSE),0)</f>
        <v>0</v>
      </c>
      <c r="KB118">
        <f>IFERROR(VLOOKUP(_xlfn.NUMBERVALUE(MID(CI118, SEARCH("!", CI118)+1, SEARCH("+", CI118)-SEARCH("!", CI118)-1)), Rankings!$A$2:$BK$129, 63, FALSE),0)</f>
        <v>0</v>
      </c>
      <c r="KC118">
        <f>IFERROR(VLOOKUP(_xlfn.NUMBERVALUE(MID(CJ118, SEARCH("!", CJ118)+1, SEARCH("+", CJ118)-SEARCH("!", CJ118)-1)), Rankings!$A$2:$BK$129, 63, FALSE),0)</f>
        <v>0</v>
      </c>
      <c r="KD118">
        <f>IFERROR(VLOOKUP(_xlfn.NUMBERVALUE(MID(CK118, SEARCH("!", CK118)+1, SEARCH("+", CK118)-SEARCH("!", CK118)-1)), Rankings!$A$2:$BK$129, 63, FALSE),0)</f>
        <v>0</v>
      </c>
      <c r="KE118">
        <f>IFERROR(VLOOKUP(_xlfn.NUMBERVALUE(MID(CL118, SEARCH("!", CL118)+1, SEARCH("+", CL118)-SEARCH("!", CL118)-1)), Rankings!$A$2:$BK$129, 63, FALSE),0)</f>
        <v>0</v>
      </c>
      <c r="KF118">
        <f>IFERROR(VLOOKUP(_xlfn.NUMBERVALUE(MID(CM118, SEARCH("!", CM118)+1, SEARCH("+", CM118)-SEARCH("!", CM118)-1)), Rankings!$A$2:$BK$129, 63, FALSE),0)</f>
        <v>0</v>
      </c>
      <c r="KG118">
        <f>IFERROR(VLOOKUP(_xlfn.NUMBERVALUE(MID(CN118, SEARCH("!", CN118)+1, SEARCH("+", CN118)-SEARCH("!", CN118)-1)), Rankings!$A$2:$BK$129, 63, FALSE),0)</f>
        <v>0</v>
      </c>
      <c r="KH118">
        <f>IFERROR(VLOOKUP(_xlfn.NUMBERVALUE(MID(CO118, SEARCH("!", CO118)+1, SEARCH("+", CO118)-SEARCH("!", CO118)-1)), Rankings!$A$2:$BK$129, 63, FALSE),0)</f>
        <v>0</v>
      </c>
      <c r="KJ118" s="28">
        <f t="shared" si="2794"/>
        <v>158</v>
      </c>
      <c r="KK118" s="28">
        <f t="shared" si="2795"/>
        <v>0</v>
      </c>
      <c r="KL118" s="28">
        <f t="shared" si="2796"/>
        <v>30</v>
      </c>
      <c r="KM118" s="28">
        <f t="shared" si="2797"/>
        <v>0</v>
      </c>
      <c r="KN118" s="28">
        <f t="shared" si="2798"/>
        <v>0</v>
      </c>
      <c r="KO118" s="28">
        <f t="shared" si="2799"/>
        <v>124</v>
      </c>
      <c r="KP118" s="28">
        <f t="shared" si="2800"/>
        <v>173</v>
      </c>
      <c r="KQ118" s="28">
        <f t="shared" si="2801"/>
        <v>124</v>
      </c>
      <c r="KS118" s="27" t="str">
        <f t="shared" si="2802"/>
        <v>7</v>
      </c>
      <c r="KT118" s="27" t="str">
        <f t="shared" si="2803"/>
        <v>23</v>
      </c>
      <c r="KU118" s="27" t="str">
        <f t="shared" si="2804"/>
        <v>19</v>
      </c>
      <c r="KV118" s="27">
        <f t="shared" si="2805"/>
        <v>0</v>
      </c>
      <c r="KW118" s="27">
        <f t="shared" si="2806"/>
        <v>0</v>
      </c>
      <c r="KX118" s="27" t="str">
        <f t="shared" si="2807"/>
        <v>8</v>
      </c>
      <c r="KY118" s="27">
        <f t="shared" si="2808"/>
        <v>0</v>
      </c>
      <c r="KZ118" s="27" t="str">
        <f t="shared" si="2809"/>
        <v>16</v>
      </c>
      <c r="LA118" s="27">
        <f t="shared" si="2810"/>
        <v>0</v>
      </c>
      <c r="LB118" s="27">
        <f t="shared" si="2811"/>
        <v>0</v>
      </c>
      <c r="LC118" s="27">
        <f t="shared" si="2812"/>
        <v>0</v>
      </c>
      <c r="LD118" s="27" t="str">
        <f t="shared" si="2813"/>
        <v>15</v>
      </c>
      <c r="LE118" s="27">
        <f t="shared" si="2814"/>
        <v>0</v>
      </c>
      <c r="LF118" s="27" t="str">
        <f t="shared" si="2815"/>
        <v>14</v>
      </c>
      <c r="LG118" s="27" t="str">
        <f t="shared" si="2816"/>
        <v>11</v>
      </c>
      <c r="LH118" s="27">
        <f t="shared" si="2817"/>
        <v>0</v>
      </c>
      <c r="LI118" s="27">
        <f t="shared" si="2818"/>
        <v>0</v>
      </c>
      <c r="LJ118" s="27">
        <f t="shared" si="2819"/>
        <v>0</v>
      </c>
      <c r="LK118" s="27">
        <f t="shared" si="2820"/>
        <v>0</v>
      </c>
      <c r="LL118" s="27">
        <f t="shared" si="2821"/>
        <v>0</v>
      </c>
      <c r="LM118" s="27" t="str">
        <f t="shared" si="2822"/>
        <v>14</v>
      </c>
      <c r="LN118" s="27">
        <f t="shared" si="2823"/>
        <v>0</v>
      </c>
      <c r="LO118" s="27">
        <f t="shared" si="2824"/>
        <v>0</v>
      </c>
      <c r="LP118" s="27" t="str">
        <f t="shared" si="2825"/>
        <v>12</v>
      </c>
      <c r="LQ118" s="27">
        <f t="shared" si="2826"/>
        <v>0</v>
      </c>
      <c r="LR118" s="27">
        <f t="shared" si="2827"/>
        <v>0</v>
      </c>
      <c r="LS118" s="27" t="str">
        <f t="shared" si="2828"/>
        <v>12</v>
      </c>
      <c r="LT118" s="27">
        <f t="shared" si="2829"/>
        <v>0</v>
      </c>
      <c r="LU118" s="27">
        <f t="shared" si="2830"/>
        <v>0</v>
      </c>
      <c r="LV118" s="27" t="str">
        <f t="shared" si="2831"/>
        <v>11</v>
      </c>
      <c r="LW118" s="27">
        <f t="shared" si="2832"/>
        <v>0</v>
      </c>
      <c r="LX118" s="27">
        <f t="shared" si="2833"/>
        <v>0</v>
      </c>
      <c r="LY118" s="27" t="str">
        <f t="shared" si="2834"/>
        <v>12</v>
      </c>
      <c r="LZ118" s="27">
        <f t="shared" si="2835"/>
        <v>0</v>
      </c>
      <c r="MA118" s="27">
        <f t="shared" si="2836"/>
        <v>0</v>
      </c>
      <c r="MB118" s="27" t="str">
        <f t="shared" si="2837"/>
        <v>14</v>
      </c>
      <c r="MC118" s="27">
        <f t="shared" si="2838"/>
        <v>0</v>
      </c>
      <c r="MD118" s="27">
        <f t="shared" si="2839"/>
        <v>0</v>
      </c>
      <c r="ME118" s="27">
        <f t="shared" si="2840"/>
        <v>0</v>
      </c>
      <c r="MF118" s="27">
        <f t="shared" si="2841"/>
        <v>0</v>
      </c>
      <c r="MG118" s="27">
        <f t="shared" si="2842"/>
        <v>0</v>
      </c>
      <c r="MH118" s="27">
        <f t="shared" si="2843"/>
        <v>0</v>
      </c>
      <c r="MI118" s="27">
        <f t="shared" si="2844"/>
        <v>0</v>
      </c>
      <c r="MJ118" s="27">
        <f t="shared" si="2845"/>
        <v>0</v>
      </c>
      <c r="MK118" s="27">
        <f t="shared" si="2846"/>
        <v>0</v>
      </c>
      <c r="ML118" s="27">
        <f t="shared" si="2847"/>
        <v>0</v>
      </c>
      <c r="MM118" s="27">
        <f t="shared" si="2848"/>
        <v>0</v>
      </c>
      <c r="MN118" s="27">
        <f t="shared" si="2849"/>
        <v>0</v>
      </c>
      <c r="MO118" s="27">
        <f t="shared" si="2850"/>
        <v>0</v>
      </c>
      <c r="MP118" s="27">
        <f t="shared" si="2851"/>
        <v>0</v>
      </c>
      <c r="MQ118" s="27">
        <f t="shared" si="2852"/>
        <v>0</v>
      </c>
      <c r="MR118" s="27">
        <f t="shared" si="2853"/>
        <v>0</v>
      </c>
      <c r="MS118" s="27">
        <f t="shared" si="2854"/>
        <v>0</v>
      </c>
      <c r="MT118" s="27">
        <f t="shared" si="2855"/>
        <v>0</v>
      </c>
      <c r="MU118" s="27">
        <f t="shared" si="2856"/>
        <v>0</v>
      </c>
      <c r="MV118" s="27">
        <f t="shared" si="2857"/>
        <v>0</v>
      </c>
      <c r="MW118" s="27">
        <f t="shared" si="2858"/>
        <v>0</v>
      </c>
      <c r="MX118" s="27">
        <f t="shared" si="2859"/>
        <v>0</v>
      </c>
      <c r="MY118" s="27">
        <f t="shared" si="2860"/>
        <v>0</v>
      </c>
      <c r="MZ118" s="27">
        <f t="shared" si="2861"/>
        <v>0</v>
      </c>
      <c r="NA118" s="27">
        <f t="shared" si="2862"/>
        <v>0</v>
      </c>
      <c r="NB118" s="27">
        <f t="shared" si="2863"/>
        <v>0</v>
      </c>
      <c r="NC118" s="27">
        <f t="shared" si="2864"/>
        <v>0</v>
      </c>
      <c r="ND118" s="27">
        <f t="shared" si="2865"/>
        <v>0</v>
      </c>
      <c r="NE118" s="27">
        <f t="shared" si="2866"/>
        <v>0</v>
      </c>
      <c r="NF118" s="27">
        <f t="shared" si="2867"/>
        <v>0</v>
      </c>
      <c r="NG118" s="27">
        <f t="shared" si="2868"/>
        <v>0</v>
      </c>
      <c r="NH118" s="27">
        <f t="shared" si="2869"/>
        <v>0</v>
      </c>
      <c r="NI118" s="27">
        <f t="shared" si="2870"/>
        <v>0</v>
      </c>
      <c r="NJ118" s="27">
        <f t="shared" si="2871"/>
        <v>0</v>
      </c>
      <c r="NK118" s="27">
        <f t="shared" si="2872"/>
        <v>0</v>
      </c>
      <c r="NL118" s="27">
        <f t="shared" si="2873"/>
        <v>0</v>
      </c>
      <c r="NM118" s="27">
        <f t="shared" si="2874"/>
        <v>0</v>
      </c>
      <c r="NN118" s="27">
        <f t="shared" si="2875"/>
        <v>0</v>
      </c>
      <c r="NO118" s="27">
        <f t="shared" si="2876"/>
        <v>0</v>
      </c>
      <c r="NP118" s="27">
        <f t="shared" si="2877"/>
        <v>0</v>
      </c>
      <c r="NQ118" s="27">
        <f t="shared" si="2878"/>
        <v>0</v>
      </c>
      <c r="NR118" s="27">
        <f t="shared" si="2879"/>
        <v>0</v>
      </c>
      <c r="NS118" s="27">
        <f t="shared" si="2880"/>
        <v>0</v>
      </c>
      <c r="NT118" s="27">
        <f t="shared" si="2881"/>
        <v>0</v>
      </c>
      <c r="NU118" s="27">
        <f t="shared" si="2882"/>
        <v>0</v>
      </c>
      <c r="NV118" s="27">
        <f t="shared" si="2883"/>
        <v>0</v>
      </c>
      <c r="NX118" s="28">
        <f t="shared" si="2884"/>
        <v>236</v>
      </c>
      <c r="NY118" s="28">
        <f t="shared" si="2885"/>
        <v>0</v>
      </c>
      <c r="NZ118" s="28">
        <f t="shared" si="2886"/>
        <v>38</v>
      </c>
      <c r="OA118" s="28">
        <f t="shared" si="2887"/>
        <v>0</v>
      </c>
      <c r="OB118" s="28">
        <f t="shared" si="2888"/>
        <v>0</v>
      </c>
      <c r="OC118" s="28">
        <f t="shared" si="2889"/>
        <v>180</v>
      </c>
      <c r="OD118" s="28">
        <f t="shared" si="2890"/>
        <v>255</v>
      </c>
      <c r="OE118" s="28">
        <f t="shared" si="2891"/>
        <v>180</v>
      </c>
      <c r="OG118" s="27" t="str">
        <f t="shared" si="2892"/>
        <v>33</v>
      </c>
      <c r="OH118" s="27" t="str">
        <f t="shared" si="2893"/>
        <v>12</v>
      </c>
      <c r="OI118" s="27" t="str">
        <f t="shared" si="2894"/>
        <v>12</v>
      </c>
      <c r="OJ118" s="27">
        <f t="shared" si="2895"/>
        <v>0</v>
      </c>
      <c r="OK118" s="27">
        <f t="shared" si="2896"/>
        <v>0</v>
      </c>
      <c r="OL118" s="27" t="str">
        <f t="shared" si="2897"/>
        <v>19</v>
      </c>
      <c r="OM118" s="27">
        <f t="shared" si="2898"/>
        <v>0</v>
      </c>
      <c r="ON118" s="27" t="str">
        <f t="shared" si="2899"/>
        <v>12</v>
      </c>
      <c r="OO118" s="27">
        <f t="shared" si="2900"/>
        <v>0</v>
      </c>
      <c r="OP118" s="27">
        <f t="shared" si="2901"/>
        <v>0</v>
      </c>
      <c r="OQ118" s="27">
        <f t="shared" si="2902"/>
        <v>0</v>
      </c>
      <c r="OR118" s="27" t="str">
        <f t="shared" si="2903"/>
        <v>17</v>
      </c>
      <c r="OS118" s="27">
        <f t="shared" si="2904"/>
        <v>0</v>
      </c>
      <c r="OT118" s="27" t="str">
        <f t="shared" si="2905"/>
        <v>26</v>
      </c>
      <c r="OU118" s="27" t="str">
        <f t="shared" si="2906"/>
        <v>20</v>
      </c>
      <c r="OV118" s="27">
        <f t="shared" si="2907"/>
        <v>0</v>
      </c>
      <c r="OW118" s="27">
        <f t="shared" si="2908"/>
        <v>0</v>
      </c>
      <c r="OX118" s="27">
        <f t="shared" si="2909"/>
        <v>0</v>
      </c>
      <c r="OY118" s="27">
        <f t="shared" si="2910"/>
        <v>0</v>
      </c>
      <c r="OZ118" s="27">
        <f t="shared" si="2911"/>
        <v>0</v>
      </c>
      <c r="PA118" s="27" t="str">
        <f t="shared" si="2912"/>
        <v>16</v>
      </c>
      <c r="PB118" s="27">
        <f t="shared" si="2913"/>
        <v>0</v>
      </c>
      <c r="PC118" s="27">
        <f t="shared" si="2914"/>
        <v>0</v>
      </c>
      <c r="PD118" s="27" t="str">
        <f t="shared" si="2915"/>
        <v>21</v>
      </c>
      <c r="PE118" s="27">
        <f t="shared" si="2916"/>
        <v>0</v>
      </c>
      <c r="PF118" s="27">
        <f t="shared" si="2917"/>
        <v>0</v>
      </c>
      <c r="PG118" s="27" t="str">
        <f t="shared" si="2918"/>
        <v>19</v>
      </c>
      <c r="PH118" s="27">
        <f t="shared" si="2919"/>
        <v>0</v>
      </c>
      <c r="PI118" s="27">
        <f t="shared" si="2920"/>
        <v>0</v>
      </c>
      <c r="PJ118" s="27" t="str">
        <f t="shared" si="2921"/>
        <v>22</v>
      </c>
      <c r="PK118" s="27">
        <f t="shared" si="2922"/>
        <v>0</v>
      </c>
      <c r="PL118" s="27">
        <f t="shared" si="2923"/>
        <v>0</v>
      </c>
      <c r="PM118" s="27" t="str">
        <f t="shared" si="2924"/>
        <v>28</v>
      </c>
      <c r="PN118" s="27">
        <f t="shared" si="2925"/>
        <v>0</v>
      </c>
      <c r="PO118" s="27">
        <f t="shared" si="2926"/>
        <v>0</v>
      </c>
      <c r="PP118" s="27" t="str">
        <f t="shared" si="2927"/>
        <v>17</v>
      </c>
      <c r="PQ118" s="27">
        <f t="shared" si="2928"/>
        <v>0</v>
      </c>
      <c r="PR118" s="27">
        <f t="shared" si="2929"/>
        <v>0</v>
      </c>
      <c r="PS118" s="27">
        <f t="shared" si="2930"/>
        <v>0</v>
      </c>
      <c r="PT118" s="27">
        <f t="shared" si="2931"/>
        <v>0</v>
      </c>
      <c r="PU118" s="27">
        <f t="shared" si="2932"/>
        <v>0</v>
      </c>
      <c r="PV118" s="27">
        <f t="shared" si="2933"/>
        <v>0</v>
      </c>
      <c r="PW118" s="27">
        <f t="shared" si="2934"/>
        <v>0</v>
      </c>
      <c r="PX118" s="27">
        <f t="shared" si="2935"/>
        <v>0</v>
      </c>
      <c r="PY118" s="27">
        <f t="shared" si="2936"/>
        <v>0</v>
      </c>
      <c r="PZ118" s="27">
        <f t="shared" si="2937"/>
        <v>0</v>
      </c>
      <c r="QA118" s="27">
        <f t="shared" si="2938"/>
        <v>0</v>
      </c>
      <c r="QB118" s="27">
        <f t="shared" si="2939"/>
        <v>0</v>
      </c>
      <c r="QC118" s="27">
        <f t="shared" si="2940"/>
        <v>0</v>
      </c>
      <c r="QD118" s="27">
        <f t="shared" si="2941"/>
        <v>0</v>
      </c>
      <c r="QE118" s="27">
        <f t="shared" si="2942"/>
        <v>0</v>
      </c>
      <c r="QF118" s="27">
        <f t="shared" si="2943"/>
        <v>0</v>
      </c>
      <c r="QG118" s="27">
        <f t="shared" si="2944"/>
        <v>0</v>
      </c>
      <c r="QH118" s="27">
        <f t="shared" si="2945"/>
        <v>0</v>
      </c>
      <c r="QI118" s="27">
        <f t="shared" si="2946"/>
        <v>0</v>
      </c>
      <c r="QJ118" s="27">
        <f t="shared" si="2947"/>
        <v>0</v>
      </c>
      <c r="QK118" s="27">
        <f t="shared" si="2948"/>
        <v>0</v>
      </c>
      <c r="QL118" s="27">
        <f t="shared" si="2949"/>
        <v>0</v>
      </c>
      <c r="QM118" s="27">
        <f t="shared" si="2950"/>
        <v>0</v>
      </c>
      <c r="QN118" s="27">
        <f t="shared" si="2951"/>
        <v>0</v>
      </c>
      <c r="QO118" s="27">
        <f t="shared" si="2952"/>
        <v>0</v>
      </c>
      <c r="QP118" s="27">
        <f t="shared" si="2953"/>
        <v>0</v>
      </c>
      <c r="QQ118" s="27">
        <f t="shared" si="2954"/>
        <v>0</v>
      </c>
      <c r="QR118" s="27">
        <f t="shared" si="2955"/>
        <v>0</v>
      </c>
      <c r="QS118" s="27">
        <f t="shared" si="2956"/>
        <v>0</v>
      </c>
      <c r="QT118" s="27">
        <f t="shared" si="2957"/>
        <v>0</v>
      </c>
      <c r="QU118" s="27">
        <f t="shared" si="2958"/>
        <v>0</v>
      </c>
      <c r="QV118" s="27">
        <f t="shared" si="2959"/>
        <v>0</v>
      </c>
      <c r="QW118" s="27">
        <f t="shared" si="2960"/>
        <v>0</v>
      </c>
      <c r="QX118" s="27">
        <f t="shared" si="2961"/>
        <v>0</v>
      </c>
      <c r="QY118" s="27">
        <f t="shared" si="2962"/>
        <v>0</v>
      </c>
      <c r="QZ118" s="27">
        <f t="shared" si="2963"/>
        <v>0</v>
      </c>
      <c r="RA118" s="27">
        <f t="shared" si="2964"/>
        <v>0</v>
      </c>
      <c r="RB118" s="27">
        <f t="shared" si="2965"/>
        <v>0</v>
      </c>
      <c r="RC118" s="27">
        <f t="shared" si="2966"/>
        <v>0</v>
      </c>
      <c r="RD118" s="27">
        <f t="shared" si="2967"/>
        <v>0</v>
      </c>
      <c r="RE118" s="27">
        <f t="shared" si="2968"/>
        <v>0</v>
      </c>
      <c r="RF118" s="27">
        <f t="shared" si="2969"/>
        <v>0</v>
      </c>
      <c r="RG118" s="27">
        <f t="shared" si="2970"/>
        <v>0</v>
      </c>
      <c r="RH118" s="27">
        <f t="shared" si="2971"/>
        <v>0</v>
      </c>
      <c r="RI118" s="27">
        <f t="shared" si="2972"/>
        <v>0</v>
      </c>
      <c r="RJ118" s="27">
        <f t="shared" si="2973"/>
        <v>0</v>
      </c>
      <c r="RL118" s="28">
        <f t="shared" si="2974"/>
        <v>80</v>
      </c>
      <c r="RM118" s="28">
        <f t="shared" si="2975"/>
        <v>0</v>
      </c>
      <c r="RN118" s="28">
        <f t="shared" si="2976"/>
        <v>16</v>
      </c>
      <c r="RO118" s="28">
        <f t="shared" si="2977"/>
        <v>0</v>
      </c>
      <c r="RP118" s="28">
        <f t="shared" si="2978"/>
        <v>0</v>
      </c>
      <c r="RQ118" s="28">
        <f t="shared" si="2979"/>
        <v>88</v>
      </c>
      <c r="RT118" s="27" t="str">
        <f t="shared" si="2980"/>
        <v>5</v>
      </c>
      <c r="RU118" s="27" t="str">
        <f t="shared" si="2981"/>
        <v>10</v>
      </c>
      <c r="RV118" s="27" t="str">
        <f t="shared" si="2982"/>
        <v>5</v>
      </c>
      <c r="RW118" s="27" t="str">
        <f t="shared" si="2983"/>
        <v>0</v>
      </c>
      <c r="RX118" s="27" t="str">
        <f t="shared" si="2984"/>
        <v>0</v>
      </c>
      <c r="RY118" s="27" t="str">
        <f t="shared" si="2985"/>
        <v>4</v>
      </c>
      <c r="RZ118" s="27" t="str">
        <f t="shared" si="2986"/>
        <v>0</v>
      </c>
      <c r="SA118" s="27" t="str">
        <f t="shared" si="2987"/>
        <v>8</v>
      </c>
      <c r="SB118" s="27" t="str">
        <f t="shared" si="2988"/>
        <v>0</v>
      </c>
      <c r="SC118" s="27" t="str">
        <f t="shared" si="2989"/>
        <v>0</v>
      </c>
      <c r="SD118" s="27" t="str">
        <f t="shared" si="2990"/>
        <v>0</v>
      </c>
      <c r="SE118" s="27" t="str">
        <f t="shared" si="2991"/>
        <v>7</v>
      </c>
      <c r="SF118" s="27" t="str">
        <f t="shared" si="2992"/>
        <v>0</v>
      </c>
      <c r="SG118" s="27" t="str">
        <f t="shared" si="2993"/>
        <v>8</v>
      </c>
      <c r="SH118" s="27" t="str">
        <f t="shared" si="2994"/>
        <v>8</v>
      </c>
      <c r="SI118" s="27" t="str">
        <f t="shared" si="2995"/>
        <v>0</v>
      </c>
      <c r="SJ118" s="27" t="str">
        <f t="shared" si="2996"/>
        <v>0</v>
      </c>
      <c r="SK118" s="27" t="str">
        <f t="shared" si="2997"/>
        <v>0</v>
      </c>
      <c r="SL118" s="27" t="str">
        <f t="shared" si="2998"/>
        <v>0</v>
      </c>
      <c r="SM118" s="27" t="str">
        <f t="shared" si="2999"/>
        <v>0</v>
      </c>
      <c r="SN118" s="27" t="str">
        <f t="shared" si="3000"/>
        <v>7</v>
      </c>
      <c r="SO118" s="27" t="str">
        <f t="shared" si="3001"/>
        <v>0</v>
      </c>
      <c r="SP118" s="27" t="str">
        <f t="shared" si="3002"/>
        <v>0</v>
      </c>
      <c r="SQ118" s="27" t="str">
        <f t="shared" si="3003"/>
        <v>7</v>
      </c>
      <c r="SR118" s="27" t="str">
        <f t="shared" si="3004"/>
        <v>0</v>
      </c>
      <c r="SS118" s="27" t="str">
        <f t="shared" si="3005"/>
        <v>0</v>
      </c>
      <c r="ST118" s="27" t="str">
        <f t="shared" si="3006"/>
        <v>8</v>
      </c>
      <c r="SU118" s="27" t="str">
        <f t="shared" si="3007"/>
        <v>0</v>
      </c>
      <c r="SV118" s="27" t="str">
        <f t="shared" si="3008"/>
        <v>0</v>
      </c>
      <c r="SW118" s="27" t="str">
        <f t="shared" si="3009"/>
        <v>6</v>
      </c>
      <c r="SX118" s="27" t="str">
        <f t="shared" si="3010"/>
        <v>0</v>
      </c>
      <c r="SY118" s="27" t="str">
        <f t="shared" si="3011"/>
        <v>0</v>
      </c>
      <c r="SZ118" s="27" t="str">
        <f t="shared" si="3012"/>
        <v>5</v>
      </c>
      <c r="TA118" s="27" t="str">
        <f t="shared" si="3013"/>
        <v>0</v>
      </c>
      <c r="TB118" s="27" t="str">
        <f t="shared" si="3014"/>
        <v>0</v>
      </c>
      <c r="TC118" s="27" t="str">
        <f t="shared" si="3015"/>
        <v>8</v>
      </c>
      <c r="TD118" s="27" t="str">
        <f t="shared" si="3016"/>
        <v>0</v>
      </c>
      <c r="TE118" s="27" t="str">
        <f t="shared" si="3017"/>
        <v>0</v>
      </c>
      <c r="TF118" s="27" t="str">
        <f t="shared" si="3018"/>
        <v>0</v>
      </c>
      <c r="TG118" s="27" t="str">
        <f t="shared" si="3019"/>
        <v>0</v>
      </c>
      <c r="TH118" s="27" t="str">
        <f t="shared" si="3020"/>
        <v>0</v>
      </c>
      <c r="TI118" s="27" t="str">
        <f t="shared" si="3021"/>
        <v>0</v>
      </c>
      <c r="TJ118" s="27" t="str">
        <f t="shared" si="3022"/>
        <v>0</v>
      </c>
      <c r="TK118" s="27" t="str">
        <f t="shared" si="3023"/>
        <v>0</v>
      </c>
      <c r="TL118" s="27" t="str">
        <f t="shared" si="3024"/>
        <v>0</v>
      </c>
      <c r="TM118" s="27" t="str">
        <f t="shared" si="3025"/>
        <v>0</v>
      </c>
      <c r="TN118" s="27" t="str">
        <f t="shared" si="3026"/>
        <v>0</v>
      </c>
      <c r="TO118" s="27" t="str">
        <f t="shared" si="3027"/>
        <v>0</v>
      </c>
      <c r="TP118" s="27" t="str">
        <f t="shared" si="3028"/>
        <v>0</v>
      </c>
      <c r="TQ118" s="27" t="str">
        <f t="shared" si="3029"/>
        <v>0</v>
      </c>
      <c r="TR118" s="27" t="str">
        <f t="shared" si="3030"/>
        <v>0</v>
      </c>
      <c r="TS118" s="27" t="str">
        <f t="shared" si="3031"/>
        <v>0</v>
      </c>
      <c r="TT118" s="27" t="str">
        <f t="shared" si="3032"/>
        <v>0</v>
      </c>
      <c r="TU118" s="27" t="str">
        <f t="shared" si="3033"/>
        <v>0</v>
      </c>
      <c r="TV118" s="27" t="str">
        <f t="shared" si="3034"/>
        <v>0</v>
      </c>
      <c r="TW118" s="27" t="str">
        <f t="shared" si="3035"/>
        <v>0</v>
      </c>
      <c r="TX118" s="27" t="str">
        <f t="shared" si="3036"/>
        <v>0</v>
      </c>
      <c r="TY118" s="27" t="str">
        <f t="shared" si="3037"/>
        <v>0</v>
      </c>
      <c r="TZ118" s="27" t="str">
        <f t="shared" si="3038"/>
        <v>0</v>
      </c>
      <c r="UA118" s="27" t="str">
        <f t="shared" si="3039"/>
        <v>0</v>
      </c>
      <c r="UB118" s="27" t="str">
        <f t="shared" si="3040"/>
        <v>0</v>
      </c>
      <c r="UC118" s="27" t="str">
        <f t="shared" si="3041"/>
        <v>0</v>
      </c>
      <c r="UD118" s="27" t="str">
        <f t="shared" si="3042"/>
        <v>0</v>
      </c>
      <c r="UE118" s="27" t="str">
        <f t="shared" si="3043"/>
        <v>0</v>
      </c>
      <c r="UF118" s="27" t="str">
        <f t="shared" si="3044"/>
        <v>0</v>
      </c>
      <c r="UG118" s="27" t="str">
        <f t="shared" si="3045"/>
        <v>0</v>
      </c>
      <c r="UH118" s="27" t="str">
        <f t="shared" si="3046"/>
        <v>0</v>
      </c>
      <c r="UI118" s="27" t="str">
        <f t="shared" si="3047"/>
        <v>0</v>
      </c>
      <c r="UJ118" s="27" t="str">
        <f t="shared" si="3048"/>
        <v>0</v>
      </c>
      <c r="UK118" s="27" t="str">
        <f t="shared" si="3049"/>
        <v>0</v>
      </c>
      <c r="UL118" s="27" t="str">
        <f t="shared" si="3050"/>
        <v>0</v>
      </c>
      <c r="UM118" s="27" t="str">
        <f t="shared" si="3051"/>
        <v>0</v>
      </c>
      <c r="UN118" s="27" t="str">
        <f t="shared" si="3052"/>
        <v>0</v>
      </c>
      <c r="UO118" s="27" t="str">
        <f t="shared" si="3053"/>
        <v>0</v>
      </c>
      <c r="UP118" s="27" t="str">
        <f t="shared" si="3054"/>
        <v>0</v>
      </c>
      <c r="UQ118" s="27" t="str">
        <f t="shared" si="3055"/>
        <v>0</v>
      </c>
      <c r="UR118" s="27" t="str">
        <f t="shared" si="3056"/>
        <v>0</v>
      </c>
      <c r="US118" s="27" t="str">
        <f t="shared" si="3057"/>
        <v>0</v>
      </c>
      <c r="UT118" s="27" t="str">
        <f t="shared" si="3058"/>
        <v>0</v>
      </c>
      <c r="UU118" s="27" t="str">
        <f t="shared" si="3059"/>
        <v>0</v>
      </c>
      <c r="UV118" s="27" t="str">
        <f t="shared" si="3060"/>
        <v>0</v>
      </c>
      <c r="UW118" s="27" t="str">
        <f t="shared" si="3061"/>
        <v>0</v>
      </c>
      <c r="UY118" s="28">
        <f t="shared" si="3062"/>
        <v>-43.54</v>
      </c>
      <c r="UZ118" s="28">
        <f t="shared" si="3063"/>
        <v>0</v>
      </c>
      <c r="VA118" s="28">
        <f t="shared" si="3064"/>
        <v>-6.13</v>
      </c>
      <c r="VB118" s="28">
        <f t="shared" si="3065"/>
        <v>0</v>
      </c>
      <c r="VC118" s="28">
        <f t="shared" si="3066"/>
        <v>0</v>
      </c>
      <c r="VD118" s="28">
        <f t="shared" si="3067"/>
        <v>-46.604999999999997</v>
      </c>
      <c r="VG118" s="27" t="str">
        <f t="shared" si="3068"/>
        <v>-9.79</v>
      </c>
      <c r="VH118" s="27" t="str">
        <f t="shared" si="3069"/>
        <v>-2.12</v>
      </c>
      <c r="VI118" s="27" t="str">
        <f t="shared" si="3070"/>
        <v>6</v>
      </c>
      <c r="VJ118" s="27">
        <f t="shared" si="3071"/>
        <v>0</v>
      </c>
      <c r="VK118" s="27">
        <f t="shared" si="3072"/>
        <v>0</v>
      </c>
      <c r="VL118" s="27" t="str">
        <f t="shared" si="3073"/>
        <v>-0.5</v>
      </c>
      <c r="VM118" s="27">
        <f t="shared" si="3074"/>
        <v>0</v>
      </c>
      <c r="VN118" s="27" t="str">
        <f t="shared" si="3075"/>
        <v>0.87</v>
      </c>
      <c r="VO118" s="27">
        <f t="shared" si="3076"/>
        <v>0</v>
      </c>
      <c r="VP118" s="27">
        <f t="shared" si="3077"/>
        <v>0</v>
      </c>
      <c r="VQ118" s="27">
        <f t="shared" si="3078"/>
        <v>0</v>
      </c>
      <c r="VR118" s="27" t="str">
        <f t="shared" si="3079"/>
        <v>-1.22</v>
      </c>
      <c r="VS118" s="27">
        <f t="shared" si="3080"/>
        <v>0</v>
      </c>
      <c r="VT118" s="27" t="str">
        <f t="shared" si="3081"/>
        <v>-7</v>
      </c>
      <c r="VU118" s="27" t="str">
        <f t="shared" si="3082"/>
        <v>-6.02</v>
      </c>
      <c r="VV118" s="27">
        <f t="shared" si="3083"/>
        <v>0</v>
      </c>
      <c r="VW118" s="27">
        <f t="shared" si="3084"/>
        <v>0</v>
      </c>
      <c r="VX118" s="27">
        <f t="shared" si="3085"/>
        <v>0</v>
      </c>
      <c r="VY118" s="27">
        <f t="shared" si="3086"/>
        <v>0</v>
      </c>
      <c r="VZ118" s="27">
        <f t="shared" si="3087"/>
        <v>0</v>
      </c>
      <c r="WA118" s="27" t="str">
        <f t="shared" si="3088"/>
        <v>0.72</v>
      </c>
      <c r="WB118" s="27">
        <f t="shared" si="3089"/>
        <v>0</v>
      </c>
      <c r="WC118" s="27">
        <f t="shared" si="3090"/>
        <v>0</v>
      </c>
      <c r="WD118" s="27" t="str">
        <f t="shared" si="3091"/>
        <v>-3.95</v>
      </c>
      <c r="WE118" s="27">
        <f t="shared" si="3092"/>
        <v>0</v>
      </c>
      <c r="WF118" s="27">
        <f t="shared" si="3093"/>
        <v>0</v>
      </c>
      <c r="WG118" s="27" t="str">
        <f t="shared" si="3094"/>
        <v>-10.38</v>
      </c>
      <c r="WH118" s="27">
        <f t="shared" si="3095"/>
        <v>0</v>
      </c>
      <c r="WI118" s="27">
        <f t="shared" si="3096"/>
        <v>0</v>
      </c>
      <c r="WJ118" s="27" t="str">
        <f t="shared" si="3097"/>
        <v>-7.45</v>
      </c>
      <c r="WK118" s="27">
        <f t="shared" si="3098"/>
        <v>0</v>
      </c>
      <c r="WL118" s="27">
        <f t="shared" si="3099"/>
        <v>0</v>
      </c>
      <c r="WM118" s="27" t="str">
        <f t="shared" si="3100"/>
        <v>-9.61</v>
      </c>
      <c r="WN118" s="27">
        <f t="shared" si="3101"/>
        <v>0</v>
      </c>
      <c r="WO118" s="27">
        <f t="shared" si="3102"/>
        <v>0</v>
      </c>
      <c r="WP118" s="27" t="str">
        <f t="shared" si="3103"/>
        <v>0.78</v>
      </c>
      <c r="WQ118" s="27">
        <f t="shared" si="3104"/>
        <v>0</v>
      </c>
      <c r="WR118" s="27">
        <f t="shared" si="3105"/>
        <v>0</v>
      </c>
      <c r="WS118" s="27">
        <f t="shared" si="3106"/>
        <v>0</v>
      </c>
      <c r="WT118" s="27">
        <f t="shared" si="3107"/>
        <v>0</v>
      </c>
      <c r="WU118" s="27">
        <f t="shared" si="3108"/>
        <v>0</v>
      </c>
      <c r="WV118" s="27">
        <f t="shared" si="3109"/>
        <v>0</v>
      </c>
      <c r="WW118" s="27">
        <f t="shared" si="3110"/>
        <v>0</v>
      </c>
      <c r="WX118" s="27">
        <f t="shared" si="3111"/>
        <v>0</v>
      </c>
      <c r="WY118" s="27">
        <f t="shared" si="3112"/>
        <v>0</v>
      </c>
      <c r="WZ118" s="27">
        <f t="shared" si="3113"/>
        <v>0</v>
      </c>
      <c r="XA118" s="27">
        <f t="shared" si="3114"/>
        <v>0</v>
      </c>
      <c r="XB118" s="27">
        <f t="shared" si="3115"/>
        <v>0</v>
      </c>
      <c r="XC118" s="27">
        <f t="shared" si="3116"/>
        <v>0</v>
      </c>
      <c r="XD118" s="27">
        <f t="shared" si="3117"/>
        <v>0</v>
      </c>
      <c r="XE118" s="27">
        <f t="shared" si="3118"/>
        <v>0</v>
      </c>
      <c r="XF118" s="27">
        <f t="shared" si="3119"/>
        <v>0</v>
      </c>
      <c r="XG118" s="27">
        <f t="shared" si="3120"/>
        <v>0</v>
      </c>
      <c r="XH118" s="27">
        <f t="shared" si="3121"/>
        <v>0</v>
      </c>
      <c r="XI118" s="27">
        <f t="shared" si="3122"/>
        <v>0</v>
      </c>
      <c r="XJ118" s="27">
        <f t="shared" si="3123"/>
        <v>0</v>
      </c>
      <c r="XK118" s="27">
        <f t="shared" si="3124"/>
        <v>0</v>
      </c>
      <c r="XL118" s="27">
        <f t="shared" si="3125"/>
        <v>0</v>
      </c>
      <c r="XM118" s="27">
        <f t="shared" si="3126"/>
        <v>0</v>
      </c>
      <c r="XN118" s="27">
        <f t="shared" si="3127"/>
        <v>0</v>
      </c>
      <c r="XO118" s="27">
        <f t="shared" si="3128"/>
        <v>0</v>
      </c>
      <c r="XP118" s="27">
        <f t="shared" si="3129"/>
        <v>0</v>
      </c>
      <c r="XQ118" s="27">
        <f t="shared" si="3130"/>
        <v>0</v>
      </c>
      <c r="XR118" s="27">
        <f t="shared" si="3131"/>
        <v>0</v>
      </c>
      <c r="XS118" s="27">
        <f t="shared" si="3132"/>
        <v>0</v>
      </c>
      <c r="XT118" s="27">
        <f t="shared" si="3133"/>
        <v>0</v>
      </c>
      <c r="XU118" s="27">
        <f t="shared" si="3134"/>
        <v>0</v>
      </c>
      <c r="XV118" s="27">
        <f t="shared" si="3135"/>
        <v>0</v>
      </c>
      <c r="XW118" s="27">
        <f t="shared" si="3136"/>
        <v>0</v>
      </c>
      <c r="XX118" s="27">
        <f t="shared" si="3137"/>
        <v>0</v>
      </c>
      <c r="XY118" s="27">
        <f t="shared" si="3138"/>
        <v>0</v>
      </c>
      <c r="XZ118" s="27">
        <f t="shared" si="3139"/>
        <v>0</v>
      </c>
      <c r="YA118" s="27">
        <f t="shared" si="3140"/>
        <v>0</v>
      </c>
      <c r="YB118" s="27">
        <f t="shared" si="3141"/>
        <v>0</v>
      </c>
      <c r="YC118" s="27">
        <f t="shared" si="3142"/>
        <v>0</v>
      </c>
      <c r="YD118" s="27">
        <f t="shared" si="3143"/>
        <v>0</v>
      </c>
      <c r="YE118" s="27">
        <f t="shared" si="3144"/>
        <v>0</v>
      </c>
      <c r="YF118" s="27">
        <f t="shared" si="3145"/>
        <v>0</v>
      </c>
      <c r="YG118" s="27">
        <f t="shared" si="3146"/>
        <v>0</v>
      </c>
      <c r="YH118" s="27">
        <f t="shared" si="3147"/>
        <v>0</v>
      </c>
      <c r="YI118" s="27">
        <f t="shared" si="3148"/>
        <v>0</v>
      </c>
      <c r="YJ118" s="27">
        <f t="shared" si="3149"/>
        <v>0</v>
      </c>
      <c r="YL118" s="28">
        <f t="shared" si="3150"/>
        <v>393</v>
      </c>
      <c r="YM118" s="28">
        <f t="shared" si="3151"/>
        <v>0</v>
      </c>
      <c r="YN118" s="28">
        <f t="shared" si="3152"/>
        <v>65</v>
      </c>
      <c r="YO118" s="28">
        <f t="shared" si="3153"/>
        <v>0</v>
      </c>
      <c r="YP118" s="28">
        <f t="shared" si="3154"/>
        <v>0</v>
      </c>
      <c r="YQ118" s="28">
        <f t="shared" si="3155"/>
        <v>425.5</v>
      </c>
      <c r="YT118" s="27" t="str">
        <f t="shared" si="3156"/>
        <v>61</v>
      </c>
      <c r="YU118" s="27" t="str">
        <f t="shared" si="3157"/>
        <v>8</v>
      </c>
      <c r="YV118" s="27" t="str">
        <f t="shared" si="3158"/>
        <v>9</v>
      </c>
      <c r="YW118" s="27">
        <f t="shared" si="3159"/>
        <v>0</v>
      </c>
      <c r="YX118" s="27">
        <f t="shared" si="3160"/>
        <v>0</v>
      </c>
      <c r="YY118" s="27" t="str">
        <f t="shared" si="3161"/>
        <v>42</v>
      </c>
      <c r="YZ118" s="27">
        <f t="shared" si="3162"/>
        <v>0</v>
      </c>
      <c r="ZA118" s="27" t="str">
        <f t="shared" si="3163"/>
        <v>25</v>
      </c>
      <c r="ZB118" s="27">
        <f t="shared" si="3164"/>
        <v>0</v>
      </c>
      <c r="ZC118" s="27">
        <f t="shared" si="3165"/>
        <v>0</v>
      </c>
      <c r="ZD118" s="27">
        <f t="shared" si="3166"/>
        <v>0</v>
      </c>
      <c r="ZE118" s="27" t="str">
        <f t="shared" si="3167"/>
        <v>35</v>
      </c>
      <c r="ZF118" s="27">
        <f t="shared" si="3168"/>
        <v>0</v>
      </c>
      <c r="ZG118" s="27" t="str">
        <f t="shared" si="3169"/>
        <v>40</v>
      </c>
      <c r="ZH118" s="27" t="str">
        <f t="shared" si="3170"/>
        <v>50</v>
      </c>
      <c r="ZI118" s="27">
        <f t="shared" si="3171"/>
        <v>0</v>
      </c>
      <c r="ZJ118" s="27">
        <f t="shared" si="3172"/>
        <v>0</v>
      </c>
      <c r="ZK118" s="27">
        <f t="shared" si="3173"/>
        <v>0</v>
      </c>
      <c r="ZL118" s="27">
        <f t="shared" si="3174"/>
        <v>0</v>
      </c>
      <c r="ZM118" s="27">
        <f t="shared" si="3175"/>
        <v>0</v>
      </c>
      <c r="ZN118" s="27" t="str">
        <f t="shared" si="3176"/>
        <v>20</v>
      </c>
      <c r="ZO118" s="27">
        <f t="shared" si="3177"/>
        <v>0</v>
      </c>
      <c r="ZP118" s="27">
        <f t="shared" si="3178"/>
        <v>0</v>
      </c>
      <c r="ZQ118" s="27" t="str">
        <f t="shared" si="3179"/>
        <v>20</v>
      </c>
      <c r="ZR118" s="27">
        <f t="shared" si="3180"/>
        <v>0</v>
      </c>
      <c r="ZS118" s="27">
        <f t="shared" si="3181"/>
        <v>0</v>
      </c>
      <c r="ZT118" s="27" t="str">
        <f t="shared" si="3182"/>
        <v>55</v>
      </c>
      <c r="ZU118" s="27">
        <f t="shared" si="3183"/>
        <v>0</v>
      </c>
      <c r="ZV118" s="27">
        <f t="shared" si="3184"/>
        <v>0</v>
      </c>
      <c r="ZW118" s="27" t="str">
        <f t="shared" si="3185"/>
        <v>33</v>
      </c>
      <c r="ZX118" s="27">
        <f t="shared" si="3186"/>
        <v>0</v>
      </c>
      <c r="ZY118" s="27">
        <f t="shared" si="3187"/>
        <v>0</v>
      </c>
      <c r="ZZ118" s="27" t="str">
        <f t="shared" si="3188"/>
        <v>51</v>
      </c>
      <c r="AAA118" s="27">
        <f t="shared" si="3189"/>
        <v>0</v>
      </c>
      <c r="AAB118" s="27">
        <f t="shared" si="3190"/>
        <v>0</v>
      </c>
      <c r="AAC118" s="27" t="str">
        <f t="shared" si="3191"/>
        <v>9</v>
      </c>
      <c r="AAD118" s="27">
        <f t="shared" si="3192"/>
        <v>0</v>
      </c>
      <c r="AAE118" s="27">
        <f t="shared" si="3193"/>
        <v>0</v>
      </c>
      <c r="AAF118" s="27">
        <f t="shared" si="3194"/>
        <v>0</v>
      </c>
      <c r="AAG118" s="27">
        <f t="shared" si="3195"/>
        <v>0</v>
      </c>
      <c r="AAH118" s="27">
        <f t="shared" si="3196"/>
        <v>0</v>
      </c>
      <c r="AAI118" s="27">
        <f t="shared" si="3197"/>
        <v>0</v>
      </c>
      <c r="AAJ118" s="27">
        <f t="shared" si="3198"/>
        <v>0</v>
      </c>
      <c r="AAK118" s="27">
        <f t="shared" si="3199"/>
        <v>0</v>
      </c>
      <c r="AAL118" s="27">
        <f t="shared" si="3200"/>
        <v>0</v>
      </c>
      <c r="AAM118" s="27">
        <f t="shared" si="3201"/>
        <v>0</v>
      </c>
      <c r="AAN118" s="27">
        <f t="shared" si="3202"/>
        <v>0</v>
      </c>
      <c r="AAO118" s="27">
        <f t="shared" si="3203"/>
        <v>0</v>
      </c>
      <c r="AAP118" s="27">
        <f t="shared" si="3204"/>
        <v>0</v>
      </c>
      <c r="AAQ118" s="27">
        <f t="shared" si="3205"/>
        <v>0</v>
      </c>
      <c r="AAR118" s="27">
        <f t="shared" si="3206"/>
        <v>0</v>
      </c>
      <c r="AAS118" s="27">
        <f t="shared" si="3207"/>
        <v>0</v>
      </c>
      <c r="AAT118" s="27">
        <f t="shared" si="3208"/>
        <v>0</v>
      </c>
      <c r="AAU118" s="27">
        <f t="shared" si="3209"/>
        <v>0</v>
      </c>
      <c r="AAV118" s="27">
        <f t="shared" si="3210"/>
        <v>0</v>
      </c>
      <c r="AAW118" s="27">
        <f t="shared" si="3211"/>
        <v>0</v>
      </c>
      <c r="AAX118" s="27">
        <f t="shared" si="3212"/>
        <v>0</v>
      </c>
      <c r="AAY118" s="27">
        <f t="shared" si="3213"/>
        <v>0</v>
      </c>
      <c r="AAZ118" s="27">
        <f t="shared" si="3214"/>
        <v>0</v>
      </c>
      <c r="ABA118" s="27">
        <f t="shared" si="3215"/>
        <v>0</v>
      </c>
      <c r="ABB118" s="27">
        <f t="shared" si="3216"/>
        <v>0</v>
      </c>
      <c r="ABC118" s="27">
        <f t="shared" si="3217"/>
        <v>0</v>
      </c>
      <c r="ABD118" s="27">
        <f t="shared" si="3218"/>
        <v>0</v>
      </c>
      <c r="ABE118" s="27">
        <f t="shared" si="3219"/>
        <v>0</v>
      </c>
      <c r="ABF118" s="27">
        <f t="shared" si="3220"/>
        <v>0</v>
      </c>
      <c r="ABG118" s="27">
        <f t="shared" si="3221"/>
        <v>0</v>
      </c>
      <c r="ABH118" s="27">
        <f t="shared" si="3222"/>
        <v>0</v>
      </c>
      <c r="ABI118" s="27">
        <f t="shared" si="3223"/>
        <v>0</v>
      </c>
      <c r="ABJ118" s="27">
        <f t="shared" si="3224"/>
        <v>0</v>
      </c>
      <c r="ABK118" s="27">
        <f t="shared" si="3225"/>
        <v>0</v>
      </c>
      <c r="ABL118" s="27">
        <f t="shared" si="3226"/>
        <v>0</v>
      </c>
      <c r="ABM118" s="27">
        <f t="shared" si="3227"/>
        <v>0</v>
      </c>
      <c r="ABN118" s="27">
        <f t="shared" si="3228"/>
        <v>0</v>
      </c>
      <c r="ABO118" s="27">
        <f t="shared" si="3229"/>
        <v>0</v>
      </c>
      <c r="ABP118" s="27">
        <f t="shared" si="3230"/>
        <v>0</v>
      </c>
      <c r="ABQ118" s="27">
        <f t="shared" si="3231"/>
        <v>0</v>
      </c>
      <c r="ABR118" s="27">
        <f t="shared" si="3232"/>
        <v>0</v>
      </c>
      <c r="ABS118" s="27">
        <f t="shared" si="3233"/>
        <v>0</v>
      </c>
      <c r="ABT118" s="27">
        <f t="shared" si="3234"/>
        <v>0</v>
      </c>
      <c r="ABU118" s="27">
        <f t="shared" si="3235"/>
        <v>0</v>
      </c>
      <c r="ABV118" s="27">
        <f t="shared" si="3236"/>
        <v>0</v>
      </c>
      <c r="ABW118" s="27">
        <f t="shared" si="3237"/>
        <v>0</v>
      </c>
      <c r="ABY118" s="28">
        <f t="shared" si="3238"/>
        <v>323.7</v>
      </c>
      <c r="ABZ118" s="28">
        <f t="shared" si="3239"/>
        <v>0</v>
      </c>
      <c r="ACA118" s="28">
        <f t="shared" si="3240"/>
        <v>61.900000000000006</v>
      </c>
      <c r="ACB118" s="28">
        <f t="shared" si="3241"/>
        <v>0</v>
      </c>
      <c r="ACC118" s="28">
        <f t="shared" si="3242"/>
        <v>0</v>
      </c>
      <c r="ACD118" s="28">
        <f t="shared" si="3243"/>
        <v>354.65</v>
      </c>
      <c r="ACG118" s="27" t="str">
        <f t="shared" si="3244"/>
        <v>8.2</v>
      </c>
      <c r="ACH118" s="27" t="str">
        <f t="shared" si="3245"/>
        <v>88</v>
      </c>
      <c r="ACI118" s="27" t="str">
        <f t="shared" si="3246"/>
        <v>52.1</v>
      </c>
      <c r="ACJ118" s="27">
        <f t="shared" si="3247"/>
        <v>0</v>
      </c>
      <c r="ACK118" s="27">
        <f t="shared" si="3248"/>
        <v>0</v>
      </c>
      <c r="ACL118" s="27" t="str">
        <f t="shared" si="3249"/>
        <v>0</v>
      </c>
      <c r="ACM118" s="27">
        <f t="shared" si="3250"/>
        <v>0</v>
      </c>
      <c r="ACN118" s="27" t="str">
        <f t="shared" si="3251"/>
        <v>39.1</v>
      </c>
      <c r="ACO118" s="27">
        <f t="shared" si="3252"/>
        <v>0</v>
      </c>
      <c r="ACP118" s="27">
        <f t="shared" si="3253"/>
        <v>0</v>
      </c>
      <c r="ACQ118" s="27">
        <f t="shared" si="3254"/>
        <v>0</v>
      </c>
      <c r="ACR118" s="27" t="str">
        <f t="shared" si="3255"/>
        <v>32.9</v>
      </c>
      <c r="ACS118" s="27">
        <f t="shared" si="3256"/>
        <v>0</v>
      </c>
      <c r="ACT118" s="27" t="str">
        <f t="shared" si="3257"/>
        <v>22.8</v>
      </c>
      <c r="ACU118" s="27" t="str">
        <f t="shared" si="3258"/>
        <v>18.1</v>
      </c>
      <c r="ACV118" s="27">
        <f t="shared" si="3259"/>
        <v>0</v>
      </c>
      <c r="ACW118" s="27">
        <f t="shared" si="3260"/>
        <v>0</v>
      </c>
      <c r="ACX118" s="27">
        <f t="shared" si="3261"/>
        <v>0</v>
      </c>
      <c r="ACY118" s="27">
        <f t="shared" si="3262"/>
        <v>0</v>
      </c>
      <c r="ACZ118" s="27">
        <f t="shared" si="3263"/>
        <v>0</v>
      </c>
      <c r="ADA118" s="27" t="str">
        <f t="shared" si="3264"/>
        <v>22.6</v>
      </c>
      <c r="ADB118" s="27">
        <f t="shared" si="3265"/>
        <v>0</v>
      </c>
      <c r="ADC118" s="27">
        <f t="shared" si="3266"/>
        <v>0</v>
      </c>
      <c r="ADD118" s="27" t="str">
        <f t="shared" si="3267"/>
        <v>20.2</v>
      </c>
      <c r="ADE118" s="27">
        <f t="shared" si="3268"/>
        <v>0</v>
      </c>
      <c r="ADF118" s="27">
        <f t="shared" si="3269"/>
        <v>0</v>
      </c>
      <c r="ADG118" s="27" t="str">
        <f t="shared" si="3270"/>
        <v>26.4</v>
      </c>
      <c r="ADH118" s="27">
        <f t="shared" si="3271"/>
        <v>0</v>
      </c>
      <c r="ADI118" s="27">
        <f t="shared" si="3272"/>
        <v>0</v>
      </c>
      <c r="ADJ118" s="27" t="str">
        <f t="shared" si="3273"/>
        <v>9.4</v>
      </c>
      <c r="ADK118" s="27">
        <f t="shared" si="3274"/>
        <v>0</v>
      </c>
      <c r="ADL118" s="27">
        <f t="shared" si="3275"/>
        <v>0</v>
      </c>
      <c r="ADM118" s="27" t="str">
        <f t="shared" si="3276"/>
        <v>16.6</v>
      </c>
      <c r="ADN118" s="27">
        <f t="shared" si="3277"/>
        <v>0</v>
      </c>
      <c r="ADO118" s="27">
        <f t="shared" si="3278"/>
        <v>0</v>
      </c>
      <c r="ADP118" s="27" t="str">
        <f t="shared" si="3279"/>
        <v>29.2</v>
      </c>
      <c r="ADQ118" s="27">
        <f t="shared" si="3280"/>
        <v>0</v>
      </c>
      <c r="ADR118" s="27">
        <f t="shared" si="3281"/>
        <v>0</v>
      </c>
      <c r="ADS118" s="27">
        <f t="shared" si="3282"/>
        <v>0</v>
      </c>
      <c r="ADT118" s="27">
        <f t="shared" si="3283"/>
        <v>0</v>
      </c>
      <c r="ADU118" s="27">
        <f t="shared" si="3284"/>
        <v>0</v>
      </c>
      <c r="ADV118" s="27">
        <f t="shared" si="3285"/>
        <v>0</v>
      </c>
      <c r="ADW118" s="27">
        <f t="shared" si="3286"/>
        <v>0</v>
      </c>
      <c r="ADX118" s="27">
        <f t="shared" si="3287"/>
        <v>0</v>
      </c>
      <c r="ADY118" s="27">
        <f t="shared" si="3288"/>
        <v>0</v>
      </c>
      <c r="ADZ118" s="27">
        <f t="shared" si="3289"/>
        <v>0</v>
      </c>
      <c r="AEA118" s="27">
        <f t="shared" si="3290"/>
        <v>0</v>
      </c>
      <c r="AEB118" s="27">
        <f t="shared" si="3291"/>
        <v>0</v>
      </c>
      <c r="AEC118" s="27">
        <f t="shared" si="3292"/>
        <v>0</v>
      </c>
      <c r="AED118" s="27">
        <f t="shared" si="3293"/>
        <v>0</v>
      </c>
      <c r="AEE118" s="27">
        <f t="shared" si="3294"/>
        <v>0</v>
      </c>
      <c r="AEF118" s="27">
        <f t="shared" si="3295"/>
        <v>0</v>
      </c>
      <c r="AEG118" s="27">
        <f t="shared" si="3296"/>
        <v>0</v>
      </c>
      <c r="AEH118" s="27">
        <f t="shared" si="3297"/>
        <v>0</v>
      </c>
      <c r="AEI118" s="27">
        <f t="shared" si="3298"/>
        <v>0</v>
      </c>
      <c r="AEJ118" s="27">
        <f t="shared" si="3299"/>
        <v>0</v>
      </c>
      <c r="AEK118" s="27">
        <f t="shared" si="3300"/>
        <v>0</v>
      </c>
      <c r="AEL118" s="27">
        <f t="shared" si="3301"/>
        <v>0</v>
      </c>
      <c r="AEM118" s="27">
        <f t="shared" si="3302"/>
        <v>0</v>
      </c>
      <c r="AEN118" s="27">
        <f t="shared" si="3303"/>
        <v>0</v>
      </c>
      <c r="AEO118" s="27">
        <f t="shared" si="3304"/>
        <v>0</v>
      </c>
      <c r="AEP118" s="27">
        <f t="shared" si="3305"/>
        <v>0</v>
      </c>
      <c r="AEQ118" s="27">
        <f t="shared" si="3306"/>
        <v>0</v>
      </c>
      <c r="AER118" s="27">
        <f t="shared" si="3307"/>
        <v>0</v>
      </c>
      <c r="AES118" s="27">
        <f t="shared" si="3308"/>
        <v>0</v>
      </c>
      <c r="AET118" s="27">
        <f t="shared" si="3309"/>
        <v>0</v>
      </c>
      <c r="AEU118" s="27">
        <f t="shared" si="3310"/>
        <v>0</v>
      </c>
      <c r="AEV118" s="27">
        <f t="shared" si="3311"/>
        <v>0</v>
      </c>
      <c r="AEW118" s="27">
        <f t="shared" si="3312"/>
        <v>0</v>
      </c>
      <c r="AEX118" s="27">
        <f t="shared" si="3313"/>
        <v>0</v>
      </c>
      <c r="AEY118" s="27">
        <f t="shared" si="3314"/>
        <v>0</v>
      </c>
      <c r="AEZ118" s="27">
        <f t="shared" si="3315"/>
        <v>0</v>
      </c>
      <c r="AFA118" s="27">
        <f t="shared" si="3316"/>
        <v>0</v>
      </c>
      <c r="AFB118" s="27">
        <f t="shared" si="3317"/>
        <v>0</v>
      </c>
      <c r="AFC118" s="27">
        <f t="shared" si="3318"/>
        <v>0</v>
      </c>
      <c r="AFD118" s="27">
        <f t="shared" si="3319"/>
        <v>0</v>
      </c>
      <c r="AFE118" s="27">
        <f t="shared" si="3320"/>
        <v>0</v>
      </c>
      <c r="AFF118" s="27">
        <f t="shared" si="3321"/>
        <v>0</v>
      </c>
      <c r="AFG118" s="27">
        <f t="shared" si="3322"/>
        <v>0</v>
      </c>
      <c r="AFH118" s="27">
        <f t="shared" si="3323"/>
        <v>0</v>
      </c>
      <c r="AFI118" s="27">
        <f t="shared" si="3324"/>
        <v>0</v>
      </c>
      <c r="AFJ118" s="27">
        <f t="shared" si="3325"/>
        <v>0</v>
      </c>
      <c r="AFL118" s="28">
        <f t="shared" si="2677"/>
        <v>20.28125</v>
      </c>
      <c r="AFM118" s="28">
        <v>20.28125</v>
      </c>
      <c r="AFN118" s="27">
        <v>2</v>
      </c>
      <c r="AFO118" s="27">
        <f t="shared" si="3326"/>
        <v>2</v>
      </c>
      <c r="AFP118" s="27">
        <f t="shared" si="3327"/>
        <v>2</v>
      </c>
      <c r="AFQ118" s="27">
        <f t="shared" si="3328"/>
        <v>2</v>
      </c>
      <c r="AFR118" s="27">
        <f t="shared" si="3329"/>
        <v>0</v>
      </c>
      <c r="AFS118" s="27">
        <f t="shared" si="3330"/>
        <v>0</v>
      </c>
      <c r="AFT118" s="27">
        <f t="shared" si="3331"/>
        <v>5</v>
      </c>
      <c r="AFU118" s="27">
        <f t="shared" si="3332"/>
        <v>0</v>
      </c>
      <c r="AFV118" s="27">
        <f t="shared" si="3333"/>
        <v>5</v>
      </c>
      <c r="AFW118" s="27">
        <f t="shared" si="3334"/>
        <v>0</v>
      </c>
      <c r="AFX118" s="27">
        <f t="shared" si="3335"/>
        <v>0</v>
      </c>
      <c r="AFY118" s="27">
        <f t="shared" si="3336"/>
        <v>0</v>
      </c>
      <c r="AFZ118" s="27">
        <f t="shared" si="3337"/>
        <v>2</v>
      </c>
      <c r="AGA118" s="27">
        <f t="shared" si="3338"/>
        <v>0</v>
      </c>
      <c r="AGB118" s="27">
        <f t="shared" si="3339"/>
        <v>7</v>
      </c>
      <c r="AGC118" s="27">
        <f t="shared" si="3340"/>
        <v>2</v>
      </c>
      <c r="AGD118" s="27">
        <f t="shared" si="3341"/>
        <v>0</v>
      </c>
      <c r="AGE118" s="27">
        <f t="shared" si="3342"/>
        <v>0</v>
      </c>
      <c r="AGF118" s="27">
        <f t="shared" si="3343"/>
        <v>0</v>
      </c>
      <c r="AGG118" s="27">
        <f t="shared" si="3344"/>
        <v>0</v>
      </c>
      <c r="AGH118" s="27">
        <f t="shared" si="3345"/>
        <v>0</v>
      </c>
      <c r="AGI118" s="27">
        <f t="shared" si="3346"/>
        <v>2</v>
      </c>
      <c r="AGJ118" s="27">
        <f t="shared" si="3347"/>
        <v>0</v>
      </c>
      <c r="AGK118" s="27">
        <f t="shared" si="3348"/>
        <v>0</v>
      </c>
      <c r="AGL118" s="27">
        <f t="shared" si="3349"/>
        <v>1</v>
      </c>
      <c r="AGM118" s="27">
        <f t="shared" si="3350"/>
        <v>0</v>
      </c>
      <c r="AGN118" s="27">
        <f t="shared" si="3351"/>
        <v>0</v>
      </c>
      <c r="AGO118" s="27">
        <f t="shared" si="3352"/>
        <v>2</v>
      </c>
      <c r="AGP118" s="27">
        <f t="shared" si="3353"/>
        <v>0</v>
      </c>
      <c r="AGQ118" s="27">
        <f t="shared" si="3354"/>
        <v>0</v>
      </c>
      <c r="AGR118" s="27">
        <f t="shared" si="3355"/>
        <v>2</v>
      </c>
      <c r="AGS118" s="27">
        <f t="shared" si="3356"/>
        <v>0</v>
      </c>
      <c r="AGT118" s="27">
        <f t="shared" si="3357"/>
        <v>0</v>
      </c>
      <c r="AGU118" s="27">
        <f t="shared" si="3358"/>
        <v>2</v>
      </c>
      <c r="AGV118" s="27">
        <f t="shared" si="3359"/>
        <v>0</v>
      </c>
      <c r="AGW118" s="27">
        <f t="shared" si="3360"/>
        <v>0</v>
      </c>
      <c r="AGX118" s="27">
        <f t="shared" si="3361"/>
        <v>2</v>
      </c>
      <c r="AGY118" s="27">
        <f t="shared" si="3362"/>
        <v>0</v>
      </c>
      <c r="AGZ118" s="27">
        <f t="shared" si="3363"/>
        <v>0</v>
      </c>
      <c r="AHA118" s="27">
        <f t="shared" si="3364"/>
        <v>0</v>
      </c>
      <c r="AHB118" s="27">
        <f t="shared" si="3365"/>
        <v>0</v>
      </c>
      <c r="AHC118" s="27">
        <f t="shared" si="3366"/>
        <v>0</v>
      </c>
      <c r="AHD118" s="27">
        <f t="shared" si="3367"/>
        <v>0</v>
      </c>
      <c r="AHE118" s="27">
        <f t="shared" si="3368"/>
        <v>0</v>
      </c>
      <c r="AHF118" s="27">
        <f t="shared" si="3369"/>
        <v>0</v>
      </c>
      <c r="AHG118" s="27">
        <f t="shared" si="3370"/>
        <v>0</v>
      </c>
      <c r="AHH118" s="27">
        <f t="shared" si="3371"/>
        <v>0</v>
      </c>
      <c r="AHI118" s="27">
        <f t="shared" si="3372"/>
        <v>0</v>
      </c>
      <c r="AHJ118" s="27">
        <f t="shared" si="3373"/>
        <v>0</v>
      </c>
      <c r="AHK118" s="27">
        <f t="shared" si="3374"/>
        <v>0</v>
      </c>
      <c r="AHL118" s="27">
        <f t="shared" si="3375"/>
        <v>0</v>
      </c>
      <c r="AHM118" s="27">
        <f t="shared" si="3376"/>
        <v>0</v>
      </c>
      <c r="AHN118" s="27">
        <f t="shared" si="3377"/>
        <v>0</v>
      </c>
      <c r="AHO118" s="27">
        <f t="shared" si="3378"/>
        <v>0</v>
      </c>
      <c r="AHP118" s="27">
        <f t="shared" si="3379"/>
        <v>0</v>
      </c>
      <c r="AHQ118" s="27">
        <f t="shared" si="3380"/>
        <v>0</v>
      </c>
      <c r="AHR118" s="27">
        <f t="shared" si="3381"/>
        <v>0</v>
      </c>
      <c r="AHS118" s="27">
        <f t="shared" si="3382"/>
        <v>0</v>
      </c>
      <c r="AHT118" s="27">
        <f t="shared" si="3383"/>
        <v>0</v>
      </c>
      <c r="AHU118" s="27">
        <f t="shared" si="3384"/>
        <v>0</v>
      </c>
      <c r="AHV118" s="27">
        <f t="shared" si="3385"/>
        <v>0</v>
      </c>
      <c r="AHW118" s="27">
        <f t="shared" si="3386"/>
        <v>0</v>
      </c>
      <c r="AHX118" s="27">
        <f t="shared" si="3387"/>
        <v>0</v>
      </c>
      <c r="AHY118" s="27">
        <f t="shared" si="3388"/>
        <v>0</v>
      </c>
      <c r="AHZ118" s="27">
        <f t="shared" si="3389"/>
        <v>0</v>
      </c>
      <c r="AIA118" s="27">
        <f t="shared" si="3390"/>
        <v>0</v>
      </c>
      <c r="AIB118" s="27">
        <f t="shared" si="3391"/>
        <v>0</v>
      </c>
      <c r="AIC118" s="27">
        <f t="shared" si="3392"/>
        <v>0</v>
      </c>
      <c r="AID118" s="27">
        <f t="shared" si="3393"/>
        <v>0</v>
      </c>
      <c r="AIE118" s="27">
        <f t="shared" si="3394"/>
        <v>0</v>
      </c>
      <c r="AIF118" s="27">
        <f t="shared" si="3395"/>
        <v>0</v>
      </c>
      <c r="AIG118" s="27">
        <f t="shared" si="3396"/>
        <v>0</v>
      </c>
      <c r="AIH118" s="27">
        <f t="shared" si="3397"/>
        <v>0</v>
      </c>
      <c r="AII118" s="27">
        <f t="shared" si="3398"/>
        <v>0</v>
      </c>
      <c r="AIJ118" s="27">
        <f t="shared" si="3399"/>
        <v>0</v>
      </c>
      <c r="AIK118" s="27">
        <f t="shared" si="3400"/>
        <v>0</v>
      </c>
      <c r="AIL118" s="27">
        <f t="shared" si="3401"/>
        <v>0</v>
      </c>
      <c r="AIM118" s="27">
        <f t="shared" si="3402"/>
        <v>0</v>
      </c>
      <c r="AIN118" s="27">
        <f t="shared" si="3403"/>
        <v>0</v>
      </c>
      <c r="AIO118" s="27">
        <f t="shared" si="3404"/>
        <v>0</v>
      </c>
      <c r="AIP118" s="27">
        <f t="shared" si="3405"/>
        <v>0</v>
      </c>
      <c r="AIQ118" s="27">
        <f t="shared" si="3406"/>
        <v>0</v>
      </c>
      <c r="AIR118" s="27">
        <f t="shared" si="3407"/>
        <v>0</v>
      </c>
      <c r="AIT118" s="27">
        <v>1</v>
      </c>
      <c r="AIU118" s="27">
        <v>1</v>
      </c>
      <c r="AIV118" s="27">
        <v>1</v>
      </c>
      <c r="AIW118" s="27">
        <f t="shared" si="3408"/>
        <v>0</v>
      </c>
      <c r="AIX118" s="27">
        <f t="shared" si="3409"/>
        <v>0</v>
      </c>
      <c r="AIY118" s="27">
        <f t="shared" si="3410"/>
        <v>2</v>
      </c>
      <c r="AIZ118" s="27">
        <f t="shared" si="3411"/>
        <v>0</v>
      </c>
      <c r="AJA118" s="27">
        <f t="shared" si="3412"/>
        <v>0.5</v>
      </c>
      <c r="AJB118" s="27">
        <f t="shared" si="3413"/>
        <v>0</v>
      </c>
      <c r="AJC118" s="27">
        <f t="shared" si="3414"/>
        <v>0</v>
      </c>
      <c r="AJD118" s="27">
        <f t="shared" si="3415"/>
        <v>0</v>
      </c>
      <c r="AJE118" s="27">
        <f t="shared" si="3416"/>
        <v>1</v>
      </c>
      <c r="AJF118" s="27">
        <f t="shared" si="3417"/>
        <v>0</v>
      </c>
      <c r="AJG118" s="27">
        <f t="shared" si="3418"/>
        <v>4</v>
      </c>
      <c r="AJH118" s="27">
        <f t="shared" si="3419"/>
        <v>8</v>
      </c>
      <c r="AJI118" s="27">
        <f t="shared" si="3420"/>
        <v>0</v>
      </c>
      <c r="AJJ118" s="27">
        <f t="shared" si="3421"/>
        <v>0</v>
      </c>
      <c r="AJK118" s="27">
        <f t="shared" si="3422"/>
        <v>0</v>
      </c>
      <c r="AJL118" s="27">
        <f t="shared" si="3423"/>
        <v>0</v>
      </c>
      <c r="AJM118" s="27">
        <f t="shared" si="3424"/>
        <v>0</v>
      </c>
      <c r="AJN118" s="27">
        <f t="shared" si="3425"/>
        <v>3.125E-2</v>
      </c>
      <c r="AJO118" s="27">
        <f t="shared" si="3426"/>
        <v>0</v>
      </c>
      <c r="AJP118" s="27">
        <f t="shared" si="3427"/>
        <v>0</v>
      </c>
      <c r="AJQ118" s="27">
        <f t="shared" si="3428"/>
        <v>0.5</v>
      </c>
      <c r="AJR118" s="27">
        <f t="shared" si="3429"/>
        <v>0</v>
      </c>
      <c r="AJS118" s="27">
        <f t="shared" si="3430"/>
        <v>0</v>
      </c>
      <c r="AJT118" s="27">
        <f t="shared" si="3431"/>
        <v>0.5</v>
      </c>
      <c r="AJU118" s="27">
        <f t="shared" si="3432"/>
        <v>0</v>
      </c>
      <c r="AJV118" s="27">
        <f t="shared" si="3433"/>
        <v>0</v>
      </c>
      <c r="AJW118" s="27">
        <f t="shared" si="3434"/>
        <v>0.25</v>
      </c>
      <c r="AJX118" s="27">
        <f t="shared" si="3435"/>
        <v>0</v>
      </c>
      <c r="AJY118" s="27">
        <f t="shared" si="3436"/>
        <v>0</v>
      </c>
      <c r="AJZ118" s="27">
        <f t="shared" si="3437"/>
        <v>0.25</v>
      </c>
      <c r="AKA118" s="27">
        <f t="shared" si="3438"/>
        <v>0</v>
      </c>
      <c r="AKB118" s="27">
        <f t="shared" si="3439"/>
        <v>0</v>
      </c>
      <c r="AKC118" s="27">
        <f t="shared" si="3440"/>
        <v>0.25</v>
      </c>
      <c r="AKD118" s="27">
        <f t="shared" si="3441"/>
        <v>0</v>
      </c>
      <c r="AKE118" s="27">
        <f t="shared" si="3442"/>
        <v>0</v>
      </c>
      <c r="AKF118" s="27">
        <f t="shared" si="3443"/>
        <v>0</v>
      </c>
      <c r="AKG118" s="27">
        <f t="shared" si="3444"/>
        <v>0</v>
      </c>
      <c r="AKH118" s="27">
        <f t="shared" si="3445"/>
        <v>0</v>
      </c>
      <c r="AKI118" s="27">
        <f t="shared" si="3446"/>
        <v>0</v>
      </c>
      <c r="AKJ118" s="27">
        <f t="shared" si="3447"/>
        <v>0</v>
      </c>
      <c r="AKK118" s="27">
        <f t="shared" si="3448"/>
        <v>0</v>
      </c>
      <c r="AKL118" s="27">
        <f t="shared" si="3449"/>
        <v>0</v>
      </c>
      <c r="AKM118" s="27">
        <f t="shared" si="3450"/>
        <v>0</v>
      </c>
      <c r="AKN118" s="27">
        <f t="shared" si="3451"/>
        <v>0</v>
      </c>
      <c r="AKO118" s="27">
        <f t="shared" si="3452"/>
        <v>0</v>
      </c>
      <c r="AKP118" s="27">
        <f t="shared" si="3453"/>
        <v>0</v>
      </c>
      <c r="AKQ118" s="27">
        <f t="shared" si="3454"/>
        <v>0</v>
      </c>
      <c r="AKR118" s="27">
        <f t="shared" si="3455"/>
        <v>0</v>
      </c>
      <c r="AKS118" s="27">
        <f t="shared" si="3456"/>
        <v>0</v>
      </c>
      <c r="AKT118" s="27">
        <f t="shared" si="3457"/>
        <v>0</v>
      </c>
      <c r="AKU118" s="27">
        <f t="shared" si="3458"/>
        <v>0</v>
      </c>
      <c r="AKV118" s="27">
        <f t="shared" si="3459"/>
        <v>0</v>
      </c>
      <c r="AKW118" s="27">
        <f t="shared" si="3460"/>
        <v>0</v>
      </c>
      <c r="AKX118" s="27">
        <f t="shared" si="3461"/>
        <v>0</v>
      </c>
      <c r="AKY118" s="27">
        <f t="shared" si="3462"/>
        <v>0</v>
      </c>
      <c r="AKZ118" s="27">
        <f t="shared" si="3463"/>
        <v>0</v>
      </c>
      <c r="ALA118" s="27">
        <f t="shared" si="3464"/>
        <v>0</v>
      </c>
      <c r="ALB118" s="27">
        <f t="shared" si="3465"/>
        <v>0</v>
      </c>
      <c r="ALC118" s="27">
        <f t="shared" si="3466"/>
        <v>0</v>
      </c>
      <c r="ALD118" s="27">
        <f t="shared" si="3467"/>
        <v>0</v>
      </c>
      <c r="ALE118" s="27">
        <f t="shared" si="3468"/>
        <v>0</v>
      </c>
      <c r="ALF118" s="27">
        <f t="shared" si="3469"/>
        <v>0</v>
      </c>
      <c r="ALG118" s="27">
        <f t="shared" si="3470"/>
        <v>0</v>
      </c>
      <c r="ALH118" s="27">
        <f t="shared" si="3471"/>
        <v>0</v>
      </c>
      <c r="ALI118" s="27">
        <f t="shared" si="3472"/>
        <v>0</v>
      </c>
      <c r="ALJ118" s="27">
        <f t="shared" si="3473"/>
        <v>0</v>
      </c>
      <c r="ALK118" s="27">
        <f t="shared" si="3474"/>
        <v>0</v>
      </c>
      <c r="ALL118" s="27">
        <f t="shared" si="3475"/>
        <v>0</v>
      </c>
      <c r="ALM118" s="27">
        <f t="shared" si="3476"/>
        <v>0</v>
      </c>
      <c r="ALN118" s="27">
        <f t="shared" si="3477"/>
        <v>0</v>
      </c>
      <c r="ALO118" s="27">
        <f t="shared" si="3478"/>
        <v>0</v>
      </c>
      <c r="ALP118" s="27">
        <f t="shared" si="3479"/>
        <v>0</v>
      </c>
      <c r="ALQ118" s="27">
        <f t="shared" si="3480"/>
        <v>0</v>
      </c>
      <c r="ALR118" s="27">
        <f t="shared" si="3481"/>
        <v>0</v>
      </c>
      <c r="ALS118" s="27">
        <f t="shared" si="3482"/>
        <v>0</v>
      </c>
      <c r="ALT118" s="27">
        <f t="shared" si="3483"/>
        <v>0</v>
      </c>
      <c r="ALU118" s="27">
        <f t="shared" si="3484"/>
        <v>0</v>
      </c>
      <c r="ALV118" s="27">
        <f t="shared" si="3485"/>
        <v>0</v>
      </c>
      <c r="ALW118" s="27">
        <f t="shared" si="3486"/>
        <v>0</v>
      </c>
      <c r="AMK118" s="28">
        <v>1651</v>
      </c>
      <c r="AML118" s="28">
        <f t="shared" si="3487"/>
        <v>1651</v>
      </c>
      <c r="AMN118" s="28">
        <v>1709</v>
      </c>
      <c r="AMO118" s="27" t="str">
        <f t="shared" si="3488"/>
        <v>1696</v>
      </c>
      <c r="AMP118" s="27" t="str">
        <f t="shared" si="3489"/>
        <v>1714</v>
      </c>
      <c r="AMQ118" s="27" t="str">
        <f t="shared" si="3490"/>
        <v>1724</v>
      </c>
      <c r="AMR118" s="27" t="str">
        <f t="shared" si="3491"/>
        <v>1724</v>
      </c>
      <c r="AMS118" s="27" t="str">
        <f t="shared" si="3492"/>
        <v>1724</v>
      </c>
      <c r="AMT118" s="27" t="str">
        <f t="shared" si="3493"/>
        <v>1714</v>
      </c>
      <c r="AMU118" s="27" t="str">
        <f t="shared" si="3494"/>
        <v>1714</v>
      </c>
      <c r="AMV118" s="27" t="str">
        <f t="shared" si="3495"/>
        <v>1735</v>
      </c>
      <c r="AMW118" s="27" t="str">
        <f t="shared" si="3496"/>
        <v>1735</v>
      </c>
      <c r="AMX118" s="27" t="str">
        <f t="shared" si="3497"/>
        <v>1735</v>
      </c>
      <c r="AMY118" s="27" t="str">
        <f t="shared" si="3498"/>
        <v>1735</v>
      </c>
      <c r="AMZ118" s="27" t="str">
        <f t="shared" si="3499"/>
        <v>1726</v>
      </c>
      <c r="ANA118" s="27" t="str">
        <f t="shared" si="3500"/>
        <v>1726</v>
      </c>
      <c r="ANB118" s="27" t="str">
        <f t="shared" si="3501"/>
        <v>1717</v>
      </c>
      <c r="ANC118" s="27" t="str">
        <f t="shared" si="3502"/>
        <v>1709</v>
      </c>
      <c r="AND118" s="27" t="str">
        <f t="shared" si="3503"/>
        <v>1709</v>
      </c>
      <c r="ANE118" s="27" t="str">
        <f t="shared" si="3504"/>
        <v>1709</v>
      </c>
      <c r="ANF118" s="27" t="str">
        <f t="shared" si="3505"/>
        <v>1709</v>
      </c>
      <c r="ANG118" s="27" t="str">
        <f t="shared" si="3506"/>
        <v>1709</v>
      </c>
      <c r="ANH118" s="27" t="str">
        <f t="shared" si="3507"/>
        <v>1709</v>
      </c>
      <c r="ANI118" s="27" t="str">
        <f t="shared" si="3508"/>
        <v>1696</v>
      </c>
      <c r="ANJ118" s="27" t="str">
        <f t="shared" si="3509"/>
        <v>1696</v>
      </c>
      <c r="ANK118" s="27" t="str">
        <f t="shared" si="3510"/>
        <v>1696</v>
      </c>
      <c r="ANL118" s="27" t="str">
        <f t="shared" si="3511"/>
        <v>1685</v>
      </c>
      <c r="ANM118" s="27" t="str">
        <f t="shared" si="3512"/>
        <v>1685</v>
      </c>
      <c r="ANN118" s="27" t="str">
        <f t="shared" si="3513"/>
        <v>1685</v>
      </c>
      <c r="ANO118" s="27" t="str">
        <f t="shared" si="3514"/>
        <v>1680</v>
      </c>
      <c r="ANP118" s="27" t="str">
        <f t="shared" si="3515"/>
        <v>1680</v>
      </c>
      <c r="ANQ118" s="27" t="str">
        <f t="shared" si="3516"/>
        <v>1680</v>
      </c>
      <c r="ANR118" s="27" t="str">
        <f t="shared" si="3517"/>
        <v>1672</v>
      </c>
      <c r="ANS118" s="27" t="str">
        <f t="shared" si="3518"/>
        <v>1672</v>
      </c>
      <c r="ANT118" s="27" t="str">
        <f t="shared" si="3519"/>
        <v>1672</v>
      </c>
      <c r="ANU118" s="27" t="str">
        <f t="shared" si="3520"/>
        <v>1665</v>
      </c>
      <c r="ANV118" s="27" t="str">
        <f t="shared" si="3521"/>
        <v>1665</v>
      </c>
      <c r="ANW118" s="27" t="str">
        <f t="shared" si="3522"/>
        <v>1665</v>
      </c>
      <c r="ANX118" s="27" t="str">
        <f t="shared" si="3523"/>
        <v>1651</v>
      </c>
      <c r="ANY118" s="27" t="str">
        <f t="shared" si="3524"/>
        <v>1651</v>
      </c>
      <c r="ANZ118" s="27" t="str">
        <f t="shared" si="3525"/>
        <v>1651</v>
      </c>
      <c r="AOA118" s="27" t="str">
        <f t="shared" si="3526"/>
        <v>1651</v>
      </c>
      <c r="AOB118" s="27" t="str">
        <f t="shared" si="3527"/>
        <v>1651</v>
      </c>
      <c r="AOC118" s="27" t="str">
        <f t="shared" si="3528"/>
        <v>1651</v>
      </c>
      <c r="AOD118" s="27" t="str">
        <f t="shared" si="3529"/>
        <v>1651</v>
      </c>
      <c r="AOE118" s="27" t="str">
        <f t="shared" si="3530"/>
        <v>1651</v>
      </c>
      <c r="AOF118" s="27" t="str">
        <f t="shared" si="3531"/>
        <v>1651</v>
      </c>
      <c r="AOG118" s="27" t="str">
        <f t="shared" si="3532"/>
        <v>1651</v>
      </c>
      <c r="AOH118" s="27" t="str">
        <f t="shared" si="3533"/>
        <v>1651</v>
      </c>
      <c r="AOI118" s="27" t="str">
        <f t="shared" si="3534"/>
        <v>1651</v>
      </c>
      <c r="AOJ118" s="27" t="str">
        <f t="shared" si="3535"/>
        <v>1651</v>
      </c>
      <c r="AOK118" s="27" t="str">
        <f t="shared" si="3536"/>
        <v>1651</v>
      </c>
      <c r="AOL118" s="27" t="str">
        <f t="shared" si="3537"/>
        <v>1651</v>
      </c>
      <c r="AOM118" s="27" t="str">
        <f t="shared" si="3538"/>
        <v>1651</v>
      </c>
      <c r="AON118" s="27" t="str">
        <f t="shared" si="3539"/>
        <v>1651</v>
      </c>
      <c r="AOO118" s="27" t="str">
        <f t="shared" si="3540"/>
        <v>1651</v>
      </c>
      <c r="AOP118" s="27" t="str">
        <f t="shared" si="3541"/>
        <v>1651</v>
      </c>
      <c r="AOQ118" s="27" t="str">
        <f t="shared" si="3542"/>
        <v>1651</v>
      </c>
      <c r="AOR118" s="27" t="str">
        <f t="shared" si="3543"/>
        <v>1651</v>
      </c>
      <c r="AOS118" s="27" t="str">
        <f t="shared" si="3544"/>
        <v>1651</v>
      </c>
      <c r="AOT118" s="27" t="str">
        <f t="shared" si="3545"/>
        <v>1651</v>
      </c>
      <c r="AOU118" s="27" t="str">
        <f t="shared" si="3546"/>
        <v>1651</v>
      </c>
      <c r="AOV118" s="27" t="str">
        <f t="shared" si="3547"/>
        <v>1651</v>
      </c>
      <c r="AOW118" s="27" t="str">
        <f t="shared" si="3548"/>
        <v>1651</v>
      </c>
      <c r="AOX118" s="27" t="str">
        <f t="shared" si="3549"/>
        <v>1651</v>
      </c>
      <c r="AOY118" s="27" t="str">
        <f t="shared" si="3550"/>
        <v>1651</v>
      </c>
      <c r="AOZ118" s="27" t="str">
        <f t="shared" si="3551"/>
        <v>1651</v>
      </c>
      <c r="APA118" s="27" t="str">
        <f t="shared" si="3552"/>
        <v>1651</v>
      </c>
      <c r="APB118" s="27" t="str">
        <f t="shared" si="3553"/>
        <v>1651</v>
      </c>
      <c r="APC118" s="27" t="str">
        <f t="shared" si="3554"/>
        <v>1651</v>
      </c>
      <c r="APD118" s="27" t="str">
        <f t="shared" si="3555"/>
        <v>1651</v>
      </c>
      <c r="APE118" s="27" t="str">
        <f t="shared" si="3556"/>
        <v>1651</v>
      </c>
      <c r="APF118" s="27" t="str">
        <f t="shared" si="3557"/>
        <v>1651</v>
      </c>
      <c r="APG118" s="27" t="str">
        <f t="shared" si="3558"/>
        <v>1651</v>
      </c>
      <c r="APH118" s="27" t="str">
        <f t="shared" si="3559"/>
        <v>1651</v>
      </c>
      <c r="API118" s="27" t="str">
        <f t="shared" si="3560"/>
        <v>1651</v>
      </c>
      <c r="APJ118" s="27" t="str">
        <f t="shared" si="3561"/>
        <v>1651</v>
      </c>
      <c r="APK118" s="27" t="str">
        <f t="shared" si="3562"/>
        <v>1651</v>
      </c>
      <c r="APL118" s="27" t="str">
        <f t="shared" si="3563"/>
        <v>1651</v>
      </c>
      <c r="APM118" s="27" t="str">
        <f t="shared" si="3564"/>
        <v>1651</v>
      </c>
      <c r="APN118" s="27" t="str">
        <f t="shared" si="3565"/>
        <v>1651</v>
      </c>
      <c r="APO118" s="27" t="str">
        <f t="shared" si="3566"/>
        <v>1651</v>
      </c>
      <c r="APP118" s="27" t="str">
        <f t="shared" si="3567"/>
        <v>1651</v>
      </c>
      <c r="APQ118" s="27" t="str">
        <f t="shared" si="3568"/>
        <v>1651</v>
      </c>
      <c r="APR118" s="27" t="str">
        <f t="shared" si="3569"/>
        <v>1651</v>
      </c>
    </row>
    <row r="119" spans="1:1011 1025:1110" x14ac:dyDescent="0.35">
      <c r="A119" s="27">
        <v>45</v>
      </c>
      <c r="B119" s="85" t="s">
        <v>107</v>
      </c>
      <c r="C119" s="91">
        <f>VLOOKUP(A119, Rankings!$A$2:$AN$129, 40, FALSE)</f>
        <v>117</v>
      </c>
      <c r="D119" s="23" t="s">
        <v>378</v>
      </c>
      <c r="I119" s="29">
        <f t="shared" si="2678"/>
        <v>15.166666666666666</v>
      </c>
      <c r="L119" s="27" t="s">
        <v>2312</v>
      </c>
      <c r="M119" s="27" t="s">
        <v>2625</v>
      </c>
      <c r="N119" s="27" t="s">
        <v>2798</v>
      </c>
      <c r="O119" s="27" t="s">
        <v>3030</v>
      </c>
      <c r="P119" s="27" t="s">
        <v>24</v>
      </c>
      <c r="Q119" s="27" t="s">
        <v>3281</v>
      </c>
      <c r="R119" s="27" t="s">
        <v>3605</v>
      </c>
      <c r="S119" s="27" t="s">
        <v>24</v>
      </c>
      <c r="T119" s="27" t="s">
        <v>24</v>
      </c>
      <c r="U119" s="27" t="s">
        <v>24</v>
      </c>
      <c r="V119" s="27" t="s">
        <v>24</v>
      </c>
      <c r="W119" s="27" t="s">
        <v>4129</v>
      </c>
      <c r="X119" s="27" t="s">
        <v>4325</v>
      </c>
      <c r="Y119" s="27" t="s">
        <v>24</v>
      </c>
      <c r="Z119" s="27" t="s">
        <v>4555</v>
      </c>
      <c r="AA119" s="27" t="s">
        <v>4727</v>
      </c>
      <c r="AB119" s="27" t="s">
        <v>4822</v>
      </c>
      <c r="AC119" s="27" t="s">
        <v>24</v>
      </c>
      <c r="AD119" s="27" t="s">
        <v>4898</v>
      </c>
      <c r="AE119" s="27" t="s">
        <v>4996</v>
      </c>
      <c r="AF119" s="27" t="s">
        <v>5033</v>
      </c>
      <c r="AG119" s="27" t="s">
        <v>24</v>
      </c>
      <c r="AH119" s="27" t="s">
        <v>24</v>
      </c>
      <c r="AI119" s="27" t="s">
        <v>5412</v>
      </c>
      <c r="AJ119" s="27" t="s">
        <v>5557</v>
      </c>
      <c r="AK119" s="27" t="s">
        <v>24</v>
      </c>
      <c r="AL119" s="27" t="s">
        <v>5734</v>
      </c>
      <c r="AM119" s="27" t="s">
        <v>5882</v>
      </c>
      <c r="AN119" s="27" t="s">
        <v>24</v>
      </c>
      <c r="AO119" s="27" t="s">
        <v>6089</v>
      </c>
      <c r="AP119" s="27" t="s">
        <v>24</v>
      </c>
      <c r="AQ119" s="27" t="s">
        <v>24</v>
      </c>
      <c r="AR119" s="27" t="s">
        <v>6379</v>
      </c>
      <c r="AS119" s="27" t="s">
        <v>24</v>
      </c>
      <c r="AT119" s="27" t="s">
        <v>24</v>
      </c>
      <c r="AU119" s="27" t="s">
        <v>6621</v>
      </c>
      <c r="AV119" s="27" t="s">
        <v>24</v>
      </c>
      <c r="AW119" s="27" t="s">
        <v>24</v>
      </c>
      <c r="AX119" s="27" t="s">
        <v>24</v>
      </c>
      <c r="AY119" s="27" t="s">
        <v>24</v>
      </c>
      <c r="AZ119" s="27" t="s">
        <v>24</v>
      </c>
      <c r="BA119" s="27" t="s">
        <v>24</v>
      </c>
      <c r="BB119" s="27" t="s">
        <v>24</v>
      </c>
      <c r="BC119" s="27" t="s">
        <v>24</v>
      </c>
      <c r="BD119" s="27" t="s">
        <v>24</v>
      </c>
      <c r="BE119" s="27" t="s">
        <v>24</v>
      </c>
      <c r="BF119" s="27" t="s">
        <v>24</v>
      </c>
      <c r="BG119" s="27" t="s">
        <v>24</v>
      </c>
      <c r="BH119" s="27" t="s">
        <v>24</v>
      </c>
      <c r="BI119" s="27" t="s">
        <v>24</v>
      </c>
      <c r="BJ119" s="27" t="s">
        <v>24</v>
      </c>
      <c r="BK119" s="27" t="s">
        <v>24</v>
      </c>
      <c r="BL119" s="27" t="s">
        <v>24</v>
      </c>
      <c r="BM119" s="27" t="s">
        <v>24</v>
      </c>
      <c r="BN119" s="27" t="s">
        <v>24</v>
      </c>
      <c r="BO119" s="27" t="s">
        <v>24</v>
      </c>
      <c r="BP119" s="27" t="s">
        <v>24</v>
      </c>
      <c r="BQ119" s="27" t="s">
        <v>24</v>
      </c>
      <c r="BR119" s="27" t="s">
        <v>24</v>
      </c>
      <c r="BS119" s="27" t="s">
        <v>24</v>
      </c>
      <c r="BT119" s="27" t="s">
        <v>24</v>
      </c>
      <c r="BU119" s="27" t="s">
        <v>24</v>
      </c>
      <c r="BV119" s="27" t="s">
        <v>24</v>
      </c>
      <c r="BW119" s="27" t="s">
        <v>24</v>
      </c>
      <c r="BX119" s="27" t="s">
        <v>24</v>
      </c>
      <c r="BY119" s="27" t="s">
        <v>24</v>
      </c>
      <c r="BZ119" s="27" t="s">
        <v>24</v>
      </c>
      <c r="CA119" s="27" t="s">
        <v>24</v>
      </c>
      <c r="CB119" s="27" t="s">
        <v>24</v>
      </c>
      <c r="CC119" s="27" t="s">
        <v>24</v>
      </c>
      <c r="CD119" s="27" t="s">
        <v>24</v>
      </c>
      <c r="CE119" s="27" t="s">
        <v>24</v>
      </c>
      <c r="CF119" s="27" t="s">
        <v>24</v>
      </c>
      <c r="CG119" s="27" t="s">
        <v>24</v>
      </c>
      <c r="CH119" s="27" t="s">
        <v>24</v>
      </c>
      <c r="CI119" s="27" t="s">
        <v>24</v>
      </c>
      <c r="CJ119" s="27" t="s">
        <v>24</v>
      </c>
      <c r="CK119" s="27" t="s">
        <v>24</v>
      </c>
      <c r="CL119" s="27" t="s">
        <v>24</v>
      </c>
      <c r="CM119" s="27" t="s">
        <v>24</v>
      </c>
      <c r="CN119" s="27" t="s">
        <v>24</v>
      </c>
      <c r="CO119" s="27" t="s">
        <v>24</v>
      </c>
      <c r="CQ119" s="28">
        <f t="shared" si="2679"/>
        <v>1</v>
      </c>
      <c r="CR119" s="28">
        <f t="shared" si="2680"/>
        <v>5</v>
      </c>
      <c r="CS119" s="28">
        <f t="shared" si="2681"/>
        <v>0</v>
      </c>
      <c r="CT119" s="28">
        <f t="shared" si="2682"/>
        <v>6</v>
      </c>
      <c r="CU119" s="28">
        <f t="shared" si="2683"/>
        <v>1</v>
      </c>
      <c r="CV119" s="28">
        <f t="shared" si="2684"/>
        <v>3</v>
      </c>
      <c r="CW119" s="28">
        <f t="shared" si="2685"/>
        <v>0</v>
      </c>
      <c r="CX119" s="28">
        <f t="shared" si="2686"/>
        <v>5</v>
      </c>
      <c r="CY119" s="28">
        <f t="shared" si="2687"/>
        <v>1</v>
      </c>
      <c r="CZ119" s="28">
        <f t="shared" si="2688"/>
        <v>3</v>
      </c>
      <c r="DA119" s="28">
        <f t="shared" si="2689"/>
        <v>1</v>
      </c>
      <c r="DB119" s="28">
        <f t="shared" si="2690"/>
        <v>3</v>
      </c>
      <c r="DC119" s="28">
        <f t="shared" si="2691"/>
        <v>0</v>
      </c>
      <c r="DD119" s="28">
        <f t="shared" si="2692"/>
        <v>1</v>
      </c>
      <c r="DE119" s="28">
        <f t="shared" si="2693"/>
        <v>0</v>
      </c>
      <c r="DF119" s="28">
        <f t="shared" si="2694"/>
        <v>0</v>
      </c>
      <c r="DG119" s="28">
        <f t="shared" si="2695"/>
        <v>0</v>
      </c>
      <c r="DH119" s="28">
        <f t="shared" si="2696"/>
        <v>0</v>
      </c>
      <c r="DI119" s="28">
        <f t="shared" si="2697"/>
        <v>0</v>
      </c>
      <c r="DJ119" s="28">
        <f t="shared" si="2698"/>
        <v>0</v>
      </c>
      <c r="DK119" s="28">
        <f t="shared" si="2699"/>
        <v>0</v>
      </c>
      <c r="DL119" s="28">
        <f t="shared" si="2700"/>
        <v>0</v>
      </c>
      <c r="DM119" s="28">
        <f t="shared" si="2701"/>
        <v>0</v>
      </c>
      <c r="DN119" s="28">
        <f t="shared" si="2702"/>
        <v>0</v>
      </c>
      <c r="DO119" s="28">
        <f t="shared" si="2703"/>
        <v>2</v>
      </c>
      <c r="DP119" s="28">
        <f t="shared" si="2704"/>
        <v>7</v>
      </c>
      <c r="DR119">
        <f t="shared" si="2705"/>
        <v>4</v>
      </c>
      <c r="DS119">
        <f t="shared" si="2706"/>
        <v>4</v>
      </c>
      <c r="DT119">
        <f t="shared" si="2707"/>
        <v>1</v>
      </c>
      <c r="DU119">
        <f t="shared" si="2708"/>
        <v>8</v>
      </c>
      <c r="DV119">
        <f t="shared" si="2709"/>
        <v>0</v>
      </c>
      <c r="DW119">
        <f t="shared" si="2710"/>
        <v>2</v>
      </c>
      <c r="DX119">
        <f t="shared" si="2711"/>
        <v>8</v>
      </c>
      <c r="DY119">
        <f t="shared" si="2712"/>
        <v>0</v>
      </c>
      <c r="DZ119">
        <f t="shared" si="2713"/>
        <v>0</v>
      </c>
      <c r="EA119">
        <f t="shared" si="2714"/>
        <v>0</v>
      </c>
      <c r="EB119">
        <f t="shared" si="2715"/>
        <v>0</v>
      </c>
      <c r="EC119">
        <f t="shared" si="2716"/>
        <v>2</v>
      </c>
      <c r="ED119">
        <f t="shared" si="2717"/>
        <v>8</v>
      </c>
      <c r="EE119">
        <f t="shared" si="2718"/>
        <v>0</v>
      </c>
      <c r="EF119">
        <f t="shared" si="2719"/>
        <v>4</v>
      </c>
      <c r="EG119">
        <f t="shared" si="2720"/>
        <v>7</v>
      </c>
      <c r="EH119">
        <f t="shared" si="2721"/>
        <v>6</v>
      </c>
      <c r="EI119">
        <f t="shared" si="2722"/>
        <v>0</v>
      </c>
      <c r="EJ119">
        <f t="shared" si="2723"/>
        <v>5</v>
      </c>
      <c r="EK119">
        <f t="shared" si="2724"/>
        <v>10</v>
      </c>
      <c r="EL119">
        <f t="shared" si="2725"/>
        <v>2</v>
      </c>
      <c r="EM119">
        <f t="shared" si="2726"/>
        <v>0</v>
      </c>
      <c r="EN119">
        <f t="shared" si="2727"/>
        <v>0</v>
      </c>
      <c r="EO119">
        <f t="shared" si="2728"/>
        <v>4</v>
      </c>
      <c r="EP119">
        <f t="shared" si="2729"/>
        <v>6</v>
      </c>
      <c r="EQ119">
        <f t="shared" si="2730"/>
        <v>0</v>
      </c>
      <c r="ER119">
        <f t="shared" si="2731"/>
        <v>4</v>
      </c>
      <c r="ES119">
        <f t="shared" si="2732"/>
        <v>6</v>
      </c>
      <c r="ET119">
        <f t="shared" si="2733"/>
        <v>0</v>
      </c>
      <c r="EU119">
        <f t="shared" si="2734"/>
        <v>2</v>
      </c>
      <c r="EV119">
        <f t="shared" si="2735"/>
        <v>0</v>
      </c>
      <c r="EW119">
        <f t="shared" si="2736"/>
        <v>0</v>
      </c>
      <c r="EX119">
        <f t="shared" si="2737"/>
        <v>2</v>
      </c>
      <c r="EY119">
        <f t="shared" si="2738"/>
        <v>0</v>
      </c>
      <c r="EZ119">
        <f t="shared" si="2739"/>
        <v>0</v>
      </c>
      <c r="FA119">
        <f t="shared" si="2740"/>
        <v>4</v>
      </c>
      <c r="FB119">
        <f t="shared" si="2741"/>
        <v>0</v>
      </c>
      <c r="FC119">
        <f t="shared" si="2742"/>
        <v>0</v>
      </c>
      <c r="FD119">
        <f t="shared" si="2743"/>
        <v>0</v>
      </c>
      <c r="FE119">
        <f t="shared" si="2744"/>
        <v>0</v>
      </c>
      <c r="FF119">
        <f t="shared" si="2745"/>
        <v>0</v>
      </c>
      <c r="FG119">
        <f t="shared" si="2746"/>
        <v>0</v>
      </c>
      <c r="FH119">
        <f t="shared" si="2747"/>
        <v>0</v>
      </c>
      <c r="FI119">
        <f t="shared" si="2748"/>
        <v>0</v>
      </c>
      <c r="FJ119">
        <f t="shared" si="2749"/>
        <v>0</v>
      </c>
      <c r="FK119">
        <f t="shared" si="2750"/>
        <v>0</v>
      </c>
      <c r="FL119">
        <f t="shared" si="2751"/>
        <v>0</v>
      </c>
      <c r="FM119">
        <f t="shared" si="2752"/>
        <v>0</v>
      </c>
      <c r="FN119">
        <f t="shared" si="2753"/>
        <v>0</v>
      </c>
      <c r="FO119">
        <f t="shared" si="2754"/>
        <v>0</v>
      </c>
      <c r="FP119">
        <f t="shared" si="2755"/>
        <v>0</v>
      </c>
      <c r="FQ119">
        <f t="shared" si="2756"/>
        <v>0</v>
      </c>
      <c r="FR119">
        <f t="shared" si="2757"/>
        <v>0</v>
      </c>
      <c r="FS119">
        <f t="shared" si="2758"/>
        <v>0</v>
      </c>
      <c r="FT119">
        <f t="shared" si="2759"/>
        <v>0</v>
      </c>
      <c r="FU119">
        <f t="shared" si="2760"/>
        <v>0</v>
      </c>
      <c r="FV119">
        <f t="shared" si="2761"/>
        <v>0</v>
      </c>
      <c r="FW119">
        <f t="shared" si="2762"/>
        <v>0</v>
      </c>
      <c r="FX119">
        <f t="shared" si="2763"/>
        <v>0</v>
      </c>
      <c r="FY119">
        <f t="shared" si="2764"/>
        <v>0</v>
      </c>
      <c r="FZ119">
        <f t="shared" si="2765"/>
        <v>0</v>
      </c>
      <c r="GA119">
        <f t="shared" si="2766"/>
        <v>0</v>
      </c>
      <c r="GB119">
        <f t="shared" si="2767"/>
        <v>0</v>
      </c>
      <c r="GC119">
        <f t="shared" si="2768"/>
        <v>0</v>
      </c>
      <c r="GD119">
        <f t="shared" si="2769"/>
        <v>0</v>
      </c>
      <c r="GE119">
        <f t="shared" si="2770"/>
        <v>0</v>
      </c>
      <c r="GF119">
        <f t="shared" si="2771"/>
        <v>0</v>
      </c>
      <c r="GG119">
        <f t="shared" si="2772"/>
        <v>0</v>
      </c>
      <c r="GH119">
        <f t="shared" si="2773"/>
        <v>0</v>
      </c>
      <c r="GI119">
        <f t="shared" si="2774"/>
        <v>0</v>
      </c>
      <c r="GJ119">
        <f t="shared" si="2775"/>
        <v>0</v>
      </c>
      <c r="GK119">
        <f t="shared" si="2776"/>
        <v>0</v>
      </c>
      <c r="GL119">
        <f t="shared" si="2777"/>
        <v>0</v>
      </c>
      <c r="GM119">
        <f t="shared" si="2778"/>
        <v>0</v>
      </c>
      <c r="GN119">
        <f t="shared" si="2779"/>
        <v>0</v>
      </c>
      <c r="GO119">
        <f t="shared" si="2780"/>
        <v>0</v>
      </c>
      <c r="GP119">
        <f t="shared" si="2781"/>
        <v>0</v>
      </c>
      <c r="GQ119">
        <f t="shared" si="2782"/>
        <v>0</v>
      </c>
      <c r="GR119">
        <f t="shared" si="2783"/>
        <v>0</v>
      </c>
      <c r="GS119">
        <f t="shared" si="2784"/>
        <v>0</v>
      </c>
      <c r="GT119">
        <f t="shared" si="2785"/>
        <v>0</v>
      </c>
      <c r="GU119">
        <f t="shared" si="2786"/>
        <v>0</v>
      </c>
      <c r="GW119" s="28">
        <f t="shared" si="2787"/>
        <v>6.6106634375835611</v>
      </c>
      <c r="GX119" s="28">
        <f t="shared" si="2788"/>
        <v>5.256781959055596</v>
      </c>
      <c r="GY119" s="28">
        <f t="shared" si="2789"/>
        <v>0.82959342066499908</v>
      </c>
      <c r="GZ119" s="28">
        <f t="shared" si="2790"/>
        <v>0</v>
      </c>
      <c r="HA119" s="28">
        <f t="shared" si="2791"/>
        <v>0</v>
      </c>
      <c r="HB119" s="28">
        <f t="shared" si="2792"/>
        <v>8.7777208009345919</v>
      </c>
      <c r="HC119" s="28">
        <f t="shared" si="2793"/>
        <v>0.56616388548536067</v>
      </c>
      <c r="HE119">
        <f>IFERROR(VLOOKUP(_xlfn.NUMBERVALUE(MID(L119, SEARCH("!", L119)+1, SEARCH("+", L119)-SEARCH("!", L119)-1)), Rankings!$A$2:$BK$129, 63, FALSE),0)</f>
        <v>0.49215488075826513</v>
      </c>
      <c r="HF119">
        <f>IFERROR(VLOOKUP(_xlfn.NUMBERVALUE(MID(M119, SEARCH("!", M119)+1, SEARCH("+", M119)-SEARCH("!", M119)-1)), Rankings!$A$2:$BK$129, 63, FALSE),0)</f>
        <v>0.74306473398290973</v>
      </c>
      <c r="HG119">
        <f>IFERROR(VLOOKUP(_xlfn.NUMBERVALUE(MID(N119, SEARCH("!", N119)+1, SEARCH("+", N119)-SEARCH("!", N119)-1)), Rankings!$A$2:$BK$129, 63, FALSE),0)</f>
        <v>0.50538157943897521</v>
      </c>
      <c r="HH119">
        <f>IFERROR(VLOOKUP(_xlfn.NUMBERVALUE(MID(O119, SEARCH("!", O119)+1, SEARCH("+", O119)-SEARCH("!", O119)-1)), Rankings!$A$2:$BK$129, 63, FALSE),0)</f>
        <v>0.63476701070308261</v>
      </c>
      <c r="HI119">
        <f>IFERROR(VLOOKUP(_xlfn.NUMBERVALUE(MID(P119, SEARCH("!", P119)+1, SEARCH("+", P119)-SEARCH("!", P119)-1)), Rankings!$A$2:$BK$129, 63, FALSE),0)</f>
        <v>0</v>
      </c>
      <c r="HJ119">
        <f>IFERROR(VLOOKUP(_xlfn.NUMBERVALUE(MID(Q119, SEARCH("!", Q119)+1, SEARCH("+", Q119)-SEARCH("!", Q119)-1)), Rankings!$A$2:$BK$129, 63, FALSE),0)</f>
        <v>0.71430015405323466</v>
      </c>
      <c r="HK119">
        <f>IFERROR(VLOOKUP(_xlfn.NUMBERVALUE(MID(R119, SEARCH("!", R119)+1, SEARCH("+", R119)-SEARCH("!", R119)-1)), Rankings!$A$2:$BK$129, 63, FALSE),0)</f>
        <v>0.70365381097598467</v>
      </c>
      <c r="HL119">
        <f>IFERROR(VLOOKUP(_xlfn.NUMBERVALUE(MID(S119, SEARCH("!", S119)+1, SEARCH("+", S119)-SEARCH("!", S119)-1)), Rankings!$A$2:$BK$129, 63, FALSE),0)</f>
        <v>0</v>
      </c>
      <c r="HM119">
        <f>IFERROR(VLOOKUP(_xlfn.NUMBERVALUE(MID(T119, SEARCH("!", T119)+1, SEARCH("+", T119)-SEARCH("!", T119)-1)), Rankings!$A$2:$BK$129, 63, FALSE),0)</f>
        <v>0</v>
      </c>
      <c r="HN119">
        <f>IFERROR(VLOOKUP(_xlfn.NUMBERVALUE(MID(U119, SEARCH("!", U119)+1, SEARCH("+", U119)-SEARCH("!", U119)-1)), Rankings!$A$2:$BK$129, 63, FALSE),0)</f>
        <v>0</v>
      </c>
      <c r="HO119">
        <f>IFERROR(VLOOKUP(_xlfn.NUMBERVALUE(MID(V119, SEARCH("!", V119)+1, SEARCH("+", V119)-SEARCH("!", V119)-1)), Rankings!$A$2:$BK$129, 63, FALSE),0)</f>
        <v>0</v>
      </c>
      <c r="HP119">
        <f>IFERROR(VLOOKUP(_xlfn.NUMBERVALUE(MID(W119, SEARCH("!", W119)+1, SEARCH("+", W119)-SEARCH("!", W119)-1)), Rankings!$A$2:$BK$129, 63, FALSE),0)</f>
        <v>0.54003685840701343</v>
      </c>
      <c r="HQ119">
        <f>IFERROR(VLOOKUP(_xlfn.NUMBERVALUE(MID(X119, SEARCH("!", X119)+1, SEARCH("+", X119)-SEARCH("!", X119)-1)), Rankings!$A$2:$BK$129, 63, FALSE),0)</f>
        <v>0.99722768391660677</v>
      </c>
      <c r="HR119">
        <f>IFERROR(VLOOKUP(_xlfn.NUMBERVALUE(MID(Y119, SEARCH("!", Y119)+1, SEARCH("+", Y119)-SEARCH("!", Y119)-1)), Rankings!$A$2:$BK$129, 63, FALSE),0)</f>
        <v>0</v>
      </c>
      <c r="HS119">
        <f>IFERROR(VLOOKUP(_xlfn.NUMBERVALUE(MID(Z119, SEARCH("!", Z119)+1, SEARCH("+", Z119)-SEARCH("!", Z119)-1)), Rankings!$A$2:$BK$129, 63, FALSE),0)</f>
        <v>0.39358351976112266</v>
      </c>
      <c r="HT119">
        <f>IFERROR(VLOOKUP(_xlfn.NUMBERVALUE(MID(AA119, SEARCH("!", AA119)+1, SEARCH("+", AA119)-SEARCH("!", AA119)-1)), Rankings!$A$2:$BK$129, 63, FALSE),0)</f>
        <v>0.29274247393212427</v>
      </c>
      <c r="HU119">
        <f>IFERROR(VLOOKUP(_xlfn.NUMBERVALUE(MID(AB119, SEARCH("!", AB119)+1, SEARCH("+", AB119)-SEARCH("!", AB119)-1)), Rankings!$A$2:$BK$129, 63, FALSE),0)</f>
        <v>0.63476701070308261</v>
      </c>
      <c r="HV119">
        <f>IFERROR(VLOOKUP(_xlfn.NUMBERVALUE(MID(AC119, SEARCH("!", AC119)+1, SEARCH("+", AC119)-SEARCH("!", AC119)-1)), Rankings!$A$2:$BK$129, 63, FALSE),0)</f>
        <v>0</v>
      </c>
      <c r="HW119">
        <f>IFERROR(VLOOKUP(_xlfn.NUMBERVALUE(MID(AD119, SEARCH("!", AD119)+1, SEARCH("+", AD119)-SEARCH("!", AD119)-1)), Rankings!$A$2:$BK$129, 63, FALSE),0)</f>
        <v>0.70365381097598467</v>
      </c>
      <c r="HX119">
        <f>IFERROR(VLOOKUP(_xlfn.NUMBERVALUE(MID(AE119, SEARCH("!", AE119)+1, SEARCH("+", AE119)-SEARCH("!", AE119)-1)), Rankings!$A$2:$BK$129, 63, FALSE),0)</f>
        <v>0.82959342066499908</v>
      </c>
      <c r="HY119">
        <f>IFERROR(VLOOKUP(_xlfn.NUMBERVALUE(MID(AF119, SEARCH("!", AF119)+1, SEARCH("+", AF119)-SEARCH("!", AF119)-1)), Rankings!$A$2:$BK$129, 63, FALSE),0)</f>
        <v>0.55881753299749948</v>
      </c>
      <c r="HZ119">
        <f>IFERROR(VLOOKUP(_xlfn.NUMBERVALUE(MID(AG119, SEARCH("!", AG119)+1, SEARCH("+", AG119)-SEARCH("!", AG119)-1)), Rankings!$A$2:$BK$129, 63, FALSE),0)</f>
        <v>0</v>
      </c>
      <c r="IA119">
        <f>IFERROR(VLOOKUP(_xlfn.NUMBERVALUE(MID(AH119, SEARCH("!", AH119)+1, SEARCH("+", AH119)-SEARCH("!", AH119)-1)), Rankings!$A$2:$BK$129, 63, FALSE),0)</f>
        <v>0</v>
      </c>
      <c r="IB119">
        <f>IFERROR(VLOOKUP(_xlfn.NUMBERVALUE(MID(AI119, SEARCH("!", AI119)+1, SEARCH("+", AI119)-SEARCH("!", AI119)-1)), Rankings!$A$2:$BK$129, 63, FALSE),0)</f>
        <v>0.24207078116458031</v>
      </c>
      <c r="IC119">
        <f>IFERROR(VLOOKUP(_xlfn.NUMBERVALUE(MID(AJ119, SEARCH("!", AJ119)+1, SEARCH("+", AJ119)-SEARCH("!", AJ119)-1)), Rankings!$A$2:$BK$129, 63, FALSE),0)</f>
        <v>0.99722768391660677</v>
      </c>
      <c r="ID119">
        <f>IFERROR(VLOOKUP(_xlfn.NUMBERVALUE(MID(AK119, SEARCH("!", AK119)+1, SEARCH("+", AK119)-SEARCH("!", AK119)-1)), Rankings!$A$2:$BK$129, 63, FALSE),0)</f>
        <v>0</v>
      </c>
      <c r="IE119">
        <f>IFERROR(VLOOKUP(_xlfn.NUMBERVALUE(MID(AL119, SEARCH("!", AL119)+1, SEARCH("+", AL119)-SEARCH("!", AL119)-1)), Rankings!$A$2:$BK$129, 63, FALSE),0)</f>
        <v>0.45152993003332942</v>
      </c>
      <c r="IF119">
        <f>IFERROR(VLOOKUP(_xlfn.NUMBERVALUE(MID(AM119, SEARCH("!", AM119)+1, SEARCH("+", AM119)-SEARCH("!", AM119)-1)), Rankings!$A$2:$BK$129, 63, FALSE),0)</f>
        <v>0.29274247393212427</v>
      </c>
      <c r="IG119">
        <f>IFERROR(VLOOKUP(_xlfn.NUMBERVALUE(MID(AN119, SEARCH("!", AN119)+1, SEARCH("+", AN119)-SEARCH("!", AN119)-1)), Rankings!$A$2:$BK$129, 63, FALSE),0)</f>
        <v>0</v>
      </c>
      <c r="IH119">
        <f>IFERROR(VLOOKUP(_xlfn.NUMBERVALUE(MID(AO119, SEARCH("!", AO119)+1, SEARCH("+", AO119)-SEARCH("!", AO119)-1)), Rankings!$A$2:$BK$129, 63, FALSE),0)</f>
        <v>0.61642495585460211</v>
      </c>
      <c r="II119">
        <f>IFERROR(VLOOKUP(_xlfn.NUMBERVALUE(MID(AP119, SEARCH("!", AP119)+1, SEARCH("+", AP119)-SEARCH("!", AP119)-1)), Rankings!$A$2:$BK$129, 63, FALSE),0)</f>
        <v>0</v>
      </c>
      <c r="IJ119">
        <f>IFERROR(VLOOKUP(_xlfn.NUMBERVALUE(MID(AQ119, SEARCH("!", AQ119)+1, SEARCH("+", AQ119)-SEARCH("!", AQ119)-1)), Rankings!$A$2:$BK$129, 63, FALSE),0)</f>
        <v>0</v>
      </c>
      <c r="IK119">
        <f>IFERROR(VLOOKUP(_xlfn.NUMBERVALUE(MID(AR119, SEARCH("!", AR119)+1, SEARCH("+", AR119)-SEARCH("!", AR119)-1)), Rankings!$A$2:$BK$129, 63, FALSE),0)</f>
        <v>0.44074302529024001</v>
      </c>
      <c r="IL119">
        <f>IFERROR(VLOOKUP(_xlfn.NUMBERVALUE(MID(AS119, SEARCH("!", AS119)+1, SEARCH("+", AS119)-SEARCH("!", AS119)-1)), Rankings!$A$2:$BK$129, 63, FALSE),0)</f>
        <v>0</v>
      </c>
      <c r="IM119">
        <f>IFERROR(VLOOKUP(_xlfn.NUMBERVALUE(MID(AT119, SEARCH("!", AT119)+1, SEARCH("+", AT119)-SEARCH("!", AT119)-1)), Rankings!$A$2:$BK$129, 63, FALSE),0)</f>
        <v>0</v>
      </c>
      <c r="IN119">
        <f>IFERROR(VLOOKUP(_xlfn.NUMBERVALUE(MID(AU119, SEARCH("!", AU119)+1, SEARCH("+", AU119)-SEARCH("!", AU119)-1)), Rankings!$A$2:$BK$129, 63, FALSE),0)</f>
        <v>0.91255548584178892</v>
      </c>
      <c r="IO119">
        <f>IFERROR(VLOOKUP(_xlfn.NUMBERVALUE(MID(AV119, SEARCH("!", AV119)+1, SEARCH("+", AV119)-SEARCH("!", AV119)-1)), Rankings!$A$2:$BK$129, 63, FALSE),0)</f>
        <v>0</v>
      </c>
      <c r="IP119">
        <f>IFERROR(VLOOKUP(_xlfn.NUMBERVALUE(MID(AW119, SEARCH("!", AW119)+1, SEARCH("+", AW119)-SEARCH("!", AW119)-1)), Rankings!$A$2:$BK$129, 63, FALSE),0)</f>
        <v>0</v>
      </c>
      <c r="IQ119">
        <f>IFERROR(VLOOKUP(_xlfn.NUMBERVALUE(MID(AX119, SEARCH("!", AX119)+1, SEARCH("+", AX119)-SEARCH("!", AX119)-1)), Rankings!$A$2:$BK$129, 63, FALSE),0)</f>
        <v>0</v>
      </c>
      <c r="IR119">
        <f>IFERROR(VLOOKUP(_xlfn.NUMBERVALUE(MID(AY119, SEARCH("!", AY119)+1, SEARCH("+", AY119)-SEARCH("!", AY119)-1)), Rankings!$A$2:$BK$129, 63, FALSE),0)</f>
        <v>0</v>
      </c>
      <c r="IS119">
        <f>IFERROR(VLOOKUP(_xlfn.NUMBERVALUE(MID(AZ119, SEARCH("!", AZ119)+1, SEARCH("+", AZ119)-SEARCH("!", AZ119)-1)), Rankings!$A$2:$BK$129, 63, FALSE),0)</f>
        <v>0</v>
      </c>
      <c r="IT119">
        <f>IFERROR(VLOOKUP(_xlfn.NUMBERVALUE(MID(BA119, SEARCH("!", BA119)+1, SEARCH("+", BA119)-SEARCH("!", BA119)-1)), Rankings!$A$2:$BK$129, 63, FALSE),0)</f>
        <v>0</v>
      </c>
      <c r="IU119">
        <f>IFERROR(VLOOKUP(_xlfn.NUMBERVALUE(MID(BB119, SEARCH("!", BB119)+1, SEARCH("+", BB119)-SEARCH("!", BB119)-1)), Rankings!$A$2:$BK$129, 63, FALSE),0)</f>
        <v>0</v>
      </c>
      <c r="IV119">
        <f>IFERROR(VLOOKUP(_xlfn.NUMBERVALUE(MID(BC119, SEARCH("!", BC119)+1, SEARCH("+", BC119)-SEARCH("!", BC119)-1)), Rankings!$A$2:$BK$129, 63, FALSE),0)</f>
        <v>0</v>
      </c>
      <c r="IW119">
        <f>IFERROR(VLOOKUP(_xlfn.NUMBERVALUE(MID(BD119, SEARCH("!", BD119)+1, SEARCH("+", BD119)-SEARCH("!", BD119)-1)), Rankings!$A$2:$BK$129, 63, FALSE),0)</f>
        <v>0</v>
      </c>
      <c r="IX119">
        <f>IFERROR(VLOOKUP(_xlfn.NUMBERVALUE(MID(BE119, SEARCH("!", BE119)+1, SEARCH("+", BE119)-SEARCH("!", BE119)-1)), Rankings!$A$2:$BK$129, 63, FALSE),0)</f>
        <v>0</v>
      </c>
      <c r="IY119">
        <f>IFERROR(VLOOKUP(_xlfn.NUMBERVALUE(MID(BF119, SEARCH("!", BF119)+1, SEARCH("+", BF119)-SEARCH("!", BF119)-1)), Rankings!$A$2:$BK$129, 63, FALSE),0)</f>
        <v>0</v>
      </c>
      <c r="IZ119">
        <f>IFERROR(VLOOKUP(_xlfn.NUMBERVALUE(MID(BG119, SEARCH("!", BG119)+1, SEARCH("+", BG119)-SEARCH("!", BG119)-1)), Rankings!$A$2:$BK$129, 63, FALSE),0)</f>
        <v>0</v>
      </c>
      <c r="JA119">
        <f>IFERROR(VLOOKUP(_xlfn.NUMBERVALUE(MID(BH119, SEARCH("!", BH119)+1, SEARCH("+", BH119)-SEARCH("!", BH119)-1)), Rankings!$A$2:$BK$129, 63, FALSE),0)</f>
        <v>0</v>
      </c>
      <c r="JB119">
        <f>IFERROR(VLOOKUP(_xlfn.NUMBERVALUE(MID(BI119, SEARCH("!", BI119)+1, SEARCH("+", BI119)-SEARCH("!", BI119)-1)), Rankings!$A$2:$BK$129, 63, FALSE),0)</f>
        <v>0</v>
      </c>
      <c r="JC119">
        <f>IFERROR(VLOOKUP(_xlfn.NUMBERVALUE(MID(BJ119, SEARCH("!", BJ119)+1, SEARCH("+", BJ119)-SEARCH("!", BJ119)-1)), Rankings!$A$2:$BK$129, 63, FALSE),0)</f>
        <v>0</v>
      </c>
      <c r="JD119">
        <f>IFERROR(VLOOKUP(_xlfn.NUMBERVALUE(MID(BK119, SEARCH("!", BK119)+1, SEARCH("+", BK119)-SEARCH("!", BK119)-1)), Rankings!$A$2:$BK$129, 63, FALSE),0)</f>
        <v>0</v>
      </c>
      <c r="JE119">
        <f>IFERROR(VLOOKUP(_xlfn.NUMBERVALUE(MID(BL119, SEARCH("!", BL119)+1, SEARCH("+", BL119)-SEARCH("!", BL119)-1)), Rankings!$A$2:$BK$129, 63, FALSE),0)</f>
        <v>0</v>
      </c>
      <c r="JF119">
        <f>IFERROR(VLOOKUP(_xlfn.NUMBERVALUE(MID(BM119, SEARCH("!", BM119)+1, SEARCH("+", BM119)-SEARCH("!", BM119)-1)), Rankings!$A$2:$BK$129, 63, FALSE),0)</f>
        <v>0</v>
      </c>
      <c r="JG119">
        <f>IFERROR(VLOOKUP(_xlfn.NUMBERVALUE(MID(BN119, SEARCH("!", BN119)+1, SEARCH("+", BN119)-SEARCH("!", BN119)-1)), Rankings!$A$2:$BK$129, 63, FALSE),0)</f>
        <v>0</v>
      </c>
      <c r="JH119">
        <f>IFERROR(VLOOKUP(_xlfn.NUMBERVALUE(MID(BO119, SEARCH("!", BO119)+1, SEARCH("+", BO119)-SEARCH("!", BO119)-1)), Rankings!$A$2:$BK$129, 63, FALSE),0)</f>
        <v>0</v>
      </c>
      <c r="JI119">
        <f>IFERROR(VLOOKUP(_xlfn.NUMBERVALUE(MID(BP119, SEARCH("!", BP119)+1, SEARCH("+", BP119)-SEARCH("!", BP119)-1)), Rankings!$A$2:$BK$129, 63, FALSE),0)</f>
        <v>0</v>
      </c>
      <c r="JJ119">
        <f>IFERROR(VLOOKUP(_xlfn.NUMBERVALUE(MID(BQ119, SEARCH("!", BQ119)+1, SEARCH("+", BQ119)-SEARCH("!", BQ119)-1)), Rankings!$A$2:$BK$129, 63, FALSE),0)</f>
        <v>0</v>
      </c>
      <c r="JK119">
        <f>IFERROR(VLOOKUP(_xlfn.NUMBERVALUE(MID(BR119, SEARCH("!", BR119)+1, SEARCH("+", BR119)-SEARCH("!", BR119)-1)), Rankings!$A$2:$BK$129, 63, FALSE),0)</f>
        <v>0</v>
      </c>
      <c r="JL119">
        <f>IFERROR(VLOOKUP(_xlfn.NUMBERVALUE(MID(BS119, SEARCH("!", BS119)+1, SEARCH("+", BS119)-SEARCH("!", BS119)-1)), Rankings!$A$2:$BK$129, 63, FALSE),0)</f>
        <v>0</v>
      </c>
      <c r="JM119">
        <f>IFERROR(VLOOKUP(_xlfn.NUMBERVALUE(MID(BT119, SEARCH("!", BT119)+1, SEARCH("+", BT119)-SEARCH("!", BT119)-1)), Rankings!$A$2:$BK$129, 63, FALSE),0)</f>
        <v>0</v>
      </c>
      <c r="JN119">
        <f>IFERROR(VLOOKUP(_xlfn.NUMBERVALUE(MID(BU119, SEARCH("!", BU119)+1, SEARCH("+", BU119)-SEARCH("!", BU119)-1)), Rankings!$A$2:$BK$129, 63, FALSE),0)</f>
        <v>0</v>
      </c>
      <c r="JO119">
        <f>IFERROR(VLOOKUP(_xlfn.NUMBERVALUE(MID(BV119, SEARCH("!", BV119)+1, SEARCH("+", BV119)-SEARCH("!", BV119)-1)), Rankings!$A$2:$BK$129, 63, FALSE),0)</f>
        <v>0</v>
      </c>
      <c r="JP119">
        <f>IFERROR(VLOOKUP(_xlfn.NUMBERVALUE(MID(BW119, SEARCH("!", BW119)+1, SEARCH("+", BW119)-SEARCH("!", BW119)-1)), Rankings!$A$2:$BK$129, 63, FALSE),0)</f>
        <v>0</v>
      </c>
      <c r="JQ119">
        <f>IFERROR(VLOOKUP(_xlfn.NUMBERVALUE(MID(BX119, SEARCH("!", BX119)+1, SEARCH("+", BX119)-SEARCH("!", BX119)-1)), Rankings!$A$2:$BK$129, 63, FALSE),0)</f>
        <v>0</v>
      </c>
      <c r="JR119">
        <f>IFERROR(VLOOKUP(_xlfn.NUMBERVALUE(MID(BY119, SEARCH("!", BY119)+1, SEARCH("+", BY119)-SEARCH("!", BY119)-1)), Rankings!$A$2:$BK$129, 63, FALSE),0)</f>
        <v>0</v>
      </c>
      <c r="JS119">
        <f>IFERROR(VLOOKUP(_xlfn.NUMBERVALUE(MID(BZ119, SEARCH("!", BZ119)+1, SEARCH("+", BZ119)-SEARCH("!", BZ119)-1)), Rankings!$A$2:$BK$129, 63, FALSE),0)</f>
        <v>0</v>
      </c>
      <c r="JT119">
        <f>IFERROR(VLOOKUP(_xlfn.NUMBERVALUE(MID(CA119, SEARCH("!", CA119)+1, SEARCH("+", CA119)-SEARCH("!", CA119)-1)), Rankings!$A$2:$BK$129, 63, FALSE),0)</f>
        <v>0</v>
      </c>
      <c r="JU119">
        <f>IFERROR(VLOOKUP(_xlfn.NUMBERVALUE(MID(CB119, SEARCH("!", CB119)+1, SEARCH("+", CB119)-SEARCH("!", CB119)-1)), Rankings!$A$2:$BK$129, 63, FALSE),0)</f>
        <v>0</v>
      </c>
      <c r="JV119">
        <f>IFERROR(VLOOKUP(_xlfn.NUMBERVALUE(MID(CC119, SEARCH("!", CC119)+1, SEARCH("+", CC119)-SEARCH("!", CC119)-1)), Rankings!$A$2:$BK$129, 63, FALSE),0)</f>
        <v>0</v>
      </c>
      <c r="JW119">
        <f>IFERROR(VLOOKUP(_xlfn.NUMBERVALUE(MID(CD119, SEARCH("!", CD119)+1, SEARCH("+", CD119)-SEARCH("!", CD119)-1)), Rankings!$A$2:$BK$129, 63, FALSE),0)</f>
        <v>0</v>
      </c>
      <c r="JX119">
        <f>IFERROR(VLOOKUP(_xlfn.NUMBERVALUE(MID(CE119, SEARCH("!", CE119)+1, SEARCH("+", CE119)-SEARCH("!", CE119)-1)), Rankings!$A$2:$BK$129, 63, FALSE),0)</f>
        <v>0</v>
      </c>
      <c r="JY119">
        <f>IFERROR(VLOOKUP(_xlfn.NUMBERVALUE(MID(CF119, SEARCH("!", CF119)+1, SEARCH("+", CF119)-SEARCH("!", CF119)-1)), Rankings!$A$2:$BK$129, 63, FALSE),0)</f>
        <v>0</v>
      </c>
      <c r="JZ119">
        <f>IFERROR(VLOOKUP(_xlfn.NUMBERVALUE(MID(CG119, SEARCH("!", CG119)+1, SEARCH("+", CG119)-SEARCH("!", CG119)-1)), Rankings!$A$2:$BK$129, 63, FALSE),0)</f>
        <v>0</v>
      </c>
      <c r="KA119">
        <f>IFERROR(VLOOKUP(_xlfn.NUMBERVALUE(MID(CH119, SEARCH("!", CH119)+1, SEARCH("+", CH119)-SEARCH("!", CH119)-1)), Rankings!$A$2:$BK$129, 63, FALSE),0)</f>
        <v>0</v>
      </c>
      <c r="KB119">
        <f>IFERROR(VLOOKUP(_xlfn.NUMBERVALUE(MID(CI119, SEARCH("!", CI119)+1, SEARCH("+", CI119)-SEARCH("!", CI119)-1)), Rankings!$A$2:$BK$129, 63, FALSE),0)</f>
        <v>0</v>
      </c>
      <c r="KC119">
        <f>IFERROR(VLOOKUP(_xlfn.NUMBERVALUE(MID(CJ119, SEARCH("!", CJ119)+1, SEARCH("+", CJ119)-SEARCH("!", CJ119)-1)), Rankings!$A$2:$BK$129, 63, FALSE),0)</f>
        <v>0</v>
      </c>
      <c r="KD119">
        <f>IFERROR(VLOOKUP(_xlfn.NUMBERVALUE(MID(CK119, SEARCH("!", CK119)+1, SEARCH("+", CK119)-SEARCH("!", CK119)-1)), Rankings!$A$2:$BK$129, 63, FALSE),0)</f>
        <v>0</v>
      </c>
      <c r="KE119">
        <f>IFERROR(VLOOKUP(_xlfn.NUMBERVALUE(MID(CL119, SEARCH("!", CL119)+1, SEARCH("+", CL119)-SEARCH("!", CL119)-1)), Rankings!$A$2:$BK$129, 63, FALSE),0)</f>
        <v>0</v>
      </c>
      <c r="KF119">
        <f>IFERROR(VLOOKUP(_xlfn.NUMBERVALUE(MID(CM119, SEARCH("!", CM119)+1, SEARCH("+", CM119)-SEARCH("!", CM119)-1)), Rankings!$A$2:$BK$129, 63, FALSE),0)</f>
        <v>0</v>
      </c>
      <c r="KG119">
        <f>IFERROR(VLOOKUP(_xlfn.NUMBERVALUE(MID(CN119, SEARCH("!", CN119)+1, SEARCH("+", CN119)-SEARCH("!", CN119)-1)), Rankings!$A$2:$BK$129, 63, FALSE),0)</f>
        <v>0</v>
      </c>
      <c r="KH119">
        <f>IFERROR(VLOOKUP(_xlfn.NUMBERVALUE(MID(CO119, SEARCH("!", CO119)+1, SEARCH("+", CO119)-SEARCH("!", CO119)-1)), Rankings!$A$2:$BK$129, 63, FALSE),0)</f>
        <v>0</v>
      </c>
      <c r="KJ119" s="28">
        <f t="shared" si="2794"/>
        <v>164</v>
      </c>
      <c r="KK119" s="28">
        <f t="shared" si="2795"/>
        <v>116</v>
      </c>
      <c r="KL119" s="28">
        <f t="shared" si="2796"/>
        <v>15</v>
      </c>
      <c r="KM119" s="28">
        <f t="shared" si="2797"/>
        <v>0</v>
      </c>
      <c r="KN119" s="28">
        <f t="shared" si="2798"/>
        <v>0</v>
      </c>
      <c r="KO119" s="28">
        <f t="shared" si="2799"/>
        <v>126</v>
      </c>
      <c r="KP119" s="28">
        <f t="shared" si="2800"/>
        <v>210.16666666666666</v>
      </c>
      <c r="KQ119" s="28">
        <f t="shared" si="2801"/>
        <v>126</v>
      </c>
      <c r="KS119" s="27" t="str">
        <f t="shared" si="2802"/>
        <v>15</v>
      </c>
      <c r="KT119" s="27" t="str">
        <f t="shared" si="2803"/>
        <v>8</v>
      </c>
      <c r="KU119" s="27" t="str">
        <f t="shared" si="2804"/>
        <v>16</v>
      </c>
      <c r="KV119" s="27" t="str">
        <f t="shared" si="2805"/>
        <v>5</v>
      </c>
      <c r="KW119" s="27">
        <f t="shared" si="2806"/>
        <v>0</v>
      </c>
      <c r="KX119" s="27" t="str">
        <f t="shared" si="2807"/>
        <v>11</v>
      </c>
      <c r="KY119" s="27" t="str">
        <f t="shared" si="2808"/>
        <v>14</v>
      </c>
      <c r="KZ119" s="27">
        <f t="shared" si="2809"/>
        <v>0</v>
      </c>
      <c r="LA119" s="27">
        <f t="shared" si="2810"/>
        <v>0</v>
      </c>
      <c r="LB119" s="27">
        <f t="shared" si="2811"/>
        <v>0</v>
      </c>
      <c r="LC119" s="27">
        <f t="shared" si="2812"/>
        <v>0</v>
      </c>
      <c r="LD119" s="27" t="str">
        <f t="shared" si="2813"/>
        <v>13</v>
      </c>
      <c r="LE119" s="27" t="str">
        <f t="shared" si="2814"/>
        <v>17</v>
      </c>
      <c r="LF119" s="27">
        <f t="shared" si="2815"/>
        <v>0</v>
      </c>
      <c r="LG119" s="27" t="str">
        <f t="shared" si="2816"/>
        <v>9</v>
      </c>
      <c r="LH119" s="27" t="str">
        <f t="shared" si="2817"/>
        <v>19</v>
      </c>
      <c r="LI119" s="27" t="str">
        <f t="shared" si="2818"/>
        <v>16</v>
      </c>
      <c r="LJ119" s="27">
        <f t="shared" si="2819"/>
        <v>0</v>
      </c>
      <c r="LK119" s="27" t="str">
        <f t="shared" si="2820"/>
        <v>19</v>
      </c>
      <c r="LL119" s="27" t="str">
        <f t="shared" si="2821"/>
        <v>15</v>
      </c>
      <c r="LM119" s="27" t="str">
        <f t="shared" si="2822"/>
        <v>15</v>
      </c>
      <c r="LN119" s="27">
        <f t="shared" si="2823"/>
        <v>0</v>
      </c>
      <c r="LO119" s="27">
        <f t="shared" si="2824"/>
        <v>0</v>
      </c>
      <c r="LP119" s="27" t="str">
        <f t="shared" si="2825"/>
        <v>12</v>
      </c>
      <c r="LQ119" s="27" t="str">
        <f t="shared" si="2826"/>
        <v>12</v>
      </c>
      <c r="LR119" s="27">
        <f t="shared" si="2827"/>
        <v>0</v>
      </c>
      <c r="LS119" s="27" t="str">
        <f t="shared" si="2828"/>
        <v>15</v>
      </c>
      <c r="LT119" s="27" t="str">
        <f t="shared" si="2829"/>
        <v>14</v>
      </c>
      <c r="LU119" s="27">
        <f t="shared" si="2830"/>
        <v>0</v>
      </c>
      <c r="LV119" s="27" t="str">
        <f t="shared" si="2831"/>
        <v>13</v>
      </c>
      <c r="LW119" s="27">
        <f t="shared" si="2832"/>
        <v>0</v>
      </c>
      <c r="LX119" s="27">
        <f t="shared" si="2833"/>
        <v>0</v>
      </c>
      <c r="LY119" s="27" t="str">
        <f t="shared" si="2834"/>
        <v>12</v>
      </c>
      <c r="LZ119" s="27">
        <f t="shared" si="2835"/>
        <v>0</v>
      </c>
      <c r="MA119" s="27">
        <f t="shared" si="2836"/>
        <v>0</v>
      </c>
      <c r="MB119" s="27" t="str">
        <f t="shared" si="2837"/>
        <v>25</v>
      </c>
      <c r="MC119" s="27">
        <f t="shared" si="2838"/>
        <v>0</v>
      </c>
      <c r="MD119" s="27">
        <f t="shared" si="2839"/>
        <v>0</v>
      </c>
      <c r="ME119" s="27">
        <f t="shared" si="2840"/>
        <v>0</v>
      </c>
      <c r="MF119" s="27">
        <f t="shared" si="2841"/>
        <v>0</v>
      </c>
      <c r="MG119" s="27">
        <f t="shared" si="2842"/>
        <v>0</v>
      </c>
      <c r="MH119" s="27">
        <f t="shared" si="2843"/>
        <v>0</v>
      </c>
      <c r="MI119" s="27">
        <f t="shared" si="2844"/>
        <v>0</v>
      </c>
      <c r="MJ119" s="27">
        <f t="shared" si="2845"/>
        <v>0</v>
      </c>
      <c r="MK119" s="27">
        <f t="shared" si="2846"/>
        <v>0</v>
      </c>
      <c r="ML119" s="27">
        <f t="shared" si="2847"/>
        <v>0</v>
      </c>
      <c r="MM119" s="27">
        <f t="shared" si="2848"/>
        <v>0</v>
      </c>
      <c r="MN119" s="27">
        <f t="shared" si="2849"/>
        <v>0</v>
      </c>
      <c r="MO119" s="27">
        <f t="shared" si="2850"/>
        <v>0</v>
      </c>
      <c r="MP119" s="27">
        <f t="shared" si="2851"/>
        <v>0</v>
      </c>
      <c r="MQ119" s="27">
        <f t="shared" si="2852"/>
        <v>0</v>
      </c>
      <c r="MR119" s="27">
        <f t="shared" si="2853"/>
        <v>0</v>
      </c>
      <c r="MS119" s="27">
        <f t="shared" si="2854"/>
        <v>0</v>
      </c>
      <c r="MT119" s="27">
        <f t="shared" si="2855"/>
        <v>0</v>
      </c>
      <c r="MU119" s="27">
        <f t="shared" si="2856"/>
        <v>0</v>
      </c>
      <c r="MV119" s="27">
        <f t="shared" si="2857"/>
        <v>0</v>
      </c>
      <c r="MW119" s="27">
        <f t="shared" si="2858"/>
        <v>0</v>
      </c>
      <c r="MX119" s="27">
        <f t="shared" si="2859"/>
        <v>0</v>
      </c>
      <c r="MY119" s="27">
        <f t="shared" si="2860"/>
        <v>0</v>
      </c>
      <c r="MZ119" s="27">
        <f t="shared" si="2861"/>
        <v>0</v>
      </c>
      <c r="NA119" s="27">
        <f t="shared" si="2862"/>
        <v>0</v>
      </c>
      <c r="NB119" s="27">
        <f t="shared" si="2863"/>
        <v>0</v>
      </c>
      <c r="NC119" s="27">
        <f t="shared" si="2864"/>
        <v>0</v>
      </c>
      <c r="ND119" s="27">
        <f t="shared" si="2865"/>
        <v>0</v>
      </c>
      <c r="NE119" s="27">
        <f t="shared" si="2866"/>
        <v>0</v>
      </c>
      <c r="NF119" s="27">
        <f t="shared" si="2867"/>
        <v>0</v>
      </c>
      <c r="NG119" s="27">
        <f t="shared" si="2868"/>
        <v>0</v>
      </c>
      <c r="NH119" s="27">
        <f t="shared" si="2869"/>
        <v>0</v>
      </c>
      <c r="NI119" s="27">
        <f t="shared" si="2870"/>
        <v>0</v>
      </c>
      <c r="NJ119" s="27">
        <f t="shared" si="2871"/>
        <v>0</v>
      </c>
      <c r="NK119" s="27">
        <f t="shared" si="2872"/>
        <v>0</v>
      </c>
      <c r="NL119" s="27">
        <f t="shared" si="2873"/>
        <v>0</v>
      </c>
      <c r="NM119" s="27">
        <f t="shared" si="2874"/>
        <v>0</v>
      </c>
      <c r="NN119" s="27">
        <f t="shared" si="2875"/>
        <v>0</v>
      </c>
      <c r="NO119" s="27">
        <f t="shared" si="2876"/>
        <v>0</v>
      </c>
      <c r="NP119" s="27">
        <f t="shared" si="2877"/>
        <v>0</v>
      </c>
      <c r="NQ119" s="27">
        <f t="shared" si="2878"/>
        <v>0</v>
      </c>
      <c r="NR119" s="27">
        <f t="shared" si="2879"/>
        <v>0</v>
      </c>
      <c r="NS119" s="27">
        <f t="shared" si="2880"/>
        <v>0</v>
      </c>
      <c r="NT119" s="27">
        <f t="shared" si="2881"/>
        <v>0</v>
      </c>
      <c r="NU119" s="27">
        <f t="shared" si="2882"/>
        <v>0</v>
      </c>
      <c r="NV119" s="27">
        <f t="shared" si="2883"/>
        <v>0</v>
      </c>
      <c r="NX119" s="28">
        <f t="shared" si="2884"/>
        <v>242</v>
      </c>
      <c r="NY119" s="28">
        <f t="shared" si="2885"/>
        <v>173</v>
      </c>
      <c r="NZ119" s="28">
        <f t="shared" si="2886"/>
        <v>20</v>
      </c>
      <c r="OA119" s="28">
        <f t="shared" si="2887"/>
        <v>0</v>
      </c>
      <c r="OB119" s="28">
        <f t="shared" si="2888"/>
        <v>0</v>
      </c>
      <c r="OC119" s="28">
        <f t="shared" si="2889"/>
        <v>182</v>
      </c>
      <c r="OD119" s="28">
        <f t="shared" si="2890"/>
        <v>309.66666666666669</v>
      </c>
      <c r="OE119" s="28">
        <f t="shared" si="2891"/>
        <v>182</v>
      </c>
      <c r="OG119" s="27" t="str">
        <f t="shared" si="2892"/>
        <v>22</v>
      </c>
      <c r="OH119" s="27" t="str">
        <f t="shared" si="2893"/>
        <v>18</v>
      </c>
      <c r="OI119" s="27" t="str">
        <f t="shared" si="2894"/>
        <v>11</v>
      </c>
      <c r="OJ119" s="27" t="str">
        <f t="shared" si="2895"/>
        <v>27</v>
      </c>
      <c r="OK119" s="27">
        <f t="shared" si="2896"/>
        <v>0</v>
      </c>
      <c r="OL119" s="27" t="str">
        <f t="shared" si="2897"/>
        <v>21</v>
      </c>
      <c r="OM119" s="27" t="str">
        <f t="shared" si="2898"/>
        <v>31</v>
      </c>
      <c r="ON119" s="27">
        <f t="shared" si="2899"/>
        <v>0</v>
      </c>
      <c r="OO119" s="27">
        <f t="shared" si="2900"/>
        <v>0</v>
      </c>
      <c r="OP119" s="27">
        <f t="shared" si="2901"/>
        <v>0</v>
      </c>
      <c r="OQ119" s="27">
        <f t="shared" si="2902"/>
        <v>0</v>
      </c>
      <c r="OR119" s="27" t="str">
        <f t="shared" si="2903"/>
        <v>15</v>
      </c>
      <c r="OS119" s="27" t="str">
        <f t="shared" si="2904"/>
        <v>24</v>
      </c>
      <c r="OT119" s="27">
        <f t="shared" si="2905"/>
        <v>0</v>
      </c>
      <c r="OU119" s="27" t="str">
        <f t="shared" si="2906"/>
        <v>14</v>
      </c>
      <c r="OV119" s="27" t="str">
        <f t="shared" si="2907"/>
        <v>12</v>
      </c>
      <c r="OW119" s="27" t="str">
        <f t="shared" si="2908"/>
        <v>22</v>
      </c>
      <c r="OX119" s="27">
        <f t="shared" si="2909"/>
        <v>0</v>
      </c>
      <c r="OY119" s="27" t="str">
        <f t="shared" si="2910"/>
        <v>10</v>
      </c>
      <c r="OZ119" s="27" t="str">
        <f t="shared" si="2911"/>
        <v>20</v>
      </c>
      <c r="PA119" s="27" t="str">
        <f t="shared" si="2912"/>
        <v>24</v>
      </c>
      <c r="PB119" s="27">
        <f t="shared" si="2913"/>
        <v>0</v>
      </c>
      <c r="PC119" s="27">
        <f t="shared" si="2914"/>
        <v>0</v>
      </c>
      <c r="PD119" s="27" t="str">
        <f t="shared" si="2915"/>
        <v>15</v>
      </c>
      <c r="PE119" s="27" t="str">
        <f t="shared" si="2916"/>
        <v>32</v>
      </c>
      <c r="PF119" s="27">
        <f t="shared" si="2917"/>
        <v>0</v>
      </c>
      <c r="PG119" s="27" t="str">
        <f t="shared" si="2918"/>
        <v>22</v>
      </c>
      <c r="PH119" s="27" t="str">
        <f t="shared" si="2919"/>
        <v>15</v>
      </c>
      <c r="PI119" s="27">
        <f t="shared" si="2920"/>
        <v>0</v>
      </c>
      <c r="PJ119" s="27" t="str">
        <f t="shared" si="2921"/>
        <v>25</v>
      </c>
      <c r="PK119" s="27">
        <f t="shared" si="2922"/>
        <v>0</v>
      </c>
      <c r="PL119" s="27">
        <f t="shared" si="2923"/>
        <v>0</v>
      </c>
      <c r="PM119" s="27" t="str">
        <f t="shared" si="2924"/>
        <v>24</v>
      </c>
      <c r="PN119" s="27">
        <f t="shared" si="2925"/>
        <v>0</v>
      </c>
      <c r="PO119" s="27">
        <f t="shared" si="2926"/>
        <v>0</v>
      </c>
      <c r="PP119" s="27" t="str">
        <f t="shared" si="2927"/>
        <v>31</v>
      </c>
      <c r="PQ119" s="27">
        <f t="shared" si="2928"/>
        <v>0</v>
      </c>
      <c r="PR119" s="27">
        <f t="shared" si="2929"/>
        <v>0</v>
      </c>
      <c r="PS119" s="27">
        <f t="shared" si="2930"/>
        <v>0</v>
      </c>
      <c r="PT119" s="27">
        <f t="shared" si="2931"/>
        <v>0</v>
      </c>
      <c r="PU119" s="27">
        <f t="shared" si="2932"/>
        <v>0</v>
      </c>
      <c r="PV119" s="27">
        <f t="shared" si="2933"/>
        <v>0</v>
      </c>
      <c r="PW119" s="27">
        <f t="shared" si="2934"/>
        <v>0</v>
      </c>
      <c r="PX119" s="27">
        <f t="shared" si="2935"/>
        <v>0</v>
      </c>
      <c r="PY119" s="27">
        <f t="shared" si="2936"/>
        <v>0</v>
      </c>
      <c r="PZ119" s="27">
        <f t="shared" si="2937"/>
        <v>0</v>
      </c>
      <c r="QA119" s="27">
        <f t="shared" si="2938"/>
        <v>0</v>
      </c>
      <c r="QB119" s="27">
        <f t="shared" si="2939"/>
        <v>0</v>
      </c>
      <c r="QC119" s="27">
        <f t="shared" si="2940"/>
        <v>0</v>
      </c>
      <c r="QD119" s="27">
        <f t="shared" si="2941"/>
        <v>0</v>
      </c>
      <c r="QE119" s="27">
        <f t="shared" si="2942"/>
        <v>0</v>
      </c>
      <c r="QF119" s="27">
        <f t="shared" si="2943"/>
        <v>0</v>
      </c>
      <c r="QG119" s="27">
        <f t="shared" si="2944"/>
        <v>0</v>
      </c>
      <c r="QH119" s="27">
        <f t="shared" si="2945"/>
        <v>0</v>
      </c>
      <c r="QI119" s="27">
        <f t="shared" si="2946"/>
        <v>0</v>
      </c>
      <c r="QJ119" s="27">
        <f t="shared" si="2947"/>
        <v>0</v>
      </c>
      <c r="QK119" s="27">
        <f t="shared" si="2948"/>
        <v>0</v>
      </c>
      <c r="QL119" s="27">
        <f t="shared" si="2949"/>
        <v>0</v>
      </c>
      <c r="QM119" s="27">
        <f t="shared" si="2950"/>
        <v>0</v>
      </c>
      <c r="QN119" s="27">
        <f t="shared" si="2951"/>
        <v>0</v>
      </c>
      <c r="QO119" s="27">
        <f t="shared" si="2952"/>
        <v>0</v>
      </c>
      <c r="QP119" s="27">
        <f t="shared" si="2953"/>
        <v>0</v>
      </c>
      <c r="QQ119" s="27">
        <f t="shared" si="2954"/>
        <v>0</v>
      </c>
      <c r="QR119" s="27">
        <f t="shared" si="2955"/>
        <v>0</v>
      </c>
      <c r="QS119" s="27">
        <f t="shared" si="2956"/>
        <v>0</v>
      </c>
      <c r="QT119" s="27">
        <f t="shared" si="2957"/>
        <v>0</v>
      </c>
      <c r="QU119" s="27">
        <f t="shared" si="2958"/>
        <v>0</v>
      </c>
      <c r="QV119" s="27">
        <f t="shared" si="2959"/>
        <v>0</v>
      </c>
      <c r="QW119" s="27">
        <f t="shared" si="2960"/>
        <v>0</v>
      </c>
      <c r="QX119" s="27">
        <f t="shared" si="2961"/>
        <v>0</v>
      </c>
      <c r="QY119" s="27">
        <f t="shared" si="2962"/>
        <v>0</v>
      </c>
      <c r="QZ119" s="27">
        <f t="shared" si="2963"/>
        <v>0</v>
      </c>
      <c r="RA119" s="27">
        <f t="shared" si="2964"/>
        <v>0</v>
      </c>
      <c r="RB119" s="27">
        <f t="shared" si="2965"/>
        <v>0</v>
      </c>
      <c r="RC119" s="27">
        <f t="shared" si="2966"/>
        <v>0</v>
      </c>
      <c r="RD119" s="27">
        <f t="shared" si="2967"/>
        <v>0</v>
      </c>
      <c r="RE119" s="27">
        <f t="shared" si="2968"/>
        <v>0</v>
      </c>
      <c r="RF119" s="27">
        <f t="shared" si="2969"/>
        <v>0</v>
      </c>
      <c r="RG119" s="27">
        <f t="shared" si="2970"/>
        <v>0</v>
      </c>
      <c r="RH119" s="27">
        <f t="shared" si="2971"/>
        <v>0</v>
      </c>
      <c r="RI119" s="27">
        <f t="shared" si="2972"/>
        <v>0</v>
      </c>
      <c r="RJ119" s="27">
        <f t="shared" si="2973"/>
        <v>0</v>
      </c>
      <c r="RL119" s="28">
        <f t="shared" si="2974"/>
        <v>102</v>
      </c>
      <c r="RM119" s="28">
        <f t="shared" si="2975"/>
        <v>60</v>
      </c>
      <c r="RN119" s="28">
        <f t="shared" si="2976"/>
        <v>11</v>
      </c>
      <c r="RO119" s="28">
        <f t="shared" si="2977"/>
        <v>0</v>
      </c>
      <c r="RP119" s="28">
        <f t="shared" si="2978"/>
        <v>0</v>
      </c>
      <c r="RQ119" s="28">
        <f t="shared" si="2979"/>
        <v>127.5</v>
      </c>
      <c r="RT119" s="27" t="str">
        <f t="shared" si="2980"/>
        <v>5</v>
      </c>
      <c r="RU119" s="27" t="str">
        <f t="shared" si="2981"/>
        <v>5</v>
      </c>
      <c r="RV119" s="27" t="str">
        <f t="shared" si="2982"/>
        <v>10</v>
      </c>
      <c r="RW119" s="27" t="str">
        <f t="shared" si="2983"/>
        <v>4</v>
      </c>
      <c r="RX119" s="27" t="str">
        <f t="shared" si="2984"/>
        <v>0</v>
      </c>
      <c r="RY119" s="27" t="str">
        <f t="shared" si="2985"/>
        <v>10</v>
      </c>
      <c r="RZ119" s="27" t="str">
        <f t="shared" si="2986"/>
        <v>7</v>
      </c>
      <c r="SA119" s="27" t="str">
        <f t="shared" si="2987"/>
        <v>0</v>
      </c>
      <c r="SB119" s="27" t="str">
        <f t="shared" si="2988"/>
        <v>0</v>
      </c>
      <c r="SC119" s="27" t="str">
        <f t="shared" si="2989"/>
        <v>0</v>
      </c>
      <c r="SD119" s="27" t="str">
        <f t="shared" si="2990"/>
        <v>0</v>
      </c>
      <c r="SE119" s="27" t="str">
        <f t="shared" si="2991"/>
        <v>10</v>
      </c>
      <c r="SF119" s="27" t="str">
        <f t="shared" si="2992"/>
        <v>9</v>
      </c>
      <c r="SG119" s="27" t="str">
        <f t="shared" si="2993"/>
        <v>0</v>
      </c>
      <c r="SH119" s="27" t="str">
        <f t="shared" si="2994"/>
        <v>6</v>
      </c>
      <c r="SI119" s="27" t="str">
        <f t="shared" si="2995"/>
        <v>8</v>
      </c>
      <c r="SJ119" s="27" t="str">
        <f t="shared" si="2996"/>
        <v>10</v>
      </c>
      <c r="SK119" s="27" t="str">
        <f t="shared" si="2997"/>
        <v>0</v>
      </c>
      <c r="SL119" s="27" t="str">
        <f t="shared" si="2998"/>
        <v>10</v>
      </c>
      <c r="SM119" s="27" t="str">
        <f t="shared" si="2999"/>
        <v>11</v>
      </c>
      <c r="SN119" s="27" t="str">
        <f t="shared" si="3000"/>
        <v>9</v>
      </c>
      <c r="SO119" s="27" t="str">
        <f t="shared" si="3001"/>
        <v>0</v>
      </c>
      <c r="SP119" s="27" t="str">
        <f t="shared" si="3002"/>
        <v>0</v>
      </c>
      <c r="SQ119" s="27" t="str">
        <f t="shared" si="3003"/>
        <v>6</v>
      </c>
      <c r="SR119" s="27" t="str">
        <f t="shared" si="3004"/>
        <v>6</v>
      </c>
      <c r="SS119" s="27" t="str">
        <f t="shared" si="3005"/>
        <v>0</v>
      </c>
      <c r="ST119" s="27" t="str">
        <f t="shared" si="3006"/>
        <v>10</v>
      </c>
      <c r="SU119" s="27" t="str">
        <f t="shared" si="3007"/>
        <v>6</v>
      </c>
      <c r="SV119" s="27" t="str">
        <f t="shared" si="3008"/>
        <v>0</v>
      </c>
      <c r="SW119" s="27" t="str">
        <f t="shared" si="3009"/>
        <v>9</v>
      </c>
      <c r="SX119" s="27" t="str">
        <f t="shared" si="3010"/>
        <v>0</v>
      </c>
      <c r="SY119" s="27" t="str">
        <f t="shared" si="3011"/>
        <v>0</v>
      </c>
      <c r="SZ119" s="27" t="str">
        <f t="shared" si="3012"/>
        <v>8</v>
      </c>
      <c r="TA119" s="27" t="str">
        <f t="shared" si="3013"/>
        <v>0</v>
      </c>
      <c r="TB119" s="27" t="str">
        <f t="shared" si="3014"/>
        <v>0</v>
      </c>
      <c r="TC119" s="27" t="str">
        <f t="shared" si="3015"/>
        <v>14</v>
      </c>
      <c r="TD119" s="27" t="str">
        <f t="shared" si="3016"/>
        <v>0</v>
      </c>
      <c r="TE119" s="27" t="str">
        <f t="shared" si="3017"/>
        <v>0</v>
      </c>
      <c r="TF119" s="27" t="str">
        <f t="shared" si="3018"/>
        <v>0</v>
      </c>
      <c r="TG119" s="27" t="str">
        <f t="shared" si="3019"/>
        <v>0</v>
      </c>
      <c r="TH119" s="27" t="str">
        <f t="shared" si="3020"/>
        <v>0</v>
      </c>
      <c r="TI119" s="27" t="str">
        <f t="shared" si="3021"/>
        <v>0</v>
      </c>
      <c r="TJ119" s="27" t="str">
        <f t="shared" si="3022"/>
        <v>0</v>
      </c>
      <c r="TK119" s="27" t="str">
        <f t="shared" si="3023"/>
        <v>0</v>
      </c>
      <c r="TL119" s="27" t="str">
        <f t="shared" si="3024"/>
        <v>0</v>
      </c>
      <c r="TM119" s="27" t="str">
        <f t="shared" si="3025"/>
        <v>0</v>
      </c>
      <c r="TN119" s="27" t="str">
        <f t="shared" si="3026"/>
        <v>0</v>
      </c>
      <c r="TO119" s="27" t="str">
        <f t="shared" si="3027"/>
        <v>0</v>
      </c>
      <c r="TP119" s="27" t="str">
        <f t="shared" si="3028"/>
        <v>0</v>
      </c>
      <c r="TQ119" s="27" t="str">
        <f t="shared" si="3029"/>
        <v>0</v>
      </c>
      <c r="TR119" s="27" t="str">
        <f t="shared" si="3030"/>
        <v>0</v>
      </c>
      <c r="TS119" s="27" t="str">
        <f t="shared" si="3031"/>
        <v>0</v>
      </c>
      <c r="TT119" s="27" t="str">
        <f t="shared" si="3032"/>
        <v>0</v>
      </c>
      <c r="TU119" s="27" t="str">
        <f t="shared" si="3033"/>
        <v>0</v>
      </c>
      <c r="TV119" s="27" t="str">
        <f t="shared" si="3034"/>
        <v>0</v>
      </c>
      <c r="TW119" s="27" t="str">
        <f t="shared" si="3035"/>
        <v>0</v>
      </c>
      <c r="TX119" s="27" t="str">
        <f t="shared" si="3036"/>
        <v>0</v>
      </c>
      <c r="TY119" s="27" t="str">
        <f t="shared" si="3037"/>
        <v>0</v>
      </c>
      <c r="TZ119" s="27" t="str">
        <f t="shared" si="3038"/>
        <v>0</v>
      </c>
      <c r="UA119" s="27" t="str">
        <f t="shared" si="3039"/>
        <v>0</v>
      </c>
      <c r="UB119" s="27" t="str">
        <f t="shared" si="3040"/>
        <v>0</v>
      </c>
      <c r="UC119" s="27" t="str">
        <f t="shared" si="3041"/>
        <v>0</v>
      </c>
      <c r="UD119" s="27" t="str">
        <f t="shared" si="3042"/>
        <v>0</v>
      </c>
      <c r="UE119" s="27" t="str">
        <f t="shared" si="3043"/>
        <v>0</v>
      </c>
      <c r="UF119" s="27" t="str">
        <f t="shared" si="3044"/>
        <v>0</v>
      </c>
      <c r="UG119" s="27" t="str">
        <f t="shared" si="3045"/>
        <v>0</v>
      </c>
      <c r="UH119" s="27" t="str">
        <f t="shared" si="3046"/>
        <v>0</v>
      </c>
      <c r="UI119" s="27" t="str">
        <f t="shared" si="3047"/>
        <v>0</v>
      </c>
      <c r="UJ119" s="27" t="str">
        <f t="shared" si="3048"/>
        <v>0</v>
      </c>
      <c r="UK119" s="27" t="str">
        <f t="shared" si="3049"/>
        <v>0</v>
      </c>
      <c r="UL119" s="27" t="str">
        <f t="shared" si="3050"/>
        <v>0</v>
      </c>
      <c r="UM119" s="27" t="str">
        <f t="shared" si="3051"/>
        <v>0</v>
      </c>
      <c r="UN119" s="27" t="str">
        <f t="shared" si="3052"/>
        <v>0</v>
      </c>
      <c r="UO119" s="27" t="str">
        <f t="shared" si="3053"/>
        <v>0</v>
      </c>
      <c r="UP119" s="27" t="str">
        <f t="shared" si="3054"/>
        <v>0</v>
      </c>
      <c r="UQ119" s="27" t="str">
        <f t="shared" si="3055"/>
        <v>0</v>
      </c>
      <c r="UR119" s="27" t="str">
        <f t="shared" si="3056"/>
        <v>0</v>
      </c>
      <c r="US119" s="27" t="str">
        <f t="shared" si="3057"/>
        <v>0</v>
      </c>
      <c r="UT119" s="27" t="str">
        <f t="shared" si="3058"/>
        <v>0</v>
      </c>
      <c r="UU119" s="27" t="str">
        <f t="shared" si="3059"/>
        <v>0</v>
      </c>
      <c r="UV119" s="27" t="str">
        <f t="shared" si="3060"/>
        <v>0</v>
      </c>
      <c r="UW119" s="27" t="str">
        <f t="shared" si="3061"/>
        <v>0</v>
      </c>
      <c r="UY119" s="28">
        <f t="shared" si="3062"/>
        <v>-28.12</v>
      </c>
      <c r="UZ119" s="28">
        <f t="shared" si="3063"/>
        <v>-68.170000000000016</v>
      </c>
      <c r="VA119" s="28">
        <f t="shared" si="3064"/>
        <v>-10.1</v>
      </c>
      <c r="VB119" s="28">
        <f t="shared" si="3065"/>
        <v>0</v>
      </c>
      <c r="VC119" s="28">
        <f t="shared" si="3066"/>
        <v>0</v>
      </c>
      <c r="VD119" s="28">
        <f t="shared" si="3067"/>
        <v>-55.893333333333338</v>
      </c>
      <c r="VG119" s="27" t="str">
        <f t="shared" si="3068"/>
        <v>5.97</v>
      </c>
      <c r="VH119" s="27" t="str">
        <f t="shared" si="3069"/>
        <v>-3.49</v>
      </c>
      <c r="VI119" s="27" t="str">
        <f t="shared" si="3070"/>
        <v>-0.27</v>
      </c>
      <c r="VJ119" s="27" t="str">
        <f t="shared" si="3071"/>
        <v>-8.89</v>
      </c>
      <c r="VK119" s="27">
        <f t="shared" si="3072"/>
        <v>0</v>
      </c>
      <c r="VL119" s="27" t="str">
        <f t="shared" si="3073"/>
        <v>-1.15</v>
      </c>
      <c r="VM119" s="27" t="str">
        <f t="shared" si="3074"/>
        <v>-11.3</v>
      </c>
      <c r="VN119" s="27">
        <f t="shared" si="3075"/>
        <v>0</v>
      </c>
      <c r="VO119" s="27">
        <f t="shared" si="3076"/>
        <v>0</v>
      </c>
      <c r="VP119" s="27">
        <f t="shared" si="3077"/>
        <v>0</v>
      </c>
      <c r="VQ119" s="27">
        <f t="shared" si="3078"/>
        <v>0</v>
      </c>
      <c r="VR119" s="27" t="str">
        <f t="shared" si="3079"/>
        <v>-0.41</v>
      </c>
      <c r="VS119" s="27" t="str">
        <f t="shared" si="3080"/>
        <v>-14.84</v>
      </c>
      <c r="VT119" s="27">
        <f t="shared" si="3081"/>
        <v>0</v>
      </c>
      <c r="VU119" s="27" t="str">
        <f t="shared" si="3082"/>
        <v>-1.58</v>
      </c>
      <c r="VV119" s="27" t="str">
        <f t="shared" si="3083"/>
        <v>-2.14</v>
      </c>
      <c r="VW119" s="27" t="str">
        <f t="shared" si="3084"/>
        <v>-9.49</v>
      </c>
      <c r="VX119" s="27">
        <f t="shared" si="3085"/>
        <v>0</v>
      </c>
      <c r="VY119" s="27" t="str">
        <f t="shared" si="3086"/>
        <v>-9.57</v>
      </c>
      <c r="VZ119" s="27" t="str">
        <f t="shared" si="3087"/>
        <v>-10.1</v>
      </c>
      <c r="WA119" s="27" t="str">
        <f t="shared" si="3088"/>
        <v>-2.42</v>
      </c>
      <c r="WB119" s="27">
        <f t="shared" si="3089"/>
        <v>0</v>
      </c>
      <c r="WC119" s="27">
        <f t="shared" si="3090"/>
        <v>0</v>
      </c>
      <c r="WD119" s="27" t="str">
        <f t="shared" si="3091"/>
        <v>2.6</v>
      </c>
      <c r="WE119" s="27" t="str">
        <f t="shared" si="3092"/>
        <v>-14.54</v>
      </c>
      <c r="WF119" s="27">
        <f t="shared" si="3093"/>
        <v>0</v>
      </c>
      <c r="WG119" s="27" t="str">
        <f t="shared" si="3094"/>
        <v>-2.99</v>
      </c>
      <c r="WH119" s="27" t="str">
        <f t="shared" si="3095"/>
        <v>2.6</v>
      </c>
      <c r="WI119" s="27">
        <f t="shared" si="3096"/>
        <v>0</v>
      </c>
      <c r="WJ119" s="27" t="str">
        <f t="shared" si="3097"/>
        <v>-4.74</v>
      </c>
      <c r="WK119" s="27">
        <f t="shared" si="3098"/>
        <v>0</v>
      </c>
      <c r="WL119" s="27">
        <f t="shared" si="3099"/>
        <v>0</v>
      </c>
      <c r="WM119" s="27" t="str">
        <f t="shared" si="3100"/>
        <v>-2.8</v>
      </c>
      <c r="WN119" s="27">
        <f t="shared" si="3101"/>
        <v>0</v>
      </c>
      <c r="WO119" s="27">
        <f t="shared" si="3102"/>
        <v>0</v>
      </c>
      <c r="WP119" s="27" t="str">
        <f t="shared" si="3103"/>
        <v>-16.84</v>
      </c>
      <c r="WQ119" s="27">
        <f t="shared" si="3104"/>
        <v>0</v>
      </c>
      <c r="WR119" s="27">
        <f t="shared" si="3105"/>
        <v>0</v>
      </c>
      <c r="WS119" s="27">
        <f t="shared" si="3106"/>
        <v>0</v>
      </c>
      <c r="WT119" s="27">
        <f t="shared" si="3107"/>
        <v>0</v>
      </c>
      <c r="WU119" s="27">
        <f t="shared" si="3108"/>
        <v>0</v>
      </c>
      <c r="WV119" s="27">
        <f t="shared" si="3109"/>
        <v>0</v>
      </c>
      <c r="WW119" s="27">
        <f t="shared" si="3110"/>
        <v>0</v>
      </c>
      <c r="WX119" s="27">
        <f t="shared" si="3111"/>
        <v>0</v>
      </c>
      <c r="WY119" s="27">
        <f t="shared" si="3112"/>
        <v>0</v>
      </c>
      <c r="WZ119" s="27">
        <f t="shared" si="3113"/>
        <v>0</v>
      </c>
      <c r="XA119" s="27">
        <f t="shared" si="3114"/>
        <v>0</v>
      </c>
      <c r="XB119" s="27">
        <f t="shared" si="3115"/>
        <v>0</v>
      </c>
      <c r="XC119" s="27">
        <f t="shared" si="3116"/>
        <v>0</v>
      </c>
      <c r="XD119" s="27">
        <f t="shared" si="3117"/>
        <v>0</v>
      </c>
      <c r="XE119" s="27">
        <f t="shared" si="3118"/>
        <v>0</v>
      </c>
      <c r="XF119" s="27">
        <f t="shared" si="3119"/>
        <v>0</v>
      </c>
      <c r="XG119" s="27">
        <f t="shared" si="3120"/>
        <v>0</v>
      </c>
      <c r="XH119" s="27">
        <f t="shared" si="3121"/>
        <v>0</v>
      </c>
      <c r="XI119" s="27">
        <f t="shared" si="3122"/>
        <v>0</v>
      </c>
      <c r="XJ119" s="27">
        <f t="shared" si="3123"/>
        <v>0</v>
      </c>
      <c r="XK119" s="27">
        <f t="shared" si="3124"/>
        <v>0</v>
      </c>
      <c r="XL119" s="27">
        <f t="shared" si="3125"/>
        <v>0</v>
      </c>
      <c r="XM119" s="27">
        <f t="shared" si="3126"/>
        <v>0</v>
      </c>
      <c r="XN119" s="27">
        <f t="shared" si="3127"/>
        <v>0</v>
      </c>
      <c r="XO119" s="27">
        <f t="shared" si="3128"/>
        <v>0</v>
      </c>
      <c r="XP119" s="27">
        <f t="shared" si="3129"/>
        <v>0</v>
      </c>
      <c r="XQ119" s="27">
        <f t="shared" si="3130"/>
        <v>0</v>
      </c>
      <c r="XR119" s="27">
        <f t="shared" si="3131"/>
        <v>0</v>
      </c>
      <c r="XS119" s="27">
        <f t="shared" si="3132"/>
        <v>0</v>
      </c>
      <c r="XT119" s="27">
        <f t="shared" si="3133"/>
        <v>0</v>
      </c>
      <c r="XU119" s="27">
        <f t="shared" si="3134"/>
        <v>0</v>
      </c>
      <c r="XV119" s="27">
        <f t="shared" si="3135"/>
        <v>0</v>
      </c>
      <c r="XW119" s="27">
        <f t="shared" si="3136"/>
        <v>0</v>
      </c>
      <c r="XX119" s="27">
        <f t="shared" si="3137"/>
        <v>0</v>
      </c>
      <c r="XY119" s="27">
        <f t="shared" si="3138"/>
        <v>0</v>
      </c>
      <c r="XZ119" s="27">
        <f t="shared" si="3139"/>
        <v>0</v>
      </c>
      <c r="YA119" s="27">
        <f t="shared" si="3140"/>
        <v>0</v>
      </c>
      <c r="YB119" s="27">
        <f t="shared" si="3141"/>
        <v>0</v>
      </c>
      <c r="YC119" s="27">
        <f t="shared" si="3142"/>
        <v>0</v>
      </c>
      <c r="YD119" s="27">
        <f t="shared" si="3143"/>
        <v>0</v>
      </c>
      <c r="YE119" s="27">
        <f t="shared" si="3144"/>
        <v>0</v>
      </c>
      <c r="YF119" s="27">
        <f t="shared" si="3145"/>
        <v>0</v>
      </c>
      <c r="YG119" s="27">
        <f t="shared" si="3146"/>
        <v>0</v>
      </c>
      <c r="YH119" s="27">
        <f t="shared" si="3147"/>
        <v>0</v>
      </c>
      <c r="YI119" s="27">
        <f t="shared" si="3148"/>
        <v>0</v>
      </c>
      <c r="YJ119" s="27">
        <f t="shared" si="3149"/>
        <v>0</v>
      </c>
      <c r="YL119" s="28">
        <f t="shared" si="3150"/>
        <v>441</v>
      </c>
      <c r="YM119" s="28">
        <f t="shared" si="3151"/>
        <v>397</v>
      </c>
      <c r="YN119" s="28">
        <f t="shared" si="3152"/>
        <v>59</v>
      </c>
      <c r="YO119" s="28">
        <f t="shared" si="3153"/>
        <v>0</v>
      </c>
      <c r="YP119" s="28">
        <f t="shared" si="3154"/>
        <v>0</v>
      </c>
      <c r="YQ119" s="28">
        <f t="shared" si="3155"/>
        <v>602.83333333333337</v>
      </c>
      <c r="YT119" s="27" t="str">
        <f t="shared" si="3156"/>
        <v>63</v>
      </c>
      <c r="YU119" s="27" t="str">
        <f t="shared" si="3157"/>
        <v>77</v>
      </c>
      <c r="YV119" s="27" t="str">
        <f t="shared" si="3158"/>
        <v>48</v>
      </c>
      <c r="YW119" s="27" t="str">
        <f t="shared" si="3159"/>
        <v>66</v>
      </c>
      <c r="YX119" s="27">
        <f t="shared" si="3160"/>
        <v>0</v>
      </c>
      <c r="YY119" s="27" t="str">
        <f t="shared" si="3161"/>
        <v>51</v>
      </c>
      <c r="YZ119" s="27" t="str">
        <f t="shared" si="3162"/>
        <v>61</v>
      </c>
      <c r="ZA119" s="27">
        <f t="shared" si="3163"/>
        <v>0</v>
      </c>
      <c r="ZB119" s="27">
        <f t="shared" si="3164"/>
        <v>0</v>
      </c>
      <c r="ZC119" s="27">
        <f t="shared" si="3165"/>
        <v>0</v>
      </c>
      <c r="ZD119" s="27">
        <f t="shared" si="3166"/>
        <v>0</v>
      </c>
      <c r="ZE119" s="27" t="str">
        <f t="shared" si="3167"/>
        <v>32</v>
      </c>
      <c r="ZF119" s="27" t="str">
        <f t="shared" si="3168"/>
        <v>57</v>
      </c>
      <c r="ZG119" s="27">
        <f t="shared" si="3169"/>
        <v>0</v>
      </c>
      <c r="ZH119" s="27" t="str">
        <f t="shared" si="3170"/>
        <v>13</v>
      </c>
      <c r="ZI119" s="27" t="str">
        <f t="shared" si="3171"/>
        <v>17</v>
      </c>
      <c r="ZJ119" s="27" t="str">
        <f t="shared" si="3172"/>
        <v>54</v>
      </c>
      <c r="ZK119" s="27">
        <f t="shared" si="3173"/>
        <v>0</v>
      </c>
      <c r="ZL119" s="27" t="str">
        <f t="shared" si="3174"/>
        <v>69</v>
      </c>
      <c r="ZM119" s="27" t="str">
        <f t="shared" si="3175"/>
        <v>59</v>
      </c>
      <c r="ZN119" s="27" t="str">
        <f t="shared" si="3176"/>
        <v>36</v>
      </c>
      <c r="ZO119" s="27">
        <f t="shared" si="3177"/>
        <v>0</v>
      </c>
      <c r="ZP119" s="27">
        <f t="shared" si="3178"/>
        <v>0</v>
      </c>
      <c r="ZQ119" s="27" t="str">
        <f t="shared" si="3179"/>
        <v>7</v>
      </c>
      <c r="ZR119" s="27" t="str">
        <f t="shared" si="3180"/>
        <v>58</v>
      </c>
      <c r="ZS119" s="27">
        <f t="shared" si="3181"/>
        <v>0</v>
      </c>
      <c r="ZT119" s="27" t="str">
        <f t="shared" si="3182"/>
        <v>14</v>
      </c>
      <c r="ZU119" s="27" t="str">
        <f t="shared" si="3183"/>
        <v>15</v>
      </c>
      <c r="ZV119" s="27">
        <f t="shared" si="3184"/>
        <v>0</v>
      </c>
      <c r="ZW119" s="27" t="str">
        <f t="shared" si="3185"/>
        <v>33</v>
      </c>
      <c r="ZX119" s="27">
        <f t="shared" si="3186"/>
        <v>0</v>
      </c>
      <c r="ZY119" s="27">
        <f t="shared" si="3187"/>
        <v>0</v>
      </c>
      <c r="ZZ119" s="27" t="str">
        <f t="shared" si="3188"/>
        <v>16</v>
      </c>
      <c r="AAA119" s="27">
        <f t="shared" si="3189"/>
        <v>0</v>
      </c>
      <c r="AAB119" s="27">
        <f t="shared" si="3190"/>
        <v>0</v>
      </c>
      <c r="AAC119" s="27" t="str">
        <f t="shared" si="3191"/>
        <v>51</v>
      </c>
      <c r="AAD119" s="27">
        <f t="shared" si="3192"/>
        <v>0</v>
      </c>
      <c r="AAE119" s="27">
        <f t="shared" si="3193"/>
        <v>0</v>
      </c>
      <c r="AAF119" s="27">
        <f t="shared" si="3194"/>
        <v>0</v>
      </c>
      <c r="AAG119" s="27">
        <f t="shared" si="3195"/>
        <v>0</v>
      </c>
      <c r="AAH119" s="27">
        <f t="shared" si="3196"/>
        <v>0</v>
      </c>
      <c r="AAI119" s="27">
        <f t="shared" si="3197"/>
        <v>0</v>
      </c>
      <c r="AAJ119" s="27">
        <f t="shared" si="3198"/>
        <v>0</v>
      </c>
      <c r="AAK119" s="27">
        <f t="shared" si="3199"/>
        <v>0</v>
      </c>
      <c r="AAL119" s="27">
        <f t="shared" si="3200"/>
        <v>0</v>
      </c>
      <c r="AAM119" s="27">
        <f t="shared" si="3201"/>
        <v>0</v>
      </c>
      <c r="AAN119" s="27">
        <f t="shared" si="3202"/>
        <v>0</v>
      </c>
      <c r="AAO119" s="27">
        <f t="shared" si="3203"/>
        <v>0</v>
      </c>
      <c r="AAP119" s="27">
        <f t="shared" si="3204"/>
        <v>0</v>
      </c>
      <c r="AAQ119" s="27">
        <f t="shared" si="3205"/>
        <v>0</v>
      </c>
      <c r="AAR119" s="27">
        <f t="shared" si="3206"/>
        <v>0</v>
      </c>
      <c r="AAS119" s="27">
        <f t="shared" si="3207"/>
        <v>0</v>
      </c>
      <c r="AAT119" s="27">
        <f t="shared" si="3208"/>
        <v>0</v>
      </c>
      <c r="AAU119" s="27">
        <f t="shared" si="3209"/>
        <v>0</v>
      </c>
      <c r="AAV119" s="27">
        <f t="shared" si="3210"/>
        <v>0</v>
      </c>
      <c r="AAW119" s="27">
        <f t="shared" si="3211"/>
        <v>0</v>
      </c>
      <c r="AAX119" s="27">
        <f t="shared" si="3212"/>
        <v>0</v>
      </c>
      <c r="AAY119" s="27">
        <f t="shared" si="3213"/>
        <v>0</v>
      </c>
      <c r="AAZ119" s="27">
        <f t="shared" si="3214"/>
        <v>0</v>
      </c>
      <c r="ABA119" s="27">
        <f t="shared" si="3215"/>
        <v>0</v>
      </c>
      <c r="ABB119" s="27">
        <f t="shared" si="3216"/>
        <v>0</v>
      </c>
      <c r="ABC119" s="27">
        <f t="shared" si="3217"/>
        <v>0</v>
      </c>
      <c r="ABD119" s="27">
        <f t="shared" si="3218"/>
        <v>0</v>
      </c>
      <c r="ABE119" s="27">
        <f t="shared" si="3219"/>
        <v>0</v>
      </c>
      <c r="ABF119" s="27">
        <f t="shared" si="3220"/>
        <v>0</v>
      </c>
      <c r="ABG119" s="27">
        <f t="shared" si="3221"/>
        <v>0</v>
      </c>
      <c r="ABH119" s="27">
        <f t="shared" si="3222"/>
        <v>0</v>
      </c>
      <c r="ABI119" s="27">
        <f t="shared" si="3223"/>
        <v>0</v>
      </c>
      <c r="ABJ119" s="27">
        <f t="shared" si="3224"/>
        <v>0</v>
      </c>
      <c r="ABK119" s="27">
        <f t="shared" si="3225"/>
        <v>0</v>
      </c>
      <c r="ABL119" s="27">
        <f t="shared" si="3226"/>
        <v>0</v>
      </c>
      <c r="ABM119" s="27">
        <f t="shared" si="3227"/>
        <v>0</v>
      </c>
      <c r="ABN119" s="27">
        <f t="shared" si="3228"/>
        <v>0</v>
      </c>
      <c r="ABO119" s="27">
        <f t="shared" si="3229"/>
        <v>0</v>
      </c>
      <c r="ABP119" s="27">
        <f t="shared" si="3230"/>
        <v>0</v>
      </c>
      <c r="ABQ119" s="27">
        <f t="shared" si="3231"/>
        <v>0</v>
      </c>
      <c r="ABR119" s="27">
        <f t="shared" si="3232"/>
        <v>0</v>
      </c>
      <c r="ABS119" s="27">
        <f t="shared" si="3233"/>
        <v>0</v>
      </c>
      <c r="ABT119" s="27">
        <f t="shared" si="3234"/>
        <v>0</v>
      </c>
      <c r="ABU119" s="27">
        <f t="shared" si="3235"/>
        <v>0</v>
      </c>
      <c r="ABV119" s="27">
        <f t="shared" si="3236"/>
        <v>0</v>
      </c>
      <c r="ABW119" s="27">
        <f t="shared" si="3237"/>
        <v>0</v>
      </c>
      <c r="ABY119" s="28">
        <f t="shared" si="3238"/>
        <v>307.10000000000002</v>
      </c>
      <c r="ABZ119" s="28">
        <f t="shared" si="3239"/>
        <v>292.59999999999997</v>
      </c>
      <c r="ACA119" s="28">
        <f t="shared" si="3240"/>
        <v>31.4</v>
      </c>
      <c r="ACB119" s="28">
        <f t="shared" si="3241"/>
        <v>0</v>
      </c>
      <c r="ACC119" s="28">
        <f t="shared" si="3242"/>
        <v>0</v>
      </c>
      <c r="ACD119" s="28">
        <f t="shared" si="3243"/>
        <v>420.33333333333331</v>
      </c>
      <c r="ACG119" s="27" t="str">
        <f t="shared" si="3244"/>
        <v>12.6</v>
      </c>
      <c r="ACH119" s="27" t="str">
        <f t="shared" si="3245"/>
        <v>2.6</v>
      </c>
      <c r="ACI119" s="27" t="str">
        <f t="shared" si="3246"/>
        <v>70.7</v>
      </c>
      <c r="ACJ119" s="27" t="str">
        <f t="shared" si="3247"/>
        <v>6.8</v>
      </c>
      <c r="ACK119" s="27">
        <f t="shared" si="3248"/>
        <v>0</v>
      </c>
      <c r="ACL119" s="27" t="str">
        <f t="shared" si="3249"/>
        <v>18.9</v>
      </c>
      <c r="ACM119" s="27" t="str">
        <f t="shared" si="3250"/>
        <v>16.3</v>
      </c>
      <c r="ACN119" s="27">
        <f t="shared" si="3251"/>
        <v>0</v>
      </c>
      <c r="ACO119" s="27">
        <f t="shared" si="3252"/>
        <v>0</v>
      </c>
      <c r="ACP119" s="27">
        <f t="shared" si="3253"/>
        <v>0</v>
      </c>
      <c r="ACQ119" s="27">
        <f t="shared" si="3254"/>
        <v>0</v>
      </c>
      <c r="ACR119" s="27" t="str">
        <f t="shared" si="3255"/>
        <v>26.5</v>
      </c>
      <c r="ACS119" s="27" t="str">
        <f t="shared" si="3256"/>
        <v>41.9</v>
      </c>
      <c r="ACT119" s="27">
        <f t="shared" si="3257"/>
        <v>0</v>
      </c>
      <c r="ACU119" s="27" t="str">
        <f t="shared" si="3258"/>
        <v>11.6</v>
      </c>
      <c r="ACV119" s="27" t="str">
        <f t="shared" si="3259"/>
        <v>58</v>
      </c>
      <c r="ACW119" s="27" t="str">
        <f t="shared" si="3260"/>
        <v>24</v>
      </c>
      <c r="ACX119" s="27">
        <f t="shared" si="3261"/>
        <v>0</v>
      </c>
      <c r="ACY119" s="27" t="str">
        <f t="shared" si="3262"/>
        <v>107</v>
      </c>
      <c r="ACZ119" s="27" t="str">
        <f t="shared" si="3263"/>
        <v>31.4</v>
      </c>
      <c r="ADA119" s="27" t="str">
        <f t="shared" si="3264"/>
        <v>18.6</v>
      </c>
      <c r="ADB119" s="27">
        <f t="shared" si="3265"/>
        <v>0</v>
      </c>
      <c r="ADC119" s="27">
        <f t="shared" si="3266"/>
        <v>0</v>
      </c>
      <c r="ADD119" s="27" t="str">
        <f t="shared" si="3267"/>
        <v>23.8</v>
      </c>
      <c r="ADE119" s="27" t="str">
        <f t="shared" si="3268"/>
        <v>16.9</v>
      </c>
      <c r="ADF119" s="27">
        <f t="shared" si="3269"/>
        <v>0</v>
      </c>
      <c r="ADG119" s="27" t="str">
        <f t="shared" si="3270"/>
        <v>16.8</v>
      </c>
      <c r="ADH119" s="27" t="str">
        <f t="shared" si="3271"/>
        <v>21.7</v>
      </c>
      <c r="ADI119" s="27">
        <f t="shared" si="3272"/>
        <v>0</v>
      </c>
      <c r="ADJ119" s="27" t="str">
        <f t="shared" si="3273"/>
        <v>20.8</v>
      </c>
      <c r="ADK119" s="27">
        <f t="shared" si="3274"/>
        <v>0</v>
      </c>
      <c r="ADL119" s="27">
        <f t="shared" si="3275"/>
        <v>0</v>
      </c>
      <c r="ADM119" s="27" t="str">
        <f t="shared" si="3276"/>
        <v>14.5</v>
      </c>
      <c r="ADN119" s="27">
        <f t="shared" si="3277"/>
        <v>0</v>
      </c>
      <c r="ADO119" s="27">
        <f t="shared" si="3278"/>
        <v>0</v>
      </c>
      <c r="ADP119" s="27" t="str">
        <f t="shared" si="3279"/>
        <v>69.7</v>
      </c>
      <c r="ADQ119" s="27">
        <f t="shared" si="3280"/>
        <v>0</v>
      </c>
      <c r="ADR119" s="27">
        <f t="shared" si="3281"/>
        <v>0</v>
      </c>
      <c r="ADS119" s="27">
        <f t="shared" si="3282"/>
        <v>0</v>
      </c>
      <c r="ADT119" s="27">
        <f t="shared" si="3283"/>
        <v>0</v>
      </c>
      <c r="ADU119" s="27">
        <f t="shared" si="3284"/>
        <v>0</v>
      </c>
      <c r="ADV119" s="27">
        <f t="shared" si="3285"/>
        <v>0</v>
      </c>
      <c r="ADW119" s="27">
        <f t="shared" si="3286"/>
        <v>0</v>
      </c>
      <c r="ADX119" s="27">
        <f t="shared" si="3287"/>
        <v>0</v>
      </c>
      <c r="ADY119" s="27">
        <f t="shared" si="3288"/>
        <v>0</v>
      </c>
      <c r="ADZ119" s="27">
        <f t="shared" si="3289"/>
        <v>0</v>
      </c>
      <c r="AEA119" s="27">
        <f t="shared" si="3290"/>
        <v>0</v>
      </c>
      <c r="AEB119" s="27">
        <f t="shared" si="3291"/>
        <v>0</v>
      </c>
      <c r="AEC119" s="27">
        <f t="shared" si="3292"/>
        <v>0</v>
      </c>
      <c r="AED119" s="27">
        <f t="shared" si="3293"/>
        <v>0</v>
      </c>
      <c r="AEE119" s="27">
        <f t="shared" si="3294"/>
        <v>0</v>
      </c>
      <c r="AEF119" s="27">
        <f t="shared" si="3295"/>
        <v>0</v>
      </c>
      <c r="AEG119" s="27">
        <f t="shared" si="3296"/>
        <v>0</v>
      </c>
      <c r="AEH119" s="27">
        <f t="shared" si="3297"/>
        <v>0</v>
      </c>
      <c r="AEI119" s="27">
        <f t="shared" si="3298"/>
        <v>0</v>
      </c>
      <c r="AEJ119" s="27">
        <f t="shared" si="3299"/>
        <v>0</v>
      </c>
      <c r="AEK119" s="27">
        <f t="shared" si="3300"/>
        <v>0</v>
      </c>
      <c r="AEL119" s="27">
        <f t="shared" si="3301"/>
        <v>0</v>
      </c>
      <c r="AEM119" s="27">
        <f t="shared" si="3302"/>
        <v>0</v>
      </c>
      <c r="AEN119" s="27">
        <f t="shared" si="3303"/>
        <v>0</v>
      </c>
      <c r="AEO119" s="27">
        <f t="shared" si="3304"/>
        <v>0</v>
      </c>
      <c r="AEP119" s="27">
        <f t="shared" si="3305"/>
        <v>0</v>
      </c>
      <c r="AEQ119" s="27">
        <f t="shared" si="3306"/>
        <v>0</v>
      </c>
      <c r="AER119" s="27">
        <f t="shared" si="3307"/>
        <v>0</v>
      </c>
      <c r="AES119" s="27">
        <f t="shared" si="3308"/>
        <v>0</v>
      </c>
      <c r="AET119" s="27">
        <f t="shared" si="3309"/>
        <v>0</v>
      </c>
      <c r="AEU119" s="27">
        <f t="shared" si="3310"/>
        <v>0</v>
      </c>
      <c r="AEV119" s="27">
        <f t="shared" si="3311"/>
        <v>0</v>
      </c>
      <c r="AEW119" s="27">
        <f t="shared" si="3312"/>
        <v>0</v>
      </c>
      <c r="AEX119" s="27">
        <f t="shared" si="3313"/>
        <v>0</v>
      </c>
      <c r="AEY119" s="27">
        <f t="shared" si="3314"/>
        <v>0</v>
      </c>
      <c r="AEZ119" s="27">
        <f t="shared" si="3315"/>
        <v>0</v>
      </c>
      <c r="AFA119" s="27">
        <f t="shared" si="3316"/>
        <v>0</v>
      </c>
      <c r="AFB119" s="27">
        <f t="shared" si="3317"/>
        <v>0</v>
      </c>
      <c r="AFC119" s="27">
        <f t="shared" si="3318"/>
        <v>0</v>
      </c>
      <c r="AFD119" s="27">
        <f t="shared" si="3319"/>
        <v>0</v>
      </c>
      <c r="AFE119" s="27">
        <f t="shared" si="3320"/>
        <v>0</v>
      </c>
      <c r="AFF119" s="27">
        <f t="shared" si="3321"/>
        <v>0</v>
      </c>
      <c r="AFG119" s="27">
        <f t="shared" si="3322"/>
        <v>0</v>
      </c>
      <c r="AFH119" s="27">
        <f t="shared" si="3323"/>
        <v>0</v>
      </c>
      <c r="AFI119" s="27">
        <f t="shared" si="3324"/>
        <v>0</v>
      </c>
      <c r="AFJ119" s="27">
        <f t="shared" si="3325"/>
        <v>0</v>
      </c>
      <c r="AFL119" s="28">
        <f t="shared" si="2677"/>
        <v>43.625</v>
      </c>
      <c r="AFM119" s="28">
        <v>43.625</v>
      </c>
      <c r="AFN119" s="27">
        <v>3</v>
      </c>
      <c r="AFO119" s="27">
        <f t="shared" si="3326"/>
        <v>3</v>
      </c>
      <c r="AFP119" s="27">
        <f t="shared" si="3327"/>
        <v>3</v>
      </c>
      <c r="AFQ119" s="27">
        <f t="shared" si="3328"/>
        <v>3</v>
      </c>
      <c r="AFR119" s="27">
        <f t="shared" si="3329"/>
        <v>2</v>
      </c>
      <c r="AFS119" s="27">
        <f t="shared" si="3330"/>
        <v>0</v>
      </c>
      <c r="AFT119" s="27">
        <f t="shared" si="3331"/>
        <v>3</v>
      </c>
      <c r="AFU119" s="27">
        <f t="shared" si="3332"/>
        <v>1</v>
      </c>
      <c r="AFV119" s="27">
        <f t="shared" si="3333"/>
        <v>0</v>
      </c>
      <c r="AFW119" s="27">
        <f t="shared" si="3334"/>
        <v>0</v>
      </c>
      <c r="AFX119" s="27">
        <f t="shared" si="3335"/>
        <v>0</v>
      </c>
      <c r="AFY119" s="27">
        <f t="shared" si="3336"/>
        <v>0</v>
      </c>
      <c r="AFZ119" s="27">
        <f t="shared" si="3337"/>
        <v>3</v>
      </c>
      <c r="AGA119" s="27">
        <f t="shared" si="3338"/>
        <v>5</v>
      </c>
      <c r="AGB119" s="27">
        <f t="shared" si="3339"/>
        <v>0</v>
      </c>
      <c r="AGC119" s="27">
        <f t="shared" si="3340"/>
        <v>3</v>
      </c>
      <c r="AGD119" s="27">
        <f t="shared" si="3341"/>
        <v>7</v>
      </c>
      <c r="AGE119" s="27">
        <f t="shared" si="3342"/>
        <v>3</v>
      </c>
      <c r="AGF119" s="27">
        <f t="shared" si="3343"/>
        <v>0</v>
      </c>
      <c r="AGG119" s="27">
        <f t="shared" si="3344"/>
        <v>3</v>
      </c>
      <c r="AGH119" s="27">
        <f t="shared" si="3345"/>
        <v>3</v>
      </c>
      <c r="AGI119" s="27">
        <f t="shared" si="3346"/>
        <v>3</v>
      </c>
      <c r="AGJ119" s="27">
        <f t="shared" si="3347"/>
        <v>0</v>
      </c>
      <c r="AGK119" s="27">
        <f t="shared" si="3348"/>
        <v>0</v>
      </c>
      <c r="AGL119" s="27">
        <f t="shared" si="3349"/>
        <v>2</v>
      </c>
      <c r="AGM119" s="27">
        <f t="shared" si="3350"/>
        <v>3</v>
      </c>
      <c r="AGN119" s="27">
        <f t="shared" si="3351"/>
        <v>0</v>
      </c>
      <c r="AGO119" s="27">
        <f t="shared" si="3352"/>
        <v>3</v>
      </c>
      <c r="AGP119" s="27">
        <f t="shared" si="3353"/>
        <v>3</v>
      </c>
      <c r="AGQ119" s="27">
        <f t="shared" si="3354"/>
        <v>0</v>
      </c>
      <c r="AGR119" s="27">
        <f t="shared" si="3355"/>
        <v>3</v>
      </c>
      <c r="AGS119" s="27">
        <f t="shared" si="3356"/>
        <v>0</v>
      </c>
      <c r="AGT119" s="27">
        <f t="shared" si="3357"/>
        <v>0</v>
      </c>
      <c r="AGU119" s="27">
        <f t="shared" si="3358"/>
        <v>3</v>
      </c>
      <c r="AGV119" s="27">
        <f t="shared" si="3359"/>
        <v>0</v>
      </c>
      <c r="AGW119" s="27">
        <f t="shared" si="3360"/>
        <v>0</v>
      </c>
      <c r="AGX119" s="27">
        <f t="shared" si="3361"/>
        <v>3</v>
      </c>
      <c r="AGY119" s="27">
        <f t="shared" si="3362"/>
        <v>0</v>
      </c>
      <c r="AGZ119" s="27">
        <f t="shared" si="3363"/>
        <v>0</v>
      </c>
      <c r="AHA119" s="27">
        <f t="shared" si="3364"/>
        <v>0</v>
      </c>
      <c r="AHB119" s="27">
        <f t="shared" si="3365"/>
        <v>0</v>
      </c>
      <c r="AHC119" s="27">
        <f t="shared" si="3366"/>
        <v>0</v>
      </c>
      <c r="AHD119" s="27">
        <f t="shared" si="3367"/>
        <v>0</v>
      </c>
      <c r="AHE119" s="27">
        <f t="shared" si="3368"/>
        <v>0</v>
      </c>
      <c r="AHF119" s="27">
        <f t="shared" si="3369"/>
        <v>0</v>
      </c>
      <c r="AHG119" s="27">
        <f t="shared" si="3370"/>
        <v>0</v>
      </c>
      <c r="AHH119" s="27">
        <f t="shared" si="3371"/>
        <v>0</v>
      </c>
      <c r="AHI119" s="27">
        <f t="shared" si="3372"/>
        <v>0</v>
      </c>
      <c r="AHJ119" s="27">
        <f t="shared" si="3373"/>
        <v>0</v>
      </c>
      <c r="AHK119" s="27">
        <f t="shared" si="3374"/>
        <v>0</v>
      </c>
      <c r="AHL119" s="27">
        <f t="shared" si="3375"/>
        <v>0</v>
      </c>
      <c r="AHM119" s="27">
        <f t="shared" si="3376"/>
        <v>0</v>
      </c>
      <c r="AHN119" s="27">
        <f t="shared" si="3377"/>
        <v>0</v>
      </c>
      <c r="AHO119" s="27">
        <f t="shared" si="3378"/>
        <v>0</v>
      </c>
      <c r="AHP119" s="27">
        <f t="shared" si="3379"/>
        <v>0</v>
      </c>
      <c r="AHQ119" s="27">
        <f t="shared" si="3380"/>
        <v>0</v>
      </c>
      <c r="AHR119" s="27">
        <f t="shared" si="3381"/>
        <v>0</v>
      </c>
      <c r="AHS119" s="27">
        <f t="shared" si="3382"/>
        <v>0</v>
      </c>
      <c r="AHT119" s="27">
        <f t="shared" si="3383"/>
        <v>0</v>
      </c>
      <c r="AHU119" s="27">
        <f t="shared" si="3384"/>
        <v>0</v>
      </c>
      <c r="AHV119" s="27">
        <f t="shared" si="3385"/>
        <v>0</v>
      </c>
      <c r="AHW119" s="27">
        <f t="shared" si="3386"/>
        <v>0</v>
      </c>
      <c r="AHX119" s="27">
        <f t="shared" si="3387"/>
        <v>0</v>
      </c>
      <c r="AHY119" s="27">
        <f t="shared" si="3388"/>
        <v>0</v>
      </c>
      <c r="AHZ119" s="27">
        <f t="shared" si="3389"/>
        <v>0</v>
      </c>
      <c r="AIA119" s="27">
        <f t="shared" si="3390"/>
        <v>0</v>
      </c>
      <c r="AIB119" s="27">
        <f t="shared" si="3391"/>
        <v>0</v>
      </c>
      <c r="AIC119" s="27">
        <f t="shared" si="3392"/>
        <v>0</v>
      </c>
      <c r="AID119" s="27">
        <f t="shared" si="3393"/>
        <v>0</v>
      </c>
      <c r="AIE119" s="27">
        <f t="shared" si="3394"/>
        <v>0</v>
      </c>
      <c r="AIF119" s="27">
        <f t="shared" si="3395"/>
        <v>0</v>
      </c>
      <c r="AIG119" s="27">
        <f t="shared" si="3396"/>
        <v>0</v>
      </c>
      <c r="AIH119" s="27">
        <f t="shared" si="3397"/>
        <v>0</v>
      </c>
      <c r="AII119" s="27">
        <f t="shared" si="3398"/>
        <v>0</v>
      </c>
      <c r="AIJ119" s="27">
        <f t="shared" si="3399"/>
        <v>0</v>
      </c>
      <c r="AIK119" s="27">
        <f t="shared" si="3400"/>
        <v>0</v>
      </c>
      <c r="AIL119" s="27">
        <f t="shared" si="3401"/>
        <v>0</v>
      </c>
      <c r="AIM119" s="27">
        <f t="shared" si="3402"/>
        <v>0</v>
      </c>
      <c r="AIN119" s="27">
        <f t="shared" si="3403"/>
        <v>0</v>
      </c>
      <c r="AIO119" s="27">
        <f t="shared" si="3404"/>
        <v>0</v>
      </c>
      <c r="AIP119" s="27">
        <f t="shared" si="3405"/>
        <v>0</v>
      </c>
      <c r="AIQ119" s="27">
        <f t="shared" si="3406"/>
        <v>0</v>
      </c>
      <c r="AIR119" s="27">
        <f t="shared" si="3407"/>
        <v>0</v>
      </c>
      <c r="AIT119" s="27">
        <v>1</v>
      </c>
      <c r="AIU119" s="27">
        <v>1</v>
      </c>
      <c r="AIV119" s="27">
        <v>1</v>
      </c>
      <c r="AIW119" s="27">
        <f t="shared" si="3408"/>
        <v>2</v>
      </c>
      <c r="AIX119" s="27">
        <f t="shared" si="3409"/>
        <v>0</v>
      </c>
      <c r="AIY119" s="27">
        <f t="shared" si="3410"/>
        <v>1</v>
      </c>
      <c r="AIZ119" s="27">
        <f t="shared" si="3411"/>
        <v>2</v>
      </c>
      <c r="AJA119" s="27">
        <f t="shared" si="3412"/>
        <v>0</v>
      </c>
      <c r="AJB119" s="27">
        <f t="shared" si="3413"/>
        <v>0</v>
      </c>
      <c r="AJC119" s="27">
        <f t="shared" si="3414"/>
        <v>0</v>
      </c>
      <c r="AJD119" s="27">
        <f t="shared" si="3415"/>
        <v>0</v>
      </c>
      <c r="AJE119" s="27">
        <f t="shared" si="3416"/>
        <v>0.125</v>
      </c>
      <c r="AJF119" s="27">
        <f t="shared" si="3417"/>
        <v>8</v>
      </c>
      <c r="AJG119" s="27">
        <f t="shared" si="3418"/>
        <v>0</v>
      </c>
      <c r="AJH119" s="27">
        <f t="shared" si="3419"/>
        <v>4</v>
      </c>
      <c r="AJI119" s="27">
        <f t="shared" si="3420"/>
        <v>8</v>
      </c>
      <c r="AJJ119" s="27">
        <f t="shared" si="3421"/>
        <v>8</v>
      </c>
      <c r="AJK119" s="27">
        <f t="shared" si="3422"/>
        <v>0</v>
      </c>
      <c r="AJL119" s="27">
        <f t="shared" si="3423"/>
        <v>0.5</v>
      </c>
      <c r="AJM119" s="27">
        <f t="shared" si="3424"/>
        <v>1</v>
      </c>
      <c r="AJN119" s="27">
        <f t="shared" si="3425"/>
        <v>1</v>
      </c>
      <c r="AJO119" s="27">
        <f t="shared" si="3426"/>
        <v>0</v>
      </c>
      <c r="AJP119" s="27">
        <f t="shared" si="3427"/>
        <v>0</v>
      </c>
      <c r="AJQ119" s="27">
        <f t="shared" si="3428"/>
        <v>0.5</v>
      </c>
      <c r="AJR119" s="27">
        <f t="shared" si="3429"/>
        <v>2</v>
      </c>
      <c r="AJS119" s="27">
        <f t="shared" si="3430"/>
        <v>0</v>
      </c>
      <c r="AJT119" s="27">
        <f t="shared" si="3431"/>
        <v>0.5</v>
      </c>
      <c r="AJU119" s="27">
        <f t="shared" si="3432"/>
        <v>1</v>
      </c>
      <c r="AJV119" s="27">
        <f t="shared" si="3433"/>
        <v>0</v>
      </c>
      <c r="AJW119" s="27">
        <f t="shared" si="3434"/>
        <v>0.5</v>
      </c>
      <c r="AJX119" s="27">
        <f t="shared" si="3435"/>
        <v>0</v>
      </c>
      <c r="AJY119" s="27">
        <f t="shared" si="3436"/>
        <v>0</v>
      </c>
      <c r="AJZ119" s="27">
        <f t="shared" si="3437"/>
        <v>0.25</v>
      </c>
      <c r="AKA119" s="27">
        <f t="shared" si="3438"/>
        <v>0</v>
      </c>
      <c r="AKB119" s="27">
        <f t="shared" si="3439"/>
        <v>0</v>
      </c>
      <c r="AKC119" s="27">
        <f t="shared" si="3440"/>
        <v>0.25</v>
      </c>
      <c r="AKD119" s="27">
        <f t="shared" si="3441"/>
        <v>0</v>
      </c>
      <c r="AKE119" s="27">
        <f t="shared" si="3442"/>
        <v>0</v>
      </c>
      <c r="AKF119" s="27">
        <f t="shared" si="3443"/>
        <v>0</v>
      </c>
      <c r="AKG119" s="27">
        <f t="shared" si="3444"/>
        <v>0</v>
      </c>
      <c r="AKH119" s="27">
        <f t="shared" si="3445"/>
        <v>0</v>
      </c>
      <c r="AKI119" s="27">
        <f t="shared" si="3446"/>
        <v>0</v>
      </c>
      <c r="AKJ119" s="27">
        <f t="shared" si="3447"/>
        <v>0</v>
      </c>
      <c r="AKK119" s="27">
        <f t="shared" si="3448"/>
        <v>0</v>
      </c>
      <c r="AKL119" s="27">
        <f t="shared" si="3449"/>
        <v>0</v>
      </c>
      <c r="AKM119" s="27">
        <f t="shared" si="3450"/>
        <v>0</v>
      </c>
      <c r="AKN119" s="27">
        <f t="shared" si="3451"/>
        <v>0</v>
      </c>
      <c r="AKO119" s="27">
        <f t="shared" si="3452"/>
        <v>0</v>
      </c>
      <c r="AKP119" s="27">
        <f t="shared" si="3453"/>
        <v>0</v>
      </c>
      <c r="AKQ119" s="27">
        <f t="shared" si="3454"/>
        <v>0</v>
      </c>
      <c r="AKR119" s="27">
        <f t="shared" si="3455"/>
        <v>0</v>
      </c>
      <c r="AKS119" s="27">
        <f t="shared" si="3456"/>
        <v>0</v>
      </c>
      <c r="AKT119" s="27">
        <f t="shared" si="3457"/>
        <v>0</v>
      </c>
      <c r="AKU119" s="27">
        <f t="shared" si="3458"/>
        <v>0</v>
      </c>
      <c r="AKV119" s="27">
        <f t="shared" si="3459"/>
        <v>0</v>
      </c>
      <c r="AKW119" s="27">
        <f t="shared" si="3460"/>
        <v>0</v>
      </c>
      <c r="AKX119" s="27">
        <f t="shared" si="3461"/>
        <v>0</v>
      </c>
      <c r="AKY119" s="27">
        <f t="shared" si="3462"/>
        <v>0</v>
      </c>
      <c r="AKZ119" s="27">
        <f t="shared" si="3463"/>
        <v>0</v>
      </c>
      <c r="ALA119" s="27">
        <f t="shared" si="3464"/>
        <v>0</v>
      </c>
      <c r="ALB119" s="27">
        <f t="shared" si="3465"/>
        <v>0</v>
      </c>
      <c r="ALC119" s="27">
        <f t="shared" si="3466"/>
        <v>0</v>
      </c>
      <c r="ALD119" s="27">
        <f t="shared" si="3467"/>
        <v>0</v>
      </c>
      <c r="ALE119" s="27">
        <f t="shared" si="3468"/>
        <v>0</v>
      </c>
      <c r="ALF119" s="27">
        <f t="shared" si="3469"/>
        <v>0</v>
      </c>
      <c r="ALG119" s="27">
        <f t="shared" si="3470"/>
        <v>0</v>
      </c>
      <c r="ALH119" s="27">
        <f t="shared" si="3471"/>
        <v>0</v>
      </c>
      <c r="ALI119" s="27">
        <f t="shared" si="3472"/>
        <v>0</v>
      </c>
      <c r="ALJ119" s="27">
        <f t="shared" si="3473"/>
        <v>0</v>
      </c>
      <c r="ALK119" s="27">
        <f t="shared" si="3474"/>
        <v>0</v>
      </c>
      <c r="ALL119" s="27">
        <f t="shared" si="3475"/>
        <v>0</v>
      </c>
      <c r="ALM119" s="27">
        <f t="shared" si="3476"/>
        <v>0</v>
      </c>
      <c r="ALN119" s="27">
        <f t="shared" si="3477"/>
        <v>0</v>
      </c>
      <c r="ALO119" s="27">
        <f t="shared" si="3478"/>
        <v>0</v>
      </c>
      <c r="ALP119" s="27">
        <f t="shared" si="3479"/>
        <v>0</v>
      </c>
      <c r="ALQ119" s="27">
        <f t="shared" si="3480"/>
        <v>0</v>
      </c>
      <c r="ALR119" s="27">
        <f t="shared" si="3481"/>
        <v>0</v>
      </c>
      <c r="ALS119" s="27">
        <f t="shared" si="3482"/>
        <v>0</v>
      </c>
      <c r="ALT119" s="27">
        <f t="shared" si="3483"/>
        <v>0</v>
      </c>
      <c r="ALU119" s="27">
        <f t="shared" si="3484"/>
        <v>0</v>
      </c>
      <c r="ALV119" s="27">
        <f t="shared" si="3485"/>
        <v>0</v>
      </c>
      <c r="ALW119" s="27">
        <f t="shared" si="3486"/>
        <v>0</v>
      </c>
      <c r="AMK119" s="28">
        <v>1704</v>
      </c>
      <c r="AML119" s="28">
        <f t="shared" si="3487"/>
        <v>1704</v>
      </c>
      <c r="AMN119" s="28">
        <v>1924</v>
      </c>
      <c r="AMO119" s="27" t="str">
        <f t="shared" si="3488"/>
        <v>1904</v>
      </c>
      <c r="AMP119" s="27" t="str">
        <f t="shared" si="3489"/>
        <v>1887</v>
      </c>
      <c r="AMQ119" s="27" t="str">
        <f t="shared" si="3490"/>
        <v>1894</v>
      </c>
      <c r="AMR119" s="27" t="str">
        <f t="shared" si="3491"/>
        <v>1876</v>
      </c>
      <c r="AMS119" s="27" t="str">
        <f t="shared" si="3492"/>
        <v>1876</v>
      </c>
      <c r="AMT119" s="27" t="str">
        <f t="shared" si="3493"/>
        <v>1855</v>
      </c>
      <c r="AMU119" s="27" t="str">
        <f t="shared" si="3494"/>
        <v>1840</v>
      </c>
      <c r="AMV119" s="27" t="str">
        <f t="shared" si="3495"/>
        <v>1840</v>
      </c>
      <c r="AMW119" s="27" t="str">
        <f t="shared" si="3496"/>
        <v>1840</v>
      </c>
      <c r="AMX119" s="27" t="str">
        <f t="shared" si="3497"/>
        <v>1840</v>
      </c>
      <c r="AMY119" s="27" t="str">
        <f t="shared" si="3498"/>
        <v>1840</v>
      </c>
      <c r="AMZ119" s="27" t="str">
        <f t="shared" si="3499"/>
        <v>1823</v>
      </c>
      <c r="ANA119" s="27" t="str">
        <f t="shared" si="3500"/>
        <v>1820</v>
      </c>
      <c r="ANB119" s="27" t="str">
        <f t="shared" si="3501"/>
        <v>1820</v>
      </c>
      <c r="ANC119" s="27" t="str">
        <f t="shared" si="3502"/>
        <v>1807</v>
      </c>
      <c r="AND119" s="27" t="str">
        <f t="shared" si="3503"/>
        <v>1828</v>
      </c>
      <c r="ANE119" s="27" t="str">
        <f t="shared" si="3504"/>
        <v>1812</v>
      </c>
      <c r="ANF119" s="27" t="str">
        <f t="shared" si="3505"/>
        <v>1812</v>
      </c>
      <c r="ANG119" s="27" t="str">
        <f t="shared" si="3506"/>
        <v>1835</v>
      </c>
      <c r="ANH119" s="27" t="str">
        <f t="shared" si="3507"/>
        <v>1816</v>
      </c>
      <c r="ANI119" s="27" t="str">
        <f t="shared" si="3508"/>
        <v>1795</v>
      </c>
      <c r="ANJ119" s="27" t="str">
        <f t="shared" si="3509"/>
        <v>1795</v>
      </c>
      <c r="ANK119" s="27" t="str">
        <f t="shared" si="3510"/>
        <v>1795</v>
      </c>
      <c r="ANL119" s="27" t="str">
        <f t="shared" si="3511"/>
        <v>1779</v>
      </c>
      <c r="ANM119" s="27" t="str">
        <f t="shared" si="3512"/>
        <v>1773</v>
      </c>
      <c r="ANN119" s="27" t="str">
        <f t="shared" si="3513"/>
        <v>1773</v>
      </c>
      <c r="ANO119" s="27" t="str">
        <f t="shared" si="3514"/>
        <v>1757</v>
      </c>
      <c r="ANP119" s="27" t="str">
        <f t="shared" si="3515"/>
        <v>1737</v>
      </c>
      <c r="ANQ119" s="27" t="str">
        <f t="shared" si="3516"/>
        <v>1737</v>
      </c>
      <c r="ANR119" s="27" t="str">
        <f t="shared" si="3517"/>
        <v>1724</v>
      </c>
      <c r="ANS119" s="27" t="str">
        <f t="shared" si="3518"/>
        <v>1724</v>
      </c>
      <c r="ANT119" s="27" t="str">
        <f t="shared" si="3519"/>
        <v>1724</v>
      </c>
      <c r="ANU119" s="27" t="str">
        <f t="shared" si="3520"/>
        <v>1706</v>
      </c>
      <c r="ANV119" s="27" t="str">
        <f t="shared" si="3521"/>
        <v>1706</v>
      </c>
      <c r="ANW119" s="27" t="str">
        <f t="shared" si="3522"/>
        <v>1706</v>
      </c>
      <c r="ANX119" s="27" t="str">
        <f t="shared" si="3523"/>
        <v>1704</v>
      </c>
      <c r="ANY119" s="27" t="str">
        <f t="shared" si="3524"/>
        <v>1704</v>
      </c>
      <c r="ANZ119" s="27" t="str">
        <f t="shared" si="3525"/>
        <v>1704</v>
      </c>
      <c r="AOA119" s="27" t="str">
        <f t="shared" si="3526"/>
        <v>1704</v>
      </c>
      <c r="AOB119" s="27" t="str">
        <f t="shared" si="3527"/>
        <v>1704</v>
      </c>
      <c r="AOC119" s="27" t="str">
        <f t="shared" si="3528"/>
        <v>1704</v>
      </c>
      <c r="AOD119" s="27" t="str">
        <f t="shared" si="3529"/>
        <v>1704</v>
      </c>
      <c r="AOE119" s="27" t="str">
        <f t="shared" si="3530"/>
        <v>1704</v>
      </c>
      <c r="AOF119" s="27" t="str">
        <f t="shared" si="3531"/>
        <v>1704</v>
      </c>
      <c r="AOG119" s="27" t="str">
        <f t="shared" si="3532"/>
        <v>1704</v>
      </c>
      <c r="AOH119" s="27" t="str">
        <f t="shared" si="3533"/>
        <v>1704</v>
      </c>
      <c r="AOI119" s="27" t="str">
        <f t="shared" si="3534"/>
        <v>1704</v>
      </c>
      <c r="AOJ119" s="27" t="str">
        <f t="shared" si="3535"/>
        <v>1704</v>
      </c>
      <c r="AOK119" s="27" t="str">
        <f t="shared" si="3536"/>
        <v>1704</v>
      </c>
      <c r="AOL119" s="27" t="str">
        <f t="shared" si="3537"/>
        <v>1704</v>
      </c>
      <c r="AOM119" s="27" t="str">
        <f t="shared" si="3538"/>
        <v>1704</v>
      </c>
      <c r="AON119" s="27" t="str">
        <f t="shared" si="3539"/>
        <v>1704</v>
      </c>
      <c r="AOO119" s="27" t="str">
        <f t="shared" si="3540"/>
        <v>1704</v>
      </c>
      <c r="AOP119" s="27" t="str">
        <f t="shared" si="3541"/>
        <v>1704</v>
      </c>
      <c r="AOQ119" s="27" t="str">
        <f t="shared" si="3542"/>
        <v>1704</v>
      </c>
      <c r="AOR119" s="27" t="str">
        <f t="shared" si="3543"/>
        <v>1704</v>
      </c>
      <c r="AOS119" s="27" t="str">
        <f t="shared" si="3544"/>
        <v>1704</v>
      </c>
      <c r="AOT119" s="27" t="str">
        <f t="shared" si="3545"/>
        <v>1704</v>
      </c>
      <c r="AOU119" s="27" t="str">
        <f t="shared" si="3546"/>
        <v>1704</v>
      </c>
      <c r="AOV119" s="27" t="str">
        <f t="shared" si="3547"/>
        <v>1704</v>
      </c>
      <c r="AOW119" s="27" t="str">
        <f t="shared" si="3548"/>
        <v>1704</v>
      </c>
      <c r="AOX119" s="27" t="str">
        <f t="shared" si="3549"/>
        <v>1704</v>
      </c>
      <c r="AOY119" s="27" t="str">
        <f t="shared" si="3550"/>
        <v>1704</v>
      </c>
      <c r="AOZ119" s="27" t="str">
        <f t="shared" si="3551"/>
        <v>1704</v>
      </c>
      <c r="APA119" s="27" t="str">
        <f t="shared" si="3552"/>
        <v>1704</v>
      </c>
      <c r="APB119" s="27" t="str">
        <f t="shared" si="3553"/>
        <v>1704</v>
      </c>
      <c r="APC119" s="27" t="str">
        <f t="shared" si="3554"/>
        <v>1704</v>
      </c>
      <c r="APD119" s="27" t="str">
        <f t="shared" si="3555"/>
        <v>1704</v>
      </c>
      <c r="APE119" s="27" t="str">
        <f t="shared" si="3556"/>
        <v>1704</v>
      </c>
      <c r="APF119" s="27" t="str">
        <f t="shared" si="3557"/>
        <v>1704</v>
      </c>
      <c r="APG119" s="27" t="str">
        <f t="shared" si="3558"/>
        <v>1704</v>
      </c>
      <c r="APH119" s="27" t="str">
        <f t="shared" si="3559"/>
        <v>1704</v>
      </c>
      <c r="API119" s="27" t="str">
        <f t="shared" si="3560"/>
        <v>1704</v>
      </c>
      <c r="APJ119" s="27" t="str">
        <f t="shared" si="3561"/>
        <v>1704</v>
      </c>
      <c r="APK119" s="27" t="str">
        <f t="shared" si="3562"/>
        <v>1704</v>
      </c>
      <c r="APL119" s="27" t="str">
        <f t="shared" si="3563"/>
        <v>1704</v>
      </c>
      <c r="APM119" s="27" t="str">
        <f t="shared" si="3564"/>
        <v>1704</v>
      </c>
      <c r="APN119" s="27" t="str">
        <f t="shared" si="3565"/>
        <v>1704</v>
      </c>
      <c r="APO119" s="27" t="str">
        <f t="shared" si="3566"/>
        <v>1704</v>
      </c>
      <c r="APP119" s="27" t="str">
        <f t="shared" si="3567"/>
        <v>1704</v>
      </c>
      <c r="APQ119" s="27" t="str">
        <f t="shared" si="3568"/>
        <v>1704</v>
      </c>
      <c r="APR119" s="27" t="str">
        <f t="shared" si="3569"/>
        <v>1704</v>
      </c>
    </row>
    <row r="120" spans="1:1011 1025:1110" x14ac:dyDescent="0.35">
      <c r="A120" s="27">
        <v>37</v>
      </c>
      <c r="B120" s="85" t="s">
        <v>115</v>
      </c>
      <c r="C120" s="91">
        <f>VLOOKUP(A120, Rankings!$A$2:$AN$129, 40, FALSE)</f>
        <v>118</v>
      </c>
      <c r="D120" s="23" t="s">
        <v>376</v>
      </c>
      <c r="I120" s="29">
        <f t="shared" si="2678"/>
        <v>15.666666666666666</v>
      </c>
      <c r="L120" s="27" t="s">
        <v>2326</v>
      </c>
      <c r="M120" s="27" t="s">
        <v>2441</v>
      </c>
      <c r="N120" s="27" t="s">
        <v>2843</v>
      </c>
      <c r="O120" s="27" t="s">
        <v>3011</v>
      </c>
      <c r="P120" s="27" t="s">
        <v>3081</v>
      </c>
      <c r="Q120" s="27" t="s">
        <v>3203</v>
      </c>
      <c r="R120" s="27" t="s">
        <v>24</v>
      </c>
      <c r="S120" s="27" t="s">
        <v>24</v>
      </c>
      <c r="T120" s="27" t="s">
        <v>3784</v>
      </c>
      <c r="U120" s="27" t="s">
        <v>3911</v>
      </c>
      <c r="V120" s="27" t="s">
        <v>4054</v>
      </c>
      <c r="W120" s="27" t="s">
        <v>4180</v>
      </c>
      <c r="X120" s="27" t="s">
        <v>4309</v>
      </c>
      <c r="Y120" s="27" t="s">
        <v>24</v>
      </c>
      <c r="Z120" s="27" t="s">
        <v>4487</v>
      </c>
      <c r="AA120" s="27" t="s">
        <v>4666</v>
      </c>
      <c r="AB120" s="27" t="s">
        <v>4758</v>
      </c>
      <c r="AC120" s="27" t="s">
        <v>24</v>
      </c>
      <c r="AD120" s="27" t="s">
        <v>24</v>
      </c>
      <c r="AE120" s="27" t="s">
        <v>24</v>
      </c>
      <c r="AF120" s="27" t="s">
        <v>24</v>
      </c>
      <c r="AG120" s="27" t="s">
        <v>5186</v>
      </c>
      <c r="AH120" s="27" t="s">
        <v>24</v>
      </c>
      <c r="AI120" s="27" t="s">
        <v>5345</v>
      </c>
      <c r="AJ120" s="27" t="s">
        <v>5491</v>
      </c>
      <c r="AK120" s="27" t="s">
        <v>24</v>
      </c>
      <c r="AL120" s="27" t="s">
        <v>5652</v>
      </c>
      <c r="AM120" s="27" t="s">
        <v>5864</v>
      </c>
      <c r="AN120" s="27" t="s">
        <v>24</v>
      </c>
      <c r="AO120" s="27" t="s">
        <v>6033</v>
      </c>
      <c r="AP120" s="27" t="s">
        <v>24</v>
      </c>
      <c r="AQ120" s="27" t="s">
        <v>24</v>
      </c>
      <c r="AR120" s="27" t="s">
        <v>6316</v>
      </c>
      <c r="AS120" s="27" t="s">
        <v>24</v>
      </c>
      <c r="AT120" s="27" t="s">
        <v>24</v>
      </c>
      <c r="AU120" s="27" t="s">
        <v>6616</v>
      </c>
      <c r="AV120" s="27" t="s">
        <v>24</v>
      </c>
      <c r="AW120" s="27" t="s">
        <v>24</v>
      </c>
      <c r="AX120" s="27" t="s">
        <v>24</v>
      </c>
      <c r="AY120" s="27" t="s">
        <v>24</v>
      </c>
      <c r="AZ120" s="27" t="s">
        <v>24</v>
      </c>
      <c r="BA120" s="27" t="s">
        <v>24</v>
      </c>
      <c r="BB120" s="27" t="s">
        <v>24</v>
      </c>
      <c r="BC120" s="27" t="s">
        <v>24</v>
      </c>
      <c r="BD120" s="27" t="s">
        <v>24</v>
      </c>
      <c r="BE120" s="27" t="s">
        <v>24</v>
      </c>
      <c r="BF120" s="27" t="s">
        <v>24</v>
      </c>
      <c r="BG120" s="27" t="s">
        <v>24</v>
      </c>
      <c r="BH120" s="27" t="s">
        <v>24</v>
      </c>
      <c r="BI120" s="27" t="s">
        <v>24</v>
      </c>
      <c r="BJ120" s="27" t="s">
        <v>24</v>
      </c>
      <c r="BK120" s="27" t="s">
        <v>24</v>
      </c>
      <c r="BL120" s="27" t="s">
        <v>24</v>
      </c>
      <c r="BM120" s="27" t="s">
        <v>24</v>
      </c>
      <c r="BN120" s="27" t="s">
        <v>24</v>
      </c>
      <c r="BO120" s="27" t="s">
        <v>24</v>
      </c>
      <c r="BP120" s="27" t="s">
        <v>24</v>
      </c>
      <c r="BQ120" s="27" t="s">
        <v>24</v>
      </c>
      <c r="BR120" s="27" t="s">
        <v>24</v>
      </c>
      <c r="BS120" s="27" t="s">
        <v>24</v>
      </c>
      <c r="BT120" s="27" t="s">
        <v>24</v>
      </c>
      <c r="BU120" s="27" t="s">
        <v>24</v>
      </c>
      <c r="BV120" s="27" t="s">
        <v>24</v>
      </c>
      <c r="BW120" s="27" t="s">
        <v>24</v>
      </c>
      <c r="BX120" s="27" t="s">
        <v>24</v>
      </c>
      <c r="BY120" s="27" t="s">
        <v>24</v>
      </c>
      <c r="BZ120" s="27" t="s">
        <v>24</v>
      </c>
      <c r="CA120" s="27" t="s">
        <v>24</v>
      </c>
      <c r="CB120" s="27" t="s">
        <v>24</v>
      </c>
      <c r="CC120" s="27" t="s">
        <v>24</v>
      </c>
      <c r="CD120" s="27" t="s">
        <v>24</v>
      </c>
      <c r="CE120" s="27" t="s">
        <v>24</v>
      </c>
      <c r="CF120" s="27" t="s">
        <v>24</v>
      </c>
      <c r="CG120" s="27" t="s">
        <v>24</v>
      </c>
      <c r="CH120" s="27" t="s">
        <v>24</v>
      </c>
      <c r="CI120" s="27" t="s">
        <v>24</v>
      </c>
      <c r="CJ120" s="27" t="s">
        <v>24</v>
      </c>
      <c r="CK120" s="27" t="s">
        <v>24</v>
      </c>
      <c r="CL120" s="27" t="s">
        <v>24</v>
      </c>
      <c r="CM120" s="27" t="s">
        <v>24</v>
      </c>
      <c r="CN120" s="27" t="s">
        <v>24</v>
      </c>
      <c r="CO120" s="27" t="s">
        <v>24</v>
      </c>
      <c r="CQ120" s="28">
        <f t="shared" si="2679"/>
        <v>1</v>
      </c>
      <c r="CR120" s="28">
        <f t="shared" si="2680"/>
        <v>4</v>
      </c>
      <c r="CS120" s="28">
        <f t="shared" si="2681"/>
        <v>0</v>
      </c>
      <c r="CT120" s="28">
        <f t="shared" si="2682"/>
        <v>7</v>
      </c>
      <c r="CU120" s="28">
        <f t="shared" si="2683"/>
        <v>1</v>
      </c>
      <c r="CV120" s="28">
        <f t="shared" si="2684"/>
        <v>3</v>
      </c>
      <c r="CW120" s="28">
        <f t="shared" si="2685"/>
        <v>0</v>
      </c>
      <c r="CX120" s="28">
        <f t="shared" si="2686"/>
        <v>5</v>
      </c>
      <c r="CY120" s="28">
        <f t="shared" si="2687"/>
        <v>1</v>
      </c>
      <c r="CZ120" s="28">
        <f t="shared" si="2688"/>
        <v>3</v>
      </c>
      <c r="DA120" s="28">
        <f t="shared" si="2689"/>
        <v>0</v>
      </c>
      <c r="DB120" s="28">
        <f t="shared" si="2690"/>
        <v>4</v>
      </c>
      <c r="DC120" s="28">
        <f t="shared" si="2691"/>
        <v>1</v>
      </c>
      <c r="DD120" s="28">
        <f t="shared" si="2692"/>
        <v>0</v>
      </c>
      <c r="DE120" s="28">
        <f t="shared" si="2693"/>
        <v>0</v>
      </c>
      <c r="DF120" s="28">
        <f t="shared" si="2694"/>
        <v>1</v>
      </c>
      <c r="DG120" s="28">
        <f t="shared" si="2695"/>
        <v>0</v>
      </c>
      <c r="DH120" s="28">
        <f t="shared" si="2696"/>
        <v>0</v>
      </c>
      <c r="DI120" s="28">
        <f t="shared" si="2697"/>
        <v>0</v>
      </c>
      <c r="DJ120" s="28">
        <f t="shared" si="2698"/>
        <v>0</v>
      </c>
      <c r="DK120" s="28">
        <f t="shared" si="2699"/>
        <v>0</v>
      </c>
      <c r="DL120" s="28">
        <f t="shared" si="2700"/>
        <v>0</v>
      </c>
      <c r="DM120" s="28">
        <f t="shared" si="2701"/>
        <v>0</v>
      </c>
      <c r="DN120" s="28">
        <f t="shared" si="2702"/>
        <v>0</v>
      </c>
      <c r="DO120" s="28">
        <f t="shared" si="2703"/>
        <v>2</v>
      </c>
      <c r="DP120" s="28">
        <f t="shared" si="2704"/>
        <v>8</v>
      </c>
      <c r="DR120">
        <f t="shared" si="2705"/>
        <v>4</v>
      </c>
      <c r="DS120">
        <f t="shared" si="2706"/>
        <v>1</v>
      </c>
      <c r="DT120">
        <f t="shared" si="2707"/>
        <v>4</v>
      </c>
      <c r="DU120">
        <f t="shared" si="2708"/>
        <v>5</v>
      </c>
      <c r="DV120">
        <f t="shared" si="2709"/>
        <v>9</v>
      </c>
      <c r="DW120">
        <f t="shared" si="2710"/>
        <v>2</v>
      </c>
      <c r="DX120">
        <f t="shared" si="2711"/>
        <v>0</v>
      </c>
      <c r="DY120">
        <f t="shared" si="2712"/>
        <v>0</v>
      </c>
      <c r="DZ120">
        <f t="shared" si="2713"/>
        <v>4</v>
      </c>
      <c r="EA120">
        <f t="shared" si="2714"/>
        <v>6</v>
      </c>
      <c r="EB120">
        <f t="shared" si="2715"/>
        <v>12</v>
      </c>
      <c r="EC120">
        <f t="shared" si="2716"/>
        <v>2</v>
      </c>
      <c r="ED120">
        <f t="shared" si="2717"/>
        <v>6</v>
      </c>
      <c r="EE120">
        <f t="shared" si="2718"/>
        <v>0</v>
      </c>
      <c r="EF120">
        <f t="shared" si="2719"/>
        <v>2</v>
      </c>
      <c r="EG120">
        <f t="shared" si="2720"/>
        <v>6</v>
      </c>
      <c r="EH120">
        <f t="shared" si="2721"/>
        <v>8</v>
      </c>
      <c r="EI120">
        <f t="shared" si="2722"/>
        <v>0</v>
      </c>
      <c r="EJ120">
        <f t="shared" si="2723"/>
        <v>0</v>
      </c>
      <c r="EK120">
        <f t="shared" si="2724"/>
        <v>0</v>
      </c>
      <c r="EL120">
        <f t="shared" si="2725"/>
        <v>0</v>
      </c>
      <c r="EM120">
        <f t="shared" si="2726"/>
        <v>8</v>
      </c>
      <c r="EN120">
        <f t="shared" si="2727"/>
        <v>0</v>
      </c>
      <c r="EO120">
        <f t="shared" si="2728"/>
        <v>4</v>
      </c>
      <c r="EP120">
        <f t="shared" si="2729"/>
        <v>8</v>
      </c>
      <c r="EQ120">
        <f t="shared" si="2730"/>
        <v>0</v>
      </c>
      <c r="ER120">
        <f t="shared" si="2731"/>
        <v>4</v>
      </c>
      <c r="ES120">
        <f t="shared" si="2732"/>
        <v>8</v>
      </c>
      <c r="ET120">
        <f t="shared" si="2733"/>
        <v>0</v>
      </c>
      <c r="EU120">
        <f t="shared" si="2734"/>
        <v>2</v>
      </c>
      <c r="EV120">
        <f t="shared" si="2735"/>
        <v>0</v>
      </c>
      <c r="EW120">
        <f t="shared" si="2736"/>
        <v>0</v>
      </c>
      <c r="EX120">
        <f t="shared" si="2737"/>
        <v>4</v>
      </c>
      <c r="EY120">
        <f t="shared" si="2738"/>
        <v>0</v>
      </c>
      <c r="EZ120">
        <f t="shared" si="2739"/>
        <v>0</v>
      </c>
      <c r="FA120">
        <f t="shared" si="2740"/>
        <v>4</v>
      </c>
      <c r="FB120">
        <f t="shared" si="2741"/>
        <v>0</v>
      </c>
      <c r="FC120">
        <f t="shared" si="2742"/>
        <v>0</v>
      </c>
      <c r="FD120">
        <f t="shared" si="2743"/>
        <v>0</v>
      </c>
      <c r="FE120">
        <f t="shared" si="2744"/>
        <v>0</v>
      </c>
      <c r="FF120">
        <f t="shared" si="2745"/>
        <v>0</v>
      </c>
      <c r="FG120">
        <f t="shared" si="2746"/>
        <v>0</v>
      </c>
      <c r="FH120">
        <f t="shared" si="2747"/>
        <v>0</v>
      </c>
      <c r="FI120">
        <f t="shared" si="2748"/>
        <v>0</v>
      </c>
      <c r="FJ120">
        <f t="shared" si="2749"/>
        <v>0</v>
      </c>
      <c r="FK120">
        <f t="shared" si="2750"/>
        <v>0</v>
      </c>
      <c r="FL120">
        <f t="shared" si="2751"/>
        <v>0</v>
      </c>
      <c r="FM120">
        <f t="shared" si="2752"/>
        <v>0</v>
      </c>
      <c r="FN120">
        <f t="shared" si="2753"/>
        <v>0</v>
      </c>
      <c r="FO120">
        <f t="shared" si="2754"/>
        <v>0</v>
      </c>
      <c r="FP120">
        <f t="shared" si="2755"/>
        <v>0</v>
      </c>
      <c r="FQ120">
        <f t="shared" si="2756"/>
        <v>0</v>
      </c>
      <c r="FR120">
        <f t="shared" si="2757"/>
        <v>0</v>
      </c>
      <c r="FS120">
        <f t="shared" si="2758"/>
        <v>0</v>
      </c>
      <c r="FT120">
        <f t="shared" si="2759"/>
        <v>0</v>
      </c>
      <c r="FU120">
        <f t="shared" si="2760"/>
        <v>0</v>
      </c>
      <c r="FV120">
        <f t="shared" si="2761"/>
        <v>0</v>
      </c>
      <c r="FW120">
        <f t="shared" si="2762"/>
        <v>0</v>
      </c>
      <c r="FX120">
        <f t="shared" si="2763"/>
        <v>0</v>
      </c>
      <c r="FY120">
        <f t="shared" si="2764"/>
        <v>0</v>
      </c>
      <c r="FZ120">
        <f t="shared" si="2765"/>
        <v>0</v>
      </c>
      <c r="GA120">
        <f t="shared" si="2766"/>
        <v>0</v>
      </c>
      <c r="GB120">
        <f t="shared" si="2767"/>
        <v>0</v>
      </c>
      <c r="GC120">
        <f t="shared" si="2768"/>
        <v>0</v>
      </c>
      <c r="GD120">
        <f t="shared" si="2769"/>
        <v>0</v>
      </c>
      <c r="GE120">
        <f t="shared" si="2770"/>
        <v>0</v>
      </c>
      <c r="GF120">
        <f t="shared" si="2771"/>
        <v>0</v>
      </c>
      <c r="GG120">
        <f t="shared" si="2772"/>
        <v>0</v>
      </c>
      <c r="GH120">
        <f t="shared" si="2773"/>
        <v>0</v>
      </c>
      <c r="GI120">
        <f t="shared" si="2774"/>
        <v>0</v>
      </c>
      <c r="GJ120">
        <f t="shared" si="2775"/>
        <v>0</v>
      </c>
      <c r="GK120">
        <f t="shared" si="2776"/>
        <v>0</v>
      </c>
      <c r="GL120">
        <f t="shared" si="2777"/>
        <v>0</v>
      </c>
      <c r="GM120">
        <f t="shared" si="2778"/>
        <v>0</v>
      </c>
      <c r="GN120">
        <f t="shared" si="2779"/>
        <v>0</v>
      </c>
      <c r="GO120">
        <f t="shared" si="2780"/>
        <v>0</v>
      </c>
      <c r="GP120">
        <f t="shared" si="2781"/>
        <v>0</v>
      </c>
      <c r="GQ120">
        <f t="shared" si="2782"/>
        <v>0</v>
      </c>
      <c r="GR120">
        <f t="shared" si="2783"/>
        <v>0</v>
      </c>
      <c r="GS120">
        <f t="shared" si="2784"/>
        <v>0</v>
      </c>
      <c r="GT120">
        <f t="shared" si="2785"/>
        <v>0</v>
      </c>
      <c r="GU120">
        <f t="shared" si="2786"/>
        <v>0</v>
      </c>
      <c r="GW120" s="28">
        <f t="shared" si="2787"/>
        <v>6.3371858654653952</v>
      </c>
      <c r="GX120" s="28">
        <f t="shared" si="2788"/>
        <v>4.4895445048012723</v>
      </c>
      <c r="GY120" s="28">
        <f t="shared" si="2789"/>
        <v>0.6172427139124832</v>
      </c>
      <c r="GZ120" s="28">
        <f t="shared" si="2790"/>
        <v>0</v>
      </c>
      <c r="HA120" s="28">
        <f t="shared" si="2791"/>
        <v>0</v>
      </c>
      <c r="HB120" s="28">
        <f t="shared" si="2792"/>
        <v>8.1423220573553934</v>
      </c>
      <c r="HC120" s="28">
        <f t="shared" si="2793"/>
        <v>0.52969121364849481</v>
      </c>
      <c r="HE120">
        <f>IFERROR(VLOOKUP(_xlfn.NUMBERVALUE(MID(L120, SEARCH("!", L120)+1, SEARCH("+", L120)-SEARCH("!", L120)-1)), Rankings!$A$2:$BK$129, 63, FALSE),0)</f>
        <v>0.50538157943897521</v>
      </c>
      <c r="HF120">
        <f>IFERROR(VLOOKUP(_xlfn.NUMBERVALUE(MID(M120, SEARCH("!", M120)+1, SEARCH("+", M120)-SEARCH("!", M120)-1)), Rankings!$A$2:$BK$129, 63, FALSE),0)</f>
        <v>0.45152993003332942</v>
      </c>
      <c r="HG120">
        <f>IFERROR(VLOOKUP(_xlfn.NUMBERVALUE(MID(N120, SEARCH("!", N120)+1, SEARCH("+", N120)-SEARCH("!", N120)-1)), Rankings!$A$2:$BK$129, 63, FALSE),0)</f>
        <v>0.49215488075826513</v>
      </c>
      <c r="HH120">
        <f>IFERROR(VLOOKUP(_xlfn.NUMBERVALUE(MID(O120, SEARCH("!", O120)+1, SEARCH("+", O120)-SEARCH("!", O120)-1)), Rankings!$A$2:$BK$129, 63, FALSE),0)</f>
        <v>0.47316682689969669</v>
      </c>
      <c r="HI120">
        <f>IFERROR(VLOOKUP(_xlfn.NUMBERVALUE(MID(P120, SEARCH("!", P120)+1, SEARCH("+", P120)-SEARCH("!", P120)-1)), Rankings!$A$2:$BK$129, 63, FALSE),0)</f>
        <v>0.24207078116458031</v>
      </c>
      <c r="HJ120">
        <f>IFERROR(VLOOKUP(_xlfn.NUMBERVALUE(MID(Q120, SEARCH("!", Q120)+1, SEARCH("+", Q120)-SEARCH("!", Q120)-1)), Rankings!$A$2:$BK$129, 63, FALSE),0)</f>
        <v>0.60227703843849056</v>
      </c>
      <c r="HK120">
        <f>IFERROR(VLOOKUP(_xlfn.NUMBERVALUE(MID(R120, SEARCH("!", R120)+1, SEARCH("+", R120)-SEARCH("!", R120)-1)), Rankings!$A$2:$BK$129, 63, FALSE),0)</f>
        <v>0</v>
      </c>
      <c r="HL120">
        <f>IFERROR(VLOOKUP(_xlfn.NUMBERVALUE(MID(S120, SEARCH("!", S120)+1, SEARCH("+", S120)-SEARCH("!", S120)-1)), Rankings!$A$2:$BK$129, 63, FALSE),0)</f>
        <v>0</v>
      </c>
      <c r="HM120">
        <f>IFERROR(VLOOKUP(_xlfn.NUMBERVALUE(MID(T120, SEARCH("!", T120)+1, SEARCH("+", T120)-SEARCH("!", T120)-1)), Rankings!$A$2:$BK$129, 63, FALSE),0)</f>
        <v>0.61921091340033552</v>
      </c>
      <c r="HN120">
        <f>IFERROR(VLOOKUP(_xlfn.NUMBERVALUE(MID(U120, SEARCH("!", U120)+1, SEARCH("+", U120)-SEARCH("!", U120)-1)), Rankings!$A$2:$BK$129, 63, FALSE),0)</f>
        <v>0.34847699079011563</v>
      </c>
      <c r="HO120">
        <f>IFERROR(VLOOKUP(_xlfn.NUMBERVALUE(MID(V120, SEARCH("!", V120)+1, SEARCH("+", V120)-SEARCH("!", V120)-1)), Rankings!$A$2:$BK$129, 63, FALSE),0)</f>
        <v>0.37517193274790295</v>
      </c>
      <c r="HP120">
        <f>IFERROR(VLOOKUP(_xlfn.NUMBERVALUE(MID(W120, SEARCH("!", W120)+1, SEARCH("+", W120)-SEARCH("!", W120)-1)), Rankings!$A$2:$BK$129, 63, FALSE),0)</f>
        <v>0.44074302529024001</v>
      </c>
      <c r="HQ120">
        <f>IFERROR(VLOOKUP(_xlfn.NUMBERVALUE(MID(X120, SEARCH("!", X120)+1, SEARCH("+", X120)-SEARCH("!", X120)-1)), Rankings!$A$2:$BK$129, 63, FALSE),0)</f>
        <v>0.80391752131048844</v>
      </c>
      <c r="HR120">
        <f>IFERROR(VLOOKUP(_xlfn.NUMBERVALUE(MID(Y120, SEARCH("!", Y120)+1, SEARCH("+", Y120)-SEARCH("!", Y120)-1)), Rankings!$A$2:$BK$129, 63, FALSE),0)</f>
        <v>0</v>
      </c>
      <c r="HS120">
        <f>IFERROR(VLOOKUP(_xlfn.NUMBERVALUE(MID(Z120, SEARCH("!", Z120)+1, SEARCH("+", Z120)-SEARCH("!", Z120)-1)), Rankings!$A$2:$BK$129, 63, FALSE),0)</f>
        <v>0.61642495585460211</v>
      </c>
      <c r="HT120">
        <f>IFERROR(VLOOKUP(_xlfn.NUMBERVALUE(MID(AA120, SEARCH("!", AA120)+1, SEARCH("+", AA120)-SEARCH("!", AA120)-1)), Rankings!$A$2:$BK$129, 63, FALSE),0)</f>
        <v>0.61921091340033552</v>
      </c>
      <c r="HU120">
        <f>IFERROR(VLOOKUP(_xlfn.NUMBERVALUE(MID(AB120, SEARCH("!", AB120)+1, SEARCH("+", AB120)-SEARCH("!", AB120)-1)), Rankings!$A$2:$BK$129, 63, FALSE),0)</f>
        <v>0.47316682689969669</v>
      </c>
      <c r="HV120">
        <f>IFERROR(VLOOKUP(_xlfn.NUMBERVALUE(MID(AC120, SEARCH("!", AC120)+1, SEARCH("+", AC120)-SEARCH("!", AC120)-1)), Rankings!$A$2:$BK$129, 63, FALSE),0)</f>
        <v>0</v>
      </c>
      <c r="HW120">
        <f>IFERROR(VLOOKUP(_xlfn.NUMBERVALUE(MID(AD120, SEARCH("!", AD120)+1, SEARCH("+", AD120)-SEARCH("!", AD120)-1)), Rankings!$A$2:$BK$129, 63, FALSE),0)</f>
        <v>0</v>
      </c>
      <c r="HX120">
        <f>IFERROR(VLOOKUP(_xlfn.NUMBERVALUE(MID(AE120, SEARCH("!", AE120)+1, SEARCH("+", AE120)-SEARCH("!", AE120)-1)), Rankings!$A$2:$BK$129, 63, FALSE),0)</f>
        <v>0</v>
      </c>
      <c r="HY120">
        <f>IFERROR(VLOOKUP(_xlfn.NUMBERVALUE(MID(AF120, SEARCH("!", AF120)+1, SEARCH("+", AF120)-SEARCH("!", AF120)-1)), Rankings!$A$2:$BK$129, 63, FALSE),0)</f>
        <v>0</v>
      </c>
      <c r="HZ120">
        <f>IFERROR(VLOOKUP(_xlfn.NUMBERVALUE(MID(AG120, SEARCH("!", AG120)+1, SEARCH("+", AG120)-SEARCH("!", AG120)-1)), Rankings!$A$2:$BK$129, 63, FALSE),0)</f>
        <v>0.34847699079011563</v>
      </c>
      <c r="IA120">
        <f>IFERROR(VLOOKUP(_xlfn.NUMBERVALUE(MID(AH120, SEARCH("!", AH120)+1, SEARCH("+", AH120)-SEARCH("!", AH120)-1)), Rankings!$A$2:$BK$129, 63, FALSE),0)</f>
        <v>0</v>
      </c>
      <c r="IB120">
        <f>IFERROR(VLOOKUP(_xlfn.NUMBERVALUE(MID(AI120, SEARCH("!", AI120)+1, SEARCH("+", AI120)-SEARCH("!", AI120)-1)), Rankings!$A$2:$BK$129, 63, FALSE),0)</f>
        <v>0.34847699079011563</v>
      </c>
      <c r="IC120">
        <f>IFERROR(VLOOKUP(_xlfn.NUMBERVALUE(MID(AJ120, SEARCH("!", AJ120)+1, SEARCH("+", AJ120)-SEARCH("!", AJ120)-1)), Rankings!$A$2:$BK$129, 63, FALSE),0)</f>
        <v>0.80391752131048844</v>
      </c>
      <c r="ID120">
        <f>IFERROR(VLOOKUP(_xlfn.NUMBERVALUE(MID(AK120, SEARCH("!", AK120)+1, SEARCH("+", AK120)-SEARCH("!", AK120)-1)), Rankings!$A$2:$BK$129, 63, FALSE),0)</f>
        <v>0</v>
      </c>
      <c r="IE120">
        <f>IFERROR(VLOOKUP(_xlfn.NUMBERVALUE(MID(AL120, SEARCH("!", AL120)+1, SEARCH("+", AL120)-SEARCH("!", AL120)-1)), Rankings!$A$2:$BK$129, 63, FALSE),0)</f>
        <v>0.74306473398290973</v>
      </c>
      <c r="IF120">
        <f>IFERROR(VLOOKUP(_xlfn.NUMBERVALUE(MID(AM120, SEARCH("!", AM120)+1, SEARCH("+", AM120)-SEARCH("!", AM120)-1)), Rankings!$A$2:$BK$129, 63, FALSE),0)</f>
        <v>0.61921091340033552</v>
      </c>
      <c r="IG120">
        <f>IFERROR(VLOOKUP(_xlfn.NUMBERVALUE(MID(AN120, SEARCH("!", AN120)+1, SEARCH("+", AN120)-SEARCH("!", AN120)-1)), Rankings!$A$2:$BK$129, 63, FALSE),0)</f>
        <v>0</v>
      </c>
      <c r="IH120">
        <f>IFERROR(VLOOKUP(_xlfn.NUMBERVALUE(MID(AO120, SEARCH("!", AO120)+1, SEARCH("+", AO120)-SEARCH("!", AO120)-1)), Rankings!$A$2:$BK$129, 63, FALSE),0)</f>
        <v>0.39358351976112266</v>
      </c>
      <c r="II120">
        <f>IFERROR(VLOOKUP(_xlfn.NUMBERVALUE(MID(AP120, SEARCH("!", AP120)+1, SEARCH("+", AP120)-SEARCH("!", AP120)-1)), Rankings!$A$2:$BK$129, 63, FALSE),0)</f>
        <v>0</v>
      </c>
      <c r="IJ120">
        <f>IFERROR(VLOOKUP(_xlfn.NUMBERVALUE(MID(AQ120, SEARCH("!", AQ120)+1, SEARCH("+", AQ120)-SEARCH("!", AQ120)-1)), Rankings!$A$2:$BK$129, 63, FALSE),0)</f>
        <v>0</v>
      </c>
      <c r="IK120">
        <f>IFERROR(VLOOKUP(_xlfn.NUMBERVALUE(MID(AR120, SEARCH("!", AR120)+1, SEARCH("+", AR120)-SEARCH("!", AR120)-1)), Rankings!$A$2:$BK$129, 63, FALSE),0)</f>
        <v>0.54003685840701343</v>
      </c>
      <c r="IL120">
        <f>IFERROR(VLOOKUP(_xlfn.NUMBERVALUE(MID(AS120, SEARCH("!", AS120)+1, SEARCH("+", AS120)-SEARCH("!", AS120)-1)), Rankings!$A$2:$BK$129, 63, FALSE),0)</f>
        <v>0</v>
      </c>
      <c r="IM120">
        <f>IFERROR(VLOOKUP(_xlfn.NUMBERVALUE(MID(AT120, SEARCH("!", AT120)+1, SEARCH("+", AT120)-SEARCH("!", AT120)-1)), Rankings!$A$2:$BK$129, 63, FALSE),0)</f>
        <v>0</v>
      </c>
      <c r="IN120">
        <f>IFERROR(VLOOKUP(_xlfn.NUMBERVALUE(MID(AU120, SEARCH("!", AU120)+1, SEARCH("+", AU120)-SEARCH("!", AU120)-1)), Rankings!$A$2:$BK$129, 63, FALSE),0)</f>
        <v>0.58430143930999556</v>
      </c>
      <c r="IO120">
        <f>IFERROR(VLOOKUP(_xlfn.NUMBERVALUE(MID(AV120, SEARCH("!", AV120)+1, SEARCH("+", AV120)-SEARCH("!", AV120)-1)), Rankings!$A$2:$BK$129, 63, FALSE),0)</f>
        <v>0</v>
      </c>
      <c r="IP120">
        <f>IFERROR(VLOOKUP(_xlfn.NUMBERVALUE(MID(AW120, SEARCH("!", AW120)+1, SEARCH("+", AW120)-SEARCH("!", AW120)-1)), Rankings!$A$2:$BK$129, 63, FALSE),0)</f>
        <v>0</v>
      </c>
      <c r="IQ120">
        <f>IFERROR(VLOOKUP(_xlfn.NUMBERVALUE(MID(AX120, SEARCH("!", AX120)+1, SEARCH("+", AX120)-SEARCH("!", AX120)-1)), Rankings!$A$2:$BK$129, 63, FALSE),0)</f>
        <v>0</v>
      </c>
      <c r="IR120">
        <f>IFERROR(VLOOKUP(_xlfn.NUMBERVALUE(MID(AY120, SEARCH("!", AY120)+1, SEARCH("+", AY120)-SEARCH("!", AY120)-1)), Rankings!$A$2:$BK$129, 63, FALSE),0)</f>
        <v>0</v>
      </c>
      <c r="IS120">
        <f>IFERROR(VLOOKUP(_xlfn.NUMBERVALUE(MID(AZ120, SEARCH("!", AZ120)+1, SEARCH("+", AZ120)-SEARCH("!", AZ120)-1)), Rankings!$A$2:$BK$129, 63, FALSE),0)</f>
        <v>0</v>
      </c>
      <c r="IT120">
        <f>IFERROR(VLOOKUP(_xlfn.NUMBERVALUE(MID(BA120, SEARCH("!", BA120)+1, SEARCH("+", BA120)-SEARCH("!", BA120)-1)), Rankings!$A$2:$BK$129, 63, FALSE),0)</f>
        <v>0</v>
      </c>
      <c r="IU120">
        <f>IFERROR(VLOOKUP(_xlfn.NUMBERVALUE(MID(BB120, SEARCH("!", BB120)+1, SEARCH("+", BB120)-SEARCH("!", BB120)-1)), Rankings!$A$2:$BK$129, 63, FALSE),0)</f>
        <v>0</v>
      </c>
      <c r="IV120">
        <f>IFERROR(VLOOKUP(_xlfn.NUMBERVALUE(MID(BC120, SEARCH("!", BC120)+1, SEARCH("+", BC120)-SEARCH("!", BC120)-1)), Rankings!$A$2:$BK$129, 63, FALSE),0)</f>
        <v>0</v>
      </c>
      <c r="IW120">
        <f>IFERROR(VLOOKUP(_xlfn.NUMBERVALUE(MID(BD120, SEARCH("!", BD120)+1, SEARCH("+", BD120)-SEARCH("!", BD120)-1)), Rankings!$A$2:$BK$129, 63, FALSE),0)</f>
        <v>0</v>
      </c>
      <c r="IX120">
        <f>IFERROR(VLOOKUP(_xlfn.NUMBERVALUE(MID(BE120, SEARCH("!", BE120)+1, SEARCH("+", BE120)-SEARCH("!", BE120)-1)), Rankings!$A$2:$BK$129, 63, FALSE),0)</f>
        <v>0</v>
      </c>
      <c r="IY120">
        <f>IFERROR(VLOOKUP(_xlfn.NUMBERVALUE(MID(BF120, SEARCH("!", BF120)+1, SEARCH("+", BF120)-SEARCH("!", BF120)-1)), Rankings!$A$2:$BK$129, 63, FALSE),0)</f>
        <v>0</v>
      </c>
      <c r="IZ120">
        <f>IFERROR(VLOOKUP(_xlfn.NUMBERVALUE(MID(BG120, SEARCH("!", BG120)+1, SEARCH("+", BG120)-SEARCH("!", BG120)-1)), Rankings!$A$2:$BK$129, 63, FALSE),0)</f>
        <v>0</v>
      </c>
      <c r="JA120">
        <f>IFERROR(VLOOKUP(_xlfn.NUMBERVALUE(MID(BH120, SEARCH("!", BH120)+1, SEARCH("+", BH120)-SEARCH("!", BH120)-1)), Rankings!$A$2:$BK$129, 63, FALSE),0)</f>
        <v>0</v>
      </c>
      <c r="JB120">
        <f>IFERROR(VLOOKUP(_xlfn.NUMBERVALUE(MID(BI120, SEARCH("!", BI120)+1, SEARCH("+", BI120)-SEARCH("!", BI120)-1)), Rankings!$A$2:$BK$129, 63, FALSE),0)</f>
        <v>0</v>
      </c>
      <c r="JC120">
        <f>IFERROR(VLOOKUP(_xlfn.NUMBERVALUE(MID(BJ120, SEARCH("!", BJ120)+1, SEARCH("+", BJ120)-SEARCH("!", BJ120)-1)), Rankings!$A$2:$BK$129, 63, FALSE),0)</f>
        <v>0</v>
      </c>
      <c r="JD120">
        <f>IFERROR(VLOOKUP(_xlfn.NUMBERVALUE(MID(BK120, SEARCH("!", BK120)+1, SEARCH("+", BK120)-SEARCH("!", BK120)-1)), Rankings!$A$2:$BK$129, 63, FALSE),0)</f>
        <v>0</v>
      </c>
      <c r="JE120">
        <f>IFERROR(VLOOKUP(_xlfn.NUMBERVALUE(MID(BL120, SEARCH("!", BL120)+1, SEARCH("+", BL120)-SEARCH("!", BL120)-1)), Rankings!$A$2:$BK$129, 63, FALSE),0)</f>
        <v>0</v>
      </c>
      <c r="JF120">
        <f>IFERROR(VLOOKUP(_xlfn.NUMBERVALUE(MID(BM120, SEARCH("!", BM120)+1, SEARCH("+", BM120)-SEARCH("!", BM120)-1)), Rankings!$A$2:$BK$129, 63, FALSE),0)</f>
        <v>0</v>
      </c>
      <c r="JG120">
        <f>IFERROR(VLOOKUP(_xlfn.NUMBERVALUE(MID(BN120, SEARCH("!", BN120)+1, SEARCH("+", BN120)-SEARCH("!", BN120)-1)), Rankings!$A$2:$BK$129, 63, FALSE),0)</f>
        <v>0</v>
      </c>
      <c r="JH120">
        <f>IFERROR(VLOOKUP(_xlfn.NUMBERVALUE(MID(BO120, SEARCH("!", BO120)+1, SEARCH("+", BO120)-SEARCH("!", BO120)-1)), Rankings!$A$2:$BK$129, 63, FALSE),0)</f>
        <v>0</v>
      </c>
      <c r="JI120">
        <f>IFERROR(VLOOKUP(_xlfn.NUMBERVALUE(MID(BP120, SEARCH("!", BP120)+1, SEARCH("+", BP120)-SEARCH("!", BP120)-1)), Rankings!$A$2:$BK$129, 63, FALSE),0)</f>
        <v>0</v>
      </c>
      <c r="JJ120">
        <f>IFERROR(VLOOKUP(_xlfn.NUMBERVALUE(MID(BQ120, SEARCH("!", BQ120)+1, SEARCH("+", BQ120)-SEARCH("!", BQ120)-1)), Rankings!$A$2:$BK$129, 63, FALSE),0)</f>
        <v>0</v>
      </c>
      <c r="JK120">
        <f>IFERROR(VLOOKUP(_xlfn.NUMBERVALUE(MID(BR120, SEARCH("!", BR120)+1, SEARCH("+", BR120)-SEARCH("!", BR120)-1)), Rankings!$A$2:$BK$129, 63, FALSE),0)</f>
        <v>0</v>
      </c>
      <c r="JL120">
        <f>IFERROR(VLOOKUP(_xlfn.NUMBERVALUE(MID(BS120, SEARCH("!", BS120)+1, SEARCH("+", BS120)-SEARCH("!", BS120)-1)), Rankings!$A$2:$BK$129, 63, FALSE),0)</f>
        <v>0</v>
      </c>
      <c r="JM120">
        <f>IFERROR(VLOOKUP(_xlfn.NUMBERVALUE(MID(BT120, SEARCH("!", BT120)+1, SEARCH("+", BT120)-SEARCH("!", BT120)-1)), Rankings!$A$2:$BK$129, 63, FALSE),0)</f>
        <v>0</v>
      </c>
      <c r="JN120">
        <f>IFERROR(VLOOKUP(_xlfn.NUMBERVALUE(MID(BU120, SEARCH("!", BU120)+1, SEARCH("+", BU120)-SEARCH("!", BU120)-1)), Rankings!$A$2:$BK$129, 63, FALSE),0)</f>
        <v>0</v>
      </c>
      <c r="JO120">
        <f>IFERROR(VLOOKUP(_xlfn.NUMBERVALUE(MID(BV120, SEARCH("!", BV120)+1, SEARCH("+", BV120)-SEARCH("!", BV120)-1)), Rankings!$A$2:$BK$129, 63, FALSE),0)</f>
        <v>0</v>
      </c>
      <c r="JP120">
        <f>IFERROR(VLOOKUP(_xlfn.NUMBERVALUE(MID(BW120, SEARCH("!", BW120)+1, SEARCH("+", BW120)-SEARCH("!", BW120)-1)), Rankings!$A$2:$BK$129, 63, FALSE),0)</f>
        <v>0</v>
      </c>
      <c r="JQ120">
        <f>IFERROR(VLOOKUP(_xlfn.NUMBERVALUE(MID(BX120, SEARCH("!", BX120)+1, SEARCH("+", BX120)-SEARCH("!", BX120)-1)), Rankings!$A$2:$BK$129, 63, FALSE),0)</f>
        <v>0</v>
      </c>
      <c r="JR120">
        <f>IFERROR(VLOOKUP(_xlfn.NUMBERVALUE(MID(BY120, SEARCH("!", BY120)+1, SEARCH("+", BY120)-SEARCH("!", BY120)-1)), Rankings!$A$2:$BK$129, 63, FALSE),0)</f>
        <v>0</v>
      </c>
      <c r="JS120">
        <f>IFERROR(VLOOKUP(_xlfn.NUMBERVALUE(MID(BZ120, SEARCH("!", BZ120)+1, SEARCH("+", BZ120)-SEARCH("!", BZ120)-1)), Rankings!$A$2:$BK$129, 63, FALSE),0)</f>
        <v>0</v>
      </c>
      <c r="JT120">
        <f>IFERROR(VLOOKUP(_xlfn.NUMBERVALUE(MID(CA120, SEARCH("!", CA120)+1, SEARCH("+", CA120)-SEARCH("!", CA120)-1)), Rankings!$A$2:$BK$129, 63, FALSE),0)</f>
        <v>0</v>
      </c>
      <c r="JU120">
        <f>IFERROR(VLOOKUP(_xlfn.NUMBERVALUE(MID(CB120, SEARCH("!", CB120)+1, SEARCH("+", CB120)-SEARCH("!", CB120)-1)), Rankings!$A$2:$BK$129, 63, FALSE),0)</f>
        <v>0</v>
      </c>
      <c r="JV120">
        <f>IFERROR(VLOOKUP(_xlfn.NUMBERVALUE(MID(CC120, SEARCH("!", CC120)+1, SEARCH("+", CC120)-SEARCH("!", CC120)-1)), Rankings!$A$2:$BK$129, 63, FALSE),0)</f>
        <v>0</v>
      </c>
      <c r="JW120">
        <f>IFERROR(VLOOKUP(_xlfn.NUMBERVALUE(MID(CD120, SEARCH("!", CD120)+1, SEARCH("+", CD120)-SEARCH("!", CD120)-1)), Rankings!$A$2:$BK$129, 63, FALSE),0)</f>
        <v>0</v>
      </c>
      <c r="JX120">
        <f>IFERROR(VLOOKUP(_xlfn.NUMBERVALUE(MID(CE120, SEARCH("!", CE120)+1, SEARCH("+", CE120)-SEARCH("!", CE120)-1)), Rankings!$A$2:$BK$129, 63, FALSE),0)</f>
        <v>0</v>
      </c>
      <c r="JY120">
        <f>IFERROR(VLOOKUP(_xlfn.NUMBERVALUE(MID(CF120, SEARCH("!", CF120)+1, SEARCH("+", CF120)-SEARCH("!", CF120)-1)), Rankings!$A$2:$BK$129, 63, FALSE),0)</f>
        <v>0</v>
      </c>
      <c r="JZ120">
        <f>IFERROR(VLOOKUP(_xlfn.NUMBERVALUE(MID(CG120, SEARCH("!", CG120)+1, SEARCH("+", CG120)-SEARCH("!", CG120)-1)), Rankings!$A$2:$BK$129, 63, FALSE),0)</f>
        <v>0</v>
      </c>
      <c r="KA120">
        <f>IFERROR(VLOOKUP(_xlfn.NUMBERVALUE(MID(CH120, SEARCH("!", CH120)+1, SEARCH("+", CH120)-SEARCH("!", CH120)-1)), Rankings!$A$2:$BK$129, 63, FALSE),0)</f>
        <v>0</v>
      </c>
      <c r="KB120">
        <f>IFERROR(VLOOKUP(_xlfn.NUMBERVALUE(MID(CI120, SEARCH("!", CI120)+1, SEARCH("+", CI120)-SEARCH("!", CI120)-1)), Rankings!$A$2:$BK$129, 63, FALSE),0)</f>
        <v>0</v>
      </c>
      <c r="KC120">
        <f>IFERROR(VLOOKUP(_xlfn.NUMBERVALUE(MID(CJ120, SEARCH("!", CJ120)+1, SEARCH("+", CJ120)-SEARCH("!", CJ120)-1)), Rankings!$A$2:$BK$129, 63, FALSE),0)</f>
        <v>0</v>
      </c>
      <c r="KD120">
        <f>IFERROR(VLOOKUP(_xlfn.NUMBERVALUE(MID(CK120, SEARCH("!", CK120)+1, SEARCH("+", CK120)-SEARCH("!", CK120)-1)), Rankings!$A$2:$BK$129, 63, FALSE),0)</f>
        <v>0</v>
      </c>
      <c r="KE120">
        <f>IFERROR(VLOOKUP(_xlfn.NUMBERVALUE(MID(CL120, SEARCH("!", CL120)+1, SEARCH("+", CL120)-SEARCH("!", CL120)-1)), Rankings!$A$2:$BK$129, 63, FALSE),0)</f>
        <v>0</v>
      </c>
      <c r="KF120">
        <f>IFERROR(VLOOKUP(_xlfn.NUMBERVALUE(MID(CM120, SEARCH("!", CM120)+1, SEARCH("+", CM120)-SEARCH("!", CM120)-1)), Rankings!$A$2:$BK$129, 63, FALSE),0)</f>
        <v>0</v>
      </c>
      <c r="KG120">
        <f>IFERROR(VLOOKUP(_xlfn.NUMBERVALUE(MID(CN120, SEARCH("!", CN120)+1, SEARCH("+", CN120)-SEARCH("!", CN120)-1)), Rankings!$A$2:$BK$129, 63, FALSE),0)</f>
        <v>0</v>
      </c>
      <c r="KH120">
        <f>IFERROR(VLOOKUP(_xlfn.NUMBERVALUE(MID(CO120, SEARCH("!", CO120)+1, SEARCH("+", CO120)-SEARCH("!", CO120)-1)), Rankings!$A$2:$BK$129, 63, FALSE),0)</f>
        <v>0</v>
      </c>
      <c r="KJ120" s="28">
        <f t="shared" si="2794"/>
        <v>190</v>
      </c>
      <c r="KK120" s="28">
        <f t="shared" si="2795"/>
        <v>114</v>
      </c>
      <c r="KL120" s="28">
        <f t="shared" si="2796"/>
        <v>26</v>
      </c>
      <c r="KM120" s="28">
        <f t="shared" si="2797"/>
        <v>0</v>
      </c>
      <c r="KN120" s="28">
        <f t="shared" si="2798"/>
        <v>0</v>
      </c>
      <c r="KO120" s="28">
        <f t="shared" si="2799"/>
        <v>150</v>
      </c>
      <c r="KP120" s="28">
        <f t="shared" si="2800"/>
        <v>241</v>
      </c>
      <c r="KQ120" s="28">
        <f t="shared" si="2801"/>
        <v>150</v>
      </c>
      <c r="KS120" s="27" t="str">
        <f t="shared" si="2802"/>
        <v>14</v>
      </c>
      <c r="KT120" s="27" t="str">
        <f t="shared" si="2803"/>
        <v>26</v>
      </c>
      <c r="KU120" s="27" t="str">
        <f t="shared" si="2804"/>
        <v>8</v>
      </c>
      <c r="KV120" s="27" t="str">
        <f t="shared" si="2805"/>
        <v>24</v>
      </c>
      <c r="KW120" s="27" t="str">
        <f t="shared" si="2806"/>
        <v>19</v>
      </c>
      <c r="KX120" s="27" t="str">
        <f t="shared" si="2807"/>
        <v>9</v>
      </c>
      <c r="KY120" s="27">
        <f t="shared" si="2808"/>
        <v>0</v>
      </c>
      <c r="KZ120" s="27">
        <f t="shared" si="2809"/>
        <v>0</v>
      </c>
      <c r="LA120" s="27" t="str">
        <f t="shared" si="2810"/>
        <v>13</v>
      </c>
      <c r="LB120" s="27" t="str">
        <f t="shared" si="2811"/>
        <v>11</v>
      </c>
      <c r="LC120" s="27" t="str">
        <f t="shared" si="2812"/>
        <v>7</v>
      </c>
      <c r="LD120" s="27" t="str">
        <f t="shared" si="2813"/>
        <v>23</v>
      </c>
      <c r="LE120" s="27" t="str">
        <f t="shared" si="2814"/>
        <v>7</v>
      </c>
      <c r="LF120" s="27">
        <f t="shared" si="2815"/>
        <v>0</v>
      </c>
      <c r="LG120" s="27" t="str">
        <f t="shared" si="2816"/>
        <v>17</v>
      </c>
      <c r="LH120" s="27" t="str">
        <f t="shared" si="2817"/>
        <v>18</v>
      </c>
      <c r="LI120" s="27" t="str">
        <f t="shared" si="2818"/>
        <v>6</v>
      </c>
      <c r="LJ120" s="27">
        <f t="shared" si="2819"/>
        <v>0</v>
      </c>
      <c r="LK120" s="27">
        <f t="shared" si="2820"/>
        <v>0</v>
      </c>
      <c r="LL120" s="27">
        <f t="shared" si="2821"/>
        <v>0</v>
      </c>
      <c r="LM120" s="27">
        <f t="shared" si="2822"/>
        <v>0</v>
      </c>
      <c r="LN120" s="27" t="str">
        <f t="shared" si="2823"/>
        <v>19</v>
      </c>
      <c r="LO120" s="27">
        <f t="shared" si="2824"/>
        <v>0</v>
      </c>
      <c r="LP120" s="27" t="str">
        <f t="shared" si="2825"/>
        <v>18</v>
      </c>
      <c r="LQ120" s="27" t="str">
        <f t="shared" si="2826"/>
        <v>13</v>
      </c>
      <c r="LR120" s="27">
        <f t="shared" si="2827"/>
        <v>0</v>
      </c>
      <c r="LS120" s="27" t="str">
        <f t="shared" si="2828"/>
        <v>13</v>
      </c>
      <c r="LT120" s="27" t="str">
        <f t="shared" si="2829"/>
        <v>16</v>
      </c>
      <c r="LU120" s="27">
        <f t="shared" si="2830"/>
        <v>0</v>
      </c>
      <c r="LV120" s="27" t="str">
        <f t="shared" si="2831"/>
        <v>16</v>
      </c>
      <c r="LW120" s="27">
        <f t="shared" si="2832"/>
        <v>0</v>
      </c>
      <c r="LX120" s="27">
        <f t="shared" si="2833"/>
        <v>0</v>
      </c>
      <c r="LY120" s="27" t="str">
        <f t="shared" si="2834"/>
        <v>19</v>
      </c>
      <c r="LZ120" s="27">
        <f t="shared" si="2835"/>
        <v>0</v>
      </c>
      <c r="MA120" s="27">
        <f t="shared" si="2836"/>
        <v>0</v>
      </c>
      <c r="MB120" s="27" t="str">
        <f t="shared" si="2837"/>
        <v>14</v>
      </c>
      <c r="MC120" s="27">
        <f t="shared" si="2838"/>
        <v>0</v>
      </c>
      <c r="MD120" s="27">
        <f t="shared" si="2839"/>
        <v>0</v>
      </c>
      <c r="ME120" s="27">
        <f t="shared" si="2840"/>
        <v>0</v>
      </c>
      <c r="MF120" s="27">
        <f t="shared" si="2841"/>
        <v>0</v>
      </c>
      <c r="MG120" s="27">
        <f t="shared" si="2842"/>
        <v>0</v>
      </c>
      <c r="MH120" s="27">
        <f t="shared" si="2843"/>
        <v>0</v>
      </c>
      <c r="MI120" s="27">
        <f t="shared" si="2844"/>
        <v>0</v>
      </c>
      <c r="MJ120" s="27">
        <f t="shared" si="2845"/>
        <v>0</v>
      </c>
      <c r="MK120" s="27">
        <f t="shared" si="2846"/>
        <v>0</v>
      </c>
      <c r="ML120" s="27">
        <f t="shared" si="2847"/>
        <v>0</v>
      </c>
      <c r="MM120" s="27">
        <f t="shared" si="2848"/>
        <v>0</v>
      </c>
      <c r="MN120" s="27">
        <f t="shared" si="2849"/>
        <v>0</v>
      </c>
      <c r="MO120" s="27">
        <f t="shared" si="2850"/>
        <v>0</v>
      </c>
      <c r="MP120" s="27">
        <f t="shared" si="2851"/>
        <v>0</v>
      </c>
      <c r="MQ120" s="27">
        <f t="shared" si="2852"/>
        <v>0</v>
      </c>
      <c r="MR120" s="27">
        <f t="shared" si="2853"/>
        <v>0</v>
      </c>
      <c r="MS120" s="27">
        <f t="shared" si="2854"/>
        <v>0</v>
      </c>
      <c r="MT120" s="27">
        <f t="shared" si="2855"/>
        <v>0</v>
      </c>
      <c r="MU120" s="27">
        <f t="shared" si="2856"/>
        <v>0</v>
      </c>
      <c r="MV120" s="27">
        <f t="shared" si="2857"/>
        <v>0</v>
      </c>
      <c r="MW120" s="27">
        <f t="shared" si="2858"/>
        <v>0</v>
      </c>
      <c r="MX120" s="27">
        <f t="shared" si="2859"/>
        <v>0</v>
      </c>
      <c r="MY120" s="27">
        <f t="shared" si="2860"/>
        <v>0</v>
      </c>
      <c r="MZ120" s="27">
        <f t="shared" si="2861"/>
        <v>0</v>
      </c>
      <c r="NA120" s="27">
        <f t="shared" si="2862"/>
        <v>0</v>
      </c>
      <c r="NB120" s="27">
        <f t="shared" si="2863"/>
        <v>0</v>
      </c>
      <c r="NC120" s="27">
        <f t="shared" si="2864"/>
        <v>0</v>
      </c>
      <c r="ND120" s="27">
        <f t="shared" si="2865"/>
        <v>0</v>
      </c>
      <c r="NE120" s="27">
        <f t="shared" si="2866"/>
        <v>0</v>
      </c>
      <c r="NF120" s="27">
        <f t="shared" si="2867"/>
        <v>0</v>
      </c>
      <c r="NG120" s="27">
        <f t="shared" si="2868"/>
        <v>0</v>
      </c>
      <c r="NH120" s="27">
        <f t="shared" si="2869"/>
        <v>0</v>
      </c>
      <c r="NI120" s="27">
        <f t="shared" si="2870"/>
        <v>0</v>
      </c>
      <c r="NJ120" s="27">
        <f t="shared" si="2871"/>
        <v>0</v>
      </c>
      <c r="NK120" s="27">
        <f t="shared" si="2872"/>
        <v>0</v>
      </c>
      <c r="NL120" s="27">
        <f t="shared" si="2873"/>
        <v>0</v>
      </c>
      <c r="NM120" s="27">
        <f t="shared" si="2874"/>
        <v>0</v>
      </c>
      <c r="NN120" s="27">
        <f t="shared" si="2875"/>
        <v>0</v>
      </c>
      <c r="NO120" s="27">
        <f t="shared" si="2876"/>
        <v>0</v>
      </c>
      <c r="NP120" s="27">
        <f t="shared" si="2877"/>
        <v>0</v>
      </c>
      <c r="NQ120" s="27">
        <f t="shared" si="2878"/>
        <v>0</v>
      </c>
      <c r="NR120" s="27">
        <f t="shared" si="2879"/>
        <v>0</v>
      </c>
      <c r="NS120" s="27">
        <f t="shared" si="2880"/>
        <v>0</v>
      </c>
      <c r="NT120" s="27">
        <f t="shared" si="2881"/>
        <v>0</v>
      </c>
      <c r="NU120" s="27">
        <f t="shared" si="2882"/>
        <v>0</v>
      </c>
      <c r="NV120" s="27">
        <f t="shared" si="2883"/>
        <v>0</v>
      </c>
      <c r="NX120" s="28">
        <f t="shared" si="2884"/>
        <v>258</v>
      </c>
      <c r="NY120" s="28">
        <f t="shared" si="2885"/>
        <v>163</v>
      </c>
      <c r="NZ120" s="28">
        <f t="shared" si="2886"/>
        <v>38</v>
      </c>
      <c r="OA120" s="28">
        <f t="shared" si="2887"/>
        <v>0</v>
      </c>
      <c r="OB120" s="28">
        <f t="shared" si="2888"/>
        <v>0</v>
      </c>
      <c r="OC120" s="28">
        <f t="shared" si="2889"/>
        <v>184</v>
      </c>
      <c r="OD120" s="28">
        <f t="shared" si="2890"/>
        <v>331.33333333333331</v>
      </c>
      <c r="OE120" s="28">
        <f t="shared" si="2891"/>
        <v>184</v>
      </c>
      <c r="OG120" s="27" t="str">
        <f t="shared" si="2892"/>
        <v>18</v>
      </c>
      <c r="OH120" s="27" t="str">
        <f t="shared" si="2893"/>
        <v>15</v>
      </c>
      <c r="OI120" s="27" t="str">
        <f t="shared" si="2894"/>
        <v>18</v>
      </c>
      <c r="OJ120" s="27" t="str">
        <f t="shared" si="2895"/>
        <v>6</v>
      </c>
      <c r="OK120" s="27" t="str">
        <f t="shared" si="2896"/>
        <v>9</v>
      </c>
      <c r="OL120" s="27" t="str">
        <f t="shared" si="2897"/>
        <v>28</v>
      </c>
      <c r="OM120" s="27">
        <f t="shared" si="2898"/>
        <v>0</v>
      </c>
      <c r="ON120" s="27">
        <f t="shared" si="2899"/>
        <v>0</v>
      </c>
      <c r="OO120" s="27" t="str">
        <f t="shared" si="2900"/>
        <v>20</v>
      </c>
      <c r="OP120" s="27" t="str">
        <f t="shared" si="2901"/>
        <v>12</v>
      </c>
      <c r="OQ120" s="27" t="str">
        <f t="shared" si="2902"/>
        <v>29</v>
      </c>
      <c r="OR120" s="27" t="str">
        <f t="shared" si="2903"/>
        <v>24</v>
      </c>
      <c r="OS120" s="27" t="str">
        <f t="shared" si="2904"/>
        <v>22</v>
      </c>
      <c r="OT120" s="27">
        <f t="shared" si="2905"/>
        <v>0</v>
      </c>
      <c r="OU120" s="27" t="str">
        <f t="shared" si="2906"/>
        <v>23</v>
      </c>
      <c r="OV120" s="27" t="str">
        <f t="shared" si="2907"/>
        <v>28</v>
      </c>
      <c r="OW120" s="27" t="str">
        <f t="shared" si="2908"/>
        <v>13</v>
      </c>
      <c r="OX120" s="27">
        <f t="shared" si="2909"/>
        <v>0</v>
      </c>
      <c r="OY120" s="27">
        <f t="shared" si="2910"/>
        <v>0</v>
      </c>
      <c r="OZ120" s="27">
        <f t="shared" si="2911"/>
        <v>0</v>
      </c>
      <c r="PA120" s="27">
        <f t="shared" si="2912"/>
        <v>0</v>
      </c>
      <c r="PB120" s="27" t="str">
        <f t="shared" si="2913"/>
        <v>27</v>
      </c>
      <c r="PC120" s="27">
        <f t="shared" si="2914"/>
        <v>0</v>
      </c>
      <c r="PD120" s="27" t="str">
        <f t="shared" si="2915"/>
        <v>26</v>
      </c>
      <c r="PE120" s="27" t="str">
        <f t="shared" si="2916"/>
        <v>35</v>
      </c>
      <c r="PF120" s="27">
        <f t="shared" si="2917"/>
        <v>0</v>
      </c>
      <c r="PG120" s="27" t="str">
        <f t="shared" si="2918"/>
        <v>26</v>
      </c>
      <c r="PH120" s="27" t="str">
        <f t="shared" si="2919"/>
        <v>20</v>
      </c>
      <c r="PI120" s="27">
        <f t="shared" si="2920"/>
        <v>0</v>
      </c>
      <c r="PJ120" s="27" t="str">
        <f t="shared" si="2921"/>
        <v>19</v>
      </c>
      <c r="PK120" s="27">
        <f t="shared" si="2922"/>
        <v>0</v>
      </c>
      <c r="PL120" s="27">
        <f t="shared" si="2923"/>
        <v>0</v>
      </c>
      <c r="PM120" s="27" t="str">
        <f t="shared" si="2924"/>
        <v>20</v>
      </c>
      <c r="PN120" s="27">
        <f t="shared" si="2925"/>
        <v>0</v>
      </c>
      <c r="PO120" s="27">
        <f t="shared" si="2926"/>
        <v>0</v>
      </c>
      <c r="PP120" s="27" t="str">
        <f t="shared" si="2927"/>
        <v>21</v>
      </c>
      <c r="PQ120" s="27">
        <f t="shared" si="2928"/>
        <v>0</v>
      </c>
      <c r="PR120" s="27">
        <f t="shared" si="2929"/>
        <v>0</v>
      </c>
      <c r="PS120" s="27">
        <f t="shared" si="2930"/>
        <v>0</v>
      </c>
      <c r="PT120" s="27">
        <f t="shared" si="2931"/>
        <v>0</v>
      </c>
      <c r="PU120" s="27">
        <f t="shared" si="2932"/>
        <v>0</v>
      </c>
      <c r="PV120" s="27">
        <f t="shared" si="2933"/>
        <v>0</v>
      </c>
      <c r="PW120" s="27">
        <f t="shared" si="2934"/>
        <v>0</v>
      </c>
      <c r="PX120" s="27">
        <f t="shared" si="2935"/>
        <v>0</v>
      </c>
      <c r="PY120" s="27">
        <f t="shared" si="2936"/>
        <v>0</v>
      </c>
      <c r="PZ120" s="27">
        <f t="shared" si="2937"/>
        <v>0</v>
      </c>
      <c r="QA120" s="27">
        <f t="shared" si="2938"/>
        <v>0</v>
      </c>
      <c r="QB120" s="27">
        <f t="shared" si="2939"/>
        <v>0</v>
      </c>
      <c r="QC120" s="27">
        <f t="shared" si="2940"/>
        <v>0</v>
      </c>
      <c r="QD120" s="27">
        <f t="shared" si="2941"/>
        <v>0</v>
      </c>
      <c r="QE120" s="27">
        <f t="shared" si="2942"/>
        <v>0</v>
      </c>
      <c r="QF120" s="27">
        <f t="shared" si="2943"/>
        <v>0</v>
      </c>
      <c r="QG120" s="27">
        <f t="shared" si="2944"/>
        <v>0</v>
      </c>
      <c r="QH120" s="27">
        <f t="shared" si="2945"/>
        <v>0</v>
      </c>
      <c r="QI120" s="27">
        <f t="shared" si="2946"/>
        <v>0</v>
      </c>
      <c r="QJ120" s="27">
        <f t="shared" si="2947"/>
        <v>0</v>
      </c>
      <c r="QK120" s="27">
        <f t="shared" si="2948"/>
        <v>0</v>
      </c>
      <c r="QL120" s="27">
        <f t="shared" si="2949"/>
        <v>0</v>
      </c>
      <c r="QM120" s="27">
        <f t="shared" si="2950"/>
        <v>0</v>
      </c>
      <c r="QN120" s="27">
        <f t="shared" si="2951"/>
        <v>0</v>
      </c>
      <c r="QO120" s="27">
        <f t="shared" si="2952"/>
        <v>0</v>
      </c>
      <c r="QP120" s="27">
        <f t="shared" si="2953"/>
        <v>0</v>
      </c>
      <c r="QQ120" s="27">
        <f t="shared" si="2954"/>
        <v>0</v>
      </c>
      <c r="QR120" s="27">
        <f t="shared" si="2955"/>
        <v>0</v>
      </c>
      <c r="QS120" s="27">
        <f t="shared" si="2956"/>
        <v>0</v>
      </c>
      <c r="QT120" s="27">
        <f t="shared" si="2957"/>
        <v>0</v>
      </c>
      <c r="QU120" s="27">
        <f t="shared" si="2958"/>
        <v>0</v>
      </c>
      <c r="QV120" s="27">
        <f t="shared" si="2959"/>
        <v>0</v>
      </c>
      <c r="QW120" s="27">
        <f t="shared" si="2960"/>
        <v>0</v>
      </c>
      <c r="QX120" s="27">
        <f t="shared" si="2961"/>
        <v>0</v>
      </c>
      <c r="QY120" s="27">
        <f t="shared" si="2962"/>
        <v>0</v>
      </c>
      <c r="QZ120" s="27">
        <f t="shared" si="2963"/>
        <v>0</v>
      </c>
      <c r="RA120" s="27">
        <f t="shared" si="2964"/>
        <v>0</v>
      </c>
      <c r="RB120" s="27">
        <f t="shared" si="2965"/>
        <v>0</v>
      </c>
      <c r="RC120" s="27">
        <f t="shared" si="2966"/>
        <v>0</v>
      </c>
      <c r="RD120" s="27">
        <f t="shared" si="2967"/>
        <v>0</v>
      </c>
      <c r="RE120" s="27">
        <f t="shared" si="2968"/>
        <v>0</v>
      </c>
      <c r="RF120" s="27">
        <f t="shared" si="2969"/>
        <v>0</v>
      </c>
      <c r="RG120" s="27">
        <f t="shared" si="2970"/>
        <v>0</v>
      </c>
      <c r="RH120" s="27">
        <f t="shared" si="2971"/>
        <v>0</v>
      </c>
      <c r="RI120" s="27">
        <f t="shared" si="2972"/>
        <v>0</v>
      </c>
      <c r="RJ120" s="27">
        <f t="shared" si="2973"/>
        <v>0</v>
      </c>
      <c r="RL120" s="28">
        <f t="shared" si="2974"/>
        <v>99</v>
      </c>
      <c r="RM120" s="28">
        <f t="shared" si="2975"/>
        <v>56</v>
      </c>
      <c r="RN120" s="28">
        <f t="shared" si="2976"/>
        <v>13</v>
      </c>
      <c r="RO120" s="28">
        <f t="shared" si="2977"/>
        <v>0</v>
      </c>
      <c r="RP120" s="28">
        <f t="shared" si="2978"/>
        <v>0</v>
      </c>
      <c r="RQ120" s="28">
        <f t="shared" si="2979"/>
        <v>124.16666666666667</v>
      </c>
      <c r="RT120" s="27" t="str">
        <f t="shared" si="2980"/>
        <v>8</v>
      </c>
      <c r="RU120" s="27" t="str">
        <f t="shared" si="2981"/>
        <v>10</v>
      </c>
      <c r="RV120" s="27" t="str">
        <f t="shared" si="2982"/>
        <v>3</v>
      </c>
      <c r="RW120" s="27" t="str">
        <f t="shared" si="2983"/>
        <v>9</v>
      </c>
      <c r="RX120" s="27" t="str">
        <f t="shared" si="2984"/>
        <v>8</v>
      </c>
      <c r="RY120" s="27" t="str">
        <f t="shared" si="2985"/>
        <v>4</v>
      </c>
      <c r="RZ120" s="27" t="str">
        <f t="shared" si="2986"/>
        <v>0</v>
      </c>
      <c r="SA120" s="27" t="str">
        <f t="shared" si="2987"/>
        <v>0</v>
      </c>
      <c r="SB120" s="27" t="str">
        <f t="shared" si="2988"/>
        <v>8</v>
      </c>
      <c r="SC120" s="27" t="str">
        <f t="shared" si="2989"/>
        <v>7</v>
      </c>
      <c r="SD120" s="27" t="str">
        <f t="shared" si="2990"/>
        <v>5</v>
      </c>
      <c r="SE120" s="27" t="str">
        <f t="shared" si="2991"/>
        <v>12</v>
      </c>
      <c r="SF120" s="27" t="str">
        <f t="shared" si="2992"/>
        <v>5</v>
      </c>
      <c r="SG120" s="27" t="str">
        <f t="shared" si="2993"/>
        <v>0</v>
      </c>
      <c r="SH120" s="27" t="str">
        <f t="shared" si="2994"/>
        <v>12</v>
      </c>
      <c r="SI120" s="27" t="str">
        <f t="shared" si="2995"/>
        <v>8</v>
      </c>
      <c r="SJ120" s="27" t="str">
        <f t="shared" si="2996"/>
        <v>3</v>
      </c>
      <c r="SK120" s="27" t="str">
        <f t="shared" si="2997"/>
        <v>0</v>
      </c>
      <c r="SL120" s="27" t="str">
        <f t="shared" si="2998"/>
        <v>0</v>
      </c>
      <c r="SM120" s="27" t="str">
        <f t="shared" si="2999"/>
        <v>0</v>
      </c>
      <c r="SN120" s="27" t="str">
        <f t="shared" si="3000"/>
        <v>0</v>
      </c>
      <c r="SO120" s="27" t="str">
        <f t="shared" si="3001"/>
        <v>8</v>
      </c>
      <c r="SP120" s="27" t="str">
        <f t="shared" si="3002"/>
        <v>0</v>
      </c>
      <c r="SQ120" s="27" t="str">
        <f t="shared" si="3003"/>
        <v>8</v>
      </c>
      <c r="SR120" s="27" t="str">
        <f t="shared" si="3004"/>
        <v>7</v>
      </c>
      <c r="SS120" s="27" t="str">
        <f t="shared" si="3005"/>
        <v>0</v>
      </c>
      <c r="ST120" s="27" t="str">
        <f t="shared" si="3006"/>
        <v>7</v>
      </c>
      <c r="SU120" s="27" t="str">
        <f t="shared" si="3007"/>
        <v>9</v>
      </c>
      <c r="SV120" s="27" t="str">
        <f t="shared" si="3008"/>
        <v>0</v>
      </c>
      <c r="SW120" s="27" t="str">
        <f t="shared" si="3009"/>
        <v>8</v>
      </c>
      <c r="SX120" s="27" t="str">
        <f t="shared" si="3010"/>
        <v>0</v>
      </c>
      <c r="SY120" s="27" t="str">
        <f t="shared" si="3011"/>
        <v>0</v>
      </c>
      <c r="SZ120" s="27" t="str">
        <f t="shared" si="3012"/>
        <v>10</v>
      </c>
      <c r="TA120" s="27" t="str">
        <f t="shared" si="3013"/>
        <v>0</v>
      </c>
      <c r="TB120" s="27" t="str">
        <f t="shared" si="3014"/>
        <v>0</v>
      </c>
      <c r="TC120" s="27" t="str">
        <f t="shared" si="3015"/>
        <v>9</v>
      </c>
      <c r="TD120" s="27" t="str">
        <f t="shared" si="3016"/>
        <v>0</v>
      </c>
      <c r="TE120" s="27" t="str">
        <f t="shared" si="3017"/>
        <v>0</v>
      </c>
      <c r="TF120" s="27" t="str">
        <f t="shared" si="3018"/>
        <v>0</v>
      </c>
      <c r="TG120" s="27" t="str">
        <f t="shared" si="3019"/>
        <v>0</v>
      </c>
      <c r="TH120" s="27" t="str">
        <f t="shared" si="3020"/>
        <v>0</v>
      </c>
      <c r="TI120" s="27" t="str">
        <f t="shared" si="3021"/>
        <v>0</v>
      </c>
      <c r="TJ120" s="27" t="str">
        <f t="shared" si="3022"/>
        <v>0</v>
      </c>
      <c r="TK120" s="27" t="str">
        <f t="shared" si="3023"/>
        <v>0</v>
      </c>
      <c r="TL120" s="27" t="str">
        <f t="shared" si="3024"/>
        <v>0</v>
      </c>
      <c r="TM120" s="27" t="str">
        <f t="shared" si="3025"/>
        <v>0</v>
      </c>
      <c r="TN120" s="27" t="str">
        <f t="shared" si="3026"/>
        <v>0</v>
      </c>
      <c r="TO120" s="27" t="str">
        <f t="shared" si="3027"/>
        <v>0</v>
      </c>
      <c r="TP120" s="27" t="str">
        <f t="shared" si="3028"/>
        <v>0</v>
      </c>
      <c r="TQ120" s="27" t="str">
        <f t="shared" si="3029"/>
        <v>0</v>
      </c>
      <c r="TR120" s="27" t="str">
        <f t="shared" si="3030"/>
        <v>0</v>
      </c>
      <c r="TS120" s="27" t="str">
        <f t="shared" si="3031"/>
        <v>0</v>
      </c>
      <c r="TT120" s="27" t="str">
        <f t="shared" si="3032"/>
        <v>0</v>
      </c>
      <c r="TU120" s="27" t="str">
        <f t="shared" si="3033"/>
        <v>0</v>
      </c>
      <c r="TV120" s="27" t="str">
        <f t="shared" si="3034"/>
        <v>0</v>
      </c>
      <c r="TW120" s="27" t="str">
        <f t="shared" si="3035"/>
        <v>0</v>
      </c>
      <c r="TX120" s="27" t="str">
        <f t="shared" si="3036"/>
        <v>0</v>
      </c>
      <c r="TY120" s="27" t="str">
        <f t="shared" si="3037"/>
        <v>0</v>
      </c>
      <c r="TZ120" s="27" t="str">
        <f t="shared" si="3038"/>
        <v>0</v>
      </c>
      <c r="UA120" s="27" t="str">
        <f t="shared" si="3039"/>
        <v>0</v>
      </c>
      <c r="UB120" s="27" t="str">
        <f t="shared" si="3040"/>
        <v>0</v>
      </c>
      <c r="UC120" s="27" t="str">
        <f t="shared" si="3041"/>
        <v>0</v>
      </c>
      <c r="UD120" s="27" t="str">
        <f t="shared" si="3042"/>
        <v>0</v>
      </c>
      <c r="UE120" s="27" t="str">
        <f t="shared" si="3043"/>
        <v>0</v>
      </c>
      <c r="UF120" s="27" t="str">
        <f t="shared" si="3044"/>
        <v>0</v>
      </c>
      <c r="UG120" s="27" t="str">
        <f t="shared" si="3045"/>
        <v>0</v>
      </c>
      <c r="UH120" s="27" t="str">
        <f t="shared" si="3046"/>
        <v>0</v>
      </c>
      <c r="UI120" s="27" t="str">
        <f t="shared" si="3047"/>
        <v>0</v>
      </c>
      <c r="UJ120" s="27" t="str">
        <f t="shared" si="3048"/>
        <v>0</v>
      </c>
      <c r="UK120" s="27" t="str">
        <f t="shared" si="3049"/>
        <v>0</v>
      </c>
      <c r="UL120" s="27" t="str">
        <f t="shared" si="3050"/>
        <v>0</v>
      </c>
      <c r="UM120" s="27" t="str">
        <f t="shared" si="3051"/>
        <v>0</v>
      </c>
      <c r="UN120" s="27" t="str">
        <f t="shared" si="3052"/>
        <v>0</v>
      </c>
      <c r="UO120" s="27" t="str">
        <f t="shared" si="3053"/>
        <v>0</v>
      </c>
      <c r="UP120" s="27" t="str">
        <f t="shared" si="3054"/>
        <v>0</v>
      </c>
      <c r="UQ120" s="27" t="str">
        <f t="shared" si="3055"/>
        <v>0</v>
      </c>
      <c r="UR120" s="27" t="str">
        <f t="shared" si="3056"/>
        <v>0</v>
      </c>
      <c r="US120" s="27" t="str">
        <f t="shared" si="3057"/>
        <v>0</v>
      </c>
      <c r="UT120" s="27" t="str">
        <f t="shared" si="3058"/>
        <v>0</v>
      </c>
      <c r="UU120" s="27" t="str">
        <f t="shared" si="3059"/>
        <v>0</v>
      </c>
      <c r="UV120" s="27" t="str">
        <f t="shared" si="3060"/>
        <v>0</v>
      </c>
      <c r="UW120" s="27" t="str">
        <f t="shared" si="3061"/>
        <v>0</v>
      </c>
      <c r="UY120" s="28">
        <f t="shared" si="3062"/>
        <v>-39.5</v>
      </c>
      <c r="UZ120" s="28">
        <f t="shared" si="3063"/>
        <v>-40.339999999999996</v>
      </c>
      <c r="VA120" s="28">
        <f t="shared" si="3064"/>
        <v>7.3500000000000005</v>
      </c>
      <c r="VB120" s="28">
        <f t="shared" si="3065"/>
        <v>0</v>
      </c>
      <c r="VC120" s="28">
        <f t="shared" si="3066"/>
        <v>0</v>
      </c>
      <c r="VD120" s="28">
        <f t="shared" si="3067"/>
        <v>-49.271666666666668</v>
      </c>
      <c r="VG120" s="27" t="str">
        <f t="shared" si="3068"/>
        <v>-1.17</v>
      </c>
      <c r="VH120" s="27" t="str">
        <f t="shared" si="3069"/>
        <v>5.53</v>
      </c>
      <c r="VI120" s="27" t="str">
        <f t="shared" si="3070"/>
        <v>0.9</v>
      </c>
      <c r="VJ120" s="27" t="str">
        <f t="shared" si="3071"/>
        <v>4.34</v>
      </c>
      <c r="VK120" s="27" t="str">
        <f t="shared" si="3072"/>
        <v>8.88</v>
      </c>
      <c r="VL120" s="27" t="str">
        <f t="shared" si="3073"/>
        <v>4.21</v>
      </c>
      <c r="VM120" s="27">
        <f t="shared" si="3074"/>
        <v>0</v>
      </c>
      <c r="VN120" s="27">
        <f t="shared" si="3075"/>
        <v>0</v>
      </c>
      <c r="VO120" s="27" t="str">
        <f t="shared" si="3076"/>
        <v>-3.37</v>
      </c>
      <c r="VP120" s="27" t="str">
        <f t="shared" si="3077"/>
        <v>1.72</v>
      </c>
      <c r="VQ120" s="27" t="str">
        <f t="shared" si="3078"/>
        <v>-1.53</v>
      </c>
      <c r="VR120" s="27" t="str">
        <f t="shared" si="3079"/>
        <v>-0.61</v>
      </c>
      <c r="VS120" s="27" t="str">
        <f t="shared" si="3080"/>
        <v>-9.67</v>
      </c>
      <c r="VT120" s="27">
        <f t="shared" si="3081"/>
        <v>0</v>
      </c>
      <c r="VU120" s="27" t="str">
        <f t="shared" si="3082"/>
        <v>-6.06</v>
      </c>
      <c r="VV120" s="27" t="str">
        <f t="shared" si="3083"/>
        <v>-3.85</v>
      </c>
      <c r="VW120" s="27" t="str">
        <f t="shared" si="3084"/>
        <v>-6.2</v>
      </c>
      <c r="VX120" s="27">
        <f t="shared" si="3085"/>
        <v>0</v>
      </c>
      <c r="VY120" s="27">
        <f t="shared" si="3086"/>
        <v>0</v>
      </c>
      <c r="VZ120" s="27">
        <f t="shared" si="3087"/>
        <v>0</v>
      </c>
      <c r="WA120" s="27">
        <f t="shared" si="3088"/>
        <v>0</v>
      </c>
      <c r="WB120" s="27" t="str">
        <f t="shared" si="3089"/>
        <v>-5.85</v>
      </c>
      <c r="WC120" s="27">
        <f t="shared" si="3090"/>
        <v>0</v>
      </c>
      <c r="WD120" s="27" t="str">
        <f t="shared" si="3091"/>
        <v>-5.61</v>
      </c>
      <c r="WE120" s="27" t="str">
        <f t="shared" si="3092"/>
        <v>-13.37</v>
      </c>
      <c r="WF120" s="27">
        <f t="shared" si="3093"/>
        <v>0</v>
      </c>
      <c r="WG120" s="27" t="str">
        <f t="shared" si="3094"/>
        <v>-12.49</v>
      </c>
      <c r="WH120" s="27" t="str">
        <f t="shared" si="3095"/>
        <v>-7.46</v>
      </c>
      <c r="WI120" s="27">
        <f t="shared" si="3096"/>
        <v>0</v>
      </c>
      <c r="WJ120" s="27" t="str">
        <f t="shared" si="3097"/>
        <v>-1.71</v>
      </c>
      <c r="WK120" s="27">
        <f t="shared" si="3098"/>
        <v>0</v>
      </c>
      <c r="WL120" s="27">
        <f t="shared" si="3099"/>
        <v>0</v>
      </c>
      <c r="WM120" s="27" t="str">
        <f t="shared" si="3100"/>
        <v>-9.1</v>
      </c>
      <c r="WN120" s="27">
        <f t="shared" si="3101"/>
        <v>0</v>
      </c>
      <c r="WO120" s="27">
        <f t="shared" si="3102"/>
        <v>0</v>
      </c>
      <c r="WP120" s="27" t="str">
        <f t="shared" si="3103"/>
        <v>-10.02</v>
      </c>
      <c r="WQ120" s="27">
        <f t="shared" si="3104"/>
        <v>0</v>
      </c>
      <c r="WR120" s="27">
        <f t="shared" si="3105"/>
        <v>0</v>
      </c>
      <c r="WS120" s="27">
        <f t="shared" si="3106"/>
        <v>0</v>
      </c>
      <c r="WT120" s="27">
        <f t="shared" si="3107"/>
        <v>0</v>
      </c>
      <c r="WU120" s="27">
        <f t="shared" si="3108"/>
        <v>0</v>
      </c>
      <c r="WV120" s="27">
        <f t="shared" si="3109"/>
        <v>0</v>
      </c>
      <c r="WW120" s="27">
        <f t="shared" si="3110"/>
        <v>0</v>
      </c>
      <c r="WX120" s="27">
        <f t="shared" si="3111"/>
        <v>0</v>
      </c>
      <c r="WY120" s="27">
        <f t="shared" si="3112"/>
        <v>0</v>
      </c>
      <c r="WZ120" s="27">
        <f t="shared" si="3113"/>
        <v>0</v>
      </c>
      <c r="XA120" s="27">
        <f t="shared" si="3114"/>
        <v>0</v>
      </c>
      <c r="XB120" s="27">
        <f t="shared" si="3115"/>
        <v>0</v>
      </c>
      <c r="XC120" s="27">
        <f t="shared" si="3116"/>
        <v>0</v>
      </c>
      <c r="XD120" s="27">
        <f t="shared" si="3117"/>
        <v>0</v>
      </c>
      <c r="XE120" s="27">
        <f t="shared" si="3118"/>
        <v>0</v>
      </c>
      <c r="XF120" s="27">
        <f t="shared" si="3119"/>
        <v>0</v>
      </c>
      <c r="XG120" s="27">
        <f t="shared" si="3120"/>
        <v>0</v>
      </c>
      <c r="XH120" s="27">
        <f t="shared" si="3121"/>
        <v>0</v>
      </c>
      <c r="XI120" s="27">
        <f t="shared" si="3122"/>
        <v>0</v>
      </c>
      <c r="XJ120" s="27">
        <f t="shared" si="3123"/>
        <v>0</v>
      </c>
      <c r="XK120" s="27">
        <f t="shared" si="3124"/>
        <v>0</v>
      </c>
      <c r="XL120" s="27">
        <f t="shared" si="3125"/>
        <v>0</v>
      </c>
      <c r="XM120" s="27">
        <f t="shared" si="3126"/>
        <v>0</v>
      </c>
      <c r="XN120" s="27">
        <f t="shared" si="3127"/>
        <v>0</v>
      </c>
      <c r="XO120" s="27">
        <f t="shared" si="3128"/>
        <v>0</v>
      </c>
      <c r="XP120" s="27">
        <f t="shared" si="3129"/>
        <v>0</v>
      </c>
      <c r="XQ120" s="27">
        <f t="shared" si="3130"/>
        <v>0</v>
      </c>
      <c r="XR120" s="27">
        <f t="shared" si="3131"/>
        <v>0</v>
      </c>
      <c r="XS120" s="27">
        <f t="shared" si="3132"/>
        <v>0</v>
      </c>
      <c r="XT120" s="27">
        <f t="shared" si="3133"/>
        <v>0</v>
      </c>
      <c r="XU120" s="27">
        <f t="shared" si="3134"/>
        <v>0</v>
      </c>
      <c r="XV120" s="27">
        <f t="shared" si="3135"/>
        <v>0</v>
      </c>
      <c r="XW120" s="27">
        <f t="shared" si="3136"/>
        <v>0</v>
      </c>
      <c r="XX120" s="27">
        <f t="shared" si="3137"/>
        <v>0</v>
      </c>
      <c r="XY120" s="27">
        <f t="shared" si="3138"/>
        <v>0</v>
      </c>
      <c r="XZ120" s="27">
        <f t="shared" si="3139"/>
        <v>0</v>
      </c>
      <c r="YA120" s="27">
        <f t="shared" si="3140"/>
        <v>0</v>
      </c>
      <c r="YB120" s="27">
        <f t="shared" si="3141"/>
        <v>0</v>
      </c>
      <c r="YC120" s="27">
        <f t="shared" si="3142"/>
        <v>0</v>
      </c>
      <c r="YD120" s="27">
        <f t="shared" si="3143"/>
        <v>0</v>
      </c>
      <c r="YE120" s="27">
        <f t="shared" si="3144"/>
        <v>0</v>
      </c>
      <c r="YF120" s="27">
        <f t="shared" si="3145"/>
        <v>0</v>
      </c>
      <c r="YG120" s="27">
        <f t="shared" si="3146"/>
        <v>0</v>
      </c>
      <c r="YH120" s="27">
        <f t="shared" si="3147"/>
        <v>0</v>
      </c>
      <c r="YI120" s="27">
        <f t="shared" si="3148"/>
        <v>0</v>
      </c>
      <c r="YJ120" s="27">
        <f t="shared" si="3149"/>
        <v>0</v>
      </c>
      <c r="YL120" s="28">
        <f t="shared" si="3150"/>
        <v>379</v>
      </c>
      <c r="YM120" s="28">
        <f t="shared" si="3151"/>
        <v>233</v>
      </c>
      <c r="YN120" s="28">
        <f t="shared" si="3152"/>
        <v>32</v>
      </c>
      <c r="YO120" s="28">
        <f t="shared" si="3153"/>
        <v>0</v>
      </c>
      <c r="YP120" s="28">
        <f t="shared" si="3154"/>
        <v>0</v>
      </c>
      <c r="YQ120" s="28">
        <f t="shared" si="3155"/>
        <v>472.66666666666669</v>
      </c>
      <c r="YT120" s="27" t="str">
        <f t="shared" si="3156"/>
        <v>61</v>
      </c>
      <c r="YU120" s="27" t="str">
        <f t="shared" si="3157"/>
        <v>30</v>
      </c>
      <c r="YV120" s="27" t="str">
        <f t="shared" si="3158"/>
        <v>48</v>
      </c>
      <c r="YW120" s="27" t="str">
        <f t="shared" si="3159"/>
        <v>15</v>
      </c>
      <c r="YX120" s="27" t="str">
        <f t="shared" si="3160"/>
        <v>13</v>
      </c>
      <c r="YY120" s="27" t="str">
        <f t="shared" si="3161"/>
        <v>31</v>
      </c>
      <c r="YZ120" s="27">
        <f t="shared" si="3162"/>
        <v>0</v>
      </c>
      <c r="ZA120" s="27">
        <f t="shared" si="3163"/>
        <v>0</v>
      </c>
      <c r="ZB120" s="27" t="str">
        <f t="shared" si="3164"/>
        <v>27</v>
      </c>
      <c r="ZC120" s="27" t="str">
        <f t="shared" si="3165"/>
        <v>21</v>
      </c>
      <c r="ZD120" s="27" t="str">
        <f t="shared" si="3166"/>
        <v>19</v>
      </c>
      <c r="ZE120" s="27" t="str">
        <f t="shared" si="3167"/>
        <v>19</v>
      </c>
      <c r="ZF120" s="27" t="str">
        <f t="shared" si="3168"/>
        <v>48</v>
      </c>
      <c r="ZG120" s="27">
        <f t="shared" si="3169"/>
        <v>0</v>
      </c>
      <c r="ZH120" s="27" t="str">
        <f t="shared" si="3170"/>
        <v>37</v>
      </c>
      <c r="ZI120" s="27" t="str">
        <f t="shared" si="3171"/>
        <v>34</v>
      </c>
      <c r="ZJ120" s="27" t="str">
        <f t="shared" si="3172"/>
        <v>19</v>
      </c>
      <c r="ZK120" s="27">
        <f t="shared" si="3173"/>
        <v>0</v>
      </c>
      <c r="ZL120" s="27">
        <f t="shared" si="3174"/>
        <v>0</v>
      </c>
      <c r="ZM120" s="27">
        <f t="shared" si="3175"/>
        <v>0</v>
      </c>
      <c r="ZN120" s="27">
        <f t="shared" si="3176"/>
        <v>0</v>
      </c>
      <c r="ZO120" s="27" t="str">
        <f t="shared" si="3177"/>
        <v>15</v>
      </c>
      <c r="ZP120" s="27">
        <f t="shared" si="3178"/>
        <v>0</v>
      </c>
      <c r="ZQ120" s="27" t="str">
        <f t="shared" si="3179"/>
        <v>12</v>
      </c>
      <c r="ZR120" s="27" t="str">
        <f t="shared" si="3180"/>
        <v>48</v>
      </c>
      <c r="ZS120" s="27">
        <f t="shared" si="3181"/>
        <v>0</v>
      </c>
      <c r="ZT120" s="27" t="str">
        <f t="shared" si="3182"/>
        <v>42</v>
      </c>
      <c r="ZU120" s="27" t="str">
        <f t="shared" si="3183"/>
        <v>33</v>
      </c>
      <c r="ZV120" s="27">
        <f t="shared" si="3184"/>
        <v>0</v>
      </c>
      <c r="ZW120" s="27" t="str">
        <f t="shared" si="3185"/>
        <v>10</v>
      </c>
      <c r="ZX120" s="27">
        <f t="shared" si="3186"/>
        <v>0</v>
      </c>
      <c r="ZY120" s="27">
        <f t="shared" si="3187"/>
        <v>0</v>
      </c>
      <c r="ZZ120" s="27" t="str">
        <f t="shared" si="3188"/>
        <v>27</v>
      </c>
      <c r="AAA120" s="27">
        <f t="shared" si="3189"/>
        <v>0</v>
      </c>
      <c r="AAB120" s="27">
        <f t="shared" si="3190"/>
        <v>0</v>
      </c>
      <c r="AAC120" s="27" t="str">
        <f t="shared" si="3191"/>
        <v>35</v>
      </c>
      <c r="AAD120" s="27">
        <f t="shared" si="3192"/>
        <v>0</v>
      </c>
      <c r="AAE120" s="27">
        <f t="shared" si="3193"/>
        <v>0</v>
      </c>
      <c r="AAF120" s="27">
        <f t="shared" si="3194"/>
        <v>0</v>
      </c>
      <c r="AAG120" s="27">
        <f t="shared" si="3195"/>
        <v>0</v>
      </c>
      <c r="AAH120" s="27">
        <f t="shared" si="3196"/>
        <v>0</v>
      </c>
      <c r="AAI120" s="27">
        <f t="shared" si="3197"/>
        <v>0</v>
      </c>
      <c r="AAJ120" s="27">
        <f t="shared" si="3198"/>
        <v>0</v>
      </c>
      <c r="AAK120" s="27">
        <f t="shared" si="3199"/>
        <v>0</v>
      </c>
      <c r="AAL120" s="27">
        <f t="shared" si="3200"/>
        <v>0</v>
      </c>
      <c r="AAM120" s="27">
        <f t="shared" si="3201"/>
        <v>0</v>
      </c>
      <c r="AAN120" s="27">
        <f t="shared" si="3202"/>
        <v>0</v>
      </c>
      <c r="AAO120" s="27">
        <f t="shared" si="3203"/>
        <v>0</v>
      </c>
      <c r="AAP120" s="27">
        <f t="shared" si="3204"/>
        <v>0</v>
      </c>
      <c r="AAQ120" s="27">
        <f t="shared" si="3205"/>
        <v>0</v>
      </c>
      <c r="AAR120" s="27">
        <f t="shared" si="3206"/>
        <v>0</v>
      </c>
      <c r="AAS120" s="27">
        <f t="shared" si="3207"/>
        <v>0</v>
      </c>
      <c r="AAT120" s="27">
        <f t="shared" si="3208"/>
        <v>0</v>
      </c>
      <c r="AAU120" s="27">
        <f t="shared" si="3209"/>
        <v>0</v>
      </c>
      <c r="AAV120" s="27">
        <f t="shared" si="3210"/>
        <v>0</v>
      </c>
      <c r="AAW120" s="27">
        <f t="shared" si="3211"/>
        <v>0</v>
      </c>
      <c r="AAX120" s="27">
        <f t="shared" si="3212"/>
        <v>0</v>
      </c>
      <c r="AAY120" s="27">
        <f t="shared" si="3213"/>
        <v>0</v>
      </c>
      <c r="AAZ120" s="27">
        <f t="shared" si="3214"/>
        <v>0</v>
      </c>
      <c r="ABA120" s="27">
        <f t="shared" si="3215"/>
        <v>0</v>
      </c>
      <c r="ABB120" s="27">
        <f t="shared" si="3216"/>
        <v>0</v>
      </c>
      <c r="ABC120" s="27">
        <f t="shared" si="3217"/>
        <v>0</v>
      </c>
      <c r="ABD120" s="27">
        <f t="shared" si="3218"/>
        <v>0</v>
      </c>
      <c r="ABE120" s="27">
        <f t="shared" si="3219"/>
        <v>0</v>
      </c>
      <c r="ABF120" s="27">
        <f t="shared" si="3220"/>
        <v>0</v>
      </c>
      <c r="ABG120" s="27">
        <f t="shared" si="3221"/>
        <v>0</v>
      </c>
      <c r="ABH120" s="27">
        <f t="shared" si="3222"/>
        <v>0</v>
      </c>
      <c r="ABI120" s="27">
        <f t="shared" si="3223"/>
        <v>0</v>
      </c>
      <c r="ABJ120" s="27">
        <f t="shared" si="3224"/>
        <v>0</v>
      </c>
      <c r="ABK120" s="27">
        <f t="shared" si="3225"/>
        <v>0</v>
      </c>
      <c r="ABL120" s="27">
        <f t="shared" si="3226"/>
        <v>0</v>
      </c>
      <c r="ABM120" s="27">
        <f t="shared" si="3227"/>
        <v>0</v>
      </c>
      <c r="ABN120" s="27">
        <f t="shared" si="3228"/>
        <v>0</v>
      </c>
      <c r="ABO120" s="27">
        <f t="shared" si="3229"/>
        <v>0</v>
      </c>
      <c r="ABP120" s="27">
        <f t="shared" si="3230"/>
        <v>0</v>
      </c>
      <c r="ABQ120" s="27">
        <f t="shared" si="3231"/>
        <v>0</v>
      </c>
      <c r="ABR120" s="27">
        <f t="shared" si="3232"/>
        <v>0</v>
      </c>
      <c r="ABS120" s="27">
        <f t="shared" si="3233"/>
        <v>0</v>
      </c>
      <c r="ABT120" s="27">
        <f t="shared" si="3234"/>
        <v>0</v>
      </c>
      <c r="ABU120" s="27">
        <f t="shared" si="3235"/>
        <v>0</v>
      </c>
      <c r="ABV120" s="27">
        <f t="shared" si="3236"/>
        <v>0</v>
      </c>
      <c r="ABW120" s="27">
        <f t="shared" si="3237"/>
        <v>0</v>
      </c>
      <c r="ABY120" s="28">
        <f t="shared" si="3238"/>
        <v>323.5</v>
      </c>
      <c r="ABZ120" s="28">
        <f t="shared" si="3239"/>
        <v>257.5</v>
      </c>
      <c r="ACA120" s="28">
        <f t="shared" si="3240"/>
        <v>59.8</v>
      </c>
      <c r="ACB120" s="28">
        <f t="shared" si="3241"/>
        <v>0</v>
      </c>
      <c r="ACC120" s="28">
        <f t="shared" si="3242"/>
        <v>0</v>
      </c>
      <c r="ACD120" s="28">
        <f t="shared" si="3243"/>
        <v>439.23333333333329</v>
      </c>
      <c r="ACG120" s="27" t="str">
        <f t="shared" si="3244"/>
        <v>21.6</v>
      </c>
      <c r="ACH120" s="27" t="str">
        <f t="shared" si="3245"/>
        <v>87.2</v>
      </c>
      <c r="ACI120" s="27" t="str">
        <f t="shared" si="3246"/>
        <v>4.8</v>
      </c>
      <c r="ACJ120" s="27" t="str">
        <f t="shared" si="3247"/>
        <v>110.1</v>
      </c>
      <c r="ACK120" s="27" t="str">
        <f t="shared" si="3248"/>
        <v>59.8</v>
      </c>
      <c r="ACL120" s="27" t="str">
        <f t="shared" si="3249"/>
        <v>0</v>
      </c>
      <c r="ACM120" s="27">
        <f t="shared" si="3250"/>
        <v>0</v>
      </c>
      <c r="ACN120" s="27">
        <f t="shared" si="3251"/>
        <v>0</v>
      </c>
      <c r="ACO120" s="27" t="str">
        <f t="shared" si="3252"/>
        <v>17.8</v>
      </c>
      <c r="ACP120" s="27" t="str">
        <f t="shared" si="3253"/>
        <v>21.2</v>
      </c>
      <c r="ACQ120" s="27" t="str">
        <f t="shared" si="3254"/>
        <v>0</v>
      </c>
      <c r="ACR120" s="27" t="str">
        <f t="shared" si="3255"/>
        <v>33.8</v>
      </c>
      <c r="ACS120" s="27" t="str">
        <f t="shared" si="3256"/>
        <v>12</v>
      </c>
      <c r="ACT120" s="27">
        <f t="shared" si="3257"/>
        <v>0</v>
      </c>
      <c r="ACU120" s="27" t="str">
        <f t="shared" si="3258"/>
        <v>22.6</v>
      </c>
      <c r="ACV120" s="27" t="str">
        <f t="shared" si="3259"/>
        <v>37.6</v>
      </c>
      <c r="ACW120" s="27" t="str">
        <f t="shared" si="3260"/>
        <v>12.5</v>
      </c>
      <c r="ACX120" s="27">
        <f t="shared" si="3261"/>
        <v>0</v>
      </c>
      <c r="ACY120" s="27">
        <f t="shared" si="3262"/>
        <v>0</v>
      </c>
      <c r="ACZ120" s="27">
        <f t="shared" si="3263"/>
        <v>0</v>
      </c>
      <c r="ADA120" s="27">
        <f t="shared" si="3264"/>
        <v>0</v>
      </c>
      <c r="ADB120" s="27" t="str">
        <f t="shared" si="3265"/>
        <v>20.9</v>
      </c>
      <c r="ADC120" s="27">
        <f t="shared" si="3266"/>
        <v>0</v>
      </c>
      <c r="ADD120" s="27" t="str">
        <f t="shared" si="3267"/>
        <v>18.8</v>
      </c>
      <c r="ADE120" s="27" t="str">
        <f t="shared" si="3268"/>
        <v>13</v>
      </c>
      <c r="ADF120" s="27">
        <f t="shared" si="3269"/>
        <v>0</v>
      </c>
      <c r="ADG120" s="27" t="str">
        <f t="shared" si="3270"/>
        <v>21.1</v>
      </c>
      <c r="ADH120" s="27" t="str">
        <f t="shared" si="3271"/>
        <v>30.2</v>
      </c>
      <c r="ADI120" s="27">
        <f t="shared" si="3272"/>
        <v>0</v>
      </c>
      <c r="ADJ120" s="27" t="str">
        <f t="shared" si="3273"/>
        <v>32</v>
      </c>
      <c r="ADK120" s="27">
        <f t="shared" si="3274"/>
        <v>0</v>
      </c>
      <c r="ADL120" s="27">
        <f t="shared" si="3275"/>
        <v>0</v>
      </c>
      <c r="ADM120" s="27" t="str">
        <f t="shared" si="3276"/>
        <v>44</v>
      </c>
      <c r="ADN120" s="27">
        <f t="shared" si="3277"/>
        <v>0</v>
      </c>
      <c r="ADO120" s="27">
        <f t="shared" si="3278"/>
        <v>0</v>
      </c>
      <c r="ADP120" s="27" t="str">
        <f t="shared" si="3279"/>
        <v>19.8</v>
      </c>
      <c r="ADQ120" s="27">
        <f t="shared" si="3280"/>
        <v>0</v>
      </c>
      <c r="ADR120" s="27">
        <f t="shared" si="3281"/>
        <v>0</v>
      </c>
      <c r="ADS120" s="27">
        <f t="shared" si="3282"/>
        <v>0</v>
      </c>
      <c r="ADT120" s="27">
        <f t="shared" si="3283"/>
        <v>0</v>
      </c>
      <c r="ADU120" s="27">
        <f t="shared" si="3284"/>
        <v>0</v>
      </c>
      <c r="ADV120" s="27">
        <f t="shared" si="3285"/>
        <v>0</v>
      </c>
      <c r="ADW120" s="27">
        <f t="shared" si="3286"/>
        <v>0</v>
      </c>
      <c r="ADX120" s="27">
        <f t="shared" si="3287"/>
        <v>0</v>
      </c>
      <c r="ADY120" s="27">
        <f t="shared" si="3288"/>
        <v>0</v>
      </c>
      <c r="ADZ120" s="27">
        <f t="shared" si="3289"/>
        <v>0</v>
      </c>
      <c r="AEA120" s="27">
        <f t="shared" si="3290"/>
        <v>0</v>
      </c>
      <c r="AEB120" s="27">
        <f t="shared" si="3291"/>
        <v>0</v>
      </c>
      <c r="AEC120" s="27">
        <f t="shared" si="3292"/>
        <v>0</v>
      </c>
      <c r="AED120" s="27">
        <f t="shared" si="3293"/>
        <v>0</v>
      </c>
      <c r="AEE120" s="27">
        <f t="shared" si="3294"/>
        <v>0</v>
      </c>
      <c r="AEF120" s="27">
        <f t="shared" si="3295"/>
        <v>0</v>
      </c>
      <c r="AEG120" s="27">
        <f t="shared" si="3296"/>
        <v>0</v>
      </c>
      <c r="AEH120" s="27">
        <f t="shared" si="3297"/>
        <v>0</v>
      </c>
      <c r="AEI120" s="27">
        <f t="shared" si="3298"/>
        <v>0</v>
      </c>
      <c r="AEJ120" s="27">
        <f t="shared" si="3299"/>
        <v>0</v>
      </c>
      <c r="AEK120" s="27">
        <f t="shared" si="3300"/>
        <v>0</v>
      </c>
      <c r="AEL120" s="27">
        <f t="shared" si="3301"/>
        <v>0</v>
      </c>
      <c r="AEM120" s="27">
        <f t="shared" si="3302"/>
        <v>0</v>
      </c>
      <c r="AEN120" s="27">
        <f t="shared" si="3303"/>
        <v>0</v>
      </c>
      <c r="AEO120" s="27">
        <f t="shared" si="3304"/>
        <v>0</v>
      </c>
      <c r="AEP120" s="27">
        <f t="shared" si="3305"/>
        <v>0</v>
      </c>
      <c r="AEQ120" s="27">
        <f t="shared" si="3306"/>
        <v>0</v>
      </c>
      <c r="AER120" s="27">
        <f t="shared" si="3307"/>
        <v>0</v>
      </c>
      <c r="AES120" s="27">
        <f t="shared" si="3308"/>
        <v>0</v>
      </c>
      <c r="AET120" s="27">
        <f t="shared" si="3309"/>
        <v>0</v>
      </c>
      <c r="AEU120" s="27">
        <f t="shared" si="3310"/>
        <v>0</v>
      </c>
      <c r="AEV120" s="27">
        <f t="shared" si="3311"/>
        <v>0</v>
      </c>
      <c r="AEW120" s="27">
        <f t="shared" si="3312"/>
        <v>0</v>
      </c>
      <c r="AEX120" s="27">
        <f t="shared" si="3313"/>
        <v>0</v>
      </c>
      <c r="AEY120" s="27">
        <f t="shared" si="3314"/>
        <v>0</v>
      </c>
      <c r="AEZ120" s="27">
        <f t="shared" si="3315"/>
        <v>0</v>
      </c>
      <c r="AFA120" s="27">
        <f t="shared" si="3316"/>
        <v>0</v>
      </c>
      <c r="AFB120" s="27">
        <f t="shared" si="3317"/>
        <v>0</v>
      </c>
      <c r="AFC120" s="27">
        <f t="shared" si="3318"/>
        <v>0</v>
      </c>
      <c r="AFD120" s="27">
        <f t="shared" si="3319"/>
        <v>0</v>
      </c>
      <c r="AFE120" s="27">
        <f t="shared" si="3320"/>
        <v>0</v>
      </c>
      <c r="AFF120" s="27">
        <f t="shared" si="3321"/>
        <v>0</v>
      </c>
      <c r="AFG120" s="27">
        <f t="shared" si="3322"/>
        <v>0</v>
      </c>
      <c r="AFH120" s="27">
        <f t="shared" si="3323"/>
        <v>0</v>
      </c>
      <c r="AFI120" s="27">
        <f t="shared" si="3324"/>
        <v>0</v>
      </c>
      <c r="AFJ120" s="27">
        <f t="shared" si="3325"/>
        <v>0</v>
      </c>
      <c r="AFL120" s="28">
        <f t="shared" si="2677"/>
        <v>49</v>
      </c>
      <c r="AFM120" s="28">
        <v>49</v>
      </c>
      <c r="AFN120" s="27">
        <v>3</v>
      </c>
      <c r="AFO120" s="27">
        <f t="shared" si="3326"/>
        <v>3</v>
      </c>
      <c r="AFP120" s="27">
        <f t="shared" si="3327"/>
        <v>3</v>
      </c>
      <c r="AFQ120" s="27">
        <f t="shared" si="3328"/>
        <v>3</v>
      </c>
      <c r="AFR120" s="27">
        <f t="shared" si="3329"/>
        <v>3</v>
      </c>
      <c r="AFS120" s="27">
        <f t="shared" si="3330"/>
        <v>3</v>
      </c>
      <c r="AFT120" s="27">
        <f t="shared" si="3331"/>
        <v>3</v>
      </c>
      <c r="AFU120" s="27">
        <f t="shared" si="3332"/>
        <v>0</v>
      </c>
      <c r="AFV120" s="27">
        <f t="shared" si="3333"/>
        <v>0</v>
      </c>
      <c r="AFW120" s="27">
        <f t="shared" si="3334"/>
        <v>6</v>
      </c>
      <c r="AFX120" s="27">
        <f t="shared" si="3335"/>
        <v>3</v>
      </c>
      <c r="AFY120" s="27">
        <f t="shared" si="3336"/>
        <v>6</v>
      </c>
      <c r="AFZ120" s="27">
        <f t="shared" si="3337"/>
        <v>3</v>
      </c>
      <c r="AGA120" s="27">
        <f t="shared" si="3338"/>
        <v>3</v>
      </c>
      <c r="AGB120" s="27">
        <f t="shared" si="3339"/>
        <v>0</v>
      </c>
      <c r="AGC120" s="27">
        <f t="shared" si="3340"/>
        <v>3</v>
      </c>
      <c r="AGD120" s="27">
        <f t="shared" si="3341"/>
        <v>3</v>
      </c>
      <c r="AGE120" s="27">
        <f t="shared" si="3342"/>
        <v>8</v>
      </c>
      <c r="AGF120" s="27">
        <f t="shared" si="3343"/>
        <v>0</v>
      </c>
      <c r="AGG120" s="27">
        <f t="shared" si="3344"/>
        <v>0</v>
      </c>
      <c r="AGH120" s="27">
        <f t="shared" si="3345"/>
        <v>0</v>
      </c>
      <c r="AGI120" s="27">
        <f t="shared" si="3346"/>
        <v>0</v>
      </c>
      <c r="AGJ120" s="27">
        <f t="shared" si="3347"/>
        <v>2</v>
      </c>
      <c r="AGK120" s="27">
        <f t="shared" si="3348"/>
        <v>0</v>
      </c>
      <c r="AGL120" s="27">
        <f t="shared" si="3349"/>
        <v>2</v>
      </c>
      <c r="AGM120" s="27">
        <f t="shared" si="3350"/>
        <v>5</v>
      </c>
      <c r="AGN120" s="27">
        <f t="shared" si="3351"/>
        <v>0</v>
      </c>
      <c r="AGO120" s="27">
        <f t="shared" si="3352"/>
        <v>3</v>
      </c>
      <c r="AGP120" s="27">
        <f t="shared" si="3353"/>
        <v>6</v>
      </c>
      <c r="AGQ120" s="27">
        <f t="shared" si="3354"/>
        <v>0</v>
      </c>
      <c r="AGR120" s="27">
        <f t="shared" si="3355"/>
        <v>3</v>
      </c>
      <c r="AGS120" s="27">
        <f t="shared" si="3356"/>
        <v>0</v>
      </c>
      <c r="AGT120" s="27">
        <f t="shared" si="3357"/>
        <v>0</v>
      </c>
      <c r="AGU120" s="27">
        <f t="shared" si="3358"/>
        <v>3</v>
      </c>
      <c r="AGV120" s="27">
        <f t="shared" si="3359"/>
        <v>0</v>
      </c>
      <c r="AGW120" s="27">
        <f t="shared" si="3360"/>
        <v>0</v>
      </c>
      <c r="AGX120" s="27">
        <f t="shared" si="3361"/>
        <v>3</v>
      </c>
      <c r="AGY120" s="27">
        <f t="shared" si="3362"/>
        <v>0</v>
      </c>
      <c r="AGZ120" s="27">
        <f t="shared" si="3363"/>
        <v>0</v>
      </c>
      <c r="AHA120" s="27">
        <f t="shared" si="3364"/>
        <v>0</v>
      </c>
      <c r="AHB120" s="27">
        <f t="shared" si="3365"/>
        <v>0</v>
      </c>
      <c r="AHC120" s="27">
        <f t="shared" si="3366"/>
        <v>0</v>
      </c>
      <c r="AHD120" s="27">
        <f t="shared" si="3367"/>
        <v>0</v>
      </c>
      <c r="AHE120" s="27">
        <f t="shared" si="3368"/>
        <v>0</v>
      </c>
      <c r="AHF120" s="27">
        <f t="shared" si="3369"/>
        <v>0</v>
      </c>
      <c r="AHG120" s="27">
        <f t="shared" si="3370"/>
        <v>0</v>
      </c>
      <c r="AHH120" s="27">
        <f t="shared" si="3371"/>
        <v>0</v>
      </c>
      <c r="AHI120" s="27">
        <f t="shared" si="3372"/>
        <v>0</v>
      </c>
      <c r="AHJ120" s="27">
        <f t="shared" si="3373"/>
        <v>0</v>
      </c>
      <c r="AHK120" s="27">
        <f t="shared" si="3374"/>
        <v>0</v>
      </c>
      <c r="AHL120" s="27">
        <f t="shared" si="3375"/>
        <v>0</v>
      </c>
      <c r="AHM120" s="27">
        <f t="shared" si="3376"/>
        <v>0</v>
      </c>
      <c r="AHN120" s="27">
        <f t="shared" si="3377"/>
        <v>0</v>
      </c>
      <c r="AHO120" s="27">
        <f t="shared" si="3378"/>
        <v>0</v>
      </c>
      <c r="AHP120" s="27">
        <f t="shared" si="3379"/>
        <v>0</v>
      </c>
      <c r="AHQ120" s="27">
        <f t="shared" si="3380"/>
        <v>0</v>
      </c>
      <c r="AHR120" s="27">
        <f t="shared" si="3381"/>
        <v>0</v>
      </c>
      <c r="AHS120" s="27">
        <f t="shared" si="3382"/>
        <v>0</v>
      </c>
      <c r="AHT120" s="27">
        <f t="shared" si="3383"/>
        <v>0</v>
      </c>
      <c r="AHU120" s="27">
        <f t="shared" si="3384"/>
        <v>0</v>
      </c>
      <c r="AHV120" s="27">
        <f t="shared" si="3385"/>
        <v>0</v>
      </c>
      <c r="AHW120" s="27">
        <f t="shared" si="3386"/>
        <v>0</v>
      </c>
      <c r="AHX120" s="27">
        <f t="shared" si="3387"/>
        <v>0</v>
      </c>
      <c r="AHY120" s="27">
        <f t="shared" si="3388"/>
        <v>0</v>
      </c>
      <c r="AHZ120" s="27">
        <f t="shared" si="3389"/>
        <v>0</v>
      </c>
      <c r="AIA120" s="27">
        <f t="shared" si="3390"/>
        <v>0</v>
      </c>
      <c r="AIB120" s="27">
        <f t="shared" si="3391"/>
        <v>0</v>
      </c>
      <c r="AIC120" s="27">
        <f t="shared" si="3392"/>
        <v>0</v>
      </c>
      <c r="AID120" s="27">
        <f t="shared" si="3393"/>
        <v>0</v>
      </c>
      <c r="AIE120" s="27">
        <f t="shared" si="3394"/>
        <v>0</v>
      </c>
      <c r="AIF120" s="27">
        <f t="shared" si="3395"/>
        <v>0</v>
      </c>
      <c r="AIG120" s="27">
        <f t="shared" si="3396"/>
        <v>0</v>
      </c>
      <c r="AIH120" s="27">
        <f t="shared" si="3397"/>
        <v>0</v>
      </c>
      <c r="AII120" s="27">
        <f t="shared" si="3398"/>
        <v>0</v>
      </c>
      <c r="AIJ120" s="27">
        <f t="shared" si="3399"/>
        <v>0</v>
      </c>
      <c r="AIK120" s="27">
        <f t="shared" si="3400"/>
        <v>0</v>
      </c>
      <c r="AIL120" s="27">
        <f t="shared" si="3401"/>
        <v>0</v>
      </c>
      <c r="AIM120" s="27">
        <f t="shared" si="3402"/>
        <v>0</v>
      </c>
      <c r="AIN120" s="27">
        <f t="shared" si="3403"/>
        <v>0</v>
      </c>
      <c r="AIO120" s="27">
        <f t="shared" si="3404"/>
        <v>0</v>
      </c>
      <c r="AIP120" s="27">
        <f t="shared" si="3405"/>
        <v>0</v>
      </c>
      <c r="AIQ120" s="27">
        <f t="shared" si="3406"/>
        <v>0</v>
      </c>
      <c r="AIR120" s="27">
        <f t="shared" si="3407"/>
        <v>0</v>
      </c>
      <c r="AIT120" s="27">
        <v>1</v>
      </c>
      <c r="AIU120" s="27">
        <v>1</v>
      </c>
      <c r="AIV120" s="27">
        <v>1</v>
      </c>
      <c r="AIW120" s="27">
        <f t="shared" si="3408"/>
        <v>1</v>
      </c>
      <c r="AIX120" s="27">
        <f t="shared" si="3409"/>
        <v>1</v>
      </c>
      <c r="AIY120" s="27">
        <f t="shared" si="3410"/>
        <v>1</v>
      </c>
      <c r="AIZ120" s="27">
        <f t="shared" si="3411"/>
        <v>0</v>
      </c>
      <c r="AJA120" s="27">
        <f t="shared" si="3412"/>
        <v>0</v>
      </c>
      <c r="AJB120" s="27">
        <f t="shared" si="3413"/>
        <v>1</v>
      </c>
      <c r="AJC120" s="27">
        <f t="shared" si="3414"/>
        <v>4</v>
      </c>
      <c r="AJD120" s="27">
        <f t="shared" si="3415"/>
        <v>4</v>
      </c>
      <c r="AJE120" s="27">
        <f t="shared" si="3416"/>
        <v>4</v>
      </c>
      <c r="AJF120" s="27">
        <f t="shared" si="3417"/>
        <v>1</v>
      </c>
      <c r="AJG120" s="27">
        <f t="shared" si="3418"/>
        <v>0</v>
      </c>
      <c r="AJH120" s="27">
        <f t="shared" si="3419"/>
        <v>0.5</v>
      </c>
      <c r="AJI120" s="27">
        <f t="shared" si="3420"/>
        <v>1</v>
      </c>
      <c r="AJJ120" s="27">
        <f t="shared" si="3421"/>
        <v>8</v>
      </c>
      <c r="AJK120" s="27">
        <f t="shared" si="3422"/>
        <v>0</v>
      </c>
      <c r="AJL120" s="27">
        <f t="shared" si="3423"/>
        <v>0</v>
      </c>
      <c r="AJM120" s="27">
        <f t="shared" si="3424"/>
        <v>0</v>
      </c>
      <c r="AJN120" s="27">
        <f t="shared" si="3425"/>
        <v>0</v>
      </c>
      <c r="AJO120" s="27">
        <f t="shared" si="3426"/>
        <v>0.5</v>
      </c>
      <c r="AJP120" s="27">
        <f t="shared" si="3427"/>
        <v>0</v>
      </c>
      <c r="AJQ120" s="27">
        <f t="shared" si="3428"/>
        <v>0.5</v>
      </c>
      <c r="AJR120" s="27">
        <f t="shared" si="3429"/>
        <v>8</v>
      </c>
      <c r="AJS120" s="27">
        <f t="shared" si="3430"/>
        <v>0</v>
      </c>
      <c r="AJT120" s="27">
        <f t="shared" si="3431"/>
        <v>4</v>
      </c>
      <c r="AJU120" s="27">
        <f t="shared" si="3432"/>
        <v>4</v>
      </c>
      <c r="AJV120" s="27">
        <f t="shared" si="3433"/>
        <v>0</v>
      </c>
      <c r="AJW120" s="27">
        <f t="shared" si="3434"/>
        <v>2</v>
      </c>
      <c r="AJX120" s="27">
        <f t="shared" si="3435"/>
        <v>0</v>
      </c>
      <c r="AJY120" s="27">
        <f t="shared" si="3436"/>
        <v>0</v>
      </c>
      <c r="AJZ120" s="27">
        <f t="shared" si="3437"/>
        <v>0.25</v>
      </c>
      <c r="AKA120" s="27">
        <f t="shared" si="3438"/>
        <v>0</v>
      </c>
      <c r="AKB120" s="27">
        <f t="shared" si="3439"/>
        <v>0</v>
      </c>
      <c r="AKC120" s="27">
        <f t="shared" si="3440"/>
        <v>0.25</v>
      </c>
      <c r="AKD120" s="27">
        <f t="shared" si="3441"/>
        <v>0</v>
      </c>
      <c r="AKE120" s="27">
        <f t="shared" si="3442"/>
        <v>0</v>
      </c>
      <c r="AKF120" s="27">
        <f t="shared" si="3443"/>
        <v>0</v>
      </c>
      <c r="AKG120" s="27">
        <f t="shared" si="3444"/>
        <v>0</v>
      </c>
      <c r="AKH120" s="27">
        <f t="shared" si="3445"/>
        <v>0</v>
      </c>
      <c r="AKI120" s="27">
        <f t="shared" si="3446"/>
        <v>0</v>
      </c>
      <c r="AKJ120" s="27">
        <f t="shared" si="3447"/>
        <v>0</v>
      </c>
      <c r="AKK120" s="27">
        <f t="shared" si="3448"/>
        <v>0</v>
      </c>
      <c r="AKL120" s="27">
        <f t="shared" si="3449"/>
        <v>0</v>
      </c>
      <c r="AKM120" s="27">
        <f t="shared" si="3450"/>
        <v>0</v>
      </c>
      <c r="AKN120" s="27">
        <f t="shared" si="3451"/>
        <v>0</v>
      </c>
      <c r="AKO120" s="27">
        <f t="shared" si="3452"/>
        <v>0</v>
      </c>
      <c r="AKP120" s="27">
        <f t="shared" si="3453"/>
        <v>0</v>
      </c>
      <c r="AKQ120" s="27">
        <f t="shared" si="3454"/>
        <v>0</v>
      </c>
      <c r="AKR120" s="27">
        <f t="shared" si="3455"/>
        <v>0</v>
      </c>
      <c r="AKS120" s="27">
        <f t="shared" si="3456"/>
        <v>0</v>
      </c>
      <c r="AKT120" s="27">
        <f t="shared" si="3457"/>
        <v>0</v>
      </c>
      <c r="AKU120" s="27">
        <f t="shared" si="3458"/>
        <v>0</v>
      </c>
      <c r="AKV120" s="27">
        <f t="shared" si="3459"/>
        <v>0</v>
      </c>
      <c r="AKW120" s="27">
        <f t="shared" si="3460"/>
        <v>0</v>
      </c>
      <c r="AKX120" s="27">
        <f t="shared" si="3461"/>
        <v>0</v>
      </c>
      <c r="AKY120" s="27">
        <f t="shared" si="3462"/>
        <v>0</v>
      </c>
      <c r="AKZ120" s="27">
        <f t="shared" si="3463"/>
        <v>0</v>
      </c>
      <c r="ALA120" s="27">
        <f t="shared" si="3464"/>
        <v>0</v>
      </c>
      <c r="ALB120" s="27">
        <f t="shared" si="3465"/>
        <v>0</v>
      </c>
      <c r="ALC120" s="27">
        <f t="shared" si="3466"/>
        <v>0</v>
      </c>
      <c r="ALD120" s="27">
        <f t="shared" si="3467"/>
        <v>0</v>
      </c>
      <c r="ALE120" s="27">
        <f t="shared" si="3468"/>
        <v>0</v>
      </c>
      <c r="ALF120" s="27">
        <f t="shared" si="3469"/>
        <v>0</v>
      </c>
      <c r="ALG120" s="27">
        <f t="shared" si="3470"/>
        <v>0</v>
      </c>
      <c r="ALH120" s="27">
        <f t="shared" si="3471"/>
        <v>0</v>
      </c>
      <c r="ALI120" s="27">
        <f t="shared" si="3472"/>
        <v>0</v>
      </c>
      <c r="ALJ120" s="27">
        <f t="shared" si="3473"/>
        <v>0</v>
      </c>
      <c r="ALK120" s="27">
        <f t="shared" si="3474"/>
        <v>0</v>
      </c>
      <c r="ALL120" s="27">
        <f t="shared" si="3475"/>
        <v>0</v>
      </c>
      <c r="ALM120" s="27">
        <f t="shared" si="3476"/>
        <v>0</v>
      </c>
      <c r="ALN120" s="27">
        <f t="shared" si="3477"/>
        <v>0</v>
      </c>
      <c r="ALO120" s="27">
        <f t="shared" si="3478"/>
        <v>0</v>
      </c>
      <c r="ALP120" s="27">
        <f t="shared" si="3479"/>
        <v>0</v>
      </c>
      <c r="ALQ120" s="27">
        <f t="shared" si="3480"/>
        <v>0</v>
      </c>
      <c r="ALR120" s="27">
        <f t="shared" si="3481"/>
        <v>0</v>
      </c>
      <c r="ALS120" s="27">
        <f t="shared" si="3482"/>
        <v>0</v>
      </c>
      <c r="ALT120" s="27">
        <f t="shared" si="3483"/>
        <v>0</v>
      </c>
      <c r="ALU120" s="27">
        <f t="shared" si="3484"/>
        <v>0</v>
      </c>
      <c r="ALV120" s="27">
        <f t="shared" si="3485"/>
        <v>0</v>
      </c>
      <c r="ALW120" s="27">
        <f t="shared" si="3486"/>
        <v>0</v>
      </c>
      <c r="AMK120" s="28">
        <v>1596</v>
      </c>
      <c r="AML120" s="28">
        <f t="shared" si="3487"/>
        <v>1596</v>
      </c>
      <c r="AMN120" s="28">
        <v>1761</v>
      </c>
      <c r="AMO120" s="27" t="str">
        <f t="shared" si="3488"/>
        <v>1751</v>
      </c>
      <c r="AMP120" s="27" t="str">
        <f t="shared" si="3489"/>
        <v>1761</v>
      </c>
      <c r="AMQ120" s="27" t="str">
        <f t="shared" si="3490"/>
        <v>1745</v>
      </c>
      <c r="AMR120" s="27" t="str">
        <f t="shared" si="3491"/>
        <v>1765</v>
      </c>
      <c r="AMS120" s="27" t="str">
        <f t="shared" si="3492"/>
        <v>1774</v>
      </c>
      <c r="AMT120" s="27" t="str">
        <f t="shared" si="3493"/>
        <v>1747</v>
      </c>
      <c r="AMU120" s="27" t="str">
        <f t="shared" si="3494"/>
        <v>1747</v>
      </c>
      <c r="AMV120" s="27" t="str">
        <f t="shared" si="3495"/>
        <v>1747</v>
      </c>
      <c r="AMW120" s="27" t="str">
        <f t="shared" si="3496"/>
        <v>1737</v>
      </c>
      <c r="AMX120" s="27" t="str">
        <f t="shared" si="3497"/>
        <v>1720</v>
      </c>
      <c r="AMY120" s="27" t="str">
        <f t="shared" si="3498"/>
        <v>1703</v>
      </c>
      <c r="AMZ120" s="27" t="str">
        <f t="shared" si="3499"/>
        <v>1692</v>
      </c>
      <c r="ANA120" s="27" t="str">
        <f t="shared" si="3500"/>
        <v>1678</v>
      </c>
      <c r="ANB120" s="27" t="str">
        <f t="shared" si="3501"/>
        <v>1678</v>
      </c>
      <c r="ANC120" s="27" t="str">
        <f t="shared" si="3502"/>
        <v>1671</v>
      </c>
      <c r="AND120" s="27" t="str">
        <f t="shared" si="3503"/>
        <v>1655</v>
      </c>
      <c r="ANE120" s="27" t="str">
        <f t="shared" si="3504"/>
        <v>1646</v>
      </c>
      <c r="ANF120" s="27" t="str">
        <f t="shared" si="3505"/>
        <v>1646</v>
      </c>
      <c r="ANG120" s="27" t="str">
        <f t="shared" si="3506"/>
        <v>1646</v>
      </c>
      <c r="ANH120" s="27" t="str">
        <f t="shared" si="3507"/>
        <v>1646</v>
      </c>
      <c r="ANI120" s="27" t="str">
        <f t="shared" si="3508"/>
        <v>1646</v>
      </c>
      <c r="ANJ120" s="27" t="str">
        <f t="shared" si="3509"/>
        <v>1638</v>
      </c>
      <c r="ANK120" s="27" t="str">
        <f t="shared" si="3510"/>
        <v>1638</v>
      </c>
      <c r="ANL120" s="27" t="str">
        <f t="shared" si="3511"/>
        <v>1631</v>
      </c>
      <c r="ANM120" s="27" t="str">
        <f t="shared" si="3512"/>
        <v>1625</v>
      </c>
      <c r="ANN120" s="27" t="str">
        <f t="shared" si="3513"/>
        <v>1625</v>
      </c>
      <c r="ANO120" s="27" t="str">
        <f t="shared" si="3514"/>
        <v>1620</v>
      </c>
      <c r="ANP120" s="27" t="str">
        <f t="shared" si="3515"/>
        <v>1615</v>
      </c>
      <c r="ANQ120" s="27" t="str">
        <f t="shared" si="3516"/>
        <v>1615</v>
      </c>
      <c r="ANR120" s="27" t="str">
        <f t="shared" si="3517"/>
        <v>1606</v>
      </c>
      <c r="ANS120" s="27" t="str">
        <f t="shared" si="3518"/>
        <v>1606</v>
      </c>
      <c r="ANT120" s="27" t="str">
        <f t="shared" si="3519"/>
        <v>1606</v>
      </c>
      <c r="ANU120" s="27" t="str">
        <f t="shared" si="3520"/>
        <v>1601</v>
      </c>
      <c r="ANV120" s="27" t="str">
        <f t="shared" si="3521"/>
        <v>1601</v>
      </c>
      <c r="ANW120" s="27" t="str">
        <f t="shared" si="3522"/>
        <v>1601</v>
      </c>
      <c r="ANX120" s="27" t="str">
        <f t="shared" si="3523"/>
        <v>1596</v>
      </c>
      <c r="ANY120" s="27" t="str">
        <f t="shared" si="3524"/>
        <v>1596</v>
      </c>
      <c r="ANZ120" s="27" t="str">
        <f t="shared" si="3525"/>
        <v>1596</v>
      </c>
      <c r="AOA120" s="27" t="str">
        <f t="shared" si="3526"/>
        <v>1596</v>
      </c>
      <c r="AOB120" s="27" t="str">
        <f t="shared" si="3527"/>
        <v>1596</v>
      </c>
      <c r="AOC120" s="27" t="str">
        <f t="shared" si="3528"/>
        <v>1596</v>
      </c>
      <c r="AOD120" s="27" t="str">
        <f t="shared" si="3529"/>
        <v>1596</v>
      </c>
      <c r="AOE120" s="27" t="str">
        <f t="shared" si="3530"/>
        <v>1596</v>
      </c>
      <c r="AOF120" s="27" t="str">
        <f t="shared" si="3531"/>
        <v>1596</v>
      </c>
      <c r="AOG120" s="27" t="str">
        <f t="shared" si="3532"/>
        <v>1596</v>
      </c>
      <c r="AOH120" s="27" t="str">
        <f t="shared" si="3533"/>
        <v>1596</v>
      </c>
      <c r="AOI120" s="27" t="str">
        <f t="shared" si="3534"/>
        <v>1596</v>
      </c>
      <c r="AOJ120" s="27" t="str">
        <f t="shared" si="3535"/>
        <v>1596</v>
      </c>
      <c r="AOK120" s="27" t="str">
        <f t="shared" si="3536"/>
        <v>1596</v>
      </c>
      <c r="AOL120" s="27" t="str">
        <f t="shared" si="3537"/>
        <v>1596</v>
      </c>
      <c r="AOM120" s="27" t="str">
        <f t="shared" si="3538"/>
        <v>1596</v>
      </c>
      <c r="AON120" s="27" t="str">
        <f t="shared" si="3539"/>
        <v>1596</v>
      </c>
      <c r="AOO120" s="27" t="str">
        <f t="shared" si="3540"/>
        <v>1596</v>
      </c>
      <c r="AOP120" s="27" t="str">
        <f t="shared" si="3541"/>
        <v>1596</v>
      </c>
      <c r="AOQ120" s="27" t="str">
        <f t="shared" si="3542"/>
        <v>1596</v>
      </c>
      <c r="AOR120" s="27" t="str">
        <f t="shared" si="3543"/>
        <v>1596</v>
      </c>
      <c r="AOS120" s="27" t="str">
        <f t="shared" si="3544"/>
        <v>1596</v>
      </c>
      <c r="AOT120" s="27" t="str">
        <f t="shared" si="3545"/>
        <v>1596</v>
      </c>
      <c r="AOU120" s="27" t="str">
        <f t="shared" si="3546"/>
        <v>1596</v>
      </c>
      <c r="AOV120" s="27" t="str">
        <f t="shared" si="3547"/>
        <v>1596</v>
      </c>
      <c r="AOW120" s="27" t="str">
        <f t="shared" si="3548"/>
        <v>1596</v>
      </c>
      <c r="AOX120" s="27" t="str">
        <f t="shared" si="3549"/>
        <v>1596</v>
      </c>
      <c r="AOY120" s="27" t="str">
        <f t="shared" si="3550"/>
        <v>1596</v>
      </c>
      <c r="AOZ120" s="27" t="str">
        <f t="shared" si="3551"/>
        <v>1596</v>
      </c>
      <c r="APA120" s="27" t="str">
        <f t="shared" si="3552"/>
        <v>1596</v>
      </c>
      <c r="APB120" s="27" t="str">
        <f t="shared" si="3553"/>
        <v>1596</v>
      </c>
      <c r="APC120" s="27" t="str">
        <f t="shared" si="3554"/>
        <v>1596</v>
      </c>
      <c r="APD120" s="27" t="str">
        <f t="shared" si="3555"/>
        <v>1596</v>
      </c>
      <c r="APE120" s="27" t="str">
        <f t="shared" si="3556"/>
        <v>1596</v>
      </c>
      <c r="APF120" s="27" t="str">
        <f t="shared" si="3557"/>
        <v>1596</v>
      </c>
      <c r="APG120" s="27" t="str">
        <f t="shared" si="3558"/>
        <v>1596</v>
      </c>
      <c r="APH120" s="27" t="str">
        <f t="shared" si="3559"/>
        <v>1596</v>
      </c>
      <c r="API120" s="27" t="str">
        <f t="shared" si="3560"/>
        <v>1596</v>
      </c>
      <c r="APJ120" s="27" t="str">
        <f t="shared" si="3561"/>
        <v>1596</v>
      </c>
      <c r="APK120" s="27" t="str">
        <f t="shared" si="3562"/>
        <v>1596</v>
      </c>
      <c r="APL120" s="27" t="str">
        <f t="shared" si="3563"/>
        <v>1596</v>
      </c>
      <c r="APM120" s="27" t="str">
        <f t="shared" si="3564"/>
        <v>1596</v>
      </c>
      <c r="APN120" s="27" t="str">
        <f t="shared" si="3565"/>
        <v>1596</v>
      </c>
      <c r="APO120" s="27" t="str">
        <f t="shared" si="3566"/>
        <v>1596</v>
      </c>
      <c r="APP120" s="27" t="str">
        <f t="shared" si="3567"/>
        <v>1596</v>
      </c>
      <c r="APQ120" s="27" t="str">
        <f t="shared" si="3568"/>
        <v>1596</v>
      </c>
      <c r="APR120" s="27" t="str">
        <f t="shared" si="3569"/>
        <v>1596</v>
      </c>
    </row>
    <row r="121" spans="1:1011 1025:1110" x14ac:dyDescent="0.35">
      <c r="A121" s="27">
        <v>95</v>
      </c>
      <c r="B121" s="88" t="s">
        <v>58</v>
      </c>
      <c r="C121" s="91">
        <f>VLOOKUP(A121, Rankings!$A$2:$AN$129, 40, FALSE)</f>
        <v>119</v>
      </c>
      <c r="D121" s="20" t="s">
        <v>390</v>
      </c>
      <c r="I121" s="29">
        <f t="shared" si="2678"/>
        <v>12.5</v>
      </c>
      <c r="L121" s="27" t="s">
        <v>2222</v>
      </c>
      <c r="M121" s="27" t="s">
        <v>2417</v>
      </c>
      <c r="N121" s="27" t="s">
        <v>2701</v>
      </c>
      <c r="O121" s="27" t="s">
        <v>24</v>
      </c>
      <c r="P121" s="27" t="s">
        <v>24</v>
      </c>
      <c r="Q121" s="27" t="s">
        <v>3146</v>
      </c>
      <c r="R121" s="27" t="s">
        <v>24</v>
      </c>
      <c r="S121" s="27" t="s">
        <v>3628</v>
      </c>
      <c r="T121" s="27" t="s">
        <v>3730</v>
      </c>
      <c r="U121" s="27" t="s">
        <v>24</v>
      </c>
      <c r="V121" s="27" t="s">
        <v>24</v>
      </c>
      <c r="W121" s="27" t="s">
        <v>4086</v>
      </c>
      <c r="X121" s="27" t="s">
        <v>24</v>
      </c>
      <c r="Y121" s="27" t="s">
        <v>24</v>
      </c>
      <c r="Z121" s="27" t="s">
        <v>4446</v>
      </c>
      <c r="AA121" s="27" t="s">
        <v>24</v>
      </c>
      <c r="AB121" s="27" t="s">
        <v>24</v>
      </c>
      <c r="AC121" s="27" t="s">
        <v>24</v>
      </c>
      <c r="AD121" s="27" t="s">
        <v>24</v>
      </c>
      <c r="AE121" s="27" t="s">
        <v>24</v>
      </c>
      <c r="AF121" s="27" t="s">
        <v>5101</v>
      </c>
      <c r="AG121" s="27" t="s">
        <v>24</v>
      </c>
      <c r="AH121" s="27" t="s">
        <v>24</v>
      </c>
      <c r="AI121" s="27" t="s">
        <v>24</v>
      </c>
      <c r="AJ121" s="27" t="s">
        <v>24</v>
      </c>
      <c r="AK121" s="27" t="s">
        <v>24</v>
      </c>
      <c r="AL121" s="27" t="s">
        <v>5724</v>
      </c>
      <c r="AM121" s="27" t="s">
        <v>24</v>
      </c>
      <c r="AN121" s="27" t="s">
        <v>24</v>
      </c>
      <c r="AO121" s="27" t="s">
        <v>6026</v>
      </c>
      <c r="AP121" s="27" t="s">
        <v>24</v>
      </c>
      <c r="AQ121" s="27" t="s">
        <v>24</v>
      </c>
      <c r="AR121" s="27" t="s">
        <v>6313</v>
      </c>
      <c r="AS121" s="27" t="s">
        <v>24</v>
      </c>
      <c r="AT121" s="27" t="s">
        <v>24</v>
      </c>
      <c r="AU121" s="27" t="s">
        <v>6613</v>
      </c>
      <c r="AV121" s="27" t="s">
        <v>24</v>
      </c>
      <c r="AW121" s="27" t="s">
        <v>24</v>
      </c>
      <c r="AX121" s="27" t="s">
        <v>24</v>
      </c>
      <c r="AY121" s="27" t="s">
        <v>24</v>
      </c>
      <c r="AZ121" s="27" t="s">
        <v>24</v>
      </c>
      <c r="BA121" s="27" t="s">
        <v>24</v>
      </c>
      <c r="BB121" s="27" t="s">
        <v>24</v>
      </c>
      <c r="BC121" s="27" t="s">
        <v>24</v>
      </c>
      <c r="BD121" s="27" t="s">
        <v>24</v>
      </c>
      <c r="BE121" s="27" t="s">
        <v>24</v>
      </c>
      <c r="BF121" s="27" t="s">
        <v>24</v>
      </c>
      <c r="BG121" s="27" t="s">
        <v>24</v>
      </c>
      <c r="BH121" s="27" t="s">
        <v>24</v>
      </c>
      <c r="BI121" s="27" t="s">
        <v>24</v>
      </c>
      <c r="BJ121" s="27" t="s">
        <v>24</v>
      </c>
      <c r="BK121" s="27" t="s">
        <v>24</v>
      </c>
      <c r="BL121" s="27" t="s">
        <v>24</v>
      </c>
      <c r="BM121" s="27" t="s">
        <v>24</v>
      </c>
      <c r="BN121" s="27" t="s">
        <v>24</v>
      </c>
      <c r="BO121" s="27" t="s">
        <v>24</v>
      </c>
      <c r="BP121" s="27" t="s">
        <v>24</v>
      </c>
      <c r="BQ121" s="27" t="s">
        <v>24</v>
      </c>
      <c r="BR121" s="27" t="s">
        <v>24</v>
      </c>
      <c r="BS121" s="27" t="s">
        <v>24</v>
      </c>
      <c r="BT121" s="27" t="s">
        <v>24</v>
      </c>
      <c r="BU121" s="27" t="s">
        <v>24</v>
      </c>
      <c r="BV121" s="27" t="s">
        <v>24</v>
      </c>
      <c r="BW121" s="27" t="s">
        <v>24</v>
      </c>
      <c r="BX121" s="27" t="s">
        <v>24</v>
      </c>
      <c r="BY121" s="27" t="s">
        <v>24</v>
      </c>
      <c r="BZ121" s="27" t="s">
        <v>24</v>
      </c>
      <c r="CA121" s="27" t="s">
        <v>24</v>
      </c>
      <c r="CB121" s="27" t="s">
        <v>24</v>
      </c>
      <c r="CC121" s="27" t="s">
        <v>24</v>
      </c>
      <c r="CD121" s="27" t="s">
        <v>24</v>
      </c>
      <c r="CE121" s="27" t="s">
        <v>24</v>
      </c>
      <c r="CF121" s="27" t="s">
        <v>24</v>
      </c>
      <c r="CG121" s="27" t="s">
        <v>24</v>
      </c>
      <c r="CH121" s="27" t="s">
        <v>24</v>
      </c>
      <c r="CI121" s="27" t="s">
        <v>24</v>
      </c>
      <c r="CJ121" s="27" t="s">
        <v>24</v>
      </c>
      <c r="CK121" s="27" t="s">
        <v>24</v>
      </c>
      <c r="CL121" s="27" t="s">
        <v>24</v>
      </c>
      <c r="CM121" s="27" t="s">
        <v>24</v>
      </c>
      <c r="CN121" s="27" t="s">
        <v>24</v>
      </c>
      <c r="CO121" s="27" t="s">
        <v>24</v>
      </c>
      <c r="CQ121" s="28">
        <f t="shared" si="2679"/>
        <v>0</v>
      </c>
      <c r="CR121" s="28">
        <f t="shared" si="2680"/>
        <v>6</v>
      </c>
      <c r="CS121" s="28">
        <f t="shared" si="2681"/>
        <v>2</v>
      </c>
      <c r="CT121" s="28">
        <f t="shared" si="2682"/>
        <v>4</v>
      </c>
      <c r="CU121" s="28">
        <f t="shared" si="2683"/>
        <v>0</v>
      </c>
      <c r="CV121" s="28">
        <f t="shared" si="2684"/>
        <v>4</v>
      </c>
      <c r="CW121" s="28">
        <f t="shared" si="2685"/>
        <v>1</v>
      </c>
      <c r="CX121" s="28">
        <f t="shared" si="2686"/>
        <v>4</v>
      </c>
      <c r="CY121" s="28">
        <f t="shared" si="2687"/>
        <v>0</v>
      </c>
      <c r="CZ121" s="28">
        <f t="shared" si="2688"/>
        <v>0</v>
      </c>
      <c r="DA121" s="28">
        <f t="shared" si="2689"/>
        <v>0</v>
      </c>
      <c r="DB121" s="28">
        <f t="shared" si="2690"/>
        <v>0</v>
      </c>
      <c r="DC121" s="28">
        <f t="shared" si="2691"/>
        <v>0</v>
      </c>
      <c r="DD121" s="28">
        <f t="shared" si="2692"/>
        <v>0</v>
      </c>
      <c r="DE121" s="28">
        <f t="shared" si="2693"/>
        <v>0</v>
      </c>
      <c r="DF121" s="28">
        <f t="shared" si="2694"/>
        <v>1</v>
      </c>
      <c r="DG121" s="28">
        <f t="shared" si="2695"/>
        <v>0</v>
      </c>
      <c r="DH121" s="28">
        <f t="shared" si="2696"/>
        <v>0</v>
      </c>
      <c r="DI121" s="28">
        <f t="shared" si="2697"/>
        <v>0</v>
      </c>
      <c r="DJ121" s="28">
        <f t="shared" si="2698"/>
        <v>0</v>
      </c>
      <c r="DK121" s="28">
        <f t="shared" si="2699"/>
        <v>0</v>
      </c>
      <c r="DL121" s="28">
        <f t="shared" si="2700"/>
        <v>0</v>
      </c>
      <c r="DM121" s="28">
        <f t="shared" si="2701"/>
        <v>0</v>
      </c>
      <c r="DN121" s="28">
        <f t="shared" si="2702"/>
        <v>0</v>
      </c>
      <c r="DO121" s="28">
        <f t="shared" si="2703"/>
        <v>0</v>
      </c>
      <c r="DP121" s="28">
        <f t="shared" si="2704"/>
        <v>1</v>
      </c>
      <c r="DR121">
        <f t="shared" si="2705"/>
        <v>4</v>
      </c>
      <c r="DS121">
        <f t="shared" si="2706"/>
        <v>4</v>
      </c>
      <c r="DT121">
        <f t="shared" si="2707"/>
        <v>2</v>
      </c>
      <c r="DU121">
        <f t="shared" si="2708"/>
        <v>0</v>
      </c>
      <c r="DV121">
        <f t="shared" si="2709"/>
        <v>0</v>
      </c>
      <c r="DW121">
        <f t="shared" si="2710"/>
        <v>2</v>
      </c>
      <c r="DX121">
        <f t="shared" si="2711"/>
        <v>0</v>
      </c>
      <c r="DY121">
        <f t="shared" si="2712"/>
        <v>12</v>
      </c>
      <c r="DZ121">
        <f t="shared" si="2713"/>
        <v>2</v>
      </c>
      <c r="EA121">
        <f t="shared" si="2714"/>
        <v>0</v>
      </c>
      <c r="EB121">
        <f t="shared" si="2715"/>
        <v>0</v>
      </c>
      <c r="EC121">
        <f t="shared" si="2716"/>
        <v>2</v>
      </c>
      <c r="ED121">
        <f t="shared" si="2717"/>
        <v>0</v>
      </c>
      <c r="EE121">
        <f t="shared" si="2718"/>
        <v>0</v>
      </c>
      <c r="EF121">
        <f t="shared" si="2719"/>
        <v>3</v>
      </c>
      <c r="EG121">
        <f t="shared" si="2720"/>
        <v>0</v>
      </c>
      <c r="EH121">
        <f t="shared" si="2721"/>
        <v>0</v>
      </c>
      <c r="EI121">
        <f t="shared" si="2722"/>
        <v>0</v>
      </c>
      <c r="EJ121">
        <f t="shared" si="2723"/>
        <v>0</v>
      </c>
      <c r="EK121">
        <f t="shared" si="2724"/>
        <v>0</v>
      </c>
      <c r="EL121">
        <f t="shared" si="2725"/>
        <v>3</v>
      </c>
      <c r="EM121">
        <f t="shared" si="2726"/>
        <v>0</v>
      </c>
      <c r="EN121">
        <f t="shared" si="2727"/>
        <v>0</v>
      </c>
      <c r="EO121">
        <f t="shared" si="2728"/>
        <v>0</v>
      </c>
      <c r="EP121">
        <f t="shared" si="2729"/>
        <v>0</v>
      </c>
      <c r="EQ121">
        <f t="shared" si="2730"/>
        <v>0</v>
      </c>
      <c r="ER121">
        <f t="shared" si="2731"/>
        <v>4</v>
      </c>
      <c r="ES121">
        <f t="shared" si="2732"/>
        <v>0</v>
      </c>
      <c r="ET121">
        <f t="shared" si="2733"/>
        <v>0</v>
      </c>
      <c r="EU121">
        <f t="shared" si="2734"/>
        <v>2</v>
      </c>
      <c r="EV121">
        <f t="shared" si="2735"/>
        <v>0</v>
      </c>
      <c r="EW121">
        <f t="shared" si="2736"/>
        <v>0</v>
      </c>
      <c r="EX121">
        <f t="shared" si="2737"/>
        <v>2</v>
      </c>
      <c r="EY121">
        <f t="shared" si="2738"/>
        <v>0</v>
      </c>
      <c r="EZ121">
        <f t="shared" si="2739"/>
        <v>0</v>
      </c>
      <c r="FA121">
        <f t="shared" si="2740"/>
        <v>4</v>
      </c>
      <c r="FB121">
        <f t="shared" si="2741"/>
        <v>0</v>
      </c>
      <c r="FC121">
        <f t="shared" si="2742"/>
        <v>0</v>
      </c>
      <c r="FD121">
        <f t="shared" si="2743"/>
        <v>0</v>
      </c>
      <c r="FE121">
        <f t="shared" si="2744"/>
        <v>0</v>
      </c>
      <c r="FF121">
        <f t="shared" si="2745"/>
        <v>0</v>
      </c>
      <c r="FG121">
        <f t="shared" si="2746"/>
        <v>0</v>
      </c>
      <c r="FH121">
        <f t="shared" si="2747"/>
        <v>0</v>
      </c>
      <c r="FI121">
        <f t="shared" si="2748"/>
        <v>0</v>
      </c>
      <c r="FJ121">
        <f t="shared" si="2749"/>
        <v>0</v>
      </c>
      <c r="FK121">
        <f t="shared" si="2750"/>
        <v>0</v>
      </c>
      <c r="FL121">
        <f t="shared" si="2751"/>
        <v>0</v>
      </c>
      <c r="FM121">
        <f t="shared" si="2752"/>
        <v>0</v>
      </c>
      <c r="FN121">
        <f t="shared" si="2753"/>
        <v>0</v>
      </c>
      <c r="FO121">
        <f t="shared" si="2754"/>
        <v>0</v>
      </c>
      <c r="FP121">
        <f t="shared" si="2755"/>
        <v>0</v>
      </c>
      <c r="FQ121">
        <f t="shared" si="2756"/>
        <v>0</v>
      </c>
      <c r="FR121">
        <f t="shared" si="2757"/>
        <v>0</v>
      </c>
      <c r="FS121">
        <f t="shared" si="2758"/>
        <v>0</v>
      </c>
      <c r="FT121">
        <f t="shared" si="2759"/>
        <v>0</v>
      </c>
      <c r="FU121">
        <f t="shared" si="2760"/>
        <v>0</v>
      </c>
      <c r="FV121">
        <f t="shared" si="2761"/>
        <v>0</v>
      </c>
      <c r="FW121">
        <f t="shared" si="2762"/>
        <v>0</v>
      </c>
      <c r="FX121">
        <f t="shared" si="2763"/>
        <v>0</v>
      </c>
      <c r="FY121">
        <f t="shared" si="2764"/>
        <v>0</v>
      </c>
      <c r="FZ121">
        <f t="shared" si="2765"/>
        <v>0</v>
      </c>
      <c r="GA121">
        <f t="shared" si="2766"/>
        <v>0</v>
      </c>
      <c r="GB121">
        <f t="shared" si="2767"/>
        <v>0</v>
      </c>
      <c r="GC121">
        <f t="shared" si="2768"/>
        <v>0</v>
      </c>
      <c r="GD121">
        <f t="shared" si="2769"/>
        <v>0</v>
      </c>
      <c r="GE121">
        <f t="shared" si="2770"/>
        <v>0</v>
      </c>
      <c r="GF121">
        <f t="shared" si="2771"/>
        <v>0</v>
      </c>
      <c r="GG121">
        <f t="shared" si="2772"/>
        <v>0</v>
      </c>
      <c r="GH121">
        <f t="shared" si="2773"/>
        <v>0</v>
      </c>
      <c r="GI121">
        <f t="shared" si="2774"/>
        <v>0</v>
      </c>
      <c r="GJ121">
        <f t="shared" si="2775"/>
        <v>0</v>
      </c>
      <c r="GK121">
        <f t="shared" si="2776"/>
        <v>0</v>
      </c>
      <c r="GL121">
        <f t="shared" si="2777"/>
        <v>0</v>
      </c>
      <c r="GM121">
        <f t="shared" si="2778"/>
        <v>0</v>
      </c>
      <c r="GN121">
        <f t="shared" si="2779"/>
        <v>0</v>
      </c>
      <c r="GO121">
        <f t="shared" si="2780"/>
        <v>0</v>
      </c>
      <c r="GP121">
        <f t="shared" si="2781"/>
        <v>0</v>
      </c>
      <c r="GQ121">
        <f t="shared" si="2782"/>
        <v>0</v>
      </c>
      <c r="GR121">
        <f t="shared" si="2783"/>
        <v>0</v>
      </c>
      <c r="GS121">
        <f t="shared" si="2784"/>
        <v>0</v>
      </c>
      <c r="GT121">
        <f t="shared" si="2785"/>
        <v>0</v>
      </c>
      <c r="GU121">
        <f t="shared" si="2786"/>
        <v>0</v>
      </c>
      <c r="GW121" s="28">
        <f t="shared" si="2787"/>
        <v>6.2410690814585186</v>
      </c>
      <c r="GX121" s="28">
        <f t="shared" si="2788"/>
        <v>0</v>
      </c>
      <c r="GY121" s="28">
        <f t="shared" si="2789"/>
        <v>0.3239042986229444</v>
      </c>
      <c r="GZ121" s="28">
        <f t="shared" si="2790"/>
        <v>0</v>
      </c>
      <c r="HA121" s="28">
        <f t="shared" si="2791"/>
        <v>0</v>
      </c>
      <c r="HB121" s="28">
        <f t="shared" si="2792"/>
        <v>6.4030212307699905</v>
      </c>
      <c r="HC121" s="28">
        <f t="shared" si="2793"/>
        <v>0.5079543117922084</v>
      </c>
      <c r="HE121">
        <f>IFERROR(VLOOKUP(_xlfn.NUMBERVALUE(MID(L121, SEARCH("!", L121)+1, SEARCH("+", L121)-SEARCH("!", L121)-1)), Rankings!$A$2:$BK$129, 63, FALSE),0)</f>
        <v>0.55834743493300543</v>
      </c>
      <c r="HF121">
        <f>IFERROR(VLOOKUP(_xlfn.NUMBERVALUE(MID(M121, SEARCH("!", M121)+1, SEARCH("+", M121)-SEARCH("!", M121)-1)), Rankings!$A$2:$BK$129, 63, FALSE),0)</f>
        <v>0.60133708266044195</v>
      </c>
      <c r="HG121">
        <f>IFERROR(VLOOKUP(_xlfn.NUMBERVALUE(MID(N121, SEARCH("!", N121)+1, SEARCH("+", N121)-SEARCH("!", N121)-1)), Rankings!$A$2:$BK$129, 63, FALSE),0)</f>
        <v>0.61921091340033552</v>
      </c>
      <c r="HH121">
        <f>IFERROR(VLOOKUP(_xlfn.NUMBERVALUE(MID(O121, SEARCH("!", O121)+1, SEARCH("+", O121)-SEARCH("!", O121)-1)), Rankings!$A$2:$BK$129, 63, FALSE),0)</f>
        <v>0</v>
      </c>
      <c r="HI121">
        <f>IFERROR(VLOOKUP(_xlfn.NUMBERVALUE(MID(P121, SEARCH("!", P121)+1, SEARCH("+", P121)-SEARCH("!", P121)-1)), Rankings!$A$2:$BK$129, 63, FALSE),0)</f>
        <v>0</v>
      </c>
      <c r="HJ121">
        <f>IFERROR(VLOOKUP(_xlfn.NUMBERVALUE(MID(Q121, SEARCH("!", Q121)+1, SEARCH("+", Q121)-SEARCH("!", Q121)-1)), Rankings!$A$2:$BK$129, 63, FALSE),0)</f>
        <v>0.46413771846081514</v>
      </c>
      <c r="HK121">
        <f>IFERROR(VLOOKUP(_xlfn.NUMBERVALUE(MID(R121, SEARCH("!", R121)+1, SEARCH("+", R121)-SEARCH("!", R121)-1)), Rankings!$A$2:$BK$129, 63, FALSE),0)</f>
        <v>0</v>
      </c>
      <c r="HL121">
        <f>IFERROR(VLOOKUP(_xlfn.NUMBERVALUE(MID(S121, SEARCH("!", S121)+1, SEARCH("+", S121)-SEARCH("!", S121)-1)), Rankings!$A$2:$BK$129, 63, FALSE),0)</f>
        <v>0.3239042986229444</v>
      </c>
      <c r="HM121">
        <f>IFERROR(VLOOKUP(_xlfn.NUMBERVALUE(MID(T121, SEARCH("!", T121)+1, SEARCH("+", T121)-SEARCH("!", T121)-1)), Rankings!$A$2:$BK$129, 63, FALSE),0)</f>
        <v>0.84947087869920124</v>
      </c>
      <c r="HN121">
        <f>IFERROR(VLOOKUP(_xlfn.NUMBERVALUE(MID(U121, SEARCH("!", U121)+1, SEARCH("+", U121)-SEARCH("!", U121)-1)), Rankings!$A$2:$BK$129, 63, FALSE),0)</f>
        <v>0</v>
      </c>
      <c r="HO121">
        <f>IFERROR(VLOOKUP(_xlfn.NUMBERVALUE(MID(V121, SEARCH("!", V121)+1, SEARCH("+", V121)-SEARCH("!", V121)-1)), Rankings!$A$2:$BK$129, 63, FALSE),0)</f>
        <v>0</v>
      </c>
      <c r="HP121">
        <f>IFERROR(VLOOKUP(_xlfn.NUMBERVALUE(MID(W121, SEARCH("!", W121)+1, SEARCH("+", W121)-SEARCH("!", W121)-1)), Rankings!$A$2:$BK$129, 63, FALSE),0)</f>
        <v>0.37517193274790295</v>
      </c>
      <c r="HQ121">
        <f>IFERROR(VLOOKUP(_xlfn.NUMBERVALUE(MID(X121, SEARCH("!", X121)+1, SEARCH("+", X121)-SEARCH("!", X121)-1)), Rankings!$A$2:$BK$129, 63, FALSE),0)</f>
        <v>0</v>
      </c>
      <c r="HR121">
        <f>IFERROR(VLOOKUP(_xlfn.NUMBERVALUE(MID(Y121, SEARCH("!", Y121)+1, SEARCH("+", Y121)-SEARCH("!", Y121)-1)), Rankings!$A$2:$BK$129, 63, FALSE),0)</f>
        <v>0</v>
      </c>
      <c r="HS121">
        <f>IFERROR(VLOOKUP(_xlfn.NUMBERVALUE(MID(Z121, SEARCH("!", Z121)+1, SEARCH("+", Z121)-SEARCH("!", Z121)-1)), Rankings!$A$2:$BK$129, 63, FALSE),0)</f>
        <v>0.14710990012248429</v>
      </c>
      <c r="HT121">
        <f>IFERROR(VLOOKUP(_xlfn.NUMBERVALUE(MID(AA121, SEARCH("!", AA121)+1, SEARCH("+", AA121)-SEARCH("!", AA121)-1)), Rankings!$A$2:$BK$129, 63, FALSE),0)</f>
        <v>0</v>
      </c>
      <c r="HU121">
        <f>IFERROR(VLOOKUP(_xlfn.NUMBERVALUE(MID(AB121, SEARCH("!", AB121)+1, SEARCH("+", AB121)-SEARCH("!", AB121)-1)), Rankings!$A$2:$BK$129, 63, FALSE),0)</f>
        <v>0</v>
      </c>
      <c r="HV121">
        <f>IFERROR(VLOOKUP(_xlfn.NUMBERVALUE(MID(AC121, SEARCH("!", AC121)+1, SEARCH("+", AC121)-SEARCH("!", AC121)-1)), Rankings!$A$2:$BK$129, 63, FALSE),0)</f>
        <v>0</v>
      </c>
      <c r="HW121">
        <f>IFERROR(VLOOKUP(_xlfn.NUMBERVALUE(MID(AD121, SEARCH("!", AD121)+1, SEARCH("+", AD121)-SEARCH("!", AD121)-1)), Rankings!$A$2:$BK$129, 63, FALSE),0)</f>
        <v>0</v>
      </c>
      <c r="HX121">
        <f>IFERROR(VLOOKUP(_xlfn.NUMBERVALUE(MID(AE121, SEARCH("!", AE121)+1, SEARCH("+", AE121)-SEARCH("!", AE121)-1)), Rankings!$A$2:$BK$129, 63, FALSE),0)</f>
        <v>0</v>
      </c>
      <c r="HY121">
        <f>IFERROR(VLOOKUP(_xlfn.NUMBERVALUE(MID(AF121, SEARCH("!", AF121)+1, SEARCH("+", AF121)-SEARCH("!", AF121)-1)), Rankings!$A$2:$BK$129, 63, FALSE),0)</f>
        <v>0.3558716781686258</v>
      </c>
      <c r="HZ121">
        <f>IFERROR(VLOOKUP(_xlfn.NUMBERVALUE(MID(AG121, SEARCH("!", AG121)+1, SEARCH("+", AG121)-SEARCH("!", AG121)-1)), Rankings!$A$2:$BK$129, 63, FALSE),0)</f>
        <v>0</v>
      </c>
      <c r="IA121">
        <f>IFERROR(VLOOKUP(_xlfn.NUMBERVALUE(MID(AH121, SEARCH("!", AH121)+1, SEARCH("+", AH121)-SEARCH("!", AH121)-1)), Rankings!$A$2:$BK$129, 63, FALSE),0)</f>
        <v>0</v>
      </c>
      <c r="IB121">
        <f>IFERROR(VLOOKUP(_xlfn.NUMBERVALUE(MID(AI121, SEARCH("!", AI121)+1, SEARCH("+", AI121)-SEARCH("!", AI121)-1)), Rankings!$A$2:$BK$129, 63, FALSE),0)</f>
        <v>0</v>
      </c>
      <c r="IC121">
        <f>IFERROR(VLOOKUP(_xlfn.NUMBERVALUE(MID(AJ121, SEARCH("!", AJ121)+1, SEARCH("+", AJ121)-SEARCH("!", AJ121)-1)), Rankings!$A$2:$BK$129, 63, FALSE),0)</f>
        <v>0</v>
      </c>
      <c r="ID121">
        <f>IFERROR(VLOOKUP(_xlfn.NUMBERVALUE(MID(AK121, SEARCH("!", AK121)+1, SEARCH("+", AK121)-SEARCH("!", AK121)-1)), Rankings!$A$2:$BK$129, 63, FALSE),0)</f>
        <v>0</v>
      </c>
      <c r="IE121">
        <f>IFERROR(VLOOKUP(_xlfn.NUMBERVALUE(MID(AL121, SEARCH("!", AL121)+1, SEARCH("+", AL121)-SEARCH("!", AL121)-1)), Rankings!$A$2:$BK$129, 63, FALSE),0)</f>
        <v>0.65575840813392627</v>
      </c>
      <c r="IF121">
        <f>IFERROR(VLOOKUP(_xlfn.NUMBERVALUE(MID(AM121, SEARCH("!", AM121)+1, SEARCH("+", AM121)-SEARCH("!", AM121)-1)), Rankings!$A$2:$BK$129, 63, FALSE),0)</f>
        <v>0</v>
      </c>
      <c r="IG121">
        <f>IFERROR(VLOOKUP(_xlfn.NUMBERVALUE(MID(AN121, SEARCH("!", AN121)+1, SEARCH("+", AN121)-SEARCH("!", AN121)-1)), Rankings!$A$2:$BK$129, 63, FALSE),0)</f>
        <v>0</v>
      </c>
      <c r="IH121">
        <f>IFERROR(VLOOKUP(_xlfn.NUMBERVALUE(MID(AO121, SEARCH("!", AO121)+1, SEARCH("+", AO121)-SEARCH("!", AO121)-1)), Rankings!$A$2:$BK$129, 63, FALSE),0)</f>
        <v>0.50056713001211739</v>
      </c>
      <c r="II121">
        <f>IFERROR(VLOOKUP(_xlfn.NUMBERVALUE(MID(AP121, SEARCH("!", AP121)+1, SEARCH("+", AP121)-SEARCH("!", AP121)-1)), Rankings!$A$2:$BK$129, 63, FALSE),0)</f>
        <v>0</v>
      </c>
      <c r="IJ121">
        <f>IFERROR(VLOOKUP(_xlfn.NUMBERVALUE(MID(AQ121, SEARCH("!", AQ121)+1, SEARCH("+", AQ121)-SEARCH("!", AQ121)-1)), Rankings!$A$2:$BK$129, 63, FALSE),0)</f>
        <v>0</v>
      </c>
      <c r="IK121">
        <f>IFERROR(VLOOKUP(_xlfn.NUMBERVALUE(MID(AR121, SEARCH("!", AR121)+1, SEARCH("+", AR121)-SEARCH("!", AR121)-1)), Rankings!$A$2:$BK$129, 63, FALSE),0)</f>
        <v>0.56827343106735106</v>
      </c>
      <c r="IL121">
        <f>IFERROR(VLOOKUP(_xlfn.NUMBERVALUE(MID(AS121, SEARCH("!", AS121)+1, SEARCH("+", AS121)-SEARCH("!", AS121)-1)), Rankings!$A$2:$BK$129, 63, FALSE),0)</f>
        <v>0</v>
      </c>
      <c r="IM121">
        <f>IFERROR(VLOOKUP(_xlfn.NUMBERVALUE(MID(AT121, SEARCH("!", AT121)+1, SEARCH("+", AT121)-SEARCH("!", AT121)-1)), Rankings!$A$2:$BK$129, 63, FALSE),0)</f>
        <v>0</v>
      </c>
      <c r="IN121">
        <f>IFERROR(VLOOKUP(_xlfn.NUMBERVALUE(MID(AU121, SEARCH("!", AU121)+1, SEARCH("+", AU121)-SEARCH("!", AU121)-1)), Rankings!$A$2:$BK$129, 63, FALSE),0)</f>
        <v>0.54581257305231079</v>
      </c>
      <c r="IO121">
        <f>IFERROR(VLOOKUP(_xlfn.NUMBERVALUE(MID(AV121, SEARCH("!", AV121)+1, SEARCH("+", AV121)-SEARCH("!", AV121)-1)), Rankings!$A$2:$BK$129, 63, FALSE),0)</f>
        <v>0</v>
      </c>
      <c r="IP121">
        <f>IFERROR(VLOOKUP(_xlfn.NUMBERVALUE(MID(AW121, SEARCH("!", AW121)+1, SEARCH("+", AW121)-SEARCH("!", AW121)-1)), Rankings!$A$2:$BK$129, 63, FALSE),0)</f>
        <v>0</v>
      </c>
      <c r="IQ121">
        <f>IFERROR(VLOOKUP(_xlfn.NUMBERVALUE(MID(AX121, SEARCH("!", AX121)+1, SEARCH("+", AX121)-SEARCH("!", AX121)-1)), Rankings!$A$2:$BK$129, 63, FALSE),0)</f>
        <v>0</v>
      </c>
      <c r="IR121">
        <f>IFERROR(VLOOKUP(_xlfn.NUMBERVALUE(MID(AY121, SEARCH("!", AY121)+1, SEARCH("+", AY121)-SEARCH("!", AY121)-1)), Rankings!$A$2:$BK$129, 63, FALSE),0)</f>
        <v>0</v>
      </c>
      <c r="IS121">
        <f>IFERROR(VLOOKUP(_xlfn.NUMBERVALUE(MID(AZ121, SEARCH("!", AZ121)+1, SEARCH("+", AZ121)-SEARCH("!", AZ121)-1)), Rankings!$A$2:$BK$129, 63, FALSE),0)</f>
        <v>0</v>
      </c>
      <c r="IT121">
        <f>IFERROR(VLOOKUP(_xlfn.NUMBERVALUE(MID(BA121, SEARCH("!", BA121)+1, SEARCH("+", BA121)-SEARCH("!", BA121)-1)), Rankings!$A$2:$BK$129, 63, FALSE),0)</f>
        <v>0</v>
      </c>
      <c r="IU121">
        <f>IFERROR(VLOOKUP(_xlfn.NUMBERVALUE(MID(BB121, SEARCH("!", BB121)+1, SEARCH("+", BB121)-SEARCH("!", BB121)-1)), Rankings!$A$2:$BK$129, 63, FALSE),0)</f>
        <v>0</v>
      </c>
      <c r="IV121">
        <f>IFERROR(VLOOKUP(_xlfn.NUMBERVALUE(MID(BC121, SEARCH("!", BC121)+1, SEARCH("+", BC121)-SEARCH("!", BC121)-1)), Rankings!$A$2:$BK$129, 63, FALSE),0)</f>
        <v>0</v>
      </c>
      <c r="IW121">
        <f>IFERROR(VLOOKUP(_xlfn.NUMBERVALUE(MID(BD121, SEARCH("!", BD121)+1, SEARCH("+", BD121)-SEARCH("!", BD121)-1)), Rankings!$A$2:$BK$129, 63, FALSE),0)</f>
        <v>0</v>
      </c>
      <c r="IX121">
        <f>IFERROR(VLOOKUP(_xlfn.NUMBERVALUE(MID(BE121, SEARCH("!", BE121)+1, SEARCH("+", BE121)-SEARCH("!", BE121)-1)), Rankings!$A$2:$BK$129, 63, FALSE),0)</f>
        <v>0</v>
      </c>
      <c r="IY121">
        <f>IFERROR(VLOOKUP(_xlfn.NUMBERVALUE(MID(BF121, SEARCH("!", BF121)+1, SEARCH("+", BF121)-SEARCH("!", BF121)-1)), Rankings!$A$2:$BK$129, 63, FALSE),0)</f>
        <v>0</v>
      </c>
      <c r="IZ121">
        <f>IFERROR(VLOOKUP(_xlfn.NUMBERVALUE(MID(BG121, SEARCH("!", BG121)+1, SEARCH("+", BG121)-SEARCH("!", BG121)-1)), Rankings!$A$2:$BK$129, 63, FALSE),0)</f>
        <v>0</v>
      </c>
      <c r="JA121">
        <f>IFERROR(VLOOKUP(_xlfn.NUMBERVALUE(MID(BH121, SEARCH("!", BH121)+1, SEARCH("+", BH121)-SEARCH("!", BH121)-1)), Rankings!$A$2:$BK$129, 63, FALSE),0)</f>
        <v>0</v>
      </c>
      <c r="JB121">
        <f>IFERROR(VLOOKUP(_xlfn.NUMBERVALUE(MID(BI121, SEARCH("!", BI121)+1, SEARCH("+", BI121)-SEARCH("!", BI121)-1)), Rankings!$A$2:$BK$129, 63, FALSE),0)</f>
        <v>0</v>
      </c>
      <c r="JC121">
        <f>IFERROR(VLOOKUP(_xlfn.NUMBERVALUE(MID(BJ121, SEARCH("!", BJ121)+1, SEARCH("+", BJ121)-SEARCH("!", BJ121)-1)), Rankings!$A$2:$BK$129, 63, FALSE),0)</f>
        <v>0</v>
      </c>
      <c r="JD121">
        <f>IFERROR(VLOOKUP(_xlfn.NUMBERVALUE(MID(BK121, SEARCH("!", BK121)+1, SEARCH("+", BK121)-SEARCH("!", BK121)-1)), Rankings!$A$2:$BK$129, 63, FALSE),0)</f>
        <v>0</v>
      </c>
      <c r="JE121">
        <f>IFERROR(VLOOKUP(_xlfn.NUMBERVALUE(MID(BL121, SEARCH("!", BL121)+1, SEARCH("+", BL121)-SEARCH("!", BL121)-1)), Rankings!$A$2:$BK$129, 63, FALSE),0)</f>
        <v>0</v>
      </c>
      <c r="JF121">
        <f>IFERROR(VLOOKUP(_xlfn.NUMBERVALUE(MID(BM121, SEARCH("!", BM121)+1, SEARCH("+", BM121)-SEARCH("!", BM121)-1)), Rankings!$A$2:$BK$129, 63, FALSE),0)</f>
        <v>0</v>
      </c>
      <c r="JG121">
        <f>IFERROR(VLOOKUP(_xlfn.NUMBERVALUE(MID(BN121, SEARCH("!", BN121)+1, SEARCH("+", BN121)-SEARCH("!", BN121)-1)), Rankings!$A$2:$BK$129, 63, FALSE),0)</f>
        <v>0</v>
      </c>
      <c r="JH121">
        <f>IFERROR(VLOOKUP(_xlfn.NUMBERVALUE(MID(BO121, SEARCH("!", BO121)+1, SEARCH("+", BO121)-SEARCH("!", BO121)-1)), Rankings!$A$2:$BK$129, 63, FALSE),0)</f>
        <v>0</v>
      </c>
      <c r="JI121">
        <f>IFERROR(VLOOKUP(_xlfn.NUMBERVALUE(MID(BP121, SEARCH("!", BP121)+1, SEARCH("+", BP121)-SEARCH("!", BP121)-1)), Rankings!$A$2:$BK$129, 63, FALSE),0)</f>
        <v>0</v>
      </c>
      <c r="JJ121">
        <f>IFERROR(VLOOKUP(_xlfn.NUMBERVALUE(MID(BQ121, SEARCH("!", BQ121)+1, SEARCH("+", BQ121)-SEARCH("!", BQ121)-1)), Rankings!$A$2:$BK$129, 63, FALSE),0)</f>
        <v>0</v>
      </c>
      <c r="JK121">
        <f>IFERROR(VLOOKUP(_xlfn.NUMBERVALUE(MID(BR121, SEARCH("!", BR121)+1, SEARCH("+", BR121)-SEARCH("!", BR121)-1)), Rankings!$A$2:$BK$129, 63, FALSE),0)</f>
        <v>0</v>
      </c>
      <c r="JL121">
        <f>IFERROR(VLOOKUP(_xlfn.NUMBERVALUE(MID(BS121, SEARCH("!", BS121)+1, SEARCH("+", BS121)-SEARCH("!", BS121)-1)), Rankings!$A$2:$BK$129, 63, FALSE),0)</f>
        <v>0</v>
      </c>
      <c r="JM121">
        <f>IFERROR(VLOOKUP(_xlfn.NUMBERVALUE(MID(BT121, SEARCH("!", BT121)+1, SEARCH("+", BT121)-SEARCH("!", BT121)-1)), Rankings!$A$2:$BK$129, 63, FALSE),0)</f>
        <v>0</v>
      </c>
      <c r="JN121">
        <f>IFERROR(VLOOKUP(_xlfn.NUMBERVALUE(MID(BU121, SEARCH("!", BU121)+1, SEARCH("+", BU121)-SEARCH("!", BU121)-1)), Rankings!$A$2:$BK$129, 63, FALSE),0)</f>
        <v>0</v>
      </c>
      <c r="JO121">
        <f>IFERROR(VLOOKUP(_xlfn.NUMBERVALUE(MID(BV121, SEARCH("!", BV121)+1, SEARCH("+", BV121)-SEARCH("!", BV121)-1)), Rankings!$A$2:$BK$129, 63, FALSE),0)</f>
        <v>0</v>
      </c>
      <c r="JP121">
        <f>IFERROR(VLOOKUP(_xlfn.NUMBERVALUE(MID(BW121, SEARCH("!", BW121)+1, SEARCH("+", BW121)-SEARCH("!", BW121)-1)), Rankings!$A$2:$BK$129, 63, FALSE),0)</f>
        <v>0</v>
      </c>
      <c r="JQ121">
        <f>IFERROR(VLOOKUP(_xlfn.NUMBERVALUE(MID(BX121, SEARCH("!", BX121)+1, SEARCH("+", BX121)-SEARCH("!", BX121)-1)), Rankings!$A$2:$BK$129, 63, FALSE),0)</f>
        <v>0</v>
      </c>
      <c r="JR121">
        <f>IFERROR(VLOOKUP(_xlfn.NUMBERVALUE(MID(BY121, SEARCH("!", BY121)+1, SEARCH("+", BY121)-SEARCH("!", BY121)-1)), Rankings!$A$2:$BK$129, 63, FALSE),0)</f>
        <v>0</v>
      </c>
      <c r="JS121">
        <f>IFERROR(VLOOKUP(_xlfn.NUMBERVALUE(MID(BZ121, SEARCH("!", BZ121)+1, SEARCH("+", BZ121)-SEARCH("!", BZ121)-1)), Rankings!$A$2:$BK$129, 63, FALSE),0)</f>
        <v>0</v>
      </c>
      <c r="JT121">
        <f>IFERROR(VLOOKUP(_xlfn.NUMBERVALUE(MID(CA121, SEARCH("!", CA121)+1, SEARCH("+", CA121)-SEARCH("!", CA121)-1)), Rankings!$A$2:$BK$129, 63, FALSE),0)</f>
        <v>0</v>
      </c>
      <c r="JU121">
        <f>IFERROR(VLOOKUP(_xlfn.NUMBERVALUE(MID(CB121, SEARCH("!", CB121)+1, SEARCH("+", CB121)-SEARCH("!", CB121)-1)), Rankings!$A$2:$BK$129, 63, FALSE),0)</f>
        <v>0</v>
      </c>
      <c r="JV121">
        <f>IFERROR(VLOOKUP(_xlfn.NUMBERVALUE(MID(CC121, SEARCH("!", CC121)+1, SEARCH("+", CC121)-SEARCH("!", CC121)-1)), Rankings!$A$2:$BK$129, 63, FALSE),0)</f>
        <v>0</v>
      </c>
      <c r="JW121">
        <f>IFERROR(VLOOKUP(_xlfn.NUMBERVALUE(MID(CD121, SEARCH("!", CD121)+1, SEARCH("+", CD121)-SEARCH("!", CD121)-1)), Rankings!$A$2:$BK$129, 63, FALSE),0)</f>
        <v>0</v>
      </c>
      <c r="JX121">
        <f>IFERROR(VLOOKUP(_xlfn.NUMBERVALUE(MID(CE121, SEARCH("!", CE121)+1, SEARCH("+", CE121)-SEARCH("!", CE121)-1)), Rankings!$A$2:$BK$129, 63, FALSE),0)</f>
        <v>0</v>
      </c>
      <c r="JY121">
        <f>IFERROR(VLOOKUP(_xlfn.NUMBERVALUE(MID(CF121, SEARCH("!", CF121)+1, SEARCH("+", CF121)-SEARCH("!", CF121)-1)), Rankings!$A$2:$BK$129, 63, FALSE),0)</f>
        <v>0</v>
      </c>
      <c r="JZ121">
        <f>IFERROR(VLOOKUP(_xlfn.NUMBERVALUE(MID(CG121, SEARCH("!", CG121)+1, SEARCH("+", CG121)-SEARCH("!", CG121)-1)), Rankings!$A$2:$BK$129, 63, FALSE),0)</f>
        <v>0</v>
      </c>
      <c r="KA121">
        <f>IFERROR(VLOOKUP(_xlfn.NUMBERVALUE(MID(CH121, SEARCH("!", CH121)+1, SEARCH("+", CH121)-SEARCH("!", CH121)-1)), Rankings!$A$2:$BK$129, 63, FALSE),0)</f>
        <v>0</v>
      </c>
      <c r="KB121">
        <f>IFERROR(VLOOKUP(_xlfn.NUMBERVALUE(MID(CI121, SEARCH("!", CI121)+1, SEARCH("+", CI121)-SEARCH("!", CI121)-1)), Rankings!$A$2:$BK$129, 63, FALSE),0)</f>
        <v>0</v>
      </c>
      <c r="KC121">
        <f>IFERROR(VLOOKUP(_xlfn.NUMBERVALUE(MID(CJ121, SEARCH("!", CJ121)+1, SEARCH("+", CJ121)-SEARCH("!", CJ121)-1)), Rankings!$A$2:$BK$129, 63, FALSE),0)</f>
        <v>0</v>
      </c>
      <c r="KD121">
        <f>IFERROR(VLOOKUP(_xlfn.NUMBERVALUE(MID(CK121, SEARCH("!", CK121)+1, SEARCH("+", CK121)-SEARCH("!", CK121)-1)), Rankings!$A$2:$BK$129, 63, FALSE),0)</f>
        <v>0</v>
      </c>
      <c r="KE121">
        <f>IFERROR(VLOOKUP(_xlfn.NUMBERVALUE(MID(CL121, SEARCH("!", CL121)+1, SEARCH("+", CL121)-SEARCH("!", CL121)-1)), Rankings!$A$2:$BK$129, 63, FALSE),0)</f>
        <v>0</v>
      </c>
      <c r="KF121">
        <f>IFERROR(VLOOKUP(_xlfn.NUMBERVALUE(MID(CM121, SEARCH("!", CM121)+1, SEARCH("+", CM121)-SEARCH("!", CM121)-1)), Rankings!$A$2:$BK$129, 63, FALSE),0)</f>
        <v>0</v>
      </c>
      <c r="KG121">
        <f>IFERROR(VLOOKUP(_xlfn.NUMBERVALUE(MID(CN121, SEARCH("!", CN121)+1, SEARCH("+", CN121)-SEARCH("!", CN121)-1)), Rankings!$A$2:$BK$129, 63, FALSE),0)</f>
        <v>0</v>
      </c>
      <c r="KH121">
        <f>IFERROR(VLOOKUP(_xlfn.NUMBERVALUE(MID(CO121, SEARCH("!", CO121)+1, SEARCH("+", CO121)-SEARCH("!", CO121)-1)), Rankings!$A$2:$BK$129, 63, FALSE),0)</f>
        <v>0</v>
      </c>
      <c r="KJ121" s="28">
        <f t="shared" si="2794"/>
        <v>179</v>
      </c>
      <c r="KK121" s="28">
        <f t="shared" si="2795"/>
        <v>0</v>
      </c>
      <c r="KL121" s="28">
        <f t="shared" si="2796"/>
        <v>26</v>
      </c>
      <c r="KM121" s="28">
        <f t="shared" si="2797"/>
        <v>0</v>
      </c>
      <c r="KN121" s="28">
        <f t="shared" si="2798"/>
        <v>0</v>
      </c>
      <c r="KO121" s="28">
        <f t="shared" si="2799"/>
        <v>119</v>
      </c>
      <c r="KP121" s="28">
        <f t="shared" si="2800"/>
        <v>192</v>
      </c>
      <c r="KQ121" s="28">
        <f t="shared" si="2801"/>
        <v>119</v>
      </c>
      <c r="KS121" s="27" t="str">
        <f t="shared" si="2802"/>
        <v>16</v>
      </c>
      <c r="KT121" s="27" t="str">
        <f t="shared" si="2803"/>
        <v>4</v>
      </c>
      <c r="KU121" s="27" t="str">
        <f t="shared" si="2804"/>
        <v>19</v>
      </c>
      <c r="KV121" s="27">
        <f t="shared" si="2805"/>
        <v>0</v>
      </c>
      <c r="KW121" s="27">
        <f t="shared" si="2806"/>
        <v>0</v>
      </c>
      <c r="KX121" s="27" t="str">
        <f t="shared" si="2807"/>
        <v>14</v>
      </c>
      <c r="KY121" s="27">
        <f t="shared" si="2808"/>
        <v>0</v>
      </c>
      <c r="KZ121" s="27" t="str">
        <f t="shared" si="2809"/>
        <v>26</v>
      </c>
      <c r="LA121" s="27" t="str">
        <f t="shared" si="2810"/>
        <v>18</v>
      </c>
      <c r="LB121" s="27">
        <f t="shared" si="2811"/>
        <v>0</v>
      </c>
      <c r="LC121" s="27">
        <f t="shared" si="2812"/>
        <v>0</v>
      </c>
      <c r="LD121" s="27" t="str">
        <f t="shared" si="2813"/>
        <v>20</v>
      </c>
      <c r="LE121" s="27">
        <f t="shared" si="2814"/>
        <v>0</v>
      </c>
      <c r="LF121" s="27">
        <f t="shared" si="2815"/>
        <v>0</v>
      </c>
      <c r="LG121" s="27" t="str">
        <f t="shared" si="2816"/>
        <v>24</v>
      </c>
      <c r="LH121" s="27">
        <f t="shared" si="2817"/>
        <v>0</v>
      </c>
      <c r="LI121" s="27">
        <f t="shared" si="2818"/>
        <v>0</v>
      </c>
      <c r="LJ121" s="27">
        <f t="shared" si="2819"/>
        <v>0</v>
      </c>
      <c r="LK121" s="27">
        <f t="shared" si="2820"/>
        <v>0</v>
      </c>
      <c r="LL121" s="27">
        <f t="shared" si="2821"/>
        <v>0</v>
      </c>
      <c r="LM121" s="27" t="str">
        <f t="shared" si="2822"/>
        <v>28</v>
      </c>
      <c r="LN121" s="27">
        <f t="shared" si="2823"/>
        <v>0</v>
      </c>
      <c r="LO121" s="27">
        <f t="shared" si="2824"/>
        <v>0</v>
      </c>
      <c r="LP121" s="27">
        <f t="shared" si="2825"/>
        <v>0</v>
      </c>
      <c r="LQ121" s="27">
        <f t="shared" si="2826"/>
        <v>0</v>
      </c>
      <c r="LR121" s="27">
        <f t="shared" si="2827"/>
        <v>0</v>
      </c>
      <c r="LS121" s="27" t="str">
        <f t="shared" si="2828"/>
        <v>4</v>
      </c>
      <c r="LT121" s="27">
        <f t="shared" si="2829"/>
        <v>0</v>
      </c>
      <c r="LU121" s="27">
        <f t="shared" si="2830"/>
        <v>0</v>
      </c>
      <c r="LV121" s="27" t="str">
        <f t="shared" si="2831"/>
        <v>12</v>
      </c>
      <c r="LW121" s="27">
        <f t="shared" si="2832"/>
        <v>0</v>
      </c>
      <c r="LX121" s="27">
        <f t="shared" si="2833"/>
        <v>0</v>
      </c>
      <c r="LY121" s="27" t="str">
        <f t="shared" si="2834"/>
        <v>6</v>
      </c>
      <c r="LZ121" s="27">
        <f t="shared" si="2835"/>
        <v>0</v>
      </c>
      <c r="MA121" s="27">
        <f t="shared" si="2836"/>
        <v>0</v>
      </c>
      <c r="MB121" s="27" t="str">
        <f t="shared" si="2837"/>
        <v>14</v>
      </c>
      <c r="MC121" s="27">
        <f t="shared" si="2838"/>
        <v>0</v>
      </c>
      <c r="MD121" s="27">
        <f t="shared" si="2839"/>
        <v>0</v>
      </c>
      <c r="ME121" s="27">
        <f t="shared" si="2840"/>
        <v>0</v>
      </c>
      <c r="MF121" s="27">
        <f t="shared" si="2841"/>
        <v>0</v>
      </c>
      <c r="MG121" s="27">
        <f t="shared" si="2842"/>
        <v>0</v>
      </c>
      <c r="MH121" s="27">
        <f t="shared" si="2843"/>
        <v>0</v>
      </c>
      <c r="MI121" s="27">
        <f t="shared" si="2844"/>
        <v>0</v>
      </c>
      <c r="MJ121" s="27">
        <f t="shared" si="2845"/>
        <v>0</v>
      </c>
      <c r="MK121" s="27">
        <f t="shared" si="2846"/>
        <v>0</v>
      </c>
      <c r="ML121" s="27">
        <f t="shared" si="2847"/>
        <v>0</v>
      </c>
      <c r="MM121" s="27">
        <f t="shared" si="2848"/>
        <v>0</v>
      </c>
      <c r="MN121" s="27">
        <f t="shared" si="2849"/>
        <v>0</v>
      </c>
      <c r="MO121" s="27">
        <f t="shared" si="2850"/>
        <v>0</v>
      </c>
      <c r="MP121" s="27">
        <f t="shared" si="2851"/>
        <v>0</v>
      </c>
      <c r="MQ121" s="27">
        <f t="shared" si="2852"/>
        <v>0</v>
      </c>
      <c r="MR121" s="27">
        <f t="shared" si="2853"/>
        <v>0</v>
      </c>
      <c r="MS121" s="27">
        <f t="shared" si="2854"/>
        <v>0</v>
      </c>
      <c r="MT121" s="27">
        <f t="shared" si="2855"/>
        <v>0</v>
      </c>
      <c r="MU121" s="27">
        <f t="shared" si="2856"/>
        <v>0</v>
      </c>
      <c r="MV121" s="27">
        <f t="shared" si="2857"/>
        <v>0</v>
      </c>
      <c r="MW121" s="27">
        <f t="shared" si="2858"/>
        <v>0</v>
      </c>
      <c r="MX121" s="27">
        <f t="shared" si="2859"/>
        <v>0</v>
      </c>
      <c r="MY121" s="27">
        <f t="shared" si="2860"/>
        <v>0</v>
      </c>
      <c r="MZ121" s="27">
        <f t="shared" si="2861"/>
        <v>0</v>
      </c>
      <c r="NA121" s="27">
        <f t="shared" si="2862"/>
        <v>0</v>
      </c>
      <c r="NB121" s="27">
        <f t="shared" si="2863"/>
        <v>0</v>
      </c>
      <c r="NC121" s="27">
        <f t="shared" si="2864"/>
        <v>0</v>
      </c>
      <c r="ND121" s="27">
        <f t="shared" si="2865"/>
        <v>0</v>
      </c>
      <c r="NE121" s="27">
        <f t="shared" si="2866"/>
        <v>0</v>
      </c>
      <c r="NF121" s="27">
        <f t="shared" si="2867"/>
        <v>0</v>
      </c>
      <c r="NG121" s="27">
        <f t="shared" si="2868"/>
        <v>0</v>
      </c>
      <c r="NH121" s="27">
        <f t="shared" si="2869"/>
        <v>0</v>
      </c>
      <c r="NI121" s="27">
        <f t="shared" si="2870"/>
        <v>0</v>
      </c>
      <c r="NJ121" s="27">
        <f t="shared" si="2871"/>
        <v>0</v>
      </c>
      <c r="NK121" s="27">
        <f t="shared" si="2872"/>
        <v>0</v>
      </c>
      <c r="NL121" s="27">
        <f t="shared" si="2873"/>
        <v>0</v>
      </c>
      <c r="NM121" s="27">
        <f t="shared" si="2874"/>
        <v>0</v>
      </c>
      <c r="NN121" s="27">
        <f t="shared" si="2875"/>
        <v>0</v>
      </c>
      <c r="NO121" s="27">
        <f t="shared" si="2876"/>
        <v>0</v>
      </c>
      <c r="NP121" s="27">
        <f t="shared" si="2877"/>
        <v>0</v>
      </c>
      <c r="NQ121" s="27">
        <f t="shared" si="2878"/>
        <v>0</v>
      </c>
      <c r="NR121" s="27">
        <f t="shared" si="2879"/>
        <v>0</v>
      </c>
      <c r="NS121" s="27">
        <f t="shared" si="2880"/>
        <v>0</v>
      </c>
      <c r="NT121" s="27">
        <f t="shared" si="2881"/>
        <v>0</v>
      </c>
      <c r="NU121" s="27">
        <f t="shared" si="2882"/>
        <v>0</v>
      </c>
      <c r="NV121" s="27">
        <f t="shared" si="2883"/>
        <v>0</v>
      </c>
      <c r="NX121" s="28">
        <f t="shared" si="2884"/>
        <v>268</v>
      </c>
      <c r="NY121" s="28">
        <f t="shared" si="2885"/>
        <v>0</v>
      </c>
      <c r="NZ121" s="28">
        <f t="shared" si="2886"/>
        <v>28</v>
      </c>
      <c r="OA121" s="28">
        <f t="shared" si="2887"/>
        <v>0</v>
      </c>
      <c r="OB121" s="28">
        <f t="shared" si="2888"/>
        <v>0</v>
      </c>
      <c r="OC121" s="28">
        <f t="shared" si="2889"/>
        <v>195</v>
      </c>
      <c r="OD121" s="28">
        <f t="shared" si="2890"/>
        <v>282</v>
      </c>
      <c r="OE121" s="28">
        <f t="shared" si="2891"/>
        <v>195</v>
      </c>
      <c r="OG121" s="27" t="str">
        <f t="shared" si="2892"/>
        <v>26</v>
      </c>
      <c r="OH121" s="27" t="str">
        <f t="shared" si="2893"/>
        <v>21</v>
      </c>
      <c r="OI121" s="27" t="str">
        <f t="shared" si="2894"/>
        <v>30</v>
      </c>
      <c r="OJ121" s="27">
        <f t="shared" si="2895"/>
        <v>0</v>
      </c>
      <c r="OK121" s="27">
        <f t="shared" si="2896"/>
        <v>0</v>
      </c>
      <c r="OL121" s="27" t="str">
        <f t="shared" si="2897"/>
        <v>26</v>
      </c>
      <c r="OM121" s="27">
        <f t="shared" si="2898"/>
        <v>0</v>
      </c>
      <c r="ON121" s="27" t="str">
        <f t="shared" si="2899"/>
        <v>28</v>
      </c>
      <c r="OO121" s="27" t="str">
        <f t="shared" si="2900"/>
        <v>25</v>
      </c>
      <c r="OP121" s="27">
        <f t="shared" si="2901"/>
        <v>0</v>
      </c>
      <c r="OQ121" s="27">
        <f t="shared" si="2902"/>
        <v>0</v>
      </c>
      <c r="OR121" s="27" t="str">
        <f t="shared" si="2903"/>
        <v>21</v>
      </c>
      <c r="OS121" s="27">
        <f t="shared" si="2904"/>
        <v>0</v>
      </c>
      <c r="OT121" s="27">
        <f t="shared" si="2905"/>
        <v>0</v>
      </c>
      <c r="OU121" s="27" t="str">
        <f t="shared" si="2906"/>
        <v>10</v>
      </c>
      <c r="OV121" s="27">
        <f t="shared" si="2907"/>
        <v>0</v>
      </c>
      <c r="OW121" s="27">
        <f t="shared" si="2908"/>
        <v>0</v>
      </c>
      <c r="OX121" s="27">
        <f t="shared" si="2909"/>
        <v>0</v>
      </c>
      <c r="OY121" s="27">
        <f t="shared" si="2910"/>
        <v>0</v>
      </c>
      <c r="OZ121" s="27">
        <f t="shared" si="2911"/>
        <v>0</v>
      </c>
      <c r="PA121" s="27" t="str">
        <f t="shared" si="2912"/>
        <v>22</v>
      </c>
      <c r="PB121" s="27">
        <f t="shared" si="2913"/>
        <v>0</v>
      </c>
      <c r="PC121" s="27">
        <f t="shared" si="2914"/>
        <v>0</v>
      </c>
      <c r="PD121" s="27">
        <f t="shared" si="2915"/>
        <v>0</v>
      </c>
      <c r="PE121" s="27">
        <f t="shared" si="2916"/>
        <v>0</v>
      </c>
      <c r="PF121" s="27">
        <f t="shared" si="2917"/>
        <v>0</v>
      </c>
      <c r="PG121" s="27" t="str">
        <f t="shared" si="2918"/>
        <v>36</v>
      </c>
      <c r="PH121" s="27">
        <f t="shared" si="2919"/>
        <v>0</v>
      </c>
      <c r="PI121" s="27">
        <f t="shared" si="2920"/>
        <v>0</v>
      </c>
      <c r="PJ121" s="27" t="str">
        <f t="shared" si="2921"/>
        <v>13</v>
      </c>
      <c r="PK121" s="27">
        <f t="shared" si="2922"/>
        <v>0</v>
      </c>
      <c r="PL121" s="27">
        <f t="shared" si="2923"/>
        <v>0</v>
      </c>
      <c r="PM121" s="27" t="str">
        <f t="shared" si="2924"/>
        <v>16</v>
      </c>
      <c r="PN121" s="27">
        <f t="shared" si="2925"/>
        <v>0</v>
      </c>
      <c r="PO121" s="27">
        <f t="shared" si="2926"/>
        <v>0</v>
      </c>
      <c r="PP121" s="27" t="str">
        <f t="shared" si="2927"/>
        <v>22</v>
      </c>
      <c r="PQ121" s="27">
        <f t="shared" si="2928"/>
        <v>0</v>
      </c>
      <c r="PR121" s="27">
        <f t="shared" si="2929"/>
        <v>0</v>
      </c>
      <c r="PS121" s="27">
        <f t="shared" si="2930"/>
        <v>0</v>
      </c>
      <c r="PT121" s="27">
        <f t="shared" si="2931"/>
        <v>0</v>
      </c>
      <c r="PU121" s="27">
        <f t="shared" si="2932"/>
        <v>0</v>
      </c>
      <c r="PV121" s="27">
        <f t="shared" si="2933"/>
        <v>0</v>
      </c>
      <c r="PW121" s="27">
        <f t="shared" si="2934"/>
        <v>0</v>
      </c>
      <c r="PX121" s="27">
        <f t="shared" si="2935"/>
        <v>0</v>
      </c>
      <c r="PY121" s="27">
        <f t="shared" si="2936"/>
        <v>0</v>
      </c>
      <c r="PZ121" s="27">
        <f t="shared" si="2937"/>
        <v>0</v>
      </c>
      <c r="QA121" s="27">
        <f t="shared" si="2938"/>
        <v>0</v>
      </c>
      <c r="QB121" s="27">
        <f t="shared" si="2939"/>
        <v>0</v>
      </c>
      <c r="QC121" s="27">
        <f t="shared" si="2940"/>
        <v>0</v>
      </c>
      <c r="QD121" s="27">
        <f t="shared" si="2941"/>
        <v>0</v>
      </c>
      <c r="QE121" s="27">
        <f t="shared" si="2942"/>
        <v>0</v>
      </c>
      <c r="QF121" s="27">
        <f t="shared" si="2943"/>
        <v>0</v>
      </c>
      <c r="QG121" s="27">
        <f t="shared" si="2944"/>
        <v>0</v>
      </c>
      <c r="QH121" s="27">
        <f t="shared" si="2945"/>
        <v>0</v>
      </c>
      <c r="QI121" s="27">
        <f t="shared" si="2946"/>
        <v>0</v>
      </c>
      <c r="QJ121" s="27">
        <f t="shared" si="2947"/>
        <v>0</v>
      </c>
      <c r="QK121" s="27">
        <f t="shared" si="2948"/>
        <v>0</v>
      </c>
      <c r="QL121" s="27">
        <f t="shared" si="2949"/>
        <v>0</v>
      </c>
      <c r="QM121" s="27">
        <f t="shared" si="2950"/>
        <v>0</v>
      </c>
      <c r="QN121" s="27">
        <f t="shared" si="2951"/>
        <v>0</v>
      </c>
      <c r="QO121" s="27">
        <f t="shared" si="2952"/>
        <v>0</v>
      </c>
      <c r="QP121" s="27">
        <f t="shared" si="2953"/>
        <v>0</v>
      </c>
      <c r="QQ121" s="27">
        <f t="shared" si="2954"/>
        <v>0</v>
      </c>
      <c r="QR121" s="27">
        <f t="shared" si="2955"/>
        <v>0</v>
      </c>
      <c r="QS121" s="27">
        <f t="shared" si="2956"/>
        <v>0</v>
      </c>
      <c r="QT121" s="27">
        <f t="shared" si="2957"/>
        <v>0</v>
      </c>
      <c r="QU121" s="27">
        <f t="shared" si="2958"/>
        <v>0</v>
      </c>
      <c r="QV121" s="27">
        <f t="shared" si="2959"/>
        <v>0</v>
      </c>
      <c r="QW121" s="27">
        <f t="shared" si="2960"/>
        <v>0</v>
      </c>
      <c r="QX121" s="27">
        <f t="shared" si="2961"/>
        <v>0</v>
      </c>
      <c r="QY121" s="27">
        <f t="shared" si="2962"/>
        <v>0</v>
      </c>
      <c r="QZ121" s="27">
        <f t="shared" si="2963"/>
        <v>0</v>
      </c>
      <c r="RA121" s="27">
        <f t="shared" si="2964"/>
        <v>0</v>
      </c>
      <c r="RB121" s="27">
        <f t="shared" si="2965"/>
        <v>0</v>
      </c>
      <c r="RC121" s="27">
        <f t="shared" si="2966"/>
        <v>0</v>
      </c>
      <c r="RD121" s="27">
        <f t="shared" si="2967"/>
        <v>0</v>
      </c>
      <c r="RE121" s="27">
        <f t="shared" si="2968"/>
        <v>0</v>
      </c>
      <c r="RF121" s="27">
        <f t="shared" si="2969"/>
        <v>0</v>
      </c>
      <c r="RG121" s="27">
        <f t="shared" si="2970"/>
        <v>0</v>
      </c>
      <c r="RH121" s="27">
        <f t="shared" si="2971"/>
        <v>0</v>
      </c>
      <c r="RI121" s="27">
        <f t="shared" si="2972"/>
        <v>0</v>
      </c>
      <c r="RJ121" s="27">
        <f t="shared" si="2973"/>
        <v>0</v>
      </c>
      <c r="RL121" s="28">
        <f t="shared" si="2974"/>
        <v>101</v>
      </c>
      <c r="RM121" s="28">
        <f t="shared" si="2975"/>
        <v>0</v>
      </c>
      <c r="RN121" s="28">
        <f t="shared" si="2976"/>
        <v>11</v>
      </c>
      <c r="RO121" s="28">
        <f t="shared" si="2977"/>
        <v>0</v>
      </c>
      <c r="RP121" s="28">
        <f t="shared" si="2978"/>
        <v>0</v>
      </c>
      <c r="RQ121" s="28">
        <f t="shared" si="2979"/>
        <v>106.5</v>
      </c>
      <c r="RT121" s="27" t="str">
        <f t="shared" si="2980"/>
        <v>11</v>
      </c>
      <c r="RU121" s="27" t="str">
        <f t="shared" si="2981"/>
        <v>2</v>
      </c>
      <c r="RV121" s="27" t="str">
        <f t="shared" si="2982"/>
        <v>11</v>
      </c>
      <c r="RW121" s="27" t="str">
        <f t="shared" si="2983"/>
        <v>0</v>
      </c>
      <c r="RX121" s="27" t="str">
        <f t="shared" si="2984"/>
        <v>0</v>
      </c>
      <c r="RY121" s="27" t="str">
        <f t="shared" si="2985"/>
        <v>8</v>
      </c>
      <c r="RZ121" s="27" t="str">
        <f t="shared" si="2986"/>
        <v>0</v>
      </c>
      <c r="SA121" s="27" t="str">
        <f t="shared" si="2987"/>
        <v>11</v>
      </c>
      <c r="SB121" s="27" t="str">
        <f t="shared" si="2988"/>
        <v>11</v>
      </c>
      <c r="SC121" s="27" t="str">
        <f t="shared" si="2989"/>
        <v>0</v>
      </c>
      <c r="SD121" s="27" t="str">
        <f t="shared" si="2990"/>
        <v>0</v>
      </c>
      <c r="SE121" s="27" t="str">
        <f t="shared" si="2991"/>
        <v>13</v>
      </c>
      <c r="SF121" s="27" t="str">
        <f t="shared" si="2992"/>
        <v>0</v>
      </c>
      <c r="SG121" s="27" t="str">
        <f t="shared" si="2993"/>
        <v>0</v>
      </c>
      <c r="SH121" s="27" t="str">
        <f t="shared" si="2994"/>
        <v>11</v>
      </c>
      <c r="SI121" s="27" t="str">
        <f t="shared" si="2995"/>
        <v>0</v>
      </c>
      <c r="SJ121" s="27" t="str">
        <f t="shared" si="2996"/>
        <v>0</v>
      </c>
      <c r="SK121" s="27" t="str">
        <f t="shared" si="2997"/>
        <v>0</v>
      </c>
      <c r="SL121" s="27" t="str">
        <f t="shared" si="2998"/>
        <v>0</v>
      </c>
      <c r="SM121" s="27" t="str">
        <f t="shared" si="2999"/>
        <v>0</v>
      </c>
      <c r="SN121" s="27" t="str">
        <f t="shared" si="3000"/>
        <v>11</v>
      </c>
      <c r="SO121" s="27" t="str">
        <f t="shared" si="3001"/>
        <v>0</v>
      </c>
      <c r="SP121" s="27" t="str">
        <f t="shared" si="3002"/>
        <v>0</v>
      </c>
      <c r="SQ121" s="27" t="str">
        <f t="shared" si="3003"/>
        <v>0</v>
      </c>
      <c r="SR121" s="27" t="str">
        <f t="shared" si="3004"/>
        <v>0</v>
      </c>
      <c r="SS121" s="27" t="str">
        <f t="shared" si="3005"/>
        <v>0</v>
      </c>
      <c r="ST121" s="27" t="str">
        <f t="shared" si="3006"/>
        <v>3</v>
      </c>
      <c r="SU121" s="27" t="str">
        <f t="shared" si="3007"/>
        <v>0</v>
      </c>
      <c r="SV121" s="27" t="str">
        <f t="shared" si="3008"/>
        <v>0</v>
      </c>
      <c r="SW121" s="27" t="str">
        <f t="shared" si="3009"/>
        <v>8</v>
      </c>
      <c r="SX121" s="27" t="str">
        <f t="shared" si="3010"/>
        <v>0</v>
      </c>
      <c r="SY121" s="27" t="str">
        <f t="shared" si="3011"/>
        <v>0</v>
      </c>
      <c r="SZ121" s="27" t="str">
        <f t="shared" si="3012"/>
        <v>3</v>
      </c>
      <c r="TA121" s="27" t="str">
        <f t="shared" si="3013"/>
        <v>0</v>
      </c>
      <c r="TB121" s="27" t="str">
        <f t="shared" si="3014"/>
        <v>0</v>
      </c>
      <c r="TC121" s="27" t="str">
        <f t="shared" si="3015"/>
        <v>9</v>
      </c>
      <c r="TD121" s="27" t="str">
        <f t="shared" si="3016"/>
        <v>0</v>
      </c>
      <c r="TE121" s="27" t="str">
        <f t="shared" si="3017"/>
        <v>0</v>
      </c>
      <c r="TF121" s="27" t="str">
        <f t="shared" si="3018"/>
        <v>0</v>
      </c>
      <c r="TG121" s="27" t="str">
        <f t="shared" si="3019"/>
        <v>0</v>
      </c>
      <c r="TH121" s="27" t="str">
        <f t="shared" si="3020"/>
        <v>0</v>
      </c>
      <c r="TI121" s="27" t="str">
        <f t="shared" si="3021"/>
        <v>0</v>
      </c>
      <c r="TJ121" s="27" t="str">
        <f t="shared" si="3022"/>
        <v>0</v>
      </c>
      <c r="TK121" s="27" t="str">
        <f t="shared" si="3023"/>
        <v>0</v>
      </c>
      <c r="TL121" s="27" t="str">
        <f t="shared" si="3024"/>
        <v>0</v>
      </c>
      <c r="TM121" s="27" t="str">
        <f t="shared" si="3025"/>
        <v>0</v>
      </c>
      <c r="TN121" s="27" t="str">
        <f t="shared" si="3026"/>
        <v>0</v>
      </c>
      <c r="TO121" s="27" t="str">
        <f t="shared" si="3027"/>
        <v>0</v>
      </c>
      <c r="TP121" s="27" t="str">
        <f t="shared" si="3028"/>
        <v>0</v>
      </c>
      <c r="TQ121" s="27" t="str">
        <f t="shared" si="3029"/>
        <v>0</v>
      </c>
      <c r="TR121" s="27" t="str">
        <f t="shared" si="3030"/>
        <v>0</v>
      </c>
      <c r="TS121" s="27" t="str">
        <f t="shared" si="3031"/>
        <v>0</v>
      </c>
      <c r="TT121" s="27" t="str">
        <f t="shared" si="3032"/>
        <v>0</v>
      </c>
      <c r="TU121" s="27" t="str">
        <f t="shared" si="3033"/>
        <v>0</v>
      </c>
      <c r="TV121" s="27" t="str">
        <f t="shared" si="3034"/>
        <v>0</v>
      </c>
      <c r="TW121" s="27" t="str">
        <f t="shared" si="3035"/>
        <v>0</v>
      </c>
      <c r="TX121" s="27" t="str">
        <f t="shared" si="3036"/>
        <v>0</v>
      </c>
      <c r="TY121" s="27" t="str">
        <f t="shared" si="3037"/>
        <v>0</v>
      </c>
      <c r="TZ121" s="27" t="str">
        <f t="shared" si="3038"/>
        <v>0</v>
      </c>
      <c r="UA121" s="27" t="str">
        <f t="shared" si="3039"/>
        <v>0</v>
      </c>
      <c r="UB121" s="27" t="str">
        <f t="shared" si="3040"/>
        <v>0</v>
      </c>
      <c r="UC121" s="27" t="str">
        <f t="shared" si="3041"/>
        <v>0</v>
      </c>
      <c r="UD121" s="27" t="str">
        <f t="shared" si="3042"/>
        <v>0</v>
      </c>
      <c r="UE121" s="27" t="str">
        <f t="shared" si="3043"/>
        <v>0</v>
      </c>
      <c r="UF121" s="27" t="str">
        <f t="shared" si="3044"/>
        <v>0</v>
      </c>
      <c r="UG121" s="27" t="str">
        <f t="shared" si="3045"/>
        <v>0</v>
      </c>
      <c r="UH121" s="27" t="str">
        <f t="shared" si="3046"/>
        <v>0</v>
      </c>
      <c r="UI121" s="27" t="str">
        <f t="shared" si="3047"/>
        <v>0</v>
      </c>
      <c r="UJ121" s="27" t="str">
        <f t="shared" si="3048"/>
        <v>0</v>
      </c>
      <c r="UK121" s="27" t="str">
        <f t="shared" si="3049"/>
        <v>0</v>
      </c>
      <c r="UL121" s="27" t="str">
        <f t="shared" si="3050"/>
        <v>0</v>
      </c>
      <c r="UM121" s="27" t="str">
        <f t="shared" si="3051"/>
        <v>0</v>
      </c>
      <c r="UN121" s="27" t="str">
        <f t="shared" si="3052"/>
        <v>0</v>
      </c>
      <c r="UO121" s="27" t="str">
        <f t="shared" si="3053"/>
        <v>0</v>
      </c>
      <c r="UP121" s="27" t="str">
        <f t="shared" si="3054"/>
        <v>0</v>
      </c>
      <c r="UQ121" s="27" t="str">
        <f t="shared" si="3055"/>
        <v>0</v>
      </c>
      <c r="UR121" s="27" t="str">
        <f t="shared" si="3056"/>
        <v>0</v>
      </c>
      <c r="US121" s="27" t="str">
        <f t="shared" si="3057"/>
        <v>0</v>
      </c>
      <c r="UT121" s="27" t="str">
        <f t="shared" si="3058"/>
        <v>0</v>
      </c>
      <c r="UU121" s="27" t="str">
        <f t="shared" si="3059"/>
        <v>0</v>
      </c>
      <c r="UV121" s="27" t="str">
        <f t="shared" si="3060"/>
        <v>0</v>
      </c>
      <c r="UW121" s="27" t="str">
        <f t="shared" si="3061"/>
        <v>0</v>
      </c>
      <c r="UY121" s="28">
        <f t="shared" si="3062"/>
        <v>-58.48</v>
      </c>
      <c r="UZ121" s="28">
        <f t="shared" si="3063"/>
        <v>0</v>
      </c>
      <c r="VA121" s="28">
        <f t="shared" si="3064"/>
        <v>-3.54</v>
      </c>
      <c r="VB121" s="28">
        <f t="shared" si="3065"/>
        <v>0</v>
      </c>
      <c r="VC121" s="28">
        <f t="shared" si="3066"/>
        <v>0</v>
      </c>
      <c r="VD121" s="28">
        <f t="shared" si="3067"/>
        <v>-60.25</v>
      </c>
      <c r="VG121" s="27" t="str">
        <f t="shared" si="3068"/>
        <v>-4.55</v>
      </c>
      <c r="VH121" s="27" t="str">
        <f t="shared" si="3069"/>
        <v>1.5</v>
      </c>
      <c r="VI121" s="27" t="str">
        <f t="shared" si="3070"/>
        <v>-4.45</v>
      </c>
      <c r="VJ121" s="27">
        <f t="shared" si="3071"/>
        <v>0</v>
      </c>
      <c r="VK121" s="27">
        <f t="shared" si="3072"/>
        <v>0</v>
      </c>
      <c r="VL121" s="27" t="str">
        <f t="shared" si="3073"/>
        <v>-8.6</v>
      </c>
      <c r="VM121" s="27">
        <f t="shared" si="3074"/>
        <v>0</v>
      </c>
      <c r="VN121" s="27" t="str">
        <f t="shared" si="3075"/>
        <v>-3.54</v>
      </c>
      <c r="VO121" s="27" t="str">
        <f t="shared" si="3076"/>
        <v>-13.28</v>
      </c>
      <c r="VP121" s="27">
        <f t="shared" si="3077"/>
        <v>0</v>
      </c>
      <c r="VQ121" s="27">
        <f t="shared" si="3078"/>
        <v>0</v>
      </c>
      <c r="VR121" s="27" t="str">
        <f t="shared" si="3079"/>
        <v>-3.31</v>
      </c>
      <c r="VS121" s="27">
        <f t="shared" si="3080"/>
        <v>0</v>
      </c>
      <c r="VT121" s="27">
        <f t="shared" si="3081"/>
        <v>0</v>
      </c>
      <c r="VU121" s="27" t="str">
        <f t="shared" si="3082"/>
        <v>0.21</v>
      </c>
      <c r="VV121" s="27">
        <f t="shared" si="3083"/>
        <v>0</v>
      </c>
      <c r="VW121" s="27">
        <f t="shared" si="3084"/>
        <v>0</v>
      </c>
      <c r="VX121" s="27">
        <f t="shared" si="3085"/>
        <v>0</v>
      </c>
      <c r="VY121" s="27">
        <f t="shared" si="3086"/>
        <v>0</v>
      </c>
      <c r="VZ121" s="27">
        <f t="shared" si="3087"/>
        <v>0</v>
      </c>
      <c r="WA121" s="27" t="str">
        <f t="shared" si="3088"/>
        <v>-1.66</v>
      </c>
      <c r="WB121" s="27">
        <f t="shared" si="3089"/>
        <v>0</v>
      </c>
      <c r="WC121" s="27">
        <f t="shared" si="3090"/>
        <v>0</v>
      </c>
      <c r="WD121" s="27">
        <f t="shared" si="3091"/>
        <v>0</v>
      </c>
      <c r="WE121" s="27">
        <f t="shared" si="3092"/>
        <v>0</v>
      </c>
      <c r="WF121" s="27">
        <f t="shared" si="3093"/>
        <v>0</v>
      </c>
      <c r="WG121" s="27" t="str">
        <f t="shared" si="3094"/>
        <v>-6.55</v>
      </c>
      <c r="WH121" s="27">
        <f t="shared" si="3095"/>
        <v>0</v>
      </c>
      <c r="WI121" s="27">
        <f t="shared" si="3096"/>
        <v>0</v>
      </c>
      <c r="WJ121" s="27" t="str">
        <f t="shared" si="3097"/>
        <v>-3.09</v>
      </c>
      <c r="WK121" s="27">
        <f t="shared" si="3098"/>
        <v>0</v>
      </c>
      <c r="WL121" s="27">
        <f t="shared" si="3099"/>
        <v>0</v>
      </c>
      <c r="WM121" s="27" t="str">
        <f t="shared" si="3100"/>
        <v>-5.66</v>
      </c>
      <c r="WN121" s="27">
        <f t="shared" si="3101"/>
        <v>0</v>
      </c>
      <c r="WO121" s="27">
        <f t="shared" si="3102"/>
        <v>0</v>
      </c>
      <c r="WP121" s="27" t="str">
        <f t="shared" si="3103"/>
        <v>-9.04</v>
      </c>
      <c r="WQ121" s="27">
        <f t="shared" si="3104"/>
        <v>0</v>
      </c>
      <c r="WR121" s="27">
        <f t="shared" si="3105"/>
        <v>0</v>
      </c>
      <c r="WS121" s="27">
        <f t="shared" si="3106"/>
        <v>0</v>
      </c>
      <c r="WT121" s="27">
        <f t="shared" si="3107"/>
        <v>0</v>
      </c>
      <c r="WU121" s="27">
        <f t="shared" si="3108"/>
        <v>0</v>
      </c>
      <c r="WV121" s="27">
        <f t="shared" si="3109"/>
        <v>0</v>
      </c>
      <c r="WW121" s="27">
        <f t="shared" si="3110"/>
        <v>0</v>
      </c>
      <c r="WX121" s="27">
        <f t="shared" si="3111"/>
        <v>0</v>
      </c>
      <c r="WY121" s="27">
        <f t="shared" si="3112"/>
        <v>0</v>
      </c>
      <c r="WZ121" s="27">
        <f t="shared" si="3113"/>
        <v>0</v>
      </c>
      <c r="XA121" s="27">
        <f t="shared" si="3114"/>
        <v>0</v>
      </c>
      <c r="XB121" s="27">
        <f t="shared" si="3115"/>
        <v>0</v>
      </c>
      <c r="XC121" s="27">
        <f t="shared" si="3116"/>
        <v>0</v>
      </c>
      <c r="XD121" s="27">
        <f t="shared" si="3117"/>
        <v>0</v>
      </c>
      <c r="XE121" s="27">
        <f t="shared" si="3118"/>
        <v>0</v>
      </c>
      <c r="XF121" s="27">
        <f t="shared" si="3119"/>
        <v>0</v>
      </c>
      <c r="XG121" s="27">
        <f t="shared" si="3120"/>
        <v>0</v>
      </c>
      <c r="XH121" s="27">
        <f t="shared" si="3121"/>
        <v>0</v>
      </c>
      <c r="XI121" s="27">
        <f t="shared" si="3122"/>
        <v>0</v>
      </c>
      <c r="XJ121" s="27">
        <f t="shared" si="3123"/>
        <v>0</v>
      </c>
      <c r="XK121" s="27">
        <f t="shared" si="3124"/>
        <v>0</v>
      </c>
      <c r="XL121" s="27">
        <f t="shared" si="3125"/>
        <v>0</v>
      </c>
      <c r="XM121" s="27">
        <f t="shared" si="3126"/>
        <v>0</v>
      </c>
      <c r="XN121" s="27">
        <f t="shared" si="3127"/>
        <v>0</v>
      </c>
      <c r="XO121" s="27">
        <f t="shared" si="3128"/>
        <v>0</v>
      </c>
      <c r="XP121" s="27">
        <f t="shared" si="3129"/>
        <v>0</v>
      </c>
      <c r="XQ121" s="27">
        <f t="shared" si="3130"/>
        <v>0</v>
      </c>
      <c r="XR121" s="27">
        <f t="shared" si="3131"/>
        <v>0</v>
      </c>
      <c r="XS121" s="27">
        <f t="shared" si="3132"/>
        <v>0</v>
      </c>
      <c r="XT121" s="27">
        <f t="shared" si="3133"/>
        <v>0</v>
      </c>
      <c r="XU121" s="27">
        <f t="shared" si="3134"/>
        <v>0</v>
      </c>
      <c r="XV121" s="27">
        <f t="shared" si="3135"/>
        <v>0</v>
      </c>
      <c r="XW121" s="27">
        <f t="shared" si="3136"/>
        <v>0</v>
      </c>
      <c r="XX121" s="27">
        <f t="shared" si="3137"/>
        <v>0</v>
      </c>
      <c r="XY121" s="27">
        <f t="shared" si="3138"/>
        <v>0</v>
      </c>
      <c r="XZ121" s="27">
        <f t="shared" si="3139"/>
        <v>0</v>
      </c>
      <c r="YA121" s="27">
        <f t="shared" si="3140"/>
        <v>0</v>
      </c>
      <c r="YB121" s="27">
        <f t="shared" si="3141"/>
        <v>0</v>
      </c>
      <c r="YC121" s="27">
        <f t="shared" si="3142"/>
        <v>0</v>
      </c>
      <c r="YD121" s="27">
        <f t="shared" si="3143"/>
        <v>0</v>
      </c>
      <c r="YE121" s="27">
        <f t="shared" si="3144"/>
        <v>0</v>
      </c>
      <c r="YF121" s="27">
        <f t="shared" si="3145"/>
        <v>0</v>
      </c>
      <c r="YG121" s="27">
        <f t="shared" si="3146"/>
        <v>0</v>
      </c>
      <c r="YH121" s="27">
        <f t="shared" si="3147"/>
        <v>0</v>
      </c>
      <c r="YI121" s="27">
        <f t="shared" si="3148"/>
        <v>0</v>
      </c>
      <c r="YJ121" s="27">
        <f t="shared" si="3149"/>
        <v>0</v>
      </c>
      <c r="YL121" s="28">
        <f t="shared" si="3150"/>
        <v>213</v>
      </c>
      <c r="YM121" s="28">
        <f t="shared" si="3151"/>
        <v>0</v>
      </c>
      <c r="YN121" s="28">
        <f t="shared" si="3152"/>
        <v>5</v>
      </c>
      <c r="YO121" s="28">
        <f t="shared" si="3153"/>
        <v>0</v>
      </c>
      <c r="YP121" s="28">
        <f t="shared" si="3154"/>
        <v>0</v>
      </c>
      <c r="YQ121" s="28">
        <f t="shared" si="3155"/>
        <v>215.5</v>
      </c>
      <c r="YT121" s="27" t="str">
        <f t="shared" si="3156"/>
        <v>20</v>
      </c>
      <c r="YU121" s="27" t="str">
        <f t="shared" si="3157"/>
        <v>2</v>
      </c>
      <c r="YV121" s="27" t="str">
        <f t="shared" si="3158"/>
        <v>6</v>
      </c>
      <c r="YW121" s="27">
        <f t="shared" si="3159"/>
        <v>0</v>
      </c>
      <c r="YX121" s="27">
        <f t="shared" si="3160"/>
        <v>0</v>
      </c>
      <c r="YY121" s="27" t="str">
        <f t="shared" si="3161"/>
        <v>28</v>
      </c>
      <c r="YZ121" s="27">
        <f t="shared" si="3162"/>
        <v>0</v>
      </c>
      <c r="ZA121" s="27" t="str">
        <f t="shared" si="3163"/>
        <v>5</v>
      </c>
      <c r="ZB121" s="27" t="str">
        <f t="shared" si="3164"/>
        <v>41</v>
      </c>
      <c r="ZC121" s="27">
        <f t="shared" si="3165"/>
        <v>0</v>
      </c>
      <c r="ZD121" s="27">
        <f t="shared" si="3166"/>
        <v>0</v>
      </c>
      <c r="ZE121" s="27" t="str">
        <f t="shared" si="3167"/>
        <v>6</v>
      </c>
      <c r="ZF121" s="27">
        <f t="shared" si="3168"/>
        <v>0</v>
      </c>
      <c r="ZG121" s="27">
        <f t="shared" si="3169"/>
        <v>0</v>
      </c>
      <c r="ZH121" s="27" t="str">
        <f t="shared" si="3170"/>
        <v>-3</v>
      </c>
      <c r="ZI121" s="27">
        <f t="shared" si="3171"/>
        <v>0</v>
      </c>
      <c r="ZJ121" s="27">
        <f t="shared" si="3172"/>
        <v>0</v>
      </c>
      <c r="ZK121" s="27">
        <f t="shared" si="3173"/>
        <v>0</v>
      </c>
      <c r="ZL121" s="27">
        <f t="shared" si="3174"/>
        <v>0</v>
      </c>
      <c r="ZM121" s="27">
        <f t="shared" si="3175"/>
        <v>0</v>
      </c>
      <c r="ZN121" s="27" t="str">
        <f t="shared" si="3176"/>
        <v>2</v>
      </c>
      <c r="ZO121" s="27">
        <f t="shared" si="3177"/>
        <v>0</v>
      </c>
      <c r="ZP121" s="27">
        <f t="shared" si="3178"/>
        <v>0</v>
      </c>
      <c r="ZQ121" s="27">
        <f t="shared" si="3179"/>
        <v>0</v>
      </c>
      <c r="ZR121" s="27">
        <f t="shared" si="3180"/>
        <v>0</v>
      </c>
      <c r="ZS121" s="27">
        <f t="shared" si="3181"/>
        <v>0</v>
      </c>
      <c r="ZT121" s="27" t="str">
        <f t="shared" si="3182"/>
        <v>37</v>
      </c>
      <c r="ZU121" s="27">
        <f t="shared" si="3183"/>
        <v>0</v>
      </c>
      <c r="ZV121" s="27">
        <f t="shared" si="3184"/>
        <v>0</v>
      </c>
      <c r="ZW121" s="27" t="str">
        <f t="shared" si="3185"/>
        <v>14</v>
      </c>
      <c r="ZX121" s="27">
        <f t="shared" si="3186"/>
        <v>0</v>
      </c>
      <c r="ZY121" s="27">
        <f t="shared" si="3187"/>
        <v>0</v>
      </c>
      <c r="ZZ121" s="27" t="str">
        <f t="shared" si="3188"/>
        <v>33</v>
      </c>
      <c r="AAA121" s="27">
        <f t="shared" si="3189"/>
        <v>0</v>
      </c>
      <c r="AAB121" s="27">
        <f t="shared" si="3190"/>
        <v>0</v>
      </c>
      <c r="AAC121" s="27" t="str">
        <f t="shared" si="3191"/>
        <v>27</v>
      </c>
      <c r="AAD121" s="27">
        <f t="shared" si="3192"/>
        <v>0</v>
      </c>
      <c r="AAE121" s="27">
        <f t="shared" si="3193"/>
        <v>0</v>
      </c>
      <c r="AAF121" s="27">
        <f t="shared" si="3194"/>
        <v>0</v>
      </c>
      <c r="AAG121" s="27">
        <f t="shared" si="3195"/>
        <v>0</v>
      </c>
      <c r="AAH121" s="27">
        <f t="shared" si="3196"/>
        <v>0</v>
      </c>
      <c r="AAI121" s="27">
        <f t="shared" si="3197"/>
        <v>0</v>
      </c>
      <c r="AAJ121" s="27">
        <f t="shared" si="3198"/>
        <v>0</v>
      </c>
      <c r="AAK121" s="27">
        <f t="shared" si="3199"/>
        <v>0</v>
      </c>
      <c r="AAL121" s="27">
        <f t="shared" si="3200"/>
        <v>0</v>
      </c>
      <c r="AAM121" s="27">
        <f t="shared" si="3201"/>
        <v>0</v>
      </c>
      <c r="AAN121" s="27">
        <f t="shared" si="3202"/>
        <v>0</v>
      </c>
      <c r="AAO121" s="27">
        <f t="shared" si="3203"/>
        <v>0</v>
      </c>
      <c r="AAP121" s="27">
        <f t="shared" si="3204"/>
        <v>0</v>
      </c>
      <c r="AAQ121" s="27">
        <f t="shared" si="3205"/>
        <v>0</v>
      </c>
      <c r="AAR121" s="27">
        <f t="shared" si="3206"/>
        <v>0</v>
      </c>
      <c r="AAS121" s="27">
        <f t="shared" si="3207"/>
        <v>0</v>
      </c>
      <c r="AAT121" s="27">
        <f t="shared" si="3208"/>
        <v>0</v>
      </c>
      <c r="AAU121" s="27">
        <f t="shared" si="3209"/>
        <v>0</v>
      </c>
      <c r="AAV121" s="27">
        <f t="shared" si="3210"/>
        <v>0</v>
      </c>
      <c r="AAW121" s="27">
        <f t="shared" si="3211"/>
        <v>0</v>
      </c>
      <c r="AAX121" s="27">
        <f t="shared" si="3212"/>
        <v>0</v>
      </c>
      <c r="AAY121" s="27">
        <f t="shared" si="3213"/>
        <v>0</v>
      </c>
      <c r="AAZ121" s="27">
        <f t="shared" si="3214"/>
        <v>0</v>
      </c>
      <c r="ABA121" s="27">
        <f t="shared" si="3215"/>
        <v>0</v>
      </c>
      <c r="ABB121" s="27">
        <f t="shared" si="3216"/>
        <v>0</v>
      </c>
      <c r="ABC121" s="27">
        <f t="shared" si="3217"/>
        <v>0</v>
      </c>
      <c r="ABD121" s="27">
        <f t="shared" si="3218"/>
        <v>0</v>
      </c>
      <c r="ABE121" s="27">
        <f t="shared" si="3219"/>
        <v>0</v>
      </c>
      <c r="ABF121" s="27">
        <f t="shared" si="3220"/>
        <v>0</v>
      </c>
      <c r="ABG121" s="27">
        <f t="shared" si="3221"/>
        <v>0</v>
      </c>
      <c r="ABH121" s="27">
        <f t="shared" si="3222"/>
        <v>0</v>
      </c>
      <c r="ABI121" s="27">
        <f t="shared" si="3223"/>
        <v>0</v>
      </c>
      <c r="ABJ121" s="27">
        <f t="shared" si="3224"/>
        <v>0</v>
      </c>
      <c r="ABK121" s="27">
        <f t="shared" si="3225"/>
        <v>0</v>
      </c>
      <c r="ABL121" s="27">
        <f t="shared" si="3226"/>
        <v>0</v>
      </c>
      <c r="ABM121" s="27">
        <f t="shared" si="3227"/>
        <v>0</v>
      </c>
      <c r="ABN121" s="27">
        <f t="shared" si="3228"/>
        <v>0</v>
      </c>
      <c r="ABO121" s="27">
        <f t="shared" si="3229"/>
        <v>0</v>
      </c>
      <c r="ABP121" s="27">
        <f t="shared" si="3230"/>
        <v>0</v>
      </c>
      <c r="ABQ121" s="27">
        <f t="shared" si="3231"/>
        <v>0</v>
      </c>
      <c r="ABR121" s="27">
        <f t="shared" si="3232"/>
        <v>0</v>
      </c>
      <c r="ABS121" s="27">
        <f t="shared" si="3233"/>
        <v>0</v>
      </c>
      <c r="ABT121" s="27">
        <f t="shared" si="3234"/>
        <v>0</v>
      </c>
      <c r="ABU121" s="27">
        <f t="shared" si="3235"/>
        <v>0</v>
      </c>
      <c r="ABV121" s="27">
        <f t="shared" si="3236"/>
        <v>0</v>
      </c>
      <c r="ABW121" s="27">
        <f t="shared" si="3237"/>
        <v>0</v>
      </c>
      <c r="ABY121" s="28">
        <f t="shared" si="3238"/>
        <v>369.2</v>
      </c>
      <c r="ABZ121" s="28">
        <f t="shared" si="3239"/>
        <v>0</v>
      </c>
      <c r="ACA121" s="28">
        <f t="shared" si="3240"/>
        <v>37.6</v>
      </c>
      <c r="ACB121" s="28">
        <f t="shared" si="3241"/>
        <v>0</v>
      </c>
      <c r="ACC121" s="28">
        <f t="shared" si="3242"/>
        <v>0</v>
      </c>
      <c r="ACD121" s="28">
        <f t="shared" si="3243"/>
        <v>388</v>
      </c>
      <c r="ACG121" s="27" t="str">
        <f t="shared" si="3244"/>
        <v>25.4</v>
      </c>
      <c r="ACH121" s="27" t="str">
        <f t="shared" si="3245"/>
        <v>0</v>
      </c>
      <c r="ACI121" s="27" t="str">
        <f t="shared" si="3246"/>
        <v>28</v>
      </c>
      <c r="ACJ121" s="27">
        <f t="shared" si="3247"/>
        <v>0</v>
      </c>
      <c r="ACK121" s="27">
        <f t="shared" si="3248"/>
        <v>0</v>
      </c>
      <c r="ACL121" s="27" t="str">
        <f t="shared" si="3249"/>
        <v>23.6</v>
      </c>
      <c r="ACM121" s="27">
        <f t="shared" si="3250"/>
        <v>0</v>
      </c>
      <c r="ACN121" s="27" t="str">
        <f t="shared" si="3251"/>
        <v>37.6</v>
      </c>
      <c r="ACO121" s="27" t="str">
        <f t="shared" si="3252"/>
        <v>31.8</v>
      </c>
      <c r="ACP121" s="27">
        <f t="shared" si="3253"/>
        <v>0</v>
      </c>
      <c r="ACQ121" s="27">
        <f t="shared" si="3254"/>
        <v>0</v>
      </c>
      <c r="ACR121" s="27" t="str">
        <f t="shared" si="3255"/>
        <v>35.8</v>
      </c>
      <c r="ACS121" s="27">
        <f t="shared" si="3256"/>
        <v>0</v>
      </c>
      <c r="ACT121" s="27">
        <f t="shared" si="3257"/>
        <v>0</v>
      </c>
      <c r="ACU121" s="27" t="str">
        <f t="shared" si="3258"/>
        <v>114.3</v>
      </c>
      <c r="ACV121" s="27">
        <f t="shared" si="3259"/>
        <v>0</v>
      </c>
      <c r="ACW121" s="27">
        <f t="shared" si="3260"/>
        <v>0</v>
      </c>
      <c r="ACX121" s="27">
        <f t="shared" si="3261"/>
        <v>0</v>
      </c>
      <c r="ACY121" s="27">
        <f t="shared" si="3262"/>
        <v>0</v>
      </c>
      <c r="ACZ121" s="27">
        <f t="shared" si="3263"/>
        <v>0</v>
      </c>
      <c r="ADA121" s="27" t="str">
        <f t="shared" si="3264"/>
        <v>53.2</v>
      </c>
      <c r="ADB121" s="27">
        <f t="shared" si="3265"/>
        <v>0</v>
      </c>
      <c r="ADC121" s="27">
        <f t="shared" si="3266"/>
        <v>0</v>
      </c>
      <c r="ADD121" s="27">
        <f t="shared" si="3267"/>
        <v>0</v>
      </c>
      <c r="ADE121" s="27">
        <f t="shared" si="3268"/>
        <v>0</v>
      </c>
      <c r="ADF121" s="27">
        <f t="shared" si="3269"/>
        <v>0</v>
      </c>
      <c r="ADG121" s="27" t="str">
        <f t="shared" si="3270"/>
        <v>0.8</v>
      </c>
      <c r="ADH121" s="27">
        <f t="shared" si="3271"/>
        <v>0</v>
      </c>
      <c r="ADI121" s="27">
        <f t="shared" si="3272"/>
        <v>0</v>
      </c>
      <c r="ADJ121" s="27" t="str">
        <f t="shared" si="3273"/>
        <v>26.6</v>
      </c>
      <c r="ADK121" s="27">
        <f t="shared" si="3274"/>
        <v>0</v>
      </c>
      <c r="ADL121" s="27">
        <f t="shared" si="3275"/>
        <v>0</v>
      </c>
      <c r="ADM121" s="27" t="str">
        <f t="shared" si="3276"/>
        <v>9.5</v>
      </c>
      <c r="ADN121" s="27">
        <f t="shared" si="3277"/>
        <v>0</v>
      </c>
      <c r="ADO121" s="27">
        <f t="shared" si="3278"/>
        <v>0</v>
      </c>
      <c r="ADP121" s="27" t="str">
        <f t="shared" si="3279"/>
        <v>20.2</v>
      </c>
      <c r="ADQ121" s="27">
        <f t="shared" si="3280"/>
        <v>0</v>
      </c>
      <c r="ADR121" s="27">
        <f t="shared" si="3281"/>
        <v>0</v>
      </c>
      <c r="ADS121" s="27">
        <f t="shared" si="3282"/>
        <v>0</v>
      </c>
      <c r="ADT121" s="27">
        <f t="shared" si="3283"/>
        <v>0</v>
      </c>
      <c r="ADU121" s="27">
        <f t="shared" si="3284"/>
        <v>0</v>
      </c>
      <c r="ADV121" s="27">
        <f t="shared" si="3285"/>
        <v>0</v>
      </c>
      <c r="ADW121" s="27">
        <f t="shared" si="3286"/>
        <v>0</v>
      </c>
      <c r="ADX121" s="27">
        <f t="shared" si="3287"/>
        <v>0</v>
      </c>
      <c r="ADY121" s="27">
        <f t="shared" si="3288"/>
        <v>0</v>
      </c>
      <c r="ADZ121" s="27">
        <f t="shared" si="3289"/>
        <v>0</v>
      </c>
      <c r="AEA121" s="27">
        <f t="shared" si="3290"/>
        <v>0</v>
      </c>
      <c r="AEB121" s="27">
        <f t="shared" si="3291"/>
        <v>0</v>
      </c>
      <c r="AEC121" s="27">
        <f t="shared" si="3292"/>
        <v>0</v>
      </c>
      <c r="AED121" s="27">
        <f t="shared" si="3293"/>
        <v>0</v>
      </c>
      <c r="AEE121" s="27">
        <f t="shared" si="3294"/>
        <v>0</v>
      </c>
      <c r="AEF121" s="27">
        <f t="shared" si="3295"/>
        <v>0</v>
      </c>
      <c r="AEG121" s="27">
        <f t="shared" si="3296"/>
        <v>0</v>
      </c>
      <c r="AEH121" s="27">
        <f t="shared" si="3297"/>
        <v>0</v>
      </c>
      <c r="AEI121" s="27">
        <f t="shared" si="3298"/>
        <v>0</v>
      </c>
      <c r="AEJ121" s="27">
        <f t="shared" si="3299"/>
        <v>0</v>
      </c>
      <c r="AEK121" s="27">
        <f t="shared" si="3300"/>
        <v>0</v>
      </c>
      <c r="AEL121" s="27">
        <f t="shared" si="3301"/>
        <v>0</v>
      </c>
      <c r="AEM121" s="27">
        <f t="shared" si="3302"/>
        <v>0</v>
      </c>
      <c r="AEN121" s="27">
        <f t="shared" si="3303"/>
        <v>0</v>
      </c>
      <c r="AEO121" s="27">
        <f t="shared" si="3304"/>
        <v>0</v>
      </c>
      <c r="AEP121" s="27">
        <f t="shared" si="3305"/>
        <v>0</v>
      </c>
      <c r="AEQ121" s="27">
        <f t="shared" si="3306"/>
        <v>0</v>
      </c>
      <c r="AER121" s="27">
        <f t="shared" si="3307"/>
        <v>0</v>
      </c>
      <c r="AES121" s="27">
        <f t="shared" si="3308"/>
        <v>0</v>
      </c>
      <c r="AET121" s="27">
        <f t="shared" si="3309"/>
        <v>0</v>
      </c>
      <c r="AEU121" s="27">
        <f t="shared" si="3310"/>
        <v>0</v>
      </c>
      <c r="AEV121" s="27">
        <f t="shared" si="3311"/>
        <v>0</v>
      </c>
      <c r="AEW121" s="27">
        <f t="shared" si="3312"/>
        <v>0</v>
      </c>
      <c r="AEX121" s="27">
        <f t="shared" si="3313"/>
        <v>0</v>
      </c>
      <c r="AEY121" s="27">
        <f t="shared" si="3314"/>
        <v>0</v>
      </c>
      <c r="AEZ121" s="27">
        <f t="shared" si="3315"/>
        <v>0</v>
      </c>
      <c r="AFA121" s="27">
        <f t="shared" si="3316"/>
        <v>0</v>
      </c>
      <c r="AFB121" s="27">
        <f t="shared" si="3317"/>
        <v>0</v>
      </c>
      <c r="AFC121" s="27">
        <f t="shared" si="3318"/>
        <v>0</v>
      </c>
      <c r="AFD121" s="27">
        <f t="shared" si="3319"/>
        <v>0</v>
      </c>
      <c r="AFE121" s="27">
        <f t="shared" si="3320"/>
        <v>0</v>
      </c>
      <c r="AFF121" s="27">
        <f t="shared" si="3321"/>
        <v>0</v>
      </c>
      <c r="AFG121" s="27">
        <f t="shared" si="3322"/>
        <v>0</v>
      </c>
      <c r="AFH121" s="27">
        <f t="shared" si="3323"/>
        <v>0</v>
      </c>
      <c r="AFI121" s="27">
        <f t="shared" si="3324"/>
        <v>0</v>
      </c>
      <c r="AFJ121" s="27">
        <f t="shared" si="3325"/>
        <v>0</v>
      </c>
      <c r="AFL121" s="28">
        <f t="shared" si="2677"/>
        <v>28.75</v>
      </c>
      <c r="AFM121" s="28">
        <v>28.75</v>
      </c>
      <c r="AFN121" s="27">
        <v>6</v>
      </c>
      <c r="AFO121" s="27">
        <f t="shared" si="3326"/>
        <v>6</v>
      </c>
      <c r="AFP121" s="27">
        <f t="shared" si="3327"/>
        <v>6</v>
      </c>
      <c r="AFQ121" s="27">
        <f t="shared" si="3328"/>
        <v>6</v>
      </c>
      <c r="AFR121" s="27">
        <f t="shared" si="3329"/>
        <v>0</v>
      </c>
      <c r="AFS121" s="27">
        <f t="shared" si="3330"/>
        <v>0</v>
      </c>
      <c r="AFT121" s="27">
        <f t="shared" si="3331"/>
        <v>6</v>
      </c>
      <c r="AFU121" s="27">
        <f t="shared" si="3332"/>
        <v>0</v>
      </c>
      <c r="AFV121" s="27">
        <f t="shared" si="3333"/>
        <v>7</v>
      </c>
      <c r="AFW121" s="27">
        <f t="shared" si="3334"/>
        <v>6</v>
      </c>
      <c r="AFX121" s="27">
        <f t="shared" si="3335"/>
        <v>0</v>
      </c>
      <c r="AFY121" s="27">
        <f t="shared" si="3336"/>
        <v>0</v>
      </c>
      <c r="AFZ121" s="27">
        <f t="shared" si="3337"/>
        <v>6</v>
      </c>
      <c r="AGA121" s="27">
        <f t="shared" si="3338"/>
        <v>0</v>
      </c>
      <c r="AGB121" s="27">
        <f t="shared" si="3339"/>
        <v>0</v>
      </c>
      <c r="AGC121" s="27">
        <f t="shared" si="3340"/>
        <v>6</v>
      </c>
      <c r="AGD121" s="27">
        <f t="shared" si="3341"/>
        <v>0</v>
      </c>
      <c r="AGE121" s="27">
        <f t="shared" si="3342"/>
        <v>0</v>
      </c>
      <c r="AGF121" s="27">
        <f t="shared" si="3343"/>
        <v>0</v>
      </c>
      <c r="AGG121" s="27">
        <f t="shared" si="3344"/>
        <v>0</v>
      </c>
      <c r="AGH121" s="27">
        <f t="shared" si="3345"/>
        <v>0</v>
      </c>
      <c r="AGI121" s="27">
        <f t="shared" si="3346"/>
        <v>8</v>
      </c>
      <c r="AGJ121" s="27">
        <f t="shared" si="3347"/>
        <v>0</v>
      </c>
      <c r="AGK121" s="27">
        <f t="shared" si="3348"/>
        <v>0</v>
      </c>
      <c r="AGL121" s="27">
        <f t="shared" si="3349"/>
        <v>0</v>
      </c>
      <c r="AGM121" s="27">
        <f t="shared" si="3350"/>
        <v>0</v>
      </c>
      <c r="AGN121" s="27">
        <f t="shared" si="3351"/>
        <v>0</v>
      </c>
      <c r="AGO121" s="27">
        <f t="shared" si="3352"/>
        <v>6</v>
      </c>
      <c r="AGP121" s="27">
        <f t="shared" si="3353"/>
        <v>0</v>
      </c>
      <c r="AGQ121" s="27">
        <f t="shared" si="3354"/>
        <v>0</v>
      </c>
      <c r="AGR121" s="27">
        <f t="shared" si="3355"/>
        <v>6</v>
      </c>
      <c r="AGS121" s="27">
        <f t="shared" si="3356"/>
        <v>0</v>
      </c>
      <c r="AGT121" s="27">
        <f t="shared" si="3357"/>
        <v>0</v>
      </c>
      <c r="AGU121" s="27">
        <f t="shared" si="3358"/>
        <v>6</v>
      </c>
      <c r="AGV121" s="27">
        <f t="shared" si="3359"/>
        <v>0</v>
      </c>
      <c r="AGW121" s="27">
        <f t="shared" si="3360"/>
        <v>0</v>
      </c>
      <c r="AGX121" s="27">
        <f t="shared" si="3361"/>
        <v>6</v>
      </c>
      <c r="AGY121" s="27">
        <f t="shared" si="3362"/>
        <v>0</v>
      </c>
      <c r="AGZ121" s="27">
        <f t="shared" si="3363"/>
        <v>0</v>
      </c>
      <c r="AHA121" s="27">
        <f t="shared" si="3364"/>
        <v>0</v>
      </c>
      <c r="AHB121" s="27">
        <f t="shared" si="3365"/>
        <v>0</v>
      </c>
      <c r="AHC121" s="27">
        <f t="shared" si="3366"/>
        <v>0</v>
      </c>
      <c r="AHD121" s="27">
        <f t="shared" si="3367"/>
        <v>0</v>
      </c>
      <c r="AHE121" s="27">
        <f t="shared" si="3368"/>
        <v>0</v>
      </c>
      <c r="AHF121" s="27">
        <f t="shared" si="3369"/>
        <v>0</v>
      </c>
      <c r="AHG121" s="27">
        <f t="shared" si="3370"/>
        <v>0</v>
      </c>
      <c r="AHH121" s="27">
        <f t="shared" si="3371"/>
        <v>0</v>
      </c>
      <c r="AHI121" s="27">
        <f t="shared" si="3372"/>
        <v>0</v>
      </c>
      <c r="AHJ121" s="27">
        <f t="shared" si="3373"/>
        <v>0</v>
      </c>
      <c r="AHK121" s="27">
        <f t="shared" si="3374"/>
        <v>0</v>
      </c>
      <c r="AHL121" s="27">
        <f t="shared" si="3375"/>
        <v>0</v>
      </c>
      <c r="AHM121" s="27">
        <f t="shared" si="3376"/>
        <v>0</v>
      </c>
      <c r="AHN121" s="27">
        <f t="shared" si="3377"/>
        <v>0</v>
      </c>
      <c r="AHO121" s="27">
        <f t="shared" si="3378"/>
        <v>0</v>
      </c>
      <c r="AHP121" s="27">
        <f t="shared" si="3379"/>
        <v>0</v>
      </c>
      <c r="AHQ121" s="27">
        <f t="shared" si="3380"/>
        <v>0</v>
      </c>
      <c r="AHR121" s="27">
        <f t="shared" si="3381"/>
        <v>0</v>
      </c>
      <c r="AHS121" s="27">
        <f t="shared" si="3382"/>
        <v>0</v>
      </c>
      <c r="AHT121" s="27">
        <f t="shared" si="3383"/>
        <v>0</v>
      </c>
      <c r="AHU121" s="27">
        <f t="shared" si="3384"/>
        <v>0</v>
      </c>
      <c r="AHV121" s="27">
        <f t="shared" si="3385"/>
        <v>0</v>
      </c>
      <c r="AHW121" s="27">
        <f t="shared" si="3386"/>
        <v>0</v>
      </c>
      <c r="AHX121" s="27">
        <f t="shared" si="3387"/>
        <v>0</v>
      </c>
      <c r="AHY121" s="27">
        <f t="shared" si="3388"/>
        <v>0</v>
      </c>
      <c r="AHZ121" s="27">
        <f t="shared" si="3389"/>
        <v>0</v>
      </c>
      <c r="AIA121" s="27">
        <f t="shared" si="3390"/>
        <v>0</v>
      </c>
      <c r="AIB121" s="27">
        <f t="shared" si="3391"/>
        <v>0</v>
      </c>
      <c r="AIC121" s="27">
        <f t="shared" si="3392"/>
        <v>0</v>
      </c>
      <c r="AID121" s="27">
        <f t="shared" si="3393"/>
        <v>0</v>
      </c>
      <c r="AIE121" s="27">
        <f t="shared" si="3394"/>
        <v>0</v>
      </c>
      <c r="AIF121" s="27">
        <f t="shared" si="3395"/>
        <v>0</v>
      </c>
      <c r="AIG121" s="27">
        <f t="shared" si="3396"/>
        <v>0</v>
      </c>
      <c r="AIH121" s="27">
        <f t="shared" si="3397"/>
        <v>0</v>
      </c>
      <c r="AII121" s="27">
        <f t="shared" si="3398"/>
        <v>0</v>
      </c>
      <c r="AIJ121" s="27">
        <f t="shared" si="3399"/>
        <v>0</v>
      </c>
      <c r="AIK121" s="27">
        <f t="shared" si="3400"/>
        <v>0</v>
      </c>
      <c r="AIL121" s="27">
        <f t="shared" si="3401"/>
        <v>0</v>
      </c>
      <c r="AIM121" s="27">
        <f t="shared" si="3402"/>
        <v>0</v>
      </c>
      <c r="AIN121" s="27">
        <f t="shared" si="3403"/>
        <v>0</v>
      </c>
      <c r="AIO121" s="27">
        <f t="shared" si="3404"/>
        <v>0</v>
      </c>
      <c r="AIP121" s="27">
        <f t="shared" si="3405"/>
        <v>0</v>
      </c>
      <c r="AIQ121" s="27">
        <f t="shared" si="3406"/>
        <v>0</v>
      </c>
      <c r="AIR121" s="27">
        <f t="shared" si="3407"/>
        <v>0</v>
      </c>
      <c r="AIT121" s="27">
        <v>1</v>
      </c>
      <c r="AIU121" s="27">
        <v>1</v>
      </c>
      <c r="AIV121" s="27">
        <v>1</v>
      </c>
      <c r="AIW121" s="27">
        <f t="shared" si="3408"/>
        <v>0</v>
      </c>
      <c r="AIX121" s="27">
        <f t="shared" si="3409"/>
        <v>0</v>
      </c>
      <c r="AIY121" s="27">
        <f t="shared" si="3410"/>
        <v>0.25</v>
      </c>
      <c r="AIZ121" s="27">
        <f t="shared" si="3411"/>
        <v>0</v>
      </c>
      <c r="AJA121" s="27">
        <f t="shared" si="3412"/>
        <v>8</v>
      </c>
      <c r="AJB121" s="27">
        <f t="shared" si="3413"/>
        <v>16</v>
      </c>
      <c r="AJC121" s="27">
        <f t="shared" si="3414"/>
        <v>0</v>
      </c>
      <c r="AJD121" s="27">
        <f t="shared" si="3415"/>
        <v>0</v>
      </c>
      <c r="AJE121" s="27">
        <f t="shared" si="3416"/>
        <v>0.25</v>
      </c>
      <c r="AJF121" s="27">
        <f t="shared" si="3417"/>
        <v>0</v>
      </c>
      <c r="AJG121" s="27">
        <f t="shared" si="3418"/>
        <v>0</v>
      </c>
      <c r="AJH121" s="27">
        <f t="shared" si="3419"/>
        <v>0.25</v>
      </c>
      <c r="AJI121" s="27">
        <f t="shared" si="3420"/>
        <v>0</v>
      </c>
      <c r="AJJ121" s="27">
        <f t="shared" si="3421"/>
        <v>0</v>
      </c>
      <c r="AJK121" s="27">
        <f t="shared" si="3422"/>
        <v>0</v>
      </c>
      <c r="AJL121" s="27">
        <f t="shared" si="3423"/>
        <v>0</v>
      </c>
      <c r="AJM121" s="27">
        <f t="shared" si="3424"/>
        <v>0</v>
      </c>
      <c r="AJN121" s="27">
        <f t="shared" si="3425"/>
        <v>0.125</v>
      </c>
      <c r="AJO121" s="27">
        <f t="shared" si="3426"/>
        <v>0</v>
      </c>
      <c r="AJP121" s="27">
        <f t="shared" si="3427"/>
        <v>0</v>
      </c>
      <c r="AJQ121" s="27">
        <f t="shared" si="3428"/>
        <v>0</v>
      </c>
      <c r="AJR121" s="27">
        <f t="shared" si="3429"/>
        <v>0</v>
      </c>
      <c r="AJS121" s="27">
        <f t="shared" si="3430"/>
        <v>0</v>
      </c>
      <c r="AJT121" s="27">
        <f t="shared" si="3431"/>
        <v>0.125</v>
      </c>
      <c r="AJU121" s="27">
        <f t="shared" si="3432"/>
        <v>0</v>
      </c>
      <c r="AJV121" s="27">
        <f t="shared" si="3433"/>
        <v>0</v>
      </c>
      <c r="AJW121" s="27">
        <f t="shared" si="3434"/>
        <v>0.25</v>
      </c>
      <c r="AJX121" s="27">
        <f t="shared" si="3435"/>
        <v>0</v>
      </c>
      <c r="AJY121" s="27">
        <f t="shared" si="3436"/>
        <v>0</v>
      </c>
      <c r="AJZ121" s="27">
        <f t="shared" si="3437"/>
        <v>0.25</v>
      </c>
      <c r="AKA121" s="27">
        <f t="shared" si="3438"/>
        <v>0</v>
      </c>
      <c r="AKB121" s="27">
        <f t="shared" si="3439"/>
        <v>0</v>
      </c>
      <c r="AKC121" s="27">
        <f t="shared" si="3440"/>
        <v>0.25</v>
      </c>
      <c r="AKD121" s="27">
        <f t="shared" si="3441"/>
        <v>0</v>
      </c>
      <c r="AKE121" s="27">
        <f t="shared" si="3442"/>
        <v>0</v>
      </c>
      <c r="AKF121" s="27">
        <f t="shared" si="3443"/>
        <v>0</v>
      </c>
      <c r="AKG121" s="27">
        <f t="shared" si="3444"/>
        <v>0</v>
      </c>
      <c r="AKH121" s="27">
        <f t="shared" si="3445"/>
        <v>0</v>
      </c>
      <c r="AKI121" s="27">
        <f t="shared" si="3446"/>
        <v>0</v>
      </c>
      <c r="AKJ121" s="27">
        <f t="shared" si="3447"/>
        <v>0</v>
      </c>
      <c r="AKK121" s="27">
        <f t="shared" si="3448"/>
        <v>0</v>
      </c>
      <c r="AKL121" s="27">
        <f t="shared" si="3449"/>
        <v>0</v>
      </c>
      <c r="AKM121" s="27">
        <f t="shared" si="3450"/>
        <v>0</v>
      </c>
      <c r="AKN121" s="27">
        <f t="shared" si="3451"/>
        <v>0</v>
      </c>
      <c r="AKO121" s="27">
        <f t="shared" si="3452"/>
        <v>0</v>
      </c>
      <c r="AKP121" s="27">
        <f t="shared" si="3453"/>
        <v>0</v>
      </c>
      <c r="AKQ121" s="27">
        <f t="shared" si="3454"/>
        <v>0</v>
      </c>
      <c r="AKR121" s="27">
        <f t="shared" si="3455"/>
        <v>0</v>
      </c>
      <c r="AKS121" s="27">
        <f t="shared" si="3456"/>
        <v>0</v>
      </c>
      <c r="AKT121" s="27">
        <f t="shared" si="3457"/>
        <v>0</v>
      </c>
      <c r="AKU121" s="27">
        <f t="shared" si="3458"/>
        <v>0</v>
      </c>
      <c r="AKV121" s="27">
        <f t="shared" si="3459"/>
        <v>0</v>
      </c>
      <c r="AKW121" s="27">
        <f t="shared" si="3460"/>
        <v>0</v>
      </c>
      <c r="AKX121" s="27">
        <f t="shared" si="3461"/>
        <v>0</v>
      </c>
      <c r="AKY121" s="27">
        <f t="shared" si="3462"/>
        <v>0</v>
      </c>
      <c r="AKZ121" s="27">
        <f t="shared" si="3463"/>
        <v>0</v>
      </c>
      <c r="ALA121" s="27">
        <f t="shared" si="3464"/>
        <v>0</v>
      </c>
      <c r="ALB121" s="27">
        <f t="shared" si="3465"/>
        <v>0</v>
      </c>
      <c r="ALC121" s="27">
        <f t="shared" si="3466"/>
        <v>0</v>
      </c>
      <c r="ALD121" s="27">
        <f t="shared" si="3467"/>
        <v>0</v>
      </c>
      <c r="ALE121" s="27">
        <f t="shared" si="3468"/>
        <v>0</v>
      </c>
      <c r="ALF121" s="27">
        <f t="shared" si="3469"/>
        <v>0</v>
      </c>
      <c r="ALG121" s="27">
        <f t="shared" si="3470"/>
        <v>0</v>
      </c>
      <c r="ALH121" s="27">
        <f t="shared" si="3471"/>
        <v>0</v>
      </c>
      <c r="ALI121" s="27">
        <f t="shared" si="3472"/>
        <v>0</v>
      </c>
      <c r="ALJ121" s="27">
        <f t="shared" si="3473"/>
        <v>0</v>
      </c>
      <c r="ALK121" s="27">
        <f t="shared" si="3474"/>
        <v>0</v>
      </c>
      <c r="ALL121" s="27">
        <f t="shared" si="3475"/>
        <v>0</v>
      </c>
      <c r="ALM121" s="27">
        <f t="shared" si="3476"/>
        <v>0</v>
      </c>
      <c r="ALN121" s="27">
        <f t="shared" si="3477"/>
        <v>0</v>
      </c>
      <c r="ALO121" s="27">
        <f t="shared" si="3478"/>
        <v>0</v>
      </c>
      <c r="ALP121" s="27">
        <f t="shared" si="3479"/>
        <v>0</v>
      </c>
      <c r="ALQ121" s="27">
        <f t="shared" si="3480"/>
        <v>0</v>
      </c>
      <c r="ALR121" s="27">
        <f t="shared" si="3481"/>
        <v>0</v>
      </c>
      <c r="ALS121" s="27">
        <f t="shared" si="3482"/>
        <v>0</v>
      </c>
      <c r="ALT121" s="27">
        <f t="shared" si="3483"/>
        <v>0</v>
      </c>
      <c r="ALU121" s="27">
        <f t="shared" si="3484"/>
        <v>0</v>
      </c>
      <c r="ALV121" s="27">
        <f t="shared" si="3485"/>
        <v>0</v>
      </c>
      <c r="ALW121" s="27">
        <f t="shared" si="3486"/>
        <v>0</v>
      </c>
      <c r="AMK121" s="28">
        <v>1622</v>
      </c>
      <c r="AML121" s="28">
        <f t="shared" si="3487"/>
        <v>1622</v>
      </c>
      <c r="AMN121" s="28">
        <v>1714</v>
      </c>
      <c r="AMO121" s="27" t="str">
        <f t="shared" si="3488"/>
        <v>1703</v>
      </c>
      <c r="AMP121" s="27" t="str">
        <f t="shared" si="3489"/>
        <v>1684</v>
      </c>
      <c r="AMQ121" s="27" t="str">
        <f t="shared" si="3490"/>
        <v>1670</v>
      </c>
      <c r="AMR121" s="27" t="str">
        <f t="shared" si="3491"/>
        <v>1670</v>
      </c>
      <c r="AMS121" s="27" t="str">
        <f t="shared" si="3492"/>
        <v>1670</v>
      </c>
      <c r="AMT121" s="27" t="str">
        <f t="shared" si="3493"/>
        <v>1656</v>
      </c>
      <c r="AMU121" s="27" t="str">
        <f t="shared" si="3494"/>
        <v>1656</v>
      </c>
      <c r="AMV121" s="27" t="str">
        <f t="shared" si="3495"/>
        <v>1646</v>
      </c>
      <c r="AMW121" s="27" t="str">
        <f t="shared" si="3496"/>
        <v>1638</v>
      </c>
      <c r="AMX121" s="27" t="str">
        <f t="shared" si="3497"/>
        <v>1638</v>
      </c>
      <c r="AMY121" s="27" t="str">
        <f t="shared" si="3498"/>
        <v>1638</v>
      </c>
      <c r="AMZ121" s="27" t="str">
        <f t="shared" si="3499"/>
        <v>1629</v>
      </c>
      <c r="ANA121" s="27" t="str">
        <f t="shared" si="3500"/>
        <v>1629</v>
      </c>
      <c r="ANB121" s="27" t="str">
        <f t="shared" si="3501"/>
        <v>1629</v>
      </c>
      <c r="ANC121" s="27" t="str">
        <f t="shared" si="3502"/>
        <v>1647</v>
      </c>
      <c r="AND121" s="27" t="str">
        <f t="shared" si="3503"/>
        <v>1647</v>
      </c>
      <c r="ANE121" s="27" t="str">
        <f t="shared" si="3504"/>
        <v>1647</v>
      </c>
      <c r="ANF121" s="27" t="str">
        <f t="shared" si="3505"/>
        <v>1647</v>
      </c>
      <c r="ANG121" s="27" t="str">
        <f t="shared" si="3506"/>
        <v>1647</v>
      </c>
      <c r="ANH121" s="27" t="str">
        <f t="shared" si="3507"/>
        <v>1647</v>
      </c>
      <c r="ANI121" s="27" t="str">
        <f t="shared" si="3508"/>
        <v>1664</v>
      </c>
      <c r="ANJ121" s="27" t="str">
        <f t="shared" si="3509"/>
        <v>1664</v>
      </c>
      <c r="ANK121" s="27" t="str">
        <f t="shared" si="3510"/>
        <v>1664</v>
      </c>
      <c r="ANL121" s="27" t="str">
        <f t="shared" si="3511"/>
        <v>1664</v>
      </c>
      <c r="ANM121" s="27" t="str">
        <f t="shared" si="3512"/>
        <v>1664</v>
      </c>
      <c r="ANN121" s="27" t="str">
        <f t="shared" si="3513"/>
        <v>1664</v>
      </c>
      <c r="ANO121" s="27" t="str">
        <f t="shared" si="3514"/>
        <v>1650</v>
      </c>
      <c r="ANP121" s="27" t="str">
        <f t="shared" si="3515"/>
        <v>1650</v>
      </c>
      <c r="ANQ121" s="27" t="str">
        <f t="shared" si="3516"/>
        <v>1650</v>
      </c>
      <c r="ANR121" s="27" t="str">
        <f t="shared" si="3517"/>
        <v>1640</v>
      </c>
      <c r="ANS121" s="27" t="str">
        <f t="shared" si="3518"/>
        <v>1640</v>
      </c>
      <c r="ANT121" s="27" t="str">
        <f t="shared" si="3519"/>
        <v>1640</v>
      </c>
      <c r="ANU121" s="27" t="str">
        <f t="shared" si="3520"/>
        <v>1630</v>
      </c>
      <c r="ANV121" s="27" t="str">
        <f t="shared" si="3521"/>
        <v>1630</v>
      </c>
      <c r="ANW121" s="27" t="str">
        <f t="shared" si="3522"/>
        <v>1630</v>
      </c>
      <c r="ANX121" s="27" t="str">
        <f t="shared" si="3523"/>
        <v>1622</v>
      </c>
      <c r="ANY121" s="27" t="str">
        <f t="shared" si="3524"/>
        <v>1622</v>
      </c>
      <c r="ANZ121" s="27" t="str">
        <f t="shared" si="3525"/>
        <v>1622</v>
      </c>
      <c r="AOA121" s="27" t="str">
        <f t="shared" si="3526"/>
        <v>1622</v>
      </c>
      <c r="AOB121" s="27" t="str">
        <f t="shared" si="3527"/>
        <v>1622</v>
      </c>
      <c r="AOC121" s="27" t="str">
        <f t="shared" si="3528"/>
        <v>1622</v>
      </c>
      <c r="AOD121" s="27" t="str">
        <f t="shared" si="3529"/>
        <v>1622</v>
      </c>
      <c r="AOE121" s="27" t="str">
        <f t="shared" si="3530"/>
        <v>1622</v>
      </c>
      <c r="AOF121" s="27" t="str">
        <f t="shared" si="3531"/>
        <v>1622</v>
      </c>
      <c r="AOG121" s="27" t="str">
        <f t="shared" si="3532"/>
        <v>1622</v>
      </c>
      <c r="AOH121" s="27" t="str">
        <f t="shared" si="3533"/>
        <v>1622</v>
      </c>
      <c r="AOI121" s="27" t="str">
        <f t="shared" si="3534"/>
        <v>1622</v>
      </c>
      <c r="AOJ121" s="27" t="str">
        <f t="shared" si="3535"/>
        <v>1622</v>
      </c>
      <c r="AOK121" s="27" t="str">
        <f t="shared" si="3536"/>
        <v>1622</v>
      </c>
      <c r="AOL121" s="27" t="str">
        <f t="shared" si="3537"/>
        <v>1622</v>
      </c>
      <c r="AOM121" s="27" t="str">
        <f t="shared" si="3538"/>
        <v>1622</v>
      </c>
      <c r="AON121" s="27" t="str">
        <f t="shared" si="3539"/>
        <v>1622</v>
      </c>
      <c r="AOO121" s="27" t="str">
        <f t="shared" si="3540"/>
        <v>1622</v>
      </c>
      <c r="AOP121" s="27" t="str">
        <f t="shared" si="3541"/>
        <v>1622</v>
      </c>
      <c r="AOQ121" s="27" t="str">
        <f t="shared" si="3542"/>
        <v>1622</v>
      </c>
      <c r="AOR121" s="27" t="str">
        <f t="shared" si="3543"/>
        <v>1622</v>
      </c>
      <c r="AOS121" s="27" t="str">
        <f t="shared" si="3544"/>
        <v>1622</v>
      </c>
      <c r="AOT121" s="27" t="str">
        <f t="shared" si="3545"/>
        <v>1622</v>
      </c>
      <c r="AOU121" s="27" t="str">
        <f t="shared" si="3546"/>
        <v>1622</v>
      </c>
      <c r="AOV121" s="27" t="str">
        <f t="shared" si="3547"/>
        <v>1622</v>
      </c>
      <c r="AOW121" s="27" t="str">
        <f t="shared" si="3548"/>
        <v>1622</v>
      </c>
      <c r="AOX121" s="27" t="str">
        <f t="shared" si="3549"/>
        <v>1622</v>
      </c>
      <c r="AOY121" s="27" t="str">
        <f t="shared" si="3550"/>
        <v>1622</v>
      </c>
      <c r="AOZ121" s="27" t="str">
        <f t="shared" si="3551"/>
        <v>1622</v>
      </c>
      <c r="APA121" s="27" t="str">
        <f t="shared" si="3552"/>
        <v>1622</v>
      </c>
      <c r="APB121" s="27" t="str">
        <f t="shared" si="3553"/>
        <v>1622</v>
      </c>
      <c r="APC121" s="27" t="str">
        <f t="shared" si="3554"/>
        <v>1622</v>
      </c>
      <c r="APD121" s="27" t="str">
        <f t="shared" si="3555"/>
        <v>1622</v>
      </c>
      <c r="APE121" s="27" t="str">
        <f t="shared" si="3556"/>
        <v>1622</v>
      </c>
      <c r="APF121" s="27" t="str">
        <f t="shared" si="3557"/>
        <v>1622</v>
      </c>
      <c r="APG121" s="27" t="str">
        <f t="shared" si="3558"/>
        <v>1622</v>
      </c>
      <c r="APH121" s="27" t="str">
        <f t="shared" si="3559"/>
        <v>1622</v>
      </c>
      <c r="API121" s="27" t="str">
        <f t="shared" si="3560"/>
        <v>1622</v>
      </c>
      <c r="APJ121" s="27" t="str">
        <f t="shared" si="3561"/>
        <v>1622</v>
      </c>
      <c r="APK121" s="27" t="str">
        <f t="shared" si="3562"/>
        <v>1622</v>
      </c>
      <c r="APL121" s="27" t="str">
        <f t="shared" si="3563"/>
        <v>1622</v>
      </c>
      <c r="APM121" s="27" t="str">
        <f t="shared" si="3564"/>
        <v>1622</v>
      </c>
      <c r="APN121" s="27" t="str">
        <f t="shared" si="3565"/>
        <v>1622</v>
      </c>
      <c r="APO121" s="27" t="str">
        <f t="shared" si="3566"/>
        <v>1622</v>
      </c>
      <c r="APP121" s="27" t="str">
        <f t="shared" si="3567"/>
        <v>1622</v>
      </c>
      <c r="APQ121" s="27" t="str">
        <f t="shared" si="3568"/>
        <v>1622</v>
      </c>
      <c r="APR121" s="27" t="str">
        <f t="shared" si="3569"/>
        <v>1622</v>
      </c>
    </row>
    <row r="122" spans="1:1011 1025:1110" x14ac:dyDescent="0.35">
      <c r="A122" s="27">
        <v>22</v>
      </c>
      <c r="B122" s="84" t="s">
        <v>130</v>
      </c>
      <c r="C122" s="91">
        <f>VLOOKUP(A122, Rankings!$A$2:$AN$129, 40, FALSE)</f>
        <v>120</v>
      </c>
      <c r="D122" s="24" t="s">
        <v>372</v>
      </c>
      <c r="I122" s="29">
        <f t="shared" si="2678"/>
        <v>12.5</v>
      </c>
      <c r="L122" s="27" t="s">
        <v>2214</v>
      </c>
      <c r="M122" s="27" t="s">
        <v>2448</v>
      </c>
      <c r="N122" s="27" t="s">
        <v>2743</v>
      </c>
      <c r="O122" s="27" t="s">
        <v>24</v>
      </c>
      <c r="P122" s="27" t="s">
        <v>3082</v>
      </c>
      <c r="Q122" s="27" t="s">
        <v>3272</v>
      </c>
      <c r="R122" s="27" t="s">
        <v>24</v>
      </c>
      <c r="S122" s="27" t="s">
        <v>24</v>
      </c>
      <c r="T122" s="27" t="s">
        <v>24</v>
      </c>
      <c r="U122" s="27" t="s">
        <v>24</v>
      </c>
      <c r="V122" s="27" t="s">
        <v>24</v>
      </c>
      <c r="W122" s="27" t="s">
        <v>4077</v>
      </c>
      <c r="X122" s="27" t="s">
        <v>24</v>
      </c>
      <c r="Y122" s="27" t="s">
        <v>24</v>
      </c>
      <c r="Z122" s="27" t="s">
        <v>4450</v>
      </c>
      <c r="AA122" s="27" t="s">
        <v>24</v>
      </c>
      <c r="AB122" s="27" t="s">
        <v>24</v>
      </c>
      <c r="AC122" s="27" t="s">
        <v>24</v>
      </c>
      <c r="AD122" s="27" t="s">
        <v>24</v>
      </c>
      <c r="AE122" s="27" t="s">
        <v>24</v>
      </c>
      <c r="AF122" s="27" t="s">
        <v>5030</v>
      </c>
      <c r="AG122" s="27" t="s">
        <v>24</v>
      </c>
      <c r="AH122" s="27" t="s">
        <v>24</v>
      </c>
      <c r="AI122" s="27" t="s">
        <v>5413</v>
      </c>
      <c r="AJ122" s="27" t="s">
        <v>24</v>
      </c>
      <c r="AK122" s="27" t="s">
        <v>24</v>
      </c>
      <c r="AL122" s="27" t="s">
        <v>5642</v>
      </c>
      <c r="AM122" s="27" t="s">
        <v>24</v>
      </c>
      <c r="AN122" s="27" t="s">
        <v>24</v>
      </c>
      <c r="AO122" s="27" t="s">
        <v>6021</v>
      </c>
      <c r="AP122" s="27" t="s">
        <v>24</v>
      </c>
      <c r="AQ122" s="27" t="s">
        <v>24</v>
      </c>
      <c r="AR122" s="27" t="s">
        <v>6302</v>
      </c>
      <c r="AS122" s="27" t="s">
        <v>24</v>
      </c>
      <c r="AT122" s="27" t="s">
        <v>24</v>
      </c>
      <c r="AU122" s="27" t="s">
        <v>6627</v>
      </c>
      <c r="AV122" s="27" t="s">
        <v>24</v>
      </c>
      <c r="AW122" s="27" t="s">
        <v>24</v>
      </c>
      <c r="AX122" s="27" t="s">
        <v>24</v>
      </c>
      <c r="AY122" s="27" t="s">
        <v>24</v>
      </c>
      <c r="AZ122" s="27" t="s">
        <v>24</v>
      </c>
      <c r="BA122" s="27" t="s">
        <v>24</v>
      </c>
      <c r="BB122" s="27" t="s">
        <v>24</v>
      </c>
      <c r="BC122" s="27" t="s">
        <v>24</v>
      </c>
      <c r="BD122" s="27" t="s">
        <v>24</v>
      </c>
      <c r="BE122" s="27" t="s">
        <v>24</v>
      </c>
      <c r="BF122" s="27" t="s">
        <v>24</v>
      </c>
      <c r="BG122" s="27" t="s">
        <v>24</v>
      </c>
      <c r="BH122" s="27" t="s">
        <v>24</v>
      </c>
      <c r="BI122" s="27" t="s">
        <v>24</v>
      </c>
      <c r="BJ122" s="27" t="s">
        <v>24</v>
      </c>
      <c r="BK122" s="27" t="s">
        <v>24</v>
      </c>
      <c r="BL122" s="27" t="s">
        <v>24</v>
      </c>
      <c r="BM122" s="27" t="s">
        <v>24</v>
      </c>
      <c r="BN122" s="27" t="s">
        <v>24</v>
      </c>
      <c r="BO122" s="27" t="s">
        <v>24</v>
      </c>
      <c r="BP122" s="27" t="s">
        <v>24</v>
      </c>
      <c r="BQ122" s="27" t="s">
        <v>24</v>
      </c>
      <c r="BR122" s="27" t="s">
        <v>24</v>
      </c>
      <c r="BS122" s="27" t="s">
        <v>24</v>
      </c>
      <c r="BT122" s="27" t="s">
        <v>24</v>
      </c>
      <c r="BU122" s="27" t="s">
        <v>24</v>
      </c>
      <c r="BV122" s="27" t="s">
        <v>24</v>
      </c>
      <c r="BW122" s="27" t="s">
        <v>24</v>
      </c>
      <c r="BX122" s="27" t="s">
        <v>24</v>
      </c>
      <c r="BY122" s="27" t="s">
        <v>24</v>
      </c>
      <c r="BZ122" s="27" t="s">
        <v>24</v>
      </c>
      <c r="CA122" s="27" t="s">
        <v>24</v>
      </c>
      <c r="CB122" s="27" t="s">
        <v>24</v>
      </c>
      <c r="CC122" s="27" t="s">
        <v>24</v>
      </c>
      <c r="CD122" s="27" t="s">
        <v>24</v>
      </c>
      <c r="CE122" s="27" t="s">
        <v>24</v>
      </c>
      <c r="CF122" s="27" t="s">
        <v>24</v>
      </c>
      <c r="CG122" s="27" t="s">
        <v>24</v>
      </c>
      <c r="CH122" s="27" t="s">
        <v>24</v>
      </c>
      <c r="CI122" s="27" t="s">
        <v>24</v>
      </c>
      <c r="CJ122" s="27" t="s">
        <v>24</v>
      </c>
      <c r="CK122" s="27" t="s">
        <v>24</v>
      </c>
      <c r="CL122" s="27" t="s">
        <v>24</v>
      </c>
      <c r="CM122" s="27" t="s">
        <v>24</v>
      </c>
      <c r="CN122" s="27" t="s">
        <v>24</v>
      </c>
      <c r="CO122" s="27" t="s">
        <v>24</v>
      </c>
      <c r="CQ122" s="28">
        <f t="shared" si="2679"/>
        <v>2</v>
      </c>
      <c r="CR122" s="28">
        <f t="shared" si="2680"/>
        <v>4</v>
      </c>
      <c r="CS122" s="28">
        <f t="shared" si="2681"/>
        <v>1</v>
      </c>
      <c r="CT122" s="28">
        <f t="shared" si="2682"/>
        <v>5</v>
      </c>
      <c r="CU122" s="28">
        <f t="shared" si="2683"/>
        <v>1</v>
      </c>
      <c r="CV122" s="28">
        <f t="shared" si="2684"/>
        <v>4</v>
      </c>
      <c r="CW122" s="28">
        <f t="shared" si="2685"/>
        <v>1</v>
      </c>
      <c r="CX122" s="28">
        <f t="shared" si="2686"/>
        <v>3</v>
      </c>
      <c r="CY122" s="28">
        <f t="shared" si="2687"/>
        <v>0</v>
      </c>
      <c r="CZ122" s="28">
        <f t="shared" si="2688"/>
        <v>0</v>
      </c>
      <c r="DA122" s="28">
        <f t="shared" si="2689"/>
        <v>0</v>
      </c>
      <c r="DB122" s="28">
        <f t="shared" si="2690"/>
        <v>0</v>
      </c>
      <c r="DC122" s="28">
        <f t="shared" si="2691"/>
        <v>0</v>
      </c>
      <c r="DD122" s="28">
        <f t="shared" si="2692"/>
        <v>0</v>
      </c>
      <c r="DE122" s="28">
        <f t="shared" si="2693"/>
        <v>0</v>
      </c>
      <c r="DF122" s="28">
        <f t="shared" si="2694"/>
        <v>1</v>
      </c>
      <c r="DG122" s="28">
        <f t="shared" si="2695"/>
        <v>0</v>
      </c>
      <c r="DH122" s="28">
        <f t="shared" si="2696"/>
        <v>0</v>
      </c>
      <c r="DI122" s="28">
        <f t="shared" si="2697"/>
        <v>0</v>
      </c>
      <c r="DJ122" s="28">
        <f t="shared" si="2698"/>
        <v>0</v>
      </c>
      <c r="DK122" s="28">
        <f t="shared" si="2699"/>
        <v>0</v>
      </c>
      <c r="DL122" s="28">
        <f t="shared" si="2700"/>
        <v>0</v>
      </c>
      <c r="DM122" s="28">
        <f t="shared" si="2701"/>
        <v>0</v>
      </c>
      <c r="DN122" s="28">
        <f t="shared" si="2702"/>
        <v>0</v>
      </c>
      <c r="DO122" s="28">
        <f t="shared" si="2703"/>
        <v>0</v>
      </c>
      <c r="DP122" s="28">
        <f t="shared" si="2704"/>
        <v>1</v>
      </c>
      <c r="DR122">
        <f t="shared" si="2705"/>
        <v>4</v>
      </c>
      <c r="DS122">
        <f t="shared" si="2706"/>
        <v>2</v>
      </c>
      <c r="DT122">
        <f t="shared" si="2707"/>
        <v>4</v>
      </c>
      <c r="DU122">
        <f t="shared" si="2708"/>
        <v>0</v>
      </c>
      <c r="DV122">
        <f t="shared" si="2709"/>
        <v>12</v>
      </c>
      <c r="DW122">
        <f t="shared" si="2710"/>
        <v>4</v>
      </c>
      <c r="DX122">
        <f t="shared" si="2711"/>
        <v>0</v>
      </c>
      <c r="DY122">
        <f t="shared" si="2712"/>
        <v>0</v>
      </c>
      <c r="DZ122">
        <f t="shared" si="2713"/>
        <v>0</v>
      </c>
      <c r="EA122">
        <f t="shared" si="2714"/>
        <v>0</v>
      </c>
      <c r="EB122">
        <f t="shared" si="2715"/>
        <v>0</v>
      </c>
      <c r="EC122">
        <f t="shared" si="2716"/>
        <v>2</v>
      </c>
      <c r="ED122">
        <f t="shared" si="2717"/>
        <v>0</v>
      </c>
      <c r="EE122">
        <f t="shared" si="2718"/>
        <v>0</v>
      </c>
      <c r="EF122">
        <f t="shared" si="2719"/>
        <v>1</v>
      </c>
      <c r="EG122">
        <f t="shared" si="2720"/>
        <v>0</v>
      </c>
      <c r="EH122">
        <f t="shared" si="2721"/>
        <v>0</v>
      </c>
      <c r="EI122">
        <f t="shared" si="2722"/>
        <v>0</v>
      </c>
      <c r="EJ122">
        <f t="shared" si="2723"/>
        <v>0</v>
      </c>
      <c r="EK122">
        <f t="shared" si="2724"/>
        <v>0</v>
      </c>
      <c r="EL122">
        <f t="shared" si="2725"/>
        <v>4</v>
      </c>
      <c r="EM122">
        <f t="shared" si="2726"/>
        <v>0</v>
      </c>
      <c r="EN122">
        <f t="shared" si="2727"/>
        <v>0</v>
      </c>
      <c r="EO122">
        <f t="shared" si="2728"/>
        <v>1</v>
      </c>
      <c r="EP122">
        <f t="shared" si="2729"/>
        <v>0</v>
      </c>
      <c r="EQ122">
        <f t="shared" si="2730"/>
        <v>0</v>
      </c>
      <c r="ER122">
        <f t="shared" si="2731"/>
        <v>4</v>
      </c>
      <c r="ES122">
        <f t="shared" si="2732"/>
        <v>0</v>
      </c>
      <c r="ET122">
        <f t="shared" si="2733"/>
        <v>0</v>
      </c>
      <c r="EU122">
        <f t="shared" si="2734"/>
        <v>2</v>
      </c>
      <c r="EV122">
        <f t="shared" si="2735"/>
        <v>0</v>
      </c>
      <c r="EW122">
        <f t="shared" si="2736"/>
        <v>0</v>
      </c>
      <c r="EX122">
        <f t="shared" si="2737"/>
        <v>3</v>
      </c>
      <c r="EY122">
        <f t="shared" si="2738"/>
        <v>0</v>
      </c>
      <c r="EZ122">
        <f t="shared" si="2739"/>
        <v>0</v>
      </c>
      <c r="FA122">
        <f t="shared" si="2740"/>
        <v>2</v>
      </c>
      <c r="FB122">
        <f t="shared" si="2741"/>
        <v>0</v>
      </c>
      <c r="FC122">
        <f t="shared" si="2742"/>
        <v>0</v>
      </c>
      <c r="FD122">
        <f t="shared" si="2743"/>
        <v>0</v>
      </c>
      <c r="FE122">
        <f t="shared" si="2744"/>
        <v>0</v>
      </c>
      <c r="FF122">
        <f t="shared" si="2745"/>
        <v>0</v>
      </c>
      <c r="FG122">
        <f t="shared" si="2746"/>
        <v>0</v>
      </c>
      <c r="FH122">
        <f t="shared" si="2747"/>
        <v>0</v>
      </c>
      <c r="FI122">
        <f t="shared" si="2748"/>
        <v>0</v>
      </c>
      <c r="FJ122">
        <f t="shared" si="2749"/>
        <v>0</v>
      </c>
      <c r="FK122">
        <f t="shared" si="2750"/>
        <v>0</v>
      </c>
      <c r="FL122">
        <f t="shared" si="2751"/>
        <v>0</v>
      </c>
      <c r="FM122">
        <f t="shared" si="2752"/>
        <v>0</v>
      </c>
      <c r="FN122">
        <f t="shared" si="2753"/>
        <v>0</v>
      </c>
      <c r="FO122">
        <f t="shared" si="2754"/>
        <v>0</v>
      </c>
      <c r="FP122">
        <f t="shared" si="2755"/>
        <v>0</v>
      </c>
      <c r="FQ122">
        <f t="shared" si="2756"/>
        <v>0</v>
      </c>
      <c r="FR122">
        <f t="shared" si="2757"/>
        <v>0</v>
      </c>
      <c r="FS122">
        <f t="shared" si="2758"/>
        <v>0</v>
      </c>
      <c r="FT122">
        <f t="shared" si="2759"/>
        <v>0</v>
      </c>
      <c r="FU122">
        <f t="shared" si="2760"/>
        <v>0</v>
      </c>
      <c r="FV122">
        <f t="shared" si="2761"/>
        <v>0</v>
      </c>
      <c r="FW122">
        <f t="shared" si="2762"/>
        <v>0</v>
      </c>
      <c r="FX122">
        <f t="shared" si="2763"/>
        <v>0</v>
      </c>
      <c r="FY122">
        <f t="shared" si="2764"/>
        <v>0</v>
      </c>
      <c r="FZ122">
        <f t="shared" si="2765"/>
        <v>0</v>
      </c>
      <c r="GA122">
        <f t="shared" si="2766"/>
        <v>0</v>
      </c>
      <c r="GB122">
        <f t="shared" si="2767"/>
        <v>0</v>
      </c>
      <c r="GC122">
        <f t="shared" si="2768"/>
        <v>0</v>
      </c>
      <c r="GD122">
        <f t="shared" si="2769"/>
        <v>0</v>
      </c>
      <c r="GE122">
        <f t="shared" si="2770"/>
        <v>0</v>
      </c>
      <c r="GF122">
        <f t="shared" si="2771"/>
        <v>0</v>
      </c>
      <c r="GG122">
        <f t="shared" si="2772"/>
        <v>0</v>
      </c>
      <c r="GH122">
        <f t="shared" si="2773"/>
        <v>0</v>
      </c>
      <c r="GI122">
        <f t="shared" si="2774"/>
        <v>0</v>
      </c>
      <c r="GJ122">
        <f t="shared" si="2775"/>
        <v>0</v>
      </c>
      <c r="GK122">
        <f t="shared" si="2776"/>
        <v>0</v>
      </c>
      <c r="GL122">
        <f t="shared" si="2777"/>
        <v>0</v>
      </c>
      <c r="GM122">
        <f t="shared" si="2778"/>
        <v>0</v>
      </c>
      <c r="GN122">
        <f t="shared" si="2779"/>
        <v>0</v>
      </c>
      <c r="GO122">
        <f t="shared" si="2780"/>
        <v>0</v>
      </c>
      <c r="GP122">
        <f t="shared" si="2781"/>
        <v>0</v>
      </c>
      <c r="GQ122">
        <f t="shared" si="2782"/>
        <v>0</v>
      </c>
      <c r="GR122">
        <f t="shared" si="2783"/>
        <v>0</v>
      </c>
      <c r="GS122">
        <f t="shared" si="2784"/>
        <v>0</v>
      </c>
      <c r="GT122">
        <f t="shared" si="2785"/>
        <v>0</v>
      </c>
      <c r="GU122">
        <f t="shared" si="2786"/>
        <v>0</v>
      </c>
      <c r="GW122" s="28">
        <f t="shared" si="2787"/>
        <v>5.4668015904967335</v>
      </c>
      <c r="GX122" s="28">
        <f t="shared" si="2788"/>
        <v>0</v>
      </c>
      <c r="GY122" s="28">
        <f t="shared" si="2789"/>
        <v>0.25428454476336043</v>
      </c>
      <c r="GZ122" s="28">
        <f t="shared" si="2790"/>
        <v>0</v>
      </c>
      <c r="HA122" s="28">
        <f t="shared" si="2791"/>
        <v>0</v>
      </c>
      <c r="HB122" s="28">
        <f t="shared" si="2792"/>
        <v>5.5939438628784135</v>
      </c>
      <c r="HC122" s="28">
        <f t="shared" si="2793"/>
        <v>0.47971206013628759</v>
      </c>
      <c r="HE122">
        <f>IFERROR(VLOOKUP(_xlfn.NUMBERVALUE(MID(L122, SEARCH("!", L122)+1, SEARCH("+", L122)-SEARCH("!", L122)-1)), Rankings!$A$2:$BK$129, 63, FALSE),0)</f>
        <v>0.7577692959070047</v>
      </c>
      <c r="HF122">
        <f>IFERROR(VLOOKUP(_xlfn.NUMBERVALUE(MID(M122, SEARCH("!", M122)+1, SEARCH("+", M122)-SEARCH("!", M122)-1)), Rankings!$A$2:$BK$129, 63, FALSE),0)</f>
        <v>0.55259277607709756</v>
      </c>
      <c r="HG122">
        <f>IFERROR(VLOOKUP(_xlfn.NUMBERVALUE(MID(N122, SEARCH("!", N122)+1, SEARCH("+", N122)-SEARCH("!", N122)-1)), Rankings!$A$2:$BK$129, 63, FALSE),0)</f>
        <v>0.2676701877514836</v>
      </c>
      <c r="HH122">
        <f>IFERROR(VLOOKUP(_xlfn.NUMBERVALUE(MID(O122, SEARCH("!", O122)+1, SEARCH("+", O122)-SEARCH("!", O122)-1)), Rankings!$A$2:$BK$129, 63, FALSE),0)</f>
        <v>0</v>
      </c>
      <c r="HI122">
        <f>IFERROR(VLOOKUP(_xlfn.NUMBERVALUE(MID(P122, SEARCH("!", P122)+1, SEARCH("+", P122)-SEARCH("!", P122)-1)), Rankings!$A$2:$BK$129, 63, FALSE),0)</f>
        <v>0.25428454476336043</v>
      </c>
      <c r="HJ122">
        <f>IFERROR(VLOOKUP(_xlfn.NUMBERVALUE(MID(Q122, SEARCH("!", Q122)+1, SEARCH("+", Q122)-SEARCH("!", Q122)-1)), Rankings!$A$2:$BK$129, 63, FALSE),0)</f>
        <v>0.5614516636093988</v>
      </c>
      <c r="HK122">
        <f>IFERROR(VLOOKUP(_xlfn.NUMBERVALUE(MID(R122, SEARCH("!", R122)+1, SEARCH("+", R122)-SEARCH("!", R122)-1)), Rankings!$A$2:$BK$129, 63, FALSE),0)</f>
        <v>0</v>
      </c>
      <c r="HL122">
        <f>IFERROR(VLOOKUP(_xlfn.NUMBERVALUE(MID(S122, SEARCH("!", S122)+1, SEARCH("+", S122)-SEARCH("!", S122)-1)), Rankings!$A$2:$BK$129, 63, FALSE),0)</f>
        <v>0</v>
      </c>
      <c r="HM122">
        <f>IFERROR(VLOOKUP(_xlfn.NUMBERVALUE(MID(T122, SEARCH("!", T122)+1, SEARCH("+", T122)-SEARCH("!", T122)-1)), Rankings!$A$2:$BK$129, 63, FALSE),0)</f>
        <v>0</v>
      </c>
      <c r="HN122">
        <f>IFERROR(VLOOKUP(_xlfn.NUMBERVALUE(MID(U122, SEARCH("!", U122)+1, SEARCH("+", U122)-SEARCH("!", U122)-1)), Rankings!$A$2:$BK$129, 63, FALSE),0)</f>
        <v>0</v>
      </c>
      <c r="HO122">
        <f>IFERROR(VLOOKUP(_xlfn.NUMBERVALUE(MID(V122, SEARCH("!", V122)+1, SEARCH("+", V122)-SEARCH("!", V122)-1)), Rankings!$A$2:$BK$129, 63, FALSE),0)</f>
        <v>0</v>
      </c>
      <c r="HP122">
        <f>IFERROR(VLOOKUP(_xlfn.NUMBERVALUE(MID(W122, SEARCH("!", W122)+1, SEARCH("+", W122)-SEARCH("!", W122)-1)), Rankings!$A$2:$BK$129, 63, FALSE),0)</f>
        <v>0.71744721195333239</v>
      </c>
      <c r="HQ122">
        <f>IFERROR(VLOOKUP(_xlfn.NUMBERVALUE(MID(X122, SEARCH("!", X122)+1, SEARCH("+", X122)-SEARCH("!", X122)-1)), Rankings!$A$2:$BK$129, 63, FALSE),0)</f>
        <v>0</v>
      </c>
      <c r="HR122">
        <f>IFERROR(VLOOKUP(_xlfn.NUMBERVALUE(MID(Y122, SEARCH("!", Y122)+1, SEARCH("+", Y122)-SEARCH("!", Y122)-1)), Rankings!$A$2:$BK$129, 63, FALSE),0)</f>
        <v>0</v>
      </c>
      <c r="HS122">
        <f>IFERROR(VLOOKUP(_xlfn.NUMBERVALUE(MID(Z122, SEARCH("!", Z122)+1, SEARCH("+", Z122)-SEARCH("!", Z122)-1)), Rankings!$A$2:$BK$129, 63, FALSE),0)</f>
        <v>0.33262682534038235</v>
      </c>
      <c r="HT122">
        <f>IFERROR(VLOOKUP(_xlfn.NUMBERVALUE(MID(AA122, SEARCH("!", AA122)+1, SEARCH("+", AA122)-SEARCH("!", AA122)-1)), Rankings!$A$2:$BK$129, 63, FALSE),0)</f>
        <v>0</v>
      </c>
      <c r="HU122">
        <f>IFERROR(VLOOKUP(_xlfn.NUMBERVALUE(MID(AB122, SEARCH("!", AB122)+1, SEARCH("+", AB122)-SEARCH("!", AB122)-1)), Rankings!$A$2:$BK$129, 63, FALSE),0)</f>
        <v>0</v>
      </c>
      <c r="HV122">
        <f>IFERROR(VLOOKUP(_xlfn.NUMBERVALUE(MID(AC122, SEARCH("!", AC122)+1, SEARCH("+", AC122)-SEARCH("!", AC122)-1)), Rankings!$A$2:$BK$129, 63, FALSE),0)</f>
        <v>0</v>
      </c>
      <c r="HW122">
        <f>IFERROR(VLOOKUP(_xlfn.NUMBERVALUE(MID(AD122, SEARCH("!", AD122)+1, SEARCH("+", AD122)-SEARCH("!", AD122)-1)), Rankings!$A$2:$BK$129, 63, FALSE),0)</f>
        <v>0</v>
      </c>
      <c r="HX122">
        <f>IFERROR(VLOOKUP(_xlfn.NUMBERVALUE(MID(AE122, SEARCH("!", AE122)+1, SEARCH("+", AE122)-SEARCH("!", AE122)-1)), Rankings!$A$2:$BK$129, 63, FALSE),0)</f>
        <v>0</v>
      </c>
      <c r="HY122">
        <f>IFERROR(VLOOKUP(_xlfn.NUMBERVALUE(MID(AF122, SEARCH("!", AF122)+1, SEARCH("+", AF122)-SEARCH("!", AF122)-1)), Rankings!$A$2:$BK$129, 63, FALSE),0)</f>
        <v>0.3239042986229444</v>
      </c>
      <c r="HZ122">
        <f>IFERROR(VLOOKUP(_xlfn.NUMBERVALUE(MID(AG122, SEARCH("!", AG122)+1, SEARCH("+", AG122)-SEARCH("!", AG122)-1)), Rankings!$A$2:$BK$129, 63, FALSE),0)</f>
        <v>0</v>
      </c>
      <c r="IA122">
        <f>IFERROR(VLOOKUP(_xlfn.NUMBERVALUE(MID(AH122, SEARCH("!", AH122)+1, SEARCH("+", AH122)-SEARCH("!", AH122)-1)), Rankings!$A$2:$BK$129, 63, FALSE),0)</f>
        <v>0</v>
      </c>
      <c r="IB122">
        <f>IFERROR(VLOOKUP(_xlfn.NUMBERVALUE(MID(AI122, SEARCH("!", AI122)+1, SEARCH("+", AI122)-SEARCH("!", AI122)-1)), Rankings!$A$2:$BK$129, 63, FALSE),0)</f>
        <v>0.26403708703780177</v>
      </c>
      <c r="IC122">
        <f>IFERROR(VLOOKUP(_xlfn.NUMBERVALUE(MID(AJ122, SEARCH("!", AJ122)+1, SEARCH("+", AJ122)-SEARCH("!", AJ122)-1)), Rankings!$A$2:$BK$129, 63, FALSE),0)</f>
        <v>0</v>
      </c>
      <c r="ID122">
        <f>IFERROR(VLOOKUP(_xlfn.NUMBERVALUE(MID(AK122, SEARCH("!", AK122)+1, SEARCH("+", AK122)-SEARCH("!", AK122)-1)), Rankings!$A$2:$BK$129, 63, FALSE),0)</f>
        <v>0</v>
      </c>
      <c r="IE122">
        <f>IFERROR(VLOOKUP(_xlfn.NUMBERVALUE(MID(AL122, SEARCH("!", AL122)+1, SEARCH("+", AL122)-SEARCH("!", AL122)-1)), Rankings!$A$2:$BK$129, 63, FALSE),0)</f>
        <v>0.45999195434508988</v>
      </c>
      <c r="IF122">
        <f>IFERROR(VLOOKUP(_xlfn.NUMBERVALUE(MID(AM122, SEARCH("!", AM122)+1, SEARCH("+", AM122)-SEARCH("!", AM122)-1)), Rankings!$A$2:$BK$129, 63, FALSE),0)</f>
        <v>0</v>
      </c>
      <c r="IG122">
        <f>IFERROR(VLOOKUP(_xlfn.NUMBERVALUE(MID(AN122, SEARCH("!", AN122)+1, SEARCH("+", AN122)-SEARCH("!", AN122)-1)), Rankings!$A$2:$BK$129, 63, FALSE),0)</f>
        <v>0</v>
      </c>
      <c r="IH122">
        <f>IFERROR(VLOOKUP(_xlfn.NUMBERVALUE(MID(AO122, SEARCH("!", AO122)+1, SEARCH("+", AO122)-SEARCH("!", AO122)-1)), Rankings!$A$2:$BK$129, 63, FALSE),0)</f>
        <v>0.38337179356132184</v>
      </c>
      <c r="II122">
        <f>IFERROR(VLOOKUP(_xlfn.NUMBERVALUE(MID(AP122, SEARCH("!", AP122)+1, SEARCH("+", AP122)-SEARCH("!", AP122)-1)), Rankings!$A$2:$BK$129, 63, FALSE),0)</f>
        <v>0</v>
      </c>
      <c r="IJ122">
        <f>IFERROR(VLOOKUP(_xlfn.NUMBERVALUE(MID(AQ122, SEARCH("!", AQ122)+1, SEARCH("+", AQ122)-SEARCH("!", AQ122)-1)), Rankings!$A$2:$BK$129, 63, FALSE),0)</f>
        <v>0</v>
      </c>
      <c r="IK122">
        <f>IFERROR(VLOOKUP(_xlfn.NUMBERVALUE(MID(AR122, SEARCH("!", AR122)+1, SEARCH("+", AR122)-SEARCH("!", AR122)-1)), Rankings!$A$2:$BK$129, 63, FALSE),0)</f>
        <v>0.34847699079011563</v>
      </c>
      <c r="IL122">
        <f>IFERROR(VLOOKUP(_xlfn.NUMBERVALUE(MID(AS122, SEARCH("!", AS122)+1, SEARCH("+", AS122)-SEARCH("!", AS122)-1)), Rankings!$A$2:$BK$129, 63, FALSE),0)</f>
        <v>0</v>
      </c>
      <c r="IM122">
        <f>IFERROR(VLOOKUP(_xlfn.NUMBERVALUE(MID(AT122, SEARCH("!", AT122)+1, SEARCH("+", AT122)-SEARCH("!", AT122)-1)), Rankings!$A$2:$BK$129, 63, FALSE),0)</f>
        <v>0</v>
      </c>
      <c r="IN122">
        <f>IFERROR(VLOOKUP(_xlfn.NUMBERVALUE(MID(AU122, SEARCH("!", AU122)+1, SEARCH("+", AU122)-SEARCH("!", AU122)-1)), Rankings!$A$2:$BK$129, 63, FALSE),0)</f>
        <v>0.49746150550076101</v>
      </c>
      <c r="IO122">
        <f>IFERROR(VLOOKUP(_xlfn.NUMBERVALUE(MID(AV122, SEARCH("!", AV122)+1, SEARCH("+", AV122)-SEARCH("!", AV122)-1)), Rankings!$A$2:$BK$129, 63, FALSE),0)</f>
        <v>0</v>
      </c>
      <c r="IP122">
        <f>IFERROR(VLOOKUP(_xlfn.NUMBERVALUE(MID(AW122, SEARCH("!", AW122)+1, SEARCH("+", AW122)-SEARCH("!", AW122)-1)), Rankings!$A$2:$BK$129, 63, FALSE),0)</f>
        <v>0</v>
      </c>
      <c r="IQ122">
        <f>IFERROR(VLOOKUP(_xlfn.NUMBERVALUE(MID(AX122, SEARCH("!", AX122)+1, SEARCH("+", AX122)-SEARCH("!", AX122)-1)), Rankings!$A$2:$BK$129, 63, FALSE),0)</f>
        <v>0</v>
      </c>
      <c r="IR122">
        <f>IFERROR(VLOOKUP(_xlfn.NUMBERVALUE(MID(AY122, SEARCH("!", AY122)+1, SEARCH("+", AY122)-SEARCH("!", AY122)-1)), Rankings!$A$2:$BK$129, 63, FALSE),0)</f>
        <v>0</v>
      </c>
      <c r="IS122">
        <f>IFERROR(VLOOKUP(_xlfn.NUMBERVALUE(MID(AZ122, SEARCH("!", AZ122)+1, SEARCH("+", AZ122)-SEARCH("!", AZ122)-1)), Rankings!$A$2:$BK$129, 63, FALSE),0)</f>
        <v>0</v>
      </c>
      <c r="IT122">
        <f>IFERROR(VLOOKUP(_xlfn.NUMBERVALUE(MID(BA122, SEARCH("!", BA122)+1, SEARCH("+", BA122)-SEARCH("!", BA122)-1)), Rankings!$A$2:$BK$129, 63, FALSE),0)</f>
        <v>0</v>
      </c>
      <c r="IU122">
        <f>IFERROR(VLOOKUP(_xlfn.NUMBERVALUE(MID(BB122, SEARCH("!", BB122)+1, SEARCH("+", BB122)-SEARCH("!", BB122)-1)), Rankings!$A$2:$BK$129, 63, FALSE),0)</f>
        <v>0</v>
      </c>
      <c r="IV122">
        <f>IFERROR(VLOOKUP(_xlfn.NUMBERVALUE(MID(BC122, SEARCH("!", BC122)+1, SEARCH("+", BC122)-SEARCH("!", BC122)-1)), Rankings!$A$2:$BK$129, 63, FALSE),0)</f>
        <v>0</v>
      </c>
      <c r="IW122">
        <f>IFERROR(VLOOKUP(_xlfn.NUMBERVALUE(MID(BD122, SEARCH("!", BD122)+1, SEARCH("+", BD122)-SEARCH("!", BD122)-1)), Rankings!$A$2:$BK$129, 63, FALSE),0)</f>
        <v>0</v>
      </c>
      <c r="IX122">
        <f>IFERROR(VLOOKUP(_xlfn.NUMBERVALUE(MID(BE122, SEARCH("!", BE122)+1, SEARCH("+", BE122)-SEARCH("!", BE122)-1)), Rankings!$A$2:$BK$129, 63, FALSE),0)</f>
        <v>0</v>
      </c>
      <c r="IY122">
        <f>IFERROR(VLOOKUP(_xlfn.NUMBERVALUE(MID(BF122, SEARCH("!", BF122)+1, SEARCH("+", BF122)-SEARCH("!", BF122)-1)), Rankings!$A$2:$BK$129, 63, FALSE),0)</f>
        <v>0</v>
      </c>
      <c r="IZ122">
        <f>IFERROR(VLOOKUP(_xlfn.NUMBERVALUE(MID(BG122, SEARCH("!", BG122)+1, SEARCH("+", BG122)-SEARCH("!", BG122)-1)), Rankings!$A$2:$BK$129, 63, FALSE),0)</f>
        <v>0</v>
      </c>
      <c r="JA122">
        <f>IFERROR(VLOOKUP(_xlfn.NUMBERVALUE(MID(BH122, SEARCH("!", BH122)+1, SEARCH("+", BH122)-SEARCH("!", BH122)-1)), Rankings!$A$2:$BK$129, 63, FALSE),0)</f>
        <v>0</v>
      </c>
      <c r="JB122">
        <f>IFERROR(VLOOKUP(_xlfn.NUMBERVALUE(MID(BI122, SEARCH("!", BI122)+1, SEARCH("+", BI122)-SEARCH("!", BI122)-1)), Rankings!$A$2:$BK$129, 63, FALSE),0)</f>
        <v>0</v>
      </c>
      <c r="JC122">
        <f>IFERROR(VLOOKUP(_xlfn.NUMBERVALUE(MID(BJ122, SEARCH("!", BJ122)+1, SEARCH("+", BJ122)-SEARCH("!", BJ122)-1)), Rankings!$A$2:$BK$129, 63, FALSE),0)</f>
        <v>0</v>
      </c>
      <c r="JD122">
        <f>IFERROR(VLOOKUP(_xlfn.NUMBERVALUE(MID(BK122, SEARCH("!", BK122)+1, SEARCH("+", BK122)-SEARCH("!", BK122)-1)), Rankings!$A$2:$BK$129, 63, FALSE),0)</f>
        <v>0</v>
      </c>
      <c r="JE122">
        <f>IFERROR(VLOOKUP(_xlfn.NUMBERVALUE(MID(BL122, SEARCH("!", BL122)+1, SEARCH("+", BL122)-SEARCH("!", BL122)-1)), Rankings!$A$2:$BK$129, 63, FALSE),0)</f>
        <v>0</v>
      </c>
      <c r="JF122">
        <f>IFERROR(VLOOKUP(_xlfn.NUMBERVALUE(MID(BM122, SEARCH("!", BM122)+1, SEARCH("+", BM122)-SEARCH("!", BM122)-1)), Rankings!$A$2:$BK$129, 63, FALSE),0)</f>
        <v>0</v>
      </c>
      <c r="JG122">
        <f>IFERROR(VLOOKUP(_xlfn.NUMBERVALUE(MID(BN122, SEARCH("!", BN122)+1, SEARCH("+", BN122)-SEARCH("!", BN122)-1)), Rankings!$A$2:$BK$129, 63, FALSE),0)</f>
        <v>0</v>
      </c>
      <c r="JH122">
        <f>IFERROR(VLOOKUP(_xlfn.NUMBERVALUE(MID(BO122, SEARCH("!", BO122)+1, SEARCH("+", BO122)-SEARCH("!", BO122)-1)), Rankings!$A$2:$BK$129, 63, FALSE),0)</f>
        <v>0</v>
      </c>
      <c r="JI122">
        <f>IFERROR(VLOOKUP(_xlfn.NUMBERVALUE(MID(BP122, SEARCH("!", BP122)+1, SEARCH("+", BP122)-SEARCH("!", BP122)-1)), Rankings!$A$2:$BK$129, 63, FALSE),0)</f>
        <v>0</v>
      </c>
      <c r="JJ122">
        <f>IFERROR(VLOOKUP(_xlfn.NUMBERVALUE(MID(BQ122, SEARCH("!", BQ122)+1, SEARCH("+", BQ122)-SEARCH("!", BQ122)-1)), Rankings!$A$2:$BK$129, 63, FALSE),0)</f>
        <v>0</v>
      </c>
      <c r="JK122">
        <f>IFERROR(VLOOKUP(_xlfn.NUMBERVALUE(MID(BR122, SEARCH("!", BR122)+1, SEARCH("+", BR122)-SEARCH("!", BR122)-1)), Rankings!$A$2:$BK$129, 63, FALSE),0)</f>
        <v>0</v>
      </c>
      <c r="JL122">
        <f>IFERROR(VLOOKUP(_xlfn.NUMBERVALUE(MID(BS122, SEARCH("!", BS122)+1, SEARCH("+", BS122)-SEARCH("!", BS122)-1)), Rankings!$A$2:$BK$129, 63, FALSE),0)</f>
        <v>0</v>
      </c>
      <c r="JM122">
        <f>IFERROR(VLOOKUP(_xlfn.NUMBERVALUE(MID(BT122, SEARCH("!", BT122)+1, SEARCH("+", BT122)-SEARCH("!", BT122)-1)), Rankings!$A$2:$BK$129, 63, FALSE),0)</f>
        <v>0</v>
      </c>
      <c r="JN122">
        <f>IFERROR(VLOOKUP(_xlfn.NUMBERVALUE(MID(BU122, SEARCH("!", BU122)+1, SEARCH("+", BU122)-SEARCH("!", BU122)-1)), Rankings!$A$2:$BK$129, 63, FALSE),0)</f>
        <v>0</v>
      </c>
      <c r="JO122">
        <f>IFERROR(VLOOKUP(_xlfn.NUMBERVALUE(MID(BV122, SEARCH("!", BV122)+1, SEARCH("+", BV122)-SEARCH("!", BV122)-1)), Rankings!$A$2:$BK$129, 63, FALSE),0)</f>
        <v>0</v>
      </c>
      <c r="JP122">
        <f>IFERROR(VLOOKUP(_xlfn.NUMBERVALUE(MID(BW122, SEARCH("!", BW122)+1, SEARCH("+", BW122)-SEARCH("!", BW122)-1)), Rankings!$A$2:$BK$129, 63, FALSE),0)</f>
        <v>0</v>
      </c>
      <c r="JQ122">
        <f>IFERROR(VLOOKUP(_xlfn.NUMBERVALUE(MID(BX122, SEARCH("!", BX122)+1, SEARCH("+", BX122)-SEARCH("!", BX122)-1)), Rankings!$A$2:$BK$129, 63, FALSE),0)</f>
        <v>0</v>
      </c>
      <c r="JR122">
        <f>IFERROR(VLOOKUP(_xlfn.NUMBERVALUE(MID(BY122, SEARCH("!", BY122)+1, SEARCH("+", BY122)-SEARCH("!", BY122)-1)), Rankings!$A$2:$BK$129, 63, FALSE),0)</f>
        <v>0</v>
      </c>
      <c r="JS122">
        <f>IFERROR(VLOOKUP(_xlfn.NUMBERVALUE(MID(BZ122, SEARCH("!", BZ122)+1, SEARCH("+", BZ122)-SEARCH("!", BZ122)-1)), Rankings!$A$2:$BK$129, 63, FALSE),0)</f>
        <v>0</v>
      </c>
      <c r="JT122">
        <f>IFERROR(VLOOKUP(_xlfn.NUMBERVALUE(MID(CA122, SEARCH("!", CA122)+1, SEARCH("+", CA122)-SEARCH("!", CA122)-1)), Rankings!$A$2:$BK$129, 63, FALSE),0)</f>
        <v>0</v>
      </c>
      <c r="JU122">
        <f>IFERROR(VLOOKUP(_xlfn.NUMBERVALUE(MID(CB122, SEARCH("!", CB122)+1, SEARCH("+", CB122)-SEARCH("!", CB122)-1)), Rankings!$A$2:$BK$129, 63, FALSE),0)</f>
        <v>0</v>
      </c>
      <c r="JV122">
        <f>IFERROR(VLOOKUP(_xlfn.NUMBERVALUE(MID(CC122, SEARCH("!", CC122)+1, SEARCH("+", CC122)-SEARCH("!", CC122)-1)), Rankings!$A$2:$BK$129, 63, FALSE),0)</f>
        <v>0</v>
      </c>
      <c r="JW122">
        <f>IFERROR(VLOOKUP(_xlfn.NUMBERVALUE(MID(CD122, SEARCH("!", CD122)+1, SEARCH("+", CD122)-SEARCH("!", CD122)-1)), Rankings!$A$2:$BK$129, 63, FALSE),0)</f>
        <v>0</v>
      </c>
      <c r="JX122">
        <f>IFERROR(VLOOKUP(_xlfn.NUMBERVALUE(MID(CE122, SEARCH("!", CE122)+1, SEARCH("+", CE122)-SEARCH("!", CE122)-1)), Rankings!$A$2:$BK$129, 63, FALSE),0)</f>
        <v>0</v>
      </c>
      <c r="JY122">
        <f>IFERROR(VLOOKUP(_xlfn.NUMBERVALUE(MID(CF122, SEARCH("!", CF122)+1, SEARCH("+", CF122)-SEARCH("!", CF122)-1)), Rankings!$A$2:$BK$129, 63, FALSE),0)</f>
        <v>0</v>
      </c>
      <c r="JZ122">
        <f>IFERROR(VLOOKUP(_xlfn.NUMBERVALUE(MID(CG122, SEARCH("!", CG122)+1, SEARCH("+", CG122)-SEARCH("!", CG122)-1)), Rankings!$A$2:$BK$129, 63, FALSE),0)</f>
        <v>0</v>
      </c>
      <c r="KA122">
        <f>IFERROR(VLOOKUP(_xlfn.NUMBERVALUE(MID(CH122, SEARCH("!", CH122)+1, SEARCH("+", CH122)-SEARCH("!", CH122)-1)), Rankings!$A$2:$BK$129, 63, FALSE),0)</f>
        <v>0</v>
      </c>
      <c r="KB122">
        <f>IFERROR(VLOOKUP(_xlfn.NUMBERVALUE(MID(CI122, SEARCH("!", CI122)+1, SEARCH("+", CI122)-SEARCH("!", CI122)-1)), Rankings!$A$2:$BK$129, 63, FALSE),0)</f>
        <v>0</v>
      </c>
      <c r="KC122">
        <f>IFERROR(VLOOKUP(_xlfn.NUMBERVALUE(MID(CJ122, SEARCH("!", CJ122)+1, SEARCH("+", CJ122)-SEARCH("!", CJ122)-1)), Rankings!$A$2:$BK$129, 63, FALSE),0)</f>
        <v>0</v>
      </c>
      <c r="KD122">
        <f>IFERROR(VLOOKUP(_xlfn.NUMBERVALUE(MID(CK122, SEARCH("!", CK122)+1, SEARCH("+", CK122)-SEARCH("!", CK122)-1)), Rankings!$A$2:$BK$129, 63, FALSE),0)</f>
        <v>0</v>
      </c>
      <c r="KE122">
        <f>IFERROR(VLOOKUP(_xlfn.NUMBERVALUE(MID(CL122, SEARCH("!", CL122)+1, SEARCH("+", CL122)-SEARCH("!", CL122)-1)), Rankings!$A$2:$BK$129, 63, FALSE),0)</f>
        <v>0</v>
      </c>
      <c r="KF122">
        <f>IFERROR(VLOOKUP(_xlfn.NUMBERVALUE(MID(CM122, SEARCH("!", CM122)+1, SEARCH("+", CM122)-SEARCH("!", CM122)-1)), Rankings!$A$2:$BK$129, 63, FALSE),0)</f>
        <v>0</v>
      </c>
      <c r="KG122">
        <f>IFERROR(VLOOKUP(_xlfn.NUMBERVALUE(MID(CN122, SEARCH("!", CN122)+1, SEARCH("+", CN122)-SEARCH("!", CN122)-1)), Rankings!$A$2:$BK$129, 63, FALSE),0)</f>
        <v>0</v>
      </c>
      <c r="KH122">
        <f>IFERROR(VLOOKUP(_xlfn.NUMBERVALUE(MID(CO122, SEARCH("!", CO122)+1, SEARCH("+", CO122)-SEARCH("!", CO122)-1)), Rankings!$A$2:$BK$129, 63, FALSE),0)</f>
        <v>0</v>
      </c>
      <c r="KJ122" s="28">
        <f t="shared" si="2794"/>
        <v>149</v>
      </c>
      <c r="KK122" s="28">
        <f t="shared" si="2795"/>
        <v>0</v>
      </c>
      <c r="KL122" s="28">
        <f t="shared" si="2796"/>
        <v>9</v>
      </c>
      <c r="KM122" s="28">
        <f t="shared" si="2797"/>
        <v>0</v>
      </c>
      <c r="KN122" s="28">
        <f t="shared" si="2798"/>
        <v>0</v>
      </c>
      <c r="KO122" s="28">
        <f t="shared" si="2799"/>
        <v>120</v>
      </c>
      <c r="KP122" s="28">
        <f t="shared" si="2800"/>
        <v>153.5</v>
      </c>
      <c r="KQ122" s="28">
        <f t="shared" si="2801"/>
        <v>120</v>
      </c>
      <c r="KS122" s="27" t="str">
        <f t="shared" si="2802"/>
        <v>8</v>
      </c>
      <c r="KT122" s="27" t="str">
        <f t="shared" si="2803"/>
        <v>14</v>
      </c>
      <c r="KU122" s="27" t="str">
        <f t="shared" si="2804"/>
        <v>12</v>
      </c>
      <c r="KV122" s="27">
        <f t="shared" si="2805"/>
        <v>0</v>
      </c>
      <c r="KW122" s="27" t="str">
        <f t="shared" si="2806"/>
        <v>9</v>
      </c>
      <c r="KX122" s="27" t="str">
        <f t="shared" si="2807"/>
        <v>4</v>
      </c>
      <c r="KY122" s="27">
        <f t="shared" si="2808"/>
        <v>0</v>
      </c>
      <c r="KZ122" s="27">
        <f t="shared" si="2809"/>
        <v>0</v>
      </c>
      <c r="LA122" s="27">
        <f t="shared" si="2810"/>
        <v>0</v>
      </c>
      <c r="LB122" s="27">
        <f t="shared" si="2811"/>
        <v>0</v>
      </c>
      <c r="LC122" s="27">
        <f t="shared" si="2812"/>
        <v>0</v>
      </c>
      <c r="LD122" s="27" t="str">
        <f t="shared" si="2813"/>
        <v>14</v>
      </c>
      <c r="LE122" s="27">
        <f t="shared" si="2814"/>
        <v>0</v>
      </c>
      <c r="LF122" s="27">
        <f t="shared" si="2815"/>
        <v>0</v>
      </c>
      <c r="LG122" s="27" t="str">
        <f t="shared" si="2816"/>
        <v>20</v>
      </c>
      <c r="LH122" s="27">
        <f t="shared" si="2817"/>
        <v>0</v>
      </c>
      <c r="LI122" s="27">
        <f t="shared" si="2818"/>
        <v>0</v>
      </c>
      <c r="LJ122" s="27">
        <f t="shared" si="2819"/>
        <v>0</v>
      </c>
      <c r="LK122" s="27">
        <f t="shared" si="2820"/>
        <v>0</v>
      </c>
      <c r="LL122" s="27">
        <f t="shared" si="2821"/>
        <v>0</v>
      </c>
      <c r="LM122" s="27" t="str">
        <f t="shared" si="2822"/>
        <v>10</v>
      </c>
      <c r="LN122" s="27">
        <f t="shared" si="2823"/>
        <v>0</v>
      </c>
      <c r="LO122" s="27">
        <f t="shared" si="2824"/>
        <v>0</v>
      </c>
      <c r="LP122" s="27" t="str">
        <f t="shared" si="2825"/>
        <v>15</v>
      </c>
      <c r="LQ122" s="27">
        <f t="shared" si="2826"/>
        <v>0</v>
      </c>
      <c r="LR122" s="27">
        <f t="shared" si="2827"/>
        <v>0</v>
      </c>
      <c r="LS122" s="27" t="str">
        <f t="shared" si="2828"/>
        <v>11</v>
      </c>
      <c r="LT122" s="27">
        <f t="shared" si="2829"/>
        <v>0</v>
      </c>
      <c r="LU122" s="27">
        <f t="shared" si="2830"/>
        <v>0</v>
      </c>
      <c r="LV122" s="27" t="str">
        <f t="shared" si="2831"/>
        <v>8</v>
      </c>
      <c r="LW122" s="27">
        <f t="shared" si="2832"/>
        <v>0</v>
      </c>
      <c r="LX122" s="27">
        <f t="shared" si="2833"/>
        <v>0</v>
      </c>
      <c r="LY122" s="27" t="str">
        <f t="shared" si="2834"/>
        <v>22</v>
      </c>
      <c r="LZ122" s="27">
        <f t="shared" si="2835"/>
        <v>0</v>
      </c>
      <c r="MA122" s="27">
        <f t="shared" si="2836"/>
        <v>0</v>
      </c>
      <c r="MB122" s="27" t="str">
        <f t="shared" si="2837"/>
        <v>11</v>
      </c>
      <c r="MC122" s="27">
        <f t="shared" si="2838"/>
        <v>0</v>
      </c>
      <c r="MD122" s="27">
        <f t="shared" si="2839"/>
        <v>0</v>
      </c>
      <c r="ME122" s="27">
        <f t="shared" si="2840"/>
        <v>0</v>
      </c>
      <c r="MF122" s="27">
        <f t="shared" si="2841"/>
        <v>0</v>
      </c>
      <c r="MG122" s="27">
        <f t="shared" si="2842"/>
        <v>0</v>
      </c>
      <c r="MH122" s="27">
        <f t="shared" si="2843"/>
        <v>0</v>
      </c>
      <c r="MI122" s="27">
        <f t="shared" si="2844"/>
        <v>0</v>
      </c>
      <c r="MJ122" s="27">
        <f t="shared" si="2845"/>
        <v>0</v>
      </c>
      <c r="MK122" s="27">
        <f t="shared" si="2846"/>
        <v>0</v>
      </c>
      <c r="ML122" s="27">
        <f t="shared" si="2847"/>
        <v>0</v>
      </c>
      <c r="MM122" s="27">
        <f t="shared" si="2848"/>
        <v>0</v>
      </c>
      <c r="MN122" s="27">
        <f t="shared" si="2849"/>
        <v>0</v>
      </c>
      <c r="MO122" s="27">
        <f t="shared" si="2850"/>
        <v>0</v>
      </c>
      <c r="MP122" s="27">
        <f t="shared" si="2851"/>
        <v>0</v>
      </c>
      <c r="MQ122" s="27">
        <f t="shared" si="2852"/>
        <v>0</v>
      </c>
      <c r="MR122" s="27">
        <f t="shared" si="2853"/>
        <v>0</v>
      </c>
      <c r="MS122" s="27">
        <f t="shared" si="2854"/>
        <v>0</v>
      </c>
      <c r="MT122" s="27">
        <f t="shared" si="2855"/>
        <v>0</v>
      </c>
      <c r="MU122" s="27">
        <f t="shared" si="2856"/>
        <v>0</v>
      </c>
      <c r="MV122" s="27">
        <f t="shared" si="2857"/>
        <v>0</v>
      </c>
      <c r="MW122" s="27">
        <f t="shared" si="2858"/>
        <v>0</v>
      </c>
      <c r="MX122" s="27">
        <f t="shared" si="2859"/>
        <v>0</v>
      </c>
      <c r="MY122" s="27">
        <f t="shared" si="2860"/>
        <v>0</v>
      </c>
      <c r="MZ122" s="27">
        <f t="shared" si="2861"/>
        <v>0</v>
      </c>
      <c r="NA122" s="27">
        <f t="shared" si="2862"/>
        <v>0</v>
      </c>
      <c r="NB122" s="27">
        <f t="shared" si="2863"/>
        <v>0</v>
      </c>
      <c r="NC122" s="27">
        <f t="shared" si="2864"/>
        <v>0</v>
      </c>
      <c r="ND122" s="27">
        <f t="shared" si="2865"/>
        <v>0</v>
      </c>
      <c r="NE122" s="27">
        <f t="shared" si="2866"/>
        <v>0</v>
      </c>
      <c r="NF122" s="27">
        <f t="shared" si="2867"/>
        <v>0</v>
      </c>
      <c r="NG122" s="27">
        <f t="shared" si="2868"/>
        <v>0</v>
      </c>
      <c r="NH122" s="27">
        <f t="shared" si="2869"/>
        <v>0</v>
      </c>
      <c r="NI122" s="27">
        <f t="shared" si="2870"/>
        <v>0</v>
      </c>
      <c r="NJ122" s="27">
        <f t="shared" si="2871"/>
        <v>0</v>
      </c>
      <c r="NK122" s="27">
        <f t="shared" si="2872"/>
        <v>0</v>
      </c>
      <c r="NL122" s="27">
        <f t="shared" si="2873"/>
        <v>0</v>
      </c>
      <c r="NM122" s="27">
        <f t="shared" si="2874"/>
        <v>0</v>
      </c>
      <c r="NN122" s="27">
        <f t="shared" si="2875"/>
        <v>0</v>
      </c>
      <c r="NO122" s="27">
        <f t="shared" si="2876"/>
        <v>0</v>
      </c>
      <c r="NP122" s="27">
        <f t="shared" si="2877"/>
        <v>0</v>
      </c>
      <c r="NQ122" s="27">
        <f t="shared" si="2878"/>
        <v>0</v>
      </c>
      <c r="NR122" s="27">
        <f t="shared" si="2879"/>
        <v>0</v>
      </c>
      <c r="NS122" s="27">
        <f t="shared" si="2880"/>
        <v>0</v>
      </c>
      <c r="NT122" s="27">
        <f t="shared" si="2881"/>
        <v>0</v>
      </c>
      <c r="NU122" s="27">
        <f t="shared" si="2882"/>
        <v>0</v>
      </c>
      <c r="NV122" s="27">
        <f t="shared" si="2883"/>
        <v>0</v>
      </c>
      <c r="NX122" s="28">
        <f t="shared" si="2884"/>
        <v>239</v>
      </c>
      <c r="NY122" s="28">
        <f t="shared" si="2885"/>
        <v>0</v>
      </c>
      <c r="NZ122" s="28">
        <f t="shared" si="2886"/>
        <v>19</v>
      </c>
      <c r="OA122" s="28">
        <f t="shared" si="2887"/>
        <v>0</v>
      </c>
      <c r="OB122" s="28">
        <f t="shared" si="2888"/>
        <v>0</v>
      </c>
      <c r="OC122" s="28">
        <f t="shared" si="2889"/>
        <v>181</v>
      </c>
      <c r="OD122" s="28">
        <f t="shared" si="2890"/>
        <v>248.5</v>
      </c>
      <c r="OE122" s="28">
        <f t="shared" si="2891"/>
        <v>181</v>
      </c>
      <c r="OG122" s="27" t="str">
        <f t="shared" si="2892"/>
        <v>13</v>
      </c>
      <c r="OH122" s="27" t="str">
        <f t="shared" si="2893"/>
        <v>20</v>
      </c>
      <c r="OI122" s="27" t="str">
        <f t="shared" si="2894"/>
        <v>19</v>
      </c>
      <c r="OJ122" s="27">
        <f t="shared" si="2895"/>
        <v>0</v>
      </c>
      <c r="OK122" s="27" t="str">
        <f t="shared" si="2896"/>
        <v>19</v>
      </c>
      <c r="OL122" s="27" t="str">
        <f t="shared" si="2897"/>
        <v>29</v>
      </c>
      <c r="OM122" s="27">
        <f t="shared" si="2898"/>
        <v>0</v>
      </c>
      <c r="ON122" s="27">
        <f t="shared" si="2899"/>
        <v>0</v>
      </c>
      <c r="OO122" s="27">
        <f t="shared" si="2900"/>
        <v>0</v>
      </c>
      <c r="OP122" s="27">
        <f t="shared" si="2901"/>
        <v>0</v>
      </c>
      <c r="OQ122" s="27">
        <f t="shared" si="2902"/>
        <v>0</v>
      </c>
      <c r="OR122" s="27" t="str">
        <f t="shared" si="2903"/>
        <v>33</v>
      </c>
      <c r="OS122" s="27">
        <f t="shared" si="2904"/>
        <v>0</v>
      </c>
      <c r="OT122" s="27">
        <f t="shared" si="2905"/>
        <v>0</v>
      </c>
      <c r="OU122" s="27" t="str">
        <f t="shared" si="2906"/>
        <v>17</v>
      </c>
      <c r="OV122" s="27">
        <f t="shared" si="2907"/>
        <v>0</v>
      </c>
      <c r="OW122" s="27">
        <f t="shared" si="2908"/>
        <v>0</v>
      </c>
      <c r="OX122" s="27">
        <f t="shared" si="2909"/>
        <v>0</v>
      </c>
      <c r="OY122" s="27">
        <f t="shared" si="2910"/>
        <v>0</v>
      </c>
      <c r="OZ122" s="27">
        <f t="shared" si="2911"/>
        <v>0</v>
      </c>
      <c r="PA122" s="27" t="str">
        <f t="shared" si="2912"/>
        <v>17</v>
      </c>
      <c r="PB122" s="27">
        <f t="shared" si="2913"/>
        <v>0</v>
      </c>
      <c r="PC122" s="27">
        <f t="shared" si="2914"/>
        <v>0</v>
      </c>
      <c r="PD122" s="27" t="str">
        <f t="shared" si="2915"/>
        <v>12</v>
      </c>
      <c r="PE122" s="27">
        <f t="shared" si="2916"/>
        <v>0</v>
      </c>
      <c r="PF122" s="27">
        <f t="shared" si="2917"/>
        <v>0</v>
      </c>
      <c r="PG122" s="27" t="str">
        <f t="shared" si="2918"/>
        <v>17</v>
      </c>
      <c r="PH122" s="27">
        <f t="shared" si="2919"/>
        <v>0</v>
      </c>
      <c r="PI122" s="27">
        <f t="shared" si="2920"/>
        <v>0</v>
      </c>
      <c r="PJ122" s="27" t="str">
        <f t="shared" si="2921"/>
        <v>16</v>
      </c>
      <c r="PK122" s="27">
        <f t="shared" si="2922"/>
        <v>0</v>
      </c>
      <c r="PL122" s="27">
        <f t="shared" si="2923"/>
        <v>0</v>
      </c>
      <c r="PM122" s="27" t="str">
        <f t="shared" si="2924"/>
        <v>21</v>
      </c>
      <c r="PN122" s="27">
        <f t="shared" si="2925"/>
        <v>0</v>
      </c>
      <c r="PO122" s="27">
        <f t="shared" si="2926"/>
        <v>0</v>
      </c>
      <c r="PP122" s="27" t="str">
        <f t="shared" si="2927"/>
        <v>25</v>
      </c>
      <c r="PQ122" s="27">
        <f t="shared" si="2928"/>
        <v>0</v>
      </c>
      <c r="PR122" s="27">
        <f t="shared" si="2929"/>
        <v>0</v>
      </c>
      <c r="PS122" s="27">
        <f t="shared" si="2930"/>
        <v>0</v>
      </c>
      <c r="PT122" s="27">
        <f t="shared" si="2931"/>
        <v>0</v>
      </c>
      <c r="PU122" s="27">
        <f t="shared" si="2932"/>
        <v>0</v>
      </c>
      <c r="PV122" s="27">
        <f t="shared" si="2933"/>
        <v>0</v>
      </c>
      <c r="PW122" s="27">
        <f t="shared" si="2934"/>
        <v>0</v>
      </c>
      <c r="PX122" s="27">
        <f t="shared" si="2935"/>
        <v>0</v>
      </c>
      <c r="PY122" s="27">
        <f t="shared" si="2936"/>
        <v>0</v>
      </c>
      <c r="PZ122" s="27">
        <f t="shared" si="2937"/>
        <v>0</v>
      </c>
      <c r="QA122" s="27">
        <f t="shared" si="2938"/>
        <v>0</v>
      </c>
      <c r="QB122" s="27">
        <f t="shared" si="2939"/>
        <v>0</v>
      </c>
      <c r="QC122" s="27">
        <f t="shared" si="2940"/>
        <v>0</v>
      </c>
      <c r="QD122" s="27">
        <f t="shared" si="2941"/>
        <v>0</v>
      </c>
      <c r="QE122" s="27">
        <f t="shared" si="2942"/>
        <v>0</v>
      </c>
      <c r="QF122" s="27">
        <f t="shared" si="2943"/>
        <v>0</v>
      </c>
      <c r="QG122" s="27">
        <f t="shared" si="2944"/>
        <v>0</v>
      </c>
      <c r="QH122" s="27">
        <f t="shared" si="2945"/>
        <v>0</v>
      </c>
      <c r="QI122" s="27">
        <f t="shared" si="2946"/>
        <v>0</v>
      </c>
      <c r="QJ122" s="27">
        <f t="shared" si="2947"/>
        <v>0</v>
      </c>
      <c r="QK122" s="27">
        <f t="shared" si="2948"/>
        <v>0</v>
      </c>
      <c r="QL122" s="27">
        <f t="shared" si="2949"/>
        <v>0</v>
      </c>
      <c r="QM122" s="27">
        <f t="shared" si="2950"/>
        <v>0</v>
      </c>
      <c r="QN122" s="27">
        <f t="shared" si="2951"/>
        <v>0</v>
      </c>
      <c r="QO122" s="27">
        <f t="shared" si="2952"/>
        <v>0</v>
      </c>
      <c r="QP122" s="27">
        <f t="shared" si="2953"/>
        <v>0</v>
      </c>
      <c r="QQ122" s="27">
        <f t="shared" si="2954"/>
        <v>0</v>
      </c>
      <c r="QR122" s="27">
        <f t="shared" si="2955"/>
        <v>0</v>
      </c>
      <c r="QS122" s="27">
        <f t="shared" si="2956"/>
        <v>0</v>
      </c>
      <c r="QT122" s="27">
        <f t="shared" si="2957"/>
        <v>0</v>
      </c>
      <c r="QU122" s="27">
        <f t="shared" si="2958"/>
        <v>0</v>
      </c>
      <c r="QV122" s="27">
        <f t="shared" si="2959"/>
        <v>0</v>
      </c>
      <c r="QW122" s="27">
        <f t="shared" si="2960"/>
        <v>0</v>
      </c>
      <c r="QX122" s="27">
        <f t="shared" si="2961"/>
        <v>0</v>
      </c>
      <c r="QY122" s="27">
        <f t="shared" si="2962"/>
        <v>0</v>
      </c>
      <c r="QZ122" s="27">
        <f t="shared" si="2963"/>
        <v>0</v>
      </c>
      <c r="RA122" s="27">
        <f t="shared" si="2964"/>
        <v>0</v>
      </c>
      <c r="RB122" s="27">
        <f t="shared" si="2965"/>
        <v>0</v>
      </c>
      <c r="RC122" s="27">
        <f t="shared" si="2966"/>
        <v>0</v>
      </c>
      <c r="RD122" s="27">
        <f t="shared" si="2967"/>
        <v>0</v>
      </c>
      <c r="RE122" s="27">
        <f t="shared" si="2968"/>
        <v>0</v>
      </c>
      <c r="RF122" s="27">
        <f t="shared" si="2969"/>
        <v>0</v>
      </c>
      <c r="RG122" s="27">
        <f t="shared" si="2970"/>
        <v>0</v>
      </c>
      <c r="RH122" s="27">
        <f t="shared" si="2971"/>
        <v>0</v>
      </c>
      <c r="RI122" s="27">
        <f t="shared" si="2972"/>
        <v>0</v>
      </c>
      <c r="RJ122" s="27">
        <f t="shared" si="2973"/>
        <v>0</v>
      </c>
      <c r="RL122" s="28">
        <f t="shared" si="2974"/>
        <v>81</v>
      </c>
      <c r="RM122" s="28">
        <f t="shared" si="2975"/>
        <v>0</v>
      </c>
      <c r="RN122" s="28">
        <f t="shared" si="2976"/>
        <v>5</v>
      </c>
      <c r="RO122" s="28">
        <f t="shared" si="2977"/>
        <v>0</v>
      </c>
      <c r="RP122" s="28">
        <f t="shared" si="2978"/>
        <v>0</v>
      </c>
      <c r="RQ122" s="28">
        <f t="shared" si="2979"/>
        <v>83.5</v>
      </c>
      <c r="RT122" s="27" t="str">
        <f t="shared" si="2980"/>
        <v>6</v>
      </c>
      <c r="RU122" s="27" t="str">
        <f t="shared" si="2981"/>
        <v>7</v>
      </c>
      <c r="RV122" s="27" t="str">
        <f t="shared" si="2982"/>
        <v>9</v>
      </c>
      <c r="RW122" s="27" t="str">
        <f t="shared" si="2983"/>
        <v>0</v>
      </c>
      <c r="RX122" s="27" t="str">
        <f t="shared" si="2984"/>
        <v>5</v>
      </c>
      <c r="RY122" s="27" t="str">
        <f t="shared" si="2985"/>
        <v>3</v>
      </c>
      <c r="RZ122" s="27" t="str">
        <f t="shared" si="2986"/>
        <v>0</v>
      </c>
      <c r="SA122" s="27" t="str">
        <f t="shared" si="2987"/>
        <v>0</v>
      </c>
      <c r="SB122" s="27" t="str">
        <f t="shared" si="2988"/>
        <v>0</v>
      </c>
      <c r="SC122" s="27" t="str">
        <f t="shared" si="2989"/>
        <v>0</v>
      </c>
      <c r="SD122" s="27" t="str">
        <f t="shared" si="2990"/>
        <v>0</v>
      </c>
      <c r="SE122" s="27" t="str">
        <f t="shared" si="2991"/>
        <v>7</v>
      </c>
      <c r="SF122" s="27" t="str">
        <f t="shared" si="2992"/>
        <v>0</v>
      </c>
      <c r="SG122" s="27" t="str">
        <f t="shared" si="2993"/>
        <v>0</v>
      </c>
      <c r="SH122" s="27" t="str">
        <f t="shared" si="2994"/>
        <v>10</v>
      </c>
      <c r="SI122" s="27" t="str">
        <f t="shared" si="2995"/>
        <v>0</v>
      </c>
      <c r="SJ122" s="27" t="str">
        <f t="shared" si="2996"/>
        <v>0</v>
      </c>
      <c r="SK122" s="27" t="str">
        <f t="shared" si="2997"/>
        <v>0</v>
      </c>
      <c r="SL122" s="27" t="str">
        <f t="shared" si="2998"/>
        <v>0</v>
      </c>
      <c r="SM122" s="27" t="str">
        <f t="shared" si="2999"/>
        <v>0</v>
      </c>
      <c r="SN122" s="27" t="str">
        <f t="shared" si="3000"/>
        <v>5</v>
      </c>
      <c r="SO122" s="27" t="str">
        <f t="shared" si="3001"/>
        <v>0</v>
      </c>
      <c r="SP122" s="27" t="str">
        <f t="shared" si="3002"/>
        <v>0</v>
      </c>
      <c r="SQ122" s="27" t="str">
        <f t="shared" si="3003"/>
        <v>8</v>
      </c>
      <c r="SR122" s="27" t="str">
        <f t="shared" si="3004"/>
        <v>0</v>
      </c>
      <c r="SS122" s="27" t="str">
        <f t="shared" si="3005"/>
        <v>0</v>
      </c>
      <c r="ST122" s="27" t="str">
        <f t="shared" si="3006"/>
        <v>5</v>
      </c>
      <c r="SU122" s="27" t="str">
        <f t="shared" si="3007"/>
        <v>0</v>
      </c>
      <c r="SV122" s="27" t="str">
        <f t="shared" si="3008"/>
        <v>0</v>
      </c>
      <c r="SW122" s="27" t="str">
        <f t="shared" si="3009"/>
        <v>5</v>
      </c>
      <c r="SX122" s="27" t="str">
        <f t="shared" si="3010"/>
        <v>0</v>
      </c>
      <c r="SY122" s="27" t="str">
        <f t="shared" si="3011"/>
        <v>0</v>
      </c>
      <c r="SZ122" s="27" t="str">
        <f t="shared" si="3012"/>
        <v>10</v>
      </c>
      <c r="TA122" s="27" t="str">
        <f t="shared" si="3013"/>
        <v>0</v>
      </c>
      <c r="TB122" s="27" t="str">
        <f t="shared" si="3014"/>
        <v>0</v>
      </c>
      <c r="TC122" s="27" t="str">
        <f t="shared" si="3015"/>
        <v>6</v>
      </c>
      <c r="TD122" s="27" t="str">
        <f t="shared" si="3016"/>
        <v>0</v>
      </c>
      <c r="TE122" s="27" t="str">
        <f t="shared" si="3017"/>
        <v>0</v>
      </c>
      <c r="TF122" s="27" t="str">
        <f t="shared" si="3018"/>
        <v>0</v>
      </c>
      <c r="TG122" s="27" t="str">
        <f t="shared" si="3019"/>
        <v>0</v>
      </c>
      <c r="TH122" s="27" t="str">
        <f t="shared" si="3020"/>
        <v>0</v>
      </c>
      <c r="TI122" s="27" t="str">
        <f t="shared" si="3021"/>
        <v>0</v>
      </c>
      <c r="TJ122" s="27" t="str">
        <f t="shared" si="3022"/>
        <v>0</v>
      </c>
      <c r="TK122" s="27" t="str">
        <f t="shared" si="3023"/>
        <v>0</v>
      </c>
      <c r="TL122" s="27" t="str">
        <f t="shared" si="3024"/>
        <v>0</v>
      </c>
      <c r="TM122" s="27" t="str">
        <f t="shared" si="3025"/>
        <v>0</v>
      </c>
      <c r="TN122" s="27" t="str">
        <f t="shared" si="3026"/>
        <v>0</v>
      </c>
      <c r="TO122" s="27" t="str">
        <f t="shared" si="3027"/>
        <v>0</v>
      </c>
      <c r="TP122" s="27" t="str">
        <f t="shared" si="3028"/>
        <v>0</v>
      </c>
      <c r="TQ122" s="27" t="str">
        <f t="shared" si="3029"/>
        <v>0</v>
      </c>
      <c r="TR122" s="27" t="str">
        <f t="shared" si="3030"/>
        <v>0</v>
      </c>
      <c r="TS122" s="27" t="str">
        <f t="shared" si="3031"/>
        <v>0</v>
      </c>
      <c r="TT122" s="27" t="str">
        <f t="shared" si="3032"/>
        <v>0</v>
      </c>
      <c r="TU122" s="27" t="str">
        <f t="shared" si="3033"/>
        <v>0</v>
      </c>
      <c r="TV122" s="27" t="str">
        <f t="shared" si="3034"/>
        <v>0</v>
      </c>
      <c r="TW122" s="27" t="str">
        <f t="shared" si="3035"/>
        <v>0</v>
      </c>
      <c r="TX122" s="27" t="str">
        <f t="shared" si="3036"/>
        <v>0</v>
      </c>
      <c r="TY122" s="27" t="str">
        <f t="shared" si="3037"/>
        <v>0</v>
      </c>
      <c r="TZ122" s="27" t="str">
        <f t="shared" si="3038"/>
        <v>0</v>
      </c>
      <c r="UA122" s="27" t="str">
        <f t="shared" si="3039"/>
        <v>0</v>
      </c>
      <c r="UB122" s="27" t="str">
        <f t="shared" si="3040"/>
        <v>0</v>
      </c>
      <c r="UC122" s="27" t="str">
        <f t="shared" si="3041"/>
        <v>0</v>
      </c>
      <c r="UD122" s="27" t="str">
        <f t="shared" si="3042"/>
        <v>0</v>
      </c>
      <c r="UE122" s="27" t="str">
        <f t="shared" si="3043"/>
        <v>0</v>
      </c>
      <c r="UF122" s="27" t="str">
        <f t="shared" si="3044"/>
        <v>0</v>
      </c>
      <c r="UG122" s="27" t="str">
        <f t="shared" si="3045"/>
        <v>0</v>
      </c>
      <c r="UH122" s="27" t="str">
        <f t="shared" si="3046"/>
        <v>0</v>
      </c>
      <c r="UI122" s="27" t="str">
        <f t="shared" si="3047"/>
        <v>0</v>
      </c>
      <c r="UJ122" s="27" t="str">
        <f t="shared" si="3048"/>
        <v>0</v>
      </c>
      <c r="UK122" s="27" t="str">
        <f t="shared" si="3049"/>
        <v>0</v>
      </c>
      <c r="UL122" s="27" t="str">
        <f t="shared" si="3050"/>
        <v>0</v>
      </c>
      <c r="UM122" s="27" t="str">
        <f t="shared" si="3051"/>
        <v>0</v>
      </c>
      <c r="UN122" s="27" t="str">
        <f t="shared" si="3052"/>
        <v>0</v>
      </c>
      <c r="UO122" s="27" t="str">
        <f t="shared" si="3053"/>
        <v>0</v>
      </c>
      <c r="UP122" s="27" t="str">
        <f t="shared" si="3054"/>
        <v>0</v>
      </c>
      <c r="UQ122" s="27" t="str">
        <f t="shared" si="3055"/>
        <v>0</v>
      </c>
      <c r="UR122" s="27" t="str">
        <f t="shared" si="3056"/>
        <v>0</v>
      </c>
      <c r="US122" s="27" t="str">
        <f t="shared" si="3057"/>
        <v>0</v>
      </c>
      <c r="UT122" s="27" t="str">
        <f t="shared" si="3058"/>
        <v>0</v>
      </c>
      <c r="UU122" s="27" t="str">
        <f t="shared" si="3059"/>
        <v>0</v>
      </c>
      <c r="UV122" s="27" t="str">
        <f t="shared" si="3060"/>
        <v>0</v>
      </c>
      <c r="UW122" s="27" t="str">
        <f t="shared" si="3061"/>
        <v>0</v>
      </c>
      <c r="UY122" s="28">
        <f t="shared" si="3062"/>
        <v>-60.180000000000007</v>
      </c>
      <c r="UZ122" s="28">
        <f t="shared" si="3063"/>
        <v>0</v>
      </c>
      <c r="VA122" s="28">
        <f t="shared" si="3064"/>
        <v>-8.8800000000000008</v>
      </c>
      <c r="VB122" s="28">
        <f t="shared" si="3065"/>
        <v>0</v>
      </c>
      <c r="VC122" s="28">
        <f t="shared" si="3066"/>
        <v>0</v>
      </c>
      <c r="VD122" s="28">
        <f t="shared" si="3067"/>
        <v>-64.62</v>
      </c>
      <c r="VG122" s="27" t="str">
        <f t="shared" si="3068"/>
        <v>-4.89</v>
      </c>
      <c r="VH122" s="27" t="str">
        <f t="shared" si="3069"/>
        <v>-2.29</v>
      </c>
      <c r="VI122" s="27" t="str">
        <f t="shared" si="3070"/>
        <v>-6</v>
      </c>
      <c r="VJ122" s="27">
        <f t="shared" si="3071"/>
        <v>0</v>
      </c>
      <c r="VK122" s="27" t="str">
        <f t="shared" si="3072"/>
        <v>-8.88</v>
      </c>
      <c r="VL122" s="27" t="str">
        <f t="shared" si="3073"/>
        <v>-9.71</v>
      </c>
      <c r="VM122" s="27">
        <f t="shared" si="3074"/>
        <v>0</v>
      </c>
      <c r="VN122" s="27">
        <f t="shared" si="3075"/>
        <v>0</v>
      </c>
      <c r="VO122" s="27">
        <f t="shared" si="3076"/>
        <v>0</v>
      </c>
      <c r="VP122" s="27">
        <f t="shared" si="3077"/>
        <v>0</v>
      </c>
      <c r="VQ122" s="27">
        <f t="shared" si="3078"/>
        <v>0</v>
      </c>
      <c r="VR122" s="27" t="str">
        <f t="shared" si="3079"/>
        <v>-15.45</v>
      </c>
      <c r="VS122" s="27">
        <f t="shared" si="3080"/>
        <v>0</v>
      </c>
      <c r="VT122" s="27">
        <f t="shared" si="3081"/>
        <v>0</v>
      </c>
      <c r="VU122" s="27" t="str">
        <f t="shared" si="3082"/>
        <v>-2.03</v>
      </c>
      <c r="VV122" s="27">
        <f t="shared" si="3083"/>
        <v>0</v>
      </c>
      <c r="VW122" s="27">
        <f t="shared" si="3084"/>
        <v>0</v>
      </c>
      <c r="VX122" s="27">
        <f t="shared" si="3085"/>
        <v>0</v>
      </c>
      <c r="VY122" s="27">
        <f t="shared" si="3086"/>
        <v>0</v>
      </c>
      <c r="VZ122" s="27">
        <f t="shared" si="3087"/>
        <v>0</v>
      </c>
      <c r="WA122" s="27" t="str">
        <f t="shared" si="3088"/>
        <v>0.09</v>
      </c>
      <c r="WB122" s="27">
        <f t="shared" si="3089"/>
        <v>0</v>
      </c>
      <c r="WC122" s="27">
        <f t="shared" si="3090"/>
        <v>0</v>
      </c>
      <c r="WD122" s="27" t="str">
        <f t="shared" si="3091"/>
        <v>-2.6</v>
      </c>
      <c r="WE122" s="27">
        <f t="shared" si="3092"/>
        <v>0</v>
      </c>
      <c r="WF122" s="27">
        <f t="shared" si="3093"/>
        <v>0</v>
      </c>
      <c r="WG122" s="27" t="str">
        <f t="shared" si="3094"/>
        <v>-6.31</v>
      </c>
      <c r="WH122" s="27">
        <f t="shared" si="3095"/>
        <v>0</v>
      </c>
      <c r="WI122" s="27">
        <f t="shared" si="3096"/>
        <v>0</v>
      </c>
      <c r="WJ122" s="27" t="str">
        <f t="shared" si="3097"/>
        <v>-1.82</v>
      </c>
      <c r="WK122" s="27">
        <f t="shared" si="3098"/>
        <v>0</v>
      </c>
      <c r="WL122" s="27">
        <f t="shared" si="3099"/>
        <v>0</v>
      </c>
      <c r="WM122" s="27" t="str">
        <f t="shared" si="3100"/>
        <v>-5.2</v>
      </c>
      <c r="WN122" s="27">
        <f t="shared" si="3101"/>
        <v>0</v>
      </c>
      <c r="WO122" s="27">
        <f t="shared" si="3102"/>
        <v>0</v>
      </c>
      <c r="WP122" s="27" t="str">
        <f t="shared" si="3103"/>
        <v>-3.97</v>
      </c>
      <c r="WQ122" s="27">
        <f t="shared" si="3104"/>
        <v>0</v>
      </c>
      <c r="WR122" s="27">
        <f t="shared" si="3105"/>
        <v>0</v>
      </c>
      <c r="WS122" s="27">
        <f t="shared" si="3106"/>
        <v>0</v>
      </c>
      <c r="WT122" s="27">
        <f t="shared" si="3107"/>
        <v>0</v>
      </c>
      <c r="WU122" s="27">
        <f t="shared" si="3108"/>
        <v>0</v>
      </c>
      <c r="WV122" s="27">
        <f t="shared" si="3109"/>
        <v>0</v>
      </c>
      <c r="WW122" s="27">
        <f t="shared" si="3110"/>
        <v>0</v>
      </c>
      <c r="WX122" s="27">
        <f t="shared" si="3111"/>
        <v>0</v>
      </c>
      <c r="WY122" s="27">
        <f t="shared" si="3112"/>
        <v>0</v>
      </c>
      <c r="WZ122" s="27">
        <f t="shared" si="3113"/>
        <v>0</v>
      </c>
      <c r="XA122" s="27">
        <f t="shared" si="3114"/>
        <v>0</v>
      </c>
      <c r="XB122" s="27">
        <f t="shared" si="3115"/>
        <v>0</v>
      </c>
      <c r="XC122" s="27">
        <f t="shared" si="3116"/>
        <v>0</v>
      </c>
      <c r="XD122" s="27">
        <f t="shared" si="3117"/>
        <v>0</v>
      </c>
      <c r="XE122" s="27">
        <f t="shared" si="3118"/>
        <v>0</v>
      </c>
      <c r="XF122" s="27">
        <f t="shared" si="3119"/>
        <v>0</v>
      </c>
      <c r="XG122" s="27">
        <f t="shared" si="3120"/>
        <v>0</v>
      </c>
      <c r="XH122" s="27">
        <f t="shared" si="3121"/>
        <v>0</v>
      </c>
      <c r="XI122" s="27">
        <f t="shared" si="3122"/>
        <v>0</v>
      </c>
      <c r="XJ122" s="27">
        <f t="shared" si="3123"/>
        <v>0</v>
      </c>
      <c r="XK122" s="27">
        <f t="shared" si="3124"/>
        <v>0</v>
      </c>
      <c r="XL122" s="27">
        <f t="shared" si="3125"/>
        <v>0</v>
      </c>
      <c r="XM122" s="27">
        <f t="shared" si="3126"/>
        <v>0</v>
      </c>
      <c r="XN122" s="27">
        <f t="shared" si="3127"/>
        <v>0</v>
      </c>
      <c r="XO122" s="27">
        <f t="shared" si="3128"/>
        <v>0</v>
      </c>
      <c r="XP122" s="27">
        <f t="shared" si="3129"/>
        <v>0</v>
      </c>
      <c r="XQ122" s="27">
        <f t="shared" si="3130"/>
        <v>0</v>
      </c>
      <c r="XR122" s="27">
        <f t="shared" si="3131"/>
        <v>0</v>
      </c>
      <c r="XS122" s="27">
        <f t="shared" si="3132"/>
        <v>0</v>
      </c>
      <c r="XT122" s="27">
        <f t="shared" si="3133"/>
        <v>0</v>
      </c>
      <c r="XU122" s="27">
        <f t="shared" si="3134"/>
        <v>0</v>
      </c>
      <c r="XV122" s="27">
        <f t="shared" si="3135"/>
        <v>0</v>
      </c>
      <c r="XW122" s="27">
        <f t="shared" si="3136"/>
        <v>0</v>
      </c>
      <c r="XX122" s="27">
        <f t="shared" si="3137"/>
        <v>0</v>
      </c>
      <c r="XY122" s="27">
        <f t="shared" si="3138"/>
        <v>0</v>
      </c>
      <c r="XZ122" s="27">
        <f t="shared" si="3139"/>
        <v>0</v>
      </c>
      <c r="YA122" s="27">
        <f t="shared" si="3140"/>
        <v>0</v>
      </c>
      <c r="YB122" s="27">
        <f t="shared" si="3141"/>
        <v>0</v>
      </c>
      <c r="YC122" s="27">
        <f t="shared" si="3142"/>
        <v>0</v>
      </c>
      <c r="YD122" s="27">
        <f t="shared" si="3143"/>
        <v>0</v>
      </c>
      <c r="YE122" s="27">
        <f t="shared" si="3144"/>
        <v>0</v>
      </c>
      <c r="YF122" s="27">
        <f t="shared" si="3145"/>
        <v>0</v>
      </c>
      <c r="YG122" s="27">
        <f t="shared" si="3146"/>
        <v>0</v>
      </c>
      <c r="YH122" s="27">
        <f t="shared" si="3147"/>
        <v>0</v>
      </c>
      <c r="YI122" s="27">
        <f t="shared" si="3148"/>
        <v>0</v>
      </c>
      <c r="YJ122" s="27">
        <f t="shared" si="3149"/>
        <v>0</v>
      </c>
      <c r="YL122" s="28">
        <f t="shared" si="3150"/>
        <v>170</v>
      </c>
      <c r="YM122" s="28">
        <f t="shared" si="3151"/>
        <v>0</v>
      </c>
      <c r="YN122" s="28">
        <f t="shared" si="3152"/>
        <v>13</v>
      </c>
      <c r="YO122" s="28">
        <f t="shared" si="3153"/>
        <v>0</v>
      </c>
      <c r="YP122" s="28">
        <f t="shared" si="3154"/>
        <v>0</v>
      </c>
      <c r="YQ122" s="28">
        <f t="shared" si="3155"/>
        <v>176.5</v>
      </c>
      <c r="YT122" s="27" t="str">
        <f t="shared" si="3156"/>
        <v>18</v>
      </c>
      <c r="YU122" s="27" t="str">
        <f t="shared" si="3157"/>
        <v>23</v>
      </c>
      <c r="YV122" s="27" t="str">
        <f t="shared" si="3158"/>
        <v>9</v>
      </c>
      <c r="YW122" s="27">
        <f t="shared" si="3159"/>
        <v>0</v>
      </c>
      <c r="YX122" s="27" t="str">
        <f t="shared" si="3160"/>
        <v>13</v>
      </c>
      <c r="YY122" s="27" t="str">
        <f t="shared" si="3161"/>
        <v>15</v>
      </c>
      <c r="YZ122" s="27">
        <f t="shared" si="3162"/>
        <v>0</v>
      </c>
      <c r="ZA122" s="27">
        <f t="shared" si="3163"/>
        <v>0</v>
      </c>
      <c r="ZB122" s="27">
        <f t="shared" si="3164"/>
        <v>0</v>
      </c>
      <c r="ZC122" s="27">
        <f t="shared" si="3165"/>
        <v>0</v>
      </c>
      <c r="ZD122" s="27">
        <f t="shared" si="3166"/>
        <v>0</v>
      </c>
      <c r="ZE122" s="27" t="str">
        <f t="shared" si="3167"/>
        <v>42</v>
      </c>
      <c r="ZF122" s="27">
        <f t="shared" si="3168"/>
        <v>0</v>
      </c>
      <c r="ZG122" s="27">
        <f t="shared" si="3169"/>
        <v>0</v>
      </c>
      <c r="ZH122" s="27" t="str">
        <f t="shared" si="3170"/>
        <v>2</v>
      </c>
      <c r="ZI122" s="27">
        <f t="shared" si="3171"/>
        <v>0</v>
      </c>
      <c r="ZJ122" s="27">
        <f t="shared" si="3172"/>
        <v>0</v>
      </c>
      <c r="ZK122" s="27">
        <f t="shared" si="3173"/>
        <v>0</v>
      </c>
      <c r="ZL122" s="27">
        <f t="shared" si="3174"/>
        <v>0</v>
      </c>
      <c r="ZM122" s="27">
        <f t="shared" si="3175"/>
        <v>0</v>
      </c>
      <c r="ZN122" s="27" t="str">
        <f t="shared" si="3176"/>
        <v>-2</v>
      </c>
      <c r="ZO122" s="27">
        <f t="shared" si="3177"/>
        <v>0</v>
      </c>
      <c r="ZP122" s="27">
        <f t="shared" si="3178"/>
        <v>0</v>
      </c>
      <c r="ZQ122" s="27" t="str">
        <f t="shared" si="3179"/>
        <v>7</v>
      </c>
      <c r="ZR122" s="27">
        <f t="shared" si="3180"/>
        <v>0</v>
      </c>
      <c r="ZS122" s="27">
        <f t="shared" si="3181"/>
        <v>0</v>
      </c>
      <c r="ZT122" s="27" t="str">
        <f t="shared" si="3182"/>
        <v>13</v>
      </c>
      <c r="ZU122" s="27">
        <f t="shared" si="3183"/>
        <v>0</v>
      </c>
      <c r="ZV122" s="27">
        <f t="shared" si="3184"/>
        <v>0</v>
      </c>
      <c r="ZW122" s="27" t="str">
        <f t="shared" si="3185"/>
        <v>10</v>
      </c>
      <c r="ZX122" s="27">
        <f t="shared" si="3186"/>
        <v>0</v>
      </c>
      <c r="ZY122" s="27">
        <f t="shared" si="3187"/>
        <v>0</v>
      </c>
      <c r="ZZ122" s="27" t="str">
        <f t="shared" si="3188"/>
        <v>14</v>
      </c>
      <c r="AAA122" s="27">
        <f t="shared" si="3189"/>
        <v>0</v>
      </c>
      <c r="AAB122" s="27">
        <f t="shared" si="3190"/>
        <v>0</v>
      </c>
      <c r="AAC122" s="27" t="str">
        <f t="shared" si="3191"/>
        <v>19</v>
      </c>
      <c r="AAD122" s="27">
        <f t="shared" si="3192"/>
        <v>0</v>
      </c>
      <c r="AAE122" s="27">
        <f t="shared" si="3193"/>
        <v>0</v>
      </c>
      <c r="AAF122" s="27">
        <f t="shared" si="3194"/>
        <v>0</v>
      </c>
      <c r="AAG122" s="27">
        <f t="shared" si="3195"/>
        <v>0</v>
      </c>
      <c r="AAH122" s="27">
        <f t="shared" si="3196"/>
        <v>0</v>
      </c>
      <c r="AAI122" s="27">
        <f t="shared" si="3197"/>
        <v>0</v>
      </c>
      <c r="AAJ122" s="27">
        <f t="shared" si="3198"/>
        <v>0</v>
      </c>
      <c r="AAK122" s="27">
        <f t="shared" si="3199"/>
        <v>0</v>
      </c>
      <c r="AAL122" s="27">
        <f t="shared" si="3200"/>
        <v>0</v>
      </c>
      <c r="AAM122" s="27">
        <f t="shared" si="3201"/>
        <v>0</v>
      </c>
      <c r="AAN122" s="27">
        <f t="shared" si="3202"/>
        <v>0</v>
      </c>
      <c r="AAO122" s="27">
        <f t="shared" si="3203"/>
        <v>0</v>
      </c>
      <c r="AAP122" s="27">
        <f t="shared" si="3204"/>
        <v>0</v>
      </c>
      <c r="AAQ122" s="27">
        <f t="shared" si="3205"/>
        <v>0</v>
      </c>
      <c r="AAR122" s="27">
        <f t="shared" si="3206"/>
        <v>0</v>
      </c>
      <c r="AAS122" s="27">
        <f t="shared" si="3207"/>
        <v>0</v>
      </c>
      <c r="AAT122" s="27">
        <f t="shared" si="3208"/>
        <v>0</v>
      </c>
      <c r="AAU122" s="27">
        <f t="shared" si="3209"/>
        <v>0</v>
      </c>
      <c r="AAV122" s="27">
        <f t="shared" si="3210"/>
        <v>0</v>
      </c>
      <c r="AAW122" s="27">
        <f t="shared" si="3211"/>
        <v>0</v>
      </c>
      <c r="AAX122" s="27">
        <f t="shared" si="3212"/>
        <v>0</v>
      </c>
      <c r="AAY122" s="27">
        <f t="shared" si="3213"/>
        <v>0</v>
      </c>
      <c r="AAZ122" s="27">
        <f t="shared" si="3214"/>
        <v>0</v>
      </c>
      <c r="ABA122" s="27">
        <f t="shared" si="3215"/>
        <v>0</v>
      </c>
      <c r="ABB122" s="27">
        <f t="shared" si="3216"/>
        <v>0</v>
      </c>
      <c r="ABC122" s="27">
        <f t="shared" si="3217"/>
        <v>0</v>
      </c>
      <c r="ABD122" s="27">
        <f t="shared" si="3218"/>
        <v>0</v>
      </c>
      <c r="ABE122" s="27">
        <f t="shared" si="3219"/>
        <v>0</v>
      </c>
      <c r="ABF122" s="27">
        <f t="shared" si="3220"/>
        <v>0</v>
      </c>
      <c r="ABG122" s="27">
        <f t="shared" si="3221"/>
        <v>0</v>
      </c>
      <c r="ABH122" s="27">
        <f t="shared" si="3222"/>
        <v>0</v>
      </c>
      <c r="ABI122" s="27">
        <f t="shared" si="3223"/>
        <v>0</v>
      </c>
      <c r="ABJ122" s="27">
        <f t="shared" si="3224"/>
        <v>0</v>
      </c>
      <c r="ABK122" s="27">
        <f t="shared" si="3225"/>
        <v>0</v>
      </c>
      <c r="ABL122" s="27">
        <f t="shared" si="3226"/>
        <v>0</v>
      </c>
      <c r="ABM122" s="27">
        <f t="shared" si="3227"/>
        <v>0</v>
      </c>
      <c r="ABN122" s="27">
        <f t="shared" si="3228"/>
        <v>0</v>
      </c>
      <c r="ABO122" s="27">
        <f t="shared" si="3229"/>
        <v>0</v>
      </c>
      <c r="ABP122" s="27">
        <f t="shared" si="3230"/>
        <v>0</v>
      </c>
      <c r="ABQ122" s="27">
        <f t="shared" si="3231"/>
        <v>0</v>
      </c>
      <c r="ABR122" s="27">
        <f t="shared" si="3232"/>
        <v>0</v>
      </c>
      <c r="ABS122" s="27">
        <f t="shared" si="3233"/>
        <v>0</v>
      </c>
      <c r="ABT122" s="27">
        <f t="shared" si="3234"/>
        <v>0</v>
      </c>
      <c r="ABU122" s="27">
        <f t="shared" si="3235"/>
        <v>0</v>
      </c>
      <c r="ABV122" s="27">
        <f t="shared" si="3236"/>
        <v>0</v>
      </c>
      <c r="ABW122" s="27">
        <f t="shared" si="3237"/>
        <v>0</v>
      </c>
      <c r="ABY122" s="28">
        <f t="shared" si="3238"/>
        <v>283.7</v>
      </c>
      <c r="ABZ122" s="28">
        <f t="shared" si="3239"/>
        <v>0</v>
      </c>
      <c r="ACA122" s="28">
        <f t="shared" si="3240"/>
        <v>20.6</v>
      </c>
      <c r="ACB122" s="28">
        <f t="shared" si="3241"/>
        <v>0</v>
      </c>
      <c r="ACC122" s="28">
        <f t="shared" si="3242"/>
        <v>0</v>
      </c>
      <c r="ACD122" s="28">
        <f t="shared" si="3243"/>
        <v>294</v>
      </c>
      <c r="ACG122" s="27" t="str">
        <f t="shared" si="3244"/>
        <v>16.4</v>
      </c>
      <c r="ACH122" s="27" t="str">
        <f t="shared" si="3245"/>
        <v>16.2</v>
      </c>
      <c r="ACI122" s="27" t="str">
        <f t="shared" si="3246"/>
        <v>12.7</v>
      </c>
      <c r="ACJ122" s="27">
        <f t="shared" si="3247"/>
        <v>0</v>
      </c>
      <c r="ACK122" s="27" t="str">
        <f t="shared" si="3248"/>
        <v>20.6</v>
      </c>
      <c r="ACL122" s="27" t="str">
        <f t="shared" si="3249"/>
        <v>2.1</v>
      </c>
      <c r="ACM122" s="27">
        <f t="shared" si="3250"/>
        <v>0</v>
      </c>
      <c r="ACN122" s="27">
        <f t="shared" si="3251"/>
        <v>0</v>
      </c>
      <c r="ACO122" s="27">
        <f t="shared" si="3252"/>
        <v>0</v>
      </c>
      <c r="ACP122" s="27">
        <f t="shared" si="3253"/>
        <v>0</v>
      </c>
      <c r="ACQ122" s="27">
        <f t="shared" si="3254"/>
        <v>0</v>
      </c>
      <c r="ACR122" s="27" t="str">
        <f t="shared" si="3255"/>
        <v>20.9</v>
      </c>
      <c r="ACS122" s="27">
        <f t="shared" si="3256"/>
        <v>0</v>
      </c>
      <c r="ACT122" s="27">
        <f t="shared" si="3257"/>
        <v>0</v>
      </c>
      <c r="ACU122" s="27" t="str">
        <f t="shared" si="3258"/>
        <v>49.7</v>
      </c>
      <c r="ACV122" s="27">
        <f t="shared" si="3259"/>
        <v>0</v>
      </c>
      <c r="ACW122" s="27">
        <f t="shared" si="3260"/>
        <v>0</v>
      </c>
      <c r="ACX122" s="27">
        <f t="shared" si="3261"/>
        <v>0</v>
      </c>
      <c r="ACY122" s="27">
        <f t="shared" si="3262"/>
        <v>0</v>
      </c>
      <c r="ACZ122" s="27">
        <f t="shared" si="3263"/>
        <v>0</v>
      </c>
      <c r="ADA122" s="27" t="str">
        <f t="shared" si="3264"/>
        <v>14.6</v>
      </c>
      <c r="ADB122" s="27">
        <f t="shared" si="3265"/>
        <v>0</v>
      </c>
      <c r="ADC122" s="27">
        <f t="shared" si="3266"/>
        <v>0</v>
      </c>
      <c r="ADD122" s="27" t="str">
        <f t="shared" si="3267"/>
        <v>44.9</v>
      </c>
      <c r="ADE122" s="27">
        <f t="shared" si="3268"/>
        <v>0</v>
      </c>
      <c r="ADF122" s="27">
        <f t="shared" si="3269"/>
        <v>0</v>
      </c>
      <c r="ADG122" s="27" t="str">
        <f t="shared" si="3270"/>
        <v>33.2</v>
      </c>
      <c r="ADH122" s="27">
        <f t="shared" si="3271"/>
        <v>0</v>
      </c>
      <c r="ADI122" s="27">
        <f t="shared" si="3272"/>
        <v>0</v>
      </c>
      <c r="ADJ122" s="27" t="str">
        <f t="shared" si="3273"/>
        <v>16.2</v>
      </c>
      <c r="ADK122" s="27">
        <f t="shared" si="3274"/>
        <v>0</v>
      </c>
      <c r="ADL122" s="27">
        <f t="shared" si="3275"/>
        <v>0</v>
      </c>
      <c r="ADM122" s="27" t="str">
        <f t="shared" si="3276"/>
        <v>42.1</v>
      </c>
      <c r="ADN122" s="27">
        <f t="shared" si="3277"/>
        <v>0</v>
      </c>
      <c r="ADO122" s="27">
        <f t="shared" si="3278"/>
        <v>0</v>
      </c>
      <c r="ADP122" s="27" t="str">
        <f t="shared" si="3279"/>
        <v>14.7</v>
      </c>
      <c r="ADQ122" s="27">
        <f t="shared" si="3280"/>
        <v>0</v>
      </c>
      <c r="ADR122" s="27">
        <f t="shared" si="3281"/>
        <v>0</v>
      </c>
      <c r="ADS122" s="27">
        <f t="shared" si="3282"/>
        <v>0</v>
      </c>
      <c r="ADT122" s="27">
        <f t="shared" si="3283"/>
        <v>0</v>
      </c>
      <c r="ADU122" s="27">
        <f t="shared" si="3284"/>
        <v>0</v>
      </c>
      <c r="ADV122" s="27">
        <f t="shared" si="3285"/>
        <v>0</v>
      </c>
      <c r="ADW122" s="27">
        <f t="shared" si="3286"/>
        <v>0</v>
      </c>
      <c r="ADX122" s="27">
        <f t="shared" si="3287"/>
        <v>0</v>
      </c>
      <c r="ADY122" s="27">
        <f t="shared" si="3288"/>
        <v>0</v>
      </c>
      <c r="ADZ122" s="27">
        <f t="shared" si="3289"/>
        <v>0</v>
      </c>
      <c r="AEA122" s="27">
        <f t="shared" si="3290"/>
        <v>0</v>
      </c>
      <c r="AEB122" s="27">
        <f t="shared" si="3291"/>
        <v>0</v>
      </c>
      <c r="AEC122" s="27">
        <f t="shared" si="3292"/>
        <v>0</v>
      </c>
      <c r="AED122" s="27">
        <f t="shared" si="3293"/>
        <v>0</v>
      </c>
      <c r="AEE122" s="27">
        <f t="shared" si="3294"/>
        <v>0</v>
      </c>
      <c r="AEF122" s="27">
        <f t="shared" si="3295"/>
        <v>0</v>
      </c>
      <c r="AEG122" s="27">
        <f t="shared" si="3296"/>
        <v>0</v>
      </c>
      <c r="AEH122" s="27">
        <f t="shared" si="3297"/>
        <v>0</v>
      </c>
      <c r="AEI122" s="27">
        <f t="shared" si="3298"/>
        <v>0</v>
      </c>
      <c r="AEJ122" s="27">
        <f t="shared" si="3299"/>
        <v>0</v>
      </c>
      <c r="AEK122" s="27">
        <f t="shared" si="3300"/>
        <v>0</v>
      </c>
      <c r="AEL122" s="27">
        <f t="shared" si="3301"/>
        <v>0</v>
      </c>
      <c r="AEM122" s="27">
        <f t="shared" si="3302"/>
        <v>0</v>
      </c>
      <c r="AEN122" s="27">
        <f t="shared" si="3303"/>
        <v>0</v>
      </c>
      <c r="AEO122" s="27">
        <f t="shared" si="3304"/>
        <v>0</v>
      </c>
      <c r="AEP122" s="27">
        <f t="shared" si="3305"/>
        <v>0</v>
      </c>
      <c r="AEQ122" s="27">
        <f t="shared" si="3306"/>
        <v>0</v>
      </c>
      <c r="AER122" s="27">
        <f t="shared" si="3307"/>
        <v>0</v>
      </c>
      <c r="AES122" s="27">
        <f t="shared" si="3308"/>
        <v>0</v>
      </c>
      <c r="AET122" s="27">
        <f t="shared" si="3309"/>
        <v>0</v>
      </c>
      <c r="AEU122" s="27">
        <f t="shared" si="3310"/>
        <v>0</v>
      </c>
      <c r="AEV122" s="27">
        <f t="shared" si="3311"/>
        <v>0</v>
      </c>
      <c r="AEW122" s="27">
        <f t="shared" si="3312"/>
        <v>0</v>
      </c>
      <c r="AEX122" s="27">
        <f t="shared" si="3313"/>
        <v>0</v>
      </c>
      <c r="AEY122" s="27">
        <f t="shared" si="3314"/>
        <v>0</v>
      </c>
      <c r="AEZ122" s="27">
        <f t="shared" si="3315"/>
        <v>0</v>
      </c>
      <c r="AFA122" s="27">
        <f t="shared" si="3316"/>
        <v>0</v>
      </c>
      <c r="AFB122" s="27">
        <f t="shared" si="3317"/>
        <v>0</v>
      </c>
      <c r="AFC122" s="27">
        <f t="shared" si="3318"/>
        <v>0</v>
      </c>
      <c r="AFD122" s="27">
        <f t="shared" si="3319"/>
        <v>0</v>
      </c>
      <c r="AFE122" s="27">
        <f t="shared" si="3320"/>
        <v>0</v>
      </c>
      <c r="AFF122" s="27">
        <f t="shared" si="3321"/>
        <v>0</v>
      </c>
      <c r="AFG122" s="27">
        <f t="shared" si="3322"/>
        <v>0</v>
      </c>
      <c r="AFH122" s="27">
        <f t="shared" si="3323"/>
        <v>0</v>
      </c>
      <c r="AFI122" s="27">
        <f t="shared" si="3324"/>
        <v>0</v>
      </c>
      <c r="AFJ122" s="27">
        <f t="shared" si="3325"/>
        <v>0</v>
      </c>
      <c r="AFL122" s="28">
        <f t="shared" si="2677"/>
        <v>9.5625</v>
      </c>
      <c r="AFM122" s="28">
        <v>9.5625</v>
      </c>
      <c r="AFN122" s="27">
        <v>2</v>
      </c>
      <c r="AFO122" s="27">
        <f t="shared" si="3326"/>
        <v>2</v>
      </c>
      <c r="AFP122" s="27">
        <f t="shared" si="3327"/>
        <v>2</v>
      </c>
      <c r="AFQ122" s="27">
        <f t="shared" si="3328"/>
        <v>2</v>
      </c>
      <c r="AFR122" s="27">
        <f t="shared" si="3329"/>
        <v>0</v>
      </c>
      <c r="AFS122" s="27">
        <f t="shared" si="3330"/>
        <v>3</v>
      </c>
      <c r="AFT122" s="27">
        <f t="shared" si="3331"/>
        <v>1</v>
      </c>
      <c r="AFU122" s="27">
        <f t="shared" si="3332"/>
        <v>0</v>
      </c>
      <c r="AFV122" s="27">
        <f t="shared" si="3333"/>
        <v>0</v>
      </c>
      <c r="AFW122" s="27">
        <f t="shared" si="3334"/>
        <v>0</v>
      </c>
      <c r="AFX122" s="27">
        <f t="shared" si="3335"/>
        <v>0</v>
      </c>
      <c r="AFY122" s="27">
        <f t="shared" si="3336"/>
        <v>0</v>
      </c>
      <c r="AFZ122" s="27">
        <f t="shared" si="3337"/>
        <v>2</v>
      </c>
      <c r="AGA122" s="27">
        <f t="shared" si="3338"/>
        <v>0</v>
      </c>
      <c r="AGB122" s="27">
        <f t="shared" si="3339"/>
        <v>0</v>
      </c>
      <c r="AGC122" s="27">
        <f t="shared" si="3340"/>
        <v>2</v>
      </c>
      <c r="AGD122" s="27">
        <f t="shared" si="3341"/>
        <v>0</v>
      </c>
      <c r="AGE122" s="27">
        <f t="shared" si="3342"/>
        <v>0</v>
      </c>
      <c r="AGF122" s="27">
        <f t="shared" si="3343"/>
        <v>0</v>
      </c>
      <c r="AGG122" s="27">
        <f t="shared" si="3344"/>
        <v>0</v>
      </c>
      <c r="AGH122" s="27">
        <f t="shared" si="3345"/>
        <v>0</v>
      </c>
      <c r="AGI122" s="27">
        <f t="shared" si="3346"/>
        <v>7</v>
      </c>
      <c r="AGJ122" s="27">
        <f t="shared" si="3347"/>
        <v>0</v>
      </c>
      <c r="AGK122" s="27">
        <f t="shared" si="3348"/>
        <v>0</v>
      </c>
      <c r="AGL122" s="27">
        <f t="shared" si="3349"/>
        <v>2</v>
      </c>
      <c r="AGM122" s="27">
        <f t="shared" si="3350"/>
        <v>0</v>
      </c>
      <c r="AGN122" s="27">
        <f t="shared" si="3351"/>
        <v>0</v>
      </c>
      <c r="AGO122" s="27">
        <f t="shared" si="3352"/>
        <v>2</v>
      </c>
      <c r="AGP122" s="27">
        <f t="shared" si="3353"/>
        <v>0</v>
      </c>
      <c r="AGQ122" s="27">
        <f t="shared" si="3354"/>
        <v>0</v>
      </c>
      <c r="AGR122" s="27">
        <f t="shared" si="3355"/>
        <v>2</v>
      </c>
      <c r="AGS122" s="27">
        <f t="shared" si="3356"/>
        <v>0</v>
      </c>
      <c r="AGT122" s="27">
        <f t="shared" si="3357"/>
        <v>0</v>
      </c>
      <c r="AGU122" s="27">
        <f t="shared" si="3358"/>
        <v>2</v>
      </c>
      <c r="AGV122" s="27">
        <f t="shared" si="3359"/>
        <v>0</v>
      </c>
      <c r="AGW122" s="27">
        <f t="shared" si="3360"/>
        <v>0</v>
      </c>
      <c r="AGX122" s="27">
        <f t="shared" si="3361"/>
        <v>2</v>
      </c>
      <c r="AGY122" s="27">
        <f t="shared" si="3362"/>
        <v>0</v>
      </c>
      <c r="AGZ122" s="27">
        <f t="shared" si="3363"/>
        <v>0</v>
      </c>
      <c r="AHA122" s="27">
        <f t="shared" si="3364"/>
        <v>0</v>
      </c>
      <c r="AHB122" s="27">
        <f t="shared" si="3365"/>
        <v>0</v>
      </c>
      <c r="AHC122" s="27">
        <f t="shared" si="3366"/>
        <v>0</v>
      </c>
      <c r="AHD122" s="27">
        <f t="shared" si="3367"/>
        <v>0</v>
      </c>
      <c r="AHE122" s="27">
        <f t="shared" si="3368"/>
        <v>0</v>
      </c>
      <c r="AHF122" s="27">
        <f t="shared" si="3369"/>
        <v>0</v>
      </c>
      <c r="AHG122" s="27">
        <f t="shared" si="3370"/>
        <v>0</v>
      </c>
      <c r="AHH122" s="27">
        <f t="shared" si="3371"/>
        <v>0</v>
      </c>
      <c r="AHI122" s="27">
        <f t="shared" si="3372"/>
        <v>0</v>
      </c>
      <c r="AHJ122" s="27">
        <f t="shared" si="3373"/>
        <v>0</v>
      </c>
      <c r="AHK122" s="27">
        <f t="shared" si="3374"/>
        <v>0</v>
      </c>
      <c r="AHL122" s="27">
        <f t="shared" si="3375"/>
        <v>0</v>
      </c>
      <c r="AHM122" s="27">
        <f t="shared" si="3376"/>
        <v>0</v>
      </c>
      <c r="AHN122" s="27">
        <f t="shared" si="3377"/>
        <v>0</v>
      </c>
      <c r="AHO122" s="27">
        <f t="shared" si="3378"/>
        <v>0</v>
      </c>
      <c r="AHP122" s="27">
        <f t="shared" si="3379"/>
        <v>0</v>
      </c>
      <c r="AHQ122" s="27">
        <f t="shared" si="3380"/>
        <v>0</v>
      </c>
      <c r="AHR122" s="27">
        <f t="shared" si="3381"/>
        <v>0</v>
      </c>
      <c r="AHS122" s="27">
        <f t="shared" si="3382"/>
        <v>0</v>
      </c>
      <c r="AHT122" s="27">
        <f t="shared" si="3383"/>
        <v>0</v>
      </c>
      <c r="AHU122" s="27">
        <f t="shared" si="3384"/>
        <v>0</v>
      </c>
      <c r="AHV122" s="27">
        <f t="shared" si="3385"/>
        <v>0</v>
      </c>
      <c r="AHW122" s="27">
        <f t="shared" si="3386"/>
        <v>0</v>
      </c>
      <c r="AHX122" s="27">
        <f t="shared" si="3387"/>
        <v>0</v>
      </c>
      <c r="AHY122" s="27">
        <f t="shared" si="3388"/>
        <v>0</v>
      </c>
      <c r="AHZ122" s="27">
        <f t="shared" si="3389"/>
        <v>0</v>
      </c>
      <c r="AIA122" s="27">
        <f t="shared" si="3390"/>
        <v>0</v>
      </c>
      <c r="AIB122" s="27">
        <f t="shared" si="3391"/>
        <v>0</v>
      </c>
      <c r="AIC122" s="27">
        <f t="shared" si="3392"/>
        <v>0</v>
      </c>
      <c r="AID122" s="27">
        <f t="shared" si="3393"/>
        <v>0</v>
      </c>
      <c r="AIE122" s="27">
        <f t="shared" si="3394"/>
        <v>0</v>
      </c>
      <c r="AIF122" s="27">
        <f t="shared" si="3395"/>
        <v>0</v>
      </c>
      <c r="AIG122" s="27">
        <f t="shared" si="3396"/>
        <v>0</v>
      </c>
      <c r="AIH122" s="27">
        <f t="shared" si="3397"/>
        <v>0</v>
      </c>
      <c r="AII122" s="27">
        <f t="shared" si="3398"/>
        <v>0</v>
      </c>
      <c r="AIJ122" s="27">
        <f t="shared" si="3399"/>
        <v>0</v>
      </c>
      <c r="AIK122" s="27">
        <f t="shared" si="3400"/>
        <v>0</v>
      </c>
      <c r="AIL122" s="27">
        <f t="shared" si="3401"/>
        <v>0</v>
      </c>
      <c r="AIM122" s="27">
        <f t="shared" si="3402"/>
        <v>0</v>
      </c>
      <c r="AIN122" s="27">
        <f t="shared" si="3403"/>
        <v>0</v>
      </c>
      <c r="AIO122" s="27">
        <f t="shared" si="3404"/>
        <v>0</v>
      </c>
      <c r="AIP122" s="27">
        <f t="shared" si="3405"/>
        <v>0</v>
      </c>
      <c r="AIQ122" s="27">
        <f t="shared" si="3406"/>
        <v>0</v>
      </c>
      <c r="AIR122" s="27">
        <f t="shared" si="3407"/>
        <v>0</v>
      </c>
      <c r="AIT122" s="27">
        <v>1</v>
      </c>
      <c r="AIU122" s="27">
        <v>1</v>
      </c>
      <c r="AIV122" s="27">
        <v>1</v>
      </c>
      <c r="AIW122" s="27">
        <f t="shared" si="3408"/>
        <v>0</v>
      </c>
      <c r="AIX122" s="27">
        <f t="shared" si="3409"/>
        <v>1</v>
      </c>
      <c r="AIY122" s="27">
        <f t="shared" si="3410"/>
        <v>2</v>
      </c>
      <c r="AIZ122" s="27">
        <f t="shared" si="3411"/>
        <v>0</v>
      </c>
      <c r="AJA122" s="27">
        <f t="shared" si="3412"/>
        <v>0</v>
      </c>
      <c r="AJB122" s="27">
        <f t="shared" si="3413"/>
        <v>0</v>
      </c>
      <c r="AJC122" s="27">
        <f t="shared" si="3414"/>
        <v>0</v>
      </c>
      <c r="AJD122" s="27">
        <f t="shared" si="3415"/>
        <v>0</v>
      </c>
      <c r="AJE122" s="27">
        <f t="shared" si="3416"/>
        <v>6.25E-2</v>
      </c>
      <c r="AJF122" s="27">
        <f t="shared" si="3417"/>
        <v>0</v>
      </c>
      <c r="AJG122" s="27">
        <f t="shared" si="3418"/>
        <v>0</v>
      </c>
      <c r="AJH122" s="27">
        <f t="shared" si="3419"/>
        <v>0.25</v>
      </c>
      <c r="AJI122" s="27">
        <f t="shared" si="3420"/>
        <v>0</v>
      </c>
      <c r="AJJ122" s="27">
        <f t="shared" si="3421"/>
        <v>0</v>
      </c>
      <c r="AJK122" s="27">
        <f t="shared" si="3422"/>
        <v>0</v>
      </c>
      <c r="AJL122" s="27">
        <f t="shared" si="3423"/>
        <v>0</v>
      </c>
      <c r="AJM122" s="27">
        <f t="shared" si="3424"/>
        <v>0</v>
      </c>
      <c r="AJN122" s="27">
        <f t="shared" si="3425"/>
        <v>0.25</v>
      </c>
      <c r="AJO122" s="27">
        <f t="shared" si="3426"/>
        <v>0</v>
      </c>
      <c r="AJP122" s="27">
        <f t="shared" si="3427"/>
        <v>0</v>
      </c>
      <c r="AJQ122" s="27">
        <f t="shared" si="3428"/>
        <v>2</v>
      </c>
      <c r="AJR122" s="27">
        <f t="shared" si="3429"/>
        <v>0</v>
      </c>
      <c r="AJS122" s="27">
        <f t="shared" si="3430"/>
        <v>0</v>
      </c>
      <c r="AJT122" s="27">
        <f t="shared" si="3431"/>
        <v>0.25</v>
      </c>
      <c r="AJU122" s="27">
        <f t="shared" si="3432"/>
        <v>0</v>
      </c>
      <c r="AJV122" s="27">
        <f t="shared" si="3433"/>
        <v>0</v>
      </c>
      <c r="AJW122" s="27">
        <f t="shared" si="3434"/>
        <v>0.25</v>
      </c>
      <c r="AJX122" s="27">
        <f t="shared" si="3435"/>
        <v>0</v>
      </c>
      <c r="AJY122" s="27">
        <f t="shared" si="3436"/>
        <v>0</v>
      </c>
      <c r="AJZ122" s="27">
        <f t="shared" si="3437"/>
        <v>0.25</v>
      </c>
      <c r="AKA122" s="27">
        <f t="shared" si="3438"/>
        <v>0</v>
      </c>
      <c r="AKB122" s="27">
        <f t="shared" si="3439"/>
        <v>0</v>
      </c>
      <c r="AKC122" s="27">
        <f t="shared" si="3440"/>
        <v>0.25</v>
      </c>
      <c r="AKD122" s="27">
        <f t="shared" si="3441"/>
        <v>0</v>
      </c>
      <c r="AKE122" s="27">
        <f t="shared" si="3442"/>
        <v>0</v>
      </c>
      <c r="AKF122" s="27">
        <f t="shared" si="3443"/>
        <v>0</v>
      </c>
      <c r="AKG122" s="27">
        <f t="shared" si="3444"/>
        <v>0</v>
      </c>
      <c r="AKH122" s="27">
        <f t="shared" si="3445"/>
        <v>0</v>
      </c>
      <c r="AKI122" s="27">
        <f t="shared" si="3446"/>
        <v>0</v>
      </c>
      <c r="AKJ122" s="27">
        <f t="shared" si="3447"/>
        <v>0</v>
      </c>
      <c r="AKK122" s="27">
        <f t="shared" si="3448"/>
        <v>0</v>
      </c>
      <c r="AKL122" s="27">
        <f t="shared" si="3449"/>
        <v>0</v>
      </c>
      <c r="AKM122" s="27">
        <f t="shared" si="3450"/>
        <v>0</v>
      </c>
      <c r="AKN122" s="27">
        <f t="shared" si="3451"/>
        <v>0</v>
      </c>
      <c r="AKO122" s="27">
        <f t="shared" si="3452"/>
        <v>0</v>
      </c>
      <c r="AKP122" s="27">
        <f t="shared" si="3453"/>
        <v>0</v>
      </c>
      <c r="AKQ122" s="27">
        <f t="shared" si="3454"/>
        <v>0</v>
      </c>
      <c r="AKR122" s="27">
        <f t="shared" si="3455"/>
        <v>0</v>
      </c>
      <c r="AKS122" s="27">
        <f t="shared" si="3456"/>
        <v>0</v>
      </c>
      <c r="AKT122" s="27">
        <f t="shared" si="3457"/>
        <v>0</v>
      </c>
      <c r="AKU122" s="27">
        <f t="shared" si="3458"/>
        <v>0</v>
      </c>
      <c r="AKV122" s="27">
        <f t="shared" si="3459"/>
        <v>0</v>
      </c>
      <c r="AKW122" s="27">
        <f t="shared" si="3460"/>
        <v>0</v>
      </c>
      <c r="AKX122" s="27">
        <f t="shared" si="3461"/>
        <v>0</v>
      </c>
      <c r="AKY122" s="27">
        <f t="shared" si="3462"/>
        <v>0</v>
      </c>
      <c r="AKZ122" s="27">
        <f t="shared" si="3463"/>
        <v>0</v>
      </c>
      <c r="ALA122" s="27">
        <f t="shared" si="3464"/>
        <v>0</v>
      </c>
      <c r="ALB122" s="27">
        <f t="shared" si="3465"/>
        <v>0</v>
      </c>
      <c r="ALC122" s="27">
        <f t="shared" si="3466"/>
        <v>0</v>
      </c>
      <c r="ALD122" s="27">
        <f t="shared" si="3467"/>
        <v>0</v>
      </c>
      <c r="ALE122" s="27">
        <f t="shared" si="3468"/>
        <v>0</v>
      </c>
      <c r="ALF122" s="27">
        <f t="shared" si="3469"/>
        <v>0</v>
      </c>
      <c r="ALG122" s="27">
        <f t="shared" si="3470"/>
        <v>0</v>
      </c>
      <c r="ALH122" s="27">
        <f t="shared" si="3471"/>
        <v>0</v>
      </c>
      <c r="ALI122" s="27">
        <f t="shared" si="3472"/>
        <v>0</v>
      </c>
      <c r="ALJ122" s="27">
        <f t="shared" si="3473"/>
        <v>0</v>
      </c>
      <c r="ALK122" s="27">
        <f t="shared" si="3474"/>
        <v>0</v>
      </c>
      <c r="ALL122" s="27">
        <f t="shared" si="3475"/>
        <v>0</v>
      </c>
      <c r="ALM122" s="27">
        <f t="shared" si="3476"/>
        <v>0</v>
      </c>
      <c r="ALN122" s="27">
        <f t="shared" si="3477"/>
        <v>0</v>
      </c>
      <c r="ALO122" s="27">
        <f t="shared" si="3478"/>
        <v>0</v>
      </c>
      <c r="ALP122" s="27">
        <f t="shared" si="3479"/>
        <v>0</v>
      </c>
      <c r="ALQ122" s="27">
        <f t="shared" si="3480"/>
        <v>0</v>
      </c>
      <c r="ALR122" s="27">
        <f t="shared" si="3481"/>
        <v>0</v>
      </c>
      <c r="ALS122" s="27">
        <f t="shared" si="3482"/>
        <v>0</v>
      </c>
      <c r="ALT122" s="27">
        <f t="shared" si="3483"/>
        <v>0</v>
      </c>
      <c r="ALU122" s="27">
        <f t="shared" si="3484"/>
        <v>0</v>
      </c>
      <c r="ALV122" s="27">
        <f t="shared" si="3485"/>
        <v>0</v>
      </c>
      <c r="ALW122" s="27">
        <f t="shared" si="3486"/>
        <v>0</v>
      </c>
      <c r="AMK122" s="28">
        <v>1620</v>
      </c>
      <c r="AML122" s="28">
        <f t="shared" si="3487"/>
        <v>1620</v>
      </c>
      <c r="AMN122" s="28">
        <v>1673</v>
      </c>
      <c r="AMO122" s="27" t="str">
        <f t="shared" si="3488"/>
        <v>1664</v>
      </c>
      <c r="AMP122" s="27" t="str">
        <f t="shared" si="3489"/>
        <v>1655</v>
      </c>
      <c r="AMQ122" s="27" t="str">
        <f t="shared" si="3490"/>
        <v>1645</v>
      </c>
      <c r="AMR122" s="27" t="str">
        <f t="shared" si="3491"/>
        <v>1645</v>
      </c>
      <c r="AMS122" s="27" t="str">
        <f t="shared" si="3492"/>
        <v>1636</v>
      </c>
      <c r="AMT122" s="27" t="str">
        <f t="shared" si="3493"/>
        <v>1628</v>
      </c>
      <c r="AMU122" s="27" t="str">
        <f t="shared" si="3494"/>
        <v>1628</v>
      </c>
      <c r="AMV122" s="27" t="str">
        <f t="shared" si="3495"/>
        <v>1628</v>
      </c>
      <c r="AMW122" s="27" t="str">
        <f t="shared" si="3496"/>
        <v>1628</v>
      </c>
      <c r="AMX122" s="27" t="str">
        <f t="shared" si="3497"/>
        <v>1628</v>
      </c>
      <c r="AMY122" s="27" t="str">
        <f t="shared" si="3498"/>
        <v>1628</v>
      </c>
      <c r="AMZ122" s="27" t="str">
        <f t="shared" si="3499"/>
        <v>1622</v>
      </c>
      <c r="ANA122" s="27" t="str">
        <f t="shared" si="3500"/>
        <v>1622</v>
      </c>
      <c r="ANB122" s="27" t="str">
        <f t="shared" si="3501"/>
        <v>1622</v>
      </c>
      <c r="ANC122" s="27" t="str">
        <f t="shared" si="3502"/>
        <v>1634</v>
      </c>
      <c r="AND122" s="27" t="str">
        <f t="shared" si="3503"/>
        <v>1634</v>
      </c>
      <c r="ANE122" s="27" t="str">
        <f t="shared" si="3504"/>
        <v>1634</v>
      </c>
      <c r="ANF122" s="27" t="str">
        <f t="shared" si="3505"/>
        <v>1634</v>
      </c>
      <c r="ANG122" s="27" t="str">
        <f t="shared" si="3506"/>
        <v>1634</v>
      </c>
      <c r="ANH122" s="27" t="str">
        <f t="shared" si="3507"/>
        <v>1634</v>
      </c>
      <c r="ANI122" s="27" t="str">
        <f t="shared" si="3508"/>
        <v>1623</v>
      </c>
      <c r="ANJ122" s="27" t="str">
        <f t="shared" si="3509"/>
        <v>1623</v>
      </c>
      <c r="ANK122" s="27" t="str">
        <f t="shared" si="3510"/>
        <v>1623</v>
      </c>
      <c r="ANL122" s="27" t="str">
        <f t="shared" si="3511"/>
        <v>1639</v>
      </c>
      <c r="ANM122" s="27" t="str">
        <f t="shared" si="3512"/>
        <v>1639</v>
      </c>
      <c r="ANN122" s="27" t="str">
        <f t="shared" si="3513"/>
        <v>1639</v>
      </c>
      <c r="ANO122" s="27" t="str">
        <f t="shared" si="3514"/>
        <v>1629</v>
      </c>
      <c r="ANP122" s="27" t="str">
        <f t="shared" si="3515"/>
        <v>1629</v>
      </c>
      <c r="ANQ122" s="27" t="str">
        <f t="shared" si="3516"/>
        <v>1629</v>
      </c>
      <c r="ANR122" s="27" t="str">
        <f t="shared" si="3517"/>
        <v>1616</v>
      </c>
      <c r="ANS122" s="27" t="str">
        <f t="shared" si="3518"/>
        <v>1616</v>
      </c>
      <c r="ANT122" s="27" t="str">
        <f t="shared" si="3519"/>
        <v>1616</v>
      </c>
      <c r="ANU122" s="27" t="str">
        <f t="shared" si="3520"/>
        <v>1632</v>
      </c>
      <c r="ANV122" s="27" t="str">
        <f t="shared" si="3521"/>
        <v>1632</v>
      </c>
      <c r="ANW122" s="27" t="str">
        <f t="shared" si="3522"/>
        <v>1632</v>
      </c>
      <c r="ANX122" s="27" t="str">
        <f t="shared" si="3523"/>
        <v>1620</v>
      </c>
      <c r="ANY122" s="27" t="str">
        <f t="shared" si="3524"/>
        <v>1620</v>
      </c>
      <c r="ANZ122" s="27" t="str">
        <f t="shared" si="3525"/>
        <v>1620</v>
      </c>
      <c r="AOA122" s="27" t="str">
        <f t="shared" si="3526"/>
        <v>1620</v>
      </c>
      <c r="AOB122" s="27" t="str">
        <f t="shared" si="3527"/>
        <v>1620</v>
      </c>
      <c r="AOC122" s="27" t="str">
        <f t="shared" si="3528"/>
        <v>1620</v>
      </c>
      <c r="AOD122" s="27" t="str">
        <f t="shared" si="3529"/>
        <v>1620</v>
      </c>
      <c r="AOE122" s="27" t="str">
        <f t="shared" si="3530"/>
        <v>1620</v>
      </c>
      <c r="AOF122" s="27" t="str">
        <f t="shared" si="3531"/>
        <v>1620</v>
      </c>
      <c r="AOG122" s="27" t="str">
        <f t="shared" si="3532"/>
        <v>1620</v>
      </c>
      <c r="AOH122" s="27" t="str">
        <f t="shared" si="3533"/>
        <v>1620</v>
      </c>
      <c r="AOI122" s="27" t="str">
        <f t="shared" si="3534"/>
        <v>1620</v>
      </c>
      <c r="AOJ122" s="27" t="str">
        <f t="shared" si="3535"/>
        <v>1620</v>
      </c>
      <c r="AOK122" s="27" t="str">
        <f t="shared" si="3536"/>
        <v>1620</v>
      </c>
      <c r="AOL122" s="27" t="str">
        <f t="shared" si="3537"/>
        <v>1620</v>
      </c>
      <c r="AOM122" s="27" t="str">
        <f t="shared" si="3538"/>
        <v>1620</v>
      </c>
      <c r="AON122" s="27" t="str">
        <f t="shared" si="3539"/>
        <v>1620</v>
      </c>
      <c r="AOO122" s="27" t="str">
        <f t="shared" si="3540"/>
        <v>1620</v>
      </c>
      <c r="AOP122" s="27" t="str">
        <f t="shared" si="3541"/>
        <v>1620</v>
      </c>
      <c r="AOQ122" s="27" t="str">
        <f t="shared" si="3542"/>
        <v>1620</v>
      </c>
      <c r="AOR122" s="27" t="str">
        <f t="shared" si="3543"/>
        <v>1620</v>
      </c>
      <c r="AOS122" s="27" t="str">
        <f t="shared" si="3544"/>
        <v>1620</v>
      </c>
      <c r="AOT122" s="27" t="str">
        <f t="shared" si="3545"/>
        <v>1620</v>
      </c>
      <c r="AOU122" s="27" t="str">
        <f t="shared" si="3546"/>
        <v>1620</v>
      </c>
      <c r="AOV122" s="27" t="str">
        <f t="shared" si="3547"/>
        <v>1620</v>
      </c>
      <c r="AOW122" s="27" t="str">
        <f t="shared" si="3548"/>
        <v>1620</v>
      </c>
      <c r="AOX122" s="27" t="str">
        <f t="shared" si="3549"/>
        <v>1620</v>
      </c>
      <c r="AOY122" s="27" t="str">
        <f t="shared" si="3550"/>
        <v>1620</v>
      </c>
      <c r="AOZ122" s="27" t="str">
        <f t="shared" si="3551"/>
        <v>1620</v>
      </c>
      <c r="APA122" s="27" t="str">
        <f t="shared" si="3552"/>
        <v>1620</v>
      </c>
      <c r="APB122" s="27" t="str">
        <f t="shared" si="3553"/>
        <v>1620</v>
      </c>
      <c r="APC122" s="27" t="str">
        <f t="shared" si="3554"/>
        <v>1620</v>
      </c>
      <c r="APD122" s="27" t="str">
        <f t="shared" si="3555"/>
        <v>1620</v>
      </c>
      <c r="APE122" s="27" t="str">
        <f t="shared" si="3556"/>
        <v>1620</v>
      </c>
      <c r="APF122" s="27" t="str">
        <f t="shared" si="3557"/>
        <v>1620</v>
      </c>
      <c r="APG122" s="27" t="str">
        <f t="shared" si="3558"/>
        <v>1620</v>
      </c>
      <c r="APH122" s="27" t="str">
        <f t="shared" si="3559"/>
        <v>1620</v>
      </c>
      <c r="API122" s="27" t="str">
        <f t="shared" si="3560"/>
        <v>1620</v>
      </c>
      <c r="APJ122" s="27" t="str">
        <f t="shared" si="3561"/>
        <v>1620</v>
      </c>
      <c r="APK122" s="27" t="str">
        <f t="shared" si="3562"/>
        <v>1620</v>
      </c>
      <c r="APL122" s="27" t="str">
        <f t="shared" si="3563"/>
        <v>1620</v>
      </c>
      <c r="APM122" s="27" t="str">
        <f t="shared" si="3564"/>
        <v>1620</v>
      </c>
      <c r="APN122" s="27" t="str">
        <f t="shared" si="3565"/>
        <v>1620</v>
      </c>
      <c r="APO122" s="27" t="str">
        <f t="shared" si="3566"/>
        <v>1620</v>
      </c>
      <c r="APP122" s="27" t="str">
        <f t="shared" si="3567"/>
        <v>1620</v>
      </c>
      <c r="APQ122" s="27" t="str">
        <f t="shared" si="3568"/>
        <v>1620</v>
      </c>
      <c r="APR122" s="27" t="str">
        <f t="shared" si="3569"/>
        <v>1620</v>
      </c>
    </row>
    <row r="123" spans="1:1011 1025:1110" x14ac:dyDescent="0.35">
      <c r="A123" s="27">
        <v>118</v>
      </c>
      <c r="B123" s="90" t="s">
        <v>335</v>
      </c>
      <c r="C123" s="91">
        <f>VLOOKUP(A123, Rankings!$A$2:$AN$129, 40, FALSE)</f>
        <v>121</v>
      </c>
      <c r="D123" s="79" t="s">
        <v>396</v>
      </c>
      <c r="F123" s="27">
        <v>1792</v>
      </c>
      <c r="I123" s="29">
        <f t="shared" si="2678"/>
        <v>12.5</v>
      </c>
      <c r="L123" s="27" t="s">
        <v>2301</v>
      </c>
      <c r="M123" s="27" t="s">
        <v>2410</v>
      </c>
      <c r="N123" s="27" t="s">
        <v>2698</v>
      </c>
      <c r="O123" s="27" t="s">
        <v>24</v>
      </c>
      <c r="P123" s="27" t="s">
        <v>24</v>
      </c>
      <c r="Q123" s="27" t="s">
        <v>3181</v>
      </c>
      <c r="R123" s="27" t="s">
        <v>24</v>
      </c>
      <c r="S123" s="27" t="s">
        <v>3646</v>
      </c>
      <c r="T123" s="27" t="s">
        <v>3767</v>
      </c>
      <c r="U123" s="27" t="s">
        <v>24</v>
      </c>
      <c r="V123" s="27" t="s">
        <v>24</v>
      </c>
      <c r="W123" s="27" t="s">
        <v>4074</v>
      </c>
      <c r="X123" s="27" t="s">
        <v>24</v>
      </c>
      <c r="Y123" s="27" t="s">
        <v>24</v>
      </c>
      <c r="Z123" s="27" t="s">
        <v>4460</v>
      </c>
      <c r="AA123" s="27" t="s">
        <v>24</v>
      </c>
      <c r="AB123" s="27" t="s">
        <v>24</v>
      </c>
      <c r="AC123" s="27" t="s">
        <v>24</v>
      </c>
      <c r="AD123" s="27" t="s">
        <v>24</v>
      </c>
      <c r="AE123" s="27" t="s">
        <v>24</v>
      </c>
      <c r="AF123" s="27" t="s">
        <v>24</v>
      </c>
      <c r="AG123" s="27" t="s">
        <v>24</v>
      </c>
      <c r="AH123" s="27" t="s">
        <v>24</v>
      </c>
      <c r="AI123" s="27" t="s">
        <v>5333</v>
      </c>
      <c r="AJ123" s="27" t="s">
        <v>24</v>
      </c>
      <c r="AK123" s="27" t="s">
        <v>24</v>
      </c>
      <c r="AL123" s="27" t="s">
        <v>5631</v>
      </c>
      <c r="AM123" s="27" t="s">
        <v>24</v>
      </c>
      <c r="AN123" s="27" t="s">
        <v>24</v>
      </c>
      <c r="AO123" s="27" t="s">
        <v>6009</v>
      </c>
      <c r="AP123" s="27" t="s">
        <v>24</v>
      </c>
      <c r="AQ123" s="27" t="s">
        <v>24</v>
      </c>
      <c r="AR123" s="27" t="s">
        <v>6295</v>
      </c>
      <c r="AS123" s="27" t="s">
        <v>24</v>
      </c>
      <c r="AT123" s="27" t="s">
        <v>24</v>
      </c>
      <c r="AU123" s="27" t="s">
        <v>6605</v>
      </c>
      <c r="AV123" s="27" t="s">
        <v>24</v>
      </c>
      <c r="AW123" s="27" t="s">
        <v>24</v>
      </c>
      <c r="AX123" s="27" t="s">
        <v>24</v>
      </c>
      <c r="AY123" s="27" t="s">
        <v>24</v>
      </c>
      <c r="AZ123" s="27" t="s">
        <v>24</v>
      </c>
      <c r="BA123" s="27" t="s">
        <v>24</v>
      </c>
      <c r="BB123" s="27" t="s">
        <v>24</v>
      </c>
      <c r="BC123" s="27" t="s">
        <v>24</v>
      </c>
      <c r="BD123" s="27" t="s">
        <v>24</v>
      </c>
      <c r="BE123" s="27" t="s">
        <v>24</v>
      </c>
      <c r="BF123" s="27" t="s">
        <v>24</v>
      </c>
      <c r="BG123" s="27" t="s">
        <v>24</v>
      </c>
      <c r="BH123" s="27" t="s">
        <v>24</v>
      </c>
      <c r="BI123" s="27" t="s">
        <v>24</v>
      </c>
      <c r="BJ123" s="27" t="s">
        <v>24</v>
      </c>
      <c r="BK123" s="27" t="s">
        <v>24</v>
      </c>
      <c r="BL123" s="27" t="s">
        <v>24</v>
      </c>
      <c r="BM123" s="27" t="s">
        <v>24</v>
      </c>
      <c r="BN123" s="27" t="s">
        <v>24</v>
      </c>
      <c r="BO123" s="27" t="s">
        <v>24</v>
      </c>
      <c r="BP123" s="27" t="s">
        <v>24</v>
      </c>
      <c r="BQ123" s="27" t="s">
        <v>24</v>
      </c>
      <c r="BR123" s="27" t="s">
        <v>24</v>
      </c>
      <c r="BS123" s="27" t="s">
        <v>24</v>
      </c>
      <c r="BT123" s="27" t="s">
        <v>24</v>
      </c>
      <c r="BU123" s="27" t="s">
        <v>24</v>
      </c>
      <c r="BV123" s="27" t="s">
        <v>24</v>
      </c>
      <c r="BW123" s="27" t="s">
        <v>24</v>
      </c>
      <c r="BX123" s="27" t="s">
        <v>24</v>
      </c>
      <c r="BY123" s="27" t="s">
        <v>24</v>
      </c>
      <c r="BZ123" s="27" t="s">
        <v>24</v>
      </c>
      <c r="CA123" s="27" t="s">
        <v>24</v>
      </c>
      <c r="CB123" s="27" t="s">
        <v>24</v>
      </c>
      <c r="CC123" s="27" t="s">
        <v>24</v>
      </c>
      <c r="CD123" s="27" t="s">
        <v>24</v>
      </c>
      <c r="CE123" s="27" t="s">
        <v>24</v>
      </c>
      <c r="CF123" s="27" t="s">
        <v>24</v>
      </c>
      <c r="CG123" s="27" t="s">
        <v>24</v>
      </c>
      <c r="CH123" s="27" t="s">
        <v>24</v>
      </c>
      <c r="CI123" s="27" t="s">
        <v>24</v>
      </c>
      <c r="CJ123" s="27" t="s">
        <v>24</v>
      </c>
      <c r="CK123" s="27" t="s">
        <v>24</v>
      </c>
      <c r="CL123" s="27" t="s">
        <v>24</v>
      </c>
      <c r="CM123" s="27" t="s">
        <v>24</v>
      </c>
      <c r="CN123" s="27" t="s">
        <v>24</v>
      </c>
      <c r="CO123" s="27" t="s">
        <v>24</v>
      </c>
      <c r="CQ123" s="28">
        <f t="shared" si="2679"/>
        <v>1</v>
      </c>
      <c r="CR123" s="28">
        <f t="shared" si="2680"/>
        <v>5</v>
      </c>
      <c r="CS123" s="28">
        <f t="shared" si="2681"/>
        <v>0</v>
      </c>
      <c r="CT123" s="28">
        <f t="shared" si="2682"/>
        <v>6</v>
      </c>
      <c r="CU123" s="28">
        <f t="shared" si="2683"/>
        <v>1</v>
      </c>
      <c r="CV123" s="28">
        <f t="shared" si="2684"/>
        <v>4</v>
      </c>
      <c r="CW123" s="28">
        <f t="shared" si="2685"/>
        <v>0</v>
      </c>
      <c r="CX123" s="28">
        <f t="shared" si="2686"/>
        <v>4</v>
      </c>
      <c r="CY123" s="28">
        <f t="shared" si="2687"/>
        <v>0</v>
      </c>
      <c r="CZ123" s="28">
        <f t="shared" si="2688"/>
        <v>0</v>
      </c>
      <c r="DA123" s="28">
        <f t="shared" si="2689"/>
        <v>0</v>
      </c>
      <c r="DB123" s="28">
        <f t="shared" si="2690"/>
        <v>0</v>
      </c>
      <c r="DC123" s="28">
        <f t="shared" si="2691"/>
        <v>0</v>
      </c>
      <c r="DD123" s="28">
        <f t="shared" si="2692"/>
        <v>1</v>
      </c>
      <c r="DE123" s="28">
        <f t="shared" si="2693"/>
        <v>0</v>
      </c>
      <c r="DF123" s="28">
        <f t="shared" si="2694"/>
        <v>0</v>
      </c>
      <c r="DG123" s="28">
        <f t="shared" si="2695"/>
        <v>0</v>
      </c>
      <c r="DH123" s="28">
        <f t="shared" si="2696"/>
        <v>0</v>
      </c>
      <c r="DI123" s="28">
        <f t="shared" si="2697"/>
        <v>0</v>
      </c>
      <c r="DJ123" s="28">
        <f t="shared" si="2698"/>
        <v>0</v>
      </c>
      <c r="DK123" s="28">
        <f t="shared" si="2699"/>
        <v>0</v>
      </c>
      <c r="DL123" s="28">
        <f t="shared" si="2700"/>
        <v>0</v>
      </c>
      <c r="DM123" s="28">
        <f t="shared" si="2701"/>
        <v>0</v>
      </c>
      <c r="DN123" s="28">
        <f t="shared" si="2702"/>
        <v>0</v>
      </c>
      <c r="DO123" s="28">
        <f t="shared" si="2703"/>
        <v>0</v>
      </c>
      <c r="DP123" s="28">
        <f t="shared" si="2704"/>
        <v>1</v>
      </c>
      <c r="DR123">
        <f t="shared" si="2705"/>
        <v>4</v>
      </c>
      <c r="DS123">
        <f t="shared" si="2706"/>
        <v>2</v>
      </c>
      <c r="DT123">
        <f t="shared" si="2707"/>
        <v>4</v>
      </c>
      <c r="DU123">
        <f t="shared" si="2708"/>
        <v>0</v>
      </c>
      <c r="DV123">
        <f t="shared" si="2709"/>
        <v>0</v>
      </c>
      <c r="DW123">
        <f t="shared" si="2710"/>
        <v>4</v>
      </c>
      <c r="DX123">
        <f t="shared" si="2711"/>
        <v>0</v>
      </c>
      <c r="DY123">
        <f t="shared" si="2712"/>
        <v>10</v>
      </c>
      <c r="DZ123">
        <f t="shared" si="2713"/>
        <v>4</v>
      </c>
      <c r="EA123">
        <f t="shared" si="2714"/>
        <v>0</v>
      </c>
      <c r="EB123">
        <f t="shared" si="2715"/>
        <v>0</v>
      </c>
      <c r="EC123">
        <f t="shared" si="2716"/>
        <v>4</v>
      </c>
      <c r="ED123">
        <f t="shared" si="2717"/>
        <v>0</v>
      </c>
      <c r="EE123">
        <f t="shared" si="2718"/>
        <v>0</v>
      </c>
      <c r="EF123">
        <f t="shared" si="2719"/>
        <v>2</v>
      </c>
      <c r="EG123">
        <f t="shared" si="2720"/>
        <v>0</v>
      </c>
      <c r="EH123">
        <f t="shared" si="2721"/>
        <v>0</v>
      </c>
      <c r="EI123">
        <f t="shared" si="2722"/>
        <v>0</v>
      </c>
      <c r="EJ123">
        <f t="shared" si="2723"/>
        <v>0</v>
      </c>
      <c r="EK123">
        <f t="shared" si="2724"/>
        <v>0</v>
      </c>
      <c r="EL123">
        <f t="shared" si="2725"/>
        <v>0</v>
      </c>
      <c r="EM123">
        <f t="shared" si="2726"/>
        <v>0</v>
      </c>
      <c r="EN123">
        <f t="shared" si="2727"/>
        <v>0</v>
      </c>
      <c r="EO123">
        <f t="shared" si="2728"/>
        <v>2</v>
      </c>
      <c r="EP123">
        <f t="shared" si="2729"/>
        <v>0</v>
      </c>
      <c r="EQ123">
        <f t="shared" si="2730"/>
        <v>0</v>
      </c>
      <c r="ER123">
        <f t="shared" si="2731"/>
        <v>1</v>
      </c>
      <c r="ES123">
        <f t="shared" si="2732"/>
        <v>0</v>
      </c>
      <c r="ET123">
        <f t="shared" si="2733"/>
        <v>0</v>
      </c>
      <c r="EU123">
        <f t="shared" si="2734"/>
        <v>2</v>
      </c>
      <c r="EV123">
        <f t="shared" si="2735"/>
        <v>0</v>
      </c>
      <c r="EW123">
        <f t="shared" si="2736"/>
        <v>0</v>
      </c>
      <c r="EX123">
        <f t="shared" si="2737"/>
        <v>4</v>
      </c>
      <c r="EY123">
        <f t="shared" si="2738"/>
        <v>0</v>
      </c>
      <c r="EZ123">
        <f t="shared" si="2739"/>
        <v>0</v>
      </c>
      <c r="FA123">
        <f t="shared" si="2740"/>
        <v>2</v>
      </c>
      <c r="FB123">
        <f t="shared" si="2741"/>
        <v>0</v>
      </c>
      <c r="FC123">
        <f t="shared" si="2742"/>
        <v>0</v>
      </c>
      <c r="FD123">
        <f t="shared" si="2743"/>
        <v>0</v>
      </c>
      <c r="FE123">
        <f t="shared" si="2744"/>
        <v>0</v>
      </c>
      <c r="FF123">
        <f t="shared" si="2745"/>
        <v>0</v>
      </c>
      <c r="FG123">
        <f t="shared" si="2746"/>
        <v>0</v>
      </c>
      <c r="FH123">
        <f t="shared" si="2747"/>
        <v>0</v>
      </c>
      <c r="FI123">
        <f t="shared" si="2748"/>
        <v>0</v>
      </c>
      <c r="FJ123">
        <f t="shared" si="2749"/>
        <v>0</v>
      </c>
      <c r="FK123">
        <f t="shared" si="2750"/>
        <v>0</v>
      </c>
      <c r="FL123">
        <f t="shared" si="2751"/>
        <v>0</v>
      </c>
      <c r="FM123">
        <f t="shared" si="2752"/>
        <v>0</v>
      </c>
      <c r="FN123">
        <f t="shared" si="2753"/>
        <v>0</v>
      </c>
      <c r="FO123">
        <f t="shared" si="2754"/>
        <v>0</v>
      </c>
      <c r="FP123">
        <f t="shared" si="2755"/>
        <v>0</v>
      </c>
      <c r="FQ123">
        <f t="shared" si="2756"/>
        <v>0</v>
      </c>
      <c r="FR123">
        <f t="shared" si="2757"/>
        <v>0</v>
      </c>
      <c r="FS123">
        <f t="shared" si="2758"/>
        <v>0</v>
      </c>
      <c r="FT123">
        <f t="shared" si="2759"/>
        <v>0</v>
      </c>
      <c r="FU123">
        <f t="shared" si="2760"/>
        <v>0</v>
      </c>
      <c r="FV123">
        <f t="shared" si="2761"/>
        <v>0</v>
      </c>
      <c r="FW123">
        <f t="shared" si="2762"/>
        <v>0</v>
      </c>
      <c r="FX123">
        <f t="shared" si="2763"/>
        <v>0</v>
      </c>
      <c r="FY123">
        <f t="shared" si="2764"/>
        <v>0</v>
      </c>
      <c r="FZ123">
        <f t="shared" si="2765"/>
        <v>0</v>
      </c>
      <c r="GA123">
        <f t="shared" si="2766"/>
        <v>0</v>
      </c>
      <c r="GB123">
        <f t="shared" si="2767"/>
        <v>0</v>
      </c>
      <c r="GC123">
        <f t="shared" si="2768"/>
        <v>0</v>
      </c>
      <c r="GD123">
        <f t="shared" si="2769"/>
        <v>0</v>
      </c>
      <c r="GE123">
        <f t="shared" si="2770"/>
        <v>0</v>
      </c>
      <c r="GF123">
        <f t="shared" si="2771"/>
        <v>0</v>
      </c>
      <c r="GG123">
        <f t="shared" si="2772"/>
        <v>0</v>
      </c>
      <c r="GH123">
        <f t="shared" si="2773"/>
        <v>0</v>
      </c>
      <c r="GI123">
        <f t="shared" si="2774"/>
        <v>0</v>
      </c>
      <c r="GJ123">
        <f t="shared" si="2775"/>
        <v>0</v>
      </c>
      <c r="GK123">
        <f t="shared" si="2776"/>
        <v>0</v>
      </c>
      <c r="GL123">
        <f t="shared" si="2777"/>
        <v>0</v>
      </c>
      <c r="GM123">
        <f t="shared" si="2778"/>
        <v>0</v>
      </c>
      <c r="GN123">
        <f t="shared" si="2779"/>
        <v>0</v>
      </c>
      <c r="GO123">
        <f t="shared" si="2780"/>
        <v>0</v>
      </c>
      <c r="GP123">
        <f t="shared" si="2781"/>
        <v>0</v>
      </c>
      <c r="GQ123">
        <f t="shared" si="2782"/>
        <v>0</v>
      </c>
      <c r="GR123">
        <f t="shared" si="2783"/>
        <v>0</v>
      </c>
      <c r="GS123">
        <f t="shared" si="2784"/>
        <v>0</v>
      </c>
      <c r="GT123">
        <f t="shared" si="2785"/>
        <v>0</v>
      </c>
      <c r="GU123">
        <f t="shared" si="2786"/>
        <v>0</v>
      </c>
      <c r="GW123" s="28">
        <f t="shared" si="2787"/>
        <v>6.9221417457156935</v>
      </c>
      <c r="GX123" s="28">
        <f t="shared" si="2788"/>
        <v>0</v>
      </c>
      <c r="GY123" s="28">
        <f t="shared" si="2789"/>
        <v>0.60133708266044195</v>
      </c>
      <c r="GZ123" s="28">
        <f t="shared" si="2790"/>
        <v>0</v>
      </c>
      <c r="HA123" s="28">
        <f t="shared" si="2791"/>
        <v>0</v>
      </c>
      <c r="HB123" s="28">
        <f t="shared" si="2792"/>
        <v>7.2228102870459141</v>
      </c>
      <c r="HC123" s="28">
        <f t="shared" si="2793"/>
        <v>0.58001593185133649</v>
      </c>
      <c r="HE123">
        <f>IFERROR(VLOOKUP(_xlfn.NUMBERVALUE(MID(L123, SEARCH("!", L123)+1, SEARCH("+", L123)-SEARCH("!", L123)-1)), Rankings!$A$2:$BK$129, 63, FALSE),0)</f>
        <v>0.83122380927033801</v>
      </c>
      <c r="HF123">
        <f>IFERROR(VLOOKUP(_xlfn.NUMBERVALUE(MID(M123, SEARCH("!", M123)+1, SEARCH("+", M123)-SEARCH("!", M123)-1)), Rankings!$A$2:$BK$129, 63, FALSE),0)</f>
        <v>0.53458100916090412</v>
      </c>
      <c r="HG123">
        <f>IFERROR(VLOOKUP(_xlfn.NUMBERVALUE(MID(N123, SEARCH("!", N123)+1, SEARCH("+", N123)-SEARCH("!", N123)-1)), Rankings!$A$2:$BK$129, 63, FALSE),0)</f>
        <v>0.62662319449602411</v>
      </c>
      <c r="HH123">
        <f>IFERROR(VLOOKUP(_xlfn.NUMBERVALUE(MID(O123, SEARCH("!", O123)+1, SEARCH("+", O123)-SEARCH("!", O123)-1)), Rankings!$A$2:$BK$129, 63, FALSE),0)</f>
        <v>0</v>
      </c>
      <c r="HI123">
        <f>IFERROR(VLOOKUP(_xlfn.NUMBERVALUE(MID(P123, SEARCH("!", P123)+1, SEARCH("+", P123)-SEARCH("!", P123)-1)), Rankings!$A$2:$BK$129, 63, FALSE),0)</f>
        <v>0</v>
      </c>
      <c r="HJ123">
        <f>IFERROR(VLOOKUP(_xlfn.NUMBERVALUE(MID(Q123, SEARCH("!", Q123)+1, SEARCH("+", Q123)-SEARCH("!", Q123)-1)), Rankings!$A$2:$BK$129, 63, FALSE),0)</f>
        <v>0.99722768391660677</v>
      </c>
      <c r="HK123">
        <f>IFERROR(VLOOKUP(_xlfn.NUMBERVALUE(MID(R123, SEARCH("!", R123)+1, SEARCH("+", R123)-SEARCH("!", R123)-1)), Rankings!$A$2:$BK$129, 63, FALSE),0)</f>
        <v>0</v>
      </c>
      <c r="HL123">
        <f>IFERROR(VLOOKUP(_xlfn.NUMBERVALUE(MID(S123, SEARCH("!", S123)+1, SEARCH("+", S123)-SEARCH("!", S123)-1)), Rankings!$A$2:$BK$129, 63, FALSE),0)</f>
        <v>0.60133708266044195</v>
      </c>
      <c r="HM123">
        <f>IFERROR(VLOOKUP(_xlfn.NUMBERVALUE(MID(T123, SEARCH("!", T123)+1, SEARCH("+", T123)-SEARCH("!", T123)-1)), Rankings!$A$2:$BK$129, 63, FALSE),0)</f>
        <v>0.28217564650947347</v>
      </c>
      <c r="HN123">
        <f>IFERROR(VLOOKUP(_xlfn.NUMBERVALUE(MID(U123, SEARCH("!", U123)+1, SEARCH("+", U123)-SEARCH("!", U123)-1)), Rankings!$A$2:$BK$129, 63, FALSE),0)</f>
        <v>0</v>
      </c>
      <c r="HO123">
        <f>IFERROR(VLOOKUP(_xlfn.NUMBERVALUE(MID(V123, SEARCH("!", V123)+1, SEARCH("+", V123)-SEARCH("!", V123)-1)), Rankings!$A$2:$BK$129, 63, FALSE),0)</f>
        <v>0</v>
      </c>
      <c r="HP123">
        <f>IFERROR(VLOOKUP(_xlfn.NUMBERVALUE(MID(W123, SEARCH("!", W123)+1, SEARCH("+", W123)-SEARCH("!", W123)-1)), Rankings!$A$2:$BK$129, 63, FALSE),0)</f>
        <v>0.47992031109822575</v>
      </c>
      <c r="HQ123">
        <f>IFERROR(VLOOKUP(_xlfn.NUMBERVALUE(MID(X123, SEARCH("!", X123)+1, SEARCH("+", X123)-SEARCH("!", X123)-1)), Rankings!$A$2:$BK$129, 63, FALSE),0)</f>
        <v>0</v>
      </c>
      <c r="HR123">
        <f>IFERROR(VLOOKUP(_xlfn.NUMBERVALUE(MID(Y123, SEARCH("!", Y123)+1, SEARCH("+", Y123)-SEARCH("!", Y123)-1)), Rankings!$A$2:$BK$129, 63, FALSE),0)</f>
        <v>0</v>
      </c>
      <c r="HS123">
        <f>IFERROR(VLOOKUP(_xlfn.NUMBERVALUE(MID(Z123, SEARCH("!", Z123)+1, SEARCH("+", Z123)-SEARCH("!", Z123)-1)), Rankings!$A$2:$BK$129, 63, FALSE),0)</f>
        <v>0.47316682689969669</v>
      </c>
      <c r="HT123">
        <f>IFERROR(VLOOKUP(_xlfn.NUMBERVALUE(MID(AA123, SEARCH("!", AA123)+1, SEARCH("+", AA123)-SEARCH("!", AA123)-1)), Rankings!$A$2:$BK$129, 63, FALSE),0)</f>
        <v>0</v>
      </c>
      <c r="HU123">
        <f>IFERROR(VLOOKUP(_xlfn.NUMBERVALUE(MID(AB123, SEARCH("!", AB123)+1, SEARCH("+", AB123)-SEARCH("!", AB123)-1)), Rankings!$A$2:$BK$129, 63, FALSE),0)</f>
        <v>0</v>
      </c>
      <c r="HV123">
        <f>IFERROR(VLOOKUP(_xlfn.NUMBERVALUE(MID(AC123, SEARCH("!", AC123)+1, SEARCH("+", AC123)-SEARCH("!", AC123)-1)), Rankings!$A$2:$BK$129, 63, FALSE),0)</f>
        <v>0</v>
      </c>
      <c r="HW123">
        <f>IFERROR(VLOOKUP(_xlfn.NUMBERVALUE(MID(AD123, SEARCH("!", AD123)+1, SEARCH("+", AD123)-SEARCH("!", AD123)-1)), Rankings!$A$2:$BK$129, 63, FALSE),0)</f>
        <v>0</v>
      </c>
      <c r="HX123">
        <f>IFERROR(VLOOKUP(_xlfn.NUMBERVALUE(MID(AE123, SEARCH("!", AE123)+1, SEARCH("+", AE123)-SEARCH("!", AE123)-1)), Rankings!$A$2:$BK$129, 63, FALSE),0)</f>
        <v>0</v>
      </c>
      <c r="HY123">
        <f>IFERROR(VLOOKUP(_xlfn.NUMBERVALUE(MID(AF123, SEARCH("!", AF123)+1, SEARCH("+", AF123)-SEARCH("!", AF123)-1)), Rankings!$A$2:$BK$129, 63, FALSE),0)</f>
        <v>0</v>
      </c>
      <c r="HZ123">
        <f>IFERROR(VLOOKUP(_xlfn.NUMBERVALUE(MID(AG123, SEARCH("!", AG123)+1, SEARCH("+", AG123)-SEARCH("!", AG123)-1)), Rankings!$A$2:$BK$129, 63, FALSE),0)</f>
        <v>0</v>
      </c>
      <c r="IA123">
        <f>IFERROR(VLOOKUP(_xlfn.NUMBERVALUE(MID(AH123, SEARCH("!", AH123)+1, SEARCH("+", AH123)-SEARCH("!", AH123)-1)), Rankings!$A$2:$BK$129, 63, FALSE),0)</f>
        <v>0</v>
      </c>
      <c r="IB123">
        <f>IFERROR(VLOOKUP(_xlfn.NUMBERVALUE(MID(AI123, SEARCH("!", AI123)+1, SEARCH("+", AI123)-SEARCH("!", AI123)-1)), Rankings!$A$2:$BK$129, 63, FALSE),0)</f>
        <v>0.42259502862758508</v>
      </c>
      <c r="IC123">
        <f>IFERROR(VLOOKUP(_xlfn.NUMBERVALUE(MID(AJ123, SEARCH("!", AJ123)+1, SEARCH("+", AJ123)-SEARCH("!", AJ123)-1)), Rankings!$A$2:$BK$129, 63, FALSE),0)</f>
        <v>0</v>
      </c>
      <c r="ID123">
        <f>IFERROR(VLOOKUP(_xlfn.NUMBERVALUE(MID(AK123, SEARCH("!", AK123)+1, SEARCH("+", AK123)-SEARCH("!", AK123)-1)), Rankings!$A$2:$BK$129, 63, FALSE),0)</f>
        <v>0</v>
      </c>
      <c r="IE123">
        <f>IFERROR(VLOOKUP(_xlfn.NUMBERVALUE(MID(AL123, SEARCH("!", AL123)+1, SEARCH("+", AL123)-SEARCH("!", AL123)-1)), Rankings!$A$2:$BK$129, 63, FALSE),0)</f>
        <v>0.1959176067011843</v>
      </c>
      <c r="IF123">
        <f>IFERROR(VLOOKUP(_xlfn.NUMBERVALUE(MID(AM123, SEARCH("!", AM123)+1, SEARCH("+", AM123)-SEARCH("!", AM123)-1)), Rankings!$A$2:$BK$129, 63, FALSE),0)</f>
        <v>0</v>
      </c>
      <c r="IG123">
        <f>IFERROR(VLOOKUP(_xlfn.NUMBERVALUE(MID(AN123, SEARCH("!", AN123)+1, SEARCH("+", AN123)-SEARCH("!", AN123)-1)), Rankings!$A$2:$BK$129, 63, FALSE),0)</f>
        <v>0</v>
      </c>
      <c r="IH123">
        <f>IFERROR(VLOOKUP(_xlfn.NUMBERVALUE(MID(AO123, SEARCH("!", AO123)+1, SEARCH("+", AO123)-SEARCH("!", AO123)-1)), Rankings!$A$2:$BK$129, 63, FALSE),0)</f>
        <v>0.31862965393166287</v>
      </c>
      <c r="II123">
        <f>IFERROR(VLOOKUP(_xlfn.NUMBERVALUE(MID(AP123, SEARCH("!", AP123)+1, SEARCH("+", AP123)-SEARCH("!", AP123)-1)), Rankings!$A$2:$BK$129, 63, FALSE),0)</f>
        <v>0</v>
      </c>
      <c r="IJ123">
        <f>IFERROR(VLOOKUP(_xlfn.NUMBERVALUE(MID(AQ123, SEARCH("!", AQ123)+1, SEARCH("+", AQ123)-SEARCH("!", AQ123)-1)), Rankings!$A$2:$BK$129, 63, FALSE),0)</f>
        <v>0</v>
      </c>
      <c r="IK123">
        <f>IFERROR(VLOOKUP(_xlfn.NUMBERVALUE(MID(AR123, SEARCH("!", AR123)+1, SEARCH("+", AR123)-SEARCH("!", AR123)-1)), Rankings!$A$2:$BK$129, 63, FALSE),0)</f>
        <v>0.89022469558383477</v>
      </c>
      <c r="IL123">
        <f>IFERROR(VLOOKUP(_xlfn.NUMBERVALUE(MID(AS123, SEARCH("!", AS123)+1, SEARCH("+", AS123)-SEARCH("!", AS123)-1)), Rankings!$A$2:$BK$129, 63, FALSE),0)</f>
        <v>0</v>
      </c>
      <c r="IM123">
        <f>IFERROR(VLOOKUP(_xlfn.NUMBERVALUE(MID(AT123, SEARCH("!", AT123)+1, SEARCH("+", AT123)-SEARCH("!", AT123)-1)), Rankings!$A$2:$BK$129, 63, FALSE),0)</f>
        <v>0</v>
      </c>
      <c r="IN123">
        <f>IFERROR(VLOOKUP(_xlfn.NUMBERVALUE(MID(AU123, SEARCH("!", AU123)+1, SEARCH("+", AU123)-SEARCH("!", AU123)-1)), Rankings!$A$2:$BK$129, 63, FALSE),0)</f>
        <v>0.86985627952015798</v>
      </c>
      <c r="IO123">
        <f>IFERROR(VLOOKUP(_xlfn.NUMBERVALUE(MID(AV123, SEARCH("!", AV123)+1, SEARCH("+", AV123)-SEARCH("!", AV123)-1)), Rankings!$A$2:$BK$129, 63, FALSE),0)</f>
        <v>0</v>
      </c>
      <c r="IP123">
        <f>IFERROR(VLOOKUP(_xlfn.NUMBERVALUE(MID(AW123, SEARCH("!", AW123)+1, SEARCH("+", AW123)-SEARCH("!", AW123)-1)), Rankings!$A$2:$BK$129, 63, FALSE),0)</f>
        <v>0</v>
      </c>
      <c r="IQ123">
        <f>IFERROR(VLOOKUP(_xlfn.NUMBERVALUE(MID(AX123, SEARCH("!", AX123)+1, SEARCH("+", AX123)-SEARCH("!", AX123)-1)), Rankings!$A$2:$BK$129, 63, FALSE),0)</f>
        <v>0</v>
      </c>
      <c r="IR123">
        <f>IFERROR(VLOOKUP(_xlfn.NUMBERVALUE(MID(AY123, SEARCH("!", AY123)+1, SEARCH("+", AY123)-SEARCH("!", AY123)-1)), Rankings!$A$2:$BK$129, 63, FALSE),0)</f>
        <v>0</v>
      </c>
      <c r="IS123">
        <f>IFERROR(VLOOKUP(_xlfn.NUMBERVALUE(MID(AZ123, SEARCH("!", AZ123)+1, SEARCH("+", AZ123)-SEARCH("!", AZ123)-1)), Rankings!$A$2:$BK$129, 63, FALSE),0)</f>
        <v>0</v>
      </c>
      <c r="IT123">
        <f>IFERROR(VLOOKUP(_xlfn.NUMBERVALUE(MID(BA123, SEARCH("!", BA123)+1, SEARCH("+", BA123)-SEARCH("!", BA123)-1)), Rankings!$A$2:$BK$129, 63, FALSE),0)</f>
        <v>0</v>
      </c>
      <c r="IU123">
        <f>IFERROR(VLOOKUP(_xlfn.NUMBERVALUE(MID(BB123, SEARCH("!", BB123)+1, SEARCH("+", BB123)-SEARCH("!", BB123)-1)), Rankings!$A$2:$BK$129, 63, FALSE),0)</f>
        <v>0</v>
      </c>
      <c r="IV123">
        <f>IFERROR(VLOOKUP(_xlfn.NUMBERVALUE(MID(BC123, SEARCH("!", BC123)+1, SEARCH("+", BC123)-SEARCH("!", BC123)-1)), Rankings!$A$2:$BK$129, 63, FALSE),0)</f>
        <v>0</v>
      </c>
      <c r="IW123">
        <f>IFERROR(VLOOKUP(_xlfn.NUMBERVALUE(MID(BD123, SEARCH("!", BD123)+1, SEARCH("+", BD123)-SEARCH("!", BD123)-1)), Rankings!$A$2:$BK$129, 63, FALSE),0)</f>
        <v>0</v>
      </c>
      <c r="IX123">
        <f>IFERROR(VLOOKUP(_xlfn.NUMBERVALUE(MID(BE123, SEARCH("!", BE123)+1, SEARCH("+", BE123)-SEARCH("!", BE123)-1)), Rankings!$A$2:$BK$129, 63, FALSE),0)</f>
        <v>0</v>
      </c>
      <c r="IY123">
        <f>IFERROR(VLOOKUP(_xlfn.NUMBERVALUE(MID(BF123, SEARCH("!", BF123)+1, SEARCH("+", BF123)-SEARCH("!", BF123)-1)), Rankings!$A$2:$BK$129, 63, FALSE),0)</f>
        <v>0</v>
      </c>
      <c r="IZ123">
        <f>IFERROR(VLOOKUP(_xlfn.NUMBERVALUE(MID(BG123, SEARCH("!", BG123)+1, SEARCH("+", BG123)-SEARCH("!", BG123)-1)), Rankings!$A$2:$BK$129, 63, FALSE),0)</f>
        <v>0</v>
      </c>
      <c r="JA123">
        <f>IFERROR(VLOOKUP(_xlfn.NUMBERVALUE(MID(BH123, SEARCH("!", BH123)+1, SEARCH("+", BH123)-SEARCH("!", BH123)-1)), Rankings!$A$2:$BK$129, 63, FALSE),0)</f>
        <v>0</v>
      </c>
      <c r="JB123">
        <f>IFERROR(VLOOKUP(_xlfn.NUMBERVALUE(MID(BI123, SEARCH("!", BI123)+1, SEARCH("+", BI123)-SEARCH("!", BI123)-1)), Rankings!$A$2:$BK$129, 63, FALSE),0)</f>
        <v>0</v>
      </c>
      <c r="JC123">
        <f>IFERROR(VLOOKUP(_xlfn.NUMBERVALUE(MID(BJ123, SEARCH("!", BJ123)+1, SEARCH("+", BJ123)-SEARCH("!", BJ123)-1)), Rankings!$A$2:$BK$129, 63, FALSE),0)</f>
        <v>0</v>
      </c>
      <c r="JD123">
        <f>IFERROR(VLOOKUP(_xlfn.NUMBERVALUE(MID(BK123, SEARCH("!", BK123)+1, SEARCH("+", BK123)-SEARCH("!", BK123)-1)), Rankings!$A$2:$BK$129, 63, FALSE),0)</f>
        <v>0</v>
      </c>
      <c r="JE123">
        <f>IFERROR(VLOOKUP(_xlfn.NUMBERVALUE(MID(BL123, SEARCH("!", BL123)+1, SEARCH("+", BL123)-SEARCH("!", BL123)-1)), Rankings!$A$2:$BK$129, 63, FALSE),0)</f>
        <v>0</v>
      </c>
      <c r="JF123">
        <f>IFERROR(VLOOKUP(_xlfn.NUMBERVALUE(MID(BM123, SEARCH("!", BM123)+1, SEARCH("+", BM123)-SEARCH("!", BM123)-1)), Rankings!$A$2:$BK$129, 63, FALSE),0)</f>
        <v>0</v>
      </c>
      <c r="JG123">
        <f>IFERROR(VLOOKUP(_xlfn.NUMBERVALUE(MID(BN123, SEARCH("!", BN123)+1, SEARCH("+", BN123)-SEARCH("!", BN123)-1)), Rankings!$A$2:$BK$129, 63, FALSE),0)</f>
        <v>0</v>
      </c>
      <c r="JH123">
        <f>IFERROR(VLOOKUP(_xlfn.NUMBERVALUE(MID(BO123, SEARCH("!", BO123)+1, SEARCH("+", BO123)-SEARCH("!", BO123)-1)), Rankings!$A$2:$BK$129, 63, FALSE),0)</f>
        <v>0</v>
      </c>
      <c r="JI123">
        <f>IFERROR(VLOOKUP(_xlfn.NUMBERVALUE(MID(BP123, SEARCH("!", BP123)+1, SEARCH("+", BP123)-SEARCH("!", BP123)-1)), Rankings!$A$2:$BK$129, 63, FALSE),0)</f>
        <v>0</v>
      </c>
      <c r="JJ123">
        <f>IFERROR(VLOOKUP(_xlfn.NUMBERVALUE(MID(BQ123, SEARCH("!", BQ123)+1, SEARCH("+", BQ123)-SEARCH("!", BQ123)-1)), Rankings!$A$2:$BK$129, 63, FALSE),0)</f>
        <v>0</v>
      </c>
      <c r="JK123">
        <f>IFERROR(VLOOKUP(_xlfn.NUMBERVALUE(MID(BR123, SEARCH("!", BR123)+1, SEARCH("+", BR123)-SEARCH("!", BR123)-1)), Rankings!$A$2:$BK$129, 63, FALSE),0)</f>
        <v>0</v>
      </c>
      <c r="JL123">
        <f>IFERROR(VLOOKUP(_xlfn.NUMBERVALUE(MID(BS123, SEARCH("!", BS123)+1, SEARCH("+", BS123)-SEARCH("!", BS123)-1)), Rankings!$A$2:$BK$129, 63, FALSE),0)</f>
        <v>0</v>
      </c>
      <c r="JM123">
        <f>IFERROR(VLOOKUP(_xlfn.NUMBERVALUE(MID(BT123, SEARCH("!", BT123)+1, SEARCH("+", BT123)-SEARCH("!", BT123)-1)), Rankings!$A$2:$BK$129, 63, FALSE),0)</f>
        <v>0</v>
      </c>
      <c r="JN123">
        <f>IFERROR(VLOOKUP(_xlfn.NUMBERVALUE(MID(BU123, SEARCH("!", BU123)+1, SEARCH("+", BU123)-SEARCH("!", BU123)-1)), Rankings!$A$2:$BK$129, 63, FALSE),0)</f>
        <v>0</v>
      </c>
      <c r="JO123">
        <f>IFERROR(VLOOKUP(_xlfn.NUMBERVALUE(MID(BV123, SEARCH("!", BV123)+1, SEARCH("+", BV123)-SEARCH("!", BV123)-1)), Rankings!$A$2:$BK$129, 63, FALSE),0)</f>
        <v>0</v>
      </c>
      <c r="JP123">
        <f>IFERROR(VLOOKUP(_xlfn.NUMBERVALUE(MID(BW123, SEARCH("!", BW123)+1, SEARCH("+", BW123)-SEARCH("!", BW123)-1)), Rankings!$A$2:$BK$129, 63, FALSE),0)</f>
        <v>0</v>
      </c>
      <c r="JQ123">
        <f>IFERROR(VLOOKUP(_xlfn.NUMBERVALUE(MID(BX123, SEARCH("!", BX123)+1, SEARCH("+", BX123)-SEARCH("!", BX123)-1)), Rankings!$A$2:$BK$129, 63, FALSE),0)</f>
        <v>0</v>
      </c>
      <c r="JR123">
        <f>IFERROR(VLOOKUP(_xlfn.NUMBERVALUE(MID(BY123, SEARCH("!", BY123)+1, SEARCH("+", BY123)-SEARCH("!", BY123)-1)), Rankings!$A$2:$BK$129, 63, FALSE),0)</f>
        <v>0</v>
      </c>
      <c r="JS123">
        <f>IFERROR(VLOOKUP(_xlfn.NUMBERVALUE(MID(BZ123, SEARCH("!", BZ123)+1, SEARCH("+", BZ123)-SEARCH("!", BZ123)-1)), Rankings!$A$2:$BK$129, 63, FALSE),0)</f>
        <v>0</v>
      </c>
      <c r="JT123">
        <f>IFERROR(VLOOKUP(_xlfn.NUMBERVALUE(MID(CA123, SEARCH("!", CA123)+1, SEARCH("+", CA123)-SEARCH("!", CA123)-1)), Rankings!$A$2:$BK$129, 63, FALSE),0)</f>
        <v>0</v>
      </c>
      <c r="JU123">
        <f>IFERROR(VLOOKUP(_xlfn.NUMBERVALUE(MID(CB123, SEARCH("!", CB123)+1, SEARCH("+", CB123)-SEARCH("!", CB123)-1)), Rankings!$A$2:$BK$129, 63, FALSE),0)</f>
        <v>0</v>
      </c>
      <c r="JV123">
        <f>IFERROR(VLOOKUP(_xlfn.NUMBERVALUE(MID(CC123, SEARCH("!", CC123)+1, SEARCH("+", CC123)-SEARCH("!", CC123)-1)), Rankings!$A$2:$BK$129, 63, FALSE),0)</f>
        <v>0</v>
      </c>
      <c r="JW123">
        <f>IFERROR(VLOOKUP(_xlfn.NUMBERVALUE(MID(CD123, SEARCH("!", CD123)+1, SEARCH("+", CD123)-SEARCH("!", CD123)-1)), Rankings!$A$2:$BK$129, 63, FALSE),0)</f>
        <v>0</v>
      </c>
      <c r="JX123">
        <f>IFERROR(VLOOKUP(_xlfn.NUMBERVALUE(MID(CE123, SEARCH("!", CE123)+1, SEARCH("+", CE123)-SEARCH("!", CE123)-1)), Rankings!$A$2:$BK$129, 63, FALSE),0)</f>
        <v>0</v>
      </c>
      <c r="JY123">
        <f>IFERROR(VLOOKUP(_xlfn.NUMBERVALUE(MID(CF123, SEARCH("!", CF123)+1, SEARCH("+", CF123)-SEARCH("!", CF123)-1)), Rankings!$A$2:$BK$129, 63, FALSE),0)</f>
        <v>0</v>
      </c>
      <c r="JZ123">
        <f>IFERROR(VLOOKUP(_xlfn.NUMBERVALUE(MID(CG123, SEARCH("!", CG123)+1, SEARCH("+", CG123)-SEARCH("!", CG123)-1)), Rankings!$A$2:$BK$129, 63, FALSE),0)</f>
        <v>0</v>
      </c>
      <c r="KA123">
        <f>IFERROR(VLOOKUP(_xlfn.NUMBERVALUE(MID(CH123, SEARCH("!", CH123)+1, SEARCH("+", CH123)-SEARCH("!", CH123)-1)), Rankings!$A$2:$BK$129, 63, FALSE),0)</f>
        <v>0</v>
      </c>
      <c r="KB123">
        <f>IFERROR(VLOOKUP(_xlfn.NUMBERVALUE(MID(CI123, SEARCH("!", CI123)+1, SEARCH("+", CI123)-SEARCH("!", CI123)-1)), Rankings!$A$2:$BK$129, 63, FALSE),0)</f>
        <v>0</v>
      </c>
      <c r="KC123">
        <f>IFERROR(VLOOKUP(_xlfn.NUMBERVALUE(MID(CJ123, SEARCH("!", CJ123)+1, SEARCH("+", CJ123)-SEARCH("!", CJ123)-1)), Rankings!$A$2:$BK$129, 63, FALSE),0)</f>
        <v>0</v>
      </c>
      <c r="KD123">
        <f>IFERROR(VLOOKUP(_xlfn.NUMBERVALUE(MID(CK123, SEARCH("!", CK123)+1, SEARCH("+", CK123)-SEARCH("!", CK123)-1)), Rankings!$A$2:$BK$129, 63, FALSE),0)</f>
        <v>0</v>
      </c>
      <c r="KE123">
        <f>IFERROR(VLOOKUP(_xlfn.NUMBERVALUE(MID(CL123, SEARCH("!", CL123)+1, SEARCH("+", CL123)-SEARCH("!", CL123)-1)), Rankings!$A$2:$BK$129, 63, FALSE),0)</f>
        <v>0</v>
      </c>
      <c r="KF123">
        <f>IFERROR(VLOOKUP(_xlfn.NUMBERVALUE(MID(CM123, SEARCH("!", CM123)+1, SEARCH("+", CM123)-SEARCH("!", CM123)-1)), Rankings!$A$2:$BK$129, 63, FALSE),0)</f>
        <v>0</v>
      </c>
      <c r="KG123">
        <f>IFERROR(VLOOKUP(_xlfn.NUMBERVALUE(MID(CN123, SEARCH("!", CN123)+1, SEARCH("+", CN123)-SEARCH("!", CN123)-1)), Rankings!$A$2:$BK$129, 63, FALSE),0)</f>
        <v>0</v>
      </c>
      <c r="KH123">
        <f>IFERROR(VLOOKUP(_xlfn.NUMBERVALUE(MID(CO123, SEARCH("!", CO123)+1, SEARCH("+", CO123)-SEARCH("!", CO123)-1)), Rankings!$A$2:$BK$129, 63, FALSE),0)</f>
        <v>0</v>
      </c>
      <c r="KJ123" s="28">
        <f t="shared" si="2794"/>
        <v>200</v>
      </c>
      <c r="KK123" s="28">
        <f t="shared" si="2795"/>
        <v>0</v>
      </c>
      <c r="KL123" s="28">
        <f t="shared" si="2796"/>
        <v>16</v>
      </c>
      <c r="KM123" s="28">
        <f t="shared" si="2797"/>
        <v>0</v>
      </c>
      <c r="KN123" s="28">
        <f t="shared" si="2798"/>
        <v>0</v>
      </c>
      <c r="KO123" s="28">
        <f t="shared" si="2799"/>
        <v>150</v>
      </c>
      <c r="KP123" s="28">
        <f t="shared" si="2800"/>
        <v>208</v>
      </c>
      <c r="KQ123" s="28">
        <f t="shared" si="2801"/>
        <v>150</v>
      </c>
      <c r="KS123" s="27" t="str">
        <f t="shared" si="2802"/>
        <v>12</v>
      </c>
      <c r="KT123" s="27" t="str">
        <f t="shared" si="2803"/>
        <v>18</v>
      </c>
      <c r="KU123" s="27" t="str">
        <f t="shared" si="2804"/>
        <v>19</v>
      </c>
      <c r="KV123" s="27">
        <f t="shared" si="2805"/>
        <v>0</v>
      </c>
      <c r="KW123" s="27">
        <f t="shared" si="2806"/>
        <v>0</v>
      </c>
      <c r="KX123" s="27" t="str">
        <f t="shared" si="2807"/>
        <v>20</v>
      </c>
      <c r="KY123" s="27">
        <f t="shared" si="2808"/>
        <v>0</v>
      </c>
      <c r="KZ123" s="27" t="str">
        <f t="shared" si="2809"/>
        <v>16</v>
      </c>
      <c r="LA123" s="27" t="str">
        <f t="shared" si="2810"/>
        <v>10</v>
      </c>
      <c r="LB123" s="27">
        <f t="shared" si="2811"/>
        <v>0</v>
      </c>
      <c r="LC123" s="27">
        <f t="shared" si="2812"/>
        <v>0</v>
      </c>
      <c r="LD123" s="27" t="str">
        <f t="shared" si="2813"/>
        <v>17</v>
      </c>
      <c r="LE123" s="27">
        <f t="shared" si="2814"/>
        <v>0</v>
      </c>
      <c r="LF123" s="27">
        <f t="shared" si="2815"/>
        <v>0</v>
      </c>
      <c r="LG123" s="27" t="str">
        <f t="shared" si="2816"/>
        <v>13</v>
      </c>
      <c r="LH123" s="27">
        <f t="shared" si="2817"/>
        <v>0</v>
      </c>
      <c r="LI123" s="27">
        <f t="shared" si="2818"/>
        <v>0</v>
      </c>
      <c r="LJ123" s="27">
        <f t="shared" si="2819"/>
        <v>0</v>
      </c>
      <c r="LK123" s="27">
        <f t="shared" si="2820"/>
        <v>0</v>
      </c>
      <c r="LL123" s="27">
        <f t="shared" si="2821"/>
        <v>0</v>
      </c>
      <c r="LM123" s="27">
        <f t="shared" si="2822"/>
        <v>0</v>
      </c>
      <c r="LN123" s="27">
        <f t="shared" si="2823"/>
        <v>0</v>
      </c>
      <c r="LO123" s="27">
        <f t="shared" si="2824"/>
        <v>0</v>
      </c>
      <c r="LP123" s="27" t="str">
        <f t="shared" si="2825"/>
        <v>20</v>
      </c>
      <c r="LQ123" s="27">
        <f t="shared" si="2826"/>
        <v>0</v>
      </c>
      <c r="LR123" s="27">
        <f t="shared" si="2827"/>
        <v>0</v>
      </c>
      <c r="LS123" s="27" t="str">
        <f t="shared" si="2828"/>
        <v>26</v>
      </c>
      <c r="LT123" s="27">
        <f t="shared" si="2829"/>
        <v>0</v>
      </c>
      <c r="LU123" s="27">
        <f t="shared" si="2830"/>
        <v>0</v>
      </c>
      <c r="LV123" s="27" t="str">
        <f t="shared" si="2831"/>
        <v>15</v>
      </c>
      <c r="LW123" s="27">
        <f t="shared" si="2832"/>
        <v>0</v>
      </c>
      <c r="LX123" s="27">
        <f t="shared" si="2833"/>
        <v>0</v>
      </c>
      <c r="LY123" s="27" t="str">
        <f t="shared" si="2834"/>
        <v>15</v>
      </c>
      <c r="LZ123" s="27">
        <f t="shared" si="2835"/>
        <v>0</v>
      </c>
      <c r="MA123" s="27">
        <f t="shared" si="2836"/>
        <v>0</v>
      </c>
      <c r="MB123" s="27" t="str">
        <f t="shared" si="2837"/>
        <v>15</v>
      </c>
      <c r="MC123" s="27">
        <f t="shared" si="2838"/>
        <v>0</v>
      </c>
      <c r="MD123" s="27">
        <f t="shared" si="2839"/>
        <v>0</v>
      </c>
      <c r="ME123" s="27">
        <f t="shared" si="2840"/>
        <v>0</v>
      </c>
      <c r="MF123" s="27">
        <f t="shared" si="2841"/>
        <v>0</v>
      </c>
      <c r="MG123" s="27">
        <f t="shared" si="2842"/>
        <v>0</v>
      </c>
      <c r="MH123" s="27">
        <f t="shared" si="2843"/>
        <v>0</v>
      </c>
      <c r="MI123" s="27">
        <f t="shared" si="2844"/>
        <v>0</v>
      </c>
      <c r="MJ123" s="27">
        <f t="shared" si="2845"/>
        <v>0</v>
      </c>
      <c r="MK123" s="27">
        <f t="shared" si="2846"/>
        <v>0</v>
      </c>
      <c r="ML123" s="27">
        <f t="shared" si="2847"/>
        <v>0</v>
      </c>
      <c r="MM123" s="27">
        <f t="shared" si="2848"/>
        <v>0</v>
      </c>
      <c r="MN123" s="27">
        <f t="shared" si="2849"/>
        <v>0</v>
      </c>
      <c r="MO123" s="27">
        <f t="shared" si="2850"/>
        <v>0</v>
      </c>
      <c r="MP123" s="27">
        <f t="shared" si="2851"/>
        <v>0</v>
      </c>
      <c r="MQ123" s="27">
        <f t="shared" si="2852"/>
        <v>0</v>
      </c>
      <c r="MR123" s="27">
        <f t="shared" si="2853"/>
        <v>0</v>
      </c>
      <c r="MS123" s="27">
        <f t="shared" si="2854"/>
        <v>0</v>
      </c>
      <c r="MT123" s="27">
        <f t="shared" si="2855"/>
        <v>0</v>
      </c>
      <c r="MU123" s="27">
        <f t="shared" si="2856"/>
        <v>0</v>
      </c>
      <c r="MV123" s="27">
        <f t="shared" si="2857"/>
        <v>0</v>
      </c>
      <c r="MW123" s="27">
        <f t="shared" si="2858"/>
        <v>0</v>
      </c>
      <c r="MX123" s="27">
        <f t="shared" si="2859"/>
        <v>0</v>
      </c>
      <c r="MY123" s="27">
        <f t="shared" si="2860"/>
        <v>0</v>
      </c>
      <c r="MZ123" s="27">
        <f t="shared" si="2861"/>
        <v>0</v>
      </c>
      <c r="NA123" s="27">
        <f t="shared" si="2862"/>
        <v>0</v>
      </c>
      <c r="NB123" s="27">
        <f t="shared" si="2863"/>
        <v>0</v>
      </c>
      <c r="NC123" s="27">
        <f t="shared" si="2864"/>
        <v>0</v>
      </c>
      <c r="ND123" s="27">
        <f t="shared" si="2865"/>
        <v>0</v>
      </c>
      <c r="NE123" s="27">
        <f t="shared" si="2866"/>
        <v>0</v>
      </c>
      <c r="NF123" s="27">
        <f t="shared" si="2867"/>
        <v>0</v>
      </c>
      <c r="NG123" s="27">
        <f t="shared" si="2868"/>
        <v>0</v>
      </c>
      <c r="NH123" s="27">
        <f t="shared" si="2869"/>
        <v>0</v>
      </c>
      <c r="NI123" s="27">
        <f t="shared" si="2870"/>
        <v>0</v>
      </c>
      <c r="NJ123" s="27">
        <f t="shared" si="2871"/>
        <v>0</v>
      </c>
      <c r="NK123" s="27">
        <f t="shared" si="2872"/>
        <v>0</v>
      </c>
      <c r="NL123" s="27">
        <f t="shared" si="2873"/>
        <v>0</v>
      </c>
      <c r="NM123" s="27">
        <f t="shared" si="2874"/>
        <v>0</v>
      </c>
      <c r="NN123" s="27">
        <f t="shared" si="2875"/>
        <v>0</v>
      </c>
      <c r="NO123" s="27">
        <f t="shared" si="2876"/>
        <v>0</v>
      </c>
      <c r="NP123" s="27">
        <f t="shared" si="2877"/>
        <v>0</v>
      </c>
      <c r="NQ123" s="27">
        <f t="shared" si="2878"/>
        <v>0</v>
      </c>
      <c r="NR123" s="27">
        <f t="shared" si="2879"/>
        <v>0</v>
      </c>
      <c r="NS123" s="27">
        <f t="shared" si="2880"/>
        <v>0</v>
      </c>
      <c r="NT123" s="27">
        <f t="shared" si="2881"/>
        <v>0</v>
      </c>
      <c r="NU123" s="27">
        <f t="shared" si="2882"/>
        <v>0</v>
      </c>
      <c r="NV123" s="27">
        <f t="shared" si="2883"/>
        <v>0</v>
      </c>
      <c r="NX123" s="28">
        <f t="shared" si="2884"/>
        <v>318</v>
      </c>
      <c r="NY123" s="28">
        <f t="shared" si="2885"/>
        <v>0</v>
      </c>
      <c r="NZ123" s="28">
        <f t="shared" si="2886"/>
        <v>31</v>
      </c>
      <c r="OA123" s="28">
        <f t="shared" si="2887"/>
        <v>0</v>
      </c>
      <c r="OB123" s="28">
        <f t="shared" si="2888"/>
        <v>0</v>
      </c>
      <c r="OC123" s="28">
        <f t="shared" si="2889"/>
        <v>219</v>
      </c>
      <c r="OD123" s="28">
        <f t="shared" si="2890"/>
        <v>333.5</v>
      </c>
      <c r="OE123" s="28">
        <f t="shared" si="2891"/>
        <v>219</v>
      </c>
      <c r="OG123" s="27" t="str">
        <f t="shared" si="2892"/>
        <v>36</v>
      </c>
      <c r="OH123" s="27" t="str">
        <f t="shared" si="2893"/>
        <v>25</v>
      </c>
      <c r="OI123" s="27" t="str">
        <f t="shared" si="2894"/>
        <v>25</v>
      </c>
      <c r="OJ123" s="27">
        <f t="shared" si="2895"/>
        <v>0</v>
      </c>
      <c r="OK123" s="27">
        <f t="shared" si="2896"/>
        <v>0</v>
      </c>
      <c r="OL123" s="27" t="str">
        <f t="shared" si="2897"/>
        <v>53</v>
      </c>
      <c r="OM123" s="27">
        <f t="shared" si="2898"/>
        <v>0</v>
      </c>
      <c r="ON123" s="27" t="str">
        <f t="shared" si="2899"/>
        <v>31</v>
      </c>
      <c r="OO123" s="27" t="str">
        <f t="shared" si="2900"/>
        <v>22</v>
      </c>
      <c r="OP123" s="27">
        <f t="shared" si="2901"/>
        <v>0</v>
      </c>
      <c r="OQ123" s="27">
        <f t="shared" si="2902"/>
        <v>0</v>
      </c>
      <c r="OR123" s="27" t="str">
        <f t="shared" si="2903"/>
        <v>19</v>
      </c>
      <c r="OS123" s="27">
        <f t="shared" si="2904"/>
        <v>0</v>
      </c>
      <c r="OT123" s="27">
        <f t="shared" si="2905"/>
        <v>0</v>
      </c>
      <c r="OU123" s="27" t="str">
        <f t="shared" si="2906"/>
        <v>24</v>
      </c>
      <c r="OV123" s="27">
        <f t="shared" si="2907"/>
        <v>0</v>
      </c>
      <c r="OW123" s="27">
        <f t="shared" si="2908"/>
        <v>0</v>
      </c>
      <c r="OX123" s="27">
        <f t="shared" si="2909"/>
        <v>0</v>
      </c>
      <c r="OY123" s="27">
        <f t="shared" si="2910"/>
        <v>0</v>
      </c>
      <c r="OZ123" s="27">
        <f t="shared" si="2911"/>
        <v>0</v>
      </c>
      <c r="PA123" s="27">
        <f t="shared" si="2912"/>
        <v>0</v>
      </c>
      <c r="PB123" s="27">
        <f t="shared" si="2913"/>
        <v>0</v>
      </c>
      <c r="PC123" s="27">
        <f t="shared" si="2914"/>
        <v>0</v>
      </c>
      <c r="PD123" s="27" t="str">
        <f t="shared" si="2915"/>
        <v>24</v>
      </c>
      <c r="PE123" s="27">
        <f t="shared" si="2916"/>
        <v>0</v>
      </c>
      <c r="PF123" s="27">
        <f t="shared" si="2917"/>
        <v>0</v>
      </c>
      <c r="PG123" s="27" t="str">
        <f t="shared" si="2918"/>
        <v>17</v>
      </c>
      <c r="PH123" s="27">
        <f t="shared" si="2919"/>
        <v>0</v>
      </c>
      <c r="PI123" s="27">
        <f t="shared" si="2920"/>
        <v>0</v>
      </c>
      <c r="PJ123" s="27" t="str">
        <f t="shared" si="2921"/>
        <v>17</v>
      </c>
      <c r="PK123" s="27">
        <f t="shared" si="2922"/>
        <v>0</v>
      </c>
      <c r="PL123" s="27">
        <f t="shared" si="2923"/>
        <v>0</v>
      </c>
      <c r="PM123" s="27" t="str">
        <f t="shared" si="2924"/>
        <v>29</v>
      </c>
      <c r="PN123" s="27">
        <f t="shared" si="2925"/>
        <v>0</v>
      </c>
      <c r="PO123" s="27">
        <f t="shared" si="2926"/>
        <v>0</v>
      </c>
      <c r="PP123" s="27" t="str">
        <f t="shared" si="2927"/>
        <v>27</v>
      </c>
      <c r="PQ123" s="27">
        <f t="shared" si="2928"/>
        <v>0</v>
      </c>
      <c r="PR123" s="27">
        <f t="shared" si="2929"/>
        <v>0</v>
      </c>
      <c r="PS123" s="27">
        <f t="shared" si="2930"/>
        <v>0</v>
      </c>
      <c r="PT123" s="27">
        <f t="shared" si="2931"/>
        <v>0</v>
      </c>
      <c r="PU123" s="27">
        <f t="shared" si="2932"/>
        <v>0</v>
      </c>
      <c r="PV123" s="27">
        <f t="shared" si="2933"/>
        <v>0</v>
      </c>
      <c r="PW123" s="27">
        <f t="shared" si="2934"/>
        <v>0</v>
      </c>
      <c r="PX123" s="27">
        <f t="shared" si="2935"/>
        <v>0</v>
      </c>
      <c r="PY123" s="27">
        <f t="shared" si="2936"/>
        <v>0</v>
      </c>
      <c r="PZ123" s="27">
        <f t="shared" si="2937"/>
        <v>0</v>
      </c>
      <c r="QA123" s="27">
        <f t="shared" si="2938"/>
        <v>0</v>
      </c>
      <c r="QB123" s="27">
        <f t="shared" si="2939"/>
        <v>0</v>
      </c>
      <c r="QC123" s="27">
        <f t="shared" si="2940"/>
        <v>0</v>
      </c>
      <c r="QD123" s="27">
        <f t="shared" si="2941"/>
        <v>0</v>
      </c>
      <c r="QE123" s="27">
        <f t="shared" si="2942"/>
        <v>0</v>
      </c>
      <c r="QF123" s="27">
        <f t="shared" si="2943"/>
        <v>0</v>
      </c>
      <c r="QG123" s="27">
        <f t="shared" si="2944"/>
        <v>0</v>
      </c>
      <c r="QH123" s="27">
        <f t="shared" si="2945"/>
        <v>0</v>
      </c>
      <c r="QI123" s="27">
        <f t="shared" si="2946"/>
        <v>0</v>
      </c>
      <c r="QJ123" s="27">
        <f t="shared" si="2947"/>
        <v>0</v>
      </c>
      <c r="QK123" s="27">
        <f t="shared" si="2948"/>
        <v>0</v>
      </c>
      <c r="QL123" s="27">
        <f t="shared" si="2949"/>
        <v>0</v>
      </c>
      <c r="QM123" s="27">
        <f t="shared" si="2950"/>
        <v>0</v>
      </c>
      <c r="QN123" s="27">
        <f t="shared" si="2951"/>
        <v>0</v>
      </c>
      <c r="QO123" s="27">
        <f t="shared" si="2952"/>
        <v>0</v>
      </c>
      <c r="QP123" s="27">
        <f t="shared" si="2953"/>
        <v>0</v>
      </c>
      <c r="QQ123" s="27">
        <f t="shared" si="2954"/>
        <v>0</v>
      </c>
      <c r="QR123" s="27">
        <f t="shared" si="2955"/>
        <v>0</v>
      </c>
      <c r="QS123" s="27">
        <f t="shared" si="2956"/>
        <v>0</v>
      </c>
      <c r="QT123" s="27">
        <f t="shared" si="2957"/>
        <v>0</v>
      </c>
      <c r="QU123" s="27">
        <f t="shared" si="2958"/>
        <v>0</v>
      </c>
      <c r="QV123" s="27">
        <f t="shared" si="2959"/>
        <v>0</v>
      </c>
      <c r="QW123" s="27">
        <f t="shared" si="2960"/>
        <v>0</v>
      </c>
      <c r="QX123" s="27">
        <f t="shared" si="2961"/>
        <v>0</v>
      </c>
      <c r="QY123" s="27">
        <f t="shared" si="2962"/>
        <v>0</v>
      </c>
      <c r="QZ123" s="27">
        <f t="shared" si="2963"/>
        <v>0</v>
      </c>
      <c r="RA123" s="27">
        <f t="shared" si="2964"/>
        <v>0</v>
      </c>
      <c r="RB123" s="27">
        <f t="shared" si="2965"/>
        <v>0</v>
      </c>
      <c r="RC123" s="27">
        <f t="shared" si="2966"/>
        <v>0</v>
      </c>
      <c r="RD123" s="27">
        <f t="shared" si="2967"/>
        <v>0</v>
      </c>
      <c r="RE123" s="27">
        <f t="shared" si="2968"/>
        <v>0</v>
      </c>
      <c r="RF123" s="27">
        <f t="shared" si="2969"/>
        <v>0</v>
      </c>
      <c r="RG123" s="27">
        <f t="shared" si="2970"/>
        <v>0</v>
      </c>
      <c r="RH123" s="27">
        <f t="shared" si="2971"/>
        <v>0</v>
      </c>
      <c r="RI123" s="27">
        <f t="shared" si="2972"/>
        <v>0</v>
      </c>
      <c r="RJ123" s="27">
        <f t="shared" si="2973"/>
        <v>0</v>
      </c>
      <c r="RL123" s="28">
        <f t="shared" si="2974"/>
        <v>105</v>
      </c>
      <c r="RM123" s="28">
        <f t="shared" si="2975"/>
        <v>0</v>
      </c>
      <c r="RN123" s="28">
        <f t="shared" si="2976"/>
        <v>7</v>
      </c>
      <c r="RO123" s="28">
        <f t="shared" si="2977"/>
        <v>0</v>
      </c>
      <c r="RP123" s="28">
        <f t="shared" si="2978"/>
        <v>0</v>
      </c>
      <c r="RQ123" s="28">
        <f t="shared" si="2979"/>
        <v>108.5</v>
      </c>
      <c r="RT123" s="27" t="str">
        <f t="shared" si="2980"/>
        <v>7</v>
      </c>
      <c r="RU123" s="27" t="str">
        <f t="shared" si="2981"/>
        <v>10</v>
      </c>
      <c r="RV123" s="27" t="str">
        <f t="shared" si="2982"/>
        <v>9</v>
      </c>
      <c r="RW123" s="27" t="str">
        <f t="shared" si="2983"/>
        <v>0</v>
      </c>
      <c r="RX123" s="27" t="str">
        <f t="shared" si="2984"/>
        <v>0</v>
      </c>
      <c r="RY123" s="27" t="str">
        <f t="shared" si="2985"/>
        <v>10</v>
      </c>
      <c r="RZ123" s="27" t="str">
        <f t="shared" si="2986"/>
        <v>0</v>
      </c>
      <c r="SA123" s="27" t="str">
        <f t="shared" si="2987"/>
        <v>7</v>
      </c>
      <c r="SB123" s="27" t="str">
        <f t="shared" si="2988"/>
        <v>5</v>
      </c>
      <c r="SC123" s="27" t="str">
        <f t="shared" si="2989"/>
        <v>0</v>
      </c>
      <c r="SD123" s="27" t="str">
        <f t="shared" si="2990"/>
        <v>0</v>
      </c>
      <c r="SE123" s="27" t="str">
        <f t="shared" si="2991"/>
        <v>8</v>
      </c>
      <c r="SF123" s="27" t="str">
        <f t="shared" si="2992"/>
        <v>0</v>
      </c>
      <c r="SG123" s="27" t="str">
        <f t="shared" si="2993"/>
        <v>0</v>
      </c>
      <c r="SH123" s="27" t="str">
        <f t="shared" si="2994"/>
        <v>9</v>
      </c>
      <c r="SI123" s="27" t="str">
        <f t="shared" si="2995"/>
        <v>0</v>
      </c>
      <c r="SJ123" s="27" t="str">
        <f t="shared" si="2996"/>
        <v>0</v>
      </c>
      <c r="SK123" s="27" t="str">
        <f t="shared" si="2997"/>
        <v>0</v>
      </c>
      <c r="SL123" s="27" t="str">
        <f t="shared" si="2998"/>
        <v>0</v>
      </c>
      <c r="SM123" s="27" t="str">
        <f t="shared" si="2999"/>
        <v>0</v>
      </c>
      <c r="SN123" s="27" t="str">
        <f t="shared" si="3000"/>
        <v>0</v>
      </c>
      <c r="SO123" s="27" t="str">
        <f t="shared" si="3001"/>
        <v>0</v>
      </c>
      <c r="SP123" s="27" t="str">
        <f t="shared" si="3002"/>
        <v>0</v>
      </c>
      <c r="SQ123" s="27" t="str">
        <f t="shared" si="3003"/>
        <v>9</v>
      </c>
      <c r="SR123" s="27" t="str">
        <f t="shared" si="3004"/>
        <v>0</v>
      </c>
      <c r="SS123" s="27" t="str">
        <f t="shared" si="3005"/>
        <v>0</v>
      </c>
      <c r="ST123" s="27" t="str">
        <f t="shared" si="3006"/>
        <v>12</v>
      </c>
      <c r="SU123" s="27" t="str">
        <f t="shared" si="3007"/>
        <v>0</v>
      </c>
      <c r="SV123" s="27" t="str">
        <f t="shared" si="3008"/>
        <v>0</v>
      </c>
      <c r="SW123" s="27" t="str">
        <f t="shared" si="3009"/>
        <v>9</v>
      </c>
      <c r="SX123" s="27" t="str">
        <f t="shared" si="3010"/>
        <v>0</v>
      </c>
      <c r="SY123" s="27" t="str">
        <f t="shared" si="3011"/>
        <v>0</v>
      </c>
      <c r="SZ123" s="27" t="str">
        <f t="shared" si="3012"/>
        <v>8</v>
      </c>
      <c r="TA123" s="27" t="str">
        <f t="shared" si="3013"/>
        <v>0</v>
      </c>
      <c r="TB123" s="27" t="str">
        <f t="shared" si="3014"/>
        <v>0</v>
      </c>
      <c r="TC123" s="27" t="str">
        <f t="shared" si="3015"/>
        <v>9</v>
      </c>
      <c r="TD123" s="27" t="str">
        <f t="shared" si="3016"/>
        <v>0</v>
      </c>
      <c r="TE123" s="27" t="str">
        <f t="shared" si="3017"/>
        <v>0</v>
      </c>
      <c r="TF123" s="27" t="str">
        <f t="shared" si="3018"/>
        <v>0</v>
      </c>
      <c r="TG123" s="27" t="str">
        <f t="shared" si="3019"/>
        <v>0</v>
      </c>
      <c r="TH123" s="27" t="str">
        <f t="shared" si="3020"/>
        <v>0</v>
      </c>
      <c r="TI123" s="27" t="str">
        <f t="shared" si="3021"/>
        <v>0</v>
      </c>
      <c r="TJ123" s="27" t="str">
        <f t="shared" si="3022"/>
        <v>0</v>
      </c>
      <c r="TK123" s="27" t="str">
        <f t="shared" si="3023"/>
        <v>0</v>
      </c>
      <c r="TL123" s="27" t="str">
        <f t="shared" si="3024"/>
        <v>0</v>
      </c>
      <c r="TM123" s="27" t="str">
        <f t="shared" si="3025"/>
        <v>0</v>
      </c>
      <c r="TN123" s="27" t="str">
        <f t="shared" si="3026"/>
        <v>0</v>
      </c>
      <c r="TO123" s="27" t="str">
        <f t="shared" si="3027"/>
        <v>0</v>
      </c>
      <c r="TP123" s="27" t="str">
        <f t="shared" si="3028"/>
        <v>0</v>
      </c>
      <c r="TQ123" s="27" t="str">
        <f t="shared" si="3029"/>
        <v>0</v>
      </c>
      <c r="TR123" s="27" t="str">
        <f t="shared" si="3030"/>
        <v>0</v>
      </c>
      <c r="TS123" s="27" t="str">
        <f t="shared" si="3031"/>
        <v>0</v>
      </c>
      <c r="TT123" s="27" t="str">
        <f t="shared" si="3032"/>
        <v>0</v>
      </c>
      <c r="TU123" s="27" t="str">
        <f t="shared" si="3033"/>
        <v>0</v>
      </c>
      <c r="TV123" s="27" t="str">
        <f t="shared" si="3034"/>
        <v>0</v>
      </c>
      <c r="TW123" s="27" t="str">
        <f t="shared" si="3035"/>
        <v>0</v>
      </c>
      <c r="TX123" s="27" t="str">
        <f t="shared" si="3036"/>
        <v>0</v>
      </c>
      <c r="TY123" s="27" t="str">
        <f t="shared" si="3037"/>
        <v>0</v>
      </c>
      <c r="TZ123" s="27" t="str">
        <f t="shared" si="3038"/>
        <v>0</v>
      </c>
      <c r="UA123" s="27" t="str">
        <f t="shared" si="3039"/>
        <v>0</v>
      </c>
      <c r="UB123" s="27" t="str">
        <f t="shared" si="3040"/>
        <v>0</v>
      </c>
      <c r="UC123" s="27" t="str">
        <f t="shared" si="3041"/>
        <v>0</v>
      </c>
      <c r="UD123" s="27" t="str">
        <f t="shared" si="3042"/>
        <v>0</v>
      </c>
      <c r="UE123" s="27" t="str">
        <f t="shared" si="3043"/>
        <v>0</v>
      </c>
      <c r="UF123" s="27" t="str">
        <f t="shared" si="3044"/>
        <v>0</v>
      </c>
      <c r="UG123" s="27" t="str">
        <f t="shared" si="3045"/>
        <v>0</v>
      </c>
      <c r="UH123" s="27" t="str">
        <f t="shared" si="3046"/>
        <v>0</v>
      </c>
      <c r="UI123" s="27" t="str">
        <f t="shared" si="3047"/>
        <v>0</v>
      </c>
      <c r="UJ123" s="27" t="str">
        <f t="shared" si="3048"/>
        <v>0</v>
      </c>
      <c r="UK123" s="27" t="str">
        <f t="shared" si="3049"/>
        <v>0</v>
      </c>
      <c r="UL123" s="27" t="str">
        <f t="shared" si="3050"/>
        <v>0</v>
      </c>
      <c r="UM123" s="27" t="str">
        <f t="shared" si="3051"/>
        <v>0</v>
      </c>
      <c r="UN123" s="27" t="str">
        <f t="shared" si="3052"/>
        <v>0</v>
      </c>
      <c r="UO123" s="27" t="str">
        <f t="shared" si="3053"/>
        <v>0</v>
      </c>
      <c r="UP123" s="27" t="str">
        <f t="shared" si="3054"/>
        <v>0</v>
      </c>
      <c r="UQ123" s="27" t="str">
        <f t="shared" si="3055"/>
        <v>0</v>
      </c>
      <c r="UR123" s="27" t="str">
        <f t="shared" si="3056"/>
        <v>0</v>
      </c>
      <c r="US123" s="27" t="str">
        <f t="shared" si="3057"/>
        <v>0</v>
      </c>
      <c r="UT123" s="27" t="str">
        <f t="shared" si="3058"/>
        <v>0</v>
      </c>
      <c r="UU123" s="27" t="str">
        <f t="shared" si="3059"/>
        <v>0</v>
      </c>
      <c r="UV123" s="27" t="str">
        <f t="shared" si="3060"/>
        <v>0</v>
      </c>
      <c r="UW123" s="27" t="str">
        <f t="shared" si="3061"/>
        <v>0</v>
      </c>
      <c r="UY123" s="28">
        <f t="shared" si="3062"/>
        <v>-91.589999999999989</v>
      </c>
      <c r="UZ123" s="28">
        <f t="shared" si="3063"/>
        <v>0</v>
      </c>
      <c r="VA123" s="28">
        <f t="shared" si="3064"/>
        <v>-2.56</v>
      </c>
      <c r="VB123" s="28">
        <f t="shared" si="3065"/>
        <v>0</v>
      </c>
      <c r="VC123" s="28">
        <f t="shared" si="3066"/>
        <v>0</v>
      </c>
      <c r="VD123" s="28">
        <f t="shared" si="3067"/>
        <v>-92.86999999999999</v>
      </c>
      <c r="VG123" s="27" t="str">
        <f t="shared" si="3068"/>
        <v>-11.41</v>
      </c>
      <c r="VH123" s="27" t="str">
        <f t="shared" si="3069"/>
        <v>-3.14</v>
      </c>
      <c r="VI123" s="27" t="str">
        <f t="shared" si="3070"/>
        <v>-13.39</v>
      </c>
      <c r="VJ123" s="27">
        <f t="shared" si="3071"/>
        <v>0</v>
      </c>
      <c r="VK123" s="27">
        <f t="shared" si="3072"/>
        <v>0</v>
      </c>
      <c r="VL123" s="27" t="str">
        <f t="shared" si="3073"/>
        <v>-15.53</v>
      </c>
      <c r="VM123" s="27">
        <f t="shared" si="3074"/>
        <v>0</v>
      </c>
      <c r="VN123" s="27" t="str">
        <f t="shared" si="3075"/>
        <v>-2.56</v>
      </c>
      <c r="VO123" s="27" t="str">
        <f t="shared" si="3076"/>
        <v>-0.23</v>
      </c>
      <c r="VP123" s="27">
        <f t="shared" si="3077"/>
        <v>0</v>
      </c>
      <c r="VQ123" s="27">
        <f t="shared" si="3078"/>
        <v>0</v>
      </c>
      <c r="VR123" s="27" t="str">
        <f t="shared" si="3079"/>
        <v>-11.47</v>
      </c>
      <c r="VS123" s="27">
        <f t="shared" si="3080"/>
        <v>0</v>
      </c>
      <c r="VT123" s="27">
        <f t="shared" si="3081"/>
        <v>0</v>
      </c>
      <c r="VU123" s="27" t="str">
        <f t="shared" si="3082"/>
        <v>-4.53</v>
      </c>
      <c r="VV123" s="27">
        <f t="shared" si="3083"/>
        <v>0</v>
      </c>
      <c r="VW123" s="27">
        <f t="shared" si="3084"/>
        <v>0</v>
      </c>
      <c r="VX123" s="27">
        <f t="shared" si="3085"/>
        <v>0</v>
      </c>
      <c r="VY123" s="27">
        <f t="shared" si="3086"/>
        <v>0</v>
      </c>
      <c r="VZ123" s="27">
        <f t="shared" si="3087"/>
        <v>0</v>
      </c>
      <c r="WA123" s="27">
        <f t="shared" si="3088"/>
        <v>0</v>
      </c>
      <c r="WB123" s="27">
        <f t="shared" si="3089"/>
        <v>0</v>
      </c>
      <c r="WC123" s="27">
        <f t="shared" si="3090"/>
        <v>0</v>
      </c>
      <c r="WD123" s="27" t="str">
        <f t="shared" si="3091"/>
        <v>-3.55</v>
      </c>
      <c r="WE123" s="27">
        <f t="shared" si="3092"/>
        <v>0</v>
      </c>
      <c r="WF123" s="27">
        <f t="shared" si="3093"/>
        <v>0</v>
      </c>
      <c r="WG123" s="27" t="str">
        <f t="shared" si="3094"/>
        <v>-1.01</v>
      </c>
      <c r="WH123" s="27">
        <f t="shared" si="3095"/>
        <v>0</v>
      </c>
      <c r="WI123" s="27">
        <f t="shared" si="3096"/>
        <v>0</v>
      </c>
      <c r="WJ123" s="27" t="str">
        <f t="shared" si="3097"/>
        <v>-1.64</v>
      </c>
      <c r="WK123" s="27">
        <f t="shared" si="3098"/>
        <v>0</v>
      </c>
      <c r="WL123" s="27">
        <f t="shared" si="3099"/>
        <v>0</v>
      </c>
      <c r="WM123" s="27" t="str">
        <f t="shared" si="3100"/>
        <v>-14.53</v>
      </c>
      <c r="WN123" s="27">
        <f t="shared" si="3101"/>
        <v>0</v>
      </c>
      <c r="WO123" s="27">
        <f t="shared" si="3102"/>
        <v>0</v>
      </c>
      <c r="WP123" s="27" t="str">
        <f t="shared" si="3103"/>
        <v>-11.16</v>
      </c>
      <c r="WQ123" s="27">
        <f t="shared" si="3104"/>
        <v>0</v>
      </c>
      <c r="WR123" s="27">
        <f t="shared" si="3105"/>
        <v>0</v>
      </c>
      <c r="WS123" s="27">
        <f t="shared" si="3106"/>
        <v>0</v>
      </c>
      <c r="WT123" s="27">
        <f t="shared" si="3107"/>
        <v>0</v>
      </c>
      <c r="WU123" s="27">
        <f t="shared" si="3108"/>
        <v>0</v>
      </c>
      <c r="WV123" s="27">
        <f t="shared" si="3109"/>
        <v>0</v>
      </c>
      <c r="WW123" s="27">
        <f t="shared" si="3110"/>
        <v>0</v>
      </c>
      <c r="WX123" s="27">
        <f t="shared" si="3111"/>
        <v>0</v>
      </c>
      <c r="WY123" s="27">
        <f t="shared" si="3112"/>
        <v>0</v>
      </c>
      <c r="WZ123" s="27">
        <f t="shared" si="3113"/>
        <v>0</v>
      </c>
      <c r="XA123" s="27">
        <f t="shared" si="3114"/>
        <v>0</v>
      </c>
      <c r="XB123" s="27">
        <f t="shared" si="3115"/>
        <v>0</v>
      </c>
      <c r="XC123" s="27">
        <f t="shared" si="3116"/>
        <v>0</v>
      </c>
      <c r="XD123" s="27">
        <f t="shared" si="3117"/>
        <v>0</v>
      </c>
      <c r="XE123" s="27">
        <f t="shared" si="3118"/>
        <v>0</v>
      </c>
      <c r="XF123" s="27">
        <f t="shared" si="3119"/>
        <v>0</v>
      </c>
      <c r="XG123" s="27">
        <f t="shared" si="3120"/>
        <v>0</v>
      </c>
      <c r="XH123" s="27">
        <f t="shared" si="3121"/>
        <v>0</v>
      </c>
      <c r="XI123" s="27">
        <f t="shared" si="3122"/>
        <v>0</v>
      </c>
      <c r="XJ123" s="27">
        <f t="shared" si="3123"/>
        <v>0</v>
      </c>
      <c r="XK123" s="27">
        <f t="shared" si="3124"/>
        <v>0</v>
      </c>
      <c r="XL123" s="27">
        <f t="shared" si="3125"/>
        <v>0</v>
      </c>
      <c r="XM123" s="27">
        <f t="shared" si="3126"/>
        <v>0</v>
      </c>
      <c r="XN123" s="27">
        <f t="shared" si="3127"/>
        <v>0</v>
      </c>
      <c r="XO123" s="27">
        <f t="shared" si="3128"/>
        <v>0</v>
      </c>
      <c r="XP123" s="27">
        <f t="shared" si="3129"/>
        <v>0</v>
      </c>
      <c r="XQ123" s="27">
        <f t="shared" si="3130"/>
        <v>0</v>
      </c>
      <c r="XR123" s="27">
        <f t="shared" si="3131"/>
        <v>0</v>
      </c>
      <c r="XS123" s="27">
        <f t="shared" si="3132"/>
        <v>0</v>
      </c>
      <c r="XT123" s="27">
        <f t="shared" si="3133"/>
        <v>0</v>
      </c>
      <c r="XU123" s="27">
        <f t="shared" si="3134"/>
        <v>0</v>
      </c>
      <c r="XV123" s="27">
        <f t="shared" si="3135"/>
        <v>0</v>
      </c>
      <c r="XW123" s="27">
        <f t="shared" si="3136"/>
        <v>0</v>
      </c>
      <c r="XX123" s="27">
        <f t="shared" si="3137"/>
        <v>0</v>
      </c>
      <c r="XY123" s="27">
        <f t="shared" si="3138"/>
        <v>0</v>
      </c>
      <c r="XZ123" s="27">
        <f t="shared" si="3139"/>
        <v>0</v>
      </c>
      <c r="YA123" s="27">
        <f t="shared" si="3140"/>
        <v>0</v>
      </c>
      <c r="YB123" s="27">
        <f t="shared" si="3141"/>
        <v>0</v>
      </c>
      <c r="YC123" s="27">
        <f t="shared" si="3142"/>
        <v>0</v>
      </c>
      <c r="YD123" s="27">
        <f t="shared" si="3143"/>
        <v>0</v>
      </c>
      <c r="YE123" s="27">
        <f t="shared" si="3144"/>
        <v>0</v>
      </c>
      <c r="YF123" s="27">
        <f t="shared" si="3145"/>
        <v>0</v>
      </c>
      <c r="YG123" s="27">
        <f t="shared" si="3146"/>
        <v>0</v>
      </c>
      <c r="YH123" s="27">
        <f t="shared" si="3147"/>
        <v>0</v>
      </c>
      <c r="YI123" s="27">
        <f t="shared" si="3148"/>
        <v>0</v>
      </c>
      <c r="YJ123" s="27">
        <f t="shared" si="3149"/>
        <v>0</v>
      </c>
      <c r="YL123" s="28">
        <f t="shared" si="3150"/>
        <v>272</v>
      </c>
      <c r="YM123" s="28">
        <f t="shared" si="3151"/>
        <v>0</v>
      </c>
      <c r="YN123" s="28">
        <f t="shared" si="3152"/>
        <v>23</v>
      </c>
      <c r="YO123" s="28">
        <f t="shared" si="3153"/>
        <v>0</v>
      </c>
      <c r="YP123" s="28">
        <f t="shared" si="3154"/>
        <v>0</v>
      </c>
      <c r="YQ123" s="28">
        <f t="shared" si="3155"/>
        <v>283.5</v>
      </c>
      <c r="YT123" s="27" t="str">
        <f t="shared" si="3156"/>
        <v>41</v>
      </c>
      <c r="YU123" s="27" t="str">
        <f t="shared" si="3157"/>
        <v>7</v>
      </c>
      <c r="YV123" s="27" t="str">
        <f t="shared" si="3158"/>
        <v>42</v>
      </c>
      <c r="YW123" s="27">
        <f t="shared" si="3159"/>
        <v>0</v>
      </c>
      <c r="YX123" s="27">
        <f t="shared" si="3160"/>
        <v>0</v>
      </c>
      <c r="YY123" s="27" t="str">
        <f t="shared" si="3161"/>
        <v>50</v>
      </c>
      <c r="YZ123" s="27">
        <f t="shared" si="3162"/>
        <v>0</v>
      </c>
      <c r="ZA123" s="27" t="str">
        <f t="shared" si="3163"/>
        <v>23</v>
      </c>
      <c r="ZB123" s="27" t="str">
        <f t="shared" si="3164"/>
        <v>-1</v>
      </c>
      <c r="ZC123" s="27">
        <f t="shared" si="3165"/>
        <v>0</v>
      </c>
      <c r="ZD123" s="27">
        <f t="shared" si="3166"/>
        <v>0</v>
      </c>
      <c r="ZE123" s="27" t="str">
        <f t="shared" si="3167"/>
        <v>24</v>
      </c>
      <c r="ZF123" s="27">
        <f t="shared" si="3168"/>
        <v>0</v>
      </c>
      <c r="ZG123" s="27">
        <f t="shared" si="3169"/>
        <v>0</v>
      </c>
      <c r="ZH123" s="27" t="str">
        <f t="shared" si="3170"/>
        <v>9</v>
      </c>
      <c r="ZI123" s="27">
        <f t="shared" si="3171"/>
        <v>0</v>
      </c>
      <c r="ZJ123" s="27">
        <f t="shared" si="3172"/>
        <v>0</v>
      </c>
      <c r="ZK123" s="27">
        <f t="shared" si="3173"/>
        <v>0</v>
      </c>
      <c r="ZL123" s="27">
        <f t="shared" si="3174"/>
        <v>0</v>
      </c>
      <c r="ZM123" s="27">
        <f t="shared" si="3175"/>
        <v>0</v>
      </c>
      <c r="ZN123" s="27">
        <f t="shared" si="3176"/>
        <v>0</v>
      </c>
      <c r="ZO123" s="27">
        <f t="shared" si="3177"/>
        <v>0</v>
      </c>
      <c r="ZP123" s="27">
        <f t="shared" si="3178"/>
        <v>0</v>
      </c>
      <c r="ZQ123" s="27" t="str">
        <f t="shared" si="3179"/>
        <v>3</v>
      </c>
      <c r="ZR123" s="27">
        <f t="shared" si="3180"/>
        <v>0</v>
      </c>
      <c r="ZS123" s="27">
        <f t="shared" si="3181"/>
        <v>0</v>
      </c>
      <c r="ZT123" s="27" t="str">
        <f t="shared" si="3182"/>
        <v>-1</v>
      </c>
      <c r="ZU123" s="27">
        <f t="shared" si="3183"/>
        <v>0</v>
      </c>
      <c r="ZV123" s="27">
        <f t="shared" si="3184"/>
        <v>0</v>
      </c>
      <c r="ZW123" s="27" t="str">
        <f t="shared" si="3185"/>
        <v>4</v>
      </c>
      <c r="ZX123" s="27">
        <f t="shared" si="3186"/>
        <v>0</v>
      </c>
      <c r="ZY123" s="27">
        <f t="shared" si="3187"/>
        <v>0</v>
      </c>
      <c r="ZZ123" s="27" t="str">
        <f t="shared" si="3188"/>
        <v>46</v>
      </c>
      <c r="AAA123" s="27">
        <f t="shared" si="3189"/>
        <v>0</v>
      </c>
      <c r="AAB123" s="27">
        <f t="shared" si="3190"/>
        <v>0</v>
      </c>
      <c r="AAC123" s="27" t="str">
        <f t="shared" si="3191"/>
        <v>48</v>
      </c>
      <c r="AAD123" s="27">
        <f t="shared" si="3192"/>
        <v>0</v>
      </c>
      <c r="AAE123" s="27">
        <f t="shared" si="3193"/>
        <v>0</v>
      </c>
      <c r="AAF123" s="27">
        <f t="shared" si="3194"/>
        <v>0</v>
      </c>
      <c r="AAG123" s="27">
        <f t="shared" si="3195"/>
        <v>0</v>
      </c>
      <c r="AAH123" s="27">
        <f t="shared" si="3196"/>
        <v>0</v>
      </c>
      <c r="AAI123" s="27">
        <f t="shared" si="3197"/>
        <v>0</v>
      </c>
      <c r="AAJ123" s="27">
        <f t="shared" si="3198"/>
        <v>0</v>
      </c>
      <c r="AAK123" s="27">
        <f t="shared" si="3199"/>
        <v>0</v>
      </c>
      <c r="AAL123" s="27">
        <f t="shared" si="3200"/>
        <v>0</v>
      </c>
      <c r="AAM123" s="27">
        <f t="shared" si="3201"/>
        <v>0</v>
      </c>
      <c r="AAN123" s="27">
        <f t="shared" si="3202"/>
        <v>0</v>
      </c>
      <c r="AAO123" s="27">
        <f t="shared" si="3203"/>
        <v>0</v>
      </c>
      <c r="AAP123" s="27">
        <f t="shared" si="3204"/>
        <v>0</v>
      </c>
      <c r="AAQ123" s="27">
        <f t="shared" si="3205"/>
        <v>0</v>
      </c>
      <c r="AAR123" s="27">
        <f t="shared" si="3206"/>
        <v>0</v>
      </c>
      <c r="AAS123" s="27">
        <f t="shared" si="3207"/>
        <v>0</v>
      </c>
      <c r="AAT123" s="27">
        <f t="shared" si="3208"/>
        <v>0</v>
      </c>
      <c r="AAU123" s="27">
        <f t="shared" si="3209"/>
        <v>0</v>
      </c>
      <c r="AAV123" s="27">
        <f t="shared" si="3210"/>
        <v>0</v>
      </c>
      <c r="AAW123" s="27">
        <f t="shared" si="3211"/>
        <v>0</v>
      </c>
      <c r="AAX123" s="27">
        <f t="shared" si="3212"/>
        <v>0</v>
      </c>
      <c r="AAY123" s="27">
        <f t="shared" si="3213"/>
        <v>0</v>
      </c>
      <c r="AAZ123" s="27">
        <f t="shared" si="3214"/>
        <v>0</v>
      </c>
      <c r="ABA123" s="27">
        <f t="shared" si="3215"/>
        <v>0</v>
      </c>
      <c r="ABB123" s="27">
        <f t="shared" si="3216"/>
        <v>0</v>
      </c>
      <c r="ABC123" s="27">
        <f t="shared" si="3217"/>
        <v>0</v>
      </c>
      <c r="ABD123" s="27">
        <f t="shared" si="3218"/>
        <v>0</v>
      </c>
      <c r="ABE123" s="27">
        <f t="shared" si="3219"/>
        <v>0</v>
      </c>
      <c r="ABF123" s="27">
        <f t="shared" si="3220"/>
        <v>0</v>
      </c>
      <c r="ABG123" s="27">
        <f t="shared" si="3221"/>
        <v>0</v>
      </c>
      <c r="ABH123" s="27">
        <f t="shared" si="3222"/>
        <v>0</v>
      </c>
      <c r="ABI123" s="27">
        <f t="shared" si="3223"/>
        <v>0</v>
      </c>
      <c r="ABJ123" s="27">
        <f t="shared" si="3224"/>
        <v>0</v>
      </c>
      <c r="ABK123" s="27">
        <f t="shared" si="3225"/>
        <v>0</v>
      </c>
      <c r="ABL123" s="27">
        <f t="shared" si="3226"/>
        <v>0</v>
      </c>
      <c r="ABM123" s="27">
        <f t="shared" si="3227"/>
        <v>0</v>
      </c>
      <c r="ABN123" s="27">
        <f t="shared" si="3228"/>
        <v>0</v>
      </c>
      <c r="ABO123" s="27">
        <f t="shared" si="3229"/>
        <v>0</v>
      </c>
      <c r="ABP123" s="27">
        <f t="shared" si="3230"/>
        <v>0</v>
      </c>
      <c r="ABQ123" s="27">
        <f t="shared" si="3231"/>
        <v>0</v>
      </c>
      <c r="ABR123" s="27">
        <f t="shared" si="3232"/>
        <v>0</v>
      </c>
      <c r="ABS123" s="27">
        <f t="shared" si="3233"/>
        <v>0</v>
      </c>
      <c r="ABT123" s="27">
        <f t="shared" si="3234"/>
        <v>0</v>
      </c>
      <c r="ABU123" s="27">
        <f t="shared" si="3235"/>
        <v>0</v>
      </c>
      <c r="ABV123" s="27">
        <f t="shared" si="3236"/>
        <v>0</v>
      </c>
      <c r="ABW123" s="27">
        <f t="shared" si="3237"/>
        <v>0</v>
      </c>
      <c r="ABY123" s="28">
        <f t="shared" si="3238"/>
        <v>350.00000000000006</v>
      </c>
      <c r="ABZ123" s="28">
        <f t="shared" si="3239"/>
        <v>0</v>
      </c>
      <c r="ACA123" s="28">
        <f t="shared" si="3240"/>
        <v>19.899999999999999</v>
      </c>
      <c r="ACB123" s="28">
        <f t="shared" si="3241"/>
        <v>0</v>
      </c>
      <c r="ACC123" s="28">
        <f t="shared" si="3242"/>
        <v>0</v>
      </c>
      <c r="ACD123" s="28">
        <f t="shared" si="3243"/>
        <v>359.95000000000005</v>
      </c>
      <c r="ACG123" s="27" t="str">
        <f t="shared" si="3244"/>
        <v>12.9</v>
      </c>
      <c r="ACH123" s="27" t="str">
        <f t="shared" si="3245"/>
        <v>34.6</v>
      </c>
      <c r="ACI123" s="27" t="str">
        <f t="shared" si="3246"/>
        <v>42.2</v>
      </c>
      <c r="ACJ123" s="27">
        <f t="shared" si="3247"/>
        <v>0</v>
      </c>
      <c r="ACK123" s="27">
        <f t="shared" si="3248"/>
        <v>0</v>
      </c>
      <c r="ACL123" s="27" t="str">
        <f t="shared" si="3249"/>
        <v>18.3</v>
      </c>
      <c r="ACM123" s="27">
        <f t="shared" si="3250"/>
        <v>0</v>
      </c>
      <c r="ACN123" s="27" t="str">
        <f t="shared" si="3251"/>
        <v>19.9</v>
      </c>
      <c r="ACO123" s="27" t="str">
        <f t="shared" si="3252"/>
        <v>0</v>
      </c>
      <c r="ACP123" s="27">
        <f t="shared" si="3253"/>
        <v>0</v>
      </c>
      <c r="ACQ123" s="27">
        <f t="shared" si="3254"/>
        <v>0</v>
      </c>
      <c r="ACR123" s="27" t="str">
        <f t="shared" si="3255"/>
        <v>45.4</v>
      </c>
      <c r="ACS123" s="27">
        <f t="shared" si="3256"/>
        <v>0</v>
      </c>
      <c r="ACT123" s="27">
        <f t="shared" si="3257"/>
        <v>0</v>
      </c>
      <c r="ACU123" s="27" t="str">
        <f t="shared" si="3258"/>
        <v>18.2</v>
      </c>
      <c r="ACV123" s="27">
        <f t="shared" si="3259"/>
        <v>0</v>
      </c>
      <c r="ACW123" s="27">
        <f t="shared" si="3260"/>
        <v>0</v>
      </c>
      <c r="ACX123" s="27">
        <f t="shared" si="3261"/>
        <v>0</v>
      </c>
      <c r="ACY123" s="27">
        <f t="shared" si="3262"/>
        <v>0</v>
      </c>
      <c r="ACZ123" s="27">
        <f t="shared" si="3263"/>
        <v>0</v>
      </c>
      <c r="ADA123" s="27">
        <f t="shared" si="3264"/>
        <v>0</v>
      </c>
      <c r="ADB123" s="27">
        <f t="shared" si="3265"/>
        <v>0</v>
      </c>
      <c r="ADC123" s="27">
        <f t="shared" si="3266"/>
        <v>0</v>
      </c>
      <c r="ADD123" s="27" t="str">
        <f t="shared" si="3267"/>
        <v>30.6</v>
      </c>
      <c r="ADE123" s="27">
        <f t="shared" si="3268"/>
        <v>0</v>
      </c>
      <c r="ADF123" s="27">
        <f t="shared" si="3269"/>
        <v>0</v>
      </c>
      <c r="ADG123" s="27" t="str">
        <f t="shared" si="3270"/>
        <v>68.3</v>
      </c>
      <c r="ADH123" s="27">
        <f t="shared" si="3271"/>
        <v>0</v>
      </c>
      <c r="ADI123" s="27">
        <f t="shared" si="3272"/>
        <v>0</v>
      </c>
      <c r="ADJ123" s="27" t="str">
        <f t="shared" si="3273"/>
        <v>28.1</v>
      </c>
      <c r="ADK123" s="27">
        <f t="shared" si="3274"/>
        <v>0</v>
      </c>
      <c r="ADL123" s="27">
        <f t="shared" si="3275"/>
        <v>0</v>
      </c>
      <c r="ADM123" s="27" t="str">
        <f t="shared" si="3276"/>
        <v>25.1</v>
      </c>
      <c r="ADN123" s="27">
        <f t="shared" si="3277"/>
        <v>0</v>
      </c>
      <c r="ADO123" s="27">
        <f t="shared" si="3278"/>
        <v>0</v>
      </c>
      <c r="ADP123" s="27" t="str">
        <f t="shared" si="3279"/>
        <v>26.3</v>
      </c>
      <c r="ADQ123" s="27">
        <f t="shared" si="3280"/>
        <v>0</v>
      </c>
      <c r="ADR123" s="27">
        <f t="shared" si="3281"/>
        <v>0</v>
      </c>
      <c r="ADS123" s="27">
        <f t="shared" si="3282"/>
        <v>0</v>
      </c>
      <c r="ADT123" s="27">
        <f t="shared" si="3283"/>
        <v>0</v>
      </c>
      <c r="ADU123" s="27">
        <f t="shared" si="3284"/>
        <v>0</v>
      </c>
      <c r="ADV123" s="27">
        <f t="shared" si="3285"/>
        <v>0</v>
      </c>
      <c r="ADW123" s="27">
        <f t="shared" si="3286"/>
        <v>0</v>
      </c>
      <c r="ADX123" s="27">
        <f t="shared" si="3287"/>
        <v>0</v>
      </c>
      <c r="ADY123" s="27">
        <f t="shared" si="3288"/>
        <v>0</v>
      </c>
      <c r="ADZ123" s="27">
        <f t="shared" si="3289"/>
        <v>0</v>
      </c>
      <c r="AEA123" s="27">
        <f t="shared" si="3290"/>
        <v>0</v>
      </c>
      <c r="AEB123" s="27">
        <f t="shared" si="3291"/>
        <v>0</v>
      </c>
      <c r="AEC123" s="27">
        <f t="shared" si="3292"/>
        <v>0</v>
      </c>
      <c r="AED123" s="27">
        <f t="shared" si="3293"/>
        <v>0</v>
      </c>
      <c r="AEE123" s="27">
        <f t="shared" si="3294"/>
        <v>0</v>
      </c>
      <c r="AEF123" s="27">
        <f t="shared" si="3295"/>
        <v>0</v>
      </c>
      <c r="AEG123" s="27">
        <f t="shared" si="3296"/>
        <v>0</v>
      </c>
      <c r="AEH123" s="27">
        <f t="shared" si="3297"/>
        <v>0</v>
      </c>
      <c r="AEI123" s="27">
        <f t="shared" si="3298"/>
        <v>0</v>
      </c>
      <c r="AEJ123" s="27">
        <f t="shared" si="3299"/>
        <v>0</v>
      </c>
      <c r="AEK123" s="27">
        <f t="shared" si="3300"/>
        <v>0</v>
      </c>
      <c r="AEL123" s="27">
        <f t="shared" si="3301"/>
        <v>0</v>
      </c>
      <c r="AEM123" s="27">
        <f t="shared" si="3302"/>
        <v>0</v>
      </c>
      <c r="AEN123" s="27">
        <f t="shared" si="3303"/>
        <v>0</v>
      </c>
      <c r="AEO123" s="27">
        <f t="shared" si="3304"/>
        <v>0</v>
      </c>
      <c r="AEP123" s="27">
        <f t="shared" si="3305"/>
        <v>0</v>
      </c>
      <c r="AEQ123" s="27">
        <f t="shared" si="3306"/>
        <v>0</v>
      </c>
      <c r="AER123" s="27">
        <f t="shared" si="3307"/>
        <v>0</v>
      </c>
      <c r="AES123" s="27">
        <f t="shared" si="3308"/>
        <v>0</v>
      </c>
      <c r="AET123" s="27">
        <f t="shared" si="3309"/>
        <v>0</v>
      </c>
      <c r="AEU123" s="27">
        <f t="shared" si="3310"/>
        <v>0</v>
      </c>
      <c r="AEV123" s="27">
        <f t="shared" si="3311"/>
        <v>0</v>
      </c>
      <c r="AEW123" s="27">
        <f t="shared" si="3312"/>
        <v>0</v>
      </c>
      <c r="AEX123" s="27">
        <f t="shared" si="3313"/>
        <v>0</v>
      </c>
      <c r="AEY123" s="27">
        <f t="shared" si="3314"/>
        <v>0</v>
      </c>
      <c r="AEZ123" s="27">
        <f t="shared" si="3315"/>
        <v>0</v>
      </c>
      <c r="AFA123" s="27">
        <f t="shared" si="3316"/>
        <v>0</v>
      </c>
      <c r="AFB123" s="27">
        <f t="shared" si="3317"/>
        <v>0</v>
      </c>
      <c r="AFC123" s="27">
        <f t="shared" si="3318"/>
        <v>0</v>
      </c>
      <c r="AFD123" s="27">
        <f t="shared" si="3319"/>
        <v>0</v>
      </c>
      <c r="AFE123" s="27">
        <f t="shared" si="3320"/>
        <v>0</v>
      </c>
      <c r="AFF123" s="27">
        <f t="shared" si="3321"/>
        <v>0</v>
      </c>
      <c r="AFG123" s="27">
        <f t="shared" si="3322"/>
        <v>0</v>
      </c>
      <c r="AFH123" s="27">
        <f t="shared" si="3323"/>
        <v>0</v>
      </c>
      <c r="AFI123" s="27">
        <f t="shared" si="3324"/>
        <v>0</v>
      </c>
      <c r="AFJ123" s="27">
        <f t="shared" si="3325"/>
        <v>0</v>
      </c>
      <c r="AFL123" s="28">
        <f t="shared" si="2677"/>
        <v>17.5</v>
      </c>
      <c r="AFM123" s="28">
        <v>17.5</v>
      </c>
      <c r="AFN123" s="27">
        <v>8</v>
      </c>
      <c r="AFO123" s="27">
        <f t="shared" si="3326"/>
        <v>8</v>
      </c>
      <c r="AFP123" s="27">
        <f t="shared" si="3327"/>
        <v>8</v>
      </c>
      <c r="AFQ123" s="27">
        <f t="shared" si="3328"/>
        <v>8</v>
      </c>
      <c r="AFR123" s="27">
        <f t="shared" si="3329"/>
        <v>0</v>
      </c>
      <c r="AFS123" s="27">
        <f t="shared" si="3330"/>
        <v>0</v>
      </c>
      <c r="AFT123" s="27">
        <f t="shared" si="3331"/>
        <v>5</v>
      </c>
      <c r="AFU123" s="27">
        <f t="shared" si="3332"/>
        <v>0</v>
      </c>
      <c r="AFV123" s="27">
        <f t="shared" si="3333"/>
        <v>8</v>
      </c>
      <c r="AFW123" s="27">
        <f t="shared" si="3334"/>
        <v>2</v>
      </c>
      <c r="AFX123" s="27">
        <f t="shared" si="3335"/>
        <v>0</v>
      </c>
      <c r="AFY123" s="27">
        <f t="shared" si="3336"/>
        <v>0</v>
      </c>
      <c r="AFZ123" s="27">
        <f t="shared" si="3337"/>
        <v>8</v>
      </c>
      <c r="AGA123" s="27">
        <f t="shared" si="3338"/>
        <v>0</v>
      </c>
      <c r="AGB123" s="27">
        <f t="shared" si="3339"/>
        <v>0</v>
      </c>
      <c r="AGC123" s="27">
        <f t="shared" si="3340"/>
        <v>8</v>
      </c>
      <c r="AGD123" s="27">
        <f t="shared" si="3341"/>
        <v>0</v>
      </c>
      <c r="AGE123" s="27">
        <f t="shared" si="3342"/>
        <v>0</v>
      </c>
      <c r="AGF123" s="27">
        <f t="shared" si="3343"/>
        <v>0</v>
      </c>
      <c r="AGG123" s="27">
        <f t="shared" si="3344"/>
        <v>0</v>
      </c>
      <c r="AGH123" s="27">
        <f t="shared" si="3345"/>
        <v>0</v>
      </c>
      <c r="AGI123" s="27">
        <f t="shared" si="3346"/>
        <v>0</v>
      </c>
      <c r="AGJ123" s="27">
        <f t="shared" si="3347"/>
        <v>0</v>
      </c>
      <c r="AGK123" s="27">
        <f t="shared" si="3348"/>
        <v>0</v>
      </c>
      <c r="AGL123" s="27">
        <f t="shared" si="3349"/>
        <v>8</v>
      </c>
      <c r="AGM123" s="27">
        <f t="shared" si="3350"/>
        <v>0</v>
      </c>
      <c r="AGN123" s="27">
        <f t="shared" si="3351"/>
        <v>0</v>
      </c>
      <c r="AGO123" s="27">
        <f t="shared" si="3352"/>
        <v>8</v>
      </c>
      <c r="AGP123" s="27">
        <f t="shared" si="3353"/>
        <v>0</v>
      </c>
      <c r="AGQ123" s="27">
        <f t="shared" si="3354"/>
        <v>0</v>
      </c>
      <c r="AGR123" s="27">
        <f t="shared" si="3355"/>
        <v>8</v>
      </c>
      <c r="AGS123" s="27">
        <f t="shared" si="3356"/>
        <v>0</v>
      </c>
      <c r="AGT123" s="27">
        <f t="shared" si="3357"/>
        <v>0</v>
      </c>
      <c r="AGU123" s="27">
        <f t="shared" si="3358"/>
        <v>8</v>
      </c>
      <c r="AGV123" s="27">
        <f t="shared" si="3359"/>
        <v>0</v>
      </c>
      <c r="AGW123" s="27">
        <f t="shared" si="3360"/>
        <v>0</v>
      </c>
      <c r="AGX123" s="27">
        <f t="shared" si="3361"/>
        <v>8</v>
      </c>
      <c r="AGY123" s="27">
        <f t="shared" si="3362"/>
        <v>0</v>
      </c>
      <c r="AGZ123" s="27">
        <f t="shared" si="3363"/>
        <v>0</v>
      </c>
      <c r="AHA123" s="27">
        <f t="shared" si="3364"/>
        <v>0</v>
      </c>
      <c r="AHB123" s="27">
        <f t="shared" si="3365"/>
        <v>0</v>
      </c>
      <c r="AHC123" s="27">
        <f t="shared" si="3366"/>
        <v>0</v>
      </c>
      <c r="AHD123" s="27">
        <f t="shared" si="3367"/>
        <v>0</v>
      </c>
      <c r="AHE123" s="27">
        <f t="shared" si="3368"/>
        <v>0</v>
      </c>
      <c r="AHF123" s="27">
        <f t="shared" si="3369"/>
        <v>0</v>
      </c>
      <c r="AHG123" s="27">
        <f t="shared" si="3370"/>
        <v>0</v>
      </c>
      <c r="AHH123" s="27">
        <f t="shared" si="3371"/>
        <v>0</v>
      </c>
      <c r="AHI123" s="27">
        <f t="shared" si="3372"/>
        <v>0</v>
      </c>
      <c r="AHJ123" s="27">
        <f t="shared" si="3373"/>
        <v>0</v>
      </c>
      <c r="AHK123" s="27">
        <f t="shared" si="3374"/>
        <v>0</v>
      </c>
      <c r="AHL123" s="27">
        <f t="shared" si="3375"/>
        <v>0</v>
      </c>
      <c r="AHM123" s="27">
        <f t="shared" si="3376"/>
        <v>0</v>
      </c>
      <c r="AHN123" s="27">
        <f t="shared" si="3377"/>
        <v>0</v>
      </c>
      <c r="AHO123" s="27">
        <f t="shared" si="3378"/>
        <v>0</v>
      </c>
      <c r="AHP123" s="27">
        <f t="shared" si="3379"/>
        <v>0</v>
      </c>
      <c r="AHQ123" s="27">
        <f t="shared" si="3380"/>
        <v>0</v>
      </c>
      <c r="AHR123" s="27">
        <f t="shared" si="3381"/>
        <v>0</v>
      </c>
      <c r="AHS123" s="27">
        <f t="shared" si="3382"/>
        <v>0</v>
      </c>
      <c r="AHT123" s="27">
        <f t="shared" si="3383"/>
        <v>0</v>
      </c>
      <c r="AHU123" s="27">
        <f t="shared" si="3384"/>
        <v>0</v>
      </c>
      <c r="AHV123" s="27">
        <f t="shared" si="3385"/>
        <v>0</v>
      </c>
      <c r="AHW123" s="27">
        <f t="shared" si="3386"/>
        <v>0</v>
      </c>
      <c r="AHX123" s="27">
        <f t="shared" si="3387"/>
        <v>0</v>
      </c>
      <c r="AHY123" s="27">
        <f t="shared" si="3388"/>
        <v>0</v>
      </c>
      <c r="AHZ123" s="27">
        <f t="shared" si="3389"/>
        <v>0</v>
      </c>
      <c r="AIA123" s="27">
        <f t="shared" si="3390"/>
        <v>0</v>
      </c>
      <c r="AIB123" s="27">
        <f t="shared" si="3391"/>
        <v>0</v>
      </c>
      <c r="AIC123" s="27">
        <f t="shared" si="3392"/>
        <v>0</v>
      </c>
      <c r="AID123" s="27">
        <f t="shared" si="3393"/>
        <v>0</v>
      </c>
      <c r="AIE123" s="27">
        <f t="shared" si="3394"/>
        <v>0</v>
      </c>
      <c r="AIF123" s="27">
        <f t="shared" si="3395"/>
        <v>0</v>
      </c>
      <c r="AIG123" s="27">
        <f t="shared" si="3396"/>
        <v>0</v>
      </c>
      <c r="AIH123" s="27">
        <f t="shared" si="3397"/>
        <v>0</v>
      </c>
      <c r="AII123" s="27">
        <f t="shared" si="3398"/>
        <v>0</v>
      </c>
      <c r="AIJ123" s="27">
        <f t="shared" si="3399"/>
        <v>0</v>
      </c>
      <c r="AIK123" s="27">
        <f t="shared" si="3400"/>
        <v>0</v>
      </c>
      <c r="AIL123" s="27">
        <f t="shared" si="3401"/>
        <v>0</v>
      </c>
      <c r="AIM123" s="27">
        <f t="shared" si="3402"/>
        <v>0</v>
      </c>
      <c r="AIN123" s="27">
        <f t="shared" si="3403"/>
        <v>0</v>
      </c>
      <c r="AIO123" s="27">
        <f t="shared" si="3404"/>
        <v>0</v>
      </c>
      <c r="AIP123" s="27">
        <f t="shared" si="3405"/>
        <v>0</v>
      </c>
      <c r="AIQ123" s="27">
        <f t="shared" si="3406"/>
        <v>0</v>
      </c>
      <c r="AIR123" s="27">
        <f t="shared" si="3407"/>
        <v>0</v>
      </c>
      <c r="AIT123" s="27">
        <v>1</v>
      </c>
      <c r="AIU123" s="27">
        <v>1</v>
      </c>
      <c r="AIV123" s="27">
        <v>1</v>
      </c>
      <c r="AIW123" s="27">
        <f t="shared" si="3408"/>
        <v>0</v>
      </c>
      <c r="AIX123" s="27">
        <f t="shared" si="3409"/>
        <v>0</v>
      </c>
      <c r="AIY123" s="27">
        <f t="shared" si="3410"/>
        <v>1</v>
      </c>
      <c r="AIZ123" s="27">
        <f t="shared" si="3411"/>
        <v>0</v>
      </c>
      <c r="AJA123" s="27">
        <f t="shared" si="3412"/>
        <v>2</v>
      </c>
      <c r="AJB123" s="27">
        <f t="shared" si="3413"/>
        <v>8</v>
      </c>
      <c r="AJC123" s="27">
        <f t="shared" si="3414"/>
        <v>0</v>
      </c>
      <c r="AJD123" s="27">
        <f t="shared" si="3415"/>
        <v>0</v>
      </c>
      <c r="AJE123" s="27">
        <f t="shared" si="3416"/>
        <v>2</v>
      </c>
      <c r="AJF123" s="27">
        <f t="shared" si="3417"/>
        <v>0</v>
      </c>
      <c r="AJG123" s="27">
        <f t="shared" si="3418"/>
        <v>0</v>
      </c>
      <c r="AJH123" s="27">
        <f t="shared" si="3419"/>
        <v>0.25</v>
      </c>
      <c r="AJI123" s="27">
        <f t="shared" si="3420"/>
        <v>0</v>
      </c>
      <c r="AJJ123" s="27">
        <f t="shared" si="3421"/>
        <v>0</v>
      </c>
      <c r="AJK123" s="27">
        <f t="shared" si="3422"/>
        <v>0</v>
      </c>
      <c r="AJL123" s="27">
        <f t="shared" si="3423"/>
        <v>0</v>
      </c>
      <c r="AJM123" s="27">
        <f t="shared" si="3424"/>
        <v>0</v>
      </c>
      <c r="AJN123" s="27">
        <f t="shared" si="3425"/>
        <v>0</v>
      </c>
      <c r="AJO123" s="27">
        <f t="shared" si="3426"/>
        <v>0</v>
      </c>
      <c r="AJP123" s="27">
        <f t="shared" si="3427"/>
        <v>0</v>
      </c>
      <c r="AJQ123" s="27">
        <f t="shared" si="3428"/>
        <v>0.25</v>
      </c>
      <c r="AJR123" s="27">
        <f t="shared" si="3429"/>
        <v>0</v>
      </c>
      <c r="AJS123" s="27">
        <f t="shared" si="3430"/>
        <v>0</v>
      </c>
      <c r="AJT123" s="27">
        <f t="shared" si="3431"/>
        <v>0.25</v>
      </c>
      <c r="AJU123" s="27">
        <f t="shared" si="3432"/>
        <v>0</v>
      </c>
      <c r="AJV123" s="27">
        <f t="shared" si="3433"/>
        <v>0</v>
      </c>
      <c r="AJW123" s="27">
        <f t="shared" si="3434"/>
        <v>0.25</v>
      </c>
      <c r="AJX123" s="27">
        <f t="shared" si="3435"/>
        <v>0</v>
      </c>
      <c r="AJY123" s="27">
        <f t="shared" si="3436"/>
        <v>0</v>
      </c>
      <c r="AJZ123" s="27">
        <f t="shared" si="3437"/>
        <v>0.25</v>
      </c>
      <c r="AKA123" s="27">
        <f t="shared" si="3438"/>
        <v>0</v>
      </c>
      <c r="AKB123" s="27">
        <f t="shared" si="3439"/>
        <v>0</v>
      </c>
      <c r="AKC123" s="27">
        <f t="shared" si="3440"/>
        <v>0.25</v>
      </c>
      <c r="AKD123" s="27">
        <f t="shared" si="3441"/>
        <v>0</v>
      </c>
      <c r="AKE123" s="27">
        <f t="shared" si="3442"/>
        <v>0</v>
      </c>
      <c r="AKF123" s="27">
        <f t="shared" si="3443"/>
        <v>0</v>
      </c>
      <c r="AKG123" s="27">
        <f t="shared" si="3444"/>
        <v>0</v>
      </c>
      <c r="AKH123" s="27">
        <f t="shared" si="3445"/>
        <v>0</v>
      </c>
      <c r="AKI123" s="27">
        <f t="shared" si="3446"/>
        <v>0</v>
      </c>
      <c r="AKJ123" s="27">
        <f t="shared" si="3447"/>
        <v>0</v>
      </c>
      <c r="AKK123" s="27">
        <f t="shared" si="3448"/>
        <v>0</v>
      </c>
      <c r="AKL123" s="27">
        <f t="shared" si="3449"/>
        <v>0</v>
      </c>
      <c r="AKM123" s="27">
        <f t="shared" si="3450"/>
        <v>0</v>
      </c>
      <c r="AKN123" s="27">
        <f t="shared" si="3451"/>
        <v>0</v>
      </c>
      <c r="AKO123" s="27">
        <f t="shared" si="3452"/>
        <v>0</v>
      </c>
      <c r="AKP123" s="27">
        <f t="shared" si="3453"/>
        <v>0</v>
      </c>
      <c r="AKQ123" s="27">
        <f t="shared" si="3454"/>
        <v>0</v>
      </c>
      <c r="AKR123" s="27">
        <f t="shared" si="3455"/>
        <v>0</v>
      </c>
      <c r="AKS123" s="27">
        <f t="shared" si="3456"/>
        <v>0</v>
      </c>
      <c r="AKT123" s="27">
        <f t="shared" si="3457"/>
        <v>0</v>
      </c>
      <c r="AKU123" s="27">
        <f t="shared" si="3458"/>
        <v>0</v>
      </c>
      <c r="AKV123" s="27">
        <f t="shared" si="3459"/>
        <v>0</v>
      </c>
      <c r="AKW123" s="27">
        <f t="shared" si="3460"/>
        <v>0</v>
      </c>
      <c r="AKX123" s="27">
        <f t="shared" si="3461"/>
        <v>0</v>
      </c>
      <c r="AKY123" s="27">
        <f t="shared" si="3462"/>
        <v>0</v>
      </c>
      <c r="AKZ123" s="27">
        <f t="shared" si="3463"/>
        <v>0</v>
      </c>
      <c r="ALA123" s="27">
        <f t="shared" si="3464"/>
        <v>0</v>
      </c>
      <c r="ALB123" s="27">
        <f t="shared" si="3465"/>
        <v>0</v>
      </c>
      <c r="ALC123" s="27">
        <f t="shared" si="3466"/>
        <v>0</v>
      </c>
      <c r="ALD123" s="27">
        <f t="shared" si="3467"/>
        <v>0</v>
      </c>
      <c r="ALE123" s="27">
        <f t="shared" si="3468"/>
        <v>0</v>
      </c>
      <c r="ALF123" s="27">
        <f t="shared" si="3469"/>
        <v>0</v>
      </c>
      <c r="ALG123" s="27">
        <f t="shared" si="3470"/>
        <v>0</v>
      </c>
      <c r="ALH123" s="27">
        <f t="shared" si="3471"/>
        <v>0</v>
      </c>
      <c r="ALI123" s="27">
        <f t="shared" si="3472"/>
        <v>0</v>
      </c>
      <c r="ALJ123" s="27">
        <f t="shared" si="3473"/>
        <v>0</v>
      </c>
      <c r="ALK123" s="27">
        <f t="shared" si="3474"/>
        <v>0</v>
      </c>
      <c r="ALL123" s="27">
        <f t="shared" si="3475"/>
        <v>0</v>
      </c>
      <c r="ALM123" s="27">
        <f t="shared" si="3476"/>
        <v>0</v>
      </c>
      <c r="ALN123" s="27">
        <f t="shared" si="3477"/>
        <v>0</v>
      </c>
      <c r="ALO123" s="27">
        <f t="shared" si="3478"/>
        <v>0</v>
      </c>
      <c r="ALP123" s="27">
        <f t="shared" si="3479"/>
        <v>0</v>
      </c>
      <c r="ALQ123" s="27">
        <f t="shared" si="3480"/>
        <v>0</v>
      </c>
      <c r="ALR123" s="27">
        <f t="shared" si="3481"/>
        <v>0</v>
      </c>
      <c r="ALS123" s="27">
        <f t="shared" si="3482"/>
        <v>0</v>
      </c>
      <c r="ALT123" s="27">
        <f t="shared" si="3483"/>
        <v>0</v>
      </c>
      <c r="ALU123" s="27">
        <f t="shared" si="3484"/>
        <v>0</v>
      </c>
      <c r="ALV123" s="27">
        <f t="shared" si="3485"/>
        <v>0</v>
      </c>
      <c r="ALW123" s="27">
        <f t="shared" si="3486"/>
        <v>0</v>
      </c>
      <c r="AMK123" s="28">
        <v>1655</v>
      </c>
      <c r="AML123" s="28">
        <f t="shared" si="3487"/>
        <v>1655</v>
      </c>
      <c r="AMN123" s="28">
        <v>1792</v>
      </c>
      <c r="AMO123" s="27" t="str">
        <f t="shared" si="3488"/>
        <v>1773</v>
      </c>
      <c r="AMP123" s="27" t="str">
        <f t="shared" si="3489"/>
        <v>1758</v>
      </c>
      <c r="AMQ123" s="27" t="str">
        <f t="shared" si="3490"/>
        <v>1749</v>
      </c>
      <c r="AMR123" s="27" t="str">
        <f t="shared" si="3491"/>
        <v>1749</v>
      </c>
      <c r="AMS123" s="27" t="str">
        <f t="shared" si="3492"/>
        <v>1749</v>
      </c>
      <c r="AMT123" s="27" t="str">
        <f t="shared" si="3493"/>
        <v>1745</v>
      </c>
      <c r="AMU123" s="27" t="str">
        <f t="shared" si="3494"/>
        <v>1745</v>
      </c>
      <c r="AMV123" s="27" t="str">
        <f t="shared" si="3495"/>
        <v>1714</v>
      </c>
      <c r="AMW123" s="27" t="str">
        <f t="shared" si="3496"/>
        <v>1697</v>
      </c>
      <c r="AMX123" s="27" t="str">
        <f t="shared" si="3497"/>
        <v>1697</v>
      </c>
      <c r="AMY123" s="27" t="str">
        <f t="shared" si="3498"/>
        <v>1697</v>
      </c>
      <c r="AMZ123" s="27" t="str">
        <f t="shared" si="3499"/>
        <v>1691</v>
      </c>
      <c r="ANA123" s="27" t="str">
        <f t="shared" si="3500"/>
        <v>1691</v>
      </c>
      <c r="ANB123" s="27" t="str">
        <f t="shared" si="3501"/>
        <v>1691</v>
      </c>
      <c r="ANC123" s="27" t="str">
        <f t="shared" si="3502"/>
        <v>1676</v>
      </c>
      <c r="AND123" s="27" t="str">
        <f t="shared" si="3503"/>
        <v>1676</v>
      </c>
      <c r="ANE123" s="27" t="str">
        <f t="shared" si="3504"/>
        <v>1676</v>
      </c>
      <c r="ANF123" s="27" t="str">
        <f t="shared" si="3505"/>
        <v>1676</v>
      </c>
      <c r="ANG123" s="27" t="str">
        <f t="shared" si="3506"/>
        <v>1676</v>
      </c>
      <c r="ANH123" s="27" t="str">
        <f t="shared" si="3507"/>
        <v>1676</v>
      </c>
      <c r="ANI123" s="27" t="str">
        <f t="shared" si="3508"/>
        <v>1676</v>
      </c>
      <c r="ANJ123" s="27" t="str">
        <f t="shared" si="3509"/>
        <v>1676</v>
      </c>
      <c r="ANK123" s="27" t="str">
        <f t="shared" si="3510"/>
        <v>1676</v>
      </c>
      <c r="ANL123" s="27" t="str">
        <f t="shared" si="3511"/>
        <v>1661</v>
      </c>
      <c r="ANM123" s="27" t="str">
        <f t="shared" si="3512"/>
        <v>1661</v>
      </c>
      <c r="ANN123" s="27" t="str">
        <f t="shared" si="3513"/>
        <v>1661</v>
      </c>
      <c r="ANO123" s="27" t="str">
        <f t="shared" si="3514"/>
        <v>1676</v>
      </c>
      <c r="ANP123" s="27" t="str">
        <f t="shared" si="3515"/>
        <v>1676</v>
      </c>
      <c r="ANQ123" s="27" t="str">
        <f t="shared" si="3516"/>
        <v>1676</v>
      </c>
      <c r="ANR123" s="27" t="str">
        <f t="shared" si="3517"/>
        <v>1664</v>
      </c>
      <c r="ANS123" s="27" t="str">
        <f t="shared" si="3518"/>
        <v>1664</v>
      </c>
      <c r="ANT123" s="27" t="str">
        <f t="shared" si="3519"/>
        <v>1664</v>
      </c>
      <c r="ANU123" s="27" t="str">
        <f t="shared" si="3520"/>
        <v>1660</v>
      </c>
      <c r="ANV123" s="27" t="str">
        <f t="shared" si="3521"/>
        <v>1660</v>
      </c>
      <c r="ANW123" s="27" t="str">
        <f t="shared" si="3522"/>
        <v>1660</v>
      </c>
      <c r="ANX123" s="27" t="str">
        <f t="shared" si="3523"/>
        <v>1655</v>
      </c>
      <c r="ANY123" s="27" t="str">
        <f t="shared" si="3524"/>
        <v>1655</v>
      </c>
      <c r="ANZ123" s="27" t="str">
        <f t="shared" si="3525"/>
        <v>1655</v>
      </c>
      <c r="AOA123" s="27" t="str">
        <f t="shared" si="3526"/>
        <v>1655</v>
      </c>
      <c r="AOB123" s="27" t="str">
        <f t="shared" si="3527"/>
        <v>1655</v>
      </c>
      <c r="AOC123" s="27" t="str">
        <f t="shared" si="3528"/>
        <v>1655</v>
      </c>
      <c r="AOD123" s="27" t="str">
        <f t="shared" si="3529"/>
        <v>1655</v>
      </c>
      <c r="AOE123" s="27" t="str">
        <f t="shared" si="3530"/>
        <v>1655</v>
      </c>
      <c r="AOF123" s="27" t="str">
        <f t="shared" si="3531"/>
        <v>1655</v>
      </c>
      <c r="AOG123" s="27" t="str">
        <f t="shared" si="3532"/>
        <v>1655</v>
      </c>
      <c r="AOH123" s="27" t="str">
        <f t="shared" si="3533"/>
        <v>1655</v>
      </c>
      <c r="AOI123" s="27" t="str">
        <f t="shared" si="3534"/>
        <v>1655</v>
      </c>
      <c r="AOJ123" s="27" t="str">
        <f t="shared" si="3535"/>
        <v>1655</v>
      </c>
      <c r="AOK123" s="27" t="str">
        <f t="shared" si="3536"/>
        <v>1655</v>
      </c>
      <c r="AOL123" s="27" t="str">
        <f t="shared" si="3537"/>
        <v>1655</v>
      </c>
      <c r="AOM123" s="27" t="str">
        <f t="shared" si="3538"/>
        <v>1655</v>
      </c>
      <c r="AON123" s="27" t="str">
        <f t="shared" si="3539"/>
        <v>1655</v>
      </c>
      <c r="AOO123" s="27" t="str">
        <f t="shared" si="3540"/>
        <v>1655</v>
      </c>
      <c r="AOP123" s="27" t="str">
        <f t="shared" si="3541"/>
        <v>1655</v>
      </c>
      <c r="AOQ123" s="27" t="str">
        <f t="shared" si="3542"/>
        <v>1655</v>
      </c>
      <c r="AOR123" s="27" t="str">
        <f t="shared" si="3543"/>
        <v>1655</v>
      </c>
      <c r="AOS123" s="27" t="str">
        <f t="shared" si="3544"/>
        <v>1655</v>
      </c>
      <c r="AOT123" s="27" t="str">
        <f t="shared" si="3545"/>
        <v>1655</v>
      </c>
      <c r="AOU123" s="27" t="str">
        <f t="shared" si="3546"/>
        <v>1655</v>
      </c>
      <c r="AOV123" s="27" t="str">
        <f t="shared" si="3547"/>
        <v>1655</v>
      </c>
      <c r="AOW123" s="27" t="str">
        <f t="shared" si="3548"/>
        <v>1655</v>
      </c>
      <c r="AOX123" s="27" t="str">
        <f t="shared" si="3549"/>
        <v>1655</v>
      </c>
      <c r="AOY123" s="27" t="str">
        <f t="shared" si="3550"/>
        <v>1655</v>
      </c>
      <c r="AOZ123" s="27" t="str">
        <f t="shared" si="3551"/>
        <v>1655</v>
      </c>
      <c r="APA123" s="27" t="str">
        <f t="shared" si="3552"/>
        <v>1655</v>
      </c>
      <c r="APB123" s="27" t="str">
        <f t="shared" si="3553"/>
        <v>1655</v>
      </c>
      <c r="APC123" s="27" t="str">
        <f t="shared" si="3554"/>
        <v>1655</v>
      </c>
      <c r="APD123" s="27" t="str">
        <f t="shared" si="3555"/>
        <v>1655</v>
      </c>
      <c r="APE123" s="27" t="str">
        <f t="shared" si="3556"/>
        <v>1655</v>
      </c>
      <c r="APF123" s="27" t="str">
        <f t="shared" si="3557"/>
        <v>1655</v>
      </c>
      <c r="APG123" s="27" t="str">
        <f t="shared" si="3558"/>
        <v>1655</v>
      </c>
      <c r="APH123" s="27" t="str">
        <f t="shared" si="3559"/>
        <v>1655</v>
      </c>
      <c r="API123" s="27" t="str">
        <f t="shared" si="3560"/>
        <v>1655</v>
      </c>
      <c r="APJ123" s="27" t="str">
        <f t="shared" si="3561"/>
        <v>1655</v>
      </c>
      <c r="APK123" s="27" t="str">
        <f t="shared" si="3562"/>
        <v>1655</v>
      </c>
      <c r="APL123" s="27" t="str">
        <f t="shared" si="3563"/>
        <v>1655</v>
      </c>
      <c r="APM123" s="27" t="str">
        <f t="shared" si="3564"/>
        <v>1655</v>
      </c>
      <c r="APN123" s="27" t="str">
        <f t="shared" si="3565"/>
        <v>1655</v>
      </c>
      <c r="APO123" s="27" t="str">
        <f t="shared" si="3566"/>
        <v>1655</v>
      </c>
      <c r="APP123" s="27" t="str">
        <f t="shared" si="3567"/>
        <v>1655</v>
      </c>
      <c r="APQ123" s="27" t="str">
        <f t="shared" si="3568"/>
        <v>1655</v>
      </c>
      <c r="APR123" s="27" t="str">
        <f t="shared" si="3569"/>
        <v>1655</v>
      </c>
    </row>
    <row r="124" spans="1:1011 1025:1110" x14ac:dyDescent="0.35">
      <c r="A124" s="27">
        <v>123</v>
      </c>
      <c r="B124" s="90" t="s">
        <v>340</v>
      </c>
      <c r="C124" s="91">
        <f>VLOOKUP(A124, Rankings!$A$2:$AN$129, 40, FALSE)</f>
        <v>122</v>
      </c>
      <c r="D124" s="79" t="s">
        <v>397</v>
      </c>
      <c r="F124" s="27">
        <v>1793</v>
      </c>
      <c r="I124" s="29">
        <f t="shared" si="2678"/>
        <v>13</v>
      </c>
      <c r="L124" s="27" t="s">
        <v>2181</v>
      </c>
      <c r="M124" s="27" t="s">
        <v>2431</v>
      </c>
      <c r="N124" s="27" t="s">
        <v>2816</v>
      </c>
      <c r="O124" s="27" t="s">
        <v>24</v>
      </c>
      <c r="P124" s="27" t="s">
        <v>24</v>
      </c>
      <c r="Q124" s="27" t="s">
        <v>24</v>
      </c>
      <c r="R124" s="27" t="s">
        <v>24</v>
      </c>
      <c r="S124" s="27" t="s">
        <v>3617</v>
      </c>
      <c r="T124" s="27" t="s">
        <v>3693</v>
      </c>
      <c r="U124" s="27" t="s">
        <v>24</v>
      </c>
      <c r="V124" s="27" t="s">
        <v>24</v>
      </c>
      <c r="W124" s="27" t="s">
        <v>4192</v>
      </c>
      <c r="X124" s="27" t="s">
        <v>24</v>
      </c>
      <c r="Y124" s="27" t="s">
        <v>4414</v>
      </c>
      <c r="Z124" s="27" t="s">
        <v>4463</v>
      </c>
      <c r="AA124" s="27" t="s">
        <v>24</v>
      </c>
      <c r="AB124" s="27" t="s">
        <v>24</v>
      </c>
      <c r="AC124" s="27" t="s">
        <v>24</v>
      </c>
      <c r="AD124" s="27" t="s">
        <v>24</v>
      </c>
      <c r="AE124" s="27" t="s">
        <v>24</v>
      </c>
      <c r="AF124" s="27" t="s">
        <v>5074</v>
      </c>
      <c r="AG124" s="27" t="s">
        <v>24</v>
      </c>
      <c r="AH124" s="27" t="s">
        <v>24</v>
      </c>
      <c r="AI124" s="27" t="s">
        <v>5456</v>
      </c>
      <c r="AJ124" s="27" t="s">
        <v>24</v>
      </c>
      <c r="AK124" s="27" t="s">
        <v>24</v>
      </c>
      <c r="AL124" s="27" t="s">
        <v>5728</v>
      </c>
      <c r="AM124" s="27" t="s">
        <v>24</v>
      </c>
      <c r="AN124" s="27" t="s">
        <v>24</v>
      </c>
      <c r="AO124" s="27" t="s">
        <v>6038</v>
      </c>
      <c r="AP124" s="27" t="s">
        <v>24</v>
      </c>
      <c r="AQ124" s="27" t="s">
        <v>24</v>
      </c>
      <c r="AR124" s="27" t="s">
        <v>6319</v>
      </c>
      <c r="AS124" s="27" t="s">
        <v>24</v>
      </c>
      <c r="AT124" s="27" t="s">
        <v>24</v>
      </c>
      <c r="AU124" s="27" t="s">
        <v>6607</v>
      </c>
      <c r="AV124" s="27" t="s">
        <v>24</v>
      </c>
      <c r="AW124" s="27" t="s">
        <v>24</v>
      </c>
      <c r="AX124" s="27" t="s">
        <v>24</v>
      </c>
      <c r="AY124" s="27" t="s">
        <v>24</v>
      </c>
      <c r="AZ124" s="27" t="s">
        <v>24</v>
      </c>
      <c r="BA124" s="27" t="s">
        <v>24</v>
      </c>
      <c r="BB124" s="27" t="s">
        <v>24</v>
      </c>
      <c r="BC124" s="27" t="s">
        <v>24</v>
      </c>
      <c r="BD124" s="27" t="s">
        <v>24</v>
      </c>
      <c r="BE124" s="27" t="s">
        <v>24</v>
      </c>
      <c r="BF124" s="27" t="s">
        <v>24</v>
      </c>
      <c r="BG124" s="27" t="s">
        <v>24</v>
      </c>
      <c r="BH124" s="27" t="s">
        <v>24</v>
      </c>
      <c r="BI124" s="27" t="s">
        <v>24</v>
      </c>
      <c r="BJ124" s="27" t="s">
        <v>24</v>
      </c>
      <c r="BK124" s="27" t="s">
        <v>24</v>
      </c>
      <c r="BL124" s="27" t="s">
        <v>24</v>
      </c>
      <c r="BM124" s="27" t="s">
        <v>24</v>
      </c>
      <c r="BN124" s="27" t="s">
        <v>24</v>
      </c>
      <c r="BO124" s="27" t="s">
        <v>24</v>
      </c>
      <c r="BP124" s="27" t="s">
        <v>24</v>
      </c>
      <c r="BQ124" s="27" t="s">
        <v>24</v>
      </c>
      <c r="BR124" s="27" t="s">
        <v>24</v>
      </c>
      <c r="BS124" s="27" t="s">
        <v>24</v>
      </c>
      <c r="BT124" s="27" t="s">
        <v>24</v>
      </c>
      <c r="BU124" s="27" t="s">
        <v>24</v>
      </c>
      <c r="BV124" s="27" t="s">
        <v>24</v>
      </c>
      <c r="BW124" s="27" t="s">
        <v>24</v>
      </c>
      <c r="BX124" s="27" t="s">
        <v>24</v>
      </c>
      <c r="BY124" s="27" t="s">
        <v>24</v>
      </c>
      <c r="BZ124" s="27" t="s">
        <v>24</v>
      </c>
      <c r="CA124" s="27" t="s">
        <v>24</v>
      </c>
      <c r="CB124" s="27" t="s">
        <v>24</v>
      </c>
      <c r="CC124" s="27" t="s">
        <v>24</v>
      </c>
      <c r="CD124" s="27" t="s">
        <v>24</v>
      </c>
      <c r="CE124" s="27" t="s">
        <v>24</v>
      </c>
      <c r="CF124" s="27" t="s">
        <v>24</v>
      </c>
      <c r="CG124" s="27" t="s">
        <v>24</v>
      </c>
      <c r="CH124" s="27" t="s">
        <v>24</v>
      </c>
      <c r="CI124" s="27" t="s">
        <v>24</v>
      </c>
      <c r="CJ124" s="27" t="s">
        <v>24</v>
      </c>
      <c r="CK124" s="27" t="s">
        <v>24</v>
      </c>
      <c r="CL124" s="27" t="s">
        <v>24</v>
      </c>
      <c r="CM124" s="27" t="s">
        <v>24</v>
      </c>
      <c r="CN124" s="27" t="s">
        <v>24</v>
      </c>
      <c r="CO124" s="27" t="s">
        <v>24</v>
      </c>
      <c r="CQ124" s="28">
        <f t="shared" si="2679"/>
        <v>1</v>
      </c>
      <c r="CR124" s="28">
        <f t="shared" si="2680"/>
        <v>4</v>
      </c>
      <c r="CS124" s="28">
        <f t="shared" si="2681"/>
        <v>1</v>
      </c>
      <c r="CT124" s="28">
        <f t="shared" si="2682"/>
        <v>6</v>
      </c>
      <c r="CU124" s="28">
        <f t="shared" si="2683"/>
        <v>0</v>
      </c>
      <c r="CV124" s="28">
        <f t="shared" si="2684"/>
        <v>4</v>
      </c>
      <c r="CW124" s="28">
        <f t="shared" si="2685"/>
        <v>1</v>
      </c>
      <c r="CX124" s="28">
        <f t="shared" si="2686"/>
        <v>4</v>
      </c>
      <c r="CY124" s="28">
        <f t="shared" si="2687"/>
        <v>0</v>
      </c>
      <c r="CZ124" s="28">
        <f t="shared" si="2688"/>
        <v>0</v>
      </c>
      <c r="DA124" s="28">
        <f t="shared" si="2689"/>
        <v>0</v>
      </c>
      <c r="DB124" s="28">
        <f t="shared" si="2690"/>
        <v>0</v>
      </c>
      <c r="DC124" s="28">
        <f t="shared" si="2691"/>
        <v>1</v>
      </c>
      <c r="DD124" s="28">
        <f t="shared" si="2692"/>
        <v>0</v>
      </c>
      <c r="DE124" s="28">
        <f t="shared" si="2693"/>
        <v>0</v>
      </c>
      <c r="DF124" s="28">
        <f t="shared" si="2694"/>
        <v>1</v>
      </c>
      <c r="DG124" s="28">
        <f t="shared" si="2695"/>
        <v>0</v>
      </c>
      <c r="DH124" s="28">
        <f t="shared" si="2696"/>
        <v>0</v>
      </c>
      <c r="DI124" s="28">
        <f t="shared" si="2697"/>
        <v>0</v>
      </c>
      <c r="DJ124" s="28">
        <f t="shared" si="2698"/>
        <v>0</v>
      </c>
      <c r="DK124" s="28">
        <f t="shared" si="2699"/>
        <v>0</v>
      </c>
      <c r="DL124" s="28">
        <f t="shared" si="2700"/>
        <v>0</v>
      </c>
      <c r="DM124" s="28">
        <f t="shared" si="2701"/>
        <v>0</v>
      </c>
      <c r="DN124" s="28">
        <f t="shared" si="2702"/>
        <v>0</v>
      </c>
      <c r="DO124" s="28">
        <f t="shared" si="2703"/>
        <v>1</v>
      </c>
      <c r="DP124" s="28">
        <f t="shared" si="2704"/>
        <v>1</v>
      </c>
      <c r="DR124">
        <f t="shared" si="2705"/>
        <v>2</v>
      </c>
      <c r="DS124">
        <f t="shared" si="2706"/>
        <v>3</v>
      </c>
      <c r="DT124">
        <f t="shared" si="2707"/>
        <v>2</v>
      </c>
      <c r="DU124">
        <f t="shared" si="2708"/>
        <v>0</v>
      </c>
      <c r="DV124">
        <f t="shared" si="2709"/>
        <v>0</v>
      </c>
      <c r="DW124">
        <f t="shared" si="2710"/>
        <v>0</v>
      </c>
      <c r="DX124">
        <f t="shared" si="2711"/>
        <v>0</v>
      </c>
      <c r="DY124">
        <f t="shared" si="2712"/>
        <v>9</v>
      </c>
      <c r="DZ124">
        <f t="shared" si="2713"/>
        <v>4</v>
      </c>
      <c r="EA124">
        <f t="shared" si="2714"/>
        <v>0</v>
      </c>
      <c r="EB124">
        <f t="shared" si="2715"/>
        <v>0</v>
      </c>
      <c r="EC124">
        <f t="shared" si="2716"/>
        <v>4</v>
      </c>
      <c r="ED124">
        <f t="shared" si="2717"/>
        <v>0</v>
      </c>
      <c r="EE124">
        <f t="shared" si="2718"/>
        <v>12</v>
      </c>
      <c r="EF124">
        <f t="shared" si="2719"/>
        <v>4</v>
      </c>
      <c r="EG124">
        <f t="shared" si="2720"/>
        <v>0</v>
      </c>
      <c r="EH124">
        <f t="shared" si="2721"/>
        <v>0</v>
      </c>
      <c r="EI124">
        <f t="shared" si="2722"/>
        <v>0</v>
      </c>
      <c r="EJ124">
        <f t="shared" si="2723"/>
        <v>0</v>
      </c>
      <c r="EK124">
        <f t="shared" si="2724"/>
        <v>0</v>
      </c>
      <c r="EL124">
        <f t="shared" si="2725"/>
        <v>4</v>
      </c>
      <c r="EM124">
        <f t="shared" si="2726"/>
        <v>0</v>
      </c>
      <c r="EN124">
        <f t="shared" si="2727"/>
        <v>0</v>
      </c>
      <c r="EO124">
        <f t="shared" si="2728"/>
        <v>1</v>
      </c>
      <c r="EP124">
        <f t="shared" si="2729"/>
        <v>0</v>
      </c>
      <c r="EQ124">
        <f t="shared" si="2730"/>
        <v>0</v>
      </c>
      <c r="ER124">
        <f t="shared" si="2731"/>
        <v>2</v>
      </c>
      <c r="ES124">
        <f t="shared" si="2732"/>
        <v>0</v>
      </c>
      <c r="ET124">
        <f t="shared" si="2733"/>
        <v>0</v>
      </c>
      <c r="EU124">
        <f t="shared" si="2734"/>
        <v>4</v>
      </c>
      <c r="EV124">
        <f t="shared" si="2735"/>
        <v>0</v>
      </c>
      <c r="EW124">
        <f t="shared" si="2736"/>
        <v>0</v>
      </c>
      <c r="EX124">
        <f t="shared" si="2737"/>
        <v>2</v>
      </c>
      <c r="EY124">
        <f t="shared" si="2738"/>
        <v>0</v>
      </c>
      <c r="EZ124">
        <f t="shared" si="2739"/>
        <v>0</v>
      </c>
      <c r="FA124">
        <f t="shared" si="2740"/>
        <v>4</v>
      </c>
      <c r="FB124">
        <f t="shared" si="2741"/>
        <v>0</v>
      </c>
      <c r="FC124">
        <f t="shared" si="2742"/>
        <v>0</v>
      </c>
      <c r="FD124">
        <f t="shared" si="2743"/>
        <v>0</v>
      </c>
      <c r="FE124">
        <f t="shared" si="2744"/>
        <v>0</v>
      </c>
      <c r="FF124">
        <f t="shared" si="2745"/>
        <v>0</v>
      </c>
      <c r="FG124">
        <f t="shared" si="2746"/>
        <v>0</v>
      </c>
      <c r="FH124">
        <f t="shared" si="2747"/>
        <v>0</v>
      </c>
      <c r="FI124">
        <f t="shared" si="2748"/>
        <v>0</v>
      </c>
      <c r="FJ124">
        <f t="shared" si="2749"/>
        <v>0</v>
      </c>
      <c r="FK124">
        <f t="shared" si="2750"/>
        <v>0</v>
      </c>
      <c r="FL124">
        <f t="shared" si="2751"/>
        <v>0</v>
      </c>
      <c r="FM124">
        <f t="shared" si="2752"/>
        <v>0</v>
      </c>
      <c r="FN124">
        <f t="shared" si="2753"/>
        <v>0</v>
      </c>
      <c r="FO124">
        <f t="shared" si="2754"/>
        <v>0</v>
      </c>
      <c r="FP124">
        <f t="shared" si="2755"/>
        <v>0</v>
      </c>
      <c r="FQ124">
        <f t="shared" si="2756"/>
        <v>0</v>
      </c>
      <c r="FR124">
        <f t="shared" si="2757"/>
        <v>0</v>
      </c>
      <c r="FS124">
        <f t="shared" si="2758"/>
        <v>0</v>
      </c>
      <c r="FT124">
        <f t="shared" si="2759"/>
        <v>0</v>
      </c>
      <c r="FU124">
        <f t="shared" si="2760"/>
        <v>0</v>
      </c>
      <c r="FV124">
        <f t="shared" si="2761"/>
        <v>0</v>
      </c>
      <c r="FW124">
        <f t="shared" si="2762"/>
        <v>0</v>
      </c>
      <c r="FX124">
        <f t="shared" si="2763"/>
        <v>0</v>
      </c>
      <c r="FY124">
        <f t="shared" si="2764"/>
        <v>0</v>
      </c>
      <c r="FZ124">
        <f t="shared" si="2765"/>
        <v>0</v>
      </c>
      <c r="GA124">
        <f t="shared" si="2766"/>
        <v>0</v>
      </c>
      <c r="GB124">
        <f t="shared" si="2767"/>
        <v>0</v>
      </c>
      <c r="GC124">
        <f t="shared" si="2768"/>
        <v>0</v>
      </c>
      <c r="GD124">
        <f t="shared" si="2769"/>
        <v>0</v>
      </c>
      <c r="GE124">
        <f t="shared" si="2770"/>
        <v>0</v>
      </c>
      <c r="GF124">
        <f t="shared" si="2771"/>
        <v>0</v>
      </c>
      <c r="GG124">
        <f t="shared" si="2772"/>
        <v>0</v>
      </c>
      <c r="GH124">
        <f t="shared" si="2773"/>
        <v>0</v>
      </c>
      <c r="GI124">
        <f t="shared" si="2774"/>
        <v>0</v>
      </c>
      <c r="GJ124">
        <f t="shared" si="2775"/>
        <v>0</v>
      </c>
      <c r="GK124">
        <f t="shared" si="2776"/>
        <v>0</v>
      </c>
      <c r="GL124">
        <f t="shared" si="2777"/>
        <v>0</v>
      </c>
      <c r="GM124">
        <f t="shared" si="2778"/>
        <v>0</v>
      </c>
      <c r="GN124">
        <f t="shared" si="2779"/>
        <v>0</v>
      </c>
      <c r="GO124">
        <f t="shared" si="2780"/>
        <v>0</v>
      </c>
      <c r="GP124">
        <f t="shared" si="2781"/>
        <v>0</v>
      </c>
      <c r="GQ124">
        <f t="shared" si="2782"/>
        <v>0</v>
      </c>
      <c r="GR124">
        <f t="shared" si="2783"/>
        <v>0</v>
      </c>
      <c r="GS124">
        <f t="shared" si="2784"/>
        <v>0</v>
      </c>
      <c r="GT124">
        <f t="shared" si="2785"/>
        <v>0</v>
      </c>
      <c r="GU124">
        <f t="shared" si="2786"/>
        <v>0</v>
      </c>
      <c r="GW124" s="28">
        <f t="shared" si="2787"/>
        <v>6.4379173071494398</v>
      </c>
      <c r="GX124" s="28">
        <f t="shared" si="2788"/>
        <v>0</v>
      </c>
      <c r="GY124" s="28">
        <f t="shared" si="2789"/>
        <v>0.62570807287834229</v>
      </c>
      <c r="GZ124" s="28">
        <f t="shared" si="2790"/>
        <v>0</v>
      </c>
      <c r="HA124" s="28">
        <f t="shared" si="2791"/>
        <v>0</v>
      </c>
      <c r="HB124" s="28">
        <f t="shared" si="2792"/>
        <v>6.7507713435886112</v>
      </c>
      <c r="HC124" s="28">
        <f t="shared" si="2793"/>
        <v>0.55613610443287964</v>
      </c>
      <c r="HE124">
        <f>IFERROR(VLOOKUP(_xlfn.NUMBERVALUE(MID(L124, SEARCH("!", L124)+1, SEARCH("+", L124)-SEARCH("!", L124)-1)), Rankings!$A$2:$BK$129, 63, FALSE),0)</f>
        <v>0.89022469558383477</v>
      </c>
      <c r="HF124">
        <f>IFERROR(VLOOKUP(_xlfn.NUMBERVALUE(MID(M124, SEARCH("!", M124)+1, SEARCH("+", M124)-SEARCH("!", M124)-1)), Rankings!$A$2:$BK$129, 63, FALSE),0)</f>
        <v>0.31862965393166287</v>
      </c>
      <c r="HG124">
        <f>IFERROR(VLOOKUP(_xlfn.NUMBERVALUE(MID(N124, SEARCH("!", N124)+1, SEARCH("+", N124)-SEARCH("!", N124)-1)), Rankings!$A$2:$BK$129, 63, FALSE),0)</f>
        <v>0.47992031109822575</v>
      </c>
      <c r="HH124">
        <f>IFERROR(VLOOKUP(_xlfn.NUMBERVALUE(MID(O124, SEARCH("!", O124)+1, SEARCH("+", O124)-SEARCH("!", O124)-1)), Rankings!$A$2:$BK$129, 63, FALSE),0)</f>
        <v>0</v>
      </c>
      <c r="HI124">
        <f>IFERROR(VLOOKUP(_xlfn.NUMBERVALUE(MID(P124, SEARCH("!", P124)+1, SEARCH("+", P124)-SEARCH("!", P124)-1)), Rankings!$A$2:$BK$129, 63, FALSE),0)</f>
        <v>0</v>
      </c>
      <c r="HJ124">
        <f>IFERROR(VLOOKUP(_xlfn.NUMBERVALUE(MID(Q124, SEARCH("!", Q124)+1, SEARCH("+", Q124)-SEARCH("!", Q124)-1)), Rankings!$A$2:$BK$129, 63, FALSE),0)</f>
        <v>0</v>
      </c>
      <c r="HK124">
        <f>IFERROR(VLOOKUP(_xlfn.NUMBERVALUE(MID(R124, SEARCH("!", R124)+1, SEARCH("+", R124)-SEARCH("!", R124)-1)), Rankings!$A$2:$BK$129, 63, FALSE),0)</f>
        <v>0</v>
      </c>
      <c r="HL124">
        <f>IFERROR(VLOOKUP(_xlfn.NUMBERVALUE(MID(S124, SEARCH("!", S124)+1, SEARCH("+", S124)-SEARCH("!", S124)-1)), Rankings!$A$2:$BK$129, 63, FALSE),0)</f>
        <v>0.14710990012248429</v>
      </c>
      <c r="HM124">
        <f>IFERROR(VLOOKUP(_xlfn.NUMBERVALUE(MID(T124, SEARCH("!", T124)+1, SEARCH("+", T124)-SEARCH("!", T124)-1)), Rankings!$A$2:$BK$129, 63, FALSE),0)</f>
        <v>0.86828752036026902</v>
      </c>
      <c r="HN124">
        <f>IFERROR(VLOOKUP(_xlfn.NUMBERVALUE(MID(U124, SEARCH("!", U124)+1, SEARCH("+", U124)-SEARCH("!", U124)-1)), Rankings!$A$2:$BK$129, 63, FALSE),0)</f>
        <v>0</v>
      </c>
      <c r="HO124">
        <f>IFERROR(VLOOKUP(_xlfn.NUMBERVALUE(MID(V124, SEARCH("!", V124)+1, SEARCH("+", V124)-SEARCH("!", V124)-1)), Rankings!$A$2:$BK$129, 63, FALSE),0)</f>
        <v>0</v>
      </c>
      <c r="HP124">
        <f>IFERROR(VLOOKUP(_xlfn.NUMBERVALUE(MID(W124, SEARCH("!", W124)+1, SEARCH("+", W124)-SEARCH("!", W124)-1)), Rankings!$A$2:$BK$129, 63, FALSE),0)</f>
        <v>0.62662319449602411</v>
      </c>
      <c r="HQ124">
        <f>IFERROR(VLOOKUP(_xlfn.NUMBERVALUE(MID(X124, SEARCH("!", X124)+1, SEARCH("+", X124)-SEARCH("!", X124)-1)), Rankings!$A$2:$BK$129, 63, FALSE),0)</f>
        <v>0</v>
      </c>
      <c r="HR124">
        <f>IFERROR(VLOOKUP(_xlfn.NUMBERVALUE(MID(Y124, SEARCH("!", Y124)+1, SEARCH("+", Y124)-SEARCH("!", Y124)-1)), Rankings!$A$2:$BK$129, 63, FALSE),0)</f>
        <v>0.47859817275585803</v>
      </c>
      <c r="HS124">
        <f>IFERROR(VLOOKUP(_xlfn.NUMBERVALUE(MID(Z124, SEARCH("!", Z124)+1, SEARCH("+", Z124)-SEARCH("!", Z124)-1)), Rankings!$A$2:$BK$129, 63, FALSE),0)</f>
        <v>0.1959176067011843</v>
      </c>
      <c r="HT124">
        <f>IFERROR(VLOOKUP(_xlfn.NUMBERVALUE(MID(AA124, SEARCH("!", AA124)+1, SEARCH("+", AA124)-SEARCH("!", AA124)-1)), Rankings!$A$2:$BK$129, 63, FALSE),0)</f>
        <v>0</v>
      </c>
      <c r="HU124">
        <f>IFERROR(VLOOKUP(_xlfn.NUMBERVALUE(MID(AB124, SEARCH("!", AB124)+1, SEARCH("+", AB124)-SEARCH("!", AB124)-1)), Rankings!$A$2:$BK$129, 63, FALSE),0)</f>
        <v>0</v>
      </c>
      <c r="HV124">
        <f>IFERROR(VLOOKUP(_xlfn.NUMBERVALUE(MID(AC124, SEARCH("!", AC124)+1, SEARCH("+", AC124)-SEARCH("!", AC124)-1)), Rankings!$A$2:$BK$129, 63, FALSE),0)</f>
        <v>0</v>
      </c>
      <c r="HW124">
        <f>IFERROR(VLOOKUP(_xlfn.NUMBERVALUE(MID(AD124, SEARCH("!", AD124)+1, SEARCH("+", AD124)-SEARCH("!", AD124)-1)), Rankings!$A$2:$BK$129, 63, FALSE),0)</f>
        <v>0</v>
      </c>
      <c r="HX124">
        <f>IFERROR(VLOOKUP(_xlfn.NUMBERVALUE(MID(AE124, SEARCH("!", AE124)+1, SEARCH("+", AE124)-SEARCH("!", AE124)-1)), Rankings!$A$2:$BK$129, 63, FALSE),0)</f>
        <v>0</v>
      </c>
      <c r="HY124">
        <f>IFERROR(VLOOKUP(_xlfn.NUMBERVALUE(MID(AF124, SEARCH("!", AF124)+1, SEARCH("+", AF124)-SEARCH("!", AF124)-1)), Rankings!$A$2:$BK$129, 63, FALSE),0)</f>
        <v>0.36796042640207999</v>
      </c>
      <c r="HZ124">
        <f>IFERROR(VLOOKUP(_xlfn.NUMBERVALUE(MID(AG124, SEARCH("!", AG124)+1, SEARCH("+", AG124)-SEARCH("!", AG124)-1)), Rankings!$A$2:$BK$129, 63, FALSE),0)</f>
        <v>0</v>
      </c>
      <c r="IA124">
        <f>IFERROR(VLOOKUP(_xlfn.NUMBERVALUE(MID(AH124, SEARCH("!", AH124)+1, SEARCH("+", AH124)-SEARCH("!", AH124)-1)), Rankings!$A$2:$BK$129, 63, FALSE),0)</f>
        <v>0</v>
      </c>
      <c r="IB124">
        <f>IFERROR(VLOOKUP(_xlfn.NUMBERVALUE(MID(AI124, SEARCH("!", AI124)+1, SEARCH("+", AI124)-SEARCH("!", AI124)-1)), Rankings!$A$2:$BK$129, 63, FALSE),0)</f>
        <v>0.19644442049117397</v>
      </c>
      <c r="IC124">
        <f>IFERROR(VLOOKUP(_xlfn.NUMBERVALUE(MID(AJ124, SEARCH("!", AJ124)+1, SEARCH("+", AJ124)-SEARCH("!", AJ124)-1)), Rankings!$A$2:$BK$129, 63, FALSE),0)</f>
        <v>0</v>
      </c>
      <c r="ID124">
        <f>IFERROR(VLOOKUP(_xlfn.NUMBERVALUE(MID(AK124, SEARCH("!", AK124)+1, SEARCH("+", AK124)-SEARCH("!", AK124)-1)), Rankings!$A$2:$BK$129, 63, FALSE),0)</f>
        <v>0</v>
      </c>
      <c r="IE124">
        <f>IFERROR(VLOOKUP(_xlfn.NUMBERVALUE(MID(AL124, SEARCH("!", AL124)+1, SEARCH("+", AL124)-SEARCH("!", AL124)-1)), Rankings!$A$2:$BK$129, 63, FALSE),0)</f>
        <v>0.47316682689969669</v>
      </c>
      <c r="IF124">
        <f>IFERROR(VLOOKUP(_xlfn.NUMBERVALUE(MID(AM124, SEARCH("!", AM124)+1, SEARCH("+", AM124)-SEARCH("!", AM124)-1)), Rankings!$A$2:$BK$129, 63, FALSE),0)</f>
        <v>0</v>
      </c>
      <c r="IG124">
        <f>IFERROR(VLOOKUP(_xlfn.NUMBERVALUE(MID(AN124, SEARCH("!", AN124)+1, SEARCH("+", AN124)-SEARCH("!", AN124)-1)), Rankings!$A$2:$BK$129, 63, FALSE),0)</f>
        <v>0</v>
      </c>
      <c r="IH124">
        <f>IFERROR(VLOOKUP(_xlfn.NUMBERVALUE(MID(AO124, SEARCH("!", AO124)+1, SEARCH("+", AO124)-SEARCH("!", AO124)-1)), Rankings!$A$2:$BK$129, 63, FALSE),0)</f>
        <v>0.53458100916090412</v>
      </c>
      <c r="II124">
        <f>IFERROR(VLOOKUP(_xlfn.NUMBERVALUE(MID(AP124, SEARCH("!", AP124)+1, SEARCH("+", AP124)-SEARCH("!", AP124)-1)), Rankings!$A$2:$BK$129, 63, FALSE),0)</f>
        <v>0</v>
      </c>
      <c r="IJ124">
        <f>IFERROR(VLOOKUP(_xlfn.NUMBERVALUE(MID(AQ124, SEARCH("!", AQ124)+1, SEARCH("+", AQ124)-SEARCH("!", AQ124)-1)), Rankings!$A$2:$BK$129, 63, FALSE),0)</f>
        <v>0</v>
      </c>
      <c r="IK124">
        <f>IFERROR(VLOOKUP(_xlfn.NUMBERVALUE(MID(AR124, SEARCH("!", AR124)+1, SEARCH("+", AR124)-SEARCH("!", AR124)-1)), Rankings!$A$2:$BK$129, 63, FALSE),0)</f>
        <v>0.83122380927033801</v>
      </c>
      <c r="IL124">
        <f>IFERROR(VLOOKUP(_xlfn.NUMBERVALUE(MID(AS124, SEARCH("!", AS124)+1, SEARCH("+", AS124)-SEARCH("!", AS124)-1)), Rankings!$A$2:$BK$129, 63, FALSE),0)</f>
        <v>0</v>
      </c>
      <c r="IM124">
        <f>IFERROR(VLOOKUP(_xlfn.NUMBERVALUE(MID(AT124, SEARCH("!", AT124)+1, SEARCH("+", AT124)-SEARCH("!", AT124)-1)), Rankings!$A$2:$BK$129, 63, FALSE),0)</f>
        <v>0</v>
      </c>
      <c r="IN124">
        <f>IFERROR(VLOOKUP(_xlfn.NUMBERVALUE(MID(AU124, SEARCH("!", AU124)+1, SEARCH("+", AU124)-SEARCH("!", AU124)-1)), Rankings!$A$2:$BK$129, 63, FALSE),0)</f>
        <v>0.65493783275404538</v>
      </c>
      <c r="IO124">
        <f>IFERROR(VLOOKUP(_xlfn.NUMBERVALUE(MID(AV124, SEARCH("!", AV124)+1, SEARCH("+", AV124)-SEARCH("!", AV124)-1)), Rankings!$A$2:$BK$129, 63, FALSE),0)</f>
        <v>0</v>
      </c>
      <c r="IP124">
        <f>IFERROR(VLOOKUP(_xlfn.NUMBERVALUE(MID(AW124, SEARCH("!", AW124)+1, SEARCH("+", AW124)-SEARCH("!", AW124)-1)), Rankings!$A$2:$BK$129, 63, FALSE),0)</f>
        <v>0</v>
      </c>
      <c r="IQ124">
        <f>IFERROR(VLOOKUP(_xlfn.NUMBERVALUE(MID(AX124, SEARCH("!", AX124)+1, SEARCH("+", AX124)-SEARCH("!", AX124)-1)), Rankings!$A$2:$BK$129, 63, FALSE),0)</f>
        <v>0</v>
      </c>
      <c r="IR124">
        <f>IFERROR(VLOOKUP(_xlfn.NUMBERVALUE(MID(AY124, SEARCH("!", AY124)+1, SEARCH("+", AY124)-SEARCH("!", AY124)-1)), Rankings!$A$2:$BK$129, 63, FALSE),0)</f>
        <v>0</v>
      </c>
      <c r="IS124">
        <f>IFERROR(VLOOKUP(_xlfn.NUMBERVALUE(MID(AZ124, SEARCH("!", AZ124)+1, SEARCH("+", AZ124)-SEARCH("!", AZ124)-1)), Rankings!$A$2:$BK$129, 63, FALSE),0)</f>
        <v>0</v>
      </c>
      <c r="IT124">
        <f>IFERROR(VLOOKUP(_xlfn.NUMBERVALUE(MID(BA124, SEARCH("!", BA124)+1, SEARCH("+", BA124)-SEARCH("!", BA124)-1)), Rankings!$A$2:$BK$129, 63, FALSE),0)</f>
        <v>0</v>
      </c>
      <c r="IU124">
        <f>IFERROR(VLOOKUP(_xlfn.NUMBERVALUE(MID(BB124, SEARCH("!", BB124)+1, SEARCH("+", BB124)-SEARCH("!", BB124)-1)), Rankings!$A$2:$BK$129, 63, FALSE),0)</f>
        <v>0</v>
      </c>
      <c r="IV124">
        <f>IFERROR(VLOOKUP(_xlfn.NUMBERVALUE(MID(BC124, SEARCH("!", BC124)+1, SEARCH("+", BC124)-SEARCH("!", BC124)-1)), Rankings!$A$2:$BK$129, 63, FALSE),0)</f>
        <v>0</v>
      </c>
      <c r="IW124">
        <f>IFERROR(VLOOKUP(_xlfn.NUMBERVALUE(MID(BD124, SEARCH("!", BD124)+1, SEARCH("+", BD124)-SEARCH("!", BD124)-1)), Rankings!$A$2:$BK$129, 63, FALSE),0)</f>
        <v>0</v>
      </c>
      <c r="IX124">
        <f>IFERROR(VLOOKUP(_xlfn.NUMBERVALUE(MID(BE124, SEARCH("!", BE124)+1, SEARCH("+", BE124)-SEARCH("!", BE124)-1)), Rankings!$A$2:$BK$129, 63, FALSE),0)</f>
        <v>0</v>
      </c>
      <c r="IY124">
        <f>IFERROR(VLOOKUP(_xlfn.NUMBERVALUE(MID(BF124, SEARCH("!", BF124)+1, SEARCH("+", BF124)-SEARCH("!", BF124)-1)), Rankings!$A$2:$BK$129, 63, FALSE),0)</f>
        <v>0</v>
      </c>
      <c r="IZ124">
        <f>IFERROR(VLOOKUP(_xlfn.NUMBERVALUE(MID(BG124, SEARCH("!", BG124)+1, SEARCH("+", BG124)-SEARCH("!", BG124)-1)), Rankings!$A$2:$BK$129, 63, FALSE),0)</f>
        <v>0</v>
      </c>
      <c r="JA124">
        <f>IFERROR(VLOOKUP(_xlfn.NUMBERVALUE(MID(BH124, SEARCH("!", BH124)+1, SEARCH("+", BH124)-SEARCH("!", BH124)-1)), Rankings!$A$2:$BK$129, 63, FALSE),0)</f>
        <v>0</v>
      </c>
      <c r="JB124">
        <f>IFERROR(VLOOKUP(_xlfn.NUMBERVALUE(MID(BI124, SEARCH("!", BI124)+1, SEARCH("+", BI124)-SEARCH("!", BI124)-1)), Rankings!$A$2:$BK$129, 63, FALSE),0)</f>
        <v>0</v>
      </c>
      <c r="JC124">
        <f>IFERROR(VLOOKUP(_xlfn.NUMBERVALUE(MID(BJ124, SEARCH("!", BJ124)+1, SEARCH("+", BJ124)-SEARCH("!", BJ124)-1)), Rankings!$A$2:$BK$129, 63, FALSE),0)</f>
        <v>0</v>
      </c>
      <c r="JD124">
        <f>IFERROR(VLOOKUP(_xlfn.NUMBERVALUE(MID(BK124, SEARCH("!", BK124)+1, SEARCH("+", BK124)-SEARCH("!", BK124)-1)), Rankings!$A$2:$BK$129, 63, FALSE),0)</f>
        <v>0</v>
      </c>
      <c r="JE124">
        <f>IFERROR(VLOOKUP(_xlfn.NUMBERVALUE(MID(BL124, SEARCH("!", BL124)+1, SEARCH("+", BL124)-SEARCH("!", BL124)-1)), Rankings!$A$2:$BK$129, 63, FALSE),0)</f>
        <v>0</v>
      </c>
      <c r="JF124">
        <f>IFERROR(VLOOKUP(_xlfn.NUMBERVALUE(MID(BM124, SEARCH("!", BM124)+1, SEARCH("+", BM124)-SEARCH("!", BM124)-1)), Rankings!$A$2:$BK$129, 63, FALSE),0)</f>
        <v>0</v>
      </c>
      <c r="JG124">
        <f>IFERROR(VLOOKUP(_xlfn.NUMBERVALUE(MID(BN124, SEARCH("!", BN124)+1, SEARCH("+", BN124)-SEARCH("!", BN124)-1)), Rankings!$A$2:$BK$129, 63, FALSE),0)</f>
        <v>0</v>
      </c>
      <c r="JH124">
        <f>IFERROR(VLOOKUP(_xlfn.NUMBERVALUE(MID(BO124, SEARCH("!", BO124)+1, SEARCH("+", BO124)-SEARCH("!", BO124)-1)), Rankings!$A$2:$BK$129, 63, FALSE),0)</f>
        <v>0</v>
      </c>
      <c r="JI124">
        <f>IFERROR(VLOOKUP(_xlfn.NUMBERVALUE(MID(BP124, SEARCH("!", BP124)+1, SEARCH("+", BP124)-SEARCH("!", BP124)-1)), Rankings!$A$2:$BK$129, 63, FALSE),0)</f>
        <v>0</v>
      </c>
      <c r="JJ124">
        <f>IFERROR(VLOOKUP(_xlfn.NUMBERVALUE(MID(BQ124, SEARCH("!", BQ124)+1, SEARCH("+", BQ124)-SEARCH("!", BQ124)-1)), Rankings!$A$2:$BK$129, 63, FALSE),0)</f>
        <v>0</v>
      </c>
      <c r="JK124">
        <f>IFERROR(VLOOKUP(_xlfn.NUMBERVALUE(MID(BR124, SEARCH("!", BR124)+1, SEARCH("+", BR124)-SEARCH("!", BR124)-1)), Rankings!$A$2:$BK$129, 63, FALSE),0)</f>
        <v>0</v>
      </c>
      <c r="JL124">
        <f>IFERROR(VLOOKUP(_xlfn.NUMBERVALUE(MID(BS124, SEARCH("!", BS124)+1, SEARCH("+", BS124)-SEARCH("!", BS124)-1)), Rankings!$A$2:$BK$129, 63, FALSE),0)</f>
        <v>0</v>
      </c>
      <c r="JM124">
        <f>IFERROR(VLOOKUP(_xlfn.NUMBERVALUE(MID(BT124, SEARCH("!", BT124)+1, SEARCH("+", BT124)-SEARCH("!", BT124)-1)), Rankings!$A$2:$BK$129, 63, FALSE),0)</f>
        <v>0</v>
      </c>
      <c r="JN124">
        <f>IFERROR(VLOOKUP(_xlfn.NUMBERVALUE(MID(BU124, SEARCH("!", BU124)+1, SEARCH("+", BU124)-SEARCH("!", BU124)-1)), Rankings!$A$2:$BK$129, 63, FALSE),0)</f>
        <v>0</v>
      </c>
      <c r="JO124">
        <f>IFERROR(VLOOKUP(_xlfn.NUMBERVALUE(MID(BV124, SEARCH("!", BV124)+1, SEARCH("+", BV124)-SEARCH("!", BV124)-1)), Rankings!$A$2:$BK$129, 63, FALSE),0)</f>
        <v>0</v>
      </c>
      <c r="JP124">
        <f>IFERROR(VLOOKUP(_xlfn.NUMBERVALUE(MID(BW124, SEARCH("!", BW124)+1, SEARCH("+", BW124)-SEARCH("!", BW124)-1)), Rankings!$A$2:$BK$129, 63, FALSE),0)</f>
        <v>0</v>
      </c>
      <c r="JQ124">
        <f>IFERROR(VLOOKUP(_xlfn.NUMBERVALUE(MID(BX124, SEARCH("!", BX124)+1, SEARCH("+", BX124)-SEARCH("!", BX124)-1)), Rankings!$A$2:$BK$129, 63, FALSE),0)</f>
        <v>0</v>
      </c>
      <c r="JR124">
        <f>IFERROR(VLOOKUP(_xlfn.NUMBERVALUE(MID(BY124, SEARCH("!", BY124)+1, SEARCH("+", BY124)-SEARCH("!", BY124)-1)), Rankings!$A$2:$BK$129, 63, FALSE),0)</f>
        <v>0</v>
      </c>
      <c r="JS124">
        <f>IFERROR(VLOOKUP(_xlfn.NUMBERVALUE(MID(BZ124, SEARCH("!", BZ124)+1, SEARCH("+", BZ124)-SEARCH("!", BZ124)-1)), Rankings!$A$2:$BK$129, 63, FALSE),0)</f>
        <v>0</v>
      </c>
      <c r="JT124">
        <f>IFERROR(VLOOKUP(_xlfn.NUMBERVALUE(MID(CA124, SEARCH("!", CA124)+1, SEARCH("+", CA124)-SEARCH("!", CA124)-1)), Rankings!$A$2:$BK$129, 63, FALSE),0)</f>
        <v>0</v>
      </c>
      <c r="JU124">
        <f>IFERROR(VLOOKUP(_xlfn.NUMBERVALUE(MID(CB124, SEARCH("!", CB124)+1, SEARCH("+", CB124)-SEARCH("!", CB124)-1)), Rankings!$A$2:$BK$129, 63, FALSE),0)</f>
        <v>0</v>
      </c>
      <c r="JV124">
        <f>IFERROR(VLOOKUP(_xlfn.NUMBERVALUE(MID(CC124, SEARCH("!", CC124)+1, SEARCH("+", CC124)-SEARCH("!", CC124)-1)), Rankings!$A$2:$BK$129, 63, FALSE),0)</f>
        <v>0</v>
      </c>
      <c r="JW124">
        <f>IFERROR(VLOOKUP(_xlfn.NUMBERVALUE(MID(CD124, SEARCH("!", CD124)+1, SEARCH("+", CD124)-SEARCH("!", CD124)-1)), Rankings!$A$2:$BK$129, 63, FALSE),0)</f>
        <v>0</v>
      </c>
      <c r="JX124">
        <f>IFERROR(VLOOKUP(_xlfn.NUMBERVALUE(MID(CE124, SEARCH("!", CE124)+1, SEARCH("+", CE124)-SEARCH("!", CE124)-1)), Rankings!$A$2:$BK$129, 63, FALSE),0)</f>
        <v>0</v>
      </c>
      <c r="JY124">
        <f>IFERROR(VLOOKUP(_xlfn.NUMBERVALUE(MID(CF124, SEARCH("!", CF124)+1, SEARCH("+", CF124)-SEARCH("!", CF124)-1)), Rankings!$A$2:$BK$129, 63, FALSE),0)</f>
        <v>0</v>
      </c>
      <c r="JZ124">
        <f>IFERROR(VLOOKUP(_xlfn.NUMBERVALUE(MID(CG124, SEARCH("!", CG124)+1, SEARCH("+", CG124)-SEARCH("!", CG124)-1)), Rankings!$A$2:$BK$129, 63, FALSE),0)</f>
        <v>0</v>
      </c>
      <c r="KA124">
        <f>IFERROR(VLOOKUP(_xlfn.NUMBERVALUE(MID(CH124, SEARCH("!", CH124)+1, SEARCH("+", CH124)-SEARCH("!", CH124)-1)), Rankings!$A$2:$BK$129, 63, FALSE),0)</f>
        <v>0</v>
      </c>
      <c r="KB124">
        <f>IFERROR(VLOOKUP(_xlfn.NUMBERVALUE(MID(CI124, SEARCH("!", CI124)+1, SEARCH("+", CI124)-SEARCH("!", CI124)-1)), Rankings!$A$2:$BK$129, 63, FALSE),0)</f>
        <v>0</v>
      </c>
      <c r="KC124">
        <f>IFERROR(VLOOKUP(_xlfn.NUMBERVALUE(MID(CJ124, SEARCH("!", CJ124)+1, SEARCH("+", CJ124)-SEARCH("!", CJ124)-1)), Rankings!$A$2:$BK$129, 63, FALSE),0)</f>
        <v>0</v>
      </c>
      <c r="KD124">
        <f>IFERROR(VLOOKUP(_xlfn.NUMBERVALUE(MID(CK124, SEARCH("!", CK124)+1, SEARCH("+", CK124)-SEARCH("!", CK124)-1)), Rankings!$A$2:$BK$129, 63, FALSE),0)</f>
        <v>0</v>
      </c>
      <c r="KE124">
        <f>IFERROR(VLOOKUP(_xlfn.NUMBERVALUE(MID(CL124, SEARCH("!", CL124)+1, SEARCH("+", CL124)-SEARCH("!", CL124)-1)), Rankings!$A$2:$BK$129, 63, FALSE),0)</f>
        <v>0</v>
      </c>
      <c r="KF124">
        <f>IFERROR(VLOOKUP(_xlfn.NUMBERVALUE(MID(CM124, SEARCH("!", CM124)+1, SEARCH("+", CM124)-SEARCH("!", CM124)-1)), Rankings!$A$2:$BK$129, 63, FALSE),0)</f>
        <v>0</v>
      </c>
      <c r="KG124">
        <f>IFERROR(VLOOKUP(_xlfn.NUMBERVALUE(MID(CN124, SEARCH("!", CN124)+1, SEARCH("+", CN124)-SEARCH("!", CN124)-1)), Rankings!$A$2:$BK$129, 63, FALSE),0)</f>
        <v>0</v>
      </c>
      <c r="KH124">
        <f>IFERROR(VLOOKUP(_xlfn.NUMBERVALUE(MID(CO124, SEARCH("!", CO124)+1, SEARCH("+", CO124)-SEARCH("!", CO124)-1)), Rankings!$A$2:$BK$129, 63, FALSE),0)</f>
        <v>0</v>
      </c>
      <c r="KJ124" s="28">
        <f t="shared" si="2794"/>
        <v>178</v>
      </c>
      <c r="KK124" s="28">
        <f t="shared" si="2795"/>
        <v>0</v>
      </c>
      <c r="KL124" s="28">
        <f t="shared" si="2796"/>
        <v>36</v>
      </c>
      <c r="KM124" s="28">
        <f t="shared" si="2797"/>
        <v>0</v>
      </c>
      <c r="KN124" s="28">
        <f t="shared" si="2798"/>
        <v>0</v>
      </c>
      <c r="KO124" s="28">
        <f t="shared" si="2799"/>
        <v>121</v>
      </c>
      <c r="KP124" s="28">
        <f t="shared" si="2800"/>
        <v>196</v>
      </c>
      <c r="KQ124" s="28">
        <f t="shared" si="2801"/>
        <v>121</v>
      </c>
      <c r="KS124" s="27" t="str">
        <f t="shared" si="2802"/>
        <v>15</v>
      </c>
      <c r="KT124" s="27" t="str">
        <f t="shared" si="2803"/>
        <v>19</v>
      </c>
      <c r="KU124" s="27" t="str">
        <f t="shared" si="2804"/>
        <v>13</v>
      </c>
      <c r="KV124" s="27">
        <f t="shared" si="2805"/>
        <v>0</v>
      </c>
      <c r="KW124" s="27">
        <f t="shared" si="2806"/>
        <v>0</v>
      </c>
      <c r="KX124" s="27">
        <f t="shared" si="2807"/>
        <v>0</v>
      </c>
      <c r="KY124" s="27">
        <f t="shared" si="2808"/>
        <v>0</v>
      </c>
      <c r="KZ124" s="27" t="str">
        <f t="shared" si="2809"/>
        <v>26</v>
      </c>
      <c r="LA124" s="27" t="str">
        <f t="shared" si="2810"/>
        <v>16</v>
      </c>
      <c r="LB124" s="27">
        <f t="shared" si="2811"/>
        <v>0</v>
      </c>
      <c r="LC124" s="27">
        <f t="shared" si="2812"/>
        <v>0</v>
      </c>
      <c r="LD124" s="27" t="str">
        <f t="shared" si="2813"/>
        <v>22</v>
      </c>
      <c r="LE124" s="27">
        <f t="shared" si="2814"/>
        <v>0</v>
      </c>
      <c r="LF124" s="27" t="str">
        <f t="shared" si="2815"/>
        <v>10</v>
      </c>
      <c r="LG124" s="27" t="str">
        <f t="shared" si="2816"/>
        <v>11</v>
      </c>
      <c r="LH124" s="27">
        <f t="shared" si="2817"/>
        <v>0</v>
      </c>
      <c r="LI124" s="27">
        <f t="shared" si="2818"/>
        <v>0</v>
      </c>
      <c r="LJ124" s="27">
        <f t="shared" si="2819"/>
        <v>0</v>
      </c>
      <c r="LK124" s="27">
        <f t="shared" si="2820"/>
        <v>0</v>
      </c>
      <c r="LL124" s="27">
        <f t="shared" si="2821"/>
        <v>0</v>
      </c>
      <c r="LM124" s="27" t="str">
        <f t="shared" si="2822"/>
        <v>15</v>
      </c>
      <c r="LN124" s="27">
        <f t="shared" si="2823"/>
        <v>0</v>
      </c>
      <c r="LO124" s="27">
        <f t="shared" si="2824"/>
        <v>0</v>
      </c>
      <c r="LP124" s="27" t="str">
        <f t="shared" si="2825"/>
        <v>26</v>
      </c>
      <c r="LQ124" s="27">
        <f t="shared" si="2826"/>
        <v>0</v>
      </c>
      <c r="LR124" s="27">
        <f t="shared" si="2827"/>
        <v>0</v>
      </c>
      <c r="LS124" s="27" t="str">
        <f t="shared" si="2828"/>
        <v>8</v>
      </c>
      <c r="LT124" s="27">
        <f t="shared" si="2829"/>
        <v>0</v>
      </c>
      <c r="LU124" s="27">
        <f t="shared" si="2830"/>
        <v>0</v>
      </c>
      <c r="LV124" s="27" t="str">
        <f t="shared" si="2831"/>
        <v>10</v>
      </c>
      <c r="LW124" s="27">
        <f t="shared" si="2832"/>
        <v>0</v>
      </c>
      <c r="LX124" s="27">
        <f t="shared" si="2833"/>
        <v>0</v>
      </c>
      <c r="LY124" s="27" t="str">
        <f t="shared" si="2834"/>
        <v>3</v>
      </c>
      <c r="LZ124" s="27">
        <f t="shared" si="2835"/>
        <v>0</v>
      </c>
      <c r="MA124" s="27">
        <f t="shared" si="2836"/>
        <v>0</v>
      </c>
      <c r="MB124" s="27" t="str">
        <f t="shared" si="2837"/>
        <v>20</v>
      </c>
      <c r="MC124" s="27">
        <f t="shared" si="2838"/>
        <v>0</v>
      </c>
      <c r="MD124" s="27">
        <f t="shared" si="2839"/>
        <v>0</v>
      </c>
      <c r="ME124" s="27">
        <f t="shared" si="2840"/>
        <v>0</v>
      </c>
      <c r="MF124" s="27">
        <f t="shared" si="2841"/>
        <v>0</v>
      </c>
      <c r="MG124" s="27">
        <f t="shared" si="2842"/>
        <v>0</v>
      </c>
      <c r="MH124" s="27">
        <f t="shared" si="2843"/>
        <v>0</v>
      </c>
      <c r="MI124" s="27">
        <f t="shared" si="2844"/>
        <v>0</v>
      </c>
      <c r="MJ124" s="27">
        <f t="shared" si="2845"/>
        <v>0</v>
      </c>
      <c r="MK124" s="27">
        <f t="shared" si="2846"/>
        <v>0</v>
      </c>
      <c r="ML124" s="27">
        <f t="shared" si="2847"/>
        <v>0</v>
      </c>
      <c r="MM124" s="27">
        <f t="shared" si="2848"/>
        <v>0</v>
      </c>
      <c r="MN124" s="27">
        <f t="shared" si="2849"/>
        <v>0</v>
      </c>
      <c r="MO124" s="27">
        <f t="shared" si="2850"/>
        <v>0</v>
      </c>
      <c r="MP124" s="27">
        <f t="shared" si="2851"/>
        <v>0</v>
      </c>
      <c r="MQ124" s="27">
        <f t="shared" si="2852"/>
        <v>0</v>
      </c>
      <c r="MR124" s="27">
        <f t="shared" si="2853"/>
        <v>0</v>
      </c>
      <c r="MS124" s="27">
        <f t="shared" si="2854"/>
        <v>0</v>
      </c>
      <c r="MT124" s="27">
        <f t="shared" si="2855"/>
        <v>0</v>
      </c>
      <c r="MU124" s="27">
        <f t="shared" si="2856"/>
        <v>0</v>
      </c>
      <c r="MV124" s="27">
        <f t="shared" si="2857"/>
        <v>0</v>
      </c>
      <c r="MW124" s="27">
        <f t="shared" si="2858"/>
        <v>0</v>
      </c>
      <c r="MX124" s="27">
        <f t="shared" si="2859"/>
        <v>0</v>
      </c>
      <c r="MY124" s="27">
        <f t="shared" si="2860"/>
        <v>0</v>
      </c>
      <c r="MZ124" s="27">
        <f t="shared" si="2861"/>
        <v>0</v>
      </c>
      <c r="NA124" s="27">
        <f t="shared" si="2862"/>
        <v>0</v>
      </c>
      <c r="NB124" s="27">
        <f t="shared" si="2863"/>
        <v>0</v>
      </c>
      <c r="NC124" s="27">
        <f t="shared" si="2864"/>
        <v>0</v>
      </c>
      <c r="ND124" s="27">
        <f t="shared" si="2865"/>
        <v>0</v>
      </c>
      <c r="NE124" s="27">
        <f t="shared" si="2866"/>
        <v>0</v>
      </c>
      <c r="NF124" s="27">
        <f t="shared" si="2867"/>
        <v>0</v>
      </c>
      <c r="NG124" s="27">
        <f t="shared" si="2868"/>
        <v>0</v>
      </c>
      <c r="NH124" s="27">
        <f t="shared" si="2869"/>
        <v>0</v>
      </c>
      <c r="NI124" s="27">
        <f t="shared" si="2870"/>
        <v>0</v>
      </c>
      <c r="NJ124" s="27">
        <f t="shared" si="2871"/>
        <v>0</v>
      </c>
      <c r="NK124" s="27">
        <f t="shared" si="2872"/>
        <v>0</v>
      </c>
      <c r="NL124" s="27">
        <f t="shared" si="2873"/>
        <v>0</v>
      </c>
      <c r="NM124" s="27">
        <f t="shared" si="2874"/>
        <v>0</v>
      </c>
      <c r="NN124" s="27">
        <f t="shared" si="2875"/>
        <v>0</v>
      </c>
      <c r="NO124" s="27">
        <f t="shared" si="2876"/>
        <v>0</v>
      </c>
      <c r="NP124" s="27">
        <f t="shared" si="2877"/>
        <v>0</v>
      </c>
      <c r="NQ124" s="27">
        <f t="shared" si="2878"/>
        <v>0</v>
      </c>
      <c r="NR124" s="27">
        <f t="shared" si="2879"/>
        <v>0</v>
      </c>
      <c r="NS124" s="27">
        <f t="shared" si="2880"/>
        <v>0</v>
      </c>
      <c r="NT124" s="27">
        <f t="shared" si="2881"/>
        <v>0</v>
      </c>
      <c r="NU124" s="27">
        <f t="shared" si="2882"/>
        <v>0</v>
      </c>
      <c r="NV124" s="27">
        <f t="shared" si="2883"/>
        <v>0</v>
      </c>
      <c r="NX124" s="28">
        <f t="shared" si="2884"/>
        <v>306</v>
      </c>
      <c r="NY124" s="28">
        <f t="shared" si="2885"/>
        <v>0</v>
      </c>
      <c r="NZ124" s="28">
        <f t="shared" si="2886"/>
        <v>36</v>
      </c>
      <c r="OA124" s="28">
        <f t="shared" si="2887"/>
        <v>0</v>
      </c>
      <c r="OB124" s="28">
        <f t="shared" si="2888"/>
        <v>0</v>
      </c>
      <c r="OC124" s="28">
        <f t="shared" si="2889"/>
        <v>244</v>
      </c>
      <c r="OD124" s="28">
        <f t="shared" si="2890"/>
        <v>324</v>
      </c>
      <c r="OE124" s="28">
        <f t="shared" si="2891"/>
        <v>244</v>
      </c>
      <c r="OG124" s="27" t="str">
        <f t="shared" si="2892"/>
        <v>32</v>
      </c>
      <c r="OH124" s="27" t="str">
        <f t="shared" si="2893"/>
        <v>18</v>
      </c>
      <c r="OI124" s="27" t="str">
        <f t="shared" si="2894"/>
        <v>19</v>
      </c>
      <c r="OJ124" s="27">
        <f t="shared" si="2895"/>
        <v>0</v>
      </c>
      <c r="OK124" s="27">
        <f t="shared" si="2896"/>
        <v>0</v>
      </c>
      <c r="OL124" s="27">
        <f t="shared" si="2897"/>
        <v>0</v>
      </c>
      <c r="OM124" s="27">
        <f t="shared" si="2898"/>
        <v>0</v>
      </c>
      <c r="ON124" s="27" t="str">
        <f t="shared" si="2899"/>
        <v>19</v>
      </c>
      <c r="OO124" s="27" t="str">
        <f t="shared" si="2900"/>
        <v>20</v>
      </c>
      <c r="OP124" s="27">
        <f t="shared" si="2901"/>
        <v>0</v>
      </c>
      <c r="OQ124" s="27">
        <f t="shared" si="2902"/>
        <v>0</v>
      </c>
      <c r="OR124" s="27" t="str">
        <f t="shared" si="2903"/>
        <v>24</v>
      </c>
      <c r="OS124" s="27">
        <f t="shared" si="2904"/>
        <v>0</v>
      </c>
      <c r="OT124" s="27" t="str">
        <f t="shared" si="2905"/>
        <v>17</v>
      </c>
      <c r="OU124" s="27" t="str">
        <f t="shared" si="2906"/>
        <v>26</v>
      </c>
      <c r="OV124" s="27">
        <f t="shared" si="2907"/>
        <v>0</v>
      </c>
      <c r="OW124" s="27">
        <f t="shared" si="2908"/>
        <v>0</v>
      </c>
      <c r="OX124" s="27">
        <f t="shared" si="2909"/>
        <v>0</v>
      </c>
      <c r="OY124" s="27">
        <f t="shared" si="2910"/>
        <v>0</v>
      </c>
      <c r="OZ124" s="27">
        <f t="shared" si="2911"/>
        <v>0</v>
      </c>
      <c r="PA124" s="27" t="str">
        <f t="shared" si="2912"/>
        <v>25</v>
      </c>
      <c r="PB124" s="27">
        <f t="shared" si="2913"/>
        <v>0</v>
      </c>
      <c r="PC124" s="27">
        <f t="shared" si="2914"/>
        <v>0</v>
      </c>
      <c r="PD124" s="27" t="str">
        <f t="shared" si="2915"/>
        <v>17</v>
      </c>
      <c r="PE124" s="27">
        <f t="shared" si="2916"/>
        <v>0</v>
      </c>
      <c r="PF124" s="27">
        <f t="shared" si="2917"/>
        <v>0</v>
      </c>
      <c r="PG124" s="27" t="str">
        <f t="shared" si="2918"/>
        <v>26</v>
      </c>
      <c r="PH124" s="27">
        <f t="shared" si="2919"/>
        <v>0</v>
      </c>
      <c r="PI124" s="27">
        <f t="shared" si="2920"/>
        <v>0</v>
      </c>
      <c r="PJ124" s="27" t="str">
        <f t="shared" si="2921"/>
        <v>29</v>
      </c>
      <c r="PK124" s="27">
        <f t="shared" si="2922"/>
        <v>0</v>
      </c>
      <c r="PL124" s="27">
        <f t="shared" si="2923"/>
        <v>0</v>
      </c>
      <c r="PM124" s="27" t="str">
        <f t="shared" si="2924"/>
        <v>38</v>
      </c>
      <c r="PN124" s="27">
        <f t="shared" si="2925"/>
        <v>0</v>
      </c>
      <c r="PO124" s="27">
        <f t="shared" si="2926"/>
        <v>0</v>
      </c>
      <c r="PP124" s="27" t="str">
        <f t="shared" si="2927"/>
        <v>32</v>
      </c>
      <c r="PQ124" s="27">
        <f t="shared" si="2928"/>
        <v>0</v>
      </c>
      <c r="PR124" s="27">
        <f t="shared" si="2929"/>
        <v>0</v>
      </c>
      <c r="PS124" s="27">
        <f t="shared" si="2930"/>
        <v>0</v>
      </c>
      <c r="PT124" s="27">
        <f t="shared" si="2931"/>
        <v>0</v>
      </c>
      <c r="PU124" s="27">
        <f t="shared" si="2932"/>
        <v>0</v>
      </c>
      <c r="PV124" s="27">
        <f t="shared" si="2933"/>
        <v>0</v>
      </c>
      <c r="PW124" s="27">
        <f t="shared" si="2934"/>
        <v>0</v>
      </c>
      <c r="PX124" s="27">
        <f t="shared" si="2935"/>
        <v>0</v>
      </c>
      <c r="PY124" s="27">
        <f t="shared" si="2936"/>
        <v>0</v>
      </c>
      <c r="PZ124" s="27">
        <f t="shared" si="2937"/>
        <v>0</v>
      </c>
      <c r="QA124" s="27">
        <f t="shared" si="2938"/>
        <v>0</v>
      </c>
      <c r="QB124" s="27">
        <f t="shared" si="2939"/>
        <v>0</v>
      </c>
      <c r="QC124" s="27">
        <f t="shared" si="2940"/>
        <v>0</v>
      </c>
      <c r="QD124" s="27">
        <f t="shared" si="2941"/>
        <v>0</v>
      </c>
      <c r="QE124" s="27">
        <f t="shared" si="2942"/>
        <v>0</v>
      </c>
      <c r="QF124" s="27">
        <f t="shared" si="2943"/>
        <v>0</v>
      </c>
      <c r="QG124" s="27">
        <f t="shared" si="2944"/>
        <v>0</v>
      </c>
      <c r="QH124" s="27">
        <f t="shared" si="2945"/>
        <v>0</v>
      </c>
      <c r="QI124" s="27">
        <f t="shared" si="2946"/>
        <v>0</v>
      </c>
      <c r="QJ124" s="27">
        <f t="shared" si="2947"/>
        <v>0</v>
      </c>
      <c r="QK124" s="27">
        <f t="shared" si="2948"/>
        <v>0</v>
      </c>
      <c r="QL124" s="27">
        <f t="shared" si="2949"/>
        <v>0</v>
      </c>
      <c r="QM124" s="27">
        <f t="shared" si="2950"/>
        <v>0</v>
      </c>
      <c r="QN124" s="27">
        <f t="shared" si="2951"/>
        <v>0</v>
      </c>
      <c r="QO124" s="27">
        <f t="shared" si="2952"/>
        <v>0</v>
      </c>
      <c r="QP124" s="27">
        <f t="shared" si="2953"/>
        <v>0</v>
      </c>
      <c r="QQ124" s="27">
        <f t="shared" si="2954"/>
        <v>0</v>
      </c>
      <c r="QR124" s="27">
        <f t="shared" si="2955"/>
        <v>0</v>
      </c>
      <c r="QS124" s="27">
        <f t="shared" si="2956"/>
        <v>0</v>
      </c>
      <c r="QT124" s="27">
        <f t="shared" si="2957"/>
        <v>0</v>
      </c>
      <c r="QU124" s="27">
        <f t="shared" si="2958"/>
        <v>0</v>
      </c>
      <c r="QV124" s="27">
        <f t="shared" si="2959"/>
        <v>0</v>
      </c>
      <c r="QW124" s="27">
        <f t="shared" si="2960"/>
        <v>0</v>
      </c>
      <c r="QX124" s="27">
        <f t="shared" si="2961"/>
        <v>0</v>
      </c>
      <c r="QY124" s="27">
        <f t="shared" si="2962"/>
        <v>0</v>
      </c>
      <c r="QZ124" s="27">
        <f t="shared" si="2963"/>
        <v>0</v>
      </c>
      <c r="RA124" s="27">
        <f t="shared" si="2964"/>
        <v>0</v>
      </c>
      <c r="RB124" s="27">
        <f t="shared" si="2965"/>
        <v>0</v>
      </c>
      <c r="RC124" s="27">
        <f t="shared" si="2966"/>
        <v>0</v>
      </c>
      <c r="RD124" s="27">
        <f t="shared" si="2967"/>
        <v>0</v>
      </c>
      <c r="RE124" s="27">
        <f t="shared" si="2968"/>
        <v>0</v>
      </c>
      <c r="RF124" s="27">
        <f t="shared" si="2969"/>
        <v>0</v>
      </c>
      <c r="RG124" s="27">
        <f t="shared" si="2970"/>
        <v>0</v>
      </c>
      <c r="RH124" s="27">
        <f t="shared" si="2971"/>
        <v>0</v>
      </c>
      <c r="RI124" s="27">
        <f t="shared" si="2972"/>
        <v>0</v>
      </c>
      <c r="RJ124" s="27">
        <f t="shared" si="2973"/>
        <v>0</v>
      </c>
      <c r="RL124" s="28">
        <f t="shared" si="2974"/>
        <v>87</v>
      </c>
      <c r="RM124" s="28">
        <f t="shared" si="2975"/>
        <v>0</v>
      </c>
      <c r="RN124" s="28">
        <f t="shared" si="2976"/>
        <v>16</v>
      </c>
      <c r="RO124" s="28">
        <f t="shared" si="2977"/>
        <v>0</v>
      </c>
      <c r="RP124" s="28">
        <f t="shared" si="2978"/>
        <v>0</v>
      </c>
      <c r="RQ124" s="28">
        <f t="shared" si="2979"/>
        <v>95</v>
      </c>
      <c r="RT124" s="27" t="str">
        <f t="shared" si="2980"/>
        <v>7</v>
      </c>
      <c r="RU124" s="27" t="str">
        <f t="shared" si="2981"/>
        <v>9</v>
      </c>
      <c r="RV124" s="27" t="str">
        <f t="shared" si="2982"/>
        <v>8</v>
      </c>
      <c r="RW124" s="27" t="str">
        <f t="shared" si="2983"/>
        <v>0</v>
      </c>
      <c r="RX124" s="27" t="str">
        <f t="shared" si="2984"/>
        <v>0</v>
      </c>
      <c r="RY124" s="27" t="str">
        <f t="shared" si="2985"/>
        <v>0</v>
      </c>
      <c r="RZ124" s="27" t="str">
        <f t="shared" si="2986"/>
        <v>0</v>
      </c>
      <c r="SA124" s="27" t="str">
        <f t="shared" si="2987"/>
        <v>10</v>
      </c>
      <c r="SB124" s="27" t="str">
        <f t="shared" si="2988"/>
        <v>9</v>
      </c>
      <c r="SC124" s="27" t="str">
        <f t="shared" si="2989"/>
        <v>0</v>
      </c>
      <c r="SD124" s="27" t="str">
        <f t="shared" si="2990"/>
        <v>0</v>
      </c>
      <c r="SE124" s="27" t="str">
        <f t="shared" si="2991"/>
        <v>11</v>
      </c>
      <c r="SF124" s="27" t="str">
        <f t="shared" si="2992"/>
        <v>0</v>
      </c>
      <c r="SG124" s="27" t="str">
        <f t="shared" si="2993"/>
        <v>6</v>
      </c>
      <c r="SH124" s="27" t="str">
        <f t="shared" si="2994"/>
        <v>5</v>
      </c>
      <c r="SI124" s="27" t="str">
        <f t="shared" si="2995"/>
        <v>0</v>
      </c>
      <c r="SJ124" s="27" t="str">
        <f t="shared" si="2996"/>
        <v>0</v>
      </c>
      <c r="SK124" s="27" t="str">
        <f t="shared" si="2997"/>
        <v>0</v>
      </c>
      <c r="SL124" s="27" t="str">
        <f t="shared" si="2998"/>
        <v>0</v>
      </c>
      <c r="SM124" s="27" t="str">
        <f t="shared" si="2999"/>
        <v>0</v>
      </c>
      <c r="SN124" s="27" t="str">
        <f t="shared" si="3000"/>
        <v>8</v>
      </c>
      <c r="SO124" s="27" t="str">
        <f t="shared" si="3001"/>
        <v>0</v>
      </c>
      <c r="SP124" s="27" t="str">
        <f t="shared" si="3002"/>
        <v>0</v>
      </c>
      <c r="SQ124" s="27" t="str">
        <f t="shared" si="3003"/>
        <v>10</v>
      </c>
      <c r="SR124" s="27" t="str">
        <f t="shared" si="3004"/>
        <v>0</v>
      </c>
      <c r="SS124" s="27" t="str">
        <f t="shared" si="3005"/>
        <v>0</v>
      </c>
      <c r="ST124" s="27" t="str">
        <f t="shared" si="3006"/>
        <v>3</v>
      </c>
      <c r="SU124" s="27" t="str">
        <f t="shared" si="3007"/>
        <v>0</v>
      </c>
      <c r="SV124" s="27" t="str">
        <f t="shared" si="3008"/>
        <v>0</v>
      </c>
      <c r="SW124" s="27" t="str">
        <f t="shared" si="3009"/>
        <v>5</v>
      </c>
      <c r="SX124" s="27" t="str">
        <f t="shared" si="3010"/>
        <v>0</v>
      </c>
      <c r="SY124" s="27" t="str">
        <f t="shared" si="3011"/>
        <v>0</v>
      </c>
      <c r="SZ124" s="27" t="str">
        <f t="shared" si="3012"/>
        <v>2</v>
      </c>
      <c r="TA124" s="27" t="str">
        <f t="shared" si="3013"/>
        <v>0</v>
      </c>
      <c r="TB124" s="27" t="str">
        <f t="shared" si="3014"/>
        <v>0</v>
      </c>
      <c r="TC124" s="27" t="str">
        <f t="shared" si="3015"/>
        <v>10</v>
      </c>
      <c r="TD124" s="27" t="str">
        <f t="shared" si="3016"/>
        <v>0</v>
      </c>
      <c r="TE124" s="27" t="str">
        <f t="shared" si="3017"/>
        <v>0</v>
      </c>
      <c r="TF124" s="27" t="str">
        <f t="shared" si="3018"/>
        <v>0</v>
      </c>
      <c r="TG124" s="27" t="str">
        <f t="shared" si="3019"/>
        <v>0</v>
      </c>
      <c r="TH124" s="27" t="str">
        <f t="shared" si="3020"/>
        <v>0</v>
      </c>
      <c r="TI124" s="27" t="str">
        <f t="shared" si="3021"/>
        <v>0</v>
      </c>
      <c r="TJ124" s="27" t="str">
        <f t="shared" si="3022"/>
        <v>0</v>
      </c>
      <c r="TK124" s="27" t="str">
        <f t="shared" si="3023"/>
        <v>0</v>
      </c>
      <c r="TL124" s="27" t="str">
        <f t="shared" si="3024"/>
        <v>0</v>
      </c>
      <c r="TM124" s="27" t="str">
        <f t="shared" si="3025"/>
        <v>0</v>
      </c>
      <c r="TN124" s="27" t="str">
        <f t="shared" si="3026"/>
        <v>0</v>
      </c>
      <c r="TO124" s="27" t="str">
        <f t="shared" si="3027"/>
        <v>0</v>
      </c>
      <c r="TP124" s="27" t="str">
        <f t="shared" si="3028"/>
        <v>0</v>
      </c>
      <c r="TQ124" s="27" t="str">
        <f t="shared" si="3029"/>
        <v>0</v>
      </c>
      <c r="TR124" s="27" t="str">
        <f t="shared" si="3030"/>
        <v>0</v>
      </c>
      <c r="TS124" s="27" t="str">
        <f t="shared" si="3031"/>
        <v>0</v>
      </c>
      <c r="TT124" s="27" t="str">
        <f t="shared" si="3032"/>
        <v>0</v>
      </c>
      <c r="TU124" s="27" t="str">
        <f t="shared" si="3033"/>
        <v>0</v>
      </c>
      <c r="TV124" s="27" t="str">
        <f t="shared" si="3034"/>
        <v>0</v>
      </c>
      <c r="TW124" s="27" t="str">
        <f t="shared" si="3035"/>
        <v>0</v>
      </c>
      <c r="TX124" s="27" t="str">
        <f t="shared" si="3036"/>
        <v>0</v>
      </c>
      <c r="TY124" s="27" t="str">
        <f t="shared" si="3037"/>
        <v>0</v>
      </c>
      <c r="TZ124" s="27" t="str">
        <f t="shared" si="3038"/>
        <v>0</v>
      </c>
      <c r="UA124" s="27" t="str">
        <f t="shared" si="3039"/>
        <v>0</v>
      </c>
      <c r="UB124" s="27" t="str">
        <f t="shared" si="3040"/>
        <v>0</v>
      </c>
      <c r="UC124" s="27" t="str">
        <f t="shared" si="3041"/>
        <v>0</v>
      </c>
      <c r="UD124" s="27" t="str">
        <f t="shared" si="3042"/>
        <v>0</v>
      </c>
      <c r="UE124" s="27" t="str">
        <f t="shared" si="3043"/>
        <v>0</v>
      </c>
      <c r="UF124" s="27" t="str">
        <f t="shared" si="3044"/>
        <v>0</v>
      </c>
      <c r="UG124" s="27" t="str">
        <f t="shared" si="3045"/>
        <v>0</v>
      </c>
      <c r="UH124" s="27" t="str">
        <f t="shared" si="3046"/>
        <v>0</v>
      </c>
      <c r="UI124" s="27" t="str">
        <f t="shared" si="3047"/>
        <v>0</v>
      </c>
      <c r="UJ124" s="27" t="str">
        <f t="shared" si="3048"/>
        <v>0</v>
      </c>
      <c r="UK124" s="27" t="str">
        <f t="shared" si="3049"/>
        <v>0</v>
      </c>
      <c r="UL124" s="27" t="str">
        <f t="shared" si="3050"/>
        <v>0</v>
      </c>
      <c r="UM124" s="27" t="str">
        <f t="shared" si="3051"/>
        <v>0</v>
      </c>
      <c r="UN124" s="27" t="str">
        <f t="shared" si="3052"/>
        <v>0</v>
      </c>
      <c r="UO124" s="27" t="str">
        <f t="shared" si="3053"/>
        <v>0</v>
      </c>
      <c r="UP124" s="27" t="str">
        <f t="shared" si="3054"/>
        <v>0</v>
      </c>
      <c r="UQ124" s="27" t="str">
        <f t="shared" si="3055"/>
        <v>0</v>
      </c>
      <c r="UR124" s="27" t="str">
        <f t="shared" si="3056"/>
        <v>0</v>
      </c>
      <c r="US124" s="27" t="str">
        <f t="shared" si="3057"/>
        <v>0</v>
      </c>
      <c r="UT124" s="27" t="str">
        <f t="shared" si="3058"/>
        <v>0</v>
      </c>
      <c r="UU124" s="27" t="str">
        <f t="shared" si="3059"/>
        <v>0</v>
      </c>
      <c r="UV124" s="27" t="str">
        <f t="shared" si="3060"/>
        <v>0</v>
      </c>
      <c r="UW124" s="27" t="str">
        <f t="shared" si="3061"/>
        <v>0</v>
      </c>
      <c r="UY124" s="28">
        <f t="shared" si="3062"/>
        <v>-68.79000000000002</v>
      </c>
      <c r="UZ124" s="28">
        <f t="shared" si="3063"/>
        <v>0</v>
      </c>
      <c r="VA124" s="28">
        <f t="shared" si="3064"/>
        <v>2.5600000000000005</v>
      </c>
      <c r="VB124" s="28">
        <f t="shared" si="3065"/>
        <v>0</v>
      </c>
      <c r="VC124" s="28">
        <f t="shared" si="3066"/>
        <v>0</v>
      </c>
      <c r="VD124" s="28">
        <f t="shared" si="3067"/>
        <v>-67.510000000000019</v>
      </c>
      <c r="VG124" s="27" t="str">
        <f t="shared" si="3068"/>
        <v>-10.02</v>
      </c>
      <c r="VH124" s="27" t="str">
        <f t="shared" si="3069"/>
        <v>-1.57</v>
      </c>
      <c r="VI124" s="27" t="str">
        <f t="shared" si="3070"/>
        <v>-2.28</v>
      </c>
      <c r="VJ124" s="27">
        <f t="shared" si="3071"/>
        <v>0</v>
      </c>
      <c r="VK124" s="27">
        <f t="shared" si="3072"/>
        <v>0</v>
      </c>
      <c r="VL124" s="27">
        <f t="shared" si="3073"/>
        <v>0</v>
      </c>
      <c r="VM124" s="27">
        <f t="shared" si="3074"/>
        <v>0</v>
      </c>
      <c r="VN124" s="27" t="str">
        <f t="shared" si="3075"/>
        <v>8.66</v>
      </c>
      <c r="VO124" s="27" t="str">
        <f t="shared" si="3076"/>
        <v>-16.44</v>
      </c>
      <c r="VP124" s="27">
        <f t="shared" si="3077"/>
        <v>0</v>
      </c>
      <c r="VQ124" s="27">
        <f t="shared" si="3078"/>
        <v>0</v>
      </c>
      <c r="VR124" s="27" t="str">
        <f t="shared" si="3079"/>
        <v>-12.31</v>
      </c>
      <c r="VS124" s="27">
        <f t="shared" si="3080"/>
        <v>0</v>
      </c>
      <c r="VT124" s="27" t="str">
        <f t="shared" si="3081"/>
        <v>-6.1</v>
      </c>
      <c r="VU124" s="27" t="str">
        <f t="shared" si="3082"/>
        <v>2.62</v>
      </c>
      <c r="VV124" s="27">
        <f t="shared" si="3083"/>
        <v>0</v>
      </c>
      <c r="VW124" s="27">
        <f t="shared" si="3084"/>
        <v>0</v>
      </c>
      <c r="VX124" s="27">
        <f t="shared" si="3085"/>
        <v>0</v>
      </c>
      <c r="VY124" s="27">
        <f t="shared" si="3086"/>
        <v>0</v>
      </c>
      <c r="VZ124" s="27">
        <f t="shared" si="3087"/>
        <v>0</v>
      </c>
      <c r="WA124" s="27" t="str">
        <f t="shared" si="3088"/>
        <v>-1.63</v>
      </c>
      <c r="WB124" s="27">
        <f t="shared" si="3089"/>
        <v>0</v>
      </c>
      <c r="WC124" s="27">
        <f t="shared" si="3090"/>
        <v>0</v>
      </c>
      <c r="WD124" s="27" t="str">
        <f t="shared" si="3091"/>
        <v>5.11</v>
      </c>
      <c r="WE124" s="27">
        <f t="shared" si="3092"/>
        <v>0</v>
      </c>
      <c r="WF124" s="27">
        <f t="shared" si="3093"/>
        <v>0</v>
      </c>
      <c r="WG124" s="27" t="str">
        <f t="shared" si="3094"/>
        <v>-1.77</v>
      </c>
      <c r="WH124" s="27">
        <f t="shared" si="3095"/>
        <v>0</v>
      </c>
      <c r="WI124" s="27">
        <f t="shared" si="3096"/>
        <v>0</v>
      </c>
      <c r="WJ124" s="27" t="str">
        <f t="shared" si="3097"/>
        <v>-9.17</v>
      </c>
      <c r="WK124" s="27">
        <f t="shared" si="3098"/>
        <v>0</v>
      </c>
      <c r="WL124" s="27">
        <f t="shared" si="3099"/>
        <v>0</v>
      </c>
      <c r="WM124" s="27" t="str">
        <f t="shared" si="3100"/>
        <v>-9.92</v>
      </c>
      <c r="WN124" s="27">
        <f t="shared" si="3101"/>
        <v>0</v>
      </c>
      <c r="WO124" s="27">
        <f t="shared" si="3102"/>
        <v>0</v>
      </c>
      <c r="WP124" s="27" t="str">
        <f t="shared" si="3103"/>
        <v>-11.41</v>
      </c>
      <c r="WQ124" s="27">
        <f t="shared" si="3104"/>
        <v>0</v>
      </c>
      <c r="WR124" s="27">
        <f t="shared" si="3105"/>
        <v>0</v>
      </c>
      <c r="WS124" s="27">
        <f t="shared" si="3106"/>
        <v>0</v>
      </c>
      <c r="WT124" s="27">
        <f t="shared" si="3107"/>
        <v>0</v>
      </c>
      <c r="WU124" s="27">
        <f t="shared" si="3108"/>
        <v>0</v>
      </c>
      <c r="WV124" s="27">
        <f t="shared" si="3109"/>
        <v>0</v>
      </c>
      <c r="WW124" s="27">
        <f t="shared" si="3110"/>
        <v>0</v>
      </c>
      <c r="WX124" s="27">
        <f t="shared" si="3111"/>
        <v>0</v>
      </c>
      <c r="WY124" s="27">
        <f t="shared" si="3112"/>
        <v>0</v>
      </c>
      <c r="WZ124" s="27">
        <f t="shared" si="3113"/>
        <v>0</v>
      </c>
      <c r="XA124" s="27">
        <f t="shared" si="3114"/>
        <v>0</v>
      </c>
      <c r="XB124" s="27">
        <f t="shared" si="3115"/>
        <v>0</v>
      </c>
      <c r="XC124" s="27">
        <f t="shared" si="3116"/>
        <v>0</v>
      </c>
      <c r="XD124" s="27">
        <f t="shared" si="3117"/>
        <v>0</v>
      </c>
      <c r="XE124" s="27">
        <f t="shared" si="3118"/>
        <v>0</v>
      </c>
      <c r="XF124" s="27">
        <f t="shared" si="3119"/>
        <v>0</v>
      </c>
      <c r="XG124" s="27">
        <f t="shared" si="3120"/>
        <v>0</v>
      </c>
      <c r="XH124" s="27">
        <f t="shared" si="3121"/>
        <v>0</v>
      </c>
      <c r="XI124" s="27">
        <f t="shared" si="3122"/>
        <v>0</v>
      </c>
      <c r="XJ124" s="27">
        <f t="shared" si="3123"/>
        <v>0</v>
      </c>
      <c r="XK124" s="27">
        <f t="shared" si="3124"/>
        <v>0</v>
      </c>
      <c r="XL124" s="27">
        <f t="shared" si="3125"/>
        <v>0</v>
      </c>
      <c r="XM124" s="27">
        <f t="shared" si="3126"/>
        <v>0</v>
      </c>
      <c r="XN124" s="27">
        <f t="shared" si="3127"/>
        <v>0</v>
      </c>
      <c r="XO124" s="27">
        <f t="shared" si="3128"/>
        <v>0</v>
      </c>
      <c r="XP124" s="27">
        <f t="shared" si="3129"/>
        <v>0</v>
      </c>
      <c r="XQ124" s="27">
        <f t="shared" si="3130"/>
        <v>0</v>
      </c>
      <c r="XR124" s="27">
        <f t="shared" si="3131"/>
        <v>0</v>
      </c>
      <c r="XS124" s="27">
        <f t="shared" si="3132"/>
        <v>0</v>
      </c>
      <c r="XT124" s="27">
        <f t="shared" si="3133"/>
        <v>0</v>
      </c>
      <c r="XU124" s="27">
        <f t="shared" si="3134"/>
        <v>0</v>
      </c>
      <c r="XV124" s="27">
        <f t="shared" si="3135"/>
        <v>0</v>
      </c>
      <c r="XW124" s="27">
        <f t="shared" si="3136"/>
        <v>0</v>
      </c>
      <c r="XX124" s="27">
        <f t="shared" si="3137"/>
        <v>0</v>
      </c>
      <c r="XY124" s="27">
        <f t="shared" si="3138"/>
        <v>0</v>
      </c>
      <c r="XZ124" s="27">
        <f t="shared" si="3139"/>
        <v>0</v>
      </c>
      <c r="YA124" s="27">
        <f t="shared" si="3140"/>
        <v>0</v>
      </c>
      <c r="YB124" s="27">
        <f t="shared" si="3141"/>
        <v>0</v>
      </c>
      <c r="YC124" s="27">
        <f t="shared" si="3142"/>
        <v>0</v>
      </c>
      <c r="YD124" s="27">
        <f t="shared" si="3143"/>
        <v>0</v>
      </c>
      <c r="YE124" s="27">
        <f t="shared" si="3144"/>
        <v>0</v>
      </c>
      <c r="YF124" s="27">
        <f t="shared" si="3145"/>
        <v>0</v>
      </c>
      <c r="YG124" s="27">
        <f t="shared" si="3146"/>
        <v>0</v>
      </c>
      <c r="YH124" s="27">
        <f t="shared" si="3147"/>
        <v>0</v>
      </c>
      <c r="YI124" s="27">
        <f t="shared" si="3148"/>
        <v>0</v>
      </c>
      <c r="YJ124" s="27">
        <f t="shared" si="3149"/>
        <v>0</v>
      </c>
      <c r="YL124" s="28">
        <f t="shared" si="3150"/>
        <v>339</v>
      </c>
      <c r="YM124" s="28">
        <f t="shared" si="3151"/>
        <v>0</v>
      </c>
      <c r="YN124" s="28">
        <f t="shared" si="3152"/>
        <v>35</v>
      </c>
      <c r="YO124" s="28">
        <f t="shared" si="3153"/>
        <v>0</v>
      </c>
      <c r="YP124" s="28">
        <f t="shared" si="3154"/>
        <v>0</v>
      </c>
      <c r="YQ124" s="28">
        <f t="shared" si="3155"/>
        <v>356.5</v>
      </c>
      <c r="YT124" s="27" t="str">
        <f t="shared" si="3156"/>
        <v>46</v>
      </c>
      <c r="YU124" s="27" t="str">
        <f t="shared" si="3157"/>
        <v>1</v>
      </c>
      <c r="YV124" s="27" t="str">
        <f t="shared" si="3158"/>
        <v>37</v>
      </c>
      <c r="YW124" s="27">
        <f t="shared" si="3159"/>
        <v>0</v>
      </c>
      <c r="YX124" s="27">
        <f t="shared" si="3160"/>
        <v>0</v>
      </c>
      <c r="YY124" s="27">
        <f t="shared" si="3161"/>
        <v>0</v>
      </c>
      <c r="YZ124" s="27">
        <f t="shared" si="3162"/>
        <v>0</v>
      </c>
      <c r="ZA124" s="27" t="str">
        <f t="shared" si="3163"/>
        <v>4</v>
      </c>
      <c r="ZB124" s="27" t="str">
        <f t="shared" si="3164"/>
        <v>53</v>
      </c>
      <c r="ZC124" s="27">
        <f t="shared" si="3165"/>
        <v>0</v>
      </c>
      <c r="ZD124" s="27">
        <f t="shared" si="3166"/>
        <v>0</v>
      </c>
      <c r="ZE124" s="27" t="str">
        <f t="shared" si="3167"/>
        <v>52</v>
      </c>
      <c r="ZF124" s="27">
        <f t="shared" si="3168"/>
        <v>0</v>
      </c>
      <c r="ZG124" s="27" t="str">
        <f t="shared" si="3169"/>
        <v>31</v>
      </c>
      <c r="ZH124" s="27" t="str">
        <f t="shared" si="3170"/>
        <v>8</v>
      </c>
      <c r="ZI124" s="27">
        <f t="shared" si="3171"/>
        <v>0</v>
      </c>
      <c r="ZJ124" s="27">
        <f t="shared" si="3172"/>
        <v>0</v>
      </c>
      <c r="ZK124" s="27">
        <f t="shared" si="3173"/>
        <v>0</v>
      </c>
      <c r="ZL124" s="27">
        <f t="shared" si="3174"/>
        <v>0</v>
      </c>
      <c r="ZM124" s="27">
        <f t="shared" si="3175"/>
        <v>0</v>
      </c>
      <c r="ZN124" s="27" t="str">
        <f t="shared" si="3176"/>
        <v>7</v>
      </c>
      <c r="ZO124" s="27">
        <f t="shared" si="3177"/>
        <v>0</v>
      </c>
      <c r="ZP124" s="27">
        <f t="shared" si="3178"/>
        <v>0</v>
      </c>
      <c r="ZQ124" s="27" t="str">
        <f t="shared" si="3179"/>
        <v>-4</v>
      </c>
      <c r="ZR124" s="27">
        <f t="shared" si="3180"/>
        <v>0</v>
      </c>
      <c r="ZS124" s="27">
        <f t="shared" si="3181"/>
        <v>0</v>
      </c>
      <c r="ZT124" s="27" t="str">
        <f t="shared" si="3182"/>
        <v>17</v>
      </c>
      <c r="ZU124" s="27">
        <f t="shared" si="3183"/>
        <v>0</v>
      </c>
      <c r="ZV124" s="27">
        <f t="shared" si="3184"/>
        <v>0</v>
      </c>
      <c r="ZW124" s="27" t="str">
        <f t="shared" si="3185"/>
        <v>31</v>
      </c>
      <c r="ZX124" s="27">
        <f t="shared" si="3186"/>
        <v>0</v>
      </c>
      <c r="ZY124" s="27">
        <f t="shared" si="3187"/>
        <v>0</v>
      </c>
      <c r="ZZ124" s="27" t="str">
        <f t="shared" si="3188"/>
        <v>50</v>
      </c>
      <c r="AAA124" s="27">
        <f t="shared" si="3189"/>
        <v>0</v>
      </c>
      <c r="AAB124" s="27">
        <f t="shared" si="3190"/>
        <v>0</v>
      </c>
      <c r="AAC124" s="27" t="str">
        <f t="shared" si="3191"/>
        <v>41</v>
      </c>
      <c r="AAD124" s="27">
        <f t="shared" si="3192"/>
        <v>0</v>
      </c>
      <c r="AAE124" s="27">
        <f t="shared" si="3193"/>
        <v>0</v>
      </c>
      <c r="AAF124" s="27">
        <f t="shared" si="3194"/>
        <v>0</v>
      </c>
      <c r="AAG124" s="27">
        <f t="shared" si="3195"/>
        <v>0</v>
      </c>
      <c r="AAH124" s="27">
        <f t="shared" si="3196"/>
        <v>0</v>
      </c>
      <c r="AAI124" s="27">
        <f t="shared" si="3197"/>
        <v>0</v>
      </c>
      <c r="AAJ124" s="27">
        <f t="shared" si="3198"/>
        <v>0</v>
      </c>
      <c r="AAK124" s="27">
        <f t="shared" si="3199"/>
        <v>0</v>
      </c>
      <c r="AAL124" s="27">
        <f t="shared" si="3200"/>
        <v>0</v>
      </c>
      <c r="AAM124" s="27">
        <f t="shared" si="3201"/>
        <v>0</v>
      </c>
      <c r="AAN124" s="27">
        <f t="shared" si="3202"/>
        <v>0</v>
      </c>
      <c r="AAO124" s="27">
        <f t="shared" si="3203"/>
        <v>0</v>
      </c>
      <c r="AAP124" s="27">
        <f t="shared" si="3204"/>
        <v>0</v>
      </c>
      <c r="AAQ124" s="27">
        <f t="shared" si="3205"/>
        <v>0</v>
      </c>
      <c r="AAR124" s="27">
        <f t="shared" si="3206"/>
        <v>0</v>
      </c>
      <c r="AAS124" s="27">
        <f t="shared" si="3207"/>
        <v>0</v>
      </c>
      <c r="AAT124" s="27">
        <f t="shared" si="3208"/>
        <v>0</v>
      </c>
      <c r="AAU124" s="27">
        <f t="shared" si="3209"/>
        <v>0</v>
      </c>
      <c r="AAV124" s="27">
        <f t="shared" si="3210"/>
        <v>0</v>
      </c>
      <c r="AAW124" s="27">
        <f t="shared" si="3211"/>
        <v>0</v>
      </c>
      <c r="AAX124" s="27">
        <f t="shared" si="3212"/>
        <v>0</v>
      </c>
      <c r="AAY124" s="27">
        <f t="shared" si="3213"/>
        <v>0</v>
      </c>
      <c r="AAZ124" s="27">
        <f t="shared" si="3214"/>
        <v>0</v>
      </c>
      <c r="ABA124" s="27">
        <f t="shared" si="3215"/>
        <v>0</v>
      </c>
      <c r="ABB124" s="27">
        <f t="shared" si="3216"/>
        <v>0</v>
      </c>
      <c r="ABC124" s="27">
        <f t="shared" si="3217"/>
        <v>0</v>
      </c>
      <c r="ABD124" s="27">
        <f t="shared" si="3218"/>
        <v>0</v>
      </c>
      <c r="ABE124" s="27">
        <f t="shared" si="3219"/>
        <v>0</v>
      </c>
      <c r="ABF124" s="27">
        <f t="shared" si="3220"/>
        <v>0</v>
      </c>
      <c r="ABG124" s="27">
        <f t="shared" si="3221"/>
        <v>0</v>
      </c>
      <c r="ABH124" s="27">
        <f t="shared" si="3222"/>
        <v>0</v>
      </c>
      <c r="ABI124" s="27">
        <f t="shared" si="3223"/>
        <v>0</v>
      </c>
      <c r="ABJ124" s="27">
        <f t="shared" si="3224"/>
        <v>0</v>
      </c>
      <c r="ABK124" s="27">
        <f t="shared" si="3225"/>
        <v>0</v>
      </c>
      <c r="ABL124" s="27">
        <f t="shared" si="3226"/>
        <v>0</v>
      </c>
      <c r="ABM124" s="27">
        <f t="shared" si="3227"/>
        <v>0</v>
      </c>
      <c r="ABN124" s="27">
        <f t="shared" si="3228"/>
        <v>0</v>
      </c>
      <c r="ABO124" s="27">
        <f t="shared" si="3229"/>
        <v>0</v>
      </c>
      <c r="ABP124" s="27">
        <f t="shared" si="3230"/>
        <v>0</v>
      </c>
      <c r="ABQ124" s="27">
        <f t="shared" si="3231"/>
        <v>0</v>
      </c>
      <c r="ABR124" s="27">
        <f t="shared" si="3232"/>
        <v>0</v>
      </c>
      <c r="ABS124" s="27">
        <f t="shared" si="3233"/>
        <v>0</v>
      </c>
      <c r="ABT124" s="27">
        <f t="shared" si="3234"/>
        <v>0</v>
      </c>
      <c r="ABU124" s="27">
        <f t="shared" si="3235"/>
        <v>0</v>
      </c>
      <c r="ABV124" s="27">
        <f t="shared" si="3236"/>
        <v>0</v>
      </c>
      <c r="ABW124" s="27">
        <f t="shared" si="3237"/>
        <v>0</v>
      </c>
      <c r="ABY124" s="28">
        <f t="shared" si="3238"/>
        <v>312.60000000000002</v>
      </c>
      <c r="ABZ124" s="28">
        <f t="shared" si="3239"/>
        <v>0</v>
      </c>
      <c r="ACA124" s="28">
        <f t="shared" si="3240"/>
        <v>50</v>
      </c>
      <c r="ACB124" s="28">
        <f t="shared" si="3241"/>
        <v>0</v>
      </c>
      <c r="ACC124" s="28">
        <f t="shared" si="3242"/>
        <v>0</v>
      </c>
      <c r="ACD124" s="28">
        <f t="shared" si="3243"/>
        <v>337.6</v>
      </c>
      <c r="ACG124" s="27" t="str">
        <f t="shared" si="3244"/>
        <v>15.2</v>
      </c>
      <c r="ACH124" s="27" t="str">
        <f t="shared" si="3245"/>
        <v>37.3</v>
      </c>
      <c r="ACI124" s="27" t="str">
        <f t="shared" si="3246"/>
        <v>22.3</v>
      </c>
      <c r="ACJ124" s="27">
        <f t="shared" si="3247"/>
        <v>0</v>
      </c>
      <c r="ACK124" s="27">
        <f t="shared" si="3248"/>
        <v>0</v>
      </c>
      <c r="ACL124" s="27">
        <f t="shared" si="3249"/>
        <v>0</v>
      </c>
      <c r="ACM124" s="27">
        <f t="shared" si="3250"/>
        <v>0</v>
      </c>
      <c r="ACN124" s="27" t="str">
        <f t="shared" si="3251"/>
        <v>39.9</v>
      </c>
      <c r="ACO124" s="27" t="str">
        <f t="shared" si="3252"/>
        <v>38.6</v>
      </c>
      <c r="ACP124" s="27">
        <f t="shared" si="3253"/>
        <v>0</v>
      </c>
      <c r="ACQ124" s="27">
        <f t="shared" si="3254"/>
        <v>0</v>
      </c>
      <c r="ACR124" s="27" t="str">
        <f t="shared" si="3255"/>
        <v>49.3</v>
      </c>
      <c r="ACS124" s="27">
        <f t="shared" si="3256"/>
        <v>0</v>
      </c>
      <c r="ACT124" s="27" t="str">
        <f t="shared" si="3257"/>
        <v>10.1</v>
      </c>
      <c r="ACU124" s="27" t="str">
        <f t="shared" si="3258"/>
        <v>8.3</v>
      </c>
      <c r="ACV124" s="27">
        <f t="shared" si="3259"/>
        <v>0</v>
      </c>
      <c r="ACW124" s="27">
        <f t="shared" si="3260"/>
        <v>0</v>
      </c>
      <c r="ACX124" s="27">
        <f t="shared" si="3261"/>
        <v>0</v>
      </c>
      <c r="ACY124" s="27">
        <f t="shared" si="3262"/>
        <v>0</v>
      </c>
      <c r="ACZ124" s="27">
        <f t="shared" si="3263"/>
        <v>0</v>
      </c>
      <c r="ADA124" s="27" t="str">
        <f t="shared" si="3264"/>
        <v>17.7</v>
      </c>
      <c r="ADB124" s="27">
        <f t="shared" si="3265"/>
        <v>0</v>
      </c>
      <c r="ADC124" s="27">
        <f t="shared" si="3266"/>
        <v>0</v>
      </c>
      <c r="ADD124" s="27" t="str">
        <f t="shared" si="3267"/>
        <v>64.3</v>
      </c>
      <c r="ADE124" s="27">
        <f t="shared" si="3268"/>
        <v>0</v>
      </c>
      <c r="ADF124" s="27">
        <f t="shared" si="3269"/>
        <v>0</v>
      </c>
      <c r="ADG124" s="27" t="str">
        <f t="shared" si="3270"/>
        <v>5</v>
      </c>
      <c r="ADH124" s="27">
        <f t="shared" si="3271"/>
        <v>0</v>
      </c>
      <c r="ADI124" s="27">
        <f t="shared" si="3272"/>
        <v>0</v>
      </c>
      <c r="ADJ124" s="27" t="str">
        <f t="shared" si="3273"/>
        <v>17.3</v>
      </c>
      <c r="ADK124" s="27">
        <f t="shared" si="3274"/>
        <v>0</v>
      </c>
      <c r="ADL124" s="27">
        <f t="shared" si="3275"/>
        <v>0</v>
      </c>
      <c r="ADM124" s="27" t="str">
        <f t="shared" si="3276"/>
        <v>4</v>
      </c>
      <c r="ADN124" s="27">
        <f t="shared" si="3277"/>
        <v>0</v>
      </c>
      <c r="ADO124" s="27">
        <f t="shared" si="3278"/>
        <v>0</v>
      </c>
      <c r="ADP124" s="27" t="str">
        <f t="shared" si="3279"/>
        <v>33.3</v>
      </c>
      <c r="ADQ124" s="27">
        <f t="shared" si="3280"/>
        <v>0</v>
      </c>
      <c r="ADR124" s="27">
        <f t="shared" si="3281"/>
        <v>0</v>
      </c>
      <c r="ADS124" s="27">
        <f t="shared" si="3282"/>
        <v>0</v>
      </c>
      <c r="ADT124" s="27">
        <f t="shared" si="3283"/>
        <v>0</v>
      </c>
      <c r="ADU124" s="27">
        <f t="shared" si="3284"/>
        <v>0</v>
      </c>
      <c r="ADV124" s="27">
        <f t="shared" si="3285"/>
        <v>0</v>
      </c>
      <c r="ADW124" s="27">
        <f t="shared" si="3286"/>
        <v>0</v>
      </c>
      <c r="ADX124" s="27">
        <f t="shared" si="3287"/>
        <v>0</v>
      </c>
      <c r="ADY124" s="27">
        <f t="shared" si="3288"/>
        <v>0</v>
      </c>
      <c r="ADZ124" s="27">
        <f t="shared" si="3289"/>
        <v>0</v>
      </c>
      <c r="AEA124" s="27">
        <f t="shared" si="3290"/>
        <v>0</v>
      </c>
      <c r="AEB124" s="27">
        <f t="shared" si="3291"/>
        <v>0</v>
      </c>
      <c r="AEC124" s="27">
        <f t="shared" si="3292"/>
        <v>0</v>
      </c>
      <c r="AED124" s="27">
        <f t="shared" si="3293"/>
        <v>0</v>
      </c>
      <c r="AEE124" s="27">
        <f t="shared" si="3294"/>
        <v>0</v>
      </c>
      <c r="AEF124" s="27">
        <f t="shared" si="3295"/>
        <v>0</v>
      </c>
      <c r="AEG124" s="27">
        <f t="shared" si="3296"/>
        <v>0</v>
      </c>
      <c r="AEH124" s="27">
        <f t="shared" si="3297"/>
        <v>0</v>
      </c>
      <c r="AEI124" s="27">
        <f t="shared" si="3298"/>
        <v>0</v>
      </c>
      <c r="AEJ124" s="27">
        <f t="shared" si="3299"/>
        <v>0</v>
      </c>
      <c r="AEK124" s="27">
        <f t="shared" si="3300"/>
        <v>0</v>
      </c>
      <c r="AEL124" s="27">
        <f t="shared" si="3301"/>
        <v>0</v>
      </c>
      <c r="AEM124" s="27">
        <f t="shared" si="3302"/>
        <v>0</v>
      </c>
      <c r="AEN124" s="27">
        <f t="shared" si="3303"/>
        <v>0</v>
      </c>
      <c r="AEO124" s="27">
        <f t="shared" si="3304"/>
        <v>0</v>
      </c>
      <c r="AEP124" s="27">
        <f t="shared" si="3305"/>
        <v>0</v>
      </c>
      <c r="AEQ124" s="27">
        <f t="shared" si="3306"/>
        <v>0</v>
      </c>
      <c r="AER124" s="27">
        <f t="shared" si="3307"/>
        <v>0</v>
      </c>
      <c r="AES124" s="27">
        <f t="shared" si="3308"/>
        <v>0</v>
      </c>
      <c r="AET124" s="27">
        <f t="shared" si="3309"/>
        <v>0</v>
      </c>
      <c r="AEU124" s="27">
        <f t="shared" si="3310"/>
        <v>0</v>
      </c>
      <c r="AEV124" s="27">
        <f t="shared" si="3311"/>
        <v>0</v>
      </c>
      <c r="AEW124" s="27">
        <f t="shared" si="3312"/>
        <v>0</v>
      </c>
      <c r="AEX124" s="27">
        <f t="shared" si="3313"/>
        <v>0</v>
      </c>
      <c r="AEY124" s="27">
        <f t="shared" si="3314"/>
        <v>0</v>
      </c>
      <c r="AEZ124" s="27">
        <f t="shared" si="3315"/>
        <v>0</v>
      </c>
      <c r="AFA124" s="27">
        <f t="shared" si="3316"/>
        <v>0</v>
      </c>
      <c r="AFB124" s="27">
        <f t="shared" si="3317"/>
        <v>0</v>
      </c>
      <c r="AFC124" s="27">
        <f t="shared" si="3318"/>
        <v>0</v>
      </c>
      <c r="AFD124" s="27">
        <f t="shared" si="3319"/>
        <v>0</v>
      </c>
      <c r="AFE124" s="27">
        <f t="shared" si="3320"/>
        <v>0</v>
      </c>
      <c r="AFF124" s="27">
        <f t="shared" si="3321"/>
        <v>0</v>
      </c>
      <c r="AFG124" s="27">
        <f t="shared" si="3322"/>
        <v>0</v>
      </c>
      <c r="AFH124" s="27">
        <f t="shared" si="3323"/>
        <v>0</v>
      </c>
      <c r="AFI124" s="27">
        <f t="shared" si="3324"/>
        <v>0</v>
      </c>
      <c r="AFJ124" s="27">
        <f t="shared" si="3325"/>
        <v>0</v>
      </c>
      <c r="AFL124" s="28">
        <f t="shared" si="2677"/>
        <v>14.3125</v>
      </c>
      <c r="AFM124" s="28">
        <v>14.3125</v>
      </c>
      <c r="AFN124" s="27">
        <v>8</v>
      </c>
      <c r="AFO124" s="27">
        <f t="shared" si="3326"/>
        <v>8</v>
      </c>
      <c r="AFP124" s="27">
        <f t="shared" si="3327"/>
        <v>8</v>
      </c>
      <c r="AFQ124" s="27">
        <f t="shared" si="3328"/>
        <v>8</v>
      </c>
      <c r="AFR124" s="27">
        <f t="shared" si="3329"/>
        <v>0</v>
      </c>
      <c r="AFS124" s="27">
        <f t="shared" si="3330"/>
        <v>0</v>
      </c>
      <c r="AFT124" s="27">
        <f t="shared" si="3331"/>
        <v>0</v>
      </c>
      <c r="AFU124" s="27">
        <f t="shared" si="3332"/>
        <v>0</v>
      </c>
      <c r="AFV124" s="27">
        <f t="shared" si="3333"/>
        <v>8</v>
      </c>
      <c r="AFW124" s="27">
        <f t="shared" si="3334"/>
        <v>7</v>
      </c>
      <c r="AFX124" s="27">
        <f t="shared" si="3335"/>
        <v>0</v>
      </c>
      <c r="AFY124" s="27">
        <f t="shared" si="3336"/>
        <v>0</v>
      </c>
      <c r="AFZ124" s="27">
        <f t="shared" si="3337"/>
        <v>8</v>
      </c>
      <c r="AGA124" s="27">
        <f t="shared" si="3338"/>
        <v>0</v>
      </c>
      <c r="AGB124" s="27">
        <f t="shared" si="3339"/>
        <v>4</v>
      </c>
      <c r="AGC124" s="27">
        <f t="shared" si="3340"/>
        <v>8</v>
      </c>
      <c r="AGD124" s="27">
        <f t="shared" si="3341"/>
        <v>0</v>
      </c>
      <c r="AGE124" s="27">
        <f t="shared" si="3342"/>
        <v>0</v>
      </c>
      <c r="AGF124" s="27">
        <f t="shared" si="3343"/>
        <v>0</v>
      </c>
      <c r="AGG124" s="27">
        <f t="shared" si="3344"/>
        <v>0</v>
      </c>
      <c r="AGH124" s="27">
        <f t="shared" si="3345"/>
        <v>0</v>
      </c>
      <c r="AGI124" s="27">
        <f t="shared" si="3346"/>
        <v>1</v>
      </c>
      <c r="AGJ124" s="27">
        <f t="shared" si="3347"/>
        <v>0</v>
      </c>
      <c r="AGK124" s="27">
        <f t="shared" si="3348"/>
        <v>0</v>
      </c>
      <c r="AGL124" s="27">
        <f t="shared" si="3349"/>
        <v>8</v>
      </c>
      <c r="AGM124" s="27">
        <f t="shared" si="3350"/>
        <v>0</v>
      </c>
      <c r="AGN124" s="27">
        <f t="shared" si="3351"/>
        <v>0</v>
      </c>
      <c r="AGO124" s="27">
        <f t="shared" si="3352"/>
        <v>8</v>
      </c>
      <c r="AGP124" s="27">
        <f t="shared" si="3353"/>
        <v>0</v>
      </c>
      <c r="AGQ124" s="27">
        <f t="shared" si="3354"/>
        <v>0</v>
      </c>
      <c r="AGR124" s="27">
        <f t="shared" si="3355"/>
        <v>8</v>
      </c>
      <c r="AGS124" s="27">
        <f t="shared" si="3356"/>
        <v>0</v>
      </c>
      <c r="AGT124" s="27">
        <f t="shared" si="3357"/>
        <v>0</v>
      </c>
      <c r="AGU124" s="27">
        <f t="shared" si="3358"/>
        <v>8</v>
      </c>
      <c r="AGV124" s="27">
        <f t="shared" si="3359"/>
        <v>0</v>
      </c>
      <c r="AGW124" s="27">
        <f t="shared" si="3360"/>
        <v>0</v>
      </c>
      <c r="AGX124" s="27">
        <f t="shared" si="3361"/>
        <v>8</v>
      </c>
      <c r="AGY124" s="27">
        <f t="shared" si="3362"/>
        <v>0</v>
      </c>
      <c r="AGZ124" s="27">
        <f t="shared" si="3363"/>
        <v>0</v>
      </c>
      <c r="AHA124" s="27">
        <f t="shared" si="3364"/>
        <v>0</v>
      </c>
      <c r="AHB124" s="27">
        <f t="shared" si="3365"/>
        <v>0</v>
      </c>
      <c r="AHC124" s="27">
        <f t="shared" si="3366"/>
        <v>0</v>
      </c>
      <c r="AHD124" s="27">
        <f t="shared" si="3367"/>
        <v>0</v>
      </c>
      <c r="AHE124" s="27">
        <f t="shared" si="3368"/>
        <v>0</v>
      </c>
      <c r="AHF124" s="27">
        <f t="shared" si="3369"/>
        <v>0</v>
      </c>
      <c r="AHG124" s="27">
        <f t="shared" si="3370"/>
        <v>0</v>
      </c>
      <c r="AHH124" s="27">
        <f t="shared" si="3371"/>
        <v>0</v>
      </c>
      <c r="AHI124" s="27">
        <f t="shared" si="3372"/>
        <v>0</v>
      </c>
      <c r="AHJ124" s="27">
        <f t="shared" si="3373"/>
        <v>0</v>
      </c>
      <c r="AHK124" s="27">
        <f t="shared" si="3374"/>
        <v>0</v>
      </c>
      <c r="AHL124" s="27">
        <f t="shared" si="3375"/>
        <v>0</v>
      </c>
      <c r="AHM124" s="27">
        <f t="shared" si="3376"/>
        <v>0</v>
      </c>
      <c r="AHN124" s="27">
        <f t="shared" si="3377"/>
        <v>0</v>
      </c>
      <c r="AHO124" s="27">
        <f t="shared" si="3378"/>
        <v>0</v>
      </c>
      <c r="AHP124" s="27">
        <f t="shared" si="3379"/>
        <v>0</v>
      </c>
      <c r="AHQ124" s="27">
        <f t="shared" si="3380"/>
        <v>0</v>
      </c>
      <c r="AHR124" s="27">
        <f t="shared" si="3381"/>
        <v>0</v>
      </c>
      <c r="AHS124" s="27">
        <f t="shared" si="3382"/>
        <v>0</v>
      </c>
      <c r="AHT124" s="27">
        <f t="shared" si="3383"/>
        <v>0</v>
      </c>
      <c r="AHU124" s="27">
        <f t="shared" si="3384"/>
        <v>0</v>
      </c>
      <c r="AHV124" s="27">
        <f t="shared" si="3385"/>
        <v>0</v>
      </c>
      <c r="AHW124" s="27">
        <f t="shared" si="3386"/>
        <v>0</v>
      </c>
      <c r="AHX124" s="27">
        <f t="shared" si="3387"/>
        <v>0</v>
      </c>
      <c r="AHY124" s="27">
        <f t="shared" si="3388"/>
        <v>0</v>
      </c>
      <c r="AHZ124" s="27">
        <f t="shared" si="3389"/>
        <v>0</v>
      </c>
      <c r="AIA124" s="27">
        <f t="shared" si="3390"/>
        <v>0</v>
      </c>
      <c r="AIB124" s="27">
        <f t="shared" si="3391"/>
        <v>0</v>
      </c>
      <c r="AIC124" s="27">
        <f t="shared" si="3392"/>
        <v>0</v>
      </c>
      <c r="AID124" s="27">
        <f t="shared" si="3393"/>
        <v>0</v>
      </c>
      <c r="AIE124" s="27">
        <f t="shared" si="3394"/>
        <v>0</v>
      </c>
      <c r="AIF124" s="27">
        <f t="shared" si="3395"/>
        <v>0</v>
      </c>
      <c r="AIG124" s="27">
        <f t="shared" si="3396"/>
        <v>0</v>
      </c>
      <c r="AIH124" s="27">
        <f t="shared" si="3397"/>
        <v>0</v>
      </c>
      <c r="AII124" s="27">
        <f t="shared" si="3398"/>
        <v>0</v>
      </c>
      <c r="AIJ124" s="27">
        <f t="shared" si="3399"/>
        <v>0</v>
      </c>
      <c r="AIK124" s="27">
        <f t="shared" si="3400"/>
        <v>0</v>
      </c>
      <c r="AIL124" s="27">
        <f t="shared" si="3401"/>
        <v>0</v>
      </c>
      <c r="AIM124" s="27">
        <f t="shared" si="3402"/>
        <v>0</v>
      </c>
      <c r="AIN124" s="27">
        <f t="shared" si="3403"/>
        <v>0</v>
      </c>
      <c r="AIO124" s="27">
        <f t="shared" si="3404"/>
        <v>0</v>
      </c>
      <c r="AIP124" s="27">
        <f t="shared" si="3405"/>
        <v>0</v>
      </c>
      <c r="AIQ124" s="27">
        <f t="shared" si="3406"/>
        <v>0</v>
      </c>
      <c r="AIR124" s="27">
        <f t="shared" si="3407"/>
        <v>0</v>
      </c>
      <c r="AIT124" s="27">
        <v>1</v>
      </c>
      <c r="AIU124" s="27">
        <v>1</v>
      </c>
      <c r="AIV124" s="27">
        <v>1</v>
      </c>
      <c r="AIW124" s="27">
        <f t="shared" si="3408"/>
        <v>0</v>
      </c>
      <c r="AIX124" s="27">
        <f t="shared" si="3409"/>
        <v>0</v>
      </c>
      <c r="AIY124" s="27">
        <f t="shared" si="3410"/>
        <v>0</v>
      </c>
      <c r="AIZ124" s="27">
        <f t="shared" si="3411"/>
        <v>0</v>
      </c>
      <c r="AJA124" s="27">
        <f t="shared" si="3412"/>
        <v>6.25E-2</v>
      </c>
      <c r="AJB124" s="27">
        <f t="shared" si="3413"/>
        <v>4</v>
      </c>
      <c r="AJC124" s="27">
        <f t="shared" si="3414"/>
        <v>0</v>
      </c>
      <c r="AJD124" s="27">
        <f t="shared" si="3415"/>
        <v>0</v>
      </c>
      <c r="AJE124" s="27">
        <f t="shared" si="3416"/>
        <v>1</v>
      </c>
      <c r="AJF124" s="27">
        <f t="shared" si="3417"/>
        <v>0</v>
      </c>
      <c r="AJG124" s="27">
        <f t="shared" si="3418"/>
        <v>1</v>
      </c>
      <c r="AJH124" s="27">
        <f t="shared" si="3419"/>
        <v>2</v>
      </c>
      <c r="AJI124" s="27">
        <f t="shared" si="3420"/>
        <v>0</v>
      </c>
      <c r="AJJ124" s="27">
        <f t="shared" si="3421"/>
        <v>0</v>
      </c>
      <c r="AJK124" s="27">
        <f t="shared" si="3422"/>
        <v>0</v>
      </c>
      <c r="AJL124" s="27">
        <f t="shared" si="3423"/>
        <v>0</v>
      </c>
      <c r="AJM124" s="27">
        <f t="shared" si="3424"/>
        <v>0</v>
      </c>
      <c r="AJN124" s="27">
        <f t="shared" si="3425"/>
        <v>0.25</v>
      </c>
      <c r="AJO124" s="27">
        <f t="shared" si="3426"/>
        <v>0</v>
      </c>
      <c r="AJP124" s="27">
        <f t="shared" si="3427"/>
        <v>0</v>
      </c>
      <c r="AJQ124" s="27">
        <f t="shared" si="3428"/>
        <v>2</v>
      </c>
      <c r="AJR124" s="27">
        <f t="shared" si="3429"/>
        <v>0</v>
      </c>
      <c r="AJS124" s="27">
        <f t="shared" si="3430"/>
        <v>0</v>
      </c>
      <c r="AJT124" s="27">
        <f t="shared" si="3431"/>
        <v>0.25</v>
      </c>
      <c r="AJU124" s="27">
        <f t="shared" si="3432"/>
        <v>0</v>
      </c>
      <c r="AJV124" s="27">
        <f t="shared" si="3433"/>
        <v>0</v>
      </c>
      <c r="AJW124" s="27">
        <f t="shared" si="3434"/>
        <v>0.25</v>
      </c>
      <c r="AJX124" s="27">
        <f t="shared" si="3435"/>
        <v>0</v>
      </c>
      <c r="AJY124" s="27">
        <f t="shared" si="3436"/>
        <v>0</v>
      </c>
      <c r="AJZ124" s="27">
        <f t="shared" si="3437"/>
        <v>0.25</v>
      </c>
      <c r="AKA124" s="27">
        <f t="shared" si="3438"/>
        <v>0</v>
      </c>
      <c r="AKB124" s="27">
        <f t="shared" si="3439"/>
        <v>0</v>
      </c>
      <c r="AKC124" s="27">
        <f t="shared" si="3440"/>
        <v>0.25</v>
      </c>
      <c r="AKD124" s="27">
        <f t="shared" si="3441"/>
        <v>0</v>
      </c>
      <c r="AKE124" s="27">
        <f t="shared" si="3442"/>
        <v>0</v>
      </c>
      <c r="AKF124" s="27">
        <f t="shared" si="3443"/>
        <v>0</v>
      </c>
      <c r="AKG124" s="27">
        <f t="shared" si="3444"/>
        <v>0</v>
      </c>
      <c r="AKH124" s="27">
        <f t="shared" si="3445"/>
        <v>0</v>
      </c>
      <c r="AKI124" s="27">
        <f t="shared" si="3446"/>
        <v>0</v>
      </c>
      <c r="AKJ124" s="27">
        <f t="shared" si="3447"/>
        <v>0</v>
      </c>
      <c r="AKK124" s="27">
        <f t="shared" si="3448"/>
        <v>0</v>
      </c>
      <c r="AKL124" s="27">
        <f t="shared" si="3449"/>
        <v>0</v>
      </c>
      <c r="AKM124" s="27">
        <f t="shared" si="3450"/>
        <v>0</v>
      </c>
      <c r="AKN124" s="27">
        <f t="shared" si="3451"/>
        <v>0</v>
      </c>
      <c r="AKO124" s="27">
        <f t="shared" si="3452"/>
        <v>0</v>
      </c>
      <c r="AKP124" s="27">
        <f t="shared" si="3453"/>
        <v>0</v>
      </c>
      <c r="AKQ124" s="27">
        <f t="shared" si="3454"/>
        <v>0</v>
      </c>
      <c r="AKR124" s="27">
        <f t="shared" si="3455"/>
        <v>0</v>
      </c>
      <c r="AKS124" s="27">
        <f t="shared" si="3456"/>
        <v>0</v>
      </c>
      <c r="AKT124" s="27">
        <f t="shared" si="3457"/>
        <v>0</v>
      </c>
      <c r="AKU124" s="27">
        <f t="shared" si="3458"/>
        <v>0</v>
      </c>
      <c r="AKV124" s="27">
        <f t="shared" si="3459"/>
        <v>0</v>
      </c>
      <c r="AKW124" s="27">
        <f t="shared" si="3460"/>
        <v>0</v>
      </c>
      <c r="AKX124" s="27">
        <f t="shared" si="3461"/>
        <v>0</v>
      </c>
      <c r="AKY124" s="27">
        <f t="shared" si="3462"/>
        <v>0</v>
      </c>
      <c r="AKZ124" s="27">
        <f t="shared" si="3463"/>
        <v>0</v>
      </c>
      <c r="ALA124" s="27">
        <f t="shared" si="3464"/>
        <v>0</v>
      </c>
      <c r="ALB124" s="27">
        <f t="shared" si="3465"/>
        <v>0</v>
      </c>
      <c r="ALC124" s="27">
        <f t="shared" si="3466"/>
        <v>0</v>
      </c>
      <c r="ALD124" s="27">
        <f t="shared" si="3467"/>
        <v>0</v>
      </c>
      <c r="ALE124" s="27">
        <f t="shared" si="3468"/>
        <v>0</v>
      </c>
      <c r="ALF124" s="27">
        <f t="shared" si="3469"/>
        <v>0</v>
      </c>
      <c r="ALG124" s="27">
        <f t="shared" si="3470"/>
        <v>0</v>
      </c>
      <c r="ALH124" s="27">
        <f t="shared" si="3471"/>
        <v>0</v>
      </c>
      <c r="ALI124" s="27">
        <f t="shared" si="3472"/>
        <v>0</v>
      </c>
      <c r="ALJ124" s="27">
        <f t="shared" si="3473"/>
        <v>0</v>
      </c>
      <c r="ALK124" s="27">
        <f t="shared" si="3474"/>
        <v>0</v>
      </c>
      <c r="ALL124" s="27">
        <f t="shared" si="3475"/>
        <v>0</v>
      </c>
      <c r="ALM124" s="27">
        <f t="shared" si="3476"/>
        <v>0</v>
      </c>
      <c r="ALN124" s="27">
        <f t="shared" si="3477"/>
        <v>0</v>
      </c>
      <c r="ALO124" s="27">
        <f t="shared" si="3478"/>
        <v>0</v>
      </c>
      <c r="ALP124" s="27">
        <f t="shared" si="3479"/>
        <v>0</v>
      </c>
      <c r="ALQ124" s="27">
        <f t="shared" si="3480"/>
        <v>0</v>
      </c>
      <c r="ALR124" s="27">
        <f t="shared" si="3481"/>
        <v>0</v>
      </c>
      <c r="ALS124" s="27">
        <f t="shared" si="3482"/>
        <v>0</v>
      </c>
      <c r="ALT124" s="27">
        <f t="shared" si="3483"/>
        <v>0</v>
      </c>
      <c r="ALU124" s="27">
        <f t="shared" si="3484"/>
        <v>0</v>
      </c>
      <c r="ALV124" s="27">
        <f t="shared" si="3485"/>
        <v>0</v>
      </c>
      <c r="ALW124" s="27">
        <f t="shared" si="3486"/>
        <v>0</v>
      </c>
      <c r="AMK124" s="28">
        <v>1673</v>
      </c>
      <c r="AML124" s="28">
        <f t="shared" si="3487"/>
        <v>1673</v>
      </c>
      <c r="AMN124" s="28">
        <v>1793</v>
      </c>
      <c r="AMO124" s="27" t="str">
        <f t="shared" si="3488"/>
        <v>1772</v>
      </c>
      <c r="AMP124" s="27" t="str">
        <f t="shared" si="3489"/>
        <v>1784</v>
      </c>
      <c r="AMQ124" s="27" t="str">
        <f t="shared" si="3490"/>
        <v>1769</v>
      </c>
      <c r="AMR124" s="27" t="str">
        <f t="shared" si="3491"/>
        <v>1769</v>
      </c>
      <c r="AMS124" s="27" t="str">
        <f t="shared" si="3492"/>
        <v>1769</v>
      </c>
      <c r="AMT124" s="27" t="str">
        <f t="shared" si="3493"/>
        <v>1769</v>
      </c>
      <c r="AMU124" s="27" t="str">
        <f t="shared" si="3494"/>
        <v>1769</v>
      </c>
      <c r="AMV124" s="27" t="str">
        <f t="shared" si="3495"/>
        <v>1776</v>
      </c>
      <c r="AMW124" s="27" t="str">
        <f t="shared" si="3496"/>
        <v>1773</v>
      </c>
      <c r="AMX124" s="27" t="str">
        <f t="shared" si="3497"/>
        <v>1773</v>
      </c>
      <c r="AMY124" s="27" t="str">
        <f t="shared" si="3498"/>
        <v>1773</v>
      </c>
      <c r="AMZ124" s="27" t="str">
        <f t="shared" si="3499"/>
        <v>1766</v>
      </c>
      <c r="ANA124" s="27" t="str">
        <f t="shared" si="3500"/>
        <v>1766</v>
      </c>
      <c r="ANB124" s="27" t="str">
        <f t="shared" si="3501"/>
        <v>1754</v>
      </c>
      <c r="ANC124" s="27" t="str">
        <f t="shared" si="3502"/>
        <v>1736</v>
      </c>
      <c r="AND124" s="27" t="str">
        <f t="shared" si="3503"/>
        <v>1736</v>
      </c>
      <c r="ANE124" s="27" t="str">
        <f t="shared" si="3504"/>
        <v>1736</v>
      </c>
      <c r="ANF124" s="27" t="str">
        <f t="shared" si="3505"/>
        <v>1736</v>
      </c>
      <c r="ANG124" s="27" t="str">
        <f t="shared" si="3506"/>
        <v>1736</v>
      </c>
      <c r="ANH124" s="27" t="str">
        <f t="shared" si="3507"/>
        <v>1736</v>
      </c>
      <c r="ANI124" s="27" t="str">
        <f t="shared" si="3508"/>
        <v>1721</v>
      </c>
      <c r="ANJ124" s="27" t="str">
        <f t="shared" si="3509"/>
        <v>1721</v>
      </c>
      <c r="ANK124" s="27" t="str">
        <f t="shared" si="3510"/>
        <v>1721</v>
      </c>
      <c r="ANL124" s="27" t="str">
        <f t="shared" si="3511"/>
        <v>1728</v>
      </c>
      <c r="ANM124" s="27" t="str">
        <f t="shared" si="3512"/>
        <v>1728</v>
      </c>
      <c r="ANN124" s="27" t="str">
        <f t="shared" si="3513"/>
        <v>1728</v>
      </c>
      <c r="ANO124" s="27" t="str">
        <f t="shared" si="3514"/>
        <v>1707</v>
      </c>
      <c r="ANP124" s="27" t="str">
        <f t="shared" si="3515"/>
        <v>1707</v>
      </c>
      <c r="ANQ124" s="27" t="str">
        <f t="shared" si="3516"/>
        <v>1707</v>
      </c>
      <c r="ANR124" s="27" t="str">
        <f t="shared" si="3517"/>
        <v>1696</v>
      </c>
      <c r="ANS124" s="27" t="str">
        <f t="shared" si="3518"/>
        <v>1696</v>
      </c>
      <c r="ANT124" s="27" t="str">
        <f t="shared" si="3519"/>
        <v>1696</v>
      </c>
      <c r="ANU124" s="27" t="str">
        <f t="shared" si="3520"/>
        <v>1679</v>
      </c>
      <c r="ANV124" s="27" t="str">
        <f t="shared" si="3521"/>
        <v>1679</v>
      </c>
      <c r="ANW124" s="27" t="str">
        <f t="shared" si="3522"/>
        <v>1679</v>
      </c>
      <c r="ANX124" s="27" t="str">
        <f t="shared" si="3523"/>
        <v>1673</v>
      </c>
      <c r="ANY124" s="27" t="str">
        <f t="shared" si="3524"/>
        <v>1673</v>
      </c>
      <c r="ANZ124" s="27" t="str">
        <f t="shared" si="3525"/>
        <v>1673</v>
      </c>
      <c r="AOA124" s="27" t="str">
        <f t="shared" si="3526"/>
        <v>1673</v>
      </c>
      <c r="AOB124" s="27" t="str">
        <f t="shared" si="3527"/>
        <v>1673</v>
      </c>
      <c r="AOC124" s="27" t="str">
        <f t="shared" si="3528"/>
        <v>1673</v>
      </c>
      <c r="AOD124" s="27" t="str">
        <f t="shared" si="3529"/>
        <v>1673</v>
      </c>
      <c r="AOE124" s="27" t="str">
        <f t="shared" si="3530"/>
        <v>1673</v>
      </c>
      <c r="AOF124" s="27" t="str">
        <f t="shared" si="3531"/>
        <v>1673</v>
      </c>
      <c r="AOG124" s="27" t="str">
        <f t="shared" si="3532"/>
        <v>1673</v>
      </c>
      <c r="AOH124" s="27" t="str">
        <f t="shared" si="3533"/>
        <v>1673</v>
      </c>
      <c r="AOI124" s="27" t="str">
        <f t="shared" si="3534"/>
        <v>1673</v>
      </c>
      <c r="AOJ124" s="27" t="str">
        <f t="shared" si="3535"/>
        <v>1673</v>
      </c>
      <c r="AOK124" s="27" t="str">
        <f t="shared" si="3536"/>
        <v>1673</v>
      </c>
      <c r="AOL124" s="27" t="str">
        <f t="shared" si="3537"/>
        <v>1673</v>
      </c>
      <c r="AOM124" s="27" t="str">
        <f t="shared" si="3538"/>
        <v>1673</v>
      </c>
      <c r="AON124" s="27" t="str">
        <f t="shared" si="3539"/>
        <v>1673</v>
      </c>
      <c r="AOO124" s="27" t="str">
        <f t="shared" si="3540"/>
        <v>1673</v>
      </c>
      <c r="AOP124" s="27" t="str">
        <f t="shared" si="3541"/>
        <v>1673</v>
      </c>
      <c r="AOQ124" s="27" t="str">
        <f t="shared" si="3542"/>
        <v>1673</v>
      </c>
      <c r="AOR124" s="27" t="str">
        <f t="shared" si="3543"/>
        <v>1673</v>
      </c>
      <c r="AOS124" s="27" t="str">
        <f t="shared" si="3544"/>
        <v>1673</v>
      </c>
      <c r="AOT124" s="27" t="str">
        <f t="shared" si="3545"/>
        <v>1673</v>
      </c>
      <c r="AOU124" s="27" t="str">
        <f t="shared" si="3546"/>
        <v>1673</v>
      </c>
      <c r="AOV124" s="27" t="str">
        <f t="shared" si="3547"/>
        <v>1673</v>
      </c>
      <c r="AOW124" s="27" t="str">
        <f t="shared" si="3548"/>
        <v>1673</v>
      </c>
      <c r="AOX124" s="27" t="str">
        <f t="shared" si="3549"/>
        <v>1673</v>
      </c>
      <c r="AOY124" s="27" t="str">
        <f t="shared" si="3550"/>
        <v>1673</v>
      </c>
      <c r="AOZ124" s="27" t="str">
        <f t="shared" si="3551"/>
        <v>1673</v>
      </c>
      <c r="APA124" s="27" t="str">
        <f t="shared" si="3552"/>
        <v>1673</v>
      </c>
      <c r="APB124" s="27" t="str">
        <f t="shared" si="3553"/>
        <v>1673</v>
      </c>
      <c r="APC124" s="27" t="str">
        <f t="shared" si="3554"/>
        <v>1673</v>
      </c>
      <c r="APD124" s="27" t="str">
        <f t="shared" si="3555"/>
        <v>1673</v>
      </c>
      <c r="APE124" s="27" t="str">
        <f t="shared" si="3556"/>
        <v>1673</v>
      </c>
      <c r="APF124" s="27" t="str">
        <f t="shared" si="3557"/>
        <v>1673</v>
      </c>
      <c r="APG124" s="27" t="str">
        <f t="shared" si="3558"/>
        <v>1673</v>
      </c>
      <c r="APH124" s="27" t="str">
        <f t="shared" si="3559"/>
        <v>1673</v>
      </c>
      <c r="API124" s="27" t="str">
        <f t="shared" si="3560"/>
        <v>1673</v>
      </c>
      <c r="APJ124" s="27" t="str">
        <f t="shared" si="3561"/>
        <v>1673</v>
      </c>
      <c r="APK124" s="27" t="str">
        <f t="shared" si="3562"/>
        <v>1673</v>
      </c>
      <c r="APL124" s="27" t="str">
        <f t="shared" si="3563"/>
        <v>1673</v>
      </c>
      <c r="APM124" s="27" t="str">
        <f t="shared" si="3564"/>
        <v>1673</v>
      </c>
      <c r="APN124" s="27" t="str">
        <f t="shared" si="3565"/>
        <v>1673</v>
      </c>
      <c r="APO124" s="27" t="str">
        <f t="shared" si="3566"/>
        <v>1673</v>
      </c>
      <c r="APP124" s="27" t="str">
        <f t="shared" si="3567"/>
        <v>1673</v>
      </c>
      <c r="APQ124" s="27" t="str">
        <f t="shared" si="3568"/>
        <v>1673</v>
      </c>
      <c r="APR124" s="27" t="str">
        <f t="shared" si="3569"/>
        <v>1673</v>
      </c>
    </row>
    <row r="125" spans="1:1011 1025:1110" x14ac:dyDescent="0.35">
      <c r="A125" s="27">
        <v>99</v>
      </c>
      <c r="B125" s="89" t="s">
        <v>54</v>
      </c>
      <c r="C125" s="91">
        <f>VLOOKUP(A125, Rankings!$A$2:$AN$129, 40, FALSE)</f>
        <v>123</v>
      </c>
      <c r="D125" s="19" t="s">
        <v>391</v>
      </c>
      <c r="I125" s="29">
        <f t="shared" si="2678"/>
        <v>15.166666666666666</v>
      </c>
      <c r="L125" s="27" t="s">
        <v>2329</v>
      </c>
      <c r="M125" s="27" t="s">
        <v>2602</v>
      </c>
      <c r="N125" s="27" t="s">
        <v>2864</v>
      </c>
      <c r="O125" s="27" t="s">
        <v>3073</v>
      </c>
      <c r="P125" s="27" t="s">
        <v>24</v>
      </c>
      <c r="Q125" s="27" t="s">
        <v>24</v>
      </c>
      <c r="R125" s="27" t="s">
        <v>24</v>
      </c>
      <c r="S125" s="27" t="s">
        <v>24</v>
      </c>
      <c r="T125" s="27" t="s">
        <v>3689</v>
      </c>
      <c r="U125" s="27" t="s">
        <v>3972</v>
      </c>
      <c r="V125" s="27" t="s">
        <v>24</v>
      </c>
      <c r="W125" s="27" t="s">
        <v>4170</v>
      </c>
      <c r="X125" s="27" t="s">
        <v>4368</v>
      </c>
      <c r="Y125" s="27" t="s">
        <v>24</v>
      </c>
      <c r="Z125" s="27" t="s">
        <v>4476</v>
      </c>
      <c r="AA125" s="27" t="s">
        <v>4720</v>
      </c>
      <c r="AB125" s="27" t="s">
        <v>4812</v>
      </c>
      <c r="AC125" s="27" t="s">
        <v>24</v>
      </c>
      <c r="AD125" s="27" t="s">
        <v>24</v>
      </c>
      <c r="AE125" s="27" t="s">
        <v>24</v>
      </c>
      <c r="AF125" s="27" t="s">
        <v>5064</v>
      </c>
      <c r="AG125" s="27" t="s">
        <v>5244</v>
      </c>
      <c r="AH125" s="27" t="s">
        <v>5288</v>
      </c>
      <c r="AI125" s="27" t="s">
        <v>5446</v>
      </c>
      <c r="AJ125" s="27" t="s">
        <v>5548</v>
      </c>
      <c r="AK125" s="27" t="s">
        <v>24</v>
      </c>
      <c r="AL125" s="27" t="s">
        <v>5638</v>
      </c>
      <c r="AM125" s="27" t="s">
        <v>5919</v>
      </c>
      <c r="AN125" s="27" t="s">
        <v>24</v>
      </c>
      <c r="AO125" s="27" t="s">
        <v>6017</v>
      </c>
      <c r="AP125" s="27" t="s">
        <v>24</v>
      </c>
      <c r="AQ125" s="27" t="s">
        <v>24</v>
      </c>
      <c r="AR125" s="27" t="s">
        <v>6298</v>
      </c>
      <c r="AS125" s="27" t="s">
        <v>24</v>
      </c>
      <c r="AT125" s="27" t="s">
        <v>24</v>
      </c>
      <c r="AU125" s="27" t="s">
        <v>6601</v>
      </c>
      <c r="AV125" s="27" t="s">
        <v>24</v>
      </c>
      <c r="AW125" s="27" t="s">
        <v>24</v>
      </c>
      <c r="AX125" s="27" t="s">
        <v>24</v>
      </c>
      <c r="AY125" s="27" t="s">
        <v>24</v>
      </c>
      <c r="AZ125" s="27" t="s">
        <v>24</v>
      </c>
      <c r="BA125" s="27" t="s">
        <v>24</v>
      </c>
      <c r="BB125" s="27" t="s">
        <v>24</v>
      </c>
      <c r="BC125" s="27" t="s">
        <v>24</v>
      </c>
      <c r="BD125" s="27" t="s">
        <v>24</v>
      </c>
      <c r="BE125" s="27" t="s">
        <v>24</v>
      </c>
      <c r="BF125" s="27" t="s">
        <v>24</v>
      </c>
      <c r="BG125" s="27" t="s">
        <v>24</v>
      </c>
      <c r="BH125" s="27" t="s">
        <v>24</v>
      </c>
      <c r="BI125" s="27" t="s">
        <v>24</v>
      </c>
      <c r="BJ125" s="27" t="s">
        <v>24</v>
      </c>
      <c r="BK125" s="27" t="s">
        <v>24</v>
      </c>
      <c r="BL125" s="27" t="s">
        <v>24</v>
      </c>
      <c r="BM125" s="27" t="s">
        <v>24</v>
      </c>
      <c r="BN125" s="27" t="s">
        <v>24</v>
      </c>
      <c r="BO125" s="27" t="s">
        <v>24</v>
      </c>
      <c r="BP125" s="27" t="s">
        <v>24</v>
      </c>
      <c r="BQ125" s="27" t="s">
        <v>24</v>
      </c>
      <c r="BR125" s="27" t="s">
        <v>24</v>
      </c>
      <c r="BS125" s="27" t="s">
        <v>24</v>
      </c>
      <c r="BT125" s="27" t="s">
        <v>24</v>
      </c>
      <c r="BU125" s="27" t="s">
        <v>24</v>
      </c>
      <c r="BV125" s="27" t="s">
        <v>24</v>
      </c>
      <c r="BW125" s="27" t="s">
        <v>24</v>
      </c>
      <c r="BX125" s="27" t="s">
        <v>24</v>
      </c>
      <c r="BY125" s="27" t="s">
        <v>24</v>
      </c>
      <c r="BZ125" s="27" t="s">
        <v>24</v>
      </c>
      <c r="CA125" s="27" t="s">
        <v>24</v>
      </c>
      <c r="CB125" s="27" t="s">
        <v>24</v>
      </c>
      <c r="CC125" s="27" t="s">
        <v>24</v>
      </c>
      <c r="CD125" s="27" t="s">
        <v>24</v>
      </c>
      <c r="CE125" s="27" t="s">
        <v>24</v>
      </c>
      <c r="CF125" s="27" t="s">
        <v>24</v>
      </c>
      <c r="CG125" s="27" t="s">
        <v>24</v>
      </c>
      <c r="CH125" s="27" t="s">
        <v>24</v>
      </c>
      <c r="CI125" s="27" t="s">
        <v>24</v>
      </c>
      <c r="CJ125" s="27" t="s">
        <v>24</v>
      </c>
      <c r="CK125" s="27" t="s">
        <v>24</v>
      </c>
      <c r="CL125" s="27" t="s">
        <v>24</v>
      </c>
      <c r="CM125" s="27" t="s">
        <v>24</v>
      </c>
      <c r="CN125" s="27" t="s">
        <v>24</v>
      </c>
      <c r="CO125" s="27" t="s">
        <v>24</v>
      </c>
      <c r="CQ125" s="28">
        <f t="shared" si="2679"/>
        <v>0</v>
      </c>
      <c r="CR125" s="28">
        <f t="shared" si="2680"/>
        <v>6</v>
      </c>
      <c r="CS125" s="28">
        <f t="shared" si="2681"/>
        <v>0</v>
      </c>
      <c r="CT125" s="28">
        <f t="shared" si="2682"/>
        <v>6</v>
      </c>
      <c r="CU125" s="28">
        <f t="shared" si="2683"/>
        <v>0</v>
      </c>
      <c r="CV125" s="28">
        <f t="shared" si="2684"/>
        <v>4</v>
      </c>
      <c r="CW125" s="28">
        <f t="shared" si="2685"/>
        <v>0</v>
      </c>
      <c r="CX125" s="28">
        <f t="shared" si="2686"/>
        <v>5</v>
      </c>
      <c r="CY125" s="28">
        <f t="shared" si="2687"/>
        <v>2</v>
      </c>
      <c r="CZ125" s="28">
        <f t="shared" si="2688"/>
        <v>2</v>
      </c>
      <c r="DA125" s="28">
        <f t="shared" si="2689"/>
        <v>0</v>
      </c>
      <c r="DB125" s="28">
        <f t="shared" si="2690"/>
        <v>4</v>
      </c>
      <c r="DC125" s="28">
        <f t="shared" si="2691"/>
        <v>0</v>
      </c>
      <c r="DD125" s="28">
        <f t="shared" si="2692"/>
        <v>1</v>
      </c>
      <c r="DE125" s="28">
        <f t="shared" si="2693"/>
        <v>0</v>
      </c>
      <c r="DF125" s="28">
        <f t="shared" si="2694"/>
        <v>0</v>
      </c>
      <c r="DG125" s="28">
        <f t="shared" si="2695"/>
        <v>0</v>
      </c>
      <c r="DH125" s="28">
        <f t="shared" si="2696"/>
        <v>0</v>
      </c>
      <c r="DI125" s="28">
        <f t="shared" si="2697"/>
        <v>0</v>
      </c>
      <c r="DJ125" s="28">
        <f t="shared" si="2698"/>
        <v>0</v>
      </c>
      <c r="DK125" s="28">
        <f t="shared" si="2699"/>
        <v>0</v>
      </c>
      <c r="DL125" s="28">
        <f t="shared" si="2700"/>
        <v>0</v>
      </c>
      <c r="DM125" s="28">
        <f t="shared" si="2701"/>
        <v>0</v>
      </c>
      <c r="DN125" s="28">
        <f t="shared" si="2702"/>
        <v>0</v>
      </c>
      <c r="DO125" s="28">
        <f t="shared" si="2703"/>
        <v>2</v>
      </c>
      <c r="DP125" s="28">
        <f t="shared" si="2704"/>
        <v>7</v>
      </c>
      <c r="DR125">
        <f t="shared" si="2705"/>
        <v>2</v>
      </c>
      <c r="DS125">
        <f t="shared" si="2706"/>
        <v>2</v>
      </c>
      <c r="DT125">
        <f t="shared" si="2707"/>
        <v>4</v>
      </c>
      <c r="DU125">
        <f t="shared" si="2708"/>
        <v>5</v>
      </c>
      <c r="DV125">
        <f t="shared" si="2709"/>
        <v>0</v>
      </c>
      <c r="DW125">
        <f t="shared" si="2710"/>
        <v>0</v>
      </c>
      <c r="DX125">
        <f t="shared" si="2711"/>
        <v>0</v>
      </c>
      <c r="DY125">
        <f t="shared" si="2712"/>
        <v>0</v>
      </c>
      <c r="DZ125">
        <f t="shared" si="2713"/>
        <v>2</v>
      </c>
      <c r="EA125">
        <f t="shared" si="2714"/>
        <v>6</v>
      </c>
      <c r="EB125">
        <f t="shared" si="2715"/>
        <v>0</v>
      </c>
      <c r="EC125">
        <f t="shared" si="2716"/>
        <v>4</v>
      </c>
      <c r="ED125">
        <f t="shared" si="2717"/>
        <v>6</v>
      </c>
      <c r="EE125">
        <f t="shared" si="2718"/>
        <v>0</v>
      </c>
      <c r="EF125">
        <f t="shared" si="2719"/>
        <v>2</v>
      </c>
      <c r="EG125">
        <f t="shared" si="2720"/>
        <v>5</v>
      </c>
      <c r="EH125">
        <f t="shared" si="2721"/>
        <v>8</v>
      </c>
      <c r="EI125">
        <f t="shared" si="2722"/>
        <v>0</v>
      </c>
      <c r="EJ125">
        <f t="shared" si="2723"/>
        <v>0</v>
      </c>
      <c r="EK125">
        <f t="shared" si="2724"/>
        <v>0</v>
      </c>
      <c r="EL125">
        <f t="shared" si="2725"/>
        <v>2</v>
      </c>
      <c r="EM125">
        <f t="shared" si="2726"/>
        <v>8</v>
      </c>
      <c r="EN125">
        <f t="shared" si="2727"/>
        <v>10</v>
      </c>
      <c r="EO125">
        <f t="shared" si="2728"/>
        <v>4</v>
      </c>
      <c r="EP125">
        <f t="shared" si="2729"/>
        <v>8</v>
      </c>
      <c r="EQ125">
        <f t="shared" si="2730"/>
        <v>0</v>
      </c>
      <c r="ER125">
        <f t="shared" si="2731"/>
        <v>2</v>
      </c>
      <c r="ES125">
        <f t="shared" si="2732"/>
        <v>8</v>
      </c>
      <c r="ET125">
        <f t="shared" si="2733"/>
        <v>0</v>
      </c>
      <c r="EU125">
        <f t="shared" si="2734"/>
        <v>4</v>
      </c>
      <c r="EV125">
        <f t="shared" si="2735"/>
        <v>0</v>
      </c>
      <c r="EW125">
        <f t="shared" si="2736"/>
        <v>0</v>
      </c>
      <c r="EX125">
        <f t="shared" si="2737"/>
        <v>4</v>
      </c>
      <c r="EY125">
        <f t="shared" si="2738"/>
        <v>0</v>
      </c>
      <c r="EZ125">
        <f t="shared" si="2739"/>
        <v>0</v>
      </c>
      <c r="FA125">
        <f t="shared" si="2740"/>
        <v>4</v>
      </c>
      <c r="FB125">
        <f t="shared" si="2741"/>
        <v>0</v>
      </c>
      <c r="FC125">
        <f t="shared" si="2742"/>
        <v>0</v>
      </c>
      <c r="FD125">
        <f t="shared" si="2743"/>
        <v>0</v>
      </c>
      <c r="FE125">
        <f t="shared" si="2744"/>
        <v>0</v>
      </c>
      <c r="FF125">
        <f t="shared" si="2745"/>
        <v>0</v>
      </c>
      <c r="FG125">
        <f t="shared" si="2746"/>
        <v>0</v>
      </c>
      <c r="FH125">
        <f t="shared" si="2747"/>
        <v>0</v>
      </c>
      <c r="FI125">
        <f t="shared" si="2748"/>
        <v>0</v>
      </c>
      <c r="FJ125">
        <f t="shared" si="2749"/>
        <v>0</v>
      </c>
      <c r="FK125">
        <f t="shared" si="2750"/>
        <v>0</v>
      </c>
      <c r="FL125">
        <f t="shared" si="2751"/>
        <v>0</v>
      </c>
      <c r="FM125">
        <f t="shared" si="2752"/>
        <v>0</v>
      </c>
      <c r="FN125">
        <f t="shared" si="2753"/>
        <v>0</v>
      </c>
      <c r="FO125">
        <f t="shared" si="2754"/>
        <v>0</v>
      </c>
      <c r="FP125">
        <f t="shared" si="2755"/>
        <v>0</v>
      </c>
      <c r="FQ125">
        <f t="shared" si="2756"/>
        <v>0</v>
      </c>
      <c r="FR125">
        <f t="shared" si="2757"/>
        <v>0</v>
      </c>
      <c r="FS125">
        <f t="shared" si="2758"/>
        <v>0</v>
      </c>
      <c r="FT125">
        <f t="shared" si="2759"/>
        <v>0</v>
      </c>
      <c r="FU125">
        <f t="shared" si="2760"/>
        <v>0</v>
      </c>
      <c r="FV125">
        <f t="shared" si="2761"/>
        <v>0</v>
      </c>
      <c r="FW125">
        <f t="shared" si="2762"/>
        <v>0</v>
      </c>
      <c r="FX125">
        <f t="shared" si="2763"/>
        <v>0</v>
      </c>
      <c r="FY125">
        <f t="shared" si="2764"/>
        <v>0</v>
      </c>
      <c r="FZ125">
        <f t="shared" si="2765"/>
        <v>0</v>
      </c>
      <c r="GA125">
        <f t="shared" si="2766"/>
        <v>0</v>
      </c>
      <c r="GB125">
        <f t="shared" si="2767"/>
        <v>0</v>
      </c>
      <c r="GC125">
        <f t="shared" si="2768"/>
        <v>0</v>
      </c>
      <c r="GD125">
        <f t="shared" si="2769"/>
        <v>0</v>
      </c>
      <c r="GE125">
        <f t="shared" si="2770"/>
        <v>0</v>
      </c>
      <c r="GF125">
        <f t="shared" si="2771"/>
        <v>0</v>
      </c>
      <c r="GG125">
        <f t="shared" si="2772"/>
        <v>0</v>
      </c>
      <c r="GH125">
        <f t="shared" si="2773"/>
        <v>0</v>
      </c>
      <c r="GI125">
        <f t="shared" si="2774"/>
        <v>0</v>
      </c>
      <c r="GJ125">
        <f t="shared" si="2775"/>
        <v>0</v>
      </c>
      <c r="GK125">
        <f t="shared" si="2776"/>
        <v>0</v>
      </c>
      <c r="GL125">
        <f t="shared" si="2777"/>
        <v>0</v>
      </c>
      <c r="GM125">
        <f t="shared" si="2778"/>
        <v>0</v>
      </c>
      <c r="GN125">
        <f t="shared" si="2779"/>
        <v>0</v>
      </c>
      <c r="GO125">
        <f t="shared" si="2780"/>
        <v>0</v>
      </c>
      <c r="GP125">
        <f t="shared" si="2781"/>
        <v>0</v>
      </c>
      <c r="GQ125">
        <f t="shared" si="2782"/>
        <v>0</v>
      </c>
      <c r="GR125">
        <f t="shared" si="2783"/>
        <v>0</v>
      </c>
      <c r="GS125">
        <f t="shared" si="2784"/>
        <v>0</v>
      </c>
      <c r="GT125">
        <f t="shared" si="2785"/>
        <v>0</v>
      </c>
      <c r="GU125">
        <f t="shared" si="2786"/>
        <v>0</v>
      </c>
      <c r="GW125" s="28">
        <f t="shared" si="2787"/>
        <v>6.9469033377120155</v>
      </c>
      <c r="GX125" s="28">
        <f t="shared" si="2788"/>
        <v>6.1631958329284959</v>
      </c>
      <c r="GY125" s="28">
        <f t="shared" si="2789"/>
        <v>0.46413771846081514</v>
      </c>
      <c r="GZ125" s="28">
        <f t="shared" si="2790"/>
        <v>0</v>
      </c>
      <c r="HA125" s="28">
        <f t="shared" si="2791"/>
        <v>0</v>
      </c>
      <c r="HB125" s="28">
        <f t="shared" si="2792"/>
        <v>9.2333708079185879</v>
      </c>
      <c r="HC125" s="28">
        <f t="shared" si="2793"/>
        <v>0.61722431259225585</v>
      </c>
      <c r="HE125">
        <f>IFERROR(VLOOKUP(_xlfn.NUMBERVALUE(MID(L125, SEARCH("!", L125)+1, SEARCH("+", L125)-SEARCH("!", L125)-1)), Rankings!$A$2:$BK$129, 63, FALSE),0)</f>
        <v>0.73712975570398365</v>
      </c>
      <c r="HF125">
        <f>IFERROR(VLOOKUP(_xlfn.NUMBERVALUE(MID(M125, SEARCH("!", M125)+1, SEARCH("+", M125)-SEARCH("!", M125)-1)), Rankings!$A$2:$BK$129, 63, FALSE),0)</f>
        <v>0.86828752036026902</v>
      </c>
      <c r="HG125">
        <f>IFERROR(VLOOKUP(_xlfn.NUMBERVALUE(MID(N125, SEARCH("!", N125)+1, SEARCH("+", N125)-SEARCH("!", N125)-1)), Rankings!$A$2:$BK$129, 63, FALSE),0)</f>
        <v>0.38408974874687429</v>
      </c>
      <c r="HH125">
        <f>IFERROR(VLOOKUP(_xlfn.NUMBERVALUE(MID(O125, SEARCH("!", O125)+1, SEARCH("+", O125)-SEARCH("!", O125)-1)), Rankings!$A$2:$BK$129, 63, FALSE),0)</f>
        <v>0.89620059051123913</v>
      </c>
      <c r="HI125">
        <f>IFERROR(VLOOKUP(_xlfn.NUMBERVALUE(MID(P125, SEARCH("!", P125)+1, SEARCH("+", P125)-SEARCH("!", P125)-1)), Rankings!$A$2:$BK$129, 63, FALSE),0)</f>
        <v>0</v>
      </c>
      <c r="HJ125">
        <f>IFERROR(VLOOKUP(_xlfn.NUMBERVALUE(MID(Q125, SEARCH("!", Q125)+1, SEARCH("+", Q125)-SEARCH("!", Q125)-1)), Rankings!$A$2:$BK$129, 63, FALSE),0)</f>
        <v>0</v>
      </c>
      <c r="HK125">
        <f>IFERROR(VLOOKUP(_xlfn.NUMBERVALUE(MID(R125, SEARCH("!", R125)+1, SEARCH("+", R125)-SEARCH("!", R125)-1)), Rankings!$A$2:$BK$129, 63, FALSE),0)</f>
        <v>0</v>
      </c>
      <c r="HL125">
        <f>IFERROR(VLOOKUP(_xlfn.NUMBERVALUE(MID(S125, SEARCH("!", S125)+1, SEARCH("+", S125)-SEARCH("!", S125)-1)), Rankings!$A$2:$BK$129, 63, FALSE),0)</f>
        <v>0</v>
      </c>
      <c r="HM125">
        <f>IFERROR(VLOOKUP(_xlfn.NUMBERVALUE(MID(T125, SEARCH("!", T125)+1, SEARCH("+", T125)-SEARCH("!", T125)-1)), Rankings!$A$2:$BK$129, 63, FALSE),0)</f>
        <v>0.49215488075826513</v>
      </c>
      <c r="HN125">
        <f>IFERROR(VLOOKUP(_xlfn.NUMBERVALUE(MID(U125, SEARCH("!", U125)+1, SEARCH("+", U125)-SEARCH("!", U125)-1)), Rankings!$A$2:$BK$129, 63, FALSE),0)</f>
        <v>0.84785933157695315</v>
      </c>
      <c r="HO125">
        <f>IFERROR(VLOOKUP(_xlfn.NUMBERVALUE(MID(V125, SEARCH("!", V125)+1, SEARCH("+", V125)-SEARCH("!", V125)-1)), Rankings!$A$2:$BK$129, 63, FALSE),0)</f>
        <v>0</v>
      </c>
      <c r="HP125">
        <f>IFERROR(VLOOKUP(_xlfn.NUMBERVALUE(MID(W125, SEARCH("!", W125)+1, SEARCH("+", W125)-SEARCH("!", W125)-1)), Rankings!$A$2:$BK$129, 63, FALSE),0)</f>
        <v>0.42259502862758508</v>
      </c>
      <c r="HQ125">
        <f>IFERROR(VLOOKUP(_xlfn.NUMBERVALUE(MID(X125, SEARCH("!", X125)+1, SEARCH("+", X125)-SEARCH("!", X125)-1)), Rankings!$A$2:$BK$129, 63, FALSE),0)</f>
        <v>0.72111303852145381</v>
      </c>
      <c r="HR125">
        <f>IFERROR(VLOOKUP(_xlfn.NUMBERVALUE(MID(Y125, SEARCH("!", Y125)+1, SEARCH("+", Y125)-SEARCH("!", Y125)-1)), Rankings!$A$2:$BK$129, 63, FALSE),0)</f>
        <v>0</v>
      </c>
      <c r="HS125">
        <f>IFERROR(VLOOKUP(_xlfn.NUMBERVALUE(MID(Z125, SEARCH("!", Z125)+1, SEARCH("+", Z125)-SEARCH("!", Z125)-1)), Rankings!$A$2:$BK$129, 63, FALSE),0)</f>
        <v>0.84947087869920124</v>
      </c>
      <c r="HT125">
        <f>IFERROR(VLOOKUP(_xlfn.NUMBERVALUE(MID(AA125, SEARCH("!", AA125)+1, SEARCH("+", AA125)-SEARCH("!", AA125)-1)), Rankings!$A$2:$BK$129, 63, FALSE),0)</f>
        <v>0.61642495585460211</v>
      </c>
      <c r="HU125">
        <f>IFERROR(VLOOKUP(_xlfn.NUMBERVALUE(MID(AB125, SEARCH("!", AB125)+1, SEARCH("+", AB125)-SEARCH("!", AB125)-1)), Rankings!$A$2:$BK$129, 63, FALSE),0)</f>
        <v>0.89620059051123913</v>
      </c>
      <c r="HV125">
        <f>IFERROR(VLOOKUP(_xlfn.NUMBERVALUE(MID(AC125, SEARCH("!", AC125)+1, SEARCH("+", AC125)-SEARCH("!", AC125)-1)), Rankings!$A$2:$BK$129, 63, FALSE),0)</f>
        <v>0</v>
      </c>
      <c r="HW125">
        <f>IFERROR(VLOOKUP(_xlfn.NUMBERVALUE(MID(AD125, SEARCH("!", AD125)+1, SEARCH("+", AD125)-SEARCH("!", AD125)-1)), Rankings!$A$2:$BK$129, 63, FALSE),0)</f>
        <v>0</v>
      </c>
      <c r="HX125">
        <f>IFERROR(VLOOKUP(_xlfn.NUMBERVALUE(MID(AE125, SEARCH("!", AE125)+1, SEARCH("+", AE125)-SEARCH("!", AE125)-1)), Rankings!$A$2:$BK$129, 63, FALSE),0)</f>
        <v>0</v>
      </c>
      <c r="HY125">
        <f>IFERROR(VLOOKUP(_xlfn.NUMBERVALUE(MID(AF125, SEARCH("!", AF125)+1, SEARCH("+", AF125)-SEARCH("!", AF125)-1)), Rankings!$A$2:$BK$129, 63, FALSE),0)</f>
        <v>0.38286663355819689</v>
      </c>
      <c r="HZ125">
        <f>IFERROR(VLOOKUP(_xlfn.NUMBERVALUE(MID(AG125, SEARCH("!", AG125)+1, SEARCH("+", AG125)-SEARCH("!", AG125)-1)), Rankings!$A$2:$BK$129, 63, FALSE),0)</f>
        <v>0.84785933157695315</v>
      </c>
      <c r="IA125">
        <f>IFERROR(VLOOKUP(_xlfn.NUMBERVALUE(MID(AH125, SEARCH("!", AH125)+1, SEARCH("+", AH125)-SEARCH("!", AH125)-1)), Rankings!$A$2:$BK$129, 63, FALSE),0)</f>
        <v>0.46413771846081514</v>
      </c>
      <c r="IB125">
        <f>IFERROR(VLOOKUP(_xlfn.NUMBERVALUE(MID(AI125, SEARCH("!", AI125)+1, SEARCH("+", AI125)-SEARCH("!", AI125)-1)), Rankings!$A$2:$BK$129, 63, FALSE),0)</f>
        <v>0.51686301006525148</v>
      </c>
      <c r="IC125">
        <f>IFERROR(VLOOKUP(_xlfn.NUMBERVALUE(MID(AJ125, SEARCH("!", AJ125)+1, SEARCH("+", AJ125)-SEARCH("!", AJ125)-1)), Rankings!$A$2:$BK$129, 63, FALSE),0)</f>
        <v>0.72111303852145381</v>
      </c>
      <c r="ID125">
        <f>IFERROR(VLOOKUP(_xlfn.NUMBERVALUE(MID(AK125, SEARCH("!", AK125)+1, SEARCH("+", AK125)-SEARCH("!", AK125)-1)), Rankings!$A$2:$BK$129, 63, FALSE),0)</f>
        <v>0</v>
      </c>
      <c r="IE125">
        <f>IFERROR(VLOOKUP(_xlfn.NUMBERVALUE(MID(AL125, SEARCH("!", AL125)+1, SEARCH("+", AL125)-SEARCH("!", AL125)-1)), Rankings!$A$2:$BK$129, 63, FALSE),0)</f>
        <v>0.38885721546978058</v>
      </c>
      <c r="IF125">
        <f>IFERROR(VLOOKUP(_xlfn.NUMBERVALUE(MID(AM125, SEARCH("!", AM125)+1, SEARCH("+", AM125)-SEARCH("!", AM125)-1)), Rankings!$A$2:$BK$129, 63, FALSE),0)</f>
        <v>0.61642495585460211</v>
      </c>
      <c r="IG125">
        <f>IFERROR(VLOOKUP(_xlfn.NUMBERVALUE(MID(AN125, SEARCH("!", AN125)+1, SEARCH("+", AN125)-SEARCH("!", AN125)-1)), Rankings!$A$2:$BK$129, 63, FALSE),0)</f>
        <v>0</v>
      </c>
      <c r="IH125">
        <f>IFERROR(VLOOKUP(_xlfn.NUMBERVALUE(MID(AO125, SEARCH("!", AO125)+1, SEARCH("+", AO125)-SEARCH("!", AO125)-1)), Rankings!$A$2:$BK$129, 63, FALSE),0)</f>
        <v>0.82730725178749975</v>
      </c>
      <c r="II125">
        <f>IFERROR(VLOOKUP(_xlfn.NUMBERVALUE(MID(AP125, SEARCH("!", AP125)+1, SEARCH("+", AP125)-SEARCH("!", AP125)-1)), Rankings!$A$2:$BK$129, 63, FALSE),0)</f>
        <v>0</v>
      </c>
      <c r="IJ125">
        <f>IFERROR(VLOOKUP(_xlfn.NUMBERVALUE(MID(AQ125, SEARCH("!", AQ125)+1, SEARCH("+", AQ125)-SEARCH("!", AQ125)-1)), Rankings!$A$2:$BK$129, 63, FALSE),0)</f>
        <v>0</v>
      </c>
      <c r="IK125">
        <f>IFERROR(VLOOKUP(_xlfn.NUMBERVALUE(MID(AR125, SEARCH("!", AR125)+1, SEARCH("+", AR125)-SEARCH("!", AR125)-1)), Rankings!$A$2:$BK$129, 63, FALSE),0)</f>
        <v>0.45031307536905057</v>
      </c>
      <c r="IL125">
        <f>IFERROR(VLOOKUP(_xlfn.NUMBERVALUE(MID(AS125, SEARCH("!", AS125)+1, SEARCH("+", AS125)-SEARCH("!", AS125)-1)), Rankings!$A$2:$BK$129, 63, FALSE),0)</f>
        <v>0</v>
      </c>
      <c r="IM125">
        <f>IFERROR(VLOOKUP(_xlfn.NUMBERVALUE(MID(AT125, SEARCH("!", AT125)+1, SEARCH("+", AT125)-SEARCH("!", AT125)-1)), Rankings!$A$2:$BK$129, 63, FALSE),0)</f>
        <v>0</v>
      </c>
      <c r="IN125">
        <f>IFERROR(VLOOKUP(_xlfn.NUMBERVALUE(MID(AU125, SEARCH("!", AU125)+1, SEARCH("+", AU125)-SEARCH("!", AU125)-1)), Rankings!$A$2:$BK$129, 63, FALSE),0)</f>
        <v>0.62696833856605805</v>
      </c>
      <c r="IO125">
        <f>IFERROR(VLOOKUP(_xlfn.NUMBERVALUE(MID(AV125, SEARCH("!", AV125)+1, SEARCH("+", AV125)-SEARCH("!", AV125)-1)), Rankings!$A$2:$BK$129, 63, FALSE),0)</f>
        <v>0</v>
      </c>
      <c r="IP125">
        <f>IFERROR(VLOOKUP(_xlfn.NUMBERVALUE(MID(AW125, SEARCH("!", AW125)+1, SEARCH("+", AW125)-SEARCH("!", AW125)-1)), Rankings!$A$2:$BK$129, 63, FALSE),0)</f>
        <v>0</v>
      </c>
      <c r="IQ125">
        <f>IFERROR(VLOOKUP(_xlfn.NUMBERVALUE(MID(AX125, SEARCH("!", AX125)+1, SEARCH("+", AX125)-SEARCH("!", AX125)-1)), Rankings!$A$2:$BK$129, 63, FALSE),0)</f>
        <v>0</v>
      </c>
      <c r="IR125">
        <f>IFERROR(VLOOKUP(_xlfn.NUMBERVALUE(MID(AY125, SEARCH("!", AY125)+1, SEARCH("+", AY125)-SEARCH("!", AY125)-1)), Rankings!$A$2:$BK$129, 63, FALSE),0)</f>
        <v>0</v>
      </c>
      <c r="IS125">
        <f>IFERROR(VLOOKUP(_xlfn.NUMBERVALUE(MID(AZ125, SEARCH("!", AZ125)+1, SEARCH("+", AZ125)-SEARCH("!", AZ125)-1)), Rankings!$A$2:$BK$129, 63, FALSE),0)</f>
        <v>0</v>
      </c>
      <c r="IT125">
        <f>IFERROR(VLOOKUP(_xlfn.NUMBERVALUE(MID(BA125, SEARCH("!", BA125)+1, SEARCH("+", BA125)-SEARCH("!", BA125)-1)), Rankings!$A$2:$BK$129, 63, FALSE),0)</f>
        <v>0</v>
      </c>
      <c r="IU125">
        <f>IFERROR(VLOOKUP(_xlfn.NUMBERVALUE(MID(BB125, SEARCH("!", BB125)+1, SEARCH("+", BB125)-SEARCH("!", BB125)-1)), Rankings!$A$2:$BK$129, 63, FALSE),0)</f>
        <v>0</v>
      </c>
      <c r="IV125">
        <f>IFERROR(VLOOKUP(_xlfn.NUMBERVALUE(MID(BC125, SEARCH("!", BC125)+1, SEARCH("+", BC125)-SEARCH("!", BC125)-1)), Rankings!$A$2:$BK$129, 63, FALSE),0)</f>
        <v>0</v>
      </c>
      <c r="IW125">
        <f>IFERROR(VLOOKUP(_xlfn.NUMBERVALUE(MID(BD125, SEARCH("!", BD125)+1, SEARCH("+", BD125)-SEARCH("!", BD125)-1)), Rankings!$A$2:$BK$129, 63, FALSE),0)</f>
        <v>0</v>
      </c>
      <c r="IX125">
        <f>IFERROR(VLOOKUP(_xlfn.NUMBERVALUE(MID(BE125, SEARCH("!", BE125)+1, SEARCH("+", BE125)-SEARCH("!", BE125)-1)), Rankings!$A$2:$BK$129, 63, FALSE),0)</f>
        <v>0</v>
      </c>
      <c r="IY125">
        <f>IFERROR(VLOOKUP(_xlfn.NUMBERVALUE(MID(BF125, SEARCH("!", BF125)+1, SEARCH("+", BF125)-SEARCH("!", BF125)-1)), Rankings!$A$2:$BK$129, 63, FALSE),0)</f>
        <v>0</v>
      </c>
      <c r="IZ125">
        <f>IFERROR(VLOOKUP(_xlfn.NUMBERVALUE(MID(BG125, SEARCH("!", BG125)+1, SEARCH("+", BG125)-SEARCH("!", BG125)-1)), Rankings!$A$2:$BK$129, 63, FALSE),0)</f>
        <v>0</v>
      </c>
      <c r="JA125">
        <f>IFERROR(VLOOKUP(_xlfn.NUMBERVALUE(MID(BH125, SEARCH("!", BH125)+1, SEARCH("+", BH125)-SEARCH("!", BH125)-1)), Rankings!$A$2:$BK$129, 63, FALSE),0)</f>
        <v>0</v>
      </c>
      <c r="JB125">
        <f>IFERROR(VLOOKUP(_xlfn.NUMBERVALUE(MID(BI125, SEARCH("!", BI125)+1, SEARCH("+", BI125)-SEARCH("!", BI125)-1)), Rankings!$A$2:$BK$129, 63, FALSE),0)</f>
        <v>0</v>
      </c>
      <c r="JC125">
        <f>IFERROR(VLOOKUP(_xlfn.NUMBERVALUE(MID(BJ125, SEARCH("!", BJ125)+1, SEARCH("+", BJ125)-SEARCH("!", BJ125)-1)), Rankings!$A$2:$BK$129, 63, FALSE),0)</f>
        <v>0</v>
      </c>
      <c r="JD125">
        <f>IFERROR(VLOOKUP(_xlfn.NUMBERVALUE(MID(BK125, SEARCH("!", BK125)+1, SEARCH("+", BK125)-SEARCH("!", BK125)-1)), Rankings!$A$2:$BK$129, 63, FALSE),0)</f>
        <v>0</v>
      </c>
      <c r="JE125">
        <f>IFERROR(VLOOKUP(_xlfn.NUMBERVALUE(MID(BL125, SEARCH("!", BL125)+1, SEARCH("+", BL125)-SEARCH("!", BL125)-1)), Rankings!$A$2:$BK$129, 63, FALSE),0)</f>
        <v>0</v>
      </c>
      <c r="JF125">
        <f>IFERROR(VLOOKUP(_xlfn.NUMBERVALUE(MID(BM125, SEARCH("!", BM125)+1, SEARCH("+", BM125)-SEARCH("!", BM125)-1)), Rankings!$A$2:$BK$129, 63, FALSE),0)</f>
        <v>0</v>
      </c>
      <c r="JG125">
        <f>IFERROR(VLOOKUP(_xlfn.NUMBERVALUE(MID(BN125, SEARCH("!", BN125)+1, SEARCH("+", BN125)-SEARCH("!", BN125)-1)), Rankings!$A$2:$BK$129, 63, FALSE),0)</f>
        <v>0</v>
      </c>
      <c r="JH125">
        <f>IFERROR(VLOOKUP(_xlfn.NUMBERVALUE(MID(BO125, SEARCH("!", BO125)+1, SEARCH("+", BO125)-SEARCH("!", BO125)-1)), Rankings!$A$2:$BK$129, 63, FALSE),0)</f>
        <v>0</v>
      </c>
      <c r="JI125">
        <f>IFERROR(VLOOKUP(_xlfn.NUMBERVALUE(MID(BP125, SEARCH("!", BP125)+1, SEARCH("+", BP125)-SEARCH("!", BP125)-1)), Rankings!$A$2:$BK$129, 63, FALSE),0)</f>
        <v>0</v>
      </c>
      <c r="JJ125">
        <f>IFERROR(VLOOKUP(_xlfn.NUMBERVALUE(MID(BQ125, SEARCH("!", BQ125)+1, SEARCH("+", BQ125)-SEARCH("!", BQ125)-1)), Rankings!$A$2:$BK$129, 63, FALSE),0)</f>
        <v>0</v>
      </c>
      <c r="JK125">
        <f>IFERROR(VLOOKUP(_xlfn.NUMBERVALUE(MID(BR125, SEARCH("!", BR125)+1, SEARCH("+", BR125)-SEARCH("!", BR125)-1)), Rankings!$A$2:$BK$129, 63, FALSE),0)</f>
        <v>0</v>
      </c>
      <c r="JL125">
        <f>IFERROR(VLOOKUP(_xlfn.NUMBERVALUE(MID(BS125, SEARCH("!", BS125)+1, SEARCH("+", BS125)-SEARCH("!", BS125)-1)), Rankings!$A$2:$BK$129, 63, FALSE),0)</f>
        <v>0</v>
      </c>
      <c r="JM125">
        <f>IFERROR(VLOOKUP(_xlfn.NUMBERVALUE(MID(BT125, SEARCH("!", BT125)+1, SEARCH("+", BT125)-SEARCH("!", BT125)-1)), Rankings!$A$2:$BK$129, 63, FALSE),0)</f>
        <v>0</v>
      </c>
      <c r="JN125">
        <f>IFERROR(VLOOKUP(_xlfn.NUMBERVALUE(MID(BU125, SEARCH("!", BU125)+1, SEARCH("+", BU125)-SEARCH("!", BU125)-1)), Rankings!$A$2:$BK$129, 63, FALSE),0)</f>
        <v>0</v>
      </c>
      <c r="JO125">
        <f>IFERROR(VLOOKUP(_xlfn.NUMBERVALUE(MID(BV125, SEARCH("!", BV125)+1, SEARCH("+", BV125)-SEARCH("!", BV125)-1)), Rankings!$A$2:$BK$129, 63, FALSE),0)</f>
        <v>0</v>
      </c>
      <c r="JP125">
        <f>IFERROR(VLOOKUP(_xlfn.NUMBERVALUE(MID(BW125, SEARCH("!", BW125)+1, SEARCH("+", BW125)-SEARCH("!", BW125)-1)), Rankings!$A$2:$BK$129, 63, FALSE),0)</f>
        <v>0</v>
      </c>
      <c r="JQ125">
        <f>IFERROR(VLOOKUP(_xlfn.NUMBERVALUE(MID(BX125, SEARCH("!", BX125)+1, SEARCH("+", BX125)-SEARCH("!", BX125)-1)), Rankings!$A$2:$BK$129, 63, FALSE),0)</f>
        <v>0</v>
      </c>
      <c r="JR125">
        <f>IFERROR(VLOOKUP(_xlfn.NUMBERVALUE(MID(BY125, SEARCH("!", BY125)+1, SEARCH("+", BY125)-SEARCH("!", BY125)-1)), Rankings!$A$2:$BK$129, 63, FALSE),0)</f>
        <v>0</v>
      </c>
      <c r="JS125">
        <f>IFERROR(VLOOKUP(_xlfn.NUMBERVALUE(MID(BZ125, SEARCH("!", BZ125)+1, SEARCH("+", BZ125)-SEARCH("!", BZ125)-1)), Rankings!$A$2:$BK$129, 63, FALSE),0)</f>
        <v>0</v>
      </c>
      <c r="JT125">
        <f>IFERROR(VLOOKUP(_xlfn.NUMBERVALUE(MID(CA125, SEARCH("!", CA125)+1, SEARCH("+", CA125)-SEARCH("!", CA125)-1)), Rankings!$A$2:$BK$129, 63, FALSE),0)</f>
        <v>0</v>
      </c>
      <c r="JU125">
        <f>IFERROR(VLOOKUP(_xlfn.NUMBERVALUE(MID(CB125, SEARCH("!", CB125)+1, SEARCH("+", CB125)-SEARCH("!", CB125)-1)), Rankings!$A$2:$BK$129, 63, FALSE),0)</f>
        <v>0</v>
      </c>
      <c r="JV125">
        <f>IFERROR(VLOOKUP(_xlfn.NUMBERVALUE(MID(CC125, SEARCH("!", CC125)+1, SEARCH("+", CC125)-SEARCH("!", CC125)-1)), Rankings!$A$2:$BK$129, 63, FALSE),0)</f>
        <v>0</v>
      </c>
      <c r="JW125">
        <f>IFERROR(VLOOKUP(_xlfn.NUMBERVALUE(MID(CD125, SEARCH("!", CD125)+1, SEARCH("+", CD125)-SEARCH("!", CD125)-1)), Rankings!$A$2:$BK$129, 63, FALSE),0)</f>
        <v>0</v>
      </c>
      <c r="JX125">
        <f>IFERROR(VLOOKUP(_xlfn.NUMBERVALUE(MID(CE125, SEARCH("!", CE125)+1, SEARCH("+", CE125)-SEARCH("!", CE125)-1)), Rankings!$A$2:$BK$129, 63, FALSE),0)</f>
        <v>0</v>
      </c>
      <c r="JY125">
        <f>IFERROR(VLOOKUP(_xlfn.NUMBERVALUE(MID(CF125, SEARCH("!", CF125)+1, SEARCH("+", CF125)-SEARCH("!", CF125)-1)), Rankings!$A$2:$BK$129, 63, FALSE),0)</f>
        <v>0</v>
      </c>
      <c r="JZ125">
        <f>IFERROR(VLOOKUP(_xlfn.NUMBERVALUE(MID(CG125, SEARCH("!", CG125)+1, SEARCH("+", CG125)-SEARCH("!", CG125)-1)), Rankings!$A$2:$BK$129, 63, FALSE),0)</f>
        <v>0</v>
      </c>
      <c r="KA125">
        <f>IFERROR(VLOOKUP(_xlfn.NUMBERVALUE(MID(CH125, SEARCH("!", CH125)+1, SEARCH("+", CH125)-SEARCH("!", CH125)-1)), Rankings!$A$2:$BK$129, 63, FALSE),0)</f>
        <v>0</v>
      </c>
      <c r="KB125">
        <f>IFERROR(VLOOKUP(_xlfn.NUMBERVALUE(MID(CI125, SEARCH("!", CI125)+1, SEARCH("+", CI125)-SEARCH("!", CI125)-1)), Rankings!$A$2:$BK$129, 63, FALSE),0)</f>
        <v>0</v>
      </c>
      <c r="KC125">
        <f>IFERROR(VLOOKUP(_xlfn.NUMBERVALUE(MID(CJ125, SEARCH("!", CJ125)+1, SEARCH("+", CJ125)-SEARCH("!", CJ125)-1)), Rankings!$A$2:$BK$129, 63, FALSE),0)</f>
        <v>0</v>
      </c>
      <c r="KD125">
        <f>IFERROR(VLOOKUP(_xlfn.NUMBERVALUE(MID(CK125, SEARCH("!", CK125)+1, SEARCH("+", CK125)-SEARCH("!", CK125)-1)), Rankings!$A$2:$BK$129, 63, FALSE),0)</f>
        <v>0</v>
      </c>
      <c r="KE125">
        <f>IFERROR(VLOOKUP(_xlfn.NUMBERVALUE(MID(CL125, SEARCH("!", CL125)+1, SEARCH("+", CL125)-SEARCH("!", CL125)-1)), Rankings!$A$2:$BK$129, 63, FALSE),0)</f>
        <v>0</v>
      </c>
      <c r="KF125">
        <f>IFERROR(VLOOKUP(_xlfn.NUMBERVALUE(MID(CM125, SEARCH("!", CM125)+1, SEARCH("+", CM125)-SEARCH("!", CM125)-1)), Rankings!$A$2:$BK$129, 63, FALSE),0)</f>
        <v>0</v>
      </c>
      <c r="KG125">
        <f>IFERROR(VLOOKUP(_xlfn.NUMBERVALUE(MID(CN125, SEARCH("!", CN125)+1, SEARCH("+", CN125)-SEARCH("!", CN125)-1)), Rankings!$A$2:$BK$129, 63, FALSE),0)</f>
        <v>0</v>
      </c>
      <c r="KH125">
        <f>IFERROR(VLOOKUP(_xlfn.NUMBERVALUE(MID(CO125, SEARCH("!", CO125)+1, SEARCH("+", CO125)-SEARCH("!", CO125)-1)), Rankings!$A$2:$BK$129, 63, FALSE),0)</f>
        <v>0</v>
      </c>
      <c r="KJ125" s="28">
        <f t="shared" si="2794"/>
        <v>161</v>
      </c>
      <c r="KK125" s="28">
        <f t="shared" si="2795"/>
        <v>146</v>
      </c>
      <c r="KL125" s="28">
        <f t="shared" si="2796"/>
        <v>14</v>
      </c>
      <c r="KM125" s="28">
        <f t="shared" si="2797"/>
        <v>0</v>
      </c>
      <c r="KN125" s="28">
        <f t="shared" si="2798"/>
        <v>0</v>
      </c>
      <c r="KO125" s="28">
        <f t="shared" si="2799"/>
        <v>137</v>
      </c>
      <c r="KP125" s="28">
        <f t="shared" si="2800"/>
        <v>216.66666666666666</v>
      </c>
      <c r="KQ125" s="28">
        <f t="shared" si="2801"/>
        <v>137</v>
      </c>
      <c r="KS125" s="27" t="str">
        <f t="shared" si="2802"/>
        <v>13</v>
      </c>
      <c r="KT125" s="27" t="str">
        <f t="shared" si="2803"/>
        <v>13</v>
      </c>
      <c r="KU125" s="27" t="str">
        <f t="shared" si="2804"/>
        <v>23</v>
      </c>
      <c r="KV125" s="27" t="str">
        <f t="shared" si="2805"/>
        <v>22</v>
      </c>
      <c r="KW125" s="27">
        <f t="shared" si="2806"/>
        <v>0</v>
      </c>
      <c r="KX125" s="27">
        <f t="shared" si="2807"/>
        <v>0</v>
      </c>
      <c r="KY125" s="27">
        <f t="shared" si="2808"/>
        <v>0</v>
      </c>
      <c r="KZ125" s="27">
        <f t="shared" si="2809"/>
        <v>0</v>
      </c>
      <c r="LA125" s="27" t="str">
        <f t="shared" si="2810"/>
        <v>7</v>
      </c>
      <c r="LB125" s="27" t="str">
        <f t="shared" si="2811"/>
        <v>17</v>
      </c>
      <c r="LC125" s="27">
        <f t="shared" si="2812"/>
        <v>0</v>
      </c>
      <c r="LD125" s="27" t="str">
        <f t="shared" si="2813"/>
        <v>7</v>
      </c>
      <c r="LE125" s="27" t="str">
        <f t="shared" si="2814"/>
        <v>20</v>
      </c>
      <c r="LF125" s="27">
        <f t="shared" si="2815"/>
        <v>0</v>
      </c>
      <c r="LG125" s="27" t="str">
        <f t="shared" si="2816"/>
        <v>14</v>
      </c>
      <c r="LH125" s="27" t="str">
        <f t="shared" si="2817"/>
        <v>23</v>
      </c>
      <c r="LI125" s="27" t="str">
        <f t="shared" si="2818"/>
        <v>14</v>
      </c>
      <c r="LJ125" s="27">
        <f t="shared" si="2819"/>
        <v>0</v>
      </c>
      <c r="LK125" s="27">
        <f t="shared" si="2820"/>
        <v>0</v>
      </c>
      <c r="LL125" s="27">
        <f t="shared" si="2821"/>
        <v>0</v>
      </c>
      <c r="LM125" s="27" t="str">
        <f t="shared" si="2822"/>
        <v>12</v>
      </c>
      <c r="LN125" s="27" t="str">
        <f t="shared" si="2823"/>
        <v>15</v>
      </c>
      <c r="LO125" s="27" t="str">
        <f t="shared" si="2824"/>
        <v>14</v>
      </c>
      <c r="LP125" s="27" t="str">
        <f t="shared" si="2825"/>
        <v>5</v>
      </c>
      <c r="LQ125" s="27" t="str">
        <f t="shared" si="2826"/>
        <v>17</v>
      </c>
      <c r="LR125" s="27">
        <f t="shared" si="2827"/>
        <v>0</v>
      </c>
      <c r="LS125" s="27" t="str">
        <f t="shared" si="2828"/>
        <v>19</v>
      </c>
      <c r="LT125" s="27" t="str">
        <f t="shared" si="2829"/>
        <v>18</v>
      </c>
      <c r="LU125" s="27">
        <f t="shared" si="2830"/>
        <v>0</v>
      </c>
      <c r="LV125" s="27" t="str">
        <f t="shared" si="2831"/>
        <v>12</v>
      </c>
      <c r="LW125" s="27">
        <f t="shared" si="2832"/>
        <v>0</v>
      </c>
      <c r="LX125" s="27">
        <f t="shared" si="2833"/>
        <v>0</v>
      </c>
      <c r="LY125" s="27" t="str">
        <f t="shared" si="2834"/>
        <v>18</v>
      </c>
      <c r="LZ125" s="27">
        <f t="shared" si="2835"/>
        <v>0</v>
      </c>
      <c r="MA125" s="27">
        <f t="shared" si="2836"/>
        <v>0</v>
      </c>
      <c r="MB125" s="27" t="str">
        <f t="shared" si="2837"/>
        <v>18</v>
      </c>
      <c r="MC125" s="27">
        <f t="shared" si="2838"/>
        <v>0</v>
      </c>
      <c r="MD125" s="27">
        <f t="shared" si="2839"/>
        <v>0</v>
      </c>
      <c r="ME125" s="27">
        <f t="shared" si="2840"/>
        <v>0</v>
      </c>
      <c r="MF125" s="27">
        <f t="shared" si="2841"/>
        <v>0</v>
      </c>
      <c r="MG125" s="27">
        <f t="shared" si="2842"/>
        <v>0</v>
      </c>
      <c r="MH125" s="27">
        <f t="shared" si="2843"/>
        <v>0</v>
      </c>
      <c r="MI125" s="27">
        <f t="shared" si="2844"/>
        <v>0</v>
      </c>
      <c r="MJ125" s="27">
        <f t="shared" si="2845"/>
        <v>0</v>
      </c>
      <c r="MK125" s="27">
        <f t="shared" si="2846"/>
        <v>0</v>
      </c>
      <c r="ML125" s="27">
        <f t="shared" si="2847"/>
        <v>0</v>
      </c>
      <c r="MM125" s="27">
        <f t="shared" si="2848"/>
        <v>0</v>
      </c>
      <c r="MN125" s="27">
        <f t="shared" si="2849"/>
        <v>0</v>
      </c>
      <c r="MO125" s="27">
        <f t="shared" si="2850"/>
        <v>0</v>
      </c>
      <c r="MP125" s="27">
        <f t="shared" si="2851"/>
        <v>0</v>
      </c>
      <c r="MQ125" s="27">
        <f t="shared" si="2852"/>
        <v>0</v>
      </c>
      <c r="MR125" s="27">
        <f t="shared" si="2853"/>
        <v>0</v>
      </c>
      <c r="MS125" s="27">
        <f t="shared" si="2854"/>
        <v>0</v>
      </c>
      <c r="MT125" s="27">
        <f t="shared" si="2855"/>
        <v>0</v>
      </c>
      <c r="MU125" s="27">
        <f t="shared" si="2856"/>
        <v>0</v>
      </c>
      <c r="MV125" s="27">
        <f t="shared" si="2857"/>
        <v>0</v>
      </c>
      <c r="MW125" s="27">
        <f t="shared" si="2858"/>
        <v>0</v>
      </c>
      <c r="MX125" s="27">
        <f t="shared" si="2859"/>
        <v>0</v>
      </c>
      <c r="MY125" s="27">
        <f t="shared" si="2860"/>
        <v>0</v>
      </c>
      <c r="MZ125" s="27">
        <f t="shared" si="2861"/>
        <v>0</v>
      </c>
      <c r="NA125" s="27">
        <f t="shared" si="2862"/>
        <v>0</v>
      </c>
      <c r="NB125" s="27">
        <f t="shared" si="2863"/>
        <v>0</v>
      </c>
      <c r="NC125" s="27">
        <f t="shared" si="2864"/>
        <v>0</v>
      </c>
      <c r="ND125" s="27">
        <f t="shared" si="2865"/>
        <v>0</v>
      </c>
      <c r="NE125" s="27">
        <f t="shared" si="2866"/>
        <v>0</v>
      </c>
      <c r="NF125" s="27">
        <f t="shared" si="2867"/>
        <v>0</v>
      </c>
      <c r="NG125" s="27">
        <f t="shared" si="2868"/>
        <v>0</v>
      </c>
      <c r="NH125" s="27">
        <f t="shared" si="2869"/>
        <v>0</v>
      </c>
      <c r="NI125" s="27">
        <f t="shared" si="2870"/>
        <v>0</v>
      </c>
      <c r="NJ125" s="27">
        <f t="shared" si="2871"/>
        <v>0</v>
      </c>
      <c r="NK125" s="27">
        <f t="shared" si="2872"/>
        <v>0</v>
      </c>
      <c r="NL125" s="27">
        <f t="shared" si="2873"/>
        <v>0</v>
      </c>
      <c r="NM125" s="27">
        <f t="shared" si="2874"/>
        <v>0</v>
      </c>
      <c r="NN125" s="27">
        <f t="shared" si="2875"/>
        <v>0</v>
      </c>
      <c r="NO125" s="27">
        <f t="shared" si="2876"/>
        <v>0</v>
      </c>
      <c r="NP125" s="27">
        <f t="shared" si="2877"/>
        <v>0</v>
      </c>
      <c r="NQ125" s="27">
        <f t="shared" si="2878"/>
        <v>0</v>
      </c>
      <c r="NR125" s="27">
        <f t="shared" si="2879"/>
        <v>0</v>
      </c>
      <c r="NS125" s="27">
        <f t="shared" si="2880"/>
        <v>0</v>
      </c>
      <c r="NT125" s="27">
        <f t="shared" si="2881"/>
        <v>0</v>
      </c>
      <c r="NU125" s="27">
        <f t="shared" si="2882"/>
        <v>0</v>
      </c>
      <c r="NV125" s="27">
        <f t="shared" si="2883"/>
        <v>0</v>
      </c>
      <c r="NX125" s="28">
        <f t="shared" si="2884"/>
        <v>293</v>
      </c>
      <c r="NY125" s="28">
        <f t="shared" si="2885"/>
        <v>194</v>
      </c>
      <c r="NZ125" s="28">
        <f t="shared" si="2886"/>
        <v>15</v>
      </c>
      <c r="OA125" s="28">
        <f t="shared" si="2887"/>
        <v>0</v>
      </c>
      <c r="OB125" s="28">
        <f t="shared" si="2888"/>
        <v>0</v>
      </c>
      <c r="OC125" s="28">
        <f t="shared" si="2889"/>
        <v>224</v>
      </c>
      <c r="OD125" s="28">
        <f t="shared" si="2890"/>
        <v>365.16666666666669</v>
      </c>
      <c r="OE125" s="28">
        <f t="shared" si="2891"/>
        <v>224</v>
      </c>
      <c r="OG125" s="27" t="str">
        <f t="shared" si="2892"/>
        <v>16</v>
      </c>
      <c r="OH125" s="27" t="str">
        <f t="shared" si="2893"/>
        <v>29</v>
      </c>
      <c r="OI125" s="27" t="str">
        <f t="shared" si="2894"/>
        <v>27</v>
      </c>
      <c r="OJ125" s="27" t="str">
        <f t="shared" si="2895"/>
        <v>21</v>
      </c>
      <c r="OK125" s="27">
        <f t="shared" si="2896"/>
        <v>0</v>
      </c>
      <c r="OL125" s="27">
        <f t="shared" si="2897"/>
        <v>0</v>
      </c>
      <c r="OM125" s="27">
        <f t="shared" si="2898"/>
        <v>0</v>
      </c>
      <c r="ON125" s="27">
        <f t="shared" si="2899"/>
        <v>0</v>
      </c>
      <c r="OO125" s="27" t="str">
        <f t="shared" si="2900"/>
        <v>23</v>
      </c>
      <c r="OP125" s="27" t="str">
        <f t="shared" si="2901"/>
        <v>23</v>
      </c>
      <c r="OQ125" s="27">
        <f t="shared" si="2902"/>
        <v>0</v>
      </c>
      <c r="OR125" s="27" t="str">
        <f t="shared" si="2903"/>
        <v>15</v>
      </c>
      <c r="OS125" s="27" t="str">
        <f t="shared" si="2904"/>
        <v>24</v>
      </c>
      <c r="OT125" s="27">
        <f t="shared" si="2905"/>
        <v>0</v>
      </c>
      <c r="OU125" s="27" t="str">
        <f t="shared" si="2906"/>
        <v>29</v>
      </c>
      <c r="OV125" s="27" t="str">
        <f t="shared" si="2907"/>
        <v>21</v>
      </c>
      <c r="OW125" s="27" t="str">
        <f t="shared" si="2908"/>
        <v>28</v>
      </c>
      <c r="OX125" s="27">
        <f t="shared" si="2909"/>
        <v>0</v>
      </c>
      <c r="OY125" s="27">
        <f t="shared" si="2910"/>
        <v>0</v>
      </c>
      <c r="OZ125" s="27">
        <f t="shared" si="2911"/>
        <v>0</v>
      </c>
      <c r="PA125" s="27" t="str">
        <f t="shared" si="2912"/>
        <v>20</v>
      </c>
      <c r="PB125" s="27" t="str">
        <f t="shared" si="2913"/>
        <v>26</v>
      </c>
      <c r="PC125" s="27" t="str">
        <f t="shared" si="2914"/>
        <v>15</v>
      </c>
      <c r="PD125" s="27" t="str">
        <f t="shared" si="2915"/>
        <v>26</v>
      </c>
      <c r="PE125" s="27" t="str">
        <f t="shared" si="2916"/>
        <v>30</v>
      </c>
      <c r="PF125" s="27">
        <f t="shared" si="2917"/>
        <v>0</v>
      </c>
      <c r="PG125" s="27" t="str">
        <f t="shared" si="2918"/>
        <v>22</v>
      </c>
      <c r="PH125" s="27" t="str">
        <f t="shared" si="2919"/>
        <v>21</v>
      </c>
      <c r="PI125" s="27">
        <f t="shared" si="2920"/>
        <v>0</v>
      </c>
      <c r="PJ125" s="27" t="str">
        <f t="shared" si="2921"/>
        <v>39</v>
      </c>
      <c r="PK125" s="27">
        <f t="shared" si="2922"/>
        <v>0</v>
      </c>
      <c r="PL125" s="27">
        <f t="shared" si="2923"/>
        <v>0</v>
      </c>
      <c r="PM125" s="27" t="str">
        <f t="shared" si="2924"/>
        <v>28</v>
      </c>
      <c r="PN125" s="27">
        <f t="shared" si="2925"/>
        <v>0</v>
      </c>
      <c r="PO125" s="27">
        <f t="shared" si="2926"/>
        <v>0</v>
      </c>
      <c r="PP125" s="27" t="str">
        <f t="shared" si="2927"/>
        <v>19</v>
      </c>
      <c r="PQ125" s="27">
        <f t="shared" si="2928"/>
        <v>0</v>
      </c>
      <c r="PR125" s="27">
        <f t="shared" si="2929"/>
        <v>0</v>
      </c>
      <c r="PS125" s="27">
        <f t="shared" si="2930"/>
        <v>0</v>
      </c>
      <c r="PT125" s="27">
        <f t="shared" si="2931"/>
        <v>0</v>
      </c>
      <c r="PU125" s="27">
        <f t="shared" si="2932"/>
        <v>0</v>
      </c>
      <c r="PV125" s="27">
        <f t="shared" si="2933"/>
        <v>0</v>
      </c>
      <c r="PW125" s="27">
        <f t="shared" si="2934"/>
        <v>0</v>
      </c>
      <c r="PX125" s="27">
        <f t="shared" si="2935"/>
        <v>0</v>
      </c>
      <c r="PY125" s="27">
        <f t="shared" si="2936"/>
        <v>0</v>
      </c>
      <c r="PZ125" s="27">
        <f t="shared" si="2937"/>
        <v>0</v>
      </c>
      <c r="QA125" s="27">
        <f t="shared" si="2938"/>
        <v>0</v>
      </c>
      <c r="QB125" s="27">
        <f t="shared" si="2939"/>
        <v>0</v>
      </c>
      <c r="QC125" s="27">
        <f t="shared" si="2940"/>
        <v>0</v>
      </c>
      <c r="QD125" s="27">
        <f t="shared" si="2941"/>
        <v>0</v>
      </c>
      <c r="QE125" s="27">
        <f t="shared" si="2942"/>
        <v>0</v>
      </c>
      <c r="QF125" s="27">
        <f t="shared" si="2943"/>
        <v>0</v>
      </c>
      <c r="QG125" s="27">
        <f t="shared" si="2944"/>
        <v>0</v>
      </c>
      <c r="QH125" s="27">
        <f t="shared" si="2945"/>
        <v>0</v>
      </c>
      <c r="QI125" s="27">
        <f t="shared" si="2946"/>
        <v>0</v>
      </c>
      <c r="QJ125" s="27">
        <f t="shared" si="2947"/>
        <v>0</v>
      </c>
      <c r="QK125" s="27">
        <f t="shared" si="2948"/>
        <v>0</v>
      </c>
      <c r="QL125" s="27">
        <f t="shared" si="2949"/>
        <v>0</v>
      </c>
      <c r="QM125" s="27">
        <f t="shared" si="2950"/>
        <v>0</v>
      </c>
      <c r="QN125" s="27">
        <f t="shared" si="2951"/>
        <v>0</v>
      </c>
      <c r="QO125" s="27">
        <f t="shared" si="2952"/>
        <v>0</v>
      </c>
      <c r="QP125" s="27">
        <f t="shared" si="2953"/>
        <v>0</v>
      </c>
      <c r="QQ125" s="27">
        <f t="shared" si="2954"/>
        <v>0</v>
      </c>
      <c r="QR125" s="27">
        <f t="shared" si="2955"/>
        <v>0</v>
      </c>
      <c r="QS125" s="27">
        <f t="shared" si="2956"/>
        <v>0</v>
      </c>
      <c r="QT125" s="27">
        <f t="shared" si="2957"/>
        <v>0</v>
      </c>
      <c r="QU125" s="27">
        <f t="shared" si="2958"/>
        <v>0</v>
      </c>
      <c r="QV125" s="27">
        <f t="shared" si="2959"/>
        <v>0</v>
      </c>
      <c r="QW125" s="27">
        <f t="shared" si="2960"/>
        <v>0</v>
      </c>
      <c r="QX125" s="27">
        <f t="shared" si="2961"/>
        <v>0</v>
      </c>
      <c r="QY125" s="27">
        <f t="shared" si="2962"/>
        <v>0</v>
      </c>
      <c r="QZ125" s="27">
        <f t="shared" si="2963"/>
        <v>0</v>
      </c>
      <c r="RA125" s="27">
        <f t="shared" si="2964"/>
        <v>0</v>
      </c>
      <c r="RB125" s="27">
        <f t="shared" si="2965"/>
        <v>0</v>
      </c>
      <c r="RC125" s="27">
        <f t="shared" si="2966"/>
        <v>0</v>
      </c>
      <c r="RD125" s="27">
        <f t="shared" si="2967"/>
        <v>0</v>
      </c>
      <c r="RE125" s="27">
        <f t="shared" si="2968"/>
        <v>0</v>
      </c>
      <c r="RF125" s="27">
        <f t="shared" si="2969"/>
        <v>0</v>
      </c>
      <c r="RG125" s="27">
        <f t="shared" si="2970"/>
        <v>0</v>
      </c>
      <c r="RH125" s="27">
        <f t="shared" si="2971"/>
        <v>0</v>
      </c>
      <c r="RI125" s="27">
        <f t="shared" si="2972"/>
        <v>0</v>
      </c>
      <c r="RJ125" s="27">
        <f t="shared" si="2973"/>
        <v>0</v>
      </c>
      <c r="RL125" s="28">
        <f t="shared" si="2974"/>
        <v>90</v>
      </c>
      <c r="RM125" s="28">
        <f t="shared" si="2975"/>
        <v>73</v>
      </c>
      <c r="RN125" s="28">
        <f t="shared" si="2976"/>
        <v>10</v>
      </c>
      <c r="RO125" s="28">
        <f t="shared" si="2977"/>
        <v>0</v>
      </c>
      <c r="RP125" s="28">
        <f t="shared" si="2978"/>
        <v>0</v>
      </c>
      <c r="RQ125" s="28">
        <f t="shared" si="2979"/>
        <v>119.33333333333333</v>
      </c>
      <c r="RT125" s="27" t="str">
        <f t="shared" si="2980"/>
        <v>8</v>
      </c>
      <c r="RU125" s="27" t="str">
        <f t="shared" si="2981"/>
        <v>8</v>
      </c>
      <c r="RV125" s="27" t="str">
        <f t="shared" si="2982"/>
        <v>10</v>
      </c>
      <c r="RW125" s="27" t="str">
        <f t="shared" si="2983"/>
        <v>10</v>
      </c>
      <c r="RX125" s="27" t="str">
        <f t="shared" si="2984"/>
        <v>0</v>
      </c>
      <c r="RY125" s="27" t="str">
        <f t="shared" si="2985"/>
        <v>0</v>
      </c>
      <c r="RZ125" s="27" t="str">
        <f t="shared" si="2986"/>
        <v>0</v>
      </c>
      <c r="SA125" s="27" t="str">
        <f t="shared" si="2987"/>
        <v>0</v>
      </c>
      <c r="SB125" s="27" t="str">
        <f t="shared" si="2988"/>
        <v>4</v>
      </c>
      <c r="SC125" s="27" t="str">
        <f t="shared" si="2989"/>
        <v>9</v>
      </c>
      <c r="SD125" s="27" t="str">
        <f t="shared" si="2990"/>
        <v>0</v>
      </c>
      <c r="SE125" s="27" t="str">
        <f t="shared" si="2991"/>
        <v>4</v>
      </c>
      <c r="SF125" s="27" t="str">
        <f t="shared" si="2992"/>
        <v>11</v>
      </c>
      <c r="SG125" s="27" t="str">
        <f t="shared" si="2993"/>
        <v>0</v>
      </c>
      <c r="SH125" s="27" t="str">
        <f t="shared" si="2994"/>
        <v>9</v>
      </c>
      <c r="SI125" s="27" t="str">
        <f t="shared" si="2995"/>
        <v>10</v>
      </c>
      <c r="SJ125" s="27" t="str">
        <f t="shared" si="2996"/>
        <v>8</v>
      </c>
      <c r="SK125" s="27" t="str">
        <f t="shared" si="2997"/>
        <v>0</v>
      </c>
      <c r="SL125" s="27" t="str">
        <f t="shared" si="2998"/>
        <v>0</v>
      </c>
      <c r="SM125" s="27" t="str">
        <f t="shared" si="2999"/>
        <v>0</v>
      </c>
      <c r="SN125" s="27" t="str">
        <f t="shared" si="3000"/>
        <v>9</v>
      </c>
      <c r="SO125" s="27" t="str">
        <f t="shared" si="3001"/>
        <v>9</v>
      </c>
      <c r="SP125" s="27" t="str">
        <f t="shared" si="3002"/>
        <v>10</v>
      </c>
      <c r="SQ125" s="27" t="str">
        <f t="shared" si="3003"/>
        <v>4</v>
      </c>
      <c r="SR125" s="27" t="str">
        <f t="shared" si="3004"/>
        <v>8</v>
      </c>
      <c r="SS125" s="27" t="str">
        <f t="shared" si="3005"/>
        <v>0</v>
      </c>
      <c r="ST125" s="27" t="str">
        <f t="shared" si="3006"/>
        <v>10</v>
      </c>
      <c r="SU125" s="27" t="str">
        <f t="shared" si="3007"/>
        <v>8</v>
      </c>
      <c r="SV125" s="27" t="str">
        <f t="shared" si="3008"/>
        <v>0</v>
      </c>
      <c r="SW125" s="27" t="str">
        <f t="shared" si="3009"/>
        <v>5</v>
      </c>
      <c r="SX125" s="27" t="str">
        <f t="shared" si="3010"/>
        <v>0</v>
      </c>
      <c r="SY125" s="27" t="str">
        <f t="shared" si="3011"/>
        <v>0</v>
      </c>
      <c r="SZ125" s="27" t="str">
        <f t="shared" si="3012"/>
        <v>10</v>
      </c>
      <c r="TA125" s="27" t="str">
        <f t="shared" si="3013"/>
        <v>0</v>
      </c>
      <c r="TB125" s="27" t="str">
        <f t="shared" si="3014"/>
        <v>0</v>
      </c>
      <c r="TC125" s="27" t="str">
        <f t="shared" si="3015"/>
        <v>9</v>
      </c>
      <c r="TD125" s="27" t="str">
        <f t="shared" si="3016"/>
        <v>0</v>
      </c>
      <c r="TE125" s="27" t="str">
        <f t="shared" si="3017"/>
        <v>0</v>
      </c>
      <c r="TF125" s="27" t="str">
        <f t="shared" si="3018"/>
        <v>0</v>
      </c>
      <c r="TG125" s="27" t="str">
        <f t="shared" si="3019"/>
        <v>0</v>
      </c>
      <c r="TH125" s="27" t="str">
        <f t="shared" si="3020"/>
        <v>0</v>
      </c>
      <c r="TI125" s="27" t="str">
        <f t="shared" si="3021"/>
        <v>0</v>
      </c>
      <c r="TJ125" s="27" t="str">
        <f t="shared" si="3022"/>
        <v>0</v>
      </c>
      <c r="TK125" s="27" t="str">
        <f t="shared" si="3023"/>
        <v>0</v>
      </c>
      <c r="TL125" s="27" t="str">
        <f t="shared" si="3024"/>
        <v>0</v>
      </c>
      <c r="TM125" s="27" t="str">
        <f t="shared" si="3025"/>
        <v>0</v>
      </c>
      <c r="TN125" s="27" t="str">
        <f t="shared" si="3026"/>
        <v>0</v>
      </c>
      <c r="TO125" s="27" t="str">
        <f t="shared" si="3027"/>
        <v>0</v>
      </c>
      <c r="TP125" s="27" t="str">
        <f t="shared" si="3028"/>
        <v>0</v>
      </c>
      <c r="TQ125" s="27" t="str">
        <f t="shared" si="3029"/>
        <v>0</v>
      </c>
      <c r="TR125" s="27" t="str">
        <f t="shared" si="3030"/>
        <v>0</v>
      </c>
      <c r="TS125" s="27" t="str">
        <f t="shared" si="3031"/>
        <v>0</v>
      </c>
      <c r="TT125" s="27" t="str">
        <f t="shared" si="3032"/>
        <v>0</v>
      </c>
      <c r="TU125" s="27" t="str">
        <f t="shared" si="3033"/>
        <v>0</v>
      </c>
      <c r="TV125" s="27" t="str">
        <f t="shared" si="3034"/>
        <v>0</v>
      </c>
      <c r="TW125" s="27" t="str">
        <f t="shared" si="3035"/>
        <v>0</v>
      </c>
      <c r="TX125" s="27" t="str">
        <f t="shared" si="3036"/>
        <v>0</v>
      </c>
      <c r="TY125" s="27" t="str">
        <f t="shared" si="3037"/>
        <v>0</v>
      </c>
      <c r="TZ125" s="27" t="str">
        <f t="shared" si="3038"/>
        <v>0</v>
      </c>
      <c r="UA125" s="27" t="str">
        <f t="shared" si="3039"/>
        <v>0</v>
      </c>
      <c r="UB125" s="27" t="str">
        <f t="shared" si="3040"/>
        <v>0</v>
      </c>
      <c r="UC125" s="27" t="str">
        <f t="shared" si="3041"/>
        <v>0</v>
      </c>
      <c r="UD125" s="27" t="str">
        <f t="shared" si="3042"/>
        <v>0</v>
      </c>
      <c r="UE125" s="27" t="str">
        <f t="shared" si="3043"/>
        <v>0</v>
      </c>
      <c r="UF125" s="27" t="str">
        <f t="shared" si="3044"/>
        <v>0</v>
      </c>
      <c r="UG125" s="27" t="str">
        <f t="shared" si="3045"/>
        <v>0</v>
      </c>
      <c r="UH125" s="27" t="str">
        <f t="shared" si="3046"/>
        <v>0</v>
      </c>
      <c r="UI125" s="27" t="str">
        <f t="shared" si="3047"/>
        <v>0</v>
      </c>
      <c r="UJ125" s="27" t="str">
        <f t="shared" si="3048"/>
        <v>0</v>
      </c>
      <c r="UK125" s="27" t="str">
        <f t="shared" si="3049"/>
        <v>0</v>
      </c>
      <c r="UL125" s="27" t="str">
        <f t="shared" si="3050"/>
        <v>0</v>
      </c>
      <c r="UM125" s="27" t="str">
        <f t="shared" si="3051"/>
        <v>0</v>
      </c>
      <c r="UN125" s="27" t="str">
        <f t="shared" si="3052"/>
        <v>0</v>
      </c>
      <c r="UO125" s="27" t="str">
        <f t="shared" si="3053"/>
        <v>0</v>
      </c>
      <c r="UP125" s="27" t="str">
        <f t="shared" si="3054"/>
        <v>0</v>
      </c>
      <c r="UQ125" s="27" t="str">
        <f t="shared" si="3055"/>
        <v>0</v>
      </c>
      <c r="UR125" s="27" t="str">
        <f t="shared" si="3056"/>
        <v>0</v>
      </c>
      <c r="US125" s="27" t="str">
        <f t="shared" si="3057"/>
        <v>0</v>
      </c>
      <c r="UT125" s="27" t="str">
        <f t="shared" si="3058"/>
        <v>0</v>
      </c>
      <c r="UU125" s="27" t="str">
        <f t="shared" si="3059"/>
        <v>0</v>
      </c>
      <c r="UV125" s="27" t="str">
        <f t="shared" si="3060"/>
        <v>0</v>
      </c>
      <c r="UW125" s="27" t="str">
        <f t="shared" si="3061"/>
        <v>0</v>
      </c>
      <c r="UY125" s="28">
        <f t="shared" si="3062"/>
        <v>-64.3</v>
      </c>
      <c r="UZ125" s="28">
        <f t="shared" si="3063"/>
        <v>-86.11</v>
      </c>
      <c r="VA125" s="28">
        <f t="shared" si="3064"/>
        <v>-2.27</v>
      </c>
      <c r="VB125" s="28">
        <f t="shared" si="3065"/>
        <v>0</v>
      </c>
      <c r="VC125" s="28">
        <f t="shared" si="3066"/>
        <v>0</v>
      </c>
      <c r="VD125" s="28">
        <f t="shared" si="3067"/>
        <v>-94.138333333333335</v>
      </c>
      <c r="VG125" s="27" t="str">
        <f t="shared" si="3068"/>
        <v>0.9</v>
      </c>
      <c r="VH125" s="27" t="str">
        <f t="shared" si="3069"/>
        <v>-7</v>
      </c>
      <c r="VI125" s="27" t="str">
        <f t="shared" si="3070"/>
        <v>-3.01</v>
      </c>
      <c r="VJ125" s="27" t="str">
        <f t="shared" si="3071"/>
        <v>-9.13</v>
      </c>
      <c r="VK125" s="27">
        <f t="shared" si="3072"/>
        <v>0</v>
      </c>
      <c r="VL125" s="27">
        <f t="shared" si="3073"/>
        <v>0</v>
      </c>
      <c r="VM125" s="27">
        <f t="shared" si="3074"/>
        <v>0</v>
      </c>
      <c r="VN125" s="27">
        <f t="shared" si="3075"/>
        <v>0</v>
      </c>
      <c r="VO125" s="27" t="str">
        <f t="shared" si="3076"/>
        <v>-2.99</v>
      </c>
      <c r="VP125" s="27" t="str">
        <f t="shared" si="3077"/>
        <v>-11.59</v>
      </c>
      <c r="VQ125" s="27">
        <f t="shared" si="3078"/>
        <v>0</v>
      </c>
      <c r="VR125" s="27" t="str">
        <f t="shared" si="3079"/>
        <v>-0.13</v>
      </c>
      <c r="VS125" s="27" t="str">
        <f t="shared" si="3080"/>
        <v>-8.42</v>
      </c>
      <c r="VT125" s="27">
        <f t="shared" si="3081"/>
        <v>0</v>
      </c>
      <c r="VU125" s="27" t="str">
        <f t="shared" si="3082"/>
        <v>-9.5</v>
      </c>
      <c r="VV125" s="27" t="str">
        <f t="shared" si="3083"/>
        <v>-6.26</v>
      </c>
      <c r="VW125" s="27" t="str">
        <f t="shared" si="3084"/>
        <v>-11.33</v>
      </c>
      <c r="VX125" s="27">
        <f t="shared" si="3085"/>
        <v>0</v>
      </c>
      <c r="VY125" s="27">
        <f t="shared" si="3086"/>
        <v>0</v>
      </c>
      <c r="VZ125" s="27">
        <f t="shared" si="3087"/>
        <v>0</v>
      </c>
      <c r="WA125" s="27" t="str">
        <f t="shared" si="3088"/>
        <v>-0.07</v>
      </c>
      <c r="WB125" s="27" t="str">
        <f t="shared" si="3089"/>
        <v>-14.61</v>
      </c>
      <c r="WC125" s="27" t="str">
        <f t="shared" si="3090"/>
        <v>-2.27</v>
      </c>
      <c r="WD125" s="27" t="str">
        <f t="shared" si="3091"/>
        <v>-6.45</v>
      </c>
      <c r="WE125" s="27" t="str">
        <f t="shared" si="3092"/>
        <v>-15.16</v>
      </c>
      <c r="WF125" s="27">
        <f t="shared" si="3093"/>
        <v>0</v>
      </c>
      <c r="WG125" s="27" t="str">
        <f t="shared" si="3094"/>
        <v>-1.85</v>
      </c>
      <c r="WH125" s="27" t="str">
        <f t="shared" si="3095"/>
        <v>-9.61</v>
      </c>
      <c r="WI125" s="27">
        <f t="shared" si="3096"/>
        <v>0</v>
      </c>
      <c r="WJ125" s="27" t="str">
        <f t="shared" si="3097"/>
        <v>-14.82</v>
      </c>
      <c r="WK125" s="27">
        <f t="shared" si="3098"/>
        <v>0</v>
      </c>
      <c r="WL125" s="27">
        <f t="shared" si="3099"/>
        <v>0</v>
      </c>
      <c r="WM125" s="27" t="str">
        <f t="shared" si="3100"/>
        <v>-9.54</v>
      </c>
      <c r="WN125" s="27">
        <f t="shared" si="3101"/>
        <v>0</v>
      </c>
      <c r="WO125" s="27">
        <f t="shared" si="3102"/>
        <v>0</v>
      </c>
      <c r="WP125" s="27" t="str">
        <f t="shared" si="3103"/>
        <v>-9.84</v>
      </c>
      <c r="WQ125" s="27">
        <f t="shared" si="3104"/>
        <v>0</v>
      </c>
      <c r="WR125" s="27">
        <f t="shared" si="3105"/>
        <v>0</v>
      </c>
      <c r="WS125" s="27">
        <f t="shared" si="3106"/>
        <v>0</v>
      </c>
      <c r="WT125" s="27">
        <f t="shared" si="3107"/>
        <v>0</v>
      </c>
      <c r="WU125" s="27">
        <f t="shared" si="3108"/>
        <v>0</v>
      </c>
      <c r="WV125" s="27">
        <f t="shared" si="3109"/>
        <v>0</v>
      </c>
      <c r="WW125" s="27">
        <f t="shared" si="3110"/>
        <v>0</v>
      </c>
      <c r="WX125" s="27">
        <f t="shared" si="3111"/>
        <v>0</v>
      </c>
      <c r="WY125" s="27">
        <f t="shared" si="3112"/>
        <v>0</v>
      </c>
      <c r="WZ125" s="27">
        <f t="shared" si="3113"/>
        <v>0</v>
      </c>
      <c r="XA125" s="27">
        <f t="shared" si="3114"/>
        <v>0</v>
      </c>
      <c r="XB125" s="27">
        <f t="shared" si="3115"/>
        <v>0</v>
      </c>
      <c r="XC125" s="27">
        <f t="shared" si="3116"/>
        <v>0</v>
      </c>
      <c r="XD125" s="27">
        <f t="shared" si="3117"/>
        <v>0</v>
      </c>
      <c r="XE125" s="27">
        <f t="shared" si="3118"/>
        <v>0</v>
      </c>
      <c r="XF125" s="27">
        <f t="shared" si="3119"/>
        <v>0</v>
      </c>
      <c r="XG125" s="27">
        <f t="shared" si="3120"/>
        <v>0</v>
      </c>
      <c r="XH125" s="27">
        <f t="shared" si="3121"/>
        <v>0</v>
      </c>
      <c r="XI125" s="27">
        <f t="shared" si="3122"/>
        <v>0</v>
      </c>
      <c r="XJ125" s="27">
        <f t="shared" si="3123"/>
        <v>0</v>
      </c>
      <c r="XK125" s="27">
        <f t="shared" si="3124"/>
        <v>0</v>
      </c>
      <c r="XL125" s="27">
        <f t="shared" si="3125"/>
        <v>0</v>
      </c>
      <c r="XM125" s="27">
        <f t="shared" si="3126"/>
        <v>0</v>
      </c>
      <c r="XN125" s="27">
        <f t="shared" si="3127"/>
        <v>0</v>
      </c>
      <c r="XO125" s="27">
        <f t="shared" si="3128"/>
        <v>0</v>
      </c>
      <c r="XP125" s="27">
        <f t="shared" si="3129"/>
        <v>0</v>
      </c>
      <c r="XQ125" s="27">
        <f t="shared" si="3130"/>
        <v>0</v>
      </c>
      <c r="XR125" s="27">
        <f t="shared" si="3131"/>
        <v>0</v>
      </c>
      <c r="XS125" s="27">
        <f t="shared" si="3132"/>
        <v>0</v>
      </c>
      <c r="XT125" s="27">
        <f t="shared" si="3133"/>
        <v>0</v>
      </c>
      <c r="XU125" s="27">
        <f t="shared" si="3134"/>
        <v>0</v>
      </c>
      <c r="XV125" s="27">
        <f t="shared" si="3135"/>
        <v>0</v>
      </c>
      <c r="XW125" s="27">
        <f t="shared" si="3136"/>
        <v>0</v>
      </c>
      <c r="XX125" s="27">
        <f t="shared" si="3137"/>
        <v>0</v>
      </c>
      <c r="XY125" s="27">
        <f t="shared" si="3138"/>
        <v>0</v>
      </c>
      <c r="XZ125" s="27">
        <f t="shared" si="3139"/>
        <v>0</v>
      </c>
      <c r="YA125" s="27">
        <f t="shared" si="3140"/>
        <v>0</v>
      </c>
      <c r="YB125" s="27">
        <f t="shared" si="3141"/>
        <v>0</v>
      </c>
      <c r="YC125" s="27">
        <f t="shared" si="3142"/>
        <v>0</v>
      </c>
      <c r="YD125" s="27">
        <f t="shared" si="3143"/>
        <v>0</v>
      </c>
      <c r="YE125" s="27">
        <f t="shared" si="3144"/>
        <v>0</v>
      </c>
      <c r="YF125" s="27">
        <f t="shared" si="3145"/>
        <v>0</v>
      </c>
      <c r="YG125" s="27">
        <f t="shared" si="3146"/>
        <v>0</v>
      </c>
      <c r="YH125" s="27">
        <f t="shared" si="3147"/>
        <v>0</v>
      </c>
      <c r="YI125" s="27">
        <f t="shared" si="3148"/>
        <v>0</v>
      </c>
      <c r="YJ125" s="27">
        <f t="shared" si="3149"/>
        <v>0</v>
      </c>
      <c r="YL125" s="28">
        <f t="shared" si="3150"/>
        <v>415</v>
      </c>
      <c r="YM125" s="28">
        <f t="shared" si="3151"/>
        <v>400</v>
      </c>
      <c r="YN125" s="28">
        <f t="shared" si="3152"/>
        <v>36</v>
      </c>
      <c r="YO125" s="28">
        <f t="shared" si="3153"/>
        <v>0</v>
      </c>
      <c r="YP125" s="28">
        <f t="shared" si="3154"/>
        <v>0</v>
      </c>
      <c r="YQ125" s="28">
        <f t="shared" si="3155"/>
        <v>566.33333333333337</v>
      </c>
      <c r="YT125" s="27" t="str">
        <f t="shared" si="3156"/>
        <v>69</v>
      </c>
      <c r="YU125" s="27" t="str">
        <f t="shared" si="3157"/>
        <v>79</v>
      </c>
      <c r="YV125" s="27" t="str">
        <f t="shared" si="3158"/>
        <v>50</v>
      </c>
      <c r="YW125" s="27" t="str">
        <f t="shared" si="3159"/>
        <v>70</v>
      </c>
      <c r="YX125" s="27">
        <f t="shared" si="3160"/>
        <v>0</v>
      </c>
      <c r="YY125" s="27">
        <f t="shared" si="3161"/>
        <v>0</v>
      </c>
      <c r="YZ125" s="27">
        <f t="shared" si="3162"/>
        <v>0</v>
      </c>
      <c r="ZA125" s="27">
        <f t="shared" si="3163"/>
        <v>0</v>
      </c>
      <c r="ZB125" s="27" t="str">
        <f t="shared" si="3164"/>
        <v>41</v>
      </c>
      <c r="ZC125" s="27" t="str">
        <f t="shared" si="3165"/>
        <v>56</v>
      </c>
      <c r="ZD125" s="27">
        <f t="shared" si="3166"/>
        <v>0</v>
      </c>
      <c r="ZE125" s="27" t="str">
        <f t="shared" si="3167"/>
        <v>8</v>
      </c>
      <c r="ZF125" s="27" t="str">
        <f t="shared" si="3168"/>
        <v>50</v>
      </c>
      <c r="ZG125" s="27">
        <f t="shared" si="3169"/>
        <v>0</v>
      </c>
      <c r="ZH125" s="27" t="str">
        <f t="shared" si="3170"/>
        <v>47</v>
      </c>
      <c r="ZI125" s="27" t="str">
        <f t="shared" si="3171"/>
        <v>51</v>
      </c>
      <c r="ZJ125" s="27" t="str">
        <f t="shared" si="3172"/>
        <v>47</v>
      </c>
      <c r="ZK125" s="27">
        <f t="shared" si="3173"/>
        <v>0</v>
      </c>
      <c r="ZL125" s="27">
        <f t="shared" si="3174"/>
        <v>0</v>
      </c>
      <c r="ZM125" s="27">
        <f t="shared" si="3175"/>
        <v>0</v>
      </c>
      <c r="ZN125" s="27" t="str">
        <f t="shared" si="3176"/>
        <v>11</v>
      </c>
      <c r="ZO125" s="27" t="str">
        <f t="shared" si="3177"/>
        <v>52</v>
      </c>
      <c r="ZP125" s="27" t="str">
        <f t="shared" si="3178"/>
        <v>36</v>
      </c>
      <c r="ZQ125" s="27" t="str">
        <f t="shared" si="3179"/>
        <v>17</v>
      </c>
      <c r="ZR125" s="27" t="str">
        <f t="shared" si="3180"/>
        <v>44</v>
      </c>
      <c r="ZS125" s="27">
        <f t="shared" si="3181"/>
        <v>0</v>
      </c>
      <c r="ZT125" s="27" t="str">
        <f t="shared" si="3182"/>
        <v>6</v>
      </c>
      <c r="ZU125" s="27" t="str">
        <f t="shared" si="3183"/>
        <v>30</v>
      </c>
      <c r="ZV125" s="27">
        <f t="shared" si="3184"/>
        <v>0</v>
      </c>
      <c r="ZW125" s="27" t="str">
        <f t="shared" si="3185"/>
        <v>41</v>
      </c>
      <c r="ZX125" s="27">
        <f t="shared" si="3186"/>
        <v>0</v>
      </c>
      <c r="ZY125" s="27">
        <f t="shared" si="3187"/>
        <v>0</v>
      </c>
      <c r="ZZ125" s="27" t="str">
        <f t="shared" si="3188"/>
        <v>11</v>
      </c>
      <c r="AAA125" s="27">
        <f t="shared" si="3189"/>
        <v>0</v>
      </c>
      <c r="AAB125" s="27">
        <f t="shared" si="3190"/>
        <v>0</v>
      </c>
      <c r="AAC125" s="27" t="str">
        <f t="shared" si="3191"/>
        <v>35</v>
      </c>
      <c r="AAD125" s="27">
        <f t="shared" si="3192"/>
        <v>0</v>
      </c>
      <c r="AAE125" s="27">
        <f t="shared" si="3193"/>
        <v>0</v>
      </c>
      <c r="AAF125" s="27">
        <f t="shared" si="3194"/>
        <v>0</v>
      </c>
      <c r="AAG125" s="27">
        <f t="shared" si="3195"/>
        <v>0</v>
      </c>
      <c r="AAH125" s="27">
        <f t="shared" si="3196"/>
        <v>0</v>
      </c>
      <c r="AAI125" s="27">
        <f t="shared" si="3197"/>
        <v>0</v>
      </c>
      <c r="AAJ125" s="27">
        <f t="shared" si="3198"/>
        <v>0</v>
      </c>
      <c r="AAK125" s="27">
        <f t="shared" si="3199"/>
        <v>0</v>
      </c>
      <c r="AAL125" s="27">
        <f t="shared" si="3200"/>
        <v>0</v>
      </c>
      <c r="AAM125" s="27">
        <f t="shared" si="3201"/>
        <v>0</v>
      </c>
      <c r="AAN125" s="27">
        <f t="shared" si="3202"/>
        <v>0</v>
      </c>
      <c r="AAO125" s="27">
        <f t="shared" si="3203"/>
        <v>0</v>
      </c>
      <c r="AAP125" s="27">
        <f t="shared" si="3204"/>
        <v>0</v>
      </c>
      <c r="AAQ125" s="27">
        <f t="shared" si="3205"/>
        <v>0</v>
      </c>
      <c r="AAR125" s="27">
        <f t="shared" si="3206"/>
        <v>0</v>
      </c>
      <c r="AAS125" s="27">
        <f t="shared" si="3207"/>
        <v>0</v>
      </c>
      <c r="AAT125" s="27">
        <f t="shared" si="3208"/>
        <v>0</v>
      </c>
      <c r="AAU125" s="27">
        <f t="shared" si="3209"/>
        <v>0</v>
      </c>
      <c r="AAV125" s="27">
        <f t="shared" si="3210"/>
        <v>0</v>
      </c>
      <c r="AAW125" s="27">
        <f t="shared" si="3211"/>
        <v>0</v>
      </c>
      <c r="AAX125" s="27">
        <f t="shared" si="3212"/>
        <v>0</v>
      </c>
      <c r="AAY125" s="27">
        <f t="shared" si="3213"/>
        <v>0</v>
      </c>
      <c r="AAZ125" s="27">
        <f t="shared" si="3214"/>
        <v>0</v>
      </c>
      <c r="ABA125" s="27">
        <f t="shared" si="3215"/>
        <v>0</v>
      </c>
      <c r="ABB125" s="27">
        <f t="shared" si="3216"/>
        <v>0</v>
      </c>
      <c r="ABC125" s="27">
        <f t="shared" si="3217"/>
        <v>0</v>
      </c>
      <c r="ABD125" s="27">
        <f t="shared" si="3218"/>
        <v>0</v>
      </c>
      <c r="ABE125" s="27">
        <f t="shared" si="3219"/>
        <v>0</v>
      </c>
      <c r="ABF125" s="27">
        <f t="shared" si="3220"/>
        <v>0</v>
      </c>
      <c r="ABG125" s="27">
        <f t="shared" si="3221"/>
        <v>0</v>
      </c>
      <c r="ABH125" s="27">
        <f t="shared" si="3222"/>
        <v>0</v>
      </c>
      <c r="ABI125" s="27">
        <f t="shared" si="3223"/>
        <v>0</v>
      </c>
      <c r="ABJ125" s="27">
        <f t="shared" si="3224"/>
        <v>0</v>
      </c>
      <c r="ABK125" s="27">
        <f t="shared" si="3225"/>
        <v>0</v>
      </c>
      <c r="ABL125" s="27">
        <f t="shared" si="3226"/>
        <v>0</v>
      </c>
      <c r="ABM125" s="27">
        <f t="shared" si="3227"/>
        <v>0</v>
      </c>
      <c r="ABN125" s="27">
        <f t="shared" si="3228"/>
        <v>0</v>
      </c>
      <c r="ABO125" s="27">
        <f t="shared" si="3229"/>
        <v>0</v>
      </c>
      <c r="ABP125" s="27">
        <f t="shared" si="3230"/>
        <v>0</v>
      </c>
      <c r="ABQ125" s="27">
        <f t="shared" si="3231"/>
        <v>0</v>
      </c>
      <c r="ABR125" s="27">
        <f t="shared" si="3232"/>
        <v>0</v>
      </c>
      <c r="ABS125" s="27">
        <f t="shared" si="3233"/>
        <v>0</v>
      </c>
      <c r="ABT125" s="27">
        <f t="shared" si="3234"/>
        <v>0</v>
      </c>
      <c r="ABU125" s="27">
        <f t="shared" si="3235"/>
        <v>0</v>
      </c>
      <c r="ABV125" s="27">
        <f t="shared" si="3236"/>
        <v>0</v>
      </c>
      <c r="ABW125" s="27">
        <f t="shared" si="3237"/>
        <v>0</v>
      </c>
      <c r="ABY125" s="28">
        <f t="shared" si="3238"/>
        <v>250.2</v>
      </c>
      <c r="ABZ125" s="28">
        <f t="shared" si="3239"/>
        <v>307.60000000000002</v>
      </c>
      <c r="ACA125" s="28">
        <f t="shared" si="3240"/>
        <v>28.7</v>
      </c>
      <c r="ACB125" s="28">
        <f t="shared" si="3241"/>
        <v>0</v>
      </c>
      <c r="ACC125" s="28">
        <f t="shared" si="3242"/>
        <v>0</v>
      </c>
      <c r="ACD125" s="28">
        <f t="shared" si="3243"/>
        <v>367.08333333333337</v>
      </c>
      <c r="ACG125" s="27" t="str">
        <f t="shared" si="3244"/>
        <v>30.8</v>
      </c>
      <c r="ACH125" s="27" t="str">
        <f t="shared" si="3245"/>
        <v>25</v>
      </c>
      <c r="ACI125" s="27" t="str">
        <f t="shared" si="3246"/>
        <v>51.7</v>
      </c>
      <c r="ACJ125" s="27" t="str">
        <f t="shared" si="3247"/>
        <v>76.1</v>
      </c>
      <c r="ACK125" s="27">
        <f t="shared" si="3248"/>
        <v>0</v>
      </c>
      <c r="ACL125" s="27">
        <f t="shared" si="3249"/>
        <v>0</v>
      </c>
      <c r="ACM125" s="27">
        <f t="shared" si="3250"/>
        <v>0</v>
      </c>
      <c r="ACN125" s="27">
        <f t="shared" si="3251"/>
        <v>0</v>
      </c>
      <c r="ACO125" s="27" t="str">
        <f t="shared" si="3252"/>
        <v>11.7</v>
      </c>
      <c r="ACP125" s="27" t="str">
        <f t="shared" si="3253"/>
        <v>30.9</v>
      </c>
      <c r="ACQ125" s="27">
        <f t="shared" si="3254"/>
        <v>0</v>
      </c>
      <c r="ACR125" s="27" t="str">
        <f t="shared" si="3255"/>
        <v>0</v>
      </c>
      <c r="ACS125" s="27" t="str">
        <f t="shared" si="3256"/>
        <v>39.3</v>
      </c>
      <c r="ACT125" s="27">
        <f t="shared" si="3257"/>
        <v>0</v>
      </c>
      <c r="ACU125" s="27" t="str">
        <f t="shared" si="3258"/>
        <v>17.9</v>
      </c>
      <c r="ACV125" s="27" t="str">
        <f t="shared" si="3259"/>
        <v>58</v>
      </c>
      <c r="ACW125" s="27" t="str">
        <f t="shared" si="3260"/>
        <v>19.5</v>
      </c>
      <c r="ACX125" s="27">
        <f t="shared" si="3261"/>
        <v>0</v>
      </c>
      <c r="ACY125" s="27">
        <f t="shared" si="3262"/>
        <v>0</v>
      </c>
      <c r="ACZ125" s="27">
        <f t="shared" si="3263"/>
        <v>0</v>
      </c>
      <c r="ADA125" s="27" t="str">
        <f t="shared" si="3264"/>
        <v>0</v>
      </c>
      <c r="ADB125" s="27" t="str">
        <f t="shared" si="3265"/>
        <v>28.4</v>
      </c>
      <c r="ADC125" s="27" t="str">
        <f t="shared" si="3266"/>
        <v>28.7</v>
      </c>
      <c r="ADD125" s="27" t="str">
        <f t="shared" si="3267"/>
        <v>1.8</v>
      </c>
      <c r="ADE125" s="27" t="str">
        <f t="shared" si="3268"/>
        <v>27.8</v>
      </c>
      <c r="ADF125" s="27">
        <f t="shared" si="3269"/>
        <v>0</v>
      </c>
      <c r="ADG125" s="27" t="str">
        <f t="shared" si="3270"/>
        <v>32.2</v>
      </c>
      <c r="ADH125" s="27" t="str">
        <f t="shared" si="3271"/>
        <v>27.6</v>
      </c>
      <c r="ADI125" s="27">
        <f t="shared" si="3272"/>
        <v>0</v>
      </c>
      <c r="ADJ125" s="27" t="str">
        <f t="shared" si="3273"/>
        <v>13.6</v>
      </c>
      <c r="ADK125" s="27">
        <f t="shared" si="3274"/>
        <v>0</v>
      </c>
      <c r="ADL125" s="27">
        <f t="shared" si="3275"/>
        <v>0</v>
      </c>
      <c r="ADM125" s="27" t="str">
        <f t="shared" si="3276"/>
        <v>25.2</v>
      </c>
      <c r="ADN125" s="27">
        <f t="shared" si="3277"/>
        <v>0</v>
      </c>
      <c r="ADO125" s="27">
        <f t="shared" si="3278"/>
        <v>0</v>
      </c>
      <c r="ADP125" s="27" t="str">
        <f t="shared" si="3279"/>
        <v>40.3</v>
      </c>
      <c r="ADQ125" s="27">
        <f t="shared" si="3280"/>
        <v>0</v>
      </c>
      <c r="ADR125" s="27">
        <f t="shared" si="3281"/>
        <v>0</v>
      </c>
      <c r="ADS125" s="27">
        <f t="shared" si="3282"/>
        <v>0</v>
      </c>
      <c r="ADT125" s="27">
        <f t="shared" si="3283"/>
        <v>0</v>
      </c>
      <c r="ADU125" s="27">
        <f t="shared" si="3284"/>
        <v>0</v>
      </c>
      <c r="ADV125" s="27">
        <f t="shared" si="3285"/>
        <v>0</v>
      </c>
      <c r="ADW125" s="27">
        <f t="shared" si="3286"/>
        <v>0</v>
      </c>
      <c r="ADX125" s="27">
        <f t="shared" si="3287"/>
        <v>0</v>
      </c>
      <c r="ADY125" s="27">
        <f t="shared" si="3288"/>
        <v>0</v>
      </c>
      <c r="ADZ125" s="27">
        <f t="shared" si="3289"/>
        <v>0</v>
      </c>
      <c r="AEA125" s="27">
        <f t="shared" si="3290"/>
        <v>0</v>
      </c>
      <c r="AEB125" s="27">
        <f t="shared" si="3291"/>
        <v>0</v>
      </c>
      <c r="AEC125" s="27">
        <f t="shared" si="3292"/>
        <v>0</v>
      </c>
      <c r="AED125" s="27">
        <f t="shared" si="3293"/>
        <v>0</v>
      </c>
      <c r="AEE125" s="27">
        <f t="shared" si="3294"/>
        <v>0</v>
      </c>
      <c r="AEF125" s="27">
        <f t="shared" si="3295"/>
        <v>0</v>
      </c>
      <c r="AEG125" s="27">
        <f t="shared" si="3296"/>
        <v>0</v>
      </c>
      <c r="AEH125" s="27">
        <f t="shared" si="3297"/>
        <v>0</v>
      </c>
      <c r="AEI125" s="27">
        <f t="shared" si="3298"/>
        <v>0</v>
      </c>
      <c r="AEJ125" s="27">
        <f t="shared" si="3299"/>
        <v>0</v>
      </c>
      <c r="AEK125" s="27">
        <f t="shared" si="3300"/>
        <v>0</v>
      </c>
      <c r="AEL125" s="27">
        <f t="shared" si="3301"/>
        <v>0</v>
      </c>
      <c r="AEM125" s="27">
        <f t="shared" si="3302"/>
        <v>0</v>
      </c>
      <c r="AEN125" s="27">
        <f t="shared" si="3303"/>
        <v>0</v>
      </c>
      <c r="AEO125" s="27">
        <f t="shared" si="3304"/>
        <v>0</v>
      </c>
      <c r="AEP125" s="27">
        <f t="shared" si="3305"/>
        <v>0</v>
      </c>
      <c r="AEQ125" s="27">
        <f t="shared" si="3306"/>
        <v>0</v>
      </c>
      <c r="AER125" s="27">
        <f t="shared" si="3307"/>
        <v>0</v>
      </c>
      <c r="AES125" s="27">
        <f t="shared" si="3308"/>
        <v>0</v>
      </c>
      <c r="AET125" s="27">
        <f t="shared" si="3309"/>
        <v>0</v>
      </c>
      <c r="AEU125" s="27">
        <f t="shared" si="3310"/>
        <v>0</v>
      </c>
      <c r="AEV125" s="27">
        <f t="shared" si="3311"/>
        <v>0</v>
      </c>
      <c r="AEW125" s="27">
        <f t="shared" si="3312"/>
        <v>0</v>
      </c>
      <c r="AEX125" s="27">
        <f t="shared" si="3313"/>
        <v>0</v>
      </c>
      <c r="AEY125" s="27">
        <f t="shared" si="3314"/>
        <v>0</v>
      </c>
      <c r="AEZ125" s="27">
        <f t="shared" si="3315"/>
        <v>0</v>
      </c>
      <c r="AFA125" s="27">
        <f t="shared" si="3316"/>
        <v>0</v>
      </c>
      <c r="AFB125" s="27">
        <f t="shared" si="3317"/>
        <v>0</v>
      </c>
      <c r="AFC125" s="27">
        <f t="shared" si="3318"/>
        <v>0</v>
      </c>
      <c r="AFD125" s="27">
        <f t="shared" si="3319"/>
        <v>0</v>
      </c>
      <c r="AFE125" s="27">
        <f t="shared" si="3320"/>
        <v>0</v>
      </c>
      <c r="AFF125" s="27">
        <f t="shared" si="3321"/>
        <v>0</v>
      </c>
      <c r="AFG125" s="27">
        <f t="shared" si="3322"/>
        <v>0</v>
      </c>
      <c r="AFH125" s="27">
        <f t="shared" si="3323"/>
        <v>0</v>
      </c>
      <c r="AFI125" s="27">
        <f t="shared" si="3324"/>
        <v>0</v>
      </c>
      <c r="AFJ125" s="27">
        <f t="shared" si="3325"/>
        <v>0</v>
      </c>
      <c r="AFL125" s="28">
        <f t="shared" si="2677"/>
        <v>73.0625</v>
      </c>
      <c r="AFM125" s="28">
        <v>73.0625</v>
      </c>
      <c r="AFN125" s="27">
        <v>7</v>
      </c>
      <c r="AFO125" s="27">
        <f t="shared" si="3326"/>
        <v>7</v>
      </c>
      <c r="AFP125" s="27">
        <f t="shared" si="3327"/>
        <v>7</v>
      </c>
      <c r="AFQ125" s="27">
        <f t="shared" si="3328"/>
        <v>7</v>
      </c>
      <c r="AFR125" s="27">
        <f t="shared" si="3329"/>
        <v>7</v>
      </c>
      <c r="AFS125" s="27">
        <f t="shared" si="3330"/>
        <v>0</v>
      </c>
      <c r="AFT125" s="27">
        <f t="shared" si="3331"/>
        <v>0</v>
      </c>
      <c r="AFU125" s="27">
        <f t="shared" si="3332"/>
        <v>0</v>
      </c>
      <c r="AFV125" s="27">
        <f t="shared" si="3333"/>
        <v>0</v>
      </c>
      <c r="AFW125" s="27">
        <f t="shared" si="3334"/>
        <v>7</v>
      </c>
      <c r="AFX125" s="27">
        <f t="shared" si="3335"/>
        <v>7</v>
      </c>
      <c r="AFY125" s="27">
        <f t="shared" si="3336"/>
        <v>0</v>
      </c>
      <c r="AFZ125" s="27">
        <f t="shared" si="3337"/>
        <v>7</v>
      </c>
      <c r="AGA125" s="27">
        <f t="shared" si="3338"/>
        <v>7</v>
      </c>
      <c r="AGB125" s="27">
        <f t="shared" si="3339"/>
        <v>0</v>
      </c>
      <c r="AGC125" s="27">
        <f t="shared" si="3340"/>
        <v>7</v>
      </c>
      <c r="AGD125" s="27">
        <f t="shared" si="3341"/>
        <v>7</v>
      </c>
      <c r="AGE125" s="27">
        <f t="shared" si="3342"/>
        <v>4</v>
      </c>
      <c r="AGF125" s="27">
        <f t="shared" si="3343"/>
        <v>0</v>
      </c>
      <c r="AGG125" s="27">
        <f t="shared" si="3344"/>
        <v>0</v>
      </c>
      <c r="AGH125" s="27">
        <f t="shared" si="3345"/>
        <v>0</v>
      </c>
      <c r="AGI125" s="27">
        <f t="shared" si="3346"/>
        <v>7</v>
      </c>
      <c r="AGJ125" s="27">
        <f t="shared" si="3347"/>
        <v>6</v>
      </c>
      <c r="AGK125" s="27">
        <f t="shared" si="3348"/>
        <v>7</v>
      </c>
      <c r="AGL125" s="27">
        <f t="shared" si="3349"/>
        <v>4</v>
      </c>
      <c r="AGM125" s="27">
        <f t="shared" si="3350"/>
        <v>1</v>
      </c>
      <c r="AGN125" s="27">
        <f t="shared" si="3351"/>
        <v>0</v>
      </c>
      <c r="AGO125" s="27">
        <f t="shared" si="3352"/>
        <v>7</v>
      </c>
      <c r="AGP125" s="27">
        <f t="shared" si="3353"/>
        <v>3</v>
      </c>
      <c r="AGQ125" s="27">
        <f t="shared" si="3354"/>
        <v>0</v>
      </c>
      <c r="AGR125" s="27">
        <f t="shared" si="3355"/>
        <v>7</v>
      </c>
      <c r="AGS125" s="27">
        <f t="shared" si="3356"/>
        <v>0</v>
      </c>
      <c r="AGT125" s="27">
        <f t="shared" si="3357"/>
        <v>0</v>
      </c>
      <c r="AGU125" s="27">
        <f t="shared" si="3358"/>
        <v>7</v>
      </c>
      <c r="AGV125" s="27">
        <f t="shared" si="3359"/>
        <v>0</v>
      </c>
      <c r="AGW125" s="27">
        <f t="shared" si="3360"/>
        <v>0</v>
      </c>
      <c r="AGX125" s="27">
        <f t="shared" si="3361"/>
        <v>7</v>
      </c>
      <c r="AGY125" s="27">
        <f t="shared" si="3362"/>
        <v>0</v>
      </c>
      <c r="AGZ125" s="27">
        <f t="shared" si="3363"/>
        <v>0</v>
      </c>
      <c r="AHA125" s="27">
        <f t="shared" si="3364"/>
        <v>0</v>
      </c>
      <c r="AHB125" s="27">
        <f t="shared" si="3365"/>
        <v>0</v>
      </c>
      <c r="AHC125" s="27">
        <f t="shared" si="3366"/>
        <v>0</v>
      </c>
      <c r="AHD125" s="27">
        <f t="shared" si="3367"/>
        <v>0</v>
      </c>
      <c r="AHE125" s="27">
        <f t="shared" si="3368"/>
        <v>0</v>
      </c>
      <c r="AHF125" s="27">
        <f t="shared" si="3369"/>
        <v>0</v>
      </c>
      <c r="AHG125" s="27">
        <f t="shared" si="3370"/>
        <v>0</v>
      </c>
      <c r="AHH125" s="27">
        <f t="shared" si="3371"/>
        <v>0</v>
      </c>
      <c r="AHI125" s="27">
        <f t="shared" si="3372"/>
        <v>0</v>
      </c>
      <c r="AHJ125" s="27">
        <f t="shared" si="3373"/>
        <v>0</v>
      </c>
      <c r="AHK125" s="27">
        <f t="shared" si="3374"/>
        <v>0</v>
      </c>
      <c r="AHL125" s="27">
        <f t="shared" si="3375"/>
        <v>0</v>
      </c>
      <c r="AHM125" s="27">
        <f t="shared" si="3376"/>
        <v>0</v>
      </c>
      <c r="AHN125" s="27">
        <f t="shared" si="3377"/>
        <v>0</v>
      </c>
      <c r="AHO125" s="27">
        <f t="shared" si="3378"/>
        <v>0</v>
      </c>
      <c r="AHP125" s="27">
        <f t="shared" si="3379"/>
        <v>0</v>
      </c>
      <c r="AHQ125" s="27">
        <f t="shared" si="3380"/>
        <v>0</v>
      </c>
      <c r="AHR125" s="27">
        <f t="shared" si="3381"/>
        <v>0</v>
      </c>
      <c r="AHS125" s="27">
        <f t="shared" si="3382"/>
        <v>0</v>
      </c>
      <c r="AHT125" s="27">
        <f t="shared" si="3383"/>
        <v>0</v>
      </c>
      <c r="AHU125" s="27">
        <f t="shared" si="3384"/>
        <v>0</v>
      </c>
      <c r="AHV125" s="27">
        <f t="shared" si="3385"/>
        <v>0</v>
      </c>
      <c r="AHW125" s="27">
        <f t="shared" si="3386"/>
        <v>0</v>
      </c>
      <c r="AHX125" s="27">
        <f t="shared" si="3387"/>
        <v>0</v>
      </c>
      <c r="AHY125" s="27">
        <f t="shared" si="3388"/>
        <v>0</v>
      </c>
      <c r="AHZ125" s="27">
        <f t="shared" si="3389"/>
        <v>0</v>
      </c>
      <c r="AIA125" s="27">
        <f t="shared" si="3390"/>
        <v>0</v>
      </c>
      <c r="AIB125" s="27">
        <f t="shared" si="3391"/>
        <v>0</v>
      </c>
      <c r="AIC125" s="27">
        <f t="shared" si="3392"/>
        <v>0</v>
      </c>
      <c r="AID125" s="27">
        <f t="shared" si="3393"/>
        <v>0</v>
      </c>
      <c r="AIE125" s="27">
        <f t="shared" si="3394"/>
        <v>0</v>
      </c>
      <c r="AIF125" s="27">
        <f t="shared" si="3395"/>
        <v>0</v>
      </c>
      <c r="AIG125" s="27">
        <f t="shared" si="3396"/>
        <v>0</v>
      </c>
      <c r="AIH125" s="27">
        <f t="shared" si="3397"/>
        <v>0</v>
      </c>
      <c r="AII125" s="27">
        <f t="shared" si="3398"/>
        <v>0</v>
      </c>
      <c r="AIJ125" s="27">
        <f t="shared" si="3399"/>
        <v>0</v>
      </c>
      <c r="AIK125" s="27">
        <f t="shared" si="3400"/>
        <v>0</v>
      </c>
      <c r="AIL125" s="27">
        <f t="shared" si="3401"/>
        <v>0</v>
      </c>
      <c r="AIM125" s="27">
        <f t="shared" si="3402"/>
        <v>0</v>
      </c>
      <c r="AIN125" s="27">
        <f t="shared" si="3403"/>
        <v>0</v>
      </c>
      <c r="AIO125" s="27">
        <f t="shared" si="3404"/>
        <v>0</v>
      </c>
      <c r="AIP125" s="27">
        <f t="shared" si="3405"/>
        <v>0</v>
      </c>
      <c r="AIQ125" s="27">
        <f t="shared" si="3406"/>
        <v>0</v>
      </c>
      <c r="AIR125" s="27">
        <f t="shared" si="3407"/>
        <v>0</v>
      </c>
      <c r="AIT125" s="27">
        <v>1</v>
      </c>
      <c r="AIU125" s="27">
        <v>1</v>
      </c>
      <c r="AIV125" s="27">
        <v>1</v>
      </c>
      <c r="AIW125" s="27">
        <f t="shared" si="3408"/>
        <v>1</v>
      </c>
      <c r="AIX125" s="27">
        <f t="shared" si="3409"/>
        <v>0</v>
      </c>
      <c r="AIY125" s="27">
        <f t="shared" si="3410"/>
        <v>0</v>
      </c>
      <c r="AIZ125" s="27">
        <f t="shared" si="3411"/>
        <v>0</v>
      </c>
      <c r="AJA125" s="27">
        <f t="shared" si="3412"/>
        <v>0</v>
      </c>
      <c r="AJB125" s="27">
        <f t="shared" si="3413"/>
        <v>6.25E-2</v>
      </c>
      <c r="AJC125" s="27">
        <f t="shared" si="3414"/>
        <v>1</v>
      </c>
      <c r="AJD125" s="27">
        <f t="shared" si="3415"/>
        <v>0</v>
      </c>
      <c r="AJE125" s="27">
        <f t="shared" si="3416"/>
        <v>0.5</v>
      </c>
      <c r="AJF125" s="27">
        <f t="shared" si="3417"/>
        <v>1</v>
      </c>
      <c r="AJG125" s="27">
        <f t="shared" si="3418"/>
        <v>0</v>
      </c>
      <c r="AJH125" s="27">
        <f t="shared" si="3419"/>
        <v>0.5</v>
      </c>
      <c r="AJI125" s="27">
        <f t="shared" si="3420"/>
        <v>1</v>
      </c>
      <c r="AJJ125" s="27">
        <f t="shared" si="3421"/>
        <v>4</v>
      </c>
      <c r="AJK125" s="27">
        <f t="shared" si="3422"/>
        <v>0</v>
      </c>
      <c r="AJL125" s="27">
        <f t="shared" si="3423"/>
        <v>0</v>
      </c>
      <c r="AJM125" s="27">
        <f t="shared" si="3424"/>
        <v>0</v>
      </c>
      <c r="AJN125" s="27">
        <f t="shared" si="3425"/>
        <v>0.5</v>
      </c>
      <c r="AJO125" s="27">
        <f t="shared" si="3426"/>
        <v>16</v>
      </c>
      <c r="AJP125" s="27">
        <f t="shared" si="3427"/>
        <v>16</v>
      </c>
      <c r="AJQ125" s="27">
        <f t="shared" si="3428"/>
        <v>4</v>
      </c>
      <c r="AJR125" s="27">
        <f t="shared" si="3429"/>
        <v>8</v>
      </c>
      <c r="AJS125" s="27">
        <f t="shared" si="3430"/>
        <v>0</v>
      </c>
      <c r="AJT125" s="27">
        <f t="shared" si="3431"/>
        <v>4</v>
      </c>
      <c r="AJU125" s="27">
        <f t="shared" si="3432"/>
        <v>8</v>
      </c>
      <c r="AJV125" s="27">
        <f t="shared" si="3433"/>
        <v>0</v>
      </c>
      <c r="AJW125" s="27">
        <f t="shared" si="3434"/>
        <v>4</v>
      </c>
      <c r="AJX125" s="27">
        <f t="shared" si="3435"/>
        <v>0</v>
      </c>
      <c r="AJY125" s="27">
        <f t="shared" si="3436"/>
        <v>0</v>
      </c>
      <c r="AJZ125" s="27">
        <f t="shared" si="3437"/>
        <v>0.25</v>
      </c>
      <c r="AKA125" s="27">
        <f t="shared" si="3438"/>
        <v>0</v>
      </c>
      <c r="AKB125" s="27">
        <f t="shared" si="3439"/>
        <v>0</v>
      </c>
      <c r="AKC125" s="27">
        <f t="shared" si="3440"/>
        <v>0.25</v>
      </c>
      <c r="AKD125" s="27">
        <f t="shared" si="3441"/>
        <v>0</v>
      </c>
      <c r="AKE125" s="27">
        <f t="shared" si="3442"/>
        <v>0</v>
      </c>
      <c r="AKF125" s="27">
        <f t="shared" si="3443"/>
        <v>0</v>
      </c>
      <c r="AKG125" s="27">
        <f t="shared" si="3444"/>
        <v>0</v>
      </c>
      <c r="AKH125" s="27">
        <f t="shared" si="3445"/>
        <v>0</v>
      </c>
      <c r="AKI125" s="27">
        <f t="shared" si="3446"/>
        <v>0</v>
      </c>
      <c r="AKJ125" s="27">
        <f t="shared" si="3447"/>
        <v>0</v>
      </c>
      <c r="AKK125" s="27">
        <f t="shared" si="3448"/>
        <v>0</v>
      </c>
      <c r="AKL125" s="27">
        <f t="shared" si="3449"/>
        <v>0</v>
      </c>
      <c r="AKM125" s="27">
        <f t="shared" si="3450"/>
        <v>0</v>
      </c>
      <c r="AKN125" s="27">
        <f t="shared" si="3451"/>
        <v>0</v>
      </c>
      <c r="AKO125" s="27">
        <f t="shared" si="3452"/>
        <v>0</v>
      </c>
      <c r="AKP125" s="27">
        <f t="shared" si="3453"/>
        <v>0</v>
      </c>
      <c r="AKQ125" s="27">
        <f t="shared" si="3454"/>
        <v>0</v>
      </c>
      <c r="AKR125" s="27">
        <f t="shared" si="3455"/>
        <v>0</v>
      </c>
      <c r="AKS125" s="27">
        <f t="shared" si="3456"/>
        <v>0</v>
      </c>
      <c r="AKT125" s="27">
        <f t="shared" si="3457"/>
        <v>0</v>
      </c>
      <c r="AKU125" s="27">
        <f t="shared" si="3458"/>
        <v>0</v>
      </c>
      <c r="AKV125" s="27">
        <f t="shared" si="3459"/>
        <v>0</v>
      </c>
      <c r="AKW125" s="27">
        <f t="shared" si="3460"/>
        <v>0</v>
      </c>
      <c r="AKX125" s="27">
        <f t="shared" si="3461"/>
        <v>0</v>
      </c>
      <c r="AKY125" s="27">
        <f t="shared" si="3462"/>
        <v>0</v>
      </c>
      <c r="AKZ125" s="27">
        <f t="shared" si="3463"/>
        <v>0</v>
      </c>
      <c r="ALA125" s="27">
        <f t="shared" si="3464"/>
        <v>0</v>
      </c>
      <c r="ALB125" s="27">
        <f t="shared" si="3465"/>
        <v>0</v>
      </c>
      <c r="ALC125" s="27">
        <f t="shared" si="3466"/>
        <v>0</v>
      </c>
      <c r="ALD125" s="27">
        <f t="shared" si="3467"/>
        <v>0</v>
      </c>
      <c r="ALE125" s="27">
        <f t="shared" si="3468"/>
        <v>0</v>
      </c>
      <c r="ALF125" s="27">
        <f t="shared" si="3469"/>
        <v>0</v>
      </c>
      <c r="ALG125" s="27">
        <f t="shared" si="3470"/>
        <v>0</v>
      </c>
      <c r="ALH125" s="27">
        <f t="shared" si="3471"/>
        <v>0</v>
      </c>
      <c r="ALI125" s="27">
        <f t="shared" si="3472"/>
        <v>0</v>
      </c>
      <c r="ALJ125" s="27">
        <f t="shared" si="3473"/>
        <v>0</v>
      </c>
      <c r="ALK125" s="27">
        <f t="shared" si="3474"/>
        <v>0</v>
      </c>
      <c r="ALL125" s="27">
        <f t="shared" si="3475"/>
        <v>0</v>
      </c>
      <c r="ALM125" s="27">
        <f t="shared" si="3476"/>
        <v>0</v>
      </c>
      <c r="ALN125" s="27">
        <f t="shared" si="3477"/>
        <v>0</v>
      </c>
      <c r="ALO125" s="27">
        <f t="shared" si="3478"/>
        <v>0</v>
      </c>
      <c r="ALP125" s="27">
        <f t="shared" si="3479"/>
        <v>0</v>
      </c>
      <c r="ALQ125" s="27">
        <f t="shared" si="3480"/>
        <v>0</v>
      </c>
      <c r="ALR125" s="27">
        <f t="shared" si="3481"/>
        <v>0</v>
      </c>
      <c r="ALS125" s="27">
        <f t="shared" si="3482"/>
        <v>0</v>
      </c>
      <c r="ALT125" s="27">
        <f t="shared" si="3483"/>
        <v>0</v>
      </c>
      <c r="ALU125" s="27">
        <f t="shared" si="3484"/>
        <v>0</v>
      </c>
      <c r="ALV125" s="27">
        <f t="shared" si="3485"/>
        <v>0</v>
      </c>
      <c r="ALW125" s="27">
        <f t="shared" si="3486"/>
        <v>0</v>
      </c>
      <c r="AMK125" s="28">
        <v>1674</v>
      </c>
      <c r="AML125" s="28">
        <f t="shared" si="3487"/>
        <v>1674</v>
      </c>
      <c r="AMN125" s="28">
        <v>1877</v>
      </c>
      <c r="AMO125" s="27" t="str">
        <f t="shared" si="3488"/>
        <v>1862</v>
      </c>
      <c r="AMP125" s="27" t="str">
        <f t="shared" si="3489"/>
        <v>1851</v>
      </c>
      <c r="AMQ125" s="27" t="str">
        <f t="shared" si="3490"/>
        <v>1836</v>
      </c>
      <c r="AMR125" s="27" t="str">
        <f t="shared" si="3491"/>
        <v>1857</v>
      </c>
      <c r="AMS125" s="27" t="str">
        <f t="shared" si="3492"/>
        <v>1857</v>
      </c>
      <c r="AMT125" s="27" t="str">
        <f t="shared" si="3493"/>
        <v>1857</v>
      </c>
      <c r="AMU125" s="27" t="str">
        <f t="shared" si="3494"/>
        <v>1857</v>
      </c>
      <c r="AMV125" s="27" t="str">
        <f t="shared" si="3495"/>
        <v>1857</v>
      </c>
      <c r="AMW125" s="27" t="str">
        <f t="shared" si="3496"/>
        <v>1830</v>
      </c>
      <c r="AMX125" s="27" t="str">
        <f t="shared" si="3497"/>
        <v>1822</v>
      </c>
      <c r="AMY125" s="27" t="str">
        <f t="shared" si="3498"/>
        <v>1822</v>
      </c>
      <c r="AMZ125" s="27" t="str">
        <f t="shared" si="3499"/>
        <v>1803</v>
      </c>
      <c r="ANA125" s="27" t="str">
        <f t="shared" si="3500"/>
        <v>1791</v>
      </c>
      <c r="ANB125" s="27" t="str">
        <f t="shared" si="3501"/>
        <v>1791</v>
      </c>
      <c r="ANC125" s="27" t="str">
        <f t="shared" si="3502"/>
        <v>1776</v>
      </c>
      <c r="AND125" s="27" t="str">
        <f t="shared" si="3503"/>
        <v>1795</v>
      </c>
      <c r="ANE125" s="27" t="str">
        <f t="shared" si="3504"/>
        <v>1788</v>
      </c>
      <c r="ANF125" s="27" t="str">
        <f t="shared" si="3505"/>
        <v>1788</v>
      </c>
      <c r="ANG125" s="27" t="str">
        <f t="shared" si="3506"/>
        <v>1788</v>
      </c>
      <c r="ANH125" s="27" t="str">
        <f t="shared" si="3507"/>
        <v>1788</v>
      </c>
      <c r="ANI125" s="27" t="str">
        <f t="shared" si="3508"/>
        <v>1767</v>
      </c>
      <c r="ANJ125" s="27" t="str">
        <f t="shared" si="3509"/>
        <v>1764</v>
      </c>
      <c r="ANK125" s="27" t="str">
        <f t="shared" si="3510"/>
        <v>1746</v>
      </c>
      <c r="ANL125" s="27" t="str">
        <f t="shared" si="3511"/>
        <v>1727</v>
      </c>
      <c r="ANM125" s="27" t="str">
        <f t="shared" si="3512"/>
        <v>1722</v>
      </c>
      <c r="ANN125" s="27" t="str">
        <f t="shared" si="3513"/>
        <v>1722</v>
      </c>
      <c r="ANO125" s="27" t="str">
        <f t="shared" si="3514"/>
        <v>1707</v>
      </c>
      <c r="ANP125" s="27" t="str">
        <f t="shared" si="3515"/>
        <v>1700</v>
      </c>
      <c r="ANQ125" s="27" t="str">
        <f t="shared" si="3516"/>
        <v>1700</v>
      </c>
      <c r="ANR125" s="27" t="str">
        <f t="shared" si="3517"/>
        <v>1687</v>
      </c>
      <c r="ANS125" s="27" t="str">
        <f t="shared" si="3518"/>
        <v>1687</v>
      </c>
      <c r="ANT125" s="27" t="str">
        <f t="shared" si="3519"/>
        <v>1687</v>
      </c>
      <c r="ANU125" s="27" t="str">
        <f t="shared" si="3520"/>
        <v>1678</v>
      </c>
      <c r="ANV125" s="27" t="str">
        <f t="shared" si="3521"/>
        <v>1678</v>
      </c>
      <c r="ANW125" s="27" t="str">
        <f t="shared" si="3522"/>
        <v>1678</v>
      </c>
      <c r="ANX125" s="27" t="str">
        <f t="shared" si="3523"/>
        <v>1674</v>
      </c>
      <c r="ANY125" s="27" t="str">
        <f t="shared" si="3524"/>
        <v>1674</v>
      </c>
      <c r="ANZ125" s="27" t="str">
        <f t="shared" si="3525"/>
        <v>1674</v>
      </c>
      <c r="AOA125" s="27" t="str">
        <f t="shared" si="3526"/>
        <v>1674</v>
      </c>
      <c r="AOB125" s="27" t="str">
        <f t="shared" si="3527"/>
        <v>1674</v>
      </c>
      <c r="AOC125" s="27" t="str">
        <f t="shared" si="3528"/>
        <v>1674</v>
      </c>
      <c r="AOD125" s="27" t="str">
        <f t="shared" si="3529"/>
        <v>1674</v>
      </c>
      <c r="AOE125" s="27" t="str">
        <f t="shared" si="3530"/>
        <v>1674</v>
      </c>
      <c r="AOF125" s="27" t="str">
        <f t="shared" si="3531"/>
        <v>1674</v>
      </c>
      <c r="AOG125" s="27" t="str">
        <f t="shared" si="3532"/>
        <v>1674</v>
      </c>
      <c r="AOH125" s="27" t="str">
        <f t="shared" si="3533"/>
        <v>1674</v>
      </c>
      <c r="AOI125" s="27" t="str">
        <f t="shared" si="3534"/>
        <v>1674</v>
      </c>
      <c r="AOJ125" s="27" t="str">
        <f t="shared" si="3535"/>
        <v>1674</v>
      </c>
      <c r="AOK125" s="27" t="str">
        <f t="shared" si="3536"/>
        <v>1674</v>
      </c>
      <c r="AOL125" s="27" t="str">
        <f t="shared" si="3537"/>
        <v>1674</v>
      </c>
      <c r="AOM125" s="27" t="str">
        <f t="shared" si="3538"/>
        <v>1674</v>
      </c>
      <c r="AON125" s="27" t="str">
        <f t="shared" si="3539"/>
        <v>1674</v>
      </c>
      <c r="AOO125" s="27" t="str">
        <f t="shared" si="3540"/>
        <v>1674</v>
      </c>
      <c r="AOP125" s="27" t="str">
        <f t="shared" si="3541"/>
        <v>1674</v>
      </c>
      <c r="AOQ125" s="27" t="str">
        <f t="shared" si="3542"/>
        <v>1674</v>
      </c>
      <c r="AOR125" s="27" t="str">
        <f t="shared" si="3543"/>
        <v>1674</v>
      </c>
      <c r="AOS125" s="27" t="str">
        <f t="shared" si="3544"/>
        <v>1674</v>
      </c>
      <c r="AOT125" s="27" t="str">
        <f t="shared" si="3545"/>
        <v>1674</v>
      </c>
      <c r="AOU125" s="27" t="str">
        <f t="shared" si="3546"/>
        <v>1674</v>
      </c>
      <c r="AOV125" s="27" t="str">
        <f t="shared" si="3547"/>
        <v>1674</v>
      </c>
      <c r="AOW125" s="27" t="str">
        <f t="shared" si="3548"/>
        <v>1674</v>
      </c>
      <c r="AOX125" s="27" t="str">
        <f t="shared" si="3549"/>
        <v>1674</v>
      </c>
      <c r="AOY125" s="27" t="str">
        <f t="shared" si="3550"/>
        <v>1674</v>
      </c>
      <c r="AOZ125" s="27" t="str">
        <f t="shared" si="3551"/>
        <v>1674</v>
      </c>
      <c r="APA125" s="27" t="str">
        <f t="shared" si="3552"/>
        <v>1674</v>
      </c>
      <c r="APB125" s="27" t="str">
        <f t="shared" si="3553"/>
        <v>1674</v>
      </c>
      <c r="APC125" s="27" t="str">
        <f t="shared" si="3554"/>
        <v>1674</v>
      </c>
      <c r="APD125" s="27" t="str">
        <f t="shared" si="3555"/>
        <v>1674</v>
      </c>
      <c r="APE125" s="27" t="str">
        <f t="shared" si="3556"/>
        <v>1674</v>
      </c>
      <c r="APF125" s="27" t="str">
        <f t="shared" si="3557"/>
        <v>1674</v>
      </c>
      <c r="APG125" s="27" t="str">
        <f t="shared" si="3558"/>
        <v>1674</v>
      </c>
      <c r="APH125" s="27" t="str">
        <f t="shared" si="3559"/>
        <v>1674</v>
      </c>
      <c r="API125" s="27" t="str">
        <f t="shared" si="3560"/>
        <v>1674</v>
      </c>
      <c r="APJ125" s="27" t="str">
        <f t="shared" si="3561"/>
        <v>1674</v>
      </c>
      <c r="APK125" s="27" t="str">
        <f t="shared" si="3562"/>
        <v>1674</v>
      </c>
      <c r="APL125" s="27" t="str">
        <f t="shared" si="3563"/>
        <v>1674</v>
      </c>
      <c r="APM125" s="27" t="str">
        <f t="shared" si="3564"/>
        <v>1674</v>
      </c>
      <c r="APN125" s="27" t="str">
        <f t="shared" si="3565"/>
        <v>1674</v>
      </c>
      <c r="APO125" s="27" t="str">
        <f t="shared" si="3566"/>
        <v>1674</v>
      </c>
      <c r="APP125" s="27" t="str">
        <f t="shared" si="3567"/>
        <v>1674</v>
      </c>
      <c r="APQ125" s="27" t="str">
        <f t="shared" si="3568"/>
        <v>1674</v>
      </c>
      <c r="APR125" s="27" t="str">
        <f t="shared" si="3569"/>
        <v>1674</v>
      </c>
    </row>
    <row r="126" spans="1:1011 1025:1110" x14ac:dyDescent="0.35">
      <c r="A126" s="27">
        <v>33</v>
      </c>
      <c r="B126" s="85" t="s">
        <v>119</v>
      </c>
      <c r="C126" s="91">
        <f>VLOOKUP(A126, Rankings!$A$2:$AN$129, 40, FALSE)</f>
        <v>124</v>
      </c>
      <c r="D126" s="23" t="s">
        <v>375</v>
      </c>
      <c r="I126" s="29">
        <f t="shared" si="2678"/>
        <v>12.5</v>
      </c>
      <c r="L126" s="27" t="s">
        <v>2167</v>
      </c>
      <c r="M126" s="27" t="s">
        <v>2407</v>
      </c>
      <c r="N126" s="27" t="s">
        <v>2704</v>
      </c>
      <c r="O126" s="27" t="s">
        <v>24</v>
      </c>
      <c r="P126" s="27" t="s">
        <v>3121</v>
      </c>
      <c r="Q126" s="27" t="s">
        <v>24</v>
      </c>
      <c r="R126" s="27" t="s">
        <v>24</v>
      </c>
      <c r="S126" s="27" t="s">
        <v>24</v>
      </c>
      <c r="T126" s="27" t="s">
        <v>3700</v>
      </c>
      <c r="U126" s="27" t="s">
        <v>24</v>
      </c>
      <c r="V126" s="27" t="s">
        <v>24</v>
      </c>
      <c r="W126" s="27" t="s">
        <v>4083</v>
      </c>
      <c r="X126" s="27" t="s">
        <v>24</v>
      </c>
      <c r="Y126" s="27" t="s">
        <v>24</v>
      </c>
      <c r="Z126" s="27" t="s">
        <v>4458</v>
      </c>
      <c r="AA126" s="27" t="s">
        <v>24</v>
      </c>
      <c r="AB126" s="27" t="s">
        <v>24</v>
      </c>
      <c r="AC126" s="27" t="s">
        <v>24</v>
      </c>
      <c r="AD126" s="27" t="s">
        <v>24</v>
      </c>
      <c r="AE126" s="27" t="s">
        <v>24</v>
      </c>
      <c r="AF126" s="27" t="s">
        <v>5077</v>
      </c>
      <c r="AG126" s="27" t="s">
        <v>24</v>
      </c>
      <c r="AH126" s="27" t="s">
        <v>24</v>
      </c>
      <c r="AI126" s="27" t="s">
        <v>5457</v>
      </c>
      <c r="AJ126" s="27" t="s">
        <v>24</v>
      </c>
      <c r="AK126" s="27" t="s">
        <v>24</v>
      </c>
      <c r="AL126" s="27" t="s">
        <v>5624</v>
      </c>
      <c r="AM126" s="27" t="s">
        <v>24</v>
      </c>
      <c r="AN126" s="27" t="s">
        <v>24</v>
      </c>
      <c r="AO126" s="27" t="s">
        <v>6005</v>
      </c>
      <c r="AP126" s="27" t="s">
        <v>24</v>
      </c>
      <c r="AQ126" s="27" t="s">
        <v>24</v>
      </c>
      <c r="AR126" s="27" t="s">
        <v>6288</v>
      </c>
      <c r="AS126" s="27" t="s">
        <v>24</v>
      </c>
      <c r="AT126" s="27" t="s">
        <v>24</v>
      </c>
      <c r="AU126" s="27" t="s">
        <v>6598</v>
      </c>
      <c r="AV126" s="27" t="s">
        <v>24</v>
      </c>
      <c r="AW126" s="27" t="s">
        <v>24</v>
      </c>
      <c r="AX126" s="27" t="s">
        <v>24</v>
      </c>
      <c r="AY126" s="27" t="s">
        <v>24</v>
      </c>
      <c r="AZ126" s="27" t="s">
        <v>24</v>
      </c>
      <c r="BA126" s="27" t="s">
        <v>24</v>
      </c>
      <c r="BB126" s="27" t="s">
        <v>24</v>
      </c>
      <c r="BC126" s="27" t="s">
        <v>24</v>
      </c>
      <c r="BD126" s="27" t="s">
        <v>24</v>
      </c>
      <c r="BE126" s="27" t="s">
        <v>24</v>
      </c>
      <c r="BF126" s="27" t="s">
        <v>24</v>
      </c>
      <c r="BG126" s="27" t="s">
        <v>24</v>
      </c>
      <c r="BH126" s="27" t="s">
        <v>24</v>
      </c>
      <c r="BI126" s="27" t="s">
        <v>24</v>
      </c>
      <c r="BJ126" s="27" t="s">
        <v>24</v>
      </c>
      <c r="BK126" s="27" t="s">
        <v>24</v>
      </c>
      <c r="BL126" s="27" t="s">
        <v>24</v>
      </c>
      <c r="BM126" s="27" t="s">
        <v>24</v>
      </c>
      <c r="BN126" s="27" t="s">
        <v>24</v>
      </c>
      <c r="BO126" s="27" t="s">
        <v>24</v>
      </c>
      <c r="BP126" s="27" t="s">
        <v>24</v>
      </c>
      <c r="BQ126" s="27" t="s">
        <v>24</v>
      </c>
      <c r="BR126" s="27" t="s">
        <v>24</v>
      </c>
      <c r="BS126" s="27" t="s">
        <v>24</v>
      </c>
      <c r="BT126" s="27" t="s">
        <v>24</v>
      </c>
      <c r="BU126" s="27" t="s">
        <v>24</v>
      </c>
      <c r="BV126" s="27" t="s">
        <v>24</v>
      </c>
      <c r="BW126" s="27" t="s">
        <v>24</v>
      </c>
      <c r="BX126" s="27" t="s">
        <v>24</v>
      </c>
      <c r="BY126" s="27" t="s">
        <v>24</v>
      </c>
      <c r="BZ126" s="27" t="s">
        <v>24</v>
      </c>
      <c r="CA126" s="27" t="s">
        <v>24</v>
      </c>
      <c r="CB126" s="27" t="s">
        <v>24</v>
      </c>
      <c r="CC126" s="27" t="s">
        <v>24</v>
      </c>
      <c r="CD126" s="27" t="s">
        <v>24</v>
      </c>
      <c r="CE126" s="27" t="s">
        <v>24</v>
      </c>
      <c r="CF126" s="27" t="s">
        <v>24</v>
      </c>
      <c r="CG126" s="27" t="s">
        <v>24</v>
      </c>
      <c r="CH126" s="27" t="s">
        <v>24</v>
      </c>
      <c r="CI126" s="27" t="s">
        <v>24</v>
      </c>
      <c r="CJ126" s="27" t="s">
        <v>24</v>
      </c>
      <c r="CK126" s="27" t="s">
        <v>24</v>
      </c>
      <c r="CL126" s="27" t="s">
        <v>24</v>
      </c>
      <c r="CM126" s="27" t="s">
        <v>24</v>
      </c>
      <c r="CN126" s="27" t="s">
        <v>24</v>
      </c>
      <c r="CO126" s="27" t="s">
        <v>24</v>
      </c>
      <c r="CQ126" s="28">
        <f t="shared" si="2679"/>
        <v>0</v>
      </c>
      <c r="CR126" s="28">
        <f t="shared" si="2680"/>
        <v>5</v>
      </c>
      <c r="CS126" s="28">
        <f t="shared" si="2681"/>
        <v>1</v>
      </c>
      <c r="CT126" s="28">
        <f t="shared" si="2682"/>
        <v>6</v>
      </c>
      <c r="CU126" s="28">
        <f t="shared" si="2683"/>
        <v>0</v>
      </c>
      <c r="CV126" s="28">
        <f t="shared" si="2684"/>
        <v>5</v>
      </c>
      <c r="CW126" s="28">
        <f t="shared" si="2685"/>
        <v>1</v>
      </c>
      <c r="CX126" s="28">
        <f t="shared" si="2686"/>
        <v>3</v>
      </c>
      <c r="CY126" s="28">
        <f t="shared" si="2687"/>
        <v>0</v>
      </c>
      <c r="CZ126" s="28">
        <f t="shared" si="2688"/>
        <v>0</v>
      </c>
      <c r="DA126" s="28">
        <f t="shared" si="2689"/>
        <v>0</v>
      </c>
      <c r="DB126" s="28">
        <f t="shared" si="2690"/>
        <v>0</v>
      </c>
      <c r="DC126" s="28">
        <f t="shared" si="2691"/>
        <v>0</v>
      </c>
      <c r="DD126" s="28">
        <f t="shared" si="2692"/>
        <v>0</v>
      </c>
      <c r="DE126" s="28">
        <f t="shared" si="2693"/>
        <v>0</v>
      </c>
      <c r="DF126" s="28">
        <f t="shared" si="2694"/>
        <v>1</v>
      </c>
      <c r="DG126" s="28">
        <f t="shared" si="2695"/>
        <v>0</v>
      </c>
      <c r="DH126" s="28">
        <f t="shared" si="2696"/>
        <v>0</v>
      </c>
      <c r="DI126" s="28">
        <f t="shared" si="2697"/>
        <v>0</v>
      </c>
      <c r="DJ126" s="28">
        <f t="shared" si="2698"/>
        <v>0</v>
      </c>
      <c r="DK126" s="28">
        <f t="shared" si="2699"/>
        <v>0</v>
      </c>
      <c r="DL126" s="28">
        <f t="shared" si="2700"/>
        <v>0</v>
      </c>
      <c r="DM126" s="28">
        <f t="shared" si="2701"/>
        <v>0</v>
      </c>
      <c r="DN126" s="28">
        <f t="shared" si="2702"/>
        <v>0</v>
      </c>
      <c r="DO126" s="28">
        <f t="shared" si="2703"/>
        <v>0</v>
      </c>
      <c r="DP126" s="28">
        <f t="shared" si="2704"/>
        <v>1</v>
      </c>
      <c r="DR126">
        <f t="shared" si="2705"/>
        <v>2</v>
      </c>
      <c r="DS126">
        <f t="shared" si="2706"/>
        <v>2</v>
      </c>
      <c r="DT126">
        <f t="shared" si="2707"/>
        <v>4</v>
      </c>
      <c r="DU126">
        <f t="shared" si="2708"/>
        <v>0</v>
      </c>
      <c r="DV126">
        <f t="shared" si="2709"/>
        <v>12</v>
      </c>
      <c r="DW126">
        <f t="shared" si="2710"/>
        <v>0</v>
      </c>
      <c r="DX126">
        <f t="shared" si="2711"/>
        <v>0</v>
      </c>
      <c r="DY126">
        <f t="shared" si="2712"/>
        <v>0</v>
      </c>
      <c r="DZ126">
        <f t="shared" si="2713"/>
        <v>4</v>
      </c>
      <c r="EA126">
        <f t="shared" si="2714"/>
        <v>0</v>
      </c>
      <c r="EB126">
        <f t="shared" si="2715"/>
        <v>0</v>
      </c>
      <c r="EC126">
        <f t="shared" si="2716"/>
        <v>2</v>
      </c>
      <c r="ED126">
        <f t="shared" si="2717"/>
        <v>0</v>
      </c>
      <c r="EE126">
        <f t="shared" si="2718"/>
        <v>0</v>
      </c>
      <c r="EF126">
        <f t="shared" si="2719"/>
        <v>2</v>
      </c>
      <c r="EG126">
        <f t="shared" si="2720"/>
        <v>0</v>
      </c>
      <c r="EH126">
        <f t="shared" si="2721"/>
        <v>0</v>
      </c>
      <c r="EI126">
        <f t="shared" si="2722"/>
        <v>0</v>
      </c>
      <c r="EJ126">
        <f t="shared" si="2723"/>
        <v>0</v>
      </c>
      <c r="EK126">
        <f t="shared" si="2724"/>
        <v>0</v>
      </c>
      <c r="EL126">
        <f t="shared" si="2725"/>
        <v>4</v>
      </c>
      <c r="EM126">
        <f t="shared" si="2726"/>
        <v>0</v>
      </c>
      <c r="EN126">
        <f t="shared" si="2727"/>
        <v>0</v>
      </c>
      <c r="EO126">
        <f t="shared" si="2728"/>
        <v>4</v>
      </c>
      <c r="EP126">
        <f t="shared" si="2729"/>
        <v>0</v>
      </c>
      <c r="EQ126">
        <f t="shared" si="2730"/>
        <v>0</v>
      </c>
      <c r="ER126">
        <f t="shared" si="2731"/>
        <v>3</v>
      </c>
      <c r="ES126">
        <f t="shared" si="2732"/>
        <v>0</v>
      </c>
      <c r="ET126">
        <f t="shared" si="2733"/>
        <v>0</v>
      </c>
      <c r="EU126">
        <f t="shared" si="2734"/>
        <v>4</v>
      </c>
      <c r="EV126">
        <f t="shared" si="2735"/>
        <v>0</v>
      </c>
      <c r="EW126">
        <f t="shared" si="2736"/>
        <v>0</v>
      </c>
      <c r="EX126">
        <f t="shared" si="2737"/>
        <v>4</v>
      </c>
      <c r="EY126">
        <f t="shared" si="2738"/>
        <v>0</v>
      </c>
      <c r="EZ126">
        <f t="shared" si="2739"/>
        <v>0</v>
      </c>
      <c r="FA126">
        <f t="shared" si="2740"/>
        <v>2</v>
      </c>
      <c r="FB126">
        <f t="shared" si="2741"/>
        <v>0</v>
      </c>
      <c r="FC126">
        <f t="shared" si="2742"/>
        <v>0</v>
      </c>
      <c r="FD126">
        <f t="shared" si="2743"/>
        <v>0</v>
      </c>
      <c r="FE126">
        <f t="shared" si="2744"/>
        <v>0</v>
      </c>
      <c r="FF126">
        <f t="shared" si="2745"/>
        <v>0</v>
      </c>
      <c r="FG126">
        <f t="shared" si="2746"/>
        <v>0</v>
      </c>
      <c r="FH126">
        <f t="shared" si="2747"/>
        <v>0</v>
      </c>
      <c r="FI126">
        <f t="shared" si="2748"/>
        <v>0</v>
      </c>
      <c r="FJ126">
        <f t="shared" si="2749"/>
        <v>0</v>
      </c>
      <c r="FK126">
        <f t="shared" si="2750"/>
        <v>0</v>
      </c>
      <c r="FL126">
        <f t="shared" si="2751"/>
        <v>0</v>
      </c>
      <c r="FM126">
        <f t="shared" si="2752"/>
        <v>0</v>
      </c>
      <c r="FN126">
        <f t="shared" si="2753"/>
        <v>0</v>
      </c>
      <c r="FO126">
        <f t="shared" si="2754"/>
        <v>0</v>
      </c>
      <c r="FP126">
        <f t="shared" si="2755"/>
        <v>0</v>
      </c>
      <c r="FQ126">
        <f t="shared" si="2756"/>
        <v>0</v>
      </c>
      <c r="FR126">
        <f t="shared" si="2757"/>
        <v>0</v>
      </c>
      <c r="FS126">
        <f t="shared" si="2758"/>
        <v>0</v>
      </c>
      <c r="FT126">
        <f t="shared" si="2759"/>
        <v>0</v>
      </c>
      <c r="FU126">
        <f t="shared" si="2760"/>
        <v>0</v>
      </c>
      <c r="FV126">
        <f t="shared" si="2761"/>
        <v>0</v>
      </c>
      <c r="FW126">
        <f t="shared" si="2762"/>
        <v>0</v>
      </c>
      <c r="FX126">
        <f t="shared" si="2763"/>
        <v>0</v>
      </c>
      <c r="FY126">
        <f t="shared" si="2764"/>
        <v>0</v>
      </c>
      <c r="FZ126">
        <f t="shared" si="2765"/>
        <v>0</v>
      </c>
      <c r="GA126">
        <f t="shared" si="2766"/>
        <v>0</v>
      </c>
      <c r="GB126">
        <f t="shared" si="2767"/>
        <v>0</v>
      </c>
      <c r="GC126">
        <f t="shared" si="2768"/>
        <v>0</v>
      </c>
      <c r="GD126">
        <f t="shared" si="2769"/>
        <v>0</v>
      </c>
      <c r="GE126">
        <f t="shared" si="2770"/>
        <v>0</v>
      </c>
      <c r="GF126">
        <f t="shared" si="2771"/>
        <v>0</v>
      </c>
      <c r="GG126">
        <f t="shared" si="2772"/>
        <v>0</v>
      </c>
      <c r="GH126">
        <f t="shared" si="2773"/>
        <v>0</v>
      </c>
      <c r="GI126">
        <f t="shared" si="2774"/>
        <v>0</v>
      </c>
      <c r="GJ126">
        <f t="shared" si="2775"/>
        <v>0</v>
      </c>
      <c r="GK126">
        <f t="shared" si="2776"/>
        <v>0</v>
      </c>
      <c r="GL126">
        <f t="shared" si="2777"/>
        <v>0</v>
      </c>
      <c r="GM126">
        <f t="shared" si="2778"/>
        <v>0</v>
      </c>
      <c r="GN126">
        <f t="shared" si="2779"/>
        <v>0</v>
      </c>
      <c r="GO126">
        <f t="shared" si="2780"/>
        <v>0</v>
      </c>
      <c r="GP126">
        <f t="shared" si="2781"/>
        <v>0</v>
      </c>
      <c r="GQ126">
        <f t="shared" si="2782"/>
        <v>0</v>
      </c>
      <c r="GR126">
        <f t="shared" si="2783"/>
        <v>0</v>
      </c>
      <c r="GS126">
        <f t="shared" si="2784"/>
        <v>0</v>
      </c>
      <c r="GT126">
        <f t="shared" si="2785"/>
        <v>0</v>
      </c>
      <c r="GU126">
        <f t="shared" si="2786"/>
        <v>0</v>
      </c>
      <c r="GW126" s="28">
        <f t="shared" si="2787"/>
        <v>5.9686959400051967</v>
      </c>
      <c r="GX126" s="28">
        <f t="shared" si="2788"/>
        <v>0</v>
      </c>
      <c r="GY126" s="28">
        <f t="shared" si="2789"/>
        <v>0.57377818445367612</v>
      </c>
      <c r="GZ126" s="28">
        <f t="shared" si="2790"/>
        <v>0</v>
      </c>
      <c r="HA126" s="28">
        <f t="shared" si="2791"/>
        <v>0</v>
      </c>
      <c r="HB126" s="28">
        <f t="shared" si="2792"/>
        <v>6.2555850322320348</v>
      </c>
      <c r="HC126" s="28">
        <f t="shared" si="2793"/>
        <v>0.50366116541966421</v>
      </c>
      <c r="HE126">
        <f>IFERROR(VLOOKUP(_xlfn.NUMBERVALUE(MID(L126, SEARCH("!", L126)+1, SEARCH("+", L126)-SEARCH("!", L126)-1)), Rankings!$A$2:$BK$129, 63, FALSE),0)</f>
        <v>0.44074302529024001</v>
      </c>
      <c r="HF126">
        <f>IFERROR(VLOOKUP(_xlfn.NUMBERVALUE(MID(M126, SEARCH("!", M126)+1, SEARCH("+", M126)-SEARCH("!", M126)-1)), Rankings!$A$2:$BK$129, 63, FALSE),0)</f>
        <v>0.61642495585460211</v>
      </c>
      <c r="HG126">
        <f>IFERROR(VLOOKUP(_xlfn.NUMBERVALUE(MID(N126, SEARCH("!", N126)+1, SEARCH("+", N126)-SEARCH("!", N126)-1)), Rankings!$A$2:$BK$129, 63, FALSE),0)</f>
        <v>0.54003685840701343</v>
      </c>
      <c r="HH126">
        <f>IFERROR(VLOOKUP(_xlfn.NUMBERVALUE(MID(O126, SEARCH("!", O126)+1, SEARCH("+", O126)-SEARCH("!", O126)-1)), Rankings!$A$2:$BK$129, 63, FALSE),0)</f>
        <v>0</v>
      </c>
      <c r="HI126">
        <f>IFERROR(VLOOKUP(_xlfn.NUMBERVALUE(MID(P126, SEARCH("!", P126)+1, SEARCH("+", P126)-SEARCH("!", P126)-1)), Rankings!$A$2:$BK$129, 63, FALSE),0)</f>
        <v>0.57377818445367612</v>
      </c>
      <c r="HJ126">
        <f>IFERROR(VLOOKUP(_xlfn.NUMBERVALUE(MID(Q126, SEARCH("!", Q126)+1, SEARCH("+", Q126)-SEARCH("!", Q126)-1)), Rankings!$A$2:$BK$129, 63, FALSE),0)</f>
        <v>0</v>
      </c>
      <c r="HK126">
        <f>IFERROR(VLOOKUP(_xlfn.NUMBERVALUE(MID(R126, SEARCH("!", R126)+1, SEARCH("+", R126)-SEARCH("!", R126)-1)), Rankings!$A$2:$BK$129, 63, FALSE),0)</f>
        <v>0</v>
      </c>
      <c r="HL126">
        <f>IFERROR(VLOOKUP(_xlfn.NUMBERVALUE(MID(S126, SEARCH("!", S126)+1, SEARCH("+", S126)-SEARCH("!", S126)-1)), Rankings!$A$2:$BK$129, 63, FALSE),0)</f>
        <v>0</v>
      </c>
      <c r="HM126">
        <f>IFERROR(VLOOKUP(_xlfn.NUMBERVALUE(MID(T126, SEARCH("!", T126)+1, SEARCH("+", T126)-SEARCH("!", T126)-1)), Rankings!$A$2:$BK$129, 63, FALSE),0)</f>
        <v>0.74960199886355039</v>
      </c>
      <c r="HN126">
        <f>IFERROR(VLOOKUP(_xlfn.NUMBERVALUE(MID(U126, SEARCH("!", U126)+1, SEARCH("+", U126)-SEARCH("!", U126)-1)), Rankings!$A$2:$BK$129, 63, FALSE),0)</f>
        <v>0</v>
      </c>
      <c r="HO126">
        <f>IFERROR(VLOOKUP(_xlfn.NUMBERVALUE(MID(V126, SEARCH("!", V126)+1, SEARCH("+", V126)-SEARCH("!", V126)-1)), Rankings!$A$2:$BK$129, 63, FALSE),0)</f>
        <v>0</v>
      </c>
      <c r="HP126">
        <f>IFERROR(VLOOKUP(_xlfn.NUMBERVALUE(MID(W126, SEARCH("!", W126)+1, SEARCH("+", W126)-SEARCH("!", W126)-1)), Rankings!$A$2:$BK$129, 63, FALSE),0)</f>
        <v>0.50538157943897521</v>
      </c>
      <c r="HQ126">
        <f>IFERROR(VLOOKUP(_xlfn.NUMBERVALUE(MID(X126, SEARCH("!", X126)+1, SEARCH("+", X126)-SEARCH("!", X126)-1)), Rankings!$A$2:$BK$129, 63, FALSE),0)</f>
        <v>0</v>
      </c>
      <c r="HR126">
        <f>IFERROR(VLOOKUP(_xlfn.NUMBERVALUE(MID(Y126, SEARCH("!", Y126)+1, SEARCH("+", Y126)-SEARCH("!", Y126)-1)), Rankings!$A$2:$BK$129, 63, FALSE),0)</f>
        <v>0</v>
      </c>
      <c r="HS126">
        <f>IFERROR(VLOOKUP(_xlfn.NUMBERVALUE(MID(Z126, SEARCH("!", Z126)+1, SEARCH("+", Z126)-SEARCH("!", Z126)-1)), Rankings!$A$2:$BK$129, 63, FALSE),0)</f>
        <v>0.45152993003332942</v>
      </c>
      <c r="HT126">
        <f>IFERROR(VLOOKUP(_xlfn.NUMBERVALUE(MID(AA126, SEARCH("!", AA126)+1, SEARCH("+", AA126)-SEARCH("!", AA126)-1)), Rankings!$A$2:$BK$129, 63, FALSE),0)</f>
        <v>0</v>
      </c>
      <c r="HU126">
        <f>IFERROR(VLOOKUP(_xlfn.NUMBERVALUE(MID(AB126, SEARCH("!", AB126)+1, SEARCH("+", AB126)-SEARCH("!", AB126)-1)), Rankings!$A$2:$BK$129, 63, FALSE),0)</f>
        <v>0</v>
      </c>
      <c r="HV126">
        <f>IFERROR(VLOOKUP(_xlfn.NUMBERVALUE(MID(AC126, SEARCH("!", AC126)+1, SEARCH("+", AC126)-SEARCH("!", AC126)-1)), Rankings!$A$2:$BK$129, 63, FALSE),0)</f>
        <v>0</v>
      </c>
      <c r="HW126">
        <f>IFERROR(VLOOKUP(_xlfn.NUMBERVALUE(MID(AD126, SEARCH("!", AD126)+1, SEARCH("+", AD126)-SEARCH("!", AD126)-1)), Rankings!$A$2:$BK$129, 63, FALSE),0)</f>
        <v>0</v>
      </c>
      <c r="HX126">
        <f>IFERROR(VLOOKUP(_xlfn.NUMBERVALUE(MID(AE126, SEARCH("!", AE126)+1, SEARCH("+", AE126)-SEARCH("!", AE126)-1)), Rankings!$A$2:$BK$129, 63, FALSE),0)</f>
        <v>0</v>
      </c>
      <c r="HY126">
        <f>IFERROR(VLOOKUP(_xlfn.NUMBERVALUE(MID(AF126, SEARCH("!", AF126)+1, SEARCH("+", AF126)-SEARCH("!", AF126)-1)), Rankings!$A$2:$BK$129, 63, FALSE),0)</f>
        <v>0.45081930301180934</v>
      </c>
      <c r="HZ126">
        <f>IFERROR(VLOOKUP(_xlfn.NUMBERVALUE(MID(AG126, SEARCH("!", AG126)+1, SEARCH("+", AG126)-SEARCH("!", AG126)-1)), Rankings!$A$2:$BK$129, 63, FALSE),0)</f>
        <v>0</v>
      </c>
      <c r="IA126">
        <f>IFERROR(VLOOKUP(_xlfn.NUMBERVALUE(MID(AH126, SEARCH("!", AH126)+1, SEARCH("+", AH126)-SEARCH("!", AH126)-1)), Rankings!$A$2:$BK$129, 63, FALSE),0)</f>
        <v>0</v>
      </c>
      <c r="IB126">
        <f>IFERROR(VLOOKUP(_xlfn.NUMBERVALUE(MID(AI126, SEARCH("!", AI126)+1, SEARCH("+", AI126)-SEARCH("!", AI126)-1)), Rankings!$A$2:$BK$129, 63, FALSE),0)</f>
        <v>0.23532414935285967</v>
      </c>
      <c r="IC126">
        <f>IFERROR(VLOOKUP(_xlfn.NUMBERVALUE(MID(AJ126, SEARCH("!", AJ126)+1, SEARCH("+", AJ126)-SEARCH("!", AJ126)-1)), Rankings!$A$2:$BK$129, 63, FALSE),0)</f>
        <v>0</v>
      </c>
      <c r="ID126">
        <f>IFERROR(VLOOKUP(_xlfn.NUMBERVALUE(MID(AK126, SEARCH("!", AK126)+1, SEARCH("+", AK126)-SEARCH("!", AK126)-1)), Rankings!$A$2:$BK$129, 63, FALSE),0)</f>
        <v>0</v>
      </c>
      <c r="IE126">
        <f>IFERROR(VLOOKUP(_xlfn.NUMBERVALUE(MID(AL126, SEARCH("!", AL126)+1, SEARCH("+", AL126)-SEARCH("!", AL126)-1)), Rankings!$A$2:$BK$129, 63, FALSE),0)</f>
        <v>0.39358351976112266</v>
      </c>
      <c r="IF126">
        <f>IFERROR(VLOOKUP(_xlfn.NUMBERVALUE(MID(AM126, SEARCH("!", AM126)+1, SEARCH("+", AM126)-SEARCH("!", AM126)-1)), Rankings!$A$2:$BK$129, 63, FALSE),0)</f>
        <v>0</v>
      </c>
      <c r="IG126">
        <f>IFERROR(VLOOKUP(_xlfn.NUMBERVALUE(MID(AN126, SEARCH("!", AN126)+1, SEARCH("+", AN126)-SEARCH("!", AN126)-1)), Rankings!$A$2:$BK$129, 63, FALSE),0)</f>
        <v>0</v>
      </c>
      <c r="IH126">
        <f>IFERROR(VLOOKUP(_xlfn.NUMBERVALUE(MID(AO126, SEARCH("!", AO126)+1, SEARCH("+", AO126)-SEARCH("!", AO126)-1)), Rankings!$A$2:$BK$129, 63, FALSE),0)</f>
        <v>0.74306473398290973</v>
      </c>
      <c r="II126">
        <f>IFERROR(VLOOKUP(_xlfn.NUMBERVALUE(MID(AP126, SEARCH("!", AP126)+1, SEARCH("+", AP126)-SEARCH("!", AP126)-1)), Rankings!$A$2:$BK$129, 63, FALSE),0)</f>
        <v>0</v>
      </c>
      <c r="IJ126">
        <f>IFERROR(VLOOKUP(_xlfn.NUMBERVALUE(MID(AQ126, SEARCH("!", AQ126)+1, SEARCH("+", AQ126)-SEARCH("!", AQ126)-1)), Rankings!$A$2:$BK$129, 63, FALSE),0)</f>
        <v>0</v>
      </c>
      <c r="IK126">
        <f>IFERROR(VLOOKUP(_xlfn.NUMBERVALUE(MID(AR126, SEARCH("!", AR126)+1, SEARCH("+", AR126)-SEARCH("!", AR126)-1)), Rankings!$A$2:$BK$129, 63, FALSE),0)</f>
        <v>0.49215488075826513</v>
      </c>
      <c r="IL126">
        <f>IFERROR(VLOOKUP(_xlfn.NUMBERVALUE(MID(AS126, SEARCH("!", AS126)+1, SEARCH("+", AS126)-SEARCH("!", AS126)-1)), Rankings!$A$2:$BK$129, 63, FALSE),0)</f>
        <v>0</v>
      </c>
      <c r="IM126">
        <f>IFERROR(VLOOKUP(_xlfn.NUMBERVALUE(MID(AT126, SEARCH("!", AT126)+1, SEARCH("+", AT126)-SEARCH("!", AT126)-1)), Rankings!$A$2:$BK$129, 63, FALSE),0)</f>
        <v>0</v>
      </c>
      <c r="IN126">
        <f>IFERROR(VLOOKUP(_xlfn.NUMBERVALUE(MID(AU126, SEARCH("!", AU126)+1, SEARCH("+", AU126)-SEARCH("!", AU126)-1)), Rankings!$A$2:$BK$129, 63, FALSE),0)</f>
        <v>0.35003100525051917</v>
      </c>
      <c r="IO126">
        <f>IFERROR(VLOOKUP(_xlfn.NUMBERVALUE(MID(AV126, SEARCH("!", AV126)+1, SEARCH("+", AV126)-SEARCH("!", AV126)-1)), Rankings!$A$2:$BK$129, 63, FALSE),0)</f>
        <v>0</v>
      </c>
      <c r="IP126">
        <f>IFERROR(VLOOKUP(_xlfn.NUMBERVALUE(MID(AW126, SEARCH("!", AW126)+1, SEARCH("+", AW126)-SEARCH("!", AW126)-1)), Rankings!$A$2:$BK$129, 63, FALSE),0)</f>
        <v>0</v>
      </c>
      <c r="IQ126">
        <f>IFERROR(VLOOKUP(_xlfn.NUMBERVALUE(MID(AX126, SEARCH("!", AX126)+1, SEARCH("+", AX126)-SEARCH("!", AX126)-1)), Rankings!$A$2:$BK$129, 63, FALSE),0)</f>
        <v>0</v>
      </c>
      <c r="IR126">
        <f>IFERROR(VLOOKUP(_xlfn.NUMBERVALUE(MID(AY126, SEARCH("!", AY126)+1, SEARCH("+", AY126)-SEARCH("!", AY126)-1)), Rankings!$A$2:$BK$129, 63, FALSE),0)</f>
        <v>0</v>
      </c>
      <c r="IS126">
        <f>IFERROR(VLOOKUP(_xlfn.NUMBERVALUE(MID(AZ126, SEARCH("!", AZ126)+1, SEARCH("+", AZ126)-SEARCH("!", AZ126)-1)), Rankings!$A$2:$BK$129, 63, FALSE),0)</f>
        <v>0</v>
      </c>
      <c r="IT126">
        <f>IFERROR(VLOOKUP(_xlfn.NUMBERVALUE(MID(BA126, SEARCH("!", BA126)+1, SEARCH("+", BA126)-SEARCH("!", BA126)-1)), Rankings!$A$2:$BK$129, 63, FALSE),0)</f>
        <v>0</v>
      </c>
      <c r="IU126">
        <f>IFERROR(VLOOKUP(_xlfn.NUMBERVALUE(MID(BB126, SEARCH("!", BB126)+1, SEARCH("+", BB126)-SEARCH("!", BB126)-1)), Rankings!$A$2:$BK$129, 63, FALSE),0)</f>
        <v>0</v>
      </c>
      <c r="IV126">
        <f>IFERROR(VLOOKUP(_xlfn.NUMBERVALUE(MID(BC126, SEARCH("!", BC126)+1, SEARCH("+", BC126)-SEARCH("!", BC126)-1)), Rankings!$A$2:$BK$129, 63, FALSE),0)</f>
        <v>0</v>
      </c>
      <c r="IW126">
        <f>IFERROR(VLOOKUP(_xlfn.NUMBERVALUE(MID(BD126, SEARCH("!", BD126)+1, SEARCH("+", BD126)-SEARCH("!", BD126)-1)), Rankings!$A$2:$BK$129, 63, FALSE),0)</f>
        <v>0</v>
      </c>
      <c r="IX126">
        <f>IFERROR(VLOOKUP(_xlfn.NUMBERVALUE(MID(BE126, SEARCH("!", BE126)+1, SEARCH("+", BE126)-SEARCH("!", BE126)-1)), Rankings!$A$2:$BK$129, 63, FALSE),0)</f>
        <v>0</v>
      </c>
      <c r="IY126">
        <f>IFERROR(VLOOKUP(_xlfn.NUMBERVALUE(MID(BF126, SEARCH("!", BF126)+1, SEARCH("+", BF126)-SEARCH("!", BF126)-1)), Rankings!$A$2:$BK$129, 63, FALSE),0)</f>
        <v>0</v>
      </c>
      <c r="IZ126">
        <f>IFERROR(VLOOKUP(_xlfn.NUMBERVALUE(MID(BG126, SEARCH("!", BG126)+1, SEARCH("+", BG126)-SEARCH("!", BG126)-1)), Rankings!$A$2:$BK$129, 63, FALSE),0)</f>
        <v>0</v>
      </c>
      <c r="JA126">
        <f>IFERROR(VLOOKUP(_xlfn.NUMBERVALUE(MID(BH126, SEARCH("!", BH126)+1, SEARCH("+", BH126)-SEARCH("!", BH126)-1)), Rankings!$A$2:$BK$129, 63, FALSE),0)</f>
        <v>0</v>
      </c>
      <c r="JB126">
        <f>IFERROR(VLOOKUP(_xlfn.NUMBERVALUE(MID(BI126, SEARCH("!", BI126)+1, SEARCH("+", BI126)-SEARCH("!", BI126)-1)), Rankings!$A$2:$BK$129, 63, FALSE),0)</f>
        <v>0</v>
      </c>
      <c r="JC126">
        <f>IFERROR(VLOOKUP(_xlfn.NUMBERVALUE(MID(BJ126, SEARCH("!", BJ126)+1, SEARCH("+", BJ126)-SEARCH("!", BJ126)-1)), Rankings!$A$2:$BK$129, 63, FALSE),0)</f>
        <v>0</v>
      </c>
      <c r="JD126">
        <f>IFERROR(VLOOKUP(_xlfn.NUMBERVALUE(MID(BK126, SEARCH("!", BK126)+1, SEARCH("+", BK126)-SEARCH("!", BK126)-1)), Rankings!$A$2:$BK$129, 63, FALSE),0)</f>
        <v>0</v>
      </c>
      <c r="JE126">
        <f>IFERROR(VLOOKUP(_xlfn.NUMBERVALUE(MID(BL126, SEARCH("!", BL126)+1, SEARCH("+", BL126)-SEARCH("!", BL126)-1)), Rankings!$A$2:$BK$129, 63, FALSE),0)</f>
        <v>0</v>
      </c>
      <c r="JF126">
        <f>IFERROR(VLOOKUP(_xlfn.NUMBERVALUE(MID(BM126, SEARCH("!", BM126)+1, SEARCH("+", BM126)-SEARCH("!", BM126)-1)), Rankings!$A$2:$BK$129, 63, FALSE),0)</f>
        <v>0</v>
      </c>
      <c r="JG126">
        <f>IFERROR(VLOOKUP(_xlfn.NUMBERVALUE(MID(BN126, SEARCH("!", BN126)+1, SEARCH("+", BN126)-SEARCH("!", BN126)-1)), Rankings!$A$2:$BK$129, 63, FALSE),0)</f>
        <v>0</v>
      </c>
      <c r="JH126">
        <f>IFERROR(VLOOKUP(_xlfn.NUMBERVALUE(MID(BO126, SEARCH("!", BO126)+1, SEARCH("+", BO126)-SEARCH("!", BO126)-1)), Rankings!$A$2:$BK$129, 63, FALSE),0)</f>
        <v>0</v>
      </c>
      <c r="JI126">
        <f>IFERROR(VLOOKUP(_xlfn.NUMBERVALUE(MID(BP126, SEARCH("!", BP126)+1, SEARCH("+", BP126)-SEARCH("!", BP126)-1)), Rankings!$A$2:$BK$129, 63, FALSE),0)</f>
        <v>0</v>
      </c>
      <c r="JJ126">
        <f>IFERROR(VLOOKUP(_xlfn.NUMBERVALUE(MID(BQ126, SEARCH("!", BQ126)+1, SEARCH("+", BQ126)-SEARCH("!", BQ126)-1)), Rankings!$A$2:$BK$129, 63, FALSE),0)</f>
        <v>0</v>
      </c>
      <c r="JK126">
        <f>IFERROR(VLOOKUP(_xlfn.NUMBERVALUE(MID(BR126, SEARCH("!", BR126)+1, SEARCH("+", BR126)-SEARCH("!", BR126)-1)), Rankings!$A$2:$BK$129, 63, FALSE),0)</f>
        <v>0</v>
      </c>
      <c r="JL126">
        <f>IFERROR(VLOOKUP(_xlfn.NUMBERVALUE(MID(BS126, SEARCH("!", BS126)+1, SEARCH("+", BS126)-SEARCH("!", BS126)-1)), Rankings!$A$2:$BK$129, 63, FALSE),0)</f>
        <v>0</v>
      </c>
      <c r="JM126">
        <f>IFERROR(VLOOKUP(_xlfn.NUMBERVALUE(MID(BT126, SEARCH("!", BT126)+1, SEARCH("+", BT126)-SEARCH("!", BT126)-1)), Rankings!$A$2:$BK$129, 63, FALSE),0)</f>
        <v>0</v>
      </c>
      <c r="JN126">
        <f>IFERROR(VLOOKUP(_xlfn.NUMBERVALUE(MID(BU126, SEARCH("!", BU126)+1, SEARCH("+", BU126)-SEARCH("!", BU126)-1)), Rankings!$A$2:$BK$129, 63, FALSE),0)</f>
        <v>0</v>
      </c>
      <c r="JO126">
        <f>IFERROR(VLOOKUP(_xlfn.NUMBERVALUE(MID(BV126, SEARCH("!", BV126)+1, SEARCH("+", BV126)-SEARCH("!", BV126)-1)), Rankings!$A$2:$BK$129, 63, FALSE),0)</f>
        <v>0</v>
      </c>
      <c r="JP126">
        <f>IFERROR(VLOOKUP(_xlfn.NUMBERVALUE(MID(BW126, SEARCH("!", BW126)+1, SEARCH("+", BW126)-SEARCH("!", BW126)-1)), Rankings!$A$2:$BK$129, 63, FALSE),0)</f>
        <v>0</v>
      </c>
      <c r="JQ126">
        <f>IFERROR(VLOOKUP(_xlfn.NUMBERVALUE(MID(BX126, SEARCH("!", BX126)+1, SEARCH("+", BX126)-SEARCH("!", BX126)-1)), Rankings!$A$2:$BK$129, 63, FALSE),0)</f>
        <v>0</v>
      </c>
      <c r="JR126">
        <f>IFERROR(VLOOKUP(_xlfn.NUMBERVALUE(MID(BY126, SEARCH("!", BY126)+1, SEARCH("+", BY126)-SEARCH("!", BY126)-1)), Rankings!$A$2:$BK$129, 63, FALSE),0)</f>
        <v>0</v>
      </c>
      <c r="JS126">
        <f>IFERROR(VLOOKUP(_xlfn.NUMBERVALUE(MID(BZ126, SEARCH("!", BZ126)+1, SEARCH("+", BZ126)-SEARCH("!", BZ126)-1)), Rankings!$A$2:$BK$129, 63, FALSE),0)</f>
        <v>0</v>
      </c>
      <c r="JT126">
        <f>IFERROR(VLOOKUP(_xlfn.NUMBERVALUE(MID(CA126, SEARCH("!", CA126)+1, SEARCH("+", CA126)-SEARCH("!", CA126)-1)), Rankings!$A$2:$BK$129, 63, FALSE),0)</f>
        <v>0</v>
      </c>
      <c r="JU126">
        <f>IFERROR(VLOOKUP(_xlfn.NUMBERVALUE(MID(CB126, SEARCH("!", CB126)+1, SEARCH("+", CB126)-SEARCH("!", CB126)-1)), Rankings!$A$2:$BK$129, 63, FALSE),0)</f>
        <v>0</v>
      </c>
      <c r="JV126">
        <f>IFERROR(VLOOKUP(_xlfn.NUMBERVALUE(MID(CC126, SEARCH("!", CC126)+1, SEARCH("+", CC126)-SEARCH("!", CC126)-1)), Rankings!$A$2:$BK$129, 63, FALSE),0)</f>
        <v>0</v>
      </c>
      <c r="JW126">
        <f>IFERROR(VLOOKUP(_xlfn.NUMBERVALUE(MID(CD126, SEARCH("!", CD126)+1, SEARCH("+", CD126)-SEARCH("!", CD126)-1)), Rankings!$A$2:$BK$129, 63, FALSE),0)</f>
        <v>0</v>
      </c>
      <c r="JX126">
        <f>IFERROR(VLOOKUP(_xlfn.NUMBERVALUE(MID(CE126, SEARCH("!", CE126)+1, SEARCH("+", CE126)-SEARCH("!", CE126)-1)), Rankings!$A$2:$BK$129, 63, FALSE),0)</f>
        <v>0</v>
      </c>
      <c r="JY126">
        <f>IFERROR(VLOOKUP(_xlfn.NUMBERVALUE(MID(CF126, SEARCH("!", CF126)+1, SEARCH("+", CF126)-SEARCH("!", CF126)-1)), Rankings!$A$2:$BK$129, 63, FALSE),0)</f>
        <v>0</v>
      </c>
      <c r="JZ126">
        <f>IFERROR(VLOOKUP(_xlfn.NUMBERVALUE(MID(CG126, SEARCH("!", CG126)+1, SEARCH("+", CG126)-SEARCH("!", CG126)-1)), Rankings!$A$2:$BK$129, 63, FALSE),0)</f>
        <v>0</v>
      </c>
      <c r="KA126">
        <f>IFERROR(VLOOKUP(_xlfn.NUMBERVALUE(MID(CH126, SEARCH("!", CH126)+1, SEARCH("+", CH126)-SEARCH("!", CH126)-1)), Rankings!$A$2:$BK$129, 63, FALSE),0)</f>
        <v>0</v>
      </c>
      <c r="KB126">
        <f>IFERROR(VLOOKUP(_xlfn.NUMBERVALUE(MID(CI126, SEARCH("!", CI126)+1, SEARCH("+", CI126)-SEARCH("!", CI126)-1)), Rankings!$A$2:$BK$129, 63, FALSE),0)</f>
        <v>0</v>
      </c>
      <c r="KC126">
        <f>IFERROR(VLOOKUP(_xlfn.NUMBERVALUE(MID(CJ126, SEARCH("!", CJ126)+1, SEARCH("+", CJ126)-SEARCH("!", CJ126)-1)), Rankings!$A$2:$BK$129, 63, FALSE),0)</f>
        <v>0</v>
      </c>
      <c r="KD126">
        <f>IFERROR(VLOOKUP(_xlfn.NUMBERVALUE(MID(CK126, SEARCH("!", CK126)+1, SEARCH("+", CK126)-SEARCH("!", CK126)-1)), Rankings!$A$2:$BK$129, 63, FALSE),0)</f>
        <v>0</v>
      </c>
      <c r="KE126">
        <f>IFERROR(VLOOKUP(_xlfn.NUMBERVALUE(MID(CL126, SEARCH("!", CL126)+1, SEARCH("+", CL126)-SEARCH("!", CL126)-1)), Rankings!$A$2:$BK$129, 63, FALSE),0)</f>
        <v>0</v>
      </c>
      <c r="KF126">
        <f>IFERROR(VLOOKUP(_xlfn.NUMBERVALUE(MID(CM126, SEARCH("!", CM126)+1, SEARCH("+", CM126)-SEARCH("!", CM126)-1)), Rankings!$A$2:$BK$129, 63, FALSE),0)</f>
        <v>0</v>
      </c>
      <c r="KG126">
        <f>IFERROR(VLOOKUP(_xlfn.NUMBERVALUE(MID(CN126, SEARCH("!", CN126)+1, SEARCH("+", CN126)-SEARCH("!", CN126)-1)), Rankings!$A$2:$BK$129, 63, FALSE),0)</f>
        <v>0</v>
      </c>
      <c r="KH126">
        <f>IFERROR(VLOOKUP(_xlfn.NUMBERVALUE(MID(CO126, SEARCH("!", CO126)+1, SEARCH("+", CO126)-SEARCH("!", CO126)-1)), Rankings!$A$2:$BK$129, 63, FALSE),0)</f>
        <v>0</v>
      </c>
      <c r="KJ126" s="28">
        <f t="shared" si="2794"/>
        <v>168</v>
      </c>
      <c r="KK126" s="28">
        <f t="shared" si="2795"/>
        <v>0</v>
      </c>
      <c r="KL126" s="28">
        <f t="shared" si="2796"/>
        <v>11</v>
      </c>
      <c r="KM126" s="28">
        <f t="shared" si="2797"/>
        <v>0</v>
      </c>
      <c r="KN126" s="28">
        <f t="shared" si="2798"/>
        <v>0</v>
      </c>
      <c r="KO126" s="28">
        <f t="shared" si="2799"/>
        <v>135</v>
      </c>
      <c r="KP126" s="28">
        <f t="shared" si="2800"/>
        <v>173.5</v>
      </c>
      <c r="KQ126" s="28">
        <f t="shared" si="2801"/>
        <v>135</v>
      </c>
      <c r="KS126" s="27" t="str">
        <f t="shared" si="2802"/>
        <v>13</v>
      </c>
      <c r="KT126" s="27" t="str">
        <f t="shared" si="2803"/>
        <v>15</v>
      </c>
      <c r="KU126" s="27" t="str">
        <f t="shared" si="2804"/>
        <v>14</v>
      </c>
      <c r="KV126" s="27">
        <f t="shared" si="2805"/>
        <v>0</v>
      </c>
      <c r="KW126" s="27" t="str">
        <f t="shared" si="2806"/>
        <v>11</v>
      </c>
      <c r="KX126" s="27">
        <f t="shared" si="2807"/>
        <v>0</v>
      </c>
      <c r="KY126" s="27">
        <f t="shared" si="2808"/>
        <v>0</v>
      </c>
      <c r="KZ126" s="27">
        <f t="shared" si="2809"/>
        <v>0</v>
      </c>
      <c r="LA126" s="27" t="str">
        <f t="shared" si="2810"/>
        <v>6</v>
      </c>
      <c r="LB126" s="27">
        <f t="shared" si="2811"/>
        <v>0</v>
      </c>
      <c r="LC126" s="27">
        <f t="shared" si="2812"/>
        <v>0</v>
      </c>
      <c r="LD126" s="27" t="str">
        <f t="shared" si="2813"/>
        <v>20</v>
      </c>
      <c r="LE126" s="27">
        <f t="shared" si="2814"/>
        <v>0</v>
      </c>
      <c r="LF126" s="27">
        <f t="shared" si="2815"/>
        <v>0</v>
      </c>
      <c r="LG126" s="27" t="str">
        <f t="shared" si="2816"/>
        <v>11</v>
      </c>
      <c r="LH126" s="27">
        <f t="shared" si="2817"/>
        <v>0</v>
      </c>
      <c r="LI126" s="27">
        <f t="shared" si="2818"/>
        <v>0</v>
      </c>
      <c r="LJ126" s="27">
        <f t="shared" si="2819"/>
        <v>0</v>
      </c>
      <c r="LK126" s="27">
        <f t="shared" si="2820"/>
        <v>0</v>
      </c>
      <c r="LL126" s="27">
        <f t="shared" si="2821"/>
        <v>0</v>
      </c>
      <c r="LM126" s="27" t="str">
        <f t="shared" si="2822"/>
        <v>10</v>
      </c>
      <c r="LN126" s="27">
        <f t="shared" si="2823"/>
        <v>0</v>
      </c>
      <c r="LO126" s="27">
        <f t="shared" si="2824"/>
        <v>0</v>
      </c>
      <c r="LP126" s="27" t="str">
        <f t="shared" si="2825"/>
        <v>17</v>
      </c>
      <c r="LQ126" s="27">
        <f t="shared" si="2826"/>
        <v>0</v>
      </c>
      <c r="LR126" s="27">
        <f t="shared" si="2827"/>
        <v>0</v>
      </c>
      <c r="LS126" s="27" t="str">
        <f t="shared" si="2828"/>
        <v>20</v>
      </c>
      <c r="LT126" s="27">
        <f t="shared" si="2829"/>
        <v>0</v>
      </c>
      <c r="LU126" s="27">
        <f t="shared" si="2830"/>
        <v>0</v>
      </c>
      <c r="LV126" s="27" t="str">
        <f t="shared" si="2831"/>
        <v>9</v>
      </c>
      <c r="LW126" s="27">
        <f t="shared" si="2832"/>
        <v>0</v>
      </c>
      <c r="LX126" s="27">
        <f t="shared" si="2833"/>
        <v>0</v>
      </c>
      <c r="LY126" s="27" t="str">
        <f t="shared" si="2834"/>
        <v>20</v>
      </c>
      <c r="LZ126" s="27">
        <f t="shared" si="2835"/>
        <v>0</v>
      </c>
      <c r="MA126" s="27">
        <f t="shared" si="2836"/>
        <v>0</v>
      </c>
      <c r="MB126" s="27" t="str">
        <f t="shared" si="2837"/>
        <v>13</v>
      </c>
      <c r="MC126" s="27">
        <f t="shared" si="2838"/>
        <v>0</v>
      </c>
      <c r="MD126" s="27">
        <f t="shared" si="2839"/>
        <v>0</v>
      </c>
      <c r="ME126" s="27">
        <f t="shared" si="2840"/>
        <v>0</v>
      </c>
      <c r="MF126" s="27">
        <f t="shared" si="2841"/>
        <v>0</v>
      </c>
      <c r="MG126" s="27">
        <f t="shared" si="2842"/>
        <v>0</v>
      </c>
      <c r="MH126" s="27">
        <f t="shared" si="2843"/>
        <v>0</v>
      </c>
      <c r="MI126" s="27">
        <f t="shared" si="2844"/>
        <v>0</v>
      </c>
      <c r="MJ126" s="27">
        <f t="shared" si="2845"/>
        <v>0</v>
      </c>
      <c r="MK126" s="27">
        <f t="shared" si="2846"/>
        <v>0</v>
      </c>
      <c r="ML126" s="27">
        <f t="shared" si="2847"/>
        <v>0</v>
      </c>
      <c r="MM126" s="27">
        <f t="shared" si="2848"/>
        <v>0</v>
      </c>
      <c r="MN126" s="27">
        <f t="shared" si="2849"/>
        <v>0</v>
      </c>
      <c r="MO126" s="27">
        <f t="shared" si="2850"/>
        <v>0</v>
      </c>
      <c r="MP126" s="27">
        <f t="shared" si="2851"/>
        <v>0</v>
      </c>
      <c r="MQ126" s="27">
        <f t="shared" si="2852"/>
        <v>0</v>
      </c>
      <c r="MR126" s="27">
        <f t="shared" si="2853"/>
        <v>0</v>
      </c>
      <c r="MS126" s="27">
        <f t="shared" si="2854"/>
        <v>0</v>
      </c>
      <c r="MT126" s="27">
        <f t="shared" si="2855"/>
        <v>0</v>
      </c>
      <c r="MU126" s="27">
        <f t="shared" si="2856"/>
        <v>0</v>
      </c>
      <c r="MV126" s="27">
        <f t="shared" si="2857"/>
        <v>0</v>
      </c>
      <c r="MW126" s="27">
        <f t="shared" si="2858"/>
        <v>0</v>
      </c>
      <c r="MX126" s="27">
        <f t="shared" si="2859"/>
        <v>0</v>
      </c>
      <c r="MY126" s="27">
        <f t="shared" si="2860"/>
        <v>0</v>
      </c>
      <c r="MZ126" s="27">
        <f t="shared" si="2861"/>
        <v>0</v>
      </c>
      <c r="NA126" s="27">
        <f t="shared" si="2862"/>
        <v>0</v>
      </c>
      <c r="NB126" s="27">
        <f t="shared" si="2863"/>
        <v>0</v>
      </c>
      <c r="NC126" s="27">
        <f t="shared" si="2864"/>
        <v>0</v>
      </c>
      <c r="ND126" s="27">
        <f t="shared" si="2865"/>
        <v>0</v>
      </c>
      <c r="NE126" s="27">
        <f t="shared" si="2866"/>
        <v>0</v>
      </c>
      <c r="NF126" s="27">
        <f t="shared" si="2867"/>
        <v>0</v>
      </c>
      <c r="NG126" s="27">
        <f t="shared" si="2868"/>
        <v>0</v>
      </c>
      <c r="NH126" s="27">
        <f t="shared" si="2869"/>
        <v>0</v>
      </c>
      <c r="NI126" s="27">
        <f t="shared" si="2870"/>
        <v>0</v>
      </c>
      <c r="NJ126" s="27">
        <f t="shared" si="2871"/>
        <v>0</v>
      </c>
      <c r="NK126" s="27">
        <f t="shared" si="2872"/>
        <v>0</v>
      </c>
      <c r="NL126" s="27">
        <f t="shared" si="2873"/>
        <v>0</v>
      </c>
      <c r="NM126" s="27">
        <f t="shared" si="2874"/>
        <v>0</v>
      </c>
      <c r="NN126" s="27">
        <f t="shared" si="2875"/>
        <v>0</v>
      </c>
      <c r="NO126" s="27">
        <f t="shared" si="2876"/>
        <v>0</v>
      </c>
      <c r="NP126" s="27">
        <f t="shared" si="2877"/>
        <v>0</v>
      </c>
      <c r="NQ126" s="27">
        <f t="shared" si="2878"/>
        <v>0</v>
      </c>
      <c r="NR126" s="27">
        <f t="shared" si="2879"/>
        <v>0</v>
      </c>
      <c r="NS126" s="27">
        <f t="shared" si="2880"/>
        <v>0</v>
      </c>
      <c r="NT126" s="27">
        <f t="shared" si="2881"/>
        <v>0</v>
      </c>
      <c r="NU126" s="27">
        <f t="shared" si="2882"/>
        <v>0</v>
      </c>
      <c r="NV126" s="27">
        <f t="shared" si="2883"/>
        <v>0</v>
      </c>
      <c r="NX126" s="28">
        <f t="shared" si="2884"/>
        <v>296</v>
      </c>
      <c r="NY126" s="28">
        <f t="shared" si="2885"/>
        <v>0</v>
      </c>
      <c r="NZ126" s="28">
        <f t="shared" si="2886"/>
        <v>23</v>
      </c>
      <c r="OA126" s="28">
        <f t="shared" si="2887"/>
        <v>0</v>
      </c>
      <c r="OB126" s="28">
        <f t="shared" si="2888"/>
        <v>0</v>
      </c>
      <c r="OC126" s="28">
        <f t="shared" si="2889"/>
        <v>207</v>
      </c>
      <c r="OD126" s="28">
        <f t="shared" si="2890"/>
        <v>307.5</v>
      </c>
      <c r="OE126" s="28">
        <f t="shared" si="2891"/>
        <v>207</v>
      </c>
      <c r="OG126" s="27" t="str">
        <f t="shared" si="2892"/>
        <v>26</v>
      </c>
      <c r="OH126" s="27" t="str">
        <f t="shared" si="2893"/>
        <v>26</v>
      </c>
      <c r="OI126" s="27" t="str">
        <f t="shared" si="2894"/>
        <v>22</v>
      </c>
      <c r="OJ126" s="27">
        <f t="shared" si="2895"/>
        <v>0</v>
      </c>
      <c r="OK126" s="27" t="str">
        <f t="shared" si="2896"/>
        <v>23</v>
      </c>
      <c r="OL126" s="27">
        <f t="shared" si="2897"/>
        <v>0</v>
      </c>
      <c r="OM126" s="27">
        <f t="shared" si="2898"/>
        <v>0</v>
      </c>
      <c r="ON126" s="27">
        <f t="shared" si="2899"/>
        <v>0</v>
      </c>
      <c r="OO126" s="27" t="str">
        <f t="shared" si="2900"/>
        <v>30</v>
      </c>
      <c r="OP126" s="27">
        <f t="shared" si="2901"/>
        <v>0</v>
      </c>
      <c r="OQ126" s="27">
        <f t="shared" si="2902"/>
        <v>0</v>
      </c>
      <c r="OR126" s="27" t="str">
        <f t="shared" si="2903"/>
        <v>23</v>
      </c>
      <c r="OS126" s="27">
        <f t="shared" si="2904"/>
        <v>0</v>
      </c>
      <c r="OT126" s="27">
        <f t="shared" si="2905"/>
        <v>0</v>
      </c>
      <c r="OU126" s="27" t="str">
        <f t="shared" si="2906"/>
        <v>22</v>
      </c>
      <c r="OV126" s="27">
        <f t="shared" si="2907"/>
        <v>0</v>
      </c>
      <c r="OW126" s="27">
        <f t="shared" si="2908"/>
        <v>0</v>
      </c>
      <c r="OX126" s="27">
        <f t="shared" si="2909"/>
        <v>0</v>
      </c>
      <c r="OY126" s="27">
        <f t="shared" si="2910"/>
        <v>0</v>
      </c>
      <c r="OZ126" s="27">
        <f t="shared" si="2911"/>
        <v>0</v>
      </c>
      <c r="PA126" s="27" t="str">
        <f t="shared" si="2912"/>
        <v>33</v>
      </c>
      <c r="PB126" s="27">
        <f t="shared" si="2913"/>
        <v>0</v>
      </c>
      <c r="PC126" s="27">
        <f t="shared" si="2914"/>
        <v>0</v>
      </c>
      <c r="PD126" s="27" t="str">
        <f t="shared" si="2915"/>
        <v>26</v>
      </c>
      <c r="PE126" s="27">
        <f t="shared" si="2916"/>
        <v>0</v>
      </c>
      <c r="PF126" s="27">
        <f t="shared" si="2917"/>
        <v>0</v>
      </c>
      <c r="PG126" s="27" t="str">
        <f t="shared" si="2918"/>
        <v>6</v>
      </c>
      <c r="PH126" s="27">
        <f t="shared" si="2919"/>
        <v>0</v>
      </c>
      <c r="PI126" s="27">
        <f t="shared" si="2920"/>
        <v>0</v>
      </c>
      <c r="PJ126" s="27" t="str">
        <f t="shared" si="2921"/>
        <v>38</v>
      </c>
      <c r="PK126" s="27">
        <f t="shared" si="2922"/>
        <v>0</v>
      </c>
      <c r="PL126" s="27">
        <f t="shared" si="2923"/>
        <v>0</v>
      </c>
      <c r="PM126" s="27" t="str">
        <f t="shared" si="2924"/>
        <v>22</v>
      </c>
      <c r="PN126" s="27">
        <f t="shared" si="2925"/>
        <v>0</v>
      </c>
      <c r="PO126" s="27">
        <f t="shared" si="2926"/>
        <v>0</v>
      </c>
      <c r="PP126" s="27" t="str">
        <f t="shared" si="2927"/>
        <v>22</v>
      </c>
      <c r="PQ126" s="27">
        <f t="shared" si="2928"/>
        <v>0</v>
      </c>
      <c r="PR126" s="27">
        <f t="shared" si="2929"/>
        <v>0</v>
      </c>
      <c r="PS126" s="27">
        <f t="shared" si="2930"/>
        <v>0</v>
      </c>
      <c r="PT126" s="27">
        <f t="shared" si="2931"/>
        <v>0</v>
      </c>
      <c r="PU126" s="27">
        <f t="shared" si="2932"/>
        <v>0</v>
      </c>
      <c r="PV126" s="27">
        <f t="shared" si="2933"/>
        <v>0</v>
      </c>
      <c r="PW126" s="27">
        <f t="shared" si="2934"/>
        <v>0</v>
      </c>
      <c r="PX126" s="27">
        <f t="shared" si="2935"/>
        <v>0</v>
      </c>
      <c r="PY126" s="27">
        <f t="shared" si="2936"/>
        <v>0</v>
      </c>
      <c r="PZ126" s="27">
        <f t="shared" si="2937"/>
        <v>0</v>
      </c>
      <c r="QA126" s="27">
        <f t="shared" si="2938"/>
        <v>0</v>
      </c>
      <c r="QB126" s="27">
        <f t="shared" si="2939"/>
        <v>0</v>
      </c>
      <c r="QC126" s="27">
        <f t="shared" si="2940"/>
        <v>0</v>
      </c>
      <c r="QD126" s="27">
        <f t="shared" si="2941"/>
        <v>0</v>
      </c>
      <c r="QE126" s="27">
        <f t="shared" si="2942"/>
        <v>0</v>
      </c>
      <c r="QF126" s="27">
        <f t="shared" si="2943"/>
        <v>0</v>
      </c>
      <c r="QG126" s="27">
        <f t="shared" si="2944"/>
        <v>0</v>
      </c>
      <c r="QH126" s="27">
        <f t="shared" si="2945"/>
        <v>0</v>
      </c>
      <c r="QI126" s="27">
        <f t="shared" si="2946"/>
        <v>0</v>
      </c>
      <c r="QJ126" s="27">
        <f t="shared" si="2947"/>
        <v>0</v>
      </c>
      <c r="QK126" s="27">
        <f t="shared" si="2948"/>
        <v>0</v>
      </c>
      <c r="QL126" s="27">
        <f t="shared" si="2949"/>
        <v>0</v>
      </c>
      <c r="QM126" s="27">
        <f t="shared" si="2950"/>
        <v>0</v>
      </c>
      <c r="QN126" s="27">
        <f t="shared" si="2951"/>
        <v>0</v>
      </c>
      <c r="QO126" s="27">
        <f t="shared" si="2952"/>
        <v>0</v>
      </c>
      <c r="QP126" s="27">
        <f t="shared" si="2953"/>
        <v>0</v>
      </c>
      <c r="QQ126" s="27">
        <f t="shared" si="2954"/>
        <v>0</v>
      </c>
      <c r="QR126" s="27">
        <f t="shared" si="2955"/>
        <v>0</v>
      </c>
      <c r="QS126" s="27">
        <f t="shared" si="2956"/>
        <v>0</v>
      </c>
      <c r="QT126" s="27">
        <f t="shared" si="2957"/>
        <v>0</v>
      </c>
      <c r="QU126" s="27">
        <f t="shared" si="2958"/>
        <v>0</v>
      </c>
      <c r="QV126" s="27">
        <f t="shared" si="2959"/>
        <v>0</v>
      </c>
      <c r="QW126" s="27">
        <f t="shared" si="2960"/>
        <v>0</v>
      </c>
      <c r="QX126" s="27">
        <f t="shared" si="2961"/>
        <v>0</v>
      </c>
      <c r="QY126" s="27">
        <f t="shared" si="2962"/>
        <v>0</v>
      </c>
      <c r="QZ126" s="27">
        <f t="shared" si="2963"/>
        <v>0</v>
      </c>
      <c r="RA126" s="27">
        <f t="shared" si="2964"/>
        <v>0</v>
      </c>
      <c r="RB126" s="27">
        <f t="shared" si="2965"/>
        <v>0</v>
      </c>
      <c r="RC126" s="27">
        <f t="shared" si="2966"/>
        <v>0</v>
      </c>
      <c r="RD126" s="27">
        <f t="shared" si="2967"/>
        <v>0</v>
      </c>
      <c r="RE126" s="27">
        <f t="shared" si="2968"/>
        <v>0</v>
      </c>
      <c r="RF126" s="27">
        <f t="shared" si="2969"/>
        <v>0</v>
      </c>
      <c r="RG126" s="27">
        <f t="shared" si="2970"/>
        <v>0</v>
      </c>
      <c r="RH126" s="27">
        <f t="shared" si="2971"/>
        <v>0</v>
      </c>
      <c r="RI126" s="27">
        <f t="shared" si="2972"/>
        <v>0</v>
      </c>
      <c r="RJ126" s="27">
        <f t="shared" si="2973"/>
        <v>0</v>
      </c>
      <c r="RL126" s="28">
        <f t="shared" si="2974"/>
        <v>86</v>
      </c>
      <c r="RM126" s="28">
        <f t="shared" si="2975"/>
        <v>0</v>
      </c>
      <c r="RN126" s="28">
        <f t="shared" si="2976"/>
        <v>7</v>
      </c>
      <c r="RO126" s="28">
        <f t="shared" si="2977"/>
        <v>0</v>
      </c>
      <c r="RP126" s="28">
        <f t="shared" si="2978"/>
        <v>0</v>
      </c>
      <c r="RQ126" s="28">
        <f t="shared" si="2979"/>
        <v>89.5</v>
      </c>
      <c r="RT126" s="27" t="str">
        <f t="shared" si="2980"/>
        <v>5</v>
      </c>
      <c r="RU126" s="27" t="str">
        <f t="shared" si="2981"/>
        <v>7</v>
      </c>
      <c r="RV126" s="27" t="str">
        <f t="shared" si="2982"/>
        <v>6</v>
      </c>
      <c r="RW126" s="27" t="str">
        <f t="shared" si="2983"/>
        <v>0</v>
      </c>
      <c r="RX126" s="27" t="str">
        <f t="shared" si="2984"/>
        <v>7</v>
      </c>
      <c r="RY126" s="27" t="str">
        <f t="shared" si="2985"/>
        <v>0</v>
      </c>
      <c r="RZ126" s="27" t="str">
        <f t="shared" si="2986"/>
        <v>0</v>
      </c>
      <c r="SA126" s="27" t="str">
        <f t="shared" si="2987"/>
        <v>0</v>
      </c>
      <c r="SB126" s="27" t="str">
        <f t="shared" si="2988"/>
        <v>4</v>
      </c>
      <c r="SC126" s="27" t="str">
        <f t="shared" si="2989"/>
        <v>0</v>
      </c>
      <c r="SD126" s="27" t="str">
        <f t="shared" si="2990"/>
        <v>0</v>
      </c>
      <c r="SE126" s="27" t="str">
        <f t="shared" si="2991"/>
        <v>10</v>
      </c>
      <c r="SF126" s="27" t="str">
        <f t="shared" si="2992"/>
        <v>0</v>
      </c>
      <c r="SG126" s="27" t="str">
        <f t="shared" si="2993"/>
        <v>0</v>
      </c>
      <c r="SH126" s="27" t="str">
        <f t="shared" si="2994"/>
        <v>5</v>
      </c>
      <c r="SI126" s="27" t="str">
        <f t="shared" si="2995"/>
        <v>0</v>
      </c>
      <c r="SJ126" s="27" t="str">
        <f t="shared" si="2996"/>
        <v>0</v>
      </c>
      <c r="SK126" s="27" t="str">
        <f t="shared" si="2997"/>
        <v>0</v>
      </c>
      <c r="SL126" s="27" t="str">
        <f t="shared" si="2998"/>
        <v>0</v>
      </c>
      <c r="SM126" s="27" t="str">
        <f t="shared" si="2999"/>
        <v>0</v>
      </c>
      <c r="SN126" s="27" t="str">
        <f t="shared" si="3000"/>
        <v>5</v>
      </c>
      <c r="SO126" s="27" t="str">
        <f t="shared" si="3001"/>
        <v>0</v>
      </c>
      <c r="SP126" s="27" t="str">
        <f t="shared" si="3002"/>
        <v>0</v>
      </c>
      <c r="SQ126" s="27" t="str">
        <f t="shared" si="3003"/>
        <v>10</v>
      </c>
      <c r="SR126" s="27" t="str">
        <f t="shared" si="3004"/>
        <v>0</v>
      </c>
      <c r="SS126" s="27" t="str">
        <f t="shared" si="3005"/>
        <v>0</v>
      </c>
      <c r="ST126" s="27" t="str">
        <f t="shared" si="3006"/>
        <v>10</v>
      </c>
      <c r="SU126" s="27" t="str">
        <f t="shared" si="3007"/>
        <v>0</v>
      </c>
      <c r="SV126" s="27" t="str">
        <f t="shared" si="3008"/>
        <v>0</v>
      </c>
      <c r="SW126" s="27" t="str">
        <f t="shared" si="3009"/>
        <v>6</v>
      </c>
      <c r="SX126" s="27" t="str">
        <f t="shared" si="3010"/>
        <v>0</v>
      </c>
      <c r="SY126" s="27" t="str">
        <f t="shared" si="3011"/>
        <v>0</v>
      </c>
      <c r="SZ126" s="27" t="str">
        <f t="shared" si="3012"/>
        <v>10</v>
      </c>
      <c r="TA126" s="27" t="str">
        <f t="shared" si="3013"/>
        <v>0</v>
      </c>
      <c r="TB126" s="27" t="str">
        <f t="shared" si="3014"/>
        <v>0</v>
      </c>
      <c r="TC126" s="27" t="str">
        <f t="shared" si="3015"/>
        <v>8</v>
      </c>
      <c r="TD126" s="27" t="str">
        <f t="shared" si="3016"/>
        <v>0</v>
      </c>
      <c r="TE126" s="27" t="str">
        <f t="shared" si="3017"/>
        <v>0</v>
      </c>
      <c r="TF126" s="27" t="str">
        <f t="shared" si="3018"/>
        <v>0</v>
      </c>
      <c r="TG126" s="27" t="str">
        <f t="shared" si="3019"/>
        <v>0</v>
      </c>
      <c r="TH126" s="27" t="str">
        <f t="shared" si="3020"/>
        <v>0</v>
      </c>
      <c r="TI126" s="27" t="str">
        <f t="shared" si="3021"/>
        <v>0</v>
      </c>
      <c r="TJ126" s="27" t="str">
        <f t="shared" si="3022"/>
        <v>0</v>
      </c>
      <c r="TK126" s="27" t="str">
        <f t="shared" si="3023"/>
        <v>0</v>
      </c>
      <c r="TL126" s="27" t="str">
        <f t="shared" si="3024"/>
        <v>0</v>
      </c>
      <c r="TM126" s="27" t="str">
        <f t="shared" si="3025"/>
        <v>0</v>
      </c>
      <c r="TN126" s="27" t="str">
        <f t="shared" si="3026"/>
        <v>0</v>
      </c>
      <c r="TO126" s="27" t="str">
        <f t="shared" si="3027"/>
        <v>0</v>
      </c>
      <c r="TP126" s="27" t="str">
        <f t="shared" si="3028"/>
        <v>0</v>
      </c>
      <c r="TQ126" s="27" t="str">
        <f t="shared" si="3029"/>
        <v>0</v>
      </c>
      <c r="TR126" s="27" t="str">
        <f t="shared" si="3030"/>
        <v>0</v>
      </c>
      <c r="TS126" s="27" t="str">
        <f t="shared" si="3031"/>
        <v>0</v>
      </c>
      <c r="TT126" s="27" t="str">
        <f t="shared" si="3032"/>
        <v>0</v>
      </c>
      <c r="TU126" s="27" t="str">
        <f t="shared" si="3033"/>
        <v>0</v>
      </c>
      <c r="TV126" s="27" t="str">
        <f t="shared" si="3034"/>
        <v>0</v>
      </c>
      <c r="TW126" s="27" t="str">
        <f t="shared" si="3035"/>
        <v>0</v>
      </c>
      <c r="TX126" s="27" t="str">
        <f t="shared" si="3036"/>
        <v>0</v>
      </c>
      <c r="TY126" s="27" t="str">
        <f t="shared" si="3037"/>
        <v>0</v>
      </c>
      <c r="TZ126" s="27" t="str">
        <f t="shared" si="3038"/>
        <v>0</v>
      </c>
      <c r="UA126" s="27" t="str">
        <f t="shared" si="3039"/>
        <v>0</v>
      </c>
      <c r="UB126" s="27" t="str">
        <f t="shared" si="3040"/>
        <v>0</v>
      </c>
      <c r="UC126" s="27" t="str">
        <f t="shared" si="3041"/>
        <v>0</v>
      </c>
      <c r="UD126" s="27" t="str">
        <f t="shared" si="3042"/>
        <v>0</v>
      </c>
      <c r="UE126" s="27" t="str">
        <f t="shared" si="3043"/>
        <v>0</v>
      </c>
      <c r="UF126" s="27" t="str">
        <f t="shared" si="3044"/>
        <v>0</v>
      </c>
      <c r="UG126" s="27" t="str">
        <f t="shared" si="3045"/>
        <v>0</v>
      </c>
      <c r="UH126" s="27" t="str">
        <f t="shared" si="3046"/>
        <v>0</v>
      </c>
      <c r="UI126" s="27" t="str">
        <f t="shared" si="3047"/>
        <v>0</v>
      </c>
      <c r="UJ126" s="27" t="str">
        <f t="shared" si="3048"/>
        <v>0</v>
      </c>
      <c r="UK126" s="27" t="str">
        <f t="shared" si="3049"/>
        <v>0</v>
      </c>
      <c r="UL126" s="27" t="str">
        <f t="shared" si="3050"/>
        <v>0</v>
      </c>
      <c r="UM126" s="27" t="str">
        <f t="shared" si="3051"/>
        <v>0</v>
      </c>
      <c r="UN126" s="27" t="str">
        <f t="shared" si="3052"/>
        <v>0</v>
      </c>
      <c r="UO126" s="27" t="str">
        <f t="shared" si="3053"/>
        <v>0</v>
      </c>
      <c r="UP126" s="27" t="str">
        <f t="shared" si="3054"/>
        <v>0</v>
      </c>
      <c r="UQ126" s="27" t="str">
        <f t="shared" si="3055"/>
        <v>0</v>
      </c>
      <c r="UR126" s="27" t="str">
        <f t="shared" si="3056"/>
        <v>0</v>
      </c>
      <c r="US126" s="27" t="str">
        <f t="shared" si="3057"/>
        <v>0</v>
      </c>
      <c r="UT126" s="27" t="str">
        <f t="shared" si="3058"/>
        <v>0</v>
      </c>
      <c r="UU126" s="27" t="str">
        <f t="shared" si="3059"/>
        <v>0</v>
      </c>
      <c r="UV126" s="27" t="str">
        <f t="shared" si="3060"/>
        <v>0</v>
      </c>
      <c r="UW126" s="27" t="str">
        <f t="shared" si="3061"/>
        <v>0</v>
      </c>
      <c r="UY126" s="28">
        <f t="shared" si="3062"/>
        <v>-89.28</v>
      </c>
      <c r="UZ126" s="28">
        <f t="shared" si="3063"/>
        <v>0</v>
      </c>
      <c r="VA126" s="28">
        <f t="shared" si="3064"/>
        <v>-9.68</v>
      </c>
      <c r="VB126" s="28">
        <f t="shared" si="3065"/>
        <v>0</v>
      </c>
      <c r="VC126" s="28">
        <f t="shared" si="3066"/>
        <v>0</v>
      </c>
      <c r="VD126" s="28">
        <f t="shared" si="3067"/>
        <v>-94.12</v>
      </c>
      <c r="VG126" s="27" t="str">
        <f t="shared" si="3068"/>
        <v>-7.5</v>
      </c>
      <c r="VH126" s="27" t="str">
        <f t="shared" si="3069"/>
        <v>-13.45</v>
      </c>
      <c r="VI126" s="27" t="str">
        <f t="shared" si="3070"/>
        <v>-2.53</v>
      </c>
      <c r="VJ126" s="27">
        <f t="shared" si="3071"/>
        <v>0</v>
      </c>
      <c r="VK126" s="27" t="str">
        <f t="shared" si="3072"/>
        <v>-9.68</v>
      </c>
      <c r="VL126" s="27">
        <f t="shared" si="3073"/>
        <v>0</v>
      </c>
      <c r="VM126" s="27">
        <f t="shared" si="3074"/>
        <v>0</v>
      </c>
      <c r="VN126" s="27">
        <f t="shared" si="3075"/>
        <v>0</v>
      </c>
      <c r="VO126" s="27" t="str">
        <f t="shared" si="3076"/>
        <v>-15.57</v>
      </c>
      <c r="VP126" s="27">
        <f t="shared" si="3077"/>
        <v>0</v>
      </c>
      <c r="VQ126" s="27">
        <f t="shared" si="3078"/>
        <v>0</v>
      </c>
      <c r="VR126" s="27" t="str">
        <f t="shared" si="3079"/>
        <v>-3.56</v>
      </c>
      <c r="VS126" s="27">
        <f t="shared" si="3080"/>
        <v>0</v>
      </c>
      <c r="VT126" s="27">
        <f t="shared" si="3081"/>
        <v>0</v>
      </c>
      <c r="VU126" s="27" t="str">
        <f t="shared" si="3082"/>
        <v>-4.46</v>
      </c>
      <c r="VV126" s="27">
        <f t="shared" si="3083"/>
        <v>0</v>
      </c>
      <c r="VW126" s="27">
        <f t="shared" si="3084"/>
        <v>0</v>
      </c>
      <c r="VX126" s="27">
        <f t="shared" si="3085"/>
        <v>0</v>
      </c>
      <c r="VY126" s="27">
        <f t="shared" si="3086"/>
        <v>0</v>
      </c>
      <c r="VZ126" s="27">
        <f t="shared" si="3087"/>
        <v>0</v>
      </c>
      <c r="WA126" s="27" t="str">
        <f t="shared" si="3088"/>
        <v>-6.21</v>
      </c>
      <c r="WB126" s="27">
        <f t="shared" si="3089"/>
        <v>0</v>
      </c>
      <c r="WC126" s="27">
        <f t="shared" si="3090"/>
        <v>0</v>
      </c>
      <c r="WD126" s="27" t="str">
        <f t="shared" si="3091"/>
        <v>-5.11</v>
      </c>
      <c r="WE126" s="27">
        <f t="shared" si="3092"/>
        <v>0</v>
      </c>
      <c r="WF126" s="27">
        <f t="shared" si="3093"/>
        <v>0</v>
      </c>
      <c r="WG126" s="27" t="str">
        <f t="shared" si="3094"/>
        <v>-8.46</v>
      </c>
      <c r="WH126" s="27">
        <f t="shared" si="3095"/>
        <v>0</v>
      </c>
      <c r="WI126" s="27">
        <f t="shared" si="3096"/>
        <v>0</v>
      </c>
      <c r="WJ126" s="27" t="str">
        <f t="shared" si="3097"/>
        <v>-11.86</v>
      </c>
      <c r="WK126" s="27">
        <f t="shared" si="3098"/>
        <v>0</v>
      </c>
      <c r="WL126" s="27">
        <f t="shared" si="3099"/>
        <v>0</v>
      </c>
      <c r="WM126" s="27" t="str">
        <f t="shared" si="3100"/>
        <v>-8.84</v>
      </c>
      <c r="WN126" s="27">
        <f t="shared" si="3101"/>
        <v>0</v>
      </c>
      <c r="WO126" s="27">
        <f t="shared" si="3102"/>
        <v>0</v>
      </c>
      <c r="WP126" s="27" t="str">
        <f t="shared" si="3103"/>
        <v>-1.73</v>
      </c>
      <c r="WQ126" s="27">
        <f t="shared" si="3104"/>
        <v>0</v>
      </c>
      <c r="WR126" s="27">
        <f t="shared" si="3105"/>
        <v>0</v>
      </c>
      <c r="WS126" s="27">
        <f t="shared" si="3106"/>
        <v>0</v>
      </c>
      <c r="WT126" s="27">
        <f t="shared" si="3107"/>
        <v>0</v>
      </c>
      <c r="WU126" s="27">
        <f t="shared" si="3108"/>
        <v>0</v>
      </c>
      <c r="WV126" s="27">
        <f t="shared" si="3109"/>
        <v>0</v>
      </c>
      <c r="WW126" s="27">
        <f t="shared" si="3110"/>
        <v>0</v>
      </c>
      <c r="WX126" s="27">
        <f t="shared" si="3111"/>
        <v>0</v>
      </c>
      <c r="WY126" s="27">
        <f t="shared" si="3112"/>
        <v>0</v>
      </c>
      <c r="WZ126" s="27">
        <f t="shared" si="3113"/>
        <v>0</v>
      </c>
      <c r="XA126" s="27">
        <f t="shared" si="3114"/>
        <v>0</v>
      </c>
      <c r="XB126" s="27">
        <f t="shared" si="3115"/>
        <v>0</v>
      </c>
      <c r="XC126" s="27">
        <f t="shared" si="3116"/>
        <v>0</v>
      </c>
      <c r="XD126" s="27">
        <f t="shared" si="3117"/>
        <v>0</v>
      </c>
      <c r="XE126" s="27">
        <f t="shared" si="3118"/>
        <v>0</v>
      </c>
      <c r="XF126" s="27">
        <f t="shared" si="3119"/>
        <v>0</v>
      </c>
      <c r="XG126" s="27">
        <f t="shared" si="3120"/>
        <v>0</v>
      </c>
      <c r="XH126" s="27">
        <f t="shared" si="3121"/>
        <v>0</v>
      </c>
      <c r="XI126" s="27">
        <f t="shared" si="3122"/>
        <v>0</v>
      </c>
      <c r="XJ126" s="27">
        <f t="shared" si="3123"/>
        <v>0</v>
      </c>
      <c r="XK126" s="27">
        <f t="shared" si="3124"/>
        <v>0</v>
      </c>
      <c r="XL126" s="27">
        <f t="shared" si="3125"/>
        <v>0</v>
      </c>
      <c r="XM126" s="27">
        <f t="shared" si="3126"/>
        <v>0</v>
      </c>
      <c r="XN126" s="27">
        <f t="shared" si="3127"/>
        <v>0</v>
      </c>
      <c r="XO126" s="27">
        <f t="shared" si="3128"/>
        <v>0</v>
      </c>
      <c r="XP126" s="27">
        <f t="shared" si="3129"/>
        <v>0</v>
      </c>
      <c r="XQ126" s="27">
        <f t="shared" si="3130"/>
        <v>0</v>
      </c>
      <c r="XR126" s="27">
        <f t="shared" si="3131"/>
        <v>0</v>
      </c>
      <c r="XS126" s="27">
        <f t="shared" si="3132"/>
        <v>0</v>
      </c>
      <c r="XT126" s="27">
        <f t="shared" si="3133"/>
        <v>0</v>
      </c>
      <c r="XU126" s="27">
        <f t="shared" si="3134"/>
        <v>0</v>
      </c>
      <c r="XV126" s="27">
        <f t="shared" si="3135"/>
        <v>0</v>
      </c>
      <c r="XW126" s="27">
        <f t="shared" si="3136"/>
        <v>0</v>
      </c>
      <c r="XX126" s="27">
        <f t="shared" si="3137"/>
        <v>0</v>
      </c>
      <c r="XY126" s="27">
        <f t="shared" si="3138"/>
        <v>0</v>
      </c>
      <c r="XZ126" s="27">
        <f t="shared" si="3139"/>
        <v>0</v>
      </c>
      <c r="YA126" s="27">
        <f t="shared" si="3140"/>
        <v>0</v>
      </c>
      <c r="YB126" s="27">
        <f t="shared" si="3141"/>
        <v>0</v>
      </c>
      <c r="YC126" s="27">
        <f t="shared" si="3142"/>
        <v>0</v>
      </c>
      <c r="YD126" s="27">
        <f t="shared" si="3143"/>
        <v>0</v>
      </c>
      <c r="YE126" s="27">
        <f t="shared" si="3144"/>
        <v>0</v>
      </c>
      <c r="YF126" s="27">
        <f t="shared" si="3145"/>
        <v>0</v>
      </c>
      <c r="YG126" s="27">
        <f t="shared" si="3146"/>
        <v>0</v>
      </c>
      <c r="YH126" s="27">
        <f t="shared" si="3147"/>
        <v>0</v>
      </c>
      <c r="YI126" s="27">
        <f t="shared" si="3148"/>
        <v>0</v>
      </c>
      <c r="YJ126" s="27">
        <f t="shared" si="3149"/>
        <v>0</v>
      </c>
      <c r="YL126" s="28">
        <f t="shared" si="3150"/>
        <v>200</v>
      </c>
      <c r="YM126" s="28">
        <f t="shared" si="3151"/>
        <v>0</v>
      </c>
      <c r="YN126" s="28">
        <f t="shared" si="3152"/>
        <v>18</v>
      </c>
      <c r="YO126" s="28">
        <f t="shared" si="3153"/>
        <v>0</v>
      </c>
      <c r="YP126" s="28">
        <f t="shared" si="3154"/>
        <v>0</v>
      </c>
      <c r="YQ126" s="28">
        <f t="shared" si="3155"/>
        <v>209</v>
      </c>
      <c r="YT126" s="27" t="str">
        <f t="shared" si="3156"/>
        <v>23</v>
      </c>
      <c r="YU126" s="27" t="str">
        <f t="shared" si="3157"/>
        <v>44</v>
      </c>
      <c r="YV126" s="27" t="str">
        <f t="shared" si="3158"/>
        <v>2</v>
      </c>
      <c r="YW126" s="27">
        <f t="shared" si="3159"/>
        <v>0</v>
      </c>
      <c r="YX126" s="27" t="str">
        <f t="shared" si="3160"/>
        <v>18</v>
      </c>
      <c r="YY126" s="27">
        <f t="shared" si="3161"/>
        <v>0</v>
      </c>
      <c r="YZ126" s="27">
        <f t="shared" si="3162"/>
        <v>0</v>
      </c>
      <c r="ZA126" s="27">
        <f t="shared" si="3163"/>
        <v>0</v>
      </c>
      <c r="ZB126" s="27" t="str">
        <f t="shared" si="3164"/>
        <v>44</v>
      </c>
      <c r="ZC126" s="27">
        <f t="shared" si="3165"/>
        <v>0</v>
      </c>
      <c r="ZD126" s="27">
        <f t="shared" si="3166"/>
        <v>0</v>
      </c>
      <c r="ZE126" s="27" t="str">
        <f t="shared" si="3167"/>
        <v>6</v>
      </c>
      <c r="ZF126" s="27">
        <f t="shared" si="3168"/>
        <v>0</v>
      </c>
      <c r="ZG126" s="27">
        <f t="shared" si="3169"/>
        <v>0</v>
      </c>
      <c r="ZH126" s="27" t="str">
        <f t="shared" si="3170"/>
        <v>6</v>
      </c>
      <c r="ZI126" s="27">
        <f t="shared" si="3171"/>
        <v>0</v>
      </c>
      <c r="ZJ126" s="27">
        <f t="shared" si="3172"/>
        <v>0</v>
      </c>
      <c r="ZK126" s="27">
        <f t="shared" si="3173"/>
        <v>0</v>
      </c>
      <c r="ZL126" s="27">
        <f t="shared" si="3174"/>
        <v>0</v>
      </c>
      <c r="ZM126" s="27">
        <f t="shared" si="3175"/>
        <v>0</v>
      </c>
      <c r="ZN126" s="27" t="str">
        <f t="shared" si="3176"/>
        <v>6</v>
      </c>
      <c r="ZO126" s="27">
        <f t="shared" si="3177"/>
        <v>0</v>
      </c>
      <c r="ZP126" s="27">
        <f t="shared" si="3178"/>
        <v>0</v>
      </c>
      <c r="ZQ126" s="27" t="str">
        <f t="shared" si="3179"/>
        <v>-4</v>
      </c>
      <c r="ZR126" s="27">
        <f t="shared" si="3180"/>
        <v>0</v>
      </c>
      <c r="ZS126" s="27">
        <f t="shared" si="3181"/>
        <v>0</v>
      </c>
      <c r="ZT126" s="27" t="str">
        <f t="shared" si="3182"/>
        <v>15</v>
      </c>
      <c r="ZU126" s="27">
        <f t="shared" si="3183"/>
        <v>0</v>
      </c>
      <c r="ZV126" s="27">
        <f t="shared" si="3184"/>
        <v>0</v>
      </c>
      <c r="ZW126" s="27" t="str">
        <f t="shared" si="3185"/>
        <v>42</v>
      </c>
      <c r="ZX126" s="27">
        <f t="shared" si="3186"/>
        <v>0</v>
      </c>
      <c r="ZY126" s="27">
        <f t="shared" si="3187"/>
        <v>0</v>
      </c>
      <c r="ZZ126" s="27" t="str">
        <f t="shared" si="3188"/>
        <v>13</v>
      </c>
      <c r="AAA126" s="27">
        <f t="shared" si="3189"/>
        <v>0</v>
      </c>
      <c r="AAB126" s="27">
        <f t="shared" si="3190"/>
        <v>0</v>
      </c>
      <c r="AAC126" s="27" t="str">
        <f t="shared" si="3191"/>
        <v>3</v>
      </c>
      <c r="AAD126" s="27">
        <f t="shared" si="3192"/>
        <v>0</v>
      </c>
      <c r="AAE126" s="27">
        <f t="shared" si="3193"/>
        <v>0</v>
      </c>
      <c r="AAF126" s="27">
        <f t="shared" si="3194"/>
        <v>0</v>
      </c>
      <c r="AAG126" s="27">
        <f t="shared" si="3195"/>
        <v>0</v>
      </c>
      <c r="AAH126" s="27">
        <f t="shared" si="3196"/>
        <v>0</v>
      </c>
      <c r="AAI126" s="27">
        <f t="shared" si="3197"/>
        <v>0</v>
      </c>
      <c r="AAJ126" s="27">
        <f t="shared" si="3198"/>
        <v>0</v>
      </c>
      <c r="AAK126" s="27">
        <f t="shared" si="3199"/>
        <v>0</v>
      </c>
      <c r="AAL126" s="27">
        <f t="shared" si="3200"/>
        <v>0</v>
      </c>
      <c r="AAM126" s="27">
        <f t="shared" si="3201"/>
        <v>0</v>
      </c>
      <c r="AAN126" s="27">
        <f t="shared" si="3202"/>
        <v>0</v>
      </c>
      <c r="AAO126" s="27">
        <f t="shared" si="3203"/>
        <v>0</v>
      </c>
      <c r="AAP126" s="27">
        <f t="shared" si="3204"/>
        <v>0</v>
      </c>
      <c r="AAQ126" s="27">
        <f t="shared" si="3205"/>
        <v>0</v>
      </c>
      <c r="AAR126" s="27">
        <f t="shared" si="3206"/>
        <v>0</v>
      </c>
      <c r="AAS126" s="27">
        <f t="shared" si="3207"/>
        <v>0</v>
      </c>
      <c r="AAT126" s="27">
        <f t="shared" si="3208"/>
        <v>0</v>
      </c>
      <c r="AAU126" s="27">
        <f t="shared" si="3209"/>
        <v>0</v>
      </c>
      <c r="AAV126" s="27">
        <f t="shared" si="3210"/>
        <v>0</v>
      </c>
      <c r="AAW126" s="27">
        <f t="shared" si="3211"/>
        <v>0</v>
      </c>
      <c r="AAX126" s="27">
        <f t="shared" si="3212"/>
        <v>0</v>
      </c>
      <c r="AAY126" s="27">
        <f t="shared" si="3213"/>
        <v>0</v>
      </c>
      <c r="AAZ126" s="27">
        <f t="shared" si="3214"/>
        <v>0</v>
      </c>
      <c r="ABA126" s="27">
        <f t="shared" si="3215"/>
        <v>0</v>
      </c>
      <c r="ABB126" s="27">
        <f t="shared" si="3216"/>
        <v>0</v>
      </c>
      <c r="ABC126" s="27">
        <f t="shared" si="3217"/>
        <v>0</v>
      </c>
      <c r="ABD126" s="27">
        <f t="shared" si="3218"/>
        <v>0</v>
      </c>
      <c r="ABE126" s="27">
        <f t="shared" si="3219"/>
        <v>0</v>
      </c>
      <c r="ABF126" s="27">
        <f t="shared" si="3220"/>
        <v>0</v>
      </c>
      <c r="ABG126" s="27">
        <f t="shared" si="3221"/>
        <v>0</v>
      </c>
      <c r="ABH126" s="27">
        <f t="shared" si="3222"/>
        <v>0</v>
      </c>
      <c r="ABI126" s="27">
        <f t="shared" si="3223"/>
        <v>0</v>
      </c>
      <c r="ABJ126" s="27">
        <f t="shared" si="3224"/>
        <v>0</v>
      </c>
      <c r="ABK126" s="27">
        <f t="shared" si="3225"/>
        <v>0</v>
      </c>
      <c r="ABL126" s="27">
        <f t="shared" si="3226"/>
        <v>0</v>
      </c>
      <c r="ABM126" s="27">
        <f t="shared" si="3227"/>
        <v>0</v>
      </c>
      <c r="ABN126" s="27">
        <f t="shared" si="3228"/>
        <v>0</v>
      </c>
      <c r="ABO126" s="27">
        <f t="shared" si="3229"/>
        <v>0</v>
      </c>
      <c r="ABP126" s="27">
        <f t="shared" si="3230"/>
        <v>0</v>
      </c>
      <c r="ABQ126" s="27">
        <f t="shared" si="3231"/>
        <v>0</v>
      </c>
      <c r="ABR126" s="27">
        <f t="shared" si="3232"/>
        <v>0</v>
      </c>
      <c r="ABS126" s="27">
        <f t="shared" si="3233"/>
        <v>0</v>
      </c>
      <c r="ABT126" s="27">
        <f t="shared" si="3234"/>
        <v>0</v>
      </c>
      <c r="ABU126" s="27">
        <f t="shared" si="3235"/>
        <v>0</v>
      </c>
      <c r="ABV126" s="27">
        <f t="shared" si="3236"/>
        <v>0</v>
      </c>
      <c r="ABW126" s="27">
        <f t="shared" si="3237"/>
        <v>0</v>
      </c>
      <c r="ABY126" s="28">
        <f t="shared" si="3238"/>
        <v>351.7</v>
      </c>
      <c r="ABZ126" s="28">
        <f t="shared" si="3239"/>
        <v>0</v>
      </c>
      <c r="ACA126" s="28">
        <f t="shared" si="3240"/>
        <v>21.4</v>
      </c>
      <c r="ACB126" s="28">
        <f t="shared" si="3241"/>
        <v>0</v>
      </c>
      <c r="ACC126" s="28">
        <f t="shared" si="3242"/>
        <v>0</v>
      </c>
      <c r="ACD126" s="28">
        <f t="shared" si="3243"/>
        <v>362.4</v>
      </c>
      <c r="ACG126" s="27" t="str">
        <f t="shared" si="3244"/>
        <v>16.9</v>
      </c>
      <c r="ACH126" s="27" t="str">
        <f t="shared" si="3245"/>
        <v>31</v>
      </c>
      <c r="ACI126" s="27" t="str">
        <f t="shared" si="3246"/>
        <v>24.1</v>
      </c>
      <c r="ACJ126" s="27">
        <f t="shared" si="3247"/>
        <v>0</v>
      </c>
      <c r="ACK126" s="27" t="str">
        <f t="shared" si="3248"/>
        <v>21.4</v>
      </c>
      <c r="ACL126" s="27">
        <f t="shared" si="3249"/>
        <v>0</v>
      </c>
      <c r="ACM126" s="27">
        <f t="shared" si="3250"/>
        <v>0</v>
      </c>
      <c r="ACN126" s="27">
        <f t="shared" si="3251"/>
        <v>0</v>
      </c>
      <c r="ACO126" s="27" t="str">
        <f t="shared" si="3252"/>
        <v>7</v>
      </c>
      <c r="ACP126" s="27">
        <f t="shared" si="3253"/>
        <v>0</v>
      </c>
      <c r="ACQ126" s="27">
        <f t="shared" si="3254"/>
        <v>0</v>
      </c>
      <c r="ACR126" s="27" t="str">
        <f t="shared" si="3255"/>
        <v>41.9</v>
      </c>
      <c r="ACS126" s="27">
        <f t="shared" si="3256"/>
        <v>0</v>
      </c>
      <c r="ACT126" s="27">
        <f t="shared" si="3257"/>
        <v>0</v>
      </c>
      <c r="ACU126" s="27" t="str">
        <f t="shared" si="3258"/>
        <v>16.5</v>
      </c>
      <c r="ACV126" s="27">
        <f t="shared" si="3259"/>
        <v>0</v>
      </c>
      <c r="ACW126" s="27">
        <f t="shared" si="3260"/>
        <v>0</v>
      </c>
      <c r="ACX126" s="27">
        <f t="shared" si="3261"/>
        <v>0</v>
      </c>
      <c r="ACY126" s="27">
        <f t="shared" si="3262"/>
        <v>0</v>
      </c>
      <c r="ACZ126" s="27">
        <f t="shared" si="3263"/>
        <v>0</v>
      </c>
      <c r="ADA126" s="27" t="str">
        <f t="shared" si="3264"/>
        <v>7.9</v>
      </c>
      <c r="ADB126" s="27">
        <f t="shared" si="3265"/>
        <v>0</v>
      </c>
      <c r="ADC126" s="27">
        <f t="shared" si="3266"/>
        <v>0</v>
      </c>
      <c r="ADD126" s="27" t="str">
        <f t="shared" si="3267"/>
        <v>26.9</v>
      </c>
      <c r="ADE126" s="27">
        <f t="shared" si="3268"/>
        <v>0</v>
      </c>
      <c r="ADF126" s="27">
        <f t="shared" si="3269"/>
        <v>0</v>
      </c>
      <c r="ADG126" s="27" t="str">
        <f t="shared" si="3270"/>
        <v>106.3</v>
      </c>
      <c r="ADH126" s="27">
        <f t="shared" si="3271"/>
        <v>0</v>
      </c>
      <c r="ADI126" s="27">
        <f t="shared" si="3272"/>
        <v>0</v>
      </c>
      <c r="ADJ126" s="27" t="str">
        <f t="shared" si="3273"/>
        <v>11.6</v>
      </c>
      <c r="ADK126" s="27">
        <f t="shared" si="3274"/>
        <v>0</v>
      </c>
      <c r="ADL126" s="27">
        <f t="shared" si="3275"/>
        <v>0</v>
      </c>
      <c r="ADM126" s="27" t="str">
        <f t="shared" si="3276"/>
        <v>45.9</v>
      </c>
      <c r="ADN126" s="27">
        <f t="shared" si="3277"/>
        <v>0</v>
      </c>
      <c r="ADO126" s="27">
        <f t="shared" si="3278"/>
        <v>0</v>
      </c>
      <c r="ADP126" s="27" t="str">
        <f t="shared" si="3279"/>
        <v>15.7</v>
      </c>
      <c r="ADQ126" s="27">
        <f t="shared" si="3280"/>
        <v>0</v>
      </c>
      <c r="ADR126" s="27">
        <f t="shared" si="3281"/>
        <v>0</v>
      </c>
      <c r="ADS126" s="27">
        <f t="shared" si="3282"/>
        <v>0</v>
      </c>
      <c r="ADT126" s="27">
        <f t="shared" si="3283"/>
        <v>0</v>
      </c>
      <c r="ADU126" s="27">
        <f t="shared" si="3284"/>
        <v>0</v>
      </c>
      <c r="ADV126" s="27">
        <f t="shared" si="3285"/>
        <v>0</v>
      </c>
      <c r="ADW126" s="27">
        <f t="shared" si="3286"/>
        <v>0</v>
      </c>
      <c r="ADX126" s="27">
        <f t="shared" si="3287"/>
        <v>0</v>
      </c>
      <c r="ADY126" s="27">
        <f t="shared" si="3288"/>
        <v>0</v>
      </c>
      <c r="ADZ126" s="27">
        <f t="shared" si="3289"/>
        <v>0</v>
      </c>
      <c r="AEA126" s="27">
        <f t="shared" si="3290"/>
        <v>0</v>
      </c>
      <c r="AEB126" s="27">
        <f t="shared" si="3291"/>
        <v>0</v>
      </c>
      <c r="AEC126" s="27">
        <f t="shared" si="3292"/>
        <v>0</v>
      </c>
      <c r="AED126" s="27">
        <f t="shared" si="3293"/>
        <v>0</v>
      </c>
      <c r="AEE126" s="27">
        <f t="shared" si="3294"/>
        <v>0</v>
      </c>
      <c r="AEF126" s="27">
        <f t="shared" si="3295"/>
        <v>0</v>
      </c>
      <c r="AEG126" s="27">
        <f t="shared" si="3296"/>
        <v>0</v>
      </c>
      <c r="AEH126" s="27">
        <f t="shared" si="3297"/>
        <v>0</v>
      </c>
      <c r="AEI126" s="27">
        <f t="shared" si="3298"/>
        <v>0</v>
      </c>
      <c r="AEJ126" s="27">
        <f t="shared" si="3299"/>
        <v>0</v>
      </c>
      <c r="AEK126" s="27">
        <f t="shared" si="3300"/>
        <v>0</v>
      </c>
      <c r="AEL126" s="27">
        <f t="shared" si="3301"/>
        <v>0</v>
      </c>
      <c r="AEM126" s="27">
        <f t="shared" si="3302"/>
        <v>0</v>
      </c>
      <c r="AEN126" s="27">
        <f t="shared" si="3303"/>
        <v>0</v>
      </c>
      <c r="AEO126" s="27">
        <f t="shared" si="3304"/>
        <v>0</v>
      </c>
      <c r="AEP126" s="27">
        <f t="shared" si="3305"/>
        <v>0</v>
      </c>
      <c r="AEQ126" s="27">
        <f t="shared" si="3306"/>
        <v>0</v>
      </c>
      <c r="AER126" s="27">
        <f t="shared" si="3307"/>
        <v>0</v>
      </c>
      <c r="AES126" s="27">
        <f t="shared" si="3308"/>
        <v>0</v>
      </c>
      <c r="AET126" s="27">
        <f t="shared" si="3309"/>
        <v>0</v>
      </c>
      <c r="AEU126" s="27">
        <f t="shared" si="3310"/>
        <v>0</v>
      </c>
      <c r="AEV126" s="27">
        <f t="shared" si="3311"/>
        <v>0</v>
      </c>
      <c r="AEW126" s="27">
        <f t="shared" si="3312"/>
        <v>0</v>
      </c>
      <c r="AEX126" s="27">
        <f t="shared" si="3313"/>
        <v>0</v>
      </c>
      <c r="AEY126" s="27">
        <f t="shared" si="3314"/>
        <v>0</v>
      </c>
      <c r="AEZ126" s="27">
        <f t="shared" si="3315"/>
        <v>0</v>
      </c>
      <c r="AFA126" s="27">
        <f t="shared" si="3316"/>
        <v>0</v>
      </c>
      <c r="AFB126" s="27">
        <f t="shared" si="3317"/>
        <v>0</v>
      </c>
      <c r="AFC126" s="27">
        <f t="shared" si="3318"/>
        <v>0</v>
      </c>
      <c r="AFD126" s="27">
        <f t="shared" si="3319"/>
        <v>0</v>
      </c>
      <c r="AFE126" s="27">
        <f t="shared" si="3320"/>
        <v>0</v>
      </c>
      <c r="AFF126" s="27">
        <f t="shared" si="3321"/>
        <v>0</v>
      </c>
      <c r="AFG126" s="27">
        <f t="shared" si="3322"/>
        <v>0</v>
      </c>
      <c r="AFH126" s="27">
        <f t="shared" si="3323"/>
        <v>0</v>
      </c>
      <c r="AFI126" s="27">
        <f t="shared" si="3324"/>
        <v>0</v>
      </c>
      <c r="AFJ126" s="27">
        <f t="shared" si="3325"/>
        <v>0</v>
      </c>
      <c r="AFL126" s="28">
        <f t="shared" si="2677"/>
        <v>11.125</v>
      </c>
      <c r="AFM126" s="28">
        <v>11.125</v>
      </c>
      <c r="AFN126" s="27">
        <v>3</v>
      </c>
      <c r="AFO126" s="27">
        <f t="shared" si="3326"/>
        <v>3</v>
      </c>
      <c r="AFP126" s="27">
        <f t="shared" si="3327"/>
        <v>3</v>
      </c>
      <c r="AFQ126" s="27">
        <f t="shared" si="3328"/>
        <v>3</v>
      </c>
      <c r="AFR126" s="27">
        <f t="shared" si="3329"/>
        <v>0</v>
      </c>
      <c r="AFS126" s="27">
        <f t="shared" si="3330"/>
        <v>1</v>
      </c>
      <c r="AFT126" s="27">
        <f t="shared" si="3331"/>
        <v>0</v>
      </c>
      <c r="AFU126" s="27">
        <f t="shared" si="3332"/>
        <v>0</v>
      </c>
      <c r="AFV126" s="27">
        <f t="shared" si="3333"/>
        <v>0</v>
      </c>
      <c r="AFW126" s="27">
        <f t="shared" si="3334"/>
        <v>4</v>
      </c>
      <c r="AFX126" s="27">
        <f t="shared" si="3335"/>
        <v>0</v>
      </c>
      <c r="AFY126" s="27">
        <f t="shared" si="3336"/>
        <v>0</v>
      </c>
      <c r="AFZ126" s="27">
        <f t="shared" si="3337"/>
        <v>3</v>
      </c>
      <c r="AGA126" s="27">
        <f t="shared" si="3338"/>
        <v>0</v>
      </c>
      <c r="AGB126" s="27">
        <f t="shared" si="3339"/>
        <v>0</v>
      </c>
      <c r="AGC126" s="27">
        <f t="shared" si="3340"/>
        <v>3</v>
      </c>
      <c r="AGD126" s="27">
        <f t="shared" si="3341"/>
        <v>0</v>
      </c>
      <c r="AGE126" s="27">
        <f t="shared" si="3342"/>
        <v>0</v>
      </c>
      <c r="AGF126" s="27">
        <f t="shared" si="3343"/>
        <v>0</v>
      </c>
      <c r="AGG126" s="27">
        <f t="shared" si="3344"/>
        <v>0</v>
      </c>
      <c r="AGH126" s="27">
        <f t="shared" si="3345"/>
        <v>0</v>
      </c>
      <c r="AGI126" s="27">
        <f t="shared" si="3346"/>
        <v>6</v>
      </c>
      <c r="AGJ126" s="27">
        <f t="shared" si="3347"/>
        <v>0</v>
      </c>
      <c r="AGK126" s="27">
        <f t="shared" si="3348"/>
        <v>0</v>
      </c>
      <c r="AGL126" s="27">
        <f t="shared" si="3349"/>
        <v>8</v>
      </c>
      <c r="AGM126" s="27">
        <f t="shared" si="3350"/>
        <v>0</v>
      </c>
      <c r="AGN126" s="27">
        <f t="shared" si="3351"/>
        <v>0</v>
      </c>
      <c r="AGO126" s="27">
        <f t="shared" si="3352"/>
        <v>3</v>
      </c>
      <c r="AGP126" s="27">
        <f t="shared" si="3353"/>
        <v>0</v>
      </c>
      <c r="AGQ126" s="27">
        <f t="shared" si="3354"/>
        <v>0</v>
      </c>
      <c r="AGR126" s="27">
        <f t="shared" si="3355"/>
        <v>3</v>
      </c>
      <c r="AGS126" s="27">
        <f t="shared" si="3356"/>
        <v>0</v>
      </c>
      <c r="AGT126" s="27">
        <f t="shared" si="3357"/>
        <v>0</v>
      </c>
      <c r="AGU126" s="27">
        <f t="shared" si="3358"/>
        <v>3</v>
      </c>
      <c r="AGV126" s="27">
        <f t="shared" si="3359"/>
        <v>0</v>
      </c>
      <c r="AGW126" s="27">
        <f t="shared" si="3360"/>
        <v>0</v>
      </c>
      <c r="AGX126" s="27">
        <f t="shared" si="3361"/>
        <v>3</v>
      </c>
      <c r="AGY126" s="27">
        <f t="shared" si="3362"/>
        <v>0</v>
      </c>
      <c r="AGZ126" s="27">
        <f t="shared" si="3363"/>
        <v>0</v>
      </c>
      <c r="AHA126" s="27">
        <f t="shared" si="3364"/>
        <v>0</v>
      </c>
      <c r="AHB126" s="27">
        <f t="shared" si="3365"/>
        <v>0</v>
      </c>
      <c r="AHC126" s="27">
        <f t="shared" si="3366"/>
        <v>0</v>
      </c>
      <c r="AHD126" s="27">
        <f t="shared" si="3367"/>
        <v>0</v>
      </c>
      <c r="AHE126" s="27">
        <f t="shared" si="3368"/>
        <v>0</v>
      </c>
      <c r="AHF126" s="27">
        <f t="shared" si="3369"/>
        <v>0</v>
      </c>
      <c r="AHG126" s="27">
        <f t="shared" si="3370"/>
        <v>0</v>
      </c>
      <c r="AHH126" s="27">
        <f t="shared" si="3371"/>
        <v>0</v>
      </c>
      <c r="AHI126" s="27">
        <f t="shared" si="3372"/>
        <v>0</v>
      </c>
      <c r="AHJ126" s="27">
        <f t="shared" si="3373"/>
        <v>0</v>
      </c>
      <c r="AHK126" s="27">
        <f t="shared" si="3374"/>
        <v>0</v>
      </c>
      <c r="AHL126" s="27">
        <f t="shared" si="3375"/>
        <v>0</v>
      </c>
      <c r="AHM126" s="27">
        <f t="shared" si="3376"/>
        <v>0</v>
      </c>
      <c r="AHN126" s="27">
        <f t="shared" si="3377"/>
        <v>0</v>
      </c>
      <c r="AHO126" s="27">
        <f t="shared" si="3378"/>
        <v>0</v>
      </c>
      <c r="AHP126" s="27">
        <f t="shared" si="3379"/>
        <v>0</v>
      </c>
      <c r="AHQ126" s="27">
        <f t="shared" si="3380"/>
        <v>0</v>
      </c>
      <c r="AHR126" s="27">
        <f t="shared" si="3381"/>
        <v>0</v>
      </c>
      <c r="AHS126" s="27">
        <f t="shared" si="3382"/>
        <v>0</v>
      </c>
      <c r="AHT126" s="27">
        <f t="shared" si="3383"/>
        <v>0</v>
      </c>
      <c r="AHU126" s="27">
        <f t="shared" si="3384"/>
        <v>0</v>
      </c>
      <c r="AHV126" s="27">
        <f t="shared" si="3385"/>
        <v>0</v>
      </c>
      <c r="AHW126" s="27">
        <f t="shared" si="3386"/>
        <v>0</v>
      </c>
      <c r="AHX126" s="27">
        <f t="shared" si="3387"/>
        <v>0</v>
      </c>
      <c r="AHY126" s="27">
        <f t="shared" si="3388"/>
        <v>0</v>
      </c>
      <c r="AHZ126" s="27">
        <f t="shared" si="3389"/>
        <v>0</v>
      </c>
      <c r="AIA126" s="27">
        <f t="shared" si="3390"/>
        <v>0</v>
      </c>
      <c r="AIB126" s="27">
        <f t="shared" si="3391"/>
        <v>0</v>
      </c>
      <c r="AIC126" s="27">
        <f t="shared" si="3392"/>
        <v>0</v>
      </c>
      <c r="AID126" s="27">
        <f t="shared" si="3393"/>
        <v>0</v>
      </c>
      <c r="AIE126" s="27">
        <f t="shared" si="3394"/>
        <v>0</v>
      </c>
      <c r="AIF126" s="27">
        <f t="shared" si="3395"/>
        <v>0</v>
      </c>
      <c r="AIG126" s="27">
        <f t="shared" si="3396"/>
        <v>0</v>
      </c>
      <c r="AIH126" s="27">
        <f t="shared" si="3397"/>
        <v>0</v>
      </c>
      <c r="AII126" s="27">
        <f t="shared" si="3398"/>
        <v>0</v>
      </c>
      <c r="AIJ126" s="27">
        <f t="shared" si="3399"/>
        <v>0</v>
      </c>
      <c r="AIK126" s="27">
        <f t="shared" si="3400"/>
        <v>0</v>
      </c>
      <c r="AIL126" s="27">
        <f t="shared" si="3401"/>
        <v>0</v>
      </c>
      <c r="AIM126" s="27">
        <f t="shared" si="3402"/>
        <v>0</v>
      </c>
      <c r="AIN126" s="27">
        <f t="shared" si="3403"/>
        <v>0</v>
      </c>
      <c r="AIO126" s="27">
        <f t="shared" si="3404"/>
        <v>0</v>
      </c>
      <c r="AIP126" s="27">
        <f t="shared" si="3405"/>
        <v>0</v>
      </c>
      <c r="AIQ126" s="27">
        <f t="shared" si="3406"/>
        <v>0</v>
      </c>
      <c r="AIR126" s="27">
        <f t="shared" si="3407"/>
        <v>0</v>
      </c>
      <c r="AIT126" s="27">
        <v>1</v>
      </c>
      <c r="AIU126" s="27">
        <v>1</v>
      </c>
      <c r="AIV126" s="27">
        <v>1</v>
      </c>
      <c r="AIW126" s="27">
        <f t="shared" si="3408"/>
        <v>0</v>
      </c>
      <c r="AIX126" s="27">
        <f t="shared" si="3409"/>
        <v>1</v>
      </c>
      <c r="AIY126" s="27">
        <f t="shared" si="3410"/>
        <v>0</v>
      </c>
      <c r="AIZ126" s="27">
        <f t="shared" si="3411"/>
        <v>0</v>
      </c>
      <c r="AJA126" s="27">
        <f t="shared" si="3412"/>
        <v>0</v>
      </c>
      <c r="AJB126" s="27">
        <f t="shared" si="3413"/>
        <v>1</v>
      </c>
      <c r="AJC126" s="27">
        <f t="shared" si="3414"/>
        <v>0</v>
      </c>
      <c r="AJD126" s="27">
        <f t="shared" si="3415"/>
        <v>0</v>
      </c>
      <c r="AJE126" s="27">
        <f t="shared" si="3416"/>
        <v>2</v>
      </c>
      <c r="AJF126" s="27">
        <f t="shared" si="3417"/>
        <v>0</v>
      </c>
      <c r="AJG126" s="27">
        <f t="shared" si="3418"/>
        <v>0</v>
      </c>
      <c r="AJH126" s="27">
        <f t="shared" si="3419"/>
        <v>0.25</v>
      </c>
      <c r="AJI126" s="27">
        <f t="shared" si="3420"/>
        <v>0</v>
      </c>
      <c r="AJJ126" s="27">
        <f t="shared" si="3421"/>
        <v>0</v>
      </c>
      <c r="AJK126" s="27">
        <f t="shared" si="3422"/>
        <v>0</v>
      </c>
      <c r="AJL126" s="27">
        <f t="shared" si="3423"/>
        <v>0</v>
      </c>
      <c r="AJM126" s="27">
        <f t="shared" si="3424"/>
        <v>0</v>
      </c>
      <c r="AJN126" s="27">
        <f t="shared" si="3425"/>
        <v>0.125</v>
      </c>
      <c r="AJO126" s="27">
        <f t="shared" si="3426"/>
        <v>0</v>
      </c>
      <c r="AJP126" s="27">
        <f t="shared" si="3427"/>
        <v>0</v>
      </c>
      <c r="AJQ126" s="27">
        <f t="shared" si="3428"/>
        <v>1</v>
      </c>
      <c r="AJR126" s="27">
        <f t="shared" si="3429"/>
        <v>0</v>
      </c>
      <c r="AJS126" s="27">
        <f t="shared" si="3430"/>
        <v>0</v>
      </c>
      <c r="AJT126" s="27">
        <f t="shared" si="3431"/>
        <v>2</v>
      </c>
      <c r="AJU126" s="27">
        <f t="shared" si="3432"/>
        <v>0</v>
      </c>
      <c r="AJV126" s="27">
        <f t="shared" si="3433"/>
        <v>0</v>
      </c>
      <c r="AJW126" s="27">
        <f t="shared" si="3434"/>
        <v>0.25</v>
      </c>
      <c r="AJX126" s="27">
        <f t="shared" si="3435"/>
        <v>0</v>
      </c>
      <c r="AJY126" s="27">
        <f t="shared" si="3436"/>
        <v>0</v>
      </c>
      <c r="AJZ126" s="27">
        <f t="shared" si="3437"/>
        <v>0.25</v>
      </c>
      <c r="AKA126" s="27">
        <f t="shared" si="3438"/>
        <v>0</v>
      </c>
      <c r="AKB126" s="27">
        <f t="shared" si="3439"/>
        <v>0</v>
      </c>
      <c r="AKC126" s="27">
        <f t="shared" si="3440"/>
        <v>0.25</v>
      </c>
      <c r="AKD126" s="27">
        <f t="shared" si="3441"/>
        <v>0</v>
      </c>
      <c r="AKE126" s="27">
        <f t="shared" si="3442"/>
        <v>0</v>
      </c>
      <c r="AKF126" s="27">
        <f t="shared" si="3443"/>
        <v>0</v>
      </c>
      <c r="AKG126" s="27">
        <f t="shared" si="3444"/>
        <v>0</v>
      </c>
      <c r="AKH126" s="27">
        <f t="shared" si="3445"/>
        <v>0</v>
      </c>
      <c r="AKI126" s="27">
        <f t="shared" si="3446"/>
        <v>0</v>
      </c>
      <c r="AKJ126" s="27">
        <f t="shared" si="3447"/>
        <v>0</v>
      </c>
      <c r="AKK126" s="27">
        <f t="shared" si="3448"/>
        <v>0</v>
      </c>
      <c r="AKL126" s="27">
        <f t="shared" si="3449"/>
        <v>0</v>
      </c>
      <c r="AKM126" s="27">
        <f t="shared" si="3450"/>
        <v>0</v>
      </c>
      <c r="AKN126" s="27">
        <f t="shared" si="3451"/>
        <v>0</v>
      </c>
      <c r="AKO126" s="27">
        <f t="shared" si="3452"/>
        <v>0</v>
      </c>
      <c r="AKP126" s="27">
        <f t="shared" si="3453"/>
        <v>0</v>
      </c>
      <c r="AKQ126" s="27">
        <f t="shared" si="3454"/>
        <v>0</v>
      </c>
      <c r="AKR126" s="27">
        <f t="shared" si="3455"/>
        <v>0</v>
      </c>
      <c r="AKS126" s="27">
        <f t="shared" si="3456"/>
        <v>0</v>
      </c>
      <c r="AKT126" s="27">
        <f t="shared" si="3457"/>
        <v>0</v>
      </c>
      <c r="AKU126" s="27">
        <f t="shared" si="3458"/>
        <v>0</v>
      </c>
      <c r="AKV126" s="27">
        <f t="shared" si="3459"/>
        <v>0</v>
      </c>
      <c r="AKW126" s="27">
        <f t="shared" si="3460"/>
        <v>0</v>
      </c>
      <c r="AKX126" s="27">
        <f t="shared" si="3461"/>
        <v>0</v>
      </c>
      <c r="AKY126" s="27">
        <f t="shared" si="3462"/>
        <v>0</v>
      </c>
      <c r="AKZ126" s="27">
        <f t="shared" si="3463"/>
        <v>0</v>
      </c>
      <c r="ALA126" s="27">
        <f t="shared" si="3464"/>
        <v>0</v>
      </c>
      <c r="ALB126" s="27">
        <f t="shared" si="3465"/>
        <v>0</v>
      </c>
      <c r="ALC126" s="27">
        <f t="shared" si="3466"/>
        <v>0</v>
      </c>
      <c r="ALD126" s="27">
        <f t="shared" si="3467"/>
        <v>0</v>
      </c>
      <c r="ALE126" s="27">
        <f t="shared" si="3468"/>
        <v>0</v>
      </c>
      <c r="ALF126" s="27">
        <f t="shared" si="3469"/>
        <v>0</v>
      </c>
      <c r="ALG126" s="27">
        <f t="shared" si="3470"/>
        <v>0</v>
      </c>
      <c r="ALH126" s="27">
        <f t="shared" si="3471"/>
        <v>0</v>
      </c>
      <c r="ALI126" s="27">
        <f t="shared" si="3472"/>
        <v>0</v>
      </c>
      <c r="ALJ126" s="27">
        <f t="shared" si="3473"/>
        <v>0</v>
      </c>
      <c r="ALK126" s="27">
        <f t="shared" si="3474"/>
        <v>0</v>
      </c>
      <c r="ALL126" s="27">
        <f t="shared" si="3475"/>
        <v>0</v>
      </c>
      <c r="ALM126" s="27">
        <f t="shared" si="3476"/>
        <v>0</v>
      </c>
      <c r="ALN126" s="27">
        <f t="shared" si="3477"/>
        <v>0</v>
      </c>
      <c r="ALO126" s="27">
        <f t="shared" si="3478"/>
        <v>0</v>
      </c>
      <c r="ALP126" s="27">
        <f t="shared" si="3479"/>
        <v>0</v>
      </c>
      <c r="ALQ126" s="27">
        <f t="shared" si="3480"/>
        <v>0</v>
      </c>
      <c r="ALR126" s="27">
        <f t="shared" si="3481"/>
        <v>0</v>
      </c>
      <c r="ALS126" s="27">
        <f t="shared" si="3482"/>
        <v>0</v>
      </c>
      <c r="ALT126" s="27">
        <f t="shared" si="3483"/>
        <v>0</v>
      </c>
      <c r="ALU126" s="27">
        <f t="shared" si="3484"/>
        <v>0</v>
      </c>
      <c r="ALV126" s="27">
        <f t="shared" si="3485"/>
        <v>0</v>
      </c>
      <c r="ALW126" s="27">
        <f t="shared" si="3486"/>
        <v>0</v>
      </c>
      <c r="AMK126" s="28">
        <v>1554</v>
      </c>
      <c r="AML126" s="28">
        <f t="shared" si="3487"/>
        <v>1554</v>
      </c>
      <c r="AMN126" s="28">
        <v>1629</v>
      </c>
      <c r="AMO126" s="27" t="str">
        <f t="shared" si="3488"/>
        <v>1618</v>
      </c>
      <c r="AMP126" s="27" t="str">
        <f t="shared" si="3489"/>
        <v>1614</v>
      </c>
      <c r="AMQ126" s="27" t="str">
        <f t="shared" si="3490"/>
        <v>1604</v>
      </c>
      <c r="AMR126" s="27" t="str">
        <f t="shared" si="3491"/>
        <v>1604</v>
      </c>
      <c r="AMS126" s="27" t="str">
        <f t="shared" si="3492"/>
        <v>1597</v>
      </c>
      <c r="AMT126" s="27" t="str">
        <f t="shared" si="3493"/>
        <v>1597</v>
      </c>
      <c r="AMU126" s="27" t="str">
        <f t="shared" si="3494"/>
        <v>1597</v>
      </c>
      <c r="AMV126" s="27" t="str">
        <f t="shared" si="3495"/>
        <v>1597</v>
      </c>
      <c r="AMW126" s="27" t="str">
        <f t="shared" si="3496"/>
        <v>1589</v>
      </c>
      <c r="AMX126" s="27" t="str">
        <f t="shared" si="3497"/>
        <v>1589</v>
      </c>
      <c r="AMY126" s="27" t="str">
        <f t="shared" si="3498"/>
        <v>1589</v>
      </c>
      <c r="AMZ126" s="27" t="str">
        <f t="shared" si="3499"/>
        <v>1579</v>
      </c>
      <c r="ANA126" s="27" t="str">
        <f t="shared" si="3500"/>
        <v>1579</v>
      </c>
      <c r="ANB126" s="27" t="str">
        <f t="shared" si="3501"/>
        <v>1579</v>
      </c>
      <c r="ANC126" s="27" t="str">
        <f t="shared" si="3502"/>
        <v>1565</v>
      </c>
      <c r="AND126" s="27" t="str">
        <f t="shared" si="3503"/>
        <v>1565</v>
      </c>
      <c r="ANE126" s="27" t="str">
        <f t="shared" si="3504"/>
        <v>1565</v>
      </c>
      <c r="ANF126" s="27" t="str">
        <f t="shared" si="3505"/>
        <v>1565</v>
      </c>
      <c r="ANG126" s="27" t="str">
        <f t="shared" si="3506"/>
        <v>1565</v>
      </c>
      <c r="ANH126" s="27" t="str">
        <f t="shared" si="3507"/>
        <v>1565</v>
      </c>
      <c r="ANI126" s="27" t="str">
        <f t="shared" si="3508"/>
        <v>1556</v>
      </c>
      <c r="ANJ126" s="27" t="str">
        <f t="shared" si="3509"/>
        <v>1556</v>
      </c>
      <c r="ANK126" s="27" t="str">
        <f t="shared" si="3510"/>
        <v>1556</v>
      </c>
      <c r="ANL126" s="27" t="str">
        <f t="shared" si="3511"/>
        <v>1549</v>
      </c>
      <c r="ANM126" s="27" t="str">
        <f t="shared" si="3512"/>
        <v>1549</v>
      </c>
      <c r="ANN126" s="27" t="str">
        <f t="shared" si="3513"/>
        <v>1549</v>
      </c>
      <c r="ANO126" s="27" t="str">
        <f t="shared" si="3514"/>
        <v>1578</v>
      </c>
      <c r="ANP126" s="27" t="str">
        <f t="shared" si="3515"/>
        <v>1578</v>
      </c>
      <c r="ANQ126" s="27" t="str">
        <f t="shared" si="3516"/>
        <v>1578</v>
      </c>
      <c r="ANR126" s="27" t="str">
        <f t="shared" si="3517"/>
        <v>1572</v>
      </c>
      <c r="ANS126" s="27" t="str">
        <f t="shared" si="3518"/>
        <v>1572</v>
      </c>
      <c r="ANT126" s="27" t="str">
        <f t="shared" si="3519"/>
        <v>1572</v>
      </c>
      <c r="ANU126" s="27" t="str">
        <f t="shared" si="3520"/>
        <v>1567</v>
      </c>
      <c r="ANV126" s="27" t="str">
        <f t="shared" si="3521"/>
        <v>1567</v>
      </c>
      <c r="ANW126" s="27" t="str">
        <f t="shared" si="3522"/>
        <v>1567</v>
      </c>
      <c r="ANX126" s="27" t="str">
        <f t="shared" si="3523"/>
        <v>1554</v>
      </c>
      <c r="ANY126" s="27" t="str">
        <f t="shared" si="3524"/>
        <v>1554</v>
      </c>
      <c r="ANZ126" s="27" t="str">
        <f t="shared" si="3525"/>
        <v>1554</v>
      </c>
      <c r="AOA126" s="27" t="str">
        <f t="shared" si="3526"/>
        <v>1554</v>
      </c>
      <c r="AOB126" s="27" t="str">
        <f t="shared" si="3527"/>
        <v>1554</v>
      </c>
      <c r="AOC126" s="27" t="str">
        <f t="shared" si="3528"/>
        <v>1554</v>
      </c>
      <c r="AOD126" s="27" t="str">
        <f t="shared" si="3529"/>
        <v>1554</v>
      </c>
      <c r="AOE126" s="27" t="str">
        <f t="shared" si="3530"/>
        <v>1554</v>
      </c>
      <c r="AOF126" s="27" t="str">
        <f t="shared" si="3531"/>
        <v>1554</v>
      </c>
      <c r="AOG126" s="27" t="str">
        <f t="shared" si="3532"/>
        <v>1554</v>
      </c>
      <c r="AOH126" s="27" t="str">
        <f t="shared" si="3533"/>
        <v>1554</v>
      </c>
      <c r="AOI126" s="27" t="str">
        <f t="shared" si="3534"/>
        <v>1554</v>
      </c>
      <c r="AOJ126" s="27" t="str">
        <f t="shared" si="3535"/>
        <v>1554</v>
      </c>
      <c r="AOK126" s="27" t="str">
        <f t="shared" si="3536"/>
        <v>1554</v>
      </c>
      <c r="AOL126" s="27" t="str">
        <f t="shared" si="3537"/>
        <v>1554</v>
      </c>
      <c r="AOM126" s="27" t="str">
        <f t="shared" si="3538"/>
        <v>1554</v>
      </c>
      <c r="AON126" s="27" t="str">
        <f t="shared" si="3539"/>
        <v>1554</v>
      </c>
      <c r="AOO126" s="27" t="str">
        <f t="shared" si="3540"/>
        <v>1554</v>
      </c>
      <c r="AOP126" s="27" t="str">
        <f t="shared" si="3541"/>
        <v>1554</v>
      </c>
      <c r="AOQ126" s="27" t="str">
        <f t="shared" si="3542"/>
        <v>1554</v>
      </c>
      <c r="AOR126" s="27" t="str">
        <f t="shared" si="3543"/>
        <v>1554</v>
      </c>
      <c r="AOS126" s="27" t="str">
        <f t="shared" si="3544"/>
        <v>1554</v>
      </c>
      <c r="AOT126" s="27" t="str">
        <f t="shared" si="3545"/>
        <v>1554</v>
      </c>
      <c r="AOU126" s="27" t="str">
        <f t="shared" si="3546"/>
        <v>1554</v>
      </c>
      <c r="AOV126" s="27" t="str">
        <f t="shared" si="3547"/>
        <v>1554</v>
      </c>
      <c r="AOW126" s="27" t="str">
        <f t="shared" si="3548"/>
        <v>1554</v>
      </c>
      <c r="AOX126" s="27" t="str">
        <f t="shared" si="3549"/>
        <v>1554</v>
      </c>
      <c r="AOY126" s="27" t="str">
        <f t="shared" si="3550"/>
        <v>1554</v>
      </c>
      <c r="AOZ126" s="27" t="str">
        <f t="shared" si="3551"/>
        <v>1554</v>
      </c>
      <c r="APA126" s="27" t="str">
        <f t="shared" si="3552"/>
        <v>1554</v>
      </c>
      <c r="APB126" s="27" t="str">
        <f t="shared" si="3553"/>
        <v>1554</v>
      </c>
      <c r="APC126" s="27" t="str">
        <f t="shared" si="3554"/>
        <v>1554</v>
      </c>
      <c r="APD126" s="27" t="str">
        <f t="shared" si="3555"/>
        <v>1554</v>
      </c>
      <c r="APE126" s="27" t="str">
        <f t="shared" si="3556"/>
        <v>1554</v>
      </c>
      <c r="APF126" s="27" t="str">
        <f t="shared" si="3557"/>
        <v>1554</v>
      </c>
      <c r="APG126" s="27" t="str">
        <f t="shared" si="3558"/>
        <v>1554</v>
      </c>
      <c r="APH126" s="27" t="str">
        <f t="shared" si="3559"/>
        <v>1554</v>
      </c>
      <c r="API126" s="27" t="str">
        <f t="shared" si="3560"/>
        <v>1554</v>
      </c>
      <c r="APJ126" s="27" t="str">
        <f t="shared" si="3561"/>
        <v>1554</v>
      </c>
      <c r="APK126" s="27" t="str">
        <f t="shared" si="3562"/>
        <v>1554</v>
      </c>
      <c r="APL126" s="27" t="str">
        <f t="shared" si="3563"/>
        <v>1554</v>
      </c>
      <c r="APM126" s="27" t="str">
        <f t="shared" si="3564"/>
        <v>1554</v>
      </c>
      <c r="APN126" s="27" t="str">
        <f t="shared" si="3565"/>
        <v>1554</v>
      </c>
      <c r="APO126" s="27" t="str">
        <f t="shared" si="3566"/>
        <v>1554</v>
      </c>
      <c r="APP126" s="27" t="str">
        <f t="shared" si="3567"/>
        <v>1554</v>
      </c>
      <c r="APQ126" s="27" t="str">
        <f t="shared" si="3568"/>
        <v>1554</v>
      </c>
      <c r="APR126" s="27" t="str">
        <f t="shared" si="3569"/>
        <v>1554</v>
      </c>
    </row>
    <row r="127" spans="1:1011 1025:1110" x14ac:dyDescent="0.35">
      <c r="A127" s="27">
        <v>120</v>
      </c>
      <c r="B127" s="90" t="s">
        <v>337</v>
      </c>
      <c r="C127" s="91">
        <f>VLOOKUP(A127, Rankings!$A$2:$AN$129, 40, FALSE)</f>
        <v>125</v>
      </c>
      <c r="D127" s="79" t="s">
        <v>396</v>
      </c>
      <c r="F127" s="27">
        <v>1795</v>
      </c>
      <c r="I127" s="29">
        <f t="shared" si="2678"/>
        <v>13</v>
      </c>
      <c r="L127" s="27" t="s">
        <v>2309</v>
      </c>
      <c r="M127" s="27" t="s">
        <v>2485</v>
      </c>
      <c r="N127" s="27" t="s">
        <v>2739</v>
      </c>
      <c r="O127" s="27" t="s">
        <v>24</v>
      </c>
      <c r="P127" s="27" t="s">
        <v>3078</v>
      </c>
      <c r="Q127" s="27" t="s">
        <v>3176</v>
      </c>
      <c r="R127" s="27" t="s">
        <v>24</v>
      </c>
      <c r="S127" s="27" t="s">
        <v>24</v>
      </c>
      <c r="T127" s="27" t="s">
        <v>3764</v>
      </c>
      <c r="U127" s="27" t="s">
        <v>24</v>
      </c>
      <c r="V127" s="27" t="s">
        <v>4051</v>
      </c>
      <c r="W127" s="27" t="s">
        <v>4080</v>
      </c>
      <c r="X127" s="27" t="s">
        <v>24</v>
      </c>
      <c r="Y127" s="27" t="s">
        <v>24</v>
      </c>
      <c r="Z127" s="27" t="s">
        <v>4462</v>
      </c>
      <c r="AA127" s="27" t="s">
        <v>24</v>
      </c>
      <c r="AB127" s="27" t="s">
        <v>24</v>
      </c>
      <c r="AC127" s="27" t="s">
        <v>24</v>
      </c>
      <c r="AD127" s="27" t="s">
        <v>24</v>
      </c>
      <c r="AE127" s="27" t="s">
        <v>24</v>
      </c>
      <c r="AF127" s="27" t="s">
        <v>5137</v>
      </c>
      <c r="AG127" s="27" t="s">
        <v>24</v>
      </c>
      <c r="AH127" s="27" t="s">
        <v>24</v>
      </c>
      <c r="AI127" s="27" t="s">
        <v>24</v>
      </c>
      <c r="AJ127" s="27" t="s">
        <v>24</v>
      </c>
      <c r="AK127" s="27" t="s">
        <v>24</v>
      </c>
      <c r="AL127" s="27" t="s">
        <v>5632</v>
      </c>
      <c r="AM127" s="27" t="s">
        <v>24</v>
      </c>
      <c r="AN127" s="27" t="s">
        <v>24</v>
      </c>
      <c r="AO127" s="27" t="s">
        <v>6011</v>
      </c>
      <c r="AP127" s="27" t="s">
        <v>24</v>
      </c>
      <c r="AQ127" s="27" t="s">
        <v>24</v>
      </c>
      <c r="AR127" s="27" t="s">
        <v>6292</v>
      </c>
      <c r="AS127" s="27" t="s">
        <v>24</v>
      </c>
      <c r="AT127" s="27" t="s">
        <v>24</v>
      </c>
      <c r="AU127" s="27" t="s">
        <v>6595</v>
      </c>
      <c r="AV127" s="27" t="s">
        <v>24</v>
      </c>
      <c r="AW127" s="27" t="s">
        <v>24</v>
      </c>
      <c r="AX127" s="27" t="s">
        <v>24</v>
      </c>
      <c r="AY127" s="27" t="s">
        <v>24</v>
      </c>
      <c r="AZ127" s="27" t="s">
        <v>24</v>
      </c>
      <c r="BA127" s="27" t="s">
        <v>24</v>
      </c>
      <c r="BB127" s="27" t="s">
        <v>24</v>
      </c>
      <c r="BC127" s="27" t="s">
        <v>24</v>
      </c>
      <c r="BD127" s="27" t="s">
        <v>24</v>
      </c>
      <c r="BE127" s="27" t="s">
        <v>24</v>
      </c>
      <c r="BF127" s="27" t="s">
        <v>24</v>
      </c>
      <c r="BG127" s="27" t="s">
        <v>24</v>
      </c>
      <c r="BH127" s="27" t="s">
        <v>24</v>
      </c>
      <c r="BI127" s="27" t="s">
        <v>24</v>
      </c>
      <c r="BJ127" s="27" t="s">
        <v>24</v>
      </c>
      <c r="BK127" s="27" t="s">
        <v>24</v>
      </c>
      <c r="BL127" s="27" t="s">
        <v>24</v>
      </c>
      <c r="BM127" s="27" t="s">
        <v>24</v>
      </c>
      <c r="BN127" s="27" t="s">
        <v>24</v>
      </c>
      <c r="BO127" s="27" t="s">
        <v>24</v>
      </c>
      <c r="BP127" s="27" t="s">
        <v>24</v>
      </c>
      <c r="BQ127" s="27" t="s">
        <v>24</v>
      </c>
      <c r="BR127" s="27" t="s">
        <v>24</v>
      </c>
      <c r="BS127" s="27" t="s">
        <v>24</v>
      </c>
      <c r="BT127" s="27" t="s">
        <v>24</v>
      </c>
      <c r="BU127" s="27" t="s">
        <v>24</v>
      </c>
      <c r="BV127" s="27" t="s">
        <v>24</v>
      </c>
      <c r="BW127" s="27" t="s">
        <v>24</v>
      </c>
      <c r="BX127" s="27" t="s">
        <v>24</v>
      </c>
      <c r="BY127" s="27" t="s">
        <v>24</v>
      </c>
      <c r="BZ127" s="27" t="s">
        <v>24</v>
      </c>
      <c r="CA127" s="27" t="s">
        <v>24</v>
      </c>
      <c r="CB127" s="27" t="s">
        <v>24</v>
      </c>
      <c r="CC127" s="27" t="s">
        <v>24</v>
      </c>
      <c r="CD127" s="27" t="s">
        <v>24</v>
      </c>
      <c r="CE127" s="27" t="s">
        <v>24</v>
      </c>
      <c r="CF127" s="27" t="s">
        <v>24</v>
      </c>
      <c r="CG127" s="27" t="s">
        <v>24</v>
      </c>
      <c r="CH127" s="27" t="s">
        <v>24</v>
      </c>
      <c r="CI127" s="27" t="s">
        <v>24</v>
      </c>
      <c r="CJ127" s="27" t="s">
        <v>24</v>
      </c>
      <c r="CK127" s="27" t="s">
        <v>24</v>
      </c>
      <c r="CL127" s="27" t="s">
        <v>24</v>
      </c>
      <c r="CM127" s="27" t="s">
        <v>24</v>
      </c>
      <c r="CN127" s="27" t="s">
        <v>24</v>
      </c>
      <c r="CO127" s="27" t="s">
        <v>24</v>
      </c>
      <c r="CQ127" s="28">
        <f t="shared" si="2679"/>
        <v>1</v>
      </c>
      <c r="CR127" s="28">
        <f t="shared" si="2680"/>
        <v>5</v>
      </c>
      <c r="CS127" s="28">
        <f t="shared" si="2681"/>
        <v>0</v>
      </c>
      <c r="CT127" s="28">
        <f t="shared" si="2682"/>
        <v>6</v>
      </c>
      <c r="CU127" s="28">
        <f t="shared" si="2683"/>
        <v>1</v>
      </c>
      <c r="CV127" s="28">
        <f t="shared" si="2684"/>
        <v>4</v>
      </c>
      <c r="CW127" s="28">
        <f t="shared" si="2685"/>
        <v>0</v>
      </c>
      <c r="CX127" s="28">
        <f t="shared" si="2686"/>
        <v>4</v>
      </c>
      <c r="CY127" s="28">
        <f t="shared" si="2687"/>
        <v>0</v>
      </c>
      <c r="CZ127" s="28">
        <f t="shared" si="2688"/>
        <v>0</v>
      </c>
      <c r="DA127" s="28">
        <f t="shared" si="2689"/>
        <v>0</v>
      </c>
      <c r="DB127" s="28">
        <f t="shared" si="2690"/>
        <v>0</v>
      </c>
      <c r="DC127" s="28">
        <f t="shared" si="2691"/>
        <v>1</v>
      </c>
      <c r="DD127" s="28">
        <f t="shared" si="2692"/>
        <v>0</v>
      </c>
      <c r="DE127" s="28">
        <f t="shared" si="2693"/>
        <v>0</v>
      </c>
      <c r="DF127" s="28">
        <f t="shared" si="2694"/>
        <v>1</v>
      </c>
      <c r="DG127" s="28">
        <f t="shared" si="2695"/>
        <v>0</v>
      </c>
      <c r="DH127" s="28">
        <f t="shared" si="2696"/>
        <v>0</v>
      </c>
      <c r="DI127" s="28">
        <f t="shared" si="2697"/>
        <v>0</v>
      </c>
      <c r="DJ127" s="28">
        <f t="shared" si="2698"/>
        <v>0</v>
      </c>
      <c r="DK127" s="28">
        <f t="shared" si="2699"/>
        <v>0</v>
      </c>
      <c r="DL127" s="28">
        <f t="shared" si="2700"/>
        <v>0</v>
      </c>
      <c r="DM127" s="28">
        <f t="shared" si="2701"/>
        <v>0</v>
      </c>
      <c r="DN127" s="28">
        <f t="shared" si="2702"/>
        <v>0</v>
      </c>
      <c r="DO127" s="28">
        <f t="shared" si="2703"/>
        <v>1</v>
      </c>
      <c r="DP127" s="28">
        <f t="shared" si="2704"/>
        <v>1</v>
      </c>
      <c r="DR127">
        <f t="shared" si="2705"/>
        <v>4</v>
      </c>
      <c r="DS127">
        <f t="shared" si="2706"/>
        <v>2</v>
      </c>
      <c r="DT127">
        <f t="shared" si="2707"/>
        <v>4</v>
      </c>
      <c r="DU127">
        <f t="shared" si="2708"/>
        <v>0</v>
      </c>
      <c r="DV127">
        <f t="shared" si="2709"/>
        <v>9</v>
      </c>
      <c r="DW127">
        <f t="shared" si="2710"/>
        <v>4</v>
      </c>
      <c r="DX127">
        <f t="shared" si="2711"/>
        <v>0</v>
      </c>
      <c r="DY127">
        <f t="shared" si="2712"/>
        <v>0</v>
      </c>
      <c r="DZ127">
        <f t="shared" si="2713"/>
        <v>2</v>
      </c>
      <c r="EA127">
        <f t="shared" si="2714"/>
        <v>0</v>
      </c>
      <c r="EB127">
        <f t="shared" si="2715"/>
        <v>12</v>
      </c>
      <c r="EC127">
        <f t="shared" si="2716"/>
        <v>2</v>
      </c>
      <c r="ED127">
        <f t="shared" si="2717"/>
        <v>0</v>
      </c>
      <c r="EE127">
        <f t="shared" si="2718"/>
        <v>0</v>
      </c>
      <c r="EF127">
        <f t="shared" si="2719"/>
        <v>1</v>
      </c>
      <c r="EG127">
        <f t="shared" si="2720"/>
        <v>0</v>
      </c>
      <c r="EH127">
        <f t="shared" si="2721"/>
        <v>0</v>
      </c>
      <c r="EI127">
        <f t="shared" si="2722"/>
        <v>0</v>
      </c>
      <c r="EJ127">
        <f t="shared" si="2723"/>
        <v>0</v>
      </c>
      <c r="EK127">
        <f t="shared" si="2724"/>
        <v>0</v>
      </c>
      <c r="EL127">
        <f t="shared" si="2725"/>
        <v>4</v>
      </c>
      <c r="EM127">
        <f t="shared" si="2726"/>
        <v>0</v>
      </c>
      <c r="EN127">
        <f t="shared" si="2727"/>
        <v>0</v>
      </c>
      <c r="EO127">
        <f t="shared" si="2728"/>
        <v>0</v>
      </c>
      <c r="EP127">
        <f t="shared" si="2729"/>
        <v>0</v>
      </c>
      <c r="EQ127">
        <f t="shared" si="2730"/>
        <v>0</v>
      </c>
      <c r="ER127">
        <f t="shared" si="2731"/>
        <v>4</v>
      </c>
      <c r="ES127">
        <f t="shared" si="2732"/>
        <v>0</v>
      </c>
      <c r="ET127">
        <f t="shared" si="2733"/>
        <v>0</v>
      </c>
      <c r="EU127">
        <f t="shared" si="2734"/>
        <v>2</v>
      </c>
      <c r="EV127">
        <f t="shared" si="2735"/>
        <v>0</v>
      </c>
      <c r="EW127">
        <f t="shared" si="2736"/>
        <v>0</v>
      </c>
      <c r="EX127">
        <f t="shared" si="2737"/>
        <v>4</v>
      </c>
      <c r="EY127">
        <f t="shared" si="2738"/>
        <v>0</v>
      </c>
      <c r="EZ127">
        <f t="shared" si="2739"/>
        <v>0</v>
      </c>
      <c r="FA127">
        <f t="shared" si="2740"/>
        <v>2</v>
      </c>
      <c r="FB127">
        <f t="shared" si="2741"/>
        <v>0</v>
      </c>
      <c r="FC127">
        <f t="shared" si="2742"/>
        <v>0</v>
      </c>
      <c r="FD127">
        <f t="shared" si="2743"/>
        <v>0</v>
      </c>
      <c r="FE127">
        <f t="shared" si="2744"/>
        <v>0</v>
      </c>
      <c r="FF127">
        <f t="shared" si="2745"/>
        <v>0</v>
      </c>
      <c r="FG127">
        <f t="shared" si="2746"/>
        <v>0</v>
      </c>
      <c r="FH127">
        <f t="shared" si="2747"/>
        <v>0</v>
      </c>
      <c r="FI127">
        <f t="shared" si="2748"/>
        <v>0</v>
      </c>
      <c r="FJ127">
        <f t="shared" si="2749"/>
        <v>0</v>
      </c>
      <c r="FK127">
        <f t="shared" si="2750"/>
        <v>0</v>
      </c>
      <c r="FL127">
        <f t="shared" si="2751"/>
        <v>0</v>
      </c>
      <c r="FM127">
        <f t="shared" si="2752"/>
        <v>0</v>
      </c>
      <c r="FN127">
        <f t="shared" si="2753"/>
        <v>0</v>
      </c>
      <c r="FO127">
        <f t="shared" si="2754"/>
        <v>0</v>
      </c>
      <c r="FP127">
        <f t="shared" si="2755"/>
        <v>0</v>
      </c>
      <c r="FQ127">
        <f t="shared" si="2756"/>
        <v>0</v>
      </c>
      <c r="FR127">
        <f t="shared" si="2757"/>
        <v>0</v>
      </c>
      <c r="FS127">
        <f t="shared" si="2758"/>
        <v>0</v>
      </c>
      <c r="FT127">
        <f t="shared" si="2759"/>
        <v>0</v>
      </c>
      <c r="FU127">
        <f t="shared" si="2760"/>
        <v>0</v>
      </c>
      <c r="FV127">
        <f t="shared" si="2761"/>
        <v>0</v>
      </c>
      <c r="FW127">
        <f t="shared" si="2762"/>
        <v>0</v>
      </c>
      <c r="FX127">
        <f t="shared" si="2763"/>
        <v>0</v>
      </c>
      <c r="FY127">
        <f t="shared" si="2764"/>
        <v>0</v>
      </c>
      <c r="FZ127">
        <f t="shared" si="2765"/>
        <v>0</v>
      </c>
      <c r="GA127">
        <f t="shared" si="2766"/>
        <v>0</v>
      </c>
      <c r="GB127">
        <f t="shared" si="2767"/>
        <v>0</v>
      </c>
      <c r="GC127">
        <f t="shared" si="2768"/>
        <v>0</v>
      </c>
      <c r="GD127">
        <f t="shared" si="2769"/>
        <v>0</v>
      </c>
      <c r="GE127">
        <f t="shared" si="2770"/>
        <v>0</v>
      </c>
      <c r="GF127">
        <f t="shared" si="2771"/>
        <v>0</v>
      </c>
      <c r="GG127">
        <f t="shared" si="2772"/>
        <v>0</v>
      </c>
      <c r="GH127">
        <f t="shared" si="2773"/>
        <v>0</v>
      </c>
      <c r="GI127">
        <f t="shared" si="2774"/>
        <v>0</v>
      </c>
      <c r="GJ127">
        <f t="shared" si="2775"/>
        <v>0</v>
      </c>
      <c r="GK127">
        <f t="shared" si="2776"/>
        <v>0</v>
      </c>
      <c r="GL127">
        <f t="shared" si="2777"/>
        <v>0</v>
      </c>
      <c r="GM127">
        <f t="shared" si="2778"/>
        <v>0</v>
      </c>
      <c r="GN127">
        <f t="shared" si="2779"/>
        <v>0</v>
      </c>
      <c r="GO127">
        <f t="shared" si="2780"/>
        <v>0</v>
      </c>
      <c r="GP127">
        <f t="shared" si="2781"/>
        <v>0</v>
      </c>
      <c r="GQ127">
        <f t="shared" si="2782"/>
        <v>0</v>
      </c>
      <c r="GR127">
        <f t="shared" si="2783"/>
        <v>0</v>
      </c>
      <c r="GS127">
        <f t="shared" si="2784"/>
        <v>0</v>
      </c>
      <c r="GT127">
        <f t="shared" si="2785"/>
        <v>0</v>
      </c>
      <c r="GU127">
        <f t="shared" si="2786"/>
        <v>0</v>
      </c>
      <c r="GW127" s="28">
        <f t="shared" si="2787"/>
        <v>5.932655886345092</v>
      </c>
      <c r="GX127" s="28">
        <f t="shared" si="2788"/>
        <v>0</v>
      </c>
      <c r="GY127" s="28">
        <f t="shared" si="2789"/>
        <v>0.88976618319896583</v>
      </c>
      <c r="GZ127" s="28">
        <f t="shared" si="2790"/>
        <v>0</v>
      </c>
      <c r="HA127" s="28">
        <f t="shared" si="2791"/>
        <v>0</v>
      </c>
      <c r="HB127" s="28">
        <f t="shared" si="2792"/>
        <v>6.3775389779445746</v>
      </c>
      <c r="HC127" s="28">
        <f t="shared" si="2793"/>
        <v>0.46504648983597668</v>
      </c>
      <c r="HE127">
        <f>IFERROR(VLOOKUP(_xlfn.NUMBERVALUE(MID(L127, SEARCH("!", L127)+1, SEARCH("+", L127)-SEARCH("!", L127)-1)), Rankings!$A$2:$BK$129, 63, FALSE),0)</f>
        <v>0.49551347653817529</v>
      </c>
      <c r="HF127">
        <f>IFERROR(VLOOKUP(_xlfn.NUMBERVALUE(MID(M127, SEARCH("!", M127)+1, SEARCH("+", M127)-SEARCH("!", M127)-1)), Rankings!$A$2:$BK$129, 63, FALSE),0)</f>
        <v>0.3558716781686258</v>
      </c>
      <c r="HG127">
        <f>IFERROR(VLOOKUP(_xlfn.NUMBERVALUE(MID(N127, SEARCH("!", N127)+1, SEARCH("+", N127)-SEARCH("!", N127)-1)), Rankings!$A$2:$BK$129, 63, FALSE),0)</f>
        <v>0.65493783275404538</v>
      </c>
      <c r="HH127">
        <f>IFERROR(VLOOKUP(_xlfn.NUMBERVALUE(MID(O127, SEARCH("!", O127)+1, SEARCH("+", O127)-SEARCH("!", O127)-1)), Rankings!$A$2:$BK$129, 63, FALSE),0)</f>
        <v>0</v>
      </c>
      <c r="HI127">
        <f>IFERROR(VLOOKUP(_xlfn.NUMBERVALUE(MID(P127, SEARCH("!", P127)+1, SEARCH("+", P127)-SEARCH("!", P127)-1)), Rankings!$A$2:$BK$129, 63, FALSE),0)</f>
        <v>0.27055526979863026</v>
      </c>
      <c r="HJ127">
        <f>IFERROR(VLOOKUP(_xlfn.NUMBERVALUE(MID(Q127, SEARCH("!", Q127)+1, SEARCH("+", Q127)-SEARCH("!", Q127)-1)), Rankings!$A$2:$BK$129, 63, FALSE),0)</f>
        <v>0.89976634284048129</v>
      </c>
      <c r="HK127">
        <f>IFERROR(VLOOKUP(_xlfn.NUMBERVALUE(MID(R127, SEARCH("!", R127)+1, SEARCH("+", R127)-SEARCH("!", R127)-1)), Rankings!$A$2:$BK$129, 63, FALSE),0)</f>
        <v>0</v>
      </c>
      <c r="HL127">
        <f>IFERROR(VLOOKUP(_xlfn.NUMBERVALUE(MID(S127, SEARCH("!", S127)+1, SEARCH("+", S127)-SEARCH("!", S127)-1)), Rankings!$A$2:$BK$129, 63, FALSE),0)</f>
        <v>0</v>
      </c>
      <c r="HM127">
        <f>IFERROR(VLOOKUP(_xlfn.NUMBERVALUE(MID(T127, SEARCH("!", T127)+1, SEARCH("+", T127)-SEARCH("!", T127)-1)), Rankings!$A$2:$BK$129, 63, FALSE),0)</f>
        <v>0.38408974874687429</v>
      </c>
      <c r="HN127">
        <f>IFERROR(VLOOKUP(_xlfn.NUMBERVALUE(MID(U127, SEARCH("!", U127)+1, SEARCH("+", U127)-SEARCH("!", U127)-1)), Rankings!$A$2:$BK$129, 63, FALSE),0)</f>
        <v>0</v>
      </c>
      <c r="HO127">
        <f>IFERROR(VLOOKUP(_xlfn.NUMBERVALUE(MID(V127, SEARCH("!", V127)+1, SEARCH("+", V127)-SEARCH("!", V127)-1)), Rankings!$A$2:$BK$129, 63, FALSE),0)</f>
        <v>0.61921091340033552</v>
      </c>
      <c r="HP127">
        <f>IFERROR(VLOOKUP(_xlfn.NUMBERVALUE(MID(W127, SEARCH("!", W127)+1, SEARCH("+", W127)-SEARCH("!", W127)-1)), Rankings!$A$2:$BK$129, 63, FALSE),0)</f>
        <v>0.86985627952015798</v>
      </c>
      <c r="HQ127">
        <f>IFERROR(VLOOKUP(_xlfn.NUMBERVALUE(MID(X127, SEARCH("!", X127)+1, SEARCH("+", X127)-SEARCH("!", X127)-1)), Rankings!$A$2:$BK$129, 63, FALSE),0)</f>
        <v>0</v>
      </c>
      <c r="HR127">
        <f>IFERROR(VLOOKUP(_xlfn.NUMBERVALUE(MID(Y127, SEARCH("!", Y127)+1, SEARCH("+", Y127)-SEARCH("!", Y127)-1)), Rankings!$A$2:$BK$129, 63, FALSE),0)</f>
        <v>0</v>
      </c>
      <c r="HS127">
        <f>IFERROR(VLOOKUP(_xlfn.NUMBERVALUE(MID(Z127, SEARCH("!", Z127)+1, SEARCH("+", Z127)-SEARCH("!", Z127)-1)), Rankings!$A$2:$BK$129, 63, FALSE),0)</f>
        <v>0.23532414935285967</v>
      </c>
      <c r="HT127">
        <f>IFERROR(VLOOKUP(_xlfn.NUMBERVALUE(MID(AA127, SEARCH("!", AA127)+1, SEARCH("+", AA127)-SEARCH("!", AA127)-1)), Rankings!$A$2:$BK$129, 63, FALSE),0)</f>
        <v>0</v>
      </c>
      <c r="HU127">
        <f>IFERROR(VLOOKUP(_xlfn.NUMBERVALUE(MID(AB127, SEARCH("!", AB127)+1, SEARCH("+", AB127)-SEARCH("!", AB127)-1)), Rankings!$A$2:$BK$129, 63, FALSE),0)</f>
        <v>0</v>
      </c>
      <c r="HV127">
        <f>IFERROR(VLOOKUP(_xlfn.NUMBERVALUE(MID(AC127, SEARCH("!", AC127)+1, SEARCH("+", AC127)-SEARCH("!", AC127)-1)), Rankings!$A$2:$BK$129, 63, FALSE),0)</f>
        <v>0</v>
      </c>
      <c r="HW127">
        <f>IFERROR(VLOOKUP(_xlfn.NUMBERVALUE(MID(AD127, SEARCH("!", AD127)+1, SEARCH("+", AD127)-SEARCH("!", AD127)-1)), Rankings!$A$2:$BK$129, 63, FALSE),0)</f>
        <v>0</v>
      </c>
      <c r="HX127">
        <f>IFERROR(VLOOKUP(_xlfn.NUMBERVALUE(MID(AE127, SEARCH("!", AE127)+1, SEARCH("+", AE127)-SEARCH("!", AE127)-1)), Rankings!$A$2:$BK$129, 63, FALSE),0)</f>
        <v>0</v>
      </c>
      <c r="HY127">
        <f>IFERROR(VLOOKUP(_xlfn.NUMBERVALUE(MID(AF127, SEARCH("!", AF127)+1, SEARCH("+", AF127)-SEARCH("!", AF127)-1)), Rankings!$A$2:$BK$129, 63, FALSE),0)</f>
        <v>0.46338138623394648</v>
      </c>
      <c r="HZ127">
        <f>IFERROR(VLOOKUP(_xlfn.NUMBERVALUE(MID(AG127, SEARCH("!", AG127)+1, SEARCH("+", AG127)-SEARCH("!", AG127)-1)), Rankings!$A$2:$BK$129, 63, FALSE),0)</f>
        <v>0</v>
      </c>
      <c r="IA127">
        <f>IFERROR(VLOOKUP(_xlfn.NUMBERVALUE(MID(AH127, SEARCH("!", AH127)+1, SEARCH("+", AH127)-SEARCH("!", AH127)-1)), Rankings!$A$2:$BK$129, 63, FALSE),0)</f>
        <v>0</v>
      </c>
      <c r="IB127">
        <f>IFERROR(VLOOKUP(_xlfn.NUMBERVALUE(MID(AI127, SEARCH("!", AI127)+1, SEARCH("+", AI127)-SEARCH("!", AI127)-1)), Rankings!$A$2:$BK$129, 63, FALSE),0)</f>
        <v>0</v>
      </c>
      <c r="IC127">
        <f>IFERROR(VLOOKUP(_xlfn.NUMBERVALUE(MID(AJ127, SEARCH("!", AJ127)+1, SEARCH("+", AJ127)-SEARCH("!", AJ127)-1)), Rankings!$A$2:$BK$129, 63, FALSE),0)</f>
        <v>0</v>
      </c>
      <c r="ID127">
        <f>IFERROR(VLOOKUP(_xlfn.NUMBERVALUE(MID(AK127, SEARCH("!", AK127)+1, SEARCH("+", AK127)-SEARCH("!", AK127)-1)), Rankings!$A$2:$BK$129, 63, FALSE),0)</f>
        <v>0</v>
      </c>
      <c r="IE127">
        <f>IFERROR(VLOOKUP(_xlfn.NUMBERVALUE(MID(AL127, SEARCH("!", AL127)+1, SEARCH("+", AL127)-SEARCH("!", AL127)-1)), Rankings!$A$2:$BK$129, 63, FALSE),0)</f>
        <v>0.23701991505050748</v>
      </c>
      <c r="IF127">
        <f>IFERROR(VLOOKUP(_xlfn.NUMBERVALUE(MID(AM127, SEARCH("!", AM127)+1, SEARCH("+", AM127)-SEARCH("!", AM127)-1)), Rankings!$A$2:$BK$129, 63, FALSE),0)</f>
        <v>0</v>
      </c>
      <c r="IG127">
        <f>IFERROR(VLOOKUP(_xlfn.NUMBERVALUE(MID(AN127, SEARCH("!", AN127)+1, SEARCH("+", AN127)-SEARCH("!", AN127)-1)), Rankings!$A$2:$BK$129, 63, FALSE),0)</f>
        <v>0</v>
      </c>
      <c r="IH127">
        <f>IFERROR(VLOOKUP(_xlfn.NUMBERVALUE(MID(AO127, SEARCH("!", AO127)+1, SEARCH("+", AO127)-SEARCH("!", AO127)-1)), Rankings!$A$2:$BK$129, 63, FALSE),0)</f>
        <v>0.56570080353045826</v>
      </c>
      <c r="II127">
        <f>IFERROR(VLOOKUP(_xlfn.NUMBERVALUE(MID(AP127, SEARCH("!", AP127)+1, SEARCH("+", AP127)-SEARCH("!", AP127)-1)), Rankings!$A$2:$BK$129, 63, FALSE),0)</f>
        <v>0</v>
      </c>
      <c r="IJ127">
        <f>IFERROR(VLOOKUP(_xlfn.NUMBERVALUE(MID(AQ127, SEARCH("!", AQ127)+1, SEARCH("+", AQ127)-SEARCH("!", AQ127)-1)), Rankings!$A$2:$BK$129, 63, FALSE),0)</f>
        <v>0</v>
      </c>
      <c r="IK127">
        <f>IFERROR(VLOOKUP(_xlfn.NUMBERVALUE(MID(AR127, SEARCH("!", AR127)+1, SEARCH("+", AR127)-SEARCH("!", AR127)-1)), Rankings!$A$2:$BK$129, 63, FALSE),0)</f>
        <v>0.29127396251073551</v>
      </c>
      <c r="IL127">
        <f>IFERROR(VLOOKUP(_xlfn.NUMBERVALUE(MID(AS127, SEARCH("!", AS127)+1, SEARCH("+", AS127)-SEARCH("!", AS127)-1)), Rankings!$A$2:$BK$129, 63, FALSE),0)</f>
        <v>0</v>
      </c>
      <c r="IM127">
        <f>IFERROR(VLOOKUP(_xlfn.NUMBERVALUE(MID(AT127, SEARCH("!", AT127)+1, SEARCH("+", AT127)-SEARCH("!", AT127)-1)), Rankings!$A$2:$BK$129, 63, FALSE),0)</f>
        <v>0</v>
      </c>
      <c r="IN127">
        <f>IFERROR(VLOOKUP(_xlfn.NUMBERVALUE(MID(AU127, SEARCH("!", AU127)+1, SEARCH("+", AU127)-SEARCH("!", AU127)-1)), Rankings!$A$2:$BK$129, 63, FALSE),0)</f>
        <v>0.47992031109822575</v>
      </c>
      <c r="IO127">
        <f>IFERROR(VLOOKUP(_xlfn.NUMBERVALUE(MID(AV127, SEARCH("!", AV127)+1, SEARCH("+", AV127)-SEARCH("!", AV127)-1)), Rankings!$A$2:$BK$129, 63, FALSE),0)</f>
        <v>0</v>
      </c>
      <c r="IP127">
        <f>IFERROR(VLOOKUP(_xlfn.NUMBERVALUE(MID(AW127, SEARCH("!", AW127)+1, SEARCH("+", AW127)-SEARCH("!", AW127)-1)), Rankings!$A$2:$BK$129, 63, FALSE),0)</f>
        <v>0</v>
      </c>
      <c r="IQ127">
        <f>IFERROR(VLOOKUP(_xlfn.NUMBERVALUE(MID(AX127, SEARCH("!", AX127)+1, SEARCH("+", AX127)-SEARCH("!", AX127)-1)), Rankings!$A$2:$BK$129, 63, FALSE),0)</f>
        <v>0</v>
      </c>
      <c r="IR127">
        <f>IFERROR(VLOOKUP(_xlfn.NUMBERVALUE(MID(AY127, SEARCH("!", AY127)+1, SEARCH("+", AY127)-SEARCH("!", AY127)-1)), Rankings!$A$2:$BK$129, 63, FALSE),0)</f>
        <v>0</v>
      </c>
      <c r="IS127">
        <f>IFERROR(VLOOKUP(_xlfn.NUMBERVALUE(MID(AZ127, SEARCH("!", AZ127)+1, SEARCH("+", AZ127)-SEARCH("!", AZ127)-1)), Rankings!$A$2:$BK$129, 63, FALSE),0)</f>
        <v>0</v>
      </c>
      <c r="IT127">
        <f>IFERROR(VLOOKUP(_xlfn.NUMBERVALUE(MID(BA127, SEARCH("!", BA127)+1, SEARCH("+", BA127)-SEARCH("!", BA127)-1)), Rankings!$A$2:$BK$129, 63, FALSE),0)</f>
        <v>0</v>
      </c>
      <c r="IU127">
        <f>IFERROR(VLOOKUP(_xlfn.NUMBERVALUE(MID(BB127, SEARCH("!", BB127)+1, SEARCH("+", BB127)-SEARCH("!", BB127)-1)), Rankings!$A$2:$BK$129, 63, FALSE),0)</f>
        <v>0</v>
      </c>
      <c r="IV127">
        <f>IFERROR(VLOOKUP(_xlfn.NUMBERVALUE(MID(BC127, SEARCH("!", BC127)+1, SEARCH("+", BC127)-SEARCH("!", BC127)-1)), Rankings!$A$2:$BK$129, 63, FALSE),0)</f>
        <v>0</v>
      </c>
      <c r="IW127">
        <f>IFERROR(VLOOKUP(_xlfn.NUMBERVALUE(MID(BD127, SEARCH("!", BD127)+1, SEARCH("+", BD127)-SEARCH("!", BD127)-1)), Rankings!$A$2:$BK$129, 63, FALSE),0)</f>
        <v>0</v>
      </c>
      <c r="IX127">
        <f>IFERROR(VLOOKUP(_xlfn.NUMBERVALUE(MID(BE127, SEARCH("!", BE127)+1, SEARCH("+", BE127)-SEARCH("!", BE127)-1)), Rankings!$A$2:$BK$129, 63, FALSE),0)</f>
        <v>0</v>
      </c>
      <c r="IY127">
        <f>IFERROR(VLOOKUP(_xlfn.NUMBERVALUE(MID(BF127, SEARCH("!", BF127)+1, SEARCH("+", BF127)-SEARCH("!", BF127)-1)), Rankings!$A$2:$BK$129, 63, FALSE),0)</f>
        <v>0</v>
      </c>
      <c r="IZ127">
        <f>IFERROR(VLOOKUP(_xlfn.NUMBERVALUE(MID(BG127, SEARCH("!", BG127)+1, SEARCH("+", BG127)-SEARCH("!", BG127)-1)), Rankings!$A$2:$BK$129, 63, FALSE),0)</f>
        <v>0</v>
      </c>
      <c r="JA127">
        <f>IFERROR(VLOOKUP(_xlfn.NUMBERVALUE(MID(BH127, SEARCH("!", BH127)+1, SEARCH("+", BH127)-SEARCH("!", BH127)-1)), Rankings!$A$2:$BK$129, 63, FALSE),0)</f>
        <v>0</v>
      </c>
      <c r="JB127">
        <f>IFERROR(VLOOKUP(_xlfn.NUMBERVALUE(MID(BI127, SEARCH("!", BI127)+1, SEARCH("+", BI127)-SEARCH("!", BI127)-1)), Rankings!$A$2:$BK$129, 63, FALSE),0)</f>
        <v>0</v>
      </c>
      <c r="JC127">
        <f>IFERROR(VLOOKUP(_xlfn.NUMBERVALUE(MID(BJ127, SEARCH("!", BJ127)+1, SEARCH("+", BJ127)-SEARCH("!", BJ127)-1)), Rankings!$A$2:$BK$129, 63, FALSE),0)</f>
        <v>0</v>
      </c>
      <c r="JD127">
        <f>IFERROR(VLOOKUP(_xlfn.NUMBERVALUE(MID(BK127, SEARCH("!", BK127)+1, SEARCH("+", BK127)-SEARCH("!", BK127)-1)), Rankings!$A$2:$BK$129, 63, FALSE),0)</f>
        <v>0</v>
      </c>
      <c r="JE127">
        <f>IFERROR(VLOOKUP(_xlfn.NUMBERVALUE(MID(BL127, SEARCH("!", BL127)+1, SEARCH("+", BL127)-SEARCH("!", BL127)-1)), Rankings!$A$2:$BK$129, 63, FALSE),0)</f>
        <v>0</v>
      </c>
      <c r="JF127">
        <f>IFERROR(VLOOKUP(_xlfn.NUMBERVALUE(MID(BM127, SEARCH("!", BM127)+1, SEARCH("+", BM127)-SEARCH("!", BM127)-1)), Rankings!$A$2:$BK$129, 63, FALSE),0)</f>
        <v>0</v>
      </c>
      <c r="JG127">
        <f>IFERROR(VLOOKUP(_xlfn.NUMBERVALUE(MID(BN127, SEARCH("!", BN127)+1, SEARCH("+", BN127)-SEARCH("!", BN127)-1)), Rankings!$A$2:$BK$129, 63, FALSE),0)</f>
        <v>0</v>
      </c>
      <c r="JH127">
        <f>IFERROR(VLOOKUP(_xlfn.NUMBERVALUE(MID(BO127, SEARCH("!", BO127)+1, SEARCH("+", BO127)-SEARCH("!", BO127)-1)), Rankings!$A$2:$BK$129, 63, FALSE),0)</f>
        <v>0</v>
      </c>
      <c r="JI127">
        <f>IFERROR(VLOOKUP(_xlfn.NUMBERVALUE(MID(BP127, SEARCH("!", BP127)+1, SEARCH("+", BP127)-SEARCH("!", BP127)-1)), Rankings!$A$2:$BK$129, 63, FALSE),0)</f>
        <v>0</v>
      </c>
      <c r="JJ127">
        <f>IFERROR(VLOOKUP(_xlfn.NUMBERVALUE(MID(BQ127, SEARCH("!", BQ127)+1, SEARCH("+", BQ127)-SEARCH("!", BQ127)-1)), Rankings!$A$2:$BK$129, 63, FALSE),0)</f>
        <v>0</v>
      </c>
      <c r="JK127">
        <f>IFERROR(VLOOKUP(_xlfn.NUMBERVALUE(MID(BR127, SEARCH("!", BR127)+1, SEARCH("+", BR127)-SEARCH("!", BR127)-1)), Rankings!$A$2:$BK$129, 63, FALSE),0)</f>
        <v>0</v>
      </c>
      <c r="JL127">
        <f>IFERROR(VLOOKUP(_xlfn.NUMBERVALUE(MID(BS127, SEARCH("!", BS127)+1, SEARCH("+", BS127)-SEARCH("!", BS127)-1)), Rankings!$A$2:$BK$129, 63, FALSE),0)</f>
        <v>0</v>
      </c>
      <c r="JM127">
        <f>IFERROR(VLOOKUP(_xlfn.NUMBERVALUE(MID(BT127, SEARCH("!", BT127)+1, SEARCH("+", BT127)-SEARCH("!", BT127)-1)), Rankings!$A$2:$BK$129, 63, FALSE),0)</f>
        <v>0</v>
      </c>
      <c r="JN127">
        <f>IFERROR(VLOOKUP(_xlfn.NUMBERVALUE(MID(BU127, SEARCH("!", BU127)+1, SEARCH("+", BU127)-SEARCH("!", BU127)-1)), Rankings!$A$2:$BK$129, 63, FALSE),0)</f>
        <v>0</v>
      </c>
      <c r="JO127">
        <f>IFERROR(VLOOKUP(_xlfn.NUMBERVALUE(MID(BV127, SEARCH("!", BV127)+1, SEARCH("+", BV127)-SEARCH("!", BV127)-1)), Rankings!$A$2:$BK$129, 63, FALSE),0)</f>
        <v>0</v>
      </c>
      <c r="JP127">
        <f>IFERROR(VLOOKUP(_xlfn.NUMBERVALUE(MID(BW127, SEARCH("!", BW127)+1, SEARCH("+", BW127)-SEARCH("!", BW127)-1)), Rankings!$A$2:$BK$129, 63, FALSE),0)</f>
        <v>0</v>
      </c>
      <c r="JQ127">
        <f>IFERROR(VLOOKUP(_xlfn.NUMBERVALUE(MID(BX127, SEARCH("!", BX127)+1, SEARCH("+", BX127)-SEARCH("!", BX127)-1)), Rankings!$A$2:$BK$129, 63, FALSE),0)</f>
        <v>0</v>
      </c>
      <c r="JR127">
        <f>IFERROR(VLOOKUP(_xlfn.NUMBERVALUE(MID(BY127, SEARCH("!", BY127)+1, SEARCH("+", BY127)-SEARCH("!", BY127)-1)), Rankings!$A$2:$BK$129, 63, FALSE),0)</f>
        <v>0</v>
      </c>
      <c r="JS127">
        <f>IFERROR(VLOOKUP(_xlfn.NUMBERVALUE(MID(BZ127, SEARCH("!", BZ127)+1, SEARCH("+", BZ127)-SEARCH("!", BZ127)-1)), Rankings!$A$2:$BK$129, 63, FALSE),0)</f>
        <v>0</v>
      </c>
      <c r="JT127">
        <f>IFERROR(VLOOKUP(_xlfn.NUMBERVALUE(MID(CA127, SEARCH("!", CA127)+1, SEARCH("+", CA127)-SEARCH("!", CA127)-1)), Rankings!$A$2:$BK$129, 63, FALSE),0)</f>
        <v>0</v>
      </c>
      <c r="JU127">
        <f>IFERROR(VLOOKUP(_xlfn.NUMBERVALUE(MID(CB127, SEARCH("!", CB127)+1, SEARCH("+", CB127)-SEARCH("!", CB127)-1)), Rankings!$A$2:$BK$129, 63, FALSE),0)</f>
        <v>0</v>
      </c>
      <c r="JV127">
        <f>IFERROR(VLOOKUP(_xlfn.NUMBERVALUE(MID(CC127, SEARCH("!", CC127)+1, SEARCH("+", CC127)-SEARCH("!", CC127)-1)), Rankings!$A$2:$BK$129, 63, FALSE),0)</f>
        <v>0</v>
      </c>
      <c r="JW127">
        <f>IFERROR(VLOOKUP(_xlfn.NUMBERVALUE(MID(CD127, SEARCH("!", CD127)+1, SEARCH("+", CD127)-SEARCH("!", CD127)-1)), Rankings!$A$2:$BK$129, 63, FALSE),0)</f>
        <v>0</v>
      </c>
      <c r="JX127">
        <f>IFERROR(VLOOKUP(_xlfn.NUMBERVALUE(MID(CE127, SEARCH("!", CE127)+1, SEARCH("+", CE127)-SEARCH("!", CE127)-1)), Rankings!$A$2:$BK$129, 63, FALSE),0)</f>
        <v>0</v>
      </c>
      <c r="JY127">
        <f>IFERROR(VLOOKUP(_xlfn.NUMBERVALUE(MID(CF127, SEARCH("!", CF127)+1, SEARCH("+", CF127)-SEARCH("!", CF127)-1)), Rankings!$A$2:$BK$129, 63, FALSE),0)</f>
        <v>0</v>
      </c>
      <c r="JZ127">
        <f>IFERROR(VLOOKUP(_xlfn.NUMBERVALUE(MID(CG127, SEARCH("!", CG127)+1, SEARCH("+", CG127)-SEARCH("!", CG127)-1)), Rankings!$A$2:$BK$129, 63, FALSE),0)</f>
        <v>0</v>
      </c>
      <c r="KA127">
        <f>IFERROR(VLOOKUP(_xlfn.NUMBERVALUE(MID(CH127, SEARCH("!", CH127)+1, SEARCH("+", CH127)-SEARCH("!", CH127)-1)), Rankings!$A$2:$BK$129, 63, FALSE),0)</f>
        <v>0</v>
      </c>
      <c r="KB127">
        <f>IFERROR(VLOOKUP(_xlfn.NUMBERVALUE(MID(CI127, SEARCH("!", CI127)+1, SEARCH("+", CI127)-SEARCH("!", CI127)-1)), Rankings!$A$2:$BK$129, 63, FALSE),0)</f>
        <v>0</v>
      </c>
      <c r="KC127">
        <f>IFERROR(VLOOKUP(_xlfn.NUMBERVALUE(MID(CJ127, SEARCH("!", CJ127)+1, SEARCH("+", CJ127)-SEARCH("!", CJ127)-1)), Rankings!$A$2:$BK$129, 63, FALSE),0)</f>
        <v>0</v>
      </c>
      <c r="KD127">
        <f>IFERROR(VLOOKUP(_xlfn.NUMBERVALUE(MID(CK127, SEARCH("!", CK127)+1, SEARCH("+", CK127)-SEARCH("!", CK127)-1)), Rankings!$A$2:$BK$129, 63, FALSE),0)</f>
        <v>0</v>
      </c>
      <c r="KE127">
        <f>IFERROR(VLOOKUP(_xlfn.NUMBERVALUE(MID(CL127, SEARCH("!", CL127)+1, SEARCH("+", CL127)-SEARCH("!", CL127)-1)), Rankings!$A$2:$BK$129, 63, FALSE),0)</f>
        <v>0</v>
      </c>
      <c r="KF127">
        <f>IFERROR(VLOOKUP(_xlfn.NUMBERVALUE(MID(CM127, SEARCH("!", CM127)+1, SEARCH("+", CM127)-SEARCH("!", CM127)-1)), Rankings!$A$2:$BK$129, 63, FALSE),0)</f>
        <v>0</v>
      </c>
      <c r="KG127">
        <f>IFERROR(VLOOKUP(_xlfn.NUMBERVALUE(MID(CN127, SEARCH("!", CN127)+1, SEARCH("+", CN127)-SEARCH("!", CN127)-1)), Rankings!$A$2:$BK$129, 63, FALSE),0)</f>
        <v>0</v>
      </c>
      <c r="KH127">
        <f>IFERROR(VLOOKUP(_xlfn.NUMBERVALUE(MID(CO127, SEARCH("!", CO127)+1, SEARCH("+", CO127)-SEARCH("!", CO127)-1)), Rankings!$A$2:$BK$129, 63, FALSE),0)</f>
        <v>0</v>
      </c>
      <c r="KJ127" s="28">
        <f t="shared" si="2794"/>
        <v>161</v>
      </c>
      <c r="KK127" s="28">
        <f t="shared" si="2795"/>
        <v>0</v>
      </c>
      <c r="KL127" s="28">
        <f t="shared" si="2796"/>
        <v>32</v>
      </c>
      <c r="KM127" s="28">
        <f t="shared" si="2797"/>
        <v>0</v>
      </c>
      <c r="KN127" s="28">
        <f t="shared" si="2798"/>
        <v>0</v>
      </c>
      <c r="KO127" s="28">
        <f t="shared" si="2799"/>
        <v>125</v>
      </c>
      <c r="KP127" s="28">
        <f t="shared" si="2800"/>
        <v>177</v>
      </c>
      <c r="KQ127" s="28">
        <f t="shared" si="2801"/>
        <v>125</v>
      </c>
      <c r="KS127" s="27" t="str">
        <f t="shared" si="2802"/>
        <v>13</v>
      </c>
      <c r="KT127" s="27" t="str">
        <f t="shared" si="2803"/>
        <v>15</v>
      </c>
      <c r="KU127" s="27" t="str">
        <f t="shared" si="2804"/>
        <v>8</v>
      </c>
      <c r="KV127" s="27">
        <f t="shared" si="2805"/>
        <v>0</v>
      </c>
      <c r="KW127" s="27" t="str">
        <f t="shared" si="2806"/>
        <v>18</v>
      </c>
      <c r="KX127" s="27" t="str">
        <f t="shared" si="2807"/>
        <v>14</v>
      </c>
      <c r="KY127" s="27">
        <f t="shared" si="2808"/>
        <v>0</v>
      </c>
      <c r="KZ127" s="27">
        <f t="shared" si="2809"/>
        <v>0</v>
      </c>
      <c r="LA127" s="27" t="str">
        <f t="shared" si="2810"/>
        <v>11</v>
      </c>
      <c r="LB127" s="27">
        <f t="shared" si="2811"/>
        <v>0</v>
      </c>
      <c r="LC127" s="27" t="str">
        <f t="shared" si="2812"/>
        <v>14</v>
      </c>
      <c r="LD127" s="27" t="str">
        <f t="shared" si="2813"/>
        <v>16</v>
      </c>
      <c r="LE127" s="27">
        <f t="shared" si="2814"/>
        <v>0</v>
      </c>
      <c r="LF127" s="27">
        <f t="shared" si="2815"/>
        <v>0</v>
      </c>
      <c r="LG127" s="27" t="str">
        <f t="shared" si="2816"/>
        <v>26</v>
      </c>
      <c r="LH127" s="27">
        <f t="shared" si="2817"/>
        <v>0</v>
      </c>
      <c r="LI127" s="27">
        <f t="shared" si="2818"/>
        <v>0</v>
      </c>
      <c r="LJ127" s="27">
        <f t="shared" si="2819"/>
        <v>0</v>
      </c>
      <c r="LK127" s="27">
        <f t="shared" si="2820"/>
        <v>0</v>
      </c>
      <c r="LL127" s="27">
        <f t="shared" si="2821"/>
        <v>0</v>
      </c>
      <c r="LM127" s="27" t="str">
        <f t="shared" si="2822"/>
        <v>11</v>
      </c>
      <c r="LN127" s="27">
        <f t="shared" si="2823"/>
        <v>0</v>
      </c>
      <c r="LO127" s="27">
        <f t="shared" si="2824"/>
        <v>0</v>
      </c>
      <c r="LP127" s="27">
        <f t="shared" si="2825"/>
        <v>0</v>
      </c>
      <c r="LQ127" s="27">
        <f t="shared" si="2826"/>
        <v>0</v>
      </c>
      <c r="LR127" s="27">
        <f t="shared" si="2827"/>
        <v>0</v>
      </c>
      <c r="LS127" s="27" t="str">
        <f t="shared" si="2828"/>
        <v>17</v>
      </c>
      <c r="LT127" s="27">
        <f t="shared" si="2829"/>
        <v>0</v>
      </c>
      <c r="LU127" s="27">
        <f t="shared" si="2830"/>
        <v>0</v>
      </c>
      <c r="LV127" s="27" t="str">
        <f t="shared" si="2831"/>
        <v>4</v>
      </c>
      <c r="LW127" s="27">
        <f t="shared" si="2832"/>
        <v>0</v>
      </c>
      <c r="LX127" s="27">
        <f t="shared" si="2833"/>
        <v>0</v>
      </c>
      <c r="LY127" s="27" t="str">
        <f t="shared" si="2834"/>
        <v>11</v>
      </c>
      <c r="LZ127" s="27">
        <f t="shared" si="2835"/>
        <v>0</v>
      </c>
      <c r="MA127" s="27">
        <f t="shared" si="2836"/>
        <v>0</v>
      </c>
      <c r="MB127" s="27" t="str">
        <f t="shared" si="2837"/>
        <v>15</v>
      </c>
      <c r="MC127" s="27">
        <f t="shared" si="2838"/>
        <v>0</v>
      </c>
      <c r="MD127" s="27">
        <f t="shared" si="2839"/>
        <v>0</v>
      </c>
      <c r="ME127" s="27">
        <f t="shared" si="2840"/>
        <v>0</v>
      </c>
      <c r="MF127" s="27">
        <f t="shared" si="2841"/>
        <v>0</v>
      </c>
      <c r="MG127" s="27">
        <f t="shared" si="2842"/>
        <v>0</v>
      </c>
      <c r="MH127" s="27">
        <f t="shared" si="2843"/>
        <v>0</v>
      </c>
      <c r="MI127" s="27">
        <f t="shared" si="2844"/>
        <v>0</v>
      </c>
      <c r="MJ127" s="27">
        <f t="shared" si="2845"/>
        <v>0</v>
      </c>
      <c r="MK127" s="27">
        <f t="shared" si="2846"/>
        <v>0</v>
      </c>
      <c r="ML127" s="27">
        <f t="shared" si="2847"/>
        <v>0</v>
      </c>
      <c r="MM127" s="27">
        <f t="shared" si="2848"/>
        <v>0</v>
      </c>
      <c r="MN127" s="27">
        <f t="shared" si="2849"/>
        <v>0</v>
      </c>
      <c r="MO127" s="27">
        <f t="shared" si="2850"/>
        <v>0</v>
      </c>
      <c r="MP127" s="27">
        <f t="shared" si="2851"/>
        <v>0</v>
      </c>
      <c r="MQ127" s="27">
        <f t="shared" si="2852"/>
        <v>0</v>
      </c>
      <c r="MR127" s="27">
        <f t="shared" si="2853"/>
        <v>0</v>
      </c>
      <c r="MS127" s="27">
        <f t="shared" si="2854"/>
        <v>0</v>
      </c>
      <c r="MT127" s="27">
        <f t="shared" si="2855"/>
        <v>0</v>
      </c>
      <c r="MU127" s="27">
        <f t="shared" si="2856"/>
        <v>0</v>
      </c>
      <c r="MV127" s="27">
        <f t="shared" si="2857"/>
        <v>0</v>
      </c>
      <c r="MW127" s="27">
        <f t="shared" si="2858"/>
        <v>0</v>
      </c>
      <c r="MX127" s="27">
        <f t="shared" si="2859"/>
        <v>0</v>
      </c>
      <c r="MY127" s="27">
        <f t="shared" si="2860"/>
        <v>0</v>
      </c>
      <c r="MZ127" s="27">
        <f t="shared" si="2861"/>
        <v>0</v>
      </c>
      <c r="NA127" s="27">
        <f t="shared" si="2862"/>
        <v>0</v>
      </c>
      <c r="NB127" s="27">
        <f t="shared" si="2863"/>
        <v>0</v>
      </c>
      <c r="NC127" s="27">
        <f t="shared" si="2864"/>
        <v>0</v>
      </c>
      <c r="ND127" s="27">
        <f t="shared" si="2865"/>
        <v>0</v>
      </c>
      <c r="NE127" s="27">
        <f t="shared" si="2866"/>
        <v>0</v>
      </c>
      <c r="NF127" s="27">
        <f t="shared" si="2867"/>
        <v>0</v>
      </c>
      <c r="NG127" s="27">
        <f t="shared" si="2868"/>
        <v>0</v>
      </c>
      <c r="NH127" s="27">
        <f t="shared" si="2869"/>
        <v>0</v>
      </c>
      <c r="NI127" s="27">
        <f t="shared" si="2870"/>
        <v>0</v>
      </c>
      <c r="NJ127" s="27">
        <f t="shared" si="2871"/>
        <v>0</v>
      </c>
      <c r="NK127" s="27">
        <f t="shared" si="2872"/>
        <v>0</v>
      </c>
      <c r="NL127" s="27">
        <f t="shared" si="2873"/>
        <v>0</v>
      </c>
      <c r="NM127" s="27">
        <f t="shared" si="2874"/>
        <v>0</v>
      </c>
      <c r="NN127" s="27">
        <f t="shared" si="2875"/>
        <v>0</v>
      </c>
      <c r="NO127" s="27">
        <f t="shared" si="2876"/>
        <v>0</v>
      </c>
      <c r="NP127" s="27">
        <f t="shared" si="2877"/>
        <v>0</v>
      </c>
      <c r="NQ127" s="27">
        <f t="shared" si="2878"/>
        <v>0</v>
      </c>
      <c r="NR127" s="27">
        <f t="shared" si="2879"/>
        <v>0</v>
      </c>
      <c r="NS127" s="27">
        <f t="shared" si="2880"/>
        <v>0</v>
      </c>
      <c r="NT127" s="27">
        <f t="shared" si="2881"/>
        <v>0</v>
      </c>
      <c r="NU127" s="27">
        <f t="shared" si="2882"/>
        <v>0</v>
      </c>
      <c r="NV127" s="27">
        <f t="shared" si="2883"/>
        <v>0</v>
      </c>
      <c r="NX127" s="28">
        <f t="shared" si="2884"/>
        <v>287</v>
      </c>
      <c r="NY127" s="28">
        <f t="shared" si="2885"/>
        <v>0</v>
      </c>
      <c r="NZ127" s="28">
        <f t="shared" si="2886"/>
        <v>39</v>
      </c>
      <c r="OA127" s="28">
        <f t="shared" si="2887"/>
        <v>0</v>
      </c>
      <c r="OB127" s="28">
        <f t="shared" si="2888"/>
        <v>0</v>
      </c>
      <c r="OC127" s="28">
        <f t="shared" si="2889"/>
        <v>198</v>
      </c>
      <c r="OD127" s="28">
        <f t="shared" si="2890"/>
        <v>306.5</v>
      </c>
      <c r="OE127" s="28">
        <f t="shared" si="2891"/>
        <v>198</v>
      </c>
      <c r="OG127" s="27" t="str">
        <f t="shared" si="2892"/>
        <v>32</v>
      </c>
      <c r="OH127" s="27" t="str">
        <f t="shared" si="2893"/>
        <v>24</v>
      </c>
      <c r="OI127" s="27" t="str">
        <f t="shared" si="2894"/>
        <v>22</v>
      </c>
      <c r="OJ127" s="27">
        <f t="shared" si="2895"/>
        <v>0</v>
      </c>
      <c r="OK127" s="27" t="str">
        <f t="shared" si="2896"/>
        <v>17</v>
      </c>
      <c r="OL127" s="27" t="str">
        <f t="shared" si="2897"/>
        <v>39</v>
      </c>
      <c r="OM127" s="27">
        <f t="shared" si="2898"/>
        <v>0</v>
      </c>
      <c r="ON127" s="27">
        <f t="shared" si="2899"/>
        <v>0</v>
      </c>
      <c r="OO127" s="27" t="str">
        <f t="shared" si="2900"/>
        <v>21</v>
      </c>
      <c r="OP127" s="27">
        <f t="shared" si="2901"/>
        <v>0</v>
      </c>
      <c r="OQ127" s="27" t="str">
        <f t="shared" si="2902"/>
        <v>22</v>
      </c>
      <c r="OR127" s="27" t="str">
        <f t="shared" si="2903"/>
        <v>19</v>
      </c>
      <c r="OS127" s="27">
        <f t="shared" si="2904"/>
        <v>0</v>
      </c>
      <c r="OT127" s="27">
        <f t="shared" si="2905"/>
        <v>0</v>
      </c>
      <c r="OU127" s="27" t="str">
        <f t="shared" si="2906"/>
        <v>11</v>
      </c>
      <c r="OV127" s="27">
        <f t="shared" si="2907"/>
        <v>0</v>
      </c>
      <c r="OW127" s="27">
        <f t="shared" si="2908"/>
        <v>0</v>
      </c>
      <c r="OX127" s="27">
        <f t="shared" si="2909"/>
        <v>0</v>
      </c>
      <c r="OY127" s="27">
        <f t="shared" si="2910"/>
        <v>0</v>
      </c>
      <c r="OZ127" s="27">
        <f t="shared" si="2911"/>
        <v>0</v>
      </c>
      <c r="PA127" s="27" t="str">
        <f t="shared" si="2912"/>
        <v>29</v>
      </c>
      <c r="PB127" s="27">
        <f t="shared" si="2913"/>
        <v>0</v>
      </c>
      <c r="PC127" s="27">
        <f t="shared" si="2914"/>
        <v>0</v>
      </c>
      <c r="PD127" s="27">
        <f t="shared" si="2915"/>
        <v>0</v>
      </c>
      <c r="PE127" s="27">
        <f t="shared" si="2916"/>
        <v>0</v>
      </c>
      <c r="PF127" s="27">
        <f t="shared" si="2917"/>
        <v>0</v>
      </c>
      <c r="PG127" s="27" t="str">
        <f t="shared" si="2918"/>
        <v>26</v>
      </c>
      <c r="PH127" s="27">
        <f t="shared" si="2919"/>
        <v>0</v>
      </c>
      <c r="PI127" s="27">
        <f t="shared" si="2920"/>
        <v>0</v>
      </c>
      <c r="PJ127" s="27" t="str">
        <f t="shared" si="2921"/>
        <v>22</v>
      </c>
      <c r="PK127" s="27">
        <f t="shared" si="2922"/>
        <v>0</v>
      </c>
      <c r="PL127" s="27">
        <f t="shared" si="2923"/>
        <v>0</v>
      </c>
      <c r="PM127" s="27" t="str">
        <f t="shared" si="2924"/>
        <v>25</v>
      </c>
      <c r="PN127" s="27">
        <f t="shared" si="2925"/>
        <v>0</v>
      </c>
      <c r="PO127" s="27">
        <f t="shared" si="2926"/>
        <v>0</v>
      </c>
      <c r="PP127" s="27" t="str">
        <f t="shared" si="2927"/>
        <v>17</v>
      </c>
      <c r="PQ127" s="27">
        <f t="shared" si="2928"/>
        <v>0</v>
      </c>
      <c r="PR127" s="27">
        <f t="shared" si="2929"/>
        <v>0</v>
      </c>
      <c r="PS127" s="27">
        <f t="shared" si="2930"/>
        <v>0</v>
      </c>
      <c r="PT127" s="27">
        <f t="shared" si="2931"/>
        <v>0</v>
      </c>
      <c r="PU127" s="27">
        <f t="shared" si="2932"/>
        <v>0</v>
      </c>
      <c r="PV127" s="27">
        <f t="shared" si="2933"/>
        <v>0</v>
      </c>
      <c r="PW127" s="27">
        <f t="shared" si="2934"/>
        <v>0</v>
      </c>
      <c r="PX127" s="27">
        <f t="shared" si="2935"/>
        <v>0</v>
      </c>
      <c r="PY127" s="27">
        <f t="shared" si="2936"/>
        <v>0</v>
      </c>
      <c r="PZ127" s="27">
        <f t="shared" si="2937"/>
        <v>0</v>
      </c>
      <c r="QA127" s="27">
        <f t="shared" si="2938"/>
        <v>0</v>
      </c>
      <c r="QB127" s="27">
        <f t="shared" si="2939"/>
        <v>0</v>
      </c>
      <c r="QC127" s="27">
        <f t="shared" si="2940"/>
        <v>0</v>
      </c>
      <c r="QD127" s="27">
        <f t="shared" si="2941"/>
        <v>0</v>
      </c>
      <c r="QE127" s="27">
        <f t="shared" si="2942"/>
        <v>0</v>
      </c>
      <c r="QF127" s="27">
        <f t="shared" si="2943"/>
        <v>0</v>
      </c>
      <c r="QG127" s="27">
        <f t="shared" si="2944"/>
        <v>0</v>
      </c>
      <c r="QH127" s="27">
        <f t="shared" si="2945"/>
        <v>0</v>
      </c>
      <c r="QI127" s="27">
        <f t="shared" si="2946"/>
        <v>0</v>
      </c>
      <c r="QJ127" s="27">
        <f t="shared" si="2947"/>
        <v>0</v>
      </c>
      <c r="QK127" s="27">
        <f t="shared" si="2948"/>
        <v>0</v>
      </c>
      <c r="QL127" s="27">
        <f t="shared" si="2949"/>
        <v>0</v>
      </c>
      <c r="QM127" s="27">
        <f t="shared" si="2950"/>
        <v>0</v>
      </c>
      <c r="QN127" s="27">
        <f t="shared" si="2951"/>
        <v>0</v>
      </c>
      <c r="QO127" s="27">
        <f t="shared" si="2952"/>
        <v>0</v>
      </c>
      <c r="QP127" s="27">
        <f t="shared" si="2953"/>
        <v>0</v>
      </c>
      <c r="QQ127" s="27">
        <f t="shared" si="2954"/>
        <v>0</v>
      </c>
      <c r="QR127" s="27">
        <f t="shared" si="2955"/>
        <v>0</v>
      </c>
      <c r="QS127" s="27">
        <f t="shared" si="2956"/>
        <v>0</v>
      </c>
      <c r="QT127" s="27">
        <f t="shared" si="2957"/>
        <v>0</v>
      </c>
      <c r="QU127" s="27">
        <f t="shared" si="2958"/>
        <v>0</v>
      </c>
      <c r="QV127" s="27">
        <f t="shared" si="2959"/>
        <v>0</v>
      </c>
      <c r="QW127" s="27">
        <f t="shared" si="2960"/>
        <v>0</v>
      </c>
      <c r="QX127" s="27">
        <f t="shared" si="2961"/>
        <v>0</v>
      </c>
      <c r="QY127" s="27">
        <f t="shared" si="2962"/>
        <v>0</v>
      </c>
      <c r="QZ127" s="27">
        <f t="shared" si="2963"/>
        <v>0</v>
      </c>
      <c r="RA127" s="27">
        <f t="shared" si="2964"/>
        <v>0</v>
      </c>
      <c r="RB127" s="27">
        <f t="shared" si="2965"/>
        <v>0</v>
      </c>
      <c r="RC127" s="27">
        <f t="shared" si="2966"/>
        <v>0</v>
      </c>
      <c r="RD127" s="27">
        <f t="shared" si="2967"/>
        <v>0</v>
      </c>
      <c r="RE127" s="27">
        <f t="shared" si="2968"/>
        <v>0</v>
      </c>
      <c r="RF127" s="27">
        <f t="shared" si="2969"/>
        <v>0</v>
      </c>
      <c r="RG127" s="27">
        <f t="shared" si="2970"/>
        <v>0</v>
      </c>
      <c r="RH127" s="27">
        <f t="shared" si="2971"/>
        <v>0</v>
      </c>
      <c r="RI127" s="27">
        <f t="shared" si="2972"/>
        <v>0</v>
      </c>
      <c r="RJ127" s="27">
        <f t="shared" si="2973"/>
        <v>0</v>
      </c>
      <c r="RL127" s="28">
        <f t="shared" si="2974"/>
        <v>91</v>
      </c>
      <c r="RM127" s="28">
        <f t="shared" si="2975"/>
        <v>0</v>
      </c>
      <c r="RN127" s="28">
        <f t="shared" si="2976"/>
        <v>18</v>
      </c>
      <c r="RO127" s="28">
        <f t="shared" si="2977"/>
        <v>0</v>
      </c>
      <c r="RP127" s="28">
        <f t="shared" si="2978"/>
        <v>0</v>
      </c>
      <c r="RQ127" s="28">
        <f t="shared" si="2979"/>
        <v>100</v>
      </c>
      <c r="RT127" s="27" t="str">
        <f t="shared" si="2980"/>
        <v>9</v>
      </c>
      <c r="RU127" s="27" t="str">
        <f t="shared" si="2981"/>
        <v>6</v>
      </c>
      <c r="RV127" s="27" t="str">
        <f t="shared" si="2982"/>
        <v>5</v>
      </c>
      <c r="RW127" s="27" t="str">
        <f t="shared" si="2983"/>
        <v>0</v>
      </c>
      <c r="RX127" s="27" t="str">
        <f t="shared" si="2984"/>
        <v>11</v>
      </c>
      <c r="RY127" s="27" t="str">
        <f t="shared" si="2985"/>
        <v>7</v>
      </c>
      <c r="RZ127" s="27" t="str">
        <f t="shared" si="2986"/>
        <v>0</v>
      </c>
      <c r="SA127" s="27" t="str">
        <f t="shared" si="2987"/>
        <v>0</v>
      </c>
      <c r="SB127" s="27" t="str">
        <f t="shared" si="2988"/>
        <v>9</v>
      </c>
      <c r="SC127" s="27" t="str">
        <f t="shared" si="2989"/>
        <v>0</v>
      </c>
      <c r="SD127" s="27" t="str">
        <f t="shared" si="2990"/>
        <v>7</v>
      </c>
      <c r="SE127" s="27" t="str">
        <f t="shared" si="2991"/>
        <v>9</v>
      </c>
      <c r="SF127" s="27" t="str">
        <f t="shared" si="2992"/>
        <v>0</v>
      </c>
      <c r="SG127" s="27" t="str">
        <f t="shared" si="2993"/>
        <v>0</v>
      </c>
      <c r="SH127" s="27" t="str">
        <f t="shared" si="2994"/>
        <v>13</v>
      </c>
      <c r="SI127" s="27" t="str">
        <f t="shared" si="2995"/>
        <v>0</v>
      </c>
      <c r="SJ127" s="27" t="str">
        <f t="shared" si="2996"/>
        <v>0</v>
      </c>
      <c r="SK127" s="27" t="str">
        <f t="shared" si="2997"/>
        <v>0</v>
      </c>
      <c r="SL127" s="27" t="str">
        <f t="shared" si="2998"/>
        <v>0</v>
      </c>
      <c r="SM127" s="27" t="str">
        <f t="shared" si="2999"/>
        <v>0</v>
      </c>
      <c r="SN127" s="27" t="str">
        <f t="shared" si="3000"/>
        <v>7</v>
      </c>
      <c r="SO127" s="27" t="str">
        <f t="shared" si="3001"/>
        <v>0</v>
      </c>
      <c r="SP127" s="27" t="str">
        <f t="shared" si="3002"/>
        <v>0</v>
      </c>
      <c r="SQ127" s="27" t="str">
        <f t="shared" si="3003"/>
        <v>0</v>
      </c>
      <c r="SR127" s="27" t="str">
        <f t="shared" si="3004"/>
        <v>0</v>
      </c>
      <c r="SS127" s="27" t="str">
        <f t="shared" si="3005"/>
        <v>0</v>
      </c>
      <c r="ST127" s="27" t="str">
        <f t="shared" si="3006"/>
        <v>8</v>
      </c>
      <c r="SU127" s="27" t="str">
        <f t="shared" si="3007"/>
        <v>0</v>
      </c>
      <c r="SV127" s="27" t="str">
        <f t="shared" si="3008"/>
        <v>0</v>
      </c>
      <c r="SW127" s="27" t="str">
        <f t="shared" si="3009"/>
        <v>4</v>
      </c>
      <c r="SX127" s="27" t="str">
        <f t="shared" si="3010"/>
        <v>0</v>
      </c>
      <c r="SY127" s="27" t="str">
        <f t="shared" si="3011"/>
        <v>0</v>
      </c>
      <c r="SZ127" s="27" t="str">
        <f t="shared" si="3012"/>
        <v>6</v>
      </c>
      <c r="TA127" s="27" t="str">
        <f t="shared" si="3013"/>
        <v>0</v>
      </c>
      <c r="TB127" s="27" t="str">
        <f t="shared" si="3014"/>
        <v>0</v>
      </c>
      <c r="TC127" s="27" t="str">
        <f t="shared" si="3015"/>
        <v>8</v>
      </c>
      <c r="TD127" s="27" t="str">
        <f t="shared" si="3016"/>
        <v>0</v>
      </c>
      <c r="TE127" s="27" t="str">
        <f t="shared" si="3017"/>
        <v>0</v>
      </c>
      <c r="TF127" s="27" t="str">
        <f t="shared" si="3018"/>
        <v>0</v>
      </c>
      <c r="TG127" s="27" t="str">
        <f t="shared" si="3019"/>
        <v>0</v>
      </c>
      <c r="TH127" s="27" t="str">
        <f t="shared" si="3020"/>
        <v>0</v>
      </c>
      <c r="TI127" s="27" t="str">
        <f t="shared" si="3021"/>
        <v>0</v>
      </c>
      <c r="TJ127" s="27" t="str">
        <f t="shared" si="3022"/>
        <v>0</v>
      </c>
      <c r="TK127" s="27" t="str">
        <f t="shared" si="3023"/>
        <v>0</v>
      </c>
      <c r="TL127" s="27" t="str">
        <f t="shared" si="3024"/>
        <v>0</v>
      </c>
      <c r="TM127" s="27" t="str">
        <f t="shared" si="3025"/>
        <v>0</v>
      </c>
      <c r="TN127" s="27" t="str">
        <f t="shared" si="3026"/>
        <v>0</v>
      </c>
      <c r="TO127" s="27" t="str">
        <f t="shared" si="3027"/>
        <v>0</v>
      </c>
      <c r="TP127" s="27" t="str">
        <f t="shared" si="3028"/>
        <v>0</v>
      </c>
      <c r="TQ127" s="27" t="str">
        <f t="shared" si="3029"/>
        <v>0</v>
      </c>
      <c r="TR127" s="27" t="str">
        <f t="shared" si="3030"/>
        <v>0</v>
      </c>
      <c r="TS127" s="27" t="str">
        <f t="shared" si="3031"/>
        <v>0</v>
      </c>
      <c r="TT127" s="27" t="str">
        <f t="shared" si="3032"/>
        <v>0</v>
      </c>
      <c r="TU127" s="27" t="str">
        <f t="shared" si="3033"/>
        <v>0</v>
      </c>
      <c r="TV127" s="27" t="str">
        <f t="shared" si="3034"/>
        <v>0</v>
      </c>
      <c r="TW127" s="27" t="str">
        <f t="shared" si="3035"/>
        <v>0</v>
      </c>
      <c r="TX127" s="27" t="str">
        <f t="shared" si="3036"/>
        <v>0</v>
      </c>
      <c r="TY127" s="27" t="str">
        <f t="shared" si="3037"/>
        <v>0</v>
      </c>
      <c r="TZ127" s="27" t="str">
        <f t="shared" si="3038"/>
        <v>0</v>
      </c>
      <c r="UA127" s="27" t="str">
        <f t="shared" si="3039"/>
        <v>0</v>
      </c>
      <c r="UB127" s="27" t="str">
        <f t="shared" si="3040"/>
        <v>0</v>
      </c>
      <c r="UC127" s="27" t="str">
        <f t="shared" si="3041"/>
        <v>0</v>
      </c>
      <c r="UD127" s="27" t="str">
        <f t="shared" si="3042"/>
        <v>0</v>
      </c>
      <c r="UE127" s="27" t="str">
        <f t="shared" si="3043"/>
        <v>0</v>
      </c>
      <c r="UF127" s="27" t="str">
        <f t="shared" si="3044"/>
        <v>0</v>
      </c>
      <c r="UG127" s="27" t="str">
        <f t="shared" si="3045"/>
        <v>0</v>
      </c>
      <c r="UH127" s="27" t="str">
        <f t="shared" si="3046"/>
        <v>0</v>
      </c>
      <c r="UI127" s="27" t="str">
        <f t="shared" si="3047"/>
        <v>0</v>
      </c>
      <c r="UJ127" s="27" t="str">
        <f t="shared" si="3048"/>
        <v>0</v>
      </c>
      <c r="UK127" s="27" t="str">
        <f t="shared" si="3049"/>
        <v>0</v>
      </c>
      <c r="UL127" s="27" t="str">
        <f t="shared" si="3050"/>
        <v>0</v>
      </c>
      <c r="UM127" s="27" t="str">
        <f t="shared" si="3051"/>
        <v>0</v>
      </c>
      <c r="UN127" s="27" t="str">
        <f t="shared" si="3052"/>
        <v>0</v>
      </c>
      <c r="UO127" s="27" t="str">
        <f t="shared" si="3053"/>
        <v>0</v>
      </c>
      <c r="UP127" s="27" t="str">
        <f t="shared" si="3054"/>
        <v>0</v>
      </c>
      <c r="UQ127" s="27" t="str">
        <f t="shared" si="3055"/>
        <v>0</v>
      </c>
      <c r="UR127" s="27" t="str">
        <f t="shared" si="3056"/>
        <v>0</v>
      </c>
      <c r="US127" s="27" t="str">
        <f t="shared" si="3057"/>
        <v>0</v>
      </c>
      <c r="UT127" s="27" t="str">
        <f t="shared" si="3058"/>
        <v>0</v>
      </c>
      <c r="UU127" s="27" t="str">
        <f t="shared" si="3059"/>
        <v>0</v>
      </c>
      <c r="UV127" s="27" t="str">
        <f t="shared" si="3060"/>
        <v>0</v>
      </c>
      <c r="UW127" s="27" t="str">
        <f t="shared" si="3061"/>
        <v>0</v>
      </c>
      <c r="UY127" s="28">
        <f t="shared" si="3062"/>
        <v>-76.42</v>
      </c>
      <c r="UZ127" s="28">
        <f t="shared" si="3063"/>
        <v>0</v>
      </c>
      <c r="VA127" s="28">
        <f t="shared" si="3064"/>
        <v>-10.43</v>
      </c>
      <c r="VB127" s="28">
        <f t="shared" si="3065"/>
        <v>0</v>
      </c>
      <c r="VC127" s="28">
        <f t="shared" si="3066"/>
        <v>0</v>
      </c>
      <c r="VD127" s="28">
        <f t="shared" si="3067"/>
        <v>-81.635000000000005</v>
      </c>
      <c r="VG127" s="27" t="str">
        <f t="shared" si="3068"/>
        <v>-8.07</v>
      </c>
      <c r="VH127" s="27" t="str">
        <f t="shared" si="3069"/>
        <v>-1.93</v>
      </c>
      <c r="VI127" s="27" t="str">
        <f t="shared" si="3070"/>
        <v>-6.86</v>
      </c>
      <c r="VJ127" s="27">
        <f t="shared" si="3071"/>
        <v>0</v>
      </c>
      <c r="VK127" s="27" t="str">
        <f t="shared" si="3072"/>
        <v>-0.28</v>
      </c>
      <c r="VL127" s="27" t="str">
        <f t="shared" si="3073"/>
        <v>-17.01</v>
      </c>
      <c r="VM127" s="27">
        <f t="shared" si="3074"/>
        <v>0</v>
      </c>
      <c r="VN127" s="27">
        <f t="shared" si="3075"/>
        <v>0</v>
      </c>
      <c r="VO127" s="27" t="str">
        <f t="shared" si="3076"/>
        <v>-7.57</v>
      </c>
      <c r="VP127" s="27">
        <f t="shared" si="3077"/>
        <v>0</v>
      </c>
      <c r="VQ127" s="27" t="str">
        <f t="shared" si="3078"/>
        <v>-10.15</v>
      </c>
      <c r="VR127" s="27" t="str">
        <f t="shared" si="3079"/>
        <v>-13.17</v>
      </c>
      <c r="VS127" s="27">
        <f t="shared" si="3080"/>
        <v>0</v>
      </c>
      <c r="VT127" s="27">
        <f t="shared" si="3081"/>
        <v>0</v>
      </c>
      <c r="VU127" s="27" t="str">
        <f t="shared" si="3082"/>
        <v>-2.62</v>
      </c>
      <c r="VV127" s="27">
        <f t="shared" si="3083"/>
        <v>0</v>
      </c>
      <c r="VW127" s="27">
        <f t="shared" si="3084"/>
        <v>0</v>
      </c>
      <c r="VX127" s="27">
        <f t="shared" si="3085"/>
        <v>0</v>
      </c>
      <c r="VY127" s="27">
        <f t="shared" si="3086"/>
        <v>0</v>
      </c>
      <c r="VZ127" s="27">
        <f t="shared" si="3087"/>
        <v>0</v>
      </c>
      <c r="WA127" s="27" t="str">
        <f t="shared" si="3088"/>
        <v>-4.29</v>
      </c>
      <c r="WB127" s="27">
        <f t="shared" si="3089"/>
        <v>0</v>
      </c>
      <c r="WC127" s="27">
        <f t="shared" si="3090"/>
        <v>0</v>
      </c>
      <c r="WD127" s="27">
        <f t="shared" si="3091"/>
        <v>0</v>
      </c>
      <c r="WE127" s="27">
        <f t="shared" si="3092"/>
        <v>0</v>
      </c>
      <c r="WF127" s="27">
        <f t="shared" si="3093"/>
        <v>0</v>
      </c>
      <c r="WG127" s="27" t="str">
        <f t="shared" si="3094"/>
        <v>1.01</v>
      </c>
      <c r="WH127" s="27">
        <f t="shared" si="3095"/>
        <v>0</v>
      </c>
      <c r="WI127" s="27">
        <f t="shared" si="3096"/>
        <v>0</v>
      </c>
      <c r="WJ127" s="27" t="str">
        <f t="shared" si="3097"/>
        <v>-7.85</v>
      </c>
      <c r="WK127" s="27">
        <f t="shared" si="3098"/>
        <v>0</v>
      </c>
      <c r="WL127" s="27">
        <f t="shared" si="3099"/>
        <v>0</v>
      </c>
      <c r="WM127" s="27" t="str">
        <f t="shared" si="3100"/>
        <v>-2.67</v>
      </c>
      <c r="WN127" s="27">
        <f t="shared" si="3101"/>
        <v>0</v>
      </c>
      <c r="WO127" s="27">
        <f t="shared" si="3102"/>
        <v>0</v>
      </c>
      <c r="WP127" s="27" t="str">
        <f t="shared" si="3103"/>
        <v>-5.39</v>
      </c>
      <c r="WQ127" s="27">
        <f t="shared" si="3104"/>
        <v>0</v>
      </c>
      <c r="WR127" s="27">
        <f t="shared" si="3105"/>
        <v>0</v>
      </c>
      <c r="WS127" s="27">
        <f t="shared" si="3106"/>
        <v>0</v>
      </c>
      <c r="WT127" s="27">
        <f t="shared" si="3107"/>
        <v>0</v>
      </c>
      <c r="WU127" s="27">
        <f t="shared" si="3108"/>
        <v>0</v>
      </c>
      <c r="WV127" s="27">
        <f t="shared" si="3109"/>
        <v>0</v>
      </c>
      <c r="WW127" s="27">
        <f t="shared" si="3110"/>
        <v>0</v>
      </c>
      <c r="WX127" s="27">
        <f t="shared" si="3111"/>
        <v>0</v>
      </c>
      <c r="WY127" s="27">
        <f t="shared" si="3112"/>
        <v>0</v>
      </c>
      <c r="WZ127" s="27">
        <f t="shared" si="3113"/>
        <v>0</v>
      </c>
      <c r="XA127" s="27">
        <f t="shared" si="3114"/>
        <v>0</v>
      </c>
      <c r="XB127" s="27">
        <f t="shared" si="3115"/>
        <v>0</v>
      </c>
      <c r="XC127" s="27">
        <f t="shared" si="3116"/>
        <v>0</v>
      </c>
      <c r="XD127" s="27">
        <f t="shared" si="3117"/>
        <v>0</v>
      </c>
      <c r="XE127" s="27">
        <f t="shared" si="3118"/>
        <v>0</v>
      </c>
      <c r="XF127" s="27">
        <f t="shared" si="3119"/>
        <v>0</v>
      </c>
      <c r="XG127" s="27">
        <f t="shared" si="3120"/>
        <v>0</v>
      </c>
      <c r="XH127" s="27">
        <f t="shared" si="3121"/>
        <v>0</v>
      </c>
      <c r="XI127" s="27">
        <f t="shared" si="3122"/>
        <v>0</v>
      </c>
      <c r="XJ127" s="27">
        <f t="shared" si="3123"/>
        <v>0</v>
      </c>
      <c r="XK127" s="27">
        <f t="shared" si="3124"/>
        <v>0</v>
      </c>
      <c r="XL127" s="27">
        <f t="shared" si="3125"/>
        <v>0</v>
      </c>
      <c r="XM127" s="27">
        <f t="shared" si="3126"/>
        <v>0</v>
      </c>
      <c r="XN127" s="27">
        <f t="shared" si="3127"/>
        <v>0</v>
      </c>
      <c r="XO127" s="27">
        <f t="shared" si="3128"/>
        <v>0</v>
      </c>
      <c r="XP127" s="27">
        <f t="shared" si="3129"/>
        <v>0</v>
      </c>
      <c r="XQ127" s="27">
        <f t="shared" si="3130"/>
        <v>0</v>
      </c>
      <c r="XR127" s="27">
        <f t="shared" si="3131"/>
        <v>0</v>
      </c>
      <c r="XS127" s="27">
        <f t="shared" si="3132"/>
        <v>0</v>
      </c>
      <c r="XT127" s="27">
        <f t="shared" si="3133"/>
        <v>0</v>
      </c>
      <c r="XU127" s="27">
        <f t="shared" si="3134"/>
        <v>0</v>
      </c>
      <c r="XV127" s="27">
        <f t="shared" si="3135"/>
        <v>0</v>
      </c>
      <c r="XW127" s="27">
        <f t="shared" si="3136"/>
        <v>0</v>
      </c>
      <c r="XX127" s="27">
        <f t="shared" si="3137"/>
        <v>0</v>
      </c>
      <c r="XY127" s="27">
        <f t="shared" si="3138"/>
        <v>0</v>
      </c>
      <c r="XZ127" s="27">
        <f t="shared" si="3139"/>
        <v>0</v>
      </c>
      <c r="YA127" s="27">
        <f t="shared" si="3140"/>
        <v>0</v>
      </c>
      <c r="YB127" s="27">
        <f t="shared" si="3141"/>
        <v>0</v>
      </c>
      <c r="YC127" s="27">
        <f t="shared" si="3142"/>
        <v>0</v>
      </c>
      <c r="YD127" s="27">
        <f t="shared" si="3143"/>
        <v>0</v>
      </c>
      <c r="YE127" s="27">
        <f t="shared" si="3144"/>
        <v>0</v>
      </c>
      <c r="YF127" s="27">
        <f t="shared" si="3145"/>
        <v>0</v>
      </c>
      <c r="YG127" s="27">
        <f t="shared" si="3146"/>
        <v>0</v>
      </c>
      <c r="YH127" s="27">
        <f t="shared" si="3147"/>
        <v>0</v>
      </c>
      <c r="YI127" s="27">
        <f t="shared" si="3148"/>
        <v>0</v>
      </c>
      <c r="YJ127" s="27">
        <f t="shared" si="3149"/>
        <v>0</v>
      </c>
      <c r="YL127" s="28">
        <f t="shared" si="3150"/>
        <v>277</v>
      </c>
      <c r="YM127" s="28">
        <f t="shared" si="3151"/>
        <v>0</v>
      </c>
      <c r="YN127" s="28">
        <f t="shared" si="3152"/>
        <v>36</v>
      </c>
      <c r="YO127" s="28">
        <f t="shared" si="3153"/>
        <v>0</v>
      </c>
      <c r="YP127" s="28">
        <f t="shared" si="3154"/>
        <v>0</v>
      </c>
      <c r="YQ127" s="28">
        <f t="shared" si="3155"/>
        <v>295</v>
      </c>
      <c r="YT127" s="27" t="str">
        <f t="shared" si="3156"/>
        <v>52</v>
      </c>
      <c r="YU127" s="27" t="str">
        <f t="shared" si="3157"/>
        <v>24</v>
      </c>
      <c r="YV127" s="27" t="str">
        <f t="shared" si="3158"/>
        <v>17</v>
      </c>
      <c r="YW127" s="27">
        <f t="shared" si="3159"/>
        <v>0</v>
      </c>
      <c r="YX127" s="27" t="str">
        <f t="shared" si="3160"/>
        <v>14</v>
      </c>
      <c r="YY127" s="27" t="str">
        <f t="shared" si="3161"/>
        <v>44</v>
      </c>
      <c r="YZ127" s="27">
        <f t="shared" si="3162"/>
        <v>0</v>
      </c>
      <c r="ZA127" s="27">
        <f t="shared" si="3163"/>
        <v>0</v>
      </c>
      <c r="ZB127" s="27" t="str">
        <f t="shared" si="3164"/>
        <v>32</v>
      </c>
      <c r="ZC127" s="27">
        <f t="shared" si="3165"/>
        <v>0</v>
      </c>
      <c r="ZD127" s="27" t="str">
        <f t="shared" si="3166"/>
        <v>22</v>
      </c>
      <c r="ZE127" s="27" t="str">
        <f t="shared" si="3167"/>
        <v>44</v>
      </c>
      <c r="ZF127" s="27">
        <f t="shared" si="3168"/>
        <v>0</v>
      </c>
      <c r="ZG127" s="27">
        <f t="shared" si="3169"/>
        <v>0</v>
      </c>
      <c r="ZH127" s="27" t="str">
        <f t="shared" si="3170"/>
        <v>8</v>
      </c>
      <c r="ZI127" s="27">
        <f t="shared" si="3171"/>
        <v>0</v>
      </c>
      <c r="ZJ127" s="27">
        <f t="shared" si="3172"/>
        <v>0</v>
      </c>
      <c r="ZK127" s="27">
        <f t="shared" si="3173"/>
        <v>0</v>
      </c>
      <c r="ZL127" s="27">
        <f t="shared" si="3174"/>
        <v>0</v>
      </c>
      <c r="ZM127" s="27">
        <f t="shared" si="3175"/>
        <v>0</v>
      </c>
      <c r="ZN127" s="27" t="str">
        <f t="shared" si="3176"/>
        <v>13</v>
      </c>
      <c r="ZO127" s="27">
        <f t="shared" si="3177"/>
        <v>0</v>
      </c>
      <c r="ZP127" s="27">
        <f t="shared" si="3178"/>
        <v>0</v>
      </c>
      <c r="ZQ127" s="27">
        <f t="shared" si="3179"/>
        <v>0</v>
      </c>
      <c r="ZR127" s="27">
        <f t="shared" si="3180"/>
        <v>0</v>
      </c>
      <c r="ZS127" s="27">
        <f t="shared" si="3181"/>
        <v>0</v>
      </c>
      <c r="ZT127" s="27" t="str">
        <f t="shared" si="3182"/>
        <v>-1</v>
      </c>
      <c r="ZU127" s="27">
        <f t="shared" si="3183"/>
        <v>0</v>
      </c>
      <c r="ZV127" s="27">
        <f t="shared" si="3184"/>
        <v>0</v>
      </c>
      <c r="ZW127" s="27" t="str">
        <f t="shared" si="3185"/>
        <v>34</v>
      </c>
      <c r="ZX127" s="27">
        <f t="shared" si="3186"/>
        <v>0</v>
      </c>
      <c r="ZY127" s="27">
        <f t="shared" si="3187"/>
        <v>0</v>
      </c>
      <c r="ZZ127" s="27" t="str">
        <f t="shared" si="3188"/>
        <v>-2</v>
      </c>
      <c r="AAA127" s="27">
        <f t="shared" si="3189"/>
        <v>0</v>
      </c>
      <c r="AAB127" s="27">
        <f t="shared" si="3190"/>
        <v>0</v>
      </c>
      <c r="AAC127" s="27" t="str">
        <f t="shared" si="3191"/>
        <v>12</v>
      </c>
      <c r="AAD127" s="27">
        <f t="shared" si="3192"/>
        <v>0</v>
      </c>
      <c r="AAE127" s="27">
        <f t="shared" si="3193"/>
        <v>0</v>
      </c>
      <c r="AAF127" s="27">
        <f t="shared" si="3194"/>
        <v>0</v>
      </c>
      <c r="AAG127" s="27">
        <f t="shared" si="3195"/>
        <v>0</v>
      </c>
      <c r="AAH127" s="27">
        <f t="shared" si="3196"/>
        <v>0</v>
      </c>
      <c r="AAI127" s="27">
        <f t="shared" si="3197"/>
        <v>0</v>
      </c>
      <c r="AAJ127" s="27">
        <f t="shared" si="3198"/>
        <v>0</v>
      </c>
      <c r="AAK127" s="27">
        <f t="shared" si="3199"/>
        <v>0</v>
      </c>
      <c r="AAL127" s="27">
        <f t="shared" si="3200"/>
        <v>0</v>
      </c>
      <c r="AAM127" s="27">
        <f t="shared" si="3201"/>
        <v>0</v>
      </c>
      <c r="AAN127" s="27">
        <f t="shared" si="3202"/>
        <v>0</v>
      </c>
      <c r="AAO127" s="27">
        <f t="shared" si="3203"/>
        <v>0</v>
      </c>
      <c r="AAP127" s="27">
        <f t="shared" si="3204"/>
        <v>0</v>
      </c>
      <c r="AAQ127" s="27">
        <f t="shared" si="3205"/>
        <v>0</v>
      </c>
      <c r="AAR127" s="27">
        <f t="shared" si="3206"/>
        <v>0</v>
      </c>
      <c r="AAS127" s="27">
        <f t="shared" si="3207"/>
        <v>0</v>
      </c>
      <c r="AAT127" s="27">
        <f t="shared" si="3208"/>
        <v>0</v>
      </c>
      <c r="AAU127" s="27">
        <f t="shared" si="3209"/>
        <v>0</v>
      </c>
      <c r="AAV127" s="27">
        <f t="shared" si="3210"/>
        <v>0</v>
      </c>
      <c r="AAW127" s="27">
        <f t="shared" si="3211"/>
        <v>0</v>
      </c>
      <c r="AAX127" s="27">
        <f t="shared" si="3212"/>
        <v>0</v>
      </c>
      <c r="AAY127" s="27">
        <f t="shared" si="3213"/>
        <v>0</v>
      </c>
      <c r="AAZ127" s="27">
        <f t="shared" si="3214"/>
        <v>0</v>
      </c>
      <c r="ABA127" s="27">
        <f t="shared" si="3215"/>
        <v>0</v>
      </c>
      <c r="ABB127" s="27">
        <f t="shared" si="3216"/>
        <v>0</v>
      </c>
      <c r="ABC127" s="27">
        <f t="shared" si="3217"/>
        <v>0</v>
      </c>
      <c r="ABD127" s="27">
        <f t="shared" si="3218"/>
        <v>0</v>
      </c>
      <c r="ABE127" s="27">
        <f t="shared" si="3219"/>
        <v>0</v>
      </c>
      <c r="ABF127" s="27">
        <f t="shared" si="3220"/>
        <v>0</v>
      </c>
      <c r="ABG127" s="27">
        <f t="shared" si="3221"/>
        <v>0</v>
      </c>
      <c r="ABH127" s="27">
        <f t="shared" si="3222"/>
        <v>0</v>
      </c>
      <c r="ABI127" s="27">
        <f t="shared" si="3223"/>
        <v>0</v>
      </c>
      <c r="ABJ127" s="27">
        <f t="shared" si="3224"/>
        <v>0</v>
      </c>
      <c r="ABK127" s="27">
        <f t="shared" si="3225"/>
        <v>0</v>
      </c>
      <c r="ABL127" s="27">
        <f t="shared" si="3226"/>
        <v>0</v>
      </c>
      <c r="ABM127" s="27">
        <f t="shared" si="3227"/>
        <v>0</v>
      </c>
      <c r="ABN127" s="27">
        <f t="shared" si="3228"/>
        <v>0</v>
      </c>
      <c r="ABO127" s="27">
        <f t="shared" si="3229"/>
        <v>0</v>
      </c>
      <c r="ABP127" s="27">
        <f t="shared" si="3230"/>
        <v>0</v>
      </c>
      <c r="ABQ127" s="27">
        <f t="shared" si="3231"/>
        <v>0</v>
      </c>
      <c r="ABR127" s="27">
        <f t="shared" si="3232"/>
        <v>0</v>
      </c>
      <c r="ABS127" s="27">
        <f t="shared" si="3233"/>
        <v>0</v>
      </c>
      <c r="ABT127" s="27">
        <f t="shared" si="3234"/>
        <v>0</v>
      </c>
      <c r="ABU127" s="27">
        <f t="shared" si="3235"/>
        <v>0</v>
      </c>
      <c r="ABV127" s="27">
        <f t="shared" si="3236"/>
        <v>0</v>
      </c>
      <c r="ABW127" s="27">
        <f t="shared" si="3237"/>
        <v>0</v>
      </c>
      <c r="ABY127" s="28">
        <f t="shared" si="3238"/>
        <v>284.3</v>
      </c>
      <c r="ABZ127" s="28">
        <f t="shared" si="3239"/>
        <v>0</v>
      </c>
      <c r="ACA127" s="28">
        <f t="shared" si="3240"/>
        <v>61.8</v>
      </c>
      <c r="ACB127" s="28">
        <f t="shared" si="3241"/>
        <v>0</v>
      </c>
      <c r="ACC127" s="28">
        <f t="shared" si="3242"/>
        <v>0</v>
      </c>
      <c r="ACD127" s="28">
        <f t="shared" si="3243"/>
        <v>315.2</v>
      </c>
      <c r="ACG127" s="27" t="str">
        <f t="shared" si="3244"/>
        <v>15</v>
      </c>
      <c r="ACH127" s="27" t="str">
        <f t="shared" si="3245"/>
        <v>16.6</v>
      </c>
      <c r="ACI127" s="27" t="str">
        <f t="shared" si="3246"/>
        <v>13</v>
      </c>
      <c r="ACJ127" s="27">
        <f t="shared" si="3247"/>
        <v>0</v>
      </c>
      <c r="ACK127" s="27" t="str">
        <f t="shared" si="3248"/>
        <v>31.2</v>
      </c>
      <c r="ACL127" s="27" t="str">
        <f t="shared" si="3249"/>
        <v>15.3</v>
      </c>
      <c r="ACM127" s="27">
        <f t="shared" si="3250"/>
        <v>0</v>
      </c>
      <c r="ACN127" s="27">
        <f t="shared" si="3251"/>
        <v>0</v>
      </c>
      <c r="ACO127" s="27" t="str">
        <f t="shared" si="3252"/>
        <v>19</v>
      </c>
      <c r="ACP127" s="27">
        <f t="shared" si="3253"/>
        <v>0</v>
      </c>
      <c r="ACQ127" s="27" t="str">
        <f t="shared" si="3254"/>
        <v>30.6</v>
      </c>
      <c r="ACR127" s="27" t="str">
        <f t="shared" si="3255"/>
        <v>30.2</v>
      </c>
      <c r="ACS127" s="27">
        <f t="shared" si="3256"/>
        <v>0</v>
      </c>
      <c r="ACT127" s="27">
        <f t="shared" si="3257"/>
        <v>0</v>
      </c>
      <c r="ACU127" s="27" t="str">
        <f t="shared" si="3258"/>
        <v>105.9</v>
      </c>
      <c r="ACV127" s="27">
        <f t="shared" si="3259"/>
        <v>0</v>
      </c>
      <c r="ACW127" s="27">
        <f t="shared" si="3260"/>
        <v>0</v>
      </c>
      <c r="ACX127" s="27">
        <f t="shared" si="3261"/>
        <v>0</v>
      </c>
      <c r="ACY127" s="27">
        <f t="shared" si="3262"/>
        <v>0</v>
      </c>
      <c r="ACZ127" s="27">
        <f t="shared" si="3263"/>
        <v>0</v>
      </c>
      <c r="ADA127" s="27" t="str">
        <f t="shared" si="3264"/>
        <v>10.6</v>
      </c>
      <c r="ADB127" s="27">
        <f t="shared" si="3265"/>
        <v>0</v>
      </c>
      <c r="ADC127" s="27">
        <f t="shared" si="3266"/>
        <v>0</v>
      </c>
      <c r="ADD127" s="27">
        <f t="shared" si="3267"/>
        <v>0</v>
      </c>
      <c r="ADE127" s="27">
        <f t="shared" si="3268"/>
        <v>0</v>
      </c>
      <c r="ADF127" s="27">
        <f t="shared" si="3269"/>
        <v>0</v>
      </c>
      <c r="ADG127" s="27" t="str">
        <f t="shared" si="3270"/>
        <v>20.9</v>
      </c>
      <c r="ADH127" s="27">
        <f t="shared" si="3271"/>
        <v>0</v>
      </c>
      <c r="ADI127" s="27">
        <f t="shared" si="3272"/>
        <v>0</v>
      </c>
      <c r="ADJ127" s="27" t="str">
        <f t="shared" si="3273"/>
        <v>2.8</v>
      </c>
      <c r="ADK127" s="27">
        <f t="shared" si="3274"/>
        <v>0</v>
      </c>
      <c r="ADL127" s="27">
        <f t="shared" si="3275"/>
        <v>0</v>
      </c>
      <c r="ADM127" s="27" t="str">
        <f t="shared" si="3276"/>
        <v>10.7</v>
      </c>
      <c r="ADN127" s="27">
        <f t="shared" si="3277"/>
        <v>0</v>
      </c>
      <c r="ADO127" s="27">
        <f t="shared" si="3278"/>
        <v>0</v>
      </c>
      <c r="ADP127" s="27" t="str">
        <f t="shared" si="3279"/>
        <v>24.3</v>
      </c>
      <c r="ADQ127" s="27">
        <f t="shared" si="3280"/>
        <v>0</v>
      </c>
      <c r="ADR127" s="27">
        <f t="shared" si="3281"/>
        <v>0</v>
      </c>
      <c r="ADS127" s="27">
        <f t="shared" si="3282"/>
        <v>0</v>
      </c>
      <c r="ADT127" s="27">
        <f t="shared" si="3283"/>
        <v>0</v>
      </c>
      <c r="ADU127" s="27">
        <f t="shared" si="3284"/>
        <v>0</v>
      </c>
      <c r="ADV127" s="27">
        <f t="shared" si="3285"/>
        <v>0</v>
      </c>
      <c r="ADW127" s="27">
        <f t="shared" si="3286"/>
        <v>0</v>
      </c>
      <c r="ADX127" s="27">
        <f t="shared" si="3287"/>
        <v>0</v>
      </c>
      <c r="ADY127" s="27">
        <f t="shared" si="3288"/>
        <v>0</v>
      </c>
      <c r="ADZ127" s="27">
        <f t="shared" si="3289"/>
        <v>0</v>
      </c>
      <c r="AEA127" s="27">
        <f t="shared" si="3290"/>
        <v>0</v>
      </c>
      <c r="AEB127" s="27">
        <f t="shared" si="3291"/>
        <v>0</v>
      </c>
      <c r="AEC127" s="27">
        <f t="shared" si="3292"/>
        <v>0</v>
      </c>
      <c r="AED127" s="27">
        <f t="shared" si="3293"/>
        <v>0</v>
      </c>
      <c r="AEE127" s="27">
        <f t="shared" si="3294"/>
        <v>0</v>
      </c>
      <c r="AEF127" s="27">
        <f t="shared" si="3295"/>
        <v>0</v>
      </c>
      <c r="AEG127" s="27">
        <f t="shared" si="3296"/>
        <v>0</v>
      </c>
      <c r="AEH127" s="27">
        <f t="shared" si="3297"/>
        <v>0</v>
      </c>
      <c r="AEI127" s="27">
        <f t="shared" si="3298"/>
        <v>0</v>
      </c>
      <c r="AEJ127" s="27">
        <f t="shared" si="3299"/>
        <v>0</v>
      </c>
      <c r="AEK127" s="27">
        <f t="shared" si="3300"/>
        <v>0</v>
      </c>
      <c r="AEL127" s="27">
        <f t="shared" si="3301"/>
        <v>0</v>
      </c>
      <c r="AEM127" s="27">
        <f t="shared" si="3302"/>
        <v>0</v>
      </c>
      <c r="AEN127" s="27">
        <f t="shared" si="3303"/>
        <v>0</v>
      </c>
      <c r="AEO127" s="27">
        <f t="shared" si="3304"/>
        <v>0</v>
      </c>
      <c r="AEP127" s="27">
        <f t="shared" si="3305"/>
        <v>0</v>
      </c>
      <c r="AEQ127" s="27">
        <f t="shared" si="3306"/>
        <v>0</v>
      </c>
      <c r="AER127" s="27">
        <f t="shared" si="3307"/>
        <v>0</v>
      </c>
      <c r="AES127" s="27">
        <f t="shared" si="3308"/>
        <v>0</v>
      </c>
      <c r="AET127" s="27">
        <f t="shared" si="3309"/>
        <v>0</v>
      </c>
      <c r="AEU127" s="27">
        <f t="shared" si="3310"/>
        <v>0</v>
      </c>
      <c r="AEV127" s="27">
        <f t="shared" si="3311"/>
        <v>0</v>
      </c>
      <c r="AEW127" s="27">
        <f t="shared" si="3312"/>
        <v>0</v>
      </c>
      <c r="AEX127" s="27">
        <f t="shared" si="3313"/>
        <v>0</v>
      </c>
      <c r="AEY127" s="27">
        <f t="shared" si="3314"/>
        <v>0</v>
      </c>
      <c r="AEZ127" s="27">
        <f t="shared" si="3315"/>
        <v>0</v>
      </c>
      <c r="AFA127" s="27">
        <f t="shared" si="3316"/>
        <v>0</v>
      </c>
      <c r="AFB127" s="27">
        <f t="shared" si="3317"/>
        <v>0</v>
      </c>
      <c r="AFC127" s="27">
        <f t="shared" si="3318"/>
        <v>0</v>
      </c>
      <c r="AFD127" s="27">
        <f t="shared" si="3319"/>
        <v>0</v>
      </c>
      <c r="AFE127" s="27">
        <f t="shared" si="3320"/>
        <v>0</v>
      </c>
      <c r="AFF127" s="27">
        <f t="shared" si="3321"/>
        <v>0</v>
      </c>
      <c r="AFG127" s="27">
        <f t="shared" si="3322"/>
        <v>0</v>
      </c>
      <c r="AFH127" s="27">
        <f t="shared" si="3323"/>
        <v>0</v>
      </c>
      <c r="AFI127" s="27">
        <f t="shared" si="3324"/>
        <v>0</v>
      </c>
      <c r="AFJ127" s="27">
        <f t="shared" si="3325"/>
        <v>0</v>
      </c>
      <c r="AFL127" s="28">
        <f t="shared" si="2677"/>
        <v>20.75</v>
      </c>
      <c r="AFM127" s="28">
        <v>20.75</v>
      </c>
      <c r="AFN127" s="27">
        <v>8</v>
      </c>
      <c r="AFO127" s="27">
        <f t="shared" si="3326"/>
        <v>8</v>
      </c>
      <c r="AFP127" s="27">
        <f t="shared" si="3327"/>
        <v>8</v>
      </c>
      <c r="AFQ127" s="27">
        <f t="shared" si="3328"/>
        <v>8</v>
      </c>
      <c r="AFR127" s="27">
        <f t="shared" si="3329"/>
        <v>0</v>
      </c>
      <c r="AFS127" s="27">
        <f t="shared" si="3330"/>
        <v>8</v>
      </c>
      <c r="AFT127" s="27">
        <f t="shared" si="3331"/>
        <v>1</v>
      </c>
      <c r="AFU127" s="27">
        <f t="shared" si="3332"/>
        <v>0</v>
      </c>
      <c r="AFV127" s="27">
        <f t="shared" si="3333"/>
        <v>0</v>
      </c>
      <c r="AFW127" s="27">
        <f t="shared" si="3334"/>
        <v>8</v>
      </c>
      <c r="AFX127" s="27">
        <f t="shared" si="3335"/>
        <v>0</v>
      </c>
      <c r="AFY127" s="27">
        <f t="shared" si="3336"/>
        <v>6</v>
      </c>
      <c r="AFZ127" s="27">
        <f t="shared" si="3337"/>
        <v>8</v>
      </c>
      <c r="AGA127" s="27">
        <f t="shared" si="3338"/>
        <v>0</v>
      </c>
      <c r="AGB127" s="27">
        <f t="shared" si="3339"/>
        <v>0</v>
      </c>
      <c r="AGC127" s="27">
        <f t="shared" si="3340"/>
        <v>8</v>
      </c>
      <c r="AGD127" s="27">
        <f t="shared" si="3341"/>
        <v>0</v>
      </c>
      <c r="AGE127" s="27">
        <f t="shared" si="3342"/>
        <v>0</v>
      </c>
      <c r="AGF127" s="27">
        <f t="shared" si="3343"/>
        <v>0</v>
      </c>
      <c r="AGG127" s="27">
        <f t="shared" si="3344"/>
        <v>0</v>
      </c>
      <c r="AGH127" s="27">
        <f t="shared" si="3345"/>
        <v>0</v>
      </c>
      <c r="AGI127" s="27">
        <f t="shared" si="3346"/>
        <v>6</v>
      </c>
      <c r="AGJ127" s="27">
        <f t="shared" si="3347"/>
        <v>0</v>
      </c>
      <c r="AGK127" s="27">
        <f t="shared" si="3348"/>
        <v>0</v>
      </c>
      <c r="AGL127" s="27">
        <f t="shared" si="3349"/>
        <v>0</v>
      </c>
      <c r="AGM127" s="27">
        <f t="shared" si="3350"/>
        <v>0</v>
      </c>
      <c r="AGN127" s="27">
        <f t="shared" si="3351"/>
        <v>0</v>
      </c>
      <c r="AGO127" s="27">
        <f t="shared" si="3352"/>
        <v>8</v>
      </c>
      <c r="AGP127" s="27">
        <f t="shared" si="3353"/>
        <v>0</v>
      </c>
      <c r="AGQ127" s="27">
        <f t="shared" si="3354"/>
        <v>0</v>
      </c>
      <c r="AGR127" s="27">
        <f t="shared" si="3355"/>
        <v>8</v>
      </c>
      <c r="AGS127" s="27">
        <f t="shared" si="3356"/>
        <v>0</v>
      </c>
      <c r="AGT127" s="27">
        <f t="shared" si="3357"/>
        <v>0</v>
      </c>
      <c r="AGU127" s="27">
        <f t="shared" si="3358"/>
        <v>8</v>
      </c>
      <c r="AGV127" s="27">
        <f t="shared" si="3359"/>
        <v>0</v>
      </c>
      <c r="AGW127" s="27">
        <f t="shared" si="3360"/>
        <v>0</v>
      </c>
      <c r="AGX127" s="27">
        <f t="shared" si="3361"/>
        <v>8</v>
      </c>
      <c r="AGY127" s="27">
        <f t="shared" si="3362"/>
        <v>0</v>
      </c>
      <c r="AGZ127" s="27">
        <f t="shared" si="3363"/>
        <v>0</v>
      </c>
      <c r="AHA127" s="27">
        <f t="shared" si="3364"/>
        <v>0</v>
      </c>
      <c r="AHB127" s="27">
        <f t="shared" si="3365"/>
        <v>0</v>
      </c>
      <c r="AHC127" s="27">
        <f t="shared" si="3366"/>
        <v>0</v>
      </c>
      <c r="AHD127" s="27">
        <f t="shared" si="3367"/>
        <v>0</v>
      </c>
      <c r="AHE127" s="27">
        <f t="shared" si="3368"/>
        <v>0</v>
      </c>
      <c r="AHF127" s="27">
        <f t="shared" si="3369"/>
        <v>0</v>
      </c>
      <c r="AHG127" s="27">
        <f t="shared" si="3370"/>
        <v>0</v>
      </c>
      <c r="AHH127" s="27">
        <f t="shared" si="3371"/>
        <v>0</v>
      </c>
      <c r="AHI127" s="27">
        <f t="shared" si="3372"/>
        <v>0</v>
      </c>
      <c r="AHJ127" s="27">
        <f t="shared" si="3373"/>
        <v>0</v>
      </c>
      <c r="AHK127" s="27">
        <f t="shared" si="3374"/>
        <v>0</v>
      </c>
      <c r="AHL127" s="27">
        <f t="shared" si="3375"/>
        <v>0</v>
      </c>
      <c r="AHM127" s="27">
        <f t="shared" si="3376"/>
        <v>0</v>
      </c>
      <c r="AHN127" s="27">
        <f t="shared" si="3377"/>
        <v>0</v>
      </c>
      <c r="AHO127" s="27">
        <f t="shared" si="3378"/>
        <v>0</v>
      </c>
      <c r="AHP127" s="27">
        <f t="shared" si="3379"/>
        <v>0</v>
      </c>
      <c r="AHQ127" s="27">
        <f t="shared" si="3380"/>
        <v>0</v>
      </c>
      <c r="AHR127" s="27">
        <f t="shared" si="3381"/>
        <v>0</v>
      </c>
      <c r="AHS127" s="27">
        <f t="shared" si="3382"/>
        <v>0</v>
      </c>
      <c r="AHT127" s="27">
        <f t="shared" si="3383"/>
        <v>0</v>
      </c>
      <c r="AHU127" s="27">
        <f t="shared" si="3384"/>
        <v>0</v>
      </c>
      <c r="AHV127" s="27">
        <f t="shared" si="3385"/>
        <v>0</v>
      </c>
      <c r="AHW127" s="27">
        <f t="shared" si="3386"/>
        <v>0</v>
      </c>
      <c r="AHX127" s="27">
        <f t="shared" si="3387"/>
        <v>0</v>
      </c>
      <c r="AHY127" s="27">
        <f t="shared" si="3388"/>
        <v>0</v>
      </c>
      <c r="AHZ127" s="27">
        <f t="shared" si="3389"/>
        <v>0</v>
      </c>
      <c r="AIA127" s="27">
        <f t="shared" si="3390"/>
        <v>0</v>
      </c>
      <c r="AIB127" s="27">
        <f t="shared" si="3391"/>
        <v>0</v>
      </c>
      <c r="AIC127" s="27">
        <f t="shared" si="3392"/>
        <v>0</v>
      </c>
      <c r="AID127" s="27">
        <f t="shared" si="3393"/>
        <v>0</v>
      </c>
      <c r="AIE127" s="27">
        <f t="shared" si="3394"/>
        <v>0</v>
      </c>
      <c r="AIF127" s="27">
        <f t="shared" si="3395"/>
        <v>0</v>
      </c>
      <c r="AIG127" s="27">
        <f t="shared" si="3396"/>
        <v>0</v>
      </c>
      <c r="AIH127" s="27">
        <f t="shared" si="3397"/>
        <v>0</v>
      </c>
      <c r="AII127" s="27">
        <f t="shared" si="3398"/>
        <v>0</v>
      </c>
      <c r="AIJ127" s="27">
        <f t="shared" si="3399"/>
        <v>0</v>
      </c>
      <c r="AIK127" s="27">
        <f t="shared" si="3400"/>
        <v>0</v>
      </c>
      <c r="AIL127" s="27">
        <f t="shared" si="3401"/>
        <v>0</v>
      </c>
      <c r="AIM127" s="27">
        <f t="shared" si="3402"/>
        <v>0</v>
      </c>
      <c r="AIN127" s="27">
        <f t="shared" si="3403"/>
        <v>0</v>
      </c>
      <c r="AIO127" s="27">
        <f t="shared" si="3404"/>
        <v>0</v>
      </c>
      <c r="AIP127" s="27">
        <f t="shared" si="3405"/>
        <v>0</v>
      </c>
      <c r="AIQ127" s="27">
        <f t="shared" si="3406"/>
        <v>0</v>
      </c>
      <c r="AIR127" s="27">
        <f t="shared" si="3407"/>
        <v>0</v>
      </c>
      <c r="AIT127" s="27">
        <v>1</v>
      </c>
      <c r="AIU127" s="27">
        <v>1</v>
      </c>
      <c r="AIV127" s="27">
        <v>1</v>
      </c>
      <c r="AIW127" s="27">
        <f t="shared" si="3408"/>
        <v>0</v>
      </c>
      <c r="AIX127" s="27">
        <f t="shared" si="3409"/>
        <v>0.5</v>
      </c>
      <c r="AIY127" s="27">
        <f t="shared" si="3410"/>
        <v>8</v>
      </c>
      <c r="AIZ127" s="27">
        <f t="shared" si="3411"/>
        <v>0</v>
      </c>
      <c r="AJA127" s="27">
        <f t="shared" si="3412"/>
        <v>0</v>
      </c>
      <c r="AJB127" s="27">
        <f t="shared" si="3413"/>
        <v>2</v>
      </c>
      <c r="AJC127" s="27">
        <f t="shared" si="3414"/>
        <v>0</v>
      </c>
      <c r="AJD127" s="27">
        <f t="shared" si="3415"/>
        <v>2</v>
      </c>
      <c r="AJE127" s="27">
        <f t="shared" si="3416"/>
        <v>4</v>
      </c>
      <c r="AJF127" s="27">
        <f t="shared" si="3417"/>
        <v>0</v>
      </c>
      <c r="AJG127" s="27">
        <f t="shared" si="3418"/>
        <v>0</v>
      </c>
      <c r="AJH127" s="27">
        <f t="shared" si="3419"/>
        <v>0.25</v>
      </c>
      <c r="AJI127" s="27">
        <f t="shared" si="3420"/>
        <v>0</v>
      </c>
      <c r="AJJ127" s="27">
        <f t="shared" si="3421"/>
        <v>0</v>
      </c>
      <c r="AJK127" s="27">
        <f t="shared" si="3422"/>
        <v>0</v>
      </c>
      <c r="AJL127" s="27">
        <f t="shared" si="3423"/>
        <v>0</v>
      </c>
      <c r="AJM127" s="27">
        <f t="shared" si="3424"/>
        <v>0</v>
      </c>
      <c r="AJN127" s="27">
        <f t="shared" si="3425"/>
        <v>0.125</v>
      </c>
      <c r="AJO127" s="27">
        <f t="shared" si="3426"/>
        <v>0</v>
      </c>
      <c r="AJP127" s="27">
        <f t="shared" si="3427"/>
        <v>0</v>
      </c>
      <c r="AJQ127" s="27">
        <f t="shared" si="3428"/>
        <v>0</v>
      </c>
      <c r="AJR127" s="27">
        <f t="shared" si="3429"/>
        <v>0</v>
      </c>
      <c r="AJS127" s="27">
        <f t="shared" si="3430"/>
        <v>0</v>
      </c>
      <c r="AJT127" s="27">
        <f t="shared" si="3431"/>
        <v>0.125</v>
      </c>
      <c r="AJU127" s="27">
        <f t="shared" si="3432"/>
        <v>0</v>
      </c>
      <c r="AJV127" s="27">
        <f t="shared" si="3433"/>
        <v>0</v>
      </c>
      <c r="AJW127" s="27">
        <f t="shared" si="3434"/>
        <v>0.25</v>
      </c>
      <c r="AJX127" s="27">
        <f t="shared" si="3435"/>
        <v>0</v>
      </c>
      <c r="AJY127" s="27">
        <f t="shared" si="3436"/>
        <v>0</v>
      </c>
      <c r="AJZ127" s="27">
        <f t="shared" si="3437"/>
        <v>0.25</v>
      </c>
      <c r="AKA127" s="27">
        <f t="shared" si="3438"/>
        <v>0</v>
      </c>
      <c r="AKB127" s="27">
        <f t="shared" si="3439"/>
        <v>0</v>
      </c>
      <c r="AKC127" s="27">
        <f t="shared" si="3440"/>
        <v>0.25</v>
      </c>
      <c r="AKD127" s="27">
        <f t="shared" si="3441"/>
        <v>0</v>
      </c>
      <c r="AKE127" s="27">
        <f t="shared" si="3442"/>
        <v>0</v>
      </c>
      <c r="AKF127" s="27">
        <f t="shared" si="3443"/>
        <v>0</v>
      </c>
      <c r="AKG127" s="27">
        <f t="shared" si="3444"/>
        <v>0</v>
      </c>
      <c r="AKH127" s="27">
        <f t="shared" si="3445"/>
        <v>0</v>
      </c>
      <c r="AKI127" s="27">
        <f t="shared" si="3446"/>
        <v>0</v>
      </c>
      <c r="AKJ127" s="27">
        <f t="shared" si="3447"/>
        <v>0</v>
      </c>
      <c r="AKK127" s="27">
        <f t="shared" si="3448"/>
        <v>0</v>
      </c>
      <c r="AKL127" s="27">
        <f t="shared" si="3449"/>
        <v>0</v>
      </c>
      <c r="AKM127" s="27">
        <f t="shared" si="3450"/>
        <v>0</v>
      </c>
      <c r="AKN127" s="27">
        <f t="shared" si="3451"/>
        <v>0</v>
      </c>
      <c r="AKO127" s="27">
        <f t="shared" si="3452"/>
        <v>0</v>
      </c>
      <c r="AKP127" s="27">
        <f t="shared" si="3453"/>
        <v>0</v>
      </c>
      <c r="AKQ127" s="27">
        <f t="shared" si="3454"/>
        <v>0</v>
      </c>
      <c r="AKR127" s="27">
        <f t="shared" si="3455"/>
        <v>0</v>
      </c>
      <c r="AKS127" s="27">
        <f t="shared" si="3456"/>
        <v>0</v>
      </c>
      <c r="AKT127" s="27">
        <f t="shared" si="3457"/>
        <v>0</v>
      </c>
      <c r="AKU127" s="27">
        <f t="shared" si="3458"/>
        <v>0</v>
      </c>
      <c r="AKV127" s="27">
        <f t="shared" si="3459"/>
        <v>0</v>
      </c>
      <c r="AKW127" s="27">
        <f t="shared" si="3460"/>
        <v>0</v>
      </c>
      <c r="AKX127" s="27">
        <f t="shared" si="3461"/>
        <v>0</v>
      </c>
      <c r="AKY127" s="27">
        <f t="shared" si="3462"/>
        <v>0</v>
      </c>
      <c r="AKZ127" s="27">
        <f t="shared" si="3463"/>
        <v>0</v>
      </c>
      <c r="ALA127" s="27">
        <f t="shared" si="3464"/>
        <v>0</v>
      </c>
      <c r="ALB127" s="27">
        <f t="shared" si="3465"/>
        <v>0</v>
      </c>
      <c r="ALC127" s="27">
        <f t="shared" si="3466"/>
        <v>0</v>
      </c>
      <c r="ALD127" s="27">
        <f t="shared" si="3467"/>
        <v>0</v>
      </c>
      <c r="ALE127" s="27">
        <f t="shared" si="3468"/>
        <v>0</v>
      </c>
      <c r="ALF127" s="27">
        <f t="shared" si="3469"/>
        <v>0</v>
      </c>
      <c r="ALG127" s="27">
        <f t="shared" si="3470"/>
        <v>0</v>
      </c>
      <c r="ALH127" s="27">
        <f t="shared" si="3471"/>
        <v>0</v>
      </c>
      <c r="ALI127" s="27">
        <f t="shared" si="3472"/>
        <v>0</v>
      </c>
      <c r="ALJ127" s="27">
        <f t="shared" si="3473"/>
        <v>0</v>
      </c>
      <c r="ALK127" s="27">
        <f t="shared" si="3474"/>
        <v>0</v>
      </c>
      <c r="ALL127" s="27">
        <f t="shared" si="3475"/>
        <v>0</v>
      </c>
      <c r="ALM127" s="27">
        <f t="shared" si="3476"/>
        <v>0</v>
      </c>
      <c r="ALN127" s="27">
        <f t="shared" si="3477"/>
        <v>0</v>
      </c>
      <c r="ALO127" s="27">
        <f t="shared" si="3478"/>
        <v>0</v>
      </c>
      <c r="ALP127" s="27">
        <f t="shared" si="3479"/>
        <v>0</v>
      </c>
      <c r="ALQ127" s="27">
        <f t="shared" si="3480"/>
        <v>0</v>
      </c>
      <c r="ALR127" s="27">
        <f t="shared" si="3481"/>
        <v>0</v>
      </c>
      <c r="ALS127" s="27">
        <f t="shared" si="3482"/>
        <v>0</v>
      </c>
      <c r="ALT127" s="27">
        <f t="shared" si="3483"/>
        <v>0</v>
      </c>
      <c r="ALU127" s="27">
        <f t="shared" si="3484"/>
        <v>0</v>
      </c>
      <c r="ALV127" s="27">
        <f t="shared" si="3485"/>
        <v>0</v>
      </c>
      <c r="ALW127" s="27">
        <f t="shared" si="3486"/>
        <v>0</v>
      </c>
      <c r="AMK127" s="28">
        <v>1662</v>
      </c>
      <c r="AML127" s="28">
        <f t="shared" si="3487"/>
        <v>1662</v>
      </c>
      <c r="AMN127" s="28">
        <v>1795</v>
      </c>
      <c r="AMO127" s="27" t="str">
        <f t="shared" si="3488"/>
        <v>1778</v>
      </c>
      <c r="AMP127" s="27" t="str">
        <f t="shared" si="3489"/>
        <v>1761</v>
      </c>
      <c r="AMQ127" s="27" t="str">
        <f t="shared" si="3490"/>
        <v>1748</v>
      </c>
      <c r="AMR127" s="27" t="str">
        <f t="shared" si="3491"/>
        <v>1748</v>
      </c>
      <c r="AMS127" s="27" t="str">
        <f t="shared" si="3492"/>
        <v>1754</v>
      </c>
      <c r="AMT127" s="27" t="str">
        <f t="shared" si="3493"/>
        <v>1748</v>
      </c>
      <c r="AMU127" s="27" t="str">
        <f t="shared" si="3494"/>
        <v>1748</v>
      </c>
      <c r="AMV127" s="27" t="str">
        <f t="shared" si="3495"/>
        <v>1748</v>
      </c>
      <c r="AMW127" s="27" t="str">
        <f t="shared" si="3496"/>
        <v>1730</v>
      </c>
      <c r="AMX127" s="27" t="str">
        <f t="shared" si="3497"/>
        <v>1730</v>
      </c>
      <c r="AMY127" s="27" t="str">
        <f t="shared" si="3498"/>
        <v>1720</v>
      </c>
      <c r="AMZ127" s="27" t="str">
        <f t="shared" si="3499"/>
        <v>1712</v>
      </c>
      <c r="ANA127" s="27" t="str">
        <f t="shared" si="3500"/>
        <v>1712</v>
      </c>
      <c r="ANB127" s="27" t="str">
        <f t="shared" si="3501"/>
        <v>1712</v>
      </c>
      <c r="ANC127" s="27" t="str">
        <f t="shared" si="3502"/>
        <v>1730</v>
      </c>
      <c r="AND127" s="27" t="str">
        <f t="shared" si="3503"/>
        <v>1730</v>
      </c>
      <c r="ANE127" s="27" t="str">
        <f t="shared" si="3504"/>
        <v>1730</v>
      </c>
      <c r="ANF127" s="27" t="str">
        <f t="shared" si="3505"/>
        <v>1730</v>
      </c>
      <c r="ANG127" s="27" t="str">
        <f t="shared" si="3506"/>
        <v>1730</v>
      </c>
      <c r="ANH127" s="27" t="str">
        <f t="shared" si="3507"/>
        <v>1730</v>
      </c>
      <c r="ANI127" s="27" t="str">
        <f t="shared" si="3508"/>
        <v>1717</v>
      </c>
      <c r="ANJ127" s="27" t="str">
        <f t="shared" si="3509"/>
        <v>1717</v>
      </c>
      <c r="ANK127" s="27" t="str">
        <f t="shared" si="3510"/>
        <v>1717</v>
      </c>
      <c r="ANL127" s="27" t="str">
        <f t="shared" si="3511"/>
        <v>1717</v>
      </c>
      <c r="ANM127" s="27" t="str">
        <f t="shared" si="3512"/>
        <v>1717</v>
      </c>
      <c r="ANN127" s="27" t="str">
        <f t="shared" si="3513"/>
        <v>1717</v>
      </c>
      <c r="ANO127" s="27" t="str">
        <f t="shared" si="3514"/>
        <v>1702</v>
      </c>
      <c r="ANP127" s="27" t="str">
        <f t="shared" si="3515"/>
        <v>1702</v>
      </c>
      <c r="ANQ127" s="27" t="str">
        <f t="shared" si="3516"/>
        <v>1702</v>
      </c>
      <c r="ANR127" s="27" t="str">
        <f t="shared" si="3517"/>
        <v>1687</v>
      </c>
      <c r="ANS127" s="27" t="str">
        <f t="shared" si="3518"/>
        <v>1687</v>
      </c>
      <c r="ANT127" s="27" t="str">
        <f t="shared" si="3519"/>
        <v>1687</v>
      </c>
      <c r="ANU127" s="27" t="str">
        <f t="shared" si="3520"/>
        <v>1672</v>
      </c>
      <c r="ANV127" s="27" t="str">
        <f t="shared" si="3521"/>
        <v>1672</v>
      </c>
      <c r="ANW127" s="27" t="str">
        <f t="shared" si="3522"/>
        <v>1672</v>
      </c>
      <c r="ANX127" s="27" t="str">
        <f t="shared" si="3523"/>
        <v>1662</v>
      </c>
      <c r="ANY127" s="27" t="str">
        <f t="shared" si="3524"/>
        <v>1662</v>
      </c>
      <c r="ANZ127" s="27" t="str">
        <f t="shared" si="3525"/>
        <v>1662</v>
      </c>
      <c r="AOA127" s="27" t="str">
        <f t="shared" si="3526"/>
        <v>1662</v>
      </c>
      <c r="AOB127" s="27" t="str">
        <f t="shared" si="3527"/>
        <v>1662</v>
      </c>
      <c r="AOC127" s="27" t="str">
        <f t="shared" si="3528"/>
        <v>1662</v>
      </c>
      <c r="AOD127" s="27" t="str">
        <f t="shared" si="3529"/>
        <v>1662</v>
      </c>
      <c r="AOE127" s="27" t="str">
        <f t="shared" si="3530"/>
        <v>1662</v>
      </c>
      <c r="AOF127" s="27" t="str">
        <f t="shared" si="3531"/>
        <v>1662</v>
      </c>
      <c r="AOG127" s="27" t="str">
        <f t="shared" si="3532"/>
        <v>1662</v>
      </c>
      <c r="AOH127" s="27" t="str">
        <f t="shared" si="3533"/>
        <v>1662</v>
      </c>
      <c r="AOI127" s="27" t="str">
        <f t="shared" si="3534"/>
        <v>1662</v>
      </c>
      <c r="AOJ127" s="27" t="str">
        <f t="shared" si="3535"/>
        <v>1662</v>
      </c>
      <c r="AOK127" s="27" t="str">
        <f t="shared" si="3536"/>
        <v>1662</v>
      </c>
      <c r="AOL127" s="27" t="str">
        <f t="shared" si="3537"/>
        <v>1662</v>
      </c>
      <c r="AOM127" s="27" t="str">
        <f t="shared" si="3538"/>
        <v>1662</v>
      </c>
      <c r="AON127" s="27" t="str">
        <f t="shared" si="3539"/>
        <v>1662</v>
      </c>
      <c r="AOO127" s="27" t="str">
        <f t="shared" si="3540"/>
        <v>1662</v>
      </c>
      <c r="AOP127" s="27" t="str">
        <f t="shared" si="3541"/>
        <v>1662</v>
      </c>
      <c r="AOQ127" s="27" t="str">
        <f t="shared" si="3542"/>
        <v>1662</v>
      </c>
      <c r="AOR127" s="27" t="str">
        <f t="shared" si="3543"/>
        <v>1662</v>
      </c>
      <c r="AOS127" s="27" t="str">
        <f t="shared" si="3544"/>
        <v>1662</v>
      </c>
      <c r="AOT127" s="27" t="str">
        <f t="shared" si="3545"/>
        <v>1662</v>
      </c>
      <c r="AOU127" s="27" t="str">
        <f t="shared" si="3546"/>
        <v>1662</v>
      </c>
      <c r="AOV127" s="27" t="str">
        <f t="shared" si="3547"/>
        <v>1662</v>
      </c>
      <c r="AOW127" s="27" t="str">
        <f t="shared" si="3548"/>
        <v>1662</v>
      </c>
      <c r="AOX127" s="27" t="str">
        <f t="shared" si="3549"/>
        <v>1662</v>
      </c>
      <c r="AOY127" s="27" t="str">
        <f t="shared" si="3550"/>
        <v>1662</v>
      </c>
      <c r="AOZ127" s="27" t="str">
        <f t="shared" si="3551"/>
        <v>1662</v>
      </c>
      <c r="APA127" s="27" t="str">
        <f t="shared" si="3552"/>
        <v>1662</v>
      </c>
      <c r="APB127" s="27" t="str">
        <f t="shared" si="3553"/>
        <v>1662</v>
      </c>
      <c r="APC127" s="27" t="str">
        <f t="shared" si="3554"/>
        <v>1662</v>
      </c>
      <c r="APD127" s="27" t="str">
        <f t="shared" si="3555"/>
        <v>1662</v>
      </c>
      <c r="APE127" s="27" t="str">
        <f t="shared" si="3556"/>
        <v>1662</v>
      </c>
      <c r="APF127" s="27" t="str">
        <f t="shared" si="3557"/>
        <v>1662</v>
      </c>
      <c r="APG127" s="27" t="str">
        <f t="shared" si="3558"/>
        <v>1662</v>
      </c>
      <c r="APH127" s="27" t="str">
        <f t="shared" si="3559"/>
        <v>1662</v>
      </c>
      <c r="API127" s="27" t="str">
        <f t="shared" si="3560"/>
        <v>1662</v>
      </c>
      <c r="APJ127" s="27" t="str">
        <f t="shared" si="3561"/>
        <v>1662</v>
      </c>
      <c r="APK127" s="27" t="str">
        <f t="shared" si="3562"/>
        <v>1662</v>
      </c>
      <c r="APL127" s="27" t="str">
        <f t="shared" si="3563"/>
        <v>1662</v>
      </c>
      <c r="APM127" s="27" t="str">
        <f t="shared" si="3564"/>
        <v>1662</v>
      </c>
      <c r="APN127" s="27" t="str">
        <f t="shared" si="3565"/>
        <v>1662</v>
      </c>
      <c r="APO127" s="27" t="str">
        <f t="shared" si="3566"/>
        <v>1662</v>
      </c>
      <c r="APP127" s="27" t="str">
        <f t="shared" si="3567"/>
        <v>1662</v>
      </c>
      <c r="APQ127" s="27" t="str">
        <f t="shared" si="3568"/>
        <v>1662</v>
      </c>
      <c r="APR127" s="27" t="str">
        <f t="shared" si="3569"/>
        <v>1662</v>
      </c>
    </row>
    <row r="128" spans="1:1011 1025:1110" x14ac:dyDescent="0.35">
      <c r="A128" s="27">
        <v>84</v>
      </c>
      <c r="B128" s="88" t="s">
        <v>69</v>
      </c>
      <c r="C128" s="91">
        <f>VLOOKUP(A128, Rankings!$A$2:$AN$129, 40, FALSE)</f>
        <v>126</v>
      </c>
      <c r="D128" s="20" t="s">
        <v>387</v>
      </c>
      <c r="I128" s="29">
        <f t="shared" si="2678"/>
        <v>12.5</v>
      </c>
      <c r="L128" s="27" t="s">
        <v>2200</v>
      </c>
      <c r="M128" s="27" t="s">
        <v>2445</v>
      </c>
      <c r="N128" s="27" t="s">
        <v>2809</v>
      </c>
      <c r="O128" s="27" t="s">
        <v>24</v>
      </c>
      <c r="P128" s="27" t="s">
        <v>24</v>
      </c>
      <c r="Q128" s="27" t="s">
        <v>3237</v>
      </c>
      <c r="R128" s="27" t="s">
        <v>24</v>
      </c>
      <c r="S128" s="27" t="s">
        <v>3618</v>
      </c>
      <c r="T128" s="27" t="s">
        <v>24</v>
      </c>
      <c r="U128" s="27" t="s">
        <v>24</v>
      </c>
      <c r="V128" s="27" t="s">
        <v>24</v>
      </c>
      <c r="W128" s="27" t="s">
        <v>4071</v>
      </c>
      <c r="X128" s="27" t="s">
        <v>24</v>
      </c>
      <c r="Y128" s="27" t="s">
        <v>24</v>
      </c>
      <c r="Z128" s="27" t="s">
        <v>4447</v>
      </c>
      <c r="AA128" s="27" t="s">
        <v>24</v>
      </c>
      <c r="AB128" s="27" t="s">
        <v>24</v>
      </c>
      <c r="AC128" s="27" t="s">
        <v>24</v>
      </c>
      <c r="AD128" s="27" t="s">
        <v>24</v>
      </c>
      <c r="AE128" s="27" t="s">
        <v>24</v>
      </c>
      <c r="AF128" s="27" t="s">
        <v>5007</v>
      </c>
      <c r="AG128" s="27" t="s">
        <v>24</v>
      </c>
      <c r="AH128" s="27" t="s">
        <v>24</v>
      </c>
      <c r="AI128" s="27" t="s">
        <v>5380</v>
      </c>
      <c r="AJ128" s="27" t="s">
        <v>24</v>
      </c>
      <c r="AK128" s="27" t="s">
        <v>24</v>
      </c>
      <c r="AL128" s="27" t="s">
        <v>5627</v>
      </c>
      <c r="AM128" s="27" t="s">
        <v>24</v>
      </c>
      <c r="AN128" s="27" t="s">
        <v>24</v>
      </c>
      <c r="AO128" s="27" t="s">
        <v>5999</v>
      </c>
      <c r="AP128" s="27" t="s">
        <v>24</v>
      </c>
      <c r="AQ128" s="27" t="s">
        <v>24</v>
      </c>
      <c r="AR128" s="27" t="s">
        <v>6285</v>
      </c>
      <c r="AS128" s="27" t="s">
        <v>24</v>
      </c>
      <c r="AT128" s="27" t="s">
        <v>24</v>
      </c>
      <c r="AU128" s="27" t="s">
        <v>6592</v>
      </c>
      <c r="AV128" s="27" t="s">
        <v>24</v>
      </c>
      <c r="AW128" s="27" t="s">
        <v>24</v>
      </c>
      <c r="AX128" s="27" t="s">
        <v>24</v>
      </c>
      <c r="AY128" s="27" t="s">
        <v>24</v>
      </c>
      <c r="AZ128" s="27" t="s">
        <v>24</v>
      </c>
      <c r="BA128" s="27" t="s">
        <v>24</v>
      </c>
      <c r="BB128" s="27" t="s">
        <v>24</v>
      </c>
      <c r="BC128" s="27" t="s">
        <v>24</v>
      </c>
      <c r="BD128" s="27" t="s">
        <v>24</v>
      </c>
      <c r="BE128" s="27" t="s">
        <v>24</v>
      </c>
      <c r="BF128" s="27" t="s">
        <v>24</v>
      </c>
      <c r="BG128" s="27" t="s">
        <v>24</v>
      </c>
      <c r="BH128" s="27" t="s">
        <v>24</v>
      </c>
      <c r="BI128" s="27" t="s">
        <v>24</v>
      </c>
      <c r="BJ128" s="27" t="s">
        <v>24</v>
      </c>
      <c r="BK128" s="27" t="s">
        <v>24</v>
      </c>
      <c r="BL128" s="27" t="s">
        <v>24</v>
      </c>
      <c r="BM128" s="27" t="s">
        <v>24</v>
      </c>
      <c r="BN128" s="27" t="s">
        <v>24</v>
      </c>
      <c r="BO128" s="27" t="s">
        <v>24</v>
      </c>
      <c r="BP128" s="27" t="s">
        <v>24</v>
      </c>
      <c r="BQ128" s="27" t="s">
        <v>24</v>
      </c>
      <c r="BR128" s="27" t="s">
        <v>24</v>
      </c>
      <c r="BS128" s="27" t="s">
        <v>24</v>
      </c>
      <c r="BT128" s="27" t="s">
        <v>24</v>
      </c>
      <c r="BU128" s="27" t="s">
        <v>24</v>
      </c>
      <c r="BV128" s="27" t="s">
        <v>24</v>
      </c>
      <c r="BW128" s="27" t="s">
        <v>24</v>
      </c>
      <c r="BX128" s="27" t="s">
        <v>24</v>
      </c>
      <c r="BY128" s="27" t="s">
        <v>24</v>
      </c>
      <c r="BZ128" s="27" t="s">
        <v>24</v>
      </c>
      <c r="CA128" s="27" t="s">
        <v>24</v>
      </c>
      <c r="CB128" s="27" t="s">
        <v>24</v>
      </c>
      <c r="CC128" s="27" t="s">
        <v>24</v>
      </c>
      <c r="CD128" s="27" t="s">
        <v>24</v>
      </c>
      <c r="CE128" s="27" t="s">
        <v>24</v>
      </c>
      <c r="CF128" s="27" t="s">
        <v>24</v>
      </c>
      <c r="CG128" s="27" t="s">
        <v>24</v>
      </c>
      <c r="CH128" s="27" t="s">
        <v>24</v>
      </c>
      <c r="CI128" s="27" t="s">
        <v>24</v>
      </c>
      <c r="CJ128" s="27" t="s">
        <v>24</v>
      </c>
      <c r="CK128" s="27" t="s">
        <v>24</v>
      </c>
      <c r="CL128" s="27" t="s">
        <v>24</v>
      </c>
      <c r="CM128" s="27" t="s">
        <v>24</v>
      </c>
      <c r="CN128" s="27" t="s">
        <v>24</v>
      </c>
      <c r="CO128" s="27" t="s">
        <v>24</v>
      </c>
      <c r="CQ128" s="28">
        <f t="shared" si="2679"/>
        <v>1</v>
      </c>
      <c r="CR128" s="28">
        <f t="shared" si="2680"/>
        <v>5</v>
      </c>
      <c r="CS128" s="28">
        <f t="shared" si="2681"/>
        <v>0</v>
      </c>
      <c r="CT128" s="28">
        <f t="shared" si="2682"/>
        <v>6</v>
      </c>
      <c r="CU128" s="28">
        <f t="shared" si="2683"/>
        <v>0</v>
      </c>
      <c r="CV128" s="28">
        <f t="shared" si="2684"/>
        <v>5</v>
      </c>
      <c r="CW128" s="28">
        <f t="shared" si="2685"/>
        <v>0</v>
      </c>
      <c r="CX128" s="28">
        <f t="shared" si="2686"/>
        <v>4</v>
      </c>
      <c r="CY128" s="28">
        <f t="shared" si="2687"/>
        <v>0</v>
      </c>
      <c r="CZ128" s="28">
        <f t="shared" si="2688"/>
        <v>0</v>
      </c>
      <c r="DA128" s="28">
        <f t="shared" si="2689"/>
        <v>0</v>
      </c>
      <c r="DB128" s="28">
        <f t="shared" si="2690"/>
        <v>0</v>
      </c>
      <c r="DC128" s="28">
        <f t="shared" si="2691"/>
        <v>0</v>
      </c>
      <c r="DD128" s="28">
        <f t="shared" si="2692"/>
        <v>0</v>
      </c>
      <c r="DE128" s="28">
        <f t="shared" si="2693"/>
        <v>0</v>
      </c>
      <c r="DF128" s="28">
        <f t="shared" si="2694"/>
        <v>1</v>
      </c>
      <c r="DG128" s="28">
        <f t="shared" si="2695"/>
        <v>0</v>
      </c>
      <c r="DH128" s="28">
        <f t="shared" si="2696"/>
        <v>0</v>
      </c>
      <c r="DI128" s="28">
        <f t="shared" si="2697"/>
        <v>0</v>
      </c>
      <c r="DJ128" s="28">
        <f t="shared" si="2698"/>
        <v>0</v>
      </c>
      <c r="DK128" s="28">
        <f t="shared" si="2699"/>
        <v>0</v>
      </c>
      <c r="DL128" s="28">
        <f t="shared" si="2700"/>
        <v>0</v>
      </c>
      <c r="DM128" s="28">
        <f t="shared" si="2701"/>
        <v>0</v>
      </c>
      <c r="DN128" s="28">
        <f t="shared" si="2702"/>
        <v>0</v>
      </c>
      <c r="DO128" s="28">
        <f t="shared" si="2703"/>
        <v>0</v>
      </c>
      <c r="DP128" s="28">
        <f t="shared" si="2704"/>
        <v>1</v>
      </c>
      <c r="DR128">
        <f t="shared" si="2705"/>
        <v>2</v>
      </c>
      <c r="DS128">
        <f t="shared" si="2706"/>
        <v>2</v>
      </c>
      <c r="DT128">
        <f t="shared" si="2707"/>
        <v>4</v>
      </c>
      <c r="DU128">
        <f t="shared" si="2708"/>
        <v>0</v>
      </c>
      <c r="DV128">
        <f t="shared" si="2709"/>
        <v>0</v>
      </c>
      <c r="DW128">
        <f t="shared" si="2710"/>
        <v>4</v>
      </c>
      <c r="DX128">
        <f t="shared" si="2711"/>
        <v>0</v>
      </c>
      <c r="DY128">
        <f t="shared" si="2712"/>
        <v>12</v>
      </c>
      <c r="DZ128">
        <f t="shared" si="2713"/>
        <v>0</v>
      </c>
      <c r="EA128">
        <f t="shared" si="2714"/>
        <v>0</v>
      </c>
      <c r="EB128">
        <f t="shared" si="2715"/>
        <v>0</v>
      </c>
      <c r="EC128">
        <f t="shared" si="2716"/>
        <v>4</v>
      </c>
      <c r="ED128">
        <f t="shared" si="2717"/>
        <v>0</v>
      </c>
      <c r="EE128">
        <f t="shared" si="2718"/>
        <v>0</v>
      </c>
      <c r="EF128">
        <f t="shared" si="2719"/>
        <v>2</v>
      </c>
      <c r="EG128">
        <f t="shared" si="2720"/>
        <v>0</v>
      </c>
      <c r="EH128">
        <f t="shared" si="2721"/>
        <v>0</v>
      </c>
      <c r="EI128">
        <f t="shared" si="2722"/>
        <v>0</v>
      </c>
      <c r="EJ128">
        <f t="shared" si="2723"/>
        <v>0</v>
      </c>
      <c r="EK128">
        <f t="shared" si="2724"/>
        <v>0</v>
      </c>
      <c r="EL128">
        <f t="shared" si="2725"/>
        <v>4</v>
      </c>
      <c r="EM128">
        <f t="shared" si="2726"/>
        <v>0</v>
      </c>
      <c r="EN128">
        <f t="shared" si="2727"/>
        <v>0</v>
      </c>
      <c r="EO128">
        <f t="shared" si="2728"/>
        <v>1</v>
      </c>
      <c r="EP128">
        <f t="shared" si="2729"/>
        <v>0</v>
      </c>
      <c r="EQ128">
        <f t="shared" si="2730"/>
        <v>0</v>
      </c>
      <c r="ER128">
        <f t="shared" si="2731"/>
        <v>2</v>
      </c>
      <c r="ES128">
        <f t="shared" si="2732"/>
        <v>0</v>
      </c>
      <c r="ET128">
        <f t="shared" si="2733"/>
        <v>0</v>
      </c>
      <c r="EU128">
        <f t="shared" si="2734"/>
        <v>4</v>
      </c>
      <c r="EV128">
        <f t="shared" si="2735"/>
        <v>0</v>
      </c>
      <c r="EW128">
        <f t="shared" si="2736"/>
        <v>0</v>
      </c>
      <c r="EX128">
        <f t="shared" si="2737"/>
        <v>4</v>
      </c>
      <c r="EY128">
        <f t="shared" si="2738"/>
        <v>0</v>
      </c>
      <c r="EZ128">
        <f t="shared" si="2739"/>
        <v>0</v>
      </c>
      <c r="FA128">
        <f t="shared" si="2740"/>
        <v>2</v>
      </c>
      <c r="FB128">
        <f t="shared" si="2741"/>
        <v>0</v>
      </c>
      <c r="FC128">
        <f t="shared" si="2742"/>
        <v>0</v>
      </c>
      <c r="FD128">
        <f t="shared" si="2743"/>
        <v>0</v>
      </c>
      <c r="FE128">
        <f t="shared" si="2744"/>
        <v>0</v>
      </c>
      <c r="FF128">
        <f t="shared" si="2745"/>
        <v>0</v>
      </c>
      <c r="FG128">
        <f t="shared" si="2746"/>
        <v>0</v>
      </c>
      <c r="FH128">
        <f t="shared" si="2747"/>
        <v>0</v>
      </c>
      <c r="FI128">
        <f t="shared" si="2748"/>
        <v>0</v>
      </c>
      <c r="FJ128">
        <f t="shared" si="2749"/>
        <v>0</v>
      </c>
      <c r="FK128">
        <f t="shared" si="2750"/>
        <v>0</v>
      </c>
      <c r="FL128">
        <f t="shared" si="2751"/>
        <v>0</v>
      </c>
      <c r="FM128">
        <f t="shared" si="2752"/>
        <v>0</v>
      </c>
      <c r="FN128">
        <f t="shared" si="2753"/>
        <v>0</v>
      </c>
      <c r="FO128">
        <f t="shared" si="2754"/>
        <v>0</v>
      </c>
      <c r="FP128">
        <f t="shared" si="2755"/>
        <v>0</v>
      </c>
      <c r="FQ128">
        <f t="shared" si="2756"/>
        <v>0</v>
      </c>
      <c r="FR128">
        <f t="shared" si="2757"/>
        <v>0</v>
      </c>
      <c r="FS128">
        <f t="shared" si="2758"/>
        <v>0</v>
      </c>
      <c r="FT128">
        <f t="shared" si="2759"/>
        <v>0</v>
      </c>
      <c r="FU128">
        <f t="shared" si="2760"/>
        <v>0</v>
      </c>
      <c r="FV128">
        <f t="shared" si="2761"/>
        <v>0</v>
      </c>
      <c r="FW128">
        <f t="shared" si="2762"/>
        <v>0</v>
      </c>
      <c r="FX128">
        <f t="shared" si="2763"/>
        <v>0</v>
      </c>
      <c r="FY128">
        <f t="shared" si="2764"/>
        <v>0</v>
      </c>
      <c r="FZ128">
        <f t="shared" si="2765"/>
        <v>0</v>
      </c>
      <c r="GA128">
        <f t="shared" si="2766"/>
        <v>0</v>
      </c>
      <c r="GB128">
        <f t="shared" si="2767"/>
        <v>0</v>
      </c>
      <c r="GC128">
        <f t="shared" si="2768"/>
        <v>0</v>
      </c>
      <c r="GD128">
        <f t="shared" si="2769"/>
        <v>0</v>
      </c>
      <c r="GE128">
        <f t="shared" si="2770"/>
        <v>0</v>
      </c>
      <c r="GF128">
        <f t="shared" si="2771"/>
        <v>0</v>
      </c>
      <c r="GG128">
        <f t="shared" si="2772"/>
        <v>0</v>
      </c>
      <c r="GH128">
        <f t="shared" si="2773"/>
        <v>0</v>
      </c>
      <c r="GI128">
        <f t="shared" si="2774"/>
        <v>0</v>
      </c>
      <c r="GJ128">
        <f t="shared" si="2775"/>
        <v>0</v>
      </c>
      <c r="GK128">
        <f t="shared" si="2776"/>
        <v>0</v>
      </c>
      <c r="GL128">
        <f t="shared" si="2777"/>
        <v>0</v>
      </c>
      <c r="GM128">
        <f t="shared" si="2778"/>
        <v>0</v>
      </c>
      <c r="GN128">
        <f t="shared" si="2779"/>
        <v>0</v>
      </c>
      <c r="GO128">
        <f t="shared" si="2780"/>
        <v>0</v>
      </c>
      <c r="GP128">
        <f t="shared" si="2781"/>
        <v>0</v>
      </c>
      <c r="GQ128">
        <f t="shared" si="2782"/>
        <v>0</v>
      </c>
      <c r="GR128">
        <f t="shared" si="2783"/>
        <v>0</v>
      </c>
      <c r="GS128">
        <f t="shared" si="2784"/>
        <v>0</v>
      </c>
      <c r="GT128">
        <f t="shared" si="2785"/>
        <v>0</v>
      </c>
      <c r="GU128">
        <f t="shared" si="2786"/>
        <v>0</v>
      </c>
      <c r="GW128" s="28">
        <f t="shared" si="2787"/>
        <v>6.2232512237987923</v>
      </c>
      <c r="GX128" s="28">
        <f t="shared" si="2788"/>
        <v>0</v>
      </c>
      <c r="GY128" s="28">
        <f t="shared" si="2789"/>
        <v>0.23532414935285967</v>
      </c>
      <c r="GZ128" s="28">
        <f t="shared" si="2790"/>
        <v>0</v>
      </c>
      <c r="HA128" s="28">
        <f t="shared" si="2791"/>
        <v>0</v>
      </c>
      <c r="HB128" s="28">
        <f t="shared" si="2792"/>
        <v>6.3409132984752219</v>
      </c>
      <c r="HC128" s="28">
        <f t="shared" si="2793"/>
        <v>0.53856754696778042</v>
      </c>
      <c r="HE128">
        <f>IFERROR(VLOOKUP(_xlfn.NUMBERVALUE(MID(L128, SEARCH("!", L128)+1, SEARCH("+", L128)-SEARCH("!", L128)-1)), Rankings!$A$2:$BK$129, 63, FALSE),0)</f>
        <v>0.45081930301180934</v>
      </c>
      <c r="HF128">
        <f>IFERROR(VLOOKUP(_xlfn.NUMBERVALUE(MID(M128, SEARCH("!", M128)+1, SEARCH("+", M128)-SEARCH("!", M128)-1)), Rankings!$A$2:$BK$129, 63, FALSE),0)</f>
        <v>0.46338138623394648</v>
      </c>
      <c r="HG128">
        <f>IFERROR(VLOOKUP(_xlfn.NUMBERVALUE(MID(N128, SEARCH("!", N128)+1, SEARCH("+", N128)-SEARCH("!", N128)-1)), Rankings!$A$2:$BK$129, 63, FALSE),0)</f>
        <v>0.54581257305231079</v>
      </c>
      <c r="HH128">
        <f>IFERROR(VLOOKUP(_xlfn.NUMBERVALUE(MID(O128, SEARCH("!", O128)+1, SEARCH("+", O128)-SEARCH("!", O128)-1)), Rankings!$A$2:$BK$129, 63, FALSE),0)</f>
        <v>0</v>
      </c>
      <c r="HI128">
        <f>IFERROR(VLOOKUP(_xlfn.NUMBERVALUE(MID(P128, SEARCH("!", P128)+1, SEARCH("+", P128)-SEARCH("!", P128)-1)), Rankings!$A$2:$BK$129, 63, FALSE),0)</f>
        <v>0</v>
      </c>
      <c r="HJ128">
        <f>IFERROR(VLOOKUP(_xlfn.NUMBERVALUE(MID(Q128, SEARCH("!", Q128)+1, SEARCH("+", Q128)-SEARCH("!", Q128)-1)), Rankings!$A$2:$BK$129, 63, FALSE),0)</f>
        <v>0.87224282570657508</v>
      </c>
      <c r="HK128">
        <f>IFERROR(VLOOKUP(_xlfn.NUMBERVALUE(MID(R128, SEARCH("!", R128)+1, SEARCH("+", R128)-SEARCH("!", R128)-1)), Rankings!$A$2:$BK$129, 63, FALSE),0)</f>
        <v>0</v>
      </c>
      <c r="HL128">
        <f>IFERROR(VLOOKUP(_xlfn.NUMBERVALUE(MID(S128, SEARCH("!", S128)+1, SEARCH("+", S128)-SEARCH("!", S128)-1)), Rankings!$A$2:$BK$129, 63, FALSE),0)</f>
        <v>0.23532414935285967</v>
      </c>
      <c r="HM128">
        <f>IFERROR(VLOOKUP(_xlfn.NUMBERVALUE(MID(T128, SEARCH("!", T128)+1, SEARCH("+", T128)-SEARCH("!", T128)-1)), Rankings!$A$2:$BK$129, 63, FALSE),0)</f>
        <v>0</v>
      </c>
      <c r="HN128">
        <f>IFERROR(VLOOKUP(_xlfn.NUMBERVALUE(MID(U128, SEARCH("!", U128)+1, SEARCH("+", U128)-SEARCH("!", U128)-1)), Rankings!$A$2:$BK$129, 63, FALSE),0)</f>
        <v>0</v>
      </c>
      <c r="HO128">
        <f>IFERROR(VLOOKUP(_xlfn.NUMBERVALUE(MID(V128, SEARCH("!", V128)+1, SEARCH("+", V128)-SEARCH("!", V128)-1)), Rankings!$A$2:$BK$129, 63, FALSE),0)</f>
        <v>0</v>
      </c>
      <c r="HP128">
        <f>IFERROR(VLOOKUP(_xlfn.NUMBERVALUE(MID(W128, SEARCH("!", W128)+1, SEARCH("+", W128)-SEARCH("!", W128)-1)), Rankings!$A$2:$BK$129, 63, FALSE),0)</f>
        <v>0.48010786707198716</v>
      </c>
      <c r="HQ128">
        <f>IFERROR(VLOOKUP(_xlfn.NUMBERVALUE(MID(X128, SEARCH("!", X128)+1, SEARCH("+", X128)-SEARCH("!", X128)-1)), Rankings!$A$2:$BK$129, 63, FALSE),0)</f>
        <v>0</v>
      </c>
      <c r="HR128">
        <f>IFERROR(VLOOKUP(_xlfn.NUMBERVALUE(MID(Y128, SEARCH("!", Y128)+1, SEARCH("+", Y128)-SEARCH("!", Y128)-1)), Rankings!$A$2:$BK$129, 63, FALSE),0)</f>
        <v>0</v>
      </c>
      <c r="HS128">
        <f>IFERROR(VLOOKUP(_xlfn.NUMBERVALUE(MID(Z128, SEARCH("!", Z128)+1, SEARCH("+", Z128)-SEARCH("!", Z128)-1)), Rankings!$A$2:$BK$129, 63, FALSE),0)</f>
        <v>0.25283408970337745</v>
      </c>
      <c r="HT128">
        <f>IFERROR(VLOOKUP(_xlfn.NUMBERVALUE(MID(AA128, SEARCH("!", AA128)+1, SEARCH("+", AA128)-SEARCH("!", AA128)-1)), Rankings!$A$2:$BK$129, 63, FALSE),0)</f>
        <v>0</v>
      </c>
      <c r="HU128">
        <f>IFERROR(VLOOKUP(_xlfn.NUMBERVALUE(MID(AB128, SEARCH("!", AB128)+1, SEARCH("+", AB128)-SEARCH("!", AB128)-1)), Rankings!$A$2:$BK$129, 63, FALSE),0)</f>
        <v>0</v>
      </c>
      <c r="HV128">
        <f>IFERROR(VLOOKUP(_xlfn.NUMBERVALUE(MID(AC128, SEARCH("!", AC128)+1, SEARCH("+", AC128)-SEARCH("!", AC128)-1)), Rankings!$A$2:$BK$129, 63, FALSE),0)</f>
        <v>0</v>
      </c>
      <c r="HW128">
        <f>IFERROR(VLOOKUP(_xlfn.NUMBERVALUE(MID(AD128, SEARCH("!", AD128)+1, SEARCH("+", AD128)-SEARCH("!", AD128)-1)), Rankings!$A$2:$BK$129, 63, FALSE),0)</f>
        <v>0</v>
      </c>
      <c r="HX128">
        <f>IFERROR(VLOOKUP(_xlfn.NUMBERVALUE(MID(AE128, SEARCH("!", AE128)+1, SEARCH("+", AE128)-SEARCH("!", AE128)-1)), Rankings!$A$2:$BK$129, 63, FALSE),0)</f>
        <v>0</v>
      </c>
      <c r="HY128">
        <f>IFERROR(VLOOKUP(_xlfn.NUMBERVALUE(MID(AF128, SEARCH("!", AF128)+1, SEARCH("+", AF128)-SEARCH("!", AF128)-1)), Rankings!$A$2:$BK$129, 63, FALSE),0)</f>
        <v>0.37008958491215449</v>
      </c>
      <c r="HZ128">
        <f>IFERROR(VLOOKUP(_xlfn.NUMBERVALUE(MID(AG128, SEARCH("!", AG128)+1, SEARCH("+", AG128)-SEARCH("!", AG128)-1)), Rankings!$A$2:$BK$129, 63, FALSE),0)</f>
        <v>0</v>
      </c>
      <c r="IA128">
        <f>IFERROR(VLOOKUP(_xlfn.NUMBERVALUE(MID(AH128, SEARCH("!", AH128)+1, SEARCH("+", AH128)-SEARCH("!", AH128)-1)), Rankings!$A$2:$BK$129, 63, FALSE),0)</f>
        <v>0</v>
      </c>
      <c r="IB128">
        <f>IFERROR(VLOOKUP(_xlfn.NUMBERVALUE(MID(AI128, SEARCH("!", AI128)+1, SEARCH("+", AI128)-SEARCH("!", AI128)-1)), Rankings!$A$2:$BK$129, 63, FALSE),0)</f>
        <v>0.13381089047003955</v>
      </c>
      <c r="IC128">
        <f>IFERROR(VLOOKUP(_xlfn.NUMBERVALUE(MID(AJ128, SEARCH("!", AJ128)+1, SEARCH("+", AJ128)-SEARCH("!", AJ128)-1)), Rankings!$A$2:$BK$129, 63, FALSE),0)</f>
        <v>0</v>
      </c>
      <c r="ID128">
        <f>IFERROR(VLOOKUP(_xlfn.NUMBERVALUE(MID(AK128, SEARCH("!", AK128)+1, SEARCH("+", AK128)-SEARCH("!", AK128)-1)), Rankings!$A$2:$BK$129, 63, FALSE),0)</f>
        <v>0</v>
      </c>
      <c r="IE128">
        <f>IFERROR(VLOOKUP(_xlfn.NUMBERVALUE(MID(AL128, SEARCH("!", AL128)+1, SEARCH("+", AL128)-SEARCH("!", AL128)-1)), Rankings!$A$2:$BK$129, 63, FALSE),0)</f>
        <v>0.61763310758540235</v>
      </c>
      <c r="IF128">
        <f>IFERROR(VLOOKUP(_xlfn.NUMBERVALUE(MID(AM128, SEARCH("!", AM128)+1, SEARCH("+", AM128)-SEARCH("!", AM128)-1)), Rankings!$A$2:$BK$129, 63, FALSE),0)</f>
        <v>0</v>
      </c>
      <c r="IG128">
        <f>IFERROR(VLOOKUP(_xlfn.NUMBERVALUE(MID(AN128, SEARCH("!", AN128)+1, SEARCH("+", AN128)-SEARCH("!", AN128)-1)), Rankings!$A$2:$BK$129, 63, FALSE),0)</f>
        <v>0</v>
      </c>
      <c r="IH128">
        <f>IFERROR(VLOOKUP(_xlfn.NUMBERVALUE(MID(AO128, SEARCH("!", AO128)+1, SEARCH("+", AO128)-SEARCH("!", AO128)-1)), Rankings!$A$2:$BK$129, 63, FALSE),0)</f>
        <v>0.84785933157695315</v>
      </c>
      <c r="II128">
        <f>IFERROR(VLOOKUP(_xlfn.NUMBERVALUE(MID(AP128, SEARCH("!", AP128)+1, SEARCH("+", AP128)-SEARCH("!", AP128)-1)), Rankings!$A$2:$BK$129, 63, FALSE),0)</f>
        <v>0</v>
      </c>
      <c r="IJ128">
        <f>IFERROR(VLOOKUP(_xlfn.NUMBERVALUE(MID(AQ128, SEARCH("!", AQ128)+1, SEARCH("+", AQ128)-SEARCH("!", AQ128)-1)), Rankings!$A$2:$BK$129, 63, FALSE),0)</f>
        <v>0</v>
      </c>
      <c r="IK128">
        <f>IFERROR(VLOOKUP(_xlfn.NUMBERVALUE(MID(AR128, SEARCH("!", AR128)+1, SEARCH("+", AR128)-SEARCH("!", AR128)-1)), Rankings!$A$2:$BK$129, 63, FALSE),0)</f>
        <v>0.56944935107390082</v>
      </c>
      <c r="IL128">
        <f>IFERROR(VLOOKUP(_xlfn.NUMBERVALUE(MID(AS128, SEARCH("!", AS128)+1, SEARCH("+", AS128)-SEARCH("!", AS128)-1)), Rankings!$A$2:$BK$129, 63, FALSE),0)</f>
        <v>0</v>
      </c>
      <c r="IM128">
        <f>IFERROR(VLOOKUP(_xlfn.NUMBERVALUE(MID(AT128, SEARCH("!", AT128)+1, SEARCH("+", AT128)-SEARCH("!", AT128)-1)), Rankings!$A$2:$BK$129, 63, FALSE),0)</f>
        <v>0</v>
      </c>
      <c r="IN128">
        <f>IFERROR(VLOOKUP(_xlfn.NUMBERVALUE(MID(AU128, SEARCH("!", AU128)+1, SEARCH("+", AU128)-SEARCH("!", AU128)-1)), Rankings!$A$2:$BK$129, 63, FALSE),0)</f>
        <v>0.61921091340033552</v>
      </c>
      <c r="IO128">
        <f>IFERROR(VLOOKUP(_xlfn.NUMBERVALUE(MID(AV128, SEARCH("!", AV128)+1, SEARCH("+", AV128)-SEARCH("!", AV128)-1)), Rankings!$A$2:$BK$129, 63, FALSE),0)</f>
        <v>0</v>
      </c>
      <c r="IP128">
        <f>IFERROR(VLOOKUP(_xlfn.NUMBERVALUE(MID(AW128, SEARCH("!", AW128)+1, SEARCH("+", AW128)-SEARCH("!", AW128)-1)), Rankings!$A$2:$BK$129, 63, FALSE),0)</f>
        <v>0</v>
      </c>
      <c r="IQ128">
        <f>IFERROR(VLOOKUP(_xlfn.NUMBERVALUE(MID(AX128, SEARCH("!", AX128)+1, SEARCH("+", AX128)-SEARCH("!", AX128)-1)), Rankings!$A$2:$BK$129, 63, FALSE),0)</f>
        <v>0</v>
      </c>
      <c r="IR128">
        <f>IFERROR(VLOOKUP(_xlfn.NUMBERVALUE(MID(AY128, SEARCH("!", AY128)+1, SEARCH("+", AY128)-SEARCH("!", AY128)-1)), Rankings!$A$2:$BK$129, 63, FALSE),0)</f>
        <v>0</v>
      </c>
      <c r="IS128">
        <f>IFERROR(VLOOKUP(_xlfn.NUMBERVALUE(MID(AZ128, SEARCH("!", AZ128)+1, SEARCH("+", AZ128)-SEARCH("!", AZ128)-1)), Rankings!$A$2:$BK$129, 63, FALSE),0)</f>
        <v>0</v>
      </c>
      <c r="IT128">
        <f>IFERROR(VLOOKUP(_xlfn.NUMBERVALUE(MID(BA128, SEARCH("!", BA128)+1, SEARCH("+", BA128)-SEARCH("!", BA128)-1)), Rankings!$A$2:$BK$129, 63, FALSE),0)</f>
        <v>0</v>
      </c>
      <c r="IU128">
        <f>IFERROR(VLOOKUP(_xlfn.NUMBERVALUE(MID(BB128, SEARCH("!", BB128)+1, SEARCH("+", BB128)-SEARCH("!", BB128)-1)), Rankings!$A$2:$BK$129, 63, FALSE),0)</f>
        <v>0</v>
      </c>
      <c r="IV128">
        <f>IFERROR(VLOOKUP(_xlfn.NUMBERVALUE(MID(BC128, SEARCH("!", BC128)+1, SEARCH("+", BC128)-SEARCH("!", BC128)-1)), Rankings!$A$2:$BK$129, 63, FALSE),0)</f>
        <v>0</v>
      </c>
      <c r="IW128">
        <f>IFERROR(VLOOKUP(_xlfn.NUMBERVALUE(MID(BD128, SEARCH("!", BD128)+1, SEARCH("+", BD128)-SEARCH("!", BD128)-1)), Rankings!$A$2:$BK$129, 63, FALSE),0)</f>
        <v>0</v>
      </c>
      <c r="IX128">
        <f>IFERROR(VLOOKUP(_xlfn.NUMBERVALUE(MID(BE128, SEARCH("!", BE128)+1, SEARCH("+", BE128)-SEARCH("!", BE128)-1)), Rankings!$A$2:$BK$129, 63, FALSE),0)</f>
        <v>0</v>
      </c>
      <c r="IY128">
        <f>IFERROR(VLOOKUP(_xlfn.NUMBERVALUE(MID(BF128, SEARCH("!", BF128)+1, SEARCH("+", BF128)-SEARCH("!", BF128)-1)), Rankings!$A$2:$BK$129, 63, FALSE),0)</f>
        <v>0</v>
      </c>
      <c r="IZ128">
        <f>IFERROR(VLOOKUP(_xlfn.NUMBERVALUE(MID(BG128, SEARCH("!", BG128)+1, SEARCH("+", BG128)-SEARCH("!", BG128)-1)), Rankings!$A$2:$BK$129, 63, FALSE),0)</f>
        <v>0</v>
      </c>
      <c r="JA128">
        <f>IFERROR(VLOOKUP(_xlfn.NUMBERVALUE(MID(BH128, SEARCH("!", BH128)+1, SEARCH("+", BH128)-SEARCH("!", BH128)-1)), Rankings!$A$2:$BK$129, 63, FALSE),0)</f>
        <v>0</v>
      </c>
      <c r="JB128">
        <f>IFERROR(VLOOKUP(_xlfn.NUMBERVALUE(MID(BI128, SEARCH("!", BI128)+1, SEARCH("+", BI128)-SEARCH("!", BI128)-1)), Rankings!$A$2:$BK$129, 63, FALSE),0)</f>
        <v>0</v>
      </c>
      <c r="JC128">
        <f>IFERROR(VLOOKUP(_xlfn.NUMBERVALUE(MID(BJ128, SEARCH("!", BJ128)+1, SEARCH("+", BJ128)-SEARCH("!", BJ128)-1)), Rankings!$A$2:$BK$129, 63, FALSE),0)</f>
        <v>0</v>
      </c>
      <c r="JD128">
        <f>IFERROR(VLOOKUP(_xlfn.NUMBERVALUE(MID(BK128, SEARCH("!", BK128)+1, SEARCH("+", BK128)-SEARCH("!", BK128)-1)), Rankings!$A$2:$BK$129, 63, FALSE),0)</f>
        <v>0</v>
      </c>
      <c r="JE128">
        <f>IFERROR(VLOOKUP(_xlfn.NUMBERVALUE(MID(BL128, SEARCH("!", BL128)+1, SEARCH("+", BL128)-SEARCH("!", BL128)-1)), Rankings!$A$2:$BK$129, 63, FALSE),0)</f>
        <v>0</v>
      </c>
      <c r="JF128">
        <f>IFERROR(VLOOKUP(_xlfn.NUMBERVALUE(MID(BM128, SEARCH("!", BM128)+1, SEARCH("+", BM128)-SEARCH("!", BM128)-1)), Rankings!$A$2:$BK$129, 63, FALSE),0)</f>
        <v>0</v>
      </c>
      <c r="JG128">
        <f>IFERROR(VLOOKUP(_xlfn.NUMBERVALUE(MID(BN128, SEARCH("!", BN128)+1, SEARCH("+", BN128)-SEARCH("!", BN128)-1)), Rankings!$A$2:$BK$129, 63, FALSE),0)</f>
        <v>0</v>
      </c>
      <c r="JH128">
        <f>IFERROR(VLOOKUP(_xlfn.NUMBERVALUE(MID(BO128, SEARCH("!", BO128)+1, SEARCH("+", BO128)-SEARCH("!", BO128)-1)), Rankings!$A$2:$BK$129, 63, FALSE),0)</f>
        <v>0</v>
      </c>
      <c r="JI128">
        <f>IFERROR(VLOOKUP(_xlfn.NUMBERVALUE(MID(BP128, SEARCH("!", BP128)+1, SEARCH("+", BP128)-SEARCH("!", BP128)-1)), Rankings!$A$2:$BK$129, 63, FALSE),0)</f>
        <v>0</v>
      </c>
      <c r="JJ128">
        <f>IFERROR(VLOOKUP(_xlfn.NUMBERVALUE(MID(BQ128, SEARCH("!", BQ128)+1, SEARCH("+", BQ128)-SEARCH("!", BQ128)-1)), Rankings!$A$2:$BK$129, 63, FALSE),0)</f>
        <v>0</v>
      </c>
      <c r="JK128">
        <f>IFERROR(VLOOKUP(_xlfn.NUMBERVALUE(MID(BR128, SEARCH("!", BR128)+1, SEARCH("+", BR128)-SEARCH("!", BR128)-1)), Rankings!$A$2:$BK$129, 63, FALSE),0)</f>
        <v>0</v>
      </c>
      <c r="JL128">
        <f>IFERROR(VLOOKUP(_xlfn.NUMBERVALUE(MID(BS128, SEARCH("!", BS128)+1, SEARCH("+", BS128)-SEARCH("!", BS128)-1)), Rankings!$A$2:$BK$129, 63, FALSE),0)</f>
        <v>0</v>
      </c>
      <c r="JM128">
        <f>IFERROR(VLOOKUP(_xlfn.NUMBERVALUE(MID(BT128, SEARCH("!", BT128)+1, SEARCH("+", BT128)-SEARCH("!", BT128)-1)), Rankings!$A$2:$BK$129, 63, FALSE),0)</f>
        <v>0</v>
      </c>
      <c r="JN128">
        <f>IFERROR(VLOOKUP(_xlfn.NUMBERVALUE(MID(BU128, SEARCH("!", BU128)+1, SEARCH("+", BU128)-SEARCH("!", BU128)-1)), Rankings!$A$2:$BK$129, 63, FALSE),0)</f>
        <v>0</v>
      </c>
      <c r="JO128">
        <f>IFERROR(VLOOKUP(_xlfn.NUMBERVALUE(MID(BV128, SEARCH("!", BV128)+1, SEARCH("+", BV128)-SEARCH("!", BV128)-1)), Rankings!$A$2:$BK$129, 63, FALSE),0)</f>
        <v>0</v>
      </c>
      <c r="JP128">
        <f>IFERROR(VLOOKUP(_xlfn.NUMBERVALUE(MID(BW128, SEARCH("!", BW128)+1, SEARCH("+", BW128)-SEARCH("!", BW128)-1)), Rankings!$A$2:$BK$129, 63, FALSE),0)</f>
        <v>0</v>
      </c>
      <c r="JQ128">
        <f>IFERROR(VLOOKUP(_xlfn.NUMBERVALUE(MID(BX128, SEARCH("!", BX128)+1, SEARCH("+", BX128)-SEARCH("!", BX128)-1)), Rankings!$A$2:$BK$129, 63, FALSE),0)</f>
        <v>0</v>
      </c>
      <c r="JR128">
        <f>IFERROR(VLOOKUP(_xlfn.NUMBERVALUE(MID(BY128, SEARCH("!", BY128)+1, SEARCH("+", BY128)-SEARCH("!", BY128)-1)), Rankings!$A$2:$BK$129, 63, FALSE),0)</f>
        <v>0</v>
      </c>
      <c r="JS128">
        <f>IFERROR(VLOOKUP(_xlfn.NUMBERVALUE(MID(BZ128, SEARCH("!", BZ128)+1, SEARCH("+", BZ128)-SEARCH("!", BZ128)-1)), Rankings!$A$2:$BK$129, 63, FALSE),0)</f>
        <v>0</v>
      </c>
      <c r="JT128">
        <f>IFERROR(VLOOKUP(_xlfn.NUMBERVALUE(MID(CA128, SEARCH("!", CA128)+1, SEARCH("+", CA128)-SEARCH("!", CA128)-1)), Rankings!$A$2:$BK$129, 63, FALSE),0)</f>
        <v>0</v>
      </c>
      <c r="JU128">
        <f>IFERROR(VLOOKUP(_xlfn.NUMBERVALUE(MID(CB128, SEARCH("!", CB128)+1, SEARCH("+", CB128)-SEARCH("!", CB128)-1)), Rankings!$A$2:$BK$129, 63, FALSE),0)</f>
        <v>0</v>
      </c>
      <c r="JV128">
        <f>IFERROR(VLOOKUP(_xlfn.NUMBERVALUE(MID(CC128, SEARCH("!", CC128)+1, SEARCH("+", CC128)-SEARCH("!", CC128)-1)), Rankings!$A$2:$BK$129, 63, FALSE),0)</f>
        <v>0</v>
      </c>
      <c r="JW128">
        <f>IFERROR(VLOOKUP(_xlfn.NUMBERVALUE(MID(CD128, SEARCH("!", CD128)+1, SEARCH("+", CD128)-SEARCH("!", CD128)-1)), Rankings!$A$2:$BK$129, 63, FALSE),0)</f>
        <v>0</v>
      </c>
      <c r="JX128">
        <f>IFERROR(VLOOKUP(_xlfn.NUMBERVALUE(MID(CE128, SEARCH("!", CE128)+1, SEARCH("+", CE128)-SEARCH("!", CE128)-1)), Rankings!$A$2:$BK$129, 63, FALSE),0)</f>
        <v>0</v>
      </c>
      <c r="JY128">
        <f>IFERROR(VLOOKUP(_xlfn.NUMBERVALUE(MID(CF128, SEARCH("!", CF128)+1, SEARCH("+", CF128)-SEARCH("!", CF128)-1)), Rankings!$A$2:$BK$129, 63, FALSE),0)</f>
        <v>0</v>
      </c>
      <c r="JZ128">
        <f>IFERROR(VLOOKUP(_xlfn.NUMBERVALUE(MID(CG128, SEARCH("!", CG128)+1, SEARCH("+", CG128)-SEARCH("!", CG128)-1)), Rankings!$A$2:$BK$129, 63, FALSE),0)</f>
        <v>0</v>
      </c>
      <c r="KA128">
        <f>IFERROR(VLOOKUP(_xlfn.NUMBERVALUE(MID(CH128, SEARCH("!", CH128)+1, SEARCH("+", CH128)-SEARCH("!", CH128)-1)), Rankings!$A$2:$BK$129, 63, FALSE),0)</f>
        <v>0</v>
      </c>
      <c r="KB128">
        <f>IFERROR(VLOOKUP(_xlfn.NUMBERVALUE(MID(CI128, SEARCH("!", CI128)+1, SEARCH("+", CI128)-SEARCH("!", CI128)-1)), Rankings!$A$2:$BK$129, 63, FALSE),0)</f>
        <v>0</v>
      </c>
      <c r="KC128">
        <f>IFERROR(VLOOKUP(_xlfn.NUMBERVALUE(MID(CJ128, SEARCH("!", CJ128)+1, SEARCH("+", CJ128)-SEARCH("!", CJ128)-1)), Rankings!$A$2:$BK$129, 63, FALSE),0)</f>
        <v>0</v>
      </c>
      <c r="KD128">
        <f>IFERROR(VLOOKUP(_xlfn.NUMBERVALUE(MID(CK128, SEARCH("!", CK128)+1, SEARCH("+", CK128)-SEARCH("!", CK128)-1)), Rankings!$A$2:$BK$129, 63, FALSE),0)</f>
        <v>0</v>
      </c>
      <c r="KE128">
        <f>IFERROR(VLOOKUP(_xlfn.NUMBERVALUE(MID(CL128, SEARCH("!", CL128)+1, SEARCH("+", CL128)-SEARCH("!", CL128)-1)), Rankings!$A$2:$BK$129, 63, FALSE),0)</f>
        <v>0</v>
      </c>
      <c r="KF128">
        <f>IFERROR(VLOOKUP(_xlfn.NUMBERVALUE(MID(CM128, SEARCH("!", CM128)+1, SEARCH("+", CM128)-SEARCH("!", CM128)-1)), Rankings!$A$2:$BK$129, 63, FALSE),0)</f>
        <v>0</v>
      </c>
      <c r="KG128">
        <f>IFERROR(VLOOKUP(_xlfn.NUMBERVALUE(MID(CN128, SEARCH("!", CN128)+1, SEARCH("+", CN128)-SEARCH("!", CN128)-1)), Rankings!$A$2:$BK$129, 63, FALSE),0)</f>
        <v>0</v>
      </c>
      <c r="KH128">
        <f>IFERROR(VLOOKUP(_xlfn.NUMBERVALUE(MID(CO128, SEARCH("!", CO128)+1, SEARCH("+", CO128)-SEARCH("!", CO128)-1)), Rankings!$A$2:$BK$129, 63, FALSE),0)</f>
        <v>0</v>
      </c>
      <c r="KJ128" s="28">
        <f t="shared" si="2794"/>
        <v>167</v>
      </c>
      <c r="KK128" s="28">
        <f t="shared" si="2795"/>
        <v>0</v>
      </c>
      <c r="KL128" s="28">
        <f t="shared" si="2796"/>
        <v>19</v>
      </c>
      <c r="KM128" s="28">
        <f t="shared" si="2797"/>
        <v>0</v>
      </c>
      <c r="KN128" s="28">
        <f t="shared" si="2798"/>
        <v>0</v>
      </c>
      <c r="KO128" s="28">
        <f t="shared" si="2799"/>
        <v>125</v>
      </c>
      <c r="KP128" s="28">
        <f t="shared" si="2800"/>
        <v>176.5</v>
      </c>
      <c r="KQ128" s="28">
        <f t="shared" si="2801"/>
        <v>125</v>
      </c>
      <c r="KS128" s="27" t="str">
        <f t="shared" si="2802"/>
        <v>14</v>
      </c>
      <c r="KT128" s="27" t="str">
        <f t="shared" si="2803"/>
        <v>9</v>
      </c>
      <c r="KU128" s="27" t="str">
        <f t="shared" si="2804"/>
        <v>9</v>
      </c>
      <c r="KV128" s="27">
        <f t="shared" si="2805"/>
        <v>0</v>
      </c>
      <c r="KW128" s="27">
        <f t="shared" si="2806"/>
        <v>0</v>
      </c>
      <c r="KX128" s="27" t="str">
        <f t="shared" si="2807"/>
        <v>10</v>
      </c>
      <c r="KY128" s="27">
        <f t="shared" si="2808"/>
        <v>0</v>
      </c>
      <c r="KZ128" s="27" t="str">
        <f t="shared" si="2809"/>
        <v>19</v>
      </c>
      <c r="LA128" s="27">
        <f t="shared" si="2810"/>
        <v>0</v>
      </c>
      <c r="LB128" s="27">
        <f t="shared" si="2811"/>
        <v>0</v>
      </c>
      <c r="LC128" s="27">
        <f t="shared" si="2812"/>
        <v>0</v>
      </c>
      <c r="LD128" s="27" t="str">
        <f t="shared" si="2813"/>
        <v>21</v>
      </c>
      <c r="LE128" s="27">
        <f t="shared" si="2814"/>
        <v>0</v>
      </c>
      <c r="LF128" s="27">
        <f t="shared" si="2815"/>
        <v>0</v>
      </c>
      <c r="LG128" s="27" t="str">
        <f t="shared" si="2816"/>
        <v>10</v>
      </c>
      <c r="LH128" s="27">
        <f t="shared" si="2817"/>
        <v>0</v>
      </c>
      <c r="LI128" s="27">
        <f t="shared" si="2818"/>
        <v>0</v>
      </c>
      <c r="LJ128" s="27">
        <f t="shared" si="2819"/>
        <v>0</v>
      </c>
      <c r="LK128" s="27">
        <f t="shared" si="2820"/>
        <v>0</v>
      </c>
      <c r="LL128" s="27">
        <f t="shared" si="2821"/>
        <v>0</v>
      </c>
      <c r="LM128" s="27" t="str">
        <f t="shared" si="2822"/>
        <v>10</v>
      </c>
      <c r="LN128" s="27">
        <f t="shared" si="2823"/>
        <v>0</v>
      </c>
      <c r="LO128" s="27">
        <f t="shared" si="2824"/>
        <v>0</v>
      </c>
      <c r="LP128" s="27" t="str">
        <f t="shared" si="2825"/>
        <v>22</v>
      </c>
      <c r="LQ128" s="27">
        <f t="shared" si="2826"/>
        <v>0</v>
      </c>
      <c r="LR128" s="27">
        <f t="shared" si="2827"/>
        <v>0</v>
      </c>
      <c r="LS128" s="27" t="str">
        <f t="shared" si="2828"/>
        <v>18</v>
      </c>
      <c r="LT128" s="27">
        <f t="shared" si="2829"/>
        <v>0</v>
      </c>
      <c r="LU128" s="27">
        <f t="shared" si="2830"/>
        <v>0</v>
      </c>
      <c r="LV128" s="27" t="str">
        <f t="shared" si="2831"/>
        <v>19</v>
      </c>
      <c r="LW128" s="27">
        <f t="shared" si="2832"/>
        <v>0</v>
      </c>
      <c r="LX128" s="27">
        <f t="shared" si="2833"/>
        <v>0</v>
      </c>
      <c r="LY128" s="27" t="str">
        <f t="shared" si="2834"/>
        <v>14</v>
      </c>
      <c r="LZ128" s="27">
        <f t="shared" si="2835"/>
        <v>0</v>
      </c>
      <c r="MA128" s="27">
        <f t="shared" si="2836"/>
        <v>0</v>
      </c>
      <c r="MB128" s="27" t="str">
        <f t="shared" si="2837"/>
        <v>11</v>
      </c>
      <c r="MC128" s="27">
        <f t="shared" si="2838"/>
        <v>0</v>
      </c>
      <c r="MD128" s="27">
        <f t="shared" si="2839"/>
        <v>0</v>
      </c>
      <c r="ME128" s="27">
        <f t="shared" si="2840"/>
        <v>0</v>
      </c>
      <c r="MF128" s="27">
        <f t="shared" si="2841"/>
        <v>0</v>
      </c>
      <c r="MG128" s="27">
        <f t="shared" si="2842"/>
        <v>0</v>
      </c>
      <c r="MH128" s="27">
        <f t="shared" si="2843"/>
        <v>0</v>
      </c>
      <c r="MI128" s="27">
        <f t="shared" si="2844"/>
        <v>0</v>
      </c>
      <c r="MJ128" s="27">
        <f t="shared" si="2845"/>
        <v>0</v>
      </c>
      <c r="MK128" s="27">
        <f t="shared" si="2846"/>
        <v>0</v>
      </c>
      <c r="ML128" s="27">
        <f t="shared" si="2847"/>
        <v>0</v>
      </c>
      <c r="MM128" s="27">
        <f t="shared" si="2848"/>
        <v>0</v>
      </c>
      <c r="MN128" s="27">
        <f t="shared" si="2849"/>
        <v>0</v>
      </c>
      <c r="MO128" s="27">
        <f t="shared" si="2850"/>
        <v>0</v>
      </c>
      <c r="MP128" s="27">
        <f t="shared" si="2851"/>
        <v>0</v>
      </c>
      <c r="MQ128" s="27">
        <f t="shared" si="2852"/>
        <v>0</v>
      </c>
      <c r="MR128" s="27">
        <f t="shared" si="2853"/>
        <v>0</v>
      </c>
      <c r="MS128" s="27">
        <f t="shared" si="2854"/>
        <v>0</v>
      </c>
      <c r="MT128" s="27">
        <f t="shared" si="2855"/>
        <v>0</v>
      </c>
      <c r="MU128" s="27">
        <f t="shared" si="2856"/>
        <v>0</v>
      </c>
      <c r="MV128" s="27">
        <f t="shared" si="2857"/>
        <v>0</v>
      </c>
      <c r="MW128" s="27">
        <f t="shared" si="2858"/>
        <v>0</v>
      </c>
      <c r="MX128" s="27">
        <f t="shared" si="2859"/>
        <v>0</v>
      </c>
      <c r="MY128" s="27">
        <f t="shared" si="2860"/>
        <v>0</v>
      </c>
      <c r="MZ128" s="27">
        <f t="shared" si="2861"/>
        <v>0</v>
      </c>
      <c r="NA128" s="27">
        <f t="shared" si="2862"/>
        <v>0</v>
      </c>
      <c r="NB128" s="27">
        <f t="shared" si="2863"/>
        <v>0</v>
      </c>
      <c r="NC128" s="27">
        <f t="shared" si="2864"/>
        <v>0</v>
      </c>
      <c r="ND128" s="27">
        <f t="shared" si="2865"/>
        <v>0</v>
      </c>
      <c r="NE128" s="27">
        <f t="shared" si="2866"/>
        <v>0</v>
      </c>
      <c r="NF128" s="27">
        <f t="shared" si="2867"/>
        <v>0</v>
      </c>
      <c r="NG128" s="27">
        <f t="shared" si="2868"/>
        <v>0</v>
      </c>
      <c r="NH128" s="27">
        <f t="shared" si="2869"/>
        <v>0</v>
      </c>
      <c r="NI128" s="27">
        <f t="shared" si="2870"/>
        <v>0</v>
      </c>
      <c r="NJ128" s="27">
        <f t="shared" si="2871"/>
        <v>0</v>
      </c>
      <c r="NK128" s="27">
        <f t="shared" si="2872"/>
        <v>0</v>
      </c>
      <c r="NL128" s="27">
        <f t="shared" si="2873"/>
        <v>0</v>
      </c>
      <c r="NM128" s="27">
        <f t="shared" si="2874"/>
        <v>0</v>
      </c>
      <c r="NN128" s="27">
        <f t="shared" si="2875"/>
        <v>0</v>
      </c>
      <c r="NO128" s="27">
        <f t="shared" si="2876"/>
        <v>0</v>
      </c>
      <c r="NP128" s="27">
        <f t="shared" si="2877"/>
        <v>0</v>
      </c>
      <c r="NQ128" s="27">
        <f t="shared" si="2878"/>
        <v>0</v>
      </c>
      <c r="NR128" s="27">
        <f t="shared" si="2879"/>
        <v>0</v>
      </c>
      <c r="NS128" s="27">
        <f t="shared" si="2880"/>
        <v>0</v>
      </c>
      <c r="NT128" s="27">
        <f t="shared" si="2881"/>
        <v>0</v>
      </c>
      <c r="NU128" s="27">
        <f t="shared" si="2882"/>
        <v>0</v>
      </c>
      <c r="NV128" s="27">
        <f t="shared" si="2883"/>
        <v>0</v>
      </c>
      <c r="NX128" s="28">
        <f t="shared" si="2884"/>
        <v>330</v>
      </c>
      <c r="NY128" s="28">
        <f t="shared" si="2885"/>
        <v>0</v>
      </c>
      <c r="NZ128" s="28">
        <f t="shared" si="2886"/>
        <v>26</v>
      </c>
      <c r="OA128" s="28">
        <f t="shared" si="2887"/>
        <v>0</v>
      </c>
      <c r="OB128" s="28">
        <f t="shared" si="2888"/>
        <v>0</v>
      </c>
      <c r="OC128" s="28">
        <f t="shared" si="2889"/>
        <v>245</v>
      </c>
      <c r="OD128" s="28">
        <f t="shared" si="2890"/>
        <v>343</v>
      </c>
      <c r="OE128" s="28">
        <f t="shared" si="2891"/>
        <v>245</v>
      </c>
      <c r="OG128" s="27" t="str">
        <f t="shared" si="2892"/>
        <v>19</v>
      </c>
      <c r="OH128" s="27" t="str">
        <f t="shared" si="2893"/>
        <v>14</v>
      </c>
      <c r="OI128" s="27" t="str">
        <f t="shared" si="2894"/>
        <v>37</v>
      </c>
      <c r="OJ128" s="27">
        <f t="shared" si="2895"/>
        <v>0</v>
      </c>
      <c r="OK128" s="27">
        <f t="shared" si="2896"/>
        <v>0</v>
      </c>
      <c r="OL128" s="27" t="str">
        <f t="shared" si="2897"/>
        <v>41</v>
      </c>
      <c r="OM128" s="27">
        <f t="shared" si="2898"/>
        <v>0</v>
      </c>
      <c r="ON128" s="27" t="str">
        <f t="shared" si="2899"/>
        <v>26</v>
      </c>
      <c r="OO128" s="27">
        <f t="shared" si="2900"/>
        <v>0</v>
      </c>
      <c r="OP128" s="27">
        <f t="shared" si="2901"/>
        <v>0</v>
      </c>
      <c r="OQ128" s="27">
        <f t="shared" si="2902"/>
        <v>0</v>
      </c>
      <c r="OR128" s="27" t="str">
        <f t="shared" si="2903"/>
        <v>32</v>
      </c>
      <c r="OS128" s="27">
        <f t="shared" si="2904"/>
        <v>0</v>
      </c>
      <c r="OT128" s="27">
        <f t="shared" si="2905"/>
        <v>0</v>
      </c>
      <c r="OU128" s="27" t="str">
        <f t="shared" si="2906"/>
        <v>24</v>
      </c>
      <c r="OV128" s="27">
        <f t="shared" si="2907"/>
        <v>0</v>
      </c>
      <c r="OW128" s="27">
        <f t="shared" si="2908"/>
        <v>0</v>
      </c>
      <c r="OX128" s="27">
        <f t="shared" si="2909"/>
        <v>0</v>
      </c>
      <c r="OY128" s="27">
        <f t="shared" si="2910"/>
        <v>0</v>
      </c>
      <c r="OZ128" s="27">
        <f t="shared" si="2911"/>
        <v>0</v>
      </c>
      <c r="PA128" s="27" t="str">
        <f t="shared" si="2912"/>
        <v>25</v>
      </c>
      <c r="PB128" s="27">
        <f t="shared" si="2913"/>
        <v>0</v>
      </c>
      <c r="PC128" s="27">
        <f t="shared" si="2914"/>
        <v>0</v>
      </c>
      <c r="PD128" s="27" t="str">
        <f t="shared" si="2915"/>
        <v>19</v>
      </c>
      <c r="PE128" s="27">
        <f t="shared" si="2916"/>
        <v>0</v>
      </c>
      <c r="PF128" s="27">
        <f t="shared" si="2917"/>
        <v>0</v>
      </c>
      <c r="PG128" s="27" t="str">
        <f t="shared" si="2918"/>
        <v>32</v>
      </c>
      <c r="PH128" s="27">
        <f t="shared" si="2919"/>
        <v>0</v>
      </c>
      <c r="PI128" s="27">
        <f t="shared" si="2920"/>
        <v>0</v>
      </c>
      <c r="PJ128" s="27" t="str">
        <f t="shared" si="2921"/>
        <v>28</v>
      </c>
      <c r="PK128" s="27">
        <f t="shared" si="2922"/>
        <v>0</v>
      </c>
      <c r="PL128" s="27">
        <f t="shared" si="2923"/>
        <v>0</v>
      </c>
      <c r="PM128" s="27" t="str">
        <f t="shared" si="2924"/>
        <v>30</v>
      </c>
      <c r="PN128" s="27">
        <f t="shared" si="2925"/>
        <v>0</v>
      </c>
      <c r="PO128" s="27">
        <f t="shared" si="2926"/>
        <v>0</v>
      </c>
      <c r="PP128" s="27" t="str">
        <f t="shared" si="2927"/>
        <v>29</v>
      </c>
      <c r="PQ128" s="27">
        <f t="shared" si="2928"/>
        <v>0</v>
      </c>
      <c r="PR128" s="27">
        <f t="shared" si="2929"/>
        <v>0</v>
      </c>
      <c r="PS128" s="27">
        <f t="shared" si="2930"/>
        <v>0</v>
      </c>
      <c r="PT128" s="27">
        <f t="shared" si="2931"/>
        <v>0</v>
      </c>
      <c r="PU128" s="27">
        <f t="shared" si="2932"/>
        <v>0</v>
      </c>
      <c r="PV128" s="27">
        <f t="shared" si="2933"/>
        <v>0</v>
      </c>
      <c r="PW128" s="27">
        <f t="shared" si="2934"/>
        <v>0</v>
      </c>
      <c r="PX128" s="27">
        <f t="shared" si="2935"/>
        <v>0</v>
      </c>
      <c r="PY128" s="27">
        <f t="shared" si="2936"/>
        <v>0</v>
      </c>
      <c r="PZ128" s="27">
        <f t="shared" si="2937"/>
        <v>0</v>
      </c>
      <c r="QA128" s="27">
        <f t="shared" si="2938"/>
        <v>0</v>
      </c>
      <c r="QB128" s="27">
        <f t="shared" si="2939"/>
        <v>0</v>
      </c>
      <c r="QC128" s="27">
        <f t="shared" si="2940"/>
        <v>0</v>
      </c>
      <c r="QD128" s="27">
        <f t="shared" si="2941"/>
        <v>0</v>
      </c>
      <c r="QE128" s="27">
        <f t="shared" si="2942"/>
        <v>0</v>
      </c>
      <c r="QF128" s="27">
        <f t="shared" si="2943"/>
        <v>0</v>
      </c>
      <c r="QG128" s="27">
        <f t="shared" si="2944"/>
        <v>0</v>
      </c>
      <c r="QH128" s="27">
        <f t="shared" si="2945"/>
        <v>0</v>
      </c>
      <c r="QI128" s="27">
        <f t="shared" si="2946"/>
        <v>0</v>
      </c>
      <c r="QJ128" s="27">
        <f t="shared" si="2947"/>
        <v>0</v>
      </c>
      <c r="QK128" s="27">
        <f t="shared" si="2948"/>
        <v>0</v>
      </c>
      <c r="QL128" s="27">
        <f t="shared" si="2949"/>
        <v>0</v>
      </c>
      <c r="QM128" s="27">
        <f t="shared" si="2950"/>
        <v>0</v>
      </c>
      <c r="QN128" s="27">
        <f t="shared" si="2951"/>
        <v>0</v>
      </c>
      <c r="QO128" s="27">
        <f t="shared" si="2952"/>
        <v>0</v>
      </c>
      <c r="QP128" s="27">
        <f t="shared" si="2953"/>
        <v>0</v>
      </c>
      <c r="QQ128" s="27">
        <f t="shared" si="2954"/>
        <v>0</v>
      </c>
      <c r="QR128" s="27">
        <f t="shared" si="2955"/>
        <v>0</v>
      </c>
      <c r="QS128" s="27">
        <f t="shared" si="2956"/>
        <v>0</v>
      </c>
      <c r="QT128" s="27">
        <f t="shared" si="2957"/>
        <v>0</v>
      </c>
      <c r="QU128" s="27">
        <f t="shared" si="2958"/>
        <v>0</v>
      </c>
      <c r="QV128" s="27">
        <f t="shared" si="2959"/>
        <v>0</v>
      </c>
      <c r="QW128" s="27">
        <f t="shared" si="2960"/>
        <v>0</v>
      </c>
      <c r="QX128" s="27">
        <f t="shared" si="2961"/>
        <v>0</v>
      </c>
      <c r="QY128" s="27">
        <f t="shared" si="2962"/>
        <v>0</v>
      </c>
      <c r="QZ128" s="27">
        <f t="shared" si="2963"/>
        <v>0</v>
      </c>
      <c r="RA128" s="27">
        <f t="shared" si="2964"/>
        <v>0</v>
      </c>
      <c r="RB128" s="27">
        <f t="shared" si="2965"/>
        <v>0</v>
      </c>
      <c r="RC128" s="27">
        <f t="shared" si="2966"/>
        <v>0</v>
      </c>
      <c r="RD128" s="27">
        <f t="shared" si="2967"/>
        <v>0</v>
      </c>
      <c r="RE128" s="27">
        <f t="shared" si="2968"/>
        <v>0</v>
      </c>
      <c r="RF128" s="27">
        <f t="shared" si="2969"/>
        <v>0</v>
      </c>
      <c r="RG128" s="27">
        <f t="shared" si="2970"/>
        <v>0</v>
      </c>
      <c r="RH128" s="27">
        <f t="shared" si="2971"/>
        <v>0</v>
      </c>
      <c r="RI128" s="27">
        <f t="shared" si="2972"/>
        <v>0</v>
      </c>
      <c r="RJ128" s="27">
        <f t="shared" si="2973"/>
        <v>0</v>
      </c>
      <c r="RL128" s="28">
        <f t="shared" si="2974"/>
        <v>94</v>
      </c>
      <c r="RM128" s="28">
        <f t="shared" si="2975"/>
        <v>0</v>
      </c>
      <c r="RN128" s="28">
        <f t="shared" si="2976"/>
        <v>11</v>
      </c>
      <c r="RO128" s="28">
        <f t="shared" si="2977"/>
        <v>0</v>
      </c>
      <c r="RP128" s="28">
        <f t="shared" si="2978"/>
        <v>0</v>
      </c>
      <c r="RQ128" s="28">
        <f t="shared" si="2979"/>
        <v>99.5</v>
      </c>
      <c r="RT128" s="27" t="str">
        <f t="shared" si="2980"/>
        <v>7</v>
      </c>
      <c r="RU128" s="27" t="str">
        <f t="shared" si="2981"/>
        <v>7</v>
      </c>
      <c r="RV128" s="27" t="str">
        <f t="shared" si="2982"/>
        <v>6</v>
      </c>
      <c r="RW128" s="27" t="str">
        <f t="shared" si="2983"/>
        <v>0</v>
      </c>
      <c r="RX128" s="27" t="str">
        <f t="shared" si="2984"/>
        <v>0</v>
      </c>
      <c r="RY128" s="27" t="str">
        <f t="shared" si="2985"/>
        <v>6</v>
      </c>
      <c r="RZ128" s="27" t="str">
        <f t="shared" si="2986"/>
        <v>0</v>
      </c>
      <c r="SA128" s="27" t="str">
        <f t="shared" si="2987"/>
        <v>11</v>
      </c>
      <c r="SB128" s="27" t="str">
        <f t="shared" si="2988"/>
        <v>0</v>
      </c>
      <c r="SC128" s="27" t="str">
        <f t="shared" si="2989"/>
        <v>0</v>
      </c>
      <c r="SD128" s="27" t="str">
        <f t="shared" si="2990"/>
        <v>0</v>
      </c>
      <c r="SE128" s="27" t="str">
        <f t="shared" si="2991"/>
        <v>10</v>
      </c>
      <c r="SF128" s="27" t="str">
        <f t="shared" si="2992"/>
        <v>0</v>
      </c>
      <c r="SG128" s="27" t="str">
        <f t="shared" si="2993"/>
        <v>0</v>
      </c>
      <c r="SH128" s="27" t="str">
        <f t="shared" si="2994"/>
        <v>6</v>
      </c>
      <c r="SI128" s="27" t="str">
        <f t="shared" si="2995"/>
        <v>0</v>
      </c>
      <c r="SJ128" s="27" t="str">
        <f t="shared" si="2996"/>
        <v>0</v>
      </c>
      <c r="SK128" s="27" t="str">
        <f t="shared" si="2997"/>
        <v>0</v>
      </c>
      <c r="SL128" s="27" t="str">
        <f t="shared" si="2998"/>
        <v>0</v>
      </c>
      <c r="SM128" s="27" t="str">
        <f t="shared" si="2999"/>
        <v>0</v>
      </c>
      <c r="SN128" s="27" t="str">
        <f t="shared" si="3000"/>
        <v>5</v>
      </c>
      <c r="SO128" s="27" t="str">
        <f t="shared" si="3001"/>
        <v>0</v>
      </c>
      <c r="SP128" s="27" t="str">
        <f t="shared" si="3002"/>
        <v>0</v>
      </c>
      <c r="SQ128" s="27" t="str">
        <f t="shared" si="3003"/>
        <v>9</v>
      </c>
      <c r="SR128" s="27" t="str">
        <f t="shared" si="3004"/>
        <v>0</v>
      </c>
      <c r="SS128" s="27" t="str">
        <f t="shared" si="3005"/>
        <v>0</v>
      </c>
      <c r="ST128" s="27" t="str">
        <f t="shared" si="3006"/>
        <v>11</v>
      </c>
      <c r="SU128" s="27" t="str">
        <f t="shared" si="3007"/>
        <v>0</v>
      </c>
      <c r="SV128" s="27" t="str">
        <f t="shared" si="3008"/>
        <v>0</v>
      </c>
      <c r="SW128" s="27" t="str">
        <f t="shared" si="3009"/>
        <v>12</v>
      </c>
      <c r="SX128" s="27" t="str">
        <f t="shared" si="3010"/>
        <v>0</v>
      </c>
      <c r="SY128" s="27" t="str">
        <f t="shared" si="3011"/>
        <v>0</v>
      </c>
      <c r="SZ128" s="27" t="str">
        <f t="shared" si="3012"/>
        <v>8</v>
      </c>
      <c r="TA128" s="27" t="str">
        <f t="shared" si="3013"/>
        <v>0</v>
      </c>
      <c r="TB128" s="27" t="str">
        <f t="shared" si="3014"/>
        <v>0</v>
      </c>
      <c r="TC128" s="27" t="str">
        <f t="shared" si="3015"/>
        <v>7</v>
      </c>
      <c r="TD128" s="27" t="str">
        <f t="shared" si="3016"/>
        <v>0</v>
      </c>
      <c r="TE128" s="27" t="str">
        <f t="shared" si="3017"/>
        <v>0</v>
      </c>
      <c r="TF128" s="27" t="str">
        <f t="shared" si="3018"/>
        <v>0</v>
      </c>
      <c r="TG128" s="27" t="str">
        <f t="shared" si="3019"/>
        <v>0</v>
      </c>
      <c r="TH128" s="27" t="str">
        <f t="shared" si="3020"/>
        <v>0</v>
      </c>
      <c r="TI128" s="27" t="str">
        <f t="shared" si="3021"/>
        <v>0</v>
      </c>
      <c r="TJ128" s="27" t="str">
        <f t="shared" si="3022"/>
        <v>0</v>
      </c>
      <c r="TK128" s="27" t="str">
        <f t="shared" si="3023"/>
        <v>0</v>
      </c>
      <c r="TL128" s="27" t="str">
        <f t="shared" si="3024"/>
        <v>0</v>
      </c>
      <c r="TM128" s="27" t="str">
        <f t="shared" si="3025"/>
        <v>0</v>
      </c>
      <c r="TN128" s="27" t="str">
        <f t="shared" si="3026"/>
        <v>0</v>
      </c>
      <c r="TO128" s="27" t="str">
        <f t="shared" si="3027"/>
        <v>0</v>
      </c>
      <c r="TP128" s="27" t="str">
        <f t="shared" si="3028"/>
        <v>0</v>
      </c>
      <c r="TQ128" s="27" t="str">
        <f t="shared" si="3029"/>
        <v>0</v>
      </c>
      <c r="TR128" s="27" t="str">
        <f t="shared" si="3030"/>
        <v>0</v>
      </c>
      <c r="TS128" s="27" t="str">
        <f t="shared" si="3031"/>
        <v>0</v>
      </c>
      <c r="TT128" s="27" t="str">
        <f t="shared" si="3032"/>
        <v>0</v>
      </c>
      <c r="TU128" s="27" t="str">
        <f t="shared" si="3033"/>
        <v>0</v>
      </c>
      <c r="TV128" s="27" t="str">
        <f t="shared" si="3034"/>
        <v>0</v>
      </c>
      <c r="TW128" s="27" t="str">
        <f t="shared" si="3035"/>
        <v>0</v>
      </c>
      <c r="TX128" s="27" t="str">
        <f t="shared" si="3036"/>
        <v>0</v>
      </c>
      <c r="TY128" s="27" t="str">
        <f t="shared" si="3037"/>
        <v>0</v>
      </c>
      <c r="TZ128" s="27" t="str">
        <f t="shared" si="3038"/>
        <v>0</v>
      </c>
      <c r="UA128" s="27" t="str">
        <f t="shared" si="3039"/>
        <v>0</v>
      </c>
      <c r="UB128" s="27" t="str">
        <f t="shared" si="3040"/>
        <v>0</v>
      </c>
      <c r="UC128" s="27" t="str">
        <f t="shared" si="3041"/>
        <v>0</v>
      </c>
      <c r="UD128" s="27" t="str">
        <f t="shared" si="3042"/>
        <v>0</v>
      </c>
      <c r="UE128" s="27" t="str">
        <f t="shared" si="3043"/>
        <v>0</v>
      </c>
      <c r="UF128" s="27" t="str">
        <f t="shared" si="3044"/>
        <v>0</v>
      </c>
      <c r="UG128" s="27" t="str">
        <f t="shared" si="3045"/>
        <v>0</v>
      </c>
      <c r="UH128" s="27" t="str">
        <f t="shared" si="3046"/>
        <v>0</v>
      </c>
      <c r="UI128" s="27" t="str">
        <f t="shared" si="3047"/>
        <v>0</v>
      </c>
      <c r="UJ128" s="27" t="str">
        <f t="shared" si="3048"/>
        <v>0</v>
      </c>
      <c r="UK128" s="27" t="str">
        <f t="shared" si="3049"/>
        <v>0</v>
      </c>
      <c r="UL128" s="27" t="str">
        <f t="shared" si="3050"/>
        <v>0</v>
      </c>
      <c r="UM128" s="27" t="str">
        <f t="shared" si="3051"/>
        <v>0</v>
      </c>
      <c r="UN128" s="27" t="str">
        <f t="shared" si="3052"/>
        <v>0</v>
      </c>
      <c r="UO128" s="27" t="str">
        <f t="shared" si="3053"/>
        <v>0</v>
      </c>
      <c r="UP128" s="27" t="str">
        <f t="shared" si="3054"/>
        <v>0</v>
      </c>
      <c r="UQ128" s="27" t="str">
        <f t="shared" si="3055"/>
        <v>0</v>
      </c>
      <c r="UR128" s="27" t="str">
        <f t="shared" si="3056"/>
        <v>0</v>
      </c>
      <c r="US128" s="27" t="str">
        <f t="shared" si="3057"/>
        <v>0</v>
      </c>
      <c r="UT128" s="27" t="str">
        <f t="shared" si="3058"/>
        <v>0</v>
      </c>
      <c r="UU128" s="27" t="str">
        <f t="shared" si="3059"/>
        <v>0</v>
      </c>
      <c r="UV128" s="27" t="str">
        <f t="shared" si="3060"/>
        <v>0</v>
      </c>
      <c r="UW128" s="27" t="str">
        <f t="shared" si="3061"/>
        <v>0</v>
      </c>
      <c r="UY128" s="28">
        <f t="shared" si="3062"/>
        <v>-103.14</v>
      </c>
      <c r="UZ128" s="28">
        <f t="shared" si="3063"/>
        <v>0</v>
      </c>
      <c r="VA128" s="28">
        <f t="shared" si="3064"/>
        <v>-8.66</v>
      </c>
      <c r="VB128" s="28">
        <f t="shared" si="3065"/>
        <v>0</v>
      </c>
      <c r="VC128" s="28">
        <f t="shared" si="3066"/>
        <v>0</v>
      </c>
      <c r="VD128" s="28">
        <f t="shared" si="3067"/>
        <v>-107.47</v>
      </c>
      <c r="VG128" s="27" t="str">
        <f t="shared" si="3068"/>
        <v>-8.62</v>
      </c>
      <c r="VH128" s="27" t="str">
        <f t="shared" si="3069"/>
        <v>-6.36</v>
      </c>
      <c r="VI128" s="27" t="str">
        <f t="shared" si="3070"/>
        <v>-5.36</v>
      </c>
      <c r="VJ128" s="27">
        <f t="shared" si="3071"/>
        <v>0</v>
      </c>
      <c r="VK128" s="27">
        <f t="shared" si="3072"/>
        <v>0</v>
      </c>
      <c r="VL128" s="27" t="str">
        <f t="shared" si="3073"/>
        <v>-19.75</v>
      </c>
      <c r="VM128" s="27">
        <f t="shared" si="3074"/>
        <v>0</v>
      </c>
      <c r="VN128" s="27" t="str">
        <f t="shared" si="3075"/>
        <v>-8.66</v>
      </c>
      <c r="VO128" s="27">
        <f t="shared" si="3076"/>
        <v>0</v>
      </c>
      <c r="VP128" s="27">
        <f t="shared" si="3077"/>
        <v>0</v>
      </c>
      <c r="VQ128" s="27">
        <f t="shared" si="3078"/>
        <v>0</v>
      </c>
      <c r="VR128" s="27" t="str">
        <f t="shared" si="3079"/>
        <v>-10.21</v>
      </c>
      <c r="VS128" s="27">
        <f t="shared" si="3080"/>
        <v>0</v>
      </c>
      <c r="VT128" s="27">
        <f t="shared" si="3081"/>
        <v>0</v>
      </c>
      <c r="VU128" s="27" t="str">
        <f t="shared" si="3082"/>
        <v>-0.21</v>
      </c>
      <c r="VV128" s="27">
        <f t="shared" si="3083"/>
        <v>0</v>
      </c>
      <c r="VW128" s="27">
        <f t="shared" si="3084"/>
        <v>0</v>
      </c>
      <c r="VX128" s="27">
        <f t="shared" si="3085"/>
        <v>0</v>
      </c>
      <c r="VY128" s="27">
        <f t="shared" si="3086"/>
        <v>0</v>
      </c>
      <c r="VZ128" s="27">
        <f t="shared" si="3087"/>
        <v>0</v>
      </c>
      <c r="WA128" s="27" t="str">
        <f t="shared" si="3088"/>
        <v>-10.31</v>
      </c>
      <c r="WB128" s="27">
        <f t="shared" si="3089"/>
        <v>0</v>
      </c>
      <c r="WC128" s="27">
        <f t="shared" si="3090"/>
        <v>0</v>
      </c>
      <c r="WD128" s="27" t="str">
        <f t="shared" si="3091"/>
        <v>1.46</v>
      </c>
      <c r="WE128" s="27">
        <f t="shared" si="3092"/>
        <v>0</v>
      </c>
      <c r="WF128" s="27">
        <f t="shared" si="3093"/>
        <v>0</v>
      </c>
      <c r="WG128" s="27" t="str">
        <f t="shared" si="3094"/>
        <v>-10.2</v>
      </c>
      <c r="WH128" s="27">
        <f t="shared" si="3095"/>
        <v>0</v>
      </c>
      <c r="WI128" s="27">
        <f t="shared" si="3096"/>
        <v>0</v>
      </c>
      <c r="WJ128" s="27" t="str">
        <f t="shared" si="3097"/>
        <v>-16.19</v>
      </c>
      <c r="WK128" s="27">
        <f t="shared" si="3098"/>
        <v>0</v>
      </c>
      <c r="WL128" s="27">
        <f t="shared" si="3099"/>
        <v>0</v>
      </c>
      <c r="WM128" s="27" t="str">
        <f t="shared" si="3100"/>
        <v>-10.61</v>
      </c>
      <c r="WN128" s="27">
        <f t="shared" si="3101"/>
        <v>0</v>
      </c>
      <c r="WO128" s="27">
        <f t="shared" si="3102"/>
        <v>0</v>
      </c>
      <c r="WP128" s="27" t="str">
        <f t="shared" si="3103"/>
        <v>-6.78</v>
      </c>
      <c r="WQ128" s="27">
        <f t="shared" si="3104"/>
        <v>0</v>
      </c>
      <c r="WR128" s="27">
        <f t="shared" si="3105"/>
        <v>0</v>
      </c>
      <c r="WS128" s="27">
        <f t="shared" si="3106"/>
        <v>0</v>
      </c>
      <c r="WT128" s="27">
        <f t="shared" si="3107"/>
        <v>0</v>
      </c>
      <c r="WU128" s="27">
        <f t="shared" si="3108"/>
        <v>0</v>
      </c>
      <c r="WV128" s="27">
        <f t="shared" si="3109"/>
        <v>0</v>
      </c>
      <c r="WW128" s="27">
        <f t="shared" si="3110"/>
        <v>0</v>
      </c>
      <c r="WX128" s="27">
        <f t="shared" si="3111"/>
        <v>0</v>
      </c>
      <c r="WY128" s="27">
        <f t="shared" si="3112"/>
        <v>0</v>
      </c>
      <c r="WZ128" s="27">
        <f t="shared" si="3113"/>
        <v>0</v>
      </c>
      <c r="XA128" s="27">
        <f t="shared" si="3114"/>
        <v>0</v>
      </c>
      <c r="XB128" s="27">
        <f t="shared" si="3115"/>
        <v>0</v>
      </c>
      <c r="XC128" s="27">
        <f t="shared" si="3116"/>
        <v>0</v>
      </c>
      <c r="XD128" s="27">
        <f t="shared" si="3117"/>
        <v>0</v>
      </c>
      <c r="XE128" s="27">
        <f t="shared" si="3118"/>
        <v>0</v>
      </c>
      <c r="XF128" s="27">
        <f t="shared" si="3119"/>
        <v>0</v>
      </c>
      <c r="XG128" s="27">
        <f t="shared" si="3120"/>
        <v>0</v>
      </c>
      <c r="XH128" s="27">
        <f t="shared" si="3121"/>
        <v>0</v>
      </c>
      <c r="XI128" s="27">
        <f t="shared" si="3122"/>
        <v>0</v>
      </c>
      <c r="XJ128" s="27">
        <f t="shared" si="3123"/>
        <v>0</v>
      </c>
      <c r="XK128" s="27">
        <f t="shared" si="3124"/>
        <v>0</v>
      </c>
      <c r="XL128" s="27">
        <f t="shared" si="3125"/>
        <v>0</v>
      </c>
      <c r="XM128" s="27">
        <f t="shared" si="3126"/>
        <v>0</v>
      </c>
      <c r="XN128" s="27">
        <f t="shared" si="3127"/>
        <v>0</v>
      </c>
      <c r="XO128" s="27">
        <f t="shared" si="3128"/>
        <v>0</v>
      </c>
      <c r="XP128" s="27">
        <f t="shared" si="3129"/>
        <v>0</v>
      </c>
      <c r="XQ128" s="27">
        <f t="shared" si="3130"/>
        <v>0</v>
      </c>
      <c r="XR128" s="27">
        <f t="shared" si="3131"/>
        <v>0</v>
      </c>
      <c r="XS128" s="27">
        <f t="shared" si="3132"/>
        <v>0</v>
      </c>
      <c r="XT128" s="27">
        <f t="shared" si="3133"/>
        <v>0</v>
      </c>
      <c r="XU128" s="27">
        <f t="shared" si="3134"/>
        <v>0</v>
      </c>
      <c r="XV128" s="27">
        <f t="shared" si="3135"/>
        <v>0</v>
      </c>
      <c r="XW128" s="27">
        <f t="shared" si="3136"/>
        <v>0</v>
      </c>
      <c r="XX128" s="27">
        <f t="shared" si="3137"/>
        <v>0</v>
      </c>
      <c r="XY128" s="27">
        <f t="shared" si="3138"/>
        <v>0</v>
      </c>
      <c r="XZ128" s="27">
        <f t="shared" si="3139"/>
        <v>0</v>
      </c>
      <c r="YA128" s="27">
        <f t="shared" si="3140"/>
        <v>0</v>
      </c>
      <c r="YB128" s="27">
        <f t="shared" si="3141"/>
        <v>0</v>
      </c>
      <c r="YC128" s="27">
        <f t="shared" si="3142"/>
        <v>0</v>
      </c>
      <c r="YD128" s="27">
        <f t="shared" si="3143"/>
        <v>0</v>
      </c>
      <c r="YE128" s="27">
        <f t="shared" si="3144"/>
        <v>0</v>
      </c>
      <c r="YF128" s="27">
        <f t="shared" si="3145"/>
        <v>0</v>
      </c>
      <c r="YG128" s="27">
        <f t="shared" si="3146"/>
        <v>0</v>
      </c>
      <c r="YH128" s="27">
        <f t="shared" si="3147"/>
        <v>0</v>
      </c>
      <c r="YI128" s="27">
        <f t="shared" si="3148"/>
        <v>0</v>
      </c>
      <c r="YJ128" s="27">
        <f t="shared" si="3149"/>
        <v>0</v>
      </c>
      <c r="YL128" s="28">
        <f t="shared" si="3150"/>
        <v>272</v>
      </c>
      <c r="YM128" s="28">
        <f t="shared" si="3151"/>
        <v>0</v>
      </c>
      <c r="YN128" s="28">
        <f t="shared" si="3152"/>
        <v>4</v>
      </c>
      <c r="YO128" s="28">
        <f t="shared" si="3153"/>
        <v>0</v>
      </c>
      <c r="YP128" s="28">
        <f t="shared" si="3154"/>
        <v>0</v>
      </c>
      <c r="YQ128" s="28">
        <f t="shared" si="3155"/>
        <v>274</v>
      </c>
      <c r="YT128" s="27" t="str">
        <f t="shared" si="3156"/>
        <v>37</v>
      </c>
      <c r="YU128" s="27" t="str">
        <f t="shared" si="3157"/>
        <v>31</v>
      </c>
      <c r="YV128" s="27" t="str">
        <f t="shared" si="3158"/>
        <v>13</v>
      </c>
      <c r="YW128" s="27">
        <f t="shared" si="3159"/>
        <v>0</v>
      </c>
      <c r="YX128" s="27">
        <f t="shared" si="3160"/>
        <v>0</v>
      </c>
      <c r="YY128" s="27" t="str">
        <f t="shared" si="3161"/>
        <v>44</v>
      </c>
      <c r="YZ128" s="27">
        <f t="shared" si="3162"/>
        <v>0</v>
      </c>
      <c r="ZA128" s="27" t="str">
        <f t="shared" si="3163"/>
        <v>4</v>
      </c>
      <c r="ZB128" s="27">
        <f t="shared" si="3164"/>
        <v>0</v>
      </c>
      <c r="ZC128" s="27">
        <f t="shared" si="3165"/>
        <v>0</v>
      </c>
      <c r="ZD128" s="27">
        <f t="shared" si="3166"/>
        <v>0</v>
      </c>
      <c r="ZE128" s="27" t="str">
        <f t="shared" si="3167"/>
        <v>12</v>
      </c>
      <c r="ZF128" s="27">
        <f t="shared" si="3168"/>
        <v>0</v>
      </c>
      <c r="ZG128" s="27">
        <f t="shared" si="3169"/>
        <v>0</v>
      </c>
      <c r="ZH128" s="27" t="str">
        <f t="shared" si="3170"/>
        <v>-3</v>
      </c>
      <c r="ZI128" s="27">
        <f t="shared" si="3171"/>
        <v>0</v>
      </c>
      <c r="ZJ128" s="27">
        <f t="shared" si="3172"/>
        <v>0</v>
      </c>
      <c r="ZK128" s="27">
        <f t="shared" si="3173"/>
        <v>0</v>
      </c>
      <c r="ZL128" s="27">
        <f t="shared" si="3174"/>
        <v>0</v>
      </c>
      <c r="ZM128" s="27">
        <f t="shared" si="3175"/>
        <v>0</v>
      </c>
      <c r="ZN128" s="27" t="str">
        <f t="shared" si="3176"/>
        <v>7</v>
      </c>
      <c r="ZO128" s="27">
        <f t="shared" si="3177"/>
        <v>0</v>
      </c>
      <c r="ZP128" s="27">
        <f t="shared" si="3178"/>
        <v>0</v>
      </c>
      <c r="ZQ128" s="27" t="str">
        <f t="shared" si="3179"/>
        <v>-7</v>
      </c>
      <c r="ZR128" s="27">
        <f t="shared" si="3180"/>
        <v>0</v>
      </c>
      <c r="ZS128" s="27">
        <f t="shared" si="3181"/>
        <v>0</v>
      </c>
      <c r="ZT128" s="27" t="str">
        <f t="shared" si="3182"/>
        <v>30</v>
      </c>
      <c r="ZU128" s="27">
        <f t="shared" si="3183"/>
        <v>0</v>
      </c>
      <c r="ZV128" s="27">
        <f t="shared" si="3184"/>
        <v>0</v>
      </c>
      <c r="ZW128" s="27" t="str">
        <f t="shared" si="3185"/>
        <v>45</v>
      </c>
      <c r="ZX128" s="27">
        <f t="shared" si="3186"/>
        <v>0</v>
      </c>
      <c r="ZY128" s="27">
        <f t="shared" si="3187"/>
        <v>0</v>
      </c>
      <c r="ZZ128" s="27" t="str">
        <f t="shared" si="3188"/>
        <v>29</v>
      </c>
      <c r="AAA128" s="27">
        <f t="shared" si="3189"/>
        <v>0</v>
      </c>
      <c r="AAB128" s="27">
        <f t="shared" si="3190"/>
        <v>0</v>
      </c>
      <c r="AAC128" s="27" t="str">
        <f t="shared" si="3191"/>
        <v>34</v>
      </c>
      <c r="AAD128" s="27">
        <f t="shared" si="3192"/>
        <v>0</v>
      </c>
      <c r="AAE128" s="27">
        <f t="shared" si="3193"/>
        <v>0</v>
      </c>
      <c r="AAF128" s="27">
        <f t="shared" si="3194"/>
        <v>0</v>
      </c>
      <c r="AAG128" s="27">
        <f t="shared" si="3195"/>
        <v>0</v>
      </c>
      <c r="AAH128" s="27">
        <f t="shared" si="3196"/>
        <v>0</v>
      </c>
      <c r="AAI128" s="27">
        <f t="shared" si="3197"/>
        <v>0</v>
      </c>
      <c r="AAJ128" s="27">
        <f t="shared" si="3198"/>
        <v>0</v>
      </c>
      <c r="AAK128" s="27">
        <f t="shared" si="3199"/>
        <v>0</v>
      </c>
      <c r="AAL128" s="27">
        <f t="shared" si="3200"/>
        <v>0</v>
      </c>
      <c r="AAM128" s="27">
        <f t="shared" si="3201"/>
        <v>0</v>
      </c>
      <c r="AAN128" s="27">
        <f t="shared" si="3202"/>
        <v>0</v>
      </c>
      <c r="AAO128" s="27">
        <f t="shared" si="3203"/>
        <v>0</v>
      </c>
      <c r="AAP128" s="27">
        <f t="shared" si="3204"/>
        <v>0</v>
      </c>
      <c r="AAQ128" s="27">
        <f t="shared" si="3205"/>
        <v>0</v>
      </c>
      <c r="AAR128" s="27">
        <f t="shared" si="3206"/>
        <v>0</v>
      </c>
      <c r="AAS128" s="27">
        <f t="shared" si="3207"/>
        <v>0</v>
      </c>
      <c r="AAT128" s="27">
        <f t="shared" si="3208"/>
        <v>0</v>
      </c>
      <c r="AAU128" s="27">
        <f t="shared" si="3209"/>
        <v>0</v>
      </c>
      <c r="AAV128" s="27">
        <f t="shared" si="3210"/>
        <v>0</v>
      </c>
      <c r="AAW128" s="27">
        <f t="shared" si="3211"/>
        <v>0</v>
      </c>
      <c r="AAX128" s="27">
        <f t="shared" si="3212"/>
        <v>0</v>
      </c>
      <c r="AAY128" s="27">
        <f t="shared" si="3213"/>
        <v>0</v>
      </c>
      <c r="AAZ128" s="27">
        <f t="shared" si="3214"/>
        <v>0</v>
      </c>
      <c r="ABA128" s="27">
        <f t="shared" si="3215"/>
        <v>0</v>
      </c>
      <c r="ABB128" s="27">
        <f t="shared" si="3216"/>
        <v>0</v>
      </c>
      <c r="ABC128" s="27">
        <f t="shared" si="3217"/>
        <v>0</v>
      </c>
      <c r="ABD128" s="27">
        <f t="shared" si="3218"/>
        <v>0</v>
      </c>
      <c r="ABE128" s="27">
        <f t="shared" si="3219"/>
        <v>0</v>
      </c>
      <c r="ABF128" s="27">
        <f t="shared" si="3220"/>
        <v>0</v>
      </c>
      <c r="ABG128" s="27">
        <f t="shared" si="3221"/>
        <v>0</v>
      </c>
      <c r="ABH128" s="27">
        <f t="shared" si="3222"/>
        <v>0</v>
      </c>
      <c r="ABI128" s="27">
        <f t="shared" si="3223"/>
        <v>0</v>
      </c>
      <c r="ABJ128" s="27">
        <f t="shared" si="3224"/>
        <v>0</v>
      </c>
      <c r="ABK128" s="27">
        <f t="shared" si="3225"/>
        <v>0</v>
      </c>
      <c r="ABL128" s="27">
        <f t="shared" si="3226"/>
        <v>0</v>
      </c>
      <c r="ABM128" s="27">
        <f t="shared" si="3227"/>
        <v>0</v>
      </c>
      <c r="ABN128" s="27">
        <f t="shared" si="3228"/>
        <v>0</v>
      </c>
      <c r="ABO128" s="27">
        <f t="shared" si="3229"/>
        <v>0</v>
      </c>
      <c r="ABP128" s="27">
        <f t="shared" si="3230"/>
        <v>0</v>
      </c>
      <c r="ABQ128" s="27">
        <f t="shared" si="3231"/>
        <v>0</v>
      </c>
      <c r="ABR128" s="27">
        <f t="shared" si="3232"/>
        <v>0</v>
      </c>
      <c r="ABS128" s="27">
        <f t="shared" si="3233"/>
        <v>0</v>
      </c>
      <c r="ABT128" s="27">
        <f t="shared" si="3234"/>
        <v>0</v>
      </c>
      <c r="ABU128" s="27">
        <f t="shared" si="3235"/>
        <v>0</v>
      </c>
      <c r="ABV128" s="27">
        <f t="shared" si="3236"/>
        <v>0</v>
      </c>
      <c r="ABW128" s="27">
        <f t="shared" si="3237"/>
        <v>0</v>
      </c>
      <c r="ABY128" s="28">
        <f t="shared" si="3238"/>
        <v>228</v>
      </c>
      <c r="ABZ128" s="28">
        <f t="shared" si="3239"/>
        <v>0</v>
      </c>
      <c r="ACA128" s="28">
        <f t="shared" si="3240"/>
        <v>43.7</v>
      </c>
      <c r="ACB128" s="28">
        <f t="shared" si="3241"/>
        <v>0</v>
      </c>
      <c r="ACC128" s="28">
        <f t="shared" si="3242"/>
        <v>0</v>
      </c>
      <c r="ACD128" s="28">
        <f t="shared" si="3243"/>
        <v>249.85</v>
      </c>
      <c r="ACG128" s="27" t="str">
        <f t="shared" si="3244"/>
        <v>33.1</v>
      </c>
      <c r="ACH128" s="27" t="str">
        <f t="shared" si="3245"/>
        <v>24.4</v>
      </c>
      <c r="ACI128" s="27" t="str">
        <f t="shared" si="3246"/>
        <v>0</v>
      </c>
      <c r="ACJ128" s="27">
        <f t="shared" si="3247"/>
        <v>0</v>
      </c>
      <c r="ACK128" s="27">
        <f t="shared" si="3248"/>
        <v>0</v>
      </c>
      <c r="ACL128" s="27" t="str">
        <f t="shared" si="3249"/>
        <v>5.3</v>
      </c>
      <c r="ACM128" s="27">
        <f t="shared" si="3250"/>
        <v>0</v>
      </c>
      <c r="ACN128" s="27" t="str">
        <f t="shared" si="3251"/>
        <v>43.7</v>
      </c>
      <c r="ACO128" s="27">
        <f t="shared" si="3252"/>
        <v>0</v>
      </c>
      <c r="ACP128" s="27">
        <f t="shared" si="3253"/>
        <v>0</v>
      </c>
      <c r="ACQ128" s="27">
        <f t="shared" si="3254"/>
        <v>0</v>
      </c>
      <c r="ACR128" s="27" t="str">
        <f t="shared" si="3255"/>
        <v>28.7</v>
      </c>
      <c r="ACS128" s="27">
        <f t="shared" si="3256"/>
        <v>0</v>
      </c>
      <c r="ACT128" s="27">
        <f t="shared" si="3257"/>
        <v>0</v>
      </c>
      <c r="ACU128" s="27" t="str">
        <f t="shared" si="3258"/>
        <v>0</v>
      </c>
      <c r="ACV128" s="27">
        <f t="shared" si="3259"/>
        <v>0</v>
      </c>
      <c r="ACW128" s="27">
        <f t="shared" si="3260"/>
        <v>0</v>
      </c>
      <c r="ACX128" s="27">
        <f t="shared" si="3261"/>
        <v>0</v>
      </c>
      <c r="ACY128" s="27">
        <f t="shared" si="3262"/>
        <v>0</v>
      </c>
      <c r="ACZ128" s="27">
        <f t="shared" si="3263"/>
        <v>0</v>
      </c>
      <c r="ADA128" s="27" t="str">
        <f t="shared" si="3264"/>
        <v>10.5</v>
      </c>
      <c r="ADB128" s="27">
        <f t="shared" si="3265"/>
        <v>0</v>
      </c>
      <c r="ADC128" s="27">
        <f t="shared" si="3266"/>
        <v>0</v>
      </c>
      <c r="ADD128" s="27" t="str">
        <f t="shared" si="3267"/>
        <v>33</v>
      </c>
      <c r="ADE128" s="27">
        <f t="shared" si="3268"/>
        <v>0</v>
      </c>
      <c r="ADF128" s="27">
        <f t="shared" si="3269"/>
        <v>0</v>
      </c>
      <c r="ADG128" s="27" t="str">
        <f t="shared" si="3270"/>
        <v>23.4</v>
      </c>
      <c r="ADH128" s="27">
        <f t="shared" si="3271"/>
        <v>0</v>
      </c>
      <c r="ADI128" s="27">
        <f t="shared" si="3272"/>
        <v>0</v>
      </c>
      <c r="ADJ128" s="27" t="str">
        <f t="shared" si="3273"/>
        <v>37.6</v>
      </c>
      <c r="ADK128" s="27">
        <f t="shared" si="3274"/>
        <v>0</v>
      </c>
      <c r="ADL128" s="27">
        <f t="shared" si="3275"/>
        <v>0</v>
      </c>
      <c r="ADM128" s="27" t="str">
        <f t="shared" si="3276"/>
        <v>17.6</v>
      </c>
      <c r="ADN128" s="27">
        <f t="shared" si="3277"/>
        <v>0</v>
      </c>
      <c r="ADO128" s="27">
        <f t="shared" si="3278"/>
        <v>0</v>
      </c>
      <c r="ADP128" s="27" t="str">
        <f t="shared" si="3279"/>
        <v>14.4</v>
      </c>
      <c r="ADQ128" s="27">
        <f t="shared" si="3280"/>
        <v>0</v>
      </c>
      <c r="ADR128" s="27">
        <f t="shared" si="3281"/>
        <v>0</v>
      </c>
      <c r="ADS128" s="27">
        <f t="shared" si="3282"/>
        <v>0</v>
      </c>
      <c r="ADT128" s="27">
        <f t="shared" si="3283"/>
        <v>0</v>
      </c>
      <c r="ADU128" s="27">
        <f t="shared" si="3284"/>
        <v>0</v>
      </c>
      <c r="ADV128" s="27">
        <f t="shared" si="3285"/>
        <v>0</v>
      </c>
      <c r="ADW128" s="27">
        <f t="shared" si="3286"/>
        <v>0</v>
      </c>
      <c r="ADX128" s="27">
        <f t="shared" si="3287"/>
        <v>0</v>
      </c>
      <c r="ADY128" s="27">
        <f t="shared" si="3288"/>
        <v>0</v>
      </c>
      <c r="ADZ128" s="27">
        <f t="shared" si="3289"/>
        <v>0</v>
      </c>
      <c r="AEA128" s="27">
        <f t="shared" si="3290"/>
        <v>0</v>
      </c>
      <c r="AEB128" s="27">
        <f t="shared" si="3291"/>
        <v>0</v>
      </c>
      <c r="AEC128" s="27">
        <f t="shared" si="3292"/>
        <v>0</v>
      </c>
      <c r="AED128" s="27">
        <f t="shared" si="3293"/>
        <v>0</v>
      </c>
      <c r="AEE128" s="27">
        <f t="shared" si="3294"/>
        <v>0</v>
      </c>
      <c r="AEF128" s="27">
        <f t="shared" si="3295"/>
        <v>0</v>
      </c>
      <c r="AEG128" s="27">
        <f t="shared" si="3296"/>
        <v>0</v>
      </c>
      <c r="AEH128" s="27">
        <f t="shared" si="3297"/>
        <v>0</v>
      </c>
      <c r="AEI128" s="27">
        <f t="shared" si="3298"/>
        <v>0</v>
      </c>
      <c r="AEJ128" s="27">
        <f t="shared" si="3299"/>
        <v>0</v>
      </c>
      <c r="AEK128" s="27">
        <f t="shared" si="3300"/>
        <v>0</v>
      </c>
      <c r="AEL128" s="27">
        <f t="shared" si="3301"/>
        <v>0</v>
      </c>
      <c r="AEM128" s="27">
        <f t="shared" si="3302"/>
        <v>0</v>
      </c>
      <c r="AEN128" s="27">
        <f t="shared" si="3303"/>
        <v>0</v>
      </c>
      <c r="AEO128" s="27">
        <f t="shared" si="3304"/>
        <v>0</v>
      </c>
      <c r="AEP128" s="27">
        <f t="shared" si="3305"/>
        <v>0</v>
      </c>
      <c r="AEQ128" s="27">
        <f t="shared" si="3306"/>
        <v>0</v>
      </c>
      <c r="AER128" s="27">
        <f t="shared" si="3307"/>
        <v>0</v>
      </c>
      <c r="AES128" s="27">
        <f t="shared" si="3308"/>
        <v>0</v>
      </c>
      <c r="AET128" s="27">
        <f t="shared" si="3309"/>
        <v>0</v>
      </c>
      <c r="AEU128" s="27">
        <f t="shared" si="3310"/>
        <v>0</v>
      </c>
      <c r="AEV128" s="27">
        <f t="shared" si="3311"/>
        <v>0</v>
      </c>
      <c r="AEW128" s="27">
        <f t="shared" si="3312"/>
        <v>0</v>
      </c>
      <c r="AEX128" s="27">
        <f t="shared" si="3313"/>
        <v>0</v>
      </c>
      <c r="AEY128" s="27">
        <f t="shared" si="3314"/>
        <v>0</v>
      </c>
      <c r="AEZ128" s="27">
        <f t="shared" si="3315"/>
        <v>0</v>
      </c>
      <c r="AFA128" s="27">
        <f t="shared" si="3316"/>
        <v>0</v>
      </c>
      <c r="AFB128" s="27">
        <f t="shared" si="3317"/>
        <v>0</v>
      </c>
      <c r="AFC128" s="27">
        <f t="shared" si="3318"/>
        <v>0</v>
      </c>
      <c r="AFD128" s="27">
        <f t="shared" si="3319"/>
        <v>0</v>
      </c>
      <c r="AFE128" s="27">
        <f t="shared" si="3320"/>
        <v>0</v>
      </c>
      <c r="AFF128" s="27">
        <f t="shared" si="3321"/>
        <v>0</v>
      </c>
      <c r="AFG128" s="27">
        <f t="shared" si="3322"/>
        <v>0</v>
      </c>
      <c r="AFH128" s="27">
        <f t="shared" si="3323"/>
        <v>0</v>
      </c>
      <c r="AFI128" s="27">
        <f t="shared" si="3324"/>
        <v>0</v>
      </c>
      <c r="AFJ128" s="27">
        <f t="shared" si="3325"/>
        <v>0</v>
      </c>
      <c r="AFL128" s="28">
        <f t="shared" si="2677"/>
        <v>12.25</v>
      </c>
      <c r="AFM128" s="28">
        <v>12.25</v>
      </c>
      <c r="AFN128" s="27">
        <v>6</v>
      </c>
      <c r="AFO128" s="27">
        <f t="shared" si="3326"/>
        <v>6</v>
      </c>
      <c r="AFP128" s="27">
        <f t="shared" si="3327"/>
        <v>6</v>
      </c>
      <c r="AFQ128" s="27">
        <f t="shared" si="3328"/>
        <v>6</v>
      </c>
      <c r="AFR128" s="27">
        <f t="shared" si="3329"/>
        <v>0</v>
      </c>
      <c r="AFS128" s="27">
        <f t="shared" si="3330"/>
        <v>0</v>
      </c>
      <c r="AFT128" s="27">
        <f t="shared" si="3331"/>
        <v>4</v>
      </c>
      <c r="AFU128" s="27">
        <f t="shared" si="3332"/>
        <v>0</v>
      </c>
      <c r="AFV128" s="27">
        <f t="shared" si="3333"/>
        <v>8</v>
      </c>
      <c r="AFW128" s="27">
        <f t="shared" si="3334"/>
        <v>0</v>
      </c>
      <c r="AFX128" s="27">
        <f t="shared" si="3335"/>
        <v>0</v>
      </c>
      <c r="AFY128" s="27">
        <f t="shared" si="3336"/>
        <v>0</v>
      </c>
      <c r="AFZ128" s="27">
        <f t="shared" si="3337"/>
        <v>6</v>
      </c>
      <c r="AGA128" s="27">
        <f t="shared" si="3338"/>
        <v>0</v>
      </c>
      <c r="AGB128" s="27">
        <f t="shared" si="3339"/>
        <v>0</v>
      </c>
      <c r="AGC128" s="27">
        <f t="shared" si="3340"/>
        <v>6</v>
      </c>
      <c r="AGD128" s="27">
        <f t="shared" si="3341"/>
        <v>0</v>
      </c>
      <c r="AGE128" s="27">
        <f t="shared" si="3342"/>
        <v>0</v>
      </c>
      <c r="AGF128" s="27">
        <f t="shared" si="3343"/>
        <v>0</v>
      </c>
      <c r="AGG128" s="27">
        <f t="shared" si="3344"/>
        <v>0</v>
      </c>
      <c r="AGH128" s="27">
        <f t="shared" si="3345"/>
        <v>0</v>
      </c>
      <c r="AGI128" s="27">
        <f t="shared" si="3346"/>
        <v>5</v>
      </c>
      <c r="AGJ128" s="27">
        <f t="shared" si="3347"/>
        <v>0</v>
      </c>
      <c r="AGK128" s="27">
        <f t="shared" si="3348"/>
        <v>0</v>
      </c>
      <c r="AGL128" s="27">
        <f t="shared" si="3349"/>
        <v>6</v>
      </c>
      <c r="AGM128" s="27">
        <f t="shared" si="3350"/>
        <v>0</v>
      </c>
      <c r="AGN128" s="27">
        <f t="shared" si="3351"/>
        <v>0</v>
      </c>
      <c r="AGO128" s="27">
        <f t="shared" si="3352"/>
        <v>6</v>
      </c>
      <c r="AGP128" s="27">
        <f t="shared" si="3353"/>
        <v>0</v>
      </c>
      <c r="AGQ128" s="27">
        <f t="shared" si="3354"/>
        <v>0</v>
      </c>
      <c r="AGR128" s="27">
        <f t="shared" si="3355"/>
        <v>6</v>
      </c>
      <c r="AGS128" s="27">
        <f t="shared" si="3356"/>
        <v>0</v>
      </c>
      <c r="AGT128" s="27">
        <f t="shared" si="3357"/>
        <v>0</v>
      </c>
      <c r="AGU128" s="27">
        <f t="shared" si="3358"/>
        <v>6</v>
      </c>
      <c r="AGV128" s="27">
        <f t="shared" si="3359"/>
        <v>0</v>
      </c>
      <c r="AGW128" s="27">
        <f t="shared" si="3360"/>
        <v>0</v>
      </c>
      <c r="AGX128" s="27">
        <f t="shared" si="3361"/>
        <v>6</v>
      </c>
      <c r="AGY128" s="27">
        <f t="shared" si="3362"/>
        <v>0</v>
      </c>
      <c r="AGZ128" s="27">
        <f t="shared" si="3363"/>
        <v>0</v>
      </c>
      <c r="AHA128" s="27">
        <f t="shared" si="3364"/>
        <v>0</v>
      </c>
      <c r="AHB128" s="27">
        <f t="shared" si="3365"/>
        <v>0</v>
      </c>
      <c r="AHC128" s="27">
        <f t="shared" si="3366"/>
        <v>0</v>
      </c>
      <c r="AHD128" s="27">
        <f t="shared" si="3367"/>
        <v>0</v>
      </c>
      <c r="AHE128" s="27">
        <f t="shared" si="3368"/>
        <v>0</v>
      </c>
      <c r="AHF128" s="27">
        <f t="shared" si="3369"/>
        <v>0</v>
      </c>
      <c r="AHG128" s="27">
        <f t="shared" si="3370"/>
        <v>0</v>
      </c>
      <c r="AHH128" s="27">
        <f t="shared" si="3371"/>
        <v>0</v>
      </c>
      <c r="AHI128" s="27">
        <f t="shared" si="3372"/>
        <v>0</v>
      </c>
      <c r="AHJ128" s="27">
        <f t="shared" si="3373"/>
        <v>0</v>
      </c>
      <c r="AHK128" s="27">
        <f t="shared" si="3374"/>
        <v>0</v>
      </c>
      <c r="AHL128" s="27">
        <f t="shared" si="3375"/>
        <v>0</v>
      </c>
      <c r="AHM128" s="27">
        <f t="shared" si="3376"/>
        <v>0</v>
      </c>
      <c r="AHN128" s="27">
        <f t="shared" si="3377"/>
        <v>0</v>
      </c>
      <c r="AHO128" s="27">
        <f t="shared" si="3378"/>
        <v>0</v>
      </c>
      <c r="AHP128" s="27">
        <f t="shared" si="3379"/>
        <v>0</v>
      </c>
      <c r="AHQ128" s="27">
        <f t="shared" si="3380"/>
        <v>0</v>
      </c>
      <c r="AHR128" s="27">
        <f t="shared" si="3381"/>
        <v>0</v>
      </c>
      <c r="AHS128" s="27">
        <f t="shared" si="3382"/>
        <v>0</v>
      </c>
      <c r="AHT128" s="27">
        <f t="shared" si="3383"/>
        <v>0</v>
      </c>
      <c r="AHU128" s="27">
        <f t="shared" si="3384"/>
        <v>0</v>
      </c>
      <c r="AHV128" s="27">
        <f t="shared" si="3385"/>
        <v>0</v>
      </c>
      <c r="AHW128" s="27">
        <f t="shared" si="3386"/>
        <v>0</v>
      </c>
      <c r="AHX128" s="27">
        <f t="shared" si="3387"/>
        <v>0</v>
      </c>
      <c r="AHY128" s="27">
        <f t="shared" si="3388"/>
        <v>0</v>
      </c>
      <c r="AHZ128" s="27">
        <f t="shared" si="3389"/>
        <v>0</v>
      </c>
      <c r="AIA128" s="27">
        <f t="shared" si="3390"/>
        <v>0</v>
      </c>
      <c r="AIB128" s="27">
        <f t="shared" si="3391"/>
        <v>0</v>
      </c>
      <c r="AIC128" s="27">
        <f t="shared" si="3392"/>
        <v>0</v>
      </c>
      <c r="AID128" s="27">
        <f t="shared" si="3393"/>
        <v>0</v>
      </c>
      <c r="AIE128" s="27">
        <f t="shared" si="3394"/>
        <v>0</v>
      </c>
      <c r="AIF128" s="27">
        <f t="shared" si="3395"/>
        <v>0</v>
      </c>
      <c r="AIG128" s="27">
        <f t="shared" si="3396"/>
        <v>0</v>
      </c>
      <c r="AIH128" s="27">
        <f t="shared" si="3397"/>
        <v>0</v>
      </c>
      <c r="AII128" s="27">
        <f t="shared" si="3398"/>
        <v>0</v>
      </c>
      <c r="AIJ128" s="27">
        <f t="shared" si="3399"/>
        <v>0</v>
      </c>
      <c r="AIK128" s="27">
        <f t="shared" si="3400"/>
        <v>0</v>
      </c>
      <c r="AIL128" s="27">
        <f t="shared" si="3401"/>
        <v>0</v>
      </c>
      <c r="AIM128" s="27">
        <f t="shared" si="3402"/>
        <v>0</v>
      </c>
      <c r="AIN128" s="27">
        <f t="shared" si="3403"/>
        <v>0</v>
      </c>
      <c r="AIO128" s="27">
        <f t="shared" si="3404"/>
        <v>0</v>
      </c>
      <c r="AIP128" s="27">
        <f t="shared" si="3405"/>
        <v>0</v>
      </c>
      <c r="AIQ128" s="27">
        <f t="shared" si="3406"/>
        <v>0</v>
      </c>
      <c r="AIR128" s="27">
        <f t="shared" si="3407"/>
        <v>0</v>
      </c>
      <c r="AIT128" s="27">
        <v>1</v>
      </c>
      <c r="AIU128" s="27">
        <v>1</v>
      </c>
      <c r="AIV128" s="27">
        <v>1</v>
      </c>
      <c r="AIW128" s="27">
        <f t="shared" si="3408"/>
        <v>0</v>
      </c>
      <c r="AIX128" s="27">
        <f t="shared" si="3409"/>
        <v>0</v>
      </c>
      <c r="AIY128" s="27">
        <f t="shared" si="3410"/>
        <v>2</v>
      </c>
      <c r="AIZ128" s="27">
        <f t="shared" si="3411"/>
        <v>0</v>
      </c>
      <c r="AJA128" s="27">
        <f t="shared" si="3412"/>
        <v>1</v>
      </c>
      <c r="AJB128" s="27">
        <f t="shared" si="3413"/>
        <v>0</v>
      </c>
      <c r="AJC128" s="27">
        <f t="shared" si="3414"/>
        <v>0</v>
      </c>
      <c r="AJD128" s="27">
        <f t="shared" si="3415"/>
        <v>0</v>
      </c>
      <c r="AJE128" s="27">
        <f t="shared" si="3416"/>
        <v>0.5</v>
      </c>
      <c r="AJF128" s="27">
        <f t="shared" si="3417"/>
        <v>0</v>
      </c>
      <c r="AJG128" s="27">
        <f t="shared" si="3418"/>
        <v>0</v>
      </c>
      <c r="AJH128" s="27">
        <f t="shared" si="3419"/>
        <v>0.25</v>
      </c>
      <c r="AJI128" s="27">
        <f t="shared" si="3420"/>
        <v>0</v>
      </c>
      <c r="AJJ128" s="27">
        <f t="shared" si="3421"/>
        <v>0</v>
      </c>
      <c r="AJK128" s="27">
        <f t="shared" si="3422"/>
        <v>0</v>
      </c>
      <c r="AJL128" s="27">
        <f t="shared" si="3423"/>
        <v>0</v>
      </c>
      <c r="AJM128" s="27">
        <f t="shared" si="3424"/>
        <v>0</v>
      </c>
      <c r="AJN128" s="27">
        <f t="shared" si="3425"/>
        <v>0.5</v>
      </c>
      <c r="AJO128" s="27">
        <f t="shared" si="3426"/>
        <v>0</v>
      </c>
      <c r="AJP128" s="27">
        <f t="shared" si="3427"/>
        <v>0</v>
      </c>
      <c r="AJQ128" s="27">
        <f t="shared" si="3428"/>
        <v>4</v>
      </c>
      <c r="AJR128" s="27">
        <f t="shared" si="3429"/>
        <v>0</v>
      </c>
      <c r="AJS128" s="27">
        <f t="shared" si="3430"/>
        <v>0</v>
      </c>
      <c r="AJT128" s="27">
        <f t="shared" si="3431"/>
        <v>0.25</v>
      </c>
      <c r="AJU128" s="27">
        <f t="shared" si="3432"/>
        <v>0</v>
      </c>
      <c r="AJV128" s="27">
        <f t="shared" si="3433"/>
        <v>0</v>
      </c>
      <c r="AJW128" s="27">
        <f t="shared" si="3434"/>
        <v>0.25</v>
      </c>
      <c r="AJX128" s="27">
        <f t="shared" si="3435"/>
        <v>0</v>
      </c>
      <c r="AJY128" s="27">
        <f t="shared" si="3436"/>
        <v>0</v>
      </c>
      <c r="AJZ128" s="27">
        <f t="shared" si="3437"/>
        <v>0.25</v>
      </c>
      <c r="AKA128" s="27">
        <f t="shared" si="3438"/>
        <v>0</v>
      </c>
      <c r="AKB128" s="27">
        <f t="shared" si="3439"/>
        <v>0</v>
      </c>
      <c r="AKC128" s="27">
        <f t="shared" si="3440"/>
        <v>0.25</v>
      </c>
      <c r="AKD128" s="27">
        <f t="shared" si="3441"/>
        <v>0</v>
      </c>
      <c r="AKE128" s="27">
        <f t="shared" si="3442"/>
        <v>0</v>
      </c>
      <c r="AKF128" s="27">
        <f t="shared" si="3443"/>
        <v>0</v>
      </c>
      <c r="AKG128" s="27">
        <f t="shared" si="3444"/>
        <v>0</v>
      </c>
      <c r="AKH128" s="27">
        <f t="shared" si="3445"/>
        <v>0</v>
      </c>
      <c r="AKI128" s="27">
        <f t="shared" si="3446"/>
        <v>0</v>
      </c>
      <c r="AKJ128" s="27">
        <f t="shared" si="3447"/>
        <v>0</v>
      </c>
      <c r="AKK128" s="27">
        <f t="shared" si="3448"/>
        <v>0</v>
      </c>
      <c r="AKL128" s="27">
        <f t="shared" si="3449"/>
        <v>0</v>
      </c>
      <c r="AKM128" s="27">
        <f t="shared" si="3450"/>
        <v>0</v>
      </c>
      <c r="AKN128" s="27">
        <f t="shared" si="3451"/>
        <v>0</v>
      </c>
      <c r="AKO128" s="27">
        <f t="shared" si="3452"/>
        <v>0</v>
      </c>
      <c r="AKP128" s="27">
        <f t="shared" si="3453"/>
        <v>0</v>
      </c>
      <c r="AKQ128" s="27">
        <f t="shared" si="3454"/>
        <v>0</v>
      </c>
      <c r="AKR128" s="27">
        <f t="shared" si="3455"/>
        <v>0</v>
      </c>
      <c r="AKS128" s="27">
        <f t="shared" si="3456"/>
        <v>0</v>
      </c>
      <c r="AKT128" s="27">
        <f t="shared" si="3457"/>
        <v>0</v>
      </c>
      <c r="AKU128" s="27">
        <f t="shared" si="3458"/>
        <v>0</v>
      </c>
      <c r="AKV128" s="27">
        <f t="shared" si="3459"/>
        <v>0</v>
      </c>
      <c r="AKW128" s="27">
        <f t="shared" si="3460"/>
        <v>0</v>
      </c>
      <c r="AKX128" s="27">
        <f t="shared" si="3461"/>
        <v>0</v>
      </c>
      <c r="AKY128" s="27">
        <f t="shared" si="3462"/>
        <v>0</v>
      </c>
      <c r="AKZ128" s="27">
        <f t="shared" si="3463"/>
        <v>0</v>
      </c>
      <c r="ALA128" s="27">
        <f t="shared" si="3464"/>
        <v>0</v>
      </c>
      <c r="ALB128" s="27">
        <f t="shared" si="3465"/>
        <v>0</v>
      </c>
      <c r="ALC128" s="27">
        <f t="shared" si="3466"/>
        <v>0</v>
      </c>
      <c r="ALD128" s="27">
        <f t="shared" si="3467"/>
        <v>0</v>
      </c>
      <c r="ALE128" s="27">
        <f t="shared" si="3468"/>
        <v>0</v>
      </c>
      <c r="ALF128" s="27">
        <f t="shared" si="3469"/>
        <v>0</v>
      </c>
      <c r="ALG128" s="27">
        <f t="shared" si="3470"/>
        <v>0</v>
      </c>
      <c r="ALH128" s="27">
        <f t="shared" si="3471"/>
        <v>0</v>
      </c>
      <c r="ALI128" s="27">
        <f t="shared" si="3472"/>
        <v>0</v>
      </c>
      <c r="ALJ128" s="27">
        <f t="shared" si="3473"/>
        <v>0</v>
      </c>
      <c r="ALK128" s="27">
        <f t="shared" si="3474"/>
        <v>0</v>
      </c>
      <c r="ALL128" s="27">
        <f t="shared" si="3475"/>
        <v>0</v>
      </c>
      <c r="ALM128" s="27">
        <f t="shared" si="3476"/>
        <v>0</v>
      </c>
      <c r="ALN128" s="27">
        <f t="shared" si="3477"/>
        <v>0</v>
      </c>
      <c r="ALO128" s="27">
        <f t="shared" si="3478"/>
        <v>0</v>
      </c>
      <c r="ALP128" s="27">
        <f t="shared" si="3479"/>
        <v>0</v>
      </c>
      <c r="ALQ128" s="27">
        <f t="shared" si="3480"/>
        <v>0</v>
      </c>
      <c r="ALR128" s="27">
        <f t="shared" si="3481"/>
        <v>0</v>
      </c>
      <c r="ALS128" s="27">
        <f t="shared" si="3482"/>
        <v>0</v>
      </c>
      <c r="ALT128" s="27">
        <f t="shared" si="3483"/>
        <v>0</v>
      </c>
      <c r="ALU128" s="27">
        <f t="shared" si="3484"/>
        <v>0</v>
      </c>
      <c r="ALV128" s="27">
        <f t="shared" si="3485"/>
        <v>0</v>
      </c>
      <c r="ALW128" s="27">
        <f t="shared" si="3486"/>
        <v>0</v>
      </c>
      <c r="AMK128" s="28">
        <v>1546</v>
      </c>
      <c r="AML128" s="28">
        <f t="shared" si="3487"/>
        <v>1546</v>
      </c>
      <c r="AMN128" s="28">
        <v>1633</v>
      </c>
      <c r="AMO128" s="27" t="str">
        <f t="shared" si="3488"/>
        <v>1625</v>
      </c>
      <c r="AMP128" s="27" t="str">
        <f t="shared" si="3489"/>
        <v>1618</v>
      </c>
      <c r="AMQ128" s="27" t="str">
        <f t="shared" si="3490"/>
        <v>1603</v>
      </c>
      <c r="AMR128" s="27" t="str">
        <f t="shared" si="3491"/>
        <v>1603</v>
      </c>
      <c r="AMS128" s="27" t="str">
        <f t="shared" si="3492"/>
        <v>1603</v>
      </c>
      <c r="AMT128" s="27" t="str">
        <f t="shared" si="3493"/>
        <v>1599</v>
      </c>
      <c r="AMU128" s="27" t="str">
        <f t="shared" si="3494"/>
        <v>1599</v>
      </c>
      <c r="AMV128" s="27" t="str">
        <f t="shared" si="3495"/>
        <v>1592</v>
      </c>
      <c r="AMW128" s="27" t="str">
        <f t="shared" si="3496"/>
        <v>1592</v>
      </c>
      <c r="AMX128" s="27" t="str">
        <f t="shared" si="3497"/>
        <v>1592</v>
      </c>
      <c r="AMY128" s="27" t="str">
        <f t="shared" si="3498"/>
        <v>1592</v>
      </c>
      <c r="AMZ128" s="27" t="str">
        <f t="shared" si="3499"/>
        <v>1585</v>
      </c>
      <c r="ANA128" s="27" t="str">
        <f t="shared" si="3500"/>
        <v>1585</v>
      </c>
      <c r="ANB128" s="27" t="str">
        <f t="shared" si="3501"/>
        <v>1585</v>
      </c>
      <c r="ANC128" s="27" t="str">
        <f t="shared" si="3502"/>
        <v>1567</v>
      </c>
      <c r="AND128" s="27" t="str">
        <f t="shared" si="3503"/>
        <v>1567</v>
      </c>
      <c r="ANE128" s="27" t="str">
        <f t="shared" si="3504"/>
        <v>1567</v>
      </c>
      <c r="ANF128" s="27" t="str">
        <f t="shared" si="3505"/>
        <v>1567</v>
      </c>
      <c r="ANG128" s="27" t="str">
        <f t="shared" si="3506"/>
        <v>1567</v>
      </c>
      <c r="ANH128" s="27" t="str">
        <f t="shared" si="3507"/>
        <v>1567</v>
      </c>
      <c r="ANI128" s="27" t="str">
        <f t="shared" si="3508"/>
        <v>1559</v>
      </c>
      <c r="ANJ128" s="27" t="str">
        <f t="shared" si="3509"/>
        <v>1559</v>
      </c>
      <c r="ANK128" s="27" t="str">
        <f t="shared" si="3510"/>
        <v>1559</v>
      </c>
      <c r="ANL128" s="27" t="str">
        <f t="shared" si="3511"/>
        <v>1570</v>
      </c>
      <c r="ANM128" s="27" t="str">
        <f t="shared" si="3512"/>
        <v>1570</v>
      </c>
      <c r="ANN128" s="27" t="str">
        <f t="shared" si="3513"/>
        <v>1570</v>
      </c>
      <c r="ANO128" s="27" t="str">
        <f t="shared" si="3514"/>
        <v>1558</v>
      </c>
      <c r="ANP128" s="27" t="str">
        <f t="shared" si="3515"/>
        <v>1558</v>
      </c>
      <c r="ANQ128" s="27" t="str">
        <f t="shared" si="3516"/>
        <v>1558</v>
      </c>
      <c r="ANR128" s="27" t="str">
        <f t="shared" si="3517"/>
        <v>1557</v>
      </c>
      <c r="ANS128" s="27" t="str">
        <f t="shared" si="3518"/>
        <v>1557</v>
      </c>
      <c r="ANT128" s="27" t="str">
        <f t="shared" si="3519"/>
        <v>1557</v>
      </c>
      <c r="ANU128" s="27" t="str">
        <f t="shared" si="3520"/>
        <v>1553</v>
      </c>
      <c r="ANV128" s="27" t="str">
        <f t="shared" si="3521"/>
        <v>1553</v>
      </c>
      <c r="ANW128" s="27" t="str">
        <f t="shared" si="3522"/>
        <v>1553</v>
      </c>
      <c r="ANX128" s="27" t="str">
        <f t="shared" si="3523"/>
        <v>1546</v>
      </c>
      <c r="ANY128" s="27" t="str">
        <f t="shared" si="3524"/>
        <v>1546</v>
      </c>
      <c r="ANZ128" s="27" t="str">
        <f t="shared" si="3525"/>
        <v>1546</v>
      </c>
      <c r="AOA128" s="27" t="str">
        <f t="shared" si="3526"/>
        <v>1546</v>
      </c>
      <c r="AOB128" s="27" t="str">
        <f t="shared" si="3527"/>
        <v>1546</v>
      </c>
      <c r="AOC128" s="27" t="str">
        <f t="shared" si="3528"/>
        <v>1546</v>
      </c>
      <c r="AOD128" s="27" t="str">
        <f t="shared" si="3529"/>
        <v>1546</v>
      </c>
      <c r="AOE128" s="27" t="str">
        <f t="shared" si="3530"/>
        <v>1546</v>
      </c>
      <c r="AOF128" s="27" t="str">
        <f t="shared" si="3531"/>
        <v>1546</v>
      </c>
      <c r="AOG128" s="27" t="str">
        <f t="shared" si="3532"/>
        <v>1546</v>
      </c>
      <c r="AOH128" s="27" t="str">
        <f t="shared" si="3533"/>
        <v>1546</v>
      </c>
      <c r="AOI128" s="27" t="str">
        <f t="shared" si="3534"/>
        <v>1546</v>
      </c>
      <c r="AOJ128" s="27" t="str">
        <f t="shared" si="3535"/>
        <v>1546</v>
      </c>
      <c r="AOK128" s="27" t="str">
        <f t="shared" si="3536"/>
        <v>1546</v>
      </c>
      <c r="AOL128" s="27" t="str">
        <f t="shared" si="3537"/>
        <v>1546</v>
      </c>
      <c r="AOM128" s="27" t="str">
        <f t="shared" si="3538"/>
        <v>1546</v>
      </c>
      <c r="AON128" s="27" t="str">
        <f t="shared" si="3539"/>
        <v>1546</v>
      </c>
      <c r="AOO128" s="27" t="str">
        <f t="shared" si="3540"/>
        <v>1546</v>
      </c>
      <c r="AOP128" s="27" t="str">
        <f t="shared" si="3541"/>
        <v>1546</v>
      </c>
      <c r="AOQ128" s="27" t="str">
        <f t="shared" si="3542"/>
        <v>1546</v>
      </c>
      <c r="AOR128" s="27" t="str">
        <f t="shared" si="3543"/>
        <v>1546</v>
      </c>
      <c r="AOS128" s="27" t="str">
        <f t="shared" si="3544"/>
        <v>1546</v>
      </c>
      <c r="AOT128" s="27" t="str">
        <f t="shared" si="3545"/>
        <v>1546</v>
      </c>
      <c r="AOU128" s="27" t="str">
        <f t="shared" si="3546"/>
        <v>1546</v>
      </c>
      <c r="AOV128" s="27" t="str">
        <f t="shared" si="3547"/>
        <v>1546</v>
      </c>
      <c r="AOW128" s="27" t="str">
        <f t="shared" si="3548"/>
        <v>1546</v>
      </c>
      <c r="AOX128" s="27" t="str">
        <f t="shared" si="3549"/>
        <v>1546</v>
      </c>
      <c r="AOY128" s="27" t="str">
        <f t="shared" si="3550"/>
        <v>1546</v>
      </c>
      <c r="AOZ128" s="27" t="str">
        <f t="shared" si="3551"/>
        <v>1546</v>
      </c>
      <c r="APA128" s="27" t="str">
        <f t="shared" si="3552"/>
        <v>1546</v>
      </c>
      <c r="APB128" s="27" t="str">
        <f t="shared" si="3553"/>
        <v>1546</v>
      </c>
      <c r="APC128" s="27" t="str">
        <f t="shared" si="3554"/>
        <v>1546</v>
      </c>
      <c r="APD128" s="27" t="str">
        <f t="shared" si="3555"/>
        <v>1546</v>
      </c>
      <c r="APE128" s="27" t="str">
        <f t="shared" si="3556"/>
        <v>1546</v>
      </c>
      <c r="APF128" s="27" t="str">
        <f t="shared" si="3557"/>
        <v>1546</v>
      </c>
      <c r="APG128" s="27" t="str">
        <f t="shared" si="3558"/>
        <v>1546</v>
      </c>
      <c r="APH128" s="27" t="str">
        <f t="shared" si="3559"/>
        <v>1546</v>
      </c>
      <c r="API128" s="27" t="str">
        <f t="shared" si="3560"/>
        <v>1546</v>
      </c>
      <c r="APJ128" s="27" t="str">
        <f t="shared" si="3561"/>
        <v>1546</v>
      </c>
      <c r="APK128" s="27" t="str">
        <f t="shared" si="3562"/>
        <v>1546</v>
      </c>
      <c r="APL128" s="27" t="str">
        <f t="shared" si="3563"/>
        <v>1546</v>
      </c>
      <c r="APM128" s="27" t="str">
        <f t="shared" si="3564"/>
        <v>1546</v>
      </c>
      <c r="APN128" s="27" t="str">
        <f t="shared" si="3565"/>
        <v>1546</v>
      </c>
      <c r="APO128" s="27" t="str">
        <f t="shared" si="3566"/>
        <v>1546</v>
      </c>
      <c r="APP128" s="27" t="str">
        <f t="shared" si="3567"/>
        <v>1546</v>
      </c>
      <c r="APQ128" s="27" t="str">
        <f t="shared" si="3568"/>
        <v>1546</v>
      </c>
      <c r="APR128" s="27" t="str">
        <f t="shared" si="3569"/>
        <v>1546</v>
      </c>
    </row>
    <row r="129" spans="1:1022 1025:1110" x14ac:dyDescent="0.35">
      <c r="A129" s="27">
        <v>101</v>
      </c>
      <c r="B129" s="89" t="s">
        <v>52</v>
      </c>
      <c r="C129" s="91">
        <f>VLOOKUP(A129, Rankings!$A$2:$AN$129, 40, FALSE)</f>
        <v>127</v>
      </c>
      <c r="D129" s="19" t="s">
        <v>392</v>
      </c>
      <c r="I129" s="29">
        <f t="shared" si="2678"/>
        <v>12.5</v>
      </c>
      <c r="L129" s="27" t="s">
        <v>2290</v>
      </c>
      <c r="M129" s="27" t="s">
        <v>2451</v>
      </c>
      <c r="N129" s="27" t="s">
        <v>2724</v>
      </c>
      <c r="O129" s="27" t="s">
        <v>24</v>
      </c>
      <c r="P129" s="27" t="s">
        <v>3112</v>
      </c>
      <c r="Q129" s="27" t="s">
        <v>3248</v>
      </c>
      <c r="R129" s="27" t="s">
        <v>24</v>
      </c>
      <c r="S129" s="27" t="s">
        <v>24</v>
      </c>
      <c r="T129" s="27" t="s">
        <v>24</v>
      </c>
      <c r="U129" s="27" t="s">
        <v>24</v>
      </c>
      <c r="V129" s="27" t="s">
        <v>24</v>
      </c>
      <c r="W129" s="27" t="s">
        <v>4065</v>
      </c>
      <c r="X129" s="27" t="s">
        <v>24</v>
      </c>
      <c r="Y129" s="27" t="s">
        <v>24</v>
      </c>
      <c r="Z129" s="27" t="s">
        <v>4441</v>
      </c>
      <c r="AA129" s="27" t="s">
        <v>24</v>
      </c>
      <c r="AB129" s="27" t="s">
        <v>24</v>
      </c>
      <c r="AC129" s="27" t="s">
        <v>24</v>
      </c>
      <c r="AD129" s="27" t="s">
        <v>24</v>
      </c>
      <c r="AE129" s="27" t="s">
        <v>24</v>
      </c>
      <c r="AF129" s="27" t="s">
        <v>5010</v>
      </c>
      <c r="AG129" s="27" t="s">
        <v>24</v>
      </c>
      <c r="AH129" s="27" t="s">
        <v>24</v>
      </c>
      <c r="AI129" s="27" t="s">
        <v>5381</v>
      </c>
      <c r="AJ129" s="27" t="s">
        <v>24</v>
      </c>
      <c r="AK129" s="27" t="s">
        <v>24</v>
      </c>
      <c r="AL129" s="27" t="s">
        <v>5620</v>
      </c>
      <c r="AM129" s="27" t="s">
        <v>24</v>
      </c>
      <c r="AN129" s="27" t="s">
        <v>24</v>
      </c>
      <c r="AO129" s="27" t="s">
        <v>5997</v>
      </c>
      <c r="AP129" s="27" t="s">
        <v>24</v>
      </c>
      <c r="AQ129" s="27" t="s">
        <v>24</v>
      </c>
      <c r="AR129" s="27" t="s">
        <v>6282</v>
      </c>
      <c r="AS129" s="27" t="s">
        <v>24</v>
      </c>
      <c r="AT129" s="27" t="s">
        <v>24</v>
      </c>
      <c r="AU129" s="27" t="s">
        <v>6588</v>
      </c>
      <c r="AV129" s="27" t="s">
        <v>24</v>
      </c>
      <c r="AW129" s="27" t="s">
        <v>24</v>
      </c>
      <c r="AX129" s="27" t="s">
        <v>24</v>
      </c>
      <c r="AY129" s="27" t="s">
        <v>24</v>
      </c>
      <c r="AZ129" s="27" t="s">
        <v>24</v>
      </c>
      <c r="BA129" s="27" t="s">
        <v>24</v>
      </c>
      <c r="BB129" s="27" t="s">
        <v>24</v>
      </c>
      <c r="BC129" s="27" t="s">
        <v>24</v>
      </c>
      <c r="BD129" s="27" t="s">
        <v>24</v>
      </c>
      <c r="BE129" s="27" t="s">
        <v>24</v>
      </c>
      <c r="BF129" s="27" t="s">
        <v>24</v>
      </c>
      <c r="BG129" s="27" t="s">
        <v>24</v>
      </c>
      <c r="BH129" s="27" t="s">
        <v>24</v>
      </c>
      <c r="BI129" s="27" t="s">
        <v>24</v>
      </c>
      <c r="BJ129" s="27" t="s">
        <v>24</v>
      </c>
      <c r="BK129" s="27" t="s">
        <v>24</v>
      </c>
      <c r="BL129" s="27" t="s">
        <v>24</v>
      </c>
      <c r="BM129" s="27" t="s">
        <v>24</v>
      </c>
      <c r="BN129" s="27" t="s">
        <v>24</v>
      </c>
      <c r="BO129" s="27" t="s">
        <v>24</v>
      </c>
      <c r="BP129" s="27" t="s">
        <v>24</v>
      </c>
      <c r="BQ129" s="27" t="s">
        <v>24</v>
      </c>
      <c r="BR129" s="27" t="s">
        <v>24</v>
      </c>
      <c r="BS129" s="27" t="s">
        <v>24</v>
      </c>
      <c r="BT129" s="27" t="s">
        <v>24</v>
      </c>
      <c r="BU129" s="27" t="s">
        <v>24</v>
      </c>
      <c r="BV129" s="27" t="s">
        <v>24</v>
      </c>
      <c r="BW129" s="27" t="s">
        <v>24</v>
      </c>
      <c r="BX129" s="27" t="s">
        <v>24</v>
      </c>
      <c r="BY129" s="27" t="s">
        <v>24</v>
      </c>
      <c r="BZ129" s="27" t="s">
        <v>24</v>
      </c>
      <c r="CA129" s="27" t="s">
        <v>24</v>
      </c>
      <c r="CB129" s="27" t="s">
        <v>24</v>
      </c>
      <c r="CC129" s="27" t="s">
        <v>24</v>
      </c>
      <c r="CD129" s="27" t="s">
        <v>24</v>
      </c>
      <c r="CE129" s="27" t="s">
        <v>24</v>
      </c>
      <c r="CF129" s="27" t="s">
        <v>24</v>
      </c>
      <c r="CG129" s="27" t="s">
        <v>24</v>
      </c>
      <c r="CH129" s="27" t="s">
        <v>24</v>
      </c>
      <c r="CI129" s="27" t="s">
        <v>24</v>
      </c>
      <c r="CJ129" s="27" t="s">
        <v>24</v>
      </c>
      <c r="CK129" s="27" t="s">
        <v>24</v>
      </c>
      <c r="CL129" s="27" t="s">
        <v>24</v>
      </c>
      <c r="CM129" s="27" t="s">
        <v>24</v>
      </c>
      <c r="CN129" s="27" t="s">
        <v>24</v>
      </c>
      <c r="CO129" s="27" t="s">
        <v>24</v>
      </c>
      <c r="CQ129" s="28">
        <f t="shared" si="2679"/>
        <v>0</v>
      </c>
      <c r="CR129" s="28">
        <f t="shared" si="2680"/>
        <v>5</v>
      </c>
      <c r="CS129" s="28">
        <f t="shared" si="2681"/>
        <v>0</v>
      </c>
      <c r="CT129" s="28">
        <f t="shared" si="2682"/>
        <v>7</v>
      </c>
      <c r="CU129" s="28">
        <f t="shared" si="2683"/>
        <v>0</v>
      </c>
      <c r="CV129" s="28">
        <f t="shared" si="2684"/>
        <v>4</v>
      </c>
      <c r="CW129" s="28">
        <f t="shared" si="2685"/>
        <v>0</v>
      </c>
      <c r="CX129" s="28">
        <f t="shared" si="2686"/>
        <v>5</v>
      </c>
      <c r="CY129" s="28">
        <f t="shared" si="2687"/>
        <v>0</v>
      </c>
      <c r="CZ129" s="28">
        <f t="shared" si="2688"/>
        <v>0</v>
      </c>
      <c r="DA129" s="28">
        <f t="shared" si="2689"/>
        <v>0</v>
      </c>
      <c r="DB129" s="28">
        <f t="shared" si="2690"/>
        <v>0</v>
      </c>
      <c r="DC129" s="28">
        <f t="shared" si="2691"/>
        <v>0</v>
      </c>
      <c r="DD129" s="28">
        <f t="shared" si="2692"/>
        <v>0</v>
      </c>
      <c r="DE129" s="28">
        <f t="shared" si="2693"/>
        <v>0</v>
      </c>
      <c r="DF129" s="28">
        <f t="shared" si="2694"/>
        <v>1</v>
      </c>
      <c r="DG129" s="28">
        <f t="shared" si="2695"/>
        <v>0</v>
      </c>
      <c r="DH129" s="28">
        <f t="shared" si="2696"/>
        <v>0</v>
      </c>
      <c r="DI129" s="28">
        <f t="shared" si="2697"/>
        <v>0</v>
      </c>
      <c r="DJ129" s="28">
        <f t="shared" si="2698"/>
        <v>0</v>
      </c>
      <c r="DK129" s="28">
        <f t="shared" si="2699"/>
        <v>0</v>
      </c>
      <c r="DL129" s="28">
        <f t="shared" si="2700"/>
        <v>0</v>
      </c>
      <c r="DM129" s="28">
        <f t="shared" si="2701"/>
        <v>0</v>
      </c>
      <c r="DN129" s="28">
        <f t="shared" si="2702"/>
        <v>0</v>
      </c>
      <c r="DO129" s="28">
        <f t="shared" si="2703"/>
        <v>0</v>
      </c>
      <c r="DP129" s="28">
        <f t="shared" si="2704"/>
        <v>1</v>
      </c>
      <c r="DR129">
        <f t="shared" si="2705"/>
        <v>4</v>
      </c>
      <c r="DS129">
        <f t="shared" si="2706"/>
        <v>2</v>
      </c>
      <c r="DT129">
        <f t="shared" si="2707"/>
        <v>4</v>
      </c>
      <c r="DU129">
        <f t="shared" si="2708"/>
        <v>0</v>
      </c>
      <c r="DV129">
        <f t="shared" si="2709"/>
        <v>12</v>
      </c>
      <c r="DW129">
        <f t="shared" si="2710"/>
        <v>4</v>
      </c>
      <c r="DX129">
        <f t="shared" si="2711"/>
        <v>0</v>
      </c>
      <c r="DY129">
        <f t="shared" si="2712"/>
        <v>0</v>
      </c>
      <c r="DZ129">
        <f t="shared" si="2713"/>
        <v>0</v>
      </c>
      <c r="EA129">
        <f t="shared" si="2714"/>
        <v>0</v>
      </c>
      <c r="EB129">
        <f t="shared" si="2715"/>
        <v>0</v>
      </c>
      <c r="EC129">
        <f t="shared" si="2716"/>
        <v>4</v>
      </c>
      <c r="ED129">
        <f t="shared" si="2717"/>
        <v>0</v>
      </c>
      <c r="EE129">
        <f t="shared" si="2718"/>
        <v>0</v>
      </c>
      <c r="EF129">
        <f t="shared" si="2719"/>
        <v>2</v>
      </c>
      <c r="EG129">
        <f t="shared" si="2720"/>
        <v>0</v>
      </c>
      <c r="EH129">
        <f t="shared" si="2721"/>
        <v>0</v>
      </c>
      <c r="EI129">
        <f t="shared" si="2722"/>
        <v>0</v>
      </c>
      <c r="EJ129">
        <f t="shared" si="2723"/>
        <v>0</v>
      </c>
      <c r="EK129">
        <f t="shared" si="2724"/>
        <v>0</v>
      </c>
      <c r="EL129">
        <f t="shared" si="2725"/>
        <v>2</v>
      </c>
      <c r="EM129">
        <f t="shared" si="2726"/>
        <v>0</v>
      </c>
      <c r="EN129">
        <f t="shared" si="2727"/>
        <v>0</v>
      </c>
      <c r="EO129">
        <f t="shared" si="2728"/>
        <v>4</v>
      </c>
      <c r="EP129">
        <f t="shared" si="2729"/>
        <v>0</v>
      </c>
      <c r="EQ129">
        <f t="shared" si="2730"/>
        <v>0</v>
      </c>
      <c r="ER129">
        <f t="shared" si="2731"/>
        <v>2</v>
      </c>
      <c r="ES129">
        <f t="shared" si="2732"/>
        <v>0</v>
      </c>
      <c r="ET129">
        <f t="shared" si="2733"/>
        <v>0</v>
      </c>
      <c r="EU129">
        <f t="shared" si="2734"/>
        <v>2</v>
      </c>
      <c r="EV129">
        <f t="shared" si="2735"/>
        <v>0</v>
      </c>
      <c r="EW129">
        <f t="shared" si="2736"/>
        <v>0</v>
      </c>
      <c r="EX129">
        <f t="shared" si="2737"/>
        <v>4</v>
      </c>
      <c r="EY129">
        <f t="shared" si="2738"/>
        <v>0</v>
      </c>
      <c r="EZ129">
        <f t="shared" si="2739"/>
        <v>0</v>
      </c>
      <c r="FA129">
        <f t="shared" si="2740"/>
        <v>4</v>
      </c>
      <c r="FB129">
        <f t="shared" si="2741"/>
        <v>0</v>
      </c>
      <c r="FC129">
        <f t="shared" si="2742"/>
        <v>0</v>
      </c>
      <c r="FD129">
        <f t="shared" si="2743"/>
        <v>0</v>
      </c>
      <c r="FE129">
        <f t="shared" si="2744"/>
        <v>0</v>
      </c>
      <c r="FF129">
        <f t="shared" si="2745"/>
        <v>0</v>
      </c>
      <c r="FG129">
        <f t="shared" si="2746"/>
        <v>0</v>
      </c>
      <c r="FH129">
        <f t="shared" si="2747"/>
        <v>0</v>
      </c>
      <c r="FI129">
        <f t="shared" si="2748"/>
        <v>0</v>
      </c>
      <c r="FJ129">
        <f t="shared" si="2749"/>
        <v>0</v>
      </c>
      <c r="FK129">
        <f t="shared" si="2750"/>
        <v>0</v>
      </c>
      <c r="FL129">
        <f t="shared" si="2751"/>
        <v>0</v>
      </c>
      <c r="FM129">
        <f t="shared" si="2752"/>
        <v>0</v>
      </c>
      <c r="FN129">
        <f t="shared" si="2753"/>
        <v>0</v>
      </c>
      <c r="FO129">
        <f t="shared" si="2754"/>
        <v>0</v>
      </c>
      <c r="FP129">
        <f t="shared" si="2755"/>
        <v>0</v>
      </c>
      <c r="FQ129">
        <f t="shared" si="2756"/>
        <v>0</v>
      </c>
      <c r="FR129">
        <f t="shared" si="2757"/>
        <v>0</v>
      </c>
      <c r="FS129">
        <f t="shared" si="2758"/>
        <v>0</v>
      </c>
      <c r="FT129">
        <f t="shared" si="2759"/>
        <v>0</v>
      </c>
      <c r="FU129">
        <f t="shared" si="2760"/>
        <v>0</v>
      </c>
      <c r="FV129">
        <f t="shared" si="2761"/>
        <v>0</v>
      </c>
      <c r="FW129">
        <f t="shared" si="2762"/>
        <v>0</v>
      </c>
      <c r="FX129">
        <f t="shared" si="2763"/>
        <v>0</v>
      </c>
      <c r="FY129">
        <f t="shared" si="2764"/>
        <v>0</v>
      </c>
      <c r="FZ129">
        <f t="shared" si="2765"/>
        <v>0</v>
      </c>
      <c r="GA129">
        <f t="shared" si="2766"/>
        <v>0</v>
      </c>
      <c r="GB129">
        <f t="shared" si="2767"/>
        <v>0</v>
      </c>
      <c r="GC129">
        <f t="shared" si="2768"/>
        <v>0</v>
      </c>
      <c r="GD129">
        <f t="shared" si="2769"/>
        <v>0</v>
      </c>
      <c r="GE129">
        <f t="shared" si="2770"/>
        <v>0</v>
      </c>
      <c r="GF129">
        <f t="shared" si="2771"/>
        <v>0</v>
      </c>
      <c r="GG129">
        <f t="shared" si="2772"/>
        <v>0</v>
      </c>
      <c r="GH129">
        <f t="shared" si="2773"/>
        <v>0</v>
      </c>
      <c r="GI129">
        <f t="shared" si="2774"/>
        <v>0</v>
      </c>
      <c r="GJ129">
        <f t="shared" si="2775"/>
        <v>0</v>
      </c>
      <c r="GK129">
        <f t="shared" si="2776"/>
        <v>0</v>
      </c>
      <c r="GL129">
        <f t="shared" si="2777"/>
        <v>0</v>
      </c>
      <c r="GM129">
        <f t="shared" si="2778"/>
        <v>0</v>
      </c>
      <c r="GN129">
        <f t="shared" si="2779"/>
        <v>0</v>
      </c>
      <c r="GO129">
        <f t="shared" si="2780"/>
        <v>0</v>
      </c>
      <c r="GP129">
        <f t="shared" si="2781"/>
        <v>0</v>
      </c>
      <c r="GQ129">
        <f t="shared" si="2782"/>
        <v>0</v>
      </c>
      <c r="GR129">
        <f t="shared" si="2783"/>
        <v>0</v>
      </c>
      <c r="GS129">
        <f t="shared" si="2784"/>
        <v>0</v>
      </c>
      <c r="GT129">
        <f t="shared" si="2785"/>
        <v>0</v>
      </c>
      <c r="GU129">
        <f t="shared" si="2786"/>
        <v>0</v>
      </c>
      <c r="GW129" s="28">
        <f t="shared" si="2787"/>
        <v>6.431107188171338</v>
      </c>
      <c r="GX129" s="28">
        <f t="shared" si="2788"/>
        <v>0</v>
      </c>
      <c r="GY129" s="28">
        <f t="shared" si="2789"/>
        <v>0.55834743493300543</v>
      </c>
      <c r="GZ129" s="28">
        <f t="shared" si="2790"/>
        <v>0</v>
      </c>
      <c r="HA129" s="28">
        <f t="shared" si="2791"/>
        <v>0</v>
      </c>
      <c r="HB129" s="28">
        <f t="shared" si="2792"/>
        <v>6.7102809056378403</v>
      </c>
      <c r="HC129" s="28">
        <f t="shared" si="2793"/>
        <v>0.58355053037635429</v>
      </c>
      <c r="HE129">
        <f>IFERROR(VLOOKUP(_xlfn.NUMBERVALUE(MID(L129, SEARCH("!", L129)+1, SEARCH("+", L129)-SEARCH("!", L129)-1)), Rankings!$A$2:$BK$129, 63, FALSE),0)</f>
        <v>0.38885721546978058</v>
      </c>
      <c r="HF129">
        <f>IFERROR(VLOOKUP(_xlfn.NUMBERVALUE(MID(M129, SEARCH("!", M129)+1, SEARCH("+", M129)-SEARCH("!", M129)-1)), Rankings!$A$2:$BK$129, 63, FALSE),0)</f>
        <v>0.38408974874687429</v>
      </c>
      <c r="HG129">
        <f>IFERROR(VLOOKUP(_xlfn.NUMBERVALUE(MID(N129, SEARCH("!", N129)+1, SEARCH("+", N129)-SEARCH("!", N129)-1)), Rankings!$A$2:$BK$129, 63, FALSE),0)</f>
        <v>0.86828752036026902</v>
      </c>
      <c r="HH129">
        <f>IFERROR(VLOOKUP(_xlfn.NUMBERVALUE(MID(O129, SEARCH("!", O129)+1, SEARCH("+", O129)-SEARCH("!", O129)-1)), Rankings!$A$2:$BK$129, 63, FALSE),0)</f>
        <v>0</v>
      </c>
      <c r="HI129">
        <f>IFERROR(VLOOKUP(_xlfn.NUMBERVALUE(MID(P129, SEARCH("!", P129)+1, SEARCH("+", P129)-SEARCH("!", P129)-1)), Rankings!$A$2:$BK$129, 63, FALSE),0)</f>
        <v>0.55834743493300543</v>
      </c>
      <c r="HJ129">
        <f>IFERROR(VLOOKUP(_xlfn.NUMBERVALUE(MID(Q129, SEARCH("!", Q129)+1, SEARCH("+", Q129)-SEARCH("!", Q129)-1)), Rankings!$A$2:$BK$129, 63, FALSE),0)</f>
        <v>0.49746150550076101</v>
      </c>
      <c r="HK129">
        <f>IFERROR(VLOOKUP(_xlfn.NUMBERVALUE(MID(R129, SEARCH("!", R129)+1, SEARCH("+", R129)-SEARCH("!", R129)-1)), Rankings!$A$2:$BK$129, 63, FALSE),0)</f>
        <v>0</v>
      </c>
      <c r="HL129">
        <f>IFERROR(VLOOKUP(_xlfn.NUMBERVALUE(MID(S129, SEARCH("!", S129)+1, SEARCH("+", S129)-SEARCH("!", S129)-1)), Rankings!$A$2:$BK$129, 63, FALSE),0)</f>
        <v>0</v>
      </c>
      <c r="HM129">
        <f>IFERROR(VLOOKUP(_xlfn.NUMBERVALUE(MID(T129, SEARCH("!", T129)+1, SEARCH("+", T129)-SEARCH("!", T129)-1)), Rankings!$A$2:$BK$129, 63, FALSE),0)</f>
        <v>0</v>
      </c>
      <c r="HN129">
        <f>IFERROR(VLOOKUP(_xlfn.NUMBERVALUE(MID(U129, SEARCH("!", U129)+1, SEARCH("+", U129)-SEARCH("!", U129)-1)), Rankings!$A$2:$BK$129, 63, FALSE),0)</f>
        <v>0</v>
      </c>
      <c r="HO129">
        <f>IFERROR(VLOOKUP(_xlfn.NUMBERVALUE(MID(V129, SEARCH("!", V129)+1, SEARCH("+", V129)-SEARCH("!", V129)-1)), Rankings!$A$2:$BK$129, 63, FALSE),0)</f>
        <v>0</v>
      </c>
      <c r="HP129">
        <f>IFERROR(VLOOKUP(_xlfn.NUMBERVALUE(MID(W129, SEARCH("!", W129)+1, SEARCH("+", W129)-SEARCH("!", W129)-1)), Rankings!$A$2:$BK$129, 63, FALSE),0)</f>
        <v>0.82730725178749975</v>
      </c>
      <c r="HQ129">
        <f>IFERROR(VLOOKUP(_xlfn.NUMBERVALUE(MID(X129, SEARCH("!", X129)+1, SEARCH("+", X129)-SEARCH("!", X129)-1)), Rankings!$A$2:$BK$129, 63, FALSE),0)</f>
        <v>0</v>
      </c>
      <c r="HR129">
        <f>IFERROR(VLOOKUP(_xlfn.NUMBERVALUE(MID(Y129, SEARCH("!", Y129)+1, SEARCH("+", Y129)-SEARCH("!", Y129)-1)), Rankings!$A$2:$BK$129, 63, FALSE),0)</f>
        <v>0</v>
      </c>
      <c r="HS129">
        <f>IFERROR(VLOOKUP(_xlfn.NUMBERVALUE(MID(Z129, SEARCH("!", Z129)+1, SEARCH("+", Z129)-SEARCH("!", Z129)-1)), Rankings!$A$2:$BK$129, 63, FALSE),0)</f>
        <v>0.45031307536905057</v>
      </c>
      <c r="HT129">
        <f>IFERROR(VLOOKUP(_xlfn.NUMBERVALUE(MID(AA129, SEARCH("!", AA129)+1, SEARCH("+", AA129)-SEARCH("!", AA129)-1)), Rankings!$A$2:$BK$129, 63, FALSE),0)</f>
        <v>0</v>
      </c>
      <c r="HU129">
        <f>IFERROR(VLOOKUP(_xlfn.NUMBERVALUE(MID(AB129, SEARCH("!", AB129)+1, SEARCH("+", AB129)-SEARCH("!", AB129)-1)), Rankings!$A$2:$BK$129, 63, FALSE),0)</f>
        <v>0</v>
      </c>
      <c r="HV129">
        <f>IFERROR(VLOOKUP(_xlfn.NUMBERVALUE(MID(AC129, SEARCH("!", AC129)+1, SEARCH("+", AC129)-SEARCH("!", AC129)-1)), Rankings!$A$2:$BK$129, 63, FALSE),0)</f>
        <v>0</v>
      </c>
      <c r="HW129">
        <f>IFERROR(VLOOKUP(_xlfn.NUMBERVALUE(MID(AD129, SEARCH("!", AD129)+1, SEARCH("+", AD129)-SEARCH("!", AD129)-1)), Rankings!$A$2:$BK$129, 63, FALSE),0)</f>
        <v>0</v>
      </c>
      <c r="HX129">
        <f>IFERROR(VLOOKUP(_xlfn.NUMBERVALUE(MID(AE129, SEARCH("!", AE129)+1, SEARCH("+", AE129)-SEARCH("!", AE129)-1)), Rankings!$A$2:$BK$129, 63, FALSE),0)</f>
        <v>0</v>
      </c>
      <c r="HY129">
        <f>IFERROR(VLOOKUP(_xlfn.NUMBERVALUE(MID(AF129, SEARCH("!", AF129)+1, SEARCH("+", AF129)-SEARCH("!", AF129)-1)), Rankings!$A$2:$BK$129, 63, FALSE),0)</f>
        <v>0.53458100916090412</v>
      </c>
      <c r="HZ129">
        <f>IFERROR(VLOOKUP(_xlfn.NUMBERVALUE(MID(AG129, SEARCH("!", AG129)+1, SEARCH("+", AG129)-SEARCH("!", AG129)-1)), Rankings!$A$2:$BK$129, 63, FALSE),0)</f>
        <v>0</v>
      </c>
      <c r="IA129">
        <f>IFERROR(VLOOKUP(_xlfn.NUMBERVALUE(MID(AH129, SEARCH("!", AH129)+1, SEARCH("+", AH129)-SEARCH("!", AH129)-1)), Rankings!$A$2:$BK$129, 63, FALSE),0)</f>
        <v>0</v>
      </c>
      <c r="IB129">
        <f>IFERROR(VLOOKUP(_xlfn.NUMBERVALUE(MID(AI129, SEARCH("!", AI129)+1, SEARCH("+", AI129)-SEARCH("!", AI129)-1)), Rankings!$A$2:$BK$129, 63, FALSE),0)</f>
        <v>0.14710990012248429</v>
      </c>
      <c r="IC129">
        <f>IFERROR(VLOOKUP(_xlfn.NUMBERVALUE(MID(AJ129, SEARCH("!", AJ129)+1, SEARCH("+", AJ129)-SEARCH("!", AJ129)-1)), Rankings!$A$2:$BK$129, 63, FALSE),0)</f>
        <v>0</v>
      </c>
      <c r="ID129">
        <f>IFERROR(VLOOKUP(_xlfn.NUMBERVALUE(MID(AK129, SEARCH("!", AK129)+1, SEARCH("+", AK129)-SEARCH("!", AK129)-1)), Rankings!$A$2:$BK$129, 63, FALSE),0)</f>
        <v>0</v>
      </c>
      <c r="IE129">
        <f>IFERROR(VLOOKUP(_xlfn.NUMBERVALUE(MID(AL129, SEARCH("!", AL129)+1, SEARCH("+", AL129)-SEARCH("!", AL129)-1)), Rankings!$A$2:$BK$129, 63, FALSE),0)</f>
        <v>0.73712975570398365</v>
      </c>
      <c r="IF129">
        <f>IFERROR(VLOOKUP(_xlfn.NUMBERVALUE(MID(AM129, SEARCH("!", AM129)+1, SEARCH("+", AM129)-SEARCH("!", AM129)-1)), Rankings!$A$2:$BK$129, 63, FALSE),0)</f>
        <v>0</v>
      </c>
      <c r="IG129">
        <f>IFERROR(VLOOKUP(_xlfn.NUMBERVALUE(MID(AN129, SEARCH("!", AN129)+1, SEARCH("+", AN129)-SEARCH("!", AN129)-1)), Rankings!$A$2:$BK$129, 63, FALSE),0)</f>
        <v>0</v>
      </c>
      <c r="IH129">
        <f>IFERROR(VLOOKUP(_xlfn.NUMBERVALUE(MID(AO129, SEARCH("!", AO129)+1, SEARCH("+", AO129)-SEARCH("!", AO129)-1)), Rankings!$A$2:$BK$129, 63, FALSE),0)</f>
        <v>0.42259502862758508</v>
      </c>
      <c r="II129">
        <f>IFERROR(VLOOKUP(_xlfn.NUMBERVALUE(MID(AP129, SEARCH("!", AP129)+1, SEARCH("+", AP129)-SEARCH("!", AP129)-1)), Rankings!$A$2:$BK$129, 63, FALSE),0)</f>
        <v>0</v>
      </c>
      <c r="IJ129">
        <f>IFERROR(VLOOKUP(_xlfn.NUMBERVALUE(MID(AQ129, SEARCH("!", AQ129)+1, SEARCH("+", AQ129)-SEARCH("!", AQ129)-1)), Rankings!$A$2:$BK$129, 63, FALSE),0)</f>
        <v>0</v>
      </c>
      <c r="IK129">
        <f>IFERROR(VLOOKUP(_xlfn.NUMBERVALUE(MID(AR129, SEARCH("!", AR129)+1, SEARCH("+", AR129)-SEARCH("!", AR129)-1)), Rankings!$A$2:$BK$129, 63, FALSE),0)</f>
        <v>0.84947087869920124</v>
      </c>
      <c r="IL129">
        <f>IFERROR(VLOOKUP(_xlfn.NUMBERVALUE(MID(AS129, SEARCH("!", AS129)+1, SEARCH("+", AS129)-SEARCH("!", AS129)-1)), Rankings!$A$2:$BK$129, 63, FALSE),0)</f>
        <v>0</v>
      </c>
      <c r="IM129">
        <f>IFERROR(VLOOKUP(_xlfn.NUMBERVALUE(MID(AT129, SEARCH("!", AT129)+1, SEARCH("+", AT129)-SEARCH("!", AT129)-1)), Rankings!$A$2:$BK$129, 63, FALSE),0)</f>
        <v>0</v>
      </c>
      <c r="IN129">
        <f>IFERROR(VLOOKUP(_xlfn.NUMBERVALUE(MID(AU129, SEARCH("!", AU129)+1, SEARCH("+", AU129)-SEARCH("!", AU129)-1)), Rankings!$A$2:$BK$129, 63, FALSE),0)</f>
        <v>0.3239042986229444</v>
      </c>
      <c r="IO129">
        <f>IFERROR(VLOOKUP(_xlfn.NUMBERVALUE(MID(AV129, SEARCH("!", AV129)+1, SEARCH("+", AV129)-SEARCH("!", AV129)-1)), Rankings!$A$2:$BK$129, 63, FALSE),0)</f>
        <v>0</v>
      </c>
      <c r="IP129">
        <f>IFERROR(VLOOKUP(_xlfn.NUMBERVALUE(MID(AW129, SEARCH("!", AW129)+1, SEARCH("+", AW129)-SEARCH("!", AW129)-1)), Rankings!$A$2:$BK$129, 63, FALSE),0)</f>
        <v>0</v>
      </c>
      <c r="IQ129">
        <f>IFERROR(VLOOKUP(_xlfn.NUMBERVALUE(MID(AX129, SEARCH("!", AX129)+1, SEARCH("+", AX129)-SEARCH("!", AX129)-1)), Rankings!$A$2:$BK$129, 63, FALSE),0)</f>
        <v>0</v>
      </c>
      <c r="IR129">
        <f>IFERROR(VLOOKUP(_xlfn.NUMBERVALUE(MID(AY129, SEARCH("!", AY129)+1, SEARCH("+", AY129)-SEARCH("!", AY129)-1)), Rankings!$A$2:$BK$129, 63, FALSE),0)</f>
        <v>0</v>
      </c>
      <c r="IS129">
        <f>IFERROR(VLOOKUP(_xlfn.NUMBERVALUE(MID(AZ129, SEARCH("!", AZ129)+1, SEARCH("+", AZ129)-SEARCH("!", AZ129)-1)), Rankings!$A$2:$BK$129, 63, FALSE),0)</f>
        <v>0</v>
      </c>
      <c r="IT129">
        <f>IFERROR(VLOOKUP(_xlfn.NUMBERVALUE(MID(BA129, SEARCH("!", BA129)+1, SEARCH("+", BA129)-SEARCH("!", BA129)-1)), Rankings!$A$2:$BK$129, 63, FALSE),0)</f>
        <v>0</v>
      </c>
      <c r="IU129">
        <f>IFERROR(VLOOKUP(_xlfn.NUMBERVALUE(MID(BB129, SEARCH("!", BB129)+1, SEARCH("+", BB129)-SEARCH("!", BB129)-1)), Rankings!$A$2:$BK$129, 63, FALSE),0)</f>
        <v>0</v>
      </c>
      <c r="IV129">
        <f>IFERROR(VLOOKUP(_xlfn.NUMBERVALUE(MID(BC129, SEARCH("!", BC129)+1, SEARCH("+", BC129)-SEARCH("!", BC129)-1)), Rankings!$A$2:$BK$129, 63, FALSE),0)</f>
        <v>0</v>
      </c>
      <c r="IW129">
        <f>IFERROR(VLOOKUP(_xlfn.NUMBERVALUE(MID(BD129, SEARCH("!", BD129)+1, SEARCH("+", BD129)-SEARCH("!", BD129)-1)), Rankings!$A$2:$BK$129, 63, FALSE),0)</f>
        <v>0</v>
      </c>
      <c r="IX129">
        <f>IFERROR(VLOOKUP(_xlfn.NUMBERVALUE(MID(BE129, SEARCH("!", BE129)+1, SEARCH("+", BE129)-SEARCH("!", BE129)-1)), Rankings!$A$2:$BK$129, 63, FALSE),0)</f>
        <v>0</v>
      </c>
      <c r="IY129">
        <f>IFERROR(VLOOKUP(_xlfn.NUMBERVALUE(MID(BF129, SEARCH("!", BF129)+1, SEARCH("+", BF129)-SEARCH("!", BF129)-1)), Rankings!$A$2:$BK$129, 63, FALSE),0)</f>
        <v>0</v>
      </c>
      <c r="IZ129">
        <f>IFERROR(VLOOKUP(_xlfn.NUMBERVALUE(MID(BG129, SEARCH("!", BG129)+1, SEARCH("+", BG129)-SEARCH("!", BG129)-1)), Rankings!$A$2:$BK$129, 63, FALSE),0)</f>
        <v>0</v>
      </c>
      <c r="JA129">
        <f>IFERROR(VLOOKUP(_xlfn.NUMBERVALUE(MID(BH129, SEARCH("!", BH129)+1, SEARCH("+", BH129)-SEARCH("!", BH129)-1)), Rankings!$A$2:$BK$129, 63, FALSE),0)</f>
        <v>0</v>
      </c>
      <c r="JB129">
        <f>IFERROR(VLOOKUP(_xlfn.NUMBERVALUE(MID(BI129, SEARCH("!", BI129)+1, SEARCH("+", BI129)-SEARCH("!", BI129)-1)), Rankings!$A$2:$BK$129, 63, FALSE),0)</f>
        <v>0</v>
      </c>
      <c r="JC129">
        <f>IFERROR(VLOOKUP(_xlfn.NUMBERVALUE(MID(BJ129, SEARCH("!", BJ129)+1, SEARCH("+", BJ129)-SEARCH("!", BJ129)-1)), Rankings!$A$2:$BK$129, 63, FALSE),0)</f>
        <v>0</v>
      </c>
      <c r="JD129">
        <f>IFERROR(VLOOKUP(_xlfn.NUMBERVALUE(MID(BK129, SEARCH("!", BK129)+1, SEARCH("+", BK129)-SEARCH("!", BK129)-1)), Rankings!$A$2:$BK$129, 63, FALSE),0)</f>
        <v>0</v>
      </c>
      <c r="JE129">
        <f>IFERROR(VLOOKUP(_xlfn.NUMBERVALUE(MID(BL129, SEARCH("!", BL129)+1, SEARCH("+", BL129)-SEARCH("!", BL129)-1)), Rankings!$A$2:$BK$129, 63, FALSE),0)</f>
        <v>0</v>
      </c>
      <c r="JF129">
        <f>IFERROR(VLOOKUP(_xlfn.NUMBERVALUE(MID(BM129, SEARCH("!", BM129)+1, SEARCH("+", BM129)-SEARCH("!", BM129)-1)), Rankings!$A$2:$BK$129, 63, FALSE),0)</f>
        <v>0</v>
      </c>
      <c r="JG129">
        <f>IFERROR(VLOOKUP(_xlfn.NUMBERVALUE(MID(BN129, SEARCH("!", BN129)+1, SEARCH("+", BN129)-SEARCH("!", BN129)-1)), Rankings!$A$2:$BK$129, 63, FALSE),0)</f>
        <v>0</v>
      </c>
      <c r="JH129">
        <f>IFERROR(VLOOKUP(_xlfn.NUMBERVALUE(MID(BO129, SEARCH("!", BO129)+1, SEARCH("+", BO129)-SEARCH("!", BO129)-1)), Rankings!$A$2:$BK$129, 63, FALSE),0)</f>
        <v>0</v>
      </c>
      <c r="JI129">
        <f>IFERROR(VLOOKUP(_xlfn.NUMBERVALUE(MID(BP129, SEARCH("!", BP129)+1, SEARCH("+", BP129)-SEARCH("!", BP129)-1)), Rankings!$A$2:$BK$129, 63, FALSE),0)</f>
        <v>0</v>
      </c>
      <c r="JJ129">
        <f>IFERROR(VLOOKUP(_xlfn.NUMBERVALUE(MID(BQ129, SEARCH("!", BQ129)+1, SEARCH("+", BQ129)-SEARCH("!", BQ129)-1)), Rankings!$A$2:$BK$129, 63, FALSE),0)</f>
        <v>0</v>
      </c>
      <c r="JK129">
        <f>IFERROR(VLOOKUP(_xlfn.NUMBERVALUE(MID(BR129, SEARCH("!", BR129)+1, SEARCH("+", BR129)-SEARCH("!", BR129)-1)), Rankings!$A$2:$BK$129, 63, FALSE),0)</f>
        <v>0</v>
      </c>
      <c r="JL129">
        <f>IFERROR(VLOOKUP(_xlfn.NUMBERVALUE(MID(BS129, SEARCH("!", BS129)+1, SEARCH("+", BS129)-SEARCH("!", BS129)-1)), Rankings!$A$2:$BK$129, 63, FALSE),0)</f>
        <v>0</v>
      </c>
      <c r="JM129">
        <f>IFERROR(VLOOKUP(_xlfn.NUMBERVALUE(MID(BT129, SEARCH("!", BT129)+1, SEARCH("+", BT129)-SEARCH("!", BT129)-1)), Rankings!$A$2:$BK$129, 63, FALSE),0)</f>
        <v>0</v>
      </c>
      <c r="JN129">
        <f>IFERROR(VLOOKUP(_xlfn.NUMBERVALUE(MID(BU129, SEARCH("!", BU129)+1, SEARCH("+", BU129)-SEARCH("!", BU129)-1)), Rankings!$A$2:$BK$129, 63, FALSE),0)</f>
        <v>0</v>
      </c>
      <c r="JO129">
        <f>IFERROR(VLOOKUP(_xlfn.NUMBERVALUE(MID(BV129, SEARCH("!", BV129)+1, SEARCH("+", BV129)-SEARCH("!", BV129)-1)), Rankings!$A$2:$BK$129, 63, FALSE),0)</f>
        <v>0</v>
      </c>
      <c r="JP129">
        <f>IFERROR(VLOOKUP(_xlfn.NUMBERVALUE(MID(BW129, SEARCH("!", BW129)+1, SEARCH("+", BW129)-SEARCH("!", BW129)-1)), Rankings!$A$2:$BK$129, 63, FALSE),0)</f>
        <v>0</v>
      </c>
      <c r="JQ129">
        <f>IFERROR(VLOOKUP(_xlfn.NUMBERVALUE(MID(BX129, SEARCH("!", BX129)+1, SEARCH("+", BX129)-SEARCH("!", BX129)-1)), Rankings!$A$2:$BK$129, 63, FALSE),0)</f>
        <v>0</v>
      </c>
      <c r="JR129">
        <f>IFERROR(VLOOKUP(_xlfn.NUMBERVALUE(MID(BY129, SEARCH("!", BY129)+1, SEARCH("+", BY129)-SEARCH("!", BY129)-1)), Rankings!$A$2:$BK$129, 63, FALSE),0)</f>
        <v>0</v>
      </c>
      <c r="JS129">
        <f>IFERROR(VLOOKUP(_xlfn.NUMBERVALUE(MID(BZ129, SEARCH("!", BZ129)+1, SEARCH("+", BZ129)-SEARCH("!", BZ129)-1)), Rankings!$A$2:$BK$129, 63, FALSE),0)</f>
        <v>0</v>
      </c>
      <c r="JT129">
        <f>IFERROR(VLOOKUP(_xlfn.NUMBERVALUE(MID(CA129, SEARCH("!", CA129)+1, SEARCH("+", CA129)-SEARCH("!", CA129)-1)), Rankings!$A$2:$BK$129, 63, FALSE),0)</f>
        <v>0</v>
      </c>
      <c r="JU129">
        <f>IFERROR(VLOOKUP(_xlfn.NUMBERVALUE(MID(CB129, SEARCH("!", CB129)+1, SEARCH("+", CB129)-SEARCH("!", CB129)-1)), Rankings!$A$2:$BK$129, 63, FALSE),0)</f>
        <v>0</v>
      </c>
      <c r="JV129">
        <f>IFERROR(VLOOKUP(_xlfn.NUMBERVALUE(MID(CC129, SEARCH("!", CC129)+1, SEARCH("+", CC129)-SEARCH("!", CC129)-1)), Rankings!$A$2:$BK$129, 63, FALSE),0)</f>
        <v>0</v>
      </c>
      <c r="JW129">
        <f>IFERROR(VLOOKUP(_xlfn.NUMBERVALUE(MID(CD129, SEARCH("!", CD129)+1, SEARCH("+", CD129)-SEARCH("!", CD129)-1)), Rankings!$A$2:$BK$129, 63, FALSE),0)</f>
        <v>0</v>
      </c>
      <c r="JX129">
        <f>IFERROR(VLOOKUP(_xlfn.NUMBERVALUE(MID(CE129, SEARCH("!", CE129)+1, SEARCH("+", CE129)-SEARCH("!", CE129)-1)), Rankings!$A$2:$BK$129, 63, FALSE),0)</f>
        <v>0</v>
      </c>
      <c r="JY129">
        <f>IFERROR(VLOOKUP(_xlfn.NUMBERVALUE(MID(CF129, SEARCH("!", CF129)+1, SEARCH("+", CF129)-SEARCH("!", CF129)-1)), Rankings!$A$2:$BK$129, 63, FALSE),0)</f>
        <v>0</v>
      </c>
      <c r="JZ129">
        <f>IFERROR(VLOOKUP(_xlfn.NUMBERVALUE(MID(CG129, SEARCH("!", CG129)+1, SEARCH("+", CG129)-SEARCH("!", CG129)-1)), Rankings!$A$2:$BK$129, 63, FALSE),0)</f>
        <v>0</v>
      </c>
      <c r="KA129">
        <f>IFERROR(VLOOKUP(_xlfn.NUMBERVALUE(MID(CH129, SEARCH("!", CH129)+1, SEARCH("+", CH129)-SEARCH("!", CH129)-1)), Rankings!$A$2:$BK$129, 63, FALSE),0)</f>
        <v>0</v>
      </c>
      <c r="KB129">
        <f>IFERROR(VLOOKUP(_xlfn.NUMBERVALUE(MID(CI129, SEARCH("!", CI129)+1, SEARCH("+", CI129)-SEARCH("!", CI129)-1)), Rankings!$A$2:$BK$129, 63, FALSE),0)</f>
        <v>0</v>
      </c>
      <c r="KC129">
        <f>IFERROR(VLOOKUP(_xlfn.NUMBERVALUE(MID(CJ129, SEARCH("!", CJ129)+1, SEARCH("+", CJ129)-SEARCH("!", CJ129)-1)), Rankings!$A$2:$BK$129, 63, FALSE),0)</f>
        <v>0</v>
      </c>
      <c r="KD129">
        <f>IFERROR(VLOOKUP(_xlfn.NUMBERVALUE(MID(CK129, SEARCH("!", CK129)+1, SEARCH("+", CK129)-SEARCH("!", CK129)-1)), Rankings!$A$2:$BK$129, 63, FALSE),0)</f>
        <v>0</v>
      </c>
      <c r="KE129">
        <f>IFERROR(VLOOKUP(_xlfn.NUMBERVALUE(MID(CL129, SEARCH("!", CL129)+1, SEARCH("+", CL129)-SEARCH("!", CL129)-1)), Rankings!$A$2:$BK$129, 63, FALSE),0)</f>
        <v>0</v>
      </c>
      <c r="KF129">
        <f>IFERROR(VLOOKUP(_xlfn.NUMBERVALUE(MID(CM129, SEARCH("!", CM129)+1, SEARCH("+", CM129)-SEARCH("!", CM129)-1)), Rankings!$A$2:$BK$129, 63, FALSE),0)</f>
        <v>0</v>
      </c>
      <c r="KG129">
        <f>IFERROR(VLOOKUP(_xlfn.NUMBERVALUE(MID(CN129, SEARCH("!", CN129)+1, SEARCH("+", CN129)-SEARCH("!", CN129)-1)), Rankings!$A$2:$BK$129, 63, FALSE),0)</f>
        <v>0</v>
      </c>
      <c r="KH129">
        <f>IFERROR(VLOOKUP(_xlfn.NUMBERVALUE(MID(CO129, SEARCH("!", CO129)+1, SEARCH("+", CO129)-SEARCH("!", CO129)-1)), Rankings!$A$2:$BK$129, 63, FALSE),0)</f>
        <v>0</v>
      </c>
      <c r="KJ129" s="28">
        <f t="shared" si="2794"/>
        <v>171</v>
      </c>
      <c r="KK129" s="28">
        <f t="shared" si="2795"/>
        <v>0</v>
      </c>
      <c r="KL129" s="28">
        <f t="shared" si="2796"/>
        <v>19</v>
      </c>
      <c r="KM129" s="28">
        <f t="shared" si="2797"/>
        <v>0</v>
      </c>
      <c r="KN129" s="28">
        <f t="shared" si="2798"/>
        <v>0</v>
      </c>
      <c r="KO129" s="28">
        <f t="shared" si="2799"/>
        <v>128</v>
      </c>
      <c r="KP129" s="28">
        <f t="shared" si="2800"/>
        <v>180.5</v>
      </c>
      <c r="KQ129" s="28">
        <f t="shared" si="2801"/>
        <v>128</v>
      </c>
      <c r="KS129" s="27" t="str">
        <f t="shared" si="2802"/>
        <v>10</v>
      </c>
      <c r="KT129" s="27" t="str">
        <f t="shared" si="2803"/>
        <v>15</v>
      </c>
      <c r="KU129" s="27" t="str">
        <f t="shared" si="2804"/>
        <v>2</v>
      </c>
      <c r="KV129" s="27">
        <f t="shared" si="2805"/>
        <v>0</v>
      </c>
      <c r="KW129" s="27" t="str">
        <f t="shared" si="2806"/>
        <v>19</v>
      </c>
      <c r="KX129" s="27" t="str">
        <f t="shared" si="2807"/>
        <v>15</v>
      </c>
      <c r="KY129" s="27">
        <f t="shared" si="2808"/>
        <v>0</v>
      </c>
      <c r="KZ129" s="27">
        <f t="shared" si="2809"/>
        <v>0</v>
      </c>
      <c r="LA129" s="27">
        <f t="shared" si="2810"/>
        <v>0</v>
      </c>
      <c r="LB129" s="27">
        <f t="shared" si="2811"/>
        <v>0</v>
      </c>
      <c r="LC129" s="27">
        <f t="shared" si="2812"/>
        <v>0</v>
      </c>
      <c r="LD129" s="27" t="str">
        <f t="shared" si="2813"/>
        <v>16</v>
      </c>
      <c r="LE129" s="27">
        <f t="shared" si="2814"/>
        <v>0</v>
      </c>
      <c r="LF129" s="27">
        <f t="shared" si="2815"/>
        <v>0</v>
      </c>
      <c r="LG129" s="27" t="str">
        <f t="shared" si="2816"/>
        <v>16</v>
      </c>
      <c r="LH129" s="27">
        <f t="shared" si="2817"/>
        <v>0</v>
      </c>
      <c r="LI129" s="27">
        <f t="shared" si="2818"/>
        <v>0</v>
      </c>
      <c r="LJ129" s="27">
        <f t="shared" si="2819"/>
        <v>0</v>
      </c>
      <c r="LK129" s="27">
        <f t="shared" si="2820"/>
        <v>0</v>
      </c>
      <c r="LL129" s="27">
        <f t="shared" si="2821"/>
        <v>0</v>
      </c>
      <c r="LM129" s="27" t="str">
        <f t="shared" si="2822"/>
        <v>9</v>
      </c>
      <c r="LN129" s="27">
        <f t="shared" si="2823"/>
        <v>0</v>
      </c>
      <c r="LO129" s="27">
        <f t="shared" si="2824"/>
        <v>0</v>
      </c>
      <c r="LP129" s="27" t="str">
        <f t="shared" si="2825"/>
        <v>19</v>
      </c>
      <c r="LQ129" s="27">
        <f t="shared" si="2826"/>
        <v>0</v>
      </c>
      <c r="LR129" s="27">
        <f t="shared" si="2827"/>
        <v>0</v>
      </c>
      <c r="LS129" s="27" t="str">
        <f t="shared" si="2828"/>
        <v>17</v>
      </c>
      <c r="LT129" s="27">
        <f t="shared" si="2829"/>
        <v>0</v>
      </c>
      <c r="LU129" s="27">
        <f t="shared" si="2830"/>
        <v>0</v>
      </c>
      <c r="LV129" s="27" t="str">
        <f t="shared" si="2831"/>
        <v>11</v>
      </c>
      <c r="LW129" s="27">
        <f t="shared" si="2832"/>
        <v>0</v>
      </c>
      <c r="LX129" s="27">
        <f t="shared" si="2833"/>
        <v>0</v>
      </c>
      <c r="LY129" s="27" t="str">
        <f t="shared" si="2834"/>
        <v>17</v>
      </c>
      <c r="LZ129" s="27">
        <f t="shared" si="2835"/>
        <v>0</v>
      </c>
      <c r="MA129" s="27">
        <f t="shared" si="2836"/>
        <v>0</v>
      </c>
      <c r="MB129" s="27" t="str">
        <f t="shared" si="2837"/>
        <v>24</v>
      </c>
      <c r="MC129" s="27">
        <f t="shared" si="2838"/>
        <v>0</v>
      </c>
      <c r="MD129" s="27">
        <f t="shared" si="2839"/>
        <v>0</v>
      </c>
      <c r="ME129" s="27">
        <f t="shared" si="2840"/>
        <v>0</v>
      </c>
      <c r="MF129" s="27">
        <f t="shared" si="2841"/>
        <v>0</v>
      </c>
      <c r="MG129" s="27">
        <f t="shared" si="2842"/>
        <v>0</v>
      </c>
      <c r="MH129" s="27">
        <f t="shared" si="2843"/>
        <v>0</v>
      </c>
      <c r="MI129" s="27">
        <f t="shared" si="2844"/>
        <v>0</v>
      </c>
      <c r="MJ129" s="27">
        <f t="shared" si="2845"/>
        <v>0</v>
      </c>
      <c r="MK129" s="27">
        <f t="shared" si="2846"/>
        <v>0</v>
      </c>
      <c r="ML129" s="27">
        <f t="shared" si="2847"/>
        <v>0</v>
      </c>
      <c r="MM129" s="27">
        <f t="shared" si="2848"/>
        <v>0</v>
      </c>
      <c r="MN129" s="27">
        <f t="shared" si="2849"/>
        <v>0</v>
      </c>
      <c r="MO129" s="27">
        <f t="shared" si="2850"/>
        <v>0</v>
      </c>
      <c r="MP129" s="27">
        <f t="shared" si="2851"/>
        <v>0</v>
      </c>
      <c r="MQ129" s="27">
        <f t="shared" si="2852"/>
        <v>0</v>
      </c>
      <c r="MR129" s="27">
        <f t="shared" si="2853"/>
        <v>0</v>
      </c>
      <c r="MS129" s="27">
        <f t="shared" si="2854"/>
        <v>0</v>
      </c>
      <c r="MT129" s="27">
        <f t="shared" si="2855"/>
        <v>0</v>
      </c>
      <c r="MU129" s="27">
        <f t="shared" si="2856"/>
        <v>0</v>
      </c>
      <c r="MV129" s="27">
        <f t="shared" si="2857"/>
        <v>0</v>
      </c>
      <c r="MW129" s="27">
        <f t="shared" si="2858"/>
        <v>0</v>
      </c>
      <c r="MX129" s="27">
        <f t="shared" si="2859"/>
        <v>0</v>
      </c>
      <c r="MY129" s="27">
        <f t="shared" si="2860"/>
        <v>0</v>
      </c>
      <c r="MZ129" s="27">
        <f t="shared" si="2861"/>
        <v>0</v>
      </c>
      <c r="NA129" s="27">
        <f t="shared" si="2862"/>
        <v>0</v>
      </c>
      <c r="NB129" s="27">
        <f t="shared" si="2863"/>
        <v>0</v>
      </c>
      <c r="NC129" s="27">
        <f t="shared" si="2864"/>
        <v>0</v>
      </c>
      <c r="ND129" s="27">
        <f t="shared" si="2865"/>
        <v>0</v>
      </c>
      <c r="NE129" s="27">
        <f t="shared" si="2866"/>
        <v>0</v>
      </c>
      <c r="NF129" s="27">
        <f t="shared" si="2867"/>
        <v>0</v>
      </c>
      <c r="NG129" s="27">
        <f t="shared" si="2868"/>
        <v>0</v>
      </c>
      <c r="NH129" s="27">
        <f t="shared" si="2869"/>
        <v>0</v>
      </c>
      <c r="NI129" s="27">
        <f t="shared" si="2870"/>
        <v>0</v>
      </c>
      <c r="NJ129" s="27">
        <f t="shared" si="2871"/>
        <v>0</v>
      </c>
      <c r="NK129" s="27">
        <f t="shared" si="2872"/>
        <v>0</v>
      </c>
      <c r="NL129" s="27">
        <f t="shared" si="2873"/>
        <v>0</v>
      </c>
      <c r="NM129" s="27">
        <f t="shared" si="2874"/>
        <v>0</v>
      </c>
      <c r="NN129" s="27">
        <f t="shared" si="2875"/>
        <v>0</v>
      </c>
      <c r="NO129" s="27">
        <f t="shared" si="2876"/>
        <v>0</v>
      </c>
      <c r="NP129" s="27">
        <f t="shared" si="2877"/>
        <v>0</v>
      </c>
      <c r="NQ129" s="27">
        <f t="shared" si="2878"/>
        <v>0</v>
      </c>
      <c r="NR129" s="27">
        <f t="shared" si="2879"/>
        <v>0</v>
      </c>
      <c r="NS129" s="27">
        <f t="shared" si="2880"/>
        <v>0</v>
      </c>
      <c r="NT129" s="27">
        <f t="shared" si="2881"/>
        <v>0</v>
      </c>
      <c r="NU129" s="27">
        <f t="shared" si="2882"/>
        <v>0</v>
      </c>
      <c r="NV129" s="27">
        <f t="shared" si="2883"/>
        <v>0</v>
      </c>
      <c r="NX129" s="28">
        <f t="shared" si="2884"/>
        <v>330</v>
      </c>
      <c r="NY129" s="28">
        <f t="shared" si="2885"/>
        <v>0</v>
      </c>
      <c r="NZ129" s="28">
        <f t="shared" si="2886"/>
        <v>37</v>
      </c>
      <c r="OA129" s="28">
        <f t="shared" si="2887"/>
        <v>0</v>
      </c>
      <c r="OB129" s="28">
        <f t="shared" si="2888"/>
        <v>0</v>
      </c>
      <c r="OC129" s="28">
        <f t="shared" si="2889"/>
        <v>252</v>
      </c>
      <c r="OD129" s="28">
        <f t="shared" si="2890"/>
        <v>348.5</v>
      </c>
      <c r="OE129" s="28">
        <f t="shared" si="2891"/>
        <v>252</v>
      </c>
      <c r="OG129" s="27" t="str">
        <f t="shared" si="2892"/>
        <v>23</v>
      </c>
      <c r="OH129" s="27" t="str">
        <f t="shared" si="2893"/>
        <v>22</v>
      </c>
      <c r="OI129" s="27" t="str">
        <f t="shared" si="2894"/>
        <v>30</v>
      </c>
      <c r="OJ129" s="27">
        <f t="shared" si="2895"/>
        <v>0</v>
      </c>
      <c r="OK129" s="27" t="str">
        <f t="shared" si="2896"/>
        <v>37</v>
      </c>
      <c r="OL129" s="27" t="str">
        <f t="shared" si="2897"/>
        <v>37</v>
      </c>
      <c r="OM129" s="27">
        <f t="shared" si="2898"/>
        <v>0</v>
      </c>
      <c r="ON129" s="27">
        <f t="shared" si="2899"/>
        <v>0</v>
      </c>
      <c r="OO129" s="27">
        <f t="shared" si="2900"/>
        <v>0</v>
      </c>
      <c r="OP129" s="27">
        <f t="shared" si="2901"/>
        <v>0</v>
      </c>
      <c r="OQ129" s="27">
        <f t="shared" si="2902"/>
        <v>0</v>
      </c>
      <c r="OR129" s="27" t="str">
        <f t="shared" si="2903"/>
        <v>41</v>
      </c>
      <c r="OS129" s="27">
        <f t="shared" si="2904"/>
        <v>0</v>
      </c>
      <c r="OT129" s="27">
        <f t="shared" si="2905"/>
        <v>0</v>
      </c>
      <c r="OU129" s="27" t="str">
        <f t="shared" si="2906"/>
        <v>27</v>
      </c>
      <c r="OV129" s="27">
        <f t="shared" si="2907"/>
        <v>0</v>
      </c>
      <c r="OW129" s="27">
        <f t="shared" si="2908"/>
        <v>0</v>
      </c>
      <c r="OX129" s="27">
        <f t="shared" si="2909"/>
        <v>0</v>
      </c>
      <c r="OY129" s="27">
        <f t="shared" si="2910"/>
        <v>0</v>
      </c>
      <c r="OZ129" s="27">
        <f t="shared" si="2911"/>
        <v>0</v>
      </c>
      <c r="PA129" s="27" t="str">
        <f t="shared" si="2912"/>
        <v>19</v>
      </c>
      <c r="PB129" s="27">
        <f t="shared" si="2913"/>
        <v>0</v>
      </c>
      <c r="PC129" s="27">
        <f t="shared" si="2914"/>
        <v>0</v>
      </c>
      <c r="PD129" s="27" t="str">
        <f t="shared" si="2915"/>
        <v>22</v>
      </c>
      <c r="PE129" s="27">
        <f t="shared" si="2916"/>
        <v>0</v>
      </c>
      <c r="PF129" s="27">
        <f t="shared" si="2917"/>
        <v>0</v>
      </c>
      <c r="PG129" s="27" t="str">
        <f t="shared" si="2918"/>
        <v>27</v>
      </c>
      <c r="PH129" s="27">
        <f t="shared" si="2919"/>
        <v>0</v>
      </c>
      <c r="PI129" s="27">
        <f t="shared" si="2920"/>
        <v>0</v>
      </c>
      <c r="PJ129" s="27" t="str">
        <f t="shared" si="2921"/>
        <v>30</v>
      </c>
      <c r="PK129" s="27">
        <f t="shared" si="2922"/>
        <v>0</v>
      </c>
      <c r="PL129" s="27">
        <f t="shared" si="2923"/>
        <v>0</v>
      </c>
      <c r="PM129" s="27" t="str">
        <f t="shared" si="2924"/>
        <v>26</v>
      </c>
      <c r="PN129" s="27">
        <f t="shared" si="2925"/>
        <v>0</v>
      </c>
      <c r="PO129" s="27">
        <f t="shared" si="2926"/>
        <v>0</v>
      </c>
      <c r="PP129" s="27" t="str">
        <f t="shared" si="2927"/>
        <v>26</v>
      </c>
      <c r="PQ129" s="27">
        <f t="shared" si="2928"/>
        <v>0</v>
      </c>
      <c r="PR129" s="27">
        <f t="shared" si="2929"/>
        <v>0</v>
      </c>
      <c r="PS129" s="27">
        <f t="shared" si="2930"/>
        <v>0</v>
      </c>
      <c r="PT129" s="27">
        <f t="shared" si="2931"/>
        <v>0</v>
      </c>
      <c r="PU129" s="27">
        <f t="shared" si="2932"/>
        <v>0</v>
      </c>
      <c r="PV129" s="27">
        <f t="shared" si="2933"/>
        <v>0</v>
      </c>
      <c r="PW129" s="27">
        <f t="shared" si="2934"/>
        <v>0</v>
      </c>
      <c r="PX129" s="27">
        <f t="shared" si="2935"/>
        <v>0</v>
      </c>
      <c r="PY129" s="27">
        <f t="shared" si="2936"/>
        <v>0</v>
      </c>
      <c r="PZ129" s="27">
        <f t="shared" si="2937"/>
        <v>0</v>
      </c>
      <c r="QA129" s="27">
        <f t="shared" si="2938"/>
        <v>0</v>
      </c>
      <c r="QB129" s="27">
        <f t="shared" si="2939"/>
        <v>0</v>
      </c>
      <c r="QC129" s="27">
        <f t="shared" si="2940"/>
        <v>0</v>
      </c>
      <c r="QD129" s="27">
        <f t="shared" si="2941"/>
        <v>0</v>
      </c>
      <c r="QE129" s="27">
        <f t="shared" si="2942"/>
        <v>0</v>
      </c>
      <c r="QF129" s="27">
        <f t="shared" si="2943"/>
        <v>0</v>
      </c>
      <c r="QG129" s="27">
        <f t="shared" si="2944"/>
        <v>0</v>
      </c>
      <c r="QH129" s="27">
        <f t="shared" si="2945"/>
        <v>0</v>
      </c>
      <c r="QI129" s="27">
        <f t="shared" si="2946"/>
        <v>0</v>
      </c>
      <c r="QJ129" s="27">
        <f t="shared" si="2947"/>
        <v>0</v>
      </c>
      <c r="QK129" s="27">
        <f t="shared" si="2948"/>
        <v>0</v>
      </c>
      <c r="QL129" s="27">
        <f t="shared" si="2949"/>
        <v>0</v>
      </c>
      <c r="QM129" s="27">
        <f t="shared" si="2950"/>
        <v>0</v>
      </c>
      <c r="QN129" s="27">
        <f t="shared" si="2951"/>
        <v>0</v>
      </c>
      <c r="QO129" s="27">
        <f t="shared" si="2952"/>
        <v>0</v>
      </c>
      <c r="QP129" s="27">
        <f t="shared" si="2953"/>
        <v>0</v>
      </c>
      <c r="QQ129" s="27">
        <f t="shared" si="2954"/>
        <v>0</v>
      </c>
      <c r="QR129" s="27">
        <f t="shared" si="2955"/>
        <v>0</v>
      </c>
      <c r="QS129" s="27">
        <f t="shared" si="2956"/>
        <v>0</v>
      </c>
      <c r="QT129" s="27">
        <f t="shared" si="2957"/>
        <v>0</v>
      </c>
      <c r="QU129" s="27">
        <f t="shared" si="2958"/>
        <v>0</v>
      </c>
      <c r="QV129" s="27">
        <f t="shared" si="2959"/>
        <v>0</v>
      </c>
      <c r="QW129" s="27">
        <f t="shared" si="2960"/>
        <v>0</v>
      </c>
      <c r="QX129" s="27">
        <f t="shared" si="2961"/>
        <v>0</v>
      </c>
      <c r="QY129" s="27">
        <f t="shared" si="2962"/>
        <v>0</v>
      </c>
      <c r="QZ129" s="27">
        <f t="shared" si="2963"/>
        <v>0</v>
      </c>
      <c r="RA129" s="27">
        <f t="shared" si="2964"/>
        <v>0</v>
      </c>
      <c r="RB129" s="27">
        <f t="shared" si="2965"/>
        <v>0</v>
      </c>
      <c r="RC129" s="27">
        <f t="shared" si="2966"/>
        <v>0</v>
      </c>
      <c r="RD129" s="27">
        <f t="shared" si="2967"/>
        <v>0</v>
      </c>
      <c r="RE129" s="27">
        <f t="shared" si="2968"/>
        <v>0</v>
      </c>
      <c r="RF129" s="27">
        <f t="shared" si="2969"/>
        <v>0</v>
      </c>
      <c r="RG129" s="27">
        <f t="shared" si="2970"/>
        <v>0</v>
      </c>
      <c r="RH129" s="27">
        <f t="shared" si="2971"/>
        <v>0</v>
      </c>
      <c r="RI129" s="27">
        <f t="shared" si="2972"/>
        <v>0</v>
      </c>
      <c r="RJ129" s="27">
        <f t="shared" si="2973"/>
        <v>0</v>
      </c>
      <c r="RL129" s="28">
        <f t="shared" si="2974"/>
        <v>96</v>
      </c>
      <c r="RM129" s="28">
        <f t="shared" si="2975"/>
        <v>0</v>
      </c>
      <c r="RN129" s="28">
        <f t="shared" si="2976"/>
        <v>9</v>
      </c>
      <c r="RO129" s="28">
        <f t="shared" si="2977"/>
        <v>0</v>
      </c>
      <c r="RP129" s="28">
        <f t="shared" si="2978"/>
        <v>0</v>
      </c>
      <c r="RQ129" s="28">
        <f t="shared" si="2979"/>
        <v>100.5</v>
      </c>
      <c r="RT129" s="27" t="str">
        <f t="shared" si="2980"/>
        <v>5</v>
      </c>
      <c r="RU129" s="27" t="str">
        <f t="shared" si="2981"/>
        <v>9</v>
      </c>
      <c r="RV129" s="27" t="str">
        <f t="shared" si="2982"/>
        <v>1</v>
      </c>
      <c r="RW129" s="27" t="str">
        <f t="shared" si="2983"/>
        <v>0</v>
      </c>
      <c r="RX129" s="27" t="str">
        <f t="shared" si="2984"/>
        <v>9</v>
      </c>
      <c r="RY129" s="27" t="str">
        <f t="shared" si="2985"/>
        <v>10</v>
      </c>
      <c r="RZ129" s="27" t="str">
        <f t="shared" si="2986"/>
        <v>0</v>
      </c>
      <c r="SA129" s="27" t="str">
        <f t="shared" si="2987"/>
        <v>0</v>
      </c>
      <c r="SB129" s="27" t="str">
        <f t="shared" si="2988"/>
        <v>0</v>
      </c>
      <c r="SC129" s="27" t="str">
        <f t="shared" si="2989"/>
        <v>0</v>
      </c>
      <c r="SD129" s="27" t="str">
        <f t="shared" si="2990"/>
        <v>0</v>
      </c>
      <c r="SE129" s="27" t="str">
        <f t="shared" si="2991"/>
        <v>8</v>
      </c>
      <c r="SF129" s="27" t="str">
        <f t="shared" si="2992"/>
        <v>0</v>
      </c>
      <c r="SG129" s="27" t="str">
        <f t="shared" si="2993"/>
        <v>0</v>
      </c>
      <c r="SH129" s="27" t="str">
        <f t="shared" si="2994"/>
        <v>7</v>
      </c>
      <c r="SI129" s="27" t="str">
        <f t="shared" si="2995"/>
        <v>0</v>
      </c>
      <c r="SJ129" s="27" t="str">
        <f t="shared" si="2996"/>
        <v>0</v>
      </c>
      <c r="SK129" s="27" t="str">
        <f t="shared" si="2997"/>
        <v>0</v>
      </c>
      <c r="SL129" s="27" t="str">
        <f t="shared" si="2998"/>
        <v>0</v>
      </c>
      <c r="SM129" s="27" t="str">
        <f t="shared" si="2999"/>
        <v>0</v>
      </c>
      <c r="SN129" s="27" t="str">
        <f t="shared" si="3000"/>
        <v>7</v>
      </c>
      <c r="SO129" s="27" t="str">
        <f t="shared" si="3001"/>
        <v>0</v>
      </c>
      <c r="SP129" s="27" t="str">
        <f t="shared" si="3002"/>
        <v>0</v>
      </c>
      <c r="SQ129" s="27" t="str">
        <f t="shared" si="3003"/>
        <v>9</v>
      </c>
      <c r="SR129" s="27" t="str">
        <f t="shared" si="3004"/>
        <v>0</v>
      </c>
      <c r="SS129" s="27" t="str">
        <f t="shared" si="3005"/>
        <v>0</v>
      </c>
      <c r="ST129" s="27" t="str">
        <f t="shared" si="3006"/>
        <v>10</v>
      </c>
      <c r="SU129" s="27" t="str">
        <f t="shared" si="3007"/>
        <v>0</v>
      </c>
      <c r="SV129" s="27" t="str">
        <f t="shared" si="3008"/>
        <v>0</v>
      </c>
      <c r="SW129" s="27" t="str">
        <f t="shared" si="3009"/>
        <v>8</v>
      </c>
      <c r="SX129" s="27" t="str">
        <f t="shared" si="3010"/>
        <v>0</v>
      </c>
      <c r="SY129" s="27" t="str">
        <f t="shared" si="3011"/>
        <v>0</v>
      </c>
      <c r="SZ129" s="27" t="str">
        <f t="shared" si="3012"/>
        <v>10</v>
      </c>
      <c r="TA129" s="27" t="str">
        <f t="shared" si="3013"/>
        <v>0</v>
      </c>
      <c r="TB129" s="27" t="str">
        <f t="shared" si="3014"/>
        <v>0</v>
      </c>
      <c r="TC129" s="27" t="str">
        <f t="shared" si="3015"/>
        <v>12</v>
      </c>
      <c r="TD129" s="27" t="str">
        <f t="shared" si="3016"/>
        <v>0</v>
      </c>
      <c r="TE129" s="27" t="str">
        <f t="shared" si="3017"/>
        <v>0</v>
      </c>
      <c r="TF129" s="27" t="str">
        <f t="shared" si="3018"/>
        <v>0</v>
      </c>
      <c r="TG129" s="27" t="str">
        <f t="shared" si="3019"/>
        <v>0</v>
      </c>
      <c r="TH129" s="27" t="str">
        <f t="shared" si="3020"/>
        <v>0</v>
      </c>
      <c r="TI129" s="27" t="str">
        <f t="shared" si="3021"/>
        <v>0</v>
      </c>
      <c r="TJ129" s="27" t="str">
        <f t="shared" si="3022"/>
        <v>0</v>
      </c>
      <c r="TK129" s="27" t="str">
        <f t="shared" si="3023"/>
        <v>0</v>
      </c>
      <c r="TL129" s="27" t="str">
        <f t="shared" si="3024"/>
        <v>0</v>
      </c>
      <c r="TM129" s="27" t="str">
        <f t="shared" si="3025"/>
        <v>0</v>
      </c>
      <c r="TN129" s="27" t="str">
        <f t="shared" si="3026"/>
        <v>0</v>
      </c>
      <c r="TO129" s="27" t="str">
        <f t="shared" si="3027"/>
        <v>0</v>
      </c>
      <c r="TP129" s="27" t="str">
        <f t="shared" si="3028"/>
        <v>0</v>
      </c>
      <c r="TQ129" s="27" t="str">
        <f t="shared" si="3029"/>
        <v>0</v>
      </c>
      <c r="TR129" s="27" t="str">
        <f t="shared" si="3030"/>
        <v>0</v>
      </c>
      <c r="TS129" s="27" t="str">
        <f t="shared" si="3031"/>
        <v>0</v>
      </c>
      <c r="TT129" s="27" t="str">
        <f t="shared" si="3032"/>
        <v>0</v>
      </c>
      <c r="TU129" s="27" t="str">
        <f t="shared" si="3033"/>
        <v>0</v>
      </c>
      <c r="TV129" s="27" t="str">
        <f t="shared" si="3034"/>
        <v>0</v>
      </c>
      <c r="TW129" s="27" t="str">
        <f t="shared" si="3035"/>
        <v>0</v>
      </c>
      <c r="TX129" s="27" t="str">
        <f t="shared" si="3036"/>
        <v>0</v>
      </c>
      <c r="TY129" s="27" t="str">
        <f t="shared" si="3037"/>
        <v>0</v>
      </c>
      <c r="TZ129" s="27" t="str">
        <f t="shared" si="3038"/>
        <v>0</v>
      </c>
      <c r="UA129" s="27" t="str">
        <f t="shared" si="3039"/>
        <v>0</v>
      </c>
      <c r="UB129" s="27" t="str">
        <f t="shared" si="3040"/>
        <v>0</v>
      </c>
      <c r="UC129" s="27" t="str">
        <f t="shared" si="3041"/>
        <v>0</v>
      </c>
      <c r="UD129" s="27" t="str">
        <f t="shared" si="3042"/>
        <v>0</v>
      </c>
      <c r="UE129" s="27" t="str">
        <f t="shared" si="3043"/>
        <v>0</v>
      </c>
      <c r="UF129" s="27" t="str">
        <f t="shared" si="3044"/>
        <v>0</v>
      </c>
      <c r="UG129" s="27" t="str">
        <f t="shared" si="3045"/>
        <v>0</v>
      </c>
      <c r="UH129" s="27" t="str">
        <f t="shared" si="3046"/>
        <v>0</v>
      </c>
      <c r="UI129" s="27" t="str">
        <f t="shared" si="3047"/>
        <v>0</v>
      </c>
      <c r="UJ129" s="27" t="str">
        <f t="shared" si="3048"/>
        <v>0</v>
      </c>
      <c r="UK129" s="27" t="str">
        <f t="shared" si="3049"/>
        <v>0</v>
      </c>
      <c r="UL129" s="27" t="str">
        <f t="shared" si="3050"/>
        <v>0</v>
      </c>
      <c r="UM129" s="27" t="str">
        <f t="shared" si="3051"/>
        <v>0</v>
      </c>
      <c r="UN129" s="27" t="str">
        <f t="shared" si="3052"/>
        <v>0</v>
      </c>
      <c r="UO129" s="27" t="str">
        <f t="shared" si="3053"/>
        <v>0</v>
      </c>
      <c r="UP129" s="27" t="str">
        <f t="shared" si="3054"/>
        <v>0</v>
      </c>
      <c r="UQ129" s="27" t="str">
        <f t="shared" si="3055"/>
        <v>0</v>
      </c>
      <c r="UR129" s="27" t="str">
        <f t="shared" si="3056"/>
        <v>0</v>
      </c>
      <c r="US129" s="27" t="str">
        <f t="shared" si="3057"/>
        <v>0</v>
      </c>
      <c r="UT129" s="27" t="str">
        <f t="shared" si="3058"/>
        <v>0</v>
      </c>
      <c r="UU129" s="27" t="str">
        <f t="shared" si="3059"/>
        <v>0</v>
      </c>
      <c r="UV129" s="27" t="str">
        <f t="shared" si="3060"/>
        <v>0</v>
      </c>
      <c r="UW129" s="27" t="str">
        <f t="shared" si="3061"/>
        <v>0</v>
      </c>
      <c r="UY129" s="28">
        <f t="shared" si="3062"/>
        <v>-105.07000000000001</v>
      </c>
      <c r="UZ129" s="28">
        <f t="shared" si="3063"/>
        <v>0</v>
      </c>
      <c r="VA129" s="28">
        <f t="shared" si="3064"/>
        <v>-13.65</v>
      </c>
      <c r="VB129" s="28">
        <f t="shared" si="3065"/>
        <v>0</v>
      </c>
      <c r="VC129" s="28">
        <f t="shared" si="3066"/>
        <v>0</v>
      </c>
      <c r="VD129" s="28">
        <f t="shared" si="3067"/>
        <v>-111.89500000000001</v>
      </c>
      <c r="VG129" s="27" t="str">
        <f t="shared" si="3068"/>
        <v>-2.63</v>
      </c>
      <c r="VH129" s="27" t="str">
        <f t="shared" si="3069"/>
        <v>-2.93</v>
      </c>
      <c r="VI129" s="27" t="str">
        <f t="shared" si="3070"/>
        <v>-17.36</v>
      </c>
      <c r="VJ129" s="27">
        <f t="shared" si="3071"/>
        <v>0</v>
      </c>
      <c r="VK129" s="27" t="str">
        <f t="shared" si="3072"/>
        <v>-13.65</v>
      </c>
      <c r="VL129" s="27" t="str">
        <f t="shared" si="3073"/>
        <v>-13.22</v>
      </c>
      <c r="VM129" s="27">
        <f t="shared" si="3074"/>
        <v>0</v>
      </c>
      <c r="VN129" s="27">
        <f t="shared" si="3075"/>
        <v>0</v>
      </c>
      <c r="VO129" s="27">
        <f t="shared" si="3076"/>
        <v>0</v>
      </c>
      <c r="VP129" s="27">
        <f t="shared" si="3077"/>
        <v>0</v>
      </c>
      <c r="VQ129" s="27">
        <f t="shared" si="3078"/>
        <v>0</v>
      </c>
      <c r="VR129" s="27" t="str">
        <f t="shared" si="3079"/>
        <v>-11.3</v>
      </c>
      <c r="VS129" s="27">
        <f t="shared" si="3080"/>
        <v>0</v>
      </c>
      <c r="VT129" s="27">
        <f t="shared" si="3081"/>
        <v>0</v>
      </c>
      <c r="VU129" s="27" t="str">
        <f t="shared" si="3082"/>
        <v>-5.96</v>
      </c>
      <c r="VV129" s="27">
        <f t="shared" si="3083"/>
        <v>0</v>
      </c>
      <c r="VW129" s="27">
        <f t="shared" si="3084"/>
        <v>0</v>
      </c>
      <c r="VX129" s="27">
        <f t="shared" si="3085"/>
        <v>0</v>
      </c>
      <c r="VY129" s="27">
        <f t="shared" si="3086"/>
        <v>0</v>
      </c>
      <c r="VZ129" s="27">
        <f t="shared" si="3087"/>
        <v>0</v>
      </c>
      <c r="WA129" s="27" t="str">
        <f t="shared" si="3088"/>
        <v>-9.04</v>
      </c>
      <c r="WB129" s="27">
        <f t="shared" si="3089"/>
        <v>0</v>
      </c>
      <c r="WC129" s="27">
        <f t="shared" si="3090"/>
        <v>0</v>
      </c>
      <c r="WD129" s="27" t="str">
        <f t="shared" si="3091"/>
        <v>-1.46</v>
      </c>
      <c r="WE129" s="27">
        <f t="shared" si="3092"/>
        <v>0</v>
      </c>
      <c r="WF129" s="27">
        <f t="shared" si="3093"/>
        <v>0</v>
      </c>
      <c r="WG129" s="27" t="str">
        <f t="shared" si="3094"/>
        <v>-14.94</v>
      </c>
      <c r="WH129" s="27">
        <f t="shared" si="3095"/>
        <v>0</v>
      </c>
      <c r="WI129" s="27">
        <f t="shared" si="3096"/>
        <v>0</v>
      </c>
      <c r="WJ129" s="27" t="str">
        <f t="shared" si="3097"/>
        <v>-4.12</v>
      </c>
      <c r="WK129" s="27">
        <f t="shared" si="3098"/>
        <v>0</v>
      </c>
      <c r="WL129" s="27">
        <f t="shared" si="3099"/>
        <v>0</v>
      </c>
      <c r="WM129" s="27" t="str">
        <f t="shared" si="3100"/>
        <v>-15.84</v>
      </c>
      <c r="WN129" s="27">
        <f t="shared" si="3101"/>
        <v>0</v>
      </c>
      <c r="WO129" s="27">
        <f t="shared" si="3102"/>
        <v>0</v>
      </c>
      <c r="WP129" s="27" t="str">
        <f t="shared" si="3103"/>
        <v>-6.27</v>
      </c>
      <c r="WQ129" s="27">
        <f t="shared" si="3104"/>
        <v>0</v>
      </c>
      <c r="WR129" s="27">
        <f t="shared" si="3105"/>
        <v>0</v>
      </c>
      <c r="WS129" s="27">
        <f t="shared" si="3106"/>
        <v>0</v>
      </c>
      <c r="WT129" s="27">
        <f t="shared" si="3107"/>
        <v>0</v>
      </c>
      <c r="WU129" s="27">
        <f t="shared" si="3108"/>
        <v>0</v>
      </c>
      <c r="WV129" s="27">
        <f t="shared" si="3109"/>
        <v>0</v>
      </c>
      <c r="WW129" s="27">
        <f t="shared" si="3110"/>
        <v>0</v>
      </c>
      <c r="WX129" s="27">
        <f t="shared" si="3111"/>
        <v>0</v>
      </c>
      <c r="WY129" s="27">
        <f t="shared" si="3112"/>
        <v>0</v>
      </c>
      <c r="WZ129" s="27">
        <f t="shared" si="3113"/>
        <v>0</v>
      </c>
      <c r="XA129" s="27">
        <f t="shared" si="3114"/>
        <v>0</v>
      </c>
      <c r="XB129" s="27">
        <f t="shared" si="3115"/>
        <v>0</v>
      </c>
      <c r="XC129" s="27">
        <f t="shared" si="3116"/>
        <v>0</v>
      </c>
      <c r="XD129" s="27">
        <f t="shared" si="3117"/>
        <v>0</v>
      </c>
      <c r="XE129" s="27">
        <f t="shared" si="3118"/>
        <v>0</v>
      </c>
      <c r="XF129" s="27">
        <f t="shared" si="3119"/>
        <v>0</v>
      </c>
      <c r="XG129" s="27">
        <f t="shared" si="3120"/>
        <v>0</v>
      </c>
      <c r="XH129" s="27">
        <f t="shared" si="3121"/>
        <v>0</v>
      </c>
      <c r="XI129" s="27">
        <f t="shared" si="3122"/>
        <v>0</v>
      </c>
      <c r="XJ129" s="27">
        <f t="shared" si="3123"/>
        <v>0</v>
      </c>
      <c r="XK129" s="27">
        <f t="shared" si="3124"/>
        <v>0</v>
      </c>
      <c r="XL129" s="27">
        <f t="shared" si="3125"/>
        <v>0</v>
      </c>
      <c r="XM129" s="27">
        <f t="shared" si="3126"/>
        <v>0</v>
      </c>
      <c r="XN129" s="27">
        <f t="shared" si="3127"/>
        <v>0</v>
      </c>
      <c r="XO129" s="27">
        <f t="shared" si="3128"/>
        <v>0</v>
      </c>
      <c r="XP129" s="27">
        <f t="shared" si="3129"/>
        <v>0</v>
      </c>
      <c r="XQ129" s="27">
        <f t="shared" si="3130"/>
        <v>0</v>
      </c>
      <c r="XR129" s="27">
        <f t="shared" si="3131"/>
        <v>0</v>
      </c>
      <c r="XS129" s="27">
        <f t="shared" si="3132"/>
        <v>0</v>
      </c>
      <c r="XT129" s="27">
        <f t="shared" si="3133"/>
        <v>0</v>
      </c>
      <c r="XU129" s="27">
        <f t="shared" si="3134"/>
        <v>0</v>
      </c>
      <c r="XV129" s="27">
        <f t="shared" si="3135"/>
        <v>0</v>
      </c>
      <c r="XW129" s="27">
        <f t="shared" si="3136"/>
        <v>0</v>
      </c>
      <c r="XX129" s="27">
        <f t="shared" si="3137"/>
        <v>0</v>
      </c>
      <c r="XY129" s="27">
        <f t="shared" si="3138"/>
        <v>0</v>
      </c>
      <c r="XZ129" s="27">
        <f t="shared" si="3139"/>
        <v>0</v>
      </c>
      <c r="YA129" s="27">
        <f t="shared" si="3140"/>
        <v>0</v>
      </c>
      <c r="YB129" s="27">
        <f t="shared" si="3141"/>
        <v>0</v>
      </c>
      <c r="YC129" s="27">
        <f t="shared" si="3142"/>
        <v>0</v>
      </c>
      <c r="YD129" s="27">
        <f t="shared" si="3143"/>
        <v>0</v>
      </c>
      <c r="YE129" s="27">
        <f t="shared" si="3144"/>
        <v>0</v>
      </c>
      <c r="YF129" s="27">
        <f t="shared" si="3145"/>
        <v>0</v>
      </c>
      <c r="YG129" s="27">
        <f t="shared" si="3146"/>
        <v>0</v>
      </c>
      <c r="YH129" s="27">
        <f t="shared" si="3147"/>
        <v>0</v>
      </c>
      <c r="YI129" s="27">
        <f t="shared" si="3148"/>
        <v>0</v>
      </c>
      <c r="YJ129" s="27">
        <f t="shared" si="3149"/>
        <v>0</v>
      </c>
      <c r="YL129" s="28">
        <f t="shared" si="3150"/>
        <v>206</v>
      </c>
      <c r="YM129" s="28">
        <f t="shared" si="3151"/>
        <v>0</v>
      </c>
      <c r="YN129" s="28">
        <f t="shared" si="3152"/>
        <v>27</v>
      </c>
      <c r="YO129" s="28">
        <f t="shared" si="3153"/>
        <v>0</v>
      </c>
      <c r="YP129" s="28">
        <f t="shared" si="3154"/>
        <v>0</v>
      </c>
      <c r="YQ129" s="28">
        <f t="shared" si="3155"/>
        <v>219.5</v>
      </c>
      <c r="YT129" s="27" t="str">
        <f t="shared" si="3156"/>
        <v>12</v>
      </c>
      <c r="YU129" s="27" t="str">
        <f t="shared" si="3157"/>
        <v>15</v>
      </c>
      <c r="YV129" s="27" t="str">
        <f t="shared" si="3158"/>
        <v>47</v>
      </c>
      <c r="YW129" s="27">
        <f t="shared" si="3159"/>
        <v>0</v>
      </c>
      <c r="YX129" s="27" t="str">
        <f t="shared" si="3160"/>
        <v>27</v>
      </c>
      <c r="YY129" s="27" t="str">
        <f t="shared" si="3161"/>
        <v>31</v>
      </c>
      <c r="YZ129" s="27">
        <f t="shared" si="3162"/>
        <v>0</v>
      </c>
      <c r="ZA129" s="27">
        <f t="shared" si="3163"/>
        <v>0</v>
      </c>
      <c r="ZB129" s="27">
        <f t="shared" si="3164"/>
        <v>0</v>
      </c>
      <c r="ZC129" s="27">
        <f t="shared" si="3165"/>
        <v>0</v>
      </c>
      <c r="ZD129" s="27">
        <f t="shared" si="3166"/>
        <v>0</v>
      </c>
      <c r="ZE129" s="27" t="str">
        <f t="shared" si="3167"/>
        <v>10</v>
      </c>
      <c r="ZF129" s="27">
        <f t="shared" si="3168"/>
        <v>0</v>
      </c>
      <c r="ZG129" s="27">
        <f t="shared" si="3169"/>
        <v>0</v>
      </c>
      <c r="ZH129" s="27" t="str">
        <f t="shared" si="3170"/>
        <v>2</v>
      </c>
      <c r="ZI129" s="27">
        <f t="shared" si="3171"/>
        <v>0</v>
      </c>
      <c r="ZJ129" s="27">
        <f t="shared" si="3172"/>
        <v>0</v>
      </c>
      <c r="ZK129" s="27">
        <f t="shared" si="3173"/>
        <v>0</v>
      </c>
      <c r="ZL129" s="27">
        <f t="shared" si="3174"/>
        <v>0</v>
      </c>
      <c r="ZM129" s="27">
        <f t="shared" si="3175"/>
        <v>0</v>
      </c>
      <c r="ZN129" s="27" t="str">
        <f t="shared" si="3176"/>
        <v>12</v>
      </c>
      <c r="ZO129" s="27">
        <f t="shared" si="3177"/>
        <v>0</v>
      </c>
      <c r="ZP129" s="27">
        <f t="shared" si="3178"/>
        <v>0</v>
      </c>
      <c r="ZQ129" s="27" t="str">
        <f t="shared" si="3179"/>
        <v>-7</v>
      </c>
      <c r="ZR129" s="27">
        <f t="shared" si="3180"/>
        <v>0</v>
      </c>
      <c r="ZS129" s="27">
        <f t="shared" si="3181"/>
        <v>0</v>
      </c>
      <c r="ZT129" s="27" t="str">
        <f t="shared" si="3182"/>
        <v>42</v>
      </c>
      <c r="ZU129" s="27">
        <f t="shared" si="3183"/>
        <v>0</v>
      </c>
      <c r="ZV129" s="27">
        <f t="shared" si="3184"/>
        <v>0</v>
      </c>
      <c r="ZW129" s="27" t="str">
        <f t="shared" si="3185"/>
        <v>3</v>
      </c>
      <c r="ZX129" s="27">
        <f t="shared" si="3186"/>
        <v>0</v>
      </c>
      <c r="ZY129" s="27">
        <f t="shared" si="3187"/>
        <v>0</v>
      </c>
      <c r="ZZ129" s="27" t="str">
        <f t="shared" si="3188"/>
        <v>43</v>
      </c>
      <c r="AAA129" s="27">
        <f t="shared" si="3189"/>
        <v>0</v>
      </c>
      <c r="AAB129" s="27">
        <f t="shared" si="3190"/>
        <v>0</v>
      </c>
      <c r="AAC129" s="27" t="str">
        <f t="shared" si="3191"/>
        <v>-4</v>
      </c>
      <c r="AAD129" s="27">
        <f t="shared" si="3192"/>
        <v>0</v>
      </c>
      <c r="AAE129" s="27">
        <f t="shared" si="3193"/>
        <v>0</v>
      </c>
      <c r="AAF129" s="27">
        <f t="shared" si="3194"/>
        <v>0</v>
      </c>
      <c r="AAG129" s="27">
        <f t="shared" si="3195"/>
        <v>0</v>
      </c>
      <c r="AAH129" s="27">
        <f t="shared" si="3196"/>
        <v>0</v>
      </c>
      <c r="AAI129" s="27">
        <f t="shared" si="3197"/>
        <v>0</v>
      </c>
      <c r="AAJ129" s="27">
        <f t="shared" si="3198"/>
        <v>0</v>
      </c>
      <c r="AAK129" s="27">
        <f t="shared" si="3199"/>
        <v>0</v>
      </c>
      <c r="AAL129" s="27">
        <f t="shared" si="3200"/>
        <v>0</v>
      </c>
      <c r="AAM129" s="27">
        <f t="shared" si="3201"/>
        <v>0</v>
      </c>
      <c r="AAN129" s="27">
        <f t="shared" si="3202"/>
        <v>0</v>
      </c>
      <c r="AAO129" s="27">
        <f t="shared" si="3203"/>
        <v>0</v>
      </c>
      <c r="AAP129" s="27">
        <f t="shared" si="3204"/>
        <v>0</v>
      </c>
      <c r="AAQ129" s="27">
        <f t="shared" si="3205"/>
        <v>0</v>
      </c>
      <c r="AAR129" s="27">
        <f t="shared" si="3206"/>
        <v>0</v>
      </c>
      <c r="AAS129" s="27">
        <f t="shared" si="3207"/>
        <v>0</v>
      </c>
      <c r="AAT129" s="27">
        <f t="shared" si="3208"/>
        <v>0</v>
      </c>
      <c r="AAU129" s="27">
        <f t="shared" si="3209"/>
        <v>0</v>
      </c>
      <c r="AAV129" s="27">
        <f t="shared" si="3210"/>
        <v>0</v>
      </c>
      <c r="AAW129" s="27">
        <f t="shared" si="3211"/>
        <v>0</v>
      </c>
      <c r="AAX129" s="27">
        <f t="shared" si="3212"/>
        <v>0</v>
      </c>
      <c r="AAY129" s="27">
        <f t="shared" si="3213"/>
        <v>0</v>
      </c>
      <c r="AAZ129" s="27">
        <f t="shared" si="3214"/>
        <v>0</v>
      </c>
      <c r="ABA129" s="27">
        <f t="shared" si="3215"/>
        <v>0</v>
      </c>
      <c r="ABB129" s="27">
        <f t="shared" si="3216"/>
        <v>0</v>
      </c>
      <c r="ABC129" s="27">
        <f t="shared" si="3217"/>
        <v>0</v>
      </c>
      <c r="ABD129" s="27">
        <f t="shared" si="3218"/>
        <v>0</v>
      </c>
      <c r="ABE129" s="27">
        <f t="shared" si="3219"/>
        <v>0</v>
      </c>
      <c r="ABF129" s="27">
        <f t="shared" si="3220"/>
        <v>0</v>
      </c>
      <c r="ABG129" s="27">
        <f t="shared" si="3221"/>
        <v>0</v>
      </c>
      <c r="ABH129" s="27">
        <f t="shared" si="3222"/>
        <v>0</v>
      </c>
      <c r="ABI129" s="27">
        <f t="shared" si="3223"/>
        <v>0</v>
      </c>
      <c r="ABJ129" s="27">
        <f t="shared" si="3224"/>
        <v>0</v>
      </c>
      <c r="ABK129" s="27">
        <f t="shared" si="3225"/>
        <v>0</v>
      </c>
      <c r="ABL129" s="27">
        <f t="shared" si="3226"/>
        <v>0</v>
      </c>
      <c r="ABM129" s="27">
        <f t="shared" si="3227"/>
        <v>0</v>
      </c>
      <c r="ABN129" s="27">
        <f t="shared" si="3228"/>
        <v>0</v>
      </c>
      <c r="ABO129" s="27">
        <f t="shared" si="3229"/>
        <v>0</v>
      </c>
      <c r="ABP129" s="27">
        <f t="shared" si="3230"/>
        <v>0</v>
      </c>
      <c r="ABQ129" s="27">
        <f t="shared" si="3231"/>
        <v>0</v>
      </c>
      <c r="ABR129" s="27">
        <f t="shared" si="3232"/>
        <v>0</v>
      </c>
      <c r="ABS129" s="27">
        <f t="shared" si="3233"/>
        <v>0</v>
      </c>
      <c r="ABT129" s="27">
        <f t="shared" si="3234"/>
        <v>0</v>
      </c>
      <c r="ABU129" s="27">
        <f t="shared" si="3235"/>
        <v>0</v>
      </c>
      <c r="ABV129" s="27">
        <f t="shared" si="3236"/>
        <v>0</v>
      </c>
      <c r="ABW129" s="27">
        <f t="shared" si="3237"/>
        <v>0</v>
      </c>
      <c r="ABY129" s="28">
        <f t="shared" si="3238"/>
        <v>253.8</v>
      </c>
      <c r="ABZ129" s="28">
        <f t="shared" si="3239"/>
        <v>0</v>
      </c>
      <c r="ACA129" s="28">
        <f t="shared" si="3240"/>
        <v>24.1</v>
      </c>
      <c r="ACB129" s="28">
        <f t="shared" si="3241"/>
        <v>0</v>
      </c>
      <c r="ACC129" s="28">
        <f t="shared" si="3242"/>
        <v>0</v>
      </c>
      <c r="ACD129" s="28">
        <f t="shared" si="3243"/>
        <v>265.85000000000002</v>
      </c>
      <c r="ACG129" s="27" t="str">
        <f t="shared" si="3244"/>
        <v>13.3</v>
      </c>
      <c r="ACH129" s="27" t="str">
        <f t="shared" si="3245"/>
        <v>19.2</v>
      </c>
      <c r="ACI129" s="27" t="str">
        <f t="shared" si="3246"/>
        <v>2.9</v>
      </c>
      <c r="ACJ129" s="27">
        <f t="shared" si="3247"/>
        <v>0</v>
      </c>
      <c r="ACK129" s="27" t="str">
        <f t="shared" si="3248"/>
        <v>24.1</v>
      </c>
      <c r="ACL129" s="27" t="str">
        <f t="shared" si="3249"/>
        <v>20.5</v>
      </c>
      <c r="ACM129" s="27">
        <f t="shared" si="3250"/>
        <v>0</v>
      </c>
      <c r="ACN129" s="27">
        <f t="shared" si="3251"/>
        <v>0</v>
      </c>
      <c r="ACO129" s="27">
        <f t="shared" si="3252"/>
        <v>0</v>
      </c>
      <c r="ACP129" s="27">
        <f t="shared" si="3253"/>
        <v>0</v>
      </c>
      <c r="ACQ129" s="27">
        <f t="shared" si="3254"/>
        <v>0</v>
      </c>
      <c r="ACR129" s="27" t="str">
        <f t="shared" si="3255"/>
        <v>20.8</v>
      </c>
      <c r="ACS129" s="27">
        <f t="shared" si="3256"/>
        <v>0</v>
      </c>
      <c r="ACT129" s="27">
        <f t="shared" si="3257"/>
        <v>0</v>
      </c>
      <c r="ACU129" s="27" t="str">
        <f t="shared" si="3258"/>
        <v>24</v>
      </c>
      <c r="ACV129" s="27">
        <f t="shared" si="3259"/>
        <v>0</v>
      </c>
      <c r="ACW129" s="27">
        <f t="shared" si="3260"/>
        <v>0</v>
      </c>
      <c r="ACX129" s="27">
        <f t="shared" si="3261"/>
        <v>0</v>
      </c>
      <c r="ACY129" s="27">
        <f t="shared" si="3262"/>
        <v>0</v>
      </c>
      <c r="ACZ129" s="27">
        <f t="shared" si="3263"/>
        <v>0</v>
      </c>
      <c r="ADA129" s="27" t="str">
        <f t="shared" si="3264"/>
        <v>7.9</v>
      </c>
      <c r="ADB129" s="27">
        <f t="shared" si="3265"/>
        <v>0</v>
      </c>
      <c r="ADC129" s="27">
        <f t="shared" si="3266"/>
        <v>0</v>
      </c>
      <c r="ADD129" s="27" t="str">
        <f t="shared" si="3267"/>
        <v>31.7</v>
      </c>
      <c r="ADE129" s="27">
        <f t="shared" si="3268"/>
        <v>0</v>
      </c>
      <c r="ADF129" s="27">
        <f t="shared" si="3269"/>
        <v>0</v>
      </c>
      <c r="ADG129" s="27" t="str">
        <f t="shared" si="3270"/>
        <v>24</v>
      </c>
      <c r="ADH129" s="27">
        <f t="shared" si="3271"/>
        <v>0</v>
      </c>
      <c r="ADI129" s="27">
        <f t="shared" si="3272"/>
        <v>0</v>
      </c>
      <c r="ADJ129" s="27" t="str">
        <f t="shared" si="3273"/>
        <v>12.6</v>
      </c>
      <c r="ADK129" s="27">
        <f t="shared" si="3274"/>
        <v>0</v>
      </c>
      <c r="ADL129" s="27">
        <f t="shared" si="3275"/>
        <v>0</v>
      </c>
      <c r="ADM129" s="27" t="str">
        <f t="shared" si="3276"/>
        <v>28.1</v>
      </c>
      <c r="ADN129" s="27">
        <f t="shared" si="3277"/>
        <v>0</v>
      </c>
      <c r="ADO129" s="27">
        <f t="shared" si="3278"/>
        <v>0</v>
      </c>
      <c r="ADP129" s="27" t="str">
        <f t="shared" si="3279"/>
        <v>48.8</v>
      </c>
      <c r="ADQ129" s="27">
        <f t="shared" si="3280"/>
        <v>0</v>
      </c>
      <c r="ADR129" s="27">
        <f t="shared" si="3281"/>
        <v>0</v>
      </c>
      <c r="ADS129" s="27">
        <f t="shared" si="3282"/>
        <v>0</v>
      </c>
      <c r="ADT129" s="27">
        <f t="shared" si="3283"/>
        <v>0</v>
      </c>
      <c r="ADU129" s="27">
        <f t="shared" si="3284"/>
        <v>0</v>
      </c>
      <c r="ADV129" s="27">
        <f t="shared" si="3285"/>
        <v>0</v>
      </c>
      <c r="ADW129" s="27">
        <f t="shared" si="3286"/>
        <v>0</v>
      </c>
      <c r="ADX129" s="27">
        <f t="shared" si="3287"/>
        <v>0</v>
      </c>
      <c r="ADY129" s="27">
        <f t="shared" si="3288"/>
        <v>0</v>
      </c>
      <c r="ADZ129" s="27">
        <f t="shared" si="3289"/>
        <v>0</v>
      </c>
      <c r="AEA129" s="27">
        <f t="shared" si="3290"/>
        <v>0</v>
      </c>
      <c r="AEB129" s="27">
        <f t="shared" si="3291"/>
        <v>0</v>
      </c>
      <c r="AEC129" s="27">
        <f t="shared" si="3292"/>
        <v>0</v>
      </c>
      <c r="AED129" s="27">
        <f t="shared" si="3293"/>
        <v>0</v>
      </c>
      <c r="AEE129" s="27">
        <f t="shared" si="3294"/>
        <v>0</v>
      </c>
      <c r="AEF129" s="27">
        <f t="shared" si="3295"/>
        <v>0</v>
      </c>
      <c r="AEG129" s="27">
        <f t="shared" si="3296"/>
        <v>0</v>
      </c>
      <c r="AEH129" s="27">
        <f t="shared" si="3297"/>
        <v>0</v>
      </c>
      <c r="AEI129" s="27">
        <f t="shared" si="3298"/>
        <v>0</v>
      </c>
      <c r="AEJ129" s="27">
        <f t="shared" si="3299"/>
        <v>0</v>
      </c>
      <c r="AEK129" s="27">
        <f t="shared" si="3300"/>
        <v>0</v>
      </c>
      <c r="AEL129" s="27">
        <f t="shared" si="3301"/>
        <v>0</v>
      </c>
      <c r="AEM129" s="27">
        <f t="shared" si="3302"/>
        <v>0</v>
      </c>
      <c r="AEN129" s="27">
        <f t="shared" si="3303"/>
        <v>0</v>
      </c>
      <c r="AEO129" s="27">
        <f t="shared" si="3304"/>
        <v>0</v>
      </c>
      <c r="AEP129" s="27">
        <f t="shared" si="3305"/>
        <v>0</v>
      </c>
      <c r="AEQ129" s="27">
        <f t="shared" si="3306"/>
        <v>0</v>
      </c>
      <c r="AER129" s="27">
        <f t="shared" si="3307"/>
        <v>0</v>
      </c>
      <c r="AES129" s="27">
        <f t="shared" si="3308"/>
        <v>0</v>
      </c>
      <c r="AET129" s="27">
        <f t="shared" si="3309"/>
        <v>0</v>
      </c>
      <c r="AEU129" s="27">
        <f t="shared" si="3310"/>
        <v>0</v>
      </c>
      <c r="AEV129" s="27">
        <f t="shared" si="3311"/>
        <v>0</v>
      </c>
      <c r="AEW129" s="27">
        <f t="shared" si="3312"/>
        <v>0</v>
      </c>
      <c r="AEX129" s="27">
        <f t="shared" si="3313"/>
        <v>0</v>
      </c>
      <c r="AEY129" s="27">
        <f t="shared" si="3314"/>
        <v>0</v>
      </c>
      <c r="AEZ129" s="27">
        <f t="shared" si="3315"/>
        <v>0</v>
      </c>
      <c r="AFA129" s="27">
        <f t="shared" si="3316"/>
        <v>0</v>
      </c>
      <c r="AFB129" s="27">
        <f t="shared" si="3317"/>
        <v>0</v>
      </c>
      <c r="AFC129" s="27">
        <f t="shared" si="3318"/>
        <v>0</v>
      </c>
      <c r="AFD129" s="27">
        <f t="shared" si="3319"/>
        <v>0</v>
      </c>
      <c r="AFE129" s="27">
        <f t="shared" si="3320"/>
        <v>0</v>
      </c>
      <c r="AFF129" s="27">
        <f t="shared" si="3321"/>
        <v>0</v>
      </c>
      <c r="AFG129" s="27">
        <f t="shared" si="3322"/>
        <v>0</v>
      </c>
      <c r="AFH129" s="27">
        <f t="shared" si="3323"/>
        <v>0</v>
      </c>
      <c r="AFI129" s="27">
        <f t="shared" si="3324"/>
        <v>0</v>
      </c>
      <c r="AFJ129" s="27">
        <f t="shared" si="3325"/>
        <v>0</v>
      </c>
      <c r="AFL129" s="28">
        <f t="shared" si="2677"/>
        <v>24.28125</v>
      </c>
      <c r="AFM129" s="28">
        <v>24.28125</v>
      </c>
      <c r="AFN129" s="27">
        <v>7</v>
      </c>
      <c r="AFO129" s="27">
        <f t="shared" si="3326"/>
        <v>7</v>
      </c>
      <c r="AFP129" s="27">
        <f t="shared" si="3327"/>
        <v>7</v>
      </c>
      <c r="AFQ129" s="27">
        <f t="shared" si="3328"/>
        <v>7</v>
      </c>
      <c r="AFR129" s="27">
        <f t="shared" si="3329"/>
        <v>0</v>
      </c>
      <c r="AFS129" s="27">
        <f t="shared" si="3330"/>
        <v>6</v>
      </c>
      <c r="AFT129" s="27">
        <f t="shared" si="3331"/>
        <v>2</v>
      </c>
      <c r="AFU129" s="27">
        <f t="shared" si="3332"/>
        <v>0</v>
      </c>
      <c r="AFV129" s="27">
        <f t="shared" si="3333"/>
        <v>0</v>
      </c>
      <c r="AFW129" s="27">
        <f t="shared" si="3334"/>
        <v>0</v>
      </c>
      <c r="AFX129" s="27">
        <f t="shared" si="3335"/>
        <v>0</v>
      </c>
      <c r="AFY129" s="27">
        <f t="shared" si="3336"/>
        <v>0</v>
      </c>
      <c r="AFZ129" s="27">
        <f t="shared" si="3337"/>
        <v>7</v>
      </c>
      <c r="AGA129" s="27">
        <f t="shared" si="3338"/>
        <v>0</v>
      </c>
      <c r="AGB129" s="27">
        <f t="shared" si="3339"/>
        <v>0</v>
      </c>
      <c r="AGC129" s="27">
        <f t="shared" si="3340"/>
        <v>7</v>
      </c>
      <c r="AGD129" s="27">
        <f t="shared" si="3341"/>
        <v>0</v>
      </c>
      <c r="AGE129" s="27">
        <f t="shared" si="3342"/>
        <v>0</v>
      </c>
      <c r="AGF129" s="27">
        <f t="shared" si="3343"/>
        <v>0</v>
      </c>
      <c r="AGG129" s="27">
        <f t="shared" si="3344"/>
        <v>0</v>
      </c>
      <c r="AGH129" s="27">
        <f t="shared" si="3345"/>
        <v>0</v>
      </c>
      <c r="AGI129" s="27">
        <f t="shared" si="3346"/>
        <v>7</v>
      </c>
      <c r="AGJ129" s="27">
        <f t="shared" si="3347"/>
        <v>0</v>
      </c>
      <c r="AGK129" s="27">
        <f t="shared" si="3348"/>
        <v>0</v>
      </c>
      <c r="AGL129" s="27">
        <f t="shared" si="3349"/>
        <v>6</v>
      </c>
      <c r="AGM129" s="27">
        <f t="shared" si="3350"/>
        <v>0</v>
      </c>
      <c r="AGN129" s="27">
        <f t="shared" si="3351"/>
        <v>0</v>
      </c>
      <c r="AGO129" s="27">
        <f t="shared" si="3352"/>
        <v>7</v>
      </c>
      <c r="AGP129" s="27">
        <f t="shared" si="3353"/>
        <v>0</v>
      </c>
      <c r="AGQ129" s="27">
        <f t="shared" si="3354"/>
        <v>0</v>
      </c>
      <c r="AGR129" s="27">
        <f t="shared" si="3355"/>
        <v>7</v>
      </c>
      <c r="AGS129" s="27">
        <f t="shared" si="3356"/>
        <v>0</v>
      </c>
      <c r="AGT129" s="27">
        <f t="shared" si="3357"/>
        <v>0</v>
      </c>
      <c r="AGU129" s="27">
        <f t="shared" si="3358"/>
        <v>7</v>
      </c>
      <c r="AGV129" s="27">
        <f t="shared" si="3359"/>
        <v>0</v>
      </c>
      <c r="AGW129" s="27">
        <f t="shared" si="3360"/>
        <v>0</v>
      </c>
      <c r="AGX129" s="27">
        <f t="shared" si="3361"/>
        <v>7</v>
      </c>
      <c r="AGY129" s="27">
        <f t="shared" si="3362"/>
        <v>0</v>
      </c>
      <c r="AGZ129" s="27">
        <f t="shared" si="3363"/>
        <v>0</v>
      </c>
      <c r="AHA129" s="27">
        <f t="shared" si="3364"/>
        <v>0</v>
      </c>
      <c r="AHB129" s="27">
        <f t="shared" si="3365"/>
        <v>0</v>
      </c>
      <c r="AHC129" s="27">
        <f t="shared" si="3366"/>
        <v>0</v>
      </c>
      <c r="AHD129" s="27">
        <f t="shared" si="3367"/>
        <v>0</v>
      </c>
      <c r="AHE129" s="27">
        <f t="shared" si="3368"/>
        <v>0</v>
      </c>
      <c r="AHF129" s="27">
        <f t="shared" si="3369"/>
        <v>0</v>
      </c>
      <c r="AHG129" s="27">
        <f t="shared" si="3370"/>
        <v>0</v>
      </c>
      <c r="AHH129" s="27">
        <f t="shared" si="3371"/>
        <v>0</v>
      </c>
      <c r="AHI129" s="27">
        <f t="shared" si="3372"/>
        <v>0</v>
      </c>
      <c r="AHJ129" s="27">
        <f t="shared" si="3373"/>
        <v>0</v>
      </c>
      <c r="AHK129" s="27">
        <f t="shared" si="3374"/>
        <v>0</v>
      </c>
      <c r="AHL129" s="27">
        <f t="shared" si="3375"/>
        <v>0</v>
      </c>
      <c r="AHM129" s="27">
        <f t="shared" si="3376"/>
        <v>0</v>
      </c>
      <c r="AHN129" s="27">
        <f t="shared" si="3377"/>
        <v>0</v>
      </c>
      <c r="AHO129" s="27">
        <f t="shared" si="3378"/>
        <v>0</v>
      </c>
      <c r="AHP129" s="27">
        <f t="shared" si="3379"/>
        <v>0</v>
      </c>
      <c r="AHQ129" s="27">
        <f t="shared" si="3380"/>
        <v>0</v>
      </c>
      <c r="AHR129" s="27">
        <f t="shared" si="3381"/>
        <v>0</v>
      </c>
      <c r="AHS129" s="27">
        <f t="shared" si="3382"/>
        <v>0</v>
      </c>
      <c r="AHT129" s="27">
        <f t="shared" si="3383"/>
        <v>0</v>
      </c>
      <c r="AHU129" s="27">
        <f t="shared" si="3384"/>
        <v>0</v>
      </c>
      <c r="AHV129" s="27">
        <f t="shared" si="3385"/>
        <v>0</v>
      </c>
      <c r="AHW129" s="27">
        <f t="shared" si="3386"/>
        <v>0</v>
      </c>
      <c r="AHX129" s="27">
        <f t="shared" si="3387"/>
        <v>0</v>
      </c>
      <c r="AHY129" s="27">
        <f t="shared" si="3388"/>
        <v>0</v>
      </c>
      <c r="AHZ129" s="27">
        <f t="shared" si="3389"/>
        <v>0</v>
      </c>
      <c r="AIA129" s="27">
        <f t="shared" si="3390"/>
        <v>0</v>
      </c>
      <c r="AIB129" s="27">
        <f t="shared" si="3391"/>
        <v>0</v>
      </c>
      <c r="AIC129" s="27">
        <f t="shared" si="3392"/>
        <v>0</v>
      </c>
      <c r="AID129" s="27">
        <f t="shared" si="3393"/>
        <v>0</v>
      </c>
      <c r="AIE129" s="27">
        <f t="shared" si="3394"/>
        <v>0</v>
      </c>
      <c r="AIF129" s="27">
        <f t="shared" si="3395"/>
        <v>0</v>
      </c>
      <c r="AIG129" s="27">
        <f t="shared" si="3396"/>
        <v>0</v>
      </c>
      <c r="AIH129" s="27">
        <f t="shared" si="3397"/>
        <v>0</v>
      </c>
      <c r="AII129" s="27">
        <f t="shared" si="3398"/>
        <v>0</v>
      </c>
      <c r="AIJ129" s="27">
        <f t="shared" si="3399"/>
        <v>0</v>
      </c>
      <c r="AIK129" s="27">
        <f t="shared" si="3400"/>
        <v>0</v>
      </c>
      <c r="AIL129" s="27">
        <f t="shared" si="3401"/>
        <v>0</v>
      </c>
      <c r="AIM129" s="27">
        <f t="shared" si="3402"/>
        <v>0</v>
      </c>
      <c r="AIN129" s="27">
        <f t="shared" si="3403"/>
        <v>0</v>
      </c>
      <c r="AIO129" s="27">
        <f t="shared" si="3404"/>
        <v>0</v>
      </c>
      <c r="AIP129" s="27">
        <f t="shared" si="3405"/>
        <v>0</v>
      </c>
      <c r="AIQ129" s="27">
        <f t="shared" si="3406"/>
        <v>0</v>
      </c>
      <c r="AIR129" s="27">
        <f t="shared" si="3407"/>
        <v>0</v>
      </c>
      <c r="AIT129" s="27">
        <v>1</v>
      </c>
      <c r="AIU129" s="27">
        <v>1</v>
      </c>
      <c r="AIV129" s="27">
        <v>1</v>
      </c>
      <c r="AIW129" s="27">
        <f t="shared" si="3408"/>
        <v>0</v>
      </c>
      <c r="AIX129" s="27">
        <f t="shared" si="3409"/>
        <v>8</v>
      </c>
      <c r="AIY129" s="27">
        <f t="shared" si="3410"/>
        <v>4</v>
      </c>
      <c r="AIZ129" s="27">
        <f t="shared" si="3411"/>
        <v>0</v>
      </c>
      <c r="AJA129" s="27">
        <f t="shared" si="3412"/>
        <v>0</v>
      </c>
      <c r="AJB129" s="27">
        <f t="shared" si="3413"/>
        <v>0</v>
      </c>
      <c r="AJC129" s="27">
        <f t="shared" si="3414"/>
        <v>0</v>
      </c>
      <c r="AJD129" s="27">
        <f t="shared" si="3415"/>
        <v>0</v>
      </c>
      <c r="AJE129" s="27">
        <f t="shared" si="3416"/>
        <v>0.25</v>
      </c>
      <c r="AJF129" s="27">
        <f t="shared" si="3417"/>
        <v>0</v>
      </c>
      <c r="AJG129" s="27">
        <f t="shared" si="3418"/>
        <v>0</v>
      </c>
      <c r="AJH129" s="27">
        <f t="shared" si="3419"/>
        <v>0.25</v>
      </c>
      <c r="AJI129" s="27">
        <f t="shared" si="3420"/>
        <v>0</v>
      </c>
      <c r="AJJ129" s="27">
        <f t="shared" si="3421"/>
        <v>0</v>
      </c>
      <c r="AJK129" s="27">
        <f t="shared" si="3422"/>
        <v>0</v>
      </c>
      <c r="AJL129" s="27">
        <f t="shared" si="3423"/>
        <v>0</v>
      </c>
      <c r="AJM129" s="27">
        <f t="shared" si="3424"/>
        <v>0</v>
      </c>
      <c r="AJN129" s="27">
        <f t="shared" si="3425"/>
        <v>3.125E-2</v>
      </c>
      <c r="AJO129" s="27">
        <f t="shared" si="3426"/>
        <v>0</v>
      </c>
      <c r="AJP129" s="27">
        <f t="shared" si="3427"/>
        <v>0</v>
      </c>
      <c r="AJQ129" s="27">
        <f t="shared" si="3428"/>
        <v>4</v>
      </c>
      <c r="AJR129" s="27">
        <f t="shared" si="3429"/>
        <v>0</v>
      </c>
      <c r="AJS129" s="27">
        <f t="shared" si="3430"/>
        <v>0</v>
      </c>
      <c r="AJT129" s="27">
        <f t="shared" si="3431"/>
        <v>4</v>
      </c>
      <c r="AJU129" s="27">
        <f t="shared" si="3432"/>
        <v>0</v>
      </c>
      <c r="AJV129" s="27">
        <f t="shared" si="3433"/>
        <v>0</v>
      </c>
      <c r="AJW129" s="27">
        <f t="shared" si="3434"/>
        <v>0.25</v>
      </c>
      <c r="AJX129" s="27">
        <f t="shared" si="3435"/>
        <v>0</v>
      </c>
      <c r="AJY129" s="27">
        <f t="shared" si="3436"/>
        <v>0</v>
      </c>
      <c r="AJZ129" s="27">
        <f t="shared" si="3437"/>
        <v>0.25</v>
      </c>
      <c r="AKA129" s="27">
        <f t="shared" si="3438"/>
        <v>0</v>
      </c>
      <c r="AKB129" s="27">
        <f t="shared" si="3439"/>
        <v>0</v>
      </c>
      <c r="AKC129" s="27">
        <f t="shared" si="3440"/>
        <v>0.25</v>
      </c>
      <c r="AKD129" s="27">
        <f t="shared" si="3441"/>
        <v>0</v>
      </c>
      <c r="AKE129" s="27">
        <f t="shared" si="3442"/>
        <v>0</v>
      </c>
      <c r="AKF129" s="27">
        <f t="shared" si="3443"/>
        <v>0</v>
      </c>
      <c r="AKG129" s="27">
        <f t="shared" si="3444"/>
        <v>0</v>
      </c>
      <c r="AKH129" s="27">
        <f t="shared" si="3445"/>
        <v>0</v>
      </c>
      <c r="AKI129" s="27">
        <f t="shared" si="3446"/>
        <v>0</v>
      </c>
      <c r="AKJ129" s="27">
        <f t="shared" si="3447"/>
        <v>0</v>
      </c>
      <c r="AKK129" s="27">
        <f t="shared" si="3448"/>
        <v>0</v>
      </c>
      <c r="AKL129" s="27">
        <f t="shared" si="3449"/>
        <v>0</v>
      </c>
      <c r="AKM129" s="27">
        <f t="shared" si="3450"/>
        <v>0</v>
      </c>
      <c r="AKN129" s="27">
        <f t="shared" si="3451"/>
        <v>0</v>
      </c>
      <c r="AKO129" s="27">
        <f t="shared" si="3452"/>
        <v>0</v>
      </c>
      <c r="AKP129" s="27">
        <f t="shared" si="3453"/>
        <v>0</v>
      </c>
      <c r="AKQ129" s="27">
        <f t="shared" si="3454"/>
        <v>0</v>
      </c>
      <c r="AKR129" s="27">
        <f t="shared" si="3455"/>
        <v>0</v>
      </c>
      <c r="AKS129" s="27">
        <f t="shared" si="3456"/>
        <v>0</v>
      </c>
      <c r="AKT129" s="27">
        <f t="shared" si="3457"/>
        <v>0</v>
      </c>
      <c r="AKU129" s="27">
        <f t="shared" si="3458"/>
        <v>0</v>
      </c>
      <c r="AKV129" s="27">
        <f t="shared" si="3459"/>
        <v>0</v>
      </c>
      <c r="AKW129" s="27">
        <f t="shared" si="3460"/>
        <v>0</v>
      </c>
      <c r="AKX129" s="27">
        <f t="shared" si="3461"/>
        <v>0</v>
      </c>
      <c r="AKY129" s="27">
        <f t="shared" si="3462"/>
        <v>0</v>
      </c>
      <c r="AKZ129" s="27">
        <f t="shared" si="3463"/>
        <v>0</v>
      </c>
      <c r="ALA129" s="27">
        <f t="shared" si="3464"/>
        <v>0</v>
      </c>
      <c r="ALB129" s="27">
        <f t="shared" si="3465"/>
        <v>0</v>
      </c>
      <c r="ALC129" s="27">
        <f t="shared" si="3466"/>
        <v>0</v>
      </c>
      <c r="ALD129" s="27">
        <f t="shared" si="3467"/>
        <v>0</v>
      </c>
      <c r="ALE129" s="27">
        <f t="shared" si="3468"/>
        <v>0</v>
      </c>
      <c r="ALF129" s="27">
        <f t="shared" si="3469"/>
        <v>0</v>
      </c>
      <c r="ALG129" s="27">
        <f t="shared" si="3470"/>
        <v>0</v>
      </c>
      <c r="ALH129" s="27">
        <f t="shared" si="3471"/>
        <v>0</v>
      </c>
      <c r="ALI129" s="27">
        <f t="shared" si="3472"/>
        <v>0</v>
      </c>
      <c r="ALJ129" s="27">
        <f t="shared" si="3473"/>
        <v>0</v>
      </c>
      <c r="ALK129" s="27">
        <f t="shared" si="3474"/>
        <v>0</v>
      </c>
      <c r="ALL129" s="27">
        <f t="shared" si="3475"/>
        <v>0</v>
      </c>
      <c r="ALM129" s="27">
        <f t="shared" si="3476"/>
        <v>0</v>
      </c>
      <c r="ALN129" s="27">
        <f t="shared" si="3477"/>
        <v>0</v>
      </c>
      <c r="ALO129" s="27">
        <f t="shared" si="3478"/>
        <v>0</v>
      </c>
      <c r="ALP129" s="27">
        <f t="shared" si="3479"/>
        <v>0</v>
      </c>
      <c r="ALQ129" s="27">
        <f t="shared" si="3480"/>
        <v>0</v>
      </c>
      <c r="ALR129" s="27">
        <f t="shared" si="3481"/>
        <v>0</v>
      </c>
      <c r="ALS129" s="27">
        <f t="shared" si="3482"/>
        <v>0</v>
      </c>
      <c r="ALT129" s="27">
        <f t="shared" si="3483"/>
        <v>0</v>
      </c>
      <c r="ALU129" s="27">
        <f t="shared" si="3484"/>
        <v>0</v>
      </c>
      <c r="ALV129" s="27">
        <f t="shared" si="3485"/>
        <v>0</v>
      </c>
      <c r="ALW129" s="27">
        <f t="shared" si="3486"/>
        <v>0</v>
      </c>
      <c r="AMK129" s="28">
        <v>1551</v>
      </c>
      <c r="AML129" s="28">
        <f t="shared" si="3487"/>
        <v>1551</v>
      </c>
      <c r="AMN129" s="28">
        <v>1676</v>
      </c>
      <c r="AMO129" s="27" t="str">
        <f t="shared" si="3488"/>
        <v>1663</v>
      </c>
      <c r="AMP129" s="27" t="str">
        <f t="shared" si="3489"/>
        <v>1649</v>
      </c>
      <c r="AMQ129" s="27" t="str">
        <f t="shared" si="3490"/>
        <v>1646</v>
      </c>
      <c r="AMR129" s="27" t="str">
        <f t="shared" si="3491"/>
        <v>1646</v>
      </c>
      <c r="AMS129" s="27" t="str">
        <f t="shared" si="3492"/>
        <v>1636</v>
      </c>
      <c r="AMT129" s="27" t="str">
        <f t="shared" si="3493"/>
        <v>1629</v>
      </c>
      <c r="AMU129" s="27" t="str">
        <f t="shared" si="3494"/>
        <v>1629</v>
      </c>
      <c r="AMV129" s="27" t="str">
        <f t="shared" si="3495"/>
        <v>1629</v>
      </c>
      <c r="AMW129" s="27" t="str">
        <f t="shared" si="3496"/>
        <v>1629</v>
      </c>
      <c r="AMX129" s="27" t="str">
        <f t="shared" si="3497"/>
        <v>1629</v>
      </c>
      <c r="AMY129" s="27" t="str">
        <f t="shared" si="3498"/>
        <v>1629</v>
      </c>
      <c r="AMZ129" s="27" t="str">
        <f t="shared" si="3499"/>
        <v>1616</v>
      </c>
      <c r="ANA129" s="27" t="str">
        <f t="shared" si="3500"/>
        <v>1616</v>
      </c>
      <c r="ANB129" s="27" t="str">
        <f t="shared" si="3501"/>
        <v>1616</v>
      </c>
      <c r="ANC129" s="27" t="str">
        <f t="shared" si="3502"/>
        <v>1603</v>
      </c>
      <c r="AND129" s="27" t="str">
        <f t="shared" si="3503"/>
        <v>1603</v>
      </c>
      <c r="ANE129" s="27" t="str">
        <f t="shared" si="3504"/>
        <v>1603</v>
      </c>
      <c r="ANF129" s="27" t="str">
        <f t="shared" si="3505"/>
        <v>1603</v>
      </c>
      <c r="ANG129" s="27" t="str">
        <f t="shared" si="3506"/>
        <v>1603</v>
      </c>
      <c r="ANH129" s="27" t="str">
        <f t="shared" si="3507"/>
        <v>1603</v>
      </c>
      <c r="ANI129" s="27" t="str">
        <f t="shared" si="3508"/>
        <v>1593</v>
      </c>
      <c r="ANJ129" s="27" t="str">
        <f t="shared" si="3509"/>
        <v>1593</v>
      </c>
      <c r="ANK129" s="27" t="str">
        <f t="shared" si="3510"/>
        <v>1593</v>
      </c>
      <c r="ANL129" s="27" t="str">
        <f t="shared" si="3511"/>
        <v>1582</v>
      </c>
      <c r="ANM129" s="27" t="str">
        <f t="shared" si="3512"/>
        <v>1582</v>
      </c>
      <c r="ANN129" s="27" t="str">
        <f t="shared" si="3513"/>
        <v>1582</v>
      </c>
      <c r="ANO129" s="27" t="str">
        <f t="shared" si="3514"/>
        <v>1577</v>
      </c>
      <c r="ANP129" s="27" t="str">
        <f t="shared" si="3515"/>
        <v>1577</v>
      </c>
      <c r="ANQ129" s="27" t="str">
        <f t="shared" si="3516"/>
        <v>1577</v>
      </c>
      <c r="ANR129" s="27" t="str">
        <f t="shared" si="3517"/>
        <v>1559</v>
      </c>
      <c r="ANS129" s="27" t="str">
        <f t="shared" si="3518"/>
        <v>1559</v>
      </c>
      <c r="ANT129" s="27" t="str">
        <f t="shared" si="3519"/>
        <v>1559</v>
      </c>
      <c r="ANU129" s="27" t="str">
        <f t="shared" si="3520"/>
        <v>1557</v>
      </c>
      <c r="ANV129" s="27" t="str">
        <f t="shared" si="3521"/>
        <v>1557</v>
      </c>
      <c r="ANW129" s="27" t="str">
        <f t="shared" si="3522"/>
        <v>1557</v>
      </c>
      <c r="ANX129" s="27" t="str">
        <f t="shared" si="3523"/>
        <v>1551</v>
      </c>
      <c r="ANY129" s="27" t="str">
        <f t="shared" si="3524"/>
        <v>1551</v>
      </c>
      <c r="ANZ129" s="27" t="str">
        <f t="shared" si="3525"/>
        <v>1551</v>
      </c>
      <c r="AOA129" s="27" t="str">
        <f t="shared" si="3526"/>
        <v>1551</v>
      </c>
      <c r="AOB129" s="27" t="str">
        <f t="shared" si="3527"/>
        <v>1551</v>
      </c>
      <c r="AOC129" s="27" t="str">
        <f t="shared" si="3528"/>
        <v>1551</v>
      </c>
      <c r="AOD129" s="27" t="str">
        <f t="shared" si="3529"/>
        <v>1551</v>
      </c>
      <c r="AOE129" s="27" t="str">
        <f t="shared" si="3530"/>
        <v>1551</v>
      </c>
      <c r="AOF129" s="27" t="str">
        <f t="shared" si="3531"/>
        <v>1551</v>
      </c>
      <c r="AOG129" s="27" t="str">
        <f t="shared" si="3532"/>
        <v>1551</v>
      </c>
      <c r="AOH129" s="27" t="str">
        <f t="shared" si="3533"/>
        <v>1551</v>
      </c>
      <c r="AOI129" s="27" t="str">
        <f t="shared" si="3534"/>
        <v>1551</v>
      </c>
      <c r="AOJ129" s="27" t="str">
        <f t="shared" si="3535"/>
        <v>1551</v>
      </c>
      <c r="AOK129" s="27" t="str">
        <f t="shared" si="3536"/>
        <v>1551</v>
      </c>
      <c r="AOL129" s="27" t="str">
        <f t="shared" si="3537"/>
        <v>1551</v>
      </c>
      <c r="AOM129" s="27" t="str">
        <f t="shared" si="3538"/>
        <v>1551</v>
      </c>
      <c r="AON129" s="27" t="str">
        <f t="shared" si="3539"/>
        <v>1551</v>
      </c>
      <c r="AOO129" s="27" t="str">
        <f t="shared" si="3540"/>
        <v>1551</v>
      </c>
      <c r="AOP129" s="27" t="str">
        <f t="shared" si="3541"/>
        <v>1551</v>
      </c>
      <c r="AOQ129" s="27" t="str">
        <f t="shared" si="3542"/>
        <v>1551</v>
      </c>
      <c r="AOR129" s="27" t="str">
        <f t="shared" si="3543"/>
        <v>1551</v>
      </c>
      <c r="AOS129" s="27" t="str">
        <f t="shared" si="3544"/>
        <v>1551</v>
      </c>
      <c r="AOT129" s="27" t="str">
        <f t="shared" si="3545"/>
        <v>1551</v>
      </c>
      <c r="AOU129" s="27" t="str">
        <f t="shared" si="3546"/>
        <v>1551</v>
      </c>
      <c r="AOV129" s="27" t="str">
        <f t="shared" si="3547"/>
        <v>1551</v>
      </c>
      <c r="AOW129" s="27" t="str">
        <f t="shared" si="3548"/>
        <v>1551</v>
      </c>
      <c r="AOX129" s="27" t="str">
        <f t="shared" si="3549"/>
        <v>1551</v>
      </c>
      <c r="AOY129" s="27" t="str">
        <f t="shared" si="3550"/>
        <v>1551</v>
      </c>
      <c r="AOZ129" s="27" t="str">
        <f t="shared" si="3551"/>
        <v>1551</v>
      </c>
      <c r="APA129" s="27" t="str">
        <f t="shared" si="3552"/>
        <v>1551</v>
      </c>
      <c r="APB129" s="27" t="str">
        <f t="shared" si="3553"/>
        <v>1551</v>
      </c>
      <c r="APC129" s="27" t="str">
        <f t="shared" si="3554"/>
        <v>1551</v>
      </c>
      <c r="APD129" s="27" t="str">
        <f t="shared" si="3555"/>
        <v>1551</v>
      </c>
      <c r="APE129" s="27" t="str">
        <f t="shared" si="3556"/>
        <v>1551</v>
      </c>
      <c r="APF129" s="27" t="str">
        <f t="shared" si="3557"/>
        <v>1551</v>
      </c>
      <c r="APG129" s="27" t="str">
        <f t="shared" si="3558"/>
        <v>1551</v>
      </c>
      <c r="APH129" s="27" t="str">
        <f t="shared" si="3559"/>
        <v>1551</v>
      </c>
      <c r="API129" s="27" t="str">
        <f t="shared" si="3560"/>
        <v>1551</v>
      </c>
      <c r="APJ129" s="27" t="str">
        <f t="shared" si="3561"/>
        <v>1551</v>
      </c>
      <c r="APK129" s="27" t="str">
        <f t="shared" si="3562"/>
        <v>1551</v>
      </c>
      <c r="APL129" s="27" t="str">
        <f t="shared" si="3563"/>
        <v>1551</v>
      </c>
      <c r="APM129" s="27" t="str">
        <f t="shared" si="3564"/>
        <v>1551</v>
      </c>
      <c r="APN129" s="27" t="str">
        <f t="shared" si="3565"/>
        <v>1551</v>
      </c>
      <c r="APO129" s="27" t="str">
        <f t="shared" si="3566"/>
        <v>1551</v>
      </c>
      <c r="APP129" s="27" t="str">
        <f t="shared" si="3567"/>
        <v>1551</v>
      </c>
      <c r="APQ129" s="27" t="str">
        <f t="shared" si="3568"/>
        <v>1551</v>
      </c>
      <c r="APR129" s="27" t="str">
        <f t="shared" si="3569"/>
        <v>1551</v>
      </c>
    </row>
    <row r="130" spans="1:1022 1025:1110" x14ac:dyDescent="0.35">
      <c r="A130" s="27">
        <v>50</v>
      </c>
      <c r="B130" s="86" t="s">
        <v>102</v>
      </c>
      <c r="C130" s="91">
        <f>VLOOKUP(A130, Rankings!$A$2:$AN$129, 40, FALSE)</f>
        <v>128</v>
      </c>
      <c r="D130" s="22" t="s">
        <v>379</v>
      </c>
      <c r="I130" s="29">
        <f t="shared" si="2678"/>
        <v>12.5</v>
      </c>
      <c r="L130" s="27" t="s">
        <v>2388</v>
      </c>
      <c r="M130" s="27" t="s">
        <v>2538</v>
      </c>
      <c r="N130" s="27" t="s">
        <v>2746</v>
      </c>
      <c r="O130" s="27" t="s">
        <v>24</v>
      </c>
      <c r="P130" s="27" t="s">
        <v>3130</v>
      </c>
      <c r="Q130" s="27" t="s">
        <v>3221</v>
      </c>
      <c r="R130" s="27" t="s">
        <v>24</v>
      </c>
      <c r="S130" s="27" t="s">
        <v>24</v>
      </c>
      <c r="T130" s="27" t="s">
        <v>3798</v>
      </c>
      <c r="U130" s="27" t="s">
        <v>24</v>
      </c>
      <c r="V130" s="27" t="s">
        <v>24</v>
      </c>
      <c r="W130" s="27" t="s">
        <v>4067</v>
      </c>
      <c r="X130" s="27" t="s">
        <v>24</v>
      </c>
      <c r="Y130" s="27" t="s">
        <v>24</v>
      </c>
      <c r="Z130" s="27" t="s">
        <v>4444</v>
      </c>
      <c r="AA130" s="27" t="s">
        <v>24</v>
      </c>
      <c r="AB130" s="27" t="s">
        <v>24</v>
      </c>
      <c r="AC130" s="27" t="s">
        <v>24</v>
      </c>
      <c r="AD130" s="27" t="s">
        <v>24</v>
      </c>
      <c r="AE130" s="27" t="s">
        <v>24</v>
      </c>
      <c r="AF130" s="27" t="s">
        <v>24</v>
      </c>
      <c r="AG130" s="27" t="s">
        <v>24</v>
      </c>
      <c r="AH130" s="27" t="s">
        <v>24</v>
      </c>
      <c r="AI130" s="27" t="s">
        <v>5359</v>
      </c>
      <c r="AJ130" s="27" t="s">
        <v>24</v>
      </c>
      <c r="AK130" s="27" t="s">
        <v>24</v>
      </c>
      <c r="AL130" s="27" t="s">
        <v>5617</v>
      </c>
      <c r="AM130" s="27" t="s">
        <v>24</v>
      </c>
      <c r="AN130" s="27" t="s">
        <v>24</v>
      </c>
      <c r="AO130" s="27" t="s">
        <v>5994</v>
      </c>
      <c r="AP130" s="27" t="s">
        <v>24</v>
      </c>
      <c r="AQ130" s="27" t="s">
        <v>24</v>
      </c>
      <c r="AR130" s="27" t="s">
        <v>6278</v>
      </c>
      <c r="AS130" s="27" t="s">
        <v>24</v>
      </c>
      <c r="AT130" s="27" t="s">
        <v>24</v>
      </c>
      <c r="AU130" s="27" t="s">
        <v>6584</v>
      </c>
      <c r="AV130" s="27" t="s">
        <v>24</v>
      </c>
      <c r="AW130" s="27" t="s">
        <v>24</v>
      </c>
      <c r="AX130" s="27" t="s">
        <v>24</v>
      </c>
      <c r="AY130" s="27" t="s">
        <v>24</v>
      </c>
      <c r="AZ130" s="27" t="s">
        <v>24</v>
      </c>
      <c r="BA130" s="27" t="s">
        <v>24</v>
      </c>
      <c r="BB130" s="27" t="s">
        <v>24</v>
      </c>
      <c r="BC130" s="27" t="s">
        <v>24</v>
      </c>
      <c r="BD130" s="27" t="s">
        <v>24</v>
      </c>
      <c r="BE130" s="27" t="s">
        <v>24</v>
      </c>
      <c r="BF130" s="27" t="s">
        <v>24</v>
      </c>
      <c r="BG130" s="27" t="s">
        <v>24</v>
      </c>
      <c r="BH130" s="27" t="s">
        <v>24</v>
      </c>
      <c r="BI130" s="27" t="s">
        <v>24</v>
      </c>
      <c r="BJ130" s="27" t="s">
        <v>24</v>
      </c>
      <c r="BK130" s="27" t="s">
        <v>24</v>
      </c>
      <c r="BL130" s="27" t="s">
        <v>24</v>
      </c>
      <c r="BM130" s="27" t="s">
        <v>24</v>
      </c>
      <c r="BN130" s="27" t="s">
        <v>24</v>
      </c>
      <c r="BO130" s="27" t="s">
        <v>24</v>
      </c>
      <c r="BP130" s="27" t="s">
        <v>24</v>
      </c>
      <c r="BQ130" s="27" t="s">
        <v>24</v>
      </c>
      <c r="BR130" s="27" t="s">
        <v>24</v>
      </c>
      <c r="BS130" s="27" t="s">
        <v>24</v>
      </c>
      <c r="BT130" s="27" t="s">
        <v>24</v>
      </c>
      <c r="BU130" s="27" t="s">
        <v>24</v>
      </c>
      <c r="BV130" s="27" t="s">
        <v>24</v>
      </c>
      <c r="BW130" s="27" t="s">
        <v>24</v>
      </c>
      <c r="BX130" s="27" t="s">
        <v>24</v>
      </c>
      <c r="BY130" s="27" t="s">
        <v>24</v>
      </c>
      <c r="BZ130" s="27" t="s">
        <v>24</v>
      </c>
      <c r="CA130" s="27" t="s">
        <v>24</v>
      </c>
      <c r="CB130" s="27" t="s">
        <v>24</v>
      </c>
      <c r="CC130" s="27" t="s">
        <v>24</v>
      </c>
      <c r="CD130" s="27" t="s">
        <v>24</v>
      </c>
      <c r="CE130" s="27" t="s">
        <v>24</v>
      </c>
      <c r="CF130" s="27" t="s">
        <v>24</v>
      </c>
      <c r="CG130" s="27" t="s">
        <v>24</v>
      </c>
      <c r="CH130" s="27" t="s">
        <v>24</v>
      </c>
      <c r="CI130" s="27" t="s">
        <v>24</v>
      </c>
      <c r="CJ130" s="27" t="s">
        <v>24</v>
      </c>
      <c r="CK130" s="27" t="s">
        <v>24</v>
      </c>
      <c r="CL130" s="27" t="s">
        <v>24</v>
      </c>
      <c r="CM130" s="27" t="s">
        <v>24</v>
      </c>
      <c r="CN130" s="27" t="s">
        <v>24</v>
      </c>
      <c r="CO130" s="27" t="s">
        <v>24</v>
      </c>
      <c r="CQ130" s="28">
        <f t="shared" si="2679"/>
        <v>0</v>
      </c>
      <c r="CR130" s="28">
        <f t="shared" si="2680"/>
        <v>5</v>
      </c>
      <c r="CS130" s="28">
        <f t="shared" si="2681"/>
        <v>0</v>
      </c>
      <c r="CT130" s="28">
        <f t="shared" si="2682"/>
        <v>7</v>
      </c>
      <c r="CU130" s="28">
        <f t="shared" si="2683"/>
        <v>0</v>
      </c>
      <c r="CV130" s="28">
        <f t="shared" si="2684"/>
        <v>4</v>
      </c>
      <c r="CW130" s="28">
        <f t="shared" si="2685"/>
        <v>0</v>
      </c>
      <c r="CX130" s="28">
        <f t="shared" si="2686"/>
        <v>5</v>
      </c>
      <c r="CY130" s="28">
        <f t="shared" si="2687"/>
        <v>0</v>
      </c>
      <c r="CZ130" s="28">
        <f t="shared" si="2688"/>
        <v>0</v>
      </c>
      <c r="DA130" s="28">
        <f t="shared" si="2689"/>
        <v>0</v>
      </c>
      <c r="DB130" s="28">
        <f t="shared" si="2690"/>
        <v>0</v>
      </c>
      <c r="DC130" s="28">
        <f t="shared" si="2691"/>
        <v>0</v>
      </c>
      <c r="DD130" s="28">
        <f t="shared" si="2692"/>
        <v>0</v>
      </c>
      <c r="DE130" s="28">
        <f t="shared" si="2693"/>
        <v>0</v>
      </c>
      <c r="DF130" s="28">
        <f t="shared" si="2694"/>
        <v>1</v>
      </c>
      <c r="DG130" s="28">
        <f t="shared" si="2695"/>
        <v>0</v>
      </c>
      <c r="DH130" s="28">
        <f t="shared" si="2696"/>
        <v>0</v>
      </c>
      <c r="DI130" s="28">
        <f t="shared" si="2697"/>
        <v>0</v>
      </c>
      <c r="DJ130" s="28">
        <f t="shared" si="2698"/>
        <v>0</v>
      </c>
      <c r="DK130" s="28">
        <f t="shared" si="2699"/>
        <v>0</v>
      </c>
      <c r="DL130" s="28">
        <f t="shared" si="2700"/>
        <v>0</v>
      </c>
      <c r="DM130" s="28">
        <f t="shared" si="2701"/>
        <v>0</v>
      </c>
      <c r="DN130" s="28">
        <f t="shared" si="2702"/>
        <v>0</v>
      </c>
      <c r="DO130" s="28">
        <f t="shared" si="2703"/>
        <v>0</v>
      </c>
      <c r="DP130" s="28">
        <f t="shared" si="2704"/>
        <v>1</v>
      </c>
      <c r="DR130">
        <f t="shared" si="2705"/>
        <v>2</v>
      </c>
      <c r="DS130">
        <f t="shared" si="2706"/>
        <v>2</v>
      </c>
      <c r="DT130">
        <f t="shared" si="2707"/>
        <v>4</v>
      </c>
      <c r="DU130">
        <f t="shared" si="2708"/>
        <v>0</v>
      </c>
      <c r="DV130">
        <f t="shared" si="2709"/>
        <v>12</v>
      </c>
      <c r="DW130">
        <f t="shared" si="2710"/>
        <v>4</v>
      </c>
      <c r="DX130">
        <f t="shared" si="2711"/>
        <v>0</v>
      </c>
      <c r="DY130">
        <f t="shared" si="2712"/>
        <v>0</v>
      </c>
      <c r="DZ130">
        <f t="shared" si="2713"/>
        <v>2</v>
      </c>
      <c r="EA130">
        <f t="shared" si="2714"/>
        <v>0</v>
      </c>
      <c r="EB130">
        <f t="shared" si="2715"/>
        <v>0</v>
      </c>
      <c r="EC130">
        <f t="shared" si="2716"/>
        <v>4</v>
      </c>
      <c r="ED130">
        <f t="shared" si="2717"/>
        <v>0</v>
      </c>
      <c r="EE130">
        <f t="shared" si="2718"/>
        <v>0</v>
      </c>
      <c r="EF130">
        <f t="shared" si="2719"/>
        <v>2</v>
      </c>
      <c r="EG130">
        <f t="shared" si="2720"/>
        <v>0</v>
      </c>
      <c r="EH130">
        <f t="shared" si="2721"/>
        <v>0</v>
      </c>
      <c r="EI130">
        <f t="shared" si="2722"/>
        <v>0</v>
      </c>
      <c r="EJ130">
        <f t="shared" si="2723"/>
        <v>0</v>
      </c>
      <c r="EK130">
        <f t="shared" si="2724"/>
        <v>0</v>
      </c>
      <c r="EL130">
        <f t="shared" si="2725"/>
        <v>0</v>
      </c>
      <c r="EM130">
        <f t="shared" si="2726"/>
        <v>0</v>
      </c>
      <c r="EN130">
        <f t="shared" si="2727"/>
        <v>0</v>
      </c>
      <c r="EO130">
        <f t="shared" si="2728"/>
        <v>4</v>
      </c>
      <c r="EP130">
        <f t="shared" si="2729"/>
        <v>0</v>
      </c>
      <c r="EQ130">
        <f t="shared" si="2730"/>
        <v>0</v>
      </c>
      <c r="ER130">
        <f t="shared" si="2731"/>
        <v>2</v>
      </c>
      <c r="ES130">
        <f t="shared" si="2732"/>
        <v>0</v>
      </c>
      <c r="ET130">
        <f t="shared" si="2733"/>
        <v>0</v>
      </c>
      <c r="EU130">
        <f t="shared" si="2734"/>
        <v>4</v>
      </c>
      <c r="EV130">
        <f t="shared" si="2735"/>
        <v>0</v>
      </c>
      <c r="EW130">
        <f t="shared" si="2736"/>
        <v>0</v>
      </c>
      <c r="EX130">
        <f t="shared" si="2737"/>
        <v>4</v>
      </c>
      <c r="EY130">
        <f t="shared" si="2738"/>
        <v>0</v>
      </c>
      <c r="EZ130">
        <f t="shared" si="2739"/>
        <v>0</v>
      </c>
      <c r="FA130">
        <f t="shared" si="2740"/>
        <v>4</v>
      </c>
      <c r="FB130">
        <f t="shared" si="2741"/>
        <v>0</v>
      </c>
      <c r="FC130">
        <f t="shared" si="2742"/>
        <v>0</v>
      </c>
      <c r="FD130">
        <f t="shared" si="2743"/>
        <v>0</v>
      </c>
      <c r="FE130">
        <f t="shared" si="2744"/>
        <v>0</v>
      </c>
      <c r="FF130">
        <f t="shared" si="2745"/>
        <v>0</v>
      </c>
      <c r="FG130">
        <f t="shared" si="2746"/>
        <v>0</v>
      </c>
      <c r="FH130">
        <f t="shared" si="2747"/>
        <v>0</v>
      </c>
      <c r="FI130">
        <f t="shared" si="2748"/>
        <v>0</v>
      </c>
      <c r="FJ130">
        <f t="shared" si="2749"/>
        <v>0</v>
      </c>
      <c r="FK130">
        <f t="shared" si="2750"/>
        <v>0</v>
      </c>
      <c r="FL130">
        <f t="shared" si="2751"/>
        <v>0</v>
      </c>
      <c r="FM130">
        <f t="shared" si="2752"/>
        <v>0</v>
      </c>
      <c r="FN130">
        <f t="shared" si="2753"/>
        <v>0</v>
      </c>
      <c r="FO130">
        <f t="shared" si="2754"/>
        <v>0</v>
      </c>
      <c r="FP130">
        <f t="shared" si="2755"/>
        <v>0</v>
      </c>
      <c r="FQ130">
        <f t="shared" si="2756"/>
        <v>0</v>
      </c>
      <c r="FR130">
        <f t="shared" si="2757"/>
        <v>0</v>
      </c>
      <c r="FS130">
        <f t="shared" si="2758"/>
        <v>0</v>
      </c>
      <c r="FT130">
        <f t="shared" si="2759"/>
        <v>0</v>
      </c>
      <c r="FU130">
        <f t="shared" si="2760"/>
        <v>0</v>
      </c>
      <c r="FV130">
        <f t="shared" si="2761"/>
        <v>0</v>
      </c>
      <c r="FW130">
        <f t="shared" si="2762"/>
        <v>0</v>
      </c>
      <c r="FX130">
        <f t="shared" si="2763"/>
        <v>0</v>
      </c>
      <c r="FY130">
        <f t="shared" si="2764"/>
        <v>0</v>
      </c>
      <c r="FZ130">
        <f t="shared" si="2765"/>
        <v>0</v>
      </c>
      <c r="GA130">
        <f t="shared" si="2766"/>
        <v>0</v>
      </c>
      <c r="GB130">
        <f t="shared" si="2767"/>
        <v>0</v>
      </c>
      <c r="GC130">
        <f t="shared" si="2768"/>
        <v>0</v>
      </c>
      <c r="GD130">
        <f t="shared" si="2769"/>
        <v>0</v>
      </c>
      <c r="GE130">
        <f t="shared" si="2770"/>
        <v>0</v>
      </c>
      <c r="GF130">
        <f t="shared" si="2771"/>
        <v>0</v>
      </c>
      <c r="GG130">
        <f t="shared" si="2772"/>
        <v>0</v>
      </c>
      <c r="GH130">
        <f t="shared" si="2773"/>
        <v>0</v>
      </c>
      <c r="GI130">
        <f t="shared" si="2774"/>
        <v>0</v>
      </c>
      <c r="GJ130">
        <f t="shared" si="2775"/>
        <v>0</v>
      </c>
      <c r="GK130">
        <f t="shared" si="2776"/>
        <v>0</v>
      </c>
      <c r="GL130">
        <f t="shared" si="2777"/>
        <v>0</v>
      </c>
      <c r="GM130">
        <f t="shared" si="2778"/>
        <v>0</v>
      </c>
      <c r="GN130">
        <f t="shared" si="2779"/>
        <v>0</v>
      </c>
      <c r="GO130">
        <f t="shared" si="2780"/>
        <v>0</v>
      </c>
      <c r="GP130">
        <f t="shared" si="2781"/>
        <v>0</v>
      </c>
      <c r="GQ130">
        <f t="shared" si="2782"/>
        <v>0</v>
      </c>
      <c r="GR130">
        <f t="shared" si="2783"/>
        <v>0</v>
      </c>
      <c r="GS130">
        <f t="shared" si="2784"/>
        <v>0</v>
      </c>
      <c r="GT130">
        <f t="shared" si="2785"/>
        <v>0</v>
      </c>
      <c r="GU130">
        <f t="shared" si="2786"/>
        <v>0</v>
      </c>
      <c r="GW130" s="28">
        <f t="shared" si="2787"/>
        <v>7.5394850568598777</v>
      </c>
      <c r="GX130" s="28">
        <f t="shared" si="2788"/>
        <v>0</v>
      </c>
      <c r="GY130" s="28">
        <f t="shared" si="2789"/>
        <v>0.37008958491215449</v>
      </c>
      <c r="GZ130" s="28">
        <f t="shared" si="2790"/>
        <v>0</v>
      </c>
      <c r="HA130" s="28">
        <f t="shared" si="2791"/>
        <v>0</v>
      </c>
      <c r="HB130" s="28">
        <f t="shared" si="2792"/>
        <v>7.7245298493159549</v>
      </c>
      <c r="HC130" s="28">
        <f t="shared" si="2793"/>
        <v>0.68432101154452518</v>
      </c>
      <c r="HE130">
        <f>IFERROR(VLOOKUP(_xlfn.NUMBERVALUE(MID(L130, SEARCH("!", L130)+1, SEARCH("+", L130)-SEARCH("!", L130)-1)), Rankings!$A$2:$BK$129, 63, FALSE),0)</f>
        <v>0.89620059051123913</v>
      </c>
      <c r="HF130">
        <f>IFERROR(VLOOKUP(_xlfn.NUMBERVALUE(MID(M130, SEARCH("!", M130)+1, SEARCH("+", M130)-SEARCH("!", M130)-1)), Rankings!$A$2:$BK$129, 63, FALSE),0)</f>
        <v>0.74960199886355039</v>
      </c>
      <c r="HG130">
        <f>IFERROR(VLOOKUP(_xlfn.NUMBERVALUE(MID(N130, SEARCH("!", N130)+1, SEARCH("+", N130)-SEARCH("!", N130)-1)), Rankings!$A$2:$BK$129, 63, FALSE),0)</f>
        <v>0.60227703843849056</v>
      </c>
      <c r="HH130">
        <f>IFERROR(VLOOKUP(_xlfn.NUMBERVALUE(MID(O130, SEARCH("!", O130)+1, SEARCH("+", O130)-SEARCH("!", O130)-1)), Rankings!$A$2:$BK$129, 63, FALSE),0)</f>
        <v>0</v>
      </c>
      <c r="HI130">
        <f>IFERROR(VLOOKUP(_xlfn.NUMBERVALUE(MID(P130, SEARCH("!", P130)+1, SEARCH("+", P130)-SEARCH("!", P130)-1)), Rankings!$A$2:$BK$129, 63, FALSE),0)</f>
        <v>0.37008958491215449</v>
      </c>
      <c r="HJ130">
        <f>IFERROR(VLOOKUP(_xlfn.NUMBERVALUE(MID(Q130, SEARCH("!", Q130)+1, SEARCH("+", Q130)-SEARCH("!", Q130)-1)), Rankings!$A$2:$BK$129, 63, FALSE),0)</f>
        <v>0.47316682689969669</v>
      </c>
      <c r="HK130">
        <f>IFERROR(VLOOKUP(_xlfn.NUMBERVALUE(MID(R130, SEARCH("!", R130)+1, SEARCH("+", R130)-SEARCH("!", R130)-1)), Rankings!$A$2:$BK$129, 63, FALSE),0)</f>
        <v>0</v>
      </c>
      <c r="HL130">
        <f>IFERROR(VLOOKUP(_xlfn.NUMBERVALUE(MID(S130, SEARCH("!", S130)+1, SEARCH("+", S130)-SEARCH("!", S130)-1)), Rankings!$A$2:$BK$129, 63, FALSE),0)</f>
        <v>0</v>
      </c>
      <c r="HM130">
        <f>IFERROR(VLOOKUP(_xlfn.NUMBERVALUE(MID(T130, SEARCH("!", T130)+1, SEARCH("+", T130)-SEARCH("!", T130)-1)), Rankings!$A$2:$BK$129, 63, FALSE),0)</f>
        <v>0.33365094160577863</v>
      </c>
      <c r="HN130">
        <f>IFERROR(VLOOKUP(_xlfn.NUMBERVALUE(MID(U130, SEARCH("!", U130)+1, SEARCH("+", U130)-SEARCH("!", U130)-1)), Rankings!$A$2:$BK$129, 63, FALSE),0)</f>
        <v>0</v>
      </c>
      <c r="HO130">
        <f>IFERROR(VLOOKUP(_xlfn.NUMBERVALUE(MID(V130, SEARCH("!", V130)+1, SEARCH("+", V130)-SEARCH("!", V130)-1)), Rankings!$A$2:$BK$129, 63, FALSE),0)</f>
        <v>0</v>
      </c>
      <c r="HP130">
        <f>IFERROR(VLOOKUP(_xlfn.NUMBERVALUE(MID(W130, SEARCH("!", W130)+1, SEARCH("+", W130)-SEARCH("!", W130)-1)), Rankings!$A$2:$BK$129, 63, FALSE),0)</f>
        <v>0.71430015405323466</v>
      </c>
      <c r="HQ130">
        <f>IFERROR(VLOOKUP(_xlfn.NUMBERVALUE(MID(X130, SEARCH("!", X130)+1, SEARCH("+", X130)-SEARCH("!", X130)-1)), Rankings!$A$2:$BK$129, 63, FALSE),0)</f>
        <v>0</v>
      </c>
      <c r="HR130">
        <f>IFERROR(VLOOKUP(_xlfn.NUMBERVALUE(MID(Y130, SEARCH("!", Y130)+1, SEARCH("+", Y130)-SEARCH("!", Y130)-1)), Rankings!$A$2:$BK$129, 63, FALSE),0)</f>
        <v>0</v>
      </c>
      <c r="HS130">
        <f>IFERROR(VLOOKUP(_xlfn.NUMBERVALUE(MID(Z130, SEARCH("!", Z130)+1, SEARCH("+", Z130)-SEARCH("!", Z130)-1)), Rankings!$A$2:$BK$129, 63, FALSE),0)</f>
        <v>0.53778794947223119</v>
      </c>
      <c r="HT130">
        <f>IFERROR(VLOOKUP(_xlfn.NUMBERVALUE(MID(AA130, SEARCH("!", AA130)+1, SEARCH("+", AA130)-SEARCH("!", AA130)-1)), Rankings!$A$2:$BK$129, 63, FALSE),0)</f>
        <v>0</v>
      </c>
      <c r="HU130">
        <f>IFERROR(VLOOKUP(_xlfn.NUMBERVALUE(MID(AB130, SEARCH("!", AB130)+1, SEARCH("+", AB130)-SEARCH("!", AB130)-1)), Rankings!$A$2:$BK$129, 63, FALSE),0)</f>
        <v>0</v>
      </c>
      <c r="HV130">
        <f>IFERROR(VLOOKUP(_xlfn.NUMBERVALUE(MID(AC130, SEARCH("!", AC130)+1, SEARCH("+", AC130)-SEARCH("!", AC130)-1)), Rankings!$A$2:$BK$129, 63, FALSE),0)</f>
        <v>0</v>
      </c>
      <c r="HW130">
        <f>IFERROR(VLOOKUP(_xlfn.NUMBERVALUE(MID(AD130, SEARCH("!", AD130)+1, SEARCH("+", AD130)-SEARCH("!", AD130)-1)), Rankings!$A$2:$BK$129, 63, FALSE),0)</f>
        <v>0</v>
      </c>
      <c r="HX130">
        <f>IFERROR(VLOOKUP(_xlfn.NUMBERVALUE(MID(AE130, SEARCH("!", AE130)+1, SEARCH("+", AE130)-SEARCH("!", AE130)-1)), Rankings!$A$2:$BK$129, 63, FALSE),0)</f>
        <v>0</v>
      </c>
      <c r="HY130">
        <f>IFERROR(VLOOKUP(_xlfn.NUMBERVALUE(MID(AF130, SEARCH("!", AF130)+1, SEARCH("+", AF130)-SEARCH("!", AF130)-1)), Rankings!$A$2:$BK$129, 63, FALSE),0)</f>
        <v>0</v>
      </c>
      <c r="HZ130">
        <f>IFERROR(VLOOKUP(_xlfn.NUMBERVALUE(MID(AG130, SEARCH("!", AG130)+1, SEARCH("+", AG130)-SEARCH("!", AG130)-1)), Rankings!$A$2:$BK$129, 63, FALSE),0)</f>
        <v>0</v>
      </c>
      <c r="IA130">
        <f>IFERROR(VLOOKUP(_xlfn.NUMBERVALUE(MID(AH130, SEARCH("!", AH130)+1, SEARCH("+", AH130)-SEARCH("!", AH130)-1)), Rankings!$A$2:$BK$129, 63, FALSE),0)</f>
        <v>0</v>
      </c>
      <c r="IB130">
        <f>IFERROR(VLOOKUP(_xlfn.NUMBERVALUE(MID(AI130, SEARCH("!", AI130)+1, SEARCH("+", AI130)-SEARCH("!", AI130)-1)), Rankings!$A$2:$BK$129, 63, FALSE),0)</f>
        <v>0.57377818445367612</v>
      </c>
      <c r="IC130">
        <f>IFERROR(VLOOKUP(_xlfn.NUMBERVALUE(MID(AJ130, SEARCH("!", AJ130)+1, SEARCH("+", AJ130)-SEARCH("!", AJ130)-1)), Rankings!$A$2:$BK$129, 63, FALSE),0)</f>
        <v>0</v>
      </c>
      <c r="ID130">
        <f>IFERROR(VLOOKUP(_xlfn.NUMBERVALUE(MID(AK130, SEARCH("!", AK130)+1, SEARCH("+", AK130)-SEARCH("!", AK130)-1)), Rankings!$A$2:$BK$129, 63, FALSE),0)</f>
        <v>0</v>
      </c>
      <c r="IE130">
        <f>IFERROR(VLOOKUP(_xlfn.NUMBERVALUE(MID(AL130, SEARCH("!", AL130)+1, SEARCH("+", AL130)-SEARCH("!", AL130)-1)), Rankings!$A$2:$BK$129, 63, FALSE),0)</f>
        <v>0.72332718541365992</v>
      </c>
      <c r="IF130">
        <f>IFERROR(VLOOKUP(_xlfn.NUMBERVALUE(MID(AM130, SEARCH("!", AM130)+1, SEARCH("+", AM130)-SEARCH("!", AM130)-1)), Rankings!$A$2:$BK$129, 63, FALSE),0)</f>
        <v>0</v>
      </c>
      <c r="IG130">
        <f>IFERROR(VLOOKUP(_xlfn.NUMBERVALUE(MID(AN130, SEARCH("!", AN130)+1, SEARCH("+", AN130)-SEARCH("!", AN130)-1)), Rankings!$A$2:$BK$129, 63, FALSE),0)</f>
        <v>0</v>
      </c>
      <c r="IH130">
        <f>IFERROR(VLOOKUP(_xlfn.NUMBERVALUE(MID(AO130, SEARCH("!", AO130)+1, SEARCH("+", AO130)-SEARCH("!", AO130)-1)), Rankings!$A$2:$BK$129, 63, FALSE),0)</f>
        <v>0.49011682896979852</v>
      </c>
      <c r="II130">
        <f>IFERROR(VLOOKUP(_xlfn.NUMBERVALUE(MID(AP130, SEARCH("!", AP130)+1, SEARCH("+", AP130)-SEARCH("!", AP130)-1)), Rankings!$A$2:$BK$129, 63, FALSE),0)</f>
        <v>0</v>
      </c>
      <c r="IJ130">
        <f>IFERROR(VLOOKUP(_xlfn.NUMBERVALUE(MID(AQ130, SEARCH("!", AQ130)+1, SEARCH("+", AQ130)-SEARCH("!", AQ130)-1)), Rankings!$A$2:$BK$129, 63, FALSE),0)</f>
        <v>0</v>
      </c>
      <c r="IK130">
        <f>IFERROR(VLOOKUP(_xlfn.NUMBERVALUE(MID(AR130, SEARCH("!", AR130)+1, SEARCH("+", AR130)-SEARCH("!", AR130)-1)), Rankings!$A$2:$BK$129, 63, FALSE),0)</f>
        <v>0.87224282570657508</v>
      </c>
      <c r="IL130">
        <f>IFERROR(VLOOKUP(_xlfn.NUMBERVALUE(MID(AS130, SEARCH("!", AS130)+1, SEARCH("+", AS130)-SEARCH("!", AS130)-1)), Rankings!$A$2:$BK$129, 63, FALSE),0)</f>
        <v>0</v>
      </c>
      <c r="IM130">
        <f>IFERROR(VLOOKUP(_xlfn.NUMBERVALUE(MID(AT130, SEARCH("!", AT130)+1, SEARCH("+", AT130)-SEARCH("!", AT130)-1)), Rankings!$A$2:$BK$129, 63, FALSE),0)</f>
        <v>0</v>
      </c>
      <c r="IN130">
        <f>IFERROR(VLOOKUP(_xlfn.NUMBERVALUE(MID(AU130, SEARCH("!", AU130)+1, SEARCH("+", AU130)-SEARCH("!", AU130)-1)), Rankings!$A$2:$BK$129, 63, FALSE),0)</f>
        <v>0.57303453247194758</v>
      </c>
      <c r="IO130">
        <f>IFERROR(VLOOKUP(_xlfn.NUMBERVALUE(MID(AV130, SEARCH("!", AV130)+1, SEARCH("+", AV130)-SEARCH("!", AV130)-1)), Rankings!$A$2:$BK$129, 63, FALSE),0)</f>
        <v>0</v>
      </c>
      <c r="IP130">
        <f>IFERROR(VLOOKUP(_xlfn.NUMBERVALUE(MID(AW130, SEARCH("!", AW130)+1, SEARCH("+", AW130)-SEARCH("!", AW130)-1)), Rankings!$A$2:$BK$129, 63, FALSE),0)</f>
        <v>0</v>
      </c>
      <c r="IQ130">
        <f>IFERROR(VLOOKUP(_xlfn.NUMBERVALUE(MID(AX130, SEARCH("!", AX130)+1, SEARCH("+", AX130)-SEARCH("!", AX130)-1)), Rankings!$A$2:$BK$129, 63, FALSE),0)</f>
        <v>0</v>
      </c>
      <c r="IR130">
        <f>IFERROR(VLOOKUP(_xlfn.NUMBERVALUE(MID(AY130, SEARCH("!", AY130)+1, SEARCH("+", AY130)-SEARCH("!", AY130)-1)), Rankings!$A$2:$BK$129, 63, FALSE),0)</f>
        <v>0</v>
      </c>
      <c r="IS130">
        <f>IFERROR(VLOOKUP(_xlfn.NUMBERVALUE(MID(AZ130, SEARCH("!", AZ130)+1, SEARCH("+", AZ130)-SEARCH("!", AZ130)-1)), Rankings!$A$2:$BK$129, 63, FALSE),0)</f>
        <v>0</v>
      </c>
      <c r="IT130">
        <f>IFERROR(VLOOKUP(_xlfn.NUMBERVALUE(MID(BA130, SEARCH("!", BA130)+1, SEARCH("+", BA130)-SEARCH("!", BA130)-1)), Rankings!$A$2:$BK$129, 63, FALSE),0)</f>
        <v>0</v>
      </c>
      <c r="IU130">
        <f>IFERROR(VLOOKUP(_xlfn.NUMBERVALUE(MID(BB130, SEARCH("!", BB130)+1, SEARCH("+", BB130)-SEARCH("!", BB130)-1)), Rankings!$A$2:$BK$129, 63, FALSE),0)</f>
        <v>0</v>
      </c>
      <c r="IV130">
        <f>IFERROR(VLOOKUP(_xlfn.NUMBERVALUE(MID(BC130, SEARCH("!", BC130)+1, SEARCH("+", BC130)-SEARCH("!", BC130)-1)), Rankings!$A$2:$BK$129, 63, FALSE),0)</f>
        <v>0</v>
      </c>
      <c r="IW130">
        <f>IFERROR(VLOOKUP(_xlfn.NUMBERVALUE(MID(BD130, SEARCH("!", BD130)+1, SEARCH("+", BD130)-SEARCH("!", BD130)-1)), Rankings!$A$2:$BK$129, 63, FALSE),0)</f>
        <v>0</v>
      </c>
      <c r="IX130">
        <f>IFERROR(VLOOKUP(_xlfn.NUMBERVALUE(MID(BE130, SEARCH("!", BE130)+1, SEARCH("+", BE130)-SEARCH("!", BE130)-1)), Rankings!$A$2:$BK$129, 63, FALSE),0)</f>
        <v>0</v>
      </c>
      <c r="IY130">
        <f>IFERROR(VLOOKUP(_xlfn.NUMBERVALUE(MID(BF130, SEARCH("!", BF130)+1, SEARCH("+", BF130)-SEARCH("!", BF130)-1)), Rankings!$A$2:$BK$129, 63, FALSE),0)</f>
        <v>0</v>
      </c>
      <c r="IZ130">
        <f>IFERROR(VLOOKUP(_xlfn.NUMBERVALUE(MID(BG130, SEARCH("!", BG130)+1, SEARCH("+", BG130)-SEARCH("!", BG130)-1)), Rankings!$A$2:$BK$129, 63, FALSE),0)</f>
        <v>0</v>
      </c>
      <c r="JA130">
        <f>IFERROR(VLOOKUP(_xlfn.NUMBERVALUE(MID(BH130, SEARCH("!", BH130)+1, SEARCH("+", BH130)-SEARCH("!", BH130)-1)), Rankings!$A$2:$BK$129, 63, FALSE),0)</f>
        <v>0</v>
      </c>
      <c r="JB130">
        <f>IFERROR(VLOOKUP(_xlfn.NUMBERVALUE(MID(BI130, SEARCH("!", BI130)+1, SEARCH("+", BI130)-SEARCH("!", BI130)-1)), Rankings!$A$2:$BK$129, 63, FALSE),0)</f>
        <v>0</v>
      </c>
      <c r="JC130">
        <f>IFERROR(VLOOKUP(_xlfn.NUMBERVALUE(MID(BJ130, SEARCH("!", BJ130)+1, SEARCH("+", BJ130)-SEARCH("!", BJ130)-1)), Rankings!$A$2:$BK$129, 63, FALSE),0)</f>
        <v>0</v>
      </c>
      <c r="JD130">
        <f>IFERROR(VLOOKUP(_xlfn.NUMBERVALUE(MID(BK130, SEARCH("!", BK130)+1, SEARCH("+", BK130)-SEARCH("!", BK130)-1)), Rankings!$A$2:$BK$129, 63, FALSE),0)</f>
        <v>0</v>
      </c>
      <c r="JE130">
        <f>IFERROR(VLOOKUP(_xlfn.NUMBERVALUE(MID(BL130, SEARCH("!", BL130)+1, SEARCH("+", BL130)-SEARCH("!", BL130)-1)), Rankings!$A$2:$BK$129, 63, FALSE),0)</f>
        <v>0</v>
      </c>
      <c r="JF130">
        <f>IFERROR(VLOOKUP(_xlfn.NUMBERVALUE(MID(BM130, SEARCH("!", BM130)+1, SEARCH("+", BM130)-SEARCH("!", BM130)-1)), Rankings!$A$2:$BK$129, 63, FALSE),0)</f>
        <v>0</v>
      </c>
      <c r="JG130">
        <f>IFERROR(VLOOKUP(_xlfn.NUMBERVALUE(MID(BN130, SEARCH("!", BN130)+1, SEARCH("+", BN130)-SEARCH("!", BN130)-1)), Rankings!$A$2:$BK$129, 63, FALSE),0)</f>
        <v>0</v>
      </c>
      <c r="JH130">
        <f>IFERROR(VLOOKUP(_xlfn.NUMBERVALUE(MID(BO130, SEARCH("!", BO130)+1, SEARCH("+", BO130)-SEARCH("!", BO130)-1)), Rankings!$A$2:$BK$129, 63, FALSE),0)</f>
        <v>0</v>
      </c>
      <c r="JI130">
        <f>IFERROR(VLOOKUP(_xlfn.NUMBERVALUE(MID(BP130, SEARCH("!", BP130)+1, SEARCH("+", BP130)-SEARCH("!", BP130)-1)), Rankings!$A$2:$BK$129, 63, FALSE),0)</f>
        <v>0</v>
      </c>
      <c r="JJ130">
        <f>IFERROR(VLOOKUP(_xlfn.NUMBERVALUE(MID(BQ130, SEARCH("!", BQ130)+1, SEARCH("+", BQ130)-SEARCH("!", BQ130)-1)), Rankings!$A$2:$BK$129, 63, FALSE),0)</f>
        <v>0</v>
      </c>
      <c r="JK130">
        <f>IFERROR(VLOOKUP(_xlfn.NUMBERVALUE(MID(BR130, SEARCH("!", BR130)+1, SEARCH("+", BR130)-SEARCH("!", BR130)-1)), Rankings!$A$2:$BK$129, 63, FALSE),0)</f>
        <v>0</v>
      </c>
      <c r="JL130">
        <f>IFERROR(VLOOKUP(_xlfn.NUMBERVALUE(MID(BS130, SEARCH("!", BS130)+1, SEARCH("+", BS130)-SEARCH("!", BS130)-1)), Rankings!$A$2:$BK$129, 63, FALSE),0)</f>
        <v>0</v>
      </c>
      <c r="JM130">
        <f>IFERROR(VLOOKUP(_xlfn.NUMBERVALUE(MID(BT130, SEARCH("!", BT130)+1, SEARCH("+", BT130)-SEARCH("!", BT130)-1)), Rankings!$A$2:$BK$129, 63, FALSE),0)</f>
        <v>0</v>
      </c>
      <c r="JN130">
        <f>IFERROR(VLOOKUP(_xlfn.NUMBERVALUE(MID(BU130, SEARCH("!", BU130)+1, SEARCH("+", BU130)-SEARCH("!", BU130)-1)), Rankings!$A$2:$BK$129, 63, FALSE),0)</f>
        <v>0</v>
      </c>
      <c r="JO130">
        <f>IFERROR(VLOOKUP(_xlfn.NUMBERVALUE(MID(BV130, SEARCH("!", BV130)+1, SEARCH("+", BV130)-SEARCH("!", BV130)-1)), Rankings!$A$2:$BK$129, 63, FALSE),0)</f>
        <v>0</v>
      </c>
      <c r="JP130">
        <f>IFERROR(VLOOKUP(_xlfn.NUMBERVALUE(MID(BW130, SEARCH("!", BW130)+1, SEARCH("+", BW130)-SEARCH("!", BW130)-1)), Rankings!$A$2:$BK$129, 63, FALSE),0)</f>
        <v>0</v>
      </c>
      <c r="JQ130">
        <f>IFERROR(VLOOKUP(_xlfn.NUMBERVALUE(MID(BX130, SEARCH("!", BX130)+1, SEARCH("+", BX130)-SEARCH("!", BX130)-1)), Rankings!$A$2:$BK$129, 63, FALSE),0)</f>
        <v>0</v>
      </c>
      <c r="JR130">
        <f>IFERROR(VLOOKUP(_xlfn.NUMBERVALUE(MID(BY130, SEARCH("!", BY130)+1, SEARCH("+", BY130)-SEARCH("!", BY130)-1)), Rankings!$A$2:$BK$129, 63, FALSE),0)</f>
        <v>0</v>
      </c>
      <c r="JS130">
        <f>IFERROR(VLOOKUP(_xlfn.NUMBERVALUE(MID(BZ130, SEARCH("!", BZ130)+1, SEARCH("+", BZ130)-SEARCH("!", BZ130)-1)), Rankings!$A$2:$BK$129, 63, FALSE),0)</f>
        <v>0</v>
      </c>
      <c r="JT130">
        <f>IFERROR(VLOOKUP(_xlfn.NUMBERVALUE(MID(CA130, SEARCH("!", CA130)+1, SEARCH("+", CA130)-SEARCH("!", CA130)-1)), Rankings!$A$2:$BK$129, 63, FALSE),0)</f>
        <v>0</v>
      </c>
      <c r="JU130">
        <f>IFERROR(VLOOKUP(_xlfn.NUMBERVALUE(MID(CB130, SEARCH("!", CB130)+1, SEARCH("+", CB130)-SEARCH("!", CB130)-1)), Rankings!$A$2:$BK$129, 63, FALSE),0)</f>
        <v>0</v>
      </c>
      <c r="JV130">
        <f>IFERROR(VLOOKUP(_xlfn.NUMBERVALUE(MID(CC130, SEARCH("!", CC130)+1, SEARCH("+", CC130)-SEARCH("!", CC130)-1)), Rankings!$A$2:$BK$129, 63, FALSE),0)</f>
        <v>0</v>
      </c>
      <c r="JW130">
        <f>IFERROR(VLOOKUP(_xlfn.NUMBERVALUE(MID(CD130, SEARCH("!", CD130)+1, SEARCH("+", CD130)-SEARCH("!", CD130)-1)), Rankings!$A$2:$BK$129, 63, FALSE),0)</f>
        <v>0</v>
      </c>
      <c r="JX130">
        <f>IFERROR(VLOOKUP(_xlfn.NUMBERVALUE(MID(CE130, SEARCH("!", CE130)+1, SEARCH("+", CE130)-SEARCH("!", CE130)-1)), Rankings!$A$2:$BK$129, 63, FALSE),0)</f>
        <v>0</v>
      </c>
      <c r="JY130">
        <f>IFERROR(VLOOKUP(_xlfn.NUMBERVALUE(MID(CF130, SEARCH("!", CF130)+1, SEARCH("+", CF130)-SEARCH("!", CF130)-1)), Rankings!$A$2:$BK$129, 63, FALSE),0)</f>
        <v>0</v>
      </c>
      <c r="JZ130">
        <f>IFERROR(VLOOKUP(_xlfn.NUMBERVALUE(MID(CG130, SEARCH("!", CG130)+1, SEARCH("+", CG130)-SEARCH("!", CG130)-1)), Rankings!$A$2:$BK$129, 63, FALSE),0)</f>
        <v>0</v>
      </c>
      <c r="KA130">
        <f>IFERROR(VLOOKUP(_xlfn.NUMBERVALUE(MID(CH130, SEARCH("!", CH130)+1, SEARCH("+", CH130)-SEARCH("!", CH130)-1)), Rankings!$A$2:$BK$129, 63, FALSE),0)</f>
        <v>0</v>
      </c>
      <c r="KB130">
        <f>IFERROR(VLOOKUP(_xlfn.NUMBERVALUE(MID(CI130, SEARCH("!", CI130)+1, SEARCH("+", CI130)-SEARCH("!", CI130)-1)), Rankings!$A$2:$BK$129, 63, FALSE),0)</f>
        <v>0</v>
      </c>
      <c r="KC130">
        <f>IFERROR(VLOOKUP(_xlfn.NUMBERVALUE(MID(CJ130, SEARCH("!", CJ130)+1, SEARCH("+", CJ130)-SEARCH("!", CJ130)-1)), Rankings!$A$2:$BK$129, 63, FALSE),0)</f>
        <v>0</v>
      </c>
      <c r="KD130">
        <f>IFERROR(VLOOKUP(_xlfn.NUMBERVALUE(MID(CK130, SEARCH("!", CK130)+1, SEARCH("+", CK130)-SEARCH("!", CK130)-1)), Rankings!$A$2:$BK$129, 63, FALSE),0)</f>
        <v>0</v>
      </c>
      <c r="KE130">
        <f>IFERROR(VLOOKUP(_xlfn.NUMBERVALUE(MID(CL130, SEARCH("!", CL130)+1, SEARCH("+", CL130)-SEARCH("!", CL130)-1)), Rankings!$A$2:$BK$129, 63, FALSE),0)</f>
        <v>0</v>
      </c>
      <c r="KF130">
        <f>IFERROR(VLOOKUP(_xlfn.NUMBERVALUE(MID(CM130, SEARCH("!", CM130)+1, SEARCH("+", CM130)-SEARCH("!", CM130)-1)), Rankings!$A$2:$BK$129, 63, FALSE),0)</f>
        <v>0</v>
      </c>
      <c r="KG130">
        <f>IFERROR(VLOOKUP(_xlfn.NUMBERVALUE(MID(CN130, SEARCH("!", CN130)+1, SEARCH("+", CN130)-SEARCH("!", CN130)-1)), Rankings!$A$2:$BK$129, 63, FALSE),0)</f>
        <v>0</v>
      </c>
      <c r="KH130">
        <f>IFERROR(VLOOKUP(_xlfn.NUMBERVALUE(MID(CO130, SEARCH("!", CO130)+1, SEARCH("+", CO130)-SEARCH("!", CO130)-1)), Rankings!$A$2:$BK$129, 63, FALSE),0)</f>
        <v>0</v>
      </c>
      <c r="KJ130" s="28">
        <f t="shared" si="2794"/>
        <v>117</v>
      </c>
      <c r="KK130" s="28">
        <f t="shared" si="2795"/>
        <v>0</v>
      </c>
      <c r="KL130" s="28">
        <f t="shared" si="2796"/>
        <v>11</v>
      </c>
      <c r="KM130" s="28">
        <f t="shared" si="2797"/>
        <v>0</v>
      </c>
      <c r="KN130" s="28">
        <f t="shared" si="2798"/>
        <v>0</v>
      </c>
      <c r="KO130" s="28">
        <f t="shared" si="2799"/>
        <v>96</v>
      </c>
      <c r="KP130" s="28">
        <f t="shared" si="2800"/>
        <v>122.5</v>
      </c>
      <c r="KQ130" s="28">
        <f t="shared" si="2801"/>
        <v>96</v>
      </c>
      <c r="KS130" s="27" t="str">
        <f t="shared" si="2802"/>
        <v>10</v>
      </c>
      <c r="KT130" s="27" t="str">
        <f t="shared" si="2803"/>
        <v>11</v>
      </c>
      <c r="KU130" s="27" t="str">
        <f t="shared" si="2804"/>
        <v>12</v>
      </c>
      <c r="KV130" s="27">
        <f t="shared" si="2805"/>
        <v>0</v>
      </c>
      <c r="KW130" s="27" t="str">
        <f t="shared" si="2806"/>
        <v>11</v>
      </c>
      <c r="KX130" s="27" t="str">
        <f t="shared" si="2807"/>
        <v>9</v>
      </c>
      <c r="KY130" s="27">
        <f t="shared" si="2808"/>
        <v>0</v>
      </c>
      <c r="KZ130" s="27">
        <f t="shared" si="2809"/>
        <v>0</v>
      </c>
      <c r="LA130" s="27" t="str">
        <f t="shared" si="2810"/>
        <v>7</v>
      </c>
      <c r="LB130" s="27">
        <f t="shared" si="2811"/>
        <v>0</v>
      </c>
      <c r="LC130" s="27">
        <f t="shared" si="2812"/>
        <v>0</v>
      </c>
      <c r="LD130" s="27" t="str">
        <f t="shared" si="2813"/>
        <v>6</v>
      </c>
      <c r="LE130" s="27">
        <f t="shared" si="2814"/>
        <v>0</v>
      </c>
      <c r="LF130" s="27">
        <f t="shared" si="2815"/>
        <v>0</v>
      </c>
      <c r="LG130" s="27" t="str">
        <f t="shared" si="2816"/>
        <v>11</v>
      </c>
      <c r="LH130" s="27">
        <f t="shared" si="2817"/>
        <v>0</v>
      </c>
      <c r="LI130" s="27">
        <f t="shared" si="2818"/>
        <v>0</v>
      </c>
      <c r="LJ130" s="27">
        <f t="shared" si="2819"/>
        <v>0</v>
      </c>
      <c r="LK130" s="27">
        <f t="shared" si="2820"/>
        <v>0</v>
      </c>
      <c r="LL130" s="27">
        <f t="shared" si="2821"/>
        <v>0</v>
      </c>
      <c r="LM130" s="27">
        <f t="shared" si="2822"/>
        <v>0</v>
      </c>
      <c r="LN130" s="27">
        <f t="shared" si="2823"/>
        <v>0</v>
      </c>
      <c r="LO130" s="27">
        <f t="shared" si="2824"/>
        <v>0</v>
      </c>
      <c r="LP130" s="27" t="str">
        <f t="shared" si="2825"/>
        <v>5</v>
      </c>
      <c r="LQ130" s="27">
        <f t="shared" si="2826"/>
        <v>0</v>
      </c>
      <c r="LR130" s="27">
        <f t="shared" si="2827"/>
        <v>0</v>
      </c>
      <c r="LS130" s="27" t="str">
        <f t="shared" si="2828"/>
        <v>8</v>
      </c>
      <c r="LT130" s="27">
        <f t="shared" si="2829"/>
        <v>0</v>
      </c>
      <c r="LU130" s="27">
        <f t="shared" si="2830"/>
        <v>0</v>
      </c>
      <c r="LV130" s="27" t="str">
        <f t="shared" si="2831"/>
        <v>12</v>
      </c>
      <c r="LW130" s="27">
        <f t="shared" si="2832"/>
        <v>0</v>
      </c>
      <c r="LX130" s="27">
        <f t="shared" si="2833"/>
        <v>0</v>
      </c>
      <c r="LY130" s="27" t="str">
        <f t="shared" si="2834"/>
        <v>15</v>
      </c>
      <c r="LZ130" s="27">
        <f t="shared" si="2835"/>
        <v>0</v>
      </c>
      <c r="MA130" s="27">
        <f t="shared" si="2836"/>
        <v>0</v>
      </c>
      <c r="MB130" s="27" t="str">
        <f t="shared" si="2837"/>
        <v>11</v>
      </c>
      <c r="MC130" s="27">
        <f t="shared" si="2838"/>
        <v>0</v>
      </c>
      <c r="MD130" s="27">
        <f t="shared" si="2839"/>
        <v>0</v>
      </c>
      <c r="ME130" s="27">
        <f t="shared" si="2840"/>
        <v>0</v>
      </c>
      <c r="MF130" s="27">
        <f t="shared" si="2841"/>
        <v>0</v>
      </c>
      <c r="MG130" s="27">
        <f t="shared" si="2842"/>
        <v>0</v>
      </c>
      <c r="MH130" s="27">
        <f t="shared" si="2843"/>
        <v>0</v>
      </c>
      <c r="MI130" s="27">
        <f t="shared" si="2844"/>
        <v>0</v>
      </c>
      <c r="MJ130" s="27">
        <f t="shared" si="2845"/>
        <v>0</v>
      </c>
      <c r="MK130" s="27">
        <f t="shared" si="2846"/>
        <v>0</v>
      </c>
      <c r="ML130" s="27">
        <f t="shared" si="2847"/>
        <v>0</v>
      </c>
      <c r="MM130" s="27">
        <f t="shared" si="2848"/>
        <v>0</v>
      </c>
      <c r="MN130" s="27">
        <f t="shared" si="2849"/>
        <v>0</v>
      </c>
      <c r="MO130" s="27">
        <f t="shared" si="2850"/>
        <v>0</v>
      </c>
      <c r="MP130" s="27">
        <f t="shared" si="2851"/>
        <v>0</v>
      </c>
      <c r="MQ130" s="27">
        <f t="shared" si="2852"/>
        <v>0</v>
      </c>
      <c r="MR130" s="27">
        <f t="shared" si="2853"/>
        <v>0</v>
      </c>
      <c r="MS130" s="27">
        <f t="shared" si="2854"/>
        <v>0</v>
      </c>
      <c r="MT130" s="27">
        <f t="shared" si="2855"/>
        <v>0</v>
      </c>
      <c r="MU130" s="27">
        <f t="shared" si="2856"/>
        <v>0</v>
      </c>
      <c r="MV130" s="27">
        <f t="shared" si="2857"/>
        <v>0</v>
      </c>
      <c r="MW130" s="27">
        <f t="shared" si="2858"/>
        <v>0</v>
      </c>
      <c r="MX130" s="27">
        <f t="shared" si="2859"/>
        <v>0</v>
      </c>
      <c r="MY130" s="27">
        <f t="shared" si="2860"/>
        <v>0</v>
      </c>
      <c r="MZ130" s="27">
        <f t="shared" si="2861"/>
        <v>0</v>
      </c>
      <c r="NA130" s="27">
        <f t="shared" si="2862"/>
        <v>0</v>
      </c>
      <c r="NB130" s="27">
        <f t="shared" si="2863"/>
        <v>0</v>
      </c>
      <c r="NC130" s="27">
        <f t="shared" si="2864"/>
        <v>0</v>
      </c>
      <c r="ND130" s="27">
        <f t="shared" si="2865"/>
        <v>0</v>
      </c>
      <c r="NE130" s="27">
        <f t="shared" si="2866"/>
        <v>0</v>
      </c>
      <c r="NF130" s="27">
        <f t="shared" si="2867"/>
        <v>0</v>
      </c>
      <c r="NG130" s="27">
        <f t="shared" si="2868"/>
        <v>0</v>
      </c>
      <c r="NH130" s="27">
        <f t="shared" si="2869"/>
        <v>0</v>
      </c>
      <c r="NI130" s="27">
        <f t="shared" si="2870"/>
        <v>0</v>
      </c>
      <c r="NJ130" s="27">
        <f t="shared" si="2871"/>
        <v>0</v>
      </c>
      <c r="NK130" s="27">
        <f t="shared" si="2872"/>
        <v>0</v>
      </c>
      <c r="NL130" s="27">
        <f t="shared" si="2873"/>
        <v>0</v>
      </c>
      <c r="NM130" s="27">
        <f t="shared" si="2874"/>
        <v>0</v>
      </c>
      <c r="NN130" s="27">
        <f t="shared" si="2875"/>
        <v>0</v>
      </c>
      <c r="NO130" s="27">
        <f t="shared" si="2876"/>
        <v>0</v>
      </c>
      <c r="NP130" s="27">
        <f t="shared" si="2877"/>
        <v>0</v>
      </c>
      <c r="NQ130" s="27">
        <f t="shared" si="2878"/>
        <v>0</v>
      </c>
      <c r="NR130" s="27">
        <f t="shared" si="2879"/>
        <v>0</v>
      </c>
      <c r="NS130" s="27">
        <f t="shared" si="2880"/>
        <v>0</v>
      </c>
      <c r="NT130" s="27">
        <f t="shared" si="2881"/>
        <v>0</v>
      </c>
      <c r="NU130" s="27">
        <f t="shared" si="2882"/>
        <v>0</v>
      </c>
      <c r="NV130" s="27">
        <f t="shared" si="2883"/>
        <v>0</v>
      </c>
      <c r="NX130" s="28">
        <f t="shared" si="2884"/>
        <v>329</v>
      </c>
      <c r="NY130" s="28">
        <f t="shared" si="2885"/>
        <v>0</v>
      </c>
      <c r="NZ130" s="28">
        <f t="shared" si="2886"/>
        <v>21</v>
      </c>
      <c r="OA130" s="28">
        <f t="shared" si="2887"/>
        <v>0</v>
      </c>
      <c r="OB130" s="28">
        <f t="shared" si="2888"/>
        <v>0</v>
      </c>
      <c r="OC130" s="28">
        <f t="shared" si="2889"/>
        <v>261</v>
      </c>
      <c r="OD130" s="28">
        <f t="shared" si="2890"/>
        <v>339.5</v>
      </c>
      <c r="OE130" s="28">
        <f t="shared" si="2891"/>
        <v>261</v>
      </c>
      <c r="OG130" s="27" t="str">
        <f t="shared" si="2892"/>
        <v>29</v>
      </c>
      <c r="OH130" s="27" t="str">
        <f t="shared" si="2893"/>
        <v>27</v>
      </c>
      <c r="OI130" s="27" t="str">
        <f t="shared" si="2894"/>
        <v>26</v>
      </c>
      <c r="OJ130" s="27">
        <f t="shared" si="2895"/>
        <v>0</v>
      </c>
      <c r="OK130" s="27" t="str">
        <f t="shared" si="2896"/>
        <v>21</v>
      </c>
      <c r="OL130" s="27" t="str">
        <f t="shared" si="2897"/>
        <v>29</v>
      </c>
      <c r="OM130" s="27">
        <f t="shared" si="2898"/>
        <v>0</v>
      </c>
      <c r="ON130" s="27">
        <f t="shared" si="2899"/>
        <v>0</v>
      </c>
      <c r="OO130" s="27" t="str">
        <f t="shared" si="2900"/>
        <v>17</v>
      </c>
      <c r="OP130" s="27">
        <f t="shared" si="2901"/>
        <v>0</v>
      </c>
      <c r="OQ130" s="27">
        <f t="shared" si="2902"/>
        <v>0</v>
      </c>
      <c r="OR130" s="27" t="str">
        <f t="shared" si="2903"/>
        <v>35</v>
      </c>
      <c r="OS130" s="27">
        <f t="shared" si="2904"/>
        <v>0</v>
      </c>
      <c r="OT130" s="27">
        <f t="shared" si="2905"/>
        <v>0</v>
      </c>
      <c r="OU130" s="27" t="str">
        <f t="shared" si="2906"/>
        <v>26</v>
      </c>
      <c r="OV130" s="27">
        <f t="shared" si="2907"/>
        <v>0</v>
      </c>
      <c r="OW130" s="27">
        <f t="shared" si="2908"/>
        <v>0</v>
      </c>
      <c r="OX130" s="27">
        <f t="shared" si="2909"/>
        <v>0</v>
      </c>
      <c r="OY130" s="27">
        <f t="shared" si="2910"/>
        <v>0</v>
      </c>
      <c r="OZ130" s="27">
        <f t="shared" si="2911"/>
        <v>0</v>
      </c>
      <c r="PA130" s="27">
        <f t="shared" si="2912"/>
        <v>0</v>
      </c>
      <c r="PB130" s="27">
        <f t="shared" si="2913"/>
        <v>0</v>
      </c>
      <c r="PC130" s="27">
        <f t="shared" si="2914"/>
        <v>0</v>
      </c>
      <c r="PD130" s="27" t="str">
        <f t="shared" si="2915"/>
        <v>22</v>
      </c>
      <c r="PE130" s="27">
        <f t="shared" si="2916"/>
        <v>0</v>
      </c>
      <c r="PF130" s="27">
        <f t="shared" si="2917"/>
        <v>0</v>
      </c>
      <c r="PG130" s="27" t="str">
        <f t="shared" si="2918"/>
        <v>31</v>
      </c>
      <c r="PH130" s="27">
        <f t="shared" si="2919"/>
        <v>0</v>
      </c>
      <c r="PI130" s="27">
        <f t="shared" si="2920"/>
        <v>0</v>
      </c>
      <c r="PJ130" s="27" t="str">
        <f t="shared" si="2921"/>
        <v>32</v>
      </c>
      <c r="PK130" s="27">
        <f t="shared" si="2922"/>
        <v>0</v>
      </c>
      <c r="PL130" s="27">
        <f t="shared" si="2923"/>
        <v>0</v>
      </c>
      <c r="PM130" s="27" t="str">
        <f t="shared" si="2924"/>
        <v>31</v>
      </c>
      <c r="PN130" s="27">
        <f t="shared" si="2925"/>
        <v>0</v>
      </c>
      <c r="PO130" s="27">
        <f t="shared" si="2926"/>
        <v>0</v>
      </c>
      <c r="PP130" s="27" t="str">
        <f t="shared" si="2927"/>
        <v>24</v>
      </c>
      <c r="PQ130" s="27">
        <f t="shared" si="2928"/>
        <v>0</v>
      </c>
      <c r="PR130" s="27">
        <f t="shared" si="2929"/>
        <v>0</v>
      </c>
      <c r="PS130" s="27">
        <f t="shared" si="2930"/>
        <v>0</v>
      </c>
      <c r="PT130" s="27">
        <f t="shared" si="2931"/>
        <v>0</v>
      </c>
      <c r="PU130" s="27">
        <f t="shared" si="2932"/>
        <v>0</v>
      </c>
      <c r="PV130" s="27">
        <f t="shared" si="2933"/>
        <v>0</v>
      </c>
      <c r="PW130" s="27">
        <f t="shared" si="2934"/>
        <v>0</v>
      </c>
      <c r="PX130" s="27">
        <f t="shared" si="2935"/>
        <v>0</v>
      </c>
      <c r="PY130" s="27">
        <f t="shared" si="2936"/>
        <v>0</v>
      </c>
      <c r="PZ130" s="27">
        <f t="shared" si="2937"/>
        <v>0</v>
      </c>
      <c r="QA130" s="27">
        <f t="shared" si="2938"/>
        <v>0</v>
      </c>
      <c r="QB130" s="27">
        <f t="shared" si="2939"/>
        <v>0</v>
      </c>
      <c r="QC130" s="27">
        <f t="shared" si="2940"/>
        <v>0</v>
      </c>
      <c r="QD130" s="27">
        <f t="shared" si="2941"/>
        <v>0</v>
      </c>
      <c r="QE130" s="27">
        <f t="shared" si="2942"/>
        <v>0</v>
      </c>
      <c r="QF130" s="27">
        <f t="shared" si="2943"/>
        <v>0</v>
      </c>
      <c r="QG130" s="27">
        <f t="shared" si="2944"/>
        <v>0</v>
      </c>
      <c r="QH130" s="27">
        <f t="shared" si="2945"/>
        <v>0</v>
      </c>
      <c r="QI130" s="27">
        <f t="shared" si="2946"/>
        <v>0</v>
      </c>
      <c r="QJ130" s="27">
        <f t="shared" si="2947"/>
        <v>0</v>
      </c>
      <c r="QK130" s="27">
        <f t="shared" si="2948"/>
        <v>0</v>
      </c>
      <c r="QL130" s="27">
        <f t="shared" si="2949"/>
        <v>0</v>
      </c>
      <c r="QM130" s="27">
        <f t="shared" si="2950"/>
        <v>0</v>
      </c>
      <c r="QN130" s="27">
        <f t="shared" si="2951"/>
        <v>0</v>
      </c>
      <c r="QO130" s="27">
        <f t="shared" si="2952"/>
        <v>0</v>
      </c>
      <c r="QP130" s="27">
        <f t="shared" si="2953"/>
        <v>0</v>
      </c>
      <c r="QQ130" s="27">
        <f t="shared" si="2954"/>
        <v>0</v>
      </c>
      <c r="QR130" s="27">
        <f t="shared" si="2955"/>
        <v>0</v>
      </c>
      <c r="QS130" s="27">
        <f t="shared" si="2956"/>
        <v>0</v>
      </c>
      <c r="QT130" s="27">
        <f t="shared" si="2957"/>
        <v>0</v>
      </c>
      <c r="QU130" s="27">
        <f t="shared" si="2958"/>
        <v>0</v>
      </c>
      <c r="QV130" s="27">
        <f t="shared" si="2959"/>
        <v>0</v>
      </c>
      <c r="QW130" s="27">
        <f t="shared" si="2960"/>
        <v>0</v>
      </c>
      <c r="QX130" s="27">
        <f t="shared" si="2961"/>
        <v>0</v>
      </c>
      <c r="QY130" s="27">
        <f t="shared" si="2962"/>
        <v>0</v>
      </c>
      <c r="QZ130" s="27">
        <f t="shared" si="2963"/>
        <v>0</v>
      </c>
      <c r="RA130" s="27">
        <f t="shared" si="2964"/>
        <v>0</v>
      </c>
      <c r="RB130" s="27">
        <f t="shared" si="2965"/>
        <v>0</v>
      </c>
      <c r="RC130" s="27">
        <f t="shared" si="2966"/>
        <v>0</v>
      </c>
      <c r="RD130" s="27">
        <f t="shared" si="2967"/>
        <v>0</v>
      </c>
      <c r="RE130" s="27">
        <f t="shared" si="2968"/>
        <v>0</v>
      </c>
      <c r="RF130" s="27">
        <f t="shared" si="2969"/>
        <v>0</v>
      </c>
      <c r="RG130" s="27">
        <f t="shared" si="2970"/>
        <v>0</v>
      </c>
      <c r="RH130" s="27">
        <f t="shared" si="2971"/>
        <v>0</v>
      </c>
      <c r="RI130" s="27">
        <f t="shared" si="2972"/>
        <v>0</v>
      </c>
      <c r="RJ130" s="27">
        <f t="shared" si="2973"/>
        <v>0</v>
      </c>
      <c r="RL130" s="28">
        <f t="shared" si="2974"/>
        <v>69</v>
      </c>
      <c r="RM130" s="28">
        <f t="shared" si="2975"/>
        <v>0</v>
      </c>
      <c r="RN130" s="28">
        <f t="shared" si="2976"/>
        <v>7</v>
      </c>
      <c r="RO130" s="28">
        <f t="shared" si="2977"/>
        <v>0</v>
      </c>
      <c r="RP130" s="28">
        <f t="shared" si="2978"/>
        <v>0</v>
      </c>
      <c r="RQ130" s="28">
        <f t="shared" si="2979"/>
        <v>72.5</v>
      </c>
      <c r="RT130" s="27" t="str">
        <f t="shared" si="2980"/>
        <v>7</v>
      </c>
      <c r="RU130" s="27" t="str">
        <f t="shared" si="2981"/>
        <v>6</v>
      </c>
      <c r="RV130" s="27" t="str">
        <f t="shared" si="2982"/>
        <v>7</v>
      </c>
      <c r="RW130" s="27" t="str">
        <f t="shared" si="2983"/>
        <v>0</v>
      </c>
      <c r="RX130" s="27" t="str">
        <f t="shared" si="2984"/>
        <v>7</v>
      </c>
      <c r="RY130" s="27" t="str">
        <f t="shared" si="2985"/>
        <v>4</v>
      </c>
      <c r="RZ130" s="27" t="str">
        <f t="shared" si="2986"/>
        <v>0</v>
      </c>
      <c r="SA130" s="27" t="str">
        <f t="shared" si="2987"/>
        <v>0</v>
      </c>
      <c r="SB130" s="27" t="str">
        <f t="shared" si="2988"/>
        <v>4</v>
      </c>
      <c r="SC130" s="27" t="str">
        <f t="shared" si="2989"/>
        <v>0</v>
      </c>
      <c r="SD130" s="27" t="str">
        <f t="shared" si="2990"/>
        <v>0</v>
      </c>
      <c r="SE130" s="27" t="str">
        <f t="shared" si="2991"/>
        <v>4</v>
      </c>
      <c r="SF130" s="27" t="str">
        <f t="shared" si="2992"/>
        <v>0</v>
      </c>
      <c r="SG130" s="27" t="str">
        <f t="shared" si="2993"/>
        <v>0</v>
      </c>
      <c r="SH130" s="27" t="str">
        <f t="shared" si="2994"/>
        <v>6</v>
      </c>
      <c r="SI130" s="27" t="str">
        <f t="shared" si="2995"/>
        <v>0</v>
      </c>
      <c r="SJ130" s="27" t="str">
        <f t="shared" si="2996"/>
        <v>0</v>
      </c>
      <c r="SK130" s="27" t="str">
        <f t="shared" si="2997"/>
        <v>0</v>
      </c>
      <c r="SL130" s="27" t="str">
        <f t="shared" si="2998"/>
        <v>0</v>
      </c>
      <c r="SM130" s="27" t="str">
        <f t="shared" si="2999"/>
        <v>0</v>
      </c>
      <c r="SN130" s="27" t="str">
        <f t="shared" si="3000"/>
        <v>0</v>
      </c>
      <c r="SO130" s="27" t="str">
        <f t="shared" si="3001"/>
        <v>0</v>
      </c>
      <c r="SP130" s="27" t="str">
        <f t="shared" si="3002"/>
        <v>0</v>
      </c>
      <c r="SQ130" s="27" t="str">
        <f t="shared" si="3003"/>
        <v>5</v>
      </c>
      <c r="SR130" s="27" t="str">
        <f t="shared" si="3004"/>
        <v>0</v>
      </c>
      <c r="SS130" s="27" t="str">
        <f t="shared" si="3005"/>
        <v>0</v>
      </c>
      <c r="ST130" s="27" t="str">
        <f t="shared" si="3006"/>
        <v>6</v>
      </c>
      <c r="SU130" s="27" t="str">
        <f t="shared" si="3007"/>
        <v>0</v>
      </c>
      <c r="SV130" s="27" t="str">
        <f t="shared" si="3008"/>
        <v>0</v>
      </c>
      <c r="SW130" s="27" t="str">
        <f t="shared" si="3009"/>
        <v>5</v>
      </c>
      <c r="SX130" s="27" t="str">
        <f t="shared" si="3010"/>
        <v>0</v>
      </c>
      <c r="SY130" s="27" t="str">
        <f t="shared" si="3011"/>
        <v>0</v>
      </c>
      <c r="SZ130" s="27" t="str">
        <f t="shared" si="3012"/>
        <v>8</v>
      </c>
      <c r="TA130" s="27" t="str">
        <f t="shared" si="3013"/>
        <v>0</v>
      </c>
      <c r="TB130" s="27" t="str">
        <f t="shared" si="3014"/>
        <v>0</v>
      </c>
      <c r="TC130" s="27" t="str">
        <f t="shared" si="3015"/>
        <v>7</v>
      </c>
      <c r="TD130" s="27" t="str">
        <f t="shared" si="3016"/>
        <v>0</v>
      </c>
      <c r="TE130" s="27" t="str">
        <f t="shared" si="3017"/>
        <v>0</v>
      </c>
      <c r="TF130" s="27" t="str">
        <f t="shared" si="3018"/>
        <v>0</v>
      </c>
      <c r="TG130" s="27" t="str">
        <f t="shared" si="3019"/>
        <v>0</v>
      </c>
      <c r="TH130" s="27" t="str">
        <f t="shared" si="3020"/>
        <v>0</v>
      </c>
      <c r="TI130" s="27" t="str">
        <f t="shared" si="3021"/>
        <v>0</v>
      </c>
      <c r="TJ130" s="27" t="str">
        <f t="shared" si="3022"/>
        <v>0</v>
      </c>
      <c r="TK130" s="27" t="str">
        <f t="shared" si="3023"/>
        <v>0</v>
      </c>
      <c r="TL130" s="27" t="str">
        <f t="shared" si="3024"/>
        <v>0</v>
      </c>
      <c r="TM130" s="27" t="str">
        <f t="shared" si="3025"/>
        <v>0</v>
      </c>
      <c r="TN130" s="27" t="str">
        <f t="shared" si="3026"/>
        <v>0</v>
      </c>
      <c r="TO130" s="27" t="str">
        <f t="shared" si="3027"/>
        <v>0</v>
      </c>
      <c r="TP130" s="27" t="str">
        <f t="shared" si="3028"/>
        <v>0</v>
      </c>
      <c r="TQ130" s="27" t="str">
        <f t="shared" si="3029"/>
        <v>0</v>
      </c>
      <c r="TR130" s="27" t="str">
        <f t="shared" si="3030"/>
        <v>0</v>
      </c>
      <c r="TS130" s="27" t="str">
        <f t="shared" si="3031"/>
        <v>0</v>
      </c>
      <c r="TT130" s="27" t="str">
        <f t="shared" si="3032"/>
        <v>0</v>
      </c>
      <c r="TU130" s="27" t="str">
        <f t="shared" si="3033"/>
        <v>0</v>
      </c>
      <c r="TV130" s="27" t="str">
        <f t="shared" si="3034"/>
        <v>0</v>
      </c>
      <c r="TW130" s="27" t="str">
        <f t="shared" si="3035"/>
        <v>0</v>
      </c>
      <c r="TX130" s="27" t="str">
        <f t="shared" si="3036"/>
        <v>0</v>
      </c>
      <c r="TY130" s="27" t="str">
        <f t="shared" si="3037"/>
        <v>0</v>
      </c>
      <c r="TZ130" s="27" t="str">
        <f t="shared" si="3038"/>
        <v>0</v>
      </c>
      <c r="UA130" s="27" t="str">
        <f t="shared" si="3039"/>
        <v>0</v>
      </c>
      <c r="UB130" s="27" t="str">
        <f t="shared" si="3040"/>
        <v>0</v>
      </c>
      <c r="UC130" s="27" t="str">
        <f t="shared" si="3041"/>
        <v>0</v>
      </c>
      <c r="UD130" s="27" t="str">
        <f t="shared" si="3042"/>
        <v>0</v>
      </c>
      <c r="UE130" s="27" t="str">
        <f t="shared" si="3043"/>
        <v>0</v>
      </c>
      <c r="UF130" s="27" t="str">
        <f t="shared" si="3044"/>
        <v>0</v>
      </c>
      <c r="UG130" s="27" t="str">
        <f t="shared" si="3045"/>
        <v>0</v>
      </c>
      <c r="UH130" s="27" t="str">
        <f t="shared" si="3046"/>
        <v>0</v>
      </c>
      <c r="UI130" s="27" t="str">
        <f t="shared" si="3047"/>
        <v>0</v>
      </c>
      <c r="UJ130" s="27" t="str">
        <f t="shared" si="3048"/>
        <v>0</v>
      </c>
      <c r="UK130" s="27" t="str">
        <f t="shared" si="3049"/>
        <v>0</v>
      </c>
      <c r="UL130" s="27" t="str">
        <f t="shared" si="3050"/>
        <v>0</v>
      </c>
      <c r="UM130" s="27" t="str">
        <f t="shared" si="3051"/>
        <v>0</v>
      </c>
      <c r="UN130" s="27" t="str">
        <f t="shared" si="3052"/>
        <v>0</v>
      </c>
      <c r="UO130" s="27" t="str">
        <f t="shared" si="3053"/>
        <v>0</v>
      </c>
      <c r="UP130" s="27" t="str">
        <f t="shared" si="3054"/>
        <v>0</v>
      </c>
      <c r="UQ130" s="27" t="str">
        <f t="shared" si="3055"/>
        <v>0</v>
      </c>
      <c r="UR130" s="27" t="str">
        <f t="shared" si="3056"/>
        <v>0</v>
      </c>
      <c r="US130" s="27" t="str">
        <f t="shared" si="3057"/>
        <v>0</v>
      </c>
      <c r="UT130" s="27" t="str">
        <f t="shared" si="3058"/>
        <v>0</v>
      </c>
      <c r="UU130" s="27" t="str">
        <f t="shared" si="3059"/>
        <v>0</v>
      </c>
      <c r="UV130" s="27" t="str">
        <f t="shared" si="3060"/>
        <v>0</v>
      </c>
      <c r="UW130" s="27" t="str">
        <f t="shared" si="3061"/>
        <v>0</v>
      </c>
      <c r="UY130" s="28">
        <f t="shared" si="3062"/>
        <v>-107.35999999999999</v>
      </c>
      <c r="UZ130" s="28">
        <f t="shared" si="3063"/>
        <v>0</v>
      </c>
      <c r="VA130" s="28">
        <f t="shared" si="3064"/>
        <v>-9.19</v>
      </c>
      <c r="VB130" s="28">
        <f t="shared" si="3065"/>
        <v>0</v>
      </c>
      <c r="VC130" s="28">
        <f t="shared" si="3066"/>
        <v>0</v>
      </c>
      <c r="VD130" s="28">
        <f t="shared" si="3067"/>
        <v>-111.95499999999998</v>
      </c>
      <c r="VG130" s="27" t="str">
        <f t="shared" si="3068"/>
        <v>-10.6</v>
      </c>
      <c r="VH130" s="27" t="str">
        <f t="shared" si="3069"/>
        <v>-4.76</v>
      </c>
      <c r="VI130" s="27" t="str">
        <f t="shared" si="3070"/>
        <v>-1.24</v>
      </c>
      <c r="VJ130" s="27">
        <f t="shared" si="3071"/>
        <v>0</v>
      </c>
      <c r="VK130" s="27" t="str">
        <f t="shared" si="3072"/>
        <v>-9.19</v>
      </c>
      <c r="VL130" s="27" t="str">
        <f t="shared" si="3073"/>
        <v>-4.77</v>
      </c>
      <c r="VM130" s="27">
        <f t="shared" si="3074"/>
        <v>0</v>
      </c>
      <c r="VN130" s="27">
        <f t="shared" si="3075"/>
        <v>0</v>
      </c>
      <c r="VO130" s="27" t="str">
        <f t="shared" si="3076"/>
        <v>-6.4</v>
      </c>
      <c r="VP130" s="27">
        <f t="shared" si="3077"/>
        <v>0</v>
      </c>
      <c r="VQ130" s="27">
        <f t="shared" si="3078"/>
        <v>0</v>
      </c>
      <c r="VR130" s="27" t="str">
        <f t="shared" si="3079"/>
        <v>-14.16</v>
      </c>
      <c r="VS130" s="27">
        <f t="shared" si="3080"/>
        <v>0</v>
      </c>
      <c r="VT130" s="27">
        <f t="shared" si="3081"/>
        <v>0</v>
      </c>
      <c r="VU130" s="27" t="str">
        <f t="shared" si="3082"/>
        <v>-8.25</v>
      </c>
      <c r="VV130" s="27">
        <f t="shared" si="3083"/>
        <v>0</v>
      </c>
      <c r="VW130" s="27">
        <f t="shared" si="3084"/>
        <v>0</v>
      </c>
      <c r="VX130" s="27">
        <f t="shared" si="3085"/>
        <v>0</v>
      </c>
      <c r="VY130" s="27">
        <f t="shared" si="3086"/>
        <v>0</v>
      </c>
      <c r="VZ130" s="27">
        <f t="shared" si="3087"/>
        <v>0</v>
      </c>
      <c r="WA130" s="27">
        <f t="shared" si="3088"/>
        <v>0</v>
      </c>
      <c r="WB130" s="27">
        <f t="shared" si="3089"/>
        <v>0</v>
      </c>
      <c r="WC130" s="27">
        <f t="shared" si="3090"/>
        <v>0</v>
      </c>
      <c r="WD130" s="27" t="str">
        <f t="shared" si="3091"/>
        <v>-8.87</v>
      </c>
      <c r="WE130" s="27">
        <f t="shared" si="3092"/>
        <v>0</v>
      </c>
      <c r="WF130" s="27">
        <f t="shared" si="3093"/>
        <v>0</v>
      </c>
      <c r="WG130" s="27" t="str">
        <f t="shared" si="3094"/>
        <v>-11.34</v>
      </c>
      <c r="WH130" s="27">
        <f t="shared" si="3095"/>
        <v>0</v>
      </c>
      <c r="WI130" s="27">
        <f t="shared" si="3096"/>
        <v>0</v>
      </c>
      <c r="WJ130" s="27" t="str">
        <f t="shared" si="3097"/>
        <v>-8.56</v>
      </c>
      <c r="WK130" s="27">
        <f t="shared" si="3098"/>
        <v>0</v>
      </c>
      <c r="WL130" s="27">
        <f t="shared" si="3099"/>
        <v>0</v>
      </c>
      <c r="WM130" s="27" t="str">
        <f t="shared" si="3100"/>
        <v>-18.04</v>
      </c>
      <c r="WN130" s="27">
        <f t="shared" si="3101"/>
        <v>0</v>
      </c>
      <c r="WO130" s="27">
        <f t="shared" si="3102"/>
        <v>0</v>
      </c>
      <c r="WP130" s="27" t="str">
        <f t="shared" si="3103"/>
        <v>-10.37</v>
      </c>
      <c r="WQ130" s="27">
        <f t="shared" si="3104"/>
        <v>0</v>
      </c>
      <c r="WR130" s="27">
        <f t="shared" si="3105"/>
        <v>0</v>
      </c>
      <c r="WS130" s="27">
        <f t="shared" si="3106"/>
        <v>0</v>
      </c>
      <c r="WT130" s="27">
        <f t="shared" si="3107"/>
        <v>0</v>
      </c>
      <c r="WU130" s="27">
        <f t="shared" si="3108"/>
        <v>0</v>
      </c>
      <c r="WV130" s="27">
        <f t="shared" si="3109"/>
        <v>0</v>
      </c>
      <c r="WW130" s="27">
        <f t="shared" si="3110"/>
        <v>0</v>
      </c>
      <c r="WX130" s="27">
        <f t="shared" si="3111"/>
        <v>0</v>
      </c>
      <c r="WY130" s="27">
        <f t="shared" si="3112"/>
        <v>0</v>
      </c>
      <c r="WZ130" s="27">
        <f t="shared" si="3113"/>
        <v>0</v>
      </c>
      <c r="XA130" s="27">
        <f t="shared" si="3114"/>
        <v>0</v>
      </c>
      <c r="XB130" s="27">
        <f t="shared" si="3115"/>
        <v>0</v>
      </c>
      <c r="XC130" s="27">
        <f t="shared" si="3116"/>
        <v>0</v>
      </c>
      <c r="XD130" s="27">
        <f t="shared" si="3117"/>
        <v>0</v>
      </c>
      <c r="XE130" s="27">
        <f t="shared" si="3118"/>
        <v>0</v>
      </c>
      <c r="XF130" s="27">
        <f t="shared" si="3119"/>
        <v>0</v>
      </c>
      <c r="XG130" s="27">
        <f t="shared" si="3120"/>
        <v>0</v>
      </c>
      <c r="XH130" s="27">
        <f t="shared" si="3121"/>
        <v>0</v>
      </c>
      <c r="XI130" s="27">
        <f t="shared" si="3122"/>
        <v>0</v>
      </c>
      <c r="XJ130" s="27">
        <f t="shared" si="3123"/>
        <v>0</v>
      </c>
      <c r="XK130" s="27">
        <f t="shared" si="3124"/>
        <v>0</v>
      </c>
      <c r="XL130" s="27">
        <f t="shared" si="3125"/>
        <v>0</v>
      </c>
      <c r="XM130" s="27">
        <f t="shared" si="3126"/>
        <v>0</v>
      </c>
      <c r="XN130" s="27">
        <f t="shared" si="3127"/>
        <v>0</v>
      </c>
      <c r="XO130" s="27">
        <f t="shared" si="3128"/>
        <v>0</v>
      </c>
      <c r="XP130" s="27">
        <f t="shared" si="3129"/>
        <v>0</v>
      </c>
      <c r="XQ130" s="27">
        <f t="shared" si="3130"/>
        <v>0</v>
      </c>
      <c r="XR130" s="27">
        <f t="shared" si="3131"/>
        <v>0</v>
      </c>
      <c r="XS130" s="27">
        <f t="shared" si="3132"/>
        <v>0</v>
      </c>
      <c r="XT130" s="27">
        <f t="shared" si="3133"/>
        <v>0</v>
      </c>
      <c r="XU130" s="27">
        <f t="shared" si="3134"/>
        <v>0</v>
      </c>
      <c r="XV130" s="27">
        <f t="shared" si="3135"/>
        <v>0</v>
      </c>
      <c r="XW130" s="27">
        <f t="shared" si="3136"/>
        <v>0</v>
      </c>
      <c r="XX130" s="27">
        <f t="shared" si="3137"/>
        <v>0</v>
      </c>
      <c r="XY130" s="27">
        <f t="shared" si="3138"/>
        <v>0</v>
      </c>
      <c r="XZ130" s="27">
        <f t="shared" si="3139"/>
        <v>0</v>
      </c>
      <c r="YA130" s="27">
        <f t="shared" si="3140"/>
        <v>0</v>
      </c>
      <c r="YB130" s="27">
        <f t="shared" si="3141"/>
        <v>0</v>
      </c>
      <c r="YC130" s="27">
        <f t="shared" si="3142"/>
        <v>0</v>
      </c>
      <c r="YD130" s="27">
        <f t="shared" si="3143"/>
        <v>0</v>
      </c>
      <c r="YE130" s="27">
        <f t="shared" si="3144"/>
        <v>0</v>
      </c>
      <c r="YF130" s="27">
        <f t="shared" si="3145"/>
        <v>0</v>
      </c>
      <c r="YG130" s="27">
        <f t="shared" si="3146"/>
        <v>0</v>
      </c>
      <c r="YH130" s="27">
        <f t="shared" si="3147"/>
        <v>0</v>
      </c>
      <c r="YI130" s="27">
        <f t="shared" si="3148"/>
        <v>0</v>
      </c>
      <c r="YJ130" s="27">
        <f t="shared" si="3149"/>
        <v>0</v>
      </c>
      <c r="YL130" s="28">
        <f t="shared" si="3150"/>
        <v>279</v>
      </c>
      <c r="YM130" s="28">
        <f t="shared" si="3151"/>
        <v>0</v>
      </c>
      <c r="YN130" s="28">
        <f t="shared" si="3152"/>
        <v>12</v>
      </c>
      <c r="YO130" s="28">
        <f t="shared" si="3153"/>
        <v>0</v>
      </c>
      <c r="YP130" s="28">
        <f t="shared" si="3154"/>
        <v>0</v>
      </c>
      <c r="YQ130" s="28">
        <f t="shared" si="3155"/>
        <v>285</v>
      </c>
      <c r="YT130" s="27" t="str">
        <f t="shared" si="3156"/>
        <v>61</v>
      </c>
      <c r="YU130" s="27" t="str">
        <f t="shared" si="3157"/>
        <v>39</v>
      </c>
      <c r="YV130" s="27" t="str">
        <f t="shared" si="3158"/>
        <v>6</v>
      </c>
      <c r="YW130" s="27">
        <f t="shared" si="3159"/>
        <v>0</v>
      </c>
      <c r="YX130" s="27" t="str">
        <f t="shared" si="3160"/>
        <v>12</v>
      </c>
      <c r="YY130" s="27" t="str">
        <f t="shared" si="3161"/>
        <v>-3</v>
      </c>
      <c r="YZ130" s="27">
        <f t="shared" si="3162"/>
        <v>0</v>
      </c>
      <c r="ZA130" s="27">
        <f t="shared" si="3163"/>
        <v>0</v>
      </c>
      <c r="ZB130" s="27" t="str">
        <f t="shared" si="3164"/>
        <v>6</v>
      </c>
      <c r="ZC130" s="27">
        <f t="shared" si="3165"/>
        <v>0</v>
      </c>
      <c r="ZD130" s="27">
        <f t="shared" si="3166"/>
        <v>0</v>
      </c>
      <c r="ZE130" s="27" t="str">
        <f t="shared" si="3167"/>
        <v>30</v>
      </c>
      <c r="ZF130" s="27">
        <f t="shared" si="3168"/>
        <v>0</v>
      </c>
      <c r="ZG130" s="27">
        <f t="shared" si="3169"/>
        <v>0</v>
      </c>
      <c r="ZH130" s="27" t="str">
        <f t="shared" si="3170"/>
        <v>9</v>
      </c>
      <c r="ZI130" s="27">
        <f t="shared" si="3171"/>
        <v>0</v>
      </c>
      <c r="ZJ130" s="27">
        <f t="shared" si="3172"/>
        <v>0</v>
      </c>
      <c r="ZK130" s="27">
        <f t="shared" si="3173"/>
        <v>0</v>
      </c>
      <c r="ZL130" s="27">
        <f t="shared" si="3174"/>
        <v>0</v>
      </c>
      <c r="ZM130" s="27">
        <f t="shared" si="3175"/>
        <v>0</v>
      </c>
      <c r="ZN130" s="27">
        <f t="shared" si="3176"/>
        <v>0</v>
      </c>
      <c r="ZO130" s="27">
        <f t="shared" si="3177"/>
        <v>0</v>
      </c>
      <c r="ZP130" s="27">
        <f t="shared" si="3178"/>
        <v>0</v>
      </c>
      <c r="ZQ130" s="27" t="str">
        <f t="shared" si="3179"/>
        <v>26</v>
      </c>
      <c r="ZR130" s="27">
        <f t="shared" si="3180"/>
        <v>0</v>
      </c>
      <c r="ZS130" s="27">
        <f t="shared" si="3181"/>
        <v>0</v>
      </c>
      <c r="ZT130" s="27" t="str">
        <f t="shared" si="3182"/>
        <v>31</v>
      </c>
      <c r="ZU130" s="27">
        <f t="shared" si="3183"/>
        <v>0</v>
      </c>
      <c r="ZV130" s="27">
        <f t="shared" si="3184"/>
        <v>0</v>
      </c>
      <c r="ZW130" s="27" t="str">
        <f t="shared" si="3185"/>
        <v>6</v>
      </c>
      <c r="ZX130" s="27">
        <f t="shared" si="3186"/>
        <v>0</v>
      </c>
      <c r="ZY130" s="27">
        <f t="shared" si="3187"/>
        <v>0</v>
      </c>
      <c r="ZZ130" s="27" t="str">
        <f t="shared" si="3188"/>
        <v>43</v>
      </c>
      <c r="AAA130" s="27">
        <f t="shared" si="3189"/>
        <v>0</v>
      </c>
      <c r="AAB130" s="27">
        <f t="shared" si="3190"/>
        <v>0</v>
      </c>
      <c r="AAC130" s="27" t="str">
        <f t="shared" si="3191"/>
        <v>25</v>
      </c>
      <c r="AAD130" s="27">
        <f t="shared" si="3192"/>
        <v>0</v>
      </c>
      <c r="AAE130" s="27">
        <f t="shared" si="3193"/>
        <v>0</v>
      </c>
      <c r="AAF130" s="27">
        <f t="shared" si="3194"/>
        <v>0</v>
      </c>
      <c r="AAG130" s="27">
        <f t="shared" si="3195"/>
        <v>0</v>
      </c>
      <c r="AAH130" s="27">
        <f t="shared" si="3196"/>
        <v>0</v>
      </c>
      <c r="AAI130" s="27">
        <f t="shared" si="3197"/>
        <v>0</v>
      </c>
      <c r="AAJ130" s="27">
        <f t="shared" si="3198"/>
        <v>0</v>
      </c>
      <c r="AAK130" s="27">
        <f t="shared" si="3199"/>
        <v>0</v>
      </c>
      <c r="AAL130" s="27">
        <f t="shared" si="3200"/>
        <v>0</v>
      </c>
      <c r="AAM130" s="27">
        <f t="shared" si="3201"/>
        <v>0</v>
      </c>
      <c r="AAN130" s="27">
        <f t="shared" si="3202"/>
        <v>0</v>
      </c>
      <c r="AAO130" s="27">
        <f t="shared" si="3203"/>
        <v>0</v>
      </c>
      <c r="AAP130" s="27">
        <f t="shared" si="3204"/>
        <v>0</v>
      </c>
      <c r="AAQ130" s="27">
        <f t="shared" si="3205"/>
        <v>0</v>
      </c>
      <c r="AAR130" s="27">
        <f t="shared" si="3206"/>
        <v>0</v>
      </c>
      <c r="AAS130" s="27">
        <f t="shared" si="3207"/>
        <v>0</v>
      </c>
      <c r="AAT130" s="27">
        <f t="shared" si="3208"/>
        <v>0</v>
      </c>
      <c r="AAU130" s="27">
        <f t="shared" si="3209"/>
        <v>0</v>
      </c>
      <c r="AAV130" s="27">
        <f t="shared" si="3210"/>
        <v>0</v>
      </c>
      <c r="AAW130" s="27">
        <f t="shared" si="3211"/>
        <v>0</v>
      </c>
      <c r="AAX130" s="27">
        <f t="shared" si="3212"/>
        <v>0</v>
      </c>
      <c r="AAY130" s="27">
        <f t="shared" si="3213"/>
        <v>0</v>
      </c>
      <c r="AAZ130" s="27">
        <f t="shared" si="3214"/>
        <v>0</v>
      </c>
      <c r="ABA130" s="27">
        <f t="shared" si="3215"/>
        <v>0</v>
      </c>
      <c r="ABB130" s="27">
        <f t="shared" si="3216"/>
        <v>0</v>
      </c>
      <c r="ABC130" s="27">
        <f t="shared" si="3217"/>
        <v>0</v>
      </c>
      <c r="ABD130" s="27">
        <f t="shared" si="3218"/>
        <v>0</v>
      </c>
      <c r="ABE130" s="27">
        <f t="shared" si="3219"/>
        <v>0</v>
      </c>
      <c r="ABF130" s="27">
        <f t="shared" si="3220"/>
        <v>0</v>
      </c>
      <c r="ABG130" s="27">
        <f t="shared" si="3221"/>
        <v>0</v>
      </c>
      <c r="ABH130" s="27">
        <f t="shared" si="3222"/>
        <v>0</v>
      </c>
      <c r="ABI130" s="27">
        <f t="shared" si="3223"/>
        <v>0</v>
      </c>
      <c r="ABJ130" s="27">
        <f t="shared" si="3224"/>
        <v>0</v>
      </c>
      <c r="ABK130" s="27">
        <f t="shared" si="3225"/>
        <v>0</v>
      </c>
      <c r="ABL130" s="27">
        <f t="shared" si="3226"/>
        <v>0</v>
      </c>
      <c r="ABM130" s="27">
        <f t="shared" si="3227"/>
        <v>0</v>
      </c>
      <c r="ABN130" s="27">
        <f t="shared" si="3228"/>
        <v>0</v>
      </c>
      <c r="ABO130" s="27">
        <f t="shared" si="3229"/>
        <v>0</v>
      </c>
      <c r="ABP130" s="27">
        <f t="shared" si="3230"/>
        <v>0</v>
      </c>
      <c r="ABQ130" s="27">
        <f t="shared" si="3231"/>
        <v>0</v>
      </c>
      <c r="ABR130" s="27">
        <f t="shared" si="3232"/>
        <v>0</v>
      </c>
      <c r="ABS130" s="27">
        <f t="shared" si="3233"/>
        <v>0</v>
      </c>
      <c r="ABT130" s="27">
        <f t="shared" si="3234"/>
        <v>0</v>
      </c>
      <c r="ABU130" s="27">
        <f t="shared" si="3235"/>
        <v>0</v>
      </c>
      <c r="ABV130" s="27">
        <f t="shared" si="3236"/>
        <v>0</v>
      </c>
      <c r="ABW130" s="27">
        <f t="shared" si="3237"/>
        <v>0</v>
      </c>
      <c r="ABY130" s="28">
        <f t="shared" si="3238"/>
        <v>146.69999999999999</v>
      </c>
      <c r="ABZ130" s="28">
        <f t="shared" si="3239"/>
        <v>0</v>
      </c>
      <c r="ACA130" s="28">
        <f t="shared" si="3240"/>
        <v>13.1</v>
      </c>
      <c r="ACB130" s="28">
        <f t="shared" si="3241"/>
        <v>0</v>
      </c>
      <c r="ACC130" s="28">
        <f t="shared" si="3242"/>
        <v>0</v>
      </c>
      <c r="ACD130" s="28">
        <f t="shared" si="3243"/>
        <v>153.25</v>
      </c>
      <c r="ACG130" s="27" t="str">
        <f t="shared" si="3244"/>
        <v>15.7</v>
      </c>
      <c r="ACH130" s="27" t="str">
        <f t="shared" si="3245"/>
        <v>18.4</v>
      </c>
      <c r="ACI130" s="27" t="str">
        <f t="shared" si="3246"/>
        <v>9.3</v>
      </c>
      <c r="ACJ130" s="27">
        <f t="shared" si="3247"/>
        <v>0</v>
      </c>
      <c r="ACK130" s="27" t="str">
        <f t="shared" si="3248"/>
        <v>13.1</v>
      </c>
      <c r="ACL130" s="27" t="str">
        <f t="shared" si="3249"/>
        <v>8.8</v>
      </c>
      <c r="ACM130" s="27">
        <f t="shared" si="3250"/>
        <v>0</v>
      </c>
      <c r="ACN130" s="27">
        <f t="shared" si="3251"/>
        <v>0</v>
      </c>
      <c r="ACO130" s="27" t="str">
        <f t="shared" si="3252"/>
        <v>12.9</v>
      </c>
      <c r="ACP130" s="27">
        <f t="shared" si="3253"/>
        <v>0</v>
      </c>
      <c r="ACQ130" s="27">
        <f t="shared" si="3254"/>
        <v>0</v>
      </c>
      <c r="ACR130" s="27" t="str">
        <f t="shared" si="3255"/>
        <v>8</v>
      </c>
      <c r="ACS130" s="27">
        <f t="shared" si="3256"/>
        <v>0</v>
      </c>
      <c r="ACT130" s="27">
        <f t="shared" si="3257"/>
        <v>0</v>
      </c>
      <c r="ACU130" s="27" t="str">
        <f t="shared" si="3258"/>
        <v>15.3</v>
      </c>
      <c r="ACV130" s="27">
        <f t="shared" si="3259"/>
        <v>0</v>
      </c>
      <c r="ACW130" s="27">
        <f t="shared" si="3260"/>
        <v>0</v>
      </c>
      <c r="ACX130" s="27">
        <f t="shared" si="3261"/>
        <v>0</v>
      </c>
      <c r="ACY130" s="27">
        <f t="shared" si="3262"/>
        <v>0</v>
      </c>
      <c r="ACZ130" s="27">
        <f t="shared" si="3263"/>
        <v>0</v>
      </c>
      <c r="ADA130" s="27">
        <f t="shared" si="3264"/>
        <v>0</v>
      </c>
      <c r="ADB130" s="27">
        <f t="shared" si="3265"/>
        <v>0</v>
      </c>
      <c r="ADC130" s="27">
        <f t="shared" si="3266"/>
        <v>0</v>
      </c>
      <c r="ADD130" s="27" t="str">
        <f t="shared" si="3267"/>
        <v>6.6</v>
      </c>
      <c r="ADE130" s="27">
        <f t="shared" si="3268"/>
        <v>0</v>
      </c>
      <c r="ADF130" s="27">
        <f t="shared" si="3269"/>
        <v>0</v>
      </c>
      <c r="ADG130" s="27" t="str">
        <f t="shared" si="3270"/>
        <v>10.5</v>
      </c>
      <c r="ADH130" s="27">
        <f t="shared" si="3271"/>
        <v>0</v>
      </c>
      <c r="ADI130" s="27">
        <f t="shared" si="3272"/>
        <v>0</v>
      </c>
      <c r="ADJ130" s="27" t="str">
        <f t="shared" si="3273"/>
        <v>12.5</v>
      </c>
      <c r="ADK130" s="27">
        <f t="shared" si="3274"/>
        <v>0</v>
      </c>
      <c r="ADL130" s="27">
        <f t="shared" si="3275"/>
        <v>0</v>
      </c>
      <c r="ADM130" s="27" t="str">
        <f t="shared" si="3276"/>
        <v>18.3</v>
      </c>
      <c r="ADN130" s="27">
        <f t="shared" si="3277"/>
        <v>0</v>
      </c>
      <c r="ADO130" s="27">
        <f t="shared" si="3278"/>
        <v>0</v>
      </c>
      <c r="ADP130" s="27" t="str">
        <f t="shared" si="3279"/>
        <v>10.4</v>
      </c>
      <c r="ADQ130" s="27">
        <f t="shared" si="3280"/>
        <v>0</v>
      </c>
      <c r="ADR130" s="27">
        <f t="shared" si="3281"/>
        <v>0</v>
      </c>
      <c r="ADS130" s="27">
        <f t="shared" si="3282"/>
        <v>0</v>
      </c>
      <c r="ADT130" s="27">
        <f t="shared" si="3283"/>
        <v>0</v>
      </c>
      <c r="ADU130" s="27">
        <f t="shared" si="3284"/>
        <v>0</v>
      </c>
      <c r="ADV130" s="27">
        <f t="shared" si="3285"/>
        <v>0</v>
      </c>
      <c r="ADW130" s="27">
        <f t="shared" si="3286"/>
        <v>0</v>
      </c>
      <c r="ADX130" s="27">
        <f t="shared" si="3287"/>
        <v>0</v>
      </c>
      <c r="ADY130" s="27">
        <f t="shared" si="3288"/>
        <v>0</v>
      </c>
      <c r="ADZ130" s="27">
        <f t="shared" si="3289"/>
        <v>0</v>
      </c>
      <c r="AEA130" s="27">
        <f t="shared" si="3290"/>
        <v>0</v>
      </c>
      <c r="AEB130" s="27">
        <f t="shared" si="3291"/>
        <v>0</v>
      </c>
      <c r="AEC130" s="27">
        <f t="shared" si="3292"/>
        <v>0</v>
      </c>
      <c r="AED130" s="27">
        <f t="shared" si="3293"/>
        <v>0</v>
      </c>
      <c r="AEE130" s="27">
        <f t="shared" si="3294"/>
        <v>0</v>
      </c>
      <c r="AEF130" s="27">
        <f t="shared" si="3295"/>
        <v>0</v>
      </c>
      <c r="AEG130" s="27">
        <f t="shared" si="3296"/>
        <v>0</v>
      </c>
      <c r="AEH130" s="27">
        <f t="shared" si="3297"/>
        <v>0</v>
      </c>
      <c r="AEI130" s="27">
        <f t="shared" si="3298"/>
        <v>0</v>
      </c>
      <c r="AEJ130" s="27">
        <f t="shared" si="3299"/>
        <v>0</v>
      </c>
      <c r="AEK130" s="27">
        <f t="shared" si="3300"/>
        <v>0</v>
      </c>
      <c r="AEL130" s="27">
        <f t="shared" si="3301"/>
        <v>0</v>
      </c>
      <c r="AEM130" s="27">
        <f t="shared" si="3302"/>
        <v>0</v>
      </c>
      <c r="AEN130" s="27">
        <f t="shared" si="3303"/>
        <v>0</v>
      </c>
      <c r="AEO130" s="27">
        <f t="shared" si="3304"/>
        <v>0</v>
      </c>
      <c r="AEP130" s="27">
        <f t="shared" si="3305"/>
        <v>0</v>
      </c>
      <c r="AEQ130" s="27">
        <f t="shared" si="3306"/>
        <v>0</v>
      </c>
      <c r="AER130" s="27">
        <f t="shared" si="3307"/>
        <v>0</v>
      </c>
      <c r="AES130" s="27">
        <f t="shared" si="3308"/>
        <v>0</v>
      </c>
      <c r="AET130" s="27">
        <f t="shared" si="3309"/>
        <v>0</v>
      </c>
      <c r="AEU130" s="27">
        <f t="shared" si="3310"/>
        <v>0</v>
      </c>
      <c r="AEV130" s="27">
        <f t="shared" si="3311"/>
        <v>0</v>
      </c>
      <c r="AEW130" s="27">
        <f t="shared" si="3312"/>
        <v>0</v>
      </c>
      <c r="AEX130" s="27">
        <f t="shared" si="3313"/>
        <v>0</v>
      </c>
      <c r="AEY130" s="27">
        <f t="shared" si="3314"/>
        <v>0</v>
      </c>
      <c r="AEZ130" s="27">
        <f t="shared" si="3315"/>
        <v>0</v>
      </c>
      <c r="AFA130" s="27">
        <f t="shared" si="3316"/>
        <v>0</v>
      </c>
      <c r="AFB130" s="27">
        <f t="shared" si="3317"/>
        <v>0</v>
      </c>
      <c r="AFC130" s="27">
        <f t="shared" si="3318"/>
        <v>0</v>
      </c>
      <c r="AFD130" s="27">
        <f t="shared" si="3319"/>
        <v>0</v>
      </c>
      <c r="AFE130" s="27">
        <f t="shared" si="3320"/>
        <v>0</v>
      </c>
      <c r="AFF130" s="27">
        <f t="shared" si="3321"/>
        <v>0</v>
      </c>
      <c r="AFG130" s="27">
        <f t="shared" si="3322"/>
        <v>0</v>
      </c>
      <c r="AFH130" s="27">
        <f t="shared" si="3323"/>
        <v>0</v>
      </c>
      <c r="AFI130" s="27">
        <f t="shared" si="3324"/>
        <v>0</v>
      </c>
      <c r="AFJ130" s="27">
        <f t="shared" si="3325"/>
        <v>0</v>
      </c>
      <c r="AFL130" s="28">
        <f t="shared" si="2677"/>
        <v>12.78125</v>
      </c>
      <c r="AFM130" s="28">
        <v>12.78125</v>
      </c>
      <c r="AFN130" s="27">
        <v>4</v>
      </c>
      <c r="AFO130" s="27">
        <f t="shared" si="3326"/>
        <v>4</v>
      </c>
      <c r="AFP130" s="27">
        <f t="shared" si="3327"/>
        <v>4</v>
      </c>
      <c r="AFQ130" s="27">
        <f t="shared" si="3328"/>
        <v>4</v>
      </c>
      <c r="AFR130" s="27">
        <f t="shared" si="3329"/>
        <v>0</v>
      </c>
      <c r="AFS130" s="27">
        <f t="shared" si="3330"/>
        <v>5</v>
      </c>
      <c r="AFT130" s="27">
        <f t="shared" si="3331"/>
        <v>8</v>
      </c>
      <c r="AFU130" s="27">
        <f t="shared" si="3332"/>
        <v>0</v>
      </c>
      <c r="AFV130" s="27">
        <f t="shared" si="3333"/>
        <v>0</v>
      </c>
      <c r="AFW130" s="27">
        <f t="shared" si="3334"/>
        <v>4</v>
      </c>
      <c r="AFX130" s="27">
        <f t="shared" si="3335"/>
        <v>0</v>
      </c>
      <c r="AFY130" s="27">
        <f t="shared" si="3336"/>
        <v>0</v>
      </c>
      <c r="AFZ130" s="27">
        <f t="shared" si="3337"/>
        <v>4</v>
      </c>
      <c r="AGA130" s="27">
        <f t="shared" si="3338"/>
        <v>0</v>
      </c>
      <c r="AGB130" s="27">
        <f t="shared" si="3339"/>
        <v>0</v>
      </c>
      <c r="AGC130" s="27">
        <f t="shared" si="3340"/>
        <v>4</v>
      </c>
      <c r="AGD130" s="27">
        <f t="shared" si="3341"/>
        <v>0</v>
      </c>
      <c r="AGE130" s="27">
        <f t="shared" si="3342"/>
        <v>0</v>
      </c>
      <c r="AGF130" s="27">
        <f t="shared" si="3343"/>
        <v>0</v>
      </c>
      <c r="AGG130" s="27">
        <f t="shared" si="3344"/>
        <v>0</v>
      </c>
      <c r="AGH130" s="27">
        <f t="shared" si="3345"/>
        <v>0</v>
      </c>
      <c r="AGI130" s="27">
        <f t="shared" si="3346"/>
        <v>0</v>
      </c>
      <c r="AGJ130" s="27">
        <f t="shared" si="3347"/>
        <v>0</v>
      </c>
      <c r="AGK130" s="27">
        <f t="shared" si="3348"/>
        <v>0</v>
      </c>
      <c r="AGL130" s="27">
        <f t="shared" si="3349"/>
        <v>1</v>
      </c>
      <c r="AGM130" s="27">
        <f t="shared" si="3350"/>
        <v>0</v>
      </c>
      <c r="AGN130" s="27">
        <f t="shared" si="3351"/>
        <v>0</v>
      </c>
      <c r="AGO130" s="27">
        <f t="shared" si="3352"/>
        <v>4</v>
      </c>
      <c r="AGP130" s="27">
        <f t="shared" si="3353"/>
        <v>0</v>
      </c>
      <c r="AGQ130" s="27">
        <f t="shared" si="3354"/>
        <v>0</v>
      </c>
      <c r="AGR130" s="27">
        <f t="shared" si="3355"/>
        <v>4</v>
      </c>
      <c r="AGS130" s="27">
        <f t="shared" si="3356"/>
        <v>0</v>
      </c>
      <c r="AGT130" s="27">
        <f t="shared" si="3357"/>
        <v>0</v>
      </c>
      <c r="AGU130" s="27">
        <f t="shared" si="3358"/>
        <v>4</v>
      </c>
      <c r="AGV130" s="27">
        <f t="shared" si="3359"/>
        <v>0</v>
      </c>
      <c r="AGW130" s="27">
        <f t="shared" si="3360"/>
        <v>0</v>
      </c>
      <c r="AGX130" s="27">
        <f t="shared" si="3361"/>
        <v>4</v>
      </c>
      <c r="AGY130" s="27">
        <f t="shared" si="3362"/>
        <v>0</v>
      </c>
      <c r="AGZ130" s="27">
        <f t="shared" si="3363"/>
        <v>0</v>
      </c>
      <c r="AHA130" s="27">
        <f t="shared" si="3364"/>
        <v>0</v>
      </c>
      <c r="AHB130" s="27">
        <f t="shared" si="3365"/>
        <v>0</v>
      </c>
      <c r="AHC130" s="27">
        <f t="shared" si="3366"/>
        <v>0</v>
      </c>
      <c r="AHD130" s="27">
        <f t="shared" si="3367"/>
        <v>0</v>
      </c>
      <c r="AHE130" s="27">
        <f t="shared" si="3368"/>
        <v>0</v>
      </c>
      <c r="AHF130" s="27">
        <f t="shared" si="3369"/>
        <v>0</v>
      </c>
      <c r="AHG130" s="27">
        <f t="shared" si="3370"/>
        <v>0</v>
      </c>
      <c r="AHH130" s="27">
        <f t="shared" si="3371"/>
        <v>0</v>
      </c>
      <c r="AHI130" s="27">
        <f t="shared" si="3372"/>
        <v>0</v>
      </c>
      <c r="AHJ130" s="27">
        <f t="shared" si="3373"/>
        <v>0</v>
      </c>
      <c r="AHK130" s="27">
        <f t="shared" si="3374"/>
        <v>0</v>
      </c>
      <c r="AHL130" s="27">
        <f t="shared" si="3375"/>
        <v>0</v>
      </c>
      <c r="AHM130" s="27">
        <f t="shared" si="3376"/>
        <v>0</v>
      </c>
      <c r="AHN130" s="27">
        <f t="shared" si="3377"/>
        <v>0</v>
      </c>
      <c r="AHO130" s="27">
        <f t="shared" si="3378"/>
        <v>0</v>
      </c>
      <c r="AHP130" s="27">
        <f t="shared" si="3379"/>
        <v>0</v>
      </c>
      <c r="AHQ130" s="27">
        <f t="shared" si="3380"/>
        <v>0</v>
      </c>
      <c r="AHR130" s="27">
        <f t="shared" si="3381"/>
        <v>0</v>
      </c>
      <c r="AHS130" s="27">
        <f t="shared" si="3382"/>
        <v>0</v>
      </c>
      <c r="AHT130" s="27">
        <f t="shared" si="3383"/>
        <v>0</v>
      </c>
      <c r="AHU130" s="27">
        <f t="shared" si="3384"/>
        <v>0</v>
      </c>
      <c r="AHV130" s="27">
        <f t="shared" si="3385"/>
        <v>0</v>
      </c>
      <c r="AHW130" s="27">
        <f t="shared" si="3386"/>
        <v>0</v>
      </c>
      <c r="AHX130" s="27">
        <f t="shared" si="3387"/>
        <v>0</v>
      </c>
      <c r="AHY130" s="27">
        <f t="shared" si="3388"/>
        <v>0</v>
      </c>
      <c r="AHZ130" s="27">
        <f t="shared" si="3389"/>
        <v>0</v>
      </c>
      <c r="AIA130" s="27">
        <f t="shared" si="3390"/>
        <v>0</v>
      </c>
      <c r="AIB130" s="27">
        <f t="shared" si="3391"/>
        <v>0</v>
      </c>
      <c r="AIC130" s="27">
        <f t="shared" si="3392"/>
        <v>0</v>
      </c>
      <c r="AID130" s="27">
        <f t="shared" si="3393"/>
        <v>0</v>
      </c>
      <c r="AIE130" s="27">
        <f t="shared" si="3394"/>
        <v>0</v>
      </c>
      <c r="AIF130" s="27">
        <f t="shared" si="3395"/>
        <v>0</v>
      </c>
      <c r="AIG130" s="27">
        <f t="shared" si="3396"/>
        <v>0</v>
      </c>
      <c r="AIH130" s="27">
        <f t="shared" si="3397"/>
        <v>0</v>
      </c>
      <c r="AII130" s="27">
        <f t="shared" si="3398"/>
        <v>0</v>
      </c>
      <c r="AIJ130" s="27">
        <f t="shared" si="3399"/>
        <v>0</v>
      </c>
      <c r="AIK130" s="27">
        <f t="shared" si="3400"/>
        <v>0</v>
      </c>
      <c r="AIL130" s="27">
        <f t="shared" si="3401"/>
        <v>0</v>
      </c>
      <c r="AIM130" s="27">
        <f t="shared" si="3402"/>
        <v>0</v>
      </c>
      <c r="AIN130" s="27">
        <f t="shared" si="3403"/>
        <v>0</v>
      </c>
      <c r="AIO130" s="27">
        <f t="shared" si="3404"/>
        <v>0</v>
      </c>
      <c r="AIP130" s="27">
        <f t="shared" si="3405"/>
        <v>0</v>
      </c>
      <c r="AIQ130" s="27">
        <f t="shared" si="3406"/>
        <v>0</v>
      </c>
      <c r="AIR130" s="27">
        <f t="shared" si="3407"/>
        <v>0</v>
      </c>
      <c r="AIT130" s="27">
        <v>1</v>
      </c>
      <c r="AIU130" s="27">
        <v>1</v>
      </c>
      <c r="AIV130" s="27">
        <v>1</v>
      </c>
      <c r="AIW130" s="27">
        <f t="shared" si="3408"/>
        <v>0</v>
      </c>
      <c r="AIX130" s="27">
        <f t="shared" si="3409"/>
        <v>2</v>
      </c>
      <c r="AIY130" s="27">
        <f t="shared" si="3410"/>
        <v>4</v>
      </c>
      <c r="AIZ130" s="27">
        <f t="shared" si="3411"/>
        <v>0</v>
      </c>
      <c r="AJA130" s="27">
        <f t="shared" si="3412"/>
        <v>0</v>
      </c>
      <c r="AJB130" s="27">
        <f t="shared" si="3413"/>
        <v>0.5</v>
      </c>
      <c r="AJC130" s="27">
        <f t="shared" si="3414"/>
        <v>0</v>
      </c>
      <c r="AJD130" s="27">
        <f t="shared" si="3415"/>
        <v>0</v>
      </c>
      <c r="AJE130" s="27">
        <f t="shared" si="3416"/>
        <v>0.25</v>
      </c>
      <c r="AJF130" s="27">
        <f t="shared" si="3417"/>
        <v>0</v>
      </c>
      <c r="AJG130" s="27">
        <f t="shared" si="3418"/>
        <v>0</v>
      </c>
      <c r="AJH130" s="27">
        <f t="shared" si="3419"/>
        <v>0.25</v>
      </c>
      <c r="AJI130" s="27">
        <f t="shared" si="3420"/>
        <v>0</v>
      </c>
      <c r="AJJ130" s="27">
        <f t="shared" si="3421"/>
        <v>0</v>
      </c>
      <c r="AJK130" s="27">
        <f t="shared" si="3422"/>
        <v>0</v>
      </c>
      <c r="AJL130" s="27">
        <f t="shared" si="3423"/>
        <v>0</v>
      </c>
      <c r="AJM130" s="27">
        <f t="shared" si="3424"/>
        <v>0</v>
      </c>
      <c r="AJN130" s="27">
        <f t="shared" si="3425"/>
        <v>0</v>
      </c>
      <c r="AJO130" s="27">
        <f t="shared" si="3426"/>
        <v>0</v>
      </c>
      <c r="AJP130" s="27">
        <f t="shared" si="3427"/>
        <v>0</v>
      </c>
      <c r="AJQ130" s="27">
        <f t="shared" si="3428"/>
        <v>3.125E-2</v>
      </c>
      <c r="AJR130" s="27">
        <f t="shared" si="3429"/>
        <v>0</v>
      </c>
      <c r="AJS130" s="27">
        <f t="shared" si="3430"/>
        <v>0</v>
      </c>
      <c r="AJT130" s="27">
        <f t="shared" si="3431"/>
        <v>2</v>
      </c>
      <c r="AJU130" s="27">
        <f t="shared" si="3432"/>
        <v>0</v>
      </c>
      <c r="AJV130" s="27">
        <f t="shared" si="3433"/>
        <v>0</v>
      </c>
      <c r="AJW130" s="27">
        <f t="shared" si="3434"/>
        <v>0.25</v>
      </c>
      <c r="AJX130" s="27">
        <f t="shared" si="3435"/>
        <v>0</v>
      </c>
      <c r="AJY130" s="27">
        <f t="shared" si="3436"/>
        <v>0</v>
      </c>
      <c r="AJZ130" s="27">
        <f t="shared" si="3437"/>
        <v>0.25</v>
      </c>
      <c r="AKA130" s="27">
        <f t="shared" si="3438"/>
        <v>0</v>
      </c>
      <c r="AKB130" s="27">
        <f t="shared" si="3439"/>
        <v>0</v>
      </c>
      <c r="AKC130" s="27">
        <f t="shared" si="3440"/>
        <v>0.25</v>
      </c>
      <c r="AKD130" s="27">
        <f t="shared" si="3441"/>
        <v>0</v>
      </c>
      <c r="AKE130" s="27">
        <f t="shared" si="3442"/>
        <v>0</v>
      </c>
      <c r="AKF130" s="27">
        <f t="shared" si="3443"/>
        <v>0</v>
      </c>
      <c r="AKG130" s="27">
        <f t="shared" si="3444"/>
        <v>0</v>
      </c>
      <c r="AKH130" s="27">
        <f t="shared" si="3445"/>
        <v>0</v>
      </c>
      <c r="AKI130" s="27">
        <f t="shared" si="3446"/>
        <v>0</v>
      </c>
      <c r="AKJ130" s="27">
        <f t="shared" si="3447"/>
        <v>0</v>
      </c>
      <c r="AKK130" s="27">
        <f t="shared" si="3448"/>
        <v>0</v>
      </c>
      <c r="AKL130" s="27">
        <f t="shared" si="3449"/>
        <v>0</v>
      </c>
      <c r="AKM130" s="27">
        <f t="shared" si="3450"/>
        <v>0</v>
      </c>
      <c r="AKN130" s="27">
        <f t="shared" si="3451"/>
        <v>0</v>
      </c>
      <c r="AKO130" s="27">
        <f t="shared" si="3452"/>
        <v>0</v>
      </c>
      <c r="AKP130" s="27">
        <f t="shared" si="3453"/>
        <v>0</v>
      </c>
      <c r="AKQ130" s="27">
        <f t="shared" si="3454"/>
        <v>0</v>
      </c>
      <c r="AKR130" s="27">
        <f t="shared" si="3455"/>
        <v>0</v>
      </c>
      <c r="AKS130" s="27">
        <f t="shared" si="3456"/>
        <v>0</v>
      </c>
      <c r="AKT130" s="27">
        <f t="shared" si="3457"/>
        <v>0</v>
      </c>
      <c r="AKU130" s="27">
        <f t="shared" si="3458"/>
        <v>0</v>
      </c>
      <c r="AKV130" s="27">
        <f t="shared" si="3459"/>
        <v>0</v>
      </c>
      <c r="AKW130" s="27">
        <f t="shared" si="3460"/>
        <v>0</v>
      </c>
      <c r="AKX130" s="27">
        <f t="shared" si="3461"/>
        <v>0</v>
      </c>
      <c r="AKY130" s="27">
        <f t="shared" si="3462"/>
        <v>0</v>
      </c>
      <c r="AKZ130" s="27">
        <f t="shared" si="3463"/>
        <v>0</v>
      </c>
      <c r="ALA130" s="27">
        <f t="shared" si="3464"/>
        <v>0</v>
      </c>
      <c r="ALB130" s="27">
        <f t="shared" si="3465"/>
        <v>0</v>
      </c>
      <c r="ALC130" s="27">
        <f t="shared" si="3466"/>
        <v>0</v>
      </c>
      <c r="ALD130" s="27">
        <f t="shared" si="3467"/>
        <v>0</v>
      </c>
      <c r="ALE130" s="27">
        <f t="shared" si="3468"/>
        <v>0</v>
      </c>
      <c r="ALF130" s="27">
        <f t="shared" si="3469"/>
        <v>0</v>
      </c>
      <c r="ALG130" s="27">
        <f t="shared" si="3470"/>
        <v>0</v>
      </c>
      <c r="ALH130" s="27">
        <f t="shared" si="3471"/>
        <v>0</v>
      </c>
      <c r="ALI130" s="27">
        <f t="shared" si="3472"/>
        <v>0</v>
      </c>
      <c r="ALJ130" s="27">
        <f t="shared" si="3473"/>
        <v>0</v>
      </c>
      <c r="ALK130" s="27">
        <f t="shared" si="3474"/>
        <v>0</v>
      </c>
      <c r="ALL130" s="27">
        <f t="shared" si="3475"/>
        <v>0</v>
      </c>
      <c r="ALM130" s="27">
        <f t="shared" si="3476"/>
        <v>0</v>
      </c>
      <c r="ALN130" s="27">
        <f t="shared" si="3477"/>
        <v>0</v>
      </c>
      <c r="ALO130" s="27">
        <f t="shared" si="3478"/>
        <v>0</v>
      </c>
      <c r="ALP130" s="27">
        <f t="shared" si="3479"/>
        <v>0</v>
      </c>
      <c r="ALQ130" s="27">
        <f t="shared" si="3480"/>
        <v>0</v>
      </c>
      <c r="ALR130" s="27">
        <f t="shared" si="3481"/>
        <v>0</v>
      </c>
      <c r="ALS130" s="27">
        <f t="shared" si="3482"/>
        <v>0</v>
      </c>
      <c r="ALT130" s="27">
        <f t="shared" si="3483"/>
        <v>0</v>
      </c>
      <c r="ALU130" s="27">
        <f t="shared" si="3484"/>
        <v>0</v>
      </c>
      <c r="ALV130" s="27">
        <f t="shared" si="3485"/>
        <v>0</v>
      </c>
      <c r="ALW130" s="27">
        <f t="shared" si="3486"/>
        <v>0</v>
      </c>
      <c r="AMK130" s="28">
        <v>1574</v>
      </c>
      <c r="AML130" s="28">
        <f t="shared" si="3487"/>
        <v>1574</v>
      </c>
      <c r="AMN130" s="28">
        <v>1714</v>
      </c>
      <c r="AMO130" s="27" t="str">
        <f t="shared" si="3488"/>
        <v>1707</v>
      </c>
      <c r="AMP130" s="27" t="str">
        <f t="shared" si="3489"/>
        <v>1690</v>
      </c>
      <c r="AMQ130" s="27" t="str">
        <f t="shared" si="3490"/>
        <v>1675</v>
      </c>
      <c r="AMR130" s="27" t="str">
        <f t="shared" si="3491"/>
        <v>1675</v>
      </c>
      <c r="AMS130" s="27" t="str">
        <f t="shared" si="3492"/>
        <v>1664</v>
      </c>
      <c r="AMT130" s="27" t="str">
        <f t="shared" si="3493"/>
        <v>1651</v>
      </c>
      <c r="AMU130" s="27" t="str">
        <f t="shared" si="3494"/>
        <v>1651</v>
      </c>
      <c r="AMV130" s="27" t="str">
        <f t="shared" si="3495"/>
        <v>1651</v>
      </c>
      <c r="AMW130" s="27" t="str">
        <f t="shared" si="3496"/>
        <v>1638</v>
      </c>
      <c r="AMX130" s="27" t="str">
        <f t="shared" si="3497"/>
        <v>1638</v>
      </c>
      <c r="AMY130" s="27" t="str">
        <f t="shared" si="3498"/>
        <v>1638</v>
      </c>
      <c r="AMZ130" s="27" t="str">
        <f t="shared" si="3499"/>
        <v>1629</v>
      </c>
      <c r="ANA130" s="27" t="str">
        <f t="shared" si="3500"/>
        <v>1629</v>
      </c>
      <c r="ANB130" s="27" t="str">
        <f t="shared" si="3501"/>
        <v>1629</v>
      </c>
      <c r="ANC130" s="27" t="str">
        <f t="shared" si="3502"/>
        <v>1614</v>
      </c>
      <c r="AND130" s="27" t="str">
        <f t="shared" si="3503"/>
        <v>1614</v>
      </c>
      <c r="ANE130" s="27" t="str">
        <f t="shared" si="3504"/>
        <v>1614</v>
      </c>
      <c r="ANF130" s="27" t="str">
        <f t="shared" si="3505"/>
        <v>1614</v>
      </c>
      <c r="ANG130" s="27" t="str">
        <f t="shared" si="3506"/>
        <v>1614</v>
      </c>
      <c r="ANH130" s="27" t="str">
        <f t="shared" si="3507"/>
        <v>1614</v>
      </c>
      <c r="ANI130" s="27" t="str">
        <f t="shared" si="3508"/>
        <v>1614</v>
      </c>
      <c r="ANJ130" s="27" t="str">
        <f t="shared" si="3509"/>
        <v>1614</v>
      </c>
      <c r="ANK130" s="27" t="str">
        <f t="shared" si="3510"/>
        <v>1614</v>
      </c>
      <c r="ANL130" s="27" t="str">
        <f t="shared" si="3511"/>
        <v>1606</v>
      </c>
      <c r="ANM130" s="27" t="str">
        <f t="shared" si="3512"/>
        <v>1606</v>
      </c>
      <c r="ANN130" s="27" t="str">
        <f t="shared" si="3513"/>
        <v>1606</v>
      </c>
      <c r="ANO130" s="27" t="str">
        <f t="shared" si="3514"/>
        <v>1594</v>
      </c>
      <c r="ANP130" s="27" t="str">
        <f t="shared" si="3515"/>
        <v>1594</v>
      </c>
      <c r="ANQ130" s="27" t="str">
        <f t="shared" si="3516"/>
        <v>1594</v>
      </c>
      <c r="ANR130" s="27" t="str">
        <f t="shared" si="3517"/>
        <v>1582</v>
      </c>
      <c r="ANS130" s="27" t="str">
        <f t="shared" si="3518"/>
        <v>1582</v>
      </c>
      <c r="ANT130" s="27" t="str">
        <f t="shared" si="3519"/>
        <v>1582</v>
      </c>
      <c r="ANU130" s="27" t="str">
        <f t="shared" si="3520"/>
        <v>1580</v>
      </c>
      <c r="ANV130" s="27" t="str">
        <f t="shared" si="3521"/>
        <v>1580</v>
      </c>
      <c r="ANW130" s="27" t="str">
        <f t="shared" si="3522"/>
        <v>1580</v>
      </c>
      <c r="ANX130" s="27" t="str">
        <f t="shared" si="3523"/>
        <v>1574</v>
      </c>
      <c r="ANY130" s="27" t="str">
        <f t="shared" si="3524"/>
        <v>1574</v>
      </c>
      <c r="ANZ130" s="27" t="str">
        <f t="shared" si="3525"/>
        <v>1574</v>
      </c>
      <c r="AOA130" s="27" t="str">
        <f t="shared" si="3526"/>
        <v>1574</v>
      </c>
      <c r="AOB130" s="27" t="str">
        <f t="shared" si="3527"/>
        <v>1574</v>
      </c>
      <c r="AOC130" s="27" t="str">
        <f t="shared" si="3528"/>
        <v>1574</v>
      </c>
      <c r="AOD130" s="27" t="str">
        <f t="shared" si="3529"/>
        <v>1574</v>
      </c>
      <c r="AOE130" s="27" t="str">
        <f t="shared" si="3530"/>
        <v>1574</v>
      </c>
      <c r="AOF130" s="27" t="str">
        <f t="shared" si="3531"/>
        <v>1574</v>
      </c>
      <c r="AOG130" s="27" t="str">
        <f t="shared" si="3532"/>
        <v>1574</v>
      </c>
      <c r="AOH130" s="27" t="str">
        <f t="shared" si="3533"/>
        <v>1574</v>
      </c>
      <c r="AOI130" s="27" t="str">
        <f t="shared" si="3534"/>
        <v>1574</v>
      </c>
      <c r="AOJ130" s="27" t="str">
        <f t="shared" si="3535"/>
        <v>1574</v>
      </c>
      <c r="AOK130" s="27" t="str">
        <f t="shared" si="3536"/>
        <v>1574</v>
      </c>
      <c r="AOL130" s="27" t="str">
        <f t="shared" si="3537"/>
        <v>1574</v>
      </c>
      <c r="AOM130" s="27" t="str">
        <f t="shared" si="3538"/>
        <v>1574</v>
      </c>
      <c r="AON130" s="27" t="str">
        <f t="shared" si="3539"/>
        <v>1574</v>
      </c>
      <c r="AOO130" s="27" t="str">
        <f t="shared" si="3540"/>
        <v>1574</v>
      </c>
      <c r="AOP130" s="27" t="str">
        <f t="shared" si="3541"/>
        <v>1574</v>
      </c>
      <c r="AOQ130" s="27" t="str">
        <f t="shared" si="3542"/>
        <v>1574</v>
      </c>
      <c r="AOR130" s="27" t="str">
        <f t="shared" si="3543"/>
        <v>1574</v>
      </c>
      <c r="AOS130" s="27" t="str">
        <f t="shared" si="3544"/>
        <v>1574</v>
      </c>
      <c r="AOT130" s="27" t="str">
        <f t="shared" si="3545"/>
        <v>1574</v>
      </c>
      <c r="AOU130" s="27" t="str">
        <f t="shared" si="3546"/>
        <v>1574</v>
      </c>
      <c r="AOV130" s="27" t="str">
        <f t="shared" si="3547"/>
        <v>1574</v>
      </c>
      <c r="AOW130" s="27" t="str">
        <f t="shared" si="3548"/>
        <v>1574</v>
      </c>
      <c r="AOX130" s="27" t="str">
        <f t="shared" si="3549"/>
        <v>1574</v>
      </c>
      <c r="AOY130" s="27" t="str">
        <f t="shared" si="3550"/>
        <v>1574</v>
      </c>
      <c r="AOZ130" s="27" t="str">
        <f t="shared" si="3551"/>
        <v>1574</v>
      </c>
      <c r="APA130" s="27" t="str">
        <f t="shared" si="3552"/>
        <v>1574</v>
      </c>
      <c r="APB130" s="27" t="str">
        <f t="shared" si="3553"/>
        <v>1574</v>
      </c>
      <c r="APC130" s="27" t="str">
        <f t="shared" si="3554"/>
        <v>1574</v>
      </c>
      <c r="APD130" s="27" t="str">
        <f t="shared" si="3555"/>
        <v>1574</v>
      </c>
      <c r="APE130" s="27" t="str">
        <f t="shared" si="3556"/>
        <v>1574</v>
      </c>
      <c r="APF130" s="27" t="str">
        <f t="shared" si="3557"/>
        <v>1574</v>
      </c>
      <c r="APG130" s="27" t="str">
        <f t="shared" si="3558"/>
        <v>1574</v>
      </c>
      <c r="APH130" s="27" t="str">
        <f t="shared" si="3559"/>
        <v>1574</v>
      </c>
      <c r="API130" s="27" t="str">
        <f t="shared" si="3560"/>
        <v>1574</v>
      </c>
      <c r="APJ130" s="27" t="str">
        <f t="shared" si="3561"/>
        <v>1574</v>
      </c>
      <c r="APK130" s="27" t="str">
        <f t="shared" si="3562"/>
        <v>1574</v>
      </c>
      <c r="APL130" s="27" t="str">
        <f t="shared" si="3563"/>
        <v>1574</v>
      </c>
      <c r="APM130" s="27" t="str">
        <f t="shared" si="3564"/>
        <v>1574</v>
      </c>
      <c r="APN130" s="27" t="str">
        <f t="shared" si="3565"/>
        <v>1574</v>
      </c>
      <c r="APO130" s="27" t="str">
        <f t="shared" si="3566"/>
        <v>1574</v>
      </c>
      <c r="APP130" s="27" t="str">
        <f t="shared" si="3567"/>
        <v>1574</v>
      </c>
      <c r="APQ130" s="27" t="str">
        <f t="shared" si="3568"/>
        <v>1574</v>
      </c>
      <c r="APR130" s="27" t="str">
        <f t="shared" si="3569"/>
        <v>1574</v>
      </c>
    </row>
    <row r="132" spans="1:1022 1025:1110" x14ac:dyDescent="0.35">
      <c r="ALY132" s="30"/>
      <c r="ALZ132" s="30"/>
      <c r="AMA132" s="30">
        <v>1</v>
      </c>
      <c r="AMB132" s="30">
        <v>2</v>
      </c>
      <c r="AMC132" s="30">
        <v>3</v>
      </c>
      <c r="AMD132" s="30">
        <v>4</v>
      </c>
      <c r="AME132" s="30">
        <v>5</v>
      </c>
      <c r="AMF132" s="30">
        <v>6</v>
      </c>
      <c r="AMG132" s="30">
        <v>7</v>
      </c>
      <c r="AMH132" s="30">
        <v>8</v>
      </c>
    </row>
    <row r="133" spans="1:1022 1025:1110" x14ac:dyDescent="0.35">
      <c r="ALY133" s="27" t="s">
        <v>6</v>
      </c>
      <c r="ALZ133" s="27">
        <v>1</v>
      </c>
      <c r="AMA133" s="27">
        <v>1</v>
      </c>
      <c r="AMB133" s="27">
        <v>2</v>
      </c>
      <c r="AMC133" s="27">
        <v>2</v>
      </c>
      <c r="AMD133" s="27">
        <v>8</v>
      </c>
      <c r="AME133" s="27">
        <v>8</v>
      </c>
      <c r="AMF133" s="27">
        <v>4</v>
      </c>
      <c r="AMG133" s="27">
        <v>8</v>
      </c>
      <c r="AMH133" s="27">
        <v>8</v>
      </c>
    </row>
    <row r="134" spans="1:1022 1025:1110" x14ac:dyDescent="0.35">
      <c r="ALY134" s="27" t="s">
        <v>5</v>
      </c>
      <c r="ALZ134" s="27">
        <v>2</v>
      </c>
      <c r="AMA134" s="27">
        <v>2</v>
      </c>
      <c r="AMB134" s="27">
        <v>1</v>
      </c>
      <c r="AMC134" s="27">
        <v>2</v>
      </c>
      <c r="AMD134" s="27">
        <v>8</v>
      </c>
      <c r="AME134" s="27">
        <v>8</v>
      </c>
      <c r="AMF134" s="27">
        <v>4</v>
      </c>
      <c r="AMG134" s="27">
        <v>8</v>
      </c>
      <c r="AMH134" s="27">
        <v>8</v>
      </c>
    </row>
    <row r="135" spans="1:1022 1025:1110" x14ac:dyDescent="0.35">
      <c r="ALY135" s="27" t="s">
        <v>191</v>
      </c>
      <c r="ALZ135" s="27">
        <v>3</v>
      </c>
      <c r="AMA135" s="27">
        <v>2</v>
      </c>
      <c r="AMB135" s="27">
        <v>2</v>
      </c>
      <c r="AMC135" s="27">
        <v>1</v>
      </c>
      <c r="AMD135" s="27">
        <v>8</v>
      </c>
      <c r="AME135" s="27">
        <v>8</v>
      </c>
      <c r="AMF135" s="27">
        <v>4</v>
      </c>
      <c r="AMG135" s="27">
        <v>8</v>
      </c>
      <c r="AMH135" s="27">
        <v>8</v>
      </c>
    </row>
    <row r="136" spans="1:1022 1025:1110" x14ac:dyDescent="0.35">
      <c r="ALY136" s="27" t="s">
        <v>3</v>
      </c>
      <c r="ALZ136" s="27">
        <v>4</v>
      </c>
      <c r="AMA136" s="27">
        <v>8</v>
      </c>
      <c r="AMB136" s="27">
        <v>8</v>
      </c>
      <c r="AMC136" s="27">
        <v>8</v>
      </c>
      <c r="AMD136" s="27">
        <v>1</v>
      </c>
      <c r="AME136" s="27">
        <v>4</v>
      </c>
      <c r="AMF136" s="27">
        <v>8</v>
      </c>
      <c r="AMG136" s="27">
        <v>4</v>
      </c>
      <c r="AMH136" s="27">
        <v>2</v>
      </c>
    </row>
    <row r="137" spans="1:1022 1025:1110" x14ac:dyDescent="0.35">
      <c r="ALY137" s="27" t="s">
        <v>2</v>
      </c>
      <c r="ALZ137" s="27">
        <v>5</v>
      </c>
      <c r="AMA137" s="27">
        <v>8</v>
      </c>
      <c r="AMB137" s="27">
        <v>8</v>
      </c>
      <c r="AMC137" s="27">
        <v>8</v>
      </c>
      <c r="AMD137" s="27">
        <v>4</v>
      </c>
      <c r="AME137" s="27">
        <v>1</v>
      </c>
      <c r="AMF137" s="27">
        <v>16</v>
      </c>
      <c r="AMG137" s="27">
        <v>2</v>
      </c>
      <c r="AMH137" s="27">
        <v>4</v>
      </c>
    </row>
    <row r="138" spans="1:1022 1025:1110" x14ac:dyDescent="0.35">
      <c r="ALY138" s="27" t="s">
        <v>1</v>
      </c>
      <c r="ALZ138" s="27">
        <v>6</v>
      </c>
      <c r="AMA138" s="27">
        <v>4</v>
      </c>
      <c r="AMB138" s="27">
        <v>4</v>
      </c>
      <c r="AMC138" s="27">
        <v>4</v>
      </c>
      <c r="AMD138" s="27">
        <v>8</v>
      </c>
      <c r="AME138" s="27">
        <v>16</v>
      </c>
      <c r="AMF138" s="27">
        <v>1</v>
      </c>
      <c r="AMG138" s="27">
        <v>16</v>
      </c>
      <c r="AMH138" s="27">
        <v>4</v>
      </c>
    </row>
    <row r="139" spans="1:1022 1025:1110" x14ac:dyDescent="0.35">
      <c r="ALY139" s="27" t="s">
        <v>0</v>
      </c>
      <c r="ALZ139" s="27">
        <v>7</v>
      </c>
      <c r="AMA139" s="27">
        <v>8</v>
      </c>
      <c r="AMB139" s="27">
        <v>8</v>
      </c>
      <c r="AMC139" s="27">
        <v>8</v>
      </c>
      <c r="AMD139" s="27">
        <v>4</v>
      </c>
      <c r="AME139" s="27">
        <v>2</v>
      </c>
      <c r="AMF139" s="27">
        <v>16</v>
      </c>
      <c r="AMG139" s="27">
        <v>1</v>
      </c>
      <c r="AMH139" s="27">
        <v>4</v>
      </c>
    </row>
    <row r="140" spans="1:1022 1025:1110" x14ac:dyDescent="0.35">
      <c r="ALY140" s="27" t="s">
        <v>10</v>
      </c>
      <c r="ALZ140" s="27">
        <v>8</v>
      </c>
      <c r="AMA140" s="27">
        <v>8</v>
      </c>
      <c r="AMB140" s="27">
        <v>8</v>
      </c>
      <c r="AMC140" s="27">
        <v>8</v>
      </c>
      <c r="AMD140" s="27">
        <v>2</v>
      </c>
      <c r="AME140" s="27">
        <v>4</v>
      </c>
      <c r="AMF140" s="27">
        <v>4</v>
      </c>
      <c r="AMG140" s="27">
        <v>4</v>
      </c>
      <c r="AMH140" s="27">
        <v>1</v>
      </c>
    </row>
  </sheetData>
  <sortState xmlns:xlrd2="http://schemas.microsoft.com/office/spreadsheetml/2017/richdata2" ref="A3:APR130">
    <sortCondition ref="C3:C130"/>
  </sortState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3" operator="equal" id="{DD0CE93E-5720-4415-B09F-65E5B9CC937B}">
            <xm:f>'[Dice Game.xlsx]Conf Standings'!#REF!</xm:f>
            <x14:dxf>
              <fill>
                <patternFill>
                  <bgColor theme="0" tint="-0.14996795556505021"/>
                </patternFill>
              </fill>
            </x14:dxf>
          </x14:cfRule>
          <x14:cfRule type="cellIs" priority="4" operator="equal" id="{8DCF64F5-BC71-45B5-8504-FF11AA9CBD3E}">
            <xm:f>'[Dice Game.xlsx]Conf Standings'!#REF!</xm:f>
            <x14:dxf>
              <fill>
                <patternFill>
                  <bgColor theme="0" tint="-0.14996795556505021"/>
                </patternFill>
              </fill>
            </x14:dxf>
          </x14:cfRule>
          <xm:sqref>D19:D34</xm:sqref>
        </x14:conditionalFormatting>
        <x14:conditionalFormatting xmlns:xm="http://schemas.microsoft.com/office/excel/2006/main">
          <x14:cfRule type="cellIs" priority="1" operator="equal" id="{C6D5DD21-0AA2-4963-9037-DD9D9BC81DAF}">
            <xm:f>Standings!$V$47</xm:f>
            <x14:dxf>
              <fill>
                <patternFill>
                  <bgColor theme="2"/>
                </patternFill>
              </fill>
            </x14:dxf>
          </x14:cfRule>
          <x14:cfRule type="cellIs" priority="2" operator="equal" id="{BAF18423-F9C6-4154-98E5-A3CCBD7F4926}">
            <xm:f>Standings!$V$46</xm:f>
            <x14:dxf>
              <fill>
                <patternFill>
                  <bgColor theme="2"/>
                </patternFill>
              </fill>
            </x14:dxf>
          </x14:cfRule>
          <xm:sqref>B3:B130</xm:sqref>
        </x14:conditionalFormatting>
      </x14:conditionalFormatting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BU57"/>
  <sheetViews>
    <sheetView tabSelected="1" zoomScale="80" zoomScaleNormal="80" workbookViewId="0">
      <selection activeCell="P3" sqref="P3:P10"/>
    </sheetView>
  </sheetViews>
  <sheetFormatPr defaultRowHeight="14.5" x14ac:dyDescent="0.35"/>
  <cols>
    <col min="1" max="1" width="3.81640625" customWidth="1"/>
    <col min="2" max="2" width="3.54296875" customWidth="1"/>
    <col min="3" max="3" width="18.08984375" customWidth="1"/>
    <col min="4" max="9" width="6.1796875" customWidth="1"/>
    <col min="10" max="10" width="3.81640625" customWidth="1"/>
    <col min="11" max="11" width="3.54296875" customWidth="1"/>
    <col min="12" max="12" width="16.81640625" customWidth="1"/>
    <col min="13" max="18" width="6.1796875" customWidth="1"/>
    <col min="19" max="19" width="3.81640625" customWidth="1"/>
    <col min="20" max="20" width="3.54296875" customWidth="1"/>
    <col min="21" max="21" width="16.81640625" customWidth="1"/>
    <col min="22" max="27" width="6.1796875" customWidth="1"/>
    <col min="28" max="28" width="3.81640625" customWidth="1"/>
    <col min="29" max="29" width="3.54296875" customWidth="1"/>
    <col min="30" max="30" width="16.81640625" customWidth="1"/>
    <col min="31" max="36" width="6.1796875" customWidth="1"/>
    <col min="37" max="37" width="3.81640625" customWidth="1"/>
    <col min="38" max="38" width="3.54296875" customWidth="1"/>
    <col min="39" max="39" width="16.81640625" customWidth="1"/>
    <col min="40" max="45" width="6.1796875" customWidth="1"/>
    <col min="46" max="46" width="3.81640625" customWidth="1"/>
    <col min="47" max="47" width="3.54296875" customWidth="1"/>
    <col min="48" max="48" width="16.81640625" customWidth="1"/>
    <col min="49" max="54" width="6.1796875" customWidth="1"/>
    <col min="55" max="55" width="3.81640625" customWidth="1"/>
    <col min="56" max="56" width="3.54296875" customWidth="1"/>
    <col min="57" max="57" width="16.81640625" customWidth="1"/>
    <col min="58" max="63" width="6.1796875" customWidth="1"/>
    <col min="64" max="64" width="3.81640625" customWidth="1"/>
    <col min="65" max="65" width="3.54296875" customWidth="1"/>
    <col min="66" max="66" width="16.81640625" customWidth="1"/>
    <col min="67" max="72" width="6.1796875" customWidth="1"/>
    <col min="73" max="73" width="3.81640625" customWidth="1"/>
  </cols>
  <sheetData>
    <row r="1" spans="1:73" x14ac:dyDescent="0.35">
      <c r="A1">
        <f>SUM(Rankings!AL:AL)/128</f>
        <v>65.4140625</v>
      </c>
      <c r="G1" s="202"/>
    </row>
    <row r="2" spans="1:73" x14ac:dyDescent="0.35">
      <c r="O2" s="28" t="s">
        <v>1539</v>
      </c>
      <c r="P2" s="28" t="s">
        <v>1540</v>
      </c>
      <c r="Q2" s="28"/>
      <c r="R2" s="28"/>
      <c r="V2" t="s">
        <v>556</v>
      </c>
      <c r="W2" s="26" t="s">
        <v>2985</v>
      </c>
      <c r="AE2" s="28" t="s">
        <v>4430</v>
      </c>
      <c r="AG2" s="28" t="s">
        <v>4428</v>
      </c>
      <c r="AH2" s="28" t="s">
        <v>4429</v>
      </c>
      <c r="AL2">
        <v>2</v>
      </c>
      <c r="AM2" t="s">
        <v>978</v>
      </c>
    </row>
    <row r="3" spans="1:73" x14ac:dyDescent="0.35">
      <c r="C3" s="465">
        <v>3333112432112210</v>
      </c>
      <c r="D3">
        <v>1212</v>
      </c>
      <c r="E3">
        <v>2</v>
      </c>
      <c r="F3">
        <v>2</v>
      </c>
      <c r="G3">
        <v>2</v>
      </c>
      <c r="H3">
        <v>2</v>
      </c>
      <c r="I3">
        <v>3</v>
      </c>
      <c r="J3">
        <v>4</v>
      </c>
      <c r="K3">
        <v>4</v>
      </c>
      <c r="L3" s="83" t="s">
        <v>6</v>
      </c>
      <c r="M3" s="234">
        <f>E40/10</f>
        <v>0.64001597581033909</v>
      </c>
      <c r="N3" s="234">
        <f>((ABS(MIN(M$3:M$10))+M3))-M$12</f>
        <v>9.2555300884077374E-2</v>
      </c>
      <c r="O3" s="243">
        <f>IF(N3&gt;0, N3/8, -(-N3/8))+1</f>
        <v>1.0115694126105097</v>
      </c>
      <c r="P3" s="243">
        <v>1.0115695692293525</v>
      </c>
      <c r="Q3" s="251">
        <f>O3-P3</f>
        <v>-1.5661884278372895E-7</v>
      </c>
      <c r="R3" s="430" t="str">
        <f>IF(Q3&lt;0, "down", "up")</f>
        <v>down</v>
      </c>
      <c r="S3">
        <f>RANK(O3, O$3:O$10)</f>
        <v>4</v>
      </c>
      <c r="T3">
        <f>K3-S3</f>
        <v>0</v>
      </c>
      <c r="V3" s="187" t="s">
        <v>556</v>
      </c>
      <c r="W3" s="26" t="s">
        <v>2986</v>
      </c>
      <c r="AE3" s="448">
        <v>1.0942519996809583</v>
      </c>
      <c r="AF3" s="251">
        <v>1.0968295917365127</v>
      </c>
      <c r="AG3" s="187">
        <f>(AF3-1)/$AG$11</f>
        <v>0.72277497429824833</v>
      </c>
      <c r="AH3" s="187">
        <f>(P3-1)/$O$12</f>
        <v>0.3176934915378215</v>
      </c>
      <c r="AI3">
        <v>3324</v>
      </c>
      <c r="AJ3" s="251">
        <f>AH3/2+AG3/3+AE3/6</f>
        <v>0.58214707048181991</v>
      </c>
      <c r="AK3">
        <f>RANK(AJ3, AJ$3:AJ$10)</f>
        <v>2</v>
      </c>
      <c r="AM3" t="s">
        <v>7121</v>
      </c>
      <c r="AN3" s="187">
        <f>AVERAGE(M3:M9)</f>
        <v>0.56288539948940974</v>
      </c>
      <c r="AO3" s="187">
        <f>M3-$AN$3</f>
        <v>7.7130576320929345E-2</v>
      </c>
      <c r="AP3" s="187">
        <f>AO3/7+1</f>
        <v>1.0110186537601327</v>
      </c>
    </row>
    <row r="4" spans="1:73" x14ac:dyDescent="0.35">
      <c r="C4" s="465">
        <v>1221454211333550</v>
      </c>
      <c r="D4">
        <v>5555</v>
      </c>
      <c r="E4">
        <v>5</v>
      </c>
      <c r="F4">
        <v>5</v>
      </c>
      <c r="G4">
        <v>6</v>
      </c>
      <c r="H4">
        <v>7</v>
      </c>
      <c r="I4">
        <v>8</v>
      </c>
      <c r="J4">
        <v>8</v>
      </c>
      <c r="K4">
        <v>8</v>
      </c>
      <c r="L4" s="237" t="s">
        <v>5</v>
      </c>
      <c r="M4" s="234">
        <f>N40/10</f>
        <v>0.16583131096950487</v>
      </c>
      <c r="N4" s="234">
        <f t="shared" ref="N4:N10" si="0">((ABS(MIN(M$3:M$10))+M4))-M$12</f>
        <v>-0.38162936395675684</v>
      </c>
      <c r="O4" s="244">
        <f t="shared" ref="O4:O10" si="1">IF(N4&gt;0, N4/8, -(-N4/8))+1</f>
        <v>0.95229632950540544</v>
      </c>
      <c r="P4" s="244">
        <v>0.95268754974287051</v>
      </c>
      <c r="Q4" s="252">
        <f t="shared" ref="Q4:Q10" si="2">O4-P4</f>
        <v>-3.9122023746507306E-4</v>
      </c>
      <c r="R4" s="431" t="str">
        <f t="shared" ref="R4:R10" si="3">IF(Q4&lt;0, "down", "up")</f>
        <v>down</v>
      </c>
      <c r="S4">
        <f t="shared" ref="S4:S10" si="4">RANK(O4, O$3:O$10)</f>
        <v>8</v>
      </c>
      <c r="T4">
        <f t="shared" ref="T4:T10" si="5">K4-S4</f>
        <v>0</v>
      </c>
      <c r="V4" s="187" t="s">
        <v>556</v>
      </c>
      <c r="W4" t="s">
        <v>1562</v>
      </c>
      <c r="AE4" s="448">
        <v>-1.8689773436033992</v>
      </c>
      <c r="AF4" s="252">
        <v>1.148154410748077</v>
      </c>
      <c r="AG4" s="187">
        <f t="shared" ref="AG4:AG10" si="6">(AF4-1)/$AG$11</f>
        <v>1.105884043299489</v>
      </c>
      <c r="AH4" s="187">
        <f t="shared" ref="AH4:AH10" si="7">(P4-1)/$O$12</f>
        <v>-1.2991717511195706</v>
      </c>
      <c r="AI4">
        <v>24</v>
      </c>
      <c r="AJ4" s="252">
        <f t="shared" ref="AJ4:AJ10" si="8">AH4/2+AG4/3+AE4/6</f>
        <v>-0.59245408506052222</v>
      </c>
      <c r="AK4">
        <f t="shared" ref="AK4:AK10" si="9">RANK(AJ4, AJ$3:AJ$10)</f>
        <v>7</v>
      </c>
      <c r="AN4" s="187"/>
      <c r="AO4" s="187">
        <f t="shared" ref="AO4:AO9" si="10">M4-$AN$3</f>
        <v>-0.39705408851990487</v>
      </c>
      <c r="AP4" s="187">
        <f t="shared" ref="AP4:AP9" si="11">AO4/7+1</f>
        <v>0.94327798735429935</v>
      </c>
    </row>
    <row r="5" spans="1:73" x14ac:dyDescent="0.35">
      <c r="C5" s="465">
        <v>4445245566676670</v>
      </c>
      <c r="D5">
        <v>7777</v>
      </c>
      <c r="E5">
        <v>7</v>
      </c>
      <c r="F5">
        <v>7</v>
      </c>
      <c r="G5">
        <v>7</v>
      </c>
      <c r="H5">
        <v>6</v>
      </c>
      <c r="I5">
        <v>6</v>
      </c>
      <c r="J5">
        <v>6</v>
      </c>
      <c r="K5">
        <v>6</v>
      </c>
      <c r="L5" s="85" t="s">
        <v>4</v>
      </c>
      <c r="M5" s="234">
        <f>W40/10</f>
        <v>0.33567466308033078</v>
      </c>
      <c r="N5" s="234">
        <f t="shared" si="0"/>
        <v>-0.21178601184593093</v>
      </c>
      <c r="O5" s="245">
        <f t="shared" si="1"/>
        <v>0.97352674851925869</v>
      </c>
      <c r="P5" s="245">
        <v>0.9735268407280826</v>
      </c>
      <c r="Q5" s="253">
        <f t="shared" si="2"/>
        <v>-9.2208823909700754E-8</v>
      </c>
      <c r="R5" s="432" t="str">
        <f t="shared" si="3"/>
        <v>down</v>
      </c>
      <c r="S5">
        <f t="shared" si="4"/>
        <v>6</v>
      </c>
      <c r="T5">
        <f t="shared" si="5"/>
        <v>0</v>
      </c>
      <c r="V5" s="187" t="s">
        <v>556</v>
      </c>
      <c r="W5" s="26" t="s">
        <v>2987</v>
      </c>
      <c r="AE5" s="448">
        <v>0.56551146217579018</v>
      </c>
      <c r="AF5" s="253">
        <v>1.0509770295874163</v>
      </c>
      <c r="AG5" s="187">
        <f t="shared" si="6"/>
        <v>0.38051302901396333</v>
      </c>
      <c r="AH5" s="187">
        <f t="shared" si="7"/>
        <v>-0.7269372121301525</v>
      </c>
      <c r="AI5">
        <v>42</v>
      </c>
      <c r="AJ5" s="253">
        <f t="shared" si="8"/>
        <v>-0.14237901936445677</v>
      </c>
      <c r="AK5">
        <f t="shared" si="9"/>
        <v>4</v>
      </c>
      <c r="AL5">
        <v>3</v>
      </c>
      <c r="AM5" t="s">
        <v>978</v>
      </c>
      <c r="AN5" s="187"/>
      <c r="AO5" s="187">
        <f t="shared" si="10"/>
        <v>-0.22721073640907896</v>
      </c>
      <c r="AP5" s="187">
        <f t="shared" si="11"/>
        <v>0.96754132337013155</v>
      </c>
    </row>
    <row r="6" spans="1:73" x14ac:dyDescent="0.35">
      <c r="C6" s="465">
        <v>2112521123221120</v>
      </c>
      <c r="D6">
        <v>2121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 s="86" t="s">
        <v>3</v>
      </c>
      <c r="M6" s="234">
        <f>AF40/10</f>
        <v>1.1324429433572463</v>
      </c>
      <c r="N6" s="234">
        <f t="shared" si="0"/>
        <v>0.58498226843098455</v>
      </c>
      <c r="O6" s="246">
        <f t="shared" si="1"/>
        <v>1.073122783553873</v>
      </c>
      <c r="P6" s="246">
        <v>1.0731229344487323</v>
      </c>
      <c r="Q6" s="254">
        <f t="shared" si="2"/>
        <v>-1.5089485927433088E-7</v>
      </c>
      <c r="R6" s="433" t="str">
        <f t="shared" si="3"/>
        <v>down</v>
      </c>
      <c r="S6">
        <f t="shared" si="4"/>
        <v>1</v>
      </c>
      <c r="T6">
        <f t="shared" si="5"/>
        <v>0</v>
      </c>
      <c r="V6" s="187" t="s">
        <v>556</v>
      </c>
      <c r="W6" t="s">
        <v>1563</v>
      </c>
      <c r="AE6" s="448">
        <v>0.77852923268147023</v>
      </c>
      <c r="AF6" s="254">
        <v>1.1793104273940098</v>
      </c>
      <c r="AG6" s="187">
        <f t="shared" si="6"/>
        <v>1.3384450685672269</v>
      </c>
      <c r="AH6" s="187">
        <f t="shared" si="7"/>
        <v>2.0079122995843095</v>
      </c>
      <c r="AI6">
        <v>42</v>
      </c>
      <c r="AJ6" s="254">
        <f t="shared" si="8"/>
        <v>1.5798593780948087</v>
      </c>
      <c r="AK6">
        <f t="shared" si="9"/>
        <v>1</v>
      </c>
      <c r="AM6" t="s">
        <v>7122</v>
      </c>
      <c r="AN6" s="187"/>
      <c r="AO6" s="187">
        <f t="shared" si="10"/>
        <v>0.56955754386783652</v>
      </c>
      <c r="AP6" s="187">
        <f t="shared" si="11"/>
        <v>1.0813653634096909</v>
      </c>
    </row>
    <row r="7" spans="1:73" x14ac:dyDescent="0.35">
      <c r="C7" s="465">
        <v>6564633344444440</v>
      </c>
      <c r="D7">
        <v>3334</v>
      </c>
      <c r="E7">
        <v>3</v>
      </c>
      <c r="F7">
        <v>4</v>
      </c>
      <c r="G7">
        <v>4</v>
      </c>
      <c r="H7">
        <v>4</v>
      </c>
      <c r="I7">
        <v>4</v>
      </c>
      <c r="J7">
        <v>3</v>
      </c>
      <c r="K7">
        <v>2</v>
      </c>
      <c r="L7" s="87" t="s">
        <v>2</v>
      </c>
      <c r="M7" s="234">
        <f>AO40/10</f>
        <v>0.72350194090312259</v>
      </c>
      <c r="N7" s="234">
        <f t="shared" si="0"/>
        <v>0.17604126597686087</v>
      </c>
      <c r="O7" s="247">
        <f t="shared" si="1"/>
        <v>1.0220051582471077</v>
      </c>
      <c r="P7" s="247">
        <v>1.0216138030074347</v>
      </c>
      <c r="Q7" s="255">
        <f t="shared" si="2"/>
        <v>3.9135523967304131E-4</v>
      </c>
      <c r="R7" s="434" t="str">
        <f t="shared" si="3"/>
        <v>up</v>
      </c>
      <c r="S7">
        <f t="shared" si="4"/>
        <v>2</v>
      </c>
      <c r="T7">
        <f t="shared" si="5"/>
        <v>0</v>
      </c>
      <c r="V7" s="187" t="s">
        <v>556</v>
      </c>
      <c r="W7" t="s">
        <v>1564</v>
      </c>
      <c r="AE7" s="448">
        <v>4.8182590947712559E-2</v>
      </c>
      <c r="AF7" s="255">
        <v>0.87413259868968274</v>
      </c>
      <c r="AG7" s="187">
        <f t="shared" si="6"/>
        <v>-0.93952485098361971</v>
      </c>
      <c r="AH7" s="187">
        <f t="shared" si="7"/>
        <v>0.59350217857911414</v>
      </c>
      <c r="AI7">
        <v>42</v>
      </c>
      <c r="AJ7" s="255">
        <f t="shared" si="8"/>
        <v>-8.3934292136974079E-3</v>
      </c>
      <c r="AK7">
        <f t="shared" si="9"/>
        <v>3</v>
      </c>
      <c r="AM7" t="s">
        <v>7124</v>
      </c>
      <c r="AO7" s="187">
        <f t="shared" si="10"/>
        <v>0.16061654141371284</v>
      </c>
      <c r="AP7" s="187">
        <f t="shared" si="11"/>
        <v>1.0229452202019589</v>
      </c>
    </row>
    <row r="8" spans="1:73" x14ac:dyDescent="0.35">
      <c r="C8" s="465">
        <v>7786366655555330</v>
      </c>
      <c r="D8">
        <v>4443</v>
      </c>
      <c r="E8">
        <v>4</v>
      </c>
      <c r="F8">
        <v>3</v>
      </c>
      <c r="G8">
        <v>3</v>
      </c>
      <c r="H8">
        <v>3</v>
      </c>
      <c r="I8">
        <v>2</v>
      </c>
      <c r="J8">
        <v>2</v>
      </c>
      <c r="K8">
        <v>3</v>
      </c>
      <c r="L8" s="88" t="s">
        <v>1</v>
      </c>
      <c r="M8" s="234">
        <f>AX40/10</f>
        <v>0.67992686717958595</v>
      </c>
      <c r="N8" s="234">
        <f t="shared" si="0"/>
        <v>0.13246619225332423</v>
      </c>
      <c r="O8" s="248">
        <f t="shared" si="1"/>
        <v>1.0165582740316654</v>
      </c>
      <c r="P8" s="248">
        <v>1.0165596233833387</v>
      </c>
      <c r="Q8" s="256">
        <f t="shared" si="2"/>
        <v>-1.349351673285426E-6</v>
      </c>
      <c r="R8" s="435" t="str">
        <f t="shared" si="3"/>
        <v>down</v>
      </c>
      <c r="S8">
        <f t="shared" si="4"/>
        <v>3</v>
      </c>
      <c r="T8">
        <f t="shared" si="5"/>
        <v>0</v>
      </c>
      <c r="V8" s="187" t="s">
        <v>556</v>
      </c>
      <c r="W8" t="s">
        <v>4425</v>
      </c>
      <c r="AD8">
        <v>296</v>
      </c>
      <c r="AE8" s="448">
        <v>-0.61749794188253471</v>
      </c>
      <c r="AF8" s="256">
        <v>0.8076740483754814</v>
      </c>
      <c r="AG8" s="187">
        <f t="shared" si="6"/>
        <v>-1.4355981704493748</v>
      </c>
      <c r="AH8" s="187">
        <f t="shared" si="7"/>
        <v>0.45471741141901328</v>
      </c>
      <c r="AI8">
        <v>33</v>
      </c>
      <c r="AJ8" s="256">
        <f t="shared" si="8"/>
        <v>-0.35409034142070739</v>
      </c>
      <c r="AK8">
        <f t="shared" si="9"/>
        <v>6</v>
      </c>
      <c r="AO8" s="187">
        <f t="shared" si="10"/>
        <v>0.1170414676901762</v>
      </c>
      <c r="AP8" s="187">
        <f t="shared" si="11"/>
        <v>1.0167202096700252</v>
      </c>
    </row>
    <row r="9" spans="1:73" x14ac:dyDescent="0.35">
      <c r="C9" s="465">
        <v>5678888888888880</v>
      </c>
      <c r="D9">
        <v>8888</v>
      </c>
      <c r="E9">
        <v>8</v>
      </c>
      <c r="F9">
        <v>8</v>
      </c>
      <c r="G9">
        <v>8</v>
      </c>
      <c r="H9">
        <v>8</v>
      </c>
      <c r="I9">
        <v>7</v>
      </c>
      <c r="J9">
        <v>7</v>
      </c>
      <c r="K9">
        <v>7</v>
      </c>
      <c r="L9" s="89" t="s">
        <v>0</v>
      </c>
      <c r="M9" s="234">
        <f>BG40/10</f>
        <v>0.26280409512573794</v>
      </c>
      <c r="N9" s="234">
        <f t="shared" si="0"/>
        <v>-0.28465657980052378</v>
      </c>
      <c r="O9" s="249">
        <f t="shared" si="1"/>
        <v>0.96441792752493449</v>
      </c>
      <c r="P9" s="249">
        <v>0.96441715243614345</v>
      </c>
      <c r="Q9" s="257">
        <f t="shared" si="2"/>
        <v>7.7508879103849182E-7</v>
      </c>
      <c r="R9" s="436" t="str">
        <f t="shared" si="3"/>
        <v>up</v>
      </c>
      <c r="S9">
        <f t="shared" si="4"/>
        <v>7</v>
      </c>
      <c r="T9">
        <f t="shared" si="5"/>
        <v>0</v>
      </c>
      <c r="V9" s="187" t="s">
        <v>556</v>
      </c>
      <c r="W9" t="s">
        <v>1909</v>
      </c>
      <c r="AD9">
        <v>730</v>
      </c>
      <c r="AE9" s="448">
        <v>0</v>
      </c>
      <c r="AF9" s="257">
        <v>0.84292189346881985</v>
      </c>
      <c r="AG9" s="187">
        <f t="shared" si="6"/>
        <v>-1.1724940937459336</v>
      </c>
      <c r="AH9" s="187">
        <f t="shared" si="7"/>
        <v>-0.97708383582163238</v>
      </c>
      <c r="AI9">
        <v>24</v>
      </c>
      <c r="AJ9" s="257">
        <f t="shared" si="8"/>
        <v>-0.87937328249279401</v>
      </c>
      <c r="AK9">
        <f t="shared" si="9"/>
        <v>8</v>
      </c>
      <c r="AL9">
        <v>4</v>
      </c>
      <c r="AM9" t="s">
        <v>978</v>
      </c>
      <c r="AO9" s="187">
        <f t="shared" si="10"/>
        <v>-0.30008130436367181</v>
      </c>
      <c r="AP9" s="187">
        <f t="shared" si="11"/>
        <v>0.95713124223376123</v>
      </c>
    </row>
    <row r="10" spans="1:73" x14ac:dyDescent="0.35">
      <c r="B10" s="48"/>
      <c r="C10" s="465">
        <v>857777777767766</v>
      </c>
      <c r="D10">
        <v>6666</v>
      </c>
      <c r="E10">
        <v>6</v>
      </c>
      <c r="F10">
        <v>6</v>
      </c>
      <c r="G10">
        <v>5</v>
      </c>
      <c r="H10">
        <v>5</v>
      </c>
      <c r="I10">
        <v>5</v>
      </c>
      <c r="J10">
        <v>5</v>
      </c>
      <c r="K10">
        <v>5</v>
      </c>
      <c r="L10" s="236" t="s">
        <v>10</v>
      </c>
      <c r="M10" s="234">
        <f>BP40/10</f>
        <v>0.43948760298422612</v>
      </c>
      <c r="N10" s="234">
        <f t="shared" si="0"/>
        <v>-0.10797307194203565</v>
      </c>
      <c r="O10" s="250">
        <f t="shared" si="1"/>
        <v>0.98650336600724553</v>
      </c>
      <c r="P10" s="250">
        <v>0.98650252702404551</v>
      </c>
      <c r="Q10" s="258">
        <f t="shared" si="2"/>
        <v>8.389832000244013E-7</v>
      </c>
      <c r="R10" s="429" t="str">
        <f t="shared" si="3"/>
        <v>up</v>
      </c>
      <c r="S10">
        <f t="shared" si="4"/>
        <v>5</v>
      </c>
      <c r="T10">
        <f t="shared" si="5"/>
        <v>0</v>
      </c>
      <c r="V10" s="187" t="s">
        <v>556</v>
      </c>
      <c r="W10" t="s">
        <v>1910</v>
      </c>
      <c r="Z10" s="26" t="s">
        <v>3269</v>
      </c>
      <c r="AD10" s="48">
        <v>20</v>
      </c>
      <c r="AE10" s="448">
        <v>0</v>
      </c>
      <c r="AF10" s="258">
        <v>1</v>
      </c>
      <c r="AG10" s="187">
        <f t="shared" si="6"/>
        <v>0</v>
      </c>
      <c r="AH10" s="187">
        <f t="shared" si="7"/>
        <v>-0.3706325820488966</v>
      </c>
      <c r="AI10">
        <v>33</v>
      </c>
      <c r="AJ10" s="258">
        <f t="shared" si="8"/>
        <v>-0.1853162910244483</v>
      </c>
      <c r="AK10">
        <f t="shared" si="9"/>
        <v>5</v>
      </c>
      <c r="AM10" t="s">
        <v>7122</v>
      </c>
    </row>
    <row r="11" spans="1:73" x14ac:dyDescent="0.35">
      <c r="V11" s="187" t="s">
        <v>24</v>
      </c>
      <c r="W11" s="26" t="s">
        <v>2988</v>
      </c>
      <c r="AG11" s="26">
        <f>_xlfn.STDEV.P(AF3:AF10)</f>
        <v>0.1339692092003128</v>
      </c>
      <c r="AM11" t="s">
        <v>7123</v>
      </c>
    </row>
    <row r="12" spans="1:73" x14ac:dyDescent="0.35">
      <c r="M12" s="187">
        <f>(AVERAGE(M3:M10)+ABS(MIN(M3:M10)))</f>
        <v>0.71329198589576659</v>
      </c>
      <c r="O12" s="186">
        <f>_xlfn.STDEV.P(P3:P10)</f>
        <v>3.6417394556460793E-2</v>
      </c>
      <c r="V12" s="187" t="s">
        <v>24</v>
      </c>
      <c r="W12" t="s">
        <v>1975</v>
      </c>
    </row>
    <row r="14" spans="1:73" x14ac:dyDescent="0.35">
      <c r="A14" s="224"/>
      <c r="C14" s="83" t="s">
        <v>6</v>
      </c>
      <c r="D14" s="83" t="s">
        <v>1541</v>
      </c>
      <c r="E14" s="83" t="s">
        <v>1522</v>
      </c>
      <c r="F14" s="83" t="s">
        <v>1542</v>
      </c>
      <c r="G14" s="83" t="s">
        <v>1543</v>
      </c>
      <c r="H14" s="83" t="s">
        <v>180</v>
      </c>
      <c r="I14" s="83" t="s">
        <v>1771</v>
      </c>
      <c r="J14" s="83" t="s">
        <v>7686</v>
      </c>
      <c r="L14" s="237" t="s">
        <v>5</v>
      </c>
      <c r="M14" s="237" t="s">
        <v>1541</v>
      </c>
      <c r="N14" s="237" t="s">
        <v>1522</v>
      </c>
      <c r="O14" s="237" t="s">
        <v>1542</v>
      </c>
      <c r="P14" s="237" t="s">
        <v>1543</v>
      </c>
      <c r="Q14" s="237" t="s">
        <v>180</v>
      </c>
      <c r="R14" s="237" t="s">
        <v>1771</v>
      </c>
      <c r="S14" s="237" t="s">
        <v>7686</v>
      </c>
      <c r="U14" s="85" t="s">
        <v>4</v>
      </c>
      <c r="V14" s="85" t="s">
        <v>1541</v>
      </c>
      <c r="W14" s="85" t="s">
        <v>1522</v>
      </c>
      <c r="X14" s="85" t="s">
        <v>1542</v>
      </c>
      <c r="Y14" s="85" t="s">
        <v>1543</v>
      </c>
      <c r="Z14" s="85" t="s">
        <v>180</v>
      </c>
      <c r="AA14" s="85" t="s">
        <v>1771</v>
      </c>
      <c r="AB14" s="85" t="s">
        <v>7686</v>
      </c>
      <c r="AD14" s="86" t="s">
        <v>3</v>
      </c>
      <c r="AE14" s="86" t="s">
        <v>1541</v>
      </c>
      <c r="AF14" s="86" t="s">
        <v>1522</v>
      </c>
      <c r="AG14" s="86" t="s">
        <v>1542</v>
      </c>
      <c r="AH14" s="86" t="s">
        <v>1543</v>
      </c>
      <c r="AI14" s="86" t="s">
        <v>180</v>
      </c>
      <c r="AJ14" s="86" t="s">
        <v>1771</v>
      </c>
      <c r="AK14" s="86" t="s">
        <v>7686</v>
      </c>
      <c r="AM14" s="87" t="s">
        <v>2</v>
      </c>
      <c r="AN14" s="87" t="s">
        <v>1541</v>
      </c>
      <c r="AO14" s="87" t="s">
        <v>1522</v>
      </c>
      <c r="AP14" s="87" t="s">
        <v>1542</v>
      </c>
      <c r="AQ14" s="87" t="s">
        <v>1543</v>
      </c>
      <c r="AR14" s="87" t="s">
        <v>180</v>
      </c>
      <c r="AS14" s="87" t="s">
        <v>1771</v>
      </c>
      <c r="AT14" s="87" t="s">
        <v>7686</v>
      </c>
      <c r="AV14" s="88" t="s">
        <v>1</v>
      </c>
      <c r="AW14" s="88" t="s">
        <v>1541</v>
      </c>
      <c r="AX14" s="88" t="s">
        <v>1522</v>
      </c>
      <c r="AY14" s="88" t="s">
        <v>1542</v>
      </c>
      <c r="AZ14" s="88" t="s">
        <v>1543</v>
      </c>
      <c r="BA14" s="88" t="s">
        <v>180</v>
      </c>
      <c r="BB14" s="88" t="s">
        <v>1771</v>
      </c>
      <c r="BC14" s="88" t="s">
        <v>7686</v>
      </c>
      <c r="BE14" s="89" t="s">
        <v>0</v>
      </c>
      <c r="BF14" s="89" t="s">
        <v>1541</v>
      </c>
      <c r="BG14" s="89" t="s">
        <v>1522</v>
      </c>
      <c r="BH14" s="89" t="s">
        <v>1542</v>
      </c>
      <c r="BI14" s="89" t="s">
        <v>1543</v>
      </c>
      <c r="BJ14" s="89" t="s">
        <v>180</v>
      </c>
      <c r="BK14" s="89" t="s">
        <v>1771</v>
      </c>
      <c r="BL14" s="89" t="s">
        <v>7686</v>
      </c>
      <c r="BN14" s="235" t="s">
        <v>10</v>
      </c>
      <c r="BO14" s="235" t="s">
        <v>1541</v>
      </c>
      <c r="BP14" s="235" t="s">
        <v>1522</v>
      </c>
      <c r="BQ14" s="235" t="s">
        <v>1542</v>
      </c>
      <c r="BR14" s="235" t="s">
        <v>1543</v>
      </c>
      <c r="BS14" s="235" t="s">
        <v>180</v>
      </c>
      <c r="BT14" s="235" t="s">
        <v>1771</v>
      </c>
      <c r="BU14" s="235" t="s">
        <v>7686</v>
      </c>
    </row>
    <row r="15" spans="1:73" x14ac:dyDescent="0.35">
      <c r="A15" s="35"/>
      <c r="B15">
        <v>1</v>
      </c>
      <c r="C15" t="str">
        <f>VLOOKUP(B15, Rankings!$A$2:$AO$129, 3, FALSE)</f>
        <v>Cianwood City</v>
      </c>
      <c r="D15">
        <f>VLOOKUP(B15, Rankings!$A$2:$AO$129, 41, FALSE)</f>
        <v>24</v>
      </c>
      <c r="E15">
        <f>VLOOKUP(B15, Rankings!$A$2:$BW$129, 63, FALSE)</f>
        <v>0.72111303852145381</v>
      </c>
      <c r="F15">
        <f>VLOOKUP(B15, Rankings!$A$2:$AO$129, 12, FALSE)</f>
        <v>10</v>
      </c>
      <c r="G15" s="43">
        <f>VLOOKUP(B15, Rankings!$A$2:$BW$129, 62, FALSE)</f>
        <v>7.6028920980090371</v>
      </c>
      <c r="H15" s="202">
        <f>VLOOKUP(B15, Rankings!$A$2:$AO$129, 30, FALSE)</f>
        <v>8.5780845736304592</v>
      </c>
      <c r="I15" s="47">
        <f>VLOOKUP(B15, Rankings!$A$2:$BL$129, 64, FALSE)</f>
        <v>1997</v>
      </c>
      <c r="J15">
        <f>VLOOKUP(B15, Rankings!$A$2:$BL$129, 38, FALSE)</f>
        <v>122</v>
      </c>
      <c r="K15">
        <v>17</v>
      </c>
      <c r="L15" t="str">
        <f>VLOOKUP(K15, Rankings!$A$2:$AO$129, 3, FALSE)</f>
        <v>Dewford Town</v>
      </c>
      <c r="M15">
        <f>VLOOKUP(K15, Rankings!$A$2:$AO$129, 41, FALSE)</f>
        <v>16</v>
      </c>
      <c r="N15">
        <f>VLOOKUP(K15, Rankings!$A$2:$BW$129, 63, FALSE)</f>
        <v>0.79780442836869991</v>
      </c>
      <c r="O15">
        <f>VLOOKUP(K15, Rankings!$A$2:$AO$129, 12, FALSE)</f>
        <v>12</v>
      </c>
      <c r="P15" s="43">
        <f>VLOOKUP(K15, Rankings!$A$2:$BW$129, 62, FALSE)</f>
        <v>7.541253449999032</v>
      </c>
      <c r="Q15" s="202">
        <f>VLOOKUP(K15, Rankings!$A$2:$AO$129, 30, FALSE)</f>
        <v>8.5299240138913586</v>
      </c>
      <c r="R15" s="47">
        <f>VLOOKUP(K15, Rankings!$A$2:$BL$129, 64, FALSE)</f>
        <v>1989</v>
      </c>
      <c r="S15">
        <f>VLOOKUP(K15, Rankings!$A$2:$BL$129, 38, FALSE)</f>
        <v>168</v>
      </c>
      <c r="T15">
        <v>33</v>
      </c>
      <c r="U15" t="str">
        <f>VLOOKUP(T15, Rankings!$A$2:$AO$129, 3, FALSE)</f>
        <v>Canalave City</v>
      </c>
      <c r="V15">
        <f>VLOOKUP(T15, Rankings!$A$2:$AO$129, 41, FALSE)</f>
        <v>124</v>
      </c>
      <c r="W15">
        <f>VLOOKUP(T15, Rankings!$A$2:$BW$129, 63, FALSE)</f>
        <v>0.19644442049117397</v>
      </c>
      <c r="X15">
        <f>VLOOKUP(T15, Rankings!$A$2:$AO$129, 12, FALSE)</f>
        <v>0</v>
      </c>
      <c r="Y15" s="43">
        <f>VLOOKUP(T15, Rankings!$A$2:$BW$129, 62, FALSE)</f>
        <v>5.3844219745484283</v>
      </c>
      <c r="Z15" s="202">
        <f>VLOOKUP(T15, Rankings!$A$2:$AO$129, 30, FALSE)</f>
        <v>0.5916971566956255</v>
      </c>
      <c r="AA15" s="47">
        <f>VLOOKUP(T15, Rankings!$A$2:$BL$129, 64, FALSE)</f>
        <v>1554</v>
      </c>
      <c r="AB15">
        <f>VLOOKUP(T15, Rankings!$A$2:$BL$129, 38, FALSE)</f>
        <v>10</v>
      </c>
      <c r="AC15">
        <v>49</v>
      </c>
      <c r="AD15" t="str">
        <f>VLOOKUP(AC15, Rankings!$A$2:$AO$129, 3, FALSE)</f>
        <v>Anville Town</v>
      </c>
      <c r="AE15">
        <f>VLOOKUP(AC15, Rankings!$A$2:$AO$129, 41, FALSE)</f>
        <v>23</v>
      </c>
      <c r="AF15">
        <f>VLOOKUP(AC15, Rankings!$A$2:$BW$129, 63, FALSE)</f>
        <v>0.72332718541365992</v>
      </c>
      <c r="AG15">
        <f>VLOOKUP(AC15, Rankings!$A$2:$AO$129, 12, FALSE)</f>
        <v>8</v>
      </c>
      <c r="AH15" s="43">
        <f>VLOOKUP(AC15, Rankings!$A$2:$BW$129, 62, FALSE)</f>
        <v>7.1523561395604069</v>
      </c>
      <c r="AI15" s="202">
        <f>VLOOKUP(AC15, Rankings!$A$2:$AO$129, 30, FALSE)</f>
        <v>8.0483054006926729</v>
      </c>
      <c r="AJ15" s="47">
        <f>VLOOKUP(AC15, Rankings!$A$2:$BL$129, 64, FALSE)</f>
        <v>1937</v>
      </c>
      <c r="AK15">
        <f>VLOOKUP(AC15, Rankings!$A$2:$BL$129, 38, FALSE)</f>
        <v>110</v>
      </c>
      <c r="AL15">
        <v>65</v>
      </c>
      <c r="AM15" t="str">
        <f>VLOOKUP(AL15, Rankings!$A$2:$AO$129, 3, FALSE)</f>
        <v>Ambrette Town</v>
      </c>
      <c r="AN15">
        <f>VLOOKUP(AL15, Rankings!$A$2:$AO$129, 41, FALSE)</f>
        <v>87</v>
      </c>
      <c r="AO15">
        <f>VLOOKUP(AL15, Rankings!$A$2:$BW$129, 63, FALSE)</f>
        <v>0.41542995804937638</v>
      </c>
      <c r="AP15">
        <f>VLOOKUP(AL15, Rankings!$A$2:$AO$129, 12, FALSE)</f>
        <v>0</v>
      </c>
      <c r="AQ15" s="43">
        <f>VLOOKUP(AL15, Rankings!$A$2:$BW$129, 62, FALSE)</f>
        <v>6.7598816557688348</v>
      </c>
      <c r="AR15" s="202">
        <f>VLOOKUP(AL15, Rankings!$A$2:$AO$129, 30, FALSE)</f>
        <v>4.0280114214458527</v>
      </c>
      <c r="AS15" s="47">
        <f>VLOOKUP(AL15, Rankings!$A$2:$BL$129, 64, FALSE)</f>
        <v>1720</v>
      </c>
      <c r="AT15">
        <f>VLOOKUP(AL15, Rankings!$A$2:$BL$129, 38, FALSE)</f>
        <v>10</v>
      </c>
      <c r="AU15">
        <v>81</v>
      </c>
      <c r="AV15" t="str">
        <f>VLOOKUP(AU15, Rankings!$A$2:$AO$129, 3, FALSE)</f>
        <v>Exeggutor Island</v>
      </c>
      <c r="AW15">
        <f>VLOOKUP(AU15, Rankings!$A$2:$AO$129, 41, FALSE)</f>
        <v>34</v>
      </c>
      <c r="AX15">
        <f>VLOOKUP(AU15, Rankings!$A$2:$BW$129, 63, FALSE)</f>
        <v>0.61763310758540235</v>
      </c>
      <c r="AY15">
        <f>VLOOKUP(AU15, Rankings!$A$2:$AO$129, 12, FALSE)</f>
        <v>2</v>
      </c>
      <c r="AZ15" s="43">
        <f>VLOOKUP(AU15, Rankings!$A$2:$BW$129, 62, FALSE)</f>
        <v>7.0953036110749572</v>
      </c>
      <c r="BA15" s="202">
        <f>VLOOKUP(AU15, Rankings!$A$2:$AO$129, 30, FALSE)</f>
        <v>5.5286517128513726</v>
      </c>
      <c r="BB15" s="47">
        <f>VLOOKUP(AU15, Rankings!$A$2:$BL$129, 64, FALSE)</f>
        <v>1795</v>
      </c>
      <c r="BC15">
        <f>VLOOKUP(AU15, Rankings!$A$2:$BL$129, 38, FALSE)</f>
        <v>60</v>
      </c>
      <c r="BD15">
        <v>97</v>
      </c>
      <c r="BE15" t="str">
        <f>VLOOKUP(BD15, Rankings!$A$2:$AO$129, 3, FALSE)</f>
        <v>Ballonlea</v>
      </c>
      <c r="BF15">
        <f>VLOOKUP(BD15, Rankings!$A$2:$AO$129, 41, FALSE)</f>
        <v>89</v>
      </c>
      <c r="BG15">
        <f>VLOOKUP(BD15, Rankings!$A$2:$BW$129, 63, FALSE)</f>
        <v>0.38885721546978058</v>
      </c>
      <c r="BH15">
        <f>VLOOKUP(BD15, Rankings!$A$2:$AO$129, 12, FALSE)</f>
        <v>1</v>
      </c>
      <c r="BI15" s="43">
        <f>VLOOKUP(BD15, Rankings!$A$2:$BW$129, 62, FALSE)</f>
        <v>6.6073967875171764</v>
      </c>
      <c r="BJ15" s="202">
        <f>VLOOKUP(BD15, Rankings!$A$2:$AO$129, 30, FALSE)</f>
        <v>2.8749818015246746</v>
      </c>
      <c r="BK15" s="47">
        <f>VLOOKUP(BD15, Rankings!$A$2:$BL$129, 64, FALSE)</f>
        <v>1698</v>
      </c>
      <c r="BL15">
        <f>VLOOKUP(BD15, Rankings!$A$2:$BL$129, 38, FALSE)</f>
        <v>25</v>
      </c>
      <c r="BM15">
        <v>113</v>
      </c>
      <c r="BN15" t="str">
        <f>VLOOKUP(BM15, Rankings!$A$2:$AO$129, 3, FALSE)</f>
        <v>Agate Village</v>
      </c>
      <c r="BO15">
        <f>VLOOKUP(BM15, Rankings!$A$2:$AO$129, 41, FALSE)</f>
        <v>107</v>
      </c>
      <c r="BP15">
        <f>VLOOKUP(BM15, Rankings!$A$2:$BW$129, 63, FALSE)</f>
        <v>0.31862965393166287</v>
      </c>
      <c r="BQ15">
        <f>VLOOKUP(BM15, Rankings!$A$2:$AO$129, 12, FALSE)</f>
        <v>0</v>
      </c>
      <c r="BR15" s="43">
        <f>VLOOKUP(BM15, Rankings!$A$2:$BW$129, 62, FALSE)</f>
        <v>5.02951289887997</v>
      </c>
      <c r="BS15" s="202">
        <f>VLOOKUP(BM15, Rankings!$A$2:$AO$129, 30, FALSE)</f>
        <v>1.5837153156320267</v>
      </c>
      <c r="BT15" s="47">
        <f>VLOOKUP(BM15, Rankings!$A$2:$BL$129, 64, FALSE)</f>
        <v>1708</v>
      </c>
      <c r="BU15">
        <f>VLOOKUP(BM15, Rankings!$A$2:$BL$129, 38, FALSE)</f>
        <v>15</v>
      </c>
    </row>
    <row r="16" spans="1:73" x14ac:dyDescent="0.35">
      <c r="B16">
        <v>2</v>
      </c>
      <c r="C16" t="str">
        <f>VLOOKUP(B16, Rankings!$A$2:$AO$129, 3, FALSE)</f>
        <v>Ecruteak City</v>
      </c>
      <c r="D16">
        <f>VLOOKUP(B16, Rankings!$A$2:$AO$129, 41, FALSE)</f>
        <v>92</v>
      </c>
      <c r="E16">
        <f>VLOOKUP(B16, Rankings!$A$2:$BW$129, 63, FALSE)</f>
        <v>0.38286663355819689</v>
      </c>
      <c r="F16">
        <f>VLOOKUP(B16, Rankings!$A$2:$AO$129, 12, FALSE)</f>
        <v>1</v>
      </c>
      <c r="G16" s="43">
        <f>VLOOKUP(B16, Rankings!$A$2:$BW$129, 62, FALSE)</f>
        <v>6.1362729856034068</v>
      </c>
      <c r="H16" s="202">
        <f>VLOOKUP(B16, Rankings!$A$2:$AO$129, 30, FALSE)</f>
        <v>2.2965050617329772</v>
      </c>
      <c r="I16" s="47">
        <f>VLOOKUP(B16, Rankings!$A$2:$BL$129, 64, FALSE)</f>
        <v>1676</v>
      </c>
      <c r="J16">
        <f>VLOOKUP(B16, Rankings!$A$2:$BL$129, 38, FALSE)</f>
        <v>25</v>
      </c>
      <c r="K16">
        <v>18</v>
      </c>
      <c r="L16" t="str">
        <f>VLOOKUP(K16, Rankings!$A$2:$AO$129, 3, FALSE)</f>
        <v>Littleroot Town</v>
      </c>
      <c r="M16">
        <f>VLOOKUP(K16, Rankings!$A$2:$AO$129, 41, FALSE)</f>
        <v>91</v>
      </c>
      <c r="N16">
        <f>VLOOKUP(K16, Rankings!$A$2:$BW$129, 63, FALSE)</f>
        <v>0.38337179356132184</v>
      </c>
      <c r="O16">
        <f>VLOOKUP(K16, Rankings!$A$2:$AO$129, 12, FALSE)</f>
        <v>2</v>
      </c>
      <c r="P16" s="43">
        <f>VLOOKUP(K16, Rankings!$A$2:$BW$129, 62, FALSE)</f>
        <v>5.6435804238089853</v>
      </c>
      <c r="Q16" s="202">
        <f>VLOOKUP(K16, Rankings!$A$2:$AO$129, 30, FALSE)</f>
        <v>3.2898272706328302</v>
      </c>
      <c r="R16" s="47">
        <f>VLOOKUP(K16, Rankings!$A$2:$BL$129, 64, FALSE)</f>
        <v>1708</v>
      </c>
      <c r="S16">
        <f>VLOOKUP(K16, Rankings!$A$2:$BL$129, 38, FALSE)</f>
        <v>47</v>
      </c>
      <c r="T16">
        <v>34</v>
      </c>
      <c r="U16" t="str">
        <f>VLOOKUP(T16, Rankings!$A$2:$AO$129, 3, FALSE)</f>
        <v>Jubilife City</v>
      </c>
      <c r="V16">
        <f>VLOOKUP(T16, Rankings!$A$2:$AO$129, 41, FALSE)</f>
        <v>98</v>
      </c>
      <c r="W16">
        <f>VLOOKUP(T16, Rankings!$A$2:$BW$129, 63, FALSE)</f>
        <v>0.35003100525051917</v>
      </c>
      <c r="X16">
        <f>VLOOKUP(T16, Rankings!$A$2:$AO$129, 12, FALSE)</f>
        <v>0</v>
      </c>
      <c r="Y16" s="43">
        <f>VLOOKUP(T16, Rankings!$A$2:$BW$129, 62, FALSE)</f>
        <v>5.5450879163454205</v>
      </c>
      <c r="Z16" s="202">
        <f>VLOOKUP(T16, Rankings!$A$2:$AO$129, 30, FALSE)</f>
        <v>2.3729172028843308</v>
      </c>
      <c r="AA16" s="47">
        <f>VLOOKUP(T16, Rankings!$A$2:$BL$129, 64, FALSE)</f>
        <v>1686</v>
      </c>
      <c r="AB16">
        <f>VLOOKUP(T16, Rankings!$A$2:$BL$129, 38, FALSE)</f>
        <v>15</v>
      </c>
      <c r="AC16">
        <v>50</v>
      </c>
      <c r="AD16" t="str">
        <f>VLOOKUP(AC16, Rankings!$A$2:$AO$129, 3, FALSE)</f>
        <v>Aspertia City</v>
      </c>
      <c r="AE16">
        <f>VLOOKUP(AC16, Rankings!$A$2:$AO$129, 41, FALSE)</f>
        <v>128</v>
      </c>
      <c r="AF16">
        <f>VLOOKUP(AC16, Rankings!$A$2:$BW$129, 63, FALSE)</f>
        <v>9.8626908040956057E-2</v>
      </c>
      <c r="AG16">
        <f>VLOOKUP(AC16, Rankings!$A$2:$AO$129, 12, FALSE)</f>
        <v>0</v>
      </c>
      <c r="AH16" s="43">
        <f>VLOOKUP(AC16, Rankings!$A$2:$BW$129, 62, FALSE)</f>
        <v>3.5014282800023193</v>
      </c>
      <c r="AI16" s="202">
        <f>VLOOKUP(AC16, Rankings!$A$2:$AO$129, 30, FALSE)</f>
        <v>0</v>
      </c>
      <c r="AJ16" s="47">
        <f>VLOOKUP(AC16, Rankings!$A$2:$BL$129, 64, FALSE)</f>
        <v>1574</v>
      </c>
      <c r="AK16">
        <f>VLOOKUP(AC16, Rankings!$A$2:$BL$129, 38, FALSE)</f>
        <v>10</v>
      </c>
      <c r="AL16">
        <v>66</v>
      </c>
      <c r="AM16" t="str">
        <f>VLOOKUP(AL16, Rankings!$A$2:$AO$129, 3, FALSE)</f>
        <v>Cyllage City</v>
      </c>
      <c r="AN16">
        <f>VLOOKUP(AL16, Rankings!$A$2:$AO$129, 41, FALSE)</f>
        <v>40</v>
      </c>
      <c r="AO16">
        <f>VLOOKUP(AL16, Rankings!$A$2:$BW$129, 63, FALSE)</f>
        <v>0.59825948781106209</v>
      </c>
      <c r="AP16">
        <f>VLOOKUP(AL16, Rankings!$A$2:$AO$129, 12, FALSE)</f>
        <v>5</v>
      </c>
      <c r="AQ16" s="43">
        <f>VLOOKUP(AL16, Rankings!$A$2:$BW$129, 62, FALSE)</f>
        <v>6.8250751919775059</v>
      </c>
      <c r="AR16" s="202">
        <f>VLOOKUP(AL16, Rankings!$A$2:$AO$129, 30, FALSE)</f>
        <v>5.9831954585335279</v>
      </c>
      <c r="AS16" s="47">
        <f>VLOOKUP(AL16, Rankings!$A$2:$BL$129, 64, FALSE)</f>
        <v>1827</v>
      </c>
      <c r="AT16">
        <f>VLOOKUP(AL16, Rankings!$A$2:$BL$129, 38, FALSE)</f>
        <v>68</v>
      </c>
      <c r="AU16">
        <v>82</v>
      </c>
      <c r="AV16" t="str">
        <f>VLOOKUP(AU16, Rankings!$A$2:$AO$129, 3, FALSE)</f>
        <v>Poni Meadow</v>
      </c>
      <c r="AW16">
        <f>VLOOKUP(AU16, Rankings!$A$2:$AO$129, 41, FALSE)</f>
        <v>33</v>
      </c>
      <c r="AX16">
        <f>VLOOKUP(AU16, Rankings!$A$2:$BW$129, 63, FALSE)</f>
        <v>0.61921091340033552</v>
      </c>
      <c r="AY16">
        <f>VLOOKUP(AU16, Rankings!$A$2:$AO$129, 12, FALSE)</f>
        <v>8</v>
      </c>
      <c r="AZ16" s="43">
        <f>VLOOKUP(AU16, Rankings!$A$2:$BW$129, 62, FALSE)</f>
        <v>7.3793939145064309</v>
      </c>
      <c r="BA16" s="202">
        <f>VLOOKUP(AU16, Rankings!$A$2:$AO$129, 30, FALSE)</f>
        <v>5.5253890323482029</v>
      </c>
      <c r="BB16" s="47">
        <f>VLOOKUP(AU16, Rankings!$A$2:$BL$129, 64, FALSE)</f>
        <v>1839</v>
      </c>
      <c r="BC16">
        <f>VLOOKUP(AU16, Rankings!$A$2:$BL$129, 38, FALSE)</f>
        <v>77</v>
      </c>
      <c r="BD16">
        <v>98</v>
      </c>
      <c r="BE16" t="str">
        <f>VLOOKUP(BD16, Rankings!$A$2:$AO$129, 3, FALSE)</f>
        <v>Stow-on-Side</v>
      </c>
      <c r="BF16">
        <f>VLOOKUP(BD16, Rankings!$A$2:$AO$129, 41, FALSE)</f>
        <v>86</v>
      </c>
      <c r="BG16">
        <f>VLOOKUP(BD16, Rankings!$A$2:$BW$129, 63, FALSE)</f>
        <v>0.42259502862758508</v>
      </c>
      <c r="BH16">
        <f>VLOOKUP(BD16, Rankings!$A$2:$AO$129, 12, FALSE)</f>
        <v>0</v>
      </c>
      <c r="BI16" s="43">
        <f>VLOOKUP(BD16, Rankings!$A$2:$BW$129, 62, FALSE)</f>
        <v>6.6861049946886126</v>
      </c>
      <c r="BJ16" s="202">
        <f>VLOOKUP(BD16, Rankings!$A$2:$AO$129, 30, FALSE)</f>
        <v>2.251617708452387</v>
      </c>
      <c r="BK16" s="47">
        <f>VLOOKUP(BD16, Rankings!$A$2:$BL$129, 64, FALSE)</f>
        <v>1682</v>
      </c>
      <c r="BL16">
        <f>VLOOKUP(BD16, Rankings!$A$2:$BL$129, 38, FALSE)</f>
        <v>15</v>
      </c>
      <c r="BM16">
        <v>114</v>
      </c>
      <c r="BN16" t="str">
        <f>VLOOKUP(BM16, Rankings!$A$2:$AO$129, 3, FALSE)</f>
        <v>Gateon Port</v>
      </c>
      <c r="BO16">
        <f>VLOOKUP(BM16, Rankings!$A$2:$AO$129, 41, FALSE)</f>
        <v>12</v>
      </c>
      <c r="BP16">
        <f>VLOOKUP(BM16, Rankings!$A$2:$BW$129, 63, FALSE)</f>
        <v>0.83122380927033801</v>
      </c>
      <c r="BQ16">
        <f>VLOOKUP(BM16, Rankings!$A$2:$AO$129, 12, FALSE)</f>
        <v>13</v>
      </c>
      <c r="BR16" s="43">
        <f>VLOOKUP(BM16, Rankings!$A$2:$BW$129, 62, FALSE)</f>
        <v>7.8225959241806038</v>
      </c>
      <c r="BS16" s="202">
        <f>VLOOKUP(BM16, Rankings!$A$2:$AO$129, 30, FALSE)</f>
        <v>7.5524921799303568</v>
      </c>
      <c r="BT16" s="47">
        <f>VLOOKUP(BM16, Rankings!$A$2:$BL$129, 64, FALSE)</f>
        <v>1981</v>
      </c>
      <c r="BU16">
        <f>VLOOKUP(BM16, Rankings!$A$2:$BL$129, 38, FALSE)</f>
        <v>167</v>
      </c>
    </row>
    <row r="17" spans="2:73" x14ac:dyDescent="0.35">
      <c r="B17">
        <v>3</v>
      </c>
      <c r="C17" t="str">
        <f>VLOOKUP(B17, Rankings!$A$2:$AO$129, 3, FALSE)</f>
        <v>Goldenrod City</v>
      </c>
      <c r="D17">
        <f>VLOOKUP(B17, Rankings!$A$2:$AO$129, 41, FALSE)</f>
        <v>45</v>
      </c>
      <c r="E17">
        <f>VLOOKUP(B17, Rankings!$A$2:$BW$129, 63, FALSE)</f>
        <v>0.57377818445367612</v>
      </c>
      <c r="F17">
        <f>VLOOKUP(B17, Rankings!$A$2:$AO$129, 12, FALSE)</f>
        <v>5</v>
      </c>
      <c r="G17" s="43">
        <f>VLOOKUP(B17, Rankings!$A$2:$BW$129, 62, FALSE)</f>
        <v>6.6465554258673132</v>
      </c>
      <c r="H17" s="202">
        <f>VLOOKUP(B17, Rankings!$A$2:$AO$129, 30, FALSE)</f>
        <v>5.184279437264018</v>
      </c>
      <c r="I17" s="47">
        <f>VLOOKUP(B17, Rankings!$A$2:$BL$129, 64, FALSE)</f>
        <v>1788</v>
      </c>
      <c r="J17">
        <f>VLOOKUP(B17, Rankings!$A$2:$BL$129, 38, FALSE)</f>
        <v>68</v>
      </c>
      <c r="K17">
        <v>19</v>
      </c>
      <c r="L17" t="str">
        <f>VLOOKUP(K17, Rankings!$A$2:$AO$129, 3, FALSE)</f>
        <v>Oldale Town</v>
      </c>
      <c r="M17">
        <f>VLOOKUP(K17, Rankings!$A$2:$AO$129, 41, FALSE)</f>
        <v>17</v>
      </c>
      <c r="N17">
        <f>VLOOKUP(K17, Rankings!$A$2:$BW$129, 63, FALSE)</f>
        <v>0.7577692959070047</v>
      </c>
      <c r="O17">
        <f>VLOOKUP(K17, Rankings!$A$2:$AO$129, 12, FALSE)</f>
        <v>4</v>
      </c>
      <c r="P17" s="43">
        <f>VLOOKUP(K17, Rankings!$A$2:$BW$129, 62, FALSE)</f>
        <v>7.8390050389064037</v>
      </c>
      <c r="Q17" s="202">
        <f>VLOOKUP(K17, Rankings!$A$2:$AO$129, 30, FALSE)</f>
        <v>7.9485854538992466</v>
      </c>
      <c r="R17" s="47">
        <f>VLOOKUP(K17, Rankings!$A$2:$BL$129, 64, FALSE)</f>
        <v>1887</v>
      </c>
      <c r="S17">
        <f>VLOOKUP(K17, Rankings!$A$2:$BL$129, 38, FALSE)</f>
        <v>85</v>
      </c>
      <c r="T17">
        <v>35</v>
      </c>
      <c r="U17" t="str">
        <f>VLOOKUP(T17, Rankings!$A$2:$AO$129, 3, FALSE)</f>
        <v>Sandgem Town</v>
      </c>
      <c r="V17">
        <f>VLOOKUP(T17, Rankings!$A$2:$AO$129, 41, FALSE)</f>
        <v>88</v>
      </c>
      <c r="W17">
        <f>VLOOKUP(T17, Rankings!$A$2:$BW$129, 63, FALSE)</f>
        <v>0.39358351976112266</v>
      </c>
      <c r="X17">
        <f>VLOOKUP(T17, Rankings!$A$2:$AO$129, 12, FALSE)</f>
        <v>1</v>
      </c>
      <c r="Y17" s="43">
        <f>VLOOKUP(T17, Rankings!$A$2:$BW$129, 62, FALSE)</f>
        <v>5.7438930780706299</v>
      </c>
      <c r="Z17" s="202">
        <f>VLOOKUP(T17, Rankings!$A$2:$AO$129, 30, FALSE)</f>
        <v>2.3793876002977652</v>
      </c>
      <c r="AA17" s="47">
        <f>VLOOKUP(T17, Rankings!$A$2:$BL$129, 64, FALSE)</f>
        <v>1764</v>
      </c>
      <c r="AB17">
        <f>VLOOKUP(T17, Rankings!$A$2:$BL$129, 38, FALSE)</f>
        <v>20</v>
      </c>
      <c r="AC17">
        <v>51</v>
      </c>
      <c r="AD17" t="str">
        <f>VLOOKUP(AC17, Rankings!$A$2:$AO$129, 3, FALSE)</f>
        <v>Floccesy Town</v>
      </c>
      <c r="AE17">
        <f>VLOOKUP(AC17, Rankings!$A$2:$AO$129, 41, FALSE)</f>
        <v>46</v>
      </c>
      <c r="AF17">
        <f>VLOOKUP(AC17, Rankings!$A$2:$BW$129, 63, FALSE)</f>
        <v>0.57303453247194758</v>
      </c>
      <c r="AG17">
        <f>VLOOKUP(AC17, Rankings!$A$2:$AO$129, 12, FALSE)</f>
        <v>5</v>
      </c>
      <c r="AH17" s="43">
        <f>VLOOKUP(AC17, Rankings!$A$2:$BW$129, 62, FALSE)</f>
        <v>6.5086685241642783</v>
      </c>
      <c r="AI17" s="202">
        <f>VLOOKUP(AC17, Rankings!$A$2:$AO$129, 30, FALSE)</f>
        <v>5.9624223884294034</v>
      </c>
      <c r="AJ17" s="47">
        <f>VLOOKUP(AC17, Rankings!$A$2:$BL$129, 64, FALSE)</f>
        <v>1822</v>
      </c>
      <c r="AK17">
        <f>VLOOKUP(AC17, Rankings!$A$2:$BL$129, 38, FALSE)</f>
        <v>56</v>
      </c>
      <c r="AL17">
        <v>67</v>
      </c>
      <c r="AM17" t="str">
        <f>VLOOKUP(AL17, Rankings!$A$2:$AO$129, 3, FALSE)</f>
        <v>Geosenge Town</v>
      </c>
      <c r="AN17">
        <f>VLOOKUP(AL17, Rankings!$A$2:$AO$129, 41, FALSE)</f>
        <v>42</v>
      </c>
      <c r="AO17">
        <f>VLOOKUP(AL17, Rankings!$A$2:$BW$129, 63, FALSE)</f>
        <v>0.58916834362897619</v>
      </c>
      <c r="AP17">
        <f>VLOOKUP(AL17, Rankings!$A$2:$AO$129, 12, FALSE)</f>
        <v>6</v>
      </c>
      <c r="AQ17" s="43">
        <f>VLOOKUP(AL17, Rankings!$A$2:$BW$129, 62, FALSE)</f>
        <v>7.2633905378454742</v>
      </c>
      <c r="AR17" s="202">
        <f>VLOOKUP(AL17, Rankings!$A$2:$AO$129, 30, FALSE)</f>
        <v>6.4399604492221112</v>
      </c>
      <c r="AS17" s="47">
        <f>VLOOKUP(AL17, Rankings!$A$2:$BL$129, 64, FALSE)</f>
        <v>1891</v>
      </c>
      <c r="AT17">
        <f>VLOOKUP(AL17, Rankings!$A$2:$BL$129, 38, FALSE)</f>
        <v>67</v>
      </c>
      <c r="AU17">
        <v>83</v>
      </c>
      <c r="AV17" t="str">
        <f>VLOOKUP(AU17, Rankings!$A$2:$AO$129, 3, FALSE)</f>
        <v>Seafolk Village</v>
      </c>
      <c r="AW17">
        <f>VLOOKUP(AU17, Rankings!$A$2:$AO$129, 41, FALSE)</f>
        <v>70</v>
      </c>
      <c r="AX17">
        <f>VLOOKUP(AU17, Rankings!$A$2:$BW$129, 63, FALSE)</f>
        <v>0.48010786707198716</v>
      </c>
      <c r="AY17">
        <f>VLOOKUP(AU17, Rankings!$A$2:$AO$129, 12, FALSE)</f>
        <v>2</v>
      </c>
      <c r="AZ17" s="43">
        <f>VLOOKUP(AU17, Rankings!$A$2:$BW$129, 62, FALSE)</f>
        <v>6.7907889685083589</v>
      </c>
      <c r="BA17" s="202">
        <f>VLOOKUP(AU17, Rankings!$A$2:$AO$129, 30, FALSE)</f>
        <v>4.4844925330325545</v>
      </c>
      <c r="BB17" s="47">
        <f>VLOOKUP(AU17, Rankings!$A$2:$BL$129, 64, FALSE)</f>
        <v>1759</v>
      </c>
      <c r="BC17">
        <f>VLOOKUP(AU17, Rankings!$A$2:$BL$129, 38, FALSE)</f>
        <v>35</v>
      </c>
      <c r="BD17">
        <v>99</v>
      </c>
      <c r="BE17" t="str">
        <f>VLOOKUP(BD17, Rankings!$A$2:$AO$129, 3, FALSE)</f>
        <v>Wyndon North</v>
      </c>
      <c r="BF17">
        <f>VLOOKUP(BD17, Rankings!$A$2:$AO$129, 41, FALSE)</f>
        <v>123</v>
      </c>
      <c r="BG17">
        <f>VLOOKUP(BD17, Rankings!$A$2:$BW$129, 63, FALSE)</f>
        <v>0.2146882130122317</v>
      </c>
      <c r="BH17">
        <f>VLOOKUP(BD17, Rankings!$A$2:$AO$129, 12, FALSE)</f>
        <v>2</v>
      </c>
      <c r="BI17" s="43">
        <f>VLOOKUP(BD17, Rankings!$A$2:$BW$129, 62, FALSE)</f>
        <v>4.9196846142102144</v>
      </c>
      <c r="BJ17" s="202">
        <f>VLOOKUP(BD17, Rankings!$A$2:$AO$129, 30, FALSE)</f>
        <v>1.4439015807459572</v>
      </c>
      <c r="BK17" s="47">
        <f>VLOOKUP(BD17, Rankings!$A$2:$BL$129, 64, FALSE)</f>
        <v>1674</v>
      </c>
      <c r="BL17">
        <f>VLOOKUP(BD17, Rankings!$A$2:$BL$129, 38, FALSE)</f>
        <v>54</v>
      </c>
      <c r="BM17">
        <v>115</v>
      </c>
      <c r="BN17" t="str">
        <f>VLOOKUP(BM17, Rankings!$A$2:$AO$129, 3, FALSE)</f>
        <v>Phenac City</v>
      </c>
      <c r="BO17">
        <f>VLOOKUP(BM17, Rankings!$A$2:$AO$129, 41, FALSE)</f>
        <v>49</v>
      </c>
      <c r="BP17">
        <f>VLOOKUP(BM17, Rankings!$A$2:$BW$129, 63, FALSE)</f>
        <v>0.56570080353045826</v>
      </c>
      <c r="BQ17">
        <f>VLOOKUP(BM17, Rankings!$A$2:$AO$129, 12, FALSE)</f>
        <v>0</v>
      </c>
      <c r="BR17" s="43">
        <f>VLOOKUP(BM17, Rankings!$A$2:$BW$129, 62, FALSE)</f>
        <v>7.2446659816160732</v>
      </c>
      <c r="BS17" s="202">
        <f>VLOOKUP(BM17, Rankings!$A$2:$AO$129, 30, FALSE)</f>
        <v>5.6503480652047351</v>
      </c>
      <c r="BT17" s="47">
        <f>VLOOKUP(BM17, Rankings!$A$2:$BL$129, 64, FALSE)</f>
        <v>1817</v>
      </c>
      <c r="BU17">
        <f>VLOOKUP(BM17, Rankings!$A$2:$BL$129, 38, FALSE)</f>
        <v>40</v>
      </c>
    </row>
    <row r="18" spans="2:73" x14ac:dyDescent="0.35">
      <c r="B18">
        <v>4</v>
      </c>
      <c r="C18" t="str">
        <f>VLOOKUP(B18, Rankings!$A$2:$AO$129, 3, FALSE)</f>
        <v>Olivine City</v>
      </c>
      <c r="D18">
        <f>VLOOKUP(B18, Rankings!$A$2:$AO$129, 41, FALSE)</f>
        <v>27</v>
      </c>
      <c r="E18">
        <f>VLOOKUP(B18, Rankings!$A$2:$BW$129, 63, FALSE)</f>
        <v>0.70365381097598467</v>
      </c>
      <c r="F18">
        <f>VLOOKUP(B18, Rankings!$A$2:$AO$129, 12, FALSE)</f>
        <v>7</v>
      </c>
      <c r="G18" s="43">
        <f>VLOOKUP(B18, Rankings!$A$2:$BW$129, 62, FALSE)</f>
        <v>7.0776481579883477</v>
      </c>
      <c r="H18" s="202">
        <f>VLOOKUP(B18, Rankings!$A$2:$AO$129, 30, FALSE)</f>
        <v>8.1931631741928843</v>
      </c>
      <c r="I18" s="47">
        <f>VLOOKUP(B18, Rankings!$A$2:$BL$129, 64, FALSE)</f>
        <v>1899</v>
      </c>
      <c r="J18">
        <f>VLOOKUP(B18, Rankings!$A$2:$BL$129, 38, FALSE)</f>
        <v>116</v>
      </c>
      <c r="K18">
        <v>20</v>
      </c>
      <c r="L18" t="str">
        <f>VLOOKUP(K18, Rankings!$A$2:$AO$129, 3, FALSE)</f>
        <v>Petalburg City</v>
      </c>
      <c r="M18">
        <f>VLOOKUP(K18, Rankings!$A$2:$AO$129, 41, FALSE)</f>
        <v>114</v>
      </c>
      <c r="N18">
        <f>VLOOKUP(K18, Rankings!$A$2:$BW$129, 63, FALSE)</f>
        <v>0.28217564650947347</v>
      </c>
      <c r="O18">
        <f>VLOOKUP(K18, Rankings!$A$2:$AO$129, 12, FALSE)</f>
        <v>0</v>
      </c>
      <c r="P18" s="43">
        <f>VLOOKUP(K18, Rankings!$A$2:$BW$129, 62, FALSE)</f>
        <v>5.6811970569590349</v>
      </c>
      <c r="Q18" s="202">
        <f>VLOOKUP(K18, Rankings!$A$2:$AO$129, 30, FALSE)</f>
        <v>1.2390692842518847</v>
      </c>
      <c r="R18" s="47">
        <f>VLOOKUP(K18, Rankings!$A$2:$BL$129, 64, FALSE)</f>
        <v>1651</v>
      </c>
      <c r="S18">
        <f>VLOOKUP(K18, Rankings!$A$2:$BL$129, 38, FALSE)</f>
        <v>15</v>
      </c>
      <c r="T18">
        <v>36</v>
      </c>
      <c r="U18" t="str">
        <f>VLOOKUP(T18, Rankings!$A$2:$AO$129, 3, FALSE)</f>
        <v>Twinleaf Town</v>
      </c>
      <c r="V18">
        <f>VLOOKUP(T18, Rankings!$A$2:$AO$129, 41, FALSE)</f>
        <v>63</v>
      </c>
      <c r="W18">
        <f>VLOOKUP(T18, Rankings!$A$2:$BW$129, 63, FALSE)</f>
        <v>0.50538157943897521</v>
      </c>
      <c r="X18">
        <f>VLOOKUP(T18, Rankings!$A$2:$AO$129, 12, FALSE)</f>
        <v>3</v>
      </c>
      <c r="Y18" s="43">
        <f>VLOOKUP(T18, Rankings!$A$2:$BW$129, 62, FALSE)</f>
        <v>6.6052759465195958</v>
      </c>
      <c r="Z18" s="202">
        <f>VLOOKUP(T18, Rankings!$A$2:$AO$129, 30, FALSE)</f>
        <v>3.5277459090540355</v>
      </c>
      <c r="AA18" s="47">
        <f>VLOOKUP(T18, Rankings!$A$2:$BL$129, 64, FALSE)</f>
        <v>1792</v>
      </c>
      <c r="AB18">
        <f>VLOOKUP(T18, Rankings!$A$2:$BL$129, 38, FALSE)</f>
        <v>38</v>
      </c>
      <c r="AC18">
        <v>52</v>
      </c>
      <c r="AD18" t="str">
        <f>VLOOKUP(AC18, Rankings!$A$2:$AO$129, 3, FALSE)</f>
        <v>Mistralton City</v>
      </c>
      <c r="AE18">
        <f>VLOOKUP(AC18, Rankings!$A$2:$AO$129, 41, FALSE)</f>
        <v>26</v>
      </c>
      <c r="AF18">
        <f>VLOOKUP(AC18, Rankings!$A$2:$BW$129, 63, FALSE)</f>
        <v>0.71430015405323466</v>
      </c>
      <c r="AG18">
        <f>VLOOKUP(AC18, Rankings!$A$2:$AO$129, 12, FALSE)</f>
        <v>7</v>
      </c>
      <c r="AH18" s="43">
        <f>VLOOKUP(AC18, Rankings!$A$2:$BW$129, 62, FALSE)</f>
        <v>7.5352270050542689</v>
      </c>
      <c r="AI18" s="202">
        <f>VLOOKUP(AC18, Rankings!$A$2:$AO$129, 30, FALSE)</f>
        <v>7.7000715331279146</v>
      </c>
      <c r="AJ18" s="47">
        <f>VLOOKUP(AC18, Rankings!$A$2:$BL$129, 64, FALSE)</f>
        <v>1896</v>
      </c>
      <c r="AK18">
        <f>VLOOKUP(AC18, Rankings!$A$2:$BL$129, 38, FALSE)</f>
        <v>82</v>
      </c>
      <c r="AL18">
        <v>68</v>
      </c>
      <c r="AM18" t="str">
        <f>VLOOKUP(AL18, Rankings!$A$2:$AO$129, 3, FALSE)</f>
        <v>Shalour City</v>
      </c>
      <c r="AN18">
        <f>VLOOKUP(AL18, Rankings!$A$2:$AO$129, 41, FALSE)</f>
        <v>93</v>
      </c>
      <c r="AO18">
        <f>VLOOKUP(AL18, Rankings!$A$2:$BW$129, 63, FALSE)</f>
        <v>0.37792062575640611</v>
      </c>
      <c r="AP18">
        <f>VLOOKUP(AL18, Rankings!$A$2:$AO$129, 12, FALSE)</f>
        <v>0</v>
      </c>
      <c r="AQ18" s="43">
        <f>VLOOKUP(AL18, Rankings!$A$2:$BW$129, 62, FALSE)</f>
        <v>5.6773233129706471</v>
      </c>
      <c r="AR18" s="202">
        <f>VLOOKUP(AL18, Rankings!$A$2:$AO$129, 30, FALSE)</f>
        <v>1.9695910336233744</v>
      </c>
      <c r="AS18" s="47">
        <f>VLOOKUP(AL18, Rankings!$A$2:$BL$129, 64, FALSE)</f>
        <v>1712</v>
      </c>
      <c r="AT18">
        <f>VLOOKUP(AL18, Rankings!$A$2:$BL$129, 38, FALSE)</f>
        <v>15</v>
      </c>
      <c r="AU18">
        <v>84</v>
      </c>
      <c r="AV18" t="str">
        <f>VLOOKUP(AU18, Rankings!$A$2:$AO$129, 3, FALSE)</f>
        <v>Vast Poni Canyon</v>
      </c>
      <c r="AW18">
        <f>VLOOKUP(AU18, Rankings!$A$2:$AO$129, 41, FALSE)</f>
        <v>126</v>
      </c>
      <c r="AX18">
        <f>VLOOKUP(AU18, Rankings!$A$2:$BW$129, 63, FALSE)</f>
        <v>0.14710990012248429</v>
      </c>
      <c r="AY18">
        <f>VLOOKUP(AU18, Rankings!$A$2:$AO$129, 12, FALSE)</f>
        <v>0</v>
      </c>
      <c r="AZ18" s="43">
        <f>VLOOKUP(AU18, Rankings!$A$2:$BW$129, 62, FALSE)</f>
        <v>4.4707941129065647</v>
      </c>
      <c r="BA18" s="202">
        <f>VLOOKUP(AU18, Rankings!$A$2:$AO$129, 30, FALSE)</f>
        <v>0.49794781614895611</v>
      </c>
      <c r="BB18" s="47">
        <f>VLOOKUP(AU18, Rankings!$A$2:$BL$129, 64, FALSE)</f>
        <v>1546</v>
      </c>
      <c r="BC18">
        <f>VLOOKUP(AU18, Rankings!$A$2:$BL$129, 38, FALSE)</f>
        <v>10</v>
      </c>
      <c r="BD18">
        <v>100</v>
      </c>
      <c r="BE18" t="str">
        <f>VLOOKUP(BD18, Rankings!$A$2:$AO$129, 3, FALSE)</f>
        <v>Wyndon South</v>
      </c>
      <c r="BF18">
        <f>VLOOKUP(BD18, Rankings!$A$2:$AO$129, 41, FALSE)</f>
        <v>31</v>
      </c>
      <c r="BG18">
        <f>VLOOKUP(BD18, Rankings!$A$2:$BW$129, 63, FALSE)</f>
        <v>0.62696833856605805</v>
      </c>
      <c r="BH18">
        <f>VLOOKUP(BD18, Rankings!$A$2:$AO$129, 12, FALSE)</f>
        <v>11</v>
      </c>
      <c r="BI18" s="43">
        <f>VLOOKUP(BD18, Rankings!$A$2:$BW$129, 62, FALSE)</f>
        <v>7.1316721505935332</v>
      </c>
      <c r="BJ18" s="202">
        <f>VLOOKUP(BD18, Rankings!$A$2:$AO$129, 30, FALSE)</f>
        <v>6.5332703097058147</v>
      </c>
      <c r="BK18" s="47">
        <f>VLOOKUP(BD18, Rankings!$A$2:$BL$129, 64, FALSE)</f>
        <v>1893</v>
      </c>
      <c r="BL18">
        <f>VLOOKUP(BD18, Rankings!$A$2:$BL$129, 38, FALSE)</f>
        <v>90</v>
      </c>
      <c r="BM18">
        <v>116</v>
      </c>
      <c r="BN18" t="str">
        <f>VLOOKUP(BM18, Rankings!$A$2:$AO$129, 3, FALSE)</f>
        <v>Pyrite Town</v>
      </c>
      <c r="BO18">
        <f>VLOOKUP(BM18, Rankings!$A$2:$AO$129, 41, FALSE)</f>
        <v>67</v>
      </c>
      <c r="BP18">
        <f>VLOOKUP(BM18, Rankings!$A$2:$BW$129, 63, FALSE)</f>
        <v>0.49551347653817529</v>
      </c>
      <c r="BQ18">
        <f>VLOOKUP(BM18, Rankings!$A$2:$AO$129, 12, FALSE)</f>
        <v>5</v>
      </c>
      <c r="BR18" s="43">
        <f>VLOOKUP(BM18, Rankings!$A$2:$BW$129, 62, FALSE)</f>
        <v>6.5037665695992448</v>
      </c>
      <c r="BS18" s="202">
        <f>VLOOKUP(BM18, Rankings!$A$2:$AO$129, 30, FALSE)</f>
        <v>5.0086308481109283</v>
      </c>
      <c r="BT18" s="47">
        <f>VLOOKUP(BM18, Rankings!$A$2:$BL$129, 64, FALSE)</f>
        <v>1820</v>
      </c>
      <c r="BU18">
        <f>VLOOKUP(BM18, Rankings!$A$2:$BL$129, 38, FALSE)</f>
        <v>71</v>
      </c>
    </row>
    <row r="19" spans="2:73" x14ac:dyDescent="0.35">
      <c r="B19">
        <v>5</v>
      </c>
      <c r="C19" t="str">
        <f>VLOOKUP(B19, Rankings!$A$2:$AO$129, 3, FALSE)</f>
        <v>Azalea Town</v>
      </c>
      <c r="D19">
        <f>VLOOKUP(B19, Rankings!$A$2:$AO$129, 41, FALSE)</f>
        <v>74</v>
      </c>
      <c r="E19">
        <f>VLOOKUP(B19, Rankings!$A$2:$BW$129, 63, FALSE)</f>
        <v>0.46483583917633242</v>
      </c>
      <c r="F19">
        <f>VLOOKUP(B19, Rankings!$A$2:$AO$129, 12, FALSE)</f>
        <v>4</v>
      </c>
      <c r="G19" s="43">
        <f>VLOOKUP(B19, Rankings!$A$2:$BW$129, 62, FALSE)</f>
        <v>6.1839920958680272</v>
      </c>
      <c r="H19" s="202">
        <f>VLOOKUP(B19, Rankings!$A$2:$AO$129, 30, FALSE)</f>
        <v>3.6295113892592092</v>
      </c>
      <c r="I19" s="47">
        <f>VLOOKUP(B19, Rankings!$A$2:$BL$129, 64, FALSE)</f>
        <v>1751</v>
      </c>
      <c r="J19">
        <f>VLOOKUP(B19, Rankings!$A$2:$BL$129, 38, FALSE)</f>
        <v>36</v>
      </c>
      <c r="K19">
        <v>21</v>
      </c>
      <c r="L19" t="str">
        <f>VLOOKUP(K19, Rankings!$A$2:$AO$129, 3, FALSE)</f>
        <v>Fallarbor Town</v>
      </c>
      <c r="M19">
        <f>VLOOKUP(K19, Rankings!$A$2:$AO$129, 41, FALSE)</f>
        <v>66</v>
      </c>
      <c r="N19">
        <f>VLOOKUP(K19, Rankings!$A$2:$BW$129, 63, FALSE)</f>
        <v>0.49746150550076101</v>
      </c>
      <c r="O19">
        <f>VLOOKUP(K19, Rankings!$A$2:$AO$129, 12, FALSE)</f>
        <v>4</v>
      </c>
      <c r="P19" s="43">
        <f>VLOOKUP(K19, Rankings!$A$2:$BW$129, 62, FALSE)</f>
        <v>6.6997141888864142</v>
      </c>
      <c r="Q19" s="202">
        <f>VLOOKUP(K19, Rankings!$A$2:$AO$129, 30, FALSE)</f>
        <v>5.1293955766742831</v>
      </c>
      <c r="R19" s="47">
        <f>VLOOKUP(K19, Rankings!$A$2:$BL$129, 64, FALSE)</f>
        <v>1819</v>
      </c>
      <c r="S19">
        <f>VLOOKUP(K19, Rankings!$A$2:$BL$129, 38, FALSE)</f>
        <v>62</v>
      </c>
      <c r="T19">
        <v>37</v>
      </c>
      <c r="U19" t="str">
        <f>VLOOKUP(T19, Rankings!$A$2:$AO$129, 3, FALSE)</f>
        <v>Eterna City</v>
      </c>
      <c r="V19">
        <f>VLOOKUP(T19, Rankings!$A$2:$AO$129, 41, FALSE)</f>
        <v>118</v>
      </c>
      <c r="W19">
        <f>VLOOKUP(T19, Rankings!$A$2:$BW$129, 63, FALSE)</f>
        <v>0.25428454476336043</v>
      </c>
      <c r="X19">
        <f>VLOOKUP(T19, Rankings!$A$2:$AO$129, 12, FALSE)</f>
        <v>2</v>
      </c>
      <c r="Y19" s="43">
        <f>VLOOKUP(T19, Rankings!$A$2:$BW$129, 62, FALSE)</f>
        <v>5.2949192829320788</v>
      </c>
      <c r="Z19" s="202">
        <f>VLOOKUP(T19, Rankings!$A$2:$AO$129, 30, FALSE)</f>
        <v>1.7937111845014049</v>
      </c>
      <c r="AA19" s="47">
        <f>VLOOKUP(T19, Rankings!$A$2:$BL$129, 64, FALSE)</f>
        <v>1596</v>
      </c>
      <c r="AB19">
        <f>VLOOKUP(T19, Rankings!$A$2:$BL$129, 38, FALSE)</f>
        <v>32</v>
      </c>
      <c r="AC19">
        <v>53</v>
      </c>
      <c r="AD19" t="str">
        <f>VLOOKUP(AC19, Rankings!$A$2:$AO$129, 3, FALSE)</f>
        <v>Driftveil City</v>
      </c>
      <c r="AE19">
        <f>VLOOKUP(AC19, Rankings!$A$2:$AO$129, 41, FALSE)</f>
        <v>64</v>
      </c>
      <c r="AF19">
        <f>VLOOKUP(AC19, Rankings!$A$2:$BW$129, 63, FALSE)</f>
        <v>0.50404309863542862</v>
      </c>
      <c r="AG19">
        <f>VLOOKUP(AC19, Rankings!$A$2:$AO$129, 12, FALSE)</f>
        <v>0</v>
      </c>
      <c r="AH19" s="43">
        <f>VLOOKUP(AC19, Rankings!$A$2:$BW$129, 62, FALSE)</f>
        <v>6.6178546372672775</v>
      </c>
      <c r="AI19" s="202">
        <f>VLOOKUP(AC19, Rankings!$A$2:$AO$129, 30, FALSE)</f>
        <v>3.325428392888913</v>
      </c>
      <c r="AJ19" s="47">
        <f>VLOOKUP(AC19, Rankings!$A$2:$BL$129, 64, FALSE)</f>
        <v>1714</v>
      </c>
      <c r="AK19">
        <f>VLOOKUP(AC19, Rankings!$A$2:$BL$129, 38, FALSE)</f>
        <v>15</v>
      </c>
      <c r="AL19">
        <v>69</v>
      </c>
      <c r="AM19" t="str">
        <f>VLOOKUP(AL19, Rankings!$A$2:$AO$129, 3, FALSE)</f>
        <v>Camphrier Town</v>
      </c>
      <c r="AN19">
        <f>VLOOKUP(AL19, Rankings!$A$2:$AO$129, 41, FALSE)</f>
        <v>113</v>
      </c>
      <c r="AO19">
        <f>VLOOKUP(AL19, Rankings!$A$2:$BW$129, 63, FALSE)</f>
        <v>0.29045954332099588</v>
      </c>
      <c r="AP19">
        <f>VLOOKUP(AL19, Rankings!$A$2:$AO$129, 12, FALSE)</f>
        <v>0</v>
      </c>
      <c r="AQ19" s="43">
        <f>VLOOKUP(AL19, Rankings!$A$2:$BW$129, 62, FALSE)</f>
        <v>5.8923679450624942</v>
      </c>
      <c r="AR19" s="202">
        <f>VLOOKUP(AL19, Rankings!$A$2:$AO$129, 30, FALSE)</f>
        <v>1.1226165623784687</v>
      </c>
      <c r="AS19" s="47">
        <f>VLOOKUP(AL19, Rankings!$A$2:$BL$129, 64, FALSE)</f>
        <v>1657</v>
      </c>
      <c r="AT19">
        <f>VLOOKUP(AL19, Rankings!$A$2:$BL$129, 38, FALSE)</f>
        <v>10</v>
      </c>
      <c r="AU19">
        <v>85</v>
      </c>
      <c r="AV19" t="str">
        <f>VLOOKUP(AU19, Rankings!$A$2:$AO$129, 3, FALSE)</f>
        <v>Hau'oli City</v>
      </c>
      <c r="AW19">
        <f>VLOOKUP(AU19, Rankings!$A$2:$AO$129, 41, FALSE)</f>
        <v>38</v>
      </c>
      <c r="AX19">
        <f>VLOOKUP(AU19, Rankings!$A$2:$BW$129, 63, FALSE)</f>
        <v>0.60133708266044195</v>
      </c>
      <c r="AY19">
        <f>VLOOKUP(AU19, Rankings!$A$2:$AO$129, 12, FALSE)</f>
        <v>3</v>
      </c>
      <c r="AZ19" s="43">
        <f>VLOOKUP(AU19, Rankings!$A$2:$BW$129, 62, FALSE)</f>
        <v>7.2687258168127382</v>
      </c>
      <c r="BA19" s="202">
        <f>VLOOKUP(AU19, Rankings!$A$2:$AO$129, 30, FALSE)</f>
        <v>5.0110552960045904</v>
      </c>
      <c r="BB19" s="47">
        <f>VLOOKUP(AU19, Rankings!$A$2:$BL$129, 64, FALSE)</f>
        <v>1827</v>
      </c>
      <c r="BC19">
        <f>VLOOKUP(AU19, Rankings!$A$2:$BL$129, 38, FALSE)</f>
        <v>50</v>
      </c>
      <c r="BD19">
        <v>101</v>
      </c>
      <c r="BE19" t="str">
        <f>VLOOKUP(BD19, Rankings!$A$2:$AO$129, 3, FALSE)</f>
        <v>City of Circhester</v>
      </c>
      <c r="BF19">
        <f>VLOOKUP(BD19, Rankings!$A$2:$AO$129, 41, FALSE)</f>
        <v>127</v>
      </c>
      <c r="BG19">
        <f>VLOOKUP(BD19, Rankings!$A$2:$BW$129, 63, FALSE)</f>
        <v>0.13381089047003955</v>
      </c>
      <c r="BH19">
        <f>VLOOKUP(BD19, Rankings!$A$2:$AO$129, 12, FALSE)</f>
        <v>0</v>
      </c>
      <c r="BI19" s="43">
        <f>VLOOKUP(BD19, Rankings!$A$2:$BW$129, 62, FALSE)</f>
        <v>4.6117241894978935</v>
      </c>
      <c r="BJ19" s="202">
        <f>VLOOKUP(BD19, Rankings!$A$2:$AO$129, 30, FALSE)</f>
        <v>0.3719366278232305</v>
      </c>
      <c r="BK19" s="47">
        <f>VLOOKUP(BD19, Rankings!$A$2:$BL$129, 64, FALSE)</f>
        <v>1551</v>
      </c>
      <c r="BL19">
        <f>VLOOKUP(BD19, Rankings!$A$2:$BL$129, 38, FALSE)</f>
        <v>10</v>
      </c>
      <c r="BM19">
        <v>117</v>
      </c>
      <c r="BN19" t="str">
        <f>VLOOKUP(BM19, Rankings!$A$2:$AO$129, 3, FALSE)</f>
        <v>Fall City</v>
      </c>
      <c r="BO19">
        <f>VLOOKUP(BM19, Rankings!$A$2:$AO$129, 41, FALSE)</f>
        <v>8</v>
      </c>
      <c r="BP19">
        <f>VLOOKUP(BM19, Rankings!$A$2:$BW$129, 63, FALSE)</f>
        <v>0.86985627952015798</v>
      </c>
      <c r="BQ19">
        <f>VLOOKUP(BM19, Rankings!$A$2:$AO$129, 12, FALSE)</f>
        <v>18</v>
      </c>
      <c r="BR19" s="43">
        <f>VLOOKUP(BM19, Rankings!$A$2:$BW$129, 62, FALSE)</f>
        <v>7.207733941498434</v>
      </c>
      <c r="BS19" s="202">
        <f>VLOOKUP(BM19, Rankings!$A$2:$AO$129, 30, FALSE)</f>
        <v>7.7369426039253071</v>
      </c>
      <c r="BT19" s="47">
        <f>VLOOKUP(BM19, Rankings!$A$2:$BL$129, 64, FALSE)</f>
        <v>2123</v>
      </c>
      <c r="BU19">
        <f>VLOOKUP(BM19, Rankings!$A$2:$BL$129, 38, FALSE)</f>
        <v>206</v>
      </c>
    </row>
    <row r="20" spans="2:73" x14ac:dyDescent="0.35">
      <c r="B20">
        <v>6</v>
      </c>
      <c r="C20" t="str">
        <f>VLOOKUP(B20, Rankings!$A$2:$AO$129, 3, FALSE)</f>
        <v>Blackthorn City</v>
      </c>
      <c r="D20">
        <f>VLOOKUP(B20, Rankings!$A$2:$AO$129, 41, FALSE)</f>
        <v>100</v>
      </c>
      <c r="E20">
        <f>VLOOKUP(B20, Rankings!$A$2:$BW$129, 63, FALSE)</f>
        <v>0.34376997880440241</v>
      </c>
      <c r="F20">
        <f>VLOOKUP(B20, Rankings!$A$2:$AO$129, 12, FALSE)</f>
        <v>1</v>
      </c>
      <c r="G20" s="43">
        <f>VLOOKUP(B20, Rankings!$A$2:$BW$129, 62, FALSE)</f>
        <v>5.2965881616231174</v>
      </c>
      <c r="H20" s="202">
        <f>VLOOKUP(B20, Rankings!$A$2:$AO$129, 30, FALSE)</f>
        <v>2.9058056174431344</v>
      </c>
      <c r="I20" s="47">
        <f>VLOOKUP(B20, Rankings!$A$2:$BL$129, 64, FALSE)</f>
        <v>1710</v>
      </c>
      <c r="J20">
        <f>VLOOKUP(B20, Rankings!$A$2:$BL$129, 38, FALSE)</f>
        <v>20</v>
      </c>
      <c r="K20">
        <v>22</v>
      </c>
      <c r="L20" t="str">
        <f>VLOOKUP(K20, Rankings!$A$2:$AO$129, 3, FALSE)</f>
        <v>Lavaridge Town</v>
      </c>
      <c r="M20">
        <f>VLOOKUP(K20, Rankings!$A$2:$AO$129, 41, FALSE)</f>
        <v>120</v>
      </c>
      <c r="N20">
        <f>VLOOKUP(K20, Rankings!$A$2:$BW$129, 63, FALSE)</f>
        <v>0.24207078116458031</v>
      </c>
      <c r="O20">
        <f>VLOOKUP(K20, Rankings!$A$2:$AO$129, 12, FALSE)</f>
        <v>0</v>
      </c>
      <c r="P20" s="43">
        <f>VLOOKUP(K20, Rankings!$A$2:$BW$129, 62, FALSE)</f>
        <v>4.8497422611928567</v>
      </c>
      <c r="Q20" s="202">
        <f>VLOOKUP(K20, Rankings!$A$2:$AO$129, 30, FALSE)</f>
        <v>0.71237450424352433</v>
      </c>
      <c r="R20" s="47">
        <f>VLOOKUP(K20, Rankings!$A$2:$BL$129, 64, FALSE)</f>
        <v>1620</v>
      </c>
      <c r="S20">
        <f>VLOOKUP(K20, Rankings!$A$2:$BL$129, 38, FALSE)</f>
        <v>10</v>
      </c>
      <c r="T20">
        <v>38</v>
      </c>
      <c r="U20" t="str">
        <f>VLOOKUP(T20, Rankings!$A$2:$AO$129, 3, FALSE)</f>
        <v>Floaroma City</v>
      </c>
      <c r="V20">
        <f>VLOOKUP(T20, Rankings!$A$2:$AO$129, 41, FALSE)</f>
        <v>21</v>
      </c>
      <c r="W20">
        <f>VLOOKUP(T20, Rankings!$A$2:$BW$129, 63, FALSE)</f>
        <v>0.74306473398290973</v>
      </c>
      <c r="X20">
        <f>VLOOKUP(T20, Rankings!$A$2:$AO$129, 12, FALSE)</f>
        <v>11</v>
      </c>
      <c r="Y20" s="43">
        <f>VLOOKUP(T20, Rankings!$A$2:$BW$129, 62, FALSE)</f>
        <v>7.8399341151015962</v>
      </c>
      <c r="Z20" s="202">
        <f>VLOOKUP(T20, Rankings!$A$2:$AO$129, 30, FALSE)</f>
        <v>8.3794479733770153</v>
      </c>
      <c r="AA20" s="47">
        <f>VLOOKUP(T20, Rankings!$A$2:$BL$129, 64, FALSE)</f>
        <v>1989</v>
      </c>
      <c r="AB20">
        <f>VLOOKUP(T20, Rankings!$A$2:$BL$129, 38, FALSE)</f>
        <v>90</v>
      </c>
      <c r="AC20">
        <v>54</v>
      </c>
      <c r="AD20" t="str">
        <f>VLOOKUP(AC20, Rankings!$A$2:$AO$129, 3, FALSE)</f>
        <v>Icirrus City</v>
      </c>
      <c r="AE20">
        <f>VLOOKUP(AC20, Rankings!$A$2:$AO$129, 41, FALSE)</f>
        <v>111</v>
      </c>
      <c r="AF20">
        <f>VLOOKUP(AC20, Rankings!$A$2:$BW$129, 63, FALSE)</f>
        <v>0.29136888732306987</v>
      </c>
      <c r="AG20">
        <f>VLOOKUP(AC20, Rankings!$A$2:$AO$129, 12, FALSE)</f>
        <v>1</v>
      </c>
      <c r="AH20" s="43">
        <f>VLOOKUP(AC20, Rankings!$A$2:$BW$129, 62, FALSE)</f>
        <v>4.6430262014867312</v>
      </c>
      <c r="AI20" s="202">
        <f>VLOOKUP(AC20, Rankings!$A$2:$AO$129, 30, FALSE)</f>
        <v>2.2112759898459986</v>
      </c>
      <c r="AJ20" s="47">
        <f>VLOOKUP(AC20, Rankings!$A$2:$BL$129, 64, FALSE)</f>
        <v>1662</v>
      </c>
      <c r="AK20">
        <f>VLOOKUP(AC20, Rankings!$A$2:$BL$129, 38, FALSE)</f>
        <v>20</v>
      </c>
      <c r="AL20">
        <v>70</v>
      </c>
      <c r="AM20" t="str">
        <f>VLOOKUP(AL20, Rankings!$A$2:$AO$129, 3, FALSE)</f>
        <v>Coumarine City</v>
      </c>
      <c r="AN20">
        <f>VLOOKUP(AL20, Rankings!$A$2:$AO$129, 41, FALSE)</f>
        <v>15</v>
      </c>
      <c r="AO20">
        <f>VLOOKUP(AL20, Rankings!$A$2:$BW$129, 63, FALSE)</f>
        <v>0.80391752131048844</v>
      </c>
      <c r="AP20">
        <f>VLOOKUP(AL20, Rankings!$A$2:$AO$129, 12, FALSE)</f>
        <v>9</v>
      </c>
      <c r="AQ20" s="43">
        <f>VLOOKUP(AL20, Rankings!$A$2:$BW$129, 62, FALSE)</f>
        <v>7.3306931800478452</v>
      </c>
      <c r="AR20" s="202">
        <f>VLOOKUP(AL20, Rankings!$A$2:$AO$129, 30, FALSE)</f>
        <v>7.6496156654615906</v>
      </c>
      <c r="AS20" s="47">
        <f>VLOOKUP(AL20, Rankings!$A$2:$BL$129, 64, FALSE)</f>
        <v>1903</v>
      </c>
      <c r="AT20">
        <f>VLOOKUP(AL20, Rankings!$A$2:$BL$129, 38, FALSE)</f>
        <v>137</v>
      </c>
      <c r="AU20">
        <v>86</v>
      </c>
      <c r="AV20" t="str">
        <f>VLOOKUP(AU20, Rankings!$A$2:$AO$129, 3, FALSE)</f>
        <v>Iki Town</v>
      </c>
      <c r="AW20">
        <f>VLOOKUP(AU20, Rankings!$A$2:$AO$129, 41, FALSE)</f>
        <v>48</v>
      </c>
      <c r="AX20">
        <f>VLOOKUP(AU20, Rankings!$A$2:$BW$129, 63, FALSE)</f>
        <v>0.56827343106735106</v>
      </c>
      <c r="AY20">
        <f>VLOOKUP(AU20, Rankings!$A$2:$AO$129, 12, FALSE)</f>
        <v>6</v>
      </c>
      <c r="AZ20" s="43">
        <f>VLOOKUP(AU20, Rankings!$A$2:$BW$129, 62, FALSE)</f>
        <v>6.9013456244830564</v>
      </c>
      <c r="BA20" s="202">
        <f>VLOOKUP(AU20, Rankings!$A$2:$AO$129, 30, FALSE)</f>
        <v>5.8652320412525398</v>
      </c>
      <c r="BB20" s="47">
        <f>VLOOKUP(AU20, Rankings!$A$2:$BL$129, 64, FALSE)</f>
        <v>1845</v>
      </c>
      <c r="BC20">
        <f>VLOOKUP(AU20, Rankings!$A$2:$BL$129, 38, FALSE)</f>
        <v>73</v>
      </c>
      <c r="BD20">
        <v>102</v>
      </c>
      <c r="BE20" t="str">
        <f>VLOOKUP(BD20, Rankings!$A$2:$AO$129, 3, FALSE)</f>
        <v>Circhester Bay</v>
      </c>
      <c r="BF20">
        <f>VLOOKUP(BD20, Rankings!$A$2:$AO$129, 41, FALSE)</f>
        <v>106</v>
      </c>
      <c r="BG20">
        <f>VLOOKUP(BD20, Rankings!$A$2:$BW$129, 63, FALSE)</f>
        <v>0.3239042986229444</v>
      </c>
      <c r="BH20">
        <f>VLOOKUP(BD20, Rankings!$A$2:$AO$129, 12, FALSE)</f>
        <v>1</v>
      </c>
      <c r="BI20" s="43">
        <f>VLOOKUP(BD20, Rankings!$A$2:$BW$129, 62, FALSE)</f>
        <v>5.4916019800867133</v>
      </c>
      <c r="BJ20" s="202">
        <f>VLOOKUP(BD20, Rankings!$A$2:$AO$129, 30, FALSE)</f>
        <v>1.0564628630288231</v>
      </c>
      <c r="BK20" s="47">
        <f>VLOOKUP(BD20, Rankings!$A$2:$BL$129, 64, FALSE)</f>
        <v>1686</v>
      </c>
      <c r="BL20">
        <f>VLOOKUP(BD20, Rankings!$A$2:$BL$129, 38, FALSE)</f>
        <v>25</v>
      </c>
      <c r="BM20">
        <v>118</v>
      </c>
      <c r="BN20" t="str">
        <f>VLOOKUP(BM20, Rankings!$A$2:$AO$129, 3, FALSE)</f>
        <v>Ringtown</v>
      </c>
      <c r="BO20">
        <f>VLOOKUP(BM20, Rankings!$A$2:$AO$129, 41, FALSE)</f>
        <v>121</v>
      </c>
      <c r="BP20">
        <f>VLOOKUP(BM20, Rankings!$A$2:$BW$129, 63, FALSE)</f>
        <v>0.23701991505050748</v>
      </c>
      <c r="BQ20">
        <f>VLOOKUP(BM20, Rankings!$A$2:$AO$129, 12, FALSE)</f>
        <v>0</v>
      </c>
      <c r="BR20" s="43">
        <f>VLOOKUP(BM20, Rankings!$A$2:$BW$129, 62, FALSE)</f>
        <v>5.3661904550621387</v>
      </c>
      <c r="BS20" s="202">
        <f>VLOOKUP(BM20, Rankings!$A$2:$AO$129, 30, FALSE)</f>
        <v>0.86268262771746262</v>
      </c>
      <c r="BT20" s="47">
        <f>VLOOKUP(BM20, Rankings!$A$2:$BL$129, 64, FALSE)</f>
        <v>1655</v>
      </c>
      <c r="BU20">
        <f>VLOOKUP(BM20, Rankings!$A$2:$BL$129, 38, FALSE)</f>
        <v>10</v>
      </c>
    </row>
    <row r="21" spans="2:73" x14ac:dyDescent="0.35">
      <c r="B21">
        <v>7</v>
      </c>
      <c r="C21" t="str">
        <f>VLOOKUP(B21, Rankings!$A$2:$AO$129, 3, FALSE)</f>
        <v>Mahogany Town</v>
      </c>
      <c r="D21">
        <f>VLOOKUP(B21, Rankings!$A$2:$AO$129, 41, FALSE)</f>
        <v>75</v>
      </c>
      <c r="E21">
        <f>VLOOKUP(B21, Rankings!$A$2:$BW$129, 63, FALSE)</f>
        <v>0.46413771846081514</v>
      </c>
      <c r="F21">
        <f>VLOOKUP(B21, Rankings!$A$2:$AO$129, 12, FALSE)</f>
        <v>3</v>
      </c>
      <c r="G21" s="43">
        <f>VLOOKUP(B21, Rankings!$A$2:$BW$129, 62, FALSE)</f>
        <v>6.5369827028333836</v>
      </c>
      <c r="H21" s="202">
        <f>VLOOKUP(B21, Rankings!$A$2:$AO$129, 30, FALSE)</f>
        <v>4.8697039632982939</v>
      </c>
      <c r="I21" s="47">
        <f>VLOOKUP(B21, Rankings!$A$2:$BL$129, 64, FALSE)</f>
        <v>1776</v>
      </c>
      <c r="J21">
        <f>VLOOKUP(B21, Rankings!$A$2:$BL$129, 38, FALSE)</f>
        <v>45</v>
      </c>
      <c r="K21">
        <v>23</v>
      </c>
      <c r="L21" t="str">
        <f>VLOOKUP(K21, Rankings!$A$2:$AO$129, 3, FALSE)</f>
        <v>Rustboro City</v>
      </c>
      <c r="M21">
        <f>VLOOKUP(K21, Rankings!$A$2:$AO$129, 41, FALSE)</f>
        <v>25</v>
      </c>
      <c r="N21">
        <f>VLOOKUP(K21, Rankings!$A$2:$BW$129, 63, FALSE)</f>
        <v>0.71744721195333239</v>
      </c>
      <c r="O21">
        <f>VLOOKUP(K21, Rankings!$A$2:$AO$129, 12, FALSE)</f>
        <v>12</v>
      </c>
      <c r="P21" s="43">
        <f>VLOOKUP(K21, Rankings!$A$2:$BW$129, 62, FALSE)</f>
        <v>7.5862520069000565</v>
      </c>
      <c r="Q21" s="202">
        <f>VLOOKUP(K21, Rankings!$A$2:$AO$129, 30, FALSE)</f>
        <v>8.3190124482788264</v>
      </c>
      <c r="R21" s="47">
        <f>VLOOKUP(K21, Rankings!$A$2:$BL$129, 64, FALSE)</f>
        <v>1996</v>
      </c>
      <c r="S21">
        <f>VLOOKUP(K21, Rankings!$A$2:$BL$129, 38, FALSE)</f>
        <v>98</v>
      </c>
      <c r="T21">
        <v>39</v>
      </c>
      <c r="U21" t="str">
        <f>VLOOKUP(T21, Rankings!$A$2:$AO$129, 3, FALSE)</f>
        <v>Oreburgh City</v>
      </c>
      <c r="V21">
        <f>VLOOKUP(T21, Rankings!$A$2:$AO$129, 41, FALSE)</f>
        <v>81</v>
      </c>
      <c r="W21">
        <f>VLOOKUP(T21, Rankings!$A$2:$BW$129, 63, FALSE)</f>
        <v>0.44074302529024001</v>
      </c>
      <c r="X21">
        <f>VLOOKUP(T21, Rankings!$A$2:$AO$129, 12, FALSE)</f>
        <v>0</v>
      </c>
      <c r="Y21" s="43">
        <f>VLOOKUP(T21, Rankings!$A$2:$BW$129, 62, FALSE)</f>
        <v>6.3286649461004014</v>
      </c>
      <c r="Z21" s="202">
        <f>VLOOKUP(T21, Rankings!$A$2:$AO$129, 30, FALSE)</f>
        <v>3.3216119035619176</v>
      </c>
      <c r="AA21" s="47">
        <f>VLOOKUP(T21, Rankings!$A$2:$BL$129, 64, FALSE)</f>
        <v>1759</v>
      </c>
      <c r="AB21">
        <f>VLOOKUP(T21, Rankings!$A$2:$BL$129, 38, FALSE)</f>
        <v>25</v>
      </c>
      <c r="AC21">
        <v>55</v>
      </c>
      <c r="AD21" t="str">
        <f>VLOOKUP(AC21, Rankings!$A$2:$AO$129, 3, FALSE)</f>
        <v>Nimbasa City</v>
      </c>
      <c r="AE21">
        <f>VLOOKUP(AC21, Rankings!$A$2:$AO$129, 41, FALSE)</f>
        <v>69</v>
      </c>
      <c r="AF21">
        <f>VLOOKUP(AC21, Rankings!$A$2:$BW$129, 63, FALSE)</f>
        <v>0.49011682896979852</v>
      </c>
      <c r="AG21">
        <f>VLOOKUP(AC21, Rankings!$A$2:$AO$129, 12, FALSE)</f>
        <v>0</v>
      </c>
      <c r="AH21" s="43">
        <f>VLOOKUP(AC21, Rankings!$A$2:$BW$129, 62, FALSE)</f>
        <v>6.2305697973780854</v>
      </c>
      <c r="AI21" s="202">
        <f>VLOOKUP(AC21, Rankings!$A$2:$AO$129, 30, FALSE)</f>
        <v>3.9115540298489062</v>
      </c>
      <c r="AJ21" s="47">
        <f>VLOOKUP(AC21, Rankings!$A$2:$BL$129, 64, FALSE)</f>
        <v>1735</v>
      </c>
      <c r="AK21">
        <f>VLOOKUP(AC21, Rankings!$A$2:$BL$129, 38, FALSE)</f>
        <v>20</v>
      </c>
      <c r="AL21">
        <v>71</v>
      </c>
      <c r="AM21" t="str">
        <f>VLOOKUP(AL21, Rankings!$A$2:$AO$129, 3, FALSE)</f>
        <v>Laverre City</v>
      </c>
      <c r="AN21">
        <f>VLOOKUP(AL21, Rankings!$A$2:$AO$129, 41, FALSE)</f>
        <v>82</v>
      </c>
      <c r="AO21">
        <f>VLOOKUP(AL21, Rankings!$A$2:$BW$129, 63, FALSE)</f>
        <v>0.44033064198466065</v>
      </c>
      <c r="AP21">
        <f>VLOOKUP(AL21, Rankings!$A$2:$AO$129, 12, FALSE)</f>
        <v>3</v>
      </c>
      <c r="AQ21" s="43">
        <f>VLOOKUP(AL21, Rankings!$A$2:$BW$129, 62, FALSE)</f>
        <v>6.1826799945406865</v>
      </c>
      <c r="AR21" s="202">
        <f>VLOOKUP(AL21, Rankings!$A$2:$AO$129, 30, FALSE)</f>
        <v>3.3410465682882351</v>
      </c>
      <c r="AS21" s="47">
        <f>VLOOKUP(AL21, Rankings!$A$2:$BL$129, 64, FALSE)</f>
        <v>1787</v>
      </c>
      <c r="AT21">
        <f>VLOOKUP(AL21, Rankings!$A$2:$BL$129, 38, FALSE)</f>
        <v>69</v>
      </c>
      <c r="AU21">
        <v>87</v>
      </c>
      <c r="AV21" t="str">
        <f>VLOOKUP(AU21, Rankings!$A$2:$AO$129, 3, FALSE)</f>
        <v>Kala'e Bay</v>
      </c>
      <c r="AW21">
        <f>VLOOKUP(AU21, Rankings!$A$2:$AO$129, 41, FALSE)</f>
        <v>11</v>
      </c>
      <c r="AX21">
        <f>VLOOKUP(AU21, Rankings!$A$2:$BW$129, 63, FALSE)</f>
        <v>0.84785933157695315</v>
      </c>
      <c r="AY21">
        <f>VLOOKUP(AU21, Rankings!$A$2:$AO$129, 12, FALSE)</f>
        <v>17</v>
      </c>
      <c r="AZ21" s="43">
        <f>VLOOKUP(AU21, Rankings!$A$2:$BW$129, 62, FALSE)</f>
        <v>7.2507712838377625</v>
      </c>
      <c r="BA21" s="202">
        <f>VLOOKUP(AU21, Rankings!$A$2:$AO$129, 30, FALSE)</f>
        <v>8.4812054007518096</v>
      </c>
      <c r="BB21" s="47">
        <f>VLOOKUP(AU21, Rankings!$A$2:$BL$129, 64, FALSE)</f>
        <v>2124</v>
      </c>
      <c r="BC21">
        <f>VLOOKUP(AU21, Rankings!$A$2:$BL$129, 38, FALSE)</f>
        <v>191</v>
      </c>
      <c r="BD21">
        <v>103</v>
      </c>
      <c r="BE21" t="str">
        <f>VLOOKUP(BD21, Rankings!$A$2:$AO$129, 3, FALSE)</f>
        <v>Hammerlocke</v>
      </c>
      <c r="BF21">
        <f>VLOOKUP(BD21, Rankings!$A$2:$AO$129, 41, FALSE)</f>
        <v>22</v>
      </c>
      <c r="BG21">
        <f>VLOOKUP(BD21, Rankings!$A$2:$BW$129, 63, FALSE)</f>
        <v>0.73712975570398365</v>
      </c>
      <c r="BH21">
        <f>VLOOKUP(BD21, Rankings!$A$2:$AO$129, 12, FALSE)</f>
        <v>8</v>
      </c>
      <c r="BI21" s="43">
        <f>VLOOKUP(BD21, Rankings!$A$2:$BW$129, 62, FALSE)</f>
        <v>7.0303356843546778</v>
      </c>
      <c r="BJ21" s="202">
        <f>VLOOKUP(BD21, Rankings!$A$2:$AO$129, 30, FALSE)</f>
        <v>7.6656995100244032</v>
      </c>
      <c r="BK21" s="47">
        <f>VLOOKUP(BD21, Rankings!$A$2:$BL$129, 64, FALSE)</f>
        <v>1905</v>
      </c>
      <c r="BL21">
        <f>VLOOKUP(BD21, Rankings!$A$2:$BL$129, 38, FALSE)</f>
        <v>98</v>
      </c>
      <c r="BM21">
        <v>119</v>
      </c>
      <c r="BN21" t="str">
        <f>VLOOKUP(BM21, Rankings!$A$2:$AO$129, 3, FALSE)</f>
        <v>Summerland</v>
      </c>
      <c r="BO21">
        <f>VLOOKUP(BM21, Rankings!$A$2:$AO$129, 41, FALSE)</f>
        <v>71</v>
      </c>
      <c r="BP21">
        <f>VLOOKUP(BM21, Rankings!$A$2:$BW$129, 63, FALSE)</f>
        <v>0.47992031109822575</v>
      </c>
      <c r="BQ21">
        <f>VLOOKUP(BM21, Rankings!$A$2:$AO$129, 12, FALSE)</f>
        <v>0</v>
      </c>
      <c r="BR21" s="43">
        <f>VLOOKUP(BM21, Rankings!$A$2:$BW$129, 62, FALSE)</f>
        <v>5.8631049794456178</v>
      </c>
      <c r="BS21" s="202">
        <f>VLOOKUP(BM21, Rankings!$A$2:$AO$129, 30, FALSE)</f>
        <v>4.2950434877748842</v>
      </c>
      <c r="BT21" s="47">
        <f>VLOOKUP(BM21, Rankings!$A$2:$BL$129, 64, FALSE)</f>
        <v>1791</v>
      </c>
      <c r="BU21">
        <f>VLOOKUP(BM21, Rankings!$A$2:$BL$129, 38, FALSE)</f>
        <v>30</v>
      </c>
    </row>
    <row r="22" spans="2:73" x14ac:dyDescent="0.35">
      <c r="B22">
        <v>8</v>
      </c>
      <c r="C22" t="str">
        <f>VLOOKUP(B22, Rankings!$A$2:$AO$129, 3, FALSE)</f>
        <v>Violet City</v>
      </c>
      <c r="D22">
        <f>VLOOKUP(B22, Rankings!$A$2:$AO$129, 41, FALSE)</f>
        <v>83</v>
      </c>
      <c r="E22">
        <f>VLOOKUP(B22, Rankings!$A$2:$BW$129, 63, FALSE)</f>
        <v>0.43942470350498913</v>
      </c>
      <c r="F22">
        <f>VLOOKUP(B22, Rankings!$A$2:$AO$129, 12, FALSE)</f>
        <v>6</v>
      </c>
      <c r="G22" s="43">
        <f>VLOOKUP(B22, Rankings!$A$2:$BW$129, 62, FALSE)</f>
        <v>5.8752759870944198</v>
      </c>
      <c r="H22" s="202">
        <f>VLOOKUP(B22, Rankings!$A$2:$AO$129, 30, FALSE)</f>
        <v>4.1732251544020729</v>
      </c>
      <c r="I22" s="47">
        <f>VLOOKUP(B22, Rankings!$A$2:$BL$129, 64, FALSE)</f>
        <v>1786</v>
      </c>
      <c r="J22">
        <f>VLOOKUP(B22, Rankings!$A$2:$BL$129, 38, FALSE)</f>
        <v>91</v>
      </c>
      <c r="K22">
        <v>24</v>
      </c>
      <c r="L22" t="str">
        <f>VLOOKUP(K22, Rankings!$A$2:$AO$129, 3, FALSE)</f>
        <v>Verdanturf Town</v>
      </c>
      <c r="M22">
        <f>VLOOKUP(K22, Rankings!$A$2:$AO$129, 41, FALSE)</f>
        <v>77</v>
      </c>
      <c r="N22">
        <f>VLOOKUP(K22, Rankings!$A$2:$BW$129, 63, FALSE)</f>
        <v>0.45999195434508988</v>
      </c>
      <c r="O22">
        <f>VLOOKUP(K22, Rankings!$A$2:$AO$129, 12, FALSE)</f>
        <v>0</v>
      </c>
      <c r="P22" s="43">
        <f>VLOOKUP(K22, Rankings!$A$2:$BW$129, 62, FALSE)</f>
        <v>6.0445016337163811</v>
      </c>
      <c r="Q22" s="202">
        <f>VLOOKUP(K22, Rankings!$A$2:$AO$129, 30, FALSE)</f>
        <v>3.0555508693248585</v>
      </c>
      <c r="R22" s="47">
        <f>VLOOKUP(K22, Rankings!$A$2:$BL$129, 64, FALSE)</f>
        <v>1705</v>
      </c>
      <c r="S22">
        <f>VLOOKUP(K22, Rankings!$A$2:$BL$129, 38, FALSE)</f>
        <v>20</v>
      </c>
      <c r="T22">
        <v>40</v>
      </c>
      <c r="U22" t="str">
        <f>VLOOKUP(T22, Rankings!$A$2:$AO$129, 3, FALSE)</f>
        <v>Snowpoint City</v>
      </c>
      <c r="V22">
        <f>VLOOKUP(T22, Rankings!$A$2:$AO$129, 41, FALSE)</f>
        <v>43</v>
      </c>
      <c r="W22">
        <f>VLOOKUP(T22, Rankings!$A$2:$BW$129, 63, FALSE)</f>
        <v>0.58430143930999556</v>
      </c>
      <c r="X22">
        <f>VLOOKUP(T22, Rankings!$A$2:$AO$129, 12, FALSE)</f>
        <v>4</v>
      </c>
      <c r="Y22" s="43">
        <f>VLOOKUP(T22, Rankings!$A$2:$BW$129, 62, FALSE)</f>
        <v>6.5776937482579392</v>
      </c>
      <c r="Z22" s="202">
        <f>VLOOKUP(T22, Rankings!$A$2:$AO$129, 30, FALSE)</f>
        <v>6.3067084382144412</v>
      </c>
      <c r="AA22" s="47">
        <f>VLOOKUP(T22, Rankings!$A$2:$BL$129, 64, FALSE)</f>
        <v>1801</v>
      </c>
      <c r="AB22">
        <f>VLOOKUP(T22, Rankings!$A$2:$BL$129, 38, FALSE)</f>
        <v>84</v>
      </c>
      <c r="AC22">
        <v>56</v>
      </c>
      <c r="AD22" t="str">
        <f>VLOOKUP(AC22, Rankings!$A$2:$AO$129, 3, FALSE)</f>
        <v>Virbank City</v>
      </c>
      <c r="AE22">
        <f>VLOOKUP(AC22, Rankings!$A$2:$AO$129, 41, FALSE)</f>
        <v>5</v>
      </c>
      <c r="AF22">
        <f>VLOOKUP(AC22, Rankings!$A$2:$BW$129, 63, FALSE)</f>
        <v>0.89620059051123913</v>
      </c>
      <c r="AG22">
        <f>VLOOKUP(AC22, Rankings!$A$2:$AO$129, 12, FALSE)</f>
        <v>24</v>
      </c>
      <c r="AH22" s="43">
        <f>VLOOKUP(AC22, Rankings!$A$2:$BW$129, 62, FALSE)</f>
        <v>7.8122452899655057</v>
      </c>
      <c r="AI22" s="202">
        <f>VLOOKUP(AC22, Rankings!$A$2:$AO$129, 30, FALSE)</f>
        <v>9.4083205342349956</v>
      </c>
      <c r="AJ22" s="47">
        <f>VLOOKUP(AC22, Rankings!$A$2:$BL$129, 64, FALSE)</f>
        <v>2140</v>
      </c>
      <c r="AK22">
        <f>VLOOKUP(AC22, Rankings!$A$2:$BL$129, 38, FALSE)</f>
        <v>225</v>
      </c>
      <c r="AL22">
        <v>72</v>
      </c>
      <c r="AM22" t="str">
        <f>VLOOKUP(AL22, Rankings!$A$2:$AO$129, 3, FALSE)</f>
        <v>Lumiose City</v>
      </c>
      <c r="AN22">
        <f>VLOOKUP(AL22, Rankings!$A$2:$AO$129, 41, FALSE)</f>
        <v>1</v>
      </c>
      <c r="AO22">
        <f>VLOOKUP(AL22, Rankings!$A$2:$BW$129, 63, FALSE)</f>
        <v>0.99722768391660677</v>
      </c>
      <c r="AP22">
        <f>VLOOKUP(AL22, Rankings!$A$2:$AO$129, 12, FALSE)</f>
        <v>32</v>
      </c>
      <c r="AQ22" s="43">
        <f>VLOOKUP(AL22, Rankings!$A$2:$BW$129, 62, FALSE)</f>
        <v>7.5280955242492924</v>
      </c>
      <c r="AR22" s="202">
        <f>VLOOKUP(AL22, Rankings!$A$2:$AO$129, 30, FALSE)</f>
        <v>8.9414523242624657</v>
      </c>
      <c r="AS22" s="47">
        <f>VLOOKUP(AL22, Rankings!$A$2:$BL$129, 64, FALSE)</f>
        <v>2303</v>
      </c>
      <c r="AT22">
        <f>VLOOKUP(AL22, Rankings!$A$2:$BL$129, 38, FALSE)</f>
        <v>333</v>
      </c>
      <c r="AU22">
        <v>88</v>
      </c>
      <c r="AV22" t="str">
        <f>VLOOKUP(AU22, Rankings!$A$2:$AO$129, 3, FALSE)</f>
        <v>Ultra Megalopolis</v>
      </c>
      <c r="AW22">
        <f>VLOOKUP(AU22, Rankings!$A$2:$AO$129, 41, FALSE)</f>
        <v>79</v>
      </c>
      <c r="AX22">
        <f>VLOOKUP(AU22, Rankings!$A$2:$BW$129, 63, FALSE)</f>
        <v>0.45081930301180934</v>
      </c>
      <c r="AY22">
        <f>VLOOKUP(AU22, Rankings!$A$2:$AO$129, 12, FALSE)</f>
        <v>3</v>
      </c>
      <c r="AZ22" s="43">
        <f>VLOOKUP(AU22, Rankings!$A$2:$BW$129, 62, FALSE)</f>
        <v>6.4029526156143151</v>
      </c>
      <c r="BA22" s="202">
        <f>VLOOKUP(AU22, Rankings!$A$2:$AO$129, 30, FALSE)</f>
        <v>4.0234388492081905</v>
      </c>
      <c r="BB22" s="47">
        <f>VLOOKUP(AU22, Rankings!$A$2:$BL$129, 64, FALSE)</f>
        <v>1776</v>
      </c>
      <c r="BC22">
        <f>VLOOKUP(AU22, Rankings!$A$2:$BL$129, 38, FALSE)</f>
        <v>47</v>
      </c>
      <c r="BD22">
        <v>104</v>
      </c>
      <c r="BE22" t="str">
        <f>VLOOKUP(BD22, Rankings!$A$2:$AO$129, 3, FALSE)</f>
        <v>Spikemuth</v>
      </c>
      <c r="BF22">
        <f>VLOOKUP(BD22, Rankings!$A$2:$AO$129, 41, FALSE)</f>
        <v>14</v>
      </c>
      <c r="BG22">
        <f>VLOOKUP(BD22, Rankings!$A$2:$BW$129, 63, FALSE)</f>
        <v>0.82730725178749975</v>
      </c>
      <c r="BH22">
        <f>VLOOKUP(BD22, Rankings!$A$2:$AO$129, 12, FALSE)</f>
        <v>7</v>
      </c>
      <c r="BI22" s="43">
        <f>VLOOKUP(BD22, Rankings!$A$2:$BW$129, 62, FALSE)</f>
        <v>9.2684950234652437</v>
      </c>
      <c r="BJ22" s="202">
        <f>VLOOKUP(BD22, Rankings!$A$2:$AO$129, 30, FALSE)</f>
        <v>5.8989756773924205</v>
      </c>
      <c r="BK22" s="47">
        <f>VLOOKUP(BD22, Rankings!$A$2:$BL$129, 64, FALSE)</f>
        <v>1978</v>
      </c>
      <c r="BL22">
        <f>VLOOKUP(BD22, Rankings!$A$2:$BL$129, 38, FALSE)</f>
        <v>145</v>
      </c>
      <c r="BM22">
        <v>120</v>
      </c>
      <c r="BN22" t="str">
        <f>VLOOKUP(BM22, Rankings!$A$2:$AO$129, 3, FALSE)</f>
        <v>Wintown</v>
      </c>
      <c r="BO22">
        <f>VLOOKUP(BM22, Rankings!$A$2:$AO$129, 41, FALSE)</f>
        <v>125</v>
      </c>
      <c r="BP22">
        <f>VLOOKUP(BM22, Rankings!$A$2:$BW$129, 63, FALSE)</f>
        <v>0.1959176067011843</v>
      </c>
      <c r="BQ22">
        <f>VLOOKUP(BM22, Rankings!$A$2:$AO$129, 12, FALSE)</f>
        <v>1</v>
      </c>
      <c r="BR22" s="43">
        <f>VLOOKUP(BM22, Rankings!$A$2:$BW$129, 62, FALSE)</f>
        <v>4.9240383676565562</v>
      </c>
      <c r="BS22" s="202">
        <f>VLOOKUP(BM22, Rankings!$A$2:$AO$129, 30, FALSE)</f>
        <v>0.87205170183120229</v>
      </c>
      <c r="BT22" s="47">
        <f>VLOOKUP(BM22, Rankings!$A$2:$BL$129, 64, FALSE)</f>
        <v>1662</v>
      </c>
      <c r="BU22">
        <f>VLOOKUP(BM22, Rankings!$A$2:$BL$129, 38, FALSE)</f>
        <v>20</v>
      </c>
    </row>
    <row r="23" spans="2:73" x14ac:dyDescent="0.35">
      <c r="B23">
        <v>9</v>
      </c>
      <c r="C23" t="str">
        <f>VLOOKUP(B23, Rankings!$A$2:$AO$129, 3, FALSE)</f>
        <v>Celadon City</v>
      </c>
      <c r="D23">
        <f>VLOOKUP(B23, Rankings!$A$2:$AO$129, 41, FALSE)</f>
        <v>103</v>
      </c>
      <c r="E23">
        <f>VLOOKUP(B23, Rankings!$A$2:$BW$129, 63, FALSE)</f>
        <v>0.3322252028838652</v>
      </c>
      <c r="F23">
        <f>VLOOKUP(B23, Rankings!$A$2:$AO$129, 12, FALSE)</f>
        <v>0</v>
      </c>
      <c r="G23" s="43">
        <f>VLOOKUP(B23, Rankings!$A$2:$BW$129, 62, FALSE)</f>
        <v>6.0564015718906878</v>
      </c>
      <c r="H23" s="202">
        <f>VLOOKUP(B23, Rankings!$A$2:$AO$129, 30, FALSE)</f>
        <v>1.9584804215207818</v>
      </c>
      <c r="I23" s="47">
        <f>VLOOKUP(B23, Rankings!$A$2:$BL$129, 64, FALSE)</f>
        <v>1664</v>
      </c>
      <c r="J23">
        <f>VLOOKUP(B23, Rankings!$A$2:$BL$129, 38, FALSE)</f>
        <v>10</v>
      </c>
      <c r="K23">
        <v>25</v>
      </c>
      <c r="L23" t="str">
        <f>VLOOKUP(K23, Rankings!$A$2:$AO$129, 3, FALSE)</f>
        <v>Ever Grande City</v>
      </c>
      <c r="M23">
        <f>VLOOKUP(K23, Rankings!$A$2:$AO$129, 41, FALSE)</f>
        <v>18</v>
      </c>
      <c r="N23">
        <f>VLOOKUP(K23, Rankings!$A$2:$BW$129, 63, FALSE)</f>
        <v>0.75344353640165429</v>
      </c>
      <c r="O23">
        <f>VLOOKUP(K23, Rankings!$A$2:$AO$129, 12, FALSE)</f>
        <v>10</v>
      </c>
      <c r="P23" s="43">
        <f>VLOOKUP(K23, Rankings!$A$2:$BW$129, 62, FALSE)</f>
        <v>7.5361109831265081</v>
      </c>
      <c r="Q23" s="202">
        <f>VLOOKUP(K23, Rankings!$A$2:$AO$129, 30, FALSE)</f>
        <v>7.8932892241729622</v>
      </c>
      <c r="R23" s="47">
        <f>VLOOKUP(K23, Rankings!$A$2:$BL$129, 64, FALSE)</f>
        <v>1922</v>
      </c>
      <c r="S23">
        <f>VLOOKUP(K23, Rankings!$A$2:$BL$129, 38, FALSE)</f>
        <v>141</v>
      </c>
      <c r="T23">
        <v>41</v>
      </c>
      <c r="U23" t="str">
        <f>VLOOKUP(T23, Rankings!$A$2:$AO$129, 3, FALSE)</f>
        <v>Fight Area</v>
      </c>
      <c r="V23">
        <f>VLOOKUP(T23, Rankings!$A$2:$AO$129, 41, FALSE)</f>
        <v>84</v>
      </c>
      <c r="W23">
        <f>VLOOKUP(T23, Rankings!$A$2:$BW$129, 63, FALSE)</f>
        <v>0.43696687962893166</v>
      </c>
      <c r="X23">
        <f>VLOOKUP(T23, Rankings!$A$2:$AO$129, 12, FALSE)</f>
        <v>0</v>
      </c>
      <c r="Y23" s="43">
        <f>VLOOKUP(T23, Rankings!$A$2:$BW$129, 62, FALSE)</f>
        <v>6.3188606567956533</v>
      </c>
      <c r="Z23" s="202">
        <f>VLOOKUP(T23, Rankings!$A$2:$AO$129, 30, FALSE)</f>
        <v>3.8856154758430956</v>
      </c>
      <c r="AA23" s="47">
        <f>VLOOKUP(T23, Rankings!$A$2:$BL$129, 64, FALSE)</f>
        <v>1681</v>
      </c>
      <c r="AB23">
        <f>VLOOKUP(T23, Rankings!$A$2:$BL$129, 38, FALSE)</f>
        <v>20</v>
      </c>
      <c r="AC23">
        <v>57</v>
      </c>
      <c r="AD23" t="str">
        <f>VLOOKUP(AC23, Rankings!$A$2:$AO$129, 3, FALSE)</f>
        <v>Accumula Town</v>
      </c>
      <c r="AE23">
        <f>VLOOKUP(AC23, Rankings!$A$2:$AO$129, 41, FALSE)</f>
        <v>72</v>
      </c>
      <c r="AF23">
        <f>VLOOKUP(AC23, Rankings!$A$2:$BW$129, 63, FALSE)</f>
        <v>0.47859817275585803</v>
      </c>
      <c r="AG23">
        <f>VLOOKUP(AC23, Rankings!$A$2:$AO$129, 12, FALSE)</f>
        <v>1</v>
      </c>
      <c r="AH23" s="43">
        <f>VLOOKUP(AC23, Rankings!$A$2:$BW$129, 62, FALSE)</f>
        <v>6.5065056201170979</v>
      </c>
      <c r="AI23" s="202">
        <f>VLOOKUP(AC23, Rankings!$A$2:$AO$129, 30, FALSE)</f>
        <v>5.2269861108524571</v>
      </c>
      <c r="AJ23" s="47">
        <f>VLOOKUP(AC23, Rankings!$A$2:$BL$129, 64, FALSE)</f>
        <v>1770</v>
      </c>
      <c r="AK23">
        <f>VLOOKUP(AC23, Rankings!$A$2:$BL$129, 38, FALSE)</f>
        <v>35</v>
      </c>
      <c r="AL23">
        <v>73</v>
      </c>
      <c r="AM23" t="str">
        <f>VLOOKUP(AL23, Rankings!$A$2:$AO$129, 3, FALSE)</f>
        <v>Anistar City</v>
      </c>
      <c r="AN23">
        <f>VLOOKUP(AL23, Rankings!$A$2:$AO$129, 41, FALSE)</f>
        <v>104</v>
      </c>
      <c r="AO23">
        <f>VLOOKUP(AL23, Rankings!$A$2:$BW$129, 63, FALSE)</f>
        <v>0.33094823042334121</v>
      </c>
      <c r="AP23">
        <f>VLOOKUP(AL23, Rankings!$A$2:$AO$129, 12, FALSE)</f>
        <v>3</v>
      </c>
      <c r="AQ23" s="43">
        <f>VLOOKUP(AL23, Rankings!$A$2:$BW$129, 62, FALSE)</f>
        <v>5.5082143687328369</v>
      </c>
      <c r="AR23" s="202">
        <f>VLOOKUP(AL23, Rankings!$A$2:$AO$129, 30, FALSE)</f>
        <v>2.2987092100584658</v>
      </c>
      <c r="AS23" s="47">
        <f>VLOOKUP(AL23, Rankings!$A$2:$BL$129, 64, FALSE)</f>
        <v>1683</v>
      </c>
      <c r="AT23">
        <f>VLOOKUP(AL23, Rankings!$A$2:$BL$129, 38, FALSE)</f>
        <v>45</v>
      </c>
      <c r="AU23">
        <v>89</v>
      </c>
      <c r="AV23" t="str">
        <f>VLOOKUP(AU23, Rankings!$A$2:$AO$129, 3, FALSE)</f>
        <v>Malie City</v>
      </c>
      <c r="AW23">
        <f>VLOOKUP(AU23, Rankings!$A$2:$AO$129, 41, FALSE)</f>
        <v>47</v>
      </c>
      <c r="AX23">
        <f>VLOOKUP(AU23, Rankings!$A$2:$BW$129, 63, FALSE)</f>
        <v>0.56944935107390082</v>
      </c>
      <c r="AY23">
        <f>VLOOKUP(AU23, Rankings!$A$2:$AO$129, 12, FALSE)</f>
        <v>3</v>
      </c>
      <c r="AZ23" s="43">
        <f>VLOOKUP(AU23, Rankings!$A$2:$BW$129, 62, FALSE)</f>
        <v>6.5529122793349934</v>
      </c>
      <c r="BA23" s="202">
        <f>VLOOKUP(AU23, Rankings!$A$2:$AO$129, 30, FALSE)</f>
        <v>5.7911356227103239</v>
      </c>
      <c r="BB23" s="47">
        <f>VLOOKUP(AU23, Rankings!$A$2:$BL$129, 64, FALSE)</f>
        <v>1866</v>
      </c>
      <c r="BC23">
        <f>VLOOKUP(AU23, Rankings!$A$2:$BL$129, 38, FALSE)</f>
        <v>62</v>
      </c>
      <c r="BD23">
        <v>105</v>
      </c>
      <c r="BE23" t="str">
        <f>VLOOKUP(BD23, Rankings!$A$2:$AO$129, 3, FALSE)</f>
        <v>Crown Tundra</v>
      </c>
      <c r="BF23">
        <f>VLOOKUP(BD23, Rankings!$A$2:$AO$129, 41, FALSE)</f>
        <v>80</v>
      </c>
      <c r="BG23">
        <f>VLOOKUP(BD23, Rankings!$A$2:$BW$129, 63, FALSE)</f>
        <v>0.45031307536905057</v>
      </c>
      <c r="BH23">
        <f>VLOOKUP(BD23, Rankings!$A$2:$AO$129, 12, FALSE)</f>
        <v>3</v>
      </c>
      <c r="BI23" s="43">
        <f>VLOOKUP(BD23, Rankings!$A$2:$BW$129, 62, FALSE)</f>
        <v>6.0663003552412409</v>
      </c>
      <c r="BJ23" s="202">
        <f>VLOOKUP(BD23, Rankings!$A$2:$AO$129, 30, FALSE)</f>
        <v>2.5344258576830865</v>
      </c>
      <c r="BK23" s="47">
        <f>VLOOKUP(BD23, Rankings!$A$2:$BL$129, 64, FALSE)</f>
        <v>1783</v>
      </c>
      <c r="BL23">
        <f>VLOOKUP(BD23, Rankings!$A$2:$BL$129, 38, FALSE)</f>
        <v>50</v>
      </c>
      <c r="BM23">
        <v>121</v>
      </c>
      <c r="BN23" t="str">
        <f>VLOOKUP(BM23, Rankings!$A$2:$AO$129, 3, FALSE)</f>
        <v>Boyleland</v>
      </c>
      <c r="BO23">
        <f>VLOOKUP(BM23, Rankings!$A$2:$AO$129, 41, FALSE)</f>
        <v>32</v>
      </c>
      <c r="BP23">
        <f>VLOOKUP(BM23, Rankings!$A$2:$BW$129, 63, FALSE)</f>
        <v>0.62662319449602411</v>
      </c>
      <c r="BQ23">
        <f>VLOOKUP(BM23, Rankings!$A$2:$AO$129, 12, FALSE)</f>
        <v>7</v>
      </c>
      <c r="BR23" s="43">
        <f>VLOOKUP(BM23, Rankings!$A$2:$BW$129, 62, FALSE)</f>
        <v>7.2061660283974049</v>
      </c>
      <c r="BS23" s="202">
        <f>VLOOKUP(BM23, Rankings!$A$2:$AO$129, 30, FALSE)</f>
        <v>6.4907261091765633</v>
      </c>
      <c r="BT23" s="47">
        <f>VLOOKUP(BM23, Rankings!$A$2:$BL$129, 64, FALSE)</f>
        <v>1870</v>
      </c>
      <c r="BU23">
        <f>VLOOKUP(BM23, Rankings!$A$2:$BL$129, 38, FALSE)</f>
        <v>80</v>
      </c>
    </row>
    <row r="24" spans="2:73" x14ac:dyDescent="0.35">
      <c r="B24">
        <v>10</v>
      </c>
      <c r="C24" t="str">
        <f>VLOOKUP(B24, Rankings!$A$2:$AO$129, 3, FALSE)</f>
        <v>Cerulean City</v>
      </c>
      <c r="D24">
        <f>VLOOKUP(B24, Rankings!$A$2:$AO$129, 41, FALSE)</f>
        <v>96</v>
      </c>
      <c r="E24">
        <f>VLOOKUP(B24, Rankings!$A$2:$BW$129, 63, FALSE)</f>
        <v>0.36796042640207999</v>
      </c>
      <c r="F24">
        <f>VLOOKUP(B24, Rankings!$A$2:$AO$129, 12, FALSE)</f>
        <v>1</v>
      </c>
      <c r="G24" s="43">
        <f>VLOOKUP(B24, Rankings!$A$2:$BW$129, 62, FALSE)</f>
        <v>6.2094840613123656</v>
      </c>
      <c r="H24" s="202">
        <f>VLOOKUP(B24, Rankings!$A$2:$AO$129, 30, FALSE)</f>
        <v>2.8244941397589844</v>
      </c>
      <c r="I24" s="47">
        <f>VLOOKUP(B24, Rankings!$A$2:$BL$129, 64, FALSE)</f>
        <v>1691</v>
      </c>
      <c r="J24">
        <f>VLOOKUP(B24, Rankings!$A$2:$BL$129, 38, FALSE)</f>
        <v>20</v>
      </c>
      <c r="K24">
        <v>26</v>
      </c>
      <c r="L24" t="str">
        <f>VLOOKUP(K24, Rankings!$A$2:$AO$129, 3, FALSE)</f>
        <v>Mossdeep City</v>
      </c>
      <c r="M24">
        <f>VLOOKUP(K24, Rankings!$A$2:$AO$129, 41, FALSE)</f>
        <v>102</v>
      </c>
      <c r="N24">
        <f>VLOOKUP(K24, Rankings!$A$2:$BW$129, 63, FALSE)</f>
        <v>0.33262682534038235</v>
      </c>
      <c r="O24">
        <f>VLOOKUP(K24, Rankings!$A$2:$AO$129, 12, FALSE)</f>
        <v>0</v>
      </c>
      <c r="P24" s="43">
        <f>VLOOKUP(K24, Rankings!$A$2:$BW$129, 62, FALSE)</f>
        <v>5.5132567507780728</v>
      </c>
      <c r="Q24" s="202">
        <f>VLOOKUP(K24, Rankings!$A$2:$AO$129, 30, FALSE)</f>
        <v>1.7857227899760175</v>
      </c>
      <c r="R24" s="47">
        <f>VLOOKUP(K24, Rankings!$A$2:$BL$129, 64, FALSE)</f>
        <v>1678</v>
      </c>
      <c r="S24">
        <f>VLOOKUP(K24, Rankings!$A$2:$BL$129, 38, FALSE)</f>
        <v>10</v>
      </c>
      <c r="T24">
        <v>42</v>
      </c>
      <c r="U24" t="str">
        <f>VLOOKUP(T24, Rankings!$A$2:$AO$129, 3, FALSE)</f>
        <v>Resort Area</v>
      </c>
      <c r="V24">
        <f>VLOOKUP(T24, Rankings!$A$2:$AO$129, 41, FALSE)</f>
        <v>2</v>
      </c>
      <c r="W24">
        <f>VLOOKUP(T24, Rankings!$A$2:$BW$129, 63, FALSE)</f>
        <v>0.95123166606348908</v>
      </c>
      <c r="X24">
        <f>VLOOKUP(T24, Rankings!$A$2:$AO$129, 12, FALSE)</f>
        <v>20</v>
      </c>
      <c r="Y24" s="43">
        <f>VLOOKUP(T24, Rankings!$A$2:$BW$129, 62, FALSE)</f>
        <v>7.7067127267487781</v>
      </c>
      <c r="Z24" s="202">
        <f>VLOOKUP(T24, Rankings!$A$2:$AO$129, 30, FALSE)</f>
        <v>8.8888567375582923</v>
      </c>
      <c r="AA24" s="47">
        <f>VLOOKUP(T24, Rankings!$A$2:$BL$129, 64, FALSE)</f>
        <v>2168</v>
      </c>
      <c r="AB24">
        <f>VLOOKUP(T24, Rankings!$A$2:$BL$129, 38, FALSE)</f>
        <v>236</v>
      </c>
      <c r="AC24">
        <v>58</v>
      </c>
      <c r="AD24" t="str">
        <f>VLOOKUP(AC24, Rankings!$A$2:$AO$129, 3, FALSE)</f>
        <v>Castelia City</v>
      </c>
      <c r="AE24">
        <f>VLOOKUP(AC24, Rankings!$A$2:$AO$129, 41, FALSE)</f>
        <v>7</v>
      </c>
      <c r="AF24">
        <f>VLOOKUP(AC24, Rankings!$A$2:$BW$129, 63, FALSE)</f>
        <v>0.87224282570657508</v>
      </c>
      <c r="AG24">
        <f>VLOOKUP(AC24, Rankings!$A$2:$AO$129, 12, FALSE)</f>
        <v>15</v>
      </c>
      <c r="AH24" s="43">
        <f>VLOOKUP(AC24, Rankings!$A$2:$BW$129, 62, FALSE)</f>
        <v>7.8001192596726545</v>
      </c>
      <c r="AI24" s="202">
        <f>VLOOKUP(AC24, Rankings!$A$2:$AO$129, 30, FALSE)</f>
        <v>9.3344088297145973</v>
      </c>
      <c r="AJ24" s="47">
        <f>VLOOKUP(AC24, Rankings!$A$2:$BL$129, 64, FALSE)</f>
        <v>2078</v>
      </c>
      <c r="AK24">
        <f>VLOOKUP(AC24, Rankings!$A$2:$BL$129, 38, FALSE)</f>
        <v>185</v>
      </c>
      <c r="AL24">
        <v>74</v>
      </c>
      <c r="AM24" t="str">
        <f>VLOOKUP(AL24, Rankings!$A$2:$AO$129, 3, FALSE)</f>
        <v>Couriway Town</v>
      </c>
      <c r="AN24">
        <f>VLOOKUP(AL24, Rankings!$A$2:$AO$129, 41, FALSE)</f>
        <v>108</v>
      </c>
      <c r="AO24">
        <f>VLOOKUP(AL24, Rankings!$A$2:$BW$129, 63, FALSE)</f>
        <v>0.30935108502098208</v>
      </c>
      <c r="AP24">
        <f>VLOOKUP(AL24, Rankings!$A$2:$AO$129, 12, FALSE)</f>
        <v>0</v>
      </c>
      <c r="AQ24" s="43">
        <f>VLOOKUP(AL24, Rankings!$A$2:$BW$129, 62, FALSE)</f>
        <v>5.1396497935170649</v>
      </c>
      <c r="AR24" s="202">
        <f>VLOOKUP(AL24, Rankings!$A$2:$AO$129, 30, FALSE)</f>
        <v>2.269052302501847</v>
      </c>
      <c r="AS24" s="47">
        <f>VLOOKUP(AL24, Rankings!$A$2:$BL$129, 64, FALSE)</f>
        <v>1630</v>
      </c>
      <c r="AT24">
        <f>VLOOKUP(AL24, Rankings!$A$2:$BL$129, 38, FALSE)</f>
        <v>10</v>
      </c>
      <c r="AU24">
        <v>90</v>
      </c>
      <c r="AV24" t="str">
        <f>VLOOKUP(AU24, Rankings!$A$2:$AO$129, 3, FALSE)</f>
        <v>Mount Hokulani</v>
      </c>
      <c r="AW24">
        <f>VLOOKUP(AU24, Rankings!$A$2:$AO$129, 41, FALSE)</f>
        <v>76</v>
      </c>
      <c r="AX24">
        <f>VLOOKUP(AU24, Rankings!$A$2:$BW$129, 63, FALSE)</f>
        <v>0.46338138623394648</v>
      </c>
      <c r="AY24">
        <f>VLOOKUP(AU24, Rankings!$A$2:$AO$129, 12, FALSE)</f>
        <v>0</v>
      </c>
      <c r="AZ24" s="43">
        <f>VLOOKUP(AU24, Rankings!$A$2:$BW$129, 62, FALSE)</f>
        <v>6.602423797364116</v>
      </c>
      <c r="BA24" s="202">
        <f>VLOOKUP(AU24, Rankings!$A$2:$AO$129, 30, FALSE)</f>
        <v>4.3566345315975967</v>
      </c>
      <c r="BB24" s="47">
        <f>VLOOKUP(AU24, Rankings!$A$2:$BL$129, 64, FALSE)</f>
        <v>1797</v>
      </c>
      <c r="BC24">
        <f>VLOOKUP(AU24, Rankings!$A$2:$BL$129, 38, FALSE)</f>
        <v>35</v>
      </c>
      <c r="BD24">
        <v>106</v>
      </c>
      <c r="BE24" t="str">
        <f>VLOOKUP(BD24, Rankings!$A$2:$AO$129, 3, FALSE)</f>
        <v>Postwick</v>
      </c>
      <c r="BF24">
        <f>VLOOKUP(BD24, Rankings!$A$2:$AO$129, 41, FALSE)</f>
        <v>110</v>
      </c>
      <c r="BG24">
        <f>VLOOKUP(BD24, Rankings!$A$2:$BW$129, 63, FALSE)</f>
        <v>0.29274247393212427</v>
      </c>
      <c r="BH24">
        <f>VLOOKUP(BD24, Rankings!$A$2:$AO$129, 12, FALSE)</f>
        <v>1</v>
      </c>
      <c r="BI24" s="43">
        <f>VLOOKUP(BD24, Rankings!$A$2:$BW$129, 62, FALSE)</f>
        <v>4.8520982206522927</v>
      </c>
      <c r="BJ24" s="202">
        <f>VLOOKUP(BD24, Rankings!$A$2:$AO$129, 30, FALSE)</f>
        <v>1.5819060432435237</v>
      </c>
      <c r="BK24" s="47">
        <f>VLOOKUP(BD24, Rankings!$A$2:$BL$129, 64, FALSE)</f>
        <v>1719</v>
      </c>
      <c r="BL24">
        <f>VLOOKUP(BD24, Rankings!$A$2:$BL$129, 38, FALSE)</f>
        <v>51</v>
      </c>
      <c r="BM24">
        <v>122</v>
      </c>
      <c r="BN24" t="str">
        <f>VLOOKUP(BM24, Rankings!$A$2:$AO$129, 3, FALSE)</f>
        <v>Haruba Village</v>
      </c>
      <c r="BO24">
        <f>VLOOKUP(BM24, Rankings!$A$2:$AO$129, 41, FALSE)</f>
        <v>73</v>
      </c>
      <c r="BP24">
        <f>VLOOKUP(BM24, Rankings!$A$2:$BW$129, 63, FALSE)</f>
        <v>0.47316682689969669</v>
      </c>
      <c r="BQ24">
        <f>VLOOKUP(BM24, Rankings!$A$2:$AO$129, 12, FALSE)</f>
        <v>4</v>
      </c>
      <c r="BR24" s="43">
        <f>VLOOKUP(BM24, Rankings!$A$2:$BW$129, 62, FALSE)</f>
        <v>7.125993771681431</v>
      </c>
      <c r="BS24" s="202">
        <f>VLOOKUP(BM24, Rankings!$A$2:$AO$129, 30, FALSE)</f>
        <v>3.8371659661453861</v>
      </c>
      <c r="BT24" s="47">
        <f>VLOOKUP(BM24, Rankings!$A$2:$BL$129, 64, FALSE)</f>
        <v>1785</v>
      </c>
      <c r="BU24">
        <f>VLOOKUP(BM24, Rankings!$A$2:$BL$129, 38, FALSE)</f>
        <v>53</v>
      </c>
    </row>
    <row r="25" spans="2:73" x14ac:dyDescent="0.35">
      <c r="B25">
        <v>11</v>
      </c>
      <c r="C25" t="str">
        <f>VLOOKUP(B25, Rankings!$A$2:$AO$129, 3, FALSE)</f>
        <v>Saffron City</v>
      </c>
      <c r="D25">
        <f>VLOOKUP(B25, Rankings!$A$2:$AO$129, 41, FALSE)</f>
        <v>19</v>
      </c>
      <c r="E25">
        <f>VLOOKUP(B25, Rankings!$A$2:$BW$129, 63, FALSE)</f>
        <v>0.75033377919569333</v>
      </c>
      <c r="F25">
        <f>VLOOKUP(B25, Rankings!$A$2:$AO$129, 12, FALSE)</f>
        <v>2</v>
      </c>
      <c r="G25" s="43">
        <f>VLOOKUP(B25, Rankings!$A$2:$BW$129, 62, FALSE)</f>
        <v>7.3674961825575451</v>
      </c>
      <c r="H25" s="202">
        <f>VLOOKUP(B25, Rankings!$A$2:$AO$129, 30, FALSE)</f>
        <v>7.9223171054861128</v>
      </c>
      <c r="I25" s="47">
        <f>VLOOKUP(B25, Rankings!$A$2:$BL$129, 64, FALSE)</f>
        <v>1946</v>
      </c>
      <c r="J25">
        <f>VLOOKUP(B25, Rankings!$A$2:$BL$129, 38, FALSE)</f>
        <v>70</v>
      </c>
      <c r="K25">
        <v>27</v>
      </c>
      <c r="L25" t="str">
        <f>VLOOKUP(K25, Rankings!$A$2:$AO$129, 3, FALSE)</f>
        <v>Pacifidlog Town</v>
      </c>
      <c r="M25">
        <f>VLOOKUP(K25, Rankings!$A$2:$AO$129, 41, FALSE)</f>
        <v>116</v>
      </c>
      <c r="N25">
        <f>VLOOKUP(K25, Rankings!$A$2:$BW$129, 63, FALSE)</f>
        <v>0.2676701877514836</v>
      </c>
      <c r="O25">
        <f>VLOOKUP(K25, Rankings!$A$2:$AO$129, 12, FALSE)</f>
        <v>1</v>
      </c>
      <c r="P25" s="43">
        <f>VLOOKUP(K25, Rankings!$A$2:$BW$129, 62, FALSE)</f>
        <v>5.223099580782395</v>
      </c>
      <c r="Q25" s="202">
        <f>VLOOKUP(K25, Rankings!$A$2:$AO$129, 30, FALSE)</f>
        <v>1.8137754926908565</v>
      </c>
      <c r="R25" s="47">
        <f>VLOOKUP(K25, Rankings!$A$2:$BL$129, 64, FALSE)</f>
        <v>1651</v>
      </c>
      <c r="S25">
        <f>VLOOKUP(K25, Rankings!$A$2:$BL$129, 38, FALSE)</f>
        <v>20</v>
      </c>
      <c r="T25">
        <v>43</v>
      </c>
      <c r="U25" t="str">
        <f>VLOOKUP(T25, Rankings!$A$2:$AO$129, 3, FALSE)</f>
        <v>Sunyshore City</v>
      </c>
      <c r="V25">
        <f>VLOOKUP(T25, Rankings!$A$2:$AO$129, 41, FALSE)</f>
        <v>68</v>
      </c>
      <c r="W25">
        <f>VLOOKUP(T25, Rankings!$A$2:$BW$129, 63, FALSE)</f>
        <v>0.49215488075826513</v>
      </c>
      <c r="X25">
        <f>VLOOKUP(T25, Rankings!$A$2:$AO$129, 12, FALSE)</f>
        <v>1</v>
      </c>
      <c r="Y25" s="43">
        <f>VLOOKUP(T25, Rankings!$A$2:$BW$129, 62, FALSE)</f>
        <v>7.0301548292393186</v>
      </c>
      <c r="Z25" s="202">
        <f>VLOOKUP(T25, Rankings!$A$2:$AO$129, 30, FALSE)</f>
        <v>4.750731510058225</v>
      </c>
      <c r="AA25" s="47">
        <f>VLOOKUP(T25, Rankings!$A$2:$BL$129, 64, FALSE)</f>
        <v>1766</v>
      </c>
      <c r="AB25">
        <f>VLOOKUP(T25, Rankings!$A$2:$BL$129, 38, FALSE)</f>
        <v>25</v>
      </c>
      <c r="AC25">
        <v>59</v>
      </c>
      <c r="AD25" t="str">
        <f>VLOOKUP(AC25, Rankings!$A$2:$AO$129, 3, FALSE)</f>
        <v>Nacrene City</v>
      </c>
      <c r="AE25">
        <f>VLOOKUP(AC25, Rankings!$A$2:$AO$129, 41, FALSE)</f>
        <v>20</v>
      </c>
      <c r="AF25">
        <f>VLOOKUP(AC25, Rankings!$A$2:$BW$129, 63, FALSE)</f>
        <v>0.74960199886355039</v>
      </c>
      <c r="AG25">
        <f>VLOOKUP(AC25, Rankings!$A$2:$AO$129, 12, FALSE)</f>
        <v>5</v>
      </c>
      <c r="AH25" s="43">
        <f>VLOOKUP(AC25, Rankings!$A$2:$BW$129, 62, FALSE)</f>
        <v>7.5976002403235663</v>
      </c>
      <c r="AI25" s="202">
        <f>VLOOKUP(AC25, Rankings!$A$2:$AO$129, 30, FALSE)</f>
        <v>9.5974123708097174</v>
      </c>
      <c r="AJ25" s="47">
        <f>VLOOKUP(AC25, Rankings!$A$2:$BL$129, 64, FALSE)</f>
        <v>1938</v>
      </c>
      <c r="AK25">
        <f>VLOOKUP(AC25, Rankings!$A$2:$BL$129, 38, FALSE)</f>
        <v>70</v>
      </c>
      <c r="AL25">
        <v>75</v>
      </c>
      <c r="AM25" t="str">
        <f>VLOOKUP(AL25, Rankings!$A$2:$AO$129, 3, FALSE)</f>
        <v>Dendemille Town</v>
      </c>
      <c r="AN25">
        <f>VLOOKUP(AL25, Rankings!$A$2:$AO$129, 41, FALSE)</f>
        <v>53</v>
      </c>
      <c r="AO25">
        <f>VLOOKUP(AL25, Rankings!$A$2:$BW$129, 63, FALSE)</f>
        <v>0.55670508415366138</v>
      </c>
      <c r="AP25">
        <f>VLOOKUP(AL25, Rankings!$A$2:$AO$129, 12, FALSE)</f>
        <v>1</v>
      </c>
      <c r="AQ25" s="43">
        <f>VLOOKUP(AL25, Rankings!$A$2:$BW$129, 62, FALSE)</f>
        <v>6.6748461726523285</v>
      </c>
      <c r="AR25" s="202">
        <f>VLOOKUP(AL25, Rankings!$A$2:$AO$129, 30, FALSE)</f>
        <v>4.1254073109834302</v>
      </c>
      <c r="AS25" s="47">
        <f>VLOOKUP(AL25, Rankings!$A$2:$BL$129, 64, FALSE)</f>
        <v>1744</v>
      </c>
      <c r="AT25">
        <f>VLOOKUP(AL25, Rankings!$A$2:$BL$129, 38, FALSE)</f>
        <v>40</v>
      </c>
      <c r="AU25">
        <v>91</v>
      </c>
      <c r="AV25" t="str">
        <f>VLOOKUP(AU25, Rankings!$A$2:$AO$129, 3, FALSE)</f>
        <v>Po Town</v>
      </c>
      <c r="AW25">
        <f>VLOOKUP(AU25, Rankings!$A$2:$AO$129, 41, FALSE)</f>
        <v>65</v>
      </c>
      <c r="AX25">
        <f>VLOOKUP(AU25, Rankings!$A$2:$BW$129, 63, FALSE)</f>
        <v>0.50056713001211739</v>
      </c>
      <c r="AY25">
        <f>VLOOKUP(AU25, Rankings!$A$2:$AO$129, 12, FALSE)</f>
        <v>2</v>
      </c>
      <c r="AZ25" s="43">
        <f>VLOOKUP(AU25, Rankings!$A$2:$BW$129, 62, FALSE)</f>
        <v>6.1544924874255695</v>
      </c>
      <c r="BA25" s="202">
        <f>VLOOKUP(AU25, Rankings!$A$2:$AO$129, 30, FALSE)</f>
        <v>3.401447820072157</v>
      </c>
      <c r="BB25" s="47">
        <f>VLOOKUP(AU25, Rankings!$A$2:$BL$129, 64, FALSE)</f>
        <v>1760</v>
      </c>
      <c r="BC25">
        <f>VLOOKUP(AU25, Rankings!$A$2:$BL$129, 38, FALSE)</f>
        <v>40</v>
      </c>
      <c r="BD25">
        <v>107</v>
      </c>
      <c r="BE25" t="str">
        <f>VLOOKUP(BD25, Rankings!$A$2:$AO$129, 3, FALSE)</f>
        <v>South Lakes</v>
      </c>
      <c r="BF25">
        <f>VLOOKUP(BD25, Rankings!$A$2:$AO$129, 41, FALSE)</f>
        <v>9</v>
      </c>
      <c r="BG25">
        <f>VLOOKUP(BD25, Rankings!$A$2:$BW$129, 63, FALSE)</f>
        <v>0.86828752036026902</v>
      </c>
      <c r="BH25">
        <f>VLOOKUP(BD25, Rankings!$A$2:$AO$129, 12, FALSE)</f>
        <v>15</v>
      </c>
      <c r="BI25" s="43">
        <f>VLOOKUP(BD25, Rankings!$A$2:$BW$129, 62, FALSE)</f>
        <v>8.2251701901865992</v>
      </c>
      <c r="BJ25" s="202">
        <f>VLOOKUP(BD25, Rankings!$A$2:$AO$129, 30, FALSE)</f>
        <v>9.2415943827694402</v>
      </c>
      <c r="BK25" s="47">
        <f>VLOOKUP(BD25, Rankings!$A$2:$BL$129, 64, FALSE)</f>
        <v>2060</v>
      </c>
      <c r="BL25">
        <f>VLOOKUP(BD25, Rankings!$A$2:$BL$129, 38, FALSE)</f>
        <v>179</v>
      </c>
      <c r="BM25">
        <v>123</v>
      </c>
      <c r="BN25" t="str">
        <f>VLOOKUP(BM25, Rankings!$A$2:$AO$129, 3, FALSE)</f>
        <v>Pueltown</v>
      </c>
      <c r="BO25">
        <f>VLOOKUP(BM25, Rankings!$A$2:$AO$129, 41, FALSE)</f>
        <v>122</v>
      </c>
      <c r="BP25">
        <f>VLOOKUP(BM25, Rankings!$A$2:$BW$129, 63, FALSE)</f>
        <v>0.23532414935285967</v>
      </c>
      <c r="BQ25">
        <f>VLOOKUP(BM25, Rankings!$A$2:$AO$129, 12, FALSE)</f>
        <v>1</v>
      </c>
      <c r="BR25" s="43">
        <f>VLOOKUP(BM25, Rankings!$A$2:$BW$129, 62, FALSE)</f>
        <v>5.096001449100144</v>
      </c>
      <c r="BS25" s="202">
        <f>VLOOKUP(BM25, Rankings!$A$2:$AO$129, 30, FALSE)</f>
        <v>1.062822998481904</v>
      </c>
      <c r="BT25" s="47">
        <f>VLOOKUP(BM25, Rankings!$A$2:$BL$129, 64, FALSE)</f>
        <v>1673</v>
      </c>
      <c r="BU25">
        <f>VLOOKUP(BM25, Rankings!$A$2:$BL$129, 38, FALSE)</f>
        <v>20</v>
      </c>
    </row>
    <row r="26" spans="2:73" x14ac:dyDescent="0.35">
      <c r="B26">
        <v>12</v>
      </c>
      <c r="C26" t="str">
        <f>VLOOKUP(B26, Rankings!$A$2:$AO$129, 3, FALSE)</f>
        <v>Vermilion City</v>
      </c>
      <c r="D26">
        <f>VLOOKUP(B26, Rankings!$A$2:$AO$129, 41, FALSE)</f>
        <v>50</v>
      </c>
      <c r="E26">
        <f>VLOOKUP(B26, Rankings!$A$2:$BW$129, 63, FALSE)</f>
        <v>0.5614516636093988</v>
      </c>
      <c r="F26">
        <f>VLOOKUP(B26, Rankings!$A$2:$AO$129, 12, FALSE)</f>
        <v>4</v>
      </c>
      <c r="G26" s="43">
        <f>VLOOKUP(B26, Rankings!$A$2:$BW$129, 62, FALSE)</f>
        <v>6.7175495307525059</v>
      </c>
      <c r="H26" s="202">
        <f>VLOOKUP(B26, Rankings!$A$2:$AO$129, 30, FALSE)</f>
        <v>5.5029045125196747</v>
      </c>
      <c r="I26" s="47">
        <f>VLOOKUP(B26, Rankings!$A$2:$BL$129, 64, FALSE)</f>
        <v>1844</v>
      </c>
      <c r="J26">
        <f>VLOOKUP(B26, Rankings!$A$2:$BL$129, 38, FALSE)</f>
        <v>91</v>
      </c>
      <c r="K26">
        <v>28</v>
      </c>
      <c r="L26" t="str">
        <f>VLOOKUP(K26, Rankings!$A$2:$AO$129, 3, FALSE)</f>
        <v>Sootopolis City</v>
      </c>
      <c r="M26">
        <f>VLOOKUP(K26, Rankings!$A$2:$AO$129, 41, FALSE)</f>
        <v>101</v>
      </c>
      <c r="N26">
        <f>VLOOKUP(K26, Rankings!$A$2:$BW$129, 63, FALSE)</f>
        <v>0.33365094160577863</v>
      </c>
      <c r="O26">
        <f>VLOOKUP(K26, Rankings!$A$2:$AO$129, 12, FALSE)</f>
        <v>1</v>
      </c>
      <c r="P26" s="43">
        <f>VLOOKUP(K26, Rankings!$A$2:$BW$129, 62, FALSE)</f>
        <v>5.9329587896765297</v>
      </c>
      <c r="Q26" s="202">
        <f>VLOOKUP(K26, Rankings!$A$2:$AO$129, 30, FALSE)</f>
        <v>3.0550670385876271</v>
      </c>
      <c r="R26" s="47">
        <f>VLOOKUP(K26, Rankings!$A$2:$BL$129, 64, FALSE)</f>
        <v>1700</v>
      </c>
      <c r="S26">
        <f>VLOOKUP(K26, Rankings!$A$2:$BL$129, 38, FALSE)</f>
        <v>20</v>
      </c>
      <c r="T26">
        <v>44</v>
      </c>
      <c r="U26" t="str">
        <f>VLOOKUP(T26, Rankings!$A$2:$AO$129, 3, FALSE)</f>
        <v>Veilstone City</v>
      </c>
      <c r="V26">
        <f>VLOOKUP(T26, Rankings!$A$2:$AO$129, 41, FALSE)</f>
        <v>35</v>
      </c>
      <c r="W26">
        <f>VLOOKUP(T26, Rankings!$A$2:$BW$129, 63, FALSE)</f>
        <v>0.61642495585460211</v>
      </c>
      <c r="X26">
        <f>VLOOKUP(T26, Rankings!$A$2:$AO$129, 12, FALSE)</f>
        <v>3</v>
      </c>
      <c r="Y26" s="43">
        <f>VLOOKUP(T26, Rankings!$A$2:$BW$129, 62, FALSE)</f>
        <v>6.5659673015866131</v>
      </c>
      <c r="Z26" s="202">
        <f>VLOOKUP(T26, Rankings!$A$2:$AO$129, 30, FALSE)</f>
        <v>6.0900863179748406</v>
      </c>
      <c r="AA26" s="47">
        <f>VLOOKUP(T26, Rankings!$A$2:$BL$129, 64, FALSE)</f>
        <v>1916</v>
      </c>
      <c r="AB26">
        <f>VLOOKUP(T26, Rankings!$A$2:$BL$129, 38, FALSE)</f>
        <v>81</v>
      </c>
      <c r="AC26">
        <v>60</v>
      </c>
      <c r="AD26" t="str">
        <f>VLOOKUP(AC26, Rankings!$A$2:$AO$129, 3, FALSE)</f>
        <v>Striaton City</v>
      </c>
      <c r="AE26">
        <f>VLOOKUP(AC26, Rankings!$A$2:$AO$129, 41, FALSE)</f>
        <v>62</v>
      </c>
      <c r="AF26">
        <f>VLOOKUP(AC26, Rankings!$A$2:$BW$129, 63, FALSE)</f>
        <v>0.51686301006525148</v>
      </c>
      <c r="AG26">
        <f>VLOOKUP(AC26, Rankings!$A$2:$AO$129, 12, FALSE)</f>
        <v>2</v>
      </c>
      <c r="AH26" s="43">
        <f>VLOOKUP(AC26, Rankings!$A$2:$BW$129, 62, FALSE)</f>
        <v>6.6924059853195113</v>
      </c>
      <c r="AI26" s="202">
        <f>VLOOKUP(AC26, Rankings!$A$2:$AO$129, 30, FALSE)</f>
        <v>5.4898473006060486</v>
      </c>
      <c r="AJ26" s="47">
        <f>VLOOKUP(AC26, Rankings!$A$2:$BL$129, 64, FALSE)</f>
        <v>1741</v>
      </c>
      <c r="AK26">
        <f>VLOOKUP(AC26, Rankings!$A$2:$BL$129, 38, FALSE)</f>
        <v>47</v>
      </c>
      <c r="AL26">
        <v>76</v>
      </c>
      <c r="AM26" t="str">
        <f>VLOOKUP(AL26, Rankings!$A$2:$AO$129, 3, FALSE)</f>
        <v>Snowbelle City</v>
      </c>
      <c r="AN26">
        <f>VLOOKUP(AL26, Rankings!$A$2:$AO$129, 41, FALSE)</f>
        <v>51</v>
      </c>
      <c r="AO26">
        <f>VLOOKUP(AL26, Rankings!$A$2:$BW$129, 63, FALSE)</f>
        <v>0.55881753299749948</v>
      </c>
      <c r="AP26">
        <f>VLOOKUP(AL26, Rankings!$A$2:$AO$129, 12, FALSE)</f>
        <v>2</v>
      </c>
      <c r="AQ26" s="43">
        <f>VLOOKUP(AL26, Rankings!$A$2:$BW$129, 62, FALSE)</f>
        <v>6.4617159938290127</v>
      </c>
      <c r="AR26" s="202">
        <f>VLOOKUP(AL26, Rankings!$A$2:$AO$129, 30, FALSE)</f>
        <v>4.832192003045372</v>
      </c>
      <c r="AS26" s="47">
        <f>VLOOKUP(AL26, Rankings!$A$2:$BL$129, 64, FALSE)</f>
        <v>1725</v>
      </c>
      <c r="AT26">
        <f>VLOOKUP(AL26, Rankings!$A$2:$BL$129, 38, FALSE)</f>
        <v>52</v>
      </c>
      <c r="AU26">
        <v>92</v>
      </c>
      <c r="AV26" t="str">
        <f>VLOOKUP(AU26, Rankings!$A$2:$AO$129, 3, FALSE)</f>
        <v>Tapu Village</v>
      </c>
      <c r="AW26">
        <f>VLOOKUP(AU26, Rankings!$A$2:$AO$129, 41, FALSE)</f>
        <v>52</v>
      </c>
      <c r="AX26">
        <f>VLOOKUP(AU26, Rankings!$A$2:$BW$129, 63, FALSE)</f>
        <v>0.55834743493300543</v>
      </c>
      <c r="AY26">
        <f>VLOOKUP(AU26, Rankings!$A$2:$AO$129, 12, FALSE)</f>
        <v>1</v>
      </c>
      <c r="AZ26" s="43">
        <f>VLOOKUP(AU26, Rankings!$A$2:$BW$129, 62, FALSE)</f>
        <v>7.1610592254756025</v>
      </c>
      <c r="BA26" s="202">
        <f>VLOOKUP(AU26, Rankings!$A$2:$AO$129, 30, FALSE)</f>
        <v>5.9348080256408133</v>
      </c>
      <c r="BB26" s="47">
        <f>VLOOKUP(AU26, Rankings!$A$2:$BL$129, 64, FALSE)</f>
        <v>1802</v>
      </c>
      <c r="BC26">
        <f>VLOOKUP(AU26, Rankings!$A$2:$BL$129, 38, FALSE)</f>
        <v>30</v>
      </c>
      <c r="BD26">
        <v>108</v>
      </c>
      <c r="BE26" t="str">
        <f>VLOOKUP(BD26, Rankings!$A$2:$AO$129, 3, FALSE)</f>
        <v>Wedgehurst</v>
      </c>
      <c r="BF26">
        <f>VLOOKUP(BD26, Rankings!$A$2:$AO$129, 41, FALSE)</f>
        <v>41</v>
      </c>
      <c r="BG26">
        <f>VLOOKUP(BD26, Rankings!$A$2:$BW$129, 63, FALSE)</f>
        <v>0.59685324237275783</v>
      </c>
      <c r="BH26">
        <f>VLOOKUP(BD26, Rankings!$A$2:$AO$129, 12, FALSE)</f>
        <v>9</v>
      </c>
      <c r="BI26" s="43">
        <f>VLOOKUP(BD26, Rankings!$A$2:$BW$129, 62, FALSE)</f>
        <v>6.9779414347403819</v>
      </c>
      <c r="BJ26" s="202">
        <f>VLOOKUP(BD26, Rankings!$A$2:$AO$129, 30, FALSE)</f>
        <v>5.9947806221697473</v>
      </c>
      <c r="BK26" s="47">
        <f>VLOOKUP(BD26, Rankings!$A$2:$BL$129, 64, FALSE)</f>
        <v>1903</v>
      </c>
      <c r="BL26">
        <f>VLOOKUP(BD26, Rankings!$A$2:$BL$129, 38, FALSE)</f>
        <v>95</v>
      </c>
      <c r="BM26">
        <v>124</v>
      </c>
      <c r="BN26" t="str">
        <f>VLOOKUP(BM26, Rankings!$A$2:$AO$129, 3, FALSE)</f>
        <v>Vientown</v>
      </c>
      <c r="BO26">
        <f>VLOOKUP(BM26, Rankings!$A$2:$AO$129, 41, FALSE)</f>
        <v>29</v>
      </c>
      <c r="BP26">
        <f>VLOOKUP(BM26, Rankings!$A$2:$BW$129, 63, FALSE)</f>
        <v>0.65493783275404538</v>
      </c>
      <c r="BQ26">
        <f>VLOOKUP(BM26, Rankings!$A$2:$AO$129, 12, FALSE)</f>
        <v>3</v>
      </c>
      <c r="BR26" s="43">
        <f>VLOOKUP(BM26, Rankings!$A$2:$BW$129, 62, FALSE)</f>
        <v>7.3832324365498074</v>
      </c>
      <c r="BS26" s="202">
        <f>VLOOKUP(BM26, Rankings!$A$2:$AO$129, 30, FALSE)</f>
        <v>6.7352976495248589</v>
      </c>
      <c r="BT26" s="47">
        <f>VLOOKUP(BM26, Rankings!$A$2:$BL$129, 64, FALSE)</f>
        <v>1882</v>
      </c>
      <c r="BU26">
        <f>VLOOKUP(BM26, Rankings!$A$2:$BL$129, 38, FALSE)</f>
        <v>65</v>
      </c>
    </row>
    <row r="27" spans="2:73" x14ac:dyDescent="0.35">
      <c r="B27">
        <v>13</v>
      </c>
      <c r="C27" t="str">
        <f>VLOOKUP(B27, Rankings!$A$2:$AO$129, 3, FALSE)</f>
        <v>Cinnabar Island</v>
      </c>
      <c r="D27">
        <f>VLOOKUP(B27, Rankings!$A$2:$AO$129, 41, FALSE)</f>
        <v>4</v>
      </c>
      <c r="E27">
        <f>VLOOKUP(B27, Rankings!$A$2:$BW$129, 63, FALSE)</f>
        <v>0.89976634284048129</v>
      </c>
      <c r="F27">
        <f>VLOOKUP(B27, Rankings!$A$2:$AO$129, 12, FALSE)</f>
        <v>15</v>
      </c>
      <c r="G27" s="43">
        <f>VLOOKUP(B27, Rankings!$A$2:$BW$129, 62, FALSE)</f>
        <v>8.032212544259794</v>
      </c>
      <c r="H27" s="202">
        <f>VLOOKUP(B27, Rankings!$A$2:$AO$129, 30, FALSE)</f>
        <v>10.247109605859066</v>
      </c>
      <c r="I27" s="47">
        <f>VLOOKUP(B27, Rankings!$A$2:$BL$129, 64, FALSE)</f>
        <v>2033</v>
      </c>
      <c r="J27">
        <f>VLOOKUP(B27, Rankings!$A$2:$BL$129, 38, FALSE)</f>
        <v>216</v>
      </c>
      <c r="K27">
        <v>29</v>
      </c>
      <c r="L27" t="str">
        <f>VLOOKUP(K27, Rankings!$A$2:$AO$129, 3, FALSE)</f>
        <v>Fortree City</v>
      </c>
      <c r="M27">
        <f>VLOOKUP(K27, Rankings!$A$2:$AO$129, 41, FALSE)</f>
        <v>99</v>
      </c>
      <c r="N27">
        <f>VLOOKUP(K27, Rankings!$A$2:$BW$129, 63, FALSE)</f>
        <v>0.34847699079011563</v>
      </c>
      <c r="O27">
        <f>VLOOKUP(K27, Rankings!$A$2:$AO$129, 12, FALSE)</f>
        <v>4</v>
      </c>
      <c r="P27" s="43">
        <f>VLOOKUP(K27, Rankings!$A$2:$BW$129, 62, FALSE)</f>
        <v>5.6677223752647699</v>
      </c>
      <c r="Q27" s="202">
        <f>VLOOKUP(K27, Rankings!$A$2:$AO$129, 30, FALSE)</f>
        <v>2.8399994634791872</v>
      </c>
      <c r="R27" s="47">
        <f>VLOOKUP(K27, Rankings!$A$2:$BL$129, 64, FALSE)</f>
        <v>1738</v>
      </c>
      <c r="S27">
        <f>VLOOKUP(K27, Rankings!$A$2:$BL$129, 38, FALSE)</f>
        <v>56</v>
      </c>
      <c r="T27">
        <v>45</v>
      </c>
      <c r="U27" t="str">
        <f>VLOOKUP(T27, Rankings!$A$2:$AO$129, 3, FALSE)</f>
        <v>Celestic Town</v>
      </c>
      <c r="V27">
        <f>VLOOKUP(T27, Rankings!$A$2:$AO$129, 41, FALSE)</f>
        <v>117</v>
      </c>
      <c r="W27">
        <f>VLOOKUP(T27, Rankings!$A$2:$BW$129, 63, FALSE)</f>
        <v>0.26403708703780177</v>
      </c>
      <c r="X27">
        <f>VLOOKUP(T27, Rankings!$A$2:$AO$129, 12, FALSE)</f>
        <v>2</v>
      </c>
      <c r="Y27" s="43">
        <f>VLOOKUP(T27, Rankings!$A$2:$BW$129, 62, FALSE)</f>
        <v>5.2644359350537941</v>
      </c>
      <c r="Z27" s="202">
        <f>VLOOKUP(T27, Rankings!$A$2:$AO$129, 30, FALSE)</f>
        <v>2.190295577055243</v>
      </c>
      <c r="AA27" s="47">
        <f>VLOOKUP(T27, Rankings!$A$2:$BL$129, 64, FALSE)</f>
        <v>1704</v>
      </c>
      <c r="AB27">
        <f>VLOOKUP(T27, Rankings!$A$2:$BL$129, 38, FALSE)</f>
        <v>54</v>
      </c>
      <c r="AC27">
        <v>61</v>
      </c>
      <c r="AD27" t="str">
        <f>VLOOKUP(AC27, Rankings!$A$2:$AO$129, 3, FALSE)</f>
        <v>Humilau City</v>
      </c>
      <c r="AE27">
        <f>VLOOKUP(AC27, Rankings!$A$2:$AO$129, 41, FALSE)</f>
        <v>85</v>
      </c>
      <c r="AF27">
        <f>VLOOKUP(AC27, Rankings!$A$2:$BW$129, 63, FALSE)</f>
        <v>0.43602395100170349</v>
      </c>
      <c r="AG27">
        <f>VLOOKUP(AC27, Rankings!$A$2:$AO$129, 12, FALSE)</f>
        <v>3</v>
      </c>
      <c r="AH27" s="43">
        <f>VLOOKUP(AC27, Rankings!$A$2:$BW$129, 62, FALSE)</f>
        <v>5.9830434154064349</v>
      </c>
      <c r="AI27" s="202">
        <f>VLOOKUP(AC27, Rankings!$A$2:$AO$129, 30, FALSE)</f>
        <v>4.1694405440530646</v>
      </c>
      <c r="AJ27" s="47">
        <f>VLOOKUP(AC27, Rankings!$A$2:$BL$129, 64, FALSE)</f>
        <v>1811</v>
      </c>
      <c r="AK27">
        <f>VLOOKUP(AC27, Rankings!$A$2:$BL$129, 38, FALSE)</f>
        <v>64</v>
      </c>
      <c r="AL27">
        <v>77</v>
      </c>
      <c r="AM27" t="str">
        <f>VLOOKUP(AL27, Rankings!$A$2:$AO$129, 3, FALSE)</f>
        <v>Aquacorde Town</v>
      </c>
      <c r="AN27">
        <f>VLOOKUP(AL27, Rankings!$A$2:$AO$129, 41, FALSE)</f>
        <v>13</v>
      </c>
      <c r="AO27">
        <f>VLOOKUP(AL27, Rankings!$A$2:$BW$129, 63, FALSE)</f>
        <v>0.82959342066499908</v>
      </c>
      <c r="AP27">
        <f>VLOOKUP(AL27, Rankings!$A$2:$AO$129, 12, FALSE)</f>
        <v>7</v>
      </c>
      <c r="AQ27" s="43">
        <f>VLOOKUP(AL27, Rankings!$A$2:$BW$129, 62, FALSE)</f>
        <v>7.4411020689142546</v>
      </c>
      <c r="AR27" s="202">
        <f>VLOOKUP(AL27, Rankings!$A$2:$AO$129, 30, FALSE)</f>
        <v>7.2021769378759659</v>
      </c>
      <c r="AS27" s="47">
        <f>VLOOKUP(AL27, Rankings!$A$2:$BL$129, 64, FALSE)</f>
        <v>1959</v>
      </c>
      <c r="AT27">
        <f>VLOOKUP(AL27, Rankings!$A$2:$BL$129, 38, FALSE)</f>
        <v>165</v>
      </c>
      <c r="AU27">
        <v>93</v>
      </c>
      <c r="AV27" t="str">
        <f>VLOOKUP(AU27, Rankings!$A$2:$AO$129, 3, FALSE)</f>
        <v>Aether Paradise</v>
      </c>
      <c r="AW27">
        <f>VLOOKUP(AU27, Rankings!$A$2:$AO$129, 41, FALSE)</f>
        <v>57</v>
      </c>
      <c r="AX27">
        <f>VLOOKUP(AU27, Rankings!$A$2:$BW$129, 63, FALSE)</f>
        <v>0.54581257305231079</v>
      </c>
      <c r="AY27">
        <f>VLOOKUP(AU27, Rankings!$A$2:$AO$129, 12, FALSE)</f>
        <v>1</v>
      </c>
      <c r="AZ27" s="43">
        <f>VLOOKUP(AU27, Rankings!$A$2:$BW$129, 62, FALSE)</f>
        <v>7.2041654617311508</v>
      </c>
      <c r="BA27" s="202">
        <f>VLOOKUP(AU27, Rankings!$A$2:$AO$129, 30, FALSE)</f>
        <v>4.7918327980072881</v>
      </c>
      <c r="BB27" s="47">
        <f>VLOOKUP(AU27, Rankings!$A$2:$BL$129, 64, FALSE)</f>
        <v>1768</v>
      </c>
      <c r="BC27">
        <f>VLOOKUP(AU27, Rankings!$A$2:$BL$129, 38, FALSE)</f>
        <v>25</v>
      </c>
      <c r="BD27">
        <v>109</v>
      </c>
      <c r="BE27" t="str">
        <f>VLOOKUP(BD27, Rankings!$A$2:$AO$129, 3, FALSE)</f>
        <v>Hulbury</v>
      </c>
      <c r="BF27">
        <f>VLOOKUP(BD27, Rankings!$A$2:$AO$129, 41, FALSE)</f>
        <v>10</v>
      </c>
      <c r="BG27">
        <f>VLOOKUP(BD27, Rankings!$A$2:$BW$129, 63, FALSE)</f>
        <v>0.84947087869920124</v>
      </c>
      <c r="BH27">
        <f>VLOOKUP(BD27, Rankings!$A$2:$AO$129, 12, FALSE)</f>
        <v>16</v>
      </c>
      <c r="BI27" s="43">
        <f>VLOOKUP(BD27, Rankings!$A$2:$BW$129, 62, FALSE)</f>
        <v>6.5982005122608998</v>
      </c>
      <c r="BJ27" s="202">
        <f>VLOOKUP(BD27, Rankings!$A$2:$AO$129, 30, FALSE)</f>
        <v>5.6998392621861464</v>
      </c>
      <c r="BK27" s="47">
        <f>VLOOKUP(BD27, Rankings!$A$2:$BL$129, 64, FALSE)</f>
        <v>2082</v>
      </c>
      <c r="BL27">
        <f>VLOOKUP(BD27, Rankings!$A$2:$BL$129, 38, FALSE)</f>
        <v>257</v>
      </c>
      <c r="BM27">
        <v>125</v>
      </c>
      <c r="BN27" t="str">
        <f>VLOOKUP(BM27, Rankings!$A$2:$AO$129, 3, FALSE)</f>
        <v>Aqua Resort</v>
      </c>
      <c r="BO27">
        <f>VLOOKUP(BM27, Rankings!$A$2:$AO$129, 41, FALSE)</f>
        <v>6</v>
      </c>
      <c r="BP27">
        <f>VLOOKUP(BM27, Rankings!$A$2:$BW$129, 63, FALSE)</f>
        <v>0.89022469558383477</v>
      </c>
      <c r="BQ27">
        <f>VLOOKUP(BM27, Rankings!$A$2:$AO$129, 12, FALSE)</f>
        <v>20</v>
      </c>
      <c r="BR27" s="43">
        <f>VLOOKUP(BM27, Rankings!$A$2:$BW$129, 62, FALSE)</f>
        <v>7.6772315578640438</v>
      </c>
      <c r="BS27" s="202">
        <f>VLOOKUP(BM27, Rankings!$A$2:$AO$129, 30, FALSE)</f>
        <v>7.4386258721629979</v>
      </c>
      <c r="BT27" s="47">
        <f>VLOOKUP(BM27, Rankings!$A$2:$BL$129, 64, FALSE)</f>
        <v>2064</v>
      </c>
      <c r="BU27">
        <f>VLOOKUP(BM27, Rankings!$A$2:$BL$129, 38, FALSE)</f>
        <v>240</v>
      </c>
    </row>
    <row r="28" spans="2:73" x14ac:dyDescent="0.35">
      <c r="B28">
        <v>14</v>
      </c>
      <c r="C28" t="str">
        <f>VLOOKUP(B28, Rankings!$A$2:$AO$129, 3, FALSE)</f>
        <v>Fuchsia City</v>
      </c>
      <c r="D28">
        <f>VLOOKUP(B28, Rankings!$A$2:$AO$129, 41, FALSE)</f>
        <v>56</v>
      </c>
      <c r="E28">
        <f>VLOOKUP(B28, Rankings!$A$2:$BW$129, 63, FALSE)</f>
        <v>0.55232234570989558</v>
      </c>
      <c r="F28">
        <f>VLOOKUP(B28, Rankings!$A$2:$AO$129, 12, FALSE)</f>
        <v>6</v>
      </c>
      <c r="G28" s="43">
        <f>VLOOKUP(B28, Rankings!$A$2:$BW$129, 62, FALSE)</f>
        <v>6.5288831961885858</v>
      </c>
      <c r="H28" s="202">
        <f>VLOOKUP(B28, Rankings!$A$2:$AO$129, 30, FALSE)</f>
        <v>6.5760201006051053</v>
      </c>
      <c r="I28" s="47">
        <f>VLOOKUP(B28, Rankings!$A$2:$BL$129, 64, FALSE)</f>
        <v>1845</v>
      </c>
      <c r="J28">
        <f>VLOOKUP(B28, Rankings!$A$2:$BL$129, 38, FALSE)</f>
        <v>67</v>
      </c>
      <c r="K28">
        <v>30</v>
      </c>
      <c r="L28" t="str">
        <f>VLOOKUP(K28, Rankings!$A$2:$AO$129, 3, FALSE)</f>
        <v>Lilycove City</v>
      </c>
      <c r="M28">
        <f>VLOOKUP(K28, Rankings!$A$2:$AO$129, 41, FALSE)</f>
        <v>54</v>
      </c>
      <c r="N28">
        <f>VLOOKUP(K28, Rankings!$A$2:$BW$129, 63, FALSE)</f>
        <v>0.55701309868628646</v>
      </c>
      <c r="O28">
        <f>VLOOKUP(K28, Rankings!$A$2:$AO$129, 12, FALSE)</f>
        <v>2</v>
      </c>
      <c r="P28" s="43">
        <f>VLOOKUP(K28, Rankings!$A$2:$BW$129, 62, FALSE)</f>
        <v>6.9160869040604256</v>
      </c>
      <c r="Q28" s="202">
        <f>VLOOKUP(K28, Rankings!$A$2:$AO$129, 30, FALSE)</f>
        <v>5.4228807564933827</v>
      </c>
      <c r="R28" s="47">
        <f>VLOOKUP(K28, Rankings!$A$2:$BL$129, 64, FALSE)</f>
        <v>1821</v>
      </c>
      <c r="S28">
        <f>VLOOKUP(K28, Rankings!$A$2:$BL$129, 38, FALSE)</f>
        <v>60</v>
      </c>
      <c r="T28">
        <v>46</v>
      </c>
      <c r="U28" t="str">
        <f>VLOOKUP(T28, Rankings!$A$2:$AO$129, 3, FALSE)</f>
        <v>Hearthome City</v>
      </c>
      <c r="V28">
        <f>VLOOKUP(T28, Rankings!$A$2:$AO$129, 41, FALSE)</f>
        <v>78</v>
      </c>
      <c r="W28">
        <f>VLOOKUP(T28, Rankings!$A$2:$BW$129, 63, FALSE)</f>
        <v>0.45152993003332942</v>
      </c>
      <c r="X28">
        <f>VLOOKUP(T28, Rankings!$A$2:$AO$129, 12, FALSE)</f>
        <v>0</v>
      </c>
      <c r="Y28" s="43">
        <f>VLOOKUP(T28, Rankings!$A$2:$BW$129, 62, FALSE)</f>
        <v>6.8135159792870521</v>
      </c>
      <c r="Z28" s="202">
        <f>VLOOKUP(T28, Rankings!$A$2:$AO$129, 30, FALSE)</f>
        <v>2.7732902035224742</v>
      </c>
      <c r="AA28" s="47">
        <f>VLOOKUP(T28, Rankings!$A$2:$BL$129, 64, FALSE)</f>
        <v>1701</v>
      </c>
      <c r="AB28">
        <f>VLOOKUP(T28, Rankings!$A$2:$BL$129, 38, FALSE)</f>
        <v>15</v>
      </c>
      <c r="AC28">
        <v>62</v>
      </c>
      <c r="AD28" t="str">
        <f>VLOOKUP(AC28, Rankings!$A$2:$AO$129, 3, FALSE)</f>
        <v>Lacunosa Town</v>
      </c>
      <c r="AE28">
        <f>VLOOKUP(AC28, Rankings!$A$2:$AO$129, 41, FALSE)</f>
        <v>37</v>
      </c>
      <c r="AF28">
        <f>VLOOKUP(AC28, Rankings!$A$2:$BW$129, 63, FALSE)</f>
        <v>0.60227703843849056</v>
      </c>
      <c r="AG28">
        <f>VLOOKUP(AC28, Rankings!$A$2:$AO$129, 12, FALSE)</f>
        <v>0</v>
      </c>
      <c r="AH28" s="43">
        <f>VLOOKUP(AC28, Rankings!$A$2:$BW$129, 62, FALSE)</f>
        <v>7.7657844038710868</v>
      </c>
      <c r="AI28" s="202">
        <f>VLOOKUP(AC28, Rankings!$A$2:$AO$129, 30, FALSE)</f>
        <v>5.3634790092098328</v>
      </c>
      <c r="AJ28" s="47">
        <f>VLOOKUP(AC28, Rankings!$A$2:$BL$129, 64, FALSE)</f>
        <v>1769</v>
      </c>
      <c r="AK28">
        <f>VLOOKUP(AC28, Rankings!$A$2:$BL$129, 38, FALSE)</f>
        <v>30</v>
      </c>
      <c r="AL28">
        <v>78</v>
      </c>
      <c r="AM28" t="str">
        <f>VLOOKUP(AL28, Rankings!$A$2:$AO$129, 3, FALSE)</f>
        <v>Kiloude City</v>
      </c>
      <c r="AN28">
        <f>VLOOKUP(AL28, Rankings!$A$2:$AO$129, 41, FALSE)</f>
        <v>95</v>
      </c>
      <c r="AO28">
        <f>VLOOKUP(AL28, Rankings!$A$2:$BW$129, 63, FALSE)</f>
        <v>0.37008958491215449</v>
      </c>
      <c r="AP28">
        <f>VLOOKUP(AL28, Rankings!$A$2:$AO$129, 12, FALSE)</f>
        <v>1</v>
      </c>
      <c r="AQ28" s="43">
        <f>VLOOKUP(AL28, Rankings!$A$2:$BW$129, 62, FALSE)</f>
        <v>6.2986567554580173</v>
      </c>
      <c r="AR28" s="202">
        <f>VLOOKUP(AL28, Rankings!$A$2:$AO$129, 30, FALSE)</f>
        <v>3.0363368335547585</v>
      </c>
      <c r="AS28" s="47">
        <f>VLOOKUP(AL28, Rankings!$A$2:$BL$129, 64, FALSE)</f>
        <v>1684</v>
      </c>
      <c r="AT28">
        <f>VLOOKUP(AL28, Rankings!$A$2:$BL$129, 38, FALSE)</f>
        <v>25</v>
      </c>
      <c r="AU28">
        <v>94</v>
      </c>
      <c r="AV28" t="str">
        <f>VLOOKUP(AU28, Rankings!$A$2:$AO$129, 3, FALSE)</f>
        <v>Heahea City</v>
      </c>
      <c r="AW28">
        <f>VLOOKUP(AU28, Rankings!$A$2:$AO$129, 41, FALSE)</f>
        <v>28</v>
      </c>
      <c r="AX28">
        <f>VLOOKUP(AU28, Rankings!$A$2:$BW$129, 63, FALSE)</f>
        <v>0.65575840813392627</v>
      </c>
      <c r="AY28">
        <f>VLOOKUP(AU28, Rankings!$A$2:$AO$129, 12, FALSE)</f>
        <v>8</v>
      </c>
      <c r="AZ28" s="43">
        <f>VLOOKUP(AU28, Rankings!$A$2:$BW$129, 62, FALSE)</f>
        <v>7.3772409619400614</v>
      </c>
      <c r="BA28" s="202">
        <f>VLOOKUP(AU28, Rankings!$A$2:$AO$129, 30, FALSE)</f>
        <v>7.0389995223476198</v>
      </c>
      <c r="BB28" s="47">
        <f>VLOOKUP(AU28, Rankings!$A$2:$BL$129, 64, FALSE)</f>
        <v>1806</v>
      </c>
      <c r="BC28">
        <f>VLOOKUP(AU28, Rankings!$A$2:$BL$129, 38, FALSE)</f>
        <v>80</v>
      </c>
      <c r="BD28">
        <v>110</v>
      </c>
      <c r="BE28" t="str">
        <f>VLOOKUP(BD28, Rankings!$A$2:$AO$129, 3, FALSE)</f>
        <v>Isle of Armor</v>
      </c>
      <c r="BF28">
        <f>VLOOKUP(BD28, Rankings!$A$2:$AO$129, 41, FALSE)</f>
        <v>115</v>
      </c>
      <c r="BG28">
        <f>VLOOKUP(BD28, Rankings!$A$2:$BW$129, 63, FALSE)</f>
        <v>0.27055526979863026</v>
      </c>
      <c r="BH28">
        <f>VLOOKUP(BD28, Rankings!$A$2:$AO$129, 12, FALSE)</f>
        <v>0</v>
      </c>
      <c r="BI28" s="43">
        <f>VLOOKUP(BD28, Rankings!$A$2:$BW$129, 62, FALSE)</f>
        <v>5.2409922724613898</v>
      </c>
      <c r="BJ28" s="202">
        <f>VLOOKUP(BD28, Rankings!$A$2:$AO$129, 30, FALSE)</f>
        <v>1.0372446672114781</v>
      </c>
      <c r="BK28" s="47">
        <f>VLOOKUP(BD28, Rankings!$A$2:$BL$129, 64, FALSE)</f>
        <v>1582</v>
      </c>
      <c r="BL28">
        <f>VLOOKUP(BD28, Rankings!$A$2:$BL$129, 38, FALSE)</f>
        <v>10</v>
      </c>
      <c r="BM28">
        <v>126</v>
      </c>
      <c r="BN28" t="str">
        <f>VLOOKUP(BM28, Rankings!$A$2:$AO$129, 3, FALSE)</f>
        <v>Cocona Village</v>
      </c>
      <c r="BO28">
        <f>VLOOKUP(BM28, Rankings!$A$2:$AO$129, 41, FALSE)</f>
        <v>112</v>
      </c>
      <c r="BP28">
        <f>VLOOKUP(BM28, Rankings!$A$2:$BW$129, 63, FALSE)</f>
        <v>0.29127396251073551</v>
      </c>
      <c r="BQ28">
        <f>VLOOKUP(BM28, Rankings!$A$2:$AO$129, 12, FALSE)</f>
        <v>1</v>
      </c>
      <c r="BR28" s="43">
        <f>VLOOKUP(BM28, Rankings!$A$2:$BW$129, 62, FALSE)</f>
        <v>5.5198940903998119</v>
      </c>
      <c r="BS28" s="202">
        <f>VLOOKUP(BM28, Rankings!$A$2:$AO$129, 30, FALSE)</f>
        <v>1.9304721117809893</v>
      </c>
      <c r="BT28" s="47">
        <f>VLOOKUP(BM28, Rankings!$A$2:$BL$129, 64, FALSE)</f>
        <v>1699</v>
      </c>
      <c r="BU28">
        <f>VLOOKUP(BM28, Rankings!$A$2:$BL$129, 38, FALSE)</f>
        <v>30</v>
      </c>
    </row>
    <row r="29" spans="2:73" x14ac:dyDescent="0.35">
      <c r="B29">
        <v>15</v>
      </c>
      <c r="C29" t="str">
        <f>VLOOKUP(B29, Rankings!$A$2:$AO$129, 3, FALSE)</f>
        <v>Pewter City</v>
      </c>
      <c r="D29">
        <f>VLOOKUP(B29, Rankings!$A$2:$AO$129, 41, FALSE)</f>
        <v>109</v>
      </c>
      <c r="E29">
        <f>VLOOKUP(B29, Rankings!$A$2:$BW$129, 63, FALSE)</f>
        <v>0.29423695626415058</v>
      </c>
      <c r="F29">
        <f>VLOOKUP(B29, Rankings!$A$2:$AO$129, 12, FALSE)</f>
        <v>0</v>
      </c>
      <c r="G29" s="43">
        <f>VLOOKUP(B29, Rankings!$A$2:$BW$129, 62, FALSE)</f>
        <v>5.4903551797675165</v>
      </c>
      <c r="H29" s="202">
        <f>VLOOKUP(B29, Rankings!$A$2:$AO$129, 30, FALSE)</f>
        <v>1.9233691965581898</v>
      </c>
      <c r="I29" s="47">
        <f>VLOOKUP(B29, Rankings!$A$2:$BL$129, 64, FALSE)</f>
        <v>1575</v>
      </c>
      <c r="J29">
        <f>VLOOKUP(B29, Rankings!$A$2:$BL$129, 38, FALSE)</f>
        <v>10</v>
      </c>
      <c r="K29">
        <v>31</v>
      </c>
      <c r="L29" t="str">
        <f>VLOOKUP(K29, Rankings!$A$2:$AO$129, 3, FALSE)</f>
        <v>Mauville City</v>
      </c>
      <c r="M29">
        <f>VLOOKUP(K29, Rankings!$A$2:$AO$129, 41, FALSE)</f>
        <v>55</v>
      </c>
      <c r="N29">
        <f>VLOOKUP(K29, Rankings!$A$2:$BW$129, 63, FALSE)</f>
        <v>0.55259277607709756</v>
      </c>
      <c r="O29">
        <f>VLOOKUP(K29, Rankings!$A$2:$AO$129, 12, FALSE)</f>
        <v>4</v>
      </c>
      <c r="P29" s="43">
        <f>VLOOKUP(K29, Rankings!$A$2:$BW$129, 62, FALSE)</f>
        <v>6.6185345810080953</v>
      </c>
      <c r="Q29" s="202">
        <f>VLOOKUP(K29, Rankings!$A$2:$AO$129, 30, FALSE)</f>
        <v>4.3900403270108557</v>
      </c>
      <c r="R29" s="47">
        <f>VLOOKUP(K29, Rankings!$A$2:$BL$129, 64, FALSE)</f>
        <v>1838</v>
      </c>
      <c r="S29">
        <f>VLOOKUP(K29, Rankings!$A$2:$BL$129, 38, FALSE)</f>
        <v>68</v>
      </c>
      <c r="T29">
        <v>47</v>
      </c>
      <c r="U29" t="str">
        <f>VLOOKUP(T29, Rankings!$A$2:$AO$129, 3, FALSE)</f>
        <v>Pastoria City</v>
      </c>
      <c r="V29">
        <f>VLOOKUP(T29, Rankings!$A$2:$AO$129, 41, FALSE)</f>
        <v>58</v>
      </c>
      <c r="W29">
        <f>VLOOKUP(T29, Rankings!$A$2:$BW$129, 63, FALSE)</f>
        <v>0.54003685840701343</v>
      </c>
      <c r="X29">
        <f>VLOOKUP(T29, Rankings!$A$2:$AO$129, 12, FALSE)</f>
        <v>1</v>
      </c>
      <c r="Y29" s="43">
        <f>VLOOKUP(T29, Rankings!$A$2:$BW$129, 62, FALSE)</f>
        <v>6.8402694182528885</v>
      </c>
      <c r="Z29" s="202">
        <f>VLOOKUP(T29, Rankings!$A$2:$AO$129, 30, FALSE)</f>
        <v>3.57761415351793</v>
      </c>
      <c r="AA29" s="47">
        <f>VLOOKUP(T29, Rankings!$A$2:$BL$129, 64, FALSE)</f>
        <v>1760</v>
      </c>
      <c r="AB29">
        <f>VLOOKUP(T29, Rankings!$A$2:$BL$129, 38, FALSE)</f>
        <v>40</v>
      </c>
      <c r="AC29">
        <v>63</v>
      </c>
      <c r="AD29" t="str">
        <f>VLOOKUP(AC29, Rankings!$A$2:$AO$129, 3, FALSE)</f>
        <v>Opelucid City</v>
      </c>
      <c r="AE29">
        <f>VLOOKUP(AC29, Rankings!$A$2:$AO$129, 41, FALSE)</f>
        <v>59</v>
      </c>
      <c r="AF29">
        <f>VLOOKUP(AC29, Rankings!$A$2:$BW$129, 63, FALSE)</f>
        <v>0.53778794947223119</v>
      </c>
      <c r="AG29">
        <f>VLOOKUP(AC29, Rankings!$A$2:$AO$129, 12, FALSE)</f>
        <v>0</v>
      </c>
      <c r="AH29" s="43">
        <f>VLOOKUP(AC29, Rankings!$A$2:$BW$129, 62, FALSE)</f>
        <v>6.9284918993962892</v>
      </c>
      <c r="AI29" s="202">
        <f>VLOOKUP(AC29, Rankings!$A$2:$AO$129, 30, FALSE)</f>
        <v>4.8294382534640805</v>
      </c>
      <c r="AJ29" s="47">
        <f>VLOOKUP(AC29, Rankings!$A$2:$BL$129, 64, FALSE)</f>
        <v>1772</v>
      </c>
      <c r="AK29">
        <f>VLOOKUP(AC29, Rankings!$A$2:$BL$129, 38, FALSE)</f>
        <v>20</v>
      </c>
      <c r="AL29">
        <v>79</v>
      </c>
      <c r="AM29" t="str">
        <f>VLOOKUP(AL29, Rankings!$A$2:$AO$129, 3, FALSE)</f>
        <v>Santalune City</v>
      </c>
      <c r="AN29">
        <f>VLOOKUP(AL29, Rankings!$A$2:$AO$129, 41, FALSE)</f>
        <v>36</v>
      </c>
      <c r="AO29">
        <f>VLOOKUP(AL29, Rankings!$A$2:$BW$129, 63, FALSE)</f>
        <v>0.60530174914633528</v>
      </c>
      <c r="AP29">
        <f>VLOOKUP(AL29, Rankings!$A$2:$AO$129, 12, FALSE)</f>
        <v>0</v>
      </c>
      <c r="AQ29" s="43">
        <f>VLOOKUP(AL29, Rankings!$A$2:$BW$129, 62, FALSE)</f>
        <v>8.3361861783431888</v>
      </c>
      <c r="AR29" s="202">
        <f>VLOOKUP(AL29, Rankings!$A$2:$AO$129, 30, FALSE)</f>
        <v>5.1584336815357483</v>
      </c>
      <c r="AS29" s="47">
        <f>VLOOKUP(AL29, Rankings!$A$2:$BL$129, 64, FALSE)</f>
        <v>1759</v>
      </c>
      <c r="AT29">
        <f>VLOOKUP(AL29, Rankings!$A$2:$BL$129, 38, FALSE)</f>
        <v>20</v>
      </c>
      <c r="AU29">
        <v>95</v>
      </c>
      <c r="AV29" t="str">
        <f>VLOOKUP(AU29, Rankings!$A$2:$AO$129, 3, FALSE)</f>
        <v>Konikoni City</v>
      </c>
      <c r="AW29">
        <f>VLOOKUP(AU29, Rankings!$A$2:$AO$129, 41, FALSE)</f>
        <v>119</v>
      </c>
      <c r="AX29">
        <f>VLOOKUP(AU29, Rankings!$A$2:$BW$129, 63, FALSE)</f>
        <v>0.25283408970337745</v>
      </c>
      <c r="AY29">
        <f>VLOOKUP(AU29, Rankings!$A$2:$AO$129, 12, FALSE)</f>
        <v>0</v>
      </c>
      <c r="AZ29" s="43">
        <f>VLOOKUP(AU29, Rankings!$A$2:$BW$129, 62, FALSE)</f>
        <v>5.5713553108736473</v>
      </c>
      <c r="BA29" s="202">
        <f>VLOOKUP(AU29, Rankings!$A$2:$AO$129, 30, FALSE)</f>
        <v>0.95756430820286298</v>
      </c>
      <c r="BB29" s="47">
        <f>VLOOKUP(AU29, Rankings!$A$2:$BL$129, 64, FALSE)</f>
        <v>1622</v>
      </c>
      <c r="BC29">
        <f>VLOOKUP(AU29, Rankings!$A$2:$BL$129, 38, FALSE)</f>
        <v>10</v>
      </c>
      <c r="BD29">
        <v>111</v>
      </c>
      <c r="BE29" t="str">
        <f>VLOOKUP(BD29, Rankings!$A$2:$AO$129, 3, FALSE)</f>
        <v>Motostoke</v>
      </c>
      <c r="BF29">
        <f>VLOOKUP(BD29, Rankings!$A$2:$AO$129, 41, FALSE)</f>
        <v>44</v>
      </c>
      <c r="BG29">
        <f>VLOOKUP(BD29, Rankings!$A$2:$BW$129, 63, FALSE)</f>
        <v>0.58016529379212656</v>
      </c>
      <c r="BH29">
        <f>VLOOKUP(BD29, Rankings!$A$2:$AO$129, 12, FALSE)</f>
        <v>0</v>
      </c>
      <c r="BI29" s="43">
        <f>VLOOKUP(BD29, Rankings!$A$2:$BW$129, 62, FALSE)</f>
        <v>7.3049957537949988</v>
      </c>
      <c r="BJ29" s="202">
        <f>VLOOKUP(BD29, Rankings!$A$2:$AO$129, 30, FALSE)</f>
        <v>4.6278899717863355</v>
      </c>
      <c r="BK29" s="47">
        <f>VLOOKUP(BD29, Rankings!$A$2:$BL$129, 64, FALSE)</f>
        <v>1723</v>
      </c>
      <c r="BL29">
        <f>VLOOKUP(BD29, Rankings!$A$2:$BL$129, 38, FALSE)</f>
        <v>30</v>
      </c>
      <c r="BM29">
        <v>127</v>
      </c>
      <c r="BN29" t="str">
        <f>VLOOKUP(BM29, Rankings!$A$2:$AO$129, 3, FALSE)</f>
        <v>Dolce Island</v>
      </c>
      <c r="BO29">
        <f>VLOOKUP(BM29, Rankings!$A$2:$AO$129, 41, FALSE)</f>
        <v>97</v>
      </c>
      <c r="BP29">
        <f>VLOOKUP(BM29, Rankings!$A$2:$BW$129, 63, FALSE)</f>
        <v>0.3558716781686258</v>
      </c>
      <c r="BQ29">
        <f>VLOOKUP(BM29, Rankings!$A$2:$AO$129, 12, FALSE)</f>
        <v>0</v>
      </c>
      <c r="BR29" s="43">
        <f>VLOOKUP(BM29, Rankings!$A$2:$BW$129, 62, FALSE)</f>
        <v>5.7893004758778934</v>
      </c>
      <c r="BS29" s="202">
        <f>VLOOKUP(BM29, Rankings!$A$2:$AO$129, 30, FALSE)</f>
        <v>1.8748999221115306</v>
      </c>
      <c r="BT29" s="47">
        <f>VLOOKUP(BM29, Rankings!$A$2:$BL$129, 64, FALSE)</f>
        <v>1714</v>
      </c>
      <c r="BU29">
        <f>VLOOKUP(BM29, Rankings!$A$2:$BL$129, 38, FALSE)</f>
        <v>25</v>
      </c>
    </row>
    <row r="30" spans="2:73" x14ac:dyDescent="0.35">
      <c r="B30">
        <v>16</v>
      </c>
      <c r="C30" t="str">
        <f>VLOOKUP(B30, Rankings!$A$2:$AO$129, 3, FALSE)</f>
        <v>Viridian City</v>
      </c>
      <c r="D30">
        <f>VLOOKUP(B30, Rankings!$A$2:$AO$129, 41, FALSE)</f>
        <v>39</v>
      </c>
      <c r="E30">
        <f>VLOOKUP(B30, Rankings!$A$2:$BW$129, 63, FALSE)</f>
        <v>0.59914189416860686</v>
      </c>
      <c r="F30">
        <f>VLOOKUP(B30, Rankings!$A$2:$AO$129, 12, FALSE)</f>
        <v>0</v>
      </c>
      <c r="G30" s="43">
        <f>VLOOKUP(B30, Rankings!$A$2:$BW$129, 62, FALSE)</f>
        <v>7.0432163499160056</v>
      </c>
      <c r="H30" s="202">
        <f>VLOOKUP(B30, Rankings!$A$2:$AO$129, 30, FALSE)</f>
        <v>6.5749700957844093</v>
      </c>
      <c r="I30" s="47">
        <f>VLOOKUP(B30, Rankings!$A$2:$BL$129, 64, FALSE)</f>
        <v>1759</v>
      </c>
      <c r="J30">
        <f>VLOOKUP(B30, Rankings!$A$2:$BL$129, 38, FALSE)</f>
        <v>30</v>
      </c>
      <c r="K30">
        <v>32</v>
      </c>
      <c r="L30" t="str">
        <f>VLOOKUP(K30, Rankings!$A$2:$AO$129, 3, FALSE)</f>
        <v>Slateport City</v>
      </c>
      <c r="M30">
        <f>VLOOKUP(K30, Rankings!$A$2:$AO$129, 41, FALSE)</f>
        <v>30</v>
      </c>
      <c r="N30">
        <f>VLOOKUP(K30, Rankings!$A$2:$BW$129, 63, FALSE)</f>
        <v>0.63476701070308261</v>
      </c>
      <c r="O30">
        <f>VLOOKUP(K30, Rankings!$A$2:$AO$129, 12, FALSE)</f>
        <v>8</v>
      </c>
      <c r="P30" s="43">
        <f>VLOOKUP(K30, Rankings!$A$2:$BW$129, 62, FALSE)</f>
        <v>6.6257800701850602</v>
      </c>
      <c r="Q30" s="202">
        <f>VLOOKUP(K30, Rankings!$A$2:$AO$129, 30, FALSE)</f>
        <v>7.1847810178870581</v>
      </c>
      <c r="R30" s="47">
        <f>VLOOKUP(K30, Rankings!$A$2:$BL$129, 64, FALSE)</f>
        <v>1943</v>
      </c>
      <c r="S30">
        <f>VLOOKUP(K30, Rankings!$A$2:$BL$129, 38, FALSE)</f>
        <v>96</v>
      </c>
      <c r="T30">
        <v>48</v>
      </c>
      <c r="U30" t="str">
        <f>VLOOKUP(T30, Rankings!$A$2:$AO$129, 3, FALSE)</f>
        <v>Solaceon Town</v>
      </c>
      <c r="V30">
        <f>VLOOKUP(T30, Rankings!$A$2:$AO$129, 41, FALSE)</f>
        <v>3</v>
      </c>
      <c r="W30">
        <f>VLOOKUP(T30, Rankings!$A$2:$BW$129, 63, FALSE)</f>
        <v>0.91255548584178892</v>
      </c>
      <c r="X30">
        <f>VLOOKUP(T30, Rankings!$A$2:$AO$129, 12, FALSE)</f>
        <v>26</v>
      </c>
      <c r="Y30" s="43">
        <f>VLOOKUP(T30, Rankings!$A$2:$BW$129, 62, FALSE)</f>
        <v>7.6326081595397763</v>
      </c>
      <c r="Z30" s="202">
        <f>VLOOKUP(T30, Rankings!$A$2:$AO$129, 30, FALSE)</f>
        <v>7.9358150076498326</v>
      </c>
      <c r="AA30" s="47">
        <f>VLOOKUP(T30, Rankings!$A$2:$BL$129, 64, FALSE)</f>
        <v>2130</v>
      </c>
      <c r="AB30">
        <f>VLOOKUP(T30, Rankings!$A$2:$BL$129, 38, FALSE)</f>
        <v>250</v>
      </c>
      <c r="AC30">
        <v>64</v>
      </c>
      <c r="AD30" t="str">
        <f>VLOOKUP(AC30, Rankings!$A$2:$AO$129, 3, FALSE)</f>
        <v>Undella Town</v>
      </c>
      <c r="AE30">
        <f>VLOOKUP(AC30, Rankings!$A$2:$AO$129, 41, FALSE)</f>
        <v>105</v>
      </c>
      <c r="AF30">
        <f>VLOOKUP(AC30, Rankings!$A$2:$BW$129, 63, FALSE)</f>
        <v>0.32475203016907939</v>
      </c>
      <c r="AG30">
        <f>VLOOKUP(AC30, Rankings!$A$2:$AO$129, 12, FALSE)</f>
        <v>4</v>
      </c>
      <c r="AH30" s="43">
        <f>VLOOKUP(AC30, Rankings!$A$2:$BW$129, 62, FALSE)</f>
        <v>5.2647436569310644</v>
      </c>
      <c r="AI30" s="202">
        <f>VLOOKUP(AC30, Rankings!$A$2:$AO$129, 30, FALSE)</f>
        <v>2.5456728559280788</v>
      </c>
      <c r="AJ30" s="47">
        <f>VLOOKUP(AC30, Rankings!$A$2:$BL$129, 64, FALSE)</f>
        <v>1692</v>
      </c>
      <c r="AK30">
        <f>VLOOKUP(AC30, Rankings!$A$2:$BL$129, 38, FALSE)</f>
        <v>55</v>
      </c>
      <c r="AL30">
        <v>80</v>
      </c>
      <c r="AM30" t="str">
        <f>VLOOKUP(AL30, Rankings!$A$2:$AO$129, 3, FALSE)</f>
        <v>Vaniville Town</v>
      </c>
      <c r="AN30">
        <f>VLOOKUP(AL30, Rankings!$A$2:$AO$129, 41, FALSE)</f>
        <v>61</v>
      </c>
      <c r="AO30">
        <f>VLOOKUP(AL30, Rankings!$A$2:$BW$129, 63, FALSE)</f>
        <v>0.52069036350182252</v>
      </c>
      <c r="AP30">
        <f>VLOOKUP(AL30, Rankings!$A$2:$AO$129, 12, FALSE)</f>
        <v>4</v>
      </c>
      <c r="AQ30" s="43">
        <f>VLOOKUP(AL30, Rankings!$A$2:$BW$129, 62, FALSE)</f>
        <v>6.5848795203763855</v>
      </c>
      <c r="AR30" s="202">
        <f>VLOOKUP(AL30, Rankings!$A$2:$AO$129, 30, FALSE)</f>
        <v>6.2308212098532305</v>
      </c>
      <c r="AS30" s="47">
        <f>VLOOKUP(AL30, Rankings!$A$2:$BL$129, 64, FALSE)</f>
        <v>1837</v>
      </c>
      <c r="AT30">
        <f>VLOOKUP(AL30, Rankings!$A$2:$BL$129, 38, FALSE)</f>
        <v>72</v>
      </c>
      <c r="AU30">
        <v>96</v>
      </c>
      <c r="AV30" t="str">
        <f>VLOOKUP(AU30, Rankings!$A$2:$AO$129, 3, FALSE)</f>
        <v>Paniola Town</v>
      </c>
      <c r="AW30">
        <f>VLOOKUP(AU30, Rankings!$A$2:$AO$129, 41, FALSE)</f>
        <v>94</v>
      </c>
      <c r="AX30">
        <f>VLOOKUP(AU30, Rankings!$A$2:$BW$129, 63, FALSE)</f>
        <v>0.37517193274790295</v>
      </c>
      <c r="AY30">
        <f>VLOOKUP(AU30, Rankings!$A$2:$AO$129, 12, FALSE)</f>
        <v>6</v>
      </c>
      <c r="AZ30" s="43">
        <f>VLOOKUP(AU30, Rankings!$A$2:$BW$129, 62, FALSE)</f>
        <v>5.8566201857385289</v>
      </c>
      <c r="BA30" s="202">
        <f>VLOOKUP(AU30, Rankings!$A$2:$AO$129, 30, FALSE)</f>
        <v>3.2433312803639791</v>
      </c>
      <c r="BB30" s="47">
        <f>VLOOKUP(AU30, Rankings!$A$2:$BL$129, 64, FALSE)</f>
        <v>1759</v>
      </c>
      <c r="BC30">
        <f>VLOOKUP(AU30, Rankings!$A$2:$BL$129, 38, FALSE)</f>
        <v>67</v>
      </c>
      <c r="BD30">
        <v>112</v>
      </c>
      <c r="BE30" t="str">
        <f>VLOOKUP(BD30, Rankings!$A$2:$AO$129, 3, FALSE)</f>
        <v>Turffield</v>
      </c>
      <c r="BF30">
        <f>VLOOKUP(BD30, Rankings!$A$2:$AO$129, 41, FALSE)</f>
        <v>90</v>
      </c>
      <c r="BG30">
        <f>VLOOKUP(BD30, Rankings!$A$2:$BW$129, 63, FALSE)</f>
        <v>0.38408974874687429</v>
      </c>
      <c r="BH30">
        <f>VLOOKUP(BD30, Rankings!$A$2:$AO$129, 12, FALSE)</f>
        <v>0</v>
      </c>
      <c r="BI30" s="43">
        <f>VLOOKUP(BD30, Rankings!$A$2:$BW$129, 62, FALSE)</f>
        <v>5.6776755807284376</v>
      </c>
      <c r="BJ30" s="202">
        <f>VLOOKUP(BD30, Rankings!$A$2:$AO$129, 30, FALSE)</f>
        <v>3.5312137028413106</v>
      </c>
      <c r="BK30" s="47">
        <f>VLOOKUP(BD30, Rankings!$A$2:$BL$129, 64, FALSE)</f>
        <v>1688</v>
      </c>
      <c r="BL30">
        <f>VLOOKUP(BD30, Rankings!$A$2:$BL$129, 38, FALSE)</f>
        <v>15</v>
      </c>
      <c r="BM30">
        <v>128</v>
      </c>
      <c r="BN30" t="str">
        <f>VLOOKUP(BM30, Rankings!$A$2:$AO$129, 3, FALSE)</f>
        <v>Tilt Village</v>
      </c>
      <c r="BO30">
        <f>VLOOKUP(BM30, Rankings!$A$2:$AO$129, 41, FALSE)</f>
        <v>60</v>
      </c>
      <c r="BP30">
        <f>VLOOKUP(BM30, Rankings!$A$2:$BW$129, 63, FALSE)</f>
        <v>0.53458100916090412</v>
      </c>
      <c r="BQ30">
        <f>VLOOKUP(BM30, Rankings!$A$2:$AO$129, 12, FALSE)</f>
        <v>0</v>
      </c>
      <c r="BR30" s="43">
        <f>VLOOKUP(BM30, Rankings!$A$2:$BW$129, 62, FALSE)</f>
        <v>6.9954270777415726</v>
      </c>
      <c r="BS30" s="202">
        <f>VLOOKUP(BM30, Rankings!$A$2:$AO$129, 30, FALSE)</f>
        <v>4.3856029680433997</v>
      </c>
      <c r="BT30" s="47">
        <f>VLOOKUP(BM30, Rankings!$A$2:$BL$129, 64, FALSE)</f>
        <v>1813</v>
      </c>
      <c r="BU30">
        <f>VLOOKUP(BM30, Rankings!$A$2:$BL$129, 38, FALSE)</f>
        <v>30</v>
      </c>
    </row>
    <row r="32" spans="2:73" x14ac:dyDescent="0.35">
      <c r="C32" t="s">
        <v>1544</v>
      </c>
      <c r="D32" s="43">
        <f>AVERAGE(D15:D30)</f>
        <v>62.25</v>
      </c>
      <c r="E32" s="43">
        <f>(64.5-D32)/2</f>
        <v>1.125</v>
      </c>
      <c r="L32" t="s">
        <v>1544</v>
      </c>
      <c r="M32" s="43">
        <f>AVERAGE(M15:M30)</f>
        <v>68.8125</v>
      </c>
      <c r="N32" s="43">
        <f>(64.5-M32)/2</f>
        <v>-2.15625</v>
      </c>
      <c r="U32" t="s">
        <v>1544</v>
      </c>
      <c r="V32" s="43">
        <f>AVERAGE(V15:V30)</f>
        <v>67.5625</v>
      </c>
      <c r="W32" s="43">
        <f>(64.5-V32)/2</f>
        <v>-1.53125</v>
      </c>
      <c r="AD32" t="s">
        <v>1544</v>
      </c>
      <c r="AE32" s="43">
        <f>AVERAGE(AE15:AE30)</f>
        <v>57.4375</v>
      </c>
      <c r="AF32" s="43">
        <f>(64.5-AE32)/2</f>
        <v>3.53125</v>
      </c>
      <c r="AM32" t="s">
        <v>1544</v>
      </c>
      <c r="AN32" s="43">
        <f>AVERAGE(AN15:AN30)</f>
        <v>62.125</v>
      </c>
      <c r="AO32" s="43">
        <f>(64.5-AN32)/2</f>
        <v>1.1875</v>
      </c>
      <c r="AV32" t="s">
        <v>1544</v>
      </c>
      <c r="AW32" s="43">
        <f>AVERAGE(AW15:AW30)</f>
        <v>61.0625</v>
      </c>
      <c r="AX32" s="43">
        <f>(64.5-AW32)/2</f>
        <v>1.71875</v>
      </c>
      <c r="BE32" t="s">
        <v>1544</v>
      </c>
      <c r="BF32" s="43">
        <f>AVERAGE(BF15:BF30)</f>
        <v>68.5625</v>
      </c>
      <c r="BG32" s="43">
        <f>(64.5-BF32)/2</f>
        <v>-2.03125</v>
      </c>
      <c r="BN32" t="s">
        <v>1544</v>
      </c>
      <c r="BO32" s="43">
        <f>AVERAGE(BO15:BO30)</f>
        <v>68.1875</v>
      </c>
      <c r="BP32" s="43">
        <f>(64.5-BO32)/2</f>
        <v>-1.84375</v>
      </c>
    </row>
    <row r="33" spans="3:69" x14ac:dyDescent="0.35">
      <c r="C33" t="s">
        <v>1545</v>
      </c>
      <c r="D33" s="43">
        <f>SUM(E42:E49)</f>
        <v>0.5</v>
      </c>
      <c r="E33" s="43">
        <f>D33/2</f>
        <v>0.25</v>
      </c>
      <c r="L33" t="s">
        <v>1545</v>
      </c>
      <c r="M33" s="43">
        <f>SUM(N42:N49)</f>
        <v>-1.5</v>
      </c>
      <c r="N33" s="43">
        <f>M33/2</f>
        <v>-0.75</v>
      </c>
      <c r="U33" t="s">
        <v>1545</v>
      </c>
      <c r="V33" s="43">
        <f>SUM(W42:W49)</f>
        <v>-1.25</v>
      </c>
      <c r="W33" s="43">
        <f>V33/2</f>
        <v>-0.625</v>
      </c>
      <c r="AD33" t="s">
        <v>1545</v>
      </c>
      <c r="AE33" s="43">
        <f>SUM(AF42:AF49)</f>
        <v>2</v>
      </c>
      <c r="AF33" s="43">
        <f>AE33/2</f>
        <v>1</v>
      </c>
      <c r="AM33" t="s">
        <v>1545</v>
      </c>
      <c r="AN33" s="43">
        <f>SUM(AO42:AO49)</f>
        <v>0.5</v>
      </c>
      <c r="AO33" s="43">
        <f>AN33/2</f>
        <v>0.25</v>
      </c>
      <c r="AV33" t="s">
        <v>1545</v>
      </c>
      <c r="AW33" s="43">
        <f>SUM(AX42:AX49)</f>
        <v>1</v>
      </c>
      <c r="AX33" s="43">
        <f>AW33/2</f>
        <v>0.5</v>
      </c>
      <c r="BE33" t="s">
        <v>1545</v>
      </c>
      <c r="BF33" s="43">
        <f>SUM(BG42:BG49)</f>
        <v>-0.5</v>
      </c>
      <c r="BG33" s="43">
        <f>BF33/2</f>
        <v>-0.25</v>
      </c>
      <c r="BN33" t="s">
        <v>1545</v>
      </c>
      <c r="BO33" s="43">
        <f>SUM(BP42:BP49)</f>
        <v>-0.75</v>
      </c>
      <c r="BP33" s="43">
        <f>BO33/2</f>
        <v>-0.375</v>
      </c>
    </row>
    <row r="34" spans="3:69" x14ac:dyDescent="0.35">
      <c r="C34" t="s">
        <v>1561</v>
      </c>
      <c r="D34" s="43">
        <f>AVERAGE(E15:E30)</f>
        <v>0.52818865740812626</v>
      </c>
      <c r="E34" s="43">
        <f>D34*2</f>
        <v>1.0563773148162525</v>
      </c>
      <c r="L34" t="s">
        <v>1561</v>
      </c>
      <c r="M34" s="43">
        <f>AVERAGE(N15:N30)</f>
        <v>0.49489587404163404</v>
      </c>
      <c r="N34" s="43">
        <f>M34*2</f>
        <v>0.98979174808326809</v>
      </c>
      <c r="U34" t="s">
        <v>1561</v>
      </c>
      <c r="V34" s="43">
        <f>AVERAGE(W15:W30)</f>
        <v>0.50829825074459489</v>
      </c>
      <c r="W34" s="43">
        <f>V34*2</f>
        <v>1.0165965014891898</v>
      </c>
      <c r="AD34" t="s">
        <v>1561</v>
      </c>
      <c r="AE34" s="43">
        <f>AVERAGE(AF15:AF30)</f>
        <v>0.55057282261825469</v>
      </c>
      <c r="AF34" s="43">
        <f>AE34*2</f>
        <v>1.1011456452365094</v>
      </c>
      <c r="AM34" t="s">
        <v>1561</v>
      </c>
      <c r="AN34" s="43">
        <f>AVERAGE(AO15:AO30)</f>
        <v>0.53713817853746038</v>
      </c>
      <c r="AO34" s="43">
        <f>AN34*2</f>
        <v>1.0742763570749208</v>
      </c>
      <c r="AV34" t="s">
        <v>1561</v>
      </c>
      <c r="AW34" s="43">
        <f>AVERAGE(AX15:AX30)</f>
        <v>0.51585457764920328</v>
      </c>
      <c r="AX34" s="43">
        <f>AW34*2</f>
        <v>1.0317091552984066</v>
      </c>
      <c r="BE34" t="s">
        <v>1561</v>
      </c>
      <c r="BF34" s="43">
        <f>AVERAGE(BG15:BG30)</f>
        <v>0.49798365595819738</v>
      </c>
      <c r="BG34" s="43">
        <f>BF34*2</f>
        <v>0.99596731191639476</v>
      </c>
      <c r="BN34" t="s">
        <v>1561</v>
      </c>
      <c r="BO34" s="43">
        <f>AVERAGE(BP15:BP30)</f>
        <v>0.50348657528546481</v>
      </c>
      <c r="BP34" s="43">
        <f>BO34*2</f>
        <v>1.0069731505709296</v>
      </c>
    </row>
    <row r="35" spans="3:69" x14ac:dyDescent="0.35">
      <c r="C35" t="s">
        <v>1546</v>
      </c>
      <c r="D35">
        <f>SUM(F15:F30)</f>
        <v>65</v>
      </c>
      <c r="E35" s="43">
        <f>D35/20</f>
        <v>3.25</v>
      </c>
      <c r="L35" t="s">
        <v>1546</v>
      </c>
      <c r="M35">
        <f>SUM(O15:O30)</f>
        <v>64</v>
      </c>
      <c r="N35" s="43">
        <f>M35/20</f>
        <v>3.2</v>
      </c>
      <c r="U35" t="s">
        <v>1546</v>
      </c>
      <c r="V35">
        <f>SUM(X15:X30)</f>
        <v>74</v>
      </c>
      <c r="W35" s="43">
        <f>V35/20</f>
        <v>3.7</v>
      </c>
      <c r="AD35" t="s">
        <v>1546</v>
      </c>
      <c r="AE35">
        <f>SUM(AG15:AG30)</f>
        <v>75</v>
      </c>
      <c r="AF35" s="43">
        <f>AE35/20</f>
        <v>3.75</v>
      </c>
      <c r="AM35" t="s">
        <v>1546</v>
      </c>
      <c r="AN35">
        <f>SUM(AP15:AP30)</f>
        <v>73</v>
      </c>
      <c r="AO35" s="43">
        <f>AN35/20</f>
        <v>3.65</v>
      </c>
      <c r="AV35" t="s">
        <v>1546</v>
      </c>
      <c r="AW35">
        <f>SUM(AY15:AY30)</f>
        <v>62</v>
      </c>
      <c r="AX35" s="43">
        <f>AW35/20</f>
        <v>3.1</v>
      </c>
      <c r="BE35" t="s">
        <v>1546</v>
      </c>
      <c r="BF35">
        <f>SUM(BH15:BH30)</f>
        <v>74</v>
      </c>
      <c r="BG35" s="43">
        <f>BF35/20</f>
        <v>3.7</v>
      </c>
      <c r="BN35" t="s">
        <v>1546</v>
      </c>
      <c r="BO35">
        <f>SUM(BQ15:BQ30)</f>
        <v>73</v>
      </c>
      <c r="BP35" s="43">
        <f>BO35/20</f>
        <v>3.65</v>
      </c>
    </row>
    <row r="36" spans="3:69" x14ac:dyDescent="0.35">
      <c r="C36" t="s">
        <v>1547</v>
      </c>
      <c r="D36" s="43">
        <f>AVERAGE(G15:G30)</f>
        <v>6.5501128894707543</v>
      </c>
      <c r="E36" s="43">
        <f>D36/20</f>
        <v>0.32750564447353769</v>
      </c>
      <c r="F36" s="43"/>
      <c r="L36" t="s">
        <v>1547</v>
      </c>
      <c r="M36" s="43">
        <f>AVERAGE(P15:P30)</f>
        <v>6.3699247559531882</v>
      </c>
      <c r="N36" s="43">
        <f>M36/20</f>
        <v>0.3184962377976594</v>
      </c>
      <c r="O36" s="43"/>
      <c r="U36" t="s">
        <v>1547</v>
      </c>
      <c r="V36" s="43">
        <f>AVERAGE(Y15:Y30)</f>
        <v>6.4682760008987472</v>
      </c>
      <c r="W36" s="43">
        <f>V36/20</f>
        <v>0.32341380004493736</v>
      </c>
      <c r="X36" s="43"/>
      <c r="AD36" t="s">
        <v>1547</v>
      </c>
      <c r="AE36" s="43">
        <f>AVERAGE(AH15:AH30)</f>
        <v>6.5337543972447856</v>
      </c>
      <c r="AF36" s="43">
        <f>AE36/20</f>
        <v>0.32668771986223927</v>
      </c>
      <c r="AG36" s="43"/>
      <c r="AM36" t="s">
        <v>1547</v>
      </c>
      <c r="AN36" s="43">
        <f>AVERAGE(AQ15:AQ30)</f>
        <v>6.6190473871428663</v>
      </c>
      <c r="AO36" s="43">
        <f>AN36/20</f>
        <v>0.33095236935714334</v>
      </c>
      <c r="AP36" s="43"/>
      <c r="AV36" t="s">
        <v>1547</v>
      </c>
      <c r="AW36" s="43">
        <f>AVERAGE(AZ15:AZ30)</f>
        <v>6.6275216036017408</v>
      </c>
      <c r="AX36" s="43">
        <f>AW36/20</f>
        <v>0.33137608018008702</v>
      </c>
      <c r="AY36" s="43"/>
      <c r="BE36" t="s">
        <v>1547</v>
      </c>
      <c r="BF36" s="43">
        <f>AVERAGE(BI15:BI30)</f>
        <v>6.4181493590300187</v>
      </c>
      <c r="BG36" s="43">
        <f>BF36/20</f>
        <v>0.32090746795150094</v>
      </c>
      <c r="BH36" s="43"/>
      <c r="BN36" t="s">
        <v>1547</v>
      </c>
      <c r="BO36" s="43">
        <f>AVERAGE(BR15:BR30)</f>
        <v>6.4221785003469218</v>
      </c>
      <c r="BP36" s="43">
        <f>BO36/20</f>
        <v>0.32110892501734611</v>
      </c>
      <c r="BQ36" s="43"/>
    </row>
    <row r="37" spans="3:69" x14ac:dyDescent="0.35">
      <c r="C37" t="s">
        <v>1548</v>
      </c>
      <c r="D37" s="43">
        <f>AVERAGE(H15:H30)</f>
        <v>5.2099964718322118</v>
      </c>
      <c r="E37" s="43">
        <f>D37/40</f>
        <v>0.13024991179580531</v>
      </c>
      <c r="F37" s="47"/>
      <c r="L37" t="s">
        <v>1548</v>
      </c>
      <c r="M37" s="43">
        <f>AVERAGE(Q15:Q30)</f>
        <v>4.5380809707184229</v>
      </c>
      <c r="N37" s="43">
        <f>M37/40</f>
        <v>0.11345202426796057</v>
      </c>
      <c r="O37" s="47"/>
      <c r="U37" t="s">
        <v>1548</v>
      </c>
      <c r="V37" s="43">
        <f>AVERAGE(Z15:Z30)</f>
        <v>4.2978457719854042</v>
      </c>
      <c r="W37" s="43">
        <f>V37/40</f>
        <v>0.1074461442996351</v>
      </c>
      <c r="X37" s="47"/>
      <c r="AD37" t="s">
        <v>1548</v>
      </c>
      <c r="AE37" s="43">
        <f>AVERAGE(AI15:AI30)</f>
        <v>5.4452539714816659</v>
      </c>
      <c r="AF37" s="43">
        <f>AE37/40</f>
        <v>0.13613134928704165</v>
      </c>
      <c r="AG37" s="47"/>
      <c r="AM37" t="s">
        <v>1548</v>
      </c>
      <c r="AN37" s="43">
        <f>AVERAGE(AR15:AR30)</f>
        <v>4.6642886857890282</v>
      </c>
      <c r="AO37" s="43">
        <f>AN37/40</f>
        <v>0.1166072171447257</v>
      </c>
      <c r="AP37" s="47"/>
      <c r="AV37" t="s">
        <v>1548</v>
      </c>
      <c r="AW37" s="43">
        <f>AVERAGE(BA15:BA30)</f>
        <v>4.6833229119088031</v>
      </c>
      <c r="AX37" s="43">
        <f>AW37/40</f>
        <v>0.11708307279772008</v>
      </c>
      <c r="AY37" s="47"/>
      <c r="BE37" t="s">
        <v>1548</v>
      </c>
      <c r="BF37" s="43">
        <f>AVERAGE(BJ15:BJ30)</f>
        <v>3.8966087867867989</v>
      </c>
      <c r="BG37" s="43">
        <f>BF37/40</f>
        <v>9.741521966966997E-2</v>
      </c>
      <c r="BH37" s="47"/>
      <c r="BN37" t="s">
        <v>1548</v>
      </c>
      <c r="BO37" s="43">
        <f>AVERAGE(BS15:BS30)</f>
        <v>4.2073450267221579</v>
      </c>
      <c r="BP37" s="43">
        <f>BO37/40</f>
        <v>0.10518362566805395</v>
      </c>
      <c r="BQ37" s="47"/>
    </row>
    <row r="38" spans="3:69" x14ac:dyDescent="0.35">
      <c r="C38" t="s">
        <v>1852</v>
      </c>
      <c r="D38" s="47">
        <f>AVERAGE(I15:I30)</f>
        <v>1796.25</v>
      </c>
      <c r="E38" s="43">
        <f>(D38-1800)/16</f>
        <v>-0.234375</v>
      </c>
      <c r="F38" s="47"/>
      <c r="L38" t="s">
        <v>1852</v>
      </c>
      <c r="M38" s="47">
        <f>AVERAGE(R15:R30)</f>
        <v>1791.625</v>
      </c>
      <c r="N38" s="43">
        <f>(M38-1800)/16</f>
        <v>-0.5234375</v>
      </c>
      <c r="O38" s="47"/>
      <c r="U38" t="s">
        <v>1852</v>
      </c>
      <c r="V38" s="47">
        <f>AVERAGE(AA15:AA30)</f>
        <v>1797.9375</v>
      </c>
      <c r="W38" s="43">
        <f>(V38-1800)/16</f>
        <v>-0.12890625</v>
      </c>
      <c r="X38" s="47"/>
      <c r="AD38" t="s">
        <v>1852</v>
      </c>
      <c r="AE38" s="47">
        <f>AVERAGE(AJ15:AJ30)</f>
        <v>1815.6875</v>
      </c>
      <c r="AF38" s="43">
        <f>(AE38-1800)/16</f>
        <v>0.98046875</v>
      </c>
      <c r="AG38" s="47"/>
      <c r="AM38" t="s">
        <v>1852</v>
      </c>
      <c r="AN38" s="47">
        <f>AVERAGE(AS15:AS30)</f>
        <v>1801.3125</v>
      </c>
      <c r="AO38" s="43">
        <f>(AN38-1800)/16</f>
        <v>8.203125E-2</v>
      </c>
      <c r="AP38" s="47"/>
      <c r="AV38" t="s">
        <v>1852</v>
      </c>
      <c r="AW38" s="47">
        <f>AVERAGE(BB15:BB30)</f>
        <v>1793.1875</v>
      </c>
      <c r="AX38" s="43">
        <f>(AW38-1800)/16</f>
        <v>-0.42578125</v>
      </c>
      <c r="AY38" s="47"/>
      <c r="BE38" t="s">
        <v>1852</v>
      </c>
      <c r="BF38" s="47">
        <f>AVERAGE(BK15:BK30)</f>
        <v>1787.9375</v>
      </c>
      <c r="BG38" s="43">
        <f>(BF38-1800)/16</f>
        <v>-0.75390625</v>
      </c>
      <c r="BH38" s="47"/>
      <c r="BN38" t="s">
        <v>1852</v>
      </c>
      <c r="BO38" s="47">
        <f>AVERAGE(BT15:BT30)</f>
        <v>1816.0625</v>
      </c>
      <c r="BP38" s="43">
        <f>(BO38-1800)/16</f>
        <v>1.00390625</v>
      </c>
      <c r="BQ38" s="47"/>
    </row>
    <row r="39" spans="3:69" x14ac:dyDescent="0.35">
      <c r="C39" t="s">
        <v>7687</v>
      </c>
      <c r="D39" s="47">
        <f>AVERAGE(J15:J30)</f>
        <v>64.8125</v>
      </c>
      <c r="E39" s="43">
        <f>D39/$A$1/2</f>
        <v>0.49540188701779531</v>
      </c>
      <c r="F39" s="47"/>
      <c r="L39" t="s">
        <v>7687</v>
      </c>
      <c r="M39" s="47">
        <f>AVERAGE(S15:S30)</f>
        <v>61</v>
      </c>
      <c r="N39" s="43">
        <f>M39/$A$1/2</f>
        <v>0.46626059954616028</v>
      </c>
      <c r="O39" s="47"/>
      <c r="U39" t="s">
        <v>7687</v>
      </c>
      <c r="V39" s="47">
        <f>AVERAGE(AB15:AB30)</f>
        <v>64.6875</v>
      </c>
      <c r="W39" s="43">
        <f>V39/$A$1/2</f>
        <v>0.49444643496954499</v>
      </c>
      <c r="X39" s="47"/>
      <c r="AD39" t="s">
        <v>7687</v>
      </c>
      <c r="AE39" s="47">
        <f>AVERAGE(AK15:AK30)</f>
        <v>65.25</v>
      </c>
      <c r="AF39" s="43">
        <f>AE39/$A$1/2</f>
        <v>0.49874596918667147</v>
      </c>
      <c r="AG39" s="47"/>
      <c r="AM39" t="s">
        <v>7687</v>
      </c>
      <c r="AN39" s="47">
        <f>AVERAGE(AT15:AT30)</f>
        <v>71.125</v>
      </c>
      <c r="AO39" s="43">
        <f>AN39/$A$1/2</f>
        <v>0.54365221545443687</v>
      </c>
      <c r="AP39" s="47"/>
      <c r="AV39" t="s">
        <v>7687</v>
      </c>
      <c r="AW39" s="47">
        <f>AVERAGE(BC15:BC30)</f>
        <v>55.75</v>
      </c>
      <c r="AX39" s="43">
        <f>AW39/$A$1/2</f>
        <v>0.42613161351964646</v>
      </c>
      <c r="AY39" s="47"/>
      <c r="BE39" t="s">
        <v>7687</v>
      </c>
      <c r="BF39" s="47">
        <f>AVERAGE(BL15:BL30)</f>
        <v>71.8125</v>
      </c>
      <c r="BG39" s="43">
        <f>BF39/$A$1/2</f>
        <v>0.54890720171981366</v>
      </c>
      <c r="BH39" s="47"/>
      <c r="BN39" t="s">
        <v>7687</v>
      </c>
      <c r="BO39" s="47">
        <f>AVERAGE(BU15:BU30)</f>
        <v>68.875</v>
      </c>
      <c r="BP39" s="43">
        <f>BO39/$A$1/2</f>
        <v>0.52645407858593096</v>
      </c>
      <c r="BQ39" s="47"/>
    </row>
    <row r="40" spans="3:69" s="26" customFormat="1" x14ac:dyDescent="0.35">
      <c r="E40" s="221">
        <f>SUM(E32:E39)</f>
        <v>6.4001597581033911</v>
      </c>
      <c r="N40" s="221">
        <f>SUM(N32:N39)</f>
        <v>1.6583131096950487</v>
      </c>
      <c r="W40" s="221">
        <f>SUM(W32:W39)</f>
        <v>3.3567466308033076</v>
      </c>
      <c r="AF40" s="221">
        <f>SUM(AF32:AF39)</f>
        <v>11.324429433572462</v>
      </c>
      <c r="AO40" s="221">
        <f>SUM(AO32:AO39)</f>
        <v>7.2350194090312261</v>
      </c>
      <c r="AX40" s="221">
        <f>SUM(AX32:AX39)</f>
        <v>6.7992686717958595</v>
      </c>
      <c r="BG40" s="221">
        <f>SUM(BG32:BG39)</f>
        <v>2.6280409512573795</v>
      </c>
      <c r="BP40" s="221">
        <f>SUM(BP32:BP39)</f>
        <v>4.3948760298422611</v>
      </c>
    </row>
    <row r="42" spans="3:69" x14ac:dyDescent="0.35">
      <c r="C42" t="s">
        <v>1549</v>
      </c>
      <c r="D42">
        <f>COUNTIF(D$15:D$30, "&lt;17")</f>
        <v>1</v>
      </c>
      <c r="E42">
        <f t="shared" ref="E42:E49" si="12">D42*F42</f>
        <v>0.875</v>
      </c>
      <c r="F42">
        <v>0.875</v>
      </c>
      <c r="L42" t="s">
        <v>1549</v>
      </c>
      <c r="M42">
        <f>COUNTIF(M$15:M$30, "&lt;17")</f>
        <v>1</v>
      </c>
      <c r="N42">
        <f t="shared" ref="N42:N49" si="13">M42*O42</f>
        <v>0.875</v>
      </c>
      <c r="O42">
        <v>0.875</v>
      </c>
      <c r="U42" t="s">
        <v>1549</v>
      </c>
      <c r="V42">
        <f>COUNTIF(V$15:V$30, "&lt;17")</f>
        <v>2</v>
      </c>
      <c r="W42">
        <f t="shared" ref="W42:W49" si="14">V42*X42</f>
        <v>1.75</v>
      </c>
      <c r="X42">
        <v>0.875</v>
      </c>
      <c r="AD42" t="s">
        <v>1549</v>
      </c>
      <c r="AE42">
        <f>COUNTIF(AE$15:AE$30, "&lt;17")</f>
        <v>2</v>
      </c>
      <c r="AF42">
        <f t="shared" ref="AF42:AF49" si="15">AE42*AG42</f>
        <v>1.75</v>
      </c>
      <c r="AG42">
        <v>0.875</v>
      </c>
      <c r="AM42" t="s">
        <v>1549</v>
      </c>
      <c r="AN42">
        <f>COUNTIF(AN$15:AN$30, "&lt;17")</f>
        <v>3</v>
      </c>
      <c r="AO42">
        <f t="shared" ref="AO42:AO49" si="16">AN42*AP42</f>
        <v>2.625</v>
      </c>
      <c r="AP42">
        <v>0.875</v>
      </c>
      <c r="AV42" t="s">
        <v>1549</v>
      </c>
      <c r="AW42">
        <f>COUNTIF(AW$15:AW$30, "&lt;17")</f>
        <v>1</v>
      </c>
      <c r="AX42">
        <f t="shared" ref="AX42:AX49" si="17">AW42*AY42</f>
        <v>0.875</v>
      </c>
      <c r="AY42">
        <v>0.875</v>
      </c>
      <c r="BE42" t="s">
        <v>1549</v>
      </c>
      <c r="BF42">
        <f>COUNTIF(BF$15:BF$30, "&lt;17")</f>
        <v>3</v>
      </c>
      <c r="BG42">
        <f t="shared" ref="BG42:BG49" si="18">BF42*BH42</f>
        <v>2.625</v>
      </c>
      <c r="BH42">
        <v>0.875</v>
      </c>
      <c r="BN42" t="s">
        <v>1549</v>
      </c>
      <c r="BO42">
        <f>COUNTIF(BO$15:BO$30, "&lt;17")</f>
        <v>3</v>
      </c>
      <c r="BP42">
        <f t="shared" ref="BP42:BP49" si="19">BO42*BQ42</f>
        <v>2.625</v>
      </c>
      <c r="BQ42">
        <v>0.875</v>
      </c>
    </row>
    <row r="43" spans="3:69" x14ac:dyDescent="0.35">
      <c r="C43" t="s">
        <v>1550</v>
      </c>
      <c r="D43">
        <f>COUNTIF(D$15:D$30, "&lt;33")-SUM(D42:D42)</f>
        <v>3</v>
      </c>
      <c r="E43">
        <f t="shared" si="12"/>
        <v>1.875</v>
      </c>
      <c r="F43">
        <v>0.625</v>
      </c>
      <c r="L43" t="s">
        <v>1550</v>
      </c>
      <c r="M43">
        <f>COUNTIF(M$15:M$30, "&lt;33")-SUM(M42:M42)</f>
        <v>4</v>
      </c>
      <c r="N43">
        <f t="shared" si="13"/>
        <v>2.5</v>
      </c>
      <c r="O43">
        <v>0.625</v>
      </c>
      <c r="U43" t="s">
        <v>1550</v>
      </c>
      <c r="V43">
        <f>COUNTIF(V$15:V$30, "&lt;33")-SUM(V42:V42)</f>
        <v>1</v>
      </c>
      <c r="W43">
        <f t="shared" si="14"/>
        <v>0.625</v>
      </c>
      <c r="X43">
        <v>0.625</v>
      </c>
      <c r="AD43" t="s">
        <v>1550</v>
      </c>
      <c r="AE43">
        <f>COUNTIF(AE$15:AE$30, "&lt;33")-SUM(AE42:AE42)</f>
        <v>3</v>
      </c>
      <c r="AF43">
        <f t="shared" si="15"/>
        <v>1.875</v>
      </c>
      <c r="AG43">
        <v>0.625</v>
      </c>
      <c r="AM43" t="s">
        <v>1550</v>
      </c>
      <c r="AN43">
        <f>COUNTIF(AN$15:AN$30, "&lt;33")-SUM(AN42:AN42)</f>
        <v>0</v>
      </c>
      <c r="AO43">
        <f t="shared" si="16"/>
        <v>0</v>
      </c>
      <c r="AP43">
        <v>0.625</v>
      </c>
      <c r="AV43" t="s">
        <v>1550</v>
      </c>
      <c r="AW43">
        <f>COUNTIF(AW$15:AW$30, "&lt;33")-SUM(AW42:AW42)</f>
        <v>1</v>
      </c>
      <c r="AX43">
        <f t="shared" si="17"/>
        <v>0.625</v>
      </c>
      <c r="AY43">
        <v>0.625</v>
      </c>
      <c r="BE43" t="s">
        <v>1550</v>
      </c>
      <c r="BF43">
        <f>COUNTIF(BF$15:BF$30, "&lt;33")-SUM(BF42:BF42)</f>
        <v>2</v>
      </c>
      <c r="BG43">
        <f t="shared" si="18"/>
        <v>1.25</v>
      </c>
      <c r="BH43">
        <v>0.625</v>
      </c>
      <c r="BN43" t="s">
        <v>1550</v>
      </c>
      <c r="BO43">
        <f>COUNTIF(BO$15:BO$30, "&lt;33")-SUM(BO42:BO42)</f>
        <v>2</v>
      </c>
      <c r="BP43">
        <f t="shared" si="19"/>
        <v>1.25</v>
      </c>
      <c r="BQ43">
        <v>0.625</v>
      </c>
    </row>
    <row r="44" spans="3:69" x14ac:dyDescent="0.35">
      <c r="C44" t="s">
        <v>1551</v>
      </c>
      <c r="D44">
        <f>COUNTIF(D$15:D$30, "&lt;49")-SUM(D42:D43)</f>
        <v>2</v>
      </c>
      <c r="E44">
        <f t="shared" si="12"/>
        <v>0.75</v>
      </c>
      <c r="F44">
        <v>0.375</v>
      </c>
      <c r="L44" t="s">
        <v>1551</v>
      </c>
      <c r="M44">
        <f>COUNTIF(M$15:M$30, "&lt;49")-SUM(M42:M43)</f>
        <v>0</v>
      </c>
      <c r="N44">
        <f t="shared" si="13"/>
        <v>0</v>
      </c>
      <c r="O44">
        <v>0.375</v>
      </c>
      <c r="U44" t="s">
        <v>1551</v>
      </c>
      <c r="V44">
        <f>COUNTIF(V$15:V$30, "&lt;49")-SUM(V42:V43)</f>
        <v>2</v>
      </c>
      <c r="W44">
        <f t="shared" si="14"/>
        <v>0.75</v>
      </c>
      <c r="X44">
        <v>0.375</v>
      </c>
      <c r="AD44" t="s">
        <v>1551</v>
      </c>
      <c r="AE44">
        <f>COUNTIF(AE$15:AE$30, "&lt;49")-SUM(AE42:AE43)</f>
        <v>2</v>
      </c>
      <c r="AF44">
        <f t="shared" si="15"/>
        <v>0.75</v>
      </c>
      <c r="AG44">
        <v>0.375</v>
      </c>
      <c r="AM44" t="s">
        <v>1551</v>
      </c>
      <c r="AN44">
        <f>COUNTIF(AN$15:AN$30, "&lt;49")-SUM(AN42:AN43)</f>
        <v>3</v>
      </c>
      <c r="AO44">
        <f t="shared" si="16"/>
        <v>1.125</v>
      </c>
      <c r="AP44">
        <v>0.375</v>
      </c>
      <c r="AV44" t="s">
        <v>1551</v>
      </c>
      <c r="AW44">
        <f>COUNTIF(AW$15:AW$30, "&lt;49")-SUM(AW42:AW43)</f>
        <v>5</v>
      </c>
      <c r="AX44">
        <f t="shared" si="17"/>
        <v>1.875</v>
      </c>
      <c r="AY44">
        <v>0.375</v>
      </c>
      <c r="BE44" t="s">
        <v>1551</v>
      </c>
      <c r="BF44">
        <f>COUNTIF(BF$15:BF$30, "&lt;49")-SUM(BF42:BF43)</f>
        <v>2</v>
      </c>
      <c r="BG44">
        <f t="shared" si="18"/>
        <v>0.75</v>
      </c>
      <c r="BH44">
        <v>0.375</v>
      </c>
      <c r="BN44" t="s">
        <v>1551</v>
      </c>
      <c r="BO44">
        <f>COUNTIF(BO$15:BO$30, "&lt;49")-SUM(BO42:BO43)</f>
        <v>0</v>
      </c>
      <c r="BP44">
        <f t="shared" si="19"/>
        <v>0</v>
      </c>
      <c r="BQ44">
        <v>0.375</v>
      </c>
    </row>
    <row r="45" spans="3:69" x14ac:dyDescent="0.35">
      <c r="C45" t="s">
        <v>1552</v>
      </c>
      <c r="D45">
        <f>COUNTIF(D$15:D$30, "&lt;65")-SUM(D42:D44)</f>
        <v>2</v>
      </c>
      <c r="E45">
        <f t="shared" si="12"/>
        <v>0.25</v>
      </c>
      <c r="F45">
        <v>0.125</v>
      </c>
      <c r="L45" t="s">
        <v>1552</v>
      </c>
      <c r="M45">
        <f>COUNTIF(M$15:M$30, "&lt;65")-SUM(M42:M44)</f>
        <v>2</v>
      </c>
      <c r="N45">
        <f t="shared" si="13"/>
        <v>0.25</v>
      </c>
      <c r="O45">
        <v>0.125</v>
      </c>
      <c r="U45" t="s">
        <v>1552</v>
      </c>
      <c r="V45">
        <f>COUNTIF(V$15:V$30, "&lt;65")-SUM(V42:V44)</f>
        <v>2</v>
      </c>
      <c r="W45">
        <f t="shared" si="14"/>
        <v>0.25</v>
      </c>
      <c r="X45">
        <v>0.125</v>
      </c>
      <c r="AD45" t="s">
        <v>1552</v>
      </c>
      <c r="AE45">
        <f>COUNTIF(AE$15:AE$30, "&lt;65")-SUM(AE42:AE44)</f>
        <v>3</v>
      </c>
      <c r="AF45">
        <f t="shared" si="15"/>
        <v>0.375</v>
      </c>
      <c r="AG45">
        <v>0.125</v>
      </c>
      <c r="AM45" t="s">
        <v>1552</v>
      </c>
      <c r="AN45">
        <f>COUNTIF(AN$15:AN$30, "&lt;65")-SUM(AN42:AN44)</f>
        <v>3</v>
      </c>
      <c r="AO45">
        <f t="shared" si="16"/>
        <v>0.375</v>
      </c>
      <c r="AP45">
        <v>0.125</v>
      </c>
      <c r="AV45" t="s">
        <v>1552</v>
      </c>
      <c r="AW45">
        <f>COUNTIF(AW$15:AW$30, "&lt;65")-SUM(AW42:AW44)</f>
        <v>2</v>
      </c>
      <c r="AX45">
        <f t="shared" si="17"/>
        <v>0.25</v>
      </c>
      <c r="AY45">
        <v>0.125</v>
      </c>
      <c r="BE45" t="s">
        <v>1552</v>
      </c>
      <c r="BF45">
        <f>COUNTIF(BF$15:BF$30, "&lt;65")-SUM(BF42:BF44)</f>
        <v>0</v>
      </c>
      <c r="BG45">
        <f t="shared" si="18"/>
        <v>0</v>
      </c>
      <c r="BH45">
        <v>0.125</v>
      </c>
      <c r="BN45" t="s">
        <v>1552</v>
      </c>
      <c r="BO45">
        <f>COUNTIF(BO$15:BO$30, "&lt;65")-SUM(BO42:BO44)</f>
        <v>2</v>
      </c>
      <c r="BP45">
        <f t="shared" si="19"/>
        <v>0.25</v>
      </c>
      <c r="BQ45">
        <v>0.125</v>
      </c>
    </row>
    <row r="46" spans="3:69" x14ac:dyDescent="0.35">
      <c r="C46" t="s">
        <v>1553</v>
      </c>
      <c r="D46">
        <f>COUNTIF(D$15:D$30, "&lt;81")-SUM(D42:D45)</f>
        <v>2</v>
      </c>
      <c r="E46">
        <f t="shared" si="12"/>
        <v>-0.25</v>
      </c>
      <c r="F46" s="187">
        <f>F45-0.25</f>
        <v>-0.125</v>
      </c>
      <c r="L46" t="s">
        <v>1553</v>
      </c>
      <c r="M46">
        <f>COUNTIF(M$15:M$30, "&lt;81")-SUM(M42:M45)</f>
        <v>2</v>
      </c>
      <c r="N46">
        <f t="shared" si="13"/>
        <v>-0.25</v>
      </c>
      <c r="O46" s="187">
        <f>O45-0.25</f>
        <v>-0.125</v>
      </c>
      <c r="U46" t="s">
        <v>1553</v>
      </c>
      <c r="V46">
        <f>COUNTIF(V$15:V$30, "&lt;81")-SUM(V42:V45)</f>
        <v>2</v>
      </c>
      <c r="W46">
        <f t="shared" si="14"/>
        <v>-0.25</v>
      </c>
      <c r="X46" s="187">
        <f>X45-0.25</f>
        <v>-0.125</v>
      </c>
      <c r="AD46" t="s">
        <v>1553</v>
      </c>
      <c r="AE46">
        <f>COUNTIF(AE$15:AE$30, "&lt;81")-SUM(AE42:AE45)</f>
        <v>2</v>
      </c>
      <c r="AF46">
        <f t="shared" si="15"/>
        <v>-0.25</v>
      </c>
      <c r="AG46" s="187">
        <f>AG45-0.25</f>
        <v>-0.125</v>
      </c>
      <c r="AM46" t="s">
        <v>1553</v>
      </c>
      <c r="AN46">
        <f>COUNTIF(AN$15:AN$30, "&lt;81")-SUM(AN42:AN45)</f>
        <v>0</v>
      </c>
      <c r="AO46">
        <f t="shared" si="16"/>
        <v>0</v>
      </c>
      <c r="AP46" s="187">
        <f>AP45-0.25</f>
        <v>-0.125</v>
      </c>
      <c r="AV46" t="s">
        <v>1553</v>
      </c>
      <c r="AW46">
        <f>COUNTIF(AW$15:AW$30, "&lt;81")-SUM(AW42:AW45)</f>
        <v>4</v>
      </c>
      <c r="AX46">
        <f t="shared" si="17"/>
        <v>-0.5</v>
      </c>
      <c r="AY46" s="187">
        <f>AY45-0.25</f>
        <v>-0.125</v>
      </c>
      <c r="BE46" t="s">
        <v>1553</v>
      </c>
      <c r="BF46">
        <f>COUNTIF(BF$15:BF$30, "&lt;81")-SUM(BF42:BF45)</f>
        <v>1</v>
      </c>
      <c r="BG46">
        <f t="shared" si="18"/>
        <v>-0.125</v>
      </c>
      <c r="BH46" s="187">
        <f>BH45-0.25</f>
        <v>-0.125</v>
      </c>
      <c r="BN46" t="s">
        <v>1553</v>
      </c>
      <c r="BO46">
        <f>COUNTIF(BO$15:BO$30, "&lt;81")-SUM(BO42:BO45)</f>
        <v>3</v>
      </c>
      <c r="BP46">
        <f t="shared" si="19"/>
        <v>-0.375</v>
      </c>
      <c r="BQ46" s="187">
        <f>BQ45-0.25</f>
        <v>-0.125</v>
      </c>
    </row>
    <row r="47" spans="3:69" x14ac:dyDescent="0.35">
      <c r="C47" t="s">
        <v>1554</v>
      </c>
      <c r="D47">
        <f>COUNTIF(D$15:D$30, "&lt;97")-SUM(D42:D46)</f>
        <v>3</v>
      </c>
      <c r="E47">
        <f t="shared" si="12"/>
        <v>-1.125</v>
      </c>
      <c r="F47" s="187">
        <f>F46-0.25</f>
        <v>-0.375</v>
      </c>
      <c r="L47" t="s">
        <v>1554</v>
      </c>
      <c r="M47">
        <f>COUNTIF(M$15:M$30, "&lt;97")-SUM(M42:M46)</f>
        <v>1</v>
      </c>
      <c r="N47">
        <f t="shared" si="13"/>
        <v>-0.375</v>
      </c>
      <c r="O47" s="187">
        <f>O46-0.25</f>
        <v>-0.375</v>
      </c>
      <c r="U47" t="s">
        <v>1554</v>
      </c>
      <c r="V47">
        <f>COUNTIF(V$15:V$30, "&lt;97")-SUM(V42:V46)</f>
        <v>3</v>
      </c>
      <c r="W47">
        <f t="shared" si="14"/>
        <v>-1.125</v>
      </c>
      <c r="X47" s="187">
        <f>X46-0.25</f>
        <v>-0.375</v>
      </c>
      <c r="AD47" t="s">
        <v>1554</v>
      </c>
      <c r="AE47">
        <f>COUNTIF(AE$15:AE$30, "&lt;97")-SUM(AE42:AE46)</f>
        <v>1</v>
      </c>
      <c r="AF47">
        <f t="shared" si="15"/>
        <v>-0.375</v>
      </c>
      <c r="AG47" s="187">
        <f>AG46-0.25</f>
        <v>-0.375</v>
      </c>
      <c r="AM47" t="s">
        <v>1554</v>
      </c>
      <c r="AN47">
        <f>COUNTIF(AN$15:AN$30, "&lt;97")-SUM(AN42:AN46)</f>
        <v>4</v>
      </c>
      <c r="AO47">
        <f t="shared" si="16"/>
        <v>-1.5</v>
      </c>
      <c r="AP47" s="187">
        <f>AP46-0.25</f>
        <v>-0.375</v>
      </c>
      <c r="AV47" t="s">
        <v>1554</v>
      </c>
      <c r="AW47">
        <f>COUNTIF(AW$15:AW$30, "&lt;97")-SUM(AW42:AW46)</f>
        <v>1</v>
      </c>
      <c r="AX47">
        <f t="shared" si="17"/>
        <v>-0.375</v>
      </c>
      <c r="AY47" s="187">
        <f>AY46-0.25</f>
        <v>-0.375</v>
      </c>
      <c r="BE47" t="s">
        <v>1554</v>
      </c>
      <c r="BF47">
        <f>COUNTIF(BF$15:BF$30, "&lt;97")-SUM(BF42:BF46)</f>
        <v>3</v>
      </c>
      <c r="BG47">
        <f t="shared" si="18"/>
        <v>-1.125</v>
      </c>
      <c r="BH47" s="187">
        <f>BH46-0.25</f>
        <v>-0.375</v>
      </c>
      <c r="BN47" t="s">
        <v>1554</v>
      </c>
      <c r="BO47">
        <f>COUNTIF(BO$15:BO$30, "&lt;97")-SUM(BO42:BO46)</f>
        <v>0</v>
      </c>
      <c r="BP47">
        <f t="shared" si="19"/>
        <v>0</v>
      </c>
      <c r="BQ47" s="187">
        <f>BQ46-0.25</f>
        <v>-0.375</v>
      </c>
    </row>
    <row r="48" spans="3:69" x14ac:dyDescent="0.35">
      <c r="C48" t="s">
        <v>1555</v>
      </c>
      <c r="D48">
        <f>COUNTIF(D$15:D$30, "&lt;113")-SUM(D42:D47)</f>
        <v>3</v>
      </c>
      <c r="E48">
        <f t="shared" si="12"/>
        <v>-1.875</v>
      </c>
      <c r="F48" s="187">
        <f>F47-0.25</f>
        <v>-0.625</v>
      </c>
      <c r="L48" t="s">
        <v>1555</v>
      </c>
      <c r="M48">
        <f>COUNTIF(M$15:M$30, "&lt;113")-SUM(M42:M47)</f>
        <v>3</v>
      </c>
      <c r="N48">
        <f t="shared" si="13"/>
        <v>-1.875</v>
      </c>
      <c r="O48" s="187">
        <f>O47-0.25</f>
        <v>-0.625</v>
      </c>
      <c r="U48" t="s">
        <v>1555</v>
      </c>
      <c r="V48">
        <f>COUNTIF(V$15:V$30, "&lt;113")-SUM(V42:V47)</f>
        <v>1</v>
      </c>
      <c r="W48">
        <f t="shared" si="14"/>
        <v>-0.625</v>
      </c>
      <c r="X48" s="187">
        <f>X47-0.25</f>
        <v>-0.625</v>
      </c>
      <c r="AD48" t="s">
        <v>1555</v>
      </c>
      <c r="AE48">
        <f>COUNTIF(AE$15:AE$30, "&lt;113")-SUM(AE42:AE47)</f>
        <v>2</v>
      </c>
      <c r="AF48">
        <f t="shared" si="15"/>
        <v>-1.25</v>
      </c>
      <c r="AG48" s="187">
        <f>AG47-0.25</f>
        <v>-0.625</v>
      </c>
      <c r="AM48" t="s">
        <v>1555</v>
      </c>
      <c r="AN48">
        <f>COUNTIF(AN$15:AN$30, "&lt;113")-SUM(AN42:AN47)</f>
        <v>2</v>
      </c>
      <c r="AO48">
        <f t="shared" si="16"/>
        <v>-1.25</v>
      </c>
      <c r="AP48" s="187">
        <f>AP47-0.25</f>
        <v>-0.625</v>
      </c>
      <c r="AV48" t="s">
        <v>1555</v>
      </c>
      <c r="AW48">
        <f>COUNTIF(AW$15:AW$30, "&lt;113")-SUM(AW42:AW47)</f>
        <v>0</v>
      </c>
      <c r="AX48">
        <f t="shared" si="17"/>
        <v>0</v>
      </c>
      <c r="AY48" s="187">
        <f>AY47-0.25</f>
        <v>-0.625</v>
      </c>
      <c r="BE48" t="s">
        <v>1555</v>
      </c>
      <c r="BF48">
        <f>COUNTIF(BF$15:BF$30, "&lt;113")-SUM(BF42:BF47)</f>
        <v>2</v>
      </c>
      <c r="BG48">
        <f t="shared" si="18"/>
        <v>-1.25</v>
      </c>
      <c r="BH48" s="187">
        <f>BH47-0.25</f>
        <v>-0.625</v>
      </c>
      <c r="BN48" t="s">
        <v>1555</v>
      </c>
      <c r="BO48">
        <f>COUNTIF(BO$15:BO$30, "&lt;113")-SUM(BO42:BO47)</f>
        <v>3</v>
      </c>
      <c r="BP48">
        <f t="shared" si="19"/>
        <v>-1.875</v>
      </c>
      <c r="BQ48" s="187">
        <f>BQ47-0.25</f>
        <v>-0.625</v>
      </c>
    </row>
    <row r="49" spans="3:69" x14ac:dyDescent="0.35">
      <c r="C49" t="s">
        <v>1556</v>
      </c>
      <c r="D49">
        <f>16-SUM(D42:D48)</f>
        <v>0</v>
      </c>
      <c r="E49">
        <f t="shared" si="12"/>
        <v>0</v>
      </c>
      <c r="F49" s="187">
        <f>F48-0.25</f>
        <v>-0.875</v>
      </c>
      <c r="L49" t="s">
        <v>1556</v>
      </c>
      <c r="M49">
        <f>16-SUM(M42:M48)</f>
        <v>3</v>
      </c>
      <c r="N49">
        <f t="shared" si="13"/>
        <v>-2.625</v>
      </c>
      <c r="O49" s="187">
        <f>O48-0.25</f>
        <v>-0.875</v>
      </c>
      <c r="U49" t="s">
        <v>1556</v>
      </c>
      <c r="V49">
        <f>16-SUM(V42:V48)</f>
        <v>3</v>
      </c>
      <c r="W49">
        <f t="shared" si="14"/>
        <v>-2.625</v>
      </c>
      <c r="X49" s="187">
        <f>X48-0.25</f>
        <v>-0.875</v>
      </c>
      <c r="AD49" t="s">
        <v>1556</v>
      </c>
      <c r="AE49">
        <f>16-SUM(AE42:AE48)</f>
        <v>1</v>
      </c>
      <c r="AF49">
        <f t="shared" si="15"/>
        <v>-0.875</v>
      </c>
      <c r="AG49" s="187">
        <f>AG48-0.25</f>
        <v>-0.875</v>
      </c>
      <c r="AM49" t="s">
        <v>1556</v>
      </c>
      <c r="AN49">
        <f>16-SUM(AN42:AN48)</f>
        <v>1</v>
      </c>
      <c r="AO49">
        <f t="shared" si="16"/>
        <v>-0.875</v>
      </c>
      <c r="AP49" s="187">
        <f>AP48-0.25</f>
        <v>-0.875</v>
      </c>
      <c r="AV49" t="s">
        <v>1556</v>
      </c>
      <c r="AW49">
        <f>16-SUM(AW42:AW48)</f>
        <v>2</v>
      </c>
      <c r="AX49">
        <f t="shared" si="17"/>
        <v>-1.75</v>
      </c>
      <c r="AY49" s="187">
        <f>AY48-0.25</f>
        <v>-0.875</v>
      </c>
      <c r="BE49" t="s">
        <v>1556</v>
      </c>
      <c r="BF49">
        <f>16-SUM(BF42:BF48)</f>
        <v>3</v>
      </c>
      <c r="BG49">
        <f t="shared" si="18"/>
        <v>-2.625</v>
      </c>
      <c r="BH49" s="187">
        <f>BH48-0.25</f>
        <v>-0.875</v>
      </c>
      <c r="BN49" t="s">
        <v>1556</v>
      </c>
      <c r="BO49">
        <f>16-SUM(BO42:BO48)</f>
        <v>3</v>
      </c>
      <c r="BP49">
        <f t="shared" si="19"/>
        <v>-2.625</v>
      </c>
      <c r="BQ49" s="187">
        <f>BQ48-0.25</f>
        <v>-0.875</v>
      </c>
    </row>
    <row r="50" spans="3:69" x14ac:dyDescent="0.35">
      <c r="E50">
        <f>SUM(E42:E49)</f>
        <v>0.5</v>
      </c>
      <c r="N50">
        <f>SUM(N42:N49)</f>
        <v>-1.5</v>
      </c>
      <c r="W50">
        <f>SUM(W42:W49)</f>
        <v>-1.25</v>
      </c>
      <c r="AF50">
        <f>SUM(AF42:AF49)</f>
        <v>2</v>
      </c>
      <c r="AO50">
        <f>SUM(AO42:AO49)</f>
        <v>0.5</v>
      </c>
      <c r="AX50">
        <f>SUM(AX42:AX49)</f>
        <v>1</v>
      </c>
      <c r="BG50">
        <f>SUM(BG42:BG49)</f>
        <v>-0.5</v>
      </c>
      <c r="BP50">
        <f>SUM(BP42:BP49)</f>
        <v>-0.75</v>
      </c>
    </row>
    <row r="52" spans="3:69" x14ac:dyDescent="0.35">
      <c r="C52" t="s">
        <v>1557</v>
      </c>
      <c r="D52">
        <f>D42+D43</f>
        <v>4</v>
      </c>
      <c r="L52" t="s">
        <v>1557</v>
      </c>
      <c r="M52">
        <f>M42+M43</f>
        <v>5</v>
      </c>
      <c r="U52" t="s">
        <v>1557</v>
      </c>
      <c r="V52">
        <f>V42+V43</f>
        <v>3</v>
      </c>
      <c r="AD52" t="s">
        <v>1557</v>
      </c>
      <c r="AE52">
        <f>AE42+AE43</f>
        <v>5</v>
      </c>
      <c r="AM52" t="s">
        <v>1557</v>
      </c>
      <c r="AN52">
        <f>AN42+AN43</f>
        <v>3</v>
      </c>
      <c r="AV52" t="s">
        <v>1557</v>
      </c>
      <c r="AW52">
        <f>AW42+AW43</f>
        <v>2</v>
      </c>
      <c r="BE52" t="s">
        <v>1557</v>
      </c>
      <c r="BF52">
        <f>BF42+BF43</f>
        <v>5</v>
      </c>
      <c r="BN52" t="s">
        <v>1557</v>
      </c>
      <c r="BO52">
        <f>BO42+BO43</f>
        <v>5</v>
      </c>
    </row>
    <row r="53" spans="3:69" x14ac:dyDescent="0.35">
      <c r="C53" t="s">
        <v>1558</v>
      </c>
      <c r="D53">
        <f>D44+D45</f>
        <v>4</v>
      </c>
      <c r="E53">
        <f>D52+D53</f>
        <v>8</v>
      </c>
      <c r="L53" t="s">
        <v>1558</v>
      </c>
      <c r="M53">
        <f>M44+M45</f>
        <v>2</v>
      </c>
      <c r="N53">
        <f>M52+M53</f>
        <v>7</v>
      </c>
      <c r="U53" t="s">
        <v>1558</v>
      </c>
      <c r="V53">
        <f>V44+V45</f>
        <v>4</v>
      </c>
      <c r="W53">
        <f>V52+V53</f>
        <v>7</v>
      </c>
      <c r="AD53" t="s">
        <v>1558</v>
      </c>
      <c r="AE53">
        <f>AE44+AE45</f>
        <v>5</v>
      </c>
      <c r="AF53">
        <f>AE52+AE53</f>
        <v>10</v>
      </c>
      <c r="AM53" t="s">
        <v>1558</v>
      </c>
      <c r="AN53">
        <f>AN44+AN45</f>
        <v>6</v>
      </c>
      <c r="AO53">
        <f>AN52+AN53</f>
        <v>9</v>
      </c>
      <c r="AV53" t="s">
        <v>1558</v>
      </c>
      <c r="AW53">
        <f>AW44+AW45</f>
        <v>7</v>
      </c>
      <c r="AX53">
        <f>AW52+AW53</f>
        <v>9</v>
      </c>
      <c r="BE53" t="s">
        <v>1558</v>
      </c>
      <c r="BF53">
        <f>BF44+BF45</f>
        <v>2</v>
      </c>
      <c r="BG53">
        <f>BF52+BF53</f>
        <v>7</v>
      </c>
      <c r="BN53" t="s">
        <v>1558</v>
      </c>
      <c r="BO53">
        <f>BO44+BO45</f>
        <v>2</v>
      </c>
      <c r="BP53">
        <f>BO52+BO53</f>
        <v>7</v>
      </c>
    </row>
    <row r="54" spans="3:69" x14ac:dyDescent="0.35">
      <c r="C54" t="s">
        <v>1559</v>
      </c>
      <c r="D54">
        <f>D46+D47</f>
        <v>5</v>
      </c>
      <c r="E54">
        <f>D55+D54</f>
        <v>8</v>
      </c>
      <c r="L54" t="s">
        <v>1559</v>
      </c>
      <c r="M54">
        <f>M46+M47</f>
        <v>3</v>
      </c>
      <c r="N54">
        <f>M55+M54</f>
        <v>9</v>
      </c>
      <c r="U54" t="s">
        <v>1559</v>
      </c>
      <c r="V54">
        <f>V46+V47</f>
        <v>5</v>
      </c>
      <c r="W54">
        <f>V55+V54</f>
        <v>9</v>
      </c>
      <c r="AD54" t="s">
        <v>1559</v>
      </c>
      <c r="AE54">
        <f>AE46+AE47</f>
        <v>3</v>
      </c>
      <c r="AF54">
        <f>AE55+AE54</f>
        <v>6</v>
      </c>
      <c r="AM54" t="s">
        <v>1559</v>
      </c>
      <c r="AN54">
        <f>AN46+AN47</f>
        <v>4</v>
      </c>
      <c r="AO54">
        <f>AN55+AN54</f>
        <v>7</v>
      </c>
      <c r="AV54" t="s">
        <v>1559</v>
      </c>
      <c r="AW54">
        <f>AW46+AW47</f>
        <v>5</v>
      </c>
      <c r="AX54">
        <f>AW55+AW54</f>
        <v>7</v>
      </c>
      <c r="BE54" t="s">
        <v>1559</v>
      </c>
      <c r="BF54">
        <f>BF46+BF47</f>
        <v>4</v>
      </c>
      <c r="BG54">
        <f>BF55+BF54</f>
        <v>9</v>
      </c>
      <c r="BN54" t="s">
        <v>1559</v>
      </c>
      <c r="BO54">
        <f>BO46+BO47</f>
        <v>3</v>
      </c>
      <c r="BP54">
        <f>BO55+BO54</f>
        <v>9</v>
      </c>
    </row>
    <row r="55" spans="3:69" x14ac:dyDescent="0.35">
      <c r="C55" t="s">
        <v>1560</v>
      </c>
      <c r="D55">
        <f>D48+D49</f>
        <v>3</v>
      </c>
      <c r="L55" t="s">
        <v>1560</v>
      </c>
      <c r="M55">
        <f>M48+M49</f>
        <v>6</v>
      </c>
      <c r="U55" t="s">
        <v>1560</v>
      </c>
      <c r="V55">
        <f>V48+V49</f>
        <v>4</v>
      </c>
      <c r="AD55" t="s">
        <v>1560</v>
      </c>
      <c r="AE55">
        <f>AE48+AE49</f>
        <v>3</v>
      </c>
      <c r="AM55" t="s">
        <v>1560</v>
      </c>
      <c r="AN55">
        <f>AN48+AN49</f>
        <v>3</v>
      </c>
      <c r="AV55" t="s">
        <v>1560</v>
      </c>
      <c r="AW55">
        <f>AW48+AW49</f>
        <v>2</v>
      </c>
      <c r="BE55" t="s">
        <v>1560</v>
      </c>
      <c r="BF55">
        <f>BF48+BF49</f>
        <v>5</v>
      </c>
      <c r="BN55" t="s">
        <v>1560</v>
      </c>
      <c r="BO55">
        <f>BO48+BO49</f>
        <v>6</v>
      </c>
    </row>
    <row r="57" spans="3:69" x14ac:dyDescent="0.35">
      <c r="C57" s="83" t="s">
        <v>6</v>
      </c>
      <c r="L57" s="237" t="s">
        <v>5</v>
      </c>
      <c r="U57" s="85" t="s">
        <v>4</v>
      </c>
      <c r="AD57" s="86" t="s">
        <v>3</v>
      </c>
      <c r="AM57" s="87" t="s">
        <v>2</v>
      </c>
      <c r="AV57" s="88" t="s">
        <v>1</v>
      </c>
      <c r="BE57" s="89" t="s">
        <v>0</v>
      </c>
      <c r="BN57" s="238" t="s">
        <v>0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1:ZP39"/>
  <sheetViews>
    <sheetView topLeftCell="YR1" zoomScale="95" zoomScaleNormal="95" workbookViewId="0">
      <selection activeCell="ZL12" sqref="ZL12"/>
    </sheetView>
  </sheetViews>
  <sheetFormatPr defaultRowHeight="14.5" x14ac:dyDescent="0.35"/>
  <cols>
    <col min="2" max="2" width="4.6328125" style="342" customWidth="1"/>
    <col min="3" max="3" width="16.08984375" bestFit="1" customWidth="1"/>
    <col min="4" max="4" width="6.453125" customWidth="1"/>
    <col min="5" max="5" width="5" customWidth="1"/>
    <col min="6" max="6" width="3.6328125" customWidth="1"/>
    <col min="7" max="7" width="4.6328125" style="342" customWidth="1"/>
    <col min="8" max="8" width="15.90625" bestFit="1" customWidth="1"/>
    <col min="9" max="9" width="6.08984375" customWidth="1"/>
    <col min="10" max="10" width="6.36328125" customWidth="1"/>
    <col min="11" max="11" width="5" customWidth="1"/>
    <col min="12" max="12" width="4.90625" customWidth="1"/>
    <col min="13" max="13" width="4.6328125" style="342" customWidth="1"/>
    <col min="14" max="14" width="15.90625" bestFit="1" customWidth="1"/>
    <col min="15" max="15" width="6.08984375" customWidth="1"/>
    <col min="16" max="16" width="6.36328125" customWidth="1"/>
    <col min="17" max="17" width="6.08984375" customWidth="1"/>
    <col min="18" max="18" width="4.90625" customWidth="1"/>
    <col min="19" max="19" width="4.6328125" style="342" customWidth="1"/>
    <col min="20" max="20" width="15.90625" bestFit="1" customWidth="1"/>
    <col min="21" max="21" width="6.08984375" customWidth="1"/>
    <col min="22" max="22" width="6.36328125" customWidth="1"/>
    <col min="23" max="23" width="6.08984375" customWidth="1"/>
    <col min="25" max="25" width="4.6328125" style="342" customWidth="1"/>
    <col min="26" max="26" width="15.90625" bestFit="1" customWidth="1"/>
    <col min="27" max="27" width="6.08984375" customWidth="1"/>
    <col min="28" max="28" width="6.36328125" customWidth="1"/>
    <col min="29" max="29" width="6.08984375" customWidth="1"/>
    <col min="31" max="31" width="4.6328125" style="342" customWidth="1"/>
    <col min="32" max="32" width="15.90625" bestFit="1" customWidth="1"/>
    <col min="33" max="33" width="6.08984375" customWidth="1"/>
    <col min="34" max="34" width="6.36328125" customWidth="1"/>
    <col min="35" max="35" width="6.08984375" customWidth="1"/>
    <col min="37" max="37" width="4.6328125" style="342" customWidth="1"/>
    <col min="38" max="38" width="15.90625" bestFit="1" customWidth="1"/>
    <col min="39" max="39" width="6.08984375" customWidth="1"/>
    <col min="40" max="40" width="6.36328125" customWidth="1"/>
    <col min="41" max="41" width="6.08984375" customWidth="1"/>
    <col min="43" max="43" width="4.6328125" style="342" customWidth="1"/>
    <col min="44" max="44" width="15.90625" bestFit="1" customWidth="1"/>
    <col min="45" max="45" width="6.08984375" customWidth="1"/>
    <col min="46" max="46" width="6.36328125" customWidth="1"/>
    <col min="47" max="47" width="6.08984375" customWidth="1"/>
    <col min="49" max="49" width="4.6328125" style="342" customWidth="1"/>
    <col min="50" max="50" width="15.90625" bestFit="1" customWidth="1"/>
    <col min="51" max="52" width="2.6328125" customWidth="1"/>
    <col min="53" max="53" width="7.36328125" customWidth="1"/>
    <col min="54" max="54" width="6.08984375" customWidth="1"/>
    <col min="56" max="56" width="4.6328125" style="342" customWidth="1"/>
    <col min="57" max="57" width="15.90625" customWidth="1"/>
    <col min="58" max="59" width="2.6328125" customWidth="1"/>
    <col min="60" max="60" width="7.90625" customWidth="1"/>
    <col min="61" max="61" width="6.08984375" customWidth="1"/>
    <col min="63" max="63" width="4.6328125" style="342" customWidth="1"/>
    <col min="64" max="64" width="15.90625" customWidth="1"/>
    <col min="65" max="65" width="3" customWidth="1"/>
    <col min="66" max="66" width="2.6328125" customWidth="1"/>
    <col min="67" max="67" width="7.90625" customWidth="1"/>
    <col min="68" max="68" width="6.08984375" customWidth="1"/>
    <col min="70" max="70" width="4.6328125" style="342" customWidth="1"/>
    <col min="71" max="71" width="15.90625" customWidth="1"/>
    <col min="72" max="72" width="3" customWidth="1"/>
    <col min="73" max="73" width="2.6328125" customWidth="1"/>
    <col min="74" max="74" width="7.90625" customWidth="1"/>
    <col min="75" max="75" width="6.08984375" customWidth="1"/>
    <col min="77" max="77" width="4.6328125" style="342" customWidth="1"/>
    <col min="78" max="78" width="15.90625" customWidth="1"/>
    <col min="79" max="79" width="3" customWidth="1"/>
    <col min="80" max="80" width="2.6328125" customWidth="1"/>
    <col min="81" max="81" width="7.90625" customWidth="1"/>
    <col min="82" max="82" width="6.08984375" customWidth="1"/>
    <col min="84" max="84" width="4.6328125" style="342" customWidth="1"/>
    <col min="85" max="85" width="15.90625" customWidth="1"/>
    <col min="86" max="86" width="3" customWidth="1"/>
    <col min="87" max="87" width="2.6328125" customWidth="1"/>
    <col min="88" max="88" width="7.90625" customWidth="1"/>
    <col min="89" max="89" width="6.08984375" customWidth="1"/>
    <col min="91" max="91" width="4.6328125" style="342" customWidth="1"/>
    <col min="92" max="92" width="15.90625" customWidth="1"/>
    <col min="93" max="93" width="3" customWidth="1"/>
    <col min="94" max="94" width="2.6328125" customWidth="1"/>
    <col min="95" max="95" width="7.90625" customWidth="1"/>
    <col min="96" max="96" width="6.08984375" customWidth="1"/>
    <col min="98" max="98" width="4.6328125" style="342" customWidth="1"/>
    <col min="99" max="99" width="15.90625" customWidth="1"/>
    <col min="100" max="100" width="3" customWidth="1"/>
    <col min="101" max="101" width="2.6328125" customWidth="1"/>
    <col min="102" max="102" width="7.90625" customWidth="1"/>
    <col min="103" max="103" width="6.08984375" customWidth="1"/>
    <col min="105" max="105" width="4.6328125" style="342" customWidth="1"/>
    <col min="106" max="106" width="15.90625" customWidth="1"/>
    <col min="107" max="107" width="3" customWidth="1"/>
    <col min="108" max="108" width="2.6328125" customWidth="1"/>
    <col min="109" max="109" width="7.90625" customWidth="1"/>
    <col min="110" max="110" width="6.08984375" customWidth="1"/>
    <col min="112" max="112" width="4.6328125" style="342" customWidth="1"/>
    <col min="113" max="113" width="15.90625" customWidth="1"/>
    <col min="114" max="114" width="3" customWidth="1"/>
    <col min="115" max="115" width="2.6328125" customWidth="1"/>
    <col min="116" max="116" width="7.90625" customWidth="1"/>
    <col min="117" max="117" width="6.08984375" customWidth="1"/>
    <col min="119" max="119" width="4.6328125" style="342" customWidth="1"/>
    <col min="120" max="120" width="15.90625" customWidth="1"/>
    <col min="121" max="121" width="3" customWidth="1"/>
    <col min="122" max="122" width="2.6328125" customWidth="1"/>
    <col min="123" max="123" width="7.90625" customWidth="1"/>
    <col min="124" max="124" width="6.08984375" customWidth="1"/>
    <col min="126" max="126" width="4.6328125" style="342" customWidth="1"/>
    <col min="127" max="127" width="15.90625" customWidth="1"/>
    <col min="128" max="128" width="3" customWidth="1"/>
    <col min="129" max="129" width="2.6328125" customWidth="1"/>
    <col min="130" max="130" width="7.90625" customWidth="1"/>
    <col min="131" max="131" width="6.08984375" customWidth="1"/>
    <col min="133" max="133" width="4.6328125" style="342" customWidth="1"/>
    <col min="134" max="134" width="15.90625" customWidth="1"/>
    <col min="135" max="135" width="3" customWidth="1"/>
    <col min="136" max="136" width="2.6328125" customWidth="1"/>
    <col min="137" max="137" width="7.90625" customWidth="1"/>
    <col min="138" max="138" width="6.08984375" customWidth="1"/>
    <col min="140" max="140" width="4.6328125" style="342" customWidth="1"/>
    <col min="141" max="141" width="15.90625" customWidth="1"/>
    <col min="142" max="142" width="3" customWidth="1"/>
    <col min="143" max="143" width="2.6328125" customWidth="1"/>
    <col min="144" max="144" width="7.90625" customWidth="1"/>
    <col min="145" max="145" width="6.08984375" customWidth="1"/>
    <col min="147" max="147" width="4.6328125" style="342" customWidth="1"/>
    <col min="148" max="148" width="15.90625" customWidth="1"/>
    <col min="149" max="149" width="3" customWidth="1"/>
    <col min="150" max="150" width="2.6328125" customWidth="1"/>
    <col min="151" max="151" width="7.90625" customWidth="1"/>
    <col min="152" max="152" width="6.08984375" customWidth="1"/>
    <col min="154" max="154" width="4.6328125" style="342" customWidth="1"/>
    <col min="155" max="155" width="15.90625" customWidth="1"/>
    <col min="156" max="156" width="3" customWidth="1"/>
    <col min="157" max="157" width="2.6328125" customWidth="1"/>
    <col min="158" max="158" width="7.90625" customWidth="1"/>
    <col min="159" max="159" width="6.08984375" customWidth="1"/>
    <col min="161" max="161" width="4.6328125" style="342" customWidth="1"/>
    <col min="162" max="162" width="15.90625" customWidth="1"/>
    <col min="163" max="163" width="3" customWidth="1"/>
    <col min="164" max="164" width="2.6328125" customWidth="1"/>
    <col min="165" max="165" width="7.90625" customWidth="1"/>
    <col min="166" max="166" width="6.08984375" customWidth="1"/>
    <col min="168" max="168" width="4.6328125" style="342" customWidth="1"/>
    <col min="169" max="169" width="15.90625" customWidth="1"/>
    <col min="170" max="170" width="3" customWidth="1"/>
    <col min="171" max="171" width="2.6328125" customWidth="1"/>
    <col min="172" max="172" width="7.90625" customWidth="1"/>
    <col min="173" max="173" width="6.08984375" customWidth="1"/>
    <col min="175" max="175" width="4.6328125" style="342" customWidth="1"/>
    <col min="176" max="176" width="15.90625" customWidth="1"/>
    <col min="177" max="177" width="3" customWidth="1"/>
    <col min="178" max="178" width="2.6328125" customWidth="1"/>
    <col min="179" max="179" width="7.90625" customWidth="1"/>
    <col min="180" max="180" width="6.08984375" customWidth="1"/>
    <col min="182" max="182" width="4.6328125" style="342" customWidth="1"/>
    <col min="183" max="183" width="15.90625" customWidth="1"/>
    <col min="184" max="184" width="3" customWidth="1"/>
    <col min="185" max="185" width="2.6328125" customWidth="1"/>
    <col min="186" max="186" width="7.90625" customWidth="1"/>
    <col min="187" max="187" width="6.08984375" customWidth="1"/>
    <col min="189" max="189" width="4.6328125" style="342" customWidth="1"/>
    <col min="190" max="190" width="15.90625" customWidth="1"/>
    <col min="191" max="191" width="3" customWidth="1"/>
    <col min="192" max="192" width="2.6328125" customWidth="1"/>
    <col min="193" max="193" width="7.90625" customWidth="1"/>
    <col min="194" max="194" width="6.08984375" customWidth="1"/>
    <col min="196" max="196" width="4.6328125" style="342" customWidth="1"/>
    <col min="197" max="197" width="15.90625" customWidth="1"/>
    <col min="198" max="198" width="3" customWidth="1"/>
    <col min="199" max="199" width="2.6328125" customWidth="1"/>
    <col min="200" max="200" width="7.90625" customWidth="1"/>
    <col min="201" max="201" width="6.08984375" customWidth="1"/>
    <col min="203" max="203" width="4.6328125" style="342" customWidth="1"/>
    <col min="204" max="204" width="15.90625" customWidth="1"/>
    <col min="205" max="205" width="3" customWidth="1"/>
    <col min="206" max="206" width="2.6328125" customWidth="1"/>
    <col min="207" max="207" width="7.90625" customWidth="1"/>
    <col min="208" max="208" width="6.08984375" customWidth="1"/>
    <col min="210" max="210" width="4.6328125" style="342" customWidth="1"/>
    <col min="211" max="211" width="15.90625" customWidth="1"/>
    <col min="212" max="212" width="3" customWidth="1"/>
    <col min="213" max="213" width="2.6328125" customWidth="1"/>
    <col min="214" max="214" width="7.90625" customWidth="1"/>
    <col min="215" max="215" width="6.08984375" customWidth="1"/>
    <col min="217" max="217" width="4.6328125" style="342" customWidth="1"/>
    <col min="218" max="218" width="15.90625" customWidth="1"/>
    <col min="219" max="219" width="3" customWidth="1"/>
    <col min="220" max="220" width="2.6328125" customWidth="1"/>
    <col min="221" max="221" width="7.90625" customWidth="1"/>
    <col min="222" max="222" width="6.08984375" customWidth="1"/>
    <col min="224" max="224" width="4.6328125" style="342" customWidth="1"/>
    <col min="225" max="225" width="15.90625" customWidth="1"/>
    <col min="226" max="226" width="3" customWidth="1"/>
    <col min="227" max="227" width="2.6328125" customWidth="1"/>
    <col min="228" max="228" width="7.90625" customWidth="1"/>
    <col min="229" max="229" width="6.08984375" customWidth="1"/>
    <col min="231" max="231" width="4.6328125" style="342" customWidth="1"/>
    <col min="232" max="232" width="15.90625" customWidth="1"/>
    <col min="233" max="233" width="3" customWidth="1"/>
    <col min="234" max="234" width="2.6328125" customWidth="1"/>
    <col min="235" max="235" width="7.90625" customWidth="1"/>
    <col min="236" max="236" width="6.08984375" customWidth="1"/>
    <col min="238" max="238" width="4.6328125" style="342" customWidth="1"/>
    <col min="239" max="239" width="15.90625" customWidth="1"/>
    <col min="240" max="240" width="3" customWidth="1"/>
    <col min="241" max="241" width="2.6328125" customWidth="1"/>
    <col min="242" max="242" width="7.90625" customWidth="1"/>
    <col min="243" max="243" width="6.08984375" customWidth="1"/>
    <col min="245" max="245" width="4.6328125" style="342" customWidth="1"/>
    <col min="246" max="246" width="15.90625" customWidth="1"/>
    <col min="247" max="247" width="3" customWidth="1"/>
    <col min="248" max="248" width="2.6328125" customWidth="1"/>
    <col min="249" max="249" width="7.90625" customWidth="1"/>
    <col min="250" max="250" width="6.08984375" customWidth="1"/>
    <col min="252" max="252" width="4.6328125" style="342" customWidth="1"/>
    <col min="253" max="253" width="15.90625" customWidth="1"/>
    <col min="254" max="254" width="3" customWidth="1"/>
    <col min="255" max="255" width="2.6328125" customWidth="1"/>
    <col min="256" max="256" width="7.90625" customWidth="1"/>
    <col min="257" max="257" width="6.08984375" customWidth="1"/>
    <col min="259" max="259" width="4.6328125" style="342" customWidth="1"/>
    <col min="260" max="260" width="15.90625" customWidth="1"/>
    <col min="261" max="261" width="3" customWidth="1"/>
    <col min="262" max="262" width="2.6328125" customWidth="1"/>
    <col min="263" max="263" width="7.90625" customWidth="1"/>
    <col min="264" max="264" width="6.08984375" customWidth="1"/>
    <col min="266" max="266" width="4.6328125" style="342" customWidth="1"/>
    <col min="267" max="267" width="15.90625" customWidth="1"/>
    <col min="268" max="268" width="3" customWidth="1"/>
    <col min="269" max="269" width="2.6328125" customWidth="1"/>
    <col min="270" max="270" width="7.90625" customWidth="1"/>
    <col min="271" max="271" width="6.08984375" customWidth="1"/>
    <col min="273" max="273" width="4.6328125" style="342" customWidth="1"/>
    <col min="274" max="274" width="15.90625" customWidth="1"/>
    <col min="275" max="275" width="3" customWidth="1"/>
    <col min="276" max="276" width="2.6328125" customWidth="1"/>
    <col min="277" max="277" width="7.90625" customWidth="1"/>
    <col min="278" max="278" width="6.08984375" customWidth="1"/>
    <col min="279" max="279" width="8.90625" customWidth="1"/>
    <col min="280" max="280" width="4.6328125" style="342" customWidth="1"/>
    <col min="281" max="281" width="15.90625" customWidth="1"/>
    <col min="282" max="282" width="3" customWidth="1"/>
    <col min="283" max="283" width="2.6328125" customWidth="1"/>
    <col min="284" max="284" width="7.90625" customWidth="1"/>
    <col min="285" max="286" width="6.08984375" customWidth="1"/>
    <col min="288" max="288" width="4.6328125" style="342" customWidth="1"/>
    <col min="289" max="289" width="15.90625" customWidth="1"/>
    <col min="290" max="290" width="3" customWidth="1"/>
    <col min="291" max="291" width="2.6328125" customWidth="1"/>
    <col min="292" max="292" width="7.90625" customWidth="1"/>
    <col min="293" max="293" width="6.08984375" customWidth="1"/>
    <col min="294" max="294" width="8.90625" customWidth="1"/>
    <col min="295" max="295" width="4.6328125" style="342" customWidth="1"/>
    <col min="296" max="296" width="15.90625" customWidth="1"/>
    <col min="297" max="297" width="3" customWidth="1"/>
    <col min="298" max="298" width="2.6328125" customWidth="1"/>
    <col min="299" max="299" width="7.90625" customWidth="1"/>
    <col min="300" max="300" width="6.08984375" customWidth="1"/>
    <col min="302" max="302" width="4.6328125" style="342" customWidth="1"/>
    <col min="303" max="303" width="15.90625" customWidth="1"/>
    <col min="304" max="304" width="3" customWidth="1"/>
    <col min="305" max="305" width="2.6328125" customWidth="1"/>
    <col min="306" max="306" width="7.90625" customWidth="1"/>
    <col min="307" max="307" width="6.08984375" customWidth="1"/>
    <col min="309" max="309" width="4.6328125" style="342" customWidth="1"/>
    <col min="310" max="310" width="15.90625" customWidth="1"/>
    <col min="311" max="311" width="3" customWidth="1"/>
    <col min="312" max="312" width="2.6328125" customWidth="1"/>
    <col min="313" max="313" width="7.90625" customWidth="1"/>
    <col min="314" max="314" width="6.08984375" customWidth="1"/>
    <col min="316" max="316" width="4.6328125" style="342" customWidth="1"/>
    <col min="317" max="317" width="15.90625" customWidth="1"/>
    <col min="318" max="318" width="3" customWidth="1"/>
    <col min="319" max="319" width="2.6328125" customWidth="1"/>
    <col min="320" max="320" width="7.90625" customWidth="1"/>
    <col min="321" max="321" width="6.08984375" customWidth="1"/>
    <col min="323" max="323" width="4.6328125" style="342" customWidth="1"/>
    <col min="324" max="324" width="15.90625" customWidth="1"/>
    <col min="325" max="325" width="3" customWidth="1"/>
    <col min="326" max="326" width="2.6328125" customWidth="1"/>
    <col min="327" max="327" width="7.90625" customWidth="1"/>
    <col min="328" max="328" width="6.08984375" customWidth="1"/>
    <col min="330" max="330" width="4.6328125" style="342" customWidth="1"/>
    <col min="331" max="331" width="15.90625" customWidth="1"/>
    <col min="332" max="332" width="3" customWidth="1"/>
    <col min="333" max="333" width="2.6328125" customWidth="1"/>
    <col min="334" max="334" width="7.90625" customWidth="1"/>
    <col min="335" max="335" width="6.08984375" customWidth="1"/>
    <col min="337" max="337" width="4.6328125" style="342" customWidth="1"/>
    <col min="338" max="338" width="15.90625" customWidth="1"/>
    <col min="339" max="339" width="3" customWidth="1"/>
    <col min="340" max="340" width="2.6328125" customWidth="1"/>
    <col min="341" max="341" width="7.90625" customWidth="1"/>
    <col min="342" max="342" width="6.08984375" customWidth="1"/>
    <col min="344" max="344" width="4.6328125" style="342" customWidth="1"/>
    <col min="345" max="345" width="15.90625" customWidth="1"/>
    <col min="346" max="346" width="3" customWidth="1"/>
    <col min="347" max="347" width="2.6328125" customWidth="1"/>
    <col min="348" max="348" width="7.90625" customWidth="1"/>
    <col min="349" max="349" width="6.08984375" customWidth="1"/>
    <col min="351" max="351" width="4.6328125" style="342" customWidth="1"/>
    <col min="352" max="352" width="15.90625" customWidth="1"/>
    <col min="353" max="353" width="3" customWidth="1"/>
    <col min="354" max="354" width="2.6328125" customWidth="1"/>
    <col min="355" max="355" width="7.90625" customWidth="1"/>
    <col min="356" max="356" width="6.08984375" customWidth="1"/>
    <col min="358" max="358" width="4.6328125" style="342" customWidth="1"/>
    <col min="359" max="359" width="15.90625" customWidth="1"/>
    <col min="360" max="360" width="3" customWidth="1"/>
    <col min="361" max="361" width="2.6328125" customWidth="1"/>
    <col min="362" max="362" width="7.90625" customWidth="1"/>
    <col min="363" max="363" width="6.08984375" customWidth="1"/>
    <col min="365" max="365" width="4.6328125" style="342" customWidth="1"/>
    <col min="366" max="366" width="15.90625" customWidth="1"/>
    <col min="367" max="367" width="3" customWidth="1"/>
    <col min="368" max="368" width="2.6328125" customWidth="1"/>
    <col min="369" max="369" width="7.90625" customWidth="1"/>
    <col min="370" max="370" width="6.08984375" customWidth="1"/>
    <col min="372" max="372" width="4.6328125" style="342" customWidth="1"/>
    <col min="373" max="373" width="16.54296875" customWidth="1"/>
    <col min="374" max="374" width="3" customWidth="1"/>
    <col min="375" max="375" width="2.6328125" customWidth="1"/>
    <col min="376" max="376" width="7.90625" customWidth="1"/>
    <col min="377" max="377" width="6.08984375" customWidth="1"/>
    <col min="379" max="379" width="4.6328125" style="342" customWidth="1"/>
    <col min="380" max="380" width="16.54296875" customWidth="1"/>
    <col min="381" max="381" width="3" customWidth="1"/>
    <col min="382" max="382" width="2.6328125" customWidth="1"/>
    <col min="383" max="383" width="7.90625" customWidth="1"/>
    <col min="384" max="384" width="6.08984375" customWidth="1"/>
    <col min="386" max="386" width="4.6328125" style="342" customWidth="1"/>
    <col min="387" max="387" width="16.54296875" customWidth="1"/>
    <col min="388" max="388" width="3" customWidth="1"/>
    <col min="389" max="389" width="2.6328125" customWidth="1"/>
    <col min="390" max="390" width="7.90625" customWidth="1"/>
    <col min="391" max="391" width="6.08984375" customWidth="1"/>
    <col min="393" max="393" width="4.6328125" style="342" customWidth="1"/>
    <col min="394" max="394" width="16.54296875" customWidth="1"/>
    <col min="395" max="395" width="3" customWidth="1"/>
    <col min="396" max="396" width="2.6328125" customWidth="1"/>
    <col min="397" max="397" width="7.90625" customWidth="1"/>
    <col min="398" max="398" width="6.08984375" customWidth="1"/>
    <col min="400" max="400" width="4.6328125" style="342" customWidth="1"/>
    <col min="401" max="401" width="16.54296875" customWidth="1"/>
    <col min="402" max="402" width="3" customWidth="1"/>
    <col min="403" max="403" width="2.6328125" customWidth="1"/>
    <col min="404" max="404" width="7.90625" customWidth="1"/>
    <col min="405" max="405" width="6.08984375" customWidth="1"/>
    <col min="407" max="407" width="4.6328125" style="342" customWidth="1"/>
    <col min="408" max="408" width="16.54296875" customWidth="1"/>
    <col min="409" max="409" width="3" customWidth="1"/>
    <col min="410" max="410" width="2.6328125" customWidth="1"/>
    <col min="411" max="411" width="7.90625" customWidth="1"/>
    <col min="412" max="412" width="6.08984375" customWidth="1"/>
    <col min="414" max="414" width="4.6328125" style="342" customWidth="1"/>
    <col min="415" max="415" width="16.54296875" customWidth="1"/>
    <col min="416" max="416" width="3" customWidth="1"/>
    <col min="417" max="417" width="2.6328125" customWidth="1"/>
    <col min="418" max="418" width="7.90625" customWidth="1"/>
    <col min="419" max="419" width="6.08984375" customWidth="1"/>
    <col min="421" max="421" width="4.6328125" style="342" customWidth="1"/>
    <col min="422" max="422" width="16.54296875" customWidth="1"/>
    <col min="423" max="423" width="3" customWidth="1"/>
    <col min="424" max="424" width="2.6328125" customWidth="1"/>
    <col min="425" max="425" width="7.90625" customWidth="1"/>
    <col min="426" max="426" width="6.08984375" customWidth="1"/>
    <col min="428" max="428" width="4.6328125" style="342" customWidth="1"/>
    <col min="429" max="429" width="16.54296875" customWidth="1"/>
    <col min="430" max="430" width="3" customWidth="1"/>
    <col min="431" max="431" width="2.6328125" customWidth="1"/>
    <col min="432" max="432" width="7.90625" customWidth="1"/>
    <col min="433" max="433" width="6.08984375" customWidth="1"/>
    <col min="435" max="435" width="4.6328125" style="342" customWidth="1"/>
    <col min="436" max="436" width="16.54296875" customWidth="1"/>
    <col min="437" max="437" width="3" customWidth="1"/>
    <col min="438" max="438" width="2.6328125" customWidth="1"/>
    <col min="439" max="439" width="7.90625" customWidth="1"/>
    <col min="440" max="440" width="6.08984375" customWidth="1"/>
    <col min="442" max="442" width="4.6328125" style="342" customWidth="1"/>
    <col min="443" max="443" width="16.54296875" customWidth="1"/>
    <col min="444" max="444" width="3" customWidth="1"/>
    <col min="445" max="445" width="2.6328125" customWidth="1"/>
    <col min="446" max="446" width="7.90625" customWidth="1"/>
    <col min="447" max="447" width="6.08984375" customWidth="1"/>
    <col min="449" max="449" width="4.6328125" style="342" customWidth="1"/>
    <col min="450" max="450" width="16.54296875" customWidth="1"/>
    <col min="451" max="451" width="3" customWidth="1"/>
    <col min="452" max="452" width="2.6328125" customWidth="1"/>
    <col min="453" max="453" width="7.90625" customWidth="1"/>
    <col min="454" max="454" width="6.08984375" customWidth="1"/>
    <col min="456" max="456" width="4.6328125" style="342" customWidth="1"/>
    <col min="457" max="457" width="16.54296875" customWidth="1"/>
    <col min="458" max="458" width="3" customWidth="1"/>
    <col min="459" max="459" width="2.6328125" customWidth="1"/>
    <col min="460" max="460" width="7.90625" customWidth="1"/>
    <col min="461" max="461" width="6.08984375" customWidth="1"/>
    <col min="463" max="463" width="4.6328125" style="342" customWidth="1"/>
    <col min="464" max="464" width="16.54296875" customWidth="1"/>
    <col min="465" max="465" width="3" customWidth="1"/>
    <col min="466" max="466" width="2.6328125" customWidth="1"/>
    <col min="467" max="467" width="7.90625" customWidth="1"/>
    <col min="468" max="468" width="6.08984375" customWidth="1"/>
    <col min="470" max="470" width="4.6328125" style="342" customWidth="1"/>
    <col min="471" max="471" width="16.54296875" customWidth="1"/>
    <col min="472" max="472" width="3" customWidth="1"/>
    <col min="473" max="473" width="2.6328125" customWidth="1"/>
    <col min="474" max="474" width="7.90625" customWidth="1"/>
    <col min="475" max="475" width="6.08984375" customWidth="1"/>
    <col min="477" max="477" width="4.6328125" style="342" customWidth="1"/>
    <col min="478" max="478" width="16.54296875" customWidth="1"/>
    <col min="479" max="479" width="3" customWidth="1"/>
    <col min="480" max="480" width="2.6328125" customWidth="1"/>
    <col min="481" max="481" width="7.90625" customWidth="1"/>
    <col min="482" max="482" width="6.08984375" customWidth="1"/>
    <col min="484" max="484" width="4.6328125" style="342" customWidth="1"/>
    <col min="485" max="485" width="16.54296875" customWidth="1"/>
    <col min="486" max="486" width="3" customWidth="1"/>
    <col min="487" max="487" width="2.6328125" customWidth="1"/>
    <col min="488" max="488" width="7.90625" customWidth="1"/>
    <col min="489" max="489" width="6.08984375" customWidth="1"/>
    <col min="491" max="491" width="4.6328125" style="342" customWidth="1"/>
    <col min="492" max="492" width="16.54296875" customWidth="1"/>
    <col min="493" max="493" width="3" customWidth="1"/>
    <col min="494" max="494" width="2.6328125" customWidth="1"/>
    <col min="495" max="495" width="7.90625" customWidth="1"/>
    <col min="496" max="496" width="6.08984375" customWidth="1"/>
    <col min="498" max="498" width="4.6328125" style="342" customWidth="1"/>
    <col min="499" max="499" width="16.54296875" customWidth="1"/>
    <col min="500" max="500" width="3" customWidth="1"/>
    <col min="501" max="501" width="2.6328125" customWidth="1"/>
    <col min="502" max="502" width="7.90625" customWidth="1"/>
    <col min="503" max="503" width="6.08984375" customWidth="1"/>
    <col min="505" max="505" width="4.6328125" style="342" customWidth="1"/>
    <col min="506" max="506" width="16.54296875" customWidth="1"/>
    <col min="507" max="507" width="3" customWidth="1"/>
    <col min="508" max="508" width="2.6328125" customWidth="1"/>
    <col min="509" max="509" width="7.90625" customWidth="1"/>
    <col min="510" max="510" width="6.08984375" customWidth="1"/>
    <col min="512" max="512" width="4.6328125" style="342" customWidth="1"/>
    <col min="513" max="513" width="16.54296875" customWidth="1"/>
    <col min="514" max="514" width="3" customWidth="1"/>
    <col min="515" max="515" width="2.6328125" customWidth="1"/>
    <col min="516" max="516" width="7.90625" customWidth="1"/>
    <col min="517" max="517" width="6.08984375" customWidth="1"/>
    <col min="519" max="519" width="4.6328125" style="342" customWidth="1"/>
    <col min="520" max="520" width="16.54296875" customWidth="1"/>
    <col min="521" max="521" width="3" customWidth="1"/>
    <col min="522" max="522" width="2.6328125" customWidth="1"/>
    <col min="523" max="523" width="7.90625" customWidth="1"/>
    <col min="524" max="524" width="6.08984375" customWidth="1"/>
    <col min="526" max="526" width="4.6328125" style="342" customWidth="1"/>
    <col min="527" max="527" width="16.54296875" customWidth="1"/>
    <col min="528" max="528" width="3" customWidth="1"/>
    <col min="529" max="529" width="2.6328125" customWidth="1"/>
    <col min="530" max="530" width="7.90625" customWidth="1"/>
    <col min="531" max="531" width="6.08984375" customWidth="1"/>
    <col min="533" max="533" width="4.6328125" style="342" customWidth="1"/>
    <col min="534" max="534" width="16.54296875" customWidth="1"/>
    <col min="535" max="535" width="3" customWidth="1"/>
    <col min="536" max="536" width="2.6328125" customWidth="1"/>
    <col min="537" max="537" width="7.90625" customWidth="1"/>
    <col min="538" max="538" width="6.08984375" customWidth="1"/>
    <col min="539" max="539" width="8.7265625" customWidth="1"/>
    <col min="540" max="540" width="4.6328125" style="342" customWidth="1"/>
    <col min="541" max="541" width="16.54296875" customWidth="1"/>
    <col min="542" max="542" width="3" customWidth="1"/>
    <col min="543" max="543" width="2.6328125" customWidth="1"/>
    <col min="544" max="544" width="7.90625" customWidth="1"/>
    <col min="545" max="545" width="6.08984375" customWidth="1"/>
    <col min="547" max="547" width="4.6328125" style="342" customWidth="1"/>
    <col min="548" max="548" width="16.54296875" customWidth="1"/>
    <col min="549" max="549" width="3" customWidth="1"/>
    <col min="550" max="550" width="2.6328125" customWidth="1"/>
    <col min="551" max="551" width="7.90625" customWidth="1"/>
    <col min="552" max="552" width="6.08984375" customWidth="1"/>
    <col min="554" max="554" width="4.6328125" style="342" customWidth="1"/>
    <col min="555" max="555" width="16.54296875" customWidth="1"/>
    <col min="556" max="556" width="3" customWidth="1"/>
    <col min="557" max="557" width="2.6328125" customWidth="1"/>
    <col min="558" max="558" width="7.90625" customWidth="1"/>
    <col min="559" max="559" width="6.08984375" customWidth="1"/>
    <col min="561" max="561" width="4.6328125" style="342" customWidth="1"/>
    <col min="562" max="562" width="16.54296875" customWidth="1"/>
    <col min="563" max="563" width="3" customWidth="1"/>
    <col min="564" max="564" width="2.6328125" customWidth="1"/>
    <col min="565" max="565" width="7.90625" customWidth="1"/>
    <col min="566" max="566" width="6.08984375" customWidth="1"/>
    <col min="568" max="568" width="4.6328125" style="342" customWidth="1"/>
    <col min="569" max="569" width="16.54296875" customWidth="1"/>
    <col min="570" max="570" width="3" customWidth="1"/>
    <col min="571" max="571" width="2.6328125" customWidth="1"/>
    <col min="572" max="572" width="7.90625" customWidth="1"/>
    <col min="573" max="573" width="6.08984375" customWidth="1"/>
    <col min="575" max="575" width="4.6328125" style="342" customWidth="1"/>
    <col min="576" max="576" width="16.54296875" customWidth="1"/>
    <col min="577" max="577" width="3" customWidth="1"/>
    <col min="578" max="578" width="2.6328125" customWidth="1"/>
    <col min="579" max="579" width="7.90625" customWidth="1"/>
    <col min="580" max="580" width="6.08984375" customWidth="1"/>
    <col min="582" max="582" width="4.6328125" style="342" customWidth="1"/>
    <col min="583" max="583" width="16.54296875" customWidth="1"/>
    <col min="584" max="584" width="3" customWidth="1"/>
    <col min="585" max="585" width="2.6328125" customWidth="1"/>
    <col min="586" max="586" width="7.90625" customWidth="1"/>
    <col min="587" max="587" width="6.08984375" customWidth="1"/>
    <col min="589" max="589" width="4.6328125" style="342" customWidth="1"/>
    <col min="590" max="590" width="16.54296875" customWidth="1"/>
    <col min="591" max="591" width="3" customWidth="1"/>
    <col min="592" max="592" width="2.6328125" customWidth="1"/>
    <col min="593" max="593" width="7.90625" customWidth="1"/>
    <col min="594" max="594" width="6.08984375" customWidth="1"/>
    <col min="595" max="595" width="8.7265625" customWidth="1"/>
    <col min="596" max="596" width="4.6328125" style="342" customWidth="1"/>
    <col min="597" max="597" width="16.54296875" customWidth="1"/>
    <col min="598" max="598" width="3" customWidth="1"/>
    <col min="599" max="599" width="2.6328125" customWidth="1"/>
    <col min="600" max="600" width="7.90625" customWidth="1"/>
    <col min="601" max="601" width="6.08984375" customWidth="1"/>
    <col min="603" max="603" width="4.6328125" style="342" customWidth="1"/>
    <col min="604" max="604" width="16.54296875" customWidth="1"/>
    <col min="605" max="605" width="3" customWidth="1"/>
    <col min="606" max="606" width="2.6328125" customWidth="1"/>
    <col min="607" max="607" width="7.90625" customWidth="1"/>
    <col min="608" max="608" width="6.08984375" customWidth="1"/>
    <col min="610" max="610" width="4.6328125" style="342" customWidth="1"/>
    <col min="611" max="611" width="16.54296875" customWidth="1"/>
    <col min="612" max="612" width="3" customWidth="1"/>
    <col min="613" max="613" width="2.6328125" customWidth="1"/>
    <col min="614" max="614" width="7.90625" customWidth="1"/>
    <col min="615" max="615" width="6.08984375" customWidth="1"/>
    <col min="617" max="617" width="4.6328125" style="342" customWidth="1"/>
    <col min="618" max="618" width="16.54296875" customWidth="1"/>
    <col min="619" max="619" width="3" customWidth="1"/>
    <col min="620" max="620" width="2.6328125" customWidth="1"/>
    <col min="621" max="621" width="7.90625" customWidth="1"/>
    <col min="622" max="622" width="6.08984375" customWidth="1"/>
    <col min="624" max="624" width="4.6328125" style="342" customWidth="1"/>
    <col min="625" max="625" width="16.54296875" customWidth="1"/>
    <col min="626" max="626" width="3" customWidth="1"/>
    <col min="627" max="627" width="2.6328125" customWidth="1"/>
    <col min="628" max="628" width="7.90625" customWidth="1"/>
    <col min="629" max="629" width="6.08984375" customWidth="1"/>
    <col min="631" max="631" width="4.6328125" style="342" customWidth="1"/>
    <col min="632" max="632" width="16.54296875" customWidth="1"/>
    <col min="633" max="633" width="3" customWidth="1"/>
    <col min="634" max="634" width="2.6328125" customWidth="1"/>
    <col min="635" max="635" width="7.90625" customWidth="1"/>
    <col min="636" max="636" width="6.08984375" customWidth="1"/>
    <col min="638" max="638" width="4.6328125" style="342" customWidth="1"/>
    <col min="639" max="639" width="16.54296875" customWidth="1"/>
    <col min="640" max="640" width="3" customWidth="1"/>
    <col min="641" max="641" width="2.6328125" customWidth="1"/>
    <col min="642" max="642" width="7.90625" customWidth="1"/>
    <col min="643" max="643" width="6.08984375" customWidth="1"/>
    <col min="645" max="645" width="4.6328125" style="342" customWidth="1"/>
    <col min="646" max="646" width="16.54296875" customWidth="1"/>
    <col min="647" max="647" width="3" customWidth="1"/>
    <col min="648" max="648" width="2.6328125" customWidth="1"/>
    <col min="649" max="649" width="7.90625" customWidth="1"/>
    <col min="650" max="650" width="6.08984375" customWidth="1"/>
    <col min="652" max="652" width="4.6328125" style="342" customWidth="1"/>
    <col min="653" max="653" width="16.54296875" customWidth="1"/>
    <col min="654" max="654" width="3" customWidth="1"/>
    <col min="655" max="655" width="2.6328125" customWidth="1"/>
    <col min="656" max="656" width="7.90625" customWidth="1"/>
    <col min="657" max="657" width="6.08984375" customWidth="1"/>
    <col min="659" max="659" width="4.6328125" style="342" customWidth="1"/>
    <col min="660" max="660" width="16.54296875" customWidth="1"/>
    <col min="661" max="661" width="3" customWidth="1"/>
    <col min="662" max="662" width="2.6328125" customWidth="1"/>
    <col min="663" max="663" width="7.90625" customWidth="1"/>
    <col min="664" max="664" width="6.08984375" customWidth="1"/>
    <col min="666" max="666" width="4.6328125" style="342" customWidth="1"/>
    <col min="667" max="667" width="16.54296875" customWidth="1"/>
    <col min="668" max="668" width="3" customWidth="1"/>
    <col min="669" max="669" width="2.6328125" customWidth="1"/>
    <col min="670" max="670" width="7.90625" customWidth="1"/>
    <col min="671" max="671" width="6.08984375" customWidth="1"/>
    <col min="673" max="673" width="4.6328125" style="342" customWidth="1"/>
    <col min="674" max="674" width="16.54296875" customWidth="1"/>
    <col min="675" max="675" width="3" customWidth="1"/>
    <col min="676" max="676" width="2.6328125" customWidth="1"/>
    <col min="677" max="677" width="7.90625" customWidth="1"/>
    <col min="678" max="678" width="6.08984375" customWidth="1"/>
    <col min="680" max="680" width="4.6328125" style="342" customWidth="1"/>
    <col min="681" max="681" width="16.54296875" customWidth="1"/>
    <col min="682" max="682" width="3" customWidth="1"/>
    <col min="683" max="683" width="2.6328125" customWidth="1"/>
    <col min="684" max="684" width="7.90625" customWidth="1"/>
    <col min="685" max="685" width="6.08984375" customWidth="1"/>
    <col min="687" max="687" width="4.6328125" style="342" customWidth="1"/>
    <col min="688" max="688" width="16.54296875" customWidth="1"/>
    <col min="689" max="689" width="3" customWidth="1"/>
    <col min="690" max="690" width="2.6328125" customWidth="1"/>
    <col min="691" max="691" width="7.90625" customWidth="1"/>
    <col min="692" max="692" width="6.08984375" customWidth="1"/>
  </cols>
  <sheetData>
    <row r="1" spans="2:692" x14ac:dyDescent="0.35">
      <c r="C1" t="s">
        <v>1994</v>
      </c>
      <c r="H1" t="s">
        <v>1995</v>
      </c>
      <c r="N1" t="s">
        <v>1996</v>
      </c>
      <c r="T1" t="s">
        <v>1997</v>
      </c>
      <c r="Z1" t="s">
        <v>1998</v>
      </c>
      <c r="AC1" s="134"/>
      <c r="AF1" t="s">
        <v>1999</v>
      </c>
      <c r="AI1" s="134"/>
      <c r="AL1" t="s">
        <v>2000</v>
      </c>
      <c r="AO1" s="134"/>
      <c r="AR1" t="s">
        <v>2001</v>
      </c>
      <c r="AX1" t="s">
        <v>2002</v>
      </c>
      <c r="BE1" t="s">
        <v>2003</v>
      </c>
      <c r="BL1" t="s">
        <v>2004</v>
      </c>
      <c r="BS1" t="s">
        <v>2005</v>
      </c>
      <c r="BZ1" t="s">
        <v>2006</v>
      </c>
      <c r="CG1" t="s">
        <v>2007</v>
      </c>
      <c r="CN1" t="s">
        <v>2008</v>
      </c>
      <c r="CU1" t="s">
        <v>1994</v>
      </c>
      <c r="DB1" t="s">
        <v>2009</v>
      </c>
      <c r="DI1" t="s">
        <v>2010</v>
      </c>
      <c r="DP1" t="s">
        <v>1996</v>
      </c>
      <c r="DW1" t="s">
        <v>1997</v>
      </c>
      <c r="ED1" t="s">
        <v>1998</v>
      </c>
      <c r="EK1" t="s">
        <v>1999</v>
      </c>
      <c r="ER1" t="s">
        <v>2000</v>
      </c>
      <c r="EY1" t="s">
        <v>2001</v>
      </c>
      <c r="FF1" t="s">
        <v>2002</v>
      </c>
      <c r="FM1" t="s">
        <v>2003</v>
      </c>
      <c r="FT1" t="s">
        <v>2004</v>
      </c>
      <c r="GA1" t="s">
        <v>2005</v>
      </c>
      <c r="GH1" t="s">
        <v>2006</v>
      </c>
      <c r="GO1" t="s">
        <v>2011</v>
      </c>
      <c r="GV1" t="s">
        <v>2012</v>
      </c>
      <c r="HC1" t="s">
        <v>2013</v>
      </c>
      <c r="HJ1" t="s">
        <v>2014</v>
      </c>
      <c r="HQ1" t="s">
        <v>1994</v>
      </c>
      <c r="HX1" t="s">
        <v>1995</v>
      </c>
      <c r="IE1" t="s">
        <v>1996</v>
      </c>
      <c r="IL1" t="s">
        <v>2015</v>
      </c>
      <c r="IS1" t="s">
        <v>1998</v>
      </c>
      <c r="IZ1" t="s">
        <v>2016</v>
      </c>
      <c r="JG1" t="s">
        <v>2017</v>
      </c>
      <c r="JN1" t="s">
        <v>2018</v>
      </c>
      <c r="JU1" t="s">
        <v>2019</v>
      </c>
      <c r="KC1" t="s">
        <v>2020</v>
      </c>
      <c r="KJ1" t="s">
        <v>2021</v>
      </c>
      <c r="KQ1" t="s">
        <v>2022</v>
      </c>
      <c r="KX1" t="s">
        <v>2023</v>
      </c>
      <c r="LE1" t="s">
        <v>2004</v>
      </c>
      <c r="LL1" t="s">
        <v>2024</v>
      </c>
      <c r="LS1" t="s">
        <v>2005</v>
      </c>
      <c r="LZ1" t="s">
        <v>2025</v>
      </c>
      <c r="MG1" t="s">
        <v>2026</v>
      </c>
      <c r="MN1" t="s">
        <v>2027</v>
      </c>
      <c r="MU1" t="s">
        <v>2028</v>
      </c>
      <c r="NB1" t="s">
        <v>2029</v>
      </c>
      <c r="NI1" t="s">
        <v>2030</v>
      </c>
      <c r="NP1" t="s">
        <v>2031</v>
      </c>
      <c r="NW1" t="s">
        <v>2032</v>
      </c>
      <c r="OD1" t="s">
        <v>2032</v>
      </c>
      <c r="OK1" t="s">
        <v>2033</v>
      </c>
      <c r="OR1" t="s">
        <v>2034</v>
      </c>
      <c r="OY1" t="s">
        <v>2035</v>
      </c>
      <c r="PF1" t="s">
        <v>2014</v>
      </c>
      <c r="PM1" t="s">
        <v>1994</v>
      </c>
      <c r="PT1" t="s">
        <v>1995</v>
      </c>
      <c r="QA1" t="s">
        <v>1996</v>
      </c>
      <c r="QH1" t="s">
        <v>3131</v>
      </c>
      <c r="QO1" t="s">
        <v>1997</v>
      </c>
      <c r="QV1" t="s">
        <v>3665</v>
      </c>
      <c r="RC1" t="s">
        <v>1998</v>
      </c>
      <c r="RJ1" t="s">
        <v>4267</v>
      </c>
      <c r="RQ1" t="s">
        <v>1999</v>
      </c>
      <c r="RX1" t="s">
        <v>4426</v>
      </c>
      <c r="SE1" t="s">
        <v>2000</v>
      </c>
      <c r="SL1" t="s">
        <v>2001</v>
      </c>
      <c r="SS1" t="s">
        <v>5000</v>
      </c>
      <c r="SZ1" t="s">
        <v>2002</v>
      </c>
      <c r="TG1" t="s">
        <v>5315</v>
      </c>
      <c r="TN1" t="s">
        <v>2003</v>
      </c>
      <c r="TU1" t="s">
        <v>5614</v>
      </c>
      <c r="UB1" t="s">
        <v>2004</v>
      </c>
      <c r="UI1" t="s">
        <v>5989</v>
      </c>
      <c r="UP1" t="s">
        <v>2005</v>
      </c>
      <c r="UW1" t="s">
        <v>6273</v>
      </c>
      <c r="VD1" t="s">
        <v>2006</v>
      </c>
      <c r="VK1" t="s">
        <v>6578</v>
      </c>
      <c r="VR1" t="s">
        <v>2007</v>
      </c>
      <c r="VY1" t="s">
        <v>6955</v>
      </c>
      <c r="WF1" t="s">
        <v>7019</v>
      </c>
      <c r="WM1" t="s">
        <v>7068</v>
      </c>
      <c r="WT1" t="s">
        <v>7119</v>
      </c>
      <c r="XA1" t="s">
        <v>7204</v>
      </c>
      <c r="XH1" t="s">
        <v>7265</v>
      </c>
      <c r="XO1" t="s">
        <v>7327</v>
      </c>
      <c r="XV1" t="s">
        <v>7329</v>
      </c>
      <c r="YC1" t="s">
        <v>7421</v>
      </c>
      <c r="YJ1" t="s">
        <v>7488</v>
      </c>
      <c r="YQ1" t="s">
        <v>7556</v>
      </c>
      <c r="YX1" t="s">
        <v>7590</v>
      </c>
      <c r="ZE1" t="s">
        <v>7612</v>
      </c>
      <c r="ZL1" t="s">
        <v>2014</v>
      </c>
    </row>
    <row r="2" spans="2:692" x14ac:dyDescent="0.35">
      <c r="B2" s="342" t="s">
        <v>1959</v>
      </c>
      <c r="C2" s="22" t="s">
        <v>99</v>
      </c>
      <c r="D2" t="s">
        <v>2036</v>
      </c>
      <c r="E2">
        <v>119</v>
      </c>
      <c r="G2" s="342" t="s">
        <v>1959</v>
      </c>
      <c r="H2" s="22" t="s">
        <v>94</v>
      </c>
      <c r="I2" t="s">
        <v>2037</v>
      </c>
      <c r="J2">
        <v>143</v>
      </c>
      <c r="K2" s="261" t="s">
        <v>2038</v>
      </c>
      <c r="M2" s="342" t="s">
        <v>1959</v>
      </c>
      <c r="N2" s="22" t="s">
        <v>100</v>
      </c>
      <c r="O2" s="171" t="s">
        <v>2039</v>
      </c>
      <c r="P2">
        <v>172</v>
      </c>
      <c r="Q2" s="261" t="s">
        <v>2040</v>
      </c>
      <c r="S2" s="342" t="s">
        <v>1959</v>
      </c>
      <c r="T2" s="22" t="s">
        <v>100</v>
      </c>
      <c r="U2" s="171" t="s">
        <v>2041</v>
      </c>
      <c r="V2">
        <v>170</v>
      </c>
      <c r="W2" t="s">
        <v>24</v>
      </c>
      <c r="Y2" s="342" t="s">
        <v>1959</v>
      </c>
      <c r="Z2" s="22" t="s">
        <v>100</v>
      </c>
      <c r="AA2" s="171" t="s">
        <v>2042</v>
      </c>
      <c r="AB2">
        <v>175</v>
      </c>
      <c r="AC2" t="s">
        <v>24</v>
      </c>
      <c r="AE2" s="342" t="s">
        <v>1959</v>
      </c>
      <c r="AF2" s="22" t="s">
        <v>100</v>
      </c>
      <c r="AG2" s="171" t="s">
        <v>2043</v>
      </c>
      <c r="AH2">
        <v>181</v>
      </c>
      <c r="AI2" t="s">
        <v>24</v>
      </c>
      <c r="AK2" s="342" t="s">
        <v>1959</v>
      </c>
      <c r="AL2" s="22" t="s">
        <v>100</v>
      </c>
      <c r="AM2" s="171" t="s">
        <v>2044</v>
      </c>
      <c r="AN2">
        <v>179</v>
      </c>
      <c r="AO2" t="s">
        <v>24</v>
      </c>
      <c r="AQ2" s="342" t="s">
        <v>1959</v>
      </c>
      <c r="AR2" s="22" t="s">
        <v>100</v>
      </c>
      <c r="AS2" s="171" t="s">
        <v>2045</v>
      </c>
      <c r="AT2">
        <v>183</v>
      </c>
      <c r="AU2" t="s">
        <v>24</v>
      </c>
      <c r="AW2" s="342" t="s">
        <v>1959</v>
      </c>
      <c r="AX2" s="22" t="s">
        <v>100</v>
      </c>
      <c r="AY2" s="171">
        <v>8</v>
      </c>
      <c r="AZ2" s="171">
        <v>1</v>
      </c>
      <c r="BA2">
        <v>0.89334953174027587</v>
      </c>
      <c r="BB2" t="s">
        <v>24</v>
      </c>
      <c r="BD2" s="342" t="s">
        <v>1959</v>
      </c>
      <c r="BE2" s="22" t="s">
        <v>100</v>
      </c>
      <c r="BF2" s="171">
        <v>9</v>
      </c>
      <c r="BG2" s="171">
        <v>1</v>
      </c>
      <c r="BH2" s="183">
        <v>0.88927157408084034</v>
      </c>
      <c r="BI2" t="s">
        <v>24</v>
      </c>
      <c r="BK2" s="342" t="s">
        <v>1959</v>
      </c>
      <c r="BL2" s="22" t="s">
        <v>100</v>
      </c>
      <c r="BM2" s="171">
        <v>9</v>
      </c>
      <c r="BN2" s="171">
        <v>2</v>
      </c>
      <c r="BO2" s="183">
        <v>0.84097895754272867</v>
      </c>
      <c r="BP2" t="s">
        <v>24</v>
      </c>
      <c r="BR2" s="342" t="s">
        <v>1959</v>
      </c>
      <c r="BS2" s="22" t="s">
        <v>100</v>
      </c>
      <c r="BT2" s="171">
        <v>10</v>
      </c>
      <c r="BU2" s="171">
        <v>2</v>
      </c>
      <c r="BV2" s="183">
        <v>0.84792687027448266</v>
      </c>
      <c r="BW2" t="s">
        <v>24</v>
      </c>
      <c r="BY2" s="342" t="s">
        <v>1959</v>
      </c>
      <c r="BZ2" s="22" t="s">
        <v>100</v>
      </c>
      <c r="CA2" s="171">
        <v>11</v>
      </c>
      <c r="CB2" s="171">
        <v>2</v>
      </c>
      <c r="CC2" s="183">
        <v>0.86101953610149806</v>
      </c>
      <c r="CD2" t="s">
        <v>24</v>
      </c>
      <c r="CF2" s="342" t="s">
        <v>1959</v>
      </c>
      <c r="CG2" s="164" t="s">
        <v>129</v>
      </c>
      <c r="CH2">
        <v>13</v>
      </c>
      <c r="CI2">
        <v>1</v>
      </c>
      <c r="CJ2" s="183">
        <v>0.80652013287936819</v>
      </c>
      <c r="CK2" s="261" t="s">
        <v>2046</v>
      </c>
      <c r="CM2" s="342" t="s">
        <v>1959</v>
      </c>
      <c r="CN2" s="164" t="s">
        <v>129</v>
      </c>
      <c r="CO2">
        <v>16</v>
      </c>
      <c r="CP2">
        <v>2</v>
      </c>
      <c r="CQ2" s="183">
        <v>0.84186057155732996</v>
      </c>
      <c r="CR2" t="s">
        <v>24</v>
      </c>
      <c r="CT2" s="342" t="s">
        <v>1959</v>
      </c>
      <c r="CU2" s="22" t="s">
        <v>88</v>
      </c>
      <c r="CV2">
        <v>1</v>
      </c>
      <c r="CW2">
        <v>0</v>
      </c>
      <c r="CX2" s="183">
        <v>0.92983002905210255</v>
      </c>
      <c r="CY2" t="s">
        <v>2047</v>
      </c>
      <c r="DA2" s="342" t="s">
        <v>1959</v>
      </c>
      <c r="DB2" s="164" t="s">
        <v>129</v>
      </c>
      <c r="DC2">
        <v>2</v>
      </c>
      <c r="DD2">
        <v>0</v>
      </c>
      <c r="DE2" s="183">
        <v>0.9138131772575836</v>
      </c>
      <c r="DF2" s="261" t="s">
        <v>2048</v>
      </c>
      <c r="DH2" s="342" t="s">
        <v>1959</v>
      </c>
      <c r="DI2" s="164" t="s">
        <v>129</v>
      </c>
      <c r="DJ2">
        <v>2</v>
      </c>
      <c r="DK2">
        <v>0</v>
      </c>
      <c r="DL2" s="183">
        <v>0.91766344463726279</v>
      </c>
      <c r="DM2" t="s">
        <v>24</v>
      </c>
      <c r="DO2" s="342" t="s">
        <v>1959</v>
      </c>
      <c r="DP2" s="164" t="s">
        <v>129</v>
      </c>
      <c r="DQ2">
        <v>3</v>
      </c>
      <c r="DR2">
        <v>0</v>
      </c>
      <c r="DS2" s="183">
        <v>0.94843103409502183</v>
      </c>
      <c r="DT2" t="s">
        <v>24</v>
      </c>
      <c r="DV2" s="342" t="s">
        <v>1959</v>
      </c>
      <c r="DW2" s="164" t="s">
        <v>129</v>
      </c>
      <c r="DX2">
        <v>4</v>
      </c>
      <c r="DY2">
        <v>0</v>
      </c>
      <c r="DZ2" s="183">
        <v>0.96219048870540436</v>
      </c>
      <c r="EA2" t="s">
        <v>24</v>
      </c>
      <c r="EC2" s="342" t="s">
        <v>1959</v>
      </c>
      <c r="ED2" s="164" t="s">
        <v>129</v>
      </c>
      <c r="EE2">
        <v>5</v>
      </c>
      <c r="EF2">
        <v>0</v>
      </c>
      <c r="EG2" s="183">
        <v>0.96361790636848321</v>
      </c>
      <c r="EH2" t="s">
        <v>24</v>
      </c>
      <c r="EJ2" s="342" t="s">
        <v>1959</v>
      </c>
      <c r="EK2" s="164" t="s">
        <v>129</v>
      </c>
      <c r="EL2">
        <v>6</v>
      </c>
      <c r="EM2">
        <v>0</v>
      </c>
      <c r="EN2" s="183">
        <v>0.99100098275965587</v>
      </c>
      <c r="EO2" t="s">
        <v>24</v>
      </c>
      <c r="EQ2" s="342" t="s">
        <v>1959</v>
      </c>
      <c r="ER2" s="164" t="s">
        <v>129</v>
      </c>
      <c r="ES2">
        <v>7</v>
      </c>
      <c r="ET2">
        <v>0</v>
      </c>
      <c r="EU2" s="183">
        <v>0.96835691181624062</v>
      </c>
      <c r="EV2" t="s">
        <v>24</v>
      </c>
      <c r="EX2" s="342" t="s">
        <v>1959</v>
      </c>
      <c r="EY2" s="22" t="s">
        <v>94</v>
      </c>
      <c r="EZ2">
        <v>8</v>
      </c>
      <c r="FA2">
        <v>0</v>
      </c>
      <c r="FB2" s="183">
        <v>0.93888182483767579</v>
      </c>
      <c r="FC2" s="261" t="s">
        <v>2046</v>
      </c>
      <c r="FE2" s="342" t="s">
        <v>1959</v>
      </c>
      <c r="FF2" s="164" t="s">
        <v>129</v>
      </c>
      <c r="FG2">
        <v>9</v>
      </c>
      <c r="FH2">
        <v>0</v>
      </c>
      <c r="FI2" s="183">
        <v>0.94290924940901921</v>
      </c>
      <c r="FJ2" s="261" t="s">
        <v>2046</v>
      </c>
      <c r="FL2" s="342" t="s">
        <v>1959</v>
      </c>
      <c r="FM2" s="164" t="s">
        <v>129</v>
      </c>
      <c r="FN2" s="26">
        <v>9</v>
      </c>
      <c r="FO2" s="26">
        <v>1</v>
      </c>
      <c r="FP2" s="183">
        <v>0.83778927906204825</v>
      </c>
      <c r="FQ2" t="s">
        <v>24</v>
      </c>
      <c r="FS2" s="342" t="s">
        <v>1959</v>
      </c>
      <c r="FT2" s="22" t="s">
        <v>94</v>
      </c>
      <c r="FU2" s="26">
        <v>9</v>
      </c>
      <c r="FV2" s="26">
        <v>2</v>
      </c>
      <c r="FW2" s="183">
        <v>0.79293360170329774</v>
      </c>
      <c r="FX2" s="261" t="s">
        <v>2046</v>
      </c>
      <c r="FZ2" s="342" t="s">
        <v>1959</v>
      </c>
      <c r="GA2" s="22" t="s">
        <v>94</v>
      </c>
      <c r="GB2" s="97">
        <v>10</v>
      </c>
      <c r="GC2" s="97">
        <v>2</v>
      </c>
      <c r="GD2" s="183">
        <v>0.81239573659348974</v>
      </c>
      <c r="GE2" t="s">
        <v>24</v>
      </c>
      <c r="GG2" s="342" t="s">
        <v>1959</v>
      </c>
      <c r="GH2" s="22" t="s">
        <v>2049</v>
      </c>
      <c r="GI2" s="97">
        <v>11</v>
      </c>
      <c r="GJ2" s="97">
        <v>2</v>
      </c>
      <c r="GK2" s="183">
        <v>0.87606647544083194</v>
      </c>
      <c r="GL2" t="s">
        <v>24</v>
      </c>
      <c r="GN2" s="342" t="s">
        <v>1959</v>
      </c>
      <c r="GO2" s="22" t="s">
        <v>2049</v>
      </c>
      <c r="GP2" s="97">
        <v>11</v>
      </c>
      <c r="GQ2" s="97">
        <v>2</v>
      </c>
      <c r="GR2" s="183">
        <v>0.87220847875983565</v>
      </c>
      <c r="GS2" t="s">
        <v>24</v>
      </c>
      <c r="GU2" s="342" t="s">
        <v>1959</v>
      </c>
      <c r="GV2" s="22" t="s">
        <v>2050</v>
      </c>
      <c r="GW2">
        <v>13</v>
      </c>
      <c r="GX2">
        <v>2</v>
      </c>
      <c r="GY2" s="183">
        <v>0.90221109104477537</v>
      </c>
      <c r="GZ2" t="s">
        <v>24</v>
      </c>
      <c r="HB2" s="342" t="s">
        <v>1959</v>
      </c>
      <c r="HC2" s="22" t="s">
        <v>2051</v>
      </c>
      <c r="HD2">
        <v>14</v>
      </c>
      <c r="HE2">
        <v>3</v>
      </c>
      <c r="HF2" s="183">
        <v>0.8930440912774158</v>
      </c>
      <c r="HG2" t="s">
        <v>24</v>
      </c>
      <c r="HI2" s="342" t="s">
        <v>1959</v>
      </c>
      <c r="HJ2" s="21" t="s">
        <v>2052</v>
      </c>
      <c r="HK2">
        <v>17</v>
      </c>
      <c r="HL2">
        <v>2</v>
      </c>
      <c r="HM2" s="183">
        <v>0.89089085526992906</v>
      </c>
      <c r="HN2" s="261" t="s">
        <v>2046</v>
      </c>
      <c r="HP2" s="342" t="s">
        <v>1959</v>
      </c>
      <c r="HQ2" s="21" t="s">
        <v>73</v>
      </c>
      <c r="HR2">
        <v>1</v>
      </c>
      <c r="HS2">
        <v>0</v>
      </c>
      <c r="HT2" s="183">
        <v>0.93571768703070413</v>
      </c>
      <c r="HU2" s="261" t="s">
        <v>2053</v>
      </c>
      <c r="HW2" s="342" t="s">
        <v>1959</v>
      </c>
      <c r="HX2" s="21" t="s">
        <v>73</v>
      </c>
      <c r="HY2">
        <v>2</v>
      </c>
      <c r="HZ2">
        <v>0</v>
      </c>
      <c r="IA2" s="183">
        <v>0.9881608325517216</v>
      </c>
      <c r="IB2" t="s">
        <v>24</v>
      </c>
      <c r="ID2" s="342" t="s">
        <v>1959</v>
      </c>
      <c r="IE2" s="25" t="s">
        <v>11</v>
      </c>
      <c r="IF2">
        <v>3</v>
      </c>
      <c r="IG2">
        <v>0</v>
      </c>
      <c r="IH2" s="183">
        <v>0.97706367124034388</v>
      </c>
      <c r="II2" s="261" t="s">
        <v>2054</v>
      </c>
      <c r="IK2" s="342" t="s">
        <v>1959</v>
      </c>
      <c r="IL2" s="25" t="s">
        <v>11</v>
      </c>
      <c r="IM2">
        <v>4</v>
      </c>
      <c r="IN2">
        <v>0</v>
      </c>
      <c r="IO2" s="183">
        <v>0.98641080541320403</v>
      </c>
      <c r="IP2" t="s">
        <v>24</v>
      </c>
      <c r="IR2" s="342" t="s">
        <v>1959</v>
      </c>
      <c r="IS2" s="25" t="s">
        <v>11</v>
      </c>
      <c r="IT2">
        <v>5</v>
      </c>
      <c r="IU2">
        <v>0</v>
      </c>
      <c r="IV2" s="183">
        <v>0.99347274588111112</v>
      </c>
      <c r="IW2" t="s">
        <v>24</v>
      </c>
      <c r="IY2" s="342" t="s">
        <v>1959</v>
      </c>
      <c r="IZ2" s="25" t="s">
        <v>11</v>
      </c>
      <c r="JA2">
        <v>6</v>
      </c>
      <c r="JB2">
        <v>0</v>
      </c>
      <c r="JC2" s="183">
        <v>0.99382949539175802</v>
      </c>
      <c r="JD2" t="s">
        <v>24</v>
      </c>
      <c r="JF2" s="342" t="s">
        <v>1959</v>
      </c>
      <c r="JG2" s="21" t="s">
        <v>12</v>
      </c>
      <c r="JH2" s="97">
        <v>7</v>
      </c>
      <c r="JI2" s="97">
        <v>0</v>
      </c>
      <c r="JJ2" s="183">
        <v>0.92866523747512275</v>
      </c>
      <c r="JK2" s="261" t="s">
        <v>2046</v>
      </c>
      <c r="JM2" s="342" t="s">
        <v>1959</v>
      </c>
      <c r="JN2" s="20" t="s">
        <v>66</v>
      </c>
      <c r="JO2" s="97">
        <v>7</v>
      </c>
      <c r="JP2" s="97">
        <v>1</v>
      </c>
      <c r="JQ2" s="183">
        <v>0.94296800952954696</v>
      </c>
      <c r="JR2" s="261" t="s">
        <v>2055</v>
      </c>
      <c r="JT2" s="342" t="s">
        <v>1959</v>
      </c>
      <c r="JU2" s="20" t="s">
        <v>66</v>
      </c>
      <c r="JV2" s="97">
        <v>7</v>
      </c>
      <c r="JW2" s="97">
        <v>1</v>
      </c>
      <c r="JX2" s="183">
        <v>0.98119351351007422</v>
      </c>
      <c r="JY2" t="s">
        <v>24</v>
      </c>
      <c r="JZ2" s="261" t="s">
        <v>2055</v>
      </c>
      <c r="KB2" s="342" t="s">
        <v>1959</v>
      </c>
      <c r="KC2" s="20" t="s">
        <v>66</v>
      </c>
      <c r="KD2" s="97">
        <v>8</v>
      </c>
      <c r="KE2" s="97">
        <v>1</v>
      </c>
      <c r="KF2" s="183">
        <v>0.97203514472368846</v>
      </c>
      <c r="KG2" t="s">
        <v>24</v>
      </c>
      <c r="KI2" s="342" t="s">
        <v>1959</v>
      </c>
      <c r="KJ2" s="25" t="s">
        <v>11</v>
      </c>
      <c r="KK2" s="97">
        <v>8</v>
      </c>
      <c r="KL2" s="97">
        <v>1</v>
      </c>
      <c r="KM2" s="183">
        <v>0.96905224250241773</v>
      </c>
      <c r="KN2" s="261" t="s">
        <v>2054</v>
      </c>
      <c r="KP2" s="342" t="s">
        <v>1959</v>
      </c>
      <c r="KQ2" s="25" t="s">
        <v>11</v>
      </c>
      <c r="KR2" s="97">
        <v>9</v>
      </c>
      <c r="KS2" s="97">
        <v>1</v>
      </c>
      <c r="KT2" s="183">
        <v>0.97101125696642476</v>
      </c>
      <c r="KU2" t="s">
        <v>24</v>
      </c>
      <c r="KW2" s="342" t="s">
        <v>1959</v>
      </c>
      <c r="KX2" s="25" t="s">
        <v>11</v>
      </c>
      <c r="KY2" s="97">
        <v>9</v>
      </c>
      <c r="KZ2" s="97">
        <v>1</v>
      </c>
      <c r="LA2" s="183">
        <v>0.98335613769282448</v>
      </c>
      <c r="LB2" t="s">
        <v>24</v>
      </c>
      <c r="LD2" s="342" t="s">
        <v>1959</v>
      </c>
      <c r="LE2" s="21" t="s">
        <v>12</v>
      </c>
      <c r="LF2" s="97">
        <v>11</v>
      </c>
      <c r="LG2" s="97">
        <v>0</v>
      </c>
      <c r="LH2" s="183">
        <v>0.98852487820866541</v>
      </c>
      <c r="LI2" s="261" t="s">
        <v>2046</v>
      </c>
      <c r="LK2" s="342" t="s">
        <v>1959</v>
      </c>
      <c r="LL2" s="21" t="s">
        <v>12</v>
      </c>
      <c r="LM2" s="97">
        <v>11</v>
      </c>
      <c r="LN2" s="97">
        <v>0</v>
      </c>
      <c r="LO2" s="183">
        <v>0.99067827377097073</v>
      </c>
      <c r="LP2" t="s">
        <v>24</v>
      </c>
      <c r="LR2" s="342" t="s">
        <v>1959</v>
      </c>
      <c r="LS2" s="20" t="s">
        <v>66</v>
      </c>
      <c r="LT2" s="97">
        <v>11</v>
      </c>
      <c r="LU2" s="97">
        <v>1</v>
      </c>
      <c r="LV2" s="183">
        <v>0.97830332503238915</v>
      </c>
      <c r="LW2" s="261" t="s">
        <v>2046</v>
      </c>
      <c r="LY2" s="342" t="s">
        <v>1959</v>
      </c>
      <c r="LZ2" s="25" t="s">
        <v>11</v>
      </c>
      <c r="MA2" s="97">
        <v>11</v>
      </c>
      <c r="MB2" s="97">
        <v>1</v>
      </c>
      <c r="MC2" s="183">
        <v>0.98758035074013573</v>
      </c>
      <c r="MD2" s="261" t="s">
        <v>2046</v>
      </c>
      <c r="MF2" s="342" t="s">
        <v>1959</v>
      </c>
      <c r="MG2" s="25" t="s">
        <v>11</v>
      </c>
      <c r="MH2" s="97">
        <v>12</v>
      </c>
      <c r="MI2" s="97">
        <v>1</v>
      </c>
      <c r="MJ2" s="183">
        <v>0.99723237558990618</v>
      </c>
      <c r="MK2" t="s">
        <v>24</v>
      </c>
      <c r="MM2" s="342" t="s">
        <v>1959</v>
      </c>
      <c r="MN2" s="25" t="s">
        <v>11</v>
      </c>
      <c r="MO2" s="97">
        <v>12</v>
      </c>
      <c r="MP2" s="97">
        <v>1</v>
      </c>
      <c r="MQ2" s="183">
        <v>0.99711166189617184</v>
      </c>
      <c r="MR2" t="s">
        <v>24</v>
      </c>
      <c r="MT2" s="342" t="s">
        <v>1959</v>
      </c>
      <c r="MU2" s="25" t="s">
        <v>11</v>
      </c>
      <c r="MV2" s="97">
        <v>12</v>
      </c>
      <c r="MW2" s="97">
        <v>1</v>
      </c>
      <c r="MX2" s="183">
        <v>0.99688696961673751</v>
      </c>
      <c r="MY2" t="s">
        <v>24</v>
      </c>
      <c r="NA2" s="342" t="s">
        <v>1959</v>
      </c>
      <c r="NB2" s="25" t="s">
        <v>2056</v>
      </c>
      <c r="NC2" s="97">
        <v>13</v>
      </c>
      <c r="ND2" s="97">
        <v>1</v>
      </c>
      <c r="NE2" s="183">
        <v>0.99893071286046808</v>
      </c>
      <c r="NF2" t="s">
        <v>24</v>
      </c>
      <c r="NH2" s="342" t="s">
        <v>1959</v>
      </c>
      <c r="NI2" s="25" t="s">
        <v>2057</v>
      </c>
      <c r="NJ2" s="26">
        <v>13</v>
      </c>
      <c r="NK2" s="26">
        <v>1</v>
      </c>
      <c r="NL2" s="46">
        <v>0.99780196185280778</v>
      </c>
      <c r="NM2" t="s">
        <v>24</v>
      </c>
      <c r="NO2" s="342" t="s">
        <v>1959</v>
      </c>
      <c r="NP2" s="25" t="s">
        <v>2057</v>
      </c>
      <c r="NQ2" s="26">
        <v>13</v>
      </c>
      <c r="NR2" s="26">
        <v>1</v>
      </c>
      <c r="NS2" s="46">
        <v>0.99911453368750114</v>
      </c>
      <c r="NT2" t="s">
        <v>24</v>
      </c>
      <c r="NV2" s="342" t="s">
        <v>1959</v>
      </c>
      <c r="NW2" s="25" t="s">
        <v>2057</v>
      </c>
      <c r="NX2" s="26">
        <v>13</v>
      </c>
      <c r="NY2" s="26">
        <v>1</v>
      </c>
      <c r="NZ2" s="46">
        <v>0.99774062345480763</v>
      </c>
      <c r="OA2" t="s">
        <v>24</v>
      </c>
      <c r="OC2" s="342" t="s">
        <v>1959</v>
      </c>
      <c r="OD2" s="25" t="s">
        <v>2057</v>
      </c>
      <c r="OE2" s="26">
        <v>13</v>
      </c>
      <c r="OF2" s="26">
        <v>1</v>
      </c>
      <c r="OG2" s="46">
        <v>0.9982273994538734</v>
      </c>
      <c r="OH2" t="s">
        <v>24</v>
      </c>
      <c r="OJ2" s="342" t="s">
        <v>1959</v>
      </c>
      <c r="OK2" s="25" t="s">
        <v>2057</v>
      </c>
      <c r="OL2" s="26">
        <v>13</v>
      </c>
      <c r="OM2" s="26">
        <v>1</v>
      </c>
      <c r="ON2" s="46">
        <v>0.99722386853950373</v>
      </c>
      <c r="OO2" t="s">
        <v>24</v>
      </c>
      <c r="OQ2" s="342" t="s">
        <v>1959</v>
      </c>
      <c r="OR2" s="25" t="s">
        <v>2057</v>
      </c>
      <c r="OS2" s="26">
        <v>13</v>
      </c>
      <c r="OT2" s="26">
        <v>1</v>
      </c>
      <c r="OU2" s="46">
        <v>0.99731185459753324</v>
      </c>
      <c r="OV2" t="s">
        <v>24</v>
      </c>
      <c r="OX2" s="342" t="s">
        <v>1959</v>
      </c>
      <c r="OY2" s="25" t="s">
        <v>2057</v>
      </c>
      <c r="OZ2" s="26">
        <v>13</v>
      </c>
      <c r="PA2" s="26">
        <v>1</v>
      </c>
      <c r="PB2" s="46">
        <v>0.99908116437794126</v>
      </c>
      <c r="PC2" t="s">
        <v>24</v>
      </c>
      <c r="PE2" s="342" t="s">
        <v>1959</v>
      </c>
      <c r="PF2" s="25" t="s">
        <v>2057</v>
      </c>
      <c r="PG2" s="26">
        <v>13</v>
      </c>
      <c r="PH2" s="26">
        <v>1</v>
      </c>
      <c r="PI2" s="46">
        <v>0.99815418573712111</v>
      </c>
      <c r="PJ2" t="s">
        <v>24</v>
      </c>
      <c r="PL2" s="342" t="s">
        <v>1959</v>
      </c>
      <c r="PM2" s="83" t="s">
        <v>11</v>
      </c>
      <c r="PN2" s="97">
        <v>1</v>
      </c>
      <c r="PO2" s="97">
        <v>0</v>
      </c>
      <c r="PP2" s="184">
        <v>0.96673983371825678</v>
      </c>
      <c r="PQ2" t="s">
        <v>24</v>
      </c>
      <c r="PS2" s="342" t="s">
        <v>1959</v>
      </c>
      <c r="PT2" s="85" t="s">
        <v>110</v>
      </c>
      <c r="PU2" s="97">
        <v>2</v>
      </c>
      <c r="PV2" s="97">
        <v>0</v>
      </c>
      <c r="PW2" s="184">
        <v>0.88937673377763871</v>
      </c>
      <c r="PX2" s="261" t="s">
        <v>2054</v>
      </c>
      <c r="PZ2" s="342" t="s">
        <v>1959</v>
      </c>
      <c r="QA2" s="84" t="s">
        <v>135</v>
      </c>
      <c r="QB2" s="97">
        <v>3</v>
      </c>
      <c r="QC2" s="97">
        <v>0</v>
      </c>
      <c r="QD2" s="184">
        <v>0.97032029917369522</v>
      </c>
      <c r="QE2" s="261" t="s">
        <v>2069</v>
      </c>
      <c r="QG2" s="342" t="s">
        <v>1959</v>
      </c>
      <c r="QH2" s="89" t="s">
        <v>46</v>
      </c>
      <c r="QI2" s="97">
        <v>3</v>
      </c>
      <c r="QJ2" s="97">
        <v>0</v>
      </c>
      <c r="QK2" s="184">
        <v>0.97303231707419935</v>
      </c>
      <c r="QL2" s="261" t="s">
        <v>2046</v>
      </c>
      <c r="QN2" s="342" t="s">
        <v>1959</v>
      </c>
      <c r="QO2" s="84" t="s">
        <v>135</v>
      </c>
      <c r="QP2" s="97">
        <v>4</v>
      </c>
      <c r="QQ2" s="97">
        <v>0</v>
      </c>
      <c r="QR2" s="184">
        <v>0.96900231965523886</v>
      </c>
      <c r="QS2" s="261" t="s">
        <v>2046</v>
      </c>
      <c r="QU2" s="342" t="s">
        <v>1959</v>
      </c>
      <c r="QV2" s="89" t="s">
        <v>46</v>
      </c>
      <c r="QW2" s="97">
        <v>3</v>
      </c>
      <c r="QX2" s="97">
        <v>0</v>
      </c>
      <c r="QY2" s="184">
        <v>0.98479341683213073</v>
      </c>
      <c r="QZ2" s="261" t="s">
        <v>2046</v>
      </c>
      <c r="RB2" s="342" t="s">
        <v>1959</v>
      </c>
      <c r="RC2" s="86" t="s">
        <v>94</v>
      </c>
      <c r="RD2" s="97">
        <v>4</v>
      </c>
      <c r="RE2" s="97">
        <v>0</v>
      </c>
      <c r="RF2" s="184">
        <v>0.99959727833280232</v>
      </c>
      <c r="RG2" s="261" t="s">
        <v>2046</v>
      </c>
      <c r="RI2" s="342" t="s">
        <v>1959</v>
      </c>
      <c r="RJ2" s="86" t="s">
        <v>94</v>
      </c>
      <c r="RK2" s="97">
        <v>4</v>
      </c>
      <c r="RL2" s="97">
        <v>0</v>
      </c>
      <c r="RM2" s="184">
        <v>0.98279470635511279</v>
      </c>
      <c r="RN2" t="s">
        <v>24</v>
      </c>
      <c r="RP2" s="342" t="s">
        <v>1959</v>
      </c>
      <c r="RQ2" s="85" t="s">
        <v>110</v>
      </c>
      <c r="RR2" s="97">
        <v>6</v>
      </c>
      <c r="RS2" s="97">
        <v>0</v>
      </c>
      <c r="RT2" s="184">
        <v>0.99862553957774192</v>
      </c>
      <c r="RU2" s="261" t="s">
        <v>2046</v>
      </c>
      <c r="RW2" s="342" t="s">
        <v>1959</v>
      </c>
      <c r="RX2" s="23" t="s">
        <v>110</v>
      </c>
      <c r="RY2" s="97">
        <v>6</v>
      </c>
      <c r="RZ2" s="97">
        <v>0</v>
      </c>
      <c r="SA2" s="184">
        <v>0.99884915945691377</v>
      </c>
      <c r="SB2" t="s">
        <v>24</v>
      </c>
      <c r="SD2" s="342" t="s">
        <v>1959</v>
      </c>
      <c r="SE2" s="23" t="s">
        <v>110</v>
      </c>
      <c r="SF2" s="97">
        <v>7</v>
      </c>
      <c r="SG2" s="97">
        <v>0</v>
      </c>
      <c r="SH2" s="184">
        <v>0.99105818947317725</v>
      </c>
      <c r="SI2" t="s">
        <v>24</v>
      </c>
      <c r="SK2" s="342" t="s">
        <v>1959</v>
      </c>
      <c r="SL2" s="22" t="s">
        <v>94</v>
      </c>
      <c r="SM2" s="97">
        <v>6</v>
      </c>
      <c r="SN2" s="97">
        <v>0</v>
      </c>
      <c r="SO2" s="184">
        <v>0.99663094147788256</v>
      </c>
      <c r="SP2" s="261" t="s">
        <v>2046</v>
      </c>
      <c r="SR2" s="342" t="s">
        <v>1959</v>
      </c>
      <c r="SS2" s="23" t="s">
        <v>110</v>
      </c>
      <c r="ST2" s="97">
        <v>7</v>
      </c>
      <c r="SU2" s="97">
        <v>0</v>
      </c>
      <c r="SV2" s="184">
        <v>0.99558781976397182</v>
      </c>
      <c r="SW2" s="261" t="s">
        <v>2046</v>
      </c>
      <c r="SY2" s="342" t="s">
        <v>1959</v>
      </c>
      <c r="SZ2" s="23" t="s">
        <v>110</v>
      </c>
      <c r="TA2" s="97">
        <v>8</v>
      </c>
      <c r="TB2" s="97">
        <v>0</v>
      </c>
      <c r="TC2" s="184">
        <v>0.99829585698328493</v>
      </c>
      <c r="TD2" t="s">
        <v>24</v>
      </c>
      <c r="TF2" s="342" t="s">
        <v>1959</v>
      </c>
      <c r="TG2" s="23" t="s">
        <v>110</v>
      </c>
      <c r="TH2" s="97">
        <v>8</v>
      </c>
      <c r="TI2" s="97">
        <v>0</v>
      </c>
      <c r="TJ2" s="184">
        <v>0.99633392740735061</v>
      </c>
      <c r="TK2" t="s">
        <v>24</v>
      </c>
      <c r="TM2" s="342" t="s">
        <v>1959</v>
      </c>
      <c r="TN2" s="23" t="s">
        <v>110</v>
      </c>
      <c r="TO2" s="97">
        <v>8</v>
      </c>
      <c r="TP2" s="97">
        <v>0</v>
      </c>
      <c r="TQ2" s="184">
        <v>0.99724359205338931</v>
      </c>
      <c r="TR2" t="s">
        <v>24</v>
      </c>
      <c r="TT2" s="342" t="s">
        <v>1959</v>
      </c>
      <c r="TU2" s="21" t="s">
        <v>12</v>
      </c>
      <c r="TV2" s="97">
        <v>7</v>
      </c>
      <c r="TW2" s="97">
        <v>1</v>
      </c>
      <c r="TX2" s="184">
        <v>0.99981138541310255</v>
      </c>
      <c r="TY2" s="261" t="s">
        <v>2046</v>
      </c>
      <c r="UA2" s="342" t="s">
        <v>1959</v>
      </c>
      <c r="UB2" s="21" t="s">
        <v>12</v>
      </c>
      <c r="UC2" s="97">
        <v>8</v>
      </c>
      <c r="UD2" s="97">
        <v>1</v>
      </c>
      <c r="UE2" s="184">
        <v>0.99801413399519556</v>
      </c>
      <c r="UF2" t="s">
        <v>24</v>
      </c>
      <c r="UH2" s="342" t="s">
        <v>1959</v>
      </c>
      <c r="UI2" s="21" t="s">
        <v>12</v>
      </c>
      <c r="UJ2" s="97">
        <v>8</v>
      </c>
      <c r="UK2" s="97">
        <v>1</v>
      </c>
      <c r="UL2" s="184">
        <v>0.99725191337730301</v>
      </c>
      <c r="UM2" t="s">
        <v>24</v>
      </c>
      <c r="UO2" s="342" t="s">
        <v>1959</v>
      </c>
      <c r="UP2" s="21" t="s">
        <v>12</v>
      </c>
      <c r="UQ2" s="97">
        <v>9</v>
      </c>
      <c r="UR2" s="97">
        <v>1</v>
      </c>
      <c r="US2" s="184">
        <v>0.99905690191083141</v>
      </c>
      <c r="UT2" t="s">
        <v>24</v>
      </c>
      <c r="UV2" s="342" t="s">
        <v>1959</v>
      </c>
      <c r="UW2" s="21" t="s">
        <v>12</v>
      </c>
      <c r="UX2" s="97">
        <v>9</v>
      </c>
      <c r="UY2" s="97">
        <v>1</v>
      </c>
      <c r="UZ2" s="184">
        <v>0.99963122841227825</v>
      </c>
      <c r="VA2" t="s">
        <v>24</v>
      </c>
      <c r="VC2" s="342" t="s">
        <v>1959</v>
      </c>
      <c r="VD2" s="21" t="s">
        <v>12</v>
      </c>
      <c r="VE2" s="97">
        <v>10</v>
      </c>
      <c r="VF2" s="97">
        <v>1</v>
      </c>
      <c r="VG2" s="184">
        <v>0.99663546445268347</v>
      </c>
      <c r="VH2" t="s">
        <v>24</v>
      </c>
      <c r="VJ2" s="342" t="s">
        <v>1959</v>
      </c>
      <c r="VK2" s="21" t="s">
        <v>12</v>
      </c>
      <c r="VL2" s="97">
        <v>10</v>
      </c>
      <c r="VM2" s="97">
        <v>1</v>
      </c>
      <c r="VN2" s="184">
        <v>0.99724587504412909</v>
      </c>
      <c r="VO2" t="s">
        <v>24</v>
      </c>
      <c r="VQ2" s="342" t="s">
        <v>1959</v>
      </c>
      <c r="VR2" s="21" t="s">
        <v>12</v>
      </c>
      <c r="VS2" s="97">
        <v>11</v>
      </c>
      <c r="VT2" s="97">
        <v>1</v>
      </c>
      <c r="VU2" s="184">
        <v>0.99986348693839855</v>
      </c>
      <c r="VV2" t="s">
        <v>24</v>
      </c>
      <c r="VX2" s="342" t="s">
        <v>1959</v>
      </c>
      <c r="VY2" s="21" t="s">
        <v>12</v>
      </c>
      <c r="VZ2" s="97">
        <v>11</v>
      </c>
      <c r="WA2" s="97">
        <v>1</v>
      </c>
      <c r="WB2" s="184">
        <v>0.99697487460729362</v>
      </c>
      <c r="WC2" t="s">
        <v>24</v>
      </c>
      <c r="WE2" s="342" t="s">
        <v>1959</v>
      </c>
      <c r="WF2" s="21" t="s">
        <v>12</v>
      </c>
      <c r="WG2" s="97">
        <v>11</v>
      </c>
      <c r="WH2" s="97">
        <v>1</v>
      </c>
      <c r="WI2" s="184">
        <v>0.99831593221948023</v>
      </c>
      <c r="WJ2" t="s">
        <v>24</v>
      </c>
      <c r="WL2" s="342" t="s">
        <v>1959</v>
      </c>
      <c r="WM2" s="21" t="s">
        <v>12</v>
      </c>
      <c r="WN2" s="97">
        <v>11</v>
      </c>
      <c r="WO2" s="97">
        <v>1</v>
      </c>
      <c r="WP2" s="184">
        <v>0.99858736942873449</v>
      </c>
      <c r="WQ2" t="s">
        <v>24</v>
      </c>
      <c r="WS2" s="342" t="s">
        <v>1959</v>
      </c>
      <c r="WT2" s="21" t="s">
        <v>12</v>
      </c>
      <c r="WU2" s="97">
        <v>11</v>
      </c>
      <c r="WV2" s="97">
        <v>1</v>
      </c>
      <c r="WW2" s="184">
        <v>0.99867720341451627</v>
      </c>
      <c r="WX2" t="s">
        <v>24</v>
      </c>
      <c r="WZ2" s="342" t="s">
        <v>1959</v>
      </c>
      <c r="XA2" s="21" t="s">
        <v>12</v>
      </c>
      <c r="XB2" s="97">
        <v>11</v>
      </c>
      <c r="XC2" s="97">
        <v>1</v>
      </c>
      <c r="XD2" s="184">
        <v>0.99681638429661901</v>
      </c>
      <c r="XE2" t="s">
        <v>24</v>
      </c>
      <c r="XG2" s="342" t="s">
        <v>1959</v>
      </c>
      <c r="XH2" s="21" t="s">
        <v>12</v>
      </c>
      <c r="XI2" s="97">
        <v>11</v>
      </c>
      <c r="XJ2" s="97">
        <v>1</v>
      </c>
      <c r="XK2" s="184">
        <v>0.99779540393812893</v>
      </c>
      <c r="XL2" t="s">
        <v>24</v>
      </c>
      <c r="XN2" s="342" t="s">
        <v>1959</v>
      </c>
      <c r="XO2" s="21" t="s">
        <v>12</v>
      </c>
      <c r="XP2" s="97">
        <v>11</v>
      </c>
      <c r="XQ2" s="97">
        <v>1</v>
      </c>
      <c r="XR2" s="184">
        <v>0.99801636014751927</v>
      </c>
      <c r="XS2" t="s">
        <v>24</v>
      </c>
      <c r="XU2" s="342" t="s">
        <v>1959</v>
      </c>
      <c r="XV2" s="21" t="s">
        <v>7333</v>
      </c>
      <c r="XW2" s="97">
        <v>11</v>
      </c>
      <c r="XX2" s="97">
        <v>1</v>
      </c>
      <c r="XY2" s="184">
        <v>0.99925249214991085</v>
      </c>
      <c r="XZ2" t="s">
        <v>24</v>
      </c>
      <c r="YB2" s="342" t="s">
        <v>1959</v>
      </c>
      <c r="YC2" s="21" t="s">
        <v>7333</v>
      </c>
      <c r="YD2" s="26">
        <v>11</v>
      </c>
      <c r="YE2" s="26">
        <v>1</v>
      </c>
      <c r="YF2" s="46">
        <v>0.99912087517093884</v>
      </c>
      <c r="YG2" t="s">
        <v>24</v>
      </c>
      <c r="YI2" s="342" t="s">
        <v>1959</v>
      </c>
      <c r="YJ2" s="21" t="s">
        <v>7333</v>
      </c>
      <c r="YK2" s="26">
        <v>11</v>
      </c>
      <c r="YL2" s="26">
        <v>1</v>
      </c>
      <c r="YM2" s="46">
        <v>0.99951724335150671</v>
      </c>
      <c r="YN2" t="s">
        <v>24</v>
      </c>
      <c r="YP2" s="342" t="s">
        <v>1959</v>
      </c>
      <c r="YQ2" s="21" t="s">
        <v>7333</v>
      </c>
      <c r="YR2" s="26">
        <v>11</v>
      </c>
      <c r="YS2" s="26">
        <v>1</v>
      </c>
      <c r="YT2" s="46">
        <v>0.99872015413314219</v>
      </c>
      <c r="YU2" t="s">
        <v>24</v>
      </c>
      <c r="YW2" s="342" t="s">
        <v>1959</v>
      </c>
      <c r="YX2" s="21" t="s">
        <v>7333</v>
      </c>
      <c r="YY2" s="26">
        <v>11</v>
      </c>
      <c r="YZ2" s="26">
        <v>1</v>
      </c>
      <c r="ZA2" s="46">
        <v>0.99927610157127433</v>
      </c>
      <c r="ZB2" t="s">
        <v>24</v>
      </c>
      <c r="ZD2" s="342" t="s">
        <v>1959</v>
      </c>
      <c r="ZE2" s="21" t="s">
        <v>7333</v>
      </c>
      <c r="ZF2" s="26">
        <v>11</v>
      </c>
      <c r="ZG2" s="26">
        <v>1</v>
      </c>
      <c r="ZH2" s="46">
        <v>0.99742514764748746</v>
      </c>
      <c r="ZI2" t="s">
        <v>24</v>
      </c>
      <c r="ZK2" s="342" t="s">
        <v>1959</v>
      </c>
      <c r="ZL2" s="21" t="s">
        <v>7627</v>
      </c>
      <c r="ZM2" s="97">
        <v>11</v>
      </c>
      <c r="ZN2" s="97">
        <v>1</v>
      </c>
      <c r="ZO2" s="184">
        <v>0.99722768391660677</v>
      </c>
      <c r="ZP2" t="s">
        <v>24</v>
      </c>
    </row>
    <row r="3" spans="2:692" x14ac:dyDescent="0.35">
      <c r="B3" s="342" t="s">
        <v>1950</v>
      </c>
      <c r="C3" s="23" t="s">
        <v>117</v>
      </c>
      <c r="D3" t="s">
        <v>2036</v>
      </c>
      <c r="E3">
        <v>118</v>
      </c>
      <c r="G3" s="342" t="s">
        <v>1950</v>
      </c>
      <c r="H3" s="164" t="s">
        <v>129</v>
      </c>
      <c r="I3" t="s">
        <v>2037</v>
      </c>
      <c r="J3">
        <v>136</v>
      </c>
      <c r="K3" s="261" t="s">
        <v>2046</v>
      </c>
      <c r="M3" s="342" t="s">
        <v>1950</v>
      </c>
      <c r="N3" s="22" t="s">
        <v>94</v>
      </c>
      <c r="O3" s="171" t="s">
        <v>2039</v>
      </c>
      <c r="P3">
        <v>163</v>
      </c>
      <c r="Q3" s="134" t="s">
        <v>2058</v>
      </c>
      <c r="S3" s="342" t="s">
        <v>1950</v>
      </c>
      <c r="T3" s="21" t="s">
        <v>86</v>
      </c>
      <c r="U3" s="171" t="s">
        <v>2041</v>
      </c>
      <c r="V3">
        <v>160</v>
      </c>
      <c r="W3" s="261" t="s">
        <v>2040</v>
      </c>
      <c r="Y3" s="342" t="s">
        <v>1950</v>
      </c>
      <c r="Z3" s="21" t="s">
        <v>86</v>
      </c>
      <c r="AA3" s="171" t="s">
        <v>2042</v>
      </c>
      <c r="AB3">
        <v>155</v>
      </c>
      <c r="AC3" t="s">
        <v>24</v>
      </c>
      <c r="AE3" s="342" t="s">
        <v>1950</v>
      </c>
      <c r="AF3" s="22" t="s">
        <v>98</v>
      </c>
      <c r="AG3" s="171" t="s">
        <v>2043</v>
      </c>
      <c r="AH3">
        <v>154</v>
      </c>
      <c r="AI3" s="261" t="s">
        <v>2046</v>
      </c>
      <c r="AK3" s="342" t="s">
        <v>1950</v>
      </c>
      <c r="AL3" s="22" t="s">
        <v>98</v>
      </c>
      <c r="AM3" s="171" t="s">
        <v>2044</v>
      </c>
      <c r="AN3">
        <v>155</v>
      </c>
      <c r="AO3" t="s">
        <v>24</v>
      </c>
      <c r="AQ3" s="342" t="s">
        <v>1950</v>
      </c>
      <c r="AR3" s="22" t="s">
        <v>98</v>
      </c>
      <c r="AS3" s="171" t="s">
        <v>2045</v>
      </c>
      <c r="AT3">
        <v>157</v>
      </c>
      <c r="AU3" t="s">
        <v>24</v>
      </c>
      <c r="AW3" s="342" t="s">
        <v>1950</v>
      </c>
      <c r="AX3" s="22" t="s">
        <v>98</v>
      </c>
      <c r="AY3" s="171">
        <v>9</v>
      </c>
      <c r="AZ3" s="171">
        <v>0</v>
      </c>
      <c r="BA3">
        <v>0.88413500492138863</v>
      </c>
      <c r="BB3" t="s">
        <v>24</v>
      </c>
      <c r="BD3" s="342" t="s">
        <v>1950</v>
      </c>
      <c r="BE3" s="22" t="s">
        <v>98</v>
      </c>
      <c r="BF3" s="171">
        <v>9</v>
      </c>
      <c r="BG3" s="171">
        <v>1</v>
      </c>
      <c r="BH3" s="183">
        <v>0.84349377543084536</v>
      </c>
      <c r="BI3" t="s">
        <v>24</v>
      </c>
      <c r="BK3" s="342" t="s">
        <v>1950</v>
      </c>
      <c r="BL3" s="164" t="s">
        <v>129</v>
      </c>
      <c r="BM3">
        <v>10</v>
      </c>
      <c r="BN3">
        <v>1</v>
      </c>
      <c r="BO3" s="183">
        <v>0.82690349241879646</v>
      </c>
      <c r="BP3" s="261" t="s">
        <v>2054</v>
      </c>
      <c r="BR3" s="342" t="s">
        <v>1950</v>
      </c>
      <c r="BS3" s="164" t="s">
        <v>129</v>
      </c>
      <c r="BT3">
        <v>11</v>
      </c>
      <c r="BU3">
        <v>1</v>
      </c>
      <c r="BV3" s="183">
        <v>0.82761794365055219</v>
      </c>
      <c r="BW3" t="s">
        <v>24</v>
      </c>
      <c r="BY3" s="342" t="s">
        <v>1950</v>
      </c>
      <c r="BZ3" s="164" t="s">
        <v>129</v>
      </c>
      <c r="CA3">
        <v>12</v>
      </c>
      <c r="CB3">
        <v>1</v>
      </c>
      <c r="CC3" s="183">
        <v>0.8178259568748969</v>
      </c>
      <c r="CD3" t="s">
        <v>24</v>
      </c>
      <c r="CF3" s="342" t="s">
        <v>1950</v>
      </c>
      <c r="CG3" s="22" t="s">
        <v>100</v>
      </c>
      <c r="CH3" s="171">
        <v>11</v>
      </c>
      <c r="CI3" s="171">
        <v>3</v>
      </c>
      <c r="CJ3" s="183">
        <v>0.80322765626749992</v>
      </c>
      <c r="CK3" s="134" t="s">
        <v>2058</v>
      </c>
      <c r="CM3" s="342" t="s">
        <v>1950</v>
      </c>
      <c r="CN3" s="21" t="s">
        <v>73</v>
      </c>
      <c r="CO3">
        <v>13</v>
      </c>
      <c r="CP3">
        <v>4</v>
      </c>
      <c r="CQ3" s="183">
        <v>0.72002954619218396</v>
      </c>
      <c r="CR3" s="261" t="s">
        <v>2055</v>
      </c>
      <c r="CT3" s="342" t="s">
        <v>1950</v>
      </c>
      <c r="CU3" s="21" t="s">
        <v>12</v>
      </c>
      <c r="CV3">
        <v>1</v>
      </c>
      <c r="CW3">
        <v>0</v>
      </c>
      <c r="CX3" s="183">
        <v>0.88421024564449124</v>
      </c>
      <c r="CY3" t="s">
        <v>2047</v>
      </c>
      <c r="DA3" s="342" t="s">
        <v>1950</v>
      </c>
      <c r="DB3" s="21" t="s">
        <v>73</v>
      </c>
      <c r="DC3">
        <v>2</v>
      </c>
      <c r="DD3">
        <v>0</v>
      </c>
      <c r="DE3" s="183">
        <v>0.89638999558577959</v>
      </c>
      <c r="DF3" s="261" t="s">
        <v>2053</v>
      </c>
      <c r="DH3" s="342" t="s">
        <v>1950</v>
      </c>
      <c r="DI3" s="21" t="s">
        <v>73</v>
      </c>
      <c r="DJ3">
        <v>2</v>
      </c>
      <c r="DK3">
        <v>0</v>
      </c>
      <c r="DL3" s="183">
        <v>0.897887321788988</v>
      </c>
      <c r="DM3" t="s">
        <v>24</v>
      </c>
      <c r="DO3" s="342" t="s">
        <v>1950</v>
      </c>
      <c r="DP3" s="22" t="s">
        <v>94</v>
      </c>
      <c r="DQ3">
        <v>3</v>
      </c>
      <c r="DR3">
        <v>0</v>
      </c>
      <c r="DS3" s="183">
        <v>0.91852316460357497</v>
      </c>
      <c r="DT3" s="261" t="s">
        <v>2046</v>
      </c>
      <c r="DV3" s="342" t="s">
        <v>1950</v>
      </c>
      <c r="DW3" s="22" t="s">
        <v>94</v>
      </c>
      <c r="DX3">
        <v>4</v>
      </c>
      <c r="DY3">
        <v>0</v>
      </c>
      <c r="DZ3" s="183">
        <v>0.95419875584147429</v>
      </c>
      <c r="EA3" t="s">
        <v>24</v>
      </c>
      <c r="EC3" s="342" t="s">
        <v>1950</v>
      </c>
      <c r="ED3" s="22" t="s">
        <v>94</v>
      </c>
      <c r="EE3">
        <v>5</v>
      </c>
      <c r="EF3">
        <v>0</v>
      </c>
      <c r="EG3" s="183">
        <v>0.95618772852169232</v>
      </c>
      <c r="EH3" t="s">
        <v>24</v>
      </c>
      <c r="EJ3" s="342" t="s">
        <v>1950</v>
      </c>
      <c r="EK3" s="22" t="s">
        <v>94</v>
      </c>
      <c r="EL3">
        <v>6</v>
      </c>
      <c r="EM3">
        <v>0</v>
      </c>
      <c r="EN3" s="183">
        <v>0.97730257717508029</v>
      </c>
      <c r="EO3" t="s">
        <v>24</v>
      </c>
      <c r="EQ3" s="342" t="s">
        <v>1950</v>
      </c>
      <c r="ER3" s="22" t="s">
        <v>94</v>
      </c>
      <c r="ES3">
        <v>7</v>
      </c>
      <c r="ET3">
        <v>0</v>
      </c>
      <c r="EU3" s="183">
        <v>0.95496797174604175</v>
      </c>
      <c r="EV3" t="s">
        <v>24</v>
      </c>
      <c r="EX3" s="342" t="s">
        <v>1950</v>
      </c>
      <c r="EY3" s="164" t="s">
        <v>129</v>
      </c>
      <c r="EZ3">
        <v>8</v>
      </c>
      <c r="FA3">
        <v>0</v>
      </c>
      <c r="FB3" s="183">
        <v>0.93391423061746703</v>
      </c>
      <c r="FC3" s="134" t="s">
        <v>2058</v>
      </c>
      <c r="FE3" s="342" t="s">
        <v>1950</v>
      </c>
      <c r="FF3" s="22" t="s">
        <v>94</v>
      </c>
      <c r="FG3">
        <v>9</v>
      </c>
      <c r="FH3">
        <v>0</v>
      </c>
      <c r="FI3" s="183">
        <v>0.93481072087895023</v>
      </c>
      <c r="FJ3" s="134" t="s">
        <v>2058</v>
      </c>
      <c r="FL3" s="342" t="s">
        <v>1950</v>
      </c>
      <c r="FM3" s="22" t="s">
        <v>94</v>
      </c>
      <c r="FN3" s="26">
        <v>9</v>
      </c>
      <c r="FO3" s="26">
        <v>1</v>
      </c>
      <c r="FP3" s="183">
        <v>0.83392214464114578</v>
      </c>
      <c r="FQ3" t="s">
        <v>24</v>
      </c>
      <c r="FS3" s="342" t="s">
        <v>1950</v>
      </c>
      <c r="FT3" s="23" t="s">
        <v>113</v>
      </c>
      <c r="FU3" s="97">
        <v>10</v>
      </c>
      <c r="FV3" s="97">
        <v>1</v>
      </c>
      <c r="FW3" s="183">
        <v>0.78918483902365599</v>
      </c>
      <c r="FX3" s="261" t="s">
        <v>2055</v>
      </c>
      <c r="FZ3" s="342" t="s">
        <v>1950</v>
      </c>
      <c r="GA3" s="21" t="s">
        <v>74</v>
      </c>
      <c r="GB3" s="97">
        <v>10</v>
      </c>
      <c r="GC3" s="97">
        <v>2</v>
      </c>
      <c r="GD3" s="183">
        <v>0.79738284521619218</v>
      </c>
      <c r="GE3" s="261" t="s">
        <v>2055</v>
      </c>
      <c r="GG3" s="342" t="s">
        <v>1950</v>
      </c>
      <c r="GH3" s="21" t="s">
        <v>2059</v>
      </c>
      <c r="GI3" s="97">
        <v>12</v>
      </c>
      <c r="GJ3" s="97">
        <v>1</v>
      </c>
      <c r="GK3" s="183">
        <v>0.84634923285939634</v>
      </c>
      <c r="GL3" s="261" t="s">
        <v>2046</v>
      </c>
      <c r="GN3" s="342" t="s">
        <v>1950</v>
      </c>
      <c r="GO3" s="21" t="s">
        <v>2059</v>
      </c>
      <c r="GP3" s="97">
        <v>12</v>
      </c>
      <c r="GQ3" s="97">
        <v>1</v>
      </c>
      <c r="GR3" s="183">
        <v>0.84379095182481267</v>
      </c>
      <c r="GS3" t="s">
        <v>24</v>
      </c>
      <c r="GU3" s="342" t="s">
        <v>1950</v>
      </c>
      <c r="GV3" s="21" t="s">
        <v>2060</v>
      </c>
      <c r="GW3">
        <v>13</v>
      </c>
      <c r="GX3">
        <v>2</v>
      </c>
      <c r="GY3" s="183">
        <v>0.85605323385501408</v>
      </c>
      <c r="GZ3" t="s">
        <v>24</v>
      </c>
      <c r="HB3" s="342" t="s">
        <v>1950</v>
      </c>
      <c r="HC3" s="21" t="s">
        <v>2061</v>
      </c>
      <c r="HD3">
        <v>15</v>
      </c>
      <c r="HE3">
        <v>2</v>
      </c>
      <c r="HF3" s="183">
        <v>0.88273752309515707</v>
      </c>
      <c r="HG3" t="s">
        <v>24</v>
      </c>
      <c r="HI3" s="342" t="s">
        <v>1950</v>
      </c>
      <c r="HJ3" s="22" t="s">
        <v>2051</v>
      </c>
      <c r="HK3">
        <v>14</v>
      </c>
      <c r="HL3">
        <v>5</v>
      </c>
      <c r="HM3" s="183">
        <v>0.84467311206713036</v>
      </c>
      <c r="HN3" s="134" t="s">
        <v>2058</v>
      </c>
      <c r="HP3" s="342" t="s">
        <v>1950</v>
      </c>
      <c r="HQ3" s="23" t="s">
        <v>104</v>
      </c>
      <c r="HR3">
        <v>1</v>
      </c>
      <c r="HS3">
        <v>0</v>
      </c>
      <c r="HT3" s="183">
        <v>0.90639821416339172</v>
      </c>
      <c r="HU3" s="261" t="s">
        <v>2046</v>
      </c>
      <c r="HW3" s="342" t="s">
        <v>1950</v>
      </c>
      <c r="HX3" s="164" t="s">
        <v>135</v>
      </c>
      <c r="HY3">
        <v>2</v>
      </c>
      <c r="HZ3">
        <v>0</v>
      </c>
      <c r="IA3" s="183">
        <v>0.93199501841647836</v>
      </c>
      <c r="IB3" s="261" t="s">
        <v>2054</v>
      </c>
      <c r="ID3" s="342" t="s">
        <v>1950</v>
      </c>
      <c r="IE3" s="164" t="s">
        <v>135</v>
      </c>
      <c r="IF3">
        <v>3</v>
      </c>
      <c r="IG3">
        <v>0</v>
      </c>
      <c r="IH3" s="183">
        <v>0.94070281430838465</v>
      </c>
      <c r="II3" t="s">
        <v>24</v>
      </c>
      <c r="IK3" s="342" t="s">
        <v>1950</v>
      </c>
      <c r="IL3" s="164" t="s">
        <v>135</v>
      </c>
      <c r="IM3">
        <v>4</v>
      </c>
      <c r="IN3">
        <v>0</v>
      </c>
      <c r="IO3" s="183">
        <v>0.96373762670282048</v>
      </c>
      <c r="IP3" t="s">
        <v>24</v>
      </c>
      <c r="IR3" s="342" t="s">
        <v>1950</v>
      </c>
      <c r="IS3" s="21" t="s">
        <v>12</v>
      </c>
      <c r="IT3">
        <v>5</v>
      </c>
      <c r="IU3">
        <v>0</v>
      </c>
      <c r="IV3" s="183">
        <v>0.97961405442901262</v>
      </c>
      <c r="IW3" s="261" t="s">
        <v>2046</v>
      </c>
      <c r="IY3" s="342" t="s">
        <v>1950</v>
      </c>
      <c r="IZ3" s="21" t="s">
        <v>12</v>
      </c>
      <c r="JA3">
        <v>6</v>
      </c>
      <c r="JB3">
        <v>0</v>
      </c>
      <c r="JC3" s="183">
        <v>0.94248649278176966</v>
      </c>
      <c r="JD3" t="s">
        <v>24</v>
      </c>
      <c r="JF3" s="342" t="s">
        <v>1950</v>
      </c>
      <c r="JG3" s="23" t="s">
        <v>110</v>
      </c>
      <c r="JH3" s="97">
        <v>7</v>
      </c>
      <c r="JI3" s="97">
        <v>0</v>
      </c>
      <c r="JJ3" s="183">
        <v>0.92641707480606506</v>
      </c>
      <c r="JK3" s="261" t="s">
        <v>2046</v>
      </c>
      <c r="JM3" s="342" t="s">
        <v>1950</v>
      </c>
      <c r="JN3" s="25" t="s">
        <v>11</v>
      </c>
      <c r="JO3" s="97">
        <v>7</v>
      </c>
      <c r="JP3" s="97">
        <v>1</v>
      </c>
      <c r="JQ3" s="183">
        <v>0.9034836448649971</v>
      </c>
      <c r="JR3" s="261" t="s">
        <v>2046</v>
      </c>
      <c r="JT3" s="342" t="s">
        <v>1950</v>
      </c>
      <c r="JU3" s="25" t="s">
        <v>11</v>
      </c>
      <c r="JV3" s="97">
        <v>7</v>
      </c>
      <c r="JW3" s="97">
        <v>1</v>
      </c>
      <c r="JX3" s="183">
        <v>0.90492993349918738</v>
      </c>
      <c r="JY3" t="s">
        <v>24</v>
      </c>
      <c r="JZ3" s="261" t="s">
        <v>2046</v>
      </c>
      <c r="KB3" s="342" t="s">
        <v>1950</v>
      </c>
      <c r="KC3" s="21" t="s">
        <v>12</v>
      </c>
      <c r="KD3" s="97">
        <v>9</v>
      </c>
      <c r="KE3" s="97">
        <v>0</v>
      </c>
      <c r="KF3" s="183">
        <v>0.93217610334283163</v>
      </c>
      <c r="KG3" s="261" t="s">
        <v>2046</v>
      </c>
      <c r="KI3" s="342" t="s">
        <v>1950</v>
      </c>
      <c r="KJ3" s="20" t="s">
        <v>66</v>
      </c>
      <c r="KK3" s="97">
        <v>8</v>
      </c>
      <c r="KL3" s="97">
        <v>1</v>
      </c>
      <c r="KM3" s="183">
        <v>0.96821626021580176</v>
      </c>
      <c r="KN3" s="134" t="s">
        <v>2058</v>
      </c>
      <c r="KP3" s="342" t="s">
        <v>1950</v>
      </c>
      <c r="KQ3" s="20" t="s">
        <v>66</v>
      </c>
      <c r="KR3" s="97">
        <v>9</v>
      </c>
      <c r="KS3" s="97">
        <v>1</v>
      </c>
      <c r="KT3" s="183">
        <v>0.97018515998964272</v>
      </c>
      <c r="KU3" t="s">
        <v>24</v>
      </c>
      <c r="KW3" s="342" t="s">
        <v>1950</v>
      </c>
      <c r="KX3" s="21" t="s">
        <v>12</v>
      </c>
      <c r="KY3" s="97">
        <v>10</v>
      </c>
      <c r="KZ3" s="97">
        <v>0</v>
      </c>
      <c r="LA3" s="183">
        <v>0.97529408542053009</v>
      </c>
      <c r="LB3" s="261" t="s">
        <v>2046</v>
      </c>
      <c r="LD3" s="342" t="s">
        <v>1950</v>
      </c>
      <c r="LE3" s="25" t="s">
        <v>11</v>
      </c>
      <c r="LF3" s="97">
        <v>10</v>
      </c>
      <c r="LG3" s="97">
        <v>1</v>
      </c>
      <c r="LH3" s="183">
        <v>0.98162178650674015</v>
      </c>
      <c r="LI3" s="134" t="s">
        <v>2058</v>
      </c>
      <c r="LK3" s="342" t="s">
        <v>1950</v>
      </c>
      <c r="LL3" s="20" t="s">
        <v>66</v>
      </c>
      <c r="LM3" s="97">
        <v>10</v>
      </c>
      <c r="LN3" s="97">
        <v>1</v>
      </c>
      <c r="LO3" s="183">
        <v>0.97983649258724992</v>
      </c>
      <c r="LP3" s="261" t="s">
        <v>2046</v>
      </c>
      <c r="LR3" s="342" t="s">
        <v>1950</v>
      </c>
      <c r="LS3" s="25" t="s">
        <v>11</v>
      </c>
      <c r="LT3" s="97">
        <v>11</v>
      </c>
      <c r="LU3" s="97">
        <v>1</v>
      </c>
      <c r="LV3" s="183">
        <v>0.97582154079445049</v>
      </c>
      <c r="LW3" s="261" t="s">
        <v>2046</v>
      </c>
      <c r="LY3" s="342" t="s">
        <v>1950</v>
      </c>
      <c r="LZ3" s="20" t="s">
        <v>66</v>
      </c>
      <c r="MA3" s="97">
        <v>11</v>
      </c>
      <c r="MB3" s="97">
        <v>1</v>
      </c>
      <c r="MC3" s="183">
        <v>0.98172264240679752</v>
      </c>
      <c r="MD3" s="134" t="s">
        <v>2058</v>
      </c>
      <c r="MF3" s="342" t="s">
        <v>1950</v>
      </c>
      <c r="MG3" s="21" t="s">
        <v>12</v>
      </c>
      <c r="MH3" s="97">
        <v>13</v>
      </c>
      <c r="MI3" s="97">
        <v>0</v>
      </c>
      <c r="MJ3" s="183">
        <v>0.97238003470735934</v>
      </c>
      <c r="MK3" s="261" t="s">
        <v>2046</v>
      </c>
      <c r="MM3" s="342" t="s">
        <v>1950</v>
      </c>
      <c r="MN3" s="21" t="s">
        <v>12</v>
      </c>
      <c r="MO3" s="97">
        <v>13</v>
      </c>
      <c r="MP3" s="97">
        <v>0</v>
      </c>
      <c r="MQ3" s="183">
        <v>0.9617786234544391</v>
      </c>
      <c r="MR3" t="s">
        <v>24</v>
      </c>
      <c r="MT3" s="342" t="s">
        <v>1950</v>
      </c>
      <c r="MU3" s="21" t="s">
        <v>12</v>
      </c>
      <c r="MV3" s="97">
        <v>13</v>
      </c>
      <c r="MW3" s="97">
        <v>0</v>
      </c>
      <c r="MX3" s="183">
        <v>0.95762897140889658</v>
      </c>
      <c r="MY3" t="s">
        <v>24</v>
      </c>
      <c r="NA3" s="342" t="s">
        <v>1950</v>
      </c>
      <c r="NB3" s="21" t="s">
        <v>2062</v>
      </c>
      <c r="NC3" s="97">
        <v>14</v>
      </c>
      <c r="ND3" s="97">
        <v>0</v>
      </c>
      <c r="NE3" s="183">
        <v>0.94873935853976199</v>
      </c>
      <c r="NF3" t="s">
        <v>24</v>
      </c>
      <c r="NH3" s="342" t="s">
        <v>1950</v>
      </c>
      <c r="NI3" s="23" t="s">
        <v>2063</v>
      </c>
      <c r="NJ3" s="26">
        <v>13</v>
      </c>
      <c r="NK3" s="26">
        <v>1</v>
      </c>
      <c r="NL3" s="46">
        <v>0.94514021908214907</v>
      </c>
      <c r="NM3" s="261" t="s">
        <v>2046</v>
      </c>
      <c r="NO3" s="342" t="s">
        <v>1950</v>
      </c>
      <c r="NP3" s="23" t="s">
        <v>2063</v>
      </c>
      <c r="NQ3" s="26">
        <v>13</v>
      </c>
      <c r="NR3" s="26">
        <v>1</v>
      </c>
      <c r="NS3" s="46">
        <v>0.94644532159048855</v>
      </c>
      <c r="NT3" t="s">
        <v>24</v>
      </c>
      <c r="NV3" s="342" t="s">
        <v>1950</v>
      </c>
      <c r="NW3" s="23" t="s">
        <v>2063</v>
      </c>
      <c r="NX3" s="26">
        <v>13</v>
      </c>
      <c r="NY3" s="26">
        <v>1</v>
      </c>
      <c r="NZ3" s="46">
        <v>0.94519277016704029</v>
      </c>
      <c r="OA3" t="s">
        <v>24</v>
      </c>
      <c r="OC3" s="342" t="s">
        <v>1950</v>
      </c>
      <c r="OD3" s="21" t="s">
        <v>2062</v>
      </c>
      <c r="OE3" s="26">
        <v>14</v>
      </c>
      <c r="OF3" s="26">
        <v>0</v>
      </c>
      <c r="OG3" s="46">
        <v>0.9351772618683758</v>
      </c>
      <c r="OH3" s="261" t="s">
        <v>2046</v>
      </c>
      <c r="OJ3" s="342" t="s">
        <v>1950</v>
      </c>
      <c r="OK3" s="21" t="s">
        <v>2062</v>
      </c>
      <c r="OL3" s="26">
        <v>14</v>
      </c>
      <c r="OM3" s="26">
        <v>0</v>
      </c>
      <c r="ON3" s="46">
        <v>0.93356870885550614</v>
      </c>
      <c r="OO3" t="s">
        <v>24</v>
      </c>
      <c r="OQ3" s="342" t="s">
        <v>1950</v>
      </c>
      <c r="OR3" s="23" t="s">
        <v>2063</v>
      </c>
      <c r="OS3" s="26">
        <v>13</v>
      </c>
      <c r="OT3" s="26">
        <v>1</v>
      </c>
      <c r="OU3" s="46">
        <v>0.94181219072904321</v>
      </c>
      <c r="OV3" s="261" t="s">
        <v>2046</v>
      </c>
      <c r="OX3" s="342" t="s">
        <v>1950</v>
      </c>
      <c r="OY3" s="21" t="s">
        <v>2062</v>
      </c>
      <c r="OZ3" s="26">
        <v>14</v>
      </c>
      <c r="PA3" s="26">
        <v>0</v>
      </c>
      <c r="PB3" s="46">
        <v>0.95789365567487406</v>
      </c>
      <c r="PC3" s="261" t="s">
        <v>2046</v>
      </c>
      <c r="PE3" s="342" t="s">
        <v>1950</v>
      </c>
      <c r="PF3" s="21" t="s">
        <v>2062</v>
      </c>
      <c r="PG3" s="26">
        <v>14</v>
      </c>
      <c r="PH3" s="26">
        <v>0</v>
      </c>
      <c r="PI3" s="46">
        <v>0.95589641699323113</v>
      </c>
      <c r="PJ3" t="s">
        <v>24</v>
      </c>
      <c r="PL3" s="342" t="s">
        <v>1950</v>
      </c>
      <c r="PM3" s="87" t="s">
        <v>12</v>
      </c>
      <c r="PN3" s="97">
        <v>1</v>
      </c>
      <c r="PO3" s="97">
        <v>0</v>
      </c>
      <c r="PP3" s="184">
        <v>0.94297027264090871</v>
      </c>
      <c r="PQ3" t="s">
        <v>24</v>
      </c>
      <c r="PS3" s="342" t="s">
        <v>1950</v>
      </c>
      <c r="PT3" s="89" t="s">
        <v>46</v>
      </c>
      <c r="PU3" s="97">
        <v>2</v>
      </c>
      <c r="PV3" s="97">
        <v>0</v>
      </c>
      <c r="PW3" s="184">
        <v>0.88314972446245665</v>
      </c>
      <c r="PX3" s="261" t="s">
        <v>2054</v>
      </c>
      <c r="PZ3" s="342" t="s">
        <v>1950</v>
      </c>
      <c r="QA3" s="89" t="s">
        <v>46</v>
      </c>
      <c r="QB3" s="97">
        <v>3</v>
      </c>
      <c r="QC3" s="97">
        <v>0</v>
      </c>
      <c r="QD3" s="184">
        <v>0.9696789921308222</v>
      </c>
      <c r="QE3" t="s">
        <v>24</v>
      </c>
      <c r="QG3" s="342" t="s">
        <v>1950</v>
      </c>
      <c r="QH3" s="84" t="s">
        <v>135</v>
      </c>
      <c r="QI3" s="97">
        <v>3</v>
      </c>
      <c r="QJ3" s="97">
        <v>0</v>
      </c>
      <c r="QK3" s="184">
        <v>0.97246380684545342</v>
      </c>
      <c r="QL3" s="134" t="s">
        <v>2058</v>
      </c>
      <c r="QN3" s="342" t="s">
        <v>1950</v>
      </c>
      <c r="QO3" s="89" t="s">
        <v>46</v>
      </c>
      <c r="QP3" s="97">
        <v>3</v>
      </c>
      <c r="QQ3" s="97">
        <v>0</v>
      </c>
      <c r="QR3" s="184">
        <v>0.96628213617272007</v>
      </c>
      <c r="QS3" s="134" t="s">
        <v>2058</v>
      </c>
      <c r="QU3" s="342" t="s">
        <v>1950</v>
      </c>
      <c r="QV3" s="86" t="s">
        <v>94</v>
      </c>
      <c r="QW3" s="97">
        <v>4</v>
      </c>
      <c r="QX3" s="97">
        <v>0</v>
      </c>
      <c r="QY3" s="184">
        <v>0.98298569627115606</v>
      </c>
      <c r="QZ3" s="261" t="s">
        <v>2054</v>
      </c>
      <c r="RB3" s="342" t="s">
        <v>1950</v>
      </c>
      <c r="RC3" s="85" t="s">
        <v>110</v>
      </c>
      <c r="RD3" s="97">
        <v>5</v>
      </c>
      <c r="RE3" s="97">
        <v>0</v>
      </c>
      <c r="RF3" s="184">
        <v>0.97091614779900826</v>
      </c>
      <c r="RG3" s="261" t="s">
        <v>2054</v>
      </c>
      <c r="RI3" s="342" t="s">
        <v>1950</v>
      </c>
      <c r="RJ3" s="85" t="s">
        <v>110</v>
      </c>
      <c r="RK3" s="97">
        <v>5</v>
      </c>
      <c r="RL3" s="97">
        <v>0</v>
      </c>
      <c r="RM3" s="184">
        <v>0.97359267949947437</v>
      </c>
      <c r="RN3" t="s">
        <v>24</v>
      </c>
      <c r="RP3" s="342" t="s">
        <v>1950</v>
      </c>
      <c r="RQ3" s="86" t="s">
        <v>94</v>
      </c>
      <c r="RR3" s="97">
        <v>5</v>
      </c>
      <c r="RS3" s="97">
        <v>0</v>
      </c>
      <c r="RT3" s="184">
        <v>0.98039104188523396</v>
      </c>
      <c r="RU3" s="134" t="s">
        <v>2058</v>
      </c>
      <c r="RW3" s="342" t="s">
        <v>1950</v>
      </c>
      <c r="RX3" s="22" t="s">
        <v>94</v>
      </c>
      <c r="RY3" s="97">
        <v>5</v>
      </c>
      <c r="RZ3" s="97">
        <v>0</v>
      </c>
      <c r="SA3" s="184">
        <v>0.98733367683791884</v>
      </c>
      <c r="SB3" t="s">
        <v>24</v>
      </c>
      <c r="SD3" s="342" t="s">
        <v>1950</v>
      </c>
      <c r="SE3" s="22" t="s">
        <v>94</v>
      </c>
      <c r="SF3" s="97">
        <v>6</v>
      </c>
      <c r="SG3" s="97">
        <v>0</v>
      </c>
      <c r="SH3" s="184">
        <v>0.98935087527626075</v>
      </c>
      <c r="SI3" t="s">
        <v>24</v>
      </c>
      <c r="SK3" s="342" t="s">
        <v>1950</v>
      </c>
      <c r="SL3" s="23" t="s">
        <v>110</v>
      </c>
      <c r="SM3" s="97">
        <v>7</v>
      </c>
      <c r="SN3" s="97">
        <v>0</v>
      </c>
      <c r="SO3" s="184">
        <v>0.97768545003040419</v>
      </c>
      <c r="SP3" s="134" t="s">
        <v>2058</v>
      </c>
      <c r="SR3" s="342" t="s">
        <v>1950</v>
      </c>
      <c r="SS3" s="22" t="s">
        <v>94</v>
      </c>
      <c r="ST3" s="97">
        <v>6</v>
      </c>
      <c r="SU3" s="97">
        <v>0</v>
      </c>
      <c r="SV3" s="184">
        <v>0.99173021563250563</v>
      </c>
      <c r="SW3" s="134" t="s">
        <v>2058</v>
      </c>
      <c r="SY3" s="342" t="s">
        <v>1950</v>
      </c>
      <c r="SZ3" s="21" t="s">
        <v>12</v>
      </c>
      <c r="TA3" s="97">
        <v>6</v>
      </c>
      <c r="TB3" s="97">
        <v>1</v>
      </c>
      <c r="TC3" s="184">
        <v>0.98624480594607633</v>
      </c>
      <c r="TD3" s="261" t="s">
        <v>2046</v>
      </c>
      <c r="TF3" s="342" t="s">
        <v>1950</v>
      </c>
      <c r="TG3" s="21" t="s">
        <v>12</v>
      </c>
      <c r="TH3" s="97">
        <v>6</v>
      </c>
      <c r="TI3" s="97">
        <v>1</v>
      </c>
      <c r="TJ3" s="184">
        <v>0.98147211892818664</v>
      </c>
      <c r="TK3" t="s">
        <v>24</v>
      </c>
      <c r="TM3" s="342" t="s">
        <v>1950</v>
      </c>
      <c r="TN3" s="21" t="s">
        <v>12</v>
      </c>
      <c r="TO3" s="97">
        <v>7</v>
      </c>
      <c r="TP3" s="97">
        <v>1</v>
      </c>
      <c r="TQ3" s="184">
        <v>0.97812299793782642</v>
      </c>
      <c r="TR3" t="s">
        <v>24</v>
      </c>
      <c r="TT3" s="342" t="s">
        <v>1950</v>
      </c>
      <c r="TU3" s="23" t="s">
        <v>110</v>
      </c>
      <c r="TV3" s="97">
        <v>8</v>
      </c>
      <c r="TW3" s="97">
        <v>0</v>
      </c>
      <c r="TX3" s="184">
        <v>0.99657599770084981</v>
      </c>
      <c r="TY3" s="134" t="s">
        <v>2058</v>
      </c>
      <c r="UA3" s="342" t="s">
        <v>1950</v>
      </c>
      <c r="UB3" s="23" t="s">
        <v>110</v>
      </c>
      <c r="UC3" s="97">
        <v>9</v>
      </c>
      <c r="UD3" s="97">
        <v>0</v>
      </c>
      <c r="UE3" s="184">
        <v>0.96853752099808232</v>
      </c>
      <c r="UF3" t="s">
        <v>24</v>
      </c>
      <c r="UH3" s="342" t="s">
        <v>1950</v>
      </c>
      <c r="UI3" s="23" t="s">
        <v>110</v>
      </c>
      <c r="UJ3" s="97">
        <v>9</v>
      </c>
      <c r="UK3" s="97">
        <v>0</v>
      </c>
      <c r="UL3" s="184">
        <v>0.96819686286457263</v>
      </c>
      <c r="UM3" t="s">
        <v>24</v>
      </c>
      <c r="UO3" s="342" t="s">
        <v>1950</v>
      </c>
      <c r="UP3" s="23" t="s">
        <v>110</v>
      </c>
      <c r="UQ3" s="97">
        <v>10</v>
      </c>
      <c r="UR3" s="97">
        <v>0</v>
      </c>
      <c r="US3" s="184">
        <v>0.9828276651587593</v>
      </c>
      <c r="UT3" t="s">
        <v>24</v>
      </c>
      <c r="UV3" s="342" t="s">
        <v>1950</v>
      </c>
      <c r="UW3" s="23" t="s">
        <v>110</v>
      </c>
      <c r="UX3" s="97">
        <v>10</v>
      </c>
      <c r="UY3" s="97">
        <v>0</v>
      </c>
      <c r="UZ3" s="184">
        <v>0.98794240927482035</v>
      </c>
      <c r="VA3" t="s">
        <v>24</v>
      </c>
      <c r="VC3" s="342" t="s">
        <v>1950</v>
      </c>
      <c r="VD3" s="23" t="s">
        <v>110</v>
      </c>
      <c r="VE3" s="97">
        <v>11</v>
      </c>
      <c r="VF3" s="97">
        <v>0</v>
      </c>
      <c r="VG3" s="184">
        <v>0.9830044885571062</v>
      </c>
      <c r="VH3" t="s">
        <v>24</v>
      </c>
      <c r="VJ3" s="342" t="s">
        <v>1950</v>
      </c>
      <c r="VK3" s="23" t="s">
        <v>110</v>
      </c>
      <c r="VL3" s="97">
        <v>11</v>
      </c>
      <c r="VM3" s="97">
        <v>0</v>
      </c>
      <c r="VN3" s="184">
        <v>0.97662225459288476</v>
      </c>
      <c r="VO3" t="s">
        <v>24</v>
      </c>
      <c r="VQ3" s="342" t="s">
        <v>1950</v>
      </c>
      <c r="VR3" s="23" t="s">
        <v>110</v>
      </c>
      <c r="VS3" s="97">
        <v>12</v>
      </c>
      <c r="VT3" s="97">
        <v>0</v>
      </c>
      <c r="VU3" s="184">
        <v>0.97203280046032114</v>
      </c>
      <c r="VV3" t="s">
        <v>24</v>
      </c>
      <c r="VX3" s="342" t="s">
        <v>1950</v>
      </c>
      <c r="VY3" s="23" t="s">
        <v>110</v>
      </c>
      <c r="VZ3" s="97">
        <v>12</v>
      </c>
      <c r="WA3" s="97">
        <v>0</v>
      </c>
      <c r="WB3" s="184">
        <v>0.98795282800055995</v>
      </c>
      <c r="WC3" t="s">
        <v>24</v>
      </c>
      <c r="WE3" s="342" t="s">
        <v>1950</v>
      </c>
      <c r="WF3" s="23" t="s">
        <v>110</v>
      </c>
      <c r="WG3" s="97">
        <v>12</v>
      </c>
      <c r="WH3" s="97">
        <v>0</v>
      </c>
      <c r="WI3" s="184">
        <v>0.99043683656264603</v>
      </c>
      <c r="WJ3" t="s">
        <v>24</v>
      </c>
      <c r="WL3" s="342" t="s">
        <v>1950</v>
      </c>
      <c r="WM3" s="23" t="s">
        <v>110</v>
      </c>
      <c r="WN3" s="97">
        <v>12</v>
      </c>
      <c r="WO3" s="97">
        <v>0</v>
      </c>
      <c r="WP3" s="184">
        <v>0.96795240749505385</v>
      </c>
      <c r="WQ3" t="s">
        <v>24</v>
      </c>
      <c r="WS3" s="342" t="s">
        <v>1950</v>
      </c>
      <c r="WT3" s="23" t="s">
        <v>110</v>
      </c>
      <c r="WU3" s="97">
        <v>12</v>
      </c>
      <c r="WV3" s="97">
        <v>0</v>
      </c>
      <c r="WW3" s="184">
        <v>0.96817709772600191</v>
      </c>
      <c r="WX3" t="s">
        <v>24</v>
      </c>
      <c r="WZ3" s="342" t="s">
        <v>1950</v>
      </c>
      <c r="XA3" s="23" t="s">
        <v>110</v>
      </c>
      <c r="XB3" s="97">
        <v>12</v>
      </c>
      <c r="XC3" s="97">
        <v>0</v>
      </c>
      <c r="XD3" s="184">
        <v>0.97080230222202746</v>
      </c>
      <c r="XE3" t="s">
        <v>24</v>
      </c>
      <c r="XG3" s="342" t="s">
        <v>1950</v>
      </c>
      <c r="XH3" s="23" t="s">
        <v>110</v>
      </c>
      <c r="XI3" s="97">
        <v>12</v>
      </c>
      <c r="XJ3" s="97">
        <v>0</v>
      </c>
      <c r="XK3" s="184">
        <v>0.95309293085805391</v>
      </c>
      <c r="XL3" t="s">
        <v>24</v>
      </c>
      <c r="XN3" s="342" t="s">
        <v>1950</v>
      </c>
      <c r="XO3" s="23" t="s">
        <v>110</v>
      </c>
      <c r="XP3" s="97">
        <v>12</v>
      </c>
      <c r="XQ3" s="97">
        <v>0</v>
      </c>
      <c r="XR3" s="184">
        <v>0.9719194851303109</v>
      </c>
      <c r="XS3" t="s">
        <v>24</v>
      </c>
      <c r="XU3" s="342" t="s">
        <v>1950</v>
      </c>
      <c r="XV3" s="23" t="s">
        <v>2073</v>
      </c>
      <c r="XW3" s="97">
        <v>12</v>
      </c>
      <c r="XX3" s="97">
        <v>0</v>
      </c>
      <c r="XY3" s="184">
        <v>0.96761031195983938</v>
      </c>
      <c r="XZ3" t="s">
        <v>24</v>
      </c>
      <c r="YB3" s="342" t="s">
        <v>1950</v>
      </c>
      <c r="YC3" s="23" t="s">
        <v>2073</v>
      </c>
      <c r="YD3" s="26">
        <v>12</v>
      </c>
      <c r="YE3" s="26">
        <v>0</v>
      </c>
      <c r="YF3" s="46">
        <v>0.97019785154556326</v>
      </c>
      <c r="YG3" t="s">
        <v>24</v>
      </c>
      <c r="YI3" s="342" t="s">
        <v>1950</v>
      </c>
      <c r="YJ3" s="23" t="s">
        <v>2073</v>
      </c>
      <c r="YK3" s="26">
        <v>12</v>
      </c>
      <c r="YL3" s="26">
        <v>0</v>
      </c>
      <c r="YM3" s="46">
        <v>0.97976302706865759</v>
      </c>
      <c r="YN3" t="s">
        <v>24</v>
      </c>
      <c r="YP3" s="342" t="s">
        <v>1950</v>
      </c>
      <c r="YQ3" s="23" t="s">
        <v>2073</v>
      </c>
      <c r="YR3" s="26">
        <v>12</v>
      </c>
      <c r="YS3" s="26">
        <v>0</v>
      </c>
      <c r="YT3" s="46">
        <v>0.98952831299993782</v>
      </c>
      <c r="YU3" t="s">
        <v>24</v>
      </c>
      <c r="YW3" s="342" t="s">
        <v>1950</v>
      </c>
      <c r="YX3" s="23" t="s">
        <v>2073</v>
      </c>
      <c r="YY3" s="97">
        <v>12</v>
      </c>
      <c r="YZ3" s="97">
        <v>0</v>
      </c>
      <c r="ZA3" s="184">
        <v>0.96888353793038939</v>
      </c>
      <c r="ZB3" t="s">
        <v>24</v>
      </c>
      <c r="ZD3" s="342" t="s">
        <v>1950</v>
      </c>
      <c r="ZE3" s="23" t="s">
        <v>2073</v>
      </c>
      <c r="ZF3" s="97">
        <v>12</v>
      </c>
      <c r="ZG3" s="97">
        <v>0</v>
      </c>
      <c r="ZH3" s="184">
        <v>0.95711817041142588</v>
      </c>
      <c r="ZI3" t="s">
        <v>24</v>
      </c>
      <c r="ZK3" s="342" t="s">
        <v>1950</v>
      </c>
      <c r="ZL3" s="23" t="s">
        <v>2073</v>
      </c>
      <c r="ZM3" s="97">
        <v>12</v>
      </c>
      <c r="ZN3" s="97">
        <v>0</v>
      </c>
      <c r="ZO3" s="184">
        <v>0.95123166606348908</v>
      </c>
      <c r="ZP3" t="s">
        <v>24</v>
      </c>
    </row>
    <row r="4" spans="2:692" x14ac:dyDescent="0.35">
      <c r="B4" s="342" t="s">
        <v>1953</v>
      </c>
      <c r="C4" s="164" t="s">
        <v>129</v>
      </c>
      <c r="D4" t="s">
        <v>2036</v>
      </c>
      <c r="E4">
        <v>106</v>
      </c>
      <c r="G4" s="342" t="s">
        <v>1953</v>
      </c>
      <c r="H4" s="22" t="s">
        <v>99</v>
      </c>
      <c r="I4" s="171" t="s">
        <v>2037</v>
      </c>
      <c r="J4">
        <v>131</v>
      </c>
      <c r="K4" s="134" t="s">
        <v>2064</v>
      </c>
      <c r="M4" s="342" t="s">
        <v>1953</v>
      </c>
      <c r="N4" s="22" t="s">
        <v>102</v>
      </c>
      <c r="O4" s="171" t="s">
        <v>2039</v>
      </c>
      <c r="P4">
        <v>153</v>
      </c>
      <c r="Q4" s="261" t="s">
        <v>2055</v>
      </c>
      <c r="S4" s="342" t="s">
        <v>1953</v>
      </c>
      <c r="T4" s="22" t="s">
        <v>94</v>
      </c>
      <c r="U4" s="171" t="s">
        <v>2041</v>
      </c>
      <c r="V4">
        <v>153</v>
      </c>
      <c r="W4" s="134" t="s">
        <v>2058</v>
      </c>
      <c r="Y4" s="342" t="s">
        <v>1953</v>
      </c>
      <c r="Z4" s="22" t="s">
        <v>98</v>
      </c>
      <c r="AA4" s="171" t="s">
        <v>2042</v>
      </c>
      <c r="AB4">
        <v>153</v>
      </c>
      <c r="AC4" s="261" t="s">
        <v>2046</v>
      </c>
      <c r="AE4" s="342" t="s">
        <v>1953</v>
      </c>
      <c r="AF4" s="21" t="s">
        <v>86</v>
      </c>
      <c r="AG4" s="171" t="s">
        <v>2043</v>
      </c>
      <c r="AH4">
        <v>151</v>
      </c>
      <c r="AI4" s="134" t="s">
        <v>2058</v>
      </c>
      <c r="AK4" s="342" t="s">
        <v>1953</v>
      </c>
      <c r="AL4" s="21" t="s">
        <v>86</v>
      </c>
      <c r="AM4" t="s">
        <v>2065</v>
      </c>
      <c r="AN4">
        <v>151</v>
      </c>
      <c r="AO4" t="s">
        <v>24</v>
      </c>
      <c r="AQ4" s="342" t="s">
        <v>1953</v>
      </c>
      <c r="AR4" s="21" t="s">
        <v>86</v>
      </c>
      <c r="AS4" t="s">
        <v>2066</v>
      </c>
      <c r="AT4">
        <v>152</v>
      </c>
      <c r="AU4" t="s">
        <v>24</v>
      </c>
      <c r="AW4" s="342" t="s">
        <v>1953</v>
      </c>
      <c r="AX4" s="21" t="s">
        <v>86</v>
      </c>
      <c r="AY4">
        <v>8</v>
      </c>
      <c r="AZ4">
        <v>1</v>
      </c>
      <c r="BA4">
        <v>0.81466324364871223</v>
      </c>
      <c r="BB4" t="s">
        <v>24</v>
      </c>
      <c r="BD4" s="342" t="s">
        <v>1953</v>
      </c>
      <c r="BE4" s="21" t="s">
        <v>86</v>
      </c>
      <c r="BF4">
        <v>9</v>
      </c>
      <c r="BG4">
        <v>1</v>
      </c>
      <c r="BH4" s="183">
        <v>0.83324817682542029</v>
      </c>
      <c r="BI4" t="s">
        <v>24</v>
      </c>
      <c r="BK4" s="342" t="s">
        <v>1953</v>
      </c>
      <c r="BL4" s="21" t="s">
        <v>86</v>
      </c>
      <c r="BM4">
        <v>9</v>
      </c>
      <c r="BN4">
        <v>2</v>
      </c>
      <c r="BO4" s="183">
        <v>0.81409878344714603</v>
      </c>
      <c r="BP4" t="s">
        <v>24</v>
      </c>
      <c r="BR4" s="342" t="s">
        <v>1953</v>
      </c>
      <c r="BS4" s="22" t="s">
        <v>98</v>
      </c>
      <c r="BT4" s="171">
        <v>10</v>
      </c>
      <c r="BU4" s="171">
        <v>2</v>
      </c>
      <c r="BV4" s="183">
        <v>0.79351205480964315</v>
      </c>
      <c r="BW4" s="261" t="s">
        <v>2046</v>
      </c>
      <c r="BY4" s="342" t="s">
        <v>1953</v>
      </c>
      <c r="BZ4" s="22" t="s">
        <v>99</v>
      </c>
      <c r="CA4" s="171">
        <v>12</v>
      </c>
      <c r="CB4" s="171">
        <v>1</v>
      </c>
      <c r="CC4" s="183">
        <v>0.78256143496078789</v>
      </c>
      <c r="CD4" s="261" t="s">
        <v>2046</v>
      </c>
      <c r="CF4" s="342" t="s">
        <v>1953</v>
      </c>
      <c r="CG4" s="22" t="s">
        <v>99</v>
      </c>
      <c r="CH4" s="171">
        <v>12</v>
      </c>
      <c r="CI4" s="171">
        <v>1</v>
      </c>
      <c r="CJ4" s="183">
        <v>0.75061992957671753</v>
      </c>
      <c r="CK4" s="261" t="s">
        <v>24</v>
      </c>
      <c r="CM4" s="342" t="s">
        <v>1953</v>
      </c>
      <c r="CN4" s="22" t="s">
        <v>100</v>
      </c>
      <c r="CO4" s="171">
        <v>13</v>
      </c>
      <c r="CP4" s="171">
        <v>5</v>
      </c>
      <c r="CQ4" s="183">
        <v>0.68688131533193753</v>
      </c>
      <c r="CR4" s="134" t="s">
        <v>2058</v>
      </c>
      <c r="CT4" s="342" t="s">
        <v>1953</v>
      </c>
      <c r="CU4" s="22" t="s">
        <v>103</v>
      </c>
      <c r="CV4">
        <v>1</v>
      </c>
      <c r="CW4">
        <v>0</v>
      </c>
      <c r="CX4" s="183">
        <v>0.86863026388114473</v>
      </c>
      <c r="CY4" s="261" t="s">
        <v>2067</v>
      </c>
      <c r="DA4" s="342" t="s">
        <v>1953</v>
      </c>
      <c r="DB4" s="22" t="s">
        <v>94</v>
      </c>
      <c r="DC4">
        <v>2</v>
      </c>
      <c r="DD4">
        <v>0</v>
      </c>
      <c r="DE4" s="183">
        <v>0.88350335789017986</v>
      </c>
      <c r="DF4" s="261" t="s">
        <v>2068</v>
      </c>
      <c r="DH4" s="342" t="s">
        <v>1953</v>
      </c>
      <c r="DI4" s="22" t="s">
        <v>94</v>
      </c>
      <c r="DJ4">
        <v>2</v>
      </c>
      <c r="DK4">
        <v>0</v>
      </c>
      <c r="DL4" s="183">
        <v>0.88695790334472535</v>
      </c>
      <c r="DM4" t="s">
        <v>24</v>
      </c>
      <c r="DO4" s="342" t="s">
        <v>1953</v>
      </c>
      <c r="DP4" s="23" t="s">
        <v>113</v>
      </c>
      <c r="DQ4">
        <v>3</v>
      </c>
      <c r="DR4">
        <v>0</v>
      </c>
      <c r="DS4" s="183">
        <v>0.90677568281105869</v>
      </c>
      <c r="DT4" s="261" t="s">
        <v>2069</v>
      </c>
      <c r="DV4" s="342" t="s">
        <v>1953</v>
      </c>
      <c r="DW4" s="23" t="s">
        <v>113</v>
      </c>
      <c r="DX4">
        <v>4</v>
      </c>
      <c r="DY4">
        <v>0</v>
      </c>
      <c r="DZ4" s="183">
        <v>0.93994944877333197</v>
      </c>
      <c r="EA4" t="s">
        <v>24</v>
      </c>
      <c r="EC4" s="342" t="s">
        <v>1953</v>
      </c>
      <c r="ED4" s="23" t="s">
        <v>113</v>
      </c>
      <c r="EE4">
        <v>5</v>
      </c>
      <c r="EF4">
        <v>0</v>
      </c>
      <c r="EG4" s="183">
        <v>0.93810805745835979</v>
      </c>
      <c r="EH4" t="s">
        <v>24</v>
      </c>
      <c r="EJ4" s="342" t="s">
        <v>1953</v>
      </c>
      <c r="EK4" s="21" t="s">
        <v>74</v>
      </c>
      <c r="EL4">
        <v>6</v>
      </c>
      <c r="EM4">
        <v>0</v>
      </c>
      <c r="EN4" s="183">
        <v>0.90888806797057264</v>
      </c>
      <c r="EO4" s="261" t="s">
        <v>2046</v>
      </c>
      <c r="EQ4" s="342" t="s">
        <v>1953</v>
      </c>
      <c r="ER4" s="21" t="s">
        <v>74</v>
      </c>
      <c r="ES4">
        <v>7</v>
      </c>
      <c r="ET4">
        <v>0</v>
      </c>
      <c r="EU4" s="183">
        <v>0.90637192364211661</v>
      </c>
      <c r="EV4" t="s">
        <v>24</v>
      </c>
      <c r="EX4" s="342" t="s">
        <v>1953</v>
      </c>
      <c r="EY4" s="21" t="s">
        <v>74</v>
      </c>
      <c r="EZ4">
        <v>8</v>
      </c>
      <c r="FA4">
        <v>0</v>
      </c>
      <c r="FB4" s="183">
        <v>0.88867345090626737</v>
      </c>
      <c r="FC4" t="s">
        <v>24</v>
      </c>
      <c r="FE4" s="342" t="s">
        <v>1953</v>
      </c>
      <c r="FF4" s="21" t="s">
        <v>74</v>
      </c>
      <c r="FG4">
        <v>9</v>
      </c>
      <c r="FH4">
        <v>0</v>
      </c>
      <c r="FI4" s="183">
        <v>0.8999435641666601</v>
      </c>
      <c r="FJ4" t="s">
        <v>24</v>
      </c>
      <c r="FL4" s="342" t="s">
        <v>1953</v>
      </c>
      <c r="FM4" s="21" t="s">
        <v>74</v>
      </c>
      <c r="FN4" s="26">
        <v>9</v>
      </c>
      <c r="FO4" s="26">
        <v>1</v>
      </c>
      <c r="FP4" s="183">
        <v>0.83337164427735444</v>
      </c>
      <c r="FQ4" t="s">
        <v>24</v>
      </c>
      <c r="FS4" s="342" t="s">
        <v>1953</v>
      </c>
      <c r="FT4" s="164" t="s">
        <v>129</v>
      </c>
      <c r="FU4" s="26">
        <v>9</v>
      </c>
      <c r="FV4" s="26">
        <v>2</v>
      </c>
      <c r="FW4" s="183">
        <v>0.78052474179691589</v>
      </c>
      <c r="FX4" s="134" t="s">
        <v>2064</v>
      </c>
      <c r="FZ4" s="342" t="s">
        <v>1953</v>
      </c>
      <c r="GA4" s="21" t="s">
        <v>85</v>
      </c>
      <c r="GB4" s="97">
        <v>11</v>
      </c>
      <c r="GC4" s="97">
        <v>1</v>
      </c>
      <c r="GD4" s="183">
        <v>0.7833985417882251</v>
      </c>
      <c r="GE4" s="261" t="s">
        <v>2046</v>
      </c>
      <c r="GG4" s="342" t="s">
        <v>1953</v>
      </c>
      <c r="GH4" s="164" t="s">
        <v>2070</v>
      </c>
      <c r="GI4" s="97">
        <v>10</v>
      </c>
      <c r="GJ4" s="97">
        <v>3</v>
      </c>
      <c r="GK4" s="183">
        <v>0.80751398507188943</v>
      </c>
      <c r="GL4" s="261" t="s">
        <v>2055</v>
      </c>
      <c r="GN4" s="342" t="s">
        <v>1953</v>
      </c>
      <c r="GO4" s="21" t="s">
        <v>2071</v>
      </c>
      <c r="GP4" s="97">
        <v>10</v>
      </c>
      <c r="GQ4" s="97">
        <v>3</v>
      </c>
      <c r="GR4" s="183">
        <v>0.81154782760407806</v>
      </c>
      <c r="GS4" s="261" t="s">
        <v>2046</v>
      </c>
      <c r="GU4" s="342" t="s">
        <v>1953</v>
      </c>
      <c r="GV4" s="23" t="s">
        <v>2072</v>
      </c>
      <c r="GW4">
        <v>13</v>
      </c>
      <c r="GX4">
        <v>2</v>
      </c>
      <c r="GY4" s="183">
        <v>0.82087869149632908</v>
      </c>
      <c r="GZ4" s="261" t="s">
        <v>2055</v>
      </c>
      <c r="HB4" s="342" t="s">
        <v>1953</v>
      </c>
      <c r="HC4" s="23" t="s">
        <v>2072</v>
      </c>
      <c r="HD4">
        <v>14</v>
      </c>
      <c r="HE4">
        <v>3</v>
      </c>
      <c r="HF4" s="183">
        <v>0.81228772108675074</v>
      </c>
      <c r="HG4" t="s">
        <v>24</v>
      </c>
      <c r="HI4" s="342" t="s">
        <v>1953</v>
      </c>
      <c r="HJ4" s="23" t="s">
        <v>2072</v>
      </c>
      <c r="HK4">
        <v>14</v>
      </c>
      <c r="HL4">
        <v>3</v>
      </c>
      <c r="HM4" s="183">
        <v>0.78844413145420633</v>
      </c>
      <c r="HN4" t="s">
        <v>24</v>
      </c>
      <c r="HP4" s="342" t="s">
        <v>1953</v>
      </c>
      <c r="HQ4" s="25" t="s">
        <v>11</v>
      </c>
      <c r="HR4">
        <v>1</v>
      </c>
      <c r="HS4">
        <v>0</v>
      </c>
      <c r="HT4" s="183">
        <v>0.89873486034751926</v>
      </c>
      <c r="HU4" s="261" t="s">
        <v>2069</v>
      </c>
      <c r="HW4" s="342" t="s">
        <v>1953</v>
      </c>
      <c r="HX4" s="25" t="s">
        <v>11</v>
      </c>
      <c r="HY4">
        <v>2</v>
      </c>
      <c r="HZ4">
        <v>0</v>
      </c>
      <c r="IA4" s="183">
        <v>0.92742084621954746</v>
      </c>
      <c r="IB4" t="s">
        <v>24</v>
      </c>
      <c r="ID4" s="342" t="s">
        <v>1953</v>
      </c>
      <c r="IE4" s="23" t="s">
        <v>110</v>
      </c>
      <c r="IF4">
        <v>3</v>
      </c>
      <c r="IG4">
        <v>0</v>
      </c>
      <c r="IH4" s="183">
        <v>0.91451193214617632</v>
      </c>
      <c r="II4" s="261" t="s">
        <v>2055</v>
      </c>
      <c r="IK4" s="342" t="s">
        <v>1953</v>
      </c>
      <c r="IL4" s="21" t="s">
        <v>12</v>
      </c>
      <c r="IM4">
        <v>4</v>
      </c>
      <c r="IN4">
        <v>0</v>
      </c>
      <c r="IO4" s="183">
        <v>0.95491723551039076</v>
      </c>
      <c r="IP4" s="261" t="s">
        <v>2046</v>
      </c>
      <c r="IR4" s="342" t="s">
        <v>1953</v>
      </c>
      <c r="IS4" s="21" t="s">
        <v>73</v>
      </c>
      <c r="IT4">
        <v>4</v>
      </c>
      <c r="IU4">
        <v>1</v>
      </c>
      <c r="IV4" s="183">
        <v>0.90904502532333176</v>
      </c>
      <c r="IW4" s="261" t="s">
        <v>2055</v>
      </c>
      <c r="IY4" s="342" t="s">
        <v>1953</v>
      </c>
      <c r="IZ4" s="23" t="s">
        <v>110</v>
      </c>
      <c r="JA4">
        <v>6</v>
      </c>
      <c r="JB4">
        <v>0</v>
      </c>
      <c r="JC4" s="183">
        <v>0.9259951956869763</v>
      </c>
      <c r="JD4" s="261" t="s">
        <v>2046</v>
      </c>
      <c r="JF4" s="342" t="s">
        <v>1953</v>
      </c>
      <c r="JG4" s="25" t="s">
        <v>11</v>
      </c>
      <c r="JH4" s="97">
        <v>6</v>
      </c>
      <c r="JI4" s="97">
        <v>1</v>
      </c>
      <c r="JJ4" s="183">
        <v>0.91022986451855947</v>
      </c>
      <c r="JK4" s="134" t="s">
        <v>2064</v>
      </c>
      <c r="JM4" s="342" t="s">
        <v>1953</v>
      </c>
      <c r="JN4" s="21" t="s">
        <v>12</v>
      </c>
      <c r="JO4" s="97">
        <v>8</v>
      </c>
      <c r="JP4" s="97">
        <v>0</v>
      </c>
      <c r="JQ4" s="183">
        <v>0.89671586811541959</v>
      </c>
      <c r="JR4" s="134" t="s">
        <v>2064</v>
      </c>
      <c r="JT4" s="342" t="s">
        <v>1953</v>
      </c>
      <c r="JU4" s="21" t="s">
        <v>12</v>
      </c>
      <c r="JV4" s="97">
        <v>8</v>
      </c>
      <c r="JW4" s="97">
        <v>0</v>
      </c>
      <c r="JX4" s="183">
        <v>0.89863339294156597</v>
      </c>
      <c r="JY4" t="s">
        <v>24</v>
      </c>
      <c r="JZ4" s="134" t="s">
        <v>2064</v>
      </c>
      <c r="KB4" s="342" t="s">
        <v>1953</v>
      </c>
      <c r="KC4" s="25" t="s">
        <v>11</v>
      </c>
      <c r="KD4" s="97">
        <v>8</v>
      </c>
      <c r="KE4" s="97">
        <v>1</v>
      </c>
      <c r="KF4" s="183">
        <v>0.91732982434102128</v>
      </c>
      <c r="KG4" s="134" t="s">
        <v>2058</v>
      </c>
      <c r="KI4" s="342" t="s">
        <v>1953</v>
      </c>
      <c r="KJ4" s="21" t="s">
        <v>12</v>
      </c>
      <c r="KK4" s="97">
        <v>9</v>
      </c>
      <c r="KL4" s="97">
        <v>0</v>
      </c>
      <c r="KM4" s="183">
        <v>0.94237701070529178</v>
      </c>
      <c r="KN4" s="134" t="s">
        <v>2058</v>
      </c>
      <c r="KP4" s="342" t="s">
        <v>1953</v>
      </c>
      <c r="KQ4" s="21" t="s">
        <v>12</v>
      </c>
      <c r="KR4" s="97">
        <v>10</v>
      </c>
      <c r="KS4" s="97">
        <v>0</v>
      </c>
      <c r="KT4" s="183">
        <v>0.96273804339055613</v>
      </c>
      <c r="KU4" t="s">
        <v>24</v>
      </c>
      <c r="KW4" s="342" t="s">
        <v>1953</v>
      </c>
      <c r="KX4" s="20" t="s">
        <v>66</v>
      </c>
      <c r="KY4" s="97">
        <v>9</v>
      </c>
      <c r="KZ4" s="97">
        <v>1</v>
      </c>
      <c r="LA4" s="183">
        <v>0.97378634001194275</v>
      </c>
      <c r="LB4" s="134" t="s">
        <v>2058</v>
      </c>
      <c r="LD4" s="342" t="s">
        <v>1953</v>
      </c>
      <c r="LE4" s="20" t="s">
        <v>66</v>
      </c>
      <c r="LF4" s="97">
        <v>10</v>
      </c>
      <c r="LG4" s="97">
        <v>1</v>
      </c>
      <c r="LH4" s="183">
        <v>0.96065915676901803</v>
      </c>
      <c r="LI4" t="s">
        <v>24</v>
      </c>
      <c r="LK4" s="342" t="s">
        <v>1953</v>
      </c>
      <c r="LL4" s="25" t="s">
        <v>11</v>
      </c>
      <c r="LM4" s="97">
        <v>10</v>
      </c>
      <c r="LN4" s="97">
        <v>1</v>
      </c>
      <c r="LO4" s="183">
        <v>0.96495379743788368</v>
      </c>
      <c r="LP4" s="134" t="s">
        <v>2058</v>
      </c>
      <c r="LR4" s="342" t="s">
        <v>1953</v>
      </c>
      <c r="LS4" s="21" t="s">
        <v>12</v>
      </c>
      <c r="LT4" s="97">
        <v>12</v>
      </c>
      <c r="LU4" s="97">
        <v>0</v>
      </c>
      <c r="LV4" s="183">
        <v>0.97062929338670312</v>
      </c>
      <c r="LW4" s="134" t="s">
        <v>2064</v>
      </c>
      <c r="LY4" s="342" t="s">
        <v>1953</v>
      </c>
      <c r="LZ4" s="21" t="s">
        <v>12</v>
      </c>
      <c r="MA4" s="97">
        <v>12</v>
      </c>
      <c r="MB4" s="97">
        <v>0</v>
      </c>
      <c r="MC4" s="183">
        <v>0.98022003488842679</v>
      </c>
      <c r="MD4" t="s">
        <v>24</v>
      </c>
      <c r="MF4" s="342" t="s">
        <v>1953</v>
      </c>
      <c r="MG4" s="23" t="s">
        <v>110</v>
      </c>
      <c r="MH4" s="97">
        <v>12</v>
      </c>
      <c r="MI4" s="97">
        <v>1</v>
      </c>
      <c r="MJ4" s="183">
        <v>0.92719905211263698</v>
      </c>
      <c r="MK4" s="261" t="s">
        <v>2054</v>
      </c>
      <c r="MM4" s="342" t="s">
        <v>1953</v>
      </c>
      <c r="MN4" s="23" t="s">
        <v>110</v>
      </c>
      <c r="MO4" s="97">
        <v>12</v>
      </c>
      <c r="MP4" s="97">
        <v>1</v>
      </c>
      <c r="MQ4" s="183">
        <v>0.93177359630751988</v>
      </c>
      <c r="MR4" t="s">
        <v>24</v>
      </c>
      <c r="MT4" s="342" t="s">
        <v>1953</v>
      </c>
      <c r="MU4" s="23" t="s">
        <v>110</v>
      </c>
      <c r="MV4" s="97">
        <v>12</v>
      </c>
      <c r="MW4" s="97">
        <v>1</v>
      </c>
      <c r="MX4" s="183">
        <v>0.94358012318809281</v>
      </c>
      <c r="MY4" t="s">
        <v>24</v>
      </c>
      <c r="NA4" s="342" t="s">
        <v>1953</v>
      </c>
      <c r="NB4" s="23" t="s">
        <v>2073</v>
      </c>
      <c r="NC4" s="97">
        <v>13</v>
      </c>
      <c r="ND4" s="97">
        <v>1</v>
      </c>
      <c r="NE4" s="183">
        <v>0.94574975049775545</v>
      </c>
      <c r="NF4" t="s">
        <v>24</v>
      </c>
      <c r="NH4" s="342" t="s">
        <v>1953</v>
      </c>
      <c r="NI4" s="21" t="s">
        <v>2062</v>
      </c>
      <c r="NJ4" s="26">
        <v>14</v>
      </c>
      <c r="NK4" s="26">
        <v>0</v>
      </c>
      <c r="NL4" s="46">
        <v>0.94049192848777685</v>
      </c>
      <c r="NM4" s="134" t="s">
        <v>2058</v>
      </c>
      <c r="NO4" s="342" t="s">
        <v>1953</v>
      </c>
      <c r="NP4" s="21" t="s">
        <v>2062</v>
      </c>
      <c r="NQ4" s="26">
        <v>14</v>
      </c>
      <c r="NR4" s="26">
        <v>0</v>
      </c>
      <c r="NS4" s="46">
        <v>0.94156665766331837</v>
      </c>
      <c r="NT4" t="s">
        <v>24</v>
      </c>
      <c r="NV4" s="342" t="s">
        <v>1953</v>
      </c>
      <c r="NW4" s="21" t="s">
        <v>2062</v>
      </c>
      <c r="NX4" s="26">
        <v>14</v>
      </c>
      <c r="NY4" s="26">
        <v>0</v>
      </c>
      <c r="NZ4" s="46">
        <v>0.93987413052856783</v>
      </c>
      <c r="OA4" t="s">
        <v>24</v>
      </c>
      <c r="OC4" s="342" t="s">
        <v>1953</v>
      </c>
      <c r="OD4" s="23" t="s">
        <v>2063</v>
      </c>
      <c r="OE4" s="26">
        <v>13</v>
      </c>
      <c r="OF4" s="26">
        <v>1</v>
      </c>
      <c r="OG4" s="46">
        <v>0.93055902492790987</v>
      </c>
      <c r="OH4" s="134" t="s">
        <v>2058</v>
      </c>
      <c r="OJ4" s="342" t="s">
        <v>1953</v>
      </c>
      <c r="OK4" s="23" t="s">
        <v>2063</v>
      </c>
      <c r="OL4" s="26">
        <v>13</v>
      </c>
      <c r="OM4" s="26">
        <v>1</v>
      </c>
      <c r="ON4" s="46">
        <v>0.92966881412897195</v>
      </c>
      <c r="OO4" t="s">
        <v>24</v>
      </c>
      <c r="OQ4" s="342" t="s">
        <v>1953</v>
      </c>
      <c r="OR4" s="21" t="s">
        <v>2062</v>
      </c>
      <c r="OS4" s="26">
        <v>14</v>
      </c>
      <c r="OT4" s="26">
        <v>0</v>
      </c>
      <c r="OU4" s="46">
        <v>0.93655967233778281</v>
      </c>
      <c r="OV4" s="134" t="s">
        <v>2058</v>
      </c>
      <c r="OX4" s="342" t="s">
        <v>1953</v>
      </c>
      <c r="OY4" s="23" t="s">
        <v>2063</v>
      </c>
      <c r="OZ4" s="26">
        <v>13</v>
      </c>
      <c r="PA4" s="26">
        <v>1</v>
      </c>
      <c r="PB4" s="46">
        <v>0.94397382784742012</v>
      </c>
      <c r="PC4" s="134" t="s">
        <v>2058</v>
      </c>
      <c r="PE4" s="342" t="s">
        <v>1953</v>
      </c>
      <c r="PF4" s="23" t="s">
        <v>2074</v>
      </c>
      <c r="PG4" s="26">
        <v>13</v>
      </c>
      <c r="PH4" s="26">
        <v>1</v>
      </c>
      <c r="PI4" s="46">
        <v>0.94989295732327617</v>
      </c>
      <c r="PJ4" t="s">
        <v>24</v>
      </c>
      <c r="PL4" s="342" t="s">
        <v>1953</v>
      </c>
      <c r="PM4" s="85" t="s">
        <v>110</v>
      </c>
      <c r="PN4" s="97">
        <v>1</v>
      </c>
      <c r="PO4" s="97">
        <v>0</v>
      </c>
      <c r="PP4" s="184">
        <v>0.92354105190443958</v>
      </c>
      <c r="PQ4" t="s">
        <v>24</v>
      </c>
      <c r="PS4" s="342" t="s">
        <v>1953</v>
      </c>
      <c r="PT4" s="86" t="s">
        <v>96</v>
      </c>
      <c r="PU4" s="97">
        <v>2</v>
      </c>
      <c r="PV4" s="97">
        <v>0</v>
      </c>
      <c r="PW4" s="184">
        <v>0.86092057049401161</v>
      </c>
      <c r="PX4" s="261" t="s">
        <v>2055</v>
      </c>
      <c r="PZ4" s="342" t="s">
        <v>1953</v>
      </c>
      <c r="QA4" s="86" t="s">
        <v>94</v>
      </c>
      <c r="QB4" s="97">
        <v>3</v>
      </c>
      <c r="QC4" s="97">
        <v>0</v>
      </c>
      <c r="QD4" s="184">
        <v>0.93334506129267669</v>
      </c>
      <c r="QE4" s="261" t="s">
        <v>2055</v>
      </c>
      <c r="QG4" s="342" t="s">
        <v>1953</v>
      </c>
      <c r="QH4" s="88" t="s">
        <v>66</v>
      </c>
      <c r="QI4" s="97">
        <v>3</v>
      </c>
      <c r="QJ4" s="97">
        <v>0</v>
      </c>
      <c r="QK4" s="184">
        <v>0.95103093622080348</v>
      </c>
      <c r="QL4" s="261" t="s">
        <v>2046</v>
      </c>
      <c r="QN4" s="342" t="s">
        <v>1953</v>
      </c>
      <c r="QO4" s="88" t="s">
        <v>66</v>
      </c>
      <c r="QP4" s="97">
        <v>4</v>
      </c>
      <c r="QQ4" s="97">
        <v>0</v>
      </c>
      <c r="QR4" s="184">
        <v>0.96342271220296671</v>
      </c>
      <c r="QS4" t="s">
        <v>24</v>
      </c>
      <c r="QU4" s="342" t="s">
        <v>1953</v>
      </c>
      <c r="QV4" s="88" t="s">
        <v>66</v>
      </c>
      <c r="QW4" s="97">
        <v>4</v>
      </c>
      <c r="QX4" s="97">
        <v>0</v>
      </c>
      <c r="QY4" s="184">
        <v>0.97547614290678653</v>
      </c>
      <c r="QZ4" t="s">
        <v>24</v>
      </c>
      <c r="RB4" s="342" t="s">
        <v>1953</v>
      </c>
      <c r="RC4" s="89" t="s">
        <v>46</v>
      </c>
      <c r="RD4" s="97">
        <v>4</v>
      </c>
      <c r="RE4" s="97">
        <v>0</v>
      </c>
      <c r="RF4" s="184">
        <v>0.95792526184292659</v>
      </c>
      <c r="RG4" s="134" t="s">
        <v>2064</v>
      </c>
      <c r="RI4" s="342" t="s">
        <v>1953</v>
      </c>
      <c r="RJ4" s="89" t="s">
        <v>46</v>
      </c>
      <c r="RK4" s="97">
        <v>4</v>
      </c>
      <c r="RL4" s="97">
        <v>0</v>
      </c>
      <c r="RM4" s="184">
        <v>0.97097256019515521</v>
      </c>
      <c r="RN4" t="s">
        <v>24</v>
      </c>
      <c r="RP4" s="342" t="s">
        <v>1953</v>
      </c>
      <c r="RQ4" s="87" t="s">
        <v>12</v>
      </c>
      <c r="RR4" s="97">
        <v>5</v>
      </c>
      <c r="RS4" s="97">
        <v>1</v>
      </c>
      <c r="RT4" s="184">
        <v>0.95321380469871986</v>
      </c>
      <c r="RU4" s="261" t="s">
        <v>2046</v>
      </c>
      <c r="RW4" s="342" t="s">
        <v>1953</v>
      </c>
      <c r="RX4" s="21" t="s">
        <v>12</v>
      </c>
      <c r="RY4" s="97">
        <v>5</v>
      </c>
      <c r="RZ4" s="97">
        <v>1</v>
      </c>
      <c r="SA4" s="184">
        <v>0.94480944432862324</v>
      </c>
      <c r="SB4" t="s">
        <v>24</v>
      </c>
      <c r="SD4" s="342" t="s">
        <v>1953</v>
      </c>
      <c r="SE4" s="21" t="s">
        <v>12</v>
      </c>
      <c r="SF4" s="97">
        <v>6</v>
      </c>
      <c r="SG4" s="97">
        <v>1</v>
      </c>
      <c r="SH4" s="184">
        <v>0.95079880299440334</v>
      </c>
      <c r="SI4" t="s">
        <v>24</v>
      </c>
      <c r="SK4" s="342" t="s">
        <v>1953</v>
      </c>
      <c r="SL4" s="21" t="s">
        <v>12</v>
      </c>
      <c r="SM4" s="97">
        <v>6</v>
      </c>
      <c r="SN4" s="97">
        <v>1</v>
      </c>
      <c r="SO4" s="184">
        <v>0.97039353509067139</v>
      </c>
      <c r="SP4" t="s">
        <v>24</v>
      </c>
      <c r="SR4" s="342" t="s">
        <v>1953</v>
      </c>
      <c r="SS4" s="21" t="s">
        <v>12</v>
      </c>
      <c r="ST4" s="97">
        <v>6</v>
      </c>
      <c r="SU4" s="97">
        <v>1</v>
      </c>
      <c r="SV4" s="184">
        <v>0.98215120014647073</v>
      </c>
      <c r="SW4" t="s">
        <v>24</v>
      </c>
      <c r="SY4" s="342" t="s">
        <v>1953</v>
      </c>
      <c r="SZ4" s="22" t="s">
        <v>94</v>
      </c>
      <c r="TA4" s="97">
        <v>6</v>
      </c>
      <c r="TB4" s="97">
        <v>1</v>
      </c>
      <c r="TC4" s="184">
        <v>0.95560519901429486</v>
      </c>
      <c r="TD4" s="134" t="s">
        <v>2058</v>
      </c>
      <c r="TF4" s="342" t="s">
        <v>1953</v>
      </c>
      <c r="TG4" s="22" t="s">
        <v>94</v>
      </c>
      <c r="TH4" s="97">
        <v>6</v>
      </c>
      <c r="TI4" s="97">
        <v>1</v>
      </c>
      <c r="TJ4" s="184">
        <v>0.9473213145448095</v>
      </c>
      <c r="TK4" t="s">
        <v>24</v>
      </c>
      <c r="TM4" s="342" t="s">
        <v>1953</v>
      </c>
      <c r="TN4" s="22" t="s">
        <v>94</v>
      </c>
      <c r="TO4" s="97">
        <v>7</v>
      </c>
      <c r="TP4" s="97">
        <v>1</v>
      </c>
      <c r="TQ4" s="184">
        <v>0.95341653854655195</v>
      </c>
      <c r="TR4" t="s">
        <v>24</v>
      </c>
      <c r="TT4" s="342" t="s">
        <v>1953</v>
      </c>
      <c r="TU4" s="22" t="s">
        <v>94</v>
      </c>
      <c r="TV4" s="97">
        <v>7</v>
      </c>
      <c r="TW4" s="97">
        <v>1</v>
      </c>
      <c r="TX4" s="184">
        <v>0.94993357304809545</v>
      </c>
      <c r="TY4" t="s">
        <v>24</v>
      </c>
      <c r="UA4" s="342" t="s">
        <v>1953</v>
      </c>
      <c r="UB4" s="22" t="s">
        <v>94</v>
      </c>
      <c r="UC4" s="97">
        <v>8</v>
      </c>
      <c r="UD4" s="97">
        <v>1</v>
      </c>
      <c r="UE4" s="184">
        <v>0.92682657670882951</v>
      </c>
      <c r="UF4" t="s">
        <v>24</v>
      </c>
      <c r="UH4" s="342" t="s">
        <v>1953</v>
      </c>
      <c r="UI4" s="25" t="s">
        <v>11</v>
      </c>
      <c r="UJ4" s="97">
        <v>7</v>
      </c>
      <c r="UK4" s="97">
        <v>2</v>
      </c>
      <c r="UL4" s="184">
        <v>0.93387493017193968</v>
      </c>
      <c r="UM4" s="261" t="s">
        <v>2046</v>
      </c>
      <c r="UO4" s="342" t="s">
        <v>1953</v>
      </c>
      <c r="UP4" s="25" t="s">
        <v>11</v>
      </c>
      <c r="UQ4" s="97">
        <v>8</v>
      </c>
      <c r="UR4" s="97">
        <v>2</v>
      </c>
      <c r="US4" s="184">
        <v>0.93731671092863145</v>
      </c>
      <c r="UT4" t="s">
        <v>24</v>
      </c>
      <c r="UV4" s="342" t="s">
        <v>1953</v>
      </c>
      <c r="UW4" s="22" t="s">
        <v>94</v>
      </c>
      <c r="UX4" s="97">
        <v>9</v>
      </c>
      <c r="UY4" s="97">
        <v>1</v>
      </c>
      <c r="UZ4" s="184">
        <v>0.94054077530830293</v>
      </c>
      <c r="VA4" s="261" t="s">
        <v>2046</v>
      </c>
      <c r="VC4" s="342" t="s">
        <v>1953</v>
      </c>
      <c r="VD4" s="25" t="s">
        <v>11</v>
      </c>
      <c r="VE4" s="97">
        <v>9</v>
      </c>
      <c r="VF4" s="97">
        <v>2</v>
      </c>
      <c r="VG4" s="184">
        <v>0.95223733982354897</v>
      </c>
      <c r="VH4" s="261" t="s">
        <v>2046</v>
      </c>
      <c r="VJ4" s="342" t="s">
        <v>1953</v>
      </c>
      <c r="VK4" s="23" t="s">
        <v>104</v>
      </c>
      <c r="VL4" s="97">
        <v>10</v>
      </c>
      <c r="VM4" s="97">
        <v>1</v>
      </c>
      <c r="VN4" s="184">
        <v>0.95795900603958817</v>
      </c>
      <c r="VO4" s="261" t="s">
        <v>2046</v>
      </c>
      <c r="VQ4" s="342" t="s">
        <v>1953</v>
      </c>
      <c r="VR4" s="25" t="s">
        <v>11</v>
      </c>
      <c r="VS4" s="97">
        <v>10</v>
      </c>
      <c r="VT4" s="97">
        <v>2</v>
      </c>
      <c r="VU4" s="184">
        <v>0.94526893104970733</v>
      </c>
      <c r="VV4" s="261" t="s">
        <v>2046</v>
      </c>
      <c r="VX4" s="342" t="s">
        <v>1953</v>
      </c>
      <c r="VY4" s="25" t="s">
        <v>11</v>
      </c>
      <c r="VZ4" s="97">
        <v>10</v>
      </c>
      <c r="WA4" s="97">
        <v>2</v>
      </c>
      <c r="WB4" s="184">
        <v>0.9582546307849289</v>
      </c>
      <c r="WC4" t="s">
        <v>24</v>
      </c>
      <c r="WE4" s="342" t="s">
        <v>1953</v>
      </c>
      <c r="WF4" s="25" t="s">
        <v>11</v>
      </c>
      <c r="WG4" s="97">
        <v>10</v>
      </c>
      <c r="WH4" s="97">
        <v>2</v>
      </c>
      <c r="WI4" s="184">
        <v>0.95959424691735751</v>
      </c>
      <c r="WJ4" t="s">
        <v>24</v>
      </c>
      <c r="WL4" s="342" t="s">
        <v>1953</v>
      </c>
      <c r="WM4" s="25" t="s">
        <v>11</v>
      </c>
      <c r="WN4" s="97">
        <v>10</v>
      </c>
      <c r="WO4" s="97">
        <v>2</v>
      </c>
      <c r="WP4" s="184">
        <v>0.94915213207235849</v>
      </c>
      <c r="WQ4" t="s">
        <v>24</v>
      </c>
      <c r="WS4" s="342" t="s">
        <v>1953</v>
      </c>
      <c r="WT4" s="25" t="s">
        <v>11</v>
      </c>
      <c r="WU4" s="97">
        <v>10</v>
      </c>
      <c r="WV4" s="97">
        <v>2</v>
      </c>
      <c r="WW4" s="184">
        <v>0.94898531132675312</v>
      </c>
      <c r="WX4" t="s">
        <v>24</v>
      </c>
      <c r="WZ4" s="342" t="s">
        <v>1953</v>
      </c>
      <c r="XA4" s="25" t="s">
        <v>11</v>
      </c>
      <c r="XB4" s="97">
        <v>10</v>
      </c>
      <c r="XC4" s="97">
        <v>2</v>
      </c>
      <c r="XD4" s="184">
        <v>0.94898305816990147</v>
      </c>
      <c r="XE4" t="s">
        <v>24</v>
      </c>
      <c r="XG4" s="342" t="s">
        <v>1953</v>
      </c>
      <c r="XH4" s="25" t="s">
        <v>11</v>
      </c>
      <c r="XI4" s="97">
        <v>10</v>
      </c>
      <c r="XJ4" s="97">
        <v>2</v>
      </c>
      <c r="XK4" s="184">
        <v>0.94932645118680203</v>
      </c>
      <c r="XL4" t="s">
        <v>24</v>
      </c>
      <c r="XN4" s="342" t="s">
        <v>1953</v>
      </c>
      <c r="XO4" s="25" t="s">
        <v>11</v>
      </c>
      <c r="XP4" s="97">
        <v>10</v>
      </c>
      <c r="XQ4" s="97">
        <v>2</v>
      </c>
      <c r="XR4" s="184">
        <v>0.94516837097337447</v>
      </c>
      <c r="XS4" t="s">
        <v>24</v>
      </c>
      <c r="XU4" s="342" t="s">
        <v>1953</v>
      </c>
      <c r="XV4" s="25" t="s">
        <v>2056</v>
      </c>
      <c r="XW4" s="97">
        <v>10</v>
      </c>
      <c r="XX4" s="97">
        <v>2</v>
      </c>
      <c r="XY4" s="184">
        <v>0.93700525955461245</v>
      </c>
      <c r="XZ4" t="s">
        <v>24</v>
      </c>
      <c r="YB4" s="342" t="s">
        <v>1953</v>
      </c>
      <c r="YC4" s="25" t="s">
        <v>2056</v>
      </c>
      <c r="YD4" s="26">
        <v>10</v>
      </c>
      <c r="YE4" s="26">
        <v>2</v>
      </c>
      <c r="YF4" s="46">
        <v>0.93693773805673763</v>
      </c>
      <c r="YG4" t="s">
        <v>24</v>
      </c>
      <c r="YI4" s="342" t="s">
        <v>1953</v>
      </c>
      <c r="YJ4" s="22" t="s">
        <v>7335</v>
      </c>
      <c r="YK4" s="26">
        <v>10</v>
      </c>
      <c r="YL4" s="26">
        <v>2</v>
      </c>
      <c r="YM4" s="46">
        <v>0.93790407600294945</v>
      </c>
      <c r="YN4" s="261" t="s">
        <v>2054</v>
      </c>
      <c r="YP4" s="342" t="s">
        <v>1953</v>
      </c>
      <c r="YQ4" s="23" t="s">
        <v>7334</v>
      </c>
      <c r="YR4" s="26">
        <v>11</v>
      </c>
      <c r="YS4" s="26">
        <v>1</v>
      </c>
      <c r="YT4" s="46">
        <v>0.93989821837826815</v>
      </c>
      <c r="YU4" s="261" t="s">
        <v>2046</v>
      </c>
      <c r="YW4" s="342" t="s">
        <v>1953</v>
      </c>
      <c r="YX4" s="23" t="s">
        <v>7334</v>
      </c>
      <c r="YY4" s="26">
        <v>11</v>
      </c>
      <c r="YZ4" s="26">
        <v>1</v>
      </c>
      <c r="ZA4" s="46">
        <v>0.93155449032654492</v>
      </c>
      <c r="ZB4" t="s">
        <v>24</v>
      </c>
      <c r="ZD4" s="342" t="s">
        <v>1953</v>
      </c>
      <c r="ZE4" s="23" t="s">
        <v>7334</v>
      </c>
      <c r="ZF4" s="97">
        <v>11</v>
      </c>
      <c r="ZG4" s="97">
        <v>1</v>
      </c>
      <c r="ZH4" s="184">
        <v>0.91845837885209658</v>
      </c>
      <c r="ZI4" t="s">
        <v>24</v>
      </c>
      <c r="ZK4" s="342" t="s">
        <v>1953</v>
      </c>
      <c r="ZL4" s="23" t="s">
        <v>7334</v>
      </c>
      <c r="ZM4" s="97">
        <v>11</v>
      </c>
      <c r="ZN4" s="97">
        <v>1</v>
      </c>
      <c r="ZO4" s="184">
        <v>0.91255548584178892</v>
      </c>
      <c r="ZP4" t="s">
        <v>24</v>
      </c>
    </row>
    <row r="5" spans="2:692" x14ac:dyDescent="0.35">
      <c r="B5" s="342" t="s">
        <v>1957</v>
      </c>
      <c r="C5" s="22" t="s">
        <v>102</v>
      </c>
      <c r="D5" t="s">
        <v>2036</v>
      </c>
      <c r="E5">
        <v>98</v>
      </c>
      <c r="G5" s="342" t="s">
        <v>1957</v>
      </c>
      <c r="H5" s="22" t="s">
        <v>101</v>
      </c>
      <c r="I5" s="171" t="s">
        <v>2037</v>
      </c>
      <c r="J5">
        <v>119</v>
      </c>
      <c r="K5" s="261" t="s">
        <v>2055</v>
      </c>
      <c r="M5" s="342" t="s">
        <v>1957</v>
      </c>
      <c r="N5" s="22" t="s">
        <v>93</v>
      </c>
      <c r="O5" s="171" t="s">
        <v>2039</v>
      </c>
      <c r="P5">
        <v>138</v>
      </c>
      <c r="Q5" s="261" t="s">
        <v>2038</v>
      </c>
      <c r="S5" s="342" t="s">
        <v>1957</v>
      </c>
      <c r="T5" s="22" t="s">
        <v>102</v>
      </c>
      <c r="U5" s="171" t="s">
        <v>2041</v>
      </c>
      <c r="V5">
        <v>148</v>
      </c>
      <c r="W5" s="134" t="s">
        <v>2058</v>
      </c>
      <c r="Y5" s="342" t="s">
        <v>1957</v>
      </c>
      <c r="Z5" s="22" t="s">
        <v>94</v>
      </c>
      <c r="AA5" s="171" t="s">
        <v>2042</v>
      </c>
      <c r="AB5">
        <v>147</v>
      </c>
      <c r="AC5" s="134" t="s">
        <v>2058</v>
      </c>
      <c r="AE5" s="342" t="s">
        <v>1957</v>
      </c>
      <c r="AF5" s="22" t="s">
        <v>94</v>
      </c>
      <c r="AG5" s="171" t="s">
        <v>2043</v>
      </c>
      <c r="AH5">
        <v>144</v>
      </c>
      <c r="AI5" t="s">
        <v>24</v>
      </c>
      <c r="AK5" s="342" t="s">
        <v>1957</v>
      </c>
      <c r="AL5" s="164" t="s">
        <v>129</v>
      </c>
      <c r="AM5" t="s">
        <v>2065</v>
      </c>
      <c r="AN5">
        <v>145</v>
      </c>
      <c r="AO5" s="261" t="s">
        <v>2046</v>
      </c>
      <c r="AQ5" s="342" t="s">
        <v>1957</v>
      </c>
      <c r="AR5" s="164" t="s">
        <v>129</v>
      </c>
      <c r="AS5" t="s">
        <v>2066</v>
      </c>
      <c r="AT5">
        <v>152</v>
      </c>
      <c r="AU5" t="s">
        <v>24</v>
      </c>
      <c r="AW5" s="342" t="s">
        <v>1957</v>
      </c>
      <c r="AX5" s="22" t="s">
        <v>94</v>
      </c>
      <c r="AY5">
        <v>8</v>
      </c>
      <c r="AZ5">
        <v>1</v>
      </c>
      <c r="BA5">
        <v>0.80935947048675361</v>
      </c>
      <c r="BB5" s="261" t="s">
        <v>2054</v>
      </c>
      <c r="BD5" s="342" t="s">
        <v>1957</v>
      </c>
      <c r="BE5" s="164" t="s">
        <v>129</v>
      </c>
      <c r="BF5">
        <v>9</v>
      </c>
      <c r="BG5">
        <v>1</v>
      </c>
      <c r="BH5" s="183">
        <v>0.82402021473704201</v>
      </c>
      <c r="BI5" s="261" t="s">
        <v>2046</v>
      </c>
      <c r="BK5" s="342" t="s">
        <v>1957</v>
      </c>
      <c r="BL5" s="22" t="s">
        <v>98</v>
      </c>
      <c r="BM5" s="171">
        <v>9</v>
      </c>
      <c r="BN5" s="171">
        <v>2</v>
      </c>
      <c r="BO5" s="183">
        <v>0.79542174912863106</v>
      </c>
      <c r="BP5" s="134" t="s">
        <v>2064</v>
      </c>
      <c r="BR5" s="342" t="s">
        <v>1957</v>
      </c>
      <c r="BS5" s="22" t="s">
        <v>99</v>
      </c>
      <c r="BT5" s="171">
        <v>11</v>
      </c>
      <c r="BU5" s="171">
        <v>1</v>
      </c>
      <c r="BV5" s="183">
        <v>0.7860622122394183</v>
      </c>
      <c r="BW5" s="261" t="s">
        <v>2046</v>
      </c>
      <c r="BY5" s="342" t="s">
        <v>1957</v>
      </c>
      <c r="BZ5" s="21" t="s">
        <v>86</v>
      </c>
      <c r="CA5">
        <v>10</v>
      </c>
      <c r="CB5">
        <v>3</v>
      </c>
      <c r="CC5" s="183">
        <v>0.76675262014723822</v>
      </c>
      <c r="CD5" s="261" t="s">
        <v>2046</v>
      </c>
      <c r="CF5" s="342" t="s">
        <v>1957</v>
      </c>
      <c r="CG5" s="21" t="s">
        <v>86</v>
      </c>
      <c r="CH5">
        <v>10</v>
      </c>
      <c r="CI5">
        <v>4</v>
      </c>
      <c r="CJ5" s="183">
        <v>0.74016871661809014</v>
      </c>
      <c r="CK5" s="261" t="s">
        <v>24</v>
      </c>
      <c r="CM5" s="342" t="s">
        <v>1957</v>
      </c>
      <c r="CN5" s="25" t="s">
        <v>2075</v>
      </c>
      <c r="CO5" s="171">
        <v>13</v>
      </c>
      <c r="CP5" s="171">
        <v>6</v>
      </c>
      <c r="CQ5" s="183">
        <v>0.64267977981610791</v>
      </c>
      <c r="CR5" s="261" t="s">
        <v>2076</v>
      </c>
      <c r="CT5" s="342" t="s">
        <v>1957</v>
      </c>
      <c r="CU5" s="23" t="s">
        <v>113</v>
      </c>
      <c r="CV5">
        <v>1</v>
      </c>
      <c r="CW5">
        <v>0</v>
      </c>
      <c r="CX5" s="183">
        <v>0.86529734164692729</v>
      </c>
      <c r="CY5" s="261" t="s">
        <v>2077</v>
      </c>
      <c r="DA5" s="342" t="s">
        <v>1957</v>
      </c>
      <c r="DB5" s="21" t="s">
        <v>12</v>
      </c>
      <c r="DC5">
        <v>2</v>
      </c>
      <c r="DD5">
        <v>0</v>
      </c>
      <c r="DE5" s="183">
        <v>0.87836389816667726</v>
      </c>
      <c r="DF5" s="134" t="s">
        <v>2064</v>
      </c>
      <c r="DH5" s="342" t="s">
        <v>1957</v>
      </c>
      <c r="DI5" s="21" t="s">
        <v>12</v>
      </c>
      <c r="DJ5">
        <v>2</v>
      </c>
      <c r="DK5">
        <v>0</v>
      </c>
      <c r="DL5" s="183">
        <v>0.88230329210607117</v>
      </c>
      <c r="DM5" t="s">
        <v>24</v>
      </c>
      <c r="DO5" s="342" t="s">
        <v>1957</v>
      </c>
      <c r="DP5" s="22" t="s">
        <v>88</v>
      </c>
      <c r="DQ5">
        <v>3</v>
      </c>
      <c r="DR5">
        <v>0</v>
      </c>
      <c r="DS5" s="183">
        <v>0.90492827719989111</v>
      </c>
      <c r="DT5" s="261" t="s">
        <v>2046</v>
      </c>
      <c r="DV5" s="342" t="s">
        <v>1957</v>
      </c>
      <c r="DW5" s="21" t="s">
        <v>73</v>
      </c>
      <c r="DX5">
        <v>4</v>
      </c>
      <c r="DY5">
        <v>0</v>
      </c>
      <c r="DZ5" s="183">
        <v>0.89830263929466181</v>
      </c>
      <c r="EA5" s="261" t="s">
        <v>2046</v>
      </c>
      <c r="EC5" s="342" t="s">
        <v>1957</v>
      </c>
      <c r="ED5" s="21" t="s">
        <v>74</v>
      </c>
      <c r="EE5">
        <v>5</v>
      </c>
      <c r="EF5">
        <v>0</v>
      </c>
      <c r="EG5" s="183">
        <v>0.83788954705876273</v>
      </c>
      <c r="EH5" s="261" t="s">
        <v>2054</v>
      </c>
      <c r="EJ5" s="342" t="s">
        <v>1957</v>
      </c>
      <c r="EK5" s="23" t="s">
        <v>113</v>
      </c>
      <c r="EL5">
        <v>5</v>
      </c>
      <c r="EM5">
        <v>1</v>
      </c>
      <c r="EN5" s="183">
        <v>0.88875881458966721</v>
      </c>
      <c r="EO5" s="134" t="s">
        <v>2058</v>
      </c>
      <c r="EQ5" s="342" t="s">
        <v>1957</v>
      </c>
      <c r="ER5" s="23" t="s">
        <v>113</v>
      </c>
      <c r="ES5">
        <v>6</v>
      </c>
      <c r="ET5">
        <v>1</v>
      </c>
      <c r="EU5" s="183">
        <v>0.84508478419245048</v>
      </c>
      <c r="EV5" t="s">
        <v>24</v>
      </c>
      <c r="EX5" s="342" t="s">
        <v>1957</v>
      </c>
      <c r="EY5" s="22" t="s">
        <v>88</v>
      </c>
      <c r="EZ5">
        <v>7</v>
      </c>
      <c r="FA5">
        <v>1</v>
      </c>
      <c r="FB5" s="183">
        <v>0.8422825186760674</v>
      </c>
      <c r="FC5" s="261" t="s">
        <v>2046</v>
      </c>
      <c r="FE5" s="342" t="s">
        <v>1957</v>
      </c>
      <c r="FF5" s="22" t="s">
        <v>88</v>
      </c>
      <c r="FG5">
        <v>8</v>
      </c>
      <c r="FH5">
        <v>1</v>
      </c>
      <c r="FI5" s="183">
        <v>0.83523926200072884</v>
      </c>
      <c r="FJ5" t="s">
        <v>24</v>
      </c>
      <c r="FL5" s="342" t="s">
        <v>1957</v>
      </c>
      <c r="FM5" s="22" t="s">
        <v>88</v>
      </c>
      <c r="FN5">
        <v>9</v>
      </c>
      <c r="FO5">
        <v>1</v>
      </c>
      <c r="FP5" s="183">
        <v>0.79993248105990378</v>
      </c>
      <c r="FQ5" t="s">
        <v>24</v>
      </c>
      <c r="FS5" s="342" t="s">
        <v>1957</v>
      </c>
      <c r="FT5" s="21" t="s">
        <v>85</v>
      </c>
      <c r="FU5" s="97">
        <v>10</v>
      </c>
      <c r="FV5" s="97">
        <v>1</v>
      </c>
      <c r="FW5" s="183">
        <v>0.77951030630516172</v>
      </c>
      <c r="FX5" s="261" t="s">
        <v>2054</v>
      </c>
      <c r="FZ5" s="342" t="s">
        <v>1957</v>
      </c>
      <c r="GA5" s="23" t="s">
        <v>113</v>
      </c>
      <c r="GB5" s="97">
        <v>11</v>
      </c>
      <c r="GC5" s="97">
        <v>1</v>
      </c>
      <c r="GD5" s="183">
        <v>0.77562766140242634</v>
      </c>
      <c r="GE5" s="134" t="s">
        <v>2064</v>
      </c>
      <c r="GG5" s="342" t="s">
        <v>1957</v>
      </c>
      <c r="GH5" s="21" t="s">
        <v>74</v>
      </c>
      <c r="GI5" s="97">
        <v>10</v>
      </c>
      <c r="GJ5" s="97">
        <v>3</v>
      </c>
      <c r="GK5" s="183">
        <v>0.80674786271436916</v>
      </c>
      <c r="GL5" s="134" t="s">
        <v>2064</v>
      </c>
      <c r="GN5" s="342" t="s">
        <v>1957</v>
      </c>
      <c r="GO5" s="164" t="s">
        <v>2070</v>
      </c>
      <c r="GP5" s="97">
        <v>10</v>
      </c>
      <c r="GQ5" s="97">
        <v>3</v>
      </c>
      <c r="GR5" s="183">
        <v>0.80432813751946186</v>
      </c>
      <c r="GS5" s="134" t="s">
        <v>2058</v>
      </c>
      <c r="GU5" s="342" t="s">
        <v>1957</v>
      </c>
      <c r="GV5" s="164" t="s">
        <v>2078</v>
      </c>
      <c r="GW5">
        <v>11</v>
      </c>
      <c r="GX5">
        <v>4</v>
      </c>
      <c r="GY5" s="183">
        <v>0.8113069063120214</v>
      </c>
      <c r="GZ5" t="s">
        <v>24</v>
      </c>
      <c r="HB5" s="342" t="s">
        <v>1957</v>
      </c>
      <c r="HC5" s="23" t="s">
        <v>2079</v>
      </c>
      <c r="HD5">
        <v>12</v>
      </c>
      <c r="HE5">
        <v>3</v>
      </c>
      <c r="HF5" s="183">
        <v>0.79156258537603263</v>
      </c>
      <c r="HG5" s="261" t="s">
        <v>2046</v>
      </c>
      <c r="HI5" s="342" t="s">
        <v>1957</v>
      </c>
      <c r="HJ5" s="23" t="s">
        <v>2079</v>
      </c>
      <c r="HK5">
        <v>12</v>
      </c>
      <c r="HL5">
        <v>3</v>
      </c>
      <c r="HM5" s="183">
        <v>0.77796098546497683</v>
      </c>
      <c r="HN5" t="s">
        <v>24</v>
      </c>
      <c r="HP5" s="342" t="s">
        <v>1957</v>
      </c>
      <c r="HQ5" s="164" t="s">
        <v>135</v>
      </c>
      <c r="HR5">
        <v>1</v>
      </c>
      <c r="HS5">
        <v>0</v>
      </c>
      <c r="HT5" s="183">
        <v>0.87003937747715809</v>
      </c>
      <c r="HU5" s="261" t="s">
        <v>2076</v>
      </c>
      <c r="HW5" s="342" t="s">
        <v>1957</v>
      </c>
      <c r="HX5" s="22" t="s">
        <v>94</v>
      </c>
      <c r="HY5">
        <v>2</v>
      </c>
      <c r="HZ5">
        <v>0</v>
      </c>
      <c r="IA5" s="183">
        <v>0.90215679542923954</v>
      </c>
      <c r="IB5" s="261" t="s">
        <v>2069</v>
      </c>
      <c r="ID5" s="342" t="s">
        <v>1957</v>
      </c>
      <c r="IE5" s="21" t="s">
        <v>12</v>
      </c>
      <c r="IF5">
        <v>3</v>
      </c>
      <c r="IG5">
        <v>0</v>
      </c>
      <c r="IH5" s="183">
        <v>0.89172577812463205</v>
      </c>
      <c r="II5" s="261" t="s">
        <v>2080</v>
      </c>
      <c r="IK5" s="342" t="s">
        <v>1957</v>
      </c>
      <c r="IL5" s="22" t="s">
        <v>94</v>
      </c>
      <c r="IM5">
        <v>4</v>
      </c>
      <c r="IN5">
        <v>0</v>
      </c>
      <c r="IO5" s="183">
        <v>0.92020407539869709</v>
      </c>
      <c r="IP5" s="261" t="s">
        <v>2046</v>
      </c>
      <c r="IR5" s="342" t="s">
        <v>1957</v>
      </c>
      <c r="IS5" s="23" t="s">
        <v>110</v>
      </c>
      <c r="IT5">
        <v>5</v>
      </c>
      <c r="IU5">
        <v>0</v>
      </c>
      <c r="IV5" s="183">
        <v>0.9013152995804482</v>
      </c>
      <c r="IW5" s="261" t="s">
        <v>2046</v>
      </c>
      <c r="IY5" s="342" t="s">
        <v>1957</v>
      </c>
      <c r="IZ5" s="22" t="s">
        <v>103</v>
      </c>
      <c r="JA5">
        <v>6</v>
      </c>
      <c r="JB5">
        <v>0</v>
      </c>
      <c r="JC5" s="183">
        <v>0.92255280006416684</v>
      </c>
      <c r="JD5" s="261" t="s">
        <v>2055</v>
      </c>
      <c r="JF5" s="342" t="s">
        <v>1957</v>
      </c>
      <c r="JG5" s="20" t="s">
        <v>66</v>
      </c>
      <c r="JH5" s="97">
        <v>6</v>
      </c>
      <c r="JI5" s="97">
        <v>1</v>
      </c>
      <c r="JJ5" s="183">
        <v>0.88808936479458012</v>
      </c>
      <c r="JK5" s="261" t="s">
        <v>2054</v>
      </c>
      <c r="JM5" s="342" t="s">
        <v>1957</v>
      </c>
      <c r="JN5" s="19" t="s">
        <v>47</v>
      </c>
      <c r="JO5" s="97">
        <v>8</v>
      </c>
      <c r="JP5" s="97">
        <v>0</v>
      </c>
      <c r="JQ5" s="183">
        <v>0.87792505030644696</v>
      </c>
      <c r="JR5" s="261" t="s">
        <v>2046</v>
      </c>
      <c r="JT5" s="342" t="s">
        <v>1957</v>
      </c>
      <c r="JU5" s="19" t="s">
        <v>47</v>
      </c>
      <c r="JV5" s="97">
        <v>8</v>
      </c>
      <c r="JW5" s="97">
        <v>0</v>
      </c>
      <c r="JX5" s="183">
        <v>0.88884754166474156</v>
      </c>
      <c r="JY5" t="s">
        <v>24</v>
      </c>
      <c r="JZ5" s="261" t="s">
        <v>2046</v>
      </c>
      <c r="KB5" s="342" t="s">
        <v>1957</v>
      </c>
      <c r="KC5" s="21" t="s">
        <v>73</v>
      </c>
      <c r="KD5" s="97">
        <v>7</v>
      </c>
      <c r="KE5" s="97">
        <v>2</v>
      </c>
      <c r="KF5" s="183">
        <v>0.90448792368410369</v>
      </c>
      <c r="KG5" s="261" t="s">
        <v>2046</v>
      </c>
      <c r="KI5" s="342" t="s">
        <v>1957</v>
      </c>
      <c r="KJ5" s="21" t="s">
        <v>73</v>
      </c>
      <c r="KK5" s="97">
        <v>7</v>
      </c>
      <c r="KL5" s="97">
        <v>2</v>
      </c>
      <c r="KM5" s="183">
        <v>0.91562352057941587</v>
      </c>
      <c r="KN5" t="s">
        <v>24</v>
      </c>
      <c r="KP5" s="342" t="s">
        <v>1957</v>
      </c>
      <c r="KQ5" s="21" t="s">
        <v>73</v>
      </c>
      <c r="KR5" s="97">
        <v>8</v>
      </c>
      <c r="KS5" s="97">
        <v>2</v>
      </c>
      <c r="KT5" s="183">
        <v>0.9250109258092043</v>
      </c>
      <c r="KU5" t="s">
        <v>24</v>
      </c>
      <c r="KW5" s="342" t="s">
        <v>1957</v>
      </c>
      <c r="KX5" s="21" t="s">
        <v>73</v>
      </c>
      <c r="KY5" s="97">
        <v>8</v>
      </c>
      <c r="KZ5" s="97">
        <v>2</v>
      </c>
      <c r="LA5" s="183">
        <v>0.92974766244751228</v>
      </c>
      <c r="LB5" t="s">
        <v>24</v>
      </c>
      <c r="LD5" s="342" t="s">
        <v>1957</v>
      </c>
      <c r="LE5" s="23" t="s">
        <v>110</v>
      </c>
      <c r="LF5" s="97">
        <v>10</v>
      </c>
      <c r="LG5" s="97">
        <v>1</v>
      </c>
      <c r="LH5" s="183">
        <v>0.93739166871794344</v>
      </c>
      <c r="LI5" s="261" t="s">
        <v>2046</v>
      </c>
      <c r="LK5" s="342" t="s">
        <v>1957</v>
      </c>
      <c r="LL5" s="21" t="s">
        <v>73</v>
      </c>
      <c r="LM5" s="97">
        <v>9</v>
      </c>
      <c r="LN5" s="97">
        <v>2</v>
      </c>
      <c r="LO5" s="183">
        <v>0.93744930680935756</v>
      </c>
      <c r="LP5" s="261" t="s">
        <v>2046</v>
      </c>
      <c r="LR5" s="342" t="s">
        <v>1957</v>
      </c>
      <c r="LS5" s="21" t="s">
        <v>73</v>
      </c>
      <c r="LT5" s="97">
        <v>10</v>
      </c>
      <c r="LU5" s="97">
        <v>2</v>
      </c>
      <c r="LV5" s="183">
        <v>0.9286757850887597</v>
      </c>
      <c r="LW5" t="s">
        <v>24</v>
      </c>
      <c r="LY5" s="342" t="s">
        <v>1957</v>
      </c>
      <c r="LZ5" s="21" t="s">
        <v>73</v>
      </c>
      <c r="MA5" s="97">
        <v>10</v>
      </c>
      <c r="MB5" s="97">
        <v>2</v>
      </c>
      <c r="MC5" s="183">
        <v>0.94178100717468871</v>
      </c>
      <c r="MD5" t="s">
        <v>24</v>
      </c>
      <c r="MF5" s="342" t="s">
        <v>1957</v>
      </c>
      <c r="MG5" s="20" t="s">
        <v>66</v>
      </c>
      <c r="MH5" s="97">
        <v>11</v>
      </c>
      <c r="MI5" s="97">
        <v>2</v>
      </c>
      <c r="MJ5" s="183">
        <v>0.91691842213322849</v>
      </c>
      <c r="MK5" s="134" t="s">
        <v>2064</v>
      </c>
      <c r="MM5" s="342" t="s">
        <v>1957</v>
      </c>
      <c r="MN5" s="20" t="s">
        <v>66</v>
      </c>
      <c r="MO5" s="97">
        <v>11</v>
      </c>
      <c r="MP5" s="97">
        <v>2</v>
      </c>
      <c r="MQ5" s="183">
        <v>0.9150200029569282</v>
      </c>
      <c r="MR5" t="s">
        <v>24</v>
      </c>
      <c r="MT5" s="342" t="s">
        <v>1957</v>
      </c>
      <c r="MU5" s="20" t="s">
        <v>66</v>
      </c>
      <c r="MV5" s="97">
        <v>11</v>
      </c>
      <c r="MW5" s="97">
        <v>2</v>
      </c>
      <c r="MX5" s="183">
        <v>0.91659754961896689</v>
      </c>
      <c r="MY5" t="s">
        <v>24</v>
      </c>
      <c r="NA5" s="342" t="s">
        <v>1957</v>
      </c>
      <c r="NB5" s="19" t="s">
        <v>2081</v>
      </c>
      <c r="NC5" s="97">
        <v>13</v>
      </c>
      <c r="ND5" s="97">
        <v>1</v>
      </c>
      <c r="NE5" s="183">
        <v>0.90720605095509421</v>
      </c>
      <c r="NF5" s="261" t="s">
        <v>2046</v>
      </c>
      <c r="NH5" s="342" t="s">
        <v>1957</v>
      </c>
      <c r="NI5" s="19" t="s">
        <v>2081</v>
      </c>
      <c r="NJ5" s="26">
        <v>13</v>
      </c>
      <c r="NK5" s="26">
        <v>1</v>
      </c>
      <c r="NL5" s="46">
        <v>0.89970832836436554</v>
      </c>
      <c r="NM5" t="s">
        <v>24</v>
      </c>
      <c r="NO5" s="342" t="s">
        <v>1957</v>
      </c>
      <c r="NP5" s="19" t="s">
        <v>2081</v>
      </c>
      <c r="NQ5" s="26">
        <v>13</v>
      </c>
      <c r="NR5" s="26">
        <v>1</v>
      </c>
      <c r="NS5" s="46">
        <v>0.90033451145258736</v>
      </c>
      <c r="NT5" t="s">
        <v>24</v>
      </c>
      <c r="NV5" s="342" t="s">
        <v>1957</v>
      </c>
      <c r="NW5" s="19" t="s">
        <v>2081</v>
      </c>
      <c r="NX5" s="26">
        <v>13</v>
      </c>
      <c r="NY5" s="26">
        <v>1</v>
      </c>
      <c r="NZ5" s="46">
        <v>0.89915112276635956</v>
      </c>
      <c r="OA5" t="s">
        <v>24</v>
      </c>
      <c r="OC5" s="342" t="s">
        <v>1957</v>
      </c>
      <c r="OD5" s="20" t="s">
        <v>2082</v>
      </c>
      <c r="OE5" s="26">
        <v>12</v>
      </c>
      <c r="OF5" s="26">
        <v>2</v>
      </c>
      <c r="OG5" s="46">
        <v>0.88766260142922415</v>
      </c>
      <c r="OH5" s="261" t="s">
        <v>2046</v>
      </c>
      <c r="OJ5" s="342" t="s">
        <v>1957</v>
      </c>
      <c r="OK5" s="19" t="s">
        <v>2081</v>
      </c>
      <c r="OL5" s="26">
        <v>13</v>
      </c>
      <c r="OM5" s="26">
        <v>1</v>
      </c>
      <c r="ON5" s="46">
        <v>0.88828726363640709</v>
      </c>
      <c r="OO5" s="261" t="s">
        <v>2046</v>
      </c>
      <c r="OQ5" s="342" t="s">
        <v>1957</v>
      </c>
      <c r="OR5" s="20" t="s">
        <v>2082</v>
      </c>
      <c r="OS5" s="26">
        <v>12</v>
      </c>
      <c r="OT5" s="26">
        <v>2</v>
      </c>
      <c r="OU5" s="46">
        <v>0.90178191118140505</v>
      </c>
      <c r="OV5" s="261" t="s">
        <v>2046</v>
      </c>
      <c r="OX5" s="342" t="s">
        <v>1957</v>
      </c>
      <c r="OY5" s="20" t="s">
        <v>2082</v>
      </c>
      <c r="OZ5" s="26">
        <v>12</v>
      </c>
      <c r="PA5" s="26">
        <v>2</v>
      </c>
      <c r="PB5" s="46">
        <v>0.91744171887193038</v>
      </c>
      <c r="PC5" t="s">
        <v>24</v>
      </c>
      <c r="PE5" s="342" t="s">
        <v>1957</v>
      </c>
      <c r="PF5" s="20" t="s">
        <v>2083</v>
      </c>
      <c r="PG5" s="26">
        <v>12</v>
      </c>
      <c r="PH5" s="26">
        <v>2</v>
      </c>
      <c r="PI5" s="46">
        <v>0.9130338693004576</v>
      </c>
      <c r="PJ5" t="s">
        <v>24</v>
      </c>
      <c r="PL5" s="342" t="s">
        <v>1957</v>
      </c>
      <c r="PM5" s="89" t="s">
        <v>46</v>
      </c>
      <c r="PN5" s="97">
        <v>1</v>
      </c>
      <c r="PO5" s="97">
        <v>0</v>
      </c>
      <c r="PP5" s="184">
        <v>0.8807096524152831</v>
      </c>
      <c r="PQ5" s="261" t="s">
        <v>2046</v>
      </c>
      <c r="PS5" s="342" t="s">
        <v>1957</v>
      </c>
      <c r="PT5" s="88" t="s">
        <v>66</v>
      </c>
      <c r="PU5" s="97">
        <v>2</v>
      </c>
      <c r="PV5" s="97">
        <v>0</v>
      </c>
      <c r="PW5" s="184">
        <v>0.83828789706600626</v>
      </c>
      <c r="PX5" s="261" t="s">
        <v>2046</v>
      </c>
      <c r="PZ5" s="342" t="s">
        <v>1957</v>
      </c>
      <c r="QA5" s="88" t="s">
        <v>66</v>
      </c>
      <c r="QB5" s="97">
        <v>3</v>
      </c>
      <c r="QC5" s="97">
        <v>0</v>
      </c>
      <c r="QD5" s="184">
        <v>0.92559930094856713</v>
      </c>
      <c r="QE5" t="s">
        <v>24</v>
      </c>
      <c r="QG5" s="342" t="s">
        <v>1957</v>
      </c>
      <c r="QH5" s="85" t="s">
        <v>110</v>
      </c>
      <c r="QI5" s="97">
        <v>3</v>
      </c>
      <c r="QJ5" s="97">
        <v>0</v>
      </c>
      <c r="QK5" s="184">
        <v>0.94631712895405007</v>
      </c>
      <c r="QL5" s="261" t="s">
        <v>2046</v>
      </c>
      <c r="QN5" s="342" t="s">
        <v>1957</v>
      </c>
      <c r="QO5" s="86" t="s">
        <v>94</v>
      </c>
      <c r="QP5" s="97">
        <v>4</v>
      </c>
      <c r="QQ5" s="97">
        <v>0</v>
      </c>
      <c r="QR5" s="184">
        <v>0.96250157286317861</v>
      </c>
      <c r="QS5" s="261" t="s">
        <v>2046</v>
      </c>
      <c r="QU5" s="342" t="s">
        <v>1957</v>
      </c>
      <c r="QV5" s="85" t="s">
        <v>110</v>
      </c>
      <c r="QW5" s="97">
        <v>4</v>
      </c>
      <c r="QX5" s="97">
        <v>0</v>
      </c>
      <c r="QY5" s="184">
        <v>0.96316660275907462</v>
      </c>
      <c r="QZ5" s="261" t="s">
        <v>2046</v>
      </c>
      <c r="RB5" s="342" t="s">
        <v>1957</v>
      </c>
      <c r="RC5" s="87" t="s">
        <v>12</v>
      </c>
      <c r="RD5" s="97">
        <v>4</v>
      </c>
      <c r="RE5" s="97">
        <v>1</v>
      </c>
      <c r="RF5" s="184">
        <v>0.92361295271086663</v>
      </c>
      <c r="RG5" s="261" t="s">
        <v>2054</v>
      </c>
      <c r="RI5" s="342" t="s">
        <v>1957</v>
      </c>
      <c r="RJ5" s="87" t="s">
        <v>12</v>
      </c>
      <c r="RK5" s="97">
        <v>4</v>
      </c>
      <c r="RL5" s="97">
        <v>1</v>
      </c>
      <c r="RM5" s="184">
        <v>0.93295473092299286</v>
      </c>
      <c r="RN5" t="s">
        <v>24</v>
      </c>
      <c r="RP5" s="342" t="s">
        <v>1957</v>
      </c>
      <c r="RQ5" s="87" t="s">
        <v>76</v>
      </c>
      <c r="RR5" s="97">
        <v>6</v>
      </c>
      <c r="RS5" s="97">
        <v>0</v>
      </c>
      <c r="RT5" s="184">
        <v>0.92786367739332509</v>
      </c>
      <c r="RU5" s="261" t="s">
        <v>2080</v>
      </c>
      <c r="RW5" s="342" t="s">
        <v>1957</v>
      </c>
      <c r="RX5" s="21" t="s">
        <v>76</v>
      </c>
      <c r="RY5" s="97">
        <v>6</v>
      </c>
      <c r="RZ5" s="97">
        <v>0</v>
      </c>
      <c r="SA5" s="184">
        <v>0.91681176130122133</v>
      </c>
      <c r="SB5" t="s">
        <v>24</v>
      </c>
      <c r="SD5" s="342" t="s">
        <v>1957</v>
      </c>
      <c r="SE5" s="24" t="s">
        <v>127</v>
      </c>
      <c r="SF5" s="97">
        <v>6</v>
      </c>
      <c r="SG5" s="97">
        <v>1</v>
      </c>
      <c r="SH5" s="184">
        <v>0.91829598898209275</v>
      </c>
      <c r="SI5" s="261" t="s">
        <v>2054</v>
      </c>
      <c r="SK5" s="342" t="s">
        <v>1957</v>
      </c>
      <c r="SL5" s="25" t="s">
        <v>11</v>
      </c>
      <c r="SM5" s="97">
        <v>6</v>
      </c>
      <c r="SN5" s="97">
        <v>1</v>
      </c>
      <c r="SO5" s="184">
        <v>0.92117876257525189</v>
      </c>
      <c r="SP5" s="261" t="s">
        <v>2055</v>
      </c>
      <c r="SR5" s="342" t="s">
        <v>1957</v>
      </c>
      <c r="SS5" s="25" t="s">
        <v>11</v>
      </c>
      <c r="ST5" s="97">
        <v>6</v>
      </c>
      <c r="SU5" s="97">
        <v>1</v>
      </c>
      <c r="SV5" s="184">
        <v>0.92142385102258262</v>
      </c>
      <c r="SW5" t="s">
        <v>24</v>
      </c>
      <c r="SY5" s="342" t="s">
        <v>1957</v>
      </c>
      <c r="SZ5" s="21" t="s">
        <v>76</v>
      </c>
      <c r="TA5" s="97">
        <v>7</v>
      </c>
      <c r="TB5" s="97">
        <v>0</v>
      </c>
      <c r="TC5" s="184">
        <v>0.91974566369374344</v>
      </c>
      <c r="TD5" s="261" t="s">
        <v>2055</v>
      </c>
      <c r="TF5" s="342" t="s">
        <v>1957</v>
      </c>
      <c r="TG5" s="25" t="s">
        <v>11</v>
      </c>
      <c r="TH5" s="97">
        <v>6</v>
      </c>
      <c r="TI5" s="97">
        <v>2</v>
      </c>
      <c r="TJ5" s="184">
        <v>0.91522301747932588</v>
      </c>
      <c r="TK5" s="261" t="s">
        <v>2055</v>
      </c>
      <c r="TM5" s="342" t="s">
        <v>1957</v>
      </c>
      <c r="TN5" s="21" t="s">
        <v>76</v>
      </c>
      <c r="TO5" s="97">
        <v>8</v>
      </c>
      <c r="TP5" s="97">
        <v>0</v>
      </c>
      <c r="TQ5" s="184">
        <v>0.93012772285957668</v>
      </c>
      <c r="TR5" s="261" t="s">
        <v>2054</v>
      </c>
      <c r="TT5" s="342" t="s">
        <v>1957</v>
      </c>
      <c r="TU5" s="21" t="s">
        <v>76</v>
      </c>
      <c r="TV5" s="97">
        <v>8</v>
      </c>
      <c r="TW5" s="97">
        <v>0</v>
      </c>
      <c r="TX5" s="184">
        <v>0.91599242314358342</v>
      </c>
      <c r="TY5" t="s">
        <v>24</v>
      </c>
      <c r="UA5" s="342" t="s">
        <v>1957</v>
      </c>
      <c r="UB5" s="25" t="s">
        <v>11</v>
      </c>
      <c r="UC5" s="97">
        <v>7</v>
      </c>
      <c r="UD5" s="97">
        <v>2</v>
      </c>
      <c r="UE5" s="184">
        <v>0.90828967333405075</v>
      </c>
      <c r="UF5" s="261" t="s">
        <v>2054</v>
      </c>
      <c r="UH5" s="342" t="s">
        <v>1957</v>
      </c>
      <c r="UI5" s="22" t="s">
        <v>94</v>
      </c>
      <c r="UJ5" s="97">
        <v>8</v>
      </c>
      <c r="UK5" s="97">
        <v>1</v>
      </c>
      <c r="UL5" s="184">
        <v>0.92606502518432621</v>
      </c>
      <c r="UM5" s="134" t="s">
        <v>2058</v>
      </c>
      <c r="UO5" s="342" t="s">
        <v>1957</v>
      </c>
      <c r="UP5" s="22" t="s">
        <v>94</v>
      </c>
      <c r="UQ5" s="97">
        <v>9</v>
      </c>
      <c r="UR5" s="97">
        <v>1</v>
      </c>
      <c r="US5" s="184">
        <v>0.93648976165807529</v>
      </c>
      <c r="UT5" t="s">
        <v>24</v>
      </c>
      <c r="UV5" s="342" t="s">
        <v>1957</v>
      </c>
      <c r="UW5" s="25" t="s">
        <v>11</v>
      </c>
      <c r="UX5" s="97">
        <v>8</v>
      </c>
      <c r="UY5" s="97">
        <v>2</v>
      </c>
      <c r="UZ5" s="184">
        <v>0.93736081639790014</v>
      </c>
      <c r="VA5" s="134" t="s">
        <v>2058</v>
      </c>
      <c r="VC5" s="342" t="s">
        <v>1957</v>
      </c>
      <c r="VD5" s="23" t="s">
        <v>104</v>
      </c>
      <c r="VE5" s="97">
        <v>10</v>
      </c>
      <c r="VF5" s="97">
        <v>1</v>
      </c>
      <c r="VG5" s="184">
        <v>0.93717173393679631</v>
      </c>
      <c r="VH5" s="261" t="s">
        <v>2046</v>
      </c>
      <c r="VJ5" s="342" t="s">
        <v>1957</v>
      </c>
      <c r="VK5" s="25" t="s">
        <v>11</v>
      </c>
      <c r="VL5" s="97">
        <v>9</v>
      </c>
      <c r="VM5" s="97">
        <v>2</v>
      </c>
      <c r="VN5" s="184">
        <v>0.9486045941283302</v>
      </c>
      <c r="VO5" s="134" t="s">
        <v>2058</v>
      </c>
      <c r="VQ5" s="342" t="s">
        <v>1957</v>
      </c>
      <c r="VR5" s="23" t="s">
        <v>104</v>
      </c>
      <c r="VS5" s="97">
        <v>11</v>
      </c>
      <c r="VT5" s="97">
        <v>1</v>
      </c>
      <c r="VU5" s="184">
        <v>0.93794675458731147</v>
      </c>
      <c r="VV5" s="134" t="s">
        <v>2058</v>
      </c>
      <c r="VX5" s="342" t="s">
        <v>1957</v>
      </c>
      <c r="VY5" s="23" t="s">
        <v>104</v>
      </c>
      <c r="VZ5" s="97">
        <v>11</v>
      </c>
      <c r="WA5" s="97">
        <v>1</v>
      </c>
      <c r="WB5" s="184">
        <v>0.94400485440266702</v>
      </c>
      <c r="WC5" t="s">
        <v>24</v>
      </c>
      <c r="WE5" s="342" t="s">
        <v>1957</v>
      </c>
      <c r="WF5" s="23" t="s">
        <v>104</v>
      </c>
      <c r="WG5" s="97">
        <v>11</v>
      </c>
      <c r="WH5" s="97">
        <v>1</v>
      </c>
      <c r="WI5" s="184">
        <v>0.94718387386398017</v>
      </c>
      <c r="WJ5" t="s">
        <v>24</v>
      </c>
      <c r="WL5" s="342" t="s">
        <v>1957</v>
      </c>
      <c r="WM5" s="23" t="s">
        <v>104</v>
      </c>
      <c r="WN5" s="97">
        <v>11</v>
      </c>
      <c r="WO5" s="97">
        <v>1</v>
      </c>
      <c r="WP5" s="184">
        <v>0.93906223485719398</v>
      </c>
      <c r="WQ5" t="s">
        <v>24</v>
      </c>
      <c r="WS5" s="342" t="s">
        <v>1957</v>
      </c>
      <c r="WT5" s="23" t="s">
        <v>104</v>
      </c>
      <c r="WU5" s="97">
        <v>11</v>
      </c>
      <c r="WV5" s="97">
        <v>1</v>
      </c>
      <c r="WW5" s="184">
        <v>0.93972761399226012</v>
      </c>
      <c r="WX5" t="s">
        <v>24</v>
      </c>
      <c r="WZ5" s="342" t="s">
        <v>1957</v>
      </c>
      <c r="XA5" s="23" t="s">
        <v>104</v>
      </c>
      <c r="XB5" s="97">
        <v>11</v>
      </c>
      <c r="XC5" s="97">
        <v>1</v>
      </c>
      <c r="XD5" s="184">
        <v>0.92965929907581502</v>
      </c>
      <c r="XE5" t="s">
        <v>24</v>
      </c>
      <c r="XG5" s="342" t="s">
        <v>1957</v>
      </c>
      <c r="XH5" s="90" t="s">
        <v>342</v>
      </c>
      <c r="XI5" s="97">
        <v>11</v>
      </c>
      <c r="XJ5" s="97">
        <v>1</v>
      </c>
      <c r="XK5" s="184">
        <v>0.91635343384923507</v>
      </c>
      <c r="XL5" s="261" t="s">
        <v>2054</v>
      </c>
      <c r="XN5" s="342" t="s">
        <v>1957</v>
      </c>
      <c r="XO5" s="23" t="s">
        <v>104</v>
      </c>
      <c r="XP5" s="97">
        <v>11</v>
      </c>
      <c r="XQ5" s="97">
        <v>1</v>
      </c>
      <c r="XR5" s="184">
        <v>0.91811209126241689</v>
      </c>
      <c r="XS5" s="261" t="s">
        <v>2046</v>
      </c>
      <c r="XU5" s="342" t="s">
        <v>1957</v>
      </c>
      <c r="XV5" s="23" t="s">
        <v>7334</v>
      </c>
      <c r="XW5" s="97">
        <v>11</v>
      </c>
      <c r="XX5" s="97">
        <v>1</v>
      </c>
      <c r="XY5" s="184">
        <v>0.92090521833337813</v>
      </c>
      <c r="XZ5" t="s">
        <v>24</v>
      </c>
      <c r="YB5" s="342" t="s">
        <v>1957</v>
      </c>
      <c r="YC5" s="23" t="s">
        <v>7334</v>
      </c>
      <c r="YD5" s="26">
        <v>11</v>
      </c>
      <c r="YE5" s="26">
        <v>1</v>
      </c>
      <c r="YF5" s="46">
        <v>0.92689313794744532</v>
      </c>
      <c r="YG5" t="s">
        <v>24</v>
      </c>
      <c r="YI5" s="342" t="s">
        <v>1957</v>
      </c>
      <c r="YJ5" s="23" t="s">
        <v>7334</v>
      </c>
      <c r="YK5" s="26">
        <v>11</v>
      </c>
      <c r="YL5" s="26">
        <v>1</v>
      </c>
      <c r="YM5" s="46">
        <v>0.93108204076404288</v>
      </c>
      <c r="YN5" t="s">
        <v>24</v>
      </c>
      <c r="YP5" s="342" t="s">
        <v>1957</v>
      </c>
      <c r="YQ5" s="25" t="s">
        <v>2056</v>
      </c>
      <c r="YR5" s="97">
        <v>10</v>
      </c>
      <c r="YS5" s="97">
        <v>2</v>
      </c>
      <c r="YT5" s="184">
        <v>0.92293152783332155</v>
      </c>
      <c r="YU5" s="261" t="s">
        <v>2046</v>
      </c>
      <c r="YW5" s="342" t="s">
        <v>1957</v>
      </c>
      <c r="YX5" s="25" t="s">
        <v>2056</v>
      </c>
      <c r="YY5" s="97">
        <v>10</v>
      </c>
      <c r="YZ5" s="97">
        <v>2</v>
      </c>
      <c r="ZA5" s="184">
        <v>0.91583570603614972</v>
      </c>
      <c r="ZB5" t="s">
        <v>24</v>
      </c>
      <c r="ZD5" s="342" t="s">
        <v>1957</v>
      </c>
      <c r="ZE5" s="25" t="s">
        <v>2056</v>
      </c>
      <c r="ZF5" s="97">
        <v>10</v>
      </c>
      <c r="ZG5" s="97">
        <v>2</v>
      </c>
      <c r="ZH5" s="184">
        <v>0.90524592645642599</v>
      </c>
      <c r="ZI5" t="s">
        <v>24</v>
      </c>
      <c r="ZK5" s="342" t="s">
        <v>1957</v>
      </c>
      <c r="ZL5" s="25" t="s">
        <v>2056</v>
      </c>
      <c r="ZM5" s="97">
        <v>10</v>
      </c>
      <c r="ZN5" s="97">
        <v>2</v>
      </c>
      <c r="ZO5" s="184">
        <v>0.89976634284048129</v>
      </c>
      <c r="ZP5" t="s">
        <v>24</v>
      </c>
    </row>
    <row r="6" spans="2:692" x14ac:dyDescent="0.35">
      <c r="B6" s="342" t="s">
        <v>1958</v>
      </c>
      <c r="C6" s="22" t="s">
        <v>91</v>
      </c>
      <c r="D6" t="s">
        <v>2036</v>
      </c>
      <c r="E6">
        <v>95</v>
      </c>
      <c r="G6" s="342" t="s">
        <v>1958</v>
      </c>
      <c r="H6" s="22" t="s">
        <v>90</v>
      </c>
      <c r="I6" t="s">
        <v>2037</v>
      </c>
      <c r="J6">
        <v>113</v>
      </c>
      <c r="K6" s="261" t="s">
        <v>2040</v>
      </c>
      <c r="M6" s="342" t="s">
        <v>1958</v>
      </c>
      <c r="N6" s="22" t="s">
        <v>98</v>
      </c>
      <c r="O6" s="171" t="s">
        <v>2039</v>
      </c>
      <c r="P6">
        <v>137</v>
      </c>
      <c r="Q6" s="261" t="s">
        <v>2048</v>
      </c>
      <c r="S6" s="342" t="s">
        <v>1958</v>
      </c>
      <c r="T6" s="22" t="s">
        <v>103</v>
      </c>
      <c r="U6" s="171" t="s">
        <v>2041</v>
      </c>
      <c r="V6">
        <v>144</v>
      </c>
      <c r="W6" s="261" t="s">
        <v>2054</v>
      </c>
      <c r="Y6" s="342" t="s">
        <v>1958</v>
      </c>
      <c r="Z6" s="164" t="s">
        <v>129</v>
      </c>
      <c r="AA6" t="s">
        <v>2084</v>
      </c>
      <c r="AB6">
        <v>138</v>
      </c>
      <c r="AC6" s="261" t="s">
        <v>2040</v>
      </c>
      <c r="AE6" s="342" t="s">
        <v>1958</v>
      </c>
      <c r="AF6" s="164" t="s">
        <v>129</v>
      </c>
      <c r="AG6" t="s">
        <v>2085</v>
      </c>
      <c r="AH6">
        <v>137</v>
      </c>
      <c r="AI6" t="s">
        <v>24</v>
      </c>
      <c r="AK6" s="342" t="s">
        <v>1958</v>
      </c>
      <c r="AL6" s="22" t="s">
        <v>94</v>
      </c>
      <c r="AM6" t="s">
        <v>2065</v>
      </c>
      <c r="AN6">
        <v>140</v>
      </c>
      <c r="AO6" s="134" t="s">
        <v>2058</v>
      </c>
      <c r="AQ6" s="342" t="s">
        <v>1958</v>
      </c>
      <c r="AR6" s="21" t="s">
        <v>73</v>
      </c>
      <c r="AS6" t="s">
        <v>2066</v>
      </c>
      <c r="AT6">
        <v>141</v>
      </c>
      <c r="AU6" s="261" t="s">
        <v>2086</v>
      </c>
      <c r="AW6" s="342" t="s">
        <v>1958</v>
      </c>
      <c r="AX6" s="164" t="s">
        <v>129</v>
      </c>
      <c r="AY6">
        <v>8</v>
      </c>
      <c r="AZ6">
        <v>1</v>
      </c>
      <c r="BA6">
        <v>0.80271052105210516</v>
      </c>
      <c r="BB6" s="134" t="s">
        <v>2058</v>
      </c>
      <c r="BD6" s="342" t="s">
        <v>1958</v>
      </c>
      <c r="BE6" s="22" t="s">
        <v>94</v>
      </c>
      <c r="BF6">
        <v>9</v>
      </c>
      <c r="BG6">
        <v>1</v>
      </c>
      <c r="BH6" s="183">
        <v>0.80966003949056109</v>
      </c>
      <c r="BI6" s="134" t="s">
        <v>2058</v>
      </c>
      <c r="BK6" s="342" t="s">
        <v>1958</v>
      </c>
      <c r="BL6" s="22" t="s">
        <v>99</v>
      </c>
      <c r="BM6" s="171">
        <v>10</v>
      </c>
      <c r="BN6" s="171">
        <v>1</v>
      </c>
      <c r="BO6" s="183">
        <v>0.78291247295696897</v>
      </c>
      <c r="BP6" s="261" t="s">
        <v>2054</v>
      </c>
      <c r="BR6" s="342" t="s">
        <v>1958</v>
      </c>
      <c r="BS6" s="21" t="s">
        <v>86</v>
      </c>
      <c r="BT6">
        <v>9</v>
      </c>
      <c r="BU6">
        <v>3</v>
      </c>
      <c r="BV6" s="183">
        <v>0.76161280304696155</v>
      </c>
      <c r="BW6" s="134" t="s">
        <v>2064</v>
      </c>
      <c r="BY6" s="342" t="s">
        <v>1958</v>
      </c>
      <c r="BZ6" s="22" t="s">
        <v>98</v>
      </c>
      <c r="CA6" s="171">
        <v>10</v>
      </c>
      <c r="CB6" s="171">
        <v>3</v>
      </c>
      <c r="CC6" s="183">
        <v>0.76033185346605792</v>
      </c>
      <c r="CD6" s="134" t="s">
        <v>2064</v>
      </c>
      <c r="CF6" s="342" t="s">
        <v>1958</v>
      </c>
      <c r="CG6" s="21" t="s">
        <v>73</v>
      </c>
      <c r="CH6">
        <v>11</v>
      </c>
      <c r="CI6">
        <v>3</v>
      </c>
      <c r="CJ6" s="183">
        <v>0.73809516210982062</v>
      </c>
      <c r="CK6" s="261" t="s">
        <v>2055</v>
      </c>
      <c r="CM6" s="342" t="s">
        <v>1958</v>
      </c>
      <c r="CN6" s="23" t="s">
        <v>107</v>
      </c>
      <c r="CO6">
        <v>13</v>
      </c>
      <c r="CP6">
        <v>4</v>
      </c>
      <c r="CQ6" s="183">
        <v>0.64066392985681486</v>
      </c>
      <c r="CR6" s="261" t="s">
        <v>2080</v>
      </c>
      <c r="CT6" s="342" t="s">
        <v>1958</v>
      </c>
      <c r="CU6" s="22" t="s">
        <v>97</v>
      </c>
      <c r="CV6">
        <v>1</v>
      </c>
      <c r="CW6">
        <v>0</v>
      </c>
      <c r="CX6" s="183">
        <v>0.85858431634628951</v>
      </c>
      <c r="CY6" t="s">
        <v>2047</v>
      </c>
      <c r="DA6" s="342" t="s">
        <v>1958</v>
      </c>
      <c r="DB6" s="22" t="s">
        <v>88</v>
      </c>
      <c r="DC6">
        <v>2</v>
      </c>
      <c r="DD6">
        <v>0</v>
      </c>
      <c r="DE6" s="183">
        <v>0.86770987702471358</v>
      </c>
      <c r="DF6" s="134" t="s">
        <v>2087</v>
      </c>
      <c r="DH6" s="342" t="s">
        <v>1958</v>
      </c>
      <c r="DI6" s="22" t="s">
        <v>88</v>
      </c>
      <c r="DJ6">
        <v>2</v>
      </c>
      <c r="DK6">
        <v>0</v>
      </c>
      <c r="DL6" s="183">
        <v>0.87105533157016812</v>
      </c>
      <c r="DM6" t="s">
        <v>24</v>
      </c>
      <c r="DO6" s="342" t="s">
        <v>1958</v>
      </c>
      <c r="DP6" s="21" t="s">
        <v>73</v>
      </c>
      <c r="DQ6">
        <v>3</v>
      </c>
      <c r="DR6">
        <v>0</v>
      </c>
      <c r="DS6" s="183">
        <v>0.89776503718856127</v>
      </c>
      <c r="DT6" s="134" t="s">
        <v>2088</v>
      </c>
      <c r="DV6" s="342" t="s">
        <v>1958</v>
      </c>
      <c r="DW6" s="22" t="s">
        <v>88</v>
      </c>
      <c r="DX6">
        <v>4</v>
      </c>
      <c r="DY6">
        <v>0</v>
      </c>
      <c r="DZ6" s="183">
        <v>0.89634793608359864</v>
      </c>
      <c r="EA6" s="134" t="s">
        <v>2058</v>
      </c>
      <c r="EC6" s="342" t="s">
        <v>1958</v>
      </c>
      <c r="ED6" s="22" t="s">
        <v>88</v>
      </c>
      <c r="EE6">
        <v>4</v>
      </c>
      <c r="EF6">
        <v>1</v>
      </c>
      <c r="EG6" s="183">
        <v>0.82996221854709584</v>
      </c>
      <c r="EH6" t="s">
        <v>24</v>
      </c>
      <c r="EJ6" s="342" t="s">
        <v>1958</v>
      </c>
      <c r="EK6" s="22" t="s">
        <v>88</v>
      </c>
      <c r="EL6">
        <v>5</v>
      </c>
      <c r="EM6">
        <v>1</v>
      </c>
      <c r="EN6" s="183">
        <v>0.86256419379232196</v>
      </c>
      <c r="EO6" t="s">
        <v>24</v>
      </c>
      <c r="EQ6" s="342" t="s">
        <v>1958</v>
      </c>
      <c r="ER6" s="22" t="s">
        <v>88</v>
      </c>
      <c r="ES6">
        <v>6</v>
      </c>
      <c r="ET6">
        <v>1</v>
      </c>
      <c r="EU6" s="183">
        <v>0.83603054113542741</v>
      </c>
      <c r="EV6" t="s">
        <v>24</v>
      </c>
      <c r="EX6" s="342" t="s">
        <v>1958</v>
      </c>
      <c r="EY6" s="23" t="s">
        <v>113</v>
      </c>
      <c r="EZ6">
        <v>7</v>
      </c>
      <c r="FA6">
        <v>1</v>
      </c>
      <c r="FB6" s="183">
        <v>0.83243752078500677</v>
      </c>
      <c r="FC6" s="134" t="s">
        <v>2058</v>
      </c>
      <c r="FE6" s="342" t="s">
        <v>1958</v>
      </c>
      <c r="FF6" s="23" t="s">
        <v>113</v>
      </c>
      <c r="FG6">
        <v>8</v>
      </c>
      <c r="FH6">
        <v>1</v>
      </c>
      <c r="FI6" s="183">
        <v>0.82349724347215558</v>
      </c>
      <c r="FJ6" t="s">
        <v>24</v>
      </c>
      <c r="FL6" s="342" t="s">
        <v>1958</v>
      </c>
      <c r="FM6" s="23" t="s">
        <v>113</v>
      </c>
      <c r="FN6">
        <v>9</v>
      </c>
      <c r="FO6">
        <v>1</v>
      </c>
      <c r="FP6" s="183">
        <v>0.77881025924721614</v>
      </c>
      <c r="FQ6" t="s">
        <v>24</v>
      </c>
      <c r="FS6" s="342" t="s">
        <v>1958</v>
      </c>
      <c r="FT6" s="21" t="s">
        <v>74</v>
      </c>
      <c r="FU6" s="26">
        <v>9</v>
      </c>
      <c r="FV6" s="26">
        <v>2</v>
      </c>
      <c r="FW6" s="183">
        <v>0.77611438416305012</v>
      </c>
      <c r="FX6" s="134" t="s">
        <v>2064</v>
      </c>
      <c r="FZ6" s="342" t="s">
        <v>1958</v>
      </c>
      <c r="GA6" s="21" t="s">
        <v>12</v>
      </c>
      <c r="GB6" s="97">
        <v>10</v>
      </c>
      <c r="GC6" s="97">
        <v>2</v>
      </c>
      <c r="GD6" s="183">
        <v>0.75227016037463934</v>
      </c>
      <c r="GE6" s="261" t="s">
        <v>2054</v>
      </c>
      <c r="GG6" s="342" t="s">
        <v>1958</v>
      </c>
      <c r="GH6" s="23" t="s">
        <v>113</v>
      </c>
      <c r="GI6" s="97">
        <v>11</v>
      </c>
      <c r="GJ6" s="97">
        <v>2</v>
      </c>
      <c r="GK6" s="183">
        <v>0.78402358209243483</v>
      </c>
      <c r="GL6" s="134" t="s">
        <v>2058</v>
      </c>
      <c r="GN6" s="342" t="s">
        <v>1958</v>
      </c>
      <c r="GO6" s="23" t="s">
        <v>2079</v>
      </c>
      <c r="GP6" s="97">
        <v>11</v>
      </c>
      <c r="GQ6" s="97">
        <v>2</v>
      </c>
      <c r="GR6" s="183">
        <v>0.79365487216893049</v>
      </c>
      <c r="GS6" t="s">
        <v>24</v>
      </c>
      <c r="GU6" s="342" t="s">
        <v>1958</v>
      </c>
      <c r="GV6" s="23" t="s">
        <v>2079</v>
      </c>
      <c r="GW6">
        <v>12</v>
      </c>
      <c r="GX6">
        <v>3</v>
      </c>
      <c r="GY6" s="183">
        <v>0.80045175169058402</v>
      </c>
      <c r="GZ6" t="s">
        <v>24</v>
      </c>
      <c r="HB6" s="342" t="s">
        <v>1958</v>
      </c>
      <c r="HC6" s="164" t="s">
        <v>2078</v>
      </c>
      <c r="HD6">
        <v>11</v>
      </c>
      <c r="HE6">
        <v>6</v>
      </c>
      <c r="HF6" s="183">
        <v>0.77250287001063833</v>
      </c>
      <c r="HG6" s="134" t="s">
        <v>2058</v>
      </c>
      <c r="HI6" s="342" t="s">
        <v>1958</v>
      </c>
      <c r="HJ6" s="21" t="s">
        <v>2071</v>
      </c>
      <c r="HK6">
        <v>10</v>
      </c>
      <c r="HL6">
        <v>5</v>
      </c>
      <c r="HM6" s="183">
        <v>0.75354666646076385</v>
      </c>
      <c r="HN6" s="261" t="s">
        <v>2046</v>
      </c>
      <c r="HP6" s="342" t="s">
        <v>1958</v>
      </c>
      <c r="HQ6" s="19" t="s">
        <v>49</v>
      </c>
      <c r="HR6">
        <v>1</v>
      </c>
      <c r="HS6">
        <v>0</v>
      </c>
      <c r="HT6" s="183">
        <v>0.86618521279315475</v>
      </c>
      <c r="HU6" t="s">
        <v>2047</v>
      </c>
      <c r="HW6" s="342" t="s">
        <v>1958</v>
      </c>
      <c r="HX6" s="19" t="s">
        <v>49</v>
      </c>
      <c r="HY6">
        <v>2</v>
      </c>
      <c r="HZ6">
        <v>0</v>
      </c>
      <c r="IA6" s="183">
        <v>0.89844691472626292</v>
      </c>
      <c r="IB6" t="s">
        <v>24</v>
      </c>
      <c r="ID6" s="342" t="s">
        <v>1958</v>
      </c>
      <c r="IE6" s="22" t="s">
        <v>94</v>
      </c>
      <c r="IF6">
        <v>3</v>
      </c>
      <c r="IG6">
        <v>0</v>
      </c>
      <c r="IH6" s="183">
        <v>0.89087076681122579</v>
      </c>
      <c r="II6" s="134" t="s">
        <v>2058</v>
      </c>
      <c r="IK6" s="342" t="s">
        <v>1958</v>
      </c>
      <c r="IL6" s="23" t="s">
        <v>110</v>
      </c>
      <c r="IM6">
        <v>4</v>
      </c>
      <c r="IN6">
        <v>0</v>
      </c>
      <c r="IO6" s="183">
        <v>0.91038267165521269</v>
      </c>
      <c r="IP6" s="134" t="s">
        <v>2064</v>
      </c>
      <c r="IR6" s="342" t="s">
        <v>1958</v>
      </c>
      <c r="IS6" s="19" t="s">
        <v>47</v>
      </c>
      <c r="IT6">
        <v>5</v>
      </c>
      <c r="IU6">
        <v>0</v>
      </c>
      <c r="IV6" s="183">
        <v>0.87475921425092318</v>
      </c>
      <c r="IW6" s="261" t="s">
        <v>2054</v>
      </c>
      <c r="IY6" s="342" t="s">
        <v>1958</v>
      </c>
      <c r="IZ6" s="19" t="s">
        <v>47</v>
      </c>
      <c r="JA6">
        <v>6</v>
      </c>
      <c r="JB6">
        <v>0</v>
      </c>
      <c r="JC6" s="183">
        <v>0.87433641782204663</v>
      </c>
      <c r="JD6" t="s">
        <v>24</v>
      </c>
      <c r="JF6" s="342" t="s">
        <v>1958</v>
      </c>
      <c r="JG6" s="19" t="s">
        <v>47</v>
      </c>
      <c r="JH6" s="97">
        <v>7</v>
      </c>
      <c r="JI6" s="97">
        <v>0</v>
      </c>
      <c r="JJ6" s="183">
        <v>0.88059612303721213</v>
      </c>
      <c r="JK6" t="s">
        <v>24</v>
      </c>
      <c r="JM6" s="342" t="s">
        <v>1958</v>
      </c>
      <c r="JN6" s="21" t="s">
        <v>73</v>
      </c>
      <c r="JO6" s="97">
        <v>6</v>
      </c>
      <c r="JP6" s="97">
        <v>2</v>
      </c>
      <c r="JQ6" s="183">
        <v>0.85496744295855009</v>
      </c>
      <c r="JR6" s="261" t="s">
        <v>2080</v>
      </c>
      <c r="JT6" s="342" t="s">
        <v>1958</v>
      </c>
      <c r="JU6" s="21" t="s">
        <v>73</v>
      </c>
      <c r="JV6" s="97">
        <v>6</v>
      </c>
      <c r="JW6" s="97">
        <v>2</v>
      </c>
      <c r="JX6" s="183">
        <v>0.88609563002258096</v>
      </c>
      <c r="JY6" t="s">
        <v>24</v>
      </c>
      <c r="JZ6" s="261" t="s">
        <v>2080</v>
      </c>
      <c r="KB6" s="342" t="s">
        <v>1958</v>
      </c>
      <c r="KC6" s="19" t="s">
        <v>47</v>
      </c>
      <c r="KD6" s="97">
        <v>9</v>
      </c>
      <c r="KE6" s="97">
        <v>0</v>
      </c>
      <c r="KF6" s="183">
        <v>0.90226622821046265</v>
      </c>
      <c r="KG6" s="134" t="s">
        <v>2058</v>
      </c>
      <c r="KI6" s="342" t="s">
        <v>1958</v>
      </c>
      <c r="KJ6" s="19" t="s">
        <v>47</v>
      </c>
      <c r="KK6" s="97">
        <v>9</v>
      </c>
      <c r="KL6" s="97">
        <v>0</v>
      </c>
      <c r="KM6" s="183">
        <v>0.90925717541173934</v>
      </c>
      <c r="KN6" t="s">
        <v>24</v>
      </c>
      <c r="KP6" s="342" t="s">
        <v>1958</v>
      </c>
      <c r="KQ6" s="23" t="s">
        <v>110</v>
      </c>
      <c r="KR6" s="97">
        <v>9</v>
      </c>
      <c r="KS6" s="97">
        <v>1</v>
      </c>
      <c r="KT6" s="183">
        <v>0.86768156893806381</v>
      </c>
      <c r="KU6" s="261" t="s">
        <v>2055</v>
      </c>
      <c r="KW6" s="342" t="s">
        <v>1958</v>
      </c>
      <c r="KX6" s="23" t="s">
        <v>110</v>
      </c>
      <c r="KY6" s="97">
        <v>9</v>
      </c>
      <c r="KZ6" s="97">
        <v>1</v>
      </c>
      <c r="LA6" s="183">
        <v>0.8902293209542409</v>
      </c>
      <c r="LB6" t="s">
        <v>24</v>
      </c>
      <c r="LD6" s="342" t="s">
        <v>1958</v>
      </c>
      <c r="LE6" s="21" t="s">
        <v>73</v>
      </c>
      <c r="LF6" s="97">
        <v>9</v>
      </c>
      <c r="LG6" s="97">
        <v>2</v>
      </c>
      <c r="LH6" s="183">
        <v>0.93268492618650611</v>
      </c>
      <c r="LI6" s="134" t="s">
        <v>2058</v>
      </c>
      <c r="LK6" s="342" t="s">
        <v>1958</v>
      </c>
      <c r="LL6" s="23" t="s">
        <v>110</v>
      </c>
      <c r="LM6" s="97">
        <v>10</v>
      </c>
      <c r="LN6" s="97">
        <v>1</v>
      </c>
      <c r="LO6" s="183">
        <v>0.93297235106624743</v>
      </c>
      <c r="LP6" s="134" t="s">
        <v>2058</v>
      </c>
      <c r="LR6" s="342" t="s">
        <v>1958</v>
      </c>
      <c r="LS6" s="23" t="s">
        <v>110</v>
      </c>
      <c r="LT6" s="97">
        <v>11</v>
      </c>
      <c r="LU6" s="97">
        <v>1</v>
      </c>
      <c r="LV6" s="183">
        <v>0.92532053879662413</v>
      </c>
      <c r="LW6" t="s">
        <v>24</v>
      </c>
      <c r="LY6" s="342" t="s">
        <v>1958</v>
      </c>
      <c r="LZ6" s="23" t="s">
        <v>110</v>
      </c>
      <c r="MA6" s="97">
        <v>11</v>
      </c>
      <c r="MB6" s="97">
        <v>1</v>
      </c>
      <c r="MC6" s="183">
        <v>0.93877911342584641</v>
      </c>
      <c r="MD6" t="s">
        <v>24</v>
      </c>
      <c r="MF6" s="342" t="s">
        <v>1958</v>
      </c>
      <c r="MG6" s="19" t="s">
        <v>46</v>
      </c>
      <c r="MH6" s="97">
        <v>12</v>
      </c>
      <c r="MI6" s="97">
        <v>1</v>
      </c>
      <c r="MJ6" s="183">
        <v>0.88496815367854187</v>
      </c>
      <c r="MK6" s="261" t="s">
        <v>2046</v>
      </c>
      <c r="MM6" s="342" t="s">
        <v>1958</v>
      </c>
      <c r="MN6" s="19" t="s">
        <v>46</v>
      </c>
      <c r="MO6" s="97">
        <v>12</v>
      </c>
      <c r="MP6" s="97">
        <v>1</v>
      </c>
      <c r="MQ6" s="183">
        <v>0.8948457050227292</v>
      </c>
      <c r="MR6" t="s">
        <v>24</v>
      </c>
      <c r="MT6" s="342" t="s">
        <v>1958</v>
      </c>
      <c r="MU6" s="19" t="s">
        <v>46</v>
      </c>
      <c r="MV6" s="97">
        <v>12</v>
      </c>
      <c r="MW6" s="97">
        <v>1</v>
      </c>
      <c r="MX6" s="183">
        <v>0.89604264042062665</v>
      </c>
      <c r="MY6" t="s">
        <v>24</v>
      </c>
      <c r="NA6" s="342" t="s">
        <v>1958</v>
      </c>
      <c r="NB6" s="20" t="s">
        <v>2082</v>
      </c>
      <c r="NC6" s="97">
        <v>12</v>
      </c>
      <c r="ND6" s="97">
        <v>2</v>
      </c>
      <c r="NE6" s="183">
        <v>0.90173157135014048</v>
      </c>
      <c r="NF6" s="134" t="s">
        <v>2058</v>
      </c>
      <c r="NH6" s="342" t="s">
        <v>1958</v>
      </c>
      <c r="NI6" s="20" t="s">
        <v>2082</v>
      </c>
      <c r="NJ6" s="26">
        <v>12</v>
      </c>
      <c r="NK6" s="26">
        <v>2</v>
      </c>
      <c r="NL6" s="46">
        <v>0.89110118691183315</v>
      </c>
      <c r="NM6" t="s">
        <v>24</v>
      </c>
      <c r="NO6" s="342" t="s">
        <v>1958</v>
      </c>
      <c r="NP6" s="20" t="s">
        <v>2082</v>
      </c>
      <c r="NQ6" s="26">
        <v>12</v>
      </c>
      <c r="NR6" s="26">
        <v>2</v>
      </c>
      <c r="NS6" s="46">
        <v>0.89043126080209201</v>
      </c>
      <c r="NT6" t="s">
        <v>24</v>
      </c>
      <c r="NV6" s="342" t="s">
        <v>1958</v>
      </c>
      <c r="NW6" s="20" t="s">
        <v>2082</v>
      </c>
      <c r="NX6" s="26">
        <v>12</v>
      </c>
      <c r="NY6" s="26">
        <v>2</v>
      </c>
      <c r="NZ6" s="46">
        <v>0.89773567855733394</v>
      </c>
      <c r="OA6" t="s">
        <v>24</v>
      </c>
      <c r="OC6" s="342" t="s">
        <v>1958</v>
      </c>
      <c r="OD6" s="19" t="s">
        <v>2081</v>
      </c>
      <c r="OE6" s="26">
        <v>13</v>
      </c>
      <c r="OF6" s="26">
        <v>1</v>
      </c>
      <c r="OG6" s="46">
        <v>0.88138463435908565</v>
      </c>
      <c r="OH6" s="134" t="s">
        <v>2058</v>
      </c>
      <c r="OJ6" s="342" t="s">
        <v>1958</v>
      </c>
      <c r="OK6" s="20" t="s">
        <v>2082</v>
      </c>
      <c r="OL6" s="26">
        <v>12</v>
      </c>
      <c r="OM6" s="26">
        <v>2</v>
      </c>
      <c r="ON6" s="46">
        <v>0.8864625240513111</v>
      </c>
      <c r="OO6" s="134" t="s">
        <v>2058</v>
      </c>
      <c r="OQ6" s="342" t="s">
        <v>1958</v>
      </c>
      <c r="OR6" s="19" t="s">
        <v>2081</v>
      </c>
      <c r="OS6" s="26">
        <v>13</v>
      </c>
      <c r="OT6" s="26">
        <v>1</v>
      </c>
      <c r="OU6" s="46">
        <v>0.88660554106128664</v>
      </c>
      <c r="OV6" s="134" t="s">
        <v>2058</v>
      </c>
      <c r="OX6" s="342" t="s">
        <v>1958</v>
      </c>
      <c r="OY6" s="19" t="s">
        <v>2081</v>
      </c>
      <c r="OZ6" s="26">
        <v>13</v>
      </c>
      <c r="PA6" s="26">
        <v>1</v>
      </c>
      <c r="PB6" s="46">
        <v>0.89628722867704291</v>
      </c>
      <c r="PC6" t="s">
        <v>24</v>
      </c>
      <c r="PE6" s="342" t="s">
        <v>1958</v>
      </c>
      <c r="PF6" s="19" t="s">
        <v>2081</v>
      </c>
      <c r="PG6" s="26">
        <v>13</v>
      </c>
      <c r="PH6" s="26">
        <v>1</v>
      </c>
      <c r="PI6" s="46">
        <v>0.89541494119186815</v>
      </c>
      <c r="PJ6" t="s">
        <v>24</v>
      </c>
      <c r="PL6" s="342" t="s">
        <v>1958</v>
      </c>
      <c r="PM6" s="88" t="s">
        <v>66</v>
      </c>
      <c r="PN6" s="97">
        <v>1</v>
      </c>
      <c r="PO6" s="97">
        <v>0</v>
      </c>
      <c r="PP6" s="184">
        <v>0.86552816641132357</v>
      </c>
      <c r="PQ6" s="134" t="s">
        <v>2058</v>
      </c>
      <c r="PS6" s="342" t="s">
        <v>1958</v>
      </c>
      <c r="PT6" s="84" t="s">
        <v>135</v>
      </c>
      <c r="PU6" s="97">
        <v>2</v>
      </c>
      <c r="PV6" s="97">
        <v>0</v>
      </c>
      <c r="PW6" s="184">
        <v>0.83203602828956091</v>
      </c>
      <c r="PX6" s="261" t="s">
        <v>2090</v>
      </c>
      <c r="PZ6" s="342" t="s">
        <v>1958</v>
      </c>
      <c r="QA6" s="85" t="s">
        <v>110</v>
      </c>
      <c r="QB6" s="97">
        <v>3</v>
      </c>
      <c r="QC6" s="97">
        <v>0</v>
      </c>
      <c r="QD6" s="184">
        <v>0.91480344792094137</v>
      </c>
      <c r="QE6" s="134" t="s">
        <v>2087</v>
      </c>
      <c r="QG6" s="342" t="s">
        <v>1958</v>
      </c>
      <c r="QH6" s="86" t="s">
        <v>94</v>
      </c>
      <c r="QI6" s="97">
        <v>3</v>
      </c>
      <c r="QJ6" s="97">
        <v>0</v>
      </c>
      <c r="QK6" s="184">
        <v>0.94588160462301374</v>
      </c>
      <c r="QL6" s="134" t="s">
        <v>2064</v>
      </c>
      <c r="QN6" s="342" t="s">
        <v>1958</v>
      </c>
      <c r="QO6" s="85" t="s">
        <v>110</v>
      </c>
      <c r="QP6" s="97">
        <v>4</v>
      </c>
      <c r="QQ6" s="97">
        <v>0</v>
      </c>
      <c r="QR6" s="184">
        <v>0.95431770472791833</v>
      </c>
      <c r="QS6" s="134" t="s">
        <v>2058</v>
      </c>
      <c r="QU6" s="342" t="s">
        <v>1958</v>
      </c>
      <c r="QV6" s="84" t="s">
        <v>135</v>
      </c>
      <c r="QW6" s="97">
        <v>4</v>
      </c>
      <c r="QX6" s="97">
        <v>0</v>
      </c>
      <c r="QY6" s="184">
        <v>0.94999955124414337</v>
      </c>
      <c r="QZ6" s="134" t="s">
        <v>2087</v>
      </c>
      <c r="RB6" s="342" t="s">
        <v>1958</v>
      </c>
      <c r="RC6" s="88" t="s">
        <v>66</v>
      </c>
      <c r="RD6" s="97">
        <v>4</v>
      </c>
      <c r="RE6" s="97">
        <v>1</v>
      </c>
      <c r="RF6" s="184">
        <v>0.91090734013793173</v>
      </c>
      <c r="RG6" s="134" t="s">
        <v>2064</v>
      </c>
      <c r="RI6" s="342" t="s">
        <v>1958</v>
      </c>
      <c r="RJ6" s="84" t="s">
        <v>135</v>
      </c>
      <c r="RK6" s="97">
        <v>4</v>
      </c>
      <c r="RL6" s="97">
        <v>1</v>
      </c>
      <c r="RM6" s="184">
        <v>0.91932871054748477</v>
      </c>
      <c r="RN6" s="261" t="s">
        <v>2046</v>
      </c>
      <c r="RP6" s="342" t="s">
        <v>1958</v>
      </c>
      <c r="RQ6" s="88" t="s">
        <v>66</v>
      </c>
      <c r="RR6" s="97">
        <v>5</v>
      </c>
      <c r="RS6" s="97">
        <v>1</v>
      </c>
      <c r="RT6" s="184">
        <v>0.91008871565696192</v>
      </c>
      <c r="RU6" s="261" t="s">
        <v>2046</v>
      </c>
      <c r="RW6" s="342" t="s">
        <v>1958</v>
      </c>
      <c r="RX6" s="20" t="s">
        <v>66</v>
      </c>
      <c r="RY6" s="97">
        <v>5</v>
      </c>
      <c r="RZ6" s="97">
        <v>1</v>
      </c>
      <c r="SA6" s="184">
        <v>0.91183246638370485</v>
      </c>
      <c r="SB6" t="s">
        <v>24</v>
      </c>
      <c r="SD6" s="342" t="s">
        <v>1958</v>
      </c>
      <c r="SE6" s="21" t="s">
        <v>76</v>
      </c>
      <c r="SF6" s="97">
        <v>7</v>
      </c>
      <c r="SG6" s="97">
        <v>0</v>
      </c>
      <c r="SH6" s="184">
        <v>0.91281487438136943</v>
      </c>
      <c r="SI6" s="134" t="s">
        <v>2058</v>
      </c>
      <c r="SK6" s="342" t="s">
        <v>1958</v>
      </c>
      <c r="SL6" s="20" t="s">
        <v>66</v>
      </c>
      <c r="SM6" s="97">
        <v>6</v>
      </c>
      <c r="SN6" s="97">
        <v>1</v>
      </c>
      <c r="SO6" s="184">
        <v>0.91820252016121162</v>
      </c>
      <c r="SP6" s="261" t="s">
        <v>2046</v>
      </c>
      <c r="SR6" s="342" t="s">
        <v>1958</v>
      </c>
      <c r="SS6" s="24" t="s">
        <v>127</v>
      </c>
      <c r="ST6" s="97">
        <v>6</v>
      </c>
      <c r="SU6" s="97">
        <v>1</v>
      </c>
      <c r="SV6" s="184">
        <v>0.91601900542462922</v>
      </c>
      <c r="SW6" s="261" t="s">
        <v>2046</v>
      </c>
      <c r="SY6" s="342" t="s">
        <v>1958</v>
      </c>
      <c r="SZ6" s="20" t="s">
        <v>66</v>
      </c>
      <c r="TA6" s="97">
        <v>6</v>
      </c>
      <c r="TB6" s="97">
        <v>1</v>
      </c>
      <c r="TC6" s="184">
        <v>0.91559586064151655</v>
      </c>
      <c r="TD6" s="261" t="s">
        <v>2046</v>
      </c>
      <c r="TF6" s="342" t="s">
        <v>1958</v>
      </c>
      <c r="TG6" s="20" t="s">
        <v>66</v>
      </c>
      <c r="TH6" s="97">
        <v>6</v>
      </c>
      <c r="TI6" s="97">
        <v>1</v>
      </c>
      <c r="TJ6" s="184">
        <v>0.9136015495717924</v>
      </c>
      <c r="TK6" t="s">
        <v>24</v>
      </c>
      <c r="TM6" s="342" t="s">
        <v>1958</v>
      </c>
      <c r="TN6" s="20" t="s">
        <v>66</v>
      </c>
      <c r="TO6" s="97">
        <v>7</v>
      </c>
      <c r="TP6" s="97">
        <v>1</v>
      </c>
      <c r="TQ6" s="184">
        <v>0.92845687820200251</v>
      </c>
      <c r="TR6" t="s">
        <v>24</v>
      </c>
      <c r="TT6" s="342" t="s">
        <v>1958</v>
      </c>
      <c r="TU6" s="20" t="s">
        <v>66</v>
      </c>
      <c r="TV6" s="97">
        <v>7</v>
      </c>
      <c r="TW6" s="97">
        <v>1</v>
      </c>
      <c r="TX6" s="184">
        <v>0.91407826122794578</v>
      </c>
      <c r="TY6" t="s">
        <v>24</v>
      </c>
      <c r="UA6" s="342" t="s">
        <v>1958</v>
      </c>
      <c r="UB6" s="20" t="s">
        <v>66</v>
      </c>
      <c r="UC6" s="97">
        <v>8</v>
      </c>
      <c r="UD6" s="97">
        <v>1</v>
      </c>
      <c r="UE6" s="184">
        <v>0.90735484386704224</v>
      </c>
      <c r="UF6" t="s">
        <v>24</v>
      </c>
      <c r="UH6" s="342" t="s">
        <v>1958</v>
      </c>
      <c r="UI6" s="20" t="s">
        <v>66</v>
      </c>
      <c r="UJ6" s="97">
        <v>8</v>
      </c>
      <c r="UK6" s="97">
        <v>1</v>
      </c>
      <c r="UL6" s="184">
        <v>0.91014885014294578</v>
      </c>
      <c r="UM6" t="s">
        <v>24</v>
      </c>
      <c r="UO6" s="342" t="s">
        <v>1958</v>
      </c>
      <c r="UP6" s="23" t="s">
        <v>104</v>
      </c>
      <c r="UQ6" s="97">
        <v>9</v>
      </c>
      <c r="UR6" s="97">
        <v>1</v>
      </c>
      <c r="US6" s="184">
        <v>0.9086596576092052</v>
      </c>
      <c r="UT6" s="261" t="s">
        <v>2046</v>
      </c>
      <c r="UV6" s="342" t="s">
        <v>1958</v>
      </c>
      <c r="UW6" s="23" t="s">
        <v>104</v>
      </c>
      <c r="UX6" s="97">
        <v>9</v>
      </c>
      <c r="UY6" s="97">
        <v>1</v>
      </c>
      <c r="UZ6" s="184">
        <v>0.91945231012256035</v>
      </c>
      <c r="VA6" t="s">
        <v>24</v>
      </c>
      <c r="VC6" s="342" t="s">
        <v>1958</v>
      </c>
      <c r="VD6" s="22" t="s">
        <v>94</v>
      </c>
      <c r="VE6" s="97">
        <v>10</v>
      </c>
      <c r="VF6" s="97">
        <v>1</v>
      </c>
      <c r="VG6" s="184">
        <v>0.9345296572075269</v>
      </c>
      <c r="VH6" s="134" t="s">
        <v>2064</v>
      </c>
      <c r="VJ6" s="342" t="s">
        <v>1958</v>
      </c>
      <c r="VK6" s="22" t="s">
        <v>94</v>
      </c>
      <c r="VL6" s="97">
        <v>10</v>
      </c>
      <c r="VM6" s="97">
        <v>1</v>
      </c>
      <c r="VN6" s="184">
        <v>0.93429799465962438</v>
      </c>
      <c r="VO6" t="s">
        <v>24</v>
      </c>
      <c r="VQ6" s="342" t="s">
        <v>1958</v>
      </c>
      <c r="VR6" s="90" t="s">
        <v>342</v>
      </c>
      <c r="VS6" s="97">
        <v>11</v>
      </c>
      <c r="VT6" s="97">
        <v>1</v>
      </c>
      <c r="VU6" s="184">
        <v>0.90760741433138226</v>
      </c>
      <c r="VV6" s="261" t="s">
        <v>2054</v>
      </c>
      <c r="VX6" s="342" t="s">
        <v>1958</v>
      </c>
      <c r="VY6" s="22" t="s">
        <v>96</v>
      </c>
      <c r="VZ6" s="97">
        <v>10</v>
      </c>
      <c r="WA6" s="97">
        <v>2</v>
      </c>
      <c r="WB6" s="184">
        <v>0.91193148702772509</v>
      </c>
      <c r="WC6" s="261" t="s">
        <v>2046</v>
      </c>
      <c r="WE6" s="342" t="s">
        <v>1958</v>
      </c>
      <c r="WF6" s="22" t="s">
        <v>96</v>
      </c>
      <c r="WG6" s="97">
        <v>10</v>
      </c>
      <c r="WH6" s="97">
        <v>2</v>
      </c>
      <c r="WI6" s="184">
        <v>0.9261309315905969</v>
      </c>
      <c r="WJ6" t="s">
        <v>24</v>
      </c>
      <c r="WL6" s="342" t="s">
        <v>1958</v>
      </c>
      <c r="WM6" s="22" t="s">
        <v>96</v>
      </c>
      <c r="WN6" s="97">
        <v>10</v>
      </c>
      <c r="WO6" s="97">
        <v>2</v>
      </c>
      <c r="WP6" s="184">
        <v>0.91623322300650967</v>
      </c>
      <c r="WQ6" t="s">
        <v>24</v>
      </c>
      <c r="WS6" s="342" t="s">
        <v>1958</v>
      </c>
      <c r="WT6" s="22" t="s">
        <v>96</v>
      </c>
      <c r="WU6" s="97">
        <v>10</v>
      </c>
      <c r="WV6" s="97">
        <v>2</v>
      </c>
      <c r="WW6" s="184">
        <v>0.92480021083372344</v>
      </c>
      <c r="WX6" t="s">
        <v>24</v>
      </c>
      <c r="WZ6" s="342" t="s">
        <v>1958</v>
      </c>
      <c r="XA6" s="22" t="s">
        <v>96</v>
      </c>
      <c r="XB6" s="97">
        <v>10</v>
      </c>
      <c r="XC6" s="97">
        <v>2</v>
      </c>
      <c r="XD6" s="184">
        <v>0.91927512718459914</v>
      </c>
      <c r="XE6" t="s">
        <v>24</v>
      </c>
      <c r="XG6" s="342" t="s">
        <v>1958</v>
      </c>
      <c r="XH6" s="23" t="s">
        <v>104</v>
      </c>
      <c r="XI6" s="97">
        <v>11</v>
      </c>
      <c r="XJ6" s="97">
        <v>1</v>
      </c>
      <c r="XK6" s="184">
        <v>0.91634221972503371</v>
      </c>
      <c r="XL6" s="134" t="s">
        <v>2058</v>
      </c>
      <c r="XN6" s="342" t="s">
        <v>1958</v>
      </c>
      <c r="XO6" s="22" t="s">
        <v>96</v>
      </c>
      <c r="XP6" s="97">
        <v>10</v>
      </c>
      <c r="XQ6" s="97">
        <v>2</v>
      </c>
      <c r="XR6" s="184">
        <v>0.90718114026164476</v>
      </c>
      <c r="XS6" s="261" t="s">
        <v>2046</v>
      </c>
      <c r="XU6" s="342" t="s">
        <v>1958</v>
      </c>
      <c r="XV6" s="22" t="s">
        <v>7335</v>
      </c>
      <c r="XW6" s="97">
        <v>10</v>
      </c>
      <c r="XX6" s="97">
        <v>2</v>
      </c>
      <c r="XY6" s="184">
        <v>0.9105366603447328</v>
      </c>
      <c r="XZ6" t="s">
        <v>24</v>
      </c>
      <c r="YB6" s="342" t="s">
        <v>1958</v>
      </c>
      <c r="YC6" s="22" t="s">
        <v>7335</v>
      </c>
      <c r="YD6" s="26">
        <v>10</v>
      </c>
      <c r="YE6" s="26">
        <v>2</v>
      </c>
      <c r="YF6" s="46">
        <v>0.92395157852817</v>
      </c>
      <c r="YG6" t="s">
        <v>24</v>
      </c>
      <c r="YI6" s="342" t="s">
        <v>1958</v>
      </c>
      <c r="YJ6" s="25" t="s">
        <v>2056</v>
      </c>
      <c r="YK6" s="97">
        <v>10</v>
      </c>
      <c r="YL6" s="97">
        <v>2</v>
      </c>
      <c r="YM6" s="184">
        <v>0.92519190291729836</v>
      </c>
      <c r="YN6" s="134" t="s">
        <v>2064</v>
      </c>
      <c r="YP6" s="342" t="s">
        <v>1958</v>
      </c>
      <c r="YQ6" s="22" t="s">
        <v>7335</v>
      </c>
      <c r="YR6" s="97">
        <v>10</v>
      </c>
      <c r="YS6" s="97">
        <v>2</v>
      </c>
      <c r="YT6" s="184">
        <v>0.92156314894254776</v>
      </c>
      <c r="YU6" s="134" t="s">
        <v>2064</v>
      </c>
      <c r="YW6" s="342" t="s">
        <v>1958</v>
      </c>
      <c r="YX6" s="22" t="s">
        <v>7335</v>
      </c>
      <c r="YY6" s="97">
        <v>10</v>
      </c>
      <c r="YZ6" s="97">
        <v>2</v>
      </c>
      <c r="ZA6" s="184">
        <v>0.91348673911684031</v>
      </c>
      <c r="ZB6" t="s">
        <v>24</v>
      </c>
      <c r="ZD6" s="342" t="s">
        <v>1958</v>
      </c>
      <c r="ZE6" s="22" t="s">
        <v>7335</v>
      </c>
      <c r="ZF6" s="97">
        <v>10</v>
      </c>
      <c r="ZG6" s="97">
        <v>2</v>
      </c>
      <c r="ZH6" s="184">
        <v>0.90213648871806285</v>
      </c>
      <c r="ZI6" t="s">
        <v>24</v>
      </c>
      <c r="ZK6" s="342" t="s">
        <v>1958</v>
      </c>
      <c r="ZL6" s="22" t="s">
        <v>7335</v>
      </c>
      <c r="ZM6" s="97">
        <v>10</v>
      </c>
      <c r="ZN6" s="97">
        <v>2</v>
      </c>
      <c r="ZO6" s="184">
        <v>0.89620059051123913</v>
      </c>
      <c r="ZP6" t="s">
        <v>24</v>
      </c>
    </row>
    <row r="7" spans="2:692" x14ac:dyDescent="0.35">
      <c r="B7" s="342" t="s">
        <v>1961</v>
      </c>
      <c r="C7" s="22" t="s">
        <v>100</v>
      </c>
      <c r="D7" t="s">
        <v>2036</v>
      </c>
      <c r="E7">
        <v>94</v>
      </c>
      <c r="G7" s="342" t="s">
        <v>1961</v>
      </c>
      <c r="H7" s="22" t="s">
        <v>102</v>
      </c>
      <c r="I7" s="171" t="s">
        <v>2037</v>
      </c>
      <c r="J7">
        <v>110</v>
      </c>
      <c r="K7" s="134" t="s">
        <v>2064</v>
      </c>
      <c r="M7" s="342" t="s">
        <v>1961</v>
      </c>
      <c r="N7" s="22" t="s">
        <v>91</v>
      </c>
      <c r="O7" s="171" t="s">
        <v>2089</v>
      </c>
      <c r="P7">
        <v>135</v>
      </c>
      <c r="Q7" s="261" t="s">
        <v>2090</v>
      </c>
      <c r="S7" s="342" t="s">
        <v>1961</v>
      </c>
      <c r="T7" s="22" t="s">
        <v>93</v>
      </c>
      <c r="U7" s="171" t="s">
        <v>2041</v>
      </c>
      <c r="V7">
        <v>135</v>
      </c>
      <c r="W7" s="134" t="s">
        <v>2064</v>
      </c>
      <c r="Y7" s="342" t="s">
        <v>1961</v>
      </c>
      <c r="Z7" s="22" t="s">
        <v>91</v>
      </c>
      <c r="AA7" t="s">
        <v>2091</v>
      </c>
      <c r="AB7">
        <v>124</v>
      </c>
      <c r="AC7" s="261" t="s">
        <v>2069</v>
      </c>
      <c r="AE7" s="342" t="s">
        <v>1961</v>
      </c>
      <c r="AF7" s="22" t="s">
        <v>93</v>
      </c>
      <c r="AG7" t="s">
        <v>2085</v>
      </c>
      <c r="AH7">
        <v>126</v>
      </c>
      <c r="AI7" s="261" t="s">
        <v>2046</v>
      </c>
      <c r="AK7" s="342" t="s">
        <v>1961</v>
      </c>
      <c r="AL7" s="21" t="s">
        <v>73</v>
      </c>
      <c r="AM7" t="s">
        <v>2065</v>
      </c>
      <c r="AN7">
        <v>134</v>
      </c>
      <c r="AO7" s="261" t="s">
        <v>2080</v>
      </c>
      <c r="AQ7" s="342" t="s">
        <v>1961</v>
      </c>
      <c r="AR7" s="22" t="s">
        <v>94</v>
      </c>
      <c r="AS7" t="s">
        <v>2066</v>
      </c>
      <c r="AT7">
        <v>137</v>
      </c>
      <c r="AU7" s="134" t="s">
        <v>2092</v>
      </c>
      <c r="AW7" s="342" t="s">
        <v>1961</v>
      </c>
      <c r="AX7" s="21" t="s">
        <v>73</v>
      </c>
      <c r="AY7">
        <v>8</v>
      </c>
      <c r="AZ7">
        <v>1</v>
      </c>
      <c r="BA7">
        <v>0.78143778370272621</v>
      </c>
      <c r="BB7" s="134" t="s">
        <v>2064</v>
      </c>
      <c r="BD7" s="342" t="s">
        <v>1961</v>
      </c>
      <c r="BE7" s="21" t="s">
        <v>73</v>
      </c>
      <c r="BF7">
        <v>9</v>
      </c>
      <c r="BG7">
        <v>1</v>
      </c>
      <c r="BH7" s="183">
        <v>0.80921214881274894</v>
      </c>
      <c r="BI7" t="s">
        <v>24</v>
      </c>
      <c r="BK7" s="342" t="s">
        <v>1961</v>
      </c>
      <c r="BL7" s="21" t="s">
        <v>73</v>
      </c>
      <c r="BM7">
        <v>9</v>
      </c>
      <c r="BN7">
        <v>2</v>
      </c>
      <c r="BO7" s="183">
        <v>0.7760492861776529</v>
      </c>
      <c r="BP7" t="s">
        <v>24</v>
      </c>
      <c r="BR7" s="342" t="s">
        <v>1961</v>
      </c>
      <c r="BS7" s="21" t="s">
        <v>76</v>
      </c>
      <c r="BT7">
        <v>10</v>
      </c>
      <c r="BU7">
        <v>2</v>
      </c>
      <c r="BV7" s="183">
        <v>0.75701983582855714</v>
      </c>
      <c r="BW7" s="261" t="s">
        <v>2055</v>
      </c>
      <c r="BY7" s="342" t="s">
        <v>1961</v>
      </c>
      <c r="BZ7" s="22" t="s">
        <v>91</v>
      </c>
      <c r="CA7">
        <v>9</v>
      </c>
      <c r="CB7">
        <v>4</v>
      </c>
      <c r="CC7" s="183">
        <v>0.75997563327011353</v>
      </c>
      <c r="CD7" s="261" t="s">
        <v>2046</v>
      </c>
      <c r="CF7" s="342" t="s">
        <v>1961</v>
      </c>
      <c r="CG7" s="22" t="s">
        <v>98</v>
      </c>
      <c r="CH7" s="171">
        <v>10</v>
      </c>
      <c r="CI7" s="171">
        <v>3</v>
      </c>
      <c r="CJ7" s="183">
        <v>0.72881892977198304</v>
      </c>
      <c r="CK7" s="134" t="s">
        <v>2058</v>
      </c>
      <c r="CM7" s="342" t="s">
        <v>1961</v>
      </c>
      <c r="CN7" s="22" t="s">
        <v>99</v>
      </c>
      <c r="CO7" s="171">
        <v>13</v>
      </c>
      <c r="CP7" s="171">
        <v>3</v>
      </c>
      <c r="CQ7" s="183">
        <v>0.62935953821048241</v>
      </c>
      <c r="CR7" s="134" t="s">
        <v>2088</v>
      </c>
      <c r="CT7" s="342" t="s">
        <v>1961</v>
      </c>
      <c r="CU7" s="22" t="s">
        <v>96</v>
      </c>
      <c r="CV7">
        <v>1</v>
      </c>
      <c r="CW7">
        <v>0</v>
      </c>
      <c r="CX7" s="183">
        <v>0.85826849418760232</v>
      </c>
      <c r="CY7" t="s">
        <v>2047</v>
      </c>
      <c r="DA7" s="342" t="s">
        <v>1961</v>
      </c>
      <c r="DB7" s="22" t="s">
        <v>96</v>
      </c>
      <c r="DC7">
        <v>2</v>
      </c>
      <c r="DD7">
        <v>0</v>
      </c>
      <c r="DE7" s="183">
        <v>0.86603343580773928</v>
      </c>
      <c r="DF7" s="261" t="s">
        <v>24</v>
      </c>
      <c r="DH7" s="342" t="s">
        <v>1961</v>
      </c>
      <c r="DI7" s="22" t="s">
        <v>96</v>
      </c>
      <c r="DJ7">
        <v>2</v>
      </c>
      <c r="DK7">
        <v>0</v>
      </c>
      <c r="DL7" s="183">
        <v>0.86988370318741826</v>
      </c>
      <c r="DM7" t="s">
        <v>24</v>
      </c>
      <c r="DO7" s="342" t="s">
        <v>1961</v>
      </c>
      <c r="DP7" s="21" t="s">
        <v>12</v>
      </c>
      <c r="DQ7">
        <v>3</v>
      </c>
      <c r="DR7">
        <v>0</v>
      </c>
      <c r="DS7" s="183">
        <v>0.88472862841300781</v>
      </c>
      <c r="DT7" s="134" t="s">
        <v>2058</v>
      </c>
      <c r="DV7" s="342" t="s">
        <v>1961</v>
      </c>
      <c r="DW7" s="21" t="s">
        <v>74</v>
      </c>
      <c r="DX7">
        <v>4</v>
      </c>
      <c r="DY7">
        <v>0</v>
      </c>
      <c r="DZ7" s="183">
        <v>0.82976870776677547</v>
      </c>
      <c r="EA7" s="261" t="s">
        <v>2054</v>
      </c>
      <c r="EC7" s="342" t="s">
        <v>1961</v>
      </c>
      <c r="ED7" s="21" t="s">
        <v>85</v>
      </c>
      <c r="EE7">
        <v>5</v>
      </c>
      <c r="EF7">
        <v>0</v>
      </c>
      <c r="EG7" s="183">
        <v>0.80343257238266796</v>
      </c>
      <c r="EH7" s="261" t="s">
        <v>2054</v>
      </c>
      <c r="EJ7" s="342" t="s">
        <v>1961</v>
      </c>
      <c r="EK7" s="21" t="s">
        <v>85</v>
      </c>
      <c r="EL7">
        <v>6</v>
      </c>
      <c r="EM7">
        <v>0</v>
      </c>
      <c r="EN7" s="183">
        <v>0.84065546731127549</v>
      </c>
      <c r="EO7" t="s">
        <v>24</v>
      </c>
      <c r="EQ7" s="342" t="s">
        <v>1961</v>
      </c>
      <c r="ER7" s="21" t="s">
        <v>85</v>
      </c>
      <c r="ES7">
        <v>6</v>
      </c>
      <c r="ET7">
        <v>1</v>
      </c>
      <c r="EU7" s="183">
        <v>0.78268731122145319</v>
      </c>
      <c r="EV7" t="s">
        <v>24</v>
      </c>
      <c r="EX7" s="342" t="s">
        <v>1961</v>
      </c>
      <c r="EY7" s="21" t="s">
        <v>85</v>
      </c>
      <c r="EZ7">
        <v>7</v>
      </c>
      <c r="FA7">
        <v>1</v>
      </c>
      <c r="FB7" s="183">
        <v>0.7915786939904621</v>
      </c>
      <c r="FC7" t="s">
        <v>24</v>
      </c>
      <c r="FE7" s="342" t="s">
        <v>1961</v>
      </c>
      <c r="FF7" s="21" t="s">
        <v>85</v>
      </c>
      <c r="FG7">
        <v>8</v>
      </c>
      <c r="FH7">
        <v>1</v>
      </c>
      <c r="FI7" s="183">
        <v>0.81989831039309613</v>
      </c>
      <c r="FJ7" t="s">
        <v>24</v>
      </c>
      <c r="FL7" s="342" t="s">
        <v>1961</v>
      </c>
      <c r="FM7" s="21" t="s">
        <v>85</v>
      </c>
      <c r="FN7">
        <v>9</v>
      </c>
      <c r="FO7">
        <v>1</v>
      </c>
      <c r="FP7" s="183">
        <v>0.77553280735025876</v>
      </c>
      <c r="FQ7" t="s">
        <v>24</v>
      </c>
      <c r="FS7" s="342" t="s">
        <v>1961</v>
      </c>
      <c r="FT7" s="22" t="s">
        <v>88</v>
      </c>
      <c r="FU7" s="26">
        <v>9</v>
      </c>
      <c r="FV7" s="26">
        <v>2</v>
      </c>
      <c r="FW7" s="183">
        <v>0.75911889837261504</v>
      </c>
      <c r="FX7" s="134" t="s">
        <v>2064</v>
      </c>
      <c r="FZ7" s="342" t="s">
        <v>1961</v>
      </c>
      <c r="GA7" s="164" t="s">
        <v>129</v>
      </c>
      <c r="GB7" s="97">
        <v>9</v>
      </c>
      <c r="GC7" s="26">
        <v>3</v>
      </c>
      <c r="GD7" s="183">
        <v>0.74177923278000546</v>
      </c>
      <c r="GE7" s="134" t="s">
        <v>2088</v>
      </c>
      <c r="GG7" s="342" t="s">
        <v>1961</v>
      </c>
      <c r="GH7" s="23" t="s">
        <v>2093</v>
      </c>
      <c r="GI7" s="97">
        <v>11</v>
      </c>
      <c r="GJ7" s="97">
        <v>2</v>
      </c>
      <c r="GK7" s="183">
        <v>0.78087766467194697</v>
      </c>
      <c r="GL7" s="261" t="s">
        <v>2080</v>
      </c>
      <c r="GN7" s="342" t="s">
        <v>1961</v>
      </c>
      <c r="GO7" s="23" t="s">
        <v>2093</v>
      </c>
      <c r="GP7" s="97">
        <v>11</v>
      </c>
      <c r="GQ7" s="97">
        <v>2</v>
      </c>
      <c r="GR7" s="183">
        <v>0.77655092734853703</v>
      </c>
      <c r="GS7" t="s">
        <v>24</v>
      </c>
      <c r="GU7" s="342" t="s">
        <v>1961</v>
      </c>
      <c r="GV7" s="21" t="s">
        <v>2071</v>
      </c>
      <c r="GW7">
        <v>10</v>
      </c>
      <c r="GX7">
        <v>5</v>
      </c>
      <c r="GY7" s="183">
        <v>0.78184591834512007</v>
      </c>
      <c r="GZ7" s="134" t="s">
        <v>2088</v>
      </c>
      <c r="HB7" s="342" t="s">
        <v>1961</v>
      </c>
      <c r="HC7" s="21" t="s">
        <v>2071</v>
      </c>
      <c r="HD7">
        <v>10</v>
      </c>
      <c r="HE7">
        <v>5</v>
      </c>
      <c r="HF7" s="183">
        <v>0.77093317649884985</v>
      </c>
      <c r="HG7" t="s">
        <v>24</v>
      </c>
      <c r="HI7" s="342" t="s">
        <v>1961</v>
      </c>
      <c r="HJ7" s="164" t="s">
        <v>2078</v>
      </c>
      <c r="HK7">
        <v>11</v>
      </c>
      <c r="HL7">
        <v>6</v>
      </c>
      <c r="HM7" s="183">
        <v>0.74896027676537347</v>
      </c>
      <c r="HN7" s="134" t="s">
        <v>2058</v>
      </c>
      <c r="HP7" s="342" t="s">
        <v>1961</v>
      </c>
      <c r="HQ7" s="164" t="s">
        <v>129</v>
      </c>
      <c r="HR7">
        <v>1</v>
      </c>
      <c r="HS7">
        <v>0</v>
      </c>
      <c r="HT7" s="183">
        <v>0.84307132572964461</v>
      </c>
      <c r="HU7" t="s">
        <v>24</v>
      </c>
      <c r="HW7" s="342" t="s">
        <v>1961</v>
      </c>
      <c r="HX7" s="23" t="s">
        <v>110</v>
      </c>
      <c r="HY7">
        <v>2</v>
      </c>
      <c r="HZ7">
        <v>0</v>
      </c>
      <c r="IA7" s="183">
        <v>0.87611244043382019</v>
      </c>
      <c r="IB7" s="261" t="s">
        <v>2090</v>
      </c>
      <c r="ID7" s="342" t="s">
        <v>1961</v>
      </c>
      <c r="IE7" s="19" t="s">
        <v>47</v>
      </c>
      <c r="IF7">
        <v>3</v>
      </c>
      <c r="IG7">
        <v>0</v>
      </c>
      <c r="IH7" s="183">
        <v>0.86224555828401461</v>
      </c>
      <c r="II7" s="261" t="s">
        <v>2067</v>
      </c>
      <c r="IK7" s="342" t="s">
        <v>1961</v>
      </c>
      <c r="IL7" s="21" t="s">
        <v>73</v>
      </c>
      <c r="IM7">
        <v>3</v>
      </c>
      <c r="IN7">
        <v>1</v>
      </c>
      <c r="IO7" s="183">
        <v>0.89479014554764857</v>
      </c>
      <c r="IP7" s="261" t="s">
        <v>2046</v>
      </c>
      <c r="IR7" s="342" t="s">
        <v>1961</v>
      </c>
      <c r="IS7" s="19" t="s">
        <v>46</v>
      </c>
      <c r="IT7">
        <v>5</v>
      </c>
      <c r="IU7">
        <v>0</v>
      </c>
      <c r="IV7" s="183">
        <v>0.86548069835030972</v>
      </c>
      <c r="IW7" s="261" t="s">
        <v>2080</v>
      </c>
      <c r="IY7" s="342" t="s">
        <v>1961</v>
      </c>
      <c r="IZ7" s="20" t="s">
        <v>66</v>
      </c>
      <c r="JA7">
        <v>5</v>
      </c>
      <c r="JB7">
        <v>1</v>
      </c>
      <c r="JC7" s="183">
        <v>0.87042282229541534</v>
      </c>
      <c r="JD7" s="261" t="s">
        <v>2055</v>
      </c>
      <c r="JF7" s="342" t="s">
        <v>1961</v>
      </c>
      <c r="JG7" s="22" t="s">
        <v>91</v>
      </c>
      <c r="JH7" s="97">
        <v>6</v>
      </c>
      <c r="JI7" s="97">
        <v>1</v>
      </c>
      <c r="JJ7" s="183">
        <v>0.85555008995403903</v>
      </c>
      <c r="JK7" s="261" t="s">
        <v>2069</v>
      </c>
      <c r="JM7" s="342" t="s">
        <v>1961</v>
      </c>
      <c r="JN7" s="23" t="s">
        <v>110</v>
      </c>
      <c r="JO7" s="97">
        <v>7</v>
      </c>
      <c r="JP7" s="97">
        <v>1</v>
      </c>
      <c r="JQ7" s="183">
        <v>0.84327687639163251</v>
      </c>
      <c r="JR7" s="134" t="s">
        <v>2087</v>
      </c>
      <c r="JT7" s="342" t="s">
        <v>1961</v>
      </c>
      <c r="JU7" s="22" t="s">
        <v>91</v>
      </c>
      <c r="JV7" s="97">
        <v>7</v>
      </c>
      <c r="JW7" s="97">
        <v>1</v>
      </c>
      <c r="JX7" s="183">
        <v>0.86141614403095124</v>
      </c>
      <c r="JY7" s="261" t="s">
        <v>2046</v>
      </c>
      <c r="JZ7" t="s">
        <v>24</v>
      </c>
      <c r="KB7" s="342" t="s">
        <v>1961</v>
      </c>
      <c r="KC7" s="23" t="s">
        <v>110</v>
      </c>
      <c r="KD7" s="97">
        <v>8</v>
      </c>
      <c r="KE7" s="97">
        <v>1</v>
      </c>
      <c r="KF7" s="183">
        <v>0.86049954598130141</v>
      </c>
      <c r="KG7" s="261" t="s">
        <v>2054</v>
      </c>
      <c r="KI7" s="342" t="s">
        <v>1961</v>
      </c>
      <c r="KJ7" s="22" t="s">
        <v>91</v>
      </c>
      <c r="KK7" s="97">
        <v>7</v>
      </c>
      <c r="KL7" s="97">
        <v>2</v>
      </c>
      <c r="KM7" s="183">
        <v>0.8664365872522678</v>
      </c>
      <c r="KN7" s="261" t="s">
        <v>2080</v>
      </c>
      <c r="KP7" s="342" t="s">
        <v>1961</v>
      </c>
      <c r="KQ7" s="22" t="s">
        <v>96</v>
      </c>
      <c r="KR7" s="97">
        <v>8</v>
      </c>
      <c r="KS7" s="97">
        <v>2</v>
      </c>
      <c r="KT7" s="183">
        <v>0.85209391002179402</v>
      </c>
      <c r="KU7" s="261" t="s">
        <v>2055</v>
      </c>
      <c r="KW7" s="342" t="s">
        <v>1961</v>
      </c>
      <c r="KX7" s="22" t="s">
        <v>96</v>
      </c>
      <c r="KY7" s="97">
        <v>8</v>
      </c>
      <c r="KZ7" s="97">
        <v>2</v>
      </c>
      <c r="LA7" s="183">
        <v>0.85044635713495498</v>
      </c>
      <c r="LB7" t="s">
        <v>24</v>
      </c>
      <c r="LD7" s="342" t="s">
        <v>1961</v>
      </c>
      <c r="LE7" s="22" t="s">
        <v>94</v>
      </c>
      <c r="LF7" s="97">
        <v>9</v>
      </c>
      <c r="LG7" s="97">
        <v>2</v>
      </c>
      <c r="LH7" s="183">
        <v>0.87307482248223289</v>
      </c>
      <c r="LI7" s="261" t="s">
        <v>2055</v>
      </c>
      <c r="LK7" s="342" t="s">
        <v>1961</v>
      </c>
      <c r="LL7" s="22" t="s">
        <v>94</v>
      </c>
      <c r="LM7" s="97">
        <v>9</v>
      </c>
      <c r="LN7" s="97">
        <v>2</v>
      </c>
      <c r="LO7" s="183">
        <v>0.87791178337260833</v>
      </c>
      <c r="LP7" t="s">
        <v>24</v>
      </c>
      <c r="LR7" s="342" t="s">
        <v>1961</v>
      </c>
      <c r="LS7" s="22" t="s">
        <v>96</v>
      </c>
      <c r="LT7" s="97">
        <v>10</v>
      </c>
      <c r="LU7" s="97">
        <v>2</v>
      </c>
      <c r="LV7" s="183">
        <v>0.87575745775780567</v>
      </c>
      <c r="LW7" s="261" t="s">
        <v>2046</v>
      </c>
      <c r="LY7" s="342" t="s">
        <v>1961</v>
      </c>
      <c r="LZ7" s="19" t="s">
        <v>46</v>
      </c>
      <c r="MA7" s="97">
        <v>11</v>
      </c>
      <c r="MB7" s="97">
        <v>1</v>
      </c>
      <c r="MC7" s="183">
        <v>0.87847263880978255</v>
      </c>
      <c r="MD7" s="261" t="s">
        <v>2054</v>
      </c>
      <c r="MF7" s="342" t="s">
        <v>1961</v>
      </c>
      <c r="MG7" s="21" t="s">
        <v>73</v>
      </c>
      <c r="MH7" s="97">
        <v>10</v>
      </c>
      <c r="MI7" s="97">
        <v>3</v>
      </c>
      <c r="MJ7" s="183">
        <v>0.88305976011183984</v>
      </c>
      <c r="MK7" s="134" t="s">
        <v>2064</v>
      </c>
      <c r="MM7" s="342" t="s">
        <v>1961</v>
      </c>
      <c r="MN7" s="23" t="s">
        <v>108</v>
      </c>
      <c r="MO7" s="97">
        <v>11</v>
      </c>
      <c r="MP7" s="97">
        <v>2</v>
      </c>
      <c r="MQ7" s="183">
        <v>0.88140692547656752</v>
      </c>
      <c r="MR7" s="261" t="s">
        <v>2046</v>
      </c>
      <c r="MT7" s="342" t="s">
        <v>1961</v>
      </c>
      <c r="MU7" s="22" t="s">
        <v>96</v>
      </c>
      <c r="MV7" s="97">
        <v>11</v>
      </c>
      <c r="MW7" s="97">
        <v>2</v>
      </c>
      <c r="MX7" s="183">
        <v>0.87665986405967389</v>
      </c>
      <c r="MY7" s="261" t="s">
        <v>2054</v>
      </c>
      <c r="NA7" s="342" t="s">
        <v>1961</v>
      </c>
      <c r="NB7" s="22" t="s">
        <v>96</v>
      </c>
      <c r="NC7" s="97">
        <v>11</v>
      </c>
      <c r="ND7" s="97">
        <v>3</v>
      </c>
      <c r="NE7" s="183">
        <v>0.83867944282734841</v>
      </c>
      <c r="NF7" t="s">
        <v>24</v>
      </c>
      <c r="NH7" s="342" t="s">
        <v>1961</v>
      </c>
      <c r="NI7" s="22" t="s">
        <v>2094</v>
      </c>
      <c r="NJ7" s="26">
        <v>11</v>
      </c>
      <c r="NK7" s="26">
        <v>3</v>
      </c>
      <c r="NL7" s="46">
        <v>0.84040830854673088</v>
      </c>
      <c r="NM7" s="261" t="s">
        <v>2054</v>
      </c>
      <c r="NO7" s="342" t="s">
        <v>1961</v>
      </c>
      <c r="NP7" s="22" t="s">
        <v>2094</v>
      </c>
      <c r="NQ7" s="26">
        <v>11</v>
      </c>
      <c r="NR7" s="26">
        <v>3</v>
      </c>
      <c r="NS7" s="46">
        <v>0.84046055752368531</v>
      </c>
      <c r="NT7" t="s">
        <v>24</v>
      </c>
      <c r="NV7" s="342" t="s">
        <v>1961</v>
      </c>
      <c r="NW7" s="22" t="s">
        <v>2094</v>
      </c>
      <c r="NX7" s="26">
        <v>11</v>
      </c>
      <c r="NY7" s="26">
        <v>3</v>
      </c>
      <c r="NZ7" s="46">
        <v>0.84115800372793081</v>
      </c>
      <c r="OA7" t="s">
        <v>24</v>
      </c>
      <c r="OC7" s="342" t="s">
        <v>1961</v>
      </c>
      <c r="OD7" s="21" t="s">
        <v>73</v>
      </c>
      <c r="OE7" s="26">
        <v>10</v>
      </c>
      <c r="OF7" s="26">
        <v>4</v>
      </c>
      <c r="OG7" s="46">
        <v>0.82290867240097909</v>
      </c>
      <c r="OH7" s="261" t="s">
        <v>2054</v>
      </c>
      <c r="OJ7" s="342" t="s">
        <v>1961</v>
      </c>
      <c r="OK7" s="22" t="s">
        <v>96</v>
      </c>
      <c r="OL7" s="26">
        <v>11</v>
      </c>
      <c r="OM7" s="26">
        <v>3</v>
      </c>
      <c r="ON7" s="46">
        <v>0.82008075070942255</v>
      </c>
      <c r="OO7" s="261" t="s">
        <v>2055</v>
      </c>
      <c r="OQ7" s="342" t="s">
        <v>1961</v>
      </c>
      <c r="OR7" s="22" t="s">
        <v>96</v>
      </c>
      <c r="OS7" s="26">
        <v>11</v>
      </c>
      <c r="OT7" s="26">
        <v>3</v>
      </c>
      <c r="OU7" s="46">
        <v>0.83614980771066738</v>
      </c>
      <c r="OV7" t="s">
        <v>24</v>
      </c>
      <c r="OX7" s="342" t="s">
        <v>1961</v>
      </c>
      <c r="OY7" s="22" t="s">
        <v>96</v>
      </c>
      <c r="OZ7" s="26">
        <v>11</v>
      </c>
      <c r="PA7" s="26">
        <v>3</v>
      </c>
      <c r="PB7" s="46">
        <v>0.84915495263865381</v>
      </c>
      <c r="PC7" t="s">
        <v>24</v>
      </c>
      <c r="PE7" s="342" t="s">
        <v>1961</v>
      </c>
      <c r="PF7" s="22" t="s">
        <v>96</v>
      </c>
      <c r="PG7" s="26">
        <v>11</v>
      </c>
      <c r="PH7" s="26">
        <v>3</v>
      </c>
      <c r="PI7" s="46">
        <v>0.84842567381754563</v>
      </c>
      <c r="PJ7" t="s">
        <v>24</v>
      </c>
      <c r="PL7" s="342" t="s">
        <v>1961</v>
      </c>
      <c r="PM7" s="86" t="s">
        <v>96</v>
      </c>
      <c r="PN7" s="97">
        <v>1</v>
      </c>
      <c r="PO7" s="97">
        <v>0</v>
      </c>
      <c r="PP7" s="184">
        <v>0.85470135311893414</v>
      </c>
      <c r="PQ7" t="s">
        <v>24</v>
      </c>
      <c r="PS7" s="342" t="s">
        <v>1961</v>
      </c>
      <c r="PT7" s="86" t="s">
        <v>94</v>
      </c>
      <c r="PU7" s="97">
        <v>2</v>
      </c>
      <c r="PV7" s="97">
        <v>0</v>
      </c>
      <c r="PW7" s="184">
        <v>0.82845685952459192</v>
      </c>
      <c r="PX7" s="261" t="s">
        <v>2054</v>
      </c>
      <c r="PZ7" s="342" t="s">
        <v>1961</v>
      </c>
      <c r="QA7" s="84" t="s">
        <v>127</v>
      </c>
      <c r="QB7" s="97">
        <v>3</v>
      </c>
      <c r="QC7" s="97">
        <v>0</v>
      </c>
      <c r="QD7" s="184">
        <v>0.88954766243402317</v>
      </c>
      <c r="QE7" s="261" t="s">
        <v>2080</v>
      </c>
      <c r="QG7" s="342" t="s">
        <v>1961</v>
      </c>
      <c r="QH7" s="84" t="s">
        <v>127</v>
      </c>
      <c r="QI7" s="97">
        <v>3</v>
      </c>
      <c r="QJ7" s="97">
        <v>0</v>
      </c>
      <c r="QK7" s="184">
        <v>0.91356325608432143</v>
      </c>
      <c r="QL7" t="s">
        <v>24</v>
      </c>
      <c r="QN7" s="342" t="s">
        <v>1961</v>
      </c>
      <c r="QO7" s="87" t="s">
        <v>12</v>
      </c>
      <c r="QP7" s="97">
        <v>3</v>
      </c>
      <c r="QQ7" s="97">
        <v>1</v>
      </c>
      <c r="QR7" s="184">
        <v>0.89554508030102753</v>
      </c>
      <c r="QS7" s="261" t="s">
        <v>2080</v>
      </c>
      <c r="QU7" s="342" t="s">
        <v>1961</v>
      </c>
      <c r="QV7" s="87" t="s">
        <v>12</v>
      </c>
      <c r="QW7" s="97">
        <v>3</v>
      </c>
      <c r="QX7" s="97">
        <v>1</v>
      </c>
      <c r="QY7" s="184">
        <v>0.91370489446421332</v>
      </c>
      <c r="QZ7" t="s">
        <v>24</v>
      </c>
      <c r="RB7" s="342" t="s">
        <v>1961</v>
      </c>
      <c r="RC7" s="84" t="s">
        <v>135</v>
      </c>
      <c r="RD7" s="97">
        <v>4</v>
      </c>
      <c r="RE7" s="97">
        <v>1</v>
      </c>
      <c r="RF7" s="184">
        <v>0.88898226475588504</v>
      </c>
      <c r="RG7" s="134" t="s">
        <v>2058</v>
      </c>
      <c r="RI7" s="342" t="s">
        <v>1961</v>
      </c>
      <c r="RJ7" s="88" t="s">
        <v>66</v>
      </c>
      <c r="RK7" s="97">
        <v>4</v>
      </c>
      <c r="RL7" s="97">
        <v>1</v>
      </c>
      <c r="RM7" s="184">
        <v>0.91759170298985882</v>
      </c>
      <c r="RN7" s="134" t="s">
        <v>2058</v>
      </c>
      <c r="RP7" s="342" t="s">
        <v>1961</v>
      </c>
      <c r="RQ7" s="84" t="s">
        <v>127</v>
      </c>
      <c r="RR7" s="97">
        <v>5</v>
      </c>
      <c r="RS7" s="97">
        <v>1</v>
      </c>
      <c r="RT7" s="184">
        <v>0.89987829956659171</v>
      </c>
      <c r="RU7" s="261" t="s">
        <v>2046</v>
      </c>
      <c r="RW7" s="342" t="s">
        <v>1961</v>
      </c>
      <c r="RX7" s="24" t="s">
        <v>127</v>
      </c>
      <c r="RY7" s="97">
        <v>5</v>
      </c>
      <c r="RZ7" s="97">
        <v>1</v>
      </c>
      <c r="SA7" s="184">
        <v>0.89716733614740662</v>
      </c>
      <c r="SB7" t="s">
        <v>24</v>
      </c>
      <c r="SD7" s="342" t="s">
        <v>1961</v>
      </c>
      <c r="SE7" s="20" t="s">
        <v>66</v>
      </c>
      <c r="SF7" s="97">
        <v>6</v>
      </c>
      <c r="SG7" s="97">
        <v>1</v>
      </c>
      <c r="SH7" s="184">
        <v>0.91023365537095546</v>
      </c>
      <c r="SI7" s="134" t="s">
        <v>2058</v>
      </c>
      <c r="SK7" s="342" t="s">
        <v>1961</v>
      </c>
      <c r="SL7" s="24" t="s">
        <v>127</v>
      </c>
      <c r="SM7" s="97">
        <v>6</v>
      </c>
      <c r="SN7" s="97">
        <v>1</v>
      </c>
      <c r="SO7" s="184">
        <v>0.90901369595675319</v>
      </c>
      <c r="SP7" s="134" t="s">
        <v>2064</v>
      </c>
      <c r="SR7" s="342" t="s">
        <v>1961</v>
      </c>
      <c r="SS7" s="20" t="s">
        <v>66</v>
      </c>
      <c r="ST7" s="97">
        <v>6</v>
      </c>
      <c r="SU7" s="97">
        <v>1</v>
      </c>
      <c r="SV7" s="184">
        <v>0.91189894905386293</v>
      </c>
      <c r="SW7" s="134" t="s">
        <v>2058</v>
      </c>
      <c r="SY7" s="342" t="s">
        <v>1961</v>
      </c>
      <c r="SZ7" s="19" t="s">
        <v>46</v>
      </c>
      <c r="TA7" s="97">
        <v>6</v>
      </c>
      <c r="TB7" s="97">
        <v>1</v>
      </c>
      <c r="TC7" s="184">
        <v>0.88472033420576923</v>
      </c>
      <c r="TD7" s="261" t="s">
        <v>2054</v>
      </c>
      <c r="TF7" s="342" t="s">
        <v>1961</v>
      </c>
      <c r="TG7" s="21" t="s">
        <v>76</v>
      </c>
      <c r="TH7" s="97">
        <v>7</v>
      </c>
      <c r="TI7" s="97">
        <v>0</v>
      </c>
      <c r="TJ7" s="184">
        <v>0.91064438403411074</v>
      </c>
      <c r="TK7" s="134" t="s">
        <v>2064</v>
      </c>
      <c r="TM7" s="342" t="s">
        <v>1961</v>
      </c>
      <c r="TN7" s="25" t="s">
        <v>11</v>
      </c>
      <c r="TO7" s="97">
        <v>6</v>
      </c>
      <c r="TP7" s="97">
        <v>2</v>
      </c>
      <c r="TQ7" s="184">
        <v>0.91298079223533735</v>
      </c>
      <c r="TR7" s="134" t="s">
        <v>2064</v>
      </c>
      <c r="TT7" s="342" t="s">
        <v>1961</v>
      </c>
      <c r="TU7" s="25" t="s">
        <v>11</v>
      </c>
      <c r="TV7" s="97">
        <v>6</v>
      </c>
      <c r="TW7" s="97">
        <v>2</v>
      </c>
      <c r="TX7" s="184">
        <v>0.90760421855837947</v>
      </c>
      <c r="TY7" t="s">
        <v>24</v>
      </c>
      <c r="UA7" s="342" t="s">
        <v>1961</v>
      </c>
      <c r="UB7" s="23" t="s">
        <v>104</v>
      </c>
      <c r="UC7" s="97">
        <v>8</v>
      </c>
      <c r="UD7" s="97">
        <v>1</v>
      </c>
      <c r="UE7" s="184">
        <v>0.8949884549231959</v>
      </c>
      <c r="UF7" s="261" t="s">
        <v>2046</v>
      </c>
      <c r="UH7" s="342" t="s">
        <v>1961</v>
      </c>
      <c r="UI7" s="23" t="s">
        <v>104</v>
      </c>
      <c r="UJ7" s="97">
        <v>8</v>
      </c>
      <c r="UK7" s="97">
        <v>1</v>
      </c>
      <c r="UL7" s="184">
        <v>0.90277537756077764</v>
      </c>
      <c r="UM7" t="s">
        <v>24</v>
      </c>
      <c r="UO7" s="342" t="s">
        <v>1961</v>
      </c>
      <c r="UP7" s="90" t="s">
        <v>342</v>
      </c>
      <c r="UQ7" s="97">
        <v>9</v>
      </c>
      <c r="UR7" s="97">
        <v>1</v>
      </c>
      <c r="US7" s="184">
        <v>0.90447865403687377</v>
      </c>
      <c r="UT7" s="261" t="s">
        <v>2046</v>
      </c>
      <c r="UV7" s="342" t="s">
        <v>1961</v>
      </c>
      <c r="UW7" s="20" t="s">
        <v>66</v>
      </c>
      <c r="UX7" s="97">
        <v>9</v>
      </c>
      <c r="UY7" s="97">
        <v>1</v>
      </c>
      <c r="UZ7" s="184">
        <v>0.90763002503798251</v>
      </c>
      <c r="VA7" s="261" t="s">
        <v>2046</v>
      </c>
      <c r="VC7" s="342" t="s">
        <v>1961</v>
      </c>
      <c r="VD7" s="20" t="s">
        <v>66</v>
      </c>
      <c r="VE7" s="97">
        <v>10</v>
      </c>
      <c r="VF7" s="97">
        <v>1</v>
      </c>
      <c r="VG7" s="184">
        <v>0.91814386486047228</v>
      </c>
      <c r="VH7" t="s">
        <v>24</v>
      </c>
      <c r="VJ7" s="342" t="s">
        <v>1961</v>
      </c>
      <c r="VK7" s="20" t="s">
        <v>66</v>
      </c>
      <c r="VL7" s="97">
        <v>10</v>
      </c>
      <c r="VM7" s="97">
        <v>1</v>
      </c>
      <c r="VN7" s="184">
        <v>0.9113810840678418</v>
      </c>
      <c r="VO7" t="s">
        <v>24</v>
      </c>
      <c r="VQ7" s="342" t="s">
        <v>1961</v>
      </c>
      <c r="VR7" s="22" t="s">
        <v>96</v>
      </c>
      <c r="VS7" s="97">
        <v>10</v>
      </c>
      <c r="VT7" s="97">
        <v>2</v>
      </c>
      <c r="VU7" s="184">
        <v>0.90119963265229519</v>
      </c>
      <c r="VV7" s="261" t="s">
        <v>2054</v>
      </c>
      <c r="VX7" s="342" t="s">
        <v>1961</v>
      </c>
      <c r="VY7" s="90" t="s">
        <v>342</v>
      </c>
      <c r="VZ7" s="97">
        <v>11</v>
      </c>
      <c r="WA7" s="97">
        <v>1</v>
      </c>
      <c r="WB7" s="184">
        <v>0.90751929257505193</v>
      </c>
      <c r="WC7" s="134" t="s">
        <v>2058</v>
      </c>
      <c r="WE7" s="342" t="s">
        <v>1961</v>
      </c>
      <c r="WF7" s="90" t="s">
        <v>342</v>
      </c>
      <c r="WG7" s="97">
        <v>11</v>
      </c>
      <c r="WH7" s="97">
        <v>1</v>
      </c>
      <c r="WI7" s="184">
        <v>0.90975743535065678</v>
      </c>
      <c r="WJ7" t="s">
        <v>24</v>
      </c>
      <c r="WL7" s="342" t="s">
        <v>1961</v>
      </c>
      <c r="WM7" s="90" t="s">
        <v>342</v>
      </c>
      <c r="WN7" s="97">
        <v>11</v>
      </c>
      <c r="WO7" s="97">
        <v>1</v>
      </c>
      <c r="WP7" s="184">
        <v>0.89780299402559427</v>
      </c>
      <c r="WQ7" t="s">
        <v>24</v>
      </c>
      <c r="WS7" s="342" t="s">
        <v>1961</v>
      </c>
      <c r="WT7" s="90" t="s">
        <v>342</v>
      </c>
      <c r="WU7" s="97">
        <v>11</v>
      </c>
      <c r="WV7" s="97">
        <v>1</v>
      </c>
      <c r="WW7" s="184">
        <v>0.89752241510180619</v>
      </c>
      <c r="WX7" t="s">
        <v>24</v>
      </c>
      <c r="WZ7" s="342" t="s">
        <v>1961</v>
      </c>
      <c r="XA7" s="90" t="s">
        <v>342</v>
      </c>
      <c r="XB7" s="97">
        <v>11</v>
      </c>
      <c r="XC7" s="97">
        <v>1</v>
      </c>
      <c r="XD7" s="184">
        <v>0.9183149744146385</v>
      </c>
      <c r="XE7" t="s">
        <v>24</v>
      </c>
      <c r="XG7" s="342" t="s">
        <v>1961</v>
      </c>
      <c r="XH7" s="22" t="s">
        <v>96</v>
      </c>
      <c r="XI7" s="97">
        <v>10</v>
      </c>
      <c r="XJ7" s="97">
        <v>2</v>
      </c>
      <c r="XK7" s="184">
        <v>0.91447512410183951</v>
      </c>
      <c r="XL7" s="134" t="s">
        <v>2058</v>
      </c>
      <c r="XN7" s="342" t="s">
        <v>1961</v>
      </c>
      <c r="XO7" s="90" t="s">
        <v>342</v>
      </c>
      <c r="XP7" s="97">
        <v>11</v>
      </c>
      <c r="XQ7" s="97">
        <v>1</v>
      </c>
      <c r="XR7" s="184">
        <v>0.89888428130319897</v>
      </c>
      <c r="XS7" s="134" t="s">
        <v>2064</v>
      </c>
      <c r="XU7" s="342" t="s">
        <v>1961</v>
      </c>
      <c r="XV7" s="90" t="s">
        <v>342</v>
      </c>
      <c r="XW7" s="97">
        <v>11</v>
      </c>
      <c r="XX7" s="97">
        <v>1</v>
      </c>
      <c r="XY7" s="184">
        <v>0.89222957120305291</v>
      </c>
      <c r="XZ7" t="s">
        <v>24</v>
      </c>
      <c r="YB7" s="342" t="s">
        <v>1961</v>
      </c>
      <c r="YC7" s="22" t="s">
        <v>2049</v>
      </c>
      <c r="YD7" s="26">
        <v>10</v>
      </c>
      <c r="YE7" s="26">
        <v>2</v>
      </c>
      <c r="YF7" s="46">
        <v>0.89667156232337553</v>
      </c>
      <c r="YG7" s="261" t="s">
        <v>2054</v>
      </c>
      <c r="YI7" s="342" t="s">
        <v>1961</v>
      </c>
      <c r="YJ7" s="90" t="s">
        <v>342</v>
      </c>
      <c r="YK7" s="26">
        <v>11</v>
      </c>
      <c r="YL7" s="26">
        <v>1</v>
      </c>
      <c r="YM7" s="46">
        <v>0.91278472391177579</v>
      </c>
      <c r="YN7" s="261" t="s">
        <v>2046</v>
      </c>
      <c r="YP7" s="342" t="s">
        <v>1961</v>
      </c>
      <c r="YQ7" s="90" t="s">
        <v>342</v>
      </c>
      <c r="YR7" s="26">
        <v>11</v>
      </c>
      <c r="YS7" s="26">
        <v>1</v>
      </c>
      <c r="YT7" s="46">
        <v>0.90914299354006367</v>
      </c>
      <c r="YU7" t="s">
        <v>24</v>
      </c>
      <c r="YW7" s="342" t="s">
        <v>1961</v>
      </c>
      <c r="YX7" s="90" t="s">
        <v>342</v>
      </c>
      <c r="YY7" s="26">
        <v>11</v>
      </c>
      <c r="YZ7" s="26">
        <v>1</v>
      </c>
      <c r="ZA7" s="46">
        <v>0.91260278933844097</v>
      </c>
      <c r="ZB7" t="s">
        <v>24</v>
      </c>
      <c r="ZD7" s="342" t="s">
        <v>1961</v>
      </c>
      <c r="ZE7" s="90" t="s">
        <v>342</v>
      </c>
      <c r="ZF7" s="97">
        <v>11</v>
      </c>
      <c r="ZG7" s="97">
        <v>1</v>
      </c>
      <c r="ZH7" s="184">
        <v>0.89671421423747666</v>
      </c>
      <c r="ZI7" t="s">
        <v>24</v>
      </c>
      <c r="ZK7" s="342" t="s">
        <v>1961</v>
      </c>
      <c r="ZL7" s="90" t="s">
        <v>342</v>
      </c>
      <c r="ZM7" s="97">
        <v>11</v>
      </c>
      <c r="ZN7" s="97">
        <v>1</v>
      </c>
      <c r="ZO7" s="184">
        <v>0.89022469558383477</v>
      </c>
      <c r="ZP7" t="s">
        <v>24</v>
      </c>
    </row>
    <row r="8" spans="2:692" x14ac:dyDescent="0.35">
      <c r="B8" s="342" t="s">
        <v>1965</v>
      </c>
      <c r="C8" s="164" t="s">
        <v>133</v>
      </c>
      <c r="D8" t="s">
        <v>2036</v>
      </c>
      <c r="E8">
        <v>92</v>
      </c>
      <c r="G8" s="342" t="s">
        <v>1965</v>
      </c>
      <c r="H8" s="22" t="s">
        <v>100</v>
      </c>
      <c r="I8" s="171" t="s">
        <v>2037</v>
      </c>
      <c r="J8">
        <v>107</v>
      </c>
      <c r="K8" s="134" t="s">
        <v>2058</v>
      </c>
      <c r="M8" s="342" t="s">
        <v>1965</v>
      </c>
      <c r="N8" s="22" t="s">
        <v>103</v>
      </c>
      <c r="O8" s="171" t="s">
        <v>2039</v>
      </c>
      <c r="P8">
        <v>131</v>
      </c>
      <c r="Q8" s="261" t="s">
        <v>2054</v>
      </c>
      <c r="S8" s="342" t="s">
        <v>1965</v>
      </c>
      <c r="T8" s="164" t="s">
        <v>131</v>
      </c>
      <c r="U8" t="s">
        <v>2095</v>
      </c>
      <c r="V8">
        <v>124</v>
      </c>
      <c r="W8" s="261" t="s">
        <v>2054</v>
      </c>
      <c r="Y8" s="342" t="s">
        <v>1965</v>
      </c>
      <c r="Z8" s="22" t="s">
        <v>93</v>
      </c>
      <c r="AA8" t="s">
        <v>2084</v>
      </c>
      <c r="AB8">
        <v>118</v>
      </c>
      <c r="AC8" s="134" t="s">
        <v>2058</v>
      </c>
      <c r="AE8" s="342" t="s">
        <v>1965</v>
      </c>
      <c r="AF8" s="23" t="s">
        <v>107</v>
      </c>
      <c r="AG8" s="171" t="s">
        <v>2043</v>
      </c>
      <c r="AH8">
        <v>125</v>
      </c>
      <c r="AI8" s="261" t="s">
        <v>2090</v>
      </c>
      <c r="AK8" s="342" t="s">
        <v>1965</v>
      </c>
      <c r="AL8" s="23" t="s">
        <v>107</v>
      </c>
      <c r="AM8" t="s">
        <v>2065</v>
      </c>
      <c r="AN8">
        <v>119</v>
      </c>
      <c r="AO8" t="s">
        <v>24</v>
      </c>
      <c r="AQ8" s="342" t="s">
        <v>1965</v>
      </c>
      <c r="AR8" s="23" t="s">
        <v>107</v>
      </c>
      <c r="AS8" t="s">
        <v>2066</v>
      </c>
      <c r="AT8">
        <v>130</v>
      </c>
      <c r="AU8" t="s">
        <v>24</v>
      </c>
      <c r="AW8" s="342" t="s">
        <v>1965</v>
      </c>
      <c r="AX8" s="22" t="s">
        <v>93</v>
      </c>
      <c r="AY8">
        <v>7</v>
      </c>
      <c r="AZ8">
        <v>2</v>
      </c>
      <c r="BA8">
        <v>0.77469321500332966</v>
      </c>
      <c r="BB8" s="261" t="s">
        <v>2055</v>
      </c>
      <c r="BD8" s="342" t="s">
        <v>1965</v>
      </c>
      <c r="BE8" s="22" t="s">
        <v>99</v>
      </c>
      <c r="BF8" s="171">
        <v>9</v>
      </c>
      <c r="BG8" s="171">
        <v>1</v>
      </c>
      <c r="BH8" s="183">
        <v>0.78280788297740678</v>
      </c>
      <c r="BI8" s="261" t="s">
        <v>2080</v>
      </c>
      <c r="BK8" s="342" t="s">
        <v>1965</v>
      </c>
      <c r="BL8" s="22" t="s">
        <v>94</v>
      </c>
      <c r="BM8">
        <v>9</v>
      </c>
      <c r="BN8">
        <v>2</v>
      </c>
      <c r="BO8" s="183">
        <v>0.77114725978149745</v>
      </c>
      <c r="BP8" s="134" t="s">
        <v>2064</v>
      </c>
      <c r="BR8" s="342" t="s">
        <v>1965</v>
      </c>
      <c r="BS8" s="22" t="s">
        <v>91</v>
      </c>
      <c r="BT8">
        <v>8</v>
      </c>
      <c r="BU8">
        <v>4</v>
      </c>
      <c r="BV8" s="183">
        <v>0.75663374505149472</v>
      </c>
      <c r="BW8" s="261" t="s">
        <v>2080</v>
      </c>
      <c r="BY8" s="342" t="s">
        <v>1965</v>
      </c>
      <c r="BZ8" s="22" t="s">
        <v>94</v>
      </c>
      <c r="CA8">
        <v>10</v>
      </c>
      <c r="CB8">
        <v>3</v>
      </c>
      <c r="CC8" s="183">
        <v>0.7324145199483012</v>
      </c>
      <c r="CD8" s="261" t="s">
        <v>2055</v>
      </c>
      <c r="CF8" s="342" t="s">
        <v>1965</v>
      </c>
      <c r="CG8" s="22" t="s">
        <v>94</v>
      </c>
      <c r="CH8">
        <v>11</v>
      </c>
      <c r="CI8">
        <v>3</v>
      </c>
      <c r="CJ8" s="183">
        <v>0.72629878188972019</v>
      </c>
      <c r="CK8" s="134" t="s">
        <v>24</v>
      </c>
      <c r="CM8" s="342" t="s">
        <v>1965</v>
      </c>
      <c r="CN8" s="22" t="s">
        <v>98</v>
      </c>
      <c r="CO8" s="171">
        <v>10</v>
      </c>
      <c r="CP8" s="171">
        <v>3</v>
      </c>
      <c r="CQ8" s="183">
        <v>0.62859559383914687</v>
      </c>
      <c r="CR8" s="134" t="s">
        <v>2058</v>
      </c>
      <c r="CT8" s="342" t="s">
        <v>1965</v>
      </c>
      <c r="CU8" s="25" t="s">
        <v>144</v>
      </c>
      <c r="CV8">
        <v>1</v>
      </c>
      <c r="CW8">
        <v>0</v>
      </c>
      <c r="CX8" s="183">
        <v>0.8504098119778124</v>
      </c>
      <c r="CY8" t="s">
        <v>2047</v>
      </c>
      <c r="DA8" s="342" t="s">
        <v>1965</v>
      </c>
      <c r="DB8" s="164" t="s">
        <v>122</v>
      </c>
      <c r="DC8">
        <v>2</v>
      </c>
      <c r="DD8">
        <v>0</v>
      </c>
      <c r="DE8" s="183">
        <v>0.86530483814706138</v>
      </c>
      <c r="DF8" s="261" t="s">
        <v>2090</v>
      </c>
      <c r="DH8" s="342" t="s">
        <v>1965</v>
      </c>
      <c r="DI8" s="164" t="s">
        <v>122</v>
      </c>
      <c r="DJ8">
        <v>2</v>
      </c>
      <c r="DK8">
        <v>0</v>
      </c>
      <c r="DL8" s="183">
        <v>0.86793110077332403</v>
      </c>
      <c r="DM8" t="s">
        <v>24</v>
      </c>
      <c r="DO8" s="342" t="s">
        <v>1965</v>
      </c>
      <c r="DP8" s="21" t="s">
        <v>85</v>
      </c>
      <c r="DQ8">
        <v>3</v>
      </c>
      <c r="DR8">
        <v>0</v>
      </c>
      <c r="DS8" s="183">
        <v>0.84186263460335431</v>
      </c>
      <c r="DT8" s="261" t="s">
        <v>2096</v>
      </c>
      <c r="DV8" s="342" t="s">
        <v>1965</v>
      </c>
      <c r="DW8" s="25" t="s">
        <v>144</v>
      </c>
      <c r="DX8">
        <v>4</v>
      </c>
      <c r="DY8">
        <v>0</v>
      </c>
      <c r="DZ8" s="183">
        <v>0.82265722678023678</v>
      </c>
      <c r="EA8" s="261" t="s">
        <v>2054</v>
      </c>
      <c r="EC8" s="342" t="s">
        <v>1965</v>
      </c>
      <c r="ED8" s="21" t="s">
        <v>73</v>
      </c>
      <c r="EE8">
        <v>4</v>
      </c>
      <c r="EF8">
        <v>1</v>
      </c>
      <c r="EG8" s="183">
        <v>0.78976415518222931</v>
      </c>
      <c r="EH8" s="134" t="s">
        <v>2088</v>
      </c>
      <c r="EJ8" s="342" t="s">
        <v>1965</v>
      </c>
      <c r="EK8" s="23" t="s">
        <v>117</v>
      </c>
      <c r="EL8">
        <v>5</v>
      </c>
      <c r="EM8">
        <v>1</v>
      </c>
      <c r="EN8" s="183">
        <v>0.81010374428400544</v>
      </c>
      <c r="EO8" s="261" t="s">
        <v>2040</v>
      </c>
      <c r="EQ8" s="342" t="s">
        <v>1965</v>
      </c>
      <c r="ER8" s="21" t="s">
        <v>12</v>
      </c>
      <c r="ES8">
        <v>6</v>
      </c>
      <c r="ET8">
        <v>1</v>
      </c>
      <c r="EU8" s="183">
        <v>0.77566209901955907</v>
      </c>
      <c r="EV8" s="261" t="s">
        <v>2054</v>
      </c>
      <c r="EX8" s="342" t="s">
        <v>1965</v>
      </c>
      <c r="EY8" s="20" t="s">
        <v>70</v>
      </c>
      <c r="EZ8" s="48">
        <v>7</v>
      </c>
      <c r="FA8" s="48">
        <v>1</v>
      </c>
      <c r="FB8" s="183">
        <v>0.7572514175298346</v>
      </c>
      <c r="FC8" s="261" t="s">
        <v>2080</v>
      </c>
      <c r="FE8" s="342" t="s">
        <v>1965</v>
      </c>
      <c r="FF8" s="20" t="s">
        <v>70</v>
      </c>
      <c r="FG8" s="48">
        <v>8</v>
      </c>
      <c r="FH8" s="48">
        <v>1</v>
      </c>
      <c r="FI8" s="183">
        <v>0.75614039016125489</v>
      </c>
      <c r="FJ8" t="s">
        <v>24</v>
      </c>
      <c r="FL8" s="342" t="s">
        <v>1965</v>
      </c>
      <c r="FM8" s="20" t="s">
        <v>70</v>
      </c>
      <c r="FN8" s="48">
        <v>9</v>
      </c>
      <c r="FO8" s="48">
        <v>1</v>
      </c>
      <c r="FP8" s="183">
        <v>0.74076267016278252</v>
      </c>
      <c r="FQ8" t="s">
        <v>24</v>
      </c>
      <c r="FS8" s="342" t="s">
        <v>1965</v>
      </c>
      <c r="FT8" s="21" t="s">
        <v>12</v>
      </c>
      <c r="FU8" s="48">
        <v>9</v>
      </c>
      <c r="FV8" s="48">
        <v>2</v>
      </c>
      <c r="FW8" s="183">
        <v>0.73359334739711435</v>
      </c>
      <c r="FX8" s="261" t="s">
        <v>2054</v>
      </c>
      <c r="FZ8" s="342" t="s">
        <v>1965</v>
      </c>
      <c r="GA8" s="22" t="s">
        <v>96</v>
      </c>
      <c r="GB8" s="102">
        <v>9</v>
      </c>
      <c r="GC8" s="102">
        <v>3</v>
      </c>
      <c r="GD8" s="183">
        <v>0.72242668302225144</v>
      </c>
      <c r="GE8" s="261" t="s">
        <v>2096</v>
      </c>
      <c r="GG8" s="342" t="s">
        <v>1965</v>
      </c>
      <c r="GH8" s="21" t="s">
        <v>12</v>
      </c>
      <c r="GI8" s="102">
        <v>10</v>
      </c>
      <c r="GJ8" s="102">
        <v>2</v>
      </c>
      <c r="GK8" s="183">
        <v>0.76472834442460158</v>
      </c>
      <c r="GL8" s="134" t="s">
        <v>2064</v>
      </c>
      <c r="GN8" s="342" t="s">
        <v>1965</v>
      </c>
      <c r="GO8" s="25" t="s">
        <v>2097</v>
      </c>
      <c r="GP8" s="102">
        <v>11</v>
      </c>
      <c r="GQ8" s="102">
        <v>4</v>
      </c>
      <c r="GR8" s="183">
        <v>0.74544504947768353</v>
      </c>
      <c r="GS8" s="261" t="s">
        <v>2069</v>
      </c>
      <c r="GU8" s="342" t="s">
        <v>1965</v>
      </c>
      <c r="GV8" s="25" t="s">
        <v>2097</v>
      </c>
      <c r="GW8">
        <v>12</v>
      </c>
      <c r="GX8">
        <v>5</v>
      </c>
      <c r="GY8" s="183">
        <v>0.75504693575602511</v>
      </c>
      <c r="GZ8" t="s">
        <v>24</v>
      </c>
      <c r="HB8" s="342" t="s">
        <v>1965</v>
      </c>
      <c r="HC8" s="21" t="s">
        <v>12</v>
      </c>
      <c r="HD8">
        <v>11</v>
      </c>
      <c r="HE8">
        <v>3</v>
      </c>
      <c r="HF8" s="183">
        <v>0.7464609172391784</v>
      </c>
      <c r="HG8" s="261" t="s">
        <v>2046</v>
      </c>
      <c r="HI8" s="342" t="s">
        <v>1965</v>
      </c>
      <c r="HJ8" s="21" t="s">
        <v>12</v>
      </c>
      <c r="HK8">
        <v>11</v>
      </c>
      <c r="HL8">
        <v>3</v>
      </c>
      <c r="HM8" s="183">
        <v>0.7404302396226119</v>
      </c>
      <c r="HN8" t="s">
        <v>24</v>
      </c>
      <c r="HP8" s="342" t="s">
        <v>1965</v>
      </c>
      <c r="HQ8" s="21" t="s">
        <v>85</v>
      </c>
      <c r="HR8">
        <v>1</v>
      </c>
      <c r="HS8">
        <v>0</v>
      </c>
      <c r="HT8" s="183">
        <v>0.84238625451577587</v>
      </c>
      <c r="HU8" s="134" t="s">
        <v>2098</v>
      </c>
      <c r="HW8" s="342" t="s">
        <v>1965</v>
      </c>
      <c r="HX8" s="21" t="s">
        <v>85</v>
      </c>
      <c r="HY8">
        <v>2</v>
      </c>
      <c r="HZ8">
        <v>0</v>
      </c>
      <c r="IA8" s="183">
        <v>0.85372060328387844</v>
      </c>
      <c r="IB8" t="s">
        <v>24</v>
      </c>
      <c r="ID8" s="342" t="s">
        <v>1965</v>
      </c>
      <c r="IE8" s="21" t="s">
        <v>73</v>
      </c>
      <c r="IF8">
        <v>2</v>
      </c>
      <c r="IG8">
        <v>1</v>
      </c>
      <c r="IH8" s="183">
        <v>0.84376741026043645</v>
      </c>
      <c r="II8" s="134" t="s">
        <v>2098</v>
      </c>
      <c r="IK8" s="342" t="s">
        <v>1965</v>
      </c>
      <c r="IL8" s="19" t="s">
        <v>47</v>
      </c>
      <c r="IM8">
        <v>4</v>
      </c>
      <c r="IN8">
        <v>0</v>
      </c>
      <c r="IO8" s="183">
        <v>0.89294047862037951</v>
      </c>
      <c r="IP8" s="134" t="s">
        <v>2058</v>
      </c>
      <c r="IR8" s="342" t="s">
        <v>1965</v>
      </c>
      <c r="IS8" s="22" t="s">
        <v>103</v>
      </c>
      <c r="IT8">
        <v>5</v>
      </c>
      <c r="IU8">
        <v>0</v>
      </c>
      <c r="IV8" s="183">
        <v>0.85636350141113127</v>
      </c>
      <c r="IW8" s="261" t="s">
        <v>2046</v>
      </c>
      <c r="IY8" s="342" t="s">
        <v>1965</v>
      </c>
      <c r="IZ8" s="19" t="s">
        <v>46</v>
      </c>
      <c r="JA8">
        <v>6</v>
      </c>
      <c r="JB8">
        <v>0</v>
      </c>
      <c r="JC8" s="183">
        <v>0.85258436988364128</v>
      </c>
      <c r="JD8" s="134" t="s">
        <v>2058</v>
      </c>
      <c r="JF8" s="342" t="s">
        <v>1965</v>
      </c>
      <c r="JG8" s="22" t="s">
        <v>103</v>
      </c>
      <c r="JH8" s="97">
        <v>7</v>
      </c>
      <c r="JI8" s="97">
        <v>0</v>
      </c>
      <c r="JJ8" s="183">
        <v>0.85409065683530028</v>
      </c>
      <c r="JK8" s="134" t="s">
        <v>2088</v>
      </c>
      <c r="JM8" s="342" t="s">
        <v>1965</v>
      </c>
      <c r="JN8" s="22" t="s">
        <v>91</v>
      </c>
      <c r="JO8" s="97">
        <v>7</v>
      </c>
      <c r="JP8" s="97">
        <v>1</v>
      </c>
      <c r="JQ8" s="183">
        <v>0.83754943442630692</v>
      </c>
      <c r="JR8" s="134" t="s">
        <v>2058</v>
      </c>
      <c r="JT8" s="342" t="s">
        <v>1965</v>
      </c>
      <c r="JU8" s="164" t="s">
        <v>135</v>
      </c>
      <c r="JV8" s="97">
        <v>6</v>
      </c>
      <c r="JW8" s="97">
        <v>2</v>
      </c>
      <c r="JX8" s="183">
        <v>0.8560744299160733</v>
      </c>
      <c r="JY8" s="261" t="s">
        <v>2046</v>
      </c>
      <c r="JZ8" s="261" t="s">
        <v>2069</v>
      </c>
      <c r="KB8" s="342" t="s">
        <v>1965</v>
      </c>
      <c r="KC8" s="22" t="s">
        <v>96</v>
      </c>
      <c r="KD8" s="97">
        <v>7</v>
      </c>
      <c r="KE8" s="97">
        <v>2</v>
      </c>
      <c r="KF8" s="183">
        <v>0.84535621592016141</v>
      </c>
      <c r="KG8" s="261" t="s">
        <v>2054</v>
      </c>
      <c r="KI8" s="342" t="s">
        <v>1965</v>
      </c>
      <c r="KJ8" s="164" t="s">
        <v>120</v>
      </c>
      <c r="KK8" s="97">
        <v>8</v>
      </c>
      <c r="KL8" s="97">
        <v>1</v>
      </c>
      <c r="KM8" s="183">
        <v>0.86282775847353099</v>
      </c>
      <c r="KN8" s="261" t="s">
        <v>2080</v>
      </c>
      <c r="KP8" s="342" t="s">
        <v>1965</v>
      </c>
      <c r="KQ8" s="19" t="s">
        <v>47</v>
      </c>
      <c r="KR8" s="97">
        <v>9</v>
      </c>
      <c r="KS8" s="97">
        <v>1</v>
      </c>
      <c r="KT8" s="183">
        <v>0.84136305121601918</v>
      </c>
      <c r="KU8" s="134" t="s">
        <v>2064</v>
      </c>
      <c r="KW8" s="342" t="s">
        <v>1965</v>
      </c>
      <c r="KX8" s="19" t="s">
        <v>47</v>
      </c>
      <c r="KY8" s="97">
        <v>9</v>
      </c>
      <c r="KZ8" s="97">
        <v>1</v>
      </c>
      <c r="LA8" s="183">
        <v>0.84269912288871518</v>
      </c>
      <c r="LB8" t="s">
        <v>24</v>
      </c>
      <c r="LD8" s="342" t="s">
        <v>1965</v>
      </c>
      <c r="LE8" s="19" t="s">
        <v>46</v>
      </c>
      <c r="LF8" s="97">
        <v>10</v>
      </c>
      <c r="LG8" s="97">
        <v>1</v>
      </c>
      <c r="LH8" s="183">
        <v>0.84861563476035662</v>
      </c>
      <c r="LI8" s="261" t="s">
        <v>2046</v>
      </c>
      <c r="LK8" s="342" t="s">
        <v>1965</v>
      </c>
      <c r="LL8" s="22" t="s">
        <v>96</v>
      </c>
      <c r="LM8" s="97">
        <v>9</v>
      </c>
      <c r="LN8" s="97">
        <v>2</v>
      </c>
      <c r="LO8" s="183">
        <v>0.87169680924409543</v>
      </c>
      <c r="LP8" s="261" t="s">
        <v>2046</v>
      </c>
      <c r="LR8" s="342" t="s">
        <v>1965</v>
      </c>
      <c r="LS8" s="23" t="s">
        <v>108</v>
      </c>
      <c r="LT8" s="97">
        <v>10</v>
      </c>
      <c r="LU8" s="97">
        <v>2</v>
      </c>
      <c r="LV8" s="183">
        <v>0.86788817563818976</v>
      </c>
      <c r="LW8" s="261" t="s">
        <v>2046</v>
      </c>
      <c r="LY8" s="342" t="s">
        <v>1965</v>
      </c>
      <c r="LZ8" s="23" t="s">
        <v>108</v>
      </c>
      <c r="MA8" s="97">
        <v>10</v>
      </c>
      <c r="MB8" s="97">
        <v>2</v>
      </c>
      <c r="MC8" s="183">
        <v>0.87232066393887631</v>
      </c>
      <c r="MD8" t="s">
        <v>24</v>
      </c>
      <c r="MF8" s="342" t="s">
        <v>1965</v>
      </c>
      <c r="MG8" s="23" t="s">
        <v>108</v>
      </c>
      <c r="MH8" s="97">
        <v>11</v>
      </c>
      <c r="MI8" s="97">
        <v>2</v>
      </c>
      <c r="MJ8" s="183">
        <v>0.87433930733742715</v>
      </c>
      <c r="MK8" t="s">
        <v>24</v>
      </c>
      <c r="MM8" s="342" t="s">
        <v>1965</v>
      </c>
      <c r="MN8" s="21" t="s">
        <v>73</v>
      </c>
      <c r="MO8" s="97">
        <v>10</v>
      </c>
      <c r="MP8" s="97">
        <v>3</v>
      </c>
      <c r="MQ8" s="183">
        <v>0.87568268809928385</v>
      </c>
      <c r="MR8" s="134" t="s">
        <v>2058</v>
      </c>
      <c r="MT8" s="342" t="s">
        <v>1965</v>
      </c>
      <c r="MU8" s="23" t="s">
        <v>108</v>
      </c>
      <c r="MV8" s="97">
        <v>11</v>
      </c>
      <c r="MW8" s="97">
        <v>2</v>
      </c>
      <c r="MX8" s="183">
        <v>0.87468284754642511</v>
      </c>
      <c r="MY8" s="134" t="s">
        <v>2058</v>
      </c>
      <c r="NA8" s="342" t="s">
        <v>1965</v>
      </c>
      <c r="NB8" s="21" t="s">
        <v>73</v>
      </c>
      <c r="NC8" s="97">
        <v>10</v>
      </c>
      <c r="ND8" s="97">
        <v>4</v>
      </c>
      <c r="NE8" s="183">
        <v>0.83771519203944689</v>
      </c>
      <c r="NF8" s="261" t="s">
        <v>2046</v>
      </c>
      <c r="NH8" s="342" t="s">
        <v>1965</v>
      </c>
      <c r="NI8" s="21" t="s">
        <v>73</v>
      </c>
      <c r="NJ8" s="26">
        <v>10</v>
      </c>
      <c r="NK8" s="26">
        <v>4</v>
      </c>
      <c r="NL8" s="46">
        <v>0.83040731195826956</v>
      </c>
      <c r="NM8" t="s">
        <v>24</v>
      </c>
      <c r="NO8" s="342" t="s">
        <v>1965</v>
      </c>
      <c r="NP8" s="21" t="s">
        <v>73</v>
      </c>
      <c r="NQ8" s="26">
        <v>10</v>
      </c>
      <c r="NR8" s="26">
        <v>4</v>
      </c>
      <c r="NS8" s="46">
        <v>0.83445675063978964</v>
      </c>
      <c r="NT8" t="s">
        <v>24</v>
      </c>
      <c r="NV8" s="342" t="s">
        <v>1965</v>
      </c>
      <c r="NW8" s="22" t="s">
        <v>96</v>
      </c>
      <c r="NX8" s="26">
        <v>11</v>
      </c>
      <c r="NY8" s="26">
        <v>3</v>
      </c>
      <c r="NZ8" s="46">
        <v>0.83746795394390372</v>
      </c>
      <c r="OA8" s="261" t="s">
        <v>2046</v>
      </c>
      <c r="OC8" s="342" t="s">
        <v>1965</v>
      </c>
      <c r="OD8" s="22" t="s">
        <v>2094</v>
      </c>
      <c r="OE8" s="26">
        <v>11</v>
      </c>
      <c r="OF8" s="26">
        <v>3</v>
      </c>
      <c r="OG8" s="46">
        <v>0.82096642577181289</v>
      </c>
      <c r="OH8" s="134" t="s">
        <v>2058</v>
      </c>
      <c r="OJ8" s="342" t="s">
        <v>1965</v>
      </c>
      <c r="OK8" s="23" t="s">
        <v>108</v>
      </c>
      <c r="OL8" s="26">
        <v>11</v>
      </c>
      <c r="OM8" s="26">
        <v>3</v>
      </c>
      <c r="ON8" s="46">
        <v>0.8191300713759907</v>
      </c>
      <c r="OO8" s="261" t="s">
        <v>2046</v>
      </c>
      <c r="OQ8" s="342" t="s">
        <v>1965</v>
      </c>
      <c r="OR8" s="23" t="s">
        <v>108</v>
      </c>
      <c r="OS8" s="26">
        <v>11</v>
      </c>
      <c r="OT8" s="26">
        <v>3</v>
      </c>
      <c r="OU8" s="46">
        <v>0.82465276041736468</v>
      </c>
      <c r="OV8" t="s">
        <v>24</v>
      </c>
      <c r="OX8" s="342" t="s">
        <v>1965</v>
      </c>
      <c r="OY8" s="23" t="s">
        <v>108</v>
      </c>
      <c r="OZ8" s="26">
        <v>11</v>
      </c>
      <c r="PA8" s="26">
        <v>3</v>
      </c>
      <c r="PB8" s="46">
        <v>0.83399387247867118</v>
      </c>
      <c r="PC8" t="s">
        <v>24</v>
      </c>
      <c r="PE8" s="342" t="s">
        <v>1965</v>
      </c>
      <c r="PF8" s="23" t="s">
        <v>108</v>
      </c>
      <c r="PG8" s="26">
        <v>11</v>
      </c>
      <c r="PH8" s="26">
        <v>3</v>
      </c>
      <c r="PI8" s="46">
        <v>0.83368875582956181</v>
      </c>
      <c r="PJ8" t="s">
        <v>24</v>
      </c>
      <c r="PL8" s="342" t="s">
        <v>1965</v>
      </c>
      <c r="PM8" s="84" t="s">
        <v>120</v>
      </c>
      <c r="PN8" s="97">
        <v>1</v>
      </c>
      <c r="PO8" s="97">
        <v>0</v>
      </c>
      <c r="PP8" s="184">
        <v>0.82770107006623006</v>
      </c>
      <c r="PQ8" s="261" t="s">
        <v>2055</v>
      </c>
      <c r="PS8" s="342" t="s">
        <v>1965</v>
      </c>
      <c r="PT8" s="83" t="s">
        <v>11</v>
      </c>
      <c r="PU8" s="97">
        <v>1</v>
      </c>
      <c r="PV8" s="97">
        <v>1</v>
      </c>
      <c r="PW8" s="184">
        <v>0.82300372486852036</v>
      </c>
      <c r="PX8" s="134" t="s">
        <v>2098</v>
      </c>
      <c r="PZ8" s="342" t="s">
        <v>1965</v>
      </c>
      <c r="QA8" s="90" t="s">
        <v>334</v>
      </c>
      <c r="QB8" s="97">
        <v>3</v>
      </c>
      <c r="QC8" s="97">
        <v>0</v>
      </c>
      <c r="QD8" s="184">
        <v>0.8772448839131588</v>
      </c>
      <c r="QE8" s="261" t="s">
        <v>2054</v>
      </c>
      <c r="QG8" s="342" t="s">
        <v>1965</v>
      </c>
      <c r="QH8" s="90" t="s">
        <v>331</v>
      </c>
      <c r="QI8" s="97">
        <v>3</v>
      </c>
      <c r="QJ8" s="97">
        <v>0</v>
      </c>
      <c r="QK8" s="184">
        <v>0.87385997276333716</v>
      </c>
      <c r="QL8" s="261" t="s">
        <v>2054</v>
      </c>
      <c r="QN8" s="342" t="s">
        <v>1965</v>
      </c>
      <c r="QO8" s="87" t="s">
        <v>73</v>
      </c>
      <c r="QP8" s="97">
        <v>4</v>
      </c>
      <c r="QQ8" s="97">
        <v>0</v>
      </c>
      <c r="QR8" s="184">
        <v>0.86735493590941537</v>
      </c>
      <c r="QS8" s="261" t="s">
        <v>2080</v>
      </c>
      <c r="QU8" s="342" t="s">
        <v>1965</v>
      </c>
      <c r="QV8" s="87" t="s">
        <v>73</v>
      </c>
      <c r="QW8" s="97">
        <v>4</v>
      </c>
      <c r="QX8" s="97">
        <v>0</v>
      </c>
      <c r="QY8" s="184">
        <v>0.89283204709880626</v>
      </c>
      <c r="QZ8" t="s">
        <v>24</v>
      </c>
      <c r="RB8" s="342" t="s">
        <v>1965</v>
      </c>
      <c r="RC8" s="84" t="s">
        <v>127</v>
      </c>
      <c r="RD8" s="97">
        <v>4</v>
      </c>
      <c r="RE8" s="97">
        <v>1</v>
      </c>
      <c r="RF8" s="184">
        <v>0.88629653132291308</v>
      </c>
      <c r="RG8" s="261" t="s">
        <v>2055</v>
      </c>
      <c r="RI8" s="342" t="s">
        <v>1965</v>
      </c>
      <c r="RJ8" s="84" t="s">
        <v>127</v>
      </c>
      <c r="RK8" s="97">
        <v>4</v>
      </c>
      <c r="RL8" s="97">
        <v>1</v>
      </c>
      <c r="RM8" s="184">
        <v>0.90647258307463474</v>
      </c>
      <c r="RN8" t="s">
        <v>24</v>
      </c>
      <c r="RP8" s="342" t="s">
        <v>1965</v>
      </c>
      <c r="RQ8" s="83" t="s">
        <v>147</v>
      </c>
      <c r="RR8" s="97">
        <v>6</v>
      </c>
      <c r="RS8" s="97">
        <v>0</v>
      </c>
      <c r="RT8" s="184">
        <v>0.89097664914499375</v>
      </c>
      <c r="RU8" s="261" t="s">
        <v>2054</v>
      </c>
      <c r="RW8" s="342" t="s">
        <v>1965</v>
      </c>
      <c r="RX8" s="90" t="s">
        <v>331</v>
      </c>
      <c r="RY8" s="97">
        <v>5</v>
      </c>
      <c r="RZ8" s="97">
        <v>0</v>
      </c>
      <c r="SA8" s="184">
        <v>0.89124125413414568</v>
      </c>
      <c r="SB8" s="261" t="s">
        <v>2046</v>
      </c>
      <c r="SD8" s="342" t="s">
        <v>1965</v>
      </c>
      <c r="SE8" s="25" t="s">
        <v>11</v>
      </c>
      <c r="SF8" s="97">
        <v>6</v>
      </c>
      <c r="SG8" s="97">
        <v>1</v>
      </c>
      <c r="SH8" s="184">
        <v>0.90302584749029358</v>
      </c>
      <c r="SI8" s="261" t="s">
        <v>2055</v>
      </c>
      <c r="SK8" s="342" t="s">
        <v>1965</v>
      </c>
      <c r="SL8" s="21" t="s">
        <v>76</v>
      </c>
      <c r="SM8" s="97">
        <v>7</v>
      </c>
      <c r="SN8" s="97">
        <v>0</v>
      </c>
      <c r="SO8" s="184">
        <v>0.90748738163485188</v>
      </c>
      <c r="SP8" s="134" t="s">
        <v>2064</v>
      </c>
      <c r="SR8" s="342" t="s">
        <v>1965</v>
      </c>
      <c r="SS8" s="21" t="s">
        <v>76</v>
      </c>
      <c r="ST8" s="97">
        <v>7</v>
      </c>
      <c r="SU8" s="97">
        <v>0</v>
      </c>
      <c r="SV8" s="184">
        <v>0.90865997578879332</v>
      </c>
      <c r="SW8" t="s">
        <v>24</v>
      </c>
      <c r="SY8" s="342" t="s">
        <v>1965</v>
      </c>
      <c r="SZ8" s="25" t="s">
        <v>11</v>
      </c>
      <c r="TA8" s="97">
        <v>6</v>
      </c>
      <c r="TB8" s="97">
        <v>2</v>
      </c>
      <c r="TC8" s="184">
        <v>0.88462848053881038</v>
      </c>
      <c r="TD8" s="134" t="s">
        <v>2088</v>
      </c>
      <c r="TF8" s="342" t="s">
        <v>1965</v>
      </c>
      <c r="TG8" s="90" t="s">
        <v>331</v>
      </c>
      <c r="TH8" s="97">
        <v>7</v>
      </c>
      <c r="TI8" s="97">
        <v>0</v>
      </c>
      <c r="TJ8" s="184">
        <v>0.8934291407800804</v>
      </c>
      <c r="TK8" s="261" t="s">
        <v>2054</v>
      </c>
      <c r="TM8" s="342" t="s">
        <v>1965</v>
      </c>
      <c r="TN8" s="90" t="s">
        <v>342</v>
      </c>
      <c r="TO8" s="97">
        <v>7</v>
      </c>
      <c r="TP8" s="97">
        <v>1</v>
      </c>
      <c r="TQ8" s="184">
        <v>0.86901864200790446</v>
      </c>
      <c r="TR8" s="261" t="s">
        <v>2055</v>
      </c>
      <c r="TT8" s="342" t="s">
        <v>1965</v>
      </c>
      <c r="TU8" s="23" t="s">
        <v>104</v>
      </c>
      <c r="TV8" s="97">
        <v>7</v>
      </c>
      <c r="TW8" s="97">
        <v>1</v>
      </c>
      <c r="TX8" s="184">
        <v>0.8971893546069758</v>
      </c>
      <c r="TY8" s="261" t="s">
        <v>2046</v>
      </c>
      <c r="UA8" s="342" t="s">
        <v>1965</v>
      </c>
      <c r="UB8" s="90" t="s">
        <v>342</v>
      </c>
      <c r="UC8" s="97">
        <v>8</v>
      </c>
      <c r="UD8" s="97">
        <v>1</v>
      </c>
      <c r="UE8" s="184">
        <v>0.89326783862221348</v>
      </c>
      <c r="UF8" s="261" t="s">
        <v>2046</v>
      </c>
      <c r="UH8" s="342" t="s">
        <v>1965</v>
      </c>
      <c r="UI8" s="90" t="s">
        <v>342</v>
      </c>
      <c r="UJ8" s="97">
        <v>8</v>
      </c>
      <c r="UK8" s="97">
        <v>1</v>
      </c>
      <c r="UL8" s="184">
        <v>0.89477171007258061</v>
      </c>
      <c r="UM8" t="s">
        <v>24</v>
      </c>
      <c r="UO8" s="342" t="s">
        <v>1965</v>
      </c>
      <c r="UP8" s="20" t="s">
        <v>66</v>
      </c>
      <c r="UQ8" s="97">
        <v>9</v>
      </c>
      <c r="UR8" s="97">
        <v>1</v>
      </c>
      <c r="US8" s="184">
        <v>0.90310385184099728</v>
      </c>
      <c r="UT8" s="134" t="s">
        <v>2064</v>
      </c>
      <c r="UV8" s="342" t="s">
        <v>1965</v>
      </c>
      <c r="UW8" s="90" t="s">
        <v>342</v>
      </c>
      <c r="UX8" s="97">
        <v>9</v>
      </c>
      <c r="UY8" s="97">
        <v>1</v>
      </c>
      <c r="UZ8" s="184">
        <v>0.90238808747587551</v>
      </c>
      <c r="VA8" s="134" t="s">
        <v>2058</v>
      </c>
      <c r="VC8" s="342" t="s">
        <v>1965</v>
      </c>
      <c r="VD8" s="90" t="s">
        <v>342</v>
      </c>
      <c r="VE8" s="97">
        <v>10</v>
      </c>
      <c r="VF8" s="97">
        <v>1</v>
      </c>
      <c r="VG8" s="184">
        <v>0.90547486078164163</v>
      </c>
      <c r="VH8" t="s">
        <v>24</v>
      </c>
      <c r="VJ8" s="342" t="s">
        <v>1965</v>
      </c>
      <c r="VK8" s="90" t="s">
        <v>342</v>
      </c>
      <c r="VL8" s="97">
        <v>10</v>
      </c>
      <c r="VM8" s="97">
        <v>1</v>
      </c>
      <c r="VN8" s="184">
        <v>0.9055537545036132</v>
      </c>
      <c r="VO8" t="s">
        <v>24</v>
      </c>
      <c r="VQ8" s="342" t="s">
        <v>1965</v>
      </c>
      <c r="VR8" s="22" t="s">
        <v>94</v>
      </c>
      <c r="VS8" s="97">
        <v>10</v>
      </c>
      <c r="VT8" s="97">
        <v>2</v>
      </c>
      <c r="VU8" s="184">
        <v>0.88385298940076029</v>
      </c>
      <c r="VV8" s="134" t="s">
        <v>2064</v>
      </c>
      <c r="VX8" s="342" t="s">
        <v>1965</v>
      </c>
      <c r="VY8" s="22" t="s">
        <v>94</v>
      </c>
      <c r="VZ8" s="97">
        <v>10</v>
      </c>
      <c r="WA8" s="97">
        <v>2</v>
      </c>
      <c r="WB8" s="184">
        <v>0.89069741546025882</v>
      </c>
      <c r="WC8" t="s">
        <v>24</v>
      </c>
      <c r="WE8" s="342" t="s">
        <v>1965</v>
      </c>
      <c r="WF8" s="22" t="s">
        <v>94</v>
      </c>
      <c r="WG8" s="97">
        <v>10</v>
      </c>
      <c r="WH8" s="97">
        <v>2</v>
      </c>
      <c r="WI8" s="184">
        <v>0.892682779156309</v>
      </c>
      <c r="WJ8" t="s">
        <v>24</v>
      </c>
      <c r="WL8" s="342" t="s">
        <v>1965</v>
      </c>
      <c r="WM8" s="19" t="s">
        <v>46</v>
      </c>
      <c r="WN8" s="97">
        <v>10</v>
      </c>
      <c r="WO8" s="97">
        <v>2</v>
      </c>
      <c r="WP8" s="184">
        <v>0.87797397584653092</v>
      </c>
      <c r="WQ8" s="261" t="s">
        <v>2046</v>
      </c>
      <c r="WS8" s="342" t="s">
        <v>1965</v>
      </c>
      <c r="WT8" s="19" t="s">
        <v>46</v>
      </c>
      <c r="WU8" s="97">
        <v>10</v>
      </c>
      <c r="WV8" s="97">
        <v>2</v>
      </c>
      <c r="WW8" s="184">
        <v>0.87796839264638149</v>
      </c>
      <c r="WX8" t="s">
        <v>24</v>
      </c>
      <c r="WZ8" s="342" t="s">
        <v>1965</v>
      </c>
      <c r="XA8" s="19" t="s">
        <v>46</v>
      </c>
      <c r="XB8" s="97">
        <v>10</v>
      </c>
      <c r="XC8" s="97">
        <v>2</v>
      </c>
      <c r="XD8" s="184">
        <v>0.8985814110357625</v>
      </c>
      <c r="XE8" t="s">
        <v>24</v>
      </c>
      <c r="XG8" s="342" t="s">
        <v>1965</v>
      </c>
      <c r="XH8" s="19" t="s">
        <v>46</v>
      </c>
      <c r="XI8" s="97">
        <v>10</v>
      </c>
      <c r="XJ8" s="97">
        <v>2</v>
      </c>
      <c r="XK8" s="184">
        <v>0.89279258959875396</v>
      </c>
      <c r="XL8" t="s">
        <v>24</v>
      </c>
      <c r="XN8" s="342" t="s">
        <v>1965</v>
      </c>
      <c r="XO8" s="19" t="s">
        <v>46</v>
      </c>
      <c r="XP8" s="97">
        <v>10</v>
      </c>
      <c r="XQ8" s="97">
        <v>2</v>
      </c>
      <c r="XR8" s="184">
        <v>0.88851445917678584</v>
      </c>
      <c r="XS8" t="s">
        <v>24</v>
      </c>
      <c r="XU8" s="342" t="s">
        <v>1965</v>
      </c>
      <c r="XV8" s="19" t="s">
        <v>46</v>
      </c>
      <c r="XW8" s="97">
        <v>10</v>
      </c>
      <c r="XX8" s="97">
        <v>2</v>
      </c>
      <c r="XY8" s="184">
        <v>0.88138513870440571</v>
      </c>
      <c r="XZ8" t="s">
        <v>24</v>
      </c>
      <c r="YB8" s="342" t="s">
        <v>1965</v>
      </c>
      <c r="YC8" s="90" t="s">
        <v>342</v>
      </c>
      <c r="YD8" s="26">
        <v>11</v>
      </c>
      <c r="YE8" s="26">
        <v>1</v>
      </c>
      <c r="YF8" s="46">
        <v>0.89491785473618646</v>
      </c>
      <c r="YG8" s="134" t="s">
        <v>2058</v>
      </c>
      <c r="YI8" s="342" t="s">
        <v>1965</v>
      </c>
      <c r="YJ8" s="22" t="s">
        <v>2049</v>
      </c>
      <c r="YK8" s="26">
        <v>10</v>
      </c>
      <c r="YL8" s="26">
        <v>2</v>
      </c>
      <c r="YM8" s="46">
        <v>0.90055118774800447</v>
      </c>
      <c r="YN8" s="134" t="s">
        <v>2058</v>
      </c>
      <c r="YP8" s="342" t="s">
        <v>1965</v>
      </c>
      <c r="YQ8" s="22" t="s">
        <v>2049</v>
      </c>
      <c r="YR8" s="97">
        <v>10</v>
      </c>
      <c r="YS8" s="97">
        <v>2</v>
      </c>
      <c r="YT8" s="184">
        <v>0.89455865001277712</v>
      </c>
      <c r="YU8" t="s">
        <v>24</v>
      </c>
      <c r="YW8" s="342" t="s">
        <v>1965</v>
      </c>
      <c r="YX8" s="22" t="s">
        <v>2049</v>
      </c>
      <c r="YY8" s="97">
        <v>10</v>
      </c>
      <c r="YZ8" s="97">
        <v>2</v>
      </c>
      <c r="ZA8" s="184">
        <v>0.88766228703788608</v>
      </c>
      <c r="ZB8" t="s">
        <v>24</v>
      </c>
      <c r="ZD8" s="342" t="s">
        <v>1965</v>
      </c>
      <c r="ZE8" s="22" t="s">
        <v>2049</v>
      </c>
      <c r="ZF8" s="97">
        <v>10</v>
      </c>
      <c r="ZG8" s="97">
        <v>2</v>
      </c>
      <c r="ZH8" s="184">
        <v>0.87757610925658991</v>
      </c>
      <c r="ZI8" t="s">
        <v>24</v>
      </c>
      <c r="ZK8" s="342" t="s">
        <v>1965</v>
      </c>
      <c r="ZL8" s="22" t="s">
        <v>2049</v>
      </c>
      <c r="ZM8" s="97">
        <v>10</v>
      </c>
      <c r="ZN8" s="97">
        <v>2</v>
      </c>
      <c r="ZO8" s="184">
        <v>0.87224282570657508</v>
      </c>
      <c r="ZP8" t="s">
        <v>24</v>
      </c>
    </row>
    <row r="9" spans="2:692" x14ac:dyDescent="0.35">
      <c r="B9" s="342" t="s">
        <v>1965</v>
      </c>
      <c r="C9" s="22" t="s">
        <v>101</v>
      </c>
      <c r="D9" t="s">
        <v>2036</v>
      </c>
      <c r="E9">
        <v>92</v>
      </c>
      <c r="G9" s="342" t="s">
        <v>1964</v>
      </c>
      <c r="H9" s="23" t="s">
        <v>117</v>
      </c>
      <c r="I9" t="s">
        <v>2037</v>
      </c>
      <c r="J9">
        <v>102</v>
      </c>
      <c r="K9" s="134" t="s">
        <v>2098</v>
      </c>
      <c r="M9" s="342" t="s">
        <v>1964</v>
      </c>
      <c r="N9" s="21" t="s">
        <v>86</v>
      </c>
      <c r="O9" s="171" t="s">
        <v>2039</v>
      </c>
      <c r="P9">
        <v>129</v>
      </c>
      <c r="Q9" s="261" t="s">
        <v>2080</v>
      </c>
      <c r="S9" s="342" t="s">
        <v>1964</v>
      </c>
      <c r="T9" s="21" t="s">
        <v>82</v>
      </c>
      <c r="U9" s="171" t="s">
        <v>2041</v>
      </c>
      <c r="V9">
        <v>120</v>
      </c>
      <c r="W9" s="261" t="s">
        <v>2048</v>
      </c>
      <c r="Y9" s="342" t="s">
        <v>1964</v>
      </c>
      <c r="Z9" s="22" t="s">
        <v>103</v>
      </c>
      <c r="AA9" t="s">
        <v>2084</v>
      </c>
      <c r="AB9">
        <v>113</v>
      </c>
      <c r="AC9" s="134" t="s">
        <v>2088</v>
      </c>
      <c r="AE9" s="342" t="s">
        <v>1964</v>
      </c>
      <c r="AF9" s="21" t="s">
        <v>81</v>
      </c>
      <c r="AG9" s="171" t="s">
        <v>2043</v>
      </c>
      <c r="AH9">
        <v>117</v>
      </c>
      <c r="AI9" s="261" t="s">
        <v>2055</v>
      </c>
      <c r="AK9" s="342" t="s">
        <v>1964</v>
      </c>
      <c r="AL9" s="22" t="s">
        <v>91</v>
      </c>
      <c r="AM9" t="s">
        <v>2099</v>
      </c>
      <c r="AN9">
        <v>109</v>
      </c>
      <c r="AO9" s="261" t="s">
        <v>2055</v>
      </c>
      <c r="AQ9" s="342" t="s">
        <v>1964</v>
      </c>
      <c r="AR9" s="22" t="s">
        <v>91</v>
      </c>
      <c r="AS9" t="s">
        <v>2100</v>
      </c>
      <c r="AT9">
        <v>116</v>
      </c>
      <c r="AU9" t="s">
        <v>24</v>
      </c>
      <c r="AW9" s="342" t="s">
        <v>1964</v>
      </c>
      <c r="AX9" s="21" t="s">
        <v>76</v>
      </c>
      <c r="AY9">
        <v>8</v>
      </c>
      <c r="AZ9">
        <v>1</v>
      </c>
      <c r="BA9">
        <v>0.77401379618936261</v>
      </c>
      <c r="BB9" s="261" t="s">
        <v>2055</v>
      </c>
      <c r="BD9" s="342" t="s">
        <v>1964</v>
      </c>
      <c r="BE9" s="23" t="s">
        <v>117</v>
      </c>
      <c r="BF9">
        <v>9</v>
      </c>
      <c r="BG9">
        <v>1</v>
      </c>
      <c r="BH9" s="183">
        <v>0.75071007883875596</v>
      </c>
      <c r="BI9" s="261" t="s">
        <v>2080</v>
      </c>
      <c r="BK9" s="342" t="s">
        <v>1964</v>
      </c>
      <c r="BL9" s="23" t="s">
        <v>107</v>
      </c>
      <c r="BM9">
        <v>10</v>
      </c>
      <c r="BN9">
        <v>1</v>
      </c>
      <c r="BO9" s="183">
        <v>0.76175283067361299</v>
      </c>
      <c r="BP9" s="261" t="s">
        <v>2046</v>
      </c>
      <c r="BR9" s="342" t="s">
        <v>1964</v>
      </c>
      <c r="BS9" s="23" t="s">
        <v>107</v>
      </c>
      <c r="BT9">
        <v>11</v>
      </c>
      <c r="BU9">
        <v>1</v>
      </c>
      <c r="BV9" s="183">
        <v>0.75662337184637773</v>
      </c>
      <c r="BW9" t="s">
        <v>24</v>
      </c>
      <c r="BY9" s="342" t="s">
        <v>1964</v>
      </c>
      <c r="BZ9" s="21" t="s">
        <v>73</v>
      </c>
      <c r="CA9">
        <v>10</v>
      </c>
      <c r="CB9">
        <v>3</v>
      </c>
      <c r="CC9" s="183">
        <v>0.73054272655748698</v>
      </c>
      <c r="CD9" s="261" t="s">
        <v>2055</v>
      </c>
      <c r="CF9" s="342" t="s">
        <v>1964</v>
      </c>
      <c r="CG9" s="22" t="s">
        <v>91</v>
      </c>
      <c r="CH9">
        <v>9</v>
      </c>
      <c r="CI9">
        <v>4</v>
      </c>
      <c r="CJ9" s="183">
        <v>0.72588310437828196</v>
      </c>
      <c r="CK9" s="134" t="s">
        <v>2064</v>
      </c>
      <c r="CM9" s="342" t="s">
        <v>1964</v>
      </c>
      <c r="CN9" s="22" t="s">
        <v>94</v>
      </c>
      <c r="CO9">
        <v>11</v>
      </c>
      <c r="CP9">
        <v>5</v>
      </c>
      <c r="CQ9" s="183">
        <v>0.62637200011912708</v>
      </c>
      <c r="CR9" s="134" t="s">
        <v>2058</v>
      </c>
      <c r="CT9" s="342" t="s">
        <v>1964</v>
      </c>
      <c r="CU9" s="21" t="s">
        <v>85</v>
      </c>
      <c r="CV9">
        <v>1</v>
      </c>
      <c r="CW9">
        <v>0</v>
      </c>
      <c r="CX9" s="183">
        <v>0.84487923077835647</v>
      </c>
      <c r="CY9" s="261" t="s">
        <v>2068</v>
      </c>
      <c r="DA9" s="342" t="s">
        <v>1964</v>
      </c>
      <c r="DB9" s="23" t="s">
        <v>113</v>
      </c>
      <c r="DC9">
        <v>2</v>
      </c>
      <c r="DD9">
        <v>0</v>
      </c>
      <c r="DE9" s="183">
        <v>0.86236937632813915</v>
      </c>
      <c r="DF9" s="134" t="s">
        <v>2087</v>
      </c>
      <c r="DH9" s="342" t="s">
        <v>1964</v>
      </c>
      <c r="DI9" s="23" t="s">
        <v>113</v>
      </c>
      <c r="DJ9">
        <v>2</v>
      </c>
      <c r="DK9">
        <v>0</v>
      </c>
      <c r="DL9" s="183">
        <v>0.86555119450995721</v>
      </c>
      <c r="DM9" t="s">
        <v>24</v>
      </c>
      <c r="DO9" s="342" t="s">
        <v>1964</v>
      </c>
      <c r="DP9" s="21" t="s">
        <v>74</v>
      </c>
      <c r="DQ9">
        <v>3</v>
      </c>
      <c r="DR9">
        <v>0</v>
      </c>
      <c r="DS9" s="183">
        <v>0.82517963736927702</v>
      </c>
      <c r="DT9" s="261" t="s">
        <v>2048</v>
      </c>
      <c r="DV9" s="342" t="s">
        <v>1964</v>
      </c>
      <c r="DW9" s="21" t="s">
        <v>85</v>
      </c>
      <c r="DX9">
        <v>4</v>
      </c>
      <c r="DY9">
        <v>0</v>
      </c>
      <c r="DZ9" s="183">
        <v>0.81814376343431172</v>
      </c>
      <c r="EA9" s="134" t="s">
        <v>2058</v>
      </c>
      <c r="EC9" s="342" t="s">
        <v>1964</v>
      </c>
      <c r="ED9" s="25" t="s">
        <v>146</v>
      </c>
      <c r="EE9">
        <v>5</v>
      </c>
      <c r="EF9">
        <v>0</v>
      </c>
      <c r="EG9" s="183">
        <v>0.78175524356034187</v>
      </c>
      <c r="EH9" s="261" t="s">
        <v>2055</v>
      </c>
      <c r="EJ9" s="342" t="s">
        <v>1964</v>
      </c>
      <c r="EK9" s="25" t="s">
        <v>144</v>
      </c>
      <c r="EL9">
        <v>5</v>
      </c>
      <c r="EM9">
        <v>1</v>
      </c>
      <c r="EN9" s="183">
        <v>0.8018365089217705</v>
      </c>
      <c r="EO9" s="261" t="s">
        <v>2046</v>
      </c>
      <c r="EQ9" s="342" t="s">
        <v>1964</v>
      </c>
      <c r="ER9" s="25" t="s">
        <v>11</v>
      </c>
      <c r="ES9">
        <v>6</v>
      </c>
      <c r="ET9">
        <v>1</v>
      </c>
      <c r="EU9" s="183">
        <v>0.75376649037604859</v>
      </c>
      <c r="EV9" s="261" t="s">
        <v>2080</v>
      </c>
      <c r="EX9" s="342" t="s">
        <v>1964</v>
      </c>
      <c r="EY9" s="164" t="s">
        <v>128</v>
      </c>
      <c r="EZ9">
        <v>6</v>
      </c>
      <c r="FA9">
        <v>2</v>
      </c>
      <c r="FB9" s="183">
        <v>0.73507000605132622</v>
      </c>
      <c r="FC9" s="261" t="s">
        <v>2080</v>
      </c>
      <c r="FE9" s="342" t="s">
        <v>1964</v>
      </c>
      <c r="FF9" s="21" t="s">
        <v>12</v>
      </c>
      <c r="FG9">
        <v>7</v>
      </c>
      <c r="FH9">
        <v>2</v>
      </c>
      <c r="FI9" s="183">
        <v>0.73810545810163553</v>
      </c>
      <c r="FJ9" s="261" t="s">
        <v>2046</v>
      </c>
      <c r="FL9" s="342" t="s">
        <v>1964</v>
      </c>
      <c r="FM9" s="23" t="s">
        <v>117</v>
      </c>
      <c r="FN9">
        <v>8</v>
      </c>
      <c r="FO9">
        <v>2</v>
      </c>
      <c r="FP9" s="183">
        <v>0.70956661344582439</v>
      </c>
      <c r="FQ9" s="261" t="s">
        <v>2054</v>
      </c>
      <c r="FS9" s="342" t="s">
        <v>1964</v>
      </c>
      <c r="FT9" s="23" t="s">
        <v>104</v>
      </c>
      <c r="FU9">
        <v>9</v>
      </c>
      <c r="FV9">
        <v>2</v>
      </c>
      <c r="FW9" s="183">
        <v>0.69134120403957278</v>
      </c>
      <c r="FX9" s="261" t="s">
        <v>2054</v>
      </c>
      <c r="FZ9" s="342" t="s">
        <v>1964</v>
      </c>
      <c r="GA9" s="22" t="s">
        <v>88</v>
      </c>
      <c r="GB9">
        <v>9</v>
      </c>
      <c r="GC9" s="26">
        <v>3</v>
      </c>
      <c r="GD9" s="183">
        <v>0.71757732826004339</v>
      </c>
      <c r="GE9" s="134" t="s">
        <v>2064</v>
      </c>
      <c r="GG9" s="342" t="s">
        <v>1964</v>
      </c>
      <c r="GH9" s="22" t="s">
        <v>96</v>
      </c>
      <c r="GI9">
        <v>9</v>
      </c>
      <c r="GJ9" s="97">
        <v>4</v>
      </c>
      <c r="GK9" s="183">
        <v>0.73133297394607166</v>
      </c>
      <c r="GL9" s="134" t="s">
        <v>2058</v>
      </c>
      <c r="GN9" s="342" t="s">
        <v>1964</v>
      </c>
      <c r="GO9" s="21" t="s">
        <v>12</v>
      </c>
      <c r="GP9">
        <v>11</v>
      </c>
      <c r="GQ9" s="97">
        <v>3</v>
      </c>
      <c r="GR9" s="183">
        <v>0.74085443919339555</v>
      </c>
      <c r="GS9" s="134" t="s">
        <v>2058</v>
      </c>
      <c r="GU9" s="342" t="s">
        <v>1964</v>
      </c>
      <c r="GV9" s="21" t="s">
        <v>12</v>
      </c>
      <c r="GW9">
        <v>11</v>
      </c>
      <c r="GX9">
        <v>3</v>
      </c>
      <c r="GY9" s="183">
        <v>0.74968517653596178</v>
      </c>
      <c r="GZ9" t="s">
        <v>24</v>
      </c>
      <c r="HB9" s="342" t="s">
        <v>1964</v>
      </c>
      <c r="HC9" s="25" t="s">
        <v>2097</v>
      </c>
      <c r="HD9">
        <v>12</v>
      </c>
      <c r="HE9">
        <v>5</v>
      </c>
      <c r="HF9" s="183">
        <v>0.7417760965755591</v>
      </c>
      <c r="HG9" s="134" t="s">
        <v>2058</v>
      </c>
      <c r="HI9" s="342" t="s">
        <v>1964</v>
      </c>
      <c r="HJ9" s="25" t="s">
        <v>11</v>
      </c>
      <c r="HK9">
        <v>10</v>
      </c>
      <c r="HL9">
        <v>2</v>
      </c>
      <c r="HM9" s="183">
        <v>0.72710041789881674</v>
      </c>
      <c r="HN9" s="261" t="s">
        <v>2046</v>
      </c>
      <c r="HP9" s="342" t="s">
        <v>1964</v>
      </c>
      <c r="HQ9" s="22" t="s">
        <v>96</v>
      </c>
      <c r="HR9">
        <v>1</v>
      </c>
      <c r="HS9">
        <v>0</v>
      </c>
      <c r="HT9" s="183">
        <v>0.83374707828710948</v>
      </c>
      <c r="HU9" s="261" t="s">
        <v>2069</v>
      </c>
      <c r="HW9" s="342" t="s">
        <v>1964</v>
      </c>
      <c r="HX9" s="21" t="s">
        <v>12</v>
      </c>
      <c r="HY9">
        <v>2</v>
      </c>
      <c r="HZ9">
        <v>0</v>
      </c>
      <c r="IA9" s="183">
        <v>0.84646724960547581</v>
      </c>
      <c r="IB9" s="261" t="s">
        <v>2101</v>
      </c>
      <c r="ID9" s="342" t="s">
        <v>1964</v>
      </c>
      <c r="IE9" s="22" t="s">
        <v>103</v>
      </c>
      <c r="IF9">
        <v>3</v>
      </c>
      <c r="IG9">
        <v>0</v>
      </c>
      <c r="IH9" s="183">
        <v>0.83888010269317859</v>
      </c>
      <c r="II9" s="261" t="s">
        <v>2055</v>
      </c>
      <c r="IK9" s="342" t="s">
        <v>1964</v>
      </c>
      <c r="IL9" s="22" t="s">
        <v>103</v>
      </c>
      <c r="IM9">
        <v>4</v>
      </c>
      <c r="IN9">
        <v>0</v>
      </c>
      <c r="IO9" s="183">
        <v>0.85579548175029474</v>
      </c>
      <c r="IP9" t="s">
        <v>24</v>
      </c>
      <c r="IR9" s="342" t="s">
        <v>1964</v>
      </c>
      <c r="IS9" s="164" t="s">
        <v>135</v>
      </c>
      <c r="IT9">
        <v>4</v>
      </c>
      <c r="IU9">
        <v>1</v>
      </c>
      <c r="IV9" s="183">
        <v>0.84051330325543383</v>
      </c>
      <c r="IW9" s="134" t="s">
        <v>2098</v>
      </c>
      <c r="IY9" s="342" t="s">
        <v>1964</v>
      </c>
      <c r="IZ9" s="19" t="s">
        <v>44</v>
      </c>
      <c r="JA9">
        <v>5</v>
      </c>
      <c r="JB9">
        <v>1</v>
      </c>
      <c r="JC9" s="183">
        <v>0.84294933283748563</v>
      </c>
      <c r="JD9" s="261" t="s">
        <v>2069</v>
      </c>
      <c r="JF9" s="342" t="s">
        <v>1964</v>
      </c>
      <c r="JG9" s="22" t="s">
        <v>96</v>
      </c>
      <c r="JH9" s="97">
        <v>5</v>
      </c>
      <c r="JI9" s="97">
        <v>2</v>
      </c>
      <c r="JJ9" s="183">
        <v>0.8394339365070792</v>
      </c>
      <c r="JK9" s="261" t="s">
        <v>2096</v>
      </c>
      <c r="JM9" s="342" t="s">
        <v>1964</v>
      </c>
      <c r="JN9" s="164" t="s">
        <v>135</v>
      </c>
      <c r="JO9" s="97">
        <v>6</v>
      </c>
      <c r="JP9" s="97">
        <v>2</v>
      </c>
      <c r="JQ9" s="183">
        <v>0.83571574767944712</v>
      </c>
      <c r="JR9" s="261" t="s">
        <v>2080</v>
      </c>
      <c r="JT9" s="342" t="s">
        <v>1964</v>
      </c>
      <c r="JU9" s="23" t="s">
        <v>110</v>
      </c>
      <c r="JV9" s="97">
        <v>7</v>
      </c>
      <c r="JW9" s="97">
        <v>1</v>
      </c>
      <c r="JX9" s="183">
        <v>0.84859929791917976</v>
      </c>
      <c r="JY9" s="134" t="s">
        <v>2058</v>
      </c>
      <c r="JZ9" s="134" t="s">
        <v>2102</v>
      </c>
      <c r="KB9" s="342" t="s">
        <v>1964</v>
      </c>
      <c r="KC9" s="23" t="s">
        <v>108</v>
      </c>
      <c r="KD9" s="97">
        <v>7</v>
      </c>
      <c r="KE9" s="97">
        <v>2</v>
      </c>
      <c r="KF9" s="183">
        <v>0.83765387980271888</v>
      </c>
      <c r="KG9" s="261" t="s">
        <v>2055</v>
      </c>
      <c r="KI9" s="342" t="s">
        <v>1964</v>
      </c>
      <c r="KJ9" s="23" t="s">
        <v>110</v>
      </c>
      <c r="KK9" s="97">
        <v>8</v>
      </c>
      <c r="KL9" s="97">
        <v>1</v>
      </c>
      <c r="KM9" s="183">
        <v>0.84568062050223503</v>
      </c>
      <c r="KN9" s="134" t="s">
        <v>2064</v>
      </c>
      <c r="KP9" s="342" t="s">
        <v>1964</v>
      </c>
      <c r="KQ9" s="22" t="s">
        <v>94</v>
      </c>
      <c r="KR9" s="97">
        <v>8</v>
      </c>
      <c r="KS9" s="97">
        <v>2</v>
      </c>
      <c r="KT9" s="183">
        <v>0.83603622693324264</v>
      </c>
      <c r="KU9" s="261" t="s">
        <v>2069</v>
      </c>
      <c r="KW9" s="342" t="s">
        <v>1964</v>
      </c>
      <c r="KX9" s="19" t="s">
        <v>46</v>
      </c>
      <c r="KY9" s="97">
        <v>9</v>
      </c>
      <c r="KZ9" s="97">
        <v>1</v>
      </c>
      <c r="LA9" s="183">
        <v>0.83975629740401836</v>
      </c>
      <c r="LB9" s="261" t="s">
        <v>2040</v>
      </c>
      <c r="LD9" s="342" t="s">
        <v>1964</v>
      </c>
      <c r="LE9" s="22" t="s">
        <v>96</v>
      </c>
      <c r="LF9" s="97">
        <v>9</v>
      </c>
      <c r="LG9" s="97">
        <v>2</v>
      </c>
      <c r="LH9" s="183">
        <v>0.84695404760987936</v>
      </c>
      <c r="LI9" s="134" t="s">
        <v>2064</v>
      </c>
      <c r="LK9" s="342" t="s">
        <v>1964</v>
      </c>
      <c r="LL9" s="23" t="s">
        <v>108</v>
      </c>
      <c r="LM9" s="97">
        <v>9</v>
      </c>
      <c r="LN9" s="97">
        <v>2</v>
      </c>
      <c r="LO9" s="183">
        <v>0.86519053576587468</v>
      </c>
      <c r="LP9" s="261" t="s">
        <v>2046</v>
      </c>
      <c r="LR9" s="342" t="s">
        <v>1964</v>
      </c>
      <c r="LS9" s="19" t="s">
        <v>46</v>
      </c>
      <c r="LT9" s="97">
        <v>11</v>
      </c>
      <c r="LU9" s="97">
        <v>1</v>
      </c>
      <c r="LV9" s="183">
        <v>0.86757436531911636</v>
      </c>
      <c r="LW9" s="261" t="s">
        <v>2046</v>
      </c>
      <c r="LY9" s="342" t="s">
        <v>1964</v>
      </c>
      <c r="LZ9" s="22" t="s">
        <v>96</v>
      </c>
      <c r="MA9" s="97">
        <v>10</v>
      </c>
      <c r="MB9" s="97">
        <v>2</v>
      </c>
      <c r="MC9" s="183">
        <v>0.86825385249478548</v>
      </c>
      <c r="MD9" s="134" t="s">
        <v>2064</v>
      </c>
      <c r="MF9" s="342" t="s">
        <v>1964</v>
      </c>
      <c r="MG9" s="22" t="s">
        <v>96</v>
      </c>
      <c r="MH9" s="97">
        <v>11</v>
      </c>
      <c r="MI9" s="97">
        <v>2</v>
      </c>
      <c r="MJ9" s="183">
        <v>0.86905051971056257</v>
      </c>
      <c r="MK9" t="s">
        <v>24</v>
      </c>
      <c r="MM9" s="342" t="s">
        <v>1964</v>
      </c>
      <c r="MN9" s="22" t="s">
        <v>96</v>
      </c>
      <c r="MO9" s="97">
        <v>11</v>
      </c>
      <c r="MP9" s="97">
        <v>2</v>
      </c>
      <c r="MQ9" s="183">
        <v>0.8693597686068657</v>
      </c>
      <c r="MR9" t="s">
        <v>24</v>
      </c>
      <c r="MT9" s="342" t="s">
        <v>1964</v>
      </c>
      <c r="MU9" s="21" t="s">
        <v>73</v>
      </c>
      <c r="MV9" s="97">
        <v>10</v>
      </c>
      <c r="MW9" s="97">
        <v>3</v>
      </c>
      <c r="MX9" s="183">
        <v>0.87314476046034772</v>
      </c>
      <c r="MY9" s="134" t="s">
        <v>2058</v>
      </c>
      <c r="NA9" s="342" t="s">
        <v>1964</v>
      </c>
      <c r="NB9" s="22" t="s">
        <v>2049</v>
      </c>
      <c r="NC9" s="97">
        <v>11</v>
      </c>
      <c r="ND9" s="97">
        <v>3</v>
      </c>
      <c r="NE9" s="183">
        <v>0.83751296311734424</v>
      </c>
      <c r="NF9" s="261" t="s">
        <v>2054</v>
      </c>
      <c r="NH9" s="342" t="s">
        <v>1964</v>
      </c>
      <c r="NI9" s="22" t="s">
        <v>96</v>
      </c>
      <c r="NJ9" s="26">
        <v>11</v>
      </c>
      <c r="NK9" s="26">
        <v>3</v>
      </c>
      <c r="NL9" s="46">
        <v>0.82659030542661416</v>
      </c>
      <c r="NM9" s="134" t="s">
        <v>2064</v>
      </c>
      <c r="NO9" s="342" t="s">
        <v>1964</v>
      </c>
      <c r="NP9" s="22" t="s">
        <v>96</v>
      </c>
      <c r="NQ9" s="26">
        <v>11</v>
      </c>
      <c r="NR9" s="26">
        <v>3</v>
      </c>
      <c r="NS9" s="46">
        <v>0.83095313691149064</v>
      </c>
      <c r="NT9" t="s">
        <v>24</v>
      </c>
      <c r="NV9" s="342" t="s">
        <v>1964</v>
      </c>
      <c r="NW9" s="21" t="s">
        <v>73</v>
      </c>
      <c r="NX9" s="26">
        <v>10</v>
      </c>
      <c r="NY9" s="26">
        <v>4</v>
      </c>
      <c r="NZ9" s="46">
        <v>0.83546862973325353</v>
      </c>
      <c r="OA9" s="134" t="s">
        <v>2058</v>
      </c>
      <c r="OC9" s="342" t="s">
        <v>1964</v>
      </c>
      <c r="OD9" s="23" t="s">
        <v>108</v>
      </c>
      <c r="OE9" s="26">
        <v>11</v>
      </c>
      <c r="OF9" s="26">
        <v>3</v>
      </c>
      <c r="OG9" s="46">
        <v>0.82028686113735838</v>
      </c>
      <c r="OH9" s="261" t="s">
        <v>2046</v>
      </c>
      <c r="OJ9" s="342" t="s">
        <v>1964</v>
      </c>
      <c r="OK9" s="21" t="s">
        <v>73</v>
      </c>
      <c r="OL9" s="26">
        <v>10</v>
      </c>
      <c r="OM9" s="26">
        <v>4</v>
      </c>
      <c r="ON9" s="46">
        <v>0.81816088681521493</v>
      </c>
      <c r="OO9" s="134" t="s">
        <v>2064</v>
      </c>
      <c r="OQ9" s="342" t="s">
        <v>1964</v>
      </c>
      <c r="OR9" s="21" t="s">
        <v>73</v>
      </c>
      <c r="OS9" s="26">
        <v>10</v>
      </c>
      <c r="OT9" s="26">
        <v>4</v>
      </c>
      <c r="OU9" s="46">
        <v>0.8243000236245045</v>
      </c>
      <c r="OV9" t="s">
        <v>24</v>
      </c>
      <c r="OX9" s="342" t="s">
        <v>1964</v>
      </c>
      <c r="OY9" s="21" t="s">
        <v>73</v>
      </c>
      <c r="OZ9" s="26">
        <v>10</v>
      </c>
      <c r="PA9" s="26">
        <v>4</v>
      </c>
      <c r="PB9" s="46">
        <v>0.83347943960218907</v>
      </c>
      <c r="PC9" t="s">
        <v>24</v>
      </c>
      <c r="PE9" s="342" t="s">
        <v>1964</v>
      </c>
      <c r="PF9" s="21" t="s">
        <v>73</v>
      </c>
      <c r="PG9" s="26">
        <v>10</v>
      </c>
      <c r="PH9" s="26">
        <v>4</v>
      </c>
      <c r="PI9" s="46">
        <v>0.83294794504193614</v>
      </c>
      <c r="PJ9" t="s">
        <v>24</v>
      </c>
      <c r="PL9" s="342" t="s">
        <v>1964</v>
      </c>
      <c r="PM9" s="86" t="s">
        <v>94</v>
      </c>
      <c r="PN9" s="97">
        <v>1</v>
      </c>
      <c r="PO9" s="97">
        <v>0</v>
      </c>
      <c r="PP9" s="184">
        <v>0.82001964473590971</v>
      </c>
      <c r="PQ9" s="261" t="s">
        <v>2046</v>
      </c>
      <c r="PS9" s="342" t="s">
        <v>1964</v>
      </c>
      <c r="PT9" s="84" t="s">
        <v>120</v>
      </c>
      <c r="PU9" s="97">
        <v>2</v>
      </c>
      <c r="PV9" s="97">
        <v>0</v>
      </c>
      <c r="PW9" s="184">
        <v>0.81964776677852547</v>
      </c>
      <c r="PX9" s="134" t="s">
        <v>2058</v>
      </c>
      <c r="PZ9" s="342" t="s">
        <v>1964</v>
      </c>
      <c r="QA9" s="89" t="s">
        <v>44</v>
      </c>
      <c r="QB9" s="97">
        <v>3</v>
      </c>
      <c r="QC9" s="97">
        <v>0</v>
      </c>
      <c r="QD9" s="184">
        <v>0.86120613568996884</v>
      </c>
      <c r="QE9" s="261" t="s">
        <v>2040</v>
      </c>
      <c r="QG9" s="342" t="s">
        <v>1964</v>
      </c>
      <c r="QH9" s="90" t="s">
        <v>334</v>
      </c>
      <c r="QI9" s="97">
        <v>3</v>
      </c>
      <c r="QJ9" s="97">
        <v>0</v>
      </c>
      <c r="QK9" s="184">
        <v>0.85750926830773799</v>
      </c>
      <c r="QL9" s="134" t="s">
        <v>2058</v>
      </c>
      <c r="QN9" s="342" t="s">
        <v>1964</v>
      </c>
      <c r="QO9" s="87" t="s">
        <v>76</v>
      </c>
      <c r="QP9" s="97">
        <v>4</v>
      </c>
      <c r="QQ9" s="97">
        <v>0</v>
      </c>
      <c r="QR9" s="184">
        <v>0.86513467735230665</v>
      </c>
      <c r="QS9" s="261" t="s">
        <v>2046</v>
      </c>
      <c r="QU9" s="342" t="s">
        <v>1964</v>
      </c>
      <c r="QV9" s="87" t="s">
        <v>76</v>
      </c>
      <c r="QW9" s="97">
        <v>4</v>
      </c>
      <c r="QX9" s="97">
        <v>0</v>
      </c>
      <c r="QY9" s="184">
        <v>0.87518209615939413</v>
      </c>
      <c r="QZ9" t="s">
        <v>24</v>
      </c>
      <c r="RB9" s="342" t="s">
        <v>1964</v>
      </c>
      <c r="RC9" s="83" t="s">
        <v>11</v>
      </c>
      <c r="RD9" s="97">
        <v>4</v>
      </c>
      <c r="RE9" s="97">
        <v>1</v>
      </c>
      <c r="RF9" s="184">
        <v>0.87029680763453121</v>
      </c>
      <c r="RG9" s="261" t="s">
        <v>2055</v>
      </c>
      <c r="RI9" s="342" t="s">
        <v>1964</v>
      </c>
      <c r="RJ9" s="87" t="s">
        <v>76</v>
      </c>
      <c r="RK9" s="97">
        <v>5</v>
      </c>
      <c r="RL9" s="97">
        <v>0</v>
      </c>
      <c r="RM9" s="184">
        <v>0.90455080972117274</v>
      </c>
      <c r="RN9" s="261" t="s">
        <v>2055</v>
      </c>
      <c r="RP9" s="342" t="s">
        <v>1964</v>
      </c>
      <c r="RQ9" s="90" t="s">
        <v>331</v>
      </c>
      <c r="RR9" s="97">
        <v>5</v>
      </c>
      <c r="RS9" s="97">
        <v>0</v>
      </c>
      <c r="RT9" s="184">
        <v>0.88938960402495582</v>
      </c>
      <c r="RU9" s="261" t="s">
        <v>2069</v>
      </c>
      <c r="RW9" s="342" t="s">
        <v>1964</v>
      </c>
      <c r="RX9" s="25" t="s">
        <v>147</v>
      </c>
      <c r="RY9" s="97">
        <v>6</v>
      </c>
      <c r="RZ9" s="97">
        <v>0</v>
      </c>
      <c r="SA9" s="184">
        <v>0.88717536849382339</v>
      </c>
      <c r="SB9" s="134" t="s">
        <v>2058</v>
      </c>
      <c r="SD9" s="342" t="s">
        <v>1964</v>
      </c>
      <c r="SE9" s="90" t="s">
        <v>331</v>
      </c>
      <c r="SF9" s="97">
        <v>6</v>
      </c>
      <c r="SG9" s="97">
        <v>0</v>
      </c>
      <c r="SH9" s="184">
        <v>0.87773704062998181</v>
      </c>
      <c r="SI9" s="134" t="s">
        <v>2058</v>
      </c>
      <c r="SK9" s="342" t="s">
        <v>1964</v>
      </c>
      <c r="SL9" s="90" t="s">
        <v>331</v>
      </c>
      <c r="SM9" s="97">
        <v>6</v>
      </c>
      <c r="SN9" s="97">
        <v>0</v>
      </c>
      <c r="SO9" s="184">
        <v>0.8719545618488157</v>
      </c>
      <c r="SP9" t="s">
        <v>24</v>
      </c>
      <c r="SR9" s="342" t="s">
        <v>1964</v>
      </c>
      <c r="SS9" s="19" t="s">
        <v>46</v>
      </c>
      <c r="ST9" s="97">
        <v>5</v>
      </c>
      <c r="SU9" s="97">
        <v>1</v>
      </c>
      <c r="SV9" s="184">
        <v>0.88689114415469983</v>
      </c>
      <c r="SW9" s="261" t="s">
        <v>2046</v>
      </c>
      <c r="SY9" s="342" t="s">
        <v>1964</v>
      </c>
      <c r="SZ9" s="24" t="s">
        <v>127</v>
      </c>
      <c r="TA9" s="97">
        <v>6</v>
      </c>
      <c r="TB9" s="97">
        <v>2</v>
      </c>
      <c r="TC9" s="184">
        <v>0.85923564374122208</v>
      </c>
      <c r="TD9" s="134" t="s">
        <v>2088</v>
      </c>
      <c r="TF9" s="342" t="s">
        <v>1964</v>
      </c>
      <c r="TG9" s="19" t="s">
        <v>46</v>
      </c>
      <c r="TH9" s="97">
        <v>6</v>
      </c>
      <c r="TI9" s="97">
        <v>1</v>
      </c>
      <c r="TJ9" s="184">
        <v>0.88687298008537485</v>
      </c>
      <c r="TK9" s="134" t="s">
        <v>2064</v>
      </c>
      <c r="TM9" s="342" t="s">
        <v>1964</v>
      </c>
      <c r="TN9" s="23" t="s">
        <v>104</v>
      </c>
      <c r="TO9" s="97">
        <v>7</v>
      </c>
      <c r="TP9" s="97">
        <v>1</v>
      </c>
      <c r="TQ9" s="184">
        <v>0.86894141154318194</v>
      </c>
      <c r="TR9" s="261" t="s">
        <v>2055</v>
      </c>
      <c r="TT9" s="342" t="s">
        <v>1964</v>
      </c>
      <c r="TU9" s="90" t="s">
        <v>342</v>
      </c>
      <c r="TV9" s="97">
        <v>7</v>
      </c>
      <c r="TW9" s="97">
        <v>1</v>
      </c>
      <c r="TX9" s="184">
        <v>0.89112123721655023</v>
      </c>
      <c r="TY9" s="134" t="s">
        <v>2058</v>
      </c>
      <c r="UA9" s="342" t="s">
        <v>1964</v>
      </c>
      <c r="UB9" s="19" t="s">
        <v>44</v>
      </c>
      <c r="UC9" s="97">
        <v>8</v>
      </c>
      <c r="UD9" s="97">
        <v>1</v>
      </c>
      <c r="UE9" s="184">
        <v>0.87058494417546073</v>
      </c>
      <c r="UF9" s="261" t="s">
        <v>2046</v>
      </c>
      <c r="UH9" s="342" t="s">
        <v>1964</v>
      </c>
      <c r="UI9" s="90" t="s">
        <v>331</v>
      </c>
      <c r="UJ9" s="97">
        <v>8</v>
      </c>
      <c r="UK9" s="97">
        <v>1</v>
      </c>
      <c r="UL9" s="184">
        <v>0.86456254831124424</v>
      </c>
      <c r="UM9" s="261" t="s">
        <v>2046</v>
      </c>
      <c r="UO9" s="342" t="s">
        <v>1964</v>
      </c>
      <c r="UP9" s="19" t="s">
        <v>44</v>
      </c>
      <c r="UQ9" s="97">
        <v>9</v>
      </c>
      <c r="UR9" s="97">
        <v>1</v>
      </c>
      <c r="US9" s="184">
        <v>0.87389053204703138</v>
      </c>
      <c r="UT9" s="261" t="s">
        <v>2054</v>
      </c>
      <c r="UV9" s="342" t="s">
        <v>1964</v>
      </c>
      <c r="UW9" s="19" t="s">
        <v>44</v>
      </c>
      <c r="UX9" s="97">
        <v>9</v>
      </c>
      <c r="UY9" s="97">
        <v>1</v>
      </c>
      <c r="UZ9" s="184">
        <v>0.87659947832134755</v>
      </c>
      <c r="VA9" t="s">
        <v>24</v>
      </c>
      <c r="VC9" s="342" t="s">
        <v>1964</v>
      </c>
      <c r="VD9" s="22" t="s">
        <v>96</v>
      </c>
      <c r="VE9" s="97">
        <v>9</v>
      </c>
      <c r="VF9" s="97">
        <v>2</v>
      </c>
      <c r="VG9" s="184">
        <v>0.88418632032236388</v>
      </c>
      <c r="VH9" s="261" t="s">
        <v>2054</v>
      </c>
      <c r="VJ9" s="342" t="s">
        <v>1964</v>
      </c>
      <c r="VK9" s="22" t="s">
        <v>96</v>
      </c>
      <c r="VL9" s="97">
        <v>9</v>
      </c>
      <c r="VM9" s="97">
        <v>2</v>
      </c>
      <c r="VN9" s="184">
        <v>0.89921417224375455</v>
      </c>
      <c r="VO9" t="s">
        <v>24</v>
      </c>
      <c r="VQ9" s="342" t="s">
        <v>1964</v>
      </c>
      <c r="VR9" s="19" t="s">
        <v>44</v>
      </c>
      <c r="VS9" s="97">
        <v>11</v>
      </c>
      <c r="VT9" s="97">
        <v>1</v>
      </c>
      <c r="VU9" s="184">
        <v>0.87125656011504515</v>
      </c>
      <c r="VV9" s="261" t="s">
        <v>2054</v>
      </c>
      <c r="VX9" s="342" t="s">
        <v>1964</v>
      </c>
      <c r="VY9" s="19" t="s">
        <v>44</v>
      </c>
      <c r="VZ9" s="97">
        <v>11</v>
      </c>
      <c r="WA9" s="97">
        <v>1</v>
      </c>
      <c r="WB9" s="184">
        <v>0.87599923603561658</v>
      </c>
      <c r="WC9" t="s">
        <v>24</v>
      </c>
      <c r="WE9" s="342" t="s">
        <v>1964</v>
      </c>
      <c r="WF9" s="19" t="s">
        <v>46</v>
      </c>
      <c r="WG9" s="97">
        <v>10</v>
      </c>
      <c r="WH9" s="97">
        <v>2</v>
      </c>
      <c r="WI9" s="184">
        <v>0.88823845520625488</v>
      </c>
      <c r="WJ9" s="261" t="s">
        <v>2055</v>
      </c>
      <c r="WL9" s="342" t="s">
        <v>1964</v>
      </c>
      <c r="WM9" s="22" t="s">
        <v>94</v>
      </c>
      <c r="WN9" s="97">
        <v>10</v>
      </c>
      <c r="WO9" s="97">
        <v>2</v>
      </c>
      <c r="WP9" s="184">
        <v>0.8724894615866311</v>
      </c>
      <c r="WQ9" s="134" t="s">
        <v>2058</v>
      </c>
      <c r="WS9" s="342" t="s">
        <v>1964</v>
      </c>
      <c r="WT9" s="22" t="s">
        <v>94</v>
      </c>
      <c r="WU9" s="97">
        <v>10</v>
      </c>
      <c r="WV9" s="97">
        <v>2</v>
      </c>
      <c r="WW9" s="184">
        <v>0.87233074462078641</v>
      </c>
      <c r="WX9" t="s">
        <v>24</v>
      </c>
      <c r="WZ9" s="342" t="s">
        <v>1964</v>
      </c>
      <c r="XA9" s="22" t="s">
        <v>94</v>
      </c>
      <c r="XB9" s="97">
        <v>10</v>
      </c>
      <c r="XC9" s="97">
        <v>2</v>
      </c>
      <c r="XD9" s="184">
        <v>0.87931301084115765</v>
      </c>
      <c r="XE9" t="s">
        <v>24</v>
      </c>
      <c r="XG9" s="342" t="s">
        <v>1964</v>
      </c>
      <c r="XH9" s="22" t="s">
        <v>94</v>
      </c>
      <c r="XI9" s="97">
        <v>10</v>
      </c>
      <c r="XJ9" s="97">
        <v>2</v>
      </c>
      <c r="XK9" s="184">
        <v>0.87068177241609523</v>
      </c>
      <c r="XL9" t="s">
        <v>24</v>
      </c>
      <c r="XN9" s="342" t="s">
        <v>1964</v>
      </c>
      <c r="XO9" s="22" t="s">
        <v>94</v>
      </c>
      <c r="XP9" s="97">
        <v>10</v>
      </c>
      <c r="XQ9" s="97">
        <v>2</v>
      </c>
      <c r="XR9" s="184">
        <v>0.8839114122355457</v>
      </c>
      <c r="XS9" t="s">
        <v>24</v>
      </c>
      <c r="XU9" s="342" t="s">
        <v>1964</v>
      </c>
      <c r="XV9" s="22" t="s">
        <v>2049</v>
      </c>
      <c r="XW9" s="97">
        <v>10</v>
      </c>
      <c r="XX9" s="97">
        <v>2</v>
      </c>
      <c r="XY9" s="184">
        <v>0.88037091437671233</v>
      </c>
      <c r="XZ9" t="s">
        <v>24</v>
      </c>
      <c r="YB9" s="342" t="s">
        <v>1964</v>
      </c>
      <c r="YC9" s="19" t="s">
        <v>46</v>
      </c>
      <c r="YD9" s="26">
        <v>10</v>
      </c>
      <c r="YE9" s="26">
        <v>2</v>
      </c>
      <c r="YF9" s="46">
        <v>0.89187060003010865</v>
      </c>
      <c r="YG9" s="134" t="s">
        <v>2058</v>
      </c>
      <c r="YI9" s="342" t="s">
        <v>1964</v>
      </c>
      <c r="YJ9" s="90" t="s">
        <v>7330</v>
      </c>
      <c r="YK9" s="26">
        <v>11</v>
      </c>
      <c r="YL9" s="26">
        <v>1</v>
      </c>
      <c r="YM9" s="46">
        <v>0.89434002452310568</v>
      </c>
      <c r="YN9" s="261" t="s">
        <v>2046</v>
      </c>
      <c r="YP9" s="342" t="s">
        <v>1964</v>
      </c>
      <c r="YQ9" s="90" t="s">
        <v>7330</v>
      </c>
      <c r="YR9" s="97">
        <v>11</v>
      </c>
      <c r="YS9" s="97">
        <v>1</v>
      </c>
      <c r="YT9" s="184">
        <v>0.89347856732312603</v>
      </c>
      <c r="YU9" t="s">
        <v>24</v>
      </c>
      <c r="YW9" s="342" t="s">
        <v>1964</v>
      </c>
      <c r="YX9" s="90" t="s">
        <v>7330</v>
      </c>
      <c r="YY9" s="97">
        <v>11</v>
      </c>
      <c r="YZ9" s="97">
        <v>1</v>
      </c>
      <c r="ZA9" s="184">
        <v>0.88657497641495908</v>
      </c>
      <c r="ZB9" t="s">
        <v>24</v>
      </c>
      <c r="ZD9" s="342" t="s">
        <v>1964</v>
      </c>
      <c r="ZE9" s="90" t="s">
        <v>7330</v>
      </c>
      <c r="ZF9" s="97">
        <v>11</v>
      </c>
      <c r="ZG9" s="97">
        <v>1</v>
      </c>
      <c r="ZH9" s="184">
        <v>0.87592377488620421</v>
      </c>
      <c r="ZI9" t="s">
        <v>24</v>
      </c>
      <c r="ZK9" s="342" t="s">
        <v>1964</v>
      </c>
      <c r="ZL9" s="90" t="s">
        <v>7330</v>
      </c>
      <c r="ZM9" s="97">
        <v>11</v>
      </c>
      <c r="ZN9" s="97">
        <v>1</v>
      </c>
      <c r="ZO9" s="184">
        <v>0.86985627952015798</v>
      </c>
      <c r="ZP9" t="s">
        <v>24</v>
      </c>
    </row>
    <row r="10" spans="2:692" x14ac:dyDescent="0.35">
      <c r="B10" s="342" t="s">
        <v>1952</v>
      </c>
      <c r="C10" s="21" t="s">
        <v>83</v>
      </c>
      <c r="D10" t="s">
        <v>2036</v>
      </c>
      <c r="E10">
        <v>89</v>
      </c>
      <c r="G10" s="342" t="s">
        <v>1952</v>
      </c>
      <c r="H10" s="22" t="s">
        <v>103</v>
      </c>
      <c r="I10" s="171" t="s">
        <v>2037</v>
      </c>
      <c r="J10">
        <v>94</v>
      </c>
      <c r="K10" s="261" t="s">
        <v>2103</v>
      </c>
      <c r="M10" s="342" t="s">
        <v>1952</v>
      </c>
      <c r="N10" s="164" t="s">
        <v>131</v>
      </c>
      <c r="O10" s="171" t="s">
        <v>2089</v>
      </c>
      <c r="P10">
        <v>121</v>
      </c>
      <c r="Q10" s="261" t="s">
        <v>2068</v>
      </c>
      <c r="S10" s="342" t="s">
        <v>1952</v>
      </c>
      <c r="T10" s="22" t="s">
        <v>98</v>
      </c>
      <c r="U10" s="171" t="s">
        <v>2041</v>
      </c>
      <c r="V10">
        <v>112</v>
      </c>
      <c r="W10" s="134" t="s">
        <v>2087</v>
      </c>
      <c r="Y10" s="342" t="s">
        <v>1952</v>
      </c>
      <c r="Z10" s="22" t="s">
        <v>102</v>
      </c>
      <c r="AA10" t="s">
        <v>2084</v>
      </c>
      <c r="AB10">
        <v>112</v>
      </c>
      <c r="AC10" s="134" t="s">
        <v>2104</v>
      </c>
      <c r="AE10" s="342" t="s">
        <v>1952</v>
      </c>
      <c r="AF10" s="22" t="s">
        <v>102</v>
      </c>
      <c r="AG10" t="s">
        <v>2085</v>
      </c>
      <c r="AH10">
        <v>116</v>
      </c>
      <c r="AI10" t="s">
        <v>24</v>
      </c>
      <c r="AK10" s="342" t="s">
        <v>1952</v>
      </c>
      <c r="AL10" s="21" t="s">
        <v>81</v>
      </c>
      <c r="AM10" t="s">
        <v>2065</v>
      </c>
      <c r="AN10">
        <v>106</v>
      </c>
      <c r="AO10" s="134" t="s">
        <v>2058</v>
      </c>
      <c r="AQ10" s="342" t="s">
        <v>1952</v>
      </c>
      <c r="AR10" s="22" t="s">
        <v>99</v>
      </c>
      <c r="AS10" t="s">
        <v>2066</v>
      </c>
      <c r="AT10">
        <v>113</v>
      </c>
      <c r="AU10" s="261" t="s">
        <v>2046</v>
      </c>
      <c r="AW10" s="342" t="s">
        <v>1952</v>
      </c>
      <c r="AX10" s="21" t="s">
        <v>82</v>
      </c>
      <c r="AY10">
        <v>8</v>
      </c>
      <c r="AZ10">
        <v>1</v>
      </c>
      <c r="BA10">
        <v>0.75186367730996106</v>
      </c>
      <c r="BB10" s="261" t="s">
        <v>2080</v>
      </c>
      <c r="BD10" s="342" t="s">
        <v>1952</v>
      </c>
      <c r="BE10" s="23" t="s">
        <v>107</v>
      </c>
      <c r="BF10">
        <v>9</v>
      </c>
      <c r="BG10">
        <v>1</v>
      </c>
      <c r="BH10" s="183">
        <v>0.75023566180559065</v>
      </c>
      <c r="BI10" s="261" t="s">
        <v>2046</v>
      </c>
      <c r="BK10" s="342" t="s">
        <v>1952</v>
      </c>
      <c r="BL10" s="21" t="s">
        <v>76</v>
      </c>
      <c r="BM10">
        <v>9</v>
      </c>
      <c r="BN10">
        <v>2</v>
      </c>
      <c r="BO10" s="183">
        <v>0.74561414668061388</v>
      </c>
      <c r="BP10" s="261" t="s">
        <v>2046</v>
      </c>
      <c r="BR10" s="342" t="s">
        <v>1952</v>
      </c>
      <c r="BS10" s="22" t="s">
        <v>93</v>
      </c>
      <c r="BT10">
        <v>9</v>
      </c>
      <c r="BU10">
        <v>3</v>
      </c>
      <c r="BV10" s="183">
        <v>0.74911787288887433</v>
      </c>
      <c r="BW10" s="261" t="s">
        <v>2046</v>
      </c>
      <c r="BY10" s="342" t="s">
        <v>1952</v>
      </c>
      <c r="BZ10" s="23" t="s">
        <v>117</v>
      </c>
      <c r="CA10">
        <v>11</v>
      </c>
      <c r="CB10">
        <v>2</v>
      </c>
      <c r="CC10" s="183">
        <v>0.71323564200492262</v>
      </c>
      <c r="CD10" s="261" t="s">
        <v>2055</v>
      </c>
      <c r="CF10" s="342" t="s">
        <v>1952</v>
      </c>
      <c r="CG10" s="23" t="s">
        <v>107</v>
      </c>
      <c r="CH10">
        <v>12</v>
      </c>
      <c r="CI10">
        <v>2</v>
      </c>
      <c r="CJ10" s="183">
        <v>0.71333375978757685</v>
      </c>
      <c r="CK10" s="261" t="s">
        <v>2046</v>
      </c>
      <c r="CM10" s="342" t="s">
        <v>1952</v>
      </c>
      <c r="CN10" s="21" t="s">
        <v>86</v>
      </c>
      <c r="CO10">
        <v>10</v>
      </c>
      <c r="CP10">
        <v>6</v>
      </c>
      <c r="CQ10" s="183">
        <v>0.62269829046108782</v>
      </c>
      <c r="CR10" s="134" t="s">
        <v>2104</v>
      </c>
      <c r="CT10" s="342" t="s">
        <v>1952</v>
      </c>
      <c r="CU10" s="25" t="s">
        <v>11</v>
      </c>
      <c r="CV10">
        <v>1</v>
      </c>
      <c r="CW10">
        <v>0</v>
      </c>
      <c r="CX10" s="183">
        <v>0.8418296077372972</v>
      </c>
      <c r="CY10" t="s">
        <v>2047</v>
      </c>
      <c r="DA10" s="342" t="s">
        <v>1952</v>
      </c>
      <c r="DB10" s="21" t="s">
        <v>82</v>
      </c>
      <c r="DC10">
        <v>2</v>
      </c>
      <c r="DD10">
        <v>0</v>
      </c>
      <c r="DE10" s="183">
        <v>0.85307177664707923</v>
      </c>
      <c r="DF10" s="261" t="s">
        <v>2096</v>
      </c>
      <c r="DH10" s="342" t="s">
        <v>1952</v>
      </c>
      <c r="DI10" s="21" t="s">
        <v>82</v>
      </c>
      <c r="DJ10">
        <v>2</v>
      </c>
      <c r="DK10">
        <v>0</v>
      </c>
      <c r="DL10" s="183">
        <v>0.85746571604101851</v>
      </c>
      <c r="DM10" t="s">
        <v>24</v>
      </c>
      <c r="DO10" s="342" t="s">
        <v>1952</v>
      </c>
      <c r="DP10" s="25" t="s">
        <v>144</v>
      </c>
      <c r="DQ10">
        <v>3</v>
      </c>
      <c r="DR10">
        <v>0</v>
      </c>
      <c r="DS10" s="183">
        <v>0.82402672448574454</v>
      </c>
      <c r="DT10" s="261" t="s">
        <v>2080</v>
      </c>
      <c r="DV10" s="342" t="s">
        <v>1952</v>
      </c>
      <c r="DW10" s="164" t="s">
        <v>133</v>
      </c>
      <c r="DX10">
        <v>4</v>
      </c>
      <c r="DY10">
        <v>0</v>
      </c>
      <c r="DZ10" s="183">
        <v>0.81556503109156375</v>
      </c>
      <c r="EA10" s="261" t="s">
        <v>2046</v>
      </c>
      <c r="EC10" s="342" t="s">
        <v>1952</v>
      </c>
      <c r="ED10" s="21" t="s">
        <v>12</v>
      </c>
      <c r="EE10">
        <v>4</v>
      </c>
      <c r="EF10">
        <v>1</v>
      </c>
      <c r="EG10" s="183">
        <v>0.7794125355981395</v>
      </c>
      <c r="EH10" s="261" t="s">
        <v>2096</v>
      </c>
      <c r="EJ10" s="342" t="s">
        <v>1952</v>
      </c>
      <c r="EK10" s="21" t="s">
        <v>12</v>
      </c>
      <c r="EL10">
        <v>5</v>
      </c>
      <c r="EM10">
        <v>1</v>
      </c>
      <c r="EN10" s="183">
        <v>0.79875951476247486</v>
      </c>
      <c r="EO10" t="s">
        <v>24</v>
      </c>
      <c r="EQ10" s="342" t="s">
        <v>1952</v>
      </c>
      <c r="ER10" s="23" t="s">
        <v>117</v>
      </c>
      <c r="ES10">
        <v>5</v>
      </c>
      <c r="ET10">
        <v>2</v>
      </c>
      <c r="EU10" s="183">
        <v>0.74449124319347137</v>
      </c>
      <c r="EV10" s="134" t="s">
        <v>2064</v>
      </c>
      <c r="EX10" s="342" t="s">
        <v>1952</v>
      </c>
      <c r="EY10" s="21" t="s">
        <v>12</v>
      </c>
      <c r="EZ10">
        <v>6</v>
      </c>
      <c r="FA10">
        <v>2</v>
      </c>
      <c r="FB10" s="183">
        <v>0.71448262950092611</v>
      </c>
      <c r="FC10" s="134" t="s">
        <v>2064</v>
      </c>
      <c r="FE10" s="342" t="s">
        <v>1952</v>
      </c>
      <c r="FF10" s="21" t="s">
        <v>73</v>
      </c>
      <c r="FG10">
        <v>7</v>
      </c>
      <c r="FH10">
        <v>2</v>
      </c>
      <c r="FI10" s="183">
        <v>0.73344251051306231</v>
      </c>
      <c r="FJ10" s="261" t="s">
        <v>2080</v>
      </c>
      <c r="FL10" s="342" t="s">
        <v>1952</v>
      </c>
      <c r="FM10" s="21" t="s">
        <v>12</v>
      </c>
      <c r="FN10">
        <v>8</v>
      </c>
      <c r="FO10">
        <v>2</v>
      </c>
      <c r="FP10" s="183">
        <v>0.69730174216233165</v>
      </c>
      <c r="FQ10" s="134" t="s">
        <v>2058</v>
      </c>
      <c r="FS10" s="342" t="s">
        <v>1952</v>
      </c>
      <c r="FT10" s="25" t="s">
        <v>11</v>
      </c>
      <c r="FU10">
        <v>9</v>
      </c>
      <c r="FV10">
        <v>2</v>
      </c>
      <c r="FW10" s="183">
        <v>0.68655421081805013</v>
      </c>
      <c r="FX10" s="261" t="s">
        <v>2080</v>
      </c>
      <c r="FZ10" s="342" t="s">
        <v>1952</v>
      </c>
      <c r="GA10" s="25" t="s">
        <v>11</v>
      </c>
      <c r="GB10">
        <v>10</v>
      </c>
      <c r="GC10">
        <v>2</v>
      </c>
      <c r="GD10" s="183">
        <v>0.71317813228616866</v>
      </c>
      <c r="GE10" t="s">
        <v>24</v>
      </c>
      <c r="GG10" s="342" t="s">
        <v>1952</v>
      </c>
      <c r="GH10" s="22" t="s">
        <v>88</v>
      </c>
      <c r="GI10">
        <v>9</v>
      </c>
      <c r="GJ10">
        <v>3</v>
      </c>
      <c r="GK10" s="183">
        <v>0.72831341507121139</v>
      </c>
      <c r="GL10" s="134" t="s">
        <v>2058</v>
      </c>
      <c r="GN10" s="342" t="s">
        <v>1952</v>
      </c>
      <c r="GO10" s="22" t="s">
        <v>88</v>
      </c>
      <c r="GP10">
        <v>9</v>
      </c>
      <c r="GQ10">
        <v>3</v>
      </c>
      <c r="GR10" s="183">
        <v>0.7252733055504168</v>
      </c>
      <c r="GS10" t="s">
        <v>24</v>
      </c>
      <c r="GU10" s="342" t="s">
        <v>1952</v>
      </c>
      <c r="GV10" s="25" t="s">
        <v>11</v>
      </c>
      <c r="GW10">
        <v>10</v>
      </c>
      <c r="GX10">
        <v>2</v>
      </c>
      <c r="GY10" s="183">
        <v>0.73404941093476628</v>
      </c>
      <c r="GZ10" s="261" t="s">
        <v>2046</v>
      </c>
      <c r="HB10" s="342" t="s">
        <v>1952</v>
      </c>
      <c r="HC10" s="25" t="s">
        <v>11</v>
      </c>
      <c r="HD10">
        <v>10</v>
      </c>
      <c r="HE10">
        <v>2</v>
      </c>
      <c r="HF10" s="183">
        <v>0.73162850243920163</v>
      </c>
      <c r="HG10" t="s">
        <v>24</v>
      </c>
      <c r="HI10" s="342" t="s">
        <v>1952</v>
      </c>
      <c r="HJ10" s="22" t="s">
        <v>88</v>
      </c>
      <c r="HK10">
        <v>9</v>
      </c>
      <c r="HL10">
        <v>3</v>
      </c>
      <c r="HM10" s="183">
        <v>0.723203703758169</v>
      </c>
      <c r="HN10" s="261" t="s">
        <v>2046</v>
      </c>
      <c r="HP10" s="342" t="s">
        <v>1952</v>
      </c>
      <c r="HQ10" s="22" t="s">
        <v>94</v>
      </c>
      <c r="HR10">
        <v>1</v>
      </c>
      <c r="HS10">
        <v>0</v>
      </c>
      <c r="HT10" s="183">
        <v>0.8315223513794785</v>
      </c>
      <c r="HU10" s="134" t="s">
        <v>2102</v>
      </c>
      <c r="HW10" s="342" t="s">
        <v>1952</v>
      </c>
      <c r="HX10" s="21" t="s">
        <v>81</v>
      </c>
      <c r="HY10">
        <v>2</v>
      </c>
      <c r="HZ10">
        <v>0</v>
      </c>
      <c r="IA10" s="183">
        <v>0.84222632074456527</v>
      </c>
      <c r="IB10" s="261" t="s">
        <v>2080</v>
      </c>
      <c r="ID10" s="342" t="s">
        <v>1952</v>
      </c>
      <c r="IE10" s="25" t="s">
        <v>150</v>
      </c>
      <c r="IF10">
        <v>3</v>
      </c>
      <c r="IG10">
        <v>0</v>
      </c>
      <c r="IH10" s="183">
        <v>0.82034915098969918</v>
      </c>
      <c r="II10" s="261" t="s">
        <v>2038</v>
      </c>
      <c r="IK10" s="342" t="s">
        <v>1952</v>
      </c>
      <c r="IL10" s="21" t="s">
        <v>85</v>
      </c>
      <c r="IM10">
        <v>3</v>
      </c>
      <c r="IN10">
        <v>1</v>
      </c>
      <c r="IO10" s="183">
        <v>0.84292881885509496</v>
      </c>
      <c r="IP10" s="261" t="s">
        <v>2068</v>
      </c>
      <c r="IR10" s="342" t="s">
        <v>1952</v>
      </c>
      <c r="IS10" s="20" t="s">
        <v>66</v>
      </c>
      <c r="IT10">
        <v>4</v>
      </c>
      <c r="IU10">
        <v>1</v>
      </c>
      <c r="IV10" s="183">
        <v>0.82527728534684563</v>
      </c>
      <c r="IW10" s="261" t="s">
        <v>2080</v>
      </c>
      <c r="IY10" s="342" t="s">
        <v>1952</v>
      </c>
      <c r="IZ10" s="21" t="s">
        <v>73</v>
      </c>
      <c r="JA10">
        <v>4</v>
      </c>
      <c r="JB10">
        <v>2</v>
      </c>
      <c r="JC10" s="183">
        <v>0.8424943138026223</v>
      </c>
      <c r="JD10" s="134" t="s">
        <v>2098</v>
      </c>
      <c r="JF10" s="342" t="s">
        <v>1952</v>
      </c>
      <c r="JG10" s="21" t="s">
        <v>73</v>
      </c>
      <c r="JH10" s="97">
        <v>5</v>
      </c>
      <c r="JI10" s="97">
        <v>2</v>
      </c>
      <c r="JJ10" s="183">
        <v>0.82819927374562585</v>
      </c>
      <c r="JK10" t="s">
        <v>24</v>
      </c>
      <c r="JM10" s="342" t="s">
        <v>1952</v>
      </c>
      <c r="JN10" s="22" t="s">
        <v>96</v>
      </c>
      <c r="JO10" s="97">
        <v>6</v>
      </c>
      <c r="JP10" s="97">
        <v>2</v>
      </c>
      <c r="JQ10" s="183">
        <v>0.83494123197362791</v>
      </c>
      <c r="JR10" s="134" t="s">
        <v>2058</v>
      </c>
      <c r="JT10" s="342" t="s">
        <v>1952</v>
      </c>
      <c r="JU10" s="22" t="s">
        <v>96</v>
      </c>
      <c r="JV10" s="97">
        <v>6</v>
      </c>
      <c r="JW10" s="97">
        <v>2</v>
      </c>
      <c r="JX10" s="183">
        <v>0.83564072537361911</v>
      </c>
      <c r="JY10" t="s">
        <v>24</v>
      </c>
      <c r="JZ10" s="134" t="s">
        <v>2058</v>
      </c>
      <c r="KB10" s="342" t="s">
        <v>1952</v>
      </c>
      <c r="KC10" s="19" t="s">
        <v>46</v>
      </c>
      <c r="KD10" s="97">
        <v>8</v>
      </c>
      <c r="KE10" s="97">
        <v>1</v>
      </c>
      <c r="KF10" s="183">
        <v>0.8375983248689951</v>
      </c>
      <c r="KG10" s="261" t="s">
        <v>2046</v>
      </c>
      <c r="KI10" s="342" t="s">
        <v>1952</v>
      </c>
      <c r="KJ10" s="22" t="s">
        <v>96</v>
      </c>
      <c r="KK10" s="97">
        <v>7</v>
      </c>
      <c r="KL10" s="97">
        <v>2</v>
      </c>
      <c r="KM10" s="183">
        <v>0.84407491442965343</v>
      </c>
      <c r="KN10" s="134" t="s">
        <v>2064</v>
      </c>
      <c r="KP10" s="342" t="s">
        <v>1952</v>
      </c>
      <c r="KQ10" s="164" t="s">
        <v>135</v>
      </c>
      <c r="KR10" s="97">
        <v>7</v>
      </c>
      <c r="KS10" s="97">
        <v>3</v>
      </c>
      <c r="KT10" s="183">
        <v>0.83351657654471689</v>
      </c>
      <c r="KU10" s="261" t="s">
        <v>2055</v>
      </c>
      <c r="KW10" s="342" t="s">
        <v>1952</v>
      </c>
      <c r="KX10" s="22" t="s">
        <v>94</v>
      </c>
      <c r="KY10" s="97">
        <v>8</v>
      </c>
      <c r="KZ10" s="97">
        <v>2</v>
      </c>
      <c r="LA10" s="183">
        <v>0.83559524907780303</v>
      </c>
      <c r="LB10" s="134" t="s">
        <v>2058</v>
      </c>
      <c r="LD10" s="342" t="s">
        <v>1952</v>
      </c>
      <c r="LE10" s="23" t="s">
        <v>108</v>
      </c>
      <c r="LF10" s="97">
        <v>9</v>
      </c>
      <c r="LG10" s="97">
        <v>2</v>
      </c>
      <c r="LH10" s="183">
        <v>0.84549207577047003</v>
      </c>
      <c r="LI10" s="261" t="s">
        <v>2054</v>
      </c>
      <c r="LK10" s="342" t="s">
        <v>1952</v>
      </c>
      <c r="LL10" s="19" t="s">
        <v>46</v>
      </c>
      <c r="LM10" s="97">
        <v>10</v>
      </c>
      <c r="LN10" s="97">
        <v>1</v>
      </c>
      <c r="LO10" s="183">
        <v>0.84452544164710042</v>
      </c>
      <c r="LP10" s="134" t="s">
        <v>2064</v>
      </c>
      <c r="LR10" s="342" t="s">
        <v>1952</v>
      </c>
      <c r="LS10" s="25" t="s">
        <v>150</v>
      </c>
      <c r="LT10" s="97">
        <v>10</v>
      </c>
      <c r="LU10" s="97">
        <v>2</v>
      </c>
      <c r="LV10" s="183">
        <v>0.82548791803145183</v>
      </c>
      <c r="LW10" s="261" t="s">
        <v>2055</v>
      </c>
      <c r="LY10" s="342" t="s">
        <v>1952</v>
      </c>
      <c r="LZ10" s="25" t="s">
        <v>150</v>
      </c>
      <c r="MA10" s="97">
        <v>10</v>
      </c>
      <c r="MB10" s="97">
        <v>2</v>
      </c>
      <c r="MC10" s="183">
        <v>0.82545623554766645</v>
      </c>
      <c r="MD10" t="s">
        <v>24</v>
      </c>
      <c r="MF10" s="342" t="s">
        <v>1952</v>
      </c>
      <c r="MG10" s="25" t="s">
        <v>147</v>
      </c>
      <c r="MH10" s="97">
        <v>11</v>
      </c>
      <c r="MI10" s="97">
        <v>2</v>
      </c>
      <c r="MJ10" s="183">
        <v>0.82546006423846663</v>
      </c>
      <c r="MK10" s="261" t="s">
        <v>2046</v>
      </c>
      <c r="MM10" s="342" t="s">
        <v>1952</v>
      </c>
      <c r="MN10" s="22" t="s">
        <v>94</v>
      </c>
      <c r="MO10" s="97">
        <v>10</v>
      </c>
      <c r="MP10" s="97">
        <v>3</v>
      </c>
      <c r="MQ10" s="183">
        <v>0.83153783950828553</v>
      </c>
      <c r="MR10" s="261" t="s">
        <v>2054</v>
      </c>
      <c r="MT10" s="342" t="s">
        <v>1952</v>
      </c>
      <c r="MU10" s="25" t="s">
        <v>147</v>
      </c>
      <c r="MV10" s="97">
        <v>11</v>
      </c>
      <c r="MW10" s="97">
        <v>2</v>
      </c>
      <c r="MX10" s="183">
        <v>0.83584596043575432</v>
      </c>
      <c r="MY10" s="261" t="s">
        <v>2046</v>
      </c>
      <c r="NA10" s="342" t="s">
        <v>1952</v>
      </c>
      <c r="NB10" s="23" t="s">
        <v>108</v>
      </c>
      <c r="NC10" s="97">
        <v>11</v>
      </c>
      <c r="ND10" s="97">
        <v>3</v>
      </c>
      <c r="NE10" s="183">
        <v>0.8305900053602101</v>
      </c>
      <c r="NF10" s="134" t="s">
        <v>2064</v>
      </c>
      <c r="NH10" s="342" t="s">
        <v>1952</v>
      </c>
      <c r="NI10" s="23" t="s">
        <v>108</v>
      </c>
      <c r="NJ10" s="26">
        <v>11</v>
      </c>
      <c r="NK10" s="26">
        <v>3</v>
      </c>
      <c r="NL10" s="46">
        <v>0.82354976322684181</v>
      </c>
      <c r="NM10" t="s">
        <v>24</v>
      </c>
      <c r="NO10" s="342" t="s">
        <v>1952</v>
      </c>
      <c r="NP10" s="23" t="s">
        <v>108</v>
      </c>
      <c r="NQ10" s="26">
        <v>11</v>
      </c>
      <c r="NR10" s="26">
        <v>3</v>
      </c>
      <c r="NS10" s="46">
        <v>0.82794887034995912</v>
      </c>
      <c r="NT10" t="s">
        <v>24</v>
      </c>
      <c r="NV10" s="342" t="s">
        <v>1952</v>
      </c>
      <c r="NW10" s="23" t="s">
        <v>108</v>
      </c>
      <c r="NX10" s="26">
        <v>11</v>
      </c>
      <c r="NY10" s="26">
        <v>3</v>
      </c>
      <c r="NZ10" s="46">
        <v>0.82976978045860361</v>
      </c>
      <c r="OA10" t="s">
        <v>24</v>
      </c>
      <c r="OC10" s="342" t="s">
        <v>1952</v>
      </c>
      <c r="OD10" s="22" t="s">
        <v>96</v>
      </c>
      <c r="OE10" s="26">
        <v>11</v>
      </c>
      <c r="OF10" s="26">
        <v>3</v>
      </c>
      <c r="OG10" s="46">
        <v>0.8128756533158521</v>
      </c>
      <c r="OH10" s="134" t="s">
        <v>2064</v>
      </c>
      <c r="OJ10" s="342" t="s">
        <v>1952</v>
      </c>
      <c r="OK10" s="22" t="s">
        <v>2094</v>
      </c>
      <c r="OL10" s="26">
        <v>11</v>
      </c>
      <c r="OM10" s="26">
        <v>3</v>
      </c>
      <c r="ON10" s="46">
        <v>0.81654381395277553</v>
      </c>
      <c r="OO10" s="134" t="s">
        <v>2064</v>
      </c>
      <c r="OQ10" s="342" t="s">
        <v>1952</v>
      </c>
      <c r="OR10" s="22" t="s">
        <v>2094</v>
      </c>
      <c r="OS10" s="26">
        <v>11</v>
      </c>
      <c r="OT10" s="26">
        <v>3</v>
      </c>
      <c r="OU10" s="46">
        <v>0.82228037295060596</v>
      </c>
      <c r="OV10" t="s">
        <v>24</v>
      </c>
      <c r="OX10" s="342" t="s">
        <v>1952</v>
      </c>
      <c r="OY10" s="22" t="s">
        <v>2094</v>
      </c>
      <c r="OZ10" s="26">
        <v>11</v>
      </c>
      <c r="PA10" s="26">
        <v>3</v>
      </c>
      <c r="PB10" s="46">
        <v>0.83218301696724672</v>
      </c>
      <c r="PC10" t="s">
        <v>24</v>
      </c>
      <c r="PE10" s="342" t="s">
        <v>1952</v>
      </c>
      <c r="PF10" s="22" t="s">
        <v>2094</v>
      </c>
      <c r="PG10" s="26">
        <v>11</v>
      </c>
      <c r="PH10" s="26">
        <v>3</v>
      </c>
      <c r="PI10" s="46">
        <v>0.83142702819137626</v>
      </c>
      <c r="PJ10" t="s">
        <v>24</v>
      </c>
      <c r="PL10" s="342" t="s">
        <v>1952</v>
      </c>
      <c r="PM10" s="85" t="s">
        <v>108</v>
      </c>
      <c r="PN10" s="97">
        <v>1</v>
      </c>
      <c r="PO10" s="97">
        <v>0</v>
      </c>
      <c r="PP10" s="184">
        <v>0.81335496918588879</v>
      </c>
      <c r="PQ10" s="134" t="s">
        <v>2064</v>
      </c>
      <c r="PS10" s="342" t="s">
        <v>1952</v>
      </c>
      <c r="PT10" s="90" t="s">
        <v>334</v>
      </c>
      <c r="PU10" s="97">
        <v>2</v>
      </c>
      <c r="PV10" s="97">
        <v>0</v>
      </c>
      <c r="PW10" s="184">
        <v>0.81547798088186285</v>
      </c>
      <c r="PX10" s="261" t="s">
        <v>2046</v>
      </c>
      <c r="PZ10" s="342" t="s">
        <v>1952</v>
      </c>
      <c r="QA10" s="90" t="s">
        <v>331</v>
      </c>
      <c r="QB10" s="97">
        <v>3</v>
      </c>
      <c r="QC10" s="97">
        <v>0</v>
      </c>
      <c r="QD10" s="184">
        <v>0.84824288217947075</v>
      </c>
      <c r="QE10" s="261" t="s">
        <v>2048</v>
      </c>
      <c r="QG10" s="342" t="s">
        <v>1952</v>
      </c>
      <c r="QH10" s="87" t="s">
        <v>76</v>
      </c>
      <c r="QI10" s="97">
        <v>3</v>
      </c>
      <c r="QJ10" s="97">
        <v>0</v>
      </c>
      <c r="QK10" s="184">
        <v>0.85109175710639962</v>
      </c>
      <c r="QL10" s="261" t="s">
        <v>2055</v>
      </c>
      <c r="QN10" s="342" t="s">
        <v>1952</v>
      </c>
      <c r="QO10" s="83" t="s">
        <v>11</v>
      </c>
      <c r="QP10" s="97">
        <v>3</v>
      </c>
      <c r="QQ10" s="97">
        <v>1</v>
      </c>
      <c r="QR10" s="184">
        <v>0.84939936818808404</v>
      </c>
      <c r="QS10" s="261" t="s">
        <v>2096</v>
      </c>
      <c r="QU10" s="342" t="s">
        <v>1952</v>
      </c>
      <c r="QV10" s="83" t="s">
        <v>147</v>
      </c>
      <c r="QW10" s="97">
        <v>4</v>
      </c>
      <c r="QX10" s="97">
        <v>0</v>
      </c>
      <c r="QY10" s="184">
        <v>0.8729490675580116</v>
      </c>
      <c r="QZ10" s="261" t="s">
        <v>2046</v>
      </c>
      <c r="RB10" s="342" t="s">
        <v>1952</v>
      </c>
      <c r="RC10" s="86" t="s">
        <v>96</v>
      </c>
      <c r="RD10" s="97">
        <v>4</v>
      </c>
      <c r="RE10" s="97">
        <v>1</v>
      </c>
      <c r="RF10" s="184">
        <v>0.86969047992236315</v>
      </c>
      <c r="RG10" s="261" t="s">
        <v>2080</v>
      </c>
      <c r="RI10" s="342" t="s">
        <v>1952</v>
      </c>
      <c r="RJ10" s="83" t="s">
        <v>147</v>
      </c>
      <c r="RK10" s="97">
        <v>5</v>
      </c>
      <c r="RL10" s="97">
        <v>0</v>
      </c>
      <c r="RM10" s="184">
        <v>0.891398800246606</v>
      </c>
      <c r="RN10" s="261" t="s">
        <v>2046</v>
      </c>
      <c r="RP10" s="342" t="s">
        <v>1952</v>
      </c>
      <c r="RQ10" s="83" t="s">
        <v>11</v>
      </c>
      <c r="RR10" s="97">
        <v>5</v>
      </c>
      <c r="RS10" s="97">
        <v>1</v>
      </c>
      <c r="RT10" s="184">
        <v>0.88147636199527912</v>
      </c>
      <c r="RU10" s="261" t="s">
        <v>2055</v>
      </c>
      <c r="RW10" s="342" t="s">
        <v>1952</v>
      </c>
      <c r="RX10" s="22" t="s">
        <v>93</v>
      </c>
      <c r="RY10" s="97">
        <v>5</v>
      </c>
      <c r="RZ10" s="97">
        <v>0</v>
      </c>
      <c r="SA10" s="184">
        <v>0.88065882693766828</v>
      </c>
      <c r="SB10" s="261" t="s">
        <v>2054</v>
      </c>
      <c r="SD10" s="342" t="s">
        <v>1952</v>
      </c>
      <c r="SE10" s="19" t="s">
        <v>46</v>
      </c>
      <c r="SF10" s="97">
        <v>5</v>
      </c>
      <c r="SG10" s="97">
        <v>1</v>
      </c>
      <c r="SH10" s="184">
        <v>0.86403438458510662</v>
      </c>
      <c r="SI10" s="261" t="s">
        <v>2069</v>
      </c>
      <c r="SK10" s="342" t="s">
        <v>1952</v>
      </c>
      <c r="SL10" s="19" t="s">
        <v>46</v>
      </c>
      <c r="SM10" s="97">
        <v>5</v>
      </c>
      <c r="SN10" s="97">
        <v>1</v>
      </c>
      <c r="SO10" s="184">
        <v>0.86585998301542055</v>
      </c>
      <c r="SP10" t="s">
        <v>24</v>
      </c>
      <c r="SR10" s="342" t="s">
        <v>1952</v>
      </c>
      <c r="SS10" s="90" t="s">
        <v>331</v>
      </c>
      <c r="ST10" s="97">
        <v>6</v>
      </c>
      <c r="SU10" s="97">
        <v>0</v>
      </c>
      <c r="SV10" s="184">
        <v>0.85771539366474936</v>
      </c>
      <c r="SW10" s="134" t="s">
        <v>2058</v>
      </c>
      <c r="SY10" s="342" t="s">
        <v>1952</v>
      </c>
      <c r="SZ10" s="90" t="s">
        <v>331</v>
      </c>
      <c r="TA10" s="97">
        <v>7</v>
      </c>
      <c r="TB10" s="97">
        <v>0</v>
      </c>
      <c r="TC10" s="184">
        <v>0.85833526368212132</v>
      </c>
      <c r="TD10" t="s">
        <v>24</v>
      </c>
      <c r="TF10" s="342" t="s">
        <v>1952</v>
      </c>
      <c r="TG10" s="19" t="s">
        <v>44</v>
      </c>
      <c r="TH10" s="97">
        <v>7</v>
      </c>
      <c r="TI10" s="97">
        <v>1</v>
      </c>
      <c r="TJ10" s="184">
        <v>0.86703161796585748</v>
      </c>
      <c r="TK10" s="261" t="s">
        <v>2055</v>
      </c>
      <c r="TM10" s="342" t="s">
        <v>1952</v>
      </c>
      <c r="TN10" s="19" t="s">
        <v>44</v>
      </c>
      <c r="TO10" s="97">
        <v>7</v>
      </c>
      <c r="TP10" s="97">
        <v>1</v>
      </c>
      <c r="TQ10" s="184">
        <v>0.86524879658797127</v>
      </c>
      <c r="TR10" t="s">
        <v>24</v>
      </c>
      <c r="TT10" s="342" t="s">
        <v>1952</v>
      </c>
      <c r="TU10" s="19" t="s">
        <v>44</v>
      </c>
      <c r="TV10" s="97">
        <v>7</v>
      </c>
      <c r="TW10" s="97">
        <v>1</v>
      </c>
      <c r="TX10" s="184">
        <v>0.85569399565887139</v>
      </c>
      <c r="TY10" t="s">
        <v>24</v>
      </c>
      <c r="UA10" s="342" t="s">
        <v>1952</v>
      </c>
      <c r="UB10" s="90" t="s">
        <v>331</v>
      </c>
      <c r="UC10" s="97">
        <v>8</v>
      </c>
      <c r="UD10" s="97">
        <v>1</v>
      </c>
      <c r="UE10" s="184">
        <v>0.86184399119280908</v>
      </c>
      <c r="UF10" s="261" t="s">
        <v>2080</v>
      </c>
      <c r="UH10" s="342" t="s">
        <v>1952</v>
      </c>
      <c r="UI10" s="90" t="s">
        <v>334</v>
      </c>
      <c r="UJ10" s="97">
        <v>8</v>
      </c>
      <c r="UK10" s="97">
        <v>1</v>
      </c>
      <c r="UL10" s="184">
        <v>0.86018432384915067</v>
      </c>
      <c r="UM10" s="261" t="s">
        <v>2046</v>
      </c>
      <c r="UO10" s="342" t="s">
        <v>1952</v>
      </c>
      <c r="UP10" s="90" t="s">
        <v>334</v>
      </c>
      <c r="UQ10" s="97">
        <v>9</v>
      </c>
      <c r="UR10" s="97">
        <v>1</v>
      </c>
      <c r="US10" s="184">
        <v>0.86873453485311813</v>
      </c>
      <c r="UT10" t="s">
        <v>24</v>
      </c>
      <c r="UV10" s="342" t="s">
        <v>1952</v>
      </c>
      <c r="UW10" s="90" t="s">
        <v>334</v>
      </c>
      <c r="UX10" s="97">
        <v>9</v>
      </c>
      <c r="UY10" s="97">
        <v>1</v>
      </c>
      <c r="UZ10" s="184">
        <v>0.86875977942147553</v>
      </c>
      <c r="VA10" t="s">
        <v>24</v>
      </c>
      <c r="VC10" s="342" t="s">
        <v>1952</v>
      </c>
      <c r="VD10" s="90" t="s">
        <v>334</v>
      </c>
      <c r="VE10" s="97">
        <v>10</v>
      </c>
      <c r="VF10" s="97">
        <v>1</v>
      </c>
      <c r="VG10" s="184">
        <v>0.87047097239722271</v>
      </c>
      <c r="VH10" t="s">
        <v>24</v>
      </c>
      <c r="VJ10" s="342" t="s">
        <v>1952</v>
      </c>
      <c r="VK10" s="90" t="s">
        <v>334</v>
      </c>
      <c r="VL10" s="97">
        <v>10</v>
      </c>
      <c r="VM10" s="97">
        <v>1</v>
      </c>
      <c r="VN10" s="184">
        <v>0.87278243687121859</v>
      </c>
      <c r="VO10" t="s">
        <v>24</v>
      </c>
      <c r="VQ10" s="342" t="s">
        <v>1952</v>
      </c>
      <c r="VR10" s="90" t="s">
        <v>334</v>
      </c>
      <c r="VS10" s="97">
        <v>11</v>
      </c>
      <c r="VT10" s="97">
        <v>1</v>
      </c>
      <c r="VU10" s="184">
        <v>0.86896636184747489</v>
      </c>
      <c r="VV10" t="s">
        <v>24</v>
      </c>
      <c r="VX10" s="342" t="s">
        <v>1952</v>
      </c>
      <c r="VY10" s="90" t="s">
        <v>331</v>
      </c>
      <c r="VZ10" s="97">
        <v>10</v>
      </c>
      <c r="WA10" s="97">
        <v>2</v>
      </c>
      <c r="WB10" s="184">
        <v>0.8724450634328883</v>
      </c>
      <c r="WC10" s="261" t="s">
        <v>2046</v>
      </c>
      <c r="WE10" s="342" t="s">
        <v>1952</v>
      </c>
      <c r="WF10" s="90" t="s">
        <v>331</v>
      </c>
      <c r="WG10" s="97">
        <v>10</v>
      </c>
      <c r="WH10" s="97">
        <v>2</v>
      </c>
      <c r="WI10" s="184">
        <v>0.88322104875855545</v>
      </c>
      <c r="WJ10" t="s">
        <v>24</v>
      </c>
      <c r="WL10" s="342" t="s">
        <v>1952</v>
      </c>
      <c r="WM10" s="90" t="s">
        <v>331</v>
      </c>
      <c r="WN10" s="97">
        <v>10</v>
      </c>
      <c r="WO10" s="97">
        <v>2</v>
      </c>
      <c r="WP10" s="184">
        <v>0.86646380255709576</v>
      </c>
      <c r="WQ10" t="s">
        <v>24</v>
      </c>
      <c r="WS10" s="342" t="s">
        <v>1952</v>
      </c>
      <c r="WT10" s="90" t="s">
        <v>331</v>
      </c>
      <c r="WU10" s="97">
        <v>10</v>
      </c>
      <c r="WV10" s="97">
        <v>2</v>
      </c>
      <c r="WW10" s="184">
        <v>0.86643118576712619</v>
      </c>
      <c r="WX10" t="s">
        <v>24</v>
      </c>
      <c r="WZ10" s="342" t="s">
        <v>1952</v>
      </c>
      <c r="XA10" s="90" t="s">
        <v>334</v>
      </c>
      <c r="XB10" s="97">
        <v>11</v>
      </c>
      <c r="XC10" s="97">
        <v>1</v>
      </c>
      <c r="XD10" s="184">
        <v>0.87606427717729995</v>
      </c>
      <c r="XE10" s="261" t="s">
        <v>2046</v>
      </c>
      <c r="XG10" s="342" t="s">
        <v>1952</v>
      </c>
      <c r="XH10" s="90" t="s">
        <v>334</v>
      </c>
      <c r="XI10" s="97">
        <v>11</v>
      </c>
      <c r="XJ10" s="97">
        <v>1</v>
      </c>
      <c r="XK10" s="184">
        <v>0.86510029036710789</v>
      </c>
      <c r="XL10" t="s">
        <v>24</v>
      </c>
      <c r="XN10" s="342" t="s">
        <v>1952</v>
      </c>
      <c r="XO10" s="90" t="s">
        <v>334</v>
      </c>
      <c r="XP10" s="97">
        <v>11</v>
      </c>
      <c r="XQ10" s="97">
        <v>1</v>
      </c>
      <c r="XR10" s="184">
        <v>0.87781329125405194</v>
      </c>
      <c r="XS10" t="s">
        <v>24</v>
      </c>
      <c r="XU10" s="342" t="s">
        <v>1952</v>
      </c>
      <c r="XV10" s="90" t="s">
        <v>7330</v>
      </c>
      <c r="XW10" s="97">
        <v>11</v>
      </c>
      <c r="XX10" s="97">
        <v>1</v>
      </c>
      <c r="XY10" s="184">
        <v>0.87345543785531787</v>
      </c>
      <c r="XZ10" t="s">
        <v>24</v>
      </c>
      <c r="YB10" s="342" t="s">
        <v>1952</v>
      </c>
      <c r="YC10" s="90" t="s">
        <v>7330</v>
      </c>
      <c r="YD10" s="26">
        <v>11</v>
      </c>
      <c r="YE10" s="26">
        <v>1</v>
      </c>
      <c r="YF10" s="46">
        <v>0.88866464808197621</v>
      </c>
      <c r="YG10" t="s">
        <v>24</v>
      </c>
      <c r="YI10" s="342" t="s">
        <v>1952</v>
      </c>
      <c r="YJ10" s="19" t="s">
        <v>46</v>
      </c>
      <c r="YK10" s="97">
        <v>10</v>
      </c>
      <c r="YL10" s="97">
        <v>2</v>
      </c>
      <c r="YM10" s="184">
        <v>0.88936620705519964</v>
      </c>
      <c r="YN10" s="134" t="s">
        <v>2058</v>
      </c>
      <c r="YP10" s="342" t="s">
        <v>1952</v>
      </c>
      <c r="YQ10" s="19" t="s">
        <v>46</v>
      </c>
      <c r="YR10" s="97">
        <v>10</v>
      </c>
      <c r="YS10" s="97">
        <v>2</v>
      </c>
      <c r="YT10" s="184">
        <v>0.88918707613194492</v>
      </c>
      <c r="YU10" t="s">
        <v>24</v>
      </c>
      <c r="YW10" s="342" t="s">
        <v>1952</v>
      </c>
      <c r="YX10" s="19" t="s">
        <v>46</v>
      </c>
      <c r="YY10" s="97">
        <v>10</v>
      </c>
      <c r="YZ10" s="97">
        <v>2</v>
      </c>
      <c r="ZA10" s="184">
        <v>0.88363045124409834</v>
      </c>
      <c r="ZB10" t="s">
        <v>24</v>
      </c>
      <c r="ZD10" s="342" t="s">
        <v>1952</v>
      </c>
      <c r="ZE10" s="19" t="s">
        <v>46</v>
      </c>
      <c r="ZF10" s="97">
        <v>10</v>
      </c>
      <c r="ZG10" s="97">
        <v>2</v>
      </c>
      <c r="ZH10" s="184">
        <v>0.87403440531596999</v>
      </c>
      <c r="ZI10" t="s">
        <v>24</v>
      </c>
      <c r="ZK10" s="342" t="s">
        <v>1952</v>
      </c>
      <c r="ZL10" s="19" t="s">
        <v>46</v>
      </c>
      <c r="ZM10" s="97">
        <v>10</v>
      </c>
      <c r="ZN10" s="97">
        <v>2</v>
      </c>
      <c r="ZO10" s="184">
        <v>0.86828752036026902</v>
      </c>
      <c r="ZP10" t="s">
        <v>24</v>
      </c>
    </row>
    <row r="11" spans="2:692" x14ac:dyDescent="0.35">
      <c r="B11" s="342" t="s">
        <v>1955</v>
      </c>
      <c r="C11" s="164" t="s">
        <v>128</v>
      </c>
      <c r="D11" t="s">
        <v>2036</v>
      </c>
      <c r="E11">
        <v>88</v>
      </c>
      <c r="G11" s="342" t="s">
        <v>1955</v>
      </c>
      <c r="H11" s="25" t="s">
        <v>150</v>
      </c>
      <c r="I11" s="171" t="s">
        <v>2037</v>
      </c>
      <c r="J11">
        <v>93</v>
      </c>
      <c r="K11" s="261" t="s">
        <v>2048</v>
      </c>
      <c r="M11" s="342" t="s">
        <v>1955</v>
      </c>
      <c r="N11" s="21" t="s">
        <v>84</v>
      </c>
      <c r="O11" s="171" t="s">
        <v>2039</v>
      </c>
      <c r="P11">
        <v>118</v>
      </c>
      <c r="Q11" s="261" t="s">
        <v>2040</v>
      </c>
      <c r="S11" s="342" t="s">
        <v>1955</v>
      </c>
      <c r="T11" s="21" t="s">
        <v>81</v>
      </c>
      <c r="U11" s="171" t="s">
        <v>2041</v>
      </c>
      <c r="V11">
        <v>105</v>
      </c>
      <c r="W11" s="261" t="s">
        <v>2055</v>
      </c>
      <c r="Y11" s="342" t="s">
        <v>1955</v>
      </c>
      <c r="Z11" s="21" t="s">
        <v>73</v>
      </c>
      <c r="AA11" t="s">
        <v>2084</v>
      </c>
      <c r="AB11">
        <v>112</v>
      </c>
      <c r="AC11" s="261" t="s">
        <v>2090</v>
      </c>
      <c r="AE11" s="342" t="s">
        <v>1955</v>
      </c>
      <c r="AF11" s="21" t="s">
        <v>73</v>
      </c>
      <c r="AG11" t="s">
        <v>2085</v>
      </c>
      <c r="AH11">
        <v>109</v>
      </c>
      <c r="AI11" t="s">
        <v>24</v>
      </c>
      <c r="AK11" s="342" t="s">
        <v>1955</v>
      </c>
      <c r="AL11" s="22" t="s">
        <v>99</v>
      </c>
      <c r="AM11" t="s">
        <v>2065</v>
      </c>
      <c r="AN11">
        <v>102</v>
      </c>
      <c r="AO11" s="261" t="s">
        <v>2069</v>
      </c>
      <c r="AQ11" s="342" t="s">
        <v>1955</v>
      </c>
      <c r="AR11" s="22" t="s">
        <v>93</v>
      </c>
      <c r="AS11" t="s">
        <v>2105</v>
      </c>
      <c r="AT11">
        <v>103</v>
      </c>
      <c r="AU11" s="261" t="s">
        <v>2069</v>
      </c>
      <c r="AW11" s="342" t="s">
        <v>1955</v>
      </c>
      <c r="AX11" s="23" t="s">
        <v>107</v>
      </c>
      <c r="AY11">
        <v>8</v>
      </c>
      <c r="AZ11">
        <v>1</v>
      </c>
      <c r="BA11">
        <v>0.74632578115604198</v>
      </c>
      <c r="BB11" s="134" t="s">
        <v>2088</v>
      </c>
      <c r="BD11" s="342" t="s">
        <v>1955</v>
      </c>
      <c r="BE11" s="21" t="s">
        <v>76</v>
      </c>
      <c r="BF11">
        <v>8</v>
      </c>
      <c r="BG11">
        <v>2</v>
      </c>
      <c r="BH11" s="183">
        <v>0.73486743067285909</v>
      </c>
      <c r="BI11" s="134" t="s">
        <v>2064</v>
      </c>
      <c r="BK11" s="342" t="s">
        <v>1955</v>
      </c>
      <c r="BL11" s="22" t="s">
        <v>93</v>
      </c>
      <c r="BM11">
        <v>8</v>
      </c>
      <c r="BN11">
        <v>3</v>
      </c>
      <c r="BO11" s="183">
        <v>0.73821817651604837</v>
      </c>
      <c r="BP11" s="261" t="s">
        <v>2046</v>
      </c>
      <c r="BR11" s="342" t="s">
        <v>1955</v>
      </c>
      <c r="BS11" s="22" t="s">
        <v>94</v>
      </c>
      <c r="BT11">
        <v>9</v>
      </c>
      <c r="BU11">
        <v>3</v>
      </c>
      <c r="BV11" s="183">
        <v>0.73813261444325118</v>
      </c>
      <c r="BW11" s="134" t="s">
        <v>2088</v>
      </c>
      <c r="BY11" s="342" t="s">
        <v>1955</v>
      </c>
      <c r="BZ11" s="23" t="s">
        <v>107</v>
      </c>
      <c r="CA11">
        <v>11</v>
      </c>
      <c r="CB11">
        <v>2</v>
      </c>
      <c r="CC11" s="183">
        <v>0.71077050684388832</v>
      </c>
      <c r="CD11" s="134" t="s">
        <v>2064</v>
      </c>
      <c r="CF11" s="342" t="s">
        <v>1955</v>
      </c>
      <c r="CG11" s="23" t="s">
        <v>117</v>
      </c>
      <c r="CH11">
        <v>11</v>
      </c>
      <c r="CI11">
        <v>3</v>
      </c>
      <c r="CJ11" s="183">
        <v>0.68204163113708227</v>
      </c>
      <c r="CK11" s="134" t="s">
        <v>2058</v>
      </c>
      <c r="CM11" s="342" t="s">
        <v>1955</v>
      </c>
      <c r="CN11" s="22" t="s">
        <v>91</v>
      </c>
      <c r="CO11">
        <v>9</v>
      </c>
      <c r="CP11">
        <v>4</v>
      </c>
      <c r="CQ11" s="183">
        <v>0.60588352861337236</v>
      </c>
      <c r="CR11" s="134" t="s">
        <v>2064</v>
      </c>
      <c r="CT11" s="342" t="s">
        <v>1955</v>
      </c>
      <c r="CU11" s="164" t="s">
        <v>129</v>
      </c>
      <c r="CV11">
        <v>1</v>
      </c>
      <c r="CW11">
        <v>0</v>
      </c>
      <c r="CX11" s="183">
        <v>0.83878573266924761</v>
      </c>
      <c r="CY11" s="134" t="s">
        <v>2106</v>
      </c>
      <c r="DA11" s="342" t="s">
        <v>1955</v>
      </c>
      <c r="DB11" s="25" t="s">
        <v>11</v>
      </c>
      <c r="DC11">
        <v>2</v>
      </c>
      <c r="DD11">
        <v>0</v>
      </c>
      <c r="DE11" s="183">
        <v>0.84009922678546611</v>
      </c>
      <c r="DF11" s="134" t="s">
        <v>2058</v>
      </c>
      <c r="DH11" s="342" t="s">
        <v>1955</v>
      </c>
      <c r="DI11" s="25" t="s">
        <v>11</v>
      </c>
      <c r="DJ11">
        <v>2</v>
      </c>
      <c r="DK11">
        <v>0</v>
      </c>
      <c r="DL11" s="183">
        <v>0.84494771163395088</v>
      </c>
      <c r="DM11" t="s">
        <v>24</v>
      </c>
      <c r="DO11" s="342" t="s">
        <v>1955</v>
      </c>
      <c r="DP11" s="164" t="s">
        <v>133</v>
      </c>
      <c r="DQ11">
        <v>3</v>
      </c>
      <c r="DR11">
        <v>0</v>
      </c>
      <c r="DS11" s="183">
        <v>0.81126436336159247</v>
      </c>
      <c r="DT11" s="261" t="s">
        <v>2046</v>
      </c>
      <c r="DV11" s="342" t="s">
        <v>1955</v>
      </c>
      <c r="DW11" s="23" t="s">
        <v>117</v>
      </c>
      <c r="DX11">
        <v>4</v>
      </c>
      <c r="DY11">
        <v>0</v>
      </c>
      <c r="DZ11" s="183">
        <v>0.80679993125306093</v>
      </c>
      <c r="EA11" s="261" t="s">
        <v>2055</v>
      </c>
      <c r="EC11" s="342" t="s">
        <v>1955</v>
      </c>
      <c r="ED11" s="25" t="s">
        <v>144</v>
      </c>
      <c r="EE11">
        <v>4</v>
      </c>
      <c r="EF11">
        <v>1</v>
      </c>
      <c r="EG11" s="183">
        <v>0.77584694317895786</v>
      </c>
      <c r="EH11" s="134" t="s">
        <v>2088</v>
      </c>
      <c r="EJ11" s="342" t="s">
        <v>1955</v>
      </c>
      <c r="EK11" s="23" t="s">
        <v>104</v>
      </c>
      <c r="EL11">
        <v>6</v>
      </c>
      <c r="EM11">
        <v>0</v>
      </c>
      <c r="EN11" s="183">
        <v>0.77123416019489976</v>
      </c>
      <c r="EO11" s="261" t="s">
        <v>2046</v>
      </c>
      <c r="EQ11" s="342" t="s">
        <v>1955</v>
      </c>
      <c r="ER11" s="23" t="s">
        <v>104</v>
      </c>
      <c r="ES11">
        <v>6</v>
      </c>
      <c r="ET11">
        <v>1</v>
      </c>
      <c r="EU11" s="183">
        <v>0.73652400331042878</v>
      </c>
      <c r="EV11" t="s">
        <v>24</v>
      </c>
      <c r="EX11" s="342" t="s">
        <v>1955</v>
      </c>
      <c r="EY11" s="23" t="s">
        <v>117</v>
      </c>
      <c r="EZ11">
        <v>6</v>
      </c>
      <c r="FA11">
        <v>2</v>
      </c>
      <c r="FB11" s="183">
        <v>0.71169035158038407</v>
      </c>
      <c r="FC11" s="134" t="s">
        <v>2058</v>
      </c>
      <c r="FE11" s="342" t="s">
        <v>1955</v>
      </c>
      <c r="FF11" s="23" t="s">
        <v>117</v>
      </c>
      <c r="FG11">
        <v>7</v>
      </c>
      <c r="FH11">
        <v>2</v>
      </c>
      <c r="FI11" s="183">
        <v>0.72571614833799525</v>
      </c>
      <c r="FJ11" t="s">
        <v>24</v>
      </c>
      <c r="FL11" s="342" t="s">
        <v>1955</v>
      </c>
      <c r="FM11" s="23" t="s">
        <v>104</v>
      </c>
      <c r="FN11">
        <v>8</v>
      </c>
      <c r="FO11">
        <v>2</v>
      </c>
      <c r="FP11" s="183">
        <v>0.67849432542479926</v>
      </c>
      <c r="FQ11" s="261" t="s">
        <v>2090</v>
      </c>
      <c r="FS11" s="342" t="s">
        <v>1955</v>
      </c>
      <c r="FT11" s="20" t="s">
        <v>70</v>
      </c>
      <c r="FU11">
        <v>9</v>
      </c>
      <c r="FV11">
        <v>2</v>
      </c>
      <c r="FW11" s="183">
        <v>0.68502569974943694</v>
      </c>
      <c r="FX11" s="134" t="s">
        <v>2088</v>
      </c>
      <c r="FZ11" s="342" t="s">
        <v>1955</v>
      </c>
      <c r="GA11" s="23" t="s">
        <v>104</v>
      </c>
      <c r="GB11">
        <v>10</v>
      </c>
      <c r="GC11">
        <v>2</v>
      </c>
      <c r="GD11" s="183">
        <v>0.70909930466935334</v>
      </c>
      <c r="GE11" s="134" t="s">
        <v>2064</v>
      </c>
      <c r="GG11" s="342" t="s">
        <v>1955</v>
      </c>
      <c r="GH11" s="25" t="s">
        <v>11</v>
      </c>
      <c r="GI11">
        <v>10</v>
      </c>
      <c r="GJ11">
        <v>2</v>
      </c>
      <c r="GK11" s="183">
        <v>0.72485684524209693</v>
      </c>
      <c r="GL11" s="134" t="s">
        <v>2058</v>
      </c>
      <c r="GN11" s="342" t="s">
        <v>1955</v>
      </c>
      <c r="GO11" s="25" t="s">
        <v>11</v>
      </c>
      <c r="GP11">
        <v>10</v>
      </c>
      <c r="GQ11">
        <v>2</v>
      </c>
      <c r="GR11" s="183">
        <v>0.72336906853966343</v>
      </c>
      <c r="GS11" t="s">
        <v>24</v>
      </c>
      <c r="GU11" s="342" t="s">
        <v>1955</v>
      </c>
      <c r="GV11" s="22" t="s">
        <v>88</v>
      </c>
      <c r="GW11">
        <v>9</v>
      </c>
      <c r="GX11">
        <v>3</v>
      </c>
      <c r="GY11" s="183">
        <v>0.73339348278397842</v>
      </c>
      <c r="GZ11" s="134" t="s">
        <v>2058</v>
      </c>
      <c r="HB11" s="342" t="s">
        <v>1955</v>
      </c>
      <c r="HC11" s="22" t="s">
        <v>88</v>
      </c>
      <c r="HD11">
        <v>9</v>
      </c>
      <c r="HE11">
        <v>3</v>
      </c>
      <c r="HF11" s="183">
        <v>0.72984354072994406</v>
      </c>
      <c r="HG11" t="s">
        <v>24</v>
      </c>
      <c r="HI11" s="342" t="s">
        <v>1955</v>
      </c>
      <c r="HJ11" s="25" t="s">
        <v>2097</v>
      </c>
      <c r="HK11">
        <v>12</v>
      </c>
      <c r="HL11">
        <v>5</v>
      </c>
      <c r="HM11" s="183">
        <v>0.72111326953591381</v>
      </c>
      <c r="HN11" s="134" t="s">
        <v>2064</v>
      </c>
      <c r="HP11" s="342" t="s">
        <v>1955</v>
      </c>
      <c r="HQ11" s="20" t="s">
        <v>64</v>
      </c>
      <c r="HR11">
        <v>1</v>
      </c>
      <c r="HS11">
        <v>0</v>
      </c>
      <c r="HT11" s="183">
        <v>0.83142719564871903</v>
      </c>
      <c r="HU11" t="s">
        <v>2047</v>
      </c>
      <c r="HW11" s="342" t="s">
        <v>1955</v>
      </c>
      <c r="HX11" s="20" t="s">
        <v>64</v>
      </c>
      <c r="HY11">
        <v>2</v>
      </c>
      <c r="HZ11">
        <v>0</v>
      </c>
      <c r="IA11" s="183">
        <v>0.83731540481737099</v>
      </c>
      <c r="IB11" t="s">
        <v>24</v>
      </c>
      <c r="ID11" s="342" t="s">
        <v>1955</v>
      </c>
      <c r="IE11" s="20" t="s">
        <v>64</v>
      </c>
      <c r="IF11">
        <v>3</v>
      </c>
      <c r="IG11">
        <v>0</v>
      </c>
      <c r="IH11" s="183">
        <v>0.81701410050095913</v>
      </c>
      <c r="II11" t="s">
        <v>24</v>
      </c>
      <c r="IK11" s="342" t="s">
        <v>1955</v>
      </c>
      <c r="IL11" s="19" t="s">
        <v>46</v>
      </c>
      <c r="IM11">
        <v>4</v>
      </c>
      <c r="IN11">
        <v>0</v>
      </c>
      <c r="IO11" s="183">
        <v>0.82969109762403714</v>
      </c>
      <c r="IP11" s="261" t="s">
        <v>2055</v>
      </c>
      <c r="IR11" s="342" t="s">
        <v>1955</v>
      </c>
      <c r="IS11" s="164" t="s">
        <v>120</v>
      </c>
      <c r="IT11">
        <v>4</v>
      </c>
      <c r="IU11">
        <v>1</v>
      </c>
      <c r="IV11" s="183">
        <v>0.82182009633812525</v>
      </c>
      <c r="IW11" t="s">
        <v>2047</v>
      </c>
      <c r="IY11" s="342" t="s">
        <v>1955</v>
      </c>
      <c r="IZ11" s="164" t="s">
        <v>135</v>
      </c>
      <c r="JA11">
        <v>4</v>
      </c>
      <c r="JB11">
        <v>2</v>
      </c>
      <c r="JC11" s="183">
        <v>0.82989506448963535</v>
      </c>
      <c r="JD11" s="134" t="s">
        <v>2064</v>
      </c>
      <c r="JF11" s="342" t="s">
        <v>1955</v>
      </c>
      <c r="JG11" s="164" t="s">
        <v>120</v>
      </c>
      <c r="JH11" s="97">
        <v>6</v>
      </c>
      <c r="JI11" s="97">
        <v>1</v>
      </c>
      <c r="JJ11" s="183">
        <v>0.8075975580325373</v>
      </c>
      <c r="JK11" s="261" t="s">
        <v>2054</v>
      </c>
      <c r="JM11" s="342" t="s">
        <v>1955</v>
      </c>
      <c r="JN11" s="22" t="s">
        <v>94</v>
      </c>
      <c r="JO11" s="97">
        <v>6</v>
      </c>
      <c r="JP11" s="97">
        <v>2</v>
      </c>
      <c r="JQ11" s="183">
        <v>0.78368920686345256</v>
      </c>
      <c r="JR11" s="261" t="s">
        <v>2101</v>
      </c>
      <c r="JT11" s="342" t="s">
        <v>1955</v>
      </c>
      <c r="JU11" s="19" t="s">
        <v>46</v>
      </c>
      <c r="JV11" s="97">
        <v>7</v>
      </c>
      <c r="JW11" s="97">
        <v>1</v>
      </c>
      <c r="JX11" s="183">
        <v>0.8159797504574513</v>
      </c>
      <c r="JY11" s="261" t="s">
        <v>2054</v>
      </c>
      <c r="JZ11" s="261" t="s">
        <v>2055</v>
      </c>
      <c r="KB11" s="342" t="s">
        <v>1955</v>
      </c>
      <c r="KC11" s="22" t="s">
        <v>91</v>
      </c>
      <c r="KD11" s="97">
        <v>7</v>
      </c>
      <c r="KE11" s="97">
        <v>2</v>
      </c>
      <c r="KF11" s="183">
        <v>0.83005271284951376</v>
      </c>
      <c r="KG11" s="134" t="s">
        <v>2087</v>
      </c>
      <c r="KI11" s="342" t="s">
        <v>1955</v>
      </c>
      <c r="KJ11" s="19" t="s">
        <v>46</v>
      </c>
      <c r="KK11" s="97">
        <v>8</v>
      </c>
      <c r="KL11" s="97">
        <v>1</v>
      </c>
      <c r="KM11" s="183">
        <v>0.8233453682116364</v>
      </c>
      <c r="KN11" s="134" t="s">
        <v>2058</v>
      </c>
      <c r="KP11" s="342" t="s">
        <v>1955</v>
      </c>
      <c r="KQ11" s="164" t="s">
        <v>120</v>
      </c>
      <c r="KR11" s="97">
        <v>8</v>
      </c>
      <c r="KS11" s="97">
        <v>2</v>
      </c>
      <c r="KT11" s="183">
        <v>0.82639869098627217</v>
      </c>
      <c r="KU11" s="134" t="s">
        <v>2088</v>
      </c>
      <c r="KW11" s="342" t="s">
        <v>1955</v>
      </c>
      <c r="KX11" s="164" t="s">
        <v>120</v>
      </c>
      <c r="KY11" s="97">
        <v>8</v>
      </c>
      <c r="KZ11" s="97">
        <v>2</v>
      </c>
      <c r="LA11" s="183">
        <v>0.82969899107599743</v>
      </c>
      <c r="LB11" t="s">
        <v>24</v>
      </c>
      <c r="LD11" s="342" t="s">
        <v>1955</v>
      </c>
      <c r="LE11" s="22" t="s">
        <v>91</v>
      </c>
      <c r="LF11" s="97">
        <v>8</v>
      </c>
      <c r="LG11" s="97">
        <v>3</v>
      </c>
      <c r="LH11" s="183">
        <v>0.84431961088305474</v>
      </c>
      <c r="LI11" s="261" t="s">
        <v>2054</v>
      </c>
      <c r="LK11" s="342" t="s">
        <v>1955</v>
      </c>
      <c r="LL11" s="22" t="s">
        <v>91</v>
      </c>
      <c r="LM11" s="97">
        <v>8</v>
      </c>
      <c r="LN11" s="97">
        <v>3</v>
      </c>
      <c r="LO11" s="183">
        <v>0.84079947699410873</v>
      </c>
      <c r="LP11" t="s">
        <v>24</v>
      </c>
      <c r="LR11" s="342" t="s">
        <v>1955</v>
      </c>
      <c r="LS11" s="22" t="s">
        <v>94</v>
      </c>
      <c r="LT11" s="97">
        <v>9</v>
      </c>
      <c r="LU11" s="97">
        <v>3</v>
      </c>
      <c r="LV11" s="183">
        <v>0.82461159479592072</v>
      </c>
      <c r="LW11" s="134" t="s">
        <v>2087</v>
      </c>
      <c r="LY11" s="342" t="s">
        <v>1955</v>
      </c>
      <c r="LZ11" s="25" t="s">
        <v>147</v>
      </c>
      <c r="MA11" s="97">
        <v>10</v>
      </c>
      <c r="MB11" s="97">
        <v>2</v>
      </c>
      <c r="MC11" s="183">
        <v>0.82036024973979271</v>
      </c>
      <c r="MD11" s="261" t="s">
        <v>2046</v>
      </c>
      <c r="MF11" s="342" t="s">
        <v>1955</v>
      </c>
      <c r="MG11" s="164" t="s">
        <v>120</v>
      </c>
      <c r="MH11" s="97">
        <v>10</v>
      </c>
      <c r="MI11" s="97">
        <v>3</v>
      </c>
      <c r="MJ11" s="183">
        <v>0.82272107001671613</v>
      </c>
      <c r="MK11" s="261" t="s">
        <v>2055</v>
      </c>
      <c r="MM11" s="342" t="s">
        <v>1955</v>
      </c>
      <c r="MN11" s="25" t="s">
        <v>147</v>
      </c>
      <c r="MO11" s="97">
        <v>11</v>
      </c>
      <c r="MP11" s="97">
        <v>2</v>
      </c>
      <c r="MQ11" s="183">
        <v>0.82415676418906281</v>
      </c>
      <c r="MR11" s="134" t="s">
        <v>2058</v>
      </c>
      <c r="MT11" s="342" t="s">
        <v>1955</v>
      </c>
      <c r="MU11" s="22" t="s">
        <v>94</v>
      </c>
      <c r="MV11" s="97">
        <v>10</v>
      </c>
      <c r="MW11" s="97">
        <v>3</v>
      </c>
      <c r="MX11" s="183">
        <v>0.83561431177313328</v>
      </c>
      <c r="MY11" s="134" t="s">
        <v>2058</v>
      </c>
      <c r="NA11" s="342" t="s">
        <v>1955</v>
      </c>
      <c r="NB11" s="24" t="s">
        <v>120</v>
      </c>
      <c r="NC11" s="97">
        <v>10</v>
      </c>
      <c r="ND11" s="97">
        <v>3</v>
      </c>
      <c r="NE11" s="183">
        <v>0.80339778007827256</v>
      </c>
      <c r="NF11" s="261" t="s">
        <v>2046</v>
      </c>
      <c r="NH11" s="342" t="s">
        <v>1955</v>
      </c>
      <c r="NI11" s="24" t="s">
        <v>120</v>
      </c>
      <c r="NJ11" s="26">
        <v>10</v>
      </c>
      <c r="NK11" s="26">
        <v>3</v>
      </c>
      <c r="NL11" s="46">
        <v>0.7969539988850658</v>
      </c>
      <c r="NM11" t="s">
        <v>24</v>
      </c>
      <c r="NO11" s="342" t="s">
        <v>1955</v>
      </c>
      <c r="NP11" s="24" t="s">
        <v>120</v>
      </c>
      <c r="NQ11" s="26">
        <v>10</v>
      </c>
      <c r="NR11" s="26">
        <v>3</v>
      </c>
      <c r="NS11" s="46">
        <v>0.81723831374645373</v>
      </c>
      <c r="NT11" t="s">
        <v>24</v>
      </c>
      <c r="NV11" s="342" t="s">
        <v>1955</v>
      </c>
      <c r="NW11" s="24" t="s">
        <v>120</v>
      </c>
      <c r="NX11" s="26">
        <v>10</v>
      </c>
      <c r="NY11" s="26">
        <v>3</v>
      </c>
      <c r="NZ11" s="46">
        <v>0.81532968868770861</v>
      </c>
      <c r="OA11" t="s">
        <v>24</v>
      </c>
      <c r="OC11" s="342" t="s">
        <v>1955</v>
      </c>
      <c r="OD11" s="24" t="s">
        <v>120</v>
      </c>
      <c r="OE11" s="26">
        <v>10</v>
      </c>
      <c r="OF11" s="26">
        <v>3</v>
      </c>
      <c r="OG11" s="46">
        <v>0.80211941167527168</v>
      </c>
      <c r="OH11" t="s">
        <v>24</v>
      </c>
      <c r="OJ11" s="342" t="s">
        <v>1955</v>
      </c>
      <c r="OK11" s="24" t="s">
        <v>120</v>
      </c>
      <c r="OL11" s="26">
        <v>10</v>
      </c>
      <c r="OM11" s="26">
        <v>3</v>
      </c>
      <c r="ON11" s="46">
        <v>0.79380662525012069</v>
      </c>
      <c r="OO11" t="s">
        <v>24</v>
      </c>
      <c r="OQ11" s="342" t="s">
        <v>1955</v>
      </c>
      <c r="OR11" s="24" t="s">
        <v>120</v>
      </c>
      <c r="OS11" s="26">
        <v>10</v>
      </c>
      <c r="OT11" s="26">
        <v>3</v>
      </c>
      <c r="OU11" s="46">
        <v>0.80088579643094826</v>
      </c>
      <c r="OV11" t="s">
        <v>24</v>
      </c>
      <c r="OX11" s="342" t="s">
        <v>1955</v>
      </c>
      <c r="OY11" s="24" t="s">
        <v>120</v>
      </c>
      <c r="OZ11" s="26">
        <v>10</v>
      </c>
      <c r="PA11" s="26">
        <v>3</v>
      </c>
      <c r="PB11" s="46">
        <v>0.81039586212005732</v>
      </c>
      <c r="PC11" t="s">
        <v>24</v>
      </c>
      <c r="PE11" s="342" t="s">
        <v>1955</v>
      </c>
      <c r="PF11" s="24" t="s">
        <v>120</v>
      </c>
      <c r="PG11" s="26">
        <v>10</v>
      </c>
      <c r="PH11" s="26">
        <v>3</v>
      </c>
      <c r="PI11" s="46">
        <v>0.80994281320424599</v>
      </c>
      <c r="PJ11" t="s">
        <v>24</v>
      </c>
      <c r="PL11" s="342" t="s">
        <v>1955</v>
      </c>
      <c r="PM11" s="90" t="s">
        <v>334</v>
      </c>
      <c r="PN11" s="97">
        <v>1</v>
      </c>
      <c r="PO11" s="97">
        <v>0</v>
      </c>
      <c r="PP11" s="184">
        <v>0.80637775908035014</v>
      </c>
      <c r="PQ11" t="s">
        <v>2047</v>
      </c>
      <c r="PS11" s="342" t="s">
        <v>1955</v>
      </c>
      <c r="PT11" s="84" t="s">
        <v>127</v>
      </c>
      <c r="PU11" s="97">
        <v>2</v>
      </c>
      <c r="PV11" s="97">
        <v>0</v>
      </c>
      <c r="PW11" s="184">
        <v>0.81429600830040061</v>
      </c>
      <c r="PX11" s="261" t="s">
        <v>2046</v>
      </c>
      <c r="PZ11" s="342" t="s">
        <v>1955</v>
      </c>
      <c r="QA11" s="87" t="s">
        <v>12</v>
      </c>
      <c r="QB11" s="97">
        <v>2</v>
      </c>
      <c r="QC11" s="97">
        <v>1</v>
      </c>
      <c r="QD11" s="184">
        <v>0.83987718867189576</v>
      </c>
      <c r="QE11" s="261" t="s">
        <v>2054</v>
      </c>
      <c r="QG11" s="342" t="s">
        <v>1955</v>
      </c>
      <c r="QH11" s="87" t="s">
        <v>12</v>
      </c>
      <c r="QI11" s="97">
        <v>2</v>
      </c>
      <c r="QJ11" s="97">
        <v>1</v>
      </c>
      <c r="QK11" s="184">
        <v>0.84978695892559142</v>
      </c>
      <c r="QL11" t="s">
        <v>24</v>
      </c>
      <c r="QN11" s="342" t="s">
        <v>1955</v>
      </c>
      <c r="QO11" s="83" t="s">
        <v>147</v>
      </c>
      <c r="QP11" s="97">
        <v>4</v>
      </c>
      <c r="QQ11" s="97">
        <v>0</v>
      </c>
      <c r="QR11" s="184">
        <v>0.84746557099120423</v>
      </c>
      <c r="QS11" s="261" t="s">
        <v>2080</v>
      </c>
      <c r="QU11" s="342" t="s">
        <v>1955</v>
      </c>
      <c r="QV11" s="84" t="s">
        <v>127</v>
      </c>
      <c r="QW11" s="97">
        <v>3</v>
      </c>
      <c r="QX11" s="97">
        <v>1</v>
      </c>
      <c r="QY11" s="184">
        <v>0.84000080332159055</v>
      </c>
      <c r="QZ11" s="261" t="s">
        <v>2055</v>
      </c>
      <c r="RB11" s="342" t="s">
        <v>1955</v>
      </c>
      <c r="RC11" s="83" t="s">
        <v>147</v>
      </c>
      <c r="RD11" s="97">
        <v>5</v>
      </c>
      <c r="RE11" s="97">
        <v>0</v>
      </c>
      <c r="RF11" s="184">
        <v>0.86961713913245331</v>
      </c>
      <c r="RG11" s="134" t="s">
        <v>2058</v>
      </c>
      <c r="RI11" s="342" t="s">
        <v>1955</v>
      </c>
      <c r="RJ11" s="86" t="s">
        <v>96</v>
      </c>
      <c r="RK11" s="97">
        <v>4</v>
      </c>
      <c r="RL11" s="97">
        <v>1</v>
      </c>
      <c r="RM11" s="184">
        <v>0.87001351619931488</v>
      </c>
      <c r="RN11" s="134" t="s">
        <v>2058</v>
      </c>
      <c r="RP11" s="342" t="s">
        <v>1955</v>
      </c>
      <c r="RQ11" s="85" t="s">
        <v>114</v>
      </c>
      <c r="RR11" s="97">
        <v>6</v>
      </c>
      <c r="RS11" s="97">
        <v>0</v>
      </c>
      <c r="RT11" s="184">
        <v>0.86396519721757814</v>
      </c>
      <c r="RU11" s="261" t="s">
        <v>2069</v>
      </c>
      <c r="RW11" s="342" t="s">
        <v>1955</v>
      </c>
      <c r="RX11" s="25" t="s">
        <v>11</v>
      </c>
      <c r="RY11" s="97">
        <v>5</v>
      </c>
      <c r="RZ11" s="97">
        <v>1</v>
      </c>
      <c r="SA11" s="184">
        <v>0.87834668077062927</v>
      </c>
      <c r="SB11" s="134" t="s">
        <v>2058</v>
      </c>
      <c r="SD11" s="342" t="s">
        <v>1955</v>
      </c>
      <c r="SE11" s="24" t="s">
        <v>135</v>
      </c>
      <c r="SF11" s="97">
        <v>5</v>
      </c>
      <c r="SG11" s="97">
        <v>2</v>
      </c>
      <c r="SH11" s="184">
        <v>0.85436190493776165</v>
      </c>
      <c r="SI11" s="261" t="s">
        <v>2055</v>
      </c>
      <c r="SK11" s="342" t="s">
        <v>1955</v>
      </c>
      <c r="SL11" s="24" t="s">
        <v>135</v>
      </c>
      <c r="SM11" s="97">
        <v>5</v>
      </c>
      <c r="SN11" s="97">
        <v>2</v>
      </c>
      <c r="SO11" s="184">
        <v>0.86023016099860461</v>
      </c>
      <c r="SP11" t="s">
        <v>24</v>
      </c>
      <c r="SR11" s="342" t="s">
        <v>1955</v>
      </c>
      <c r="SS11" s="23" t="s">
        <v>104</v>
      </c>
      <c r="ST11" s="97">
        <v>5</v>
      </c>
      <c r="SU11" s="97">
        <v>1</v>
      </c>
      <c r="SV11" s="184">
        <v>0.85091555360036253</v>
      </c>
      <c r="SW11" s="261" t="s">
        <v>2046</v>
      </c>
      <c r="SY11" s="342" t="s">
        <v>1955</v>
      </c>
      <c r="SZ11" s="23" t="s">
        <v>104</v>
      </c>
      <c r="TA11" s="97">
        <v>6</v>
      </c>
      <c r="TB11" s="97">
        <v>1</v>
      </c>
      <c r="TC11" s="184">
        <v>0.85712853535071254</v>
      </c>
      <c r="TD11" t="s">
        <v>24</v>
      </c>
      <c r="TF11" s="342" t="s">
        <v>1955</v>
      </c>
      <c r="TG11" s="90" t="s">
        <v>342</v>
      </c>
      <c r="TH11" s="97">
        <v>6</v>
      </c>
      <c r="TI11" s="97">
        <v>1</v>
      </c>
      <c r="TJ11" s="184">
        <v>0.86028665002228588</v>
      </c>
      <c r="TK11" s="261" t="s">
        <v>2046</v>
      </c>
      <c r="TM11" s="342" t="s">
        <v>1955</v>
      </c>
      <c r="TN11" s="90" t="s">
        <v>331</v>
      </c>
      <c r="TO11" s="97">
        <v>7</v>
      </c>
      <c r="TP11" s="97">
        <v>1</v>
      </c>
      <c r="TQ11" s="184">
        <v>0.8543652861176998</v>
      </c>
      <c r="TR11" s="134" t="s">
        <v>2088</v>
      </c>
      <c r="TT11" s="342" t="s">
        <v>1955</v>
      </c>
      <c r="TU11" s="24" t="s">
        <v>127</v>
      </c>
      <c r="TV11" s="97">
        <v>6</v>
      </c>
      <c r="TW11" s="97">
        <v>2</v>
      </c>
      <c r="TX11" s="184">
        <v>0.85135504647160942</v>
      </c>
      <c r="TY11" s="261" t="s">
        <v>2080</v>
      </c>
      <c r="UA11" s="342" t="s">
        <v>1955</v>
      </c>
      <c r="UB11" s="90" t="s">
        <v>334</v>
      </c>
      <c r="UC11" s="97">
        <v>8</v>
      </c>
      <c r="UD11" s="97">
        <v>1</v>
      </c>
      <c r="UE11" s="184">
        <v>0.84386028193896701</v>
      </c>
      <c r="UF11" s="261" t="s">
        <v>2046</v>
      </c>
      <c r="UH11" s="342" t="s">
        <v>1955</v>
      </c>
      <c r="UI11" s="19" t="s">
        <v>44</v>
      </c>
      <c r="UJ11" s="97">
        <v>8</v>
      </c>
      <c r="UK11" s="97">
        <v>1</v>
      </c>
      <c r="UL11" s="184">
        <v>0.85911675158328238</v>
      </c>
      <c r="UM11" s="134" t="s">
        <v>2064</v>
      </c>
      <c r="UO11" s="342" t="s">
        <v>1955</v>
      </c>
      <c r="UP11" s="24" t="s">
        <v>127</v>
      </c>
      <c r="UQ11" s="97">
        <v>8</v>
      </c>
      <c r="UR11" s="97">
        <v>2</v>
      </c>
      <c r="US11" s="184">
        <v>0.85995559351679207</v>
      </c>
      <c r="UT11" s="261" t="s">
        <v>2054</v>
      </c>
      <c r="UV11" s="342" t="s">
        <v>1955</v>
      </c>
      <c r="UW11" s="22" t="s">
        <v>96</v>
      </c>
      <c r="UX11" s="97">
        <v>8</v>
      </c>
      <c r="UY11" s="97">
        <v>2</v>
      </c>
      <c r="UZ11" s="184">
        <v>0.86837440582699021</v>
      </c>
      <c r="VA11" s="261" t="s">
        <v>2054</v>
      </c>
      <c r="VC11" s="342" t="s">
        <v>1955</v>
      </c>
      <c r="VD11" s="19" t="s">
        <v>44</v>
      </c>
      <c r="VE11" s="97">
        <v>10</v>
      </c>
      <c r="VF11" s="97">
        <v>1</v>
      </c>
      <c r="VG11" s="184">
        <v>0.866116524746809</v>
      </c>
      <c r="VH11" s="134" t="s">
        <v>2064</v>
      </c>
      <c r="VJ11" s="342" t="s">
        <v>1955</v>
      </c>
      <c r="VK11" s="19" t="s">
        <v>44</v>
      </c>
      <c r="VL11" s="97">
        <v>10</v>
      </c>
      <c r="VM11" s="97">
        <v>1</v>
      </c>
      <c r="VN11" s="184">
        <v>0.85475829685497939</v>
      </c>
      <c r="VO11" t="s">
        <v>24</v>
      </c>
      <c r="VQ11" s="342" t="s">
        <v>1955</v>
      </c>
      <c r="VR11" s="90" t="s">
        <v>331</v>
      </c>
      <c r="VS11" s="97">
        <v>10</v>
      </c>
      <c r="VT11" s="97">
        <v>2</v>
      </c>
      <c r="VU11" s="184">
        <v>0.86868346974297883</v>
      </c>
      <c r="VV11" s="261" t="s">
        <v>2046</v>
      </c>
      <c r="VX11" s="342" t="s">
        <v>1955</v>
      </c>
      <c r="VY11" s="90" t="s">
        <v>334</v>
      </c>
      <c r="VZ11" s="97">
        <v>11</v>
      </c>
      <c r="WA11" s="97">
        <v>1</v>
      </c>
      <c r="WB11" s="184">
        <v>0.87186879009613205</v>
      </c>
      <c r="WC11" s="134" t="s">
        <v>2058</v>
      </c>
      <c r="WE11" s="342" t="s">
        <v>1955</v>
      </c>
      <c r="WF11" s="19" t="s">
        <v>44</v>
      </c>
      <c r="WG11" s="97">
        <v>11</v>
      </c>
      <c r="WH11" s="97">
        <v>1</v>
      </c>
      <c r="WI11" s="184">
        <v>0.87817468973135993</v>
      </c>
      <c r="WJ11" s="134" t="s">
        <v>2064</v>
      </c>
      <c r="WL11" s="342" t="s">
        <v>1955</v>
      </c>
      <c r="WM11" s="90" t="s">
        <v>334</v>
      </c>
      <c r="WN11" s="97">
        <v>11</v>
      </c>
      <c r="WO11" s="97">
        <v>1</v>
      </c>
      <c r="WP11" s="184">
        <v>0.86612233172189046</v>
      </c>
      <c r="WQ11" s="261" t="s">
        <v>2046</v>
      </c>
      <c r="WS11" s="342" t="s">
        <v>1955</v>
      </c>
      <c r="WT11" s="90" t="s">
        <v>334</v>
      </c>
      <c r="WU11" s="97">
        <v>11</v>
      </c>
      <c r="WV11" s="97">
        <v>1</v>
      </c>
      <c r="WW11" s="184">
        <v>0.86600457396627539</v>
      </c>
      <c r="WX11" t="s">
        <v>24</v>
      </c>
      <c r="WZ11" s="342" t="s">
        <v>1955</v>
      </c>
      <c r="XA11" s="20" t="s">
        <v>66</v>
      </c>
      <c r="XB11" s="97">
        <v>10</v>
      </c>
      <c r="XC11" s="97">
        <v>2</v>
      </c>
      <c r="XD11" s="184">
        <v>0.86475766961634826</v>
      </c>
      <c r="XE11" s="261" t="s">
        <v>2054</v>
      </c>
      <c r="XG11" s="342" t="s">
        <v>1955</v>
      </c>
      <c r="XH11" s="20" t="s">
        <v>66</v>
      </c>
      <c r="XI11" s="97">
        <v>10</v>
      </c>
      <c r="XJ11" s="97">
        <v>2</v>
      </c>
      <c r="XK11" s="184">
        <v>0.86003987056163556</v>
      </c>
      <c r="XL11" t="s">
        <v>24</v>
      </c>
      <c r="XN11" s="342" t="s">
        <v>1955</v>
      </c>
      <c r="XO11" s="20" t="s">
        <v>66</v>
      </c>
      <c r="XP11" s="97">
        <v>10</v>
      </c>
      <c r="XQ11" s="97">
        <v>2</v>
      </c>
      <c r="XR11" s="184">
        <v>0.8668782024479571</v>
      </c>
      <c r="XS11" t="s">
        <v>24</v>
      </c>
      <c r="XU11" s="342" t="s">
        <v>1955</v>
      </c>
      <c r="XV11" s="20" t="s">
        <v>2082</v>
      </c>
      <c r="XW11" s="97">
        <v>10</v>
      </c>
      <c r="XX11" s="97">
        <v>2</v>
      </c>
      <c r="XY11" s="184">
        <v>0.86258971478251667</v>
      </c>
      <c r="XZ11" t="s">
        <v>24</v>
      </c>
      <c r="YB11" s="342" t="s">
        <v>1955</v>
      </c>
      <c r="YC11" s="20" t="s">
        <v>2082</v>
      </c>
      <c r="YD11" s="26">
        <v>10</v>
      </c>
      <c r="YE11" s="26">
        <v>2</v>
      </c>
      <c r="YF11" s="46">
        <v>0.8710802965019695</v>
      </c>
      <c r="YG11" t="s">
        <v>24</v>
      </c>
      <c r="YI11" s="342" t="s">
        <v>1955</v>
      </c>
      <c r="YJ11" s="20" t="s">
        <v>2082</v>
      </c>
      <c r="YK11" s="26">
        <v>10</v>
      </c>
      <c r="YL11" s="26">
        <v>2</v>
      </c>
      <c r="YM11" s="46">
        <v>0.87513079219514145</v>
      </c>
      <c r="YN11" t="s">
        <v>24</v>
      </c>
      <c r="YP11" s="342" t="s">
        <v>1955</v>
      </c>
      <c r="YQ11" s="20" t="s">
        <v>2082</v>
      </c>
      <c r="YR11" s="97">
        <v>10</v>
      </c>
      <c r="YS11" s="97">
        <v>2</v>
      </c>
      <c r="YT11" s="184">
        <v>0.87008045776022636</v>
      </c>
      <c r="YU11" t="s">
        <v>24</v>
      </c>
      <c r="YW11" s="342" t="s">
        <v>1955</v>
      </c>
      <c r="YX11" s="20" t="s">
        <v>2082</v>
      </c>
      <c r="YY11" s="97">
        <v>10</v>
      </c>
      <c r="YZ11" s="97">
        <v>2</v>
      </c>
      <c r="ZA11" s="184">
        <v>0.86348633241499273</v>
      </c>
      <c r="ZB11" t="s">
        <v>24</v>
      </c>
      <c r="ZD11" s="342" t="s">
        <v>1955</v>
      </c>
      <c r="ZE11" s="19" t="s">
        <v>44</v>
      </c>
      <c r="ZF11" s="26">
        <v>11</v>
      </c>
      <c r="ZG11" s="26">
        <v>1</v>
      </c>
      <c r="ZH11" s="46">
        <v>0.86019042677294599</v>
      </c>
      <c r="ZI11" s="261" t="s">
        <v>2046</v>
      </c>
      <c r="ZK11" s="342" t="s">
        <v>1955</v>
      </c>
      <c r="ZL11" s="19" t="s">
        <v>7635</v>
      </c>
      <c r="ZM11" s="97">
        <v>11</v>
      </c>
      <c r="ZN11" s="97">
        <v>1</v>
      </c>
      <c r="ZO11" s="184">
        <v>0.84947087869920124</v>
      </c>
      <c r="ZP11" t="s">
        <v>24</v>
      </c>
    </row>
    <row r="12" spans="2:692" x14ac:dyDescent="0.35">
      <c r="B12" s="342" t="s">
        <v>1954</v>
      </c>
      <c r="C12" s="22" t="s">
        <v>90</v>
      </c>
      <c r="D12" t="s">
        <v>2036</v>
      </c>
      <c r="E12">
        <v>87</v>
      </c>
      <c r="G12" s="342" t="s">
        <v>1954</v>
      </c>
      <c r="H12" s="21" t="s">
        <v>79</v>
      </c>
      <c r="I12" t="s">
        <v>2107</v>
      </c>
      <c r="J12">
        <v>78</v>
      </c>
      <c r="K12" t="s">
        <v>712</v>
      </c>
      <c r="M12" s="342" t="s">
        <v>1954</v>
      </c>
      <c r="N12" s="21" t="s">
        <v>74</v>
      </c>
      <c r="O12" s="171" t="s">
        <v>2089</v>
      </c>
      <c r="P12">
        <v>103</v>
      </c>
      <c r="Q12" t="s">
        <v>712</v>
      </c>
      <c r="S12" s="342" t="s">
        <v>1954</v>
      </c>
      <c r="T12" s="164" t="s">
        <v>129</v>
      </c>
      <c r="U12" t="s">
        <v>2095</v>
      </c>
      <c r="V12">
        <v>100</v>
      </c>
      <c r="W12" s="261" t="s">
        <v>2080</v>
      </c>
      <c r="Y12" s="342" t="s">
        <v>1954</v>
      </c>
      <c r="Z12" s="21" t="s">
        <v>81</v>
      </c>
      <c r="AA12" s="171" t="s">
        <v>2042</v>
      </c>
      <c r="AB12">
        <v>109</v>
      </c>
      <c r="AC12" s="134" t="s">
        <v>2058</v>
      </c>
      <c r="AE12" s="342" t="s">
        <v>1954</v>
      </c>
      <c r="AF12" s="22" t="s">
        <v>91</v>
      </c>
      <c r="AG12" t="s">
        <v>2108</v>
      </c>
      <c r="AH12">
        <v>102</v>
      </c>
      <c r="AI12" s="134" t="s">
        <v>2104</v>
      </c>
      <c r="AK12" s="342" t="s">
        <v>1954</v>
      </c>
      <c r="AL12" s="21" t="s">
        <v>76</v>
      </c>
      <c r="AM12" t="s">
        <v>2065</v>
      </c>
      <c r="AN12">
        <v>101</v>
      </c>
      <c r="AO12" s="261" t="s">
        <v>2046</v>
      </c>
      <c r="AQ12" s="342" t="s">
        <v>1954</v>
      </c>
      <c r="AR12" s="21" t="s">
        <v>76</v>
      </c>
      <c r="AS12" t="s">
        <v>2066</v>
      </c>
      <c r="AT12">
        <v>102</v>
      </c>
      <c r="AU12" t="s">
        <v>24</v>
      </c>
      <c r="AW12" s="342" t="s">
        <v>1954</v>
      </c>
      <c r="AX12" s="22" t="s">
        <v>99</v>
      </c>
      <c r="AY12" s="171">
        <v>8</v>
      </c>
      <c r="AZ12" s="171">
        <v>1</v>
      </c>
      <c r="BA12">
        <v>0.74316119047535989</v>
      </c>
      <c r="BB12" s="134" t="s">
        <v>2064</v>
      </c>
      <c r="BD12" s="342" t="s">
        <v>1954</v>
      </c>
      <c r="BE12" s="22" t="s">
        <v>93</v>
      </c>
      <c r="BF12">
        <v>7</v>
      </c>
      <c r="BG12">
        <v>3</v>
      </c>
      <c r="BH12" s="183">
        <v>0.72883282600546928</v>
      </c>
      <c r="BI12" s="134" t="s">
        <v>2087</v>
      </c>
      <c r="BK12" s="342" t="s">
        <v>1954</v>
      </c>
      <c r="BL12" s="22" t="s">
        <v>91</v>
      </c>
      <c r="BM12">
        <v>7</v>
      </c>
      <c r="BN12">
        <v>4</v>
      </c>
      <c r="BO12" s="183">
        <v>0.73048658594299631</v>
      </c>
      <c r="BP12" s="261" t="s">
        <v>2046</v>
      </c>
      <c r="BR12" s="342" t="s">
        <v>1954</v>
      </c>
      <c r="BS12" s="21" t="s">
        <v>73</v>
      </c>
      <c r="BT12">
        <v>9</v>
      </c>
      <c r="BU12">
        <v>3</v>
      </c>
      <c r="BV12" s="183">
        <v>0.72335235338280346</v>
      </c>
      <c r="BW12" s="134" t="s">
        <v>2104</v>
      </c>
      <c r="BY12" s="342" t="s">
        <v>1954</v>
      </c>
      <c r="BZ12" s="21" t="s">
        <v>76</v>
      </c>
      <c r="CA12">
        <v>10</v>
      </c>
      <c r="CB12">
        <v>3</v>
      </c>
      <c r="CC12" s="183">
        <v>0.70696817167682169</v>
      </c>
      <c r="CD12" s="134" t="s">
        <v>2104</v>
      </c>
      <c r="CF12" s="342" t="s">
        <v>1954</v>
      </c>
      <c r="CG12" s="21" t="s">
        <v>76</v>
      </c>
      <c r="CH12">
        <v>10</v>
      </c>
      <c r="CI12">
        <v>3</v>
      </c>
      <c r="CJ12" s="183">
        <v>0.67190005590935376</v>
      </c>
      <c r="CK12" s="134" t="s">
        <v>24</v>
      </c>
      <c r="CM12" s="342" t="s">
        <v>1954</v>
      </c>
      <c r="CN12" s="23" t="s">
        <v>117</v>
      </c>
      <c r="CO12">
        <v>11</v>
      </c>
      <c r="CP12">
        <v>3</v>
      </c>
      <c r="CQ12" s="183">
        <v>0.59742349457358046</v>
      </c>
      <c r="CR12" s="134" t="s">
        <v>2058</v>
      </c>
      <c r="CT12" s="342" t="s">
        <v>1954</v>
      </c>
      <c r="CU12" s="23" t="s">
        <v>107</v>
      </c>
      <c r="CV12">
        <v>1</v>
      </c>
      <c r="CW12">
        <v>0</v>
      </c>
      <c r="CX12" s="183">
        <v>0.82822979435487587</v>
      </c>
      <c r="CY12" s="134" t="s">
        <v>2098</v>
      </c>
      <c r="DA12" s="342" t="s">
        <v>1954</v>
      </c>
      <c r="DB12" s="164" t="s">
        <v>133</v>
      </c>
      <c r="DC12">
        <v>2</v>
      </c>
      <c r="DD12">
        <v>0</v>
      </c>
      <c r="DE12" s="183">
        <v>0.83259519922869019</v>
      </c>
      <c r="DF12" s="261" t="s">
        <v>2038</v>
      </c>
      <c r="DH12" s="342" t="s">
        <v>1954</v>
      </c>
      <c r="DI12" s="164" t="s">
        <v>133</v>
      </c>
      <c r="DJ12">
        <v>2</v>
      </c>
      <c r="DK12">
        <v>0</v>
      </c>
      <c r="DL12" s="183">
        <v>0.83705800914604556</v>
      </c>
      <c r="DM12" t="s">
        <v>24</v>
      </c>
      <c r="DO12" s="342" t="s">
        <v>1954</v>
      </c>
      <c r="DP12" s="25" t="s">
        <v>11</v>
      </c>
      <c r="DQ12">
        <v>3</v>
      </c>
      <c r="DR12">
        <v>0</v>
      </c>
      <c r="DS12" s="183">
        <v>0.78951451402227513</v>
      </c>
      <c r="DT12" s="134" t="s">
        <v>2058</v>
      </c>
      <c r="DV12" s="342" t="s">
        <v>1954</v>
      </c>
      <c r="DW12" s="25" t="s">
        <v>146</v>
      </c>
      <c r="DX12">
        <v>4</v>
      </c>
      <c r="DY12">
        <v>0</v>
      </c>
      <c r="DZ12" s="183">
        <v>0.79883056092877458</v>
      </c>
      <c r="EA12" s="261" t="s">
        <v>2080</v>
      </c>
      <c r="EC12" s="342" t="s">
        <v>1954</v>
      </c>
      <c r="ED12" s="23" t="s">
        <v>104</v>
      </c>
      <c r="EE12">
        <v>5</v>
      </c>
      <c r="EF12">
        <v>0</v>
      </c>
      <c r="EG12" s="183">
        <v>0.76602956784964515</v>
      </c>
      <c r="EH12" s="261" t="s">
        <v>2048</v>
      </c>
      <c r="EJ12" s="342" t="s">
        <v>1954</v>
      </c>
      <c r="EK12" s="21" t="s">
        <v>73</v>
      </c>
      <c r="EL12">
        <v>4</v>
      </c>
      <c r="EM12">
        <v>2</v>
      </c>
      <c r="EN12" s="183">
        <v>0.74739968369037135</v>
      </c>
      <c r="EO12" s="134" t="s">
        <v>2087</v>
      </c>
      <c r="EQ12" s="342" t="s">
        <v>1954</v>
      </c>
      <c r="ER12" s="20" t="s">
        <v>70</v>
      </c>
      <c r="ES12">
        <v>6</v>
      </c>
      <c r="ET12">
        <v>1</v>
      </c>
      <c r="EU12" s="183">
        <v>0.73376580617243392</v>
      </c>
      <c r="EV12" s="261" t="s">
        <v>2080</v>
      </c>
      <c r="EX12" s="342" t="s">
        <v>1954</v>
      </c>
      <c r="EY12" s="23" t="s">
        <v>116</v>
      </c>
      <c r="EZ12">
        <v>6</v>
      </c>
      <c r="FA12">
        <v>2</v>
      </c>
      <c r="FB12" s="183">
        <v>0.70523886317437812</v>
      </c>
      <c r="FC12" s="261" t="s">
        <v>2096</v>
      </c>
      <c r="FE12" s="342" t="s">
        <v>1954</v>
      </c>
      <c r="FF12" s="23" t="s">
        <v>116</v>
      </c>
      <c r="FG12">
        <v>7</v>
      </c>
      <c r="FH12">
        <v>2</v>
      </c>
      <c r="FI12" s="183">
        <v>0.71974114021755498</v>
      </c>
      <c r="FJ12" t="s">
        <v>24</v>
      </c>
      <c r="FL12" s="342" t="s">
        <v>1954</v>
      </c>
      <c r="FM12" s="21" t="s">
        <v>73</v>
      </c>
      <c r="FN12">
        <v>8</v>
      </c>
      <c r="FO12">
        <v>2</v>
      </c>
      <c r="FP12" s="183">
        <v>0.66571872268210697</v>
      </c>
      <c r="FQ12" s="134" t="s">
        <v>2064</v>
      </c>
      <c r="FS12" s="342" t="s">
        <v>1954</v>
      </c>
      <c r="FT12" s="21" t="s">
        <v>73</v>
      </c>
      <c r="FU12">
        <v>9</v>
      </c>
      <c r="FV12">
        <v>2</v>
      </c>
      <c r="FW12" s="183">
        <v>0.68153999711875002</v>
      </c>
      <c r="FX12" t="s">
        <v>24</v>
      </c>
      <c r="FZ12" s="342" t="s">
        <v>1954</v>
      </c>
      <c r="GA12" s="20" t="s">
        <v>70</v>
      </c>
      <c r="GB12">
        <v>10</v>
      </c>
      <c r="GC12">
        <v>2</v>
      </c>
      <c r="GD12" s="183">
        <v>0.69002697944171509</v>
      </c>
      <c r="GE12" s="134" t="s">
        <v>2058</v>
      </c>
      <c r="GG12" s="342" t="s">
        <v>1954</v>
      </c>
      <c r="GH12" s="21" t="s">
        <v>73</v>
      </c>
      <c r="GI12">
        <v>10</v>
      </c>
      <c r="GJ12">
        <v>2</v>
      </c>
      <c r="GK12" s="183">
        <v>0.69715892614671071</v>
      </c>
      <c r="GL12" s="261" t="s">
        <v>2046</v>
      </c>
      <c r="GN12" s="342" t="s">
        <v>1954</v>
      </c>
      <c r="GO12" s="21" t="s">
        <v>73</v>
      </c>
      <c r="GP12">
        <v>10</v>
      </c>
      <c r="GQ12">
        <v>2</v>
      </c>
      <c r="GR12" s="183">
        <v>0.69807637831030811</v>
      </c>
      <c r="GS12" t="s">
        <v>24</v>
      </c>
      <c r="GU12" s="342" t="s">
        <v>1954</v>
      </c>
      <c r="GV12" s="21" t="s">
        <v>73</v>
      </c>
      <c r="GW12">
        <v>10</v>
      </c>
      <c r="GX12">
        <v>2</v>
      </c>
      <c r="GY12" s="183">
        <v>0.70802137534943665</v>
      </c>
      <c r="GZ12" t="s">
        <v>24</v>
      </c>
      <c r="HB12" s="342" t="s">
        <v>1954</v>
      </c>
      <c r="HC12" s="21" t="s">
        <v>73</v>
      </c>
      <c r="HD12">
        <v>10</v>
      </c>
      <c r="HE12">
        <v>2</v>
      </c>
      <c r="HF12" s="183">
        <v>0.70690319788287526</v>
      </c>
      <c r="HG12" t="s">
        <v>24</v>
      </c>
      <c r="HI12" s="342" t="s">
        <v>1954</v>
      </c>
      <c r="HJ12" s="21" t="s">
        <v>73</v>
      </c>
      <c r="HK12">
        <v>10</v>
      </c>
      <c r="HL12">
        <v>2</v>
      </c>
      <c r="HM12" s="183">
        <v>0.70481175076332536</v>
      </c>
      <c r="HN12" t="s">
        <v>24</v>
      </c>
      <c r="HP12" s="342" t="s">
        <v>1954</v>
      </c>
      <c r="HQ12" s="20" t="s">
        <v>59</v>
      </c>
      <c r="HR12">
        <v>1</v>
      </c>
      <c r="HS12">
        <v>0</v>
      </c>
      <c r="HT12" s="183">
        <v>0.8296413582469121</v>
      </c>
      <c r="HU12" t="s">
        <v>2047</v>
      </c>
      <c r="HW12" s="342" t="s">
        <v>1954</v>
      </c>
      <c r="HX12" s="22" t="s">
        <v>103</v>
      </c>
      <c r="HY12">
        <v>2</v>
      </c>
      <c r="HZ12">
        <v>0</v>
      </c>
      <c r="IA12" s="183">
        <v>0.83595807011133039</v>
      </c>
      <c r="IB12" t="s">
        <v>2047</v>
      </c>
      <c r="ID12" s="342" t="s">
        <v>1954</v>
      </c>
      <c r="IE12" s="22" t="s">
        <v>93</v>
      </c>
      <c r="IF12">
        <v>3</v>
      </c>
      <c r="IG12">
        <v>0</v>
      </c>
      <c r="IH12" s="183">
        <v>0.80892002690091847</v>
      </c>
      <c r="II12" s="261" t="s">
        <v>2068</v>
      </c>
      <c r="IK12" s="342" t="s">
        <v>1954</v>
      </c>
      <c r="IL12" s="23" t="s">
        <v>113</v>
      </c>
      <c r="IM12">
        <v>3</v>
      </c>
      <c r="IN12">
        <v>1</v>
      </c>
      <c r="IO12" s="183">
        <v>0.81400348292643188</v>
      </c>
      <c r="IP12" s="261" t="s">
        <v>2090</v>
      </c>
      <c r="IR12" s="342" t="s">
        <v>1954</v>
      </c>
      <c r="IS12" s="22" t="s">
        <v>96</v>
      </c>
      <c r="IT12">
        <v>3</v>
      </c>
      <c r="IU12">
        <v>2</v>
      </c>
      <c r="IV12" s="183">
        <v>0.81180947166954454</v>
      </c>
      <c r="IW12" s="261" t="s">
        <v>2048</v>
      </c>
      <c r="IY12" s="342" t="s">
        <v>1954</v>
      </c>
      <c r="IZ12" s="22" t="s">
        <v>91</v>
      </c>
      <c r="JA12">
        <v>5</v>
      </c>
      <c r="JB12">
        <v>1</v>
      </c>
      <c r="JC12" s="183">
        <v>0.82551616213025314</v>
      </c>
      <c r="JD12" s="261" t="s">
        <v>2046</v>
      </c>
      <c r="JF12" s="342" t="s">
        <v>1954</v>
      </c>
      <c r="JG12" s="25" t="s">
        <v>150</v>
      </c>
      <c r="JH12" s="97">
        <v>6</v>
      </c>
      <c r="JI12" s="97">
        <v>1</v>
      </c>
      <c r="JJ12" s="183">
        <v>0.80168983920661629</v>
      </c>
      <c r="JK12" s="261" t="s">
        <v>2054</v>
      </c>
      <c r="JM12" s="342" t="s">
        <v>1954</v>
      </c>
      <c r="JN12" s="164" t="s">
        <v>120</v>
      </c>
      <c r="JO12" s="97">
        <v>7</v>
      </c>
      <c r="JP12" s="97">
        <v>1</v>
      </c>
      <c r="JQ12" s="183">
        <v>0.77222359278470509</v>
      </c>
      <c r="JR12" s="134" t="s">
        <v>2058</v>
      </c>
      <c r="JT12" s="342" t="s">
        <v>1954</v>
      </c>
      <c r="JU12" s="23" t="s">
        <v>108</v>
      </c>
      <c r="JV12" s="97">
        <v>6</v>
      </c>
      <c r="JW12" s="97">
        <v>2</v>
      </c>
      <c r="JX12" s="183">
        <v>0.78983796075851476</v>
      </c>
      <c r="JY12" s="261" t="s">
        <v>2080</v>
      </c>
      <c r="JZ12" s="261" t="s">
        <v>2080</v>
      </c>
      <c r="KB12" s="342" t="s">
        <v>1954</v>
      </c>
      <c r="KC12" s="164" t="s">
        <v>120</v>
      </c>
      <c r="KD12" s="97">
        <v>8</v>
      </c>
      <c r="KE12" s="97">
        <v>1</v>
      </c>
      <c r="KF12" s="183">
        <v>0.82804921994671798</v>
      </c>
      <c r="KG12" s="261" t="s">
        <v>2054</v>
      </c>
      <c r="KI12" s="342" t="s">
        <v>1954</v>
      </c>
      <c r="KJ12" s="23" t="s">
        <v>108</v>
      </c>
      <c r="KK12" s="97">
        <v>7</v>
      </c>
      <c r="KL12" s="97">
        <v>2</v>
      </c>
      <c r="KM12" s="183">
        <v>0.81939391914522708</v>
      </c>
      <c r="KN12" s="134" t="s">
        <v>2088</v>
      </c>
      <c r="KP12" s="342" t="s">
        <v>1954</v>
      </c>
      <c r="KQ12" s="25" t="s">
        <v>150</v>
      </c>
      <c r="KR12" s="97">
        <v>8</v>
      </c>
      <c r="KS12" s="97">
        <v>2</v>
      </c>
      <c r="KT12" s="183">
        <v>0.82194132064701486</v>
      </c>
      <c r="KU12" s="261" t="s">
        <v>2055</v>
      </c>
      <c r="KW12" s="342" t="s">
        <v>1954</v>
      </c>
      <c r="KX12" s="23" t="s">
        <v>108</v>
      </c>
      <c r="KY12" s="97">
        <v>8</v>
      </c>
      <c r="KZ12" s="97">
        <v>2</v>
      </c>
      <c r="LA12" s="183">
        <v>0.82842845184978631</v>
      </c>
      <c r="LB12" s="261" t="s">
        <v>2046</v>
      </c>
      <c r="LD12" s="342" t="s">
        <v>1954</v>
      </c>
      <c r="LE12" s="25" t="s">
        <v>150</v>
      </c>
      <c r="LF12" s="97">
        <v>9</v>
      </c>
      <c r="LG12" s="97">
        <v>2</v>
      </c>
      <c r="LH12" s="183">
        <v>0.82489716579683225</v>
      </c>
      <c r="LI12" s="261" t="s">
        <v>2054</v>
      </c>
      <c r="LK12" s="342" t="s">
        <v>1954</v>
      </c>
      <c r="LL12" s="25" t="s">
        <v>147</v>
      </c>
      <c r="LM12" s="97">
        <v>9</v>
      </c>
      <c r="LN12" s="97">
        <v>2</v>
      </c>
      <c r="LO12" s="183">
        <v>0.81873455524416894</v>
      </c>
      <c r="LP12" s="261" t="s">
        <v>2046</v>
      </c>
      <c r="LR12" s="342" t="s">
        <v>1954</v>
      </c>
      <c r="LS12" s="25" t="s">
        <v>147</v>
      </c>
      <c r="LT12" s="97">
        <v>10</v>
      </c>
      <c r="LU12" s="97">
        <v>2</v>
      </c>
      <c r="LV12" s="183">
        <v>0.81672364937093378</v>
      </c>
      <c r="LW12" t="s">
        <v>24</v>
      </c>
      <c r="LY12" s="342" t="s">
        <v>1954</v>
      </c>
      <c r="LZ12" s="22" t="s">
        <v>94</v>
      </c>
      <c r="MA12" s="97">
        <v>9</v>
      </c>
      <c r="MB12" s="97">
        <v>3</v>
      </c>
      <c r="MC12" s="183">
        <v>0.81417978524696744</v>
      </c>
      <c r="MD12" s="134" t="s">
        <v>2058</v>
      </c>
      <c r="MF12" s="342" t="s">
        <v>1954</v>
      </c>
      <c r="MG12" s="22" t="s">
        <v>94</v>
      </c>
      <c r="MH12" s="97">
        <v>10</v>
      </c>
      <c r="MI12" s="97">
        <v>3</v>
      </c>
      <c r="MJ12" s="183">
        <v>0.81691121049332094</v>
      </c>
      <c r="MK12" t="s">
        <v>24</v>
      </c>
      <c r="MM12" s="342" t="s">
        <v>1954</v>
      </c>
      <c r="MN12" s="164" t="s">
        <v>120</v>
      </c>
      <c r="MO12" s="97">
        <v>10</v>
      </c>
      <c r="MP12" s="97">
        <v>3</v>
      </c>
      <c r="MQ12" s="183">
        <v>0.81022186101044358</v>
      </c>
      <c r="MR12" s="134" t="s">
        <v>2058</v>
      </c>
      <c r="MT12" s="342" t="s">
        <v>1954</v>
      </c>
      <c r="MU12" s="24" t="s">
        <v>120</v>
      </c>
      <c r="MV12" s="97">
        <v>10</v>
      </c>
      <c r="MW12" s="97">
        <v>3</v>
      </c>
      <c r="MX12" s="183">
        <v>0.81120951997786761</v>
      </c>
      <c r="MY12" t="s">
        <v>24</v>
      </c>
      <c r="NA12" s="342" t="s">
        <v>1954</v>
      </c>
      <c r="NB12" s="25" t="s">
        <v>147</v>
      </c>
      <c r="NC12" s="97">
        <v>11</v>
      </c>
      <c r="ND12" s="97">
        <v>3</v>
      </c>
      <c r="NE12" s="183">
        <v>0.79548043160256232</v>
      </c>
      <c r="NF12" s="134" t="s">
        <v>2064</v>
      </c>
      <c r="NH12" s="342" t="s">
        <v>1954</v>
      </c>
      <c r="NI12" s="24" t="s">
        <v>2109</v>
      </c>
      <c r="NJ12" s="26">
        <v>12</v>
      </c>
      <c r="NK12" s="26">
        <v>2</v>
      </c>
      <c r="NL12" s="46">
        <v>0.78786476640157155</v>
      </c>
      <c r="NM12" s="261" t="s">
        <v>2046</v>
      </c>
      <c r="NO12" s="342" t="s">
        <v>1954</v>
      </c>
      <c r="NP12" s="24" t="s">
        <v>2109</v>
      </c>
      <c r="NQ12" s="26">
        <v>12</v>
      </c>
      <c r="NR12" s="26">
        <v>2</v>
      </c>
      <c r="NS12" s="46">
        <v>0.78803139833751545</v>
      </c>
      <c r="NT12" t="s">
        <v>24</v>
      </c>
      <c r="NV12" s="342" t="s">
        <v>1954</v>
      </c>
      <c r="NW12" s="24" t="s">
        <v>2109</v>
      </c>
      <c r="NX12" s="26">
        <v>12</v>
      </c>
      <c r="NY12" s="26">
        <v>2</v>
      </c>
      <c r="NZ12" s="46">
        <v>0.78130083194830646</v>
      </c>
      <c r="OA12" t="s">
        <v>24</v>
      </c>
      <c r="OC12" s="342" t="s">
        <v>1954</v>
      </c>
      <c r="OD12" s="24" t="s">
        <v>2109</v>
      </c>
      <c r="OE12" s="26">
        <v>12</v>
      </c>
      <c r="OF12" s="26">
        <v>2</v>
      </c>
      <c r="OG12" s="46">
        <v>0.76823759418009174</v>
      </c>
      <c r="OH12" t="s">
        <v>24</v>
      </c>
      <c r="OJ12" s="342" t="s">
        <v>1954</v>
      </c>
      <c r="OK12" s="25" t="s">
        <v>147</v>
      </c>
      <c r="OL12" s="26">
        <v>11</v>
      </c>
      <c r="OM12" s="26">
        <v>3</v>
      </c>
      <c r="ON12" s="46">
        <v>0.7727834493809469</v>
      </c>
      <c r="OO12" s="261" t="s">
        <v>2046</v>
      </c>
      <c r="OQ12" s="342" t="s">
        <v>1954</v>
      </c>
      <c r="OR12" s="24" t="s">
        <v>2109</v>
      </c>
      <c r="OS12" s="26">
        <v>12</v>
      </c>
      <c r="OT12" s="26">
        <v>2</v>
      </c>
      <c r="OU12" s="46">
        <v>0.78020475608225948</v>
      </c>
      <c r="OV12" s="261" t="s">
        <v>2046</v>
      </c>
      <c r="OX12" s="342" t="s">
        <v>1954</v>
      </c>
      <c r="OY12" s="24" t="s">
        <v>2109</v>
      </c>
      <c r="OZ12" s="26">
        <v>12</v>
      </c>
      <c r="PA12" s="26">
        <v>2</v>
      </c>
      <c r="PB12" s="46">
        <v>0.79129262300065695</v>
      </c>
      <c r="PC12" t="s">
        <v>24</v>
      </c>
      <c r="PE12" s="342" t="s">
        <v>1954</v>
      </c>
      <c r="PF12" s="24" t="s">
        <v>2109</v>
      </c>
      <c r="PG12" s="26">
        <v>12</v>
      </c>
      <c r="PH12" s="26">
        <v>2</v>
      </c>
      <c r="PI12" s="46">
        <v>0.79043743499788444</v>
      </c>
      <c r="PJ12" t="s">
        <v>24</v>
      </c>
      <c r="PL12" s="342" t="s">
        <v>1954</v>
      </c>
      <c r="PM12" s="84" t="s">
        <v>127</v>
      </c>
      <c r="PN12" s="97">
        <v>1</v>
      </c>
      <c r="PO12" s="97">
        <v>0</v>
      </c>
      <c r="PP12" s="184">
        <v>0.80584686942518846</v>
      </c>
      <c r="PQ12" t="s">
        <v>24</v>
      </c>
      <c r="PS12" s="342" t="s">
        <v>1954</v>
      </c>
      <c r="PT12" s="85" t="s">
        <v>108</v>
      </c>
      <c r="PU12" s="97">
        <v>2</v>
      </c>
      <c r="PV12" s="97">
        <v>0</v>
      </c>
      <c r="PW12" s="184">
        <v>0.79701207488860837</v>
      </c>
      <c r="PX12" s="134" t="s">
        <v>2064</v>
      </c>
      <c r="PZ12" s="342" t="s">
        <v>1954</v>
      </c>
      <c r="QA12" s="83" t="s">
        <v>147</v>
      </c>
      <c r="QB12" s="97">
        <v>3</v>
      </c>
      <c r="QC12" s="97">
        <v>0</v>
      </c>
      <c r="QD12" s="184">
        <v>0.82094109784322744</v>
      </c>
      <c r="QE12" s="261" t="s">
        <v>2080</v>
      </c>
      <c r="QG12" s="342" t="s">
        <v>1954</v>
      </c>
      <c r="QH12" s="87" t="s">
        <v>73</v>
      </c>
      <c r="QI12" s="97">
        <v>3</v>
      </c>
      <c r="QJ12" s="97">
        <v>0</v>
      </c>
      <c r="QK12" s="184">
        <v>0.84778334975731895</v>
      </c>
      <c r="QL12" s="261" t="s">
        <v>2055</v>
      </c>
      <c r="QN12" s="342" t="s">
        <v>1954</v>
      </c>
      <c r="QO12" s="90" t="s">
        <v>331</v>
      </c>
      <c r="QP12" s="97">
        <v>4</v>
      </c>
      <c r="QQ12" s="97">
        <v>0</v>
      </c>
      <c r="QR12" s="184">
        <v>0.84419868918939989</v>
      </c>
      <c r="QS12" s="134" t="s">
        <v>2087</v>
      </c>
      <c r="QU12" s="342" t="s">
        <v>1954</v>
      </c>
      <c r="QV12" s="83" t="s">
        <v>11</v>
      </c>
      <c r="QW12" s="97">
        <v>3</v>
      </c>
      <c r="QX12" s="97">
        <v>1</v>
      </c>
      <c r="QY12" s="184">
        <v>0.83798598621530951</v>
      </c>
      <c r="QZ12" s="134" t="s">
        <v>2064</v>
      </c>
      <c r="RB12" s="342" t="s">
        <v>1954</v>
      </c>
      <c r="RC12" s="87" t="s">
        <v>76</v>
      </c>
      <c r="RD12" s="97">
        <v>5</v>
      </c>
      <c r="RE12" s="97">
        <v>0</v>
      </c>
      <c r="RF12" s="184">
        <v>0.86462236550027882</v>
      </c>
      <c r="RG12" s="134" t="s">
        <v>2088</v>
      </c>
      <c r="RI12" s="342" t="s">
        <v>1954</v>
      </c>
      <c r="RJ12" s="87" t="s">
        <v>82</v>
      </c>
      <c r="RK12" s="97">
        <v>5</v>
      </c>
      <c r="RL12" s="97">
        <v>0</v>
      </c>
      <c r="RM12" s="184">
        <v>0.8587722182659574</v>
      </c>
      <c r="RN12" s="261" t="s">
        <v>2080</v>
      </c>
      <c r="RP12" s="342" t="s">
        <v>1954</v>
      </c>
      <c r="RQ12" s="86" t="s">
        <v>93</v>
      </c>
      <c r="RR12" s="97">
        <v>5</v>
      </c>
      <c r="RS12" s="97">
        <v>0</v>
      </c>
      <c r="RT12" s="184">
        <v>0.86175893817020344</v>
      </c>
      <c r="RU12" s="261" t="s">
        <v>2055</v>
      </c>
      <c r="RW12" s="342" t="s">
        <v>1954</v>
      </c>
      <c r="RX12" s="23" t="s">
        <v>114</v>
      </c>
      <c r="RY12" s="97">
        <v>6</v>
      </c>
      <c r="RZ12" s="97">
        <v>0</v>
      </c>
      <c r="SA12" s="184">
        <v>0.86196383779424257</v>
      </c>
      <c r="SB12" s="134" t="s">
        <v>2058</v>
      </c>
      <c r="SD12" s="342" t="s">
        <v>1954</v>
      </c>
      <c r="SE12" s="25" t="s">
        <v>147</v>
      </c>
      <c r="SF12" s="97">
        <v>6</v>
      </c>
      <c r="SG12" s="97">
        <v>1</v>
      </c>
      <c r="SH12" s="184">
        <v>0.82596026872587835</v>
      </c>
      <c r="SI12" s="134" t="s">
        <v>2088</v>
      </c>
      <c r="SK12" s="342" t="s">
        <v>1954</v>
      </c>
      <c r="SL12" s="23" t="s">
        <v>104</v>
      </c>
      <c r="SM12" s="97">
        <v>5</v>
      </c>
      <c r="SN12" s="97">
        <v>1</v>
      </c>
      <c r="SO12" s="184">
        <v>0.84080454640325819</v>
      </c>
      <c r="SP12" s="261" t="s">
        <v>2046</v>
      </c>
      <c r="SR12" s="342" t="s">
        <v>1954</v>
      </c>
      <c r="SS12" s="19" t="s">
        <v>50</v>
      </c>
      <c r="ST12" s="97">
        <v>6</v>
      </c>
      <c r="SU12" s="97">
        <v>0</v>
      </c>
      <c r="SV12" s="184">
        <v>0.83113477082833742</v>
      </c>
      <c r="SW12" s="261" t="s">
        <v>2090</v>
      </c>
      <c r="SY12" s="342" t="s">
        <v>1954</v>
      </c>
      <c r="SZ12" s="90" t="s">
        <v>342</v>
      </c>
      <c r="TA12" s="97">
        <v>6</v>
      </c>
      <c r="TB12" s="97">
        <v>1</v>
      </c>
      <c r="TC12" s="184">
        <v>0.85568095270614297</v>
      </c>
      <c r="TD12" s="261" t="s">
        <v>2055</v>
      </c>
      <c r="TF12" s="342" t="s">
        <v>1954</v>
      </c>
      <c r="TG12" s="23" t="s">
        <v>104</v>
      </c>
      <c r="TH12" s="97">
        <v>6</v>
      </c>
      <c r="TI12" s="97">
        <v>1</v>
      </c>
      <c r="TJ12" s="184">
        <v>0.84626411098890897</v>
      </c>
      <c r="TK12" s="134" t="s">
        <v>2058</v>
      </c>
      <c r="TM12" s="342" t="s">
        <v>1954</v>
      </c>
      <c r="TN12" s="90" t="s">
        <v>334</v>
      </c>
      <c r="TO12" s="97">
        <v>7</v>
      </c>
      <c r="TP12" s="97">
        <v>1</v>
      </c>
      <c r="TQ12" s="184">
        <v>0.8530948799210436</v>
      </c>
      <c r="TR12" s="261" t="s">
        <v>2046</v>
      </c>
      <c r="TT12" s="342" t="s">
        <v>1954</v>
      </c>
      <c r="TU12" s="90" t="s">
        <v>334</v>
      </c>
      <c r="TV12" s="97">
        <v>7</v>
      </c>
      <c r="TW12" s="97">
        <v>1</v>
      </c>
      <c r="TX12" s="184">
        <v>0.85008002564278706</v>
      </c>
      <c r="TY12" t="s">
        <v>24</v>
      </c>
      <c r="UA12" s="342" t="s">
        <v>1954</v>
      </c>
      <c r="UB12" s="24" t="s">
        <v>127</v>
      </c>
      <c r="UC12" s="97">
        <v>7</v>
      </c>
      <c r="UD12" s="97">
        <v>2</v>
      </c>
      <c r="UE12" s="184">
        <v>0.84330209246398447</v>
      </c>
      <c r="UF12" s="134" t="s">
        <v>2058</v>
      </c>
      <c r="UH12" s="342" t="s">
        <v>1954</v>
      </c>
      <c r="UI12" s="19" t="s">
        <v>50</v>
      </c>
      <c r="UJ12" s="97">
        <v>9</v>
      </c>
      <c r="UK12" s="97">
        <v>0</v>
      </c>
      <c r="UL12" s="184">
        <v>0.84984050934544342</v>
      </c>
      <c r="UM12" s="261" t="s">
        <v>2046</v>
      </c>
      <c r="UO12" s="342" t="s">
        <v>1954</v>
      </c>
      <c r="UP12" s="19" t="s">
        <v>50</v>
      </c>
      <c r="UQ12" s="97">
        <v>10</v>
      </c>
      <c r="UR12" s="97">
        <v>0</v>
      </c>
      <c r="US12" s="184">
        <v>0.85729485497737212</v>
      </c>
      <c r="UT12" t="s">
        <v>24</v>
      </c>
      <c r="UV12" s="342" t="s">
        <v>1954</v>
      </c>
      <c r="UW12" s="24" t="s">
        <v>127</v>
      </c>
      <c r="UX12" s="97">
        <v>8</v>
      </c>
      <c r="UY12" s="97">
        <v>2</v>
      </c>
      <c r="UZ12" s="184">
        <v>0.85605836946761815</v>
      </c>
      <c r="VA12" s="134" t="s">
        <v>2058</v>
      </c>
      <c r="VC12" s="342" t="s">
        <v>1954</v>
      </c>
      <c r="VD12" s="19" t="s">
        <v>46</v>
      </c>
      <c r="VE12" s="97">
        <v>9</v>
      </c>
      <c r="VF12" s="97">
        <v>2</v>
      </c>
      <c r="VG12" s="184">
        <v>0.85435345573056976</v>
      </c>
      <c r="VH12" s="261" t="s">
        <v>2046</v>
      </c>
      <c r="VJ12" s="342" t="s">
        <v>1954</v>
      </c>
      <c r="VK12" s="90" t="s">
        <v>331</v>
      </c>
      <c r="VL12" s="97">
        <v>9</v>
      </c>
      <c r="VM12" s="97">
        <v>2</v>
      </c>
      <c r="VN12" s="184">
        <v>0.85066493074192595</v>
      </c>
      <c r="VO12" s="261" t="s">
        <v>2046</v>
      </c>
      <c r="VQ12" s="342" t="s">
        <v>1954</v>
      </c>
      <c r="VR12" s="19" t="s">
        <v>46</v>
      </c>
      <c r="VS12" s="97">
        <v>10</v>
      </c>
      <c r="VT12" s="97">
        <v>2</v>
      </c>
      <c r="VU12" s="184">
        <v>0.86167016295778309</v>
      </c>
      <c r="VV12" s="261" t="s">
        <v>2046</v>
      </c>
      <c r="VX12" s="342" t="s">
        <v>1954</v>
      </c>
      <c r="VY12" s="19" t="s">
        <v>46</v>
      </c>
      <c r="VZ12" s="97">
        <v>10</v>
      </c>
      <c r="WA12" s="97">
        <v>2</v>
      </c>
      <c r="WB12" s="184">
        <v>0.86824397844689283</v>
      </c>
      <c r="WC12" t="s">
        <v>24</v>
      </c>
      <c r="WE12" s="342" t="s">
        <v>1954</v>
      </c>
      <c r="WF12" s="90" t="s">
        <v>334</v>
      </c>
      <c r="WG12" s="97">
        <v>11</v>
      </c>
      <c r="WH12" s="97">
        <v>1</v>
      </c>
      <c r="WI12" s="184">
        <v>0.87424997892946144</v>
      </c>
      <c r="WJ12" s="134" t="s">
        <v>2058</v>
      </c>
      <c r="WL12" s="342" t="s">
        <v>1954</v>
      </c>
      <c r="WM12" s="19" t="s">
        <v>44</v>
      </c>
      <c r="WN12" s="97">
        <v>11</v>
      </c>
      <c r="WO12" s="97">
        <v>1</v>
      </c>
      <c r="WP12" s="184">
        <v>0.85962339510275421</v>
      </c>
      <c r="WQ12" s="134" t="s">
        <v>2058</v>
      </c>
      <c r="WS12" s="342" t="s">
        <v>1954</v>
      </c>
      <c r="WT12" s="19" t="s">
        <v>44</v>
      </c>
      <c r="WU12" s="97">
        <v>11</v>
      </c>
      <c r="WV12" s="97">
        <v>1</v>
      </c>
      <c r="WW12" s="184">
        <v>0.85958455654911181</v>
      </c>
      <c r="WX12" t="s">
        <v>24</v>
      </c>
      <c r="WZ12" s="342" t="s">
        <v>1954</v>
      </c>
      <c r="XA12" s="90" t="s">
        <v>331</v>
      </c>
      <c r="XB12" s="97">
        <v>10</v>
      </c>
      <c r="XC12" s="97">
        <v>2</v>
      </c>
      <c r="XD12" s="184">
        <v>0.85111341192881618</v>
      </c>
      <c r="XE12" s="134" t="s">
        <v>2064</v>
      </c>
      <c r="XG12" s="342" t="s">
        <v>1954</v>
      </c>
      <c r="XH12" s="21" t="s">
        <v>76</v>
      </c>
      <c r="XI12" s="97">
        <v>11</v>
      </c>
      <c r="XJ12" s="97">
        <v>1</v>
      </c>
      <c r="XK12" s="184">
        <v>0.83837205399799752</v>
      </c>
      <c r="XL12" s="261" t="s">
        <v>2054</v>
      </c>
      <c r="XN12" s="342" t="s">
        <v>1954</v>
      </c>
      <c r="XO12" s="21" t="s">
        <v>76</v>
      </c>
      <c r="XP12" s="97">
        <v>11</v>
      </c>
      <c r="XQ12" s="97">
        <v>1</v>
      </c>
      <c r="XR12" s="184">
        <v>0.83553277276283133</v>
      </c>
      <c r="XS12" t="s">
        <v>24</v>
      </c>
      <c r="XU12" s="342" t="s">
        <v>1954</v>
      </c>
      <c r="XV12" s="21" t="s">
        <v>76</v>
      </c>
      <c r="XW12" s="97">
        <v>11</v>
      </c>
      <c r="XX12" s="97">
        <v>1</v>
      </c>
      <c r="XY12" s="184">
        <v>0.83329607990627119</v>
      </c>
      <c r="XZ12" t="s">
        <v>24</v>
      </c>
      <c r="YB12" s="342" t="s">
        <v>1954</v>
      </c>
      <c r="YC12" s="90" t="s">
        <v>331</v>
      </c>
      <c r="YD12" s="26">
        <v>10</v>
      </c>
      <c r="YE12" s="26">
        <v>2</v>
      </c>
      <c r="YF12" s="46">
        <v>0.84986593321551984</v>
      </c>
      <c r="YG12" s="261" t="s">
        <v>2054</v>
      </c>
      <c r="YI12" s="342" t="s">
        <v>1954</v>
      </c>
      <c r="YJ12" s="90" t="s">
        <v>331</v>
      </c>
      <c r="YK12" s="26">
        <v>10</v>
      </c>
      <c r="YL12" s="26">
        <v>2</v>
      </c>
      <c r="YM12" s="46">
        <v>0.86267211708752567</v>
      </c>
      <c r="YN12" t="s">
        <v>24</v>
      </c>
      <c r="YP12" s="342" t="s">
        <v>1954</v>
      </c>
      <c r="YQ12" s="19" t="s">
        <v>44</v>
      </c>
      <c r="YR12" s="26">
        <v>11</v>
      </c>
      <c r="YS12" s="26">
        <v>1</v>
      </c>
      <c r="YT12" s="46">
        <v>0.86659770333014108</v>
      </c>
      <c r="YU12" s="261" t="s">
        <v>2046</v>
      </c>
      <c r="YW12" s="342" t="s">
        <v>1954</v>
      </c>
      <c r="YX12" s="19" t="s">
        <v>44</v>
      </c>
      <c r="YY12" s="26">
        <v>11</v>
      </c>
      <c r="YZ12" s="26">
        <v>1</v>
      </c>
      <c r="ZA12" s="46">
        <v>0.86346120135522031</v>
      </c>
      <c r="ZB12" t="s">
        <v>24</v>
      </c>
      <c r="ZD12" s="342" t="s">
        <v>1954</v>
      </c>
      <c r="ZE12" s="20" t="s">
        <v>2082</v>
      </c>
      <c r="ZF12" s="97">
        <v>10</v>
      </c>
      <c r="ZG12" s="97">
        <v>2</v>
      </c>
      <c r="ZH12" s="184">
        <v>0.85326580488291792</v>
      </c>
      <c r="ZI12" s="134" t="s">
        <v>2058</v>
      </c>
      <c r="ZK12" s="342" t="s">
        <v>1954</v>
      </c>
      <c r="ZL12" s="20" t="s">
        <v>2082</v>
      </c>
      <c r="ZM12" s="97">
        <v>10</v>
      </c>
      <c r="ZN12" s="97">
        <v>2</v>
      </c>
      <c r="ZO12" s="184">
        <v>0.84785933157695315</v>
      </c>
      <c r="ZP12" t="s">
        <v>24</v>
      </c>
    </row>
    <row r="13" spans="2:692" x14ac:dyDescent="0.35">
      <c r="B13" s="342" t="s">
        <v>1956</v>
      </c>
      <c r="C13" s="21" t="s">
        <v>86</v>
      </c>
      <c r="D13" t="s">
        <v>2036</v>
      </c>
      <c r="E13">
        <v>82</v>
      </c>
      <c r="G13" s="342" t="s">
        <v>1956</v>
      </c>
      <c r="H13" s="21" t="s">
        <v>86</v>
      </c>
      <c r="I13" t="s">
        <v>2037</v>
      </c>
      <c r="J13">
        <v>76</v>
      </c>
      <c r="K13" t="s">
        <v>24</v>
      </c>
      <c r="M13" s="342" t="s">
        <v>1956</v>
      </c>
      <c r="N13" s="25" t="s">
        <v>150</v>
      </c>
      <c r="O13" s="171" t="s">
        <v>2039</v>
      </c>
      <c r="P13">
        <v>101</v>
      </c>
      <c r="Q13" s="134" t="s">
        <v>2064</v>
      </c>
      <c r="S13" s="342" t="s">
        <v>1954</v>
      </c>
      <c r="T13" s="22" t="s">
        <v>91</v>
      </c>
      <c r="U13" t="s">
        <v>2110</v>
      </c>
      <c r="V13">
        <v>100</v>
      </c>
      <c r="W13" s="134" t="s">
        <v>2104</v>
      </c>
      <c r="Y13" s="342" t="s">
        <v>1956</v>
      </c>
      <c r="Z13" s="21" t="s">
        <v>82</v>
      </c>
      <c r="AA13" t="s">
        <v>2084</v>
      </c>
      <c r="AB13">
        <v>96</v>
      </c>
      <c r="AC13" s="134" t="s">
        <v>2087</v>
      </c>
      <c r="AE13" s="342" t="s">
        <v>1956</v>
      </c>
      <c r="AF13" s="22" t="s">
        <v>95</v>
      </c>
      <c r="AG13" s="171" t="s">
        <v>2043</v>
      </c>
      <c r="AH13">
        <v>97</v>
      </c>
      <c r="AI13" s="261" t="s">
        <v>2040</v>
      </c>
      <c r="AK13" s="342" t="s">
        <v>1956</v>
      </c>
      <c r="AL13" s="22" t="s">
        <v>95</v>
      </c>
      <c r="AM13" s="171" t="s">
        <v>2044</v>
      </c>
      <c r="AN13">
        <v>99</v>
      </c>
      <c r="AO13" t="s">
        <v>24</v>
      </c>
      <c r="AQ13" s="342" t="s">
        <v>1956</v>
      </c>
      <c r="AR13" s="23" t="s">
        <v>117</v>
      </c>
      <c r="AS13" t="s">
        <v>2066</v>
      </c>
      <c r="AT13">
        <v>102</v>
      </c>
      <c r="AW13" s="342" t="s">
        <v>1956</v>
      </c>
      <c r="AX13" s="23" t="s">
        <v>117</v>
      </c>
      <c r="AY13">
        <v>8</v>
      </c>
      <c r="AZ13">
        <v>1</v>
      </c>
      <c r="BA13">
        <v>0.73241805060946563</v>
      </c>
      <c r="BB13" t="s">
        <v>24</v>
      </c>
      <c r="BD13" s="342" t="s">
        <v>1956</v>
      </c>
      <c r="BE13" s="22" t="s">
        <v>91</v>
      </c>
      <c r="BF13">
        <v>6</v>
      </c>
      <c r="BG13">
        <v>4</v>
      </c>
      <c r="BH13" s="183">
        <v>0.70522837059248134</v>
      </c>
      <c r="BI13" s="261" t="s">
        <v>2055</v>
      </c>
      <c r="BK13" s="342" t="s">
        <v>1956</v>
      </c>
      <c r="BL13" s="23" t="s">
        <v>117</v>
      </c>
      <c r="BM13">
        <v>9</v>
      </c>
      <c r="BN13">
        <v>2</v>
      </c>
      <c r="BO13" s="183">
        <v>0.71643717827792242</v>
      </c>
      <c r="BP13" s="134" t="s">
        <v>2087</v>
      </c>
      <c r="BR13" s="342" t="s">
        <v>1956</v>
      </c>
      <c r="BS13" s="23" t="s">
        <v>117</v>
      </c>
      <c r="BT13">
        <v>10</v>
      </c>
      <c r="BU13">
        <v>2</v>
      </c>
      <c r="BV13" s="183">
        <v>0.71526803787497995</v>
      </c>
      <c r="BW13" t="s">
        <v>24</v>
      </c>
      <c r="BY13" s="342" t="s">
        <v>1956</v>
      </c>
      <c r="BZ13" s="21" t="s">
        <v>82</v>
      </c>
      <c r="CA13">
        <v>10</v>
      </c>
      <c r="CB13">
        <v>3</v>
      </c>
      <c r="CC13" s="183">
        <v>0.69198312172141052</v>
      </c>
      <c r="CD13" s="261" t="s">
        <v>2046</v>
      </c>
      <c r="CF13" s="342" t="s">
        <v>1956</v>
      </c>
      <c r="CG13" s="21" t="s">
        <v>82</v>
      </c>
      <c r="CH13">
        <v>10</v>
      </c>
      <c r="CI13">
        <v>3</v>
      </c>
      <c r="CJ13" s="183">
        <v>0.65660115019642173</v>
      </c>
      <c r="CK13" s="261" t="s">
        <v>24</v>
      </c>
      <c r="CM13" s="342" t="s">
        <v>1956</v>
      </c>
      <c r="CN13" s="21" t="s">
        <v>76</v>
      </c>
      <c r="CO13">
        <v>10</v>
      </c>
      <c r="CP13">
        <v>3</v>
      </c>
      <c r="CQ13" s="183">
        <v>0.58822273408634174</v>
      </c>
      <c r="CR13" s="134" t="s">
        <v>2058</v>
      </c>
      <c r="CT13" s="342" t="s">
        <v>1956</v>
      </c>
      <c r="CU13" s="21" t="s">
        <v>73</v>
      </c>
      <c r="CV13">
        <v>1</v>
      </c>
      <c r="CW13">
        <v>0</v>
      </c>
      <c r="CX13" s="183">
        <v>0.81817131579398317</v>
      </c>
      <c r="CY13" s="134" t="s">
        <v>2111</v>
      </c>
      <c r="DA13" s="342" t="s">
        <v>1956</v>
      </c>
      <c r="DB13" s="22" t="s">
        <v>98</v>
      </c>
      <c r="DC13">
        <v>2</v>
      </c>
      <c r="DD13">
        <v>0</v>
      </c>
      <c r="DE13" s="183">
        <v>0.83124323755595686</v>
      </c>
      <c r="DF13" t="s">
        <v>2047</v>
      </c>
      <c r="DH13" s="342" t="s">
        <v>1956</v>
      </c>
      <c r="DI13" s="22" t="s">
        <v>98</v>
      </c>
      <c r="DJ13">
        <v>2</v>
      </c>
      <c r="DK13">
        <v>0</v>
      </c>
      <c r="DL13" s="183">
        <v>0.83359617873242742</v>
      </c>
      <c r="DM13" t="s">
        <v>24</v>
      </c>
      <c r="DO13" s="342" t="s">
        <v>1956</v>
      </c>
      <c r="DP13" s="22" t="s">
        <v>103</v>
      </c>
      <c r="DQ13">
        <v>2</v>
      </c>
      <c r="DR13">
        <v>1</v>
      </c>
      <c r="DS13" s="183">
        <v>0.78018137422705269</v>
      </c>
      <c r="DT13" s="261" t="s">
        <v>2038</v>
      </c>
      <c r="DV13" s="342" t="s">
        <v>1956</v>
      </c>
      <c r="DW13" s="22" t="s">
        <v>103</v>
      </c>
      <c r="DX13">
        <v>3</v>
      </c>
      <c r="DY13">
        <v>1</v>
      </c>
      <c r="DZ13" s="183">
        <v>0.78186143907860739</v>
      </c>
      <c r="EA13" t="s">
        <v>24</v>
      </c>
      <c r="EC13" s="342" t="s">
        <v>1956</v>
      </c>
      <c r="ED13" s="164" t="s">
        <v>133</v>
      </c>
      <c r="EE13">
        <v>4</v>
      </c>
      <c r="EF13">
        <v>1</v>
      </c>
      <c r="EG13" s="183">
        <v>0.76279083666456116</v>
      </c>
      <c r="EH13" s="134" t="s">
        <v>2088</v>
      </c>
      <c r="EJ13" s="342" t="s">
        <v>1956</v>
      </c>
      <c r="EK13" s="25" t="s">
        <v>11</v>
      </c>
      <c r="EL13">
        <v>5</v>
      </c>
      <c r="EM13">
        <v>1</v>
      </c>
      <c r="EN13" s="183">
        <v>0.7372319486086707</v>
      </c>
      <c r="EO13" s="261" t="s">
        <v>2040</v>
      </c>
      <c r="EQ13" s="342" t="s">
        <v>1956</v>
      </c>
      <c r="ER13" s="164" t="s">
        <v>128</v>
      </c>
      <c r="ES13">
        <v>5</v>
      </c>
      <c r="ET13">
        <v>2</v>
      </c>
      <c r="EU13" s="183">
        <v>0.73229679965430594</v>
      </c>
      <c r="EV13" s="261" t="s">
        <v>2048</v>
      </c>
      <c r="EX13" s="342" t="s">
        <v>1956</v>
      </c>
      <c r="EY13" s="22" t="s">
        <v>96</v>
      </c>
      <c r="EZ13">
        <v>6</v>
      </c>
      <c r="FA13">
        <v>2</v>
      </c>
      <c r="FB13" s="183">
        <v>0.70168754974550462</v>
      </c>
      <c r="FC13" s="261" t="s">
        <v>2096</v>
      </c>
      <c r="FE13" s="342" t="s">
        <v>1956</v>
      </c>
      <c r="FF13" s="22" t="s">
        <v>96</v>
      </c>
      <c r="FG13">
        <v>7</v>
      </c>
      <c r="FH13">
        <v>2</v>
      </c>
      <c r="FI13" s="183">
        <v>0.70947836933094355</v>
      </c>
      <c r="FJ13" t="s">
        <v>24</v>
      </c>
      <c r="FL13" s="342" t="s">
        <v>1956</v>
      </c>
      <c r="FM13" s="23" t="s">
        <v>116</v>
      </c>
      <c r="FN13">
        <v>7</v>
      </c>
      <c r="FO13">
        <v>3</v>
      </c>
      <c r="FP13" s="183">
        <v>0.65737843958943221</v>
      </c>
      <c r="FQ13" s="134" t="s">
        <v>2058</v>
      </c>
      <c r="FS13" s="342" t="s">
        <v>1956</v>
      </c>
      <c r="FT13" s="23" t="s">
        <v>117</v>
      </c>
      <c r="FU13">
        <v>8</v>
      </c>
      <c r="FV13">
        <v>3</v>
      </c>
      <c r="FW13" s="183">
        <v>0.67759183702049719</v>
      </c>
      <c r="FX13" s="134" t="s">
        <v>2087</v>
      </c>
      <c r="FZ13" s="342" t="s">
        <v>1956</v>
      </c>
      <c r="GA13" s="21" t="s">
        <v>73</v>
      </c>
      <c r="GB13">
        <v>10</v>
      </c>
      <c r="GC13">
        <v>2</v>
      </c>
      <c r="GD13" s="183">
        <v>0.68570768822415906</v>
      </c>
      <c r="GE13" s="134" t="s">
        <v>2058</v>
      </c>
      <c r="GG13" s="342" t="s">
        <v>1956</v>
      </c>
      <c r="GH13" s="25" t="s">
        <v>2097</v>
      </c>
      <c r="GI13">
        <v>9</v>
      </c>
      <c r="GJ13">
        <v>4</v>
      </c>
      <c r="GK13" s="183">
        <v>0.69618048144801081</v>
      </c>
      <c r="GL13" s="261" t="s">
        <v>2054</v>
      </c>
      <c r="GN13" s="342" t="s">
        <v>1956</v>
      </c>
      <c r="GO13" s="20" t="s">
        <v>70</v>
      </c>
      <c r="GP13">
        <v>10</v>
      </c>
      <c r="GQ13">
        <v>3</v>
      </c>
      <c r="GR13" s="183">
        <v>0.68706679396110548</v>
      </c>
      <c r="GS13" s="261" t="s">
        <v>2046</v>
      </c>
      <c r="GU13" s="342" t="s">
        <v>1956</v>
      </c>
      <c r="GV13" s="20" t="s">
        <v>70</v>
      </c>
      <c r="GW13" s="48">
        <v>10</v>
      </c>
      <c r="GX13" s="48">
        <v>3</v>
      </c>
      <c r="GY13" s="183">
        <v>0.69361246353411976</v>
      </c>
      <c r="GZ13" t="s">
        <v>24</v>
      </c>
      <c r="HB13" s="342" t="s">
        <v>1956</v>
      </c>
      <c r="HC13" s="20" t="s">
        <v>70</v>
      </c>
      <c r="HD13" s="48">
        <v>10</v>
      </c>
      <c r="HE13" s="48">
        <v>3</v>
      </c>
      <c r="HF13" s="183">
        <v>0.6894260126498617</v>
      </c>
      <c r="HG13" t="s">
        <v>24</v>
      </c>
      <c r="HI13" s="342" t="s">
        <v>1956</v>
      </c>
      <c r="HJ13" s="20" t="s">
        <v>70</v>
      </c>
      <c r="HK13" s="48">
        <v>10</v>
      </c>
      <c r="HL13" s="48">
        <v>3</v>
      </c>
      <c r="HM13" s="183">
        <v>0.68235183507871655</v>
      </c>
      <c r="HN13" t="s">
        <v>24</v>
      </c>
      <c r="HP13" s="342" t="s">
        <v>1956</v>
      </c>
      <c r="HQ13" s="19" t="s">
        <v>41</v>
      </c>
      <c r="HR13">
        <v>1</v>
      </c>
      <c r="HS13">
        <v>0</v>
      </c>
      <c r="HT13" s="183">
        <v>0.82639809734186331</v>
      </c>
      <c r="HU13" t="s">
        <v>2047</v>
      </c>
      <c r="HW13" s="342" t="s">
        <v>1956</v>
      </c>
      <c r="HX13" s="19" t="s">
        <v>46</v>
      </c>
      <c r="HY13">
        <v>2</v>
      </c>
      <c r="HZ13">
        <v>0</v>
      </c>
      <c r="IA13" s="183">
        <v>0.8311965010111434</v>
      </c>
      <c r="IB13" t="s">
        <v>2047</v>
      </c>
      <c r="ID13" s="342" t="s">
        <v>1956</v>
      </c>
      <c r="IE13" s="20" t="s">
        <v>67</v>
      </c>
      <c r="IF13">
        <v>3</v>
      </c>
      <c r="IG13">
        <v>0</v>
      </c>
      <c r="IH13" s="183">
        <v>0.80001008255083184</v>
      </c>
      <c r="II13" s="261" t="s">
        <v>2069</v>
      </c>
      <c r="IK13" s="342" t="s">
        <v>1956</v>
      </c>
      <c r="IL13" s="20" t="s">
        <v>67</v>
      </c>
      <c r="IM13">
        <v>4</v>
      </c>
      <c r="IN13">
        <v>0</v>
      </c>
      <c r="IO13" s="183">
        <v>0.81056185444198026</v>
      </c>
      <c r="IP13" t="s">
        <v>24</v>
      </c>
      <c r="IR13" s="342" t="s">
        <v>1956</v>
      </c>
      <c r="IS13" s="22" t="s">
        <v>91</v>
      </c>
      <c r="IT13">
        <v>4</v>
      </c>
      <c r="IU13">
        <v>1</v>
      </c>
      <c r="IV13" s="183">
        <v>0.80063156620844589</v>
      </c>
      <c r="IW13" s="261" t="s">
        <v>2080</v>
      </c>
      <c r="IY13" s="342" t="s">
        <v>1956</v>
      </c>
      <c r="IZ13" s="164" t="s">
        <v>120</v>
      </c>
      <c r="JA13">
        <v>5</v>
      </c>
      <c r="JB13">
        <v>1</v>
      </c>
      <c r="JC13" s="183">
        <v>0.81863084556138421</v>
      </c>
      <c r="JD13" s="134" t="s">
        <v>2064</v>
      </c>
      <c r="JF13" s="342" t="s">
        <v>1956</v>
      </c>
      <c r="JG13" s="164" t="s">
        <v>135</v>
      </c>
      <c r="JH13" s="97">
        <v>5</v>
      </c>
      <c r="JI13" s="97">
        <v>2</v>
      </c>
      <c r="JJ13" s="183">
        <v>0.79642742867111671</v>
      </c>
      <c r="JK13" s="134" t="s">
        <v>2064</v>
      </c>
      <c r="JM13" s="342" t="s">
        <v>1956</v>
      </c>
      <c r="JN13" s="19" t="s">
        <v>46</v>
      </c>
      <c r="JO13" s="97">
        <v>7</v>
      </c>
      <c r="JP13" s="97">
        <v>1</v>
      </c>
      <c r="JQ13" s="183">
        <v>0.77103672533447254</v>
      </c>
      <c r="JR13" s="261" t="s">
        <v>2046</v>
      </c>
      <c r="JT13" s="342" t="s">
        <v>1956</v>
      </c>
      <c r="JU13" s="25" t="s">
        <v>147</v>
      </c>
      <c r="JV13" s="97">
        <v>6</v>
      </c>
      <c r="JW13" s="97">
        <v>2</v>
      </c>
      <c r="JX13" s="183">
        <v>0.78793012461478029</v>
      </c>
      <c r="JY13" s="261" t="s">
        <v>2046</v>
      </c>
      <c r="JZ13" s="261" t="s">
        <v>2069</v>
      </c>
      <c r="KB13" s="342" t="s">
        <v>1956</v>
      </c>
      <c r="KC13" s="164" t="s">
        <v>135</v>
      </c>
      <c r="KD13" s="97">
        <v>6</v>
      </c>
      <c r="KE13" s="97">
        <v>3</v>
      </c>
      <c r="KF13" s="183">
        <v>0.79833544075791807</v>
      </c>
      <c r="KG13" s="134" t="s">
        <v>2104</v>
      </c>
      <c r="KI13" s="342" t="s">
        <v>1956</v>
      </c>
      <c r="KJ13" s="164" t="s">
        <v>135</v>
      </c>
      <c r="KK13" s="97">
        <v>6</v>
      </c>
      <c r="KL13" s="97">
        <v>3</v>
      </c>
      <c r="KM13" s="343">
        <v>0.81220538830770173</v>
      </c>
      <c r="KN13" t="s">
        <v>24</v>
      </c>
      <c r="KP13" s="342" t="s">
        <v>1956</v>
      </c>
      <c r="KQ13" s="23" t="s">
        <v>108</v>
      </c>
      <c r="KR13" s="97">
        <v>8</v>
      </c>
      <c r="KS13" s="97">
        <v>2</v>
      </c>
      <c r="KT13" s="183">
        <v>0.82110175758997572</v>
      </c>
      <c r="KU13" s="134" t="s">
        <v>2058</v>
      </c>
      <c r="KW13" s="342" t="s">
        <v>1956</v>
      </c>
      <c r="KX13" s="22" t="s">
        <v>91</v>
      </c>
      <c r="KY13" s="97">
        <v>7</v>
      </c>
      <c r="KZ13" s="97">
        <v>3</v>
      </c>
      <c r="LA13" s="183">
        <v>0.82537315184688198</v>
      </c>
      <c r="LB13" s="261" t="s">
        <v>2046</v>
      </c>
      <c r="LD13" s="342" t="s">
        <v>1956</v>
      </c>
      <c r="LE13" s="25" t="s">
        <v>147</v>
      </c>
      <c r="LF13" s="97">
        <v>9</v>
      </c>
      <c r="LG13" s="97">
        <v>2</v>
      </c>
      <c r="LH13" s="183">
        <v>0.82299957014896341</v>
      </c>
      <c r="LI13" s="261" t="s">
        <v>2054</v>
      </c>
      <c r="LK13" s="342" t="s">
        <v>1956</v>
      </c>
      <c r="LL13" s="25" t="s">
        <v>150</v>
      </c>
      <c r="LM13" s="97">
        <v>9</v>
      </c>
      <c r="LN13" s="97">
        <v>2</v>
      </c>
      <c r="LO13" s="183">
        <v>0.81794842747078278</v>
      </c>
      <c r="LP13" s="134" t="s">
        <v>2058</v>
      </c>
      <c r="LR13" s="342" t="s">
        <v>1956</v>
      </c>
      <c r="LS13" s="164" t="s">
        <v>120</v>
      </c>
      <c r="LT13" s="97">
        <v>9</v>
      </c>
      <c r="LU13" s="97">
        <v>3</v>
      </c>
      <c r="LV13" s="183">
        <v>0.79925325933404257</v>
      </c>
      <c r="LW13" s="261" t="s">
        <v>2069</v>
      </c>
      <c r="LY13" s="342" t="s">
        <v>1956</v>
      </c>
      <c r="LZ13" s="22" t="s">
        <v>91</v>
      </c>
      <c r="MA13" s="97">
        <v>8</v>
      </c>
      <c r="MB13" s="97">
        <v>4</v>
      </c>
      <c r="MC13" s="183">
        <v>0.80216130579327183</v>
      </c>
      <c r="MD13" s="261" t="s">
        <v>2054</v>
      </c>
      <c r="MF13" s="342" t="s">
        <v>1956</v>
      </c>
      <c r="MG13" s="164" t="s">
        <v>127</v>
      </c>
      <c r="MH13" s="97">
        <v>11</v>
      </c>
      <c r="MI13" s="97">
        <v>2</v>
      </c>
      <c r="MJ13" s="183">
        <v>0.79574610333940965</v>
      </c>
      <c r="MK13" s="261" t="s">
        <v>2080</v>
      </c>
      <c r="MM13" s="342" t="s">
        <v>1956</v>
      </c>
      <c r="MN13" s="164" t="s">
        <v>127</v>
      </c>
      <c r="MO13" s="97">
        <v>11</v>
      </c>
      <c r="MP13" s="97">
        <v>2</v>
      </c>
      <c r="MQ13" s="183">
        <v>0.79514863793852686</v>
      </c>
      <c r="MR13" t="s">
        <v>24</v>
      </c>
      <c r="MT13" s="342" t="s">
        <v>1956</v>
      </c>
      <c r="MU13" s="24" t="s">
        <v>127</v>
      </c>
      <c r="MV13" s="97">
        <v>11</v>
      </c>
      <c r="MW13" s="97">
        <v>2</v>
      </c>
      <c r="MX13" s="183">
        <v>0.79650109859847296</v>
      </c>
      <c r="MY13" t="s">
        <v>24</v>
      </c>
      <c r="NA13" s="342" t="s">
        <v>1956</v>
      </c>
      <c r="NB13" s="24" t="s">
        <v>2109</v>
      </c>
      <c r="NC13" s="97">
        <v>12</v>
      </c>
      <c r="ND13" s="97">
        <v>2</v>
      </c>
      <c r="NE13" s="183">
        <v>0.79424579267164985</v>
      </c>
      <c r="NF13" t="s">
        <v>24</v>
      </c>
      <c r="NH13" s="342" t="s">
        <v>1956</v>
      </c>
      <c r="NI13" s="25" t="s">
        <v>147</v>
      </c>
      <c r="NJ13" s="26">
        <v>11</v>
      </c>
      <c r="NK13" s="26">
        <v>3</v>
      </c>
      <c r="NL13" s="46">
        <v>0.78458278961044348</v>
      </c>
      <c r="NM13" s="134" t="s">
        <v>2058</v>
      </c>
      <c r="NO13" s="342" t="s">
        <v>1956</v>
      </c>
      <c r="NP13" s="25" t="s">
        <v>147</v>
      </c>
      <c r="NQ13" s="26">
        <v>11</v>
      </c>
      <c r="NR13" s="26">
        <v>3</v>
      </c>
      <c r="NS13" s="46">
        <v>0.78383108451086136</v>
      </c>
      <c r="NT13" t="s">
        <v>24</v>
      </c>
      <c r="NV13" s="342" t="s">
        <v>1956</v>
      </c>
      <c r="NW13" s="25" t="s">
        <v>147</v>
      </c>
      <c r="NX13" s="26">
        <v>11</v>
      </c>
      <c r="NY13" s="26">
        <v>3</v>
      </c>
      <c r="NZ13" s="46">
        <v>0.77578550473116237</v>
      </c>
      <c r="OA13" t="s">
        <v>24</v>
      </c>
      <c r="OC13" s="342" t="s">
        <v>1956</v>
      </c>
      <c r="OD13" s="25" t="s">
        <v>147</v>
      </c>
      <c r="OE13" s="26">
        <v>11</v>
      </c>
      <c r="OF13" s="26">
        <v>3</v>
      </c>
      <c r="OG13" s="46">
        <v>0.7643426968771766</v>
      </c>
      <c r="OH13" t="s">
        <v>24</v>
      </c>
      <c r="OJ13" s="342" t="s">
        <v>1956</v>
      </c>
      <c r="OK13" s="24" t="s">
        <v>2109</v>
      </c>
      <c r="OL13" s="26">
        <v>12</v>
      </c>
      <c r="OM13" s="26">
        <v>2</v>
      </c>
      <c r="ON13" s="46">
        <v>0.77023796174610071</v>
      </c>
      <c r="OO13" s="134" t="s">
        <v>2058</v>
      </c>
      <c r="OQ13" s="342" t="s">
        <v>1956</v>
      </c>
      <c r="OR13" s="25" t="s">
        <v>147</v>
      </c>
      <c r="OS13" s="26">
        <v>11</v>
      </c>
      <c r="OT13" s="26">
        <v>3</v>
      </c>
      <c r="OU13" s="46">
        <v>0.77785086801803871</v>
      </c>
      <c r="OV13" s="134" t="s">
        <v>2058</v>
      </c>
      <c r="OX13" s="342" t="s">
        <v>1956</v>
      </c>
      <c r="OY13" s="25" t="s">
        <v>147</v>
      </c>
      <c r="OZ13" s="26">
        <v>11</v>
      </c>
      <c r="PA13" s="26">
        <v>3</v>
      </c>
      <c r="PB13" s="46">
        <v>0.7869646537528554</v>
      </c>
      <c r="PC13" t="s">
        <v>24</v>
      </c>
      <c r="PE13" s="342" t="s">
        <v>1956</v>
      </c>
      <c r="PF13" s="25" t="s">
        <v>147</v>
      </c>
      <c r="PG13" s="26">
        <v>11</v>
      </c>
      <c r="PH13" s="26">
        <v>3</v>
      </c>
      <c r="PI13" s="46">
        <v>0.78630395951125576</v>
      </c>
      <c r="PJ13" t="s">
        <v>24</v>
      </c>
      <c r="PL13" s="342" t="s">
        <v>1956</v>
      </c>
      <c r="PM13" s="87" t="s">
        <v>73</v>
      </c>
      <c r="PN13" s="97">
        <v>1</v>
      </c>
      <c r="PO13" s="97">
        <v>0</v>
      </c>
      <c r="PP13" s="184">
        <v>0.80104353640458648</v>
      </c>
      <c r="PQ13" s="134" t="s">
        <v>2087</v>
      </c>
      <c r="PS13" s="342" t="s">
        <v>1956</v>
      </c>
      <c r="PT13" s="87" t="s">
        <v>12</v>
      </c>
      <c r="PU13" s="97">
        <v>1</v>
      </c>
      <c r="PV13" s="97">
        <v>1</v>
      </c>
      <c r="PW13" s="184">
        <v>0.79448489875707518</v>
      </c>
      <c r="PX13" s="134" t="s">
        <v>2111</v>
      </c>
      <c r="PZ13" s="342" t="s">
        <v>1956</v>
      </c>
      <c r="QA13" s="87" t="s">
        <v>76</v>
      </c>
      <c r="QB13" s="97">
        <v>3</v>
      </c>
      <c r="QC13" s="97">
        <v>0</v>
      </c>
      <c r="QD13" s="184">
        <v>0.81828501853530877</v>
      </c>
      <c r="QE13" s="261" t="s">
        <v>2077</v>
      </c>
      <c r="QG13" s="342" t="s">
        <v>1956</v>
      </c>
      <c r="QH13" s="89" t="s">
        <v>44</v>
      </c>
      <c r="QI13" s="97">
        <v>3</v>
      </c>
      <c r="QJ13" s="97">
        <v>0</v>
      </c>
      <c r="QK13" s="184">
        <v>0.84559906896105941</v>
      </c>
      <c r="QL13" s="134" t="s">
        <v>2087</v>
      </c>
      <c r="QN13" s="342" t="s">
        <v>1956</v>
      </c>
      <c r="QO13" s="85" t="s">
        <v>114</v>
      </c>
      <c r="QP13" s="97">
        <v>4</v>
      </c>
      <c r="QQ13" s="97">
        <v>0</v>
      </c>
      <c r="QR13" s="184">
        <v>0.82752290194297329</v>
      </c>
      <c r="QS13" s="261" t="s">
        <v>2046</v>
      </c>
      <c r="QU13" s="342" t="s">
        <v>1956</v>
      </c>
      <c r="QV13" s="90" t="s">
        <v>331</v>
      </c>
      <c r="QW13" s="97">
        <v>4</v>
      </c>
      <c r="QX13" s="97">
        <v>0</v>
      </c>
      <c r="QY13" s="184">
        <v>0.83032947970228166</v>
      </c>
      <c r="QZ13" s="134" t="s">
        <v>2058</v>
      </c>
      <c r="RB13" s="342" t="s">
        <v>1956</v>
      </c>
      <c r="RC13" s="90" t="s">
        <v>338</v>
      </c>
      <c r="RD13" s="97">
        <v>4</v>
      </c>
      <c r="RE13" s="97">
        <v>0</v>
      </c>
      <c r="RF13" s="184">
        <v>0.84382653143878117</v>
      </c>
      <c r="RG13" s="261" t="s">
        <v>2080</v>
      </c>
      <c r="RI13" s="342" t="s">
        <v>1956</v>
      </c>
      <c r="RJ13" s="83" t="s">
        <v>11</v>
      </c>
      <c r="RK13" s="97">
        <v>4</v>
      </c>
      <c r="RL13" s="97">
        <v>1</v>
      </c>
      <c r="RM13" s="184">
        <v>0.85814491262912052</v>
      </c>
      <c r="RN13" s="134" t="s">
        <v>2087</v>
      </c>
      <c r="RP13" s="342" t="s">
        <v>1956</v>
      </c>
      <c r="RQ13" s="86" t="s">
        <v>96</v>
      </c>
      <c r="RR13" s="97">
        <v>5</v>
      </c>
      <c r="RS13" s="97">
        <v>1</v>
      </c>
      <c r="RT13" s="184">
        <v>0.86114179917428135</v>
      </c>
      <c r="RU13" s="134" t="s">
        <v>2064</v>
      </c>
      <c r="RW13" s="342" t="s">
        <v>1956</v>
      </c>
      <c r="RX13" s="22" t="s">
        <v>96</v>
      </c>
      <c r="RY13" s="97">
        <v>5</v>
      </c>
      <c r="RZ13" s="97">
        <v>1</v>
      </c>
      <c r="SA13" s="184">
        <v>0.84711794996518863</v>
      </c>
      <c r="SB13" t="s">
        <v>24</v>
      </c>
      <c r="SD13" s="342" t="s">
        <v>1956</v>
      </c>
      <c r="SE13" s="23" t="s">
        <v>104</v>
      </c>
      <c r="SF13" s="97">
        <v>5</v>
      </c>
      <c r="SG13" s="97">
        <v>1</v>
      </c>
      <c r="SH13" s="184">
        <v>0.82453938457575482</v>
      </c>
      <c r="SI13" s="261" t="s">
        <v>2101</v>
      </c>
      <c r="SK13" s="342" t="s">
        <v>1956</v>
      </c>
      <c r="SL13" s="90" t="s">
        <v>334</v>
      </c>
      <c r="SM13" s="97">
        <v>6</v>
      </c>
      <c r="SN13" s="97">
        <v>1</v>
      </c>
      <c r="SO13" s="184">
        <v>0.82705997593881353</v>
      </c>
      <c r="SP13" s="261" t="s">
        <v>2046</v>
      </c>
      <c r="SR13" s="342" t="s">
        <v>1956</v>
      </c>
      <c r="SS13" s="24" t="s">
        <v>135</v>
      </c>
      <c r="ST13" s="97">
        <v>5</v>
      </c>
      <c r="SU13" s="97">
        <v>2</v>
      </c>
      <c r="SV13" s="184">
        <v>0.82954143806426217</v>
      </c>
      <c r="SW13" s="134" t="s">
        <v>2064</v>
      </c>
      <c r="SY13" s="342" t="s">
        <v>1956</v>
      </c>
      <c r="SZ13" s="19" t="s">
        <v>44</v>
      </c>
      <c r="TA13" s="97">
        <v>7</v>
      </c>
      <c r="TB13" s="97">
        <v>1</v>
      </c>
      <c r="TC13" s="184">
        <v>0.85019820290335968</v>
      </c>
      <c r="TD13" s="261" t="s">
        <v>2055</v>
      </c>
      <c r="TF13" s="342" t="s">
        <v>1956</v>
      </c>
      <c r="TG13" s="90" t="s">
        <v>334</v>
      </c>
      <c r="TH13" s="97">
        <v>6</v>
      </c>
      <c r="TI13" s="97">
        <v>1</v>
      </c>
      <c r="TJ13" s="184">
        <v>0.84362041758085016</v>
      </c>
      <c r="TK13" s="261" t="s">
        <v>2054</v>
      </c>
      <c r="TM13" s="342" t="s">
        <v>1956</v>
      </c>
      <c r="TN13" s="19" t="s">
        <v>50</v>
      </c>
      <c r="TO13" s="97">
        <v>8</v>
      </c>
      <c r="TP13" s="97">
        <v>0</v>
      </c>
      <c r="TQ13" s="184">
        <v>0.84178953964688141</v>
      </c>
      <c r="TR13" s="134" t="s">
        <v>2064</v>
      </c>
      <c r="TT13" s="342" t="s">
        <v>1956</v>
      </c>
      <c r="TU13" s="19" t="s">
        <v>50</v>
      </c>
      <c r="TV13" s="97">
        <v>8</v>
      </c>
      <c r="TW13" s="97">
        <v>0</v>
      </c>
      <c r="TX13" s="184">
        <v>0.84971950300464383</v>
      </c>
      <c r="TY13" t="s">
        <v>24</v>
      </c>
      <c r="UA13" s="342" t="s">
        <v>1956</v>
      </c>
      <c r="UB13" s="19" t="s">
        <v>50</v>
      </c>
      <c r="UC13" s="97">
        <v>9</v>
      </c>
      <c r="UD13" s="97">
        <v>0</v>
      </c>
      <c r="UE13" s="184">
        <v>0.83731611073593415</v>
      </c>
      <c r="UF13" t="s">
        <v>24</v>
      </c>
      <c r="UH13" s="342" t="s">
        <v>1956</v>
      </c>
      <c r="UI13" s="24" t="s">
        <v>127</v>
      </c>
      <c r="UJ13" s="97">
        <v>7</v>
      </c>
      <c r="UK13" s="97">
        <v>2</v>
      </c>
      <c r="UL13" s="184">
        <v>0.84484146780801794</v>
      </c>
      <c r="UM13" s="134" t="s">
        <v>2058</v>
      </c>
      <c r="UO13" s="342" t="s">
        <v>1956</v>
      </c>
      <c r="UP13" s="22" t="s">
        <v>96</v>
      </c>
      <c r="UQ13" s="97">
        <v>8</v>
      </c>
      <c r="UR13" s="97">
        <v>2</v>
      </c>
      <c r="US13" s="184">
        <v>0.8500632425232143</v>
      </c>
      <c r="UT13" s="261" t="s">
        <v>2046</v>
      </c>
      <c r="UV13" s="342" t="s">
        <v>1956</v>
      </c>
      <c r="UW13" s="19" t="s">
        <v>46</v>
      </c>
      <c r="UX13" s="97">
        <v>8</v>
      </c>
      <c r="UY13" s="97">
        <v>2</v>
      </c>
      <c r="UZ13" s="184">
        <v>0.85090852972605791</v>
      </c>
      <c r="VA13" s="261" t="s">
        <v>2055</v>
      </c>
      <c r="VC13" s="342" t="s">
        <v>1956</v>
      </c>
      <c r="VD13" s="90" t="s">
        <v>331</v>
      </c>
      <c r="VE13" s="97">
        <v>9</v>
      </c>
      <c r="VF13" s="97">
        <v>2</v>
      </c>
      <c r="VG13" s="184">
        <v>0.85252010176259518</v>
      </c>
      <c r="VH13" s="261" t="s">
        <v>2080</v>
      </c>
      <c r="VJ13" s="342" t="s">
        <v>1956</v>
      </c>
      <c r="VK13" s="19" t="s">
        <v>46</v>
      </c>
      <c r="VL13" s="97">
        <v>9</v>
      </c>
      <c r="VM13" s="97">
        <v>2</v>
      </c>
      <c r="VN13" s="184">
        <v>0.84336891106615874</v>
      </c>
      <c r="VO13" s="134" t="s">
        <v>2058</v>
      </c>
      <c r="VQ13" s="342" t="s">
        <v>1956</v>
      </c>
      <c r="VR13" s="20" t="s">
        <v>66</v>
      </c>
      <c r="VS13" s="97">
        <v>10</v>
      </c>
      <c r="VT13" s="97">
        <v>2</v>
      </c>
      <c r="VU13" s="184">
        <v>0.8483545244106484</v>
      </c>
      <c r="VV13" s="134" t="s">
        <v>2098</v>
      </c>
      <c r="VX13" s="342" t="s">
        <v>1956</v>
      </c>
      <c r="VY13" s="20" t="s">
        <v>66</v>
      </c>
      <c r="VZ13" s="97">
        <v>10</v>
      </c>
      <c r="WA13" s="97">
        <v>2</v>
      </c>
      <c r="WB13" s="184">
        <v>0.86323384613336063</v>
      </c>
      <c r="WC13" t="s">
        <v>24</v>
      </c>
      <c r="WE13" s="342" t="s">
        <v>1956</v>
      </c>
      <c r="WF13" s="20" t="s">
        <v>66</v>
      </c>
      <c r="WG13" s="97">
        <v>10</v>
      </c>
      <c r="WH13" s="97">
        <v>2</v>
      </c>
      <c r="WI13" s="184">
        <v>0.86715648168235149</v>
      </c>
      <c r="WJ13" t="s">
        <v>24</v>
      </c>
      <c r="WL13" s="342" t="s">
        <v>1956</v>
      </c>
      <c r="WM13" s="20" t="s">
        <v>66</v>
      </c>
      <c r="WN13" s="97">
        <v>10</v>
      </c>
      <c r="WO13" s="97">
        <v>2</v>
      </c>
      <c r="WP13" s="184">
        <v>0.85541918472430922</v>
      </c>
      <c r="WQ13" t="s">
        <v>24</v>
      </c>
      <c r="WS13" s="342" t="s">
        <v>1956</v>
      </c>
      <c r="WT13" s="20" t="s">
        <v>66</v>
      </c>
      <c r="WU13" s="97">
        <v>10</v>
      </c>
      <c r="WV13" s="97">
        <v>2</v>
      </c>
      <c r="WW13" s="184">
        <v>0.85665340878416452</v>
      </c>
      <c r="WX13" t="s">
        <v>24</v>
      </c>
      <c r="WZ13" s="342" t="s">
        <v>1956</v>
      </c>
      <c r="XA13" s="19" t="s">
        <v>44</v>
      </c>
      <c r="XB13" s="97">
        <v>11</v>
      </c>
      <c r="XC13" s="97">
        <v>1</v>
      </c>
      <c r="XD13" s="184">
        <v>0.84682563353055051</v>
      </c>
      <c r="XE13" s="134" t="s">
        <v>2058</v>
      </c>
      <c r="XG13" s="342" t="s">
        <v>1956</v>
      </c>
      <c r="XH13" s="19" t="s">
        <v>44</v>
      </c>
      <c r="XI13" s="97">
        <v>11</v>
      </c>
      <c r="XJ13" s="97">
        <v>1</v>
      </c>
      <c r="XK13" s="184">
        <v>0.83496283286939277</v>
      </c>
      <c r="XL13" t="s">
        <v>24</v>
      </c>
      <c r="XN13" s="342" t="s">
        <v>1956</v>
      </c>
      <c r="XO13" s="19" t="s">
        <v>44</v>
      </c>
      <c r="XP13" s="97">
        <v>11</v>
      </c>
      <c r="XQ13" s="97">
        <v>1</v>
      </c>
      <c r="XR13" s="184">
        <v>0.83238040102862454</v>
      </c>
      <c r="XS13" t="s">
        <v>24</v>
      </c>
      <c r="XU13" s="342" t="s">
        <v>1956</v>
      </c>
      <c r="XV13" s="19" t="s">
        <v>44</v>
      </c>
      <c r="XW13" s="97">
        <v>11</v>
      </c>
      <c r="XX13" s="97">
        <v>1</v>
      </c>
      <c r="XY13" s="184">
        <v>0.82882937355860686</v>
      </c>
      <c r="XZ13" t="s">
        <v>24</v>
      </c>
      <c r="YB13" s="342" t="s">
        <v>1956</v>
      </c>
      <c r="YC13" s="19" t="s">
        <v>44</v>
      </c>
      <c r="YD13" s="26">
        <v>11</v>
      </c>
      <c r="YE13" s="26">
        <v>1</v>
      </c>
      <c r="YF13" s="46">
        <v>0.84243190098173604</v>
      </c>
      <c r="YG13" t="s">
        <v>24</v>
      </c>
      <c r="YI13" s="342" t="s">
        <v>1956</v>
      </c>
      <c r="YJ13" s="19" t="s">
        <v>44</v>
      </c>
      <c r="YK13" s="26">
        <v>11</v>
      </c>
      <c r="YL13" s="26">
        <v>1</v>
      </c>
      <c r="YM13" s="46">
        <v>0.86063441846001287</v>
      </c>
      <c r="YN13" t="s">
        <v>24</v>
      </c>
      <c r="YP13" s="342" t="s">
        <v>1956</v>
      </c>
      <c r="YQ13" s="19" t="s">
        <v>7332</v>
      </c>
      <c r="YR13" s="26">
        <v>10</v>
      </c>
      <c r="YS13" s="26">
        <v>2</v>
      </c>
      <c r="YT13" s="46">
        <v>0.85194950276840153</v>
      </c>
      <c r="YU13" s="261" t="s">
        <v>2046</v>
      </c>
      <c r="YW13" s="342" t="s">
        <v>1956</v>
      </c>
      <c r="YX13" s="90" t="s">
        <v>331</v>
      </c>
      <c r="YY13" s="97">
        <v>10</v>
      </c>
      <c r="YZ13" s="97">
        <v>2</v>
      </c>
      <c r="ZA13" s="184">
        <v>0.84578561068040092</v>
      </c>
      <c r="ZB13" s="261" t="s">
        <v>2046</v>
      </c>
      <c r="ZD13" s="342" t="s">
        <v>1956</v>
      </c>
      <c r="ZE13" s="90" t="s">
        <v>331</v>
      </c>
      <c r="ZF13" s="97">
        <v>10</v>
      </c>
      <c r="ZG13" s="97">
        <v>2</v>
      </c>
      <c r="ZH13" s="184">
        <v>0.83668831187168713</v>
      </c>
      <c r="ZI13" t="s">
        <v>24</v>
      </c>
      <c r="ZK13" s="342" t="s">
        <v>1956</v>
      </c>
      <c r="ZL13" s="90" t="s">
        <v>331</v>
      </c>
      <c r="ZM13" s="97">
        <v>10</v>
      </c>
      <c r="ZN13" s="97">
        <v>2</v>
      </c>
      <c r="ZO13" s="184">
        <v>0.83122380927033801</v>
      </c>
      <c r="ZP13" t="s">
        <v>24</v>
      </c>
    </row>
    <row r="14" spans="2:692" x14ac:dyDescent="0.35">
      <c r="B14" s="342" t="s">
        <v>1962</v>
      </c>
      <c r="C14" s="23" t="s">
        <v>119</v>
      </c>
      <c r="D14" t="s">
        <v>2036</v>
      </c>
      <c r="E14">
        <v>81</v>
      </c>
      <c r="G14" s="342" t="s">
        <v>1962</v>
      </c>
      <c r="H14" s="164" t="s">
        <v>124</v>
      </c>
      <c r="I14" t="s">
        <v>2037</v>
      </c>
      <c r="J14">
        <v>75</v>
      </c>
      <c r="K14" t="s">
        <v>712</v>
      </c>
      <c r="M14" s="342" t="s">
        <v>1962</v>
      </c>
      <c r="N14" s="21" t="s">
        <v>81</v>
      </c>
      <c r="O14" s="171" t="s">
        <v>2039</v>
      </c>
      <c r="P14">
        <v>100</v>
      </c>
      <c r="Q14" s="261" t="s">
        <v>2096</v>
      </c>
      <c r="S14" s="342" t="s">
        <v>1962</v>
      </c>
      <c r="T14" s="164" t="s">
        <v>121</v>
      </c>
      <c r="U14" s="171" t="s">
        <v>2041</v>
      </c>
      <c r="V14">
        <v>93</v>
      </c>
      <c r="W14" s="261" t="s">
        <v>2069</v>
      </c>
      <c r="Y14" s="342" t="s">
        <v>1962</v>
      </c>
      <c r="Z14" s="23" t="s">
        <v>114</v>
      </c>
      <c r="AA14" t="s">
        <v>2084</v>
      </c>
      <c r="AB14">
        <v>96</v>
      </c>
      <c r="AC14" s="261" t="s">
        <v>2040</v>
      </c>
      <c r="AE14" s="342" t="s">
        <v>1956</v>
      </c>
      <c r="AF14" s="21" t="s">
        <v>76</v>
      </c>
      <c r="AG14" t="s">
        <v>2085</v>
      </c>
      <c r="AH14">
        <v>97</v>
      </c>
      <c r="AI14" s="261" t="s">
        <v>2096</v>
      </c>
      <c r="AK14" s="342" t="s">
        <v>1962</v>
      </c>
      <c r="AL14" s="23" t="s">
        <v>117</v>
      </c>
      <c r="AM14" t="s">
        <v>2065</v>
      </c>
      <c r="AN14">
        <v>99</v>
      </c>
      <c r="AO14" s="261" t="s">
        <v>2080</v>
      </c>
      <c r="AQ14" s="342" t="s">
        <v>1962</v>
      </c>
      <c r="AR14" s="21" t="s">
        <v>82</v>
      </c>
      <c r="AS14" t="s">
        <v>2066</v>
      </c>
      <c r="AT14">
        <v>96</v>
      </c>
      <c r="AU14" s="261" t="s">
        <v>2055</v>
      </c>
      <c r="AW14" s="342" t="s">
        <v>1962</v>
      </c>
      <c r="AX14" s="22" t="s">
        <v>95</v>
      </c>
      <c r="AY14">
        <v>7</v>
      </c>
      <c r="AZ14">
        <v>2</v>
      </c>
      <c r="BA14" s="183">
        <v>0.70062226104136038</v>
      </c>
      <c r="BB14" s="261" t="s">
        <v>2054</v>
      </c>
      <c r="BD14" s="342" t="s">
        <v>1962</v>
      </c>
      <c r="BE14" s="21" t="s">
        <v>82</v>
      </c>
      <c r="BF14">
        <v>8</v>
      </c>
      <c r="BG14">
        <v>2</v>
      </c>
      <c r="BH14" s="183">
        <v>0.69691471571605079</v>
      </c>
      <c r="BI14" s="134" t="s">
        <v>2087</v>
      </c>
      <c r="BK14" s="342" t="s">
        <v>1962</v>
      </c>
      <c r="BL14" s="21" t="s">
        <v>82</v>
      </c>
      <c r="BM14">
        <v>9</v>
      </c>
      <c r="BN14">
        <v>2</v>
      </c>
      <c r="BO14" s="183">
        <v>0.71217415600393053</v>
      </c>
      <c r="BP14" t="s">
        <v>24</v>
      </c>
      <c r="BR14" s="342" t="s">
        <v>1962</v>
      </c>
      <c r="BS14" s="21" t="s">
        <v>82</v>
      </c>
      <c r="BT14">
        <v>10</v>
      </c>
      <c r="BU14">
        <v>2</v>
      </c>
      <c r="BV14" s="183">
        <v>0.71349984202782379</v>
      </c>
      <c r="BW14" t="s">
        <v>24</v>
      </c>
      <c r="BY14" s="342" t="s">
        <v>1962</v>
      </c>
      <c r="BZ14" s="22" t="s">
        <v>93</v>
      </c>
      <c r="CA14">
        <v>9</v>
      </c>
      <c r="CB14">
        <v>4</v>
      </c>
      <c r="CC14" s="183">
        <v>0.68746575068780003</v>
      </c>
      <c r="CD14" s="134" t="s">
        <v>2087</v>
      </c>
      <c r="CF14" s="342" t="s">
        <v>1962</v>
      </c>
      <c r="CG14" s="22" t="s">
        <v>93</v>
      </c>
      <c r="CH14">
        <v>9</v>
      </c>
      <c r="CI14">
        <v>4</v>
      </c>
      <c r="CJ14" s="183">
        <v>0.6530514986062641</v>
      </c>
      <c r="CK14" s="134" t="s">
        <v>24</v>
      </c>
      <c r="CM14" s="342" t="s">
        <v>1962</v>
      </c>
      <c r="CN14" s="23" t="s">
        <v>118</v>
      </c>
      <c r="CO14">
        <v>10</v>
      </c>
      <c r="CP14">
        <v>3</v>
      </c>
      <c r="CQ14" s="183">
        <v>0.57762337520615259</v>
      </c>
      <c r="CR14" s="261" t="s">
        <v>2046</v>
      </c>
      <c r="CT14" s="342" t="s">
        <v>1962</v>
      </c>
      <c r="CU14" s="25" t="s">
        <v>137</v>
      </c>
      <c r="CV14">
        <v>1</v>
      </c>
      <c r="CW14">
        <v>0</v>
      </c>
      <c r="CX14" s="183">
        <v>0.80946305841924404</v>
      </c>
      <c r="CY14" t="s">
        <v>2047</v>
      </c>
      <c r="DA14" s="342" t="s">
        <v>1962</v>
      </c>
      <c r="DB14" s="25" t="s">
        <v>144</v>
      </c>
      <c r="DC14">
        <v>2</v>
      </c>
      <c r="DD14">
        <v>0</v>
      </c>
      <c r="DE14" s="183">
        <v>0.8297974745758252</v>
      </c>
      <c r="DF14" s="134" t="s">
        <v>2098</v>
      </c>
      <c r="DH14" s="342" t="s">
        <v>1962</v>
      </c>
      <c r="DI14" s="25" t="s">
        <v>144</v>
      </c>
      <c r="DJ14">
        <v>2</v>
      </c>
      <c r="DK14">
        <v>0</v>
      </c>
      <c r="DL14" s="183">
        <v>0.83295952991179356</v>
      </c>
      <c r="DM14" t="s">
        <v>24</v>
      </c>
      <c r="DO14" s="342" t="s">
        <v>1962</v>
      </c>
      <c r="DP14" s="23" t="s">
        <v>117</v>
      </c>
      <c r="DQ14">
        <v>3</v>
      </c>
      <c r="DR14">
        <v>0</v>
      </c>
      <c r="DS14" s="183">
        <v>0.77759644703171626</v>
      </c>
      <c r="DT14" s="261" t="s">
        <v>2040</v>
      </c>
      <c r="DV14" s="342" t="s">
        <v>1962</v>
      </c>
      <c r="DW14" s="25" t="s">
        <v>140</v>
      </c>
      <c r="DX14">
        <v>3</v>
      </c>
      <c r="DY14">
        <v>1</v>
      </c>
      <c r="DZ14" s="183">
        <v>0.76934364908934494</v>
      </c>
      <c r="EA14" t="s">
        <v>2047</v>
      </c>
      <c r="EC14" s="342" t="s">
        <v>1962</v>
      </c>
      <c r="ED14" s="23" t="s">
        <v>117</v>
      </c>
      <c r="EE14">
        <v>4</v>
      </c>
      <c r="EF14">
        <v>1</v>
      </c>
      <c r="EG14" s="183">
        <v>0.73864429684940069</v>
      </c>
      <c r="EH14" s="134" t="s">
        <v>2088</v>
      </c>
      <c r="EJ14" s="342" t="s">
        <v>1962</v>
      </c>
      <c r="EK14" s="164" t="s">
        <v>122</v>
      </c>
      <c r="EL14">
        <v>4</v>
      </c>
      <c r="EM14">
        <v>2</v>
      </c>
      <c r="EN14" s="183">
        <v>0.73270070484107275</v>
      </c>
      <c r="EO14" s="261" t="s">
        <v>2096</v>
      </c>
      <c r="EQ14" s="342" t="s">
        <v>1962</v>
      </c>
      <c r="ER14" s="25" t="s">
        <v>144</v>
      </c>
      <c r="ES14">
        <v>5</v>
      </c>
      <c r="ET14">
        <v>2</v>
      </c>
      <c r="EU14" s="183">
        <v>0.71837515947014952</v>
      </c>
      <c r="EV14" s="134" t="s">
        <v>2104</v>
      </c>
      <c r="EX14" s="342" t="s">
        <v>1962</v>
      </c>
      <c r="EY14" s="21" t="s">
        <v>73</v>
      </c>
      <c r="EZ14">
        <v>6</v>
      </c>
      <c r="FA14">
        <v>2</v>
      </c>
      <c r="FB14" s="183">
        <v>0.69730198938726962</v>
      </c>
      <c r="FC14" s="261" t="s">
        <v>2046</v>
      </c>
      <c r="FE14" s="342" t="s">
        <v>1962</v>
      </c>
      <c r="FF14" s="25" t="s">
        <v>11</v>
      </c>
      <c r="FG14">
        <v>7</v>
      </c>
      <c r="FH14">
        <v>2</v>
      </c>
      <c r="FI14" s="183">
        <v>0.69747681853322574</v>
      </c>
      <c r="FJ14" s="261" t="s">
        <v>2054</v>
      </c>
      <c r="FL14" s="342" t="s">
        <v>1962</v>
      </c>
      <c r="FM14" s="25" t="s">
        <v>11</v>
      </c>
      <c r="FN14">
        <v>8</v>
      </c>
      <c r="FO14">
        <v>2</v>
      </c>
      <c r="FP14" s="183">
        <v>0.65204332311117941</v>
      </c>
      <c r="FQ14" t="s">
        <v>24</v>
      </c>
      <c r="FS14" s="342" t="s">
        <v>1962</v>
      </c>
      <c r="FT14" s="23" t="s">
        <v>116</v>
      </c>
      <c r="FU14">
        <v>8</v>
      </c>
      <c r="FV14">
        <v>3</v>
      </c>
      <c r="FW14" s="183">
        <v>0.66630233777725612</v>
      </c>
      <c r="FX14" s="134" t="s">
        <v>2058</v>
      </c>
      <c r="FZ14" s="342" t="s">
        <v>1962</v>
      </c>
      <c r="GA14" s="164" t="s">
        <v>128</v>
      </c>
      <c r="GB14">
        <v>8</v>
      </c>
      <c r="GC14">
        <v>4</v>
      </c>
      <c r="GD14" s="183">
        <v>0.64610373095236628</v>
      </c>
      <c r="GE14" s="261" t="s">
        <v>2054</v>
      </c>
      <c r="GG14" s="342" t="s">
        <v>1962</v>
      </c>
      <c r="GH14" s="20" t="s">
        <v>70</v>
      </c>
      <c r="GI14">
        <v>10</v>
      </c>
      <c r="GJ14">
        <v>3</v>
      </c>
      <c r="GK14" s="183">
        <v>0.69601053282684444</v>
      </c>
      <c r="GL14" s="134" t="s">
        <v>2064</v>
      </c>
      <c r="GN14" s="342" t="s">
        <v>1962</v>
      </c>
      <c r="GO14" s="22" t="s">
        <v>96</v>
      </c>
      <c r="GP14">
        <v>9</v>
      </c>
      <c r="GQ14">
        <v>6</v>
      </c>
      <c r="GR14" s="183">
        <v>0.67614723239122254</v>
      </c>
      <c r="GS14" s="134" t="s">
        <v>2104</v>
      </c>
      <c r="GU14" s="342" t="s">
        <v>1962</v>
      </c>
      <c r="GV14" s="22" t="s">
        <v>96</v>
      </c>
      <c r="GW14">
        <v>9</v>
      </c>
      <c r="GX14">
        <v>6</v>
      </c>
      <c r="GY14" s="183">
        <v>0.67784699049290098</v>
      </c>
      <c r="GZ14" t="s">
        <v>24</v>
      </c>
      <c r="HB14" s="342" t="s">
        <v>1962</v>
      </c>
      <c r="HC14" s="22" t="s">
        <v>96</v>
      </c>
      <c r="HD14">
        <v>9</v>
      </c>
      <c r="HE14">
        <v>6</v>
      </c>
      <c r="HF14" s="183">
        <v>0.67165299768958886</v>
      </c>
      <c r="HG14" t="s">
        <v>24</v>
      </c>
      <c r="HI14" s="342" t="s">
        <v>1962</v>
      </c>
      <c r="HJ14" s="22" t="s">
        <v>96</v>
      </c>
      <c r="HK14">
        <v>9</v>
      </c>
      <c r="HL14">
        <v>6</v>
      </c>
      <c r="HM14" s="183">
        <v>0.66082389937505448</v>
      </c>
      <c r="HN14" t="s">
        <v>24</v>
      </c>
      <c r="HP14" s="342" t="s">
        <v>1962</v>
      </c>
      <c r="HQ14" s="21" t="s">
        <v>81</v>
      </c>
      <c r="HR14">
        <v>1</v>
      </c>
      <c r="HS14">
        <v>0</v>
      </c>
      <c r="HT14" s="183">
        <v>0.81767262448632383</v>
      </c>
      <c r="HU14" t="s">
        <v>2047</v>
      </c>
      <c r="HW14" s="342" t="s">
        <v>1962</v>
      </c>
      <c r="HX14" s="20" t="s">
        <v>71</v>
      </c>
      <c r="HY14">
        <v>2</v>
      </c>
      <c r="HZ14">
        <v>0</v>
      </c>
      <c r="IA14" s="183">
        <v>0.82769079632081455</v>
      </c>
      <c r="IB14" t="s">
        <v>2047</v>
      </c>
      <c r="ID14" s="342" t="s">
        <v>1962</v>
      </c>
      <c r="IE14" s="19" t="s">
        <v>46</v>
      </c>
      <c r="IF14">
        <v>3</v>
      </c>
      <c r="IG14">
        <v>0</v>
      </c>
      <c r="IH14" s="183">
        <v>0.79202316230666092</v>
      </c>
      <c r="II14" s="134" t="s">
        <v>2058</v>
      </c>
      <c r="IK14" s="342" t="s">
        <v>1962</v>
      </c>
      <c r="IL14" s="20" t="s">
        <v>66</v>
      </c>
      <c r="IM14">
        <v>3</v>
      </c>
      <c r="IN14">
        <v>1</v>
      </c>
      <c r="IO14" s="183">
        <v>0.80902339701016868</v>
      </c>
      <c r="IP14" s="261" t="s">
        <v>2055</v>
      </c>
      <c r="IR14" s="342" t="s">
        <v>1962</v>
      </c>
      <c r="IS14" s="19" t="s">
        <v>44</v>
      </c>
      <c r="IT14">
        <v>4</v>
      </c>
      <c r="IU14">
        <v>1</v>
      </c>
      <c r="IV14" s="183">
        <v>0.793545964314324</v>
      </c>
      <c r="IW14" s="261" t="s">
        <v>2054</v>
      </c>
      <c r="IY14" s="342" t="s">
        <v>1962</v>
      </c>
      <c r="IZ14" s="25" t="s">
        <v>150</v>
      </c>
      <c r="JA14">
        <v>5</v>
      </c>
      <c r="JB14">
        <v>1</v>
      </c>
      <c r="JC14" s="183">
        <v>0.7881554820427018</v>
      </c>
      <c r="JD14" s="261" t="s">
        <v>2096</v>
      </c>
      <c r="JF14" s="342" t="s">
        <v>1962</v>
      </c>
      <c r="JG14" s="19" t="s">
        <v>46</v>
      </c>
      <c r="JH14" s="97">
        <v>6</v>
      </c>
      <c r="JI14" s="97">
        <v>1</v>
      </c>
      <c r="JJ14" s="183">
        <v>0.78733737038737839</v>
      </c>
      <c r="JK14" s="134" t="s">
        <v>2098</v>
      </c>
      <c r="JM14" s="342" t="s">
        <v>1962</v>
      </c>
      <c r="JN14" s="25" t="s">
        <v>147</v>
      </c>
      <c r="JO14" s="97">
        <v>6</v>
      </c>
      <c r="JP14" s="97">
        <v>2</v>
      </c>
      <c r="JQ14" s="183">
        <v>0.76943152200623344</v>
      </c>
      <c r="JR14" s="261" t="s">
        <v>2080</v>
      </c>
      <c r="JT14" s="342" t="s">
        <v>1962</v>
      </c>
      <c r="JU14" s="164" t="s">
        <v>120</v>
      </c>
      <c r="JV14" s="97">
        <v>7</v>
      </c>
      <c r="JW14" s="97">
        <v>1</v>
      </c>
      <c r="JX14" s="183">
        <v>0.78781919495423514</v>
      </c>
      <c r="JY14" s="134" t="s">
        <v>2064</v>
      </c>
      <c r="JZ14" s="134" t="s">
        <v>2088</v>
      </c>
      <c r="KB14" s="342" t="s">
        <v>1962</v>
      </c>
      <c r="KC14" s="22" t="s">
        <v>94</v>
      </c>
      <c r="KD14" s="97">
        <v>7</v>
      </c>
      <c r="KE14" s="97">
        <v>2</v>
      </c>
      <c r="KF14" s="183">
        <v>0.79177742909538584</v>
      </c>
      <c r="KG14" s="261" t="s">
        <v>2054</v>
      </c>
      <c r="KI14" s="342" t="s">
        <v>1962</v>
      </c>
      <c r="KJ14" s="22" t="s">
        <v>94</v>
      </c>
      <c r="KK14" s="97">
        <v>7</v>
      </c>
      <c r="KL14" s="97">
        <v>2</v>
      </c>
      <c r="KM14" s="343">
        <v>0.8121643339886</v>
      </c>
      <c r="KN14" t="s">
        <v>24</v>
      </c>
      <c r="KP14" s="342" t="s">
        <v>1962</v>
      </c>
      <c r="KQ14" s="22" t="s">
        <v>91</v>
      </c>
      <c r="KR14" s="97">
        <v>7</v>
      </c>
      <c r="KS14" s="97">
        <v>3</v>
      </c>
      <c r="KT14" s="183">
        <v>0.81968300484707102</v>
      </c>
      <c r="KU14" s="134" t="s">
        <v>2102</v>
      </c>
      <c r="KW14" s="342" t="s">
        <v>1962</v>
      </c>
      <c r="KX14" s="25" t="s">
        <v>150</v>
      </c>
      <c r="KY14" s="97">
        <v>8</v>
      </c>
      <c r="KZ14" s="97">
        <v>2</v>
      </c>
      <c r="LA14" s="183">
        <v>0.82405817300042183</v>
      </c>
      <c r="LB14" s="134" t="s">
        <v>2064</v>
      </c>
      <c r="LD14" s="342" t="s">
        <v>1962</v>
      </c>
      <c r="LE14" s="164" t="s">
        <v>135</v>
      </c>
      <c r="LF14" s="97">
        <v>8</v>
      </c>
      <c r="LG14" s="97">
        <v>3</v>
      </c>
      <c r="LH14" s="183">
        <v>0.81336186792140208</v>
      </c>
      <c r="LI14" s="261" t="s">
        <v>2054</v>
      </c>
      <c r="LK14" s="342" t="s">
        <v>1962</v>
      </c>
      <c r="LL14" s="164" t="s">
        <v>135</v>
      </c>
      <c r="LM14" s="97">
        <v>8</v>
      </c>
      <c r="LN14" s="97">
        <v>3</v>
      </c>
      <c r="LO14" s="183">
        <v>0.80457722032470191</v>
      </c>
      <c r="LP14" t="s">
        <v>24</v>
      </c>
      <c r="LR14" s="342" t="s">
        <v>1962</v>
      </c>
      <c r="LS14" s="19" t="s">
        <v>47</v>
      </c>
      <c r="LT14" s="97">
        <v>10</v>
      </c>
      <c r="LU14" s="97">
        <v>2</v>
      </c>
      <c r="LV14" s="183">
        <v>0.79323267513909257</v>
      </c>
      <c r="LW14" s="261" t="s">
        <v>2055</v>
      </c>
      <c r="LY14" s="342" t="s">
        <v>1962</v>
      </c>
      <c r="LZ14" s="164" t="s">
        <v>120</v>
      </c>
      <c r="MA14" s="97">
        <v>9</v>
      </c>
      <c r="MB14" s="97">
        <v>3</v>
      </c>
      <c r="MC14" s="183">
        <v>0.7995972721084601</v>
      </c>
      <c r="MD14" s="134" t="s">
        <v>2058</v>
      </c>
      <c r="MF14" s="342" t="s">
        <v>1962</v>
      </c>
      <c r="MG14" s="164" t="s">
        <v>135</v>
      </c>
      <c r="MH14" s="97">
        <v>9</v>
      </c>
      <c r="MI14" s="97">
        <v>4</v>
      </c>
      <c r="MJ14" s="183">
        <v>0.78944071382489789</v>
      </c>
      <c r="MK14" s="261" t="s">
        <v>2080</v>
      </c>
      <c r="MM14" s="342" t="s">
        <v>1962</v>
      </c>
      <c r="MN14" s="19" t="s">
        <v>44</v>
      </c>
      <c r="MO14" s="97">
        <v>10</v>
      </c>
      <c r="MP14" s="97">
        <v>3</v>
      </c>
      <c r="MQ14" s="183">
        <v>0.77281284645728077</v>
      </c>
      <c r="MR14" s="261" t="s">
        <v>2054</v>
      </c>
      <c r="MT14" s="342" t="s">
        <v>1962</v>
      </c>
      <c r="MU14" s="19" t="s">
        <v>44</v>
      </c>
      <c r="MV14" s="97">
        <v>10</v>
      </c>
      <c r="MW14" s="97">
        <v>3</v>
      </c>
      <c r="MX14" s="183">
        <v>0.77181085023537033</v>
      </c>
      <c r="MY14" t="s">
        <v>24</v>
      </c>
      <c r="NA14" s="342" t="s">
        <v>1962</v>
      </c>
      <c r="NB14" s="24" t="s">
        <v>135</v>
      </c>
      <c r="NC14" s="97">
        <v>9</v>
      </c>
      <c r="ND14" s="97">
        <v>4</v>
      </c>
      <c r="NE14" s="183">
        <v>0.76294698124195992</v>
      </c>
      <c r="NF14" s="261" t="s">
        <v>2046</v>
      </c>
      <c r="NH14" s="342" t="s">
        <v>1962</v>
      </c>
      <c r="NI14" s="24" t="s">
        <v>135</v>
      </c>
      <c r="NJ14" s="26">
        <v>9</v>
      </c>
      <c r="NK14" s="26">
        <v>4</v>
      </c>
      <c r="NL14" s="46">
        <v>0.75651067114676718</v>
      </c>
      <c r="NM14" t="s">
        <v>24</v>
      </c>
      <c r="NO14" s="342" t="s">
        <v>1962</v>
      </c>
      <c r="NP14" s="24" t="s">
        <v>135</v>
      </c>
      <c r="NQ14" s="97">
        <v>9</v>
      </c>
      <c r="NR14" s="97">
        <v>4</v>
      </c>
      <c r="NS14" s="183">
        <v>0.76407289523640298</v>
      </c>
      <c r="NT14" t="s">
        <v>24</v>
      </c>
      <c r="NV14" s="342" t="s">
        <v>1962</v>
      </c>
      <c r="NW14" s="24" t="s">
        <v>135</v>
      </c>
      <c r="NX14" s="97">
        <v>9</v>
      </c>
      <c r="NY14" s="97">
        <v>4</v>
      </c>
      <c r="NZ14" s="183">
        <v>0.76289098494390839</v>
      </c>
      <c r="OA14" t="s">
        <v>24</v>
      </c>
      <c r="OC14" s="342" t="s">
        <v>1962</v>
      </c>
      <c r="OD14" s="24" t="s">
        <v>135</v>
      </c>
      <c r="OE14" s="97">
        <v>9</v>
      </c>
      <c r="OF14" s="97">
        <v>4</v>
      </c>
      <c r="OG14" s="183">
        <v>0.75128541322428311</v>
      </c>
      <c r="OH14" t="s">
        <v>24</v>
      </c>
      <c r="OJ14" s="342" t="s">
        <v>1962</v>
      </c>
      <c r="OK14" s="24" t="s">
        <v>135</v>
      </c>
      <c r="OL14" s="97">
        <v>9</v>
      </c>
      <c r="OM14" s="97">
        <v>4</v>
      </c>
      <c r="ON14" s="183">
        <v>0.75058171420490927</v>
      </c>
      <c r="OO14" t="s">
        <v>24</v>
      </c>
      <c r="OQ14" s="342" t="s">
        <v>1962</v>
      </c>
      <c r="OR14" s="24" t="s">
        <v>135</v>
      </c>
      <c r="OS14" s="97">
        <v>9</v>
      </c>
      <c r="OT14" s="97">
        <v>4</v>
      </c>
      <c r="OU14" s="183">
        <v>0.75691488388912997</v>
      </c>
      <c r="OV14" t="s">
        <v>24</v>
      </c>
      <c r="OX14" s="342" t="s">
        <v>1962</v>
      </c>
      <c r="OY14" s="164" t="s">
        <v>135</v>
      </c>
      <c r="OZ14" s="97">
        <v>9</v>
      </c>
      <c r="PA14" s="97">
        <v>4</v>
      </c>
      <c r="PB14" s="183">
        <v>0.76596508514516293</v>
      </c>
      <c r="PC14" t="s">
        <v>24</v>
      </c>
      <c r="PE14" s="342" t="s">
        <v>1962</v>
      </c>
      <c r="PF14" s="24" t="s">
        <v>135</v>
      </c>
      <c r="PG14" s="97">
        <v>9</v>
      </c>
      <c r="PH14" s="97">
        <v>4</v>
      </c>
      <c r="PI14" s="183">
        <v>0.76555796084976657</v>
      </c>
      <c r="PJ14" t="s">
        <v>24</v>
      </c>
      <c r="PL14" s="342" t="s">
        <v>1962</v>
      </c>
      <c r="PM14" s="84" t="s">
        <v>135</v>
      </c>
      <c r="PN14" s="97">
        <v>1</v>
      </c>
      <c r="PO14" s="97">
        <v>0</v>
      </c>
      <c r="PP14" s="183">
        <v>0.77160565012579985</v>
      </c>
      <c r="PQ14" t="s">
        <v>24</v>
      </c>
      <c r="PS14" s="342" t="s">
        <v>1962</v>
      </c>
      <c r="PT14" s="87" t="s">
        <v>73</v>
      </c>
      <c r="PU14" s="97">
        <v>2</v>
      </c>
      <c r="PV14" s="97">
        <v>0</v>
      </c>
      <c r="PW14" s="183">
        <v>0.78157445246975821</v>
      </c>
      <c r="PX14" s="134" t="s">
        <v>2058</v>
      </c>
      <c r="PZ14" s="342" t="s">
        <v>1962</v>
      </c>
      <c r="QA14" s="83" t="s">
        <v>11</v>
      </c>
      <c r="QB14" s="97">
        <v>2</v>
      </c>
      <c r="QC14" s="97">
        <v>1</v>
      </c>
      <c r="QD14" s="183">
        <v>0.8178897279083196</v>
      </c>
      <c r="QE14" s="134" t="s">
        <v>2098</v>
      </c>
      <c r="QG14" s="342" t="s">
        <v>1962</v>
      </c>
      <c r="QH14" s="85" t="s">
        <v>114</v>
      </c>
      <c r="QI14" s="97">
        <v>3</v>
      </c>
      <c r="QJ14" s="97">
        <v>0</v>
      </c>
      <c r="QK14" s="183">
        <v>0.82950166576271467</v>
      </c>
      <c r="QL14" s="261" t="s">
        <v>2055</v>
      </c>
      <c r="QN14" s="342" t="s">
        <v>1962</v>
      </c>
      <c r="QO14" s="84" t="s">
        <v>127</v>
      </c>
      <c r="QP14" s="97">
        <v>3</v>
      </c>
      <c r="QQ14" s="97">
        <v>1</v>
      </c>
      <c r="QR14" s="183">
        <v>0.82048305621880091</v>
      </c>
      <c r="QS14" s="134" t="s">
        <v>2102</v>
      </c>
      <c r="QU14" s="342" t="s">
        <v>1962</v>
      </c>
      <c r="QV14" s="86" t="s">
        <v>96</v>
      </c>
      <c r="QW14" s="97">
        <v>3</v>
      </c>
      <c r="QX14" s="97">
        <v>1</v>
      </c>
      <c r="QY14" s="183">
        <v>0.81840164739334509</v>
      </c>
      <c r="QZ14" s="261" t="s">
        <v>2046</v>
      </c>
      <c r="RB14" s="342" t="s">
        <v>1962</v>
      </c>
      <c r="RC14" s="90" t="s">
        <v>331</v>
      </c>
      <c r="RD14" s="97">
        <v>4</v>
      </c>
      <c r="RE14" s="97">
        <v>0</v>
      </c>
      <c r="RF14" s="183">
        <v>0.83872881098196017</v>
      </c>
      <c r="RG14" s="134" t="s">
        <v>2058</v>
      </c>
      <c r="RI14" s="342" t="s">
        <v>1962</v>
      </c>
      <c r="RJ14" s="90" t="s">
        <v>331</v>
      </c>
      <c r="RK14" s="97">
        <v>4</v>
      </c>
      <c r="RL14" s="97">
        <v>0</v>
      </c>
      <c r="RM14" s="183">
        <v>0.85178896317632025</v>
      </c>
      <c r="RN14" t="s">
        <v>24</v>
      </c>
      <c r="RP14" s="342" t="s">
        <v>1962</v>
      </c>
      <c r="RQ14" s="89" t="s">
        <v>46</v>
      </c>
      <c r="RR14" s="97">
        <v>4</v>
      </c>
      <c r="RS14" s="97">
        <v>1</v>
      </c>
      <c r="RT14" s="183">
        <v>0.84922570848707979</v>
      </c>
      <c r="RU14" s="134" t="s">
        <v>2111</v>
      </c>
      <c r="RW14" s="342" t="s">
        <v>1962</v>
      </c>
      <c r="RX14" s="24" t="s">
        <v>135</v>
      </c>
      <c r="RY14" s="97">
        <v>4</v>
      </c>
      <c r="RZ14" s="97">
        <v>2</v>
      </c>
      <c r="SA14" s="183">
        <v>0.84389323700945251</v>
      </c>
      <c r="SB14" s="261" t="s">
        <v>2046</v>
      </c>
      <c r="SD14" s="342" t="s">
        <v>1962</v>
      </c>
      <c r="SE14" s="90" t="s">
        <v>334</v>
      </c>
      <c r="SF14" s="97">
        <v>6</v>
      </c>
      <c r="SG14" s="97">
        <v>1</v>
      </c>
      <c r="SH14" s="183">
        <v>0.82058508341194381</v>
      </c>
      <c r="SI14" s="261" t="s">
        <v>2055</v>
      </c>
      <c r="SK14" s="342" t="s">
        <v>1962</v>
      </c>
      <c r="SL14" s="19" t="s">
        <v>44</v>
      </c>
      <c r="SM14" s="97">
        <v>6</v>
      </c>
      <c r="SN14" s="97">
        <v>1</v>
      </c>
      <c r="SO14" s="183">
        <v>0.82052514626718365</v>
      </c>
      <c r="SP14" s="261" t="s">
        <v>2069</v>
      </c>
      <c r="SR14" s="342" t="s">
        <v>1962</v>
      </c>
      <c r="SS14" s="90" t="s">
        <v>334</v>
      </c>
      <c r="ST14" s="97">
        <v>6</v>
      </c>
      <c r="SU14" s="97">
        <v>1</v>
      </c>
      <c r="SV14" s="183">
        <v>0.82843903481083114</v>
      </c>
      <c r="SW14" s="134" t="s">
        <v>2058</v>
      </c>
      <c r="SY14" s="342" t="s">
        <v>1962</v>
      </c>
      <c r="SZ14" s="19" t="s">
        <v>50</v>
      </c>
      <c r="TA14" s="97">
        <v>7</v>
      </c>
      <c r="TB14" s="97">
        <v>0</v>
      </c>
      <c r="TC14" s="183">
        <v>0.84983908591901958</v>
      </c>
      <c r="TD14" s="134" t="s">
        <v>2064</v>
      </c>
      <c r="TF14" s="342" t="s">
        <v>1962</v>
      </c>
      <c r="TG14" s="24" t="s">
        <v>127</v>
      </c>
      <c r="TH14" s="97">
        <v>6</v>
      </c>
      <c r="TI14" s="97">
        <v>2</v>
      </c>
      <c r="TJ14" s="183">
        <v>0.8405628239830033</v>
      </c>
      <c r="TK14" s="134" t="s">
        <v>2104</v>
      </c>
      <c r="TM14" s="342" t="s">
        <v>1962</v>
      </c>
      <c r="TN14" s="19" t="s">
        <v>46</v>
      </c>
      <c r="TO14" s="97">
        <v>6</v>
      </c>
      <c r="TP14" s="97">
        <v>2</v>
      </c>
      <c r="TQ14" s="183">
        <v>0.8413139078141777</v>
      </c>
      <c r="TR14" s="134" t="s">
        <v>2104</v>
      </c>
      <c r="TT14" s="342" t="s">
        <v>1962</v>
      </c>
      <c r="TU14" s="90" t="s">
        <v>331</v>
      </c>
      <c r="TV14" s="97">
        <v>7</v>
      </c>
      <c r="TW14" s="97">
        <v>1</v>
      </c>
      <c r="TX14" s="183">
        <v>0.84727222437280725</v>
      </c>
      <c r="TY14" s="134" t="s">
        <v>2088</v>
      </c>
      <c r="UA14" s="342" t="s">
        <v>1962</v>
      </c>
      <c r="UB14" s="21" t="s">
        <v>76</v>
      </c>
      <c r="UC14" s="97">
        <v>8</v>
      </c>
      <c r="UD14" s="97">
        <v>1</v>
      </c>
      <c r="UE14" s="183">
        <v>0.8367221889483264</v>
      </c>
      <c r="UF14" s="134" t="s">
        <v>2106</v>
      </c>
      <c r="UH14" s="342" t="s">
        <v>1962</v>
      </c>
      <c r="UI14" s="22" t="s">
        <v>96</v>
      </c>
      <c r="UJ14" s="97">
        <v>7</v>
      </c>
      <c r="UK14" s="97">
        <v>2</v>
      </c>
      <c r="UL14" s="183">
        <v>0.84051349440300238</v>
      </c>
      <c r="UM14" s="261" t="s">
        <v>2055</v>
      </c>
      <c r="UO14" s="342" t="s">
        <v>1962</v>
      </c>
      <c r="UP14" s="21" t="s">
        <v>76</v>
      </c>
      <c r="UQ14" s="97">
        <v>9</v>
      </c>
      <c r="UR14" s="97">
        <v>1</v>
      </c>
      <c r="US14" s="183">
        <v>0.84788450483609989</v>
      </c>
      <c r="UT14" s="261" t="s">
        <v>2046</v>
      </c>
      <c r="UV14" s="342" t="s">
        <v>1962</v>
      </c>
      <c r="UW14" s="19" t="s">
        <v>50</v>
      </c>
      <c r="UX14" s="97">
        <v>10</v>
      </c>
      <c r="UY14" s="97">
        <v>0</v>
      </c>
      <c r="UZ14" s="183">
        <v>0.8469941194326075</v>
      </c>
      <c r="VA14" s="134" t="s">
        <v>2064</v>
      </c>
      <c r="VC14" s="342" t="s">
        <v>1962</v>
      </c>
      <c r="VD14" s="24" t="s">
        <v>127</v>
      </c>
      <c r="VE14" s="97">
        <v>9</v>
      </c>
      <c r="VF14" s="97">
        <v>2</v>
      </c>
      <c r="VG14" s="183">
        <v>0.84909333774622786</v>
      </c>
      <c r="VH14" s="134" t="s">
        <v>2064</v>
      </c>
      <c r="VJ14" s="342" t="s">
        <v>1962</v>
      </c>
      <c r="VK14" s="19" t="s">
        <v>50</v>
      </c>
      <c r="VL14" s="97">
        <v>11</v>
      </c>
      <c r="VM14" s="97">
        <v>0</v>
      </c>
      <c r="VN14" s="183">
        <v>0.84016324724688185</v>
      </c>
      <c r="VO14" s="261" t="s">
        <v>2046</v>
      </c>
      <c r="VQ14" s="342" t="s">
        <v>1962</v>
      </c>
      <c r="VR14" s="21" t="s">
        <v>76</v>
      </c>
      <c r="VS14" s="97">
        <v>11</v>
      </c>
      <c r="VT14" s="97">
        <v>1</v>
      </c>
      <c r="VU14" s="183">
        <v>0.83629502637777786</v>
      </c>
      <c r="VV14" s="261" t="s">
        <v>2054</v>
      </c>
      <c r="VX14" s="342" t="s">
        <v>1962</v>
      </c>
      <c r="VY14" s="21" t="s">
        <v>76</v>
      </c>
      <c r="VZ14" s="97">
        <v>11</v>
      </c>
      <c r="WA14" s="97">
        <v>1</v>
      </c>
      <c r="WB14" s="183">
        <v>0.85086874433653847</v>
      </c>
      <c r="WC14" t="s">
        <v>24</v>
      </c>
      <c r="WE14" s="342" t="s">
        <v>1962</v>
      </c>
      <c r="WF14" s="21" t="s">
        <v>76</v>
      </c>
      <c r="WG14" s="97">
        <v>11</v>
      </c>
      <c r="WH14" s="97">
        <v>1</v>
      </c>
      <c r="WI14" s="183">
        <v>0.85188642395871683</v>
      </c>
      <c r="WJ14" t="s">
        <v>24</v>
      </c>
      <c r="WL14" s="342" t="s">
        <v>1962</v>
      </c>
      <c r="WM14" s="21" t="s">
        <v>76</v>
      </c>
      <c r="WN14" s="97">
        <v>11</v>
      </c>
      <c r="WO14" s="97">
        <v>1</v>
      </c>
      <c r="WP14" s="183">
        <v>0.83694136299873645</v>
      </c>
      <c r="WQ14" t="s">
        <v>24</v>
      </c>
      <c r="WS14" s="342" t="s">
        <v>1962</v>
      </c>
      <c r="WT14" s="21" t="s">
        <v>76</v>
      </c>
      <c r="WU14" s="97">
        <v>11</v>
      </c>
      <c r="WV14" s="97">
        <v>1</v>
      </c>
      <c r="WW14" s="183">
        <v>0.83702260574967913</v>
      </c>
      <c r="WX14" t="s">
        <v>24</v>
      </c>
      <c r="WZ14" s="342" t="s">
        <v>1962</v>
      </c>
      <c r="XA14" s="21" t="s">
        <v>76</v>
      </c>
      <c r="XB14" s="97">
        <v>11</v>
      </c>
      <c r="XC14" s="97">
        <v>1</v>
      </c>
      <c r="XD14" s="183">
        <v>0.84461090132021521</v>
      </c>
      <c r="XE14" t="s">
        <v>24</v>
      </c>
      <c r="XG14" s="342" t="s">
        <v>1962</v>
      </c>
      <c r="XH14" s="90" t="s">
        <v>331</v>
      </c>
      <c r="XI14" s="97">
        <v>10</v>
      </c>
      <c r="XJ14" s="97">
        <v>2</v>
      </c>
      <c r="XK14" s="183">
        <v>0.83199534876676895</v>
      </c>
      <c r="XL14" s="134" t="s">
        <v>2064</v>
      </c>
      <c r="XN14" s="342" t="s">
        <v>1962</v>
      </c>
      <c r="XO14" s="90" t="s">
        <v>331</v>
      </c>
      <c r="XP14" s="97">
        <v>10</v>
      </c>
      <c r="XQ14" s="97">
        <v>2</v>
      </c>
      <c r="XR14" s="183">
        <v>0.82989771233064713</v>
      </c>
      <c r="XS14" t="s">
        <v>24</v>
      </c>
      <c r="XU14" s="342" t="s">
        <v>1962</v>
      </c>
      <c r="XV14" s="90" t="s">
        <v>331</v>
      </c>
      <c r="XW14" s="97">
        <v>10</v>
      </c>
      <c r="XX14" s="97">
        <v>2</v>
      </c>
      <c r="XY14" s="183">
        <v>0.82692865588958075</v>
      </c>
      <c r="XZ14" t="s">
        <v>24</v>
      </c>
      <c r="YB14" s="342" t="s">
        <v>1962</v>
      </c>
      <c r="YC14" s="19" t="s">
        <v>7332</v>
      </c>
      <c r="YD14" s="26">
        <v>10</v>
      </c>
      <c r="YE14" s="26">
        <v>2</v>
      </c>
      <c r="YF14" s="46">
        <v>0.8378140556467214</v>
      </c>
      <c r="YG14" s="261" t="s">
        <v>2054</v>
      </c>
      <c r="YI14" s="342" t="s">
        <v>1962</v>
      </c>
      <c r="YJ14" s="19" t="s">
        <v>7332</v>
      </c>
      <c r="YK14" s="26">
        <v>10</v>
      </c>
      <c r="YL14" s="26">
        <v>2</v>
      </c>
      <c r="YM14" s="46">
        <v>0.84761834849370554</v>
      </c>
      <c r="YN14" t="s">
        <v>24</v>
      </c>
      <c r="YP14" s="342" t="s">
        <v>1962</v>
      </c>
      <c r="YQ14" s="90" t="s">
        <v>331</v>
      </c>
      <c r="YR14" s="97">
        <v>10</v>
      </c>
      <c r="YS14" s="97">
        <v>2</v>
      </c>
      <c r="YT14" s="184">
        <v>0.85176904735940362</v>
      </c>
      <c r="YU14" s="134" t="s">
        <v>2064</v>
      </c>
      <c r="YW14" s="342" t="s">
        <v>1962</v>
      </c>
      <c r="YX14" s="21" t="s">
        <v>76</v>
      </c>
      <c r="YY14" s="97">
        <v>11</v>
      </c>
      <c r="YZ14" s="97">
        <v>1</v>
      </c>
      <c r="ZA14" s="184">
        <v>0.84118564619778191</v>
      </c>
      <c r="ZB14" s="261" t="s">
        <v>2046</v>
      </c>
      <c r="ZD14" s="342" t="s">
        <v>1962</v>
      </c>
      <c r="ZE14" s="21" t="s">
        <v>76</v>
      </c>
      <c r="ZF14" s="97">
        <v>11</v>
      </c>
      <c r="ZG14" s="97">
        <v>1</v>
      </c>
      <c r="ZH14" s="184">
        <v>0.83340474377991458</v>
      </c>
      <c r="ZI14" t="s">
        <v>24</v>
      </c>
      <c r="ZK14" s="342" t="s">
        <v>1962</v>
      </c>
      <c r="ZL14" s="21" t="s">
        <v>76</v>
      </c>
      <c r="ZM14" s="97">
        <v>11</v>
      </c>
      <c r="ZN14" s="97">
        <v>1</v>
      </c>
      <c r="ZO14" s="184">
        <v>0.82959342066499908</v>
      </c>
      <c r="ZP14" t="s">
        <v>24</v>
      </c>
    </row>
    <row r="15" spans="2:692" x14ac:dyDescent="0.35">
      <c r="B15" s="342" t="s">
        <v>1962</v>
      </c>
      <c r="C15" s="22" t="s">
        <v>94</v>
      </c>
      <c r="D15" t="s">
        <v>2036</v>
      </c>
      <c r="E15">
        <v>81</v>
      </c>
      <c r="G15" s="342" t="s">
        <v>1960</v>
      </c>
      <c r="H15" s="22" t="s">
        <v>98</v>
      </c>
      <c r="I15" s="171" t="s">
        <v>2037</v>
      </c>
      <c r="J15">
        <v>74</v>
      </c>
      <c r="K15" s="261" t="s">
        <v>2053</v>
      </c>
      <c r="M15" s="342" t="s">
        <v>1960</v>
      </c>
      <c r="N15" s="164" t="s">
        <v>124</v>
      </c>
      <c r="O15" s="171" t="s">
        <v>2039</v>
      </c>
      <c r="P15">
        <v>98</v>
      </c>
      <c r="Q15" s="134" t="s">
        <v>2058</v>
      </c>
      <c r="S15" s="342" t="s">
        <v>1960</v>
      </c>
      <c r="T15" s="22" t="s">
        <v>95</v>
      </c>
      <c r="U15" s="171" t="s">
        <v>2041</v>
      </c>
      <c r="V15">
        <v>91</v>
      </c>
      <c r="W15" s="261" t="s">
        <v>2054</v>
      </c>
      <c r="Y15" s="342" t="s">
        <v>1960</v>
      </c>
      <c r="Z15" s="164" t="s">
        <v>131</v>
      </c>
      <c r="AA15" t="s">
        <v>2091</v>
      </c>
      <c r="AB15">
        <v>94</v>
      </c>
      <c r="AC15" s="134" t="s">
        <v>2102</v>
      </c>
      <c r="AE15" s="342" t="s">
        <v>1960</v>
      </c>
      <c r="AF15" s="21" t="s">
        <v>82</v>
      </c>
      <c r="AG15" t="s">
        <v>2085</v>
      </c>
      <c r="AH15">
        <v>92</v>
      </c>
      <c r="AI15" s="134" t="s">
        <v>2064</v>
      </c>
      <c r="AK15" s="342" t="s">
        <v>1960</v>
      </c>
      <c r="AL15" s="22" t="s">
        <v>102</v>
      </c>
      <c r="AM15" s="171" t="s">
        <v>2112</v>
      </c>
      <c r="AN15">
        <v>95</v>
      </c>
      <c r="AO15" s="134" t="s">
        <v>2104</v>
      </c>
      <c r="AQ15" s="342" t="s">
        <v>1960</v>
      </c>
      <c r="AR15" s="164" t="s">
        <v>131</v>
      </c>
      <c r="AS15" t="s">
        <v>2100</v>
      </c>
      <c r="AT15">
        <v>95</v>
      </c>
      <c r="AU15" s="261" t="s">
        <v>2080</v>
      </c>
      <c r="AW15" s="342" t="s">
        <v>1960</v>
      </c>
      <c r="AX15" s="22" t="s">
        <v>102</v>
      </c>
      <c r="AY15" s="171">
        <v>6</v>
      </c>
      <c r="AZ15" s="171">
        <v>3</v>
      </c>
      <c r="BA15">
        <v>0.69482197486827713</v>
      </c>
      <c r="BB15" s="261" t="s">
        <v>2054</v>
      </c>
      <c r="BD15" s="342" t="s">
        <v>1960</v>
      </c>
      <c r="BE15" s="22" t="s">
        <v>95</v>
      </c>
      <c r="BF15">
        <v>7</v>
      </c>
      <c r="BG15">
        <v>3</v>
      </c>
      <c r="BH15" s="183">
        <v>0.65522478200581502</v>
      </c>
      <c r="BI15" s="134" t="s">
        <v>2058</v>
      </c>
      <c r="BK15" s="342" t="s">
        <v>1960</v>
      </c>
      <c r="BL15" s="22" t="s">
        <v>103</v>
      </c>
      <c r="BM15" s="171">
        <v>7</v>
      </c>
      <c r="BN15" s="171">
        <v>4</v>
      </c>
      <c r="BO15" s="183">
        <v>0.6699936701236372</v>
      </c>
      <c r="BP15" s="261" t="s">
        <v>2054</v>
      </c>
      <c r="BR15" s="342" t="s">
        <v>1960</v>
      </c>
      <c r="BS15" s="22" t="s">
        <v>103</v>
      </c>
      <c r="BT15" s="171">
        <v>8</v>
      </c>
      <c r="BU15" s="171">
        <v>4</v>
      </c>
      <c r="BV15" s="183">
        <v>0.68624114428612992</v>
      </c>
      <c r="BW15" t="s">
        <v>24</v>
      </c>
      <c r="BY15" s="342" t="s">
        <v>1960</v>
      </c>
      <c r="BZ15" s="22" t="s">
        <v>102</v>
      </c>
      <c r="CA15" s="171">
        <v>8</v>
      </c>
      <c r="CB15" s="171">
        <v>5</v>
      </c>
      <c r="CC15" s="183">
        <v>0.65814971697356006</v>
      </c>
      <c r="CD15" s="261" t="s">
        <v>2055</v>
      </c>
      <c r="CF15" s="342" t="s">
        <v>1960</v>
      </c>
      <c r="CG15" s="23" t="s">
        <v>118</v>
      </c>
      <c r="CH15">
        <v>10</v>
      </c>
      <c r="CI15">
        <v>3</v>
      </c>
      <c r="CJ15" s="183">
        <v>0.63126069410065677</v>
      </c>
      <c r="CK15" s="261" t="s">
        <v>2046</v>
      </c>
      <c r="CM15" s="342" t="s">
        <v>1960</v>
      </c>
      <c r="CN15" s="21" t="s">
        <v>82</v>
      </c>
      <c r="CO15">
        <v>10</v>
      </c>
      <c r="CP15">
        <v>3</v>
      </c>
      <c r="CQ15" s="183">
        <v>0.57285678640303839</v>
      </c>
      <c r="CR15" s="134" t="s">
        <v>2064</v>
      </c>
      <c r="CT15" s="342" t="s">
        <v>1960</v>
      </c>
      <c r="CU15" s="22" t="s">
        <v>90</v>
      </c>
      <c r="CV15">
        <v>1</v>
      </c>
      <c r="CW15">
        <v>0</v>
      </c>
      <c r="CX15" s="183">
        <v>0.80261414373503315</v>
      </c>
      <c r="CY15" t="s">
        <v>2047</v>
      </c>
      <c r="DA15" s="342" t="s">
        <v>1960</v>
      </c>
      <c r="DB15" s="21" t="s">
        <v>85</v>
      </c>
      <c r="DC15">
        <v>2</v>
      </c>
      <c r="DD15">
        <v>0</v>
      </c>
      <c r="DE15" s="183">
        <v>0.81746891059038074</v>
      </c>
      <c r="DF15" s="134" t="s">
        <v>2098</v>
      </c>
      <c r="DH15" s="342" t="s">
        <v>1960</v>
      </c>
      <c r="DI15" s="21" t="s">
        <v>85</v>
      </c>
      <c r="DJ15">
        <v>2</v>
      </c>
      <c r="DK15">
        <v>0</v>
      </c>
      <c r="DL15" s="183">
        <v>0.82133254695401692</v>
      </c>
      <c r="DM15" t="s">
        <v>24</v>
      </c>
      <c r="DO15" s="342" t="s">
        <v>1960</v>
      </c>
      <c r="DP15" s="20" t="s">
        <v>57</v>
      </c>
      <c r="DQ15">
        <v>3</v>
      </c>
      <c r="DR15">
        <v>0</v>
      </c>
      <c r="DS15" s="183">
        <v>0.7628252123606456</v>
      </c>
      <c r="DT15" s="261" t="s">
        <v>2096</v>
      </c>
      <c r="DV15" s="342" t="s">
        <v>1960</v>
      </c>
      <c r="DW15" s="21" t="s">
        <v>86</v>
      </c>
      <c r="DX15">
        <v>3</v>
      </c>
      <c r="DY15">
        <v>1</v>
      </c>
      <c r="DZ15" s="183">
        <v>0.7575041354844847</v>
      </c>
      <c r="EA15" t="s">
        <v>2047</v>
      </c>
      <c r="EC15" s="342" t="s">
        <v>1960</v>
      </c>
      <c r="ED15" s="164" t="s">
        <v>128</v>
      </c>
      <c r="EE15">
        <v>4</v>
      </c>
      <c r="EF15">
        <v>1</v>
      </c>
      <c r="EG15" s="183">
        <v>0.73124625586933234</v>
      </c>
      <c r="EH15" s="261" t="s">
        <v>2080</v>
      </c>
      <c r="EJ15" s="342" t="s">
        <v>1960</v>
      </c>
      <c r="EK15" s="22" t="s">
        <v>97</v>
      </c>
      <c r="EL15">
        <v>5</v>
      </c>
      <c r="EM15">
        <v>1</v>
      </c>
      <c r="EN15" s="183">
        <v>0.73107919323892689</v>
      </c>
      <c r="EO15" s="261" t="s">
        <v>2069</v>
      </c>
      <c r="EQ15" s="342" t="s">
        <v>1960</v>
      </c>
      <c r="ER15" s="21" t="s">
        <v>73</v>
      </c>
      <c r="ES15">
        <v>5</v>
      </c>
      <c r="ET15">
        <v>2</v>
      </c>
      <c r="EU15" s="183">
        <v>0.71728686324849023</v>
      </c>
      <c r="EV15" s="134" t="s">
        <v>2088</v>
      </c>
      <c r="EX15" s="342" t="s">
        <v>1960</v>
      </c>
      <c r="EY15" s="25" t="s">
        <v>140</v>
      </c>
      <c r="EZ15">
        <v>6</v>
      </c>
      <c r="FA15">
        <v>2</v>
      </c>
      <c r="FB15" s="183">
        <v>0.69186832261724018</v>
      </c>
      <c r="FC15" s="261" t="s">
        <v>2046</v>
      </c>
      <c r="FE15" s="342" t="s">
        <v>1960</v>
      </c>
      <c r="FF15" s="22" t="s">
        <v>97</v>
      </c>
      <c r="FG15">
        <v>7</v>
      </c>
      <c r="FH15">
        <v>2</v>
      </c>
      <c r="FI15" s="183">
        <v>0.69493964191734192</v>
      </c>
      <c r="FJ15" s="261" t="s">
        <v>2069</v>
      </c>
      <c r="FL15" s="342" t="s">
        <v>1960</v>
      </c>
      <c r="FM15" s="20" t="s">
        <v>66</v>
      </c>
      <c r="FN15">
        <v>9</v>
      </c>
      <c r="FO15">
        <v>1</v>
      </c>
      <c r="FP15" s="183">
        <v>0.64618922438848059</v>
      </c>
      <c r="FQ15" s="261" t="s">
        <v>2046</v>
      </c>
      <c r="FS15" s="342" t="s">
        <v>1960</v>
      </c>
      <c r="FT15" s="22" t="s">
        <v>96</v>
      </c>
      <c r="FU15">
        <v>8</v>
      </c>
      <c r="FV15">
        <v>3</v>
      </c>
      <c r="FW15" s="183">
        <v>0.66466171723071599</v>
      </c>
      <c r="FX15" s="261" t="s">
        <v>2080</v>
      </c>
      <c r="FZ15" s="342" t="s">
        <v>1960</v>
      </c>
      <c r="GA15" s="25" t="s">
        <v>136</v>
      </c>
      <c r="GB15">
        <v>8</v>
      </c>
      <c r="GC15">
        <v>4</v>
      </c>
      <c r="GD15" s="183">
        <v>0.6342650036803773</v>
      </c>
      <c r="GE15" s="261" t="s">
        <v>2055</v>
      </c>
      <c r="GG15" s="342" t="s">
        <v>1960</v>
      </c>
      <c r="GH15" s="164" t="s">
        <v>128</v>
      </c>
      <c r="GI15">
        <v>8</v>
      </c>
      <c r="GJ15">
        <v>4</v>
      </c>
      <c r="GK15" s="183">
        <v>0.65612961434312356</v>
      </c>
      <c r="GL15" s="134" t="s">
        <v>2058</v>
      </c>
      <c r="GN15" s="342" t="s">
        <v>1960</v>
      </c>
      <c r="GO15" s="20" t="s">
        <v>2113</v>
      </c>
      <c r="GP15">
        <v>9</v>
      </c>
      <c r="GQ15">
        <v>6</v>
      </c>
      <c r="GR15" s="183">
        <v>0.67355736331109684</v>
      </c>
      <c r="GS15" s="261" t="s">
        <v>2046</v>
      </c>
      <c r="GU15" s="342" t="s">
        <v>1960</v>
      </c>
      <c r="GV15" s="164" t="s">
        <v>128</v>
      </c>
      <c r="GW15">
        <v>8</v>
      </c>
      <c r="GX15">
        <v>4</v>
      </c>
      <c r="GY15" s="183">
        <v>0.6620692008057778</v>
      </c>
      <c r="GZ15" s="261" t="s">
        <v>2046</v>
      </c>
      <c r="HB15" s="342" t="s">
        <v>1960</v>
      </c>
      <c r="HC15" s="164" t="s">
        <v>128</v>
      </c>
      <c r="HD15">
        <v>8</v>
      </c>
      <c r="HE15">
        <v>4</v>
      </c>
      <c r="HF15" s="183">
        <v>0.65946373874777087</v>
      </c>
      <c r="HG15" t="s">
        <v>24</v>
      </c>
      <c r="HI15" s="342" t="s">
        <v>1960</v>
      </c>
      <c r="HJ15" s="164" t="s">
        <v>128</v>
      </c>
      <c r="HK15">
        <v>8</v>
      </c>
      <c r="HL15">
        <v>4</v>
      </c>
      <c r="HM15" s="183">
        <v>0.65459046390610109</v>
      </c>
      <c r="HN15" t="s">
        <v>24</v>
      </c>
      <c r="HP15" s="342" t="s">
        <v>1960</v>
      </c>
      <c r="HQ15" s="23" t="s">
        <v>110</v>
      </c>
      <c r="HR15">
        <v>1</v>
      </c>
      <c r="HS15">
        <v>0</v>
      </c>
      <c r="HT15" s="183">
        <v>0.81666260951993364</v>
      </c>
      <c r="HU15" t="s">
        <v>2047</v>
      </c>
      <c r="HW15" s="342" t="s">
        <v>1960</v>
      </c>
      <c r="HX15" s="19" t="s">
        <v>54</v>
      </c>
      <c r="HY15">
        <v>2</v>
      </c>
      <c r="HZ15">
        <v>0</v>
      </c>
      <c r="IA15" s="183">
        <v>0.82261402328582778</v>
      </c>
      <c r="IB15" t="s">
        <v>2047</v>
      </c>
      <c r="ID15" s="342" t="s">
        <v>1960</v>
      </c>
      <c r="IE15" s="25" t="s">
        <v>139</v>
      </c>
      <c r="IF15">
        <v>3</v>
      </c>
      <c r="IG15">
        <v>0</v>
      </c>
      <c r="IH15" s="183">
        <v>0.77769660328458856</v>
      </c>
      <c r="II15" s="261" t="s">
        <v>2090</v>
      </c>
      <c r="IK15" s="342" t="s">
        <v>1960</v>
      </c>
      <c r="IL15" s="20" t="s">
        <v>64</v>
      </c>
      <c r="IM15">
        <v>4</v>
      </c>
      <c r="IN15">
        <v>0</v>
      </c>
      <c r="IO15" s="183">
        <v>0.80823078584359509</v>
      </c>
      <c r="IP15" s="134" t="s">
        <v>2087</v>
      </c>
      <c r="IR15" s="342" t="s">
        <v>1960</v>
      </c>
      <c r="IS15" s="20" t="s">
        <v>67</v>
      </c>
      <c r="IT15">
        <v>5</v>
      </c>
      <c r="IU15">
        <v>0</v>
      </c>
      <c r="IV15" s="183">
        <v>0.79300956386114052</v>
      </c>
      <c r="IW15" s="134" t="s">
        <v>2064</v>
      </c>
      <c r="IY15" s="342" t="s">
        <v>1960</v>
      </c>
      <c r="IZ15" s="23" t="s">
        <v>108</v>
      </c>
      <c r="JA15">
        <v>5</v>
      </c>
      <c r="JB15">
        <v>1</v>
      </c>
      <c r="JC15" s="183">
        <v>0.78787498154520985</v>
      </c>
      <c r="JD15" s="261" t="s">
        <v>2053</v>
      </c>
      <c r="JF15" s="342" t="s">
        <v>1960</v>
      </c>
      <c r="JG15" s="19" t="s">
        <v>44</v>
      </c>
      <c r="JH15" s="97">
        <v>5</v>
      </c>
      <c r="JI15" s="97">
        <v>2</v>
      </c>
      <c r="JJ15" s="183">
        <v>0.7758520247614773</v>
      </c>
      <c r="JK15" s="134" t="s">
        <v>2098</v>
      </c>
      <c r="JM15" s="342" t="s">
        <v>1960</v>
      </c>
      <c r="JN15" s="19" t="s">
        <v>44</v>
      </c>
      <c r="JO15" s="97">
        <v>5</v>
      </c>
      <c r="JP15" s="97">
        <v>3</v>
      </c>
      <c r="JQ15" s="183">
        <v>0.76248686698911261</v>
      </c>
      <c r="JR15" t="s">
        <v>24</v>
      </c>
      <c r="JT15" s="342" t="s">
        <v>1960</v>
      </c>
      <c r="JU15" s="20" t="s">
        <v>67</v>
      </c>
      <c r="JV15" s="97">
        <v>7</v>
      </c>
      <c r="JW15" s="97">
        <v>1</v>
      </c>
      <c r="JX15" s="183">
        <v>0.77595331732953265</v>
      </c>
      <c r="JY15" s="261" t="s">
        <v>2054</v>
      </c>
      <c r="JZ15" s="261" t="s">
        <v>2080</v>
      </c>
      <c r="KB15" s="342" t="s">
        <v>1960</v>
      </c>
      <c r="KC15" s="25" t="s">
        <v>147</v>
      </c>
      <c r="KD15" s="97">
        <v>7</v>
      </c>
      <c r="KE15" s="97">
        <v>2</v>
      </c>
      <c r="KF15" s="183">
        <v>0.77629496706069023</v>
      </c>
      <c r="KG15" s="134" t="s">
        <v>2064</v>
      </c>
      <c r="KI15" s="342" t="s">
        <v>1960</v>
      </c>
      <c r="KJ15" s="25" t="s">
        <v>150</v>
      </c>
      <c r="KK15" s="97">
        <v>7</v>
      </c>
      <c r="KL15" s="97">
        <v>2</v>
      </c>
      <c r="KM15" s="183">
        <v>0.79252242103321535</v>
      </c>
      <c r="KN15" s="261" t="s">
        <v>2055</v>
      </c>
      <c r="KP15" s="342" t="s">
        <v>1960</v>
      </c>
      <c r="KQ15" s="19" t="s">
        <v>46</v>
      </c>
      <c r="KR15" s="97">
        <v>9</v>
      </c>
      <c r="KS15" s="97">
        <v>1</v>
      </c>
      <c r="KT15" s="183">
        <v>0.81400079631075306</v>
      </c>
      <c r="KU15" s="134" t="s">
        <v>2087</v>
      </c>
      <c r="KW15" s="342" t="s">
        <v>1960</v>
      </c>
      <c r="KX15" s="25" t="s">
        <v>147</v>
      </c>
      <c r="KY15" s="97">
        <v>8</v>
      </c>
      <c r="KZ15" s="97">
        <v>2</v>
      </c>
      <c r="LA15" s="183">
        <v>0.82133668685780481</v>
      </c>
      <c r="LB15" s="261" t="s">
        <v>2054</v>
      </c>
      <c r="LD15" s="342" t="s">
        <v>1960</v>
      </c>
      <c r="LE15" s="25" t="s">
        <v>139</v>
      </c>
      <c r="LF15" s="97">
        <v>9</v>
      </c>
      <c r="LG15" s="97">
        <v>2</v>
      </c>
      <c r="LH15" s="183">
        <v>0.80579273863743817</v>
      </c>
      <c r="LI15" s="261" t="s">
        <v>2054</v>
      </c>
      <c r="LK15" s="342" t="s">
        <v>1960</v>
      </c>
      <c r="LL15" s="25" t="s">
        <v>139</v>
      </c>
      <c r="LM15" s="97">
        <v>9</v>
      </c>
      <c r="LN15" s="97">
        <v>2</v>
      </c>
      <c r="LO15" s="183">
        <v>0.8026308094730179</v>
      </c>
      <c r="LP15" t="s">
        <v>24</v>
      </c>
      <c r="LR15" s="342" t="s">
        <v>1960</v>
      </c>
      <c r="LS15" s="22" t="s">
        <v>91</v>
      </c>
      <c r="LT15" s="97">
        <v>8</v>
      </c>
      <c r="LU15" s="97">
        <v>4</v>
      </c>
      <c r="LV15" s="183">
        <v>0.79138920361440501</v>
      </c>
      <c r="LW15" s="134" t="s">
        <v>2087</v>
      </c>
      <c r="LY15" s="342" t="s">
        <v>1960</v>
      </c>
      <c r="LZ15" s="19" t="s">
        <v>47</v>
      </c>
      <c r="MA15" s="97">
        <v>10</v>
      </c>
      <c r="MB15" s="97">
        <v>2</v>
      </c>
      <c r="MC15" s="183">
        <v>0.79144501702337478</v>
      </c>
      <c r="MD15" s="134" t="s">
        <v>2058</v>
      </c>
      <c r="MF15" s="342" t="s">
        <v>1960</v>
      </c>
      <c r="MG15" s="25" t="s">
        <v>150</v>
      </c>
      <c r="MH15" s="97">
        <v>10</v>
      </c>
      <c r="MI15" s="97">
        <v>3</v>
      </c>
      <c r="MJ15" s="183">
        <v>0.78323598866439859</v>
      </c>
      <c r="MK15" s="134" t="s">
        <v>2104</v>
      </c>
      <c r="MM15" s="342" t="s">
        <v>1960</v>
      </c>
      <c r="MN15" s="164" t="s">
        <v>135</v>
      </c>
      <c r="MO15" s="97">
        <v>9</v>
      </c>
      <c r="MP15" s="97">
        <v>4</v>
      </c>
      <c r="MQ15" s="183">
        <v>0.77090978737468718</v>
      </c>
      <c r="MR15" s="134" t="s">
        <v>2058</v>
      </c>
      <c r="MT15" s="342" t="s">
        <v>1960</v>
      </c>
      <c r="MU15" s="24" t="s">
        <v>135</v>
      </c>
      <c r="MV15" s="97">
        <v>9</v>
      </c>
      <c r="MW15" s="97">
        <v>4</v>
      </c>
      <c r="MX15" s="183">
        <v>0.76889933930684007</v>
      </c>
      <c r="MY15" t="s">
        <v>24</v>
      </c>
      <c r="NA15" s="342" t="s">
        <v>1960</v>
      </c>
      <c r="NB15" s="25" t="s">
        <v>150</v>
      </c>
      <c r="NC15" s="97">
        <v>10</v>
      </c>
      <c r="ND15" s="97">
        <v>3</v>
      </c>
      <c r="NE15" s="183">
        <v>0.76139537955022607</v>
      </c>
      <c r="NF15" s="261" t="s">
        <v>2046</v>
      </c>
      <c r="NH15" s="342" t="s">
        <v>1960</v>
      </c>
      <c r="NI15" s="25" t="s">
        <v>150</v>
      </c>
      <c r="NJ15" s="26">
        <v>10</v>
      </c>
      <c r="NK15" s="26">
        <v>3</v>
      </c>
      <c r="NL15" s="46">
        <v>0.75494705361036885</v>
      </c>
      <c r="NM15" t="s">
        <v>24</v>
      </c>
      <c r="NO15" s="342" t="s">
        <v>1960</v>
      </c>
      <c r="NP15" s="25" t="s">
        <v>150</v>
      </c>
      <c r="NQ15" s="97">
        <v>10</v>
      </c>
      <c r="NR15" s="97">
        <v>3</v>
      </c>
      <c r="NS15" s="183">
        <v>0.76294693177035144</v>
      </c>
      <c r="NT15" t="s">
        <v>24</v>
      </c>
      <c r="NV15" s="342" t="s">
        <v>1960</v>
      </c>
      <c r="NW15" s="25" t="s">
        <v>150</v>
      </c>
      <c r="NX15" s="97">
        <v>10</v>
      </c>
      <c r="NY15" s="97">
        <v>3</v>
      </c>
      <c r="NZ15" s="183">
        <v>0.76192176555524582</v>
      </c>
      <c r="OA15" t="s">
        <v>24</v>
      </c>
      <c r="OC15" s="342" t="s">
        <v>1960</v>
      </c>
      <c r="OD15" s="25" t="s">
        <v>150</v>
      </c>
      <c r="OE15" s="97">
        <v>10</v>
      </c>
      <c r="OF15" s="97">
        <v>3</v>
      </c>
      <c r="OG15" s="183">
        <v>0.75076671842909426</v>
      </c>
      <c r="OH15" t="s">
        <v>24</v>
      </c>
      <c r="OJ15" s="342" t="s">
        <v>1960</v>
      </c>
      <c r="OK15" s="25" t="s">
        <v>150</v>
      </c>
      <c r="OL15" s="97">
        <v>10</v>
      </c>
      <c r="OM15" s="97">
        <v>3</v>
      </c>
      <c r="ON15" s="183">
        <v>0.75034223240454523</v>
      </c>
      <c r="OO15" t="s">
        <v>24</v>
      </c>
      <c r="OQ15" s="342" t="s">
        <v>1960</v>
      </c>
      <c r="OR15" s="25" t="s">
        <v>150</v>
      </c>
      <c r="OS15" s="97">
        <v>10</v>
      </c>
      <c r="OT15" s="97">
        <v>3</v>
      </c>
      <c r="OU15" s="183">
        <v>0.75618429596612091</v>
      </c>
      <c r="OV15" t="s">
        <v>24</v>
      </c>
      <c r="OX15" s="342" t="s">
        <v>1960</v>
      </c>
      <c r="OY15" s="25" t="s">
        <v>150</v>
      </c>
      <c r="OZ15" s="97">
        <v>10</v>
      </c>
      <c r="PA15" s="97">
        <v>3</v>
      </c>
      <c r="PB15" s="183">
        <v>0.76508005139058832</v>
      </c>
      <c r="PC15" t="s">
        <v>24</v>
      </c>
      <c r="PE15" s="342" t="s">
        <v>1960</v>
      </c>
      <c r="PF15" s="25" t="s">
        <v>150</v>
      </c>
      <c r="PG15" s="97">
        <v>10</v>
      </c>
      <c r="PH15" s="97">
        <v>3</v>
      </c>
      <c r="PI15" s="183">
        <v>0.76468114163757961</v>
      </c>
      <c r="PJ15" t="s">
        <v>24</v>
      </c>
      <c r="PL15" s="342" t="s">
        <v>1960</v>
      </c>
      <c r="PM15" s="83" t="s">
        <v>147</v>
      </c>
      <c r="PN15" s="97">
        <v>1</v>
      </c>
      <c r="PO15" s="97">
        <v>0</v>
      </c>
      <c r="PP15" s="183">
        <v>0.76628191073872876</v>
      </c>
      <c r="PQ15" s="134" t="s">
        <v>2064</v>
      </c>
      <c r="PS15" s="342" t="s">
        <v>1960</v>
      </c>
      <c r="PT15" s="89" t="s">
        <v>44</v>
      </c>
      <c r="PU15" s="97">
        <v>2</v>
      </c>
      <c r="PV15" s="97">
        <v>0</v>
      </c>
      <c r="PW15" s="183">
        <v>0.76810071469853736</v>
      </c>
      <c r="PX15" s="261" t="s">
        <v>2069</v>
      </c>
      <c r="PZ15" s="342" t="s">
        <v>1960</v>
      </c>
      <c r="QA15" s="87" t="s">
        <v>73</v>
      </c>
      <c r="QB15" s="97">
        <v>3</v>
      </c>
      <c r="QC15" s="97">
        <v>0</v>
      </c>
      <c r="QD15" s="183">
        <v>0.81614451681770828</v>
      </c>
      <c r="QE15" s="134" t="s">
        <v>2058</v>
      </c>
      <c r="QG15" s="342" t="s">
        <v>1960</v>
      </c>
      <c r="QH15" s="83" t="s">
        <v>147</v>
      </c>
      <c r="QI15" s="97">
        <v>3</v>
      </c>
      <c r="QJ15" s="97">
        <v>0</v>
      </c>
      <c r="QK15" s="183">
        <v>0.82049860135763664</v>
      </c>
      <c r="QL15" s="134" t="s">
        <v>2088</v>
      </c>
      <c r="QN15" s="342" t="s">
        <v>1960</v>
      </c>
      <c r="QO15" s="86" t="s">
        <v>96</v>
      </c>
      <c r="QP15" s="97">
        <v>3</v>
      </c>
      <c r="QQ15" s="97">
        <v>1</v>
      </c>
      <c r="QR15" s="183">
        <v>0.8068650289807936</v>
      </c>
      <c r="QS15" s="261" t="s">
        <v>2040</v>
      </c>
      <c r="QU15" s="342" t="s">
        <v>1960</v>
      </c>
      <c r="QV15" s="85" t="s">
        <v>114</v>
      </c>
      <c r="QW15" s="97">
        <v>4</v>
      </c>
      <c r="QX15" s="97">
        <v>0</v>
      </c>
      <c r="QY15" s="183">
        <v>0.81051689169800245</v>
      </c>
      <c r="QZ15" s="134" t="s">
        <v>2064</v>
      </c>
      <c r="RB15" s="342" t="s">
        <v>1960</v>
      </c>
      <c r="RC15" s="86" t="s">
        <v>93</v>
      </c>
      <c r="RD15" s="97">
        <v>4</v>
      </c>
      <c r="RE15" s="97">
        <v>0</v>
      </c>
      <c r="RF15" s="183">
        <v>0.82996392252478546</v>
      </c>
      <c r="RG15" s="261" t="s">
        <v>2080</v>
      </c>
      <c r="RI15" s="342" t="s">
        <v>1960</v>
      </c>
      <c r="RJ15" s="86" t="s">
        <v>93</v>
      </c>
      <c r="RK15" s="97">
        <v>4</v>
      </c>
      <c r="RL15" s="97">
        <v>0</v>
      </c>
      <c r="RM15" s="183">
        <v>0.83201324106363073</v>
      </c>
      <c r="RN15" t="s">
        <v>24</v>
      </c>
      <c r="RP15" s="342" t="s">
        <v>1960</v>
      </c>
      <c r="RQ15" s="84" t="s">
        <v>135</v>
      </c>
      <c r="RR15" s="97">
        <v>4</v>
      </c>
      <c r="RS15" s="97">
        <v>2</v>
      </c>
      <c r="RT15" s="183">
        <v>0.83170038335370888</v>
      </c>
      <c r="RU15" s="134" t="s">
        <v>2106</v>
      </c>
      <c r="RW15" s="342" t="s">
        <v>1960</v>
      </c>
      <c r="RX15" s="19" t="s">
        <v>46</v>
      </c>
      <c r="RY15" s="97">
        <v>4</v>
      </c>
      <c r="RZ15" s="97">
        <v>1</v>
      </c>
      <c r="SA15" s="183">
        <v>0.83946349115695029</v>
      </c>
      <c r="SB15" s="134" t="s">
        <v>2058</v>
      </c>
      <c r="SD15" s="342" t="s">
        <v>1960</v>
      </c>
      <c r="SE15" s="24" t="s">
        <v>133</v>
      </c>
      <c r="SF15" s="97">
        <v>5</v>
      </c>
      <c r="SG15" s="97">
        <v>1</v>
      </c>
      <c r="SH15" s="183">
        <v>0.81445938001609797</v>
      </c>
      <c r="SI15" s="261" t="s">
        <v>2101</v>
      </c>
      <c r="SK15" s="342" t="s">
        <v>1960</v>
      </c>
      <c r="SL15" s="25" t="s">
        <v>147</v>
      </c>
      <c r="SM15" s="97">
        <v>6</v>
      </c>
      <c r="SN15" s="97">
        <v>1</v>
      </c>
      <c r="SO15" s="183">
        <v>0.81718497661068823</v>
      </c>
      <c r="SP15" s="134" t="s">
        <v>2088</v>
      </c>
      <c r="SR15" s="342" t="s">
        <v>1960</v>
      </c>
      <c r="SS15" s="90" t="s">
        <v>342</v>
      </c>
      <c r="ST15" s="97">
        <v>5</v>
      </c>
      <c r="SU15" s="97">
        <v>1</v>
      </c>
      <c r="SV15" s="183">
        <v>0.8244850909586886</v>
      </c>
      <c r="SW15" s="261" t="s">
        <v>2054</v>
      </c>
      <c r="SY15" s="342" t="s">
        <v>1960</v>
      </c>
      <c r="SZ15" s="90" t="s">
        <v>334</v>
      </c>
      <c r="TA15" s="97">
        <v>6</v>
      </c>
      <c r="TB15" s="97">
        <v>1</v>
      </c>
      <c r="TC15" s="183">
        <v>0.83052227652158284</v>
      </c>
      <c r="TD15" s="134" t="s">
        <v>2058</v>
      </c>
      <c r="TF15" s="342" t="s">
        <v>1960</v>
      </c>
      <c r="TG15" s="19" t="s">
        <v>50</v>
      </c>
      <c r="TH15" s="97">
        <v>7</v>
      </c>
      <c r="TI15" s="97">
        <v>0</v>
      </c>
      <c r="TJ15" s="183">
        <v>0.83538886501861731</v>
      </c>
      <c r="TK15" s="134" t="s">
        <v>2058</v>
      </c>
      <c r="TM15" s="342" t="s">
        <v>1960</v>
      </c>
      <c r="TN15" s="24" t="s">
        <v>127</v>
      </c>
      <c r="TO15" s="97">
        <v>6</v>
      </c>
      <c r="TP15" s="97">
        <v>2</v>
      </c>
      <c r="TQ15" s="183">
        <v>0.83995469496870356</v>
      </c>
      <c r="TR15" s="134" t="s">
        <v>2058</v>
      </c>
      <c r="TT15" s="342" t="s">
        <v>1960</v>
      </c>
      <c r="TU15" s="21" t="s">
        <v>82</v>
      </c>
      <c r="TV15" s="97">
        <v>7</v>
      </c>
      <c r="TW15" s="97">
        <v>1</v>
      </c>
      <c r="TX15" s="183">
        <v>0.82762421759285121</v>
      </c>
      <c r="TY15" s="261" t="s">
        <v>2046</v>
      </c>
      <c r="UA15" s="342" t="s">
        <v>1960</v>
      </c>
      <c r="UB15" s="21" t="s">
        <v>82</v>
      </c>
      <c r="UC15" s="97">
        <v>8</v>
      </c>
      <c r="UD15" s="97">
        <v>1</v>
      </c>
      <c r="UE15" s="183">
        <v>0.8364095124494908</v>
      </c>
      <c r="UF15" t="s">
        <v>24</v>
      </c>
      <c r="UH15" s="342" t="s">
        <v>1960</v>
      </c>
      <c r="UI15" s="21" t="s">
        <v>76</v>
      </c>
      <c r="UJ15" s="97">
        <v>8</v>
      </c>
      <c r="UK15" s="97">
        <v>1</v>
      </c>
      <c r="UL15" s="183">
        <v>0.83526787230929045</v>
      </c>
      <c r="UM15" s="134" t="s">
        <v>2058</v>
      </c>
      <c r="UO15" s="342" t="s">
        <v>1960</v>
      </c>
      <c r="UP15" s="21" t="s">
        <v>82</v>
      </c>
      <c r="UQ15" s="97">
        <v>9</v>
      </c>
      <c r="UR15" s="97">
        <v>1</v>
      </c>
      <c r="US15" s="183">
        <v>0.84448124540419522</v>
      </c>
      <c r="UT15" s="261" t="s">
        <v>2046</v>
      </c>
      <c r="UV15" s="342" t="s">
        <v>1960</v>
      </c>
      <c r="UW15" s="21" t="s">
        <v>76</v>
      </c>
      <c r="UX15" s="97">
        <v>9</v>
      </c>
      <c r="UY15" s="97">
        <v>1</v>
      </c>
      <c r="UZ15" s="183">
        <v>0.84410732718903603</v>
      </c>
      <c r="VA15" s="134" t="s">
        <v>2058</v>
      </c>
      <c r="VC15" s="342" t="s">
        <v>1960</v>
      </c>
      <c r="VD15" s="19" t="s">
        <v>50</v>
      </c>
      <c r="VE15" s="97">
        <v>11</v>
      </c>
      <c r="VF15" s="97">
        <v>0</v>
      </c>
      <c r="VG15" s="183">
        <v>0.84186147118629784</v>
      </c>
      <c r="VH15" s="134" t="s">
        <v>2058</v>
      </c>
      <c r="VJ15" s="342" t="s">
        <v>1960</v>
      </c>
      <c r="VK15" s="24" t="s">
        <v>127</v>
      </c>
      <c r="VL15" s="97">
        <v>9</v>
      </c>
      <c r="VM15" s="97">
        <v>2</v>
      </c>
      <c r="VN15" s="183">
        <v>0.83437348544897227</v>
      </c>
      <c r="VO15" s="134" t="s">
        <v>2058</v>
      </c>
      <c r="VQ15" s="342" t="s">
        <v>1960</v>
      </c>
      <c r="VR15" s="24" t="s">
        <v>135</v>
      </c>
      <c r="VS15" s="97">
        <v>9</v>
      </c>
      <c r="VT15" s="97">
        <v>3</v>
      </c>
      <c r="VU15" s="183">
        <v>0.83146906697166267</v>
      </c>
      <c r="VV15" s="261" t="s">
        <v>2054</v>
      </c>
      <c r="VX15" s="342" t="s">
        <v>1960</v>
      </c>
      <c r="VY15" s="24" t="s">
        <v>135</v>
      </c>
      <c r="VZ15" s="97">
        <v>9</v>
      </c>
      <c r="WA15" s="97">
        <v>3</v>
      </c>
      <c r="WB15" s="183">
        <v>0.84402972819340383</v>
      </c>
      <c r="WC15" t="s">
        <v>24</v>
      </c>
      <c r="WE15" s="342" t="s">
        <v>1960</v>
      </c>
      <c r="WF15" s="24" t="s">
        <v>135</v>
      </c>
      <c r="WG15" s="97">
        <v>9</v>
      </c>
      <c r="WH15" s="97">
        <v>3</v>
      </c>
      <c r="WI15" s="183">
        <v>0.84848472191292856</v>
      </c>
      <c r="WJ15" t="s">
        <v>24</v>
      </c>
      <c r="WL15" s="342" t="s">
        <v>1960</v>
      </c>
      <c r="WM15" s="24" t="s">
        <v>135</v>
      </c>
      <c r="WN15" s="97">
        <v>9</v>
      </c>
      <c r="WO15" s="97">
        <v>3</v>
      </c>
      <c r="WP15" s="183">
        <v>0.83029710379186772</v>
      </c>
      <c r="WQ15" t="s">
        <v>24</v>
      </c>
      <c r="WS15" s="342" t="s">
        <v>1960</v>
      </c>
      <c r="WT15" s="24" t="s">
        <v>135</v>
      </c>
      <c r="WU15" s="97">
        <v>9</v>
      </c>
      <c r="WV15" s="97">
        <v>3</v>
      </c>
      <c r="WW15" s="183">
        <v>0.82993744578939732</v>
      </c>
      <c r="WX15" t="s">
        <v>24</v>
      </c>
      <c r="WZ15" s="342" t="s">
        <v>1960</v>
      </c>
      <c r="XA15" s="24" t="s">
        <v>135</v>
      </c>
      <c r="XB15" s="97">
        <v>9</v>
      </c>
      <c r="XC15" s="97">
        <v>3</v>
      </c>
      <c r="XD15" s="183">
        <v>0.83202554957765695</v>
      </c>
      <c r="XE15" t="s">
        <v>24</v>
      </c>
      <c r="XG15" s="342" t="s">
        <v>1960</v>
      </c>
      <c r="XH15" s="24" t="s">
        <v>135</v>
      </c>
      <c r="XI15" s="97">
        <v>9</v>
      </c>
      <c r="XJ15" s="97">
        <v>3</v>
      </c>
      <c r="XK15" s="183">
        <v>0.82588639701401834</v>
      </c>
      <c r="XL15" t="s">
        <v>24</v>
      </c>
      <c r="XN15" s="342" t="s">
        <v>1960</v>
      </c>
      <c r="XO15" s="24" t="s">
        <v>135</v>
      </c>
      <c r="XP15" s="97">
        <v>9</v>
      </c>
      <c r="XQ15" s="97">
        <v>3</v>
      </c>
      <c r="XR15" s="183">
        <v>0.82892334611396512</v>
      </c>
      <c r="XS15" t="s">
        <v>24</v>
      </c>
      <c r="XU15" s="342" t="s">
        <v>1960</v>
      </c>
      <c r="XV15" s="24" t="s">
        <v>7331</v>
      </c>
      <c r="XW15" s="97">
        <v>9</v>
      </c>
      <c r="XX15" s="97">
        <v>3</v>
      </c>
      <c r="XY15" s="183">
        <v>0.82507154803958982</v>
      </c>
      <c r="XZ15" t="s">
        <v>24</v>
      </c>
      <c r="YB15" s="342" t="s">
        <v>1960</v>
      </c>
      <c r="YC15" s="21" t="s">
        <v>76</v>
      </c>
      <c r="YD15" s="26">
        <v>11</v>
      </c>
      <c r="YE15" s="26">
        <v>1</v>
      </c>
      <c r="YF15" s="46">
        <v>0.83665583758525031</v>
      </c>
      <c r="YG15" s="134" t="s">
        <v>2088</v>
      </c>
      <c r="YI15" s="342" t="s">
        <v>1960</v>
      </c>
      <c r="YJ15" s="21" t="s">
        <v>76</v>
      </c>
      <c r="YK15" s="26">
        <v>11</v>
      </c>
      <c r="YL15" s="26">
        <v>1</v>
      </c>
      <c r="YM15" s="46">
        <v>0.84184174748334839</v>
      </c>
      <c r="YN15" t="s">
        <v>24</v>
      </c>
      <c r="YP15" s="342" t="s">
        <v>1960</v>
      </c>
      <c r="YQ15" s="21" t="s">
        <v>76</v>
      </c>
      <c r="YR15" s="26">
        <v>11</v>
      </c>
      <c r="YS15" s="26">
        <v>1</v>
      </c>
      <c r="YT15" s="46">
        <v>0.84460716461157515</v>
      </c>
      <c r="YU15" t="s">
        <v>24</v>
      </c>
      <c r="YW15" s="342" t="s">
        <v>1960</v>
      </c>
      <c r="YX15" s="19" t="s">
        <v>7332</v>
      </c>
      <c r="YY15" s="97">
        <v>10</v>
      </c>
      <c r="YZ15" s="97">
        <v>2</v>
      </c>
      <c r="ZA15" s="184">
        <v>0.84056052993856956</v>
      </c>
      <c r="ZB15" s="134" t="s">
        <v>2064</v>
      </c>
      <c r="ZD15" s="342" t="s">
        <v>1960</v>
      </c>
      <c r="ZE15" s="19" t="s">
        <v>7332</v>
      </c>
      <c r="ZF15" s="97">
        <v>10</v>
      </c>
      <c r="ZG15" s="97">
        <v>2</v>
      </c>
      <c r="ZH15" s="184">
        <v>0.83225481532277601</v>
      </c>
      <c r="ZI15" t="s">
        <v>24</v>
      </c>
      <c r="ZK15" s="342" t="s">
        <v>1960</v>
      </c>
      <c r="ZL15" s="19" t="s">
        <v>7332</v>
      </c>
      <c r="ZM15" s="97">
        <v>10</v>
      </c>
      <c r="ZN15" s="97">
        <v>2</v>
      </c>
      <c r="ZO15" s="184">
        <v>0.82730725178749975</v>
      </c>
      <c r="ZP15" t="s">
        <v>24</v>
      </c>
    </row>
    <row r="16" spans="2:692" x14ac:dyDescent="0.35">
      <c r="B16" s="342" t="s">
        <v>1963</v>
      </c>
      <c r="C16" s="25" t="s">
        <v>146</v>
      </c>
      <c r="D16" t="s">
        <v>2036</v>
      </c>
      <c r="E16">
        <v>77</v>
      </c>
      <c r="G16" s="342" t="s">
        <v>1960</v>
      </c>
      <c r="H16" s="22" t="s">
        <v>91</v>
      </c>
      <c r="I16" t="s">
        <v>2107</v>
      </c>
      <c r="J16">
        <v>74</v>
      </c>
      <c r="K16" s="134" t="s">
        <v>2106</v>
      </c>
      <c r="M16" s="342" t="s">
        <v>1963</v>
      </c>
      <c r="N16" s="164" t="s">
        <v>129</v>
      </c>
      <c r="O16" s="171" t="s">
        <v>2089</v>
      </c>
      <c r="P16">
        <v>93</v>
      </c>
      <c r="Q16" s="134" t="s">
        <v>2114</v>
      </c>
      <c r="S16" s="342" t="s">
        <v>1963</v>
      </c>
      <c r="T16" s="23" t="s">
        <v>119</v>
      </c>
      <c r="U16" t="s">
        <v>2095</v>
      </c>
      <c r="V16">
        <v>90</v>
      </c>
      <c r="W16" s="261" t="s">
        <v>2053</v>
      </c>
      <c r="Y16" s="342" t="s">
        <v>1963</v>
      </c>
      <c r="Z16" s="23" t="s">
        <v>107</v>
      </c>
      <c r="AA16" s="171" t="s">
        <v>2042</v>
      </c>
      <c r="AB16">
        <v>92</v>
      </c>
      <c r="AC16" s="261" t="s">
        <v>2054</v>
      </c>
      <c r="AE16" s="342" t="s">
        <v>1963</v>
      </c>
      <c r="AF16" s="22" t="s">
        <v>99</v>
      </c>
      <c r="AG16" t="s">
        <v>2085</v>
      </c>
      <c r="AH16">
        <v>89</v>
      </c>
      <c r="AI16" s="261" t="s">
        <v>2054</v>
      </c>
      <c r="AK16" s="342" t="s">
        <v>1963</v>
      </c>
      <c r="AL16" s="22" t="s">
        <v>93</v>
      </c>
      <c r="AM16" s="171" t="s">
        <v>2112</v>
      </c>
      <c r="AN16">
        <v>95</v>
      </c>
      <c r="AO16" s="134" t="s">
        <v>2106</v>
      </c>
      <c r="AQ16" s="342" t="s">
        <v>1963</v>
      </c>
      <c r="AR16" s="22" t="s">
        <v>95</v>
      </c>
      <c r="AS16" t="s">
        <v>2066</v>
      </c>
      <c r="AT16">
        <v>93</v>
      </c>
      <c r="AU16" s="134" t="s">
        <v>2088</v>
      </c>
      <c r="AW16" s="342" t="s">
        <v>1963</v>
      </c>
      <c r="AX16" s="22" t="s">
        <v>91</v>
      </c>
      <c r="AY16">
        <v>5</v>
      </c>
      <c r="AZ16">
        <v>4</v>
      </c>
      <c r="BA16">
        <v>0.67364702373091334</v>
      </c>
      <c r="BB16" s="134" t="s">
        <v>2102</v>
      </c>
      <c r="BD16" s="342" t="s">
        <v>1963</v>
      </c>
      <c r="BE16" s="22" t="s">
        <v>102</v>
      </c>
      <c r="BF16" s="171">
        <v>6</v>
      </c>
      <c r="BG16" s="171">
        <v>4</v>
      </c>
      <c r="BH16" s="183">
        <v>0.64457657776979427</v>
      </c>
      <c r="BI16" s="134" t="s">
        <v>2058</v>
      </c>
      <c r="BK16" s="342" t="s">
        <v>1963</v>
      </c>
      <c r="BL16" s="22" t="s">
        <v>102</v>
      </c>
      <c r="BM16" s="171">
        <v>7</v>
      </c>
      <c r="BN16" s="171">
        <v>4</v>
      </c>
      <c r="BO16" s="183">
        <v>0.66197915538814911</v>
      </c>
      <c r="BP16" t="s">
        <v>24</v>
      </c>
      <c r="BR16" s="342" t="s">
        <v>1963</v>
      </c>
      <c r="BS16" s="22" t="s">
        <v>95</v>
      </c>
      <c r="BT16">
        <v>9</v>
      </c>
      <c r="BU16">
        <v>3</v>
      </c>
      <c r="BV16" s="183">
        <v>0.675827182641482</v>
      </c>
      <c r="BW16" s="261" t="s">
        <v>2046</v>
      </c>
      <c r="BY16" s="342" t="s">
        <v>1963</v>
      </c>
      <c r="BZ16" s="23" t="s">
        <v>118</v>
      </c>
      <c r="CA16">
        <v>10</v>
      </c>
      <c r="CB16">
        <v>3</v>
      </c>
      <c r="CC16" s="183">
        <v>0.65558082282047481</v>
      </c>
      <c r="CD16" s="261" t="s">
        <v>2055</v>
      </c>
      <c r="CF16" s="342" t="s">
        <v>1963</v>
      </c>
      <c r="CG16" s="22" t="s">
        <v>102</v>
      </c>
      <c r="CH16" s="171">
        <v>8</v>
      </c>
      <c r="CI16" s="171">
        <v>5</v>
      </c>
      <c r="CJ16" s="183">
        <v>0.62470413498628685</v>
      </c>
      <c r="CK16" s="134" t="s">
        <v>2058</v>
      </c>
      <c r="CM16" s="342" t="s">
        <v>1963</v>
      </c>
      <c r="CN16" s="22" t="s">
        <v>93</v>
      </c>
      <c r="CO16">
        <v>9</v>
      </c>
      <c r="CP16">
        <v>4</v>
      </c>
      <c r="CQ16" s="183">
        <v>0.544405009718819</v>
      </c>
      <c r="CR16" s="134" t="s">
        <v>2064</v>
      </c>
      <c r="CT16" s="342" t="s">
        <v>1963</v>
      </c>
      <c r="CU16" s="164" t="s">
        <v>122</v>
      </c>
      <c r="CV16">
        <v>1</v>
      </c>
      <c r="CW16">
        <v>0</v>
      </c>
      <c r="CX16" s="183">
        <v>0.80142185014044931</v>
      </c>
      <c r="CY16" t="s">
        <v>2047</v>
      </c>
      <c r="DA16" s="342" t="s">
        <v>1963</v>
      </c>
      <c r="DB16" s="23" t="s">
        <v>107</v>
      </c>
      <c r="DC16">
        <v>2</v>
      </c>
      <c r="DD16">
        <v>0</v>
      </c>
      <c r="DE16" s="183">
        <v>0.81623866407012979</v>
      </c>
      <c r="DF16" s="134" t="s">
        <v>2087</v>
      </c>
      <c r="DH16" s="342" t="s">
        <v>1963</v>
      </c>
      <c r="DI16" s="23" t="s">
        <v>107</v>
      </c>
      <c r="DJ16">
        <v>2</v>
      </c>
      <c r="DK16">
        <v>0</v>
      </c>
      <c r="DL16" s="183">
        <v>0.81623866407012979</v>
      </c>
      <c r="DM16" t="s">
        <v>24</v>
      </c>
      <c r="DO16" s="342" t="s">
        <v>1963</v>
      </c>
      <c r="DP16" s="25" t="s">
        <v>146</v>
      </c>
      <c r="DQ16">
        <v>3</v>
      </c>
      <c r="DR16">
        <v>0</v>
      </c>
      <c r="DS16" s="183">
        <v>0.73759222482440101</v>
      </c>
      <c r="DT16" s="261" t="s">
        <v>2055</v>
      </c>
      <c r="DV16" s="342" t="s">
        <v>1963</v>
      </c>
      <c r="DW16" s="20" t="s">
        <v>57</v>
      </c>
      <c r="DX16">
        <v>4</v>
      </c>
      <c r="DY16">
        <v>0</v>
      </c>
      <c r="DZ16" s="183">
        <v>0.75470751641554346</v>
      </c>
      <c r="EA16" s="134" t="s">
        <v>2058</v>
      </c>
      <c r="EC16" s="342" t="s">
        <v>1963</v>
      </c>
      <c r="ED16" s="20" t="s">
        <v>57</v>
      </c>
      <c r="EE16" s="48">
        <v>4</v>
      </c>
      <c r="EF16" s="48">
        <v>1</v>
      </c>
      <c r="EG16" s="183">
        <v>0.72098237857768377</v>
      </c>
      <c r="EH16" t="s">
        <v>24</v>
      </c>
      <c r="EJ16" s="342" t="s">
        <v>1963</v>
      </c>
      <c r="EK16" s="20" t="s">
        <v>70</v>
      </c>
      <c r="EL16" s="48">
        <v>5</v>
      </c>
      <c r="EM16" s="48">
        <v>1</v>
      </c>
      <c r="EN16" s="183">
        <v>0.72019886211356565</v>
      </c>
      <c r="EO16" s="261" t="s">
        <v>2054</v>
      </c>
      <c r="EQ16" s="342" t="s">
        <v>1963</v>
      </c>
      <c r="ER16" s="25" t="s">
        <v>140</v>
      </c>
      <c r="ES16" s="48">
        <v>5</v>
      </c>
      <c r="ET16" s="48">
        <v>2</v>
      </c>
      <c r="EU16" s="183">
        <v>0.71715257557272261</v>
      </c>
      <c r="EV16" s="261" t="s">
        <v>2054</v>
      </c>
      <c r="EX16" s="342" t="s">
        <v>1963</v>
      </c>
      <c r="EY16" s="25" t="s">
        <v>11</v>
      </c>
      <c r="EZ16">
        <v>6</v>
      </c>
      <c r="FA16">
        <v>2</v>
      </c>
      <c r="FB16" s="183">
        <v>0.68778173857014013</v>
      </c>
      <c r="FC16" s="134" t="s">
        <v>2102</v>
      </c>
      <c r="FE16" s="342" t="s">
        <v>1963</v>
      </c>
      <c r="FF16" s="20" t="s">
        <v>66</v>
      </c>
      <c r="FG16">
        <v>8</v>
      </c>
      <c r="FH16">
        <v>1</v>
      </c>
      <c r="FI16" s="183">
        <v>0.69442135980622788</v>
      </c>
      <c r="FJ16" s="261" t="s">
        <v>2054</v>
      </c>
      <c r="FL16" s="342" t="s">
        <v>1963</v>
      </c>
      <c r="FM16" s="23" t="s">
        <v>107</v>
      </c>
      <c r="FN16">
        <v>8</v>
      </c>
      <c r="FO16">
        <v>2</v>
      </c>
      <c r="FP16" s="183">
        <v>0.6452354440810002</v>
      </c>
      <c r="FQ16" s="261" t="s">
        <v>2054</v>
      </c>
      <c r="FS16" s="342" t="s">
        <v>1963</v>
      </c>
      <c r="FT16" s="164" t="s">
        <v>128</v>
      </c>
      <c r="FU16">
        <v>7</v>
      </c>
      <c r="FV16">
        <v>4</v>
      </c>
      <c r="FW16" s="183">
        <v>0.64774165439101783</v>
      </c>
      <c r="FX16" s="261" t="s">
        <v>2090</v>
      </c>
      <c r="FZ16" s="342" t="s">
        <v>1963</v>
      </c>
      <c r="GA16" s="23" t="s">
        <v>116</v>
      </c>
      <c r="GB16">
        <v>8</v>
      </c>
      <c r="GC16">
        <v>4</v>
      </c>
      <c r="GD16" s="183">
        <v>0.63413532612363521</v>
      </c>
      <c r="GE16" s="134" t="s">
        <v>2064</v>
      </c>
      <c r="GG16" s="342" t="s">
        <v>1963</v>
      </c>
      <c r="GH16" s="20" t="s">
        <v>2113</v>
      </c>
      <c r="GI16">
        <v>8</v>
      </c>
      <c r="GJ16">
        <v>5</v>
      </c>
      <c r="GK16" s="183">
        <v>0.64340193932434608</v>
      </c>
      <c r="GL16" s="261" t="s">
        <v>2040</v>
      </c>
      <c r="GN16" s="342" t="s">
        <v>1963</v>
      </c>
      <c r="GO16" s="164" t="s">
        <v>128</v>
      </c>
      <c r="GP16">
        <v>8</v>
      </c>
      <c r="GQ16">
        <v>4</v>
      </c>
      <c r="GR16" s="183">
        <v>0.65454738483929042</v>
      </c>
      <c r="GS16" s="134" t="s">
        <v>2058</v>
      </c>
      <c r="GU16" s="342" t="s">
        <v>1963</v>
      </c>
      <c r="GV16" s="20" t="s">
        <v>2113</v>
      </c>
      <c r="GW16" s="48">
        <v>9</v>
      </c>
      <c r="GX16" s="48">
        <v>8</v>
      </c>
      <c r="GY16" s="183">
        <v>0.65991514017753095</v>
      </c>
      <c r="GZ16" s="134" t="s">
        <v>2058</v>
      </c>
      <c r="HB16" s="342" t="s">
        <v>1963</v>
      </c>
      <c r="HC16" s="20" t="s">
        <v>2113</v>
      </c>
      <c r="HD16" s="48">
        <v>9</v>
      </c>
      <c r="HE16" s="48">
        <v>8</v>
      </c>
      <c r="HF16" s="183">
        <v>0.64695848906876574</v>
      </c>
      <c r="HG16" t="s">
        <v>24</v>
      </c>
      <c r="HI16" s="342" t="s">
        <v>1963</v>
      </c>
      <c r="HJ16" s="23" t="s">
        <v>116</v>
      </c>
      <c r="HK16" s="48">
        <v>8</v>
      </c>
      <c r="HL16" s="48">
        <v>4</v>
      </c>
      <c r="HM16" s="183">
        <v>0.63962635543431801</v>
      </c>
      <c r="HN16" s="261" t="s">
        <v>2046</v>
      </c>
      <c r="HP16" s="342" t="s">
        <v>1963</v>
      </c>
      <c r="HQ16" s="23" t="s">
        <v>113</v>
      </c>
      <c r="HR16">
        <v>1</v>
      </c>
      <c r="HS16">
        <v>0</v>
      </c>
      <c r="HT16" s="183">
        <v>0.80328267401807796</v>
      </c>
      <c r="HU16" s="134" t="s">
        <v>2115</v>
      </c>
      <c r="HW16" s="342" t="s">
        <v>1963</v>
      </c>
      <c r="HX16" s="25" t="s">
        <v>144</v>
      </c>
      <c r="HY16">
        <v>2</v>
      </c>
      <c r="HZ16">
        <v>0</v>
      </c>
      <c r="IA16" s="183">
        <v>0.82117353524856551</v>
      </c>
      <c r="IB16" t="s">
        <v>2047</v>
      </c>
      <c r="ID16" s="342" t="s">
        <v>1963</v>
      </c>
      <c r="IE16" s="164" t="s">
        <v>127</v>
      </c>
      <c r="IF16">
        <v>3</v>
      </c>
      <c r="IG16">
        <v>0</v>
      </c>
      <c r="IH16" s="183">
        <v>0.77552989712702491</v>
      </c>
      <c r="II16" t="s">
        <v>2047</v>
      </c>
      <c r="IK16" s="342" t="s">
        <v>1963</v>
      </c>
      <c r="IL16" s="19" t="s">
        <v>44</v>
      </c>
      <c r="IM16">
        <v>3</v>
      </c>
      <c r="IN16">
        <v>1</v>
      </c>
      <c r="IO16" s="183">
        <v>0.79420572171375969</v>
      </c>
      <c r="IP16" t="s">
        <v>2047</v>
      </c>
      <c r="IR16" s="342" t="s">
        <v>1963</v>
      </c>
      <c r="IS16" s="23" t="s">
        <v>116</v>
      </c>
      <c r="IT16">
        <v>3</v>
      </c>
      <c r="IU16">
        <v>2</v>
      </c>
      <c r="IV16" s="183">
        <v>0.78966422757211152</v>
      </c>
      <c r="IW16" t="s">
        <v>2047</v>
      </c>
      <c r="IY16" s="342" t="s">
        <v>1963</v>
      </c>
      <c r="IZ16" s="22" t="s">
        <v>96</v>
      </c>
      <c r="JA16">
        <v>4</v>
      </c>
      <c r="JB16">
        <v>2</v>
      </c>
      <c r="JC16" s="183">
        <v>0.78484428216589663</v>
      </c>
      <c r="JD16" s="134" t="s">
        <v>2087</v>
      </c>
      <c r="JF16" s="342" t="s">
        <v>1963</v>
      </c>
      <c r="JG16" s="23" t="s">
        <v>108</v>
      </c>
      <c r="JH16" s="97">
        <v>5</v>
      </c>
      <c r="JI16" s="97">
        <v>2</v>
      </c>
      <c r="JJ16" s="183">
        <v>0.7538910422695938</v>
      </c>
      <c r="JK16" s="134" t="s">
        <v>2058</v>
      </c>
      <c r="JM16" s="342" t="s">
        <v>1963</v>
      </c>
      <c r="JN16" s="23" t="s">
        <v>108</v>
      </c>
      <c r="JO16" s="97">
        <v>6</v>
      </c>
      <c r="JP16" s="97">
        <v>2</v>
      </c>
      <c r="JQ16" s="183">
        <v>0.75103696081172489</v>
      </c>
      <c r="JR16" t="s">
        <v>24</v>
      </c>
      <c r="JT16" s="342" t="s">
        <v>1963</v>
      </c>
      <c r="JU16" s="22" t="s">
        <v>94</v>
      </c>
      <c r="JV16" s="97">
        <v>6</v>
      </c>
      <c r="JW16" s="97">
        <v>2</v>
      </c>
      <c r="JX16" s="183">
        <v>0.76106321467175908</v>
      </c>
      <c r="JY16" s="134" t="s">
        <v>2104</v>
      </c>
      <c r="JZ16" s="261" t="s">
        <v>2069</v>
      </c>
      <c r="KB16" s="342" t="s">
        <v>1963</v>
      </c>
      <c r="KC16" s="25" t="s">
        <v>139</v>
      </c>
      <c r="KD16" s="97">
        <v>7</v>
      </c>
      <c r="KE16" s="97">
        <v>2</v>
      </c>
      <c r="KF16" s="183">
        <v>0.77006550977104149</v>
      </c>
      <c r="KG16" s="261" t="s">
        <v>2096</v>
      </c>
      <c r="KI16" s="342" t="s">
        <v>1963</v>
      </c>
      <c r="KJ16" s="25" t="s">
        <v>147</v>
      </c>
      <c r="KK16" s="97">
        <v>7</v>
      </c>
      <c r="KL16" s="97">
        <v>2</v>
      </c>
      <c r="KM16" s="183">
        <v>0.77454511690880867</v>
      </c>
      <c r="KN16" s="134" t="s">
        <v>2058</v>
      </c>
      <c r="KP16" s="342" t="s">
        <v>1963</v>
      </c>
      <c r="KQ16" s="25" t="s">
        <v>139</v>
      </c>
      <c r="KR16" s="97">
        <v>8</v>
      </c>
      <c r="KS16" s="97">
        <v>2</v>
      </c>
      <c r="KT16" s="183">
        <v>0.79631298959327834</v>
      </c>
      <c r="KU16" s="261" t="s">
        <v>2080</v>
      </c>
      <c r="KW16" s="342" t="s">
        <v>1963</v>
      </c>
      <c r="KX16" s="164" t="s">
        <v>135</v>
      </c>
      <c r="KY16" s="97">
        <v>7</v>
      </c>
      <c r="KZ16" s="97">
        <v>3</v>
      </c>
      <c r="LA16" s="183">
        <v>0.81557387815209947</v>
      </c>
      <c r="LB16" s="134" t="s">
        <v>2098</v>
      </c>
      <c r="LD16" s="342" t="s">
        <v>1963</v>
      </c>
      <c r="LE16" s="20" t="s">
        <v>64</v>
      </c>
      <c r="LF16" s="97">
        <v>10</v>
      </c>
      <c r="LG16" s="97">
        <v>1</v>
      </c>
      <c r="LH16" s="183">
        <v>0.79920508463795825</v>
      </c>
      <c r="LI16" s="261" t="s">
        <v>2054</v>
      </c>
      <c r="LK16" s="342" t="s">
        <v>1963</v>
      </c>
      <c r="LL16" s="20" t="s">
        <v>64</v>
      </c>
      <c r="LM16" s="97">
        <v>10</v>
      </c>
      <c r="LN16" s="97">
        <v>1</v>
      </c>
      <c r="LO16" s="183">
        <v>0.79524946401530272</v>
      </c>
      <c r="LP16" t="s">
        <v>24</v>
      </c>
      <c r="LR16" s="342" t="s">
        <v>1963</v>
      </c>
      <c r="LS16" s="19" t="s">
        <v>44</v>
      </c>
      <c r="LT16" s="97">
        <v>9</v>
      </c>
      <c r="LU16" s="97">
        <v>3</v>
      </c>
      <c r="LV16" s="183">
        <v>0.76701446441348164</v>
      </c>
      <c r="LW16" s="261" t="s">
        <v>2069</v>
      </c>
      <c r="LY16" s="342" t="s">
        <v>1963</v>
      </c>
      <c r="LZ16" s="19" t="s">
        <v>44</v>
      </c>
      <c r="MA16" s="97">
        <v>9</v>
      </c>
      <c r="MB16" s="97">
        <v>3</v>
      </c>
      <c r="MC16" s="183">
        <v>0.76398665112280995</v>
      </c>
      <c r="MD16" t="s">
        <v>24</v>
      </c>
      <c r="MF16" s="342" t="s">
        <v>1963</v>
      </c>
      <c r="MG16" s="19" t="s">
        <v>44</v>
      </c>
      <c r="MH16" s="97">
        <v>10</v>
      </c>
      <c r="MI16" s="97">
        <v>3</v>
      </c>
      <c r="MJ16" s="183">
        <v>0.77568065033276357</v>
      </c>
      <c r="MK16" t="s">
        <v>24</v>
      </c>
      <c r="MM16" s="342" t="s">
        <v>1963</v>
      </c>
      <c r="MN16" s="25" t="s">
        <v>150</v>
      </c>
      <c r="MO16" s="97">
        <v>10</v>
      </c>
      <c r="MP16" s="97">
        <v>3</v>
      </c>
      <c r="MQ16" s="183">
        <v>0.76679794651367017</v>
      </c>
      <c r="MR16" s="134" t="s">
        <v>2058</v>
      </c>
      <c r="MT16" s="342" t="s">
        <v>1963</v>
      </c>
      <c r="MU16" s="25" t="s">
        <v>150</v>
      </c>
      <c r="MV16" s="97">
        <v>10</v>
      </c>
      <c r="MW16" s="97">
        <v>3</v>
      </c>
      <c r="MX16" s="183">
        <v>0.76647593543562265</v>
      </c>
      <c r="MY16" t="s">
        <v>24</v>
      </c>
      <c r="NA16" s="342" t="s">
        <v>1963</v>
      </c>
      <c r="NB16" s="25" t="s">
        <v>143</v>
      </c>
      <c r="NC16" s="97">
        <v>10</v>
      </c>
      <c r="ND16" s="97">
        <v>3</v>
      </c>
      <c r="NE16" s="183">
        <v>0.739429558662141</v>
      </c>
      <c r="NF16" s="261" t="s">
        <v>2054</v>
      </c>
      <c r="NH16" s="342" t="s">
        <v>1963</v>
      </c>
      <c r="NI16" s="25" t="s">
        <v>143</v>
      </c>
      <c r="NJ16" s="97">
        <v>10</v>
      </c>
      <c r="NK16" s="97">
        <v>3</v>
      </c>
      <c r="NL16" s="183">
        <v>0.73361615127302326</v>
      </c>
      <c r="NM16" t="s">
        <v>24</v>
      </c>
      <c r="NO16" s="342" t="s">
        <v>1963</v>
      </c>
      <c r="NP16" s="25" t="s">
        <v>143</v>
      </c>
      <c r="NQ16" s="97">
        <v>10</v>
      </c>
      <c r="NR16" s="97">
        <v>3</v>
      </c>
      <c r="NS16" s="183">
        <v>0.73197468016174527</v>
      </c>
      <c r="NT16" t="s">
        <v>24</v>
      </c>
      <c r="NV16" s="342" t="s">
        <v>1963</v>
      </c>
      <c r="NW16" s="25" t="s">
        <v>143</v>
      </c>
      <c r="NX16" s="97">
        <v>10</v>
      </c>
      <c r="NY16" s="97">
        <v>3</v>
      </c>
      <c r="NZ16" s="183">
        <v>0.73141813233210795</v>
      </c>
      <c r="OA16" t="s">
        <v>24</v>
      </c>
      <c r="OC16" s="342" t="s">
        <v>1963</v>
      </c>
      <c r="OD16" s="25" t="s">
        <v>143</v>
      </c>
      <c r="OE16" s="97">
        <v>10</v>
      </c>
      <c r="OF16" s="97">
        <v>3</v>
      </c>
      <c r="OG16" s="183">
        <v>0.72101843570397484</v>
      </c>
      <c r="OH16" t="s">
        <v>24</v>
      </c>
      <c r="OJ16" s="342" t="s">
        <v>1963</v>
      </c>
      <c r="OK16" s="25" t="s">
        <v>143</v>
      </c>
      <c r="OL16" s="97">
        <v>10</v>
      </c>
      <c r="OM16" s="97">
        <v>3</v>
      </c>
      <c r="ON16" s="183">
        <v>0.72074672910380777</v>
      </c>
      <c r="OO16" t="s">
        <v>24</v>
      </c>
      <c r="OQ16" s="342" t="s">
        <v>1963</v>
      </c>
      <c r="OR16" s="25" t="s">
        <v>143</v>
      </c>
      <c r="OS16" s="97">
        <v>10</v>
      </c>
      <c r="OT16" s="97">
        <v>3</v>
      </c>
      <c r="OU16" s="183">
        <v>0.72800595134732682</v>
      </c>
      <c r="OV16" t="s">
        <v>24</v>
      </c>
      <c r="OX16" s="342" t="s">
        <v>1963</v>
      </c>
      <c r="OY16" s="25" t="s">
        <v>143</v>
      </c>
      <c r="OZ16" s="97">
        <v>10</v>
      </c>
      <c r="PA16" s="97">
        <v>3</v>
      </c>
      <c r="PB16" s="183">
        <v>0.73700580459462151</v>
      </c>
      <c r="PC16" t="s">
        <v>24</v>
      </c>
      <c r="PE16" s="342" t="s">
        <v>1963</v>
      </c>
      <c r="PF16" s="25" t="s">
        <v>143</v>
      </c>
      <c r="PG16" s="97">
        <v>10</v>
      </c>
      <c r="PH16" s="97">
        <v>3</v>
      </c>
      <c r="PI16" s="183">
        <v>0.73693287510831862</v>
      </c>
      <c r="PJ16" t="s">
        <v>24</v>
      </c>
      <c r="PL16" s="342" t="s">
        <v>1963</v>
      </c>
      <c r="PM16" s="90" t="s">
        <v>338</v>
      </c>
      <c r="PN16" s="97">
        <v>1</v>
      </c>
      <c r="PO16" s="97">
        <v>0</v>
      </c>
      <c r="PP16" s="183">
        <v>0.76359864888300544</v>
      </c>
      <c r="PQ16" t="s">
        <v>2047</v>
      </c>
      <c r="PS16" s="342" t="s">
        <v>1963</v>
      </c>
      <c r="PT16" s="83" t="s">
        <v>147</v>
      </c>
      <c r="PU16" s="97">
        <v>2</v>
      </c>
      <c r="PV16" s="97">
        <v>0</v>
      </c>
      <c r="PW16" s="183">
        <v>0.76011030030694149</v>
      </c>
      <c r="PX16" s="134" t="s">
        <v>2058</v>
      </c>
      <c r="PZ16" s="342" t="s">
        <v>1963</v>
      </c>
      <c r="QA16" s="85" t="s">
        <v>112</v>
      </c>
      <c r="QB16" s="97">
        <v>3</v>
      </c>
      <c r="QC16" s="97">
        <v>0</v>
      </c>
      <c r="QD16" s="183">
        <v>0.81076906411806504</v>
      </c>
      <c r="QE16" s="261" t="s">
        <v>2069</v>
      </c>
      <c r="QG16" s="342" t="s">
        <v>1963</v>
      </c>
      <c r="QH16" s="85" t="s">
        <v>112</v>
      </c>
      <c r="QI16" s="97">
        <v>3</v>
      </c>
      <c r="QJ16" s="97">
        <v>0</v>
      </c>
      <c r="QK16" s="183">
        <v>0.81618402130503276</v>
      </c>
      <c r="QL16" t="s">
        <v>24</v>
      </c>
      <c r="QN16" s="342" t="s">
        <v>1963</v>
      </c>
      <c r="QO16" s="85" t="s">
        <v>112</v>
      </c>
      <c r="QP16" s="97">
        <v>4</v>
      </c>
      <c r="QQ16" s="97">
        <v>0</v>
      </c>
      <c r="QR16" s="183">
        <v>0.8053213822772658</v>
      </c>
      <c r="QS16" t="s">
        <v>24</v>
      </c>
      <c r="QU16" s="342" t="s">
        <v>1963</v>
      </c>
      <c r="QV16" s="85" t="s">
        <v>112</v>
      </c>
      <c r="QW16" s="97">
        <v>4</v>
      </c>
      <c r="QX16" s="97">
        <v>0</v>
      </c>
      <c r="QY16" s="183">
        <v>0.80033772539801851</v>
      </c>
      <c r="QZ16" t="s">
        <v>24</v>
      </c>
      <c r="RB16" s="342" t="s">
        <v>1963</v>
      </c>
      <c r="RC16" s="87" t="s">
        <v>82</v>
      </c>
      <c r="RD16" s="97">
        <v>5</v>
      </c>
      <c r="RE16" s="97">
        <v>0</v>
      </c>
      <c r="RF16" s="183">
        <v>0.81886542867209078</v>
      </c>
      <c r="RG16" s="261" t="s">
        <v>2080</v>
      </c>
      <c r="RI16" s="342" t="s">
        <v>1963</v>
      </c>
      <c r="RJ16" s="85" t="s">
        <v>114</v>
      </c>
      <c r="RK16" s="97">
        <v>5</v>
      </c>
      <c r="RL16" s="97">
        <v>0</v>
      </c>
      <c r="RM16" s="183">
        <v>0.82240622701505228</v>
      </c>
      <c r="RN16" s="261" t="s">
        <v>2046</v>
      </c>
      <c r="RP16" s="342" t="s">
        <v>1963</v>
      </c>
      <c r="RQ16" s="84" t="s">
        <v>129</v>
      </c>
      <c r="RR16" s="97">
        <v>4</v>
      </c>
      <c r="RS16" s="97">
        <v>1</v>
      </c>
      <c r="RT16" s="183">
        <v>0.81879849652986281</v>
      </c>
      <c r="RU16" s="261" t="s">
        <v>2055</v>
      </c>
      <c r="RW16" s="342" t="s">
        <v>1963</v>
      </c>
      <c r="RX16" s="24" t="s">
        <v>129</v>
      </c>
      <c r="RY16" s="97">
        <v>4</v>
      </c>
      <c r="RZ16" s="97">
        <v>1</v>
      </c>
      <c r="SA16" s="183">
        <v>0.82871944126237707</v>
      </c>
      <c r="SB16" t="s">
        <v>24</v>
      </c>
      <c r="SD16" s="342" t="s">
        <v>1963</v>
      </c>
      <c r="SE16" s="24" t="s">
        <v>120</v>
      </c>
      <c r="SF16" s="97">
        <v>5</v>
      </c>
      <c r="SG16" s="97">
        <v>2</v>
      </c>
      <c r="SH16" s="183">
        <v>0.80744608492003633</v>
      </c>
      <c r="SI16" s="261" t="s">
        <v>2055</v>
      </c>
      <c r="SK16" s="342" t="s">
        <v>1963</v>
      </c>
      <c r="SL16" s="23" t="s">
        <v>114</v>
      </c>
      <c r="SM16" s="97">
        <v>6</v>
      </c>
      <c r="SN16" s="97">
        <v>1</v>
      </c>
      <c r="SO16" s="183">
        <v>0.81277045830749828</v>
      </c>
      <c r="SP16" s="261" t="s">
        <v>2046</v>
      </c>
      <c r="SR16" s="342" t="s">
        <v>1963</v>
      </c>
      <c r="SS16" s="19" t="s">
        <v>44</v>
      </c>
      <c r="ST16" s="97">
        <v>6</v>
      </c>
      <c r="SU16" s="97">
        <v>1</v>
      </c>
      <c r="SV16" s="183">
        <v>0.82401251154024235</v>
      </c>
      <c r="SW16" s="134" t="s">
        <v>2064</v>
      </c>
      <c r="SY16" s="342" t="s">
        <v>1963</v>
      </c>
      <c r="SZ16" s="21" t="s">
        <v>82</v>
      </c>
      <c r="TA16" s="97">
        <v>6</v>
      </c>
      <c r="TB16" s="97">
        <v>1</v>
      </c>
      <c r="TC16" s="183">
        <v>0.80013021526442374</v>
      </c>
      <c r="TD16" s="261" t="s">
        <v>2080</v>
      </c>
      <c r="TF16" s="342" t="s">
        <v>1963</v>
      </c>
      <c r="TG16" s="25" t="s">
        <v>147</v>
      </c>
      <c r="TH16" s="97">
        <v>6</v>
      </c>
      <c r="TI16" s="97">
        <v>1</v>
      </c>
      <c r="TJ16" s="183">
        <v>0.81845732400004123</v>
      </c>
      <c r="TK16" s="261" t="s">
        <v>2046</v>
      </c>
      <c r="TM16" s="342" t="s">
        <v>1963</v>
      </c>
      <c r="TN16" s="21" t="s">
        <v>82</v>
      </c>
      <c r="TO16" s="97">
        <v>7</v>
      </c>
      <c r="TP16" s="97">
        <v>1</v>
      </c>
      <c r="TQ16" s="183">
        <v>0.82000446456752929</v>
      </c>
      <c r="TR16" s="261" t="s">
        <v>2069</v>
      </c>
      <c r="TT16" s="342" t="s">
        <v>1963</v>
      </c>
      <c r="TU16" s="19" t="s">
        <v>46</v>
      </c>
      <c r="TV16" s="97">
        <v>6</v>
      </c>
      <c r="TW16" s="97">
        <v>2</v>
      </c>
      <c r="TX16" s="183">
        <v>0.82534345228280737</v>
      </c>
      <c r="TY16" s="134" t="s">
        <v>2064</v>
      </c>
      <c r="UA16" s="342" t="s">
        <v>1963</v>
      </c>
      <c r="UB16" s="19" t="s">
        <v>46</v>
      </c>
      <c r="UC16" s="97">
        <v>7</v>
      </c>
      <c r="UD16" s="97">
        <v>2</v>
      </c>
      <c r="UE16" s="183">
        <v>0.82416847016078787</v>
      </c>
      <c r="UF16" t="s">
        <v>24</v>
      </c>
      <c r="UH16" s="342" t="s">
        <v>1963</v>
      </c>
      <c r="UI16" s="21" t="s">
        <v>82</v>
      </c>
      <c r="UJ16" s="97">
        <v>8</v>
      </c>
      <c r="UK16" s="97">
        <v>1</v>
      </c>
      <c r="UL16" s="183">
        <v>0.82785007322937887</v>
      </c>
      <c r="UM16" s="134" t="s">
        <v>2058</v>
      </c>
      <c r="UO16" s="342" t="s">
        <v>1963</v>
      </c>
      <c r="UP16" s="19" t="s">
        <v>46</v>
      </c>
      <c r="UQ16" s="97">
        <v>8</v>
      </c>
      <c r="UR16" s="97">
        <v>2</v>
      </c>
      <c r="US16" s="183">
        <v>0.84133683156897399</v>
      </c>
      <c r="UT16" s="261" t="s">
        <v>2046</v>
      </c>
      <c r="UV16" s="342" t="s">
        <v>1963</v>
      </c>
      <c r="UW16" s="21" t="s">
        <v>82</v>
      </c>
      <c r="UX16" s="97">
        <v>9</v>
      </c>
      <c r="UY16" s="97">
        <v>1</v>
      </c>
      <c r="UZ16" s="183">
        <v>0.83416336453362705</v>
      </c>
      <c r="VA16" s="134" t="s">
        <v>2058</v>
      </c>
      <c r="VC16" s="342" t="s">
        <v>1963</v>
      </c>
      <c r="VD16" s="21" t="s">
        <v>82</v>
      </c>
      <c r="VE16" s="97">
        <v>10</v>
      </c>
      <c r="VF16" s="97">
        <v>1</v>
      </c>
      <c r="VG16" s="183">
        <v>0.8377957480998266</v>
      </c>
      <c r="VH16" t="s">
        <v>24</v>
      </c>
      <c r="VJ16" s="342" t="s">
        <v>1963</v>
      </c>
      <c r="VK16" s="21" t="s">
        <v>76</v>
      </c>
      <c r="VL16" s="97">
        <v>10</v>
      </c>
      <c r="VM16" s="97">
        <v>1</v>
      </c>
      <c r="VN16" s="183">
        <v>0.82819646604578812</v>
      </c>
      <c r="VO16" s="261" t="s">
        <v>2046</v>
      </c>
      <c r="VQ16" s="342" t="s">
        <v>1963</v>
      </c>
      <c r="VR16" s="24" t="s">
        <v>127</v>
      </c>
      <c r="VS16" s="97">
        <v>10</v>
      </c>
      <c r="VT16" s="97">
        <v>2</v>
      </c>
      <c r="VU16" s="183">
        <v>0.82433658987565528</v>
      </c>
      <c r="VV16" s="134" t="s">
        <v>2058</v>
      </c>
      <c r="VX16" s="342" t="s">
        <v>1963</v>
      </c>
      <c r="VY16" s="24" t="s">
        <v>133</v>
      </c>
      <c r="VZ16" s="97">
        <v>10</v>
      </c>
      <c r="WA16" s="97">
        <v>2</v>
      </c>
      <c r="WB16" s="183">
        <v>0.8298592033342338</v>
      </c>
      <c r="WC16" s="261" t="s">
        <v>2046</v>
      </c>
      <c r="WE16" s="342" t="s">
        <v>1963</v>
      </c>
      <c r="WF16" s="24" t="s">
        <v>133</v>
      </c>
      <c r="WG16" s="97">
        <v>10</v>
      </c>
      <c r="WH16" s="97">
        <v>2</v>
      </c>
      <c r="WI16" s="183">
        <v>0.83138149210848289</v>
      </c>
      <c r="WJ16" t="s">
        <v>24</v>
      </c>
      <c r="WL16" s="342" t="s">
        <v>1963</v>
      </c>
      <c r="WM16" s="24" t="s">
        <v>133</v>
      </c>
      <c r="WN16" s="97">
        <v>10</v>
      </c>
      <c r="WO16" s="97">
        <v>2</v>
      </c>
      <c r="WP16" s="183">
        <v>0.81371870288635717</v>
      </c>
      <c r="WQ16" t="s">
        <v>24</v>
      </c>
      <c r="WS16" s="342" t="s">
        <v>1963</v>
      </c>
      <c r="WT16" s="24" t="s">
        <v>133</v>
      </c>
      <c r="WU16" s="97">
        <v>10</v>
      </c>
      <c r="WV16" s="97">
        <v>2</v>
      </c>
      <c r="WW16" s="183">
        <v>0.81339381518558873</v>
      </c>
      <c r="WX16" t="s">
        <v>24</v>
      </c>
      <c r="WZ16" s="342" t="s">
        <v>1963</v>
      </c>
      <c r="XA16" s="21" t="s">
        <v>82</v>
      </c>
      <c r="XB16" s="97">
        <v>11</v>
      </c>
      <c r="XC16" s="97">
        <v>1</v>
      </c>
      <c r="XD16" s="183">
        <v>0.82116760660733068</v>
      </c>
      <c r="XE16" s="261" t="s">
        <v>2046</v>
      </c>
      <c r="XG16" s="342" t="s">
        <v>1963</v>
      </c>
      <c r="XH16" s="21" t="s">
        <v>82</v>
      </c>
      <c r="XI16" s="97">
        <v>11</v>
      </c>
      <c r="XJ16" s="97">
        <v>1</v>
      </c>
      <c r="XK16" s="183">
        <v>0.81396144486837552</v>
      </c>
      <c r="XL16" t="s">
        <v>24</v>
      </c>
      <c r="XN16" s="342" t="s">
        <v>1963</v>
      </c>
      <c r="XO16" s="19" t="s">
        <v>49</v>
      </c>
      <c r="XP16" s="97">
        <v>10</v>
      </c>
      <c r="XQ16" s="97">
        <v>2</v>
      </c>
      <c r="XR16" s="183">
        <v>0.8204078486825036</v>
      </c>
      <c r="XS16" s="261" t="s">
        <v>2046</v>
      </c>
      <c r="XU16" s="342" t="s">
        <v>1963</v>
      </c>
      <c r="XV16" s="19" t="s">
        <v>7332</v>
      </c>
      <c r="XW16" s="97">
        <v>10</v>
      </c>
      <c r="XX16" s="97">
        <v>2</v>
      </c>
      <c r="XY16" s="183">
        <v>0.81816291810899511</v>
      </c>
      <c r="XZ16" t="s">
        <v>24</v>
      </c>
      <c r="YB16" s="342" t="s">
        <v>1963</v>
      </c>
      <c r="YC16" s="24" t="s">
        <v>7331</v>
      </c>
      <c r="YD16" s="26">
        <v>9</v>
      </c>
      <c r="YE16" s="26">
        <v>3</v>
      </c>
      <c r="YF16" s="46">
        <v>0.82647697499903328</v>
      </c>
      <c r="YG16" s="134" t="s">
        <v>2058</v>
      </c>
      <c r="YI16" s="342" t="s">
        <v>1963</v>
      </c>
      <c r="YJ16" s="24" t="s">
        <v>7331</v>
      </c>
      <c r="YK16" s="97">
        <v>9</v>
      </c>
      <c r="YL16" s="97">
        <v>3</v>
      </c>
      <c r="YM16" s="184">
        <v>0.82113867852814837</v>
      </c>
      <c r="YN16" t="s">
        <v>24</v>
      </c>
      <c r="YP16" s="342" t="s">
        <v>1963</v>
      </c>
      <c r="YQ16" s="24" t="s">
        <v>7331</v>
      </c>
      <c r="YR16" s="97">
        <v>9</v>
      </c>
      <c r="YS16" s="97">
        <v>3</v>
      </c>
      <c r="YT16" s="184">
        <v>0.81840052941572683</v>
      </c>
      <c r="YU16" t="s">
        <v>24</v>
      </c>
      <c r="YW16" s="342" t="s">
        <v>1963</v>
      </c>
      <c r="YX16" s="21" t="s">
        <v>82</v>
      </c>
      <c r="YY16" s="97">
        <v>11</v>
      </c>
      <c r="YZ16" s="97">
        <v>1</v>
      </c>
      <c r="ZA16" s="184">
        <v>0.81303335483415518</v>
      </c>
      <c r="ZB16" s="261" t="s">
        <v>2046</v>
      </c>
      <c r="ZD16" s="342" t="s">
        <v>1963</v>
      </c>
      <c r="ZE16" s="21" t="s">
        <v>82</v>
      </c>
      <c r="ZF16" s="97">
        <v>11</v>
      </c>
      <c r="ZG16" s="97">
        <v>1</v>
      </c>
      <c r="ZH16" s="184">
        <v>0.8066246015571229</v>
      </c>
      <c r="ZI16" t="s">
        <v>24</v>
      </c>
      <c r="ZK16" s="342" t="s">
        <v>1963</v>
      </c>
      <c r="ZL16" s="21" t="s">
        <v>82</v>
      </c>
      <c r="ZM16" s="97">
        <v>11</v>
      </c>
      <c r="ZN16" s="97">
        <v>1</v>
      </c>
      <c r="ZO16" s="184">
        <v>0.80391752131048844</v>
      </c>
      <c r="ZP16" t="s">
        <v>24</v>
      </c>
    </row>
    <row r="17" spans="2:692" x14ac:dyDescent="0.35">
      <c r="B17" s="342" t="s">
        <v>1951</v>
      </c>
      <c r="C17" s="21" t="s">
        <v>87</v>
      </c>
      <c r="D17" t="s">
        <v>2036</v>
      </c>
      <c r="E17">
        <v>75</v>
      </c>
      <c r="G17" s="342" t="s">
        <v>1951</v>
      </c>
      <c r="H17" s="22" t="s">
        <v>93</v>
      </c>
      <c r="I17" t="s">
        <v>2037</v>
      </c>
      <c r="J17">
        <v>71</v>
      </c>
      <c r="K17" t="s">
        <v>712</v>
      </c>
      <c r="M17" s="342" t="s">
        <v>1951</v>
      </c>
      <c r="N17" s="22" t="s">
        <v>95</v>
      </c>
      <c r="O17" s="171" t="s">
        <v>2039</v>
      </c>
      <c r="P17">
        <v>91</v>
      </c>
      <c r="Q17" s="261" t="s">
        <v>2040</v>
      </c>
      <c r="S17" s="342" t="s">
        <v>1951</v>
      </c>
      <c r="T17" s="25" t="s">
        <v>146</v>
      </c>
      <c r="U17" t="s">
        <v>2095</v>
      </c>
      <c r="V17">
        <v>84</v>
      </c>
      <c r="W17" s="261" t="s">
        <v>2055</v>
      </c>
      <c r="Y17" s="342" t="s">
        <v>1951</v>
      </c>
      <c r="Z17" s="23" t="s">
        <v>117</v>
      </c>
      <c r="AA17" t="s">
        <v>2084</v>
      </c>
      <c r="AB17">
        <v>84</v>
      </c>
      <c r="AC17" s="261" t="s">
        <v>2096</v>
      </c>
      <c r="AE17" s="342" t="s">
        <v>1951</v>
      </c>
      <c r="AF17" s="23" t="s">
        <v>118</v>
      </c>
      <c r="AG17" t="s">
        <v>2085</v>
      </c>
      <c r="AH17">
        <v>83</v>
      </c>
      <c r="AI17" s="261" t="s">
        <v>2055</v>
      </c>
      <c r="AK17" s="342" t="s">
        <v>1951</v>
      </c>
      <c r="AL17" s="21" t="s">
        <v>82</v>
      </c>
      <c r="AM17" t="s">
        <v>2065</v>
      </c>
      <c r="AN17">
        <v>94</v>
      </c>
      <c r="AO17" s="134" t="s">
        <v>2064</v>
      </c>
      <c r="AQ17" s="342" t="s">
        <v>1951</v>
      </c>
      <c r="AR17" s="22" t="s">
        <v>102</v>
      </c>
      <c r="AS17" t="s">
        <v>2100</v>
      </c>
      <c r="AT17">
        <v>81</v>
      </c>
      <c r="AU17" s="134" t="s">
        <v>2064</v>
      </c>
      <c r="AW17" s="342" t="s">
        <v>1951</v>
      </c>
      <c r="AX17" s="164" t="s">
        <v>131</v>
      </c>
      <c r="AY17">
        <v>6</v>
      </c>
      <c r="AZ17">
        <v>3</v>
      </c>
      <c r="BA17">
        <v>0.65566957713027485</v>
      </c>
      <c r="BB17" s="134" t="s">
        <v>2064</v>
      </c>
      <c r="BD17" s="342" t="s">
        <v>1951</v>
      </c>
      <c r="BE17" s="22" t="s">
        <v>103</v>
      </c>
      <c r="BF17" s="171">
        <v>6</v>
      </c>
      <c r="BG17" s="171">
        <v>4</v>
      </c>
      <c r="BH17" s="183">
        <v>0.64014217561274855</v>
      </c>
      <c r="BI17" s="261" t="s">
        <v>2055</v>
      </c>
      <c r="BK17" s="342" t="s">
        <v>1951</v>
      </c>
      <c r="BL17" s="22" t="s">
        <v>95</v>
      </c>
      <c r="BM17">
        <v>8</v>
      </c>
      <c r="BN17">
        <v>3</v>
      </c>
      <c r="BO17" s="183">
        <v>0.65805810923395169</v>
      </c>
      <c r="BP17" s="134" t="s">
        <v>2064</v>
      </c>
      <c r="BR17" s="342" t="s">
        <v>1951</v>
      </c>
      <c r="BS17" s="21" t="s">
        <v>84</v>
      </c>
      <c r="BT17">
        <v>8</v>
      </c>
      <c r="BU17">
        <v>4</v>
      </c>
      <c r="BV17" s="183">
        <v>0.64775078725056567</v>
      </c>
      <c r="BW17" s="261" t="s">
        <v>2054</v>
      </c>
      <c r="BY17" s="342" t="s">
        <v>1951</v>
      </c>
      <c r="BZ17" s="21" t="s">
        <v>84</v>
      </c>
      <c r="CA17">
        <v>9</v>
      </c>
      <c r="CB17">
        <v>4</v>
      </c>
      <c r="CC17" s="183">
        <v>0.64418952539247898</v>
      </c>
      <c r="CD17" t="s">
        <v>24</v>
      </c>
      <c r="CF17" s="342" t="s">
        <v>1951</v>
      </c>
      <c r="CG17" s="22" t="s">
        <v>103</v>
      </c>
      <c r="CH17" s="171">
        <v>8</v>
      </c>
      <c r="CI17" s="171">
        <v>5</v>
      </c>
      <c r="CJ17" s="183">
        <v>0.60944174011374908</v>
      </c>
      <c r="CK17" s="261" t="s">
        <v>2046</v>
      </c>
      <c r="CM17" s="342" t="s">
        <v>1951</v>
      </c>
      <c r="CN17" s="22" t="s">
        <v>102</v>
      </c>
      <c r="CO17" s="171">
        <v>8</v>
      </c>
      <c r="CP17" s="171">
        <v>5</v>
      </c>
      <c r="CQ17" s="183">
        <v>0.51955393115965498</v>
      </c>
      <c r="CR17" s="134" t="s">
        <v>2058</v>
      </c>
      <c r="CT17" s="342" t="s">
        <v>1951</v>
      </c>
      <c r="CU17" s="21" t="s">
        <v>82</v>
      </c>
      <c r="CV17">
        <v>1</v>
      </c>
      <c r="CW17">
        <v>0</v>
      </c>
      <c r="CX17" s="183">
        <v>0.79146266181981639</v>
      </c>
      <c r="CY17" s="134" t="s">
        <v>2064</v>
      </c>
      <c r="DA17" s="342" t="s">
        <v>1951</v>
      </c>
      <c r="DB17" s="21" t="s">
        <v>74</v>
      </c>
      <c r="DC17">
        <v>2</v>
      </c>
      <c r="DD17">
        <v>0</v>
      </c>
      <c r="DE17" s="183">
        <v>0.80056968359975456</v>
      </c>
      <c r="DF17" s="261" t="s">
        <v>2090</v>
      </c>
      <c r="DH17" s="342" t="s">
        <v>1951</v>
      </c>
      <c r="DI17" s="164" t="s">
        <v>131</v>
      </c>
      <c r="DJ17">
        <v>2</v>
      </c>
      <c r="DK17">
        <v>0</v>
      </c>
      <c r="DL17" s="183">
        <v>0.8040733901289705</v>
      </c>
      <c r="DM17" s="261" t="s">
        <v>2046</v>
      </c>
      <c r="DO17" s="342" t="s">
        <v>1951</v>
      </c>
      <c r="DP17" s="23" t="s">
        <v>105</v>
      </c>
      <c r="DQ17">
        <v>3</v>
      </c>
      <c r="DR17">
        <v>0</v>
      </c>
      <c r="DS17" s="183">
        <v>0.73729979088959485</v>
      </c>
      <c r="DT17" s="261" t="s">
        <v>2048</v>
      </c>
      <c r="DV17" s="342" t="s">
        <v>1951</v>
      </c>
      <c r="DW17" s="21" t="s">
        <v>12</v>
      </c>
      <c r="DX17">
        <v>3</v>
      </c>
      <c r="DY17">
        <v>1</v>
      </c>
      <c r="DZ17" s="183">
        <v>0.74727534655194661</v>
      </c>
      <c r="EA17" s="134" t="s">
        <v>2111</v>
      </c>
      <c r="EC17" s="342" t="s">
        <v>1951</v>
      </c>
      <c r="ED17" s="21" t="s">
        <v>75</v>
      </c>
      <c r="EE17">
        <v>4</v>
      </c>
      <c r="EF17">
        <v>1</v>
      </c>
      <c r="EG17" s="183">
        <v>0.72022797336704913</v>
      </c>
      <c r="EH17" s="261" t="s">
        <v>2055</v>
      </c>
      <c r="EJ17" s="342" t="s">
        <v>1951</v>
      </c>
      <c r="EK17" s="164" t="s">
        <v>135</v>
      </c>
      <c r="EL17">
        <v>5</v>
      </c>
      <c r="EM17">
        <v>1</v>
      </c>
      <c r="EN17" s="183">
        <v>0.71741830291446118</v>
      </c>
      <c r="EO17" s="261" t="s">
        <v>2048</v>
      </c>
      <c r="EQ17" s="342" t="s">
        <v>1951</v>
      </c>
      <c r="ER17" s="164" t="s">
        <v>122</v>
      </c>
      <c r="ES17">
        <v>5</v>
      </c>
      <c r="ET17">
        <v>2</v>
      </c>
      <c r="EU17" s="183">
        <v>0.71064508787274971</v>
      </c>
      <c r="EV17" s="134" t="s">
        <v>2088</v>
      </c>
      <c r="EX17" s="342" t="s">
        <v>1951</v>
      </c>
      <c r="EY17" s="164" t="s">
        <v>120</v>
      </c>
      <c r="EZ17">
        <v>6</v>
      </c>
      <c r="FA17">
        <v>2</v>
      </c>
      <c r="FB17" s="183">
        <v>0.68319640230109813</v>
      </c>
      <c r="FC17" t="s">
        <v>2047</v>
      </c>
      <c r="FE17" s="342" t="s">
        <v>1951</v>
      </c>
      <c r="FF17" s="164" t="s">
        <v>120</v>
      </c>
      <c r="FG17">
        <v>7</v>
      </c>
      <c r="FH17">
        <v>2</v>
      </c>
      <c r="FI17" s="183">
        <v>0.688111705708779</v>
      </c>
      <c r="FJ17" t="s">
        <v>24</v>
      </c>
      <c r="FL17" s="342" t="s">
        <v>1951</v>
      </c>
      <c r="FM17" s="22" t="s">
        <v>97</v>
      </c>
      <c r="FN17">
        <v>7</v>
      </c>
      <c r="FO17">
        <v>3</v>
      </c>
      <c r="FP17" s="183">
        <v>0.63659643136187827</v>
      </c>
      <c r="FQ17" s="134" t="s">
        <v>2064</v>
      </c>
      <c r="FS17" s="342" t="s">
        <v>1951</v>
      </c>
      <c r="FT17" s="22" t="s">
        <v>91</v>
      </c>
      <c r="FU17">
        <v>8</v>
      </c>
      <c r="FV17">
        <v>3</v>
      </c>
      <c r="FW17" s="183">
        <v>0.63498127467130383</v>
      </c>
      <c r="FX17" s="261" t="s">
        <v>2040</v>
      </c>
      <c r="FZ17" s="342" t="s">
        <v>1951</v>
      </c>
      <c r="GA17" s="23" t="s">
        <v>117</v>
      </c>
      <c r="GB17">
        <v>8</v>
      </c>
      <c r="GC17">
        <v>4</v>
      </c>
      <c r="GD17" s="183">
        <v>0.62233601956245921</v>
      </c>
      <c r="GE17" s="134" t="s">
        <v>2087</v>
      </c>
      <c r="GG17" s="342" t="s">
        <v>1951</v>
      </c>
      <c r="GH17" s="23" t="s">
        <v>116</v>
      </c>
      <c r="GI17">
        <v>8</v>
      </c>
      <c r="GJ17">
        <v>4</v>
      </c>
      <c r="GK17" s="183">
        <v>0.6431759619764319</v>
      </c>
      <c r="GL17" s="134" t="s">
        <v>2058</v>
      </c>
      <c r="GN17" s="342" t="s">
        <v>1951</v>
      </c>
      <c r="GO17" s="23" t="s">
        <v>116</v>
      </c>
      <c r="GP17">
        <v>8</v>
      </c>
      <c r="GQ17">
        <v>4</v>
      </c>
      <c r="GR17" s="183">
        <v>0.64010157803003043</v>
      </c>
      <c r="GS17" t="s">
        <v>24</v>
      </c>
      <c r="GU17" s="342" t="s">
        <v>1951</v>
      </c>
      <c r="GV17" s="23" t="s">
        <v>116</v>
      </c>
      <c r="GW17">
        <v>8</v>
      </c>
      <c r="GX17">
        <v>4</v>
      </c>
      <c r="GY17" s="183">
        <v>0.64825806427269483</v>
      </c>
      <c r="GZ17" t="s">
        <v>24</v>
      </c>
      <c r="HB17" s="342" t="s">
        <v>1951</v>
      </c>
      <c r="HC17" s="23" t="s">
        <v>116</v>
      </c>
      <c r="HD17">
        <v>8</v>
      </c>
      <c r="HE17">
        <v>4</v>
      </c>
      <c r="HF17" s="183">
        <v>0.6452509268140787</v>
      </c>
      <c r="HG17" t="s">
        <v>24</v>
      </c>
      <c r="HI17" s="342" t="s">
        <v>1951</v>
      </c>
      <c r="HJ17" s="23" t="s">
        <v>117</v>
      </c>
      <c r="HK17">
        <v>8</v>
      </c>
      <c r="HL17">
        <v>4</v>
      </c>
      <c r="HM17" s="183">
        <v>0.63510077536590548</v>
      </c>
      <c r="HN17" s="261" t="s">
        <v>2046</v>
      </c>
      <c r="HP17" s="342" t="s">
        <v>1951</v>
      </c>
      <c r="HQ17" s="164" t="s">
        <v>131</v>
      </c>
      <c r="HR17">
        <v>1</v>
      </c>
      <c r="HS17">
        <v>0</v>
      </c>
      <c r="HT17" s="183">
        <v>0.7905316432334204</v>
      </c>
      <c r="HU17" t="s">
        <v>2047</v>
      </c>
      <c r="HW17" s="342" t="s">
        <v>1951</v>
      </c>
      <c r="HX17" s="23" t="s">
        <v>117</v>
      </c>
      <c r="HY17">
        <v>2</v>
      </c>
      <c r="HZ17">
        <v>0</v>
      </c>
      <c r="IA17" s="183">
        <v>0.81848422005919907</v>
      </c>
      <c r="IB17" t="s">
        <v>2047</v>
      </c>
      <c r="ID17" s="342" t="s">
        <v>1951</v>
      </c>
      <c r="IE17" s="20" t="s">
        <v>66</v>
      </c>
      <c r="IF17">
        <v>2</v>
      </c>
      <c r="IG17">
        <v>1</v>
      </c>
      <c r="IH17" s="183">
        <v>0.75944361302601149</v>
      </c>
      <c r="II17" t="s">
        <v>2047</v>
      </c>
      <c r="IK17" s="342" t="s">
        <v>1951</v>
      </c>
      <c r="IL17" s="22" t="s">
        <v>91</v>
      </c>
      <c r="IM17">
        <v>3</v>
      </c>
      <c r="IN17">
        <v>1</v>
      </c>
      <c r="IO17" s="183">
        <v>0.79102856584311654</v>
      </c>
      <c r="IP17" s="261" t="s">
        <v>2048</v>
      </c>
      <c r="IR17" s="342" t="s">
        <v>1951</v>
      </c>
      <c r="IS17" s="164" t="s">
        <v>123</v>
      </c>
      <c r="IT17">
        <v>4</v>
      </c>
      <c r="IU17">
        <v>1</v>
      </c>
      <c r="IV17" s="183">
        <v>0.78309448634134948</v>
      </c>
      <c r="IW17" s="261" t="s">
        <v>2054</v>
      </c>
      <c r="IY17" s="342" t="s">
        <v>1951</v>
      </c>
      <c r="IZ17" s="19" t="s">
        <v>54</v>
      </c>
      <c r="JA17">
        <v>4</v>
      </c>
      <c r="JB17">
        <v>2</v>
      </c>
      <c r="JC17" s="183">
        <v>0.74615071965488988</v>
      </c>
      <c r="JD17" s="261" t="s">
        <v>2048</v>
      </c>
      <c r="JF17" s="342" t="s">
        <v>1951</v>
      </c>
      <c r="JG17" s="21" t="s">
        <v>81</v>
      </c>
      <c r="JH17" s="97">
        <v>5</v>
      </c>
      <c r="JI17" s="97">
        <v>2</v>
      </c>
      <c r="JJ17" s="183">
        <v>0.73786468358356194</v>
      </c>
      <c r="JK17" s="261" t="s">
        <v>2054</v>
      </c>
      <c r="JM17" s="342" t="s">
        <v>1951</v>
      </c>
      <c r="JN17" s="20" t="s">
        <v>67</v>
      </c>
      <c r="JO17" s="97">
        <v>7</v>
      </c>
      <c r="JP17" s="97">
        <v>1</v>
      </c>
      <c r="JQ17" s="183">
        <v>0.73856695869748845</v>
      </c>
      <c r="JR17" s="261" t="s">
        <v>2054</v>
      </c>
      <c r="JT17" s="342" t="s">
        <v>1951</v>
      </c>
      <c r="JU17" s="164" t="s">
        <v>131</v>
      </c>
      <c r="JV17" s="97">
        <v>6</v>
      </c>
      <c r="JW17" s="97">
        <v>2</v>
      </c>
      <c r="JX17" s="183">
        <v>0.75719970054317243</v>
      </c>
      <c r="JY17" s="261" t="s">
        <v>2055</v>
      </c>
      <c r="JZ17" t="s">
        <v>2047</v>
      </c>
      <c r="KB17" s="342" t="s">
        <v>1951</v>
      </c>
      <c r="KC17" s="164" t="s">
        <v>131</v>
      </c>
      <c r="KD17" s="97">
        <v>7</v>
      </c>
      <c r="KE17" s="97">
        <v>2</v>
      </c>
      <c r="KF17" s="183">
        <v>0.76800705524092006</v>
      </c>
      <c r="KG17" t="s">
        <v>24</v>
      </c>
      <c r="KI17" s="342" t="s">
        <v>1951</v>
      </c>
      <c r="KJ17" s="164" t="s">
        <v>131</v>
      </c>
      <c r="KK17" s="97">
        <v>7</v>
      </c>
      <c r="KL17" s="97">
        <v>2</v>
      </c>
      <c r="KM17" s="183">
        <v>0.75555618181904716</v>
      </c>
      <c r="KN17" t="s">
        <v>24</v>
      </c>
      <c r="KP17" s="342" t="s">
        <v>1951</v>
      </c>
      <c r="KQ17" s="25" t="s">
        <v>147</v>
      </c>
      <c r="KR17" s="97">
        <v>8</v>
      </c>
      <c r="KS17" s="97">
        <v>2</v>
      </c>
      <c r="KT17" s="183">
        <v>0.78597665572684705</v>
      </c>
      <c r="KU17" s="134" t="s">
        <v>2058</v>
      </c>
      <c r="KW17" s="342" t="s">
        <v>1951</v>
      </c>
      <c r="KX17" s="25" t="s">
        <v>139</v>
      </c>
      <c r="KY17" s="97">
        <v>8</v>
      </c>
      <c r="KZ17" s="97">
        <v>2</v>
      </c>
      <c r="LA17" s="183">
        <v>0.80840092576866307</v>
      </c>
      <c r="LB17" s="134" t="s">
        <v>2058</v>
      </c>
      <c r="LD17" s="342" t="s">
        <v>1951</v>
      </c>
      <c r="LE17" s="164" t="s">
        <v>120</v>
      </c>
      <c r="LF17" s="97">
        <v>8</v>
      </c>
      <c r="LG17" s="97">
        <v>3</v>
      </c>
      <c r="LH17" s="183">
        <v>0.79814145595985619</v>
      </c>
      <c r="LI17" s="134" t="s">
        <v>2098</v>
      </c>
      <c r="LK17" s="342" t="s">
        <v>1951</v>
      </c>
      <c r="LL17" s="19" t="s">
        <v>47</v>
      </c>
      <c r="LM17" s="97">
        <v>9</v>
      </c>
      <c r="LN17" s="97">
        <v>2</v>
      </c>
      <c r="LO17" s="183">
        <v>0.78894103923871428</v>
      </c>
      <c r="LP17" s="261" t="s">
        <v>2046</v>
      </c>
      <c r="LR17" s="342" t="s">
        <v>1951</v>
      </c>
      <c r="LS17" s="164" t="s">
        <v>127</v>
      </c>
      <c r="LT17" s="97">
        <v>10</v>
      </c>
      <c r="LU17" s="97">
        <v>2</v>
      </c>
      <c r="LV17" s="183">
        <v>0.75641972065212804</v>
      </c>
      <c r="LW17" s="261" t="s">
        <v>2040</v>
      </c>
      <c r="LY17" s="342" t="s">
        <v>1951</v>
      </c>
      <c r="LZ17" s="164" t="s">
        <v>127</v>
      </c>
      <c r="MA17" s="97">
        <v>10</v>
      </c>
      <c r="MB17" s="97">
        <v>2</v>
      </c>
      <c r="MC17" s="183">
        <v>0.75721928369819991</v>
      </c>
      <c r="MD17" t="s">
        <v>24</v>
      </c>
      <c r="MF17" s="342" t="s">
        <v>1951</v>
      </c>
      <c r="MG17" s="22" t="s">
        <v>91</v>
      </c>
      <c r="MH17" s="97">
        <v>8</v>
      </c>
      <c r="MI17" s="97">
        <v>5</v>
      </c>
      <c r="MJ17" s="183">
        <v>0.75972880016536271</v>
      </c>
      <c r="MK17" s="134" t="s">
        <v>2087</v>
      </c>
      <c r="MM17" s="342" t="s">
        <v>1951</v>
      </c>
      <c r="MN17" s="164" t="s">
        <v>131</v>
      </c>
      <c r="MO17" s="97">
        <v>10</v>
      </c>
      <c r="MP17" s="97">
        <v>3</v>
      </c>
      <c r="MQ17" s="183">
        <v>0.74886026144254925</v>
      </c>
      <c r="MR17" s="261" t="s">
        <v>2080</v>
      </c>
      <c r="MT17" s="342" t="s">
        <v>1951</v>
      </c>
      <c r="MU17" s="24" t="s">
        <v>131</v>
      </c>
      <c r="MV17" s="97">
        <v>10</v>
      </c>
      <c r="MW17" s="97">
        <v>3</v>
      </c>
      <c r="MX17" s="183">
        <v>0.7486616672763885</v>
      </c>
      <c r="MY17" t="s">
        <v>24</v>
      </c>
      <c r="NA17" s="342" t="s">
        <v>1951</v>
      </c>
      <c r="NB17" s="25" t="s">
        <v>139</v>
      </c>
      <c r="NC17" s="97">
        <v>10</v>
      </c>
      <c r="ND17" s="97">
        <v>3</v>
      </c>
      <c r="NE17" s="183">
        <v>0.73906020838983966</v>
      </c>
      <c r="NF17" s="261" t="s">
        <v>2054</v>
      </c>
      <c r="NH17" s="342" t="s">
        <v>1951</v>
      </c>
      <c r="NI17" s="25" t="s">
        <v>139</v>
      </c>
      <c r="NJ17" s="97">
        <v>10</v>
      </c>
      <c r="NK17" s="97">
        <v>3</v>
      </c>
      <c r="NL17" s="183">
        <v>0.73297820561582172</v>
      </c>
      <c r="NM17" t="s">
        <v>24</v>
      </c>
      <c r="NO17" s="342" t="s">
        <v>1951</v>
      </c>
      <c r="NP17" s="25" t="s">
        <v>139</v>
      </c>
      <c r="NQ17" s="97">
        <v>10</v>
      </c>
      <c r="NR17" s="97">
        <v>3</v>
      </c>
      <c r="NS17" s="183">
        <v>0.73163398344391228</v>
      </c>
      <c r="NT17" t="s">
        <v>24</v>
      </c>
      <c r="NV17" s="342" t="s">
        <v>1951</v>
      </c>
      <c r="NW17" s="25" t="s">
        <v>139</v>
      </c>
      <c r="NX17" s="97">
        <v>10</v>
      </c>
      <c r="NY17" s="97">
        <v>3</v>
      </c>
      <c r="NZ17" s="183">
        <v>0.73082857548265479</v>
      </c>
      <c r="OA17" t="s">
        <v>24</v>
      </c>
      <c r="OC17" s="342" t="s">
        <v>1951</v>
      </c>
      <c r="OD17" s="25" t="s">
        <v>139</v>
      </c>
      <c r="OE17" s="97">
        <v>10</v>
      </c>
      <c r="OF17" s="97">
        <v>3</v>
      </c>
      <c r="OG17" s="183">
        <v>0.72085953835738081</v>
      </c>
      <c r="OH17" t="s">
        <v>24</v>
      </c>
      <c r="OJ17" s="342" t="s">
        <v>1951</v>
      </c>
      <c r="OK17" s="25" t="s">
        <v>139</v>
      </c>
      <c r="OL17" s="97">
        <v>10</v>
      </c>
      <c r="OM17" s="97">
        <v>3</v>
      </c>
      <c r="ON17" s="183">
        <v>0.72048542155228446</v>
      </c>
      <c r="OO17" t="s">
        <v>24</v>
      </c>
      <c r="OQ17" s="342" t="s">
        <v>1951</v>
      </c>
      <c r="OR17" s="25" t="s">
        <v>139</v>
      </c>
      <c r="OS17" s="97">
        <v>10</v>
      </c>
      <c r="OT17" s="97">
        <v>3</v>
      </c>
      <c r="OU17" s="183">
        <v>0.72742268750497852</v>
      </c>
      <c r="OV17" t="s">
        <v>24</v>
      </c>
      <c r="OX17" s="342" t="s">
        <v>1951</v>
      </c>
      <c r="OY17" s="25" t="s">
        <v>139</v>
      </c>
      <c r="OZ17" s="97">
        <v>10</v>
      </c>
      <c r="PA17" s="97">
        <v>3</v>
      </c>
      <c r="PB17" s="183">
        <v>0.73644247273816965</v>
      </c>
      <c r="PC17" t="s">
        <v>24</v>
      </c>
      <c r="PE17" s="342" t="s">
        <v>1951</v>
      </c>
      <c r="PF17" s="25" t="s">
        <v>139</v>
      </c>
      <c r="PG17" s="97">
        <v>10</v>
      </c>
      <c r="PH17" s="97">
        <v>3</v>
      </c>
      <c r="PI17" s="183">
        <v>0.73636681226654122</v>
      </c>
      <c r="PJ17" t="s">
        <v>24</v>
      </c>
      <c r="PL17" s="342" t="s">
        <v>1951</v>
      </c>
      <c r="PM17" s="90" t="s">
        <v>342</v>
      </c>
      <c r="PN17" s="97">
        <v>1</v>
      </c>
      <c r="PO17" s="97">
        <v>0</v>
      </c>
      <c r="PP17" s="183">
        <v>0.75890666692893793</v>
      </c>
      <c r="PQ17" t="s">
        <v>2047</v>
      </c>
      <c r="PS17" s="342" t="s">
        <v>1951</v>
      </c>
      <c r="PT17" s="83" t="s">
        <v>150</v>
      </c>
      <c r="PU17" s="97">
        <v>2</v>
      </c>
      <c r="PV17" s="97">
        <v>0</v>
      </c>
      <c r="PW17" s="183">
        <v>0.75361941572856972</v>
      </c>
      <c r="PX17" s="261" t="s">
        <v>2046</v>
      </c>
      <c r="PZ17" s="342" t="s">
        <v>1951</v>
      </c>
      <c r="QA17" s="85" t="s">
        <v>114</v>
      </c>
      <c r="QB17" s="97">
        <v>3</v>
      </c>
      <c r="QC17" s="97">
        <v>0</v>
      </c>
      <c r="QD17" s="183">
        <v>0.79981821914501261</v>
      </c>
      <c r="QE17" s="261" t="s">
        <v>2055</v>
      </c>
      <c r="QG17" s="342" t="s">
        <v>1951</v>
      </c>
      <c r="QH17" s="83" t="s">
        <v>11</v>
      </c>
      <c r="QI17" s="97">
        <v>2</v>
      </c>
      <c r="QJ17" s="97">
        <v>1</v>
      </c>
      <c r="QK17" s="183">
        <v>0.80420799309830704</v>
      </c>
      <c r="QL17" s="134" t="s">
        <v>2088</v>
      </c>
      <c r="QN17" s="342" t="s">
        <v>1951</v>
      </c>
      <c r="QO17" s="84" t="s">
        <v>120</v>
      </c>
      <c r="QP17" s="97">
        <v>3</v>
      </c>
      <c r="QQ17" s="97">
        <v>1</v>
      </c>
      <c r="QR17" s="183">
        <v>0.79569725559579663</v>
      </c>
      <c r="QS17" s="261" t="s">
        <v>2054</v>
      </c>
      <c r="QU17" s="342" t="s">
        <v>1951</v>
      </c>
      <c r="QV17" s="90" t="s">
        <v>338</v>
      </c>
      <c r="QW17" s="97">
        <v>3</v>
      </c>
      <c r="QX17" s="97">
        <v>0</v>
      </c>
      <c r="QY17" s="183">
        <v>0.7980060065735064</v>
      </c>
      <c r="QZ17" s="261" t="s">
        <v>2054</v>
      </c>
      <c r="RB17" s="342" t="s">
        <v>1951</v>
      </c>
      <c r="RC17" s="85" t="s">
        <v>114</v>
      </c>
      <c r="RD17" s="97">
        <v>5</v>
      </c>
      <c r="RE17" s="97">
        <v>0</v>
      </c>
      <c r="RF17" s="183">
        <v>0.81015709386501977</v>
      </c>
      <c r="RG17" s="134" t="s">
        <v>2064</v>
      </c>
      <c r="RI17" s="342" t="s">
        <v>1951</v>
      </c>
      <c r="RJ17" s="90" t="s">
        <v>338</v>
      </c>
      <c r="RK17" s="97">
        <v>4</v>
      </c>
      <c r="RL17" s="97">
        <v>0</v>
      </c>
      <c r="RM17" s="183">
        <v>0.81914743269444668</v>
      </c>
      <c r="RN17" s="134" t="s">
        <v>2087</v>
      </c>
      <c r="RP17" s="342" t="s">
        <v>1951</v>
      </c>
      <c r="RQ17" s="90" t="s">
        <v>338</v>
      </c>
      <c r="RR17" s="97">
        <v>5</v>
      </c>
      <c r="RS17" s="97">
        <v>0</v>
      </c>
      <c r="RT17" s="183">
        <v>0.81751725547042009</v>
      </c>
      <c r="RU17" t="s">
        <v>24</v>
      </c>
      <c r="RW17" s="342" t="s">
        <v>1951</v>
      </c>
      <c r="RX17" s="90" t="s">
        <v>334</v>
      </c>
      <c r="RY17" s="97">
        <v>5</v>
      </c>
      <c r="RZ17" s="97">
        <v>1</v>
      </c>
      <c r="SA17" s="183">
        <v>0.80863979593703217</v>
      </c>
      <c r="SB17" s="261" t="s">
        <v>2054</v>
      </c>
      <c r="SD17" s="342" t="s">
        <v>1951</v>
      </c>
      <c r="SE17" s="23" t="s">
        <v>114</v>
      </c>
      <c r="SF17" s="97">
        <v>6</v>
      </c>
      <c r="SG17" s="97">
        <v>1</v>
      </c>
      <c r="SH17" s="183">
        <v>0.80476398559134055</v>
      </c>
      <c r="SI17" s="134" t="s">
        <v>2104</v>
      </c>
      <c r="SK17" s="342" t="s">
        <v>1951</v>
      </c>
      <c r="SL17" s="90" t="s">
        <v>342</v>
      </c>
      <c r="SM17" s="97">
        <v>5</v>
      </c>
      <c r="SN17" s="97">
        <v>1</v>
      </c>
      <c r="SO17" s="183">
        <v>0.81248447191656992</v>
      </c>
      <c r="SP17" s="261" t="s">
        <v>2046</v>
      </c>
      <c r="SR17" s="342" t="s">
        <v>1951</v>
      </c>
      <c r="SS17" s="24" t="s">
        <v>120</v>
      </c>
      <c r="ST17" s="97">
        <v>5</v>
      </c>
      <c r="SU17" s="97">
        <v>2</v>
      </c>
      <c r="SV17" s="183">
        <v>0.8070871133111942</v>
      </c>
      <c r="SW17" s="261" t="s">
        <v>2054</v>
      </c>
      <c r="SY17" s="342" t="s">
        <v>1951</v>
      </c>
      <c r="SZ17" s="25" t="s">
        <v>147</v>
      </c>
      <c r="TA17" s="97">
        <v>6</v>
      </c>
      <c r="TB17" s="97">
        <v>1</v>
      </c>
      <c r="TC17" s="183">
        <v>0.79832119714101302</v>
      </c>
      <c r="TD17" s="261" t="s">
        <v>2080</v>
      </c>
      <c r="TF17" s="342" t="s">
        <v>1951</v>
      </c>
      <c r="TG17" s="22" t="s">
        <v>96</v>
      </c>
      <c r="TH17" s="97">
        <v>6</v>
      </c>
      <c r="TI17" s="97">
        <v>2</v>
      </c>
      <c r="TJ17" s="183">
        <v>0.80658477774621018</v>
      </c>
      <c r="TK17" s="261" t="s">
        <v>2046</v>
      </c>
      <c r="TM17" s="342" t="s">
        <v>1951</v>
      </c>
      <c r="TN17" s="22" t="s">
        <v>96</v>
      </c>
      <c r="TO17" s="97">
        <v>6</v>
      </c>
      <c r="TP17" s="97">
        <v>2</v>
      </c>
      <c r="TQ17" s="183">
        <v>0.80647610416775095</v>
      </c>
      <c r="TR17" t="s">
        <v>24</v>
      </c>
      <c r="TT17" s="342" t="s">
        <v>1951</v>
      </c>
      <c r="TU17" s="22" t="s">
        <v>96</v>
      </c>
      <c r="TV17" s="97">
        <v>6</v>
      </c>
      <c r="TW17" s="97">
        <v>2</v>
      </c>
      <c r="TX17" s="183">
        <v>0.80713510459728444</v>
      </c>
      <c r="TY17" t="s">
        <v>24</v>
      </c>
      <c r="UA17" s="342" t="s">
        <v>1951</v>
      </c>
      <c r="UB17" s="22" t="s">
        <v>96</v>
      </c>
      <c r="UC17" s="97">
        <v>7</v>
      </c>
      <c r="UD17" s="97">
        <v>2</v>
      </c>
      <c r="UE17" s="183">
        <v>0.81932851814801178</v>
      </c>
      <c r="UF17" t="s">
        <v>24</v>
      </c>
      <c r="UH17" s="342" t="s">
        <v>1951</v>
      </c>
      <c r="UI17" s="19" t="s">
        <v>46</v>
      </c>
      <c r="UJ17" s="97">
        <v>7</v>
      </c>
      <c r="UK17" s="97">
        <v>2</v>
      </c>
      <c r="UL17" s="183">
        <v>0.81502165881794464</v>
      </c>
      <c r="UM17" s="134" t="s">
        <v>2058</v>
      </c>
      <c r="UO17" s="342" t="s">
        <v>1951</v>
      </c>
      <c r="UP17" s="90" t="s">
        <v>331</v>
      </c>
      <c r="UQ17" s="97">
        <v>8</v>
      </c>
      <c r="UR17" s="97">
        <v>2</v>
      </c>
      <c r="US17" s="183">
        <v>0.82841769350186101</v>
      </c>
      <c r="UT17" s="134" t="s">
        <v>2117</v>
      </c>
      <c r="UV17" s="342" t="s">
        <v>1951</v>
      </c>
      <c r="UW17" s="90" t="s">
        <v>331</v>
      </c>
      <c r="UX17" s="97">
        <v>8</v>
      </c>
      <c r="UY17" s="97">
        <v>2</v>
      </c>
      <c r="UZ17" s="183">
        <v>0.81926564518530975</v>
      </c>
      <c r="VA17" t="s">
        <v>24</v>
      </c>
      <c r="VC17" s="342" t="s">
        <v>1951</v>
      </c>
      <c r="VD17" s="21" t="s">
        <v>76</v>
      </c>
      <c r="VE17" s="97">
        <v>10</v>
      </c>
      <c r="VF17" s="97">
        <v>1</v>
      </c>
      <c r="VG17" s="183">
        <v>0.83662918778353801</v>
      </c>
      <c r="VH17" s="134" t="s">
        <v>2064</v>
      </c>
      <c r="VJ17" s="342" t="s">
        <v>1951</v>
      </c>
      <c r="VK17" s="24" t="s">
        <v>135</v>
      </c>
      <c r="VL17" s="97">
        <v>8</v>
      </c>
      <c r="VM17" s="97">
        <v>3</v>
      </c>
      <c r="VN17" s="183">
        <v>0.82782292055150442</v>
      </c>
      <c r="VO17" s="261" t="s">
        <v>2054</v>
      </c>
      <c r="VQ17" s="342" t="s">
        <v>1951</v>
      </c>
      <c r="VR17" s="24" t="s">
        <v>133</v>
      </c>
      <c r="VS17" s="97">
        <v>10</v>
      </c>
      <c r="VT17" s="97">
        <v>2</v>
      </c>
      <c r="VU17" s="183">
        <v>0.81968233552168168</v>
      </c>
      <c r="VV17" s="261" t="s">
        <v>2055</v>
      </c>
      <c r="VX17" s="342" t="s">
        <v>1951</v>
      </c>
      <c r="VY17" s="24" t="s">
        <v>127</v>
      </c>
      <c r="VZ17" s="97">
        <v>10</v>
      </c>
      <c r="WA17" s="97">
        <v>2</v>
      </c>
      <c r="WB17" s="183">
        <v>0.82537692914634508</v>
      </c>
      <c r="WC17" s="134" t="s">
        <v>2058</v>
      </c>
      <c r="WE17" s="342" t="s">
        <v>1951</v>
      </c>
      <c r="WF17" s="24" t="s">
        <v>127</v>
      </c>
      <c r="WG17" s="97">
        <v>10</v>
      </c>
      <c r="WH17" s="97">
        <v>2</v>
      </c>
      <c r="WI17" s="183">
        <v>0.82659025167663247</v>
      </c>
      <c r="WJ17" t="s">
        <v>24</v>
      </c>
      <c r="WL17" s="342" t="s">
        <v>1951</v>
      </c>
      <c r="WM17" s="21" t="s">
        <v>82</v>
      </c>
      <c r="WN17" s="97">
        <v>11</v>
      </c>
      <c r="WO17" s="97">
        <v>1</v>
      </c>
      <c r="WP17" s="183">
        <v>0.81021253639741286</v>
      </c>
      <c r="WQ17" s="261" t="s">
        <v>2046</v>
      </c>
      <c r="WS17" s="342" t="s">
        <v>1951</v>
      </c>
      <c r="WT17" s="21" t="s">
        <v>82</v>
      </c>
      <c r="WU17" s="97">
        <v>11</v>
      </c>
      <c r="WV17" s="97">
        <v>1</v>
      </c>
      <c r="WW17" s="183">
        <v>0.81028038097513166</v>
      </c>
      <c r="WX17" t="s">
        <v>24</v>
      </c>
      <c r="WZ17" s="342" t="s">
        <v>1951</v>
      </c>
      <c r="XA17" s="19" t="s">
        <v>49</v>
      </c>
      <c r="XB17" s="97">
        <v>10</v>
      </c>
      <c r="XC17" s="97">
        <v>2</v>
      </c>
      <c r="XD17" s="183">
        <v>0.80359801719031532</v>
      </c>
      <c r="XE17" s="261" t="s">
        <v>2055</v>
      </c>
      <c r="XG17" s="342" t="s">
        <v>1951</v>
      </c>
      <c r="XH17" s="19" t="s">
        <v>49</v>
      </c>
      <c r="XI17" s="97">
        <v>10</v>
      </c>
      <c r="XJ17" s="97">
        <v>2</v>
      </c>
      <c r="XK17" s="183">
        <v>0.81091121141843492</v>
      </c>
      <c r="XL17" t="s">
        <v>24</v>
      </c>
      <c r="XN17" s="342" t="s">
        <v>1951</v>
      </c>
      <c r="XO17" s="21" t="s">
        <v>82</v>
      </c>
      <c r="XP17" s="97">
        <v>11</v>
      </c>
      <c r="XQ17" s="97">
        <v>1</v>
      </c>
      <c r="XR17" s="183">
        <v>0.8119681933770202</v>
      </c>
      <c r="XS17" s="134" t="s">
        <v>2058</v>
      </c>
      <c r="XU17" s="342" t="s">
        <v>1951</v>
      </c>
      <c r="XV17" s="21" t="s">
        <v>82</v>
      </c>
      <c r="XW17" s="97">
        <v>11</v>
      </c>
      <c r="XX17" s="97">
        <v>1</v>
      </c>
      <c r="XY17" s="183">
        <v>0.80964133279450756</v>
      </c>
      <c r="XZ17" t="s">
        <v>24</v>
      </c>
      <c r="YB17" s="342" t="s">
        <v>1951</v>
      </c>
      <c r="YC17" s="21" t="s">
        <v>82</v>
      </c>
      <c r="YD17" s="26">
        <v>11</v>
      </c>
      <c r="YE17" s="26">
        <v>1</v>
      </c>
      <c r="YF17" s="46">
        <v>0.8176778975708433</v>
      </c>
      <c r="YG17" t="s">
        <v>24</v>
      </c>
      <c r="YI17" s="342" t="s">
        <v>1951</v>
      </c>
      <c r="YJ17" s="21" t="s">
        <v>82</v>
      </c>
      <c r="YK17" s="97">
        <v>11</v>
      </c>
      <c r="YL17" s="97">
        <v>1</v>
      </c>
      <c r="YM17" s="184">
        <v>0.81664977268088723</v>
      </c>
      <c r="YN17" t="s">
        <v>24</v>
      </c>
      <c r="YP17" s="342" t="s">
        <v>1951</v>
      </c>
      <c r="YQ17" s="21" t="s">
        <v>82</v>
      </c>
      <c r="YR17" s="97">
        <v>11</v>
      </c>
      <c r="YS17" s="97">
        <v>1</v>
      </c>
      <c r="YT17" s="184">
        <v>0.81638430139088758</v>
      </c>
      <c r="YU17" t="s">
        <v>24</v>
      </c>
      <c r="YW17" s="342" t="s">
        <v>1951</v>
      </c>
      <c r="YX17" s="24" t="s">
        <v>7331</v>
      </c>
      <c r="YY17" s="97">
        <v>9</v>
      </c>
      <c r="YZ17" s="97">
        <v>3</v>
      </c>
      <c r="ZA17" s="184">
        <v>0.81214463717170582</v>
      </c>
      <c r="ZB17" s="134" t="s">
        <v>2058</v>
      </c>
      <c r="ZD17" s="342" t="s">
        <v>1951</v>
      </c>
      <c r="ZE17" s="24" t="s">
        <v>7331</v>
      </c>
      <c r="ZF17" s="97">
        <v>9</v>
      </c>
      <c r="ZG17" s="97">
        <v>3</v>
      </c>
      <c r="ZH17" s="184">
        <v>0.80268265263398197</v>
      </c>
      <c r="ZI17" t="s">
        <v>24</v>
      </c>
      <c r="ZK17" s="342" t="s">
        <v>1951</v>
      </c>
      <c r="ZL17" s="24" t="s">
        <v>7331</v>
      </c>
      <c r="ZM17" s="97">
        <v>9</v>
      </c>
      <c r="ZN17" s="97">
        <v>3</v>
      </c>
      <c r="ZO17" s="184">
        <v>0.79780442836869991</v>
      </c>
      <c r="ZP17" t="s">
        <v>24</v>
      </c>
    </row>
    <row r="18" spans="2:692" x14ac:dyDescent="0.35">
      <c r="B18" s="342" t="s">
        <v>1951</v>
      </c>
      <c r="C18" s="21" t="s">
        <v>84</v>
      </c>
      <c r="D18" t="s">
        <v>2036</v>
      </c>
      <c r="E18">
        <v>75</v>
      </c>
      <c r="G18" s="342" t="s">
        <v>1951</v>
      </c>
      <c r="H18" s="21" t="s">
        <v>84</v>
      </c>
      <c r="I18" t="s">
        <v>2037</v>
      </c>
      <c r="J18">
        <v>71</v>
      </c>
      <c r="K18" t="s">
        <v>24</v>
      </c>
      <c r="M18" s="342" t="s">
        <v>2116</v>
      </c>
      <c r="N18" s="21" t="s">
        <v>82</v>
      </c>
      <c r="O18" s="171" t="s">
        <v>2039</v>
      </c>
      <c r="P18">
        <v>89</v>
      </c>
      <c r="Q18" s="261" t="s">
        <v>2054</v>
      </c>
      <c r="S18" s="342" t="s">
        <v>2116</v>
      </c>
      <c r="T18" s="23" t="s">
        <v>107</v>
      </c>
      <c r="U18" s="171" t="s">
        <v>2041</v>
      </c>
      <c r="V18">
        <v>83</v>
      </c>
      <c r="W18" s="261" t="s">
        <v>2040</v>
      </c>
      <c r="Y18" s="342" t="s">
        <v>2116</v>
      </c>
      <c r="Z18" s="22" t="s">
        <v>99</v>
      </c>
      <c r="AA18" t="s">
        <v>2084</v>
      </c>
      <c r="AB18">
        <v>80</v>
      </c>
      <c r="AC18" t="s">
        <v>712</v>
      </c>
      <c r="AE18" s="342" t="s">
        <v>1951</v>
      </c>
      <c r="AF18" s="23" t="s">
        <v>117</v>
      </c>
      <c r="AG18" t="s">
        <v>2085</v>
      </c>
      <c r="AH18">
        <v>83</v>
      </c>
      <c r="AI18" s="134" t="s">
        <v>2058</v>
      </c>
      <c r="AK18" s="342" t="s">
        <v>2116</v>
      </c>
      <c r="AL18" s="164" t="s">
        <v>125</v>
      </c>
      <c r="AM18" s="171" t="s">
        <v>2112</v>
      </c>
      <c r="AN18">
        <v>80</v>
      </c>
      <c r="AO18" s="261" t="s">
        <v>2040</v>
      </c>
      <c r="AQ18" s="342" t="s">
        <v>2116</v>
      </c>
      <c r="AR18" s="21" t="s">
        <v>81</v>
      </c>
      <c r="AS18" t="s">
        <v>2105</v>
      </c>
      <c r="AT18">
        <v>80</v>
      </c>
      <c r="AU18" s="134" t="s">
        <v>2117</v>
      </c>
      <c r="AW18" s="342" t="s">
        <v>2116</v>
      </c>
      <c r="AX18" s="21" t="s">
        <v>81</v>
      </c>
      <c r="AY18">
        <v>6</v>
      </c>
      <c r="AZ18">
        <v>3</v>
      </c>
      <c r="BA18">
        <v>0.63982433900224989</v>
      </c>
      <c r="BB18" t="s">
        <v>24</v>
      </c>
      <c r="BD18" s="342" t="s">
        <v>2116</v>
      </c>
      <c r="BE18" s="164" t="s">
        <v>131</v>
      </c>
      <c r="BF18">
        <v>6</v>
      </c>
      <c r="BG18">
        <v>4</v>
      </c>
      <c r="BH18" s="183">
        <v>0.62846580383210693</v>
      </c>
      <c r="BI18" s="134" t="s">
        <v>2058</v>
      </c>
      <c r="BK18" s="342" t="s">
        <v>2116</v>
      </c>
      <c r="BL18" s="23" t="s">
        <v>118</v>
      </c>
      <c r="BM18">
        <v>8</v>
      </c>
      <c r="BN18">
        <v>3</v>
      </c>
      <c r="BO18" s="183">
        <v>0.64539541128524303</v>
      </c>
      <c r="BP18" s="261" t="s">
        <v>2055</v>
      </c>
      <c r="BR18" s="342" t="s">
        <v>2116</v>
      </c>
      <c r="BS18" s="22" t="s">
        <v>102</v>
      </c>
      <c r="BT18" s="171">
        <v>7</v>
      </c>
      <c r="BU18" s="171">
        <v>5</v>
      </c>
      <c r="BV18" s="183">
        <v>0.64592022912756009</v>
      </c>
      <c r="BW18" s="134" t="s">
        <v>2064</v>
      </c>
      <c r="BY18" s="342" t="s">
        <v>2116</v>
      </c>
      <c r="BZ18" s="22" t="s">
        <v>103</v>
      </c>
      <c r="CA18" s="171">
        <v>8</v>
      </c>
      <c r="CB18" s="171">
        <v>5</v>
      </c>
      <c r="CC18" s="183">
        <v>0.64232587698107402</v>
      </c>
      <c r="CD18" s="134" t="s">
        <v>2088</v>
      </c>
      <c r="CF18" s="342" t="s">
        <v>2116</v>
      </c>
      <c r="CG18" s="21" t="s">
        <v>84</v>
      </c>
      <c r="CH18">
        <v>9</v>
      </c>
      <c r="CI18">
        <v>4</v>
      </c>
      <c r="CJ18" s="183">
        <v>0.60898105762645516</v>
      </c>
      <c r="CK18" s="134" t="s">
        <v>2058</v>
      </c>
      <c r="CM18" s="342" t="s">
        <v>2116</v>
      </c>
      <c r="CN18" s="22" t="s">
        <v>95</v>
      </c>
      <c r="CO18">
        <v>9</v>
      </c>
      <c r="CP18">
        <v>4</v>
      </c>
      <c r="CQ18" s="183">
        <v>0.51136925632829422</v>
      </c>
      <c r="CR18" s="261" t="s">
        <v>2046</v>
      </c>
      <c r="CT18" s="342" t="s">
        <v>2116</v>
      </c>
      <c r="CU18" s="22" t="s">
        <v>94</v>
      </c>
      <c r="CV18">
        <v>1</v>
      </c>
      <c r="CW18">
        <v>0</v>
      </c>
      <c r="CX18" s="183">
        <v>0.78992321723037495</v>
      </c>
      <c r="CY18" s="134" t="s">
        <v>2106</v>
      </c>
      <c r="DA18" s="342" t="s">
        <v>2116</v>
      </c>
      <c r="DB18" s="164" t="s">
        <v>131</v>
      </c>
      <c r="DC18">
        <v>2</v>
      </c>
      <c r="DD18">
        <v>0</v>
      </c>
      <c r="DE18" s="183">
        <v>0.80043702649260706</v>
      </c>
      <c r="DF18" s="261" t="s">
        <v>2046</v>
      </c>
      <c r="DH18" s="342" t="s">
        <v>2116</v>
      </c>
      <c r="DI18" s="21" t="s">
        <v>74</v>
      </c>
      <c r="DJ18">
        <v>2</v>
      </c>
      <c r="DK18">
        <v>0</v>
      </c>
      <c r="DL18" s="183">
        <v>0.80356433600617161</v>
      </c>
      <c r="DM18" s="134" t="s">
        <v>2058</v>
      </c>
      <c r="DO18" s="342" t="s">
        <v>2116</v>
      </c>
      <c r="DP18" s="164" t="s">
        <v>122</v>
      </c>
      <c r="DQ18">
        <v>2</v>
      </c>
      <c r="DR18">
        <v>1</v>
      </c>
      <c r="DS18" s="183">
        <v>0.71303579565110953</v>
      </c>
      <c r="DT18" s="134" t="s">
        <v>2111</v>
      </c>
      <c r="DV18" s="342" t="s">
        <v>2116</v>
      </c>
      <c r="DW18" s="164" t="s">
        <v>122</v>
      </c>
      <c r="DX18">
        <v>3</v>
      </c>
      <c r="DY18">
        <v>1</v>
      </c>
      <c r="DZ18" s="183">
        <v>0.73979763797760256</v>
      </c>
      <c r="EA18" t="s">
        <v>24</v>
      </c>
      <c r="EC18" s="342" t="s">
        <v>2116</v>
      </c>
      <c r="ED18" s="20" t="s">
        <v>70</v>
      </c>
      <c r="EE18" s="48">
        <v>4</v>
      </c>
      <c r="EF18" s="48">
        <v>1</v>
      </c>
      <c r="EG18" s="183">
        <v>0.7116644968099981</v>
      </c>
      <c r="EH18" t="s">
        <v>2047</v>
      </c>
      <c r="EJ18" s="342" t="s">
        <v>2116</v>
      </c>
      <c r="EK18" s="25" t="s">
        <v>140</v>
      </c>
      <c r="EL18">
        <v>4</v>
      </c>
      <c r="EM18">
        <v>2</v>
      </c>
      <c r="EN18" s="183">
        <v>0.71493760972204001</v>
      </c>
      <c r="EO18" s="261" t="s">
        <v>2040</v>
      </c>
      <c r="EQ18" s="342" t="s">
        <v>2116</v>
      </c>
      <c r="ER18" s="164" t="s">
        <v>135</v>
      </c>
      <c r="ES18">
        <v>6</v>
      </c>
      <c r="ET18">
        <v>1</v>
      </c>
      <c r="EU18" s="183">
        <v>0.70944730032407222</v>
      </c>
      <c r="EV18" s="134" t="s">
        <v>2058</v>
      </c>
      <c r="EX18" s="342" t="s">
        <v>2116</v>
      </c>
      <c r="EY18" s="20" t="s">
        <v>66</v>
      </c>
      <c r="EZ18" s="48">
        <v>7</v>
      </c>
      <c r="FA18" s="48">
        <v>1</v>
      </c>
      <c r="FB18" s="183">
        <v>0.67452444755866203</v>
      </c>
      <c r="FC18" s="261" t="s">
        <v>2040</v>
      </c>
      <c r="FE18" s="342" t="s">
        <v>2116</v>
      </c>
      <c r="FF18" s="23" t="s">
        <v>107</v>
      </c>
      <c r="FG18" s="48">
        <v>7</v>
      </c>
      <c r="FH18" s="48">
        <v>2</v>
      </c>
      <c r="FI18" s="183">
        <v>0.68584048098214256</v>
      </c>
      <c r="FJ18" s="261" t="s">
        <v>2069</v>
      </c>
      <c r="FL18" s="342" t="s">
        <v>2116</v>
      </c>
      <c r="FM18" s="25" t="s">
        <v>144</v>
      </c>
      <c r="FN18" s="48">
        <v>7</v>
      </c>
      <c r="FO18" s="48">
        <v>3</v>
      </c>
      <c r="FP18" s="183">
        <v>0.63479126207206871</v>
      </c>
      <c r="FQ18" s="261" t="s">
        <v>2054</v>
      </c>
      <c r="FS18" s="342" t="s">
        <v>2116</v>
      </c>
      <c r="FT18" s="25" t="s">
        <v>136</v>
      </c>
      <c r="FU18" s="48">
        <v>7</v>
      </c>
      <c r="FV18" s="48">
        <v>4</v>
      </c>
      <c r="FW18" s="183">
        <v>0.62120062809224075</v>
      </c>
      <c r="FX18" s="261" t="s">
        <v>2054</v>
      </c>
      <c r="FZ18" s="342" t="s">
        <v>2116</v>
      </c>
      <c r="GA18" s="22" t="s">
        <v>91</v>
      </c>
      <c r="GB18" s="48">
        <v>8</v>
      </c>
      <c r="GC18" s="48">
        <v>4</v>
      </c>
      <c r="GD18" s="183">
        <v>0.61204395639113929</v>
      </c>
      <c r="GE18" s="134" t="s">
        <v>2058</v>
      </c>
      <c r="GG18" s="342" t="s">
        <v>2116</v>
      </c>
      <c r="GH18" s="23" t="s">
        <v>117</v>
      </c>
      <c r="GI18" s="48">
        <v>8</v>
      </c>
      <c r="GJ18" s="48">
        <v>4</v>
      </c>
      <c r="GK18" s="183">
        <v>0.63193258587841461</v>
      </c>
      <c r="GL18" s="134" t="s">
        <v>2058</v>
      </c>
      <c r="GN18" s="342" t="s">
        <v>2116</v>
      </c>
      <c r="GO18" s="23" t="s">
        <v>117</v>
      </c>
      <c r="GP18" s="48">
        <v>8</v>
      </c>
      <c r="GQ18" s="48">
        <v>4</v>
      </c>
      <c r="GR18" s="183">
        <v>0.63149255110020408</v>
      </c>
      <c r="GS18" t="s">
        <v>24</v>
      </c>
      <c r="GU18" s="342" t="s">
        <v>2116</v>
      </c>
      <c r="GV18" s="23" t="s">
        <v>117</v>
      </c>
      <c r="GW18">
        <v>8</v>
      </c>
      <c r="GX18">
        <v>4</v>
      </c>
      <c r="GY18" s="183">
        <v>0.63980614733195196</v>
      </c>
      <c r="GZ18" t="s">
        <v>24</v>
      </c>
      <c r="HB18" s="342" t="s">
        <v>2116</v>
      </c>
      <c r="HC18" s="23" t="s">
        <v>117</v>
      </c>
      <c r="HD18">
        <v>8</v>
      </c>
      <c r="HE18">
        <v>4</v>
      </c>
      <c r="HF18" s="183">
        <v>0.63816687745378931</v>
      </c>
      <c r="HG18" t="s">
        <v>24</v>
      </c>
      <c r="HI18" s="342" t="s">
        <v>2116</v>
      </c>
      <c r="HJ18" s="20" t="s">
        <v>2113</v>
      </c>
      <c r="HK18">
        <v>9</v>
      </c>
      <c r="HL18">
        <v>8</v>
      </c>
      <c r="HM18" s="183">
        <v>0.62688332164238081</v>
      </c>
      <c r="HN18" s="134" t="s">
        <v>2064</v>
      </c>
      <c r="HP18" s="342" t="s">
        <v>2116</v>
      </c>
      <c r="HQ18" s="20" t="s">
        <v>70</v>
      </c>
      <c r="HR18">
        <v>1</v>
      </c>
      <c r="HS18">
        <v>0</v>
      </c>
      <c r="HT18" s="183">
        <v>0.78669780878047746</v>
      </c>
      <c r="HU18" s="134" t="s">
        <v>2104</v>
      </c>
      <c r="HW18" s="342" t="s">
        <v>2116</v>
      </c>
      <c r="HX18" s="20" t="s">
        <v>67</v>
      </c>
      <c r="HY18">
        <v>2</v>
      </c>
      <c r="HZ18">
        <v>0</v>
      </c>
      <c r="IA18" s="183">
        <v>0.80668427490647832</v>
      </c>
      <c r="IB18" s="261" t="s">
        <v>2090</v>
      </c>
      <c r="ID18" s="342" t="s">
        <v>2116</v>
      </c>
      <c r="IE18" s="23" t="s">
        <v>104</v>
      </c>
      <c r="IF18">
        <v>2</v>
      </c>
      <c r="IG18">
        <v>1</v>
      </c>
      <c r="IH18" s="183">
        <v>0.75282067317422374</v>
      </c>
      <c r="II18" t="s">
        <v>2047</v>
      </c>
      <c r="IK18" s="342" t="s">
        <v>2116</v>
      </c>
      <c r="IL18" s="21" t="s">
        <v>81</v>
      </c>
      <c r="IM18">
        <v>3</v>
      </c>
      <c r="IN18">
        <v>1</v>
      </c>
      <c r="IO18" s="183">
        <v>0.78744212633897226</v>
      </c>
      <c r="IP18" t="s">
        <v>2047</v>
      </c>
      <c r="IR18" s="342" t="s">
        <v>2116</v>
      </c>
      <c r="IS18" s="21" t="s">
        <v>81</v>
      </c>
      <c r="IT18">
        <v>4</v>
      </c>
      <c r="IU18">
        <v>1</v>
      </c>
      <c r="IV18" s="183">
        <v>0.76865621100461201</v>
      </c>
      <c r="IW18" t="s">
        <v>24</v>
      </c>
      <c r="IY18" s="342" t="s">
        <v>2116</v>
      </c>
      <c r="IZ18" s="25" t="s">
        <v>147</v>
      </c>
      <c r="JA18">
        <v>4</v>
      </c>
      <c r="JB18">
        <v>2</v>
      </c>
      <c r="JC18" s="183">
        <v>0.7431192975938492</v>
      </c>
      <c r="JD18" s="261" t="s">
        <v>2046</v>
      </c>
      <c r="JF18" s="342" t="s">
        <v>2116</v>
      </c>
      <c r="JG18" s="25" t="s">
        <v>147</v>
      </c>
      <c r="JH18" s="97">
        <v>5</v>
      </c>
      <c r="JI18" s="97">
        <v>2</v>
      </c>
      <c r="JJ18" s="183">
        <v>0.72464578615947406</v>
      </c>
      <c r="JK18" t="s">
        <v>24</v>
      </c>
      <c r="JM18" s="342" t="s">
        <v>2116</v>
      </c>
      <c r="JN18" s="22" t="s">
        <v>103</v>
      </c>
      <c r="JO18" s="97">
        <v>7</v>
      </c>
      <c r="JP18" s="97">
        <v>1</v>
      </c>
      <c r="JQ18" s="183">
        <v>0.7379655381257505</v>
      </c>
      <c r="JR18" s="134" t="s">
        <v>2111</v>
      </c>
      <c r="JT18" s="342" t="s">
        <v>2116</v>
      </c>
      <c r="JU18" s="19" t="s">
        <v>44</v>
      </c>
      <c r="JV18" s="97">
        <v>5</v>
      </c>
      <c r="JW18" s="97">
        <v>3</v>
      </c>
      <c r="JX18" s="183">
        <v>0.75603364367988957</v>
      </c>
      <c r="JY18" s="134" t="s">
        <v>2088</v>
      </c>
      <c r="JZ18" s="134" t="s">
        <v>2088</v>
      </c>
      <c r="KB18" s="342" t="s">
        <v>2116</v>
      </c>
      <c r="KC18" s="25" t="s">
        <v>150</v>
      </c>
      <c r="KD18" s="97">
        <v>7</v>
      </c>
      <c r="KE18" s="97">
        <v>2</v>
      </c>
      <c r="KF18" s="183">
        <v>0.7676523572318078</v>
      </c>
      <c r="KG18" s="261" t="s">
        <v>2055</v>
      </c>
      <c r="KI18" s="342" t="s">
        <v>2116</v>
      </c>
      <c r="KJ18" s="164" t="s">
        <v>127</v>
      </c>
      <c r="KK18" s="97">
        <v>8</v>
      </c>
      <c r="KL18" s="97">
        <v>1</v>
      </c>
      <c r="KM18" s="183">
        <v>0.75403038827858981</v>
      </c>
      <c r="KN18" s="261" t="s">
        <v>2055</v>
      </c>
      <c r="KP18" s="342" t="s">
        <v>2116</v>
      </c>
      <c r="KQ18" s="25" t="s">
        <v>138</v>
      </c>
      <c r="KR18" s="97">
        <v>7</v>
      </c>
      <c r="KS18" s="97">
        <v>3</v>
      </c>
      <c r="KT18" s="183">
        <v>0.78369521728097058</v>
      </c>
      <c r="KU18" s="261" t="s">
        <v>2055</v>
      </c>
      <c r="KW18" s="342" t="s">
        <v>2116</v>
      </c>
      <c r="KX18" s="20" t="s">
        <v>64</v>
      </c>
      <c r="KY18" s="97">
        <v>9</v>
      </c>
      <c r="KZ18" s="97">
        <v>1</v>
      </c>
      <c r="LA18" s="183">
        <v>0.79362468568870737</v>
      </c>
      <c r="LB18" s="261" t="s">
        <v>2054</v>
      </c>
      <c r="LD18" s="342" t="s">
        <v>2116</v>
      </c>
      <c r="LE18" s="19" t="s">
        <v>47</v>
      </c>
      <c r="LF18" s="97">
        <v>9</v>
      </c>
      <c r="LG18" s="97">
        <v>2</v>
      </c>
      <c r="LH18" s="183">
        <v>0.79114197729459268</v>
      </c>
      <c r="LI18" s="134" t="s">
        <v>2111</v>
      </c>
      <c r="LK18" s="342" t="s">
        <v>2116</v>
      </c>
      <c r="LL18" s="164" t="s">
        <v>120</v>
      </c>
      <c r="LM18" s="97">
        <v>8</v>
      </c>
      <c r="LN18" s="97">
        <v>3</v>
      </c>
      <c r="LO18" s="183">
        <v>0.78038645637563386</v>
      </c>
      <c r="LP18" s="134" t="s">
        <v>2058</v>
      </c>
      <c r="LR18" s="342" t="s">
        <v>2116</v>
      </c>
      <c r="LS18" s="164" t="s">
        <v>135</v>
      </c>
      <c r="LT18" s="97">
        <v>8</v>
      </c>
      <c r="LU18" s="97">
        <v>4</v>
      </c>
      <c r="LV18" s="183">
        <v>0.75641276526963364</v>
      </c>
      <c r="LW18" s="134" t="s">
        <v>2087</v>
      </c>
      <c r="LY18" s="342" t="s">
        <v>2116</v>
      </c>
      <c r="LZ18" s="164" t="s">
        <v>135</v>
      </c>
      <c r="MA18" s="97">
        <v>8</v>
      </c>
      <c r="MB18" s="97">
        <v>4</v>
      </c>
      <c r="MC18" s="183">
        <v>0.75315835435462541</v>
      </c>
      <c r="MD18" t="s">
        <v>24</v>
      </c>
      <c r="MF18" s="342" t="s">
        <v>2116</v>
      </c>
      <c r="MG18" s="25" t="s">
        <v>139</v>
      </c>
      <c r="MH18" s="97">
        <v>10</v>
      </c>
      <c r="MI18" s="97">
        <v>3</v>
      </c>
      <c r="MJ18" s="183">
        <v>0.75759058193292739</v>
      </c>
      <c r="MK18" s="261" t="s">
        <v>2046</v>
      </c>
      <c r="MM18" s="342" t="s">
        <v>2116</v>
      </c>
      <c r="MN18" s="25" t="s">
        <v>139</v>
      </c>
      <c r="MO18" s="97">
        <v>10</v>
      </c>
      <c r="MP18" s="97">
        <v>3</v>
      </c>
      <c r="MQ18" s="183">
        <v>0.74326527094030115</v>
      </c>
      <c r="MR18" t="s">
        <v>24</v>
      </c>
      <c r="MT18" s="342" t="s">
        <v>2116</v>
      </c>
      <c r="MU18" s="25" t="s">
        <v>143</v>
      </c>
      <c r="MV18" s="97">
        <v>10</v>
      </c>
      <c r="MW18" s="97">
        <v>3</v>
      </c>
      <c r="MX18" s="183">
        <v>0.74477244017249344</v>
      </c>
      <c r="MY18" s="261" t="s">
        <v>2046</v>
      </c>
      <c r="NA18" s="342" t="s">
        <v>2116</v>
      </c>
      <c r="NB18" s="20" t="s">
        <v>64</v>
      </c>
      <c r="NC18" s="97">
        <v>11</v>
      </c>
      <c r="ND18" s="97">
        <v>2</v>
      </c>
      <c r="NE18" s="183">
        <v>0.73471584077323915</v>
      </c>
      <c r="NF18" s="261" t="s">
        <v>2054</v>
      </c>
      <c r="NH18" s="342" t="s">
        <v>2116</v>
      </c>
      <c r="NI18" s="20" t="s">
        <v>64</v>
      </c>
      <c r="NJ18" s="97">
        <v>11</v>
      </c>
      <c r="NK18" s="97">
        <v>2</v>
      </c>
      <c r="NL18" s="183">
        <v>0.72852741809708721</v>
      </c>
      <c r="NM18" t="s">
        <v>24</v>
      </c>
      <c r="NO18" s="342" t="s">
        <v>2116</v>
      </c>
      <c r="NP18" s="22" t="s">
        <v>91</v>
      </c>
      <c r="NQ18" s="97">
        <v>11</v>
      </c>
      <c r="NR18" s="97">
        <v>2</v>
      </c>
      <c r="NS18" s="183">
        <v>0.72649875518919105</v>
      </c>
      <c r="NT18" s="261" t="s">
        <v>2046</v>
      </c>
      <c r="NV18" s="342" t="s">
        <v>2116</v>
      </c>
      <c r="NW18" s="22" t="s">
        <v>91</v>
      </c>
      <c r="NX18" s="97">
        <v>11</v>
      </c>
      <c r="NY18" s="97">
        <v>2</v>
      </c>
      <c r="NZ18" s="183">
        <v>0.72568921451766355</v>
      </c>
      <c r="OA18" t="s">
        <v>24</v>
      </c>
      <c r="OC18" s="342" t="s">
        <v>2116</v>
      </c>
      <c r="OD18" s="22" t="s">
        <v>91</v>
      </c>
      <c r="OE18" s="97">
        <v>8</v>
      </c>
      <c r="OF18" s="97">
        <v>5</v>
      </c>
      <c r="OG18" s="183">
        <v>0.71537916023725467</v>
      </c>
      <c r="OH18" t="s">
        <v>24</v>
      </c>
      <c r="OJ18" s="342" t="s">
        <v>2116</v>
      </c>
      <c r="OK18" s="22" t="s">
        <v>91</v>
      </c>
      <c r="OL18" s="97">
        <v>8</v>
      </c>
      <c r="OM18" s="97">
        <v>5</v>
      </c>
      <c r="ON18" s="183">
        <v>0.71476583198183519</v>
      </c>
      <c r="OO18" t="s">
        <v>24</v>
      </c>
      <c r="OQ18" s="342" t="s">
        <v>2116</v>
      </c>
      <c r="OR18" s="22" t="s">
        <v>91</v>
      </c>
      <c r="OS18" s="97">
        <v>8</v>
      </c>
      <c r="OT18" s="97">
        <v>5</v>
      </c>
      <c r="OU18" s="183">
        <v>0.72213301108810757</v>
      </c>
      <c r="OV18" t="s">
        <v>24</v>
      </c>
      <c r="OX18" s="342" t="s">
        <v>2116</v>
      </c>
      <c r="OY18" s="22" t="s">
        <v>91</v>
      </c>
      <c r="OZ18" s="97">
        <v>8</v>
      </c>
      <c r="PA18" s="97">
        <v>5</v>
      </c>
      <c r="PB18" s="183">
        <v>0.73124440626561871</v>
      </c>
      <c r="PC18" t="s">
        <v>24</v>
      </c>
      <c r="PE18" s="342" t="s">
        <v>2116</v>
      </c>
      <c r="PF18" s="22" t="s">
        <v>91</v>
      </c>
      <c r="PG18" s="97">
        <v>8</v>
      </c>
      <c r="PH18" s="97">
        <v>5</v>
      </c>
      <c r="PI18" s="183">
        <v>0.73115550478501035</v>
      </c>
      <c r="PJ18" t="s">
        <v>24</v>
      </c>
      <c r="PL18" s="342" t="s">
        <v>2116</v>
      </c>
      <c r="PM18" s="83" t="s">
        <v>150</v>
      </c>
      <c r="PN18" s="97">
        <v>1</v>
      </c>
      <c r="PO18" s="97">
        <v>0</v>
      </c>
      <c r="PP18" s="183">
        <v>0.75084484862427947</v>
      </c>
      <c r="PQ18" s="134" t="s">
        <v>2088</v>
      </c>
      <c r="PS18" s="342" t="s">
        <v>2116</v>
      </c>
      <c r="PT18" s="90" t="s">
        <v>338</v>
      </c>
      <c r="PU18" s="97">
        <v>2</v>
      </c>
      <c r="PV18" s="97">
        <v>0</v>
      </c>
      <c r="PW18" s="183">
        <v>0.75087402308337658</v>
      </c>
      <c r="PX18" s="134" t="s">
        <v>2064</v>
      </c>
      <c r="PZ18" s="342" t="s">
        <v>2116</v>
      </c>
      <c r="QA18" s="86" t="s">
        <v>96</v>
      </c>
      <c r="QB18" s="97">
        <v>2</v>
      </c>
      <c r="QC18" s="97">
        <v>1</v>
      </c>
      <c r="QD18" s="183">
        <v>0.78245373834251053</v>
      </c>
      <c r="QE18" s="134" t="s">
        <v>2664</v>
      </c>
      <c r="QG18" s="342" t="s">
        <v>2116</v>
      </c>
      <c r="QH18" s="90" t="s">
        <v>338</v>
      </c>
      <c r="QI18" s="97">
        <v>3</v>
      </c>
      <c r="QJ18" s="97">
        <v>0</v>
      </c>
      <c r="QK18" s="183">
        <v>0.77894669635583424</v>
      </c>
      <c r="QL18" s="261" t="s">
        <v>2046</v>
      </c>
      <c r="QN18" s="342" t="s">
        <v>2116</v>
      </c>
      <c r="QO18" s="87" t="s">
        <v>82</v>
      </c>
      <c r="QP18" s="97">
        <v>4</v>
      </c>
      <c r="QQ18" s="97">
        <v>0</v>
      </c>
      <c r="QR18" s="183">
        <v>0.77687749641137749</v>
      </c>
      <c r="QS18" s="261" t="s">
        <v>2069</v>
      </c>
      <c r="QU18" s="342" t="s">
        <v>2116</v>
      </c>
      <c r="QV18" s="84" t="s">
        <v>120</v>
      </c>
      <c r="QW18" s="97">
        <v>3</v>
      </c>
      <c r="QX18" s="97">
        <v>1</v>
      </c>
      <c r="QY18" s="183">
        <v>0.79582461591357367</v>
      </c>
      <c r="QZ18" s="134" t="s">
        <v>2058</v>
      </c>
      <c r="RB18" s="342" t="s">
        <v>2116</v>
      </c>
      <c r="RC18" s="87" t="s">
        <v>73</v>
      </c>
      <c r="RD18" s="97">
        <v>4</v>
      </c>
      <c r="RE18" s="97">
        <v>1</v>
      </c>
      <c r="RF18" s="183">
        <v>0.79411137303954182</v>
      </c>
      <c r="RG18" s="134" t="s">
        <v>2111</v>
      </c>
      <c r="RI18" s="342" t="s">
        <v>2116</v>
      </c>
      <c r="RJ18" s="90" t="s">
        <v>334</v>
      </c>
      <c r="RK18" s="97">
        <v>4</v>
      </c>
      <c r="RL18" s="97">
        <v>1</v>
      </c>
      <c r="RM18" s="183">
        <v>0.80296876878865775</v>
      </c>
      <c r="RN18" s="261" t="s">
        <v>2046</v>
      </c>
      <c r="RP18" s="342" t="s">
        <v>2116</v>
      </c>
      <c r="RQ18" s="90" t="s">
        <v>342</v>
      </c>
      <c r="RR18" s="97">
        <v>4</v>
      </c>
      <c r="RS18" s="97">
        <v>1</v>
      </c>
      <c r="RT18" s="183">
        <v>0.80955565150194075</v>
      </c>
      <c r="RU18" s="261" t="s">
        <v>2096</v>
      </c>
      <c r="RW18" s="342" t="s">
        <v>2116</v>
      </c>
      <c r="RX18" s="90" t="s">
        <v>338</v>
      </c>
      <c r="RY18" s="97">
        <v>5</v>
      </c>
      <c r="RZ18" s="97">
        <v>0</v>
      </c>
      <c r="SA18" s="183">
        <v>0.80528563422083077</v>
      </c>
      <c r="SB18" s="134" t="s">
        <v>2058</v>
      </c>
      <c r="SD18" s="342" t="s">
        <v>2116</v>
      </c>
      <c r="SE18" s="90" t="s">
        <v>342</v>
      </c>
      <c r="SF18" s="97">
        <v>5</v>
      </c>
      <c r="SG18" s="97">
        <v>1</v>
      </c>
      <c r="SH18" s="183">
        <v>0.80341521532420579</v>
      </c>
      <c r="SI18" s="261" t="s">
        <v>2054</v>
      </c>
      <c r="SK18" s="342" t="s">
        <v>2116</v>
      </c>
      <c r="SL18" s="24" t="s">
        <v>133</v>
      </c>
      <c r="SM18" s="97">
        <v>5</v>
      </c>
      <c r="SN18" s="97">
        <v>1</v>
      </c>
      <c r="SO18" s="183">
        <v>0.8096527137421482</v>
      </c>
      <c r="SP18" s="134" t="s">
        <v>2088</v>
      </c>
      <c r="SR18" s="342" t="s">
        <v>2116</v>
      </c>
      <c r="SS18" s="24" t="s">
        <v>133</v>
      </c>
      <c r="ST18" s="97">
        <v>5</v>
      </c>
      <c r="SU18" s="97">
        <v>1</v>
      </c>
      <c r="SV18" s="183">
        <v>0.80458357115406265</v>
      </c>
      <c r="SW18" t="s">
        <v>24</v>
      </c>
      <c r="SY18" s="342" t="s">
        <v>2116</v>
      </c>
      <c r="SZ18" s="22" t="s">
        <v>96</v>
      </c>
      <c r="TA18" s="97">
        <v>6</v>
      </c>
      <c r="TB18" s="97">
        <v>2</v>
      </c>
      <c r="TC18" s="183">
        <v>0.79442050941068232</v>
      </c>
      <c r="TD18" s="261" t="s">
        <v>2080</v>
      </c>
      <c r="TF18" s="342" t="s">
        <v>2116</v>
      </c>
      <c r="TG18" s="22" t="s">
        <v>93</v>
      </c>
      <c r="TH18" s="97">
        <v>6</v>
      </c>
      <c r="TI18" s="97">
        <v>1</v>
      </c>
      <c r="TJ18" s="183">
        <v>0.79066347154413008</v>
      </c>
      <c r="TK18" s="261" t="s">
        <v>2080</v>
      </c>
      <c r="TM18" s="342" t="s">
        <v>2116</v>
      </c>
      <c r="TN18" s="22" t="s">
        <v>93</v>
      </c>
      <c r="TO18" s="97">
        <v>7</v>
      </c>
      <c r="TP18" s="97">
        <v>1</v>
      </c>
      <c r="TQ18" s="183">
        <v>0.80586663362209621</v>
      </c>
      <c r="TR18" t="s">
        <v>24</v>
      </c>
      <c r="TT18" s="342" t="s">
        <v>2116</v>
      </c>
      <c r="TU18" s="22" t="s">
        <v>100</v>
      </c>
      <c r="TV18" s="97">
        <v>7</v>
      </c>
      <c r="TW18" s="97">
        <v>1</v>
      </c>
      <c r="TX18" s="183">
        <v>0.80295941563744166</v>
      </c>
      <c r="TY18" s="261" t="s">
        <v>2046</v>
      </c>
      <c r="UA18" s="342" t="s">
        <v>2116</v>
      </c>
      <c r="UB18" s="22" t="s">
        <v>93</v>
      </c>
      <c r="UC18" s="97">
        <v>8</v>
      </c>
      <c r="UD18" s="97">
        <v>1</v>
      </c>
      <c r="UE18" s="183">
        <v>0.80724203501352632</v>
      </c>
      <c r="UF18" s="261" t="s">
        <v>2046</v>
      </c>
      <c r="UH18" s="342" t="s">
        <v>2116</v>
      </c>
      <c r="UI18" s="25" t="s">
        <v>147</v>
      </c>
      <c r="UJ18" s="97">
        <v>7</v>
      </c>
      <c r="UK18" s="97">
        <v>2</v>
      </c>
      <c r="UL18" s="183">
        <v>0.80089574360588622</v>
      </c>
      <c r="UM18" s="261" t="s">
        <v>2080</v>
      </c>
      <c r="UO18" s="342" t="s">
        <v>2116</v>
      </c>
      <c r="UP18" s="24" t="s">
        <v>133</v>
      </c>
      <c r="UQ18" s="97">
        <v>8</v>
      </c>
      <c r="UR18" s="97">
        <v>2</v>
      </c>
      <c r="US18" s="183">
        <v>0.81690632452882017</v>
      </c>
      <c r="UT18" s="261" t="s">
        <v>2080</v>
      </c>
      <c r="UV18" s="342" t="s">
        <v>2116</v>
      </c>
      <c r="UW18" s="24" t="s">
        <v>135</v>
      </c>
      <c r="UX18" s="97">
        <v>7</v>
      </c>
      <c r="UY18" s="97">
        <v>3</v>
      </c>
      <c r="UZ18" s="183">
        <v>0.8155861236867824</v>
      </c>
      <c r="VA18" s="261" t="s">
        <v>2054</v>
      </c>
      <c r="VC18" s="342" t="s">
        <v>2116</v>
      </c>
      <c r="VD18" s="24" t="s">
        <v>133</v>
      </c>
      <c r="VE18" s="97">
        <v>9</v>
      </c>
      <c r="VF18" s="97">
        <v>2</v>
      </c>
      <c r="VG18" s="183">
        <v>0.83068157430656231</v>
      </c>
      <c r="VH18" s="261" t="s">
        <v>2054</v>
      </c>
      <c r="VJ18" s="342" t="s">
        <v>2116</v>
      </c>
      <c r="VK18" s="24" t="s">
        <v>129</v>
      </c>
      <c r="VL18" s="97">
        <v>9</v>
      </c>
      <c r="VM18" s="97">
        <v>2</v>
      </c>
      <c r="VN18" s="183">
        <v>0.82261658363716861</v>
      </c>
      <c r="VO18" s="261" t="s">
        <v>2055</v>
      </c>
      <c r="VQ18" s="342" t="s">
        <v>2116</v>
      </c>
      <c r="VR18" s="21" t="s">
        <v>82</v>
      </c>
      <c r="VS18" s="97">
        <v>11</v>
      </c>
      <c r="VT18" s="97">
        <v>1</v>
      </c>
      <c r="VU18" s="183">
        <v>0.81830907106882811</v>
      </c>
      <c r="VV18" s="261" t="s">
        <v>2046</v>
      </c>
      <c r="VX18" s="342" t="s">
        <v>2116</v>
      </c>
      <c r="VY18" s="21" t="s">
        <v>82</v>
      </c>
      <c r="VZ18" s="97">
        <v>11</v>
      </c>
      <c r="WA18" s="97">
        <v>1</v>
      </c>
      <c r="WB18" s="183">
        <v>0.82320766309892501</v>
      </c>
      <c r="WC18" t="s">
        <v>24</v>
      </c>
      <c r="WE18" s="342" t="s">
        <v>2116</v>
      </c>
      <c r="WF18" s="21" t="s">
        <v>82</v>
      </c>
      <c r="WG18" s="97">
        <v>11</v>
      </c>
      <c r="WH18" s="97">
        <v>1</v>
      </c>
      <c r="WI18" s="183">
        <v>0.82507620188805619</v>
      </c>
      <c r="WJ18" t="s">
        <v>24</v>
      </c>
      <c r="WL18" s="342" t="s">
        <v>2116</v>
      </c>
      <c r="WM18" s="24" t="s">
        <v>127</v>
      </c>
      <c r="WN18" s="97">
        <v>10</v>
      </c>
      <c r="WO18" s="97">
        <v>2</v>
      </c>
      <c r="WP18" s="183">
        <v>0.80289037383119077</v>
      </c>
      <c r="WQ18" s="134" t="s">
        <v>2058</v>
      </c>
      <c r="WS18" s="342" t="s">
        <v>2116</v>
      </c>
      <c r="WT18" s="24" t="s">
        <v>127</v>
      </c>
      <c r="WU18" s="97">
        <v>10</v>
      </c>
      <c r="WV18" s="97">
        <v>2</v>
      </c>
      <c r="WW18" s="183">
        <v>0.80238675208344157</v>
      </c>
      <c r="WX18" t="s">
        <v>24</v>
      </c>
      <c r="WZ18" s="342" t="s">
        <v>2116</v>
      </c>
      <c r="XA18" s="24" t="s">
        <v>133</v>
      </c>
      <c r="XB18" s="97">
        <v>10</v>
      </c>
      <c r="XC18" s="97">
        <v>2</v>
      </c>
      <c r="XD18" s="183">
        <v>0.80052031144163149</v>
      </c>
      <c r="XE18" s="134" t="s">
        <v>2064</v>
      </c>
      <c r="XG18" s="342" t="s">
        <v>2116</v>
      </c>
      <c r="XH18" s="24" t="s">
        <v>127</v>
      </c>
      <c r="XI18" s="97">
        <v>10</v>
      </c>
      <c r="XJ18" s="97">
        <v>2</v>
      </c>
      <c r="XK18" s="183">
        <v>0.79278938638651697</v>
      </c>
      <c r="XL18" s="261" t="s">
        <v>2046</v>
      </c>
      <c r="XN18" s="342" t="s">
        <v>2116</v>
      </c>
      <c r="XO18" s="24" t="s">
        <v>127</v>
      </c>
      <c r="XP18" s="97">
        <v>10</v>
      </c>
      <c r="XQ18" s="97">
        <v>2</v>
      </c>
      <c r="XR18" s="183">
        <v>0.78633288622706377</v>
      </c>
      <c r="XS18" t="s">
        <v>24</v>
      </c>
      <c r="XU18" s="342" t="s">
        <v>2116</v>
      </c>
      <c r="XV18" s="24" t="s">
        <v>127</v>
      </c>
      <c r="XW18" s="97">
        <v>10</v>
      </c>
      <c r="XX18" s="97">
        <v>2</v>
      </c>
      <c r="XY18" s="183">
        <v>0.78233243802717323</v>
      </c>
      <c r="XZ18" t="s">
        <v>24</v>
      </c>
      <c r="YB18" s="342" t="s">
        <v>2116</v>
      </c>
      <c r="YC18" s="24" t="s">
        <v>133</v>
      </c>
      <c r="YD18" s="97">
        <v>10</v>
      </c>
      <c r="YE18" s="97">
        <v>2</v>
      </c>
      <c r="YF18" s="183">
        <v>0.77244775353345341</v>
      </c>
      <c r="YG18" s="261" t="s">
        <v>2046</v>
      </c>
      <c r="YI18" s="342" t="s">
        <v>2116</v>
      </c>
      <c r="YJ18" s="24" t="s">
        <v>133</v>
      </c>
      <c r="YK18" s="97">
        <v>10</v>
      </c>
      <c r="YL18" s="97">
        <v>2</v>
      </c>
      <c r="YM18" s="183">
        <v>0.77374698529399277</v>
      </c>
      <c r="YN18" t="s">
        <v>24</v>
      </c>
      <c r="YP18" s="342" t="s">
        <v>2116</v>
      </c>
      <c r="YQ18" s="24" t="s">
        <v>133</v>
      </c>
      <c r="YR18" s="97">
        <v>10</v>
      </c>
      <c r="YS18" s="97">
        <v>2</v>
      </c>
      <c r="YT18" s="183">
        <v>0.77299688196078264</v>
      </c>
      <c r="YU18" t="s">
        <v>24</v>
      </c>
      <c r="YW18" s="342" t="s">
        <v>2116</v>
      </c>
      <c r="YX18" s="24" t="s">
        <v>133</v>
      </c>
      <c r="YY18" s="97">
        <v>10</v>
      </c>
      <c r="YZ18" s="97">
        <v>2</v>
      </c>
      <c r="ZA18" s="183">
        <v>0.76853548634497726</v>
      </c>
      <c r="ZB18" t="s">
        <v>24</v>
      </c>
      <c r="ZD18" s="342" t="s">
        <v>2116</v>
      </c>
      <c r="ZE18" s="24" t="s">
        <v>133</v>
      </c>
      <c r="ZF18" s="97">
        <v>10</v>
      </c>
      <c r="ZG18" s="97">
        <v>2</v>
      </c>
      <c r="ZH18" s="183">
        <v>0.76154019325762856</v>
      </c>
      <c r="ZI18" t="s">
        <v>24</v>
      </c>
      <c r="ZK18" s="342" t="s">
        <v>2116</v>
      </c>
      <c r="ZL18" s="24" t="s">
        <v>133</v>
      </c>
      <c r="ZM18" s="97">
        <v>10</v>
      </c>
      <c r="ZN18" s="97">
        <v>2</v>
      </c>
      <c r="ZO18" s="183">
        <v>0.7577692959070047</v>
      </c>
      <c r="ZP18" t="s">
        <v>24</v>
      </c>
    </row>
    <row r="19" spans="2:692" x14ac:dyDescent="0.35">
      <c r="B19" s="342" t="s">
        <v>2118</v>
      </c>
      <c r="C19" s="164" t="s">
        <v>125</v>
      </c>
      <c r="D19" t="s">
        <v>2036</v>
      </c>
      <c r="E19">
        <v>74</v>
      </c>
      <c r="G19" s="342" t="s">
        <v>2118</v>
      </c>
      <c r="H19" s="22" t="s">
        <v>97</v>
      </c>
      <c r="I19" s="171" t="s">
        <v>2107</v>
      </c>
      <c r="J19">
        <v>69</v>
      </c>
      <c r="K19" t="s">
        <v>712</v>
      </c>
      <c r="M19" s="342" t="s">
        <v>2118</v>
      </c>
      <c r="N19" s="164" t="s">
        <v>121</v>
      </c>
      <c r="O19" s="171" t="s">
        <v>2039</v>
      </c>
      <c r="P19">
        <v>84</v>
      </c>
      <c r="Q19" t="s">
        <v>712</v>
      </c>
      <c r="S19" s="342" t="s">
        <v>2118</v>
      </c>
      <c r="T19" s="21" t="s">
        <v>73</v>
      </c>
      <c r="U19" t="s">
        <v>2095</v>
      </c>
      <c r="V19">
        <v>81</v>
      </c>
      <c r="W19" s="261" t="s">
        <v>2055</v>
      </c>
      <c r="Y19" s="342" t="s">
        <v>2118</v>
      </c>
      <c r="Z19" s="22" t="s">
        <v>95</v>
      </c>
      <c r="AA19" s="171" t="s">
        <v>2042</v>
      </c>
      <c r="AB19">
        <v>79</v>
      </c>
      <c r="AC19" t="s">
        <v>712</v>
      </c>
      <c r="AE19" s="342" t="s">
        <v>2118</v>
      </c>
      <c r="AF19" s="164" t="s">
        <v>128</v>
      </c>
      <c r="AG19" t="s">
        <v>2119</v>
      </c>
      <c r="AH19">
        <v>80</v>
      </c>
      <c r="AI19" s="261" t="s">
        <v>2055</v>
      </c>
      <c r="AK19" s="342" t="s">
        <v>2118</v>
      </c>
      <c r="AL19" s="164" t="s">
        <v>131</v>
      </c>
      <c r="AM19" t="s">
        <v>2099</v>
      </c>
      <c r="AN19">
        <v>75</v>
      </c>
      <c r="AO19" s="261" t="s">
        <v>2069</v>
      </c>
      <c r="AQ19" s="342" t="s">
        <v>2118</v>
      </c>
      <c r="AR19" s="164" t="s">
        <v>128</v>
      </c>
      <c r="AS19" t="s">
        <v>2100</v>
      </c>
      <c r="AT19">
        <v>78</v>
      </c>
      <c r="AU19" s="261" t="s">
        <v>2054</v>
      </c>
      <c r="AW19" s="342" t="s">
        <v>2118</v>
      </c>
      <c r="AX19" s="23" t="s">
        <v>118</v>
      </c>
      <c r="AY19">
        <v>7</v>
      </c>
      <c r="AZ19">
        <v>2</v>
      </c>
      <c r="BA19">
        <v>0.63674270364328311</v>
      </c>
      <c r="BB19" s="261" t="s">
        <v>2046</v>
      </c>
      <c r="BD19" s="342" t="s">
        <v>2118</v>
      </c>
      <c r="BE19" s="21" t="s">
        <v>84</v>
      </c>
      <c r="BF19">
        <v>6</v>
      </c>
      <c r="BG19">
        <v>4</v>
      </c>
      <c r="BH19" s="183">
        <v>0.62460736588877608</v>
      </c>
      <c r="BI19" s="261" t="s">
        <v>2054</v>
      </c>
      <c r="BK19" s="342" t="s">
        <v>2118</v>
      </c>
      <c r="BL19" s="21" t="s">
        <v>84</v>
      </c>
      <c r="BM19">
        <v>7</v>
      </c>
      <c r="BN19">
        <v>4</v>
      </c>
      <c r="BO19" s="183">
        <v>0.62842368492447709</v>
      </c>
      <c r="BP19" t="s">
        <v>24</v>
      </c>
      <c r="BR19" s="342" t="s">
        <v>2118</v>
      </c>
      <c r="BS19" s="23" t="s">
        <v>118</v>
      </c>
      <c r="BT19">
        <v>9</v>
      </c>
      <c r="BU19">
        <v>3</v>
      </c>
      <c r="BV19" s="183">
        <v>0.64568541283437264</v>
      </c>
      <c r="BW19" s="134" t="s">
        <v>2058</v>
      </c>
      <c r="BY19" s="342" t="s">
        <v>2118</v>
      </c>
      <c r="BZ19" s="22" t="s">
        <v>95</v>
      </c>
      <c r="CA19">
        <v>9</v>
      </c>
      <c r="CB19">
        <v>4</v>
      </c>
      <c r="CC19" s="183">
        <v>0.63214403554144449</v>
      </c>
      <c r="CD19" s="134" t="s">
        <v>2088</v>
      </c>
      <c r="CF19" s="342" t="s">
        <v>2118</v>
      </c>
      <c r="CG19" s="22" t="s">
        <v>95</v>
      </c>
      <c r="CH19">
        <v>9</v>
      </c>
      <c r="CI19">
        <v>4</v>
      </c>
      <c r="CJ19" s="183">
        <v>0.59920245825473195</v>
      </c>
      <c r="CK19" s="134" t="s">
        <v>24</v>
      </c>
      <c r="CM19" s="342" t="s">
        <v>2118</v>
      </c>
      <c r="CN19" s="21" t="s">
        <v>84</v>
      </c>
      <c r="CO19">
        <v>9</v>
      </c>
      <c r="CP19">
        <v>4</v>
      </c>
      <c r="CQ19" s="183">
        <v>0.50907965858025883</v>
      </c>
      <c r="CR19" s="134" t="s">
        <v>2058</v>
      </c>
      <c r="CT19" s="342" t="s">
        <v>2118</v>
      </c>
      <c r="CU19" s="164" t="s">
        <v>131</v>
      </c>
      <c r="CV19">
        <v>1</v>
      </c>
      <c r="CW19">
        <v>0</v>
      </c>
      <c r="CX19" s="183">
        <v>0.78951801223773699</v>
      </c>
      <c r="CY19" s="261" t="s">
        <v>2054</v>
      </c>
      <c r="DA19" s="342" t="s">
        <v>2118</v>
      </c>
      <c r="DB19" s="25" t="s">
        <v>146</v>
      </c>
      <c r="DC19">
        <v>2</v>
      </c>
      <c r="DD19">
        <v>0</v>
      </c>
      <c r="DE19" s="183">
        <v>0.77173078923168581</v>
      </c>
      <c r="DF19" t="s">
        <v>2047</v>
      </c>
      <c r="DH19" s="342" t="s">
        <v>2118</v>
      </c>
      <c r="DI19" s="25" t="s">
        <v>146</v>
      </c>
      <c r="DJ19">
        <v>2</v>
      </c>
      <c r="DK19">
        <v>0</v>
      </c>
      <c r="DL19" s="183">
        <v>0.77577119327208988</v>
      </c>
      <c r="DM19" t="s">
        <v>24</v>
      </c>
      <c r="DO19" s="342" t="s">
        <v>2118</v>
      </c>
      <c r="DP19" s="23" t="s">
        <v>116</v>
      </c>
      <c r="DQ19">
        <v>2</v>
      </c>
      <c r="DR19">
        <v>1</v>
      </c>
      <c r="DS19" s="183">
        <v>0.71225899112343494</v>
      </c>
      <c r="DT19" t="s">
        <v>2047</v>
      </c>
      <c r="DV19" s="342" t="s">
        <v>2118</v>
      </c>
      <c r="DW19" s="164" t="s">
        <v>128</v>
      </c>
      <c r="DX19">
        <v>3</v>
      </c>
      <c r="DY19">
        <v>1</v>
      </c>
      <c r="DZ19" s="183">
        <v>0.71476793980486952</v>
      </c>
      <c r="EA19" s="261" t="s">
        <v>2054</v>
      </c>
      <c r="EC19" s="342" t="s">
        <v>2118</v>
      </c>
      <c r="ED19" s="25" t="s">
        <v>11</v>
      </c>
      <c r="EE19">
        <v>4</v>
      </c>
      <c r="EF19">
        <v>1</v>
      </c>
      <c r="EG19" s="183">
        <v>0.7087471719835341</v>
      </c>
      <c r="EH19" s="261" t="s">
        <v>2069</v>
      </c>
      <c r="EJ19" s="342" t="s">
        <v>2118</v>
      </c>
      <c r="EK19" s="22" t="s">
        <v>96</v>
      </c>
      <c r="EL19">
        <v>4</v>
      </c>
      <c r="EM19">
        <v>2</v>
      </c>
      <c r="EN19" s="183">
        <v>0.71430585166011018</v>
      </c>
      <c r="EO19" t="s">
        <v>2047</v>
      </c>
      <c r="EQ19" s="342" t="s">
        <v>2118</v>
      </c>
      <c r="ER19" s="23" t="s">
        <v>116</v>
      </c>
      <c r="ES19">
        <v>5</v>
      </c>
      <c r="ET19">
        <v>2</v>
      </c>
      <c r="EU19" s="183">
        <v>0.70771157602859769</v>
      </c>
      <c r="EV19" s="261" t="s">
        <v>2080</v>
      </c>
      <c r="EX19" s="342" t="s">
        <v>2118</v>
      </c>
      <c r="EY19" s="23" t="s">
        <v>104</v>
      </c>
      <c r="EZ19">
        <v>6</v>
      </c>
      <c r="FA19">
        <v>2</v>
      </c>
      <c r="FB19" s="183">
        <v>0.66751319430279521</v>
      </c>
      <c r="FC19" s="134" t="s">
        <v>2117</v>
      </c>
      <c r="FE19" s="342" t="s">
        <v>2118</v>
      </c>
      <c r="FF19" s="23" t="s">
        <v>104</v>
      </c>
      <c r="FG19">
        <v>7</v>
      </c>
      <c r="FH19">
        <v>2</v>
      </c>
      <c r="FI19" s="183">
        <v>0.68276397351779583</v>
      </c>
      <c r="FJ19" t="s">
        <v>24</v>
      </c>
      <c r="FL19" s="342" t="s">
        <v>2118</v>
      </c>
      <c r="FM19" s="22" t="s">
        <v>96</v>
      </c>
      <c r="FN19">
        <v>7</v>
      </c>
      <c r="FO19">
        <v>3</v>
      </c>
      <c r="FP19" s="183">
        <v>0.63423818125543474</v>
      </c>
      <c r="FQ19" s="134" t="s">
        <v>2098</v>
      </c>
      <c r="FS19" s="342" t="s">
        <v>2118</v>
      </c>
      <c r="FT19" s="23" t="s">
        <v>107</v>
      </c>
      <c r="FU19">
        <v>8</v>
      </c>
      <c r="FV19">
        <v>3</v>
      </c>
      <c r="FW19" s="183">
        <v>0.59883551614156383</v>
      </c>
      <c r="FX19" s="134" t="s">
        <v>2088</v>
      </c>
      <c r="FZ19" s="342" t="s">
        <v>2118</v>
      </c>
      <c r="GA19" s="25" t="s">
        <v>148</v>
      </c>
      <c r="GB19">
        <v>8</v>
      </c>
      <c r="GC19">
        <v>4</v>
      </c>
      <c r="GD19" s="183">
        <v>0.60649610673457655</v>
      </c>
      <c r="GE19" t="s">
        <v>2047</v>
      </c>
      <c r="GG19" s="342" t="s">
        <v>2118</v>
      </c>
      <c r="GH19" s="22" t="s">
        <v>91</v>
      </c>
      <c r="GI19">
        <v>8</v>
      </c>
      <c r="GJ19">
        <v>4</v>
      </c>
      <c r="GK19" s="183">
        <v>0.62032491191379435</v>
      </c>
      <c r="GL19" s="134" t="s">
        <v>2058</v>
      </c>
      <c r="GN19" s="342" t="s">
        <v>2118</v>
      </c>
      <c r="GO19" s="22" t="s">
        <v>91</v>
      </c>
      <c r="GP19">
        <v>8</v>
      </c>
      <c r="GQ19">
        <v>4</v>
      </c>
      <c r="GR19" s="183">
        <v>0.61623959395735162</v>
      </c>
      <c r="GS19" t="s">
        <v>24</v>
      </c>
      <c r="GU19" s="342" t="s">
        <v>2118</v>
      </c>
      <c r="GV19" s="22" t="s">
        <v>91</v>
      </c>
      <c r="GW19">
        <v>8</v>
      </c>
      <c r="GX19">
        <v>4</v>
      </c>
      <c r="GY19" s="183">
        <v>0.62386998437637542</v>
      </c>
      <c r="GZ19" t="s">
        <v>24</v>
      </c>
      <c r="HB19" s="342" t="s">
        <v>2118</v>
      </c>
      <c r="HC19" s="22" t="s">
        <v>91</v>
      </c>
      <c r="HD19">
        <v>8</v>
      </c>
      <c r="HE19">
        <v>4</v>
      </c>
      <c r="HF19" s="183">
        <v>0.62041774714951647</v>
      </c>
      <c r="HG19" t="s">
        <v>24</v>
      </c>
      <c r="HI19" s="342" t="s">
        <v>2118</v>
      </c>
      <c r="HJ19" s="22" t="s">
        <v>91</v>
      </c>
      <c r="HK19">
        <v>8</v>
      </c>
      <c r="HL19">
        <v>4</v>
      </c>
      <c r="HM19" s="183">
        <v>0.61396065798430388</v>
      </c>
      <c r="HN19" t="s">
        <v>24</v>
      </c>
      <c r="HP19" s="342" t="s">
        <v>2118</v>
      </c>
      <c r="HQ19" s="19" t="s">
        <v>44</v>
      </c>
      <c r="HR19">
        <v>1</v>
      </c>
      <c r="HS19">
        <v>0</v>
      </c>
      <c r="HT19" s="183">
        <v>0.78168541659239343</v>
      </c>
      <c r="HU19" t="s">
        <v>2047</v>
      </c>
      <c r="HW19" s="342" t="s">
        <v>2118</v>
      </c>
      <c r="HX19" s="19" t="s">
        <v>44</v>
      </c>
      <c r="HY19">
        <v>2</v>
      </c>
      <c r="HZ19">
        <v>0</v>
      </c>
      <c r="IA19" s="183">
        <v>0.80514828029210506</v>
      </c>
      <c r="IB19" t="s">
        <v>24</v>
      </c>
      <c r="ID19" s="342" t="s">
        <v>2118</v>
      </c>
      <c r="IE19" s="19" t="s">
        <v>49</v>
      </c>
      <c r="IF19">
        <v>2</v>
      </c>
      <c r="IG19">
        <v>1</v>
      </c>
      <c r="IH19" s="183">
        <v>0.75275914007876332</v>
      </c>
      <c r="II19" s="134" t="s">
        <v>2114</v>
      </c>
      <c r="IK19" s="342" t="s">
        <v>2118</v>
      </c>
      <c r="IL19" s="164" t="s">
        <v>123</v>
      </c>
      <c r="IM19">
        <v>3</v>
      </c>
      <c r="IN19">
        <v>1</v>
      </c>
      <c r="IO19" s="183">
        <v>0.76944410031605903</v>
      </c>
      <c r="IP19" s="261" t="s">
        <v>2040</v>
      </c>
      <c r="IR19" s="342" t="s">
        <v>2118</v>
      </c>
      <c r="IS19" s="25" t="s">
        <v>147</v>
      </c>
      <c r="IT19">
        <v>4</v>
      </c>
      <c r="IU19">
        <v>1</v>
      </c>
      <c r="IV19" s="183">
        <v>0.75010526719918103</v>
      </c>
      <c r="IW19" s="261" t="s">
        <v>2080</v>
      </c>
      <c r="IY19" s="342" t="s">
        <v>2118</v>
      </c>
      <c r="IZ19" s="21" t="s">
        <v>81</v>
      </c>
      <c r="JA19">
        <v>4</v>
      </c>
      <c r="JB19">
        <v>2</v>
      </c>
      <c r="JC19" s="183">
        <v>0.74197961168012005</v>
      </c>
      <c r="JD19" s="134" t="s">
        <v>2058</v>
      </c>
      <c r="JF19" s="342" t="s">
        <v>2118</v>
      </c>
      <c r="JG19" s="20" t="s">
        <v>67</v>
      </c>
      <c r="JH19" s="97">
        <v>6</v>
      </c>
      <c r="JI19" s="97">
        <v>1</v>
      </c>
      <c r="JJ19" s="183">
        <v>0.72209508241278086</v>
      </c>
      <c r="JK19" s="261" t="s">
        <v>2040</v>
      </c>
      <c r="JM19" s="342" t="s">
        <v>2118</v>
      </c>
      <c r="JN19" s="25" t="s">
        <v>150</v>
      </c>
      <c r="JO19" s="97">
        <v>6</v>
      </c>
      <c r="JP19" s="97">
        <v>2</v>
      </c>
      <c r="JQ19" s="183">
        <v>0.73761212999422732</v>
      </c>
      <c r="JR19" s="134" t="s">
        <v>2102</v>
      </c>
      <c r="JT19" s="342" t="s">
        <v>2118</v>
      </c>
      <c r="JU19" s="22" t="s">
        <v>103</v>
      </c>
      <c r="JV19" s="97">
        <v>7</v>
      </c>
      <c r="JW19" s="97">
        <v>1</v>
      </c>
      <c r="JX19" s="183">
        <v>0.74993278249153073</v>
      </c>
      <c r="JY19" s="134" t="s">
        <v>2058</v>
      </c>
      <c r="JZ19" s="134" t="s">
        <v>2115</v>
      </c>
      <c r="KB19" s="342" t="s">
        <v>2118</v>
      </c>
      <c r="KC19" s="21" t="s">
        <v>81</v>
      </c>
      <c r="KD19" s="97">
        <v>6</v>
      </c>
      <c r="KE19" s="97">
        <v>3</v>
      </c>
      <c r="KF19" s="183">
        <v>0.764072763159656</v>
      </c>
      <c r="KG19" s="261" t="s">
        <v>2096</v>
      </c>
      <c r="KI19" s="342" t="s">
        <v>2118</v>
      </c>
      <c r="KJ19" s="20" t="s">
        <v>64</v>
      </c>
      <c r="KK19" s="97">
        <v>8</v>
      </c>
      <c r="KL19" s="97">
        <v>1</v>
      </c>
      <c r="KM19" s="183">
        <v>0.74949443945323135</v>
      </c>
      <c r="KN19" s="261" t="s">
        <v>2080</v>
      </c>
      <c r="KP19" s="342" t="s">
        <v>2118</v>
      </c>
      <c r="KQ19" s="164" t="s">
        <v>131</v>
      </c>
      <c r="KR19" s="97">
        <v>8</v>
      </c>
      <c r="KS19" s="97">
        <v>2</v>
      </c>
      <c r="KT19" s="183">
        <v>0.77035222114814772</v>
      </c>
      <c r="KU19" s="134" t="s">
        <v>2064</v>
      </c>
      <c r="KW19" s="342" t="s">
        <v>2118</v>
      </c>
      <c r="KX19" s="25" t="s">
        <v>138</v>
      </c>
      <c r="KY19" s="97">
        <v>7</v>
      </c>
      <c r="KZ19" s="97">
        <v>3</v>
      </c>
      <c r="LA19" s="183">
        <v>0.78190710103774819</v>
      </c>
      <c r="LB19" s="134" t="s">
        <v>2058</v>
      </c>
      <c r="LD19" s="342" t="s">
        <v>2118</v>
      </c>
      <c r="LE19" s="19" t="s">
        <v>44</v>
      </c>
      <c r="LF19" s="97">
        <v>8</v>
      </c>
      <c r="LG19" s="97">
        <v>3</v>
      </c>
      <c r="LH19" s="183">
        <v>0.77780231824049872</v>
      </c>
      <c r="LI19" s="261" t="s">
        <v>2046</v>
      </c>
      <c r="LK19" s="342" t="s">
        <v>2118</v>
      </c>
      <c r="LL19" s="164" t="s">
        <v>131</v>
      </c>
      <c r="LM19" s="97">
        <v>9</v>
      </c>
      <c r="LN19" s="97">
        <v>2</v>
      </c>
      <c r="LO19" s="183">
        <v>0.77412416654209804</v>
      </c>
      <c r="LP19" s="261" t="s">
        <v>2046</v>
      </c>
      <c r="LR19" s="342" t="s">
        <v>2118</v>
      </c>
      <c r="LS19" s="25" t="s">
        <v>139</v>
      </c>
      <c r="LT19" s="97">
        <v>9</v>
      </c>
      <c r="LU19" s="97">
        <v>3</v>
      </c>
      <c r="LV19" s="183">
        <v>0.75525763177857597</v>
      </c>
      <c r="LW19" s="134" t="s">
        <v>2087</v>
      </c>
      <c r="LY19" s="342" t="s">
        <v>2118</v>
      </c>
      <c r="LZ19" s="25" t="s">
        <v>139</v>
      </c>
      <c r="MA19" s="97">
        <v>9</v>
      </c>
      <c r="MB19" s="97">
        <v>3</v>
      </c>
      <c r="MC19" s="183">
        <v>0.74998973101414301</v>
      </c>
      <c r="MD19" t="s">
        <v>24</v>
      </c>
      <c r="MF19" s="342" t="s">
        <v>2118</v>
      </c>
      <c r="MG19" s="20" t="s">
        <v>64</v>
      </c>
      <c r="MH19" s="97">
        <v>11</v>
      </c>
      <c r="MI19" s="97">
        <v>2</v>
      </c>
      <c r="MJ19" s="183">
        <v>0.75658858943218943</v>
      </c>
      <c r="MK19" s="261" t="s">
        <v>2054</v>
      </c>
      <c r="MM19" s="342" t="s">
        <v>2118</v>
      </c>
      <c r="MN19" s="25" t="s">
        <v>143</v>
      </c>
      <c r="MO19" s="97">
        <v>10</v>
      </c>
      <c r="MP19" s="97">
        <v>3</v>
      </c>
      <c r="MQ19" s="183">
        <v>0.74187662164090296</v>
      </c>
      <c r="MR19" s="261" t="s">
        <v>2046</v>
      </c>
      <c r="MT19" s="342" t="s">
        <v>2118</v>
      </c>
      <c r="MU19" s="25" t="s">
        <v>139</v>
      </c>
      <c r="MV19" s="97">
        <v>10</v>
      </c>
      <c r="MW19" s="97">
        <v>3</v>
      </c>
      <c r="MX19" s="183">
        <v>0.74408671911661728</v>
      </c>
      <c r="MY19" s="134" t="s">
        <v>2058</v>
      </c>
      <c r="NA19" s="342" t="s">
        <v>2118</v>
      </c>
      <c r="NB19" s="22" t="s">
        <v>91</v>
      </c>
      <c r="NC19" s="97">
        <v>8</v>
      </c>
      <c r="ND19" s="97">
        <v>5</v>
      </c>
      <c r="NE19" s="183">
        <v>0.73374241012575214</v>
      </c>
      <c r="NF19" s="261" t="s">
        <v>2054</v>
      </c>
      <c r="NH19" s="342" t="s">
        <v>2118</v>
      </c>
      <c r="NI19" s="22" t="s">
        <v>91</v>
      </c>
      <c r="NJ19" s="97">
        <v>8</v>
      </c>
      <c r="NK19" s="97">
        <v>5</v>
      </c>
      <c r="NL19" s="183">
        <v>0.72755820077524547</v>
      </c>
      <c r="NM19" t="s">
        <v>24</v>
      </c>
      <c r="NO19" s="342" t="s">
        <v>2118</v>
      </c>
      <c r="NP19" s="20" t="s">
        <v>64</v>
      </c>
      <c r="NQ19" s="97">
        <v>8</v>
      </c>
      <c r="NR19" s="97">
        <v>5</v>
      </c>
      <c r="NS19" s="183">
        <v>0.72568128220528783</v>
      </c>
      <c r="NT19" s="134" t="s">
        <v>2058</v>
      </c>
      <c r="NV19" s="342" t="s">
        <v>2118</v>
      </c>
      <c r="NW19" s="20" t="s">
        <v>64</v>
      </c>
      <c r="NX19" s="97">
        <v>8</v>
      </c>
      <c r="NY19" s="97">
        <v>5</v>
      </c>
      <c r="NZ19" s="183">
        <v>0.72471004261946237</v>
      </c>
      <c r="OA19" t="s">
        <v>24</v>
      </c>
      <c r="OC19" s="342" t="s">
        <v>2118</v>
      </c>
      <c r="OD19" s="20" t="s">
        <v>64</v>
      </c>
      <c r="OE19" s="97">
        <v>11</v>
      </c>
      <c r="OF19" s="97">
        <v>2</v>
      </c>
      <c r="OG19" s="183">
        <v>0.71483164972606728</v>
      </c>
      <c r="OH19" t="s">
        <v>24</v>
      </c>
      <c r="OJ19" s="342" t="s">
        <v>2118</v>
      </c>
      <c r="OK19" s="20" t="s">
        <v>64</v>
      </c>
      <c r="OL19" s="97">
        <v>11</v>
      </c>
      <c r="OM19" s="97">
        <v>2</v>
      </c>
      <c r="ON19" s="183">
        <v>0.7139199169492022</v>
      </c>
      <c r="OO19" t="s">
        <v>24</v>
      </c>
      <c r="OQ19" s="342" t="s">
        <v>2118</v>
      </c>
      <c r="OR19" s="20" t="s">
        <v>64</v>
      </c>
      <c r="OS19" s="97">
        <v>11</v>
      </c>
      <c r="OT19" s="97">
        <v>2</v>
      </c>
      <c r="OU19" s="183">
        <v>0.72068054226692269</v>
      </c>
      <c r="OV19" t="s">
        <v>24</v>
      </c>
      <c r="OX19" s="342" t="s">
        <v>2118</v>
      </c>
      <c r="OY19" s="20" t="s">
        <v>64</v>
      </c>
      <c r="OZ19" s="97">
        <v>11</v>
      </c>
      <c r="PA19" s="97">
        <v>2</v>
      </c>
      <c r="PB19" s="183">
        <v>0.72906814327193292</v>
      </c>
      <c r="PC19" t="s">
        <v>24</v>
      </c>
      <c r="PE19" s="342" t="s">
        <v>2118</v>
      </c>
      <c r="PF19" s="20" t="s">
        <v>64</v>
      </c>
      <c r="PG19" s="97">
        <v>11</v>
      </c>
      <c r="PH19" s="97">
        <v>2</v>
      </c>
      <c r="PI19" s="183">
        <v>0.72898829140009713</v>
      </c>
      <c r="PJ19" t="s">
        <v>24</v>
      </c>
      <c r="PL19" s="342" t="s">
        <v>2118</v>
      </c>
      <c r="PM19" s="90" t="s">
        <v>333</v>
      </c>
      <c r="PN19" s="97">
        <v>1</v>
      </c>
      <c r="PO19" s="97">
        <v>0</v>
      </c>
      <c r="PP19" s="183">
        <v>0.72845824768764589</v>
      </c>
      <c r="PQ19" t="s">
        <v>2047</v>
      </c>
      <c r="PS19" s="342" t="s">
        <v>2118</v>
      </c>
      <c r="PT19" s="90" t="s">
        <v>331</v>
      </c>
      <c r="PU19" s="97">
        <v>2</v>
      </c>
      <c r="PV19" s="97">
        <v>0</v>
      </c>
      <c r="PW19" s="183">
        <v>0.73048746230389294</v>
      </c>
      <c r="PX19" s="261" t="s">
        <v>2069</v>
      </c>
      <c r="PZ19" s="342" t="s">
        <v>2118</v>
      </c>
      <c r="QA19" s="90" t="s">
        <v>338</v>
      </c>
      <c r="QB19" s="97">
        <v>3</v>
      </c>
      <c r="QC19" s="97">
        <v>0</v>
      </c>
      <c r="QD19" s="183">
        <v>0.76674500429529213</v>
      </c>
      <c r="QE19" s="134" t="s">
        <v>2058</v>
      </c>
      <c r="QG19" s="342" t="s">
        <v>2118</v>
      </c>
      <c r="QH19" s="84" t="s">
        <v>120</v>
      </c>
      <c r="QI19" s="97">
        <v>2</v>
      </c>
      <c r="QJ19" s="97">
        <v>1</v>
      </c>
      <c r="QK19" s="183">
        <v>0.777499304389631</v>
      </c>
      <c r="QL19" s="261" t="s">
        <v>2054</v>
      </c>
      <c r="QN19" s="342" t="s">
        <v>2118</v>
      </c>
      <c r="QO19" s="90" t="s">
        <v>338</v>
      </c>
      <c r="QP19" s="97">
        <v>3</v>
      </c>
      <c r="QQ19" s="97">
        <v>0</v>
      </c>
      <c r="QR19" s="183">
        <v>0.77410118985808107</v>
      </c>
      <c r="QS19" s="134" t="s">
        <v>2058</v>
      </c>
      <c r="QU19" s="342" t="s">
        <v>2118</v>
      </c>
      <c r="QV19" s="86" t="s">
        <v>93</v>
      </c>
      <c r="QW19" s="97">
        <v>3</v>
      </c>
      <c r="QX19" s="97">
        <v>0</v>
      </c>
      <c r="QY19" s="183">
        <v>0.79399916055423736</v>
      </c>
      <c r="QZ19" s="261" t="s">
        <v>2090</v>
      </c>
      <c r="RB19" s="342" t="s">
        <v>2118</v>
      </c>
      <c r="RC19" s="90" t="s">
        <v>334</v>
      </c>
      <c r="RD19" s="97">
        <v>4</v>
      </c>
      <c r="RE19" s="97">
        <v>1</v>
      </c>
      <c r="RF19" s="183">
        <v>0.79188096939889574</v>
      </c>
      <c r="RG19" s="261" t="s">
        <v>2055</v>
      </c>
      <c r="RI19" s="342" t="s">
        <v>2118</v>
      </c>
      <c r="RJ19" s="84" t="s">
        <v>129</v>
      </c>
      <c r="RK19" s="97">
        <v>3</v>
      </c>
      <c r="RL19" s="97">
        <v>1</v>
      </c>
      <c r="RM19" s="183">
        <v>0.79780805582966341</v>
      </c>
      <c r="RN19" s="261" t="s">
        <v>2054</v>
      </c>
      <c r="RP19" s="342" t="s">
        <v>2118</v>
      </c>
      <c r="RQ19" s="90" t="s">
        <v>334</v>
      </c>
      <c r="RR19" s="97">
        <v>5</v>
      </c>
      <c r="RS19" s="97">
        <v>1</v>
      </c>
      <c r="RT19" s="183">
        <v>0.80252973346073331</v>
      </c>
      <c r="RU19" s="134" t="s">
        <v>2058</v>
      </c>
      <c r="RW19" s="342" t="s">
        <v>2118</v>
      </c>
      <c r="RX19" s="24" t="s">
        <v>120</v>
      </c>
      <c r="RY19" s="97">
        <v>4</v>
      </c>
      <c r="RZ19" s="97">
        <v>2</v>
      </c>
      <c r="SA19" s="183">
        <v>0.79478785629293913</v>
      </c>
      <c r="SB19" s="261" t="s">
        <v>2055</v>
      </c>
      <c r="SD19" s="342" t="s">
        <v>2118</v>
      </c>
      <c r="SE19" s="19" t="s">
        <v>44</v>
      </c>
      <c r="SF19" s="97">
        <v>6</v>
      </c>
      <c r="SG19" s="97">
        <v>1</v>
      </c>
      <c r="SH19" s="183">
        <v>0.7997341445726337</v>
      </c>
      <c r="SI19" s="261" t="s">
        <v>2055</v>
      </c>
      <c r="SK19" s="342" t="s">
        <v>2118</v>
      </c>
      <c r="SL19" s="24" t="s">
        <v>120</v>
      </c>
      <c r="SM19" s="97">
        <v>5</v>
      </c>
      <c r="SN19" s="97">
        <v>2</v>
      </c>
      <c r="SO19" s="183">
        <v>0.80432544892352997</v>
      </c>
      <c r="SP19" s="134" t="s">
        <v>2088</v>
      </c>
      <c r="SR19" s="342" t="s">
        <v>2118</v>
      </c>
      <c r="SS19" s="23" t="s">
        <v>114</v>
      </c>
      <c r="ST19" s="97">
        <v>6</v>
      </c>
      <c r="SU19" s="97">
        <v>1</v>
      </c>
      <c r="SV19" s="183">
        <v>0.80402368701322724</v>
      </c>
      <c r="SW19" s="134" t="s">
        <v>2088</v>
      </c>
      <c r="SY19" s="342" t="s">
        <v>2118</v>
      </c>
      <c r="SZ19" s="22" t="s">
        <v>100</v>
      </c>
      <c r="TA19" s="97">
        <v>6</v>
      </c>
      <c r="TB19" s="97">
        <v>1</v>
      </c>
      <c r="TC19" s="183">
        <v>0.79278066022766513</v>
      </c>
      <c r="TD19" s="261" t="s">
        <v>2040</v>
      </c>
      <c r="TF19" s="342" t="s">
        <v>2118</v>
      </c>
      <c r="TG19" s="24" t="s">
        <v>135</v>
      </c>
      <c r="TH19" s="97">
        <v>5</v>
      </c>
      <c r="TI19" s="97">
        <v>3</v>
      </c>
      <c r="TJ19" s="183">
        <v>0.7893452750141241</v>
      </c>
      <c r="TK19" s="261" t="s">
        <v>2046</v>
      </c>
      <c r="TM19" s="342" t="s">
        <v>2118</v>
      </c>
      <c r="TN19" s="22" t="s">
        <v>100</v>
      </c>
      <c r="TO19" s="97">
        <v>7</v>
      </c>
      <c r="TP19" s="97">
        <v>1</v>
      </c>
      <c r="TQ19" s="183">
        <v>0.79604689982298649</v>
      </c>
      <c r="TR19" s="261" t="s">
        <v>2046</v>
      </c>
      <c r="TT19" s="342" t="s">
        <v>2118</v>
      </c>
      <c r="TU19" s="22" t="s">
        <v>93</v>
      </c>
      <c r="TV19" s="97">
        <v>7</v>
      </c>
      <c r="TW19" s="97">
        <v>1</v>
      </c>
      <c r="TX19" s="183">
        <v>0.80197423144004298</v>
      </c>
      <c r="TY19" s="134" t="s">
        <v>2058</v>
      </c>
      <c r="UA19" s="342" t="s">
        <v>2118</v>
      </c>
      <c r="UB19" s="22" t="s">
        <v>100</v>
      </c>
      <c r="UC19" s="97">
        <v>8</v>
      </c>
      <c r="UD19" s="97">
        <v>1</v>
      </c>
      <c r="UE19" s="183">
        <v>0.80335062799059564</v>
      </c>
      <c r="UF19" s="134" t="s">
        <v>2058</v>
      </c>
      <c r="UH19" s="342" t="s">
        <v>2118</v>
      </c>
      <c r="UI19" s="25" t="s">
        <v>150</v>
      </c>
      <c r="UJ19" s="97">
        <v>6</v>
      </c>
      <c r="UK19" s="97">
        <v>3</v>
      </c>
      <c r="UL19" s="183">
        <v>0.79951248106231898</v>
      </c>
      <c r="UM19" s="261" t="s">
        <v>2069</v>
      </c>
      <c r="UO19" s="342" t="s">
        <v>2118</v>
      </c>
      <c r="UP19" s="24" t="s">
        <v>129</v>
      </c>
      <c r="UQ19" s="97">
        <v>8</v>
      </c>
      <c r="UR19" s="97">
        <v>2</v>
      </c>
      <c r="US19" s="183">
        <v>0.81198202454153756</v>
      </c>
      <c r="UT19" s="261" t="s">
        <v>2080</v>
      </c>
      <c r="UV19" s="342" t="s">
        <v>2118</v>
      </c>
      <c r="UW19" s="22" t="s">
        <v>100</v>
      </c>
      <c r="UX19" s="97">
        <v>9</v>
      </c>
      <c r="UY19" s="97">
        <v>1</v>
      </c>
      <c r="UZ19" s="183">
        <v>0.81065881971018894</v>
      </c>
      <c r="VA19" s="261" t="s">
        <v>2069</v>
      </c>
      <c r="VC19" s="342" t="s">
        <v>2118</v>
      </c>
      <c r="VD19" s="24" t="s">
        <v>135</v>
      </c>
      <c r="VE19" s="97">
        <v>8</v>
      </c>
      <c r="VF19" s="97">
        <v>3</v>
      </c>
      <c r="VG19" s="183">
        <v>0.82660127771867664</v>
      </c>
      <c r="VH19" s="134" t="s">
        <v>2058</v>
      </c>
      <c r="VJ19" s="342" t="s">
        <v>2118</v>
      </c>
      <c r="VK19" s="21" t="s">
        <v>82</v>
      </c>
      <c r="VL19" s="97">
        <v>10</v>
      </c>
      <c r="VM19" s="97">
        <v>1</v>
      </c>
      <c r="VN19" s="183">
        <v>0.82114358322842007</v>
      </c>
      <c r="VO19" s="134" t="s">
        <v>2088</v>
      </c>
      <c r="VQ19" s="342" t="s">
        <v>2118</v>
      </c>
      <c r="VR19" s="19" t="s">
        <v>50</v>
      </c>
      <c r="VS19" s="97">
        <v>11</v>
      </c>
      <c r="VT19" s="97">
        <v>1</v>
      </c>
      <c r="VU19" s="183">
        <v>0.7943330271006821</v>
      </c>
      <c r="VV19" s="134" t="s">
        <v>2104</v>
      </c>
      <c r="VX19" s="342" t="s">
        <v>2118</v>
      </c>
      <c r="VY19" s="19" t="s">
        <v>50</v>
      </c>
      <c r="VZ19" s="97">
        <v>11</v>
      </c>
      <c r="WA19" s="97">
        <v>1</v>
      </c>
      <c r="WB19" s="183">
        <v>0.79729190121117333</v>
      </c>
      <c r="WC19" t="s">
        <v>24</v>
      </c>
      <c r="WE19" s="342" t="s">
        <v>2118</v>
      </c>
      <c r="WF19" s="19" t="s">
        <v>50</v>
      </c>
      <c r="WG19" s="97">
        <v>11</v>
      </c>
      <c r="WH19" s="97">
        <v>1</v>
      </c>
      <c r="WI19" s="183">
        <v>0.80277825377837919</v>
      </c>
      <c r="WJ19" t="s">
        <v>24</v>
      </c>
      <c r="WL19" s="342" t="s">
        <v>2118</v>
      </c>
      <c r="WM19" s="19" t="s">
        <v>50</v>
      </c>
      <c r="WN19" s="97">
        <v>11</v>
      </c>
      <c r="WO19" s="97">
        <v>1</v>
      </c>
      <c r="WP19" s="183">
        <v>0.7868187223775438</v>
      </c>
      <c r="WQ19" t="s">
        <v>24</v>
      </c>
      <c r="WS19" s="342" t="s">
        <v>2118</v>
      </c>
      <c r="WT19" s="19" t="s">
        <v>50</v>
      </c>
      <c r="WU19" s="97">
        <v>11</v>
      </c>
      <c r="WV19" s="97">
        <v>1</v>
      </c>
      <c r="WW19" s="183">
        <v>0.78683166309056263</v>
      </c>
      <c r="WX19" t="s">
        <v>24</v>
      </c>
      <c r="WZ19" s="342" t="s">
        <v>2118</v>
      </c>
      <c r="XA19" s="24" t="s">
        <v>127</v>
      </c>
      <c r="XB19" s="97">
        <v>10</v>
      </c>
      <c r="XC19" s="97">
        <v>2</v>
      </c>
      <c r="XD19" s="183">
        <v>0.79492930416267904</v>
      </c>
      <c r="XE19" s="134" t="s">
        <v>2058</v>
      </c>
      <c r="XG19" s="342" t="s">
        <v>2118</v>
      </c>
      <c r="XH19" s="24" t="s">
        <v>133</v>
      </c>
      <c r="XI19" s="97">
        <v>10</v>
      </c>
      <c r="XJ19" s="97">
        <v>2</v>
      </c>
      <c r="XK19" s="183">
        <v>0.78326520548534428</v>
      </c>
      <c r="XL19" s="134" t="s">
        <v>2058</v>
      </c>
      <c r="XN19" s="342" t="s">
        <v>2118</v>
      </c>
      <c r="XO19" s="24" t="s">
        <v>133</v>
      </c>
      <c r="XP19" s="97">
        <v>10</v>
      </c>
      <c r="XQ19" s="97">
        <v>2</v>
      </c>
      <c r="XR19" s="183">
        <v>0.78045530491565818</v>
      </c>
      <c r="XS19" t="s">
        <v>24</v>
      </c>
      <c r="XU19" s="342" t="s">
        <v>2118</v>
      </c>
      <c r="XV19" s="24" t="s">
        <v>133</v>
      </c>
      <c r="XW19" s="97">
        <v>10</v>
      </c>
      <c r="XX19" s="97">
        <v>2</v>
      </c>
      <c r="XY19" s="183">
        <v>0.77752380332295701</v>
      </c>
      <c r="XZ19" t="s">
        <v>24</v>
      </c>
      <c r="YB19" s="342" t="s">
        <v>2118</v>
      </c>
      <c r="YC19" s="24" t="s">
        <v>127</v>
      </c>
      <c r="YD19" s="97">
        <v>10</v>
      </c>
      <c r="YE19" s="97">
        <v>2</v>
      </c>
      <c r="YF19" s="183">
        <v>0.77242223954567668</v>
      </c>
      <c r="YG19" s="134" t="s">
        <v>2058</v>
      </c>
      <c r="YI19" s="342" t="s">
        <v>2118</v>
      </c>
      <c r="YJ19" s="24" t="s">
        <v>127</v>
      </c>
      <c r="YK19" s="97">
        <v>10</v>
      </c>
      <c r="YL19" s="97">
        <v>2</v>
      </c>
      <c r="YM19" s="183">
        <v>0.77312934922199739</v>
      </c>
      <c r="YN19" t="s">
        <v>24</v>
      </c>
      <c r="YP19" s="342" t="s">
        <v>2118</v>
      </c>
      <c r="YQ19" s="24" t="s">
        <v>127</v>
      </c>
      <c r="YR19" s="97">
        <v>10</v>
      </c>
      <c r="YS19" s="97">
        <v>2</v>
      </c>
      <c r="YT19" s="183">
        <v>0.77103810019711627</v>
      </c>
      <c r="YU19" t="s">
        <v>24</v>
      </c>
      <c r="YW19" s="342" t="s">
        <v>2118</v>
      </c>
      <c r="YX19" s="24" t="s">
        <v>127</v>
      </c>
      <c r="YY19" s="97">
        <v>10</v>
      </c>
      <c r="YZ19" s="97">
        <v>2</v>
      </c>
      <c r="ZA19" s="183">
        <v>0.76576510312287305</v>
      </c>
      <c r="ZB19" t="s">
        <v>24</v>
      </c>
      <c r="ZD19" s="342" t="s">
        <v>2118</v>
      </c>
      <c r="ZE19" s="24" t="s">
        <v>127</v>
      </c>
      <c r="ZF19" s="97">
        <v>10</v>
      </c>
      <c r="ZG19" s="97">
        <v>2</v>
      </c>
      <c r="ZH19" s="183">
        <v>0.757522375174703</v>
      </c>
      <c r="ZI19" t="s">
        <v>24</v>
      </c>
      <c r="ZK19" s="342" t="s">
        <v>2118</v>
      </c>
      <c r="ZL19" s="24" t="s">
        <v>127</v>
      </c>
      <c r="ZM19" s="97">
        <v>10</v>
      </c>
      <c r="ZN19" s="97">
        <v>2</v>
      </c>
      <c r="ZO19" s="183">
        <v>0.75344353640165429</v>
      </c>
      <c r="ZP19" t="s">
        <v>24</v>
      </c>
    </row>
    <row r="20" spans="2:692" x14ac:dyDescent="0.35">
      <c r="B20" s="342" t="s">
        <v>2120</v>
      </c>
      <c r="C20" s="25" t="s">
        <v>150</v>
      </c>
      <c r="D20" t="s">
        <v>2036</v>
      </c>
      <c r="E20">
        <v>73</v>
      </c>
      <c r="G20" s="342" t="s">
        <v>2120</v>
      </c>
      <c r="H20" s="21" t="s">
        <v>82</v>
      </c>
      <c r="I20" t="s">
        <v>2037</v>
      </c>
      <c r="J20">
        <v>68</v>
      </c>
      <c r="K20" t="s">
        <v>712</v>
      </c>
      <c r="M20" s="342" t="s">
        <v>2120</v>
      </c>
      <c r="N20" s="25" t="s">
        <v>146</v>
      </c>
      <c r="O20" s="171" t="s">
        <v>2089</v>
      </c>
      <c r="P20">
        <v>81</v>
      </c>
      <c r="Q20" t="s">
        <v>712</v>
      </c>
      <c r="S20" s="342" t="s">
        <v>2120</v>
      </c>
      <c r="T20" s="23" t="s">
        <v>114</v>
      </c>
      <c r="U20" t="s">
        <v>2095</v>
      </c>
      <c r="V20">
        <v>77</v>
      </c>
      <c r="W20" s="261" t="s">
        <v>2046</v>
      </c>
      <c r="Y20" s="342" t="s">
        <v>2120</v>
      </c>
      <c r="Z20" s="23" t="s">
        <v>118</v>
      </c>
      <c r="AA20" t="s">
        <v>2084</v>
      </c>
      <c r="AB20">
        <v>75</v>
      </c>
      <c r="AC20" s="261" t="s">
        <v>2080</v>
      </c>
      <c r="AE20" s="342" t="s">
        <v>2120</v>
      </c>
      <c r="AF20" s="22" t="s">
        <v>103</v>
      </c>
      <c r="AG20" t="s">
        <v>2119</v>
      </c>
      <c r="AH20">
        <v>70</v>
      </c>
      <c r="AI20" s="134" t="s">
        <v>2115</v>
      </c>
      <c r="AK20" s="342" t="s">
        <v>2120</v>
      </c>
      <c r="AL20" s="21" t="s">
        <v>84</v>
      </c>
      <c r="AM20" s="171" t="s">
        <v>2112</v>
      </c>
      <c r="AN20">
        <v>70</v>
      </c>
      <c r="AO20" s="261" t="s">
        <v>2054</v>
      </c>
      <c r="AQ20" s="342" t="s">
        <v>2120</v>
      </c>
      <c r="AR20" s="23" t="s">
        <v>118</v>
      </c>
      <c r="AS20" t="s">
        <v>2105</v>
      </c>
      <c r="AT20">
        <v>72</v>
      </c>
      <c r="AU20" s="261" t="s">
        <v>2055</v>
      </c>
      <c r="AW20" s="342" t="s">
        <v>2120</v>
      </c>
      <c r="AX20" s="22" t="s">
        <v>103</v>
      </c>
      <c r="AY20" s="171">
        <v>5</v>
      </c>
      <c r="AZ20" s="171">
        <v>4</v>
      </c>
      <c r="BA20">
        <v>0.6265929699138203</v>
      </c>
      <c r="BB20" s="261" t="s">
        <v>2080</v>
      </c>
      <c r="BD20" s="342" t="s">
        <v>2120</v>
      </c>
      <c r="BE20" s="164" t="s">
        <v>128</v>
      </c>
      <c r="BF20">
        <v>6</v>
      </c>
      <c r="BG20">
        <v>4</v>
      </c>
      <c r="BH20" s="183">
        <v>0.59930703943705121</v>
      </c>
      <c r="BI20" s="261" t="s">
        <v>2040</v>
      </c>
      <c r="BK20" s="342" t="s">
        <v>2120</v>
      </c>
      <c r="BL20" s="164" t="s">
        <v>131</v>
      </c>
      <c r="BM20">
        <v>6</v>
      </c>
      <c r="BN20">
        <v>5</v>
      </c>
      <c r="BO20" s="183">
        <v>0.61524518795199223</v>
      </c>
      <c r="BP20" s="134" t="s">
        <v>2064</v>
      </c>
      <c r="BR20" s="342" t="s">
        <v>2120</v>
      </c>
      <c r="BS20" s="21" t="s">
        <v>85</v>
      </c>
      <c r="BT20">
        <v>7</v>
      </c>
      <c r="BU20">
        <v>5</v>
      </c>
      <c r="BV20" s="183">
        <v>0.63836172929932222</v>
      </c>
      <c r="BW20" s="261" t="s">
        <v>2054</v>
      </c>
      <c r="BY20" s="342" t="s">
        <v>2120</v>
      </c>
      <c r="BZ20" s="21" t="s">
        <v>74</v>
      </c>
      <c r="CA20">
        <v>7</v>
      </c>
      <c r="CB20">
        <v>6</v>
      </c>
      <c r="CC20" s="183">
        <v>0.62310250518592303</v>
      </c>
      <c r="CD20" s="261" t="s">
        <v>2054</v>
      </c>
      <c r="CF20" s="342" t="s">
        <v>2120</v>
      </c>
      <c r="CG20" s="21" t="s">
        <v>74</v>
      </c>
      <c r="CH20">
        <v>7</v>
      </c>
      <c r="CI20">
        <v>6</v>
      </c>
      <c r="CJ20" s="183">
        <v>0.58629526922298247</v>
      </c>
      <c r="CK20" s="261" t="s">
        <v>24</v>
      </c>
      <c r="CM20" s="342" t="s">
        <v>2120</v>
      </c>
      <c r="CN20" s="25" t="s">
        <v>146</v>
      </c>
      <c r="CO20" s="171">
        <v>8</v>
      </c>
      <c r="CP20" s="171">
        <v>5</v>
      </c>
      <c r="CQ20" s="183">
        <v>0.48959076128705037</v>
      </c>
      <c r="CR20" s="261" t="s">
        <v>2080</v>
      </c>
      <c r="CT20" s="342" t="s">
        <v>2120</v>
      </c>
      <c r="CU20" s="23" t="s">
        <v>118</v>
      </c>
      <c r="CV20">
        <v>1</v>
      </c>
      <c r="CW20">
        <v>0</v>
      </c>
      <c r="CX20" s="183">
        <v>0.78904752371687648</v>
      </c>
      <c r="CY20" s="134" t="s">
        <v>2098</v>
      </c>
      <c r="DA20" s="342" t="s">
        <v>2120</v>
      </c>
      <c r="DB20" s="21" t="s">
        <v>86</v>
      </c>
      <c r="DC20">
        <v>2</v>
      </c>
      <c r="DD20">
        <v>0</v>
      </c>
      <c r="DE20" s="183">
        <v>0.76734503941698029</v>
      </c>
      <c r="DF20" s="261" t="s">
        <v>2040</v>
      </c>
      <c r="DH20" s="342" t="s">
        <v>2120</v>
      </c>
      <c r="DI20" s="23" t="s">
        <v>117</v>
      </c>
      <c r="DJ20">
        <v>2</v>
      </c>
      <c r="DK20">
        <v>0</v>
      </c>
      <c r="DL20" s="183">
        <v>0.77157391985473567</v>
      </c>
      <c r="DM20" s="261" t="s">
        <v>2046</v>
      </c>
      <c r="DO20" s="342" t="s">
        <v>2120</v>
      </c>
      <c r="DP20" s="20" t="s">
        <v>62</v>
      </c>
      <c r="DQ20">
        <v>3</v>
      </c>
      <c r="DR20">
        <v>0</v>
      </c>
      <c r="DS20" s="183">
        <v>0.70563432857174146</v>
      </c>
      <c r="DT20" s="261" t="s">
        <v>2080</v>
      </c>
      <c r="DV20" s="342" t="s">
        <v>2120</v>
      </c>
      <c r="DW20" s="21" t="s">
        <v>75</v>
      </c>
      <c r="DX20">
        <v>3</v>
      </c>
      <c r="DY20">
        <v>1</v>
      </c>
      <c r="DZ20" s="183">
        <v>0.70621206324119035</v>
      </c>
      <c r="EA20" t="s">
        <v>2047</v>
      </c>
      <c r="EC20" s="342" t="s">
        <v>2120</v>
      </c>
      <c r="ED20" s="22" t="s">
        <v>97</v>
      </c>
      <c r="EE20">
        <v>4</v>
      </c>
      <c r="EF20">
        <v>1</v>
      </c>
      <c r="EG20" s="183">
        <v>0.70420010858785054</v>
      </c>
      <c r="EH20" t="s">
        <v>2047</v>
      </c>
      <c r="EJ20" s="342" t="s">
        <v>2120</v>
      </c>
      <c r="EK20" s="164" t="s">
        <v>133</v>
      </c>
      <c r="EL20">
        <v>4</v>
      </c>
      <c r="EM20">
        <v>2</v>
      </c>
      <c r="EN20" s="183">
        <v>0.7116527626489656</v>
      </c>
      <c r="EO20" s="134" t="s">
        <v>2102</v>
      </c>
      <c r="EQ20" s="342" t="s">
        <v>2120</v>
      </c>
      <c r="ER20" s="22" t="s">
        <v>96</v>
      </c>
      <c r="ES20">
        <v>5</v>
      </c>
      <c r="ET20">
        <v>2</v>
      </c>
      <c r="EU20" s="183">
        <v>0.70361314007425402</v>
      </c>
      <c r="EV20" s="134" t="s">
        <v>2058</v>
      </c>
      <c r="EX20" s="342" t="s">
        <v>2120</v>
      </c>
      <c r="EY20" s="22" t="s">
        <v>97</v>
      </c>
      <c r="EZ20">
        <v>6</v>
      </c>
      <c r="FA20">
        <v>2</v>
      </c>
      <c r="FB20" s="183">
        <v>0.66402063969232561</v>
      </c>
      <c r="FC20" s="261" t="s">
        <v>2054</v>
      </c>
      <c r="FE20" s="342" t="s">
        <v>2120</v>
      </c>
      <c r="FF20" s="25" t="s">
        <v>144</v>
      </c>
      <c r="FG20">
        <v>6</v>
      </c>
      <c r="FH20">
        <v>3</v>
      </c>
      <c r="FI20" s="183">
        <v>0.68035533976546581</v>
      </c>
      <c r="FJ20" s="261" t="s">
        <v>2055</v>
      </c>
      <c r="FL20" s="342" t="s">
        <v>2120</v>
      </c>
      <c r="FM20" s="25" t="s">
        <v>136</v>
      </c>
      <c r="FN20">
        <v>6</v>
      </c>
      <c r="FO20">
        <v>4</v>
      </c>
      <c r="FP20" s="183">
        <v>0.62724116863104729</v>
      </c>
      <c r="FQ20" s="261" t="s">
        <v>2055</v>
      </c>
      <c r="FS20" s="342" t="s">
        <v>2120</v>
      </c>
      <c r="FT20" s="25" t="s">
        <v>144</v>
      </c>
      <c r="FU20">
        <v>7</v>
      </c>
      <c r="FV20">
        <v>4</v>
      </c>
      <c r="FW20" s="183">
        <v>0.59099660930356235</v>
      </c>
      <c r="FX20" s="134" t="s">
        <v>2064</v>
      </c>
      <c r="FZ20" s="342" t="s">
        <v>2120</v>
      </c>
      <c r="GA20" s="22" t="s">
        <v>92</v>
      </c>
      <c r="GB20">
        <v>7</v>
      </c>
      <c r="GC20">
        <v>5</v>
      </c>
      <c r="GD20" s="183">
        <v>0.57361259261156994</v>
      </c>
      <c r="GE20" t="s">
        <v>2047</v>
      </c>
      <c r="GG20" s="342" t="s">
        <v>2120</v>
      </c>
      <c r="GH20" s="25" t="s">
        <v>148</v>
      </c>
      <c r="GI20">
        <v>8</v>
      </c>
      <c r="GJ20">
        <v>5</v>
      </c>
      <c r="GK20" s="183">
        <v>0.61952255260144828</v>
      </c>
      <c r="GL20" s="134" t="s">
        <v>2058</v>
      </c>
      <c r="GN20" s="342" t="s">
        <v>2120</v>
      </c>
      <c r="GO20" s="25" t="s">
        <v>148</v>
      </c>
      <c r="GP20">
        <v>8</v>
      </c>
      <c r="GQ20">
        <v>5</v>
      </c>
      <c r="GR20" s="183">
        <v>0.60874788770416666</v>
      </c>
      <c r="GS20" t="s">
        <v>24</v>
      </c>
      <c r="GU20" s="342" t="s">
        <v>2120</v>
      </c>
      <c r="GV20" s="25" t="s">
        <v>148</v>
      </c>
      <c r="GW20">
        <v>8</v>
      </c>
      <c r="GX20">
        <v>5</v>
      </c>
      <c r="GY20" s="183">
        <v>0.61181636821386332</v>
      </c>
      <c r="GZ20" t="s">
        <v>24</v>
      </c>
      <c r="HB20" s="342" t="s">
        <v>2120</v>
      </c>
      <c r="HC20" s="25" t="s">
        <v>148</v>
      </c>
      <c r="HD20">
        <v>8</v>
      </c>
      <c r="HE20">
        <v>5</v>
      </c>
      <c r="HF20" s="183">
        <v>0.60662781653806408</v>
      </c>
      <c r="HG20" t="s">
        <v>24</v>
      </c>
      <c r="HI20" s="342" t="s">
        <v>2120</v>
      </c>
      <c r="HJ20" s="25" t="s">
        <v>148</v>
      </c>
      <c r="HK20">
        <v>8</v>
      </c>
      <c r="HL20">
        <v>5</v>
      </c>
      <c r="HM20" s="183">
        <v>0.59767930248935364</v>
      </c>
      <c r="HN20" t="s">
        <v>24</v>
      </c>
      <c r="HP20" s="342" t="s">
        <v>2120</v>
      </c>
      <c r="HQ20" s="21" t="s">
        <v>12</v>
      </c>
      <c r="HR20">
        <v>1</v>
      </c>
      <c r="HS20">
        <v>0</v>
      </c>
      <c r="HT20" s="183">
        <v>0.77818343647424637</v>
      </c>
      <c r="HU20" s="134" t="s">
        <v>2121</v>
      </c>
      <c r="HW20" s="342" t="s">
        <v>2120</v>
      </c>
      <c r="HX20" s="23" t="s">
        <v>114</v>
      </c>
      <c r="HY20">
        <v>2</v>
      </c>
      <c r="HZ20">
        <v>0</v>
      </c>
      <c r="IA20" s="183">
        <v>0.79630612956897495</v>
      </c>
      <c r="IB20" t="s">
        <v>2047</v>
      </c>
      <c r="ID20" s="342" t="s">
        <v>2120</v>
      </c>
      <c r="IE20" s="23" t="s">
        <v>113</v>
      </c>
      <c r="IF20">
        <v>2</v>
      </c>
      <c r="IG20">
        <v>1</v>
      </c>
      <c r="IH20" s="183">
        <v>0.74491230223514382</v>
      </c>
      <c r="II20" t="s">
        <v>2047</v>
      </c>
      <c r="IK20" s="342" t="s">
        <v>2120</v>
      </c>
      <c r="IL20" s="19" t="s">
        <v>45</v>
      </c>
      <c r="IM20">
        <v>3</v>
      </c>
      <c r="IN20">
        <v>1</v>
      </c>
      <c r="IO20" s="183">
        <v>0.76760283863888568</v>
      </c>
      <c r="IP20" t="s">
        <v>2047</v>
      </c>
      <c r="IR20" s="342" t="s">
        <v>2120</v>
      </c>
      <c r="IS20" s="23" t="s">
        <v>114</v>
      </c>
      <c r="IT20">
        <v>4</v>
      </c>
      <c r="IU20">
        <v>1</v>
      </c>
      <c r="IV20" s="183">
        <v>0.73619223195789341</v>
      </c>
      <c r="IW20" s="261" t="s">
        <v>2069</v>
      </c>
      <c r="IY20" s="342" t="s">
        <v>2120</v>
      </c>
      <c r="IZ20" s="21" t="s">
        <v>85</v>
      </c>
      <c r="JA20">
        <v>4</v>
      </c>
      <c r="JB20">
        <v>2</v>
      </c>
      <c r="JC20" s="183">
        <v>0.73908056203102179</v>
      </c>
      <c r="JD20" t="s">
        <v>2047</v>
      </c>
      <c r="JF20" s="342" t="s">
        <v>2120</v>
      </c>
      <c r="JG20" s="25" t="s">
        <v>139</v>
      </c>
      <c r="JH20" s="97">
        <v>5</v>
      </c>
      <c r="JI20" s="97">
        <v>2</v>
      </c>
      <c r="JJ20" s="183">
        <v>0.71899704378906815</v>
      </c>
      <c r="JK20" s="261" t="s">
        <v>2069</v>
      </c>
      <c r="JM20" s="342" t="s">
        <v>2120</v>
      </c>
      <c r="JN20" s="164" t="s">
        <v>131</v>
      </c>
      <c r="JO20" s="97">
        <v>6</v>
      </c>
      <c r="JP20" s="97">
        <v>2</v>
      </c>
      <c r="JQ20" s="183">
        <v>0.7142538535773183</v>
      </c>
      <c r="JR20" t="s">
        <v>2047</v>
      </c>
      <c r="JT20" s="342" t="s">
        <v>2120</v>
      </c>
      <c r="JU20" s="164" t="s">
        <v>121</v>
      </c>
      <c r="JV20" s="97">
        <v>7</v>
      </c>
      <c r="JW20" s="97">
        <v>1</v>
      </c>
      <c r="JX20" s="183">
        <v>0.74950510361184386</v>
      </c>
      <c r="JY20" t="s">
        <v>2047</v>
      </c>
      <c r="JZ20" t="s">
        <v>2047</v>
      </c>
      <c r="KB20" s="342" t="s">
        <v>2120</v>
      </c>
      <c r="KC20" s="19" t="s">
        <v>44</v>
      </c>
      <c r="KD20" s="97">
        <v>6</v>
      </c>
      <c r="KE20" s="97">
        <v>3</v>
      </c>
      <c r="KF20" s="183">
        <v>0.75918751086045211</v>
      </c>
      <c r="KG20" s="134" t="s">
        <v>2064</v>
      </c>
      <c r="KI20" s="342" t="s">
        <v>2120</v>
      </c>
      <c r="KJ20" s="25" t="s">
        <v>139</v>
      </c>
      <c r="KK20" s="97">
        <v>7</v>
      </c>
      <c r="KL20" s="97">
        <v>2</v>
      </c>
      <c r="KM20" s="183">
        <v>0.74750471678793917</v>
      </c>
      <c r="KN20" s="134" t="s">
        <v>2087</v>
      </c>
      <c r="KP20" s="342" t="s">
        <v>2120</v>
      </c>
      <c r="KQ20" s="20" t="s">
        <v>64</v>
      </c>
      <c r="KR20" s="97">
        <v>9</v>
      </c>
      <c r="KS20" s="97">
        <v>1</v>
      </c>
      <c r="KT20" s="183">
        <v>0.76644567775263772</v>
      </c>
      <c r="KU20" s="134" t="s">
        <v>2058</v>
      </c>
      <c r="KW20" s="342" t="s">
        <v>2120</v>
      </c>
      <c r="KX20" s="19" t="s">
        <v>44</v>
      </c>
      <c r="KY20" s="97">
        <v>7</v>
      </c>
      <c r="KZ20" s="97">
        <v>3</v>
      </c>
      <c r="LA20" s="183">
        <v>0.78182415193681576</v>
      </c>
      <c r="LB20" s="261" t="s">
        <v>2046</v>
      </c>
      <c r="LD20" s="342" t="s">
        <v>2120</v>
      </c>
      <c r="LE20" s="164" t="s">
        <v>131</v>
      </c>
      <c r="LF20" s="97">
        <v>9</v>
      </c>
      <c r="LG20" s="97">
        <v>2</v>
      </c>
      <c r="LH20" s="183">
        <v>0.77608085706847585</v>
      </c>
      <c r="LI20" s="261" t="s">
        <v>2046</v>
      </c>
      <c r="LK20" s="342" t="s">
        <v>2120</v>
      </c>
      <c r="LL20" s="164" t="s">
        <v>129</v>
      </c>
      <c r="LM20" s="97">
        <v>6</v>
      </c>
      <c r="LN20" s="97">
        <v>5</v>
      </c>
      <c r="LO20" s="183">
        <v>0.77356874196946579</v>
      </c>
      <c r="LP20" s="261" t="s">
        <v>2046</v>
      </c>
      <c r="LR20" s="342" t="s">
        <v>2120</v>
      </c>
      <c r="LS20" s="25" t="s">
        <v>138</v>
      </c>
      <c r="LT20" s="97">
        <v>8</v>
      </c>
      <c r="LU20" s="97">
        <v>4</v>
      </c>
      <c r="LV20" s="183">
        <v>0.75221897372467972</v>
      </c>
      <c r="LW20" s="261" t="s">
        <v>2054</v>
      </c>
      <c r="LY20" s="342" t="s">
        <v>2120</v>
      </c>
      <c r="LZ20" s="25" t="s">
        <v>138</v>
      </c>
      <c r="MA20" s="97">
        <v>8</v>
      </c>
      <c r="MB20" s="97">
        <v>4</v>
      </c>
      <c r="MC20" s="183">
        <v>0.74830415874677558</v>
      </c>
      <c r="MD20" t="s">
        <v>24</v>
      </c>
      <c r="MF20" s="342" t="s">
        <v>2120</v>
      </c>
      <c r="MG20" s="25" t="s">
        <v>143</v>
      </c>
      <c r="MH20" s="97">
        <v>10</v>
      </c>
      <c r="MI20" s="97">
        <v>3</v>
      </c>
      <c r="MJ20" s="183">
        <v>0.75427057372186657</v>
      </c>
      <c r="MK20" s="261" t="s">
        <v>2080</v>
      </c>
      <c r="MM20" s="342" t="s">
        <v>2120</v>
      </c>
      <c r="MN20" s="20" t="s">
        <v>64</v>
      </c>
      <c r="MO20" s="97">
        <v>11</v>
      </c>
      <c r="MP20" s="97">
        <v>2</v>
      </c>
      <c r="MQ20" s="183">
        <v>0.74159778385892305</v>
      </c>
      <c r="MR20" s="134" t="s">
        <v>2058</v>
      </c>
      <c r="MT20" s="342" t="s">
        <v>2120</v>
      </c>
      <c r="MU20" s="20" t="s">
        <v>64</v>
      </c>
      <c r="MV20" s="97">
        <v>11</v>
      </c>
      <c r="MW20" s="97">
        <v>2</v>
      </c>
      <c r="MX20" s="183">
        <v>0.74155888714865636</v>
      </c>
      <c r="MY20" t="s">
        <v>24</v>
      </c>
      <c r="NA20" s="342" t="s">
        <v>2120</v>
      </c>
      <c r="NB20" s="19" t="s">
        <v>44</v>
      </c>
      <c r="NC20" s="97">
        <v>10</v>
      </c>
      <c r="ND20" s="97">
        <v>4</v>
      </c>
      <c r="NE20" s="183">
        <v>0.72523481385638278</v>
      </c>
      <c r="NF20" s="134" t="s">
        <v>2098</v>
      </c>
      <c r="NH20" s="342" t="s">
        <v>2120</v>
      </c>
      <c r="NI20" s="19" t="s">
        <v>44</v>
      </c>
      <c r="NJ20" s="97">
        <v>10</v>
      </c>
      <c r="NK20" s="97">
        <v>4</v>
      </c>
      <c r="NL20" s="183">
        <v>0.71895354729443339</v>
      </c>
      <c r="NM20" t="s">
        <v>24</v>
      </c>
      <c r="NO20" s="342" t="s">
        <v>2120</v>
      </c>
      <c r="NP20" s="19" t="s">
        <v>47</v>
      </c>
      <c r="NQ20" s="97">
        <v>10</v>
      </c>
      <c r="NR20" s="97">
        <v>4</v>
      </c>
      <c r="NS20" s="183">
        <v>0.71677241728602359</v>
      </c>
      <c r="NT20" s="261" t="s">
        <v>2046</v>
      </c>
      <c r="NV20" s="342" t="s">
        <v>2120</v>
      </c>
      <c r="NW20" s="19" t="s">
        <v>47</v>
      </c>
      <c r="NX20" s="97">
        <v>10</v>
      </c>
      <c r="NY20" s="97">
        <v>4</v>
      </c>
      <c r="NZ20" s="183">
        <v>0.71563055096017514</v>
      </c>
      <c r="OA20" t="s">
        <v>24</v>
      </c>
      <c r="OC20" s="342" t="s">
        <v>2120</v>
      </c>
      <c r="OD20" s="19" t="s">
        <v>47</v>
      </c>
      <c r="OE20" s="97">
        <v>10</v>
      </c>
      <c r="OF20" s="97">
        <v>3</v>
      </c>
      <c r="OG20" s="183">
        <v>0.70611662250235663</v>
      </c>
      <c r="OH20" t="s">
        <v>24</v>
      </c>
      <c r="OJ20" s="342" t="s">
        <v>2120</v>
      </c>
      <c r="OK20" s="19" t="s">
        <v>47</v>
      </c>
      <c r="OL20" s="97">
        <v>10</v>
      </c>
      <c r="OM20" s="97">
        <v>3</v>
      </c>
      <c r="ON20" s="183">
        <v>0.70593355024267712</v>
      </c>
      <c r="OO20" t="s">
        <v>24</v>
      </c>
      <c r="OQ20" s="342" t="s">
        <v>2120</v>
      </c>
      <c r="OR20" s="19" t="s">
        <v>47</v>
      </c>
      <c r="OS20" s="97">
        <v>10</v>
      </c>
      <c r="OT20" s="97">
        <v>3</v>
      </c>
      <c r="OU20" s="183">
        <v>0.7119807661609695</v>
      </c>
      <c r="OV20" t="s">
        <v>24</v>
      </c>
      <c r="OX20" s="342" t="s">
        <v>2120</v>
      </c>
      <c r="OY20" s="19" t="s">
        <v>47</v>
      </c>
      <c r="OZ20" s="97">
        <v>10</v>
      </c>
      <c r="PA20" s="97">
        <v>3</v>
      </c>
      <c r="PB20" s="183">
        <v>0.72047483558338832</v>
      </c>
      <c r="PC20" t="s">
        <v>24</v>
      </c>
      <c r="PE20" s="342" t="s">
        <v>2120</v>
      </c>
      <c r="PF20" s="19" t="s">
        <v>47</v>
      </c>
      <c r="PG20" s="97">
        <v>10</v>
      </c>
      <c r="PH20" s="97">
        <v>3</v>
      </c>
      <c r="PI20" s="183">
        <v>0.72033639667955618</v>
      </c>
      <c r="PJ20" t="s">
        <v>24</v>
      </c>
      <c r="PL20" s="342" t="s">
        <v>2120</v>
      </c>
      <c r="PM20" s="89" t="s">
        <v>44</v>
      </c>
      <c r="PN20" s="97">
        <v>1</v>
      </c>
      <c r="PO20" s="97">
        <v>0</v>
      </c>
      <c r="PP20" s="183">
        <v>0.71408848099921107</v>
      </c>
      <c r="PQ20" s="261" t="s">
        <v>2046</v>
      </c>
      <c r="PS20" s="342" t="s">
        <v>2120</v>
      </c>
      <c r="PT20" s="85" t="s">
        <v>114</v>
      </c>
      <c r="PU20" s="97">
        <v>2</v>
      </c>
      <c r="PV20" s="97">
        <v>0</v>
      </c>
      <c r="PW20" s="183">
        <v>0.7036904283676787</v>
      </c>
      <c r="PX20" t="s">
        <v>2047</v>
      </c>
      <c r="PZ20" s="342" t="s">
        <v>2120</v>
      </c>
      <c r="QA20" s="87" t="s">
        <v>82</v>
      </c>
      <c r="QB20" s="97">
        <v>3</v>
      </c>
      <c r="QC20" s="97">
        <v>0</v>
      </c>
      <c r="QD20" s="183">
        <v>0.75590697308683075</v>
      </c>
      <c r="QE20" t="s">
        <v>2047</v>
      </c>
      <c r="QG20" s="342" t="s">
        <v>2120</v>
      </c>
      <c r="QH20" s="83" t="s">
        <v>138</v>
      </c>
      <c r="QI20" s="97">
        <v>2</v>
      </c>
      <c r="QJ20" s="97">
        <v>1</v>
      </c>
      <c r="QK20" s="183">
        <v>0.77011720586512034</v>
      </c>
      <c r="QL20" s="261" t="s">
        <v>2055</v>
      </c>
      <c r="QN20" s="342" t="s">
        <v>2120</v>
      </c>
      <c r="QO20" s="89" t="s">
        <v>44</v>
      </c>
      <c r="QP20" s="97">
        <v>3</v>
      </c>
      <c r="QQ20" s="97">
        <v>1</v>
      </c>
      <c r="QR20" s="183">
        <v>0.77315758126449274</v>
      </c>
      <c r="QS20" s="134" t="s">
        <v>2102</v>
      </c>
      <c r="QU20" s="342" t="s">
        <v>2120</v>
      </c>
      <c r="QV20" s="87" t="s">
        <v>82</v>
      </c>
      <c r="QW20" s="97">
        <v>4</v>
      </c>
      <c r="QX20" s="97">
        <v>0</v>
      </c>
      <c r="QY20" s="183">
        <v>0.79301239168791426</v>
      </c>
      <c r="QZ20" s="134" t="s">
        <v>2064</v>
      </c>
      <c r="RB20" s="342" t="s">
        <v>2120</v>
      </c>
      <c r="RC20" s="85" t="s">
        <v>104</v>
      </c>
      <c r="RD20" s="97">
        <v>3</v>
      </c>
      <c r="RE20" s="97">
        <v>1</v>
      </c>
      <c r="RF20" s="183">
        <v>0.78935314367619613</v>
      </c>
      <c r="RG20" s="261" t="s">
        <v>2046</v>
      </c>
      <c r="RI20" s="342" t="s">
        <v>2120</v>
      </c>
      <c r="RJ20" s="83" t="s">
        <v>150</v>
      </c>
      <c r="RK20" s="97">
        <v>4</v>
      </c>
      <c r="RL20" s="97">
        <v>1</v>
      </c>
      <c r="RM20" s="183">
        <v>0.78661757989146786</v>
      </c>
      <c r="RN20" s="261" t="s">
        <v>2055</v>
      </c>
      <c r="RP20" s="342" t="s">
        <v>2120</v>
      </c>
      <c r="RQ20" s="89" t="s">
        <v>50</v>
      </c>
      <c r="RR20" s="97">
        <v>5</v>
      </c>
      <c r="RS20" s="97">
        <v>0</v>
      </c>
      <c r="RT20" s="183">
        <v>0.79023735221645031</v>
      </c>
      <c r="RU20" s="261" t="s">
        <v>2048</v>
      </c>
      <c r="RW20" s="342" t="s">
        <v>2120</v>
      </c>
      <c r="RX20" s="90" t="s">
        <v>342</v>
      </c>
      <c r="RY20" s="97">
        <v>4</v>
      </c>
      <c r="RZ20" s="97">
        <v>1</v>
      </c>
      <c r="SA20" s="183">
        <v>0.78978425072844238</v>
      </c>
      <c r="SB20" s="134" t="s">
        <v>2064</v>
      </c>
      <c r="SD20" s="342" t="s">
        <v>2120</v>
      </c>
      <c r="SE20" s="21" t="s">
        <v>82</v>
      </c>
      <c r="SF20" s="97">
        <v>6</v>
      </c>
      <c r="SG20" s="97">
        <v>1</v>
      </c>
      <c r="SH20" s="183">
        <v>0.79295669972819871</v>
      </c>
      <c r="SI20" s="261" t="s">
        <v>2055</v>
      </c>
      <c r="SK20" s="342" t="s">
        <v>2120</v>
      </c>
      <c r="SL20" s="19" t="s">
        <v>50</v>
      </c>
      <c r="SM20" s="97">
        <v>6</v>
      </c>
      <c r="SN20" s="97">
        <v>0</v>
      </c>
      <c r="SO20" s="183">
        <v>0.79870561725993994</v>
      </c>
      <c r="SP20" s="261" t="s">
        <v>2046</v>
      </c>
      <c r="SR20" s="342" t="s">
        <v>2120</v>
      </c>
      <c r="SS20" s="21" t="s">
        <v>82</v>
      </c>
      <c r="ST20" s="97">
        <v>6</v>
      </c>
      <c r="SU20" s="97">
        <v>1</v>
      </c>
      <c r="SV20" s="183">
        <v>0.79380409224207249</v>
      </c>
      <c r="SW20" s="261" t="s">
        <v>2046</v>
      </c>
      <c r="SY20" s="342" t="s">
        <v>2120</v>
      </c>
      <c r="SZ20" s="24" t="s">
        <v>135</v>
      </c>
      <c r="TA20" s="97">
        <v>5</v>
      </c>
      <c r="TB20" s="97">
        <v>3</v>
      </c>
      <c r="TC20" s="183">
        <v>0.78761886366478495</v>
      </c>
      <c r="TD20" s="134" t="s">
        <v>2102</v>
      </c>
      <c r="TF20" s="342" t="s">
        <v>2120</v>
      </c>
      <c r="TG20" s="22" t="s">
        <v>100</v>
      </c>
      <c r="TH20" s="97">
        <v>6</v>
      </c>
      <c r="TI20" s="97">
        <v>1</v>
      </c>
      <c r="TJ20" s="183">
        <v>0.78665504178695544</v>
      </c>
      <c r="TK20" s="134" t="s">
        <v>2058</v>
      </c>
      <c r="TM20" s="342" t="s">
        <v>2120</v>
      </c>
      <c r="TN20" s="25" t="s">
        <v>147</v>
      </c>
      <c r="TO20" s="97">
        <v>6</v>
      </c>
      <c r="TP20" s="97">
        <v>2</v>
      </c>
      <c r="TQ20" s="183">
        <v>0.79320590828391524</v>
      </c>
      <c r="TR20" s="134" t="s">
        <v>2087</v>
      </c>
      <c r="TT20" s="342" t="s">
        <v>2120</v>
      </c>
      <c r="TU20" s="24" t="s">
        <v>135</v>
      </c>
      <c r="TV20" s="97">
        <v>5</v>
      </c>
      <c r="TW20" s="97">
        <v>3</v>
      </c>
      <c r="TX20" s="183">
        <v>0.7918764314325073</v>
      </c>
      <c r="TY20" s="261" t="s">
        <v>2046</v>
      </c>
      <c r="UA20" s="342" t="s">
        <v>2120</v>
      </c>
      <c r="UB20" s="24" t="s">
        <v>135</v>
      </c>
      <c r="UC20" s="97">
        <v>6</v>
      </c>
      <c r="UD20" s="97">
        <v>3</v>
      </c>
      <c r="UE20" s="183">
        <v>0.80096246979416452</v>
      </c>
      <c r="UF20" t="s">
        <v>24</v>
      </c>
      <c r="UH20" s="342" t="s">
        <v>2120</v>
      </c>
      <c r="UI20" s="22" t="s">
        <v>100</v>
      </c>
      <c r="UJ20" s="97">
        <v>8</v>
      </c>
      <c r="UK20" s="97">
        <v>1</v>
      </c>
      <c r="UL20" s="183">
        <v>0.797625129502473</v>
      </c>
      <c r="UM20" s="134" t="s">
        <v>2058</v>
      </c>
      <c r="UO20" s="342" t="s">
        <v>2120</v>
      </c>
      <c r="UP20" s="24" t="s">
        <v>135</v>
      </c>
      <c r="UQ20" s="97">
        <v>7</v>
      </c>
      <c r="UR20" s="97">
        <v>3</v>
      </c>
      <c r="US20" s="183">
        <v>0.81051793050753074</v>
      </c>
      <c r="UT20" s="261" t="s">
        <v>2080</v>
      </c>
      <c r="UV20" s="342" t="s">
        <v>2120</v>
      </c>
      <c r="UW20" s="24" t="s">
        <v>133</v>
      </c>
      <c r="UX20" s="97">
        <v>8</v>
      </c>
      <c r="UY20" s="97">
        <v>2</v>
      </c>
      <c r="UZ20" s="183">
        <v>0.80381969063644332</v>
      </c>
      <c r="VA20" s="134" t="s">
        <v>2064</v>
      </c>
      <c r="VC20" s="342" t="s">
        <v>2120</v>
      </c>
      <c r="VD20" s="22" t="s">
        <v>100</v>
      </c>
      <c r="VE20" s="97">
        <v>10</v>
      </c>
      <c r="VF20" s="97">
        <v>1</v>
      </c>
      <c r="VG20" s="183">
        <v>0.81999852846222432</v>
      </c>
      <c r="VH20" s="134" t="s">
        <v>2058</v>
      </c>
      <c r="VJ20" s="342" t="s">
        <v>2120</v>
      </c>
      <c r="VK20" s="24" t="s">
        <v>133</v>
      </c>
      <c r="VL20" s="97">
        <v>9</v>
      </c>
      <c r="VM20" s="97">
        <v>2</v>
      </c>
      <c r="VN20" s="183">
        <v>0.81562619269268211</v>
      </c>
      <c r="VO20" s="134" t="s">
        <v>2064</v>
      </c>
      <c r="VQ20" s="342" t="s">
        <v>2120</v>
      </c>
      <c r="VR20" s="19" t="s">
        <v>49</v>
      </c>
      <c r="VS20" s="97">
        <v>10</v>
      </c>
      <c r="VT20" s="97">
        <v>2</v>
      </c>
      <c r="VU20" s="183">
        <v>0.77980937659310212</v>
      </c>
      <c r="VV20" s="261" t="s">
        <v>2055</v>
      </c>
      <c r="VX20" s="342" t="s">
        <v>2120</v>
      </c>
      <c r="VY20" s="19" t="s">
        <v>49</v>
      </c>
      <c r="VZ20" s="97">
        <v>10</v>
      </c>
      <c r="WA20" s="97">
        <v>2</v>
      </c>
      <c r="WB20" s="183">
        <v>0.79566969913435426</v>
      </c>
      <c r="WC20" t="s">
        <v>24</v>
      </c>
      <c r="WE20" s="342" t="s">
        <v>2120</v>
      </c>
      <c r="WF20" s="19" t="s">
        <v>49</v>
      </c>
      <c r="WG20" s="97">
        <v>10</v>
      </c>
      <c r="WH20" s="97">
        <v>2</v>
      </c>
      <c r="WI20" s="183">
        <v>0.79781604754504176</v>
      </c>
      <c r="WJ20" t="s">
        <v>24</v>
      </c>
      <c r="WL20" s="342" t="s">
        <v>2120</v>
      </c>
      <c r="WM20" s="19" t="s">
        <v>49</v>
      </c>
      <c r="WN20" s="97">
        <v>10</v>
      </c>
      <c r="WO20" s="97">
        <v>2</v>
      </c>
      <c r="WP20" s="183">
        <v>0.7837568149852705</v>
      </c>
      <c r="WQ20" t="s">
        <v>24</v>
      </c>
      <c r="WS20" s="342" t="s">
        <v>2120</v>
      </c>
      <c r="WT20" s="19" t="s">
        <v>49</v>
      </c>
      <c r="WU20" s="97">
        <v>10</v>
      </c>
      <c r="WV20" s="97">
        <v>2</v>
      </c>
      <c r="WW20" s="183">
        <v>0.78392135456672463</v>
      </c>
      <c r="WX20" t="s">
        <v>24</v>
      </c>
      <c r="WZ20" s="342" t="s">
        <v>2120</v>
      </c>
      <c r="XA20" s="22" t="s">
        <v>93</v>
      </c>
      <c r="XB20" s="97">
        <v>10</v>
      </c>
      <c r="XC20" s="97">
        <v>2</v>
      </c>
      <c r="XD20" s="183">
        <v>0.77904060936884312</v>
      </c>
      <c r="XE20" s="261" t="s">
        <v>2046</v>
      </c>
      <c r="XG20" s="342" t="s">
        <v>2120</v>
      </c>
      <c r="XH20" s="23" t="s">
        <v>114</v>
      </c>
      <c r="XI20" s="97">
        <v>9</v>
      </c>
      <c r="XJ20" s="97">
        <v>3</v>
      </c>
      <c r="XK20" s="183">
        <v>0.77349230702312244</v>
      </c>
      <c r="XL20" s="261" t="s">
        <v>2046</v>
      </c>
      <c r="XN20" s="342" t="s">
        <v>2120</v>
      </c>
      <c r="XO20" s="25" t="s">
        <v>140</v>
      </c>
      <c r="XP20" s="97">
        <v>11</v>
      </c>
      <c r="XQ20" s="97">
        <v>1</v>
      </c>
      <c r="XR20" s="183">
        <v>0.76689174084682743</v>
      </c>
      <c r="XS20" s="261" t="s">
        <v>2054</v>
      </c>
      <c r="XU20" s="342" t="s">
        <v>2120</v>
      </c>
      <c r="XV20" s="25" t="s">
        <v>140</v>
      </c>
      <c r="XW20" s="97">
        <v>11</v>
      </c>
      <c r="XX20" s="97">
        <v>1</v>
      </c>
      <c r="XY20" s="183">
        <v>0.76411385216934657</v>
      </c>
      <c r="XZ20" t="s">
        <v>24</v>
      </c>
      <c r="YB20" s="342" t="s">
        <v>2120</v>
      </c>
      <c r="YC20" s="25" t="s">
        <v>140</v>
      </c>
      <c r="YD20" s="97">
        <v>11</v>
      </c>
      <c r="YE20" s="97">
        <v>1</v>
      </c>
      <c r="YF20" s="183">
        <v>0.76186848569375332</v>
      </c>
      <c r="YG20" t="s">
        <v>24</v>
      </c>
      <c r="YI20" s="342" t="s">
        <v>2120</v>
      </c>
      <c r="YJ20" s="22" t="s">
        <v>93</v>
      </c>
      <c r="YK20" s="97">
        <v>10</v>
      </c>
      <c r="YL20" s="97">
        <v>2</v>
      </c>
      <c r="YM20" s="183">
        <v>0.76443341911520402</v>
      </c>
      <c r="YN20" s="261" t="s">
        <v>2046</v>
      </c>
      <c r="YP20" s="342" t="s">
        <v>2120</v>
      </c>
      <c r="YQ20" s="22" t="s">
        <v>93</v>
      </c>
      <c r="YR20" s="97">
        <v>10</v>
      </c>
      <c r="YS20" s="97">
        <v>2</v>
      </c>
      <c r="YT20" s="183">
        <v>0.76357220575081741</v>
      </c>
      <c r="YU20" t="s">
        <v>24</v>
      </c>
      <c r="YW20" s="342" t="s">
        <v>2120</v>
      </c>
      <c r="YX20" s="25" t="s">
        <v>140</v>
      </c>
      <c r="YY20" s="97">
        <v>11</v>
      </c>
      <c r="YZ20" s="97">
        <v>1</v>
      </c>
      <c r="ZA20" s="183">
        <v>0.7599088296634775</v>
      </c>
      <c r="ZB20" s="261" t="s">
        <v>2046</v>
      </c>
      <c r="ZD20" s="342" t="s">
        <v>2120</v>
      </c>
      <c r="ZE20" s="25" t="s">
        <v>140</v>
      </c>
      <c r="ZF20" s="97">
        <v>11</v>
      </c>
      <c r="ZG20" s="97">
        <v>1</v>
      </c>
      <c r="ZH20" s="183">
        <v>0.75368274005919678</v>
      </c>
      <c r="ZI20" t="s">
        <v>24</v>
      </c>
      <c r="ZK20" s="342" t="s">
        <v>2120</v>
      </c>
      <c r="ZL20" s="25" t="s">
        <v>140</v>
      </c>
      <c r="ZM20" s="97">
        <v>11</v>
      </c>
      <c r="ZN20" s="97">
        <v>1</v>
      </c>
      <c r="ZO20" s="183">
        <v>0.75033377919569333</v>
      </c>
      <c r="ZP20" t="s">
        <v>24</v>
      </c>
    </row>
    <row r="21" spans="2:692" x14ac:dyDescent="0.35">
      <c r="B21" s="342" t="s">
        <v>2122</v>
      </c>
      <c r="C21" s="164" t="s">
        <v>121</v>
      </c>
      <c r="D21" t="s">
        <v>2036</v>
      </c>
      <c r="E21">
        <v>70</v>
      </c>
      <c r="G21" s="342" t="s">
        <v>2122</v>
      </c>
      <c r="H21" s="21" t="s">
        <v>81</v>
      </c>
      <c r="I21" t="s">
        <v>2037</v>
      </c>
      <c r="J21">
        <v>65</v>
      </c>
      <c r="K21" t="s">
        <v>712</v>
      </c>
      <c r="M21" s="342" t="s">
        <v>2122</v>
      </c>
      <c r="N21" s="23" t="s">
        <v>114</v>
      </c>
      <c r="O21" s="171" t="s">
        <v>2089</v>
      </c>
      <c r="P21">
        <v>79</v>
      </c>
      <c r="Q21" t="s">
        <v>712</v>
      </c>
      <c r="S21" s="342" t="s">
        <v>2122</v>
      </c>
      <c r="T21" s="21" t="s">
        <v>76</v>
      </c>
      <c r="U21" t="s">
        <v>2095</v>
      </c>
      <c r="V21">
        <v>74</v>
      </c>
      <c r="W21" t="s">
        <v>712</v>
      </c>
      <c r="Y21" s="342" t="s">
        <v>2122</v>
      </c>
      <c r="Z21" s="21" t="s">
        <v>76</v>
      </c>
      <c r="AA21" t="s">
        <v>2084</v>
      </c>
      <c r="AB21">
        <v>74</v>
      </c>
      <c r="AC21" t="s">
        <v>24</v>
      </c>
      <c r="AE21" s="342" t="s">
        <v>2122</v>
      </c>
      <c r="AF21" s="23" t="s">
        <v>119</v>
      </c>
      <c r="AG21" t="s">
        <v>2119</v>
      </c>
      <c r="AH21">
        <v>65</v>
      </c>
      <c r="AI21" t="s">
        <v>712</v>
      </c>
      <c r="AK21" s="342" t="s">
        <v>2122</v>
      </c>
      <c r="AL21" s="164" t="s">
        <v>128</v>
      </c>
      <c r="AM21" t="s">
        <v>2099</v>
      </c>
      <c r="AN21">
        <v>68</v>
      </c>
      <c r="AO21" s="134" t="s">
        <v>2064</v>
      </c>
      <c r="AQ21" s="342" t="s">
        <v>2122</v>
      </c>
      <c r="AR21" s="21" t="s">
        <v>84</v>
      </c>
      <c r="AS21" t="s">
        <v>2100</v>
      </c>
      <c r="AT21">
        <v>63</v>
      </c>
      <c r="AU21" s="134" t="s">
        <v>2058</v>
      </c>
      <c r="AW21" s="342" t="s">
        <v>2122</v>
      </c>
      <c r="AX21" s="21" t="s">
        <v>84</v>
      </c>
      <c r="AY21">
        <v>5</v>
      </c>
      <c r="AZ21">
        <v>4</v>
      </c>
      <c r="BA21">
        <v>0.60597484066726792</v>
      </c>
      <c r="BB21" t="s">
        <v>24</v>
      </c>
      <c r="BD21" s="342" t="s">
        <v>2122</v>
      </c>
      <c r="BE21" s="23" t="s">
        <v>118</v>
      </c>
      <c r="BF21">
        <v>7</v>
      </c>
      <c r="BG21">
        <v>3</v>
      </c>
      <c r="BH21" s="183">
        <v>0.59593086823009211</v>
      </c>
      <c r="BI21" s="134" t="s">
        <v>2064</v>
      </c>
      <c r="BK21" s="342" t="s">
        <v>2122</v>
      </c>
      <c r="BL21" s="21" t="s">
        <v>81</v>
      </c>
      <c r="BM21">
        <v>7</v>
      </c>
      <c r="BN21">
        <v>4</v>
      </c>
      <c r="BO21" s="183">
        <v>0.61359435498563175</v>
      </c>
      <c r="BP21" s="261" t="s">
        <v>2054</v>
      </c>
      <c r="BR21" s="342" t="s">
        <v>2122</v>
      </c>
      <c r="BS21" s="164" t="s">
        <v>131</v>
      </c>
      <c r="BT21">
        <v>7</v>
      </c>
      <c r="BU21">
        <v>5</v>
      </c>
      <c r="BV21" s="183">
        <v>0.6288744403879073</v>
      </c>
      <c r="BW21" s="134" t="s">
        <v>2058</v>
      </c>
      <c r="BY21" s="342" t="s">
        <v>2122</v>
      </c>
      <c r="BZ21" s="21" t="s">
        <v>85</v>
      </c>
      <c r="CA21">
        <v>7</v>
      </c>
      <c r="CB21">
        <v>6</v>
      </c>
      <c r="CC21" s="183">
        <v>0.59675334134937708</v>
      </c>
      <c r="CD21" s="134" t="s">
        <v>2058</v>
      </c>
      <c r="CF21" s="342" t="s">
        <v>2122</v>
      </c>
      <c r="CG21" s="25" t="s">
        <v>140</v>
      </c>
      <c r="CH21" s="171">
        <v>9</v>
      </c>
      <c r="CI21" s="171">
        <v>5</v>
      </c>
      <c r="CJ21" s="183">
        <v>0.5769134971580876</v>
      </c>
      <c r="CK21" s="261" t="s">
        <v>2054</v>
      </c>
      <c r="CM21" s="342" t="s">
        <v>2122</v>
      </c>
      <c r="CN21" s="164" t="s">
        <v>131</v>
      </c>
      <c r="CO21">
        <v>7</v>
      </c>
      <c r="CP21">
        <v>6</v>
      </c>
      <c r="CQ21" s="183">
        <v>0.48947823149393094</v>
      </c>
      <c r="CR21" s="261" t="s">
        <v>2054</v>
      </c>
      <c r="CT21" s="342" t="s">
        <v>2122</v>
      </c>
      <c r="CU21" s="164" t="s">
        <v>128</v>
      </c>
      <c r="CV21">
        <v>1</v>
      </c>
      <c r="CW21">
        <v>0</v>
      </c>
      <c r="CX21" s="183">
        <v>0.78841190787368842</v>
      </c>
      <c r="CY21" t="s">
        <v>2047</v>
      </c>
      <c r="DA21" s="342" t="s">
        <v>2122</v>
      </c>
      <c r="DB21" s="23" t="s">
        <v>117</v>
      </c>
      <c r="DC21">
        <v>2</v>
      </c>
      <c r="DD21">
        <v>0</v>
      </c>
      <c r="DE21" s="183">
        <v>0.7671294754102912</v>
      </c>
      <c r="DF21" t="s">
        <v>2047</v>
      </c>
      <c r="DH21" s="342" t="s">
        <v>2122</v>
      </c>
      <c r="DI21" s="21" t="s">
        <v>86</v>
      </c>
      <c r="DJ21">
        <v>2</v>
      </c>
      <c r="DK21">
        <v>0</v>
      </c>
      <c r="DL21" s="183">
        <v>0.77079958487152578</v>
      </c>
      <c r="DM21" s="134" t="s">
        <v>2058</v>
      </c>
      <c r="DO21" s="342" t="s">
        <v>2122</v>
      </c>
      <c r="DP21" s="164" t="s">
        <v>128</v>
      </c>
      <c r="DQ21">
        <v>2</v>
      </c>
      <c r="DR21">
        <v>1</v>
      </c>
      <c r="DS21" s="183">
        <v>0.70159969027889058</v>
      </c>
      <c r="DT21" t="s">
        <v>2047</v>
      </c>
      <c r="DV21" s="342" t="s">
        <v>2122</v>
      </c>
      <c r="DW21" s="23" t="s">
        <v>104</v>
      </c>
      <c r="DX21">
        <v>4</v>
      </c>
      <c r="DY21">
        <v>0</v>
      </c>
      <c r="DZ21" s="183">
        <v>0.70111427538794968</v>
      </c>
      <c r="EA21" t="s">
        <v>2047</v>
      </c>
      <c r="EC21" s="342" t="s">
        <v>2122</v>
      </c>
      <c r="ED21" s="164" t="s">
        <v>122</v>
      </c>
      <c r="EE21">
        <v>3</v>
      </c>
      <c r="EF21">
        <v>2</v>
      </c>
      <c r="EG21" s="183">
        <v>0.70350464275677727</v>
      </c>
      <c r="EH21" s="134" t="s">
        <v>2088</v>
      </c>
      <c r="EJ21" s="342" t="s">
        <v>2122</v>
      </c>
      <c r="EK21" s="25" t="s">
        <v>146</v>
      </c>
      <c r="EL21">
        <v>5</v>
      </c>
      <c r="EM21">
        <v>1</v>
      </c>
      <c r="EN21" s="183">
        <v>0.70474149746646675</v>
      </c>
      <c r="EO21" s="134" t="s">
        <v>2121</v>
      </c>
      <c r="EQ21" s="342" t="s">
        <v>2122</v>
      </c>
      <c r="ER21" s="25" t="s">
        <v>146</v>
      </c>
      <c r="ES21">
        <v>6</v>
      </c>
      <c r="ET21">
        <v>1</v>
      </c>
      <c r="EU21" s="183">
        <v>0.69203759565744638</v>
      </c>
      <c r="EV21" t="s">
        <v>24</v>
      </c>
      <c r="EX21" s="342" t="s">
        <v>2122</v>
      </c>
      <c r="EY21" s="22" t="s">
        <v>103</v>
      </c>
      <c r="EZ21">
        <v>5</v>
      </c>
      <c r="FA21">
        <v>3</v>
      </c>
      <c r="FB21" s="183">
        <v>0.65786926670773294</v>
      </c>
      <c r="FC21" s="261" t="s">
        <v>2080</v>
      </c>
      <c r="FE21" s="342" t="s">
        <v>2122</v>
      </c>
      <c r="FF21" s="164" t="s">
        <v>128</v>
      </c>
      <c r="FG21">
        <v>6</v>
      </c>
      <c r="FH21">
        <v>3</v>
      </c>
      <c r="FI21" s="183">
        <v>0.67499534318324039</v>
      </c>
      <c r="FJ21" s="134" t="s">
        <v>2121</v>
      </c>
      <c r="FL21" s="342" t="s">
        <v>2122</v>
      </c>
      <c r="FM21" s="164" t="s">
        <v>120</v>
      </c>
      <c r="FN21">
        <v>7</v>
      </c>
      <c r="FO21">
        <v>3</v>
      </c>
      <c r="FP21" s="183">
        <v>0.62266170093831164</v>
      </c>
      <c r="FQ21" s="134" t="s">
        <v>2087</v>
      </c>
      <c r="FS21" s="342" t="s">
        <v>2122</v>
      </c>
      <c r="FT21" s="20" t="s">
        <v>66</v>
      </c>
      <c r="FU21">
        <v>9</v>
      </c>
      <c r="FV21">
        <v>2</v>
      </c>
      <c r="FW21" s="183">
        <v>0.58622889483862373</v>
      </c>
      <c r="FX21" s="134" t="s">
        <v>2098</v>
      </c>
      <c r="FZ21" s="342" t="s">
        <v>2122</v>
      </c>
      <c r="GA21" s="164" t="s">
        <v>135</v>
      </c>
      <c r="GB21">
        <v>8</v>
      </c>
      <c r="GC21">
        <v>4</v>
      </c>
      <c r="GD21" s="183">
        <v>0.5673565019561323</v>
      </c>
      <c r="GE21" t="s">
        <v>2047</v>
      </c>
      <c r="GG21" s="342" t="s">
        <v>2122</v>
      </c>
      <c r="GH21" s="22" t="s">
        <v>92</v>
      </c>
      <c r="GI21">
        <v>7</v>
      </c>
      <c r="GJ21">
        <v>5</v>
      </c>
      <c r="GK21" s="183">
        <v>0.58076887071193162</v>
      </c>
      <c r="GL21" s="134" t="s">
        <v>2058</v>
      </c>
      <c r="GN21" s="342" t="s">
        <v>2122</v>
      </c>
      <c r="GO21" s="22" t="s">
        <v>92</v>
      </c>
      <c r="GP21">
        <v>7</v>
      </c>
      <c r="GQ21">
        <v>5</v>
      </c>
      <c r="GR21" s="183">
        <v>0.57660283038171356</v>
      </c>
      <c r="GS21" t="s">
        <v>24</v>
      </c>
      <c r="GU21" s="342" t="s">
        <v>2122</v>
      </c>
      <c r="GV21" s="164" t="s">
        <v>135</v>
      </c>
      <c r="GW21">
        <v>8</v>
      </c>
      <c r="GX21">
        <v>4</v>
      </c>
      <c r="GY21" s="183">
        <v>0.58594634718067673</v>
      </c>
      <c r="GZ21" s="261" t="s">
        <v>2046</v>
      </c>
      <c r="HB21" s="342" t="s">
        <v>2122</v>
      </c>
      <c r="HC21" s="164" t="s">
        <v>135</v>
      </c>
      <c r="HD21">
        <v>8</v>
      </c>
      <c r="HE21">
        <v>4</v>
      </c>
      <c r="HF21" s="183">
        <v>0.58492587454129064</v>
      </c>
      <c r="HG21" t="s">
        <v>24</v>
      </c>
      <c r="HI21" s="342" t="s">
        <v>2122</v>
      </c>
      <c r="HJ21" s="164" t="s">
        <v>135</v>
      </c>
      <c r="HK21">
        <v>8</v>
      </c>
      <c r="HL21">
        <v>4</v>
      </c>
      <c r="HM21" s="183">
        <v>0.58301717522830332</v>
      </c>
      <c r="HN21" t="s">
        <v>24</v>
      </c>
      <c r="HP21" s="342" t="s">
        <v>2122</v>
      </c>
      <c r="HQ21" s="23" t="s">
        <v>116</v>
      </c>
      <c r="HR21">
        <v>1</v>
      </c>
      <c r="HS21">
        <v>0</v>
      </c>
      <c r="HT21" s="183">
        <v>0.77493563667527632</v>
      </c>
      <c r="HU21" s="134" t="s">
        <v>2104</v>
      </c>
      <c r="HW21" s="342" t="s">
        <v>2122</v>
      </c>
      <c r="HX21" s="22" t="s">
        <v>100</v>
      </c>
      <c r="HY21">
        <v>2</v>
      </c>
      <c r="HZ21">
        <v>0</v>
      </c>
      <c r="IA21" s="183">
        <v>0.7810694583722918</v>
      </c>
      <c r="IB21" t="s">
        <v>2047</v>
      </c>
      <c r="ID21" s="342" t="s">
        <v>2122</v>
      </c>
      <c r="IE21" s="20" t="s">
        <v>57</v>
      </c>
      <c r="IF21">
        <v>2</v>
      </c>
      <c r="IG21">
        <v>1</v>
      </c>
      <c r="IH21" s="183">
        <v>0.73653296021688897</v>
      </c>
      <c r="II21" t="s">
        <v>2047</v>
      </c>
      <c r="IK21" s="342" t="s">
        <v>2122</v>
      </c>
      <c r="IL21" s="22" t="s">
        <v>96</v>
      </c>
      <c r="IM21">
        <v>2</v>
      </c>
      <c r="IN21">
        <v>2</v>
      </c>
      <c r="IO21" s="183">
        <v>0.76540904465852344</v>
      </c>
      <c r="IP21" t="s">
        <v>2047</v>
      </c>
      <c r="IR21" s="342" t="s">
        <v>2122</v>
      </c>
      <c r="IS21" s="25" t="s">
        <v>150</v>
      </c>
      <c r="IT21">
        <v>4</v>
      </c>
      <c r="IU21">
        <v>1</v>
      </c>
      <c r="IV21" s="183">
        <v>0.73485234352801287</v>
      </c>
      <c r="IW21" t="s">
        <v>2047</v>
      </c>
      <c r="IY21" s="342" t="s">
        <v>2122</v>
      </c>
      <c r="IZ21" s="23" t="s">
        <v>116</v>
      </c>
      <c r="JA21">
        <v>3</v>
      </c>
      <c r="JB21">
        <v>3</v>
      </c>
      <c r="JC21" s="183">
        <v>0.73819725577489625</v>
      </c>
      <c r="JD21" s="134" t="s">
        <v>2104</v>
      </c>
      <c r="JF21" s="342" t="s">
        <v>2122</v>
      </c>
      <c r="JG21" s="20" t="s">
        <v>64</v>
      </c>
      <c r="JH21" s="97">
        <v>6</v>
      </c>
      <c r="JI21" s="97">
        <v>1</v>
      </c>
      <c r="JJ21" s="183">
        <v>0.71732538914852106</v>
      </c>
      <c r="JK21" s="261" t="s">
        <v>2054</v>
      </c>
      <c r="JM21" s="342" t="s">
        <v>2122</v>
      </c>
      <c r="JN21" s="25" t="s">
        <v>139</v>
      </c>
      <c r="JO21" s="97">
        <v>6</v>
      </c>
      <c r="JP21" s="97">
        <v>2</v>
      </c>
      <c r="JQ21" s="183">
        <v>0.70479680801302846</v>
      </c>
      <c r="JR21" s="134" t="s">
        <v>2058</v>
      </c>
      <c r="JT21" s="342" t="s">
        <v>2122</v>
      </c>
      <c r="JU21" s="25" t="s">
        <v>150</v>
      </c>
      <c r="JV21" s="97">
        <v>6</v>
      </c>
      <c r="JW21" s="97">
        <v>2</v>
      </c>
      <c r="JX21" s="183">
        <v>0.74800972446739267</v>
      </c>
      <c r="JY21" s="134" t="s">
        <v>2064</v>
      </c>
      <c r="JZ21" s="134" t="s">
        <v>2106</v>
      </c>
      <c r="KB21" s="342" t="s">
        <v>2122</v>
      </c>
      <c r="KC21" s="164" t="s">
        <v>127</v>
      </c>
      <c r="KD21" s="97">
        <v>8</v>
      </c>
      <c r="KE21" s="97">
        <v>1</v>
      </c>
      <c r="KF21" s="183">
        <v>0.75703299498443755</v>
      </c>
      <c r="KG21" s="261" t="s">
        <v>2046</v>
      </c>
      <c r="KI21" s="342" t="s">
        <v>2122</v>
      </c>
      <c r="KJ21" s="25" t="s">
        <v>138</v>
      </c>
      <c r="KK21" s="97">
        <v>6</v>
      </c>
      <c r="KL21" s="97">
        <v>3</v>
      </c>
      <c r="KM21" s="183">
        <v>0.74460074089679917</v>
      </c>
      <c r="KN21" s="261" t="s">
        <v>2046</v>
      </c>
      <c r="KP21" s="342" t="s">
        <v>2122</v>
      </c>
      <c r="KQ21" s="19" t="s">
        <v>44</v>
      </c>
      <c r="KR21" s="97">
        <v>7</v>
      </c>
      <c r="KS21" s="97">
        <v>3</v>
      </c>
      <c r="KT21" s="183">
        <v>0.76391930404972819</v>
      </c>
      <c r="KU21" s="261" t="s">
        <v>2069</v>
      </c>
      <c r="KW21" s="342" t="s">
        <v>2122</v>
      </c>
      <c r="KX21" s="164" t="s">
        <v>131</v>
      </c>
      <c r="KY21" s="97">
        <v>8</v>
      </c>
      <c r="KZ21" s="97">
        <v>2</v>
      </c>
      <c r="LA21" s="183">
        <v>0.76979988996955884</v>
      </c>
      <c r="LB21" s="134" t="s">
        <v>2064</v>
      </c>
      <c r="LD21" s="342" t="s">
        <v>2122</v>
      </c>
      <c r="LE21" s="164" t="s">
        <v>129</v>
      </c>
      <c r="LF21" s="97">
        <v>6</v>
      </c>
      <c r="LG21" s="97">
        <v>5</v>
      </c>
      <c r="LH21" s="183">
        <v>0.7545522079793836</v>
      </c>
      <c r="LI21" s="261" t="s">
        <v>2055</v>
      </c>
      <c r="LK21" s="342" t="s">
        <v>2122</v>
      </c>
      <c r="LL21" s="19" t="s">
        <v>44</v>
      </c>
      <c r="LM21" s="97">
        <v>8</v>
      </c>
      <c r="LN21" s="97">
        <v>3</v>
      </c>
      <c r="LO21" s="183">
        <v>0.76846589078750882</v>
      </c>
      <c r="LP21" s="134" t="s">
        <v>2064</v>
      </c>
      <c r="LR21" s="342" t="s">
        <v>2122</v>
      </c>
      <c r="LS21" s="20" t="s">
        <v>64</v>
      </c>
      <c r="LT21" s="97">
        <v>10</v>
      </c>
      <c r="LU21" s="97">
        <v>2</v>
      </c>
      <c r="LV21" s="183">
        <v>0.7351180294974009</v>
      </c>
      <c r="LW21" s="134" t="s">
        <v>2104</v>
      </c>
      <c r="LY21" s="342" t="s">
        <v>2122</v>
      </c>
      <c r="LZ21" s="20" t="s">
        <v>64</v>
      </c>
      <c r="MA21" s="97">
        <v>10</v>
      </c>
      <c r="MB21" s="97">
        <v>2</v>
      </c>
      <c r="MC21" s="183">
        <v>0.74250856522678554</v>
      </c>
      <c r="MD21" t="s">
        <v>24</v>
      </c>
      <c r="MF21" s="342" t="s">
        <v>2122</v>
      </c>
      <c r="MG21" s="164" t="s">
        <v>131</v>
      </c>
      <c r="MH21" s="97">
        <v>10</v>
      </c>
      <c r="MI21" s="97">
        <v>3</v>
      </c>
      <c r="MJ21" s="183">
        <v>0.7501212486665747</v>
      </c>
      <c r="MK21" s="261" t="s">
        <v>2080</v>
      </c>
      <c r="MM21" s="342" t="s">
        <v>2122</v>
      </c>
      <c r="MN21" s="22" t="s">
        <v>91</v>
      </c>
      <c r="MO21" s="97">
        <v>8</v>
      </c>
      <c r="MP21" s="97">
        <v>5</v>
      </c>
      <c r="MQ21" s="183">
        <v>0.74006703710911603</v>
      </c>
      <c r="MR21" s="134" t="s">
        <v>2087</v>
      </c>
      <c r="MT21" s="342" t="s">
        <v>2122</v>
      </c>
      <c r="MU21" s="22" t="s">
        <v>91</v>
      </c>
      <c r="MV21" s="97">
        <v>8</v>
      </c>
      <c r="MW21" s="97">
        <v>5</v>
      </c>
      <c r="MX21" s="183">
        <v>0.73854580973820272</v>
      </c>
      <c r="MY21" t="s">
        <v>24</v>
      </c>
      <c r="NA21" s="342" t="s">
        <v>2122</v>
      </c>
      <c r="NB21" s="19" t="s">
        <v>47</v>
      </c>
      <c r="NC21" s="97">
        <v>10</v>
      </c>
      <c r="ND21" s="97">
        <v>3</v>
      </c>
      <c r="NE21" s="183">
        <v>0.72440792428818224</v>
      </c>
      <c r="NF21" s="261" t="s">
        <v>2046</v>
      </c>
      <c r="NH21" s="342" t="s">
        <v>2122</v>
      </c>
      <c r="NI21" s="19" t="s">
        <v>47</v>
      </c>
      <c r="NJ21" s="97">
        <v>10</v>
      </c>
      <c r="NK21" s="97">
        <v>3</v>
      </c>
      <c r="NL21" s="183">
        <v>0.7180909505988754</v>
      </c>
      <c r="NM21" t="s">
        <v>24</v>
      </c>
      <c r="NO21" s="342" t="s">
        <v>2122</v>
      </c>
      <c r="NP21" s="19" t="s">
        <v>44</v>
      </c>
      <c r="NQ21" s="97">
        <v>10</v>
      </c>
      <c r="NR21" s="97">
        <v>3</v>
      </c>
      <c r="NS21" s="183">
        <v>0.71393505150026204</v>
      </c>
      <c r="NT21" s="134" t="s">
        <v>2058</v>
      </c>
      <c r="NV21" s="342" t="s">
        <v>2122</v>
      </c>
      <c r="NW21" s="19" t="s">
        <v>44</v>
      </c>
      <c r="NX21" s="97">
        <v>10</v>
      </c>
      <c r="NY21" s="97">
        <v>3</v>
      </c>
      <c r="NZ21" s="183">
        <v>0.71264809293507836</v>
      </c>
      <c r="OA21" t="s">
        <v>24</v>
      </c>
      <c r="OC21" s="342" t="s">
        <v>2122</v>
      </c>
      <c r="OD21" s="19" t="s">
        <v>44</v>
      </c>
      <c r="OE21" s="97">
        <v>10</v>
      </c>
      <c r="OF21" s="97">
        <v>4</v>
      </c>
      <c r="OG21" s="183">
        <v>0.70270586478840291</v>
      </c>
      <c r="OH21" t="s">
        <v>24</v>
      </c>
      <c r="OJ21" s="342" t="s">
        <v>2122</v>
      </c>
      <c r="OK21" s="19" t="s">
        <v>44</v>
      </c>
      <c r="OL21" s="97">
        <v>10</v>
      </c>
      <c r="OM21" s="97">
        <v>4</v>
      </c>
      <c r="ON21" s="183">
        <v>0.70209211736067156</v>
      </c>
      <c r="OO21" t="s">
        <v>24</v>
      </c>
      <c r="OQ21" s="342" t="s">
        <v>2122</v>
      </c>
      <c r="OR21" s="19" t="s">
        <v>44</v>
      </c>
      <c r="OS21" s="97">
        <v>10</v>
      </c>
      <c r="OT21" s="97">
        <v>4</v>
      </c>
      <c r="OU21" s="183">
        <v>0.70775559839852387</v>
      </c>
      <c r="OV21" t="s">
        <v>24</v>
      </c>
      <c r="OX21" s="342" t="s">
        <v>2122</v>
      </c>
      <c r="OY21" s="19" t="s">
        <v>44</v>
      </c>
      <c r="OZ21" s="97">
        <v>10</v>
      </c>
      <c r="PA21" s="97">
        <v>4</v>
      </c>
      <c r="PB21" s="183">
        <v>0.71582294087231491</v>
      </c>
      <c r="PC21" t="s">
        <v>24</v>
      </c>
      <c r="PE21" s="342" t="s">
        <v>2122</v>
      </c>
      <c r="PF21" s="19" t="s">
        <v>44</v>
      </c>
      <c r="PG21" s="97">
        <v>10</v>
      </c>
      <c r="PH21" s="97">
        <v>4</v>
      </c>
      <c r="PI21" s="183">
        <v>0.71554018713408607</v>
      </c>
      <c r="PJ21" t="s">
        <v>24</v>
      </c>
      <c r="PL21" s="342" t="s">
        <v>2122</v>
      </c>
      <c r="PM21" s="84" t="s">
        <v>131</v>
      </c>
      <c r="PN21" s="97">
        <v>1</v>
      </c>
      <c r="PO21" s="97">
        <v>0</v>
      </c>
      <c r="PP21" s="183">
        <v>0.70967922613993828</v>
      </c>
      <c r="PQ21" s="261" t="s">
        <v>2046</v>
      </c>
      <c r="PS21" s="342" t="s">
        <v>2122</v>
      </c>
      <c r="PT21" s="85" t="s">
        <v>112</v>
      </c>
      <c r="PU21" s="97">
        <v>2</v>
      </c>
      <c r="PV21" s="97">
        <v>0</v>
      </c>
      <c r="PW21" s="183">
        <v>0.69256190202504309</v>
      </c>
      <c r="PX21" s="261" t="s">
        <v>2080</v>
      </c>
      <c r="PZ21" s="342" t="s">
        <v>2122</v>
      </c>
      <c r="QA21" s="84" t="s">
        <v>120</v>
      </c>
      <c r="QB21" s="97">
        <v>2</v>
      </c>
      <c r="QC21" s="97">
        <v>1</v>
      </c>
      <c r="QD21" s="183">
        <v>0.75018669615223443</v>
      </c>
      <c r="QE21" s="134" t="s">
        <v>2121</v>
      </c>
      <c r="QG21" s="342" t="s">
        <v>2122</v>
      </c>
      <c r="QH21" s="86" t="s">
        <v>96</v>
      </c>
      <c r="QI21" s="97">
        <v>2</v>
      </c>
      <c r="QJ21" s="97">
        <v>1</v>
      </c>
      <c r="QK21" s="183">
        <v>0.75902991124503416</v>
      </c>
      <c r="QL21" s="134" t="s">
        <v>2088</v>
      </c>
      <c r="QN21" s="342" t="s">
        <v>2122</v>
      </c>
      <c r="QO21" s="83" t="s">
        <v>140</v>
      </c>
      <c r="QP21" s="97">
        <v>4</v>
      </c>
      <c r="QQ21" s="97">
        <v>0</v>
      </c>
      <c r="QR21" s="183">
        <v>0.77149134779689421</v>
      </c>
      <c r="QS21" s="261" t="s">
        <v>2069</v>
      </c>
      <c r="QU21" s="342" t="s">
        <v>2122</v>
      </c>
      <c r="QV21" s="85" t="s">
        <v>104</v>
      </c>
      <c r="QW21" s="97">
        <v>3</v>
      </c>
      <c r="QX21" s="97">
        <v>1</v>
      </c>
      <c r="QY21" s="183">
        <v>0.78258904604120916</v>
      </c>
      <c r="QZ21" s="261" t="s">
        <v>2046</v>
      </c>
      <c r="RB21" s="342" t="s">
        <v>2122</v>
      </c>
      <c r="RC21" s="84" t="s">
        <v>129</v>
      </c>
      <c r="RD21" s="97">
        <v>3</v>
      </c>
      <c r="RE21" s="97">
        <v>1</v>
      </c>
      <c r="RF21" s="183">
        <v>0.78036342665666603</v>
      </c>
      <c r="RG21" s="261" t="s">
        <v>2096</v>
      </c>
      <c r="RI21" s="342" t="s">
        <v>2122</v>
      </c>
      <c r="RJ21" s="85" t="s">
        <v>104</v>
      </c>
      <c r="RK21" s="97">
        <v>3</v>
      </c>
      <c r="RL21" s="97">
        <v>1</v>
      </c>
      <c r="RM21" s="183">
        <v>0.78512603969876016</v>
      </c>
      <c r="RN21" s="134" t="s">
        <v>2058</v>
      </c>
      <c r="RP21" s="342" t="s">
        <v>2122</v>
      </c>
      <c r="RQ21" s="85" t="s">
        <v>104</v>
      </c>
      <c r="RR21" s="97">
        <v>4</v>
      </c>
      <c r="RS21" s="97">
        <v>1</v>
      </c>
      <c r="RT21" s="183">
        <v>0.78852892769556071</v>
      </c>
      <c r="RU21" t="s">
        <v>24</v>
      </c>
      <c r="RW21" s="342" t="s">
        <v>2122</v>
      </c>
      <c r="RX21" s="19" t="s">
        <v>50</v>
      </c>
      <c r="RY21" s="97">
        <v>5</v>
      </c>
      <c r="RZ21" s="97">
        <v>0</v>
      </c>
      <c r="SA21" s="183">
        <v>0.78133513300676982</v>
      </c>
      <c r="SB21" s="134" t="s">
        <v>2058</v>
      </c>
      <c r="SD21" s="342" t="s">
        <v>2122</v>
      </c>
      <c r="SE21" s="19" t="s">
        <v>50</v>
      </c>
      <c r="SF21" s="97">
        <v>6</v>
      </c>
      <c r="SG21" s="97">
        <v>0</v>
      </c>
      <c r="SH21" s="183">
        <v>0.7877069603232838</v>
      </c>
      <c r="SI21" t="s">
        <v>24</v>
      </c>
      <c r="SK21" s="342" t="s">
        <v>2122</v>
      </c>
      <c r="SL21" s="21" t="s">
        <v>82</v>
      </c>
      <c r="SM21" s="97">
        <v>6</v>
      </c>
      <c r="SN21" s="97">
        <v>1</v>
      </c>
      <c r="SO21" s="183">
        <v>0.79372198242105285</v>
      </c>
      <c r="SP21" s="134" t="s">
        <v>2058</v>
      </c>
      <c r="SR21" s="342" t="s">
        <v>2122</v>
      </c>
      <c r="SS21" s="25" t="s">
        <v>147</v>
      </c>
      <c r="ST21" s="97">
        <v>6</v>
      </c>
      <c r="SU21" s="97">
        <v>1</v>
      </c>
      <c r="SV21" s="183">
        <v>0.79226535817728172</v>
      </c>
      <c r="SW21" s="134" t="s">
        <v>2098</v>
      </c>
      <c r="SY21" s="342" t="s">
        <v>2122</v>
      </c>
      <c r="SZ21" s="24" t="s">
        <v>129</v>
      </c>
      <c r="TA21" s="97">
        <v>5</v>
      </c>
      <c r="TB21" s="97">
        <v>2</v>
      </c>
      <c r="TC21" s="183">
        <v>0.78032929150705377</v>
      </c>
      <c r="TD21" s="261" t="s">
        <v>2055</v>
      </c>
      <c r="TF21" s="342" t="s">
        <v>2122</v>
      </c>
      <c r="TG21" s="21" t="s">
        <v>82</v>
      </c>
      <c r="TH21" s="97">
        <v>6</v>
      </c>
      <c r="TI21" s="97">
        <v>1</v>
      </c>
      <c r="TJ21" s="183">
        <v>0.78425656669950483</v>
      </c>
      <c r="TK21" s="134" t="s">
        <v>2104</v>
      </c>
      <c r="TM21" s="342" t="s">
        <v>2122</v>
      </c>
      <c r="TN21" s="24" t="s">
        <v>135</v>
      </c>
      <c r="TO21" s="97">
        <v>5</v>
      </c>
      <c r="TP21" s="97">
        <v>3</v>
      </c>
      <c r="TQ21" s="183">
        <v>0.79070212288335395</v>
      </c>
      <c r="TR21" s="134" t="s">
        <v>2064</v>
      </c>
      <c r="TT21" s="342" t="s">
        <v>2122</v>
      </c>
      <c r="TU21" s="25" t="s">
        <v>147</v>
      </c>
      <c r="TV21" s="97">
        <v>6</v>
      </c>
      <c r="TW21" s="97">
        <v>2</v>
      </c>
      <c r="TX21" s="183">
        <v>0.78664381642409131</v>
      </c>
      <c r="TY21" s="134" t="s">
        <v>2058</v>
      </c>
      <c r="UA21" s="342" t="s">
        <v>2122</v>
      </c>
      <c r="UB21" s="24" t="s">
        <v>129</v>
      </c>
      <c r="UC21" s="97">
        <v>7</v>
      </c>
      <c r="UD21" s="97">
        <v>2</v>
      </c>
      <c r="UE21" s="183">
        <v>0.78573178787442166</v>
      </c>
      <c r="UF21" s="261" t="s">
        <v>2046</v>
      </c>
      <c r="UH21" s="342" t="s">
        <v>2122</v>
      </c>
      <c r="UI21" s="22" t="s">
        <v>93</v>
      </c>
      <c r="UJ21" s="97">
        <v>8</v>
      </c>
      <c r="UK21" s="97">
        <v>1</v>
      </c>
      <c r="UL21" s="183">
        <v>0.79739936372181397</v>
      </c>
      <c r="UM21" s="134" t="s">
        <v>2088</v>
      </c>
      <c r="UO21" s="342" t="s">
        <v>2122</v>
      </c>
      <c r="UP21" s="25" t="s">
        <v>150</v>
      </c>
      <c r="UQ21" s="97">
        <v>7</v>
      </c>
      <c r="UR21" s="97">
        <v>3</v>
      </c>
      <c r="US21" s="183">
        <v>0.80952830232820727</v>
      </c>
      <c r="UT21" s="134" t="s">
        <v>2064</v>
      </c>
      <c r="UV21" s="342" t="s">
        <v>2122</v>
      </c>
      <c r="UW21" s="22" t="s">
        <v>93</v>
      </c>
      <c r="UX21" s="97">
        <v>9</v>
      </c>
      <c r="UY21" s="97">
        <v>1</v>
      </c>
      <c r="UZ21" s="183">
        <v>0.80230368613380698</v>
      </c>
      <c r="VA21" s="261" t="s">
        <v>2054</v>
      </c>
      <c r="VC21" s="342" t="s">
        <v>2122</v>
      </c>
      <c r="VD21" s="24" t="s">
        <v>129</v>
      </c>
      <c r="VE21" s="97">
        <v>9</v>
      </c>
      <c r="VF21" s="97">
        <v>2</v>
      </c>
      <c r="VG21" s="183">
        <v>0.81934120531758059</v>
      </c>
      <c r="VH21" s="261" t="s">
        <v>2054</v>
      </c>
      <c r="VJ21" s="342" t="s">
        <v>2122</v>
      </c>
      <c r="VK21" s="25" t="s">
        <v>150</v>
      </c>
      <c r="VL21" s="97">
        <v>8</v>
      </c>
      <c r="VM21" s="97">
        <v>3</v>
      </c>
      <c r="VN21" s="183">
        <v>0.81308821726742397</v>
      </c>
      <c r="VO21" s="261" t="s">
        <v>2046</v>
      </c>
      <c r="VQ21" s="342" t="s">
        <v>2122</v>
      </c>
      <c r="VR21" s="22" t="s">
        <v>93</v>
      </c>
      <c r="VS21" s="97">
        <v>10</v>
      </c>
      <c r="VT21" s="97">
        <v>2</v>
      </c>
      <c r="VU21" s="183">
        <v>0.77761548385689294</v>
      </c>
      <c r="VV21" s="261" t="s">
        <v>2080</v>
      </c>
      <c r="VX21" s="342" t="s">
        <v>2122</v>
      </c>
      <c r="VY21" s="22" t="s">
        <v>93</v>
      </c>
      <c r="VZ21" s="97">
        <v>10</v>
      </c>
      <c r="WA21" s="97">
        <v>2</v>
      </c>
      <c r="WB21" s="183">
        <v>0.78557959129638211</v>
      </c>
      <c r="WC21" t="s">
        <v>24</v>
      </c>
      <c r="WE21" s="342" t="s">
        <v>2122</v>
      </c>
      <c r="WF21" s="22" t="s">
        <v>93</v>
      </c>
      <c r="WG21" s="97">
        <v>10</v>
      </c>
      <c r="WH21" s="97">
        <v>2</v>
      </c>
      <c r="WI21" s="183">
        <v>0.78957264156940987</v>
      </c>
      <c r="WJ21" t="s">
        <v>24</v>
      </c>
      <c r="WL21" s="342" t="s">
        <v>2122</v>
      </c>
      <c r="WM21" s="22" t="s">
        <v>93</v>
      </c>
      <c r="WN21" s="97">
        <v>10</v>
      </c>
      <c r="WO21" s="97">
        <v>2</v>
      </c>
      <c r="WP21" s="183">
        <v>0.77517379002998099</v>
      </c>
      <c r="WQ21" t="s">
        <v>24</v>
      </c>
      <c r="WS21" s="342" t="s">
        <v>2122</v>
      </c>
      <c r="WT21" s="22" t="s">
        <v>93</v>
      </c>
      <c r="WU21" s="97">
        <v>10</v>
      </c>
      <c r="WV21" s="97">
        <v>2</v>
      </c>
      <c r="WW21" s="183">
        <v>0.77527798528893355</v>
      </c>
      <c r="WX21" t="s">
        <v>24</v>
      </c>
      <c r="WZ21" s="342" t="s">
        <v>2122</v>
      </c>
      <c r="XA21" s="23" t="s">
        <v>114</v>
      </c>
      <c r="XB21" s="97">
        <v>9</v>
      </c>
      <c r="XC21" s="97">
        <v>3</v>
      </c>
      <c r="XD21" s="183">
        <v>0.77165342845758222</v>
      </c>
      <c r="XE21" s="261" t="s">
        <v>2054</v>
      </c>
      <c r="XG21" s="342" t="s">
        <v>2122</v>
      </c>
      <c r="XH21" s="22" t="s">
        <v>93</v>
      </c>
      <c r="XI21" s="97">
        <v>10</v>
      </c>
      <c r="XJ21" s="97">
        <v>2</v>
      </c>
      <c r="XK21" s="183">
        <v>0.76542212242943897</v>
      </c>
      <c r="XL21" s="134" t="s">
        <v>2058</v>
      </c>
      <c r="XN21" s="342" t="s">
        <v>2122</v>
      </c>
      <c r="XO21" s="22" t="s">
        <v>93</v>
      </c>
      <c r="XP21" s="97">
        <v>10</v>
      </c>
      <c r="XQ21" s="97">
        <v>2</v>
      </c>
      <c r="XR21" s="183">
        <v>0.76261352438180996</v>
      </c>
      <c r="XS21" t="s">
        <v>24</v>
      </c>
      <c r="XU21" s="342" t="s">
        <v>2122</v>
      </c>
      <c r="XV21" s="22" t="s">
        <v>93</v>
      </c>
      <c r="XW21" s="97">
        <v>10</v>
      </c>
      <c r="XX21" s="97">
        <v>2</v>
      </c>
      <c r="XY21" s="183">
        <v>0.76032451270063206</v>
      </c>
      <c r="XZ21" t="s">
        <v>24</v>
      </c>
      <c r="YB21" s="342" t="s">
        <v>2122</v>
      </c>
      <c r="YC21" s="22" t="s">
        <v>93</v>
      </c>
      <c r="YD21" s="97">
        <v>10</v>
      </c>
      <c r="YE21" s="97">
        <v>2</v>
      </c>
      <c r="YF21" s="183">
        <v>0.76025001021737104</v>
      </c>
      <c r="YG21" t="s">
        <v>24</v>
      </c>
      <c r="YI21" s="342" t="s">
        <v>2122</v>
      </c>
      <c r="YJ21" s="25" t="s">
        <v>140</v>
      </c>
      <c r="YK21" s="97">
        <v>11</v>
      </c>
      <c r="YL21" s="97">
        <v>1</v>
      </c>
      <c r="YM21" s="183">
        <v>0.76324078740804735</v>
      </c>
      <c r="YN21" s="134" t="s">
        <v>2058</v>
      </c>
      <c r="YP21" s="342" t="s">
        <v>2122</v>
      </c>
      <c r="YQ21" s="25" t="s">
        <v>140</v>
      </c>
      <c r="YR21" s="97">
        <v>11</v>
      </c>
      <c r="YS21" s="97">
        <v>1</v>
      </c>
      <c r="YT21" s="183">
        <v>0.76334772042309562</v>
      </c>
      <c r="YU21" t="s">
        <v>24</v>
      </c>
      <c r="YW21" s="342" t="s">
        <v>2122</v>
      </c>
      <c r="YX21" s="22" t="s">
        <v>93</v>
      </c>
      <c r="YY21" s="97">
        <v>10</v>
      </c>
      <c r="YZ21" s="97">
        <v>2</v>
      </c>
      <c r="ZA21" s="183">
        <v>0.75936741776055505</v>
      </c>
      <c r="ZB21" s="134" t="s">
        <v>2058</v>
      </c>
      <c r="ZD21" s="342" t="s">
        <v>2122</v>
      </c>
      <c r="ZE21" s="22" t="s">
        <v>93</v>
      </c>
      <c r="ZF21" s="97">
        <v>10</v>
      </c>
      <c r="ZG21" s="97">
        <v>2</v>
      </c>
      <c r="ZH21" s="183">
        <v>0.75313088501492098</v>
      </c>
      <c r="ZI21" t="s">
        <v>24</v>
      </c>
      <c r="ZK21" s="342" t="s">
        <v>2122</v>
      </c>
      <c r="ZL21" s="22" t="s">
        <v>93</v>
      </c>
      <c r="ZM21" s="97">
        <v>10</v>
      </c>
      <c r="ZN21" s="97">
        <v>2</v>
      </c>
      <c r="ZO21" s="183">
        <v>0.74960199886355039</v>
      </c>
      <c r="ZP21" t="s">
        <v>24</v>
      </c>
    </row>
    <row r="22" spans="2:692" x14ac:dyDescent="0.35">
      <c r="B22" s="342" t="s">
        <v>2122</v>
      </c>
      <c r="C22" s="164" t="s">
        <v>126</v>
      </c>
      <c r="D22" t="s">
        <v>2036</v>
      </c>
      <c r="E22">
        <v>70</v>
      </c>
      <c r="G22" s="342" t="s">
        <v>2123</v>
      </c>
      <c r="H22" s="164" t="s">
        <v>127</v>
      </c>
      <c r="I22" t="s">
        <v>2037</v>
      </c>
      <c r="J22">
        <v>64</v>
      </c>
      <c r="K22" s="261" t="s">
        <v>2080</v>
      </c>
      <c r="M22" s="342" t="s">
        <v>2123</v>
      </c>
      <c r="N22" s="25" t="s">
        <v>136</v>
      </c>
      <c r="O22" s="171" t="s">
        <v>2089</v>
      </c>
      <c r="P22">
        <v>75</v>
      </c>
      <c r="Q22" t="s">
        <v>712</v>
      </c>
      <c r="S22" s="342" t="s">
        <v>2123</v>
      </c>
      <c r="T22" s="21" t="s">
        <v>84</v>
      </c>
      <c r="U22" t="s">
        <v>2095</v>
      </c>
      <c r="V22">
        <v>73</v>
      </c>
      <c r="W22" s="134" t="s">
        <v>2115</v>
      </c>
      <c r="Y22" s="342" t="s">
        <v>2123</v>
      </c>
      <c r="Z22" s="164" t="s">
        <v>128</v>
      </c>
      <c r="AA22" t="s">
        <v>2091</v>
      </c>
      <c r="AB22">
        <v>68</v>
      </c>
      <c r="AC22" t="s">
        <v>712</v>
      </c>
      <c r="AE22" s="342" t="s">
        <v>2123</v>
      </c>
      <c r="AF22" s="21" t="s">
        <v>84</v>
      </c>
      <c r="AG22" t="s">
        <v>2119</v>
      </c>
      <c r="AH22">
        <v>63</v>
      </c>
      <c r="AI22" t="s">
        <v>712</v>
      </c>
      <c r="AK22" s="342" t="s">
        <v>2123</v>
      </c>
      <c r="AL22" s="22" t="s">
        <v>103</v>
      </c>
      <c r="AM22" s="171" t="s">
        <v>2112</v>
      </c>
      <c r="AN22">
        <v>65</v>
      </c>
      <c r="AO22" s="134" t="s">
        <v>2064</v>
      </c>
      <c r="AQ22" s="342" t="s">
        <v>2123</v>
      </c>
      <c r="AR22" s="164" t="s">
        <v>123</v>
      </c>
      <c r="AS22" t="s">
        <v>2100</v>
      </c>
      <c r="AT22">
        <v>62</v>
      </c>
      <c r="AU22" s="261" t="s">
        <v>2080</v>
      </c>
      <c r="AW22" s="342" t="s">
        <v>2123</v>
      </c>
      <c r="AX22" s="164" t="s">
        <v>123</v>
      </c>
      <c r="AY22">
        <v>5</v>
      </c>
      <c r="AZ22">
        <v>4</v>
      </c>
      <c r="BA22">
        <v>0.58676516795296485</v>
      </c>
      <c r="BB22" t="s">
        <v>24</v>
      </c>
      <c r="BD22" s="342" t="s">
        <v>2123</v>
      </c>
      <c r="BE22" s="25" t="s">
        <v>142</v>
      </c>
      <c r="BF22" s="171">
        <v>6</v>
      </c>
      <c r="BG22" s="171">
        <v>4</v>
      </c>
      <c r="BH22" s="183">
        <v>0.58764670183384515</v>
      </c>
      <c r="BI22" s="261" t="s">
        <v>2046</v>
      </c>
      <c r="BK22" s="342" t="s">
        <v>2123</v>
      </c>
      <c r="BL22" s="21" t="s">
        <v>85</v>
      </c>
      <c r="BM22">
        <v>6</v>
      </c>
      <c r="BN22">
        <v>5</v>
      </c>
      <c r="BO22" s="183">
        <v>0.61084310844801382</v>
      </c>
      <c r="BP22" s="261" t="s">
        <v>2055</v>
      </c>
      <c r="BR22" s="342" t="s">
        <v>2123</v>
      </c>
      <c r="BS22" s="21" t="s">
        <v>74</v>
      </c>
      <c r="BT22">
        <v>6</v>
      </c>
      <c r="BU22">
        <v>6</v>
      </c>
      <c r="BV22" s="183">
        <v>0.6253519893384164</v>
      </c>
      <c r="BW22" s="261" t="s">
        <v>2054</v>
      </c>
      <c r="BY22" s="342" t="s">
        <v>2123</v>
      </c>
      <c r="BZ22" s="164" t="s">
        <v>131</v>
      </c>
      <c r="CA22">
        <v>7</v>
      </c>
      <c r="CB22">
        <v>6</v>
      </c>
      <c r="CC22" s="183">
        <v>0.58450901465642002</v>
      </c>
      <c r="CD22" s="134" t="s">
        <v>2058</v>
      </c>
      <c r="CF22" s="342" t="s">
        <v>2123</v>
      </c>
      <c r="CG22" s="21" t="s">
        <v>85</v>
      </c>
      <c r="CH22">
        <v>7</v>
      </c>
      <c r="CI22">
        <v>6</v>
      </c>
      <c r="CJ22" s="183">
        <v>0.5623627905036217</v>
      </c>
      <c r="CK22" s="134" t="s">
        <v>2058</v>
      </c>
      <c r="CM22" s="342" t="s">
        <v>2123</v>
      </c>
      <c r="CN22" s="22" t="s">
        <v>103</v>
      </c>
      <c r="CO22" s="171">
        <v>8</v>
      </c>
      <c r="CP22" s="171">
        <v>5</v>
      </c>
      <c r="CQ22" s="183">
        <v>0.48898695421865163</v>
      </c>
      <c r="CR22" s="134" t="s">
        <v>2104</v>
      </c>
      <c r="CT22" s="342" t="s">
        <v>2123</v>
      </c>
      <c r="CU22" s="164" t="s">
        <v>120</v>
      </c>
      <c r="CV22">
        <v>1</v>
      </c>
      <c r="CW22">
        <v>0</v>
      </c>
      <c r="CX22" s="183">
        <v>0.78723178935481541</v>
      </c>
      <c r="CY22" t="s">
        <v>2047</v>
      </c>
      <c r="DA22" s="342" t="s">
        <v>2123</v>
      </c>
      <c r="DB22" s="22" t="s">
        <v>97</v>
      </c>
      <c r="DC22">
        <v>2</v>
      </c>
      <c r="DD22">
        <v>0</v>
      </c>
      <c r="DE22" s="183">
        <v>0.7600918511806618</v>
      </c>
      <c r="DF22" s="134" t="s">
        <v>2124</v>
      </c>
      <c r="DH22" s="342" t="s">
        <v>2123</v>
      </c>
      <c r="DI22" s="20" t="s">
        <v>57</v>
      </c>
      <c r="DJ22" s="48">
        <v>2</v>
      </c>
      <c r="DK22" s="48">
        <v>0</v>
      </c>
      <c r="DL22" s="183">
        <v>0.7666952805648457</v>
      </c>
      <c r="DM22" t="s">
        <v>2047</v>
      </c>
      <c r="DO22" s="342" t="s">
        <v>2123</v>
      </c>
      <c r="DP22" s="20" t="s">
        <v>66</v>
      </c>
      <c r="DQ22" s="48">
        <v>3</v>
      </c>
      <c r="DR22" s="48">
        <v>0</v>
      </c>
      <c r="DS22" s="183">
        <v>0.68529984697803337</v>
      </c>
      <c r="DT22" t="s">
        <v>2047</v>
      </c>
      <c r="DV22" s="342" t="s">
        <v>2123</v>
      </c>
      <c r="DW22" s="164" t="s">
        <v>135</v>
      </c>
      <c r="DX22" s="48">
        <v>3</v>
      </c>
      <c r="DY22" s="48">
        <v>1</v>
      </c>
      <c r="DZ22" s="183">
        <v>0.67078132410369662</v>
      </c>
      <c r="EA22" t="s">
        <v>2047</v>
      </c>
      <c r="EC22" s="342" t="s">
        <v>2123</v>
      </c>
      <c r="ED22" s="22" t="s">
        <v>103</v>
      </c>
      <c r="EE22">
        <v>3</v>
      </c>
      <c r="EF22">
        <v>2</v>
      </c>
      <c r="EG22" s="183">
        <v>0.69306584320063114</v>
      </c>
      <c r="EH22" s="134" t="s">
        <v>2106</v>
      </c>
      <c r="EJ22" s="342" t="s">
        <v>2123</v>
      </c>
      <c r="EK22" s="164" t="s">
        <v>128</v>
      </c>
      <c r="EL22">
        <v>4</v>
      </c>
      <c r="EM22">
        <v>2</v>
      </c>
      <c r="EN22" s="183">
        <v>0.69937756973540821</v>
      </c>
      <c r="EO22" s="134" t="s">
        <v>2102</v>
      </c>
      <c r="EQ22" s="342" t="s">
        <v>2123</v>
      </c>
      <c r="ER22" s="22" t="s">
        <v>97</v>
      </c>
      <c r="ES22">
        <v>5</v>
      </c>
      <c r="ET22">
        <v>2</v>
      </c>
      <c r="EU22" s="183">
        <v>0.69160684312541587</v>
      </c>
      <c r="EV22" s="134" t="s">
        <v>2102</v>
      </c>
      <c r="EX22" s="342" t="s">
        <v>2123</v>
      </c>
      <c r="EY22" s="23" t="s">
        <v>107</v>
      </c>
      <c r="EZ22">
        <v>6</v>
      </c>
      <c r="FA22">
        <v>2</v>
      </c>
      <c r="FB22" s="183">
        <v>0.65297556037897908</v>
      </c>
      <c r="FC22" t="s">
        <v>2047</v>
      </c>
      <c r="FE22" s="342" t="s">
        <v>2123</v>
      </c>
      <c r="FF22" s="25" t="s">
        <v>140</v>
      </c>
      <c r="FG22">
        <v>6</v>
      </c>
      <c r="FH22">
        <v>3</v>
      </c>
      <c r="FI22" s="183">
        <v>0.66273684014296008</v>
      </c>
      <c r="FJ22" s="134" t="s">
        <v>2106</v>
      </c>
      <c r="FL22" s="342" t="s">
        <v>2123</v>
      </c>
      <c r="FM22" s="25" t="s">
        <v>140</v>
      </c>
      <c r="FN22">
        <v>7</v>
      </c>
      <c r="FO22">
        <v>3</v>
      </c>
      <c r="FP22" s="183">
        <v>0.61890391995549332</v>
      </c>
      <c r="FQ22" t="s">
        <v>24</v>
      </c>
      <c r="FS22" s="342" t="s">
        <v>2123</v>
      </c>
      <c r="FT22" s="22" t="s">
        <v>97</v>
      </c>
      <c r="FU22">
        <v>7</v>
      </c>
      <c r="FV22">
        <v>4</v>
      </c>
      <c r="FW22" s="183">
        <v>0.58541902998441075</v>
      </c>
      <c r="FX22" s="134" t="s">
        <v>2104</v>
      </c>
      <c r="FZ22" s="342" t="s">
        <v>2123</v>
      </c>
      <c r="GA22" s="20" t="s">
        <v>57</v>
      </c>
      <c r="GB22">
        <v>7</v>
      </c>
      <c r="GC22">
        <v>5</v>
      </c>
      <c r="GD22" s="183">
        <v>0.56664291483642715</v>
      </c>
      <c r="GE22" t="s">
        <v>2047</v>
      </c>
      <c r="GG22" s="342" t="s">
        <v>2123</v>
      </c>
      <c r="GH22" s="164" t="s">
        <v>135</v>
      </c>
      <c r="GI22">
        <v>8</v>
      </c>
      <c r="GJ22">
        <v>4</v>
      </c>
      <c r="GK22" s="183">
        <v>0.57647427428755493</v>
      </c>
      <c r="GL22" s="134" t="s">
        <v>2058</v>
      </c>
      <c r="GN22" s="342" t="s">
        <v>2123</v>
      </c>
      <c r="GO22" s="164" t="s">
        <v>135</v>
      </c>
      <c r="GP22">
        <v>8</v>
      </c>
      <c r="GQ22">
        <v>4</v>
      </c>
      <c r="GR22" s="183">
        <v>0.57637154304052884</v>
      </c>
      <c r="GS22" t="s">
        <v>24</v>
      </c>
      <c r="GU22" s="342" t="s">
        <v>2123</v>
      </c>
      <c r="GV22" s="22" t="s">
        <v>92</v>
      </c>
      <c r="GW22">
        <v>7</v>
      </c>
      <c r="GX22">
        <v>5</v>
      </c>
      <c r="GY22" s="183">
        <v>0.58358829539274848</v>
      </c>
      <c r="GZ22" s="134" t="s">
        <v>2058</v>
      </c>
      <c r="HB22" s="342" t="s">
        <v>2123</v>
      </c>
      <c r="HC22" s="22" t="s">
        <v>92</v>
      </c>
      <c r="HD22">
        <v>7</v>
      </c>
      <c r="HE22">
        <v>5</v>
      </c>
      <c r="HF22" s="183">
        <v>0.58032061172833149</v>
      </c>
      <c r="HG22" t="s">
        <v>24</v>
      </c>
      <c r="HI22" s="342" t="s">
        <v>2123</v>
      </c>
      <c r="HJ22" s="22" t="s">
        <v>92</v>
      </c>
      <c r="HK22">
        <v>7</v>
      </c>
      <c r="HL22">
        <v>5</v>
      </c>
      <c r="HM22" s="183">
        <v>0.57420871286440389</v>
      </c>
      <c r="HN22" t="s">
        <v>24</v>
      </c>
      <c r="HP22" s="342" t="s">
        <v>2123</v>
      </c>
      <c r="HQ22" s="25" t="s">
        <v>139</v>
      </c>
      <c r="HR22">
        <v>1</v>
      </c>
      <c r="HS22">
        <v>0</v>
      </c>
      <c r="HT22" s="183">
        <v>0.77232647182236125</v>
      </c>
      <c r="HU22" t="s">
        <v>2047</v>
      </c>
      <c r="HW22" s="342" t="s">
        <v>2123</v>
      </c>
      <c r="HX22" s="25" t="s">
        <v>150</v>
      </c>
      <c r="HY22">
        <v>2</v>
      </c>
      <c r="HZ22">
        <v>0</v>
      </c>
      <c r="IA22" s="183">
        <v>0.77682113717599111</v>
      </c>
      <c r="IB22" s="261" t="s">
        <v>2054</v>
      </c>
      <c r="ID22" s="342" t="s">
        <v>2123</v>
      </c>
      <c r="IE22" s="164" t="s">
        <v>121</v>
      </c>
      <c r="IF22">
        <v>3</v>
      </c>
      <c r="IG22">
        <v>0</v>
      </c>
      <c r="IH22" s="183">
        <v>0.73563859119615926</v>
      </c>
      <c r="II22" t="s">
        <v>2047</v>
      </c>
      <c r="IK22" s="342" t="s">
        <v>2123</v>
      </c>
      <c r="IL22" s="25" t="s">
        <v>144</v>
      </c>
      <c r="IM22">
        <v>3</v>
      </c>
      <c r="IN22">
        <v>1</v>
      </c>
      <c r="IO22" s="183">
        <v>0.75811195733184977</v>
      </c>
      <c r="IP22" t="s">
        <v>2047</v>
      </c>
      <c r="IR22" s="342" t="s">
        <v>2123</v>
      </c>
      <c r="IS22" s="22" t="s">
        <v>94</v>
      </c>
      <c r="IT22">
        <v>4</v>
      </c>
      <c r="IU22">
        <v>1</v>
      </c>
      <c r="IV22" s="183">
        <v>0.73435695340889762</v>
      </c>
      <c r="IW22" s="134" t="s">
        <v>2125</v>
      </c>
      <c r="IY22" s="342" t="s">
        <v>2123</v>
      </c>
      <c r="IZ22" s="23" t="s">
        <v>113</v>
      </c>
      <c r="JA22">
        <v>4</v>
      </c>
      <c r="JB22">
        <v>2</v>
      </c>
      <c r="JC22" s="183">
        <v>0.72737846603247791</v>
      </c>
      <c r="JD22" s="261" t="s">
        <v>2054</v>
      </c>
      <c r="JF22" s="342" t="s">
        <v>2123</v>
      </c>
      <c r="JG22" s="22" t="s">
        <v>94</v>
      </c>
      <c r="JH22" s="97">
        <v>5</v>
      </c>
      <c r="JI22" s="97">
        <v>2</v>
      </c>
      <c r="JJ22" s="183">
        <v>0.70767739265767438</v>
      </c>
      <c r="JK22" t="s">
        <v>2047</v>
      </c>
      <c r="JM22" s="342" t="s">
        <v>2123</v>
      </c>
      <c r="JN22" s="164" t="s">
        <v>127</v>
      </c>
      <c r="JO22" s="97">
        <v>7</v>
      </c>
      <c r="JP22" s="97">
        <v>1</v>
      </c>
      <c r="JQ22" s="183">
        <v>0.70215916226128527</v>
      </c>
      <c r="JR22" s="261" t="s">
        <v>2054</v>
      </c>
      <c r="JT22" s="342" t="s">
        <v>2123</v>
      </c>
      <c r="JU22" s="164" t="s">
        <v>127</v>
      </c>
      <c r="JV22" s="97">
        <v>7</v>
      </c>
      <c r="JW22" s="97">
        <v>1</v>
      </c>
      <c r="JX22" s="183">
        <v>0.74622580507868941</v>
      </c>
      <c r="JY22" t="s">
        <v>24</v>
      </c>
      <c r="JZ22" s="261" t="s">
        <v>2054</v>
      </c>
      <c r="KB22" s="342" t="s">
        <v>2123</v>
      </c>
      <c r="KC22" s="25" t="s">
        <v>138</v>
      </c>
      <c r="KD22" s="97">
        <v>6</v>
      </c>
      <c r="KE22" s="97">
        <v>3</v>
      </c>
      <c r="KF22" s="183">
        <v>0.74959731061487977</v>
      </c>
      <c r="KG22" s="261" t="s">
        <v>2054</v>
      </c>
      <c r="KI22" s="342" t="s">
        <v>2123</v>
      </c>
      <c r="KJ22" s="21" t="s">
        <v>81</v>
      </c>
      <c r="KK22" s="97">
        <v>6</v>
      </c>
      <c r="KL22" s="97">
        <v>3</v>
      </c>
      <c r="KM22" s="183">
        <v>0.73559115277181686</v>
      </c>
      <c r="KN22" s="134" t="s">
        <v>2088</v>
      </c>
      <c r="KP22" s="342" t="s">
        <v>2123</v>
      </c>
      <c r="KQ22" s="164" t="s">
        <v>129</v>
      </c>
      <c r="KR22" s="97">
        <v>5</v>
      </c>
      <c r="KS22" s="97">
        <v>5</v>
      </c>
      <c r="KT22" s="183">
        <v>0.73723765799533691</v>
      </c>
      <c r="KU22" t="s">
        <v>2047</v>
      </c>
      <c r="KW22" s="342" t="s">
        <v>2123</v>
      </c>
      <c r="KX22" s="23" t="s">
        <v>104</v>
      </c>
      <c r="KY22" s="97">
        <v>7</v>
      </c>
      <c r="KZ22" s="97">
        <v>3</v>
      </c>
      <c r="LA22" s="183">
        <v>0.75088729395918485</v>
      </c>
      <c r="LB22" s="261" t="s">
        <v>2054</v>
      </c>
      <c r="LD22" s="342" t="s">
        <v>2123</v>
      </c>
      <c r="LE22" s="25" t="s">
        <v>138</v>
      </c>
      <c r="LF22" s="97">
        <v>7</v>
      </c>
      <c r="LG22" s="97">
        <v>4</v>
      </c>
      <c r="LH22" s="183">
        <v>0.7449564264230365</v>
      </c>
      <c r="LI22" s="134" t="s">
        <v>2088</v>
      </c>
      <c r="LK22" s="342" t="s">
        <v>2123</v>
      </c>
      <c r="LL22" s="25" t="s">
        <v>138</v>
      </c>
      <c r="LM22" s="97">
        <v>7</v>
      </c>
      <c r="LN22" s="97">
        <v>4</v>
      </c>
      <c r="LO22" s="183">
        <v>0.74165180732825298</v>
      </c>
      <c r="LP22" t="s">
        <v>24</v>
      </c>
      <c r="LR22" s="342" t="s">
        <v>2123</v>
      </c>
      <c r="LS22" s="164" t="s">
        <v>131</v>
      </c>
      <c r="LT22" s="97">
        <v>9</v>
      </c>
      <c r="LU22" s="97">
        <v>3</v>
      </c>
      <c r="LV22" s="183">
        <v>0.72989099303117377</v>
      </c>
      <c r="LW22" s="134" t="s">
        <v>2088</v>
      </c>
      <c r="LY22" s="342" t="s">
        <v>2123</v>
      </c>
      <c r="LZ22" s="21" t="s">
        <v>81</v>
      </c>
      <c r="MA22" s="97">
        <v>8</v>
      </c>
      <c r="MB22" s="97">
        <v>4</v>
      </c>
      <c r="MC22" s="183">
        <v>0.74153413748475572</v>
      </c>
      <c r="MD22" s="261" t="s">
        <v>2055</v>
      </c>
      <c r="MF22" s="342" t="s">
        <v>2123</v>
      </c>
      <c r="MG22" s="19" t="s">
        <v>47</v>
      </c>
      <c r="MH22" s="97">
        <v>10</v>
      </c>
      <c r="MI22" s="97">
        <v>3</v>
      </c>
      <c r="MJ22" s="183">
        <v>0.74855136267042544</v>
      </c>
      <c r="MK22" s="134" t="s">
        <v>2102</v>
      </c>
      <c r="MM22" s="342" t="s">
        <v>2123</v>
      </c>
      <c r="MN22" s="19" t="s">
        <v>47</v>
      </c>
      <c r="MO22" s="97">
        <v>10</v>
      </c>
      <c r="MP22" s="97">
        <v>3</v>
      </c>
      <c r="MQ22" s="183">
        <v>0.73219325306714422</v>
      </c>
      <c r="MR22" t="s">
        <v>24</v>
      </c>
      <c r="MT22" s="342" t="s">
        <v>2123</v>
      </c>
      <c r="MU22" s="19" t="s">
        <v>47</v>
      </c>
      <c r="MV22" s="97">
        <v>10</v>
      </c>
      <c r="MW22" s="97">
        <v>3</v>
      </c>
      <c r="MX22" s="183">
        <v>0.73026464654200585</v>
      </c>
      <c r="MY22" t="s">
        <v>24</v>
      </c>
      <c r="NA22" s="342" t="s">
        <v>2123</v>
      </c>
      <c r="NB22" s="24" t="s">
        <v>131</v>
      </c>
      <c r="NC22" s="97">
        <v>10</v>
      </c>
      <c r="ND22" s="97">
        <v>4</v>
      </c>
      <c r="NE22" s="183">
        <v>0.71891907057723703</v>
      </c>
      <c r="NF22" s="134" t="s">
        <v>2104</v>
      </c>
      <c r="NH22" s="342" t="s">
        <v>2123</v>
      </c>
      <c r="NI22" s="24" t="s">
        <v>131</v>
      </c>
      <c r="NJ22" s="97">
        <v>10</v>
      </c>
      <c r="NK22" s="97">
        <v>4</v>
      </c>
      <c r="NL22" s="183">
        <v>0.71276593142804612</v>
      </c>
      <c r="NM22" t="s">
        <v>24</v>
      </c>
      <c r="NO22" s="342" t="s">
        <v>2123</v>
      </c>
      <c r="NP22" s="24" t="s">
        <v>131</v>
      </c>
      <c r="NQ22" s="97">
        <v>10</v>
      </c>
      <c r="NR22" s="97">
        <v>4</v>
      </c>
      <c r="NS22" s="183">
        <v>0.70788450139642733</v>
      </c>
      <c r="NT22" t="s">
        <v>24</v>
      </c>
      <c r="NV22" s="342" t="s">
        <v>2123</v>
      </c>
      <c r="NW22" s="24" t="s">
        <v>131</v>
      </c>
      <c r="NX22" s="97">
        <v>10</v>
      </c>
      <c r="NY22" s="97">
        <v>4</v>
      </c>
      <c r="NZ22" s="183">
        <v>0.70683972831964492</v>
      </c>
      <c r="OA22" t="s">
        <v>24</v>
      </c>
      <c r="OC22" s="342" t="s">
        <v>2123</v>
      </c>
      <c r="OD22" s="24" t="s">
        <v>131</v>
      </c>
      <c r="OE22" s="97">
        <v>10</v>
      </c>
      <c r="OF22" s="97">
        <v>4</v>
      </c>
      <c r="OG22" s="183">
        <v>0.69701886059114748</v>
      </c>
      <c r="OH22" t="s">
        <v>24</v>
      </c>
      <c r="OJ22" s="342" t="s">
        <v>2123</v>
      </c>
      <c r="OK22" s="24" t="s">
        <v>131</v>
      </c>
      <c r="OL22" s="97">
        <v>10</v>
      </c>
      <c r="OM22" s="97">
        <v>4</v>
      </c>
      <c r="ON22" s="183">
        <v>0.69599077176071644</v>
      </c>
      <c r="OO22" t="s">
        <v>24</v>
      </c>
      <c r="OQ22" s="342" t="s">
        <v>2123</v>
      </c>
      <c r="OR22" s="24" t="s">
        <v>131</v>
      </c>
      <c r="OS22" s="97">
        <v>10</v>
      </c>
      <c r="OT22" s="97">
        <v>4</v>
      </c>
      <c r="OU22" s="183">
        <v>0.70194023396459482</v>
      </c>
      <c r="OV22" t="s">
        <v>24</v>
      </c>
      <c r="OX22" s="342" t="s">
        <v>2123</v>
      </c>
      <c r="OY22" s="24" t="s">
        <v>131</v>
      </c>
      <c r="OZ22" s="97">
        <v>10</v>
      </c>
      <c r="PA22" s="97">
        <v>4</v>
      </c>
      <c r="PB22" s="183">
        <v>0.71038181854802718</v>
      </c>
      <c r="PC22" t="s">
        <v>24</v>
      </c>
      <c r="PE22" s="342" t="s">
        <v>2123</v>
      </c>
      <c r="PF22" s="24" t="s">
        <v>131</v>
      </c>
      <c r="PG22" s="97">
        <v>10</v>
      </c>
      <c r="PH22" s="97">
        <v>4</v>
      </c>
      <c r="PI22" s="183">
        <v>0.71016637264996019</v>
      </c>
      <c r="PJ22" t="s">
        <v>24</v>
      </c>
      <c r="PL22" s="342" t="s">
        <v>2123</v>
      </c>
      <c r="PM22" s="83" t="s">
        <v>143</v>
      </c>
      <c r="PN22" s="97">
        <v>1</v>
      </c>
      <c r="PO22" s="97">
        <v>0</v>
      </c>
      <c r="PP22" s="183">
        <v>0.70549159285402963</v>
      </c>
      <c r="PQ22" s="134" t="s">
        <v>2098</v>
      </c>
      <c r="PS22" s="342" t="s">
        <v>2123</v>
      </c>
      <c r="PT22" s="88" t="s">
        <v>65</v>
      </c>
      <c r="PU22" s="97">
        <v>2</v>
      </c>
      <c r="PV22" s="97">
        <v>0</v>
      </c>
      <c r="PW22" s="183">
        <v>0.69142596189406413</v>
      </c>
      <c r="PX22" s="261" t="s">
        <v>2080</v>
      </c>
      <c r="PZ22" s="342" t="s">
        <v>2123</v>
      </c>
      <c r="QA22" s="86" t="s">
        <v>93</v>
      </c>
      <c r="QB22" s="97">
        <v>3</v>
      </c>
      <c r="QC22" s="97">
        <v>0</v>
      </c>
      <c r="QD22" s="183">
        <v>0.74669957254678154</v>
      </c>
      <c r="QE22" s="261" t="s">
        <v>2080</v>
      </c>
      <c r="QG22" s="342" t="s">
        <v>2123</v>
      </c>
      <c r="QH22" s="85" t="s">
        <v>104</v>
      </c>
      <c r="QI22" s="97">
        <v>2</v>
      </c>
      <c r="QJ22" s="97">
        <v>1</v>
      </c>
      <c r="QK22" s="183">
        <v>0.75701933343497552</v>
      </c>
      <c r="QL22" s="261" t="s">
        <v>2080</v>
      </c>
      <c r="QN22" s="342" t="s">
        <v>2123</v>
      </c>
      <c r="QO22" s="85" t="s">
        <v>104</v>
      </c>
      <c r="QP22" s="97">
        <v>3</v>
      </c>
      <c r="QQ22" s="97">
        <v>1</v>
      </c>
      <c r="QR22" s="183">
        <v>0.76857440721848413</v>
      </c>
      <c r="QS22" t="s">
        <v>24</v>
      </c>
      <c r="QU22" s="342" t="s">
        <v>2123</v>
      </c>
      <c r="QV22" s="90" t="s">
        <v>334</v>
      </c>
      <c r="QW22" s="97">
        <v>3</v>
      </c>
      <c r="QX22" s="97">
        <v>1</v>
      </c>
      <c r="QY22" s="183">
        <v>0.77833275571372895</v>
      </c>
      <c r="QZ22" s="261" t="s">
        <v>2054</v>
      </c>
      <c r="RB22" s="342" t="s">
        <v>2123</v>
      </c>
      <c r="RC22" s="83" t="s">
        <v>140</v>
      </c>
      <c r="RD22" s="97">
        <v>4</v>
      </c>
      <c r="RE22" s="97">
        <v>0</v>
      </c>
      <c r="RF22" s="183">
        <v>0.77688875275336833</v>
      </c>
      <c r="RG22" s="261" t="s">
        <v>2046</v>
      </c>
      <c r="RI22" s="342" t="s">
        <v>2123</v>
      </c>
      <c r="RJ22" s="85" t="s">
        <v>112</v>
      </c>
      <c r="RK22" s="97">
        <v>4</v>
      </c>
      <c r="RL22" s="97">
        <v>1</v>
      </c>
      <c r="RM22" s="183">
        <v>0.78357092995871558</v>
      </c>
      <c r="RN22" s="261" t="s">
        <v>2054</v>
      </c>
      <c r="RP22" s="342" t="s">
        <v>2123</v>
      </c>
      <c r="RQ22" s="84" t="s">
        <v>120</v>
      </c>
      <c r="RR22" s="97">
        <v>4</v>
      </c>
      <c r="RS22" s="97">
        <v>2</v>
      </c>
      <c r="RT22" s="183">
        <v>0.78588188662652791</v>
      </c>
      <c r="RU22" s="261" t="s">
        <v>2069</v>
      </c>
      <c r="RW22" s="342" t="s">
        <v>2123</v>
      </c>
      <c r="RX22" s="19" t="s">
        <v>44</v>
      </c>
      <c r="RY22" s="97">
        <v>5</v>
      </c>
      <c r="RZ22" s="97">
        <v>1</v>
      </c>
      <c r="SA22" s="183">
        <v>0.77708152331696678</v>
      </c>
      <c r="SB22" s="261" t="s">
        <v>2046</v>
      </c>
      <c r="SD22" s="342" t="s">
        <v>2123</v>
      </c>
      <c r="SE22" s="22" t="s">
        <v>93</v>
      </c>
      <c r="SF22" s="97">
        <v>5</v>
      </c>
      <c r="SG22" s="97">
        <v>1</v>
      </c>
      <c r="SH22" s="183">
        <v>0.78250094519932112</v>
      </c>
      <c r="SI22" s="134" t="s">
        <v>2121</v>
      </c>
      <c r="SK22" s="342" t="s">
        <v>2123</v>
      </c>
      <c r="SL22" s="22" t="s">
        <v>100</v>
      </c>
      <c r="SM22" s="97">
        <v>5</v>
      </c>
      <c r="SN22" s="97">
        <v>1</v>
      </c>
      <c r="SO22" s="183">
        <v>0.78998584446638931</v>
      </c>
      <c r="SP22" s="261" t="s">
        <v>2054</v>
      </c>
      <c r="SR22" s="342" t="s">
        <v>2123</v>
      </c>
      <c r="SS22" s="22" t="s">
        <v>96</v>
      </c>
      <c r="ST22" s="97">
        <v>5</v>
      </c>
      <c r="SU22" s="97">
        <v>2</v>
      </c>
      <c r="SV22" s="183">
        <v>0.77556688011921915</v>
      </c>
      <c r="SW22" s="261" t="s">
        <v>2046</v>
      </c>
      <c r="SY22" s="342" t="s">
        <v>2123</v>
      </c>
      <c r="SZ22" s="22" t="s">
        <v>93</v>
      </c>
      <c r="TA22" s="97">
        <v>6</v>
      </c>
      <c r="TB22" s="97">
        <v>1</v>
      </c>
      <c r="TC22" s="183">
        <v>0.78027772785231064</v>
      </c>
      <c r="TD22" s="261" t="s">
        <v>2046</v>
      </c>
      <c r="TF22" s="342" t="s">
        <v>2123</v>
      </c>
      <c r="TG22" s="24" t="s">
        <v>129</v>
      </c>
      <c r="TH22" s="97">
        <v>5</v>
      </c>
      <c r="TI22" s="97">
        <v>2</v>
      </c>
      <c r="TJ22" s="183">
        <v>0.77428960630453281</v>
      </c>
      <c r="TK22" s="134" t="s">
        <v>2058</v>
      </c>
      <c r="TM22" s="342" t="s">
        <v>2123</v>
      </c>
      <c r="TN22" s="24" t="s">
        <v>129</v>
      </c>
      <c r="TO22" s="97">
        <v>6</v>
      </c>
      <c r="TP22" s="97">
        <v>2</v>
      </c>
      <c r="TQ22" s="183">
        <v>0.76988480869392728</v>
      </c>
      <c r="TR22" t="s">
        <v>24</v>
      </c>
      <c r="TT22" s="342" t="s">
        <v>2123</v>
      </c>
      <c r="TU22" s="24" t="s">
        <v>129</v>
      </c>
      <c r="TV22" s="97">
        <v>6</v>
      </c>
      <c r="TW22" s="97">
        <v>2</v>
      </c>
      <c r="TX22" s="183">
        <v>0.77331187292357872</v>
      </c>
      <c r="TY22" t="s">
        <v>24</v>
      </c>
      <c r="UA22" s="342" t="s">
        <v>2123</v>
      </c>
      <c r="UB22" s="25" t="s">
        <v>147</v>
      </c>
      <c r="UC22" s="97">
        <v>7</v>
      </c>
      <c r="UD22" s="97">
        <v>2</v>
      </c>
      <c r="UE22" s="183">
        <v>0.7850938347428974</v>
      </c>
      <c r="UF22" s="134" t="s">
        <v>2058</v>
      </c>
      <c r="UH22" s="342" t="s">
        <v>2123</v>
      </c>
      <c r="UI22" s="24" t="s">
        <v>133</v>
      </c>
      <c r="UJ22" s="97">
        <v>7</v>
      </c>
      <c r="UK22" s="97">
        <v>2</v>
      </c>
      <c r="UL22" s="183">
        <v>0.79695171146372035</v>
      </c>
      <c r="UM22" s="261" t="s">
        <v>2046</v>
      </c>
      <c r="UO22" s="342" t="s">
        <v>2123</v>
      </c>
      <c r="UP22" s="25" t="s">
        <v>147</v>
      </c>
      <c r="UQ22" s="97">
        <v>8</v>
      </c>
      <c r="UR22" s="97">
        <v>2</v>
      </c>
      <c r="US22" s="183">
        <v>0.80885355594433794</v>
      </c>
      <c r="UT22" s="134" t="s">
        <v>2087</v>
      </c>
      <c r="UV22" s="342" t="s">
        <v>2123</v>
      </c>
      <c r="UW22" s="25" t="s">
        <v>150</v>
      </c>
      <c r="UX22" s="97">
        <v>7</v>
      </c>
      <c r="UY22" s="97">
        <v>3</v>
      </c>
      <c r="UZ22" s="183">
        <v>0.79985930205997358</v>
      </c>
      <c r="VA22" s="134" t="s">
        <v>2058</v>
      </c>
      <c r="VC22" s="342" t="s">
        <v>2123</v>
      </c>
      <c r="VD22" s="25" t="s">
        <v>150</v>
      </c>
      <c r="VE22" s="97">
        <v>8</v>
      </c>
      <c r="VF22" s="97">
        <v>3</v>
      </c>
      <c r="VG22" s="183">
        <v>0.81900245284177442</v>
      </c>
      <c r="VH22" t="s">
        <v>24</v>
      </c>
      <c r="VJ22" s="342" t="s">
        <v>2123</v>
      </c>
      <c r="VK22" s="22" t="s">
        <v>100</v>
      </c>
      <c r="VL22" s="97">
        <v>10</v>
      </c>
      <c r="VM22" s="97">
        <v>1</v>
      </c>
      <c r="VN22" s="183">
        <v>0.80703043401397201</v>
      </c>
      <c r="VO22" s="134" t="s">
        <v>2064</v>
      </c>
      <c r="VQ22" s="342" t="s">
        <v>2123</v>
      </c>
      <c r="VR22" s="24" t="s">
        <v>129</v>
      </c>
      <c r="VS22" s="97">
        <v>9</v>
      </c>
      <c r="VT22" s="97">
        <v>3</v>
      </c>
      <c r="VU22" s="183">
        <v>0.77616761089796882</v>
      </c>
      <c r="VV22" s="134" t="s">
        <v>2087</v>
      </c>
      <c r="VX22" s="342" t="s">
        <v>2123</v>
      </c>
      <c r="VY22" s="24" t="s">
        <v>129</v>
      </c>
      <c r="VZ22" s="97">
        <v>9</v>
      </c>
      <c r="WA22" s="97">
        <v>3</v>
      </c>
      <c r="WB22" s="183">
        <v>0.77576888818986933</v>
      </c>
      <c r="WC22" t="s">
        <v>24</v>
      </c>
      <c r="WE22" s="342" t="s">
        <v>2123</v>
      </c>
      <c r="WF22" s="24" t="s">
        <v>129</v>
      </c>
      <c r="WG22" s="97">
        <v>9</v>
      </c>
      <c r="WH22" s="97">
        <v>3</v>
      </c>
      <c r="WI22" s="183">
        <v>0.77828237112562937</v>
      </c>
      <c r="WJ22" t="s">
        <v>24</v>
      </c>
      <c r="WL22" s="342" t="s">
        <v>2123</v>
      </c>
      <c r="WM22" s="23" t="s">
        <v>114</v>
      </c>
      <c r="WN22" s="97">
        <v>9</v>
      </c>
      <c r="WO22" s="97">
        <v>3</v>
      </c>
      <c r="WP22" s="183">
        <v>0.76141540632553695</v>
      </c>
      <c r="WQ22" s="261" t="s">
        <v>2080</v>
      </c>
      <c r="WS22" s="342" t="s">
        <v>2123</v>
      </c>
      <c r="WT22" s="25" t="s">
        <v>150</v>
      </c>
      <c r="WU22" s="97">
        <v>8</v>
      </c>
      <c r="WV22" s="97">
        <v>4</v>
      </c>
      <c r="WW22" s="183">
        <v>0.76540977258150877</v>
      </c>
      <c r="WX22" s="261" t="s">
        <v>2069</v>
      </c>
      <c r="WZ22" s="342" t="s">
        <v>2123</v>
      </c>
      <c r="XA22" s="25" t="s">
        <v>140</v>
      </c>
      <c r="XB22" s="97">
        <v>11</v>
      </c>
      <c r="XC22" s="97">
        <v>1</v>
      </c>
      <c r="XD22" s="183">
        <v>0.77110564479371846</v>
      </c>
      <c r="XE22" s="261" t="s">
        <v>2055</v>
      </c>
      <c r="XG22" s="342" t="s">
        <v>2123</v>
      </c>
      <c r="XH22" s="25" t="s">
        <v>140</v>
      </c>
      <c r="XI22" s="97">
        <v>11</v>
      </c>
      <c r="XJ22" s="97">
        <v>1</v>
      </c>
      <c r="XK22" s="183">
        <v>0.76437027337527164</v>
      </c>
      <c r="XL22" t="s">
        <v>24</v>
      </c>
      <c r="XN22" s="342" t="s">
        <v>2123</v>
      </c>
      <c r="XO22" s="23" t="s">
        <v>114</v>
      </c>
      <c r="XP22" s="97">
        <v>9</v>
      </c>
      <c r="XQ22" s="97">
        <v>3</v>
      </c>
      <c r="XR22" s="183">
        <v>0.75577788327593953</v>
      </c>
      <c r="XS22" s="134" t="s">
        <v>2064</v>
      </c>
      <c r="XU22" s="342" t="s">
        <v>2123</v>
      </c>
      <c r="XV22" s="23" t="s">
        <v>114</v>
      </c>
      <c r="XW22" s="97">
        <v>9</v>
      </c>
      <c r="XX22" s="97">
        <v>3</v>
      </c>
      <c r="XY22" s="183">
        <v>0.75349629006889729</v>
      </c>
      <c r="XZ22" t="s">
        <v>24</v>
      </c>
      <c r="YB22" s="342" t="s">
        <v>2123</v>
      </c>
      <c r="YC22" s="23" t="s">
        <v>114</v>
      </c>
      <c r="YD22" s="97">
        <v>9</v>
      </c>
      <c r="YE22" s="97">
        <v>3</v>
      </c>
      <c r="YF22" s="183">
        <v>0.75099714909307735</v>
      </c>
      <c r="YG22" t="s">
        <v>24</v>
      </c>
      <c r="YI22" s="342" t="s">
        <v>2123</v>
      </c>
      <c r="YJ22" s="23" t="s">
        <v>114</v>
      </c>
      <c r="YK22" s="97">
        <v>9</v>
      </c>
      <c r="YL22" s="97">
        <v>3</v>
      </c>
      <c r="YM22" s="183">
        <v>0.75578722965812994</v>
      </c>
      <c r="YN22" t="s">
        <v>24</v>
      </c>
      <c r="YP22" s="342" t="s">
        <v>2123</v>
      </c>
      <c r="YQ22" s="23" t="s">
        <v>114</v>
      </c>
      <c r="YR22" s="97">
        <v>9</v>
      </c>
      <c r="YS22" s="97">
        <v>3</v>
      </c>
      <c r="YT22" s="183">
        <v>0.75838105952379387</v>
      </c>
      <c r="YU22" t="s">
        <v>24</v>
      </c>
      <c r="YW22" s="342" t="s">
        <v>2123</v>
      </c>
      <c r="YX22" s="23" t="s">
        <v>114</v>
      </c>
      <c r="YY22" s="97">
        <v>9</v>
      </c>
      <c r="YZ22" s="97">
        <v>3</v>
      </c>
      <c r="ZA22" s="183">
        <v>0.75355176743231855</v>
      </c>
      <c r="ZB22" t="s">
        <v>24</v>
      </c>
      <c r="ZD22" s="342" t="s">
        <v>2123</v>
      </c>
      <c r="ZE22" s="23" t="s">
        <v>114</v>
      </c>
      <c r="ZF22" s="97">
        <v>9</v>
      </c>
      <c r="ZG22" s="97">
        <v>3</v>
      </c>
      <c r="ZH22" s="183">
        <v>0.74664834447269723</v>
      </c>
      <c r="ZI22" t="s">
        <v>24</v>
      </c>
      <c r="ZK22" s="342" t="s">
        <v>2123</v>
      </c>
      <c r="ZL22" s="23" t="s">
        <v>114</v>
      </c>
      <c r="ZM22" s="97">
        <v>9</v>
      </c>
      <c r="ZN22" s="97">
        <v>3</v>
      </c>
      <c r="ZO22" s="183">
        <v>0.74306473398290973</v>
      </c>
      <c r="ZP22" t="s">
        <v>24</v>
      </c>
    </row>
    <row r="23" spans="2:692" x14ac:dyDescent="0.35">
      <c r="B23" s="342" t="s">
        <v>2126</v>
      </c>
      <c r="C23" s="22" t="s">
        <v>103</v>
      </c>
      <c r="D23" t="s">
        <v>2036</v>
      </c>
      <c r="E23">
        <v>67</v>
      </c>
      <c r="G23" s="342" t="s">
        <v>2126</v>
      </c>
      <c r="H23" s="22" t="s">
        <v>95</v>
      </c>
      <c r="I23" t="s">
        <v>2037</v>
      </c>
      <c r="J23">
        <v>56</v>
      </c>
      <c r="K23" t="s">
        <v>712</v>
      </c>
      <c r="M23" s="342" t="s">
        <v>2123</v>
      </c>
      <c r="N23" s="21" t="s">
        <v>73</v>
      </c>
      <c r="O23" s="171" t="s">
        <v>2089</v>
      </c>
      <c r="P23">
        <v>75</v>
      </c>
      <c r="Q23" t="s">
        <v>712</v>
      </c>
      <c r="S23" s="342" t="s">
        <v>2123</v>
      </c>
      <c r="T23" s="22" t="s">
        <v>99</v>
      </c>
      <c r="U23" t="s">
        <v>2095</v>
      </c>
      <c r="V23">
        <v>71</v>
      </c>
      <c r="W23" s="261" t="s">
        <v>2054</v>
      </c>
      <c r="Y23" s="342" t="s">
        <v>2126</v>
      </c>
      <c r="Z23" s="22" t="s">
        <v>90</v>
      </c>
      <c r="AA23" t="s">
        <v>2091</v>
      </c>
      <c r="AB23">
        <v>66</v>
      </c>
      <c r="AC23" t="s">
        <v>712</v>
      </c>
      <c r="AE23" s="342" t="s">
        <v>2126</v>
      </c>
      <c r="AF23" s="23" t="s">
        <v>114</v>
      </c>
      <c r="AG23" t="s">
        <v>2119</v>
      </c>
      <c r="AH23">
        <v>58</v>
      </c>
      <c r="AI23" s="134" t="s">
        <v>2106</v>
      </c>
      <c r="AK23" s="342" t="s">
        <v>2126</v>
      </c>
      <c r="AL23" s="23" t="s">
        <v>118</v>
      </c>
      <c r="AM23" s="171" t="s">
        <v>2112</v>
      </c>
      <c r="AN23">
        <v>64</v>
      </c>
      <c r="AO23" s="134" t="s">
        <v>2098</v>
      </c>
      <c r="AQ23" s="342" t="s">
        <v>2126</v>
      </c>
      <c r="AR23" s="164" t="s">
        <v>125</v>
      </c>
      <c r="AS23" t="s">
        <v>2100</v>
      </c>
      <c r="AT23">
        <v>59</v>
      </c>
      <c r="AU23" s="134" t="s">
        <v>2104</v>
      </c>
      <c r="AW23" s="342" t="s">
        <v>2126</v>
      </c>
      <c r="AX23" s="25" t="s">
        <v>142</v>
      </c>
      <c r="AY23" s="171">
        <v>5</v>
      </c>
      <c r="AZ23" s="171">
        <v>4</v>
      </c>
      <c r="BA23">
        <v>0.58045318443315574</v>
      </c>
      <c r="BB23" t="s">
        <v>712</v>
      </c>
      <c r="BD23" s="342" t="s">
        <v>2126</v>
      </c>
      <c r="BE23" s="21" t="s">
        <v>81</v>
      </c>
      <c r="BF23">
        <v>6</v>
      </c>
      <c r="BG23">
        <v>4</v>
      </c>
      <c r="BH23" s="183">
        <v>0.58733257291673735</v>
      </c>
      <c r="BI23" s="134" t="s">
        <v>2104</v>
      </c>
      <c r="BK23" s="342" t="s">
        <v>2126</v>
      </c>
      <c r="BL23" s="164" t="s">
        <v>128</v>
      </c>
      <c r="BM23">
        <v>6</v>
      </c>
      <c r="BN23">
        <v>5</v>
      </c>
      <c r="BO23" s="183">
        <v>0.59489858239560223</v>
      </c>
      <c r="BP23" s="134" t="s">
        <v>2088</v>
      </c>
      <c r="BR23" s="342" t="s">
        <v>2126</v>
      </c>
      <c r="BS23" s="21" t="s">
        <v>81</v>
      </c>
      <c r="BT23">
        <v>7</v>
      </c>
      <c r="BU23">
        <v>5</v>
      </c>
      <c r="BV23" s="183">
        <v>0.5782997896114368</v>
      </c>
      <c r="BW23" s="134" t="s">
        <v>2064</v>
      </c>
      <c r="BY23" s="342" t="s">
        <v>2126</v>
      </c>
      <c r="BZ23" s="25" t="s">
        <v>140</v>
      </c>
      <c r="CA23" s="171">
        <v>8</v>
      </c>
      <c r="CB23" s="171">
        <v>5</v>
      </c>
      <c r="CC23" s="183">
        <v>0.57940443098087635</v>
      </c>
      <c r="CD23" s="261" t="s">
        <v>2055</v>
      </c>
      <c r="CF23" s="342" t="s">
        <v>2126</v>
      </c>
      <c r="CG23" s="164" t="s">
        <v>131</v>
      </c>
      <c r="CH23">
        <v>7</v>
      </c>
      <c r="CI23">
        <v>6</v>
      </c>
      <c r="CJ23" s="183">
        <v>0.55906446406069676</v>
      </c>
      <c r="CK23" s="134" t="s">
        <v>2058</v>
      </c>
      <c r="CM23" s="342" t="s">
        <v>2126</v>
      </c>
      <c r="CN23" s="21" t="s">
        <v>85</v>
      </c>
      <c r="CO23">
        <v>7</v>
      </c>
      <c r="CP23">
        <v>6</v>
      </c>
      <c r="CQ23" s="183">
        <v>0.48291721972184359</v>
      </c>
      <c r="CR23" s="134" t="s">
        <v>2058</v>
      </c>
      <c r="CT23" s="342" t="s">
        <v>2126</v>
      </c>
      <c r="CU23" s="23" t="s">
        <v>112</v>
      </c>
      <c r="CV23">
        <v>1</v>
      </c>
      <c r="CW23">
        <v>0</v>
      </c>
      <c r="CX23" s="183">
        <v>0.78582943423534579</v>
      </c>
      <c r="CY23" t="s">
        <v>2047</v>
      </c>
      <c r="DA23" s="342" t="s">
        <v>2126</v>
      </c>
      <c r="DB23" s="22" t="s">
        <v>103</v>
      </c>
      <c r="DC23">
        <v>1</v>
      </c>
      <c r="DD23">
        <v>1</v>
      </c>
      <c r="DE23" s="183">
        <v>0.75078014619475852</v>
      </c>
      <c r="DF23" s="134" t="s">
        <v>2127</v>
      </c>
      <c r="DH23" s="342" t="s">
        <v>2126</v>
      </c>
      <c r="DI23" s="22" t="s">
        <v>97</v>
      </c>
      <c r="DJ23">
        <v>2</v>
      </c>
      <c r="DK23">
        <v>0</v>
      </c>
      <c r="DL23" s="183">
        <v>0.76356292556082717</v>
      </c>
      <c r="DM23" s="134" t="s">
        <v>2058</v>
      </c>
      <c r="DO23" s="342" t="s">
        <v>2126</v>
      </c>
      <c r="DP23" s="22" t="s">
        <v>92</v>
      </c>
      <c r="DQ23">
        <v>2</v>
      </c>
      <c r="DR23">
        <v>1</v>
      </c>
      <c r="DS23" s="183">
        <v>0.68130889676455542</v>
      </c>
      <c r="DT23" t="s">
        <v>2047</v>
      </c>
      <c r="DV23" s="342" t="s">
        <v>2126</v>
      </c>
      <c r="DW23" s="20" t="s">
        <v>72</v>
      </c>
      <c r="DX23">
        <v>4</v>
      </c>
      <c r="DY23">
        <v>0</v>
      </c>
      <c r="DZ23" s="183">
        <v>0.66106377551368811</v>
      </c>
      <c r="EA23" t="s">
        <v>2047</v>
      </c>
      <c r="EC23" s="342" t="s">
        <v>2126</v>
      </c>
      <c r="ED23" s="25" t="s">
        <v>141</v>
      </c>
      <c r="EE23">
        <v>4</v>
      </c>
      <c r="EF23">
        <v>1</v>
      </c>
      <c r="EG23" s="183">
        <v>0.69297835910371064</v>
      </c>
      <c r="EH23" s="261" t="s">
        <v>2055</v>
      </c>
      <c r="EJ23" s="342" t="s">
        <v>2126</v>
      </c>
      <c r="EK23" s="23" t="s">
        <v>116</v>
      </c>
      <c r="EL23">
        <v>4</v>
      </c>
      <c r="EM23">
        <v>2</v>
      </c>
      <c r="EN23" s="183">
        <v>0.6835575136878268</v>
      </c>
      <c r="EO23" t="s">
        <v>2047</v>
      </c>
      <c r="EQ23" s="342" t="s">
        <v>2126</v>
      </c>
      <c r="ER23" s="21" t="s">
        <v>75</v>
      </c>
      <c r="ES23">
        <v>5</v>
      </c>
      <c r="ET23">
        <v>2</v>
      </c>
      <c r="EU23" s="183">
        <v>0.68586876550471987</v>
      </c>
      <c r="EV23" s="261" t="s">
        <v>2046</v>
      </c>
      <c r="EX23" s="342" t="s">
        <v>2126</v>
      </c>
      <c r="EY23" s="25" t="s">
        <v>144</v>
      </c>
      <c r="EZ23">
        <v>5</v>
      </c>
      <c r="FA23">
        <v>3</v>
      </c>
      <c r="FB23" s="183">
        <v>0.64982796320586522</v>
      </c>
      <c r="FC23" s="134" t="s">
        <v>2106</v>
      </c>
      <c r="FE23" s="342" t="s">
        <v>2126</v>
      </c>
      <c r="FF23" s="25" t="s">
        <v>136</v>
      </c>
      <c r="FG23">
        <v>5</v>
      </c>
      <c r="FH23">
        <v>4</v>
      </c>
      <c r="FI23" s="183">
        <v>0.64330108085380666</v>
      </c>
      <c r="FJ23" t="s">
        <v>2047</v>
      </c>
      <c r="FL23" s="342" t="s">
        <v>2126</v>
      </c>
      <c r="FM23" s="22" t="s">
        <v>91</v>
      </c>
      <c r="FN23">
        <v>7</v>
      </c>
      <c r="FO23">
        <v>3</v>
      </c>
      <c r="FP23" s="183">
        <v>0.61076443367111621</v>
      </c>
      <c r="FQ23" s="261" t="s">
        <v>2046</v>
      </c>
      <c r="FS23" s="342" t="s">
        <v>2126</v>
      </c>
      <c r="FT23" s="20" t="s">
        <v>62</v>
      </c>
      <c r="FU23">
        <v>8</v>
      </c>
      <c r="FV23">
        <v>3</v>
      </c>
      <c r="FW23" s="183">
        <v>0.57587645729250314</v>
      </c>
      <c r="FX23" t="s">
        <v>2047</v>
      </c>
      <c r="FZ23" s="342" t="s">
        <v>2126</v>
      </c>
      <c r="GA23" s="22" t="s">
        <v>97</v>
      </c>
      <c r="GB23">
        <v>7</v>
      </c>
      <c r="GC23">
        <v>5</v>
      </c>
      <c r="GD23" s="183">
        <v>0.55937992860981256</v>
      </c>
      <c r="GE23" s="134" t="s">
        <v>2058</v>
      </c>
      <c r="GG23" s="342" t="s">
        <v>2126</v>
      </c>
      <c r="GH23" s="22" t="s">
        <v>97</v>
      </c>
      <c r="GI23">
        <v>7</v>
      </c>
      <c r="GJ23">
        <v>5</v>
      </c>
      <c r="GK23" s="183">
        <v>0.56453817081674429</v>
      </c>
      <c r="GL23" t="s">
        <v>24</v>
      </c>
      <c r="GN23" s="342" t="s">
        <v>2126</v>
      </c>
      <c r="GO23" s="25" t="s">
        <v>144</v>
      </c>
      <c r="GP23">
        <v>7</v>
      </c>
      <c r="GQ23">
        <v>5</v>
      </c>
      <c r="GR23" s="183">
        <v>0.56156336462403267</v>
      </c>
      <c r="GS23" s="261" t="s">
        <v>2046</v>
      </c>
      <c r="GU23" s="342" t="s">
        <v>2126</v>
      </c>
      <c r="GV23" s="20" t="s">
        <v>62</v>
      </c>
      <c r="GW23" s="48">
        <v>8</v>
      </c>
      <c r="GX23" s="48">
        <v>4</v>
      </c>
      <c r="GY23" s="183">
        <v>0.56860746649280758</v>
      </c>
      <c r="GZ23" s="261" t="s">
        <v>2046</v>
      </c>
      <c r="HB23" s="342" t="s">
        <v>2126</v>
      </c>
      <c r="HC23" s="20" t="s">
        <v>62</v>
      </c>
      <c r="HD23" s="48">
        <v>8</v>
      </c>
      <c r="HE23" s="48">
        <v>4</v>
      </c>
      <c r="HF23" s="183">
        <v>0.56694648443082829</v>
      </c>
      <c r="HG23" t="s">
        <v>24</v>
      </c>
      <c r="HI23" s="342" t="s">
        <v>2126</v>
      </c>
      <c r="HJ23" s="20" t="s">
        <v>62</v>
      </c>
      <c r="HK23" s="48">
        <v>8</v>
      </c>
      <c r="HL23" s="48">
        <v>4</v>
      </c>
      <c r="HM23" s="183">
        <v>0.56383977171926369</v>
      </c>
      <c r="HN23" t="s">
        <v>24</v>
      </c>
      <c r="HP23" s="342" t="s">
        <v>2126</v>
      </c>
      <c r="HQ23" s="20" t="s">
        <v>57</v>
      </c>
      <c r="HR23">
        <v>1</v>
      </c>
      <c r="HS23">
        <v>0</v>
      </c>
      <c r="HT23" s="183">
        <v>0.76867815181423016</v>
      </c>
      <c r="HU23" s="134" t="s">
        <v>2104</v>
      </c>
      <c r="HW23" s="342" t="s">
        <v>2126</v>
      </c>
      <c r="HX23" s="25" t="s">
        <v>139</v>
      </c>
      <c r="HY23">
        <v>2</v>
      </c>
      <c r="HZ23">
        <v>0</v>
      </c>
      <c r="IA23" s="183">
        <v>0.77638774410990841</v>
      </c>
      <c r="IB23" s="134" t="s">
        <v>2058</v>
      </c>
      <c r="ID23" s="342" t="s">
        <v>2126</v>
      </c>
      <c r="IE23" s="164" t="s">
        <v>124</v>
      </c>
      <c r="IF23">
        <v>3</v>
      </c>
      <c r="IG23">
        <v>0</v>
      </c>
      <c r="IH23" s="183">
        <v>0.73223853048753063</v>
      </c>
      <c r="II23" t="s">
        <v>2047</v>
      </c>
      <c r="IK23" s="342" t="s">
        <v>2126</v>
      </c>
      <c r="IL23" s="25" t="s">
        <v>147</v>
      </c>
      <c r="IM23">
        <v>3</v>
      </c>
      <c r="IN23">
        <v>1</v>
      </c>
      <c r="IO23" s="183">
        <v>0.7491255308147996</v>
      </c>
      <c r="IP23" t="s">
        <v>2047</v>
      </c>
      <c r="IR23" s="342" t="s">
        <v>2126</v>
      </c>
      <c r="IS23" s="23" t="s">
        <v>104</v>
      </c>
      <c r="IT23">
        <v>3</v>
      </c>
      <c r="IU23">
        <v>2</v>
      </c>
      <c r="IV23" s="183">
        <v>0.73432397504281111</v>
      </c>
      <c r="IW23" t="s">
        <v>2047</v>
      </c>
      <c r="IY23" s="342" t="s">
        <v>2126</v>
      </c>
      <c r="IZ23" s="20" t="s">
        <v>64</v>
      </c>
      <c r="JA23">
        <v>5</v>
      </c>
      <c r="JB23">
        <v>1</v>
      </c>
      <c r="JC23" s="183">
        <v>0.7116953812230441</v>
      </c>
      <c r="JD23" t="s">
        <v>2047</v>
      </c>
      <c r="JF23" s="342" t="s">
        <v>2126</v>
      </c>
      <c r="JG23" s="19" t="s">
        <v>54</v>
      </c>
      <c r="JH23" s="97">
        <v>5</v>
      </c>
      <c r="JI23" s="97">
        <v>2</v>
      </c>
      <c r="JJ23" s="183">
        <v>0.70601026382082421</v>
      </c>
      <c r="JK23" s="134" t="s">
        <v>2098</v>
      </c>
      <c r="JM23" s="342" t="s">
        <v>2126</v>
      </c>
      <c r="JN23" s="21" t="s">
        <v>81</v>
      </c>
      <c r="JO23" s="97">
        <v>5</v>
      </c>
      <c r="JP23" s="97">
        <v>3</v>
      </c>
      <c r="JQ23" s="183">
        <v>0.70183262442007477</v>
      </c>
      <c r="JR23" s="134" t="s">
        <v>2098</v>
      </c>
      <c r="JT23" s="342" t="s">
        <v>2126</v>
      </c>
      <c r="JU23" s="25" t="s">
        <v>139</v>
      </c>
      <c r="JV23" s="97">
        <v>6</v>
      </c>
      <c r="JW23" s="97">
        <v>2</v>
      </c>
      <c r="JX23" s="183">
        <v>0.74488019923934767</v>
      </c>
      <c r="JY23" s="134" t="s">
        <v>2064</v>
      </c>
      <c r="JZ23" s="134" t="s">
        <v>2088</v>
      </c>
      <c r="KB23" s="342" t="s">
        <v>2126</v>
      </c>
      <c r="KC23" s="20" t="s">
        <v>64</v>
      </c>
      <c r="KD23" s="97">
        <v>8</v>
      </c>
      <c r="KE23" s="97">
        <v>1</v>
      </c>
      <c r="KF23" s="183">
        <v>0.74114443467861701</v>
      </c>
      <c r="KG23" s="261" t="s">
        <v>2054</v>
      </c>
      <c r="KI23" s="342" t="s">
        <v>2126</v>
      </c>
      <c r="KJ23" s="23" t="s">
        <v>104</v>
      </c>
      <c r="KK23" s="97">
        <v>6</v>
      </c>
      <c r="KL23" s="97">
        <v>3</v>
      </c>
      <c r="KM23" s="183">
        <v>0.72963922229134726</v>
      </c>
      <c r="KN23" t="s">
        <v>2047</v>
      </c>
      <c r="KP23" s="342" t="s">
        <v>2126</v>
      </c>
      <c r="KQ23" s="23" t="s">
        <v>107</v>
      </c>
      <c r="KR23" s="97">
        <v>8</v>
      </c>
      <c r="KS23" s="97">
        <v>2</v>
      </c>
      <c r="KT23" s="183">
        <v>0.73355848811794544</v>
      </c>
      <c r="KU23" s="261" t="s">
        <v>2054</v>
      </c>
      <c r="KW23" s="342" t="s">
        <v>2126</v>
      </c>
      <c r="KX23" s="23" t="s">
        <v>107</v>
      </c>
      <c r="KY23" s="97">
        <v>8</v>
      </c>
      <c r="KZ23" s="97">
        <v>2</v>
      </c>
      <c r="LA23" s="183">
        <v>0.73261730816496984</v>
      </c>
      <c r="LB23" t="s">
        <v>24</v>
      </c>
      <c r="LD23" s="342" t="s">
        <v>2126</v>
      </c>
      <c r="LE23" s="164" t="s">
        <v>127</v>
      </c>
      <c r="LF23" s="97">
        <v>9</v>
      </c>
      <c r="LG23" s="97">
        <v>2</v>
      </c>
      <c r="LH23" s="183">
        <v>0.7411837379609223</v>
      </c>
      <c r="LI23" s="261" t="s">
        <v>2054</v>
      </c>
      <c r="LK23" s="342" t="s">
        <v>2126</v>
      </c>
      <c r="LL23" s="164" t="s">
        <v>127</v>
      </c>
      <c r="LM23" s="97">
        <v>9</v>
      </c>
      <c r="LN23" s="97">
        <v>2</v>
      </c>
      <c r="LO23" s="183">
        <v>0.7400142547852322</v>
      </c>
      <c r="LP23" t="s">
        <v>24</v>
      </c>
      <c r="LR23" s="342" t="s">
        <v>2126</v>
      </c>
      <c r="LS23" s="23" t="s">
        <v>104</v>
      </c>
      <c r="LT23" s="97">
        <v>8</v>
      </c>
      <c r="LU23" s="97">
        <v>4</v>
      </c>
      <c r="LV23" s="183">
        <v>0.72596152918429313</v>
      </c>
      <c r="LW23" s="261" t="s">
        <v>2046</v>
      </c>
      <c r="LY23" s="342" t="s">
        <v>2126</v>
      </c>
      <c r="LZ23" s="23" t="s">
        <v>104</v>
      </c>
      <c r="MA23" s="97">
        <v>8</v>
      </c>
      <c r="MB23" s="97">
        <v>4</v>
      </c>
      <c r="MC23" s="183">
        <v>0.72682691808772726</v>
      </c>
      <c r="MD23" t="s">
        <v>24</v>
      </c>
      <c r="MF23" s="342" t="s">
        <v>2126</v>
      </c>
      <c r="MG23" s="164" t="s">
        <v>129</v>
      </c>
      <c r="MH23" s="97">
        <v>7</v>
      </c>
      <c r="MI23" s="97">
        <v>6</v>
      </c>
      <c r="MJ23" s="183">
        <v>0.73148779572968847</v>
      </c>
      <c r="MK23" s="261" t="s">
        <v>2055</v>
      </c>
      <c r="MM23" s="342" t="s">
        <v>2126</v>
      </c>
      <c r="MN23" s="164" t="s">
        <v>123</v>
      </c>
      <c r="MO23" s="97">
        <v>9</v>
      </c>
      <c r="MP23" s="97">
        <v>4</v>
      </c>
      <c r="MQ23" s="183">
        <v>0.70831681164202398</v>
      </c>
      <c r="MR23" s="261" t="s">
        <v>2055</v>
      </c>
      <c r="MT23" s="342" t="s">
        <v>2126</v>
      </c>
      <c r="MU23" s="24" t="s">
        <v>123</v>
      </c>
      <c r="MV23" s="97">
        <v>9</v>
      </c>
      <c r="MW23" s="97">
        <v>4</v>
      </c>
      <c r="MX23" s="183">
        <v>0.70808180524937903</v>
      </c>
      <c r="MY23" t="s">
        <v>24</v>
      </c>
      <c r="NA23" s="342" t="s">
        <v>2126</v>
      </c>
      <c r="NB23" s="23" t="s">
        <v>112</v>
      </c>
      <c r="NC23" s="97">
        <v>9</v>
      </c>
      <c r="ND23" s="97">
        <v>4</v>
      </c>
      <c r="NE23" s="183">
        <v>0.7022806709608348</v>
      </c>
      <c r="NF23" s="261" t="s">
        <v>2046</v>
      </c>
      <c r="NH23" s="342" t="s">
        <v>2126</v>
      </c>
      <c r="NI23" s="23" t="s">
        <v>112</v>
      </c>
      <c r="NJ23" s="97">
        <v>9</v>
      </c>
      <c r="NK23" s="97">
        <v>4</v>
      </c>
      <c r="NL23" s="183">
        <v>0.69663177146061472</v>
      </c>
      <c r="NM23" t="s">
        <v>24</v>
      </c>
      <c r="NO23" s="342" t="s">
        <v>2126</v>
      </c>
      <c r="NP23" s="23" t="s">
        <v>112</v>
      </c>
      <c r="NQ23" s="97">
        <v>9</v>
      </c>
      <c r="NR23" s="97">
        <v>4</v>
      </c>
      <c r="NS23" s="183">
        <v>0.69521008958515129</v>
      </c>
      <c r="NT23" t="s">
        <v>24</v>
      </c>
      <c r="NV23" s="342" t="s">
        <v>2126</v>
      </c>
      <c r="NW23" s="23" t="s">
        <v>112</v>
      </c>
      <c r="NX23" s="97">
        <v>9</v>
      </c>
      <c r="NY23" s="97">
        <v>4</v>
      </c>
      <c r="NZ23" s="183">
        <v>0.69451487634819975</v>
      </c>
      <c r="OA23" t="s">
        <v>24</v>
      </c>
      <c r="OC23" s="342" t="s">
        <v>2126</v>
      </c>
      <c r="OD23" s="23" t="s">
        <v>112</v>
      </c>
      <c r="OE23" s="97">
        <v>9</v>
      </c>
      <c r="OF23" s="97">
        <v>4</v>
      </c>
      <c r="OG23" s="183">
        <v>0.68514504252873687</v>
      </c>
      <c r="OH23" t="s">
        <v>24</v>
      </c>
      <c r="OJ23" s="342" t="s">
        <v>2126</v>
      </c>
      <c r="OK23" s="23" t="s">
        <v>112</v>
      </c>
      <c r="OL23" s="97">
        <v>9</v>
      </c>
      <c r="OM23" s="97">
        <v>4</v>
      </c>
      <c r="ON23" s="183">
        <v>0.68472099840086353</v>
      </c>
      <c r="OO23" t="s">
        <v>24</v>
      </c>
      <c r="OQ23" s="342" t="s">
        <v>2126</v>
      </c>
      <c r="OR23" s="23" t="s">
        <v>112</v>
      </c>
      <c r="OS23" s="97">
        <v>9</v>
      </c>
      <c r="OT23" s="97">
        <v>4</v>
      </c>
      <c r="OU23" s="183">
        <v>0.69135473459881969</v>
      </c>
      <c r="OV23" t="s">
        <v>24</v>
      </c>
      <c r="OX23" s="342" t="s">
        <v>2126</v>
      </c>
      <c r="OY23" s="23" t="s">
        <v>112</v>
      </c>
      <c r="OZ23" s="97">
        <v>9</v>
      </c>
      <c r="PA23" s="97">
        <v>4</v>
      </c>
      <c r="PB23" s="183">
        <v>0.70001650234467472</v>
      </c>
      <c r="PC23" t="s">
        <v>24</v>
      </c>
      <c r="PE23" s="342" t="s">
        <v>2126</v>
      </c>
      <c r="PF23" s="23" t="s">
        <v>112</v>
      </c>
      <c r="PG23" s="97">
        <v>9</v>
      </c>
      <c r="PH23" s="97">
        <v>4</v>
      </c>
      <c r="PI23" s="183">
        <v>0.70014330527397661</v>
      </c>
      <c r="PJ23" t="s">
        <v>24</v>
      </c>
      <c r="PL23" s="342" t="s">
        <v>2126</v>
      </c>
      <c r="PM23" s="83" t="s">
        <v>138</v>
      </c>
      <c r="PN23" s="97">
        <v>1</v>
      </c>
      <c r="PO23" s="97">
        <v>0</v>
      </c>
      <c r="PP23" s="183">
        <v>0.70170094214504986</v>
      </c>
      <c r="PQ23" t="s">
        <v>2047</v>
      </c>
      <c r="PS23" s="342" t="s">
        <v>2126</v>
      </c>
      <c r="PT23" s="86" t="s">
        <v>103</v>
      </c>
      <c r="PU23" s="97">
        <v>2</v>
      </c>
      <c r="PV23" s="97">
        <v>0</v>
      </c>
      <c r="PW23" s="183">
        <v>0.6817451129938753</v>
      </c>
      <c r="PX23" t="s">
        <v>2047</v>
      </c>
      <c r="PZ23" s="342" t="s">
        <v>2126</v>
      </c>
      <c r="QA23" s="83" t="s">
        <v>138</v>
      </c>
      <c r="QB23" s="97">
        <v>2</v>
      </c>
      <c r="QC23" s="97">
        <v>1</v>
      </c>
      <c r="QD23" s="183">
        <v>0.74237172733258394</v>
      </c>
      <c r="QE23" s="261" t="s">
        <v>2090</v>
      </c>
      <c r="QG23" s="342" t="s">
        <v>2126</v>
      </c>
      <c r="QH23" s="87" t="s">
        <v>82</v>
      </c>
      <c r="QI23" s="97">
        <v>3</v>
      </c>
      <c r="QJ23" s="97">
        <v>0</v>
      </c>
      <c r="QK23" s="183">
        <v>0.7564713248193754</v>
      </c>
      <c r="QL23" s="134" t="s">
        <v>2088</v>
      </c>
      <c r="QN23" s="342" t="s">
        <v>2126</v>
      </c>
      <c r="QO23" s="83" t="s">
        <v>136</v>
      </c>
      <c r="QP23" s="97">
        <v>4</v>
      </c>
      <c r="QQ23" s="97">
        <v>0</v>
      </c>
      <c r="QR23" s="183">
        <v>0.76613336445546742</v>
      </c>
      <c r="QS23" s="261" t="s">
        <v>2069</v>
      </c>
      <c r="QU23" s="342" t="s">
        <v>2126</v>
      </c>
      <c r="QV23" s="83" t="s">
        <v>140</v>
      </c>
      <c r="QW23" s="97">
        <v>4</v>
      </c>
      <c r="QX23" s="97">
        <v>0</v>
      </c>
      <c r="QY23" s="183">
        <v>0.7727182453782242</v>
      </c>
      <c r="QZ23" s="134" t="s">
        <v>2064</v>
      </c>
      <c r="RB23" s="342" t="s">
        <v>2126</v>
      </c>
      <c r="RC23" s="83" t="s">
        <v>150</v>
      </c>
      <c r="RD23" s="97">
        <v>4</v>
      </c>
      <c r="RE23" s="97">
        <v>1</v>
      </c>
      <c r="RF23" s="183">
        <v>0.77373245693237913</v>
      </c>
      <c r="RG23" s="261" t="s">
        <v>2054</v>
      </c>
      <c r="RI23" s="342" t="s">
        <v>2126</v>
      </c>
      <c r="RJ23" s="87" t="s">
        <v>73</v>
      </c>
      <c r="RK23" s="97">
        <v>4</v>
      </c>
      <c r="RL23" s="97">
        <v>1</v>
      </c>
      <c r="RM23" s="183">
        <v>0.78040999237246422</v>
      </c>
      <c r="RN23" s="134" t="s">
        <v>2104</v>
      </c>
      <c r="RP23" s="342" t="s">
        <v>2126</v>
      </c>
      <c r="RQ23" s="89" t="s">
        <v>44</v>
      </c>
      <c r="RR23" s="97">
        <v>5</v>
      </c>
      <c r="RS23" s="97">
        <v>1</v>
      </c>
      <c r="RT23" s="183">
        <v>0.78452766120154693</v>
      </c>
      <c r="RU23" s="261" t="s">
        <v>2055</v>
      </c>
      <c r="RW23" s="342" t="s">
        <v>2126</v>
      </c>
      <c r="RX23" s="21" t="s">
        <v>82</v>
      </c>
      <c r="RY23" s="97">
        <v>5</v>
      </c>
      <c r="RZ23" s="97">
        <v>1</v>
      </c>
      <c r="SA23" s="183">
        <v>0.77576232057931038</v>
      </c>
      <c r="SB23" s="261" t="s">
        <v>2054</v>
      </c>
      <c r="SD23" s="342" t="s">
        <v>2126</v>
      </c>
      <c r="SE23" s="22" t="s">
        <v>96</v>
      </c>
      <c r="SF23" s="97">
        <v>5</v>
      </c>
      <c r="SG23" s="97">
        <v>2</v>
      </c>
      <c r="SH23" s="183">
        <v>0.78052184334264918</v>
      </c>
      <c r="SI23" s="134" t="s">
        <v>2111</v>
      </c>
      <c r="SK23" s="342" t="s">
        <v>2126</v>
      </c>
      <c r="SL23" s="22" t="s">
        <v>96</v>
      </c>
      <c r="SM23" s="97">
        <v>5</v>
      </c>
      <c r="SN23" s="97">
        <v>2</v>
      </c>
      <c r="SO23" s="183">
        <v>0.777663744347592</v>
      </c>
      <c r="SP23" t="s">
        <v>24</v>
      </c>
      <c r="SR23" s="342" t="s">
        <v>2126</v>
      </c>
      <c r="SS23" s="22" t="s">
        <v>93</v>
      </c>
      <c r="ST23" s="97">
        <v>5</v>
      </c>
      <c r="SU23" s="97">
        <v>1</v>
      </c>
      <c r="SV23" s="183">
        <v>0.77063735965427216</v>
      </c>
      <c r="SW23" s="261" t="s">
        <v>2046</v>
      </c>
      <c r="SY23" s="342" t="s">
        <v>2126</v>
      </c>
      <c r="SZ23" s="24" t="s">
        <v>120</v>
      </c>
      <c r="TA23" s="97">
        <v>5</v>
      </c>
      <c r="TB23" s="97">
        <v>3</v>
      </c>
      <c r="TC23" s="183">
        <v>0.76611415813497186</v>
      </c>
      <c r="TD23" s="134" t="s">
        <v>2098</v>
      </c>
      <c r="TF23" s="342" t="s">
        <v>2126</v>
      </c>
      <c r="TG23" s="23" t="s">
        <v>114</v>
      </c>
      <c r="TH23" s="97">
        <v>6</v>
      </c>
      <c r="TI23" s="97">
        <v>2</v>
      </c>
      <c r="TJ23" s="183">
        <v>0.75882997436964605</v>
      </c>
      <c r="TK23" s="261" t="s">
        <v>2046</v>
      </c>
      <c r="TM23" s="342" t="s">
        <v>2126</v>
      </c>
      <c r="TN23" s="24" t="s">
        <v>133</v>
      </c>
      <c r="TO23" s="97">
        <v>6</v>
      </c>
      <c r="TP23" s="97">
        <v>2</v>
      </c>
      <c r="TQ23" s="183">
        <v>0.76586984492209631</v>
      </c>
      <c r="TR23" s="261" t="s">
        <v>2069</v>
      </c>
      <c r="TT23" s="342" t="s">
        <v>2126</v>
      </c>
      <c r="TU23" s="24" t="s">
        <v>120</v>
      </c>
      <c r="TV23" s="97">
        <v>5</v>
      </c>
      <c r="TW23" s="97">
        <v>3</v>
      </c>
      <c r="TX23" s="183">
        <v>0.76613297408144587</v>
      </c>
      <c r="TY23" s="261" t="s">
        <v>2054</v>
      </c>
      <c r="UA23" s="342" t="s">
        <v>2126</v>
      </c>
      <c r="UB23" s="24" t="s">
        <v>133</v>
      </c>
      <c r="UC23" s="97">
        <v>7</v>
      </c>
      <c r="UD23" s="97">
        <v>2</v>
      </c>
      <c r="UE23" s="183">
        <v>0.77918457484801606</v>
      </c>
      <c r="UF23" s="261" t="s">
        <v>2046</v>
      </c>
      <c r="UH23" s="342" t="s">
        <v>2126</v>
      </c>
      <c r="UI23" s="24" t="s">
        <v>129</v>
      </c>
      <c r="UJ23" s="97">
        <v>7</v>
      </c>
      <c r="UK23" s="97">
        <v>2</v>
      </c>
      <c r="UL23" s="183">
        <v>0.79605451030059049</v>
      </c>
      <c r="UM23" s="134" t="s">
        <v>2064</v>
      </c>
      <c r="UO23" s="342" t="s">
        <v>2126</v>
      </c>
      <c r="UP23" s="22" t="s">
        <v>93</v>
      </c>
      <c r="UQ23" s="97">
        <v>9</v>
      </c>
      <c r="UR23" s="97">
        <v>1</v>
      </c>
      <c r="US23" s="183">
        <v>0.80316348418011885</v>
      </c>
      <c r="UT23" s="134" t="s">
        <v>2064</v>
      </c>
      <c r="UV23" s="342" t="s">
        <v>2126</v>
      </c>
      <c r="UW23" s="24" t="s">
        <v>129</v>
      </c>
      <c r="UX23" s="97">
        <v>8</v>
      </c>
      <c r="UY23" s="97">
        <v>2</v>
      </c>
      <c r="UZ23" s="183">
        <v>0.79905870517834221</v>
      </c>
      <c r="VA23" s="134" t="s">
        <v>2087</v>
      </c>
      <c r="VC23" s="342" t="s">
        <v>2126</v>
      </c>
      <c r="VD23" s="25" t="s">
        <v>140</v>
      </c>
      <c r="VE23" s="97">
        <v>10</v>
      </c>
      <c r="VF23" s="97">
        <v>1</v>
      </c>
      <c r="VG23" s="183">
        <v>0.77319508097229739</v>
      </c>
      <c r="VH23" s="261" t="s">
        <v>2080</v>
      </c>
      <c r="VJ23" s="342" t="s">
        <v>2126</v>
      </c>
      <c r="VK23" s="19" t="s">
        <v>49</v>
      </c>
      <c r="VL23" s="97">
        <v>9</v>
      </c>
      <c r="VM23" s="97">
        <v>2</v>
      </c>
      <c r="VN23" s="183">
        <v>0.77028538727237827</v>
      </c>
      <c r="VO23" s="261" t="s">
        <v>2046</v>
      </c>
      <c r="VQ23" s="342" t="s">
        <v>2126</v>
      </c>
      <c r="VR23" s="25" t="s">
        <v>150</v>
      </c>
      <c r="VS23" s="97">
        <v>8</v>
      </c>
      <c r="VT23" s="97">
        <v>4</v>
      </c>
      <c r="VU23" s="183">
        <v>0.77174432911768698</v>
      </c>
      <c r="VV23" s="134" t="s">
        <v>2064</v>
      </c>
      <c r="VX23" s="342" t="s">
        <v>2126</v>
      </c>
      <c r="VY23" s="25" t="s">
        <v>140</v>
      </c>
      <c r="VZ23" s="97">
        <v>11</v>
      </c>
      <c r="WA23" s="97">
        <v>1</v>
      </c>
      <c r="WB23" s="183">
        <v>0.77181891412134407</v>
      </c>
      <c r="WC23" s="261" t="s">
        <v>2054</v>
      </c>
      <c r="WE23" s="342" t="s">
        <v>2126</v>
      </c>
      <c r="WF23" s="25" t="s">
        <v>140</v>
      </c>
      <c r="WG23" s="97">
        <v>11</v>
      </c>
      <c r="WH23" s="97">
        <v>1</v>
      </c>
      <c r="WI23" s="183">
        <v>0.77312780310992579</v>
      </c>
      <c r="WJ23" t="s">
        <v>24</v>
      </c>
      <c r="WL23" s="342" t="s">
        <v>2126</v>
      </c>
      <c r="WM23" s="22" t="s">
        <v>103</v>
      </c>
      <c r="WN23" s="97">
        <v>9</v>
      </c>
      <c r="WO23" s="97">
        <v>3</v>
      </c>
      <c r="WP23" s="183">
        <v>0.76016330324520776</v>
      </c>
      <c r="WQ23" s="261" t="s">
        <v>2080</v>
      </c>
      <c r="WS23" s="342" t="s">
        <v>2126</v>
      </c>
      <c r="WT23" s="23" t="s">
        <v>114</v>
      </c>
      <c r="WU23" s="97">
        <v>9</v>
      </c>
      <c r="WV23" s="97">
        <v>3</v>
      </c>
      <c r="WW23" s="183">
        <v>0.76132941185428682</v>
      </c>
      <c r="WX23" s="134" t="s">
        <v>2058</v>
      </c>
      <c r="WZ23" s="342" t="s">
        <v>2126</v>
      </c>
      <c r="XA23" s="19" t="s">
        <v>50</v>
      </c>
      <c r="XB23" s="97">
        <v>11</v>
      </c>
      <c r="XC23" s="97">
        <v>1</v>
      </c>
      <c r="XD23" s="183">
        <v>0.7697582939919414</v>
      </c>
      <c r="XE23" s="134" t="s">
        <v>2087</v>
      </c>
      <c r="XG23" s="342" t="s">
        <v>2126</v>
      </c>
      <c r="XH23" s="22" t="s">
        <v>103</v>
      </c>
      <c r="XI23" s="97">
        <v>9</v>
      </c>
      <c r="XJ23" s="97">
        <v>3</v>
      </c>
      <c r="XK23" s="183">
        <v>0.75611986252285679</v>
      </c>
      <c r="XL23" s="261" t="s">
        <v>2055</v>
      </c>
      <c r="XN23" s="342" t="s">
        <v>2126</v>
      </c>
      <c r="XO23" s="19" t="s">
        <v>50</v>
      </c>
      <c r="XP23" s="97">
        <v>11</v>
      </c>
      <c r="XQ23" s="97">
        <v>1</v>
      </c>
      <c r="XR23" s="183">
        <v>0.75173669850376268</v>
      </c>
      <c r="XS23" s="261" t="s">
        <v>2046</v>
      </c>
      <c r="XU23" s="342" t="s">
        <v>2126</v>
      </c>
      <c r="XV23" s="19" t="s">
        <v>50</v>
      </c>
      <c r="XW23" s="97">
        <v>11</v>
      </c>
      <c r="XX23" s="97">
        <v>1</v>
      </c>
      <c r="XY23" s="183">
        <v>0.74885215288932916</v>
      </c>
      <c r="XZ23" t="s">
        <v>24</v>
      </c>
      <c r="YB23" s="342" t="s">
        <v>2126</v>
      </c>
      <c r="YC23" s="19" t="s">
        <v>50</v>
      </c>
      <c r="YD23" s="97">
        <v>11</v>
      </c>
      <c r="YE23" s="97">
        <v>1</v>
      </c>
      <c r="YF23" s="183">
        <v>0.74585844583661109</v>
      </c>
      <c r="YG23" t="s">
        <v>24</v>
      </c>
      <c r="YI23" s="342" t="s">
        <v>2126</v>
      </c>
      <c r="YJ23" s="19" t="s">
        <v>50</v>
      </c>
      <c r="YK23" s="97">
        <v>11</v>
      </c>
      <c r="YL23" s="97">
        <v>1</v>
      </c>
      <c r="YM23" s="183">
        <v>0.75029724573797951</v>
      </c>
      <c r="YN23" t="s">
        <v>24</v>
      </c>
      <c r="YP23" s="342" t="s">
        <v>2126</v>
      </c>
      <c r="YQ23" s="19" t="s">
        <v>50</v>
      </c>
      <c r="YR23" s="97">
        <v>11</v>
      </c>
      <c r="YS23" s="97">
        <v>1</v>
      </c>
      <c r="YT23" s="183">
        <v>0.75137047730177231</v>
      </c>
      <c r="YU23" t="s">
        <v>24</v>
      </c>
      <c r="YW23" s="342" t="s">
        <v>2126</v>
      </c>
      <c r="YX23" s="19" t="s">
        <v>50</v>
      </c>
      <c r="YY23" s="97">
        <v>11</v>
      </c>
      <c r="YZ23" s="97">
        <v>1</v>
      </c>
      <c r="ZA23" s="183">
        <v>0.74751475910081011</v>
      </c>
      <c r="ZB23" t="s">
        <v>24</v>
      </c>
      <c r="ZD23" s="342" t="s">
        <v>2126</v>
      </c>
      <c r="ZE23" s="19" t="s">
        <v>50</v>
      </c>
      <c r="ZF23" s="97">
        <v>11</v>
      </c>
      <c r="ZG23" s="97">
        <v>1</v>
      </c>
      <c r="ZH23" s="183">
        <v>0.74098189259256708</v>
      </c>
      <c r="ZI23" t="s">
        <v>24</v>
      </c>
      <c r="ZK23" s="342" t="s">
        <v>2126</v>
      </c>
      <c r="ZL23" s="19" t="s">
        <v>50</v>
      </c>
      <c r="ZM23" s="97">
        <v>11</v>
      </c>
      <c r="ZN23" s="97">
        <v>1</v>
      </c>
      <c r="ZO23" s="183">
        <v>0.73712975570398365</v>
      </c>
      <c r="ZP23" t="s">
        <v>24</v>
      </c>
    </row>
    <row r="24" spans="2:692" x14ac:dyDescent="0.35">
      <c r="B24" s="342" t="s">
        <v>2128</v>
      </c>
      <c r="C24" s="23" t="s">
        <v>114</v>
      </c>
      <c r="D24" t="s">
        <v>2036</v>
      </c>
      <c r="E24">
        <v>66</v>
      </c>
      <c r="G24" s="342" t="s">
        <v>2128</v>
      </c>
      <c r="H24" s="164" t="s">
        <v>131</v>
      </c>
      <c r="I24" t="s">
        <v>2107</v>
      </c>
      <c r="J24">
        <v>53</v>
      </c>
      <c r="K24" t="s">
        <v>712</v>
      </c>
      <c r="M24" s="342" t="s">
        <v>2128</v>
      </c>
      <c r="N24" s="23" t="s">
        <v>107</v>
      </c>
      <c r="O24" s="171" t="s">
        <v>2039</v>
      </c>
      <c r="P24">
        <v>73</v>
      </c>
      <c r="Q24" t="s">
        <v>712</v>
      </c>
      <c r="S24" s="342" t="s">
        <v>2128</v>
      </c>
      <c r="T24" s="23" t="s">
        <v>118</v>
      </c>
      <c r="U24" t="s">
        <v>2095</v>
      </c>
      <c r="V24">
        <v>69</v>
      </c>
      <c r="W24" t="s">
        <v>712</v>
      </c>
      <c r="Y24" s="342" t="s">
        <v>2128</v>
      </c>
      <c r="Z24" s="22" t="s">
        <v>101</v>
      </c>
      <c r="AA24" t="s">
        <v>2091</v>
      </c>
      <c r="AB24">
        <v>62</v>
      </c>
      <c r="AC24" t="s">
        <v>712</v>
      </c>
      <c r="AE24" s="342" t="s">
        <v>2128</v>
      </c>
      <c r="AF24" s="164" t="s">
        <v>125</v>
      </c>
      <c r="AG24" t="s">
        <v>2119</v>
      </c>
      <c r="AH24">
        <v>53</v>
      </c>
      <c r="AI24" t="s">
        <v>712</v>
      </c>
      <c r="AK24" s="342" t="s">
        <v>2128</v>
      </c>
      <c r="AL24" s="25" t="s">
        <v>141</v>
      </c>
      <c r="AM24" s="171" t="s">
        <v>2112</v>
      </c>
      <c r="AN24">
        <v>64</v>
      </c>
      <c r="AO24" s="261" t="s">
        <v>2054</v>
      </c>
      <c r="AQ24" s="342" t="s">
        <v>2128</v>
      </c>
      <c r="AR24" s="22" t="s">
        <v>103</v>
      </c>
      <c r="AS24" t="s">
        <v>2100</v>
      </c>
      <c r="AT24">
        <v>57</v>
      </c>
      <c r="AU24" s="134" t="s">
        <v>2064</v>
      </c>
      <c r="AW24" s="342" t="s">
        <v>2128</v>
      </c>
      <c r="AX24" s="164" t="s">
        <v>133</v>
      </c>
      <c r="AY24">
        <v>5</v>
      </c>
      <c r="AZ24">
        <v>4</v>
      </c>
      <c r="BA24">
        <v>0.57147408067054284</v>
      </c>
      <c r="BB24" t="s">
        <v>712</v>
      </c>
      <c r="BD24" s="342" t="s">
        <v>2128</v>
      </c>
      <c r="BE24" s="23" t="s">
        <v>113</v>
      </c>
      <c r="BF24">
        <v>6</v>
      </c>
      <c r="BG24">
        <v>4</v>
      </c>
      <c r="BH24" s="183">
        <v>0.57900186000247256</v>
      </c>
      <c r="BI24" s="171" t="s">
        <v>712</v>
      </c>
      <c r="BK24" s="342" t="s">
        <v>2128</v>
      </c>
      <c r="BL24" s="21" t="s">
        <v>74</v>
      </c>
      <c r="BM24">
        <v>5</v>
      </c>
      <c r="BN24">
        <v>6</v>
      </c>
      <c r="BO24" s="183">
        <v>0.57851278329341238</v>
      </c>
      <c r="BP24" t="s">
        <v>2047</v>
      </c>
      <c r="BR24" s="342" t="s">
        <v>2128</v>
      </c>
      <c r="BS24" s="23" t="s">
        <v>113</v>
      </c>
      <c r="BT24">
        <v>7</v>
      </c>
      <c r="BU24">
        <v>5</v>
      </c>
      <c r="BV24" s="183">
        <v>0.57342348355145278</v>
      </c>
      <c r="BW24" t="s">
        <v>2047</v>
      </c>
      <c r="BY24" s="342" t="s">
        <v>2128</v>
      </c>
      <c r="BZ24" s="23" t="s">
        <v>113</v>
      </c>
      <c r="CA24">
        <v>7</v>
      </c>
      <c r="CB24">
        <v>6</v>
      </c>
      <c r="CC24" s="183">
        <v>0.55238258166833853</v>
      </c>
      <c r="CD24" t="s">
        <v>24</v>
      </c>
      <c r="CF24" s="342" t="s">
        <v>2128</v>
      </c>
      <c r="CG24" s="25" t="s">
        <v>146</v>
      </c>
      <c r="CH24" s="171">
        <v>8</v>
      </c>
      <c r="CI24" s="171">
        <v>5</v>
      </c>
      <c r="CJ24" s="183">
        <v>0.53083711080523166</v>
      </c>
      <c r="CK24" s="261" t="s">
        <v>2054</v>
      </c>
      <c r="CM24" s="342" t="s">
        <v>2128</v>
      </c>
      <c r="CN24" s="23" t="s">
        <v>113</v>
      </c>
      <c r="CO24">
        <v>7</v>
      </c>
      <c r="CP24">
        <v>6</v>
      </c>
      <c r="CQ24" s="183">
        <v>0.47825038651415436</v>
      </c>
      <c r="CR24" s="261" t="s">
        <v>2046</v>
      </c>
      <c r="CT24" s="342" t="s">
        <v>2128</v>
      </c>
      <c r="CU24" s="164" t="s">
        <v>133</v>
      </c>
      <c r="CV24">
        <v>1</v>
      </c>
      <c r="CW24">
        <v>0</v>
      </c>
      <c r="CX24" s="183">
        <v>0.78006587027128915</v>
      </c>
      <c r="CY24" t="s">
        <v>2047</v>
      </c>
      <c r="DA24" s="342" t="s">
        <v>2128</v>
      </c>
      <c r="DB24" s="23" t="s">
        <v>105</v>
      </c>
      <c r="DC24">
        <v>2</v>
      </c>
      <c r="DD24">
        <v>0</v>
      </c>
      <c r="DE24" s="183">
        <v>0.74469417374796132</v>
      </c>
      <c r="DF24" t="s">
        <v>2047</v>
      </c>
      <c r="DH24" s="342" t="s">
        <v>2128</v>
      </c>
      <c r="DI24" s="20" t="s">
        <v>62</v>
      </c>
      <c r="DJ24" s="48">
        <v>2</v>
      </c>
      <c r="DK24" s="48">
        <v>0</v>
      </c>
      <c r="DL24" s="183">
        <v>0.76005415116284669</v>
      </c>
      <c r="DM24" t="s">
        <v>2047</v>
      </c>
      <c r="DO24" s="342" t="s">
        <v>2128</v>
      </c>
      <c r="DP24" s="22" t="s">
        <v>96</v>
      </c>
      <c r="DQ24" s="48">
        <v>2</v>
      </c>
      <c r="DR24" s="48">
        <v>1</v>
      </c>
      <c r="DS24" s="183">
        <v>0.67914820999797698</v>
      </c>
      <c r="DT24" s="134" t="s">
        <v>2125</v>
      </c>
      <c r="DV24" s="342" t="s">
        <v>2128</v>
      </c>
      <c r="DW24" s="25" t="s">
        <v>11</v>
      </c>
      <c r="DX24" s="48">
        <v>3</v>
      </c>
      <c r="DY24" s="48">
        <v>1</v>
      </c>
      <c r="DZ24" s="183">
        <v>0.6600472213767421</v>
      </c>
      <c r="EA24" s="134" t="s">
        <v>2121</v>
      </c>
      <c r="EC24" s="342" t="s">
        <v>2128</v>
      </c>
      <c r="ED24" s="25" t="s">
        <v>140</v>
      </c>
      <c r="EE24">
        <v>3</v>
      </c>
      <c r="EF24">
        <v>2</v>
      </c>
      <c r="EG24" s="183">
        <v>0.68915349161073691</v>
      </c>
      <c r="EH24" s="134" t="s">
        <v>2111</v>
      </c>
      <c r="EJ24" s="342" t="s">
        <v>2128</v>
      </c>
      <c r="EK24" s="21" t="s">
        <v>75</v>
      </c>
      <c r="EL24">
        <v>4</v>
      </c>
      <c r="EM24">
        <v>2</v>
      </c>
      <c r="EN24" s="183">
        <v>0.68277639183329841</v>
      </c>
      <c r="EO24" s="134" t="s">
        <v>2102</v>
      </c>
      <c r="EQ24" s="342" t="s">
        <v>2128</v>
      </c>
      <c r="ER24" s="20" t="s">
        <v>66</v>
      </c>
      <c r="ES24">
        <v>6</v>
      </c>
      <c r="ET24">
        <v>1</v>
      </c>
      <c r="EU24" s="183">
        <v>0.67553118719840211</v>
      </c>
      <c r="EV24" t="s">
        <v>2047</v>
      </c>
      <c r="EX24" s="342" t="s">
        <v>2128</v>
      </c>
      <c r="EY24" s="20" t="s">
        <v>57</v>
      </c>
      <c r="EZ24" s="48">
        <v>5</v>
      </c>
      <c r="FA24" s="48">
        <v>3</v>
      </c>
      <c r="FB24" s="183">
        <v>0.6412519779746878</v>
      </c>
      <c r="FC24" t="s">
        <v>2047</v>
      </c>
      <c r="FE24" s="342" t="s">
        <v>2128</v>
      </c>
      <c r="FF24" s="22" t="s">
        <v>91</v>
      </c>
      <c r="FG24" s="48">
        <v>6</v>
      </c>
      <c r="FH24" s="48">
        <v>3</v>
      </c>
      <c r="FI24" s="183">
        <v>0.64273660814719658</v>
      </c>
      <c r="FJ24" t="s">
        <v>2047</v>
      </c>
      <c r="FL24" s="342" t="s">
        <v>2128</v>
      </c>
      <c r="FM24" s="164" t="s">
        <v>128</v>
      </c>
      <c r="FN24" s="48">
        <v>6</v>
      </c>
      <c r="FO24" s="48">
        <v>4</v>
      </c>
      <c r="FP24" s="183">
        <v>0.60442174837372842</v>
      </c>
      <c r="FQ24" s="134" t="s">
        <v>2088</v>
      </c>
      <c r="FS24" s="342" t="s">
        <v>2128</v>
      </c>
      <c r="FT24" s="164" t="s">
        <v>122</v>
      </c>
      <c r="FU24" s="48">
        <v>7</v>
      </c>
      <c r="FV24" s="48">
        <v>4</v>
      </c>
      <c r="FW24" s="183">
        <v>0.57195091497650929</v>
      </c>
      <c r="FX24" t="s">
        <v>2047</v>
      </c>
      <c r="FZ24" s="342" t="s">
        <v>2128</v>
      </c>
      <c r="GA24" s="25" t="s">
        <v>144</v>
      </c>
      <c r="GB24" s="48">
        <v>7</v>
      </c>
      <c r="GC24" s="48">
        <v>5</v>
      </c>
      <c r="GD24" s="183">
        <v>0.55618032456510036</v>
      </c>
      <c r="GE24" s="134" t="s">
        <v>2087</v>
      </c>
      <c r="GG24" s="342" t="s">
        <v>2128</v>
      </c>
      <c r="GH24" s="25" t="s">
        <v>144</v>
      </c>
      <c r="GI24" s="48">
        <v>7</v>
      </c>
      <c r="GJ24" s="48">
        <v>5</v>
      </c>
      <c r="GK24" s="183">
        <v>0.56341677900950349</v>
      </c>
      <c r="GL24" t="s">
        <v>24</v>
      </c>
      <c r="GN24" s="342" t="s">
        <v>2128</v>
      </c>
      <c r="GO24" s="20" t="s">
        <v>62</v>
      </c>
      <c r="GP24" s="48">
        <v>8</v>
      </c>
      <c r="GQ24" s="48">
        <v>4</v>
      </c>
      <c r="GR24" s="183">
        <v>0.56032031428340856</v>
      </c>
      <c r="GS24" s="261" t="s">
        <v>2046</v>
      </c>
      <c r="GU24" s="342" t="s">
        <v>2128</v>
      </c>
      <c r="GV24" s="25" t="s">
        <v>144</v>
      </c>
      <c r="GW24">
        <v>7</v>
      </c>
      <c r="GX24">
        <v>5</v>
      </c>
      <c r="GY24" s="183">
        <v>0.56715861068558604</v>
      </c>
      <c r="GZ24" s="134" t="s">
        <v>2058</v>
      </c>
      <c r="HB24" s="342" t="s">
        <v>2128</v>
      </c>
      <c r="HC24" s="25" t="s">
        <v>144</v>
      </c>
      <c r="HD24">
        <v>7</v>
      </c>
      <c r="HE24">
        <v>5</v>
      </c>
      <c r="HF24" s="183">
        <v>0.56490054356864683</v>
      </c>
      <c r="HG24" t="s">
        <v>24</v>
      </c>
      <c r="HI24" s="342" t="s">
        <v>2128</v>
      </c>
      <c r="HJ24" s="20" t="s">
        <v>66</v>
      </c>
      <c r="HK24">
        <v>9</v>
      </c>
      <c r="HL24">
        <v>3</v>
      </c>
      <c r="HM24" s="183">
        <v>0.56165313823181773</v>
      </c>
      <c r="HN24" s="261" t="s">
        <v>2046</v>
      </c>
      <c r="HP24" s="342" t="s">
        <v>2128</v>
      </c>
      <c r="HQ24" s="25" t="s">
        <v>150</v>
      </c>
      <c r="HR24">
        <v>1</v>
      </c>
      <c r="HS24">
        <v>0</v>
      </c>
      <c r="HT24" s="183">
        <v>0.76745279201089811</v>
      </c>
      <c r="HU24" t="s">
        <v>2047</v>
      </c>
      <c r="HW24" s="342" t="s">
        <v>2128</v>
      </c>
      <c r="HX24" s="25" t="s">
        <v>147</v>
      </c>
      <c r="HY24">
        <v>2</v>
      </c>
      <c r="HZ24">
        <v>0</v>
      </c>
      <c r="IA24" s="183">
        <v>0.76681592666237675</v>
      </c>
      <c r="IB24" t="s">
        <v>2047</v>
      </c>
      <c r="ID24" s="342" t="s">
        <v>2128</v>
      </c>
      <c r="IE24" s="21" t="s">
        <v>85</v>
      </c>
      <c r="IF24">
        <v>2</v>
      </c>
      <c r="IG24">
        <v>1</v>
      </c>
      <c r="IH24" s="183">
        <v>0.72798536622192145</v>
      </c>
      <c r="II24" s="134" t="s">
        <v>2124</v>
      </c>
      <c r="IK24" s="342" t="s">
        <v>2128</v>
      </c>
      <c r="IL24" s="23" t="s">
        <v>108</v>
      </c>
      <c r="IM24">
        <v>3</v>
      </c>
      <c r="IN24">
        <v>1</v>
      </c>
      <c r="IO24" s="183">
        <v>0.74426194715562088</v>
      </c>
      <c r="IP24" t="s">
        <v>2047</v>
      </c>
      <c r="IR24" s="342" t="s">
        <v>2128</v>
      </c>
      <c r="IS24" s="23" t="s">
        <v>113</v>
      </c>
      <c r="IT24">
        <v>3</v>
      </c>
      <c r="IU24">
        <v>2</v>
      </c>
      <c r="IV24" s="183">
        <v>0.72089791312524565</v>
      </c>
      <c r="IW24" s="134" t="s">
        <v>2121</v>
      </c>
      <c r="IY24" s="342" t="s">
        <v>2128</v>
      </c>
      <c r="IZ24" s="20" t="s">
        <v>67</v>
      </c>
      <c r="JA24">
        <v>5</v>
      </c>
      <c r="JB24">
        <v>1</v>
      </c>
      <c r="JC24" s="183">
        <v>0.70777267183858916</v>
      </c>
      <c r="JD24" s="134" t="s">
        <v>2106</v>
      </c>
      <c r="JF24" s="342" t="s">
        <v>2128</v>
      </c>
      <c r="JG24" s="164" t="s">
        <v>127</v>
      </c>
      <c r="JH24" s="97">
        <v>6</v>
      </c>
      <c r="JI24" s="97">
        <v>1</v>
      </c>
      <c r="JJ24" s="183">
        <v>0.70218405008445262</v>
      </c>
      <c r="JK24" s="261" t="s">
        <v>2054</v>
      </c>
      <c r="JM24" s="342" t="s">
        <v>2128</v>
      </c>
      <c r="JN24" s="20" t="s">
        <v>64</v>
      </c>
      <c r="JO24" s="97">
        <v>7</v>
      </c>
      <c r="JP24" s="97">
        <v>1</v>
      </c>
      <c r="JQ24" s="183">
        <v>0.69910649622481813</v>
      </c>
      <c r="JR24" s="134" t="s">
        <v>2088</v>
      </c>
      <c r="JT24" s="342" t="s">
        <v>2128</v>
      </c>
      <c r="JU24" s="25" t="s">
        <v>138</v>
      </c>
      <c r="JV24" s="97">
        <v>5</v>
      </c>
      <c r="JW24" s="97">
        <v>3</v>
      </c>
      <c r="JX24" s="183">
        <v>0.72862465477168736</v>
      </c>
      <c r="JY24" t="s">
        <v>2047</v>
      </c>
      <c r="JZ24" t="s">
        <v>2047</v>
      </c>
      <c r="KB24" s="342" t="s">
        <v>2128</v>
      </c>
      <c r="KC24" s="23" t="s">
        <v>112</v>
      </c>
      <c r="KD24" s="97">
        <v>6</v>
      </c>
      <c r="KE24" s="97">
        <v>3</v>
      </c>
      <c r="KF24" s="183">
        <v>0.73436932899182228</v>
      </c>
      <c r="KG24" t="s">
        <v>2047</v>
      </c>
      <c r="KI24" s="342" t="s">
        <v>2128</v>
      </c>
      <c r="KJ24" s="23" t="s">
        <v>112</v>
      </c>
      <c r="KK24" s="97">
        <v>6</v>
      </c>
      <c r="KL24" s="97">
        <v>3</v>
      </c>
      <c r="KM24" s="183">
        <v>0.72573966021992664</v>
      </c>
      <c r="KN24" t="s">
        <v>24</v>
      </c>
      <c r="KP24" s="342" t="s">
        <v>2128</v>
      </c>
      <c r="KQ24" s="23" t="s">
        <v>104</v>
      </c>
      <c r="KR24" s="97">
        <v>7</v>
      </c>
      <c r="KS24" s="97">
        <v>3</v>
      </c>
      <c r="KT24" s="183">
        <v>0.73291799545530467</v>
      </c>
      <c r="KU24" s="134" t="s">
        <v>2058</v>
      </c>
      <c r="KW24" s="342" t="s">
        <v>2128</v>
      </c>
      <c r="KX24" s="164" t="s">
        <v>129</v>
      </c>
      <c r="KY24" s="97">
        <v>5</v>
      </c>
      <c r="KZ24" s="97">
        <v>5</v>
      </c>
      <c r="LA24" s="183">
        <v>0.72471145717073615</v>
      </c>
      <c r="LB24" s="134" t="s">
        <v>2064</v>
      </c>
      <c r="LD24" s="342" t="s">
        <v>2128</v>
      </c>
      <c r="LE24" s="23" t="s">
        <v>104</v>
      </c>
      <c r="LF24" s="97">
        <v>7</v>
      </c>
      <c r="LG24" s="97">
        <v>4</v>
      </c>
      <c r="LH24" s="183">
        <v>0.7223973021721688</v>
      </c>
      <c r="LI24" s="134" t="s">
        <v>2064</v>
      </c>
      <c r="LK24" s="342" t="s">
        <v>2128</v>
      </c>
      <c r="LL24" s="23" t="s">
        <v>104</v>
      </c>
      <c r="LM24" s="97">
        <v>7</v>
      </c>
      <c r="LN24" s="97">
        <v>4</v>
      </c>
      <c r="LO24" s="183">
        <v>0.71642251191752071</v>
      </c>
      <c r="LP24" t="s">
        <v>24</v>
      </c>
      <c r="LR24" s="342" t="s">
        <v>2128</v>
      </c>
      <c r="LS24" s="164" t="s">
        <v>129</v>
      </c>
      <c r="LT24" s="97">
        <v>6</v>
      </c>
      <c r="LU24" s="97">
        <v>6</v>
      </c>
      <c r="LV24" s="183">
        <v>0.72297616159362788</v>
      </c>
      <c r="LW24" s="134" t="s">
        <v>2087</v>
      </c>
      <c r="LY24" s="342" t="s">
        <v>2128</v>
      </c>
      <c r="LZ24" s="25" t="s">
        <v>143</v>
      </c>
      <c r="MA24" s="97">
        <v>9</v>
      </c>
      <c r="MB24" s="97">
        <v>3</v>
      </c>
      <c r="MC24" s="183">
        <v>0.72221169633631666</v>
      </c>
      <c r="MD24" s="261" t="s">
        <v>2054</v>
      </c>
      <c r="MF24" s="342" t="s">
        <v>2128</v>
      </c>
      <c r="MG24" s="23" t="s">
        <v>107</v>
      </c>
      <c r="MH24" s="97">
        <v>10</v>
      </c>
      <c r="MI24" s="97">
        <v>3</v>
      </c>
      <c r="MJ24" s="183">
        <v>0.719264849186672</v>
      </c>
      <c r="MK24" t="s">
        <v>2047</v>
      </c>
      <c r="MM24" s="342" t="s">
        <v>2128</v>
      </c>
      <c r="MN24" s="23" t="s">
        <v>112</v>
      </c>
      <c r="MO24" s="97">
        <v>9</v>
      </c>
      <c r="MP24" s="97">
        <v>4</v>
      </c>
      <c r="MQ24" s="183">
        <v>0.70629982551954851</v>
      </c>
      <c r="MR24" s="261" t="s">
        <v>2046</v>
      </c>
      <c r="MT24" s="342" t="s">
        <v>2128</v>
      </c>
      <c r="MU24" s="23" t="s">
        <v>112</v>
      </c>
      <c r="MV24" s="97">
        <v>9</v>
      </c>
      <c r="MW24" s="97">
        <v>4</v>
      </c>
      <c r="MX24" s="183">
        <v>0.70745455784629352</v>
      </c>
      <c r="MY24" t="s">
        <v>24</v>
      </c>
      <c r="NA24" s="342" t="s">
        <v>2128</v>
      </c>
      <c r="NB24" s="24" t="s">
        <v>123</v>
      </c>
      <c r="NC24" s="97">
        <v>9</v>
      </c>
      <c r="ND24" s="97">
        <v>4</v>
      </c>
      <c r="NE24" s="183">
        <v>0.70155099023752532</v>
      </c>
      <c r="NF24" s="134" t="s">
        <v>2058</v>
      </c>
      <c r="NH24" s="342" t="s">
        <v>2128</v>
      </c>
      <c r="NI24" s="24" t="s">
        <v>123</v>
      </c>
      <c r="NJ24" s="97">
        <v>9</v>
      </c>
      <c r="NK24" s="97">
        <v>4</v>
      </c>
      <c r="NL24" s="183">
        <v>0.69566201317325305</v>
      </c>
      <c r="NM24" t="s">
        <v>24</v>
      </c>
      <c r="NO24" s="342" t="s">
        <v>2128</v>
      </c>
      <c r="NP24" s="24" t="s">
        <v>123</v>
      </c>
      <c r="NQ24" s="97">
        <v>9</v>
      </c>
      <c r="NR24" s="97">
        <v>4</v>
      </c>
      <c r="NS24" s="183">
        <v>0.69356318364620639</v>
      </c>
      <c r="NT24" t="s">
        <v>24</v>
      </c>
      <c r="NV24" s="342" t="s">
        <v>2128</v>
      </c>
      <c r="NW24" s="24" t="s">
        <v>123</v>
      </c>
      <c r="NX24" s="97">
        <v>9</v>
      </c>
      <c r="NY24" s="97">
        <v>4</v>
      </c>
      <c r="NZ24" s="183">
        <v>0.69264464011145022</v>
      </c>
      <c r="OA24" t="s">
        <v>24</v>
      </c>
      <c r="OC24" s="342" t="s">
        <v>2128</v>
      </c>
      <c r="OD24" s="23" t="s">
        <v>107</v>
      </c>
      <c r="OE24" s="97">
        <v>10</v>
      </c>
      <c r="OF24" s="97">
        <v>3</v>
      </c>
      <c r="OG24" s="183">
        <v>0.68347213250745842</v>
      </c>
      <c r="OH24" s="261" t="s">
        <v>2046</v>
      </c>
      <c r="OJ24" s="342" t="s">
        <v>2128</v>
      </c>
      <c r="OK24" s="23" t="s">
        <v>107</v>
      </c>
      <c r="OL24" s="97">
        <v>10</v>
      </c>
      <c r="OM24" s="97">
        <v>3</v>
      </c>
      <c r="ON24" s="183">
        <v>0.68306299147725402</v>
      </c>
      <c r="OO24" t="s">
        <v>24</v>
      </c>
      <c r="OQ24" s="342" t="s">
        <v>2128</v>
      </c>
      <c r="OR24" s="24" t="s">
        <v>123</v>
      </c>
      <c r="OS24" s="97">
        <v>9</v>
      </c>
      <c r="OT24" s="97">
        <v>4</v>
      </c>
      <c r="OU24" s="183">
        <v>0.68898612969175688</v>
      </c>
      <c r="OV24" s="261" t="s">
        <v>2046</v>
      </c>
      <c r="OX24" s="342" t="s">
        <v>2128</v>
      </c>
      <c r="OY24" s="24" t="s">
        <v>123</v>
      </c>
      <c r="OZ24" s="97">
        <v>9</v>
      </c>
      <c r="PA24" s="97">
        <v>4</v>
      </c>
      <c r="PB24" s="183">
        <v>0.69759976342174668</v>
      </c>
      <c r="PC24" t="s">
        <v>24</v>
      </c>
      <c r="PE24" s="342" t="s">
        <v>2128</v>
      </c>
      <c r="PF24" s="24" t="s">
        <v>123</v>
      </c>
      <c r="PG24" s="97">
        <v>9</v>
      </c>
      <c r="PH24" s="97">
        <v>4</v>
      </c>
      <c r="PI24" s="183">
        <v>0.69749316023812946</v>
      </c>
      <c r="PJ24" t="s">
        <v>24</v>
      </c>
      <c r="PL24" s="342" t="s">
        <v>2128</v>
      </c>
      <c r="PM24" s="90" t="s">
        <v>331</v>
      </c>
      <c r="PN24" s="97">
        <v>1</v>
      </c>
      <c r="PO24" s="97">
        <v>0</v>
      </c>
      <c r="PP24" s="183">
        <v>0.69502559282779452</v>
      </c>
      <c r="PQ24" t="s">
        <v>2047</v>
      </c>
      <c r="PS24" s="342" t="s">
        <v>2128</v>
      </c>
      <c r="PT24" s="90" t="s">
        <v>342</v>
      </c>
      <c r="PU24" s="97">
        <v>1</v>
      </c>
      <c r="PV24" s="97">
        <v>1</v>
      </c>
      <c r="PW24" s="183">
        <v>0.66363291881393138</v>
      </c>
      <c r="PX24" s="134" t="s">
        <v>2102</v>
      </c>
      <c r="PZ24" s="342" t="s">
        <v>2128</v>
      </c>
      <c r="QA24" s="83" t="s">
        <v>140</v>
      </c>
      <c r="QB24" s="97">
        <v>3</v>
      </c>
      <c r="QC24" s="97">
        <v>0</v>
      </c>
      <c r="QD24" s="183">
        <v>0.73810510560645981</v>
      </c>
      <c r="QE24" t="s">
        <v>2047</v>
      </c>
      <c r="QG24" s="342" t="s">
        <v>2128</v>
      </c>
      <c r="QH24" s="90" t="s">
        <v>342</v>
      </c>
      <c r="QI24" s="97">
        <v>2</v>
      </c>
      <c r="QJ24" s="97">
        <v>1</v>
      </c>
      <c r="QK24" s="183">
        <v>0.75620848433940835</v>
      </c>
      <c r="QL24" s="261" t="s">
        <v>2055</v>
      </c>
      <c r="QN24" s="342" t="s">
        <v>2128</v>
      </c>
      <c r="QO24" s="90" t="s">
        <v>334</v>
      </c>
      <c r="QP24" s="97">
        <v>3</v>
      </c>
      <c r="QQ24" s="97">
        <v>1</v>
      </c>
      <c r="QR24" s="183">
        <v>0.75481546862409044</v>
      </c>
      <c r="QS24" s="134" t="s">
        <v>3320</v>
      </c>
      <c r="QU24" s="342" t="s">
        <v>2128</v>
      </c>
      <c r="QV24" s="89" t="s">
        <v>44</v>
      </c>
      <c r="QW24" s="97">
        <v>3</v>
      </c>
      <c r="QX24" s="97">
        <v>1</v>
      </c>
      <c r="QY24" s="183">
        <v>0.76967093022494448</v>
      </c>
      <c r="QZ24" s="134" t="s">
        <v>2087</v>
      </c>
      <c r="RB24" s="342" t="s">
        <v>2128</v>
      </c>
      <c r="RC24" s="85" t="s">
        <v>112</v>
      </c>
      <c r="RD24" s="97">
        <v>4</v>
      </c>
      <c r="RE24" s="97">
        <v>1</v>
      </c>
      <c r="RF24" s="183">
        <v>0.75942719095652444</v>
      </c>
      <c r="RG24" s="134" t="s">
        <v>2117</v>
      </c>
      <c r="RI24" s="342" t="s">
        <v>2128</v>
      </c>
      <c r="RJ24" s="83" t="s">
        <v>140</v>
      </c>
      <c r="RK24" s="97">
        <v>4</v>
      </c>
      <c r="RL24" s="97">
        <v>0</v>
      </c>
      <c r="RM24" s="183">
        <v>0.77652311363379123</v>
      </c>
      <c r="RN24" s="134" t="s">
        <v>2064</v>
      </c>
      <c r="RP24" s="342" t="s">
        <v>2128</v>
      </c>
      <c r="RQ24" s="88" t="s">
        <v>59</v>
      </c>
      <c r="RR24" s="97">
        <v>4</v>
      </c>
      <c r="RS24" s="97">
        <v>1</v>
      </c>
      <c r="RT24" s="183">
        <v>0.77840531863821916</v>
      </c>
      <c r="RU24" s="261" t="s">
        <v>2080</v>
      </c>
      <c r="RW24" s="342" t="s">
        <v>2128</v>
      </c>
      <c r="RX24" s="23" t="s">
        <v>104</v>
      </c>
      <c r="RY24" s="97">
        <v>4</v>
      </c>
      <c r="RZ24" s="97">
        <v>1</v>
      </c>
      <c r="SA24" s="183">
        <v>0.76934451543021487</v>
      </c>
      <c r="SB24" s="134" t="s">
        <v>2088</v>
      </c>
      <c r="SD24" s="342" t="s">
        <v>2128</v>
      </c>
      <c r="SE24" s="22" t="s">
        <v>100</v>
      </c>
      <c r="SF24" s="97">
        <v>5</v>
      </c>
      <c r="SG24" s="97">
        <v>1</v>
      </c>
      <c r="SH24" s="183">
        <v>0.76786067125137714</v>
      </c>
      <c r="SI24" s="261" t="s">
        <v>2055</v>
      </c>
      <c r="SK24" s="342" t="s">
        <v>2128</v>
      </c>
      <c r="SL24" s="22" t="s">
        <v>93</v>
      </c>
      <c r="SM24" s="97">
        <v>5</v>
      </c>
      <c r="SN24" s="97">
        <v>1</v>
      </c>
      <c r="SO24" s="183">
        <v>0.77706065238700583</v>
      </c>
      <c r="SP24" s="134" t="s">
        <v>2064</v>
      </c>
      <c r="SR24" s="342" t="s">
        <v>2128</v>
      </c>
      <c r="SS24" s="24" t="s">
        <v>129</v>
      </c>
      <c r="ST24" s="97">
        <v>4</v>
      </c>
      <c r="SU24" s="97">
        <v>2</v>
      </c>
      <c r="SV24" s="183">
        <v>0.76988995497278412</v>
      </c>
      <c r="SW24" s="261" t="s">
        <v>2054</v>
      </c>
      <c r="SY24" s="342" t="s">
        <v>2128</v>
      </c>
      <c r="SZ24" s="23" t="s">
        <v>114</v>
      </c>
      <c r="TA24" s="97">
        <v>6</v>
      </c>
      <c r="TB24" s="97">
        <v>2</v>
      </c>
      <c r="TC24" s="183">
        <v>0.76333224920733267</v>
      </c>
      <c r="TD24" s="134" t="s">
        <v>2104</v>
      </c>
      <c r="TF24" s="342" t="s">
        <v>2128</v>
      </c>
      <c r="TG24" s="24" t="s">
        <v>120</v>
      </c>
      <c r="TH24" s="97">
        <v>5</v>
      </c>
      <c r="TI24" s="97">
        <v>3</v>
      </c>
      <c r="TJ24" s="183">
        <v>0.75625734285857971</v>
      </c>
      <c r="TK24" s="134" t="s">
        <v>2058</v>
      </c>
      <c r="TM24" s="342" t="s">
        <v>2128</v>
      </c>
      <c r="TN24" s="23" t="s">
        <v>114</v>
      </c>
      <c r="TO24" s="97">
        <v>6</v>
      </c>
      <c r="TP24" s="97">
        <v>2</v>
      </c>
      <c r="TQ24" s="183">
        <v>0.76227709414409028</v>
      </c>
      <c r="TR24" s="134" t="s">
        <v>2058</v>
      </c>
      <c r="TT24" s="342" t="s">
        <v>2128</v>
      </c>
      <c r="TU24" s="24" t="s">
        <v>133</v>
      </c>
      <c r="TV24" s="97">
        <v>6</v>
      </c>
      <c r="TW24" s="97">
        <v>2</v>
      </c>
      <c r="TX24" s="183">
        <v>0.7658289841061644</v>
      </c>
      <c r="TY24" s="134" t="s">
        <v>2058</v>
      </c>
      <c r="UA24" s="342" t="s">
        <v>2128</v>
      </c>
      <c r="UB24" s="25" t="s">
        <v>150</v>
      </c>
      <c r="UC24" s="97">
        <v>6</v>
      </c>
      <c r="UD24" s="97">
        <v>3</v>
      </c>
      <c r="UE24" s="183">
        <v>0.77019961450222674</v>
      </c>
      <c r="UF24" s="261" t="s">
        <v>2046</v>
      </c>
      <c r="UH24" s="342" t="s">
        <v>2128</v>
      </c>
      <c r="UI24" s="24" t="s">
        <v>135</v>
      </c>
      <c r="UJ24" s="97">
        <v>6</v>
      </c>
      <c r="UK24" s="97">
        <v>3</v>
      </c>
      <c r="UL24" s="183">
        <v>0.79475374989129521</v>
      </c>
      <c r="UM24" s="134" t="s">
        <v>2087</v>
      </c>
      <c r="UO24" s="342" t="s">
        <v>2128</v>
      </c>
      <c r="UP24" s="22" t="s">
        <v>100</v>
      </c>
      <c r="UQ24" s="97">
        <v>9</v>
      </c>
      <c r="UR24" s="97">
        <v>1</v>
      </c>
      <c r="US24" s="183">
        <v>0.79514995970903801</v>
      </c>
      <c r="UT24" s="134" t="s">
        <v>2087</v>
      </c>
      <c r="UV24" s="342" t="s">
        <v>2128</v>
      </c>
      <c r="UW24" s="25" t="s">
        <v>147</v>
      </c>
      <c r="UX24" s="97">
        <v>8</v>
      </c>
      <c r="UY24" s="97">
        <v>2</v>
      </c>
      <c r="UZ24" s="183">
        <v>0.79753003403067468</v>
      </c>
      <c r="VA24" s="134" t="s">
        <v>2064</v>
      </c>
      <c r="VC24" s="342" t="s">
        <v>2128</v>
      </c>
      <c r="VD24" s="19" t="s">
        <v>49</v>
      </c>
      <c r="VE24" s="97">
        <v>9</v>
      </c>
      <c r="VF24" s="97">
        <v>2</v>
      </c>
      <c r="VG24" s="183">
        <v>0.77278283116931434</v>
      </c>
      <c r="VH24" s="261" t="s">
        <v>2054</v>
      </c>
      <c r="VJ24" s="342" t="s">
        <v>2128</v>
      </c>
      <c r="VK24" s="25" t="s">
        <v>140</v>
      </c>
      <c r="VL24" s="97">
        <v>10</v>
      </c>
      <c r="VM24" s="97">
        <v>1</v>
      </c>
      <c r="VN24" s="183">
        <v>0.76557580062313213</v>
      </c>
      <c r="VO24" s="134" t="s">
        <v>2058</v>
      </c>
      <c r="VQ24" s="342" t="s">
        <v>2128</v>
      </c>
      <c r="VR24" s="22" t="s">
        <v>100</v>
      </c>
      <c r="VS24" s="97">
        <v>10</v>
      </c>
      <c r="VT24" s="97">
        <v>2</v>
      </c>
      <c r="VU24" s="183">
        <v>0.76238473123141548</v>
      </c>
      <c r="VV24" s="134" t="s">
        <v>2064</v>
      </c>
      <c r="VX24" s="342" t="s">
        <v>2128</v>
      </c>
      <c r="VY24" s="22" t="s">
        <v>100</v>
      </c>
      <c r="VZ24" s="97">
        <v>10</v>
      </c>
      <c r="WA24" s="97">
        <v>2</v>
      </c>
      <c r="WB24" s="183">
        <v>0.76670822022594476</v>
      </c>
      <c r="WC24" t="s">
        <v>24</v>
      </c>
      <c r="WE24" s="342" t="s">
        <v>2128</v>
      </c>
      <c r="WF24" s="25" t="s">
        <v>147</v>
      </c>
      <c r="WG24" s="97">
        <v>9</v>
      </c>
      <c r="WH24" s="97">
        <v>3</v>
      </c>
      <c r="WI24" s="183">
        <v>0.77083018934596115</v>
      </c>
      <c r="WJ24" s="261" t="s">
        <v>2080</v>
      </c>
      <c r="WL24" s="342" t="s">
        <v>2128</v>
      </c>
      <c r="WM24" s="25" t="s">
        <v>140</v>
      </c>
      <c r="WN24" s="97">
        <v>11</v>
      </c>
      <c r="WO24" s="97">
        <v>1</v>
      </c>
      <c r="WP24" s="183">
        <v>0.75818414432891057</v>
      </c>
      <c r="WQ24" s="134" t="s">
        <v>2058</v>
      </c>
      <c r="WS24" s="342" t="s">
        <v>2128</v>
      </c>
      <c r="WT24" s="22" t="s">
        <v>103</v>
      </c>
      <c r="WU24" s="97">
        <v>9</v>
      </c>
      <c r="WV24" s="97">
        <v>3</v>
      </c>
      <c r="WW24" s="183">
        <v>0.75961217737087494</v>
      </c>
      <c r="WX24" s="134" t="s">
        <v>2058</v>
      </c>
      <c r="WZ24" s="342" t="s">
        <v>2128</v>
      </c>
      <c r="XA24" s="25" t="s">
        <v>150</v>
      </c>
      <c r="XB24" s="97">
        <v>8</v>
      </c>
      <c r="XC24" s="97">
        <v>4</v>
      </c>
      <c r="XD24" s="183">
        <v>0.7619023162540608</v>
      </c>
      <c r="XE24" s="134" t="s">
        <v>2064</v>
      </c>
      <c r="XG24" s="342" t="s">
        <v>2128</v>
      </c>
      <c r="XH24" s="19" t="s">
        <v>50</v>
      </c>
      <c r="XI24" s="97">
        <v>11</v>
      </c>
      <c r="XJ24" s="97">
        <v>1</v>
      </c>
      <c r="XK24" s="183">
        <v>0.75367482867964353</v>
      </c>
      <c r="XL24" s="134" t="s">
        <v>2058</v>
      </c>
      <c r="XN24" s="342" t="s">
        <v>2128</v>
      </c>
      <c r="XO24" s="25" t="s">
        <v>150</v>
      </c>
      <c r="XP24" s="97">
        <v>8</v>
      </c>
      <c r="XQ24" s="97">
        <v>4</v>
      </c>
      <c r="XR24" s="183">
        <v>0.74982141722908502</v>
      </c>
      <c r="XS24" s="261" t="s">
        <v>2046</v>
      </c>
      <c r="XU24" s="342" t="s">
        <v>2128</v>
      </c>
      <c r="XV24" s="25" t="s">
        <v>150</v>
      </c>
      <c r="XW24" s="97">
        <v>8</v>
      </c>
      <c r="XX24" s="97">
        <v>4</v>
      </c>
      <c r="XY24" s="183">
        <v>0.74589720361973721</v>
      </c>
      <c r="XZ24" t="s">
        <v>24</v>
      </c>
      <c r="YB24" s="342" t="s">
        <v>2128</v>
      </c>
      <c r="YC24" s="25" t="s">
        <v>150</v>
      </c>
      <c r="YD24" s="97">
        <v>8</v>
      </c>
      <c r="YE24" s="97">
        <v>4</v>
      </c>
      <c r="YF24" s="183">
        <v>0.73911587146130431</v>
      </c>
      <c r="YG24" t="s">
        <v>24</v>
      </c>
      <c r="YI24" s="342" t="s">
        <v>2128</v>
      </c>
      <c r="YJ24" s="22" t="s">
        <v>103</v>
      </c>
      <c r="YK24" s="97">
        <v>9</v>
      </c>
      <c r="YL24" s="97">
        <v>3</v>
      </c>
      <c r="YM24" s="183">
        <v>0.73996584950387212</v>
      </c>
      <c r="YN24" s="261" t="s">
        <v>2046</v>
      </c>
      <c r="YP24" s="342" t="s">
        <v>2128</v>
      </c>
      <c r="YQ24" s="22" t="s">
        <v>103</v>
      </c>
      <c r="YR24" s="97">
        <v>9</v>
      </c>
      <c r="YS24" s="97">
        <v>3</v>
      </c>
      <c r="YT24" s="183">
        <v>0.73842750646361377</v>
      </c>
      <c r="YU24" t="s">
        <v>24</v>
      </c>
      <c r="YW24" s="342" t="s">
        <v>2128</v>
      </c>
      <c r="YX24" s="22" t="s">
        <v>103</v>
      </c>
      <c r="YY24" s="97">
        <v>9</v>
      </c>
      <c r="YZ24" s="97">
        <v>3</v>
      </c>
      <c r="ZA24" s="183">
        <v>0.73387600736328795</v>
      </c>
      <c r="ZB24" t="s">
        <v>24</v>
      </c>
      <c r="ZD24" s="342" t="s">
        <v>2128</v>
      </c>
      <c r="ZE24" s="22" t="s">
        <v>103</v>
      </c>
      <c r="ZF24" s="97">
        <v>9</v>
      </c>
      <c r="ZG24" s="97">
        <v>3</v>
      </c>
      <c r="ZH24" s="183">
        <v>0.72687996832938251</v>
      </c>
      <c r="ZI24" t="s">
        <v>24</v>
      </c>
      <c r="ZK24" s="342" t="s">
        <v>2128</v>
      </c>
      <c r="ZL24" s="22" t="s">
        <v>103</v>
      </c>
      <c r="ZM24" s="97">
        <v>9</v>
      </c>
      <c r="ZN24" s="97">
        <v>3</v>
      </c>
      <c r="ZO24" s="183">
        <v>0.72332718541365992</v>
      </c>
      <c r="ZP24" t="s">
        <v>24</v>
      </c>
    </row>
    <row r="25" spans="2:692" x14ac:dyDescent="0.35">
      <c r="B25" s="342" t="s">
        <v>2129</v>
      </c>
      <c r="C25" s="22" t="s">
        <v>98</v>
      </c>
      <c r="D25" t="s">
        <v>2036</v>
      </c>
      <c r="E25">
        <v>62</v>
      </c>
      <c r="G25" s="342" t="s">
        <v>2129</v>
      </c>
      <c r="H25" s="22" t="s">
        <v>96</v>
      </c>
      <c r="I25" s="171" t="s">
        <v>2107</v>
      </c>
      <c r="J25">
        <v>51</v>
      </c>
      <c r="K25" t="s">
        <v>712</v>
      </c>
      <c r="M25" s="342" t="s">
        <v>2128</v>
      </c>
      <c r="N25" s="22" t="s">
        <v>99</v>
      </c>
      <c r="O25" s="171" t="s">
        <v>2089</v>
      </c>
      <c r="P25">
        <v>73</v>
      </c>
      <c r="Q25" s="134" t="s">
        <v>2130</v>
      </c>
      <c r="S25" s="342" t="s">
        <v>2128</v>
      </c>
      <c r="T25" s="23" t="s">
        <v>117</v>
      </c>
      <c r="U25" t="s">
        <v>2095</v>
      </c>
      <c r="V25">
        <v>68</v>
      </c>
      <c r="W25" t="s">
        <v>712</v>
      </c>
      <c r="Y25" s="342" t="s">
        <v>2129</v>
      </c>
      <c r="Z25" s="164" t="s">
        <v>133</v>
      </c>
      <c r="AA25" t="s">
        <v>2091</v>
      </c>
      <c r="AB25">
        <v>62</v>
      </c>
      <c r="AC25" t="s">
        <v>712</v>
      </c>
      <c r="AE25" s="342" t="s">
        <v>2128</v>
      </c>
      <c r="AF25" s="164" t="s">
        <v>131</v>
      </c>
      <c r="AG25" t="s">
        <v>2108</v>
      </c>
      <c r="AH25">
        <v>53</v>
      </c>
      <c r="AI25" s="134" t="s">
        <v>2111</v>
      </c>
      <c r="AK25" s="342" t="s">
        <v>2129</v>
      </c>
      <c r="AL25" s="23" t="s">
        <v>113</v>
      </c>
      <c r="AM25" t="s">
        <v>2099</v>
      </c>
      <c r="AN25">
        <v>56</v>
      </c>
      <c r="AO25" t="s">
        <v>712</v>
      </c>
      <c r="AQ25" s="342" t="s">
        <v>2129</v>
      </c>
      <c r="AR25" s="23" t="s">
        <v>113</v>
      </c>
      <c r="AS25" t="s">
        <v>2099</v>
      </c>
      <c r="AT25">
        <v>50</v>
      </c>
      <c r="AU25" t="s">
        <v>24</v>
      </c>
      <c r="AW25" s="342" t="s">
        <v>2129</v>
      </c>
      <c r="AX25" s="22" t="s">
        <v>101</v>
      </c>
      <c r="AY25" s="171">
        <v>4</v>
      </c>
      <c r="AZ25" s="171">
        <v>5</v>
      </c>
      <c r="BA25">
        <v>0.56922020548111629</v>
      </c>
      <c r="BB25" t="s">
        <v>712</v>
      </c>
      <c r="BD25" s="342" t="s">
        <v>2129</v>
      </c>
      <c r="BE25" s="21" t="s">
        <v>85</v>
      </c>
      <c r="BF25">
        <v>5</v>
      </c>
      <c r="BG25">
        <v>5</v>
      </c>
      <c r="BH25" s="183">
        <v>0.57347046580037531</v>
      </c>
      <c r="BI25" s="171" t="s">
        <v>712</v>
      </c>
      <c r="BK25" s="342" t="s">
        <v>2129</v>
      </c>
      <c r="BL25" s="164" t="s">
        <v>120</v>
      </c>
      <c r="BM25">
        <v>6</v>
      </c>
      <c r="BN25">
        <v>5</v>
      </c>
      <c r="BO25" s="183">
        <v>0.57676040381039151</v>
      </c>
      <c r="BP25" t="s">
        <v>2047</v>
      </c>
      <c r="BR25" s="342" t="s">
        <v>2129</v>
      </c>
      <c r="BS25" s="21" t="s">
        <v>75</v>
      </c>
      <c r="BT25">
        <v>6</v>
      </c>
      <c r="BU25">
        <v>6</v>
      </c>
      <c r="BV25" s="183">
        <v>0.56252548164788485</v>
      </c>
      <c r="BW25" t="s">
        <v>2047</v>
      </c>
      <c r="BY25" s="342" t="s">
        <v>2129</v>
      </c>
      <c r="BZ25" s="21" t="s">
        <v>81</v>
      </c>
      <c r="CA25">
        <v>7</v>
      </c>
      <c r="CB25">
        <v>6</v>
      </c>
      <c r="CC25" s="183">
        <v>0.55155299972315275</v>
      </c>
      <c r="CD25" s="134" t="s">
        <v>2064</v>
      </c>
      <c r="CF25" s="342" t="s">
        <v>2129</v>
      </c>
      <c r="CG25" s="23" t="s">
        <v>113</v>
      </c>
      <c r="CH25">
        <v>7</v>
      </c>
      <c r="CI25">
        <v>6</v>
      </c>
      <c r="CJ25" s="183">
        <v>0.52642438013706849</v>
      </c>
      <c r="CK25" s="134" t="s">
        <v>2058</v>
      </c>
      <c r="CM25" s="342" t="s">
        <v>2129</v>
      </c>
      <c r="CN25" s="21" t="s">
        <v>74</v>
      </c>
      <c r="CO25">
        <v>7</v>
      </c>
      <c r="CP25">
        <v>6</v>
      </c>
      <c r="CQ25" s="183">
        <v>0.4631505710924223</v>
      </c>
      <c r="CR25" s="134" t="s">
        <v>2104</v>
      </c>
      <c r="CT25" s="342" t="s">
        <v>2129</v>
      </c>
      <c r="CU25" s="21" t="s">
        <v>74</v>
      </c>
      <c r="CV25">
        <v>1</v>
      </c>
      <c r="CW25">
        <v>0</v>
      </c>
      <c r="CX25" s="183">
        <v>0.77749580349363401</v>
      </c>
      <c r="CY25" t="s">
        <v>24</v>
      </c>
      <c r="DA25" s="342" t="s">
        <v>2129</v>
      </c>
      <c r="DB25" s="25" t="s">
        <v>141</v>
      </c>
      <c r="DC25">
        <v>2</v>
      </c>
      <c r="DD25">
        <v>0</v>
      </c>
      <c r="DE25" s="183">
        <v>0.73398038637813723</v>
      </c>
      <c r="DF25" t="s">
        <v>2047</v>
      </c>
      <c r="DH25" s="342" t="s">
        <v>2129</v>
      </c>
      <c r="DI25" s="22" t="s">
        <v>103</v>
      </c>
      <c r="DJ25">
        <v>1</v>
      </c>
      <c r="DK25">
        <v>1</v>
      </c>
      <c r="DL25" s="183">
        <v>0.75502257043718279</v>
      </c>
      <c r="DM25" s="134" t="s">
        <v>2064</v>
      </c>
      <c r="DO25" s="342" t="s">
        <v>2129</v>
      </c>
      <c r="DP25" s="22" t="s">
        <v>98</v>
      </c>
      <c r="DQ25">
        <v>2</v>
      </c>
      <c r="DR25">
        <v>1</v>
      </c>
      <c r="DS25" s="183">
        <v>0.67770862872537518</v>
      </c>
      <c r="DT25" s="134" t="s">
        <v>2121</v>
      </c>
      <c r="DV25" s="342" t="s">
        <v>2129</v>
      </c>
      <c r="DW25" s="22" t="s">
        <v>102</v>
      </c>
      <c r="DX25">
        <v>2</v>
      </c>
      <c r="DY25">
        <v>2</v>
      </c>
      <c r="DZ25" s="183">
        <v>0.65799248747070582</v>
      </c>
      <c r="EA25" t="s">
        <v>2047</v>
      </c>
      <c r="EC25" s="342" t="s">
        <v>2129</v>
      </c>
      <c r="ED25" s="21" t="s">
        <v>86</v>
      </c>
      <c r="EE25">
        <v>3</v>
      </c>
      <c r="EF25">
        <v>2</v>
      </c>
      <c r="EG25" s="183">
        <v>0.66565648022883384</v>
      </c>
      <c r="EH25" s="134" t="s">
        <v>2111</v>
      </c>
      <c r="EJ25" s="342" t="s">
        <v>2129</v>
      </c>
      <c r="EK25" s="20" t="s">
        <v>62</v>
      </c>
      <c r="EL25" s="48">
        <v>5</v>
      </c>
      <c r="EM25" s="48">
        <v>1</v>
      </c>
      <c r="EN25" s="183">
        <v>0.67205064335233178</v>
      </c>
      <c r="EO25" t="s">
        <v>2047</v>
      </c>
      <c r="EQ25" s="342" t="s">
        <v>2129</v>
      </c>
      <c r="ER25" s="22" t="s">
        <v>103</v>
      </c>
      <c r="ES25" s="48">
        <v>4</v>
      </c>
      <c r="ET25" s="48">
        <v>3</v>
      </c>
      <c r="EU25" s="183">
        <v>0.65875592523149284</v>
      </c>
      <c r="EV25" s="261" t="s">
        <v>2046</v>
      </c>
      <c r="EX25" s="342" t="s">
        <v>2129</v>
      </c>
      <c r="EY25" s="164" t="s">
        <v>122</v>
      </c>
      <c r="EZ25">
        <v>5</v>
      </c>
      <c r="FA25">
        <v>3</v>
      </c>
      <c r="FB25" s="183">
        <v>0.63472620816851855</v>
      </c>
      <c r="FC25" s="134" t="s">
        <v>2117</v>
      </c>
      <c r="FE25" s="342" t="s">
        <v>2129</v>
      </c>
      <c r="FF25" s="22" t="s">
        <v>103</v>
      </c>
      <c r="FG25">
        <v>5</v>
      </c>
      <c r="FH25">
        <v>4</v>
      </c>
      <c r="FI25" s="183">
        <v>0.63953181993806085</v>
      </c>
      <c r="FJ25" s="134" t="s">
        <v>2087</v>
      </c>
      <c r="FL25" s="342" t="s">
        <v>2129</v>
      </c>
      <c r="FM25" s="164" t="s">
        <v>135</v>
      </c>
      <c r="FN25">
        <v>7</v>
      </c>
      <c r="FO25">
        <v>3</v>
      </c>
      <c r="FP25" s="183">
        <v>0.5900576930740391</v>
      </c>
      <c r="FQ25" t="s">
        <v>2047</v>
      </c>
      <c r="FS25" s="342" t="s">
        <v>2129</v>
      </c>
      <c r="FT25" s="164" t="s">
        <v>120</v>
      </c>
      <c r="FU25">
        <v>7</v>
      </c>
      <c r="FV25">
        <v>4</v>
      </c>
      <c r="FW25" s="183">
        <v>0.56840479930763887</v>
      </c>
      <c r="FX25" s="134" t="s">
        <v>2087</v>
      </c>
      <c r="FZ25" s="342" t="s">
        <v>2129</v>
      </c>
      <c r="GA25" s="20" t="s">
        <v>62</v>
      </c>
      <c r="GB25">
        <v>8</v>
      </c>
      <c r="GC25">
        <v>4</v>
      </c>
      <c r="GD25" s="183">
        <v>0.55438632183995551</v>
      </c>
      <c r="GE25" s="134" t="s">
        <v>2064</v>
      </c>
      <c r="GG25" s="342" t="s">
        <v>2129</v>
      </c>
      <c r="GH25" s="20" t="s">
        <v>62</v>
      </c>
      <c r="GI25">
        <v>8</v>
      </c>
      <c r="GJ25">
        <v>4</v>
      </c>
      <c r="GK25" s="183">
        <v>0.56194616527178187</v>
      </c>
      <c r="GL25" t="s">
        <v>24</v>
      </c>
      <c r="GN25" s="342" t="s">
        <v>2129</v>
      </c>
      <c r="GO25" s="22" t="s">
        <v>97</v>
      </c>
      <c r="GP25">
        <v>7</v>
      </c>
      <c r="GQ25">
        <v>5</v>
      </c>
      <c r="GR25" s="183">
        <v>0.55959206900041036</v>
      </c>
      <c r="GS25" s="134" t="s">
        <v>2064</v>
      </c>
      <c r="GU25" s="342" t="s">
        <v>2129</v>
      </c>
      <c r="GV25" s="20" t="s">
        <v>66</v>
      </c>
      <c r="GW25" s="48">
        <v>9</v>
      </c>
      <c r="GX25" s="48">
        <v>3</v>
      </c>
      <c r="GY25" s="183">
        <v>0.56486276281792891</v>
      </c>
      <c r="GZ25" s="261" t="s">
        <v>2046</v>
      </c>
      <c r="HB25" s="342" t="s">
        <v>2129</v>
      </c>
      <c r="HC25" s="20" t="s">
        <v>66</v>
      </c>
      <c r="HD25" s="48">
        <v>9</v>
      </c>
      <c r="HE25" s="48">
        <v>3</v>
      </c>
      <c r="HF25" s="183">
        <v>0.56374458535136762</v>
      </c>
      <c r="HG25" t="s">
        <v>24</v>
      </c>
      <c r="HI25" s="342" t="s">
        <v>2129</v>
      </c>
      <c r="HJ25" s="25" t="s">
        <v>144</v>
      </c>
      <c r="HK25" s="48">
        <v>7</v>
      </c>
      <c r="HL25" s="48">
        <v>5</v>
      </c>
      <c r="HM25" s="183">
        <v>0.56067703870586638</v>
      </c>
      <c r="HN25" s="134" t="s">
        <v>2058</v>
      </c>
      <c r="HP25" s="342" t="s">
        <v>2129</v>
      </c>
      <c r="HQ25" s="164" t="s">
        <v>120</v>
      </c>
      <c r="HR25">
        <v>1</v>
      </c>
      <c r="HS25">
        <v>0</v>
      </c>
      <c r="HT25" s="183">
        <v>0.76695326253592555</v>
      </c>
      <c r="HU25" t="s">
        <v>2047</v>
      </c>
      <c r="HW25" s="342" t="s">
        <v>2129</v>
      </c>
      <c r="HX25" s="19" t="s">
        <v>47</v>
      </c>
      <c r="HY25">
        <v>2</v>
      </c>
      <c r="HZ25">
        <v>0</v>
      </c>
      <c r="IA25" s="183">
        <v>0.75392506340798793</v>
      </c>
      <c r="IB25" t="s">
        <v>2047</v>
      </c>
      <c r="ID25" s="342" t="s">
        <v>2129</v>
      </c>
      <c r="IE25" s="164" t="s">
        <v>123</v>
      </c>
      <c r="IF25">
        <v>2</v>
      </c>
      <c r="IG25">
        <v>1</v>
      </c>
      <c r="IH25" s="183">
        <v>0.72753119359648044</v>
      </c>
      <c r="II25" t="s">
        <v>2047</v>
      </c>
      <c r="IK25" s="342" t="s">
        <v>2129</v>
      </c>
      <c r="IL25" s="23" t="s">
        <v>114</v>
      </c>
      <c r="IM25">
        <v>3</v>
      </c>
      <c r="IN25">
        <v>1</v>
      </c>
      <c r="IO25" s="183">
        <v>0.74313186050553481</v>
      </c>
      <c r="IP25" t="s">
        <v>2047</v>
      </c>
      <c r="IR25" s="342" t="s">
        <v>2129</v>
      </c>
      <c r="IS25" s="23" t="s">
        <v>108</v>
      </c>
      <c r="IT25">
        <v>4</v>
      </c>
      <c r="IU25">
        <v>1</v>
      </c>
      <c r="IV25" s="183">
        <v>0.71742540582441761</v>
      </c>
      <c r="IW25" s="134" t="s">
        <v>2058</v>
      </c>
      <c r="IY25" s="342" t="s">
        <v>2129</v>
      </c>
      <c r="IZ25" s="25" t="s">
        <v>139</v>
      </c>
      <c r="JA25">
        <v>4</v>
      </c>
      <c r="JB25">
        <v>2</v>
      </c>
      <c r="JC25" s="183">
        <v>0.69884659316254261</v>
      </c>
      <c r="JD25" t="s">
        <v>2047</v>
      </c>
      <c r="JF25" s="342" t="s">
        <v>2129</v>
      </c>
      <c r="JG25" s="22" t="s">
        <v>93</v>
      </c>
      <c r="JH25" s="97">
        <v>4</v>
      </c>
      <c r="JI25" s="97">
        <v>3</v>
      </c>
      <c r="JJ25" s="183">
        <v>0.68699256060517122</v>
      </c>
      <c r="JK25" t="s">
        <v>2047</v>
      </c>
      <c r="JM25" s="342" t="s">
        <v>2129</v>
      </c>
      <c r="JN25" s="23" t="s">
        <v>104</v>
      </c>
      <c r="JO25" s="97">
        <v>5</v>
      </c>
      <c r="JP25" s="97">
        <v>3</v>
      </c>
      <c r="JQ25" s="183">
        <v>0.6958836287008362</v>
      </c>
      <c r="JR25" s="261" t="s">
        <v>2046</v>
      </c>
      <c r="JT25" s="342" t="s">
        <v>2129</v>
      </c>
      <c r="JU25" s="20" t="s">
        <v>64</v>
      </c>
      <c r="JV25" s="97">
        <v>7</v>
      </c>
      <c r="JW25" s="97">
        <v>1</v>
      </c>
      <c r="JX25" s="183">
        <v>0.72462947872199457</v>
      </c>
      <c r="JY25" s="134" t="s">
        <v>2058</v>
      </c>
      <c r="JZ25" s="134" t="s">
        <v>2087</v>
      </c>
      <c r="KB25" s="342" t="s">
        <v>2129</v>
      </c>
      <c r="KC25" s="20" t="s">
        <v>67</v>
      </c>
      <c r="KD25" s="97">
        <v>7</v>
      </c>
      <c r="KE25" s="97">
        <v>2</v>
      </c>
      <c r="KF25" s="183">
        <v>0.73436822958822945</v>
      </c>
      <c r="KG25" s="134" t="s">
        <v>2111</v>
      </c>
      <c r="KI25" s="342" t="s">
        <v>2129</v>
      </c>
      <c r="KJ25" s="23" t="s">
        <v>107</v>
      </c>
      <c r="KK25" s="97">
        <v>7</v>
      </c>
      <c r="KL25" s="97">
        <v>2</v>
      </c>
      <c r="KM25" s="183">
        <v>0.72170079468746484</v>
      </c>
      <c r="KN25" t="s">
        <v>2047</v>
      </c>
      <c r="KP25" s="342" t="s">
        <v>2129</v>
      </c>
      <c r="KQ25" s="21" t="s">
        <v>81</v>
      </c>
      <c r="KR25" s="97">
        <v>7</v>
      </c>
      <c r="KS25" s="97">
        <v>3</v>
      </c>
      <c r="KT25" s="183">
        <v>0.73196400844687382</v>
      </c>
      <c r="KU25" s="134" t="s">
        <v>2088</v>
      </c>
      <c r="KW25" s="342" t="s">
        <v>2129</v>
      </c>
      <c r="KX25" s="164" t="s">
        <v>127</v>
      </c>
      <c r="KY25" s="97">
        <v>8</v>
      </c>
      <c r="KZ25" s="97">
        <v>2</v>
      </c>
      <c r="LA25" s="183">
        <v>0.7229215544575387</v>
      </c>
      <c r="LB25" s="261" t="s">
        <v>2046</v>
      </c>
      <c r="LD25" s="342" t="s">
        <v>2129</v>
      </c>
      <c r="LE25" s="25" t="s">
        <v>143</v>
      </c>
      <c r="LF25" s="97">
        <v>8</v>
      </c>
      <c r="LG25" s="97">
        <v>3</v>
      </c>
      <c r="LH25" s="183">
        <v>0.71385029622164697</v>
      </c>
      <c r="LI25" t="s">
        <v>2047</v>
      </c>
      <c r="LK25" s="342" t="s">
        <v>2129</v>
      </c>
      <c r="LL25" s="25" t="s">
        <v>143</v>
      </c>
      <c r="LM25" s="97">
        <v>8</v>
      </c>
      <c r="LN25" s="97">
        <v>3</v>
      </c>
      <c r="LO25" s="183">
        <v>0.71405706048021733</v>
      </c>
      <c r="LP25" t="s">
        <v>24</v>
      </c>
      <c r="LR25" s="342" t="s">
        <v>2129</v>
      </c>
      <c r="LS25" s="21" t="s">
        <v>81</v>
      </c>
      <c r="LT25" s="97">
        <v>8</v>
      </c>
      <c r="LU25" s="97">
        <v>4</v>
      </c>
      <c r="LV25" s="183">
        <v>0.7202005763603051</v>
      </c>
      <c r="LW25" t="s">
        <v>2047</v>
      </c>
      <c r="LY25" s="342" t="s">
        <v>2129</v>
      </c>
      <c r="LZ25" s="164" t="s">
        <v>131</v>
      </c>
      <c r="MA25" s="97">
        <v>9</v>
      </c>
      <c r="MB25" s="97">
        <v>3</v>
      </c>
      <c r="MC25" s="183">
        <v>0.72147682926688839</v>
      </c>
      <c r="MD25" s="134" t="s">
        <v>2088</v>
      </c>
      <c r="MF25" s="342" t="s">
        <v>2129</v>
      </c>
      <c r="MG25" s="23" t="s">
        <v>112</v>
      </c>
      <c r="MH25" s="97">
        <v>9</v>
      </c>
      <c r="MI25" s="97">
        <v>4</v>
      </c>
      <c r="MJ25" s="183">
        <v>0.7187821725273279</v>
      </c>
      <c r="MK25" t="s">
        <v>2047</v>
      </c>
      <c r="MM25" s="342" t="s">
        <v>2129</v>
      </c>
      <c r="MN25" s="164" t="s">
        <v>129</v>
      </c>
      <c r="MO25" s="97">
        <v>7</v>
      </c>
      <c r="MP25" s="97">
        <v>6</v>
      </c>
      <c r="MQ25" s="183">
        <v>0.70572381813619445</v>
      </c>
      <c r="MR25" s="134" t="s">
        <v>2064</v>
      </c>
      <c r="MT25" s="342" t="s">
        <v>2129</v>
      </c>
      <c r="MU25" s="20" t="s">
        <v>65</v>
      </c>
      <c r="MV25" s="97">
        <v>10</v>
      </c>
      <c r="MW25" s="97">
        <v>3</v>
      </c>
      <c r="MX25" s="183">
        <v>0.7062171615896411</v>
      </c>
      <c r="MY25" t="s">
        <v>2047</v>
      </c>
      <c r="NA25" s="342" t="s">
        <v>2129</v>
      </c>
      <c r="NB25" s="23" t="s">
        <v>107</v>
      </c>
      <c r="NC25" s="97">
        <v>10</v>
      </c>
      <c r="ND25" s="97">
        <v>3</v>
      </c>
      <c r="NE25" s="183">
        <v>0.70006110286892775</v>
      </c>
      <c r="NF25" t="s">
        <v>2047</v>
      </c>
      <c r="NH25" s="342" t="s">
        <v>2129</v>
      </c>
      <c r="NI25" s="23" t="s">
        <v>107</v>
      </c>
      <c r="NJ25" s="97">
        <v>10</v>
      </c>
      <c r="NK25" s="97">
        <v>3</v>
      </c>
      <c r="NL25" s="183">
        <v>0.69412310301257441</v>
      </c>
      <c r="NM25" t="s">
        <v>24</v>
      </c>
      <c r="NO25" s="342" t="s">
        <v>2129</v>
      </c>
      <c r="NP25" s="23" t="s">
        <v>107</v>
      </c>
      <c r="NQ25" s="97">
        <v>10</v>
      </c>
      <c r="NR25" s="97">
        <v>3</v>
      </c>
      <c r="NS25" s="183">
        <v>0.69296349460261597</v>
      </c>
      <c r="NT25" t="s">
        <v>24</v>
      </c>
      <c r="NV25" s="342" t="s">
        <v>2129</v>
      </c>
      <c r="NW25" s="23" t="s">
        <v>107</v>
      </c>
      <c r="NX25" s="97">
        <v>10</v>
      </c>
      <c r="NY25" s="97">
        <v>3</v>
      </c>
      <c r="NZ25" s="183">
        <v>0.69202995515291221</v>
      </c>
      <c r="OA25" t="s">
        <v>24</v>
      </c>
      <c r="OC25" s="342" t="s">
        <v>2129</v>
      </c>
      <c r="OD25" s="24" t="s">
        <v>123</v>
      </c>
      <c r="OE25" s="97">
        <v>9</v>
      </c>
      <c r="OF25" s="97">
        <v>4</v>
      </c>
      <c r="OG25" s="183">
        <v>0.68332981357244438</v>
      </c>
      <c r="OH25" s="134" t="s">
        <v>2058</v>
      </c>
      <c r="OJ25" s="342" t="s">
        <v>2129</v>
      </c>
      <c r="OK25" s="24" t="s">
        <v>123</v>
      </c>
      <c r="OL25" s="97">
        <v>9</v>
      </c>
      <c r="OM25" s="97">
        <v>4</v>
      </c>
      <c r="ON25" s="183">
        <v>0.68273690874414206</v>
      </c>
      <c r="OO25" t="s">
        <v>24</v>
      </c>
      <c r="OQ25" s="342" t="s">
        <v>2129</v>
      </c>
      <c r="OR25" s="23" t="s">
        <v>107</v>
      </c>
      <c r="OS25" s="97">
        <v>10</v>
      </c>
      <c r="OT25" s="97">
        <v>3</v>
      </c>
      <c r="OU25" s="183">
        <v>0.68861568576554411</v>
      </c>
      <c r="OV25" s="134" t="s">
        <v>2058</v>
      </c>
      <c r="OX25" s="342" t="s">
        <v>2129</v>
      </c>
      <c r="OY25" s="23" t="s">
        <v>107</v>
      </c>
      <c r="OZ25" s="97">
        <v>10</v>
      </c>
      <c r="PA25" s="97">
        <v>3</v>
      </c>
      <c r="PB25" s="183">
        <v>0.69707999156933376</v>
      </c>
      <c r="PC25" t="s">
        <v>24</v>
      </c>
      <c r="PE25" s="342" t="s">
        <v>2129</v>
      </c>
      <c r="PF25" s="23" t="s">
        <v>107</v>
      </c>
      <c r="PG25" s="97">
        <v>10</v>
      </c>
      <c r="PH25" s="97">
        <v>3</v>
      </c>
      <c r="PI25" s="183">
        <v>0.69721773657694242</v>
      </c>
      <c r="PJ25" t="s">
        <v>24</v>
      </c>
      <c r="PL25" s="342" t="s">
        <v>2129</v>
      </c>
      <c r="PM25" s="85" t="s">
        <v>112</v>
      </c>
      <c r="PN25" s="97">
        <v>1</v>
      </c>
      <c r="PO25" s="97">
        <v>0</v>
      </c>
      <c r="PP25" s="183">
        <v>0.68607547838999139</v>
      </c>
      <c r="PQ25" s="134" t="s">
        <v>2064</v>
      </c>
      <c r="PS25" s="342" t="s">
        <v>2129</v>
      </c>
      <c r="PT25" s="85" t="s">
        <v>104</v>
      </c>
      <c r="PU25" s="97">
        <v>1</v>
      </c>
      <c r="PV25" s="97">
        <v>1</v>
      </c>
      <c r="PW25" s="183">
        <v>0.65693178515955608</v>
      </c>
      <c r="PX25" t="s">
        <v>2047</v>
      </c>
      <c r="PZ25" s="342" t="s">
        <v>2129</v>
      </c>
      <c r="QA25" s="89" t="s">
        <v>50</v>
      </c>
      <c r="QB25" s="97">
        <v>3</v>
      </c>
      <c r="QC25" s="97">
        <v>0</v>
      </c>
      <c r="QD25" s="183">
        <v>0.73415181468655644</v>
      </c>
      <c r="QE25" s="261" t="s">
        <v>2054</v>
      </c>
      <c r="QG25" s="342" t="s">
        <v>2129</v>
      </c>
      <c r="QH25" s="86" t="s">
        <v>93</v>
      </c>
      <c r="QI25" s="97">
        <v>3</v>
      </c>
      <c r="QJ25" s="97">
        <v>0</v>
      </c>
      <c r="QK25" s="183">
        <v>0.74836633288678212</v>
      </c>
      <c r="QL25" s="134" t="s">
        <v>2088</v>
      </c>
      <c r="QN25" s="342" t="s">
        <v>2129</v>
      </c>
      <c r="QO25" s="90" t="s">
        <v>342</v>
      </c>
      <c r="QP25" s="97">
        <v>2</v>
      </c>
      <c r="QQ25" s="97">
        <v>1</v>
      </c>
      <c r="QR25" s="183">
        <v>0.75478159410991652</v>
      </c>
      <c r="QS25" t="s">
        <v>2047</v>
      </c>
      <c r="QU25" s="342" t="s">
        <v>2129</v>
      </c>
      <c r="QV25" s="83" t="s">
        <v>150</v>
      </c>
      <c r="QW25" s="97">
        <v>3</v>
      </c>
      <c r="QX25" s="97">
        <v>1</v>
      </c>
      <c r="QY25" s="183">
        <v>0.75932898399875803</v>
      </c>
      <c r="QZ25" s="261" t="s">
        <v>2046</v>
      </c>
      <c r="RB25" s="342" t="s">
        <v>2129</v>
      </c>
      <c r="RC25" s="89" t="s">
        <v>44</v>
      </c>
      <c r="RD25" s="97">
        <v>4</v>
      </c>
      <c r="RE25" s="97">
        <v>1</v>
      </c>
      <c r="RF25" s="183">
        <v>0.7574712506433009</v>
      </c>
      <c r="RG25" s="134" t="s">
        <v>2058</v>
      </c>
      <c r="RI25" s="342" t="s">
        <v>2129</v>
      </c>
      <c r="RJ25" s="90" t="s">
        <v>342</v>
      </c>
      <c r="RK25" s="97">
        <v>3</v>
      </c>
      <c r="RL25" s="97">
        <v>1</v>
      </c>
      <c r="RM25" s="183">
        <v>0.77357709247645867</v>
      </c>
      <c r="RN25" s="261" t="s">
        <v>2055</v>
      </c>
      <c r="RP25" s="342" t="s">
        <v>2129</v>
      </c>
      <c r="RQ25" s="87" t="s">
        <v>82</v>
      </c>
      <c r="RR25" s="97">
        <v>5</v>
      </c>
      <c r="RS25" s="97">
        <v>1</v>
      </c>
      <c r="RT25" s="183">
        <v>0.7721558469147366</v>
      </c>
      <c r="RU25" s="134" t="s">
        <v>2114</v>
      </c>
      <c r="RW25" s="342" t="s">
        <v>2129</v>
      </c>
      <c r="RX25" s="20" t="s">
        <v>59</v>
      </c>
      <c r="RY25" s="97">
        <v>4</v>
      </c>
      <c r="RZ25" s="97">
        <v>1</v>
      </c>
      <c r="SA25" s="183">
        <v>0.75387711346881803</v>
      </c>
      <c r="SB25" s="134" t="s">
        <v>2058</v>
      </c>
      <c r="SD25" s="342" t="s">
        <v>2129</v>
      </c>
      <c r="SE25" s="25" t="s">
        <v>140</v>
      </c>
      <c r="SF25" s="97">
        <v>5</v>
      </c>
      <c r="SG25" s="97">
        <v>1</v>
      </c>
      <c r="SH25" s="183">
        <v>0.76150334831756494</v>
      </c>
      <c r="SI25" s="261" t="s">
        <v>2055</v>
      </c>
      <c r="SK25" s="342" t="s">
        <v>2129</v>
      </c>
      <c r="SL25" s="25" t="s">
        <v>150</v>
      </c>
      <c r="SM25" s="97">
        <v>5</v>
      </c>
      <c r="SN25" s="97">
        <v>2</v>
      </c>
      <c r="SO25" s="183">
        <v>0.76940415806974127</v>
      </c>
      <c r="SP25" s="261" t="s">
        <v>2046</v>
      </c>
      <c r="SR25" s="342" t="s">
        <v>2129</v>
      </c>
      <c r="SS25" s="22" t="s">
        <v>100</v>
      </c>
      <c r="ST25" s="97">
        <v>5</v>
      </c>
      <c r="SU25" s="97">
        <v>1</v>
      </c>
      <c r="SV25" s="183">
        <v>0.76695310146492335</v>
      </c>
      <c r="SW25" s="134" t="s">
        <v>2088</v>
      </c>
      <c r="SY25" s="342" t="s">
        <v>2129</v>
      </c>
      <c r="SZ25" s="25" t="s">
        <v>140</v>
      </c>
      <c r="TA25" s="97">
        <v>6</v>
      </c>
      <c r="TB25" s="97">
        <v>1</v>
      </c>
      <c r="TC25" s="183">
        <v>0.76134711228119734</v>
      </c>
      <c r="TD25" s="261" t="s">
        <v>2054</v>
      </c>
      <c r="TF25" s="342" t="s">
        <v>2129</v>
      </c>
      <c r="TG25" s="25" t="s">
        <v>150</v>
      </c>
      <c r="TH25" s="97">
        <v>5</v>
      </c>
      <c r="TI25" s="97">
        <v>3</v>
      </c>
      <c r="TJ25" s="183">
        <v>0.75246308374560511</v>
      </c>
      <c r="TK25" s="261" t="s">
        <v>2080</v>
      </c>
      <c r="TM25" s="342" t="s">
        <v>2129</v>
      </c>
      <c r="TN25" s="24" t="s">
        <v>120</v>
      </c>
      <c r="TO25" s="97">
        <v>5</v>
      </c>
      <c r="TP25" s="97">
        <v>3</v>
      </c>
      <c r="TQ25" s="183">
        <v>0.75400050890686543</v>
      </c>
      <c r="TR25" s="134" t="s">
        <v>2058</v>
      </c>
      <c r="TT25" s="342" t="s">
        <v>2129</v>
      </c>
      <c r="TU25" s="25" t="s">
        <v>150</v>
      </c>
      <c r="TV25" s="97">
        <v>5</v>
      </c>
      <c r="TW25" s="97">
        <v>3</v>
      </c>
      <c r="TX25" s="183">
        <v>0.75350420426141296</v>
      </c>
      <c r="TY25" s="261" t="s">
        <v>2046</v>
      </c>
      <c r="UA25" s="342" t="s">
        <v>2129</v>
      </c>
      <c r="UB25" s="23" t="s">
        <v>114</v>
      </c>
      <c r="UC25" s="97">
        <v>7</v>
      </c>
      <c r="UD25" s="97">
        <v>2</v>
      </c>
      <c r="UE25" s="183">
        <v>0.75470042696997885</v>
      </c>
      <c r="UF25" s="261" t="s">
        <v>2054</v>
      </c>
      <c r="UH25" s="342" t="s">
        <v>2129</v>
      </c>
      <c r="UI25" s="23" t="s">
        <v>114</v>
      </c>
      <c r="UJ25" s="97">
        <v>7</v>
      </c>
      <c r="UK25" s="97">
        <v>2</v>
      </c>
      <c r="UL25" s="183">
        <v>0.75408583431283216</v>
      </c>
      <c r="UM25" t="s">
        <v>24</v>
      </c>
      <c r="UO25" s="342" t="s">
        <v>2129</v>
      </c>
      <c r="UP25" s="23" t="s">
        <v>114</v>
      </c>
      <c r="UQ25" s="97">
        <v>8</v>
      </c>
      <c r="UR25" s="97">
        <v>2</v>
      </c>
      <c r="US25" s="183">
        <v>0.78332025495460911</v>
      </c>
      <c r="UT25" t="s">
        <v>24</v>
      </c>
      <c r="UV25" s="342" t="s">
        <v>2129</v>
      </c>
      <c r="UW25" s="23" t="s">
        <v>114</v>
      </c>
      <c r="UX25" s="97">
        <v>8</v>
      </c>
      <c r="UY25" s="97">
        <v>2</v>
      </c>
      <c r="UZ25" s="183">
        <v>0.7945640083840031</v>
      </c>
      <c r="VA25" t="s">
        <v>24</v>
      </c>
      <c r="VC25" s="342" t="s">
        <v>2129</v>
      </c>
      <c r="VD25" s="22" t="s">
        <v>93</v>
      </c>
      <c r="VE25" s="97">
        <v>9</v>
      </c>
      <c r="VF25" s="97">
        <v>2</v>
      </c>
      <c r="VG25" s="183">
        <v>0.76046638945910316</v>
      </c>
      <c r="VH25" s="134" t="s">
        <v>2087</v>
      </c>
      <c r="VJ25" s="342" t="s">
        <v>2129</v>
      </c>
      <c r="VK25" s="22" t="s">
        <v>93</v>
      </c>
      <c r="VL25" s="97">
        <v>9</v>
      </c>
      <c r="VM25" s="97">
        <v>2</v>
      </c>
      <c r="VN25" s="183">
        <v>0.75434984335138566</v>
      </c>
      <c r="VO25" t="s">
        <v>24</v>
      </c>
      <c r="VQ25" s="342" t="s">
        <v>2129</v>
      </c>
      <c r="VR25" s="25" t="s">
        <v>140</v>
      </c>
      <c r="VS25" s="97">
        <v>11</v>
      </c>
      <c r="VT25" s="97">
        <v>1</v>
      </c>
      <c r="VU25" s="183">
        <v>0.760667680521527</v>
      </c>
      <c r="VV25" s="134" t="s">
        <v>2058</v>
      </c>
      <c r="VX25" s="342" t="s">
        <v>2129</v>
      </c>
      <c r="VY25" s="25" t="s">
        <v>150</v>
      </c>
      <c r="VZ25" s="97">
        <v>8</v>
      </c>
      <c r="WA25" s="97">
        <v>4</v>
      </c>
      <c r="WB25" s="183">
        <v>0.76470394593584612</v>
      </c>
      <c r="WC25" s="134" t="s">
        <v>2064</v>
      </c>
      <c r="WE25" s="342" t="s">
        <v>2129</v>
      </c>
      <c r="WF25" s="25" t="s">
        <v>150</v>
      </c>
      <c r="WG25" s="97">
        <v>8</v>
      </c>
      <c r="WH25" s="97">
        <v>4</v>
      </c>
      <c r="WI25" s="183">
        <v>0.77075147728087057</v>
      </c>
      <c r="WJ25" t="s">
        <v>24</v>
      </c>
      <c r="WL25" s="342" t="s">
        <v>2129</v>
      </c>
      <c r="WM25" s="25" t="s">
        <v>147</v>
      </c>
      <c r="WN25" s="97">
        <v>9</v>
      </c>
      <c r="WO25" s="97">
        <v>3</v>
      </c>
      <c r="WP25" s="183">
        <v>0.75510041668667338</v>
      </c>
      <c r="WQ25" s="134" t="s">
        <v>2058</v>
      </c>
      <c r="WS25" s="342" t="s">
        <v>2129</v>
      </c>
      <c r="WT25" s="25" t="s">
        <v>140</v>
      </c>
      <c r="WU25" s="97">
        <v>11</v>
      </c>
      <c r="WV25" s="97">
        <v>1</v>
      </c>
      <c r="WW25" s="183">
        <v>0.75803188660370069</v>
      </c>
      <c r="WX25" s="134" t="s">
        <v>2058</v>
      </c>
      <c r="WZ25" s="342" t="s">
        <v>2129</v>
      </c>
      <c r="XA25" s="24" t="s">
        <v>129</v>
      </c>
      <c r="XB25" s="97">
        <v>9</v>
      </c>
      <c r="XC25" s="97">
        <v>3</v>
      </c>
      <c r="XD25" s="183">
        <v>0.75791832401912429</v>
      </c>
      <c r="XE25" s="261" t="s">
        <v>2054</v>
      </c>
      <c r="XG25" s="342" t="s">
        <v>2129</v>
      </c>
      <c r="XH25" s="25" t="s">
        <v>150</v>
      </c>
      <c r="XI25" s="97">
        <v>8</v>
      </c>
      <c r="XJ25" s="97">
        <v>4</v>
      </c>
      <c r="XK25" s="183">
        <v>0.75262654444537025</v>
      </c>
      <c r="XL25" s="134" t="s">
        <v>2058</v>
      </c>
      <c r="XN25" s="342" t="s">
        <v>2129</v>
      </c>
      <c r="XO25" s="22" t="s">
        <v>103</v>
      </c>
      <c r="XP25" s="97">
        <v>9</v>
      </c>
      <c r="XQ25" s="97">
        <v>3</v>
      </c>
      <c r="XR25" s="183">
        <v>0.74389482799683104</v>
      </c>
      <c r="XS25" s="134" t="s">
        <v>2064</v>
      </c>
      <c r="XU25" s="342" t="s">
        <v>2129</v>
      </c>
      <c r="XV25" s="22" t="s">
        <v>103</v>
      </c>
      <c r="XW25" s="97">
        <v>9</v>
      </c>
      <c r="XX25" s="97">
        <v>3</v>
      </c>
      <c r="XY25" s="183">
        <v>0.74079354408086295</v>
      </c>
      <c r="XZ25" t="s">
        <v>24</v>
      </c>
      <c r="YB25" s="342" t="s">
        <v>2129</v>
      </c>
      <c r="YC25" s="22" t="s">
        <v>103</v>
      </c>
      <c r="YD25" s="97">
        <v>9</v>
      </c>
      <c r="YE25" s="97">
        <v>3</v>
      </c>
      <c r="YF25" s="183">
        <v>0.73649697255804825</v>
      </c>
      <c r="YG25" t="s">
        <v>24</v>
      </c>
      <c r="YI25" s="342" t="s">
        <v>2129</v>
      </c>
      <c r="YJ25" s="25" t="s">
        <v>150</v>
      </c>
      <c r="YK25" s="97">
        <v>8</v>
      </c>
      <c r="YL25" s="97">
        <v>4</v>
      </c>
      <c r="YM25" s="183">
        <v>0.7391229673262828</v>
      </c>
      <c r="YN25" s="134" t="s">
        <v>2058</v>
      </c>
      <c r="YP25" s="342" t="s">
        <v>2129</v>
      </c>
      <c r="YQ25" s="25" t="s">
        <v>150</v>
      </c>
      <c r="YR25" s="97">
        <v>8</v>
      </c>
      <c r="YS25" s="97">
        <v>4</v>
      </c>
      <c r="YT25" s="183">
        <v>0.73766903116098093</v>
      </c>
      <c r="YU25" t="s">
        <v>24</v>
      </c>
      <c r="YW25" s="342" t="s">
        <v>2129</v>
      </c>
      <c r="YX25" s="25" t="s">
        <v>150</v>
      </c>
      <c r="YY25" s="97">
        <v>8</v>
      </c>
      <c r="YZ25" s="97">
        <v>4</v>
      </c>
      <c r="ZA25" s="183">
        <v>0.73302556573425248</v>
      </c>
      <c r="ZB25" t="s">
        <v>24</v>
      </c>
      <c r="ZD25" s="342" t="s">
        <v>2129</v>
      </c>
      <c r="ZE25" s="25" t="s">
        <v>150</v>
      </c>
      <c r="ZF25" s="97">
        <v>8</v>
      </c>
      <c r="ZG25" s="97">
        <v>4</v>
      </c>
      <c r="ZH25" s="183">
        <v>0.7254176741495042</v>
      </c>
      <c r="ZI25" t="s">
        <v>24</v>
      </c>
      <c r="ZK25" s="342" t="s">
        <v>2129</v>
      </c>
      <c r="ZL25" s="25" t="s">
        <v>150</v>
      </c>
      <c r="ZM25" s="97">
        <v>8</v>
      </c>
      <c r="ZN25" s="97">
        <v>4</v>
      </c>
      <c r="ZO25" s="183">
        <v>0.72111303852145381</v>
      </c>
      <c r="ZP25" t="s">
        <v>24</v>
      </c>
    </row>
    <row r="26" spans="2:692" x14ac:dyDescent="0.35">
      <c r="B26" s="342" t="s">
        <v>2131</v>
      </c>
      <c r="C26" s="25" t="s">
        <v>138</v>
      </c>
      <c r="D26" t="s">
        <v>2036</v>
      </c>
      <c r="E26">
        <v>59</v>
      </c>
      <c r="G26" s="342" t="s">
        <v>2131</v>
      </c>
      <c r="H26" s="164" t="s">
        <v>133</v>
      </c>
      <c r="I26" t="s">
        <v>2107</v>
      </c>
      <c r="J26">
        <v>50</v>
      </c>
      <c r="K26" s="134" t="s">
        <v>2132</v>
      </c>
      <c r="M26" s="342" t="s">
        <v>2131</v>
      </c>
      <c r="N26" s="23" t="s">
        <v>119</v>
      </c>
      <c r="O26" s="171" t="s">
        <v>2089</v>
      </c>
      <c r="P26">
        <v>71</v>
      </c>
      <c r="Q26" t="s">
        <v>712</v>
      </c>
      <c r="S26" s="342" t="s">
        <v>2131</v>
      </c>
      <c r="T26" s="21" t="s">
        <v>12</v>
      </c>
      <c r="U26" t="s">
        <v>2095</v>
      </c>
      <c r="V26">
        <v>67</v>
      </c>
      <c r="W26" t="s">
        <v>712</v>
      </c>
      <c r="Y26" s="342" t="s">
        <v>2131</v>
      </c>
      <c r="Z26" s="164" t="s">
        <v>121</v>
      </c>
      <c r="AA26" t="s">
        <v>2084</v>
      </c>
      <c r="AB26">
        <v>61</v>
      </c>
      <c r="AC26" s="134" t="s">
        <v>2121</v>
      </c>
      <c r="AE26" s="342" t="s">
        <v>2131</v>
      </c>
      <c r="AF26" s="25" t="s">
        <v>141</v>
      </c>
      <c r="AG26" t="s">
        <v>2119</v>
      </c>
      <c r="AH26">
        <v>52</v>
      </c>
      <c r="AI26" t="s">
        <v>712</v>
      </c>
      <c r="AK26" s="342" t="s">
        <v>2131</v>
      </c>
      <c r="AL26" s="164" t="s">
        <v>123</v>
      </c>
      <c r="AM26" t="s">
        <v>2099</v>
      </c>
      <c r="AN26">
        <v>54</v>
      </c>
      <c r="AO26" t="s">
        <v>712</v>
      </c>
      <c r="AQ26" s="342" t="s">
        <v>2131</v>
      </c>
      <c r="AR26" s="25" t="s">
        <v>141</v>
      </c>
      <c r="AS26" t="s">
        <v>2100</v>
      </c>
      <c r="AT26">
        <v>49</v>
      </c>
      <c r="AU26" s="134" t="s">
        <v>2064</v>
      </c>
      <c r="AW26" s="342" t="s">
        <v>2131</v>
      </c>
      <c r="AX26" s="164" t="s">
        <v>128</v>
      </c>
      <c r="AY26">
        <v>5</v>
      </c>
      <c r="AZ26">
        <v>4</v>
      </c>
      <c r="BA26">
        <v>0.56470075887205917</v>
      </c>
      <c r="BB26" s="134" t="s">
        <v>2102</v>
      </c>
      <c r="BD26" s="342" t="s">
        <v>2131</v>
      </c>
      <c r="BE26" s="164" t="s">
        <v>122</v>
      </c>
      <c r="BF26">
        <v>6</v>
      </c>
      <c r="BG26">
        <v>4</v>
      </c>
      <c r="BH26" s="183">
        <v>0.56472765831904193</v>
      </c>
      <c r="BI26" s="171" t="s">
        <v>712</v>
      </c>
      <c r="BK26" s="342" t="s">
        <v>2131</v>
      </c>
      <c r="BL26" s="25" t="s">
        <v>146</v>
      </c>
      <c r="BM26" s="171">
        <v>7</v>
      </c>
      <c r="BN26" s="171">
        <v>4</v>
      </c>
      <c r="BO26" s="183">
        <v>0.57287172332043512</v>
      </c>
      <c r="BP26" t="s">
        <v>2047</v>
      </c>
      <c r="BR26" s="342" t="s">
        <v>2131</v>
      </c>
      <c r="BS26" s="25" t="s">
        <v>140</v>
      </c>
      <c r="BT26" s="171">
        <v>7</v>
      </c>
      <c r="BU26" s="171">
        <v>5</v>
      </c>
      <c r="BV26" s="183">
        <v>0.56031875381746499</v>
      </c>
      <c r="BW26" t="s">
        <v>2047</v>
      </c>
      <c r="BY26" s="342" t="s">
        <v>2131</v>
      </c>
      <c r="BZ26" s="25" t="s">
        <v>146</v>
      </c>
      <c r="CA26" s="171">
        <v>8</v>
      </c>
      <c r="CB26" s="171">
        <v>5</v>
      </c>
      <c r="CC26" s="183">
        <v>0.54991907811471907</v>
      </c>
      <c r="CD26" t="s">
        <v>2047</v>
      </c>
      <c r="CF26" s="342" t="s">
        <v>2131</v>
      </c>
      <c r="CG26" s="164" t="s">
        <v>132</v>
      </c>
      <c r="CH26">
        <v>8</v>
      </c>
      <c r="CI26">
        <v>6</v>
      </c>
      <c r="CJ26" s="183">
        <v>0.51763661677626938</v>
      </c>
      <c r="CK26" t="s">
        <v>2047</v>
      </c>
      <c r="CM26" s="342" t="s">
        <v>2131</v>
      </c>
      <c r="CN26" s="164" t="s">
        <v>132</v>
      </c>
      <c r="CO26">
        <v>8</v>
      </c>
      <c r="CP26">
        <v>6</v>
      </c>
      <c r="CQ26" s="183">
        <v>0.45646812615628052</v>
      </c>
      <c r="CR26" s="134" t="s">
        <v>24</v>
      </c>
      <c r="CT26" s="342" t="s">
        <v>2131</v>
      </c>
      <c r="CU26" s="21" t="s">
        <v>86</v>
      </c>
      <c r="CV26">
        <v>1</v>
      </c>
      <c r="CW26">
        <v>0</v>
      </c>
      <c r="CX26" s="183">
        <v>0.77659214321210279</v>
      </c>
      <c r="CY26" s="134" t="s">
        <v>2124</v>
      </c>
      <c r="DA26" s="342" t="s">
        <v>2131</v>
      </c>
      <c r="DB26" s="23" t="s">
        <v>104</v>
      </c>
      <c r="DC26">
        <v>2</v>
      </c>
      <c r="DD26">
        <v>0</v>
      </c>
      <c r="DE26" s="183">
        <v>0.6821658712073323</v>
      </c>
      <c r="DF26" t="s">
        <v>2047</v>
      </c>
      <c r="DH26" s="342" t="s">
        <v>2131</v>
      </c>
      <c r="DI26" s="23" t="s">
        <v>105</v>
      </c>
      <c r="DJ26">
        <v>2</v>
      </c>
      <c r="DK26">
        <v>0</v>
      </c>
      <c r="DL26" s="183">
        <v>0.74954265859644609</v>
      </c>
      <c r="DM26" s="134" t="s">
        <v>2064</v>
      </c>
      <c r="DO26" s="342" t="s">
        <v>2131</v>
      </c>
      <c r="DP26" s="21" t="s">
        <v>82</v>
      </c>
      <c r="DQ26">
        <v>2</v>
      </c>
      <c r="DR26">
        <v>1</v>
      </c>
      <c r="DS26" s="183">
        <v>0.67692348190025409</v>
      </c>
      <c r="DT26" s="134" t="s">
        <v>2124</v>
      </c>
      <c r="DV26" s="342" t="s">
        <v>2131</v>
      </c>
      <c r="DW26" s="25" t="s">
        <v>141</v>
      </c>
      <c r="DX26">
        <v>3</v>
      </c>
      <c r="DY26">
        <v>1</v>
      </c>
      <c r="DZ26" s="183">
        <v>0.65620917912403032</v>
      </c>
      <c r="EA26" t="s">
        <v>2047</v>
      </c>
      <c r="EC26" s="342" t="s">
        <v>2131</v>
      </c>
      <c r="ED26" s="164" t="s">
        <v>135</v>
      </c>
      <c r="EE26">
        <v>4</v>
      </c>
      <c r="EF26">
        <v>1</v>
      </c>
      <c r="EG26" s="183">
        <v>0.66433525893655221</v>
      </c>
      <c r="EH26" s="134" t="s">
        <v>2104</v>
      </c>
      <c r="EJ26" s="342" t="s">
        <v>2131</v>
      </c>
      <c r="EK26" s="22" t="s">
        <v>103</v>
      </c>
      <c r="EL26">
        <v>3</v>
      </c>
      <c r="EM26">
        <v>3</v>
      </c>
      <c r="EN26" s="183">
        <v>0.66890170318241127</v>
      </c>
      <c r="EO26" s="134" t="s">
        <v>2087</v>
      </c>
      <c r="EQ26" s="342" t="s">
        <v>2131</v>
      </c>
      <c r="ER26" s="164" t="s">
        <v>133</v>
      </c>
      <c r="ES26">
        <v>4</v>
      </c>
      <c r="ET26">
        <v>3</v>
      </c>
      <c r="EU26" s="183">
        <v>0.65335385668358015</v>
      </c>
      <c r="EV26" s="134" t="s">
        <v>2098</v>
      </c>
      <c r="EX26" s="342" t="s">
        <v>2131</v>
      </c>
      <c r="EY26" s="164" t="s">
        <v>135</v>
      </c>
      <c r="EZ26">
        <v>6</v>
      </c>
      <c r="FA26">
        <v>2</v>
      </c>
      <c r="FB26" s="183">
        <v>0.62870641142321182</v>
      </c>
      <c r="FC26" s="134" t="s">
        <v>2117</v>
      </c>
      <c r="FE26" s="342" t="s">
        <v>2131</v>
      </c>
      <c r="FF26" s="164" t="s">
        <v>122</v>
      </c>
      <c r="FG26">
        <v>6</v>
      </c>
      <c r="FH26">
        <v>3</v>
      </c>
      <c r="FI26" s="183">
        <v>0.63516554067460862</v>
      </c>
      <c r="FJ26" s="134" t="s">
        <v>2058</v>
      </c>
      <c r="FL26" s="342" t="s">
        <v>2131</v>
      </c>
      <c r="FM26" s="22" t="s">
        <v>103</v>
      </c>
      <c r="FN26">
        <v>5</v>
      </c>
      <c r="FO26">
        <v>5</v>
      </c>
      <c r="FP26" s="183">
        <v>0.57755654250086541</v>
      </c>
      <c r="FQ26" s="134" t="s">
        <v>2058</v>
      </c>
      <c r="FS26" s="342" t="s">
        <v>2131</v>
      </c>
      <c r="FT26" s="25" t="s">
        <v>140</v>
      </c>
      <c r="FU26">
        <v>7</v>
      </c>
      <c r="FV26">
        <v>4</v>
      </c>
      <c r="FW26" s="183">
        <v>0.56727778806221907</v>
      </c>
      <c r="FX26" s="134" t="s">
        <v>2087</v>
      </c>
      <c r="FZ26" s="342" t="s">
        <v>2131</v>
      </c>
      <c r="GA26" s="20" t="s">
        <v>66</v>
      </c>
      <c r="GB26">
        <v>9</v>
      </c>
      <c r="GC26">
        <v>3</v>
      </c>
      <c r="GD26" s="183">
        <v>0.55028475561159795</v>
      </c>
      <c r="GE26" s="134" t="s">
        <v>2104</v>
      </c>
      <c r="GG26" s="342" t="s">
        <v>2131</v>
      </c>
      <c r="GH26" s="20" t="s">
        <v>66</v>
      </c>
      <c r="GI26">
        <v>9</v>
      </c>
      <c r="GJ26">
        <v>3</v>
      </c>
      <c r="GK26" s="183">
        <v>0.55771405125256612</v>
      </c>
      <c r="GL26" t="s">
        <v>24</v>
      </c>
      <c r="GN26" s="342" t="s">
        <v>2131</v>
      </c>
      <c r="GO26" s="20" t="s">
        <v>66</v>
      </c>
      <c r="GP26">
        <v>9</v>
      </c>
      <c r="GQ26">
        <v>3</v>
      </c>
      <c r="GR26" s="183">
        <v>0.55718005196471199</v>
      </c>
      <c r="GS26" t="s">
        <v>24</v>
      </c>
      <c r="GU26" s="342" t="s">
        <v>2131</v>
      </c>
      <c r="GV26" s="22" t="s">
        <v>97</v>
      </c>
      <c r="GW26">
        <v>7</v>
      </c>
      <c r="GX26">
        <v>5</v>
      </c>
      <c r="GY26" s="183">
        <v>0.56264987846281822</v>
      </c>
      <c r="GZ26" s="134" t="s">
        <v>2058</v>
      </c>
      <c r="HB26" s="342" t="s">
        <v>2131</v>
      </c>
      <c r="HC26" s="22" t="s">
        <v>97</v>
      </c>
      <c r="HD26">
        <v>7</v>
      </c>
      <c r="HE26">
        <v>5</v>
      </c>
      <c r="HF26" s="183">
        <v>0.55875254146771636</v>
      </c>
      <c r="HG26" t="s">
        <v>24</v>
      </c>
      <c r="HI26" s="342" t="s">
        <v>2131</v>
      </c>
      <c r="HJ26" s="23" t="s">
        <v>107</v>
      </c>
      <c r="HK26">
        <v>8</v>
      </c>
      <c r="HL26">
        <v>4</v>
      </c>
      <c r="HM26" s="183">
        <v>0.55550381366880353</v>
      </c>
      <c r="HN26" t="s">
        <v>2047</v>
      </c>
      <c r="HP26" s="342" t="s">
        <v>2131</v>
      </c>
      <c r="HQ26" s="20" t="s">
        <v>67</v>
      </c>
      <c r="HR26">
        <v>1</v>
      </c>
      <c r="HS26">
        <v>0</v>
      </c>
      <c r="HT26" s="183">
        <v>0.76517999269773984</v>
      </c>
      <c r="HU26" t="s">
        <v>2047</v>
      </c>
      <c r="HW26" s="342" t="s">
        <v>2131</v>
      </c>
      <c r="HX26" s="22" t="s">
        <v>93</v>
      </c>
      <c r="HY26">
        <v>2</v>
      </c>
      <c r="HZ26">
        <v>0</v>
      </c>
      <c r="IA26" s="183">
        <v>0.75058977041015629</v>
      </c>
      <c r="IB26" t="s">
        <v>2047</v>
      </c>
      <c r="ID26" s="342" t="s">
        <v>2131</v>
      </c>
      <c r="IE26" s="22" t="s">
        <v>91</v>
      </c>
      <c r="IF26">
        <v>2</v>
      </c>
      <c r="IG26">
        <v>1</v>
      </c>
      <c r="IH26" s="183">
        <v>0.71436206847030925</v>
      </c>
      <c r="II26" t="s">
        <v>2047</v>
      </c>
      <c r="IK26" s="342" t="s">
        <v>2131</v>
      </c>
      <c r="IL26" s="164" t="s">
        <v>127</v>
      </c>
      <c r="IM26">
        <v>4</v>
      </c>
      <c r="IN26">
        <v>0</v>
      </c>
      <c r="IO26" s="183">
        <v>0.74311716499630187</v>
      </c>
      <c r="IP26" s="134" t="s">
        <v>2111</v>
      </c>
      <c r="IR26" s="342" t="s">
        <v>2131</v>
      </c>
      <c r="IS26" s="19" t="s">
        <v>54</v>
      </c>
      <c r="IT26">
        <v>3</v>
      </c>
      <c r="IU26">
        <v>2</v>
      </c>
      <c r="IV26" s="183">
        <v>0.70750933441490138</v>
      </c>
      <c r="IW26" t="s">
        <v>2047</v>
      </c>
      <c r="IY26" s="342" t="s">
        <v>2131</v>
      </c>
      <c r="IZ26" s="164" t="s">
        <v>127</v>
      </c>
      <c r="JA26">
        <v>5</v>
      </c>
      <c r="JB26">
        <v>1</v>
      </c>
      <c r="JC26" s="183">
        <v>0.69761366478190645</v>
      </c>
      <c r="JD26" t="s">
        <v>2047</v>
      </c>
      <c r="JF26" s="342" t="s">
        <v>2131</v>
      </c>
      <c r="JG26" s="23" t="s">
        <v>104</v>
      </c>
      <c r="JH26" s="97">
        <v>4</v>
      </c>
      <c r="JI26" s="97">
        <v>3</v>
      </c>
      <c r="JJ26" s="183">
        <v>0.68415256070992925</v>
      </c>
      <c r="JK26" t="s">
        <v>2047</v>
      </c>
      <c r="JM26" s="342" t="s">
        <v>2131</v>
      </c>
      <c r="JN26" s="164" t="s">
        <v>129</v>
      </c>
      <c r="JO26" s="97">
        <v>4</v>
      </c>
      <c r="JP26" s="97">
        <v>4</v>
      </c>
      <c r="JQ26" s="183">
        <v>0.69036351255935824</v>
      </c>
      <c r="JR26" t="s">
        <v>2047</v>
      </c>
      <c r="JT26" s="342" t="s">
        <v>2131</v>
      </c>
      <c r="JU26" s="21" t="s">
        <v>81</v>
      </c>
      <c r="JV26" s="97">
        <v>5</v>
      </c>
      <c r="JW26" s="97">
        <v>3</v>
      </c>
      <c r="JX26" s="183">
        <v>0.71843244775603621</v>
      </c>
      <c r="JY26" s="134" t="s">
        <v>2088</v>
      </c>
      <c r="JZ26" s="134" t="s">
        <v>2106</v>
      </c>
      <c r="KB26" s="342" t="s">
        <v>2131</v>
      </c>
      <c r="KC26" s="22" t="s">
        <v>103</v>
      </c>
      <c r="KD26" s="97">
        <v>7</v>
      </c>
      <c r="KE26" s="97">
        <v>2</v>
      </c>
      <c r="KF26" s="183">
        <v>0.72826000419487069</v>
      </c>
      <c r="KG26" s="134" t="s">
        <v>2102</v>
      </c>
      <c r="KI26" s="342" t="s">
        <v>2131</v>
      </c>
      <c r="KJ26" s="19" t="s">
        <v>44</v>
      </c>
      <c r="KK26" s="97">
        <v>6</v>
      </c>
      <c r="KL26" s="97">
        <v>3</v>
      </c>
      <c r="KM26" s="183">
        <v>0.72078791964553302</v>
      </c>
      <c r="KN26" s="134" t="s">
        <v>2098</v>
      </c>
      <c r="KP26" s="342" t="s">
        <v>2131</v>
      </c>
      <c r="KQ26" s="164" t="s">
        <v>127</v>
      </c>
      <c r="KR26" s="97">
        <v>8</v>
      </c>
      <c r="KS26" s="97">
        <v>2</v>
      </c>
      <c r="KT26" s="183">
        <v>0.72210755608205079</v>
      </c>
      <c r="KU26" s="134" t="s">
        <v>2117</v>
      </c>
      <c r="KW26" s="342" t="s">
        <v>2131</v>
      </c>
      <c r="KX26" s="21" t="s">
        <v>81</v>
      </c>
      <c r="KY26" s="97">
        <v>7</v>
      </c>
      <c r="KZ26" s="97">
        <v>3</v>
      </c>
      <c r="LA26" s="183">
        <v>0.72142650774583128</v>
      </c>
      <c r="LB26" s="134" t="s">
        <v>2058</v>
      </c>
      <c r="LD26" s="342" t="s">
        <v>2131</v>
      </c>
      <c r="LE26" s="23" t="s">
        <v>107</v>
      </c>
      <c r="LF26" s="97">
        <v>8</v>
      </c>
      <c r="LG26" s="97">
        <v>3</v>
      </c>
      <c r="LH26" s="183">
        <v>0.70738767213275888</v>
      </c>
      <c r="LI26" s="134" t="s">
        <v>2088</v>
      </c>
      <c r="LK26" s="342" t="s">
        <v>2131</v>
      </c>
      <c r="LL26" s="23" t="s">
        <v>112</v>
      </c>
      <c r="LM26" s="97">
        <v>7</v>
      </c>
      <c r="LN26" s="97">
        <v>4</v>
      </c>
      <c r="LO26" s="183">
        <v>0.69718318633276277</v>
      </c>
      <c r="LP26" t="s">
        <v>2047</v>
      </c>
      <c r="LR26" s="342" t="s">
        <v>2131</v>
      </c>
      <c r="LS26" s="25" t="s">
        <v>143</v>
      </c>
      <c r="LT26" s="97">
        <v>9</v>
      </c>
      <c r="LU26" s="97">
        <v>3</v>
      </c>
      <c r="LV26" s="183">
        <v>0.71879938433349277</v>
      </c>
      <c r="LW26" s="134" t="s">
        <v>2058</v>
      </c>
      <c r="LY26" s="342" t="s">
        <v>2131</v>
      </c>
      <c r="LZ26" s="164" t="s">
        <v>129</v>
      </c>
      <c r="MA26" s="97">
        <v>6</v>
      </c>
      <c r="MB26" s="97">
        <v>6</v>
      </c>
      <c r="MC26" s="183">
        <v>0.72142039876736752</v>
      </c>
      <c r="MD26" s="134" t="s">
        <v>2064</v>
      </c>
      <c r="MF26" s="342" t="s">
        <v>2131</v>
      </c>
      <c r="MG26" s="164" t="s">
        <v>123</v>
      </c>
      <c r="MH26" s="97">
        <v>9</v>
      </c>
      <c r="MI26" s="97">
        <v>4</v>
      </c>
      <c r="MJ26" s="183">
        <v>0.71853981983926163</v>
      </c>
      <c r="MK26" t="s">
        <v>2047</v>
      </c>
      <c r="MM26" s="342" t="s">
        <v>2131</v>
      </c>
      <c r="MN26" s="23" t="s">
        <v>107</v>
      </c>
      <c r="MO26" s="97">
        <v>10</v>
      </c>
      <c r="MP26" s="97">
        <v>3</v>
      </c>
      <c r="MQ26" s="183">
        <v>0.70518749361461086</v>
      </c>
      <c r="MR26" s="134" t="s">
        <v>2064</v>
      </c>
      <c r="MT26" s="342" t="s">
        <v>2131</v>
      </c>
      <c r="MU26" s="24" t="s">
        <v>129</v>
      </c>
      <c r="MV26" s="97">
        <v>7</v>
      </c>
      <c r="MW26" s="97">
        <v>6</v>
      </c>
      <c r="MX26" s="183">
        <v>0.70503135890867585</v>
      </c>
      <c r="MY26" s="134" t="s">
        <v>2058</v>
      </c>
      <c r="NA26" s="342" t="s">
        <v>2131</v>
      </c>
      <c r="NB26" s="24" t="s">
        <v>129</v>
      </c>
      <c r="NC26" s="97">
        <v>7</v>
      </c>
      <c r="ND26" s="97">
        <v>6</v>
      </c>
      <c r="NE26" s="183">
        <v>0.6993465350432011</v>
      </c>
      <c r="NF26" t="s">
        <v>24</v>
      </c>
      <c r="NH26" s="342" t="s">
        <v>2131</v>
      </c>
      <c r="NI26" s="24" t="s">
        <v>129</v>
      </c>
      <c r="NJ26" s="97">
        <v>7</v>
      </c>
      <c r="NK26" s="97">
        <v>6</v>
      </c>
      <c r="NL26" s="183">
        <v>0.69344217659027185</v>
      </c>
      <c r="NM26" t="s">
        <v>24</v>
      </c>
      <c r="NO26" s="342" t="s">
        <v>2131</v>
      </c>
      <c r="NP26" s="24" t="s">
        <v>129</v>
      </c>
      <c r="NQ26" s="97">
        <v>7</v>
      </c>
      <c r="NR26" s="97">
        <v>6</v>
      </c>
      <c r="NS26" s="183">
        <v>0.69228042127939204</v>
      </c>
      <c r="NT26" t="s">
        <v>24</v>
      </c>
      <c r="NV26" s="342" t="s">
        <v>2131</v>
      </c>
      <c r="NW26" s="24" t="s">
        <v>129</v>
      </c>
      <c r="NX26" s="97">
        <v>7</v>
      </c>
      <c r="NY26" s="97">
        <v>6</v>
      </c>
      <c r="NZ26" s="183">
        <v>0.69145206671579129</v>
      </c>
      <c r="OA26" t="s">
        <v>24</v>
      </c>
      <c r="OC26" s="342" t="s">
        <v>2131</v>
      </c>
      <c r="OD26" s="24" t="s">
        <v>129</v>
      </c>
      <c r="OE26" s="97">
        <v>7</v>
      </c>
      <c r="OF26" s="97">
        <v>6</v>
      </c>
      <c r="OG26" s="183">
        <v>0.68152705581567596</v>
      </c>
      <c r="OH26" t="s">
        <v>24</v>
      </c>
      <c r="OJ26" s="342" t="s">
        <v>2131</v>
      </c>
      <c r="OK26" s="24" t="s">
        <v>129</v>
      </c>
      <c r="OL26" s="97">
        <v>7</v>
      </c>
      <c r="OM26" s="97">
        <v>6</v>
      </c>
      <c r="ON26" s="183">
        <v>0.68063738155495224</v>
      </c>
      <c r="OO26" t="s">
        <v>24</v>
      </c>
      <c r="OQ26" s="342" t="s">
        <v>2131</v>
      </c>
      <c r="OR26" s="24" t="s">
        <v>129</v>
      </c>
      <c r="OS26" s="97">
        <v>7</v>
      </c>
      <c r="OT26" s="97">
        <v>6</v>
      </c>
      <c r="OU26" s="183">
        <v>0.68764046762352127</v>
      </c>
      <c r="OV26" t="s">
        <v>24</v>
      </c>
      <c r="OX26" s="342" t="s">
        <v>2131</v>
      </c>
      <c r="OY26" s="24" t="s">
        <v>129</v>
      </c>
      <c r="OZ26" s="97">
        <v>7</v>
      </c>
      <c r="PA26" s="97">
        <v>6</v>
      </c>
      <c r="PB26" s="183">
        <v>0.6960863780018165</v>
      </c>
      <c r="PC26" t="s">
        <v>24</v>
      </c>
      <c r="PE26" s="342" t="s">
        <v>2131</v>
      </c>
      <c r="PF26" s="24" t="s">
        <v>129</v>
      </c>
      <c r="PG26" s="97">
        <v>7</v>
      </c>
      <c r="PH26" s="97">
        <v>6</v>
      </c>
      <c r="PI26" s="183">
        <v>0.69601783397460404</v>
      </c>
      <c r="PJ26" t="s">
        <v>24</v>
      </c>
      <c r="PL26" s="342" t="s">
        <v>2131</v>
      </c>
      <c r="PM26" s="88" t="s">
        <v>65</v>
      </c>
      <c r="PN26" s="97">
        <v>1</v>
      </c>
      <c r="PO26" s="97">
        <v>0</v>
      </c>
      <c r="PP26" s="183">
        <v>0.68306556214228709</v>
      </c>
      <c r="PQ26" t="s">
        <v>2047</v>
      </c>
      <c r="PS26" s="342" t="s">
        <v>2131</v>
      </c>
      <c r="PT26" s="86" t="s">
        <v>93</v>
      </c>
      <c r="PU26" s="97">
        <v>2</v>
      </c>
      <c r="PV26" s="97">
        <v>0</v>
      </c>
      <c r="PW26" s="183">
        <v>0.65661931834499343</v>
      </c>
      <c r="PX26" t="s">
        <v>2047</v>
      </c>
      <c r="PZ26" s="342" t="s">
        <v>2131</v>
      </c>
      <c r="QA26" s="85" t="s">
        <v>104</v>
      </c>
      <c r="QB26" s="97">
        <v>2</v>
      </c>
      <c r="QC26" s="97">
        <v>1</v>
      </c>
      <c r="QD26" s="183">
        <v>0.73145917534939608</v>
      </c>
      <c r="QE26" s="134" t="s">
        <v>2058</v>
      </c>
      <c r="QG26" s="342" t="s">
        <v>2131</v>
      </c>
      <c r="QH26" s="83" t="s">
        <v>140</v>
      </c>
      <c r="QI26" s="97">
        <v>3</v>
      </c>
      <c r="QJ26" s="97">
        <v>0</v>
      </c>
      <c r="QK26" s="183">
        <v>0.74080293982039591</v>
      </c>
      <c r="QL26" s="134" t="s">
        <v>2064</v>
      </c>
      <c r="QN26" s="342" t="s">
        <v>2131</v>
      </c>
      <c r="QO26" s="83" t="s">
        <v>150</v>
      </c>
      <c r="QP26" s="97">
        <v>3</v>
      </c>
      <c r="QQ26" s="97">
        <v>1</v>
      </c>
      <c r="QR26" s="183">
        <v>0.75454853522222098</v>
      </c>
      <c r="QS26" s="261" t="s">
        <v>2080</v>
      </c>
      <c r="QU26" s="342" t="s">
        <v>2131</v>
      </c>
      <c r="QV26" s="83" t="s">
        <v>136</v>
      </c>
      <c r="QW26" s="97">
        <v>4</v>
      </c>
      <c r="QX26" s="97">
        <v>0</v>
      </c>
      <c r="QY26" s="183">
        <v>0.75069436826874802</v>
      </c>
      <c r="QZ26" s="134" t="s">
        <v>2088</v>
      </c>
      <c r="RB26" s="342" t="s">
        <v>2131</v>
      </c>
      <c r="RC26" s="84" t="s">
        <v>120</v>
      </c>
      <c r="RD26" s="97">
        <v>3</v>
      </c>
      <c r="RE26" s="97">
        <v>2</v>
      </c>
      <c r="RF26" s="183">
        <v>0.75123207458020469</v>
      </c>
      <c r="RG26" s="134" t="s">
        <v>2117</v>
      </c>
      <c r="RI26" s="342" t="s">
        <v>2131</v>
      </c>
      <c r="RJ26" s="89" t="s">
        <v>44</v>
      </c>
      <c r="RK26" s="97">
        <v>4</v>
      </c>
      <c r="RL26" s="97">
        <v>1</v>
      </c>
      <c r="RM26" s="183">
        <v>0.76976517020125701</v>
      </c>
      <c r="RN26" s="134" t="s">
        <v>2058</v>
      </c>
      <c r="RP26" s="342" t="s">
        <v>2131</v>
      </c>
      <c r="RQ26" s="86" t="s">
        <v>100</v>
      </c>
      <c r="RR26" s="97">
        <v>4</v>
      </c>
      <c r="RS26" s="97">
        <v>1</v>
      </c>
      <c r="RT26" s="183">
        <v>0.74006686170345592</v>
      </c>
      <c r="RU26" s="261" t="s">
        <v>2096</v>
      </c>
      <c r="RW26" s="342" t="s">
        <v>2131</v>
      </c>
      <c r="RX26" s="24" t="s">
        <v>133</v>
      </c>
      <c r="RY26" s="97">
        <v>4</v>
      </c>
      <c r="RZ26" s="97">
        <v>1</v>
      </c>
      <c r="SA26" s="183">
        <v>0.75090128725970529</v>
      </c>
      <c r="SB26" s="261" t="s">
        <v>2046</v>
      </c>
      <c r="SD26" s="342" t="s">
        <v>2131</v>
      </c>
      <c r="SE26" s="25" t="s">
        <v>150</v>
      </c>
      <c r="SF26" s="97">
        <v>5</v>
      </c>
      <c r="SG26" s="97">
        <v>2</v>
      </c>
      <c r="SH26" s="183">
        <v>0.75961703610440123</v>
      </c>
      <c r="SI26" s="261" t="s">
        <v>2069</v>
      </c>
      <c r="SK26" s="342" t="s">
        <v>2131</v>
      </c>
      <c r="SL26" s="24" t="s">
        <v>129</v>
      </c>
      <c r="SM26" s="97">
        <v>4</v>
      </c>
      <c r="SN26" s="97">
        <v>2</v>
      </c>
      <c r="SO26" s="183">
        <v>0.76710613339887579</v>
      </c>
      <c r="SP26" s="261" t="s">
        <v>2046</v>
      </c>
      <c r="SR26" s="342" t="s">
        <v>2131</v>
      </c>
      <c r="SS26" s="23" t="s">
        <v>112</v>
      </c>
      <c r="ST26" s="97">
        <v>5</v>
      </c>
      <c r="SU26" s="97">
        <v>2</v>
      </c>
      <c r="SV26" s="183">
        <v>0.75157277959257851</v>
      </c>
      <c r="SW26" s="261" t="s">
        <v>2055</v>
      </c>
      <c r="SY26" s="342" t="s">
        <v>2131</v>
      </c>
      <c r="SZ26" s="23" t="s">
        <v>112</v>
      </c>
      <c r="TA26" s="97">
        <v>5</v>
      </c>
      <c r="TB26" s="97">
        <v>2</v>
      </c>
      <c r="TC26" s="183">
        <v>0.75079548483251202</v>
      </c>
      <c r="TD26" t="s">
        <v>24</v>
      </c>
      <c r="TF26" s="342" t="s">
        <v>2131</v>
      </c>
      <c r="TG26" s="25" t="s">
        <v>140</v>
      </c>
      <c r="TH26" s="97">
        <v>6</v>
      </c>
      <c r="TI26" s="97">
        <v>1</v>
      </c>
      <c r="TJ26" s="183">
        <v>0.74851339204330058</v>
      </c>
      <c r="TK26" s="134" t="s">
        <v>2058</v>
      </c>
      <c r="TM26" s="342" t="s">
        <v>2131</v>
      </c>
      <c r="TN26" s="25" t="s">
        <v>150</v>
      </c>
      <c r="TO26" s="97">
        <v>5</v>
      </c>
      <c r="TP26" s="97">
        <v>3</v>
      </c>
      <c r="TQ26" s="183">
        <v>0.75372039614415076</v>
      </c>
      <c r="TR26" s="134" t="s">
        <v>2058</v>
      </c>
      <c r="TT26" s="342" t="s">
        <v>2131</v>
      </c>
      <c r="TU26" s="25" t="s">
        <v>140</v>
      </c>
      <c r="TV26" s="97">
        <v>7</v>
      </c>
      <c r="TW26" s="97">
        <v>1</v>
      </c>
      <c r="TX26" s="183">
        <v>0.75189940439025815</v>
      </c>
      <c r="TY26" s="261" t="s">
        <v>2046</v>
      </c>
      <c r="UA26" s="342" t="s">
        <v>2131</v>
      </c>
      <c r="UB26" s="25" t="s">
        <v>140</v>
      </c>
      <c r="UC26" s="97">
        <v>8</v>
      </c>
      <c r="UD26" s="97">
        <v>1</v>
      </c>
      <c r="UE26" s="183">
        <v>0.74881615620144792</v>
      </c>
      <c r="UF26" t="s">
        <v>24</v>
      </c>
      <c r="UH26" s="342" t="s">
        <v>2131</v>
      </c>
      <c r="UI26" s="25" t="s">
        <v>140</v>
      </c>
      <c r="UJ26" s="97">
        <v>8</v>
      </c>
      <c r="UK26" s="97">
        <v>1</v>
      </c>
      <c r="UL26" s="183">
        <v>0.75097567669900434</v>
      </c>
      <c r="UM26" t="s">
        <v>24</v>
      </c>
      <c r="UO26" s="342" t="s">
        <v>2131</v>
      </c>
      <c r="UP26" s="19" t="s">
        <v>49</v>
      </c>
      <c r="UQ26" s="97">
        <v>8</v>
      </c>
      <c r="UR26" s="97">
        <v>2</v>
      </c>
      <c r="US26" s="183">
        <v>0.77088523389638897</v>
      </c>
      <c r="UT26" s="261" t="s">
        <v>2054</v>
      </c>
      <c r="UV26" s="342" t="s">
        <v>2131</v>
      </c>
      <c r="UW26" s="19" t="s">
        <v>49</v>
      </c>
      <c r="UX26" s="97">
        <v>8</v>
      </c>
      <c r="UY26" s="97">
        <v>2</v>
      </c>
      <c r="UZ26" s="183">
        <v>0.76950038938991916</v>
      </c>
      <c r="VA26" t="s">
        <v>24</v>
      </c>
      <c r="VC26" s="342" t="s">
        <v>2131</v>
      </c>
      <c r="VD26" s="25" t="s">
        <v>147</v>
      </c>
      <c r="VE26" s="97">
        <v>8</v>
      </c>
      <c r="VF26" s="97">
        <v>3</v>
      </c>
      <c r="VG26" s="183">
        <v>0.7562371598525145</v>
      </c>
      <c r="VH26" s="134" t="s">
        <v>2064</v>
      </c>
      <c r="VJ26" s="342" t="s">
        <v>2131</v>
      </c>
      <c r="VK26" s="23" t="s">
        <v>114</v>
      </c>
      <c r="VL26" s="97">
        <v>8</v>
      </c>
      <c r="VM26" s="97">
        <v>3</v>
      </c>
      <c r="VN26" s="183">
        <v>0.74219271544508858</v>
      </c>
      <c r="VO26" s="261" t="s">
        <v>2046</v>
      </c>
      <c r="VQ26" s="342" t="s">
        <v>2131</v>
      </c>
      <c r="VR26" s="25" t="s">
        <v>147</v>
      </c>
      <c r="VS26" s="97">
        <v>9</v>
      </c>
      <c r="VT26" s="97">
        <v>3</v>
      </c>
      <c r="VU26" s="183">
        <v>0.75442015465473056</v>
      </c>
      <c r="VV26" s="261" t="s">
        <v>2046</v>
      </c>
      <c r="VX26" s="342" t="s">
        <v>2131</v>
      </c>
      <c r="VY26" s="22" t="s">
        <v>103</v>
      </c>
      <c r="VZ26" s="97">
        <v>9</v>
      </c>
      <c r="WA26" s="97">
        <v>3</v>
      </c>
      <c r="WB26" s="183">
        <v>0.76079469733815219</v>
      </c>
      <c r="WC26" s="261" t="s">
        <v>2046</v>
      </c>
      <c r="WE26" s="342" t="s">
        <v>2131</v>
      </c>
      <c r="WF26" s="23" t="s">
        <v>114</v>
      </c>
      <c r="WG26" s="97">
        <v>9</v>
      </c>
      <c r="WH26" s="97">
        <v>3</v>
      </c>
      <c r="WI26" s="183">
        <v>0.76627029682830217</v>
      </c>
      <c r="WJ26" s="261" t="s">
        <v>2046</v>
      </c>
      <c r="WL26" s="342" t="s">
        <v>2131</v>
      </c>
      <c r="WM26" s="24" t="s">
        <v>129</v>
      </c>
      <c r="WN26" s="97">
        <v>9</v>
      </c>
      <c r="WO26" s="97">
        <v>3</v>
      </c>
      <c r="WP26" s="183">
        <v>0.75340040896071347</v>
      </c>
      <c r="WQ26" s="134" t="s">
        <v>2087</v>
      </c>
      <c r="WS26" s="342" t="s">
        <v>2131</v>
      </c>
      <c r="WT26" s="25" t="s">
        <v>147</v>
      </c>
      <c r="WU26" s="97">
        <v>9</v>
      </c>
      <c r="WV26" s="97">
        <v>3</v>
      </c>
      <c r="WW26" s="183">
        <v>0.7550746780046621</v>
      </c>
      <c r="WX26" s="134" t="s">
        <v>2058</v>
      </c>
      <c r="WZ26" s="342" t="s">
        <v>2131</v>
      </c>
      <c r="XA26" s="22" t="s">
        <v>103</v>
      </c>
      <c r="XB26" s="97">
        <v>9</v>
      </c>
      <c r="XC26" s="97">
        <v>3</v>
      </c>
      <c r="XD26" s="183">
        <v>0.74962215342360883</v>
      </c>
      <c r="XE26" s="134" t="s">
        <v>2064</v>
      </c>
      <c r="XG26" s="342" t="s">
        <v>2131</v>
      </c>
      <c r="XH26" s="24" t="s">
        <v>129</v>
      </c>
      <c r="XI26" s="97">
        <v>9</v>
      </c>
      <c r="XJ26" s="97">
        <v>3</v>
      </c>
      <c r="XK26" s="183">
        <v>0.74657604885215845</v>
      </c>
      <c r="XL26" s="134" t="s">
        <v>2058</v>
      </c>
      <c r="XN26" s="342" t="s">
        <v>2131</v>
      </c>
      <c r="XO26" s="24" t="s">
        <v>129</v>
      </c>
      <c r="XP26" s="97">
        <v>9</v>
      </c>
      <c r="XQ26" s="97">
        <v>3</v>
      </c>
      <c r="XR26" s="183">
        <v>0.74322289855483681</v>
      </c>
      <c r="XS26" t="s">
        <v>24</v>
      </c>
      <c r="XU26" s="342" t="s">
        <v>2131</v>
      </c>
      <c r="XV26" s="24" t="s">
        <v>129</v>
      </c>
      <c r="XW26" s="97">
        <v>9</v>
      </c>
      <c r="XX26" s="97">
        <v>3</v>
      </c>
      <c r="XY26" s="183">
        <v>0.73986289883148759</v>
      </c>
      <c r="XZ26" t="s">
        <v>24</v>
      </c>
      <c r="YB26" s="342" t="s">
        <v>2131</v>
      </c>
      <c r="YC26" s="24" t="s">
        <v>129</v>
      </c>
      <c r="YD26" s="97">
        <v>9</v>
      </c>
      <c r="YE26" s="97">
        <v>3</v>
      </c>
      <c r="YF26" s="183">
        <v>0.73344895770358121</v>
      </c>
      <c r="YG26" t="s">
        <v>24</v>
      </c>
      <c r="YI26" s="342" t="s">
        <v>2131</v>
      </c>
      <c r="YJ26" s="24" t="s">
        <v>129</v>
      </c>
      <c r="YK26" s="97">
        <v>9</v>
      </c>
      <c r="YL26" s="97">
        <v>3</v>
      </c>
      <c r="YM26" s="183">
        <v>0.73508358961592934</v>
      </c>
      <c r="YN26" t="s">
        <v>24</v>
      </c>
      <c r="YP26" s="342" t="s">
        <v>2131</v>
      </c>
      <c r="YQ26" s="24" t="s">
        <v>129</v>
      </c>
      <c r="YR26" s="97">
        <v>9</v>
      </c>
      <c r="YS26" s="97">
        <v>3</v>
      </c>
      <c r="YT26" s="183">
        <v>0.73368197995812467</v>
      </c>
      <c r="YU26" t="s">
        <v>24</v>
      </c>
      <c r="YW26" s="342" t="s">
        <v>2131</v>
      </c>
      <c r="YX26" s="24" t="s">
        <v>129</v>
      </c>
      <c r="YY26" s="97">
        <v>9</v>
      </c>
      <c r="YZ26" s="97">
        <v>3</v>
      </c>
      <c r="ZA26" s="183">
        <v>0.72901527828161228</v>
      </c>
      <c r="ZB26" t="s">
        <v>24</v>
      </c>
      <c r="ZD26" s="342" t="s">
        <v>2131</v>
      </c>
      <c r="ZE26" s="24" t="s">
        <v>129</v>
      </c>
      <c r="ZF26" s="97">
        <v>9</v>
      </c>
      <c r="ZG26" s="97">
        <v>3</v>
      </c>
      <c r="ZH26" s="183">
        <v>0.72156788729451393</v>
      </c>
      <c r="ZI26" t="s">
        <v>24</v>
      </c>
      <c r="ZK26" s="342" t="s">
        <v>2131</v>
      </c>
      <c r="ZL26" s="24" t="s">
        <v>129</v>
      </c>
      <c r="ZM26" s="97">
        <v>9</v>
      </c>
      <c r="ZN26" s="97">
        <v>3</v>
      </c>
      <c r="ZO26" s="183">
        <v>0.71744721195333239</v>
      </c>
      <c r="ZP26" t="s">
        <v>24</v>
      </c>
    </row>
    <row r="27" spans="2:692" x14ac:dyDescent="0.35">
      <c r="B27" s="342" t="s">
        <v>2131</v>
      </c>
      <c r="C27" s="164" t="s">
        <v>127</v>
      </c>
      <c r="D27" t="s">
        <v>2036</v>
      </c>
      <c r="E27">
        <v>59</v>
      </c>
      <c r="M27" s="342" t="s">
        <v>2131</v>
      </c>
      <c r="N27" s="25" t="s">
        <v>145</v>
      </c>
      <c r="O27" s="171" t="s">
        <v>2089</v>
      </c>
      <c r="P27">
        <v>71</v>
      </c>
      <c r="Q27" t="s">
        <v>712</v>
      </c>
      <c r="S27"/>
      <c r="Y27"/>
      <c r="AE27"/>
      <c r="AK27"/>
      <c r="AQ27"/>
      <c r="AW27" s="261"/>
      <c r="BD27" s="261" t="s">
        <v>2133</v>
      </c>
      <c r="BK27" s="261" t="s">
        <v>2133</v>
      </c>
      <c r="BR27" s="261" t="s">
        <v>2133</v>
      </c>
      <c r="BY27" s="261" t="s">
        <v>2133</v>
      </c>
      <c r="CF27" s="261" t="s">
        <v>2133</v>
      </c>
      <c r="CM27" s="261" t="s">
        <v>2133</v>
      </c>
      <c r="CT27" s="261" t="s">
        <v>2133</v>
      </c>
      <c r="DA27" s="261" t="s">
        <v>2133</v>
      </c>
      <c r="DH27" s="261" t="s">
        <v>2133</v>
      </c>
      <c r="DO27" s="261" t="s">
        <v>2133</v>
      </c>
      <c r="DV27" s="261" t="s">
        <v>2133</v>
      </c>
      <c r="EC27" s="261" t="s">
        <v>2133</v>
      </c>
      <c r="EJ27" s="261" t="s">
        <v>2133</v>
      </c>
      <c r="EQ27" s="261" t="s">
        <v>2133</v>
      </c>
      <c r="EX27" s="261" t="s">
        <v>2133</v>
      </c>
      <c r="FE27" s="261" t="s">
        <v>2133</v>
      </c>
      <c r="FL27" s="261" t="s">
        <v>2133</v>
      </c>
      <c r="FS27" s="261" t="s">
        <v>2133</v>
      </c>
      <c r="FZ27" s="261" t="s">
        <v>2133</v>
      </c>
      <c r="GG27" s="261" t="s">
        <v>2133</v>
      </c>
      <c r="GH27" t="s">
        <v>2134</v>
      </c>
      <c r="GN27" s="261" t="s">
        <v>2133</v>
      </c>
      <c r="GO27" t="s">
        <v>2134</v>
      </c>
      <c r="GU27" s="261" t="s">
        <v>2133</v>
      </c>
      <c r="GV27" t="s">
        <v>2134</v>
      </c>
      <c r="HB27" s="261" t="s">
        <v>2133</v>
      </c>
      <c r="HC27" t="s">
        <v>2134</v>
      </c>
      <c r="HI27" s="261" t="s">
        <v>2133</v>
      </c>
      <c r="HJ27" t="s">
        <v>2134</v>
      </c>
      <c r="HP27" s="261" t="s">
        <v>2133</v>
      </c>
      <c r="HW27" s="261" t="s">
        <v>2133</v>
      </c>
      <c r="ID27" s="261" t="s">
        <v>2133</v>
      </c>
      <c r="IK27" s="261" t="s">
        <v>2133</v>
      </c>
      <c r="IR27" s="261" t="s">
        <v>2133</v>
      </c>
      <c r="IY27" s="261" t="s">
        <v>2133</v>
      </c>
      <c r="JF27" s="261" t="s">
        <v>2133</v>
      </c>
      <c r="JM27" s="261" t="s">
        <v>2133</v>
      </c>
      <c r="JT27" s="261" t="s">
        <v>2133</v>
      </c>
      <c r="JY27" s="171" t="s">
        <v>2135</v>
      </c>
      <c r="JZ27" s="171" t="s">
        <v>2136</v>
      </c>
      <c r="KB27" s="261" t="s">
        <v>2133</v>
      </c>
      <c r="KG27" s="171"/>
      <c r="KI27" s="261" t="s">
        <v>2133</v>
      </c>
      <c r="KN27" t="s">
        <v>2137</v>
      </c>
      <c r="KP27" s="261" t="s">
        <v>2133</v>
      </c>
      <c r="KU27" s="171"/>
      <c r="KW27" s="261" t="s">
        <v>2133</v>
      </c>
      <c r="LB27" s="171"/>
      <c r="LD27" s="261" t="s">
        <v>2133</v>
      </c>
      <c r="LI27" s="171"/>
      <c r="LK27" s="261" t="s">
        <v>2133</v>
      </c>
      <c r="LP27" s="171"/>
      <c r="LR27" s="261" t="s">
        <v>2133</v>
      </c>
      <c r="LW27" s="171"/>
      <c r="LY27" s="261" t="s">
        <v>2133</v>
      </c>
      <c r="MD27" s="171"/>
      <c r="MF27" s="261" t="s">
        <v>2133</v>
      </c>
      <c r="MK27" s="171"/>
      <c r="MM27" s="261" t="s">
        <v>2133</v>
      </c>
      <c r="MR27" s="171"/>
      <c r="MT27" s="261" t="s">
        <v>2133</v>
      </c>
      <c r="MY27" s="171"/>
      <c r="NA27" s="261" t="s">
        <v>2133</v>
      </c>
      <c r="NF27" s="171"/>
      <c r="NH27" s="261" t="s">
        <v>2133</v>
      </c>
      <c r="NM27" s="171"/>
      <c r="NO27" s="261" t="s">
        <v>2133</v>
      </c>
      <c r="NT27" s="171"/>
      <c r="NV27" s="261" t="s">
        <v>2133</v>
      </c>
      <c r="OA27" s="171"/>
      <c r="OC27" s="261" t="s">
        <v>2133</v>
      </c>
      <c r="OH27" s="171"/>
      <c r="OJ27" s="261" t="s">
        <v>2133</v>
      </c>
      <c r="OO27" s="171"/>
      <c r="OQ27" s="261" t="s">
        <v>2133</v>
      </c>
      <c r="OV27" s="171"/>
      <c r="OX27" s="261" t="s">
        <v>2133</v>
      </c>
      <c r="PE27" s="261" t="s">
        <v>2133</v>
      </c>
      <c r="PL27" s="342" t="s">
        <v>2657</v>
      </c>
      <c r="PM27" s="86" t="s">
        <v>91</v>
      </c>
      <c r="PN27" s="97">
        <v>0</v>
      </c>
      <c r="PO27" s="97">
        <v>1</v>
      </c>
      <c r="PQ27" s="134" t="s">
        <v>2106</v>
      </c>
      <c r="PS27" s="342" t="s">
        <v>2657</v>
      </c>
      <c r="PT27" s="89" t="s">
        <v>50</v>
      </c>
      <c r="PU27">
        <v>2</v>
      </c>
      <c r="PV27">
        <v>0</v>
      </c>
      <c r="PW27" s="183">
        <v>0.65178843084526061</v>
      </c>
      <c r="PX27" s="261" t="s">
        <v>2080</v>
      </c>
      <c r="PZ27" s="342" t="s">
        <v>2657</v>
      </c>
      <c r="QA27" s="90" t="s">
        <v>342</v>
      </c>
      <c r="QB27">
        <v>2</v>
      </c>
      <c r="QC27">
        <v>1</v>
      </c>
      <c r="QD27" s="183">
        <v>0.72504495160997706</v>
      </c>
      <c r="QE27" s="134" t="s">
        <v>2088</v>
      </c>
      <c r="QG27" s="342" t="s">
        <v>2657</v>
      </c>
      <c r="QH27" s="89" t="s">
        <v>50</v>
      </c>
      <c r="QI27">
        <v>3</v>
      </c>
      <c r="QJ27">
        <v>0</v>
      </c>
      <c r="QK27" s="183">
        <v>0.72099298679736157</v>
      </c>
      <c r="QL27" s="134" t="s">
        <v>2064</v>
      </c>
      <c r="QN27" s="342" t="s">
        <v>2657</v>
      </c>
      <c r="QO27" s="86" t="s">
        <v>93</v>
      </c>
      <c r="QP27">
        <v>3</v>
      </c>
      <c r="QQ27">
        <v>0</v>
      </c>
      <c r="QR27" s="183">
        <v>0.74684242002554269</v>
      </c>
      <c r="QS27" s="134" t="s">
        <v>2064</v>
      </c>
      <c r="QU27" s="342" t="s">
        <v>2657</v>
      </c>
      <c r="QV27" s="90" t="s">
        <v>342</v>
      </c>
      <c r="QW27">
        <v>2</v>
      </c>
      <c r="QX27">
        <v>1</v>
      </c>
      <c r="QY27" s="183">
        <v>0.74210878600162122</v>
      </c>
      <c r="QZ27" s="134" t="s">
        <v>2064</v>
      </c>
      <c r="RB27" s="342" t="s">
        <v>2657</v>
      </c>
      <c r="RC27" s="88" t="s">
        <v>59</v>
      </c>
      <c r="RD27">
        <v>3</v>
      </c>
      <c r="RE27">
        <v>1</v>
      </c>
      <c r="RF27" s="183">
        <v>0.74078099612425485</v>
      </c>
      <c r="RG27" s="261" t="s">
        <v>2054</v>
      </c>
      <c r="RI27" s="342" t="s">
        <v>2657</v>
      </c>
      <c r="RJ27" s="84" t="s">
        <v>120</v>
      </c>
      <c r="RK27">
        <v>3</v>
      </c>
      <c r="RL27">
        <v>2</v>
      </c>
      <c r="RM27" s="183">
        <v>0.75143106901126044</v>
      </c>
      <c r="RN27" s="134" t="s">
        <v>2058</v>
      </c>
      <c r="RP27" s="342" t="s">
        <v>2657</v>
      </c>
      <c r="RQ27" s="84" t="s">
        <v>133</v>
      </c>
      <c r="RR27">
        <v>4</v>
      </c>
      <c r="RS27">
        <v>1</v>
      </c>
      <c r="RT27" s="183">
        <v>0.72445702311958071</v>
      </c>
      <c r="RU27" t="s">
        <v>2047</v>
      </c>
      <c r="RW27" s="342" t="s">
        <v>2657</v>
      </c>
      <c r="RX27" s="22" t="s">
        <v>100</v>
      </c>
      <c r="RY27">
        <v>4</v>
      </c>
      <c r="RZ27">
        <v>1</v>
      </c>
      <c r="SA27" s="183">
        <v>0.72665230059584929</v>
      </c>
      <c r="SB27" s="134" t="s">
        <v>2058</v>
      </c>
      <c r="SD27" s="342" t="s">
        <v>2657</v>
      </c>
      <c r="SE27" s="24" t="s">
        <v>129</v>
      </c>
      <c r="SF27">
        <v>4</v>
      </c>
      <c r="SG27">
        <v>2</v>
      </c>
      <c r="SH27" s="183">
        <v>0.75630801262415681</v>
      </c>
      <c r="SI27" s="134" t="s">
        <v>2115</v>
      </c>
      <c r="SK27" s="342" t="s">
        <v>2657</v>
      </c>
      <c r="SL27" s="25" t="s">
        <v>140</v>
      </c>
      <c r="SM27">
        <v>5</v>
      </c>
      <c r="SN27">
        <v>1</v>
      </c>
      <c r="SO27" s="183">
        <v>0.76019961423184601</v>
      </c>
      <c r="SP27" s="134" t="s">
        <v>2064</v>
      </c>
      <c r="SR27" s="342" t="s">
        <v>2657</v>
      </c>
      <c r="SS27" s="25" t="s">
        <v>140</v>
      </c>
      <c r="ST27">
        <v>5</v>
      </c>
      <c r="SU27">
        <v>1</v>
      </c>
      <c r="SV27" s="183">
        <v>0.74895671936681607</v>
      </c>
      <c r="SW27" t="s">
        <v>24</v>
      </c>
      <c r="SY27" s="342" t="s">
        <v>2657</v>
      </c>
      <c r="SZ27" s="24" t="s">
        <v>133</v>
      </c>
      <c r="TA27">
        <v>5</v>
      </c>
      <c r="TB27">
        <v>2</v>
      </c>
      <c r="TC27" s="183">
        <v>0.73596874618715113</v>
      </c>
      <c r="TD27" s="134" t="s">
        <v>2106</v>
      </c>
      <c r="TF27" s="342" t="s">
        <v>2657</v>
      </c>
      <c r="TG27" s="23" t="s">
        <v>112</v>
      </c>
      <c r="TH27">
        <v>5</v>
      </c>
      <c r="TI27">
        <v>2</v>
      </c>
      <c r="TJ27" s="183">
        <v>0.73963818877751564</v>
      </c>
      <c r="TK27" s="134" t="s">
        <v>2058</v>
      </c>
      <c r="TM27" s="342" t="s">
        <v>2657</v>
      </c>
      <c r="TN27" s="25" t="s">
        <v>140</v>
      </c>
      <c r="TO27">
        <v>7</v>
      </c>
      <c r="TP27">
        <v>1</v>
      </c>
      <c r="TQ27" s="183">
        <v>0.75324364359207718</v>
      </c>
      <c r="TR27" s="134" t="s">
        <v>2058</v>
      </c>
      <c r="TT27" s="342" t="s">
        <v>2657</v>
      </c>
      <c r="TU27" s="23" t="s">
        <v>114</v>
      </c>
      <c r="TV27">
        <v>6</v>
      </c>
      <c r="TW27">
        <v>2</v>
      </c>
      <c r="TX27" s="183">
        <v>0.75146561929957567</v>
      </c>
      <c r="TY27" s="134" t="s">
        <v>2088</v>
      </c>
      <c r="UA27" s="342" t="s">
        <v>2657</v>
      </c>
      <c r="UB27" s="19" t="s">
        <v>49</v>
      </c>
      <c r="UC27">
        <v>7</v>
      </c>
      <c r="UD27">
        <v>2</v>
      </c>
      <c r="UE27" s="183">
        <v>0.73792452045393875</v>
      </c>
      <c r="UF27" s="261" t="s">
        <v>2054</v>
      </c>
      <c r="UH27" s="342" t="s">
        <v>2657</v>
      </c>
      <c r="UI27" s="19" t="s">
        <v>53</v>
      </c>
      <c r="UJ27">
        <v>6</v>
      </c>
      <c r="UK27">
        <v>3</v>
      </c>
      <c r="UL27" s="183">
        <v>0.74536660711394775</v>
      </c>
      <c r="UM27" s="261" t="s">
        <v>2054</v>
      </c>
      <c r="UO27" s="342" t="s">
        <v>2657</v>
      </c>
      <c r="UP27" s="25" t="s">
        <v>140</v>
      </c>
      <c r="UQ27">
        <v>9</v>
      </c>
      <c r="UR27">
        <v>1</v>
      </c>
      <c r="US27" s="183">
        <v>0.76875592607185028</v>
      </c>
      <c r="UT27" s="134" t="s">
        <v>2058</v>
      </c>
      <c r="UV27" s="342" t="s">
        <v>2657</v>
      </c>
      <c r="UW27" s="25" t="s">
        <v>140</v>
      </c>
      <c r="UX27">
        <v>9</v>
      </c>
      <c r="UY27">
        <v>1</v>
      </c>
      <c r="UZ27" s="183">
        <v>0.76423153598788984</v>
      </c>
      <c r="VA27" t="s">
        <v>24</v>
      </c>
      <c r="VC27" s="342" t="s">
        <v>2657</v>
      </c>
      <c r="VD27" s="23" t="s">
        <v>114</v>
      </c>
      <c r="VE27">
        <v>8</v>
      </c>
      <c r="VF27">
        <v>3</v>
      </c>
      <c r="VG27" s="183">
        <v>0.74992552669811574</v>
      </c>
      <c r="VH27" s="134" t="s">
        <v>2064</v>
      </c>
      <c r="VJ27" s="342" t="s">
        <v>2657</v>
      </c>
      <c r="VK27" s="25" t="s">
        <v>147</v>
      </c>
      <c r="VL27">
        <v>8</v>
      </c>
      <c r="VM27">
        <v>3</v>
      </c>
      <c r="VN27" s="183">
        <v>0.73905647956756559</v>
      </c>
      <c r="VO27" s="134" t="s">
        <v>2058</v>
      </c>
      <c r="VQ27" s="342" t="s">
        <v>2657</v>
      </c>
      <c r="VR27" s="22" t="s">
        <v>103</v>
      </c>
      <c r="VS27">
        <v>9</v>
      </c>
      <c r="VT27">
        <v>3</v>
      </c>
      <c r="VU27" s="183">
        <v>0.74688315708573916</v>
      </c>
      <c r="VV27" s="261" t="s">
        <v>2046</v>
      </c>
      <c r="VX27" s="342" t="s">
        <v>2657</v>
      </c>
      <c r="VY27" s="23" t="s">
        <v>114</v>
      </c>
      <c r="VZ27">
        <v>9</v>
      </c>
      <c r="WA27">
        <v>3</v>
      </c>
      <c r="WB27" s="183">
        <v>0.75918529584054217</v>
      </c>
      <c r="WC27" s="261" t="s">
        <v>2046</v>
      </c>
      <c r="WE27" s="342" t="s">
        <v>2657</v>
      </c>
      <c r="WF27" s="22" t="s">
        <v>103</v>
      </c>
      <c r="WG27">
        <v>9</v>
      </c>
      <c r="WH27">
        <v>3</v>
      </c>
      <c r="WI27" s="183">
        <v>0.76161135516960698</v>
      </c>
      <c r="WJ27" s="134" t="s">
        <v>2058</v>
      </c>
      <c r="WL27" s="342" t="s">
        <v>2657</v>
      </c>
      <c r="WM27" s="25" t="s">
        <v>150</v>
      </c>
      <c r="WN27">
        <v>8</v>
      </c>
      <c r="WO27">
        <v>4</v>
      </c>
      <c r="WP27" s="183">
        <v>0.75246868608538486</v>
      </c>
      <c r="WQ27" s="134" t="s">
        <v>2064</v>
      </c>
      <c r="WS27" s="342" t="s">
        <v>2657</v>
      </c>
      <c r="WT27" s="24" t="s">
        <v>129</v>
      </c>
      <c r="WU27">
        <v>9</v>
      </c>
      <c r="WV27">
        <v>3</v>
      </c>
      <c r="WW27" s="183">
        <v>0.754531979446323</v>
      </c>
      <c r="WX27" s="134" t="s">
        <v>2058</v>
      </c>
      <c r="WZ27" s="342" t="s">
        <v>2657</v>
      </c>
      <c r="XA27" s="25" t="s">
        <v>147</v>
      </c>
      <c r="XB27">
        <v>9</v>
      </c>
      <c r="XC27">
        <v>3</v>
      </c>
      <c r="XD27" s="183">
        <v>0.74656880815798365</v>
      </c>
      <c r="XE27" s="134" t="s">
        <v>2058</v>
      </c>
      <c r="XG27" s="342" t="s">
        <v>2657</v>
      </c>
      <c r="XH27" s="25" t="s">
        <v>147</v>
      </c>
      <c r="XI27">
        <v>9</v>
      </c>
      <c r="XJ27">
        <v>3</v>
      </c>
      <c r="XK27" s="183">
        <v>0.73796155840859645</v>
      </c>
      <c r="XL27" t="s">
        <v>24</v>
      </c>
      <c r="XN27" s="342" t="s">
        <v>2657</v>
      </c>
      <c r="XO27" s="25" t="s">
        <v>147</v>
      </c>
      <c r="XP27">
        <v>9</v>
      </c>
      <c r="XQ27">
        <v>3</v>
      </c>
      <c r="XR27" s="183">
        <v>0.73556881313648392</v>
      </c>
      <c r="XS27" t="s">
        <v>24</v>
      </c>
      <c r="XU27" s="342" t="s">
        <v>2657</v>
      </c>
      <c r="XV27" s="25" t="s">
        <v>147</v>
      </c>
      <c r="XW27">
        <v>9</v>
      </c>
      <c r="XX27">
        <v>3</v>
      </c>
      <c r="XY27" s="183">
        <v>0.73186921786226611</v>
      </c>
      <c r="XZ27" t="s">
        <v>24</v>
      </c>
      <c r="YB27" s="342" t="s">
        <v>2657</v>
      </c>
      <c r="YC27" s="22" t="s">
        <v>100</v>
      </c>
      <c r="YD27">
        <v>10</v>
      </c>
      <c r="YE27">
        <v>2</v>
      </c>
      <c r="YF27" s="183">
        <v>0.72510550639865035</v>
      </c>
      <c r="YG27" s="261" t="s">
        <v>2046</v>
      </c>
      <c r="YI27" s="342" t="s">
        <v>2657</v>
      </c>
      <c r="YJ27" s="22" t="s">
        <v>100</v>
      </c>
      <c r="YK27">
        <v>10</v>
      </c>
      <c r="YL27">
        <v>2</v>
      </c>
      <c r="YM27" s="183">
        <v>0.7290942086037252</v>
      </c>
      <c r="YN27" t="s">
        <v>24</v>
      </c>
      <c r="YP27" s="342" t="s">
        <v>2657</v>
      </c>
      <c r="YQ27" s="22" t="s">
        <v>100</v>
      </c>
      <c r="YR27">
        <v>10</v>
      </c>
      <c r="YS27">
        <v>2</v>
      </c>
      <c r="YT27" s="183">
        <v>0.72776157953259757</v>
      </c>
      <c r="YU27" t="s">
        <v>24</v>
      </c>
      <c r="YW27" s="342" t="s">
        <v>2657</v>
      </c>
      <c r="YX27" s="22" t="s">
        <v>100</v>
      </c>
      <c r="YY27">
        <v>10</v>
      </c>
      <c r="YZ27">
        <v>2</v>
      </c>
      <c r="ZA27" s="183">
        <v>0.72373869519701717</v>
      </c>
      <c r="ZB27" t="s">
        <v>24</v>
      </c>
      <c r="ZD27" s="342" t="s">
        <v>2657</v>
      </c>
      <c r="ZE27" s="22" t="s">
        <v>100</v>
      </c>
      <c r="ZF27">
        <v>10</v>
      </c>
      <c r="ZG27">
        <v>2</v>
      </c>
      <c r="ZH27" s="183">
        <v>0.71753692156729609</v>
      </c>
      <c r="ZI27" t="s">
        <v>24</v>
      </c>
      <c r="ZK27" s="342" t="s">
        <v>2657</v>
      </c>
      <c r="ZL27" s="22" t="s">
        <v>100</v>
      </c>
      <c r="ZM27">
        <v>10</v>
      </c>
      <c r="ZN27">
        <v>2</v>
      </c>
      <c r="ZO27" s="183">
        <v>0.71430015405323466</v>
      </c>
      <c r="ZP27" t="s">
        <v>24</v>
      </c>
    </row>
    <row r="28" spans="2:692" x14ac:dyDescent="0.35">
      <c r="AE28"/>
      <c r="AK28"/>
      <c r="AQ28"/>
      <c r="AW28" s="134"/>
      <c r="BD28" s="134" t="s">
        <v>2138</v>
      </c>
      <c r="BK28" s="134" t="s">
        <v>2138</v>
      </c>
      <c r="BR28" s="134" t="s">
        <v>2138</v>
      </c>
      <c r="BY28" s="134" t="s">
        <v>2138</v>
      </c>
      <c r="CF28" s="134" t="s">
        <v>2138</v>
      </c>
      <c r="CM28" s="134" t="s">
        <v>2138</v>
      </c>
      <c r="CT28" s="134" t="s">
        <v>2138</v>
      </c>
      <c r="DA28" s="134" t="s">
        <v>2138</v>
      </c>
      <c r="DH28" s="134" t="s">
        <v>2138</v>
      </c>
      <c r="DO28" s="134" t="s">
        <v>2138</v>
      </c>
      <c r="DV28" s="134" t="s">
        <v>2138</v>
      </c>
      <c r="EC28" s="134" t="s">
        <v>2138</v>
      </c>
      <c r="EJ28" s="134" t="s">
        <v>2138</v>
      </c>
      <c r="EQ28" s="134" t="s">
        <v>2138</v>
      </c>
      <c r="EX28" s="134" t="s">
        <v>2138</v>
      </c>
      <c r="FE28" s="134" t="s">
        <v>2138</v>
      </c>
      <c r="FL28" s="134" t="s">
        <v>2138</v>
      </c>
      <c r="FS28" s="134" t="s">
        <v>2138</v>
      </c>
      <c r="FZ28" s="134" t="s">
        <v>2138</v>
      </c>
      <c r="GG28" s="134" t="s">
        <v>2138</v>
      </c>
      <c r="GN28" s="134" t="s">
        <v>2138</v>
      </c>
      <c r="GO28" s="207" t="s">
        <v>2139</v>
      </c>
      <c r="GU28" s="134" t="s">
        <v>2138</v>
      </c>
      <c r="GV28" s="207" t="s">
        <v>2139</v>
      </c>
      <c r="HB28" s="134" t="s">
        <v>2138</v>
      </c>
      <c r="HC28" s="207" t="s">
        <v>2139</v>
      </c>
      <c r="HI28" s="134" t="s">
        <v>2138</v>
      </c>
      <c r="HJ28" s="207" t="s">
        <v>2139</v>
      </c>
      <c r="HP28" s="134" t="s">
        <v>2138</v>
      </c>
      <c r="HW28" s="134" t="s">
        <v>2138</v>
      </c>
      <c r="ID28" s="134" t="s">
        <v>2138</v>
      </c>
      <c r="IK28" s="134" t="s">
        <v>2138</v>
      </c>
      <c r="IR28" s="134" t="s">
        <v>2138</v>
      </c>
      <c r="IY28" s="134" t="s">
        <v>2138</v>
      </c>
      <c r="JF28" s="134" t="s">
        <v>2138</v>
      </c>
      <c r="JM28" s="134" t="s">
        <v>2138</v>
      </c>
      <c r="JT28" s="134" t="s">
        <v>2138</v>
      </c>
      <c r="KB28" s="134" t="s">
        <v>2138</v>
      </c>
      <c r="KI28" s="134" t="s">
        <v>2138</v>
      </c>
      <c r="KP28" s="134" t="s">
        <v>2138</v>
      </c>
      <c r="KQ28" s="344"/>
      <c r="KW28" s="134" t="s">
        <v>2138</v>
      </c>
      <c r="KX28" s="344"/>
      <c r="LD28" s="134" t="s">
        <v>2138</v>
      </c>
      <c r="LE28" s="344"/>
      <c r="LK28" s="134" t="s">
        <v>2138</v>
      </c>
      <c r="LL28" s="344"/>
      <c r="LR28" s="134" t="s">
        <v>2138</v>
      </c>
      <c r="LS28" s="344"/>
      <c r="LY28" s="134" t="s">
        <v>2138</v>
      </c>
      <c r="LZ28" s="344"/>
      <c r="MF28" s="134" t="s">
        <v>2138</v>
      </c>
      <c r="MG28" s="344"/>
      <c r="MM28" s="134" t="s">
        <v>2138</v>
      </c>
      <c r="MN28" t="s">
        <v>2140</v>
      </c>
      <c r="MT28" s="134" t="s">
        <v>2138</v>
      </c>
      <c r="MU28" t="s">
        <v>2141</v>
      </c>
      <c r="NA28" s="134" t="s">
        <v>2138</v>
      </c>
      <c r="NB28" t="s">
        <v>2142</v>
      </c>
      <c r="NH28" s="134" t="s">
        <v>2138</v>
      </c>
      <c r="NI28" t="s">
        <v>2143</v>
      </c>
      <c r="NO28" s="134" t="s">
        <v>2138</v>
      </c>
      <c r="NP28" t="s">
        <v>2144</v>
      </c>
      <c r="NV28" s="134" t="s">
        <v>2138</v>
      </c>
      <c r="NW28" t="s">
        <v>2143</v>
      </c>
      <c r="OC28" s="134" t="s">
        <v>2138</v>
      </c>
      <c r="OD28" t="s">
        <v>2145</v>
      </c>
      <c r="OJ28" s="134" t="s">
        <v>2138</v>
      </c>
      <c r="OK28" t="s">
        <v>2146</v>
      </c>
      <c r="OQ28" s="134" t="s">
        <v>2138</v>
      </c>
      <c r="OR28" t="s">
        <v>2147</v>
      </c>
      <c r="OX28" s="134" t="s">
        <v>2138</v>
      </c>
      <c r="OY28" t="s">
        <v>2148</v>
      </c>
      <c r="PE28" s="134" t="s">
        <v>2138</v>
      </c>
      <c r="PF28" t="s">
        <v>2148</v>
      </c>
      <c r="PL28" s="342" t="s">
        <v>2658</v>
      </c>
      <c r="PM28" s="87" t="s">
        <v>85</v>
      </c>
      <c r="PN28" s="97">
        <v>1</v>
      </c>
      <c r="PO28" s="97">
        <v>0</v>
      </c>
      <c r="PQ28" t="s">
        <v>2047</v>
      </c>
      <c r="PS28" s="342" t="s">
        <v>2658</v>
      </c>
      <c r="PT28" s="90" t="s">
        <v>333</v>
      </c>
      <c r="PU28">
        <v>1</v>
      </c>
      <c r="PV28">
        <v>1</v>
      </c>
      <c r="PW28" s="183">
        <v>0.64937892502647265</v>
      </c>
      <c r="PX28" s="134" t="s">
        <v>2106</v>
      </c>
      <c r="PZ28" s="342" t="s">
        <v>2658</v>
      </c>
      <c r="QA28" s="84" t="s">
        <v>129</v>
      </c>
      <c r="QB28">
        <v>2</v>
      </c>
      <c r="QC28">
        <v>1</v>
      </c>
      <c r="QD28" s="183">
        <v>0.71856205009277552</v>
      </c>
      <c r="QE28" s="261" t="s">
        <v>2046</v>
      </c>
      <c r="QG28" s="342" t="s">
        <v>2658</v>
      </c>
      <c r="QH28" s="83" t="s">
        <v>136</v>
      </c>
      <c r="QI28">
        <v>3</v>
      </c>
      <c r="QJ28">
        <v>0</v>
      </c>
      <c r="QK28" s="183">
        <v>0.71964590602678946</v>
      </c>
      <c r="QL28" s="261" t="s">
        <v>2046</v>
      </c>
      <c r="QN28" s="342" t="s">
        <v>2658</v>
      </c>
      <c r="QO28" s="89" t="s">
        <v>50</v>
      </c>
      <c r="QP28">
        <v>4</v>
      </c>
      <c r="QQ28">
        <v>0</v>
      </c>
      <c r="QR28" s="183">
        <v>0.73808775512027847</v>
      </c>
      <c r="QS28" s="134" t="s">
        <v>2058</v>
      </c>
      <c r="QU28" s="342" t="s">
        <v>2658</v>
      </c>
      <c r="QV28" s="84" t="s">
        <v>129</v>
      </c>
      <c r="QW28">
        <v>2</v>
      </c>
      <c r="QX28">
        <v>1</v>
      </c>
      <c r="QY28" s="183">
        <v>0.74202981269457946</v>
      </c>
      <c r="QZ28" s="261" t="s">
        <v>2054</v>
      </c>
      <c r="RB28" s="342" t="s">
        <v>2658</v>
      </c>
      <c r="RC28" s="90" t="s">
        <v>342</v>
      </c>
      <c r="RD28">
        <v>3</v>
      </c>
      <c r="RE28">
        <v>1</v>
      </c>
      <c r="RF28" s="183">
        <v>0.73614880710155561</v>
      </c>
      <c r="RG28" s="134" t="s">
        <v>2058</v>
      </c>
      <c r="RI28" s="342" t="s">
        <v>2658</v>
      </c>
      <c r="RJ28" s="88" t="s">
        <v>59</v>
      </c>
      <c r="RK28">
        <v>3</v>
      </c>
      <c r="RL28">
        <v>1</v>
      </c>
      <c r="RM28" s="183">
        <v>0.7484142126511123</v>
      </c>
      <c r="RN28" s="134" t="s">
        <v>2058</v>
      </c>
      <c r="RP28" s="342" t="s">
        <v>2658</v>
      </c>
      <c r="RQ28" s="86" t="s">
        <v>103</v>
      </c>
      <c r="RR28">
        <v>4</v>
      </c>
      <c r="RS28">
        <v>2</v>
      </c>
      <c r="RT28" s="183">
        <v>0.72123172727852036</v>
      </c>
      <c r="RU28" t="s">
        <v>2047</v>
      </c>
      <c r="RW28" s="342" t="s">
        <v>2658</v>
      </c>
      <c r="RX28" s="25" t="s">
        <v>140</v>
      </c>
      <c r="RY28">
        <v>4</v>
      </c>
      <c r="RZ28">
        <v>1</v>
      </c>
      <c r="SA28" s="183">
        <v>0.7207165928432322</v>
      </c>
      <c r="SB28" s="261" t="s">
        <v>2069</v>
      </c>
      <c r="SD28" s="342" t="s">
        <v>2658</v>
      </c>
      <c r="SE28" s="90" t="s">
        <v>338</v>
      </c>
      <c r="SF28">
        <v>5</v>
      </c>
      <c r="SG28">
        <v>1</v>
      </c>
      <c r="SH28" s="183">
        <v>0.73606808463212159</v>
      </c>
      <c r="SI28" s="134" t="s">
        <v>2111</v>
      </c>
      <c r="SK28" s="342" t="s">
        <v>2658</v>
      </c>
      <c r="SL28" s="90" t="s">
        <v>338</v>
      </c>
      <c r="SM28">
        <v>5</v>
      </c>
      <c r="SN28">
        <v>1</v>
      </c>
      <c r="SO28" s="183">
        <v>0.73843333126877597</v>
      </c>
      <c r="SP28" t="s">
        <v>24</v>
      </c>
      <c r="SR28" s="342" t="s">
        <v>2658</v>
      </c>
      <c r="SS28" s="25" t="s">
        <v>150</v>
      </c>
      <c r="ST28">
        <v>5</v>
      </c>
      <c r="SU28">
        <v>2</v>
      </c>
      <c r="SV28" s="183">
        <v>0.74609202722131762</v>
      </c>
      <c r="SW28" s="134" t="s">
        <v>2088</v>
      </c>
      <c r="SY28" s="342" t="s">
        <v>2658</v>
      </c>
      <c r="SZ28" s="19" t="s">
        <v>49</v>
      </c>
      <c r="TA28">
        <v>5</v>
      </c>
      <c r="TB28">
        <v>2</v>
      </c>
      <c r="TC28" s="183">
        <v>0.71900094111743484</v>
      </c>
      <c r="TD28" s="261" t="s">
        <v>2069</v>
      </c>
      <c r="TF28" s="342" t="s">
        <v>2658</v>
      </c>
      <c r="TG28" s="24" t="s">
        <v>133</v>
      </c>
      <c r="TH28">
        <v>5</v>
      </c>
      <c r="TI28">
        <v>2</v>
      </c>
      <c r="TJ28" s="183">
        <v>0.73764657562459135</v>
      </c>
      <c r="TK28" s="134" t="s">
        <v>2058</v>
      </c>
      <c r="TM28" s="342" t="s">
        <v>2658</v>
      </c>
      <c r="TN28" s="23" t="s">
        <v>112</v>
      </c>
      <c r="TO28">
        <v>6</v>
      </c>
      <c r="TP28">
        <v>2</v>
      </c>
      <c r="TQ28" s="183">
        <v>0.74900279917811952</v>
      </c>
      <c r="TR28" s="134" t="s">
        <v>2058</v>
      </c>
      <c r="TT28" s="342" t="s">
        <v>2658</v>
      </c>
      <c r="TU28" s="23" t="s">
        <v>112</v>
      </c>
      <c r="TV28">
        <v>6</v>
      </c>
      <c r="TW28">
        <v>2</v>
      </c>
      <c r="TX28" s="183">
        <v>0.72840318897252543</v>
      </c>
      <c r="TY28" t="s">
        <v>24</v>
      </c>
      <c r="UA28" s="342" t="s">
        <v>2658</v>
      </c>
      <c r="UB28" s="23" t="s">
        <v>112</v>
      </c>
      <c r="UC28">
        <v>7</v>
      </c>
      <c r="UD28">
        <v>2</v>
      </c>
      <c r="UE28" s="183">
        <v>0.72925791842759102</v>
      </c>
      <c r="UF28" t="s">
        <v>24</v>
      </c>
      <c r="UH28" s="342" t="s">
        <v>2658</v>
      </c>
      <c r="UI28" s="19" t="s">
        <v>49</v>
      </c>
      <c r="UJ28">
        <v>7</v>
      </c>
      <c r="UK28">
        <v>2</v>
      </c>
      <c r="UL28" s="183">
        <v>0.73834404526669395</v>
      </c>
      <c r="UM28" s="134" t="s">
        <v>2058</v>
      </c>
      <c r="UO28" s="342" t="s">
        <v>2658</v>
      </c>
      <c r="UP28" s="24" t="s">
        <v>120</v>
      </c>
      <c r="UQ28">
        <v>6</v>
      </c>
      <c r="UR28">
        <v>4</v>
      </c>
      <c r="US28" s="183">
        <v>0.73431847160395125</v>
      </c>
      <c r="UT28" s="261" t="s">
        <v>2054</v>
      </c>
      <c r="UV28" s="342" t="s">
        <v>2658</v>
      </c>
      <c r="UW28" s="24" t="s">
        <v>120</v>
      </c>
      <c r="UX28">
        <v>6</v>
      </c>
      <c r="UY28">
        <v>4</v>
      </c>
      <c r="UZ28" s="183">
        <v>0.72700485990417429</v>
      </c>
      <c r="VA28" t="s">
        <v>24</v>
      </c>
      <c r="VC28" s="342" t="s">
        <v>2658</v>
      </c>
      <c r="VD28" s="22" t="s">
        <v>103</v>
      </c>
      <c r="VE28">
        <v>8</v>
      </c>
      <c r="VF28">
        <v>3</v>
      </c>
      <c r="VG28" s="183">
        <v>0.72038196955646561</v>
      </c>
      <c r="VH28" s="261" t="s">
        <v>2054</v>
      </c>
      <c r="VJ28" s="342" t="s">
        <v>2658</v>
      </c>
      <c r="VK28" s="22" t="s">
        <v>103</v>
      </c>
      <c r="VL28">
        <v>8</v>
      </c>
      <c r="VM28">
        <v>3</v>
      </c>
      <c r="VN28" s="183">
        <v>0.72477981856188745</v>
      </c>
      <c r="VO28" t="s">
        <v>24</v>
      </c>
      <c r="VQ28" s="342" t="s">
        <v>2658</v>
      </c>
      <c r="VR28" s="23" t="s">
        <v>114</v>
      </c>
      <c r="VS28">
        <v>9</v>
      </c>
      <c r="VT28">
        <v>3</v>
      </c>
      <c r="VU28" s="183">
        <v>0.74412009868454698</v>
      </c>
      <c r="VV28" s="134" t="s">
        <v>2064</v>
      </c>
      <c r="VX28" s="342" t="s">
        <v>2658</v>
      </c>
      <c r="VY28" s="25" t="s">
        <v>147</v>
      </c>
      <c r="VZ28">
        <v>9</v>
      </c>
      <c r="WA28">
        <v>3</v>
      </c>
      <c r="WB28" s="183">
        <v>0.75022865377408376</v>
      </c>
      <c r="WC28" s="134" t="s">
        <v>2064</v>
      </c>
      <c r="WE28" s="342" t="s">
        <v>2658</v>
      </c>
      <c r="WF28" s="22" t="s">
        <v>100</v>
      </c>
      <c r="WG28">
        <v>10</v>
      </c>
      <c r="WH28">
        <v>2</v>
      </c>
      <c r="WI28" s="183">
        <v>0.75950542501403573</v>
      </c>
      <c r="WJ28" s="134" t="s">
        <v>2087</v>
      </c>
      <c r="WL28" s="342" t="s">
        <v>2658</v>
      </c>
      <c r="WM28" s="22" t="s">
        <v>100</v>
      </c>
      <c r="WN28">
        <v>10</v>
      </c>
      <c r="WO28">
        <v>2</v>
      </c>
      <c r="WP28" s="183">
        <v>0.74523155588383383</v>
      </c>
      <c r="WQ28" t="s">
        <v>24</v>
      </c>
      <c r="WS28" s="342" t="s">
        <v>2658</v>
      </c>
      <c r="WT28" s="22" t="s">
        <v>100</v>
      </c>
      <c r="WU28">
        <v>10</v>
      </c>
      <c r="WV28">
        <v>2</v>
      </c>
      <c r="WW28" s="183">
        <v>0.74157430447086758</v>
      </c>
      <c r="WX28" t="s">
        <v>24</v>
      </c>
      <c r="WZ28" s="342" t="s">
        <v>2658</v>
      </c>
      <c r="XA28" s="22" t="s">
        <v>100</v>
      </c>
      <c r="XB28">
        <v>10</v>
      </c>
      <c r="XC28">
        <v>2</v>
      </c>
      <c r="XD28" s="183">
        <v>0.73945531680479548</v>
      </c>
      <c r="XE28" t="s">
        <v>24</v>
      </c>
      <c r="XG28" s="342" t="s">
        <v>2658</v>
      </c>
      <c r="XH28" s="22" t="s">
        <v>100</v>
      </c>
      <c r="XI28">
        <v>10</v>
      </c>
      <c r="XJ28">
        <v>2</v>
      </c>
      <c r="XK28" s="183">
        <v>0.73267354681010255</v>
      </c>
      <c r="XL28" t="s">
        <v>24</v>
      </c>
      <c r="XN28" s="342" t="s">
        <v>2658</v>
      </c>
      <c r="XO28" s="22" t="s">
        <v>100</v>
      </c>
      <c r="XP28">
        <v>10</v>
      </c>
      <c r="XQ28">
        <v>2</v>
      </c>
      <c r="XR28" s="183">
        <v>0.72937499557829233</v>
      </c>
      <c r="XS28" t="s">
        <v>24</v>
      </c>
      <c r="XU28" s="342" t="s">
        <v>2658</v>
      </c>
      <c r="XV28" s="22" t="s">
        <v>100</v>
      </c>
      <c r="XW28">
        <v>10</v>
      </c>
      <c r="XX28">
        <v>2</v>
      </c>
      <c r="XY28" s="183">
        <v>0.72716066235653609</v>
      </c>
      <c r="XZ28" t="s">
        <v>24</v>
      </c>
      <c r="YB28" s="342" t="s">
        <v>2658</v>
      </c>
      <c r="YC28" s="25" t="s">
        <v>147</v>
      </c>
      <c r="YD28">
        <v>9</v>
      </c>
      <c r="YE28">
        <v>3</v>
      </c>
      <c r="YF28" s="183">
        <v>0.72350708572151579</v>
      </c>
      <c r="YG28" s="134" t="s">
        <v>2058</v>
      </c>
      <c r="YI28" s="342" t="s">
        <v>2658</v>
      </c>
      <c r="YJ28" s="25" t="s">
        <v>147</v>
      </c>
      <c r="YK28">
        <v>9</v>
      </c>
      <c r="YL28">
        <v>3</v>
      </c>
      <c r="YM28" s="183">
        <v>0.72139190481217341</v>
      </c>
      <c r="YN28" t="s">
        <v>24</v>
      </c>
      <c r="YP28" s="342" t="s">
        <v>2658</v>
      </c>
      <c r="YQ28" s="25" t="s">
        <v>147</v>
      </c>
      <c r="YR28">
        <v>9</v>
      </c>
      <c r="YS28">
        <v>3</v>
      </c>
      <c r="YT28" s="183">
        <v>0.7191626768817545</v>
      </c>
      <c r="YU28" t="s">
        <v>24</v>
      </c>
      <c r="YW28" s="342" t="s">
        <v>2658</v>
      </c>
      <c r="YX28" s="25" t="s">
        <v>147</v>
      </c>
      <c r="YY28">
        <v>9</v>
      </c>
      <c r="YZ28">
        <v>3</v>
      </c>
      <c r="ZA28" s="183">
        <v>0.71422436092705543</v>
      </c>
      <c r="ZB28" t="s">
        <v>24</v>
      </c>
      <c r="ZD28" s="342" t="s">
        <v>2658</v>
      </c>
      <c r="ZE28" s="25" t="s">
        <v>147</v>
      </c>
      <c r="ZF28">
        <v>9</v>
      </c>
      <c r="ZG28">
        <v>3</v>
      </c>
      <c r="ZH28" s="183">
        <v>0.70741657320167495</v>
      </c>
      <c r="ZI28" t="s">
        <v>24</v>
      </c>
      <c r="ZK28" s="342" t="s">
        <v>2658</v>
      </c>
      <c r="ZL28" s="25" t="s">
        <v>147</v>
      </c>
      <c r="ZM28">
        <v>9</v>
      </c>
      <c r="ZN28">
        <v>3</v>
      </c>
      <c r="ZO28" s="183">
        <v>0.70365381097598467</v>
      </c>
      <c r="ZP28" t="s">
        <v>24</v>
      </c>
    </row>
    <row r="29" spans="2:692" x14ac:dyDescent="0.35">
      <c r="GV29" t="s">
        <v>2149</v>
      </c>
      <c r="HC29" t="s">
        <v>2149</v>
      </c>
      <c r="HJ29" t="s">
        <v>2149</v>
      </c>
      <c r="IE29" t="s">
        <v>2150</v>
      </c>
      <c r="JN29" t="s">
        <v>2151</v>
      </c>
      <c r="KJ29" t="s">
        <v>2152</v>
      </c>
      <c r="KQ29" t="s">
        <v>2153</v>
      </c>
      <c r="NB29" t="s">
        <v>2154</v>
      </c>
      <c r="NI29" t="s">
        <v>2154</v>
      </c>
      <c r="NP29" t="s">
        <v>2154</v>
      </c>
      <c r="NW29" t="s">
        <v>2154</v>
      </c>
      <c r="OD29" t="s">
        <v>2154</v>
      </c>
      <c r="OK29" t="s">
        <v>2154</v>
      </c>
      <c r="OR29" t="s">
        <v>2154</v>
      </c>
      <c r="OY29" t="s">
        <v>2154</v>
      </c>
      <c r="PF29" t="s">
        <v>2154</v>
      </c>
      <c r="PI29" s="207" t="s">
        <v>2155</v>
      </c>
      <c r="PL29" s="342" t="s">
        <v>2659</v>
      </c>
      <c r="PM29" s="85" t="s">
        <v>114</v>
      </c>
      <c r="PN29" s="97">
        <v>1</v>
      </c>
      <c r="PO29" s="97">
        <v>0</v>
      </c>
      <c r="PP29" s="207"/>
      <c r="PQ29" t="s">
        <v>2047</v>
      </c>
      <c r="PS29" s="342" t="s">
        <v>2659</v>
      </c>
      <c r="PT29" s="84" t="s">
        <v>129</v>
      </c>
      <c r="PU29">
        <v>1</v>
      </c>
      <c r="PV29">
        <v>1</v>
      </c>
      <c r="PW29" s="183">
        <v>0.64583867357043589</v>
      </c>
      <c r="PX29" t="s">
        <v>2047</v>
      </c>
      <c r="PZ29" s="342" t="s">
        <v>2659</v>
      </c>
      <c r="QA29" s="83" t="s">
        <v>136</v>
      </c>
      <c r="QB29">
        <v>3</v>
      </c>
      <c r="QC29">
        <v>0</v>
      </c>
      <c r="QD29" s="183">
        <v>0.71067209699514311</v>
      </c>
      <c r="QE29" t="s">
        <v>2047</v>
      </c>
      <c r="QG29" s="342" t="s">
        <v>2659</v>
      </c>
      <c r="QH29" s="84" t="s">
        <v>129</v>
      </c>
      <c r="QI29">
        <v>2</v>
      </c>
      <c r="QJ29">
        <v>1</v>
      </c>
      <c r="QK29" s="183">
        <v>0.71158868749853266</v>
      </c>
      <c r="QL29" s="134" t="s">
        <v>2058</v>
      </c>
      <c r="QN29" s="342" t="s">
        <v>2659</v>
      </c>
      <c r="QO29" s="85" t="s">
        <v>108</v>
      </c>
      <c r="QP29">
        <v>3</v>
      </c>
      <c r="QQ29">
        <v>1</v>
      </c>
      <c r="QR29" s="183">
        <v>0.72361079364482095</v>
      </c>
      <c r="QS29" s="261" t="s">
        <v>2054</v>
      </c>
      <c r="QU29" s="342" t="s">
        <v>2659</v>
      </c>
      <c r="QV29" s="88" t="s">
        <v>59</v>
      </c>
      <c r="QW29">
        <v>3</v>
      </c>
      <c r="QX29">
        <v>1</v>
      </c>
      <c r="QY29" s="183">
        <v>0.73162103597274464</v>
      </c>
      <c r="QZ29" s="261" t="s">
        <v>2080</v>
      </c>
      <c r="RB29" s="342" t="s">
        <v>2659</v>
      </c>
      <c r="RC29" s="89" t="s">
        <v>50</v>
      </c>
      <c r="RD29">
        <v>4</v>
      </c>
      <c r="RE29">
        <v>0</v>
      </c>
      <c r="RF29" s="183">
        <v>0.71792461575454536</v>
      </c>
      <c r="RG29" s="261" t="s">
        <v>2046</v>
      </c>
      <c r="RI29" s="342" t="s">
        <v>2659</v>
      </c>
      <c r="RJ29" s="89" t="s">
        <v>50</v>
      </c>
      <c r="RK29">
        <v>4</v>
      </c>
      <c r="RL29">
        <v>0</v>
      </c>
      <c r="RM29" s="183">
        <v>0.74245851548676178</v>
      </c>
      <c r="RN29" t="s">
        <v>24</v>
      </c>
      <c r="RP29" s="342" t="s">
        <v>2659</v>
      </c>
      <c r="RQ29" s="84" t="s">
        <v>122</v>
      </c>
      <c r="RR29">
        <v>4</v>
      </c>
      <c r="RS29">
        <v>1</v>
      </c>
      <c r="RT29" s="183">
        <v>0.71511640597921355</v>
      </c>
      <c r="RU29" t="s">
        <v>2047</v>
      </c>
      <c r="RW29" s="342" t="s">
        <v>2659</v>
      </c>
      <c r="RX29" s="24" t="s">
        <v>122</v>
      </c>
      <c r="RY29">
        <v>4</v>
      </c>
      <c r="RZ29">
        <v>1</v>
      </c>
      <c r="SA29" s="183">
        <v>0.71140438724306099</v>
      </c>
      <c r="SB29" t="s">
        <v>24</v>
      </c>
      <c r="SD29" s="342" t="s">
        <v>2659</v>
      </c>
      <c r="SE29" s="23" t="s">
        <v>112</v>
      </c>
      <c r="SF29">
        <v>5</v>
      </c>
      <c r="SG29">
        <v>2</v>
      </c>
      <c r="SH29" s="183">
        <v>0.71655143595458648</v>
      </c>
      <c r="SI29" s="261" t="s">
        <v>2080</v>
      </c>
      <c r="SK29" s="342" t="s">
        <v>2659</v>
      </c>
      <c r="SL29" s="23" t="s">
        <v>112</v>
      </c>
      <c r="SM29">
        <v>5</v>
      </c>
      <c r="SN29">
        <v>2</v>
      </c>
      <c r="SO29" s="183">
        <v>0.7265588025480828</v>
      </c>
      <c r="SP29" t="s">
        <v>24</v>
      </c>
      <c r="SR29" s="342" t="s">
        <v>2659</v>
      </c>
      <c r="SS29" s="90" t="s">
        <v>338</v>
      </c>
      <c r="ST29">
        <v>5</v>
      </c>
      <c r="SU29">
        <v>1</v>
      </c>
      <c r="SV29" s="183">
        <v>0.72227816003476764</v>
      </c>
      <c r="SW29" s="134" t="s">
        <v>2058</v>
      </c>
      <c r="SY29" s="342" t="s">
        <v>2659</v>
      </c>
      <c r="SZ29" s="25" t="s">
        <v>150</v>
      </c>
      <c r="TA29">
        <v>5</v>
      </c>
      <c r="TB29">
        <v>3</v>
      </c>
      <c r="TC29" s="183">
        <v>0.71849461071817089</v>
      </c>
      <c r="TD29" s="134" t="s">
        <v>2058</v>
      </c>
      <c r="TF29" s="342" t="s">
        <v>2659</v>
      </c>
      <c r="TG29" s="19" t="s">
        <v>49</v>
      </c>
      <c r="TH29">
        <v>5</v>
      </c>
      <c r="TI29">
        <v>2</v>
      </c>
      <c r="TJ29" s="183">
        <v>0.71437680402923576</v>
      </c>
      <c r="TK29" s="134" t="s">
        <v>2058</v>
      </c>
      <c r="TM29" s="342" t="s">
        <v>2659</v>
      </c>
      <c r="TN29" s="19" t="s">
        <v>49</v>
      </c>
      <c r="TO29">
        <v>6</v>
      </c>
      <c r="TP29">
        <v>2</v>
      </c>
      <c r="TQ29" s="183">
        <v>0.72511374173112841</v>
      </c>
      <c r="TR29" t="s">
        <v>24</v>
      </c>
      <c r="TT29" s="342" t="s">
        <v>2659</v>
      </c>
      <c r="TU29" s="19" t="s">
        <v>49</v>
      </c>
      <c r="TV29">
        <v>6</v>
      </c>
      <c r="TW29">
        <v>2</v>
      </c>
      <c r="TX29" s="183">
        <v>0.72318230688899532</v>
      </c>
      <c r="TY29" t="s">
        <v>24</v>
      </c>
      <c r="UA29" s="342" t="s">
        <v>2659</v>
      </c>
      <c r="UB29" s="19" t="s">
        <v>53</v>
      </c>
      <c r="UC29">
        <v>6</v>
      </c>
      <c r="UD29">
        <v>3</v>
      </c>
      <c r="UE29" s="183">
        <v>0.72516946019735462</v>
      </c>
      <c r="UF29" s="261" t="s">
        <v>2046</v>
      </c>
      <c r="UH29" s="342" t="s">
        <v>2659</v>
      </c>
      <c r="UI29" s="23" t="s">
        <v>112</v>
      </c>
      <c r="UJ29">
        <v>7</v>
      </c>
      <c r="UK29">
        <v>2</v>
      </c>
      <c r="UL29" s="183">
        <v>0.72320170932443484</v>
      </c>
      <c r="UM29" s="134" t="s">
        <v>2058</v>
      </c>
      <c r="UO29" s="342" t="s">
        <v>2659</v>
      </c>
      <c r="UP29" s="19" t="s">
        <v>53</v>
      </c>
      <c r="UQ29">
        <v>6</v>
      </c>
      <c r="UR29">
        <v>4</v>
      </c>
      <c r="US29" s="183">
        <v>0.71837588021800758</v>
      </c>
      <c r="UT29" s="134" t="s">
        <v>2064</v>
      </c>
      <c r="UV29" s="342" t="s">
        <v>2659</v>
      </c>
      <c r="UW29" s="19" t="s">
        <v>53</v>
      </c>
      <c r="UX29">
        <v>6</v>
      </c>
      <c r="UY29">
        <v>4</v>
      </c>
      <c r="UZ29" s="183">
        <v>0.70440038131566418</v>
      </c>
      <c r="VA29" t="s">
        <v>24</v>
      </c>
      <c r="VC29" s="342" t="s">
        <v>2659</v>
      </c>
      <c r="VD29" s="20" t="s">
        <v>59</v>
      </c>
      <c r="VE29">
        <v>7</v>
      </c>
      <c r="VF29">
        <v>4</v>
      </c>
      <c r="VG29" s="183">
        <v>0.70333460990787944</v>
      </c>
      <c r="VH29" s="261" t="s">
        <v>2054</v>
      </c>
      <c r="VJ29" s="342" t="s">
        <v>2659</v>
      </c>
      <c r="VK29" s="20" t="s">
        <v>59</v>
      </c>
      <c r="VL29">
        <v>7</v>
      </c>
      <c r="VM29">
        <v>4</v>
      </c>
      <c r="VN29" s="183">
        <v>0.7089672844811078</v>
      </c>
      <c r="VO29" t="s">
        <v>24</v>
      </c>
      <c r="VQ29" s="342" t="s">
        <v>2659</v>
      </c>
      <c r="VR29" s="20" t="s">
        <v>59</v>
      </c>
      <c r="VS29">
        <v>8</v>
      </c>
      <c r="VT29">
        <v>4</v>
      </c>
      <c r="VU29" s="183">
        <v>0.72431148604420348</v>
      </c>
      <c r="VV29" t="s">
        <v>24</v>
      </c>
      <c r="VX29" s="342" t="s">
        <v>2659</v>
      </c>
      <c r="VY29" s="20" t="s">
        <v>59</v>
      </c>
      <c r="VZ29">
        <v>8</v>
      </c>
      <c r="WA29">
        <v>4</v>
      </c>
      <c r="WB29" s="183">
        <v>0.72152388489949171</v>
      </c>
      <c r="WC29" t="s">
        <v>24</v>
      </c>
      <c r="WE29" s="342" t="s">
        <v>2659</v>
      </c>
      <c r="WF29" s="20" t="s">
        <v>59</v>
      </c>
      <c r="WG29">
        <v>8</v>
      </c>
      <c r="WH29">
        <v>4</v>
      </c>
      <c r="WI29" s="183">
        <v>0.70620241556738439</v>
      </c>
      <c r="WJ29" t="s">
        <v>24</v>
      </c>
      <c r="WL29" s="342" t="s">
        <v>2659</v>
      </c>
      <c r="WM29" s="90" t="s">
        <v>341</v>
      </c>
      <c r="WN29">
        <v>9</v>
      </c>
      <c r="WO29">
        <v>3</v>
      </c>
      <c r="WP29" s="183">
        <v>0.69073193992516735</v>
      </c>
      <c r="WQ29" s="261" t="s">
        <v>2046</v>
      </c>
      <c r="WS29" s="342" t="s">
        <v>2659</v>
      </c>
      <c r="WT29" s="20" t="s">
        <v>59</v>
      </c>
      <c r="WU29">
        <v>8</v>
      </c>
      <c r="WV29">
        <v>4</v>
      </c>
      <c r="WW29" s="183">
        <v>0.6815304059896794</v>
      </c>
      <c r="WX29" s="261" t="s">
        <v>2046</v>
      </c>
      <c r="WZ29" s="342" t="s">
        <v>2659</v>
      </c>
      <c r="XA29" s="20" t="s">
        <v>59</v>
      </c>
      <c r="XB29">
        <v>8</v>
      </c>
      <c r="XC29">
        <v>4</v>
      </c>
      <c r="XD29" s="183">
        <v>0.68070133200533389</v>
      </c>
      <c r="XE29" t="s">
        <v>24</v>
      </c>
      <c r="XG29" s="342" t="s">
        <v>2659</v>
      </c>
      <c r="XH29" s="20" t="s">
        <v>59</v>
      </c>
      <c r="XI29">
        <v>8</v>
      </c>
      <c r="XJ29">
        <v>4</v>
      </c>
      <c r="XK29" s="183">
        <v>0.67451216689004223</v>
      </c>
      <c r="XL29" t="s">
        <v>24</v>
      </c>
      <c r="XN29" s="342" t="s">
        <v>2659</v>
      </c>
      <c r="XO29" s="20" t="s">
        <v>59</v>
      </c>
      <c r="XP29">
        <v>8</v>
      </c>
      <c r="XQ29">
        <v>4</v>
      </c>
      <c r="XR29" s="183">
        <v>0.6718102156369008</v>
      </c>
      <c r="XS29" t="s">
        <v>24</v>
      </c>
      <c r="XU29" s="342" t="s">
        <v>2659</v>
      </c>
      <c r="XV29" s="20" t="s">
        <v>59</v>
      </c>
      <c r="XW29">
        <v>8</v>
      </c>
      <c r="XX29">
        <v>4</v>
      </c>
      <c r="XY29" s="183">
        <v>0.6693000801824267</v>
      </c>
      <c r="XZ29" t="s">
        <v>24</v>
      </c>
      <c r="YB29" s="342" t="s">
        <v>2659</v>
      </c>
      <c r="YC29" s="20" t="s">
        <v>59</v>
      </c>
      <c r="YD29">
        <v>8</v>
      </c>
      <c r="YE29">
        <v>4</v>
      </c>
      <c r="YF29" s="183">
        <v>0.6655131454551344</v>
      </c>
      <c r="YG29" t="s">
        <v>24</v>
      </c>
      <c r="YI29" s="342" t="s">
        <v>2659</v>
      </c>
      <c r="YJ29" s="20" t="s">
        <v>59</v>
      </c>
      <c r="YK29">
        <v>8</v>
      </c>
      <c r="YL29">
        <v>4</v>
      </c>
      <c r="YM29" s="183">
        <v>0.66728219388167487</v>
      </c>
      <c r="YN29" t="s">
        <v>24</v>
      </c>
      <c r="YP29" s="342" t="s">
        <v>2659</v>
      </c>
      <c r="YQ29" s="90" t="s">
        <v>341</v>
      </c>
      <c r="YR29">
        <v>9</v>
      </c>
      <c r="YS29">
        <v>3</v>
      </c>
      <c r="YT29" s="183">
        <v>0.66748392270140311</v>
      </c>
      <c r="YU29" s="261" t="s">
        <v>2046</v>
      </c>
      <c r="YW29" s="342" t="s">
        <v>2659</v>
      </c>
      <c r="YX29" s="90" t="s">
        <v>341</v>
      </c>
      <c r="YY29">
        <v>9</v>
      </c>
      <c r="YZ29">
        <v>3</v>
      </c>
      <c r="ZA29" s="183">
        <v>0.66420606989396269</v>
      </c>
      <c r="ZB29" t="s">
        <v>24</v>
      </c>
      <c r="ZD29" s="342" t="s">
        <v>2659</v>
      </c>
      <c r="ZE29" s="90" t="s">
        <v>341</v>
      </c>
      <c r="ZF29">
        <v>9</v>
      </c>
      <c r="ZG29">
        <v>3</v>
      </c>
      <c r="ZH29" s="183">
        <v>0.6587510019338495</v>
      </c>
      <c r="ZI29" t="s">
        <v>24</v>
      </c>
      <c r="ZK29" s="342" t="s">
        <v>2659</v>
      </c>
      <c r="ZL29" s="20" t="s">
        <v>59</v>
      </c>
      <c r="ZM29">
        <v>8</v>
      </c>
      <c r="ZN29">
        <v>4</v>
      </c>
      <c r="ZO29" s="183">
        <v>0.65575840813392627</v>
      </c>
      <c r="ZP29" s="261" t="s">
        <v>2046</v>
      </c>
    </row>
    <row r="30" spans="2:692" x14ac:dyDescent="0.35">
      <c r="HC30" t="s">
        <v>2156</v>
      </c>
      <c r="HJ30" t="s">
        <v>2156</v>
      </c>
      <c r="HK30" t="s">
        <v>2157</v>
      </c>
      <c r="KQ30" t="s">
        <v>2158</v>
      </c>
      <c r="NI30" t="s">
        <v>2159</v>
      </c>
      <c r="NP30" t="s">
        <v>2159</v>
      </c>
      <c r="NW30" t="s">
        <v>2159</v>
      </c>
      <c r="OD30" t="s">
        <v>2159</v>
      </c>
      <c r="OK30" t="s">
        <v>2159</v>
      </c>
      <c r="OR30" t="s">
        <v>2159</v>
      </c>
      <c r="OY30" t="s">
        <v>2159</v>
      </c>
      <c r="PF30" t="s">
        <v>2159</v>
      </c>
      <c r="PI30" s="207" t="s">
        <v>2160</v>
      </c>
      <c r="PL30" s="342" t="s">
        <v>2660</v>
      </c>
      <c r="PM30" s="83" t="s">
        <v>139</v>
      </c>
      <c r="PN30" s="97">
        <v>0</v>
      </c>
      <c r="PO30" s="97">
        <v>1</v>
      </c>
      <c r="PP30" s="207"/>
      <c r="PQ30" s="134" t="s">
        <v>2114</v>
      </c>
      <c r="PS30" s="342" t="s">
        <v>2660</v>
      </c>
      <c r="PT30" s="86" t="s">
        <v>95</v>
      </c>
      <c r="PU30">
        <v>2</v>
      </c>
      <c r="PV30">
        <v>0</v>
      </c>
      <c r="PW30" s="183">
        <v>0.64500279643032299</v>
      </c>
      <c r="PX30" t="s">
        <v>2047</v>
      </c>
      <c r="PZ30" s="342" t="s">
        <v>2660</v>
      </c>
      <c r="QA30" s="83" t="s">
        <v>150</v>
      </c>
      <c r="QB30">
        <v>2</v>
      </c>
      <c r="QC30">
        <v>1</v>
      </c>
      <c r="QD30" s="183">
        <v>0.69692421469971422</v>
      </c>
      <c r="QE30" s="134" t="s">
        <v>2114</v>
      </c>
      <c r="QG30" s="342" t="s">
        <v>2660</v>
      </c>
      <c r="QH30" s="83" t="s">
        <v>150</v>
      </c>
      <c r="QI30">
        <v>2</v>
      </c>
      <c r="QJ30">
        <v>1</v>
      </c>
      <c r="QK30" s="183">
        <v>0.69074082582224483</v>
      </c>
      <c r="QL30" t="s">
        <v>24</v>
      </c>
      <c r="QN30" s="342" t="s">
        <v>2660</v>
      </c>
      <c r="QO30" s="84" t="s">
        <v>129</v>
      </c>
      <c r="QP30">
        <v>2</v>
      </c>
      <c r="QQ30">
        <v>1</v>
      </c>
      <c r="QR30" s="183">
        <v>0.71478800013752308</v>
      </c>
      <c r="QS30" s="134" t="s">
        <v>2058</v>
      </c>
      <c r="QU30" s="342" t="s">
        <v>2660</v>
      </c>
      <c r="QV30" s="89" t="s">
        <v>50</v>
      </c>
      <c r="QW30">
        <v>4</v>
      </c>
      <c r="QX30">
        <v>0</v>
      </c>
      <c r="QY30" s="183">
        <v>0.72461792786428081</v>
      </c>
      <c r="QZ30" s="134" t="s">
        <v>2064</v>
      </c>
      <c r="RB30" s="342" t="s">
        <v>2660</v>
      </c>
      <c r="RC30" s="85" t="s">
        <v>108</v>
      </c>
      <c r="RD30">
        <v>3</v>
      </c>
      <c r="RE30">
        <v>1</v>
      </c>
      <c r="RF30" s="183">
        <v>0.71131121556876353</v>
      </c>
      <c r="RG30" s="261" t="s">
        <v>2046</v>
      </c>
      <c r="RI30" s="342" t="s">
        <v>2660</v>
      </c>
      <c r="RJ30" s="84" t="s">
        <v>131</v>
      </c>
      <c r="RK30">
        <v>3</v>
      </c>
      <c r="RL30">
        <v>1</v>
      </c>
      <c r="RM30" s="183">
        <v>0.7221632489983425</v>
      </c>
      <c r="RN30" s="261" t="s">
        <v>2054</v>
      </c>
      <c r="RP30" s="342" t="s">
        <v>2660</v>
      </c>
      <c r="RQ30" s="89" t="s">
        <v>45</v>
      </c>
      <c r="RR30">
        <v>4</v>
      </c>
      <c r="RS30">
        <v>2</v>
      </c>
      <c r="RT30" s="183">
        <v>0.70716638307308777</v>
      </c>
      <c r="RU30" t="s">
        <v>2047</v>
      </c>
      <c r="RW30" s="342" t="s">
        <v>2660</v>
      </c>
      <c r="RX30" s="19" t="s">
        <v>45</v>
      </c>
      <c r="RY30">
        <v>4</v>
      </c>
      <c r="RZ30">
        <v>2</v>
      </c>
      <c r="SA30" s="183">
        <v>0.71138282824526866</v>
      </c>
      <c r="SB30" t="s">
        <v>24</v>
      </c>
      <c r="SD30" s="342" t="s">
        <v>2660</v>
      </c>
      <c r="SE30" s="22" t="s">
        <v>103</v>
      </c>
      <c r="SF30">
        <v>5</v>
      </c>
      <c r="SG30">
        <v>2</v>
      </c>
      <c r="SH30" s="183">
        <v>0.71574467097148642</v>
      </c>
      <c r="SI30" s="261" t="s">
        <v>2054</v>
      </c>
      <c r="SK30" s="342" t="s">
        <v>2660</v>
      </c>
      <c r="SL30" s="22" t="s">
        <v>103</v>
      </c>
      <c r="SM30">
        <v>5</v>
      </c>
      <c r="SN30">
        <v>2</v>
      </c>
      <c r="SO30" s="183">
        <v>0.724051871873578</v>
      </c>
      <c r="SP30" t="s">
        <v>24</v>
      </c>
      <c r="SR30" s="342" t="s">
        <v>2660</v>
      </c>
      <c r="SS30" s="19" t="s">
        <v>45</v>
      </c>
      <c r="ST30">
        <v>4</v>
      </c>
      <c r="SU30">
        <v>3</v>
      </c>
      <c r="SV30" s="183">
        <v>0.70263930222570437</v>
      </c>
      <c r="SW30" t="s">
        <v>2047</v>
      </c>
      <c r="SY30" s="342" t="s">
        <v>2660</v>
      </c>
      <c r="SZ30" s="19" t="s">
        <v>45</v>
      </c>
      <c r="TA30">
        <v>4</v>
      </c>
      <c r="TB30">
        <v>3</v>
      </c>
      <c r="TC30" s="183">
        <v>0.70841350881790255</v>
      </c>
      <c r="TD30" t="s">
        <v>24</v>
      </c>
      <c r="TF30" s="342" t="s">
        <v>2660</v>
      </c>
      <c r="TG30" s="22" t="s">
        <v>103</v>
      </c>
      <c r="TH30">
        <v>5</v>
      </c>
      <c r="TI30">
        <v>2</v>
      </c>
      <c r="TJ30" s="183">
        <v>0.71186817975676275</v>
      </c>
      <c r="TK30" s="261" t="s">
        <v>2046</v>
      </c>
      <c r="TM30" s="342" t="s">
        <v>2660</v>
      </c>
      <c r="TN30" s="19" t="s">
        <v>53</v>
      </c>
      <c r="TO30">
        <v>5</v>
      </c>
      <c r="TP30">
        <v>3</v>
      </c>
      <c r="TQ30" s="183">
        <v>0.71640302766841146</v>
      </c>
      <c r="TR30" s="261" t="s">
        <v>2055</v>
      </c>
      <c r="TT30" s="342" t="s">
        <v>2660</v>
      </c>
      <c r="TU30" s="19" t="s">
        <v>53</v>
      </c>
      <c r="TV30">
        <v>5</v>
      </c>
      <c r="TW30">
        <v>3</v>
      </c>
      <c r="TX30" s="183">
        <v>0.7148856548476884</v>
      </c>
      <c r="TY30" t="s">
        <v>24</v>
      </c>
      <c r="UA30" s="342" t="s">
        <v>2660</v>
      </c>
      <c r="UB30" s="24" t="s">
        <v>120</v>
      </c>
      <c r="UC30">
        <v>5</v>
      </c>
      <c r="UD30">
        <v>4</v>
      </c>
      <c r="UE30" s="183">
        <v>0.70909156124635642</v>
      </c>
      <c r="UF30" s="134" t="s">
        <v>2102</v>
      </c>
      <c r="UH30" s="342" t="s">
        <v>2660</v>
      </c>
      <c r="UI30" s="24" t="s">
        <v>120</v>
      </c>
      <c r="UJ30">
        <v>5</v>
      </c>
      <c r="UK30">
        <v>4</v>
      </c>
      <c r="UL30" s="183">
        <v>0.71889963226577802</v>
      </c>
      <c r="UM30" t="s">
        <v>24</v>
      </c>
      <c r="UO30" s="342" t="s">
        <v>2660</v>
      </c>
      <c r="UP30" s="22" t="s">
        <v>103</v>
      </c>
      <c r="UQ30">
        <v>7</v>
      </c>
      <c r="UR30">
        <v>3</v>
      </c>
      <c r="US30" s="183">
        <v>0.70440931472570989</v>
      </c>
      <c r="UT30" s="261" t="s">
        <v>2046</v>
      </c>
      <c r="UV30" s="342" t="s">
        <v>2660</v>
      </c>
      <c r="UW30" s="22" t="s">
        <v>103</v>
      </c>
      <c r="UX30">
        <v>7</v>
      </c>
      <c r="UY30">
        <v>3</v>
      </c>
      <c r="UZ30" s="183">
        <v>0.70006663283869008</v>
      </c>
      <c r="VA30" t="s">
        <v>24</v>
      </c>
      <c r="VC30" s="342" t="s">
        <v>2660</v>
      </c>
      <c r="VD30" s="24" t="s">
        <v>120</v>
      </c>
      <c r="VE30">
        <v>6</v>
      </c>
      <c r="VF30">
        <v>5</v>
      </c>
      <c r="VG30" s="183">
        <v>0.68673861423334326</v>
      </c>
      <c r="VH30" s="134" t="s">
        <v>2064</v>
      </c>
      <c r="VJ30" s="342" t="s">
        <v>2660</v>
      </c>
      <c r="VK30" s="24" t="s">
        <v>120</v>
      </c>
      <c r="VL30">
        <v>6</v>
      </c>
      <c r="VM30">
        <v>5</v>
      </c>
      <c r="VN30" s="183">
        <v>0.67870377237428758</v>
      </c>
      <c r="VO30" t="s">
        <v>24</v>
      </c>
      <c r="VQ30" s="342" t="s">
        <v>2660</v>
      </c>
      <c r="VR30" s="24" t="s">
        <v>120</v>
      </c>
      <c r="VS30">
        <v>7</v>
      </c>
      <c r="VT30">
        <v>5</v>
      </c>
      <c r="VU30" s="183">
        <v>0.68640774731749121</v>
      </c>
      <c r="VV30" t="s">
        <v>24</v>
      </c>
      <c r="VX30" s="342" t="s">
        <v>2660</v>
      </c>
      <c r="VY30" s="90" t="s">
        <v>341</v>
      </c>
      <c r="VZ30">
        <v>9</v>
      </c>
      <c r="WA30">
        <v>3</v>
      </c>
      <c r="WB30" s="183">
        <v>0.68404276479025528</v>
      </c>
      <c r="WC30" s="261" t="s">
        <v>2046</v>
      </c>
      <c r="WE30" s="342" t="s">
        <v>2660</v>
      </c>
      <c r="WF30" s="90" t="s">
        <v>341</v>
      </c>
      <c r="WG30">
        <v>9</v>
      </c>
      <c r="WH30">
        <v>3</v>
      </c>
      <c r="WI30" s="183">
        <v>0.70389207202021231</v>
      </c>
      <c r="WJ30" t="s">
        <v>24</v>
      </c>
      <c r="WL30" s="342" t="s">
        <v>2660</v>
      </c>
      <c r="WM30" s="20" t="s">
        <v>59</v>
      </c>
      <c r="WN30">
        <v>8</v>
      </c>
      <c r="WO30">
        <v>4</v>
      </c>
      <c r="WP30" s="183">
        <v>0.68847154694773161</v>
      </c>
      <c r="WQ30" s="134" t="s">
        <v>2058</v>
      </c>
      <c r="WS30" s="342" t="s">
        <v>2660</v>
      </c>
      <c r="WT30" s="90" t="s">
        <v>341</v>
      </c>
      <c r="WU30">
        <v>9</v>
      </c>
      <c r="WV30">
        <v>3</v>
      </c>
      <c r="WW30" s="183">
        <v>0.68124166072162073</v>
      </c>
      <c r="WX30" s="134" t="s">
        <v>2058</v>
      </c>
      <c r="WZ30" s="342" t="s">
        <v>2660</v>
      </c>
      <c r="XA30" s="90" t="s">
        <v>341</v>
      </c>
      <c r="XB30">
        <v>9</v>
      </c>
      <c r="XC30">
        <v>3</v>
      </c>
      <c r="XD30" s="183">
        <v>0.67540031473286388</v>
      </c>
      <c r="XE30" t="s">
        <v>24</v>
      </c>
      <c r="XG30" s="342" t="s">
        <v>2660</v>
      </c>
      <c r="XH30" s="90" t="s">
        <v>341</v>
      </c>
      <c r="XI30">
        <v>9</v>
      </c>
      <c r="XJ30">
        <v>3</v>
      </c>
      <c r="XK30" s="183">
        <v>0.66845730323117758</v>
      </c>
      <c r="XL30" t="s">
        <v>24</v>
      </c>
      <c r="XN30" s="342" t="s">
        <v>2660</v>
      </c>
      <c r="XO30" s="90" t="s">
        <v>341</v>
      </c>
      <c r="XP30">
        <v>9</v>
      </c>
      <c r="XQ30">
        <v>3</v>
      </c>
      <c r="XR30" s="183">
        <v>0.66680128285915907</v>
      </c>
      <c r="XS30" t="s">
        <v>24</v>
      </c>
      <c r="XU30" s="342" t="s">
        <v>2660</v>
      </c>
      <c r="XV30" s="90" t="s">
        <v>341</v>
      </c>
      <c r="XW30">
        <v>9</v>
      </c>
      <c r="XX30">
        <v>3</v>
      </c>
      <c r="XY30" s="183">
        <v>0.66463523572329752</v>
      </c>
      <c r="XZ30" t="s">
        <v>24</v>
      </c>
      <c r="YB30" s="342" t="s">
        <v>2660</v>
      </c>
      <c r="YC30" s="90" t="s">
        <v>341</v>
      </c>
      <c r="YD30">
        <v>9</v>
      </c>
      <c r="YE30">
        <v>3</v>
      </c>
      <c r="YF30" s="183">
        <v>0.66328899442330436</v>
      </c>
      <c r="YG30" t="s">
        <v>24</v>
      </c>
      <c r="YI30" s="342" t="s">
        <v>2660</v>
      </c>
      <c r="YJ30" s="90" t="s">
        <v>341</v>
      </c>
      <c r="YK30">
        <v>9</v>
      </c>
      <c r="YL30">
        <v>3</v>
      </c>
      <c r="YM30" s="183">
        <v>0.66701173748306686</v>
      </c>
      <c r="YN30" t="s">
        <v>24</v>
      </c>
      <c r="YP30" s="342" t="s">
        <v>2660</v>
      </c>
      <c r="YQ30" s="20" t="s">
        <v>59</v>
      </c>
      <c r="YR30">
        <v>8</v>
      </c>
      <c r="YS30">
        <v>4</v>
      </c>
      <c r="YT30" s="183">
        <v>0.6674547951647718</v>
      </c>
      <c r="YU30" s="134" t="s">
        <v>2058</v>
      </c>
      <c r="YW30" s="342" t="s">
        <v>2660</v>
      </c>
      <c r="YX30" s="20" t="s">
        <v>59</v>
      </c>
      <c r="YY30">
        <v>8</v>
      </c>
      <c r="YZ30">
        <v>4</v>
      </c>
      <c r="ZA30" s="183">
        <v>0.66404445278508906</v>
      </c>
      <c r="ZB30" t="s">
        <v>24</v>
      </c>
      <c r="ZD30" s="342" t="s">
        <v>2660</v>
      </c>
      <c r="ZE30" s="20" t="s">
        <v>59</v>
      </c>
      <c r="ZF30">
        <v>8</v>
      </c>
      <c r="ZG30">
        <v>4</v>
      </c>
      <c r="ZH30" s="183">
        <v>0.65856203982696515</v>
      </c>
      <c r="ZI30" t="s">
        <v>24</v>
      </c>
      <c r="ZK30" s="342" t="s">
        <v>2660</v>
      </c>
      <c r="ZL30" s="90" t="s">
        <v>341</v>
      </c>
      <c r="ZM30">
        <v>9</v>
      </c>
      <c r="ZN30">
        <v>3</v>
      </c>
      <c r="ZO30" s="183">
        <v>0.65493783275404538</v>
      </c>
      <c r="ZP30" s="134" t="s">
        <v>2058</v>
      </c>
    </row>
    <row r="31" spans="2:692" x14ac:dyDescent="0.35">
      <c r="PL31" s="342" t="s">
        <v>2661</v>
      </c>
      <c r="PM31" s="89" t="s">
        <v>50</v>
      </c>
      <c r="PN31">
        <v>1</v>
      </c>
      <c r="PO31">
        <v>0</v>
      </c>
      <c r="PQ31" t="s">
        <v>2047</v>
      </c>
      <c r="PS31" s="342" t="s">
        <v>2661</v>
      </c>
      <c r="PT31" s="83" t="s">
        <v>138</v>
      </c>
      <c r="PU31">
        <v>1</v>
      </c>
      <c r="PV31">
        <v>1</v>
      </c>
      <c r="PW31" s="183">
        <v>0.64412852516507557</v>
      </c>
      <c r="PX31" s="134" t="s">
        <v>2117</v>
      </c>
      <c r="PZ31" s="342" t="s">
        <v>2661</v>
      </c>
      <c r="QA31" s="85" t="s">
        <v>108</v>
      </c>
      <c r="QB31">
        <v>2</v>
      </c>
      <c r="QC31">
        <v>1</v>
      </c>
      <c r="QD31" s="183">
        <v>0.69375465855364082</v>
      </c>
      <c r="QE31" s="134" t="s">
        <v>2127</v>
      </c>
      <c r="QG31" s="342" t="s">
        <v>2661</v>
      </c>
      <c r="QH31" s="85" t="s">
        <v>108</v>
      </c>
      <c r="QI31">
        <v>2</v>
      </c>
      <c r="QJ31">
        <v>1</v>
      </c>
      <c r="QK31" s="183">
        <v>0.68710365851185395</v>
      </c>
      <c r="QL31" t="s">
        <v>24</v>
      </c>
      <c r="QN31" s="342" t="s">
        <v>2661</v>
      </c>
      <c r="QO31" s="83" t="s">
        <v>138</v>
      </c>
      <c r="QP31">
        <v>2</v>
      </c>
      <c r="QQ31">
        <v>2</v>
      </c>
      <c r="QR31" s="183">
        <v>0.70884392641823457</v>
      </c>
      <c r="QS31" s="134" t="s">
        <v>2115</v>
      </c>
      <c r="QU31" s="342" t="s">
        <v>2661</v>
      </c>
      <c r="QV31" s="85" t="s">
        <v>108</v>
      </c>
      <c r="QW31">
        <v>3</v>
      </c>
      <c r="QX31">
        <v>1</v>
      </c>
      <c r="QY31" s="183">
        <v>0.72166040521938324</v>
      </c>
      <c r="QZ31" s="134" t="s">
        <v>2064</v>
      </c>
      <c r="RB31" s="342" t="s">
        <v>2661</v>
      </c>
      <c r="RC31" s="83" t="s">
        <v>136</v>
      </c>
      <c r="RD31">
        <v>4</v>
      </c>
      <c r="RE31">
        <v>1</v>
      </c>
      <c r="RF31" s="183">
        <v>0.69639637682628941</v>
      </c>
      <c r="RG31" t="s">
        <v>2047</v>
      </c>
      <c r="RI31" s="342" t="s">
        <v>2661</v>
      </c>
      <c r="RJ31" s="85" t="s">
        <v>108</v>
      </c>
      <c r="RK31">
        <v>3</v>
      </c>
      <c r="RL31">
        <v>1</v>
      </c>
      <c r="RM31" s="183">
        <v>0.7043980482510166</v>
      </c>
      <c r="RN31" s="134" t="s">
        <v>2058</v>
      </c>
      <c r="RP31" s="342" t="s">
        <v>2661</v>
      </c>
      <c r="RQ31" s="83" t="s">
        <v>150</v>
      </c>
      <c r="RR31">
        <v>4</v>
      </c>
      <c r="RS31">
        <v>2</v>
      </c>
      <c r="RT31" s="183">
        <v>0.70354652447813393</v>
      </c>
      <c r="RU31" s="134" t="s">
        <v>2115</v>
      </c>
      <c r="RW31" s="342" t="s">
        <v>2661</v>
      </c>
      <c r="RX31" s="25" t="s">
        <v>150</v>
      </c>
      <c r="RY31">
        <v>4</v>
      </c>
      <c r="RZ31">
        <v>2</v>
      </c>
      <c r="SA31" s="183">
        <v>0.71024988047030457</v>
      </c>
      <c r="SB31" t="s">
        <v>24</v>
      </c>
      <c r="SD31" s="342" t="s">
        <v>2661</v>
      </c>
      <c r="SE31" s="19" t="s">
        <v>49</v>
      </c>
      <c r="SF31">
        <v>4</v>
      </c>
      <c r="SG31">
        <v>2</v>
      </c>
      <c r="SH31" s="183">
        <v>0.68363497269552598</v>
      </c>
      <c r="SI31" t="s">
        <v>2047</v>
      </c>
      <c r="SK31" s="342" t="s">
        <v>2661</v>
      </c>
      <c r="SL31" s="19" t="s">
        <v>49</v>
      </c>
      <c r="SM31">
        <v>4</v>
      </c>
      <c r="SN31">
        <v>2</v>
      </c>
      <c r="SO31" s="183">
        <v>0.68101080086881127</v>
      </c>
      <c r="SP31" t="s">
        <v>24</v>
      </c>
      <c r="SR31" s="342" t="s">
        <v>2661</v>
      </c>
      <c r="SS31" s="22" t="s">
        <v>103</v>
      </c>
      <c r="ST31">
        <v>5</v>
      </c>
      <c r="SU31">
        <v>2</v>
      </c>
      <c r="SV31" s="183">
        <v>0.69607951250938482</v>
      </c>
      <c r="SW31" s="134" t="s">
        <v>2058</v>
      </c>
      <c r="SY31" s="342" t="s">
        <v>2661</v>
      </c>
      <c r="SZ31" s="22" t="s">
        <v>103</v>
      </c>
      <c r="TA31">
        <v>5</v>
      </c>
      <c r="TB31">
        <v>2</v>
      </c>
      <c r="TC31" s="183">
        <v>0.70258389612680383</v>
      </c>
      <c r="TD31" t="s">
        <v>24</v>
      </c>
      <c r="TF31" s="342" t="s">
        <v>2661</v>
      </c>
      <c r="TG31" s="19" t="s">
        <v>45</v>
      </c>
      <c r="TH31">
        <v>4</v>
      </c>
      <c r="TI31">
        <v>3</v>
      </c>
      <c r="TJ31" s="183">
        <v>0.70197587524456084</v>
      </c>
      <c r="TK31" s="134" t="s">
        <v>2058</v>
      </c>
      <c r="TM31" s="342" t="s">
        <v>2661</v>
      </c>
      <c r="TN31" s="25" t="s">
        <v>136</v>
      </c>
      <c r="TO31">
        <v>6</v>
      </c>
      <c r="TP31">
        <v>2</v>
      </c>
      <c r="TQ31" s="183">
        <v>0.70400158911492161</v>
      </c>
      <c r="TR31" s="261" t="s">
        <v>2046</v>
      </c>
      <c r="TT31" s="342" t="s">
        <v>2661</v>
      </c>
      <c r="TU31" s="25" t="s">
        <v>136</v>
      </c>
      <c r="TV31">
        <v>6</v>
      </c>
      <c r="TW31">
        <v>2</v>
      </c>
      <c r="TX31" s="183">
        <v>0.70569165178062632</v>
      </c>
      <c r="TY31" t="s">
        <v>24</v>
      </c>
      <c r="UA31" s="342" t="s">
        <v>2661</v>
      </c>
      <c r="UB31" s="22" t="s">
        <v>103</v>
      </c>
      <c r="UC31">
        <v>6</v>
      </c>
      <c r="UD31">
        <v>3</v>
      </c>
      <c r="UE31" s="183">
        <v>0.70021848899125649</v>
      </c>
      <c r="UF31" s="261" t="s">
        <v>2054</v>
      </c>
      <c r="UH31" s="342" t="s">
        <v>2661</v>
      </c>
      <c r="UI31" s="22" t="s">
        <v>103</v>
      </c>
      <c r="UJ31">
        <v>6</v>
      </c>
      <c r="UK31">
        <v>3</v>
      </c>
      <c r="UL31" s="183">
        <v>0.69830851224517609</v>
      </c>
      <c r="UM31" t="s">
        <v>24</v>
      </c>
      <c r="UO31" s="342" t="s">
        <v>2661</v>
      </c>
      <c r="UP31" s="20" t="s">
        <v>59</v>
      </c>
      <c r="UQ31">
        <v>6</v>
      </c>
      <c r="UR31">
        <v>4</v>
      </c>
      <c r="US31" s="183">
        <v>0.68782748397739568</v>
      </c>
      <c r="UT31" s="261" t="s">
        <v>2054</v>
      </c>
      <c r="UV31" s="342" t="s">
        <v>2661</v>
      </c>
      <c r="UW31" s="20" t="s">
        <v>59</v>
      </c>
      <c r="UX31">
        <v>6</v>
      </c>
      <c r="UY31">
        <v>4</v>
      </c>
      <c r="UZ31" s="183">
        <v>0.6933740245136768</v>
      </c>
      <c r="VA31" t="s">
        <v>24</v>
      </c>
      <c r="VC31" s="342" t="s">
        <v>2661</v>
      </c>
      <c r="VD31" s="19" t="s">
        <v>53</v>
      </c>
      <c r="VE31">
        <v>6</v>
      </c>
      <c r="VF31">
        <v>5</v>
      </c>
      <c r="VG31" s="183">
        <v>0.67512468598226427</v>
      </c>
      <c r="VH31" s="134" t="s">
        <v>2064</v>
      </c>
      <c r="VJ31" s="342" t="s">
        <v>2661</v>
      </c>
      <c r="VK31" s="19" t="s">
        <v>45</v>
      </c>
      <c r="VL31">
        <v>6</v>
      </c>
      <c r="VM31">
        <v>5</v>
      </c>
      <c r="VN31" s="183">
        <v>0.67229657996800729</v>
      </c>
      <c r="VO31" t="s">
        <v>2047</v>
      </c>
      <c r="VQ31" s="342" t="s">
        <v>2661</v>
      </c>
      <c r="VR31" s="90" t="s">
        <v>341</v>
      </c>
      <c r="VS31">
        <v>9</v>
      </c>
      <c r="VT31">
        <v>3</v>
      </c>
      <c r="VU31" s="183">
        <v>0.67958258402785809</v>
      </c>
      <c r="VV31" s="261" t="s">
        <v>2046</v>
      </c>
      <c r="VX31" s="342" t="s">
        <v>2661</v>
      </c>
      <c r="VY31" s="24" t="s">
        <v>120</v>
      </c>
      <c r="VZ31">
        <v>7</v>
      </c>
      <c r="WA31">
        <v>5</v>
      </c>
      <c r="WB31" s="183">
        <v>0.67985212495730296</v>
      </c>
      <c r="WC31" s="134" t="s">
        <v>2058</v>
      </c>
      <c r="WE31" s="342" t="s">
        <v>2661</v>
      </c>
      <c r="WF31" s="24" t="s">
        <v>120</v>
      </c>
      <c r="WG31">
        <v>7</v>
      </c>
      <c r="WH31">
        <v>5</v>
      </c>
      <c r="WI31" s="183">
        <v>0.68099318146867416</v>
      </c>
      <c r="WJ31" t="s">
        <v>24</v>
      </c>
      <c r="WL31" s="342" t="s">
        <v>2661</v>
      </c>
      <c r="WM31" s="24" t="s">
        <v>120</v>
      </c>
      <c r="WN31">
        <v>7</v>
      </c>
      <c r="WO31">
        <v>5</v>
      </c>
      <c r="WP31" s="183">
        <v>0.66532133974959984</v>
      </c>
      <c r="WQ31" t="s">
        <v>24</v>
      </c>
      <c r="WS31" s="342" t="s">
        <v>2661</v>
      </c>
      <c r="WT31" s="24" t="s">
        <v>120</v>
      </c>
      <c r="WU31">
        <v>7</v>
      </c>
      <c r="WV31">
        <v>5</v>
      </c>
      <c r="WW31" s="183">
        <v>0.66510968329071285</v>
      </c>
      <c r="WX31" t="s">
        <v>24</v>
      </c>
      <c r="WZ31" s="342" t="s">
        <v>2661</v>
      </c>
      <c r="XA31" s="24" t="s">
        <v>120</v>
      </c>
      <c r="XB31">
        <v>7</v>
      </c>
      <c r="XC31">
        <v>5</v>
      </c>
      <c r="XD31" s="183">
        <v>0.66399743350941309</v>
      </c>
      <c r="XE31" t="s">
        <v>24</v>
      </c>
      <c r="XG31" s="342" t="s">
        <v>2661</v>
      </c>
      <c r="XH31" s="24" t="s">
        <v>120</v>
      </c>
      <c r="XI31">
        <v>7</v>
      </c>
      <c r="XJ31">
        <v>5</v>
      </c>
      <c r="XK31" s="183">
        <v>0.65676836047238896</v>
      </c>
      <c r="XL31" t="s">
        <v>24</v>
      </c>
      <c r="XN31" s="342" t="s">
        <v>2661</v>
      </c>
      <c r="XO31" s="24" t="s">
        <v>120</v>
      </c>
      <c r="XP31">
        <v>7</v>
      </c>
      <c r="XQ31">
        <v>5</v>
      </c>
      <c r="XR31" s="183">
        <v>0.65462720376047379</v>
      </c>
      <c r="XS31" t="s">
        <v>24</v>
      </c>
      <c r="XU31" s="342" t="s">
        <v>2661</v>
      </c>
      <c r="XV31" s="24" t="s">
        <v>120</v>
      </c>
      <c r="XW31">
        <v>7</v>
      </c>
      <c r="XX31">
        <v>5</v>
      </c>
      <c r="XY31" s="183">
        <v>0.65156030809937882</v>
      </c>
      <c r="XZ31" t="s">
        <v>24</v>
      </c>
      <c r="YB31" s="342" t="s">
        <v>2661</v>
      </c>
      <c r="YC31" s="24" t="s">
        <v>120</v>
      </c>
      <c r="YD31">
        <v>7</v>
      </c>
      <c r="YE31">
        <v>5</v>
      </c>
      <c r="YF31" s="183">
        <v>0.64680438678230812</v>
      </c>
      <c r="YG31" t="s">
        <v>24</v>
      </c>
      <c r="YI31" s="342" t="s">
        <v>2661</v>
      </c>
      <c r="YJ31" s="24" t="s">
        <v>120</v>
      </c>
      <c r="YK31">
        <v>7</v>
      </c>
      <c r="YL31">
        <v>5</v>
      </c>
      <c r="YM31" s="183">
        <v>0.64923406525185945</v>
      </c>
      <c r="YN31" t="s">
        <v>24</v>
      </c>
      <c r="YP31" s="342" t="s">
        <v>2661</v>
      </c>
      <c r="YQ31" s="24" t="s">
        <v>120</v>
      </c>
      <c r="YR31">
        <v>7</v>
      </c>
      <c r="YS31">
        <v>5</v>
      </c>
      <c r="YT31" s="183">
        <v>0.64878458422240182</v>
      </c>
      <c r="YU31" t="s">
        <v>24</v>
      </c>
      <c r="YW31" s="342" t="s">
        <v>2661</v>
      </c>
      <c r="YX31" s="24" t="s">
        <v>120</v>
      </c>
      <c r="YY31">
        <v>7</v>
      </c>
      <c r="YZ31">
        <v>5</v>
      </c>
      <c r="ZA31" s="183">
        <v>0.64495638292889301</v>
      </c>
      <c r="ZB31" t="s">
        <v>24</v>
      </c>
      <c r="ZD31" s="342" t="s">
        <v>2661</v>
      </c>
      <c r="ZE31" s="24" t="s">
        <v>120</v>
      </c>
      <c r="ZF31">
        <v>7</v>
      </c>
      <c r="ZG31">
        <v>5</v>
      </c>
      <c r="ZH31" s="183">
        <v>0.6383105716736468</v>
      </c>
      <c r="ZI31" t="s">
        <v>24</v>
      </c>
      <c r="ZK31" s="342" t="s">
        <v>2661</v>
      </c>
      <c r="ZL31" s="24" t="s">
        <v>120</v>
      </c>
      <c r="ZM31">
        <v>7</v>
      </c>
      <c r="ZN31">
        <v>5</v>
      </c>
      <c r="ZO31" s="183">
        <v>0.63476701070308261</v>
      </c>
      <c r="ZP31" t="s">
        <v>24</v>
      </c>
    </row>
    <row r="32" spans="2:692" x14ac:dyDescent="0.35">
      <c r="PL32" s="342" t="s">
        <v>2662</v>
      </c>
      <c r="PM32" s="90" t="s">
        <v>339</v>
      </c>
      <c r="PN32">
        <v>0</v>
      </c>
      <c r="PO32">
        <v>1</v>
      </c>
      <c r="PQ32" t="s">
        <v>2047</v>
      </c>
      <c r="PS32" s="342" t="s">
        <v>2662</v>
      </c>
      <c r="PT32" s="87" t="s">
        <v>76</v>
      </c>
      <c r="PU32">
        <v>2</v>
      </c>
      <c r="PV32">
        <v>0</v>
      </c>
      <c r="PW32" s="183">
        <v>0.6346319527611084</v>
      </c>
      <c r="PX32" t="s">
        <v>2047</v>
      </c>
      <c r="PZ32" s="342" t="s">
        <v>2662</v>
      </c>
      <c r="QA32" s="89" t="s">
        <v>41</v>
      </c>
      <c r="QB32">
        <v>3</v>
      </c>
      <c r="QC32">
        <v>0</v>
      </c>
      <c r="QD32" s="183">
        <v>0.67349327749760368</v>
      </c>
      <c r="QE32" t="s">
        <v>2047</v>
      </c>
      <c r="QG32" s="342" t="s">
        <v>2662</v>
      </c>
      <c r="QH32" s="89" t="s">
        <v>41</v>
      </c>
      <c r="QI32">
        <v>3</v>
      </c>
      <c r="QJ32">
        <v>0</v>
      </c>
      <c r="QK32" s="183">
        <v>0.68027643515955261</v>
      </c>
      <c r="QL32" t="s">
        <v>24</v>
      </c>
      <c r="QN32" s="342" t="s">
        <v>2662</v>
      </c>
      <c r="QO32" s="86" t="s">
        <v>103</v>
      </c>
      <c r="QP32">
        <v>3</v>
      </c>
      <c r="QQ32">
        <v>1</v>
      </c>
      <c r="QR32" s="183">
        <v>0.69548479240421335</v>
      </c>
      <c r="QS32" t="s">
        <v>2047</v>
      </c>
      <c r="QU32" s="342" t="s">
        <v>2662</v>
      </c>
      <c r="QV32" s="83" t="s">
        <v>138</v>
      </c>
      <c r="QW32">
        <v>2</v>
      </c>
      <c r="QX32">
        <v>2</v>
      </c>
      <c r="QY32" s="183">
        <v>0.69785402366711635</v>
      </c>
      <c r="QZ32" s="134" t="s">
        <v>2058</v>
      </c>
      <c r="RB32" s="342" t="s">
        <v>2662</v>
      </c>
      <c r="RC32" s="84" t="s">
        <v>131</v>
      </c>
      <c r="RD32">
        <v>3</v>
      </c>
      <c r="RE32">
        <v>1</v>
      </c>
      <c r="RF32" s="183">
        <v>0.68683339159554524</v>
      </c>
      <c r="RG32" t="s">
        <v>2047</v>
      </c>
      <c r="RI32" s="342" t="s">
        <v>2662</v>
      </c>
      <c r="RJ32" s="83" t="s">
        <v>136</v>
      </c>
      <c r="RK32">
        <v>4</v>
      </c>
      <c r="RL32">
        <v>1</v>
      </c>
      <c r="RM32" s="183">
        <v>0.69837343478725789</v>
      </c>
      <c r="RN32" s="134" t="s">
        <v>2058</v>
      </c>
      <c r="RP32" s="342" t="s">
        <v>2662</v>
      </c>
      <c r="RQ32" s="87" t="s">
        <v>73</v>
      </c>
      <c r="RR32">
        <v>4</v>
      </c>
      <c r="RS32">
        <v>2</v>
      </c>
      <c r="RT32" s="183">
        <v>0.69641029037876545</v>
      </c>
      <c r="RU32" s="134" t="s">
        <v>2106</v>
      </c>
      <c r="RW32" s="342" t="s">
        <v>2662</v>
      </c>
      <c r="RX32" s="22" t="s">
        <v>103</v>
      </c>
      <c r="RY32">
        <v>4</v>
      </c>
      <c r="RZ32">
        <v>2</v>
      </c>
      <c r="SA32" s="183">
        <v>0.7098931543922643</v>
      </c>
      <c r="SB32" s="134" t="s">
        <v>2087</v>
      </c>
      <c r="SD32" s="342" t="s">
        <v>2662</v>
      </c>
      <c r="SE32" s="20" t="s">
        <v>59</v>
      </c>
      <c r="SF32">
        <v>4</v>
      </c>
      <c r="SG32">
        <v>2</v>
      </c>
      <c r="SH32" s="183">
        <v>0.68362959288416181</v>
      </c>
      <c r="SI32" s="134" t="s">
        <v>2102</v>
      </c>
      <c r="SK32" s="342" t="s">
        <v>2662</v>
      </c>
      <c r="SL32" s="25" t="s">
        <v>136</v>
      </c>
      <c r="SM32">
        <v>5</v>
      </c>
      <c r="SN32">
        <v>2</v>
      </c>
      <c r="SO32" s="183">
        <v>0.67687285133185238</v>
      </c>
      <c r="SP32" s="261" t="s">
        <v>2046</v>
      </c>
      <c r="SR32" s="342" t="s">
        <v>2662</v>
      </c>
      <c r="SS32" s="19" t="s">
        <v>53</v>
      </c>
      <c r="ST32">
        <v>3</v>
      </c>
      <c r="SU32">
        <v>3</v>
      </c>
      <c r="SV32" s="183">
        <v>0.67931319212096297</v>
      </c>
      <c r="SW32" t="s">
        <v>2047</v>
      </c>
      <c r="SY32" s="342" t="s">
        <v>2662</v>
      </c>
      <c r="SZ32" s="25" t="s">
        <v>136</v>
      </c>
      <c r="TA32">
        <v>6</v>
      </c>
      <c r="TB32">
        <v>2</v>
      </c>
      <c r="TC32" s="183">
        <v>0.70117300361926305</v>
      </c>
      <c r="TD32" t="s">
        <v>2047</v>
      </c>
      <c r="TF32" s="342" t="s">
        <v>2662</v>
      </c>
      <c r="TG32" s="25" t="s">
        <v>136</v>
      </c>
      <c r="TH32">
        <v>6</v>
      </c>
      <c r="TI32">
        <v>2</v>
      </c>
      <c r="TJ32" s="183">
        <v>0.7006810015409336</v>
      </c>
      <c r="TK32" t="s">
        <v>24</v>
      </c>
      <c r="TM32" s="342" t="s">
        <v>2662</v>
      </c>
      <c r="TN32" s="22" t="s">
        <v>103</v>
      </c>
      <c r="TO32">
        <v>5</v>
      </c>
      <c r="TP32">
        <v>3</v>
      </c>
      <c r="TQ32" s="183">
        <v>0.69204730845917262</v>
      </c>
      <c r="TR32" s="134" t="s">
        <v>2064</v>
      </c>
      <c r="TT32" s="342" t="s">
        <v>2662</v>
      </c>
      <c r="TU32" s="90" t="s">
        <v>341</v>
      </c>
      <c r="TV32">
        <v>6</v>
      </c>
      <c r="TW32">
        <v>2</v>
      </c>
      <c r="TX32" s="183">
        <v>0.68255263787014619</v>
      </c>
      <c r="TY32" s="261" t="s">
        <v>2046</v>
      </c>
      <c r="UA32" s="342" t="s">
        <v>2662</v>
      </c>
      <c r="UB32" s="90" t="s">
        <v>341</v>
      </c>
      <c r="UC32">
        <v>7</v>
      </c>
      <c r="UD32">
        <v>2</v>
      </c>
      <c r="UE32" s="183">
        <v>0.69866500409477073</v>
      </c>
      <c r="UF32" t="s">
        <v>24</v>
      </c>
      <c r="UH32" s="342" t="s">
        <v>2662</v>
      </c>
      <c r="UI32" s="90" t="s">
        <v>341</v>
      </c>
      <c r="UJ32">
        <v>7</v>
      </c>
      <c r="UK32">
        <v>2</v>
      </c>
      <c r="UL32" s="183">
        <v>0.6957728989891796</v>
      </c>
      <c r="UM32" t="s">
        <v>24</v>
      </c>
      <c r="UO32" s="342" t="s">
        <v>2662</v>
      </c>
      <c r="UP32" s="23" t="s">
        <v>112</v>
      </c>
      <c r="UQ32">
        <v>7</v>
      </c>
      <c r="UR32">
        <v>3</v>
      </c>
      <c r="US32" s="183">
        <v>0.68333996880465853</v>
      </c>
      <c r="UT32" s="134" t="s">
        <v>2088</v>
      </c>
      <c r="UV32" s="342" t="s">
        <v>2662</v>
      </c>
      <c r="UW32" s="23" t="s">
        <v>112</v>
      </c>
      <c r="UX32">
        <v>7</v>
      </c>
      <c r="UY32">
        <v>3</v>
      </c>
      <c r="UZ32" s="183">
        <v>0.68109734820805545</v>
      </c>
      <c r="VA32" t="s">
        <v>24</v>
      </c>
      <c r="VC32" s="342" t="s">
        <v>2662</v>
      </c>
      <c r="VD32" s="21" t="s">
        <v>85</v>
      </c>
      <c r="VE32">
        <v>7</v>
      </c>
      <c r="VF32">
        <v>4</v>
      </c>
      <c r="VG32" s="183">
        <v>0.67472614216491167</v>
      </c>
      <c r="VH32" t="s">
        <v>2047</v>
      </c>
      <c r="VJ32" s="342" t="s">
        <v>2662</v>
      </c>
      <c r="VK32" s="90" t="s">
        <v>341</v>
      </c>
      <c r="VL32">
        <v>8</v>
      </c>
      <c r="VM32">
        <v>3</v>
      </c>
      <c r="VN32" s="183">
        <v>0.66790967760765796</v>
      </c>
      <c r="VO32" s="261" t="s">
        <v>2046</v>
      </c>
      <c r="VQ32" s="342" t="s">
        <v>2662</v>
      </c>
      <c r="VR32" s="20" t="s">
        <v>71</v>
      </c>
      <c r="VS32">
        <v>7</v>
      </c>
      <c r="VT32">
        <v>5</v>
      </c>
      <c r="VU32" s="183">
        <v>0.66858933573576729</v>
      </c>
      <c r="VV32" t="s">
        <v>2047</v>
      </c>
      <c r="VX32" s="342" t="s">
        <v>2662</v>
      </c>
      <c r="VY32" s="20" t="s">
        <v>71</v>
      </c>
      <c r="VZ32">
        <v>7</v>
      </c>
      <c r="WA32">
        <v>5</v>
      </c>
      <c r="WB32" s="183">
        <v>0.67039169583724045</v>
      </c>
      <c r="WC32" t="s">
        <v>24</v>
      </c>
      <c r="WE32" s="342" t="s">
        <v>2662</v>
      </c>
      <c r="WF32" s="20" t="s">
        <v>71</v>
      </c>
      <c r="WG32">
        <v>7</v>
      </c>
      <c r="WH32">
        <v>5</v>
      </c>
      <c r="WI32" s="183">
        <v>0.66558546585180356</v>
      </c>
      <c r="WJ32" t="s">
        <v>24</v>
      </c>
      <c r="WL32" s="342" t="s">
        <v>2662</v>
      </c>
      <c r="WM32" s="20" t="s">
        <v>71</v>
      </c>
      <c r="WN32">
        <v>7</v>
      </c>
      <c r="WO32">
        <v>5</v>
      </c>
      <c r="WP32" s="183">
        <v>0.65296662086063928</v>
      </c>
      <c r="WQ32" t="s">
        <v>24</v>
      </c>
      <c r="WS32" s="342" t="s">
        <v>2662</v>
      </c>
      <c r="WT32" s="90" t="s">
        <v>338</v>
      </c>
      <c r="WU32">
        <v>8</v>
      </c>
      <c r="WV32">
        <v>4</v>
      </c>
      <c r="WW32" s="183">
        <v>0.64949998381299845</v>
      </c>
      <c r="WX32" t="s">
        <v>2047</v>
      </c>
      <c r="WZ32" s="342" t="s">
        <v>2662</v>
      </c>
      <c r="XA32" s="90" t="s">
        <v>338</v>
      </c>
      <c r="XB32">
        <v>8</v>
      </c>
      <c r="XC32">
        <v>4</v>
      </c>
      <c r="XD32" s="183">
        <v>0.64894292850316204</v>
      </c>
      <c r="XE32" t="s">
        <v>24</v>
      </c>
      <c r="XG32" s="342" t="s">
        <v>2662</v>
      </c>
      <c r="XH32" s="90" t="s">
        <v>338</v>
      </c>
      <c r="XI32">
        <v>8</v>
      </c>
      <c r="XJ32">
        <v>4</v>
      </c>
      <c r="XK32" s="183">
        <v>0.64139099305228475</v>
      </c>
      <c r="XL32" t="s">
        <v>24</v>
      </c>
      <c r="XN32" s="342" t="s">
        <v>2662</v>
      </c>
      <c r="XO32" s="90" t="s">
        <v>338</v>
      </c>
      <c r="XP32">
        <v>8</v>
      </c>
      <c r="XQ32">
        <v>4</v>
      </c>
      <c r="XR32" s="183">
        <v>0.63997094560880463</v>
      </c>
      <c r="XS32" t="s">
        <v>24</v>
      </c>
      <c r="XU32" s="342" t="s">
        <v>2662</v>
      </c>
      <c r="XV32" s="90" t="s">
        <v>338</v>
      </c>
      <c r="XW32">
        <v>8</v>
      </c>
      <c r="XX32">
        <v>4</v>
      </c>
      <c r="XY32" s="183">
        <v>0.63751285351349929</v>
      </c>
      <c r="XZ32" t="s">
        <v>24</v>
      </c>
      <c r="YB32" s="342" t="s">
        <v>2662</v>
      </c>
      <c r="YC32" s="90" t="s">
        <v>338</v>
      </c>
      <c r="YD32">
        <v>8</v>
      </c>
      <c r="YE32">
        <v>4</v>
      </c>
      <c r="YF32" s="183">
        <v>0.63445607581868235</v>
      </c>
      <c r="YG32" t="s">
        <v>24</v>
      </c>
      <c r="YI32" s="342" t="s">
        <v>2662</v>
      </c>
      <c r="YJ32" s="19" t="s">
        <v>53</v>
      </c>
      <c r="YK32">
        <v>7</v>
      </c>
      <c r="YL32">
        <v>5</v>
      </c>
      <c r="YM32" s="183">
        <v>0.63825090255718364</v>
      </c>
      <c r="YN32" s="261" t="s">
        <v>2046</v>
      </c>
      <c r="YP32" s="342" t="s">
        <v>2662</v>
      </c>
      <c r="YQ32" s="19" t="s">
        <v>53</v>
      </c>
      <c r="YR32">
        <v>7</v>
      </c>
      <c r="YS32">
        <v>5</v>
      </c>
      <c r="YT32" s="183">
        <v>0.63967593990929772</v>
      </c>
      <c r="YU32" t="s">
        <v>24</v>
      </c>
      <c r="YW32" s="342" t="s">
        <v>2662</v>
      </c>
      <c r="YX32" s="19" t="s">
        <v>53</v>
      </c>
      <c r="YY32">
        <v>7</v>
      </c>
      <c r="YZ32">
        <v>5</v>
      </c>
      <c r="ZA32" s="183">
        <v>0.63661321546747618</v>
      </c>
      <c r="ZB32" t="s">
        <v>24</v>
      </c>
      <c r="ZD32" s="342" t="s">
        <v>2662</v>
      </c>
      <c r="ZE32" s="19" t="s">
        <v>53</v>
      </c>
      <c r="ZF32">
        <v>7</v>
      </c>
      <c r="ZG32">
        <v>5</v>
      </c>
      <c r="ZH32" s="183">
        <v>0.63082289947575465</v>
      </c>
      <c r="ZI32" t="s">
        <v>24</v>
      </c>
      <c r="ZK32" s="342" t="s">
        <v>2662</v>
      </c>
      <c r="ZL32" s="19" t="s">
        <v>53</v>
      </c>
      <c r="ZM32">
        <v>7</v>
      </c>
      <c r="ZN32">
        <v>5</v>
      </c>
      <c r="ZO32" s="183">
        <v>0.62696833856605805</v>
      </c>
      <c r="ZP32" t="s">
        <v>24</v>
      </c>
    </row>
    <row r="33" spans="428:692" x14ac:dyDescent="0.35">
      <c r="PL33" s="342" t="s">
        <v>2663</v>
      </c>
      <c r="PM33" s="88" t="s">
        <v>64</v>
      </c>
      <c r="PN33">
        <v>0</v>
      </c>
      <c r="PO33">
        <v>1</v>
      </c>
      <c r="PQ33" s="134" t="s">
        <v>2664</v>
      </c>
      <c r="PS33" s="342" t="s">
        <v>2663</v>
      </c>
      <c r="PT33" s="88" t="s">
        <v>63</v>
      </c>
      <c r="PU33">
        <v>2</v>
      </c>
      <c r="PV33">
        <v>0</v>
      </c>
      <c r="PW33" s="183">
        <v>0.62796371571501852</v>
      </c>
      <c r="PX33" t="s">
        <v>2047</v>
      </c>
      <c r="PZ33" s="342" t="s">
        <v>2663</v>
      </c>
      <c r="QA33" s="86" t="s">
        <v>92</v>
      </c>
      <c r="QB33">
        <v>2</v>
      </c>
      <c r="QC33">
        <v>1</v>
      </c>
      <c r="QD33" s="183">
        <v>0.65744120302719089</v>
      </c>
      <c r="QE33" t="s">
        <v>2047</v>
      </c>
      <c r="QG33" s="342" t="s">
        <v>2663</v>
      </c>
      <c r="QH33" s="88" t="s">
        <v>60</v>
      </c>
      <c r="QI33">
        <v>2</v>
      </c>
      <c r="QJ33">
        <v>1</v>
      </c>
      <c r="QK33" s="183">
        <v>0.6786398694610648</v>
      </c>
      <c r="QL33" t="s">
        <v>2047</v>
      </c>
      <c r="QN33" s="342" t="s">
        <v>2663</v>
      </c>
      <c r="QO33" s="88" t="s">
        <v>59</v>
      </c>
      <c r="QP33">
        <v>3</v>
      </c>
      <c r="QQ33">
        <v>1</v>
      </c>
      <c r="QR33" s="183">
        <v>0.69105076036892576</v>
      </c>
      <c r="QS33" t="s">
        <v>2047</v>
      </c>
      <c r="QU33" s="342" t="s">
        <v>2663</v>
      </c>
      <c r="QV33" s="86" t="s">
        <v>103</v>
      </c>
      <c r="QW33">
        <v>3</v>
      </c>
      <c r="QX33">
        <v>1</v>
      </c>
      <c r="QY33" s="183">
        <v>0.69502291720847176</v>
      </c>
      <c r="QZ33" s="134" t="s">
        <v>2058</v>
      </c>
      <c r="RB33" s="342" t="s">
        <v>2663</v>
      </c>
      <c r="RC33" s="84" t="s">
        <v>133</v>
      </c>
      <c r="RD33">
        <v>3</v>
      </c>
      <c r="RE33">
        <v>1</v>
      </c>
      <c r="RF33" s="183">
        <v>0.677718103730231</v>
      </c>
      <c r="RG33" t="s">
        <v>2047</v>
      </c>
      <c r="RI33" s="342" t="s">
        <v>2663</v>
      </c>
      <c r="RJ33" s="86" t="s">
        <v>100</v>
      </c>
      <c r="RK33">
        <v>3</v>
      </c>
      <c r="RL33">
        <v>1</v>
      </c>
      <c r="RM33" s="183">
        <v>0.68426230145844391</v>
      </c>
      <c r="RN33" t="s">
        <v>2047</v>
      </c>
      <c r="RP33" s="342" t="s">
        <v>2663</v>
      </c>
      <c r="RQ33" s="83" t="s">
        <v>140</v>
      </c>
      <c r="RR33">
        <v>4</v>
      </c>
      <c r="RS33">
        <v>1</v>
      </c>
      <c r="RT33" s="183">
        <v>0.68386691123190713</v>
      </c>
      <c r="RU33" s="134" t="s">
        <v>2106</v>
      </c>
      <c r="RW33" s="342" t="s">
        <v>2663</v>
      </c>
      <c r="RX33" s="23" t="s">
        <v>112</v>
      </c>
      <c r="RY33">
        <v>4</v>
      </c>
      <c r="RZ33">
        <v>2</v>
      </c>
      <c r="SA33" s="183">
        <v>0.69060501728761359</v>
      </c>
      <c r="SB33" t="s">
        <v>2047</v>
      </c>
      <c r="SD33" s="342" t="s">
        <v>2663</v>
      </c>
      <c r="SE33" s="25" t="s">
        <v>136</v>
      </c>
      <c r="SF33">
        <v>5</v>
      </c>
      <c r="SG33">
        <v>2</v>
      </c>
      <c r="SH33" s="183">
        <v>0.67955405388305057</v>
      </c>
      <c r="SI33" t="s">
        <v>2047</v>
      </c>
      <c r="SK33" s="342" t="s">
        <v>2663</v>
      </c>
      <c r="SL33" s="24" t="s">
        <v>131</v>
      </c>
      <c r="SM33">
        <v>4</v>
      </c>
      <c r="SN33">
        <v>2</v>
      </c>
      <c r="SO33" s="183">
        <v>0.67349090300279879</v>
      </c>
      <c r="SP33" t="s">
        <v>2047</v>
      </c>
      <c r="SR33" s="342" t="s">
        <v>2663</v>
      </c>
      <c r="SS33" s="19" t="s">
        <v>49</v>
      </c>
      <c r="ST33">
        <v>4</v>
      </c>
      <c r="SU33">
        <v>2</v>
      </c>
      <c r="SV33" s="183">
        <v>0.67923334594168794</v>
      </c>
      <c r="SW33" s="134" t="s">
        <v>2064</v>
      </c>
      <c r="SY33" s="342" t="s">
        <v>2663</v>
      </c>
      <c r="SZ33" s="19" t="s">
        <v>53</v>
      </c>
      <c r="TA33">
        <v>4</v>
      </c>
      <c r="TB33">
        <v>3</v>
      </c>
      <c r="TC33" s="183">
        <v>0.69091042707899242</v>
      </c>
      <c r="TD33" s="134" t="s">
        <v>2058</v>
      </c>
      <c r="TF33" s="342" t="s">
        <v>2663</v>
      </c>
      <c r="TG33" s="19" t="s">
        <v>53</v>
      </c>
      <c r="TH33">
        <v>4</v>
      </c>
      <c r="TI33">
        <v>3</v>
      </c>
      <c r="TJ33" s="183">
        <v>0.6976525399149649</v>
      </c>
      <c r="TK33" t="s">
        <v>24</v>
      </c>
      <c r="TM33" s="342" t="s">
        <v>2663</v>
      </c>
      <c r="TN33" s="90" t="s">
        <v>341</v>
      </c>
      <c r="TO33">
        <v>6</v>
      </c>
      <c r="TP33">
        <v>2</v>
      </c>
      <c r="TQ33" s="183">
        <v>0.68582053059720749</v>
      </c>
      <c r="TR33" t="s">
        <v>2047</v>
      </c>
      <c r="TT33" s="342" t="s">
        <v>2663</v>
      </c>
      <c r="TU33" s="22" t="s">
        <v>103</v>
      </c>
      <c r="TV33">
        <v>5</v>
      </c>
      <c r="TW33">
        <v>3</v>
      </c>
      <c r="TX33" s="183">
        <v>0.68193552496592913</v>
      </c>
      <c r="TY33" s="134" t="s">
        <v>2058</v>
      </c>
      <c r="UA33" s="342" t="s">
        <v>2663</v>
      </c>
      <c r="UB33" s="21" t="s">
        <v>73</v>
      </c>
      <c r="UC33">
        <v>6</v>
      </c>
      <c r="UD33">
        <v>3</v>
      </c>
      <c r="UE33" s="183">
        <v>0.66464894827510557</v>
      </c>
      <c r="UF33" t="s">
        <v>2047</v>
      </c>
      <c r="UH33" s="342" t="s">
        <v>2663</v>
      </c>
      <c r="UI33" s="20" t="s">
        <v>59</v>
      </c>
      <c r="UJ33">
        <v>5</v>
      </c>
      <c r="UK33">
        <v>4</v>
      </c>
      <c r="UL33" s="183">
        <v>0.67043114802195192</v>
      </c>
      <c r="UM33" t="s">
        <v>2047</v>
      </c>
      <c r="UO33" s="342" t="s">
        <v>2663</v>
      </c>
      <c r="UP33" s="25" t="s">
        <v>138</v>
      </c>
      <c r="UQ33">
        <v>6</v>
      </c>
      <c r="UR33">
        <v>4</v>
      </c>
      <c r="US33" s="183">
        <v>0.6691170005639826</v>
      </c>
      <c r="UT33" t="s">
        <v>2047</v>
      </c>
      <c r="UV33" s="342" t="s">
        <v>2663</v>
      </c>
      <c r="UW33" s="90" t="s">
        <v>341</v>
      </c>
      <c r="UX33">
        <v>7</v>
      </c>
      <c r="UY33">
        <v>3</v>
      </c>
      <c r="UZ33" s="183">
        <v>0.66378220325309278</v>
      </c>
      <c r="VA33" t="s">
        <v>2047</v>
      </c>
      <c r="VC33" s="342" t="s">
        <v>2663</v>
      </c>
      <c r="VD33" s="90" t="s">
        <v>341</v>
      </c>
      <c r="VE33">
        <v>8</v>
      </c>
      <c r="VF33">
        <v>3</v>
      </c>
      <c r="VG33" s="183">
        <v>0.67291602825603669</v>
      </c>
      <c r="VH33" t="s">
        <v>24</v>
      </c>
      <c r="VJ33" s="342" t="s">
        <v>2663</v>
      </c>
      <c r="VK33" s="19" t="s">
        <v>53</v>
      </c>
      <c r="VL33">
        <v>6</v>
      </c>
      <c r="VM33">
        <v>5</v>
      </c>
      <c r="VN33" s="183">
        <v>0.66531732455343628</v>
      </c>
      <c r="VO33" s="134" t="s">
        <v>2064</v>
      </c>
      <c r="VQ33" s="342" t="s">
        <v>2663</v>
      </c>
      <c r="VR33" s="19" t="s">
        <v>53</v>
      </c>
      <c r="VS33">
        <v>7</v>
      </c>
      <c r="VT33">
        <v>5</v>
      </c>
      <c r="VU33" s="183">
        <v>0.66639186816723173</v>
      </c>
      <c r="VV33" t="s">
        <v>24</v>
      </c>
      <c r="VX33" s="342" t="s">
        <v>2663</v>
      </c>
      <c r="VY33" s="90" t="s">
        <v>338</v>
      </c>
      <c r="VZ33">
        <v>8</v>
      </c>
      <c r="WA33">
        <v>4</v>
      </c>
      <c r="WB33" s="183">
        <v>0.66112900044116762</v>
      </c>
      <c r="WC33" t="s">
        <v>2047</v>
      </c>
      <c r="WE33" s="342" t="s">
        <v>2663</v>
      </c>
      <c r="WF33" s="19" t="s">
        <v>53</v>
      </c>
      <c r="WG33">
        <v>7</v>
      </c>
      <c r="WH33">
        <v>5</v>
      </c>
      <c r="WI33" s="183">
        <v>0.66234147083531192</v>
      </c>
      <c r="WJ33" t="s">
        <v>2047</v>
      </c>
      <c r="WL33" s="342" t="s">
        <v>2663</v>
      </c>
      <c r="WM33" s="19" t="s">
        <v>53</v>
      </c>
      <c r="WN33">
        <v>7</v>
      </c>
      <c r="WO33">
        <v>5</v>
      </c>
      <c r="WP33" s="183">
        <v>0.64873015960535596</v>
      </c>
      <c r="WQ33" t="s">
        <v>24</v>
      </c>
      <c r="WS33" s="342" t="s">
        <v>2663</v>
      </c>
      <c r="WT33" s="19" t="s">
        <v>53</v>
      </c>
      <c r="WU33">
        <v>7</v>
      </c>
      <c r="WV33">
        <v>5</v>
      </c>
      <c r="WW33" s="183">
        <v>0.64845342536862738</v>
      </c>
      <c r="WX33" t="s">
        <v>24</v>
      </c>
      <c r="WZ33" s="342" t="s">
        <v>2663</v>
      </c>
      <c r="XA33" s="19" t="s">
        <v>53</v>
      </c>
      <c r="XB33">
        <v>7</v>
      </c>
      <c r="XC33">
        <v>5</v>
      </c>
      <c r="XD33" s="183">
        <v>0.64745791217094906</v>
      </c>
      <c r="XE33" t="s">
        <v>24</v>
      </c>
      <c r="XG33" s="342" t="s">
        <v>2663</v>
      </c>
      <c r="XH33" s="20" t="s">
        <v>72</v>
      </c>
      <c r="XI33">
        <v>8</v>
      </c>
      <c r="XJ33">
        <v>4</v>
      </c>
      <c r="XK33" s="183">
        <v>0.64052716587841552</v>
      </c>
      <c r="XL33" t="s">
        <v>2047</v>
      </c>
      <c r="XN33" s="342" t="s">
        <v>2663</v>
      </c>
      <c r="XO33" s="19" t="s">
        <v>53</v>
      </c>
      <c r="XP33">
        <v>7</v>
      </c>
      <c r="XQ33">
        <v>5</v>
      </c>
      <c r="XR33" s="183">
        <v>0.63814725253999982</v>
      </c>
      <c r="XS33" t="s">
        <v>2047</v>
      </c>
      <c r="XU33" s="342" t="s">
        <v>2663</v>
      </c>
      <c r="XV33" s="19" t="s">
        <v>53</v>
      </c>
      <c r="XW33">
        <v>7</v>
      </c>
      <c r="XX33">
        <v>5</v>
      </c>
      <c r="XY33" s="183">
        <v>0.63539117988576277</v>
      </c>
      <c r="XZ33" t="s">
        <v>24</v>
      </c>
      <c r="YB33" s="342" t="s">
        <v>2663</v>
      </c>
      <c r="YC33" s="19" t="s">
        <v>53</v>
      </c>
      <c r="YD33">
        <v>7</v>
      </c>
      <c r="YE33">
        <v>5</v>
      </c>
      <c r="YF33" s="183">
        <v>0.63362089399585064</v>
      </c>
      <c r="YG33" t="s">
        <v>24</v>
      </c>
      <c r="YI33" s="342" t="s">
        <v>2663</v>
      </c>
      <c r="YJ33" s="90" t="s">
        <v>338</v>
      </c>
      <c r="YK33">
        <v>8</v>
      </c>
      <c r="YL33">
        <v>4</v>
      </c>
      <c r="YM33" s="183">
        <v>0.63783377463723956</v>
      </c>
      <c r="YN33" s="134" t="s">
        <v>2058</v>
      </c>
      <c r="YP33" s="342" t="s">
        <v>2663</v>
      </c>
      <c r="YQ33" s="90" t="s">
        <v>338</v>
      </c>
      <c r="YR33">
        <v>8</v>
      </c>
      <c r="YS33">
        <v>4</v>
      </c>
      <c r="YT33" s="183">
        <v>0.63895081098225193</v>
      </c>
      <c r="YU33" t="s">
        <v>24</v>
      </c>
      <c r="YW33" s="342" t="s">
        <v>2663</v>
      </c>
      <c r="YX33" s="90" t="s">
        <v>338</v>
      </c>
      <c r="YY33">
        <v>8</v>
      </c>
      <c r="YZ33">
        <v>4</v>
      </c>
      <c r="ZA33" s="183">
        <v>0.63572876860525862</v>
      </c>
      <c r="ZB33" t="s">
        <v>24</v>
      </c>
      <c r="ZD33" s="342" t="s">
        <v>2663</v>
      </c>
      <c r="ZE33" s="90" t="s">
        <v>338</v>
      </c>
      <c r="ZF33">
        <v>8</v>
      </c>
      <c r="ZG33">
        <v>4</v>
      </c>
      <c r="ZH33" s="183">
        <v>0.63017912911475138</v>
      </c>
      <c r="ZI33" t="s">
        <v>24</v>
      </c>
      <c r="ZK33" s="342" t="s">
        <v>2663</v>
      </c>
      <c r="ZL33" s="90" t="s">
        <v>338</v>
      </c>
      <c r="ZM33">
        <v>8</v>
      </c>
      <c r="ZN33">
        <v>4</v>
      </c>
      <c r="ZO33" s="183">
        <v>0.62662319449602411</v>
      </c>
      <c r="ZP33" t="s">
        <v>24</v>
      </c>
    </row>
    <row r="34" spans="428:692" x14ac:dyDescent="0.35">
      <c r="PL34" s="261" t="s">
        <v>2133</v>
      </c>
      <c r="PS34" s="261" t="s">
        <v>2133</v>
      </c>
      <c r="PZ34" s="261" t="s">
        <v>2133</v>
      </c>
      <c r="QG34" s="261" t="s">
        <v>2133</v>
      </c>
      <c r="QN34" s="261" t="s">
        <v>2133</v>
      </c>
      <c r="QU34" s="261" t="s">
        <v>2133</v>
      </c>
      <c r="RB34" s="261" t="s">
        <v>2133</v>
      </c>
      <c r="RI34" s="261" t="s">
        <v>2133</v>
      </c>
      <c r="RP34" s="261" t="s">
        <v>2133</v>
      </c>
      <c r="RW34" s="261" t="s">
        <v>2133</v>
      </c>
      <c r="SD34" s="261" t="s">
        <v>2133</v>
      </c>
      <c r="SK34" s="261" t="s">
        <v>2133</v>
      </c>
      <c r="SR34" s="261" t="s">
        <v>2133</v>
      </c>
      <c r="SY34" s="261" t="s">
        <v>2133</v>
      </c>
      <c r="TF34" s="261" t="s">
        <v>2133</v>
      </c>
      <c r="TM34" s="261" t="s">
        <v>2133</v>
      </c>
      <c r="TT34" s="261" t="s">
        <v>2133</v>
      </c>
      <c r="UA34" s="261" t="s">
        <v>2133</v>
      </c>
      <c r="UH34" s="261" t="s">
        <v>2133</v>
      </c>
      <c r="UO34" s="261" t="s">
        <v>2133</v>
      </c>
      <c r="UV34" s="261" t="s">
        <v>2133</v>
      </c>
      <c r="VC34" s="261" t="s">
        <v>2133</v>
      </c>
      <c r="VJ34" s="261" t="s">
        <v>2133</v>
      </c>
      <c r="VQ34" s="261" t="s">
        <v>2133</v>
      </c>
      <c r="VX34" s="261" t="s">
        <v>2133</v>
      </c>
      <c r="WE34" s="261" t="s">
        <v>2133</v>
      </c>
      <c r="WL34" s="261" t="s">
        <v>2133</v>
      </c>
      <c r="WS34" s="261" t="s">
        <v>2133</v>
      </c>
      <c r="WZ34" s="261" t="s">
        <v>2133</v>
      </c>
      <c r="XG34" s="261" t="s">
        <v>2133</v>
      </c>
      <c r="XN34" s="261" t="s">
        <v>2133</v>
      </c>
      <c r="XU34" s="261" t="s">
        <v>2133</v>
      </c>
      <c r="YB34" s="261" t="s">
        <v>2133</v>
      </c>
      <c r="YI34" s="261" t="s">
        <v>2133</v>
      </c>
      <c r="YP34" s="261" t="s">
        <v>2133</v>
      </c>
      <c r="YW34" s="261" t="s">
        <v>2133</v>
      </c>
      <c r="ZD34" s="261" t="s">
        <v>2133</v>
      </c>
      <c r="ZK34" s="261" t="s">
        <v>2133</v>
      </c>
    </row>
    <row r="35" spans="428:692" x14ac:dyDescent="0.35">
      <c r="PL35" s="134" t="s">
        <v>2138</v>
      </c>
      <c r="PS35" s="134" t="s">
        <v>2138</v>
      </c>
      <c r="PT35" t="s">
        <v>2649</v>
      </c>
      <c r="PZ35" s="134" t="s">
        <v>2138</v>
      </c>
      <c r="QA35" t="s">
        <v>2910</v>
      </c>
      <c r="QG35" s="134" t="s">
        <v>2138</v>
      </c>
      <c r="QH35" t="s">
        <v>3132</v>
      </c>
      <c r="QN35" s="134" t="s">
        <v>2138</v>
      </c>
      <c r="QU35" s="134" t="s">
        <v>2138</v>
      </c>
      <c r="RB35" s="134" t="s">
        <v>2138</v>
      </c>
      <c r="RC35" t="s">
        <v>3841</v>
      </c>
      <c r="RI35" s="134" t="s">
        <v>2138</v>
      </c>
      <c r="RP35" s="134" t="s">
        <v>2138</v>
      </c>
      <c r="RW35" s="134" t="s">
        <v>2138</v>
      </c>
      <c r="RX35" t="s">
        <v>4427</v>
      </c>
      <c r="SD35" s="134" t="s">
        <v>2138</v>
      </c>
      <c r="SK35" s="134" t="s">
        <v>2138</v>
      </c>
      <c r="SR35" s="134" t="s">
        <v>2138</v>
      </c>
      <c r="SY35" s="134" t="s">
        <v>2138</v>
      </c>
      <c r="TF35" s="134" t="s">
        <v>2138</v>
      </c>
      <c r="TG35" t="s">
        <v>5316</v>
      </c>
      <c r="TM35" s="134" t="s">
        <v>2138</v>
      </c>
      <c r="TN35" t="s">
        <v>5487</v>
      </c>
      <c r="TT35" s="134" t="s">
        <v>2138</v>
      </c>
      <c r="TU35" t="s">
        <v>5615</v>
      </c>
      <c r="UA35" s="134" t="s">
        <v>2138</v>
      </c>
      <c r="UB35" t="s">
        <v>5825</v>
      </c>
      <c r="UH35" s="134" t="s">
        <v>2138</v>
      </c>
      <c r="UI35" t="s">
        <v>5990</v>
      </c>
      <c r="UO35" s="134" t="s">
        <v>2138</v>
      </c>
      <c r="UP35" t="s">
        <v>6190</v>
      </c>
      <c r="UV35" s="134" t="s">
        <v>2138</v>
      </c>
      <c r="UW35" t="s">
        <v>6274</v>
      </c>
      <c r="VC35" s="134" t="s">
        <v>2138</v>
      </c>
      <c r="VD35" t="s">
        <v>6478</v>
      </c>
      <c r="VJ35" s="134" t="s">
        <v>2138</v>
      </c>
      <c r="VK35" t="s">
        <v>6579</v>
      </c>
      <c r="VQ35" s="134" t="s">
        <v>2138</v>
      </c>
      <c r="VR35" t="s">
        <v>6881</v>
      </c>
      <c r="VX35" s="134" t="s">
        <v>2138</v>
      </c>
      <c r="VY35" t="s">
        <v>6956</v>
      </c>
      <c r="WE35" s="134" t="s">
        <v>2138</v>
      </c>
      <c r="WF35" t="s">
        <v>7020</v>
      </c>
      <c r="WL35" s="134" t="s">
        <v>2138</v>
      </c>
      <c r="WM35" t="s">
        <v>7069</v>
      </c>
      <c r="WS35" s="134" t="s">
        <v>2138</v>
      </c>
      <c r="WT35" t="s">
        <v>7120</v>
      </c>
      <c r="WZ35" s="134" t="s">
        <v>2138</v>
      </c>
      <c r="XA35" t="s">
        <v>7206</v>
      </c>
      <c r="XG35" s="134" t="s">
        <v>2138</v>
      </c>
      <c r="XH35" t="s">
        <v>7267</v>
      </c>
      <c r="XN35" s="134" t="s">
        <v>2138</v>
      </c>
      <c r="XO35" t="s">
        <v>7314</v>
      </c>
      <c r="XU35" s="134" t="s">
        <v>2138</v>
      </c>
      <c r="XV35" t="s">
        <v>7328</v>
      </c>
      <c r="YB35" s="134" t="s">
        <v>2138</v>
      </c>
      <c r="YC35" t="s">
        <v>7422</v>
      </c>
      <c r="YI35" s="134" t="s">
        <v>2138</v>
      </c>
      <c r="YJ35" t="s">
        <v>7501</v>
      </c>
      <c r="YP35" s="134" t="s">
        <v>2138</v>
      </c>
      <c r="YQ35" t="s">
        <v>7557</v>
      </c>
      <c r="YW35" s="134" t="s">
        <v>2138</v>
      </c>
      <c r="YX35" t="s">
        <v>7592</v>
      </c>
      <c r="ZD35" s="134" t="s">
        <v>2138</v>
      </c>
      <c r="ZE35" t="s">
        <v>7611</v>
      </c>
      <c r="ZK35" s="134" t="s">
        <v>2138</v>
      </c>
      <c r="ZL35" t="s">
        <v>7626</v>
      </c>
    </row>
    <row r="36" spans="428:692" x14ac:dyDescent="0.35">
      <c r="PN36">
        <v>6</v>
      </c>
      <c r="PO36">
        <v>3</v>
      </c>
      <c r="PU36">
        <v>4</v>
      </c>
      <c r="PV36">
        <v>3</v>
      </c>
      <c r="QB36">
        <v>6</v>
      </c>
      <c r="QC36">
        <v>4</v>
      </c>
      <c r="QI36">
        <v>6</v>
      </c>
      <c r="QJ36">
        <v>4</v>
      </c>
      <c r="QP36">
        <v>6</v>
      </c>
      <c r="QQ36">
        <v>4</v>
      </c>
      <c r="QW36">
        <v>6</v>
      </c>
      <c r="QX36">
        <v>4</v>
      </c>
      <c r="RD36">
        <v>5</v>
      </c>
      <c r="RE36">
        <v>4</v>
      </c>
      <c r="RK36">
        <v>5</v>
      </c>
      <c r="RL36">
        <v>4</v>
      </c>
      <c r="RR36">
        <v>4</v>
      </c>
      <c r="RS36">
        <v>4</v>
      </c>
      <c r="RY36">
        <v>4</v>
      </c>
      <c r="RZ36">
        <v>3</v>
      </c>
      <c r="SF36">
        <v>5</v>
      </c>
      <c r="SG36">
        <v>3</v>
      </c>
      <c r="SM36">
        <v>5</v>
      </c>
      <c r="SN36">
        <v>3</v>
      </c>
      <c r="ST36">
        <v>4</v>
      </c>
      <c r="SU36">
        <v>3</v>
      </c>
      <c r="TA36">
        <v>5</v>
      </c>
      <c r="TB36">
        <v>3</v>
      </c>
      <c r="TH36">
        <v>5</v>
      </c>
      <c r="TI36">
        <v>3</v>
      </c>
      <c r="TO36">
        <v>5</v>
      </c>
      <c r="TP36">
        <v>3</v>
      </c>
      <c r="TV36">
        <v>5</v>
      </c>
      <c r="TW36">
        <v>3</v>
      </c>
      <c r="UC36">
        <v>4</v>
      </c>
      <c r="UD36">
        <v>4</v>
      </c>
      <c r="UJ36">
        <v>4</v>
      </c>
      <c r="UK36">
        <v>3</v>
      </c>
      <c r="UQ36">
        <v>5</v>
      </c>
      <c r="UR36">
        <v>3</v>
      </c>
      <c r="UX36">
        <v>4</v>
      </c>
      <c r="UY36">
        <v>3</v>
      </c>
      <c r="VE36">
        <v>4</v>
      </c>
      <c r="VF36">
        <v>4</v>
      </c>
      <c r="VL36">
        <v>4</v>
      </c>
      <c r="VM36">
        <v>3</v>
      </c>
      <c r="VS36">
        <v>4</v>
      </c>
      <c r="VT36">
        <v>3</v>
      </c>
      <c r="VZ36">
        <v>4</v>
      </c>
      <c r="WA36">
        <v>3</v>
      </c>
      <c r="WG36">
        <v>4</v>
      </c>
      <c r="WH36">
        <v>3</v>
      </c>
      <c r="WN36">
        <v>4</v>
      </c>
      <c r="WO36">
        <v>3</v>
      </c>
      <c r="WU36">
        <v>4</v>
      </c>
      <c r="WV36">
        <v>3</v>
      </c>
      <c r="XB36">
        <v>4</v>
      </c>
      <c r="XC36">
        <v>3</v>
      </c>
      <c r="XI36">
        <v>4</v>
      </c>
      <c r="XJ36">
        <v>3</v>
      </c>
      <c r="XP36">
        <v>4</v>
      </c>
      <c r="XQ36">
        <v>3</v>
      </c>
      <c r="XW36">
        <v>4</v>
      </c>
      <c r="XX36">
        <v>3</v>
      </c>
      <c r="YD36">
        <v>4</v>
      </c>
      <c r="YE36">
        <v>3</v>
      </c>
      <c r="YK36">
        <v>4</v>
      </c>
      <c r="YL36">
        <v>3</v>
      </c>
      <c r="YR36">
        <v>4</v>
      </c>
      <c r="YS36">
        <v>3</v>
      </c>
      <c r="YY36">
        <v>4</v>
      </c>
      <c r="YZ36">
        <v>3</v>
      </c>
      <c r="ZF36">
        <v>4</v>
      </c>
      <c r="ZG36">
        <v>3</v>
      </c>
      <c r="ZM36">
        <v>4</v>
      </c>
      <c r="ZN36">
        <v>3</v>
      </c>
    </row>
    <row r="37" spans="428:692" x14ac:dyDescent="0.35">
      <c r="PN37">
        <v>4</v>
      </c>
      <c r="PO37">
        <v>3</v>
      </c>
      <c r="PU37">
        <v>4</v>
      </c>
      <c r="PV37">
        <v>3</v>
      </c>
      <c r="QB37">
        <v>4</v>
      </c>
      <c r="QC37">
        <v>1</v>
      </c>
      <c r="QI37">
        <v>4</v>
      </c>
      <c r="QJ37">
        <v>2</v>
      </c>
      <c r="QP37">
        <v>4</v>
      </c>
      <c r="QQ37">
        <v>2</v>
      </c>
      <c r="QW37">
        <v>4</v>
      </c>
      <c r="QX37">
        <v>2</v>
      </c>
      <c r="RD37">
        <v>6</v>
      </c>
      <c r="RE37">
        <v>2</v>
      </c>
      <c r="RK37">
        <v>5</v>
      </c>
      <c r="RL37">
        <v>2</v>
      </c>
      <c r="RR37">
        <v>6</v>
      </c>
      <c r="RS37">
        <v>2</v>
      </c>
      <c r="RY37">
        <v>6</v>
      </c>
      <c r="RZ37">
        <v>2</v>
      </c>
      <c r="SF37">
        <v>5</v>
      </c>
      <c r="SG37">
        <v>2</v>
      </c>
      <c r="SM37">
        <v>6</v>
      </c>
      <c r="SN37">
        <v>1</v>
      </c>
      <c r="ST37">
        <v>5</v>
      </c>
      <c r="SU37">
        <v>1</v>
      </c>
      <c r="TA37">
        <v>5</v>
      </c>
      <c r="TB37">
        <v>1</v>
      </c>
      <c r="TH37">
        <v>5</v>
      </c>
      <c r="TI37">
        <v>1</v>
      </c>
      <c r="TO37">
        <v>5</v>
      </c>
      <c r="TP37">
        <v>1</v>
      </c>
      <c r="TV37">
        <v>5</v>
      </c>
      <c r="TW37">
        <v>1</v>
      </c>
      <c r="UC37">
        <v>5</v>
      </c>
      <c r="UD37">
        <v>1</v>
      </c>
      <c r="UJ37">
        <v>5</v>
      </c>
      <c r="UK37">
        <v>2</v>
      </c>
      <c r="UQ37">
        <v>5</v>
      </c>
      <c r="UR37">
        <v>2</v>
      </c>
      <c r="UX37">
        <v>5</v>
      </c>
      <c r="UY37">
        <v>2</v>
      </c>
      <c r="VE37">
        <v>5</v>
      </c>
      <c r="VF37">
        <v>2</v>
      </c>
      <c r="VL37">
        <v>5</v>
      </c>
      <c r="VM37">
        <v>2</v>
      </c>
      <c r="VS37">
        <v>5</v>
      </c>
      <c r="VT37">
        <v>3</v>
      </c>
      <c r="VZ37">
        <v>5</v>
      </c>
      <c r="WA37">
        <v>3</v>
      </c>
      <c r="WG37">
        <v>5</v>
      </c>
      <c r="WH37">
        <v>3</v>
      </c>
      <c r="WN37">
        <v>5</v>
      </c>
      <c r="WO37">
        <v>3</v>
      </c>
      <c r="WU37">
        <v>5</v>
      </c>
      <c r="WV37">
        <v>2</v>
      </c>
      <c r="XB37">
        <v>5</v>
      </c>
      <c r="XC37">
        <v>2</v>
      </c>
      <c r="XI37">
        <v>5</v>
      </c>
      <c r="XJ37">
        <v>3</v>
      </c>
      <c r="XP37">
        <v>5</v>
      </c>
      <c r="XQ37">
        <v>2</v>
      </c>
      <c r="XU37" t="s">
        <v>2154</v>
      </c>
      <c r="XW37">
        <v>5</v>
      </c>
      <c r="XX37">
        <v>2</v>
      </c>
      <c r="YB37" t="s">
        <v>2154</v>
      </c>
      <c r="YD37">
        <v>5</v>
      </c>
      <c r="YE37">
        <v>2</v>
      </c>
      <c r="YI37" t="s">
        <v>2154</v>
      </c>
      <c r="YK37">
        <v>5</v>
      </c>
      <c r="YL37">
        <v>2</v>
      </c>
      <c r="YP37" t="s">
        <v>2154</v>
      </c>
      <c r="YR37">
        <v>5</v>
      </c>
      <c r="YS37">
        <v>2</v>
      </c>
      <c r="YW37" t="s">
        <v>2154</v>
      </c>
      <c r="YY37">
        <v>5</v>
      </c>
      <c r="YZ37">
        <v>2</v>
      </c>
      <c r="ZD37" t="s">
        <v>2154</v>
      </c>
      <c r="ZF37">
        <v>5</v>
      </c>
      <c r="ZG37">
        <v>2</v>
      </c>
      <c r="ZK37" t="s">
        <v>2154</v>
      </c>
      <c r="ZM37">
        <v>5</v>
      </c>
      <c r="ZN37">
        <v>2</v>
      </c>
      <c r="ZO37" s="207" t="s">
        <v>2155</v>
      </c>
    </row>
    <row r="38" spans="428:692" x14ac:dyDescent="0.35">
      <c r="PN38">
        <v>4</v>
      </c>
      <c r="PO38">
        <v>3</v>
      </c>
      <c r="PU38">
        <v>5</v>
      </c>
      <c r="PV38">
        <v>3</v>
      </c>
      <c r="QB38">
        <v>5</v>
      </c>
      <c r="QC38">
        <v>4</v>
      </c>
      <c r="QI38">
        <v>5</v>
      </c>
      <c r="QJ38">
        <v>4</v>
      </c>
      <c r="QP38">
        <v>5</v>
      </c>
      <c r="QQ38">
        <v>3</v>
      </c>
      <c r="QW38">
        <v>5</v>
      </c>
      <c r="QX38">
        <v>3</v>
      </c>
      <c r="RD38">
        <v>5</v>
      </c>
      <c r="RE38">
        <v>3</v>
      </c>
      <c r="RK38">
        <v>5</v>
      </c>
      <c r="RL38">
        <v>3</v>
      </c>
      <c r="RR38">
        <v>3</v>
      </c>
      <c r="RS38">
        <v>4</v>
      </c>
      <c r="RY38">
        <v>4</v>
      </c>
      <c r="RZ38">
        <v>4</v>
      </c>
      <c r="SF38">
        <v>4</v>
      </c>
      <c r="SG38">
        <v>4</v>
      </c>
      <c r="SM38">
        <v>4</v>
      </c>
      <c r="SN38">
        <v>4</v>
      </c>
      <c r="ST38">
        <v>4</v>
      </c>
      <c r="SU38">
        <v>6</v>
      </c>
      <c r="TA38">
        <v>4</v>
      </c>
      <c r="TB38">
        <v>6</v>
      </c>
      <c r="TH38">
        <v>4</v>
      </c>
      <c r="TI38">
        <v>6</v>
      </c>
      <c r="TO38">
        <v>4</v>
      </c>
      <c r="TP38">
        <v>5</v>
      </c>
      <c r="TV38">
        <v>4</v>
      </c>
      <c r="TW38">
        <v>5</v>
      </c>
      <c r="UC38">
        <v>4</v>
      </c>
      <c r="UD38">
        <v>5</v>
      </c>
      <c r="UJ38">
        <v>4</v>
      </c>
      <c r="UK38">
        <v>5</v>
      </c>
      <c r="UQ38">
        <v>4</v>
      </c>
      <c r="UR38">
        <v>5</v>
      </c>
      <c r="UX38">
        <v>4</v>
      </c>
      <c r="UY38">
        <v>5</v>
      </c>
      <c r="VE38">
        <v>3</v>
      </c>
      <c r="VF38">
        <v>5</v>
      </c>
      <c r="VL38">
        <v>3</v>
      </c>
      <c r="VM38">
        <v>6</v>
      </c>
      <c r="VS38">
        <v>3</v>
      </c>
      <c r="VT38">
        <v>5</v>
      </c>
      <c r="VZ38">
        <v>3</v>
      </c>
      <c r="WA38">
        <v>4</v>
      </c>
      <c r="WG38">
        <v>3</v>
      </c>
      <c r="WH38">
        <v>5</v>
      </c>
      <c r="WN38">
        <v>3</v>
      </c>
      <c r="WO38">
        <v>5</v>
      </c>
      <c r="WU38">
        <v>3</v>
      </c>
      <c r="WV38">
        <v>5</v>
      </c>
      <c r="XB38">
        <v>3</v>
      </c>
      <c r="XC38">
        <v>5</v>
      </c>
      <c r="XI38">
        <v>3</v>
      </c>
      <c r="XJ38">
        <v>4</v>
      </c>
      <c r="XP38">
        <v>3</v>
      </c>
      <c r="XQ38">
        <v>5</v>
      </c>
      <c r="XU38" t="s">
        <v>2159</v>
      </c>
      <c r="XW38">
        <v>3</v>
      </c>
      <c r="XX38">
        <v>5</v>
      </c>
      <c r="YB38" t="s">
        <v>2159</v>
      </c>
      <c r="YD38">
        <v>3</v>
      </c>
      <c r="YE38">
        <v>5</v>
      </c>
      <c r="YI38" t="s">
        <v>2159</v>
      </c>
      <c r="YK38">
        <v>3</v>
      </c>
      <c r="YL38">
        <v>5</v>
      </c>
      <c r="YP38" t="s">
        <v>2159</v>
      </c>
      <c r="YR38">
        <v>3</v>
      </c>
      <c r="YS38">
        <v>5</v>
      </c>
      <c r="YW38" t="s">
        <v>2159</v>
      </c>
      <c r="YY38">
        <v>3</v>
      </c>
      <c r="YZ38">
        <v>5</v>
      </c>
      <c r="ZD38" t="s">
        <v>2159</v>
      </c>
      <c r="ZF38">
        <v>3</v>
      </c>
      <c r="ZG38">
        <v>5</v>
      </c>
      <c r="ZK38" t="s">
        <v>2159</v>
      </c>
      <c r="ZM38">
        <v>3</v>
      </c>
      <c r="ZN38">
        <v>5</v>
      </c>
      <c r="ZO38" s="207" t="s">
        <v>2160</v>
      </c>
    </row>
    <row r="39" spans="428:692" x14ac:dyDescent="0.35">
      <c r="PN39">
        <v>3</v>
      </c>
      <c r="PO39">
        <v>6</v>
      </c>
      <c r="PU39">
        <v>5</v>
      </c>
      <c r="PV39">
        <v>5</v>
      </c>
      <c r="QB39">
        <v>4</v>
      </c>
      <c r="QC39">
        <v>4</v>
      </c>
      <c r="QI39">
        <v>3</v>
      </c>
      <c r="QJ39">
        <v>4</v>
      </c>
      <c r="QP39">
        <v>4</v>
      </c>
      <c r="QQ39">
        <v>4</v>
      </c>
      <c r="QW39">
        <v>4</v>
      </c>
      <c r="QX39">
        <v>4</v>
      </c>
      <c r="RD39">
        <v>3</v>
      </c>
      <c r="RE39">
        <v>4</v>
      </c>
      <c r="RK39">
        <v>4</v>
      </c>
      <c r="RL39">
        <v>4</v>
      </c>
      <c r="RR39">
        <v>5</v>
      </c>
      <c r="RS39">
        <v>4</v>
      </c>
      <c r="RY39">
        <v>5</v>
      </c>
      <c r="RZ39">
        <v>4</v>
      </c>
      <c r="SF39">
        <v>5</v>
      </c>
      <c r="SG39">
        <v>4</v>
      </c>
      <c r="SM39">
        <v>5</v>
      </c>
      <c r="SN39">
        <v>4</v>
      </c>
      <c r="ST39">
        <v>5</v>
      </c>
      <c r="SU39">
        <v>4</v>
      </c>
      <c r="TA39">
        <v>5</v>
      </c>
      <c r="TB39">
        <v>3</v>
      </c>
      <c r="TH39">
        <v>5</v>
      </c>
      <c r="TI39">
        <v>3</v>
      </c>
      <c r="TO39">
        <v>5</v>
      </c>
      <c r="TP39">
        <v>4</v>
      </c>
      <c r="TV39">
        <v>5</v>
      </c>
      <c r="TW39">
        <v>4</v>
      </c>
      <c r="UC39">
        <v>5</v>
      </c>
      <c r="UD39">
        <v>4</v>
      </c>
      <c r="UJ39">
        <v>5</v>
      </c>
      <c r="UK39">
        <v>4</v>
      </c>
      <c r="UQ39">
        <v>5</v>
      </c>
      <c r="UR39">
        <v>3</v>
      </c>
      <c r="UX39">
        <v>5</v>
      </c>
      <c r="UY39">
        <v>4</v>
      </c>
      <c r="VE39">
        <v>5</v>
      </c>
      <c r="VF39">
        <v>4</v>
      </c>
      <c r="VL39">
        <v>5</v>
      </c>
      <c r="VM39">
        <v>4</v>
      </c>
      <c r="VS39">
        <v>5</v>
      </c>
      <c r="VT39">
        <v>4</v>
      </c>
      <c r="VZ39">
        <v>5</v>
      </c>
      <c r="WA39">
        <v>5</v>
      </c>
      <c r="WG39">
        <v>5</v>
      </c>
      <c r="WH39">
        <v>4</v>
      </c>
      <c r="WN39">
        <v>5</v>
      </c>
      <c r="WO39">
        <v>4</v>
      </c>
      <c r="WU39">
        <v>5</v>
      </c>
      <c r="WV39">
        <v>5</v>
      </c>
      <c r="XB39">
        <v>5</v>
      </c>
      <c r="XC39">
        <v>5</v>
      </c>
      <c r="XI39">
        <v>5</v>
      </c>
      <c r="XJ39">
        <v>5</v>
      </c>
      <c r="XP39">
        <v>5</v>
      </c>
      <c r="XQ39">
        <v>5</v>
      </c>
      <c r="XW39">
        <v>5</v>
      </c>
      <c r="XX39">
        <v>5</v>
      </c>
      <c r="YD39">
        <v>5</v>
      </c>
      <c r="YE39">
        <v>5</v>
      </c>
      <c r="YK39">
        <v>5</v>
      </c>
      <c r="YL39">
        <v>5</v>
      </c>
      <c r="YR39">
        <v>5</v>
      </c>
      <c r="YS39">
        <v>5</v>
      </c>
      <c r="YY39">
        <v>5</v>
      </c>
      <c r="YZ39">
        <v>5</v>
      </c>
      <c r="ZF39">
        <v>5</v>
      </c>
      <c r="ZG39">
        <v>5</v>
      </c>
      <c r="ZM39">
        <v>5</v>
      </c>
      <c r="ZN39">
        <v>5</v>
      </c>
    </row>
  </sheetData>
  <phoneticPr fontId="72" type="noConversion"/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75" operator="equal" id="{594DA86F-A834-49DF-87CC-41BEBF8015D6}">
            <xm:f>'[Dice Game.xlsx]Conf Standings'!#REF!</xm:f>
            <x14:dxf>
              <fill>
                <patternFill>
                  <bgColor theme="0" tint="-0.14996795556505021"/>
                </patternFill>
              </fill>
            </x14:dxf>
          </x14:cfRule>
          <x14:cfRule type="cellIs" priority="76" operator="equal" id="{23DB3A6D-4253-4C2F-9B60-CF550CAD20F4}">
            <xm:f>'[Dice Game.xlsx]Conf Standings'!#REF!</xm:f>
            <x14:dxf>
              <fill>
                <patternFill>
                  <bgColor theme="0" tint="-0.14996795556505021"/>
                </patternFill>
              </fill>
            </x14:dxf>
          </x14:cfRule>
          <xm:sqref>UP18:UP33</xm:sqref>
        </x14:conditionalFormatting>
        <x14:conditionalFormatting xmlns:xm="http://schemas.microsoft.com/office/excel/2006/main">
          <x14:cfRule type="cellIs" priority="71" operator="equal" id="{4C13F6C0-B74C-474E-8758-0715C5127426}">
            <xm:f>'[Dice Game.xlsx]Conf Standings'!#REF!</xm:f>
            <x14:dxf>
              <fill>
                <patternFill>
                  <bgColor theme="0" tint="-0.14996795556505021"/>
                </patternFill>
              </fill>
            </x14:dxf>
          </x14:cfRule>
          <x14:cfRule type="cellIs" priority="72" operator="equal" id="{698AEC18-DF4E-4FDA-B728-449009AE4A9A}">
            <xm:f>'[Dice Game.xlsx]Conf Standings'!#REF!</xm:f>
            <x14:dxf>
              <fill>
                <patternFill>
                  <bgColor theme="0" tint="-0.14996795556505021"/>
                </patternFill>
              </fill>
            </x14:dxf>
          </x14:cfRule>
          <xm:sqref>UW18:UW33</xm:sqref>
        </x14:conditionalFormatting>
        <x14:conditionalFormatting xmlns:xm="http://schemas.microsoft.com/office/excel/2006/main">
          <x14:cfRule type="cellIs" priority="67" operator="equal" id="{E5C966DC-1F3F-4B5F-974A-849E81A455CE}">
            <xm:f>'[Dice Game.xlsx]Conf Standings'!#REF!</xm:f>
            <x14:dxf>
              <fill>
                <patternFill>
                  <bgColor theme="0" tint="-0.14996795556505021"/>
                </patternFill>
              </fill>
            </x14:dxf>
          </x14:cfRule>
          <x14:cfRule type="cellIs" priority="68" operator="equal" id="{018071CE-EA91-46D1-B5BA-B0D3D0BD38A6}">
            <xm:f>'[Dice Game.xlsx]Conf Standings'!#REF!</xm:f>
            <x14:dxf>
              <fill>
                <patternFill>
                  <bgColor theme="0" tint="-0.14996795556505021"/>
                </patternFill>
              </fill>
            </x14:dxf>
          </x14:cfRule>
          <xm:sqref>VD18:VD33</xm:sqref>
        </x14:conditionalFormatting>
        <x14:conditionalFormatting xmlns:xm="http://schemas.microsoft.com/office/excel/2006/main">
          <x14:cfRule type="cellIs" priority="63" operator="equal" id="{F6953D2B-BA75-4700-8747-F90BC837CF66}">
            <xm:f>'[Dice Game.xlsx]Conf Standings'!#REF!</xm:f>
            <x14:dxf>
              <fill>
                <patternFill>
                  <bgColor theme="0" tint="-0.14996795556505021"/>
                </patternFill>
              </fill>
            </x14:dxf>
          </x14:cfRule>
          <x14:cfRule type="cellIs" priority="64" operator="equal" id="{BE059540-4990-4DFB-B7C7-075877ABEB51}">
            <xm:f>'[Dice Game.xlsx]Conf Standings'!#REF!</xm:f>
            <x14:dxf>
              <fill>
                <patternFill>
                  <bgColor theme="0" tint="-0.14996795556505021"/>
                </patternFill>
              </fill>
            </x14:dxf>
          </x14:cfRule>
          <xm:sqref>VK18:VK33</xm:sqref>
        </x14:conditionalFormatting>
        <x14:conditionalFormatting xmlns:xm="http://schemas.microsoft.com/office/excel/2006/main">
          <x14:cfRule type="cellIs" priority="59" operator="equal" id="{A73121D5-F718-49F5-BA42-192F99872117}">
            <xm:f>'[Dice Game.xlsx]Conf Standings'!#REF!</xm:f>
            <x14:dxf>
              <fill>
                <patternFill>
                  <bgColor theme="0" tint="-0.14996795556505021"/>
                </patternFill>
              </fill>
            </x14:dxf>
          </x14:cfRule>
          <x14:cfRule type="cellIs" priority="60" operator="equal" id="{88EED41F-05B9-4561-8142-C5FFBB626627}">
            <xm:f>'[Dice Game.xlsx]Conf Standings'!#REF!</xm:f>
            <x14:dxf>
              <fill>
                <patternFill>
                  <bgColor theme="0" tint="-0.14996795556505021"/>
                </patternFill>
              </fill>
            </x14:dxf>
          </x14:cfRule>
          <xm:sqref>VR18:VR33</xm:sqref>
        </x14:conditionalFormatting>
        <x14:conditionalFormatting xmlns:xm="http://schemas.microsoft.com/office/excel/2006/main">
          <x14:cfRule type="cellIs" priority="55" operator="equal" id="{1B587E4D-B0D0-4054-BC9C-C4239792C4E5}">
            <xm:f>'[Dice Game.xlsx]Conf Standings'!#REF!</xm:f>
            <x14:dxf>
              <fill>
                <patternFill>
                  <bgColor theme="0" tint="-0.14996795556505021"/>
                </patternFill>
              </fill>
            </x14:dxf>
          </x14:cfRule>
          <x14:cfRule type="cellIs" priority="56" operator="equal" id="{3992569B-AB4D-4ABC-9AF4-7CC95B370D71}">
            <xm:f>'[Dice Game.xlsx]Conf Standings'!#REF!</xm:f>
            <x14:dxf>
              <fill>
                <patternFill>
                  <bgColor theme="0" tint="-0.14996795556505021"/>
                </patternFill>
              </fill>
            </x14:dxf>
          </x14:cfRule>
          <xm:sqref>VY18:VY33</xm:sqref>
        </x14:conditionalFormatting>
        <x14:conditionalFormatting xmlns:xm="http://schemas.microsoft.com/office/excel/2006/main">
          <x14:cfRule type="cellIs" priority="51" operator="equal" id="{D0D75524-462C-494F-A046-877208205F5F}">
            <xm:f>'[Dice Game.xlsx]Conf Standings'!#REF!</xm:f>
            <x14:dxf>
              <fill>
                <patternFill>
                  <bgColor theme="0" tint="-0.14996795556505021"/>
                </patternFill>
              </fill>
            </x14:dxf>
          </x14:cfRule>
          <x14:cfRule type="cellIs" priority="52" operator="equal" id="{EB74C035-26A3-4C48-96CE-74431D8BB1FF}">
            <xm:f>'[Dice Game.xlsx]Conf Standings'!#REF!</xm:f>
            <x14:dxf>
              <fill>
                <patternFill>
                  <bgColor theme="0" tint="-0.14996795556505021"/>
                </patternFill>
              </fill>
            </x14:dxf>
          </x14:cfRule>
          <xm:sqref>WF18:WF33</xm:sqref>
        </x14:conditionalFormatting>
        <x14:conditionalFormatting xmlns:xm="http://schemas.microsoft.com/office/excel/2006/main">
          <x14:cfRule type="cellIs" priority="47" operator="equal" id="{F15E2DFA-9577-4020-BD8F-5818C364162C}">
            <xm:f>'[Dice Game.xlsx]Conf Standings'!#REF!</xm:f>
            <x14:dxf>
              <fill>
                <patternFill>
                  <bgColor theme="0" tint="-0.14996795556505021"/>
                </patternFill>
              </fill>
            </x14:dxf>
          </x14:cfRule>
          <x14:cfRule type="cellIs" priority="48" operator="equal" id="{49D6F4E9-0520-4FCF-8643-55D5896AEDE9}">
            <xm:f>'[Dice Game.xlsx]Conf Standings'!#REF!</xm:f>
            <x14:dxf>
              <fill>
                <patternFill>
                  <bgColor theme="0" tint="-0.14996795556505021"/>
                </patternFill>
              </fill>
            </x14:dxf>
          </x14:cfRule>
          <xm:sqref>WM18:WM33</xm:sqref>
        </x14:conditionalFormatting>
        <x14:conditionalFormatting xmlns:xm="http://schemas.microsoft.com/office/excel/2006/main">
          <x14:cfRule type="cellIs" priority="43" operator="equal" id="{80A2AE29-F5BC-4459-A032-C42BFFAFBC15}">
            <xm:f>'[Dice Game.xlsx]Conf Standings'!#REF!</xm:f>
            <x14:dxf>
              <fill>
                <patternFill>
                  <bgColor theme="0" tint="-0.14996795556505021"/>
                </patternFill>
              </fill>
            </x14:dxf>
          </x14:cfRule>
          <x14:cfRule type="cellIs" priority="44" operator="equal" id="{62B7D4EE-7B56-4E9F-A6E7-9E50620235CC}">
            <xm:f>'[Dice Game.xlsx]Conf Standings'!#REF!</xm:f>
            <x14:dxf>
              <fill>
                <patternFill>
                  <bgColor theme="0" tint="-0.14996795556505021"/>
                </patternFill>
              </fill>
            </x14:dxf>
          </x14:cfRule>
          <xm:sqref>WT18:WT33</xm:sqref>
        </x14:conditionalFormatting>
        <x14:conditionalFormatting xmlns:xm="http://schemas.microsoft.com/office/excel/2006/main">
          <x14:cfRule type="cellIs" priority="37" operator="equal" id="{D057B75F-2DE8-4A69-9818-9EB6F7390D6D}">
            <xm:f>'[Dice Game.xlsx]Conf Standings'!#REF!</xm:f>
            <x14:dxf>
              <fill>
                <patternFill>
                  <bgColor theme="0" tint="-0.14996795556505021"/>
                </patternFill>
              </fill>
            </x14:dxf>
          </x14:cfRule>
          <x14:cfRule type="cellIs" priority="38" operator="equal" id="{5F4D2E4F-B4E2-4C01-B99A-177A1124BA41}">
            <xm:f>'[Dice Game.xlsx]Conf Standings'!#REF!</xm:f>
            <x14:dxf>
              <fill>
                <patternFill>
                  <bgColor theme="0" tint="-0.14996795556505021"/>
                </patternFill>
              </fill>
            </x14:dxf>
          </x14:cfRule>
          <xm:sqref>XA18:XA33</xm:sqref>
        </x14:conditionalFormatting>
        <x14:conditionalFormatting xmlns:xm="http://schemas.microsoft.com/office/excel/2006/main">
          <x14:cfRule type="cellIs" priority="33" operator="equal" id="{B08F66BA-7C97-436D-92C1-4AAA1C6C2CCD}">
            <xm:f>'[Dice Game.xlsx]Conf Standings'!#REF!</xm:f>
            <x14:dxf>
              <fill>
                <patternFill>
                  <bgColor theme="0" tint="-0.14996795556505021"/>
                </patternFill>
              </fill>
            </x14:dxf>
          </x14:cfRule>
          <x14:cfRule type="cellIs" priority="34" operator="equal" id="{D9147755-249E-48E3-A51A-0FD82CE050E0}">
            <xm:f>'[Dice Game.xlsx]Conf Standings'!#REF!</xm:f>
            <x14:dxf>
              <fill>
                <patternFill>
                  <bgColor theme="0" tint="-0.14996795556505021"/>
                </patternFill>
              </fill>
            </x14:dxf>
          </x14:cfRule>
          <xm:sqref>XH18:XH33</xm:sqref>
        </x14:conditionalFormatting>
        <x14:conditionalFormatting xmlns:xm="http://schemas.microsoft.com/office/excel/2006/main">
          <x14:cfRule type="cellIs" priority="29" operator="equal" id="{317007CC-8442-4680-B072-AFAC312A1937}">
            <xm:f>'[Dice Game.xlsx]Conf Standings'!#REF!</xm:f>
            <x14:dxf>
              <fill>
                <patternFill>
                  <bgColor theme="0" tint="-0.14996795556505021"/>
                </patternFill>
              </fill>
            </x14:dxf>
          </x14:cfRule>
          <x14:cfRule type="cellIs" priority="30" operator="equal" id="{7C239833-A07A-45A8-B543-40A3C7B93EB0}">
            <xm:f>'[Dice Game.xlsx]Conf Standings'!#REF!</xm:f>
            <x14:dxf>
              <fill>
                <patternFill>
                  <bgColor theme="0" tint="-0.14996795556505021"/>
                </patternFill>
              </fill>
            </x14:dxf>
          </x14:cfRule>
          <xm:sqref>XO18:XO33</xm:sqref>
        </x14:conditionalFormatting>
        <x14:conditionalFormatting xmlns:xm="http://schemas.microsoft.com/office/excel/2006/main">
          <x14:cfRule type="cellIs" priority="27" operator="equal" id="{0FA5EE5C-99D2-4E00-9563-BB6D0B8D83CC}">
            <xm:f>'[Dice Game.xlsx]Conf Standings'!#REF!</xm:f>
            <x14:dxf>
              <fill>
                <patternFill>
                  <bgColor theme="0" tint="-0.14996795556505021"/>
                </patternFill>
              </fill>
            </x14:dxf>
          </x14:cfRule>
          <x14:cfRule type="cellIs" priority="28" operator="equal" id="{8E732D1C-34B9-4FD4-90B2-0339D933EB3C}">
            <xm:f>'[Dice Game.xlsx]Conf Standings'!#REF!</xm:f>
            <x14:dxf>
              <fill>
                <patternFill>
                  <bgColor theme="0" tint="-0.14996795556505021"/>
                </patternFill>
              </fill>
            </x14:dxf>
          </x14:cfRule>
          <xm:sqref>XV18:XV33</xm:sqref>
        </x14:conditionalFormatting>
        <x14:conditionalFormatting xmlns:xm="http://schemas.microsoft.com/office/excel/2006/main">
          <x14:cfRule type="cellIs" priority="23" operator="equal" id="{07A2F1B4-8D97-4A53-B752-4B65F9011BF0}">
            <xm:f>'[Dice Game.xlsx]Conf Standings'!#REF!</xm:f>
            <x14:dxf>
              <fill>
                <patternFill>
                  <bgColor theme="0" tint="-0.14996795556505021"/>
                </patternFill>
              </fill>
            </x14:dxf>
          </x14:cfRule>
          <x14:cfRule type="cellIs" priority="24" operator="equal" id="{288A3E19-EEC8-411C-8E66-B9FFCD973353}">
            <xm:f>'[Dice Game.xlsx]Conf Standings'!#REF!</xm:f>
            <x14:dxf>
              <fill>
                <patternFill>
                  <bgColor theme="0" tint="-0.14996795556505021"/>
                </patternFill>
              </fill>
            </x14:dxf>
          </x14:cfRule>
          <xm:sqref>YC18:YC33</xm:sqref>
        </x14:conditionalFormatting>
        <x14:conditionalFormatting xmlns:xm="http://schemas.microsoft.com/office/excel/2006/main">
          <x14:cfRule type="cellIs" priority="19" operator="equal" id="{69BADD1E-18CF-40BA-BD7E-CFAD94E2A9BB}">
            <xm:f>'[Dice Game.xlsx]Conf Standings'!#REF!</xm:f>
            <x14:dxf>
              <fill>
                <patternFill>
                  <bgColor theme="0" tint="-0.14996795556505021"/>
                </patternFill>
              </fill>
            </x14:dxf>
          </x14:cfRule>
          <x14:cfRule type="cellIs" priority="20" operator="equal" id="{B4B33091-E68D-40ED-B3B5-3D947F9E9B40}">
            <xm:f>'[Dice Game.xlsx]Conf Standings'!#REF!</xm:f>
            <x14:dxf>
              <fill>
                <patternFill>
                  <bgColor theme="0" tint="-0.14996795556505021"/>
                </patternFill>
              </fill>
            </x14:dxf>
          </x14:cfRule>
          <xm:sqref>YJ18:YJ33</xm:sqref>
        </x14:conditionalFormatting>
        <x14:conditionalFormatting xmlns:xm="http://schemas.microsoft.com/office/excel/2006/main">
          <x14:cfRule type="cellIs" priority="15" operator="equal" id="{9323A5B6-E2B2-4477-8DAF-8F8A5D2AD88C}">
            <xm:f>'[Dice Game.xlsx]Conf Standings'!#REF!</xm:f>
            <x14:dxf>
              <fill>
                <patternFill>
                  <bgColor theme="0" tint="-0.14996795556505021"/>
                </patternFill>
              </fill>
            </x14:dxf>
          </x14:cfRule>
          <x14:cfRule type="cellIs" priority="16" operator="equal" id="{D2849621-07D6-4207-A8B8-21FCF22D3AE5}">
            <xm:f>'[Dice Game.xlsx]Conf Standings'!#REF!</xm:f>
            <x14:dxf>
              <fill>
                <patternFill>
                  <bgColor theme="0" tint="-0.14996795556505021"/>
                </patternFill>
              </fill>
            </x14:dxf>
          </x14:cfRule>
          <xm:sqref>YQ18:YQ33</xm:sqref>
        </x14:conditionalFormatting>
        <x14:conditionalFormatting xmlns:xm="http://schemas.microsoft.com/office/excel/2006/main">
          <x14:cfRule type="cellIs" priority="11" operator="equal" id="{8CF61C61-C64F-4376-9941-C3E89386260E}">
            <xm:f>'[Dice Game.xlsx]Conf Standings'!#REF!</xm:f>
            <x14:dxf>
              <fill>
                <patternFill>
                  <bgColor theme="0" tint="-0.14996795556505021"/>
                </patternFill>
              </fill>
            </x14:dxf>
          </x14:cfRule>
          <x14:cfRule type="cellIs" priority="12" operator="equal" id="{0D9140D2-FBB2-4CCD-B5ED-54DBCB486F42}">
            <xm:f>'[Dice Game.xlsx]Conf Standings'!#REF!</xm:f>
            <x14:dxf>
              <fill>
                <patternFill>
                  <bgColor theme="0" tint="-0.14996795556505021"/>
                </patternFill>
              </fill>
            </x14:dxf>
          </x14:cfRule>
          <xm:sqref>YX18:YX33</xm:sqref>
        </x14:conditionalFormatting>
        <x14:conditionalFormatting xmlns:xm="http://schemas.microsoft.com/office/excel/2006/main">
          <x14:cfRule type="cellIs" priority="7" operator="equal" id="{C3A7F8FC-CF45-4825-AD14-F01019ED2F34}">
            <xm:f>'[Dice Game.xlsx]Conf Standings'!#REF!</xm:f>
            <x14:dxf>
              <fill>
                <patternFill>
                  <bgColor theme="0" tint="-0.14996795556505021"/>
                </patternFill>
              </fill>
            </x14:dxf>
          </x14:cfRule>
          <x14:cfRule type="cellIs" priority="8" operator="equal" id="{8343BB54-7604-4D6D-A866-82EE69B3067C}">
            <xm:f>'[Dice Game.xlsx]Conf Standings'!#REF!</xm:f>
            <x14:dxf>
              <fill>
                <patternFill>
                  <bgColor theme="0" tint="-0.14996795556505021"/>
                </patternFill>
              </fill>
            </x14:dxf>
          </x14:cfRule>
          <xm:sqref>ZE18:ZE33</xm:sqref>
        </x14:conditionalFormatting>
        <x14:conditionalFormatting xmlns:xm="http://schemas.microsoft.com/office/excel/2006/main">
          <x14:cfRule type="cellIs" priority="3" operator="equal" id="{805B09CD-6411-4137-86A9-CF8DA973609A}">
            <xm:f>'[Dice Game.xlsx]Conf Standings'!#REF!</xm:f>
            <x14:dxf>
              <fill>
                <patternFill>
                  <bgColor theme="0" tint="-0.14996795556505021"/>
                </patternFill>
              </fill>
            </x14:dxf>
          </x14:cfRule>
          <x14:cfRule type="cellIs" priority="4" operator="equal" id="{02065D52-9CDE-4173-8624-A1DA27140E7E}">
            <xm:f>'[Dice Game.xlsx]Conf Standings'!#REF!</xm:f>
            <x14:dxf>
              <fill>
                <patternFill>
                  <bgColor theme="0" tint="-0.14996795556505021"/>
                </patternFill>
              </fill>
            </x14:dxf>
          </x14:cfRule>
          <xm:sqref>ZL20:ZL33</xm:sqref>
        </x14:conditionalFormatting>
        <x14:conditionalFormatting xmlns:xm="http://schemas.microsoft.com/office/excel/2006/main">
          <x14:cfRule type="cellIs" priority="1" operator="equal" id="{7D5E679D-9395-420E-AF9C-EA0BD6848D87}">
            <xm:f>'[Dice Game.xlsx]Conf Standings'!#REF!</xm:f>
            <x14:dxf>
              <fill>
                <patternFill>
                  <bgColor theme="0" tint="-0.14996795556505021"/>
                </patternFill>
              </fill>
            </x14:dxf>
          </x14:cfRule>
          <x14:cfRule type="cellIs" priority="2" operator="equal" id="{73C41D1F-4BDF-477A-8EF6-3F4BC98CCF55}">
            <xm:f>'[Dice Game.xlsx]Conf Standings'!#REF!</xm:f>
            <x14:dxf>
              <fill>
                <patternFill>
                  <bgColor theme="0" tint="-0.14996795556505021"/>
                </patternFill>
              </fill>
            </x14:dxf>
          </x14:cfRule>
          <xm:sqref>ZL18:ZL19</xm:sqref>
        </x14:conditionalFormatting>
      </x14:conditionalFormatting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3"/>
  <dimension ref="A1:FI680"/>
  <sheetViews>
    <sheetView topLeftCell="DT483" zoomScale="70" zoomScaleNormal="70" workbookViewId="0">
      <selection activeCell="EM537" sqref="EM537"/>
    </sheetView>
  </sheetViews>
  <sheetFormatPr defaultRowHeight="14.5" x14ac:dyDescent="0.35"/>
  <cols>
    <col min="2" max="2" width="15.08984375" customWidth="1"/>
    <col min="3" max="3" width="14.36328125" bestFit="1" customWidth="1"/>
    <col min="4" max="4" width="2.6328125" customWidth="1"/>
    <col min="5" max="5" width="15.6328125" bestFit="1" customWidth="1"/>
    <col min="6" max="6" width="15.1796875" bestFit="1" customWidth="1"/>
    <col min="7" max="7" width="2.6328125" customWidth="1"/>
    <col min="8" max="8" width="14.08984375" customWidth="1"/>
    <col min="9" max="9" width="14.54296875" bestFit="1" customWidth="1"/>
    <col min="10" max="10" width="2.6328125" customWidth="1"/>
    <col min="11" max="11" width="13.81640625" bestFit="1" customWidth="1"/>
    <col min="12" max="12" width="14.54296875" bestFit="1" customWidth="1"/>
    <col min="13" max="13" width="2.6328125" customWidth="1"/>
    <col min="14" max="14" width="15.90625" customWidth="1"/>
    <col min="15" max="15" width="16.36328125" customWidth="1"/>
    <col min="16" max="16" width="2.6328125" customWidth="1"/>
    <col min="17" max="17" width="16.1796875" bestFit="1" customWidth="1"/>
    <col min="18" max="18" width="14.90625" bestFit="1" customWidth="1"/>
    <col min="19" max="19" width="2.6328125" customWidth="1"/>
    <col min="20" max="20" width="17.36328125" bestFit="1" customWidth="1"/>
    <col min="21" max="21" width="18.81640625" bestFit="1" customWidth="1"/>
    <col min="23" max="23" width="12.81640625" customWidth="1"/>
    <col min="67" max="67" width="19.81640625" customWidth="1"/>
    <col min="126" max="126" width="8.7265625" customWidth="1"/>
  </cols>
  <sheetData>
    <row r="1" spans="2:77" x14ac:dyDescent="0.35">
      <c r="B1" s="25" t="s">
        <v>352</v>
      </c>
      <c r="C1" s="26"/>
      <c r="D1" s="26"/>
      <c r="E1" s="164" t="s">
        <v>359</v>
      </c>
      <c r="F1" s="26"/>
      <c r="G1" s="26"/>
      <c r="H1" s="23" t="s">
        <v>356</v>
      </c>
      <c r="I1" s="26"/>
      <c r="J1" s="26"/>
      <c r="K1" s="22" t="s">
        <v>360</v>
      </c>
      <c r="L1" s="26"/>
      <c r="M1" s="26"/>
      <c r="N1" s="200" t="s">
        <v>357</v>
      </c>
      <c r="O1" s="26"/>
      <c r="P1" s="26"/>
      <c r="Q1" s="20" t="s">
        <v>361</v>
      </c>
      <c r="R1" s="26"/>
      <c r="S1" s="26"/>
      <c r="T1" s="19" t="s">
        <v>358</v>
      </c>
      <c r="U1" s="26"/>
      <c r="BX1" s="22" t="s">
        <v>94</v>
      </c>
      <c r="BY1" s="201">
        <v>78</v>
      </c>
    </row>
    <row r="2" spans="2:77" x14ac:dyDescent="0.35">
      <c r="B2" s="26" t="s">
        <v>557</v>
      </c>
      <c r="C2" s="26" t="s">
        <v>558</v>
      </c>
      <c r="D2" s="26"/>
      <c r="E2" s="26" t="s">
        <v>559</v>
      </c>
      <c r="F2" s="26" t="s">
        <v>560</v>
      </c>
      <c r="G2" s="26"/>
      <c r="H2" s="26" t="s">
        <v>561</v>
      </c>
      <c r="I2" s="26" t="s">
        <v>562</v>
      </c>
      <c r="J2" s="26"/>
      <c r="K2" s="26" t="s">
        <v>563</v>
      </c>
      <c r="L2" s="26" t="s">
        <v>564</v>
      </c>
      <c r="M2" s="26"/>
      <c r="N2" s="26" t="s">
        <v>565</v>
      </c>
      <c r="O2" s="26" t="s">
        <v>566</v>
      </c>
      <c r="P2" s="26"/>
      <c r="Q2" s="26" t="s">
        <v>567</v>
      </c>
      <c r="R2" s="26" t="s">
        <v>568</v>
      </c>
      <c r="S2" s="26"/>
      <c r="T2" s="26" t="s">
        <v>569</v>
      </c>
      <c r="U2" s="26" t="s">
        <v>570</v>
      </c>
      <c r="AG2">
        <v>246</v>
      </c>
      <c r="AH2">
        <v>357</v>
      </c>
      <c r="AI2">
        <v>1</v>
      </c>
      <c r="AM2" s="202" t="s">
        <v>571</v>
      </c>
      <c r="BX2" s="21" t="s">
        <v>85</v>
      </c>
      <c r="BY2" s="201">
        <v>59</v>
      </c>
    </row>
    <row r="3" spans="2:77" x14ac:dyDescent="0.35">
      <c r="B3" s="171" t="s">
        <v>146</v>
      </c>
      <c r="C3" s="171" t="s">
        <v>140</v>
      </c>
      <c r="D3" s="171"/>
      <c r="E3" s="171" t="s">
        <v>129</v>
      </c>
      <c r="F3" s="171" t="s">
        <v>132</v>
      </c>
      <c r="G3" s="171"/>
      <c r="H3" s="171" t="s">
        <v>117</v>
      </c>
      <c r="I3" s="171" t="s">
        <v>107</v>
      </c>
      <c r="J3" s="171"/>
      <c r="K3" s="171" t="s">
        <v>100</v>
      </c>
      <c r="L3" s="171" t="s">
        <v>94</v>
      </c>
      <c r="M3" s="171"/>
      <c r="N3" s="171" t="s">
        <v>86</v>
      </c>
      <c r="O3" s="171" t="s">
        <v>73</v>
      </c>
      <c r="P3" s="171"/>
      <c r="Q3" s="171" t="s">
        <v>72</v>
      </c>
      <c r="R3" s="171" t="s">
        <v>59</v>
      </c>
      <c r="S3" s="171"/>
      <c r="T3" t="s">
        <v>54</v>
      </c>
      <c r="U3" s="171" t="s">
        <v>44</v>
      </c>
      <c r="AG3">
        <v>357</v>
      </c>
      <c r="AH3">
        <v>146</v>
      </c>
      <c r="AI3">
        <v>2</v>
      </c>
      <c r="AM3" s="202"/>
      <c r="BX3" s="21" t="s">
        <v>74</v>
      </c>
      <c r="BY3" s="201">
        <v>57</v>
      </c>
    </row>
    <row r="4" spans="2:77" x14ac:dyDescent="0.35">
      <c r="B4" s="171" t="s">
        <v>150</v>
      </c>
      <c r="C4" s="171" t="s">
        <v>141</v>
      </c>
      <c r="D4" s="171"/>
      <c r="E4" s="171" t="s">
        <v>131</v>
      </c>
      <c r="F4" s="171" t="s">
        <v>124</v>
      </c>
      <c r="G4" s="171"/>
      <c r="H4" s="171" t="s">
        <v>118</v>
      </c>
      <c r="I4" s="171" t="s">
        <v>108</v>
      </c>
      <c r="J4" s="171"/>
      <c r="K4" s="171" t="s">
        <v>99</v>
      </c>
      <c r="L4" s="171" t="s">
        <v>91</v>
      </c>
      <c r="M4" s="171"/>
      <c r="N4" s="171" t="s">
        <v>82</v>
      </c>
      <c r="O4" s="171" t="s">
        <v>76</v>
      </c>
      <c r="P4" s="171"/>
      <c r="Q4" s="171" t="s">
        <v>68</v>
      </c>
      <c r="R4" s="171" t="s">
        <v>58</v>
      </c>
      <c r="S4" s="171"/>
      <c r="T4" t="s">
        <v>53</v>
      </c>
      <c r="U4" s="171" t="s">
        <v>41</v>
      </c>
      <c r="AG4">
        <v>146</v>
      </c>
      <c r="AH4">
        <v>257</v>
      </c>
      <c r="AI4">
        <v>3</v>
      </c>
      <c r="AM4" s="202" t="s">
        <v>572</v>
      </c>
      <c r="BX4" s="23" t="s">
        <v>113</v>
      </c>
      <c r="BY4" s="201">
        <v>58</v>
      </c>
    </row>
    <row r="5" spans="2:77" x14ac:dyDescent="0.35">
      <c r="B5" s="171" t="s">
        <v>143</v>
      </c>
      <c r="C5" s="171" t="s">
        <v>138</v>
      </c>
      <c r="D5" s="171"/>
      <c r="E5" s="171" t="s">
        <v>128</v>
      </c>
      <c r="F5" s="171" t="s">
        <v>122</v>
      </c>
      <c r="G5" s="171"/>
      <c r="H5" s="171" t="s">
        <v>113</v>
      </c>
      <c r="I5" s="171" t="s">
        <v>111</v>
      </c>
      <c r="J5" s="171"/>
      <c r="K5" s="171" t="s">
        <v>98</v>
      </c>
      <c r="L5" s="171" t="s">
        <v>93</v>
      </c>
      <c r="M5" s="171"/>
      <c r="N5" s="171" t="s">
        <v>84</v>
      </c>
      <c r="O5" s="171" t="s">
        <v>74</v>
      </c>
      <c r="P5" s="171"/>
      <c r="Q5" s="171" t="s">
        <v>67</v>
      </c>
      <c r="R5" s="171" t="s">
        <v>64</v>
      </c>
      <c r="S5" s="171"/>
      <c r="T5" t="s">
        <v>56</v>
      </c>
      <c r="U5" s="171" t="s">
        <v>42</v>
      </c>
      <c r="X5" s="171" t="s">
        <v>445</v>
      </c>
      <c r="Z5" s="171" t="s">
        <v>573</v>
      </c>
      <c r="AG5">
        <v>257</v>
      </c>
      <c r="AH5">
        <v>136</v>
      </c>
      <c r="AI5">
        <v>4</v>
      </c>
      <c r="AM5" s="202"/>
      <c r="AY5" s="26" t="s">
        <v>574</v>
      </c>
      <c r="BX5" s="164" t="s">
        <v>129</v>
      </c>
      <c r="BY5" s="201">
        <v>95</v>
      </c>
    </row>
    <row r="6" spans="2:77" x14ac:dyDescent="0.35">
      <c r="B6" s="171" t="s">
        <v>144</v>
      </c>
      <c r="C6" s="171" t="s">
        <v>136</v>
      </c>
      <c r="D6" s="171"/>
      <c r="E6" s="171" t="s">
        <v>130</v>
      </c>
      <c r="F6" s="171" t="s">
        <v>135</v>
      </c>
      <c r="G6" s="171"/>
      <c r="H6" s="171" t="s">
        <v>112</v>
      </c>
      <c r="I6" s="171" t="s">
        <v>105</v>
      </c>
      <c r="J6" s="171"/>
      <c r="K6" s="171" t="s">
        <v>102</v>
      </c>
      <c r="L6" s="171" t="s">
        <v>95</v>
      </c>
      <c r="M6" s="171"/>
      <c r="N6" s="171" t="s">
        <v>85</v>
      </c>
      <c r="O6" s="171" t="s">
        <v>75</v>
      </c>
      <c r="P6" s="171"/>
      <c r="Q6" s="171" t="s">
        <v>66</v>
      </c>
      <c r="R6" s="171" t="s">
        <v>63</v>
      </c>
      <c r="S6" s="171"/>
      <c r="T6" s="171" t="s">
        <v>55</v>
      </c>
      <c r="U6" s="171" t="s">
        <v>45</v>
      </c>
      <c r="W6" s="171" t="s">
        <v>575</v>
      </c>
      <c r="X6" s="171" t="s">
        <v>448</v>
      </c>
      <c r="Z6" s="171" t="s">
        <v>576</v>
      </c>
      <c r="AA6" s="97"/>
      <c r="AB6" s="97"/>
      <c r="AC6" s="97" t="s">
        <v>577</v>
      </c>
      <c r="AG6">
        <v>136</v>
      </c>
      <c r="AH6">
        <v>247</v>
      </c>
      <c r="AI6">
        <v>5</v>
      </c>
      <c r="AM6" s="202" t="s">
        <v>578</v>
      </c>
      <c r="AN6" s="26" t="s">
        <v>575</v>
      </c>
      <c r="AQ6" s="202"/>
      <c r="AR6" s="26" t="s">
        <v>579</v>
      </c>
      <c r="AY6">
        <v>1</v>
      </c>
      <c r="AZ6" t="s">
        <v>580</v>
      </c>
      <c r="BL6" t="s">
        <v>556</v>
      </c>
      <c r="BX6" s="21" t="s">
        <v>12</v>
      </c>
      <c r="BY6" s="201">
        <v>37</v>
      </c>
    </row>
    <row r="7" spans="2:77" x14ac:dyDescent="0.35">
      <c r="B7" s="171" t="s">
        <v>149</v>
      </c>
      <c r="C7" s="171" t="s">
        <v>142</v>
      </c>
      <c r="D7" s="171"/>
      <c r="E7" s="171" t="s">
        <v>133</v>
      </c>
      <c r="F7" s="171" t="s">
        <v>120</v>
      </c>
      <c r="G7" s="171"/>
      <c r="H7" s="171" t="s">
        <v>119</v>
      </c>
      <c r="I7" s="171" t="s">
        <v>109</v>
      </c>
      <c r="J7" s="171"/>
      <c r="K7" s="171" t="s">
        <v>103</v>
      </c>
      <c r="L7" s="171" t="s">
        <v>88</v>
      </c>
      <c r="M7" s="171"/>
      <c r="N7" s="171" t="s">
        <v>81</v>
      </c>
      <c r="O7" s="171" t="s">
        <v>79</v>
      </c>
      <c r="P7" s="171"/>
      <c r="Q7" s="171" t="s">
        <v>65</v>
      </c>
      <c r="R7" s="171" t="s">
        <v>57</v>
      </c>
      <c r="S7" s="171"/>
      <c r="T7" t="s">
        <v>52</v>
      </c>
      <c r="U7" s="171" t="s">
        <v>47</v>
      </c>
      <c r="W7" s="171" t="s">
        <v>581</v>
      </c>
      <c r="X7" s="171" t="s">
        <v>460</v>
      </c>
      <c r="Z7" s="171" t="s">
        <v>582</v>
      </c>
      <c r="AA7" s="97"/>
      <c r="AB7" s="97"/>
      <c r="AC7" s="97" t="s">
        <v>583</v>
      </c>
      <c r="AD7" t="s">
        <v>584</v>
      </c>
      <c r="AE7" t="s">
        <v>583</v>
      </c>
      <c r="AG7">
        <v>247</v>
      </c>
      <c r="AH7">
        <v>135</v>
      </c>
      <c r="AI7">
        <v>6</v>
      </c>
      <c r="AM7" s="202" t="s">
        <v>585</v>
      </c>
      <c r="AN7" s="26" t="s">
        <v>449</v>
      </c>
      <c r="AQ7" s="202" t="s">
        <v>350</v>
      </c>
      <c r="AR7" s="97" t="s">
        <v>586</v>
      </c>
      <c r="AY7">
        <v>2</v>
      </c>
      <c r="AZ7" t="s">
        <v>587</v>
      </c>
      <c r="BI7" t="s">
        <v>588</v>
      </c>
      <c r="BJ7" t="s">
        <v>589</v>
      </c>
      <c r="BK7" t="s">
        <v>590</v>
      </c>
      <c r="BL7">
        <f t="shared" ref="BL7:BL15" si="0">BP7/5</f>
        <v>0.2</v>
      </c>
      <c r="BM7">
        <f t="shared" ref="BM7:BM15" si="1">BN7/6</f>
        <v>0.21666666666666667</v>
      </c>
      <c r="BN7">
        <v>1.3</v>
      </c>
      <c r="BO7" t="s">
        <v>591</v>
      </c>
      <c r="BP7">
        <v>1</v>
      </c>
      <c r="BX7" s="23" t="s">
        <v>104</v>
      </c>
      <c r="BY7" s="201">
        <v>6</v>
      </c>
    </row>
    <row r="8" spans="2:77" x14ac:dyDescent="0.35">
      <c r="B8" s="171" t="s">
        <v>145</v>
      </c>
      <c r="C8" s="171" t="s">
        <v>11</v>
      </c>
      <c r="D8" s="171"/>
      <c r="E8" s="171" t="s">
        <v>123</v>
      </c>
      <c r="F8" s="171" t="s">
        <v>126</v>
      </c>
      <c r="G8" s="171"/>
      <c r="H8" s="171" t="s">
        <v>114</v>
      </c>
      <c r="I8" s="171" t="s">
        <v>110</v>
      </c>
      <c r="J8" s="171"/>
      <c r="K8" s="171" t="s">
        <v>101</v>
      </c>
      <c r="L8" s="171" t="s">
        <v>92</v>
      </c>
      <c r="M8" s="171"/>
      <c r="N8" s="171" t="s">
        <v>12</v>
      </c>
      <c r="O8" s="171" t="s">
        <v>80</v>
      </c>
      <c r="P8" s="171"/>
      <c r="Q8" s="171" t="s">
        <v>71</v>
      </c>
      <c r="R8" s="171" t="s">
        <v>62</v>
      </c>
      <c r="S8" s="171"/>
      <c r="T8" t="s">
        <v>51</v>
      </c>
      <c r="U8" s="171" t="s">
        <v>592</v>
      </c>
      <c r="W8" s="171" t="s">
        <v>593</v>
      </c>
      <c r="X8" s="171" t="s">
        <v>466</v>
      </c>
      <c r="Z8" s="171" t="s">
        <v>594</v>
      </c>
      <c r="AA8" s="97"/>
      <c r="AB8" s="97"/>
      <c r="AG8">
        <v>135</v>
      </c>
      <c r="AH8">
        <v>246</v>
      </c>
      <c r="AI8">
        <v>7</v>
      </c>
      <c r="AM8" s="202" t="s">
        <v>595</v>
      </c>
      <c r="AN8" t="s">
        <v>596</v>
      </c>
      <c r="AS8" t="s">
        <v>597</v>
      </c>
      <c r="AY8">
        <v>3</v>
      </c>
      <c r="AZ8" t="s">
        <v>598</v>
      </c>
      <c r="BH8" t="s">
        <v>599</v>
      </c>
      <c r="BI8">
        <v>12</v>
      </c>
      <c r="BJ8">
        <v>12</v>
      </c>
      <c r="BK8">
        <v>12</v>
      </c>
      <c r="BL8">
        <f t="shared" si="0"/>
        <v>0.13</v>
      </c>
      <c r="BM8">
        <f t="shared" si="1"/>
        <v>0.13333333333333333</v>
      </c>
      <c r="BN8">
        <v>0.8</v>
      </c>
      <c r="BO8" t="s">
        <v>600</v>
      </c>
      <c r="BP8">
        <v>0.65</v>
      </c>
      <c r="BX8" s="22" t="s">
        <v>88</v>
      </c>
      <c r="BY8" s="201">
        <v>27</v>
      </c>
    </row>
    <row r="9" spans="2:77" x14ac:dyDescent="0.35">
      <c r="B9" s="171" t="s">
        <v>147</v>
      </c>
      <c r="C9" s="171" t="s">
        <v>139</v>
      </c>
      <c r="D9" s="171"/>
      <c r="E9" s="171" t="s">
        <v>121</v>
      </c>
      <c r="F9" s="171" t="s">
        <v>125</v>
      </c>
      <c r="G9" s="171"/>
      <c r="H9" s="171" t="s">
        <v>115</v>
      </c>
      <c r="I9" s="171" t="s">
        <v>104</v>
      </c>
      <c r="J9" s="171"/>
      <c r="K9" s="171" t="s">
        <v>96</v>
      </c>
      <c r="L9" s="171" t="s">
        <v>90</v>
      </c>
      <c r="M9" s="171"/>
      <c r="N9" s="171" t="s">
        <v>83</v>
      </c>
      <c r="O9" s="171" t="s">
        <v>77</v>
      </c>
      <c r="P9" s="171"/>
      <c r="Q9" s="171" t="s">
        <v>70</v>
      </c>
      <c r="R9" s="171" t="s">
        <v>61</v>
      </c>
      <c r="S9" s="171"/>
      <c r="T9" s="171" t="s">
        <v>50</v>
      </c>
      <c r="U9" s="171" t="s">
        <v>601</v>
      </c>
      <c r="AA9" s="97"/>
      <c r="AB9" s="97"/>
      <c r="AC9" s="97" t="s">
        <v>578</v>
      </c>
      <c r="AD9" t="s">
        <v>585</v>
      </c>
      <c r="AE9" t="s">
        <v>595</v>
      </c>
      <c r="AM9" s="202" t="s">
        <v>602</v>
      </c>
      <c r="AN9" s="26" t="s">
        <v>454</v>
      </c>
      <c r="AS9" t="s">
        <v>603</v>
      </c>
      <c r="AY9">
        <v>4</v>
      </c>
      <c r="AZ9" t="s">
        <v>604</v>
      </c>
      <c r="BH9" t="s">
        <v>605</v>
      </c>
      <c r="BI9" t="s">
        <v>606</v>
      </c>
      <c r="BJ9">
        <v>13</v>
      </c>
      <c r="BK9">
        <v>13</v>
      </c>
      <c r="BL9">
        <f t="shared" si="0"/>
        <v>0.1</v>
      </c>
      <c r="BM9">
        <f t="shared" si="1"/>
        <v>9.9999999999999992E-2</v>
      </c>
      <c r="BN9">
        <v>0.6</v>
      </c>
      <c r="BO9" t="s">
        <v>607</v>
      </c>
      <c r="BP9">
        <v>0.5</v>
      </c>
      <c r="BQ9" t="s">
        <v>608</v>
      </c>
      <c r="BX9" s="25" t="s">
        <v>11</v>
      </c>
      <c r="BY9" s="201">
        <v>28</v>
      </c>
    </row>
    <row r="10" spans="2:77" x14ac:dyDescent="0.35">
      <c r="B10" s="171" t="s">
        <v>148</v>
      </c>
      <c r="C10" s="171" t="s">
        <v>137</v>
      </c>
      <c r="D10" s="171"/>
      <c r="E10" s="171" t="s">
        <v>134</v>
      </c>
      <c r="F10" s="171" t="s">
        <v>127</v>
      </c>
      <c r="G10" s="171"/>
      <c r="H10" s="171" t="s">
        <v>116</v>
      </c>
      <c r="I10" s="171" t="s">
        <v>106</v>
      </c>
      <c r="J10" s="171"/>
      <c r="K10" s="171" t="s">
        <v>97</v>
      </c>
      <c r="L10" s="171" t="s">
        <v>89</v>
      </c>
      <c r="M10" s="171"/>
      <c r="N10" s="171" t="s">
        <v>87</v>
      </c>
      <c r="O10" s="171" t="s">
        <v>78</v>
      </c>
      <c r="P10" s="171"/>
      <c r="Q10" s="171" t="s">
        <v>69</v>
      </c>
      <c r="R10" s="171" t="s">
        <v>60</v>
      </c>
      <c r="S10" s="171"/>
      <c r="T10" s="171" t="s">
        <v>49</v>
      </c>
      <c r="U10" s="171" t="s">
        <v>609</v>
      </c>
      <c r="W10" s="171" t="s">
        <v>450</v>
      </c>
      <c r="X10" s="171" t="s">
        <v>402</v>
      </c>
      <c r="Z10" t="s">
        <v>610</v>
      </c>
      <c r="AA10" s="97"/>
      <c r="AB10" s="26" t="s">
        <v>467</v>
      </c>
      <c r="AC10" t="s">
        <v>468</v>
      </c>
      <c r="AD10" t="s">
        <v>469</v>
      </c>
      <c r="AE10" t="s">
        <v>470</v>
      </c>
      <c r="AF10">
        <v>2</v>
      </c>
      <c r="AG10">
        <v>4</v>
      </c>
      <c r="AH10">
        <v>6</v>
      </c>
      <c r="AI10">
        <f t="shared" ref="AI10:AI23" si="2">AVERAGE(AF10:AH10)</f>
        <v>4</v>
      </c>
      <c r="AJ10">
        <v>246</v>
      </c>
      <c r="AK10">
        <v>4</v>
      </c>
      <c r="AM10" s="202" t="s">
        <v>611</v>
      </c>
      <c r="AN10" s="26" t="s">
        <v>458</v>
      </c>
      <c r="AT10" t="s">
        <v>612</v>
      </c>
      <c r="AY10">
        <v>5</v>
      </c>
      <c r="AZ10" t="s">
        <v>613</v>
      </c>
      <c r="BH10" t="s">
        <v>614</v>
      </c>
      <c r="BI10">
        <v>13</v>
      </c>
      <c r="BJ10">
        <v>14</v>
      </c>
      <c r="BK10" t="s">
        <v>615</v>
      </c>
      <c r="BL10">
        <f t="shared" si="0"/>
        <v>0.1</v>
      </c>
      <c r="BM10">
        <f t="shared" si="1"/>
        <v>9.9999999999999992E-2</v>
      </c>
      <c r="BN10">
        <v>0.6</v>
      </c>
      <c r="BO10" t="s">
        <v>616</v>
      </c>
      <c r="BP10">
        <v>0.5</v>
      </c>
      <c r="BQ10" t="s">
        <v>608</v>
      </c>
      <c r="BX10" s="22" t="s">
        <v>96</v>
      </c>
      <c r="BY10" s="201">
        <v>19</v>
      </c>
    </row>
    <row r="11" spans="2:77" x14ac:dyDescent="0.35">
      <c r="H11" s="171"/>
      <c r="I11" s="171"/>
      <c r="W11" s="171" t="s">
        <v>461</v>
      </c>
      <c r="X11" s="171" t="s">
        <v>462</v>
      </c>
      <c r="Z11" t="s">
        <v>617</v>
      </c>
      <c r="AA11" s="97"/>
      <c r="AB11" s="26" t="s">
        <v>471</v>
      </c>
      <c r="AC11" t="s">
        <v>472</v>
      </c>
      <c r="AD11" t="s">
        <v>473</v>
      </c>
      <c r="AE11" t="s">
        <v>474</v>
      </c>
      <c r="AF11">
        <v>3</v>
      </c>
      <c r="AG11">
        <v>5</v>
      </c>
      <c r="AH11">
        <v>7</v>
      </c>
      <c r="AI11">
        <f t="shared" si="2"/>
        <v>5</v>
      </c>
      <c r="AJ11">
        <v>357</v>
      </c>
      <c r="AK11">
        <v>1</v>
      </c>
      <c r="AM11" s="202" t="s">
        <v>618</v>
      </c>
      <c r="AN11" t="s">
        <v>619</v>
      </c>
      <c r="AT11" t="s">
        <v>620</v>
      </c>
      <c r="AY11">
        <v>6</v>
      </c>
      <c r="AZ11" t="s">
        <v>621</v>
      </c>
      <c r="BH11" t="s">
        <v>622</v>
      </c>
      <c r="BI11">
        <v>14</v>
      </c>
      <c r="BJ11">
        <v>15</v>
      </c>
      <c r="BK11" t="s">
        <v>623</v>
      </c>
      <c r="BL11">
        <f t="shared" si="0"/>
        <v>0.08</v>
      </c>
      <c r="BM11">
        <f t="shared" si="1"/>
        <v>8.3333333333333329E-2</v>
      </c>
      <c r="BN11">
        <v>0.5</v>
      </c>
      <c r="BO11" t="s">
        <v>624</v>
      </c>
      <c r="BP11">
        <v>0.4</v>
      </c>
      <c r="BQ11" t="s">
        <v>608</v>
      </c>
      <c r="BT11" t="s">
        <v>625</v>
      </c>
      <c r="BX11" s="21" t="s">
        <v>73</v>
      </c>
      <c r="BY11" s="201">
        <v>89</v>
      </c>
    </row>
    <row r="12" spans="2:77" x14ac:dyDescent="0.35">
      <c r="AA12" s="97"/>
      <c r="AB12" s="26" t="s">
        <v>475</v>
      </c>
      <c r="AC12" t="s">
        <v>476</v>
      </c>
      <c r="AD12" t="s">
        <v>477</v>
      </c>
      <c r="AE12" t="s">
        <v>478</v>
      </c>
      <c r="AF12">
        <v>4</v>
      </c>
      <c r="AG12">
        <v>6</v>
      </c>
      <c r="AH12">
        <v>1</v>
      </c>
      <c r="AI12">
        <f t="shared" si="2"/>
        <v>3.6666666666666665</v>
      </c>
      <c r="AJ12">
        <v>146</v>
      </c>
      <c r="AK12">
        <v>5</v>
      </c>
      <c r="AM12" s="202" t="s">
        <v>626</v>
      </c>
      <c r="AN12" s="26" t="s">
        <v>581</v>
      </c>
      <c r="AT12" t="s">
        <v>627</v>
      </c>
      <c r="AY12">
        <v>7</v>
      </c>
      <c r="AZ12" t="s">
        <v>628</v>
      </c>
      <c r="BH12" t="s">
        <v>629</v>
      </c>
      <c r="BI12">
        <v>15</v>
      </c>
      <c r="BJ12">
        <v>16</v>
      </c>
      <c r="BK12" t="s">
        <v>630</v>
      </c>
      <c r="BL12">
        <f t="shared" si="0"/>
        <v>0.08</v>
      </c>
      <c r="BM12">
        <f t="shared" si="1"/>
        <v>8.3333333333333329E-2</v>
      </c>
      <c r="BN12">
        <v>0.5</v>
      </c>
      <c r="BO12" t="s">
        <v>631</v>
      </c>
      <c r="BP12">
        <v>0.4</v>
      </c>
      <c r="BT12">
        <v>-9</v>
      </c>
      <c r="BX12" s="20" t="s">
        <v>70</v>
      </c>
      <c r="BY12" s="201">
        <v>0</v>
      </c>
    </row>
    <row r="13" spans="2:77" x14ac:dyDescent="0.35">
      <c r="B13" s="26" t="s">
        <v>403</v>
      </c>
      <c r="C13" s="26" t="s">
        <v>404</v>
      </c>
      <c r="E13" s="26" t="s">
        <v>433</v>
      </c>
      <c r="F13" s="26" t="s">
        <v>434</v>
      </c>
      <c r="H13" s="26" t="s">
        <v>405</v>
      </c>
      <c r="I13" s="26" t="s">
        <v>406</v>
      </c>
      <c r="K13" s="26" t="s">
        <v>435</v>
      </c>
      <c r="L13" s="26" t="s">
        <v>436</v>
      </c>
      <c r="N13" s="26" t="s">
        <v>407</v>
      </c>
      <c r="O13" s="26" t="s">
        <v>408</v>
      </c>
      <c r="Q13" s="26" t="s">
        <v>437</v>
      </c>
      <c r="R13" s="26" t="s">
        <v>438</v>
      </c>
      <c r="T13" s="26" t="s">
        <v>409</v>
      </c>
      <c r="U13" s="26" t="s">
        <v>410</v>
      </c>
      <c r="W13" s="171" t="s">
        <v>452</v>
      </c>
      <c r="X13" s="171" t="s">
        <v>402</v>
      </c>
      <c r="Z13" t="s">
        <v>610</v>
      </c>
      <c r="AA13" s="97"/>
      <c r="AB13" s="26" t="s">
        <v>470</v>
      </c>
      <c r="AC13" t="s">
        <v>479</v>
      </c>
      <c r="AD13" t="s">
        <v>468</v>
      </c>
      <c r="AE13" t="s">
        <v>480</v>
      </c>
      <c r="AF13">
        <v>5</v>
      </c>
      <c r="AG13">
        <v>7</v>
      </c>
      <c r="AH13">
        <v>2</v>
      </c>
      <c r="AI13">
        <f t="shared" si="2"/>
        <v>4.666666666666667</v>
      </c>
      <c r="AJ13">
        <v>257</v>
      </c>
      <c r="AK13">
        <v>2</v>
      </c>
      <c r="AM13" s="202" t="s">
        <v>632</v>
      </c>
      <c r="AN13" s="26" t="s">
        <v>464</v>
      </c>
      <c r="AT13" t="s">
        <v>633</v>
      </c>
      <c r="AY13">
        <v>8</v>
      </c>
      <c r="AZ13" t="s">
        <v>634</v>
      </c>
      <c r="BH13" t="s">
        <v>501</v>
      </c>
      <c r="BI13" t="s">
        <v>635</v>
      </c>
      <c r="BJ13" t="s">
        <v>636</v>
      </c>
      <c r="BK13" t="s">
        <v>636</v>
      </c>
      <c r="BL13">
        <f t="shared" si="0"/>
        <v>0.13</v>
      </c>
      <c r="BM13">
        <f t="shared" si="1"/>
        <v>9.9999999999999992E-2</v>
      </c>
      <c r="BN13">
        <v>0.6</v>
      </c>
      <c r="BO13" t="s">
        <v>637</v>
      </c>
      <c r="BP13">
        <v>0.65</v>
      </c>
      <c r="BQ13" t="s">
        <v>638</v>
      </c>
      <c r="BT13">
        <v>-3</v>
      </c>
      <c r="BX13" s="25" t="s">
        <v>136</v>
      </c>
      <c r="BY13" s="201">
        <v>41</v>
      </c>
    </row>
    <row r="14" spans="2:77" x14ac:dyDescent="0.35">
      <c r="B14" s="171" t="s">
        <v>150</v>
      </c>
      <c r="C14" s="171" t="s">
        <v>137</v>
      </c>
      <c r="E14" s="171" t="s">
        <v>134</v>
      </c>
      <c r="F14" s="171" t="s">
        <v>126</v>
      </c>
      <c r="H14" s="171" t="s">
        <v>116</v>
      </c>
      <c r="I14" s="171" t="s">
        <v>109</v>
      </c>
      <c r="K14" s="171" t="s">
        <v>102</v>
      </c>
      <c r="L14" s="171" t="s">
        <v>92</v>
      </c>
      <c r="N14" s="171" t="s">
        <v>87</v>
      </c>
      <c r="O14" s="171" t="s">
        <v>79</v>
      </c>
      <c r="Q14" t="s">
        <v>71</v>
      </c>
      <c r="R14" t="s">
        <v>61</v>
      </c>
      <c r="T14" t="s">
        <v>54</v>
      </c>
      <c r="U14" t="s">
        <v>47</v>
      </c>
      <c r="W14" s="171" t="s">
        <v>463</v>
      </c>
      <c r="X14" s="171" t="s">
        <v>462</v>
      </c>
      <c r="Z14" t="s">
        <v>617</v>
      </c>
      <c r="AA14" s="97"/>
      <c r="AB14" s="26" t="s">
        <v>474</v>
      </c>
      <c r="AC14" t="s">
        <v>469</v>
      </c>
      <c r="AD14" t="s">
        <v>472</v>
      </c>
      <c r="AE14" t="s">
        <v>467</v>
      </c>
      <c r="AF14">
        <v>6</v>
      </c>
      <c r="AG14">
        <v>1</v>
      </c>
      <c r="AH14">
        <v>3</v>
      </c>
      <c r="AI14">
        <f t="shared" si="2"/>
        <v>3.3333333333333335</v>
      </c>
      <c r="AJ14">
        <v>136</v>
      </c>
      <c r="AK14">
        <v>6</v>
      </c>
      <c r="AM14" s="202" t="s">
        <v>639</v>
      </c>
      <c r="AN14" s="26" t="s">
        <v>447</v>
      </c>
      <c r="AY14">
        <v>9</v>
      </c>
      <c r="AZ14" t="s">
        <v>640</v>
      </c>
      <c r="BL14">
        <f t="shared" si="0"/>
        <v>0.13</v>
      </c>
      <c r="BM14">
        <f t="shared" si="1"/>
        <v>9.9999999999999992E-2</v>
      </c>
      <c r="BN14">
        <v>0.6</v>
      </c>
      <c r="BO14" t="s">
        <v>641</v>
      </c>
      <c r="BP14">
        <v>0.65</v>
      </c>
      <c r="BQ14" t="s">
        <v>638</v>
      </c>
      <c r="BT14">
        <v>-1</v>
      </c>
      <c r="BX14" s="164" t="s">
        <v>128</v>
      </c>
      <c r="BY14" s="201">
        <v>48</v>
      </c>
    </row>
    <row r="15" spans="2:77" x14ac:dyDescent="0.35">
      <c r="B15" s="171" t="s">
        <v>147</v>
      </c>
      <c r="C15" s="171" t="s">
        <v>136</v>
      </c>
      <c r="E15" s="171" t="s">
        <v>133</v>
      </c>
      <c r="F15" s="171" t="s">
        <v>125</v>
      </c>
      <c r="H15" s="171" t="s">
        <v>117</v>
      </c>
      <c r="I15" s="171" t="s">
        <v>108</v>
      </c>
      <c r="K15" s="171" t="s">
        <v>101</v>
      </c>
      <c r="L15" s="171" t="s">
        <v>95</v>
      </c>
      <c r="N15" s="171" t="s">
        <v>86</v>
      </c>
      <c r="O15" s="171" t="s">
        <v>77</v>
      </c>
      <c r="Q15" t="s">
        <v>69</v>
      </c>
      <c r="R15" t="s">
        <v>62</v>
      </c>
      <c r="T15" t="s">
        <v>53</v>
      </c>
      <c r="U15" t="s">
        <v>45</v>
      </c>
      <c r="AA15" s="97"/>
      <c r="AB15" s="26" t="s">
        <v>478</v>
      </c>
      <c r="AC15" t="s">
        <v>473</v>
      </c>
      <c r="AD15" t="s">
        <v>476</v>
      </c>
      <c r="AE15" t="s">
        <v>471</v>
      </c>
      <c r="AF15">
        <v>7</v>
      </c>
      <c r="AG15">
        <v>2</v>
      </c>
      <c r="AH15">
        <v>4</v>
      </c>
      <c r="AI15">
        <f t="shared" si="2"/>
        <v>4.333333333333333</v>
      </c>
      <c r="AJ15">
        <v>247</v>
      </c>
      <c r="AK15">
        <v>3</v>
      </c>
      <c r="AM15" s="202" t="s">
        <v>642</v>
      </c>
      <c r="AN15" t="s">
        <v>643</v>
      </c>
      <c r="AQ15" t="s">
        <v>496</v>
      </c>
      <c r="AR15" t="s">
        <v>644</v>
      </c>
      <c r="AY15">
        <v>10</v>
      </c>
      <c r="AZ15" t="s">
        <v>645</v>
      </c>
      <c r="BL15">
        <f t="shared" si="0"/>
        <v>0.05</v>
      </c>
      <c r="BM15">
        <f t="shared" si="1"/>
        <v>8.3333333333333329E-2</v>
      </c>
      <c r="BN15">
        <v>0.5</v>
      </c>
      <c r="BO15" t="s">
        <v>646</v>
      </c>
      <c r="BP15">
        <v>0.25</v>
      </c>
      <c r="BT15">
        <v>-4</v>
      </c>
      <c r="BX15" s="23" t="s">
        <v>116</v>
      </c>
      <c r="BY15" s="201">
        <v>3</v>
      </c>
    </row>
    <row r="16" spans="2:77" x14ac:dyDescent="0.35">
      <c r="B16" s="171" t="s">
        <v>149</v>
      </c>
      <c r="C16" s="171" t="s">
        <v>11</v>
      </c>
      <c r="E16" s="185" t="s">
        <v>135</v>
      </c>
      <c r="F16" s="171" t="s">
        <v>124</v>
      </c>
      <c r="H16" s="171" t="s">
        <v>118</v>
      </c>
      <c r="I16" s="171" t="s">
        <v>111</v>
      </c>
      <c r="K16" s="171" t="s">
        <v>103</v>
      </c>
      <c r="L16" s="171" t="s">
        <v>93</v>
      </c>
      <c r="N16" s="171" t="s">
        <v>85</v>
      </c>
      <c r="O16" s="171" t="s">
        <v>80</v>
      </c>
      <c r="Q16" t="s">
        <v>70</v>
      </c>
      <c r="R16" t="s">
        <v>64</v>
      </c>
      <c r="T16" t="s">
        <v>56</v>
      </c>
      <c r="U16" t="s">
        <v>46</v>
      </c>
      <c r="W16" s="171" t="s">
        <v>456</v>
      </c>
      <c r="X16" s="171" t="s">
        <v>402</v>
      </c>
      <c r="Z16" t="s">
        <v>610</v>
      </c>
      <c r="AA16" s="97"/>
      <c r="AB16" s="26" t="s">
        <v>480</v>
      </c>
      <c r="AC16" t="s">
        <v>477</v>
      </c>
      <c r="AD16" t="s">
        <v>479</v>
      </c>
      <c r="AE16" t="s">
        <v>475</v>
      </c>
      <c r="AF16">
        <v>1</v>
      </c>
      <c r="AG16">
        <v>3</v>
      </c>
      <c r="AH16">
        <v>5</v>
      </c>
      <c r="AI16">
        <f t="shared" si="2"/>
        <v>3</v>
      </c>
      <c r="AJ16">
        <v>135</v>
      </c>
      <c r="AK16">
        <v>7</v>
      </c>
      <c r="AM16" s="202" t="s">
        <v>647</v>
      </c>
      <c r="AN16" s="26" t="s">
        <v>451</v>
      </c>
      <c r="AS16" t="s">
        <v>648</v>
      </c>
      <c r="AY16">
        <v>11</v>
      </c>
      <c r="AZ16" t="s">
        <v>649</v>
      </c>
      <c r="BN16">
        <f>SUM(BN7:BN15)</f>
        <v>6</v>
      </c>
      <c r="BX16" s="23" t="s">
        <v>117</v>
      </c>
      <c r="BY16" s="201">
        <v>70</v>
      </c>
    </row>
    <row r="17" spans="1:77" x14ac:dyDescent="0.35">
      <c r="B17" s="171" t="s">
        <v>148</v>
      </c>
      <c r="C17" s="171" t="s">
        <v>138</v>
      </c>
      <c r="E17" s="185" t="s">
        <v>132</v>
      </c>
      <c r="F17" s="171" t="s">
        <v>127</v>
      </c>
      <c r="H17" s="171" t="s">
        <v>119</v>
      </c>
      <c r="I17" s="171" t="s">
        <v>110</v>
      </c>
      <c r="K17" s="171" t="s">
        <v>100</v>
      </c>
      <c r="L17" s="171" t="s">
        <v>94</v>
      </c>
      <c r="N17" s="171" t="s">
        <v>84</v>
      </c>
      <c r="O17" s="171" t="s">
        <v>78</v>
      </c>
      <c r="Q17" t="s">
        <v>72</v>
      </c>
      <c r="R17" t="s">
        <v>63</v>
      </c>
      <c r="T17" s="171" t="s">
        <v>55</v>
      </c>
      <c r="U17" t="s">
        <v>48</v>
      </c>
      <c r="W17" s="171" t="s">
        <v>465</v>
      </c>
      <c r="X17" s="171" t="s">
        <v>462</v>
      </c>
      <c r="Z17" t="s">
        <v>617</v>
      </c>
      <c r="AA17" s="97"/>
      <c r="AB17" s="26" t="s">
        <v>477</v>
      </c>
      <c r="AC17" t="s">
        <v>480</v>
      </c>
      <c r="AD17" t="s">
        <v>475</v>
      </c>
      <c r="AE17" t="s">
        <v>479</v>
      </c>
      <c r="AF17">
        <v>7</v>
      </c>
      <c r="AG17">
        <v>5</v>
      </c>
      <c r="AH17">
        <v>3</v>
      </c>
      <c r="AI17">
        <f t="shared" si="2"/>
        <v>5</v>
      </c>
      <c r="AJ17">
        <v>357</v>
      </c>
      <c r="AK17">
        <v>1</v>
      </c>
      <c r="AM17" s="202" t="s">
        <v>650</v>
      </c>
      <c r="AN17" s="26" t="s">
        <v>593</v>
      </c>
      <c r="AS17" t="s">
        <v>651</v>
      </c>
      <c r="AY17">
        <v>12</v>
      </c>
      <c r="AZ17" t="s">
        <v>652</v>
      </c>
      <c r="BT17">
        <f>(BT12+ABS(MIN(BT$12:BT$15)))/((MAX(BT$12:BT$15))+ABS(MIN(BT$12:BT$15)))</f>
        <v>0</v>
      </c>
      <c r="BX17" s="22" t="s">
        <v>91</v>
      </c>
      <c r="BY17" s="201">
        <v>71</v>
      </c>
    </row>
    <row r="18" spans="1:77" x14ac:dyDescent="0.35">
      <c r="Y18" s="97"/>
      <c r="Z18" s="97"/>
      <c r="AA18" s="97"/>
      <c r="AB18" s="26" t="s">
        <v>468</v>
      </c>
      <c r="AC18" t="s">
        <v>467</v>
      </c>
      <c r="AD18" t="s">
        <v>470</v>
      </c>
      <c r="AE18" t="s">
        <v>469</v>
      </c>
      <c r="AF18">
        <v>1</v>
      </c>
      <c r="AG18">
        <v>6</v>
      </c>
      <c r="AH18">
        <v>4</v>
      </c>
      <c r="AI18">
        <f t="shared" si="2"/>
        <v>3.6666666666666665</v>
      </c>
      <c r="AJ18">
        <v>146</v>
      </c>
      <c r="AK18">
        <v>5</v>
      </c>
      <c r="AT18" t="s">
        <v>612</v>
      </c>
      <c r="BO18" t="s">
        <v>653</v>
      </c>
      <c r="BT18">
        <f>(BT13+ABS(MIN(BT$12:BT$15)))/((MAX(BT$12:BT$15))+ABS(MIN(BT$12:BT$15)))</f>
        <v>0.75</v>
      </c>
      <c r="BX18" s="25" t="s">
        <v>148</v>
      </c>
      <c r="BY18" s="201">
        <v>8</v>
      </c>
    </row>
    <row r="19" spans="1:77" x14ac:dyDescent="0.35">
      <c r="B19" s="26" t="s">
        <v>422</v>
      </c>
      <c r="C19" s="26" t="s">
        <v>423</v>
      </c>
      <c r="E19" s="26" t="s">
        <v>439</v>
      </c>
      <c r="F19" s="26" t="s">
        <v>440</v>
      </c>
      <c r="H19" s="26" t="s">
        <v>424</v>
      </c>
      <c r="I19" s="26" t="s">
        <v>425</v>
      </c>
      <c r="K19" s="26" t="s">
        <v>426</v>
      </c>
      <c r="L19" s="26" t="s">
        <v>442</v>
      </c>
      <c r="N19" s="26" t="s">
        <v>654</v>
      </c>
      <c r="O19" s="26" t="s">
        <v>655</v>
      </c>
      <c r="Q19" s="26" t="s">
        <v>443</v>
      </c>
      <c r="R19" s="26" t="s">
        <v>444</v>
      </c>
      <c r="T19" s="26" t="s">
        <v>428</v>
      </c>
      <c r="U19" s="26" t="s">
        <v>429</v>
      </c>
      <c r="Y19" s="97"/>
      <c r="Z19" s="97"/>
      <c r="AA19" s="97"/>
      <c r="AB19" s="26" t="s">
        <v>472</v>
      </c>
      <c r="AC19" t="s">
        <v>471</v>
      </c>
      <c r="AD19" t="s">
        <v>474</v>
      </c>
      <c r="AE19" t="s">
        <v>473</v>
      </c>
      <c r="AF19">
        <v>2</v>
      </c>
      <c r="AG19">
        <v>7</v>
      </c>
      <c r="AH19">
        <v>5</v>
      </c>
      <c r="AI19">
        <f t="shared" si="2"/>
        <v>4.666666666666667</v>
      </c>
      <c r="AJ19">
        <v>257</v>
      </c>
      <c r="AK19">
        <v>2</v>
      </c>
      <c r="AM19" s="202" t="s">
        <v>578</v>
      </c>
      <c r="AN19" s="97" t="s">
        <v>446</v>
      </c>
      <c r="AT19" t="s">
        <v>656</v>
      </c>
      <c r="AY19" s="97" t="s">
        <v>657</v>
      </c>
      <c r="AZ19" s="26" t="s">
        <v>658</v>
      </c>
      <c r="BO19" t="s">
        <v>659</v>
      </c>
      <c r="BP19" s="187">
        <v>1</v>
      </c>
      <c r="BT19">
        <f>(BT14+ABS(MIN(BT$12:BT$15)))/((MAX(BT$12:BT$15))+ABS(MIN(BT$12:BT$15)))</f>
        <v>1</v>
      </c>
      <c r="BX19" s="20" t="s">
        <v>57</v>
      </c>
      <c r="BY19" s="201">
        <v>0</v>
      </c>
    </row>
    <row r="20" spans="1:77" x14ac:dyDescent="0.35">
      <c r="B20" s="171" t="s">
        <v>146</v>
      </c>
      <c r="C20" s="171" t="s">
        <v>142</v>
      </c>
      <c r="E20" s="171" t="s">
        <v>129</v>
      </c>
      <c r="F20" s="185" t="s">
        <v>123</v>
      </c>
      <c r="H20" s="171" t="s">
        <v>114</v>
      </c>
      <c r="I20" s="171" t="s">
        <v>106</v>
      </c>
      <c r="K20" s="171" t="s">
        <v>98</v>
      </c>
      <c r="L20" s="171" t="s">
        <v>91</v>
      </c>
      <c r="N20" s="171" t="s">
        <v>81</v>
      </c>
      <c r="O20" s="171" t="s">
        <v>75</v>
      </c>
      <c r="Q20" t="s">
        <v>68</v>
      </c>
      <c r="R20" t="s">
        <v>59</v>
      </c>
      <c r="T20" t="s">
        <v>52</v>
      </c>
      <c r="U20" t="s">
        <v>42</v>
      </c>
      <c r="Y20" t="s">
        <v>555</v>
      </c>
      <c r="Z20" t="s">
        <v>486</v>
      </c>
      <c r="AA20" s="97"/>
      <c r="AB20" s="26" t="s">
        <v>476</v>
      </c>
      <c r="AC20" t="s">
        <v>475</v>
      </c>
      <c r="AD20" t="s">
        <v>478</v>
      </c>
      <c r="AE20" t="s">
        <v>477</v>
      </c>
      <c r="AF20">
        <v>3</v>
      </c>
      <c r="AG20">
        <v>1</v>
      </c>
      <c r="AH20">
        <v>6</v>
      </c>
      <c r="AI20">
        <f t="shared" si="2"/>
        <v>3.3333333333333335</v>
      </c>
      <c r="AJ20">
        <v>136</v>
      </c>
      <c r="AK20">
        <v>6</v>
      </c>
      <c r="AM20" s="202" t="s">
        <v>585</v>
      </c>
      <c r="AN20" s="97" t="s">
        <v>449</v>
      </c>
      <c r="AT20" t="s">
        <v>620</v>
      </c>
      <c r="AZ20" t="s">
        <v>660</v>
      </c>
      <c r="BA20" t="s">
        <v>661</v>
      </c>
      <c r="BB20" t="s">
        <v>662</v>
      </c>
      <c r="BO20" t="s">
        <v>663</v>
      </c>
      <c r="BP20" s="187">
        <f>11/12</f>
        <v>0.91666666666666663</v>
      </c>
      <c r="BQ20">
        <v>1</v>
      </c>
      <c r="BT20">
        <f>(BT15+ABS(MIN(BT$12:BT$15)))/((MAX(BT$12:BT$15))+ABS(MIN(BT$12:BT$15)))</f>
        <v>0.625</v>
      </c>
      <c r="BX20" s="22" t="s">
        <v>92</v>
      </c>
      <c r="BY20" s="201">
        <v>12</v>
      </c>
    </row>
    <row r="21" spans="1:77" x14ac:dyDescent="0.35">
      <c r="B21" s="171" t="s">
        <v>143</v>
      </c>
      <c r="C21" s="171" t="s">
        <v>139</v>
      </c>
      <c r="E21" s="171" t="s">
        <v>128</v>
      </c>
      <c r="F21" s="185" t="s">
        <v>121</v>
      </c>
      <c r="H21" s="171" t="s">
        <v>113</v>
      </c>
      <c r="I21" s="171" t="s">
        <v>105</v>
      </c>
      <c r="K21" s="171" t="s">
        <v>99</v>
      </c>
      <c r="L21" s="171" t="s">
        <v>88</v>
      </c>
      <c r="N21" s="171" t="s">
        <v>12</v>
      </c>
      <c r="O21" s="171" t="s">
        <v>74</v>
      </c>
      <c r="Q21" t="s">
        <v>67</v>
      </c>
      <c r="R21" t="s">
        <v>57</v>
      </c>
      <c r="T21" t="s">
        <v>51</v>
      </c>
      <c r="U21" t="s">
        <v>43</v>
      </c>
      <c r="Y21" t="s">
        <v>350</v>
      </c>
      <c r="Z21" t="s">
        <v>1638</v>
      </c>
      <c r="AA21" s="97"/>
      <c r="AB21" s="26" t="s">
        <v>479</v>
      </c>
      <c r="AC21" t="s">
        <v>470</v>
      </c>
      <c r="AD21" t="s">
        <v>480</v>
      </c>
      <c r="AE21" t="s">
        <v>468</v>
      </c>
      <c r="AF21">
        <v>4</v>
      </c>
      <c r="AG21">
        <v>2</v>
      </c>
      <c r="AH21">
        <v>7</v>
      </c>
      <c r="AI21">
        <f t="shared" si="2"/>
        <v>4.333333333333333</v>
      </c>
      <c r="AJ21">
        <v>247</v>
      </c>
      <c r="AK21">
        <v>3</v>
      </c>
      <c r="AM21" s="202" t="s">
        <v>595</v>
      </c>
      <c r="AN21" s="97" t="s">
        <v>596</v>
      </c>
      <c r="AT21" t="s">
        <v>627</v>
      </c>
      <c r="AZ21" t="s">
        <v>664</v>
      </c>
      <c r="BA21" t="s">
        <v>665</v>
      </c>
      <c r="BO21" t="s">
        <v>666</v>
      </c>
      <c r="BP21" s="187">
        <f>10/12</f>
        <v>0.83333333333333337</v>
      </c>
      <c r="BQ21">
        <v>0.95</v>
      </c>
      <c r="BX21" s="164" t="s">
        <v>135</v>
      </c>
      <c r="BY21" s="201">
        <v>39</v>
      </c>
    </row>
    <row r="22" spans="1:77" x14ac:dyDescent="0.35">
      <c r="B22" s="171" t="s">
        <v>144</v>
      </c>
      <c r="C22" s="171" t="s">
        <v>140</v>
      </c>
      <c r="E22" s="171" t="s">
        <v>131</v>
      </c>
      <c r="F22" s="171" t="s">
        <v>122</v>
      </c>
      <c r="H22" s="171" t="s">
        <v>115</v>
      </c>
      <c r="I22" s="171" t="s">
        <v>107</v>
      </c>
      <c r="K22" s="171" t="s">
        <v>96</v>
      </c>
      <c r="L22" s="171" t="s">
        <v>90</v>
      </c>
      <c r="N22" s="171" t="s">
        <v>82</v>
      </c>
      <c r="O22" s="171" t="s">
        <v>73</v>
      </c>
      <c r="Q22" t="s">
        <v>66</v>
      </c>
      <c r="R22" t="s">
        <v>58</v>
      </c>
      <c r="T22" s="171" t="s">
        <v>50</v>
      </c>
      <c r="U22" t="s">
        <v>41</v>
      </c>
      <c r="Y22" t="s">
        <v>486</v>
      </c>
      <c r="Z22" t="s">
        <v>555</v>
      </c>
      <c r="AA22" s="97"/>
      <c r="AB22" s="26" t="s">
        <v>469</v>
      </c>
      <c r="AC22" t="s">
        <v>474</v>
      </c>
      <c r="AD22" t="s">
        <v>467</v>
      </c>
      <c r="AE22" t="s">
        <v>472</v>
      </c>
      <c r="AF22">
        <v>5</v>
      </c>
      <c r="AG22">
        <v>3</v>
      </c>
      <c r="AH22">
        <v>1</v>
      </c>
      <c r="AI22">
        <f t="shared" si="2"/>
        <v>3</v>
      </c>
      <c r="AJ22">
        <v>135</v>
      </c>
      <c r="AK22">
        <v>7</v>
      </c>
      <c r="AM22" s="202" t="s">
        <v>602</v>
      </c>
      <c r="AN22" s="97" t="s">
        <v>454</v>
      </c>
      <c r="AT22" t="s">
        <v>633</v>
      </c>
      <c r="AZ22" t="s">
        <v>667</v>
      </c>
      <c r="BA22" t="s">
        <v>668</v>
      </c>
      <c r="BO22" t="s">
        <v>669</v>
      </c>
      <c r="BP22" s="187">
        <f>9/12</f>
        <v>0.75</v>
      </c>
      <c r="BQ22">
        <v>0.9</v>
      </c>
      <c r="BX22" s="22" t="s">
        <v>97</v>
      </c>
      <c r="BY22" s="201">
        <v>18</v>
      </c>
    </row>
    <row r="23" spans="1:77" x14ac:dyDescent="0.35">
      <c r="B23" s="171" t="s">
        <v>145</v>
      </c>
      <c r="C23" s="171" t="s">
        <v>141</v>
      </c>
      <c r="E23" s="171" t="s">
        <v>130</v>
      </c>
      <c r="F23" s="171" t="s">
        <v>120</v>
      </c>
      <c r="H23" s="171" t="s">
        <v>112</v>
      </c>
      <c r="I23" s="171" t="s">
        <v>104</v>
      </c>
      <c r="K23" s="171" t="s">
        <v>97</v>
      </c>
      <c r="L23" s="171" t="s">
        <v>89</v>
      </c>
      <c r="N23" s="171" t="s">
        <v>83</v>
      </c>
      <c r="O23" s="171" t="s">
        <v>76</v>
      </c>
      <c r="Q23" t="s">
        <v>65</v>
      </c>
      <c r="R23" t="s">
        <v>60</v>
      </c>
      <c r="T23" s="171" t="s">
        <v>49</v>
      </c>
      <c r="U23" t="s">
        <v>44</v>
      </c>
      <c r="Y23" t="s">
        <v>1638</v>
      </c>
      <c r="Z23" t="s">
        <v>350</v>
      </c>
      <c r="AA23" s="97"/>
      <c r="AB23" s="26" t="s">
        <v>473</v>
      </c>
      <c r="AC23" t="s">
        <v>478</v>
      </c>
      <c r="AD23" t="s">
        <v>471</v>
      </c>
      <c r="AE23" t="s">
        <v>476</v>
      </c>
      <c r="AF23">
        <v>6</v>
      </c>
      <c r="AG23">
        <v>4</v>
      </c>
      <c r="AH23">
        <v>2</v>
      </c>
      <c r="AI23">
        <f t="shared" si="2"/>
        <v>4</v>
      </c>
      <c r="AJ23">
        <v>246</v>
      </c>
      <c r="AK23">
        <v>4</v>
      </c>
      <c r="AM23" s="202" t="s">
        <v>611</v>
      </c>
      <c r="AN23" s="96" t="s">
        <v>619</v>
      </c>
      <c r="AS23" t="s">
        <v>670</v>
      </c>
      <c r="AZ23" t="s">
        <v>671</v>
      </c>
      <c r="BA23" t="s">
        <v>672</v>
      </c>
      <c r="BO23" t="s">
        <v>673</v>
      </c>
      <c r="BP23" s="187">
        <f>8/12</f>
        <v>0.66666666666666663</v>
      </c>
      <c r="BQ23">
        <v>0.8</v>
      </c>
      <c r="BX23" s="25" t="s">
        <v>144</v>
      </c>
      <c r="BY23" s="201">
        <v>45</v>
      </c>
    </row>
    <row r="24" spans="1:77" x14ac:dyDescent="0.35">
      <c r="AM24" s="202" t="s">
        <v>618</v>
      </c>
      <c r="AN24" s="96" t="s">
        <v>458</v>
      </c>
      <c r="AY24" s="97" t="s">
        <v>674</v>
      </c>
      <c r="AZ24" s="26" t="s">
        <v>675</v>
      </c>
      <c r="BB24" t="s">
        <v>676</v>
      </c>
      <c r="BO24" t="s">
        <v>677</v>
      </c>
      <c r="BP24" s="187">
        <f>7/12</f>
        <v>0.58333333333333337</v>
      </c>
      <c r="BQ24">
        <v>0.7</v>
      </c>
      <c r="BS24" t="s">
        <v>646</v>
      </c>
      <c r="BX24" s="20" t="s">
        <v>62</v>
      </c>
      <c r="BY24" s="201">
        <v>0</v>
      </c>
    </row>
    <row r="25" spans="1:77" x14ac:dyDescent="0.35">
      <c r="F25" s="171"/>
      <c r="H25" s="171" t="s">
        <v>678</v>
      </c>
      <c r="T25" s="171"/>
      <c r="AM25" s="202" t="s">
        <v>626</v>
      </c>
      <c r="AN25" s="97" t="s">
        <v>643</v>
      </c>
      <c r="AQ25" t="s">
        <v>459</v>
      </c>
      <c r="AR25" t="s">
        <v>679</v>
      </c>
      <c r="AZ25" t="s">
        <v>680</v>
      </c>
      <c r="BA25" t="s">
        <v>681</v>
      </c>
      <c r="BB25" t="s">
        <v>662</v>
      </c>
      <c r="BO25" t="s">
        <v>682</v>
      </c>
      <c r="BP25" s="187">
        <f>6/12</f>
        <v>0.5</v>
      </c>
      <c r="BQ25">
        <v>0.6</v>
      </c>
      <c r="BX25" s="20" t="s">
        <v>66</v>
      </c>
      <c r="BY25" s="201">
        <v>0</v>
      </c>
    </row>
    <row r="26" spans="1:77" x14ac:dyDescent="0.35">
      <c r="H26" s="171"/>
      <c r="I26" s="171"/>
      <c r="T26" s="171"/>
      <c r="W26" s="14" t="s">
        <v>683</v>
      </c>
      <c r="AF26" s="97"/>
      <c r="AG26" s="97"/>
      <c r="AH26" s="97"/>
      <c r="AI26" s="97"/>
      <c r="AJ26" s="97"/>
      <c r="AM26" s="202" t="s">
        <v>632</v>
      </c>
      <c r="AN26" s="97" t="s">
        <v>464</v>
      </c>
      <c r="AS26" t="s">
        <v>648</v>
      </c>
      <c r="AZ26" t="s">
        <v>684</v>
      </c>
      <c r="BA26" t="s">
        <v>685</v>
      </c>
      <c r="BO26" t="s">
        <v>686</v>
      </c>
      <c r="BP26" s="187">
        <f>5/12</f>
        <v>0.41666666666666669</v>
      </c>
      <c r="BQ26">
        <v>0.5</v>
      </c>
      <c r="BT26" t="s">
        <v>687</v>
      </c>
      <c r="BX26" s="23" t="s">
        <v>107</v>
      </c>
      <c r="BY26" s="201">
        <v>81</v>
      </c>
    </row>
    <row r="27" spans="1:77" x14ac:dyDescent="0.35">
      <c r="I27" s="171"/>
      <c r="T27" s="171"/>
      <c r="W27" s="14" t="s">
        <v>688</v>
      </c>
      <c r="AB27" s="97"/>
      <c r="AC27" s="97"/>
      <c r="AF27" s="97"/>
      <c r="AG27" s="97"/>
      <c r="AH27" s="97"/>
      <c r="AI27" s="97"/>
      <c r="AJ27" s="97"/>
      <c r="AM27" s="202" t="s">
        <v>639</v>
      </c>
      <c r="AN27" s="97" t="s">
        <v>689</v>
      </c>
      <c r="AS27" t="s">
        <v>651</v>
      </c>
      <c r="AZ27" t="s">
        <v>690</v>
      </c>
      <c r="BA27" t="s">
        <v>691</v>
      </c>
      <c r="BO27" t="s">
        <v>692</v>
      </c>
      <c r="BP27" s="187">
        <f>4/12</f>
        <v>0.33333333333333331</v>
      </c>
      <c r="BQ27">
        <v>0.4</v>
      </c>
      <c r="BS27">
        <v>1</v>
      </c>
      <c r="BT27" t="s">
        <v>693</v>
      </c>
      <c r="BX27" s="164" t="s">
        <v>122</v>
      </c>
      <c r="BY27" s="201">
        <v>49</v>
      </c>
    </row>
    <row r="28" spans="1:77" x14ac:dyDescent="0.35">
      <c r="I28" s="171"/>
      <c r="W28" s="14"/>
      <c r="AA28" s="97"/>
      <c r="AC28" t="s">
        <v>6</v>
      </c>
      <c r="AD28">
        <v>0.49859999999999999</v>
      </c>
      <c r="AE28" s="97">
        <v>43.8125</v>
      </c>
      <c r="AF28">
        <f t="shared" ref="AF28:AG33" si="3">RANK(AD28, AD$28:AD$33)</f>
        <v>2</v>
      </c>
      <c r="AG28" s="97">
        <f t="shared" si="3"/>
        <v>6</v>
      </c>
      <c r="AH28" s="97"/>
      <c r="AI28" t="s">
        <v>363</v>
      </c>
      <c r="AJ28" t="s">
        <v>357</v>
      </c>
      <c r="AM28" s="202" t="s">
        <v>642</v>
      </c>
      <c r="AN28" s="97" t="s">
        <v>447</v>
      </c>
      <c r="AT28" t="s">
        <v>612</v>
      </c>
      <c r="AZ28" t="s">
        <v>694</v>
      </c>
      <c r="BA28" t="s">
        <v>695</v>
      </c>
      <c r="BO28" t="s">
        <v>696</v>
      </c>
      <c r="BP28" s="187">
        <f>3/12</f>
        <v>0.25</v>
      </c>
      <c r="BQ28">
        <v>0.3</v>
      </c>
      <c r="BS28" s="48">
        <v>3</v>
      </c>
      <c r="BT28" t="s">
        <v>697</v>
      </c>
      <c r="BX28" s="22" t="s">
        <v>103</v>
      </c>
      <c r="BY28" s="201">
        <v>60</v>
      </c>
    </row>
    <row r="29" spans="1:77" x14ac:dyDescent="0.35">
      <c r="A29" t="s">
        <v>350</v>
      </c>
      <c r="B29" t="s">
        <v>370</v>
      </c>
      <c r="E29" t="s">
        <v>371</v>
      </c>
      <c r="H29" t="s">
        <v>375</v>
      </c>
      <c r="I29" s="171"/>
      <c r="K29" t="s">
        <v>379</v>
      </c>
      <c r="N29" t="s">
        <v>383</v>
      </c>
      <c r="Q29" t="s">
        <v>387</v>
      </c>
      <c r="T29" s="171" t="s">
        <v>391</v>
      </c>
      <c r="W29" s="14" t="s">
        <v>698</v>
      </c>
      <c r="AA29" s="97"/>
      <c r="AC29" t="s">
        <v>5</v>
      </c>
      <c r="AD29" s="183">
        <v>0.44800000000000001</v>
      </c>
      <c r="AE29" s="97">
        <v>55.0625</v>
      </c>
      <c r="AF29">
        <f t="shared" si="3"/>
        <v>6</v>
      </c>
      <c r="AG29" s="97">
        <f t="shared" si="3"/>
        <v>2</v>
      </c>
      <c r="AH29" s="97"/>
      <c r="AI29" t="s">
        <v>364</v>
      </c>
      <c r="AJ29" t="s">
        <v>360</v>
      </c>
      <c r="AM29" s="202" t="s">
        <v>647</v>
      </c>
      <c r="AN29" s="97" t="s">
        <v>699</v>
      </c>
      <c r="AT29" t="s">
        <v>656</v>
      </c>
      <c r="AY29" t="s">
        <v>700</v>
      </c>
      <c r="AZ29" s="26" t="s">
        <v>701</v>
      </c>
      <c r="BO29" t="s">
        <v>702</v>
      </c>
      <c r="BP29" s="187">
        <f>2/12</f>
        <v>0.16666666666666666</v>
      </c>
      <c r="BQ29">
        <v>0.2</v>
      </c>
      <c r="BS29" s="48">
        <v>5</v>
      </c>
      <c r="BT29" t="s">
        <v>703</v>
      </c>
      <c r="BX29" s="25" t="s">
        <v>147</v>
      </c>
      <c r="BY29" s="201">
        <v>17</v>
      </c>
    </row>
    <row r="30" spans="1:77" x14ac:dyDescent="0.35">
      <c r="A30" t="s">
        <v>496</v>
      </c>
      <c r="B30" t="s">
        <v>369</v>
      </c>
      <c r="E30" t="s">
        <v>372</v>
      </c>
      <c r="H30" t="s">
        <v>376</v>
      </c>
      <c r="K30" t="s">
        <v>384</v>
      </c>
      <c r="N30" t="s">
        <v>704</v>
      </c>
      <c r="Q30" t="s">
        <v>388</v>
      </c>
      <c r="T30" s="171" t="s">
        <v>392</v>
      </c>
      <c r="W30" s="14" t="s">
        <v>705</v>
      </c>
      <c r="AA30" s="97"/>
      <c r="AC30" t="s">
        <v>706</v>
      </c>
      <c r="AD30">
        <v>0.49419999999999997</v>
      </c>
      <c r="AE30" s="97">
        <v>46.75</v>
      </c>
      <c r="AF30">
        <f t="shared" si="3"/>
        <v>4</v>
      </c>
      <c r="AG30" s="97">
        <f t="shared" si="3"/>
        <v>4</v>
      </c>
      <c r="AH30" s="97"/>
      <c r="AI30" t="s">
        <v>362</v>
      </c>
      <c r="AJ30" t="s">
        <v>356</v>
      </c>
      <c r="AM30" s="202" t="s">
        <v>650</v>
      </c>
      <c r="AN30" s="97" t="s">
        <v>451</v>
      </c>
      <c r="AT30" t="s">
        <v>707</v>
      </c>
      <c r="AZ30" t="s">
        <v>708</v>
      </c>
      <c r="BA30" t="s">
        <v>709</v>
      </c>
      <c r="BB30" t="s">
        <v>662</v>
      </c>
      <c r="BO30" t="s">
        <v>710</v>
      </c>
      <c r="BP30" s="187">
        <f>1/12</f>
        <v>8.3333333333333329E-2</v>
      </c>
      <c r="BQ30">
        <v>0.1</v>
      </c>
      <c r="BS30" s="48">
        <v>7</v>
      </c>
      <c r="BT30" t="s">
        <v>711</v>
      </c>
      <c r="BX30" s="164" t="s">
        <v>123</v>
      </c>
      <c r="BY30" s="201">
        <v>33</v>
      </c>
    </row>
    <row r="31" spans="1:77" x14ac:dyDescent="0.35">
      <c r="A31" t="s">
        <v>459</v>
      </c>
      <c r="B31" t="s">
        <v>368</v>
      </c>
      <c r="E31" t="s">
        <v>384</v>
      </c>
      <c r="H31" t="s">
        <v>378</v>
      </c>
      <c r="I31" s="171"/>
      <c r="K31" t="s">
        <v>381</v>
      </c>
      <c r="N31" t="s">
        <v>481</v>
      </c>
      <c r="Q31" t="s">
        <v>390</v>
      </c>
      <c r="T31" s="171" t="s">
        <v>394</v>
      </c>
      <c r="W31" s="14"/>
      <c r="AC31" t="s">
        <v>3</v>
      </c>
      <c r="AD31">
        <v>0.50190000000000001</v>
      </c>
      <c r="AE31" s="97">
        <v>44.375</v>
      </c>
      <c r="AF31">
        <f t="shared" si="3"/>
        <v>1</v>
      </c>
      <c r="AG31" s="97">
        <f t="shared" si="3"/>
        <v>5</v>
      </c>
      <c r="AI31" t="s">
        <v>712</v>
      </c>
      <c r="AJ31" t="s">
        <v>358</v>
      </c>
      <c r="AM31" s="202" t="s">
        <v>713</v>
      </c>
      <c r="AN31" s="97" t="s">
        <v>455</v>
      </c>
      <c r="AT31" t="s">
        <v>627</v>
      </c>
      <c r="AZ31" t="s">
        <v>714</v>
      </c>
      <c r="BA31" t="s">
        <v>715</v>
      </c>
      <c r="BO31" t="s">
        <v>716</v>
      </c>
      <c r="BP31" s="187">
        <v>0</v>
      </c>
      <c r="BQ31">
        <v>0</v>
      </c>
      <c r="BS31" s="48">
        <v>5</v>
      </c>
      <c r="BT31" t="s">
        <v>717</v>
      </c>
      <c r="BX31" s="25" t="s">
        <v>140</v>
      </c>
      <c r="BY31" s="201">
        <v>97</v>
      </c>
    </row>
    <row r="32" spans="1:77" x14ac:dyDescent="0.35">
      <c r="A32" t="s">
        <v>486</v>
      </c>
      <c r="B32" t="s">
        <v>367</v>
      </c>
      <c r="E32" t="s">
        <v>718</v>
      </c>
      <c r="H32" t="s">
        <v>377</v>
      </c>
      <c r="I32" s="171"/>
      <c r="K32" t="s">
        <v>382</v>
      </c>
      <c r="N32" t="s">
        <v>385</v>
      </c>
      <c r="Q32" t="s">
        <v>389</v>
      </c>
      <c r="T32" s="171" t="s">
        <v>393</v>
      </c>
      <c r="W32" s="14" t="s">
        <v>719</v>
      </c>
      <c r="AC32" t="s">
        <v>2</v>
      </c>
      <c r="AD32">
        <v>0.4965</v>
      </c>
      <c r="AE32" s="97">
        <v>49.8125</v>
      </c>
      <c r="AF32">
        <f t="shared" si="3"/>
        <v>3</v>
      </c>
      <c r="AG32" s="97">
        <f t="shared" si="3"/>
        <v>3</v>
      </c>
      <c r="AI32" t="s">
        <v>720</v>
      </c>
      <c r="AJ32" t="s">
        <v>359</v>
      </c>
      <c r="AT32" t="s">
        <v>633</v>
      </c>
      <c r="AY32" t="s">
        <v>721</v>
      </c>
      <c r="AZ32" s="26" t="s">
        <v>722</v>
      </c>
      <c r="BO32" t="s">
        <v>723</v>
      </c>
      <c r="BP32" s="187">
        <f>3/12</f>
        <v>0.25</v>
      </c>
      <c r="BQ32">
        <v>0.2</v>
      </c>
      <c r="BS32" s="48">
        <v>3</v>
      </c>
      <c r="BT32" t="s">
        <v>724</v>
      </c>
      <c r="BX32" s="23" t="s">
        <v>108</v>
      </c>
      <c r="BY32" s="201">
        <v>54</v>
      </c>
    </row>
    <row r="33" spans="9:77" x14ac:dyDescent="0.35">
      <c r="I33" s="171"/>
      <c r="W33" s="14" t="s">
        <v>725</v>
      </c>
      <c r="AC33" t="s">
        <v>1</v>
      </c>
      <c r="AD33">
        <v>0.46339999999999998</v>
      </c>
      <c r="AE33" s="97">
        <v>58.1875</v>
      </c>
      <c r="AF33">
        <f t="shared" si="3"/>
        <v>5</v>
      </c>
      <c r="AG33" s="97">
        <f t="shared" si="3"/>
        <v>1</v>
      </c>
      <c r="AI33" t="s">
        <v>726</v>
      </c>
      <c r="AJ33" t="s">
        <v>352</v>
      </c>
      <c r="AZ33" t="s">
        <v>727</v>
      </c>
      <c r="BA33" t="s">
        <v>728</v>
      </c>
      <c r="BS33" s="48">
        <v>2</v>
      </c>
      <c r="BT33" t="s">
        <v>729</v>
      </c>
      <c r="BX33" s="22" t="s">
        <v>102</v>
      </c>
      <c r="BY33" s="201">
        <v>65</v>
      </c>
    </row>
    <row r="34" spans="9:77" x14ac:dyDescent="0.35">
      <c r="I34" s="171"/>
      <c r="W34" s="14"/>
      <c r="AC34" t="s">
        <v>0</v>
      </c>
      <c r="AD34" s="96">
        <v>0.49880000000000002</v>
      </c>
      <c r="AE34" s="96">
        <v>50.75</v>
      </c>
      <c r="AG34" s="97"/>
      <c r="AI34" t="s">
        <v>730</v>
      </c>
      <c r="AJ34" t="s">
        <v>361</v>
      </c>
      <c r="AZ34" t="s">
        <v>731</v>
      </c>
      <c r="BS34" s="48">
        <v>5</v>
      </c>
      <c r="BT34" t="s">
        <v>732</v>
      </c>
      <c r="BX34" s="21" t="s">
        <v>75</v>
      </c>
      <c r="BY34" s="201">
        <v>42</v>
      </c>
    </row>
    <row r="35" spans="9:77" x14ac:dyDescent="0.35">
      <c r="W35" s="14" t="s">
        <v>733</v>
      </c>
      <c r="AB35" s="26"/>
      <c r="AM35" s="26">
        <v>1</v>
      </c>
      <c r="AN35" s="97">
        <v>1</v>
      </c>
      <c r="AO35" s="97">
        <v>2</v>
      </c>
      <c r="AP35" s="97">
        <v>3</v>
      </c>
      <c r="AQ35" s="26">
        <v>6</v>
      </c>
      <c r="AZ35" t="s">
        <v>734</v>
      </c>
      <c r="BA35" t="s">
        <v>735</v>
      </c>
      <c r="BS35" s="48">
        <v>2</v>
      </c>
      <c r="BT35" t="s">
        <v>736</v>
      </c>
      <c r="BX35" s="23" t="s">
        <v>114</v>
      </c>
      <c r="BY35" s="201">
        <v>30</v>
      </c>
    </row>
    <row r="36" spans="9:77" x14ac:dyDescent="0.35">
      <c r="I36" s="171"/>
      <c r="W36" s="14" t="s">
        <v>737</v>
      </c>
      <c r="AA36" s="97"/>
      <c r="AB36" s="26"/>
      <c r="AM36" s="26">
        <v>2</v>
      </c>
      <c r="AN36" s="97">
        <v>2</v>
      </c>
      <c r="AO36" s="97">
        <v>1</v>
      </c>
      <c r="AP36" s="97">
        <v>4</v>
      </c>
      <c r="AQ36" s="26">
        <v>7</v>
      </c>
      <c r="BC36" s="171">
        <v>1</v>
      </c>
      <c r="BD36">
        <v>1</v>
      </c>
      <c r="BE36" s="22" t="s">
        <v>94</v>
      </c>
      <c r="BH36" t="s">
        <v>738</v>
      </c>
      <c r="BP36" t="s">
        <v>739</v>
      </c>
      <c r="BS36" s="48">
        <v>3</v>
      </c>
      <c r="BT36" t="s">
        <v>740</v>
      </c>
      <c r="BX36" s="164" t="s">
        <v>120</v>
      </c>
      <c r="BY36" s="201">
        <v>38</v>
      </c>
    </row>
    <row r="37" spans="9:77" x14ac:dyDescent="0.35">
      <c r="I37" s="171"/>
      <c r="W37" s="14"/>
      <c r="AA37" s="97"/>
      <c r="AB37" s="26"/>
      <c r="AD37">
        <v>12345678</v>
      </c>
      <c r="AF37">
        <v>1</v>
      </c>
      <c r="AG37">
        <v>2</v>
      </c>
      <c r="AH37">
        <v>8</v>
      </c>
      <c r="AI37">
        <v>5</v>
      </c>
      <c r="AK37">
        <f t="shared" ref="AK37:AK44" si="4">SUM(AG37:AI37)</f>
        <v>15</v>
      </c>
      <c r="AM37" s="26">
        <v>3</v>
      </c>
      <c r="AN37" s="97">
        <v>3</v>
      </c>
      <c r="AO37" s="97">
        <v>4</v>
      </c>
      <c r="AP37" s="97">
        <v>1</v>
      </c>
      <c r="AQ37" s="26">
        <v>8</v>
      </c>
      <c r="BC37" s="171">
        <v>2</v>
      </c>
      <c r="BD37">
        <v>2</v>
      </c>
      <c r="BE37" s="21" t="s">
        <v>85</v>
      </c>
      <c r="BH37" t="s">
        <v>741</v>
      </c>
      <c r="BP37">
        <v>5</v>
      </c>
      <c r="BQ37" t="s">
        <v>742</v>
      </c>
      <c r="BX37" s="164" t="s">
        <v>133</v>
      </c>
      <c r="BY37" s="201">
        <v>35</v>
      </c>
    </row>
    <row r="38" spans="9:77" x14ac:dyDescent="0.35">
      <c r="I38" s="171"/>
      <c r="W38" s="14" t="s">
        <v>743</v>
      </c>
      <c r="AA38" s="97"/>
      <c r="AB38" s="26"/>
      <c r="AD38">
        <v>18273645</v>
      </c>
      <c r="AF38">
        <v>2</v>
      </c>
      <c r="AG38">
        <v>1</v>
      </c>
      <c r="AH38">
        <v>7</v>
      </c>
      <c r="AI38">
        <v>6</v>
      </c>
      <c r="AK38">
        <f t="shared" si="4"/>
        <v>14</v>
      </c>
      <c r="AM38" s="26">
        <v>4</v>
      </c>
      <c r="AN38" s="97">
        <v>4</v>
      </c>
      <c r="AO38" s="97">
        <v>3</v>
      </c>
      <c r="AP38" s="97">
        <v>2</v>
      </c>
      <c r="AQ38" s="26">
        <v>9</v>
      </c>
      <c r="BC38" s="171">
        <v>3</v>
      </c>
      <c r="BD38">
        <v>3</v>
      </c>
      <c r="BE38" s="164" t="s">
        <v>129</v>
      </c>
      <c r="BP38">
        <v>2</v>
      </c>
      <c r="BQ38" t="s">
        <v>744</v>
      </c>
      <c r="BT38" t="s">
        <v>745</v>
      </c>
      <c r="BX38" s="21" t="s">
        <v>81</v>
      </c>
      <c r="BY38" s="201">
        <v>51</v>
      </c>
    </row>
    <row r="39" spans="9:77" x14ac:dyDescent="0.35">
      <c r="I39" s="171"/>
      <c r="W39" s="14" t="s">
        <v>746</v>
      </c>
      <c r="AA39" s="26"/>
      <c r="AB39" s="26"/>
      <c r="AD39">
        <v>15263748</v>
      </c>
      <c r="AF39">
        <v>3</v>
      </c>
      <c r="AG39">
        <v>4</v>
      </c>
      <c r="AH39">
        <v>6</v>
      </c>
      <c r="AI39">
        <v>7</v>
      </c>
      <c r="AK39">
        <f t="shared" si="4"/>
        <v>17</v>
      </c>
      <c r="BC39" s="171">
        <v>4</v>
      </c>
      <c r="BD39">
        <v>6</v>
      </c>
      <c r="BE39" s="23" t="s">
        <v>104</v>
      </c>
      <c r="BH39" t="s">
        <v>747</v>
      </c>
      <c r="BP39">
        <v>0</v>
      </c>
      <c r="BQ39" t="s">
        <v>748</v>
      </c>
      <c r="BS39" s="48">
        <v>-5</v>
      </c>
      <c r="BT39" t="s">
        <v>749</v>
      </c>
      <c r="BX39" s="23" t="s">
        <v>110</v>
      </c>
      <c r="BY39" s="201">
        <v>9</v>
      </c>
    </row>
    <row r="40" spans="9:77" x14ac:dyDescent="0.35">
      <c r="W40" s="14"/>
      <c r="AA40" s="26"/>
      <c r="AB40" s="26"/>
      <c r="AF40">
        <v>4</v>
      </c>
      <c r="AG40">
        <v>3</v>
      </c>
      <c r="AH40">
        <v>5</v>
      </c>
      <c r="AI40">
        <v>8</v>
      </c>
      <c r="AK40">
        <f t="shared" si="4"/>
        <v>16</v>
      </c>
      <c r="BC40" s="171">
        <v>5</v>
      </c>
      <c r="BD40">
        <v>4</v>
      </c>
      <c r="BE40" s="21" t="s">
        <v>74</v>
      </c>
      <c r="BH40" t="s">
        <v>750</v>
      </c>
      <c r="BP40">
        <v>-2</v>
      </c>
      <c r="BQ40" t="s">
        <v>751</v>
      </c>
      <c r="BS40" s="48">
        <v>-3</v>
      </c>
      <c r="BT40" t="s">
        <v>752</v>
      </c>
      <c r="BX40" s="25" t="s">
        <v>141</v>
      </c>
      <c r="BY40" s="201">
        <v>55</v>
      </c>
    </row>
    <row r="41" spans="9:77" x14ac:dyDescent="0.35">
      <c r="W41" s="14" t="s">
        <v>753</v>
      </c>
      <c r="AA41" s="26"/>
      <c r="AB41" s="26"/>
      <c r="AF41">
        <v>5</v>
      </c>
      <c r="AG41">
        <v>6</v>
      </c>
      <c r="AH41">
        <v>4</v>
      </c>
      <c r="AI41">
        <v>1</v>
      </c>
      <c r="AK41">
        <f t="shared" si="4"/>
        <v>11</v>
      </c>
      <c r="AN41" t="s">
        <v>754</v>
      </c>
      <c r="AO41" t="s">
        <v>583</v>
      </c>
      <c r="AP41" t="s">
        <v>402</v>
      </c>
      <c r="BC41" s="171">
        <v>6</v>
      </c>
      <c r="BD41">
        <v>5</v>
      </c>
      <c r="BE41" s="23" t="s">
        <v>113</v>
      </c>
      <c r="BH41" t="s">
        <v>755</v>
      </c>
      <c r="BP41">
        <v>-5</v>
      </c>
      <c r="BQ41" t="s">
        <v>756</v>
      </c>
      <c r="BS41" s="48">
        <v>-2</v>
      </c>
      <c r="BT41" t="s">
        <v>757</v>
      </c>
      <c r="BX41" s="164" t="s">
        <v>131</v>
      </c>
      <c r="BY41" s="201">
        <v>61</v>
      </c>
    </row>
    <row r="42" spans="9:77" x14ac:dyDescent="0.35">
      <c r="W42" s="14" t="s">
        <v>758</v>
      </c>
      <c r="AA42" s="26"/>
      <c r="AB42" s="26"/>
      <c r="AF42">
        <v>6</v>
      </c>
      <c r="AG42">
        <v>5</v>
      </c>
      <c r="AH42">
        <v>3</v>
      </c>
      <c r="AI42">
        <v>2</v>
      </c>
      <c r="AK42">
        <f t="shared" si="4"/>
        <v>10</v>
      </c>
      <c r="AN42" t="s">
        <v>759</v>
      </c>
      <c r="AO42" t="s">
        <v>584</v>
      </c>
      <c r="AP42" t="s">
        <v>610</v>
      </c>
      <c r="BC42" s="171">
        <v>7</v>
      </c>
      <c r="BD42">
        <v>12</v>
      </c>
      <c r="BE42" s="25" t="s">
        <v>136</v>
      </c>
      <c r="BH42" t="s">
        <v>760</v>
      </c>
      <c r="BS42" s="48"/>
      <c r="BX42" s="20" t="s">
        <v>63</v>
      </c>
      <c r="BY42" s="201">
        <v>0</v>
      </c>
    </row>
    <row r="43" spans="9:77" x14ac:dyDescent="0.35">
      <c r="AA43" s="26"/>
      <c r="AB43" s="26"/>
      <c r="AF43">
        <v>7</v>
      </c>
      <c r="AG43">
        <v>8</v>
      </c>
      <c r="AH43">
        <v>2</v>
      </c>
      <c r="AI43">
        <v>3</v>
      </c>
      <c r="AK43">
        <f t="shared" si="4"/>
        <v>13</v>
      </c>
      <c r="AN43" t="s">
        <v>754</v>
      </c>
      <c r="AO43" t="s">
        <v>583</v>
      </c>
      <c r="AP43" t="s">
        <v>761</v>
      </c>
      <c r="BC43" s="171">
        <v>8</v>
      </c>
      <c r="BD43">
        <v>15</v>
      </c>
      <c r="BE43" s="20" t="s">
        <v>57</v>
      </c>
      <c r="BR43" s="48"/>
      <c r="BS43" s="48"/>
      <c r="BT43" t="s">
        <v>762</v>
      </c>
      <c r="BX43" s="21" t="s">
        <v>86</v>
      </c>
      <c r="BY43" s="201">
        <v>77</v>
      </c>
    </row>
    <row r="44" spans="9:77" x14ac:dyDescent="0.35">
      <c r="AA44" s="26"/>
      <c r="AF44">
        <v>8</v>
      </c>
      <c r="AG44">
        <v>7</v>
      </c>
      <c r="AH44">
        <v>1</v>
      </c>
      <c r="AI44">
        <v>4</v>
      </c>
      <c r="AK44">
        <f t="shared" si="4"/>
        <v>12</v>
      </c>
      <c r="BC44" s="171">
        <v>9</v>
      </c>
      <c r="BD44">
        <v>7</v>
      </c>
      <c r="BE44" s="21" t="s">
        <v>12</v>
      </c>
      <c r="BS44" s="48" t="s">
        <v>763</v>
      </c>
      <c r="BT44" t="s">
        <v>764</v>
      </c>
      <c r="BX44" s="25" t="s">
        <v>150</v>
      </c>
      <c r="BY44" s="201">
        <v>52</v>
      </c>
    </row>
    <row r="45" spans="9:77" x14ac:dyDescent="0.35">
      <c r="AA45" s="26"/>
      <c r="BC45" s="171">
        <v>10</v>
      </c>
      <c r="BD45">
        <v>8</v>
      </c>
      <c r="BE45" s="22" t="s">
        <v>96</v>
      </c>
      <c r="BS45" s="48" t="s">
        <v>765</v>
      </c>
      <c r="BT45" t="s">
        <v>766</v>
      </c>
      <c r="BX45" s="25" t="s">
        <v>146</v>
      </c>
      <c r="BY45" s="201">
        <v>62</v>
      </c>
    </row>
    <row r="46" spans="9:77" x14ac:dyDescent="0.35">
      <c r="AA46" s="26"/>
      <c r="BS46" s="48"/>
      <c r="BX46" s="22" t="s">
        <v>93</v>
      </c>
      <c r="BY46" s="201">
        <v>66</v>
      </c>
    </row>
    <row r="47" spans="9:77" x14ac:dyDescent="0.35">
      <c r="BK47">
        <f t="shared" ref="BK47:BK55" si="5">BL47/6</f>
        <v>0.21666666666666667</v>
      </c>
      <c r="BL47">
        <v>1.3</v>
      </c>
      <c r="BM47">
        <f t="shared" ref="BM47:BM56" si="6">BN47/6</f>
        <v>0.20833333333333334</v>
      </c>
      <c r="BN47">
        <v>1.25</v>
      </c>
      <c r="BO47" t="s">
        <v>591</v>
      </c>
      <c r="BP47" s="187">
        <f t="shared" ref="BP47:BP55" si="7">BK47-BM47</f>
        <v>8.3333333333333315E-3</v>
      </c>
      <c r="BS47" s="48"/>
      <c r="BX47" s="22" t="s">
        <v>90</v>
      </c>
      <c r="BY47" s="201">
        <v>11</v>
      </c>
    </row>
    <row r="48" spans="9:77" x14ac:dyDescent="0.35">
      <c r="BK48">
        <f t="shared" si="5"/>
        <v>0.13333333333333333</v>
      </c>
      <c r="BL48">
        <v>0.8</v>
      </c>
      <c r="BM48">
        <f t="shared" si="6"/>
        <v>0.125</v>
      </c>
      <c r="BN48">
        <v>0.75</v>
      </c>
      <c r="BO48" t="s">
        <v>600</v>
      </c>
      <c r="BP48" s="187">
        <f t="shared" si="7"/>
        <v>8.3333333333333315E-3</v>
      </c>
      <c r="BX48" s="23" t="s">
        <v>106</v>
      </c>
      <c r="BY48" s="201">
        <v>4</v>
      </c>
    </row>
    <row r="49" spans="49:77" x14ac:dyDescent="0.35">
      <c r="BK49">
        <f t="shared" si="5"/>
        <v>9.9999999999999992E-2</v>
      </c>
      <c r="BL49">
        <v>0.6</v>
      </c>
      <c r="BM49">
        <f t="shared" si="6"/>
        <v>9.1666666666666674E-2</v>
      </c>
      <c r="BN49">
        <v>0.55000000000000004</v>
      </c>
      <c r="BO49" t="s">
        <v>607</v>
      </c>
      <c r="BP49" s="187">
        <f t="shared" si="7"/>
        <v>8.3333333333333176E-3</v>
      </c>
      <c r="BX49" s="20" t="s">
        <v>68</v>
      </c>
      <c r="BY49" s="201">
        <v>0</v>
      </c>
    </row>
    <row r="50" spans="49:77" x14ac:dyDescent="0.35">
      <c r="BK50">
        <f t="shared" si="5"/>
        <v>9.9999999999999992E-2</v>
      </c>
      <c r="BL50">
        <v>0.6</v>
      </c>
      <c r="BM50">
        <f t="shared" si="6"/>
        <v>9.1666666666666674E-2</v>
      </c>
      <c r="BN50">
        <v>0.55000000000000004</v>
      </c>
      <c r="BO50" t="s">
        <v>616</v>
      </c>
      <c r="BP50" s="187">
        <f t="shared" si="7"/>
        <v>8.3333333333333176E-3</v>
      </c>
      <c r="BX50" s="25" t="s">
        <v>142</v>
      </c>
      <c r="BY50" s="201">
        <v>40</v>
      </c>
    </row>
    <row r="51" spans="49:77" x14ac:dyDescent="0.35">
      <c r="BK51">
        <f t="shared" si="5"/>
        <v>8.3333333333333329E-2</v>
      </c>
      <c r="BL51">
        <v>0.5</v>
      </c>
      <c r="BM51">
        <f t="shared" si="6"/>
        <v>7.4999999999999997E-2</v>
      </c>
      <c r="BN51">
        <v>0.45</v>
      </c>
      <c r="BO51" t="s">
        <v>624</v>
      </c>
      <c r="BP51" s="187">
        <f t="shared" si="7"/>
        <v>8.3333333333333315E-3</v>
      </c>
      <c r="BX51" s="25" t="s">
        <v>145</v>
      </c>
      <c r="BY51" s="201">
        <v>22</v>
      </c>
    </row>
    <row r="52" spans="49:77" x14ac:dyDescent="0.35">
      <c r="BK52">
        <f t="shared" si="5"/>
        <v>8.3333333333333329E-2</v>
      </c>
      <c r="BL52">
        <v>0.5</v>
      </c>
      <c r="BM52">
        <f t="shared" si="6"/>
        <v>7.4999999999999997E-2</v>
      </c>
      <c r="BN52">
        <v>0.45</v>
      </c>
      <c r="BO52" t="s">
        <v>631</v>
      </c>
      <c r="BP52" s="187">
        <f t="shared" si="7"/>
        <v>8.3333333333333315E-3</v>
      </c>
      <c r="BX52" s="20" t="s">
        <v>59</v>
      </c>
      <c r="BY52" s="201">
        <v>0</v>
      </c>
    </row>
    <row r="53" spans="49:77" x14ac:dyDescent="0.35">
      <c r="BK53">
        <f t="shared" si="5"/>
        <v>9.9999999999999992E-2</v>
      </c>
      <c r="BL53">
        <v>0.6</v>
      </c>
      <c r="BM53">
        <f t="shared" si="6"/>
        <v>8.3333333333333329E-2</v>
      </c>
      <c r="BN53">
        <v>0.5</v>
      </c>
      <c r="BO53" t="s">
        <v>637</v>
      </c>
      <c r="BP53" s="187">
        <f t="shared" si="7"/>
        <v>1.6666666666666663E-2</v>
      </c>
      <c r="BX53" s="20" t="s">
        <v>64</v>
      </c>
      <c r="BY53" s="201">
        <v>0</v>
      </c>
    </row>
    <row r="54" spans="49:77" x14ac:dyDescent="0.35">
      <c r="BK54">
        <f t="shared" si="5"/>
        <v>9.9999999999999992E-2</v>
      </c>
      <c r="BL54">
        <v>0.6</v>
      </c>
      <c r="BM54">
        <f t="shared" si="6"/>
        <v>8.3333333333333329E-2</v>
      </c>
      <c r="BN54">
        <v>0.5</v>
      </c>
      <c r="BO54" t="s">
        <v>641</v>
      </c>
      <c r="BP54" s="187">
        <f t="shared" si="7"/>
        <v>1.6666666666666663E-2</v>
      </c>
      <c r="BX54" s="25" t="s">
        <v>139</v>
      </c>
      <c r="BY54" s="201">
        <v>26</v>
      </c>
    </row>
    <row r="55" spans="49:77" x14ac:dyDescent="0.35">
      <c r="BK55">
        <f t="shared" si="5"/>
        <v>8.3333333333333329E-2</v>
      </c>
      <c r="BL55">
        <v>0.5</v>
      </c>
      <c r="BM55">
        <f t="shared" si="6"/>
        <v>9.1666666666666674E-2</v>
      </c>
      <c r="BN55">
        <v>0.55000000000000004</v>
      </c>
      <c r="BO55" t="s">
        <v>646</v>
      </c>
      <c r="BP55" s="187">
        <f t="shared" si="7"/>
        <v>-8.3333333333333454E-3</v>
      </c>
      <c r="BX55" s="21" t="s">
        <v>80</v>
      </c>
      <c r="BY55" s="201">
        <v>16</v>
      </c>
    </row>
    <row r="56" spans="49:77" x14ac:dyDescent="0.35">
      <c r="BM56">
        <f t="shared" si="6"/>
        <v>7.4999999999999997E-2</v>
      </c>
      <c r="BN56">
        <v>0.45</v>
      </c>
      <c r="BO56" t="s">
        <v>767</v>
      </c>
      <c r="BP56" s="187">
        <f>BK56+BM56</f>
        <v>7.4999999999999997E-2</v>
      </c>
      <c r="BX56" s="20" t="s">
        <v>71</v>
      </c>
      <c r="BY56" s="201">
        <v>0</v>
      </c>
    </row>
    <row r="57" spans="49:77" x14ac:dyDescent="0.35">
      <c r="BX57" s="20" t="s">
        <v>72</v>
      </c>
      <c r="BY57" s="201">
        <v>0</v>
      </c>
    </row>
    <row r="58" spans="49:77" x14ac:dyDescent="0.35">
      <c r="AX58" t="s">
        <v>768</v>
      </c>
      <c r="BC58" t="s">
        <v>769</v>
      </c>
      <c r="BD58" t="s">
        <v>27</v>
      </c>
      <c r="BE58" t="s">
        <v>770</v>
      </c>
      <c r="BF58" t="s">
        <v>274</v>
      </c>
      <c r="BG58" t="s">
        <v>771</v>
      </c>
      <c r="BL58">
        <f>56*4</f>
        <v>224</v>
      </c>
      <c r="BX58" s="23" t="s">
        <v>105</v>
      </c>
      <c r="BY58" s="201">
        <v>34</v>
      </c>
    </row>
    <row r="59" spans="49:77" x14ac:dyDescent="0.35">
      <c r="AW59" t="s">
        <v>772</v>
      </c>
      <c r="AX59">
        <v>20</v>
      </c>
      <c r="AY59" t="s">
        <v>773</v>
      </c>
      <c r="AZ59" t="s">
        <v>774</v>
      </c>
      <c r="BC59">
        <v>4</v>
      </c>
      <c r="BD59">
        <v>1</v>
      </c>
      <c r="BF59">
        <v>1</v>
      </c>
      <c r="BG59">
        <v>5</v>
      </c>
      <c r="BH59">
        <v>20</v>
      </c>
      <c r="BJ59">
        <v>28</v>
      </c>
      <c r="BK59">
        <f t="shared" ref="BK59:BK68" si="8">SUM(BH59:BJ59)</f>
        <v>48</v>
      </c>
      <c r="BL59">
        <v>56</v>
      </c>
      <c r="BX59" s="20" t="s">
        <v>60</v>
      </c>
      <c r="BY59" s="201">
        <v>0</v>
      </c>
    </row>
    <row r="60" spans="49:77" x14ac:dyDescent="0.35">
      <c r="AW60" t="s">
        <v>775</v>
      </c>
      <c r="AX60">
        <v>20</v>
      </c>
      <c r="AY60" t="s">
        <v>776</v>
      </c>
      <c r="AZ60" t="s">
        <v>774</v>
      </c>
      <c r="BC60">
        <v>5</v>
      </c>
      <c r="BD60">
        <v>2</v>
      </c>
      <c r="BF60">
        <v>2</v>
      </c>
      <c r="BG60">
        <v>6</v>
      </c>
      <c r="BH60">
        <v>20</v>
      </c>
      <c r="BJ60">
        <v>28</v>
      </c>
      <c r="BK60">
        <f t="shared" si="8"/>
        <v>48</v>
      </c>
      <c r="BL60">
        <v>56</v>
      </c>
      <c r="BN60" t="s">
        <v>777</v>
      </c>
      <c r="BX60" s="25" t="s">
        <v>137</v>
      </c>
      <c r="BY60" s="201">
        <v>1</v>
      </c>
    </row>
    <row r="61" spans="49:77" x14ac:dyDescent="0.35">
      <c r="AW61" t="s">
        <v>778</v>
      </c>
      <c r="AX61">
        <v>40</v>
      </c>
      <c r="AY61" t="s">
        <v>779</v>
      </c>
      <c r="AZ61" t="s">
        <v>780</v>
      </c>
      <c r="BC61">
        <v>6</v>
      </c>
      <c r="BE61" t="s">
        <v>781</v>
      </c>
      <c r="BF61" t="s">
        <v>782</v>
      </c>
      <c r="BG61">
        <v>7</v>
      </c>
      <c r="BI61">
        <v>16</v>
      </c>
      <c r="BJ61">
        <v>28</v>
      </c>
      <c r="BK61">
        <f t="shared" si="8"/>
        <v>44</v>
      </c>
      <c r="BL61">
        <v>56</v>
      </c>
      <c r="BX61" s="23" t="s">
        <v>118</v>
      </c>
      <c r="BY61" s="201">
        <v>68</v>
      </c>
    </row>
    <row r="62" spans="49:77" x14ac:dyDescent="0.35">
      <c r="AW62" t="s">
        <v>783</v>
      </c>
      <c r="AX62">
        <v>40</v>
      </c>
      <c r="AY62" t="s">
        <v>784</v>
      </c>
      <c r="AZ62" t="s">
        <v>780</v>
      </c>
      <c r="BC62">
        <v>7</v>
      </c>
      <c r="BD62">
        <v>3</v>
      </c>
      <c r="BE62" t="s">
        <v>785</v>
      </c>
      <c r="BG62">
        <v>8</v>
      </c>
      <c r="BH62">
        <v>40</v>
      </c>
      <c r="BI62">
        <v>16</v>
      </c>
      <c r="BK62">
        <f t="shared" si="8"/>
        <v>56</v>
      </c>
      <c r="BL62">
        <v>56</v>
      </c>
      <c r="BX62" s="20" t="s">
        <v>67</v>
      </c>
      <c r="BY62" s="201">
        <v>0</v>
      </c>
    </row>
    <row r="63" spans="49:77" x14ac:dyDescent="0.35">
      <c r="AW63" t="s">
        <v>786</v>
      </c>
      <c r="AX63">
        <v>32</v>
      </c>
      <c r="AY63" t="s">
        <v>787</v>
      </c>
      <c r="AZ63" t="s">
        <v>780</v>
      </c>
      <c r="BC63">
        <v>8</v>
      </c>
      <c r="BE63" t="s">
        <v>788</v>
      </c>
      <c r="BF63" t="s">
        <v>789</v>
      </c>
      <c r="BG63">
        <v>9</v>
      </c>
      <c r="BI63">
        <v>16</v>
      </c>
      <c r="BJ63">
        <v>28</v>
      </c>
      <c r="BK63">
        <f t="shared" si="8"/>
        <v>44</v>
      </c>
      <c r="BL63">
        <v>56</v>
      </c>
      <c r="BX63" s="25" t="s">
        <v>143</v>
      </c>
      <c r="BY63" s="201">
        <v>46</v>
      </c>
    </row>
    <row r="64" spans="49:77" x14ac:dyDescent="0.35">
      <c r="AW64" t="s">
        <v>790</v>
      </c>
      <c r="AX64">
        <v>16</v>
      </c>
      <c r="AY64" t="s">
        <v>791</v>
      </c>
      <c r="AZ64" t="s">
        <v>780</v>
      </c>
      <c r="BC64">
        <v>9</v>
      </c>
      <c r="BD64">
        <v>4</v>
      </c>
      <c r="BE64" t="s">
        <v>792</v>
      </c>
      <c r="BG64">
        <v>10</v>
      </c>
      <c r="BH64">
        <v>40</v>
      </c>
      <c r="BI64">
        <v>16</v>
      </c>
      <c r="BK64">
        <f t="shared" si="8"/>
        <v>56</v>
      </c>
      <c r="BL64">
        <v>56</v>
      </c>
      <c r="BX64" s="21" t="s">
        <v>83</v>
      </c>
      <c r="BY64" s="201">
        <v>24</v>
      </c>
    </row>
    <row r="65" spans="49:77" x14ac:dyDescent="0.35">
      <c r="AW65" t="s">
        <v>793</v>
      </c>
      <c r="AX65">
        <v>8</v>
      </c>
      <c r="AY65" t="s">
        <v>794</v>
      </c>
      <c r="AZ65" t="s">
        <v>780</v>
      </c>
      <c r="BC65">
        <v>10</v>
      </c>
      <c r="BD65">
        <v>5</v>
      </c>
      <c r="BE65" t="s">
        <v>795</v>
      </c>
      <c r="BF65" t="s">
        <v>796</v>
      </c>
      <c r="BG65">
        <v>11</v>
      </c>
      <c r="BH65">
        <v>32</v>
      </c>
      <c r="BI65">
        <v>16</v>
      </c>
      <c r="BJ65">
        <v>6</v>
      </c>
      <c r="BK65">
        <f t="shared" si="8"/>
        <v>54</v>
      </c>
      <c r="BL65">
        <v>56</v>
      </c>
      <c r="BX65" s="21" t="s">
        <v>77</v>
      </c>
      <c r="BY65" s="201">
        <v>13</v>
      </c>
    </row>
    <row r="66" spans="49:77" x14ac:dyDescent="0.35">
      <c r="AW66" t="s">
        <v>797</v>
      </c>
      <c r="AX66">
        <v>4</v>
      </c>
      <c r="AY66" t="s">
        <v>798</v>
      </c>
      <c r="AZ66" t="s">
        <v>780</v>
      </c>
      <c r="BC66">
        <v>11</v>
      </c>
      <c r="BD66">
        <v>6</v>
      </c>
      <c r="BE66" t="s">
        <v>799</v>
      </c>
      <c r="BF66" t="s">
        <v>796</v>
      </c>
      <c r="BG66">
        <v>12</v>
      </c>
      <c r="BH66">
        <v>16</v>
      </c>
      <c r="BI66">
        <v>16</v>
      </c>
      <c r="BJ66">
        <v>8</v>
      </c>
      <c r="BK66">
        <f t="shared" si="8"/>
        <v>40</v>
      </c>
      <c r="BL66">
        <v>56</v>
      </c>
      <c r="BX66" s="22" t="s">
        <v>100</v>
      </c>
      <c r="BY66" s="201">
        <v>88</v>
      </c>
    </row>
    <row r="67" spans="49:77" x14ac:dyDescent="0.35">
      <c r="AW67" t="s">
        <v>797</v>
      </c>
      <c r="AX67">
        <v>2</v>
      </c>
      <c r="AY67" t="s">
        <v>800</v>
      </c>
      <c r="AZ67" t="s">
        <v>780</v>
      </c>
      <c r="BC67">
        <v>12</v>
      </c>
      <c r="BD67" t="s">
        <v>782</v>
      </c>
      <c r="BE67" t="s">
        <v>782</v>
      </c>
      <c r="BG67" t="s">
        <v>801</v>
      </c>
      <c r="BH67">
        <v>8</v>
      </c>
      <c r="BI67">
        <v>8</v>
      </c>
      <c r="BK67">
        <f t="shared" si="8"/>
        <v>16</v>
      </c>
      <c r="BL67">
        <v>7</v>
      </c>
      <c r="BM67">
        <f>56*12</f>
        <v>672</v>
      </c>
      <c r="BN67" t="s">
        <v>802</v>
      </c>
      <c r="BX67" s="21" t="s">
        <v>84</v>
      </c>
      <c r="BY67" s="201">
        <v>63</v>
      </c>
    </row>
    <row r="68" spans="49:77" x14ac:dyDescent="0.35">
      <c r="BC68" t="s">
        <v>801</v>
      </c>
      <c r="BD68" t="s">
        <v>803</v>
      </c>
      <c r="BE68" t="s">
        <v>803</v>
      </c>
      <c r="BG68" t="s">
        <v>804</v>
      </c>
      <c r="BH68">
        <v>6</v>
      </c>
      <c r="BI68">
        <v>6</v>
      </c>
      <c r="BK68">
        <f t="shared" si="8"/>
        <v>12</v>
      </c>
      <c r="BL68">
        <v>8</v>
      </c>
      <c r="BM68">
        <v>182</v>
      </c>
      <c r="BN68" t="s">
        <v>805</v>
      </c>
      <c r="BX68" s="22" t="s">
        <v>98</v>
      </c>
      <c r="BY68" s="201">
        <v>74</v>
      </c>
    </row>
    <row r="69" spans="49:77" x14ac:dyDescent="0.35">
      <c r="AX69">
        <f>SUM(AX59:AX67)</f>
        <v>182</v>
      </c>
      <c r="BC69" t="s">
        <v>804</v>
      </c>
      <c r="BG69" t="s">
        <v>782</v>
      </c>
      <c r="BL69">
        <v>8</v>
      </c>
      <c r="BM69">
        <v>126</v>
      </c>
      <c r="BN69" t="s">
        <v>806</v>
      </c>
      <c r="BX69" s="164" t="s">
        <v>121</v>
      </c>
      <c r="BY69" s="201">
        <v>25</v>
      </c>
    </row>
    <row r="70" spans="49:77" x14ac:dyDescent="0.35">
      <c r="AX70">
        <f>AX69/56</f>
        <v>3.25</v>
      </c>
      <c r="BC70" t="s">
        <v>782</v>
      </c>
      <c r="BG70" t="s">
        <v>807</v>
      </c>
      <c r="BL70">
        <v>6.5</v>
      </c>
      <c r="BM70">
        <v>110</v>
      </c>
      <c r="BN70" t="s">
        <v>808</v>
      </c>
      <c r="BX70" s="21" t="s">
        <v>79</v>
      </c>
      <c r="BY70" s="201">
        <v>23</v>
      </c>
    </row>
    <row r="71" spans="49:77" x14ac:dyDescent="0.35">
      <c r="BD71" t="s">
        <v>809</v>
      </c>
      <c r="BM71">
        <v>29.5</v>
      </c>
      <c r="BN71" t="s">
        <v>25</v>
      </c>
      <c r="BR71" t="s">
        <v>773</v>
      </c>
      <c r="BS71" t="s">
        <v>776</v>
      </c>
      <c r="BT71" t="s">
        <v>794</v>
      </c>
      <c r="BU71" t="s">
        <v>798</v>
      </c>
      <c r="BV71" t="s">
        <v>800</v>
      </c>
      <c r="BX71" s="22" t="s">
        <v>101</v>
      </c>
      <c r="BY71" s="201">
        <v>20</v>
      </c>
    </row>
    <row r="72" spans="49:77" x14ac:dyDescent="0.35">
      <c r="BD72" t="s">
        <v>810</v>
      </c>
      <c r="BM72">
        <v>1119.5</v>
      </c>
      <c r="BN72" t="s">
        <v>811</v>
      </c>
      <c r="BT72">
        <v>1</v>
      </c>
      <c r="BX72" s="21" t="s">
        <v>76</v>
      </c>
      <c r="BY72" s="201">
        <v>69</v>
      </c>
    </row>
    <row r="73" spans="49:77" x14ac:dyDescent="0.35">
      <c r="BS73">
        <v>8</v>
      </c>
      <c r="BU73" t="s">
        <v>556</v>
      </c>
      <c r="BX73" s="164" t="s">
        <v>125</v>
      </c>
      <c r="BY73" s="201">
        <v>15</v>
      </c>
    </row>
    <row r="74" spans="49:77" x14ac:dyDescent="0.35">
      <c r="AY74">
        <v>40</v>
      </c>
      <c r="AZ74" t="s">
        <v>812</v>
      </c>
      <c r="BB74" t="s">
        <v>763</v>
      </c>
      <c r="BC74">
        <v>100</v>
      </c>
      <c r="BD74">
        <v>70</v>
      </c>
      <c r="BE74">
        <v>70</v>
      </c>
      <c r="BF74">
        <v>5</v>
      </c>
      <c r="BQ74">
        <v>9</v>
      </c>
      <c r="BR74">
        <v>16</v>
      </c>
      <c r="BU74" t="s">
        <v>556</v>
      </c>
      <c r="BX74" s="20" t="s">
        <v>58</v>
      </c>
      <c r="BY74" s="201">
        <v>0</v>
      </c>
    </row>
    <row r="75" spans="49:77" x14ac:dyDescent="0.35">
      <c r="AW75">
        <v>20</v>
      </c>
      <c r="AX75">
        <v>20</v>
      </c>
      <c r="AY75">
        <v>40</v>
      </c>
      <c r="AZ75" t="s">
        <v>813</v>
      </c>
      <c r="BB75" t="s">
        <v>814</v>
      </c>
      <c r="BC75">
        <v>90</v>
      </c>
      <c r="BD75">
        <v>63</v>
      </c>
      <c r="BE75">
        <v>65</v>
      </c>
      <c r="BF75">
        <v>5</v>
      </c>
      <c r="BG75">
        <v>16</v>
      </c>
      <c r="BH75" t="s">
        <v>773</v>
      </c>
      <c r="BI75" t="s">
        <v>763</v>
      </c>
      <c r="BJ75">
        <v>30</v>
      </c>
      <c r="BL75">
        <v>28</v>
      </c>
      <c r="BM75" t="s">
        <v>774</v>
      </c>
      <c r="BT75">
        <v>4</v>
      </c>
      <c r="BX75" s="25" t="s">
        <v>138</v>
      </c>
      <c r="BY75" s="201">
        <v>50</v>
      </c>
    </row>
    <row r="76" spans="49:77" x14ac:dyDescent="0.35">
      <c r="AW76">
        <v>20</v>
      </c>
      <c r="AX76">
        <v>20</v>
      </c>
      <c r="AY76">
        <v>40</v>
      </c>
      <c r="AZ76" t="s">
        <v>815</v>
      </c>
      <c r="BB76" t="s">
        <v>789</v>
      </c>
      <c r="BC76">
        <v>80</v>
      </c>
      <c r="BD76">
        <v>56</v>
      </c>
      <c r="BE76">
        <v>60</v>
      </c>
      <c r="BF76">
        <v>6</v>
      </c>
      <c r="BG76">
        <v>12</v>
      </c>
      <c r="BH76" t="s">
        <v>776</v>
      </c>
      <c r="BI76" t="s">
        <v>814</v>
      </c>
      <c r="BJ76">
        <v>24</v>
      </c>
      <c r="BL76">
        <v>28</v>
      </c>
      <c r="BM76" t="s">
        <v>774</v>
      </c>
      <c r="BS76">
        <v>5</v>
      </c>
      <c r="BV76" t="s">
        <v>556</v>
      </c>
      <c r="BX76" s="20" t="s">
        <v>61</v>
      </c>
      <c r="BY76" s="201">
        <v>0</v>
      </c>
    </row>
    <row r="77" spans="49:77" x14ac:dyDescent="0.35">
      <c r="AW77">
        <v>20</v>
      </c>
      <c r="AX77">
        <v>20</v>
      </c>
      <c r="AY77">
        <v>40</v>
      </c>
      <c r="AZ77" t="s">
        <v>816</v>
      </c>
      <c r="BB77" t="s">
        <v>782</v>
      </c>
      <c r="BC77">
        <v>70</v>
      </c>
      <c r="BD77">
        <v>49</v>
      </c>
      <c r="BE77">
        <v>54</v>
      </c>
      <c r="BF77">
        <v>6</v>
      </c>
      <c r="BG77">
        <v>8</v>
      </c>
      <c r="BH77" t="s">
        <v>782</v>
      </c>
      <c r="BI77" t="s">
        <v>789</v>
      </c>
      <c r="BJ77">
        <v>18</v>
      </c>
      <c r="BL77">
        <v>28</v>
      </c>
      <c r="BM77" t="s">
        <v>774</v>
      </c>
      <c r="BQ77">
        <v>12</v>
      </c>
      <c r="BR77">
        <v>13</v>
      </c>
      <c r="BV77" t="s">
        <v>556</v>
      </c>
      <c r="BX77" s="22" t="s">
        <v>89</v>
      </c>
      <c r="BY77" s="201">
        <v>2</v>
      </c>
    </row>
    <row r="78" spans="49:77" x14ac:dyDescent="0.35">
      <c r="AW78">
        <v>20</v>
      </c>
      <c r="AX78">
        <v>12</v>
      </c>
      <c r="AY78">
        <v>32</v>
      </c>
      <c r="AZ78" t="s">
        <v>817</v>
      </c>
      <c r="BB78" t="s">
        <v>799</v>
      </c>
      <c r="BC78">
        <v>60</v>
      </c>
      <c r="BD78">
        <v>42</v>
      </c>
      <c r="BE78">
        <v>48</v>
      </c>
      <c r="BF78">
        <v>6</v>
      </c>
      <c r="BG78">
        <v>4</v>
      </c>
      <c r="BH78" t="s">
        <v>789</v>
      </c>
      <c r="BI78" t="s">
        <v>782</v>
      </c>
      <c r="BJ78">
        <v>12</v>
      </c>
      <c r="BL78">
        <v>28</v>
      </c>
      <c r="BM78" t="s">
        <v>780</v>
      </c>
      <c r="BT78">
        <v>3</v>
      </c>
      <c r="BX78" s="23" t="s">
        <v>119</v>
      </c>
      <c r="BY78" s="201">
        <v>32</v>
      </c>
    </row>
    <row r="79" spans="49:77" x14ac:dyDescent="0.35">
      <c r="AY79">
        <v>16</v>
      </c>
      <c r="AZ79" t="s">
        <v>818</v>
      </c>
      <c r="BB79" t="s">
        <v>819</v>
      </c>
      <c r="BC79">
        <v>50</v>
      </c>
      <c r="BD79">
        <v>35</v>
      </c>
      <c r="BE79">
        <v>42</v>
      </c>
      <c r="BF79">
        <v>6</v>
      </c>
      <c r="BG79">
        <v>2</v>
      </c>
      <c r="BH79" t="s">
        <v>800</v>
      </c>
      <c r="BI79" t="s">
        <v>820</v>
      </c>
      <c r="BJ79">
        <v>6</v>
      </c>
      <c r="BL79">
        <v>14</v>
      </c>
      <c r="BM79" t="s">
        <v>780</v>
      </c>
      <c r="BS79">
        <v>6</v>
      </c>
      <c r="BU79" t="s">
        <v>556</v>
      </c>
      <c r="BX79" s="164" t="s">
        <v>132</v>
      </c>
      <c r="BY79" s="201">
        <v>56</v>
      </c>
    </row>
    <row r="80" spans="49:77" x14ac:dyDescent="0.35">
      <c r="AY80">
        <v>8</v>
      </c>
      <c r="AZ80" t="s">
        <v>821</v>
      </c>
      <c r="BB80" t="s">
        <v>822</v>
      </c>
      <c r="BC80">
        <v>40</v>
      </c>
      <c r="BD80">
        <v>28</v>
      </c>
      <c r="BE80">
        <v>36</v>
      </c>
      <c r="BF80">
        <v>8</v>
      </c>
      <c r="BG80">
        <v>1</v>
      </c>
      <c r="BI80" t="s">
        <v>823</v>
      </c>
      <c r="BJ80">
        <v>0</v>
      </c>
      <c r="BQ80">
        <v>11</v>
      </c>
      <c r="BR80">
        <v>14</v>
      </c>
      <c r="BU80" t="s">
        <v>556</v>
      </c>
      <c r="BX80" s="23" t="s">
        <v>109</v>
      </c>
      <c r="BY80" s="201">
        <v>29</v>
      </c>
    </row>
    <row r="81" spans="24:77" x14ac:dyDescent="0.35">
      <c r="AY81">
        <v>4</v>
      </c>
      <c r="AZ81" t="s">
        <v>789</v>
      </c>
      <c r="BB81" t="s">
        <v>824</v>
      </c>
      <c r="BC81">
        <v>30</v>
      </c>
      <c r="BD81">
        <v>21</v>
      </c>
      <c r="BE81">
        <v>28</v>
      </c>
      <c r="BF81">
        <v>8</v>
      </c>
      <c r="BT81">
        <v>2</v>
      </c>
      <c r="BX81" s="21" t="s">
        <v>87</v>
      </c>
      <c r="BY81" s="201">
        <v>21</v>
      </c>
    </row>
    <row r="82" spans="24:77" x14ac:dyDescent="0.35">
      <c r="AY82">
        <v>2</v>
      </c>
      <c r="AZ82" t="s">
        <v>800</v>
      </c>
      <c r="BB82" t="s">
        <v>825</v>
      </c>
      <c r="BC82">
        <v>20</v>
      </c>
      <c r="BD82">
        <v>14</v>
      </c>
      <c r="BE82">
        <v>20</v>
      </c>
      <c r="BF82">
        <v>10</v>
      </c>
      <c r="BS82">
        <v>7</v>
      </c>
      <c r="BX82" s="21" t="s">
        <v>82</v>
      </c>
      <c r="BY82" s="201">
        <v>67</v>
      </c>
    </row>
    <row r="83" spans="24:77" x14ac:dyDescent="0.35">
      <c r="AI83" t="s">
        <v>826</v>
      </c>
      <c r="AJ83">
        <v>32</v>
      </c>
      <c r="AK83">
        <v>32</v>
      </c>
      <c r="AY83">
        <v>1</v>
      </c>
      <c r="BB83" t="s">
        <v>827</v>
      </c>
      <c r="BC83">
        <v>10</v>
      </c>
      <c r="BD83">
        <v>7</v>
      </c>
      <c r="BE83">
        <v>10</v>
      </c>
      <c r="BF83">
        <v>10</v>
      </c>
      <c r="BQ83">
        <v>10</v>
      </c>
      <c r="BR83">
        <v>15</v>
      </c>
      <c r="BX83" s="23" t="s">
        <v>111</v>
      </c>
      <c r="BY83" s="201">
        <v>44</v>
      </c>
    </row>
    <row r="84" spans="24:77" x14ac:dyDescent="0.35">
      <c r="X84">
        <v>40</v>
      </c>
      <c r="Y84">
        <v>40</v>
      </c>
      <c r="AI84" t="s">
        <v>828</v>
      </c>
      <c r="AJ84">
        <v>56</v>
      </c>
      <c r="AK84">
        <v>16</v>
      </c>
      <c r="AL84">
        <f>56-32</f>
        <v>24</v>
      </c>
      <c r="AM84">
        <v>40</v>
      </c>
      <c r="BX84" s="23" t="s">
        <v>115</v>
      </c>
      <c r="BY84" s="201">
        <v>5</v>
      </c>
    </row>
    <row r="85" spans="24:77" x14ac:dyDescent="0.35">
      <c r="X85">
        <v>60</v>
      </c>
      <c r="Y85">
        <v>20</v>
      </c>
      <c r="Z85">
        <v>20</v>
      </c>
      <c r="AA85">
        <v>40</v>
      </c>
      <c r="AI85" t="s">
        <v>795</v>
      </c>
      <c r="AJ85">
        <v>76</v>
      </c>
      <c r="AM85">
        <v>20</v>
      </c>
      <c r="AN85">
        <v>20</v>
      </c>
      <c r="AO85">
        <v>40</v>
      </c>
      <c r="BH85" t="s">
        <v>829</v>
      </c>
      <c r="BX85" s="164" t="s">
        <v>130</v>
      </c>
      <c r="BY85" s="201">
        <v>36</v>
      </c>
    </row>
    <row r="86" spans="24:77" x14ac:dyDescent="0.35">
      <c r="X86">
        <v>80</v>
      </c>
      <c r="AA86">
        <v>20</v>
      </c>
      <c r="AB86">
        <v>20</v>
      </c>
      <c r="AC86">
        <v>40</v>
      </c>
      <c r="AI86" t="s">
        <v>830</v>
      </c>
      <c r="AJ86">
        <v>96</v>
      </c>
      <c r="AO86">
        <v>20</v>
      </c>
      <c r="AP86">
        <v>20</v>
      </c>
      <c r="AQ86">
        <v>40</v>
      </c>
      <c r="BH86" t="s">
        <v>831</v>
      </c>
      <c r="BX86" s="20" t="s">
        <v>69</v>
      </c>
      <c r="BY86" s="201">
        <v>0</v>
      </c>
    </row>
    <row r="87" spans="24:77" x14ac:dyDescent="0.35">
      <c r="X87">
        <v>100</v>
      </c>
      <c r="AC87">
        <v>20</v>
      </c>
      <c r="AD87">
        <v>20</v>
      </c>
      <c r="AE87">
        <v>40</v>
      </c>
      <c r="AI87" t="s">
        <v>832</v>
      </c>
      <c r="AJ87">
        <v>116</v>
      </c>
      <c r="AQ87">
        <v>20</v>
      </c>
      <c r="AR87">
        <v>20</v>
      </c>
      <c r="AS87">
        <v>40</v>
      </c>
      <c r="BB87" s="26" t="s">
        <v>833</v>
      </c>
      <c r="BX87" s="164" t="s">
        <v>127</v>
      </c>
      <c r="BY87" s="201">
        <v>7</v>
      </c>
    </row>
    <row r="88" spans="24:77" x14ac:dyDescent="0.35">
      <c r="X88">
        <v>112</v>
      </c>
      <c r="AE88">
        <v>20</v>
      </c>
      <c r="AF88">
        <v>12</v>
      </c>
      <c r="AG88">
        <v>32</v>
      </c>
      <c r="AI88" t="s">
        <v>834</v>
      </c>
      <c r="AJ88">
        <v>128</v>
      </c>
      <c r="AS88">
        <v>20</v>
      </c>
      <c r="AT88">
        <v>12</v>
      </c>
      <c r="AU88">
        <v>32</v>
      </c>
      <c r="BB88" s="26" t="s">
        <v>835</v>
      </c>
      <c r="BH88" t="s">
        <v>836</v>
      </c>
      <c r="BX88" s="25" t="s">
        <v>149</v>
      </c>
      <c r="BY88" s="201">
        <v>43</v>
      </c>
    </row>
    <row r="89" spans="24:77" x14ac:dyDescent="0.35">
      <c r="AG89">
        <v>16</v>
      </c>
      <c r="AI89" t="s">
        <v>837</v>
      </c>
      <c r="AU89">
        <v>16</v>
      </c>
      <c r="BH89" t="s">
        <v>838</v>
      </c>
      <c r="BX89" s="20" t="s">
        <v>65</v>
      </c>
      <c r="BY89" s="201">
        <v>0</v>
      </c>
    </row>
    <row r="90" spans="24:77" x14ac:dyDescent="0.35">
      <c r="AG90">
        <v>8</v>
      </c>
      <c r="AI90" t="s">
        <v>839</v>
      </c>
      <c r="AU90">
        <v>8</v>
      </c>
      <c r="BX90" s="22" t="s">
        <v>95</v>
      </c>
      <c r="BY90" s="201">
        <v>64</v>
      </c>
    </row>
    <row r="91" spans="24:77" x14ac:dyDescent="0.35">
      <c r="AG91">
        <v>4</v>
      </c>
      <c r="AI91" t="s">
        <v>840</v>
      </c>
      <c r="AU91">
        <v>4</v>
      </c>
      <c r="BX91" s="164" t="s">
        <v>126</v>
      </c>
      <c r="BY91" s="201">
        <v>31</v>
      </c>
    </row>
    <row r="92" spans="24:77" x14ac:dyDescent="0.35">
      <c r="AG92">
        <v>2</v>
      </c>
      <c r="AI92" t="s">
        <v>841</v>
      </c>
      <c r="AU92">
        <v>2</v>
      </c>
      <c r="BX92" s="23" t="s">
        <v>112</v>
      </c>
      <c r="BY92" s="201">
        <v>47</v>
      </c>
    </row>
    <row r="93" spans="24:77" x14ac:dyDescent="0.35">
      <c r="AG93">
        <v>1</v>
      </c>
      <c r="AU93">
        <v>1</v>
      </c>
      <c r="BX93" s="164" t="s">
        <v>124</v>
      </c>
      <c r="BY93" s="201">
        <v>53</v>
      </c>
    </row>
    <row r="94" spans="24:77" x14ac:dyDescent="0.35">
      <c r="BK94" t="s">
        <v>842</v>
      </c>
      <c r="BX94" s="164" t="s">
        <v>134</v>
      </c>
      <c r="BY94" s="201">
        <v>14</v>
      </c>
    </row>
    <row r="95" spans="24:77" x14ac:dyDescent="0.35">
      <c r="BK95" t="s">
        <v>843</v>
      </c>
      <c r="BX95" s="22" t="s">
        <v>99</v>
      </c>
      <c r="BY95" s="201">
        <v>80</v>
      </c>
    </row>
    <row r="96" spans="24:77" x14ac:dyDescent="0.35">
      <c r="BX96" s="21" t="s">
        <v>78</v>
      </c>
      <c r="BY96" s="201">
        <v>10</v>
      </c>
    </row>
    <row r="102" spans="35:75" x14ac:dyDescent="0.35">
      <c r="BI102" s="26" t="s">
        <v>844</v>
      </c>
    </row>
    <row r="103" spans="35:75" x14ac:dyDescent="0.35">
      <c r="BI103" s="26" t="s">
        <v>845</v>
      </c>
    </row>
    <row r="105" spans="35:75" x14ac:dyDescent="0.35">
      <c r="AJ105" s="26" t="s">
        <v>2</v>
      </c>
      <c r="AK105" s="26"/>
      <c r="AL105" s="26" t="s">
        <v>3</v>
      </c>
      <c r="AM105" s="26"/>
      <c r="AN105" s="26" t="s">
        <v>4</v>
      </c>
      <c r="AO105" s="26"/>
      <c r="AP105" s="26" t="s">
        <v>5</v>
      </c>
      <c r="AQ105" s="26"/>
      <c r="AR105" s="26" t="s">
        <v>6</v>
      </c>
      <c r="AS105" s="26"/>
      <c r="AT105" s="26" t="s">
        <v>1</v>
      </c>
      <c r="AU105" s="26"/>
      <c r="AV105" s="26" t="s">
        <v>0</v>
      </c>
      <c r="BE105">
        <v>1</v>
      </c>
      <c r="BF105" s="26" t="s">
        <v>366</v>
      </c>
      <c r="BI105" t="s">
        <v>846</v>
      </c>
      <c r="BN105" t="s">
        <v>491</v>
      </c>
    </row>
    <row r="106" spans="35:75" x14ac:dyDescent="0.35">
      <c r="AI106">
        <v>1</v>
      </c>
      <c r="AJ106" s="203" t="s">
        <v>366</v>
      </c>
      <c r="AL106" s="203" t="s">
        <v>847</v>
      </c>
      <c r="AN106" s="203" t="s">
        <v>848</v>
      </c>
      <c r="AP106" s="203" t="s">
        <v>365</v>
      </c>
      <c r="AR106" s="203" t="s">
        <v>849</v>
      </c>
      <c r="AT106" s="203" t="s">
        <v>850</v>
      </c>
      <c r="AV106" s="203" t="s">
        <v>47</v>
      </c>
      <c r="AY106" s="97"/>
      <c r="BE106">
        <v>2</v>
      </c>
      <c r="BF106" s="26" t="s">
        <v>851</v>
      </c>
      <c r="BI106" t="s">
        <v>852</v>
      </c>
      <c r="BM106" t="s">
        <v>350</v>
      </c>
      <c r="BN106" t="s">
        <v>366</v>
      </c>
      <c r="BP106" t="s">
        <v>853</v>
      </c>
    </row>
    <row r="107" spans="35:75" x14ac:dyDescent="0.35">
      <c r="AI107">
        <v>2</v>
      </c>
      <c r="AJ107" s="203" t="s">
        <v>851</v>
      </c>
      <c r="AL107" s="203" t="s">
        <v>854</v>
      </c>
      <c r="AN107" s="203" t="s">
        <v>855</v>
      </c>
      <c r="AP107" s="203" t="s">
        <v>856</v>
      </c>
      <c r="AR107" s="203" t="s">
        <v>857</v>
      </c>
      <c r="AT107" s="203" t="s">
        <v>858</v>
      </c>
      <c r="AV107" s="203" t="s">
        <v>43</v>
      </c>
      <c r="AY107" s="97"/>
      <c r="BE107">
        <v>3</v>
      </c>
      <c r="BF107" t="s">
        <v>859</v>
      </c>
      <c r="BM107" t="s">
        <v>496</v>
      </c>
      <c r="BN107" t="s">
        <v>847</v>
      </c>
      <c r="BP107" t="s">
        <v>860</v>
      </c>
    </row>
    <row r="108" spans="35:75" x14ac:dyDescent="0.35">
      <c r="AI108">
        <v>3</v>
      </c>
      <c r="AJ108" s="203" t="s">
        <v>859</v>
      </c>
      <c r="AL108" s="203" t="s">
        <v>861</v>
      </c>
      <c r="AN108" s="203" t="s">
        <v>862</v>
      </c>
      <c r="AP108" s="203" t="s">
        <v>863</v>
      </c>
      <c r="AR108" s="203" t="s">
        <v>864</v>
      </c>
      <c r="AT108" s="203" t="s">
        <v>865</v>
      </c>
      <c r="AV108" s="203" t="s">
        <v>52</v>
      </c>
      <c r="AY108" s="97"/>
      <c r="BE108">
        <v>4</v>
      </c>
      <c r="BF108" t="s">
        <v>866</v>
      </c>
      <c r="BI108" t="s">
        <v>867</v>
      </c>
      <c r="BM108" t="s">
        <v>459</v>
      </c>
      <c r="BN108" t="s">
        <v>848</v>
      </c>
      <c r="BT108" t="s">
        <v>768</v>
      </c>
    </row>
    <row r="109" spans="35:75" x14ac:dyDescent="0.35">
      <c r="AI109">
        <v>4</v>
      </c>
      <c r="AJ109" s="203" t="s">
        <v>866</v>
      </c>
      <c r="AL109" s="203" t="s">
        <v>868</v>
      </c>
      <c r="AN109" s="203" t="s">
        <v>869</v>
      </c>
      <c r="AP109" s="203" t="s">
        <v>870</v>
      </c>
      <c r="AR109" s="203" t="s">
        <v>871</v>
      </c>
      <c r="AT109" s="204" t="s">
        <v>872</v>
      </c>
      <c r="AV109" s="205" t="s">
        <v>49</v>
      </c>
      <c r="AY109" s="97"/>
      <c r="BE109">
        <v>4</v>
      </c>
      <c r="BF109" t="s">
        <v>873</v>
      </c>
      <c r="BI109" t="s">
        <v>874</v>
      </c>
      <c r="BM109" t="s">
        <v>486</v>
      </c>
      <c r="BN109" t="s">
        <v>365</v>
      </c>
      <c r="BP109" t="s">
        <v>875</v>
      </c>
      <c r="BR109" t="s">
        <v>876</v>
      </c>
      <c r="BS109">
        <v>8</v>
      </c>
      <c r="BT109">
        <v>16</v>
      </c>
      <c r="BU109">
        <v>16</v>
      </c>
    </row>
    <row r="110" spans="35:75" x14ac:dyDescent="0.35">
      <c r="AI110">
        <v>5</v>
      </c>
      <c r="AJ110" s="203" t="s">
        <v>877</v>
      </c>
      <c r="AL110" s="203" t="s">
        <v>878</v>
      </c>
      <c r="AN110" s="204" t="s">
        <v>879</v>
      </c>
      <c r="AP110" s="204" t="s">
        <v>880</v>
      </c>
      <c r="AR110" s="205" t="s">
        <v>881</v>
      </c>
      <c r="AT110" s="205" t="s">
        <v>62</v>
      </c>
      <c r="AV110" s="204" t="s">
        <v>53</v>
      </c>
      <c r="AY110" s="97"/>
      <c r="BI110" t="s">
        <v>882</v>
      </c>
      <c r="BM110" t="s">
        <v>498</v>
      </c>
      <c r="BN110" t="s">
        <v>849</v>
      </c>
      <c r="BP110" t="s">
        <v>883</v>
      </c>
      <c r="BR110" t="s">
        <v>884</v>
      </c>
      <c r="BS110">
        <v>6</v>
      </c>
      <c r="BT110">
        <v>14</v>
      </c>
      <c r="BU110">
        <v>14</v>
      </c>
    </row>
    <row r="111" spans="35:75" x14ac:dyDescent="0.35">
      <c r="AI111">
        <v>6</v>
      </c>
      <c r="AJ111" s="204" t="s">
        <v>885</v>
      </c>
      <c r="AL111" s="206" t="s">
        <v>886</v>
      </c>
      <c r="AN111" s="204" t="s">
        <v>887</v>
      </c>
      <c r="AP111" s="205" t="s">
        <v>888</v>
      </c>
      <c r="AR111" s="204" t="s">
        <v>889</v>
      </c>
      <c r="AT111" s="204" t="s">
        <v>890</v>
      </c>
      <c r="AV111" s="204" t="s">
        <v>55</v>
      </c>
      <c r="AY111" s="97"/>
      <c r="BE111">
        <v>1</v>
      </c>
      <c r="BF111" s="26" t="s">
        <v>847</v>
      </c>
      <c r="BM111" t="s">
        <v>501</v>
      </c>
      <c r="BN111" t="s">
        <v>850</v>
      </c>
      <c r="BP111" t="s">
        <v>891</v>
      </c>
      <c r="BR111" t="s">
        <v>876</v>
      </c>
      <c r="BS111">
        <v>8</v>
      </c>
      <c r="BT111">
        <v>16</v>
      </c>
      <c r="BU111">
        <v>16</v>
      </c>
      <c r="BW111" t="s">
        <v>892</v>
      </c>
    </row>
    <row r="112" spans="35:75" x14ac:dyDescent="0.35">
      <c r="AI112">
        <v>7</v>
      </c>
      <c r="AJ112" s="204" t="s">
        <v>893</v>
      </c>
      <c r="AL112" s="204" t="s">
        <v>894</v>
      </c>
      <c r="AN112" s="204" t="s">
        <v>895</v>
      </c>
      <c r="AP112" s="204" t="s">
        <v>896</v>
      </c>
      <c r="AR112" s="204" t="s">
        <v>897</v>
      </c>
      <c r="AT112" s="206" t="s">
        <v>898</v>
      </c>
      <c r="AV112" s="204" t="s">
        <v>44</v>
      </c>
      <c r="AY112" s="97"/>
      <c r="BE112">
        <v>2</v>
      </c>
      <c r="BF112" s="26" t="s">
        <v>854</v>
      </c>
      <c r="BI112" t="s">
        <v>899</v>
      </c>
      <c r="BM112" t="s">
        <v>504</v>
      </c>
      <c r="BN112" t="s">
        <v>47</v>
      </c>
      <c r="BP112" t="s">
        <v>900</v>
      </c>
      <c r="BR112" t="s">
        <v>884</v>
      </c>
      <c r="BS112">
        <v>6</v>
      </c>
      <c r="BT112">
        <v>14</v>
      </c>
      <c r="BU112">
        <v>14</v>
      </c>
      <c r="BW112" t="s">
        <v>901</v>
      </c>
    </row>
    <row r="113" spans="33:83" x14ac:dyDescent="0.35">
      <c r="AI113">
        <v>8</v>
      </c>
      <c r="AJ113" s="204" t="s">
        <v>902</v>
      </c>
      <c r="AL113" s="204" t="s">
        <v>903</v>
      </c>
      <c r="AN113" s="204" t="s">
        <v>904</v>
      </c>
      <c r="AP113" s="204" t="s">
        <v>905</v>
      </c>
      <c r="AR113" s="206" t="s">
        <v>906</v>
      </c>
      <c r="AT113" s="206" t="s">
        <v>907</v>
      </c>
      <c r="AV113" s="206" t="s">
        <v>45</v>
      </c>
      <c r="AY113" s="97"/>
      <c r="BE113">
        <v>3</v>
      </c>
      <c r="BF113" t="s">
        <v>861</v>
      </c>
      <c r="BI113" t="s">
        <v>908</v>
      </c>
      <c r="BP113" t="s">
        <v>909</v>
      </c>
      <c r="BR113" t="s">
        <v>876</v>
      </c>
      <c r="BS113">
        <v>8</v>
      </c>
      <c r="BT113">
        <v>16</v>
      </c>
      <c r="BU113">
        <v>16</v>
      </c>
    </row>
    <row r="114" spans="33:83" x14ac:dyDescent="0.35">
      <c r="AY114" s="97"/>
      <c r="BE114">
        <v>4</v>
      </c>
      <c r="BF114" t="s">
        <v>868</v>
      </c>
      <c r="BI114" t="s">
        <v>910</v>
      </c>
      <c r="BN114" t="s">
        <v>506</v>
      </c>
      <c r="BP114" t="s">
        <v>911</v>
      </c>
      <c r="BR114" t="s">
        <v>884</v>
      </c>
      <c r="BS114">
        <v>6</v>
      </c>
      <c r="BT114">
        <v>14</v>
      </c>
      <c r="BU114">
        <v>14</v>
      </c>
    </row>
    <row r="115" spans="33:83" x14ac:dyDescent="0.35">
      <c r="AG115" t="s">
        <v>459</v>
      </c>
      <c r="AH115" t="s">
        <v>912</v>
      </c>
      <c r="AK115" t="s">
        <v>2</v>
      </c>
      <c r="AM115" t="s">
        <v>906</v>
      </c>
      <c r="AY115" s="97"/>
      <c r="BE115">
        <v>4</v>
      </c>
      <c r="BF115" t="s">
        <v>913</v>
      </c>
      <c r="BI115" t="s">
        <v>914</v>
      </c>
      <c r="BN115" t="s">
        <v>864</v>
      </c>
      <c r="BQ115" t="s">
        <v>915</v>
      </c>
    </row>
    <row r="116" spans="33:83" x14ac:dyDescent="0.35">
      <c r="AG116" t="s">
        <v>459</v>
      </c>
      <c r="AH116" t="s">
        <v>916</v>
      </c>
      <c r="AK116" t="s">
        <v>4</v>
      </c>
      <c r="AM116" t="s">
        <v>907</v>
      </c>
      <c r="AY116" s="97"/>
      <c r="BI116" t="s">
        <v>917</v>
      </c>
      <c r="BN116" t="s">
        <v>856</v>
      </c>
      <c r="BP116" t="s">
        <v>799</v>
      </c>
      <c r="BS116">
        <v>8</v>
      </c>
      <c r="BT116">
        <v>16</v>
      </c>
    </row>
    <row r="117" spans="33:83" x14ac:dyDescent="0.35">
      <c r="AG117" t="s">
        <v>501</v>
      </c>
      <c r="AH117" t="s">
        <v>918</v>
      </c>
      <c r="AK117" t="s">
        <v>6</v>
      </c>
      <c r="AM117" t="s">
        <v>45</v>
      </c>
      <c r="AY117" s="97"/>
      <c r="BE117">
        <v>1</v>
      </c>
      <c r="BF117" s="26" t="s">
        <v>848</v>
      </c>
      <c r="BI117" t="s">
        <v>919</v>
      </c>
      <c r="BN117" t="s">
        <v>855</v>
      </c>
      <c r="BP117" t="s">
        <v>622</v>
      </c>
      <c r="BS117">
        <v>4</v>
      </c>
      <c r="BT117">
        <v>8</v>
      </c>
      <c r="BZ117">
        <v>100</v>
      </c>
      <c r="CA117">
        <v>10</v>
      </c>
    </row>
    <row r="118" spans="33:83" x14ac:dyDescent="0.35">
      <c r="AG118" t="s">
        <v>501</v>
      </c>
      <c r="AH118" t="s">
        <v>920</v>
      </c>
      <c r="AK118" t="s">
        <v>4</v>
      </c>
      <c r="AM118" t="s">
        <v>898</v>
      </c>
      <c r="AU118" s="96" t="s">
        <v>921</v>
      </c>
      <c r="AY118" s="97"/>
      <c r="BE118">
        <v>2</v>
      </c>
      <c r="BF118" s="26" t="s">
        <v>855</v>
      </c>
      <c r="BI118" t="s">
        <v>922</v>
      </c>
      <c r="BN118" t="s">
        <v>854</v>
      </c>
      <c r="BP118" t="s">
        <v>629</v>
      </c>
      <c r="BS118">
        <v>2</v>
      </c>
      <c r="BT118">
        <v>4</v>
      </c>
      <c r="BZ118">
        <v>50</v>
      </c>
      <c r="CA118">
        <f>SQRT(50)</f>
        <v>7.0710678118654755</v>
      </c>
      <c r="CB118">
        <f>AVERAGE(CA117,CA118)^2</f>
        <v>72.855339059327378</v>
      </c>
    </row>
    <row r="119" spans="33:83" x14ac:dyDescent="0.35">
      <c r="AU119" s="96" t="s">
        <v>923</v>
      </c>
      <c r="BE119">
        <v>3</v>
      </c>
      <c r="BF119" t="s">
        <v>862</v>
      </c>
      <c r="BI119" t="s">
        <v>924</v>
      </c>
      <c r="BN119" t="s">
        <v>851</v>
      </c>
      <c r="BP119" t="s">
        <v>501</v>
      </c>
      <c r="BS119">
        <v>1</v>
      </c>
      <c r="BT119">
        <v>2</v>
      </c>
      <c r="BZ119">
        <v>75</v>
      </c>
      <c r="CA119">
        <f>SQRT(75)</f>
        <v>8.6602540378443873</v>
      </c>
    </row>
    <row r="120" spans="33:83" x14ac:dyDescent="0.35">
      <c r="AR120">
        <v>1</v>
      </c>
      <c r="AS120" t="s">
        <v>925</v>
      </c>
      <c r="AX120">
        <v>1</v>
      </c>
      <c r="AY120" t="s">
        <v>926</v>
      </c>
      <c r="BE120">
        <v>4</v>
      </c>
      <c r="BF120" t="s">
        <v>927</v>
      </c>
      <c r="BN120" t="s">
        <v>858</v>
      </c>
    </row>
    <row r="121" spans="33:83" x14ac:dyDescent="0.35">
      <c r="AR121">
        <v>2</v>
      </c>
      <c r="AS121" t="s">
        <v>928</v>
      </c>
      <c r="AX121">
        <v>2</v>
      </c>
      <c r="AY121" t="s">
        <v>929</v>
      </c>
      <c r="BN121" t="s">
        <v>43</v>
      </c>
    </row>
    <row r="122" spans="33:83" x14ac:dyDescent="0.35">
      <c r="AR122">
        <v>3</v>
      </c>
      <c r="AS122" t="s">
        <v>930</v>
      </c>
      <c r="AX122">
        <v>3</v>
      </c>
      <c r="AY122" t="s">
        <v>931</v>
      </c>
      <c r="BI122" t="s">
        <v>932</v>
      </c>
    </row>
    <row r="123" spans="33:83" x14ac:dyDescent="0.35">
      <c r="AJ123" t="s">
        <v>933</v>
      </c>
      <c r="AR123">
        <v>4</v>
      </c>
      <c r="AS123" t="s">
        <v>934</v>
      </c>
      <c r="AX123">
        <v>4</v>
      </c>
      <c r="AY123" t="s">
        <v>935</v>
      </c>
      <c r="BE123">
        <v>1</v>
      </c>
      <c r="BF123" s="26" t="s">
        <v>365</v>
      </c>
      <c r="BH123" t="s">
        <v>491</v>
      </c>
      <c r="BI123" t="s">
        <v>936</v>
      </c>
      <c r="BN123" t="s">
        <v>514</v>
      </c>
      <c r="BP123" t="s">
        <v>769</v>
      </c>
      <c r="BQ123" t="s">
        <v>27</v>
      </c>
      <c r="BR123" t="s">
        <v>553</v>
      </c>
      <c r="BS123" t="s">
        <v>497</v>
      </c>
      <c r="BT123" t="s">
        <v>274</v>
      </c>
      <c r="BU123" t="s">
        <v>771</v>
      </c>
      <c r="CA123">
        <f>56*4</f>
        <v>224</v>
      </c>
    </row>
    <row r="124" spans="33:83" x14ac:dyDescent="0.35">
      <c r="AJ124" t="s">
        <v>937</v>
      </c>
      <c r="AR124">
        <v>5</v>
      </c>
      <c r="AS124" t="s">
        <v>938</v>
      </c>
      <c r="AX124">
        <v>5</v>
      </c>
      <c r="AY124" t="s">
        <v>939</v>
      </c>
      <c r="BE124">
        <v>3</v>
      </c>
      <c r="BF124" t="s">
        <v>856</v>
      </c>
      <c r="BH124" t="s">
        <v>940</v>
      </c>
      <c r="BI124" t="s">
        <v>941</v>
      </c>
      <c r="BN124" t="s">
        <v>52</v>
      </c>
      <c r="BP124">
        <v>4</v>
      </c>
      <c r="BQ124">
        <v>1</v>
      </c>
      <c r="BT124">
        <v>1</v>
      </c>
      <c r="BU124">
        <v>5</v>
      </c>
      <c r="BV124">
        <v>20</v>
      </c>
      <c r="BY124">
        <v>28</v>
      </c>
      <c r="BZ124">
        <f t="shared" ref="BZ124:BZ134" si="9">SUM(BV124:BY124)</f>
        <v>48</v>
      </c>
      <c r="CA124">
        <v>56</v>
      </c>
    </row>
    <row r="125" spans="33:83" x14ac:dyDescent="0.35">
      <c r="AJ125" t="s">
        <v>942</v>
      </c>
      <c r="AR125">
        <v>6</v>
      </c>
      <c r="AS125" t="s">
        <v>943</v>
      </c>
      <c r="AX125">
        <v>6</v>
      </c>
      <c r="AY125" t="s">
        <v>944</v>
      </c>
      <c r="BE125">
        <v>2</v>
      </c>
      <c r="BF125" s="26" t="s">
        <v>863</v>
      </c>
      <c r="BI125" s="96" t="s">
        <v>945</v>
      </c>
      <c r="BN125" t="s">
        <v>865</v>
      </c>
      <c r="BP125">
        <v>5</v>
      </c>
      <c r="BQ125">
        <v>2</v>
      </c>
      <c r="BT125">
        <v>2</v>
      </c>
      <c r="BU125">
        <v>6</v>
      </c>
      <c r="BV125">
        <v>20</v>
      </c>
      <c r="BY125">
        <v>28</v>
      </c>
      <c r="BZ125">
        <f t="shared" si="9"/>
        <v>48</v>
      </c>
      <c r="CA125">
        <v>56</v>
      </c>
    </row>
    <row r="126" spans="33:83" x14ac:dyDescent="0.35">
      <c r="AJ126" t="s">
        <v>946</v>
      </c>
      <c r="AR126">
        <v>7</v>
      </c>
      <c r="AS126" t="s">
        <v>947</v>
      </c>
      <c r="AX126">
        <v>7</v>
      </c>
      <c r="AY126" t="s">
        <v>944</v>
      </c>
      <c r="BE126">
        <v>4</v>
      </c>
      <c r="BF126" t="s">
        <v>948</v>
      </c>
      <c r="BH126" t="s">
        <v>535</v>
      </c>
      <c r="BI126" t="s">
        <v>949</v>
      </c>
      <c r="BN126" t="s">
        <v>863</v>
      </c>
      <c r="BP126">
        <v>6</v>
      </c>
      <c r="BR126" t="s">
        <v>781</v>
      </c>
      <c r="BS126" t="s">
        <v>781</v>
      </c>
      <c r="BT126" t="s">
        <v>782</v>
      </c>
      <c r="BU126">
        <v>7</v>
      </c>
      <c r="BW126">
        <v>16</v>
      </c>
      <c r="BX126">
        <v>12</v>
      </c>
      <c r="BY126">
        <v>28</v>
      </c>
      <c r="BZ126">
        <f t="shared" si="9"/>
        <v>56</v>
      </c>
      <c r="CA126">
        <v>56</v>
      </c>
      <c r="CC126" t="s">
        <v>950</v>
      </c>
      <c r="CD126" t="s">
        <v>951</v>
      </c>
    </row>
    <row r="127" spans="33:83" x14ac:dyDescent="0.35">
      <c r="AR127">
        <v>8</v>
      </c>
      <c r="AS127" t="s">
        <v>952</v>
      </c>
      <c r="AX127">
        <v>8</v>
      </c>
      <c r="AY127" t="s">
        <v>953</v>
      </c>
      <c r="BN127" t="s">
        <v>862</v>
      </c>
      <c r="BP127">
        <v>7</v>
      </c>
      <c r="BQ127">
        <v>3</v>
      </c>
      <c r="BR127" t="s">
        <v>785</v>
      </c>
      <c r="BS127" t="s">
        <v>785</v>
      </c>
      <c r="BU127">
        <v>8</v>
      </c>
      <c r="BV127">
        <v>40</v>
      </c>
      <c r="BW127">
        <v>14</v>
      </c>
      <c r="BX127">
        <v>12</v>
      </c>
      <c r="BZ127">
        <f t="shared" si="9"/>
        <v>66</v>
      </c>
      <c r="CA127">
        <v>56</v>
      </c>
      <c r="CC127">
        <f>56*5</f>
        <v>280</v>
      </c>
      <c r="CD127">
        <v>728</v>
      </c>
      <c r="CE127" t="s">
        <v>954</v>
      </c>
    </row>
    <row r="128" spans="33:83" x14ac:dyDescent="0.35">
      <c r="AR128">
        <v>9</v>
      </c>
      <c r="AS128" t="s">
        <v>955</v>
      </c>
      <c r="AX128">
        <v>9</v>
      </c>
      <c r="AY128" t="s">
        <v>944</v>
      </c>
      <c r="BE128">
        <v>1</v>
      </c>
      <c r="BF128" s="26" t="s">
        <v>849</v>
      </c>
      <c r="BI128" t="s">
        <v>956</v>
      </c>
      <c r="BN128" t="s">
        <v>861</v>
      </c>
      <c r="BP128">
        <v>8</v>
      </c>
      <c r="BR128" t="s">
        <v>788</v>
      </c>
      <c r="BS128" t="s">
        <v>788</v>
      </c>
      <c r="BT128" t="s">
        <v>789</v>
      </c>
      <c r="BU128">
        <v>9</v>
      </c>
      <c r="BW128">
        <v>16</v>
      </c>
      <c r="BX128">
        <v>12</v>
      </c>
      <c r="BY128">
        <v>28</v>
      </c>
      <c r="BZ128">
        <f t="shared" si="9"/>
        <v>56</v>
      </c>
      <c r="CA128">
        <v>56</v>
      </c>
      <c r="CC128">
        <v>40</v>
      </c>
      <c r="CD128">
        <v>182</v>
      </c>
      <c r="CE128" t="s">
        <v>957</v>
      </c>
    </row>
    <row r="129" spans="33:83" x14ac:dyDescent="0.35">
      <c r="AR129">
        <v>10</v>
      </c>
      <c r="AS129" t="s">
        <v>958</v>
      </c>
      <c r="AX129">
        <v>10</v>
      </c>
      <c r="AY129" t="s">
        <v>959</v>
      </c>
      <c r="BE129">
        <v>2</v>
      </c>
      <c r="BF129" s="26" t="s">
        <v>857</v>
      </c>
      <c r="BI129" t="s">
        <v>960</v>
      </c>
      <c r="BN129" t="s">
        <v>859</v>
      </c>
      <c r="BP129">
        <v>9</v>
      </c>
      <c r="BQ129">
        <v>4</v>
      </c>
      <c r="BR129" t="s">
        <v>792</v>
      </c>
      <c r="BS129" t="s">
        <v>792</v>
      </c>
      <c r="BU129">
        <v>10</v>
      </c>
      <c r="BV129">
        <v>40</v>
      </c>
      <c r="BW129">
        <v>14</v>
      </c>
      <c r="BX129">
        <v>12</v>
      </c>
      <c r="BZ129">
        <f t="shared" si="9"/>
        <v>66</v>
      </c>
      <c r="CA129">
        <v>56</v>
      </c>
      <c r="CC129">
        <v>56</v>
      </c>
      <c r="CD129">
        <v>126</v>
      </c>
      <c r="CE129" t="s">
        <v>961</v>
      </c>
    </row>
    <row r="130" spans="33:83" x14ac:dyDescent="0.35">
      <c r="AR130">
        <v>11</v>
      </c>
      <c r="AS130" t="s">
        <v>962</v>
      </c>
      <c r="BE130">
        <v>3</v>
      </c>
      <c r="BF130" t="s">
        <v>864</v>
      </c>
      <c r="BN130" t="s">
        <v>857</v>
      </c>
      <c r="BP130">
        <v>10</v>
      </c>
      <c r="BQ130">
        <v>5</v>
      </c>
      <c r="BR130" t="s">
        <v>963</v>
      </c>
      <c r="BS130" t="s">
        <v>963</v>
      </c>
      <c r="BT130" t="s">
        <v>796</v>
      </c>
      <c r="BU130">
        <v>11</v>
      </c>
      <c r="BV130">
        <v>32</v>
      </c>
      <c r="BW130">
        <v>16</v>
      </c>
      <c r="BX130">
        <v>12</v>
      </c>
      <c r="BY130">
        <v>6</v>
      </c>
      <c r="BZ130">
        <f t="shared" si="9"/>
        <v>66</v>
      </c>
      <c r="CA130">
        <v>56</v>
      </c>
      <c r="CC130">
        <v>0</v>
      </c>
      <c r="CD130">
        <v>120</v>
      </c>
      <c r="CE130" t="s">
        <v>808</v>
      </c>
    </row>
    <row r="131" spans="33:83" x14ac:dyDescent="0.35">
      <c r="BE131">
        <v>4</v>
      </c>
      <c r="BF131" t="s">
        <v>964</v>
      </c>
      <c r="BP131">
        <v>11</v>
      </c>
      <c r="BQ131">
        <v>6</v>
      </c>
      <c r="BR131" t="s">
        <v>965</v>
      </c>
      <c r="BS131" t="s">
        <v>965</v>
      </c>
      <c r="BT131" t="s">
        <v>796</v>
      </c>
      <c r="BU131">
        <v>12</v>
      </c>
      <c r="BV131">
        <v>16</v>
      </c>
      <c r="BW131">
        <v>14</v>
      </c>
      <c r="BX131">
        <v>12</v>
      </c>
      <c r="BY131">
        <v>8</v>
      </c>
      <c r="BZ131">
        <f t="shared" si="9"/>
        <v>50</v>
      </c>
      <c r="CA131">
        <v>56</v>
      </c>
      <c r="CC131">
        <v>0</v>
      </c>
      <c r="CD131">
        <v>110</v>
      </c>
      <c r="CE131" t="s">
        <v>966</v>
      </c>
    </row>
    <row r="132" spans="33:83" x14ac:dyDescent="0.35">
      <c r="AY132" s="97"/>
      <c r="BH132">
        <v>14</v>
      </c>
      <c r="BI132" t="s">
        <v>967</v>
      </c>
      <c r="BN132" t="s">
        <v>535</v>
      </c>
      <c r="BP132">
        <v>12</v>
      </c>
      <c r="BQ132" t="s">
        <v>782</v>
      </c>
      <c r="BR132" t="s">
        <v>968</v>
      </c>
      <c r="BS132" t="s">
        <v>969</v>
      </c>
      <c r="BU132">
        <v>13</v>
      </c>
      <c r="BV132">
        <v>8</v>
      </c>
      <c r="BW132">
        <v>16</v>
      </c>
      <c r="BX132">
        <v>24</v>
      </c>
      <c r="BZ132">
        <f t="shared" si="9"/>
        <v>48</v>
      </c>
      <c r="CA132">
        <v>56</v>
      </c>
      <c r="CC132">
        <v>0</v>
      </c>
      <c r="CD132">
        <v>29.5</v>
      </c>
      <c r="CE132" t="s">
        <v>25</v>
      </c>
    </row>
    <row r="133" spans="33:83" x14ac:dyDescent="0.35">
      <c r="AG133">
        <v>1</v>
      </c>
      <c r="AH133">
        <v>2</v>
      </c>
      <c r="AI133">
        <v>6</v>
      </c>
      <c r="AJ133">
        <v>7</v>
      </c>
      <c r="AL133">
        <v>1</v>
      </c>
      <c r="AM133">
        <v>1</v>
      </c>
      <c r="AN133">
        <v>5</v>
      </c>
      <c r="AO133">
        <v>6</v>
      </c>
      <c r="AQ133">
        <v>1</v>
      </c>
      <c r="AT133">
        <v>7</v>
      </c>
      <c r="AW133">
        <v>1</v>
      </c>
      <c r="AX133" s="97"/>
      <c r="AZ133">
        <v>7</v>
      </c>
      <c r="BE133">
        <v>1</v>
      </c>
      <c r="BF133" s="26" t="s">
        <v>850</v>
      </c>
      <c r="BH133">
        <v>20</v>
      </c>
      <c r="BI133" t="s">
        <v>970</v>
      </c>
      <c r="BN133" t="s">
        <v>866</v>
      </c>
      <c r="BP133">
        <v>13</v>
      </c>
      <c r="BQ133" t="s">
        <v>789</v>
      </c>
      <c r="BR133" t="s">
        <v>782</v>
      </c>
      <c r="BS133" t="s">
        <v>782</v>
      </c>
      <c r="BU133" t="s">
        <v>801</v>
      </c>
      <c r="BV133">
        <v>4</v>
      </c>
      <c r="BW133">
        <v>8</v>
      </c>
      <c r="BX133">
        <v>8</v>
      </c>
      <c r="BZ133">
        <f t="shared" si="9"/>
        <v>20</v>
      </c>
      <c r="CA133">
        <v>7</v>
      </c>
      <c r="CC133">
        <f>SUM(CC127:CC132)</f>
        <v>376</v>
      </c>
      <c r="CD133">
        <f>SUM(CD127:CD132)</f>
        <v>1295.5</v>
      </c>
    </row>
    <row r="134" spans="33:83" x14ac:dyDescent="0.35">
      <c r="AG134">
        <v>1</v>
      </c>
      <c r="AH134">
        <v>3</v>
      </c>
      <c r="AI134">
        <v>6</v>
      </c>
      <c r="AJ134">
        <v>7</v>
      </c>
      <c r="AL134">
        <v>1</v>
      </c>
      <c r="AM134">
        <v>1</v>
      </c>
      <c r="AN134">
        <v>6</v>
      </c>
      <c r="AO134">
        <v>6</v>
      </c>
      <c r="AQ134">
        <v>1</v>
      </c>
      <c r="AT134">
        <v>7</v>
      </c>
      <c r="AW134">
        <v>1</v>
      </c>
      <c r="AX134" s="97"/>
      <c r="AZ134">
        <v>7</v>
      </c>
      <c r="BE134">
        <v>2</v>
      </c>
      <c r="BF134" s="26" t="s">
        <v>858</v>
      </c>
      <c r="BH134">
        <v>23</v>
      </c>
      <c r="BI134" t="s">
        <v>971</v>
      </c>
      <c r="BN134" t="s">
        <v>877</v>
      </c>
      <c r="BP134" t="s">
        <v>801</v>
      </c>
      <c r="BQ134" t="s">
        <v>800</v>
      </c>
      <c r="BR134" t="s">
        <v>803</v>
      </c>
      <c r="BS134" t="s">
        <v>803</v>
      </c>
      <c r="BU134" t="s">
        <v>804</v>
      </c>
      <c r="BV134">
        <v>2</v>
      </c>
      <c r="BW134">
        <v>6</v>
      </c>
      <c r="BX134">
        <v>6</v>
      </c>
      <c r="BZ134">
        <f t="shared" si="9"/>
        <v>14</v>
      </c>
      <c r="CA134">
        <v>8</v>
      </c>
      <c r="CD134" s="43">
        <f>CC133/CD133*100</f>
        <v>29.02354303357777</v>
      </c>
    </row>
    <row r="135" spans="33:83" x14ac:dyDescent="0.35">
      <c r="AG135">
        <v>1</v>
      </c>
      <c r="AH135">
        <v>4</v>
      </c>
      <c r="AI135">
        <v>6</v>
      </c>
      <c r="AJ135">
        <v>7</v>
      </c>
      <c r="AL135">
        <v>1</v>
      </c>
      <c r="AM135">
        <v>2</v>
      </c>
      <c r="AN135">
        <v>6</v>
      </c>
      <c r="AO135">
        <v>6</v>
      </c>
      <c r="AQ135">
        <v>1</v>
      </c>
      <c r="AT135">
        <v>7</v>
      </c>
      <c r="AW135">
        <v>1</v>
      </c>
      <c r="AX135" s="97"/>
      <c r="AZ135">
        <v>7</v>
      </c>
      <c r="BE135">
        <v>3</v>
      </c>
      <c r="BF135" t="s">
        <v>972</v>
      </c>
      <c r="BH135">
        <v>26</v>
      </c>
      <c r="BI135" t="s">
        <v>973</v>
      </c>
      <c r="BN135" t="s">
        <v>868</v>
      </c>
      <c r="BP135" t="s">
        <v>804</v>
      </c>
      <c r="BU135" t="s">
        <v>782</v>
      </c>
      <c r="CA135">
        <v>8</v>
      </c>
    </row>
    <row r="136" spans="33:83" x14ac:dyDescent="0.35">
      <c r="AG136">
        <v>1</v>
      </c>
      <c r="AH136">
        <v>5</v>
      </c>
      <c r="AI136">
        <v>6</v>
      </c>
      <c r="AJ136">
        <v>7</v>
      </c>
      <c r="AL136">
        <v>1</v>
      </c>
      <c r="AM136">
        <v>3</v>
      </c>
      <c r="AN136">
        <v>6</v>
      </c>
      <c r="AO136">
        <v>7</v>
      </c>
      <c r="AQ136">
        <v>1</v>
      </c>
      <c r="AT136">
        <v>7</v>
      </c>
      <c r="AW136">
        <v>1</v>
      </c>
      <c r="AX136" s="97"/>
      <c r="AZ136">
        <v>7</v>
      </c>
      <c r="BH136">
        <v>32</v>
      </c>
      <c r="BI136" t="s">
        <v>974</v>
      </c>
      <c r="BN136" t="s">
        <v>878</v>
      </c>
      <c r="BP136" t="s">
        <v>782</v>
      </c>
      <c r="BU136" t="s">
        <v>807</v>
      </c>
      <c r="CA136">
        <v>6.5</v>
      </c>
    </row>
    <row r="137" spans="33:83" x14ac:dyDescent="0.35">
      <c r="AG137">
        <v>1</v>
      </c>
      <c r="AH137">
        <v>5</v>
      </c>
      <c r="AI137">
        <v>6</v>
      </c>
      <c r="AJ137">
        <v>7</v>
      </c>
      <c r="AL137">
        <v>1</v>
      </c>
      <c r="AM137">
        <v>4</v>
      </c>
      <c r="AN137">
        <v>6</v>
      </c>
      <c r="AO137">
        <v>7</v>
      </c>
      <c r="AQ137">
        <v>1</v>
      </c>
      <c r="AT137">
        <v>7</v>
      </c>
      <c r="AW137">
        <v>1</v>
      </c>
      <c r="AX137" s="97"/>
      <c r="AZ137">
        <v>7</v>
      </c>
      <c r="BE137">
        <v>1</v>
      </c>
      <c r="BF137" s="97" t="s">
        <v>47</v>
      </c>
      <c r="BH137">
        <v>38</v>
      </c>
      <c r="BI137" t="s">
        <v>975</v>
      </c>
      <c r="BN137" t="s">
        <v>869</v>
      </c>
      <c r="BQ137" t="s">
        <v>809</v>
      </c>
    </row>
    <row r="138" spans="33:83" x14ac:dyDescent="0.35">
      <c r="AG138">
        <v>1</v>
      </c>
      <c r="AH138">
        <v>6</v>
      </c>
      <c r="AI138">
        <v>7</v>
      </c>
      <c r="AJ138">
        <v>8</v>
      </c>
      <c r="AL138">
        <v>1</v>
      </c>
      <c r="AM138">
        <v>5</v>
      </c>
      <c r="AN138">
        <v>6</v>
      </c>
      <c r="AO138">
        <v>7</v>
      </c>
      <c r="AQ138">
        <v>1</v>
      </c>
      <c r="AT138">
        <v>7</v>
      </c>
      <c r="AW138">
        <v>1</v>
      </c>
      <c r="AZ138">
        <v>7</v>
      </c>
      <c r="BE138">
        <v>2</v>
      </c>
      <c r="BF138" s="97" t="s">
        <v>43</v>
      </c>
      <c r="BH138">
        <v>44</v>
      </c>
      <c r="BI138" t="s">
        <v>814</v>
      </c>
      <c r="BN138" t="s">
        <v>870</v>
      </c>
      <c r="BQ138" t="s">
        <v>976</v>
      </c>
    </row>
    <row r="139" spans="33:83" x14ac:dyDescent="0.35">
      <c r="AG139">
        <v>1</v>
      </c>
      <c r="AH139">
        <v>6</v>
      </c>
      <c r="AI139">
        <v>7</v>
      </c>
      <c r="AJ139">
        <v>8</v>
      </c>
      <c r="AO139">
        <v>7</v>
      </c>
      <c r="AQ139">
        <v>1</v>
      </c>
      <c r="AT139">
        <v>7</v>
      </c>
      <c r="AW139">
        <v>1</v>
      </c>
      <c r="AZ139">
        <v>7</v>
      </c>
      <c r="BE139">
        <v>3</v>
      </c>
      <c r="BF139" s="97" t="s">
        <v>977</v>
      </c>
      <c r="BH139">
        <v>50</v>
      </c>
      <c r="BI139" t="s">
        <v>978</v>
      </c>
      <c r="BN139" t="s">
        <v>871</v>
      </c>
    </row>
    <row r="140" spans="33:83" x14ac:dyDescent="0.35">
      <c r="AG140">
        <v>1</v>
      </c>
      <c r="AH140">
        <v>6</v>
      </c>
      <c r="AI140">
        <v>7</v>
      </c>
      <c r="AJ140">
        <v>8</v>
      </c>
      <c r="AO140">
        <v>7</v>
      </c>
      <c r="AQ140">
        <v>2</v>
      </c>
      <c r="AT140">
        <v>8</v>
      </c>
      <c r="AW140">
        <v>2</v>
      </c>
      <c r="AZ140">
        <v>8</v>
      </c>
    </row>
    <row r="141" spans="33:83" x14ac:dyDescent="0.35">
      <c r="AJ141">
        <v>8</v>
      </c>
      <c r="AO141">
        <v>7</v>
      </c>
      <c r="AQ141">
        <v>3</v>
      </c>
      <c r="AT141">
        <v>8</v>
      </c>
      <c r="AW141">
        <v>3</v>
      </c>
      <c r="AZ141">
        <v>8</v>
      </c>
      <c r="BW141" t="s">
        <v>553</v>
      </c>
      <c r="BZ141" t="s">
        <v>497</v>
      </c>
      <c r="CB141" t="s">
        <v>979</v>
      </c>
    </row>
    <row r="142" spans="33:83" x14ac:dyDescent="0.35">
      <c r="AJ142">
        <v>9</v>
      </c>
      <c r="AO142">
        <v>8</v>
      </c>
      <c r="AQ142">
        <v>4</v>
      </c>
      <c r="AT142">
        <v>8</v>
      </c>
      <c r="AW142">
        <v>4</v>
      </c>
      <c r="AZ142">
        <v>8</v>
      </c>
      <c r="BK142" t="s">
        <v>6</v>
      </c>
      <c r="BL142">
        <v>2</v>
      </c>
      <c r="BM142">
        <v>1</v>
      </c>
      <c r="BN142">
        <v>2</v>
      </c>
      <c r="BW142" t="s">
        <v>763</v>
      </c>
      <c r="BX142" s="48">
        <v>50</v>
      </c>
      <c r="BY142">
        <v>36</v>
      </c>
      <c r="BZ142" t="s">
        <v>763</v>
      </c>
      <c r="CB142" t="s">
        <v>980</v>
      </c>
    </row>
    <row r="143" spans="33:83" x14ac:dyDescent="0.35">
      <c r="AJ143">
        <v>9</v>
      </c>
      <c r="AO143">
        <v>9</v>
      </c>
      <c r="AQ143">
        <v>5</v>
      </c>
      <c r="AT143">
        <v>8</v>
      </c>
      <c r="AW143">
        <v>5</v>
      </c>
      <c r="AZ143">
        <v>8</v>
      </c>
      <c r="BK143" t="s">
        <v>5</v>
      </c>
      <c r="BL143">
        <v>2</v>
      </c>
      <c r="BM143">
        <v>1</v>
      </c>
      <c r="BN143">
        <v>2</v>
      </c>
      <c r="BW143" t="s">
        <v>814</v>
      </c>
      <c r="BX143" s="48">
        <v>44</v>
      </c>
      <c r="BY143">
        <v>32</v>
      </c>
      <c r="BZ143" t="s">
        <v>814</v>
      </c>
      <c r="CB143" t="s">
        <v>981</v>
      </c>
    </row>
    <row r="144" spans="33:83" x14ac:dyDescent="0.35">
      <c r="AJ144">
        <v>10</v>
      </c>
      <c r="AO144">
        <v>10</v>
      </c>
      <c r="AQ144">
        <v>5</v>
      </c>
      <c r="AT144">
        <v>8</v>
      </c>
      <c r="AW144">
        <v>5</v>
      </c>
      <c r="AZ144">
        <v>8</v>
      </c>
      <c r="BK144" t="s">
        <v>4</v>
      </c>
      <c r="BL144">
        <v>2</v>
      </c>
      <c r="BM144">
        <v>1</v>
      </c>
      <c r="BN144">
        <v>1</v>
      </c>
      <c r="BW144" t="s">
        <v>789</v>
      </c>
      <c r="BX144" s="48">
        <v>38</v>
      </c>
      <c r="BY144">
        <v>28</v>
      </c>
      <c r="BZ144" t="s">
        <v>789</v>
      </c>
      <c r="CC144" t="s">
        <v>982</v>
      </c>
    </row>
    <row r="145" spans="36:151" x14ac:dyDescent="0.35">
      <c r="AJ145">
        <v>11</v>
      </c>
      <c r="AQ145">
        <v>6</v>
      </c>
      <c r="AT145">
        <v>9</v>
      </c>
      <c r="AW145">
        <v>6</v>
      </c>
      <c r="AZ145">
        <v>8</v>
      </c>
      <c r="BK145" t="s">
        <v>3</v>
      </c>
      <c r="BL145">
        <v>2</v>
      </c>
      <c r="BM145">
        <v>1</v>
      </c>
      <c r="BN145">
        <v>1</v>
      </c>
      <c r="BW145" t="s">
        <v>782</v>
      </c>
      <c r="BX145" s="48">
        <v>32</v>
      </c>
      <c r="BY145" s="26">
        <v>24</v>
      </c>
      <c r="BZ145" t="s">
        <v>782</v>
      </c>
    </row>
    <row r="146" spans="36:151" x14ac:dyDescent="0.35">
      <c r="AQ146">
        <v>6</v>
      </c>
      <c r="AT146">
        <v>9</v>
      </c>
      <c r="AW146">
        <v>6</v>
      </c>
      <c r="AZ146">
        <v>8</v>
      </c>
      <c r="BK146" t="s">
        <v>2</v>
      </c>
      <c r="BL146">
        <v>2</v>
      </c>
      <c r="BM146">
        <v>1</v>
      </c>
      <c r="BN146">
        <v>1</v>
      </c>
      <c r="BW146" s="183" t="s">
        <v>983</v>
      </c>
      <c r="BX146" s="48">
        <v>26</v>
      </c>
      <c r="BY146" s="26">
        <v>22</v>
      </c>
      <c r="BZ146" t="s">
        <v>983</v>
      </c>
    </row>
    <row r="147" spans="36:151" x14ac:dyDescent="0.35">
      <c r="AQ147">
        <v>6</v>
      </c>
      <c r="AW147">
        <v>6</v>
      </c>
      <c r="AZ147">
        <v>9</v>
      </c>
      <c r="BK147" t="s">
        <v>1</v>
      </c>
      <c r="BL147">
        <v>2</v>
      </c>
      <c r="BM147">
        <v>1</v>
      </c>
      <c r="BN147">
        <v>0</v>
      </c>
      <c r="BP147">
        <v>1</v>
      </c>
      <c r="BQ147">
        <v>2</v>
      </c>
      <c r="BR147">
        <v>3</v>
      </c>
      <c r="BS147">
        <v>4</v>
      </c>
      <c r="BT147">
        <v>5</v>
      </c>
      <c r="BW147" s="97" t="s">
        <v>984</v>
      </c>
      <c r="BX147" s="56">
        <v>26</v>
      </c>
      <c r="BY147" s="26">
        <v>20</v>
      </c>
      <c r="BZ147" t="s">
        <v>985</v>
      </c>
      <c r="EJ147" t="s">
        <v>986</v>
      </c>
      <c r="EK147" t="s">
        <v>27</v>
      </c>
      <c r="EL147" t="s">
        <v>553</v>
      </c>
      <c r="EM147" t="s">
        <v>497</v>
      </c>
      <c r="EN147" t="s">
        <v>274</v>
      </c>
      <c r="EO147" t="s">
        <v>987</v>
      </c>
      <c r="EP147" s="26" t="s">
        <v>168</v>
      </c>
      <c r="ER147" t="s">
        <v>988</v>
      </c>
      <c r="ES147" t="s">
        <v>989</v>
      </c>
      <c r="ET147" t="s">
        <v>990</v>
      </c>
    </row>
    <row r="148" spans="36:151" x14ac:dyDescent="0.35">
      <c r="AQ148">
        <v>6</v>
      </c>
      <c r="AW148">
        <v>6</v>
      </c>
      <c r="AZ148">
        <v>9</v>
      </c>
      <c r="BK148" t="s">
        <v>0</v>
      </c>
      <c r="BL148">
        <v>2</v>
      </c>
      <c r="BM148">
        <v>1</v>
      </c>
      <c r="BN148">
        <v>0</v>
      </c>
      <c r="BP148" t="s">
        <v>457</v>
      </c>
      <c r="BQ148" t="s">
        <v>991</v>
      </c>
      <c r="BR148" t="s">
        <v>992</v>
      </c>
      <c r="BT148" t="s">
        <v>453</v>
      </c>
      <c r="BW148" t="s">
        <v>993</v>
      </c>
      <c r="BX148" s="56">
        <v>23</v>
      </c>
      <c r="BY148">
        <v>18</v>
      </c>
      <c r="BZ148" t="s">
        <v>993</v>
      </c>
      <c r="EF148" t="s">
        <v>994</v>
      </c>
      <c r="EG148">
        <v>1</v>
      </c>
      <c r="EH148" t="s">
        <v>995</v>
      </c>
      <c r="EJ148" s="91"/>
      <c r="EO148">
        <v>56</v>
      </c>
      <c r="EP148" s="26">
        <f t="shared" ref="EP148:EP169" si="10">SUM(EK148:EO148)</f>
        <v>56</v>
      </c>
      <c r="EQ148">
        <v>1</v>
      </c>
      <c r="ET148" t="s">
        <v>517</v>
      </c>
    </row>
    <row r="149" spans="36:151" x14ac:dyDescent="0.35">
      <c r="AQ149">
        <v>6</v>
      </c>
      <c r="AW149">
        <v>6</v>
      </c>
      <c r="AZ149">
        <v>9</v>
      </c>
      <c r="BP149" t="s">
        <v>996</v>
      </c>
      <c r="BQ149" t="s">
        <v>997</v>
      </c>
      <c r="BR149" t="s">
        <v>998</v>
      </c>
      <c r="BS149" t="s">
        <v>998</v>
      </c>
      <c r="BT149" t="s">
        <v>999</v>
      </c>
      <c r="BW149" t="s">
        <v>1000</v>
      </c>
      <c r="BX149" s="48">
        <v>20</v>
      </c>
      <c r="BY149">
        <v>14</v>
      </c>
      <c r="BZ149" t="s">
        <v>1000</v>
      </c>
      <c r="DE149">
        <v>1</v>
      </c>
      <c r="DF149" s="97" t="s">
        <v>449</v>
      </c>
      <c r="DH149" s="91"/>
      <c r="DI149" t="s">
        <v>994</v>
      </c>
      <c r="DJ149">
        <v>56</v>
      </c>
      <c r="DP149">
        <f t="shared" ref="DP149:DP157" si="11">SUM(DJ149:DO149)</f>
        <v>56</v>
      </c>
      <c r="DQ149">
        <v>1</v>
      </c>
      <c r="DR149">
        <v>56</v>
      </c>
      <c r="DS149" t="s">
        <v>1001</v>
      </c>
      <c r="DT149" s="97" t="s">
        <v>446</v>
      </c>
      <c r="EF149" t="s">
        <v>1002</v>
      </c>
      <c r="EG149">
        <v>2</v>
      </c>
      <c r="EH149" t="s">
        <v>995</v>
      </c>
      <c r="EJ149" s="91"/>
      <c r="EO149">
        <v>56</v>
      </c>
      <c r="EP149" s="26">
        <f t="shared" si="10"/>
        <v>56</v>
      </c>
      <c r="EQ149">
        <v>2</v>
      </c>
      <c r="ET149" t="s">
        <v>524</v>
      </c>
    </row>
    <row r="150" spans="36:151" x14ac:dyDescent="0.35">
      <c r="AQ150">
        <v>6</v>
      </c>
      <c r="AW150">
        <v>6</v>
      </c>
      <c r="AZ150">
        <v>9</v>
      </c>
      <c r="BD150" s="26" t="s">
        <v>27</v>
      </c>
      <c r="BE150" s="26" t="s">
        <v>553</v>
      </c>
      <c r="BF150" s="26" t="s">
        <v>497</v>
      </c>
      <c r="BG150" s="26" t="s">
        <v>274</v>
      </c>
      <c r="BH150" s="26"/>
      <c r="BM150" t="s">
        <v>350</v>
      </c>
      <c r="BN150" t="s">
        <v>459</v>
      </c>
      <c r="BP150" t="s">
        <v>1003</v>
      </c>
      <c r="BQ150" t="s">
        <v>1004</v>
      </c>
      <c r="BR150" t="s">
        <v>1005</v>
      </c>
      <c r="BS150" t="s">
        <v>1005</v>
      </c>
      <c r="BT150" t="s">
        <v>1006</v>
      </c>
      <c r="BW150" t="s">
        <v>1007</v>
      </c>
      <c r="BX150" s="48">
        <v>17</v>
      </c>
      <c r="BY150">
        <v>10</v>
      </c>
      <c r="BZ150" t="s">
        <v>1007</v>
      </c>
      <c r="DE150">
        <v>2</v>
      </c>
      <c r="DF150" s="97" t="s">
        <v>454</v>
      </c>
      <c r="DH150" s="91"/>
      <c r="DI150" t="s">
        <v>1002</v>
      </c>
      <c r="DJ150">
        <v>56</v>
      </c>
      <c r="DP150">
        <f t="shared" si="11"/>
        <v>56</v>
      </c>
      <c r="DQ150">
        <v>2</v>
      </c>
      <c r="DR150">
        <v>56</v>
      </c>
      <c r="DS150" t="s">
        <v>1008</v>
      </c>
      <c r="DT150" s="97" t="s">
        <v>449</v>
      </c>
      <c r="EF150" t="s">
        <v>1009</v>
      </c>
      <c r="EG150">
        <v>3</v>
      </c>
      <c r="EH150" t="s">
        <v>995</v>
      </c>
      <c r="EJ150" s="91"/>
      <c r="EO150">
        <v>56</v>
      </c>
      <c r="EP150" s="26">
        <f t="shared" si="10"/>
        <v>56</v>
      </c>
      <c r="EQ150">
        <v>3</v>
      </c>
      <c r="ET150" t="s">
        <v>530</v>
      </c>
    </row>
    <row r="151" spans="36:151" x14ac:dyDescent="0.35">
      <c r="AQ151">
        <v>6</v>
      </c>
      <c r="AW151">
        <v>6</v>
      </c>
      <c r="AZ151">
        <v>9</v>
      </c>
      <c r="BD151" s="26">
        <v>70</v>
      </c>
      <c r="BE151" s="26">
        <v>50</v>
      </c>
      <c r="BF151" s="26">
        <v>36</v>
      </c>
      <c r="BG151" s="26">
        <v>30</v>
      </c>
      <c r="BH151" s="26" t="s">
        <v>978</v>
      </c>
      <c r="BM151" t="s">
        <v>1010</v>
      </c>
      <c r="BN151" t="s">
        <v>1011</v>
      </c>
      <c r="BP151" t="s">
        <v>1012</v>
      </c>
      <c r="BQ151" t="s">
        <v>1013</v>
      </c>
      <c r="BR151" t="s">
        <v>1014</v>
      </c>
      <c r="BS151" t="s">
        <v>1015</v>
      </c>
      <c r="BT151" t="s">
        <v>1016</v>
      </c>
      <c r="BW151" t="s">
        <v>1017</v>
      </c>
      <c r="BX151" s="48">
        <v>14</v>
      </c>
      <c r="BY151">
        <v>6</v>
      </c>
      <c r="BZ151" t="s">
        <v>1017</v>
      </c>
      <c r="DE151">
        <v>3</v>
      </c>
      <c r="DF151" s="97" t="s">
        <v>458</v>
      </c>
      <c r="DH151" s="91"/>
      <c r="DI151" t="s">
        <v>1009</v>
      </c>
      <c r="DJ151">
        <v>56</v>
      </c>
      <c r="DP151">
        <f t="shared" si="11"/>
        <v>56</v>
      </c>
      <c r="DQ151">
        <v>3</v>
      </c>
      <c r="DR151">
        <v>56</v>
      </c>
      <c r="DS151" t="s">
        <v>1018</v>
      </c>
      <c r="DT151" s="97" t="s">
        <v>454</v>
      </c>
      <c r="EA151" t="s">
        <v>988</v>
      </c>
      <c r="EB151" t="s">
        <v>989</v>
      </c>
      <c r="EC151" t="s">
        <v>990</v>
      </c>
      <c r="EF151" t="s">
        <v>1019</v>
      </c>
      <c r="EG151">
        <v>4</v>
      </c>
      <c r="EH151" t="s">
        <v>596</v>
      </c>
      <c r="EJ151" s="91"/>
      <c r="EL151">
        <v>16</v>
      </c>
      <c r="EM151">
        <v>12</v>
      </c>
      <c r="EO151">
        <v>56</v>
      </c>
      <c r="EP151" s="26">
        <f t="shared" si="10"/>
        <v>84</v>
      </c>
      <c r="EQ151">
        <v>4</v>
      </c>
      <c r="ER151" t="s">
        <v>313</v>
      </c>
      <c r="ET151" s="26" t="s">
        <v>1020</v>
      </c>
      <c r="EU151" s="82" t="s">
        <v>1021</v>
      </c>
    </row>
    <row r="152" spans="36:151" x14ac:dyDescent="0.35">
      <c r="AZ152">
        <v>9</v>
      </c>
      <c r="BD152" s="26">
        <v>63</v>
      </c>
      <c r="BE152" s="26">
        <v>44</v>
      </c>
      <c r="BF152" s="26">
        <v>32</v>
      </c>
      <c r="BG152" s="26">
        <v>24</v>
      </c>
      <c r="BH152" s="26" t="s">
        <v>814</v>
      </c>
      <c r="BM152" t="s">
        <v>1022</v>
      </c>
      <c r="BN152" t="s">
        <v>1023</v>
      </c>
      <c r="BP152" t="s">
        <v>1024</v>
      </c>
      <c r="BQ152" s="207" t="s">
        <v>1025</v>
      </c>
      <c r="BR152" t="s">
        <v>1026</v>
      </c>
      <c r="BS152" t="s">
        <v>1027</v>
      </c>
      <c r="BT152" t="s">
        <v>1028</v>
      </c>
      <c r="CW152" s="97" t="s">
        <v>449</v>
      </c>
      <c r="DD152" t="s">
        <v>1029</v>
      </c>
      <c r="DE152">
        <v>4</v>
      </c>
      <c r="DF152" s="97" t="s">
        <v>596</v>
      </c>
      <c r="DH152" s="91"/>
      <c r="DI152" t="s">
        <v>1019</v>
      </c>
      <c r="DJ152">
        <v>56</v>
      </c>
      <c r="DL152">
        <v>16</v>
      </c>
      <c r="DM152">
        <v>12</v>
      </c>
      <c r="DP152">
        <f t="shared" si="11"/>
        <v>84</v>
      </c>
      <c r="DQ152">
        <v>4</v>
      </c>
      <c r="DR152">
        <v>56</v>
      </c>
      <c r="DS152" t="s">
        <v>1030</v>
      </c>
      <c r="DT152" s="97" t="s">
        <v>458</v>
      </c>
      <c r="DX152" s="26" t="s">
        <v>517</v>
      </c>
      <c r="EA152" t="s">
        <v>313</v>
      </c>
      <c r="EC152" t="s">
        <v>1020</v>
      </c>
      <c r="EF152" t="s">
        <v>1031</v>
      </c>
      <c r="EG152">
        <v>5</v>
      </c>
      <c r="EH152" t="s">
        <v>446</v>
      </c>
      <c r="EL152">
        <v>16</v>
      </c>
      <c r="EM152">
        <v>12</v>
      </c>
      <c r="EO152">
        <v>56</v>
      </c>
      <c r="EP152" s="26">
        <f t="shared" si="10"/>
        <v>84</v>
      </c>
      <c r="EQ152">
        <v>5</v>
      </c>
      <c r="ER152" t="s">
        <v>313</v>
      </c>
      <c r="ET152" t="s">
        <v>1032</v>
      </c>
      <c r="EU152" s="91"/>
    </row>
    <row r="153" spans="36:151" x14ac:dyDescent="0.35">
      <c r="AZ153">
        <v>9</v>
      </c>
      <c r="BD153" s="26">
        <v>56</v>
      </c>
      <c r="BE153" s="26">
        <v>38</v>
      </c>
      <c r="BF153" s="26">
        <v>28</v>
      </c>
      <c r="BG153" s="26">
        <v>18</v>
      </c>
      <c r="BH153" s="26" t="s">
        <v>789</v>
      </c>
      <c r="BM153" t="s">
        <v>1033</v>
      </c>
      <c r="BN153" t="s">
        <v>1034</v>
      </c>
      <c r="BP153" t="s">
        <v>1035</v>
      </c>
      <c r="BQ153" t="s">
        <v>1036</v>
      </c>
      <c r="BS153" t="s">
        <v>1037</v>
      </c>
      <c r="BT153" t="s">
        <v>1038</v>
      </c>
      <c r="CW153" s="97" t="s">
        <v>446</v>
      </c>
      <c r="CZ153" t="s">
        <v>6</v>
      </c>
      <c r="DA153">
        <v>1</v>
      </c>
      <c r="DB153">
        <v>2</v>
      </c>
      <c r="DC153" t="s">
        <v>1039</v>
      </c>
      <c r="DE153">
        <v>5</v>
      </c>
      <c r="DF153" s="97" t="s">
        <v>1040</v>
      </c>
      <c r="DH153" s="91" t="s">
        <v>1041</v>
      </c>
      <c r="DI153" t="s">
        <v>1031</v>
      </c>
      <c r="DJ153">
        <v>40</v>
      </c>
      <c r="DK153">
        <v>20</v>
      </c>
      <c r="DL153">
        <v>16</v>
      </c>
      <c r="DM153">
        <v>12</v>
      </c>
      <c r="DP153">
        <f t="shared" si="11"/>
        <v>88</v>
      </c>
      <c r="DQ153">
        <v>5</v>
      </c>
      <c r="DR153">
        <v>40</v>
      </c>
      <c r="DS153" t="s">
        <v>1042</v>
      </c>
      <c r="DT153" s="26" t="s">
        <v>1043</v>
      </c>
      <c r="DW153" t="s">
        <v>826</v>
      </c>
      <c r="DX153" t="s">
        <v>524</v>
      </c>
      <c r="EA153" t="s">
        <v>313</v>
      </c>
      <c r="EB153" t="s">
        <v>27</v>
      </c>
      <c r="EC153" t="s">
        <v>1032</v>
      </c>
      <c r="EF153" t="s">
        <v>1044</v>
      </c>
      <c r="EG153">
        <v>6</v>
      </c>
      <c r="EH153" t="s">
        <v>1045</v>
      </c>
      <c r="EK153">
        <v>20</v>
      </c>
      <c r="EL153">
        <v>16</v>
      </c>
      <c r="EM153">
        <v>12</v>
      </c>
      <c r="EN153">
        <v>28</v>
      </c>
      <c r="EO153">
        <v>0</v>
      </c>
      <c r="EP153" s="26">
        <f t="shared" si="10"/>
        <v>76</v>
      </c>
      <c r="EQ153">
        <v>6</v>
      </c>
      <c r="ER153" t="s">
        <v>313</v>
      </c>
      <c r="ES153" t="s">
        <v>27</v>
      </c>
      <c r="ET153" t="s">
        <v>274</v>
      </c>
      <c r="EU153" s="91"/>
    </row>
    <row r="154" spans="36:151" x14ac:dyDescent="0.35">
      <c r="BD154" s="26">
        <v>49</v>
      </c>
      <c r="BE154" s="26">
        <v>32</v>
      </c>
      <c r="BF154" s="26">
        <v>24</v>
      </c>
      <c r="BG154" s="26">
        <v>12</v>
      </c>
      <c r="BH154" s="26" t="s">
        <v>821</v>
      </c>
      <c r="BM154" t="s">
        <v>1046</v>
      </c>
      <c r="BP154" t="s">
        <v>1047</v>
      </c>
      <c r="BQ154" t="s">
        <v>1048</v>
      </c>
      <c r="BR154" t="s">
        <v>1049</v>
      </c>
      <c r="BS154" t="s">
        <v>1050</v>
      </c>
      <c r="BT154" t="s">
        <v>1051</v>
      </c>
      <c r="CW154" s="97" t="s">
        <v>596</v>
      </c>
      <c r="CZ154" t="s">
        <v>5</v>
      </c>
      <c r="DA154">
        <v>1</v>
      </c>
      <c r="DB154">
        <v>2</v>
      </c>
      <c r="DC154" t="s">
        <v>1039</v>
      </c>
      <c r="DE154">
        <v>6</v>
      </c>
      <c r="DF154" s="97" t="s">
        <v>619</v>
      </c>
      <c r="DH154" s="91" t="s">
        <v>1052</v>
      </c>
      <c r="DI154" t="s">
        <v>1044</v>
      </c>
      <c r="DJ154">
        <v>32</v>
      </c>
      <c r="DL154">
        <v>16</v>
      </c>
      <c r="DM154">
        <v>12</v>
      </c>
      <c r="DN154">
        <v>28</v>
      </c>
      <c r="DP154">
        <f t="shared" si="11"/>
        <v>88</v>
      </c>
      <c r="DQ154">
        <v>6</v>
      </c>
      <c r="DR154">
        <v>32</v>
      </c>
      <c r="DS154" t="s">
        <v>1042</v>
      </c>
      <c r="DT154" s="26" t="s">
        <v>1053</v>
      </c>
      <c r="DX154" s="26" t="s">
        <v>530</v>
      </c>
      <c r="DY154" t="s">
        <v>826</v>
      </c>
      <c r="EA154" t="s">
        <v>313</v>
      </c>
      <c r="EB154" t="s">
        <v>274</v>
      </c>
      <c r="EC154" t="s">
        <v>1054</v>
      </c>
      <c r="EF154" t="s">
        <v>1055</v>
      </c>
      <c r="EG154">
        <v>7</v>
      </c>
      <c r="EH154" t="s">
        <v>619</v>
      </c>
      <c r="EJ154" s="91" t="s">
        <v>1041</v>
      </c>
      <c r="EK154">
        <v>20</v>
      </c>
      <c r="EL154">
        <v>16</v>
      </c>
      <c r="EM154">
        <v>12</v>
      </c>
      <c r="EO154">
        <v>40</v>
      </c>
      <c r="EP154" s="26">
        <f t="shared" si="10"/>
        <v>88</v>
      </c>
      <c r="EQ154">
        <v>7</v>
      </c>
      <c r="ER154" t="s">
        <v>313</v>
      </c>
      <c r="ES154" t="s">
        <v>27</v>
      </c>
      <c r="ET154" s="26" t="s">
        <v>1054</v>
      </c>
      <c r="EU154" s="82" t="s">
        <v>1043</v>
      </c>
    </row>
    <row r="155" spans="36:151" x14ac:dyDescent="0.35">
      <c r="BD155" s="26">
        <v>42</v>
      </c>
      <c r="BE155" s="26">
        <v>26</v>
      </c>
      <c r="BF155" s="26">
        <v>22</v>
      </c>
      <c r="BG155" s="26">
        <v>6</v>
      </c>
      <c r="BH155" s="26" t="s">
        <v>1056</v>
      </c>
      <c r="BP155">
        <v>5</v>
      </c>
      <c r="CW155" s="97" t="s">
        <v>454</v>
      </c>
      <c r="CZ155" t="s">
        <v>191</v>
      </c>
      <c r="DA155" t="s">
        <v>1039</v>
      </c>
      <c r="DB155">
        <v>1</v>
      </c>
      <c r="DC155">
        <v>2</v>
      </c>
      <c r="DE155">
        <v>7</v>
      </c>
      <c r="DF155" s="97" t="s">
        <v>643</v>
      </c>
      <c r="DH155" s="91" t="s">
        <v>1057</v>
      </c>
      <c r="DI155" t="s">
        <v>1055</v>
      </c>
      <c r="DJ155">
        <v>40</v>
      </c>
      <c r="DK155">
        <v>20</v>
      </c>
      <c r="DL155">
        <v>16</v>
      </c>
      <c r="DM155">
        <v>12</v>
      </c>
      <c r="DP155">
        <f t="shared" si="11"/>
        <v>88</v>
      </c>
      <c r="DQ155">
        <v>7</v>
      </c>
      <c r="DR155">
        <v>40</v>
      </c>
      <c r="DS155" t="s">
        <v>1042</v>
      </c>
      <c r="DT155" s="26" t="s">
        <v>1058</v>
      </c>
      <c r="DW155" t="s">
        <v>828</v>
      </c>
      <c r="DX155" t="s">
        <v>1020</v>
      </c>
      <c r="EA155" t="s">
        <v>313</v>
      </c>
      <c r="EB155" t="s">
        <v>27</v>
      </c>
      <c r="EC155" t="s">
        <v>1059</v>
      </c>
      <c r="EF155" t="s">
        <v>1060</v>
      </c>
      <c r="EG155">
        <v>8</v>
      </c>
      <c r="EH155" t="s">
        <v>643</v>
      </c>
      <c r="EJ155" s="91" t="s">
        <v>1052</v>
      </c>
      <c r="EK155" s="48"/>
      <c r="EL155">
        <v>16</v>
      </c>
      <c r="EM155">
        <v>12</v>
      </c>
      <c r="EN155">
        <v>28</v>
      </c>
      <c r="EO155">
        <v>32</v>
      </c>
      <c r="EP155" s="26">
        <f t="shared" si="10"/>
        <v>88</v>
      </c>
      <c r="EQ155">
        <v>8</v>
      </c>
      <c r="ER155" t="s">
        <v>313</v>
      </c>
      <c r="ES155" t="s">
        <v>274</v>
      </c>
      <c r="ET155" s="26" t="s">
        <v>1059</v>
      </c>
      <c r="EU155" s="82" t="s">
        <v>1053</v>
      </c>
    </row>
    <row r="156" spans="36:151" x14ac:dyDescent="0.35">
      <c r="BF156" s="26">
        <v>20</v>
      </c>
      <c r="BH156" s="26" t="s">
        <v>1061</v>
      </c>
      <c r="BZ156">
        <v>1</v>
      </c>
      <c r="CA156">
        <v>2</v>
      </c>
      <c r="CB156">
        <v>3</v>
      </c>
      <c r="CC156">
        <v>4</v>
      </c>
      <c r="CD156">
        <v>5</v>
      </c>
      <c r="CH156" s="28">
        <v>1</v>
      </c>
      <c r="CI156" s="28">
        <v>2</v>
      </c>
      <c r="CJ156" s="35">
        <v>3</v>
      </c>
      <c r="CK156" s="35">
        <v>4</v>
      </c>
      <c r="CL156" s="35">
        <v>5</v>
      </c>
      <c r="CM156" s="35">
        <v>6</v>
      </c>
      <c r="CN156" s="35">
        <v>7</v>
      </c>
      <c r="CO156" s="35">
        <v>8</v>
      </c>
      <c r="CP156" s="35">
        <v>9</v>
      </c>
      <c r="CQ156" s="35">
        <v>10</v>
      </c>
      <c r="CR156" s="28">
        <v>11</v>
      </c>
      <c r="CS156" s="28">
        <v>12</v>
      </c>
      <c r="CT156" s="28">
        <v>13</v>
      </c>
      <c r="CW156" s="97" t="s">
        <v>619</v>
      </c>
      <c r="CZ156" t="s">
        <v>3</v>
      </c>
      <c r="DA156">
        <v>1</v>
      </c>
      <c r="DB156" t="s">
        <v>1039</v>
      </c>
      <c r="DC156">
        <v>2</v>
      </c>
      <c r="DE156">
        <v>8</v>
      </c>
      <c r="DF156" s="97" t="s">
        <v>1045</v>
      </c>
      <c r="DI156" t="s">
        <v>1060</v>
      </c>
      <c r="DK156" s="48" t="s">
        <v>1062</v>
      </c>
      <c r="DL156">
        <v>16</v>
      </c>
      <c r="DM156">
        <v>12</v>
      </c>
      <c r="DN156">
        <v>28</v>
      </c>
      <c r="DP156">
        <f t="shared" si="11"/>
        <v>56</v>
      </c>
      <c r="DQ156">
        <v>8</v>
      </c>
      <c r="DW156" t="s">
        <v>1062</v>
      </c>
      <c r="DX156" s="26" t="s">
        <v>1032</v>
      </c>
      <c r="DY156" t="s">
        <v>828</v>
      </c>
      <c r="EA156" t="s">
        <v>313</v>
      </c>
      <c r="EB156" t="s">
        <v>274</v>
      </c>
      <c r="EC156" t="s">
        <v>1063</v>
      </c>
      <c r="EF156" t="s">
        <v>1064</v>
      </c>
      <c r="EG156">
        <v>9</v>
      </c>
      <c r="EH156" t="s">
        <v>689</v>
      </c>
      <c r="EJ156" s="91" t="s">
        <v>1057</v>
      </c>
      <c r="EK156" t="s">
        <v>1062</v>
      </c>
      <c r="EL156">
        <v>16</v>
      </c>
      <c r="EM156">
        <v>12</v>
      </c>
      <c r="EO156">
        <v>40</v>
      </c>
      <c r="EP156" s="26">
        <f t="shared" si="10"/>
        <v>68</v>
      </c>
      <c r="EQ156">
        <v>9</v>
      </c>
      <c r="ER156" t="s">
        <v>313</v>
      </c>
      <c r="ES156" t="s">
        <v>1062</v>
      </c>
      <c r="ET156" s="26" t="s">
        <v>1065</v>
      </c>
      <c r="EU156" s="82" t="s">
        <v>1058</v>
      </c>
    </row>
    <row r="157" spans="36:151" x14ac:dyDescent="0.35">
      <c r="BD157" s="26">
        <v>35</v>
      </c>
      <c r="BE157" s="26">
        <v>23</v>
      </c>
      <c r="BF157" s="26">
        <v>18</v>
      </c>
      <c r="BG157" s="26">
        <v>0</v>
      </c>
      <c r="BH157" s="26" t="s">
        <v>1066</v>
      </c>
      <c r="BZ157" t="s">
        <v>996</v>
      </c>
      <c r="CA157" t="s">
        <v>997</v>
      </c>
      <c r="CB157" t="s">
        <v>998</v>
      </c>
      <c r="CC157" t="s">
        <v>998</v>
      </c>
      <c r="CD157" t="s">
        <v>999</v>
      </c>
      <c r="CG157" t="s">
        <v>6</v>
      </c>
      <c r="CH157" s="28" t="s">
        <v>1067</v>
      </c>
      <c r="CI157" s="28" t="s">
        <v>1067</v>
      </c>
      <c r="CJ157" s="28" t="s">
        <v>1067</v>
      </c>
      <c r="CK157" s="35" t="s">
        <v>38</v>
      </c>
      <c r="CL157" s="35" t="s">
        <v>1067</v>
      </c>
      <c r="CM157" s="35" t="s">
        <v>38</v>
      </c>
      <c r="CN157" s="35" t="s">
        <v>1067</v>
      </c>
      <c r="CO157" s="35" t="s">
        <v>38</v>
      </c>
      <c r="CP157" s="35" t="s">
        <v>1067</v>
      </c>
      <c r="CQ157" s="28" t="s">
        <v>1067</v>
      </c>
      <c r="CR157" s="28" t="s">
        <v>1067</v>
      </c>
      <c r="CS157" s="28" t="s">
        <v>1067</v>
      </c>
      <c r="CU157">
        <f t="shared" ref="CU157:CU164" si="12">COUNTIF(CH157:CS157, "X")</f>
        <v>3</v>
      </c>
      <c r="CV157">
        <f t="shared" ref="CV157:CV164" si="13">COUNTIF(CH157:CS157, "O")</f>
        <v>9</v>
      </c>
      <c r="CW157" s="97" t="s">
        <v>643</v>
      </c>
      <c r="CZ157" t="s">
        <v>1</v>
      </c>
      <c r="DA157" t="s">
        <v>1039</v>
      </c>
      <c r="DB157">
        <v>1</v>
      </c>
      <c r="DC157">
        <v>2</v>
      </c>
      <c r="DE157">
        <v>9</v>
      </c>
      <c r="DF157" t="s">
        <v>1068</v>
      </c>
      <c r="DI157" t="s">
        <v>1064</v>
      </c>
      <c r="DJ157">
        <v>56</v>
      </c>
      <c r="DL157">
        <v>16</v>
      </c>
      <c r="DM157">
        <v>12</v>
      </c>
      <c r="DP157">
        <f t="shared" si="11"/>
        <v>84</v>
      </c>
      <c r="DQ157">
        <v>9</v>
      </c>
      <c r="DR157">
        <v>56</v>
      </c>
      <c r="DT157" s="26" t="s">
        <v>1021</v>
      </c>
      <c r="DX157" t="s">
        <v>1054</v>
      </c>
      <c r="EA157" t="s">
        <v>313</v>
      </c>
      <c r="EC157" t="s">
        <v>1065</v>
      </c>
      <c r="EF157" t="s">
        <v>1069</v>
      </c>
      <c r="EG157">
        <v>10</v>
      </c>
      <c r="EH157" t="s">
        <v>1045</v>
      </c>
      <c r="EJ157" s="91"/>
      <c r="EK157">
        <v>20</v>
      </c>
      <c r="EM157">
        <v>4</v>
      </c>
      <c r="EN157">
        <v>28</v>
      </c>
      <c r="EO157">
        <v>0</v>
      </c>
      <c r="EP157" s="26">
        <f t="shared" si="10"/>
        <v>52</v>
      </c>
      <c r="EQ157">
        <v>10</v>
      </c>
      <c r="ER157" t="s">
        <v>497</v>
      </c>
      <c r="ES157" t="s">
        <v>27</v>
      </c>
      <c r="ET157" t="s">
        <v>274</v>
      </c>
      <c r="EU157" s="91" t="s">
        <v>1070</v>
      </c>
    </row>
    <row r="158" spans="36:151" x14ac:dyDescent="0.35">
      <c r="BD158" s="26">
        <v>28</v>
      </c>
      <c r="BE158" s="26">
        <v>20</v>
      </c>
      <c r="BF158" s="26">
        <v>14</v>
      </c>
      <c r="BG158" s="26"/>
      <c r="BH158" s="26" t="s">
        <v>1071</v>
      </c>
      <c r="BO158" s="48" t="s">
        <v>2</v>
      </c>
      <c r="BP158" s="26" t="s">
        <v>350</v>
      </c>
      <c r="BQ158" t="s">
        <v>496</v>
      </c>
      <c r="BR158" t="s">
        <v>459</v>
      </c>
      <c r="BS158" t="s">
        <v>486</v>
      </c>
      <c r="BT158" t="s">
        <v>498</v>
      </c>
      <c r="BV158" t="s">
        <v>1072</v>
      </c>
      <c r="BY158" s="48" t="s">
        <v>2</v>
      </c>
      <c r="BZ158" t="s">
        <v>3</v>
      </c>
      <c r="CA158" t="s">
        <v>4</v>
      </c>
      <c r="CB158" t="s">
        <v>24</v>
      </c>
      <c r="CC158" t="s">
        <v>0</v>
      </c>
      <c r="CD158" t="s">
        <v>5</v>
      </c>
      <c r="CG158" t="s">
        <v>5</v>
      </c>
      <c r="CH158" s="28" t="s">
        <v>1067</v>
      </c>
      <c r="CI158" s="28" t="s">
        <v>1067</v>
      </c>
      <c r="CJ158" s="28" t="s">
        <v>1067</v>
      </c>
      <c r="CK158" s="35" t="s">
        <v>1067</v>
      </c>
      <c r="CL158" s="35" t="s">
        <v>38</v>
      </c>
      <c r="CM158" s="35" t="s">
        <v>1067</v>
      </c>
      <c r="CN158" s="35" t="s">
        <v>38</v>
      </c>
      <c r="CO158" s="35" t="s">
        <v>1067</v>
      </c>
      <c r="CP158" s="35" t="s">
        <v>38</v>
      </c>
      <c r="CQ158" s="28" t="s">
        <v>1067</v>
      </c>
      <c r="CR158" s="28" t="s">
        <v>1067</v>
      </c>
      <c r="CS158" s="28" t="s">
        <v>1067</v>
      </c>
      <c r="CU158">
        <f t="shared" si="12"/>
        <v>3</v>
      </c>
      <c r="CV158">
        <f t="shared" si="13"/>
        <v>9</v>
      </c>
      <c r="CW158" s="97" t="s">
        <v>458</v>
      </c>
      <c r="CZ158" t="s">
        <v>2</v>
      </c>
      <c r="DA158">
        <v>1</v>
      </c>
      <c r="DB158" t="s">
        <v>1039</v>
      </c>
      <c r="DC158">
        <v>2</v>
      </c>
      <c r="DE158">
        <v>10</v>
      </c>
      <c r="DF158" s="97" t="s">
        <v>689</v>
      </c>
      <c r="DH158" s="91" t="s">
        <v>1041</v>
      </c>
      <c r="DI158" t="s">
        <v>1069</v>
      </c>
      <c r="DJ158">
        <v>40</v>
      </c>
      <c r="DK158">
        <v>20</v>
      </c>
      <c r="DM158">
        <v>4</v>
      </c>
      <c r="DN158">
        <v>28</v>
      </c>
      <c r="DP158">
        <f t="shared" ref="DP158:DP170" si="14">SUM(DJ158:DO158)</f>
        <v>92</v>
      </c>
      <c r="DQ158">
        <v>10</v>
      </c>
      <c r="DR158">
        <v>40</v>
      </c>
      <c r="DT158" s="208" t="s">
        <v>464</v>
      </c>
      <c r="DW158" t="s">
        <v>795</v>
      </c>
      <c r="DX158" t="s">
        <v>1073</v>
      </c>
      <c r="DY158" t="s">
        <v>622</v>
      </c>
      <c r="EA158" t="s">
        <v>1074</v>
      </c>
      <c r="EB158" t="s">
        <v>1075</v>
      </c>
      <c r="EC158" t="s">
        <v>1076</v>
      </c>
      <c r="EF158" t="s">
        <v>1077</v>
      </c>
      <c r="EG158">
        <v>11</v>
      </c>
      <c r="EH158" t="s">
        <v>699</v>
      </c>
      <c r="EJ158" s="91"/>
      <c r="EK158">
        <v>20</v>
      </c>
      <c r="EL158">
        <v>8</v>
      </c>
      <c r="EM158">
        <v>8</v>
      </c>
      <c r="EO158">
        <v>56</v>
      </c>
      <c r="EP158" s="26">
        <f t="shared" si="10"/>
        <v>92</v>
      </c>
      <c r="EQ158">
        <v>11</v>
      </c>
      <c r="ER158" t="s">
        <v>313</v>
      </c>
      <c r="ES158" t="s">
        <v>27</v>
      </c>
      <c r="ET158" s="26" t="s">
        <v>1078</v>
      </c>
      <c r="EU158" s="82" t="s">
        <v>1079</v>
      </c>
    </row>
    <row r="159" spans="36:151" x14ac:dyDescent="0.35">
      <c r="BD159" s="26">
        <v>21</v>
      </c>
      <c r="BE159" s="26">
        <v>17</v>
      </c>
      <c r="BF159" s="26">
        <v>10</v>
      </c>
      <c r="BG159" s="26"/>
      <c r="BH159" s="26" t="s">
        <v>1080</v>
      </c>
      <c r="BO159" s="48" t="s">
        <v>3</v>
      </c>
      <c r="BP159" s="26" t="s">
        <v>496</v>
      </c>
      <c r="BQ159" t="s">
        <v>350</v>
      </c>
      <c r="BR159" t="s">
        <v>498</v>
      </c>
      <c r="BS159" t="s">
        <v>501</v>
      </c>
      <c r="BT159" t="s">
        <v>504</v>
      </c>
      <c r="BV159" t="s">
        <v>1081</v>
      </c>
      <c r="BY159" s="48" t="s">
        <v>3</v>
      </c>
      <c r="BZ159" t="s">
        <v>2</v>
      </c>
      <c r="CA159" t="s">
        <v>5</v>
      </c>
      <c r="CB159" t="s">
        <v>24</v>
      </c>
      <c r="CC159" t="s">
        <v>6</v>
      </c>
      <c r="CD159" t="s">
        <v>1</v>
      </c>
      <c r="CG159" t="s">
        <v>191</v>
      </c>
      <c r="CH159" s="28" t="s">
        <v>1067</v>
      </c>
      <c r="CI159" s="28" t="s">
        <v>1067</v>
      </c>
      <c r="CJ159" s="28" t="s">
        <v>1067</v>
      </c>
      <c r="CK159" s="35" t="s">
        <v>1067</v>
      </c>
      <c r="CL159" s="35" t="s">
        <v>38</v>
      </c>
      <c r="CM159" s="35" t="s">
        <v>1067</v>
      </c>
      <c r="CN159" s="35" t="s">
        <v>38</v>
      </c>
      <c r="CO159" s="35" t="s">
        <v>1067</v>
      </c>
      <c r="CP159" s="35" t="s">
        <v>38</v>
      </c>
      <c r="CQ159" s="28" t="s">
        <v>1067</v>
      </c>
      <c r="CR159" s="28" t="s">
        <v>1067</v>
      </c>
      <c r="CS159" s="28" t="s">
        <v>1067</v>
      </c>
      <c r="CU159">
        <f t="shared" si="12"/>
        <v>3</v>
      </c>
      <c r="CV159">
        <f t="shared" si="13"/>
        <v>9</v>
      </c>
      <c r="CW159" s="97" t="s">
        <v>689</v>
      </c>
      <c r="CZ159" t="s">
        <v>0</v>
      </c>
      <c r="DA159">
        <v>1</v>
      </c>
      <c r="DB159" t="s">
        <v>1039</v>
      </c>
      <c r="DC159">
        <v>2</v>
      </c>
      <c r="DE159">
        <v>11</v>
      </c>
      <c r="DF159" s="97" t="s">
        <v>1082</v>
      </c>
      <c r="DH159" s="91" t="s">
        <v>1052</v>
      </c>
      <c r="DI159" t="s">
        <v>1077</v>
      </c>
      <c r="DJ159">
        <v>32</v>
      </c>
      <c r="DK159">
        <v>20</v>
      </c>
      <c r="DL159">
        <v>8</v>
      </c>
      <c r="DM159">
        <v>8</v>
      </c>
      <c r="DP159">
        <f t="shared" si="14"/>
        <v>68</v>
      </c>
      <c r="DQ159">
        <v>11</v>
      </c>
      <c r="DR159">
        <v>32</v>
      </c>
      <c r="DT159" s="208" t="s">
        <v>1083</v>
      </c>
      <c r="DW159" t="s">
        <v>830</v>
      </c>
      <c r="DX159" t="s">
        <v>1084</v>
      </c>
      <c r="EA159" t="s">
        <v>313</v>
      </c>
      <c r="EB159" t="s">
        <v>27</v>
      </c>
      <c r="EC159" t="s">
        <v>1085</v>
      </c>
      <c r="EF159" t="s">
        <v>1086</v>
      </c>
      <c r="EG159">
        <v>12</v>
      </c>
      <c r="EH159" t="s">
        <v>1087</v>
      </c>
      <c r="EJ159" s="91"/>
      <c r="EK159">
        <v>16</v>
      </c>
      <c r="EL159">
        <v>8</v>
      </c>
      <c r="EM159">
        <v>8</v>
      </c>
      <c r="EO159">
        <v>56</v>
      </c>
      <c r="EP159" s="26">
        <f t="shared" si="10"/>
        <v>88</v>
      </c>
      <c r="EQ159">
        <v>12</v>
      </c>
      <c r="ER159" t="s">
        <v>313</v>
      </c>
      <c r="ES159" t="s">
        <v>27</v>
      </c>
      <c r="ET159" t="s">
        <v>1085</v>
      </c>
    </row>
    <row r="160" spans="36:151" x14ac:dyDescent="0.35">
      <c r="BD160" s="26">
        <v>14</v>
      </c>
      <c r="BE160" s="26">
        <v>14</v>
      </c>
      <c r="BF160" s="26">
        <v>6</v>
      </c>
      <c r="BG160" s="26"/>
      <c r="BH160" s="26" t="s">
        <v>1088</v>
      </c>
      <c r="BO160" s="48" t="s">
        <v>4</v>
      </c>
      <c r="BP160" s="26" t="s">
        <v>459</v>
      </c>
      <c r="BQ160" t="s">
        <v>350</v>
      </c>
      <c r="BR160" t="s">
        <v>486</v>
      </c>
      <c r="BS160" t="s">
        <v>501</v>
      </c>
      <c r="BT160" t="s">
        <v>504</v>
      </c>
      <c r="BV160" t="s">
        <v>1089</v>
      </c>
      <c r="BY160" s="48" t="s">
        <v>4</v>
      </c>
      <c r="BZ160" t="s">
        <v>0</v>
      </c>
      <c r="CA160" t="s">
        <v>2</v>
      </c>
      <c r="CB160" t="s">
        <v>24</v>
      </c>
      <c r="CC160" t="s">
        <v>1</v>
      </c>
      <c r="CD160" t="s">
        <v>6</v>
      </c>
      <c r="CG160" t="s">
        <v>3</v>
      </c>
      <c r="CH160" s="28" t="s">
        <v>1067</v>
      </c>
      <c r="CI160" s="28" t="s">
        <v>1067</v>
      </c>
      <c r="CJ160" s="28" t="s">
        <v>1067</v>
      </c>
      <c r="CK160" s="35" t="s">
        <v>38</v>
      </c>
      <c r="CL160" s="35" t="s">
        <v>1067</v>
      </c>
      <c r="CM160" s="35" t="s">
        <v>38</v>
      </c>
      <c r="CN160" s="35" t="s">
        <v>1067</v>
      </c>
      <c r="CO160" s="35" t="s">
        <v>38</v>
      </c>
      <c r="CP160" s="35" t="s">
        <v>1067</v>
      </c>
      <c r="CQ160" s="28" t="s">
        <v>1067</v>
      </c>
      <c r="CR160" s="28" t="s">
        <v>1067</v>
      </c>
      <c r="CS160" s="28" t="s">
        <v>1067</v>
      </c>
      <c r="CU160">
        <f t="shared" si="12"/>
        <v>3</v>
      </c>
      <c r="CV160">
        <f t="shared" si="13"/>
        <v>9</v>
      </c>
      <c r="CW160" s="97" t="s">
        <v>464</v>
      </c>
      <c r="DE160">
        <v>12</v>
      </c>
      <c r="DF160" s="97" t="s">
        <v>1090</v>
      </c>
      <c r="DH160" s="91" t="s">
        <v>1057</v>
      </c>
      <c r="DI160" t="s">
        <v>1086</v>
      </c>
      <c r="DJ160">
        <v>40</v>
      </c>
      <c r="DK160">
        <v>16</v>
      </c>
      <c r="DL160">
        <v>8</v>
      </c>
      <c r="DM160">
        <v>8</v>
      </c>
      <c r="DP160">
        <f t="shared" si="14"/>
        <v>72</v>
      </c>
      <c r="DQ160">
        <v>12</v>
      </c>
      <c r="DR160">
        <v>40</v>
      </c>
      <c r="DT160" s="208" t="s">
        <v>447</v>
      </c>
      <c r="DW160" t="s">
        <v>1091</v>
      </c>
      <c r="DX160" t="s">
        <v>1092</v>
      </c>
      <c r="EA160" t="s">
        <v>313</v>
      </c>
      <c r="EB160" t="s">
        <v>27</v>
      </c>
      <c r="EC160" t="s">
        <v>1093</v>
      </c>
      <c r="EF160" t="s">
        <v>1094</v>
      </c>
      <c r="EG160">
        <v>13</v>
      </c>
      <c r="EH160" t="s">
        <v>1087</v>
      </c>
      <c r="EJ160" s="91"/>
      <c r="EK160">
        <v>16</v>
      </c>
      <c r="EN160">
        <v>14</v>
      </c>
      <c r="EO160">
        <v>56</v>
      </c>
      <c r="EP160" s="26">
        <f t="shared" si="10"/>
        <v>86</v>
      </c>
      <c r="EQ160">
        <v>13</v>
      </c>
      <c r="ER160" t="s">
        <v>274</v>
      </c>
      <c r="ES160" t="s">
        <v>27</v>
      </c>
      <c r="ET160" t="s">
        <v>1093</v>
      </c>
    </row>
    <row r="161" spans="55:165" x14ac:dyDescent="0.35">
      <c r="BD161" s="26">
        <v>7</v>
      </c>
      <c r="BE161" s="26"/>
      <c r="BG161" s="26"/>
      <c r="BH161" s="26" t="s">
        <v>812</v>
      </c>
      <c r="BO161" s="48" t="s">
        <v>0</v>
      </c>
      <c r="BP161" s="26" t="s">
        <v>486</v>
      </c>
      <c r="BQ161" t="s">
        <v>350</v>
      </c>
      <c r="BR161" t="s">
        <v>459</v>
      </c>
      <c r="BS161" t="s">
        <v>501</v>
      </c>
      <c r="BT161" t="s">
        <v>504</v>
      </c>
      <c r="BV161" t="s">
        <v>1089</v>
      </c>
      <c r="BY161" s="48" t="s">
        <v>0</v>
      </c>
      <c r="BZ161" t="s">
        <v>4</v>
      </c>
      <c r="CA161" t="s">
        <v>1</v>
      </c>
      <c r="CB161" t="s">
        <v>6</v>
      </c>
      <c r="CC161" t="s">
        <v>2</v>
      </c>
      <c r="CD161" t="s">
        <v>24</v>
      </c>
      <c r="CG161" t="s">
        <v>2</v>
      </c>
      <c r="CH161" s="28" t="s">
        <v>1067</v>
      </c>
      <c r="CI161" s="28" t="s">
        <v>1067</v>
      </c>
      <c r="CJ161" s="28" t="s">
        <v>1067</v>
      </c>
      <c r="CK161" s="35" t="s">
        <v>38</v>
      </c>
      <c r="CL161" s="35" t="s">
        <v>1067</v>
      </c>
      <c r="CM161" s="35" t="s">
        <v>38</v>
      </c>
      <c r="CN161" s="35" t="s">
        <v>1067</v>
      </c>
      <c r="CO161" s="35" t="s">
        <v>38</v>
      </c>
      <c r="CP161" s="35" t="s">
        <v>1067</v>
      </c>
      <c r="CQ161" s="28" t="s">
        <v>1067</v>
      </c>
      <c r="CR161" s="28" t="s">
        <v>1067</v>
      </c>
      <c r="CS161" s="28" t="s">
        <v>1067</v>
      </c>
      <c r="CU161">
        <f t="shared" si="12"/>
        <v>3</v>
      </c>
      <c r="CV161">
        <f t="shared" si="13"/>
        <v>9</v>
      </c>
      <c r="CW161" s="97" t="s">
        <v>699</v>
      </c>
      <c r="DE161">
        <v>13</v>
      </c>
      <c r="DF161" s="97" t="s">
        <v>699</v>
      </c>
      <c r="DH161" s="91"/>
      <c r="DI161" t="s">
        <v>1094</v>
      </c>
      <c r="DJ161">
        <v>56</v>
      </c>
      <c r="DK161">
        <v>16</v>
      </c>
      <c r="DN161">
        <v>14</v>
      </c>
      <c r="DP161">
        <f t="shared" si="14"/>
        <v>86</v>
      </c>
      <c r="DQ161">
        <v>13</v>
      </c>
      <c r="DR161">
        <v>56</v>
      </c>
      <c r="DT161" s="26" t="s">
        <v>1079</v>
      </c>
      <c r="DW161" t="s">
        <v>1095</v>
      </c>
      <c r="DY161" t="s">
        <v>629</v>
      </c>
      <c r="EA161" t="s">
        <v>27</v>
      </c>
      <c r="EB161" t="s">
        <v>274</v>
      </c>
      <c r="EC161" t="s">
        <v>1096</v>
      </c>
      <c r="EF161" t="s">
        <v>1097</v>
      </c>
      <c r="EG161">
        <v>14</v>
      </c>
      <c r="EH161" t="s">
        <v>1087</v>
      </c>
      <c r="EK161">
        <v>8</v>
      </c>
      <c r="EL161">
        <v>4</v>
      </c>
      <c r="EM161">
        <v>4</v>
      </c>
      <c r="EO161">
        <v>56</v>
      </c>
      <c r="EP161" s="26">
        <f t="shared" si="10"/>
        <v>72</v>
      </c>
      <c r="EQ161">
        <v>14</v>
      </c>
      <c r="ER161" t="s">
        <v>313</v>
      </c>
      <c r="ES161" t="s">
        <v>27</v>
      </c>
      <c r="ET161" t="s">
        <v>1096</v>
      </c>
    </row>
    <row r="162" spans="55:165" x14ac:dyDescent="0.35">
      <c r="BD162" s="97"/>
      <c r="BO162" s="48" t="s">
        <v>5</v>
      </c>
      <c r="BP162" s="26" t="s">
        <v>498</v>
      </c>
      <c r="BQ162" t="s">
        <v>350</v>
      </c>
      <c r="BR162" t="s">
        <v>496</v>
      </c>
      <c r="BS162" t="s">
        <v>501</v>
      </c>
      <c r="BT162" t="s">
        <v>504</v>
      </c>
      <c r="BV162" t="s">
        <v>1081</v>
      </c>
      <c r="BY162" s="48" t="s">
        <v>5</v>
      </c>
      <c r="BZ162" t="s">
        <v>6</v>
      </c>
      <c r="CA162" t="s">
        <v>3</v>
      </c>
      <c r="CB162" t="s">
        <v>1</v>
      </c>
      <c r="CC162" t="s">
        <v>24</v>
      </c>
      <c r="CD162" t="s">
        <v>2</v>
      </c>
      <c r="CG162" t="s">
        <v>1</v>
      </c>
      <c r="CH162" s="28" t="s">
        <v>1067</v>
      </c>
      <c r="CI162" s="28" t="s">
        <v>1067</v>
      </c>
      <c r="CJ162" s="28" t="s">
        <v>1067</v>
      </c>
      <c r="CK162" s="35" t="s">
        <v>1067</v>
      </c>
      <c r="CL162" s="35" t="s">
        <v>38</v>
      </c>
      <c r="CM162" s="35" t="s">
        <v>1067</v>
      </c>
      <c r="CN162" s="35" t="s">
        <v>38</v>
      </c>
      <c r="CO162" s="35" t="s">
        <v>1067</v>
      </c>
      <c r="CP162" s="35" t="s">
        <v>38</v>
      </c>
      <c r="CQ162" s="28" t="s">
        <v>1067</v>
      </c>
      <c r="CR162" s="28" t="s">
        <v>1067</v>
      </c>
      <c r="CS162" s="28" t="s">
        <v>1067</v>
      </c>
      <c r="CU162">
        <f t="shared" si="12"/>
        <v>3</v>
      </c>
      <c r="CV162">
        <f t="shared" si="13"/>
        <v>9</v>
      </c>
      <c r="CW162" s="97" t="s">
        <v>447</v>
      </c>
      <c r="DE162">
        <v>14</v>
      </c>
      <c r="DF162" s="97" t="s">
        <v>1098</v>
      </c>
      <c r="DI162" t="s">
        <v>1097</v>
      </c>
      <c r="DJ162">
        <v>56</v>
      </c>
      <c r="DK162">
        <v>8</v>
      </c>
      <c r="DL162">
        <v>4</v>
      </c>
      <c r="DM162">
        <v>4</v>
      </c>
      <c r="DP162">
        <f t="shared" si="14"/>
        <v>72</v>
      </c>
      <c r="DQ162">
        <v>14</v>
      </c>
      <c r="DR162">
        <v>56</v>
      </c>
      <c r="DT162" t="s">
        <v>451</v>
      </c>
      <c r="DW162" t="s">
        <v>1099</v>
      </c>
      <c r="DX162" t="s">
        <v>1100</v>
      </c>
      <c r="EA162" t="s">
        <v>313</v>
      </c>
      <c r="EB162" t="s">
        <v>27</v>
      </c>
      <c r="EC162" t="s">
        <v>1101</v>
      </c>
      <c r="EF162" t="s">
        <v>1102</v>
      </c>
      <c r="EG162">
        <v>15</v>
      </c>
      <c r="EH162" t="s">
        <v>455</v>
      </c>
      <c r="EK162">
        <v>8</v>
      </c>
      <c r="EL162">
        <v>4</v>
      </c>
      <c r="EM162">
        <v>4</v>
      </c>
      <c r="EO162">
        <v>56</v>
      </c>
      <c r="EP162" s="26">
        <f t="shared" si="10"/>
        <v>72</v>
      </c>
      <c r="EQ162">
        <v>15</v>
      </c>
      <c r="ER162" t="s">
        <v>313</v>
      </c>
      <c r="ES162" t="s">
        <v>27</v>
      </c>
      <c r="ET162" t="s">
        <v>1101</v>
      </c>
    </row>
    <row r="163" spans="55:165" x14ac:dyDescent="0.35">
      <c r="BO163" s="48" t="s">
        <v>6</v>
      </c>
      <c r="BP163" s="26" t="s">
        <v>501</v>
      </c>
      <c r="BQ163" t="s">
        <v>496</v>
      </c>
      <c r="BR163" t="s">
        <v>459</v>
      </c>
      <c r="BS163" t="s">
        <v>486</v>
      </c>
      <c r="BT163" t="s">
        <v>498</v>
      </c>
      <c r="BV163" t="s">
        <v>1103</v>
      </c>
      <c r="BY163" s="48" t="s">
        <v>6</v>
      </c>
      <c r="BZ163" t="s">
        <v>5</v>
      </c>
      <c r="CA163" t="s">
        <v>24</v>
      </c>
      <c r="CB163" t="s">
        <v>0</v>
      </c>
      <c r="CC163" t="s">
        <v>3</v>
      </c>
      <c r="CD163" t="s">
        <v>4</v>
      </c>
      <c r="CG163" t="s">
        <v>0</v>
      </c>
      <c r="CH163" s="28" t="s">
        <v>1067</v>
      </c>
      <c r="CI163" s="28" t="s">
        <v>1067</v>
      </c>
      <c r="CJ163" s="28" t="s">
        <v>1067</v>
      </c>
      <c r="CK163" s="35" t="s">
        <v>1067</v>
      </c>
      <c r="CL163" s="35" t="s">
        <v>38</v>
      </c>
      <c r="CM163" s="35" t="s">
        <v>1067</v>
      </c>
      <c r="CN163" s="35" t="s">
        <v>38</v>
      </c>
      <c r="CO163" s="35" t="s">
        <v>1067</v>
      </c>
      <c r="CP163" s="35" t="s">
        <v>38</v>
      </c>
      <c r="CQ163" s="28" t="s">
        <v>1067</v>
      </c>
      <c r="CR163" s="28" t="s">
        <v>1067</v>
      </c>
      <c r="CS163" s="28" t="s">
        <v>1067</v>
      </c>
      <c r="CU163">
        <f t="shared" si="12"/>
        <v>3</v>
      </c>
      <c r="CV163">
        <f t="shared" si="13"/>
        <v>9</v>
      </c>
      <c r="CW163" s="97" t="s">
        <v>451</v>
      </c>
      <c r="DE163">
        <v>15</v>
      </c>
      <c r="DF163" s="97" t="s">
        <v>455</v>
      </c>
      <c r="DI163" t="s">
        <v>1102</v>
      </c>
      <c r="DJ163">
        <v>56</v>
      </c>
      <c r="DK163">
        <v>8</v>
      </c>
      <c r="DL163">
        <v>4</v>
      </c>
      <c r="DM163">
        <v>4</v>
      </c>
      <c r="DP163">
        <f t="shared" si="14"/>
        <v>72</v>
      </c>
      <c r="DQ163">
        <v>15</v>
      </c>
      <c r="DR163">
        <v>56</v>
      </c>
      <c r="DT163" t="s">
        <v>455</v>
      </c>
      <c r="DW163" t="s">
        <v>1104</v>
      </c>
      <c r="DX163" t="s">
        <v>1105</v>
      </c>
      <c r="EA163" t="s">
        <v>313</v>
      </c>
      <c r="EB163" t="s">
        <v>27</v>
      </c>
      <c r="EC163" t="s">
        <v>24</v>
      </c>
      <c r="EF163" t="s">
        <v>1106</v>
      </c>
      <c r="EK163">
        <v>4</v>
      </c>
      <c r="EL163">
        <v>2</v>
      </c>
      <c r="EM163">
        <v>2</v>
      </c>
      <c r="EN163">
        <v>7</v>
      </c>
      <c r="EP163" s="26">
        <f t="shared" si="10"/>
        <v>15</v>
      </c>
      <c r="EQ163">
        <v>16</v>
      </c>
      <c r="ER163" t="s">
        <v>313</v>
      </c>
      <c r="ES163" t="s">
        <v>27</v>
      </c>
      <c r="ET163" t="s">
        <v>1107</v>
      </c>
    </row>
    <row r="164" spans="55:165" x14ac:dyDescent="0.35">
      <c r="BO164" s="48" t="s">
        <v>1</v>
      </c>
      <c r="BP164" s="26" t="s">
        <v>504</v>
      </c>
      <c r="BQ164" t="s">
        <v>496</v>
      </c>
      <c r="BR164" t="s">
        <v>459</v>
      </c>
      <c r="BS164" t="s">
        <v>486</v>
      </c>
      <c r="BT164" t="s">
        <v>498</v>
      </c>
      <c r="BV164" t="s">
        <v>1108</v>
      </c>
      <c r="BY164" s="48" t="s">
        <v>1</v>
      </c>
      <c r="BZ164" t="s">
        <v>24</v>
      </c>
      <c r="CA164" t="s">
        <v>0</v>
      </c>
      <c r="CB164" t="s">
        <v>5</v>
      </c>
      <c r="CC164" t="s">
        <v>4</v>
      </c>
      <c r="CD164" t="s">
        <v>3</v>
      </c>
      <c r="CG164" t="s">
        <v>1109</v>
      </c>
      <c r="CH164" s="28" t="s">
        <v>1067</v>
      </c>
      <c r="CI164" s="28" t="s">
        <v>1067</v>
      </c>
      <c r="CJ164" s="28" t="s">
        <v>1067</v>
      </c>
      <c r="CK164" s="35" t="s">
        <v>38</v>
      </c>
      <c r="CL164" s="35" t="s">
        <v>1067</v>
      </c>
      <c r="CM164" s="35" t="s">
        <v>38</v>
      </c>
      <c r="CN164" s="35" t="s">
        <v>1067</v>
      </c>
      <c r="CO164" s="35" t="s">
        <v>38</v>
      </c>
      <c r="CP164" s="35" t="s">
        <v>1067</v>
      </c>
      <c r="CQ164" s="28" t="s">
        <v>1067</v>
      </c>
      <c r="CR164" s="28" t="s">
        <v>1067</v>
      </c>
      <c r="CS164" s="28" t="s">
        <v>1067</v>
      </c>
      <c r="CU164">
        <f t="shared" si="12"/>
        <v>3</v>
      </c>
      <c r="CV164">
        <f t="shared" si="13"/>
        <v>9</v>
      </c>
      <c r="CW164" s="97" t="s">
        <v>455</v>
      </c>
      <c r="DA164" t="s">
        <v>1110</v>
      </c>
      <c r="DI164" t="s">
        <v>1106</v>
      </c>
      <c r="DK164">
        <v>4</v>
      </c>
      <c r="DL164">
        <v>2</v>
      </c>
      <c r="DM164">
        <v>2</v>
      </c>
      <c r="DN164">
        <v>7</v>
      </c>
      <c r="DP164">
        <f t="shared" si="14"/>
        <v>15</v>
      </c>
      <c r="DW164" t="s">
        <v>1100</v>
      </c>
      <c r="DX164" t="s">
        <v>1111</v>
      </c>
      <c r="DY164" t="s">
        <v>501</v>
      </c>
      <c r="EA164" t="s">
        <v>313</v>
      </c>
      <c r="EB164" t="s">
        <v>27</v>
      </c>
      <c r="EC164" t="s">
        <v>274</v>
      </c>
      <c r="EF164" t="s">
        <v>1112</v>
      </c>
      <c r="EK164">
        <v>4</v>
      </c>
      <c r="EL164">
        <v>2</v>
      </c>
      <c r="EM164">
        <v>2</v>
      </c>
      <c r="EO164">
        <v>7</v>
      </c>
      <c r="EP164" s="26">
        <f t="shared" si="10"/>
        <v>15</v>
      </c>
      <c r="EQ164">
        <v>17</v>
      </c>
      <c r="ER164" t="s">
        <v>313</v>
      </c>
      <c r="ES164" t="s">
        <v>27</v>
      </c>
      <c r="ET164" t="s">
        <v>1113</v>
      </c>
    </row>
    <row r="165" spans="55:165" x14ac:dyDescent="0.35">
      <c r="BE165" t="s">
        <v>350</v>
      </c>
      <c r="BF165" t="s">
        <v>459</v>
      </c>
      <c r="BG165" t="s">
        <v>486</v>
      </c>
      <c r="BH165" t="s">
        <v>501</v>
      </c>
      <c r="BI165" t="s">
        <v>350</v>
      </c>
      <c r="BJ165" t="s">
        <v>486</v>
      </c>
      <c r="BK165" t="s">
        <v>350</v>
      </c>
      <c r="BL165" t="s">
        <v>498</v>
      </c>
      <c r="DI165" t="s">
        <v>1112</v>
      </c>
      <c r="DJ165">
        <v>7</v>
      </c>
      <c r="DK165">
        <v>4</v>
      </c>
      <c r="DL165">
        <v>2</v>
      </c>
      <c r="DM165">
        <v>2</v>
      </c>
      <c r="DP165">
        <f t="shared" si="14"/>
        <v>15</v>
      </c>
      <c r="DW165" t="s">
        <v>1105</v>
      </c>
      <c r="DX165" t="s">
        <v>1114</v>
      </c>
      <c r="EA165" t="s">
        <v>313</v>
      </c>
      <c r="EB165" t="s">
        <v>27</v>
      </c>
      <c r="EC165" t="s">
        <v>1115</v>
      </c>
      <c r="EF165" t="s">
        <v>1116</v>
      </c>
      <c r="EK165" s="134">
        <v>4</v>
      </c>
      <c r="EL165">
        <v>2</v>
      </c>
      <c r="EM165">
        <v>2</v>
      </c>
      <c r="EP165" s="26">
        <f t="shared" si="10"/>
        <v>8</v>
      </c>
      <c r="EQ165">
        <v>18</v>
      </c>
      <c r="ER165" t="s">
        <v>1117</v>
      </c>
      <c r="ES165" t="s">
        <v>1118</v>
      </c>
      <c r="ET165" t="s">
        <v>1119</v>
      </c>
      <c r="EU165" t="s">
        <v>1120</v>
      </c>
    </row>
    <row r="166" spans="55:165" x14ac:dyDescent="0.35">
      <c r="BE166" t="s">
        <v>496</v>
      </c>
      <c r="BF166" t="s">
        <v>498</v>
      </c>
      <c r="BG166" t="s">
        <v>498</v>
      </c>
      <c r="BH166" t="s">
        <v>504</v>
      </c>
      <c r="BI166" t="s">
        <v>496</v>
      </c>
      <c r="BJ166" t="s">
        <v>501</v>
      </c>
      <c r="BK166" t="s">
        <v>496</v>
      </c>
      <c r="BL166" t="s">
        <v>504</v>
      </c>
      <c r="CY166" s="26" t="s">
        <v>5</v>
      </c>
      <c r="CZ166" t="s">
        <v>1121</v>
      </c>
      <c r="DA166" t="s">
        <v>1067</v>
      </c>
      <c r="DB166" s="209" t="s">
        <v>3</v>
      </c>
      <c r="DC166" s="26" t="s">
        <v>1039</v>
      </c>
      <c r="DD166" s="210" t="s">
        <v>1</v>
      </c>
      <c r="DF166" t="s">
        <v>1122</v>
      </c>
      <c r="DI166" t="s">
        <v>1116</v>
      </c>
      <c r="DK166">
        <v>4</v>
      </c>
      <c r="DL166">
        <v>2</v>
      </c>
      <c r="DM166">
        <v>2</v>
      </c>
      <c r="DP166">
        <f t="shared" si="14"/>
        <v>8</v>
      </c>
      <c r="DR166" t="s">
        <v>1123</v>
      </c>
      <c r="DW166" t="s">
        <v>629</v>
      </c>
      <c r="DX166" t="s">
        <v>800</v>
      </c>
      <c r="EA166" t="s">
        <v>27</v>
      </c>
      <c r="EB166" t="s">
        <v>27</v>
      </c>
      <c r="EC166" t="s">
        <v>313</v>
      </c>
      <c r="EF166" t="s">
        <v>1124</v>
      </c>
      <c r="EK166">
        <v>2</v>
      </c>
      <c r="EO166">
        <v>8</v>
      </c>
      <c r="EP166" s="26">
        <f t="shared" si="10"/>
        <v>10</v>
      </c>
      <c r="EQ166">
        <v>19</v>
      </c>
      <c r="ER166" t="s">
        <v>1119</v>
      </c>
      <c r="ES166" t="s">
        <v>1125</v>
      </c>
      <c r="ET166" t="s">
        <v>1126</v>
      </c>
    </row>
    <row r="167" spans="55:165" x14ac:dyDescent="0.35">
      <c r="BE167" t="s">
        <v>486</v>
      </c>
      <c r="BI167" t="s">
        <v>459</v>
      </c>
      <c r="BJ167" t="s">
        <v>504</v>
      </c>
      <c r="BK167" t="s">
        <v>459</v>
      </c>
      <c r="BL167" t="s">
        <v>501</v>
      </c>
      <c r="BN167" s="97">
        <v>1</v>
      </c>
      <c r="BO167" s="97" t="s">
        <v>446</v>
      </c>
      <c r="CH167">
        <v>56</v>
      </c>
      <c r="CI167">
        <v>56</v>
      </c>
      <c r="CJ167">
        <v>56</v>
      </c>
      <c r="CK167">
        <v>56</v>
      </c>
      <c r="CL167">
        <v>56</v>
      </c>
      <c r="CM167">
        <v>56</v>
      </c>
      <c r="CN167">
        <v>56</v>
      </c>
      <c r="CO167">
        <v>56</v>
      </c>
      <c r="CP167">
        <v>56</v>
      </c>
      <c r="CQ167">
        <v>56</v>
      </c>
      <c r="CR167">
        <v>56</v>
      </c>
      <c r="CS167">
        <v>56</v>
      </c>
      <c r="CT167">
        <v>56</v>
      </c>
      <c r="CU167">
        <v>728</v>
      </c>
      <c r="CY167" s="26" t="s">
        <v>6</v>
      </c>
      <c r="CZ167" t="s">
        <v>1121</v>
      </c>
      <c r="DA167" s="211" t="s">
        <v>2</v>
      </c>
      <c r="DB167" s="212" t="s">
        <v>0</v>
      </c>
      <c r="DC167" s="26" t="s">
        <v>1039</v>
      </c>
      <c r="DD167" t="s">
        <v>1067</v>
      </c>
      <c r="DF167" t="s">
        <v>464</v>
      </c>
      <c r="DI167" t="s">
        <v>1124</v>
      </c>
      <c r="DJ167">
        <v>8</v>
      </c>
      <c r="DK167">
        <v>2</v>
      </c>
      <c r="DP167">
        <f t="shared" si="14"/>
        <v>10</v>
      </c>
      <c r="DR167" t="s">
        <v>1127</v>
      </c>
      <c r="DW167" t="s">
        <v>800</v>
      </c>
      <c r="EA167" t="s">
        <v>313</v>
      </c>
      <c r="EB167" t="s">
        <v>27</v>
      </c>
      <c r="EC167" t="s">
        <v>27</v>
      </c>
      <c r="EF167" t="s">
        <v>1128</v>
      </c>
      <c r="EO167">
        <v>8</v>
      </c>
      <c r="EP167" s="26">
        <f t="shared" si="10"/>
        <v>8</v>
      </c>
      <c r="EQ167">
        <v>20</v>
      </c>
      <c r="ES167" t="s">
        <v>1129</v>
      </c>
      <c r="ET167" t="s">
        <v>1129</v>
      </c>
    </row>
    <row r="168" spans="55:165" x14ac:dyDescent="0.35">
      <c r="BE168" t="s">
        <v>501</v>
      </c>
      <c r="BF168" t="s">
        <v>504</v>
      </c>
      <c r="BG168" t="s">
        <v>1130</v>
      </c>
      <c r="BI168" t="s">
        <v>498</v>
      </c>
      <c r="BK168" t="s">
        <v>486</v>
      </c>
      <c r="BN168" s="97">
        <v>2</v>
      </c>
      <c r="BO168" s="97" t="s">
        <v>449</v>
      </c>
      <c r="BQ168" t="s">
        <v>1131</v>
      </c>
      <c r="BR168" t="s">
        <v>411</v>
      </c>
      <c r="BT168" t="s">
        <v>415</v>
      </c>
      <c r="BV168" t="s">
        <v>350</v>
      </c>
      <c r="BW168" t="s">
        <v>496</v>
      </c>
      <c r="CH168">
        <v>64</v>
      </c>
      <c r="CI168">
        <v>64</v>
      </c>
      <c r="CJ168">
        <v>64</v>
      </c>
      <c r="CK168">
        <v>64</v>
      </c>
      <c r="CL168">
        <v>64</v>
      </c>
      <c r="CM168">
        <v>64</v>
      </c>
      <c r="CN168">
        <v>64</v>
      </c>
      <c r="CO168">
        <v>64</v>
      </c>
      <c r="CP168">
        <v>64</v>
      </c>
      <c r="CQ168">
        <v>64</v>
      </c>
      <c r="CR168">
        <v>64</v>
      </c>
      <c r="CS168">
        <v>64</v>
      </c>
      <c r="CU168">
        <v>768</v>
      </c>
      <c r="CY168" s="26" t="s">
        <v>3</v>
      </c>
      <c r="CZ168" t="s">
        <v>1</v>
      </c>
      <c r="DA168" s="26" t="s">
        <v>1039</v>
      </c>
      <c r="DB168" s="209" t="s">
        <v>5</v>
      </c>
      <c r="DC168" t="s">
        <v>1067</v>
      </c>
      <c r="DD168" s="213" t="s">
        <v>4</v>
      </c>
      <c r="DF168" t="s">
        <v>447</v>
      </c>
      <c r="DI168" t="s">
        <v>1128</v>
      </c>
      <c r="DJ168">
        <v>8</v>
      </c>
      <c r="DP168">
        <f t="shared" si="14"/>
        <v>8</v>
      </c>
      <c r="EB168" t="s">
        <v>799</v>
      </c>
      <c r="EC168" t="s">
        <v>799</v>
      </c>
      <c r="EF168" t="s">
        <v>1132</v>
      </c>
      <c r="EO168">
        <v>4</v>
      </c>
      <c r="EP168" s="26">
        <f t="shared" si="10"/>
        <v>4</v>
      </c>
      <c r="EQ168">
        <v>21</v>
      </c>
      <c r="ES168" t="s">
        <v>782</v>
      </c>
      <c r="ET168" t="s">
        <v>782</v>
      </c>
    </row>
    <row r="169" spans="55:165" x14ac:dyDescent="0.35">
      <c r="BN169" s="97">
        <v>3</v>
      </c>
      <c r="BO169" s="97" t="s">
        <v>596</v>
      </c>
      <c r="BR169" t="s">
        <v>417</v>
      </c>
      <c r="BT169" t="s">
        <v>418</v>
      </c>
      <c r="BV169" t="s">
        <v>350</v>
      </c>
      <c r="BX169" t="s">
        <v>504</v>
      </c>
      <c r="CH169">
        <v>72</v>
      </c>
      <c r="CI169">
        <v>72</v>
      </c>
      <c r="CJ169">
        <v>72</v>
      </c>
      <c r="CK169">
        <v>72</v>
      </c>
      <c r="CL169">
        <v>72</v>
      </c>
      <c r="CM169">
        <v>72</v>
      </c>
      <c r="CN169">
        <v>72</v>
      </c>
      <c r="CO169">
        <v>72</v>
      </c>
      <c r="CP169">
        <v>72</v>
      </c>
      <c r="CQ169">
        <v>72</v>
      </c>
      <c r="CR169">
        <v>72</v>
      </c>
      <c r="CS169">
        <v>72</v>
      </c>
      <c r="CU169">
        <f>72*12</f>
        <v>864</v>
      </c>
      <c r="CY169" s="26" t="s">
        <v>4</v>
      </c>
      <c r="CZ169" t="s">
        <v>1121</v>
      </c>
      <c r="DA169" t="s">
        <v>1067</v>
      </c>
      <c r="DB169" s="26" t="s">
        <v>1039</v>
      </c>
      <c r="DC169" s="204" t="s">
        <v>0</v>
      </c>
      <c r="DD169" s="213" t="s">
        <v>3</v>
      </c>
      <c r="DF169" t="s">
        <v>451</v>
      </c>
      <c r="DI169" t="s">
        <v>1132</v>
      </c>
      <c r="DJ169">
        <v>4</v>
      </c>
      <c r="DP169">
        <f t="shared" si="14"/>
        <v>4</v>
      </c>
      <c r="EB169" t="s">
        <v>622</v>
      </c>
      <c r="EC169" t="s">
        <v>622</v>
      </c>
      <c r="EF169" t="s">
        <v>1133</v>
      </c>
      <c r="EO169">
        <v>2.5</v>
      </c>
      <c r="EP169" s="26">
        <f t="shared" si="10"/>
        <v>2.5</v>
      </c>
      <c r="EQ169">
        <v>22</v>
      </c>
      <c r="ES169" t="s">
        <v>1134</v>
      </c>
      <c r="ET169" t="s">
        <v>1134</v>
      </c>
    </row>
    <row r="170" spans="55:165" x14ac:dyDescent="0.35">
      <c r="BC170">
        <f>COUNTIF(BE$165:BL$167, "a")</f>
        <v>3</v>
      </c>
      <c r="BD170" t="s">
        <v>350</v>
      </c>
      <c r="BE170">
        <v>6</v>
      </c>
      <c r="BF170">
        <v>1</v>
      </c>
      <c r="BG170">
        <v>7</v>
      </c>
      <c r="BH170">
        <v>1</v>
      </c>
      <c r="BI170">
        <v>8</v>
      </c>
      <c r="BJ170">
        <v>1</v>
      </c>
      <c r="BK170">
        <v>9</v>
      </c>
      <c r="BL170">
        <v>1</v>
      </c>
      <c r="BN170" s="97">
        <v>4</v>
      </c>
      <c r="BO170" s="97" t="s">
        <v>454</v>
      </c>
      <c r="BQ170" t="s">
        <v>1135</v>
      </c>
      <c r="BR170" t="s">
        <v>413</v>
      </c>
      <c r="BT170" t="s">
        <v>420</v>
      </c>
      <c r="BV170" t="s">
        <v>496</v>
      </c>
      <c r="BW170" t="s">
        <v>459</v>
      </c>
      <c r="CY170" s="26" t="s">
        <v>0</v>
      </c>
      <c r="CZ170" t="s">
        <v>2</v>
      </c>
      <c r="DA170" s="26" t="s">
        <v>1039</v>
      </c>
      <c r="DB170" s="212" t="s">
        <v>6</v>
      </c>
      <c r="DC170" s="204" t="s">
        <v>4</v>
      </c>
      <c r="DD170" t="s">
        <v>1067</v>
      </c>
      <c r="DI170" t="s">
        <v>1133</v>
      </c>
      <c r="DJ170">
        <v>2.5</v>
      </c>
      <c r="DP170">
        <f t="shared" si="14"/>
        <v>2.5</v>
      </c>
      <c r="EB170" t="s">
        <v>629</v>
      </c>
      <c r="EC170" t="s">
        <v>629</v>
      </c>
      <c r="EF170" t="s">
        <v>1136</v>
      </c>
      <c r="EQ170">
        <v>23</v>
      </c>
      <c r="ES170" t="s">
        <v>800</v>
      </c>
      <c r="ET170" t="s">
        <v>800</v>
      </c>
    </row>
    <row r="171" spans="55:165" x14ac:dyDescent="0.35">
      <c r="BC171">
        <f>COUNTIF(BE$165:BL$167, "b")</f>
        <v>3</v>
      </c>
      <c r="BD171" t="s">
        <v>496</v>
      </c>
      <c r="BE171">
        <v>6</v>
      </c>
      <c r="BF171">
        <v>1</v>
      </c>
      <c r="BG171">
        <v>7</v>
      </c>
      <c r="BH171">
        <v>1</v>
      </c>
      <c r="BI171">
        <v>8</v>
      </c>
      <c r="BJ171">
        <v>1</v>
      </c>
      <c r="BK171">
        <v>9</v>
      </c>
      <c r="BL171">
        <v>1</v>
      </c>
      <c r="BN171" s="97">
        <v>5</v>
      </c>
      <c r="BO171" s="96" t="s">
        <v>619</v>
      </c>
      <c r="BR171" t="s">
        <v>415</v>
      </c>
      <c r="BT171" t="s">
        <v>411</v>
      </c>
      <c r="BV171" t="s">
        <v>496</v>
      </c>
      <c r="BX171" t="s">
        <v>350</v>
      </c>
      <c r="CY171" s="26" t="s">
        <v>2</v>
      </c>
      <c r="CZ171" t="s">
        <v>0</v>
      </c>
      <c r="DA171" s="211" t="s">
        <v>3</v>
      </c>
      <c r="DB171" s="26" t="s">
        <v>1039</v>
      </c>
      <c r="DC171" s="214" t="s">
        <v>1</v>
      </c>
      <c r="DD171" t="s">
        <v>1067</v>
      </c>
      <c r="EB171" t="s">
        <v>501</v>
      </c>
      <c r="EC171" t="s">
        <v>501</v>
      </c>
      <c r="EF171" t="s">
        <v>510</v>
      </c>
      <c r="EQ171">
        <v>24</v>
      </c>
      <c r="ET171" t="s">
        <v>800</v>
      </c>
    </row>
    <row r="172" spans="55:165" x14ac:dyDescent="0.35">
      <c r="BC172">
        <f>COUNTIF(BE$165:BL$167, "c")</f>
        <v>3</v>
      </c>
      <c r="BD172" t="s">
        <v>459</v>
      </c>
      <c r="BE172">
        <v>6</v>
      </c>
      <c r="BF172">
        <v>1</v>
      </c>
      <c r="BG172">
        <v>7</v>
      </c>
      <c r="BH172">
        <v>1</v>
      </c>
      <c r="BI172">
        <v>8</v>
      </c>
      <c r="BJ172">
        <v>1</v>
      </c>
      <c r="BK172">
        <v>9</v>
      </c>
      <c r="BL172">
        <v>1</v>
      </c>
      <c r="BN172" s="97">
        <v>6</v>
      </c>
      <c r="BO172" s="96" t="s">
        <v>458</v>
      </c>
      <c r="BQ172" t="s">
        <v>1137</v>
      </c>
      <c r="BR172" t="s">
        <v>416</v>
      </c>
      <c r="BT172" t="s">
        <v>431</v>
      </c>
      <c r="BV172" t="s">
        <v>459</v>
      </c>
      <c r="BW172" t="s">
        <v>486</v>
      </c>
      <c r="CK172" t="s">
        <v>38</v>
      </c>
      <c r="CL172" t="s">
        <v>1067</v>
      </c>
      <c r="CM172" t="s">
        <v>38</v>
      </c>
      <c r="CO172" t="s">
        <v>38</v>
      </c>
      <c r="CP172" t="s">
        <v>1029</v>
      </c>
      <c r="CQ172" t="s">
        <v>1039</v>
      </c>
      <c r="CR172" t="s">
        <v>1067</v>
      </c>
      <c r="CS172" t="s">
        <v>38</v>
      </c>
      <c r="CW172" s="97" t="s">
        <v>449</v>
      </c>
      <c r="CY172" s="26" t="s">
        <v>1</v>
      </c>
      <c r="CZ172" t="s">
        <v>3</v>
      </c>
      <c r="DA172" t="s">
        <v>1067</v>
      </c>
      <c r="DB172" s="26" t="s">
        <v>1039</v>
      </c>
      <c r="DC172" s="214" t="s">
        <v>2</v>
      </c>
      <c r="DD172" s="210" t="s">
        <v>5</v>
      </c>
      <c r="EC172" t="s">
        <v>501</v>
      </c>
      <c r="FD172">
        <f>SUM(FD174:FD199)</f>
        <v>1297</v>
      </c>
    </row>
    <row r="173" spans="55:165" x14ac:dyDescent="0.35">
      <c r="BC173">
        <f>COUNTIF(BE$165:BL$167, "d")</f>
        <v>3</v>
      </c>
      <c r="BD173" t="s">
        <v>486</v>
      </c>
      <c r="BE173">
        <v>6</v>
      </c>
      <c r="BF173">
        <v>1</v>
      </c>
      <c r="BG173">
        <v>7</v>
      </c>
      <c r="BH173">
        <v>1</v>
      </c>
      <c r="BI173">
        <v>8</v>
      </c>
      <c r="BJ173">
        <v>1</v>
      </c>
      <c r="BK173">
        <v>9</v>
      </c>
      <c r="BL173">
        <v>1</v>
      </c>
      <c r="BN173" s="97">
        <v>7</v>
      </c>
      <c r="BO173" s="97" t="s">
        <v>643</v>
      </c>
      <c r="BR173" t="s">
        <v>420</v>
      </c>
      <c r="BT173" t="s">
        <v>413</v>
      </c>
      <c r="BV173" t="s">
        <v>459</v>
      </c>
      <c r="BX173" t="s">
        <v>496</v>
      </c>
      <c r="CK173" t="s">
        <v>38</v>
      </c>
      <c r="CL173" t="s">
        <v>38</v>
      </c>
      <c r="CM173" t="s">
        <v>1067</v>
      </c>
      <c r="CO173" t="s">
        <v>38</v>
      </c>
      <c r="CP173" t="s">
        <v>1029</v>
      </c>
      <c r="CQ173" t="s">
        <v>1039</v>
      </c>
      <c r="CR173" t="s">
        <v>1067</v>
      </c>
      <c r="CS173" t="s">
        <v>38</v>
      </c>
      <c r="CW173" s="97" t="s">
        <v>446</v>
      </c>
      <c r="DY173" s="171"/>
      <c r="DZ173" s="171"/>
      <c r="EA173" s="171"/>
      <c r="EB173" s="171"/>
      <c r="EC173" s="171">
        <v>3</v>
      </c>
      <c r="ED173" t="s">
        <v>1138</v>
      </c>
      <c r="EF173">
        <v>1</v>
      </c>
      <c r="EG173" t="s">
        <v>995</v>
      </c>
      <c r="EY173" t="s">
        <v>27</v>
      </c>
      <c r="EZ173" t="s">
        <v>553</v>
      </c>
      <c r="FA173" t="s">
        <v>497</v>
      </c>
      <c r="FB173" t="s">
        <v>274</v>
      </c>
      <c r="FC173" t="s">
        <v>987</v>
      </c>
      <c r="FF173" t="s">
        <v>988</v>
      </c>
      <c r="FG173" t="s">
        <v>989</v>
      </c>
      <c r="FH173" t="s">
        <v>1139</v>
      </c>
      <c r="FI173" t="s">
        <v>1140</v>
      </c>
    </row>
    <row r="174" spans="55:165" x14ac:dyDescent="0.35">
      <c r="BC174">
        <f>COUNTIF(BE$165:BL$167, "e")</f>
        <v>3</v>
      </c>
      <c r="BD174" t="s">
        <v>498</v>
      </c>
      <c r="BE174">
        <v>6</v>
      </c>
      <c r="BF174">
        <v>1</v>
      </c>
      <c r="BG174">
        <v>7</v>
      </c>
      <c r="BH174">
        <v>1</v>
      </c>
      <c r="BI174">
        <v>8</v>
      </c>
      <c r="BJ174">
        <v>1</v>
      </c>
      <c r="BK174">
        <v>9</v>
      </c>
      <c r="BL174">
        <v>1</v>
      </c>
      <c r="BN174" s="97">
        <v>8</v>
      </c>
      <c r="BO174" s="97" t="s">
        <v>464</v>
      </c>
      <c r="BQ174" t="s">
        <v>1141</v>
      </c>
      <c r="BR174" t="s">
        <v>419</v>
      </c>
      <c r="BT174" t="s">
        <v>432</v>
      </c>
      <c r="BV174" t="s">
        <v>486</v>
      </c>
      <c r="BW174" t="s">
        <v>498</v>
      </c>
      <c r="CK174" t="s">
        <v>1067</v>
      </c>
      <c r="CL174" t="s">
        <v>38</v>
      </c>
      <c r="CM174" t="s">
        <v>38</v>
      </c>
      <c r="CO174" t="s">
        <v>38</v>
      </c>
      <c r="CP174" t="s">
        <v>1029</v>
      </c>
      <c r="CQ174" t="s">
        <v>1039</v>
      </c>
      <c r="CR174" t="s">
        <v>1067</v>
      </c>
      <c r="CS174" t="s">
        <v>38</v>
      </c>
      <c r="CW174" s="97" t="s">
        <v>454</v>
      </c>
      <c r="CZ174">
        <v>56</v>
      </c>
      <c r="DA174">
        <v>40</v>
      </c>
      <c r="DB174">
        <v>32</v>
      </c>
      <c r="DC174">
        <v>40</v>
      </c>
      <c r="DD174">
        <v>56</v>
      </c>
      <c r="DY174" s="171"/>
      <c r="DZ174" s="171"/>
      <c r="EA174" s="171"/>
      <c r="EB174" s="171"/>
      <c r="EC174" s="171">
        <v>2</v>
      </c>
      <c r="ED174" t="s">
        <v>1142</v>
      </c>
      <c r="EF174">
        <v>2</v>
      </c>
      <c r="EG174" t="s">
        <v>995</v>
      </c>
      <c r="EU174">
        <v>1</v>
      </c>
      <c r="EV174" t="s">
        <v>995</v>
      </c>
      <c r="FC174">
        <v>56</v>
      </c>
      <c r="FD174" s="26">
        <f t="shared" ref="FD174:FD199" si="15">SUM(EY174:FC174)</f>
        <v>56</v>
      </c>
      <c r="FH174" t="s">
        <v>1143</v>
      </c>
      <c r="FI174" t="s">
        <v>1143</v>
      </c>
    </row>
    <row r="175" spans="55:165" x14ac:dyDescent="0.35">
      <c r="BC175">
        <f>COUNTIF(BE$165:BL$167, "f")</f>
        <v>3</v>
      </c>
      <c r="BD175" t="s">
        <v>501</v>
      </c>
      <c r="BE175">
        <v>6</v>
      </c>
      <c r="BF175">
        <v>1</v>
      </c>
      <c r="BG175">
        <v>7</v>
      </c>
      <c r="BH175">
        <v>1</v>
      </c>
      <c r="BI175">
        <v>8</v>
      </c>
      <c r="BJ175">
        <v>1</v>
      </c>
      <c r="BK175">
        <v>9</v>
      </c>
      <c r="BL175">
        <v>1</v>
      </c>
      <c r="BN175" s="97">
        <v>9</v>
      </c>
      <c r="BO175" s="97" t="s">
        <v>689</v>
      </c>
      <c r="BR175" t="s">
        <v>431</v>
      </c>
      <c r="BT175" t="s">
        <v>416</v>
      </c>
      <c r="BV175" t="s">
        <v>486</v>
      </c>
      <c r="BX175" t="s">
        <v>459</v>
      </c>
      <c r="CK175" t="s">
        <v>38</v>
      </c>
      <c r="CL175" t="s">
        <v>1067</v>
      </c>
      <c r="CM175" t="s">
        <v>38</v>
      </c>
      <c r="CO175" t="s">
        <v>1039</v>
      </c>
      <c r="CP175" t="s">
        <v>1029</v>
      </c>
      <c r="CQ175" t="s">
        <v>1067</v>
      </c>
      <c r="CR175" t="s">
        <v>38</v>
      </c>
      <c r="CS175" t="s">
        <v>38</v>
      </c>
      <c r="CW175" s="97" t="s">
        <v>596</v>
      </c>
      <c r="DS175" s="97" t="s">
        <v>493</v>
      </c>
      <c r="DT175" s="26" t="s">
        <v>1144</v>
      </c>
      <c r="DY175" s="171"/>
      <c r="DZ175" s="171"/>
      <c r="EA175" s="171"/>
      <c r="EB175" s="171"/>
      <c r="EC175" s="171">
        <v>2</v>
      </c>
      <c r="ED175" t="s">
        <v>1145</v>
      </c>
      <c r="EF175">
        <v>3</v>
      </c>
      <c r="EG175" t="s">
        <v>995</v>
      </c>
      <c r="EU175">
        <v>2</v>
      </c>
      <c r="EV175" t="s">
        <v>995</v>
      </c>
      <c r="FC175">
        <v>56</v>
      </c>
      <c r="FD175" s="26">
        <f t="shared" si="15"/>
        <v>56</v>
      </c>
      <c r="FH175" t="s">
        <v>1146</v>
      </c>
      <c r="FI175" t="s">
        <v>1146</v>
      </c>
    </row>
    <row r="176" spans="55:165" x14ac:dyDescent="0.35">
      <c r="BC176">
        <f>COUNTIF(BE$165:BL$167, "g")</f>
        <v>3</v>
      </c>
      <c r="BD176" t="s">
        <v>504</v>
      </c>
      <c r="BE176">
        <v>6</v>
      </c>
      <c r="BF176">
        <v>1</v>
      </c>
      <c r="BG176">
        <v>7</v>
      </c>
      <c r="BH176">
        <v>1</v>
      </c>
      <c r="BI176">
        <v>8</v>
      </c>
      <c r="BJ176">
        <v>1</v>
      </c>
      <c r="BK176">
        <v>9</v>
      </c>
      <c r="BL176">
        <v>1</v>
      </c>
      <c r="BN176" s="97">
        <v>10</v>
      </c>
      <c r="BO176" s="97" t="s">
        <v>447</v>
      </c>
      <c r="BQ176" t="s">
        <v>1147</v>
      </c>
      <c r="BR176" t="s">
        <v>421</v>
      </c>
      <c r="BT176" t="s">
        <v>412</v>
      </c>
      <c r="BV176" t="s">
        <v>498</v>
      </c>
      <c r="BW176" t="s">
        <v>501</v>
      </c>
      <c r="CK176" t="s">
        <v>38</v>
      </c>
      <c r="CL176" t="s">
        <v>38</v>
      </c>
      <c r="CM176" t="s">
        <v>1067</v>
      </c>
      <c r="CO176" t="s">
        <v>1039</v>
      </c>
      <c r="CP176" t="s">
        <v>1029</v>
      </c>
      <c r="CQ176" t="s">
        <v>1067</v>
      </c>
      <c r="CR176" t="s">
        <v>38</v>
      </c>
      <c r="CS176" t="s">
        <v>38</v>
      </c>
      <c r="CW176" s="97" t="s">
        <v>458</v>
      </c>
      <c r="DF176" s="97"/>
      <c r="DH176" s="26" t="s">
        <v>5</v>
      </c>
      <c r="DI176" t="s">
        <v>1</v>
      </c>
      <c r="DJ176" t="s">
        <v>1067</v>
      </c>
      <c r="DK176" s="215" t="s">
        <v>3</v>
      </c>
      <c r="DL176" s="26" t="s">
        <v>1039</v>
      </c>
      <c r="DM176" s="210" t="s">
        <v>4</v>
      </c>
      <c r="DS176" s="97" t="s">
        <v>495</v>
      </c>
      <c r="DT176" s="26" t="s">
        <v>1148</v>
      </c>
      <c r="DY176" s="171"/>
      <c r="DZ176" s="171"/>
      <c r="EA176" s="171"/>
      <c r="EB176" s="171"/>
      <c r="EC176" s="171">
        <v>2</v>
      </c>
      <c r="ED176" t="s">
        <v>1149</v>
      </c>
      <c r="EF176">
        <v>4</v>
      </c>
      <c r="EG176" t="s">
        <v>596</v>
      </c>
      <c r="EU176">
        <v>3</v>
      </c>
      <c r="EV176" t="s">
        <v>995</v>
      </c>
      <c r="FC176">
        <v>56</v>
      </c>
      <c r="FD176" s="26">
        <f t="shared" si="15"/>
        <v>56</v>
      </c>
      <c r="FH176" t="s">
        <v>1150</v>
      </c>
      <c r="FI176" t="s">
        <v>1150</v>
      </c>
    </row>
    <row r="177" spans="56:165" x14ac:dyDescent="0.35">
      <c r="BN177" s="97">
        <v>11</v>
      </c>
      <c r="BO177" s="97" t="s">
        <v>699</v>
      </c>
      <c r="BR177" t="s">
        <v>432</v>
      </c>
      <c r="BT177" t="s">
        <v>419</v>
      </c>
      <c r="BV177" t="s">
        <v>498</v>
      </c>
      <c r="BX177" t="s">
        <v>486</v>
      </c>
      <c r="CK177" t="s">
        <v>1067</v>
      </c>
      <c r="CL177" t="s">
        <v>38</v>
      </c>
      <c r="CM177" t="s">
        <v>38</v>
      </c>
      <c r="CO177" t="s">
        <v>1067</v>
      </c>
      <c r="CP177" t="s">
        <v>1029</v>
      </c>
      <c r="CQ177" t="s">
        <v>38</v>
      </c>
      <c r="CR177" t="s">
        <v>1039</v>
      </c>
      <c r="CS177" t="s">
        <v>38</v>
      </c>
      <c r="CW177" s="97" t="s">
        <v>619</v>
      </c>
      <c r="CZ177" t="s">
        <v>38</v>
      </c>
      <c r="DA177" t="s">
        <v>1067</v>
      </c>
      <c r="DB177" s="209" t="s">
        <v>38</v>
      </c>
      <c r="DC177" s="26" t="s">
        <v>1039</v>
      </c>
      <c r="DD177" s="210" t="s">
        <v>38</v>
      </c>
      <c r="DH177" s="26" t="s">
        <v>6</v>
      </c>
      <c r="DI177" t="s">
        <v>4</v>
      </c>
      <c r="DJ177" s="216" t="s">
        <v>2</v>
      </c>
      <c r="DK177" s="217" t="s">
        <v>0</v>
      </c>
      <c r="DL177" s="26" t="s">
        <v>1039</v>
      </c>
      <c r="DM177" t="s">
        <v>1067</v>
      </c>
      <c r="DS177" s="97" t="s">
        <v>1151</v>
      </c>
      <c r="DT177" s="26" t="s">
        <v>1152</v>
      </c>
      <c r="DY177" s="171"/>
      <c r="DZ177" s="171"/>
      <c r="EA177" s="171"/>
      <c r="EB177" s="171"/>
      <c r="EC177" s="171">
        <v>3</v>
      </c>
      <c r="ED177" t="s">
        <v>1153</v>
      </c>
      <c r="EF177">
        <v>5</v>
      </c>
      <c r="EG177" t="s">
        <v>446</v>
      </c>
      <c r="EK177">
        <v>8</v>
      </c>
      <c r="EL177">
        <f t="shared" ref="EL177:EL183" si="16">EK177*7</f>
        <v>56</v>
      </c>
      <c r="EN177" t="s">
        <v>1154</v>
      </c>
      <c r="EO177" t="s">
        <v>1155</v>
      </c>
      <c r="EP177" t="s">
        <v>1156</v>
      </c>
      <c r="EU177">
        <v>4</v>
      </c>
      <c r="EV177" t="s">
        <v>1157</v>
      </c>
      <c r="EY177" t="s">
        <v>1062</v>
      </c>
      <c r="FB177">
        <v>70</v>
      </c>
      <c r="FC177">
        <v>0</v>
      </c>
      <c r="FD177" s="25">
        <f t="shared" si="15"/>
        <v>70</v>
      </c>
      <c r="FF177" t="s">
        <v>1158</v>
      </c>
      <c r="FG177" t="s">
        <v>1159</v>
      </c>
      <c r="FH177" t="s">
        <v>1160</v>
      </c>
    </row>
    <row r="178" spans="56:165" x14ac:dyDescent="0.35">
      <c r="BN178" s="97">
        <v>12</v>
      </c>
      <c r="BO178" s="97" t="s">
        <v>451</v>
      </c>
      <c r="BQ178" t="s">
        <v>1161</v>
      </c>
      <c r="BR178" t="s">
        <v>430</v>
      </c>
      <c r="BT178" t="s">
        <v>414</v>
      </c>
      <c r="BV178" t="s">
        <v>501</v>
      </c>
      <c r="BW178" t="s">
        <v>504</v>
      </c>
      <c r="CK178" t="s">
        <v>38</v>
      </c>
      <c r="CL178" t="s">
        <v>1067</v>
      </c>
      <c r="CM178" t="s">
        <v>38</v>
      </c>
      <c r="CO178" t="s">
        <v>38</v>
      </c>
      <c r="CP178" t="s">
        <v>1029</v>
      </c>
      <c r="CQ178" t="s">
        <v>38</v>
      </c>
      <c r="CR178" t="s">
        <v>1039</v>
      </c>
      <c r="CS178" t="s">
        <v>1067</v>
      </c>
      <c r="CW178" s="97" t="s">
        <v>643</v>
      </c>
      <c r="CZ178" t="s">
        <v>38</v>
      </c>
      <c r="DA178" s="211" t="s">
        <v>38</v>
      </c>
      <c r="DB178" s="209" t="s">
        <v>38</v>
      </c>
      <c r="DC178" s="26" t="s">
        <v>1039</v>
      </c>
      <c r="DD178" t="s">
        <v>1067</v>
      </c>
      <c r="DH178" s="26" t="s">
        <v>3</v>
      </c>
      <c r="DI178" s="26" t="s">
        <v>1162</v>
      </c>
      <c r="DJ178" s="26" t="s">
        <v>1039</v>
      </c>
      <c r="DK178" s="209" t="s">
        <v>5</v>
      </c>
      <c r="DL178" t="s">
        <v>1067</v>
      </c>
      <c r="DM178" s="213" t="s">
        <v>1</v>
      </c>
      <c r="DS178" s="97" t="s">
        <v>1163</v>
      </c>
      <c r="DT178" s="26" t="s">
        <v>1164</v>
      </c>
      <c r="DY178" s="171"/>
      <c r="DZ178" s="171"/>
      <c r="EA178" s="171"/>
      <c r="EB178" s="171"/>
      <c r="EC178" s="171"/>
      <c r="ED178" t="s">
        <v>1165</v>
      </c>
      <c r="EF178">
        <v>6</v>
      </c>
      <c r="EG178" t="s">
        <v>1045</v>
      </c>
      <c r="EK178">
        <v>6</v>
      </c>
      <c r="EL178">
        <f t="shared" si="16"/>
        <v>42</v>
      </c>
      <c r="EM178" s="26" t="s">
        <v>1166</v>
      </c>
      <c r="EN178" t="s">
        <v>1167</v>
      </c>
      <c r="EP178" t="s">
        <v>1168</v>
      </c>
      <c r="EQ178" s="26" t="s">
        <v>1169</v>
      </c>
      <c r="EU178">
        <v>5</v>
      </c>
      <c r="EV178" t="s">
        <v>596</v>
      </c>
      <c r="EZ178">
        <v>16</v>
      </c>
      <c r="FA178">
        <v>12</v>
      </c>
      <c r="FC178">
        <v>56</v>
      </c>
      <c r="FD178" s="26">
        <f t="shared" si="15"/>
        <v>84</v>
      </c>
      <c r="FF178" t="s">
        <v>1170</v>
      </c>
      <c r="FG178" t="s">
        <v>1171</v>
      </c>
      <c r="FH178" t="s">
        <v>1172</v>
      </c>
      <c r="FI178" t="s">
        <v>1172</v>
      </c>
    </row>
    <row r="179" spans="56:165" x14ac:dyDescent="0.35">
      <c r="BN179" s="97">
        <v>13</v>
      </c>
      <c r="BO179" s="97" t="s">
        <v>455</v>
      </c>
      <c r="BR179" t="s">
        <v>412</v>
      </c>
      <c r="BT179" t="s">
        <v>421</v>
      </c>
      <c r="BV179" t="s">
        <v>501</v>
      </c>
      <c r="BX179" t="s">
        <v>498</v>
      </c>
      <c r="CK179" t="s">
        <v>38</v>
      </c>
      <c r="CL179" t="s">
        <v>38</v>
      </c>
      <c r="CM179" t="s">
        <v>1067</v>
      </c>
      <c r="CW179" s="97" t="s">
        <v>689</v>
      </c>
      <c r="CZ179" t="s">
        <v>38</v>
      </c>
      <c r="DA179" s="26" t="s">
        <v>1039</v>
      </c>
      <c r="DB179" s="212" t="s">
        <v>38</v>
      </c>
      <c r="DC179" t="s">
        <v>1067</v>
      </c>
      <c r="DD179" s="213" t="s">
        <v>38</v>
      </c>
      <c r="DH179" s="26" t="s">
        <v>4</v>
      </c>
      <c r="DI179" t="s">
        <v>6</v>
      </c>
      <c r="DJ179" t="s">
        <v>1067</v>
      </c>
      <c r="DK179" s="26" t="s">
        <v>1039</v>
      </c>
      <c r="DL179" s="206" t="s">
        <v>0</v>
      </c>
      <c r="DM179" s="210" t="s">
        <v>5</v>
      </c>
      <c r="DR179" s="97" t="s">
        <v>492</v>
      </c>
      <c r="DS179" s="26" t="s">
        <v>1173</v>
      </c>
      <c r="DY179" s="171"/>
      <c r="DZ179" s="171"/>
      <c r="EA179" s="171"/>
      <c r="EB179" s="171"/>
      <c r="EC179" s="171"/>
      <c r="EF179">
        <v>7</v>
      </c>
      <c r="EG179" t="s">
        <v>619</v>
      </c>
      <c r="EK179">
        <v>3</v>
      </c>
      <c r="EL179">
        <f t="shared" si="16"/>
        <v>21</v>
      </c>
      <c r="EM179" s="26" t="s">
        <v>1174</v>
      </c>
      <c r="EO179" t="s">
        <v>1175</v>
      </c>
      <c r="EQ179" s="26" t="s">
        <v>1176</v>
      </c>
      <c r="EU179">
        <v>6</v>
      </c>
      <c r="EV179" t="s">
        <v>446</v>
      </c>
      <c r="EZ179">
        <v>16</v>
      </c>
      <c r="FA179">
        <v>12</v>
      </c>
      <c r="FC179">
        <v>56</v>
      </c>
      <c r="FD179" s="26">
        <f t="shared" si="15"/>
        <v>84</v>
      </c>
      <c r="FF179" t="s">
        <v>1177</v>
      </c>
      <c r="FG179" t="s">
        <v>1178</v>
      </c>
      <c r="FH179" t="s">
        <v>1179</v>
      </c>
      <c r="FI179" t="s">
        <v>1179</v>
      </c>
    </row>
    <row r="180" spans="56:165" x14ac:dyDescent="0.35">
      <c r="BQ180" t="s">
        <v>1108</v>
      </c>
      <c r="BR180" t="s">
        <v>418</v>
      </c>
      <c r="BT180" t="s">
        <v>417</v>
      </c>
      <c r="BV180" t="s">
        <v>504</v>
      </c>
      <c r="BW180" t="s">
        <v>350</v>
      </c>
      <c r="CK180" t="s">
        <v>1067</v>
      </c>
      <c r="CL180" t="s">
        <v>38</v>
      </c>
      <c r="CM180" t="s">
        <v>38</v>
      </c>
      <c r="CW180" s="97" t="s">
        <v>464</v>
      </c>
      <c r="CZ180" t="s">
        <v>38</v>
      </c>
      <c r="DA180" t="s">
        <v>1067</v>
      </c>
      <c r="DB180" s="26" t="s">
        <v>1039</v>
      </c>
      <c r="DC180" s="204" t="s">
        <v>38</v>
      </c>
      <c r="DD180" s="213" t="s">
        <v>38</v>
      </c>
      <c r="DH180" s="26" t="s">
        <v>0</v>
      </c>
      <c r="DI180" s="26" t="s">
        <v>1162</v>
      </c>
      <c r="DJ180" s="26" t="s">
        <v>1039</v>
      </c>
      <c r="DK180" s="212" t="s">
        <v>6</v>
      </c>
      <c r="DL180" s="204" t="s">
        <v>4</v>
      </c>
      <c r="DM180" t="s">
        <v>1067</v>
      </c>
      <c r="DR180" s="97" t="s">
        <v>494</v>
      </c>
      <c r="DS180" s="26" t="s">
        <v>1180</v>
      </c>
      <c r="EF180">
        <v>8</v>
      </c>
      <c r="EG180" t="s">
        <v>643</v>
      </c>
      <c r="EM180" s="26" t="s">
        <v>1181</v>
      </c>
      <c r="EQ180" s="26" t="s">
        <v>1182</v>
      </c>
      <c r="EU180">
        <v>7</v>
      </c>
      <c r="EV180" t="s">
        <v>1183</v>
      </c>
      <c r="EY180">
        <v>20</v>
      </c>
      <c r="EZ180">
        <v>32</v>
      </c>
      <c r="FA180">
        <v>24</v>
      </c>
      <c r="FC180">
        <v>0</v>
      </c>
      <c r="FD180" s="25">
        <f t="shared" si="15"/>
        <v>76</v>
      </c>
      <c r="FF180" t="s">
        <v>1184</v>
      </c>
      <c r="FG180" t="s">
        <v>1185</v>
      </c>
      <c r="FH180" t="s">
        <v>1186</v>
      </c>
    </row>
    <row r="181" spans="56:165" x14ac:dyDescent="0.35">
      <c r="BD181" t="s">
        <v>553</v>
      </c>
      <c r="BG181" t="s">
        <v>497</v>
      </c>
      <c r="BN181" s="97"/>
      <c r="BO181" s="97"/>
      <c r="BR181" t="s">
        <v>414</v>
      </c>
      <c r="BT181" t="s">
        <v>430</v>
      </c>
      <c r="BV181" t="s">
        <v>504</v>
      </c>
      <c r="BX181" t="s">
        <v>501</v>
      </c>
      <c r="CW181" s="97" t="s">
        <v>699</v>
      </c>
      <c r="CZ181" t="s">
        <v>38</v>
      </c>
      <c r="DA181" s="26" t="s">
        <v>1039</v>
      </c>
      <c r="DB181" s="212" t="s">
        <v>38</v>
      </c>
      <c r="DC181" s="204" t="s">
        <v>38</v>
      </c>
      <c r="DD181" t="s">
        <v>1067</v>
      </c>
      <c r="DH181" s="26" t="s">
        <v>2</v>
      </c>
      <c r="DI181" s="26" t="s">
        <v>1162</v>
      </c>
      <c r="DJ181" s="211" t="s">
        <v>6</v>
      </c>
      <c r="DK181" s="26" t="s">
        <v>1039</v>
      </c>
      <c r="DL181" s="214" t="s">
        <v>1</v>
      </c>
      <c r="DM181" t="s">
        <v>1067</v>
      </c>
      <c r="DR181" s="97" t="s">
        <v>1187</v>
      </c>
      <c r="DS181" s="26" t="s">
        <v>1188</v>
      </c>
      <c r="EF181">
        <v>9</v>
      </c>
      <c r="EG181" t="s">
        <v>689</v>
      </c>
      <c r="EK181">
        <v>4</v>
      </c>
      <c r="EL181">
        <f t="shared" si="16"/>
        <v>28</v>
      </c>
      <c r="EU181">
        <v>8</v>
      </c>
      <c r="EV181" t="s">
        <v>619</v>
      </c>
      <c r="EY181">
        <v>20</v>
      </c>
      <c r="FB181">
        <v>28</v>
      </c>
      <c r="FC181">
        <v>40</v>
      </c>
      <c r="FD181" s="26">
        <f t="shared" si="15"/>
        <v>88</v>
      </c>
      <c r="FF181" t="s">
        <v>1189</v>
      </c>
      <c r="FG181" t="s">
        <v>1190</v>
      </c>
      <c r="FH181" t="s">
        <v>1191</v>
      </c>
      <c r="FI181" t="s">
        <v>1191</v>
      </c>
    </row>
    <row r="182" spans="56:165" x14ac:dyDescent="0.35">
      <c r="BD182" t="s">
        <v>1192</v>
      </c>
      <c r="BG182" t="s">
        <v>492</v>
      </c>
      <c r="BN182" s="97"/>
      <c r="BO182" s="97"/>
      <c r="CF182" s="187"/>
      <c r="CW182" s="97" t="s">
        <v>447</v>
      </c>
      <c r="CZ182" t="s">
        <v>38</v>
      </c>
      <c r="DA182" s="211" t="s">
        <v>38</v>
      </c>
      <c r="DB182" s="26" t="s">
        <v>1039</v>
      </c>
      <c r="DC182" s="214" t="s">
        <v>38</v>
      </c>
      <c r="DD182" t="s">
        <v>1067</v>
      </c>
      <c r="DH182" s="26" t="s">
        <v>1</v>
      </c>
      <c r="DI182" t="s">
        <v>5</v>
      </c>
      <c r="DJ182" t="s">
        <v>1067</v>
      </c>
      <c r="DK182" s="26" t="s">
        <v>1039</v>
      </c>
      <c r="DL182" s="218" t="s">
        <v>2</v>
      </c>
      <c r="DM182" s="219" t="s">
        <v>3</v>
      </c>
      <c r="DR182" s="97" t="s">
        <v>1193</v>
      </c>
      <c r="DS182" s="26" t="s">
        <v>1194</v>
      </c>
      <c r="EA182" s="171"/>
      <c r="EF182">
        <v>10</v>
      </c>
      <c r="EG182" t="s">
        <v>1045</v>
      </c>
      <c r="EK182">
        <v>2</v>
      </c>
      <c r="EL182">
        <f t="shared" si="16"/>
        <v>14</v>
      </c>
      <c r="EU182">
        <v>9</v>
      </c>
      <c r="EV182" t="s">
        <v>643</v>
      </c>
      <c r="EY182">
        <v>20</v>
      </c>
      <c r="EZ182">
        <v>16</v>
      </c>
      <c r="FA182">
        <v>12</v>
      </c>
      <c r="FC182">
        <v>32</v>
      </c>
      <c r="FD182" s="26">
        <f t="shared" si="15"/>
        <v>80</v>
      </c>
      <c r="FF182" t="s">
        <v>1195</v>
      </c>
      <c r="FG182" t="s">
        <v>1196</v>
      </c>
      <c r="FH182" t="s">
        <v>1197</v>
      </c>
      <c r="FI182" t="s">
        <v>1197</v>
      </c>
    </row>
    <row r="183" spans="56:165" x14ac:dyDescent="0.35">
      <c r="BD183" t="s">
        <v>1198</v>
      </c>
      <c r="BG183" t="s">
        <v>1199</v>
      </c>
      <c r="BN183" s="97"/>
      <c r="BO183" s="97"/>
      <c r="CF183" s="187"/>
      <c r="CP183" t="s">
        <v>6</v>
      </c>
      <c r="CQ183" t="s">
        <v>38</v>
      </c>
      <c r="CR183" t="s">
        <v>38</v>
      </c>
      <c r="CS183" t="s">
        <v>1067</v>
      </c>
      <c r="CT183" t="s">
        <v>38</v>
      </c>
      <c r="CW183" s="97" t="s">
        <v>451</v>
      </c>
      <c r="CZ183" t="s">
        <v>38</v>
      </c>
      <c r="DA183" t="s">
        <v>1067</v>
      </c>
      <c r="DB183" s="26" t="s">
        <v>1039</v>
      </c>
      <c r="DC183" s="214" t="s">
        <v>38</v>
      </c>
      <c r="DD183" s="210" t="s">
        <v>38</v>
      </c>
      <c r="DR183" s="26" t="s">
        <v>1200</v>
      </c>
      <c r="DT183" s="97" t="s">
        <v>1201</v>
      </c>
      <c r="EA183" s="171"/>
      <c r="EF183">
        <v>11</v>
      </c>
      <c r="EG183" t="s">
        <v>699</v>
      </c>
      <c r="EK183">
        <v>1</v>
      </c>
      <c r="EL183">
        <f t="shared" si="16"/>
        <v>7</v>
      </c>
      <c r="EU183">
        <v>10</v>
      </c>
      <c r="EV183" t="s">
        <v>689</v>
      </c>
      <c r="EZ183">
        <v>16</v>
      </c>
      <c r="FA183">
        <v>12</v>
      </c>
      <c r="FB183">
        <v>28</v>
      </c>
      <c r="FC183">
        <v>40</v>
      </c>
      <c r="FD183" s="186">
        <f t="shared" si="15"/>
        <v>96</v>
      </c>
      <c r="FF183" t="s">
        <v>1202</v>
      </c>
      <c r="FG183" t="s">
        <v>1203</v>
      </c>
      <c r="FH183" t="s">
        <v>1204</v>
      </c>
      <c r="FI183" t="s">
        <v>1204</v>
      </c>
    </row>
    <row r="184" spans="56:165" x14ac:dyDescent="0.35">
      <c r="BG184" t="s">
        <v>1205</v>
      </c>
      <c r="BN184" s="97"/>
      <c r="BO184" s="97"/>
      <c r="CF184" s="187"/>
      <c r="CP184" t="s">
        <v>5</v>
      </c>
      <c r="CQ184" t="s">
        <v>38</v>
      </c>
      <c r="CR184" t="s">
        <v>38</v>
      </c>
      <c r="CS184" t="s">
        <v>1067</v>
      </c>
      <c r="CT184" t="s">
        <v>38</v>
      </c>
      <c r="CW184" s="97" t="s">
        <v>455</v>
      </c>
      <c r="DR184" s="26" t="s">
        <v>1206</v>
      </c>
      <c r="DT184" s="97" t="s">
        <v>1207</v>
      </c>
      <c r="EA184" s="171"/>
      <c r="EF184">
        <v>12</v>
      </c>
      <c r="EG184" t="s">
        <v>1087</v>
      </c>
      <c r="EU184">
        <v>11</v>
      </c>
      <c r="EV184" t="s">
        <v>1157</v>
      </c>
      <c r="FA184">
        <v>8</v>
      </c>
      <c r="FB184">
        <v>70</v>
      </c>
      <c r="FC184">
        <v>0</v>
      </c>
      <c r="FD184" s="25">
        <f t="shared" si="15"/>
        <v>78</v>
      </c>
      <c r="FF184" t="s">
        <v>1208</v>
      </c>
      <c r="FG184" t="s">
        <v>1209</v>
      </c>
      <c r="FH184" t="s">
        <v>1210</v>
      </c>
      <c r="FI184" t="s">
        <v>1211</v>
      </c>
    </row>
    <row r="185" spans="56:165" x14ac:dyDescent="0.35">
      <c r="BD185" t="s">
        <v>1212</v>
      </c>
      <c r="BG185" t="s">
        <v>1213</v>
      </c>
      <c r="BN185" s="97"/>
      <c r="BO185" s="97"/>
      <c r="BP185" s="26" t="s">
        <v>1214</v>
      </c>
      <c r="BQ185" s="26" t="s">
        <v>27</v>
      </c>
      <c r="BR185" s="26" t="s">
        <v>553</v>
      </c>
      <c r="BS185" s="26" t="s">
        <v>497</v>
      </c>
      <c r="BT185" s="26" t="s">
        <v>274</v>
      </c>
      <c r="BU185" s="26" t="s">
        <v>1215</v>
      </c>
      <c r="BV185" s="26" t="s">
        <v>27</v>
      </c>
      <c r="BW185" s="26" t="s">
        <v>553</v>
      </c>
      <c r="BX185" s="26" t="s">
        <v>497</v>
      </c>
      <c r="BY185" s="26" t="s">
        <v>274</v>
      </c>
      <c r="BZ185" s="26" t="s">
        <v>1216</v>
      </c>
      <c r="CA185" s="26" t="s">
        <v>1215</v>
      </c>
      <c r="CB185" s="26" t="s">
        <v>168</v>
      </c>
      <c r="CD185">
        <f>CE197-CD197</f>
        <v>0</v>
      </c>
      <c r="CE185" t="s">
        <v>1217</v>
      </c>
      <c r="CP185" t="s">
        <v>191</v>
      </c>
      <c r="CQ185" t="s">
        <v>38</v>
      </c>
      <c r="CR185" t="s">
        <v>1067</v>
      </c>
      <c r="CS185" t="s">
        <v>38</v>
      </c>
      <c r="CT185" t="s">
        <v>38</v>
      </c>
      <c r="CZ185">
        <v>56</v>
      </c>
      <c r="DA185">
        <v>40</v>
      </c>
      <c r="DB185">
        <v>32</v>
      </c>
      <c r="DC185">
        <v>40</v>
      </c>
      <c r="DD185">
        <v>56</v>
      </c>
      <c r="DH185" s="26" t="s">
        <v>1218</v>
      </c>
      <c r="DM185" s="26" t="s">
        <v>1219</v>
      </c>
      <c r="DO185" s="26" t="s">
        <v>1162</v>
      </c>
      <c r="DR185" s="26" t="s">
        <v>1220</v>
      </c>
      <c r="DT185" s="97" t="s">
        <v>1221</v>
      </c>
      <c r="EA185" s="171"/>
      <c r="EF185">
        <v>13</v>
      </c>
      <c r="EG185" t="s">
        <v>1087</v>
      </c>
      <c r="EU185">
        <v>12</v>
      </c>
      <c r="EV185" t="s">
        <v>699</v>
      </c>
      <c r="EY185">
        <v>20</v>
      </c>
      <c r="FB185">
        <v>7</v>
      </c>
      <c r="FC185">
        <v>56</v>
      </c>
      <c r="FD185" s="26">
        <f>SUM(EY185:FC185)</f>
        <v>83</v>
      </c>
      <c r="FF185" t="s">
        <v>1222</v>
      </c>
      <c r="FG185" t="s">
        <v>1223</v>
      </c>
      <c r="FH185" t="s">
        <v>1224</v>
      </c>
      <c r="FI185" t="s">
        <v>1224</v>
      </c>
    </row>
    <row r="186" spans="56:165" x14ac:dyDescent="0.35">
      <c r="BD186" t="s">
        <v>1225</v>
      </c>
      <c r="BG186" t="s">
        <v>509</v>
      </c>
      <c r="BN186" s="97"/>
      <c r="BO186" s="97" t="s">
        <v>446</v>
      </c>
      <c r="BP186" s="26">
        <v>0</v>
      </c>
      <c r="BQ186" s="26"/>
      <c r="BR186" s="26"/>
      <c r="BS186" s="26"/>
      <c r="BT186" s="26"/>
      <c r="BU186" s="26">
        <v>1</v>
      </c>
      <c r="BV186" s="26"/>
      <c r="BW186" s="26"/>
      <c r="BX186" s="26"/>
      <c r="BY186" s="26"/>
      <c r="BZ186" s="26">
        <f t="shared" ref="BZ186:BZ204" si="17">SUM(BV186:BY186)</f>
        <v>0</v>
      </c>
      <c r="CA186" s="26">
        <v>56</v>
      </c>
      <c r="CB186" s="26">
        <f>SUM(BZ186:CA186)</f>
        <v>56</v>
      </c>
      <c r="CD186" s="220">
        <f ca="1">DATE(2021,5,8)-TODAY()</f>
        <v>-469</v>
      </c>
      <c r="CE186" t="s">
        <v>1226</v>
      </c>
      <c r="CL186" s="97" t="s">
        <v>449</v>
      </c>
      <c r="CP186" t="s">
        <v>3</v>
      </c>
      <c r="CQ186" t="s">
        <v>38</v>
      </c>
      <c r="CR186" t="s">
        <v>38</v>
      </c>
      <c r="CS186" t="s">
        <v>38</v>
      </c>
      <c r="CT186" t="s">
        <v>1067</v>
      </c>
      <c r="DH186" s="97" t="s">
        <v>1006</v>
      </c>
      <c r="DI186" t="s">
        <v>5</v>
      </c>
      <c r="DJ186" t="s">
        <v>1</v>
      </c>
      <c r="DL186" t="s">
        <v>1227</v>
      </c>
      <c r="DM186" s="26" t="s">
        <v>1228</v>
      </c>
      <c r="DO186" t="s">
        <v>1229</v>
      </c>
      <c r="DP186" t="s">
        <v>3</v>
      </c>
      <c r="DR186" s="26" t="s">
        <v>1230</v>
      </c>
      <c r="DT186" s="97" t="s">
        <v>1231</v>
      </c>
      <c r="EA186" s="171"/>
      <c r="EF186">
        <v>14</v>
      </c>
      <c r="EG186" t="s">
        <v>1087</v>
      </c>
      <c r="EU186">
        <v>13</v>
      </c>
      <c r="EV186" t="s">
        <v>1183</v>
      </c>
      <c r="EY186">
        <v>16</v>
      </c>
      <c r="EZ186">
        <v>16</v>
      </c>
      <c r="FA186">
        <v>16</v>
      </c>
      <c r="FC186">
        <v>0</v>
      </c>
      <c r="FD186" s="25">
        <f t="shared" si="15"/>
        <v>48</v>
      </c>
      <c r="FF186" t="s">
        <v>1232</v>
      </c>
      <c r="FG186" t="s">
        <v>1233</v>
      </c>
      <c r="FH186" t="s">
        <v>1234</v>
      </c>
    </row>
    <row r="187" spans="56:165" x14ac:dyDescent="0.35">
      <c r="BG187" t="s">
        <v>1235</v>
      </c>
      <c r="BN187" s="97"/>
      <c r="BO187" s="97" t="s">
        <v>449</v>
      </c>
      <c r="BP187" s="26">
        <v>1</v>
      </c>
      <c r="BQ187" s="26"/>
      <c r="BR187" s="26"/>
      <c r="BS187" s="26"/>
      <c r="BT187" s="26"/>
      <c r="BU187" s="26">
        <v>2</v>
      </c>
      <c r="BV187" s="26"/>
      <c r="BW187" s="26"/>
      <c r="BX187" s="26"/>
      <c r="BY187" s="26"/>
      <c r="BZ187" s="26">
        <f t="shared" si="17"/>
        <v>0</v>
      </c>
      <c r="CA187" s="26">
        <v>56</v>
      </c>
      <c r="CB187" s="26">
        <f t="shared" ref="CB187:CB201" si="18">SUM(BZ187:CA187)</f>
        <v>56</v>
      </c>
      <c r="CD187">
        <f ca="1">CD185/CD186</f>
        <v>0</v>
      </c>
      <c r="CE187" t="s">
        <v>1236</v>
      </c>
      <c r="CL187" s="97" t="s">
        <v>446</v>
      </c>
      <c r="CP187" t="s">
        <v>1</v>
      </c>
      <c r="CQ187" t="s">
        <v>38</v>
      </c>
      <c r="CR187" t="s">
        <v>38</v>
      </c>
      <c r="CS187" t="s">
        <v>1067</v>
      </c>
      <c r="CT187" t="s">
        <v>38</v>
      </c>
      <c r="DH187" s="97" t="s">
        <v>1237</v>
      </c>
      <c r="DI187" t="s">
        <v>6</v>
      </c>
      <c r="DJ187" t="s">
        <v>4</v>
      </c>
      <c r="DL187" t="s">
        <v>1238</v>
      </c>
      <c r="DM187" s="26" t="s">
        <v>1239</v>
      </c>
      <c r="DO187" t="s">
        <v>1240</v>
      </c>
      <c r="DP187" t="s">
        <v>0</v>
      </c>
      <c r="DR187" s="26" t="s">
        <v>1241</v>
      </c>
      <c r="DT187" s="97" t="s">
        <v>502</v>
      </c>
      <c r="EA187" s="171"/>
      <c r="EF187">
        <v>15</v>
      </c>
      <c r="EG187" t="s">
        <v>455</v>
      </c>
      <c r="EU187">
        <v>14</v>
      </c>
      <c r="EV187" t="s">
        <v>1087</v>
      </c>
      <c r="EY187">
        <v>16</v>
      </c>
      <c r="FC187">
        <v>56</v>
      </c>
      <c r="FD187" s="26">
        <f t="shared" si="15"/>
        <v>72</v>
      </c>
      <c r="FF187" t="s">
        <v>1242</v>
      </c>
      <c r="FH187" t="s">
        <v>1243</v>
      </c>
      <c r="FI187" t="s">
        <v>1243</v>
      </c>
    </row>
    <row r="188" spans="56:165" x14ac:dyDescent="0.35">
      <c r="BD188" t="s">
        <v>1244</v>
      </c>
      <c r="BG188" t="s">
        <v>1235</v>
      </c>
      <c r="BN188" s="97"/>
      <c r="BO188" s="97" t="s">
        <v>596</v>
      </c>
      <c r="BP188" s="26">
        <v>2</v>
      </c>
      <c r="BQ188" s="26"/>
      <c r="BR188" s="26"/>
      <c r="BS188" s="26"/>
      <c r="BT188" s="26"/>
      <c r="BU188" s="26">
        <v>3</v>
      </c>
      <c r="BV188" s="26"/>
      <c r="BW188" s="26"/>
      <c r="BX188" s="26"/>
      <c r="BY188" s="26"/>
      <c r="BZ188" s="26">
        <f t="shared" si="17"/>
        <v>0</v>
      </c>
      <c r="CA188" s="26">
        <v>56</v>
      </c>
      <c r="CB188" s="26">
        <f t="shared" si="18"/>
        <v>56</v>
      </c>
      <c r="CD188">
        <f ca="1">CD185/(CD186/7)</f>
        <v>0</v>
      </c>
      <c r="CE188" s="97" t="s">
        <v>1245</v>
      </c>
      <c r="CL188" s="97" t="s">
        <v>454</v>
      </c>
      <c r="CP188" t="s">
        <v>2</v>
      </c>
      <c r="CQ188" t="s">
        <v>38</v>
      </c>
      <c r="CR188" t="s">
        <v>38</v>
      </c>
      <c r="CS188" t="s">
        <v>1067</v>
      </c>
      <c r="CT188" t="s">
        <v>38</v>
      </c>
      <c r="DL188" s="97" t="s">
        <v>1246</v>
      </c>
      <c r="DM188" s="26" t="s">
        <v>1247</v>
      </c>
      <c r="DO188" t="s">
        <v>1248</v>
      </c>
      <c r="DP188" t="s">
        <v>2</v>
      </c>
      <c r="DR188" s="26" t="s">
        <v>1249</v>
      </c>
      <c r="DT188" s="97" t="s">
        <v>505</v>
      </c>
      <c r="EA188" s="171"/>
      <c r="EU188">
        <v>15</v>
      </c>
      <c r="EV188" t="s">
        <v>1157</v>
      </c>
      <c r="EY188">
        <v>8</v>
      </c>
      <c r="EZ188">
        <v>4</v>
      </c>
      <c r="FA188">
        <v>4</v>
      </c>
      <c r="FB188">
        <v>14</v>
      </c>
      <c r="FC188">
        <v>0</v>
      </c>
      <c r="FD188" s="25">
        <f t="shared" si="15"/>
        <v>30</v>
      </c>
      <c r="FF188" t="s">
        <v>1250</v>
      </c>
      <c r="FG188" t="s">
        <v>1251</v>
      </c>
      <c r="FH188" t="s">
        <v>1252</v>
      </c>
      <c r="FI188" t="s">
        <v>1253</v>
      </c>
    </row>
    <row r="189" spans="56:165" x14ac:dyDescent="0.35">
      <c r="BD189" t="s">
        <v>1254</v>
      </c>
      <c r="BG189" t="s">
        <v>503</v>
      </c>
      <c r="BO189" s="97" t="s">
        <v>454</v>
      </c>
      <c r="BP189" s="26">
        <v>3</v>
      </c>
      <c r="BQ189" s="26">
        <v>1</v>
      </c>
      <c r="BR189" s="26"/>
      <c r="BS189" s="26"/>
      <c r="BT189" s="26"/>
      <c r="BU189" s="26">
        <v>4</v>
      </c>
      <c r="BV189" s="26">
        <v>20</v>
      </c>
      <c r="BW189" s="26"/>
      <c r="BX189" s="26"/>
      <c r="BY189" s="26"/>
      <c r="BZ189" s="26">
        <f t="shared" si="17"/>
        <v>20</v>
      </c>
      <c r="CA189" s="26">
        <v>56</v>
      </c>
      <c r="CB189" s="26">
        <f t="shared" si="18"/>
        <v>76</v>
      </c>
      <c r="CL189" s="97" t="s">
        <v>596</v>
      </c>
      <c r="CP189" t="s">
        <v>0</v>
      </c>
      <c r="CQ189" t="s">
        <v>38</v>
      </c>
      <c r="CR189" t="s">
        <v>38</v>
      </c>
      <c r="CS189" t="s">
        <v>1067</v>
      </c>
      <c r="CT189" t="s">
        <v>38</v>
      </c>
      <c r="DL189" s="97" t="s">
        <v>1255</v>
      </c>
      <c r="DM189" s="26" t="s">
        <v>1256</v>
      </c>
      <c r="DR189" s="26" t="s">
        <v>1257</v>
      </c>
      <c r="DT189" s="97" t="s">
        <v>1258</v>
      </c>
      <c r="EU189">
        <v>16</v>
      </c>
      <c r="EV189" t="s">
        <v>1087</v>
      </c>
      <c r="EY189">
        <v>8</v>
      </c>
      <c r="EZ189">
        <v>4</v>
      </c>
      <c r="FA189">
        <v>4</v>
      </c>
      <c r="FC189">
        <v>56</v>
      </c>
      <c r="FD189" s="26">
        <f t="shared" si="15"/>
        <v>72</v>
      </c>
      <c r="FF189" t="s">
        <v>1259</v>
      </c>
      <c r="FG189" t="s">
        <v>1260</v>
      </c>
      <c r="FH189" t="s">
        <v>1261</v>
      </c>
      <c r="FI189" t="s">
        <v>1261</v>
      </c>
    </row>
    <row r="190" spans="56:165" x14ac:dyDescent="0.35">
      <c r="BG190" t="s">
        <v>1262</v>
      </c>
      <c r="BO190" s="96" t="s">
        <v>619</v>
      </c>
      <c r="BP190" s="26">
        <v>4</v>
      </c>
      <c r="BQ190" s="26">
        <v>2</v>
      </c>
      <c r="BR190" s="26"/>
      <c r="BS190" s="26"/>
      <c r="BT190" s="26">
        <v>1</v>
      </c>
      <c r="BU190" s="26">
        <v>5</v>
      </c>
      <c r="BV190" s="26">
        <v>20</v>
      </c>
      <c r="BW190" s="26"/>
      <c r="BX190" s="26"/>
      <c r="BY190" s="26">
        <v>28</v>
      </c>
      <c r="BZ190" s="26">
        <f t="shared" si="17"/>
        <v>48</v>
      </c>
      <c r="CA190" s="26">
        <v>56</v>
      </c>
      <c r="CB190" s="26">
        <f t="shared" si="18"/>
        <v>104</v>
      </c>
      <c r="CD190" s="26" t="s">
        <v>950</v>
      </c>
      <c r="CE190" s="26" t="s">
        <v>951</v>
      </c>
      <c r="CF190" s="26"/>
      <c r="CL190" s="97" t="s">
        <v>458</v>
      </c>
      <c r="DA190" s="102" t="s">
        <v>449</v>
      </c>
      <c r="DB190">
        <v>1</v>
      </c>
      <c r="DC190" t="s">
        <v>1002</v>
      </c>
      <c r="DD190" t="s">
        <v>1213</v>
      </c>
      <c r="DR190" s="26" t="s">
        <v>1263</v>
      </c>
      <c r="DT190" s="97" t="s">
        <v>1264</v>
      </c>
      <c r="EH190">
        <v>4</v>
      </c>
      <c r="EJ190">
        <v>6</v>
      </c>
      <c r="EL190">
        <v>6</v>
      </c>
      <c r="EM190">
        <v>2</v>
      </c>
      <c r="EN190">
        <v>4</v>
      </c>
      <c r="EO190">
        <v>2</v>
      </c>
      <c r="EP190">
        <v>3</v>
      </c>
      <c r="EQ190">
        <v>1</v>
      </c>
      <c r="ER190">
        <v>1</v>
      </c>
      <c r="ES190">
        <v>1</v>
      </c>
      <c r="ET190">
        <v>1</v>
      </c>
      <c r="EU190">
        <v>17</v>
      </c>
      <c r="EV190" t="s">
        <v>1087</v>
      </c>
      <c r="EY190">
        <v>4</v>
      </c>
      <c r="EZ190">
        <v>2</v>
      </c>
      <c r="FA190">
        <v>2</v>
      </c>
      <c r="FC190">
        <v>56</v>
      </c>
      <c r="FD190" s="26">
        <f t="shared" si="15"/>
        <v>64</v>
      </c>
      <c r="FF190" t="s">
        <v>1265</v>
      </c>
      <c r="FG190" t="s">
        <v>1266</v>
      </c>
      <c r="FH190" t="s">
        <v>1267</v>
      </c>
      <c r="FI190" t="s">
        <v>1267</v>
      </c>
    </row>
    <row r="191" spans="56:165" x14ac:dyDescent="0.35">
      <c r="BD191" t="s">
        <v>1268</v>
      </c>
      <c r="BO191" s="96" t="s">
        <v>458</v>
      </c>
      <c r="BP191" s="26">
        <v>5</v>
      </c>
      <c r="BQ191" s="26"/>
      <c r="BR191" s="26" t="s">
        <v>781</v>
      </c>
      <c r="BS191" s="26"/>
      <c r="BT191" s="26">
        <v>2</v>
      </c>
      <c r="BU191" s="26">
        <v>6</v>
      </c>
      <c r="BV191" s="26"/>
      <c r="BW191" s="26">
        <v>32</v>
      </c>
      <c r="BX191" s="26"/>
      <c r="BY191" s="26">
        <v>28</v>
      </c>
      <c r="BZ191" s="26">
        <f t="shared" si="17"/>
        <v>60</v>
      </c>
      <c r="CA191" s="26">
        <v>56</v>
      </c>
      <c r="CB191" s="26">
        <f t="shared" si="18"/>
        <v>116</v>
      </c>
      <c r="CD191" s="26">
        <f>56*13+7</f>
        <v>735</v>
      </c>
      <c r="CE191" s="26">
        <f>56*13+7</f>
        <v>735</v>
      </c>
      <c r="CF191" s="26" t="s">
        <v>954</v>
      </c>
      <c r="CL191" s="97" t="s">
        <v>619</v>
      </c>
      <c r="CR191">
        <v>124567</v>
      </c>
      <c r="CS191">
        <v>34</v>
      </c>
      <c r="CT191">
        <v>172635</v>
      </c>
      <c r="DA191" s="102" t="s">
        <v>446</v>
      </c>
      <c r="DB191">
        <v>2</v>
      </c>
      <c r="DC191" t="s">
        <v>1009</v>
      </c>
      <c r="DD191" t="s">
        <v>1269</v>
      </c>
      <c r="DR191" s="97" t="s">
        <v>1270</v>
      </c>
      <c r="DS191" s="26" t="s">
        <v>1271</v>
      </c>
      <c r="EU191">
        <v>18</v>
      </c>
      <c r="EV191" t="s">
        <v>455</v>
      </c>
      <c r="EY191">
        <v>4</v>
      </c>
      <c r="EZ191">
        <v>2</v>
      </c>
      <c r="FA191">
        <v>2</v>
      </c>
      <c r="FC191">
        <v>56</v>
      </c>
      <c r="FD191" s="186">
        <f t="shared" si="15"/>
        <v>64</v>
      </c>
      <c r="FF191" t="s">
        <v>1272</v>
      </c>
      <c r="FG191" t="s">
        <v>1273</v>
      </c>
      <c r="FH191" t="s">
        <v>1274</v>
      </c>
      <c r="FI191" t="s">
        <v>1274</v>
      </c>
    </row>
    <row r="192" spans="56:165" x14ac:dyDescent="0.35">
      <c r="BD192" t="s">
        <v>1225</v>
      </c>
      <c r="BG192" t="s">
        <v>502</v>
      </c>
      <c r="BO192" s="97" t="s">
        <v>643</v>
      </c>
      <c r="BP192" s="26">
        <v>6</v>
      </c>
      <c r="BQ192" s="26">
        <v>3</v>
      </c>
      <c r="BR192" s="26"/>
      <c r="BS192" s="26" t="s">
        <v>785</v>
      </c>
      <c r="BT192" s="26"/>
      <c r="BU192" s="26">
        <v>7</v>
      </c>
      <c r="BV192" s="26">
        <v>40</v>
      </c>
      <c r="BW192" s="26"/>
      <c r="BX192" s="26">
        <v>24</v>
      </c>
      <c r="BY192" s="26"/>
      <c r="BZ192" s="26">
        <f t="shared" si="17"/>
        <v>64</v>
      </c>
      <c r="CA192" s="26">
        <v>56</v>
      </c>
      <c r="CB192" s="26">
        <f t="shared" si="18"/>
        <v>120</v>
      </c>
      <c r="CD192" s="26">
        <v>182</v>
      </c>
      <c r="CE192" s="26">
        <v>182</v>
      </c>
      <c r="CF192" s="26" t="s">
        <v>957</v>
      </c>
      <c r="CL192" s="97" t="s">
        <v>643</v>
      </c>
      <c r="DA192" s="102" t="s">
        <v>454</v>
      </c>
      <c r="DB192">
        <v>3</v>
      </c>
      <c r="DC192" t="s">
        <v>1019</v>
      </c>
      <c r="DD192" t="s">
        <v>1275</v>
      </c>
      <c r="DR192" s="97" t="s">
        <v>1276</v>
      </c>
      <c r="DS192" s="26" t="s">
        <v>1277</v>
      </c>
      <c r="EH192">
        <v>9</v>
      </c>
      <c r="EJ192">
        <v>5</v>
      </c>
      <c r="EL192">
        <v>1</v>
      </c>
      <c r="EN192">
        <v>1</v>
      </c>
      <c r="EP192">
        <v>1</v>
      </c>
      <c r="ES192">
        <v>1</v>
      </c>
      <c r="EU192">
        <v>19</v>
      </c>
      <c r="EV192" t="s">
        <v>1278</v>
      </c>
      <c r="EY192">
        <v>2</v>
      </c>
      <c r="EZ192">
        <v>1</v>
      </c>
      <c r="FA192">
        <v>1</v>
      </c>
      <c r="FC192">
        <v>7</v>
      </c>
      <c r="FD192" s="26">
        <f t="shared" si="15"/>
        <v>11</v>
      </c>
      <c r="FF192" t="s">
        <v>1117</v>
      </c>
      <c r="FG192" t="s">
        <v>1279</v>
      </c>
      <c r="FH192" t="s">
        <v>1280</v>
      </c>
    </row>
    <row r="193" spans="56:165" x14ac:dyDescent="0.35">
      <c r="BG193" t="s">
        <v>1281</v>
      </c>
      <c r="BO193" s="97" t="s">
        <v>464</v>
      </c>
      <c r="BP193" s="26">
        <v>7</v>
      </c>
      <c r="BQ193" s="26"/>
      <c r="BR193" s="26" t="s">
        <v>788</v>
      </c>
      <c r="BS193" s="26"/>
      <c r="BT193" s="26" t="s">
        <v>782</v>
      </c>
      <c r="BU193" s="26">
        <v>8</v>
      </c>
      <c r="BV193" s="26"/>
      <c r="BW193" s="26">
        <v>32</v>
      </c>
      <c r="BX193" s="26"/>
      <c r="BY193" s="26">
        <v>28</v>
      </c>
      <c r="BZ193" s="26">
        <f t="shared" si="17"/>
        <v>60</v>
      </c>
      <c r="CA193" s="26">
        <v>56</v>
      </c>
      <c r="CB193" s="26">
        <f t="shared" si="18"/>
        <v>116</v>
      </c>
      <c r="CD193" s="26">
        <v>126</v>
      </c>
      <c r="CE193" s="26">
        <v>126</v>
      </c>
      <c r="CF193" s="26" t="s">
        <v>961</v>
      </c>
      <c r="CL193" s="97" t="s">
        <v>464</v>
      </c>
      <c r="CP193" t="s">
        <v>2</v>
      </c>
      <c r="CQ193" t="s">
        <v>459</v>
      </c>
      <c r="CR193" t="s">
        <v>350</v>
      </c>
      <c r="CT193" t="s">
        <v>350</v>
      </c>
      <c r="CV193" t="s">
        <v>0</v>
      </c>
      <c r="CW193" t="s">
        <v>3</v>
      </c>
      <c r="CX193" t="s">
        <v>5</v>
      </c>
      <c r="DA193" s="102" t="s">
        <v>596</v>
      </c>
      <c r="DB193">
        <v>4</v>
      </c>
      <c r="DC193" t="s">
        <v>1031</v>
      </c>
      <c r="DD193" t="s">
        <v>1282</v>
      </c>
      <c r="DR193" s="97" t="s">
        <v>1283</v>
      </c>
      <c r="DS193" s="26" t="s">
        <v>1284</v>
      </c>
      <c r="EH193">
        <v>16</v>
      </c>
      <c r="EJ193">
        <v>12</v>
      </c>
      <c r="EL193">
        <v>8</v>
      </c>
      <c r="EN193">
        <v>4</v>
      </c>
      <c r="EP193">
        <v>2</v>
      </c>
      <c r="ES193">
        <v>2</v>
      </c>
      <c r="EU193">
        <v>20</v>
      </c>
      <c r="EV193" t="s">
        <v>1278</v>
      </c>
      <c r="EY193">
        <v>2</v>
      </c>
      <c r="EZ193">
        <v>1</v>
      </c>
      <c r="FA193">
        <v>1</v>
      </c>
      <c r="FD193" s="26">
        <f t="shared" si="15"/>
        <v>4</v>
      </c>
      <c r="FF193" t="s">
        <v>1118</v>
      </c>
      <c r="FG193" t="s">
        <v>1279</v>
      </c>
    </row>
    <row r="194" spans="56:165" x14ac:dyDescent="0.35">
      <c r="BG194" t="s">
        <v>510</v>
      </c>
      <c r="BO194" s="97" t="s">
        <v>689</v>
      </c>
      <c r="BP194" s="26">
        <v>8</v>
      </c>
      <c r="BQ194" s="26">
        <v>4</v>
      </c>
      <c r="BR194" s="26"/>
      <c r="BS194" s="26" t="s">
        <v>792</v>
      </c>
      <c r="BT194" s="26"/>
      <c r="BU194" s="26">
        <v>9</v>
      </c>
      <c r="BV194" s="26">
        <v>40</v>
      </c>
      <c r="BW194" s="26"/>
      <c r="BX194" s="26">
        <v>24</v>
      </c>
      <c r="BY194" s="26"/>
      <c r="BZ194" s="26">
        <f t="shared" si="17"/>
        <v>64</v>
      </c>
      <c r="CA194" s="26">
        <v>56</v>
      </c>
      <c r="CB194" s="26">
        <f t="shared" si="18"/>
        <v>120</v>
      </c>
      <c r="CD194" s="26">
        <v>126</v>
      </c>
      <c r="CE194" s="26">
        <v>126</v>
      </c>
      <c r="CF194" s="26" t="s">
        <v>808</v>
      </c>
      <c r="CL194" s="97" t="s">
        <v>689</v>
      </c>
      <c r="CP194" t="s">
        <v>3</v>
      </c>
      <c r="CQ194" t="s">
        <v>496</v>
      </c>
      <c r="CR194" t="s">
        <v>350</v>
      </c>
      <c r="CT194" t="s">
        <v>496</v>
      </c>
      <c r="CV194" t="s">
        <v>1</v>
      </c>
      <c r="CW194" t="s">
        <v>2</v>
      </c>
      <c r="CX194" t="s">
        <v>6</v>
      </c>
      <c r="DA194" s="102" t="s">
        <v>458</v>
      </c>
      <c r="DB194">
        <v>5</v>
      </c>
      <c r="DC194" t="s">
        <v>1044</v>
      </c>
      <c r="DD194" t="s">
        <v>1200</v>
      </c>
      <c r="DR194" s="97" t="s">
        <v>1285</v>
      </c>
      <c r="DS194" s="26" t="s">
        <v>1286</v>
      </c>
      <c r="EU194">
        <v>21</v>
      </c>
      <c r="EV194" t="s">
        <v>1278</v>
      </c>
      <c r="EY194">
        <v>2</v>
      </c>
      <c r="FD194" s="26">
        <f t="shared" si="15"/>
        <v>2</v>
      </c>
      <c r="FF194" t="s">
        <v>1287</v>
      </c>
      <c r="FG194" t="s">
        <v>1287</v>
      </c>
    </row>
    <row r="195" spans="56:165" x14ac:dyDescent="0.35">
      <c r="BG195" t="s">
        <v>1288</v>
      </c>
      <c r="BO195" s="97" t="s">
        <v>447</v>
      </c>
      <c r="BP195" s="26">
        <v>9</v>
      </c>
      <c r="BQ195" s="26"/>
      <c r="BR195" s="26" t="s">
        <v>963</v>
      </c>
      <c r="BS195" s="26"/>
      <c r="BT195" s="26" t="s">
        <v>789</v>
      </c>
      <c r="BU195" s="26">
        <v>10</v>
      </c>
      <c r="BV195" s="26"/>
      <c r="BW195" s="26">
        <v>32</v>
      </c>
      <c r="BX195" s="26"/>
      <c r="BY195" s="26">
        <v>28</v>
      </c>
      <c r="BZ195" s="26">
        <f t="shared" si="17"/>
        <v>60</v>
      </c>
      <c r="CA195" s="26">
        <v>56</v>
      </c>
      <c r="CB195" s="26">
        <f t="shared" si="18"/>
        <v>116</v>
      </c>
      <c r="CD195" s="26">
        <v>110</v>
      </c>
      <c r="CE195" s="26">
        <v>110</v>
      </c>
      <c r="CF195" s="26" t="s">
        <v>966</v>
      </c>
      <c r="CL195" s="97" t="s">
        <v>447</v>
      </c>
      <c r="CP195" t="s">
        <v>4</v>
      </c>
      <c r="CQ195" t="s">
        <v>350</v>
      </c>
      <c r="CS195" t="s">
        <v>350</v>
      </c>
      <c r="CT195" t="s">
        <v>459</v>
      </c>
      <c r="CV195" t="s">
        <v>1121</v>
      </c>
      <c r="CW195" s="26" t="s">
        <v>0</v>
      </c>
      <c r="CX195" t="s">
        <v>1</v>
      </c>
      <c r="DA195" s="102" t="s">
        <v>619</v>
      </c>
      <c r="DB195">
        <v>6</v>
      </c>
      <c r="DC195" t="s">
        <v>1055</v>
      </c>
      <c r="DD195" t="s">
        <v>1263</v>
      </c>
      <c r="DS195" s="97" t="s">
        <v>1289</v>
      </c>
      <c r="DT195" s="26" t="s">
        <v>1290</v>
      </c>
      <c r="EH195">
        <v>12</v>
      </c>
      <c r="EJ195">
        <v>8</v>
      </c>
      <c r="EL195">
        <v>4</v>
      </c>
      <c r="EN195">
        <v>2</v>
      </c>
      <c r="EU195">
        <v>22</v>
      </c>
      <c r="EV195" t="s">
        <v>1291</v>
      </c>
      <c r="FC195">
        <v>8</v>
      </c>
      <c r="FD195" s="26">
        <f t="shared" si="15"/>
        <v>8</v>
      </c>
      <c r="FG195" t="s">
        <v>1292</v>
      </c>
      <c r="FI195" t="s">
        <v>1293</v>
      </c>
    </row>
    <row r="196" spans="56:165" x14ac:dyDescent="0.35">
      <c r="BG196" t="s">
        <v>1294</v>
      </c>
      <c r="BO196" s="97" t="s">
        <v>699</v>
      </c>
      <c r="BP196" s="26">
        <v>10</v>
      </c>
      <c r="BQ196" s="26">
        <v>5</v>
      </c>
      <c r="BR196" s="26"/>
      <c r="BS196" s="26" t="s">
        <v>965</v>
      </c>
      <c r="BU196" s="26">
        <v>11</v>
      </c>
      <c r="BV196" s="26">
        <v>32</v>
      </c>
      <c r="BW196" s="26"/>
      <c r="BX196" s="26">
        <v>24</v>
      </c>
      <c r="BY196" s="26"/>
      <c r="BZ196" s="26">
        <f t="shared" si="17"/>
        <v>56</v>
      </c>
      <c r="CA196" s="26">
        <v>56</v>
      </c>
      <c r="CB196" s="26">
        <f t="shared" si="18"/>
        <v>112</v>
      </c>
      <c r="CD196" s="26">
        <v>53</v>
      </c>
      <c r="CE196" s="26">
        <v>53</v>
      </c>
      <c r="CF196" s="26" t="s">
        <v>1295</v>
      </c>
      <c r="CG196" s="26"/>
      <c r="CH196" s="26"/>
      <c r="CL196" s="97" t="s">
        <v>451</v>
      </c>
      <c r="CP196" t="s">
        <v>0</v>
      </c>
      <c r="CQ196" t="s">
        <v>459</v>
      </c>
      <c r="CR196" t="s">
        <v>496</v>
      </c>
      <c r="CS196" t="s">
        <v>350</v>
      </c>
      <c r="CV196" t="s">
        <v>2</v>
      </c>
      <c r="CW196" t="s">
        <v>5</v>
      </c>
      <c r="CX196" s="26" t="s">
        <v>4</v>
      </c>
      <c r="DA196" s="102" t="s">
        <v>643</v>
      </c>
      <c r="DB196">
        <v>7</v>
      </c>
      <c r="DC196" t="s">
        <v>1060</v>
      </c>
      <c r="DD196" t="s">
        <v>1296</v>
      </c>
      <c r="DS196" s="97" t="s">
        <v>1297</v>
      </c>
      <c r="DT196" s="26" t="s">
        <v>1298</v>
      </c>
      <c r="EH196">
        <v>13</v>
      </c>
      <c r="EJ196">
        <v>9</v>
      </c>
      <c r="EL196">
        <v>5</v>
      </c>
      <c r="EN196">
        <v>3</v>
      </c>
      <c r="EU196">
        <v>23</v>
      </c>
      <c r="EV196" t="s">
        <v>1291</v>
      </c>
      <c r="FC196">
        <v>8</v>
      </c>
      <c r="FD196" s="26">
        <f t="shared" si="15"/>
        <v>8</v>
      </c>
      <c r="FG196" t="s">
        <v>1299</v>
      </c>
      <c r="FI196" t="s">
        <v>1300</v>
      </c>
    </row>
    <row r="197" spans="56:165" x14ac:dyDescent="0.35">
      <c r="BD197" t="s">
        <v>1301</v>
      </c>
      <c r="BG197" t="s">
        <v>1302</v>
      </c>
      <c r="BO197" s="97" t="s">
        <v>451</v>
      </c>
      <c r="BP197" s="26">
        <v>11</v>
      </c>
      <c r="BR197" s="26" t="s">
        <v>968</v>
      </c>
      <c r="BS197" s="26" t="s">
        <v>1303</v>
      </c>
      <c r="BT197" s="26" t="s">
        <v>800</v>
      </c>
      <c r="BU197" s="26">
        <v>12</v>
      </c>
      <c r="BV197" s="26"/>
      <c r="BW197" s="26">
        <v>16</v>
      </c>
      <c r="BX197" s="26">
        <v>8</v>
      </c>
      <c r="BY197" s="26">
        <v>14</v>
      </c>
      <c r="BZ197" s="26">
        <f t="shared" si="17"/>
        <v>38</v>
      </c>
      <c r="CA197" s="26">
        <v>56</v>
      </c>
      <c r="CB197" s="26">
        <f t="shared" si="18"/>
        <v>94</v>
      </c>
      <c r="CD197" s="26">
        <f>SUM(CD191:CD196)</f>
        <v>1332</v>
      </c>
      <c r="CE197" s="26">
        <f>SUM(CE191:CE196)</f>
        <v>1332</v>
      </c>
      <c r="CF197" s="26"/>
      <c r="CL197" s="97" t="s">
        <v>455</v>
      </c>
      <c r="CP197" t="s">
        <v>5</v>
      </c>
      <c r="CQ197" t="s">
        <v>350</v>
      </c>
      <c r="CR197" t="s">
        <v>496</v>
      </c>
      <c r="CT197" t="s">
        <v>350</v>
      </c>
      <c r="CV197" t="s">
        <v>1121</v>
      </c>
      <c r="CW197" t="s">
        <v>0</v>
      </c>
      <c r="CX197" t="s">
        <v>2</v>
      </c>
      <c r="DA197" s="102" t="s">
        <v>689</v>
      </c>
      <c r="DB197">
        <v>8</v>
      </c>
      <c r="DC197" t="s">
        <v>1064</v>
      </c>
      <c r="DD197" t="s">
        <v>1304</v>
      </c>
      <c r="DS197" s="97" t="s">
        <v>1305</v>
      </c>
      <c r="DT197" s="26" t="s">
        <v>1306</v>
      </c>
      <c r="EU197">
        <v>24</v>
      </c>
      <c r="EV197" t="s">
        <v>1291</v>
      </c>
      <c r="FC197">
        <v>4</v>
      </c>
      <c r="FD197" s="26">
        <f t="shared" si="15"/>
        <v>4</v>
      </c>
      <c r="FG197" t="s">
        <v>1307</v>
      </c>
      <c r="FI197" t="s">
        <v>1114</v>
      </c>
    </row>
    <row r="198" spans="56:165" x14ac:dyDescent="0.35">
      <c r="BD198" t="s">
        <v>1308</v>
      </c>
      <c r="BG198" t="s">
        <v>493</v>
      </c>
      <c r="BO198" s="97" t="s">
        <v>455</v>
      </c>
      <c r="BP198" s="26">
        <v>12</v>
      </c>
      <c r="BQ198" s="26">
        <v>6</v>
      </c>
      <c r="BS198" s="26" t="s">
        <v>968</v>
      </c>
      <c r="BT198" s="26"/>
      <c r="BU198" s="26">
        <v>13</v>
      </c>
      <c r="BV198" s="26">
        <v>16</v>
      </c>
      <c r="BW198" s="26"/>
      <c r="BX198" s="26">
        <v>16</v>
      </c>
      <c r="BY198" s="26"/>
      <c r="BZ198" s="26">
        <f t="shared" si="17"/>
        <v>32</v>
      </c>
      <c r="CA198" s="26">
        <v>56</v>
      </c>
      <c r="CB198" s="26">
        <f t="shared" si="18"/>
        <v>88</v>
      </c>
      <c r="CD198" s="26"/>
      <c r="CE198" s="221">
        <f>CD197/CE197*100</f>
        <v>100</v>
      </c>
      <c r="CF198" s="26"/>
      <c r="CP198" t="s">
        <v>6</v>
      </c>
      <c r="CQ198" t="s">
        <v>350</v>
      </c>
      <c r="CR198" t="s">
        <v>459</v>
      </c>
      <c r="CT198" t="s">
        <v>496</v>
      </c>
      <c r="CV198" t="s">
        <v>1121</v>
      </c>
      <c r="CW198" t="s">
        <v>1</v>
      </c>
      <c r="CX198" t="s">
        <v>3</v>
      </c>
      <c r="DA198" s="102" t="s">
        <v>464</v>
      </c>
      <c r="DB198">
        <v>9</v>
      </c>
      <c r="DC198" t="s">
        <v>1069</v>
      </c>
      <c r="DD198" t="s">
        <v>1288</v>
      </c>
      <c r="DS198" s="97" t="s">
        <v>1309</v>
      </c>
      <c r="DT198" s="26" t="s">
        <v>1310</v>
      </c>
      <c r="EH198">
        <v>11</v>
      </c>
      <c r="EJ198">
        <v>7</v>
      </c>
      <c r="EL198">
        <v>3</v>
      </c>
      <c r="EU198">
        <v>25</v>
      </c>
      <c r="EV198" t="s">
        <v>1291</v>
      </c>
      <c r="FC198">
        <v>2</v>
      </c>
      <c r="FD198" s="26">
        <f t="shared" si="15"/>
        <v>2</v>
      </c>
      <c r="FG198" t="s">
        <v>1311</v>
      </c>
      <c r="FI198" t="s">
        <v>1312</v>
      </c>
    </row>
    <row r="199" spans="56:165" x14ac:dyDescent="0.35">
      <c r="BG199" t="s">
        <v>1313</v>
      </c>
      <c r="BP199" s="26">
        <v>13</v>
      </c>
      <c r="BQ199" s="26" t="s">
        <v>782</v>
      </c>
      <c r="BR199" s="26" t="s">
        <v>782</v>
      </c>
      <c r="BS199" s="26" t="s">
        <v>782</v>
      </c>
      <c r="BT199" s="26"/>
      <c r="BU199" s="26" t="s">
        <v>1314</v>
      </c>
      <c r="BV199" s="26">
        <v>8</v>
      </c>
      <c r="BW199" s="26">
        <v>8</v>
      </c>
      <c r="BX199" s="26">
        <v>8</v>
      </c>
      <c r="BY199" s="26"/>
      <c r="BZ199" s="26">
        <f t="shared" si="17"/>
        <v>24</v>
      </c>
      <c r="CA199" s="26">
        <v>0</v>
      </c>
      <c r="CB199" s="26">
        <f t="shared" si="18"/>
        <v>24</v>
      </c>
      <c r="CP199" t="s">
        <v>1</v>
      </c>
      <c r="CQ199" t="s">
        <v>496</v>
      </c>
      <c r="CR199" t="s">
        <v>459</v>
      </c>
      <c r="CT199" t="s">
        <v>459</v>
      </c>
      <c r="CV199" t="s">
        <v>3</v>
      </c>
      <c r="CW199" t="s">
        <v>6</v>
      </c>
      <c r="CX199" t="s">
        <v>4</v>
      </c>
      <c r="DA199" s="102" t="s">
        <v>699</v>
      </c>
      <c r="DB199">
        <v>10</v>
      </c>
      <c r="DC199" t="s">
        <v>1077</v>
      </c>
      <c r="DD199" t="s">
        <v>1315</v>
      </c>
      <c r="EH199">
        <v>14</v>
      </c>
      <c r="EJ199">
        <v>10</v>
      </c>
      <c r="EL199">
        <v>6</v>
      </c>
      <c r="EU199">
        <v>26</v>
      </c>
      <c r="EV199" t="s">
        <v>1291</v>
      </c>
      <c r="FC199">
        <v>1</v>
      </c>
      <c r="FD199" s="26">
        <f t="shared" si="15"/>
        <v>1</v>
      </c>
      <c r="FI199" t="s">
        <v>1316</v>
      </c>
    </row>
    <row r="200" spans="56:165" x14ac:dyDescent="0.35">
      <c r="BD200" t="s">
        <v>1317</v>
      </c>
      <c r="BM200" s="26" t="s">
        <v>1318</v>
      </c>
      <c r="BP200" s="26" t="s">
        <v>1314</v>
      </c>
      <c r="BQ200" s="26" t="s">
        <v>789</v>
      </c>
      <c r="BR200" s="26" t="s">
        <v>789</v>
      </c>
      <c r="BS200" s="26" t="s">
        <v>789</v>
      </c>
      <c r="BT200" s="26"/>
      <c r="BU200" s="26" t="s">
        <v>801</v>
      </c>
      <c r="BV200" s="26">
        <v>4</v>
      </c>
      <c r="BW200" s="26">
        <v>4</v>
      </c>
      <c r="BX200" s="26">
        <v>4</v>
      </c>
      <c r="BY200" s="26"/>
      <c r="BZ200" s="26">
        <f t="shared" si="17"/>
        <v>12</v>
      </c>
      <c r="CA200" s="26">
        <v>7</v>
      </c>
      <c r="CB200" s="26">
        <f t="shared" si="18"/>
        <v>19</v>
      </c>
      <c r="DA200" s="102" t="s">
        <v>447</v>
      </c>
      <c r="DB200">
        <v>11</v>
      </c>
      <c r="DC200" t="s">
        <v>1086</v>
      </c>
      <c r="DD200" t="s">
        <v>1319</v>
      </c>
    </row>
    <row r="201" spans="56:165" x14ac:dyDescent="0.35">
      <c r="BD201" t="s">
        <v>1320</v>
      </c>
      <c r="BP201" s="26" t="s">
        <v>801</v>
      </c>
      <c r="BQ201" s="26" t="s">
        <v>800</v>
      </c>
      <c r="BR201" s="26" t="s">
        <v>800</v>
      </c>
      <c r="BS201" s="26" t="s">
        <v>800</v>
      </c>
      <c r="BT201" s="26"/>
      <c r="BU201" s="26" t="s">
        <v>1314</v>
      </c>
      <c r="BV201" s="26">
        <v>2</v>
      </c>
      <c r="BW201" s="26">
        <v>2</v>
      </c>
      <c r="BX201" s="26">
        <v>2</v>
      </c>
      <c r="BY201" s="26"/>
      <c r="BZ201" s="26">
        <f t="shared" si="17"/>
        <v>6</v>
      </c>
      <c r="CA201" s="26">
        <v>0</v>
      </c>
      <c r="CB201" s="26">
        <f t="shared" si="18"/>
        <v>6</v>
      </c>
      <c r="CP201" t="s">
        <v>5</v>
      </c>
      <c r="CQ201" t="s">
        <v>350</v>
      </c>
      <c r="CR201" t="s">
        <v>350</v>
      </c>
      <c r="CS201" t="s">
        <v>1321</v>
      </c>
      <c r="CT201" t="s">
        <v>350</v>
      </c>
      <c r="CV201" t="s">
        <v>1121</v>
      </c>
      <c r="CW201" t="s">
        <v>0</v>
      </c>
      <c r="CX201" t="s">
        <v>1</v>
      </c>
      <c r="DA201" s="102" t="s">
        <v>451</v>
      </c>
      <c r="DB201">
        <v>12</v>
      </c>
      <c r="DC201" t="s">
        <v>1094</v>
      </c>
      <c r="DD201" t="s">
        <v>1322</v>
      </c>
      <c r="EH201">
        <v>10</v>
      </c>
      <c r="EJ201">
        <v>6</v>
      </c>
      <c r="EL201">
        <v>2</v>
      </c>
    </row>
    <row r="202" spans="56:165" x14ac:dyDescent="0.35">
      <c r="BJ202" s="97"/>
      <c r="BK202" s="97"/>
      <c r="BL202" s="97"/>
      <c r="BM202" s="97"/>
      <c r="BP202" s="26" t="s">
        <v>1314</v>
      </c>
      <c r="BU202" s="26" t="s">
        <v>804</v>
      </c>
      <c r="BV202" s="26"/>
      <c r="BW202" s="26"/>
      <c r="BX202" s="26"/>
      <c r="BY202" s="26"/>
      <c r="BZ202" s="26">
        <f t="shared" si="17"/>
        <v>0</v>
      </c>
      <c r="CA202" s="26">
        <v>8</v>
      </c>
      <c r="CB202" s="26">
        <f t="shared" ref="CB202:CB205" si="19">SUM(BZ202:CA202)</f>
        <v>8</v>
      </c>
      <c r="CP202" t="s">
        <v>6</v>
      </c>
      <c r="CQ202" t="s">
        <v>350</v>
      </c>
      <c r="CR202" t="s">
        <v>496</v>
      </c>
      <c r="CS202" t="s">
        <v>1321</v>
      </c>
      <c r="CT202" t="s">
        <v>496</v>
      </c>
      <c r="CV202" t="s">
        <v>1121</v>
      </c>
      <c r="CW202" t="s">
        <v>2</v>
      </c>
      <c r="CX202" t="s">
        <v>0</v>
      </c>
      <c r="DA202" s="102" t="s">
        <v>455</v>
      </c>
      <c r="DB202">
        <v>13</v>
      </c>
      <c r="DC202" t="s">
        <v>1097</v>
      </c>
      <c r="DD202" t="s">
        <v>1323</v>
      </c>
      <c r="EH202">
        <v>15</v>
      </c>
      <c r="EJ202">
        <v>11</v>
      </c>
      <c r="EL202">
        <v>7</v>
      </c>
    </row>
    <row r="203" spans="56:165" x14ac:dyDescent="0.35">
      <c r="BD203" t="s">
        <v>1301</v>
      </c>
      <c r="BE203" t="s">
        <v>1324</v>
      </c>
      <c r="BJ203" s="97"/>
      <c r="BK203" s="102"/>
      <c r="BL203" s="97"/>
      <c r="BM203" s="97"/>
      <c r="BP203" s="26" t="s">
        <v>804</v>
      </c>
      <c r="BQ203" s="26"/>
      <c r="BR203" s="26"/>
      <c r="BS203" s="26"/>
      <c r="BT203" s="26"/>
      <c r="BU203" s="26" t="s">
        <v>782</v>
      </c>
      <c r="BV203" s="26"/>
      <c r="BW203" s="26"/>
      <c r="BX203" s="26"/>
      <c r="BY203" s="26"/>
      <c r="BZ203" s="26">
        <f t="shared" si="17"/>
        <v>0</v>
      </c>
      <c r="CA203" s="26">
        <v>8</v>
      </c>
      <c r="CB203" s="26">
        <f t="shared" si="19"/>
        <v>8</v>
      </c>
      <c r="CE203" t="s">
        <v>1325</v>
      </c>
      <c r="CJ203" t="s">
        <v>1326</v>
      </c>
      <c r="CP203" t="s">
        <v>3</v>
      </c>
      <c r="CQ203" t="s">
        <v>496</v>
      </c>
      <c r="CR203" t="s">
        <v>1321</v>
      </c>
      <c r="CS203" t="s">
        <v>350</v>
      </c>
      <c r="CT203" t="s">
        <v>459</v>
      </c>
      <c r="CV203" t="s">
        <v>1</v>
      </c>
      <c r="CW203" s="26" t="s">
        <v>4</v>
      </c>
      <c r="CX203" t="s">
        <v>2</v>
      </c>
      <c r="DB203">
        <v>14</v>
      </c>
      <c r="DC203" t="s">
        <v>1102</v>
      </c>
      <c r="DD203" t="s">
        <v>1327</v>
      </c>
      <c r="EV203">
        <v>4</v>
      </c>
      <c r="EZ203">
        <v>28</v>
      </c>
    </row>
    <row r="204" spans="56:165" x14ac:dyDescent="0.35">
      <c r="BD204" t="s">
        <v>1328</v>
      </c>
      <c r="BE204" t="s">
        <v>1329</v>
      </c>
      <c r="BJ204" s="97"/>
      <c r="BK204" s="102"/>
      <c r="BL204" s="97"/>
      <c r="BM204" s="97"/>
      <c r="BP204" s="26" t="s">
        <v>782</v>
      </c>
      <c r="BQ204" s="26"/>
      <c r="BR204" s="26"/>
      <c r="BS204" s="26"/>
      <c r="BT204" s="26"/>
      <c r="BU204" s="26" t="s">
        <v>789</v>
      </c>
      <c r="BV204" s="26"/>
      <c r="BW204" s="26"/>
      <c r="BX204" s="26"/>
      <c r="BY204" s="26"/>
      <c r="BZ204" s="26">
        <f t="shared" si="17"/>
        <v>0</v>
      </c>
      <c r="CA204" s="26">
        <v>4</v>
      </c>
      <c r="CB204" s="26">
        <f t="shared" si="19"/>
        <v>4</v>
      </c>
      <c r="CE204" t="s">
        <v>1330</v>
      </c>
      <c r="CJ204" t="s">
        <v>1331</v>
      </c>
      <c r="CP204" t="s">
        <v>4</v>
      </c>
      <c r="CQ204" t="s">
        <v>350</v>
      </c>
      <c r="CR204" t="s">
        <v>459</v>
      </c>
      <c r="CS204" t="s">
        <v>350</v>
      </c>
      <c r="CT204" t="s">
        <v>1321</v>
      </c>
      <c r="CV204" t="s">
        <v>1121</v>
      </c>
      <c r="CW204" t="s">
        <v>1</v>
      </c>
      <c r="CX204" s="26" t="s">
        <v>3</v>
      </c>
      <c r="DB204">
        <v>15</v>
      </c>
      <c r="DC204" t="s">
        <v>1106</v>
      </c>
      <c r="DD204" t="s">
        <v>1332</v>
      </c>
      <c r="EJ204">
        <v>13</v>
      </c>
      <c r="EL204">
        <v>11</v>
      </c>
      <c r="EM204">
        <v>9</v>
      </c>
      <c r="EN204">
        <v>7</v>
      </c>
      <c r="EO204">
        <v>5</v>
      </c>
      <c r="EP204">
        <v>3</v>
      </c>
      <c r="EQ204">
        <v>3</v>
      </c>
      <c r="ER204">
        <v>2</v>
      </c>
      <c r="ET204">
        <v>1</v>
      </c>
      <c r="EV204">
        <v>6</v>
      </c>
      <c r="EZ204">
        <v>42</v>
      </c>
    </row>
    <row r="205" spans="56:165" x14ac:dyDescent="0.35">
      <c r="BJ205" s="97"/>
      <c r="BK205" s="102"/>
      <c r="BL205" s="97"/>
      <c r="BM205" s="97"/>
      <c r="BP205" s="26" t="s">
        <v>789</v>
      </c>
      <c r="BQ205" s="26"/>
      <c r="BR205" s="26"/>
      <c r="BS205" s="26"/>
      <c r="BT205" s="26"/>
      <c r="BU205" s="26" t="s">
        <v>800</v>
      </c>
      <c r="BZ205" s="26">
        <f t="shared" ref="BZ205" si="20">SUM(BV205:BY205)</f>
        <v>0</v>
      </c>
      <c r="CA205" s="26">
        <v>2.5</v>
      </c>
      <c r="CB205" s="26">
        <f t="shared" si="19"/>
        <v>2.5</v>
      </c>
      <c r="CK205" t="s">
        <v>1333</v>
      </c>
      <c r="CP205" t="s">
        <v>0</v>
      </c>
      <c r="CQ205" t="s">
        <v>459</v>
      </c>
      <c r="CR205" t="s">
        <v>350</v>
      </c>
      <c r="CS205" t="s">
        <v>1321</v>
      </c>
      <c r="CT205" t="s">
        <v>496</v>
      </c>
      <c r="CV205" t="s">
        <v>2</v>
      </c>
      <c r="CW205" t="s">
        <v>5</v>
      </c>
      <c r="CX205" t="s">
        <v>6</v>
      </c>
      <c r="DB205">
        <v>16</v>
      </c>
      <c r="DC205" t="s">
        <v>1112</v>
      </c>
      <c r="DD205" t="s">
        <v>1334</v>
      </c>
      <c r="EJ205">
        <v>16</v>
      </c>
      <c r="EL205">
        <v>13</v>
      </c>
      <c r="EM205">
        <v>12</v>
      </c>
      <c r="EN205">
        <v>10</v>
      </c>
      <c r="EO205">
        <v>8</v>
      </c>
      <c r="EP205">
        <v>5</v>
      </c>
      <c r="EQ205">
        <v>4</v>
      </c>
      <c r="ER205">
        <v>3</v>
      </c>
      <c r="ET205">
        <v>2</v>
      </c>
      <c r="EV205">
        <v>6</v>
      </c>
      <c r="EW205">
        <v>2</v>
      </c>
      <c r="EZ205">
        <v>56</v>
      </c>
    </row>
    <row r="206" spans="56:165" x14ac:dyDescent="0.35">
      <c r="BD206" t="s">
        <v>1335</v>
      </c>
      <c r="BE206" t="s">
        <v>1308</v>
      </c>
      <c r="BJ206" s="97"/>
      <c r="BK206" s="102"/>
      <c r="BL206" s="97"/>
      <c r="BM206" s="97"/>
      <c r="CE206" t="s">
        <v>1336</v>
      </c>
      <c r="CK206" t="s">
        <v>1337</v>
      </c>
      <c r="CP206" t="s">
        <v>2</v>
      </c>
      <c r="CQ206" t="s">
        <v>459</v>
      </c>
      <c r="CR206" t="s">
        <v>496</v>
      </c>
      <c r="CS206" t="s">
        <v>1321</v>
      </c>
      <c r="CT206" t="s">
        <v>459</v>
      </c>
      <c r="CV206" t="s">
        <v>0</v>
      </c>
      <c r="CW206" t="s">
        <v>6</v>
      </c>
      <c r="CX206" t="s">
        <v>3</v>
      </c>
      <c r="DB206">
        <v>17</v>
      </c>
      <c r="DC206" t="s">
        <v>1116</v>
      </c>
      <c r="DD206" t="s">
        <v>1338</v>
      </c>
      <c r="EV206">
        <v>4</v>
      </c>
      <c r="EW206">
        <v>2</v>
      </c>
      <c r="EZ206">
        <v>42</v>
      </c>
    </row>
    <row r="207" spans="56:165" x14ac:dyDescent="0.35">
      <c r="BD207" t="s">
        <v>1339</v>
      </c>
      <c r="BE207" t="s">
        <v>1340</v>
      </c>
      <c r="BJ207" s="184"/>
      <c r="BK207" s="102"/>
      <c r="BL207" s="97"/>
      <c r="BM207" s="97"/>
      <c r="CE207" t="s">
        <v>1341</v>
      </c>
      <c r="CK207" t="s">
        <v>1342</v>
      </c>
      <c r="CP207" t="s">
        <v>1</v>
      </c>
      <c r="CQ207" t="s">
        <v>496</v>
      </c>
      <c r="CR207" t="s">
        <v>459</v>
      </c>
      <c r="CS207" t="s">
        <v>1321</v>
      </c>
      <c r="CT207" t="s">
        <v>350</v>
      </c>
      <c r="CV207" t="s">
        <v>3</v>
      </c>
      <c r="CW207" t="s">
        <v>4</v>
      </c>
      <c r="CX207" t="s">
        <v>5</v>
      </c>
      <c r="DB207">
        <v>18</v>
      </c>
      <c r="DC207" t="s">
        <v>1124</v>
      </c>
      <c r="DD207" t="s">
        <v>1343</v>
      </c>
      <c r="EJ207">
        <v>14</v>
      </c>
      <c r="EL207">
        <v>12</v>
      </c>
      <c r="EM207">
        <v>10</v>
      </c>
      <c r="EN207">
        <v>8</v>
      </c>
      <c r="EO207">
        <v>6</v>
      </c>
      <c r="EP207">
        <v>4</v>
      </c>
      <c r="EV207">
        <v>3</v>
      </c>
      <c r="EW207">
        <v>1</v>
      </c>
      <c r="EZ207">
        <v>28</v>
      </c>
    </row>
    <row r="208" spans="56:165" x14ac:dyDescent="0.35">
      <c r="BJ208" s="97"/>
      <c r="BK208" s="102"/>
      <c r="BL208" s="97"/>
      <c r="BM208" s="97"/>
      <c r="DB208">
        <v>19</v>
      </c>
      <c r="DC208" t="s">
        <v>1128</v>
      </c>
      <c r="DD208" t="s">
        <v>1344</v>
      </c>
      <c r="EJ208">
        <v>15</v>
      </c>
      <c r="EL208">
        <v>14</v>
      </c>
      <c r="EM208">
        <v>11</v>
      </c>
      <c r="EN208">
        <v>9</v>
      </c>
      <c r="EO208">
        <v>7</v>
      </c>
      <c r="EP208">
        <v>6</v>
      </c>
      <c r="EV208">
        <v>1</v>
      </c>
      <c r="EW208">
        <v>1</v>
      </c>
      <c r="EX208">
        <v>1</v>
      </c>
      <c r="EZ208">
        <v>21</v>
      </c>
    </row>
    <row r="209" spans="46:114" x14ac:dyDescent="0.35">
      <c r="BJ209" s="97"/>
      <c r="BK209" s="102"/>
      <c r="BL209" s="97"/>
      <c r="BM209" s="97"/>
      <c r="BO209" s="26" t="s">
        <v>1345</v>
      </c>
      <c r="CE209" t="s">
        <v>1346</v>
      </c>
      <c r="CU209">
        <v>1</v>
      </c>
      <c r="DB209">
        <v>20</v>
      </c>
      <c r="DC209" t="s">
        <v>1132</v>
      </c>
      <c r="DD209" t="s">
        <v>1347</v>
      </c>
    </row>
    <row r="210" spans="46:114" x14ac:dyDescent="0.35">
      <c r="BJ210" s="97"/>
      <c r="BK210" s="102"/>
      <c r="BL210" s="97"/>
      <c r="BM210" s="97"/>
      <c r="BO210" s="97"/>
      <c r="BP210" s="26" t="s">
        <v>1214</v>
      </c>
      <c r="BQ210" s="26" t="s">
        <v>27</v>
      </c>
      <c r="BR210" s="26" t="s">
        <v>553</v>
      </c>
      <c r="BS210" s="26" t="s">
        <v>497</v>
      </c>
      <c r="BT210" s="26" t="s">
        <v>274</v>
      </c>
      <c r="BU210" s="26" t="s">
        <v>1215</v>
      </c>
      <c r="BV210" s="26" t="s">
        <v>27</v>
      </c>
      <c r="BW210" s="26" t="s">
        <v>553</v>
      </c>
      <c r="BX210" s="26" t="s">
        <v>497</v>
      </c>
      <c r="BY210" s="26" t="s">
        <v>274</v>
      </c>
      <c r="BZ210" s="26" t="s">
        <v>1216</v>
      </c>
      <c r="CA210" s="26" t="s">
        <v>1215</v>
      </c>
      <c r="CB210" s="26" t="s">
        <v>168</v>
      </c>
      <c r="CF210" t="s">
        <v>1348</v>
      </c>
      <c r="CK210" t="s">
        <v>1349</v>
      </c>
      <c r="CU210">
        <v>2</v>
      </c>
      <c r="CW210" s="97" t="s">
        <v>449</v>
      </c>
      <c r="DB210">
        <v>21</v>
      </c>
      <c r="DC210" t="s">
        <v>1133</v>
      </c>
      <c r="DD210" t="s">
        <v>1350</v>
      </c>
    </row>
    <row r="211" spans="46:114" x14ac:dyDescent="0.35">
      <c r="AV211">
        <f t="shared" ref="AV211:BD215" si="21">$BF211*AV$217</f>
        <v>15</v>
      </c>
      <c r="AX211">
        <f t="shared" si="21"/>
        <v>12</v>
      </c>
      <c r="AZ211">
        <f t="shared" si="21"/>
        <v>10.5</v>
      </c>
      <c r="BB211">
        <f t="shared" si="21"/>
        <v>9</v>
      </c>
      <c r="BD211">
        <f t="shared" si="21"/>
        <v>7.5</v>
      </c>
      <c r="BF211">
        <v>6</v>
      </c>
      <c r="BJ211" s="97"/>
      <c r="BK211" s="102"/>
      <c r="BL211" s="97"/>
      <c r="BM211" s="97"/>
      <c r="BO211" s="97"/>
      <c r="BP211" s="26">
        <v>0</v>
      </c>
      <c r="BQ211" s="26"/>
      <c r="BR211" s="26"/>
      <c r="BS211" s="26"/>
      <c r="BT211" s="26"/>
      <c r="BU211" s="26">
        <v>1</v>
      </c>
      <c r="BV211" s="26"/>
      <c r="BW211" s="26"/>
      <c r="BX211" s="26"/>
      <c r="BY211" s="26"/>
      <c r="BZ211" s="26">
        <f t="shared" ref="BZ211:BZ229" si="22">SUM(BV211:BY211)</f>
        <v>0</v>
      </c>
      <c r="CA211" s="26">
        <v>56</v>
      </c>
      <c r="CB211" s="26">
        <f>SUM(BZ211:CA211)</f>
        <v>56</v>
      </c>
      <c r="CK211" t="s">
        <v>1351</v>
      </c>
      <c r="CU211">
        <v>3</v>
      </c>
      <c r="CW211" s="97" t="s">
        <v>446</v>
      </c>
    </row>
    <row r="212" spans="46:114" x14ac:dyDescent="0.35">
      <c r="AV212">
        <f t="shared" si="21"/>
        <v>12.5</v>
      </c>
      <c r="AX212">
        <f t="shared" si="21"/>
        <v>10</v>
      </c>
      <c r="AZ212">
        <f t="shared" si="21"/>
        <v>8.75</v>
      </c>
      <c r="BB212">
        <f t="shared" si="21"/>
        <v>7.5</v>
      </c>
      <c r="BD212">
        <f t="shared" si="21"/>
        <v>6.25</v>
      </c>
      <c r="BF212">
        <v>5</v>
      </c>
      <c r="BJ212" s="97"/>
      <c r="BK212" s="102"/>
      <c r="BL212" s="97"/>
      <c r="BM212" s="97"/>
      <c r="BO212" s="97" t="s">
        <v>446</v>
      </c>
      <c r="BP212" s="26">
        <v>1</v>
      </c>
      <c r="BQ212" s="26"/>
      <c r="BR212" s="26"/>
      <c r="BS212" s="26"/>
      <c r="BT212" s="26"/>
      <c r="BU212" s="26">
        <v>2</v>
      </c>
      <c r="BV212" s="26"/>
      <c r="BW212" s="26"/>
      <c r="BX212" s="26"/>
      <c r="BY212" s="26"/>
      <c r="BZ212" s="26">
        <f t="shared" si="22"/>
        <v>0</v>
      </c>
      <c r="CA212" s="26">
        <v>56</v>
      </c>
      <c r="CB212" s="26">
        <f t="shared" ref="CB212:CB229" si="23">SUM(BZ212:CA212)</f>
        <v>56</v>
      </c>
      <c r="CE212" t="s">
        <v>1352</v>
      </c>
      <c r="CL212" t="s">
        <v>1353</v>
      </c>
      <c r="CU212">
        <v>4</v>
      </c>
      <c r="CV212" t="s">
        <v>1354</v>
      </c>
      <c r="CW212" s="97" t="s">
        <v>596</v>
      </c>
      <c r="DB212">
        <v>22</v>
      </c>
      <c r="DC212" t="s">
        <v>1136</v>
      </c>
      <c r="DD212" t="s">
        <v>494</v>
      </c>
    </row>
    <row r="213" spans="46:114" x14ac:dyDescent="0.35">
      <c r="AV213">
        <f t="shared" si="21"/>
        <v>10</v>
      </c>
      <c r="AX213">
        <f t="shared" si="21"/>
        <v>8</v>
      </c>
      <c r="AZ213">
        <f t="shared" si="21"/>
        <v>7</v>
      </c>
      <c r="BB213">
        <f t="shared" si="21"/>
        <v>6</v>
      </c>
      <c r="BD213">
        <f t="shared" si="21"/>
        <v>5</v>
      </c>
      <c r="BF213">
        <v>4</v>
      </c>
      <c r="BO213" s="97" t="s">
        <v>449</v>
      </c>
      <c r="BP213" s="26">
        <v>2</v>
      </c>
      <c r="BQ213" s="26"/>
      <c r="BR213" s="26"/>
      <c r="BS213" s="26"/>
      <c r="BT213" s="26"/>
      <c r="BU213" s="26">
        <v>3</v>
      </c>
      <c r="BV213" s="26"/>
      <c r="BW213" s="26"/>
      <c r="BX213" s="26"/>
      <c r="BY213" s="26"/>
      <c r="BZ213" s="26">
        <f t="shared" si="22"/>
        <v>0</v>
      </c>
      <c r="CA213" s="26">
        <v>56</v>
      </c>
      <c r="CB213" s="26">
        <f t="shared" si="23"/>
        <v>56</v>
      </c>
      <c r="CF213" t="s">
        <v>1355</v>
      </c>
      <c r="CL213" t="s">
        <v>1356</v>
      </c>
      <c r="CU213">
        <v>5</v>
      </c>
      <c r="CV213" t="s">
        <v>1354</v>
      </c>
      <c r="CW213" s="97" t="s">
        <v>454</v>
      </c>
      <c r="DB213">
        <v>23</v>
      </c>
      <c r="DC213" t="s">
        <v>510</v>
      </c>
      <c r="DD213" t="s">
        <v>1241</v>
      </c>
    </row>
    <row r="214" spans="46:114" x14ac:dyDescent="0.35">
      <c r="AV214">
        <f t="shared" si="21"/>
        <v>7.5</v>
      </c>
      <c r="AX214">
        <f t="shared" si="21"/>
        <v>6</v>
      </c>
      <c r="AZ214">
        <f t="shared" si="21"/>
        <v>5.25</v>
      </c>
      <c r="BB214">
        <f t="shared" si="21"/>
        <v>4.5</v>
      </c>
      <c r="BD214">
        <f t="shared" si="21"/>
        <v>3.75</v>
      </c>
      <c r="BF214">
        <v>3</v>
      </c>
      <c r="BO214" s="97" t="s">
        <v>596</v>
      </c>
      <c r="BP214" s="26">
        <v>3</v>
      </c>
      <c r="BQ214" s="26">
        <v>1</v>
      </c>
      <c r="BR214" s="26"/>
      <c r="BS214" s="26"/>
      <c r="BT214" s="26"/>
      <c r="BU214" s="26">
        <v>4</v>
      </c>
      <c r="BV214" s="26">
        <v>20</v>
      </c>
      <c r="BW214" s="26"/>
      <c r="BX214" s="26"/>
      <c r="BY214" s="26"/>
      <c r="BZ214" s="26">
        <f t="shared" si="22"/>
        <v>20</v>
      </c>
      <c r="CA214" s="26">
        <v>56</v>
      </c>
      <c r="CB214" s="26">
        <f t="shared" si="23"/>
        <v>76</v>
      </c>
      <c r="CK214" t="s">
        <v>1357</v>
      </c>
      <c r="CU214">
        <v>6</v>
      </c>
      <c r="CV214" t="s">
        <v>1358</v>
      </c>
      <c r="CW214" s="97" t="s">
        <v>619</v>
      </c>
      <c r="DB214">
        <v>24</v>
      </c>
      <c r="DC214" t="s">
        <v>1359</v>
      </c>
      <c r="DD214" t="s">
        <v>1285</v>
      </c>
    </row>
    <row r="215" spans="46:114" x14ac:dyDescent="0.35">
      <c r="AV215">
        <f t="shared" si="21"/>
        <v>5</v>
      </c>
      <c r="AX215">
        <f t="shared" si="21"/>
        <v>4</v>
      </c>
      <c r="AZ215">
        <f t="shared" si="21"/>
        <v>3.5</v>
      </c>
      <c r="BB215">
        <f t="shared" si="21"/>
        <v>3</v>
      </c>
      <c r="BD215">
        <f>$BF215*BD$217</f>
        <v>2.5</v>
      </c>
      <c r="BF215">
        <v>2</v>
      </c>
      <c r="BJ215" s="26" t="s">
        <v>1360</v>
      </c>
      <c r="BO215" s="97" t="s">
        <v>454</v>
      </c>
      <c r="BP215" s="26">
        <v>4</v>
      </c>
      <c r="BQ215" s="26">
        <v>2</v>
      </c>
      <c r="BU215" s="26">
        <v>5</v>
      </c>
      <c r="BV215" s="26">
        <v>20</v>
      </c>
      <c r="BW215" s="26"/>
      <c r="BX215" s="26"/>
      <c r="BY215" s="26"/>
      <c r="BZ215" s="26">
        <f t="shared" si="22"/>
        <v>20</v>
      </c>
      <c r="CA215" s="26">
        <v>56</v>
      </c>
      <c r="CB215" s="26">
        <f t="shared" si="23"/>
        <v>76</v>
      </c>
      <c r="CK215" t="s">
        <v>1361</v>
      </c>
      <c r="CU215">
        <v>7</v>
      </c>
      <c r="CV215" t="s">
        <v>1354</v>
      </c>
      <c r="CW215" s="97" t="s">
        <v>643</v>
      </c>
      <c r="DB215">
        <v>25</v>
      </c>
      <c r="DC215" t="s">
        <v>1362</v>
      </c>
      <c r="DD215" t="s">
        <v>1363</v>
      </c>
    </row>
    <row r="216" spans="46:114" x14ac:dyDescent="0.35">
      <c r="BJ216" t="s">
        <v>553</v>
      </c>
      <c r="BM216" t="s">
        <v>497</v>
      </c>
      <c r="BO216" s="96" t="s">
        <v>619</v>
      </c>
      <c r="BP216" s="26">
        <v>5</v>
      </c>
      <c r="BQ216" s="26"/>
      <c r="BR216" s="26" t="s">
        <v>826</v>
      </c>
      <c r="BS216" s="26"/>
      <c r="BT216" s="26">
        <v>1</v>
      </c>
      <c r="BU216" s="26">
        <v>6</v>
      </c>
      <c r="BV216" s="26"/>
      <c r="BW216" s="26">
        <v>32</v>
      </c>
      <c r="BX216" s="26"/>
      <c r="BY216" s="26">
        <v>28</v>
      </c>
      <c r="BZ216" s="26">
        <f t="shared" si="22"/>
        <v>60</v>
      </c>
      <c r="CA216" s="26">
        <v>56</v>
      </c>
      <c r="CB216" s="26">
        <f t="shared" si="23"/>
        <v>116</v>
      </c>
      <c r="CU216">
        <v>8</v>
      </c>
      <c r="CV216" t="s">
        <v>1358</v>
      </c>
      <c r="CW216" s="97" t="s">
        <v>458</v>
      </c>
      <c r="DB216">
        <v>26</v>
      </c>
      <c r="DC216" t="s">
        <v>1364</v>
      </c>
      <c r="DD216" s="26" t="s">
        <v>1365</v>
      </c>
    </row>
    <row r="217" spans="46:114" x14ac:dyDescent="0.35">
      <c r="AV217">
        <v>2.5</v>
      </c>
      <c r="AX217">
        <v>2</v>
      </c>
      <c r="AZ217">
        <v>1.75</v>
      </c>
      <c r="BB217">
        <v>1.5</v>
      </c>
      <c r="BD217">
        <v>1.25</v>
      </c>
      <c r="BF217">
        <v>1</v>
      </c>
      <c r="BJ217" t="s">
        <v>763</v>
      </c>
      <c r="BK217" s="48">
        <v>50</v>
      </c>
      <c r="BL217">
        <v>40</v>
      </c>
      <c r="BM217" t="s">
        <v>763</v>
      </c>
      <c r="BO217" s="96" t="s">
        <v>458</v>
      </c>
      <c r="BP217" s="26">
        <v>6</v>
      </c>
      <c r="BQ217" s="26">
        <v>3</v>
      </c>
      <c r="BR217" s="26"/>
      <c r="BS217" s="26" t="s">
        <v>826</v>
      </c>
      <c r="BT217" s="26"/>
      <c r="BU217" s="26">
        <v>7</v>
      </c>
      <c r="BV217" s="26">
        <v>20</v>
      </c>
      <c r="BW217" s="26"/>
      <c r="BX217" s="26">
        <v>24</v>
      </c>
      <c r="BY217" s="26"/>
      <c r="BZ217" s="26">
        <f t="shared" si="22"/>
        <v>44</v>
      </c>
      <c r="CA217" s="26">
        <v>56</v>
      </c>
      <c r="CB217" s="26">
        <f t="shared" si="23"/>
        <v>100</v>
      </c>
      <c r="CU217">
        <v>9</v>
      </c>
      <c r="CV217" t="s">
        <v>1354</v>
      </c>
      <c r="CW217" s="97" t="s">
        <v>689</v>
      </c>
    </row>
    <row r="218" spans="46:114" x14ac:dyDescent="0.35">
      <c r="AV218" t="s">
        <v>1366</v>
      </c>
      <c r="AX218" t="s">
        <v>0</v>
      </c>
      <c r="AZ218" t="s">
        <v>1367</v>
      </c>
      <c r="BB218" t="s">
        <v>1368</v>
      </c>
      <c r="BD218" t="s">
        <v>1369</v>
      </c>
      <c r="BF218" t="s">
        <v>1370</v>
      </c>
      <c r="BJ218" t="s">
        <v>814</v>
      </c>
      <c r="BK218" s="48">
        <v>44</v>
      </c>
      <c r="BL218">
        <v>35</v>
      </c>
      <c r="BM218" t="s">
        <v>814</v>
      </c>
      <c r="BO218" s="97" t="s">
        <v>643</v>
      </c>
      <c r="BP218" s="26">
        <v>7</v>
      </c>
      <c r="BQ218" s="26"/>
      <c r="BR218" s="26" t="s">
        <v>828</v>
      </c>
      <c r="BS218" s="26"/>
      <c r="BT218" s="26">
        <v>2</v>
      </c>
      <c r="BU218" s="26">
        <v>8</v>
      </c>
      <c r="BV218" s="26"/>
      <c r="BW218" s="26">
        <v>32</v>
      </c>
      <c r="BX218" s="26"/>
      <c r="BY218" s="26">
        <v>28</v>
      </c>
      <c r="BZ218" s="26">
        <f t="shared" si="22"/>
        <v>60</v>
      </c>
      <c r="CA218" s="26">
        <v>56</v>
      </c>
      <c r="CB218" s="26">
        <f t="shared" si="23"/>
        <v>116</v>
      </c>
      <c r="CU218">
        <v>10</v>
      </c>
      <c r="CV218" t="s">
        <v>1371</v>
      </c>
      <c r="CW218" s="97" t="s">
        <v>464</v>
      </c>
    </row>
    <row r="219" spans="46:114" x14ac:dyDescent="0.35">
      <c r="BJ219" t="s">
        <v>789</v>
      </c>
      <c r="BK219" s="48">
        <v>38</v>
      </c>
      <c r="BL219">
        <v>30</v>
      </c>
      <c r="BM219" t="s">
        <v>789</v>
      </c>
      <c r="BO219" s="97" t="s">
        <v>464</v>
      </c>
      <c r="BP219" s="26">
        <v>8</v>
      </c>
      <c r="BQ219" s="26">
        <v>4</v>
      </c>
      <c r="BR219" s="26"/>
      <c r="BS219" s="26" t="s">
        <v>828</v>
      </c>
      <c r="BT219" s="26"/>
      <c r="BU219" s="26">
        <v>9</v>
      </c>
      <c r="BV219" s="26">
        <v>20</v>
      </c>
      <c r="BW219" s="26"/>
      <c r="BX219" s="26">
        <v>24</v>
      </c>
      <c r="BY219" s="26"/>
      <c r="BZ219" s="26">
        <f t="shared" si="22"/>
        <v>44</v>
      </c>
      <c r="CA219" s="26">
        <v>56</v>
      </c>
      <c r="CB219" s="26">
        <f t="shared" si="23"/>
        <v>100</v>
      </c>
      <c r="CU219">
        <v>11</v>
      </c>
      <c r="CV219" t="s">
        <v>1372</v>
      </c>
      <c r="CW219" s="97" t="s">
        <v>699</v>
      </c>
    </row>
    <row r="220" spans="46:114" x14ac:dyDescent="0.35">
      <c r="BD220" t="s">
        <v>1373</v>
      </c>
      <c r="BF220" t="s">
        <v>1374</v>
      </c>
      <c r="BJ220" t="s">
        <v>782</v>
      </c>
      <c r="BK220" s="102">
        <v>32</v>
      </c>
      <c r="BL220" s="97">
        <v>25</v>
      </c>
      <c r="BM220" t="s">
        <v>782</v>
      </c>
      <c r="BO220" s="97" t="s">
        <v>689</v>
      </c>
      <c r="BP220" s="26">
        <v>9</v>
      </c>
      <c r="BQ220" s="26"/>
      <c r="BR220" s="26" t="s">
        <v>795</v>
      </c>
      <c r="BS220" s="26"/>
      <c r="BT220" s="26" t="s">
        <v>782</v>
      </c>
      <c r="BU220" s="26">
        <v>10</v>
      </c>
      <c r="BV220" s="26"/>
      <c r="BW220" s="26">
        <v>32</v>
      </c>
      <c r="BX220" s="26"/>
      <c r="BY220" s="26">
        <v>28</v>
      </c>
      <c r="BZ220" s="26">
        <f t="shared" si="22"/>
        <v>60</v>
      </c>
      <c r="CA220" s="26">
        <v>56</v>
      </c>
      <c r="CB220" s="26">
        <f t="shared" si="23"/>
        <v>116</v>
      </c>
      <c r="CC220">
        <v>12</v>
      </c>
      <c r="CD220" t="s">
        <v>1375</v>
      </c>
      <c r="CE220" t="s">
        <v>1376</v>
      </c>
      <c r="CF220" t="s">
        <v>1377</v>
      </c>
      <c r="CH220" t="s">
        <v>1378</v>
      </c>
      <c r="CJ220">
        <v>1</v>
      </c>
      <c r="CK220">
        <v>1</v>
      </c>
      <c r="CM220">
        <v>7</v>
      </c>
      <c r="CN220">
        <v>9</v>
      </c>
      <c r="CU220">
        <v>12</v>
      </c>
      <c r="CV220" t="s">
        <v>1372</v>
      </c>
      <c r="CW220" s="97" t="s">
        <v>447</v>
      </c>
      <c r="CZ220">
        <v>1</v>
      </c>
      <c r="DA220">
        <v>1</v>
      </c>
      <c r="DC220">
        <v>7</v>
      </c>
      <c r="DD220">
        <v>9</v>
      </c>
    </row>
    <row r="221" spans="46:114" x14ac:dyDescent="0.35">
      <c r="AT221" t="s">
        <v>1379</v>
      </c>
      <c r="AV221" t="s">
        <v>1380</v>
      </c>
      <c r="AX221" t="s">
        <v>1381</v>
      </c>
      <c r="AZ221" t="s">
        <v>1382</v>
      </c>
      <c r="BB221" t="s">
        <v>1383</v>
      </c>
      <c r="BJ221" s="183" t="s">
        <v>983</v>
      </c>
      <c r="BK221" s="102">
        <v>26</v>
      </c>
      <c r="BL221" s="26">
        <v>20</v>
      </c>
      <c r="BM221" t="s">
        <v>983</v>
      </c>
      <c r="BO221" s="97" t="s">
        <v>447</v>
      </c>
      <c r="BP221" s="26">
        <v>10</v>
      </c>
      <c r="BQ221" s="26">
        <v>5</v>
      </c>
      <c r="BR221" s="26"/>
      <c r="BS221" s="26" t="s">
        <v>795</v>
      </c>
      <c r="BT221" s="26"/>
      <c r="BU221" s="26">
        <v>11</v>
      </c>
      <c r="BV221" s="26">
        <v>32</v>
      </c>
      <c r="BW221" s="26"/>
      <c r="BX221" s="26">
        <v>24</v>
      </c>
      <c r="BY221" s="26"/>
      <c r="BZ221" s="26">
        <f t="shared" si="22"/>
        <v>56</v>
      </c>
      <c r="CA221" s="26">
        <v>56</v>
      </c>
      <c r="CB221" s="26">
        <f t="shared" si="23"/>
        <v>112</v>
      </c>
      <c r="CC221" s="97">
        <v>12</v>
      </c>
      <c r="CD221" t="s">
        <v>1384</v>
      </c>
      <c r="CI221" t="s">
        <v>517</v>
      </c>
      <c r="CO221">
        <v>56</v>
      </c>
      <c r="CU221">
        <v>13</v>
      </c>
      <c r="CV221" t="s">
        <v>1372</v>
      </c>
      <c r="CW221" s="97" t="s">
        <v>451</v>
      </c>
      <c r="CY221">
        <v>1</v>
      </c>
      <c r="DE221">
        <v>56</v>
      </c>
      <c r="DF221">
        <f t="shared" ref="DF221:DF241" si="24">DD221+DE221</f>
        <v>56</v>
      </c>
    </row>
    <row r="222" spans="46:114" x14ac:dyDescent="0.35">
      <c r="AT222" t="s">
        <v>27</v>
      </c>
      <c r="AX222" t="s">
        <v>1385</v>
      </c>
      <c r="AZ222" t="s">
        <v>1386</v>
      </c>
      <c r="BB222" t="s">
        <v>1387</v>
      </c>
      <c r="BD222" t="s">
        <v>1388</v>
      </c>
      <c r="BJ222" s="97" t="s">
        <v>984</v>
      </c>
      <c r="BK222" s="102">
        <v>23</v>
      </c>
      <c r="BL222" s="26">
        <v>17</v>
      </c>
      <c r="BM222" t="s">
        <v>985</v>
      </c>
      <c r="BO222" s="97" t="s">
        <v>699</v>
      </c>
      <c r="BP222" s="26">
        <v>11</v>
      </c>
      <c r="BQ222" s="26"/>
      <c r="BR222" s="26" t="s">
        <v>968</v>
      </c>
      <c r="BS222" s="26" t="s">
        <v>1303</v>
      </c>
      <c r="BT222" s="26" t="s">
        <v>789</v>
      </c>
      <c r="BU222" s="26">
        <v>12</v>
      </c>
      <c r="BV222" s="26"/>
      <c r="BW222" s="26">
        <v>16</v>
      </c>
      <c r="BX222" s="26">
        <v>8</v>
      </c>
      <c r="BY222" s="26">
        <v>28</v>
      </c>
      <c r="BZ222" s="26">
        <f t="shared" si="22"/>
        <v>52</v>
      </c>
      <c r="CA222" s="26">
        <v>56</v>
      </c>
      <c r="CB222" s="26">
        <f t="shared" si="23"/>
        <v>108</v>
      </c>
      <c r="CC222" s="97">
        <v>11</v>
      </c>
      <c r="CD222" t="s">
        <v>1389</v>
      </c>
      <c r="CI222" t="s">
        <v>524</v>
      </c>
      <c r="CO222">
        <v>56</v>
      </c>
      <c r="CW222" s="97" t="s">
        <v>455</v>
      </c>
      <c r="CY222">
        <v>2</v>
      </c>
      <c r="DE222">
        <v>56</v>
      </c>
      <c r="DF222">
        <f t="shared" si="24"/>
        <v>56</v>
      </c>
    </row>
    <row r="223" spans="46:114" x14ac:dyDescent="0.35">
      <c r="AT223" t="s">
        <v>553</v>
      </c>
      <c r="AX223" t="s">
        <v>1390</v>
      </c>
      <c r="AZ223" t="s">
        <v>1391</v>
      </c>
      <c r="BB223" t="s">
        <v>1392</v>
      </c>
      <c r="BD223" t="s">
        <v>1393</v>
      </c>
      <c r="BJ223" t="s">
        <v>993</v>
      </c>
      <c r="BK223" s="56">
        <v>20</v>
      </c>
      <c r="BL223" s="97">
        <v>14</v>
      </c>
      <c r="BM223" t="s">
        <v>993</v>
      </c>
      <c r="BO223" s="97" t="s">
        <v>451</v>
      </c>
      <c r="BP223" s="26">
        <v>12</v>
      </c>
      <c r="BQ223" s="26">
        <v>6</v>
      </c>
      <c r="BR223" s="26"/>
      <c r="BS223" s="26" t="s">
        <v>968</v>
      </c>
      <c r="BT223" s="26" t="s">
        <v>796</v>
      </c>
      <c r="BU223" s="26">
        <v>13</v>
      </c>
      <c r="BV223" s="26">
        <v>16</v>
      </c>
      <c r="BW223" s="26"/>
      <c r="BX223" s="26">
        <v>16</v>
      </c>
      <c r="BY223" s="26">
        <v>6</v>
      </c>
      <c r="BZ223" s="26">
        <f t="shared" si="22"/>
        <v>38</v>
      </c>
      <c r="CA223" s="26">
        <v>56</v>
      </c>
      <c r="CB223" s="26">
        <f t="shared" si="23"/>
        <v>94</v>
      </c>
      <c r="CC223" s="97">
        <v>10</v>
      </c>
      <c r="CD223" t="s">
        <v>1394</v>
      </c>
      <c r="CI223" t="s">
        <v>530</v>
      </c>
      <c r="CO223">
        <v>56</v>
      </c>
      <c r="CY223">
        <v>3</v>
      </c>
      <c r="DE223">
        <v>56</v>
      </c>
      <c r="DF223">
        <f t="shared" si="24"/>
        <v>56</v>
      </c>
    </row>
    <row r="224" spans="46:114" x14ac:dyDescent="0.35">
      <c r="AT224" t="s">
        <v>497</v>
      </c>
      <c r="AX224" t="s">
        <v>1395</v>
      </c>
      <c r="AZ224" t="s">
        <v>1396</v>
      </c>
      <c r="BB224" t="s">
        <v>1397</v>
      </c>
      <c r="BD224" t="s">
        <v>1398</v>
      </c>
      <c r="BJ224" t="s">
        <v>1000</v>
      </c>
      <c r="BK224" s="56">
        <v>17</v>
      </c>
      <c r="BL224">
        <v>11</v>
      </c>
      <c r="BM224" t="s">
        <v>1000</v>
      </c>
      <c r="BO224" s="97" t="s">
        <v>455</v>
      </c>
      <c r="BP224" s="26">
        <v>13</v>
      </c>
      <c r="BQ224" s="26" t="s">
        <v>782</v>
      </c>
      <c r="BR224" s="26" t="s">
        <v>782</v>
      </c>
      <c r="BS224" s="26" t="s">
        <v>782</v>
      </c>
      <c r="BT224" s="26" t="s">
        <v>796</v>
      </c>
      <c r="BU224" s="26" t="s">
        <v>801</v>
      </c>
      <c r="BV224" s="26">
        <v>8</v>
      </c>
      <c r="BW224" s="26">
        <v>8</v>
      </c>
      <c r="BX224" s="26">
        <v>8</v>
      </c>
      <c r="BY224" s="26">
        <v>8</v>
      </c>
      <c r="BZ224" s="26">
        <f t="shared" si="22"/>
        <v>32</v>
      </c>
      <c r="CA224" s="26">
        <v>7</v>
      </c>
      <c r="CB224" s="26">
        <f t="shared" si="23"/>
        <v>39</v>
      </c>
      <c r="CC224" s="97">
        <v>9</v>
      </c>
      <c r="CD224" t="s">
        <v>1399</v>
      </c>
      <c r="CE224">
        <v>1</v>
      </c>
      <c r="CH224">
        <v>1</v>
      </c>
      <c r="CI224" t="s">
        <v>1020</v>
      </c>
      <c r="CJ224">
        <v>20</v>
      </c>
      <c r="CM224">
        <v>28</v>
      </c>
      <c r="CN224">
        <f>SUM(CJ224:CM224)</f>
        <v>48</v>
      </c>
      <c r="CO224">
        <v>56</v>
      </c>
      <c r="CQ224">
        <v>4</v>
      </c>
      <c r="CR224">
        <v>1</v>
      </c>
      <c r="CV224">
        <v>20</v>
      </c>
      <c r="CY224">
        <v>4</v>
      </c>
      <c r="CZ224" t="s">
        <v>826</v>
      </c>
      <c r="DA224" t="s">
        <v>517</v>
      </c>
      <c r="DB224" s="26" t="s">
        <v>517</v>
      </c>
      <c r="DD224">
        <v>48</v>
      </c>
      <c r="DE224">
        <v>56</v>
      </c>
      <c r="DF224">
        <f t="shared" si="24"/>
        <v>104</v>
      </c>
      <c r="DH224">
        <v>20</v>
      </c>
      <c r="DI224">
        <v>16</v>
      </c>
      <c r="DJ224">
        <v>12</v>
      </c>
    </row>
    <row r="225" spans="46:116" x14ac:dyDescent="0.35">
      <c r="AT225" t="s">
        <v>274</v>
      </c>
      <c r="BB225" t="s">
        <v>1107</v>
      </c>
      <c r="BD225" t="s">
        <v>1400</v>
      </c>
      <c r="BJ225" t="s">
        <v>1007</v>
      </c>
      <c r="BK225" s="48">
        <v>14</v>
      </c>
      <c r="BL225">
        <v>8</v>
      </c>
      <c r="BM225" t="s">
        <v>1007</v>
      </c>
      <c r="BP225" s="26" t="s">
        <v>801</v>
      </c>
      <c r="BQ225" s="26" t="s">
        <v>789</v>
      </c>
      <c r="BR225" s="26" t="s">
        <v>789</v>
      </c>
      <c r="BS225" s="26" t="s">
        <v>789</v>
      </c>
      <c r="BT225" s="26"/>
      <c r="BU225" s="26" t="s">
        <v>1314</v>
      </c>
      <c r="BV225" s="26">
        <v>4</v>
      </c>
      <c r="BW225" s="26">
        <v>4</v>
      </c>
      <c r="BX225" s="26">
        <v>4</v>
      </c>
      <c r="BY225" s="26"/>
      <c r="BZ225" s="26">
        <f t="shared" si="22"/>
        <v>12</v>
      </c>
      <c r="CA225" s="26">
        <v>0</v>
      </c>
      <c r="CB225" s="26">
        <f t="shared" si="23"/>
        <v>12</v>
      </c>
      <c r="CC225">
        <v>8</v>
      </c>
      <c r="CD225" t="s">
        <v>1401</v>
      </c>
      <c r="CE225">
        <v>2</v>
      </c>
      <c r="CG225" t="s">
        <v>826</v>
      </c>
      <c r="CI225" t="s">
        <v>1032</v>
      </c>
      <c r="CJ225">
        <v>20</v>
      </c>
      <c r="CL225">
        <v>24</v>
      </c>
      <c r="CN225">
        <f t="shared" ref="CN225:CN236" si="25">SUM(CJ225:CM225)</f>
        <v>44</v>
      </c>
      <c r="CO225">
        <v>56</v>
      </c>
      <c r="CQ225">
        <v>5</v>
      </c>
      <c r="CT225" t="s">
        <v>826</v>
      </c>
      <c r="CU225">
        <v>1</v>
      </c>
      <c r="CV225">
        <v>52</v>
      </c>
      <c r="CW225">
        <v>56</v>
      </c>
      <c r="CY225">
        <v>5</v>
      </c>
      <c r="CZ225" t="s">
        <v>828</v>
      </c>
      <c r="DA225" s="26" t="s">
        <v>524</v>
      </c>
      <c r="DB225" t="s">
        <v>524</v>
      </c>
      <c r="DD225">
        <v>48</v>
      </c>
      <c r="DE225">
        <v>56</v>
      </c>
      <c r="DF225">
        <f t="shared" si="24"/>
        <v>104</v>
      </c>
      <c r="DH225">
        <v>20</v>
      </c>
      <c r="DI225">
        <v>16</v>
      </c>
      <c r="DJ225">
        <v>12</v>
      </c>
    </row>
    <row r="226" spans="46:116" x14ac:dyDescent="0.35">
      <c r="BJ226" t="s">
        <v>1017</v>
      </c>
      <c r="BK226" s="48">
        <v>11</v>
      </c>
      <c r="BL226">
        <v>5</v>
      </c>
      <c r="BM226" t="s">
        <v>1017</v>
      </c>
      <c r="BP226" s="26" t="s">
        <v>1314</v>
      </c>
      <c r="BQ226" s="26" t="s">
        <v>800</v>
      </c>
      <c r="BR226" s="26" t="s">
        <v>800</v>
      </c>
      <c r="BS226" s="26" t="s">
        <v>800</v>
      </c>
      <c r="BT226" s="26"/>
      <c r="BU226" s="26" t="s">
        <v>804</v>
      </c>
      <c r="BV226" s="26">
        <v>2</v>
      </c>
      <c r="BW226" s="26">
        <v>2</v>
      </c>
      <c r="BX226" s="26">
        <v>2</v>
      </c>
      <c r="BY226" s="26"/>
      <c r="BZ226" s="26">
        <f t="shared" si="22"/>
        <v>6</v>
      </c>
      <c r="CA226" s="26">
        <v>8</v>
      </c>
      <c r="CB226" s="26">
        <f t="shared" si="23"/>
        <v>14</v>
      </c>
      <c r="CC226">
        <v>7</v>
      </c>
      <c r="CD226" t="s">
        <v>1402</v>
      </c>
      <c r="CF226" t="s">
        <v>826</v>
      </c>
      <c r="CH226">
        <v>2</v>
      </c>
      <c r="CI226" t="s">
        <v>1054</v>
      </c>
      <c r="CK226">
        <v>32</v>
      </c>
      <c r="CM226">
        <v>28</v>
      </c>
      <c r="CN226">
        <f t="shared" si="25"/>
        <v>60</v>
      </c>
      <c r="CO226">
        <v>56</v>
      </c>
      <c r="CQ226">
        <v>6</v>
      </c>
      <c r="CR226">
        <v>2</v>
      </c>
      <c r="CS226" t="s">
        <v>826</v>
      </c>
      <c r="CV226">
        <v>52</v>
      </c>
      <c r="CW226">
        <v>56</v>
      </c>
      <c r="CY226">
        <v>6</v>
      </c>
      <c r="DA226" t="s">
        <v>530</v>
      </c>
      <c r="DB226" s="26" t="s">
        <v>530</v>
      </c>
      <c r="DC226">
        <v>1</v>
      </c>
      <c r="DD226">
        <v>56</v>
      </c>
      <c r="DE226">
        <v>56</v>
      </c>
      <c r="DF226">
        <f t="shared" si="24"/>
        <v>112</v>
      </c>
      <c r="DI226">
        <v>16</v>
      </c>
      <c r="DJ226">
        <v>12</v>
      </c>
      <c r="DK226">
        <v>28</v>
      </c>
    </row>
    <row r="227" spans="46:116" x14ac:dyDescent="0.35">
      <c r="AU227" t="s">
        <v>1403</v>
      </c>
      <c r="BP227" s="26" t="s">
        <v>804</v>
      </c>
      <c r="BQ227" s="26"/>
      <c r="BR227" s="26"/>
      <c r="BS227" s="26"/>
      <c r="BT227" s="26"/>
      <c r="BU227" s="26" t="s">
        <v>782</v>
      </c>
      <c r="BV227" s="26"/>
      <c r="BW227" s="26"/>
      <c r="BX227" s="26"/>
      <c r="BY227" s="26"/>
      <c r="BZ227" s="26">
        <f t="shared" si="22"/>
        <v>0</v>
      </c>
      <c r="CA227" s="26">
        <v>8</v>
      </c>
      <c r="CB227" s="26">
        <f t="shared" si="23"/>
        <v>8</v>
      </c>
      <c r="CC227">
        <v>6</v>
      </c>
      <c r="CD227" t="s">
        <v>1404</v>
      </c>
      <c r="CE227">
        <v>3</v>
      </c>
      <c r="CG227" t="s">
        <v>826</v>
      </c>
      <c r="CI227" t="s">
        <v>1059</v>
      </c>
      <c r="CJ227">
        <v>20</v>
      </c>
      <c r="CL227">
        <v>24</v>
      </c>
      <c r="CN227">
        <f t="shared" si="25"/>
        <v>44</v>
      </c>
      <c r="CO227">
        <v>56</v>
      </c>
      <c r="CQ227">
        <v>7</v>
      </c>
      <c r="CT227" t="s">
        <v>828</v>
      </c>
      <c r="CU227">
        <v>2</v>
      </c>
      <c r="CV227">
        <v>52</v>
      </c>
      <c r="CW227">
        <v>56</v>
      </c>
      <c r="CY227">
        <v>7</v>
      </c>
      <c r="CZ227" t="s">
        <v>795</v>
      </c>
      <c r="DA227" s="26" t="s">
        <v>1020</v>
      </c>
      <c r="DB227" t="s">
        <v>1020</v>
      </c>
      <c r="DD227">
        <v>48</v>
      </c>
      <c r="DE227">
        <v>56</v>
      </c>
      <c r="DF227">
        <f t="shared" si="24"/>
        <v>104</v>
      </c>
      <c r="DH227">
        <v>20</v>
      </c>
      <c r="DI227">
        <v>16</v>
      </c>
      <c r="DJ227">
        <v>12</v>
      </c>
    </row>
    <row r="228" spans="46:116" x14ac:dyDescent="0.35">
      <c r="AU228" t="s">
        <v>1405</v>
      </c>
      <c r="BP228" s="26" t="s">
        <v>782</v>
      </c>
      <c r="BQ228" s="26"/>
      <c r="BR228" s="26"/>
      <c r="BS228" s="26"/>
      <c r="BT228" s="26"/>
      <c r="BU228" s="26" t="s">
        <v>789</v>
      </c>
      <c r="BV228" s="26"/>
      <c r="BW228" s="26"/>
      <c r="BX228" s="26"/>
      <c r="BY228" s="26"/>
      <c r="BZ228" s="26">
        <f t="shared" si="22"/>
        <v>0</v>
      </c>
      <c r="CA228" s="26">
        <v>4</v>
      </c>
      <c r="CB228" s="26">
        <f t="shared" si="23"/>
        <v>4</v>
      </c>
      <c r="CC228">
        <v>5</v>
      </c>
      <c r="CD228" t="s">
        <v>1406</v>
      </c>
      <c r="CF228" t="s">
        <v>826</v>
      </c>
      <c r="CH228" t="s">
        <v>782</v>
      </c>
      <c r="CI228" t="s">
        <v>1065</v>
      </c>
      <c r="CK228">
        <v>32</v>
      </c>
      <c r="CM228">
        <v>28</v>
      </c>
      <c r="CN228">
        <f t="shared" si="25"/>
        <v>60</v>
      </c>
      <c r="CO228">
        <v>56</v>
      </c>
      <c r="CQ228">
        <v>8</v>
      </c>
      <c r="CR228">
        <v>3</v>
      </c>
      <c r="CS228" t="s">
        <v>828</v>
      </c>
      <c r="CV228">
        <v>52</v>
      </c>
      <c r="CW228">
        <v>56</v>
      </c>
      <c r="CY228">
        <v>8</v>
      </c>
      <c r="DA228" t="s">
        <v>1032</v>
      </c>
      <c r="DB228" s="26" t="s">
        <v>1032</v>
      </c>
      <c r="DC228">
        <v>2</v>
      </c>
      <c r="DD228">
        <v>56</v>
      </c>
      <c r="DE228">
        <v>56</v>
      </c>
      <c r="DF228">
        <f t="shared" si="24"/>
        <v>112</v>
      </c>
      <c r="DI228">
        <v>16</v>
      </c>
      <c r="DJ228">
        <v>12</v>
      </c>
      <c r="DK228">
        <v>28</v>
      </c>
    </row>
    <row r="229" spans="46:116" x14ac:dyDescent="0.35">
      <c r="AU229" t="s">
        <v>1407</v>
      </c>
      <c r="BI229" t="s">
        <v>354</v>
      </c>
      <c r="BJ229">
        <v>50</v>
      </c>
      <c r="BK229" s="26">
        <v>50</v>
      </c>
      <c r="BL229">
        <v>50</v>
      </c>
      <c r="BM229">
        <v>50</v>
      </c>
      <c r="BN229">
        <v>50</v>
      </c>
      <c r="BP229" s="26" t="s">
        <v>789</v>
      </c>
      <c r="BQ229" s="26"/>
      <c r="BR229" s="26"/>
      <c r="BS229" s="26"/>
      <c r="BT229" s="26"/>
      <c r="BU229" s="26" t="s">
        <v>800</v>
      </c>
      <c r="BV229" s="26"/>
      <c r="BW229" s="26"/>
      <c r="BX229" s="26"/>
      <c r="BY229" s="26"/>
      <c r="BZ229" s="26">
        <f t="shared" si="22"/>
        <v>0</v>
      </c>
      <c r="CA229" s="26">
        <v>2.5</v>
      </c>
      <c r="CB229" s="26">
        <f t="shared" si="23"/>
        <v>2.5</v>
      </c>
      <c r="CC229">
        <v>4</v>
      </c>
      <c r="CD229" t="s">
        <v>1408</v>
      </c>
      <c r="CE229">
        <v>4</v>
      </c>
      <c r="CG229" t="s">
        <v>826</v>
      </c>
      <c r="CI229" t="s">
        <v>1078</v>
      </c>
      <c r="CJ229">
        <v>20</v>
      </c>
      <c r="CL229">
        <v>24</v>
      </c>
      <c r="CN229">
        <f t="shared" si="25"/>
        <v>44</v>
      </c>
      <c r="CO229">
        <v>56</v>
      </c>
      <c r="CQ229">
        <v>9</v>
      </c>
      <c r="CT229" t="s">
        <v>795</v>
      </c>
      <c r="CU229" t="s">
        <v>622</v>
      </c>
      <c r="CV229">
        <v>52</v>
      </c>
      <c r="CW229">
        <v>56</v>
      </c>
      <c r="CY229">
        <v>9</v>
      </c>
      <c r="CZ229" t="s">
        <v>830</v>
      </c>
      <c r="DA229" s="26" t="s">
        <v>1054</v>
      </c>
      <c r="DB229" t="s">
        <v>1054</v>
      </c>
      <c r="DD229">
        <v>48</v>
      </c>
      <c r="DE229">
        <v>56</v>
      </c>
      <c r="DF229">
        <f t="shared" si="24"/>
        <v>104</v>
      </c>
      <c r="DH229">
        <v>20</v>
      </c>
      <c r="DI229">
        <v>16</v>
      </c>
      <c r="DJ229">
        <v>12</v>
      </c>
    </row>
    <row r="230" spans="46:116" x14ac:dyDescent="0.35">
      <c r="AU230" t="s">
        <v>1409</v>
      </c>
      <c r="BI230" t="s">
        <v>501</v>
      </c>
      <c r="BJ230">
        <v>46</v>
      </c>
      <c r="BK230" s="26">
        <v>44</v>
      </c>
      <c r="BL230">
        <v>42</v>
      </c>
      <c r="BM230">
        <v>42</v>
      </c>
      <c r="BN230">
        <v>40</v>
      </c>
      <c r="BQ230" s="26">
        <v>1</v>
      </c>
      <c r="CC230">
        <v>3</v>
      </c>
      <c r="CD230" t="s">
        <v>1410</v>
      </c>
      <c r="CF230" t="s">
        <v>826</v>
      </c>
      <c r="CH230" t="s">
        <v>789</v>
      </c>
      <c r="CI230" t="s">
        <v>1085</v>
      </c>
      <c r="CK230">
        <v>32</v>
      </c>
      <c r="CM230">
        <v>28</v>
      </c>
      <c r="CN230">
        <f t="shared" si="25"/>
        <v>60</v>
      </c>
      <c r="CO230">
        <v>56</v>
      </c>
      <c r="CQ230">
        <v>10</v>
      </c>
      <c r="CR230">
        <v>4</v>
      </c>
      <c r="CS230" t="s">
        <v>795</v>
      </c>
      <c r="CV230">
        <v>52</v>
      </c>
      <c r="CW230">
        <v>56</v>
      </c>
      <c r="CY230">
        <v>10</v>
      </c>
      <c r="CZ230" t="s">
        <v>1062</v>
      </c>
      <c r="DB230" t="s">
        <v>1411</v>
      </c>
      <c r="DC230" t="s">
        <v>622</v>
      </c>
      <c r="DD230">
        <v>36</v>
      </c>
      <c r="DE230">
        <v>56</v>
      </c>
      <c r="DF230">
        <f t="shared" si="24"/>
        <v>92</v>
      </c>
      <c r="DJ230">
        <v>8</v>
      </c>
      <c r="DK230">
        <v>28</v>
      </c>
    </row>
    <row r="231" spans="46:116" x14ac:dyDescent="0.35">
      <c r="AU231" t="s">
        <v>1412</v>
      </c>
      <c r="BI231" t="s">
        <v>629</v>
      </c>
      <c r="BJ231">
        <v>41</v>
      </c>
      <c r="BK231" s="26">
        <v>38</v>
      </c>
      <c r="BL231">
        <v>36</v>
      </c>
      <c r="BM231">
        <v>36</v>
      </c>
      <c r="BN231">
        <v>33</v>
      </c>
      <c r="BR231" s="26" t="s">
        <v>781</v>
      </c>
      <c r="BT231" s="26">
        <v>1</v>
      </c>
      <c r="CC231">
        <v>2</v>
      </c>
      <c r="CD231" t="s">
        <v>1413</v>
      </c>
      <c r="CE231">
        <v>5</v>
      </c>
      <c r="CG231" t="s">
        <v>1411</v>
      </c>
      <c r="CI231" t="s">
        <v>1093</v>
      </c>
      <c r="CJ231">
        <v>32</v>
      </c>
      <c r="CL231">
        <v>8</v>
      </c>
      <c r="CN231">
        <f t="shared" si="25"/>
        <v>40</v>
      </c>
      <c r="CO231">
        <v>56</v>
      </c>
      <c r="CQ231">
        <v>11</v>
      </c>
      <c r="CT231" t="s">
        <v>1411</v>
      </c>
      <c r="CU231" t="s">
        <v>629</v>
      </c>
      <c r="CV231">
        <v>52</v>
      </c>
      <c r="CW231">
        <v>56</v>
      </c>
      <c r="CY231">
        <v>11</v>
      </c>
      <c r="CZ231" t="s">
        <v>1091</v>
      </c>
      <c r="DA231" t="s">
        <v>1084</v>
      </c>
      <c r="DB231" t="s">
        <v>1084</v>
      </c>
      <c r="DC231" t="s">
        <v>1111</v>
      </c>
      <c r="DD231">
        <v>46</v>
      </c>
      <c r="DE231">
        <v>56</v>
      </c>
      <c r="DF231">
        <f t="shared" si="24"/>
        <v>102</v>
      </c>
      <c r="DH231">
        <v>16</v>
      </c>
      <c r="DI231">
        <v>8</v>
      </c>
      <c r="DJ231">
        <v>8</v>
      </c>
      <c r="DK231">
        <v>14</v>
      </c>
    </row>
    <row r="232" spans="46:116" x14ac:dyDescent="0.35">
      <c r="BI232" t="s">
        <v>622</v>
      </c>
      <c r="BJ232">
        <v>35</v>
      </c>
      <c r="BK232" s="26">
        <v>32</v>
      </c>
      <c r="BL232">
        <v>30</v>
      </c>
      <c r="BM232">
        <v>28</v>
      </c>
      <c r="BN232">
        <v>25</v>
      </c>
      <c r="BQ232" s="26">
        <v>2</v>
      </c>
      <c r="BR232" s="26"/>
      <c r="BS232" s="26" t="s">
        <v>785</v>
      </c>
      <c r="CC232">
        <v>1</v>
      </c>
      <c r="CD232" t="s">
        <v>1414</v>
      </c>
      <c r="CF232" t="s">
        <v>799</v>
      </c>
      <c r="CG232" t="s">
        <v>799</v>
      </c>
      <c r="CH232" t="s">
        <v>800</v>
      </c>
      <c r="CI232" t="s">
        <v>1096</v>
      </c>
      <c r="CK232">
        <v>16</v>
      </c>
      <c r="CL232">
        <v>16</v>
      </c>
      <c r="CM232">
        <v>14</v>
      </c>
      <c r="CN232">
        <f>SUM(CJ232:CM232)</f>
        <v>46</v>
      </c>
      <c r="CO232">
        <v>56</v>
      </c>
      <c r="CQ232">
        <v>12</v>
      </c>
      <c r="CR232">
        <v>5</v>
      </c>
      <c r="CS232" t="s">
        <v>799</v>
      </c>
      <c r="CT232" t="s">
        <v>799</v>
      </c>
      <c r="CV232">
        <f>16+16+32</f>
        <v>64</v>
      </c>
      <c r="CW232">
        <v>56</v>
      </c>
      <c r="CY232">
        <v>12</v>
      </c>
      <c r="CZ232" t="s">
        <v>1095</v>
      </c>
      <c r="DA232" t="s">
        <v>1092</v>
      </c>
      <c r="DB232" t="s">
        <v>1092</v>
      </c>
      <c r="DC232" t="s">
        <v>1114</v>
      </c>
      <c r="DD232">
        <v>46</v>
      </c>
      <c r="DE232">
        <v>56</v>
      </c>
      <c r="DF232">
        <f t="shared" si="24"/>
        <v>102</v>
      </c>
      <c r="DH232">
        <v>16</v>
      </c>
      <c r="DI232">
        <v>8</v>
      </c>
      <c r="DJ232">
        <v>8</v>
      </c>
      <c r="DK232">
        <v>14</v>
      </c>
    </row>
    <row r="233" spans="46:116" x14ac:dyDescent="0.35">
      <c r="AV233">
        <v>2.25</v>
      </c>
      <c r="AW233" t="s">
        <v>1415</v>
      </c>
      <c r="AX233" t="s">
        <v>1416</v>
      </c>
      <c r="AZ233" t="s">
        <v>1417</v>
      </c>
      <c r="BB233" t="s">
        <v>1418</v>
      </c>
      <c r="BD233" t="s">
        <v>1419</v>
      </c>
      <c r="BI233" t="s">
        <v>1420</v>
      </c>
      <c r="BJ233">
        <v>29</v>
      </c>
      <c r="BK233" s="26">
        <v>26</v>
      </c>
      <c r="BL233">
        <v>23</v>
      </c>
      <c r="BM233">
        <v>20</v>
      </c>
      <c r="BN233">
        <v>17</v>
      </c>
      <c r="BR233" s="26" t="s">
        <v>788</v>
      </c>
      <c r="BS233" s="26"/>
      <c r="BT233" s="26">
        <v>2</v>
      </c>
      <c r="BY233">
        <v>10</v>
      </c>
      <c r="CC233">
        <v>0</v>
      </c>
      <c r="CD233" t="s">
        <v>1421</v>
      </c>
      <c r="CE233">
        <v>6</v>
      </c>
      <c r="CG233" t="s">
        <v>782</v>
      </c>
      <c r="CH233" t="s">
        <v>800</v>
      </c>
      <c r="CI233" t="s">
        <v>1101</v>
      </c>
      <c r="CJ233">
        <v>16</v>
      </c>
      <c r="CL233">
        <v>8</v>
      </c>
      <c r="CN233">
        <f t="shared" si="25"/>
        <v>24</v>
      </c>
      <c r="CO233">
        <v>56</v>
      </c>
      <c r="CQ233">
        <v>13</v>
      </c>
      <c r="CR233">
        <v>6</v>
      </c>
      <c r="CT233" t="s">
        <v>622</v>
      </c>
      <c r="CU233" t="s">
        <v>800</v>
      </c>
      <c r="CV233">
        <v>38</v>
      </c>
      <c r="CW233">
        <v>56</v>
      </c>
      <c r="CY233">
        <v>13</v>
      </c>
      <c r="CZ233" t="s">
        <v>1099</v>
      </c>
      <c r="DA233" t="s">
        <v>1100</v>
      </c>
      <c r="DB233" t="s">
        <v>1100</v>
      </c>
      <c r="DC233" t="s">
        <v>1422</v>
      </c>
      <c r="DD233">
        <v>23</v>
      </c>
      <c r="DE233">
        <v>56</v>
      </c>
      <c r="DF233">
        <f t="shared" si="24"/>
        <v>79</v>
      </c>
      <c r="DH233">
        <v>8</v>
      </c>
      <c r="DI233">
        <v>4</v>
      </c>
      <c r="DJ233">
        <v>4</v>
      </c>
      <c r="DK233">
        <v>7</v>
      </c>
    </row>
    <row r="234" spans="46:116" x14ac:dyDescent="0.35">
      <c r="AX234" t="s">
        <v>1423</v>
      </c>
      <c r="AZ234" t="s">
        <v>1424</v>
      </c>
      <c r="BB234" t="s">
        <v>1432</v>
      </c>
      <c r="BD234" t="s">
        <v>1426</v>
      </c>
      <c r="BI234" s="26" t="s">
        <v>553</v>
      </c>
      <c r="BJ234" t="s">
        <v>1427</v>
      </c>
      <c r="BK234" t="s">
        <v>1428</v>
      </c>
      <c r="BL234" t="s">
        <v>984</v>
      </c>
      <c r="BM234" t="s">
        <v>993</v>
      </c>
      <c r="BN234" t="s">
        <v>1000</v>
      </c>
      <c r="BQ234" s="26">
        <v>3</v>
      </c>
      <c r="BR234" s="26"/>
      <c r="BS234" s="26" t="s">
        <v>792</v>
      </c>
      <c r="BT234" s="26"/>
      <c r="BU234" s="222">
        <f>BV234-BZ234</f>
        <v>-3.7878787878787845E-3</v>
      </c>
      <c r="BV234" s="223">
        <f>BW234*10/11</f>
        <v>0.20454545454545456</v>
      </c>
      <c r="BW234" s="223">
        <f>BX234/BY233</f>
        <v>0.22500000000000001</v>
      </c>
      <c r="BX234">
        <v>2.25</v>
      </c>
      <c r="BY234" t="s">
        <v>167</v>
      </c>
      <c r="BZ234" s="223">
        <f>CA234/6</f>
        <v>0.20833333333333334</v>
      </c>
      <c r="CA234">
        <v>1.25</v>
      </c>
      <c r="CB234" s="222">
        <f>BW234-BZ234</f>
        <v>1.6666666666666663E-2</v>
      </c>
      <c r="CC234">
        <v>3</v>
      </c>
      <c r="CD234" t="s">
        <v>1429</v>
      </c>
      <c r="CE234" t="s">
        <v>782</v>
      </c>
      <c r="CF234" t="s">
        <v>782</v>
      </c>
      <c r="CG234" s="97" t="s">
        <v>789</v>
      </c>
      <c r="CJ234">
        <v>8</v>
      </c>
      <c r="CK234">
        <v>8</v>
      </c>
      <c r="CL234">
        <v>4</v>
      </c>
      <c r="CN234">
        <f t="shared" si="25"/>
        <v>20</v>
      </c>
      <c r="CQ234">
        <v>14</v>
      </c>
      <c r="CR234" t="s">
        <v>622</v>
      </c>
      <c r="CS234" t="s">
        <v>622</v>
      </c>
      <c r="CT234" t="s">
        <v>629</v>
      </c>
      <c r="CV234">
        <v>20</v>
      </c>
      <c r="CW234">
        <v>56</v>
      </c>
      <c r="CY234">
        <v>14</v>
      </c>
      <c r="CZ234" t="s">
        <v>1104</v>
      </c>
      <c r="DA234" t="s">
        <v>1105</v>
      </c>
      <c r="DB234" t="s">
        <v>1105</v>
      </c>
      <c r="DC234" t="s">
        <v>1430</v>
      </c>
      <c r="DD234">
        <v>23</v>
      </c>
      <c r="DF234">
        <f t="shared" si="24"/>
        <v>23</v>
      </c>
      <c r="DH234">
        <v>8</v>
      </c>
      <c r="DI234">
        <v>4</v>
      </c>
      <c r="DJ234">
        <v>4</v>
      </c>
      <c r="DK234">
        <v>7</v>
      </c>
    </row>
    <row r="235" spans="46:116" x14ac:dyDescent="0.35">
      <c r="AZ235" t="s">
        <v>1431</v>
      </c>
      <c r="BB235" t="s">
        <v>2685</v>
      </c>
      <c r="BD235" t="s">
        <v>1425</v>
      </c>
      <c r="BR235" s="26" t="s">
        <v>963</v>
      </c>
      <c r="BS235" s="26"/>
      <c r="BT235" s="26" t="s">
        <v>782</v>
      </c>
      <c r="BU235" s="222">
        <f t="shared" ref="BU235:BU243" si="26">BV235-BZ235</f>
        <v>1.1363636363636354E-2</v>
      </c>
      <c r="BV235" s="223">
        <f t="shared" ref="BV235:BV243" si="27">BW235*10/11</f>
        <v>0.13636363636363635</v>
      </c>
      <c r="BW235" s="223">
        <f>BX235/BY233</f>
        <v>0.15</v>
      </c>
      <c r="BX235">
        <v>1.5</v>
      </c>
      <c r="BY235" t="s">
        <v>1433</v>
      </c>
      <c r="BZ235" s="223">
        <f t="shared" ref="BZ235:BZ243" si="28">CA235/6</f>
        <v>0.125</v>
      </c>
      <c r="CA235">
        <v>0.75</v>
      </c>
      <c r="CB235" s="222">
        <f t="shared" ref="CB235:CB243" si="29">BW235-BZ235</f>
        <v>2.4999999999999994E-2</v>
      </c>
      <c r="CC235">
        <v>3</v>
      </c>
      <c r="CD235" t="s">
        <v>1434</v>
      </c>
      <c r="CE235" s="97" t="s">
        <v>789</v>
      </c>
      <c r="CF235" s="97" t="s">
        <v>789</v>
      </c>
      <c r="CG235" s="97" t="s">
        <v>800</v>
      </c>
      <c r="CI235" t="s">
        <v>1412</v>
      </c>
      <c r="CJ235">
        <v>4</v>
      </c>
      <c r="CK235">
        <v>4</v>
      </c>
      <c r="CL235">
        <v>2</v>
      </c>
      <c r="CN235">
        <f t="shared" si="25"/>
        <v>10</v>
      </c>
      <c r="CO235">
        <v>7</v>
      </c>
      <c r="CQ235">
        <v>15</v>
      </c>
      <c r="CR235" t="s">
        <v>629</v>
      </c>
      <c r="CS235" t="s">
        <v>629</v>
      </c>
      <c r="CT235" t="s">
        <v>501</v>
      </c>
      <c r="CV235">
        <v>10</v>
      </c>
      <c r="CW235">
        <v>7</v>
      </c>
      <c r="CY235">
        <v>15</v>
      </c>
      <c r="CZ235" t="s">
        <v>1100</v>
      </c>
      <c r="DA235" t="s">
        <v>1111</v>
      </c>
      <c r="DB235" t="s">
        <v>1111</v>
      </c>
      <c r="DD235">
        <v>8</v>
      </c>
      <c r="DE235">
        <v>7</v>
      </c>
      <c r="DF235">
        <f t="shared" si="24"/>
        <v>15</v>
      </c>
      <c r="DH235">
        <v>4</v>
      </c>
      <c r="DI235">
        <v>2</v>
      </c>
      <c r="DJ235">
        <v>2</v>
      </c>
      <c r="DL235">
        <v>7</v>
      </c>
    </row>
    <row r="236" spans="46:116" x14ac:dyDescent="0.35">
      <c r="BI236" t="s">
        <v>354</v>
      </c>
      <c r="BJ236">
        <v>40</v>
      </c>
      <c r="BK236">
        <v>40</v>
      </c>
      <c r="BL236" s="26">
        <v>40</v>
      </c>
      <c r="BM236">
        <v>40</v>
      </c>
      <c r="BQ236" s="26">
        <v>4</v>
      </c>
      <c r="BR236" s="26"/>
      <c r="BS236" s="26" t="s">
        <v>965</v>
      </c>
      <c r="BT236" s="26"/>
      <c r="BU236" s="222">
        <f t="shared" si="26"/>
        <v>-7.5757575757576245E-4</v>
      </c>
      <c r="BV236" s="223">
        <f t="shared" si="27"/>
        <v>9.0909090909090912E-2</v>
      </c>
      <c r="BW236" s="223">
        <f>BX236/BY233</f>
        <v>0.1</v>
      </c>
      <c r="BX236">
        <v>1</v>
      </c>
      <c r="BY236" t="s">
        <v>158</v>
      </c>
      <c r="BZ236" s="223">
        <f t="shared" si="28"/>
        <v>9.1666666666666674E-2</v>
      </c>
      <c r="CA236">
        <v>0.55000000000000004</v>
      </c>
      <c r="CB236" s="222">
        <f t="shared" si="29"/>
        <v>8.3333333333333315E-3</v>
      </c>
      <c r="CC236">
        <v>3</v>
      </c>
      <c r="CD236" t="s">
        <v>1435</v>
      </c>
      <c r="CE236" s="97" t="s">
        <v>800</v>
      </c>
      <c r="CF236" s="97" t="s">
        <v>800</v>
      </c>
      <c r="CJ236">
        <v>2</v>
      </c>
      <c r="CK236">
        <v>2</v>
      </c>
      <c r="CN236">
        <f t="shared" si="25"/>
        <v>4</v>
      </c>
      <c r="CQ236">
        <v>16</v>
      </c>
      <c r="CR236" t="s">
        <v>501</v>
      </c>
      <c r="CS236" t="s">
        <v>501</v>
      </c>
      <c r="CV236">
        <v>4</v>
      </c>
      <c r="CY236">
        <v>16</v>
      </c>
      <c r="CZ236" t="s">
        <v>1105</v>
      </c>
      <c r="DA236" t="s">
        <v>1114</v>
      </c>
      <c r="DB236" t="s">
        <v>1114</v>
      </c>
      <c r="DD236">
        <v>8</v>
      </c>
      <c r="DF236">
        <f t="shared" si="24"/>
        <v>8</v>
      </c>
      <c r="DH236">
        <v>4</v>
      </c>
      <c r="DI236">
        <v>2</v>
      </c>
      <c r="DJ236">
        <v>2</v>
      </c>
    </row>
    <row r="237" spans="46:116" x14ac:dyDescent="0.35">
      <c r="BI237" t="s">
        <v>501</v>
      </c>
      <c r="BJ237">
        <v>36</v>
      </c>
      <c r="BK237">
        <v>35</v>
      </c>
      <c r="BL237" s="26">
        <v>35</v>
      </c>
      <c r="BM237">
        <v>35</v>
      </c>
      <c r="BR237" s="26" t="s">
        <v>968</v>
      </c>
      <c r="BS237" s="26" t="s">
        <v>1303</v>
      </c>
      <c r="BT237" s="26" t="s">
        <v>789</v>
      </c>
      <c r="BU237" s="222">
        <f t="shared" si="26"/>
        <v>-7.5757575757576245E-4</v>
      </c>
      <c r="BV237" s="223">
        <f t="shared" si="27"/>
        <v>9.0909090909090912E-2</v>
      </c>
      <c r="BW237" s="223">
        <f>BX237/BY233</f>
        <v>0.1</v>
      </c>
      <c r="BX237">
        <v>1</v>
      </c>
      <c r="BY237" t="s">
        <v>157</v>
      </c>
      <c r="BZ237" s="223">
        <f t="shared" si="28"/>
        <v>9.1666666666666674E-2</v>
      </c>
      <c r="CA237">
        <v>0.55000000000000004</v>
      </c>
      <c r="CB237" s="222">
        <f t="shared" si="29"/>
        <v>8.3333333333333315E-3</v>
      </c>
      <c r="CC237">
        <v>3</v>
      </c>
      <c r="CD237" t="s">
        <v>1436</v>
      </c>
      <c r="CI237" s="97" t="s">
        <v>1129</v>
      </c>
      <c r="CO237">
        <v>8</v>
      </c>
      <c r="CY237">
        <v>17</v>
      </c>
      <c r="CZ237" t="s">
        <v>629</v>
      </c>
      <c r="DA237" t="s">
        <v>800</v>
      </c>
      <c r="DB237" t="s">
        <v>800</v>
      </c>
      <c r="DD237">
        <v>8</v>
      </c>
      <c r="DF237">
        <f t="shared" si="24"/>
        <v>8</v>
      </c>
      <c r="DH237">
        <v>4</v>
      </c>
      <c r="DI237">
        <v>2</v>
      </c>
      <c r="DJ237">
        <v>2</v>
      </c>
    </row>
    <row r="238" spans="46:116" x14ac:dyDescent="0.35">
      <c r="BI238" t="s">
        <v>629</v>
      </c>
      <c r="BJ238">
        <v>32</v>
      </c>
      <c r="BK238">
        <v>31</v>
      </c>
      <c r="BL238" s="26">
        <v>30</v>
      </c>
      <c r="BM238">
        <v>30</v>
      </c>
      <c r="BQ238" s="26">
        <v>5</v>
      </c>
      <c r="BS238" s="26" t="s">
        <v>968</v>
      </c>
      <c r="BU238" s="222">
        <f t="shared" si="26"/>
        <v>-6.8181818181818205E-3</v>
      </c>
      <c r="BV238" s="223">
        <f t="shared" si="27"/>
        <v>6.8181818181818177E-2</v>
      </c>
      <c r="BW238" s="223">
        <f>BX238/BY233</f>
        <v>7.4999999999999997E-2</v>
      </c>
      <c r="BX238">
        <v>0.75</v>
      </c>
      <c r="BY238" t="s">
        <v>310</v>
      </c>
      <c r="BZ238" s="223">
        <f t="shared" si="28"/>
        <v>7.4999999999999997E-2</v>
      </c>
      <c r="CA238">
        <v>0.45</v>
      </c>
      <c r="CB238" s="222">
        <f t="shared" si="29"/>
        <v>0</v>
      </c>
      <c r="CC238">
        <v>3</v>
      </c>
      <c r="CD238" s="97" t="s">
        <v>1437</v>
      </c>
      <c r="CI238" s="97" t="s">
        <v>782</v>
      </c>
      <c r="CO238">
        <v>8</v>
      </c>
      <c r="CY238">
        <v>18</v>
      </c>
      <c r="CZ238" t="s">
        <v>800</v>
      </c>
      <c r="DD238">
        <v>2</v>
      </c>
      <c r="DE238">
        <v>8</v>
      </c>
      <c r="DF238">
        <f t="shared" si="24"/>
        <v>10</v>
      </c>
      <c r="DH238">
        <v>2</v>
      </c>
      <c r="DL238">
        <v>8</v>
      </c>
    </row>
    <row r="239" spans="46:116" x14ac:dyDescent="0.35">
      <c r="BI239" t="s">
        <v>622</v>
      </c>
      <c r="BJ239">
        <v>29</v>
      </c>
      <c r="BK239">
        <v>27</v>
      </c>
      <c r="BL239" s="26">
        <v>25</v>
      </c>
      <c r="BM239">
        <v>23</v>
      </c>
      <c r="BR239" s="26" t="s">
        <v>782</v>
      </c>
      <c r="BS239" s="26" t="s">
        <v>782</v>
      </c>
      <c r="BT239" s="26"/>
      <c r="BU239" s="222">
        <f t="shared" si="26"/>
        <v>7.5757575757575829E-3</v>
      </c>
      <c r="BV239" s="223">
        <f t="shared" si="27"/>
        <v>9.0909090909090912E-2</v>
      </c>
      <c r="BW239" s="223">
        <f>BX239/BY233</f>
        <v>0.1</v>
      </c>
      <c r="BX239">
        <v>1</v>
      </c>
      <c r="BY239" t="s">
        <v>164</v>
      </c>
      <c r="BZ239" s="223">
        <f t="shared" si="28"/>
        <v>8.3333333333333329E-2</v>
      </c>
      <c r="CA239">
        <v>0.5</v>
      </c>
      <c r="CB239" s="222">
        <f t="shared" si="29"/>
        <v>1.6666666666666677E-2</v>
      </c>
      <c r="CC239">
        <v>3</v>
      </c>
      <c r="CD239" s="97" t="s">
        <v>1438</v>
      </c>
      <c r="CI239" s="97" t="s">
        <v>789</v>
      </c>
      <c r="CO239">
        <v>4</v>
      </c>
      <c r="CY239">
        <v>19</v>
      </c>
      <c r="DE239">
        <v>8</v>
      </c>
      <c r="DF239">
        <f t="shared" si="24"/>
        <v>8</v>
      </c>
      <c r="DL239">
        <v>8</v>
      </c>
    </row>
    <row r="240" spans="46:116" x14ac:dyDescent="0.35">
      <c r="BI240" t="s">
        <v>1439</v>
      </c>
      <c r="BJ240">
        <v>26</v>
      </c>
      <c r="BK240">
        <v>23</v>
      </c>
      <c r="BL240" s="26">
        <v>20</v>
      </c>
      <c r="BM240">
        <v>17</v>
      </c>
      <c r="BQ240" s="26">
        <v>6</v>
      </c>
      <c r="BS240" s="26" t="s">
        <v>789</v>
      </c>
      <c r="BT240" s="26" t="s">
        <v>796</v>
      </c>
      <c r="BU240" s="222">
        <f t="shared" si="26"/>
        <v>7.5757575757575829E-3</v>
      </c>
      <c r="BV240" s="223">
        <f t="shared" si="27"/>
        <v>9.0909090909090912E-2</v>
      </c>
      <c r="BW240" s="223">
        <f>BX240/BY233</f>
        <v>0.1</v>
      </c>
      <c r="BX240">
        <v>1</v>
      </c>
      <c r="BY240" t="s">
        <v>163</v>
      </c>
      <c r="BZ240" s="223">
        <f t="shared" si="28"/>
        <v>8.3333333333333329E-2</v>
      </c>
      <c r="CA240">
        <v>0.5</v>
      </c>
      <c r="CB240" s="222">
        <f t="shared" si="29"/>
        <v>1.6666666666666677E-2</v>
      </c>
      <c r="CC240">
        <v>3</v>
      </c>
      <c r="CD240" s="97" t="s">
        <v>1440</v>
      </c>
      <c r="CE240" s="97"/>
      <c r="CI240" s="97" t="s">
        <v>800</v>
      </c>
      <c r="CO240">
        <v>2.5</v>
      </c>
      <c r="CY240">
        <v>20</v>
      </c>
      <c r="DE240">
        <v>4</v>
      </c>
      <c r="DF240">
        <f t="shared" si="24"/>
        <v>4</v>
      </c>
      <c r="DL240">
        <v>4</v>
      </c>
    </row>
    <row r="241" spans="48:116" x14ac:dyDescent="0.35">
      <c r="BI241" t="s">
        <v>1441</v>
      </c>
      <c r="BJ241">
        <v>23</v>
      </c>
      <c r="BK241">
        <v>20</v>
      </c>
      <c r="BL241" s="26">
        <v>17</v>
      </c>
      <c r="BM241">
        <v>14</v>
      </c>
      <c r="BQ241" s="26" t="s">
        <v>782</v>
      </c>
      <c r="BR241" s="26" t="s">
        <v>789</v>
      </c>
      <c r="BS241" s="26" t="s">
        <v>800</v>
      </c>
      <c r="BU241" s="222">
        <f t="shared" si="26"/>
        <v>-6.8181818181818205E-3</v>
      </c>
      <c r="BV241" s="223">
        <f t="shared" si="27"/>
        <v>6.8181818181818177E-2</v>
      </c>
      <c r="BW241" s="223">
        <f>BX241/BY233</f>
        <v>7.4999999999999997E-2</v>
      </c>
      <c r="BX241">
        <v>0.75</v>
      </c>
      <c r="BY241" t="s">
        <v>1442</v>
      </c>
      <c r="BZ241" s="223">
        <f t="shared" si="28"/>
        <v>7.4999999999999997E-2</v>
      </c>
      <c r="CA241">
        <v>0.45</v>
      </c>
      <c r="CB241" s="222">
        <f t="shared" si="29"/>
        <v>0</v>
      </c>
      <c r="CD241" s="97"/>
      <c r="CE241" s="97"/>
      <c r="CY241">
        <v>21</v>
      </c>
      <c r="DE241">
        <v>2.5</v>
      </c>
      <c r="DF241">
        <f t="shared" si="24"/>
        <v>2.5</v>
      </c>
      <c r="DL241">
        <v>2.5</v>
      </c>
    </row>
    <row r="242" spans="48:116" x14ac:dyDescent="0.35">
      <c r="AV242" t="s">
        <v>1908</v>
      </c>
      <c r="AW242">
        <v>16</v>
      </c>
      <c r="AY242">
        <v>10</v>
      </c>
      <c r="AZ242">
        <f>10/3</f>
        <v>3.3333333333333335</v>
      </c>
      <c r="BA242">
        <v>16</v>
      </c>
      <c r="BB242">
        <f>16/3</f>
        <v>5.333333333333333</v>
      </c>
      <c r="BI242" s="26" t="s">
        <v>1443</v>
      </c>
      <c r="BJ242" t="s">
        <v>984</v>
      </c>
      <c r="BK242" t="s">
        <v>993</v>
      </c>
      <c r="BL242" t="s">
        <v>1000</v>
      </c>
      <c r="BM242" t="s">
        <v>1007</v>
      </c>
      <c r="BQ242" s="26" t="s">
        <v>789</v>
      </c>
      <c r="BR242" s="26" t="s">
        <v>800</v>
      </c>
      <c r="BU242" s="222">
        <f t="shared" si="26"/>
        <v>-7.5757575757576245E-4</v>
      </c>
      <c r="BV242" s="223">
        <f t="shared" si="27"/>
        <v>9.0909090909090912E-2</v>
      </c>
      <c r="BW242" s="223">
        <f>BX242/BY233</f>
        <v>0.1</v>
      </c>
      <c r="BX242">
        <v>1</v>
      </c>
      <c r="BY242" t="s">
        <v>1444</v>
      </c>
      <c r="BZ242" s="223">
        <f t="shared" si="28"/>
        <v>9.1666666666666674E-2</v>
      </c>
      <c r="CA242">
        <v>0.55000000000000004</v>
      </c>
      <c r="CB242" s="222">
        <f t="shared" si="29"/>
        <v>8.3333333333333315E-3</v>
      </c>
      <c r="CD242" s="97"/>
      <c r="CE242" s="97"/>
      <c r="CZ242" t="s">
        <v>1445</v>
      </c>
    </row>
    <row r="243" spans="48:116" x14ac:dyDescent="0.35">
      <c r="BI243" s="26" t="s">
        <v>497</v>
      </c>
      <c r="BJ243" t="s">
        <v>1427</v>
      </c>
      <c r="BK243" t="s">
        <v>1428</v>
      </c>
      <c r="BL243" t="s">
        <v>984</v>
      </c>
      <c r="BM243" t="s">
        <v>993</v>
      </c>
      <c r="BQ243" s="26" t="s">
        <v>800</v>
      </c>
      <c r="BU243" s="222">
        <f t="shared" si="26"/>
        <v>-6.8181818181818205E-3</v>
      </c>
      <c r="BV243" s="223">
        <f t="shared" si="27"/>
        <v>6.8181818181818177E-2</v>
      </c>
      <c r="BW243" s="223">
        <f>BX243/BY233</f>
        <v>7.4999999999999997E-2</v>
      </c>
      <c r="BX243">
        <v>0.75</v>
      </c>
      <c r="BY243" t="s">
        <v>160</v>
      </c>
      <c r="BZ243" s="223">
        <f t="shared" si="28"/>
        <v>7.4999999999999997E-2</v>
      </c>
      <c r="CA243">
        <v>0.45</v>
      </c>
      <c r="CB243" s="222">
        <f t="shared" si="29"/>
        <v>0</v>
      </c>
      <c r="CD243" s="97"/>
      <c r="CE243" s="97"/>
    </row>
    <row r="244" spans="48:116" x14ac:dyDescent="0.35">
      <c r="AV244" t="s">
        <v>27</v>
      </c>
      <c r="AW244">
        <v>12</v>
      </c>
      <c r="AY244">
        <v>7</v>
      </c>
      <c r="AZ244">
        <f>7/2</f>
        <v>3.5</v>
      </c>
      <c r="BA244">
        <v>9</v>
      </c>
      <c r="BB244">
        <f>9/2</f>
        <v>4.5</v>
      </c>
      <c r="CD244" s="97"/>
      <c r="CE244" s="97"/>
    </row>
    <row r="245" spans="48:116" x14ac:dyDescent="0.35">
      <c r="BJ245">
        <v>32</v>
      </c>
      <c r="BK245">
        <v>29</v>
      </c>
      <c r="BL245">
        <v>26</v>
      </c>
      <c r="BM245">
        <v>23</v>
      </c>
      <c r="BN245">
        <v>20</v>
      </c>
      <c r="CD245" s="187">
        <v>0.20265548567435349</v>
      </c>
      <c r="CE245" s="187">
        <v>0.76979472140762462</v>
      </c>
      <c r="CF245" s="187"/>
      <c r="CG245" s="187">
        <f>CD245-CE246</f>
        <v>-0.22745204120736678</v>
      </c>
      <c r="CH245">
        <f>IF(CG245&gt;(2/3), 1, IF(CG245&gt;(1/3), 2, IF(CG245&gt;0, 3, IF(CG245&gt;=-0.25, 4, IF(CG245&gt;=-0.5, 5, IF(CG245&gt;=-0.75, 6, 7))))))</f>
        <v>4</v>
      </c>
    </row>
    <row r="246" spans="48:116" x14ac:dyDescent="0.35">
      <c r="AV246" t="s">
        <v>174</v>
      </c>
      <c r="AW246">
        <v>5</v>
      </c>
      <c r="AY246">
        <v>3</v>
      </c>
      <c r="AZ246">
        <f>3/1</f>
        <v>3</v>
      </c>
      <c r="BA246">
        <v>4</v>
      </c>
      <c r="BB246">
        <f>4/1</f>
        <v>4</v>
      </c>
      <c r="CD246" s="187">
        <v>0.22361984626135561</v>
      </c>
      <c r="CE246" s="187">
        <v>0.43010752688172027</v>
      </c>
      <c r="CF246" s="187"/>
      <c r="CG246" s="187">
        <f>CD246-CE245</f>
        <v>-0.54617487514626895</v>
      </c>
      <c r="CH246">
        <f>IF(CG246&gt;(2/3), 1, IF(CG246&gt;(1/3), 2, IF(CG246&gt;0, 3, IF(CG246&gt;=-0.25, 4, IF(CG246&gt;=-0.5, 5, IF(CG246&gt;=-0.75, 6, 7))))))</f>
        <v>6</v>
      </c>
    </row>
    <row r="247" spans="48:116" x14ac:dyDescent="0.35">
      <c r="CD247" s="97"/>
      <c r="CE247" s="97"/>
    </row>
    <row r="248" spans="48:116" x14ac:dyDescent="0.35">
      <c r="CD248" s="97"/>
      <c r="CE248" s="97"/>
    </row>
    <row r="249" spans="48:116" x14ac:dyDescent="0.35">
      <c r="AW249">
        <v>11</v>
      </c>
      <c r="BI249" t="s">
        <v>1446</v>
      </c>
      <c r="CD249" s="97"/>
      <c r="CE249" s="97"/>
      <c r="CF249" s="26">
        <v>2</v>
      </c>
    </row>
    <row r="250" spans="48:116" x14ac:dyDescent="0.35">
      <c r="BI250" t="s">
        <v>517</v>
      </c>
      <c r="BJ250" t="s">
        <v>518</v>
      </c>
      <c r="BK250" t="s">
        <v>519</v>
      </c>
      <c r="BL250" t="s">
        <v>520</v>
      </c>
      <c r="BM250" t="s">
        <v>521</v>
      </c>
      <c r="BQ250">
        <v>1</v>
      </c>
      <c r="BR250">
        <v>1</v>
      </c>
      <c r="BS250" t="s">
        <v>1447</v>
      </c>
      <c r="CD250" s="97"/>
      <c r="CE250" s="97"/>
      <c r="CR250">
        <v>0</v>
      </c>
      <c r="CS250">
        <v>1</v>
      </c>
      <c r="CT250">
        <v>2</v>
      </c>
      <c r="CU250">
        <v>3</v>
      </c>
      <c r="CV250">
        <v>4</v>
      </c>
      <c r="CX250">
        <v>6</v>
      </c>
      <c r="CY250">
        <v>7</v>
      </c>
      <c r="CZ250">
        <v>8</v>
      </c>
      <c r="DA250">
        <v>9</v>
      </c>
      <c r="DB250">
        <v>8</v>
      </c>
      <c r="DC250">
        <v>7</v>
      </c>
      <c r="DD250">
        <v>6</v>
      </c>
      <c r="DE250">
        <v>5</v>
      </c>
      <c r="DF250">
        <v>4</v>
      </c>
      <c r="DG250">
        <v>3</v>
      </c>
      <c r="DH250">
        <v>2</v>
      </c>
      <c r="DI250">
        <v>1</v>
      </c>
      <c r="DJ250">
        <v>0</v>
      </c>
    </row>
    <row r="251" spans="48:116" x14ac:dyDescent="0.35">
      <c r="AV251" s="26" t="s">
        <v>167</v>
      </c>
      <c r="AW251">
        <v>2.25</v>
      </c>
      <c r="AX251">
        <v>2.4</v>
      </c>
      <c r="AZ251" s="223">
        <f>AW251/11</f>
        <v>0.20454545454545456</v>
      </c>
      <c r="BA251" s="223">
        <f>AX251/12</f>
        <v>0.19999999999999998</v>
      </c>
      <c r="BB251" s="223">
        <f>BA251-AZ251</f>
        <v>-4.5454545454545747E-3</v>
      </c>
      <c r="BI251" t="s">
        <v>524</v>
      </c>
      <c r="BJ251" t="s">
        <v>525</v>
      </c>
      <c r="BK251" t="s">
        <v>526</v>
      </c>
      <c r="BL251" t="s">
        <v>527</v>
      </c>
      <c r="BM251" t="s">
        <v>528</v>
      </c>
      <c r="BQ251">
        <v>2</v>
      </c>
      <c r="BR251">
        <v>2</v>
      </c>
      <c r="BS251" t="s">
        <v>1447</v>
      </c>
      <c r="BT251" t="s">
        <v>1448</v>
      </c>
      <c r="CD251" s="97"/>
      <c r="CE251" s="97"/>
      <c r="CO251" t="s">
        <v>1449</v>
      </c>
      <c r="CR251" t="s">
        <v>1450</v>
      </c>
      <c r="CU251" t="s">
        <v>1451</v>
      </c>
      <c r="CW251">
        <v>5</v>
      </c>
      <c r="CX251" t="s">
        <v>1452</v>
      </c>
      <c r="CY251" t="s">
        <v>1453</v>
      </c>
      <c r="DB251" t="s">
        <v>1454</v>
      </c>
      <c r="DD251" t="s">
        <v>1455</v>
      </c>
      <c r="DE251" t="s">
        <v>1456</v>
      </c>
      <c r="DG251" t="s">
        <v>1457</v>
      </c>
      <c r="DJ251" t="s">
        <v>1458</v>
      </c>
    </row>
    <row r="252" spans="48:116" x14ac:dyDescent="0.35">
      <c r="AV252" s="26" t="s">
        <v>166</v>
      </c>
      <c r="AW252">
        <v>1.5</v>
      </c>
      <c r="AX252">
        <v>1.6</v>
      </c>
      <c r="AZ252" s="223">
        <f t="shared" ref="AZ252:AZ261" si="30">AW252/11</f>
        <v>0.13636363636363635</v>
      </c>
      <c r="BA252" s="223">
        <f t="shared" ref="BA252:BA261" si="31">AX252/12</f>
        <v>0.13333333333333333</v>
      </c>
      <c r="BB252" s="223">
        <f t="shared" ref="BB252:BB261" si="32">BA252-AZ252</f>
        <v>-3.0303030303030221E-3</v>
      </c>
      <c r="BI252" t="s">
        <v>530</v>
      </c>
      <c r="BJ252" t="s">
        <v>531</v>
      </c>
      <c r="BK252" t="s">
        <v>532</v>
      </c>
      <c r="BL252" t="s">
        <v>533</v>
      </c>
      <c r="BM252" t="s">
        <v>534</v>
      </c>
      <c r="BQ252">
        <v>2</v>
      </c>
      <c r="BR252">
        <v>3</v>
      </c>
      <c r="BS252" t="s">
        <v>1447</v>
      </c>
      <c r="BU252" t="s">
        <v>1459</v>
      </c>
      <c r="CC252">
        <f>IF($CF$249=1, 1, 0)</f>
        <v>0</v>
      </c>
      <c r="CD252">
        <f>IF($CF$249=1, 1, 0)</f>
        <v>0</v>
      </c>
      <c r="CE252">
        <f>IF(OR($CF$249=1, $CF$249=7), 1, 0)</f>
        <v>0</v>
      </c>
      <c r="CF252">
        <f>IF($CF$249=1, 1, 0)</f>
        <v>0</v>
      </c>
    </row>
    <row r="253" spans="48:116" x14ac:dyDescent="0.35">
      <c r="AV253" s="26" t="s">
        <v>158</v>
      </c>
      <c r="AW253">
        <v>1</v>
      </c>
      <c r="AX253">
        <v>1</v>
      </c>
      <c r="AZ253" s="223">
        <f t="shared" si="30"/>
        <v>9.0909090909090912E-2</v>
      </c>
      <c r="BA253" s="223">
        <f t="shared" si="31"/>
        <v>8.3333333333333329E-2</v>
      </c>
      <c r="BB253" s="223">
        <f t="shared" si="32"/>
        <v>-7.5757575757575829E-3</v>
      </c>
      <c r="BQ253">
        <v>3</v>
      </c>
      <c r="BR253">
        <v>4</v>
      </c>
      <c r="BS253" t="s">
        <v>1447</v>
      </c>
      <c r="BT253" t="s">
        <v>1448</v>
      </c>
      <c r="BV253" t="s">
        <v>1460</v>
      </c>
      <c r="CC253">
        <f>IF(OR($CF$249=1, $CF$249=2, $CF$249=4, $CF$249=5), 1, 0)</f>
        <v>1</v>
      </c>
      <c r="CD253">
        <f>IF(OR($CF$249=1, $CF$249=2, $CF$249=7), 1, 0)</f>
        <v>1</v>
      </c>
      <c r="CE253">
        <f>IF(OR($CF$249=1, $CF$249=2, $CF$249=4), 1, 0)</f>
        <v>1</v>
      </c>
      <c r="CF253">
        <f>IF(OR($CF$249=1, $CF$249=2), 1, 0)</f>
        <v>1</v>
      </c>
      <c r="CJ253" t="s">
        <v>1461</v>
      </c>
      <c r="CK253">
        <v>1</v>
      </c>
    </row>
    <row r="254" spans="48:116" x14ac:dyDescent="0.35">
      <c r="AV254" s="26" t="s">
        <v>157</v>
      </c>
      <c r="AW254">
        <v>1</v>
      </c>
      <c r="AX254">
        <v>1</v>
      </c>
      <c r="AZ254" s="223">
        <f t="shared" si="30"/>
        <v>9.0909090909090912E-2</v>
      </c>
      <c r="BA254" s="223">
        <f t="shared" si="31"/>
        <v>8.3333333333333329E-2</v>
      </c>
      <c r="BB254" s="223">
        <f t="shared" si="32"/>
        <v>-7.5757575757575829E-3</v>
      </c>
      <c r="BQ254">
        <v>2</v>
      </c>
      <c r="BR254">
        <v>5</v>
      </c>
      <c r="BS254" t="s">
        <v>1447</v>
      </c>
      <c r="BW254" t="s">
        <v>1462</v>
      </c>
      <c r="CC254">
        <f>IF(OR($CF$249=1, $CF$249=3, $CF$249=7), 1, 0)</f>
        <v>0</v>
      </c>
      <c r="CD254">
        <f>IF(OR($CF$249=1, $CF$249=3, $CF$249=5), 1, 0)</f>
        <v>0</v>
      </c>
      <c r="CE254">
        <f>IF(OR($CF$249=1, $CF$249=3), 1, 0)</f>
        <v>0</v>
      </c>
      <c r="CF254">
        <f>IF(OR($CF$249=1, $CF$249=3), 1, 0)</f>
        <v>0</v>
      </c>
      <c r="CJ254" t="s">
        <v>1463</v>
      </c>
      <c r="CK254">
        <v>2</v>
      </c>
      <c r="CO254" t="s">
        <v>1</v>
      </c>
      <c r="CS254" t="s">
        <v>3</v>
      </c>
      <c r="CV254" t="s">
        <v>0</v>
      </c>
      <c r="DA254" t="s">
        <v>5</v>
      </c>
      <c r="DC254" t="s">
        <v>6</v>
      </c>
      <c r="DE254" t="s">
        <v>191</v>
      </c>
      <c r="DI254" t="s">
        <v>1464</v>
      </c>
    </row>
    <row r="255" spans="48:116" x14ac:dyDescent="0.35">
      <c r="AV255" s="26" t="s">
        <v>165</v>
      </c>
      <c r="AW255">
        <v>0.75</v>
      </c>
      <c r="AX255">
        <v>0.75</v>
      </c>
      <c r="AZ255" s="223">
        <f t="shared" si="30"/>
        <v>6.8181818181818177E-2</v>
      </c>
      <c r="BA255" s="223">
        <f t="shared" si="31"/>
        <v>6.25E-2</v>
      </c>
      <c r="BB255" s="223">
        <f t="shared" si="32"/>
        <v>-5.6818181818181768E-3</v>
      </c>
      <c r="BQ255">
        <v>4</v>
      </c>
      <c r="BR255">
        <v>6</v>
      </c>
      <c r="BS255" t="s">
        <v>1447</v>
      </c>
      <c r="BT255" t="s">
        <v>1448</v>
      </c>
      <c r="BU255" t="s">
        <v>1459</v>
      </c>
      <c r="BX255" t="s">
        <v>1465</v>
      </c>
      <c r="CC255">
        <f>IF(OR($CF$249=1, $CF$249=2), 1, 0)</f>
        <v>1</v>
      </c>
      <c r="CD255">
        <f>IF(OR($CF$249=1, $CF$249=2, $CF$249=4), 1, 0)</f>
        <v>1</v>
      </c>
      <c r="CE255">
        <f>IF(OR($CF$249=1, $CF$249=2, $CF$249=5), 1, 0)</f>
        <v>1</v>
      </c>
      <c r="CF255">
        <f>IF(OR($CF$249=1, $CF$249=2, $CF$249=4), 1, 0)</f>
        <v>1</v>
      </c>
      <c r="CJ255" t="s">
        <v>1466</v>
      </c>
      <c r="CK255">
        <v>3</v>
      </c>
      <c r="CO255">
        <v>0</v>
      </c>
      <c r="CP255">
        <v>1</v>
      </c>
      <c r="CQ255">
        <v>2</v>
      </c>
      <c r="CR255">
        <v>3</v>
      </c>
      <c r="CS255">
        <v>4</v>
      </c>
      <c r="CT255">
        <v>5</v>
      </c>
      <c r="CU255">
        <v>6</v>
      </c>
      <c r="CV255">
        <v>7</v>
      </c>
      <c r="CW255" t="s">
        <v>2</v>
      </c>
      <c r="CX255">
        <v>9</v>
      </c>
      <c r="CY255">
        <v>10</v>
      </c>
      <c r="CZ255">
        <v>9</v>
      </c>
      <c r="DA255">
        <v>8</v>
      </c>
      <c r="DB255">
        <v>7</v>
      </c>
      <c r="DC255">
        <v>6</v>
      </c>
      <c r="DD255">
        <v>5</v>
      </c>
      <c r="DE255">
        <v>4</v>
      </c>
      <c r="DF255">
        <v>3</v>
      </c>
      <c r="DG255">
        <v>2</v>
      </c>
      <c r="DH255">
        <v>1</v>
      </c>
      <c r="DI255">
        <v>0</v>
      </c>
    </row>
    <row r="256" spans="48:116" x14ac:dyDescent="0.35">
      <c r="AV256" s="26" t="s">
        <v>164</v>
      </c>
      <c r="AW256">
        <v>1</v>
      </c>
      <c r="AX256">
        <v>1</v>
      </c>
      <c r="AZ256" s="223">
        <f t="shared" si="30"/>
        <v>9.0909090909090912E-2</v>
      </c>
      <c r="BA256" s="223">
        <f t="shared" si="31"/>
        <v>8.3333333333333329E-2</v>
      </c>
      <c r="BB256" s="223">
        <f t="shared" si="32"/>
        <v>-7.5757575757575829E-3</v>
      </c>
      <c r="BQ256">
        <v>2</v>
      </c>
      <c r="BR256">
        <v>7</v>
      </c>
      <c r="BS256" t="s">
        <v>1447</v>
      </c>
      <c r="BY256" t="s">
        <v>1467</v>
      </c>
      <c r="CC256">
        <f>IF($CF$249=1, 1, 0)</f>
        <v>0</v>
      </c>
      <c r="CD256">
        <f>IF($CF$249=1, 1, 0)</f>
        <v>0</v>
      </c>
      <c r="CE256">
        <f>IF($CF$249=1, 1, 0)</f>
        <v>0</v>
      </c>
      <c r="CF256">
        <f>IF(OR($CF$249=1, $CF$249=5), 1, 0)</f>
        <v>0</v>
      </c>
      <c r="CJ256" t="s">
        <v>1468</v>
      </c>
      <c r="CK256">
        <v>4</v>
      </c>
      <c r="CO256">
        <v>4</v>
      </c>
      <c r="CP256">
        <v>3</v>
      </c>
      <c r="CQ256">
        <v>2</v>
      </c>
      <c r="CR256">
        <v>1</v>
      </c>
      <c r="CS256">
        <v>0</v>
      </c>
      <c r="CT256">
        <v>1</v>
      </c>
      <c r="CU256">
        <v>2</v>
      </c>
      <c r="CV256">
        <v>3</v>
      </c>
      <c r="CW256">
        <v>8</v>
      </c>
      <c r="CX256">
        <v>5</v>
      </c>
      <c r="CY256">
        <v>6</v>
      </c>
      <c r="CZ256">
        <v>7</v>
      </c>
      <c r="DA256">
        <v>8</v>
      </c>
      <c r="DB256">
        <v>9</v>
      </c>
      <c r="DC256">
        <v>10</v>
      </c>
      <c r="DD256">
        <v>9</v>
      </c>
      <c r="DE256">
        <v>8</v>
      </c>
      <c r="DF256">
        <v>7</v>
      </c>
      <c r="DG256">
        <v>6</v>
      </c>
      <c r="DH256">
        <v>5</v>
      </c>
      <c r="DI256">
        <v>4</v>
      </c>
    </row>
    <row r="257" spans="48:113" x14ac:dyDescent="0.35">
      <c r="AV257" s="26" t="s">
        <v>163</v>
      </c>
      <c r="AW257">
        <v>1</v>
      </c>
      <c r="AX257">
        <v>1</v>
      </c>
      <c r="AZ257" s="223">
        <f t="shared" si="30"/>
        <v>9.0909090909090912E-2</v>
      </c>
      <c r="BA257" s="223">
        <f t="shared" si="31"/>
        <v>8.3333333333333329E-2</v>
      </c>
      <c r="BB257" s="223">
        <f t="shared" si="32"/>
        <v>-7.5757575757575829E-3</v>
      </c>
      <c r="BI257" t="s">
        <v>1469</v>
      </c>
      <c r="BQ257">
        <v>3</v>
      </c>
      <c r="BR257">
        <v>8</v>
      </c>
      <c r="BS257" t="s">
        <v>1447</v>
      </c>
      <c r="BT257" t="s">
        <v>1448</v>
      </c>
      <c r="BV257" t="s">
        <v>1460</v>
      </c>
      <c r="CC257">
        <f>IF(OR($CF$249=1, $CF$249=2, $CF$249=3, $CF$249=4, $CF$249=6), 1, 0)</f>
        <v>1</v>
      </c>
      <c r="CD257">
        <f>IF(OR($CF$249=1, $CF$249=2, $CF$249=3, $CF$249=6), 1, 0)</f>
        <v>1</v>
      </c>
      <c r="CE257">
        <f>IF(OR($CF$249=1, $CF$249=2, $CF$249=3, $CF$249=4, $CF$249=6), 1, 0)</f>
        <v>1</v>
      </c>
      <c r="CF257">
        <f>IF(OR($CF$249=1, $CF$249=2, $CF$249=3, $CF$249=6), 1, 0)</f>
        <v>1</v>
      </c>
      <c r="CJ257" t="s">
        <v>1470</v>
      </c>
      <c r="CK257">
        <v>5</v>
      </c>
      <c r="CO257">
        <v>7</v>
      </c>
      <c r="CP257">
        <v>6</v>
      </c>
      <c r="CQ257">
        <v>5</v>
      </c>
      <c r="CR257">
        <v>4</v>
      </c>
      <c r="CS257">
        <v>3</v>
      </c>
      <c r="CT257">
        <v>2</v>
      </c>
      <c r="CU257">
        <v>1</v>
      </c>
      <c r="CV257">
        <v>0</v>
      </c>
      <c r="CW257">
        <v>4</v>
      </c>
      <c r="CX257">
        <v>2</v>
      </c>
      <c r="CY257">
        <v>3</v>
      </c>
      <c r="CZ257">
        <v>4</v>
      </c>
      <c r="DA257">
        <v>5</v>
      </c>
      <c r="DB257">
        <v>6</v>
      </c>
      <c r="DC257">
        <v>7</v>
      </c>
      <c r="DD257">
        <v>8</v>
      </c>
      <c r="DE257">
        <v>9</v>
      </c>
      <c r="DF257">
        <v>10</v>
      </c>
      <c r="DG257">
        <v>9</v>
      </c>
      <c r="DH257">
        <v>8</v>
      </c>
      <c r="DI257">
        <v>7</v>
      </c>
    </row>
    <row r="258" spans="48:113" x14ac:dyDescent="0.35">
      <c r="AV258" s="26" t="s">
        <v>162</v>
      </c>
      <c r="AW258">
        <v>0.75</v>
      </c>
      <c r="AX258">
        <v>0.75</v>
      </c>
      <c r="AZ258" s="223">
        <f t="shared" si="30"/>
        <v>6.8181818181818177E-2</v>
      </c>
      <c r="BA258" s="223">
        <f t="shared" si="31"/>
        <v>6.25E-2</v>
      </c>
      <c r="BB258" s="223">
        <f t="shared" si="32"/>
        <v>-5.6818181818181768E-3</v>
      </c>
      <c r="BI258" t="s">
        <v>1471</v>
      </c>
      <c r="BQ258">
        <v>2</v>
      </c>
      <c r="BR258">
        <v>9</v>
      </c>
      <c r="BS258" t="s">
        <v>1447</v>
      </c>
      <c r="BU258" t="s">
        <v>1459</v>
      </c>
      <c r="CJ258" t="s">
        <v>1472</v>
      </c>
      <c r="CK258">
        <v>6</v>
      </c>
      <c r="CO258">
        <v>8</v>
      </c>
      <c r="CP258">
        <v>7</v>
      </c>
      <c r="CQ258">
        <v>6</v>
      </c>
      <c r="CR258">
        <v>5</v>
      </c>
      <c r="CS258">
        <v>4</v>
      </c>
      <c r="CT258">
        <v>3</v>
      </c>
      <c r="CU258">
        <v>2</v>
      </c>
      <c r="CV258">
        <v>1</v>
      </c>
      <c r="CW258">
        <v>1</v>
      </c>
      <c r="CX258">
        <v>1</v>
      </c>
      <c r="CY258">
        <v>2</v>
      </c>
      <c r="CZ258">
        <v>3</v>
      </c>
      <c r="DA258">
        <v>4</v>
      </c>
      <c r="DB258">
        <v>5</v>
      </c>
      <c r="DC258">
        <v>6</v>
      </c>
      <c r="DD258">
        <v>7</v>
      </c>
      <c r="DE258">
        <v>8</v>
      </c>
      <c r="DF258">
        <v>9</v>
      </c>
      <c r="DG258">
        <v>10</v>
      </c>
      <c r="DH258">
        <v>9</v>
      </c>
      <c r="DI258">
        <v>8</v>
      </c>
    </row>
    <row r="259" spans="48:113" x14ac:dyDescent="0.35">
      <c r="AV259" s="26" t="s">
        <v>161</v>
      </c>
      <c r="AW259">
        <v>1</v>
      </c>
      <c r="AX259">
        <v>1</v>
      </c>
      <c r="AZ259" s="223">
        <f t="shared" si="30"/>
        <v>9.0909090909090912E-2</v>
      </c>
      <c r="BA259" s="223">
        <f t="shared" si="31"/>
        <v>8.3333333333333329E-2</v>
      </c>
      <c r="BB259" s="223">
        <f t="shared" si="32"/>
        <v>-7.5757575757575829E-3</v>
      </c>
      <c r="BI259" t="s">
        <v>1473</v>
      </c>
      <c r="BQ259">
        <v>3</v>
      </c>
      <c r="BR259">
        <v>10</v>
      </c>
      <c r="BS259" t="s">
        <v>1447</v>
      </c>
      <c r="BT259" t="s">
        <v>1448</v>
      </c>
      <c r="BW259" t="s">
        <v>1462</v>
      </c>
      <c r="CF259" s="26">
        <v>12</v>
      </c>
      <c r="CH259">
        <v>3</v>
      </c>
      <c r="CJ259" t="s">
        <v>1474</v>
      </c>
      <c r="CK259">
        <v>7</v>
      </c>
      <c r="CO259">
        <v>8</v>
      </c>
      <c r="CP259">
        <v>9</v>
      </c>
      <c r="CQ259">
        <v>10</v>
      </c>
      <c r="CR259">
        <v>9</v>
      </c>
      <c r="CS259">
        <v>8</v>
      </c>
      <c r="CT259">
        <v>7</v>
      </c>
      <c r="CU259">
        <v>6</v>
      </c>
      <c r="CV259">
        <v>5</v>
      </c>
      <c r="CW259">
        <v>0</v>
      </c>
      <c r="CX259">
        <v>3</v>
      </c>
      <c r="CY259">
        <v>2</v>
      </c>
      <c r="CZ259">
        <v>1</v>
      </c>
      <c r="DA259">
        <v>0</v>
      </c>
      <c r="DB259">
        <v>1</v>
      </c>
      <c r="DC259">
        <v>2</v>
      </c>
      <c r="DD259">
        <v>3</v>
      </c>
      <c r="DE259">
        <v>4</v>
      </c>
      <c r="DF259">
        <v>5</v>
      </c>
      <c r="DG259">
        <v>6</v>
      </c>
      <c r="DH259">
        <v>7</v>
      </c>
      <c r="DI259">
        <v>8</v>
      </c>
    </row>
    <row r="260" spans="48:113" x14ac:dyDescent="0.35">
      <c r="AV260" s="26" t="s">
        <v>1771</v>
      </c>
      <c r="AX260">
        <v>0.75</v>
      </c>
      <c r="AZ260" s="223">
        <f t="shared" si="30"/>
        <v>0</v>
      </c>
      <c r="BA260" s="223">
        <f t="shared" si="31"/>
        <v>6.25E-2</v>
      </c>
      <c r="BB260" s="223">
        <f t="shared" si="32"/>
        <v>6.25E-2</v>
      </c>
      <c r="BJ260" t="s">
        <v>1475</v>
      </c>
      <c r="BQ260">
        <v>1</v>
      </c>
      <c r="BR260">
        <v>11</v>
      </c>
      <c r="BS260" t="s">
        <v>1447</v>
      </c>
      <c r="CH260">
        <v>2</v>
      </c>
      <c r="CO260">
        <v>6</v>
      </c>
      <c r="CP260">
        <v>7</v>
      </c>
      <c r="CQ260">
        <v>8</v>
      </c>
      <c r="CR260">
        <v>9</v>
      </c>
      <c r="CS260">
        <v>10</v>
      </c>
      <c r="CT260">
        <v>9</v>
      </c>
      <c r="CU260">
        <v>8</v>
      </c>
      <c r="CV260">
        <v>7</v>
      </c>
      <c r="CW260">
        <v>4</v>
      </c>
      <c r="CX260">
        <v>5</v>
      </c>
      <c r="CY260">
        <v>4</v>
      </c>
      <c r="CZ260">
        <v>3</v>
      </c>
      <c r="DA260">
        <v>2</v>
      </c>
      <c r="DB260">
        <v>1</v>
      </c>
      <c r="DC260">
        <v>0</v>
      </c>
      <c r="DD260">
        <v>1</v>
      </c>
      <c r="DE260">
        <v>2</v>
      </c>
      <c r="DF260">
        <v>3</v>
      </c>
      <c r="DG260">
        <v>4</v>
      </c>
      <c r="DH260">
        <v>5</v>
      </c>
      <c r="DI260">
        <v>6</v>
      </c>
    </row>
    <row r="261" spans="48:113" x14ac:dyDescent="0.35">
      <c r="AV261" s="26" t="s">
        <v>160</v>
      </c>
      <c r="AW261">
        <v>0.75</v>
      </c>
      <c r="AX261">
        <v>0.75</v>
      </c>
      <c r="AZ261" s="223">
        <f t="shared" si="30"/>
        <v>6.8181818181818177E-2</v>
      </c>
      <c r="BA261" s="223">
        <f t="shared" si="31"/>
        <v>6.25E-2</v>
      </c>
      <c r="BB261" s="223">
        <f t="shared" si="32"/>
        <v>-5.6818181818181768E-3</v>
      </c>
      <c r="BJ261" t="s">
        <v>1476</v>
      </c>
      <c r="BQ261">
        <v>5</v>
      </c>
      <c r="BR261">
        <v>12</v>
      </c>
      <c r="BS261" t="s">
        <v>1447</v>
      </c>
      <c r="BT261" t="s">
        <v>1448</v>
      </c>
      <c r="BU261" t="s">
        <v>1459</v>
      </c>
      <c r="BV261" t="s">
        <v>1460</v>
      </c>
      <c r="BX261" t="s">
        <v>1465</v>
      </c>
      <c r="CE261">
        <f>IF($CF$259&gt;=14, 1, $CF$259-13)</f>
        <v>-1</v>
      </c>
      <c r="CF261">
        <f>IF($CF$259&gt;=3, 3, $CF$259)</f>
        <v>3</v>
      </c>
      <c r="CH261">
        <v>2</v>
      </c>
      <c r="CO261">
        <v>4</v>
      </c>
      <c r="CP261">
        <v>5</v>
      </c>
      <c r="CQ261">
        <v>6</v>
      </c>
      <c r="CR261">
        <v>7</v>
      </c>
      <c r="CS261">
        <v>8</v>
      </c>
      <c r="CT261">
        <v>9</v>
      </c>
      <c r="CU261">
        <v>10</v>
      </c>
      <c r="CV261">
        <v>9</v>
      </c>
      <c r="CW261">
        <v>6</v>
      </c>
      <c r="CX261">
        <v>7</v>
      </c>
      <c r="CY261">
        <v>6</v>
      </c>
      <c r="CZ261">
        <v>5</v>
      </c>
      <c r="DA261">
        <v>4</v>
      </c>
      <c r="DB261">
        <v>3</v>
      </c>
      <c r="DC261">
        <v>2</v>
      </c>
      <c r="DD261">
        <v>1</v>
      </c>
      <c r="DE261">
        <v>0</v>
      </c>
      <c r="DF261">
        <v>1</v>
      </c>
      <c r="DG261">
        <v>2</v>
      </c>
      <c r="DH261">
        <v>3</v>
      </c>
      <c r="DI261">
        <v>4</v>
      </c>
    </row>
    <row r="262" spans="48:113" x14ac:dyDescent="0.35">
      <c r="BQ262">
        <v>1</v>
      </c>
      <c r="BR262">
        <v>13</v>
      </c>
      <c r="BS262" t="s">
        <v>1447</v>
      </c>
      <c r="CE262">
        <f>IF($CF$259&gt;=15, 1, $CF$259-14)</f>
        <v>-2</v>
      </c>
      <c r="CF262">
        <f>IF($CF$259&gt;=5, 2, $CF$259-3)</f>
        <v>2</v>
      </c>
      <c r="CH262">
        <v>2</v>
      </c>
      <c r="CW262">
        <v>8</v>
      </c>
    </row>
    <row r="263" spans="48:113" x14ac:dyDescent="0.35">
      <c r="BI263" t="s">
        <v>1477</v>
      </c>
      <c r="BQ263">
        <v>3</v>
      </c>
      <c r="BR263">
        <v>14</v>
      </c>
      <c r="BS263" t="s">
        <v>1447</v>
      </c>
      <c r="BT263" t="s">
        <v>1448</v>
      </c>
      <c r="BY263" t="s">
        <v>1467</v>
      </c>
      <c r="CE263">
        <f>IF($CF$259&gt;=16, 1, $CF$259-15)</f>
        <v>-3</v>
      </c>
      <c r="CF263">
        <f>IF($CF$259&gt;=7, 2, $CF$259-5)</f>
        <v>2</v>
      </c>
      <c r="CH263">
        <v>2</v>
      </c>
    </row>
    <row r="264" spans="48:113" x14ac:dyDescent="0.35">
      <c r="BJ264" t="s">
        <v>1478</v>
      </c>
      <c r="BQ264">
        <v>3</v>
      </c>
      <c r="BR264">
        <v>15</v>
      </c>
      <c r="BS264" t="s">
        <v>1447</v>
      </c>
      <c r="BU264" t="s">
        <v>1459</v>
      </c>
      <c r="BW264" t="s">
        <v>1462</v>
      </c>
      <c r="CE264">
        <f>IF($CF$259&gt;=17, 1, $CF$259-16)</f>
        <v>-4</v>
      </c>
      <c r="CF264">
        <f>IF($CF$259&gt;=9, 2, $CF$259-7)</f>
        <v>2</v>
      </c>
      <c r="CH264">
        <v>2</v>
      </c>
      <c r="CR264" t="s">
        <v>1</v>
      </c>
      <c r="CU264" t="s">
        <v>3</v>
      </c>
      <c r="CY264" t="s">
        <v>0</v>
      </c>
      <c r="CZ264" t="s">
        <v>2</v>
      </c>
      <c r="DC264" t="s">
        <v>1479</v>
      </c>
    </row>
    <row r="265" spans="48:113" x14ac:dyDescent="0.35">
      <c r="BI265" t="s">
        <v>1480</v>
      </c>
      <c r="BQ265">
        <v>2</v>
      </c>
      <c r="BR265">
        <v>16</v>
      </c>
      <c r="BS265" t="s">
        <v>1447</v>
      </c>
      <c r="BT265" t="s">
        <v>1448</v>
      </c>
      <c r="BV265" t="s">
        <v>1460</v>
      </c>
      <c r="CE265">
        <f>IF($CF$259&gt;=18, 1, $CF$259-17)</f>
        <v>-5</v>
      </c>
      <c r="CF265">
        <f>IF($CF$259&gt;=11, 2, $CF$259-9)</f>
        <v>2</v>
      </c>
      <c r="CH265">
        <v>1</v>
      </c>
      <c r="CQ265" t="s">
        <v>1481</v>
      </c>
    </row>
    <row r="266" spans="48:113" x14ac:dyDescent="0.35">
      <c r="BJ266" t="s">
        <v>1482</v>
      </c>
      <c r="BQ266">
        <v>1</v>
      </c>
      <c r="BR266">
        <v>17</v>
      </c>
      <c r="BS266" t="s">
        <v>1447</v>
      </c>
      <c r="CE266">
        <f>IF($CF$259&gt;=19, 1, $CF$259-18)</f>
        <v>-6</v>
      </c>
      <c r="CF266">
        <f>IF($CF$259&gt;=13, 2, $CF$259-11)</f>
        <v>1</v>
      </c>
      <c r="CH266">
        <v>1</v>
      </c>
      <c r="CQ266" t="s">
        <v>1483</v>
      </c>
      <c r="CY266" t="s">
        <v>2</v>
      </c>
      <c r="CZ266" t="s">
        <v>0</v>
      </c>
      <c r="DC266" t="s">
        <v>1484</v>
      </c>
    </row>
    <row r="267" spans="48:113" x14ac:dyDescent="0.35">
      <c r="BQ267">
        <v>4</v>
      </c>
      <c r="BR267">
        <v>18</v>
      </c>
      <c r="BS267" t="s">
        <v>1447</v>
      </c>
      <c r="BT267" t="s">
        <v>1448</v>
      </c>
      <c r="BU267" t="s">
        <v>1459</v>
      </c>
      <c r="BX267" t="s">
        <v>1465</v>
      </c>
      <c r="CH267">
        <v>1</v>
      </c>
      <c r="CQ267" t="s">
        <v>1485</v>
      </c>
      <c r="CR267" t="s">
        <v>1486</v>
      </c>
      <c r="CU267" t="s">
        <v>1487</v>
      </c>
      <c r="CY267" t="s">
        <v>3</v>
      </c>
      <c r="DC267" t="s">
        <v>1</v>
      </c>
    </row>
    <row r="268" spans="48:113" x14ac:dyDescent="0.35">
      <c r="BI268" t="s">
        <v>1488</v>
      </c>
      <c r="BQ268">
        <v>1</v>
      </c>
      <c r="BR268">
        <v>19</v>
      </c>
      <c r="BS268" t="s">
        <v>1447</v>
      </c>
      <c r="CE268">
        <f t="shared" ref="CE268:CF273" si="33">IF(CE261&gt;0, CE261, 0)</f>
        <v>0</v>
      </c>
      <c r="CF268">
        <f>IF(CF261&gt;0, CF261, 0)</f>
        <v>3</v>
      </c>
      <c r="CH268">
        <v>1</v>
      </c>
      <c r="CQ268" t="s">
        <v>1489</v>
      </c>
      <c r="CR268" t="s">
        <v>1490</v>
      </c>
      <c r="CU268" t="s">
        <v>1491</v>
      </c>
      <c r="CY268" t="s">
        <v>1491</v>
      </c>
      <c r="DC268" t="s">
        <v>1490</v>
      </c>
    </row>
    <row r="269" spans="48:113" x14ac:dyDescent="0.35">
      <c r="BJ269" t="s">
        <v>1492</v>
      </c>
      <c r="BQ269">
        <v>4</v>
      </c>
      <c r="BR269">
        <v>20</v>
      </c>
      <c r="BS269" t="s">
        <v>1447</v>
      </c>
      <c r="BT269" t="s">
        <v>1448</v>
      </c>
      <c r="BV269" t="s">
        <v>1460</v>
      </c>
      <c r="BW269" t="s">
        <v>1462</v>
      </c>
      <c r="CE269">
        <f t="shared" si="33"/>
        <v>0</v>
      </c>
      <c r="CF269">
        <f t="shared" si="33"/>
        <v>2</v>
      </c>
      <c r="CH269">
        <v>1</v>
      </c>
    </row>
    <row r="270" spans="48:113" x14ac:dyDescent="0.35">
      <c r="BQ270">
        <v>3</v>
      </c>
      <c r="BR270">
        <v>21</v>
      </c>
      <c r="BS270" t="s">
        <v>1447</v>
      </c>
      <c r="BU270" t="s">
        <v>1459</v>
      </c>
      <c r="BY270" t="s">
        <v>1467</v>
      </c>
      <c r="CE270">
        <f t="shared" si="33"/>
        <v>0</v>
      </c>
      <c r="CF270">
        <f t="shared" si="33"/>
        <v>2</v>
      </c>
      <c r="CH270">
        <v>1</v>
      </c>
    </row>
    <row r="271" spans="48:113" x14ac:dyDescent="0.35">
      <c r="BQ271">
        <v>2</v>
      </c>
      <c r="BR271">
        <v>22</v>
      </c>
      <c r="BS271" t="s">
        <v>1447</v>
      </c>
      <c r="BT271" t="s">
        <v>1448</v>
      </c>
      <c r="CE271">
        <f t="shared" si="33"/>
        <v>0</v>
      </c>
      <c r="CF271">
        <f t="shared" si="33"/>
        <v>2</v>
      </c>
    </row>
    <row r="272" spans="48:113" x14ac:dyDescent="0.35">
      <c r="BQ272">
        <v>1</v>
      </c>
      <c r="BR272">
        <v>23</v>
      </c>
      <c r="BS272" t="s">
        <v>1447</v>
      </c>
      <c r="CE272">
        <f t="shared" si="33"/>
        <v>0</v>
      </c>
      <c r="CF272">
        <f t="shared" si="33"/>
        <v>2</v>
      </c>
    </row>
    <row r="273" spans="69:103" x14ac:dyDescent="0.35">
      <c r="BQ273">
        <v>5</v>
      </c>
      <c r="BR273">
        <v>24</v>
      </c>
      <c r="BS273" t="s">
        <v>1447</v>
      </c>
      <c r="BT273" t="s">
        <v>1448</v>
      </c>
      <c r="BU273" t="s">
        <v>1459</v>
      </c>
      <c r="BV273" t="s">
        <v>1460</v>
      </c>
      <c r="BX273" t="s">
        <v>1465</v>
      </c>
      <c r="CE273">
        <f t="shared" si="33"/>
        <v>0</v>
      </c>
      <c r="CF273">
        <f t="shared" si="33"/>
        <v>1</v>
      </c>
    </row>
    <row r="274" spans="69:103" x14ac:dyDescent="0.35">
      <c r="CS274" t="s">
        <v>1493</v>
      </c>
      <c r="CT274" t="s">
        <v>1494</v>
      </c>
      <c r="CX274" t="s">
        <v>1495</v>
      </c>
      <c r="CY274" t="s">
        <v>1496</v>
      </c>
    </row>
    <row r="275" spans="69:103" x14ac:dyDescent="0.35">
      <c r="CC275">
        <f t="shared" ref="CC275:CD280" si="34">CC252</f>
        <v>0</v>
      </c>
      <c r="CD275">
        <f t="shared" si="34"/>
        <v>0</v>
      </c>
      <c r="CE275">
        <f t="shared" ref="CE275:CF280" si="35">CE252+CE268</f>
        <v>0</v>
      </c>
      <c r="CF275">
        <f>CF252+CF268</f>
        <v>3</v>
      </c>
      <c r="CS275" t="s">
        <v>1495</v>
      </c>
      <c r="CT275" t="s">
        <v>1497</v>
      </c>
      <c r="CX275" t="s">
        <v>1498</v>
      </c>
      <c r="CY275" t="s">
        <v>1499</v>
      </c>
    </row>
    <row r="276" spans="69:103" x14ac:dyDescent="0.35">
      <c r="CC276">
        <f t="shared" si="34"/>
        <v>1</v>
      </c>
      <c r="CD276">
        <f t="shared" si="34"/>
        <v>1</v>
      </c>
      <c r="CE276">
        <f t="shared" si="35"/>
        <v>1</v>
      </c>
      <c r="CF276">
        <f t="shared" si="35"/>
        <v>3</v>
      </c>
      <c r="CS276" t="s">
        <v>1500</v>
      </c>
      <c r="CT276" t="s">
        <v>1501</v>
      </c>
    </row>
    <row r="277" spans="69:103" x14ac:dyDescent="0.35">
      <c r="CC277">
        <f t="shared" si="34"/>
        <v>0</v>
      </c>
      <c r="CD277">
        <f t="shared" si="34"/>
        <v>0</v>
      </c>
      <c r="CE277">
        <f t="shared" si="35"/>
        <v>0</v>
      </c>
      <c r="CF277">
        <f t="shared" si="35"/>
        <v>2</v>
      </c>
      <c r="CX277" t="s">
        <v>1502</v>
      </c>
      <c r="CY277" t="s">
        <v>1503</v>
      </c>
    </row>
    <row r="278" spans="69:103" x14ac:dyDescent="0.35">
      <c r="CC278">
        <f t="shared" si="34"/>
        <v>1</v>
      </c>
      <c r="CD278">
        <f t="shared" si="34"/>
        <v>1</v>
      </c>
      <c r="CE278">
        <f t="shared" si="35"/>
        <v>1</v>
      </c>
      <c r="CF278">
        <f t="shared" si="35"/>
        <v>3</v>
      </c>
      <c r="CS278" t="s">
        <v>1493</v>
      </c>
      <c r="CT278" t="s">
        <v>1504</v>
      </c>
      <c r="CX278" t="s">
        <v>1495</v>
      </c>
      <c r="CY278" t="s">
        <v>1505</v>
      </c>
    </row>
    <row r="279" spans="69:103" x14ac:dyDescent="0.35">
      <c r="BQ279">
        <v>1</v>
      </c>
      <c r="CC279">
        <f t="shared" si="34"/>
        <v>0</v>
      </c>
      <c r="CD279">
        <f t="shared" si="34"/>
        <v>0</v>
      </c>
      <c r="CE279">
        <f t="shared" si="35"/>
        <v>0</v>
      </c>
      <c r="CF279">
        <f t="shared" si="35"/>
        <v>2</v>
      </c>
      <c r="CS279" t="s">
        <v>1506</v>
      </c>
      <c r="CT279" t="s">
        <v>1507</v>
      </c>
      <c r="CX279" t="s">
        <v>1506</v>
      </c>
      <c r="CY279" t="s">
        <v>1508</v>
      </c>
    </row>
    <row r="280" spans="69:103" x14ac:dyDescent="0.35">
      <c r="BQ280">
        <v>2</v>
      </c>
      <c r="BR280" t="s">
        <v>1509</v>
      </c>
      <c r="CC280">
        <f t="shared" si="34"/>
        <v>1</v>
      </c>
      <c r="CD280">
        <f t="shared" si="34"/>
        <v>1</v>
      </c>
      <c r="CE280">
        <f t="shared" si="35"/>
        <v>1</v>
      </c>
      <c r="CF280">
        <f t="shared" si="35"/>
        <v>2</v>
      </c>
      <c r="CS280" t="s">
        <v>1498</v>
      </c>
      <c r="CT280" t="s">
        <v>1510</v>
      </c>
      <c r="CX280" t="s">
        <v>1500</v>
      </c>
      <c r="CY280" t="s">
        <v>1511</v>
      </c>
    </row>
    <row r="281" spans="69:103" x14ac:dyDescent="0.35">
      <c r="BS281" s="56" t="s">
        <v>1512</v>
      </c>
      <c r="BT281" s="82" t="s">
        <v>1513</v>
      </c>
      <c r="BU281" s="82"/>
    </row>
    <row r="282" spans="69:103" x14ac:dyDescent="0.35">
      <c r="BS282" s="48">
        <f>IF(BH277=BH278, BH278, IF((BI277+BJ278)&gt;(BJ277+BI278), BH277, BH278))</f>
        <v>0</v>
      </c>
      <c r="BT282" s="91">
        <f>IF(BS282=BH277, BK277, BH277)</f>
        <v>0</v>
      </c>
      <c r="BU282" s="91"/>
    </row>
    <row r="283" spans="69:103" x14ac:dyDescent="0.35">
      <c r="BQ283" s="26" t="e">
        <f>CONCATENATE("    ", ROUND(BQ285, 3), "     &gt;", ROUND(BR285, 0), "&lt;     {", ROUND(BW285, 3), "-", ROUND(BX285, 3), "}")</f>
        <v>#VALUE!</v>
      </c>
      <c r="CQ283">
        <v>2</v>
      </c>
    </row>
    <row r="284" spans="69:103" x14ac:dyDescent="0.35">
      <c r="BQ284" s="48" t="s">
        <v>1514</v>
      </c>
      <c r="BR284" s="91">
        <v>0</v>
      </c>
      <c r="BS284" s="35" t="s">
        <v>1515</v>
      </c>
      <c r="BT284" s="35" t="s">
        <v>1516</v>
      </c>
      <c r="BU284" s="35" t="s">
        <v>1515</v>
      </c>
      <c r="BV284" s="35" t="s">
        <v>1516</v>
      </c>
      <c r="BW284" s="35" t="s">
        <v>1515</v>
      </c>
      <c r="BX284" s="35" t="s">
        <v>1516</v>
      </c>
      <c r="CQ284" t="s">
        <v>1517</v>
      </c>
      <c r="CU284">
        <v>0</v>
      </c>
      <c r="CV284">
        <v>1</v>
      </c>
      <c r="CY284" t="s">
        <v>1518</v>
      </c>
    </row>
    <row r="285" spans="69:103" x14ac:dyDescent="0.35">
      <c r="BQ285" s="95">
        <f>AVERAGE(BQ287:BQ288)</f>
        <v>0</v>
      </c>
      <c r="BR285" s="224">
        <f>AVERAGE(BR287:BR288)+(BR284*2)</f>
        <v>0</v>
      </c>
      <c r="BS285" s="35">
        <f>ROUNDUP(AVERAGE(BS287:BS288), 0)</f>
        <v>0</v>
      </c>
      <c r="BT285" s="35">
        <f>ROUNDDOWN(AVERAGE(BT287:BT288), 0)</f>
        <v>0</v>
      </c>
      <c r="BU285" s="35" t="e">
        <f>ROUNDUP(AVERAGE(BU287:BU288), 0)</f>
        <v>#VALUE!</v>
      </c>
      <c r="BV285" s="35" t="e">
        <f>ROUNDDOWN(AVERAGE(BV287:BV288), 0)</f>
        <v>#VALUE!</v>
      </c>
      <c r="BW285" s="95">
        <f>AVERAGE(SQRT(BW287), SQRT(BW288))^2</f>
        <v>0</v>
      </c>
      <c r="BX285" s="95" t="e">
        <f>AVERAGE(SQRT(BX287), SQRT(BX288))^2</f>
        <v>#VALUE!</v>
      </c>
      <c r="CO285" t="s">
        <v>1493</v>
      </c>
      <c r="CS285" t="s">
        <v>1506</v>
      </c>
      <c r="CU285">
        <v>2</v>
      </c>
      <c r="CV285">
        <v>2</v>
      </c>
      <c r="CW285" t="s">
        <v>1519</v>
      </c>
      <c r="CX285" t="s">
        <v>1502</v>
      </c>
      <c r="CY285" t="s">
        <v>1520</v>
      </c>
    </row>
    <row r="286" spans="69:103" x14ac:dyDescent="0.35">
      <c r="BQ286" s="28" t="s">
        <v>1521</v>
      </c>
      <c r="BR286" s="28" t="s">
        <v>180</v>
      </c>
      <c r="BS286" s="28" t="s">
        <v>1522</v>
      </c>
      <c r="BT286" s="28" t="s">
        <v>1522</v>
      </c>
      <c r="BU286" s="28" t="s">
        <v>308</v>
      </c>
      <c r="BV286" s="28" t="s">
        <v>308</v>
      </c>
      <c r="BW286" s="28" t="s">
        <v>1523</v>
      </c>
      <c r="BX286" s="28" t="s">
        <v>1523</v>
      </c>
      <c r="CA286" s="28"/>
      <c r="CP286" s="82">
        <v>4</v>
      </c>
      <c r="CR286" s="56">
        <v>8</v>
      </c>
      <c r="CU286">
        <v>2</v>
      </c>
      <c r="CV286">
        <v>2</v>
      </c>
      <c r="CW286" t="s">
        <v>1524</v>
      </c>
      <c r="CX286" t="s">
        <v>1502</v>
      </c>
      <c r="CY286" t="s">
        <v>1503</v>
      </c>
    </row>
    <row r="287" spans="69:103" x14ac:dyDescent="0.35">
      <c r="BQ287" s="225">
        <f>IF(BH277=BS282, BD277, -BD277)</f>
        <v>0</v>
      </c>
      <c r="BR287" s="226">
        <f>BE277</f>
        <v>0</v>
      </c>
      <c r="BS287" s="227">
        <f>IF(BH277=BS282, BI277, BJ277)</f>
        <v>0</v>
      </c>
      <c r="BT287" s="227">
        <f>IF(BS287=BI277, BJ277, BI277)</f>
        <v>0</v>
      </c>
      <c r="BU287" s="227" t="e">
        <f>IF(BS282=BH277, BU290, BV290)</f>
        <v>#VALUE!</v>
      </c>
      <c r="BV287" s="227" t="e">
        <f>IF(BU287=BU290, BV290, BU290)</f>
        <v>#VALUE!</v>
      </c>
      <c r="BW287" s="228">
        <f>IF(BS282=BH277, BW290, BX290)</f>
        <v>0</v>
      </c>
      <c r="BX287" s="228" t="e">
        <f>IF(BW287=BW290, BX290, BW290)</f>
        <v>#VALUE!</v>
      </c>
      <c r="CP287" s="48" t="s">
        <v>1525</v>
      </c>
      <c r="CR287" s="48"/>
      <c r="CU287">
        <v>4</v>
      </c>
      <c r="CV287">
        <v>8</v>
      </c>
      <c r="CW287" t="s">
        <v>1524</v>
      </c>
      <c r="CX287" t="s">
        <v>1493</v>
      </c>
      <c r="CY287" t="s">
        <v>1504</v>
      </c>
    </row>
    <row r="288" spans="69:103" ht="15" thickBot="1" x14ac:dyDescent="0.4">
      <c r="BQ288" s="225">
        <f>IF(BS282=BH278, BD278, -BD278)</f>
        <v>0</v>
      </c>
      <c r="BR288" s="226">
        <f>BE278</f>
        <v>0</v>
      </c>
      <c r="BS288" s="229">
        <f>IF(BH278=BS282, BI278, BJ278)</f>
        <v>0</v>
      </c>
      <c r="BT288" s="229">
        <f>IF(BS288=BI278, BJ278, BI278)</f>
        <v>0</v>
      </c>
      <c r="BU288" s="227" t="e">
        <f>IF(BS282=BH278, BU291, BV291)</f>
        <v>#VALUE!</v>
      </c>
      <c r="BV288" s="227" t="e">
        <f>IF(BU288=BU291, BV291, BU291)</f>
        <v>#VALUE!</v>
      </c>
      <c r="BW288" s="228">
        <f>IF(BS282=BH278, BW291, BX291)</f>
        <v>0</v>
      </c>
      <c r="BX288" s="228" t="e">
        <f>IF(BW288=BW291, BX291, BW291)</f>
        <v>#VALUE!</v>
      </c>
      <c r="CO288" t="s">
        <v>1</v>
      </c>
      <c r="CP288" s="82" t="s">
        <v>1526</v>
      </c>
      <c r="CQ288" s="26" t="s">
        <v>1527</v>
      </c>
      <c r="CR288" s="56" t="s">
        <v>1526</v>
      </c>
      <c r="CS288" t="s">
        <v>1528</v>
      </c>
      <c r="CU288">
        <v>4</v>
      </c>
      <c r="CV288">
        <v>8</v>
      </c>
      <c r="CW288" t="s">
        <v>1529</v>
      </c>
      <c r="CY288" t="s">
        <v>1530</v>
      </c>
    </row>
    <row r="289" spans="69:103" x14ac:dyDescent="0.35">
      <c r="BS289" s="35">
        <f>SUM(BS287:BS288)</f>
        <v>0</v>
      </c>
      <c r="BT289" s="35">
        <f>SUM(BT287:BT288)</f>
        <v>0</v>
      </c>
      <c r="CP289" s="91"/>
      <c r="CQ289" t="s">
        <v>1506</v>
      </c>
      <c r="CR289" s="48"/>
      <c r="CS289">
        <v>2</v>
      </c>
      <c r="CU289">
        <v>8</v>
      </c>
      <c r="CV289">
        <v>12</v>
      </c>
      <c r="CW289" t="s">
        <v>1529</v>
      </c>
      <c r="CX289" t="s">
        <v>1495</v>
      </c>
      <c r="CY289" t="s">
        <v>1531</v>
      </c>
    </row>
    <row r="290" spans="69:103" x14ac:dyDescent="0.35">
      <c r="BQ290">
        <v>1</v>
      </c>
      <c r="BR290" s="35"/>
      <c r="BU290" t="e">
        <f>_xlfn.NUMBERVALUE(IF(MID(BM277,3,1)="-",MID(BM277,2,1),IF(MID(BM277,4,1)="-",MID(BM277,2,2), "X")))</f>
        <v>#VALUE!</v>
      </c>
      <c r="BV290" t="e">
        <f>_xlfn.NUMBERVALUE(MID(BM277, LEN(BU290)+3, LEN(BM277)-(LEN(BU290)+3)))</f>
        <v>#VALUE!</v>
      </c>
      <c r="BW290">
        <f>_xlfn.NUMBERVALUE(IF(MID(BN277, 3, 1)="-", MID(BN277, 2, 1), IF(MID(BN277, 5, 1)="-", MID(BN277, 2, 3), IF(MID(BN277, 6, 1)="-", MID(BN277, 2, 4),  IF(MID(BN277, 7, 1)="-", MID(BN277, 2, 5),  IF(MID(BN277, 8, 1)="-", MID(BN277, 2, 6), IF(MID(BN277, 9, 1)="-", MID(BN277, 2, 7), 0)))))))</f>
        <v>0</v>
      </c>
      <c r="BX290" t="e">
        <f>_xlfn.NUMBERVALUE(MID(BN277, LEN(BW290)+3, LEN(BN277)-(LEN(BW290)+3)))</f>
        <v>#VALUE!</v>
      </c>
      <c r="CP290" s="82">
        <v>8</v>
      </c>
      <c r="CR290" s="56">
        <v>4</v>
      </c>
      <c r="CU290">
        <v>8</v>
      </c>
      <c r="CV290">
        <v>12</v>
      </c>
      <c r="CW290" t="s">
        <v>1532</v>
      </c>
      <c r="CX290" t="s">
        <v>1506</v>
      </c>
      <c r="CY290" t="s">
        <v>1507</v>
      </c>
    </row>
    <row r="291" spans="69:103" x14ac:dyDescent="0.35">
      <c r="BQ291">
        <v>2</v>
      </c>
      <c r="BS291">
        <f>BS289-BT289</f>
        <v>0</v>
      </c>
      <c r="BU291" t="e">
        <f>_xlfn.NUMBERVALUE(IF(MID(BM278,3,1)="-",MID(BM278,2,1),IF(MID(BM278,4,1)="-",MID(BM278,2,2), "X")))</f>
        <v>#VALUE!</v>
      </c>
      <c r="BV291" t="e">
        <f>_xlfn.NUMBERVALUE(MID(BM278, LEN(BU291)+3, LEN(BM278)-(LEN(BU291)+3)))</f>
        <v>#VALUE!</v>
      </c>
      <c r="BW291">
        <f>_xlfn.NUMBERVALUE(IF(MID(BN278, 3, 1)="-", MID(BN278, 2, 1), IF(MID(BN278, 5, 1)="-", MID(BN278, 2, 3), IF(MID(BN278, 6, 1)="-", MID(BN278, 2, 4),  IF(MID(BN278, 7, 1)="-", MID(BN278, 2, 5),  IF(MID(BN278, 8, 1)="-", MID(BN278, 2, 6), IF(MID(BN278, 9, 1)="-", MID(BN278, 2, 7), 0)))))))</f>
        <v>0</v>
      </c>
      <c r="BX291" t="e">
        <f>_xlfn.NUMBERVALUE(MID(BN278, LEN(BW291)+3, LEN(BN278)-(LEN(BW291)+3)))</f>
        <v>#VALUE!</v>
      </c>
      <c r="CO291" t="s">
        <v>1533</v>
      </c>
      <c r="CS291" t="s">
        <v>1493</v>
      </c>
      <c r="CU291">
        <v>8</v>
      </c>
      <c r="CV291">
        <v>14</v>
      </c>
      <c r="CW291" t="s">
        <v>1532</v>
      </c>
      <c r="CX291" t="s">
        <v>1498</v>
      </c>
      <c r="CY291" t="s">
        <v>1510</v>
      </c>
    </row>
    <row r="292" spans="69:103" x14ac:dyDescent="0.35">
      <c r="CQ292" t="s">
        <v>3</v>
      </c>
      <c r="CU292">
        <v>16</v>
      </c>
      <c r="CV292">
        <v>20</v>
      </c>
      <c r="CW292" t="s">
        <v>1534</v>
      </c>
      <c r="CX292" t="s">
        <v>1500</v>
      </c>
      <c r="CY292" t="s">
        <v>1511</v>
      </c>
    </row>
    <row r="293" spans="69:103" x14ac:dyDescent="0.35">
      <c r="CW293" t="s">
        <v>1535</v>
      </c>
    </row>
    <row r="297" spans="69:103" x14ac:dyDescent="0.35">
      <c r="CJ297" s="35">
        <v>25</v>
      </c>
      <c r="CK297">
        <v>56</v>
      </c>
    </row>
    <row r="298" spans="69:103" x14ac:dyDescent="0.35">
      <c r="CJ298" s="35">
        <v>1</v>
      </c>
      <c r="CK298">
        <v>95</v>
      </c>
    </row>
    <row r="299" spans="69:103" x14ac:dyDescent="0.35">
      <c r="CJ299" s="35">
        <v>51</v>
      </c>
      <c r="CK299">
        <v>109</v>
      </c>
    </row>
    <row r="300" spans="69:103" x14ac:dyDescent="0.35">
      <c r="CJ300" s="35">
        <v>127</v>
      </c>
      <c r="CK300">
        <v>127</v>
      </c>
    </row>
    <row r="301" spans="69:103" x14ac:dyDescent="0.35">
      <c r="CJ301" s="35">
        <v>37</v>
      </c>
      <c r="CK301">
        <v>74</v>
      </c>
    </row>
    <row r="302" spans="69:103" x14ac:dyDescent="0.35">
      <c r="CJ302" s="35">
        <v>77</v>
      </c>
      <c r="CK302">
        <v>38</v>
      </c>
    </row>
    <row r="303" spans="69:103" x14ac:dyDescent="0.35">
      <c r="CJ303" s="35">
        <v>95</v>
      </c>
      <c r="CK303">
        <v>7</v>
      </c>
    </row>
    <row r="304" spans="69:103" x14ac:dyDescent="0.35">
      <c r="CJ304" s="35">
        <v>97</v>
      </c>
      <c r="CK304">
        <v>24</v>
      </c>
    </row>
    <row r="305" spans="69:89" x14ac:dyDescent="0.35">
      <c r="CJ305" s="35"/>
    </row>
    <row r="306" spans="69:89" x14ac:dyDescent="0.35">
      <c r="BQ306">
        <v>1</v>
      </c>
      <c r="BR306" s="22" t="s">
        <v>96</v>
      </c>
      <c r="BS306">
        <f>INDEX(Rankings!$A$2:$A$129, MATCH(BR306, Rankings!$C$2:$C$129, 0))</f>
        <v>56</v>
      </c>
      <c r="BT306" s="331" t="s">
        <v>127</v>
      </c>
      <c r="BU306">
        <f>INDEX(Rankings!$A$2:$A$129, MATCH(BT306, Rankings!$C$2:$C$129, 0))</f>
        <v>25</v>
      </c>
      <c r="BV306" s="25" t="s">
        <v>150</v>
      </c>
      <c r="BW306">
        <f>INDEX(Rankings!$A$2:$A$129, MATCH(BV306, Rankings!$C$2:$C$129, 0))</f>
        <v>1</v>
      </c>
      <c r="BX306" s="23" t="s">
        <v>110</v>
      </c>
      <c r="BY306">
        <f>INDEX(Rankings!$A$2:$A$129, MATCH(BX306, Rankings!$C$2:$C$129, 0))</f>
        <v>42</v>
      </c>
      <c r="BZ306" s="21" t="s">
        <v>12</v>
      </c>
      <c r="CA306">
        <f>INDEX(Rankings!$A$2:$A$129, MATCH(BZ306, Rankings!$C$2:$C$129, 0))</f>
        <v>72</v>
      </c>
      <c r="CB306" s="359" t="s">
        <v>334</v>
      </c>
      <c r="CC306">
        <f>INDEX(Rankings!$A$2:$A$129, MATCH(CB306, Rankings!$C$2:$C$129, 0))</f>
        <v>117</v>
      </c>
      <c r="CD306" s="324" t="s">
        <v>47</v>
      </c>
      <c r="CE306">
        <f>INDEX(Rankings!$A$2:$A$129, MATCH(CD306, Rankings!$C$2:$C$129, 0))</f>
        <v>106</v>
      </c>
      <c r="CF306" s="326" t="s">
        <v>66</v>
      </c>
      <c r="CG306">
        <f>INDEX(Rankings!$A$2:$A$129, MATCH(CF306, Rankings!$C$2:$C$129, 0))</f>
        <v>87</v>
      </c>
      <c r="CJ306" s="35"/>
    </row>
    <row r="307" spans="69:89" x14ac:dyDescent="0.35">
      <c r="BQ307">
        <v>4</v>
      </c>
      <c r="BR307" s="326" t="s">
        <v>58</v>
      </c>
      <c r="BS307">
        <f>INDEX(Rankings!$A$2:$A$129, MATCH(BR307, Rankings!$C$2:$C$129, 0))</f>
        <v>95</v>
      </c>
      <c r="BT307" s="22" t="s">
        <v>91</v>
      </c>
      <c r="BU307">
        <f>INDEX(Rankings!$A$2:$A$129, MATCH(BT307, Rankings!$C$2:$C$129, 0))</f>
        <v>61</v>
      </c>
      <c r="BV307" s="331" t="s">
        <v>120</v>
      </c>
      <c r="BW307">
        <f>INDEX(Rankings!$A$2:$A$129, MATCH(BV307, Rankings!$C$2:$C$129, 0))</f>
        <v>32</v>
      </c>
      <c r="BX307" s="323" t="s">
        <v>11</v>
      </c>
      <c r="BY307">
        <f>INDEX(Rankings!$A$2:$A$129, MATCH(BX307, Rankings!$C$2:$C$129, 0))</f>
        <v>13</v>
      </c>
      <c r="BZ307" s="23" t="s">
        <v>112</v>
      </c>
      <c r="CA307">
        <f>INDEX(Rankings!$A$2:$A$129, MATCH(BZ307, Rankings!$C$2:$C$129, 0))</f>
        <v>40</v>
      </c>
      <c r="CB307" s="21" t="s">
        <v>76</v>
      </c>
      <c r="CC307">
        <f>INDEX(Rankings!$A$2:$A$129, MATCH(CB307, Rankings!$C$2:$C$129, 0))</f>
        <v>77</v>
      </c>
      <c r="CD307" s="359" t="s">
        <v>339</v>
      </c>
      <c r="CE307">
        <f>INDEX(Rankings!$A$2:$A$129, MATCH(CD307, Rankings!$C$2:$C$129, 0))</f>
        <v>122</v>
      </c>
      <c r="CF307" s="324" t="s">
        <v>45</v>
      </c>
      <c r="CG307">
        <f>INDEX(Rankings!$A$2:$A$129, MATCH(CF307, Rankings!$C$2:$C$129, 0))</f>
        <v>108</v>
      </c>
      <c r="CJ307" s="35"/>
    </row>
    <row r="308" spans="69:89" x14ac:dyDescent="0.35">
      <c r="BQ308">
        <v>5</v>
      </c>
      <c r="BR308" s="324" t="s">
        <v>44</v>
      </c>
      <c r="BS308">
        <f>INDEX(Rankings!$A$2:$A$129, MATCH(BR308, Rankings!$C$2:$C$129, 0))</f>
        <v>109</v>
      </c>
      <c r="BT308" s="326" t="s">
        <v>67</v>
      </c>
      <c r="BU308">
        <f>INDEX(Rankings!$A$2:$A$129, MATCH(BT308, Rankings!$C$2:$C$129, 0))</f>
        <v>86</v>
      </c>
      <c r="BV308" s="22" t="s">
        <v>98</v>
      </c>
      <c r="BW308">
        <f>INDEX(Rankings!$A$2:$A$129, MATCH(BV308, Rankings!$C$2:$C$129, 0))</f>
        <v>54</v>
      </c>
      <c r="BX308" s="331" t="s">
        <v>135</v>
      </c>
      <c r="BY308">
        <f>INDEX(Rankings!$A$2:$A$129, MATCH(BX308, Rankings!$C$2:$C$129, 0))</f>
        <v>17</v>
      </c>
      <c r="BZ308" s="25" t="s">
        <v>147</v>
      </c>
      <c r="CA308">
        <f>INDEX(Rankings!$A$2:$A$129, MATCH(BZ308, Rankings!$C$2:$C$129, 0))</f>
        <v>4</v>
      </c>
      <c r="CB308" s="23" t="s">
        <v>115</v>
      </c>
      <c r="CC308">
        <f>INDEX(Rankings!$A$2:$A$129, MATCH(CB308, Rankings!$C$2:$C$129, 0))</f>
        <v>37</v>
      </c>
      <c r="CD308" s="21" t="s">
        <v>73</v>
      </c>
      <c r="CE308">
        <f>INDEX(Rankings!$A$2:$A$129, MATCH(CD308, Rankings!$C$2:$C$129, 0))</f>
        <v>80</v>
      </c>
      <c r="CF308" s="359" t="s">
        <v>333</v>
      </c>
      <c r="CG308">
        <f>INDEX(Rankings!$A$2:$A$129, MATCH(CF308, Rankings!$C$2:$C$129, 0))</f>
        <v>116</v>
      </c>
      <c r="CJ308" s="35"/>
    </row>
    <row r="309" spans="69:89" x14ac:dyDescent="0.35">
      <c r="BQ309">
        <v>8</v>
      </c>
      <c r="BR309" s="359" t="s">
        <v>344</v>
      </c>
      <c r="BS309">
        <f>INDEX(Rankings!$A$2:$A$129, MATCH(BR309, Rankings!$C$2:$C$129, 0))</f>
        <v>127</v>
      </c>
      <c r="BT309" s="324" t="s">
        <v>56</v>
      </c>
      <c r="BU309">
        <f>INDEX(Rankings!$A$2:$A$129, MATCH(BT309, Rankings!$C$2:$C$129, 0))</f>
        <v>97</v>
      </c>
      <c r="BV309" s="326" t="s">
        <v>61</v>
      </c>
      <c r="BW309">
        <f>INDEX(Rankings!$A$2:$A$129, MATCH(BV309, Rankings!$C$2:$C$129, 0))</f>
        <v>92</v>
      </c>
      <c r="BX309" s="22" t="s">
        <v>89</v>
      </c>
      <c r="BY309">
        <f>INDEX(Rankings!$A$2:$A$129, MATCH(BX309, Rankings!$C$2:$C$129, 0))</f>
        <v>63</v>
      </c>
      <c r="BZ309" s="331" t="s">
        <v>132</v>
      </c>
      <c r="CA309">
        <f>INDEX(Rankings!$A$2:$A$129, MATCH(BZ309, Rankings!$C$2:$C$129, 0))</f>
        <v>20</v>
      </c>
      <c r="CB309" s="25" t="s">
        <v>142</v>
      </c>
      <c r="CC309">
        <f>INDEX(Rankings!$A$2:$A$129, MATCH(CB309, Rankings!$C$2:$C$129, 0))</f>
        <v>9</v>
      </c>
      <c r="CD309" s="23" t="s">
        <v>117</v>
      </c>
      <c r="CE309">
        <f>INDEX(Rankings!$A$2:$A$129, MATCH(CD309, Rankings!$C$2:$C$129, 0))</f>
        <v>35</v>
      </c>
      <c r="CF309" s="21" t="s">
        <v>82</v>
      </c>
      <c r="CG309">
        <f>INDEX(Rankings!$A$2:$A$129, MATCH(CF309, Rankings!$C$2:$C$129, 0))</f>
        <v>70</v>
      </c>
      <c r="CJ309" s="35"/>
    </row>
    <row r="310" spans="69:89" x14ac:dyDescent="0.35">
      <c r="BQ310">
        <v>9</v>
      </c>
      <c r="BR310" s="21" t="s">
        <v>79</v>
      </c>
      <c r="BS310">
        <f>INDEX(Rankings!$A$2:$A$129, MATCH(BR310, Rankings!$C$2:$C$129, 0))</f>
        <v>74</v>
      </c>
      <c r="BT310" s="359" t="s">
        <v>341</v>
      </c>
      <c r="BU310">
        <f>INDEX(Rankings!$A$2:$A$129, MATCH(BT310, Rankings!$C$2:$C$129, 0))</f>
        <v>124</v>
      </c>
      <c r="BV310" s="324" t="s">
        <v>48</v>
      </c>
      <c r="BW310">
        <f>INDEX(Rankings!$A$2:$A$129, MATCH(BV310, Rankings!$C$2:$C$129, 0))</f>
        <v>105</v>
      </c>
      <c r="BX310" s="326" t="s">
        <v>63</v>
      </c>
      <c r="BY310">
        <f>INDEX(Rankings!$A$2:$A$129, MATCH(BX310, Rankings!$C$2:$C$129, 0))</f>
        <v>90</v>
      </c>
      <c r="BZ310" s="22" t="s">
        <v>103</v>
      </c>
      <c r="CA310">
        <f>INDEX(Rankings!$A$2:$A$129, MATCH(BZ310, Rankings!$C$2:$C$129, 0))</f>
        <v>49</v>
      </c>
      <c r="CB310" s="331" t="s">
        <v>123</v>
      </c>
      <c r="CC310">
        <f>INDEX(Rankings!$A$2:$A$129, MATCH(CB310, Rankings!$C$2:$C$129, 0))</f>
        <v>29</v>
      </c>
      <c r="CD310" s="323" t="s">
        <v>148</v>
      </c>
      <c r="CE310">
        <f>INDEX(Rankings!$A$2:$A$129, MATCH(CD310, Rankings!$C$2:$C$129, 0))</f>
        <v>3</v>
      </c>
      <c r="CF310" s="23" t="s">
        <v>118</v>
      </c>
      <c r="CG310">
        <f>INDEX(Rankings!$A$2:$A$129, MATCH(CF310, Rankings!$C$2:$C$129, 0))</f>
        <v>34</v>
      </c>
      <c r="CJ310" s="35">
        <v>42</v>
      </c>
      <c r="CK310">
        <v>25</v>
      </c>
    </row>
    <row r="311" spans="69:89" x14ac:dyDescent="0.35">
      <c r="BQ311">
        <v>12</v>
      </c>
      <c r="BR311" s="23" t="s">
        <v>114</v>
      </c>
      <c r="BS311">
        <f>INDEX(Rankings!$A$2:$A$129, MATCH(BR311, Rankings!$C$2:$C$129, 0))</f>
        <v>38</v>
      </c>
      <c r="BT311" s="21" t="s">
        <v>81</v>
      </c>
      <c r="BU311">
        <f>INDEX(Rankings!$A$2:$A$129, MATCH(BT311, Rankings!$C$2:$C$129, 0))</f>
        <v>71</v>
      </c>
      <c r="BV311" s="359" t="s">
        <v>332</v>
      </c>
      <c r="BW311">
        <f>INDEX(Rankings!$A$2:$A$129, MATCH(BV311, Rankings!$C$2:$C$129, 0))</f>
        <v>115</v>
      </c>
      <c r="BX311" s="324" t="s">
        <v>41</v>
      </c>
      <c r="BY311">
        <f>INDEX(Rankings!$A$2:$A$129, MATCH(BX311, Rankings!$C$2:$C$129, 0))</f>
        <v>112</v>
      </c>
      <c r="BZ311" s="326" t="s">
        <v>62</v>
      </c>
      <c r="CA311">
        <f>INDEX(Rankings!$A$2:$A$129, MATCH(BZ311, Rankings!$C$2:$C$129, 0))</f>
        <v>91</v>
      </c>
      <c r="CB311" s="322" t="s">
        <v>90</v>
      </c>
      <c r="CC311">
        <f>INDEX(Rankings!$A$2:$A$129, MATCH(CB311, Rankings!$C$2:$C$129, 0))</f>
        <v>62</v>
      </c>
      <c r="CD311" s="331" t="s">
        <v>124</v>
      </c>
      <c r="CE311">
        <f>INDEX(Rankings!$A$2:$A$129, MATCH(CD311, Rankings!$C$2:$C$129, 0))</f>
        <v>28</v>
      </c>
      <c r="CF311" s="25" t="s">
        <v>138</v>
      </c>
      <c r="CG311">
        <f>INDEX(Rankings!$A$2:$A$129, MATCH(CF311, Rankings!$C$2:$C$129, 0))</f>
        <v>14</v>
      </c>
      <c r="CJ311" s="35">
        <v>12</v>
      </c>
      <c r="CK311">
        <v>61</v>
      </c>
    </row>
    <row r="312" spans="69:89" x14ac:dyDescent="0.35">
      <c r="BQ312">
        <v>13</v>
      </c>
      <c r="BR312" s="25" t="s">
        <v>144</v>
      </c>
      <c r="BS312">
        <f>INDEX(Rankings!$A$2:$A$129, MATCH(BR312, Rankings!$C$2:$C$129, 0))</f>
        <v>7</v>
      </c>
      <c r="BT312" s="23" t="s">
        <v>116</v>
      </c>
      <c r="BU312">
        <f>INDEX(Rankings!$A$2:$A$129, MATCH(BT312, Rankings!$C$2:$C$129, 0))</f>
        <v>36</v>
      </c>
      <c r="BV312" s="327" t="s">
        <v>84</v>
      </c>
      <c r="BW312">
        <f>INDEX(Rankings!$A$2:$A$129, MATCH(BV312, Rankings!$C$2:$C$129, 0))</f>
        <v>68</v>
      </c>
      <c r="BX312" s="359" t="s">
        <v>337</v>
      </c>
      <c r="BY312">
        <f>INDEX(Rankings!$A$2:$A$129, MATCH(BX312, Rankings!$C$2:$C$129, 0))</f>
        <v>120</v>
      </c>
      <c r="BZ312" s="324" t="s">
        <v>55</v>
      </c>
      <c r="CA312">
        <f>INDEX(Rankings!$A$2:$A$129, MATCH(BZ312, Rankings!$C$2:$C$129, 0))</f>
        <v>98</v>
      </c>
      <c r="CB312" s="326" t="s">
        <v>71</v>
      </c>
      <c r="CC312">
        <f>INDEX(Rankings!$A$2:$A$129, MATCH(CB312, Rankings!$C$2:$C$129, 0))</f>
        <v>82</v>
      </c>
      <c r="CD312" s="22" t="s">
        <v>102</v>
      </c>
      <c r="CE312">
        <f>INDEX(Rankings!$A$2:$A$129, MATCH(CD312, Rankings!$C$2:$C$129, 0))</f>
        <v>50</v>
      </c>
      <c r="CF312" s="331" t="s">
        <v>126</v>
      </c>
      <c r="CG312">
        <f>INDEX(Rankings!$A$2:$A$129, MATCH(CF312, Rankings!$C$2:$C$129, 0))</f>
        <v>26</v>
      </c>
      <c r="CJ312" s="35">
        <v>18</v>
      </c>
      <c r="CK312">
        <v>86</v>
      </c>
    </row>
    <row r="313" spans="69:89" x14ac:dyDescent="0.35">
      <c r="BQ313">
        <v>16</v>
      </c>
      <c r="BR313" s="332" t="s">
        <v>128</v>
      </c>
      <c r="BS313">
        <f>INDEX(Rankings!$A$2:$A$129, MATCH(BR313, Rankings!$C$2:$C$129, 0))</f>
        <v>24</v>
      </c>
      <c r="BT313" s="323" t="s">
        <v>136</v>
      </c>
      <c r="BU313">
        <f>INDEX(Rankings!$A$2:$A$129, MATCH(BT313, Rankings!$C$2:$C$129, 0))</f>
        <v>16</v>
      </c>
      <c r="BV313" s="325" t="s">
        <v>105</v>
      </c>
      <c r="BW313">
        <f>INDEX(Rankings!$A$2:$A$129, MATCH(BV313, Rankings!$C$2:$C$129, 0))</f>
        <v>47</v>
      </c>
      <c r="BX313" s="327" t="s">
        <v>74</v>
      </c>
      <c r="BY313">
        <f>INDEX(Rankings!$A$2:$A$129, MATCH(BX313, Rankings!$C$2:$C$129, 0))</f>
        <v>79</v>
      </c>
      <c r="BZ313" s="359" t="s">
        <v>335</v>
      </c>
      <c r="CA313">
        <f>INDEX(Rankings!$A$2:$A$129, MATCH(BZ313, Rankings!$C$2:$C$129, 0))</f>
        <v>118</v>
      </c>
      <c r="CB313" s="324" t="s">
        <v>42</v>
      </c>
      <c r="CC313">
        <f>INDEX(Rankings!$A$2:$A$129, MATCH(CB313, Rankings!$C$2:$C$129, 0))</f>
        <v>111</v>
      </c>
      <c r="CD313" s="326" t="s">
        <v>68</v>
      </c>
      <c r="CE313">
        <f>INDEX(Rankings!$A$2:$A$129, MATCH(CD313, Rankings!$C$2:$C$129, 0))</f>
        <v>85</v>
      </c>
      <c r="CF313" s="322" t="s">
        <v>97</v>
      </c>
      <c r="CG313">
        <f>INDEX(Rankings!$A$2:$A$129, MATCH(CF313, Rankings!$C$2:$C$129, 0))</f>
        <v>55</v>
      </c>
      <c r="CJ313" s="35">
        <v>73</v>
      </c>
      <c r="CK313">
        <v>97</v>
      </c>
    </row>
    <row r="314" spans="69:89" x14ac:dyDescent="0.35">
      <c r="CJ314" s="35">
        <v>54</v>
      </c>
      <c r="CK314">
        <v>124</v>
      </c>
    </row>
    <row r="315" spans="69:89" x14ac:dyDescent="0.35">
      <c r="CJ315" s="35">
        <v>128</v>
      </c>
      <c r="CK315">
        <v>71</v>
      </c>
    </row>
    <row r="316" spans="69:89" x14ac:dyDescent="0.35">
      <c r="CJ316" s="35">
        <v>83</v>
      </c>
      <c r="CK316">
        <v>36</v>
      </c>
    </row>
    <row r="317" spans="69:89" x14ac:dyDescent="0.35">
      <c r="CJ317" s="35">
        <v>105</v>
      </c>
      <c r="CK317">
        <v>16</v>
      </c>
    </row>
    <row r="318" spans="69:89" x14ac:dyDescent="0.35">
      <c r="BQ318">
        <v>2</v>
      </c>
      <c r="BR318" s="322" t="s">
        <v>94</v>
      </c>
      <c r="BS318">
        <f>INDEX(Rankings!$A$2:$A$129, MATCH(BR318, Rankings!$C$2:$C$129, 0))</f>
        <v>58</v>
      </c>
      <c r="BT318" s="331" t="s">
        <v>134</v>
      </c>
      <c r="BU318">
        <f>INDEX(Rankings!$A$2:$A$129, MATCH(BT318, Rankings!$C$2:$C$129, 0))</f>
        <v>18</v>
      </c>
      <c r="BV318" s="25" t="s">
        <v>139</v>
      </c>
      <c r="BW318">
        <f>INDEX(Rankings!$A$2:$A$129, MATCH(BV318, Rankings!$C$2:$C$129, 0))</f>
        <v>12</v>
      </c>
      <c r="BX318" s="23" t="s">
        <v>108</v>
      </c>
      <c r="BY318">
        <f>INDEX(Rankings!$A$2:$A$129, MATCH(BX318, Rankings!$C$2:$C$129, 0))</f>
        <v>44</v>
      </c>
      <c r="BZ318" s="21" t="s">
        <v>80</v>
      </c>
      <c r="CA318">
        <f>INDEX(Rankings!$A$2:$A$129, MATCH(BZ318, Rankings!$C$2:$C$129, 0))</f>
        <v>73</v>
      </c>
      <c r="CB318" s="359" t="s">
        <v>338</v>
      </c>
      <c r="CC318">
        <f>INDEX(Rankings!$A$2:$A$129, MATCH(CB318, Rankings!$C$2:$C$129, 0))</f>
        <v>121</v>
      </c>
      <c r="CD318" s="324" t="s">
        <v>46</v>
      </c>
      <c r="CE318">
        <f>INDEX(Rankings!$A$2:$A$129, MATCH(CD318, Rankings!$C$2:$C$129, 0))</f>
        <v>107</v>
      </c>
      <c r="CF318" s="326" t="s">
        <v>64</v>
      </c>
      <c r="CG318">
        <f>INDEX(Rankings!$A$2:$A$129, MATCH(CF318, Rankings!$C$2:$C$129, 0))</f>
        <v>89</v>
      </c>
      <c r="CJ318" s="35"/>
    </row>
    <row r="319" spans="69:89" x14ac:dyDescent="0.35">
      <c r="BQ319">
        <v>3</v>
      </c>
      <c r="BR319" s="331" t="s">
        <v>131</v>
      </c>
      <c r="BS319">
        <f>INDEX(Rankings!$A$2:$A$129, MATCH(BR319, Rankings!$C$2:$C$129, 0))</f>
        <v>21</v>
      </c>
      <c r="BT319" s="25" t="s">
        <v>140</v>
      </c>
      <c r="BU319">
        <f>INDEX(Rankings!$A$2:$A$129, MATCH(BT319, Rankings!$C$2:$C$129, 0))</f>
        <v>11</v>
      </c>
      <c r="BV319" s="23" t="s">
        <v>107</v>
      </c>
      <c r="BW319">
        <f>INDEX(Rankings!$A$2:$A$129, MATCH(BV319, Rankings!$C$2:$C$129, 0))</f>
        <v>45</v>
      </c>
      <c r="BX319" s="21" t="s">
        <v>86</v>
      </c>
      <c r="BY319">
        <f>INDEX(Rankings!$A$2:$A$129, MATCH(BX319, Rankings!$C$2:$C$129, 0))</f>
        <v>66</v>
      </c>
      <c r="BZ319" s="359" t="s">
        <v>342</v>
      </c>
      <c r="CA319">
        <f>INDEX(Rankings!$A$2:$A$129, MATCH(BZ319, Rankings!$C$2:$C$129, 0))</f>
        <v>125</v>
      </c>
      <c r="CB319" s="324" t="s">
        <v>54</v>
      </c>
      <c r="CC319">
        <f>INDEX(Rankings!$A$2:$A$129, MATCH(CB319, Rankings!$C$2:$C$129, 0))</f>
        <v>99</v>
      </c>
      <c r="CD319" s="326" t="s">
        <v>65</v>
      </c>
      <c r="CE319">
        <f>INDEX(Rankings!$A$2:$A$129, MATCH(CD319, Rankings!$C$2:$C$129, 0))</f>
        <v>88</v>
      </c>
      <c r="CF319" s="22" t="s">
        <v>101</v>
      </c>
      <c r="CG319">
        <f>INDEX(Rankings!$A$2:$A$129, MATCH(CF319, Rankings!$C$2:$C$129, 0))</f>
        <v>51</v>
      </c>
      <c r="CJ319" s="35"/>
    </row>
    <row r="320" spans="69:89" x14ac:dyDescent="0.35">
      <c r="BQ320">
        <v>6</v>
      </c>
      <c r="BR320" s="25" t="s">
        <v>143</v>
      </c>
      <c r="BS320">
        <f>INDEX(Rankings!$A$2:$A$129, MATCH(BR320, Rankings!$C$2:$C$129, 0))</f>
        <v>8</v>
      </c>
      <c r="BT320" s="23" t="s">
        <v>106</v>
      </c>
      <c r="BU320">
        <f>INDEX(Rankings!$A$2:$A$129, MATCH(BT320, Rankings!$C$2:$C$129, 0))</f>
        <v>46</v>
      </c>
      <c r="BV320" s="21" t="s">
        <v>77</v>
      </c>
      <c r="BW320">
        <f>INDEX(Rankings!$A$2:$A$129, MATCH(BV320, Rankings!$C$2:$C$129, 0))</f>
        <v>76</v>
      </c>
      <c r="BX320" s="359" t="s">
        <v>331</v>
      </c>
      <c r="BY320">
        <f>INDEX(Rankings!$A$2:$A$129, MATCH(BX320, Rankings!$C$2:$C$129, 0))</f>
        <v>114</v>
      </c>
      <c r="BZ320" s="324" t="s">
        <v>53</v>
      </c>
      <c r="CA320">
        <f>INDEX(Rankings!$A$2:$A$129, MATCH(BZ320, Rankings!$C$2:$C$129, 0))</f>
        <v>100</v>
      </c>
      <c r="CB320" s="326" t="s">
        <v>57</v>
      </c>
      <c r="CC320">
        <f>INDEX(Rankings!$A$2:$A$129, MATCH(CB320, Rankings!$C$2:$C$129, 0))</f>
        <v>96</v>
      </c>
      <c r="CD320" s="22" t="s">
        <v>93</v>
      </c>
      <c r="CE320">
        <f>INDEX(Rankings!$A$2:$A$129, MATCH(CD320, Rankings!$C$2:$C$129, 0))</f>
        <v>59</v>
      </c>
      <c r="CF320" s="331" t="s">
        <v>121</v>
      </c>
      <c r="CG320">
        <f>INDEX(Rankings!$A$2:$A$129, MATCH(CF320, Rankings!$C$2:$C$129, 0))</f>
        <v>31</v>
      </c>
      <c r="CJ320" s="35"/>
    </row>
    <row r="321" spans="68:89" x14ac:dyDescent="0.35">
      <c r="BQ321">
        <v>7</v>
      </c>
      <c r="BR321" s="23" t="s">
        <v>104</v>
      </c>
      <c r="BS321">
        <f>INDEX(Rankings!$A$2:$A$129, MATCH(BR321, Rankings!$C$2:$C$129, 0))</f>
        <v>48</v>
      </c>
      <c r="BT321" s="21" t="s">
        <v>87</v>
      </c>
      <c r="BU321">
        <f>INDEX(Rankings!$A$2:$A$129, MATCH(BT321, Rankings!$C$2:$C$129, 0))</f>
        <v>65</v>
      </c>
      <c r="BV321" s="359" t="s">
        <v>336</v>
      </c>
      <c r="BW321">
        <f>INDEX(Rankings!$A$2:$A$129, MATCH(BV321, Rankings!$C$2:$C$129, 0))</f>
        <v>119</v>
      </c>
      <c r="BX321" s="324" t="s">
        <v>50</v>
      </c>
      <c r="BY321">
        <f>INDEX(Rankings!$A$2:$A$129, MATCH(BX321, Rankings!$C$2:$C$129, 0))</f>
        <v>103</v>
      </c>
      <c r="BZ321" s="326" t="s">
        <v>70</v>
      </c>
      <c r="CA321">
        <f>INDEX(Rankings!$A$2:$A$129, MATCH(BZ321, Rankings!$C$2:$C$129, 0))</f>
        <v>83</v>
      </c>
      <c r="CB321" s="22" t="s">
        <v>92</v>
      </c>
      <c r="CC321">
        <f>INDEX(Rankings!$A$2:$A$129, MATCH(CB321, Rankings!$C$2:$C$129, 0))</f>
        <v>60</v>
      </c>
      <c r="CD321" s="331" t="s">
        <v>122</v>
      </c>
      <c r="CE321">
        <f>INDEX(Rankings!$A$2:$A$129, MATCH(CD321, Rankings!$C$2:$C$129, 0))</f>
        <v>30</v>
      </c>
      <c r="CF321" s="25" t="s">
        <v>145</v>
      </c>
      <c r="CG321">
        <f>INDEX(Rankings!$A$2:$A$129, MATCH(CF321, Rankings!$C$2:$C$129, 0))</f>
        <v>6</v>
      </c>
      <c r="CJ321" s="35"/>
    </row>
    <row r="322" spans="68:89" x14ac:dyDescent="0.35">
      <c r="BQ322">
        <v>10</v>
      </c>
      <c r="BR322" s="21" t="s">
        <v>75</v>
      </c>
      <c r="BS322">
        <f>INDEX(Rankings!$A$2:$A$129, MATCH(BR322, Rankings!$C$2:$C$129, 0))</f>
        <v>78</v>
      </c>
      <c r="BT322" s="359" t="s">
        <v>343</v>
      </c>
      <c r="BU322">
        <f>INDEX(Rankings!$A$2:$A$129, MATCH(BT322, Rankings!$C$2:$C$129, 0))</f>
        <v>126</v>
      </c>
      <c r="BV322" s="324" t="s">
        <v>51</v>
      </c>
      <c r="BW322">
        <f>INDEX(Rankings!$A$2:$A$129, MATCH(BV322, Rankings!$C$2:$C$129, 0))</f>
        <v>102</v>
      </c>
      <c r="BX322" s="326" t="s">
        <v>60</v>
      </c>
      <c r="BY322">
        <f>INDEX(Rankings!$A$2:$A$129, MATCH(BX322, Rankings!$C$2:$C$129, 0))</f>
        <v>93</v>
      </c>
      <c r="BZ322" s="22" t="s">
        <v>95</v>
      </c>
      <c r="CA322">
        <f>INDEX(Rankings!$A$2:$A$129, MATCH(BZ322, Rankings!$C$2:$C$129, 0))</f>
        <v>57</v>
      </c>
      <c r="CB322" s="332" t="s">
        <v>129</v>
      </c>
      <c r="CC322">
        <f>INDEX(Rankings!$A$2:$A$129, MATCH(CB322, Rankings!$C$2:$C$129, 0))</f>
        <v>23</v>
      </c>
      <c r="CD322" s="25" t="s">
        <v>141</v>
      </c>
      <c r="CE322">
        <f>INDEX(Rankings!$A$2:$A$129, MATCH(CD322, Rankings!$C$2:$C$129, 0))</f>
        <v>10</v>
      </c>
      <c r="CF322" s="23" t="s">
        <v>113</v>
      </c>
      <c r="CG322">
        <f>INDEX(Rankings!$A$2:$A$129, MATCH(CF322, Rankings!$C$2:$C$129, 0))</f>
        <v>39</v>
      </c>
      <c r="CJ322" s="35"/>
    </row>
    <row r="323" spans="68:89" x14ac:dyDescent="0.35">
      <c r="BQ323">
        <v>11</v>
      </c>
      <c r="BR323" s="359" t="s">
        <v>345</v>
      </c>
      <c r="BS323">
        <f>INDEX(Rankings!$A$2:$A$129, MATCH(BR323, Rankings!$C$2:$C$129, 0))</f>
        <v>128</v>
      </c>
      <c r="BT323" s="324" t="s">
        <v>49</v>
      </c>
      <c r="BU323">
        <f>INDEX(Rankings!$A$2:$A$129, MATCH(BT323, Rankings!$C$2:$C$129, 0))</f>
        <v>104</v>
      </c>
      <c r="BV323" s="326" t="s">
        <v>59</v>
      </c>
      <c r="BW323">
        <f>INDEX(Rankings!$A$2:$A$129, MATCH(BV323, Rankings!$C$2:$C$129, 0))</f>
        <v>94</v>
      </c>
      <c r="BX323" s="22" t="s">
        <v>88</v>
      </c>
      <c r="BY323">
        <f>INDEX(Rankings!$A$2:$A$129, MATCH(BX323, Rankings!$C$2:$C$129, 0))</f>
        <v>64</v>
      </c>
      <c r="BZ323" s="331" t="s">
        <v>133</v>
      </c>
      <c r="CA323">
        <f>INDEX(Rankings!$A$2:$A$129, MATCH(BZ323, Rankings!$C$2:$C$129, 0))</f>
        <v>19</v>
      </c>
      <c r="CB323" s="25" t="s">
        <v>149</v>
      </c>
      <c r="CC323">
        <f>INDEX(Rankings!$A$2:$A$129, MATCH(CB323, Rankings!$C$2:$C$129, 0))</f>
        <v>2</v>
      </c>
      <c r="CD323" s="325" t="s">
        <v>119</v>
      </c>
      <c r="CE323">
        <f>INDEX(Rankings!$A$2:$A$129, MATCH(CD323, Rankings!$C$2:$C$129, 0))</f>
        <v>33</v>
      </c>
      <c r="CF323" s="21" t="s">
        <v>85</v>
      </c>
      <c r="CG323">
        <f>INDEX(Rankings!$A$2:$A$129, MATCH(CF323, Rankings!$C$2:$C$129, 0))</f>
        <v>67</v>
      </c>
      <c r="CJ323" s="35">
        <v>11</v>
      </c>
      <c r="CK323">
        <v>1</v>
      </c>
    </row>
    <row r="324" spans="68:89" x14ac:dyDescent="0.35">
      <c r="BQ324">
        <v>14</v>
      </c>
      <c r="BR324" s="324" t="s">
        <v>52</v>
      </c>
      <c r="BS324">
        <f>INDEX(Rankings!$A$2:$A$129, MATCH(BR324, Rankings!$C$2:$C$129, 0))</f>
        <v>101</v>
      </c>
      <c r="BT324" s="326" t="s">
        <v>72</v>
      </c>
      <c r="BU324">
        <f>INDEX(Rankings!$A$2:$A$129, MATCH(BT324, Rankings!$C$2:$C$129, 0))</f>
        <v>81</v>
      </c>
      <c r="BV324" s="22" t="s">
        <v>100</v>
      </c>
      <c r="BW324">
        <f>INDEX(Rankings!$A$2:$A$129, MATCH(BV324, Rankings!$C$2:$C$129, 0))</f>
        <v>52</v>
      </c>
      <c r="BX324" s="331" t="s">
        <v>125</v>
      </c>
      <c r="BY324">
        <f>INDEX(Rankings!$A$2:$A$129, MATCH(BX324, Rankings!$C$2:$C$129, 0))</f>
        <v>27</v>
      </c>
      <c r="BZ324" s="25" t="s">
        <v>137</v>
      </c>
      <c r="CA324">
        <f>INDEX(Rankings!$A$2:$A$129, MATCH(BZ324, Rankings!$C$2:$C$129, 0))</f>
        <v>15</v>
      </c>
      <c r="CB324" s="23" t="s">
        <v>109</v>
      </c>
      <c r="CC324">
        <f>INDEX(Rankings!$A$2:$A$129, MATCH(CB324, Rankings!$C$2:$C$129, 0))</f>
        <v>43</v>
      </c>
      <c r="CD324" s="21" t="s">
        <v>83</v>
      </c>
      <c r="CE324">
        <f>INDEX(Rankings!$A$2:$A$129, MATCH(CD324, Rankings!$C$2:$C$129, 0))</f>
        <v>69</v>
      </c>
      <c r="CF324" s="359" t="s">
        <v>330</v>
      </c>
      <c r="CG324">
        <f>INDEX(Rankings!$A$2:$A$129, MATCH(CF324, Rankings!$C$2:$C$129, 0))</f>
        <v>113</v>
      </c>
      <c r="CJ324" s="35">
        <v>44</v>
      </c>
      <c r="CK324">
        <v>32</v>
      </c>
    </row>
    <row r="325" spans="68:89" x14ac:dyDescent="0.35">
      <c r="BQ325">
        <v>15</v>
      </c>
      <c r="BR325" s="326" t="s">
        <v>69</v>
      </c>
      <c r="BS325">
        <f>INDEX(Rankings!$A$2:$A$129, MATCH(BR325, Rankings!$C$2:$C$129, 0))</f>
        <v>84</v>
      </c>
      <c r="BT325" s="22" t="s">
        <v>99</v>
      </c>
      <c r="BU325">
        <f>INDEX(Rankings!$A$2:$A$129, MATCH(BT325, Rankings!$C$2:$C$129, 0))</f>
        <v>53</v>
      </c>
      <c r="BV325" s="331" t="s">
        <v>130</v>
      </c>
      <c r="BW325">
        <f>INDEX(Rankings!$A$2:$A$129, MATCH(BV325, Rankings!$C$2:$C$129, 0))</f>
        <v>22</v>
      </c>
      <c r="BX325" s="25" t="s">
        <v>146</v>
      </c>
      <c r="BY325">
        <f>INDEX(Rankings!$A$2:$A$129, MATCH(BX325, Rankings!$C$2:$C$129, 0))</f>
        <v>5</v>
      </c>
      <c r="BZ325" s="23" t="s">
        <v>111</v>
      </c>
      <c r="CA325">
        <f>INDEX(Rankings!$A$2:$A$129, MATCH(BZ325, Rankings!$C$2:$C$129, 0))</f>
        <v>41</v>
      </c>
      <c r="CB325" s="21" t="s">
        <v>78</v>
      </c>
      <c r="CC325">
        <f>INDEX(Rankings!$A$2:$A$129, MATCH(CB325, Rankings!$C$2:$C$129, 0))</f>
        <v>75</v>
      </c>
      <c r="CD325" s="359" t="s">
        <v>340</v>
      </c>
      <c r="CE325">
        <f>INDEX(Rankings!$A$2:$A$129, MATCH(CD325, Rankings!$C$2:$C$129, 0))</f>
        <v>123</v>
      </c>
      <c r="CF325" s="324" t="s">
        <v>43</v>
      </c>
      <c r="CG325">
        <f>INDEX(Rankings!$A$2:$A$129, MATCH(CF325, Rankings!$C$2:$C$129, 0))</f>
        <v>110</v>
      </c>
      <c r="CJ325" s="35">
        <v>21</v>
      </c>
      <c r="CK325">
        <v>54</v>
      </c>
    </row>
    <row r="326" spans="68:89" x14ac:dyDescent="0.35">
      <c r="CJ326" s="35">
        <v>119</v>
      </c>
      <c r="CK326">
        <v>92</v>
      </c>
    </row>
    <row r="327" spans="68:89" x14ac:dyDescent="0.35">
      <c r="CJ327" s="35">
        <v>66</v>
      </c>
      <c r="CK327">
        <v>105</v>
      </c>
    </row>
    <row r="328" spans="68:89" x14ac:dyDescent="0.35">
      <c r="CJ328" s="35">
        <v>63</v>
      </c>
      <c r="CK328">
        <v>115</v>
      </c>
    </row>
    <row r="329" spans="68:89" x14ac:dyDescent="0.35">
      <c r="CJ329" s="35">
        <v>96</v>
      </c>
      <c r="CK329">
        <v>68</v>
      </c>
    </row>
    <row r="330" spans="68:89" x14ac:dyDescent="0.35">
      <c r="CJ330" s="35">
        <v>112</v>
      </c>
      <c r="CK330">
        <v>47</v>
      </c>
    </row>
    <row r="331" spans="68:89" x14ac:dyDescent="0.35">
      <c r="CJ331" s="35"/>
    </row>
    <row r="332" spans="68:89" x14ac:dyDescent="0.35">
      <c r="BP332" t="s">
        <v>2666</v>
      </c>
      <c r="BR332" t="s">
        <v>2667</v>
      </c>
      <c r="BT332" t="s">
        <v>2666</v>
      </c>
      <c r="BV332" t="s">
        <v>2667</v>
      </c>
      <c r="BX332" t="s">
        <v>2666</v>
      </c>
      <c r="CA332" t="s">
        <v>2667</v>
      </c>
      <c r="CC332" t="s">
        <v>2667</v>
      </c>
      <c r="CE332" t="s">
        <v>2668</v>
      </c>
      <c r="CG332" t="s">
        <v>2668</v>
      </c>
      <c r="CJ332" s="35"/>
    </row>
    <row r="333" spans="68:89" x14ac:dyDescent="0.35">
      <c r="CJ333" s="35"/>
    </row>
    <row r="334" spans="68:89" x14ac:dyDescent="0.35">
      <c r="BP334">
        <v>1</v>
      </c>
      <c r="CJ334" s="35"/>
    </row>
    <row r="335" spans="68:89" x14ac:dyDescent="0.35">
      <c r="BP335">
        <v>16</v>
      </c>
      <c r="CJ335" s="35"/>
    </row>
    <row r="336" spans="68:89" x14ac:dyDescent="0.35">
      <c r="CJ336" s="35">
        <v>13</v>
      </c>
      <c r="CK336">
        <v>42</v>
      </c>
    </row>
    <row r="337" spans="68:110" x14ac:dyDescent="0.35">
      <c r="BP337">
        <v>8</v>
      </c>
      <c r="CJ337" s="35">
        <v>32</v>
      </c>
      <c r="CK337">
        <v>13</v>
      </c>
    </row>
    <row r="338" spans="68:110" x14ac:dyDescent="0.35">
      <c r="BP338">
        <v>9</v>
      </c>
      <c r="CJ338" s="35">
        <v>59</v>
      </c>
      <c r="CK338">
        <v>17</v>
      </c>
      <c r="CR338" s="134" t="s">
        <v>6</v>
      </c>
      <c r="CS338" s="399" t="s">
        <v>3472</v>
      </c>
      <c r="CT338" s="398" t="s">
        <v>3295</v>
      </c>
      <c r="CU338" s="397" t="s">
        <v>3294</v>
      </c>
      <c r="CV338" s="396" t="s">
        <v>3298</v>
      </c>
      <c r="CW338" s="395" t="s">
        <v>3299</v>
      </c>
      <c r="CX338" t="s">
        <v>3473</v>
      </c>
      <c r="CY338" s="394" t="s">
        <v>3474</v>
      </c>
      <c r="CZ338" s="393" t="s">
        <v>1450</v>
      </c>
      <c r="DA338" t="s">
        <v>3463</v>
      </c>
      <c r="DB338" s="392" t="s">
        <v>3296</v>
      </c>
      <c r="DC338" s="391" t="s">
        <v>3297</v>
      </c>
      <c r="DD338" s="261" t="s">
        <v>3389</v>
      </c>
      <c r="DE338" t="s">
        <v>3462</v>
      </c>
      <c r="DF338" t="s">
        <v>3359</v>
      </c>
    </row>
    <row r="339" spans="68:110" x14ac:dyDescent="0.35">
      <c r="CJ339" s="35">
        <v>46</v>
      </c>
      <c r="CK339">
        <v>63</v>
      </c>
    </row>
    <row r="340" spans="68:110" x14ac:dyDescent="0.35">
      <c r="BP340">
        <v>5</v>
      </c>
      <c r="BR340">
        <v>1</v>
      </c>
      <c r="CJ340" s="35">
        <v>124</v>
      </c>
      <c r="CK340">
        <v>90</v>
      </c>
      <c r="CQ340">
        <v>1</v>
      </c>
      <c r="CR340" t="s">
        <v>3388</v>
      </c>
      <c r="CS340" t="s">
        <v>871</v>
      </c>
      <c r="CT340" t="s">
        <v>365</v>
      </c>
      <c r="CU340" t="s">
        <v>870</v>
      </c>
      <c r="CV340" t="s">
        <v>869</v>
      </c>
      <c r="CW340" t="s">
        <v>3387</v>
      </c>
      <c r="CX340" t="s">
        <v>3386</v>
      </c>
      <c r="CY340" t="s">
        <v>886</v>
      </c>
      <c r="CZ340" t="s">
        <v>3385</v>
      </c>
      <c r="DB340" t="s">
        <v>3384</v>
      </c>
      <c r="DC340" t="s">
        <v>47</v>
      </c>
      <c r="DD340" t="s">
        <v>859</v>
      </c>
    </row>
    <row r="341" spans="68:110" x14ac:dyDescent="0.35">
      <c r="BP341">
        <v>12</v>
      </c>
      <c r="BR341">
        <v>8</v>
      </c>
      <c r="CJ341" s="35">
        <v>86</v>
      </c>
      <c r="CK341">
        <v>112</v>
      </c>
      <c r="CQ341">
        <v>2</v>
      </c>
      <c r="CR341" t="s">
        <v>849</v>
      </c>
      <c r="CS341" t="s">
        <v>889</v>
      </c>
      <c r="CT341" t="s">
        <v>856</v>
      </c>
      <c r="CU341" t="s">
        <v>863</v>
      </c>
      <c r="CV341" t="s">
        <v>862</v>
      </c>
      <c r="CW341" t="s">
        <v>879</v>
      </c>
      <c r="CX341" t="s">
        <v>3383</v>
      </c>
      <c r="CY341" t="s">
        <v>3382</v>
      </c>
      <c r="CZ341" t="s">
        <v>890</v>
      </c>
      <c r="DB341" t="s">
        <v>3381</v>
      </c>
      <c r="DC341" t="s">
        <v>45</v>
      </c>
      <c r="DD341" t="s">
        <v>3380</v>
      </c>
    </row>
    <row r="342" spans="68:110" x14ac:dyDescent="0.35">
      <c r="CJ342" s="35">
        <v>76</v>
      </c>
      <c r="CK342">
        <v>120</v>
      </c>
      <c r="CQ342">
        <v>3</v>
      </c>
      <c r="CR342" t="s">
        <v>864</v>
      </c>
      <c r="CS342" t="s">
        <v>3379</v>
      </c>
      <c r="CT342" t="s">
        <v>896</v>
      </c>
      <c r="CU342" t="s">
        <v>3378</v>
      </c>
      <c r="CV342" t="s">
        <v>3377</v>
      </c>
      <c r="CW342" t="s">
        <v>111</v>
      </c>
      <c r="CX342" t="s">
        <v>903</v>
      </c>
      <c r="CY342" t="s">
        <v>878</v>
      </c>
      <c r="CZ342" t="s">
        <v>3376</v>
      </c>
      <c r="DB342" t="s">
        <v>56</v>
      </c>
      <c r="DC342" t="s">
        <v>46</v>
      </c>
      <c r="DD342" t="s">
        <v>851</v>
      </c>
    </row>
    <row r="343" spans="68:110" x14ac:dyDescent="0.35">
      <c r="BP343">
        <v>4</v>
      </c>
      <c r="BR343">
        <v>5</v>
      </c>
      <c r="BV343">
        <v>1</v>
      </c>
      <c r="CJ343" s="35">
        <v>102</v>
      </c>
      <c r="CK343">
        <v>79</v>
      </c>
      <c r="CQ343">
        <v>4</v>
      </c>
      <c r="CR343" t="s">
        <v>3375</v>
      </c>
      <c r="CS343" t="s">
        <v>857</v>
      </c>
      <c r="CT343" t="s">
        <v>3374</v>
      </c>
      <c r="CU343" t="s">
        <v>3373</v>
      </c>
      <c r="CV343" t="s">
        <v>3372</v>
      </c>
      <c r="CW343" t="s">
        <v>110</v>
      </c>
      <c r="CX343" t="s">
        <v>3371</v>
      </c>
      <c r="CY343" t="s">
        <v>861</v>
      </c>
      <c r="CZ343" t="s">
        <v>850</v>
      </c>
      <c r="DB343" t="s">
        <v>55</v>
      </c>
      <c r="DC343" s="401" t="s">
        <v>3370</v>
      </c>
      <c r="DD343" t="s">
        <v>902</v>
      </c>
    </row>
    <row r="344" spans="68:110" x14ac:dyDescent="0.35">
      <c r="BP344">
        <v>13</v>
      </c>
      <c r="BR344">
        <v>4</v>
      </c>
      <c r="BV344">
        <v>4</v>
      </c>
      <c r="CA344">
        <v>1</v>
      </c>
      <c r="CJ344" s="35"/>
      <c r="CQ344">
        <v>5</v>
      </c>
      <c r="CR344" t="s">
        <v>3369</v>
      </c>
      <c r="CS344" t="s">
        <v>906</v>
      </c>
      <c r="CT344" t="s">
        <v>3368</v>
      </c>
      <c r="CU344" t="s">
        <v>3367</v>
      </c>
      <c r="CV344" t="s">
        <v>895</v>
      </c>
      <c r="CW344" t="s">
        <v>3366</v>
      </c>
      <c r="CX344" t="s">
        <v>3365</v>
      </c>
      <c r="CY344" t="s">
        <v>3364</v>
      </c>
      <c r="CZ344" t="s">
        <v>3363</v>
      </c>
      <c r="DB344" t="s">
        <v>3362</v>
      </c>
      <c r="DC344" t="s">
        <v>3361</v>
      </c>
      <c r="DD344" t="s">
        <v>866</v>
      </c>
    </row>
    <row r="345" spans="68:110" x14ac:dyDescent="0.35">
      <c r="CA345">
        <v>2</v>
      </c>
      <c r="CJ345" s="35"/>
      <c r="CQ345">
        <v>6</v>
      </c>
      <c r="CR345" t="s">
        <v>3360</v>
      </c>
      <c r="CS345" t="s">
        <v>3359</v>
      </c>
      <c r="CT345" t="s">
        <v>905</v>
      </c>
      <c r="CU345" t="s">
        <v>3358</v>
      </c>
      <c r="CV345" t="s">
        <v>855</v>
      </c>
      <c r="CW345" t="s">
        <v>3357</v>
      </c>
      <c r="CX345" t="s">
        <v>3356</v>
      </c>
      <c r="CY345" t="s">
        <v>3355</v>
      </c>
      <c r="CZ345" t="s">
        <v>907</v>
      </c>
      <c r="DB345" t="s">
        <v>50</v>
      </c>
      <c r="DC345" t="s">
        <v>885</v>
      </c>
      <c r="DD345" t="s">
        <v>3354</v>
      </c>
    </row>
    <row r="346" spans="68:110" x14ac:dyDescent="0.35">
      <c r="BP346">
        <v>3</v>
      </c>
      <c r="BR346">
        <v>3</v>
      </c>
      <c r="BV346">
        <v>3</v>
      </c>
      <c r="CJ346" s="35"/>
      <c r="CQ346">
        <v>7</v>
      </c>
      <c r="CR346" t="s">
        <v>897</v>
      </c>
      <c r="CS346" t="s">
        <v>881</v>
      </c>
      <c r="CT346" t="s">
        <v>3353</v>
      </c>
      <c r="CU346" t="s">
        <v>3352</v>
      </c>
      <c r="CV346" t="s">
        <v>3351</v>
      </c>
      <c r="CW346" t="s">
        <v>887</v>
      </c>
      <c r="CX346" t="s">
        <v>854</v>
      </c>
      <c r="CY346" s="400" t="s">
        <v>3350</v>
      </c>
      <c r="CZ346" t="s">
        <v>865</v>
      </c>
      <c r="DB346" t="s">
        <v>49</v>
      </c>
      <c r="DC346" t="s">
        <v>366</v>
      </c>
      <c r="DD346" t="s">
        <v>3349</v>
      </c>
    </row>
    <row r="347" spans="68:110" x14ac:dyDescent="0.35">
      <c r="BP347">
        <v>14</v>
      </c>
      <c r="BR347">
        <v>6</v>
      </c>
      <c r="BV347">
        <v>2</v>
      </c>
      <c r="CJ347" s="35"/>
      <c r="CQ347">
        <v>8</v>
      </c>
      <c r="CR347" t="s">
        <v>3348</v>
      </c>
      <c r="CS347" t="s">
        <v>3347</v>
      </c>
      <c r="CT347" t="s">
        <v>880</v>
      </c>
      <c r="CU347" t="s">
        <v>888</v>
      </c>
      <c r="CV347" t="s">
        <v>3346</v>
      </c>
      <c r="CW347" t="s">
        <v>848</v>
      </c>
      <c r="CX347" t="s">
        <v>868</v>
      </c>
      <c r="CY347" s="400" t="s">
        <v>3345</v>
      </c>
      <c r="CZ347" t="s">
        <v>3344</v>
      </c>
      <c r="DB347" t="s">
        <v>42</v>
      </c>
      <c r="DC347" t="s">
        <v>3343</v>
      </c>
      <c r="DD347" t="s">
        <v>3342</v>
      </c>
    </row>
    <row r="348" spans="68:110" x14ac:dyDescent="0.35">
      <c r="CJ348" s="35"/>
      <c r="CQ348">
        <v>9</v>
      </c>
      <c r="CR348" s="400" t="s">
        <v>3341</v>
      </c>
      <c r="CS348" s="400" t="s">
        <v>3340</v>
      </c>
      <c r="CT348" s="400" t="s">
        <v>3339</v>
      </c>
      <c r="CU348" s="400" t="s">
        <v>3338</v>
      </c>
      <c r="CV348" s="400" t="s">
        <v>3337</v>
      </c>
      <c r="CW348" s="400" t="s">
        <v>3336</v>
      </c>
      <c r="CX348" t="s">
        <v>894</v>
      </c>
      <c r="CY348" s="400" t="s">
        <v>3335</v>
      </c>
      <c r="CZ348" t="s">
        <v>858</v>
      </c>
      <c r="DB348" t="s">
        <v>41</v>
      </c>
      <c r="DC348" t="s">
        <v>893</v>
      </c>
      <c r="DD348" t="s">
        <v>877</v>
      </c>
    </row>
    <row r="349" spans="68:110" x14ac:dyDescent="0.35">
      <c r="BP349">
        <v>6</v>
      </c>
      <c r="BR349">
        <v>7</v>
      </c>
      <c r="CJ349" s="35">
        <v>4</v>
      </c>
      <c r="CK349">
        <v>72</v>
      </c>
      <c r="CQ349">
        <v>10</v>
      </c>
      <c r="CR349" s="400" t="s">
        <v>3334</v>
      </c>
      <c r="CS349" s="400" t="s">
        <v>3333</v>
      </c>
      <c r="CT349" s="400" t="s">
        <v>3332</v>
      </c>
      <c r="CU349" s="400" t="s">
        <v>3331</v>
      </c>
      <c r="CV349" s="400" t="s">
        <v>3330</v>
      </c>
      <c r="CW349" s="400" t="s">
        <v>3329</v>
      </c>
      <c r="CX349" t="s">
        <v>847</v>
      </c>
      <c r="CY349" s="400" t="s">
        <v>3328</v>
      </c>
      <c r="CZ349" t="s">
        <v>3327</v>
      </c>
      <c r="DB349" t="s">
        <v>44</v>
      </c>
      <c r="DC349" t="s">
        <v>3326</v>
      </c>
      <c r="DD349" t="s">
        <v>3325</v>
      </c>
    </row>
    <row r="350" spans="68:110" x14ac:dyDescent="0.35">
      <c r="BP350">
        <v>11</v>
      </c>
      <c r="BR350">
        <v>2</v>
      </c>
      <c r="CJ350" s="35">
        <v>17</v>
      </c>
      <c r="CK350">
        <v>40</v>
      </c>
    </row>
    <row r="351" spans="68:110" x14ac:dyDescent="0.35">
      <c r="CJ351" s="35">
        <v>60</v>
      </c>
      <c r="CK351">
        <v>4</v>
      </c>
    </row>
    <row r="352" spans="68:110" x14ac:dyDescent="0.35">
      <c r="BP352">
        <v>7</v>
      </c>
      <c r="CE352">
        <v>1</v>
      </c>
      <c r="CG352">
        <v>2</v>
      </c>
      <c r="CJ352" s="35">
        <v>65</v>
      </c>
      <c r="CK352">
        <v>20</v>
      </c>
    </row>
    <row r="353" spans="68:120" x14ac:dyDescent="0.35">
      <c r="BP353">
        <v>10</v>
      </c>
      <c r="CE353">
        <v>2</v>
      </c>
      <c r="CG353">
        <v>1</v>
      </c>
      <c r="CJ353" s="35">
        <v>126</v>
      </c>
      <c r="CK353">
        <v>49</v>
      </c>
      <c r="CZ353" t="s">
        <v>387</v>
      </c>
      <c r="DA353" t="s">
        <v>51</v>
      </c>
    </row>
    <row r="354" spans="68:120" x14ac:dyDescent="0.35">
      <c r="CJ354" s="35">
        <v>38</v>
      </c>
      <c r="CK354">
        <v>91</v>
      </c>
      <c r="CZ354" t="s">
        <v>3324</v>
      </c>
      <c r="DA354" t="s">
        <v>43</v>
      </c>
    </row>
    <row r="355" spans="68:120" x14ac:dyDescent="0.35">
      <c r="BP355">
        <v>2</v>
      </c>
      <c r="BT355">
        <v>5678</v>
      </c>
      <c r="BV355">
        <v>34</v>
      </c>
      <c r="CJ355" s="35">
        <v>92</v>
      </c>
      <c r="CK355">
        <v>98</v>
      </c>
      <c r="CZ355" t="s">
        <v>898</v>
      </c>
      <c r="DC355" t="s">
        <v>3468</v>
      </c>
    </row>
    <row r="356" spans="68:120" x14ac:dyDescent="0.35">
      <c r="BP356">
        <v>15</v>
      </c>
      <c r="CJ356" s="35">
        <v>98</v>
      </c>
      <c r="CK356">
        <v>118</v>
      </c>
      <c r="CZ356" t="s">
        <v>3323</v>
      </c>
      <c r="DC356" t="s">
        <v>3464</v>
      </c>
    </row>
    <row r="357" spans="68:120" x14ac:dyDescent="0.35">
      <c r="CJ357" s="35"/>
      <c r="CZ357" t="s">
        <v>3322</v>
      </c>
      <c r="DC357" t="s">
        <v>3465</v>
      </c>
    </row>
    <row r="358" spans="68:120" x14ac:dyDescent="0.35">
      <c r="BR358">
        <v>16</v>
      </c>
      <c r="BT358">
        <v>7</v>
      </c>
      <c r="CJ358" s="35"/>
      <c r="CZ358" t="s">
        <v>872</v>
      </c>
      <c r="DC358" t="s">
        <v>3466</v>
      </c>
    </row>
    <row r="359" spans="68:120" x14ac:dyDescent="0.35">
      <c r="BR359">
        <v>9</v>
      </c>
      <c r="BT359">
        <v>9</v>
      </c>
      <c r="CJ359" s="35"/>
      <c r="DC359" t="s">
        <v>3467</v>
      </c>
    </row>
    <row r="360" spans="68:120" x14ac:dyDescent="0.35">
      <c r="CJ360" s="35"/>
      <c r="CZ360" t="s">
        <v>3321</v>
      </c>
    </row>
    <row r="361" spans="68:120" x14ac:dyDescent="0.35">
      <c r="BR361">
        <v>14</v>
      </c>
      <c r="BT361">
        <v>11</v>
      </c>
      <c r="BV361">
        <v>7</v>
      </c>
      <c r="BX361">
        <v>3</v>
      </c>
      <c r="CJ361" s="35"/>
    </row>
    <row r="362" spans="68:120" x14ac:dyDescent="0.35">
      <c r="BR362">
        <v>11</v>
      </c>
      <c r="BT362">
        <v>5</v>
      </c>
      <c r="BV362">
        <v>5</v>
      </c>
      <c r="BX362">
        <v>5</v>
      </c>
      <c r="CA362">
        <v>3</v>
      </c>
      <c r="CC362">
        <v>2</v>
      </c>
      <c r="CJ362" s="35">
        <v>45</v>
      </c>
      <c r="CK362">
        <v>117</v>
      </c>
    </row>
    <row r="363" spans="68:120" x14ac:dyDescent="0.35">
      <c r="CA363">
        <v>4</v>
      </c>
      <c r="CC363">
        <v>3</v>
      </c>
      <c r="CJ363" s="35">
        <v>8</v>
      </c>
      <c r="CK363">
        <v>77</v>
      </c>
    </row>
    <row r="364" spans="68:120" x14ac:dyDescent="0.35">
      <c r="BR364">
        <v>12</v>
      </c>
      <c r="BT364">
        <v>12</v>
      </c>
      <c r="BV364">
        <v>6</v>
      </c>
      <c r="BX364">
        <v>6</v>
      </c>
      <c r="CJ364" s="35">
        <v>31</v>
      </c>
      <c r="CK364">
        <v>37</v>
      </c>
    </row>
    <row r="365" spans="68:120" x14ac:dyDescent="0.35">
      <c r="BR365">
        <v>13</v>
      </c>
      <c r="BT365">
        <v>6</v>
      </c>
      <c r="BV365">
        <v>8</v>
      </c>
      <c r="BX365">
        <v>4</v>
      </c>
      <c r="CJ365" s="35">
        <v>70</v>
      </c>
      <c r="CK365">
        <v>9</v>
      </c>
      <c r="CN365">
        <v>1</v>
      </c>
      <c r="CP365" t="s">
        <v>486</v>
      </c>
      <c r="CQ365">
        <v>1</v>
      </c>
      <c r="CT365" t="s">
        <v>3390</v>
      </c>
      <c r="CV365">
        <v>75</v>
      </c>
      <c r="CW365">
        <v>0</v>
      </c>
      <c r="CY365">
        <f>SUM(CV365:CX365)</f>
        <v>75</v>
      </c>
    </row>
    <row r="366" spans="68:120" x14ac:dyDescent="0.35">
      <c r="CJ366" s="35">
        <v>57</v>
      </c>
      <c r="CK366">
        <v>29</v>
      </c>
      <c r="CN366">
        <v>2</v>
      </c>
      <c r="CP366" t="s">
        <v>486</v>
      </c>
      <c r="CQ366">
        <v>2</v>
      </c>
      <c r="CT366" t="s">
        <v>3390</v>
      </c>
      <c r="CV366">
        <v>75</v>
      </c>
      <c r="CW366">
        <v>0</v>
      </c>
      <c r="CY366">
        <f t="shared" ref="CY366:CY386" si="36">SUM(CV366:CX366)</f>
        <v>75</v>
      </c>
    </row>
    <row r="367" spans="68:120" x14ac:dyDescent="0.35">
      <c r="BR367">
        <v>10</v>
      </c>
      <c r="BT367">
        <v>10</v>
      </c>
      <c r="CJ367" s="35">
        <v>90</v>
      </c>
      <c r="CK367">
        <v>62</v>
      </c>
      <c r="CN367">
        <v>3</v>
      </c>
      <c r="CP367" t="s">
        <v>486</v>
      </c>
      <c r="CQ367">
        <v>3</v>
      </c>
      <c r="CT367" t="s">
        <v>3390</v>
      </c>
      <c r="CV367">
        <v>75</v>
      </c>
      <c r="CW367">
        <v>0</v>
      </c>
      <c r="CY367">
        <f t="shared" si="36"/>
        <v>75</v>
      </c>
      <c r="DL367" t="s">
        <v>486</v>
      </c>
      <c r="DM367" t="s">
        <v>486</v>
      </c>
      <c r="DN367">
        <v>1</v>
      </c>
      <c r="DO367" t="s">
        <v>486</v>
      </c>
      <c r="DP367" t="s">
        <v>3844</v>
      </c>
    </row>
    <row r="368" spans="68:120" x14ac:dyDescent="0.35">
      <c r="BR368">
        <v>15</v>
      </c>
      <c r="BT368">
        <v>8</v>
      </c>
      <c r="CJ368" s="35">
        <v>120</v>
      </c>
      <c r="CK368">
        <v>82</v>
      </c>
      <c r="CN368">
        <v>6</v>
      </c>
      <c r="CP368" t="s">
        <v>1638</v>
      </c>
      <c r="CQ368">
        <v>4</v>
      </c>
      <c r="CR368" t="s">
        <v>3443</v>
      </c>
      <c r="CT368" t="s">
        <v>3391</v>
      </c>
      <c r="CV368">
        <v>60</v>
      </c>
      <c r="CW368">
        <v>0</v>
      </c>
      <c r="CX368">
        <v>22</v>
      </c>
      <c r="CY368">
        <f t="shared" si="36"/>
        <v>82</v>
      </c>
      <c r="DC368">
        <v>30</v>
      </c>
      <c r="DD368">
        <v>30</v>
      </c>
      <c r="DE368">
        <v>30</v>
      </c>
      <c r="DF368">
        <v>30</v>
      </c>
      <c r="DG368">
        <v>30</v>
      </c>
      <c r="DL368" t="s">
        <v>486</v>
      </c>
      <c r="DM368" t="s">
        <v>486</v>
      </c>
      <c r="DN368">
        <v>2</v>
      </c>
      <c r="DO368" t="s">
        <v>486</v>
      </c>
      <c r="DP368" t="s">
        <v>3847</v>
      </c>
    </row>
    <row r="369" spans="68:120" x14ac:dyDescent="0.35">
      <c r="CJ369" s="35">
        <v>104</v>
      </c>
      <c r="CK369">
        <v>111</v>
      </c>
      <c r="CN369">
        <v>9</v>
      </c>
      <c r="CP369" t="s">
        <v>3469</v>
      </c>
      <c r="CQ369">
        <v>5</v>
      </c>
      <c r="CR369" t="s">
        <v>3392</v>
      </c>
      <c r="CS369" t="s">
        <v>3393</v>
      </c>
      <c r="CT369" t="s">
        <v>3393</v>
      </c>
      <c r="CW369">
        <v>84</v>
      </c>
      <c r="CY369">
        <f t="shared" si="36"/>
        <v>84</v>
      </c>
      <c r="DC369" t="s">
        <v>350</v>
      </c>
      <c r="DD369" t="s">
        <v>350</v>
      </c>
      <c r="DE369" t="s">
        <v>350</v>
      </c>
      <c r="DF369" t="s">
        <v>350</v>
      </c>
      <c r="DG369" t="s">
        <v>496</v>
      </c>
      <c r="DL369" t="s">
        <v>486</v>
      </c>
      <c r="DM369" t="s">
        <v>486</v>
      </c>
      <c r="DN369">
        <v>3</v>
      </c>
      <c r="DO369" t="s">
        <v>486</v>
      </c>
      <c r="DP369" t="s">
        <v>3847</v>
      </c>
    </row>
    <row r="370" spans="68:120" x14ac:dyDescent="0.35">
      <c r="BP370" t="s">
        <v>2688</v>
      </c>
      <c r="BR370">
        <v>16</v>
      </c>
      <c r="BT370">
        <v>8</v>
      </c>
      <c r="BV370">
        <v>8</v>
      </c>
      <c r="BX370">
        <v>4</v>
      </c>
      <c r="CA370">
        <v>4</v>
      </c>
      <c r="CC370">
        <v>2</v>
      </c>
      <c r="CE370" t="s">
        <v>2669</v>
      </c>
      <c r="CG370" t="s">
        <v>2670</v>
      </c>
      <c r="CJ370" s="35"/>
      <c r="CN370">
        <v>12</v>
      </c>
      <c r="CP370" t="s">
        <v>1638</v>
      </c>
      <c r="CQ370">
        <v>6</v>
      </c>
      <c r="CR370" t="s">
        <v>3446</v>
      </c>
      <c r="CT370" t="s">
        <v>3391</v>
      </c>
      <c r="CV370">
        <v>60</v>
      </c>
      <c r="CW370">
        <v>0</v>
      </c>
      <c r="CX370">
        <v>32</v>
      </c>
      <c r="CY370">
        <f t="shared" si="36"/>
        <v>92</v>
      </c>
      <c r="DC370" t="s">
        <v>496</v>
      </c>
      <c r="DD370" t="s">
        <v>496</v>
      </c>
      <c r="DE370" t="s">
        <v>496</v>
      </c>
      <c r="DF370" t="s">
        <v>459</v>
      </c>
      <c r="DG370" t="s">
        <v>459</v>
      </c>
      <c r="DJ370" t="s">
        <v>3828</v>
      </c>
      <c r="DK370" t="s">
        <v>3828</v>
      </c>
      <c r="DL370" t="s">
        <v>1638</v>
      </c>
      <c r="DM370" t="s">
        <v>1638</v>
      </c>
      <c r="DN370">
        <v>4</v>
      </c>
      <c r="DO370" t="s">
        <v>1638</v>
      </c>
    </row>
    <row r="371" spans="68:120" x14ac:dyDescent="0.35">
      <c r="BZ371" t="s">
        <v>2671</v>
      </c>
      <c r="CJ371" s="35"/>
      <c r="CN371">
        <v>15</v>
      </c>
      <c r="CP371" t="s">
        <v>486</v>
      </c>
      <c r="CQ371">
        <v>7</v>
      </c>
      <c r="CR371" t="s">
        <v>3444</v>
      </c>
      <c r="CT371" t="s">
        <v>3390</v>
      </c>
      <c r="CV371">
        <v>75</v>
      </c>
      <c r="CW371">
        <v>0</v>
      </c>
      <c r="CX371">
        <v>32</v>
      </c>
      <c r="CY371">
        <f t="shared" si="36"/>
        <v>107</v>
      </c>
      <c r="DC371" t="s">
        <v>459</v>
      </c>
      <c r="DD371" t="s">
        <v>459</v>
      </c>
      <c r="DE371" t="s">
        <v>486</v>
      </c>
      <c r="DF371" t="s">
        <v>486</v>
      </c>
      <c r="DG371" t="s">
        <v>486</v>
      </c>
      <c r="DI371">
        <v>1</v>
      </c>
      <c r="DJ371" t="s">
        <v>3838</v>
      </c>
      <c r="DL371" t="s">
        <v>486</v>
      </c>
      <c r="DM371" t="s">
        <v>1638</v>
      </c>
      <c r="DN371">
        <v>5</v>
      </c>
      <c r="DO371" t="s">
        <v>1638</v>
      </c>
    </row>
    <row r="372" spans="68:120" x14ac:dyDescent="0.35">
      <c r="CJ372" s="35"/>
      <c r="CN372">
        <v>18</v>
      </c>
      <c r="CP372" t="s">
        <v>3469</v>
      </c>
      <c r="CQ372">
        <v>8</v>
      </c>
      <c r="CR372" t="s">
        <v>3394</v>
      </c>
      <c r="CS372" t="s">
        <v>3393</v>
      </c>
      <c r="CT372" t="s">
        <v>3393</v>
      </c>
      <c r="CW372">
        <v>84</v>
      </c>
      <c r="CY372">
        <f t="shared" si="36"/>
        <v>84</v>
      </c>
      <c r="DC372" t="s">
        <v>486</v>
      </c>
      <c r="DD372" t="s">
        <v>498</v>
      </c>
      <c r="DE372" t="s">
        <v>498</v>
      </c>
      <c r="DF372" t="s">
        <v>498</v>
      </c>
      <c r="DG372" t="s">
        <v>498</v>
      </c>
      <c r="DJ372" t="s">
        <v>3828</v>
      </c>
      <c r="DK372" t="s">
        <v>3828</v>
      </c>
      <c r="DL372" t="s">
        <v>1638</v>
      </c>
      <c r="DM372" t="s">
        <v>486</v>
      </c>
      <c r="DN372">
        <v>6</v>
      </c>
      <c r="DO372" t="s">
        <v>486</v>
      </c>
      <c r="DP372" t="s">
        <v>3846</v>
      </c>
    </row>
    <row r="373" spans="68:120" x14ac:dyDescent="0.35">
      <c r="CJ373" s="35"/>
      <c r="CN373">
        <v>21</v>
      </c>
      <c r="CP373" t="s">
        <v>1638</v>
      </c>
      <c r="CQ373">
        <v>9</v>
      </c>
      <c r="CR373" t="s">
        <v>3445</v>
      </c>
      <c r="CT373" t="s">
        <v>3391</v>
      </c>
      <c r="CV373">
        <v>60</v>
      </c>
      <c r="CW373">
        <v>0</v>
      </c>
      <c r="CX373">
        <v>32</v>
      </c>
      <c r="CY373">
        <f t="shared" si="36"/>
        <v>92</v>
      </c>
      <c r="DI373">
        <v>2</v>
      </c>
      <c r="DJ373" t="s">
        <v>3839</v>
      </c>
      <c r="DL373" t="s">
        <v>486</v>
      </c>
      <c r="DM373" t="s">
        <v>486</v>
      </c>
      <c r="DN373">
        <v>7</v>
      </c>
      <c r="DO373" t="s">
        <v>486</v>
      </c>
      <c r="DP373" t="s">
        <v>3846</v>
      </c>
    </row>
    <row r="374" spans="68:120" x14ac:dyDescent="0.35">
      <c r="BS374" t="s">
        <v>988</v>
      </c>
      <c r="BT374" t="s">
        <v>989</v>
      </c>
      <c r="BU374" t="s">
        <v>2672</v>
      </c>
      <c r="BV374" t="s">
        <v>1140</v>
      </c>
      <c r="CJ374" s="35"/>
      <c r="CN374">
        <v>24</v>
      </c>
      <c r="CP374" t="s">
        <v>486</v>
      </c>
      <c r="CQ374">
        <v>10</v>
      </c>
      <c r="CR374" t="s">
        <v>3447</v>
      </c>
      <c r="CS374" t="s">
        <v>3448</v>
      </c>
      <c r="CT374" t="s">
        <v>3390</v>
      </c>
      <c r="CV374">
        <v>75</v>
      </c>
      <c r="CW374">
        <v>0</v>
      </c>
      <c r="CX374">
        <v>32</v>
      </c>
      <c r="CY374">
        <f t="shared" si="36"/>
        <v>107</v>
      </c>
      <c r="DJ374" t="s">
        <v>3828</v>
      </c>
      <c r="DK374" t="s">
        <v>3828</v>
      </c>
      <c r="DL374" t="s">
        <v>1638</v>
      </c>
      <c r="DM374" t="s">
        <v>1638</v>
      </c>
      <c r="DN374">
        <v>8</v>
      </c>
      <c r="DO374" t="s">
        <v>1638</v>
      </c>
    </row>
    <row r="375" spans="68:120" x14ac:dyDescent="0.35">
      <c r="BR375" t="s">
        <v>578</v>
      </c>
      <c r="BS375" t="s">
        <v>2673</v>
      </c>
      <c r="BT375" t="s">
        <v>2674</v>
      </c>
      <c r="BU375" t="s">
        <v>2675</v>
      </c>
      <c r="BV375" t="s">
        <v>2675</v>
      </c>
      <c r="BZ375" t="s">
        <v>2684</v>
      </c>
      <c r="CJ375" s="35">
        <v>56</v>
      </c>
      <c r="CK375">
        <v>106</v>
      </c>
      <c r="CN375">
        <v>27</v>
      </c>
      <c r="CP375" t="s">
        <v>1638</v>
      </c>
      <c r="CQ375">
        <v>11</v>
      </c>
      <c r="CS375" t="s">
        <v>3449</v>
      </c>
      <c r="CT375" t="s">
        <v>3391</v>
      </c>
      <c r="CV375">
        <v>60</v>
      </c>
      <c r="CW375">
        <v>0</v>
      </c>
      <c r="CX375">
        <v>16</v>
      </c>
      <c r="CY375">
        <f t="shared" si="36"/>
        <v>76</v>
      </c>
      <c r="DI375">
        <v>3</v>
      </c>
      <c r="DJ375" t="s">
        <v>3447</v>
      </c>
      <c r="DK375" t="s">
        <v>3837</v>
      </c>
      <c r="DL375" t="s">
        <v>486</v>
      </c>
      <c r="DM375" t="s">
        <v>1638</v>
      </c>
      <c r="DN375">
        <v>9</v>
      </c>
      <c r="DO375" t="s">
        <v>486</v>
      </c>
      <c r="DP375" t="s">
        <v>3843</v>
      </c>
    </row>
    <row r="376" spans="68:120" x14ac:dyDescent="0.35">
      <c r="BR376" t="s">
        <v>585</v>
      </c>
      <c r="BS376" t="s">
        <v>2676</v>
      </c>
      <c r="BT376" t="s">
        <v>2676</v>
      </c>
      <c r="BU376" t="s">
        <v>2686</v>
      </c>
      <c r="BV376" t="s">
        <v>2686</v>
      </c>
      <c r="BZ376" t="s">
        <v>2680</v>
      </c>
      <c r="CJ376" s="35">
        <v>125</v>
      </c>
      <c r="CK376">
        <v>122</v>
      </c>
      <c r="CN376">
        <v>30</v>
      </c>
      <c r="CP376" t="s">
        <v>3469</v>
      </c>
      <c r="CQ376">
        <v>12</v>
      </c>
      <c r="CR376" t="s">
        <v>3395</v>
      </c>
      <c r="CS376" t="s">
        <v>3393</v>
      </c>
      <c r="CT376" t="s">
        <v>3393</v>
      </c>
      <c r="CW376">
        <v>84</v>
      </c>
      <c r="CY376">
        <f t="shared" si="36"/>
        <v>84</v>
      </c>
      <c r="DJ376" t="s">
        <v>3828</v>
      </c>
      <c r="DK376" t="s">
        <v>3828</v>
      </c>
      <c r="DL376" t="s">
        <v>1638</v>
      </c>
      <c r="DM376" t="s">
        <v>486</v>
      </c>
      <c r="DN376">
        <v>10</v>
      </c>
      <c r="DO376" t="s">
        <v>1638</v>
      </c>
    </row>
    <row r="377" spans="68:120" x14ac:dyDescent="0.35">
      <c r="BR377" t="s">
        <v>595</v>
      </c>
      <c r="BS377" t="s">
        <v>2687</v>
      </c>
      <c r="BT377" t="s">
        <v>2687</v>
      </c>
      <c r="BU377" t="s">
        <v>2677</v>
      </c>
      <c r="BV377" t="s">
        <v>2677</v>
      </c>
      <c r="CJ377" s="35">
        <v>40</v>
      </c>
      <c r="CK377">
        <v>80</v>
      </c>
      <c r="CN377">
        <v>33</v>
      </c>
      <c r="CP377" t="s">
        <v>486</v>
      </c>
      <c r="CQ377">
        <v>13</v>
      </c>
      <c r="CR377" t="s">
        <v>3396</v>
      </c>
      <c r="CS377" t="s">
        <v>1658</v>
      </c>
      <c r="CT377" t="s">
        <v>3390</v>
      </c>
      <c r="CV377">
        <v>75</v>
      </c>
      <c r="CW377">
        <v>28</v>
      </c>
      <c r="CX377">
        <v>16</v>
      </c>
      <c r="CY377">
        <f t="shared" si="36"/>
        <v>119</v>
      </c>
      <c r="DI377">
        <v>4</v>
      </c>
      <c r="DJ377" t="s">
        <v>3835</v>
      </c>
      <c r="DK377" t="s">
        <v>3836</v>
      </c>
      <c r="DL377" t="s">
        <v>1638</v>
      </c>
      <c r="DM377" t="s">
        <v>1638</v>
      </c>
      <c r="DN377">
        <v>11</v>
      </c>
      <c r="DO377" t="s">
        <v>486</v>
      </c>
      <c r="DP377" t="s">
        <v>3846</v>
      </c>
    </row>
    <row r="378" spans="68:120" x14ac:dyDescent="0.35">
      <c r="BR378" t="s">
        <v>602</v>
      </c>
      <c r="BU378" t="s">
        <v>2678</v>
      </c>
      <c r="BV378" t="s">
        <v>2678</v>
      </c>
      <c r="BZ378" t="s">
        <v>2681</v>
      </c>
      <c r="CJ378" s="35">
        <v>108</v>
      </c>
      <c r="CK378">
        <v>35</v>
      </c>
      <c r="CN378">
        <v>36</v>
      </c>
      <c r="CP378" t="s">
        <v>1638</v>
      </c>
      <c r="CQ378">
        <v>14</v>
      </c>
      <c r="CR378" t="s">
        <v>3458</v>
      </c>
      <c r="CS378" t="s">
        <v>3450</v>
      </c>
      <c r="CT378" t="s">
        <v>3391</v>
      </c>
      <c r="CV378">
        <v>60</v>
      </c>
      <c r="CW378">
        <v>24</v>
      </c>
      <c r="CX378">
        <v>8</v>
      </c>
      <c r="CY378">
        <f t="shared" si="36"/>
        <v>92</v>
      </c>
      <c r="DJ378" t="s">
        <v>3828</v>
      </c>
      <c r="DK378" t="s">
        <v>3828</v>
      </c>
      <c r="DL378" t="s">
        <v>486</v>
      </c>
      <c r="DM378" t="s">
        <v>486</v>
      </c>
      <c r="DN378">
        <v>12</v>
      </c>
      <c r="DO378" t="s">
        <v>486</v>
      </c>
      <c r="DP378" t="s">
        <v>3846</v>
      </c>
    </row>
    <row r="379" spans="68:120" x14ac:dyDescent="0.35">
      <c r="BR379" t="s">
        <v>611</v>
      </c>
      <c r="BS379" t="s">
        <v>1415</v>
      </c>
      <c r="BT379" t="s">
        <v>1415</v>
      </c>
      <c r="BV379" t="s">
        <v>1415</v>
      </c>
      <c r="BZ379" t="s">
        <v>2682</v>
      </c>
      <c r="CJ379" s="35">
        <v>6</v>
      </c>
      <c r="CK379">
        <v>3</v>
      </c>
      <c r="CN379">
        <v>39</v>
      </c>
      <c r="CP379" t="s">
        <v>3469</v>
      </c>
      <c r="CQ379">
        <v>15</v>
      </c>
      <c r="CR379" t="s">
        <v>3458</v>
      </c>
      <c r="CS379" t="s">
        <v>1660</v>
      </c>
      <c r="CT379" t="s">
        <v>3451</v>
      </c>
      <c r="CW379">
        <v>24</v>
      </c>
      <c r="CX379">
        <v>12</v>
      </c>
      <c r="CY379">
        <f t="shared" si="36"/>
        <v>36</v>
      </c>
      <c r="DI379">
        <v>5</v>
      </c>
      <c r="DJ379" t="s">
        <v>3833</v>
      </c>
      <c r="DK379" t="s">
        <v>3834</v>
      </c>
      <c r="DL379" t="s">
        <v>486</v>
      </c>
      <c r="DM379" t="s">
        <v>486</v>
      </c>
      <c r="DN379">
        <v>13</v>
      </c>
      <c r="DO379" t="s">
        <v>1638</v>
      </c>
    </row>
    <row r="380" spans="68:120" x14ac:dyDescent="0.35">
      <c r="BR380" t="s">
        <v>618</v>
      </c>
      <c r="BS380" t="s">
        <v>2679</v>
      </c>
      <c r="BT380" t="s">
        <v>2679</v>
      </c>
      <c r="BV380" t="s">
        <v>2679</v>
      </c>
      <c r="BZ380" t="s">
        <v>2683</v>
      </c>
      <c r="CJ380" s="35">
        <v>30</v>
      </c>
      <c r="CK380">
        <v>28</v>
      </c>
      <c r="CN380">
        <v>42</v>
      </c>
      <c r="CP380" t="s">
        <v>486</v>
      </c>
      <c r="CQ380">
        <v>16</v>
      </c>
      <c r="CR380" t="s">
        <v>3459</v>
      </c>
      <c r="CS380" t="s">
        <v>3452</v>
      </c>
      <c r="CT380" t="s">
        <v>3390</v>
      </c>
      <c r="CV380">
        <v>75</v>
      </c>
      <c r="CW380">
        <v>12</v>
      </c>
      <c r="CX380">
        <v>4</v>
      </c>
      <c r="CY380">
        <f t="shared" si="36"/>
        <v>91</v>
      </c>
      <c r="DJ380" t="s">
        <v>3829</v>
      </c>
      <c r="DK380" t="s">
        <v>3829</v>
      </c>
      <c r="DL380" t="s">
        <v>1638</v>
      </c>
      <c r="DM380" t="s">
        <v>1638</v>
      </c>
      <c r="DN380">
        <v>14</v>
      </c>
      <c r="DO380" t="s">
        <v>1638</v>
      </c>
    </row>
    <row r="381" spans="68:120" x14ac:dyDescent="0.35">
      <c r="CJ381" s="35">
        <v>74</v>
      </c>
      <c r="CK381">
        <v>50</v>
      </c>
      <c r="CN381">
        <v>45</v>
      </c>
      <c r="CP381" t="s">
        <v>486</v>
      </c>
      <c r="CQ381">
        <v>17</v>
      </c>
      <c r="CR381" t="s">
        <v>3459</v>
      </c>
      <c r="CS381" t="s">
        <v>3453</v>
      </c>
      <c r="CT381" t="s">
        <v>3390</v>
      </c>
      <c r="CV381">
        <v>75</v>
      </c>
      <c r="CW381">
        <v>12</v>
      </c>
      <c r="CX381">
        <v>2</v>
      </c>
      <c r="CY381">
        <f t="shared" si="36"/>
        <v>89</v>
      </c>
      <c r="DI381">
        <v>6</v>
      </c>
      <c r="DJ381" t="s">
        <v>3452</v>
      </c>
      <c r="DK381" t="s">
        <v>3453</v>
      </c>
      <c r="DL381" t="s">
        <v>1638</v>
      </c>
      <c r="DM381" t="s">
        <v>1638</v>
      </c>
      <c r="DN381">
        <v>15</v>
      </c>
      <c r="DO381" t="s">
        <v>486</v>
      </c>
      <c r="DP381" t="s">
        <v>3847</v>
      </c>
    </row>
    <row r="382" spans="68:120" x14ac:dyDescent="0.35">
      <c r="CJ382" s="35">
        <v>93</v>
      </c>
      <c r="CK382">
        <v>85</v>
      </c>
      <c r="CN382">
        <v>48</v>
      </c>
      <c r="CP382" t="s">
        <v>486</v>
      </c>
      <c r="CQ382">
        <v>18</v>
      </c>
      <c r="CR382" t="s">
        <v>3460</v>
      </c>
      <c r="CS382" t="s">
        <v>3454</v>
      </c>
      <c r="CT382" t="s">
        <v>3390</v>
      </c>
      <c r="CV382">
        <v>75</v>
      </c>
      <c r="CW382">
        <v>6</v>
      </c>
      <c r="CX382">
        <v>2</v>
      </c>
      <c r="CY382">
        <f t="shared" si="36"/>
        <v>83</v>
      </c>
      <c r="DJ382" t="s">
        <v>3830</v>
      </c>
      <c r="DK382" t="s">
        <v>3830</v>
      </c>
      <c r="DL382" t="s">
        <v>486</v>
      </c>
      <c r="DM382" t="s">
        <v>486</v>
      </c>
      <c r="DN382">
        <v>16</v>
      </c>
      <c r="DO382" t="s">
        <v>486</v>
      </c>
      <c r="DP382" t="s">
        <v>3847</v>
      </c>
    </row>
    <row r="383" spans="68:120" x14ac:dyDescent="0.35">
      <c r="CJ383" s="35"/>
      <c r="CN383">
        <v>51</v>
      </c>
      <c r="CQ383">
        <v>19</v>
      </c>
      <c r="CR383" t="s">
        <v>3460</v>
      </c>
      <c r="CS383" t="s">
        <v>3455</v>
      </c>
      <c r="CT383" t="s">
        <v>3397</v>
      </c>
      <c r="CV383">
        <v>30</v>
      </c>
      <c r="CW383">
        <v>6</v>
      </c>
      <c r="CX383">
        <v>1</v>
      </c>
      <c r="CY383">
        <f t="shared" si="36"/>
        <v>37</v>
      </c>
      <c r="DI383">
        <v>7</v>
      </c>
      <c r="DJ383" t="s">
        <v>3454</v>
      </c>
      <c r="DK383" t="s">
        <v>3455</v>
      </c>
      <c r="DL383" t="s">
        <v>486</v>
      </c>
      <c r="DM383" t="s">
        <v>486</v>
      </c>
      <c r="DN383">
        <v>17</v>
      </c>
      <c r="DO383" t="s">
        <v>486</v>
      </c>
      <c r="DP383" t="s">
        <v>3842</v>
      </c>
    </row>
    <row r="384" spans="68:120" x14ac:dyDescent="0.35">
      <c r="CJ384" s="35"/>
      <c r="CN384">
        <v>54</v>
      </c>
      <c r="CQ384">
        <v>20</v>
      </c>
      <c r="CR384" t="s">
        <v>3461</v>
      </c>
      <c r="CS384" t="s">
        <v>3456</v>
      </c>
      <c r="CT384" t="s">
        <v>3397</v>
      </c>
      <c r="CV384">
        <v>30</v>
      </c>
      <c r="CW384">
        <v>3</v>
      </c>
      <c r="CX384">
        <v>1</v>
      </c>
      <c r="CY384">
        <f t="shared" si="36"/>
        <v>34</v>
      </c>
      <c r="DJ384" t="s">
        <v>3831</v>
      </c>
      <c r="DK384" t="s">
        <v>3831</v>
      </c>
      <c r="DL384" t="s">
        <v>486</v>
      </c>
      <c r="DM384" t="s">
        <v>486</v>
      </c>
      <c r="DN384">
        <v>18</v>
      </c>
      <c r="DO384" t="s">
        <v>799</v>
      </c>
    </row>
    <row r="385" spans="88:124" x14ac:dyDescent="0.35">
      <c r="CJ385" s="35"/>
      <c r="CN385">
        <v>57</v>
      </c>
      <c r="CQ385">
        <v>21</v>
      </c>
      <c r="CR385" t="s">
        <v>3461</v>
      </c>
      <c r="CS385" t="s">
        <v>3457</v>
      </c>
      <c r="CT385" t="s">
        <v>3398</v>
      </c>
      <c r="CV385">
        <v>15</v>
      </c>
      <c r="CW385">
        <v>3</v>
      </c>
      <c r="CX385">
        <v>1</v>
      </c>
      <c r="CY385">
        <f t="shared" si="36"/>
        <v>19</v>
      </c>
      <c r="DB385">
        <f>13*75</f>
        <v>975</v>
      </c>
      <c r="DI385">
        <v>8</v>
      </c>
      <c r="DJ385" t="s">
        <v>3456</v>
      </c>
      <c r="DL385" t="s">
        <v>3840</v>
      </c>
      <c r="DN385">
        <v>19</v>
      </c>
      <c r="DO385" t="s">
        <v>622</v>
      </c>
    </row>
    <row r="386" spans="88:124" x14ac:dyDescent="0.35">
      <c r="CJ386" s="35"/>
      <c r="CQ386">
        <v>22</v>
      </c>
      <c r="CY386">
        <f t="shared" si="36"/>
        <v>0</v>
      </c>
      <c r="DJ386" t="s">
        <v>3832</v>
      </c>
      <c r="DK386" t="s">
        <v>3832</v>
      </c>
      <c r="DL386" t="s">
        <v>3840</v>
      </c>
      <c r="DN386">
        <v>20</v>
      </c>
      <c r="DO386" t="s">
        <v>629</v>
      </c>
    </row>
    <row r="387" spans="88:124" x14ac:dyDescent="0.35">
      <c r="CJ387" s="35"/>
      <c r="DI387">
        <v>9</v>
      </c>
      <c r="DJ387" t="s">
        <v>3457</v>
      </c>
      <c r="DL387" t="s">
        <v>1811</v>
      </c>
      <c r="DN387">
        <v>21</v>
      </c>
      <c r="DO387" t="s">
        <v>501</v>
      </c>
    </row>
    <row r="388" spans="88:124" x14ac:dyDescent="0.35">
      <c r="CJ388" s="35">
        <v>72</v>
      </c>
      <c r="CK388">
        <v>87</v>
      </c>
      <c r="CU388">
        <f>SUM(CV388:CX388)</f>
        <v>1710</v>
      </c>
      <c r="CV388">
        <v>1126</v>
      </c>
      <c r="CW388">
        <v>370</v>
      </c>
      <c r="CX388">
        <v>214</v>
      </c>
    </row>
    <row r="389" spans="88:124" x14ac:dyDescent="0.35">
      <c r="CJ389" s="35">
        <v>58</v>
      </c>
      <c r="CK389">
        <v>108</v>
      </c>
      <c r="CR389" t="s">
        <v>3399</v>
      </c>
      <c r="CS389" t="s">
        <v>3400</v>
      </c>
      <c r="CV389">
        <v>975</v>
      </c>
      <c r="CW389">
        <v>150</v>
      </c>
      <c r="CX389">
        <v>214</v>
      </c>
    </row>
    <row r="390" spans="88:124" x14ac:dyDescent="0.35">
      <c r="CJ390" s="35">
        <v>9</v>
      </c>
      <c r="CK390">
        <v>116</v>
      </c>
      <c r="CR390" t="s">
        <v>3401</v>
      </c>
      <c r="CS390" t="s">
        <v>3402</v>
      </c>
      <c r="CV390">
        <v>75</v>
      </c>
      <c r="CW390">
        <v>110</v>
      </c>
      <c r="DD390">
        <v>1378</v>
      </c>
    </row>
    <row r="391" spans="88:124" x14ac:dyDescent="0.35">
      <c r="CJ391" s="35">
        <v>20</v>
      </c>
      <c r="CK391">
        <v>70</v>
      </c>
      <c r="CV391">
        <v>76</v>
      </c>
      <c r="CW391">
        <v>110</v>
      </c>
      <c r="DD391">
        <v>1710</v>
      </c>
      <c r="DE391">
        <f>DD391/DD390</f>
        <v>1.2409288824383164</v>
      </c>
    </row>
    <row r="392" spans="88:124" x14ac:dyDescent="0.35">
      <c r="CJ392" s="35">
        <v>48</v>
      </c>
      <c r="CK392">
        <v>34</v>
      </c>
    </row>
    <row r="393" spans="88:124" x14ac:dyDescent="0.35">
      <c r="CJ393" s="35">
        <v>94</v>
      </c>
      <c r="CK393">
        <v>14</v>
      </c>
      <c r="CR393">
        <v>16</v>
      </c>
      <c r="CS393">
        <v>8</v>
      </c>
      <c r="CU393">
        <v>4</v>
      </c>
      <c r="CW393">
        <v>2</v>
      </c>
      <c r="CY393">
        <v>1</v>
      </c>
    </row>
    <row r="394" spans="88:124" x14ac:dyDescent="0.35">
      <c r="CJ394" s="35">
        <v>113</v>
      </c>
      <c r="CK394">
        <v>26</v>
      </c>
      <c r="DA394">
        <v>2</v>
      </c>
      <c r="DM394">
        <v>3</v>
      </c>
      <c r="DN394">
        <v>4</v>
      </c>
      <c r="DO394">
        <v>2</v>
      </c>
      <c r="DP394">
        <v>2</v>
      </c>
    </row>
    <row r="395" spans="88:124" x14ac:dyDescent="0.35">
      <c r="CJ395" s="35">
        <v>110</v>
      </c>
      <c r="CK395">
        <v>55</v>
      </c>
    </row>
    <row r="396" spans="88:124" x14ac:dyDescent="0.35">
      <c r="CJ396" s="35"/>
      <c r="CS396">
        <v>16</v>
      </c>
      <c r="CT396">
        <v>8</v>
      </c>
      <c r="CU396">
        <v>8</v>
      </c>
      <c r="CV396">
        <v>4</v>
      </c>
      <c r="CW396">
        <v>2</v>
      </c>
      <c r="CX396">
        <v>1</v>
      </c>
      <c r="CY396">
        <v>2</v>
      </c>
      <c r="CZ396">
        <v>1</v>
      </c>
      <c r="DM396">
        <v>1</v>
      </c>
      <c r="DQ396">
        <v>1</v>
      </c>
      <c r="DR396" s="442"/>
      <c r="DS396" t="s">
        <v>351</v>
      </c>
      <c r="DT396" t="s">
        <v>350</v>
      </c>
    </row>
    <row r="397" spans="88:124" x14ac:dyDescent="0.35">
      <c r="CJ397" s="35"/>
      <c r="DM397">
        <v>2</v>
      </c>
      <c r="DN397" t="s">
        <v>3845</v>
      </c>
      <c r="DO397" t="s">
        <v>3845</v>
      </c>
      <c r="DP397" t="s">
        <v>3845</v>
      </c>
      <c r="DQ397">
        <v>2</v>
      </c>
      <c r="DR397" s="442"/>
      <c r="DS397" t="s">
        <v>350</v>
      </c>
      <c r="DT397" t="s">
        <v>351</v>
      </c>
    </row>
    <row r="398" spans="88:124" x14ac:dyDescent="0.35">
      <c r="CJ398" s="35"/>
      <c r="CN398">
        <v>61</v>
      </c>
      <c r="CT398" t="s">
        <v>3403</v>
      </c>
      <c r="CV398">
        <v>16</v>
      </c>
      <c r="DM398">
        <v>3</v>
      </c>
      <c r="DN398" t="s">
        <v>3845</v>
      </c>
      <c r="DO398" t="s">
        <v>3845</v>
      </c>
      <c r="DP398" t="s">
        <v>3845</v>
      </c>
      <c r="DQ398">
        <v>3</v>
      </c>
      <c r="DR398" t="s">
        <v>350</v>
      </c>
      <c r="DS398" t="s">
        <v>351</v>
      </c>
      <c r="DT398" s="442"/>
    </row>
    <row r="399" spans="88:124" x14ac:dyDescent="0.35">
      <c r="CJ399" s="35"/>
      <c r="CN399">
        <v>65</v>
      </c>
      <c r="CS399" t="s">
        <v>3404</v>
      </c>
      <c r="CT399" t="s">
        <v>3405</v>
      </c>
      <c r="CU399">
        <v>16</v>
      </c>
      <c r="CV399">
        <v>8</v>
      </c>
      <c r="DM399">
        <v>4</v>
      </c>
      <c r="DN399" t="s">
        <v>3845</v>
      </c>
      <c r="DO399" t="s">
        <v>3845</v>
      </c>
      <c r="DP399" t="s">
        <v>3845</v>
      </c>
      <c r="DQ399">
        <v>4</v>
      </c>
      <c r="DR399" t="s">
        <v>351</v>
      </c>
      <c r="DS399" t="s">
        <v>350</v>
      </c>
      <c r="DT399" s="442"/>
    </row>
    <row r="400" spans="88:124" x14ac:dyDescent="0.35">
      <c r="CJ400" s="35"/>
      <c r="CN400">
        <v>69</v>
      </c>
      <c r="CS400" t="s">
        <v>3406</v>
      </c>
      <c r="CT400" t="s">
        <v>3407</v>
      </c>
      <c r="CU400">
        <v>8</v>
      </c>
      <c r="CV400">
        <v>4</v>
      </c>
    </row>
    <row r="401" spans="88:124" x14ac:dyDescent="0.35">
      <c r="CJ401" s="35">
        <v>61</v>
      </c>
      <c r="CK401">
        <v>58</v>
      </c>
      <c r="CN401">
        <v>73</v>
      </c>
      <c r="CS401" t="s">
        <v>3408</v>
      </c>
      <c r="CT401" t="s">
        <v>3409</v>
      </c>
      <c r="CU401">
        <v>8</v>
      </c>
      <c r="CV401">
        <v>4</v>
      </c>
      <c r="DM401">
        <v>1</v>
      </c>
      <c r="DN401" t="s">
        <v>351</v>
      </c>
      <c r="DO401" t="s">
        <v>350</v>
      </c>
      <c r="DP401" s="442"/>
      <c r="DQ401">
        <v>1</v>
      </c>
      <c r="DR401" t="s">
        <v>351</v>
      </c>
      <c r="DS401" s="442"/>
      <c r="DT401" t="s">
        <v>351</v>
      </c>
    </row>
    <row r="402" spans="88:124" x14ac:dyDescent="0.35">
      <c r="CJ402" s="35">
        <v>80</v>
      </c>
      <c r="CK402">
        <v>21</v>
      </c>
      <c r="CN402">
        <v>77</v>
      </c>
      <c r="CS402" t="s">
        <v>3410</v>
      </c>
      <c r="CT402" t="s">
        <v>3411</v>
      </c>
      <c r="CU402">
        <v>2</v>
      </c>
      <c r="CV402">
        <v>2</v>
      </c>
      <c r="DM402">
        <v>2</v>
      </c>
      <c r="DN402" t="s">
        <v>350</v>
      </c>
      <c r="DO402" t="s">
        <v>351</v>
      </c>
      <c r="DP402" s="442"/>
      <c r="DQ402">
        <v>2</v>
      </c>
      <c r="DR402" t="s">
        <v>350</v>
      </c>
      <c r="DS402" s="442"/>
      <c r="DT402" t="s">
        <v>350</v>
      </c>
    </row>
    <row r="403" spans="88:124" x14ac:dyDescent="0.35">
      <c r="CJ403" s="35">
        <v>29</v>
      </c>
      <c r="CK403">
        <v>8</v>
      </c>
      <c r="CN403">
        <v>81</v>
      </c>
      <c r="CS403" t="s">
        <v>2678</v>
      </c>
      <c r="CU403">
        <v>2</v>
      </c>
      <c r="DM403">
        <v>3</v>
      </c>
      <c r="DN403" t="s">
        <v>351</v>
      </c>
      <c r="DO403" s="442"/>
      <c r="DP403" t="s">
        <v>350</v>
      </c>
      <c r="DQ403">
        <v>3</v>
      </c>
      <c r="DR403" s="442"/>
      <c r="DS403" t="s">
        <v>350</v>
      </c>
      <c r="DT403" t="s">
        <v>351</v>
      </c>
    </row>
    <row r="404" spans="88:124" x14ac:dyDescent="0.35">
      <c r="CJ404" s="35">
        <v>3</v>
      </c>
      <c r="CK404">
        <v>48</v>
      </c>
      <c r="CN404">
        <v>85</v>
      </c>
      <c r="CS404" t="s">
        <v>1415</v>
      </c>
      <c r="CU404">
        <v>3</v>
      </c>
      <c r="DM404">
        <v>4</v>
      </c>
      <c r="DN404" t="s">
        <v>350</v>
      </c>
      <c r="DO404" s="442"/>
      <c r="DP404" t="s">
        <v>351</v>
      </c>
      <c r="DQ404">
        <v>4</v>
      </c>
      <c r="DR404" s="442"/>
      <c r="DS404" t="s">
        <v>351</v>
      </c>
      <c r="DT404" t="s">
        <v>350</v>
      </c>
    </row>
    <row r="405" spans="88:124" x14ac:dyDescent="0.35">
      <c r="CJ405" s="35">
        <v>35</v>
      </c>
      <c r="CK405">
        <v>78</v>
      </c>
      <c r="CN405">
        <v>89</v>
      </c>
      <c r="CS405" t="s">
        <v>3412</v>
      </c>
      <c r="CU405">
        <v>3</v>
      </c>
    </row>
    <row r="406" spans="88:124" x14ac:dyDescent="0.35">
      <c r="CJ406" s="35">
        <v>115</v>
      </c>
      <c r="CK406">
        <v>128</v>
      </c>
    </row>
    <row r="407" spans="88:124" x14ac:dyDescent="0.35">
      <c r="CJ407" s="35">
        <v>81</v>
      </c>
      <c r="CK407">
        <v>101</v>
      </c>
    </row>
    <row r="408" spans="88:124" x14ac:dyDescent="0.35">
      <c r="CJ408" s="35">
        <v>101</v>
      </c>
      <c r="CK408">
        <v>84</v>
      </c>
      <c r="CS408" t="s">
        <v>3413</v>
      </c>
      <c r="CT408" t="s">
        <v>3414</v>
      </c>
      <c r="CU408" t="s">
        <v>3415</v>
      </c>
      <c r="CX408" t="s">
        <v>3413</v>
      </c>
      <c r="CY408" t="s">
        <v>3414</v>
      </c>
      <c r="CZ408" t="s">
        <v>3415</v>
      </c>
      <c r="DA408" t="s">
        <v>3441</v>
      </c>
      <c r="DB408" t="s">
        <v>3470</v>
      </c>
      <c r="DD408" t="s">
        <v>3413</v>
      </c>
      <c r="DE408" t="s">
        <v>3414</v>
      </c>
      <c r="DF408" t="s">
        <v>3415</v>
      </c>
      <c r="DG408" t="s">
        <v>3475</v>
      </c>
      <c r="DH408" t="s">
        <v>3476</v>
      </c>
    </row>
    <row r="409" spans="88:124" x14ac:dyDescent="0.35">
      <c r="CJ409" s="35"/>
      <c r="CS409" t="s">
        <v>3413</v>
      </c>
      <c r="CT409" t="s">
        <v>3414</v>
      </c>
      <c r="CX409" t="s">
        <v>3413</v>
      </c>
      <c r="CY409" t="s">
        <v>3414</v>
      </c>
      <c r="DA409" t="s">
        <v>3440</v>
      </c>
      <c r="DD409" t="s">
        <v>3413</v>
      </c>
      <c r="DE409" t="s">
        <v>3414</v>
      </c>
      <c r="DF409" t="s">
        <v>3415</v>
      </c>
      <c r="DG409" t="s">
        <v>3475</v>
      </c>
    </row>
    <row r="410" spans="88:124" x14ac:dyDescent="0.35">
      <c r="CJ410" s="35"/>
      <c r="CS410" t="s">
        <v>3413</v>
      </c>
      <c r="CU410" t="s">
        <v>3415</v>
      </c>
      <c r="CX410" t="s">
        <v>3413</v>
      </c>
      <c r="DD410" t="s">
        <v>3413</v>
      </c>
    </row>
    <row r="411" spans="88:124" x14ac:dyDescent="0.35">
      <c r="CJ411" s="35"/>
      <c r="CT411" t="s">
        <v>3414</v>
      </c>
      <c r="CU411" t="s">
        <v>3415</v>
      </c>
      <c r="CY411" t="s">
        <v>3414</v>
      </c>
      <c r="CZ411" t="s">
        <v>3415</v>
      </c>
      <c r="DA411" t="s">
        <v>3471</v>
      </c>
      <c r="DB411" t="s">
        <v>3442</v>
      </c>
      <c r="DH411" t="s">
        <v>3476</v>
      </c>
    </row>
    <row r="412" spans="88:124" x14ac:dyDescent="0.35">
      <c r="CJ412" s="35"/>
      <c r="CS412" t="s">
        <v>3413</v>
      </c>
      <c r="CT412" t="s">
        <v>3414</v>
      </c>
      <c r="CX412" t="s">
        <v>3413</v>
      </c>
      <c r="CY412" t="s">
        <v>3414</v>
      </c>
      <c r="DA412" t="s">
        <v>3440</v>
      </c>
      <c r="DD412" t="s">
        <v>3413</v>
      </c>
      <c r="DE412" t="s">
        <v>3414</v>
      </c>
      <c r="DF412" t="s">
        <v>3415</v>
      </c>
      <c r="DG412" t="s">
        <v>3475</v>
      </c>
      <c r="DH412" t="s">
        <v>3476</v>
      </c>
    </row>
    <row r="413" spans="88:124" x14ac:dyDescent="0.35">
      <c r="CJ413" s="35"/>
      <c r="CS413" t="s">
        <v>3413</v>
      </c>
      <c r="CU413" t="s">
        <v>3415</v>
      </c>
    </row>
    <row r="414" spans="88:124" x14ac:dyDescent="0.35">
      <c r="CJ414" s="35">
        <v>87</v>
      </c>
      <c r="CK414">
        <v>18</v>
      </c>
      <c r="CT414" t="s">
        <v>3414</v>
      </c>
      <c r="CU414" t="s">
        <v>3415</v>
      </c>
      <c r="CV414" t="s">
        <v>3416</v>
      </c>
      <c r="CZ414" t="s">
        <v>3415</v>
      </c>
      <c r="DA414" t="s">
        <v>3471</v>
      </c>
      <c r="DB414" t="s">
        <v>3442</v>
      </c>
    </row>
    <row r="415" spans="88:124" x14ac:dyDescent="0.35">
      <c r="CJ415" s="35">
        <v>103</v>
      </c>
      <c r="CK415">
        <v>11</v>
      </c>
      <c r="CV415" t="s">
        <v>3417</v>
      </c>
      <c r="CX415" t="s">
        <v>3413</v>
      </c>
      <c r="CY415" t="s">
        <v>3414</v>
      </c>
      <c r="CZ415" t="s">
        <v>3415</v>
      </c>
      <c r="DA415" t="s">
        <v>3440</v>
      </c>
    </row>
    <row r="416" spans="88:124" x14ac:dyDescent="0.35">
      <c r="CJ416" s="35">
        <v>49</v>
      </c>
      <c r="CK416">
        <v>46</v>
      </c>
    </row>
    <row r="417" spans="88:102" x14ac:dyDescent="0.35">
      <c r="CJ417" s="35">
        <v>23</v>
      </c>
      <c r="CK417">
        <v>65</v>
      </c>
    </row>
    <row r="418" spans="88:102" x14ac:dyDescent="0.35">
      <c r="CJ418" s="35">
        <v>39</v>
      </c>
      <c r="CK418">
        <v>126</v>
      </c>
      <c r="CS418" t="s">
        <v>3418</v>
      </c>
    </row>
    <row r="419" spans="88:102" x14ac:dyDescent="0.35">
      <c r="CJ419" s="35">
        <v>10</v>
      </c>
      <c r="CK419">
        <v>104</v>
      </c>
      <c r="CS419" t="s">
        <v>3419</v>
      </c>
    </row>
    <row r="420" spans="88:102" x14ac:dyDescent="0.35">
      <c r="CJ420" s="35">
        <v>79</v>
      </c>
      <c r="CK420">
        <v>81</v>
      </c>
      <c r="CS420" t="s">
        <v>3419</v>
      </c>
    </row>
    <row r="421" spans="88:102" x14ac:dyDescent="0.35">
      <c r="CJ421" s="35">
        <v>123</v>
      </c>
      <c r="CK421">
        <v>53</v>
      </c>
      <c r="CS421" t="s">
        <v>3420</v>
      </c>
    </row>
    <row r="422" spans="88:102" x14ac:dyDescent="0.35">
      <c r="CJ422" s="35"/>
      <c r="CS422" t="s">
        <v>3420</v>
      </c>
    </row>
    <row r="423" spans="88:102" x14ac:dyDescent="0.35">
      <c r="CJ423" s="35"/>
      <c r="CS423" t="s">
        <v>3393</v>
      </c>
    </row>
    <row r="424" spans="88:102" x14ac:dyDescent="0.35">
      <c r="CJ424" s="35"/>
      <c r="CS424" t="s">
        <v>3421</v>
      </c>
    </row>
    <row r="425" spans="88:102" x14ac:dyDescent="0.35">
      <c r="CJ425" s="35"/>
      <c r="CS425" t="s">
        <v>3421</v>
      </c>
    </row>
    <row r="426" spans="88:102" x14ac:dyDescent="0.35">
      <c r="CJ426" s="35"/>
      <c r="CS426" t="s">
        <v>3422</v>
      </c>
    </row>
    <row r="427" spans="88:102" x14ac:dyDescent="0.35">
      <c r="CJ427" s="35">
        <v>106</v>
      </c>
      <c r="CK427">
        <v>12</v>
      </c>
      <c r="CS427" t="s">
        <v>3422</v>
      </c>
    </row>
    <row r="428" spans="88:102" x14ac:dyDescent="0.35">
      <c r="CJ428" s="35">
        <v>122</v>
      </c>
      <c r="CK428">
        <v>45</v>
      </c>
    </row>
    <row r="429" spans="88:102" x14ac:dyDescent="0.35">
      <c r="CJ429" s="35">
        <v>88</v>
      </c>
      <c r="CK429">
        <v>76</v>
      </c>
    </row>
    <row r="430" spans="88:102" x14ac:dyDescent="0.35">
      <c r="CJ430" s="35">
        <v>64</v>
      </c>
      <c r="CK430">
        <v>119</v>
      </c>
    </row>
    <row r="431" spans="88:102" x14ac:dyDescent="0.35">
      <c r="CJ431" s="35">
        <v>34</v>
      </c>
      <c r="CK431">
        <v>102</v>
      </c>
      <c r="CS431" t="s">
        <v>3423</v>
      </c>
      <c r="CV431">
        <v>22</v>
      </c>
      <c r="CX431">
        <v>22</v>
      </c>
    </row>
    <row r="432" spans="88:102" x14ac:dyDescent="0.35">
      <c r="CJ432" s="35">
        <v>19</v>
      </c>
      <c r="CK432">
        <v>94</v>
      </c>
      <c r="CS432">
        <v>128</v>
      </c>
      <c r="CU432">
        <v>12</v>
      </c>
      <c r="CV432">
        <v>64</v>
      </c>
      <c r="CX432">
        <v>64</v>
      </c>
    </row>
    <row r="433" spans="88:114" x14ac:dyDescent="0.35">
      <c r="CJ433" s="35">
        <v>14</v>
      </c>
      <c r="CK433">
        <v>52</v>
      </c>
      <c r="CS433">
        <v>64</v>
      </c>
      <c r="CT433">
        <v>64</v>
      </c>
      <c r="CU433">
        <v>34</v>
      </c>
      <c r="CV433">
        <v>32</v>
      </c>
      <c r="CW433">
        <v>32</v>
      </c>
      <c r="CX433">
        <v>64</v>
      </c>
    </row>
    <row r="434" spans="88:114" x14ac:dyDescent="0.35">
      <c r="CJ434" s="35">
        <v>68</v>
      </c>
      <c r="CK434">
        <v>22</v>
      </c>
      <c r="CS434">
        <v>32</v>
      </c>
      <c r="CT434">
        <v>64</v>
      </c>
      <c r="CU434">
        <v>56</v>
      </c>
      <c r="CW434">
        <v>32</v>
      </c>
      <c r="CX434">
        <v>32</v>
      </c>
    </row>
    <row r="435" spans="88:114" x14ac:dyDescent="0.35">
      <c r="CJ435" s="35"/>
      <c r="CT435">
        <v>32</v>
      </c>
      <c r="CU435">
        <v>78</v>
      </c>
      <c r="CV435">
        <v>16</v>
      </c>
      <c r="CW435">
        <v>16</v>
      </c>
      <c r="CX435">
        <v>32</v>
      </c>
    </row>
    <row r="436" spans="88:114" x14ac:dyDescent="0.35">
      <c r="CJ436" s="35"/>
      <c r="CS436">
        <v>16</v>
      </c>
      <c r="CT436">
        <v>32</v>
      </c>
      <c r="CU436">
        <v>910</v>
      </c>
      <c r="CW436">
        <v>16</v>
      </c>
      <c r="CX436">
        <v>16</v>
      </c>
    </row>
    <row r="437" spans="88:114" x14ac:dyDescent="0.35">
      <c r="CJ437" s="35"/>
      <c r="CT437">
        <v>16</v>
      </c>
      <c r="CU437">
        <v>12</v>
      </c>
      <c r="CV437">
        <v>8</v>
      </c>
      <c r="CW437">
        <v>8</v>
      </c>
      <c r="CX437">
        <v>16</v>
      </c>
    </row>
    <row r="438" spans="88:114" x14ac:dyDescent="0.35">
      <c r="CJ438" s="35"/>
      <c r="CS438">
        <v>8</v>
      </c>
      <c r="CT438">
        <v>16</v>
      </c>
      <c r="CW438">
        <v>8</v>
      </c>
      <c r="CX438">
        <v>8</v>
      </c>
    </row>
    <row r="439" spans="88:114" x14ac:dyDescent="0.35">
      <c r="CJ439" s="35"/>
      <c r="CT439">
        <v>8</v>
      </c>
      <c r="CV439">
        <v>4</v>
      </c>
      <c r="CW439">
        <v>4</v>
      </c>
      <c r="CX439">
        <v>8</v>
      </c>
    </row>
    <row r="440" spans="88:114" x14ac:dyDescent="0.35">
      <c r="CJ440" s="35">
        <v>89</v>
      </c>
      <c r="CK440">
        <v>44</v>
      </c>
      <c r="CS440">
        <v>4</v>
      </c>
      <c r="CT440">
        <v>8</v>
      </c>
      <c r="CW440">
        <v>4</v>
      </c>
      <c r="CX440">
        <v>4</v>
      </c>
    </row>
    <row r="441" spans="88:114" x14ac:dyDescent="0.35">
      <c r="CJ441" s="35">
        <v>107</v>
      </c>
      <c r="CK441">
        <v>66</v>
      </c>
      <c r="CT441">
        <v>4</v>
      </c>
      <c r="CV441">
        <v>2</v>
      </c>
      <c r="CW441">
        <v>2</v>
      </c>
      <c r="CX441">
        <v>4</v>
      </c>
    </row>
    <row r="442" spans="88:114" x14ac:dyDescent="0.35">
      <c r="CJ442" s="35">
        <v>114</v>
      </c>
      <c r="CK442">
        <v>114</v>
      </c>
      <c r="CS442">
        <v>2</v>
      </c>
      <c r="CT442">
        <v>4</v>
      </c>
      <c r="CW442">
        <v>1</v>
      </c>
      <c r="CX442">
        <v>1</v>
      </c>
    </row>
    <row r="443" spans="88:114" x14ac:dyDescent="0.35">
      <c r="CJ443" s="35">
        <v>28</v>
      </c>
      <c r="CK443">
        <v>103</v>
      </c>
      <c r="CT443">
        <v>2</v>
      </c>
      <c r="CV443">
        <v>1</v>
      </c>
      <c r="CW443">
        <v>1</v>
      </c>
      <c r="CX443">
        <v>2</v>
      </c>
    </row>
    <row r="444" spans="88:114" x14ac:dyDescent="0.35">
      <c r="CJ444" s="35">
        <v>2</v>
      </c>
      <c r="CK444">
        <v>93</v>
      </c>
      <c r="CS444">
        <v>1</v>
      </c>
      <c r="CT444">
        <v>2</v>
      </c>
      <c r="CW444">
        <v>1</v>
      </c>
      <c r="CX444">
        <v>1</v>
      </c>
    </row>
    <row r="445" spans="88:114" x14ac:dyDescent="0.35">
      <c r="CJ445" s="35">
        <v>67</v>
      </c>
      <c r="CK445">
        <v>64</v>
      </c>
      <c r="CT445">
        <v>1</v>
      </c>
      <c r="CW445">
        <v>1</v>
      </c>
      <c r="CX445">
        <v>1</v>
      </c>
    </row>
    <row r="446" spans="88:114" x14ac:dyDescent="0.35">
      <c r="CJ446" s="35">
        <v>55</v>
      </c>
      <c r="CK446">
        <v>27</v>
      </c>
    </row>
    <row r="447" spans="88:114" x14ac:dyDescent="0.35">
      <c r="CJ447" s="35">
        <v>43</v>
      </c>
      <c r="CK447">
        <v>5</v>
      </c>
      <c r="DB447" t="s">
        <v>3869</v>
      </c>
    </row>
    <row r="448" spans="88:114" x14ac:dyDescent="0.35">
      <c r="CJ448" s="35"/>
      <c r="DB448">
        <v>64</v>
      </c>
      <c r="DI448" t="s">
        <v>547</v>
      </c>
      <c r="DJ448" t="s">
        <v>549</v>
      </c>
    </row>
    <row r="449" spans="88:134" x14ac:dyDescent="0.35">
      <c r="CJ449" s="35"/>
      <c r="DD449">
        <v>64</v>
      </c>
    </row>
    <row r="450" spans="88:134" x14ac:dyDescent="0.35">
      <c r="CJ450" s="35"/>
      <c r="CS450" t="s">
        <v>3424</v>
      </c>
      <c r="DB450" t="s">
        <v>3848</v>
      </c>
      <c r="DE450" t="s">
        <v>3849</v>
      </c>
    </row>
    <row r="451" spans="88:134" x14ac:dyDescent="0.35">
      <c r="CJ451" s="35"/>
      <c r="CS451" t="s">
        <v>3425</v>
      </c>
      <c r="CT451" t="s">
        <v>3426</v>
      </c>
      <c r="CU451">
        <v>456</v>
      </c>
      <c r="CV451">
        <v>32</v>
      </c>
      <c r="CW451">
        <v>32</v>
      </c>
      <c r="DB451">
        <v>32</v>
      </c>
      <c r="DE451">
        <v>32</v>
      </c>
      <c r="DG451" t="s">
        <v>547</v>
      </c>
      <c r="DH451" t="s">
        <v>549</v>
      </c>
      <c r="DI451" t="s">
        <v>546</v>
      </c>
      <c r="DJ451" t="s">
        <v>542</v>
      </c>
      <c r="DK451" t="s">
        <v>547</v>
      </c>
      <c r="DM451" t="s">
        <v>547</v>
      </c>
      <c r="DN451" t="s">
        <v>549</v>
      </c>
    </row>
    <row r="452" spans="88:134" x14ac:dyDescent="0.35">
      <c r="CJ452" s="35"/>
      <c r="CT452" t="s">
        <v>3427</v>
      </c>
      <c r="CU452">
        <v>78</v>
      </c>
      <c r="CW452">
        <v>32</v>
      </c>
      <c r="DD452">
        <v>32</v>
      </c>
      <c r="DE452">
        <v>32</v>
      </c>
      <c r="DG452" t="s">
        <v>546</v>
      </c>
      <c r="DI452" t="s">
        <v>541</v>
      </c>
      <c r="DK452" t="s">
        <v>549</v>
      </c>
      <c r="DN452" t="s">
        <v>546</v>
      </c>
    </row>
    <row r="453" spans="88:134" x14ac:dyDescent="0.35">
      <c r="CJ453" s="35">
        <v>117</v>
      </c>
      <c r="CK453">
        <v>73</v>
      </c>
      <c r="CS453" t="s">
        <v>3428</v>
      </c>
      <c r="CT453" t="s">
        <v>3429</v>
      </c>
      <c r="CU453">
        <v>910</v>
      </c>
      <c r="CV453">
        <v>16</v>
      </c>
      <c r="CW453">
        <v>16</v>
      </c>
      <c r="DB453" t="s">
        <v>3850</v>
      </c>
      <c r="DE453" t="s">
        <v>3851</v>
      </c>
    </row>
    <row r="454" spans="88:134" x14ac:dyDescent="0.35">
      <c r="CJ454" s="35">
        <v>100</v>
      </c>
      <c r="CK454">
        <v>125</v>
      </c>
      <c r="CT454" t="s">
        <v>3430</v>
      </c>
      <c r="CU454">
        <v>1112</v>
      </c>
      <c r="CW454">
        <v>16</v>
      </c>
      <c r="DB454">
        <v>16</v>
      </c>
      <c r="DE454">
        <v>16</v>
      </c>
      <c r="DG454" t="s">
        <v>542</v>
      </c>
      <c r="DI454" t="s">
        <v>540</v>
      </c>
      <c r="DK454" t="s">
        <v>546</v>
      </c>
      <c r="DM454" t="s">
        <v>542</v>
      </c>
      <c r="DN454" t="s">
        <v>541</v>
      </c>
    </row>
    <row r="455" spans="88:134" x14ac:dyDescent="0.35">
      <c r="CJ455" s="35">
        <v>62</v>
      </c>
      <c r="CK455">
        <v>100</v>
      </c>
      <c r="CS455" t="s">
        <v>3431</v>
      </c>
      <c r="CT455" t="s">
        <v>3432</v>
      </c>
      <c r="CU455">
        <v>13</v>
      </c>
      <c r="CV455">
        <v>8</v>
      </c>
      <c r="CW455">
        <v>8</v>
      </c>
      <c r="DD455">
        <v>16</v>
      </c>
      <c r="DE455">
        <v>16</v>
      </c>
      <c r="DG455" t="s">
        <v>541</v>
      </c>
      <c r="DI455" t="s">
        <v>3861</v>
      </c>
      <c r="DK455" t="s">
        <v>542</v>
      </c>
      <c r="DN455" t="s">
        <v>540</v>
      </c>
    </row>
    <row r="456" spans="88:134" x14ac:dyDescent="0.35">
      <c r="CJ456" s="35">
        <v>26</v>
      </c>
      <c r="CK456">
        <v>83</v>
      </c>
      <c r="CT456" t="s">
        <v>3433</v>
      </c>
      <c r="CU456">
        <v>14</v>
      </c>
      <c r="CW456">
        <v>8</v>
      </c>
      <c r="DB456" t="s">
        <v>3852</v>
      </c>
      <c r="DE456" t="s">
        <v>3853</v>
      </c>
    </row>
    <row r="457" spans="88:134" x14ac:dyDescent="0.35">
      <c r="CJ457" s="35">
        <v>33</v>
      </c>
      <c r="CK457">
        <v>57</v>
      </c>
      <c r="CS457" t="s">
        <v>3405</v>
      </c>
      <c r="CT457" t="s">
        <v>3434</v>
      </c>
      <c r="CU457">
        <v>15</v>
      </c>
      <c r="CV457">
        <v>4</v>
      </c>
      <c r="CW457">
        <v>4</v>
      </c>
      <c r="DB457">
        <v>8</v>
      </c>
      <c r="DE457">
        <v>8</v>
      </c>
      <c r="DG457" t="s">
        <v>540</v>
      </c>
      <c r="DI457" t="s">
        <v>3862</v>
      </c>
      <c r="DK457" t="s">
        <v>541</v>
      </c>
      <c r="DM457" t="s">
        <v>3861</v>
      </c>
    </row>
    <row r="458" spans="88:134" x14ac:dyDescent="0.35">
      <c r="CJ458" s="35">
        <v>71</v>
      </c>
      <c r="CK458">
        <v>19</v>
      </c>
      <c r="CT458" t="s">
        <v>3435</v>
      </c>
      <c r="CU458">
        <v>15</v>
      </c>
      <c r="CW458">
        <v>4</v>
      </c>
      <c r="DD458">
        <v>8</v>
      </c>
      <c r="DE458">
        <v>8</v>
      </c>
      <c r="DG458" t="s">
        <v>3861</v>
      </c>
      <c r="DI458" t="s">
        <v>3863</v>
      </c>
      <c r="DK458" t="s">
        <v>540</v>
      </c>
      <c r="DM458" t="s">
        <v>3862</v>
      </c>
      <c r="DT458" t="s">
        <v>3</v>
      </c>
      <c r="DU458" t="s">
        <v>2</v>
      </c>
      <c r="DV458" t="s">
        <v>191</v>
      </c>
      <c r="DX458" t="s">
        <v>6</v>
      </c>
      <c r="DY458" t="s">
        <v>10</v>
      </c>
      <c r="DZ458" t="s">
        <v>1</v>
      </c>
      <c r="EB458" t="s">
        <v>5</v>
      </c>
      <c r="EC458" t="s">
        <v>0</v>
      </c>
      <c r="ED458" t="s">
        <v>3472</v>
      </c>
    </row>
    <row r="459" spans="88:134" x14ac:dyDescent="0.35">
      <c r="CJ459" s="35">
        <v>15</v>
      </c>
      <c r="CK459">
        <v>15</v>
      </c>
      <c r="CS459" t="s">
        <v>3407</v>
      </c>
      <c r="CT459" t="s">
        <v>3436</v>
      </c>
      <c r="CU459">
        <v>16</v>
      </c>
      <c r="CV459">
        <v>2</v>
      </c>
      <c r="CW459">
        <v>2</v>
      </c>
      <c r="DB459" t="s">
        <v>3854</v>
      </c>
      <c r="DE459" t="s">
        <v>3855</v>
      </c>
      <c r="DT459">
        <v>1</v>
      </c>
      <c r="DU459">
        <v>3</v>
      </c>
      <c r="DV459">
        <v>4</v>
      </c>
      <c r="DX459">
        <v>2</v>
      </c>
      <c r="DY459">
        <v>5</v>
      </c>
      <c r="DZ459">
        <v>6</v>
      </c>
      <c r="EB459">
        <v>7</v>
      </c>
      <c r="EC459">
        <v>8</v>
      </c>
      <c r="ED459">
        <v>9</v>
      </c>
    </row>
    <row r="460" spans="88:134" x14ac:dyDescent="0.35">
      <c r="CJ460" s="35">
        <v>82</v>
      </c>
      <c r="CK460">
        <v>41</v>
      </c>
      <c r="CT460" t="s">
        <v>3437</v>
      </c>
      <c r="CU460">
        <v>17</v>
      </c>
      <c r="CW460">
        <v>2</v>
      </c>
      <c r="DB460">
        <v>4</v>
      </c>
      <c r="DE460">
        <v>4</v>
      </c>
      <c r="DG460" t="s">
        <v>3862</v>
      </c>
      <c r="DI460" t="s">
        <v>3864</v>
      </c>
      <c r="DK460" t="s">
        <v>3861</v>
      </c>
      <c r="DM460" t="s">
        <v>3863</v>
      </c>
      <c r="DS460" t="s">
        <v>553</v>
      </c>
      <c r="DT460" t="s">
        <v>847</v>
      </c>
      <c r="DU460" t="s">
        <v>859</v>
      </c>
      <c r="DV460" t="s">
        <v>904</v>
      </c>
      <c r="DX460" t="s">
        <v>864</v>
      </c>
      <c r="DY460" t="s">
        <v>7628</v>
      </c>
      <c r="DZ460" t="s">
        <v>865</v>
      </c>
      <c r="EB460" t="s">
        <v>888</v>
      </c>
      <c r="EC460" t="s">
        <v>49</v>
      </c>
      <c r="ED460" t="s">
        <v>889</v>
      </c>
    </row>
    <row r="461" spans="88:134" x14ac:dyDescent="0.35">
      <c r="CJ461" s="35"/>
      <c r="CS461" t="s">
        <v>3411</v>
      </c>
      <c r="CT461" t="s">
        <v>3438</v>
      </c>
      <c r="CU461">
        <v>18</v>
      </c>
      <c r="CV461">
        <v>1</v>
      </c>
      <c r="CW461">
        <v>1</v>
      </c>
      <c r="DD461">
        <v>4</v>
      </c>
      <c r="DE461">
        <v>4</v>
      </c>
      <c r="DG461" t="s">
        <v>3863</v>
      </c>
      <c r="DI461" t="s">
        <v>3865</v>
      </c>
      <c r="DK461" t="s">
        <v>3862</v>
      </c>
      <c r="DM461" t="s">
        <v>3864</v>
      </c>
      <c r="DS461" t="s">
        <v>553</v>
      </c>
      <c r="DT461" t="s">
        <v>903</v>
      </c>
      <c r="DU461" t="s">
        <v>902</v>
      </c>
      <c r="DV461" t="s">
        <v>895</v>
      </c>
      <c r="DX461" t="s">
        <v>897</v>
      </c>
      <c r="DY461" t="s">
        <v>7629</v>
      </c>
      <c r="DZ461" t="s">
        <v>898</v>
      </c>
      <c r="EB461" t="s">
        <v>3358</v>
      </c>
      <c r="EC461" t="s">
        <v>44</v>
      </c>
      <c r="ED461" t="s">
        <v>871</v>
      </c>
    </row>
    <row r="462" spans="88:134" x14ac:dyDescent="0.35">
      <c r="CJ462" s="35"/>
      <c r="CT462" t="s">
        <v>3439</v>
      </c>
      <c r="CU462">
        <v>19</v>
      </c>
      <c r="CW462">
        <v>1</v>
      </c>
      <c r="DB462" t="s">
        <v>3856</v>
      </c>
      <c r="DE462" t="s">
        <v>3857</v>
      </c>
      <c r="DS462" t="s">
        <v>553</v>
      </c>
      <c r="DT462" t="s">
        <v>894</v>
      </c>
      <c r="DU462" t="s">
        <v>3380</v>
      </c>
      <c r="DV462" t="s">
        <v>848</v>
      </c>
      <c r="DX462" t="s">
        <v>849</v>
      </c>
      <c r="DY462" t="s">
        <v>7630</v>
      </c>
      <c r="DZ462" t="s">
        <v>890</v>
      </c>
    </row>
    <row r="463" spans="88:134" x14ac:dyDescent="0.35">
      <c r="CJ463" s="35"/>
      <c r="CS463" t="s">
        <v>1415</v>
      </c>
      <c r="CU463">
        <v>20</v>
      </c>
      <c r="CW463">
        <v>1</v>
      </c>
      <c r="DB463">
        <v>2</v>
      </c>
      <c r="DE463">
        <v>2</v>
      </c>
      <c r="DG463" t="s">
        <v>3864</v>
      </c>
      <c r="DI463" t="s">
        <v>3866</v>
      </c>
      <c r="DK463" t="s">
        <v>3863</v>
      </c>
      <c r="DL463">
        <v>5</v>
      </c>
      <c r="DM463">
        <v>6</v>
      </c>
      <c r="DS463" t="s">
        <v>553</v>
      </c>
      <c r="DT463" t="s">
        <v>854</v>
      </c>
      <c r="DU463" t="s">
        <v>885</v>
      </c>
      <c r="DV463" t="s">
        <v>879</v>
      </c>
    </row>
    <row r="464" spans="88:134" x14ac:dyDescent="0.35">
      <c r="CJ464" s="35"/>
      <c r="CS464" t="s">
        <v>3412</v>
      </c>
      <c r="CU464">
        <v>21</v>
      </c>
      <c r="CW464">
        <v>1</v>
      </c>
      <c r="DD464">
        <v>2</v>
      </c>
      <c r="DE464">
        <v>2</v>
      </c>
      <c r="DI464" t="s">
        <v>3870</v>
      </c>
      <c r="DK464" t="s">
        <v>3864</v>
      </c>
      <c r="DL464">
        <v>6</v>
      </c>
      <c r="DM464">
        <v>7</v>
      </c>
    </row>
    <row r="465" spans="88:134" x14ac:dyDescent="0.35">
      <c r="CJ465" s="35"/>
      <c r="DB465" t="s">
        <v>3858</v>
      </c>
      <c r="DE465" t="s">
        <v>3859</v>
      </c>
      <c r="DS465" t="s">
        <v>7632</v>
      </c>
      <c r="EB465" t="s">
        <v>905</v>
      </c>
      <c r="EC465" t="s">
        <v>46</v>
      </c>
    </row>
    <row r="466" spans="88:134" x14ac:dyDescent="0.35">
      <c r="CJ466" s="35">
        <v>121</v>
      </c>
      <c r="CK466">
        <v>121</v>
      </c>
      <c r="DB466">
        <v>1</v>
      </c>
      <c r="DE466">
        <v>1</v>
      </c>
      <c r="DI466" t="s">
        <v>3871</v>
      </c>
      <c r="DK466" t="s">
        <v>3865</v>
      </c>
      <c r="DL466">
        <v>7</v>
      </c>
      <c r="DM466">
        <v>8</v>
      </c>
      <c r="EC466" t="s">
        <v>50</v>
      </c>
    </row>
    <row r="467" spans="88:134" x14ac:dyDescent="0.35">
      <c r="CJ467" s="35">
        <v>109</v>
      </c>
      <c r="CK467">
        <v>99</v>
      </c>
      <c r="DD467">
        <v>1</v>
      </c>
      <c r="DE467">
        <v>1</v>
      </c>
      <c r="DI467" t="s">
        <v>3872</v>
      </c>
      <c r="DK467" t="s">
        <v>3866</v>
      </c>
      <c r="DL467">
        <v>8</v>
      </c>
      <c r="DM467">
        <v>9</v>
      </c>
    </row>
    <row r="468" spans="88:134" x14ac:dyDescent="0.35">
      <c r="CJ468" s="35">
        <v>50</v>
      </c>
      <c r="CK468">
        <v>96</v>
      </c>
      <c r="DC468" t="s">
        <v>3860</v>
      </c>
      <c r="DS468" t="s">
        <v>497</v>
      </c>
      <c r="DT468" t="s">
        <v>3371</v>
      </c>
      <c r="DU468" t="s">
        <v>3342</v>
      </c>
      <c r="DV468" t="s">
        <v>3346</v>
      </c>
      <c r="DX468" s="26" t="s">
        <v>3375</v>
      </c>
      <c r="DY468" t="s">
        <v>341</v>
      </c>
      <c r="DZ468" t="s">
        <v>3385</v>
      </c>
      <c r="ED468" t="s">
        <v>857</v>
      </c>
    </row>
    <row r="469" spans="88:134" x14ac:dyDescent="0.35">
      <c r="CJ469" s="35">
        <v>36</v>
      </c>
      <c r="CK469">
        <v>60</v>
      </c>
      <c r="DC469">
        <v>1</v>
      </c>
      <c r="DI469" t="s">
        <v>3873</v>
      </c>
      <c r="DK469" t="s">
        <v>3867</v>
      </c>
      <c r="DL469">
        <v>9</v>
      </c>
      <c r="DM469">
        <v>10</v>
      </c>
      <c r="DS469" t="s">
        <v>497</v>
      </c>
      <c r="DT469" t="s">
        <v>3364</v>
      </c>
      <c r="DU469" t="s">
        <v>3325</v>
      </c>
      <c r="DV469" t="s">
        <v>3357</v>
      </c>
      <c r="DX469" t="s">
        <v>1950</v>
      </c>
      <c r="DY469" t="s">
        <v>338</v>
      </c>
      <c r="DZ469" t="s">
        <v>3376</v>
      </c>
      <c r="EB469" t="s">
        <v>365</v>
      </c>
      <c r="ED469" s="26" t="s">
        <v>906</v>
      </c>
    </row>
    <row r="470" spans="88:134" x14ac:dyDescent="0.35">
      <c r="CJ470" s="35">
        <v>7</v>
      </c>
      <c r="CK470">
        <v>23</v>
      </c>
      <c r="DC470">
        <v>1</v>
      </c>
      <c r="DI470" t="s">
        <v>3874</v>
      </c>
      <c r="DK470" t="s">
        <v>3868</v>
      </c>
      <c r="DL470">
        <v>10</v>
      </c>
      <c r="DM470">
        <v>11</v>
      </c>
      <c r="DS470" t="s">
        <v>497</v>
      </c>
      <c r="DX470" t="s">
        <v>1953</v>
      </c>
      <c r="DY470" t="s">
        <v>7631</v>
      </c>
      <c r="DZ470" t="s">
        <v>387</v>
      </c>
      <c r="EB470" t="s">
        <v>870</v>
      </c>
      <c r="EC470" t="s">
        <v>45</v>
      </c>
      <c r="ED470" t="s">
        <v>1953</v>
      </c>
    </row>
    <row r="471" spans="88:134" x14ac:dyDescent="0.35">
      <c r="CJ471" s="35">
        <v>27</v>
      </c>
      <c r="CK471">
        <v>2</v>
      </c>
      <c r="DS471" t="s">
        <v>497</v>
      </c>
      <c r="EB471" t="s">
        <v>3353</v>
      </c>
      <c r="EC471" t="s">
        <v>42</v>
      </c>
      <c r="ED471" t="s">
        <v>1957</v>
      </c>
    </row>
    <row r="472" spans="88:134" x14ac:dyDescent="0.35">
      <c r="CJ472" s="35">
        <v>69</v>
      </c>
      <c r="CK472">
        <v>43</v>
      </c>
    </row>
    <row r="473" spans="88:134" x14ac:dyDescent="0.35">
      <c r="CJ473" s="35">
        <v>84</v>
      </c>
      <c r="CK473">
        <v>75</v>
      </c>
      <c r="DS473" t="s">
        <v>7632</v>
      </c>
      <c r="DT473" t="s">
        <v>3383</v>
      </c>
      <c r="DU473" t="s">
        <v>851</v>
      </c>
      <c r="DZ473" t="s">
        <v>907</v>
      </c>
      <c r="EB473" t="s">
        <v>863</v>
      </c>
      <c r="EC473" t="s">
        <v>7634</v>
      </c>
    </row>
    <row r="474" spans="88:134" x14ac:dyDescent="0.35">
      <c r="CJ474" s="35"/>
      <c r="DU474" t="s">
        <v>366</v>
      </c>
    </row>
    <row r="475" spans="88:134" x14ac:dyDescent="0.35">
      <c r="CJ475" s="35"/>
    </row>
    <row r="476" spans="88:134" x14ac:dyDescent="0.35">
      <c r="CJ476" s="35"/>
    </row>
    <row r="477" spans="88:134" x14ac:dyDescent="0.35">
      <c r="CJ477" s="35"/>
    </row>
    <row r="478" spans="88:134" x14ac:dyDescent="0.35">
      <c r="CJ478" s="35"/>
    </row>
    <row r="479" spans="88:134" x14ac:dyDescent="0.35">
      <c r="CJ479" s="35">
        <v>99</v>
      </c>
      <c r="CK479">
        <v>107</v>
      </c>
    </row>
    <row r="480" spans="88:134" x14ac:dyDescent="0.35">
      <c r="CJ480" s="35">
        <v>78</v>
      </c>
      <c r="CK480">
        <v>88</v>
      </c>
      <c r="CW480" t="s">
        <v>350</v>
      </c>
      <c r="CX480" t="s">
        <v>496</v>
      </c>
      <c r="DX480" s="97"/>
      <c r="DY480" s="26"/>
      <c r="DZ480" s="26" t="s">
        <v>278</v>
      </c>
      <c r="EA480" s="26" t="s">
        <v>160</v>
      </c>
      <c r="EB480" s="26" t="s">
        <v>5215</v>
      </c>
    </row>
    <row r="481" spans="88:144" x14ac:dyDescent="0.35">
      <c r="CJ481" s="35">
        <v>116</v>
      </c>
      <c r="CK481">
        <v>59</v>
      </c>
      <c r="CU481">
        <v>1</v>
      </c>
      <c r="CV481">
        <v>1</v>
      </c>
      <c r="CW481" t="s">
        <v>3845</v>
      </c>
      <c r="CX481" t="s">
        <v>3845</v>
      </c>
      <c r="CZ481">
        <v>32</v>
      </c>
      <c r="DA481">
        <v>32</v>
      </c>
      <c r="DH481">
        <v>128</v>
      </c>
      <c r="DX481" s="97"/>
      <c r="DY481" s="26">
        <v>2.2000000000000002</v>
      </c>
      <c r="DZ481" s="26"/>
      <c r="EA481" s="26"/>
      <c r="EB481" s="26" t="s">
        <v>1415</v>
      </c>
    </row>
    <row r="482" spans="88:144" x14ac:dyDescent="0.35">
      <c r="CJ482" s="35">
        <v>52</v>
      </c>
      <c r="CK482">
        <v>30</v>
      </c>
      <c r="CU482">
        <v>2</v>
      </c>
      <c r="CV482">
        <v>2</v>
      </c>
      <c r="CW482" t="s">
        <v>3845</v>
      </c>
      <c r="CX482" t="s">
        <v>3845</v>
      </c>
      <c r="CZ482">
        <v>32</v>
      </c>
      <c r="DA482">
        <v>32</v>
      </c>
      <c r="DG482">
        <v>64</v>
      </c>
      <c r="DI482">
        <v>64</v>
      </c>
      <c r="DX482" s="97"/>
      <c r="DY482" s="26">
        <v>2</v>
      </c>
      <c r="DZ482" s="26"/>
      <c r="EA482" s="26"/>
      <c r="EB482" s="26" t="s">
        <v>501</v>
      </c>
    </row>
    <row r="483" spans="88:144" x14ac:dyDescent="0.35">
      <c r="CJ483" s="35">
        <v>22</v>
      </c>
      <c r="CK483">
        <v>10</v>
      </c>
      <c r="CU483">
        <v>3</v>
      </c>
      <c r="CV483">
        <v>3</v>
      </c>
      <c r="CW483" t="s">
        <v>3845</v>
      </c>
      <c r="CX483" t="s">
        <v>3845</v>
      </c>
      <c r="CY483" t="s">
        <v>3877</v>
      </c>
      <c r="CZ483">
        <v>32</v>
      </c>
      <c r="DA483">
        <v>32</v>
      </c>
      <c r="DF483">
        <v>32</v>
      </c>
      <c r="DH483">
        <v>64</v>
      </c>
      <c r="DJ483">
        <v>32</v>
      </c>
      <c r="DX483" s="97"/>
      <c r="DY483" s="26">
        <v>1.8</v>
      </c>
      <c r="DZ483" s="26"/>
      <c r="EA483" s="26" t="s">
        <v>501</v>
      </c>
      <c r="EB483" s="26" t="s">
        <v>629</v>
      </c>
    </row>
    <row r="484" spans="88:144" x14ac:dyDescent="0.35">
      <c r="CJ484" s="35">
        <v>85</v>
      </c>
      <c r="CK484">
        <v>33</v>
      </c>
      <c r="CU484">
        <v>45</v>
      </c>
      <c r="CV484">
        <v>4</v>
      </c>
      <c r="CW484" t="s">
        <v>504</v>
      </c>
      <c r="CX484" t="s">
        <v>504</v>
      </c>
      <c r="CZ484">
        <v>32</v>
      </c>
      <c r="DA484">
        <v>32</v>
      </c>
      <c r="DE484">
        <v>16</v>
      </c>
      <c r="DG484">
        <v>48</v>
      </c>
      <c r="DI484">
        <v>48</v>
      </c>
      <c r="DK484">
        <v>16</v>
      </c>
      <c r="DX484" s="97"/>
      <c r="DY484" s="26">
        <v>1.6</v>
      </c>
      <c r="DZ484" s="26" t="s">
        <v>501</v>
      </c>
      <c r="EA484" s="26" t="s">
        <v>629</v>
      </c>
      <c r="EB484" s="26" t="s">
        <v>622</v>
      </c>
    </row>
    <row r="485" spans="88:144" x14ac:dyDescent="0.35">
      <c r="CJ485" s="35">
        <v>5</v>
      </c>
      <c r="CK485">
        <v>69</v>
      </c>
      <c r="CU485">
        <v>67</v>
      </c>
      <c r="CV485">
        <v>5</v>
      </c>
      <c r="CW485" t="s">
        <v>504</v>
      </c>
      <c r="CX485" t="s">
        <v>504</v>
      </c>
      <c r="CY485" t="s">
        <v>3876</v>
      </c>
      <c r="CZ485">
        <v>32</v>
      </c>
      <c r="DA485">
        <v>32</v>
      </c>
      <c r="DD485">
        <v>8</v>
      </c>
      <c r="DF485">
        <v>32</v>
      </c>
      <c r="DH485">
        <v>48</v>
      </c>
      <c r="DJ485">
        <v>32</v>
      </c>
      <c r="DL485">
        <v>8</v>
      </c>
      <c r="DX485" s="97"/>
      <c r="DY485" s="26">
        <v>1.4</v>
      </c>
      <c r="DZ485" s="26" t="s">
        <v>629</v>
      </c>
      <c r="EA485" s="26" t="s">
        <v>622</v>
      </c>
      <c r="EB485" s="26" t="s">
        <v>799</v>
      </c>
    </row>
    <row r="486" spans="88:144" x14ac:dyDescent="0.35">
      <c r="CJ486" s="35">
        <v>41</v>
      </c>
      <c r="CK486">
        <v>123</v>
      </c>
      <c r="CU486">
        <v>89</v>
      </c>
      <c r="CV486">
        <v>6</v>
      </c>
      <c r="CW486" t="s">
        <v>1947</v>
      </c>
      <c r="CX486" t="s">
        <v>1947</v>
      </c>
      <c r="CY486" t="s">
        <v>3875</v>
      </c>
      <c r="CZ486">
        <v>16</v>
      </c>
      <c r="DA486">
        <v>16</v>
      </c>
      <c r="DC486">
        <v>4</v>
      </c>
      <c r="DE486">
        <v>20</v>
      </c>
      <c r="DG486">
        <v>40</v>
      </c>
      <c r="DI486">
        <v>40</v>
      </c>
      <c r="DK486">
        <v>20</v>
      </c>
      <c r="DM486">
        <v>4</v>
      </c>
      <c r="DX486" s="97"/>
      <c r="DY486" s="26">
        <v>1.2</v>
      </c>
      <c r="DZ486" s="26" t="s">
        <v>622</v>
      </c>
      <c r="EA486" s="26" t="s">
        <v>799</v>
      </c>
      <c r="EB486" s="26"/>
    </row>
    <row r="487" spans="88:144" x14ac:dyDescent="0.35">
      <c r="CJ487" s="35"/>
      <c r="CV487">
        <v>7</v>
      </c>
      <c r="CW487" t="s">
        <v>821</v>
      </c>
      <c r="DB487">
        <v>2</v>
      </c>
      <c r="DD487">
        <v>12</v>
      </c>
      <c r="DF487">
        <v>30</v>
      </c>
      <c r="DH487">
        <v>40</v>
      </c>
      <c r="DJ487">
        <v>30</v>
      </c>
      <c r="DL487">
        <v>12</v>
      </c>
      <c r="DN487">
        <v>2</v>
      </c>
      <c r="DX487" s="97"/>
      <c r="DY487" s="26">
        <v>1</v>
      </c>
      <c r="DZ487" s="26"/>
      <c r="EA487" s="26"/>
      <c r="EB487" s="26"/>
    </row>
    <row r="488" spans="88:144" x14ac:dyDescent="0.35">
      <c r="CJ488" s="35"/>
      <c r="CV488">
        <v>8</v>
      </c>
      <c r="CW488" t="s">
        <v>789</v>
      </c>
      <c r="DA488">
        <v>1</v>
      </c>
      <c r="DC488">
        <v>7</v>
      </c>
      <c r="DE488">
        <v>21</v>
      </c>
      <c r="DG488">
        <v>35</v>
      </c>
      <c r="DI488">
        <v>35</v>
      </c>
      <c r="DK488">
        <v>21</v>
      </c>
      <c r="DM488">
        <v>7</v>
      </c>
      <c r="DO488">
        <v>1</v>
      </c>
      <c r="DX488" s="97"/>
    </row>
    <row r="489" spans="88:144" x14ac:dyDescent="0.35">
      <c r="CJ489" s="35"/>
      <c r="CV489">
        <v>9</v>
      </c>
      <c r="CW489" t="s">
        <v>1851</v>
      </c>
    </row>
    <row r="490" spans="88:144" x14ac:dyDescent="0.35">
      <c r="CJ490" s="35"/>
    </row>
    <row r="491" spans="88:144" x14ac:dyDescent="0.35">
      <c r="CJ491" s="35"/>
      <c r="DW491" s="97" t="s">
        <v>978</v>
      </c>
      <c r="DX491" s="97">
        <v>130</v>
      </c>
      <c r="DY491" s="97"/>
    </row>
    <row r="492" spans="88:144" x14ac:dyDescent="0.35">
      <c r="CJ492" s="35">
        <v>53</v>
      </c>
      <c r="CK492">
        <v>89</v>
      </c>
      <c r="DW492" s="97">
        <v>1</v>
      </c>
      <c r="DX492" s="97">
        <v>120</v>
      </c>
      <c r="DY492" s="97">
        <v>130</v>
      </c>
    </row>
    <row r="493" spans="88:144" x14ac:dyDescent="0.35">
      <c r="CJ493" s="35">
        <v>91</v>
      </c>
      <c r="CK493">
        <v>51</v>
      </c>
      <c r="DW493" s="97">
        <v>2</v>
      </c>
      <c r="DX493" s="97">
        <v>100</v>
      </c>
      <c r="DY493" s="97">
        <v>110</v>
      </c>
    </row>
    <row r="494" spans="88:144" x14ac:dyDescent="0.35">
      <c r="CJ494" s="35">
        <v>75</v>
      </c>
      <c r="CK494">
        <v>31</v>
      </c>
      <c r="DL494">
        <v>1</v>
      </c>
      <c r="DM494" t="s">
        <v>486</v>
      </c>
      <c r="DN494" t="s">
        <v>3844</v>
      </c>
      <c r="DO494" t="s">
        <v>486</v>
      </c>
      <c r="DT494">
        <v>1</v>
      </c>
      <c r="DU494" t="s">
        <v>486</v>
      </c>
      <c r="DW494" s="97">
        <v>4</v>
      </c>
      <c r="DX494" s="97">
        <v>80</v>
      </c>
      <c r="DY494" s="97">
        <v>90</v>
      </c>
      <c r="EJ494" t="s">
        <v>5406</v>
      </c>
      <c r="EK494">
        <v>2</v>
      </c>
      <c r="EM494">
        <v>2</v>
      </c>
      <c r="EN494" t="s">
        <v>5406</v>
      </c>
    </row>
    <row r="495" spans="88:144" x14ac:dyDescent="0.35">
      <c r="CJ495" s="35">
        <v>47</v>
      </c>
      <c r="CK495">
        <v>6</v>
      </c>
      <c r="DC495" t="s">
        <v>3886</v>
      </c>
      <c r="DD495" t="s">
        <v>3887</v>
      </c>
      <c r="DE495">
        <v>1</v>
      </c>
      <c r="DL495">
        <v>2</v>
      </c>
      <c r="DM495" t="s">
        <v>486</v>
      </c>
      <c r="DN495" t="s">
        <v>3847</v>
      </c>
      <c r="DO495" t="s">
        <v>1638</v>
      </c>
      <c r="DT495">
        <v>2</v>
      </c>
      <c r="DU495" t="s">
        <v>486</v>
      </c>
      <c r="DW495" s="97">
        <v>8</v>
      </c>
      <c r="DX495" s="97">
        <v>60</v>
      </c>
      <c r="DY495" s="97">
        <v>70</v>
      </c>
      <c r="EJ495">
        <v>4</v>
      </c>
      <c r="EK495">
        <v>2</v>
      </c>
      <c r="EM495">
        <v>2</v>
      </c>
      <c r="EN495">
        <v>4</v>
      </c>
    </row>
    <row r="496" spans="88:144" x14ac:dyDescent="0.35">
      <c r="CJ496" s="35">
        <v>24</v>
      </c>
      <c r="CK496">
        <v>39</v>
      </c>
      <c r="CX496" t="s">
        <v>3879</v>
      </c>
      <c r="CY496" t="s">
        <v>3881</v>
      </c>
      <c r="CZ496">
        <v>64</v>
      </c>
      <c r="DA496">
        <v>64</v>
      </c>
      <c r="DC496" t="s">
        <v>3888</v>
      </c>
      <c r="DD496" t="s">
        <v>3889</v>
      </c>
      <c r="DE496">
        <v>2</v>
      </c>
      <c r="DJ496" t="s">
        <v>3886</v>
      </c>
      <c r="DK496" t="s">
        <v>3887</v>
      </c>
      <c r="DL496">
        <v>3</v>
      </c>
      <c r="DM496" t="s">
        <v>486</v>
      </c>
      <c r="DN496" t="s">
        <v>3847</v>
      </c>
      <c r="DO496" t="s">
        <v>486</v>
      </c>
      <c r="DT496">
        <v>3</v>
      </c>
      <c r="DU496" t="s">
        <v>486</v>
      </c>
      <c r="DW496" s="97">
        <v>16</v>
      </c>
      <c r="DX496" s="97"/>
      <c r="DY496" s="97">
        <v>50</v>
      </c>
    </row>
    <row r="497" spans="88:150" x14ac:dyDescent="0.35">
      <c r="CJ497" s="35">
        <v>16</v>
      </c>
      <c r="CK497">
        <v>67</v>
      </c>
      <c r="CX497" t="s">
        <v>3878</v>
      </c>
      <c r="CY497" t="s">
        <v>3882</v>
      </c>
      <c r="CZ497">
        <v>32</v>
      </c>
      <c r="DA497">
        <v>32</v>
      </c>
      <c r="DC497" t="s">
        <v>3878</v>
      </c>
      <c r="DD497" t="s">
        <v>3882</v>
      </c>
      <c r="DE497">
        <v>3</v>
      </c>
      <c r="DJ497" t="s">
        <v>3888</v>
      </c>
      <c r="DK497" t="s">
        <v>3889</v>
      </c>
      <c r="DL497">
        <v>4</v>
      </c>
      <c r="DM497" t="s">
        <v>1638</v>
      </c>
      <c r="DO497" t="s">
        <v>1638</v>
      </c>
      <c r="DT497">
        <v>4</v>
      </c>
      <c r="DU497" t="s">
        <v>1638</v>
      </c>
    </row>
    <row r="498" spans="88:150" x14ac:dyDescent="0.35">
      <c r="CJ498" s="35">
        <v>111</v>
      </c>
      <c r="CK498">
        <v>113</v>
      </c>
      <c r="CX498" t="s">
        <v>3880</v>
      </c>
      <c r="CY498" t="s">
        <v>3883</v>
      </c>
      <c r="CZ498">
        <v>16</v>
      </c>
      <c r="DA498">
        <v>16</v>
      </c>
      <c r="DC498" t="s">
        <v>3880</v>
      </c>
      <c r="DD498" t="s">
        <v>3883</v>
      </c>
      <c r="DE498">
        <v>4</v>
      </c>
      <c r="DJ498" t="s">
        <v>3828</v>
      </c>
      <c r="DK498" t="s">
        <v>3828</v>
      </c>
      <c r="DL498">
        <v>5</v>
      </c>
      <c r="DM498" t="s">
        <v>1638</v>
      </c>
      <c r="DO498" t="s">
        <v>486</v>
      </c>
      <c r="DQ498" t="s">
        <v>4742</v>
      </c>
      <c r="DR498" t="s">
        <v>3904</v>
      </c>
      <c r="DS498" t="s">
        <v>3905</v>
      </c>
      <c r="DT498">
        <v>5</v>
      </c>
      <c r="DU498" t="s">
        <v>1638</v>
      </c>
    </row>
    <row r="499" spans="88:150" x14ac:dyDescent="0.35">
      <c r="CJ499" s="35">
        <v>118</v>
      </c>
      <c r="CK499">
        <v>110</v>
      </c>
      <c r="CX499" t="s">
        <v>1635</v>
      </c>
      <c r="CY499" t="s">
        <v>3884</v>
      </c>
      <c r="CZ499">
        <v>8</v>
      </c>
      <c r="DA499">
        <v>8</v>
      </c>
      <c r="DC499" t="s">
        <v>1635</v>
      </c>
      <c r="DD499" t="s">
        <v>3884</v>
      </c>
      <c r="DE499">
        <v>5</v>
      </c>
      <c r="DI499">
        <v>1</v>
      </c>
      <c r="DJ499" t="s">
        <v>3878</v>
      </c>
      <c r="DK499" t="s">
        <v>3882</v>
      </c>
      <c r="DL499">
        <v>6</v>
      </c>
      <c r="DM499" t="s">
        <v>486</v>
      </c>
      <c r="DN499" t="s">
        <v>3846</v>
      </c>
      <c r="DO499" t="s">
        <v>1638</v>
      </c>
      <c r="DQ499" t="s">
        <v>4742</v>
      </c>
      <c r="DR499" t="s">
        <v>3886</v>
      </c>
      <c r="DS499" t="s">
        <v>3887</v>
      </c>
      <c r="DT499">
        <v>6</v>
      </c>
      <c r="DU499" t="s">
        <v>486</v>
      </c>
      <c r="DW499" s="26" t="s">
        <v>978</v>
      </c>
      <c r="DX499" s="26">
        <v>150</v>
      </c>
      <c r="DY499" s="26"/>
      <c r="EJ499">
        <v>4</v>
      </c>
      <c r="EK499">
        <v>2</v>
      </c>
      <c r="EM499">
        <v>2</v>
      </c>
      <c r="EN499">
        <v>4</v>
      </c>
    </row>
    <row r="500" spans="88:150" x14ac:dyDescent="0.35">
      <c r="CX500" t="s">
        <v>1597</v>
      </c>
      <c r="CY500" t="s">
        <v>3885</v>
      </c>
      <c r="CZ500">
        <v>4</v>
      </c>
      <c r="DA500">
        <v>4</v>
      </c>
      <c r="DC500" t="s">
        <v>1597</v>
      </c>
      <c r="DD500" t="s">
        <v>3885</v>
      </c>
      <c r="DE500">
        <v>6</v>
      </c>
      <c r="DJ500" t="s">
        <v>3828</v>
      </c>
      <c r="DK500" t="s">
        <v>3828</v>
      </c>
      <c r="DL500">
        <v>7</v>
      </c>
      <c r="DM500" t="s">
        <v>486</v>
      </c>
      <c r="DN500" t="s">
        <v>3846</v>
      </c>
      <c r="DO500" t="s">
        <v>486</v>
      </c>
      <c r="DR500" t="s">
        <v>3888</v>
      </c>
      <c r="DS500" t="s">
        <v>3889</v>
      </c>
      <c r="DT500">
        <v>7</v>
      </c>
      <c r="DU500" t="s">
        <v>486</v>
      </c>
      <c r="DW500" s="26">
        <v>1</v>
      </c>
      <c r="DX500" s="26">
        <v>135</v>
      </c>
      <c r="DY500" s="26">
        <v>150</v>
      </c>
      <c r="EA500">
        <v>1</v>
      </c>
      <c r="EB500">
        <v>35</v>
      </c>
      <c r="EC500">
        <v>25</v>
      </c>
      <c r="ED500">
        <v>50</v>
      </c>
      <c r="EE500">
        <v>60</v>
      </c>
      <c r="EI500" t="s">
        <v>5405</v>
      </c>
      <c r="EJ500" t="s">
        <v>5406</v>
      </c>
      <c r="EK500">
        <v>2</v>
      </c>
      <c r="EM500">
        <v>2</v>
      </c>
      <c r="EN500" t="s">
        <v>5406</v>
      </c>
    </row>
    <row r="501" spans="88:150" x14ac:dyDescent="0.35">
      <c r="CX501" t="s">
        <v>1580</v>
      </c>
      <c r="CY501" t="s">
        <v>1199</v>
      </c>
      <c r="CZ501">
        <v>4</v>
      </c>
      <c r="DA501">
        <v>4</v>
      </c>
      <c r="DC501" t="s">
        <v>1580</v>
      </c>
      <c r="DE501">
        <v>7</v>
      </c>
      <c r="DI501">
        <v>2</v>
      </c>
      <c r="DJ501" t="s">
        <v>3880</v>
      </c>
      <c r="DK501" t="s">
        <v>3883</v>
      </c>
      <c r="DL501">
        <v>8</v>
      </c>
      <c r="DM501" t="s">
        <v>1638</v>
      </c>
      <c r="DO501" t="s">
        <v>1638</v>
      </c>
      <c r="DR501" t="s">
        <v>3828</v>
      </c>
      <c r="DS501" t="s">
        <v>3828</v>
      </c>
      <c r="DT501">
        <v>8</v>
      </c>
      <c r="DU501" t="s">
        <v>1638</v>
      </c>
      <c r="DW501" s="26">
        <v>2</v>
      </c>
      <c r="DX501" s="26">
        <v>105</v>
      </c>
      <c r="DY501" s="26">
        <v>120</v>
      </c>
      <c r="EA501">
        <v>2</v>
      </c>
      <c r="EB501">
        <v>30</v>
      </c>
      <c r="EC501">
        <v>20</v>
      </c>
      <c r="ED501">
        <v>45</v>
      </c>
      <c r="EE501">
        <v>55</v>
      </c>
      <c r="EI501" t="s">
        <v>996</v>
      </c>
    </row>
    <row r="502" spans="88:150" x14ac:dyDescent="0.35">
      <c r="CX502" t="s">
        <v>1572</v>
      </c>
      <c r="CY502" t="s">
        <v>1281</v>
      </c>
      <c r="CZ502">
        <v>2</v>
      </c>
      <c r="DA502">
        <v>2</v>
      </c>
      <c r="DC502" t="s">
        <v>1199</v>
      </c>
      <c r="DE502">
        <v>8</v>
      </c>
      <c r="DJ502" t="s">
        <v>3828</v>
      </c>
      <c r="DK502" t="s">
        <v>3828</v>
      </c>
      <c r="DL502">
        <v>9</v>
      </c>
      <c r="DM502" t="s">
        <v>486</v>
      </c>
      <c r="DN502" t="s">
        <v>3843</v>
      </c>
      <c r="DO502" t="s">
        <v>486</v>
      </c>
      <c r="DQ502" t="s">
        <v>504</v>
      </c>
      <c r="DR502" t="s">
        <v>3878</v>
      </c>
      <c r="DS502" t="s">
        <v>3882</v>
      </c>
      <c r="DT502">
        <v>9</v>
      </c>
      <c r="DU502" t="s">
        <v>1638</v>
      </c>
      <c r="DW502" s="26">
        <v>4</v>
      </c>
      <c r="DX502" s="26">
        <v>80</v>
      </c>
      <c r="DY502" s="26">
        <v>90</v>
      </c>
      <c r="EA502">
        <v>34</v>
      </c>
      <c r="EB502">
        <v>25</v>
      </c>
      <c r="EC502">
        <v>15</v>
      </c>
      <c r="ED502">
        <v>35</v>
      </c>
      <c r="EE502">
        <v>50</v>
      </c>
      <c r="EI502" t="s">
        <v>996</v>
      </c>
    </row>
    <row r="503" spans="88:150" x14ac:dyDescent="0.35">
      <c r="CZ503">
        <v>3</v>
      </c>
      <c r="DC503" t="s">
        <v>1572</v>
      </c>
      <c r="DE503">
        <v>9</v>
      </c>
      <c r="DI503">
        <v>3</v>
      </c>
      <c r="DJ503" t="s">
        <v>1635</v>
      </c>
      <c r="DK503" t="s">
        <v>3884</v>
      </c>
      <c r="DL503">
        <v>10</v>
      </c>
      <c r="DM503" t="s">
        <v>1638</v>
      </c>
      <c r="DO503" t="s">
        <v>1638</v>
      </c>
      <c r="DR503" t="s">
        <v>3828</v>
      </c>
      <c r="DS503" t="s">
        <v>3828</v>
      </c>
      <c r="DT503">
        <v>10</v>
      </c>
      <c r="DU503" t="s">
        <v>486</v>
      </c>
      <c r="DW503" s="26">
        <v>8</v>
      </c>
      <c r="DX503" s="26">
        <v>60</v>
      </c>
      <c r="DY503" s="26">
        <v>70</v>
      </c>
      <c r="EA503">
        <v>58</v>
      </c>
      <c r="EB503">
        <v>20</v>
      </c>
      <c r="EC503">
        <v>10</v>
      </c>
      <c r="ED503">
        <v>30</v>
      </c>
      <c r="EE503">
        <v>45</v>
      </c>
      <c r="EI503" t="s">
        <v>24</v>
      </c>
    </row>
    <row r="504" spans="88:150" x14ac:dyDescent="0.35">
      <c r="DC504" t="s">
        <v>1281</v>
      </c>
      <c r="DJ504" t="s">
        <v>3828</v>
      </c>
      <c r="DK504" t="s">
        <v>3828</v>
      </c>
      <c r="DL504">
        <v>11</v>
      </c>
      <c r="DM504" t="s">
        <v>486</v>
      </c>
      <c r="DN504" t="s">
        <v>3846</v>
      </c>
      <c r="DO504" t="s">
        <v>486</v>
      </c>
      <c r="DQ504" t="s">
        <v>504</v>
      </c>
      <c r="DR504" t="s">
        <v>3880</v>
      </c>
      <c r="DS504" t="s">
        <v>3883</v>
      </c>
      <c r="DT504">
        <v>11</v>
      </c>
      <c r="DU504" t="s">
        <v>1638</v>
      </c>
      <c r="DW504" s="26">
        <v>16</v>
      </c>
      <c r="DX504" s="26"/>
      <c r="DY504" s="26">
        <v>50</v>
      </c>
      <c r="EA504">
        <v>912</v>
      </c>
      <c r="EB504">
        <v>15</v>
      </c>
      <c r="EI504" t="s">
        <v>754</v>
      </c>
    </row>
    <row r="505" spans="88:150" x14ac:dyDescent="0.35">
      <c r="DC505" t="s">
        <v>800</v>
      </c>
      <c r="DI505">
        <v>4</v>
      </c>
      <c r="DJ505" t="s">
        <v>1597</v>
      </c>
      <c r="DK505" t="s">
        <v>3885</v>
      </c>
      <c r="DL505">
        <v>12</v>
      </c>
      <c r="DM505" t="s">
        <v>486</v>
      </c>
      <c r="DN505" t="s">
        <v>3846</v>
      </c>
      <c r="DO505" t="s">
        <v>1638</v>
      </c>
      <c r="DR505" t="s">
        <v>3828</v>
      </c>
      <c r="DS505" t="s">
        <v>3828</v>
      </c>
      <c r="DT505">
        <v>12</v>
      </c>
      <c r="DU505" t="s">
        <v>1638</v>
      </c>
      <c r="EA505">
        <v>1316</v>
      </c>
      <c r="EB505">
        <v>10</v>
      </c>
      <c r="EI505" t="s">
        <v>754</v>
      </c>
    </row>
    <row r="506" spans="88:150" x14ac:dyDescent="0.35">
      <c r="DJ506" t="s">
        <v>3828</v>
      </c>
      <c r="DK506" t="s">
        <v>3828</v>
      </c>
      <c r="DL506">
        <v>13</v>
      </c>
      <c r="DM506" t="s">
        <v>1638</v>
      </c>
      <c r="DO506" t="s">
        <v>486</v>
      </c>
      <c r="DQ506" t="s">
        <v>1947</v>
      </c>
      <c r="DR506" t="s">
        <v>1635</v>
      </c>
      <c r="DS506" t="s">
        <v>3884</v>
      </c>
      <c r="DT506">
        <v>13</v>
      </c>
      <c r="DU506" t="s">
        <v>486</v>
      </c>
      <c r="EI506" t="s">
        <v>24</v>
      </c>
      <c r="EK506" s="28" t="s">
        <v>350</v>
      </c>
      <c r="EL506" s="28">
        <v>4</v>
      </c>
      <c r="EM506" s="28">
        <v>4</v>
      </c>
      <c r="EN506" s="28">
        <v>4</v>
      </c>
      <c r="EO506" s="28">
        <v>4</v>
      </c>
      <c r="EP506" s="28">
        <v>5</v>
      </c>
    </row>
    <row r="507" spans="88:150" x14ac:dyDescent="0.35">
      <c r="DI507">
        <v>5</v>
      </c>
      <c r="DJ507" t="s">
        <v>1580</v>
      </c>
      <c r="DL507">
        <v>14</v>
      </c>
      <c r="DM507" t="s">
        <v>1638</v>
      </c>
      <c r="DO507" t="s">
        <v>1638</v>
      </c>
      <c r="DR507" t="s">
        <v>3828</v>
      </c>
      <c r="DS507" t="s">
        <v>3828</v>
      </c>
      <c r="DT507">
        <v>14</v>
      </c>
      <c r="DU507" t="s">
        <v>486</v>
      </c>
      <c r="DW507" t="s">
        <v>978</v>
      </c>
      <c r="DX507">
        <v>120</v>
      </c>
      <c r="DY507" s="207"/>
      <c r="EC507">
        <v>1</v>
      </c>
      <c r="ED507">
        <v>60</v>
      </c>
      <c r="EI507" t="s">
        <v>5407</v>
      </c>
      <c r="EK507" s="28" t="s">
        <v>350</v>
      </c>
      <c r="EL507" s="28">
        <v>3</v>
      </c>
      <c r="EM507" s="28">
        <v>3</v>
      </c>
      <c r="EN507" s="28">
        <v>3</v>
      </c>
      <c r="EO507" s="28">
        <v>4</v>
      </c>
      <c r="EP507" s="28">
        <v>4</v>
      </c>
    </row>
    <row r="508" spans="88:150" x14ac:dyDescent="0.35">
      <c r="DJ508" t="s">
        <v>3829</v>
      </c>
      <c r="DK508" t="s">
        <v>3829</v>
      </c>
      <c r="DL508">
        <v>15</v>
      </c>
      <c r="DM508" t="s">
        <v>486</v>
      </c>
      <c r="DN508" t="s">
        <v>3847</v>
      </c>
      <c r="DO508" t="s">
        <v>486</v>
      </c>
      <c r="DQ508" t="s">
        <v>1947</v>
      </c>
      <c r="DR508" t="s">
        <v>1597</v>
      </c>
      <c r="DS508" t="s">
        <v>3885</v>
      </c>
      <c r="DT508">
        <v>15</v>
      </c>
      <c r="DU508" t="s">
        <v>1638</v>
      </c>
      <c r="DW508">
        <v>1</v>
      </c>
      <c r="DX508">
        <v>110</v>
      </c>
      <c r="DY508">
        <v>120</v>
      </c>
      <c r="EC508">
        <v>2</v>
      </c>
      <c r="ED508">
        <v>50</v>
      </c>
      <c r="EI508" t="s">
        <v>24</v>
      </c>
      <c r="EK508" s="28" t="s">
        <v>34</v>
      </c>
      <c r="EL508" s="28">
        <v>2</v>
      </c>
      <c r="EM508" s="28">
        <v>2</v>
      </c>
      <c r="EN508" s="28">
        <v>3</v>
      </c>
      <c r="EO508" s="28">
        <v>3</v>
      </c>
      <c r="EP508" s="28">
        <v>3</v>
      </c>
    </row>
    <row r="509" spans="88:150" x14ac:dyDescent="0.35">
      <c r="DI509">
        <v>6</v>
      </c>
      <c r="DJ509" t="s">
        <v>1199</v>
      </c>
      <c r="DL509">
        <v>16</v>
      </c>
      <c r="DM509" t="s">
        <v>486</v>
      </c>
      <c r="DN509" t="s">
        <v>3847</v>
      </c>
      <c r="DO509" t="s">
        <v>1638</v>
      </c>
      <c r="DR509" t="s">
        <v>3828</v>
      </c>
      <c r="DS509" t="s">
        <v>3828</v>
      </c>
      <c r="DT509">
        <v>16</v>
      </c>
      <c r="DU509" t="s">
        <v>1638</v>
      </c>
      <c r="DW509">
        <v>2</v>
      </c>
      <c r="DX509">
        <v>90</v>
      </c>
      <c r="DY509">
        <v>100</v>
      </c>
      <c r="EC509">
        <v>3</v>
      </c>
      <c r="ED509">
        <v>40</v>
      </c>
      <c r="EI509" t="s">
        <v>754</v>
      </c>
      <c r="EK509" s="28" t="s">
        <v>35</v>
      </c>
      <c r="EL509" s="28">
        <v>2</v>
      </c>
      <c r="EM509" s="28">
        <v>2</v>
      </c>
      <c r="EN509" s="28">
        <v>2</v>
      </c>
      <c r="EO509" s="28">
        <v>2</v>
      </c>
      <c r="EP509" s="28">
        <v>2</v>
      </c>
    </row>
    <row r="510" spans="88:150" x14ac:dyDescent="0.35">
      <c r="DJ510" t="s">
        <v>3830</v>
      </c>
      <c r="DK510" t="s">
        <v>3830</v>
      </c>
      <c r="DL510">
        <v>17</v>
      </c>
      <c r="DM510" t="s">
        <v>486</v>
      </c>
      <c r="DN510" t="s">
        <v>3842</v>
      </c>
      <c r="DO510" t="s">
        <v>486</v>
      </c>
      <c r="DQ510" t="s">
        <v>1949</v>
      </c>
      <c r="DR510" t="s">
        <v>1580</v>
      </c>
      <c r="DT510">
        <v>17</v>
      </c>
      <c r="DU510" t="s">
        <v>486</v>
      </c>
      <c r="DW510">
        <v>4</v>
      </c>
      <c r="DX510">
        <v>70</v>
      </c>
      <c r="DY510">
        <v>80</v>
      </c>
      <c r="EC510">
        <v>4</v>
      </c>
      <c r="ED510">
        <v>40</v>
      </c>
      <c r="EI510" t="s">
        <v>754</v>
      </c>
      <c r="EK510" s="28" t="s">
        <v>36</v>
      </c>
      <c r="EL510" s="28">
        <v>1</v>
      </c>
      <c r="EM510" s="28">
        <v>2</v>
      </c>
      <c r="EN510" s="28">
        <v>2</v>
      </c>
      <c r="EO510" s="28">
        <v>2</v>
      </c>
      <c r="EP510" s="28">
        <v>2</v>
      </c>
    </row>
    <row r="511" spans="88:150" x14ac:dyDescent="0.35">
      <c r="DI511">
        <v>7</v>
      </c>
      <c r="DJ511" t="s">
        <v>1572</v>
      </c>
      <c r="DL511">
        <v>18</v>
      </c>
      <c r="DM511" t="s">
        <v>799</v>
      </c>
      <c r="DR511" t="s">
        <v>3829</v>
      </c>
      <c r="DS511" t="s">
        <v>3829</v>
      </c>
      <c r="DT511">
        <v>18</v>
      </c>
      <c r="DU511" t="s">
        <v>486</v>
      </c>
      <c r="DW511">
        <v>8</v>
      </c>
      <c r="DX511">
        <v>55</v>
      </c>
      <c r="DY511">
        <v>60</v>
      </c>
      <c r="EC511">
        <v>5</v>
      </c>
      <c r="ED511">
        <v>30</v>
      </c>
      <c r="EI511" t="s">
        <v>24</v>
      </c>
      <c r="EK511" s="28">
        <v>10</v>
      </c>
      <c r="EL511" s="28">
        <v>1</v>
      </c>
      <c r="EM511" s="28">
        <v>1</v>
      </c>
      <c r="EN511" s="28">
        <v>1</v>
      </c>
      <c r="EO511" s="28">
        <v>1</v>
      </c>
      <c r="EP511" s="28">
        <v>1</v>
      </c>
    </row>
    <row r="512" spans="88:150" x14ac:dyDescent="0.35">
      <c r="CX512" t="s">
        <v>3341</v>
      </c>
      <c r="CZ512" t="s">
        <v>3340</v>
      </c>
      <c r="DJ512" t="s">
        <v>3831</v>
      </c>
      <c r="DK512" t="s">
        <v>3831</v>
      </c>
      <c r="DL512">
        <v>19</v>
      </c>
      <c r="DM512" t="s">
        <v>622</v>
      </c>
      <c r="DR512" t="s">
        <v>1199</v>
      </c>
      <c r="DT512">
        <v>19</v>
      </c>
      <c r="DU512" t="s">
        <v>486</v>
      </c>
      <c r="DW512">
        <v>16</v>
      </c>
      <c r="DX512">
        <v>45</v>
      </c>
      <c r="DY512">
        <v>50</v>
      </c>
      <c r="EC512">
        <v>6</v>
      </c>
      <c r="ED512">
        <v>30</v>
      </c>
      <c r="EI512" t="s">
        <v>5408</v>
      </c>
      <c r="EK512" s="28">
        <v>9</v>
      </c>
      <c r="EL512" s="28">
        <v>1</v>
      </c>
      <c r="EM512" s="28">
        <v>1</v>
      </c>
      <c r="EN512" s="28">
        <v>1</v>
      </c>
      <c r="EO512" s="28">
        <v>1</v>
      </c>
      <c r="EP512" s="28">
        <v>1</v>
      </c>
      <c r="EQ512" s="28">
        <v>1</v>
      </c>
      <c r="ER512" s="28">
        <v>1</v>
      </c>
      <c r="ES512" s="28">
        <v>1</v>
      </c>
      <c r="ET512" s="28">
        <v>0</v>
      </c>
    </row>
    <row r="513" spans="102:150" x14ac:dyDescent="0.35">
      <c r="CX513" t="s">
        <v>3334</v>
      </c>
      <c r="CZ513" t="s">
        <v>3898</v>
      </c>
      <c r="DI513">
        <v>8</v>
      </c>
      <c r="DJ513" t="s">
        <v>1281</v>
      </c>
      <c r="DL513">
        <v>20</v>
      </c>
      <c r="DM513" t="s">
        <v>629</v>
      </c>
      <c r="DR513" t="s">
        <v>3830</v>
      </c>
      <c r="DS513" t="s">
        <v>3830</v>
      </c>
      <c r="DT513">
        <v>20</v>
      </c>
      <c r="DU513" t="s">
        <v>3901</v>
      </c>
      <c r="DW513">
        <v>32</v>
      </c>
      <c r="DX513">
        <v>35</v>
      </c>
      <c r="DY513">
        <v>40</v>
      </c>
      <c r="EC513">
        <v>7</v>
      </c>
      <c r="ED513">
        <v>20</v>
      </c>
      <c r="EI513" t="s">
        <v>5408</v>
      </c>
      <c r="EK513" s="28">
        <v>10</v>
      </c>
      <c r="EL513" s="28">
        <v>1</v>
      </c>
      <c r="EQ513" s="28">
        <v>1</v>
      </c>
      <c r="ER513" s="28">
        <v>1</v>
      </c>
      <c r="ES513" s="28">
        <v>1</v>
      </c>
      <c r="ET513" s="28">
        <v>1</v>
      </c>
    </row>
    <row r="514" spans="102:150" x14ac:dyDescent="0.35">
      <c r="CX514" t="s">
        <v>3890</v>
      </c>
      <c r="CZ514" t="s">
        <v>3892</v>
      </c>
      <c r="DJ514" t="s">
        <v>3832</v>
      </c>
      <c r="DK514" t="s">
        <v>3832</v>
      </c>
      <c r="DL514">
        <v>21</v>
      </c>
      <c r="DM514" t="s">
        <v>501</v>
      </c>
      <c r="DR514" t="s">
        <v>1572</v>
      </c>
      <c r="DT514">
        <v>21</v>
      </c>
      <c r="DU514" t="s">
        <v>3901</v>
      </c>
      <c r="DW514">
        <v>64</v>
      </c>
      <c r="DX514">
        <v>25</v>
      </c>
      <c r="DY514">
        <v>30</v>
      </c>
      <c r="EC514">
        <v>8</v>
      </c>
      <c r="ED514">
        <v>20</v>
      </c>
      <c r="EI514" t="s">
        <v>5409</v>
      </c>
      <c r="EK514" s="28" t="s">
        <v>36</v>
      </c>
      <c r="EL514" s="28">
        <v>1</v>
      </c>
      <c r="EQ514" s="28">
        <v>1</v>
      </c>
      <c r="ER514" s="28">
        <v>1</v>
      </c>
      <c r="ES514" s="28">
        <v>1</v>
      </c>
      <c r="ET514" s="28">
        <v>1</v>
      </c>
    </row>
    <row r="515" spans="102:150" x14ac:dyDescent="0.35">
      <c r="CX515" t="s">
        <v>3891</v>
      </c>
      <c r="CZ515" t="s">
        <v>6635</v>
      </c>
      <c r="DI515">
        <v>9</v>
      </c>
      <c r="DJ515" t="s">
        <v>501</v>
      </c>
      <c r="DL515">
        <v>22</v>
      </c>
      <c r="DR515" t="s">
        <v>3831</v>
      </c>
      <c r="DS515" t="s">
        <v>3831</v>
      </c>
      <c r="DT515">
        <v>22</v>
      </c>
      <c r="DU515" t="s">
        <v>3902</v>
      </c>
      <c r="DW515">
        <v>128</v>
      </c>
      <c r="DX515">
        <v>15</v>
      </c>
      <c r="DY515">
        <v>20</v>
      </c>
      <c r="EC515">
        <v>9</v>
      </c>
      <c r="ED515">
        <v>15</v>
      </c>
      <c r="EK515" s="28" t="s">
        <v>35</v>
      </c>
      <c r="EL515" s="28">
        <v>2</v>
      </c>
      <c r="EQ515" s="28">
        <v>2</v>
      </c>
      <c r="ER515" s="28">
        <v>2</v>
      </c>
      <c r="ES515" s="28">
        <v>1</v>
      </c>
      <c r="ET515" s="28">
        <v>1</v>
      </c>
    </row>
    <row r="516" spans="102:150" x14ac:dyDescent="0.35">
      <c r="CX516" t="s">
        <v>3896</v>
      </c>
      <c r="CZ516" t="s">
        <v>3893</v>
      </c>
      <c r="DR516" t="s">
        <v>1281</v>
      </c>
      <c r="DT516">
        <v>23</v>
      </c>
      <c r="DU516" t="s">
        <v>3902</v>
      </c>
      <c r="DW516">
        <v>256</v>
      </c>
      <c r="DY516">
        <v>10</v>
      </c>
      <c r="EC516">
        <v>10</v>
      </c>
      <c r="ED516">
        <v>15</v>
      </c>
      <c r="EK516" s="28" t="s">
        <v>34</v>
      </c>
      <c r="EL516" s="28">
        <v>2</v>
      </c>
      <c r="EQ516" s="28">
        <v>2</v>
      </c>
      <c r="ER516" s="28">
        <v>2</v>
      </c>
      <c r="ES516" s="28">
        <v>2</v>
      </c>
      <c r="ET516" s="28">
        <v>2</v>
      </c>
    </row>
    <row r="517" spans="102:150" x14ac:dyDescent="0.35">
      <c r="CX517" t="s">
        <v>3897</v>
      </c>
      <c r="CZ517" t="s">
        <v>3472</v>
      </c>
      <c r="DR517" t="s">
        <v>3832</v>
      </c>
      <c r="DS517" t="s">
        <v>3832</v>
      </c>
      <c r="DT517">
        <v>24</v>
      </c>
      <c r="DU517" t="s">
        <v>3903</v>
      </c>
      <c r="EC517">
        <v>11</v>
      </c>
      <c r="ED517">
        <v>15</v>
      </c>
      <c r="EK517" s="28" t="s">
        <v>350</v>
      </c>
      <c r="EL517" s="28">
        <v>3</v>
      </c>
      <c r="EQ517" s="28">
        <v>3</v>
      </c>
      <c r="ER517" s="28">
        <v>2</v>
      </c>
      <c r="ES517" s="28">
        <v>2</v>
      </c>
      <c r="ET517" s="28">
        <v>2</v>
      </c>
    </row>
    <row r="518" spans="102:150" x14ac:dyDescent="0.35">
      <c r="CX518" t="s">
        <v>3906</v>
      </c>
      <c r="CZ518" t="s">
        <v>3894</v>
      </c>
      <c r="DG518">
        <f>30+30</f>
        <v>60</v>
      </c>
      <c r="DJ518">
        <f>300</f>
        <v>300</v>
      </c>
      <c r="DK518">
        <v>263</v>
      </c>
      <c r="DM518">
        <f>17*64</f>
        <v>1088</v>
      </c>
      <c r="DN518">
        <f>DM518+563</f>
        <v>1651</v>
      </c>
      <c r="DO518">
        <f>DN518/12</f>
        <v>137.58333333333334</v>
      </c>
      <c r="DR518" t="s">
        <v>501</v>
      </c>
      <c r="EC518">
        <v>12</v>
      </c>
      <c r="ED518">
        <v>15</v>
      </c>
      <c r="EK518" s="28" t="s">
        <v>350</v>
      </c>
      <c r="EL518" s="28">
        <v>4</v>
      </c>
      <c r="EQ518" s="28">
        <v>3</v>
      </c>
      <c r="ER518" s="28">
        <v>3</v>
      </c>
      <c r="ES518" s="28">
        <v>3</v>
      </c>
      <c r="ET518" s="28">
        <v>3</v>
      </c>
    </row>
    <row r="519" spans="102:150" x14ac:dyDescent="0.35">
      <c r="CX519" t="s">
        <v>3908</v>
      </c>
      <c r="CZ519" t="s">
        <v>3895</v>
      </c>
      <c r="DG519">
        <f>60/128</f>
        <v>0.46875</v>
      </c>
      <c r="DJ519">
        <f>150+110+110</f>
        <v>370</v>
      </c>
      <c r="DM519">
        <f>17*72</f>
        <v>1224</v>
      </c>
      <c r="DN519">
        <f>DM519+633</f>
        <v>1857</v>
      </c>
      <c r="DO519">
        <f>DN519/12</f>
        <v>154.75</v>
      </c>
      <c r="EC519">
        <v>13</v>
      </c>
      <c r="ED519">
        <v>10</v>
      </c>
    </row>
    <row r="520" spans="102:150" x14ac:dyDescent="0.35">
      <c r="CX520" t="s">
        <v>3329</v>
      </c>
      <c r="CZ520" t="s">
        <v>3907</v>
      </c>
      <c r="DG520">
        <f>60/144</f>
        <v>0.41666666666666669</v>
      </c>
      <c r="DM520">
        <f>17*80</f>
        <v>1360</v>
      </c>
      <c r="DN520">
        <f>DM520+633</f>
        <v>1993</v>
      </c>
      <c r="DO520">
        <f>DN520/12</f>
        <v>166.08333333333334</v>
      </c>
      <c r="DT520">
        <v>1</v>
      </c>
      <c r="DU520" s="451" t="s">
        <v>4737</v>
      </c>
      <c r="DV520">
        <v>60</v>
      </c>
      <c r="DW520" t="s">
        <v>4946</v>
      </c>
      <c r="EC520">
        <v>14</v>
      </c>
      <c r="ED520">
        <v>10</v>
      </c>
    </row>
    <row r="521" spans="102:150" x14ac:dyDescent="0.35">
      <c r="CZ521" t="s">
        <v>4337</v>
      </c>
      <c r="DG521">
        <f>70/168</f>
        <v>0.41666666666666669</v>
      </c>
      <c r="DT521">
        <v>2</v>
      </c>
      <c r="DU521" s="451" t="s">
        <v>4738</v>
      </c>
      <c r="DV521">
        <v>50</v>
      </c>
      <c r="DW521" t="s">
        <v>4945</v>
      </c>
      <c r="EC521">
        <v>15</v>
      </c>
      <c r="ED521">
        <v>10</v>
      </c>
      <c r="EM521" t="s">
        <v>7644</v>
      </c>
      <c r="EN521" t="s">
        <v>7644</v>
      </c>
      <c r="EO521" t="s">
        <v>7649</v>
      </c>
      <c r="EP521" t="s">
        <v>7670</v>
      </c>
      <c r="EQ521" s="43" t="s">
        <v>7674</v>
      </c>
      <c r="ER521" s="28">
        <v>1</v>
      </c>
    </row>
    <row r="522" spans="102:150" x14ac:dyDescent="0.35">
      <c r="CZ522" t="s">
        <v>3908</v>
      </c>
      <c r="DM522">
        <f>8*8</f>
        <v>64</v>
      </c>
      <c r="DT522">
        <v>3</v>
      </c>
      <c r="DU522" s="640" t="s">
        <v>4739</v>
      </c>
      <c r="DV522">
        <v>40</v>
      </c>
      <c r="DW522" t="s">
        <v>4737</v>
      </c>
      <c r="EC522">
        <v>16</v>
      </c>
      <c r="ED522">
        <v>10</v>
      </c>
      <c r="EM522" t="s">
        <v>7660</v>
      </c>
      <c r="EN522" t="s">
        <v>7645</v>
      </c>
      <c r="EO522" t="s">
        <v>7650</v>
      </c>
      <c r="EP522" t="s">
        <v>7661</v>
      </c>
      <c r="EQ522" t="s">
        <v>7673</v>
      </c>
      <c r="ER522" s="28" t="s">
        <v>7680</v>
      </c>
      <c r="ES522" s="207" t="s">
        <v>7683</v>
      </c>
    </row>
    <row r="523" spans="102:150" x14ac:dyDescent="0.35">
      <c r="DM523">
        <f>8*9</f>
        <v>72</v>
      </c>
      <c r="DT523">
        <v>4</v>
      </c>
      <c r="DU523" s="640"/>
      <c r="EM523" t="s">
        <v>7663</v>
      </c>
      <c r="EN523" t="s">
        <v>7646</v>
      </c>
      <c r="EO523" t="s">
        <v>7648</v>
      </c>
      <c r="EP523" t="s">
        <v>7662</v>
      </c>
      <c r="EQ523" t="s">
        <v>7672</v>
      </c>
      <c r="ER523">
        <v>2</v>
      </c>
    </row>
    <row r="524" spans="102:150" x14ac:dyDescent="0.35">
      <c r="DM524">
        <f>8*10</f>
        <v>80</v>
      </c>
      <c r="DT524">
        <v>56</v>
      </c>
      <c r="DU524" s="451" t="s">
        <v>4740</v>
      </c>
      <c r="DV524">
        <v>30</v>
      </c>
      <c r="DW524" t="s">
        <v>4738</v>
      </c>
      <c r="DY524">
        <v>1</v>
      </c>
      <c r="DZ524">
        <v>75</v>
      </c>
      <c r="EA524">
        <v>90</v>
      </c>
      <c r="EM524" t="s">
        <v>7646</v>
      </c>
      <c r="EN524" t="s">
        <v>7643</v>
      </c>
      <c r="EO524" t="s">
        <v>7647</v>
      </c>
      <c r="EP524" t="s">
        <v>7669</v>
      </c>
      <c r="EQ524" t="s">
        <v>7671</v>
      </c>
      <c r="ER524" t="s">
        <v>2669</v>
      </c>
      <c r="ES524" s="207" t="s">
        <v>7684</v>
      </c>
    </row>
    <row r="525" spans="102:150" x14ac:dyDescent="0.35">
      <c r="DT525">
        <v>78</v>
      </c>
      <c r="DU525" s="451">
        <v>20</v>
      </c>
      <c r="DV525">
        <v>20</v>
      </c>
      <c r="DW525">
        <v>30</v>
      </c>
      <c r="DY525">
        <v>2</v>
      </c>
      <c r="DZ525">
        <v>65</v>
      </c>
      <c r="EA525">
        <v>80</v>
      </c>
      <c r="EM525" t="s">
        <v>7667</v>
      </c>
      <c r="EN525" t="s">
        <v>7642</v>
      </c>
      <c r="EO525" t="s">
        <v>7641</v>
      </c>
      <c r="EP525" t="s">
        <v>7668</v>
      </c>
      <c r="EQ525" s="207" t="s">
        <v>7679</v>
      </c>
      <c r="ER525">
        <v>4</v>
      </c>
      <c r="ES525">
        <v>0</v>
      </c>
    </row>
    <row r="526" spans="102:150" x14ac:dyDescent="0.35">
      <c r="DM526">
        <f>16*64</f>
        <v>1024</v>
      </c>
      <c r="DN526">
        <f>DM526+563</f>
        <v>1587</v>
      </c>
      <c r="DO526">
        <f>DN526/12</f>
        <v>132.25</v>
      </c>
      <c r="DT526">
        <v>910</v>
      </c>
      <c r="DU526" s="640">
        <v>15</v>
      </c>
      <c r="DV526">
        <v>15</v>
      </c>
      <c r="DW526">
        <v>25</v>
      </c>
      <c r="DY526">
        <v>4</v>
      </c>
      <c r="DZ526">
        <v>55</v>
      </c>
      <c r="EA526">
        <v>70</v>
      </c>
      <c r="EM526" t="s">
        <v>7664</v>
      </c>
      <c r="EN526" t="s">
        <v>7651</v>
      </c>
      <c r="EO526" t="s">
        <v>7655</v>
      </c>
      <c r="EP526" t="s">
        <v>7664</v>
      </c>
      <c r="EQ526" t="s">
        <v>7675</v>
      </c>
      <c r="ER526" t="s">
        <v>7681</v>
      </c>
      <c r="ES526" s="207">
        <v>-0.25</v>
      </c>
    </row>
    <row r="527" spans="102:150" x14ac:dyDescent="0.35">
      <c r="DM527">
        <f>16*72</f>
        <v>1152</v>
      </c>
      <c r="DN527">
        <f>DM527+633</f>
        <v>1785</v>
      </c>
      <c r="DO527">
        <f>DN527/12</f>
        <v>148.75</v>
      </c>
      <c r="DT527">
        <v>112</v>
      </c>
      <c r="DU527" s="640"/>
      <c r="DY527">
        <v>8</v>
      </c>
      <c r="DZ527">
        <v>45</v>
      </c>
      <c r="EA527">
        <v>60</v>
      </c>
      <c r="EM527" t="s">
        <v>7665</v>
      </c>
      <c r="EN527" t="s">
        <v>7652</v>
      </c>
      <c r="EO527" t="s">
        <v>7656</v>
      </c>
      <c r="EP527" t="s">
        <v>7665</v>
      </c>
      <c r="EQ527" t="s">
        <v>7676</v>
      </c>
      <c r="ER527" t="s">
        <v>7682</v>
      </c>
      <c r="ES527">
        <v>-0.5</v>
      </c>
    </row>
    <row r="528" spans="102:150" x14ac:dyDescent="0.35">
      <c r="DM528">
        <f>16*80</f>
        <v>1280</v>
      </c>
      <c r="DN528">
        <f>DM528+633</f>
        <v>1913</v>
      </c>
      <c r="DO528">
        <f>DN528/12</f>
        <v>159.41666666666666</v>
      </c>
      <c r="DT528">
        <v>1314</v>
      </c>
      <c r="DU528" s="640">
        <v>10</v>
      </c>
      <c r="DV528">
        <v>10</v>
      </c>
      <c r="DW528">
        <v>20</v>
      </c>
      <c r="DY528">
        <v>16</v>
      </c>
      <c r="DZ528">
        <v>35</v>
      </c>
      <c r="EA528">
        <v>50</v>
      </c>
      <c r="EE528">
        <v>60</v>
      </c>
      <c r="EF528">
        <v>8</v>
      </c>
      <c r="EM528" t="s">
        <v>7666</v>
      </c>
      <c r="EN528" t="s">
        <v>7653</v>
      </c>
      <c r="EO528" t="s">
        <v>7657</v>
      </c>
      <c r="EP528" t="s">
        <v>7666</v>
      </c>
      <c r="EQ528" t="s">
        <v>7677</v>
      </c>
      <c r="ER528" t="s">
        <v>7685</v>
      </c>
      <c r="ES528">
        <v>-0.75</v>
      </c>
    </row>
    <row r="529" spans="99:149" x14ac:dyDescent="0.35">
      <c r="DT529">
        <v>1516</v>
      </c>
      <c r="DU529" s="640"/>
      <c r="EE529">
        <v>55</v>
      </c>
      <c r="EF529">
        <v>7</v>
      </c>
      <c r="EM529" t="s">
        <v>7659</v>
      </c>
      <c r="EN529" t="s">
        <v>7654</v>
      </c>
      <c r="EO529" t="s">
        <v>7658</v>
      </c>
      <c r="EP529" t="s">
        <v>7659</v>
      </c>
      <c r="EQ529" t="s">
        <v>7678</v>
      </c>
      <c r="ER529">
        <v>7</v>
      </c>
      <c r="ES529">
        <v>-1</v>
      </c>
    </row>
    <row r="530" spans="99:149" x14ac:dyDescent="0.35">
      <c r="EE530">
        <v>50</v>
      </c>
      <c r="EF530">
        <v>6</v>
      </c>
    </row>
    <row r="531" spans="99:149" x14ac:dyDescent="0.35">
      <c r="ED531">
        <v>8</v>
      </c>
      <c r="EE531">
        <v>45</v>
      </c>
      <c r="EF531">
        <v>5</v>
      </c>
    </row>
    <row r="532" spans="99:149" x14ac:dyDescent="0.35">
      <c r="CU532">
        <v>1</v>
      </c>
      <c r="CV532">
        <v>1</v>
      </c>
      <c r="CW532">
        <v>1</v>
      </c>
      <c r="CX532">
        <v>1</v>
      </c>
      <c r="CZ532">
        <v>1</v>
      </c>
      <c r="DE532">
        <v>1</v>
      </c>
      <c r="DF532">
        <v>1</v>
      </c>
      <c r="DH532">
        <v>1</v>
      </c>
      <c r="DL532">
        <v>1</v>
      </c>
      <c r="DM532">
        <v>32</v>
      </c>
      <c r="DN532">
        <v>33</v>
      </c>
      <c r="DO532">
        <v>64</v>
      </c>
      <c r="DP532">
        <v>65</v>
      </c>
      <c r="DQ532">
        <v>96</v>
      </c>
      <c r="DR532">
        <v>97</v>
      </c>
      <c r="DS532">
        <v>128</v>
      </c>
      <c r="DT532">
        <v>129</v>
      </c>
      <c r="DU532">
        <v>160</v>
      </c>
      <c r="DV532">
        <v>161</v>
      </c>
      <c r="DW532">
        <v>192</v>
      </c>
      <c r="DX532">
        <v>193</v>
      </c>
      <c r="DY532">
        <v>224</v>
      </c>
      <c r="DZ532">
        <v>225</v>
      </c>
      <c r="EA532">
        <v>256</v>
      </c>
      <c r="ED532">
        <v>7</v>
      </c>
      <c r="EE532">
        <v>40</v>
      </c>
      <c r="EF532">
        <v>4</v>
      </c>
    </row>
    <row r="533" spans="99:149" x14ac:dyDescent="0.35">
      <c r="CU533">
        <v>2</v>
      </c>
      <c r="CV533">
        <v>3</v>
      </c>
      <c r="CW533">
        <v>2</v>
      </c>
      <c r="CZ533">
        <v>9</v>
      </c>
      <c r="DE533">
        <v>16</v>
      </c>
      <c r="DF533">
        <v>9</v>
      </c>
      <c r="DH533">
        <v>15</v>
      </c>
      <c r="DL533">
        <v>16</v>
      </c>
      <c r="DM533">
        <v>17</v>
      </c>
      <c r="DN533">
        <v>48</v>
      </c>
      <c r="DO533">
        <v>49</v>
      </c>
      <c r="DP533">
        <v>80</v>
      </c>
      <c r="DQ533">
        <v>81</v>
      </c>
      <c r="DR533">
        <v>112</v>
      </c>
      <c r="DS533">
        <v>113</v>
      </c>
      <c r="DT533">
        <v>144</v>
      </c>
      <c r="DU533">
        <v>145</v>
      </c>
      <c r="DV533">
        <v>176</v>
      </c>
      <c r="DW533">
        <v>177</v>
      </c>
      <c r="DX533">
        <v>208</v>
      </c>
      <c r="DY533">
        <v>209</v>
      </c>
      <c r="DZ533">
        <v>240</v>
      </c>
      <c r="EA533">
        <v>241</v>
      </c>
      <c r="ED533">
        <v>6</v>
      </c>
      <c r="EE533">
        <v>35</v>
      </c>
      <c r="EF533">
        <v>3</v>
      </c>
    </row>
    <row r="534" spans="99:149" x14ac:dyDescent="0.35">
      <c r="CU534">
        <v>3</v>
      </c>
      <c r="CV534">
        <v>5</v>
      </c>
      <c r="CW534">
        <v>3</v>
      </c>
      <c r="CZ534">
        <v>5</v>
      </c>
      <c r="DE534">
        <v>8</v>
      </c>
      <c r="DF534">
        <v>5</v>
      </c>
      <c r="DH534">
        <v>5</v>
      </c>
      <c r="DL534">
        <v>8</v>
      </c>
      <c r="DM534">
        <v>25</v>
      </c>
      <c r="DN534">
        <v>40</v>
      </c>
      <c r="DO534">
        <v>57</v>
      </c>
      <c r="DP534">
        <v>72</v>
      </c>
      <c r="DQ534">
        <v>89</v>
      </c>
      <c r="DR534">
        <v>104</v>
      </c>
      <c r="DS534">
        <v>121</v>
      </c>
      <c r="DT534">
        <v>136</v>
      </c>
      <c r="DU534">
        <v>153</v>
      </c>
      <c r="DV534">
        <v>168</v>
      </c>
      <c r="DW534">
        <v>185</v>
      </c>
      <c r="DX534">
        <v>200</v>
      </c>
      <c r="DY534">
        <v>217</v>
      </c>
      <c r="DZ534">
        <v>232</v>
      </c>
      <c r="EA534">
        <v>249</v>
      </c>
      <c r="ED534">
        <v>5</v>
      </c>
      <c r="EE534">
        <v>30</v>
      </c>
      <c r="EF534">
        <v>2</v>
      </c>
    </row>
    <row r="535" spans="99:149" x14ac:dyDescent="0.35">
      <c r="CU535">
        <v>4</v>
      </c>
      <c r="CV535">
        <v>7</v>
      </c>
      <c r="CW535">
        <v>4</v>
      </c>
      <c r="CZ535">
        <v>13</v>
      </c>
      <c r="DE535">
        <v>9</v>
      </c>
      <c r="DF535">
        <v>13</v>
      </c>
      <c r="DH535">
        <v>11</v>
      </c>
      <c r="DL535">
        <v>9</v>
      </c>
      <c r="DM535">
        <v>24</v>
      </c>
      <c r="DN535">
        <v>41</v>
      </c>
      <c r="DO535">
        <v>56</v>
      </c>
      <c r="DP535">
        <v>73</v>
      </c>
      <c r="DQ535">
        <v>88</v>
      </c>
      <c r="DR535">
        <v>105</v>
      </c>
      <c r="DS535">
        <v>120</v>
      </c>
      <c r="DT535">
        <v>137</v>
      </c>
      <c r="DU535">
        <v>152</v>
      </c>
      <c r="DV535">
        <v>169</v>
      </c>
      <c r="DW535">
        <v>184</v>
      </c>
      <c r="DX535">
        <v>201</v>
      </c>
      <c r="DY535">
        <v>216</v>
      </c>
      <c r="DZ535">
        <v>233</v>
      </c>
      <c r="EA535">
        <v>248</v>
      </c>
      <c r="ED535">
        <v>4</v>
      </c>
      <c r="EE535">
        <v>25</v>
      </c>
      <c r="EF535">
        <v>1</v>
      </c>
    </row>
    <row r="536" spans="99:149" x14ac:dyDescent="0.35">
      <c r="CU536">
        <v>5</v>
      </c>
      <c r="CV536">
        <v>8</v>
      </c>
      <c r="CW536">
        <v>5</v>
      </c>
      <c r="CZ536">
        <v>3</v>
      </c>
      <c r="DE536">
        <v>5</v>
      </c>
      <c r="DF536">
        <v>3</v>
      </c>
      <c r="DH536">
        <v>3</v>
      </c>
      <c r="DL536">
        <v>5</v>
      </c>
      <c r="DM536">
        <v>28</v>
      </c>
      <c r="DN536">
        <v>37</v>
      </c>
      <c r="DO536">
        <v>60</v>
      </c>
      <c r="DP536">
        <v>69</v>
      </c>
      <c r="DQ536">
        <v>92</v>
      </c>
      <c r="DR536">
        <v>101</v>
      </c>
      <c r="DS536">
        <v>124</v>
      </c>
      <c r="DT536">
        <v>133</v>
      </c>
      <c r="DU536">
        <v>156</v>
      </c>
      <c r="DV536">
        <v>165</v>
      </c>
      <c r="DW536">
        <v>188</v>
      </c>
      <c r="DX536">
        <v>197</v>
      </c>
      <c r="DY536">
        <v>220</v>
      </c>
      <c r="DZ536">
        <v>229</v>
      </c>
      <c r="EA536">
        <v>252</v>
      </c>
      <c r="ED536">
        <v>3</v>
      </c>
      <c r="EE536">
        <v>20</v>
      </c>
      <c r="EF536">
        <v>0</v>
      </c>
    </row>
    <row r="537" spans="99:149" x14ac:dyDescent="0.35">
      <c r="CU537">
        <v>6</v>
      </c>
      <c r="CV537">
        <v>6</v>
      </c>
      <c r="CW537">
        <v>6</v>
      </c>
      <c r="CZ537">
        <v>11</v>
      </c>
      <c r="DE537">
        <v>12</v>
      </c>
      <c r="DF537">
        <v>11</v>
      </c>
      <c r="DH537">
        <v>13</v>
      </c>
      <c r="DL537">
        <v>12</v>
      </c>
      <c r="DM537">
        <v>21</v>
      </c>
      <c r="DN537">
        <v>44</v>
      </c>
      <c r="DO537">
        <v>53</v>
      </c>
      <c r="DP537">
        <v>76</v>
      </c>
      <c r="DQ537">
        <v>85</v>
      </c>
      <c r="DR537">
        <v>108</v>
      </c>
      <c r="DS537">
        <v>117</v>
      </c>
      <c r="DT537">
        <v>140</v>
      </c>
      <c r="DU537">
        <v>149</v>
      </c>
      <c r="DV537">
        <v>172</v>
      </c>
      <c r="DW537">
        <v>181</v>
      </c>
      <c r="DX537">
        <v>204</v>
      </c>
      <c r="DY537">
        <v>213</v>
      </c>
      <c r="DZ537">
        <v>236</v>
      </c>
      <c r="EA537">
        <v>245</v>
      </c>
      <c r="ED537">
        <v>2</v>
      </c>
      <c r="EE537">
        <v>15</v>
      </c>
    </row>
    <row r="538" spans="99:149" x14ac:dyDescent="0.35">
      <c r="CU538">
        <v>7</v>
      </c>
      <c r="CV538">
        <v>4</v>
      </c>
      <c r="CW538">
        <v>7</v>
      </c>
      <c r="CZ538">
        <v>7</v>
      </c>
      <c r="DE538">
        <v>4</v>
      </c>
      <c r="DF538">
        <v>7</v>
      </c>
      <c r="DH538">
        <v>7</v>
      </c>
      <c r="DL538">
        <v>4</v>
      </c>
      <c r="DM538">
        <v>29</v>
      </c>
      <c r="DN538">
        <v>36</v>
      </c>
      <c r="DO538">
        <v>61</v>
      </c>
      <c r="DP538">
        <v>68</v>
      </c>
      <c r="DQ538">
        <v>93</v>
      </c>
      <c r="DR538">
        <v>100</v>
      </c>
      <c r="DS538">
        <v>125</v>
      </c>
      <c r="DT538">
        <v>132</v>
      </c>
      <c r="DU538">
        <v>157</v>
      </c>
      <c r="DV538">
        <v>164</v>
      </c>
      <c r="DW538">
        <v>189</v>
      </c>
      <c r="DX538">
        <v>196</v>
      </c>
      <c r="DY538">
        <v>221</v>
      </c>
      <c r="DZ538">
        <v>228</v>
      </c>
      <c r="EA538">
        <v>253</v>
      </c>
      <c r="ED538">
        <v>1</v>
      </c>
      <c r="EE538">
        <v>10</v>
      </c>
    </row>
    <row r="539" spans="99:149" x14ac:dyDescent="0.35">
      <c r="CU539">
        <v>8</v>
      </c>
      <c r="CV539">
        <v>2</v>
      </c>
      <c r="CW539">
        <v>8</v>
      </c>
      <c r="CZ539">
        <v>15</v>
      </c>
      <c r="DE539">
        <v>13</v>
      </c>
      <c r="DF539">
        <v>15</v>
      </c>
      <c r="DH539">
        <v>9</v>
      </c>
      <c r="DL539">
        <v>13</v>
      </c>
      <c r="DM539">
        <v>20</v>
      </c>
      <c r="DN539">
        <v>45</v>
      </c>
      <c r="DO539">
        <v>52</v>
      </c>
      <c r="DP539">
        <v>77</v>
      </c>
      <c r="DQ539">
        <v>84</v>
      </c>
      <c r="DR539">
        <v>109</v>
      </c>
      <c r="DS539">
        <v>116</v>
      </c>
      <c r="DT539">
        <v>141</v>
      </c>
      <c r="DU539">
        <v>148</v>
      </c>
      <c r="DV539">
        <v>173</v>
      </c>
      <c r="DW539">
        <v>180</v>
      </c>
      <c r="DX539">
        <v>205</v>
      </c>
      <c r="DY539">
        <v>212</v>
      </c>
      <c r="DZ539">
        <v>237</v>
      </c>
      <c r="EA539">
        <v>244</v>
      </c>
      <c r="ED539">
        <v>0</v>
      </c>
      <c r="EE539">
        <v>5</v>
      </c>
    </row>
    <row r="540" spans="99:149" x14ac:dyDescent="0.35">
      <c r="CU540">
        <v>9</v>
      </c>
      <c r="CV540">
        <v>16</v>
      </c>
      <c r="CW540">
        <v>9</v>
      </c>
      <c r="CX540">
        <v>16</v>
      </c>
      <c r="CZ540">
        <v>2</v>
      </c>
      <c r="DE540">
        <v>3</v>
      </c>
      <c r="DF540">
        <v>2</v>
      </c>
      <c r="DH540">
        <v>2</v>
      </c>
      <c r="DL540">
        <v>2</v>
      </c>
      <c r="DM540">
        <v>31</v>
      </c>
      <c r="DN540">
        <v>34</v>
      </c>
      <c r="DO540">
        <v>63</v>
      </c>
      <c r="DP540">
        <v>66</v>
      </c>
      <c r="DQ540">
        <v>95</v>
      </c>
      <c r="DR540">
        <v>98</v>
      </c>
      <c r="DS540">
        <v>127</v>
      </c>
      <c r="DT540">
        <v>130</v>
      </c>
      <c r="DU540">
        <v>159</v>
      </c>
      <c r="DV540">
        <v>162</v>
      </c>
      <c r="DW540">
        <v>191</v>
      </c>
      <c r="DX540">
        <v>194</v>
      </c>
      <c r="DY540">
        <v>223</v>
      </c>
      <c r="DZ540">
        <v>226</v>
      </c>
      <c r="EA540">
        <v>255</v>
      </c>
    </row>
    <row r="541" spans="99:149" x14ac:dyDescent="0.35">
      <c r="CU541">
        <v>10</v>
      </c>
      <c r="CV541">
        <v>14</v>
      </c>
      <c r="CW541">
        <v>10</v>
      </c>
      <c r="CZ541">
        <v>10</v>
      </c>
      <c r="DE541">
        <v>14</v>
      </c>
      <c r="DF541">
        <v>10</v>
      </c>
      <c r="DH541">
        <v>16</v>
      </c>
      <c r="DL541">
        <v>15</v>
      </c>
      <c r="DM541">
        <v>18</v>
      </c>
      <c r="DN541">
        <v>47</v>
      </c>
      <c r="DO541">
        <v>50</v>
      </c>
      <c r="DP541">
        <v>79</v>
      </c>
      <c r="DQ541">
        <v>82</v>
      </c>
      <c r="DR541">
        <v>111</v>
      </c>
      <c r="DS541">
        <v>114</v>
      </c>
      <c r="DT541">
        <v>143</v>
      </c>
      <c r="DU541">
        <v>146</v>
      </c>
      <c r="DV541">
        <v>175</v>
      </c>
      <c r="DW541">
        <v>178</v>
      </c>
      <c r="DX541">
        <v>207</v>
      </c>
      <c r="DY541">
        <v>210</v>
      </c>
      <c r="DZ541">
        <v>239</v>
      </c>
      <c r="EA541">
        <v>242</v>
      </c>
    </row>
    <row r="542" spans="99:149" x14ac:dyDescent="0.35">
      <c r="CU542">
        <v>11</v>
      </c>
      <c r="CV542">
        <v>12</v>
      </c>
      <c r="CW542">
        <v>11</v>
      </c>
      <c r="CZ542">
        <v>6</v>
      </c>
      <c r="DE542">
        <v>6</v>
      </c>
      <c r="DF542">
        <v>6</v>
      </c>
      <c r="DH542">
        <v>6</v>
      </c>
      <c r="DL542">
        <v>7</v>
      </c>
      <c r="DM542">
        <v>26</v>
      </c>
      <c r="DN542">
        <v>39</v>
      </c>
      <c r="DO542">
        <v>58</v>
      </c>
      <c r="DP542">
        <v>71</v>
      </c>
      <c r="DQ542">
        <v>90</v>
      </c>
      <c r="DR542">
        <v>103</v>
      </c>
      <c r="DS542">
        <v>122</v>
      </c>
      <c r="DT542">
        <v>135</v>
      </c>
      <c r="DU542">
        <v>154</v>
      </c>
      <c r="DV542">
        <v>167</v>
      </c>
      <c r="DW542">
        <v>186</v>
      </c>
      <c r="DX542">
        <v>199</v>
      </c>
      <c r="DY542">
        <v>218</v>
      </c>
      <c r="DZ542">
        <v>231</v>
      </c>
      <c r="EA542">
        <v>250</v>
      </c>
    </row>
    <row r="543" spans="99:149" x14ac:dyDescent="0.35">
      <c r="CU543">
        <v>12</v>
      </c>
      <c r="CV543">
        <v>10</v>
      </c>
      <c r="CW543">
        <v>12</v>
      </c>
      <c r="CZ543">
        <v>14</v>
      </c>
      <c r="DE543">
        <v>11</v>
      </c>
      <c r="DF543">
        <v>14</v>
      </c>
      <c r="DH543">
        <v>12</v>
      </c>
      <c r="DL543">
        <v>10</v>
      </c>
      <c r="DM543">
        <v>23</v>
      </c>
      <c r="DN543">
        <v>42</v>
      </c>
      <c r="DO543">
        <v>55</v>
      </c>
      <c r="DP543">
        <v>74</v>
      </c>
      <c r="DQ543">
        <v>87</v>
      </c>
      <c r="DR543">
        <v>106</v>
      </c>
      <c r="DS543">
        <v>119</v>
      </c>
      <c r="DT543">
        <v>138</v>
      </c>
      <c r="DU543">
        <v>151</v>
      </c>
      <c r="DV543">
        <v>170</v>
      </c>
      <c r="DW543">
        <v>183</v>
      </c>
      <c r="DX543">
        <v>202</v>
      </c>
      <c r="DY543">
        <v>215</v>
      </c>
      <c r="DZ543">
        <v>234</v>
      </c>
      <c r="EA543">
        <v>247</v>
      </c>
    </row>
    <row r="544" spans="99:149" x14ac:dyDescent="0.35">
      <c r="CU544">
        <v>13</v>
      </c>
      <c r="CV544">
        <v>9</v>
      </c>
      <c r="CW544">
        <v>13</v>
      </c>
      <c r="CZ544">
        <v>4</v>
      </c>
      <c r="DE544">
        <v>7</v>
      </c>
      <c r="DF544">
        <v>4</v>
      </c>
      <c r="DH544">
        <v>4</v>
      </c>
      <c r="DL544">
        <v>6</v>
      </c>
      <c r="DM544">
        <v>27</v>
      </c>
      <c r="DN544">
        <v>38</v>
      </c>
      <c r="DO544">
        <v>59</v>
      </c>
      <c r="DP544">
        <v>70</v>
      </c>
      <c r="DQ544">
        <v>91</v>
      </c>
      <c r="DR544">
        <v>102</v>
      </c>
      <c r="DS544">
        <v>123</v>
      </c>
      <c r="DT544">
        <v>134</v>
      </c>
      <c r="DU544">
        <v>155</v>
      </c>
      <c r="DV544">
        <v>166</v>
      </c>
      <c r="DW544">
        <v>187</v>
      </c>
      <c r="DX544">
        <v>198</v>
      </c>
      <c r="DY544">
        <v>219</v>
      </c>
      <c r="DZ544">
        <v>230</v>
      </c>
      <c r="EA544">
        <v>251</v>
      </c>
    </row>
    <row r="545" spans="99:131" x14ac:dyDescent="0.35">
      <c r="CU545">
        <v>14</v>
      </c>
      <c r="CV545">
        <v>11</v>
      </c>
      <c r="CW545">
        <v>14</v>
      </c>
      <c r="CZ545">
        <v>12</v>
      </c>
      <c r="DE545">
        <v>10</v>
      </c>
      <c r="DF545">
        <v>12</v>
      </c>
      <c r="DH545">
        <v>14</v>
      </c>
      <c r="DL545">
        <v>11</v>
      </c>
      <c r="DM545">
        <v>22</v>
      </c>
      <c r="DN545">
        <v>43</v>
      </c>
      <c r="DO545">
        <v>54</v>
      </c>
      <c r="DP545">
        <v>75</v>
      </c>
      <c r="DQ545">
        <v>86</v>
      </c>
      <c r="DR545">
        <v>107</v>
      </c>
      <c r="DS545">
        <v>118</v>
      </c>
      <c r="DT545">
        <v>139</v>
      </c>
      <c r="DU545">
        <v>150</v>
      </c>
      <c r="DV545">
        <v>171</v>
      </c>
      <c r="DW545">
        <v>182</v>
      </c>
      <c r="DX545">
        <v>203</v>
      </c>
      <c r="DY545">
        <v>214</v>
      </c>
      <c r="DZ545">
        <v>235</v>
      </c>
      <c r="EA545">
        <v>246</v>
      </c>
    </row>
    <row r="546" spans="99:131" x14ac:dyDescent="0.35">
      <c r="CU546">
        <v>15</v>
      </c>
      <c r="CV546">
        <v>13</v>
      </c>
      <c r="CW546">
        <v>15</v>
      </c>
      <c r="CZ546">
        <v>8</v>
      </c>
      <c r="DE546">
        <v>2</v>
      </c>
      <c r="DF546">
        <v>8</v>
      </c>
      <c r="DH546">
        <v>8</v>
      </c>
      <c r="DL546">
        <v>3</v>
      </c>
      <c r="DM546">
        <v>30</v>
      </c>
      <c r="DN546">
        <v>35</v>
      </c>
      <c r="DO546">
        <v>62</v>
      </c>
      <c r="DP546">
        <v>67</v>
      </c>
      <c r="DQ546">
        <v>94</v>
      </c>
      <c r="DR546">
        <v>99</v>
      </c>
      <c r="DS546">
        <v>126</v>
      </c>
      <c r="DT546">
        <v>131</v>
      </c>
      <c r="DU546">
        <v>158</v>
      </c>
      <c r="DV546">
        <v>163</v>
      </c>
      <c r="DW546">
        <v>190</v>
      </c>
      <c r="DX546">
        <v>195</v>
      </c>
      <c r="DY546">
        <v>222</v>
      </c>
      <c r="DZ546">
        <v>227</v>
      </c>
      <c r="EA546">
        <v>254</v>
      </c>
    </row>
    <row r="547" spans="99:131" x14ac:dyDescent="0.35">
      <c r="CU547">
        <v>16</v>
      </c>
      <c r="CV547">
        <v>15</v>
      </c>
      <c r="CW547">
        <v>16</v>
      </c>
      <c r="CZ547">
        <v>16</v>
      </c>
      <c r="DE547">
        <v>15</v>
      </c>
      <c r="DF547">
        <v>16</v>
      </c>
      <c r="DH547">
        <v>10</v>
      </c>
      <c r="DL547">
        <v>14</v>
      </c>
      <c r="DM547">
        <v>19</v>
      </c>
      <c r="DN547">
        <v>46</v>
      </c>
      <c r="DO547">
        <v>51</v>
      </c>
      <c r="DP547">
        <v>78</v>
      </c>
      <c r="DQ547">
        <v>83</v>
      </c>
      <c r="DR547">
        <v>110</v>
      </c>
      <c r="DS547">
        <v>115</v>
      </c>
      <c r="DT547">
        <v>142</v>
      </c>
      <c r="DU547">
        <v>147</v>
      </c>
      <c r="DV547">
        <v>174</v>
      </c>
      <c r="DW547">
        <v>179</v>
      </c>
      <c r="DX547">
        <v>206</v>
      </c>
      <c r="DY547">
        <v>211</v>
      </c>
      <c r="DZ547">
        <v>238</v>
      </c>
      <c r="EA547">
        <v>243</v>
      </c>
    </row>
    <row r="551" spans="99:131" x14ac:dyDescent="0.35">
      <c r="DB551" t="s">
        <v>3899</v>
      </c>
      <c r="DF551" t="s">
        <v>3900</v>
      </c>
      <c r="DL551">
        <v>1</v>
      </c>
      <c r="DM551">
        <v>18</v>
      </c>
    </row>
    <row r="552" spans="99:131" x14ac:dyDescent="0.35">
      <c r="CW552">
        <v>1</v>
      </c>
      <c r="CX552">
        <v>1</v>
      </c>
      <c r="DA552">
        <f t="shared" ref="DA552:DA583" si="37">RANK(DB552, $DB$552:$DB$615, 2)</f>
        <v>1</v>
      </c>
      <c r="DB552">
        <v>1</v>
      </c>
      <c r="DC552">
        <v>256</v>
      </c>
      <c r="DF552">
        <v>1</v>
      </c>
      <c r="DG552">
        <v>251</v>
      </c>
      <c r="DH552">
        <v>1</v>
      </c>
      <c r="DL552">
        <v>15</v>
      </c>
      <c r="DM552">
        <f t="shared" ref="DM552:DM566" si="38">35-DL552</f>
        <v>20</v>
      </c>
      <c r="DT552">
        <v>16</v>
      </c>
      <c r="DU552">
        <v>1</v>
      </c>
      <c r="DV552">
        <v>1</v>
      </c>
      <c r="DW552">
        <v>15</v>
      </c>
    </row>
    <row r="553" spans="99:131" x14ac:dyDescent="0.35">
      <c r="CW553">
        <v>1</v>
      </c>
      <c r="CX553">
        <v>1</v>
      </c>
      <c r="DA553">
        <f t="shared" si="37"/>
        <v>64</v>
      </c>
      <c r="DB553">
        <v>128</v>
      </c>
      <c r="DC553">
        <v>129</v>
      </c>
      <c r="DF553">
        <v>112</v>
      </c>
      <c r="DG553">
        <v>150</v>
      </c>
      <c r="DH553">
        <v>1</v>
      </c>
      <c r="DL553">
        <v>5</v>
      </c>
      <c r="DM553">
        <f t="shared" si="38"/>
        <v>30</v>
      </c>
      <c r="DT553">
        <v>9</v>
      </c>
      <c r="DU553">
        <v>8</v>
      </c>
      <c r="DV553">
        <v>8</v>
      </c>
      <c r="DW553">
        <v>10</v>
      </c>
    </row>
    <row r="554" spans="99:131" x14ac:dyDescent="0.35">
      <c r="CW554">
        <v>64</v>
      </c>
      <c r="CX554">
        <v>2</v>
      </c>
      <c r="DA554">
        <f t="shared" si="37"/>
        <v>32</v>
      </c>
      <c r="DB554">
        <v>64</v>
      </c>
      <c r="DC554">
        <v>193</v>
      </c>
      <c r="DF554">
        <v>56</v>
      </c>
      <c r="DG554">
        <v>206</v>
      </c>
      <c r="DH554">
        <v>1</v>
      </c>
      <c r="DL554">
        <v>11</v>
      </c>
      <c r="DM554">
        <f t="shared" si="38"/>
        <v>24</v>
      </c>
      <c r="DT554">
        <v>12</v>
      </c>
      <c r="DU554">
        <v>5</v>
      </c>
      <c r="DV554">
        <v>5</v>
      </c>
      <c r="DW554">
        <v>11</v>
      </c>
    </row>
    <row r="555" spans="99:131" x14ac:dyDescent="0.35">
      <c r="CW555">
        <v>64</v>
      </c>
      <c r="CX555">
        <v>2</v>
      </c>
      <c r="DA555">
        <f t="shared" si="37"/>
        <v>33</v>
      </c>
      <c r="DB555">
        <v>65</v>
      </c>
      <c r="DC555">
        <v>192</v>
      </c>
      <c r="DF555">
        <v>89</v>
      </c>
      <c r="DG555">
        <v>163</v>
      </c>
      <c r="DH555">
        <v>1</v>
      </c>
      <c r="DL555">
        <v>3</v>
      </c>
      <c r="DM555">
        <f t="shared" si="38"/>
        <v>32</v>
      </c>
      <c r="DT555">
        <v>13</v>
      </c>
      <c r="DU555">
        <v>4</v>
      </c>
      <c r="DV555">
        <v>4</v>
      </c>
      <c r="DW555">
        <v>14</v>
      </c>
    </row>
    <row r="556" spans="99:131" x14ac:dyDescent="0.35">
      <c r="CW556">
        <v>32</v>
      </c>
      <c r="CX556">
        <v>3</v>
      </c>
      <c r="DA556">
        <f t="shared" si="37"/>
        <v>16</v>
      </c>
      <c r="DB556">
        <v>32</v>
      </c>
      <c r="DC556">
        <v>225</v>
      </c>
      <c r="DF556">
        <v>29</v>
      </c>
      <c r="DG556">
        <v>231</v>
      </c>
      <c r="DH556">
        <v>1</v>
      </c>
      <c r="DL556">
        <v>13</v>
      </c>
      <c r="DM556">
        <f t="shared" si="38"/>
        <v>22</v>
      </c>
      <c r="DT556">
        <v>14</v>
      </c>
      <c r="DU556">
        <v>3</v>
      </c>
      <c r="DV556">
        <v>3</v>
      </c>
      <c r="DW556">
        <v>13</v>
      </c>
    </row>
    <row r="557" spans="99:131" x14ac:dyDescent="0.35">
      <c r="CW557">
        <v>32</v>
      </c>
      <c r="CX557">
        <v>3</v>
      </c>
      <c r="DA557">
        <f t="shared" si="37"/>
        <v>49</v>
      </c>
      <c r="DB557">
        <v>97</v>
      </c>
      <c r="DC557">
        <v>160</v>
      </c>
      <c r="DF557">
        <v>116</v>
      </c>
      <c r="DG557">
        <v>138</v>
      </c>
      <c r="DH557">
        <v>1</v>
      </c>
      <c r="DL557">
        <v>7</v>
      </c>
      <c r="DM557">
        <f t="shared" si="38"/>
        <v>28</v>
      </c>
      <c r="DT557">
        <v>11</v>
      </c>
      <c r="DU557">
        <v>6</v>
      </c>
      <c r="DV557">
        <v>6</v>
      </c>
      <c r="DW557">
        <v>12</v>
      </c>
    </row>
    <row r="558" spans="99:131" x14ac:dyDescent="0.35">
      <c r="CW558">
        <v>33</v>
      </c>
      <c r="CX558">
        <v>4</v>
      </c>
      <c r="DA558">
        <f t="shared" si="37"/>
        <v>17</v>
      </c>
      <c r="DB558">
        <v>33</v>
      </c>
      <c r="DC558">
        <v>224</v>
      </c>
      <c r="DF558">
        <v>44</v>
      </c>
      <c r="DG558">
        <v>210</v>
      </c>
      <c r="DH558">
        <v>1</v>
      </c>
      <c r="DL558">
        <v>9</v>
      </c>
      <c r="DM558">
        <f t="shared" si="38"/>
        <v>26</v>
      </c>
      <c r="DT558">
        <v>10</v>
      </c>
      <c r="DU558">
        <v>7</v>
      </c>
      <c r="DV558">
        <v>7</v>
      </c>
      <c r="DW558">
        <v>9</v>
      </c>
    </row>
    <row r="559" spans="99:131" x14ac:dyDescent="0.35">
      <c r="CW559">
        <v>33</v>
      </c>
      <c r="CX559">
        <v>4</v>
      </c>
      <c r="DA559">
        <f t="shared" si="37"/>
        <v>48</v>
      </c>
      <c r="DB559">
        <v>96</v>
      </c>
      <c r="DC559">
        <v>161</v>
      </c>
      <c r="DF559">
        <v>69</v>
      </c>
      <c r="DG559">
        <v>191</v>
      </c>
      <c r="DH559">
        <v>1</v>
      </c>
      <c r="DL559">
        <v>2</v>
      </c>
      <c r="DM559">
        <v>17</v>
      </c>
      <c r="DT559">
        <v>15</v>
      </c>
      <c r="DU559">
        <v>2</v>
      </c>
      <c r="DV559">
        <v>2</v>
      </c>
      <c r="DW559">
        <v>16</v>
      </c>
    </row>
    <row r="560" spans="99:131" x14ac:dyDescent="0.35">
      <c r="CW560">
        <v>17</v>
      </c>
      <c r="CX560">
        <v>5</v>
      </c>
      <c r="DA560">
        <f t="shared" si="37"/>
        <v>9</v>
      </c>
      <c r="DB560">
        <v>17</v>
      </c>
      <c r="DC560">
        <v>240</v>
      </c>
      <c r="DF560">
        <v>97</v>
      </c>
      <c r="DG560">
        <v>155</v>
      </c>
      <c r="DH560">
        <v>2</v>
      </c>
      <c r="DI560">
        <v>128</v>
      </c>
      <c r="DJ560">
        <v>134</v>
      </c>
      <c r="DL560">
        <v>16</v>
      </c>
      <c r="DM560">
        <f t="shared" si="38"/>
        <v>19</v>
      </c>
    </row>
    <row r="561" spans="101:117" x14ac:dyDescent="0.35">
      <c r="CW561">
        <v>17</v>
      </c>
      <c r="CX561">
        <v>5</v>
      </c>
      <c r="DA561">
        <f t="shared" si="37"/>
        <v>56</v>
      </c>
      <c r="DB561">
        <v>112</v>
      </c>
      <c r="DC561">
        <v>145</v>
      </c>
      <c r="DF561">
        <v>49</v>
      </c>
      <c r="DG561">
        <v>203</v>
      </c>
      <c r="DH561">
        <v>2</v>
      </c>
      <c r="DI561">
        <v>48</v>
      </c>
      <c r="DJ561">
        <v>214</v>
      </c>
      <c r="DL561">
        <v>6</v>
      </c>
      <c r="DM561">
        <f t="shared" si="38"/>
        <v>29</v>
      </c>
    </row>
    <row r="562" spans="101:117" x14ac:dyDescent="0.35">
      <c r="CW562">
        <v>48</v>
      </c>
      <c r="CX562">
        <v>6</v>
      </c>
      <c r="DA562">
        <f t="shared" si="37"/>
        <v>24</v>
      </c>
      <c r="DB562">
        <v>48</v>
      </c>
      <c r="DC562">
        <v>209</v>
      </c>
      <c r="DF562">
        <v>88</v>
      </c>
      <c r="DG562">
        <v>174</v>
      </c>
      <c r="DH562">
        <v>2</v>
      </c>
      <c r="DI562">
        <v>73</v>
      </c>
      <c r="DJ562">
        <v>179</v>
      </c>
      <c r="DL562">
        <v>12</v>
      </c>
      <c r="DM562">
        <f t="shared" si="38"/>
        <v>23</v>
      </c>
    </row>
    <row r="563" spans="101:117" x14ac:dyDescent="0.35">
      <c r="CW563">
        <v>48</v>
      </c>
      <c r="CX563">
        <v>6</v>
      </c>
      <c r="DA563">
        <f t="shared" si="37"/>
        <v>41</v>
      </c>
      <c r="DB563">
        <v>81</v>
      </c>
      <c r="DC563">
        <v>176</v>
      </c>
      <c r="DF563">
        <v>25</v>
      </c>
      <c r="DG563">
        <v>227</v>
      </c>
      <c r="DH563">
        <v>2</v>
      </c>
      <c r="DI563">
        <v>8</v>
      </c>
      <c r="DJ563">
        <v>254</v>
      </c>
      <c r="DL563">
        <v>4</v>
      </c>
      <c r="DM563">
        <f t="shared" si="38"/>
        <v>31</v>
      </c>
    </row>
    <row r="564" spans="101:117" x14ac:dyDescent="0.35">
      <c r="CW564">
        <v>16</v>
      </c>
      <c r="CX564">
        <v>7</v>
      </c>
      <c r="DA564">
        <f t="shared" si="37"/>
        <v>8</v>
      </c>
      <c r="DB564">
        <v>16</v>
      </c>
      <c r="DC564">
        <v>241</v>
      </c>
      <c r="DF564">
        <v>125</v>
      </c>
      <c r="DG564">
        <v>135</v>
      </c>
      <c r="DH564">
        <v>2</v>
      </c>
      <c r="DI564">
        <v>100</v>
      </c>
      <c r="DJ564">
        <v>154</v>
      </c>
      <c r="DL564">
        <v>14</v>
      </c>
      <c r="DM564">
        <f t="shared" si="38"/>
        <v>21</v>
      </c>
    </row>
    <row r="565" spans="101:117" x14ac:dyDescent="0.35">
      <c r="CW565">
        <v>16</v>
      </c>
      <c r="CX565">
        <v>7</v>
      </c>
      <c r="DA565">
        <f t="shared" si="37"/>
        <v>57</v>
      </c>
      <c r="DB565">
        <v>113</v>
      </c>
      <c r="DC565">
        <v>144</v>
      </c>
      <c r="DF565">
        <v>45</v>
      </c>
      <c r="DG565">
        <v>215</v>
      </c>
      <c r="DH565">
        <v>2</v>
      </c>
      <c r="DI565">
        <v>52</v>
      </c>
      <c r="DJ565">
        <v>202</v>
      </c>
      <c r="DL565">
        <v>8</v>
      </c>
      <c r="DM565">
        <f t="shared" si="38"/>
        <v>27</v>
      </c>
    </row>
    <row r="566" spans="101:117" x14ac:dyDescent="0.35">
      <c r="CW566">
        <v>49</v>
      </c>
      <c r="CX566">
        <v>8</v>
      </c>
      <c r="DA566">
        <f t="shared" si="37"/>
        <v>25</v>
      </c>
      <c r="DB566">
        <v>49</v>
      </c>
      <c r="DC566">
        <v>208</v>
      </c>
      <c r="DF566">
        <v>76</v>
      </c>
      <c r="DG566">
        <v>178</v>
      </c>
      <c r="DH566">
        <v>2</v>
      </c>
      <c r="DI566">
        <v>85</v>
      </c>
      <c r="DJ566">
        <v>175</v>
      </c>
      <c r="DL566">
        <v>10</v>
      </c>
      <c r="DM566">
        <f t="shared" si="38"/>
        <v>25</v>
      </c>
    </row>
    <row r="567" spans="101:117" x14ac:dyDescent="0.35">
      <c r="CW567">
        <v>49</v>
      </c>
      <c r="CX567">
        <v>8</v>
      </c>
      <c r="DA567">
        <f t="shared" si="37"/>
        <v>40</v>
      </c>
      <c r="DB567">
        <v>80</v>
      </c>
      <c r="DC567">
        <v>177</v>
      </c>
      <c r="DF567">
        <v>5</v>
      </c>
      <c r="DG567">
        <v>255</v>
      </c>
      <c r="DH567">
        <v>2</v>
      </c>
      <c r="DI567">
        <v>28</v>
      </c>
      <c r="DJ567">
        <v>226</v>
      </c>
    </row>
    <row r="568" spans="101:117" x14ac:dyDescent="0.35">
      <c r="CW568">
        <v>9</v>
      </c>
      <c r="CX568">
        <v>9</v>
      </c>
      <c r="DA568">
        <f t="shared" si="37"/>
        <v>5</v>
      </c>
      <c r="DB568">
        <v>9</v>
      </c>
      <c r="DC568">
        <v>248</v>
      </c>
      <c r="DF568">
        <v>64</v>
      </c>
      <c r="DG568">
        <v>198</v>
      </c>
      <c r="DH568">
        <v>3</v>
      </c>
    </row>
    <row r="569" spans="101:117" x14ac:dyDescent="0.35">
      <c r="CW569">
        <v>9</v>
      </c>
      <c r="CX569">
        <v>9</v>
      </c>
      <c r="DA569">
        <f t="shared" si="37"/>
        <v>60</v>
      </c>
      <c r="DB569">
        <v>120</v>
      </c>
      <c r="DC569">
        <v>137</v>
      </c>
      <c r="DF569">
        <v>81</v>
      </c>
      <c r="DG569">
        <v>171</v>
      </c>
      <c r="DH569">
        <v>3</v>
      </c>
    </row>
    <row r="570" spans="101:117" x14ac:dyDescent="0.35">
      <c r="CW570">
        <v>56</v>
      </c>
      <c r="CX570">
        <v>10</v>
      </c>
      <c r="DA570">
        <f t="shared" si="37"/>
        <v>28</v>
      </c>
      <c r="DB570">
        <v>56</v>
      </c>
      <c r="DC570">
        <v>201</v>
      </c>
      <c r="DF570">
        <v>24</v>
      </c>
      <c r="DG570">
        <v>238</v>
      </c>
      <c r="DH570">
        <v>3</v>
      </c>
    </row>
    <row r="571" spans="101:117" x14ac:dyDescent="0.35">
      <c r="CW571">
        <v>56</v>
      </c>
      <c r="CX571">
        <v>10</v>
      </c>
      <c r="DA571">
        <f t="shared" si="37"/>
        <v>37</v>
      </c>
      <c r="DB571">
        <v>73</v>
      </c>
      <c r="DC571">
        <v>184</v>
      </c>
      <c r="DF571">
        <v>121</v>
      </c>
      <c r="DG571">
        <v>131</v>
      </c>
      <c r="DH571">
        <v>3</v>
      </c>
    </row>
    <row r="572" spans="101:117" x14ac:dyDescent="0.35">
      <c r="CW572">
        <v>24</v>
      </c>
      <c r="CX572">
        <v>11</v>
      </c>
      <c r="DA572">
        <f t="shared" si="37"/>
        <v>12</v>
      </c>
      <c r="DB572">
        <v>24</v>
      </c>
      <c r="DC572">
        <v>233</v>
      </c>
      <c r="DF572">
        <v>36</v>
      </c>
      <c r="DG572">
        <v>218</v>
      </c>
      <c r="DH572">
        <v>3</v>
      </c>
    </row>
    <row r="573" spans="101:117" x14ac:dyDescent="0.35">
      <c r="CW573">
        <v>24</v>
      </c>
      <c r="CX573">
        <v>11</v>
      </c>
      <c r="DA573">
        <f t="shared" si="37"/>
        <v>53</v>
      </c>
      <c r="DB573">
        <v>105</v>
      </c>
      <c r="DC573">
        <v>152</v>
      </c>
      <c r="DF573">
        <v>77</v>
      </c>
      <c r="DG573">
        <v>183</v>
      </c>
      <c r="DH573">
        <v>3</v>
      </c>
    </row>
    <row r="574" spans="101:117" x14ac:dyDescent="0.35">
      <c r="CW574">
        <v>41</v>
      </c>
      <c r="CX574">
        <v>12</v>
      </c>
      <c r="DA574">
        <f t="shared" si="37"/>
        <v>21</v>
      </c>
      <c r="DB574">
        <v>41</v>
      </c>
      <c r="DC574">
        <v>216</v>
      </c>
      <c r="DF574">
        <v>12</v>
      </c>
      <c r="DG574">
        <v>242</v>
      </c>
      <c r="DH574">
        <v>3</v>
      </c>
    </row>
    <row r="575" spans="101:117" x14ac:dyDescent="0.35">
      <c r="CW575">
        <v>41</v>
      </c>
      <c r="CX575">
        <v>12</v>
      </c>
      <c r="DA575">
        <f t="shared" si="37"/>
        <v>44</v>
      </c>
      <c r="DB575">
        <v>88</v>
      </c>
      <c r="DC575">
        <v>169</v>
      </c>
      <c r="DF575">
        <v>101</v>
      </c>
      <c r="DG575">
        <v>159</v>
      </c>
      <c r="DH575">
        <v>3</v>
      </c>
    </row>
    <row r="576" spans="101:117" x14ac:dyDescent="0.35">
      <c r="CW576">
        <v>25</v>
      </c>
      <c r="CX576">
        <v>13</v>
      </c>
      <c r="DA576">
        <f t="shared" si="37"/>
        <v>13</v>
      </c>
      <c r="DB576">
        <v>25</v>
      </c>
      <c r="DC576">
        <v>232</v>
      </c>
      <c r="DF576">
        <v>65</v>
      </c>
      <c r="DG576">
        <v>187</v>
      </c>
      <c r="DH576">
        <v>4</v>
      </c>
      <c r="DI576">
        <v>65</v>
      </c>
      <c r="DJ576">
        <v>187</v>
      </c>
    </row>
    <row r="577" spans="101:114" x14ac:dyDescent="0.35">
      <c r="CW577">
        <v>25</v>
      </c>
      <c r="CX577">
        <v>13</v>
      </c>
      <c r="DA577">
        <f t="shared" si="37"/>
        <v>52</v>
      </c>
      <c r="DB577">
        <v>104</v>
      </c>
      <c r="DC577">
        <v>153</v>
      </c>
      <c r="DF577">
        <v>16</v>
      </c>
      <c r="DG577">
        <v>246</v>
      </c>
      <c r="DH577">
        <v>4</v>
      </c>
      <c r="DI577">
        <v>16</v>
      </c>
      <c r="DJ577">
        <v>246</v>
      </c>
    </row>
    <row r="578" spans="101:114" x14ac:dyDescent="0.35">
      <c r="CW578">
        <v>40</v>
      </c>
      <c r="CX578">
        <v>14</v>
      </c>
      <c r="DA578">
        <f t="shared" si="37"/>
        <v>20</v>
      </c>
      <c r="DB578">
        <v>40</v>
      </c>
      <c r="DC578">
        <v>217</v>
      </c>
      <c r="DF578">
        <v>105</v>
      </c>
      <c r="DG578">
        <v>147</v>
      </c>
      <c r="DH578">
        <v>4</v>
      </c>
      <c r="DI578">
        <v>105</v>
      </c>
      <c r="DJ578">
        <v>147</v>
      </c>
    </row>
    <row r="579" spans="101:114" x14ac:dyDescent="0.35">
      <c r="CW579">
        <v>40</v>
      </c>
      <c r="CX579">
        <v>14</v>
      </c>
      <c r="DA579">
        <f t="shared" si="37"/>
        <v>45</v>
      </c>
      <c r="DB579">
        <v>89</v>
      </c>
      <c r="DC579">
        <v>168</v>
      </c>
      <c r="DF579">
        <v>57</v>
      </c>
      <c r="DG579">
        <v>195</v>
      </c>
      <c r="DH579">
        <v>4</v>
      </c>
      <c r="DI579">
        <v>57</v>
      </c>
      <c r="DJ579">
        <v>195</v>
      </c>
    </row>
    <row r="580" spans="101:114" x14ac:dyDescent="0.35">
      <c r="CW580">
        <v>8</v>
      </c>
      <c r="CX580">
        <v>15</v>
      </c>
      <c r="DA580">
        <f t="shared" si="37"/>
        <v>4</v>
      </c>
      <c r="DB580">
        <v>8</v>
      </c>
      <c r="DC580">
        <v>249</v>
      </c>
      <c r="DF580">
        <v>93</v>
      </c>
      <c r="DG580">
        <v>167</v>
      </c>
      <c r="DH580">
        <v>4</v>
      </c>
      <c r="DI580">
        <v>93</v>
      </c>
      <c r="DJ580">
        <v>167</v>
      </c>
    </row>
    <row r="581" spans="101:114" x14ac:dyDescent="0.35">
      <c r="CW581">
        <v>8</v>
      </c>
      <c r="CX581">
        <v>15</v>
      </c>
      <c r="DA581">
        <f t="shared" si="37"/>
        <v>61</v>
      </c>
      <c r="DB581">
        <v>121</v>
      </c>
      <c r="DC581">
        <v>136</v>
      </c>
      <c r="DF581">
        <v>20</v>
      </c>
      <c r="DG581">
        <v>234</v>
      </c>
      <c r="DH581">
        <v>4</v>
      </c>
      <c r="DI581">
        <v>20</v>
      </c>
      <c r="DJ581">
        <v>234</v>
      </c>
    </row>
    <row r="582" spans="101:114" x14ac:dyDescent="0.35">
      <c r="CW582">
        <v>57</v>
      </c>
      <c r="CX582">
        <v>16</v>
      </c>
      <c r="DA582">
        <f t="shared" si="37"/>
        <v>29</v>
      </c>
      <c r="DB582">
        <v>57</v>
      </c>
      <c r="DC582">
        <v>200</v>
      </c>
      <c r="DF582">
        <v>117</v>
      </c>
      <c r="DG582">
        <v>143</v>
      </c>
      <c r="DH582">
        <v>4</v>
      </c>
      <c r="DI582">
        <v>117</v>
      </c>
      <c r="DJ582">
        <v>143</v>
      </c>
    </row>
    <row r="583" spans="101:114" x14ac:dyDescent="0.35">
      <c r="CW583">
        <v>57</v>
      </c>
      <c r="CX583">
        <v>16</v>
      </c>
      <c r="DA583">
        <f t="shared" si="37"/>
        <v>36</v>
      </c>
      <c r="DB583">
        <v>72</v>
      </c>
      <c r="DC583">
        <v>185</v>
      </c>
      <c r="DF583">
        <v>37</v>
      </c>
      <c r="DG583">
        <v>223</v>
      </c>
      <c r="DH583">
        <v>4</v>
      </c>
      <c r="DI583">
        <v>37</v>
      </c>
      <c r="DJ583">
        <v>223</v>
      </c>
    </row>
    <row r="584" spans="101:114" x14ac:dyDescent="0.35">
      <c r="CW584">
        <v>4</v>
      </c>
      <c r="CX584">
        <v>17</v>
      </c>
      <c r="DA584">
        <f t="shared" ref="DA584:DA615" si="39">RANK(DB584, $DB$552:$DB$615, 2)</f>
        <v>2</v>
      </c>
      <c r="DB584">
        <v>4</v>
      </c>
      <c r="DC584">
        <v>253</v>
      </c>
      <c r="DF584">
        <v>32</v>
      </c>
      <c r="DG584">
        <v>230</v>
      </c>
      <c r="DH584">
        <v>5</v>
      </c>
    </row>
    <row r="585" spans="101:114" x14ac:dyDescent="0.35">
      <c r="CW585">
        <v>4</v>
      </c>
      <c r="CX585">
        <v>17</v>
      </c>
      <c r="DA585">
        <f t="shared" si="39"/>
        <v>63</v>
      </c>
      <c r="DB585">
        <v>125</v>
      </c>
      <c r="DC585">
        <v>132</v>
      </c>
      <c r="DF585">
        <v>113</v>
      </c>
      <c r="DG585">
        <v>139</v>
      </c>
      <c r="DH585">
        <v>5</v>
      </c>
    </row>
    <row r="586" spans="101:114" x14ac:dyDescent="0.35">
      <c r="CW586">
        <v>61</v>
      </c>
      <c r="CX586">
        <v>18</v>
      </c>
      <c r="DA586">
        <f t="shared" si="39"/>
        <v>31</v>
      </c>
      <c r="DB586">
        <v>61</v>
      </c>
      <c r="DC586">
        <v>196</v>
      </c>
      <c r="DF586">
        <v>41</v>
      </c>
      <c r="DG586">
        <v>211</v>
      </c>
      <c r="DH586">
        <v>5</v>
      </c>
    </row>
    <row r="587" spans="101:114" x14ac:dyDescent="0.35">
      <c r="CW587">
        <v>61</v>
      </c>
      <c r="CX587">
        <v>18</v>
      </c>
      <c r="DA587">
        <f t="shared" si="39"/>
        <v>34</v>
      </c>
      <c r="DB587">
        <v>68</v>
      </c>
      <c r="DC587">
        <v>189</v>
      </c>
      <c r="DF587">
        <v>72</v>
      </c>
      <c r="DG587">
        <v>190</v>
      </c>
      <c r="DH587">
        <v>5</v>
      </c>
    </row>
    <row r="588" spans="101:114" x14ac:dyDescent="0.35">
      <c r="CW588">
        <v>29</v>
      </c>
      <c r="CX588">
        <v>19</v>
      </c>
      <c r="DA588">
        <f t="shared" si="39"/>
        <v>15</v>
      </c>
      <c r="DB588">
        <v>29</v>
      </c>
      <c r="DC588">
        <v>228</v>
      </c>
      <c r="DF588">
        <v>4</v>
      </c>
      <c r="DG588">
        <v>250</v>
      </c>
      <c r="DH588">
        <v>5</v>
      </c>
    </row>
    <row r="589" spans="101:114" x14ac:dyDescent="0.35">
      <c r="CW589">
        <v>29</v>
      </c>
      <c r="CX589">
        <v>19</v>
      </c>
      <c r="DA589">
        <f t="shared" si="39"/>
        <v>50</v>
      </c>
      <c r="DB589">
        <v>100</v>
      </c>
      <c r="DC589">
        <v>157</v>
      </c>
      <c r="DF589">
        <v>109</v>
      </c>
      <c r="DG589">
        <v>151</v>
      </c>
      <c r="DH589">
        <v>5</v>
      </c>
    </row>
    <row r="590" spans="101:114" x14ac:dyDescent="0.35">
      <c r="CW590">
        <v>36</v>
      </c>
      <c r="CX590">
        <v>20</v>
      </c>
      <c r="DA590">
        <f t="shared" si="39"/>
        <v>18</v>
      </c>
      <c r="DB590">
        <v>36</v>
      </c>
      <c r="DC590">
        <v>221</v>
      </c>
      <c r="DF590">
        <v>53</v>
      </c>
      <c r="DG590">
        <v>207</v>
      </c>
      <c r="DH590">
        <v>5</v>
      </c>
    </row>
    <row r="591" spans="101:114" x14ac:dyDescent="0.35">
      <c r="CW591">
        <v>36</v>
      </c>
      <c r="CX591">
        <v>20</v>
      </c>
      <c r="DA591">
        <f t="shared" si="39"/>
        <v>47</v>
      </c>
      <c r="DB591">
        <v>93</v>
      </c>
      <c r="DC591">
        <v>164</v>
      </c>
      <c r="DF591">
        <v>92</v>
      </c>
      <c r="DG591">
        <v>162</v>
      </c>
      <c r="DH591">
        <v>5</v>
      </c>
    </row>
    <row r="592" spans="101:114" x14ac:dyDescent="0.35">
      <c r="CW592">
        <v>20</v>
      </c>
      <c r="CX592">
        <v>21</v>
      </c>
      <c r="DA592">
        <f t="shared" si="39"/>
        <v>10</v>
      </c>
      <c r="DB592">
        <v>20</v>
      </c>
      <c r="DC592">
        <v>237</v>
      </c>
      <c r="DF592">
        <v>128</v>
      </c>
      <c r="DG592">
        <v>134</v>
      </c>
      <c r="DH592">
        <v>6</v>
      </c>
      <c r="DI592">
        <v>97</v>
      </c>
      <c r="DJ592">
        <v>155</v>
      </c>
    </row>
    <row r="593" spans="101:114" x14ac:dyDescent="0.35">
      <c r="CW593">
        <v>20</v>
      </c>
      <c r="CX593">
        <v>21</v>
      </c>
      <c r="DA593">
        <f t="shared" si="39"/>
        <v>55</v>
      </c>
      <c r="DB593">
        <v>109</v>
      </c>
      <c r="DC593">
        <v>148</v>
      </c>
      <c r="DF593">
        <v>48</v>
      </c>
      <c r="DG593">
        <v>214</v>
      </c>
      <c r="DH593">
        <v>6</v>
      </c>
      <c r="DI593">
        <v>49</v>
      </c>
      <c r="DJ593">
        <v>203</v>
      </c>
    </row>
    <row r="594" spans="101:114" x14ac:dyDescent="0.35">
      <c r="CW594">
        <v>45</v>
      </c>
      <c r="CX594">
        <v>22</v>
      </c>
      <c r="DA594">
        <f t="shared" si="39"/>
        <v>23</v>
      </c>
      <c r="DB594">
        <v>45</v>
      </c>
      <c r="DC594">
        <v>212</v>
      </c>
      <c r="DF594">
        <v>73</v>
      </c>
      <c r="DG594">
        <v>179</v>
      </c>
      <c r="DH594">
        <v>6</v>
      </c>
      <c r="DI594">
        <v>88</v>
      </c>
      <c r="DJ594">
        <v>174</v>
      </c>
    </row>
    <row r="595" spans="101:114" x14ac:dyDescent="0.35">
      <c r="CW595">
        <v>45</v>
      </c>
      <c r="CX595">
        <v>22</v>
      </c>
      <c r="DA595">
        <f t="shared" si="39"/>
        <v>42</v>
      </c>
      <c r="DB595">
        <v>84</v>
      </c>
      <c r="DC595">
        <v>173</v>
      </c>
      <c r="DF595">
        <v>8</v>
      </c>
      <c r="DG595">
        <v>254</v>
      </c>
      <c r="DH595">
        <v>6</v>
      </c>
      <c r="DI595">
        <v>25</v>
      </c>
      <c r="DJ595">
        <v>227</v>
      </c>
    </row>
    <row r="596" spans="101:114" x14ac:dyDescent="0.35">
      <c r="CW596">
        <v>13</v>
      </c>
      <c r="CX596">
        <v>23</v>
      </c>
      <c r="DA596">
        <f t="shared" si="39"/>
        <v>7</v>
      </c>
      <c r="DB596">
        <v>13</v>
      </c>
      <c r="DC596">
        <v>244</v>
      </c>
      <c r="DF596">
        <v>100</v>
      </c>
      <c r="DG596">
        <v>154</v>
      </c>
      <c r="DH596">
        <v>6</v>
      </c>
      <c r="DI596">
        <v>125</v>
      </c>
      <c r="DJ596">
        <v>135</v>
      </c>
    </row>
    <row r="597" spans="101:114" x14ac:dyDescent="0.35">
      <c r="CW597">
        <v>13</v>
      </c>
      <c r="CX597">
        <v>23</v>
      </c>
      <c r="DA597">
        <f t="shared" si="39"/>
        <v>58</v>
      </c>
      <c r="DB597">
        <v>116</v>
      </c>
      <c r="DC597">
        <v>141</v>
      </c>
      <c r="DF597">
        <v>52</v>
      </c>
      <c r="DG597">
        <v>202</v>
      </c>
      <c r="DH597">
        <v>6</v>
      </c>
      <c r="DI597">
        <v>45</v>
      </c>
      <c r="DJ597">
        <v>215</v>
      </c>
    </row>
    <row r="598" spans="101:114" x14ac:dyDescent="0.35">
      <c r="CW598">
        <v>52</v>
      </c>
      <c r="CX598">
        <v>24</v>
      </c>
      <c r="DA598">
        <f t="shared" si="39"/>
        <v>26</v>
      </c>
      <c r="DB598">
        <v>52</v>
      </c>
      <c r="DC598">
        <v>205</v>
      </c>
      <c r="DF598">
        <v>85</v>
      </c>
      <c r="DG598">
        <v>175</v>
      </c>
      <c r="DH598">
        <v>6</v>
      </c>
      <c r="DI598">
        <v>76</v>
      </c>
      <c r="DJ598">
        <v>178</v>
      </c>
    </row>
    <row r="599" spans="101:114" x14ac:dyDescent="0.35">
      <c r="CW599">
        <v>52</v>
      </c>
      <c r="CX599">
        <v>24</v>
      </c>
      <c r="DA599">
        <f t="shared" si="39"/>
        <v>39</v>
      </c>
      <c r="DB599">
        <v>77</v>
      </c>
      <c r="DC599">
        <v>180</v>
      </c>
      <c r="DF599">
        <v>28</v>
      </c>
      <c r="DG599">
        <v>226</v>
      </c>
      <c r="DH599">
        <v>6</v>
      </c>
      <c r="DI599">
        <v>5</v>
      </c>
      <c r="DJ599">
        <v>255</v>
      </c>
    </row>
    <row r="600" spans="101:114" x14ac:dyDescent="0.35">
      <c r="CW600">
        <v>12</v>
      </c>
      <c r="CX600">
        <v>25</v>
      </c>
      <c r="DA600">
        <f t="shared" si="39"/>
        <v>6</v>
      </c>
      <c r="DB600">
        <v>12</v>
      </c>
      <c r="DC600">
        <v>245</v>
      </c>
      <c r="DF600">
        <v>33</v>
      </c>
      <c r="DG600">
        <v>219</v>
      </c>
      <c r="DH600">
        <v>7</v>
      </c>
    </row>
    <row r="601" spans="101:114" x14ac:dyDescent="0.35">
      <c r="CW601">
        <v>12</v>
      </c>
      <c r="CX601">
        <v>25</v>
      </c>
      <c r="DA601">
        <f t="shared" si="39"/>
        <v>59</v>
      </c>
      <c r="DB601">
        <v>117</v>
      </c>
      <c r="DC601">
        <v>140</v>
      </c>
      <c r="DF601">
        <v>80</v>
      </c>
      <c r="DG601">
        <v>182</v>
      </c>
      <c r="DH601">
        <v>7</v>
      </c>
    </row>
    <row r="602" spans="101:114" x14ac:dyDescent="0.35">
      <c r="CW602">
        <v>53</v>
      </c>
      <c r="CX602">
        <v>26</v>
      </c>
      <c r="DA602">
        <f t="shared" si="39"/>
        <v>27</v>
      </c>
      <c r="DB602">
        <v>53</v>
      </c>
      <c r="DC602">
        <v>204</v>
      </c>
      <c r="DF602">
        <v>9</v>
      </c>
      <c r="DG602">
        <v>243</v>
      </c>
      <c r="DH602">
        <v>7</v>
      </c>
    </row>
    <row r="603" spans="101:114" x14ac:dyDescent="0.35">
      <c r="CW603">
        <v>53</v>
      </c>
      <c r="CX603">
        <v>26</v>
      </c>
      <c r="DA603">
        <f t="shared" si="39"/>
        <v>38</v>
      </c>
      <c r="DB603">
        <v>76</v>
      </c>
      <c r="DC603">
        <v>181</v>
      </c>
      <c r="DF603">
        <v>104</v>
      </c>
      <c r="DG603">
        <v>158</v>
      </c>
      <c r="DH603">
        <v>7</v>
      </c>
    </row>
    <row r="604" spans="101:114" x14ac:dyDescent="0.35">
      <c r="CW604">
        <v>21</v>
      </c>
      <c r="CX604">
        <v>27</v>
      </c>
      <c r="DA604">
        <f t="shared" si="39"/>
        <v>11</v>
      </c>
      <c r="DB604">
        <v>21</v>
      </c>
      <c r="DC604">
        <v>236</v>
      </c>
      <c r="DF604">
        <v>61</v>
      </c>
      <c r="DG604">
        <v>199</v>
      </c>
      <c r="DH604">
        <v>7</v>
      </c>
    </row>
    <row r="605" spans="101:114" x14ac:dyDescent="0.35">
      <c r="CW605">
        <v>21</v>
      </c>
      <c r="CX605">
        <v>27</v>
      </c>
      <c r="DA605">
        <f t="shared" si="39"/>
        <v>54</v>
      </c>
      <c r="DB605">
        <v>108</v>
      </c>
      <c r="DC605">
        <v>149</v>
      </c>
      <c r="DF605">
        <v>84</v>
      </c>
      <c r="DG605">
        <v>170</v>
      </c>
      <c r="DH605">
        <v>7</v>
      </c>
    </row>
    <row r="606" spans="101:114" x14ac:dyDescent="0.35">
      <c r="CW606">
        <v>44</v>
      </c>
      <c r="CX606">
        <v>28</v>
      </c>
      <c r="DA606">
        <f t="shared" si="39"/>
        <v>22</v>
      </c>
      <c r="DB606">
        <v>44</v>
      </c>
      <c r="DC606">
        <v>213</v>
      </c>
      <c r="DF606">
        <v>21</v>
      </c>
      <c r="DG606">
        <v>239</v>
      </c>
      <c r="DH606">
        <v>7</v>
      </c>
    </row>
    <row r="607" spans="101:114" x14ac:dyDescent="0.35">
      <c r="CW607">
        <v>44</v>
      </c>
      <c r="CX607">
        <v>28</v>
      </c>
      <c r="DA607">
        <f t="shared" si="39"/>
        <v>43</v>
      </c>
      <c r="DB607">
        <v>85</v>
      </c>
      <c r="DC607">
        <v>172</v>
      </c>
      <c r="DF607">
        <v>124</v>
      </c>
      <c r="DG607">
        <v>130</v>
      </c>
      <c r="DH607">
        <v>7</v>
      </c>
    </row>
    <row r="608" spans="101:114" x14ac:dyDescent="0.35">
      <c r="CW608">
        <v>28</v>
      </c>
      <c r="CX608">
        <v>29</v>
      </c>
      <c r="DA608">
        <f t="shared" si="39"/>
        <v>14</v>
      </c>
      <c r="DB608">
        <v>28</v>
      </c>
      <c r="DC608">
        <v>229</v>
      </c>
      <c r="DF608">
        <v>96</v>
      </c>
      <c r="DG608">
        <v>166</v>
      </c>
      <c r="DH608">
        <v>8</v>
      </c>
      <c r="DI608">
        <v>96</v>
      </c>
      <c r="DJ608">
        <v>166</v>
      </c>
    </row>
    <row r="609" spans="100:114" x14ac:dyDescent="0.35">
      <c r="CW609">
        <v>28</v>
      </c>
      <c r="CX609">
        <v>29</v>
      </c>
      <c r="DA609">
        <f t="shared" si="39"/>
        <v>51</v>
      </c>
      <c r="DB609">
        <v>101</v>
      </c>
      <c r="DC609">
        <v>156</v>
      </c>
      <c r="DF609">
        <v>17</v>
      </c>
      <c r="DG609">
        <v>235</v>
      </c>
      <c r="DH609">
        <v>8</v>
      </c>
      <c r="DI609">
        <v>17</v>
      </c>
      <c r="DJ609">
        <v>235</v>
      </c>
    </row>
    <row r="610" spans="100:114" x14ac:dyDescent="0.35">
      <c r="CW610">
        <v>37</v>
      </c>
      <c r="CX610">
        <v>30</v>
      </c>
      <c r="DA610">
        <f t="shared" si="39"/>
        <v>19</v>
      </c>
      <c r="DB610">
        <v>37</v>
      </c>
      <c r="DC610">
        <v>220</v>
      </c>
      <c r="DF610">
        <v>120</v>
      </c>
      <c r="DG610">
        <v>142</v>
      </c>
      <c r="DH610">
        <v>8</v>
      </c>
      <c r="DI610">
        <v>120</v>
      </c>
      <c r="DJ610">
        <v>142</v>
      </c>
    </row>
    <row r="611" spans="100:114" x14ac:dyDescent="0.35">
      <c r="CW611">
        <v>37</v>
      </c>
      <c r="CX611">
        <v>30</v>
      </c>
      <c r="DA611">
        <f t="shared" si="39"/>
        <v>46</v>
      </c>
      <c r="DB611">
        <v>92</v>
      </c>
      <c r="DC611">
        <v>165</v>
      </c>
      <c r="DF611">
        <v>40</v>
      </c>
      <c r="DG611">
        <v>222</v>
      </c>
      <c r="DH611">
        <v>8</v>
      </c>
      <c r="DI611">
        <v>40</v>
      </c>
      <c r="DJ611">
        <v>222</v>
      </c>
    </row>
    <row r="612" spans="100:114" x14ac:dyDescent="0.35">
      <c r="CW612">
        <v>5</v>
      </c>
      <c r="CX612">
        <v>31</v>
      </c>
      <c r="DA612">
        <f t="shared" si="39"/>
        <v>3</v>
      </c>
      <c r="DB612">
        <v>5</v>
      </c>
      <c r="DC612">
        <v>252</v>
      </c>
      <c r="DF612">
        <v>68</v>
      </c>
      <c r="DG612">
        <v>186</v>
      </c>
      <c r="DH612">
        <v>8</v>
      </c>
      <c r="DI612">
        <v>68</v>
      </c>
      <c r="DJ612">
        <v>186</v>
      </c>
    </row>
    <row r="613" spans="100:114" x14ac:dyDescent="0.35">
      <c r="CW613">
        <v>5</v>
      </c>
      <c r="CX613">
        <v>31</v>
      </c>
      <c r="DA613">
        <f t="shared" si="39"/>
        <v>62</v>
      </c>
      <c r="DB613">
        <v>124</v>
      </c>
      <c r="DC613">
        <v>133</v>
      </c>
      <c r="DF613">
        <v>13</v>
      </c>
      <c r="DG613">
        <v>247</v>
      </c>
      <c r="DH613">
        <v>8</v>
      </c>
      <c r="DI613">
        <v>13</v>
      </c>
      <c r="DJ613">
        <v>247</v>
      </c>
    </row>
    <row r="614" spans="100:114" x14ac:dyDescent="0.35">
      <c r="CW614">
        <v>60</v>
      </c>
      <c r="CX614">
        <v>32</v>
      </c>
      <c r="DA614">
        <f t="shared" si="39"/>
        <v>30</v>
      </c>
      <c r="DB614">
        <v>60</v>
      </c>
      <c r="DC614">
        <v>197</v>
      </c>
      <c r="DF614">
        <v>108</v>
      </c>
      <c r="DG614">
        <v>146</v>
      </c>
      <c r="DH614">
        <v>8</v>
      </c>
      <c r="DI614">
        <v>108</v>
      </c>
      <c r="DJ614">
        <v>146</v>
      </c>
    </row>
    <row r="615" spans="100:114" x14ac:dyDescent="0.35">
      <c r="CW615">
        <v>60</v>
      </c>
      <c r="CX615">
        <v>32</v>
      </c>
      <c r="DA615">
        <f t="shared" si="39"/>
        <v>35</v>
      </c>
      <c r="DB615">
        <v>69</v>
      </c>
      <c r="DC615">
        <v>188</v>
      </c>
      <c r="DF615">
        <v>60</v>
      </c>
      <c r="DG615">
        <v>194</v>
      </c>
      <c r="DH615">
        <v>8</v>
      </c>
      <c r="DI615">
        <v>60</v>
      </c>
      <c r="DJ615">
        <v>194</v>
      </c>
    </row>
    <row r="616" spans="100:114" x14ac:dyDescent="0.35">
      <c r="CV616">
        <v>2</v>
      </c>
      <c r="CW616">
        <v>59</v>
      </c>
      <c r="CX616">
        <v>33</v>
      </c>
    </row>
    <row r="617" spans="100:114" x14ac:dyDescent="0.35">
      <c r="CV617">
        <v>2</v>
      </c>
      <c r="CW617">
        <v>59</v>
      </c>
      <c r="CX617">
        <v>33</v>
      </c>
      <c r="DA617">
        <f t="shared" ref="DA617:DA648" si="40">RANK(DB617, $DB$617:$DB$680, 2)</f>
        <v>3</v>
      </c>
      <c r="DB617">
        <v>6</v>
      </c>
      <c r="DC617">
        <v>251</v>
      </c>
      <c r="DF617">
        <v>6</v>
      </c>
      <c r="DG617">
        <v>256</v>
      </c>
      <c r="DH617">
        <v>1</v>
      </c>
    </row>
    <row r="618" spans="100:114" x14ac:dyDescent="0.35">
      <c r="CV618">
        <v>63</v>
      </c>
      <c r="CW618">
        <v>6</v>
      </c>
      <c r="CX618">
        <v>34</v>
      </c>
      <c r="DA618">
        <f t="shared" si="40"/>
        <v>62</v>
      </c>
      <c r="DB618">
        <v>123</v>
      </c>
      <c r="DC618">
        <v>134</v>
      </c>
      <c r="DF618">
        <v>107</v>
      </c>
      <c r="DG618">
        <v>145</v>
      </c>
      <c r="DH618">
        <v>1</v>
      </c>
    </row>
    <row r="619" spans="100:114" x14ac:dyDescent="0.35">
      <c r="CV619">
        <v>63</v>
      </c>
      <c r="CW619">
        <v>6</v>
      </c>
      <c r="CX619">
        <v>34</v>
      </c>
      <c r="DA619">
        <f t="shared" si="40"/>
        <v>30</v>
      </c>
      <c r="DB619">
        <v>59</v>
      </c>
      <c r="DC619">
        <v>198</v>
      </c>
      <c r="DF619">
        <v>51</v>
      </c>
      <c r="DG619">
        <v>201</v>
      </c>
      <c r="DH619">
        <v>1</v>
      </c>
    </row>
    <row r="620" spans="100:114" x14ac:dyDescent="0.35">
      <c r="CV620">
        <v>31</v>
      </c>
      <c r="CW620">
        <v>38</v>
      </c>
      <c r="CX620">
        <v>35</v>
      </c>
      <c r="DA620">
        <f t="shared" si="40"/>
        <v>35</v>
      </c>
      <c r="DB620">
        <v>70</v>
      </c>
      <c r="DC620">
        <v>187</v>
      </c>
      <c r="DF620">
        <v>94</v>
      </c>
      <c r="DG620">
        <v>168</v>
      </c>
      <c r="DH620">
        <v>1</v>
      </c>
    </row>
    <row r="621" spans="100:114" x14ac:dyDescent="0.35">
      <c r="CV621">
        <v>31</v>
      </c>
      <c r="CW621">
        <v>38</v>
      </c>
      <c r="CX621">
        <v>35</v>
      </c>
      <c r="DA621">
        <f t="shared" si="40"/>
        <v>14</v>
      </c>
      <c r="DB621">
        <v>27</v>
      </c>
      <c r="DC621">
        <v>230</v>
      </c>
      <c r="DF621">
        <v>26</v>
      </c>
      <c r="DG621">
        <v>228</v>
      </c>
      <c r="DH621">
        <v>1</v>
      </c>
    </row>
    <row r="622" spans="100:114" x14ac:dyDescent="0.35">
      <c r="CV622">
        <v>34</v>
      </c>
      <c r="CW622">
        <v>27</v>
      </c>
      <c r="CX622">
        <v>36</v>
      </c>
      <c r="DA622">
        <f t="shared" si="40"/>
        <v>51</v>
      </c>
      <c r="DB622">
        <v>102</v>
      </c>
      <c r="DC622">
        <v>155</v>
      </c>
      <c r="DF622">
        <v>119</v>
      </c>
      <c r="DG622">
        <v>141</v>
      </c>
      <c r="DH622">
        <v>1</v>
      </c>
    </row>
    <row r="623" spans="100:114" x14ac:dyDescent="0.35">
      <c r="CV623">
        <v>34</v>
      </c>
      <c r="CW623">
        <v>27</v>
      </c>
      <c r="CX623">
        <v>36</v>
      </c>
      <c r="DA623">
        <f t="shared" si="40"/>
        <v>19</v>
      </c>
      <c r="DB623">
        <v>38</v>
      </c>
      <c r="DC623">
        <v>219</v>
      </c>
      <c r="DF623">
        <v>47</v>
      </c>
      <c r="DG623">
        <v>213</v>
      </c>
      <c r="DH623">
        <v>1</v>
      </c>
    </row>
    <row r="624" spans="100:114" x14ac:dyDescent="0.35">
      <c r="CV624">
        <v>18</v>
      </c>
      <c r="CW624">
        <v>43</v>
      </c>
      <c r="CX624">
        <v>37</v>
      </c>
      <c r="DA624">
        <f t="shared" si="40"/>
        <v>46</v>
      </c>
      <c r="DB624">
        <v>91</v>
      </c>
      <c r="DC624">
        <v>166</v>
      </c>
      <c r="DF624">
        <v>66</v>
      </c>
      <c r="DG624">
        <v>188</v>
      </c>
      <c r="DH624">
        <v>1</v>
      </c>
    </row>
    <row r="625" spans="100:112" x14ac:dyDescent="0.35">
      <c r="CV625">
        <v>18</v>
      </c>
      <c r="CW625">
        <v>43</v>
      </c>
      <c r="CX625">
        <v>37</v>
      </c>
      <c r="DA625">
        <f t="shared" si="40"/>
        <v>11</v>
      </c>
      <c r="DB625">
        <v>22</v>
      </c>
      <c r="DC625">
        <v>235</v>
      </c>
      <c r="DF625">
        <v>123</v>
      </c>
      <c r="DG625">
        <v>129</v>
      </c>
      <c r="DH625">
        <v>2</v>
      </c>
    </row>
    <row r="626" spans="100:112" x14ac:dyDescent="0.35">
      <c r="CV626">
        <v>47</v>
      </c>
      <c r="CW626">
        <v>22</v>
      </c>
      <c r="CX626">
        <v>38</v>
      </c>
      <c r="DA626">
        <f t="shared" si="40"/>
        <v>54</v>
      </c>
      <c r="DB626">
        <v>107</v>
      </c>
      <c r="DC626">
        <v>150</v>
      </c>
      <c r="DF626">
        <v>43</v>
      </c>
      <c r="DG626">
        <v>209</v>
      </c>
      <c r="DH626">
        <v>2</v>
      </c>
    </row>
    <row r="627" spans="100:112" x14ac:dyDescent="0.35">
      <c r="CV627">
        <v>47</v>
      </c>
      <c r="CW627">
        <v>22</v>
      </c>
      <c r="CX627">
        <v>38</v>
      </c>
      <c r="DA627">
        <f t="shared" si="40"/>
        <v>22</v>
      </c>
      <c r="DB627">
        <v>43</v>
      </c>
      <c r="DC627">
        <v>214</v>
      </c>
      <c r="DF627">
        <v>78</v>
      </c>
      <c r="DG627">
        <v>184</v>
      </c>
      <c r="DH627">
        <v>2</v>
      </c>
    </row>
    <row r="628" spans="100:112" x14ac:dyDescent="0.35">
      <c r="CV628">
        <v>15</v>
      </c>
      <c r="CW628">
        <v>54</v>
      </c>
      <c r="CX628">
        <v>39</v>
      </c>
      <c r="DA628">
        <f t="shared" si="40"/>
        <v>43</v>
      </c>
      <c r="DB628">
        <v>86</v>
      </c>
      <c r="DC628">
        <v>171</v>
      </c>
      <c r="DF628">
        <v>3</v>
      </c>
      <c r="DG628">
        <v>249</v>
      </c>
      <c r="DH628">
        <v>2</v>
      </c>
    </row>
    <row r="629" spans="100:112" x14ac:dyDescent="0.35">
      <c r="CV629">
        <v>15</v>
      </c>
      <c r="CW629">
        <v>54</v>
      </c>
      <c r="CX629">
        <v>39</v>
      </c>
      <c r="DA629">
        <f t="shared" si="40"/>
        <v>6</v>
      </c>
      <c r="DB629">
        <v>11</v>
      </c>
      <c r="DC629">
        <v>246</v>
      </c>
      <c r="DF629">
        <v>103</v>
      </c>
      <c r="DG629">
        <v>157</v>
      </c>
      <c r="DH629">
        <v>2</v>
      </c>
    </row>
    <row r="630" spans="100:112" x14ac:dyDescent="0.35">
      <c r="CV630">
        <v>50</v>
      </c>
      <c r="CW630">
        <v>11</v>
      </c>
      <c r="CX630">
        <v>40</v>
      </c>
      <c r="DA630">
        <f t="shared" si="40"/>
        <v>59</v>
      </c>
      <c r="DB630">
        <v>118</v>
      </c>
      <c r="DC630">
        <v>139</v>
      </c>
      <c r="DF630">
        <v>55</v>
      </c>
      <c r="DG630">
        <v>205</v>
      </c>
      <c r="DH630">
        <v>2</v>
      </c>
    </row>
    <row r="631" spans="100:112" x14ac:dyDescent="0.35">
      <c r="CV631">
        <v>50</v>
      </c>
      <c r="CW631">
        <v>11</v>
      </c>
      <c r="CX631">
        <v>40</v>
      </c>
      <c r="DA631">
        <f t="shared" si="40"/>
        <v>27</v>
      </c>
      <c r="DB631">
        <v>54</v>
      </c>
      <c r="DC631">
        <v>203</v>
      </c>
      <c r="DF631">
        <v>82</v>
      </c>
      <c r="DG631">
        <v>172</v>
      </c>
      <c r="DH631">
        <v>2</v>
      </c>
    </row>
    <row r="632" spans="100:112" x14ac:dyDescent="0.35">
      <c r="CV632">
        <v>10</v>
      </c>
      <c r="CW632">
        <v>51</v>
      </c>
      <c r="CX632">
        <v>41</v>
      </c>
      <c r="DA632">
        <f t="shared" si="40"/>
        <v>38</v>
      </c>
      <c r="DB632">
        <v>75</v>
      </c>
      <c r="DC632">
        <v>182</v>
      </c>
      <c r="DF632">
        <v>31</v>
      </c>
      <c r="DG632">
        <v>229</v>
      </c>
      <c r="DH632">
        <v>2</v>
      </c>
    </row>
    <row r="633" spans="100:112" x14ac:dyDescent="0.35">
      <c r="CV633">
        <v>10</v>
      </c>
      <c r="CW633">
        <v>51</v>
      </c>
      <c r="CX633">
        <v>41</v>
      </c>
      <c r="DA633">
        <f t="shared" si="40"/>
        <v>7</v>
      </c>
      <c r="DB633">
        <v>14</v>
      </c>
      <c r="DC633">
        <v>243</v>
      </c>
      <c r="DF633">
        <v>59</v>
      </c>
      <c r="DG633">
        <v>193</v>
      </c>
      <c r="DH633">
        <v>3</v>
      </c>
    </row>
    <row r="634" spans="100:112" x14ac:dyDescent="0.35">
      <c r="CV634">
        <v>55</v>
      </c>
      <c r="CW634">
        <v>14</v>
      </c>
      <c r="CX634">
        <v>42</v>
      </c>
      <c r="DA634">
        <f t="shared" si="40"/>
        <v>58</v>
      </c>
      <c r="DB634">
        <v>115</v>
      </c>
      <c r="DC634">
        <v>142</v>
      </c>
      <c r="DF634">
        <v>86</v>
      </c>
      <c r="DG634">
        <v>176</v>
      </c>
      <c r="DH634">
        <v>3</v>
      </c>
    </row>
    <row r="635" spans="100:112" x14ac:dyDescent="0.35">
      <c r="CV635">
        <v>55</v>
      </c>
      <c r="CW635">
        <v>14</v>
      </c>
      <c r="CX635">
        <v>42</v>
      </c>
      <c r="DA635">
        <f t="shared" si="40"/>
        <v>26</v>
      </c>
      <c r="DB635">
        <v>51</v>
      </c>
      <c r="DC635">
        <v>206</v>
      </c>
      <c r="DF635">
        <v>19</v>
      </c>
      <c r="DG635">
        <v>233</v>
      </c>
      <c r="DH635">
        <v>3</v>
      </c>
    </row>
    <row r="636" spans="100:112" x14ac:dyDescent="0.35">
      <c r="CV636">
        <v>23</v>
      </c>
      <c r="CW636">
        <v>46</v>
      </c>
      <c r="CX636">
        <v>43</v>
      </c>
      <c r="DA636">
        <f t="shared" si="40"/>
        <v>39</v>
      </c>
      <c r="DB636">
        <v>78</v>
      </c>
      <c r="DC636">
        <v>179</v>
      </c>
      <c r="DF636">
        <v>126</v>
      </c>
      <c r="DG636">
        <v>136</v>
      </c>
      <c r="DH636">
        <v>3</v>
      </c>
    </row>
    <row r="637" spans="100:112" x14ac:dyDescent="0.35">
      <c r="CV637">
        <v>23</v>
      </c>
      <c r="CW637">
        <v>46</v>
      </c>
      <c r="CX637">
        <v>43</v>
      </c>
      <c r="DA637">
        <f t="shared" si="40"/>
        <v>10</v>
      </c>
      <c r="DB637">
        <v>19</v>
      </c>
      <c r="DC637">
        <v>238</v>
      </c>
      <c r="DF637">
        <v>39</v>
      </c>
      <c r="DG637">
        <v>221</v>
      </c>
      <c r="DH637">
        <v>3</v>
      </c>
    </row>
    <row r="638" spans="100:112" x14ac:dyDescent="0.35">
      <c r="CV638">
        <v>42</v>
      </c>
      <c r="CW638">
        <v>19</v>
      </c>
      <c r="CX638">
        <v>44</v>
      </c>
      <c r="DA638">
        <f t="shared" si="40"/>
        <v>55</v>
      </c>
      <c r="DB638">
        <v>110</v>
      </c>
      <c r="DC638">
        <v>147</v>
      </c>
      <c r="DF638">
        <v>74</v>
      </c>
      <c r="DG638">
        <v>180</v>
      </c>
      <c r="DH638">
        <v>3</v>
      </c>
    </row>
    <row r="639" spans="100:112" x14ac:dyDescent="0.35">
      <c r="CV639">
        <v>42</v>
      </c>
      <c r="CW639">
        <v>19</v>
      </c>
      <c r="CX639">
        <v>44</v>
      </c>
      <c r="DA639">
        <f t="shared" si="40"/>
        <v>23</v>
      </c>
      <c r="DB639">
        <v>46</v>
      </c>
      <c r="DC639">
        <v>211</v>
      </c>
      <c r="DF639">
        <v>15</v>
      </c>
      <c r="DG639">
        <v>245</v>
      </c>
      <c r="DH639">
        <v>3</v>
      </c>
    </row>
    <row r="640" spans="100:112" x14ac:dyDescent="0.35">
      <c r="CV640">
        <v>26</v>
      </c>
      <c r="CW640">
        <v>35</v>
      </c>
      <c r="CX640">
        <v>45</v>
      </c>
      <c r="DA640">
        <f t="shared" si="40"/>
        <v>42</v>
      </c>
      <c r="DB640">
        <v>83</v>
      </c>
      <c r="DC640">
        <v>174</v>
      </c>
      <c r="DF640">
        <v>98</v>
      </c>
      <c r="DG640">
        <v>156</v>
      </c>
      <c r="DH640">
        <v>3</v>
      </c>
    </row>
    <row r="641" spans="100:112" x14ac:dyDescent="0.35">
      <c r="CV641">
        <v>26</v>
      </c>
      <c r="CW641">
        <v>35</v>
      </c>
      <c r="CX641">
        <v>45</v>
      </c>
      <c r="DA641">
        <f t="shared" si="40"/>
        <v>15</v>
      </c>
      <c r="DB641">
        <v>30</v>
      </c>
      <c r="DC641">
        <v>227</v>
      </c>
      <c r="DF641">
        <v>70</v>
      </c>
      <c r="DG641">
        <v>192</v>
      </c>
      <c r="DH641">
        <v>4</v>
      </c>
    </row>
    <row r="642" spans="100:112" x14ac:dyDescent="0.35">
      <c r="CV642">
        <v>39</v>
      </c>
      <c r="CW642">
        <v>30</v>
      </c>
      <c r="CX642">
        <v>46</v>
      </c>
      <c r="DA642">
        <f t="shared" si="40"/>
        <v>50</v>
      </c>
      <c r="DB642">
        <v>99</v>
      </c>
      <c r="DC642">
        <v>158</v>
      </c>
      <c r="DF642">
        <v>11</v>
      </c>
      <c r="DG642">
        <v>241</v>
      </c>
      <c r="DH642">
        <v>4</v>
      </c>
    </row>
    <row r="643" spans="100:112" x14ac:dyDescent="0.35">
      <c r="CV643">
        <v>39</v>
      </c>
      <c r="CW643">
        <v>30</v>
      </c>
      <c r="CX643">
        <v>46</v>
      </c>
      <c r="DA643">
        <f t="shared" si="40"/>
        <v>18</v>
      </c>
      <c r="DB643">
        <v>35</v>
      </c>
      <c r="DC643">
        <v>222</v>
      </c>
      <c r="DF643">
        <v>110</v>
      </c>
      <c r="DG643">
        <v>152</v>
      </c>
      <c r="DH643">
        <v>4</v>
      </c>
    </row>
    <row r="644" spans="100:112" x14ac:dyDescent="0.35">
      <c r="CV644">
        <v>7</v>
      </c>
      <c r="CW644">
        <v>62</v>
      </c>
      <c r="CX644">
        <v>47</v>
      </c>
      <c r="DA644">
        <f t="shared" si="40"/>
        <v>47</v>
      </c>
      <c r="DB644">
        <v>94</v>
      </c>
      <c r="DC644">
        <v>163</v>
      </c>
      <c r="DF644">
        <v>62</v>
      </c>
      <c r="DG644">
        <v>200</v>
      </c>
      <c r="DH644">
        <v>4</v>
      </c>
    </row>
    <row r="645" spans="100:112" x14ac:dyDescent="0.35">
      <c r="CV645">
        <v>7</v>
      </c>
      <c r="CW645">
        <v>62</v>
      </c>
      <c r="CX645">
        <v>47</v>
      </c>
      <c r="DA645">
        <f t="shared" si="40"/>
        <v>2</v>
      </c>
      <c r="DB645">
        <v>3</v>
      </c>
      <c r="DC645">
        <v>254</v>
      </c>
      <c r="DF645">
        <v>90</v>
      </c>
      <c r="DG645">
        <v>164</v>
      </c>
      <c r="DH645">
        <v>4</v>
      </c>
    </row>
    <row r="646" spans="100:112" x14ac:dyDescent="0.35">
      <c r="CV646">
        <v>58</v>
      </c>
      <c r="CW646">
        <v>3</v>
      </c>
      <c r="CX646">
        <v>48</v>
      </c>
      <c r="DA646">
        <f t="shared" si="40"/>
        <v>63</v>
      </c>
      <c r="DB646">
        <v>126</v>
      </c>
      <c r="DC646">
        <v>131</v>
      </c>
      <c r="DF646">
        <v>23</v>
      </c>
      <c r="DG646">
        <v>237</v>
      </c>
      <c r="DH646">
        <v>4</v>
      </c>
    </row>
    <row r="647" spans="100:112" x14ac:dyDescent="0.35">
      <c r="CV647">
        <v>58</v>
      </c>
      <c r="CW647">
        <v>3</v>
      </c>
      <c r="CX647">
        <v>48</v>
      </c>
      <c r="DA647">
        <f t="shared" si="40"/>
        <v>31</v>
      </c>
      <c r="DB647">
        <v>62</v>
      </c>
      <c r="DC647">
        <v>195</v>
      </c>
      <c r="DF647">
        <v>114</v>
      </c>
      <c r="DG647">
        <v>140</v>
      </c>
      <c r="DH647">
        <v>4</v>
      </c>
    </row>
    <row r="648" spans="100:112" x14ac:dyDescent="0.35">
      <c r="CV648">
        <v>3</v>
      </c>
      <c r="CW648">
        <v>58</v>
      </c>
      <c r="CX648">
        <v>49</v>
      </c>
      <c r="DA648">
        <f t="shared" si="40"/>
        <v>34</v>
      </c>
      <c r="DB648">
        <v>67</v>
      </c>
      <c r="DC648">
        <v>190</v>
      </c>
      <c r="DF648">
        <v>34</v>
      </c>
      <c r="DG648">
        <v>220</v>
      </c>
      <c r="DH648">
        <v>4</v>
      </c>
    </row>
    <row r="649" spans="100:112" x14ac:dyDescent="0.35">
      <c r="CV649">
        <v>3</v>
      </c>
      <c r="CW649">
        <v>58</v>
      </c>
      <c r="CX649">
        <v>49</v>
      </c>
      <c r="DA649">
        <f t="shared" ref="DA649:DA680" si="41">RANK(DB649, $DB$617:$DB$680, 2)</f>
        <v>4</v>
      </c>
      <c r="DB649">
        <v>7</v>
      </c>
      <c r="DC649">
        <v>250</v>
      </c>
      <c r="DF649">
        <v>27</v>
      </c>
      <c r="DG649">
        <v>225</v>
      </c>
      <c r="DH649">
        <v>5</v>
      </c>
    </row>
    <row r="650" spans="100:112" x14ac:dyDescent="0.35">
      <c r="CV650">
        <v>62</v>
      </c>
      <c r="CW650">
        <v>7</v>
      </c>
      <c r="CX650">
        <v>50</v>
      </c>
      <c r="DA650">
        <f t="shared" si="41"/>
        <v>61</v>
      </c>
      <c r="DB650">
        <v>122</v>
      </c>
      <c r="DC650">
        <v>135</v>
      </c>
      <c r="DF650">
        <v>118</v>
      </c>
      <c r="DG650">
        <v>144</v>
      </c>
      <c r="DH650">
        <v>5</v>
      </c>
    </row>
    <row r="651" spans="100:112" x14ac:dyDescent="0.35">
      <c r="CV651">
        <v>62</v>
      </c>
      <c r="CW651">
        <v>7</v>
      </c>
      <c r="CX651">
        <v>50</v>
      </c>
      <c r="DA651">
        <f t="shared" si="41"/>
        <v>29</v>
      </c>
      <c r="DB651">
        <v>58</v>
      </c>
      <c r="DC651">
        <v>199</v>
      </c>
      <c r="DF651">
        <v>46</v>
      </c>
      <c r="DG651">
        <v>216</v>
      </c>
      <c r="DH651">
        <v>5</v>
      </c>
    </row>
    <row r="652" spans="100:112" x14ac:dyDescent="0.35">
      <c r="CV652">
        <v>30</v>
      </c>
      <c r="CW652">
        <v>39</v>
      </c>
      <c r="CX652">
        <v>51</v>
      </c>
      <c r="DA652">
        <f t="shared" si="41"/>
        <v>36</v>
      </c>
      <c r="DB652">
        <v>71</v>
      </c>
      <c r="DC652">
        <v>186</v>
      </c>
      <c r="DF652">
        <v>67</v>
      </c>
      <c r="DG652">
        <v>185</v>
      </c>
      <c r="DH652">
        <v>5</v>
      </c>
    </row>
    <row r="653" spans="100:112" x14ac:dyDescent="0.35">
      <c r="CV653">
        <v>30</v>
      </c>
      <c r="CW653">
        <v>39</v>
      </c>
      <c r="CX653">
        <v>51</v>
      </c>
      <c r="DA653">
        <f t="shared" si="41"/>
        <v>13</v>
      </c>
      <c r="DB653">
        <v>26</v>
      </c>
      <c r="DC653">
        <v>231</v>
      </c>
      <c r="DF653">
        <v>7</v>
      </c>
      <c r="DG653">
        <v>253</v>
      </c>
      <c r="DH653">
        <v>5</v>
      </c>
    </row>
    <row r="654" spans="100:112" x14ac:dyDescent="0.35">
      <c r="CV654">
        <v>35</v>
      </c>
      <c r="CW654">
        <v>26</v>
      </c>
      <c r="CX654">
        <v>52</v>
      </c>
      <c r="DA654">
        <f t="shared" si="41"/>
        <v>52</v>
      </c>
      <c r="DB654">
        <v>103</v>
      </c>
      <c r="DC654">
        <v>154</v>
      </c>
      <c r="DF654">
        <v>106</v>
      </c>
      <c r="DG654">
        <v>148</v>
      </c>
      <c r="DH654">
        <v>5</v>
      </c>
    </row>
    <row r="655" spans="100:112" x14ac:dyDescent="0.35">
      <c r="CV655">
        <v>35</v>
      </c>
      <c r="CW655">
        <v>26</v>
      </c>
      <c r="CX655">
        <v>52</v>
      </c>
      <c r="DA655">
        <f t="shared" si="41"/>
        <v>20</v>
      </c>
      <c r="DB655">
        <v>39</v>
      </c>
      <c r="DC655">
        <v>218</v>
      </c>
      <c r="DF655">
        <v>50</v>
      </c>
      <c r="DG655">
        <v>204</v>
      </c>
      <c r="DH655">
        <v>5</v>
      </c>
    </row>
    <row r="656" spans="100:112" x14ac:dyDescent="0.35">
      <c r="CV656">
        <v>19</v>
      </c>
      <c r="CW656">
        <v>42</v>
      </c>
      <c r="CX656">
        <v>53</v>
      </c>
      <c r="DA656">
        <f t="shared" si="41"/>
        <v>45</v>
      </c>
      <c r="DB656">
        <v>90</v>
      </c>
      <c r="DC656">
        <v>167</v>
      </c>
      <c r="DF656">
        <v>95</v>
      </c>
      <c r="DG656">
        <v>165</v>
      </c>
      <c r="DH656">
        <v>5</v>
      </c>
    </row>
    <row r="657" spans="100:112" x14ac:dyDescent="0.35">
      <c r="CV657">
        <v>19</v>
      </c>
      <c r="CW657">
        <v>42</v>
      </c>
      <c r="CX657">
        <v>53</v>
      </c>
      <c r="DA657">
        <f t="shared" si="41"/>
        <v>12</v>
      </c>
      <c r="DB657">
        <v>23</v>
      </c>
      <c r="DC657">
        <v>234</v>
      </c>
      <c r="DF657">
        <v>102</v>
      </c>
      <c r="DG657">
        <v>160</v>
      </c>
      <c r="DH657">
        <v>6</v>
      </c>
    </row>
    <row r="658" spans="100:112" x14ac:dyDescent="0.35">
      <c r="CV658">
        <v>46</v>
      </c>
      <c r="CW658">
        <v>23</v>
      </c>
      <c r="CX658">
        <v>54</v>
      </c>
      <c r="DA658">
        <f t="shared" si="41"/>
        <v>53</v>
      </c>
      <c r="DB658">
        <v>106</v>
      </c>
      <c r="DC658">
        <v>151</v>
      </c>
      <c r="DF658">
        <v>54</v>
      </c>
      <c r="DG658">
        <v>208</v>
      </c>
      <c r="DH658">
        <v>6</v>
      </c>
    </row>
    <row r="659" spans="100:112" x14ac:dyDescent="0.35">
      <c r="CV659">
        <v>46</v>
      </c>
      <c r="CW659">
        <v>23</v>
      </c>
      <c r="CX659">
        <v>54</v>
      </c>
      <c r="DA659">
        <f t="shared" si="41"/>
        <v>21</v>
      </c>
      <c r="DB659">
        <v>42</v>
      </c>
      <c r="DC659">
        <v>215</v>
      </c>
      <c r="DF659">
        <v>83</v>
      </c>
      <c r="DG659">
        <v>169</v>
      </c>
      <c r="DH659">
        <v>6</v>
      </c>
    </row>
    <row r="660" spans="100:112" x14ac:dyDescent="0.35">
      <c r="CV660">
        <v>14</v>
      </c>
      <c r="CW660">
        <v>55</v>
      </c>
      <c r="CX660">
        <v>55</v>
      </c>
      <c r="DA660">
        <f t="shared" si="41"/>
        <v>44</v>
      </c>
      <c r="DB660">
        <v>87</v>
      </c>
      <c r="DC660">
        <v>170</v>
      </c>
      <c r="DF660">
        <v>30</v>
      </c>
      <c r="DG660">
        <v>232</v>
      </c>
      <c r="DH660">
        <v>6</v>
      </c>
    </row>
    <row r="661" spans="100:112" x14ac:dyDescent="0.35">
      <c r="CV661">
        <v>14</v>
      </c>
      <c r="CW661">
        <v>55</v>
      </c>
      <c r="CX661">
        <v>55</v>
      </c>
      <c r="DA661">
        <f t="shared" si="41"/>
        <v>5</v>
      </c>
      <c r="DB661">
        <v>10</v>
      </c>
      <c r="DC661">
        <v>247</v>
      </c>
      <c r="DF661">
        <v>122</v>
      </c>
      <c r="DG661">
        <v>132</v>
      </c>
      <c r="DH661">
        <v>6</v>
      </c>
    </row>
    <row r="662" spans="100:112" x14ac:dyDescent="0.35">
      <c r="CV662">
        <v>51</v>
      </c>
      <c r="CW662">
        <v>10</v>
      </c>
      <c r="CX662">
        <v>56</v>
      </c>
      <c r="DA662">
        <f t="shared" si="41"/>
        <v>60</v>
      </c>
      <c r="DB662">
        <v>119</v>
      </c>
      <c r="DC662">
        <v>138</v>
      </c>
      <c r="DF662">
        <v>42</v>
      </c>
      <c r="DG662">
        <v>212</v>
      </c>
      <c r="DH662">
        <v>6</v>
      </c>
    </row>
    <row r="663" spans="100:112" x14ac:dyDescent="0.35">
      <c r="CV663">
        <v>51</v>
      </c>
      <c r="CW663">
        <v>10</v>
      </c>
      <c r="CX663">
        <v>56</v>
      </c>
      <c r="DA663">
        <f t="shared" si="41"/>
        <v>28</v>
      </c>
      <c r="DB663">
        <v>55</v>
      </c>
      <c r="DC663">
        <v>202</v>
      </c>
      <c r="DF663">
        <v>79</v>
      </c>
      <c r="DG663">
        <v>181</v>
      </c>
      <c r="DH663">
        <v>6</v>
      </c>
    </row>
    <row r="664" spans="100:112" x14ac:dyDescent="0.35">
      <c r="CV664">
        <v>11</v>
      </c>
      <c r="CW664">
        <v>50</v>
      </c>
      <c r="CX664">
        <v>57</v>
      </c>
      <c r="DA664">
        <f t="shared" si="41"/>
        <v>37</v>
      </c>
      <c r="DB664">
        <v>74</v>
      </c>
      <c r="DC664">
        <v>183</v>
      </c>
      <c r="DF664">
        <v>2</v>
      </c>
      <c r="DG664">
        <v>252</v>
      </c>
      <c r="DH664">
        <v>6</v>
      </c>
    </row>
    <row r="665" spans="100:112" x14ac:dyDescent="0.35">
      <c r="CV665">
        <v>11</v>
      </c>
      <c r="CW665">
        <v>50</v>
      </c>
      <c r="CX665">
        <v>57</v>
      </c>
      <c r="DA665">
        <f t="shared" si="41"/>
        <v>8</v>
      </c>
      <c r="DB665">
        <v>15</v>
      </c>
      <c r="DC665">
        <v>242</v>
      </c>
      <c r="DF665">
        <v>38</v>
      </c>
      <c r="DG665">
        <v>224</v>
      </c>
      <c r="DH665">
        <v>7</v>
      </c>
    </row>
    <row r="666" spans="100:112" x14ac:dyDescent="0.35">
      <c r="CV666">
        <v>54</v>
      </c>
      <c r="CW666">
        <v>15</v>
      </c>
      <c r="CX666">
        <v>58</v>
      </c>
      <c r="DA666">
        <f t="shared" si="41"/>
        <v>57</v>
      </c>
      <c r="DB666">
        <v>114</v>
      </c>
      <c r="DC666">
        <v>143</v>
      </c>
      <c r="DF666">
        <v>75</v>
      </c>
      <c r="DG666">
        <v>177</v>
      </c>
      <c r="DH666">
        <v>7</v>
      </c>
    </row>
    <row r="667" spans="100:112" x14ac:dyDescent="0.35">
      <c r="CV667">
        <v>54</v>
      </c>
      <c r="CW667">
        <v>15</v>
      </c>
      <c r="CX667">
        <v>58</v>
      </c>
      <c r="DA667">
        <f t="shared" si="41"/>
        <v>25</v>
      </c>
      <c r="DB667">
        <v>50</v>
      </c>
      <c r="DC667">
        <v>207</v>
      </c>
      <c r="DF667">
        <v>14</v>
      </c>
      <c r="DG667">
        <v>248</v>
      </c>
      <c r="DH667">
        <v>7</v>
      </c>
    </row>
    <row r="668" spans="100:112" x14ac:dyDescent="0.35">
      <c r="CV668">
        <v>22</v>
      </c>
      <c r="CW668">
        <v>47</v>
      </c>
      <c r="CX668">
        <v>59</v>
      </c>
      <c r="DA668">
        <f t="shared" si="41"/>
        <v>40</v>
      </c>
      <c r="DB668">
        <v>79</v>
      </c>
      <c r="DC668">
        <v>178</v>
      </c>
      <c r="DF668">
        <v>99</v>
      </c>
      <c r="DG668">
        <v>153</v>
      </c>
      <c r="DH668">
        <v>7</v>
      </c>
    </row>
    <row r="669" spans="100:112" x14ac:dyDescent="0.35">
      <c r="CV669">
        <v>22</v>
      </c>
      <c r="CW669">
        <v>47</v>
      </c>
      <c r="CX669">
        <v>59</v>
      </c>
      <c r="DA669">
        <f t="shared" si="41"/>
        <v>9</v>
      </c>
      <c r="DB669">
        <v>18</v>
      </c>
      <c r="DC669">
        <v>239</v>
      </c>
      <c r="DF669">
        <v>58</v>
      </c>
      <c r="DG669">
        <v>196</v>
      </c>
      <c r="DH669">
        <v>7</v>
      </c>
    </row>
    <row r="670" spans="100:112" x14ac:dyDescent="0.35">
      <c r="CV670">
        <v>43</v>
      </c>
      <c r="CW670">
        <v>18</v>
      </c>
      <c r="CX670">
        <v>60</v>
      </c>
      <c r="DA670">
        <f t="shared" si="41"/>
        <v>56</v>
      </c>
      <c r="DB670">
        <v>111</v>
      </c>
      <c r="DC670">
        <v>146</v>
      </c>
      <c r="DF670">
        <v>87</v>
      </c>
      <c r="DG670">
        <v>173</v>
      </c>
      <c r="DH670">
        <v>7</v>
      </c>
    </row>
    <row r="671" spans="100:112" x14ac:dyDescent="0.35">
      <c r="CV671">
        <v>43</v>
      </c>
      <c r="CW671">
        <v>18</v>
      </c>
      <c r="CX671">
        <v>60</v>
      </c>
      <c r="DA671">
        <f t="shared" si="41"/>
        <v>24</v>
      </c>
      <c r="DB671">
        <v>47</v>
      </c>
      <c r="DC671">
        <v>210</v>
      </c>
      <c r="DF671">
        <v>18</v>
      </c>
      <c r="DG671">
        <v>236</v>
      </c>
      <c r="DH671">
        <v>7</v>
      </c>
    </row>
    <row r="672" spans="100:112" x14ac:dyDescent="0.35">
      <c r="CV672">
        <v>27</v>
      </c>
      <c r="CW672">
        <v>34</v>
      </c>
      <c r="CX672">
        <v>61</v>
      </c>
      <c r="DA672">
        <f t="shared" si="41"/>
        <v>41</v>
      </c>
      <c r="DB672">
        <v>82</v>
      </c>
      <c r="DC672">
        <v>175</v>
      </c>
      <c r="DF672">
        <v>127</v>
      </c>
      <c r="DG672">
        <v>133</v>
      </c>
      <c r="DH672">
        <v>7</v>
      </c>
    </row>
    <row r="673" spans="100:112" x14ac:dyDescent="0.35">
      <c r="CV673">
        <v>27</v>
      </c>
      <c r="CW673">
        <v>34</v>
      </c>
      <c r="CX673">
        <v>61</v>
      </c>
      <c r="DA673">
        <f t="shared" si="41"/>
        <v>16</v>
      </c>
      <c r="DB673">
        <v>31</v>
      </c>
      <c r="DC673">
        <v>226</v>
      </c>
      <c r="DF673">
        <v>91</v>
      </c>
      <c r="DG673">
        <v>161</v>
      </c>
      <c r="DH673">
        <v>8</v>
      </c>
    </row>
    <row r="674" spans="100:112" x14ac:dyDescent="0.35">
      <c r="CV674">
        <v>38</v>
      </c>
      <c r="CW674">
        <v>31</v>
      </c>
      <c r="CX674">
        <v>62</v>
      </c>
      <c r="DA674">
        <f t="shared" si="41"/>
        <v>49</v>
      </c>
      <c r="DB674">
        <v>98</v>
      </c>
      <c r="DC674">
        <v>159</v>
      </c>
      <c r="DF674">
        <v>22</v>
      </c>
      <c r="DG674">
        <v>240</v>
      </c>
      <c r="DH674">
        <v>8</v>
      </c>
    </row>
    <row r="675" spans="100:112" x14ac:dyDescent="0.35">
      <c r="CV675">
        <v>38</v>
      </c>
      <c r="CW675">
        <v>31</v>
      </c>
      <c r="CX675">
        <v>62</v>
      </c>
      <c r="DA675">
        <f t="shared" si="41"/>
        <v>17</v>
      </c>
      <c r="DB675">
        <v>34</v>
      </c>
      <c r="DC675">
        <v>223</v>
      </c>
      <c r="DF675">
        <v>115</v>
      </c>
      <c r="DG675">
        <v>137</v>
      </c>
      <c r="DH675">
        <v>8</v>
      </c>
    </row>
    <row r="676" spans="100:112" x14ac:dyDescent="0.35">
      <c r="CV676">
        <v>6</v>
      </c>
      <c r="CW676">
        <v>63</v>
      </c>
      <c r="CX676">
        <v>63</v>
      </c>
      <c r="DA676">
        <f t="shared" si="41"/>
        <v>48</v>
      </c>
      <c r="DB676">
        <v>95</v>
      </c>
      <c r="DC676">
        <v>162</v>
      </c>
      <c r="DF676">
        <v>35</v>
      </c>
      <c r="DG676">
        <v>217</v>
      </c>
      <c r="DH676">
        <v>8</v>
      </c>
    </row>
    <row r="677" spans="100:112" x14ac:dyDescent="0.35">
      <c r="CV677">
        <v>6</v>
      </c>
      <c r="CW677">
        <v>63</v>
      </c>
      <c r="CX677">
        <v>63</v>
      </c>
      <c r="DA677">
        <f t="shared" si="41"/>
        <v>1</v>
      </c>
      <c r="DB677">
        <v>2</v>
      </c>
      <c r="DC677">
        <v>255</v>
      </c>
      <c r="DF677">
        <v>71</v>
      </c>
      <c r="DG677">
        <v>189</v>
      </c>
      <c r="DH677">
        <v>8</v>
      </c>
    </row>
    <row r="678" spans="100:112" x14ac:dyDescent="0.35">
      <c r="CV678">
        <v>59</v>
      </c>
      <c r="CW678">
        <v>2</v>
      </c>
      <c r="CX678">
        <v>64</v>
      </c>
      <c r="DA678">
        <f t="shared" si="41"/>
        <v>64</v>
      </c>
      <c r="DB678">
        <v>127</v>
      </c>
      <c r="DC678">
        <v>130</v>
      </c>
      <c r="DF678">
        <v>10</v>
      </c>
      <c r="DG678">
        <v>244</v>
      </c>
      <c r="DH678">
        <v>8</v>
      </c>
    </row>
    <row r="679" spans="100:112" x14ac:dyDescent="0.35">
      <c r="CV679">
        <v>59</v>
      </c>
      <c r="CW679">
        <v>2</v>
      </c>
      <c r="CX679">
        <v>64</v>
      </c>
      <c r="DA679">
        <f t="shared" si="41"/>
        <v>32</v>
      </c>
      <c r="DB679">
        <v>63</v>
      </c>
      <c r="DC679">
        <v>194</v>
      </c>
      <c r="DF679">
        <v>111</v>
      </c>
      <c r="DG679">
        <v>149</v>
      </c>
      <c r="DH679">
        <v>8</v>
      </c>
    </row>
    <row r="680" spans="100:112" x14ac:dyDescent="0.35">
      <c r="DA680">
        <f t="shared" si="41"/>
        <v>33</v>
      </c>
      <c r="DB680">
        <v>66</v>
      </c>
      <c r="DC680">
        <v>191</v>
      </c>
      <c r="DF680">
        <v>63</v>
      </c>
      <c r="DG680">
        <v>197</v>
      </c>
      <c r="DH680">
        <v>8</v>
      </c>
    </row>
  </sheetData>
  <sortState xmlns:xlrd2="http://schemas.microsoft.com/office/spreadsheetml/2017/richdata2" ref="DQ687:DS750">
    <sortCondition ref="DQ687:DQ750"/>
  </sortState>
  <mergeCells count="3">
    <mergeCell ref="DU522:DU523"/>
    <mergeCell ref="DU526:DU527"/>
    <mergeCell ref="DU528:DU529"/>
  </mergeCells>
  <conditionalFormatting sqref="DR552:DR615 DT552:DT615">
    <cfRule type="duplicateValues" dxfId="5" priority="1"/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20" operator="equal" id="{1DE0F87A-6530-4CDF-B17A-DF4A89F4337F}">
            <xm:f>'[Dice Game.xlsx]Conf Standings'!#REF!</xm:f>
            <x14:dxf>
              <fill>
                <patternFill>
                  <bgColor theme="0" tint="-0.14996795556505021"/>
                </patternFill>
              </fill>
            </x14:dxf>
          </x14:cfRule>
          <x14:cfRule type="cellIs" priority="21" operator="equal" id="{3E0623A6-5AF4-4CE8-8554-983B7F2AFE30}">
            <xm:f>'[Dice Game.xlsx]Conf Standings'!#REF!</xm:f>
            <x14:dxf>
              <fill>
                <patternFill>
                  <bgColor theme="0" tint="-0.14996795556505021"/>
                </patternFill>
              </fill>
            </x14:dxf>
          </x14:cfRule>
          <xm:sqref>CD306 CF306:CF307 BR306:BR308 BT306:BT309 BV306:BV310 BX306:BX311 CF309:CF313 BR310:BR313 BT311:BT313 BV312:BV313 BX313 BZ306:BZ312 CB307:CB313 CD308:CD313 BZ318 BX318:BX319 BV318:BV320 BT318:BT321 BR318:BR322 CF318:CF323 CF325 CD318:CD324 CB319:CB325 BZ320:BZ325 BX321:BX325 BV322:BV325 BT323:BT325 BR324:BR325</xm:sqref>
        </x14:conditionalFormatting>
      </x14:conditionalFormatting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7E2B4-2CA7-4508-AFB5-8D61BB4E1200}">
  <dimension ref="A1:CC437"/>
  <sheetViews>
    <sheetView zoomScale="80" zoomScaleNormal="80" workbookViewId="0">
      <selection activeCell="AA1" sqref="AA1:AA1048576"/>
    </sheetView>
  </sheetViews>
  <sheetFormatPr defaultRowHeight="14.5" x14ac:dyDescent="0.35"/>
  <cols>
    <col min="1" max="5" width="3.6328125" customWidth="1"/>
    <col min="6" max="6" width="3.453125" customWidth="1"/>
    <col min="7" max="9" width="3.7265625" customWidth="1"/>
    <col min="11" max="16" width="7" style="28" customWidth="1"/>
    <col min="17" max="17" width="8.7265625" style="28"/>
    <col min="18" max="18" width="5.81640625" style="28" customWidth="1"/>
    <col min="19" max="20" width="7.08984375" style="28" customWidth="1"/>
    <col min="21" max="21" width="7.26953125" style="28" customWidth="1"/>
    <col min="22" max="22" width="6.54296875" style="28" customWidth="1"/>
    <col min="23" max="25" width="5" style="28" customWidth="1"/>
    <col min="26" max="26" width="6.26953125" customWidth="1"/>
    <col min="27" max="27" width="6.81640625" bestFit="1" customWidth="1"/>
    <col min="28" max="29" width="6" customWidth="1"/>
    <col min="30" max="30" width="6.6328125" bestFit="1" customWidth="1"/>
    <col min="31" max="31" width="7.453125" bestFit="1" customWidth="1"/>
  </cols>
  <sheetData>
    <row r="1" spans="1:81" x14ac:dyDescent="0.35">
      <c r="A1">
        <v>1</v>
      </c>
      <c r="B1">
        <v>2</v>
      </c>
      <c r="D1">
        <v>4</v>
      </c>
      <c r="E1" cm="1">
        <f t="array" ref="E1">INDEX(AutoScoreboard!$G$225:$O$237, Cards!A1, AutoScoreboard!$E$197)</f>
        <v>3</v>
      </c>
      <c r="F1" cm="1">
        <f t="array" ref="F1">INDEX(AutoScoreboard!$G$225:$O$237, Cards!A1, AutoScoreboard!$Q$197)</f>
        <v>4</v>
      </c>
      <c r="G1">
        <v>1</v>
      </c>
      <c r="H1">
        <f>AutoScoreboard!F215</f>
        <v>0</v>
      </c>
      <c r="I1">
        <f>AutoScoreboard!P215</f>
        <v>2</v>
      </c>
      <c r="AJ1">
        <f>AutoScoreboard!J13</f>
        <v>247</v>
      </c>
      <c r="AK1">
        <f>MAX(BB:BB)</f>
        <v>10</v>
      </c>
      <c r="AL1">
        <f>MAX(BC:BC)</f>
        <v>10</v>
      </c>
      <c r="BK1">
        <f>IFERROR(VLOOKUP("LAST", AV3:AX81, 3, FALSE), MAX(AX3:AX81))</f>
        <v>37</v>
      </c>
      <c r="BL1">
        <f>SUM(BK:BK)</f>
        <v>75</v>
      </c>
      <c r="BM1" t="s">
        <v>7638</v>
      </c>
      <c r="BO1">
        <f>AVERAGE(BN:BN)</f>
        <v>-6.5684210526315789</v>
      </c>
      <c r="BP1">
        <f>COUNTIF(BN:BN, "&gt;0")</f>
        <v>0</v>
      </c>
      <c r="BQ1">
        <f>COUNTIF(BN:BN, "&lt;0")</f>
        <v>72</v>
      </c>
      <c r="BR1">
        <f>COUNTIF(BN:BN, 0)</f>
        <v>23</v>
      </c>
      <c r="BS1">
        <f>SUM(BP1:BR1)</f>
        <v>95</v>
      </c>
      <c r="BY1">
        <f>SUM(BT:BT)</f>
        <v>389</v>
      </c>
      <c r="BZ1">
        <f>SUM(BU:BU)</f>
        <v>365</v>
      </c>
      <c r="CA1">
        <f>BY1/BZ1</f>
        <v>1.0657534246575342</v>
      </c>
      <c r="CB1" t="s">
        <v>316</v>
      </c>
      <c r="CC1">
        <f>CA1/CA3</f>
        <v>0.48610423424242727</v>
      </c>
    </row>
    <row r="2" spans="1:81" x14ac:dyDescent="0.35">
      <c r="A2">
        <v>2</v>
      </c>
      <c r="B2">
        <v>2</v>
      </c>
      <c r="D2">
        <v>5</v>
      </c>
      <c r="E2" cm="1">
        <f t="array" ref="E2">INDEX(AutoScoreboard!$G$225:$O$237, Cards!A2, AutoScoreboard!$E$197)</f>
        <v>2</v>
      </c>
      <c r="F2" cm="1">
        <f t="array" ref="F2">INDEX(AutoScoreboard!$G$225:$O$237, Cards!A2, AutoScoreboard!$Q$197)</f>
        <v>3</v>
      </c>
      <c r="G2">
        <v>2</v>
      </c>
      <c r="H2">
        <f>AutoScoreboard!F216</f>
        <v>0</v>
      </c>
      <c r="I2">
        <f>AutoScoreboard!P216</f>
        <v>2</v>
      </c>
      <c r="K2" s="28" t="s">
        <v>3477</v>
      </c>
      <c r="L2" s="28" t="s">
        <v>3477</v>
      </c>
      <c r="M2" s="28" t="s">
        <v>3479</v>
      </c>
      <c r="N2" s="28" t="s">
        <v>3480</v>
      </c>
      <c r="O2" s="28" t="s">
        <v>3481</v>
      </c>
      <c r="P2" s="28" t="s">
        <v>39</v>
      </c>
      <c r="Q2" s="28" t="s">
        <v>1796</v>
      </c>
      <c r="R2" s="28" t="s">
        <v>3478</v>
      </c>
      <c r="S2" s="28" t="s">
        <v>3494</v>
      </c>
      <c r="T2" s="28" t="s">
        <v>3495</v>
      </c>
      <c r="U2" s="28" t="s">
        <v>3482</v>
      </c>
      <c r="V2" s="28" t="s">
        <v>3492</v>
      </c>
      <c r="W2" s="28" t="s">
        <v>39</v>
      </c>
      <c r="X2" s="28" t="s">
        <v>3493</v>
      </c>
      <c r="Y2" s="28" t="s">
        <v>3488</v>
      </c>
      <c r="Z2" t="s">
        <v>3484</v>
      </c>
      <c r="AA2" t="s">
        <v>3485</v>
      </c>
      <c r="AB2" t="s">
        <v>3496</v>
      </c>
      <c r="AC2" t="s">
        <v>3497</v>
      </c>
      <c r="AD2" t="s">
        <v>3486</v>
      </c>
      <c r="AE2" t="s">
        <v>3487</v>
      </c>
      <c r="AF2" t="s">
        <v>3490</v>
      </c>
      <c r="AG2" t="s">
        <v>3491</v>
      </c>
      <c r="AH2" t="s">
        <v>3489</v>
      </c>
      <c r="AK2" s="421" t="s">
        <v>3477</v>
      </c>
      <c r="AL2" s="421" t="s">
        <v>3477</v>
      </c>
      <c r="AM2" s="421" t="s">
        <v>3479</v>
      </c>
      <c r="AN2" s="421" t="s">
        <v>3480</v>
      </c>
      <c r="AO2" s="421" t="s">
        <v>3481</v>
      </c>
      <c r="AP2" s="421" t="s">
        <v>39</v>
      </c>
      <c r="AQ2" s="421" t="s">
        <v>1796</v>
      </c>
      <c r="AR2" s="421" t="s">
        <v>3478</v>
      </c>
      <c r="AS2" s="421" t="s">
        <v>3494</v>
      </c>
      <c r="AT2" s="421" t="s">
        <v>3495</v>
      </c>
      <c r="AU2" s="421" t="s">
        <v>3482</v>
      </c>
      <c r="AV2" s="421" t="s">
        <v>3492</v>
      </c>
      <c r="AW2" s="421" t="s">
        <v>39</v>
      </c>
      <c r="AX2" s="421" t="s">
        <v>3493</v>
      </c>
      <c r="AY2" s="421" t="s">
        <v>3488</v>
      </c>
      <c r="AZ2" s="422" t="s">
        <v>3484</v>
      </c>
      <c r="BA2" s="422" t="s">
        <v>3485</v>
      </c>
      <c r="BB2" s="422" t="s">
        <v>3496</v>
      </c>
      <c r="BC2" s="422" t="s">
        <v>3497</v>
      </c>
      <c r="BD2" s="422" t="s">
        <v>3486</v>
      </c>
      <c r="BE2" s="422" t="s">
        <v>3487</v>
      </c>
      <c r="BF2" s="422" t="s">
        <v>3490</v>
      </c>
      <c r="BG2" s="422" t="s">
        <v>3491</v>
      </c>
      <c r="BH2" s="422" t="s">
        <v>3489</v>
      </c>
      <c r="BO2" t="s">
        <v>317</v>
      </c>
      <c r="BP2">
        <f>(BP1+(BR1/2))/$BS$1</f>
        <v>0.12105263157894737</v>
      </c>
      <c r="BQ2">
        <f>(BQ1+(BR1/2))/$BS$1</f>
        <v>0.87894736842105259</v>
      </c>
      <c r="BY2">
        <f>SUM(BW:BW)</f>
        <v>418</v>
      </c>
      <c r="BZ2">
        <f>SUM(BX:BX)</f>
        <v>371</v>
      </c>
      <c r="CA2">
        <f>BY2/BZ2</f>
        <v>1.1266846361185985</v>
      </c>
      <c r="CC2">
        <f>CA2/CA3</f>
        <v>0.51389576575757268</v>
      </c>
    </row>
    <row r="3" spans="1:81" x14ac:dyDescent="0.35">
      <c r="A3">
        <v>3</v>
      </c>
      <c r="B3">
        <v>2</v>
      </c>
      <c r="D3">
        <v>6</v>
      </c>
      <c r="E3" cm="1">
        <f t="array" ref="E3">INDEX(AutoScoreboard!$G$225:$O$237, Cards!A3, AutoScoreboard!$E$197)</f>
        <v>2</v>
      </c>
      <c r="F3" cm="1">
        <f t="array" ref="F3">INDEX(AutoScoreboard!$G$225:$O$237, Cards!A3, AutoScoreboard!$Q$197)</f>
        <v>2</v>
      </c>
      <c r="G3">
        <v>3</v>
      </c>
      <c r="H3">
        <f>AutoScoreboard!F217</f>
        <v>0</v>
      </c>
      <c r="I3">
        <f>AutoScoreboard!P217</f>
        <v>2</v>
      </c>
      <c r="K3" s="28">
        <v>0</v>
      </c>
      <c r="L3" s="28">
        <v>0</v>
      </c>
      <c r="Q3" s="28">
        <v>2</v>
      </c>
      <c r="R3" s="28" t="s">
        <v>3483</v>
      </c>
      <c r="S3" s="28">
        <v>10</v>
      </c>
      <c r="T3" s="28">
        <v>10</v>
      </c>
      <c r="W3" s="28">
        <v>0</v>
      </c>
      <c r="X3" s="28">
        <f t="shared" ref="X3" si="0">ROUNDDOWN(W3/10, 0)+(IF(AND(U1="SCORE", U3="SCORE", (ROUNDDOWN(W3/10, 0)+IF((ROUNDDOWN(W3/10,0)=(W3/10)), 0, 1))=X1), IF((ROUNDDOWN(W3/10,0)=(W3/10)), 1, 2), IF((ROUNDDOWN(W3/10,0)=(W3/10)), 0, 1)))</f>
        <v>0</v>
      </c>
      <c r="Y3" s="28">
        <f>IF(W3&lt;251, X3, CONCATENATE("25+", X3-25))</f>
        <v>0</v>
      </c>
      <c r="AK3">
        <v>100</v>
      </c>
      <c r="AL3" t="str">
        <f t="shared" ref="AL3" si="1">IF($AJ$1&gt;=$K3, IF(L3=0, "", L3), " ")</f>
        <v/>
      </c>
      <c r="AM3" t="str">
        <f t="shared" ref="AM3:AM34" si="2">IF($AJ$1&gt;=$K3, IF(M3=0, "", M3), " ")</f>
        <v/>
      </c>
      <c r="AN3" t="str">
        <f t="shared" ref="AN3:AN34" si="3">IF($AJ$1&gt;=$K3, IF(N3=0, "", N3), " ")</f>
        <v/>
      </c>
      <c r="AO3" t="str">
        <f t="shared" ref="AO3:AO34" si="4">IF($AJ$1&gt;=$K3, IF(O3=0, "", O3), " ")</f>
        <v/>
      </c>
      <c r="AP3" t="str">
        <f t="shared" ref="AP3:AP34" si="5">IF($AJ$1&gt;=$K3, IF(P3=0, "", P3), " ")</f>
        <v/>
      </c>
      <c r="AR3" t="str">
        <f t="shared" ref="AR3:AR34" si="6">IF($AJ$1&gt;=$K3, IF(R3=0, "", R3), " ")</f>
        <v>START</v>
      </c>
      <c r="AS3">
        <f t="shared" ref="AS3:AS34" si="7">IF($AJ$1&gt;=$K3, IF(S3=0, "", S3), " ")</f>
        <v>10</v>
      </c>
      <c r="AU3" t="str">
        <f t="shared" ref="AU3:AU34" si="8">IF($AJ$1&gt;=$K3, IF(U3=0, "", U3), " ")</f>
        <v/>
      </c>
      <c r="AV3" t="str">
        <f t="shared" ref="AV3:AV34" si="9">IF($AJ$1&gt;=$K3, IF(V3=0, "", V3), " ")</f>
        <v/>
      </c>
      <c r="AW3">
        <v>0</v>
      </c>
      <c r="AX3" t="str">
        <f t="shared" ref="AX3:AX34" si="10">IF($AJ$1&gt;=$K3, IF(X3=0, "", X3), " ")</f>
        <v/>
      </c>
      <c r="AY3" t="str">
        <f t="shared" ref="AY3:AY34" si="11">IF($AJ$1&gt;=$K3, IF(Y3=0, "", Y3), " ")</f>
        <v/>
      </c>
      <c r="AZ3" t="str">
        <f t="shared" ref="AZ3:AZ34" si="12">IF($AJ$1&gt;=$K3, IF(Z3=0, "", Z3), " ")</f>
        <v/>
      </c>
      <c r="BA3" t="str">
        <f t="shared" ref="BA3:BA34" si="13">IF($AJ$1&gt;=$K3, IF(AA3=0, "", AA3), " ")</f>
        <v/>
      </c>
      <c r="BB3" t="str">
        <f t="shared" ref="BB3:BB34" si="14">IF($AJ$1&gt;=$K3, IF(AB3=0, "", AB3), " ")</f>
        <v/>
      </c>
      <c r="BC3" t="str">
        <f t="shared" ref="BC3:BC34" si="15">IF($AJ$1&gt;=$K3, IF(AC3=0, "", AC3), " ")</f>
        <v/>
      </c>
      <c r="BD3" t="str">
        <f t="shared" ref="BD3:BD34" si="16">IF($AJ$1&gt;=$K3, IF(AD3=0, "", AD3), " ")</f>
        <v/>
      </c>
      <c r="BE3" t="str">
        <f t="shared" ref="BE3:BE34" si="17">IF($AJ$1&gt;=$K3, IF(AE3=0, "", AE3), " ")</f>
        <v/>
      </c>
      <c r="BF3" t="str">
        <f t="shared" ref="BF3:BF34" si="18">IF($AJ$1&gt;=$K3, IF(AF3=0, "", AF3), " ")</f>
        <v/>
      </c>
      <c r="BG3" t="str">
        <f t="shared" ref="BG3:BG34" si="19">IF($AJ$1&gt;=$K3, IF(AG3=0, "", AG3), " ")</f>
        <v/>
      </c>
      <c r="BH3" t="str">
        <f t="shared" ref="BH3:BH34" si="20">IF($AJ$1&gt;=$K3, IF(AH3=0, "", AH3), " ")</f>
        <v/>
      </c>
      <c r="CA3">
        <f>SUM(CA1:CA2)</f>
        <v>2.1924380607761327</v>
      </c>
    </row>
    <row r="4" spans="1:81" x14ac:dyDescent="0.35">
      <c r="A4">
        <v>4</v>
      </c>
      <c r="B4">
        <v>2</v>
      </c>
      <c r="D4">
        <v>7</v>
      </c>
      <c r="E4" cm="1">
        <f t="array" ref="E4">INDEX(AutoScoreboard!$G$225:$O$237, Cards!A4, AutoScoreboard!$E$197)</f>
        <v>2</v>
      </c>
      <c r="F4" cm="1">
        <f t="array" ref="F4">INDEX(AutoScoreboard!$G$225:$O$237, Cards!A4, AutoScoreboard!$Q$197)</f>
        <v>2</v>
      </c>
      <c r="G4">
        <v>4</v>
      </c>
      <c r="H4">
        <f>AutoScoreboard!F218</f>
        <v>0</v>
      </c>
      <c r="I4">
        <f>AutoScoreboard!P218</f>
        <v>3</v>
      </c>
      <c r="K4" s="28">
        <v>101</v>
      </c>
      <c r="L4" s="28">
        <v>1</v>
      </c>
      <c r="M4" s="35">
        <f>AutoScoreboard!G30</f>
        <v>52</v>
      </c>
      <c r="N4" s="35">
        <f>AutoScoreboard!H30</f>
        <v>38</v>
      </c>
      <c r="O4" s="28">
        <f t="shared" ref="O4:O35" si="21">VLOOKUP(M4, A:B, 2, FALSE)</f>
        <v>15</v>
      </c>
      <c r="P4" s="28">
        <f t="shared" ref="P4:P35" si="22">VLOOKUP(N4, A:B, 2, FALSE)</f>
        <v>11</v>
      </c>
      <c r="Q4" s="28">
        <v>2</v>
      </c>
      <c r="R4" s="28" t="str">
        <f>IF(OR(R3="START", U3="SCORE"), "KO", "")</f>
        <v>KO</v>
      </c>
      <c r="S4" s="28">
        <v>10</v>
      </c>
      <c r="T4" s="28">
        <f t="shared" ref="T4:T29" si="23">IF(Q4=1, IF(AND(R4="KO", (S4+O4)&gt;18), 15, S4+O4), IF(AND(R4="KO", (S4-O4)&lt;2), 5, S4-O4))</f>
        <v>5</v>
      </c>
      <c r="U4" s="28" t="str">
        <f>IF(ISBLANK(T4), "", IF(OR(T4&lt;2, T4&gt;18), "SCORE", ""))</f>
        <v/>
      </c>
      <c r="V4" s="28" t="str">
        <f>IF(AND(W3&gt;AI4, U3&lt;&gt;"SCORE", Q4=IF(AF4&gt;AG4, 2, IF(AG4&gt;AF4, 1, Q4))), "LAST", "")</f>
        <v/>
      </c>
      <c r="W4" s="28">
        <f>W3+P4</f>
        <v>11</v>
      </c>
      <c r="X4" s="28">
        <f t="shared" ref="X4:X67" si="24">ROUNDDOWN(W4/10, 0)+(IF(AND(COUNTIF(U1:U4, "SCORE")&gt;1, (ROUNDDOWN(W4/10, 0)+IF((ROUNDDOWN(W4/10,0)=(W4/10)), 0, 1))=X2), IF((ROUNDDOWN(W4/10,0)=(W4/10)), 1, 2), IF((ROUNDDOWN(W4/10,0)=(W4/10)), 0, 1)))</f>
        <v>2</v>
      </c>
      <c r="Y4" s="28">
        <f t="shared" ref="Y4:Y29" si="25">IF(W4&lt;251, X4, CONCATENATE("25+", X4-25))</f>
        <v>2</v>
      </c>
      <c r="AF4">
        <f>IF(Z4&lt;&gt;"", Z4, 0)+AF3+IFERROR(VLOOKUP(AB4, $G$1:$I$24, 2, FALSE), 0)</f>
        <v>0</v>
      </c>
      <c r="AG4">
        <f>IF(AA4&lt;&gt;"", AA4, 0)+AG3+IFERROR(VLOOKUP(AC4, $G$1:$I$24, 3, FALSE), 0)</f>
        <v>0</v>
      </c>
      <c r="AH4">
        <v>0</v>
      </c>
      <c r="AI4">
        <f>250+((AH4+1)*10)</f>
        <v>260</v>
      </c>
      <c r="AK4">
        <f t="shared" ref="AK4:AK35" si="26">IF($AJ$1&gt;=$K4, IF(K4=0, "", K4), " ")</f>
        <v>101</v>
      </c>
      <c r="AL4">
        <f t="shared" ref="AL4" si="27">IF($AJ$1&gt;=$K4, IF(L4=0, "", L4), " ")</f>
        <v>1</v>
      </c>
      <c r="AM4">
        <f t="shared" si="2"/>
        <v>52</v>
      </c>
      <c r="AN4">
        <f t="shared" si="3"/>
        <v>38</v>
      </c>
      <c r="AO4">
        <f t="shared" si="4"/>
        <v>15</v>
      </c>
      <c r="AP4">
        <f t="shared" si="5"/>
        <v>11</v>
      </c>
      <c r="AQ4">
        <f t="shared" ref="AQ4:AQ35" si="28">IF($AJ$1&gt;=$K4, IF(Q4=0, "", Q4), " ")</f>
        <v>2</v>
      </c>
      <c r="AR4" t="str">
        <f t="shared" si="6"/>
        <v>KO</v>
      </c>
      <c r="AS4">
        <f t="shared" si="7"/>
        <v>10</v>
      </c>
      <c r="AT4">
        <f t="shared" ref="AT4:AT35" si="29">IF($AJ$1&gt;=$K4, IF(T4=0, "", T4), " ")</f>
        <v>5</v>
      </c>
      <c r="AU4" t="str">
        <f t="shared" si="8"/>
        <v/>
      </c>
      <c r="AV4" t="str">
        <f t="shared" si="9"/>
        <v/>
      </c>
      <c r="AW4">
        <f t="shared" ref="AW4:AW35" si="30">IF($AJ$1&gt;=$K4, IF(W4=0, "", W4), " ")</f>
        <v>11</v>
      </c>
      <c r="AX4">
        <f t="shared" si="10"/>
        <v>2</v>
      </c>
      <c r="AY4">
        <f t="shared" si="11"/>
        <v>2</v>
      </c>
      <c r="AZ4" t="str">
        <f t="shared" si="12"/>
        <v/>
      </c>
      <c r="BA4" t="str">
        <f t="shared" si="13"/>
        <v/>
      </c>
      <c r="BB4" t="str">
        <f t="shared" si="14"/>
        <v/>
      </c>
      <c r="BC4" t="str">
        <f t="shared" si="15"/>
        <v/>
      </c>
      <c r="BD4" t="str">
        <f t="shared" si="16"/>
        <v/>
      </c>
      <c r="BE4" t="str">
        <f>IF($AJ$1&gt;=$K4, IF(AE4=0, "", AE4), " ")</f>
        <v/>
      </c>
      <c r="BF4" t="str">
        <f t="shared" si="18"/>
        <v/>
      </c>
      <c r="BG4" t="str">
        <f t="shared" si="19"/>
        <v/>
      </c>
      <c r="BH4" t="str">
        <f t="shared" si="20"/>
        <v/>
      </c>
      <c r="BI4">
        <f t="shared" ref="BI4:BI35" si="31">IF($AJ$1&gt;=$K4, IF(AI4=0, "", AI4), " ")</f>
        <v>260</v>
      </c>
      <c r="BN4">
        <f>IF(OR(COUNTIF($AV$4:AV4, "LAST")&gt;0, COUNTIF($AV$4:AV4, "FINAL")&gt;0), "", IF($AJ$1&gt;=$K4, IFERROR(BF4-BG4, 0), ""))</f>
        <v>0</v>
      </c>
      <c r="BT4">
        <f>IF(BV4=1, AO4, 0)</f>
        <v>0</v>
      </c>
      <c r="BU4">
        <f>IF(BV4=1, AP4, 0)</f>
        <v>0</v>
      </c>
      <c r="BV4">
        <f>IF(OR(COUNTIF($AV$4:AV4, "LAST")&gt;0, COUNTIF($AV$4:AV4, "FINAL")&gt;0), "", IF($AJ$1&gt;=$K4, AQ4, 0))</f>
        <v>2</v>
      </c>
      <c r="BW4">
        <f>IF(BV4=2, AO4, 0)</f>
        <v>15</v>
      </c>
      <c r="BX4">
        <f>IF(BV4=2, AP4, 0)</f>
        <v>11</v>
      </c>
    </row>
    <row r="5" spans="1:81" x14ac:dyDescent="0.35">
      <c r="A5">
        <v>5</v>
      </c>
      <c r="B5">
        <v>3</v>
      </c>
      <c r="D5">
        <v>8</v>
      </c>
      <c r="E5" cm="1">
        <f t="array" ref="E5">INDEX(AutoScoreboard!$G$225:$O$237, Cards!A5, AutoScoreboard!$E$197)</f>
        <v>1</v>
      </c>
      <c r="F5" cm="1">
        <f t="array" ref="F5">INDEX(AutoScoreboard!$G$225:$O$237, Cards!A5, AutoScoreboard!$Q$197)</f>
        <v>1</v>
      </c>
      <c r="G5">
        <v>5</v>
      </c>
      <c r="H5">
        <f>AutoScoreboard!F219</f>
        <v>1</v>
      </c>
      <c r="I5">
        <f>AutoScoreboard!P219</f>
        <v>2</v>
      </c>
      <c r="K5" s="28">
        <v>102</v>
      </c>
      <c r="L5" s="28">
        <v>2</v>
      </c>
      <c r="M5" s="35">
        <f>AutoScoreboard!G31</f>
        <v>17</v>
      </c>
      <c r="N5" s="35">
        <f>AutoScoreboard!H31</f>
        <v>23</v>
      </c>
      <c r="O5" s="28">
        <f t="shared" si="21"/>
        <v>6</v>
      </c>
      <c r="P5" s="28">
        <f t="shared" si="22"/>
        <v>7</v>
      </c>
      <c r="Q5" s="28">
        <f t="shared" ref="Q5:Q29" si="32">IF(U4="SCORE", Q4, IF(Q4=1, 2, 1))</f>
        <v>1</v>
      </c>
      <c r="R5" s="28" t="str">
        <f t="shared" ref="R5:R29" si="33">IF(OR(R4="START", U4="SCORE"), "KO", "")</f>
        <v/>
      </c>
      <c r="S5" s="28">
        <f>IF(U4="SCORE", 10, T4)</f>
        <v>5</v>
      </c>
      <c r="T5" s="28">
        <f t="shared" si="23"/>
        <v>11</v>
      </c>
      <c r="U5" s="28" t="str">
        <f t="shared" ref="U5:U55" si="34">IF(ISBLANK(T5), "", IF(OR(T5&lt;2, T5&gt;18), "SCORE", ""))</f>
        <v/>
      </c>
      <c r="V5" s="28" t="str">
        <f t="shared" ref="V5:V55" si="35">IF(AND(W4&gt;AI5, U4&lt;&gt;"SCORE", Q5=IF(AF5&gt;AG5, 2, IF(AG5&gt;AF5, 1, Q5))), "LAST", "")</f>
        <v/>
      </c>
      <c r="W5" s="28">
        <f t="shared" ref="W5:W29" si="36">W4+P5</f>
        <v>18</v>
      </c>
      <c r="X5" s="28">
        <f t="shared" si="24"/>
        <v>2</v>
      </c>
      <c r="Y5" s="28">
        <f t="shared" si="25"/>
        <v>2</v>
      </c>
      <c r="Z5" t="str">
        <f>IF(COUNTIF($V$4:V4, "LAST")&gt;0, "", IF(Q5=1, IF(U5="SCORE", VLOOKUP(S5, D:E, 2, FALSE), ""), ""))</f>
        <v/>
      </c>
      <c r="AA5" t="str">
        <f>IF(COUNTIF($V$4:V4, "LAST")&gt;0, "", IF(Q5=2, IF(U5="SCORE", VLOOKUP(S5, D:F, 3, FALSE), ""), ""))</f>
        <v/>
      </c>
      <c r="AB5" t="str">
        <f>IF(AD5="","", MAX($AB$4:AB4)+1)</f>
        <v/>
      </c>
      <c r="AC5" t="str">
        <f>IF(AE5="","", MAX($AC$4:AC4)+1)</f>
        <v/>
      </c>
      <c r="AD5" t="str">
        <f>IF(Z5="", "", CONCATENATE(Z5, "*", Y5, IF(AND(Q5=1, S5=4, R4="KO"), "$", IF(AND(Q5=2, S5=16, R4="KO"), "$", IF(AND(Q5=1, S5=5, R4="KO"), "#", IF(AND(Q5=2, S5=15, R4="KO"), "#", IF(O5=15, "!", "")))))))</f>
        <v/>
      </c>
      <c r="AE5" t="str">
        <f>IF(AA5="", "", CONCATENATE(AA5, "*", Y5, IF(AND(Q5=1, S5=4, R4="KO"), "$", IF(AND(Q5=2, S5=16, R4="KO"), "$", IF(AND(Q5=1, S5=5, R4="KO"), "#", IF(AND(Q5=2, S5=15, R4="KO"), "#", IF(O5=15, "!", "")))))))</f>
        <v/>
      </c>
      <c r="AF5">
        <f t="shared" ref="AF5:AF55" si="37">IF(Z5&lt;&gt;"", Z5, 0)+AF4+IFERROR(VLOOKUP(AB5, $G$1:$I$24, 2, FALSE), 0)</f>
        <v>0</v>
      </c>
      <c r="AG5">
        <f t="shared" ref="AG5:AG55" si="38">IF(AA5&lt;&gt;"", AA5, 0)+AG4+IFERROR(VLOOKUP(AC5, $G$1:$I$24, 3, FALSE), 0)</f>
        <v>0</v>
      </c>
      <c r="AH5">
        <f t="shared" ref="AH5:AH36" si="39">COUNTIFS(U5, "SCORE", W5, "&lt;251")+((COUNTIFS(U5, "SCORE", W5, "&gt;250"))/2)+AH4</f>
        <v>0</v>
      </c>
      <c r="AI5">
        <f>250+((AH5+1)*10)</f>
        <v>260</v>
      </c>
      <c r="AK5">
        <f t="shared" si="26"/>
        <v>102</v>
      </c>
      <c r="AL5">
        <f t="shared" ref="AL5:AL68" si="40">IF($AJ$1&gt;=$K5, IF(L5=0, "", L5), " ")</f>
        <v>2</v>
      </c>
      <c r="AM5">
        <f t="shared" si="2"/>
        <v>17</v>
      </c>
      <c r="AN5">
        <f t="shared" si="3"/>
        <v>23</v>
      </c>
      <c r="AO5">
        <f t="shared" si="4"/>
        <v>6</v>
      </c>
      <c r="AP5">
        <f t="shared" si="5"/>
        <v>7</v>
      </c>
      <c r="AQ5">
        <f t="shared" si="28"/>
        <v>1</v>
      </c>
      <c r="AR5" t="str">
        <f t="shared" si="6"/>
        <v/>
      </c>
      <c r="AS5">
        <f t="shared" si="7"/>
        <v>5</v>
      </c>
      <c r="AT5">
        <f t="shared" si="29"/>
        <v>11</v>
      </c>
      <c r="AU5" t="str">
        <f t="shared" si="8"/>
        <v/>
      </c>
      <c r="AV5" t="str">
        <f t="shared" si="9"/>
        <v/>
      </c>
      <c r="AW5">
        <f t="shared" si="30"/>
        <v>18</v>
      </c>
      <c r="AX5">
        <f t="shared" si="10"/>
        <v>2</v>
      </c>
      <c r="AY5">
        <f t="shared" si="11"/>
        <v>2</v>
      </c>
      <c r="AZ5" t="str">
        <f t="shared" si="12"/>
        <v/>
      </c>
      <c r="BA5" t="str">
        <f t="shared" si="13"/>
        <v/>
      </c>
      <c r="BB5" t="str">
        <f t="shared" si="14"/>
        <v/>
      </c>
      <c r="BC5" t="str">
        <f t="shared" si="15"/>
        <v/>
      </c>
      <c r="BD5" t="str">
        <f t="shared" si="16"/>
        <v/>
      </c>
      <c r="BE5" t="str">
        <f t="shared" si="17"/>
        <v/>
      </c>
      <c r="BF5" t="str">
        <f t="shared" si="18"/>
        <v/>
      </c>
      <c r="BG5" t="str">
        <f t="shared" si="19"/>
        <v/>
      </c>
      <c r="BH5" t="str">
        <f t="shared" si="20"/>
        <v/>
      </c>
      <c r="BI5">
        <f t="shared" si="31"/>
        <v>260</v>
      </c>
      <c r="BN5">
        <f>IF(OR(COUNTIF($AV$4:AV5, "LAST")&gt;0, COUNTIF($AV$4:AV5, "FINAL")&gt;0), "", IF($AJ$1&gt;=$K5, IFERROR(BF5-BG5, 0), ""))</f>
        <v>0</v>
      </c>
      <c r="BT5">
        <f t="shared" ref="BT5:BT68" si="41">IF(BV5=1, AO5, 0)</f>
        <v>6</v>
      </c>
      <c r="BU5">
        <f t="shared" ref="BU5:BU68" si="42">IF(BV5=1, AP5, 0)</f>
        <v>7</v>
      </c>
      <c r="BV5">
        <f>IF(OR(COUNTIF($AV$4:AV5, "LAST")&gt;0, COUNTIF($AV$4:AV5, "FINAL")&gt;0), "", IF($AJ$1&gt;=$K5, AQ5, 0))</f>
        <v>1</v>
      </c>
      <c r="BW5">
        <f t="shared" ref="BW5:BW68" si="43">IF(BV5=2, AO5, 0)</f>
        <v>0</v>
      </c>
      <c r="BX5">
        <f t="shared" ref="BX5:BX68" si="44">IF(BV5=2, AP5, 0)</f>
        <v>0</v>
      </c>
    </row>
    <row r="6" spans="1:81" x14ac:dyDescent="0.35">
      <c r="A6">
        <v>6</v>
      </c>
      <c r="B6">
        <v>3</v>
      </c>
      <c r="D6">
        <v>9</v>
      </c>
      <c r="E6" cm="1">
        <f t="array" ref="E6">INDEX(AutoScoreboard!$G$225:$O$237, Cards!A6, AutoScoreboard!$E$197)</f>
        <v>1</v>
      </c>
      <c r="F6" cm="1">
        <f t="array" ref="F6">INDEX(AutoScoreboard!$G$225:$O$237, Cards!A6, AutoScoreboard!$Q$197)</f>
        <v>1</v>
      </c>
      <c r="G6">
        <v>6</v>
      </c>
      <c r="H6">
        <f>AutoScoreboard!F220</f>
        <v>0</v>
      </c>
      <c r="I6">
        <f>AutoScoreboard!P220</f>
        <v>2</v>
      </c>
      <c r="K6" s="28">
        <v>103</v>
      </c>
      <c r="L6" s="28">
        <v>3</v>
      </c>
      <c r="M6" s="35">
        <f>AutoScoreboard!G32</f>
        <v>9</v>
      </c>
      <c r="N6" s="35">
        <f>AutoScoreboard!H32</f>
        <v>16</v>
      </c>
      <c r="O6" s="28">
        <f t="shared" si="21"/>
        <v>4</v>
      </c>
      <c r="P6" s="28">
        <f t="shared" si="22"/>
        <v>5</v>
      </c>
      <c r="Q6" s="28">
        <f t="shared" si="32"/>
        <v>2</v>
      </c>
      <c r="R6" s="28" t="str">
        <f t="shared" si="33"/>
        <v/>
      </c>
      <c r="S6" s="28">
        <f t="shared" ref="S6:S29" si="45">IF(U5="SCORE", 10, T5)</f>
        <v>11</v>
      </c>
      <c r="T6" s="28">
        <f t="shared" si="23"/>
        <v>7</v>
      </c>
      <c r="U6" s="28" t="str">
        <f t="shared" si="34"/>
        <v/>
      </c>
      <c r="V6" s="28" t="str">
        <f t="shared" si="35"/>
        <v/>
      </c>
      <c r="W6" s="28">
        <f t="shared" si="36"/>
        <v>23</v>
      </c>
      <c r="X6" s="28">
        <f t="shared" si="24"/>
        <v>3</v>
      </c>
      <c r="Y6" s="28">
        <f t="shared" si="25"/>
        <v>3</v>
      </c>
      <c r="Z6" t="str">
        <f>IF(COUNTIF($V$4:V5, "LAST")&gt;0, "", IF(Q6=1, IF(U6="SCORE", VLOOKUP(S6, D:E, 2, FALSE), ""), ""))</f>
        <v/>
      </c>
      <c r="AA6" t="str">
        <f>IF(COUNTIF($V$4:V5, "LAST")&gt;0, "", IF(Q6=2, IF(U6="SCORE", VLOOKUP(S6, D:F, 3, FALSE), ""), ""))</f>
        <v/>
      </c>
      <c r="AB6" t="str">
        <f>IF(AD6="","", MAX($AB$4:AB5)+1)</f>
        <v/>
      </c>
      <c r="AC6" t="str">
        <f>IF(AE6="","", MAX($AC$4:AC5)+1)</f>
        <v/>
      </c>
      <c r="AD6" t="str">
        <f t="shared" ref="AD6:AD55" si="46">IF(Z6="", "", CONCATENATE(Z6, "*", Y6, IF(AND(Q6=1, S6=4, R5="KO"), "$", IF(AND(Q6=2, S6=16, R5="KO"), "$", IF(AND(Q6=1, S6=5, R5="KO"), "#", IF(AND(Q6=2, S6=15, R5="KO"), "#", IF(O6=15, "!", "")))))))</f>
        <v/>
      </c>
      <c r="AE6" t="str">
        <f t="shared" ref="AE6:AE55" si="47">IF(AA6="", "", CONCATENATE(AA6, "*", Y6, IF(AND(Q6=1, S6=4, R5="KO"), "$", IF(AND(Q6=2, S6=16, R5="KO"), "$", IF(AND(Q6=1, S6=5, R5="KO"), "#", IF(AND(Q6=2, S6=15, R5="KO"), "#", IF(O6=15, "!", "")))))))</f>
        <v/>
      </c>
      <c r="AF6">
        <f t="shared" si="37"/>
        <v>0</v>
      </c>
      <c r="AG6">
        <f t="shared" si="38"/>
        <v>0</v>
      </c>
      <c r="AH6">
        <f t="shared" si="39"/>
        <v>0</v>
      </c>
      <c r="AI6">
        <f t="shared" ref="AI6:AI55" si="48">250+((AH6+1)*10)</f>
        <v>260</v>
      </c>
      <c r="AK6">
        <f t="shared" si="26"/>
        <v>103</v>
      </c>
      <c r="AL6">
        <f t="shared" si="40"/>
        <v>3</v>
      </c>
      <c r="AM6">
        <f t="shared" si="2"/>
        <v>9</v>
      </c>
      <c r="AN6">
        <f t="shared" si="3"/>
        <v>16</v>
      </c>
      <c r="AO6">
        <f t="shared" si="4"/>
        <v>4</v>
      </c>
      <c r="AP6">
        <f t="shared" si="5"/>
        <v>5</v>
      </c>
      <c r="AQ6">
        <f t="shared" si="28"/>
        <v>2</v>
      </c>
      <c r="AR6" t="str">
        <f t="shared" si="6"/>
        <v/>
      </c>
      <c r="AS6">
        <f t="shared" si="7"/>
        <v>11</v>
      </c>
      <c r="AT6">
        <f t="shared" si="29"/>
        <v>7</v>
      </c>
      <c r="AU6" t="str">
        <f t="shared" si="8"/>
        <v/>
      </c>
      <c r="AV6" t="str">
        <f t="shared" si="9"/>
        <v/>
      </c>
      <c r="AW6">
        <f t="shared" si="30"/>
        <v>23</v>
      </c>
      <c r="AX6">
        <f t="shared" si="10"/>
        <v>3</v>
      </c>
      <c r="AY6">
        <f t="shared" si="11"/>
        <v>3</v>
      </c>
      <c r="AZ6" t="str">
        <f t="shared" si="12"/>
        <v/>
      </c>
      <c r="BA6" t="str">
        <f t="shared" si="13"/>
        <v/>
      </c>
      <c r="BB6" t="str">
        <f t="shared" si="14"/>
        <v/>
      </c>
      <c r="BC6" t="str">
        <f t="shared" si="15"/>
        <v/>
      </c>
      <c r="BD6" t="str">
        <f t="shared" si="16"/>
        <v/>
      </c>
      <c r="BE6" t="str">
        <f t="shared" si="17"/>
        <v/>
      </c>
      <c r="BF6" t="str">
        <f t="shared" si="18"/>
        <v/>
      </c>
      <c r="BG6" t="str">
        <f t="shared" si="19"/>
        <v/>
      </c>
      <c r="BH6" t="str">
        <f t="shared" si="20"/>
        <v/>
      </c>
      <c r="BI6">
        <f t="shared" si="31"/>
        <v>260</v>
      </c>
      <c r="BN6">
        <f>IF(OR(COUNTIF($AV$4:AV6, "LAST")&gt;0, COUNTIF($AV$4:AV6, "FINAL")&gt;0), "", IF($AJ$1&gt;=$K6, IFERROR(BF6-BG6, 0), ""))</f>
        <v>0</v>
      </c>
      <c r="BT6">
        <f t="shared" si="41"/>
        <v>0</v>
      </c>
      <c r="BU6">
        <f t="shared" si="42"/>
        <v>0</v>
      </c>
      <c r="BV6">
        <f>IF(OR(COUNTIF($AV$4:AV6, "LAST")&gt;0, COUNTIF($AV$4:AV6, "FINAL")&gt;0), "", IF($AJ$1&gt;=$K6, AQ6, 0))</f>
        <v>2</v>
      </c>
      <c r="BW6">
        <f t="shared" si="43"/>
        <v>4</v>
      </c>
      <c r="BX6">
        <f t="shared" si="44"/>
        <v>5</v>
      </c>
    </row>
    <row r="7" spans="1:81" x14ac:dyDescent="0.35">
      <c r="A7">
        <v>7</v>
      </c>
      <c r="B7">
        <v>3</v>
      </c>
      <c r="D7">
        <v>10</v>
      </c>
      <c r="E7" cm="1">
        <f t="array" ref="E7">INDEX(AutoScoreboard!$G$225:$O$237, Cards!A7, AutoScoreboard!$E$197)</f>
        <v>1</v>
      </c>
      <c r="F7" cm="1">
        <f t="array" ref="F7">INDEX(AutoScoreboard!$G$225:$O$237, Cards!A7, AutoScoreboard!$Q$197)</f>
        <v>1</v>
      </c>
      <c r="G7">
        <v>7</v>
      </c>
      <c r="H7">
        <f>AutoScoreboard!E215</f>
        <v>0</v>
      </c>
      <c r="I7">
        <f>AutoScoreboard!Q215</f>
        <v>1</v>
      </c>
      <c r="K7" s="28">
        <v>104</v>
      </c>
      <c r="L7" s="28">
        <v>4</v>
      </c>
      <c r="M7" s="35">
        <f>AutoScoreboard!G33</f>
        <v>28</v>
      </c>
      <c r="N7" s="35">
        <f>AutoScoreboard!H33</f>
        <v>40</v>
      </c>
      <c r="O7" s="28">
        <f t="shared" si="21"/>
        <v>8</v>
      </c>
      <c r="P7" s="28">
        <f t="shared" si="22"/>
        <v>11</v>
      </c>
      <c r="Q7" s="28">
        <f t="shared" si="32"/>
        <v>1</v>
      </c>
      <c r="R7" s="28" t="str">
        <f t="shared" si="33"/>
        <v/>
      </c>
      <c r="S7" s="28">
        <f t="shared" si="45"/>
        <v>7</v>
      </c>
      <c r="T7" s="28">
        <f t="shared" si="23"/>
        <v>15</v>
      </c>
      <c r="U7" s="28" t="str">
        <f t="shared" si="34"/>
        <v/>
      </c>
      <c r="V7" s="28" t="str">
        <f t="shared" si="35"/>
        <v/>
      </c>
      <c r="W7" s="28">
        <f t="shared" si="36"/>
        <v>34</v>
      </c>
      <c r="X7" s="28">
        <f t="shared" si="24"/>
        <v>4</v>
      </c>
      <c r="Y7" s="28">
        <f t="shared" si="25"/>
        <v>4</v>
      </c>
      <c r="Z7" t="str">
        <f>IF(COUNTIF($V$4:V6, "LAST")&gt;0, "", IF(Q7=1, IF(U7="SCORE", VLOOKUP(S7, D:E, 2, FALSE), ""), ""))</f>
        <v/>
      </c>
      <c r="AA7" t="str">
        <f>IF(COUNTIF($V$4:V6, "LAST")&gt;0, "", IF(Q7=2, IF(U7="SCORE", VLOOKUP(S7, D:F, 3, FALSE), ""), ""))</f>
        <v/>
      </c>
      <c r="AB7" t="str">
        <f>IF(AD7="","", MAX($AB$4:AB6)+1)</f>
        <v/>
      </c>
      <c r="AC7" t="str">
        <f>IF(AE7="","", MAX($AC$4:AC6)+1)</f>
        <v/>
      </c>
      <c r="AD7" t="str">
        <f t="shared" si="46"/>
        <v/>
      </c>
      <c r="AE7" t="str">
        <f t="shared" si="47"/>
        <v/>
      </c>
      <c r="AF7">
        <f t="shared" si="37"/>
        <v>0</v>
      </c>
      <c r="AG7">
        <f t="shared" si="38"/>
        <v>0</v>
      </c>
      <c r="AH7">
        <f t="shared" si="39"/>
        <v>0</v>
      </c>
      <c r="AI7">
        <f t="shared" si="48"/>
        <v>260</v>
      </c>
      <c r="AK7">
        <f t="shared" si="26"/>
        <v>104</v>
      </c>
      <c r="AL7">
        <f t="shared" si="40"/>
        <v>4</v>
      </c>
      <c r="AM7">
        <f t="shared" si="2"/>
        <v>28</v>
      </c>
      <c r="AN7">
        <f t="shared" si="3"/>
        <v>40</v>
      </c>
      <c r="AO7">
        <f t="shared" si="4"/>
        <v>8</v>
      </c>
      <c r="AP7">
        <f t="shared" si="5"/>
        <v>11</v>
      </c>
      <c r="AQ7">
        <f t="shared" si="28"/>
        <v>1</v>
      </c>
      <c r="AR7" t="str">
        <f t="shared" si="6"/>
        <v/>
      </c>
      <c r="AS7">
        <f t="shared" si="7"/>
        <v>7</v>
      </c>
      <c r="AT7">
        <f t="shared" si="29"/>
        <v>15</v>
      </c>
      <c r="AU7" t="str">
        <f t="shared" si="8"/>
        <v/>
      </c>
      <c r="AV7" t="str">
        <f t="shared" si="9"/>
        <v/>
      </c>
      <c r="AW7">
        <f t="shared" si="30"/>
        <v>34</v>
      </c>
      <c r="AX7">
        <f t="shared" si="10"/>
        <v>4</v>
      </c>
      <c r="AY7">
        <f t="shared" si="11"/>
        <v>4</v>
      </c>
      <c r="AZ7" t="str">
        <f t="shared" si="12"/>
        <v/>
      </c>
      <c r="BA7" t="str">
        <f t="shared" si="13"/>
        <v/>
      </c>
      <c r="BB7" t="str">
        <f t="shared" si="14"/>
        <v/>
      </c>
      <c r="BC7" t="str">
        <f t="shared" si="15"/>
        <v/>
      </c>
      <c r="BD7" t="str">
        <f t="shared" si="16"/>
        <v/>
      </c>
      <c r="BE7" t="str">
        <f t="shared" si="17"/>
        <v/>
      </c>
      <c r="BF7" t="str">
        <f t="shared" si="18"/>
        <v/>
      </c>
      <c r="BG7" t="str">
        <f t="shared" si="19"/>
        <v/>
      </c>
      <c r="BH7" t="str">
        <f t="shared" si="20"/>
        <v/>
      </c>
      <c r="BI7">
        <f t="shared" si="31"/>
        <v>260</v>
      </c>
      <c r="BN7">
        <f>IF(OR(COUNTIF($AV$4:AV7, "LAST")&gt;0, COUNTIF($AV$4:AV7, "FINAL")&gt;0), "", IF($AJ$1&gt;=$K7, IFERROR(BF7-BG7, 0), ""))</f>
        <v>0</v>
      </c>
      <c r="BT7">
        <f t="shared" si="41"/>
        <v>8</v>
      </c>
      <c r="BU7">
        <f t="shared" si="42"/>
        <v>11</v>
      </c>
      <c r="BV7">
        <f>IF(OR(COUNTIF($AV$4:AV7, "LAST")&gt;0, COUNTIF($AV$4:AV7, "FINAL")&gt;0), "", IF($AJ$1&gt;=$K7, AQ7, 0))</f>
        <v>1</v>
      </c>
      <c r="BW7">
        <f t="shared" si="43"/>
        <v>0</v>
      </c>
      <c r="BX7">
        <f t="shared" si="44"/>
        <v>0</v>
      </c>
    </row>
    <row r="8" spans="1:81" x14ac:dyDescent="0.35">
      <c r="A8">
        <v>8</v>
      </c>
      <c r="B8">
        <v>3</v>
      </c>
      <c r="D8">
        <v>11</v>
      </c>
      <c r="E8" cm="1">
        <f t="array" ref="E8">INDEX(AutoScoreboard!$G$225:$O$237, Cards!A8, AutoScoreboard!$E$197)</f>
        <v>1</v>
      </c>
      <c r="F8" cm="1">
        <f t="array" ref="F8">INDEX(AutoScoreboard!$G$225:$O$237, Cards!A8, AutoScoreboard!$Q$197)</f>
        <v>1</v>
      </c>
      <c r="G8">
        <v>8</v>
      </c>
      <c r="H8">
        <f>AutoScoreboard!E216</f>
        <v>0</v>
      </c>
      <c r="I8">
        <f>AutoScoreboard!Q216</f>
        <v>2</v>
      </c>
      <c r="K8" s="28">
        <v>105</v>
      </c>
      <c r="L8" s="28">
        <v>5</v>
      </c>
      <c r="M8" s="35">
        <f>AutoScoreboard!G34</f>
        <v>26</v>
      </c>
      <c r="N8" s="35">
        <f>AutoScoreboard!H34</f>
        <v>25</v>
      </c>
      <c r="O8" s="28">
        <f t="shared" si="21"/>
        <v>8</v>
      </c>
      <c r="P8" s="28">
        <f t="shared" si="22"/>
        <v>8</v>
      </c>
      <c r="Q8" s="28">
        <f t="shared" si="32"/>
        <v>2</v>
      </c>
      <c r="R8" s="28" t="str">
        <f t="shared" si="33"/>
        <v/>
      </c>
      <c r="S8" s="28">
        <f t="shared" si="45"/>
        <v>15</v>
      </c>
      <c r="T8" s="28">
        <f t="shared" si="23"/>
        <v>7</v>
      </c>
      <c r="U8" s="28" t="str">
        <f t="shared" si="34"/>
        <v/>
      </c>
      <c r="V8" s="28" t="str">
        <f t="shared" si="35"/>
        <v/>
      </c>
      <c r="W8" s="28">
        <f t="shared" si="36"/>
        <v>42</v>
      </c>
      <c r="X8" s="28">
        <f t="shared" si="24"/>
        <v>5</v>
      </c>
      <c r="Y8" s="28">
        <f t="shared" si="25"/>
        <v>5</v>
      </c>
      <c r="Z8" t="str">
        <f>IF(COUNTIF($V$4:V7, "LAST")&gt;0, "", IF(Q8=1, IF(U8="SCORE", VLOOKUP(S8, D:E, 2, FALSE), ""), ""))</f>
        <v/>
      </c>
      <c r="AA8" t="str">
        <f>IF(COUNTIF($V$4:V7, "LAST")&gt;0, "", IF(Q8=2, IF(U8="SCORE", VLOOKUP(S8, D:F, 3, FALSE), ""), ""))</f>
        <v/>
      </c>
      <c r="AB8" t="str">
        <f>IF(AD8="","", MAX($AB$4:AB7)+1)</f>
        <v/>
      </c>
      <c r="AC8" t="str">
        <f>IF(AE8="","", MAX($AC$4:AC7)+1)</f>
        <v/>
      </c>
      <c r="AD8" t="str">
        <f t="shared" si="46"/>
        <v/>
      </c>
      <c r="AE8" t="str">
        <f t="shared" si="47"/>
        <v/>
      </c>
      <c r="AF8">
        <f t="shared" si="37"/>
        <v>0</v>
      </c>
      <c r="AG8">
        <f t="shared" si="38"/>
        <v>0</v>
      </c>
      <c r="AH8">
        <f t="shared" si="39"/>
        <v>0</v>
      </c>
      <c r="AI8">
        <f t="shared" si="48"/>
        <v>260</v>
      </c>
      <c r="AK8">
        <f t="shared" si="26"/>
        <v>105</v>
      </c>
      <c r="AL8">
        <f t="shared" si="40"/>
        <v>5</v>
      </c>
      <c r="AM8">
        <f t="shared" si="2"/>
        <v>26</v>
      </c>
      <c r="AN8">
        <f t="shared" si="3"/>
        <v>25</v>
      </c>
      <c r="AO8">
        <f t="shared" si="4"/>
        <v>8</v>
      </c>
      <c r="AP8">
        <f t="shared" si="5"/>
        <v>8</v>
      </c>
      <c r="AQ8">
        <f t="shared" si="28"/>
        <v>2</v>
      </c>
      <c r="AR8" t="str">
        <f t="shared" si="6"/>
        <v/>
      </c>
      <c r="AS8">
        <f t="shared" si="7"/>
        <v>15</v>
      </c>
      <c r="AT8">
        <f t="shared" si="29"/>
        <v>7</v>
      </c>
      <c r="AU8" t="str">
        <f t="shared" si="8"/>
        <v/>
      </c>
      <c r="AV8" t="str">
        <f t="shared" si="9"/>
        <v/>
      </c>
      <c r="AW8">
        <f t="shared" si="30"/>
        <v>42</v>
      </c>
      <c r="AX8">
        <f t="shared" si="10"/>
        <v>5</v>
      </c>
      <c r="AY8">
        <f t="shared" si="11"/>
        <v>5</v>
      </c>
      <c r="AZ8" t="str">
        <f t="shared" si="12"/>
        <v/>
      </c>
      <c r="BA8" t="str">
        <f t="shared" si="13"/>
        <v/>
      </c>
      <c r="BB8" t="str">
        <f t="shared" si="14"/>
        <v/>
      </c>
      <c r="BC8" t="str">
        <f t="shared" si="15"/>
        <v/>
      </c>
      <c r="BD8" t="str">
        <f t="shared" si="16"/>
        <v/>
      </c>
      <c r="BE8" t="str">
        <f t="shared" si="17"/>
        <v/>
      </c>
      <c r="BF8" t="str">
        <f t="shared" si="18"/>
        <v/>
      </c>
      <c r="BG8" t="str">
        <f t="shared" si="19"/>
        <v/>
      </c>
      <c r="BH8" t="str">
        <f t="shared" si="20"/>
        <v/>
      </c>
      <c r="BI8">
        <f t="shared" si="31"/>
        <v>260</v>
      </c>
      <c r="BN8">
        <f>IF(OR(COUNTIF($AV$4:AV8, "LAST")&gt;0, COUNTIF($AV$4:AV8, "FINAL")&gt;0), "", IF($AJ$1&gt;=$K8, IFERROR(BF8-BG8, 0), ""))</f>
        <v>0</v>
      </c>
      <c r="BT8">
        <f t="shared" si="41"/>
        <v>0</v>
      </c>
      <c r="BU8">
        <f t="shared" si="42"/>
        <v>0</v>
      </c>
      <c r="BV8">
        <f>IF(OR(COUNTIF($AV$4:AV8, "LAST")&gt;0, COUNTIF($AV$4:AV8, "FINAL")&gt;0), "", IF($AJ$1&gt;=$K8, AQ8, 0))</f>
        <v>2</v>
      </c>
      <c r="BW8">
        <f t="shared" si="43"/>
        <v>8</v>
      </c>
      <c r="BX8">
        <f t="shared" si="44"/>
        <v>8</v>
      </c>
    </row>
    <row r="9" spans="1:81" x14ac:dyDescent="0.35">
      <c r="A9">
        <v>9</v>
      </c>
      <c r="B9">
        <v>4</v>
      </c>
      <c r="D9">
        <v>12</v>
      </c>
      <c r="E9" cm="1">
        <f t="array" ref="E9">INDEX(AutoScoreboard!$G$225:$O$237, Cards!A9, AutoScoreboard!$E$197)</f>
        <v>1</v>
      </c>
      <c r="F9" cm="1">
        <f t="array" ref="F9">INDEX(AutoScoreboard!$G$225:$O$237, Cards!A9, AutoScoreboard!$Q$197)</f>
        <v>1</v>
      </c>
      <c r="G9">
        <v>9</v>
      </c>
      <c r="H9">
        <f>AutoScoreboard!E217</f>
        <v>0</v>
      </c>
      <c r="I9">
        <f>AutoScoreboard!Q217</f>
        <v>1</v>
      </c>
      <c r="K9" s="28">
        <v>106</v>
      </c>
      <c r="L9" s="28">
        <v>6</v>
      </c>
      <c r="M9" s="35">
        <f>AutoScoreboard!G35</f>
        <v>45</v>
      </c>
      <c r="N9" s="35">
        <f>AutoScoreboard!H35</f>
        <v>39</v>
      </c>
      <c r="O9" s="28">
        <f t="shared" si="21"/>
        <v>13</v>
      </c>
      <c r="P9" s="28">
        <f t="shared" si="22"/>
        <v>11</v>
      </c>
      <c r="Q9" s="28">
        <f t="shared" si="32"/>
        <v>1</v>
      </c>
      <c r="R9" s="28" t="str">
        <f t="shared" si="33"/>
        <v/>
      </c>
      <c r="S9" s="28">
        <f t="shared" si="45"/>
        <v>7</v>
      </c>
      <c r="T9" s="28">
        <f t="shared" si="23"/>
        <v>20</v>
      </c>
      <c r="U9" s="28" t="str">
        <f t="shared" si="34"/>
        <v>SCORE</v>
      </c>
      <c r="V9" s="28" t="str">
        <f t="shared" si="35"/>
        <v/>
      </c>
      <c r="W9" s="28">
        <f t="shared" si="36"/>
        <v>53</v>
      </c>
      <c r="X9" s="28">
        <f t="shared" si="24"/>
        <v>6</v>
      </c>
      <c r="Y9" s="28">
        <f t="shared" si="25"/>
        <v>6</v>
      </c>
      <c r="Z9">
        <f>IF(COUNTIF($V$4:V8, "LAST")&gt;0, "", IF(Q9=1, IF(U9="SCORE", VLOOKUP(S9, D:E, 2, FALSE), ""), ""))</f>
        <v>2</v>
      </c>
      <c r="AA9" t="str">
        <f>IF(COUNTIF($V$4:V8, "LAST")&gt;0, "", IF(Q9=2, IF(U9="SCORE", VLOOKUP(S9, D:F, 3, FALSE), ""), ""))</f>
        <v/>
      </c>
      <c r="AB9">
        <f>IF(AD9="","", MAX($AB$4:AB8)+1)</f>
        <v>1</v>
      </c>
      <c r="AC9" t="str">
        <f>IF(AE9="","", MAX($AC$4:AC8)+1)</f>
        <v/>
      </c>
      <c r="AD9" t="str">
        <f t="shared" si="46"/>
        <v>2*6</v>
      </c>
      <c r="AE9" t="str">
        <f t="shared" si="47"/>
        <v/>
      </c>
      <c r="AF9">
        <f t="shared" si="37"/>
        <v>2</v>
      </c>
      <c r="AG9">
        <f t="shared" si="38"/>
        <v>0</v>
      </c>
      <c r="AH9">
        <f t="shared" si="39"/>
        <v>1</v>
      </c>
      <c r="AI9">
        <f t="shared" si="48"/>
        <v>270</v>
      </c>
      <c r="AK9">
        <f t="shared" si="26"/>
        <v>106</v>
      </c>
      <c r="AL9">
        <f t="shared" si="40"/>
        <v>6</v>
      </c>
      <c r="AM9">
        <f t="shared" si="2"/>
        <v>45</v>
      </c>
      <c r="AN9">
        <f t="shared" si="3"/>
        <v>39</v>
      </c>
      <c r="AO9">
        <f t="shared" si="4"/>
        <v>13</v>
      </c>
      <c r="AP9">
        <f t="shared" si="5"/>
        <v>11</v>
      </c>
      <c r="AQ9">
        <f t="shared" si="28"/>
        <v>1</v>
      </c>
      <c r="AR9" t="str">
        <f t="shared" si="6"/>
        <v/>
      </c>
      <c r="AS9">
        <f t="shared" si="7"/>
        <v>7</v>
      </c>
      <c r="AT9">
        <f t="shared" si="29"/>
        <v>20</v>
      </c>
      <c r="AU9" t="str">
        <f t="shared" si="8"/>
        <v>SCORE</v>
      </c>
      <c r="AV9" t="str">
        <f t="shared" si="9"/>
        <v/>
      </c>
      <c r="AW9">
        <f t="shared" si="30"/>
        <v>53</v>
      </c>
      <c r="AX9">
        <f t="shared" si="10"/>
        <v>6</v>
      </c>
      <c r="AY9">
        <f t="shared" si="11"/>
        <v>6</v>
      </c>
      <c r="AZ9">
        <f t="shared" si="12"/>
        <v>2</v>
      </c>
      <c r="BA9" t="str">
        <f t="shared" si="13"/>
        <v/>
      </c>
      <c r="BB9">
        <f t="shared" si="14"/>
        <v>1</v>
      </c>
      <c r="BC9" t="str">
        <f t="shared" si="15"/>
        <v/>
      </c>
      <c r="BD9" t="str">
        <f t="shared" si="16"/>
        <v>2*6</v>
      </c>
      <c r="BE9" t="str">
        <f t="shared" si="17"/>
        <v/>
      </c>
      <c r="BF9">
        <f t="shared" si="18"/>
        <v>2</v>
      </c>
      <c r="BG9" t="str">
        <f t="shared" si="19"/>
        <v/>
      </c>
      <c r="BH9">
        <f t="shared" si="20"/>
        <v>1</v>
      </c>
      <c r="BI9">
        <f t="shared" si="31"/>
        <v>270</v>
      </c>
      <c r="BN9">
        <f>IF(OR(COUNTIF($AV$4:AV9, "LAST")&gt;0, COUNTIF($AV$4:AV9, "FINAL")&gt;0), "", IF($AJ$1&gt;=$K9, IFERROR(BF9-BG9, 0), ""))</f>
        <v>0</v>
      </c>
      <c r="BT9">
        <f t="shared" si="41"/>
        <v>13</v>
      </c>
      <c r="BU9">
        <f t="shared" si="42"/>
        <v>11</v>
      </c>
      <c r="BV9">
        <f>IF(OR(COUNTIF($AV$4:AV9, "LAST")&gt;0, COUNTIF($AV$4:AV9, "FINAL")&gt;0), "", IF($AJ$1&gt;=$K9, AQ9, 0))</f>
        <v>1</v>
      </c>
      <c r="BW9">
        <f t="shared" si="43"/>
        <v>0</v>
      </c>
      <c r="BX9">
        <f t="shared" si="44"/>
        <v>0</v>
      </c>
    </row>
    <row r="10" spans="1:81" x14ac:dyDescent="0.35">
      <c r="A10">
        <v>10</v>
      </c>
      <c r="B10">
        <v>4</v>
      </c>
      <c r="D10">
        <v>13</v>
      </c>
      <c r="E10" cm="1">
        <f t="array" ref="E10">INDEX(AutoScoreboard!$G$225:$O$237, Cards!A10, AutoScoreboard!$E$197)</f>
        <v>2</v>
      </c>
      <c r="F10" cm="1">
        <f t="array" ref="F10">INDEX(AutoScoreboard!$G$225:$O$237, Cards!A10, AutoScoreboard!$Q$197)</f>
        <v>2</v>
      </c>
      <c r="G10">
        <v>10</v>
      </c>
      <c r="H10">
        <f>AutoScoreboard!E218</f>
        <v>1</v>
      </c>
      <c r="I10">
        <f>AutoScoreboard!Q218</f>
        <v>1</v>
      </c>
      <c r="K10" s="28">
        <v>107</v>
      </c>
      <c r="L10" s="28">
        <v>7</v>
      </c>
      <c r="M10" s="35">
        <f>AutoScoreboard!G36</f>
        <v>8</v>
      </c>
      <c r="N10" s="35">
        <f>AutoScoreboard!H36</f>
        <v>31</v>
      </c>
      <c r="O10" s="28">
        <f t="shared" si="21"/>
        <v>3</v>
      </c>
      <c r="P10" s="28">
        <f t="shared" si="22"/>
        <v>9</v>
      </c>
      <c r="Q10" s="28">
        <f t="shared" si="32"/>
        <v>1</v>
      </c>
      <c r="R10" s="28" t="str">
        <f t="shared" si="33"/>
        <v>KO</v>
      </c>
      <c r="S10" s="28">
        <f t="shared" si="45"/>
        <v>10</v>
      </c>
      <c r="T10" s="28">
        <f t="shared" si="23"/>
        <v>13</v>
      </c>
      <c r="U10" s="28" t="str">
        <f t="shared" si="34"/>
        <v/>
      </c>
      <c r="V10" s="28" t="str">
        <f t="shared" si="35"/>
        <v/>
      </c>
      <c r="W10" s="28">
        <f t="shared" si="36"/>
        <v>62</v>
      </c>
      <c r="X10" s="28">
        <f t="shared" si="24"/>
        <v>7</v>
      </c>
      <c r="Y10" s="28">
        <f t="shared" si="25"/>
        <v>7</v>
      </c>
      <c r="Z10" t="str">
        <f>IF(COUNTIF($V$4:V9, "LAST")&gt;0, "", IF(Q10=1, IF(U10="SCORE", VLOOKUP(S10, D:E, 2, FALSE), ""), ""))</f>
        <v/>
      </c>
      <c r="AA10" t="str">
        <f>IF(COUNTIF($V$4:V9, "LAST")&gt;0, "", IF(Q10=2, IF(U10="SCORE", VLOOKUP(S10, D:F, 3, FALSE), ""), ""))</f>
        <v/>
      </c>
      <c r="AB10" t="str">
        <f>IF(AD10="","", MAX($AB$4:AB9)+1)</f>
        <v/>
      </c>
      <c r="AC10" t="str">
        <f>IF(AE10="","", MAX($AC$4:AC9)+1)</f>
        <v/>
      </c>
      <c r="AD10" t="str">
        <f t="shared" si="46"/>
        <v/>
      </c>
      <c r="AE10" t="str">
        <f t="shared" si="47"/>
        <v/>
      </c>
      <c r="AF10">
        <f t="shared" si="37"/>
        <v>2</v>
      </c>
      <c r="AG10">
        <f t="shared" si="38"/>
        <v>0</v>
      </c>
      <c r="AH10">
        <f t="shared" si="39"/>
        <v>1</v>
      </c>
      <c r="AI10">
        <f t="shared" si="48"/>
        <v>270</v>
      </c>
      <c r="AK10">
        <f t="shared" si="26"/>
        <v>107</v>
      </c>
      <c r="AL10">
        <f t="shared" si="40"/>
        <v>7</v>
      </c>
      <c r="AM10">
        <f t="shared" si="2"/>
        <v>8</v>
      </c>
      <c r="AN10">
        <f t="shared" si="3"/>
        <v>31</v>
      </c>
      <c r="AO10">
        <f t="shared" si="4"/>
        <v>3</v>
      </c>
      <c r="AP10">
        <f t="shared" si="5"/>
        <v>9</v>
      </c>
      <c r="AQ10">
        <f t="shared" si="28"/>
        <v>1</v>
      </c>
      <c r="AR10" t="str">
        <f t="shared" si="6"/>
        <v>KO</v>
      </c>
      <c r="AS10">
        <f t="shared" si="7"/>
        <v>10</v>
      </c>
      <c r="AT10">
        <f t="shared" si="29"/>
        <v>13</v>
      </c>
      <c r="AU10" t="str">
        <f t="shared" si="8"/>
        <v/>
      </c>
      <c r="AV10" t="str">
        <f t="shared" si="9"/>
        <v/>
      </c>
      <c r="AW10">
        <f t="shared" si="30"/>
        <v>62</v>
      </c>
      <c r="AX10">
        <f t="shared" si="10"/>
        <v>7</v>
      </c>
      <c r="AY10">
        <f t="shared" si="11"/>
        <v>7</v>
      </c>
      <c r="AZ10" t="str">
        <f t="shared" si="12"/>
        <v/>
      </c>
      <c r="BA10" t="str">
        <f t="shared" si="13"/>
        <v/>
      </c>
      <c r="BB10" t="str">
        <f t="shared" si="14"/>
        <v/>
      </c>
      <c r="BC10" t="str">
        <f t="shared" si="15"/>
        <v/>
      </c>
      <c r="BD10" t="str">
        <f t="shared" si="16"/>
        <v/>
      </c>
      <c r="BE10" t="str">
        <f t="shared" si="17"/>
        <v/>
      </c>
      <c r="BF10">
        <f t="shared" si="18"/>
        <v>2</v>
      </c>
      <c r="BG10" t="str">
        <f t="shared" si="19"/>
        <v/>
      </c>
      <c r="BH10">
        <f t="shared" si="20"/>
        <v>1</v>
      </c>
      <c r="BI10">
        <f t="shared" si="31"/>
        <v>270</v>
      </c>
      <c r="BN10">
        <f>IF(OR(COUNTIF($AV$4:AV10, "LAST")&gt;0, COUNTIF($AV$4:AV10, "FINAL")&gt;0), "", IF($AJ$1&gt;=$K10, IFERROR(BF10-BG10, 0), ""))</f>
        <v>0</v>
      </c>
      <c r="BT10">
        <f t="shared" si="41"/>
        <v>3</v>
      </c>
      <c r="BU10">
        <f t="shared" si="42"/>
        <v>9</v>
      </c>
      <c r="BV10">
        <f>IF(OR(COUNTIF($AV$4:AV10, "LAST")&gt;0, COUNTIF($AV$4:AV10, "FINAL")&gt;0), "", IF($AJ$1&gt;=$K10, AQ10, 0))</f>
        <v>1</v>
      </c>
      <c r="BW10">
        <f t="shared" si="43"/>
        <v>0</v>
      </c>
      <c r="BX10">
        <f t="shared" si="44"/>
        <v>0</v>
      </c>
    </row>
    <row r="11" spans="1:81" x14ac:dyDescent="0.35">
      <c r="A11">
        <v>11</v>
      </c>
      <c r="B11">
        <v>4</v>
      </c>
      <c r="D11">
        <v>14</v>
      </c>
      <c r="E11" cm="1">
        <f t="array" ref="E11">INDEX(AutoScoreboard!$G$225:$O$237, Cards!A11, AutoScoreboard!$E$197)</f>
        <v>2</v>
      </c>
      <c r="F11" cm="1">
        <f t="array" ref="F11">INDEX(AutoScoreboard!$G$225:$O$237, Cards!A11, AutoScoreboard!$Q$197)</f>
        <v>2</v>
      </c>
      <c r="G11">
        <v>11</v>
      </c>
      <c r="H11">
        <f>AutoScoreboard!E219</f>
        <v>0</v>
      </c>
      <c r="I11">
        <f>AutoScoreboard!Q219</f>
        <v>1</v>
      </c>
      <c r="K11" s="28">
        <v>108</v>
      </c>
      <c r="L11" s="28">
        <v>8</v>
      </c>
      <c r="M11" s="35">
        <f>AutoScoreboard!G37</f>
        <v>27</v>
      </c>
      <c r="N11" s="35">
        <f>AutoScoreboard!H37</f>
        <v>13</v>
      </c>
      <c r="O11" s="28">
        <f t="shared" si="21"/>
        <v>8</v>
      </c>
      <c r="P11" s="28">
        <f t="shared" si="22"/>
        <v>5</v>
      </c>
      <c r="Q11" s="28">
        <f t="shared" si="32"/>
        <v>2</v>
      </c>
      <c r="R11" s="28" t="str">
        <f t="shared" si="33"/>
        <v/>
      </c>
      <c r="S11" s="28">
        <f t="shared" si="45"/>
        <v>13</v>
      </c>
      <c r="T11" s="28">
        <f t="shared" si="23"/>
        <v>5</v>
      </c>
      <c r="U11" s="28" t="str">
        <f t="shared" si="34"/>
        <v/>
      </c>
      <c r="V11" s="28" t="str">
        <f t="shared" si="35"/>
        <v/>
      </c>
      <c r="W11" s="28">
        <f t="shared" si="36"/>
        <v>67</v>
      </c>
      <c r="X11" s="28">
        <f t="shared" si="24"/>
        <v>7</v>
      </c>
      <c r="Y11" s="28">
        <f t="shared" si="25"/>
        <v>7</v>
      </c>
      <c r="Z11" t="str">
        <f>IF(COUNTIF($V$4:V10, "LAST")&gt;0, "", IF(Q11=1, IF(U11="SCORE", VLOOKUP(S11, D:E, 2, FALSE), ""), ""))</f>
        <v/>
      </c>
      <c r="AA11" t="str">
        <f>IF(COUNTIF($V$4:V10, "LAST")&gt;0, "", IF(Q11=2, IF(U11="SCORE", VLOOKUP(S11, D:F, 3, FALSE), ""), ""))</f>
        <v/>
      </c>
      <c r="AB11" t="str">
        <f>IF(AD11="","", MAX($AB$4:AB10)+1)</f>
        <v/>
      </c>
      <c r="AC11" t="str">
        <f>IF(AE11="","", MAX($AC$4:AC10)+1)</f>
        <v/>
      </c>
      <c r="AD11" t="str">
        <f t="shared" si="46"/>
        <v/>
      </c>
      <c r="AE11" t="str">
        <f t="shared" si="47"/>
        <v/>
      </c>
      <c r="AF11">
        <f t="shared" si="37"/>
        <v>2</v>
      </c>
      <c r="AG11">
        <f t="shared" si="38"/>
        <v>0</v>
      </c>
      <c r="AH11">
        <f t="shared" si="39"/>
        <v>1</v>
      </c>
      <c r="AI11">
        <f t="shared" si="48"/>
        <v>270</v>
      </c>
      <c r="AK11">
        <f t="shared" si="26"/>
        <v>108</v>
      </c>
      <c r="AL11">
        <f t="shared" si="40"/>
        <v>8</v>
      </c>
      <c r="AM11">
        <f t="shared" si="2"/>
        <v>27</v>
      </c>
      <c r="AN11">
        <f t="shared" si="3"/>
        <v>13</v>
      </c>
      <c r="AO11">
        <f t="shared" si="4"/>
        <v>8</v>
      </c>
      <c r="AP11">
        <f t="shared" si="5"/>
        <v>5</v>
      </c>
      <c r="AQ11">
        <f t="shared" si="28"/>
        <v>2</v>
      </c>
      <c r="AR11" t="str">
        <f t="shared" si="6"/>
        <v/>
      </c>
      <c r="AS11">
        <f t="shared" si="7"/>
        <v>13</v>
      </c>
      <c r="AT11">
        <f t="shared" si="29"/>
        <v>5</v>
      </c>
      <c r="AU11" t="str">
        <f t="shared" si="8"/>
        <v/>
      </c>
      <c r="AV11" t="str">
        <f t="shared" si="9"/>
        <v/>
      </c>
      <c r="AW11">
        <f t="shared" si="30"/>
        <v>67</v>
      </c>
      <c r="AX11">
        <f t="shared" si="10"/>
        <v>7</v>
      </c>
      <c r="AY11">
        <f t="shared" si="11"/>
        <v>7</v>
      </c>
      <c r="AZ11" t="str">
        <f t="shared" si="12"/>
        <v/>
      </c>
      <c r="BA11" t="str">
        <f t="shared" si="13"/>
        <v/>
      </c>
      <c r="BB11" t="str">
        <f t="shared" si="14"/>
        <v/>
      </c>
      <c r="BC11" t="str">
        <f t="shared" si="15"/>
        <v/>
      </c>
      <c r="BD11" t="str">
        <f t="shared" si="16"/>
        <v/>
      </c>
      <c r="BE11" t="str">
        <f t="shared" si="17"/>
        <v/>
      </c>
      <c r="BF11">
        <f t="shared" si="18"/>
        <v>2</v>
      </c>
      <c r="BG11" t="str">
        <f t="shared" si="19"/>
        <v/>
      </c>
      <c r="BH11">
        <f t="shared" si="20"/>
        <v>1</v>
      </c>
      <c r="BI11">
        <f t="shared" si="31"/>
        <v>270</v>
      </c>
      <c r="BN11">
        <f>IF(OR(COUNTIF($AV$4:AV11, "LAST")&gt;0, COUNTIF($AV$4:AV11, "FINAL")&gt;0), "", IF($AJ$1&gt;=$K11, IFERROR(BF11-BG11, 0), ""))</f>
        <v>0</v>
      </c>
      <c r="BT11">
        <f t="shared" si="41"/>
        <v>0</v>
      </c>
      <c r="BU11">
        <f t="shared" si="42"/>
        <v>0</v>
      </c>
      <c r="BV11">
        <f>IF(OR(COUNTIF($AV$4:AV11, "LAST")&gt;0, COUNTIF($AV$4:AV11, "FINAL")&gt;0), "", IF($AJ$1&gt;=$K11, AQ11, 0))</f>
        <v>2</v>
      </c>
      <c r="BW11">
        <f t="shared" si="43"/>
        <v>8</v>
      </c>
      <c r="BX11">
        <f t="shared" si="44"/>
        <v>5</v>
      </c>
    </row>
    <row r="12" spans="1:81" x14ac:dyDescent="0.35">
      <c r="A12">
        <v>12</v>
      </c>
      <c r="B12">
        <v>4</v>
      </c>
      <c r="D12">
        <v>15</v>
      </c>
      <c r="E12" cm="1">
        <f t="array" ref="E12">INDEX(AutoScoreboard!$G$225:$O$237, Cards!A12, AutoScoreboard!$E$197)</f>
        <v>2</v>
      </c>
      <c r="F12" cm="1">
        <f t="array" ref="F12">INDEX(AutoScoreboard!$G$225:$O$237, Cards!A12, AutoScoreboard!$Q$197)</f>
        <v>3</v>
      </c>
      <c r="G12">
        <v>12</v>
      </c>
      <c r="H12">
        <f>AutoScoreboard!E220</f>
        <v>0</v>
      </c>
      <c r="I12">
        <f>AutoScoreboard!Q220</f>
        <v>1</v>
      </c>
      <c r="K12" s="28">
        <v>109</v>
      </c>
      <c r="L12" s="28">
        <v>9</v>
      </c>
      <c r="M12" s="35">
        <f>AutoScoreboard!G38</f>
        <v>33</v>
      </c>
      <c r="N12" s="35">
        <f>AutoScoreboard!H38</f>
        <v>6</v>
      </c>
      <c r="O12" s="28">
        <f t="shared" si="21"/>
        <v>10</v>
      </c>
      <c r="P12" s="28">
        <f t="shared" si="22"/>
        <v>3</v>
      </c>
      <c r="Q12" s="28">
        <f t="shared" si="32"/>
        <v>1</v>
      </c>
      <c r="R12" s="28" t="str">
        <f t="shared" si="33"/>
        <v/>
      </c>
      <c r="S12" s="28">
        <f t="shared" si="45"/>
        <v>5</v>
      </c>
      <c r="T12" s="28">
        <f t="shared" si="23"/>
        <v>15</v>
      </c>
      <c r="U12" s="28" t="str">
        <f t="shared" si="34"/>
        <v/>
      </c>
      <c r="V12" s="28" t="str">
        <f t="shared" si="35"/>
        <v/>
      </c>
      <c r="W12" s="28">
        <f t="shared" si="36"/>
        <v>70</v>
      </c>
      <c r="X12" s="28">
        <f t="shared" si="24"/>
        <v>7</v>
      </c>
      <c r="Y12" s="28">
        <f t="shared" si="25"/>
        <v>7</v>
      </c>
      <c r="Z12" t="str">
        <f>IF(COUNTIF($V$4:V11, "LAST")&gt;0, "", IF(Q12=1, IF(U12="SCORE", VLOOKUP(S12, D:E, 2, FALSE), ""), ""))</f>
        <v/>
      </c>
      <c r="AA12" t="str">
        <f>IF(COUNTIF($V$4:V11, "LAST")&gt;0, "", IF(Q12=2, IF(U12="SCORE", VLOOKUP(S12, D:F, 3, FALSE), ""), ""))</f>
        <v/>
      </c>
      <c r="AB12" t="str">
        <f>IF(AD12="","", MAX($AB$4:AB11)+1)</f>
        <v/>
      </c>
      <c r="AC12" t="str">
        <f>IF(AE12="","", MAX($AC$4:AC11)+1)</f>
        <v/>
      </c>
      <c r="AD12" t="str">
        <f t="shared" si="46"/>
        <v/>
      </c>
      <c r="AE12" t="str">
        <f t="shared" si="47"/>
        <v/>
      </c>
      <c r="AF12">
        <f t="shared" si="37"/>
        <v>2</v>
      </c>
      <c r="AG12">
        <f t="shared" si="38"/>
        <v>0</v>
      </c>
      <c r="AH12">
        <f t="shared" si="39"/>
        <v>1</v>
      </c>
      <c r="AI12">
        <f t="shared" si="48"/>
        <v>270</v>
      </c>
      <c r="AK12">
        <f t="shared" si="26"/>
        <v>109</v>
      </c>
      <c r="AL12">
        <f t="shared" si="40"/>
        <v>9</v>
      </c>
      <c r="AM12">
        <f t="shared" si="2"/>
        <v>33</v>
      </c>
      <c r="AN12">
        <f t="shared" si="3"/>
        <v>6</v>
      </c>
      <c r="AO12">
        <f t="shared" si="4"/>
        <v>10</v>
      </c>
      <c r="AP12">
        <f t="shared" si="5"/>
        <v>3</v>
      </c>
      <c r="AQ12">
        <f t="shared" si="28"/>
        <v>1</v>
      </c>
      <c r="AR12" t="str">
        <f t="shared" si="6"/>
        <v/>
      </c>
      <c r="AS12">
        <f t="shared" si="7"/>
        <v>5</v>
      </c>
      <c r="AT12">
        <f t="shared" si="29"/>
        <v>15</v>
      </c>
      <c r="AU12" t="str">
        <f t="shared" si="8"/>
        <v/>
      </c>
      <c r="AV12" t="str">
        <f t="shared" si="9"/>
        <v/>
      </c>
      <c r="AW12">
        <f t="shared" si="30"/>
        <v>70</v>
      </c>
      <c r="AX12">
        <f t="shared" si="10"/>
        <v>7</v>
      </c>
      <c r="AY12">
        <f t="shared" si="11"/>
        <v>7</v>
      </c>
      <c r="AZ12" t="str">
        <f t="shared" si="12"/>
        <v/>
      </c>
      <c r="BA12" t="str">
        <f t="shared" si="13"/>
        <v/>
      </c>
      <c r="BB12" t="str">
        <f t="shared" si="14"/>
        <v/>
      </c>
      <c r="BC12" t="str">
        <f t="shared" si="15"/>
        <v/>
      </c>
      <c r="BD12" t="str">
        <f t="shared" si="16"/>
        <v/>
      </c>
      <c r="BE12" t="str">
        <f t="shared" si="17"/>
        <v/>
      </c>
      <c r="BF12">
        <f t="shared" si="18"/>
        <v>2</v>
      </c>
      <c r="BG12" t="str">
        <f t="shared" si="19"/>
        <v/>
      </c>
      <c r="BH12">
        <f t="shared" si="20"/>
        <v>1</v>
      </c>
      <c r="BI12">
        <f t="shared" si="31"/>
        <v>270</v>
      </c>
      <c r="BN12">
        <f>IF(OR(COUNTIF($AV$4:AV12, "LAST")&gt;0, COUNTIF($AV$4:AV12, "FINAL")&gt;0), "", IF($AJ$1&gt;=$K12, IFERROR(BF12-BG12, 0), ""))</f>
        <v>0</v>
      </c>
      <c r="BT12">
        <f t="shared" si="41"/>
        <v>10</v>
      </c>
      <c r="BU12">
        <f t="shared" si="42"/>
        <v>3</v>
      </c>
      <c r="BV12">
        <f>IF(OR(COUNTIF($AV$4:AV12, "LAST")&gt;0, COUNTIF($AV$4:AV12, "FINAL")&gt;0), "", IF($AJ$1&gt;=$K12, AQ12, 0))</f>
        <v>1</v>
      </c>
      <c r="BW12">
        <f t="shared" si="43"/>
        <v>0</v>
      </c>
      <c r="BX12">
        <f t="shared" si="44"/>
        <v>0</v>
      </c>
    </row>
    <row r="13" spans="1:81" x14ac:dyDescent="0.35">
      <c r="A13">
        <v>13</v>
      </c>
      <c r="B13">
        <v>5</v>
      </c>
      <c r="D13">
        <v>16</v>
      </c>
      <c r="E13" cm="1">
        <f t="array" ref="E13">INDEX(AutoScoreboard!$G$225:$O$237, Cards!A13, AutoScoreboard!$E$197)</f>
        <v>3</v>
      </c>
      <c r="F13" cm="1">
        <f t="array" ref="F13">INDEX(AutoScoreboard!$G$225:$O$237, Cards!A13, AutoScoreboard!$Q$197)</f>
        <v>4</v>
      </c>
      <c r="G13">
        <v>13</v>
      </c>
      <c r="H13">
        <f>AutoScoreboard!D215</f>
        <v>0</v>
      </c>
      <c r="I13">
        <f>AutoScoreboard!R215</f>
        <v>0</v>
      </c>
      <c r="K13" s="28">
        <v>110</v>
      </c>
      <c r="L13" s="28">
        <v>10</v>
      </c>
      <c r="M13" s="35">
        <f>AutoScoreboard!G39</f>
        <v>49</v>
      </c>
      <c r="N13" s="35">
        <f>AutoScoreboard!H39</f>
        <v>4</v>
      </c>
      <c r="O13" s="28">
        <f t="shared" si="21"/>
        <v>15</v>
      </c>
      <c r="P13" s="28">
        <f t="shared" si="22"/>
        <v>2</v>
      </c>
      <c r="Q13" s="28">
        <f t="shared" si="32"/>
        <v>2</v>
      </c>
      <c r="R13" s="28" t="str">
        <f t="shared" si="33"/>
        <v/>
      </c>
      <c r="S13" s="28">
        <f t="shared" si="45"/>
        <v>15</v>
      </c>
      <c r="T13" s="28">
        <f t="shared" si="23"/>
        <v>0</v>
      </c>
      <c r="U13" s="28" t="str">
        <f t="shared" si="34"/>
        <v>SCORE</v>
      </c>
      <c r="V13" s="28" t="str">
        <f t="shared" si="35"/>
        <v/>
      </c>
      <c r="W13" s="28">
        <f t="shared" si="36"/>
        <v>72</v>
      </c>
      <c r="X13" s="28">
        <f>ROUNDDOWN(W13/10, 0)+(IF(AND(COUNTIF(U10:U13, "SCORE")&gt;1, (ROUNDDOWN(W13/10, 0)+IF((ROUNDDOWN(W13/10,0)=(W13/10)), 0, 1))=X11), IF((ROUNDDOWN(W13/10,0)=(W13/10)), 1, 2), IF((ROUNDDOWN(W13/10,0)=(W13/10)), 0, 1)))</f>
        <v>8</v>
      </c>
      <c r="Y13" s="28">
        <f t="shared" si="25"/>
        <v>8</v>
      </c>
      <c r="Z13" t="str">
        <f>IF(COUNTIF($V$4:V12, "LAST")&gt;0, "", IF(Q13=1, IF(U13="SCORE", VLOOKUP(S13, D:E, 2, FALSE), ""), ""))</f>
        <v/>
      </c>
      <c r="AA13">
        <f>IF(COUNTIF($V$4:V12, "LAST")&gt;0, "", IF(Q13=2, IF(U13="SCORE", VLOOKUP(S13, D:F, 3, FALSE), ""), ""))</f>
        <v>3</v>
      </c>
      <c r="AB13" t="str">
        <f>IF(AD13="","", MAX($AB$4:AB12)+1)</f>
        <v/>
      </c>
      <c r="AC13">
        <f>IF(AE13="","", MAX($AC$4:AC12)+1)</f>
        <v>1</v>
      </c>
      <c r="AD13" t="str">
        <f t="shared" si="46"/>
        <v/>
      </c>
      <c r="AE13" t="str">
        <f t="shared" si="47"/>
        <v>3*8!</v>
      </c>
      <c r="AF13">
        <f t="shared" si="37"/>
        <v>2</v>
      </c>
      <c r="AG13">
        <f t="shared" si="38"/>
        <v>5</v>
      </c>
      <c r="AH13">
        <f t="shared" si="39"/>
        <v>2</v>
      </c>
      <c r="AI13">
        <f t="shared" si="48"/>
        <v>280</v>
      </c>
      <c r="AK13">
        <f t="shared" si="26"/>
        <v>110</v>
      </c>
      <c r="AL13">
        <f t="shared" si="40"/>
        <v>10</v>
      </c>
      <c r="AM13">
        <f t="shared" si="2"/>
        <v>49</v>
      </c>
      <c r="AN13">
        <f t="shared" si="3"/>
        <v>4</v>
      </c>
      <c r="AO13">
        <f t="shared" si="4"/>
        <v>15</v>
      </c>
      <c r="AP13">
        <f t="shared" si="5"/>
        <v>2</v>
      </c>
      <c r="AQ13">
        <f t="shared" si="28"/>
        <v>2</v>
      </c>
      <c r="AR13" t="str">
        <f t="shared" si="6"/>
        <v/>
      </c>
      <c r="AS13">
        <f t="shared" si="7"/>
        <v>15</v>
      </c>
      <c r="AT13" t="str">
        <f t="shared" si="29"/>
        <v/>
      </c>
      <c r="AU13" t="str">
        <f t="shared" si="8"/>
        <v>SCORE</v>
      </c>
      <c r="AV13" t="str">
        <f t="shared" si="9"/>
        <v/>
      </c>
      <c r="AW13">
        <f t="shared" si="30"/>
        <v>72</v>
      </c>
      <c r="AX13">
        <f t="shared" si="10"/>
        <v>8</v>
      </c>
      <c r="AY13">
        <f t="shared" si="11"/>
        <v>8</v>
      </c>
      <c r="AZ13" t="str">
        <f t="shared" si="12"/>
        <v/>
      </c>
      <c r="BA13">
        <f t="shared" si="13"/>
        <v>3</v>
      </c>
      <c r="BB13" t="str">
        <f t="shared" si="14"/>
        <v/>
      </c>
      <c r="BC13">
        <f t="shared" si="15"/>
        <v>1</v>
      </c>
      <c r="BD13" t="str">
        <f t="shared" si="16"/>
        <v/>
      </c>
      <c r="BE13" t="str">
        <f t="shared" si="17"/>
        <v>3*8!</v>
      </c>
      <c r="BF13">
        <f t="shared" si="18"/>
        <v>2</v>
      </c>
      <c r="BG13">
        <f t="shared" si="19"/>
        <v>5</v>
      </c>
      <c r="BH13">
        <f t="shared" si="20"/>
        <v>2</v>
      </c>
      <c r="BI13">
        <f t="shared" si="31"/>
        <v>280</v>
      </c>
      <c r="BN13">
        <f>IF(OR(COUNTIF($AV$4:AV13, "LAST")&gt;0, COUNTIF($AV$4:AV13, "FINAL")&gt;0), "", IF($AJ$1&gt;=$K13, IFERROR(BF13-BG13, 0), ""))</f>
        <v>-3</v>
      </c>
      <c r="BT13">
        <f t="shared" si="41"/>
        <v>0</v>
      </c>
      <c r="BU13">
        <f t="shared" si="42"/>
        <v>0</v>
      </c>
      <c r="BV13">
        <f>IF(OR(COUNTIF($AV$4:AV13, "LAST")&gt;0, COUNTIF($AV$4:AV13, "FINAL")&gt;0), "", IF($AJ$1&gt;=$K13, AQ13, 0))</f>
        <v>2</v>
      </c>
      <c r="BW13">
        <f t="shared" si="43"/>
        <v>15</v>
      </c>
      <c r="BX13">
        <f t="shared" si="44"/>
        <v>2</v>
      </c>
    </row>
    <row r="14" spans="1:81" x14ac:dyDescent="0.35">
      <c r="A14">
        <v>14</v>
      </c>
      <c r="B14">
        <v>5</v>
      </c>
      <c r="G14">
        <v>14</v>
      </c>
      <c r="H14">
        <f>AutoScoreboard!D216</f>
        <v>0</v>
      </c>
      <c r="I14">
        <f>AutoScoreboard!R216</f>
        <v>0</v>
      </c>
      <c r="K14" s="28">
        <v>111</v>
      </c>
      <c r="L14" s="28">
        <v>11</v>
      </c>
      <c r="M14" s="35">
        <f>AutoScoreboard!G40</f>
        <v>7</v>
      </c>
      <c r="N14" s="35">
        <f>AutoScoreboard!H40</f>
        <v>37</v>
      </c>
      <c r="O14" s="28">
        <f t="shared" si="21"/>
        <v>3</v>
      </c>
      <c r="P14" s="28">
        <f t="shared" si="22"/>
        <v>11</v>
      </c>
      <c r="Q14" s="28">
        <f t="shared" si="32"/>
        <v>2</v>
      </c>
      <c r="R14" s="28" t="str">
        <f t="shared" si="33"/>
        <v>KO</v>
      </c>
      <c r="S14" s="28">
        <f t="shared" si="45"/>
        <v>10</v>
      </c>
      <c r="T14" s="28">
        <f t="shared" si="23"/>
        <v>7</v>
      </c>
      <c r="U14" s="28" t="str">
        <f t="shared" si="34"/>
        <v/>
      </c>
      <c r="V14" s="28" t="str">
        <f t="shared" si="35"/>
        <v/>
      </c>
      <c r="W14" s="28">
        <f t="shared" si="36"/>
        <v>83</v>
      </c>
      <c r="X14" s="28">
        <f>ROUNDDOWN(W14/10, 0)+(IF(AND(COUNTIF(U11:U14, "SCORE")&gt;1, (ROUNDDOWN(W14/10, 0)+IF((ROUNDDOWN(W14/10,0)=(W14/10)), 0, 1))=X12), IF((ROUNDDOWN(W14/10,0)=(W14/10)), 1, 2), IF((ROUNDDOWN(W14/10,0)=(W14/10)), 0, 1)))</f>
        <v>9</v>
      </c>
      <c r="Y14" s="28">
        <f t="shared" si="25"/>
        <v>9</v>
      </c>
      <c r="Z14" t="str">
        <f>IF(COUNTIF($V$4:V13, "LAST")&gt;0, "", IF(Q14=1, IF(U14="SCORE", VLOOKUP(S14, D:E, 2, FALSE), ""), ""))</f>
        <v/>
      </c>
      <c r="AA14" t="str">
        <f>IF(COUNTIF($V$4:V13, "LAST")&gt;0, "", IF(Q14=2, IF(U14="SCORE", VLOOKUP(S14, D:F, 3, FALSE), ""), ""))</f>
        <v/>
      </c>
      <c r="AB14" t="str">
        <f>IF(AD14="","", MAX($AB$4:AB13)+1)</f>
        <v/>
      </c>
      <c r="AC14" t="str">
        <f>IF(AE14="","", MAX($AC$4:AC13)+1)</f>
        <v/>
      </c>
      <c r="AD14" t="str">
        <f t="shared" si="46"/>
        <v/>
      </c>
      <c r="AE14" t="str">
        <f t="shared" si="47"/>
        <v/>
      </c>
      <c r="AF14">
        <f t="shared" si="37"/>
        <v>2</v>
      </c>
      <c r="AG14">
        <f t="shared" si="38"/>
        <v>5</v>
      </c>
      <c r="AH14">
        <f t="shared" si="39"/>
        <v>2</v>
      </c>
      <c r="AI14">
        <f t="shared" si="48"/>
        <v>280</v>
      </c>
      <c r="AK14">
        <f t="shared" si="26"/>
        <v>111</v>
      </c>
      <c r="AL14">
        <f t="shared" si="40"/>
        <v>11</v>
      </c>
      <c r="AM14">
        <f t="shared" si="2"/>
        <v>7</v>
      </c>
      <c r="AN14">
        <f t="shared" si="3"/>
        <v>37</v>
      </c>
      <c r="AO14">
        <f t="shared" si="4"/>
        <v>3</v>
      </c>
      <c r="AP14">
        <f t="shared" si="5"/>
        <v>11</v>
      </c>
      <c r="AQ14">
        <f t="shared" si="28"/>
        <v>2</v>
      </c>
      <c r="AR14" t="str">
        <f t="shared" si="6"/>
        <v>KO</v>
      </c>
      <c r="AS14">
        <f t="shared" si="7"/>
        <v>10</v>
      </c>
      <c r="AT14">
        <f t="shared" si="29"/>
        <v>7</v>
      </c>
      <c r="AU14" t="str">
        <f t="shared" si="8"/>
        <v/>
      </c>
      <c r="AV14" t="str">
        <f t="shared" si="9"/>
        <v/>
      </c>
      <c r="AW14">
        <f t="shared" si="30"/>
        <v>83</v>
      </c>
      <c r="AX14">
        <f t="shared" si="10"/>
        <v>9</v>
      </c>
      <c r="AY14">
        <f t="shared" si="11"/>
        <v>9</v>
      </c>
      <c r="AZ14" t="str">
        <f t="shared" si="12"/>
        <v/>
      </c>
      <c r="BA14" t="str">
        <f t="shared" si="13"/>
        <v/>
      </c>
      <c r="BB14" t="str">
        <f t="shared" si="14"/>
        <v/>
      </c>
      <c r="BC14" t="str">
        <f t="shared" si="15"/>
        <v/>
      </c>
      <c r="BD14" t="str">
        <f t="shared" si="16"/>
        <v/>
      </c>
      <c r="BE14" t="str">
        <f t="shared" si="17"/>
        <v/>
      </c>
      <c r="BF14">
        <f t="shared" si="18"/>
        <v>2</v>
      </c>
      <c r="BG14">
        <f t="shared" si="19"/>
        <v>5</v>
      </c>
      <c r="BH14">
        <f t="shared" si="20"/>
        <v>2</v>
      </c>
      <c r="BI14">
        <f t="shared" si="31"/>
        <v>280</v>
      </c>
      <c r="BN14">
        <f>IF(OR(COUNTIF($AV$4:AV14, "LAST")&gt;0, COUNTIF($AV$4:AV14, "FINAL")&gt;0), "", IF($AJ$1&gt;=$K14, IFERROR(BF14-BG14, 0), ""))</f>
        <v>-3</v>
      </c>
      <c r="BT14">
        <f t="shared" si="41"/>
        <v>0</v>
      </c>
      <c r="BU14">
        <f t="shared" si="42"/>
        <v>0</v>
      </c>
      <c r="BV14">
        <f>IF(OR(COUNTIF($AV$4:AV14, "LAST")&gt;0, COUNTIF($AV$4:AV14, "FINAL")&gt;0), "", IF($AJ$1&gt;=$K14, AQ14, 0))</f>
        <v>2</v>
      </c>
      <c r="BW14">
        <f t="shared" si="43"/>
        <v>3</v>
      </c>
      <c r="BX14">
        <f t="shared" si="44"/>
        <v>11</v>
      </c>
    </row>
    <row r="15" spans="1:81" x14ac:dyDescent="0.35">
      <c r="A15">
        <v>15</v>
      </c>
      <c r="B15">
        <v>5</v>
      </c>
      <c r="G15">
        <v>15</v>
      </c>
      <c r="H15">
        <f>AutoScoreboard!D217</f>
        <v>1</v>
      </c>
      <c r="I15">
        <f>AutoScoreboard!R217</f>
        <v>0</v>
      </c>
      <c r="K15" s="28">
        <v>112</v>
      </c>
      <c r="L15" s="28">
        <v>12</v>
      </c>
      <c r="M15" s="35">
        <f>AutoScoreboard!G41</f>
        <v>30</v>
      </c>
      <c r="N15" s="35">
        <f>AutoScoreboard!H41</f>
        <v>3</v>
      </c>
      <c r="O15" s="28">
        <f t="shared" si="21"/>
        <v>9</v>
      </c>
      <c r="P15" s="28">
        <f t="shared" si="22"/>
        <v>2</v>
      </c>
      <c r="Q15" s="28">
        <f t="shared" si="32"/>
        <v>1</v>
      </c>
      <c r="R15" s="28" t="str">
        <f t="shared" si="33"/>
        <v/>
      </c>
      <c r="S15" s="28">
        <f t="shared" si="45"/>
        <v>7</v>
      </c>
      <c r="T15" s="28">
        <f t="shared" si="23"/>
        <v>16</v>
      </c>
      <c r="U15" s="28" t="str">
        <f t="shared" si="34"/>
        <v/>
      </c>
      <c r="V15" s="28" t="str">
        <f t="shared" si="35"/>
        <v/>
      </c>
      <c r="W15" s="28">
        <f t="shared" si="36"/>
        <v>85</v>
      </c>
      <c r="X15" s="28">
        <f t="shared" si="24"/>
        <v>9</v>
      </c>
      <c r="Y15" s="28">
        <f t="shared" si="25"/>
        <v>9</v>
      </c>
      <c r="Z15" t="str">
        <f>IF(COUNTIF($V$4:V14, "LAST")&gt;0, "", IF(Q15=1, IF(U15="SCORE", VLOOKUP(S15, D:E, 2, FALSE), ""), ""))</f>
        <v/>
      </c>
      <c r="AA15" t="str">
        <f>IF(COUNTIF($V$4:V14, "LAST")&gt;0, "", IF(Q15=2, IF(U15="SCORE", VLOOKUP(S15, D:F, 3, FALSE), ""), ""))</f>
        <v/>
      </c>
      <c r="AB15" t="str">
        <f>IF(AD15="","", MAX($AB$4:AB14)+1)</f>
        <v/>
      </c>
      <c r="AC15" t="str">
        <f>IF(AE15="","", MAX($AC$4:AC14)+1)</f>
        <v/>
      </c>
      <c r="AD15" t="str">
        <f t="shared" si="46"/>
        <v/>
      </c>
      <c r="AE15" t="str">
        <f t="shared" si="47"/>
        <v/>
      </c>
      <c r="AF15">
        <f t="shared" si="37"/>
        <v>2</v>
      </c>
      <c r="AG15">
        <f t="shared" si="38"/>
        <v>5</v>
      </c>
      <c r="AH15">
        <f t="shared" si="39"/>
        <v>2</v>
      </c>
      <c r="AI15">
        <f t="shared" si="48"/>
        <v>280</v>
      </c>
      <c r="AK15">
        <f t="shared" si="26"/>
        <v>112</v>
      </c>
      <c r="AL15">
        <f t="shared" si="40"/>
        <v>12</v>
      </c>
      <c r="AM15">
        <f t="shared" si="2"/>
        <v>30</v>
      </c>
      <c r="AN15">
        <f t="shared" si="3"/>
        <v>3</v>
      </c>
      <c r="AO15">
        <f t="shared" si="4"/>
        <v>9</v>
      </c>
      <c r="AP15">
        <f t="shared" si="5"/>
        <v>2</v>
      </c>
      <c r="AQ15">
        <f t="shared" si="28"/>
        <v>1</v>
      </c>
      <c r="AR15" t="str">
        <f t="shared" si="6"/>
        <v/>
      </c>
      <c r="AS15">
        <f t="shared" si="7"/>
        <v>7</v>
      </c>
      <c r="AT15">
        <f t="shared" si="29"/>
        <v>16</v>
      </c>
      <c r="AU15" t="str">
        <f t="shared" si="8"/>
        <v/>
      </c>
      <c r="AV15" t="str">
        <f t="shared" si="9"/>
        <v/>
      </c>
      <c r="AW15">
        <f t="shared" si="30"/>
        <v>85</v>
      </c>
      <c r="AX15">
        <f t="shared" si="10"/>
        <v>9</v>
      </c>
      <c r="AY15">
        <f t="shared" si="11"/>
        <v>9</v>
      </c>
      <c r="AZ15" t="str">
        <f t="shared" si="12"/>
        <v/>
      </c>
      <c r="BA15" t="str">
        <f t="shared" si="13"/>
        <v/>
      </c>
      <c r="BB15" t="str">
        <f t="shared" si="14"/>
        <v/>
      </c>
      <c r="BC15" t="str">
        <f t="shared" si="15"/>
        <v/>
      </c>
      <c r="BD15" t="str">
        <f t="shared" si="16"/>
        <v/>
      </c>
      <c r="BE15" t="str">
        <f t="shared" si="17"/>
        <v/>
      </c>
      <c r="BF15">
        <f t="shared" si="18"/>
        <v>2</v>
      </c>
      <c r="BG15">
        <f t="shared" si="19"/>
        <v>5</v>
      </c>
      <c r="BH15">
        <f t="shared" si="20"/>
        <v>2</v>
      </c>
      <c r="BI15">
        <f t="shared" si="31"/>
        <v>280</v>
      </c>
      <c r="BN15">
        <f>IF(OR(COUNTIF($AV$4:AV15, "LAST")&gt;0, COUNTIF($AV$4:AV15, "FINAL")&gt;0), "", IF($AJ$1&gt;=$K15, IFERROR(BF15-BG15, 0), ""))</f>
        <v>-3</v>
      </c>
      <c r="BT15">
        <f t="shared" si="41"/>
        <v>9</v>
      </c>
      <c r="BU15">
        <f t="shared" si="42"/>
        <v>2</v>
      </c>
      <c r="BV15">
        <f>IF(OR(COUNTIF($AV$4:AV15, "LAST")&gt;0, COUNTIF($AV$4:AV15, "FINAL")&gt;0), "", IF($AJ$1&gt;=$K15, AQ15, 0))</f>
        <v>1</v>
      </c>
      <c r="BW15">
        <f t="shared" si="43"/>
        <v>0</v>
      </c>
      <c r="BX15">
        <f t="shared" si="44"/>
        <v>0</v>
      </c>
    </row>
    <row r="16" spans="1:81" x14ac:dyDescent="0.35">
      <c r="A16">
        <v>16</v>
      </c>
      <c r="B16">
        <v>5</v>
      </c>
      <c r="G16">
        <v>16</v>
      </c>
      <c r="H16">
        <f>AutoScoreboard!D218</f>
        <v>0</v>
      </c>
      <c r="I16">
        <f>AutoScoreboard!R218</f>
        <v>1</v>
      </c>
      <c r="K16" s="28">
        <v>113</v>
      </c>
      <c r="L16" s="28">
        <v>13</v>
      </c>
      <c r="M16" s="35">
        <f>AutoScoreboard!G42</f>
        <v>15</v>
      </c>
      <c r="N16" s="35">
        <f>AutoScoreboard!H42</f>
        <v>1</v>
      </c>
      <c r="O16" s="28">
        <f t="shared" si="21"/>
        <v>5</v>
      </c>
      <c r="P16" s="28">
        <f t="shared" si="22"/>
        <v>2</v>
      </c>
      <c r="Q16" s="28">
        <f t="shared" si="32"/>
        <v>2</v>
      </c>
      <c r="R16" s="28" t="str">
        <f t="shared" si="33"/>
        <v/>
      </c>
      <c r="S16" s="28">
        <f t="shared" si="45"/>
        <v>16</v>
      </c>
      <c r="T16" s="28">
        <f t="shared" si="23"/>
        <v>11</v>
      </c>
      <c r="U16" s="28" t="str">
        <f t="shared" si="34"/>
        <v/>
      </c>
      <c r="V16" s="28" t="str">
        <f t="shared" si="35"/>
        <v/>
      </c>
      <c r="W16" s="28">
        <f t="shared" si="36"/>
        <v>87</v>
      </c>
      <c r="X16" s="28">
        <f>ROUNDDOWN(W16/10, 0)+(IF(AND(COUNTIF(U13:U16, "SCORE")&gt;1, (ROUNDDOWN(W16/10, 0)+IF((ROUNDDOWN(W16/10,0)=(W16/10)), 0, 1))=X14), IF((ROUNDDOWN(W16/10,0)=(W16/10)), 1, 2), IF((ROUNDDOWN(W16/10,0)=(W16/10)), 0, 1)))</f>
        <v>9</v>
      </c>
      <c r="Y16" s="28">
        <f>IF(W16&lt;251, X16, CONCATENATE("25+", X16-25))</f>
        <v>9</v>
      </c>
      <c r="Z16" t="str">
        <f>IF(COUNTIF($V$4:V15, "LAST")&gt;0, "", IF(Q16=1, IF(U16="SCORE", VLOOKUP(S16, D:E, 2, FALSE), ""), ""))</f>
        <v/>
      </c>
      <c r="AA16" t="str">
        <f>IF(COUNTIF($V$4:V15, "LAST")&gt;0, "", IF(Q16=2, IF(U16="SCORE", VLOOKUP(S16, D:F, 3, FALSE), ""), ""))</f>
        <v/>
      </c>
      <c r="AB16" t="str">
        <f>IF(AD16="","", MAX($AB$4:AB15)+1)</f>
        <v/>
      </c>
      <c r="AC16" t="str">
        <f>IF(AE16="","", MAX($AC$4:AC15)+1)</f>
        <v/>
      </c>
      <c r="AD16" t="str">
        <f t="shared" si="46"/>
        <v/>
      </c>
      <c r="AE16" t="str">
        <f t="shared" si="47"/>
        <v/>
      </c>
      <c r="AF16">
        <f t="shared" si="37"/>
        <v>2</v>
      </c>
      <c r="AG16">
        <f t="shared" si="38"/>
        <v>5</v>
      </c>
      <c r="AH16">
        <f t="shared" si="39"/>
        <v>2</v>
      </c>
      <c r="AI16">
        <f t="shared" si="48"/>
        <v>280</v>
      </c>
      <c r="AK16">
        <f t="shared" si="26"/>
        <v>113</v>
      </c>
      <c r="AL16">
        <f t="shared" si="40"/>
        <v>13</v>
      </c>
      <c r="AM16">
        <f t="shared" si="2"/>
        <v>15</v>
      </c>
      <c r="AN16">
        <f t="shared" si="3"/>
        <v>1</v>
      </c>
      <c r="AO16">
        <f t="shared" si="4"/>
        <v>5</v>
      </c>
      <c r="AP16">
        <f t="shared" si="5"/>
        <v>2</v>
      </c>
      <c r="AQ16">
        <f t="shared" si="28"/>
        <v>2</v>
      </c>
      <c r="AR16" t="str">
        <f t="shared" si="6"/>
        <v/>
      </c>
      <c r="AS16">
        <f t="shared" si="7"/>
        <v>16</v>
      </c>
      <c r="AT16">
        <f t="shared" si="29"/>
        <v>11</v>
      </c>
      <c r="AU16" t="str">
        <f t="shared" si="8"/>
        <v/>
      </c>
      <c r="AV16" t="str">
        <f t="shared" si="9"/>
        <v/>
      </c>
      <c r="AW16">
        <f t="shared" si="30"/>
        <v>87</v>
      </c>
      <c r="AX16">
        <f t="shared" si="10"/>
        <v>9</v>
      </c>
      <c r="AY16">
        <f t="shared" si="11"/>
        <v>9</v>
      </c>
      <c r="AZ16" t="str">
        <f t="shared" si="12"/>
        <v/>
      </c>
      <c r="BA16" t="str">
        <f t="shared" si="13"/>
        <v/>
      </c>
      <c r="BB16" t="str">
        <f t="shared" si="14"/>
        <v/>
      </c>
      <c r="BC16" t="str">
        <f t="shared" si="15"/>
        <v/>
      </c>
      <c r="BD16" t="str">
        <f t="shared" si="16"/>
        <v/>
      </c>
      <c r="BE16" t="str">
        <f t="shared" si="17"/>
        <v/>
      </c>
      <c r="BF16">
        <f t="shared" si="18"/>
        <v>2</v>
      </c>
      <c r="BG16">
        <f t="shared" si="19"/>
        <v>5</v>
      </c>
      <c r="BH16">
        <f t="shared" si="20"/>
        <v>2</v>
      </c>
      <c r="BI16">
        <f t="shared" si="31"/>
        <v>280</v>
      </c>
      <c r="BN16">
        <f>IF(OR(COUNTIF($AV$4:AV16, "LAST")&gt;0, COUNTIF($AV$4:AV16, "FINAL")&gt;0), "", IF($AJ$1&gt;=$K16, IFERROR(BF16-BG16, 0), ""))</f>
        <v>-3</v>
      </c>
      <c r="BT16">
        <f t="shared" si="41"/>
        <v>0</v>
      </c>
      <c r="BU16">
        <f t="shared" si="42"/>
        <v>0</v>
      </c>
      <c r="BV16">
        <f>IF(OR(COUNTIF($AV$4:AV16, "LAST")&gt;0, COUNTIF($AV$4:AV16, "FINAL")&gt;0), "", IF($AJ$1&gt;=$K16, AQ16, 0))</f>
        <v>2</v>
      </c>
      <c r="BW16">
        <f t="shared" si="43"/>
        <v>5</v>
      </c>
      <c r="BX16">
        <f t="shared" si="44"/>
        <v>2</v>
      </c>
    </row>
    <row r="17" spans="1:76" x14ac:dyDescent="0.35">
      <c r="A17">
        <v>17</v>
      </c>
      <c r="B17">
        <v>6</v>
      </c>
      <c r="G17">
        <v>17</v>
      </c>
      <c r="H17">
        <f>AutoScoreboard!D219</f>
        <v>0</v>
      </c>
      <c r="I17">
        <f>AutoScoreboard!R219</f>
        <v>0</v>
      </c>
      <c r="K17" s="28">
        <v>114</v>
      </c>
      <c r="L17" s="28">
        <v>14</v>
      </c>
      <c r="M17" s="35">
        <f>AutoScoreboard!G43</f>
        <v>34</v>
      </c>
      <c r="N17" s="35">
        <f>AutoScoreboard!H43</f>
        <v>19</v>
      </c>
      <c r="O17" s="28">
        <f t="shared" si="21"/>
        <v>10</v>
      </c>
      <c r="P17" s="28">
        <f t="shared" si="22"/>
        <v>6</v>
      </c>
      <c r="Q17" s="28">
        <f t="shared" si="32"/>
        <v>1</v>
      </c>
      <c r="R17" s="28" t="str">
        <f t="shared" si="33"/>
        <v/>
      </c>
      <c r="S17" s="28">
        <f t="shared" si="45"/>
        <v>11</v>
      </c>
      <c r="T17" s="28">
        <f t="shared" si="23"/>
        <v>21</v>
      </c>
      <c r="U17" s="28" t="str">
        <f t="shared" si="34"/>
        <v>SCORE</v>
      </c>
      <c r="V17" s="28" t="str">
        <f t="shared" si="35"/>
        <v/>
      </c>
      <c r="W17" s="28">
        <f t="shared" si="36"/>
        <v>93</v>
      </c>
      <c r="X17" s="28">
        <f t="shared" si="24"/>
        <v>10</v>
      </c>
      <c r="Y17" s="28">
        <f t="shared" si="25"/>
        <v>10</v>
      </c>
      <c r="Z17">
        <f>IF(COUNTIF($V$4:V16, "LAST")&gt;0, "", IF(Q17=1, IF(U17="SCORE", VLOOKUP(S17, D:E, 2, FALSE), ""), ""))</f>
        <v>1</v>
      </c>
      <c r="AA17" t="str">
        <f>IF(COUNTIF($V$4:V16, "LAST")&gt;0, "", IF(Q17=2, IF(U17="SCORE", VLOOKUP(S17, D:F, 3, FALSE), ""), ""))</f>
        <v/>
      </c>
      <c r="AB17">
        <f>IF(AD17="","", MAX($AB$4:AB16)+1)</f>
        <v>2</v>
      </c>
      <c r="AC17" t="str">
        <f>IF(AE17="","", MAX($AC$4:AC16)+1)</f>
        <v/>
      </c>
      <c r="AD17" t="str">
        <f t="shared" si="46"/>
        <v>1*10</v>
      </c>
      <c r="AE17" t="str">
        <f t="shared" si="47"/>
        <v/>
      </c>
      <c r="AF17">
        <f t="shared" si="37"/>
        <v>3</v>
      </c>
      <c r="AG17">
        <f t="shared" si="38"/>
        <v>5</v>
      </c>
      <c r="AH17">
        <f t="shared" si="39"/>
        <v>3</v>
      </c>
      <c r="AI17">
        <f t="shared" si="48"/>
        <v>290</v>
      </c>
      <c r="AK17">
        <f t="shared" si="26"/>
        <v>114</v>
      </c>
      <c r="AL17">
        <f t="shared" si="40"/>
        <v>14</v>
      </c>
      <c r="AM17">
        <f t="shared" si="2"/>
        <v>34</v>
      </c>
      <c r="AN17">
        <f t="shared" si="3"/>
        <v>19</v>
      </c>
      <c r="AO17">
        <f t="shared" si="4"/>
        <v>10</v>
      </c>
      <c r="AP17">
        <f t="shared" si="5"/>
        <v>6</v>
      </c>
      <c r="AQ17">
        <f t="shared" si="28"/>
        <v>1</v>
      </c>
      <c r="AR17" t="str">
        <f t="shared" si="6"/>
        <v/>
      </c>
      <c r="AS17">
        <f t="shared" si="7"/>
        <v>11</v>
      </c>
      <c r="AT17">
        <f t="shared" si="29"/>
        <v>21</v>
      </c>
      <c r="AU17" t="str">
        <f t="shared" si="8"/>
        <v>SCORE</v>
      </c>
      <c r="AV17" t="str">
        <f t="shared" si="9"/>
        <v/>
      </c>
      <c r="AW17">
        <f t="shared" si="30"/>
        <v>93</v>
      </c>
      <c r="AX17">
        <f t="shared" si="10"/>
        <v>10</v>
      </c>
      <c r="AY17">
        <f t="shared" si="11"/>
        <v>10</v>
      </c>
      <c r="AZ17">
        <f t="shared" si="12"/>
        <v>1</v>
      </c>
      <c r="BA17" t="str">
        <f t="shared" si="13"/>
        <v/>
      </c>
      <c r="BB17">
        <f t="shared" si="14"/>
        <v>2</v>
      </c>
      <c r="BC17" t="str">
        <f t="shared" si="15"/>
        <v/>
      </c>
      <c r="BD17" t="str">
        <f t="shared" si="16"/>
        <v>1*10</v>
      </c>
      <c r="BE17" t="str">
        <f t="shared" si="17"/>
        <v/>
      </c>
      <c r="BF17">
        <f t="shared" si="18"/>
        <v>3</v>
      </c>
      <c r="BG17">
        <f t="shared" si="19"/>
        <v>5</v>
      </c>
      <c r="BH17">
        <f t="shared" si="20"/>
        <v>3</v>
      </c>
      <c r="BI17">
        <f t="shared" si="31"/>
        <v>290</v>
      </c>
      <c r="BN17">
        <f>IF(OR(COUNTIF($AV$4:AV17, "LAST")&gt;0, COUNTIF($AV$4:AV17, "FINAL")&gt;0), "", IF($AJ$1&gt;=$K17, IFERROR(BF17-BG17, 0), ""))</f>
        <v>-2</v>
      </c>
      <c r="BT17">
        <f t="shared" si="41"/>
        <v>10</v>
      </c>
      <c r="BU17">
        <f t="shared" si="42"/>
        <v>6</v>
      </c>
      <c r="BV17">
        <f>IF(OR(COUNTIF($AV$4:AV17, "LAST")&gt;0, COUNTIF($AV$4:AV17, "FINAL")&gt;0), "", IF($AJ$1&gt;=$K17, AQ17, 0))</f>
        <v>1</v>
      </c>
      <c r="BW17">
        <f t="shared" si="43"/>
        <v>0</v>
      </c>
      <c r="BX17">
        <f t="shared" si="44"/>
        <v>0</v>
      </c>
    </row>
    <row r="18" spans="1:76" x14ac:dyDescent="0.35">
      <c r="A18">
        <v>18</v>
      </c>
      <c r="B18">
        <v>6</v>
      </c>
      <c r="G18">
        <v>18</v>
      </c>
      <c r="H18">
        <f>AutoScoreboard!D220</f>
        <v>0</v>
      </c>
      <c r="I18">
        <f>AutoScoreboard!R220</f>
        <v>0</v>
      </c>
      <c r="K18" s="28">
        <v>115</v>
      </c>
      <c r="L18" s="28">
        <v>15</v>
      </c>
      <c r="M18" s="35">
        <f>AutoScoreboard!G44</f>
        <v>10</v>
      </c>
      <c r="N18" s="35">
        <f>AutoScoreboard!H44</f>
        <v>35</v>
      </c>
      <c r="O18" s="28">
        <f t="shared" si="21"/>
        <v>4</v>
      </c>
      <c r="P18" s="28">
        <f t="shared" si="22"/>
        <v>10</v>
      </c>
      <c r="Q18" s="28">
        <f t="shared" si="32"/>
        <v>1</v>
      </c>
      <c r="R18" s="28" t="str">
        <f t="shared" si="33"/>
        <v>KO</v>
      </c>
      <c r="S18" s="28">
        <f t="shared" si="45"/>
        <v>10</v>
      </c>
      <c r="T18" s="28">
        <f t="shared" si="23"/>
        <v>14</v>
      </c>
      <c r="U18" s="28" t="str">
        <f t="shared" si="34"/>
        <v/>
      </c>
      <c r="V18" s="28" t="str">
        <f t="shared" si="35"/>
        <v/>
      </c>
      <c r="W18" s="28">
        <f t="shared" si="36"/>
        <v>103</v>
      </c>
      <c r="X18" s="28">
        <f t="shared" si="24"/>
        <v>11</v>
      </c>
      <c r="Y18" s="28">
        <f t="shared" si="25"/>
        <v>11</v>
      </c>
      <c r="Z18" t="str">
        <f>IF(COUNTIF($V$4:V17, "LAST")&gt;0, "", IF(Q18=1, IF(U18="SCORE", VLOOKUP(S18, D:E, 2, FALSE), ""), ""))</f>
        <v/>
      </c>
      <c r="AA18" t="str">
        <f>IF(COUNTIF($V$4:V17, "LAST")&gt;0, "", IF(Q18=2, IF(U18="SCORE", VLOOKUP(S18, D:F, 3, FALSE), ""), ""))</f>
        <v/>
      </c>
      <c r="AB18" t="str">
        <f>IF(AD18="","", MAX($AB$4:AB17)+1)</f>
        <v/>
      </c>
      <c r="AC18" t="str">
        <f>IF(AE18="","", MAX($AC$4:AC17)+1)</f>
        <v/>
      </c>
      <c r="AD18" t="str">
        <f t="shared" si="46"/>
        <v/>
      </c>
      <c r="AE18" t="str">
        <f t="shared" si="47"/>
        <v/>
      </c>
      <c r="AF18">
        <f t="shared" si="37"/>
        <v>3</v>
      </c>
      <c r="AG18">
        <f t="shared" si="38"/>
        <v>5</v>
      </c>
      <c r="AH18">
        <f t="shared" si="39"/>
        <v>3</v>
      </c>
      <c r="AI18">
        <f t="shared" si="48"/>
        <v>290</v>
      </c>
      <c r="AK18">
        <f t="shared" si="26"/>
        <v>115</v>
      </c>
      <c r="AL18">
        <f t="shared" si="40"/>
        <v>15</v>
      </c>
      <c r="AM18">
        <f t="shared" si="2"/>
        <v>10</v>
      </c>
      <c r="AN18">
        <f t="shared" si="3"/>
        <v>35</v>
      </c>
      <c r="AO18">
        <f t="shared" si="4"/>
        <v>4</v>
      </c>
      <c r="AP18">
        <f t="shared" si="5"/>
        <v>10</v>
      </c>
      <c r="AQ18">
        <f t="shared" si="28"/>
        <v>1</v>
      </c>
      <c r="AR18" t="str">
        <f t="shared" si="6"/>
        <v>KO</v>
      </c>
      <c r="AS18">
        <f t="shared" si="7"/>
        <v>10</v>
      </c>
      <c r="AT18">
        <f t="shared" si="29"/>
        <v>14</v>
      </c>
      <c r="AU18" t="str">
        <f t="shared" si="8"/>
        <v/>
      </c>
      <c r="AV18" t="str">
        <f t="shared" si="9"/>
        <v/>
      </c>
      <c r="AW18">
        <f t="shared" si="30"/>
        <v>103</v>
      </c>
      <c r="AX18">
        <f t="shared" si="10"/>
        <v>11</v>
      </c>
      <c r="AY18">
        <f t="shared" si="11"/>
        <v>11</v>
      </c>
      <c r="AZ18" t="str">
        <f t="shared" si="12"/>
        <v/>
      </c>
      <c r="BA18" t="str">
        <f t="shared" si="13"/>
        <v/>
      </c>
      <c r="BB18" t="str">
        <f t="shared" si="14"/>
        <v/>
      </c>
      <c r="BC18" t="str">
        <f t="shared" si="15"/>
        <v/>
      </c>
      <c r="BD18" t="str">
        <f t="shared" si="16"/>
        <v/>
      </c>
      <c r="BE18" t="str">
        <f t="shared" si="17"/>
        <v/>
      </c>
      <c r="BF18">
        <f t="shared" si="18"/>
        <v>3</v>
      </c>
      <c r="BG18">
        <f t="shared" si="19"/>
        <v>5</v>
      </c>
      <c r="BH18">
        <f t="shared" si="20"/>
        <v>3</v>
      </c>
      <c r="BI18">
        <f t="shared" si="31"/>
        <v>290</v>
      </c>
      <c r="BN18">
        <f>IF(OR(COUNTIF($AV$4:AV18, "LAST")&gt;0, COUNTIF($AV$4:AV18, "FINAL")&gt;0), "", IF($AJ$1&gt;=$K18, IFERROR(BF18-BG18, 0), ""))</f>
        <v>-2</v>
      </c>
      <c r="BT18">
        <f t="shared" si="41"/>
        <v>4</v>
      </c>
      <c r="BU18">
        <f t="shared" si="42"/>
        <v>10</v>
      </c>
      <c r="BV18">
        <f>IF(OR(COUNTIF($AV$4:AV18, "LAST")&gt;0, COUNTIF($AV$4:AV18, "FINAL")&gt;0), "", IF($AJ$1&gt;=$K18, AQ18, 0))</f>
        <v>1</v>
      </c>
      <c r="BW18">
        <f t="shared" si="43"/>
        <v>0</v>
      </c>
      <c r="BX18">
        <f t="shared" si="44"/>
        <v>0</v>
      </c>
    </row>
    <row r="19" spans="1:76" x14ac:dyDescent="0.35">
      <c r="A19">
        <v>19</v>
      </c>
      <c r="B19">
        <v>6</v>
      </c>
      <c r="G19">
        <v>19</v>
      </c>
      <c r="H19">
        <f>AutoScoreboard!C215</f>
        <v>0</v>
      </c>
      <c r="I19">
        <f>AutoScoreboard!S215</f>
        <v>0</v>
      </c>
      <c r="K19" s="28">
        <v>116</v>
      </c>
      <c r="L19" s="28">
        <v>16</v>
      </c>
      <c r="M19" s="35">
        <f>AutoScoreboard!G45</f>
        <v>2</v>
      </c>
      <c r="N19" s="35">
        <f>AutoScoreboard!H45</f>
        <v>36</v>
      </c>
      <c r="O19" s="28">
        <f t="shared" si="21"/>
        <v>2</v>
      </c>
      <c r="P19" s="28">
        <f t="shared" si="22"/>
        <v>10</v>
      </c>
      <c r="Q19" s="28">
        <f t="shared" si="32"/>
        <v>2</v>
      </c>
      <c r="R19" s="28" t="str">
        <f t="shared" si="33"/>
        <v/>
      </c>
      <c r="S19" s="28">
        <f t="shared" si="45"/>
        <v>14</v>
      </c>
      <c r="T19" s="28">
        <f t="shared" si="23"/>
        <v>12</v>
      </c>
      <c r="U19" s="28" t="str">
        <f t="shared" si="34"/>
        <v/>
      </c>
      <c r="V19" s="28" t="str">
        <f t="shared" si="35"/>
        <v/>
      </c>
      <c r="W19" s="28">
        <f t="shared" si="36"/>
        <v>113</v>
      </c>
      <c r="X19" s="28">
        <f t="shared" si="24"/>
        <v>12</v>
      </c>
      <c r="Y19" s="28">
        <f t="shared" si="25"/>
        <v>12</v>
      </c>
      <c r="Z19" t="str">
        <f>IF(COUNTIF($V$4:V18, "LAST")&gt;0, "", IF(Q19=1, IF(U19="SCORE", VLOOKUP(S19, D:E, 2, FALSE), ""), ""))</f>
        <v/>
      </c>
      <c r="AA19" t="str">
        <f>IF(COUNTIF($V$4:V18, "LAST")&gt;0, "", IF(Q19=2, IF(U19="SCORE", VLOOKUP(S19, D:F, 3, FALSE), ""), ""))</f>
        <v/>
      </c>
      <c r="AB19" t="str">
        <f>IF(AD19="","", MAX($AB$4:AB18)+1)</f>
        <v/>
      </c>
      <c r="AC19" t="str">
        <f>IF(AE19="","", MAX($AC$4:AC18)+1)</f>
        <v/>
      </c>
      <c r="AD19" t="str">
        <f t="shared" si="46"/>
        <v/>
      </c>
      <c r="AE19" t="str">
        <f t="shared" si="47"/>
        <v/>
      </c>
      <c r="AF19">
        <f t="shared" si="37"/>
        <v>3</v>
      </c>
      <c r="AG19">
        <f t="shared" si="38"/>
        <v>5</v>
      </c>
      <c r="AH19">
        <f t="shared" si="39"/>
        <v>3</v>
      </c>
      <c r="AI19">
        <f t="shared" si="48"/>
        <v>290</v>
      </c>
      <c r="AK19">
        <f t="shared" si="26"/>
        <v>116</v>
      </c>
      <c r="AL19">
        <f t="shared" si="40"/>
        <v>16</v>
      </c>
      <c r="AM19">
        <f t="shared" si="2"/>
        <v>2</v>
      </c>
      <c r="AN19">
        <f t="shared" si="3"/>
        <v>36</v>
      </c>
      <c r="AO19">
        <f t="shared" si="4"/>
        <v>2</v>
      </c>
      <c r="AP19">
        <f t="shared" si="5"/>
        <v>10</v>
      </c>
      <c r="AQ19">
        <f t="shared" si="28"/>
        <v>2</v>
      </c>
      <c r="AR19" t="str">
        <f t="shared" si="6"/>
        <v/>
      </c>
      <c r="AS19">
        <f t="shared" si="7"/>
        <v>14</v>
      </c>
      <c r="AT19">
        <f t="shared" si="29"/>
        <v>12</v>
      </c>
      <c r="AU19" t="str">
        <f t="shared" si="8"/>
        <v/>
      </c>
      <c r="AV19" t="str">
        <f t="shared" si="9"/>
        <v/>
      </c>
      <c r="AW19">
        <f t="shared" si="30"/>
        <v>113</v>
      </c>
      <c r="AX19">
        <f t="shared" si="10"/>
        <v>12</v>
      </c>
      <c r="AY19">
        <f t="shared" si="11"/>
        <v>12</v>
      </c>
      <c r="AZ19" t="str">
        <f t="shared" si="12"/>
        <v/>
      </c>
      <c r="BA19" t="str">
        <f t="shared" si="13"/>
        <v/>
      </c>
      <c r="BB19" t="str">
        <f t="shared" si="14"/>
        <v/>
      </c>
      <c r="BC19" t="str">
        <f t="shared" si="15"/>
        <v/>
      </c>
      <c r="BD19" t="str">
        <f t="shared" si="16"/>
        <v/>
      </c>
      <c r="BE19" t="str">
        <f t="shared" si="17"/>
        <v/>
      </c>
      <c r="BF19">
        <f t="shared" si="18"/>
        <v>3</v>
      </c>
      <c r="BG19">
        <f t="shared" si="19"/>
        <v>5</v>
      </c>
      <c r="BH19">
        <f t="shared" si="20"/>
        <v>3</v>
      </c>
      <c r="BI19">
        <f t="shared" si="31"/>
        <v>290</v>
      </c>
      <c r="BN19">
        <f>IF(OR(COUNTIF($AV$4:AV19, "LAST")&gt;0, COUNTIF($AV$4:AV19, "FINAL")&gt;0), "", IF($AJ$1&gt;=$K19, IFERROR(BF19-BG19, 0), ""))</f>
        <v>-2</v>
      </c>
      <c r="BT19">
        <f t="shared" si="41"/>
        <v>0</v>
      </c>
      <c r="BU19">
        <f t="shared" si="42"/>
        <v>0</v>
      </c>
      <c r="BV19">
        <f>IF(OR(COUNTIF($AV$4:AV19, "LAST")&gt;0, COUNTIF($AV$4:AV19, "FINAL")&gt;0), "", IF($AJ$1&gt;=$K19, AQ19, 0))</f>
        <v>2</v>
      </c>
      <c r="BW19">
        <f t="shared" si="43"/>
        <v>2</v>
      </c>
      <c r="BX19">
        <f t="shared" si="44"/>
        <v>10</v>
      </c>
    </row>
    <row r="20" spans="1:76" x14ac:dyDescent="0.35">
      <c r="A20">
        <v>20</v>
      </c>
      <c r="B20">
        <v>6</v>
      </c>
      <c r="G20">
        <v>20</v>
      </c>
      <c r="H20">
        <f>AutoScoreboard!C216</f>
        <v>1</v>
      </c>
      <c r="I20">
        <f>AutoScoreboard!S216</f>
        <v>1</v>
      </c>
      <c r="K20" s="28">
        <v>117</v>
      </c>
      <c r="L20" s="28">
        <v>17</v>
      </c>
      <c r="M20" s="35">
        <f>AutoScoreboard!G46</f>
        <v>21</v>
      </c>
      <c r="N20" s="35">
        <f>AutoScoreboard!H46</f>
        <v>29</v>
      </c>
      <c r="O20" s="28">
        <f t="shared" si="21"/>
        <v>7</v>
      </c>
      <c r="P20" s="28">
        <f t="shared" si="22"/>
        <v>9</v>
      </c>
      <c r="Q20" s="28">
        <f t="shared" si="32"/>
        <v>1</v>
      </c>
      <c r="R20" s="28" t="str">
        <f t="shared" si="33"/>
        <v/>
      </c>
      <c r="S20" s="28">
        <f t="shared" si="45"/>
        <v>12</v>
      </c>
      <c r="T20" s="28">
        <f t="shared" si="23"/>
        <v>19</v>
      </c>
      <c r="U20" s="28" t="str">
        <f t="shared" si="34"/>
        <v>SCORE</v>
      </c>
      <c r="V20" s="28" t="str">
        <f t="shared" si="35"/>
        <v/>
      </c>
      <c r="W20" s="28">
        <f t="shared" si="36"/>
        <v>122</v>
      </c>
      <c r="X20" s="28">
        <f t="shared" si="24"/>
        <v>13</v>
      </c>
      <c r="Y20" s="28">
        <f t="shared" si="25"/>
        <v>13</v>
      </c>
      <c r="Z20">
        <f>IF(COUNTIF($V$4:V19, "LAST")&gt;0, "", IF(Q20=1, IF(U20="SCORE", VLOOKUP(S20, D:E, 2, FALSE), ""), ""))</f>
        <v>1</v>
      </c>
      <c r="AA20" t="str">
        <f>IF(COUNTIF($V$4:V19, "LAST")&gt;0, "", IF(Q20=2, IF(U20="SCORE", VLOOKUP(S20, D:F, 3, FALSE), ""), ""))</f>
        <v/>
      </c>
      <c r="AB20">
        <f>IF(AD20="","", MAX($AB$4:AB19)+1)</f>
        <v>3</v>
      </c>
      <c r="AC20" t="str">
        <f>IF(AE20="","", MAX($AC$4:AC19)+1)</f>
        <v/>
      </c>
      <c r="AD20" t="str">
        <f t="shared" si="46"/>
        <v>1*13</v>
      </c>
      <c r="AE20" t="str">
        <f t="shared" si="47"/>
        <v/>
      </c>
      <c r="AF20">
        <f t="shared" si="37"/>
        <v>4</v>
      </c>
      <c r="AG20">
        <f t="shared" si="38"/>
        <v>5</v>
      </c>
      <c r="AH20">
        <f t="shared" si="39"/>
        <v>4</v>
      </c>
      <c r="AI20">
        <f t="shared" si="48"/>
        <v>300</v>
      </c>
      <c r="AK20">
        <f t="shared" si="26"/>
        <v>117</v>
      </c>
      <c r="AL20">
        <f t="shared" si="40"/>
        <v>17</v>
      </c>
      <c r="AM20">
        <f t="shared" si="2"/>
        <v>21</v>
      </c>
      <c r="AN20">
        <f t="shared" si="3"/>
        <v>29</v>
      </c>
      <c r="AO20">
        <f t="shared" si="4"/>
        <v>7</v>
      </c>
      <c r="AP20">
        <f t="shared" si="5"/>
        <v>9</v>
      </c>
      <c r="AQ20">
        <f t="shared" si="28"/>
        <v>1</v>
      </c>
      <c r="AR20" t="str">
        <f t="shared" si="6"/>
        <v/>
      </c>
      <c r="AS20">
        <f t="shared" si="7"/>
        <v>12</v>
      </c>
      <c r="AT20">
        <f t="shared" si="29"/>
        <v>19</v>
      </c>
      <c r="AU20" t="str">
        <f t="shared" si="8"/>
        <v>SCORE</v>
      </c>
      <c r="AV20" t="str">
        <f t="shared" si="9"/>
        <v/>
      </c>
      <c r="AW20">
        <f t="shared" si="30"/>
        <v>122</v>
      </c>
      <c r="AX20">
        <f t="shared" si="10"/>
        <v>13</v>
      </c>
      <c r="AY20">
        <f t="shared" si="11"/>
        <v>13</v>
      </c>
      <c r="AZ20">
        <f t="shared" si="12"/>
        <v>1</v>
      </c>
      <c r="BA20" t="str">
        <f t="shared" si="13"/>
        <v/>
      </c>
      <c r="BB20">
        <f t="shared" si="14"/>
        <v>3</v>
      </c>
      <c r="BC20" t="str">
        <f t="shared" si="15"/>
        <v/>
      </c>
      <c r="BD20" t="str">
        <f t="shared" si="16"/>
        <v>1*13</v>
      </c>
      <c r="BE20" t="str">
        <f t="shared" si="17"/>
        <v/>
      </c>
      <c r="BF20">
        <f t="shared" si="18"/>
        <v>4</v>
      </c>
      <c r="BG20">
        <f t="shared" si="19"/>
        <v>5</v>
      </c>
      <c r="BH20">
        <f t="shared" si="20"/>
        <v>4</v>
      </c>
      <c r="BI20">
        <f t="shared" si="31"/>
        <v>300</v>
      </c>
      <c r="BN20">
        <f>IF(OR(COUNTIF($AV$4:AV20, "LAST")&gt;0, COUNTIF($AV$4:AV20, "FINAL")&gt;0), "", IF($AJ$1&gt;=$K20, IFERROR(BF20-BG20, 0), ""))</f>
        <v>-1</v>
      </c>
      <c r="BT20">
        <f t="shared" si="41"/>
        <v>7</v>
      </c>
      <c r="BU20">
        <f t="shared" si="42"/>
        <v>9</v>
      </c>
      <c r="BV20">
        <f>IF(OR(COUNTIF($AV$4:AV20, "LAST")&gt;0, COUNTIF($AV$4:AV20, "FINAL")&gt;0), "", IF($AJ$1&gt;=$K20, AQ20, 0))</f>
        <v>1</v>
      </c>
      <c r="BW20">
        <f t="shared" si="43"/>
        <v>0</v>
      </c>
      <c r="BX20">
        <f t="shared" si="44"/>
        <v>0</v>
      </c>
    </row>
    <row r="21" spans="1:76" x14ac:dyDescent="0.35">
      <c r="A21">
        <v>21</v>
      </c>
      <c r="B21">
        <v>7</v>
      </c>
      <c r="G21">
        <v>21</v>
      </c>
      <c r="H21">
        <f>AutoScoreboard!C217</f>
        <v>0</v>
      </c>
      <c r="I21">
        <f>AutoScoreboard!S217</f>
        <v>0</v>
      </c>
      <c r="K21" s="28">
        <v>118</v>
      </c>
      <c r="L21" s="28">
        <v>18</v>
      </c>
      <c r="M21" s="35">
        <f>AutoScoreboard!G47</f>
        <v>11</v>
      </c>
      <c r="N21" s="35">
        <f>AutoScoreboard!H47</f>
        <v>50</v>
      </c>
      <c r="O21" s="28">
        <f t="shared" si="21"/>
        <v>4</v>
      </c>
      <c r="P21" s="28">
        <f t="shared" si="22"/>
        <v>15</v>
      </c>
      <c r="Q21" s="28">
        <f t="shared" si="32"/>
        <v>1</v>
      </c>
      <c r="R21" s="28" t="str">
        <f t="shared" si="33"/>
        <v>KO</v>
      </c>
      <c r="S21" s="28">
        <f t="shared" si="45"/>
        <v>10</v>
      </c>
      <c r="T21" s="28">
        <f t="shared" si="23"/>
        <v>14</v>
      </c>
      <c r="U21" s="28" t="str">
        <f t="shared" si="34"/>
        <v/>
      </c>
      <c r="V21" s="28" t="str">
        <f t="shared" si="35"/>
        <v/>
      </c>
      <c r="W21" s="28">
        <f t="shared" si="36"/>
        <v>137</v>
      </c>
      <c r="X21" s="28">
        <f t="shared" si="24"/>
        <v>14</v>
      </c>
      <c r="Y21" s="28">
        <f t="shared" si="25"/>
        <v>14</v>
      </c>
      <c r="Z21" t="str">
        <f>IF(COUNTIF($V$4:V20, "LAST")&gt;0, "", IF(Q21=1, IF(U21="SCORE", VLOOKUP(S21, D:E, 2, FALSE), ""), ""))</f>
        <v/>
      </c>
      <c r="AA21" t="str">
        <f>IF(COUNTIF($V$4:V20, "LAST")&gt;0, "", IF(Q21=2, IF(U21="SCORE", VLOOKUP(S21, D:F, 3, FALSE), ""), ""))</f>
        <v/>
      </c>
      <c r="AB21" t="str">
        <f>IF(AD21="","", MAX($AB$4:AB20)+1)</f>
        <v/>
      </c>
      <c r="AC21" t="str">
        <f>IF(AE21="","", MAX($AC$4:AC20)+1)</f>
        <v/>
      </c>
      <c r="AD21" t="str">
        <f t="shared" si="46"/>
        <v/>
      </c>
      <c r="AE21" t="str">
        <f t="shared" si="47"/>
        <v/>
      </c>
      <c r="AF21">
        <f t="shared" si="37"/>
        <v>4</v>
      </c>
      <c r="AG21">
        <f t="shared" si="38"/>
        <v>5</v>
      </c>
      <c r="AH21">
        <f t="shared" si="39"/>
        <v>4</v>
      </c>
      <c r="AI21">
        <f t="shared" si="48"/>
        <v>300</v>
      </c>
      <c r="AK21">
        <f t="shared" si="26"/>
        <v>118</v>
      </c>
      <c r="AL21">
        <f t="shared" si="40"/>
        <v>18</v>
      </c>
      <c r="AM21">
        <f t="shared" si="2"/>
        <v>11</v>
      </c>
      <c r="AN21">
        <f t="shared" si="3"/>
        <v>50</v>
      </c>
      <c r="AO21">
        <f t="shared" si="4"/>
        <v>4</v>
      </c>
      <c r="AP21">
        <f t="shared" si="5"/>
        <v>15</v>
      </c>
      <c r="AQ21">
        <f t="shared" si="28"/>
        <v>1</v>
      </c>
      <c r="AR21" t="str">
        <f t="shared" si="6"/>
        <v>KO</v>
      </c>
      <c r="AS21">
        <f t="shared" si="7"/>
        <v>10</v>
      </c>
      <c r="AT21">
        <f t="shared" si="29"/>
        <v>14</v>
      </c>
      <c r="AU21" t="str">
        <f t="shared" si="8"/>
        <v/>
      </c>
      <c r="AV21" t="str">
        <f t="shared" si="9"/>
        <v/>
      </c>
      <c r="AW21">
        <f t="shared" si="30"/>
        <v>137</v>
      </c>
      <c r="AX21">
        <f t="shared" si="10"/>
        <v>14</v>
      </c>
      <c r="AY21">
        <f t="shared" si="11"/>
        <v>14</v>
      </c>
      <c r="AZ21" t="str">
        <f t="shared" si="12"/>
        <v/>
      </c>
      <c r="BA21" t="str">
        <f t="shared" si="13"/>
        <v/>
      </c>
      <c r="BB21" t="str">
        <f t="shared" si="14"/>
        <v/>
      </c>
      <c r="BC21" t="str">
        <f t="shared" si="15"/>
        <v/>
      </c>
      <c r="BD21" t="str">
        <f t="shared" si="16"/>
        <v/>
      </c>
      <c r="BE21" t="str">
        <f t="shared" si="17"/>
        <v/>
      </c>
      <c r="BF21">
        <f t="shared" si="18"/>
        <v>4</v>
      </c>
      <c r="BG21">
        <f t="shared" si="19"/>
        <v>5</v>
      </c>
      <c r="BH21">
        <f t="shared" si="20"/>
        <v>4</v>
      </c>
      <c r="BI21">
        <f t="shared" si="31"/>
        <v>300</v>
      </c>
      <c r="BN21">
        <f>IF(OR(COUNTIF($AV$4:AV21, "LAST")&gt;0, COUNTIF($AV$4:AV21, "FINAL")&gt;0), "", IF($AJ$1&gt;=$K21, IFERROR(BF21-BG21, 0), ""))</f>
        <v>-1</v>
      </c>
      <c r="BT21">
        <f t="shared" si="41"/>
        <v>4</v>
      </c>
      <c r="BU21">
        <f t="shared" si="42"/>
        <v>15</v>
      </c>
      <c r="BV21">
        <f>IF(OR(COUNTIF($AV$4:AV21, "LAST")&gt;0, COUNTIF($AV$4:AV21, "FINAL")&gt;0), "", IF($AJ$1&gt;=$K21, AQ21, 0))</f>
        <v>1</v>
      </c>
      <c r="BW21">
        <f t="shared" si="43"/>
        <v>0</v>
      </c>
      <c r="BX21">
        <f t="shared" si="44"/>
        <v>0</v>
      </c>
    </row>
    <row r="22" spans="1:76" x14ac:dyDescent="0.35">
      <c r="A22">
        <v>22</v>
      </c>
      <c r="B22">
        <v>7</v>
      </c>
      <c r="G22">
        <v>22</v>
      </c>
      <c r="H22">
        <f>AutoScoreboard!C218</f>
        <v>0</v>
      </c>
      <c r="I22">
        <f>AutoScoreboard!S218</f>
        <v>0</v>
      </c>
      <c r="K22" s="28">
        <v>119</v>
      </c>
      <c r="L22" s="28">
        <v>19</v>
      </c>
      <c r="M22" s="35">
        <f>AutoScoreboard!G48</f>
        <v>32</v>
      </c>
      <c r="N22" s="35">
        <f>AutoScoreboard!H48</f>
        <v>48</v>
      </c>
      <c r="O22" s="28">
        <f t="shared" si="21"/>
        <v>9</v>
      </c>
      <c r="P22" s="28">
        <f t="shared" si="22"/>
        <v>13</v>
      </c>
      <c r="Q22" s="28">
        <f t="shared" si="32"/>
        <v>2</v>
      </c>
      <c r="R22" s="28" t="str">
        <f t="shared" si="33"/>
        <v/>
      </c>
      <c r="S22" s="28">
        <f t="shared" si="45"/>
        <v>14</v>
      </c>
      <c r="T22" s="28">
        <f t="shared" si="23"/>
        <v>5</v>
      </c>
      <c r="U22" s="28" t="str">
        <f t="shared" si="34"/>
        <v/>
      </c>
      <c r="V22" s="28" t="str">
        <f t="shared" si="35"/>
        <v/>
      </c>
      <c r="W22" s="28">
        <f t="shared" si="36"/>
        <v>150</v>
      </c>
      <c r="X22" s="28">
        <f t="shared" si="24"/>
        <v>15</v>
      </c>
      <c r="Y22" s="28">
        <f t="shared" si="25"/>
        <v>15</v>
      </c>
      <c r="Z22" t="str">
        <f>IF(COUNTIF($V$4:V21, "LAST")&gt;0, "", IF(Q22=1, IF(U22="SCORE", VLOOKUP(S22, D:E, 2, FALSE), ""), ""))</f>
        <v/>
      </c>
      <c r="AA22" t="str">
        <f>IF(COUNTIF($V$4:V21, "LAST")&gt;0, "", IF(Q22=2, IF(U22="SCORE", VLOOKUP(S22, D:F, 3, FALSE), ""), ""))</f>
        <v/>
      </c>
      <c r="AB22" t="str">
        <f>IF(AD22="","", MAX($AB$4:AB21)+1)</f>
        <v/>
      </c>
      <c r="AC22" t="str">
        <f>IF(AE22="","", MAX($AC$4:AC21)+1)</f>
        <v/>
      </c>
      <c r="AD22" t="str">
        <f t="shared" si="46"/>
        <v/>
      </c>
      <c r="AE22" t="str">
        <f t="shared" si="47"/>
        <v/>
      </c>
      <c r="AF22">
        <f t="shared" si="37"/>
        <v>4</v>
      </c>
      <c r="AG22">
        <f t="shared" si="38"/>
        <v>5</v>
      </c>
      <c r="AH22">
        <f t="shared" si="39"/>
        <v>4</v>
      </c>
      <c r="AI22">
        <f t="shared" si="48"/>
        <v>300</v>
      </c>
      <c r="AK22">
        <f t="shared" si="26"/>
        <v>119</v>
      </c>
      <c r="AL22">
        <f t="shared" si="40"/>
        <v>19</v>
      </c>
      <c r="AM22">
        <f t="shared" si="2"/>
        <v>32</v>
      </c>
      <c r="AN22">
        <f t="shared" si="3"/>
        <v>48</v>
      </c>
      <c r="AO22">
        <f t="shared" si="4"/>
        <v>9</v>
      </c>
      <c r="AP22">
        <f t="shared" si="5"/>
        <v>13</v>
      </c>
      <c r="AQ22">
        <f t="shared" si="28"/>
        <v>2</v>
      </c>
      <c r="AR22" t="str">
        <f t="shared" si="6"/>
        <v/>
      </c>
      <c r="AS22">
        <f t="shared" si="7"/>
        <v>14</v>
      </c>
      <c r="AT22">
        <f t="shared" si="29"/>
        <v>5</v>
      </c>
      <c r="AU22" t="str">
        <f t="shared" si="8"/>
        <v/>
      </c>
      <c r="AV22" t="str">
        <f t="shared" si="9"/>
        <v/>
      </c>
      <c r="AW22">
        <f t="shared" si="30"/>
        <v>150</v>
      </c>
      <c r="AX22">
        <f t="shared" si="10"/>
        <v>15</v>
      </c>
      <c r="AY22">
        <f t="shared" si="11"/>
        <v>15</v>
      </c>
      <c r="AZ22" t="str">
        <f t="shared" si="12"/>
        <v/>
      </c>
      <c r="BA22" t="str">
        <f t="shared" si="13"/>
        <v/>
      </c>
      <c r="BB22" t="str">
        <f t="shared" si="14"/>
        <v/>
      </c>
      <c r="BC22" t="str">
        <f t="shared" si="15"/>
        <v/>
      </c>
      <c r="BD22" t="str">
        <f t="shared" si="16"/>
        <v/>
      </c>
      <c r="BE22" t="str">
        <f t="shared" si="17"/>
        <v/>
      </c>
      <c r="BF22">
        <f t="shared" si="18"/>
        <v>4</v>
      </c>
      <c r="BG22">
        <f t="shared" si="19"/>
        <v>5</v>
      </c>
      <c r="BH22">
        <f t="shared" si="20"/>
        <v>4</v>
      </c>
      <c r="BI22">
        <f t="shared" si="31"/>
        <v>300</v>
      </c>
      <c r="BN22">
        <f>IF(OR(COUNTIF($AV$4:AV22, "LAST")&gt;0, COUNTIF($AV$4:AV22, "FINAL")&gt;0), "", IF($AJ$1&gt;=$K22, IFERROR(BF22-BG22, 0), ""))</f>
        <v>-1</v>
      </c>
      <c r="BT22">
        <f t="shared" si="41"/>
        <v>0</v>
      </c>
      <c r="BU22">
        <f t="shared" si="42"/>
        <v>0</v>
      </c>
      <c r="BV22">
        <f>IF(OR(COUNTIF($AV$4:AV22, "LAST")&gt;0, COUNTIF($AV$4:AV22, "FINAL")&gt;0), "", IF($AJ$1&gt;=$K22, AQ22, 0))</f>
        <v>2</v>
      </c>
      <c r="BW22">
        <f t="shared" si="43"/>
        <v>9</v>
      </c>
      <c r="BX22">
        <f t="shared" si="44"/>
        <v>13</v>
      </c>
    </row>
    <row r="23" spans="1:76" x14ac:dyDescent="0.35">
      <c r="A23">
        <v>23</v>
      </c>
      <c r="B23">
        <v>7</v>
      </c>
      <c r="G23">
        <v>23</v>
      </c>
      <c r="H23">
        <f>AutoScoreboard!C219</f>
        <v>0</v>
      </c>
      <c r="I23">
        <f>AutoScoreboard!S219</f>
        <v>0</v>
      </c>
      <c r="K23" s="28">
        <v>120</v>
      </c>
      <c r="L23" s="28">
        <v>20</v>
      </c>
      <c r="M23" s="35">
        <f>AutoScoreboard!G49</f>
        <v>44</v>
      </c>
      <c r="N23" s="35">
        <f>AutoScoreboard!H49</f>
        <v>24</v>
      </c>
      <c r="O23" s="28">
        <f t="shared" si="21"/>
        <v>12</v>
      </c>
      <c r="P23" s="28">
        <f t="shared" si="22"/>
        <v>7</v>
      </c>
      <c r="Q23" s="28">
        <f t="shared" si="32"/>
        <v>1</v>
      </c>
      <c r="R23" s="28" t="str">
        <f t="shared" si="33"/>
        <v/>
      </c>
      <c r="S23" s="28">
        <f>IF(U22="SCORE", 10, T22)</f>
        <v>5</v>
      </c>
      <c r="T23" s="28">
        <f t="shared" si="23"/>
        <v>17</v>
      </c>
      <c r="U23" s="28" t="str">
        <f t="shared" si="34"/>
        <v/>
      </c>
      <c r="V23" s="28" t="str">
        <f t="shared" si="35"/>
        <v/>
      </c>
      <c r="W23" s="28">
        <f t="shared" si="36"/>
        <v>157</v>
      </c>
      <c r="X23" s="28">
        <f t="shared" si="24"/>
        <v>16</v>
      </c>
      <c r="Y23" s="28">
        <f t="shared" si="25"/>
        <v>16</v>
      </c>
      <c r="Z23" t="str">
        <f>IF(COUNTIF($V$4:V22, "LAST")&gt;0, "", IF(Q23=1, IF(U23="SCORE", VLOOKUP(S23, D:E, 2, FALSE), ""), ""))</f>
        <v/>
      </c>
      <c r="AA23" t="str">
        <f>IF(COUNTIF($V$4:V22, "LAST")&gt;0, "", IF(Q23=2, IF(U23="SCORE", VLOOKUP(S23, D:F, 3, FALSE), ""), ""))</f>
        <v/>
      </c>
      <c r="AB23" t="str">
        <f>IF(AD23="","", MAX($AB$4:AB22)+1)</f>
        <v/>
      </c>
      <c r="AC23" t="str">
        <f>IF(AE23="","", MAX($AC$4:AC22)+1)</f>
        <v/>
      </c>
      <c r="AD23" t="str">
        <f t="shared" si="46"/>
        <v/>
      </c>
      <c r="AE23" t="str">
        <f t="shared" si="47"/>
        <v/>
      </c>
      <c r="AF23">
        <f t="shared" si="37"/>
        <v>4</v>
      </c>
      <c r="AG23">
        <f t="shared" si="38"/>
        <v>5</v>
      </c>
      <c r="AH23">
        <f t="shared" si="39"/>
        <v>4</v>
      </c>
      <c r="AI23">
        <f t="shared" si="48"/>
        <v>300</v>
      </c>
      <c r="AK23">
        <f t="shared" si="26"/>
        <v>120</v>
      </c>
      <c r="AL23">
        <f t="shared" si="40"/>
        <v>20</v>
      </c>
      <c r="AM23">
        <f t="shared" si="2"/>
        <v>44</v>
      </c>
      <c r="AN23">
        <f t="shared" si="3"/>
        <v>24</v>
      </c>
      <c r="AO23">
        <f t="shared" si="4"/>
        <v>12</v>
      </c>
      <c r="AP23">
        <f t="shared" si="5"/>
        <v>7</v>
      </c>
      <c r="AQ23">
        <f t="shared" si="28"/>
        <v>1</v>
      </c>
      <c r="AR23" t="str">
        <f t="shared" si="6"/>
        <v/>
      </c>
      <c r="AS23">
        <f t="shared" si="7"/>
        <v>5</v>
      </c>
      <c r="AT23">
        <f t="shared" si="29"/>
        <v>17</v>
      </c>
      <c r="AU23" t="str">
        <f t="shared" si="8"/>
        <v/>
      </c>
      <c r="AV23" t="str">
        <f t="shared" si="9"/>
        <v/>
      </c>
      <c r="AW23">
        <f t="shared" si="30"/>
        <v>157</v>
      </c>
      <c r="AX23">
        <f t="shared" si="10"/>
        <v>16</v>
      </c>
      <c r="AY23">
        <f t="shared" si="11"/>
        <v>16</v>
      </c>
      <c r="AZ23" t="str">
        <f t="shared" si="12"/>
        <v/>
      </c>
      <c r="BA23" t="str">
        <f t="shared" si="13"/>
        <v/>
      </c>
      <c r="BB23" t="str">
        <f t="shared" si="14"/>
        <v/>
      </c>
      <c r="BC23" t="str">
        <f t="shared" si="15"/>
        <v/>
      </c>
      <c r="BD23" t="str">
        <f t="shared" si="16"/>
        <v/>
      </c>
      <c r="BE23" t="str">
        <f t="shared" si="17"/>
        <v/>
      </c>
      <c r="BF23">
        <f t="shared" si="18"/>
        <v>4</v>
      </c>
      <c r="BG23">
        <f t="shared" si="19"/>
        <v>5</v>
      </c>
      <c r="BH23">
        <f t="shared" si="20"/>
        <v>4</v>
      </c>
      <c r="BI23">
        <f t="shared" si="31"/>
        <v>300</v>
      </c>
      <c r="BN23">
        <f>IF(OR(COUNTIF($AV$4:AV23, "LAST")&gt;0, COUNTIF($AV$4:AV23, "FINAL")&gt;0), "", IF($AJ$1&gt;=$K23, IFERROR(BF23-BG23, 0), ""))</f>
        <v>-1</v>
      </c>
      <c r="BT23">
        <f t="shared" si="41"/>
        <v>12</v>
      </c>
      <c r="BU23">
        <f t="shared" si="42"/>
        <v>7</v>
      </c>
      <c r="BV23">
        <f>IF(OR(COUNTIF($AV$4:AV23, "LAST")&gt;0, COUNTIF($AV$4:AV23, "FINAL")&gt;0), "", IF($AJ$1&gt;=$K23, AQ23, 0))</f>
        <v>1</v>
      </c>
      <c r="BW23">
        <f t="shared" si="43"/>
        <v>0</v>
      </c>
      <c r="BX23">
        <f t="shared" si="44"/>
        <v>0</v>
      </c>
    </row>
    <row r="24" spans="1:76" x14ac:dyDescent="0.35">
      <c r="A24">
        <v>24</v>
      </c>
      <c r="B24">
        <v>7</v>
      </c>
      <c r="G24">
        <v>24</v>
      </c>
      <c r="H24">
        <f>AutoScoreboard!C220</f>
        <v>0</v>
      </c>
      <c r="I24">
        <f>AutoScoreboard!S220</f>
        <v>1</v>
      </c>
      <c r="K24" s="28">
        <v>121</v>
      </c>
      <c r="L24" s="28">
        <v>21</v>
      </c>
      <c r="M24" s="35">
        <f>AutoScoreboard!G50</f>
        <v>20</v>
      </c>
      <c r="N24" s="35">
        <f>AutoScoreboard!H50</f>
        <v>46</v>
      </c>
      <c r="O24" s="28">
        <f t="shared" si="21"/>
        <v>6</v>
      </c>
      <c r="P24" s="28">
        <f t="shared" si="22"/>
        <v>13</v>
      </c>
      <c r="Q24" s="28">
        <f t="shared" si="32"/>
        <v>2</v>
      </c>
      <c r="R24" s="28" t="str">
        <f t="shared" si="33"/>
        <v/>
      </c>
      <c r="S24" s="28">
        <f t="shared" si="45"/>
        <v>17</v>
      </c>
      <c r="T24" s="28">
        <f t="shared" si="23"/>
        <v>11</v>
      </c>
      <c r="U24" s="28" t="str">
        <f t="shared" si="34"/>
        <v/>
      </c>
      <c r="V24" s="28" t="str">
        <f t="shared" si="35"/>
        <v/>
      </c>
      <c r="W24" s="28">
        <f t="shared" si="36"/>
        <v>170</v>
      </c>
      <c r="X24" s="28">
        <f t="shared" si="24"/>
        <v>17</v>
      </c>
      <c r="Y24" s="28">
        <f t="shared" si="25"/>
        <v>17</v>
      </c>
      <c r="Z24" t="str">
        <f>IF(COUNTIF($V$4:V23, "LAST")&gt;0, "", IF(Q24=1, IF(U24="SCORE", VLOOKUP(S24, D:E, 2, FALSE), ""), ""))</f>
        <v/>
      </c>
      <c r="AA24" t="str">
        <f>IF(COUNTIF($V$4:V23, "LAST")&gt;0, "", IF(Q24=2, IF(U24="SCORE", VLOOKUP(S24, D:F, 3, FALSE), ""), ""))</f>
        <v/>
      </c>
      <c r="AB24" t="str">
        <f>IF(AD24="","", MAX($AB$4:AB23)+1)</f>
        <v/>
      </c>
      <c r="AC24" t="str">
        <f>IF(AE24="","", MAX($AC$4:AC23)+1)</f>
        <v/>
      </c>
      <c r="AD24" t="str">
        <f t="shared" si="46"/>
        <v/>
      </c>
      <c r="AE24" t="str">
        <f t="shared" si="47"/>
        <v/>
      </c>
      <c r="AF24">
        <f t="shared" si="37"/>
        <v>4</v>
      </c>
      <c r="AG24">
        <f t="shared" si="38"/>
        <v>5</v>
      </c>
      <c r="AH24">
        <f t="shared" si="39"/>
        <v>4</v>
      </c>
      <c r="AI24">
        <f t="shared" si="48"/>
        <v>300</v>
      </c>
      <c r="AK24">
        <f t="shared" si="26"/>
        <v>121</v>
      </c>
      <c r="AL24">
        <f t="shared" si="40"/>
        <v>21</v>
      </c>
      <c r="AM24">
        <f t="shared" si="2"/>
        <v>20</v>
      </c>
      <c r="AN24">
        <f t="shared" si="3"/>
        <v>46</v>
      </c>
      <c r="AO24">
        <f t="shared" si="4"/>
        <v>6</v>
      </c>
      <c r="AP24">
        <f t="shared" si="5"/>
        <v>13</v>
      </c>
      <c r="AQ24">
        <f t="shared" si="28"/>
        <v>2</v>
      </c>
      <c r="AR24" t="str">
        <f t="shared" si="6"/>
        <v/>
      </c>
      <c r="AS24">
        <f t="shared" si="7"/>
        <v>17</v>
      </c>
      <c r="AT24">
        <f t="shared" si="29"/>
        <v>11</v>
      </c>
      <c r="AU24" t="str">
        <f t="shared" si="8"/>
        <v/>
      </c>
      <c r="AV24" t="str">
        <f t="shared" si="9"/>
        <v/>
      </c>
      <c r="AW24">
        <f t="shared" si="30"/>
        <v>170</v>
      </c>
      <c r="AX24">
        <f t="shared" si="10"/>
        <v>17</v>
      </c>
      <c r="AY24">
        <f t="shared" si="11"/>
        <v>17</v>
      </c>
      <c r="AZ24" t="str">
        <f t="shared" si="12"/>
        <v/>
      </c>
      <c r="BA24" t="str">
        <f t="shared" si="13"/>
        <v/>
      </c>
      <c r="BB24" t="str">
        <f t="shared" si="14"/>
        <v/>
      </c>
      <c r="BC24" t="str">
        <f t="shared" si="15"/>
        <v/>
      </c>
      <c r="BD24" t="str">
        <f t="shared" si="16"/>
        <v/>
      </c>
      <c r="BE24" t="str">
        <f t="shared" si="17"/>
        <v/>
      </c>
      <c r="BF24">
        <f t="shared" si="18"/>
        <v>4</v>
      </c>
      <c r="BG24">
        <f t="shared" si="19"/>
        <v>5</v>
      </c>
      <c r="BH24">
        <f t="shared" si="20"/>
        <v>4</v>
      </c>
      <c r="BI24">
        <f t="shared" si="31"/>
        <v>300</v>
      </c>
      <c r="BN24">
        <f>IF(OR(COUNTIF($AV$4:AV24, "LAST")&gt;0, COUNTIF($AV$4:AV24, "FINAL")&gt;0), "", IF($AJ$1&gt;=$K24, IFERROR(BF24-BG24, 0), ""))</f>
        <v>-1</v>
      </c>
      <c r="BT24">
        <f t="shared" si="41"/>
        <v>0</v>
      </c>
      <c r="BU24">
        <f t="shared" si="42"/>
        <v>0</v>
      </c>
      <c r="BV24">
        <f>IF(OR(COUNTIF($AV$4:AV24, "LAST")&gt;0, COUNTIF($AV$4:AV24, "FINAL")&gt;0), "", IF($AJ$1&gt;=$K24, AQ24, 0))</f>
        <v>2</v>
      </c>
      <c r="BW24">
        <f t="shared" si="43"/>
        <v>6</v>
      </c>
      <c r="BX24">
        <f t="shared" si="44"/>
        <v>13</v>
      </c>
    </row>
    <row r="25" spans="1:76" x14ac:dyDescent="0.35">
      <c r="A25">
        <v>25</v>
      </c>
      <c r="B25">
        <v>8</v>
      </c>
      <c r="K25" s="28">
        <v>122</v>
      </c>
      <c r="L25" s="28">
        <v>22</v>
      </c>
      <c r="M25" s="35">
        <f>AutoScoreboard!G51</f>
        <v>51</v>
      </c>
      <c r="N25" s="35">
        <f>AutoScoreboard!H51</f>
        <v>42</v>
      </c>
      <c r="O25" s="28">
        <f t="shared" si="21"/>
        <v>15</v>
      </c>
      <c r="P25" s="28">
        <f t="shared" si="22"/>
        <v>12</v>
      </c>
      <c r="Q25" s="28">
        <f t="shared" si="32"/>
        <v>1</v>
      </c>
      <c r="R25" s="28" t="str">
        <f t="shared" si="33"/>
        <v/>
      </c>
      <c r="S25" s="28">
        <f t="shared" si="45"/>
        <v>11</v>
      </c>
      <c r="T25" s="28">
        <f t="shared" si="23"/>
        <v>26</v>
      </c>
      <c r="U25" s="28" t="str">
        <f t="shared" si="34"/>
        <v>SCORE</v>
      </c>
      <c r="V25" s="28" t="str">
        <f t="shared" si="35"/>
        <v/>
      </c>
      <c r="W25" s="28">
        <f t="shared" si="36"/>
        <v>182</v>
      </c>
      <c r="X25" s="28">
        <f t="shared" si="24"/>
        <v>19</v>
      </c>
      <c r="Y25" s="28">
        <f t="shared" si="25"/>
        <v>19</v>
      </c>
      <c r="Z25">
        <f>IF(COUNTIF($V$4:V24, "LAST")&gt;0, "", IF(Q25=1, IF(U25="SCORE", VLOOKUP(S25, D:E, 2, FALSE), ""), ""))</f>
        <v>1</v>
      </c>
      <c r="AA25" t="str">
        <f>IF(COUNTIF($V$4:V24, "LAST")&gt;0, "", IF(Q25=2, IF(U25="SCORE", VLOOKUP(S25, D:F, 3, FALSE), ""), ""))</f>
        <v/>
      </c>
      <c r="AB25">
        <f>IF(AD25="","", MAX($AB$4:AB24)+1)</f>
        <v>4</v>
      </c>
      <c r="AC25" t="str">
        <f>IF(AE25="","", MAX($AC$4:AC24)+1)</f>
        <v/>
      </c>
      <c r="AD25" t="str">
        <f t="shared" si="46"/>
        <v>1*19!</v>
      </c>
      <c r="AE25" t="str">
        <f t="shared" si="47"/>
        <v/>
      </c>
      <c r="AF25">
        <f t="shared" si="37"/>
        <v>5</v>
      </c>
      <c r="AG25">
        <f t="shared" si="38"/>
        <v>5</v>
      </c>
      <c r="AH25">
        <f t="shared" si="39"/>
        <v>5</v>
      </c>
      <c r="AI25">
        <f t="shared" si="48"/>
        <v>310</v>
      </c>
      <c r="AK25">
        <f t="shared" si="26"/>
        <v>122</v>
      </c>
      <c r="AL25">
        <f t="shared" si="40"/>
        <v>22</v>
      </c>
      <c r="AM25">
        <f t="shared" si="2"/>
        <v>51</v>
      </c>
      <c r="AN25">
        <f t="shared" si="3"/>
        <v>42</v>
      </c>
      <c r="AO25">
        <f t="shared" si="4"/>
        <v>15</v>
      </c>
      <c r="AP25">
        <f t="shared" si="5"/>
        <v>12</v>
      </c>
      <c r="AQ25">
        <f t="shared" si="28"/>
        <v>1</v>
      </c>
      <c r="AR25" t="str">
        <f t="shared" si="6"/>
        <v/>
      </c>
      <c r="AS25">
        <f t="shared" si="7"/>
        <v>11</v>
      </c>
      <c r="AT25">
        <f t="shared" si="29"/>
        <v>26</v>
      </c>
      <c r="AU25" t="str">
        <f t="shared" si="8"/>
        <v>SCORE</v>
      </c>
      <c r="AV25" t="str">
        <f t="shared" si="9"/>
        <v/>
      </c>
      <c r="AW25">
        <f t="shared" si="30"/>
        <v>182</v>
      </c>
      <c r="AX25">
        <f t="shared" si="10"/>
        <v>19</v>
      </c>
      <c r="AY25">
        <f t="shared" si="11"/>
        <v>19</v>
      </c>
      <c r="AZ25">
        <f t="shared" si="12"/>
        <v>1</v>
      </c>
      <c r="BA25" t="str">
        <f t="shared" si="13"/>
        <v/>
      </c>
      <c r="BB25">
        <f t="shared" si="14"/>
        <v>4</v>
      </c>
      <c r="BC25" t="str">
        <f t="shared" si="15"/>
        <v/>
      </c>
      <c r="BD25" t="str">
        <f t="shared" si="16"/>
        <v>1*19!</v>
      </c>
      <c r="BE25" t="str">
        <f t="shared" si="17"/>
        <v/>
      </c>
      <c r="BF25">
        <f t="shared" si="18"/>
        <v>5</v>
      </c>
      <c r="BG25">
        <f t="shared" si="19"/>
        <v>5</v>
      </c>
      <c r="BH25">
        <f t="shared" si="20"/>
        <v>5</v>
      </c>
      <c r="BI25">
        <f t="shared" si="31"/>
        <v>310</v>
      </c>
      <c r="BN25">
        <f>IF(OR(COUNTIF($AV$4:AV25, "LAST")&gt;0, COUNTIF($AV$4:AV25, "FINAL")&gt;0), "", IF($AJ$1&gt;=$K25, IFERROR(BF25-BG25, 0), ""))</f>
        <v>0</v>
      </c>
      <c r="BT25">
        <f t="shared" si="41"/>
        <v>15</v>
      </c>
      <c r="BU25">
        <f t="shared" si="42"/>
        <v>12</v>
      </c>
      <c r="BV25">
        <f>IF(OR(COUNTIF($AV$4:AV25, "LAST")&gt;0, COUNTIF($AV$4:AV25, "FINAL")&gt;0), "", IF($AJ$1&gt;=$K25, AQ25, 0))</f>
        <v>1</v>
      </c>
      <c r="BW25">
        <f t="shared" si="43"/>
        <v>0</v>
      </c>
      <c r="BX25">
        <f t="shared" si="44"/>
        <v>0</v>
      </c>
    </row>
    <row r="26" spans="1:76" x14ac:dyDescent="0.35">
      <c r="A26">
        <v>26</v>
      </c>
      <c r="B26">
        <v>8</v>
      </c>
      <c r="K26" s="28">
        <v>123</v>
      </c>
      <c r="L26" s="28">
        <v>23</v>
      </c>
      <c r="M26" s="35">
        <f>AutoScoreboard!G52</f>
        <v>41</v>
      </c>
      <c r="N26" s="35">
        <f>AutoScoreboard!H52</f>
        <v>14</v>
      </c>
      <c r="O26" s="28">
        <f t="shared" si="21"/>
        <v>12</v>
      </c>
      <c r="P26" s="28">
        <f t="shared" si="22"/>
        <v>5</v>
      </c>
      <c r="Q26" s="28">
        <f t="shared" si="32"/>
        <v>1</v>
      </c>
      <c r="R26" s="28" t="str">
        <f t="shared" si="33"/>
        <v>KO</v>
      </c>
      <c r="S26" s="28">
        <f t="shared" si="45"/>
        <v>10</v>
      </c>
      <c r="T26" s="28">
        <f t="shared" si="23"/>
        <v>15</v>
      </c>
      <c r="U26" s="28" t="str">
        <f t="shared" si="34"/>
        <v/>
      </c>
      <c r="V26" s="28" t="str">
        <f t="shared" si="35"/>
        <v/>
      </c>
      <c r="W26" s="28">
        <f t="shared" si="36"/>
        <v>187</v>
      </c>
      <c r="X26" s="28">
        <f t="shared" si="24"/>
        <v>19</v>
      </c>
      <c r="Y26" s="28">
        <f t="shared" si="25"/>
        <v>19</v>
      </c>
      <c r="Z26" t="str">
        <f>IF(COUNTIF($V$4:V25, "LAST")&gt;0, "", IF(Q26=1, IF(U26="SCORE", VLOOKUP(S26, D:E, 2, FALSE), ""), ""))</f>
        <v/>
      </c>
      <c r="AA26" t="str">
        <f>IF(COUNTIF($V$4:V25, "LAST")&gt;0, "", IF(Q26=2, IF(U26="SCORE", VLOOKUP(S26, D:F, 3, FALSE), ""), ""))</f>
        <v/>
      </c>
      <c r="AB26" t="str">
        <f>IF(AD26="","", MAX($AB$4:AB25)+1)</f>
        <v/>
      </c>
      <c r="AC26" t="str">
        <f>IF(AE26="","", MAX($AC$4:AC25)+1)</f>
        <v/>
      </c>
      <c r="AD26" t="str">
        <f t="shared" si="46"/>
        <v/>
      </c>
      <c r="AE26" t="str">
        <f t="shared" si="47"/>
        <v/>
      </c>
      <c r="AF26">
        <f t="shared" si="37"/>
        <v>5</v>
      </c>
      <c r="AG26">
        <f t="shared" si="38"/>
        <v>5</v>
      </c>
      <c r="AH26">
        <f t="shared" si="39"/>
        <v>5</v>
      </c>
      <c r="AI26">
        <f t="shared" si="48"/>
        <v>310</v>
      </c>
      <c r="AK26">
        <f t="shared" si="26"/>
        <v>123</v>
      </c>
      <c r="AL26">
        <f t="shared" si="40"/>
        <v>23</v>
      </c>
      <c r="AM26">
        <f t="shared" si="2"/>
        <v>41</v>
      </c>
      <c r="AN26">
        <f t="shared" si="3"/>
        <v>14</v>
      </c>
      <c r="AO26">
        <f t="shared" si="4"/>
        <v>12</v>
      </c>
      <c r="AP26">
        <f t="shared" si="5"/>
        <v>5</v>
      </c>
      <c r="AQ26">
        <f t="shared" si="28"/>
        <v>1</v>
      </c>
      <c r="AR26" t="str">
        <f t="shared" si="6"/>
        <v>KO</v>
      </c>
      <c r="AS26">
        <f t="shared" si="7"/>
        <v>10</v>
      </c>
      <c r="AT26">
        <f t="shared" si="29"/>
        <v>15</v>
      </c>
      <c r="AU26" t="str">
        <f t="shared" si="8"/>
        <v/>
      </c>
      <c r="AV26" t="str">
        <f t="shared" si="9"/>
        <v/>
      </c>
      <c r="AW26">
        <f t="shared" si="30"/>
        <v>187</v>
      </c>
      <c r="AX26">
        <f t="shared" si="10"/>
        <v>19</v>
      </c>
      <c r="AY26">
        <f t="shared" si="11"/>
        <v>19</v>
      </c>
      <c r="AZ26" t="str">
        <f t="shared" si="12"/>
        <v/>
      </c>
      <c r="BA26" t="str">
        <f t="shared" si="13"/>
        <v/>
      </c>
      <c r="BB26" t="str">
        <f t="shared" si="14"/>
        <v/>
      </c>
      <c r="BC26" t="str">
        <f t="shared" si="15"/>
        <v/>
      </c>
      <c r="BD26" t="str">
        <f t="shared" si="16"/>
        <v/>
      </c>
      <c r="BE26" t="str">
        <f t="shared" si="17"/>
        <v/>
      </c>
      <c r="BF26">
        <f t="shared" si="18"/>
        <v>5</v>
      </c>
      <c r="BG26">
        <f t="shared" si="19"/>
        <v>5</v>
      </c>
      <c r="BH26">
        <f t="shared" si="20"/>
        <v>5</v>
      </c>
      <c r="BI26">
        <f t="shared" si="31"/>
        <v>310</v>
      </c>
      <c r="BN26">
        <f>IF(OR(COUNTIF($AV$4:AV26, "LAST")&gt;0, COUNTIF($AV$4:AV26, "FINAL")&gt;0), "", IF($AJ$1&gt;=$K26, IFERROR(BF26-BG26, 0), ""))</f>
        <v>0</v>
      </c>
      <c r="BT26">
        <f t="shared" si="41"/>
        <v>12</v>
      </c>
      <c r="BU26">
        <f t="shared" si="42"/>
        <v>5</v>
      </c>
      <c r="BV26">
        <f>IF(OR(COUNTIF($AV$4:AV26, "LAST")&gt;0, COUNTIF($AV$4:AV26, "FINAL")&gt;0), "", IF($AJ$1&gt;=$K26, AQ26, 0))</f>
        <v>1</v>
      </c>
      <c r="BW26">
        <f t="shared" si="43"/>
        <v>0</v>
      </c>
      <c r="BX26">
        <f t="shared" si="44"/>
        <v>0</v>
      </c>
    </row>
    <row r="27" spans="1:76" x14ac:dyDescent="0.35">
      <c r="A27">
        <v>27</v>
      </c>
      <c r="B27">
        <v>8</v>
      </c>
      <c r="K27" s="28">
        <v>124</v>
      </c>
      <c r="L27" s="28">
        <v>24</v>
      </c>
      <c r="M27" s="35">
        <f>AutoScoreboard!G53</f>
        <v>47</v>
      </c>
      <c r="N27" s="35">
        <f>AutoScoreboard!H53</f>
        <v>18</v>
      </c>
      <c r="O27" s="28">
        <f t="shared" si="21"/>
        <v>13</v>
      </c>
      <c r="P27" s="28">
        <f t="shared" si="22"/>
        <v>6</v>
      </c>
      <c r="Q27" s="28">
        <f t="shared" si="32"/>
        <v>2</v>
      </c>
      <c r="R27" s="28" t="str">
        <f t="shared" si="33"/>
        <v/>
      </c>
      <c r="S27" s="28">
        <f t="shared" si="45"/>
        <v>15</v>
      </c>
      <c r="T27" s="28">
        <f t="shared" si="23"/>
        <v>2</v>
      </c>
      <c r="U27" s="28" t="str">
        <f t="shared" si="34"/>
        <v/>
      </c>
      <c r="V27" s="28" t="str">
        <f t="shared" si="35"/>
        <v/>
      </c>
      <c r="W27" s="28">
        <f t="shared" si="36"/>
        <v>193</v>
      </c>
      <c r="X27" s="28">
        <f t="shared" si="24"/>
        <v>20</v>
      </c>
      <c r="Y27" s="28">
        <f t="shared" si="25"/>
        <v>20</v>
      </c>
      <c r="Z27" t="str">
        <f>IF(COUNTIF($V$4:V26, "LAST")&gt;0, "", IF(Q27=1, IF(U27="SCORE", VLOOKUP(S27, D:E, 2, FALSE), ""), ""))</f>
        <v/>
      </c>
      <c r="AA27" t="str">
        <f>IF(COUNTIF($V$4:V26, "LAST")&gt;0, "", IF(Q27=2, IF(U27="SCORE", VLOOKUP(S27, D:F, 3, FALSE), ""), ""))</f>
        <v/>
      </c>
      <c r="AB27" t="str">
        <f>IF(AD27="","", MAX($AB$4:AB26)+1)</f>
        <v/>
      </c>
      <c r="AC27" t="str">
        <f>IF(AE27="","", MAX($AC$4:AC26)+1)</f>
        <v/>
      </c>
      <c r="AD27" t="str">
        <f t="shared" si="46"/>
        <v/>
      </c>
      <c r="AE27" t="str">
        <f t="shared" si="47"/>
        <v/>
      </c>
      <c r="AF27">
        <f t="shared" si="37"/>
        <v>5</v>
      </c>
      <c r="AG27">
        <f t="shared" si="38"/>
        <v>5</v>
      </c>
      <c r="AH27">
        <f t="shared" si="39"/>
        <v>5</v>
      </c>
      <c r="AI27">
        <f t="shared" si="48"/>
        <v>310</v>
      </c>
      <c r="AK27">
        <f t="shared" si="26"/>
        <v>124</v>
      </c>
      <c r="AL27">
        <f t="shared" si="40"/>
        <v>24</v>
      </c>
      <c r="AM27">
        <f t="shared" si="2"/>
        <v>47</v>
      </c>
      <c r="AN27">
        <f t="shared" si="3"/>
        <v>18</v>
      </c>
      <c r="AO27">
        <f t="shared" si="4"/>
        <v>13</v>
      </c>
      <c r="AP27">
        <f t="shared" si="5"/>
        <v>6</v>
      </c>
      <c r="AQ27">
        <f t="shared" si="28"/>
        <v>2</v>
      </c>
      <c r="AR27" t="str">
        <f t="shared" si="6"/>
        <v/>
      </c>
      <c r="AS27">
        <f t="shared" si="7"/>
        <v>15</v>
      </c>
      <c r="AT27">
        <f t="shared" si="29"/>
        <v>2</v>
      </c>
      <c r="AU27" t="str">
        <f t="shared" si="8"/>
        <v/>
      </c>
      <c r="AV27" t="str">
        <f t="shared" si="9"/>
        <v/>
      </c>
      <c r="AW27">
        <f t="shared" si="30"/>
        <v>193</v>
      </c>
      <c r="AX27">
        <f t="shared" si="10"/>
        <v>20</v>
      </c>
      <c r="AY27">
        <f t="shared" si="11"/>
        <v>20</v>
      </c>
      <c r="AZ27" t="str">
        <f t="shared" si="12"/>
        <v/>
      </c>
      <c r="BA27" t="str">
        <f t="shared" si="13"/>
        <v/>
      </c>
      <c r="BB27" t="str">
        <f t="shared" si="14"/>
        <v/>
      </c>
      <c r="BC27" t="str">
        <f t="shared" si="15"/>
        <v/>
      </c>
      <c r="BD27" t="str">
        <f t="shared" si="16"/>
        <v/>
      </c>
      <c r="BE27" t="str">
        <f t="shared" si="17"/>
        <v/>
      </c>
      <c r="BF27">
        <f t="shared" si="18"/>
        <v>5</v>
      </c>
      <c r="BG27">
        <f t="shared" si="19"/>
        <v>5</v>
      </c>
      <c r="BH27">
        <f t="shared" si="20"/>
        <v>5</v>
      </c>
      <c r="BI27">
        <f t="shared" si="31"/>
        <v>310</v>
      </c>
      <c r="BN27">
        <f>IF(OR(COUNTIF($AV$4:AV27, "LAST")&gt;0, COUNTIF($AV$4:AV27, "FINAL")&gt;0), "", IF($AJ$1&gt;=$K27, IFERROR(BF27-BG27, 0), ""))</f>
        <v>0</v>
      </c>
      <c r="BT27">
        <f t="shared" si="41"/>
        <v>0</v>
      </c>
      <c r="BU27">
        <f t="shared" si="42"/>
        <v>0</v>
      </c>
      <c r="BV27">
        <f>IF(OR(COUNTIF($AV$4:AV27, "LAST")&gt;0, COUNTIF($AV$4:AV27, "FINAL")&gt;0), "", IF($AJ$1&gt;=$K27, AQ27, 0))</f>
        <v>2</v>
      </c>
      <c r="BW27">
        <f t="shared" si="43"/>
        <v>13</v>
      </c>
      <c r="BX27">
        <f t="shared" si="44"/>
        <v>6</v>
      </c>
    </row>
    <row r="28" spans="1:76" x14ac:dyDescent="0.35">
      <c r="A28">
        <v>28</v>
      </c>
      <c r="B28">
        <v>8</v>
      </c>
      <c r="K28" s="28">
        <v>125</v>
      </c>
      <c r="L28" s="28">
        <v>25</v>
      </c>
      <c r="M28" s="35">
        <f>AutoScoreboard!G54</f>
        <v>12</v>
      </c>
      <c r="N28" s="35">
        <f>AutoScoreboard!H54</f>
        <v>5</v>
      </c>
      <c r="O28" s="28">
        <f t="shared" si="21"/>
        <v>4</v>
      </c>
      <c r="P28" s="28">
        <f t="shared" si="22"/>
        <v>3</v>
      </c>
      <c r="Q28" s="28">
        <f t="shared" si="32"/>
        <v>1</v>
      </c>
      <c r="R28" s="28" t="str">
        <f t="shared" si="33"/>
        <v/>
      </c>
      <c r="S28" s="28">
        <f t="shared" si="45"/>
        <v>2</v>
      </c>
      <c r="T28" s="28">
        <f t="shared" si="23"/>
        <v>6</v>
      </c>
      <c r="U28" s="28" t="str">
        <f t="shared" si="34"/>
        <v/>
      </c>
      <c r="V28" s="28" t="str">
        <f t="shared" si="35"/>
        <v/>
      </c>
      <c r="W28" s="28">
        <f t="shared" si="36"/>
        <v>196</v>
      </c>
      <c r="X28" s="28">
        <f t="shared" si="24"/>
        <v>20</v>
      </c>
      <c r="Y28" s="28">
        <f t="shared" si="25"/>
        <v>20</v>
      </c>
      <c r="Z28" t="str">
        <f>IF(COUNTIF($V$4:V27, "LAST")&gt;0, "", IF(Q28=1, IF(U28="SCORE", VLOOKUP(S28, D:E, 2, FALSE), ""), ""))</f>
        <v/>
      </c>
      <c r="AA28" t="str">
        <f>IF(COUNTIF($V$4:V27, "LAST")&gt;0, "", IF(Q28=2, IF(U28="SCORE", VLOOKUP(S28, D:F, 3, FALSE), ""), ""))</f>
        <v/>
      </c>
      <c r="AB28" t="str">
        <f>IF(AD28="","", MAX($AB$4:AB27)+1)</f>
        <v/>
      </c>
      <c r="AC28" t="str">
        <f>IF(AE28="","", MAX($AC$4:AC27)+1)</f>
        <v/>
      </c>
      <c r="AD28" t="str">
        <f t="shared" si="46"/>
        <v/>
      </c>
      <c r="AE28" t="str">
        <f t="shared" si="47"/>
        <v/>
      </c>
      <c r="AF28">
        <f t="shared" si="37"/>
        <v>5</v>
      </c>
      <c r="AG28">
        <f t="shared" si="38"/>
        <v>5</v>
      </c>
      <c r="AH28">
        <f t="shared" si="39"/>
        <v>5</v>
      </c>
      <c r="AI28">
        <f t="shared" si="48"/>
        <v>310</v>
      </c>
      <c r="AK28">
        <f t="shared" si="26"/>
        <v>125</v>
      </c>
      <c r="AL28">
        <f t="shared" si="40"/>
        <v>25</v>
      </c>
      <c r="AM28">
        <f t="shared" si="2"/>
        <v>12</v>
      </c>
      <c r="AN28">
        <f t="shared" si="3"/>
        <v>5</v>
      </c>
      <c r="AO28">
        <f t="shared" si="4"/>
        <v>4</v>
      </c>
      <c r="AP28">
        <f t="shared" si="5"/>
        <v>3</v>
      </c>
      <c r="AQ28">
        <f t="shared" si="28"/>
        <v>1</v>
      </c>
      <c r="AR28" t="str">
        <f t="shared" si="6"/>
        <v/>
      </c>
      <c r="AS28">
        <f t="shared" si="7"/>
        <v>2</v>
      </c>
      <c r="AT28">
        <f t="shared" si="29"/>
        <v>6</v>
      </c>
      <c r="AU28" t="str">
        <f t="shared" si="8"/>
        <v/>
      </c>
      <c r="AV28" t="str">
        <f t="shared" si="9"/>
        <v/>
      </c>
      <c r="AW28">
        <f t="shared" si="30"/>
        <v>196</v>
      </c>
      <c r="AX28">
        <f t="shared" si="10"/>
        <v>20</v>
      </c>
      <c r="AY28">
        <f t="shared" si="11"/>
        <v>20</v>
      </c>
      <c r="AZ28" t="str">
        <f t="shared" si="12"/>
        <v/>
      </c>
      <c r="BA28" t="str">
        <f t="shared" si="13"/>
        <v/>
      </c>
      <c r="BB28" t="str">
        <f t="shared" si="14"/>
        <v/>
      </c>
      <c r="BC28" t="str">
        <f t="shared" si="15"/>
        <v/>
      </c>
      <c r="BD28" t="str">
        <f t="shared" si="16"/>
        <v/>
      </c>
      <c r="BE28" t="str">
        <f t="shared" si="17"/>
        <v/>
      </c>
      <c r="BF28">
        <f t="shared" si="18"/>
        <v>5</v>
      </c>
      <c r="BG28">
        <f t="shared" si="19"/>
        <v>5</v>
      </c>
      <c r="BH28">
        <f t="shared" si="20"/>
        <v>5</v>
      </c>
      <c r="BI28">
        <f t="shared" si="31"/>
        <v>310</v>
      </c>
      <c r="BN28">
        <f>IF(OR(COUNTIF($AV$4:AV28, "LAST")&gt;0, COUNTIF($AV$4:AV28, "FINAL")&gt;0), "", IF($AJ$1&gt;=$K28, IFERROR(BF28-BG28, 0), ""))</f>
        <v>0</v>
      </c>
      <c r="BT28">
        <f t="shared" si="41"/>
        <v>4</v>
      </c>
      <c r="BU28">
        <f t="shared" si="42"/>
        <v>3</v>
      </c>
      <c r="BV28">
        <f>IF(OR(COUNTIF($AV$4:AV28, "LAST")&gt;0, COUNTIF($AV$4:AV28, "FINAL")&gt;0), "", IF($AJ$1&gt;=$K28, AQ28, 0))</f>
        <v>1</v>
      </c>
      <c r="BW28">
        <f t="shared" si="43"/>
        <v>0</v>
      </c>
      <c r="BX28">
        <f t="shared" si="44"/>
        <v>0</v>
      </c>
    </row>
    <row r="29" spans="1:76" x14ac:dyDescent="0.35">
      <c r="A29">
        <v>29</v>
      </c>
      <c r="B29">
        <v>9</v>
      </c>
      <c r="K29" s="28">
        <v>126</v>
      </c>
      <c r="L29" s="28">
        <v>26</v>
      </c>
      <c r="M29" s="35">
        <f>AutoScoreboard!G55</f>
        <v>43</v>
      </c>
      <c r="N29" s="35">
        <f>AutoScoreboard!H55</f>
        <v>22</v>
      </c>
      <c r="O29" s="28">
        <f t="shared" si="21"/>
        <v>12</v>
      </c>
      <c r="P29" s="28">
        <f t="shared" si="22"/>
        <v>7</v>
      </c>
      <c r="Q29" s="28">
        <f t="shared" si="32"/>
        <v>2</v>
      </c>
      <c r="R29" s="28" t="str">
        <f t="shared" si="33"/>
        <v/>
      </c>
      <c r="S29" s="28">
        <f t="shared" si="45"/>
        <v>6</v>
      </c>
      <c r="T29" s="28">
        <f t="shared" si="23"/>
        <v>-6</v>
      </c>
      <c r="U29" s="28" t="str">
        <f t="shared" si="34"/>
        <v>SCORE</v>
      </c>
      <c r="V29" s="28" t="str">
        <f t="shared" si="35"/>
        <v/>
      </c>
      <c r="W29" s="28">
        <f t="shared" si="36"/>
        <v>203</v>
      </c>
      <c r="X29" s="28">
        <f t="shared" si="24"/>
        <v>21</v>
      </c>
      <c r="Y29" s="28">
        <f t="shared" si="25"/>
        <v>21</v>
      </c>
      <c r="Z29" t="str">
        <f>IF(COUNTIF($V$4:V28, "LAST")&gt;0, "", IF(Q29=1, IF(U29="SCORE", VLOOKUP(S29, D:E, 2, FALSE), ""), ""))</f>
        <v/>
      </c>
      <c r="AA29">
        <f>IF(COUNTIF($V$4:V28, "LAST")&gt;0, "", IF(Q29=2, IF(U29="SCORE", VLOOKUP(S29, D:F, 3, FALSE), ""), ""))</f>
        <v>2</v>
      </c>
      <c r="AB29" t="str">
        <f>IF(AD29="","", MAX($AB$4:AB28)+1)</f>
        <v/>
      </c>
      <c r="AC29">
        <f>IF(AE29="","", MAX($AC$4:AC28)+1)</f>
        <v>2</v>
      </c>
      <c r="AD29" t="str">
        <f t="shared" si="46"/>
        <v/>
      </c>
      <c r="AE29" t="str">
        <f t="shared" si="47"/>
        <v>2*21</v>
      </c>
      <c r="AF29">
        <f t="shared" si="37"/>
        <v>5</v>
      </c>
      <c r="AG29">
        <f t="shared" si="38"/>
        <v>9</v>
      </c>
      <c r="AH29">
        <f t="shared" si="39"/>
        <v>6</v>
      </c>
      <c r="AI29">
        <f t="shared" si="48"/>
        <v>320</v>
      </c>
      <c r="AK29">
        <f t="shared" si="26"/>
        <v>126</v>
      </c>
      <c r="AL29">
        <f t="shared" si="40"/>
        <v>26</v>
      </c>
      <c r="AM29">
        <f t="shared" si="2"/>
        <v>43</v>
      </c>
      <c r="AN29">
        <f t="shared" si="3"/>
        <v>22</v>
      </c>
      <c r="AO29">
        <f t="shared" si="4"/>
        <v>12</v>
      </c>
      <c r="AP29">
        <f t="shared" si="5"/>
        <v>7</v>
      </c>
      <c r="AQ29">
        <f t="shared" si="28"/>
        <v>2</v>
      </c>
      <c r="AR29" t="str">
        <f t="shared" si="6"/>
        <v/>
      </c>
      <c r="AS29">
        <f t="shared" si="7"/>
        <v>6</v>
      </c>
      <c r="AT29">
        <f t="shared" si="29"/>
        <v>-6</v>
      </c>
      <c r="AU29" t="str">
        <f t="shared" si="8"/>
        <v>SCORE</v>
      </c>
      <c r="AV29" t="str">
        <f t="shared" si="9"/>
        <v/>
      </c>
      <c r="AW29">
        <f t="shared" si="30"/>
        <v>203</v>
      </c>
      <c r="AX29">
        <f t="shared" si="10"/>
        <v>21</v>
      </c>
      <c r="AY29">
        <f t="shared" si="11"/>
        <v>21</v>
      </c>
      <c r="AZ29" t="str">
        <f t="shared" si="12"/>
        <v/>
      </c>
      <c r="BA29">
        <f t="shared" si="13"/>
        <v>2</v>
      </c>
      <c r="BB29" t="str">
        <f t="shared" si="14"/>
        <v/>
      </c>
      <c r="BC29">
        <f t="shared" si="15"/>
        <v>2</v>
      </c>
      <c r="BD29" t="str">
        <f t="shared" si="16"/>
        <v/>
      </c>
      <c r="BE29" t="str">
        <f t="shared" si="17"/>
        <v>2*21</v>
      </c>
      <c r="BF29">
        <f t="shared" si="18"/>
        <v>5</v>
      </c>
      <c r="BG29">
        <f t="shared" si="19"/>
        <v>9</v>
      </c>
      <c r="BH29">
        <f t="shared" si="20"/>
        <v>6</v>
      </c>
      <c r="BI29">
        <f t="shared" si="31"/>
        <v>320</v>
      </c>
      <c r="BN29">
        <f>IF(OR(COUNTIF($AV$4:AV29, "LAST")&gt;0, COUNTIF($AV$4:AV29, "FINAL")&gt;0), "", IF($AJ$1&gt;=$K29, IFERROR(BF29-BG29, 0), ""))</f>
        <v>-4</v>
      </c>
      <c r="BT29">
        <f t="shared" si="41"/>
        <v>0</v>
      </c>
      <c r="BU29">
        <f t="shared" si="42"/>
        <v>0</v>
      </c>
      <c r="BV29">
        <f>IF(OR(COUNTIF($AV$4:AV29, "LAST")&gt;0, COUNTIF($AV$4:AV29, "FINAL")&gt;0), "", IF($AJ$1&gt;=$K29, AQ29, 0))</f>
        <v>2</v>
      </c>
      <c r="BW29">
        <f t="shared" si="43"/>
        <v>12</v>
      </c>
      <c r="BX29">
        <f t="shared" si="44"/>
        <v>7</v>
      </c>
    </row>
    <row r="30" spans="1:76" x14ac:dyDescent="0.35">
      <c r="A30">
        <v>30</v>
      </c>
      <c r="B30">
        <v>9</v>
      </c>
      <c r="K30" s="28">
        <v>127</v>
      </c>
      <c r="L30" s="28">
        <v>27</v>
      </c>
      <c r="M30" s="35">
        <f>AutoScoreboard!G56</f>
        <v>45</v>
      </c>
      <c r="N30" s="35">
        <f>AutoScoreboard!H56</f>
        <v>3</v>
      </c>
      <c r="O30" s="28">
        <f t="shared" si="21"/>
        <v>13</v>
      </c>
      <c r="P30" s="28">
        <f t="shared" si="22"/>
        <v>2</v>
      </c>
      <c r="Q30" s="28">
        <f t="shared" ref="Q30:Q55" si="49">IF(U29="SCORE", Q29, IF(Q29=1, 2, 1))</f>
        <v>2</v>
      </c>
      <c r="R30" s="28" t="str">
        <f t="shared" ref="R30:R55" si="50">IF(OR(R29="START", U29="SCORE"), "KO", "")</f>
        <v>KO</v>
      </c>
      <c r="S30" s="28">
        <f t="shared" ref="S30:S55" si="51">IF(U29="SCORE", 10, T29)</f>
        <v>10</v>
      </c>
      <c r="T30" s="28">
        <f t="shared" ref="T30:T55" si="52">IF(Q30=1, IF(AND(R30="KO", (S30+O30)&gt;18), 15, S30+O30), IF(AND(R30="KO", (S30-O30)&lt;2), 5, S30-O30))</f>
        <v>5</v>
      </c>
      <c r="U30" s="28" t="str">
        <f t="shared" si="34"/>
        <v/>
      </c>
      <c r="V30" s="28" t="str">
        <f t="shared" si="35"/>
        <v/>
      </c>
      <c r="W30" s="28">
        <f t="shared" ref="W30:W55" si="53">W29+P30</f>
        <v>205</v>
      </c>
      <c r="X30" s="28">
        <f t="shared" si="24"/>
        <v>21</v>
      </c>
      <c r="Y30" s="28">
        <f t="shared" ref="Y30:Y55" si="54">IF(W30&lt;251, X30, CONCATENATE("25+", X30-25))</f>
        <v>21</v>
      </c>
      <c r="Z30" t="str">
        <f>IF(COUNTIF($V$4:V29, "LAST")&gt;0, "", IF(Q30=1, IF(U30="SCORE", VLOOKUP(S30, D:E, 2, FALSE), ""), ""))</f>
        <v/>
      </c>
      <c r="AA30" t="str">
        <f>IF(COUNTIF($V$4:V29, "LAST")&gt;0, "", IF(Q30=2, IF(U30="SCORE", VLOOKUP(S30, D:F, 3, FALSE), ""), ""))</f>
        <v/>
      </c>
      <c r="AB30" t="str">
        <f>IF(AD30="","", MAX($AB$4:AB29)+1)</f>
        <v/>
      </c>
      <c r="AC30" t="str">
        <f>IF(AE30="","", MAX($AC$4:AC29)+1)</f>
        <v/>
      </c>
      <c r="AD30" t="str">
        <f t="shared" si="46"/>
        <v/>
      </c>
      <c r="AE30" t="str">
        <f t="shared" si="47"/>
        <v/>
      </c>
      <c r="AF30">
        <f t="shared" si="37"/>
        <v>5</v>
      </c>
      <c r="AG30">
        <f t="shared" si="38"/>
        <v>9</v>
      </c>
      <c r="AH30">
        <f t="shared" si="39"/>
        <v>6</v>
      </c>
      <c r="AI30">
        <f t="shared" si="48"/>
        <v>320</v>
      </c>
      <c r="AK30">
        <f t="shared" si="26"/>
        <v>127</v>
      </c>
      <c r="AL30">
        <f t="shared" si="40"/>
        <v>27</v>
      </c>
      <c r="AM30">
        <f t="shared" si="2"/>
        <v>45</v>
      </c>
      <c r="AN30">
        <f t="shared" si="3"/>
        <v>3</v>
      </c>
      <c r="AO30">
        <f t="shared" si="4"/>
        <v>13</v>
      </c>
      <c r="AP30">
        <f t="shared" si="5"/>
        <v>2</v>
      </c>
      <c r="AQ30">
        <f t="shared" si="28"/>
        <v>2</v>
      </c>
      <c r="AR30" t="str">
        <f t="shared" si="6"/>
        <v>KO</v>
      </c>
      <c r="AS30">
        <f t="shared" si="7"/>
        <v>10</v>
      </c>
      <c r="AT30">
        <f t="shared" si="29"/>
        <v>5</v>
      </c>
      <c r="AU30" t="str">
        <f t="shared" si="8"/>
        <v/>
      </c>
      <c r="AV30" t="str">
        <f t="shared" si="9"/>
        <v/>
      </c>
      <c r="AW30">
        <f t="shared" si="30"/>
        <v>205</v>
      </c>
      <c r="AX30">
        <f t="shared" si="10"/>
        <v>21</v>
      </c>
      <c r="AY30">
        <f t="shared" si="11"/>
        <v>21</v>
      </c>
      <c r="AZ30" t="str">
        <f t="shared" si="12"/>
        <v/>
      </c>
      <c r="BA30" t="str">
        <f t="shared" si="13"/>
        <v/>
      </c>
      <c r="BB30" t="str">
        <f t="shared" si="14"/>
        <v/>
      </c>
      <c r="BC30" t="str">
        <f t="shared" si="15"/>
        <v/>
      </c>
      <c r="BD30" t="str">
        <f t="shared" si="16"/>
        <v/>
      </c>
      <c r="BE30" t="str">
        <f t="shared" si="17"/>
        <v/>
      </c>
      <c r="BF30">
        <f t="shared" si="18"/>
        <v>5</v>
      </c>
      <c r="BG30">
        <f t="shared" si="19"/>
        <v>9</v>
      </c>
      <c r="BH30">
        <f t="shared" si="20"/>
        <v>6</v>
      </c>
      <c r="BI30">
        <f t="shared" si="31"/>
        <v>320</v>
      </c>
      <c r="BN30">
        <f>IF(OR(COUNTIF($AV$4:AV30, "LAST")&gt;0, COUNTIF($AV$4:AV30, "FINAL")&gt;0), "", IF($AJ$1&gt;=$K30, IFERROR(BF30-BG30, 0), ""))</f>
        <v>-4</v>
      </c>
      <c r="BT30">
        <f t="shared" si="41"/>
        <v>0</v>
      </c>
      <c r="BU30">
        <f t="shared" si="42"/>
        <v>0</v>
      </c>
      <c r="BV30">
        <f>IF(OR(COUNTIF($AV$4:AV30, "LAST")&gt;0, COUNTIF($AV$4:AV30, "FINAL")&gt;0), "", IF($AJ$1&gt;=$K30, AQ30, 0))</f>
        <v>2</v>
      </c>
      <c r="BW30">
        <f t="shared" si="43"/>
        <v>13</v>
      </c>
      <c r="BX30">
        <f t="shared" si="44"/>
        <v>2</v>
      </c>
    </row>
    <row r="31" spans="1:76" x14ac:dyDescent="0.35">
      <c r="A31">
        <v>31</v>
      </c>
      <c r="B31">
        <v>9</v>
      </c>
      <c r="K31" s="28">
        <v>128</v>
      </c>
      <c r="L31" s="28">
        <v>28</v>
      </c>
      <c r="M31" s="35">
        <f>AutoScoreboard!G57</f>
        <v>40</v>
      </c>
      <c r="N31" s="35">
        <f>AutoScoreboard!H57</f>
        <v>21</v>
      </c>
      <c r="O31" s="28">
        <f t="shared" si="21"/>
        <v>11</v>
      </c>
      <c r="P31" s="28">
        <f t="shared" si="22"/>
        <v>7</v>
      </c>
      <c r="Q31" s="28">
        <f t="shared" si="49"/>
        <v>1</v>
      </c>
      <c r="R31" s="28" t="str">
        <f t="shared" si="50"/>
        <v/>
      </c>
      <c r="S31" s="28">
        <f t="shared" si="51"/>
        <v>5</v>
      </c>
      <c r="T31" s="28">
        <f t="shared" si="52"/>
        <v>16</v>
      </c>
      <c r="U31" s="28" t="str">
        <f t="shared" si="34"/>
        <v/>
      </c>
      <c r="V31" s="28" t="str">
        <f t="shared" si="35"/>
        <v/>
      </c>
      <c r="W31" s="28">
        <f t="shared" si="53"/>
        <v>212</v>
      </c>
      <c r="X31" s="28">
        <f t="shared" si="24"/>
        <v>22</v>
      </c>
      <c r="Y31" s="28">
        <f t="shared" si="54"/>
        <v>22</v>
      </c>
      <c r="Z31" t="str">
        <f>IF(COUNTIF($V$4:V30, "LAST")&gt;0, "", IF(Q31=1, IF(U31="SCORE", VLOOKUP(S31, D:E, 2, FALSE), ""), ""))</f>
        <v/>
      </c>
      <c r="AA31" t="str">
        <f>IF(COUNTIF($V$4:V30, "LAST")&gt;0, "", IF(Q31=2, IF(U31="SCORE", VLOOKUP(S31, D:F, 3, FALSE), ""), ""))</f>
        <v/>
      </c>
      <c r="AB31" t="str">
        <f>IF(AD31="","", MAX($AB$4:AB30)+1)</f>
        <v/>
      </c>
      <c r="AC31" t="str">
        <f>IF(AE31="","", MAX($AC$4:AC30)+1)</f>
        <v/>
      </c>
      <c r="AD31" t="str">
        <f t="shared" si="46"/>
        <v/>
      </c>
      <c r="AE31" t="str">
        <f t="shared" si="47"/>
        <v/>
      </c>
      <c r="AF31">
        <f t="shared" si="37"/>
        <v>5</v>
      </c>
      <c r="AG31">
        <f t="shared" si="38"/>
        <v>9</v>
      </c>
      <c r="AH31">
        <f t="shared" si="39"/>
        <v>6</v>
      </c>
      <c r="AI31">
        <f t="shared" si="48"/>
        <v>320</v>
      </c>
      <c r="AK31">
        <f t="shared" si="26"/>
        <v>128</v>
      </c>
      <c r="AL31">
        <f t="shared" si="40"/>
        <v>28</v>
      </c>
      <c r="AM31">
        <f t="shared" si="2"/>
        <v>40</v>
      </c>
      <c r="AN31">
        <f t="shared" si="3"/>
        <v>21</v>
      </c>
      <c r="AO31">
        <f t="shared" si="4"/>
        <v>11</v>
      </c>
      <c r="AP31">
        <f t="shared" si="5"/>
        <v>7</v>
      </c>
      <c r="AQ31">
        <f t="shared" si="28"/>
        <v>1</v>
      </c>
      <c r="AR31" t="str">
        <f t="shared" si="6"/>
        <v/>
      </c>
      <c r="AS31">
        <f t="shared" si="7"/>
        <v>5</v>
      </c>
      <c r="AT31">
        <f t="shared" si="29"/>
        <v>16</v>
      </c>
      <c r="AU31" t="str">
        <f t="shared" si="8"/>
        <v/>
      </c>
      <c r="AV31" t="str">
        <f t="shared" si="9"/>
        <v/>
      </c>
      <c r="AW31">
        <f t="shared" si="30"/>
        <v>212</v>
      </c>
      <c r="AX31">
        <f t="shared" si="10"/>
        <v>22</v>
      </c>
      <c r="AY31">
        <f t="shared" si="11"/>
        <v>22</v>
      </c>
      <c r="AZ31" t="str">
        <f t="shared" si="12"/>
        <v/>
      </c>
      <c r="BA31" t="str">
        <f t="shared" si="13"/>
        <v/>
      </c>
      <c r="BB31" t="str">
        <f t="shared" si="14"/>
        <v/>
      </c>
      <c r="BC31" t="str">
        <f t="shared" si="15"/>
        <v/>
      </c>
      <c r="BD31" t="str">
        <f t="shared" si="16"/>
        <v/>
      </c>
      <c r="BE31" t="str">
        <f t="shared" si="17"/>
        <v/>
      </c>
      <c r="BF31">
        <f t="shared" si="18"/>
        <v>5</v>
      </c>
      <c r="BG31">
        <f t="shared" si="19"/>
        <v>9</v>
      </c>
      <c r="BH31">
        <f t="shared" si="20"/>
        <v>6</v>
      </c>
      <c r="BI31">
        <f t="shared" si="31"/>
        <v>320</v>
      </c>
      <c r="BN31">
        <f>IF(OR(COUNTIF($AV$4:AV31, "LAST")&gt;0, COUNTIF($AV$4:AV31, "FINAL")&gt;0), "", IF($AJ$1&gt;=$K31, IFERROR(BF31-BG31, 0), ""))</f>
        <v>-4</v>
      </c>
      <c r="BT31">
        <f t="shared" si="41"/>
        <v>11</v>
      </c>
      <c r="BU31">
        <f t="shared" si="42"/>
        <v>7</v>
      </c>
      <c r="BV31">
        <f>IF(OR(COUNTIF($AV$4:AV31, "LAST")&gt;0, COUNTIF($AV$4:AV31, "FINAL")&gt;0), "", IF($AJ$1&gt;=$K31, AQ31, 0))</f>
        <v>1</v>
      </c>
      <c r="BW31">
        <f t="shared" si="43"/>
        <v>0</v>
      </c>
      <c r="BX31">
        <f t="shared" si="44"/>
        <v>0</v>
      </c>
    </row>
    <row r="32" spans="1:76" x14ac:dyDescent="0.35">
      <c r="A32">
        <v>32</v>
      </c>
      <c r="B32">
        <v>9</v>
      </c>
      <c r="K32" s="28">
        <v>129</v>
      </c>
      <c r="L32" s="28">
        <v>29</v>
      </c>
      <c r="M32" s="35">
        <f>AutoScoreboard!G58</f>
        <v>6</v>
      </c>
      <c r="N32" s="35">
        <f>AutoScoreboard!H58</f>
        <v>12</v>
      </c>
      <c r="O32" s="28">
        <f t="shared" si="21"/>
        <v>3</v>
      </c>
      <c r="P32" s="28">
        <f t="shared" si="22"/>
        <v>4</v>
      </c>
      <c r="Q32" s="28">
        <f t="shared" si="49"/>
        <v>2</v>
      </c>
      <c r="R32" s="28" t="str">
        <f t="shared" si="50"/>
        <v/>
      </c>
      <c r="S32" s="28">
        <f t="shared" si="51"/>
        <v>16</v>
      </c>
      <c r="T32" s="28">
        <f t="shared" si="52"/>
        <v>13</v>
      </c>
      <c r="U32" s="28" t="str">
        <f t="shared" si="34"/>
        <v/>
      </c>
      <c r="V32" s="28" t="str">
        <f t="shared" si="35"/>
        <v/>
      </c>
      <c r="W32" s="28">
        <f t="shared" si="53"/>
        <v>216</v>
      </c>
      <c r="X32" s="28">
        <f t="shared" si="24"/>
        <v>22</v>
      </c>
      <c r="Y32" s="28">
        <f t="shared" si="54"/>
        <v>22</v>
      </c>
      <c r="Z32" t="str">
        <f>IF(COUNTIF($V$4:V31, "LAST")&gt;0, "", IF(Q32=1, IF(U32="SCORE", VLOOKUP(S32, D:E, 2, FALSE), ""), ""))</f>
        <v/>
      </c>
      <c r="AA32" t="str">
        <f>IF(COUNTIF($V$4:V31, "LAST")&gt;0, "", IF(Q32=2, IF(U32="SCORE", VLOOKUP(S32, D:F, 3, FALSE), ""), ""))</f>
        <v/>
      </c>
      <c r="AB32" t="str">
        <f>IF(AD32="","", MAX($AB$4:AB31)+1)</f>
        <v/>
      </c>
      <c r="AC32" t="str">
        <f>IF(AE32="","", MAX($AC$4:AC31)+1)</f>
        <v/>
      </c>
      <c r="AD32" t="str">
        <f t="shared" si="46"/>
        <v/>
      </c>
      <c r="AE32" t="str">
        <f t="shared" si="47"/>
        <v/>
      </c>
      <c r="AF32">
        <f t="shared" si="37"/>
        <v>5</v>
      </c>
      <c r="AG32">
        <f t="shared" si="38"/>
        <v>9</v>
      </c>
      <c r="AH32">
        <f t="shared" si="39"/>
        <v>6</v>
      </c>
      <c r="AI32">
        <f t="shared" si="48"/>
        <v>320</v>
      </c>
      <c r="AK32">
        <f t="shared" si="26"/>
        <v>129</v>
      </c>
      <c r="AL32">
        <f t="shared" si="40"/>
        <v>29</v>
      </c>
      <c r="AM32">
        <f t="shared" si="2"/>
        <v>6</v>
      </c>
      <c r="AN32">
        <f t="shared" si="3"/>
        <v>12</v>
      </c>
      <c r="AO32">
        <f t="shared" si="4"/>
        <v>3</v>
      </c>
      <c r="AP32">
        <f t="shared" si="5"/>
        <v>4</v>
      </c>
      <c r="AQ32">
        <f t="shared" si="28"/>
        <v>2</v>
      </c>
      <c r="AR32" t="str">
        <f t="shared" si="6"/>
        <v/>
      </c>
      <c r="AS32">
        <f t="shared" si="7"/>
        <v>16</v>
      </c>
      <c r="AT32">
        <f t="shared" si="29"/>
        <v>13</v>
      </c>
      <c r="AU32" t="str">
        <f t="shared" si="8"/>
        <v/>
      </c>
      <c r="AV32" t="str">
        <f t="shared" si="9"/>
        <v/>
      </c>
      <c r="AW32">
        <f t="shared" si="30"/>
        <v>216</v>
      </c>
      <c r="AX32">
        <f t="shared" si="10"/>
        <v>22</v>
      </c>
      <c r="AY32">
        <f t="shared" si="11"/>
        <v>22</v>
      </c>
      <c r="AZ32" t="str">
        <f t="shared" si="12"/>
        <v/>
      </c>
      <c r="BA32" t="str">
        <f t="shared" si="13"/>
        <v/>
      </c>
      <c r="BB32" t="str">
        <f t="shared" si="14"/>
        <v/>
      </c>
      <c r="BC32" t="str">
        <f t="shared" si="15"/>
        <v/>
      </c>
      <c r="BD32" t="str">
        <f t="shared" si="16"/>
        <v/>
      </c>
      <c r="BE32" t="str">
        <f t="shared" si="17"/>
        <v/>
      </c>
      <c r="BF32">
        <f t="shared" si="18"/>
        <v>5</v>
      </c>
      <c r="BG32">
        <f t="shared" si="19"/>
        <v>9</v>
      </c>
      <c r="BH32">
        <f t="shared" si="20"/>
        <v>6</v>
      </c>
      <c r="BI32">
        <f t="shared" si="31"/>
        <v>320</v>
      </c>
      <c r="BN32">
        <f>IF(OR(COUNTIF($AV$4:AV32, "LAST")&gt;0, COUNTIF($AV$4:AV32, "FINAL")&gt;0), "", IF($AJ$1&gt;=$K32, IFERROR(BF32-BG32, 0), ""))</f>
        <v>-4</v>
      </c>
      <c r="BT32">
        <f t="shared" si="41"/>
        <v>0</v>
      </c>
      <c r="BU32">
        <f t="shared" si="42"/>
        <v>0</v>
      </c>
      <c r="BV32">
        <f>IF(OR(COUNTIF($AV$4:AV32, "LAST")&gt;0, COUNTIF($AV$4:AV32, "FINAL")&gt;0), "", IF($AJ$1&gt;=$K32, AQ32, 0))</f>
        <v>2</v>
      </c>
      <c r="BW32">
        <f t="shared" si="43"/>
        <v>3</v>
      </c>
      <c r="BX32">
        <f t="shared" si="44"/>
        <v>4</v>
      </c>
    </row>
    <row r="33" spans="1:76" x14ac:dyDescent="0.35">
      <c r="A33">
        <v>33</v>
      </c>
      <c r="B33">
        <v>10</v>
      </c>
      <c r="K33" s="28">
        <v>130</v>
      </c>
      <c r="L33" s="28">
        <v>30</v>
      </c>
      <c r="M33" s="35">
        <f>AutoScoreboard!G59</f>
        <v>44</v>
      </c>
      <c r="N33" s="35">
        <f>AutoScoreboard!H59</f>
        <v>7</v>
      </c>
      <c r="O33" s="28">
        <f t="shared" si="21"/>
        <v>12</v>
      </c>
      <c r="P33" s="28">
        <f t="shared" si="22"/>
        <v>3</v>
      </c>
      <c r="Q33" s="28">
        <f t="shared" si="49"/>
        <v>1</v>
      </c>
      <c r="R33" s="28" t="str">
        <f t="shared" si="50"/>
        <v/>
      </c>
      <c r="S33" s="28">
        <f t="shared" si="51"/>
        <v>13</v>
      </c>
      <c r="T33" s="28">
        <f t="shared" si="52"/>
        <v>25</v>
      </c>
      <c r="U33" s="28" t="str">
        <f t="shared" si="34"/>
        <v>SCORE</v>
      </c>
      <c r="V33" s="28" t="str">
        <f t="shared" si="35"/>
        <v/>
      </c>
      <c r="W33" s="28">
        <f t="shared" si="53"/>
        <v>219</v>
      </c>
      <c r="X33" s="28">
        <f t="shared" si="24"/>
        <v>22</v>
      </c>
      <c r="Y33" s="28">
        <f t="shared" si="54"/>
        <v>22</v>
      </c>
      <c r="Z33">
        <f>IF(COUNTIF($V$4:V32, "LAST")&gt;0, "", IF(Q33=1, IF(U33="SCORE", VLOOKUP(S33, D:E, 2, FALSE), ""), ""))</f>
        <v>2</v>
      </c>
      <c r="AA33" t="str">
        <f>IF(COUNTIF($V$4:V32, "LAST")&gt;0, "", IF(Q33=2, IF(U33="SCORE", VLOOKUP(S33, D:F, 3, FALSE), ""), ""))</f>
        <v/>
      </c>
      <c r="AB33">
        <f>IF(AD33="","", MAX($AB$4:AB32)+1)</f>
        <v>5</v>
      </c>
      <c r="AC33" t="str">
        <f>IF(AE33="","", MAX($AC$4:AC32)+1)</f>
        <v/>
      </c>
      <c r="AD33" t="str">
        <f t="shared" si="46"/>
        <v>2*22</v>
      </c>
      <c r="AE33" t="str">
        <f t="shared" si="47"/>
        <v/>
      </c>
      <c r="AF33">
        <f t="shared" si="37"/>
        <v>8</v>
      </c>
      <c r="AG33">
        <f t="shared" si="38"/>
        <v>9</v>
      </c>
      <c r="AH33">
        <f t="shared" si="39"/>
        <v>7</v>
      </c>
      <c r="AI33">
        <f t="shared" si="48"/>
        <v>330</v>
      </c>
      <c r="AK33">
        <f t="shared" si="26"/>
        <v>130</v>
      </c>
      <c r="AL33">
        <f t="shared" si="40"/>
        <v>30</v>
      </c>
      <c r="AM33">
        <f t="shared" si="2"/>
        <v>44</v>
      </c>
      <c r="AN33">
        <f t="shared" si="3"/>
        <v>7</v>
      </c>
      <c r="AO33">
        <f t="shared" si="4"/>
        <v>12</v>
      </c>
      <c r="AP33">
        <f t="shared" si="5"/>
        <v>3</v>
      </c>
      <c r="AQ33">
        <f t="shared" si="28"/>
        <v>1</v>
      </c>
      <c r="AR33" t="str">
        <f t="shared" si="6"/>
        <v/>
      </c>
      <c r="AS33">
        <f t="shared" si="7"/>
        <v>13</v>
      </c>
      <c r="AT33">
        <f t="shared" si="29"/>
        <v>25</v>
      </c>
      <c r="AU33" t="str">
        <f t="shared" si="8"/>
        <v>SCORE</v>
      </c>
      <c r="AV33" t="str">
        <f t="shared" si="9"/>
        <v/>
      </c>
      <c r="AW33">
        <f t="shared" si="30"/>
        <v>219</v>
      </c>
      <c r="AX33">
        <f t="shared" si="10"/>
        <v>22</v>
      </c>
      <c r="AY33">
        <f t="shared" si="11"/>
        <v>22</v>
      </c>
      <c r="AZ33">
        <f t="shared" si="12"/>
        <v>2</v>
      </c>
      <c r="BA33" t="str">
        <f t="shared" si="13"/>
        <v/>
      </c>
      <c r="BB33">
        <f t="shared" si="14"/>
        <v>5</v>
      </c>
      <c r="BC33" t="str">
        <f t="shared" si="15"/>
        <v/>
      </c>
      <c r="BD33" t="str">
        <f t="shared" si="16"/>
        <v>2*22</v>
      </c>
      <c r="BE33" t="str">
        <f t="shared" si="17"/>
        <v/>
      </c>
      <c r="BF33">
        <f t="shared" si="18"/>
        <v>8</v>
      </c>
      <c r="BG33">
        <f t="shared" si="19"/>
        <v>9</v>
      </c>
      <c r="BH33">
        <f t="shared" si="20"/>
        <v>7</v>
      </c>
      <c r="BI33">
        <f t="shared" si="31"/>
        <v>330</v>
      </c>
      <c r="BN33">
        <f>IF(OR(COUNTIF($AV$4:AV33, "LAST")&gt;0, COUNTIF($AV$4:AV33, "FINAL")&gt;0), "", IF($AJ$1&gt;=$K33, IFERROR(BF33-BG33, 0), ""))</f>
        <v>-1</v>
      </c>
      <c r="BT33">
        <f t="shared" si="41"/>
        <v>12</v>
      </c>
      <c r="BU33">
        <f t="shared" si="42"/>
        <v>3</v>
      </c>
      <c r="BV33">
        <f>IF(OR(COUNTIF($AV$4:AV33, "LAST")&gt;0, COUNTIF($AV$4:AV33, "FINAL")&gt;0), "", IF($AJ$1&gt;=$K33, AQ33, 0))</f>
        <v>1</v>
      </c>
      <c r="BW33">
        <f t="shared" si="43"/>
        <v>0</v>
      </c>
      <c r="BX33">
        <f t="shared" si="44"/>
        <v>0</v>
      </c>
    </row>
    <row r="34" spans="1:76" x14ac:dyDescent="0.35">
      <c r="A34">
        <v>34</v>
      </c>
      <c r="B34">
        <v>10</v>
      </c>
      <c r="K34" s="28">
        <v>131</v>
      </c>
      <c r="L34" s="28">
        <v>31</v>
      </c>
      <c r="M34" s="35">
        <f>AutoScoreboard!G60</f>
        <v>14</v>
      </c>
      <c r="N34" s="35">
        <f>AutoScoreboard!H60</f>
        <v>39</v>
      </c>
      <c r="O34" s="28">
        <f t="shared" si="21"/>
        <v>5</v>
      </c>
      <c r="P34" s="28">
        <f t="shared" si="22"/>
        <v>11</v>
      </c>
      <c r="Q34" s="28">
        <f t="shared" si="49"/>
        <v>1</v>
      </c>
      <c r="R34" s="28" t="str">
        <f t="shared" si="50"/>
        <v>KO</v>
      </c>
      <c r="S34" s="28">
        <f t="shared" si="51"/>
        <v>10</v>
      </c>
      <c r="T34" s="28">
        <f t="shared" si="52"/>
        <v>15</v>
      </c>
      <c r="U34" s="28" t="str">
        <f t="shared" si="34"/>
        <v/>
      </c>
      <c r="V34" s="28" t="str">
        <f t="shared" si="35"/>
        <v/>
      </c>
      <c r="W34" s="28">
        <f t="shared" si="53"/>
        <v>230</v>
      </c>
      <c r="X34" s="28">
        <f t="shared" si="24"/>
        <v>23</v>
      </c>
      <c r="Y34" s="28">
        <f t="shared" si="54"/>
        <v>23</v>
      </c>
      <c r="Z34" t="str">
        <f>IF(COUNTIF($V$4:V33, "LAST")&gt;0, "", IF(Q34=1, IF(U34="SCORE", VLOOKUP(S34, D:E, 2, FALSE), ""), ""))</f>
        <v/>
      </c>
      <c r="AA34" t="str">
        <f>IF(COUNTIF($V$4:V33, "LAST")&gt;0, "", IF(Q34=2, IF(U34="SCORE", VLOOKUP(S34, D:F, 3, FALSE), ""), ""))</f>
        <v/>
      </c>
      <c r="AB34" t="str">
        <f>IF(AD34="","", MAX($AB$4:AB33)+1)</f>
        <v/>
      </c>
      <c r="AC34" t="str">
        <f>IF(AE34="","", MAX($AC$4:AC33)+1)</f>
        <v/>
      </c>
      <c r="AD34" t="str">
        <f t="shared" si="46"/>
        <v/>
      </c>
      <c r="AE34" t="str">
        <f t="shared" si="47"/>
        <v/>
      </c>
      <c r="AF34">
        <f t="shared" si="37"/>
        <v>8</v>
      </c>
      <c r="AG34">
        <f t="shared" si="38"/>
        <v>9</v>
      </c>
      <c r="AH34">
        <f t="shared" si="39"/>
        <v>7</v>
      </c>
      <c r="AI34">
        <f t="shared" si="48"/>
        <v>330</v>
      </c>
      <c r="AK34">
        <f t="shared" si="26"/>
        <v>131</v>
      </c>
      <c r="AL34">
        <f t="shared" si="40"/>
        <v>31</v>
      </c>
      <c r="AM34">
        <f t="shared" si="2"/>
        <v>14</v>
      </c>
      <c r="AN34">
        <f t="shared" si="3"/>
        <v>39</v>
      </c>
      <c r="AO34">
        <f t="shared" si="4"/>
        <v>5</v>
      </c>
      <c r="AP34">
        <f t="shared" si="5"/>
        <v>11</v>
      </c>
      <c r="AQ34">
        <f t="shared" si="28"/>
        <v>1</v>
      </c>
      <c r="AR34" t="str">
        <f t="shared" si="6"/>
        <v>KO</v>
      </c>
      <c r="AS34">
        <f t="shared" si="7"/>
        <v>10</v>
      </c>
      <c r="AT34">
        <f t="shared" si="29"/>
        <v>15</v>
      </c>
      <c r="AU34" t="str">
        <f t="shared" si="8"/>
        <v/>
      </c>
      <c r="AV34" t="str">
        <f t="shared" si="9"/>
        <v/>
      </c>
      <c r="AW34">
        <f t="shared" si="30"/>
        <v>230</v>
      </c>
      <c r="AX34">
        <f t="shared" si="10"/>
        <v>23</v>
      </c>
      <c r="AY34">
        <f t="shared" si="11"/>
        <v>23</v>
      </c>
      <c r="AZ34" t="str">
        <f t="shared" si="12"/>
        <v/>
      </c>
      <c r="BA34" t="str">
        <f t="shared" si="13"/>
        <v/>
      </c>
      <c r="BB34" t="str">
        <f t="shared" si="14"/>
        <v/>
      </c>
      <c r="BC34" t="str">
        <f t="shared" si="15"/>
        <v/>
      </c>
      <c r="BD34" t="str">
        <f t="shared" si="16"/>
        <v/>
      </c>
      <c r="BE34" t="str">
        <f t="shared" si="17"/>
        <v/>
      </c>
      <c r="BF34">
        <f t="shared" si="18"/>
        <v>8</v>
      </c>
      <c r="BG34">
        <f t="shared" si="19"/>
        <v>9</v>
      </c>
      <c r="BH34">
        <f t="shared" si="20"/>
        <v>7</v>
      </c>
      <c r="BI34">
        <f t="shared" si="31"/>
        <v>330</v>
      </c>
      <c r="BN34">
        <f>IF(OR(COUNTIF($AV$4:AV34, "LAST")&gt;0, COUNTIF($AV$4:AV34, "FINAL")&gt;0), "", IF($AJ$1&gt;=$K34, IFERROR(BF34-BG34, 0), ""))</f>
        <v>-1</v>
      </c>
      <c r="BT34">
        <f t="shared" si="41"/>
        <v>5</v>
      </c>
      <c r="BU34">
        <f t="shared" si="42"/>
        <v>11</v>
      </c>
      <c r="BV34">
        <f>IF(OR(COUNTIF($AV$4:AV34, "LAST")&gt;0, COUNTIF($AV$4:AV34, "FINAL")&gt;0), "", IF($AJ$1&gt;=$K34, AQ34, 0))</f>
        <v>1</v>
      </c>
      <c r="BW34">
        <f t="shared" si="43"/>
        <v>0</v>
      </c>
      <c r="BX34">
        <f t="shared" si="44"/>
        <v>0</v>
      </c>
    </row>
    <row r="35" spans="1:76" x14ac:dyDescent="0.35">
      <c r="A35">
        <v>35</v>
      </c>
      <c r="B35">
        <v>10</v>
      </c>
      <c r="K35" s="28">
        <v>132</v>
      </c>
      <c r="L35" s="28">
        <v>32</v>
      </c>
      <c r="M35" s="35">
        <f>AutoScoreboard!G61</f>
        <v>11</v>
      </c>
      <c r="N35" s="35">
        <f>AutoScoreboard!H61</f>
        <v>2</v>
      </c>
      <c r="O35" s="28">
        <f t="shared" si="21"/>
        <v>4</v>
      </c>
      <c r="P35" s="28">
        <f t="shared" si="22"/>
        <v>2</v>
      </c>
      <c r="Q35" s="28">
        <f t="shared" si="49"/>
        <v>2</v>
      </c>
      <c r="R35" s="28" t="str">
        <f t="shared" si="50"/>
        <v/>
      </c>
      <c r="S35" s="28">
        <f t="shared" si="51"/>
        <v>15</v>
      </c>
      <c r="T35" s="28">
        <f t="shared" si="52"/>
        <v>11</v>
      </c>
      <c r="U35" s="28" t="str">
        <f t="shared" si="34"/>
        <v/>
      </c>
      <c r="V35" s="28" t="str">
        <f t="shared" si="35"/>
        <v/>
      </c>
      <c r="W35" s="28">
        <f t="shared" si="53"/>
        <v>232</v>
      </c>
      <c r="X35" s="28">
        <f t="shared" si="24"/>
        <v>24</v>
      </c>
      <c r="Y35" s="28">
        <f t="shared" si="54"/>
        <v>24</v>
      </c>
      <c r="Z35" t="str">
        <f>IF(COUNTIF($V$4:V34, "LAST")&gt;0, "", IF(Q35=1, IF(U35="SCORE", VLOOKUP(S35, D:E, 2, FALSE), ""), ""))</f>
        <v/>
      </c>
      <c r="AA35" t="str">
        <f>IF(COUNTIF($V$4:V34, "LAST")&gt;0, "", IF(Q35=2, IF(U35="SCORE", VLOOKUP(S35, D:F, 3, FALSE), ""), ""))</f>
        <v/>
      </c>
      <c r="AB35" t="str">
        <f>IF(AD35="","", MAX($AB$4:AB34)+1)</f>
        <v/>
      </c>
      <c r="AC35" t="str">
        <f>IF(AE35="","", MAX($AC$4:AC34)+1)</f>
        <v/>
      </c>
      <c r="AD35" t="str">
        <f t="shared" si="46"/>
        <v/>
      </c>
      <c r="AE35" t="str">
        <f t="shared" si="47"/>
        <v/>
      </c>
      <c r="AF35">
        <f t="shared" si="37"/>
        <v>8</v>
      </c>
      <c r="AG35">
        <f t="shared" si="38"/>
        <v>9</v>
      </c>
      <c r="AH35">
        <f t="shared" si="39"/>
        <v>7</v>
      </c>
      <c r="AI35">
        <f t="shared" si="48"/>
        <v>330</v>
      </c>
      <c r="AK35">
        <f t="shared" si="26"/>
        <v>132</v>
      </c>
      <c r="AL35">
        <f t="shared" si="40"/>
        <v>32</v>
      </c>
      <c r="AM35">
        <f t="shared" ref="AM35:AM66" si="55">IF($AJ$1&gt;=$K35, IF(M35=0, "", M35), " ")</f>
        <v>11</v>
      </c>
      <c r="AN35">
        <f t="shared" ref="AN35:AN66" si="56">IF($AJ$1&gt;=$K35, IF(N35=0, "", N35), " ")</f>
        <v>2</v>
      </c>
      <c r="AO35">
        <f t="shared" ref="AO35:AO66" si="57">IF($AJ$1&gt;=$K35, IF(O35=0, "", O35), " ")</f>
        <v>4</v>
      </c>
      <c r="AP35">
        <f t="shared" ref="AP35:AP66" si="58">IF($AJ$1&gt;=$K35, IF(P35=0, "", P35), " ")</f>
        <v>2</v>
      </c>
      <c r="AQ35">
        <f t="shared" si="28"/>
        <v>2</v>
      </c>
      <c r="AR35" t="str">
        <f t="shared" ref="AR35:AR66" si="59">IF($AJ$1&gt;=$K35, IF(R35=0, "", R35), " ")</f>
        <v/>
      </c>
      <c r="AS35">
        <f t="shared" ref="AS35:AS66" si="60">IF($AJ$1&gt;=$K35, IF(S35=0, "", S35), " ")</f>
        <v>15</v>
      </c>
      <c r="AT35">
        <f t="shared" si="29"/>
        <v>11</v>
      </c>
      <c r="AU35" t="str">
        <f t="shared" ref="AU35:AU66" si="61">IF($AJ$1&gt;=$K35, IF(U35=0, "", U35), " ")</f>
        <v/>
      </c>
      <c r="AV35" t="str">
        <f t="shared" ref="AV35:AV66" si="62">IF($AJ$1&gt;=$K35, IF(V35=0, "", V35), " ")</f>
        <v/>
      </c>
      <c r="AW35">
        <f t="shared" si="30"/>
        <v>232</v>
      </c>
      <c r="AX35">
        <f t="shared" ref="AX35:AX66" si="63">IF($AJ$1&gt;=$K35, IF(X35=0, "", X35), " ")</f>
        <v>24</v>
      </c>
      <c r="AY35">
        <f t="shared" ref="AY35:AY66" si="64">IF($AJ$1&gt;=$K35, IF(Y35=0, "", Y35), " ")</f>
        <v>24</v>
      </c>
      <c r="AZ35" t="str">
        <f t="shared" ref="AZ35:AZ66" si="65">IF($AJ$1&gt;=$K35, IF(Z35=0, "", Z35), " ")</f>
        <v/>
      </c>
      <c r="BA35" t="str">
        <f t="shared" ref="BA35:BA66" si="66">IF($AJ$1&gt;=$K35, IF(AA35=0, "", AA35), " ")</f>
        <v/>
      </c>
      <c r="BB35" t="str">
        <f t="shared" ref="BB35:BB66" si="67">IF($AJ$1&gt;=$K35, IF(AB35=0, "", AB35), " ")</f>
        <v/>
      </c>
      <c r="BC35" t="str">
        <f t="shared" ref="BC35:BC66" si="68">IF($AJ$1&gt;=$K35, IF(AC35=0, "", AC35), " ")</f>
        <v/>
      </c>
      <c r="BD35" t="str">
        <f t="shared" ref="BD35:BD66" si="69">IF($AJ$1&gt;=$K35, IF(AD35=0, "", AD35), " ")</f>
        <v/>
      </c>
      <c r="BE35" t="str">
        <f t="shared" ref="BE35:BE66" si="70">IF($AJ$1&gt;=$K35, IF(AE35=0, "", AE35), " ")</f>
        <v/>
      </c>
      <c r="BF35">
        <f t="shared" ref="BF35:BF66" si="71">IF($AJ$1&gt;=$K35, IF(AF35=0, "", AF35), " ")</f>
        <v>8</v>
      </c>
      <c r="BG35">
        <f t="shared" ref="BG35:BG66" si="72">IF($AJ$1&gt;=$K35, IF(AG35=0, "", AG35), " ")</f>
        <v>9</v>
      </c>
      <c r="BH35">
        <f t="shared" ref="BH35:BH66" si="73">IF($AJ$1&gt;=$K35, IF(AH35=0, "", AH35), " ")</f>
        <v>7</v>
      </c>
      <c r="BI35">
        <f t="shared" si="31"/>
        <v>330</v>
      </c>
      <c r="BN35">
        <f>IF(OR(COUNTIF($AV$4:AV35, "LAST")&gt;0, COUNTIF($AV$4:AV35, "FINAL")&gt;0), "", IF($AJ$1&gt;=$K35, IFERROR(BF35-BG35, 0), ""))</f>
        <v>-1</v>
      </c>
      <c r="BT35">
        <f t="shared" si="41"/>
        <v>0</v>
      </c>
      <c r="BU35">
        <f t="shared" si="42"/>
        <v>0</v>
      </c>
      <c r="BV35">
        <f>IF(OR(COUNTIF($AV$4:AV35, "LAST")&gt;0, COUNTIF($AV$4:AV35, "FINAL")&gt;0), "", IF($AJ$1&gt;=$K35, AQ35, 0))</f>
        <v>2</v>
      </c>
      <c r="BW35">
        <f t="shared" si="43"/>
        <v>4</v>
      </c>
      <c r="BX35">
        <f t="shared" si="44"/>
        <v>2</v>
      </c>
    </row>
    <row r="36" spans="1:76" x14ac:dyDescent="0.35">
      <c r="A36">
        <v>36</v>
      </c>
      <c r="B36">
        <v>10</v>
      </c>
      <c r="K36" s="28">
        <v>133</v>
      </c>
      <c r="L36" s="28">
        <v>33</v>
      </c>
      <c r="M36" s="35">
        <f>AutoScoreboard!G62</f>
        <v>30</v>
      </c>
      <c r="N36" s="35">
        <f>AutoScoreboard!H62</f>
        <v>10</v>
      </c>
      <c r="O36" s="28">
        <f t="shared" ref="O36:O67" si="74">VLOOKUP(M36, A:B, 2, FALSE)</f>
        <v>9</v>
      </c>
      <c r="P36" s="28">
        <f t="shared" ref="P36:P67" si="75">VLOOKUP(N36, A:B, 2, FALSE)</f>
        <v>4</v>
      </c>
      <c r="Q36" s="28">
        <f t="shared" si="49"/>
        <v>1</v>
      </c>
      <c r="R36" s="28" t="str">
        <f t="shared" si="50"/>
        <v/>
      </c>
      <c r="S36" s="28">
        <f t="shared" si="51"/>
        <v>11</v>
      </c>
      <c r="T36" s="28">
        <f t="shared" si="52"/>
        <v>20</v>
      </c>
      <c r="U36" s="28" t="str">
        <f t="shared" si="34"/>
        <v>SCORE</v>
      </c>
      <c r="V36" s="28" t="str">
        <f t="shared" si="35"/>
        <v/>
      </c>
      <c r="W36" s="28">
        <f t="shared" si="53"/>
        <v>236</v>
      </c>
      <c r="X36" s="28">
        <f t="shared" si="24"/>
        <v>24</v>
      </c>
      <c r="Y36" s="28">
        <f t="shared" si="54"/>
        <v>24</v>
      </c>
      <c r="Z36">
        <f>IF(COUNTIF($V$4:V35, "LAST")&gt;0, "", IF(Q36=1, IF(U36="SCORE", VLOOKUP(S36, D:E, 2, FALSE), ""), ""))</f>
        <v>1</v>
      </c>
      <c r="AA36" t="str">
        <f>IF(COUNTIF($V$4:V35, "LAST")&gt;0, "", IF(Q36=2, IF(U36="SCORE", VLOOKUP(S36, D:F, 3, FALSE), ""), ""))</f>
        <v/>
      </c>
      <c r="AB36">
        <f>IF(AD36="","", MAX($AB$4:AB35)+1)</f>
        <v>6</v>
      </c>
      <c r="AC36" t="str">
        <f>IF(AE36="","", MAX($AC$4:AC35)+1)</f>
        <v/>
      </c>
      <c r="AD36" t="str">
        <f t="shared" si="46"/>
        <v>1*24</v>
      </c>
      <c r="AE36" t="str">
        <f t="shared" si="47"/>
        <v/>
      </c>
      <c r="AF36">
        <f t="shared" si="37"/>
        <v>9</v>
      </c>
      <c r="AG36">
        <f t="shared" si="38"/>
        <v>9</v>
      </c>
      <c r="AH36">
        <f t="shared" si="39"/>
        <v>8</v>
      </c>
      <c r="AI36">
        <f t="shared" si="48"/>
        <v>340</v>
      </c>
      <c r="AK36">
        <f t="shared" ref="AK36:AK67" si="76">IF($AJ$1&gt;=$K36, IF(K36=0, "", K36), " ")</f>
        <v>133</v>
      </c>
      <c r="AL36">
        <f t="shared" si="40"/>
        <v>33</v>
      </c>
      <c r="AM36">
        <f t="shared" si="55"/>
        <v>30</v>
      </c>
      <c r="AN36">
        <f t="shared" si="56"/>
        <v>10</v>
      </c>
      <c r="AO36">
        <f t="shared" si="57"/>
        <v>9</v>
      </c>
      <c r="AP36">
        <f t="shared" si="58"/>
        <v>4</v>
      </c>
      <c r="AQ36">
        <f t="shared" ref="AQ36:AQ67" si="77">IF($AJ$1&gt;=$K36, IF(Q36=0, "", Q36), " ")</f>
        <v>1</v>
      </c>
      <c r="AR36" t="str">
        <f t="shared" si="59"/>
        <v/>
      </c>
      <c r="AS36">
        <f t="shared" si="60"/>
        <v>11</v>
      </c>
      <c r="AT36">
        <f t="shared" ref="AT36:AT67" si="78">IF($AJ$1&gt;=$K36, IF(T36=0, "", T36), " ")</f>
        <v>20</v>
      </c>
      <c r="AU36" t="str">
        <f t="shared" si="61"/>
        <v>SCORE</v>
      </c>
      <c r="AV36" t="str">
        <f t="shared" si="62"/>
        <v/>
      </c>
      <c r="AW36">
        <f t="shared" ref="AW36:AW67" si="79">IF($AJ$1&gt;=$K36, IF(W36=0, "", W36), " ")</f>
        <v>236</v>
      </c>
      <c r="AX36">
        <f t="shared" si="63"/>
        <v>24</v>
      </c>
      <c r="AY36">
        <f t="shared" si="64"/>
        <v>24</v>
      </c>
      <c r="AZ36">
        <f t="shared" si="65"/>
        <v>1</v>
      </c>
      <c r="BA36" t="str">
        <f t="shared" si="66"/>
        <v/>
      </c>
      <c r="BB36">
        <f t="shared" si="67"/>
        <v>6</v>
      </c>
      <c r="BC36" t="str">
        <f t="shared" si="68"/>
        <v/>
      </c>
      <c r="BD36" t="str">
        <f t="shared" si="69"/>
        <v>1*24</v>
      </c>
      <c r="BE36" t="str">
        <f t="shared" si="70"/>
        <v/>
      </c>
      <c r="BF36">
        <f t="shared" si="71"/>
        <v>9</v>
      </c>
      <c r="BG36">
        <f t="shared" si="72"/>
        <v>9</v>
      </c>
      <c r="BH36">
        <f t="shared" si="73"/>
        <v>8</v>
      </c>
      <c r="BI36">
        <f t="shared" ref="BI36:BI67" si="80">IF($AJ$1&gt;=$K36, IF(AI36=0, "", AI36), " ")</f>
        <v>340</v>
      </c>
      <c r="BN36">
        <f>IF(OR(COUNTIF($AV$4:AV36, "LAST")&gt;0, COUNTIF($AV$4:AV36, "FINAL")&gt;0), "", IF($AJ$1&gt;=$K36, IFERROR(BF36-BG36, 0), ""))</f>
        <v>0</v>
      </c>
      <c r="BT36">
        <f t="shared" si="41"/>
        <v>9</v>
      </c>
      <c r="BU36">
        <f t="shared" si="42"/>
        <v>4</v>
      </c>
      <c r="BV36">
        <f>IF(OR(COUNTIF($AV$4:AV36, "LAST")&gt;0, COUNTIF($AV$4:AV36, "FINAL")&gt;0), "", IF($AJ$1&gt;=$K36, AQ36, 0))</f>
        <v>1</v>
      </c>
      <c r="BW36">
        <f t="shared" si="43"/>
        <v>0</v>
      </c>
      <c r="BX36">
        <f t="shared" si="44"/>
        <v>0</v>
      </c>
    </row>
    <row r="37" spans="1:76" x14ac:dyDescent="0.35">
      <c r="A37">
        <v>37</v>
      </c>
      <c r="B37">
        <v>11</v>
      </c>
      <c r="K37" s="28">
        <v>134</v>
      </c>
      <c r="L37" s="28">
        <v>34</v>
      </c>
      <c r="M37" s="35">
        <f>AutoScoreboard!G63</f>
        <v>32</v>
      </c>
      <c r="N37" s="35">
        <f>AutoScoreboard!H63</f>
        <v>28</v>
      </c>
      <c r="O37" s="28">
        <f t="shared" si="74"/>
        <v>9</v>
      </c>
      <c r="P37" s="28">
        <f t="shared" si="75"/>
        <v>8</v>
      </c>
      <c r="Q37" s="28">
        <f t="shared" si="49"/>
        <v>1</v>
      </c>
      <c r="R37" s="28" t="str">
        <f t="shared" si="50"/>
        <v>KO</v>
      </c>
      <c r="S37" s="28">
        <f t="shared" si="51"/>
        <v>10</v>
      </c>
      <c r="T37" s="28">
        <f t="shared" si="52"/>
        <v>15</v>
      </c>
      <c r="U37" s="28" t="str">
        <f t="shared" si="34"/>
        <v/>
      </c>
      <c r="V37" s="28" t="str">
        <f t="shared" si="35"/>
        <v/>
      </c>
      <c r="W37" s="28">
        <f t="shared" si="53"/>
        <v>244</v>
      </c>
      <c r="X37" s="28">
        <f t="shared" si="24"/>
        <v>25</v>
      </c>
      <c r="Y37" s="28">
        <f t="shared" si="54"/>
        <v>25</v>
      </c>
      <c r="Z37" t="str">
        <f>IF(COUNTIF($V$4:V36, "LAST")&gt;0, "", IF(Q37=1, IF(U37="SCORE", VLOOKUP(S37, D:E, 2, FALSE), ""), ""))</f>
        <v/>
      </c>
      <c r="AA37" t="str">
        <f>IF(COUNTIF($V$4:V36, "LAST")&gt;0, "", IF(Q37=2, IF(U37="SCORE", VLOOKUP(S37, D:F, 3, FALSE), ""), ""))</f>
        <v/>
      </c>
      <c r="AB37" t="str">
        <f>IF(AD37="","", MAX($AB$4:AB36)+1)</f>
        <v/>
      </c>
      <c r="AC37" t="str">
        <f>IF(AE37="","", MAX($AC$4:AC36)+1)</f>
        <v/>
      </c>
      <c r="AD37" t="str">
        <f t="shared" si="46"/>
        <v/>
      </c>
      <c r="AE37" t="str">
        <f t="shared" si="47"/>
        <v/>
      </c>
      <c r="AF37">
        <f t="shared" si="37"/>
        <v>9</v>
      </c>
      <c r="AG37">
        <f t="shared" si="38"/>
        <v>9</v>
      </c>
      <c r="AH37">
        <f t="shared" ref="AH37:AH55" si="81">COUNTIFS(U37, "SCORE", W37, "&lt;251")+((COUNTIFS(U37, "SCORE", W37, "&gt;250"))/2)+AH36</f>
        <v>8</v>
      </c>
      <c r="AI37">
        <f t="shared" si="48"/>
        <v>340</v>
      </c>
      <c r="AK37">
        <f t="shared" si="76"/>
        <v>134</v>
      </c>
      <c r="AL37">
        <f t="shared" si="40"/>
        <v>34</v>
      </c>
      <c r="AM37">
        <f t="shared" si="55"/>
        <v>32</v>
      </c>
      <c r="AN37">
        <f t="shared" si="56"/>
        <v>28</v>
      </c>
      <c r="AO37">
        <f t="shared" si="57"/>
        <v>9</v>
      </c>
      <c r="AP37">
        <f t="shared" si="58"/>
        <v>8</v>
      </c>
      <c r="AQ37">
        <f t="shared" si="77"/>
        <v>1</v>
      </c>
      <c r="AR37" t="str">
        <f t="shared" si="59"/>
        <v>KO</v>
      </c>
      <c r="AS37">
        <f t="shared" si="60"/>
        <v>10</v>
      </c>
      <c r="AT37">
        <f t="shared" si="78"/>
        <v>15</v>
      </c>
      <c r="AU37" t="str">
        <f t="shared" si="61"/>
        <v/>
      </c>
      <c r="AV37" t="str">
        <f t="shared" si="62"/>
        <v/>
      </c>
      <c r="AW37">
        <f t="shared" si="79"/>
        <v>244</v>
      </c>
      <c r="AX37">
        <f t="shared" si="63"/>
        <v>25</v>
      </c>
      <c r="AY37">
        <f t="shared" si="64"/>
        <v>25</v>
      </c>
      <c r="AZ37" t="str">
        <f t="shared" si="65"/>
        <v/>
      </c>
      <c r="BA37" t="str">
        <f t="shared" si="66"/>
        <v/>
      </c>
      <c r="BB37" t="str">
        <f t="shared" si="67"/>
        <v/>
      </c>
      <c r="BC37" t="str">
        <f t="shared" si="68"/>
        <v/>
      </c>
      <c r="BD37" t="str">
        <f t="shared" si="69"/>
        <v/>
      </c>
      <c r="BE37" t="str">
        <f t="shared" si="70"/>
        <v/>
      </c>
      <c r="BF37">
        <f t="shared" si="71"/>
        <v>9</v>
      </c>
      <c r="BG37">
        <f t="shared" si="72"/>
        <v>9</v>
      </c>
      <c r="BH37">
        <f t="shared" si="73"/>
        <v>8</v>
      </c>
      <c r="BI37">
        <f t="shared" si="80"/>
        <v>340</v>
      </c>
      <c r="BN37">
        <f>IF(OR(COUNTIF($AV$4:AV37, "LAST")&gt;0, COUNTIF($AV$4:AV37, "FINAL")&gt;0), "", IF($AJ$1&gt;=$K37, IFERROR(BF37-BG37, 0), ""))</f>
        <v>0</v>
      </c>
      <c r="BT37">
        <f t="shared" si="41"/>
        <v>9</v>
      </c>
      <c r="BU37">
        <f t="shared" si="42"/>
        <v>8</v>
      </c>
      <c r="BV37">
        <f>IF(OR(COUNTIF($AV$4:AV37, "LAST")&gt;0, COUNTIF($AV$4:AV37, "FINAL")&gt;0), "", IF($AJ$1&gt;=$K37, AQ37, 0))</f>
        <v>1</v>
      </c>
      <c r="BW37">
        <f t="shared" si="43"/>
        <v>0</v>
      </c>
      <c r="BX37">
        <f t="shared" si="44"/>
        <v>0</v>
      </c>
    </row>
    <row r="38" spans="1:76" x14ac:dyDescent="0.35">
      <c r="A38">
        <v>38</v>
      </c>
      <c r="B38">
        <v>11</v>
      </c>
      <c r="K38" s="28">
        <v>135</v>
      </c>
      <c r="L38" s="28">
        <v>35</v>
      </c>
      <c r="M38" s="35">
        <f>AutoScoreboard!G64</f>
        <v>18</v>
      </c>
      <c r="N38" s="35">
        <f>AutoScoreboard!H64</f>
        <v>16</v>
      </c>
      <c r="O38" s="28">
        <f t="shared" si="74"/>
        <v>6</v>
      </c>
      <c r="P38" s="28">
        <f t="shared" si="75"/>
        <v>5</v>
      </c>
      <c r="Q38" s="28">
        <f t="shared" si="49"/>
        <v>2</v>
      </c>
      <c r="R38" s="28" t="str">
        <f t="shared" si="50"/>
        <v/>
      </c>
      <c r="S38" s="28">
        <f t="shared" si="51"/>
        <v>15</v>
      </c>
      <c r="T38" s="28">
        <f t="shared" si="52"/>
        <v>9</v>
      </c>
      <c r="U38" s="28" t="str">
        <f t="shared" si="34"/>
        <v/>
      </c>
      <c r="V38" s="28" t="str">
        <f t="shared" si="35"/>
        <v/>
      </c>
      <c r="W38" s="28">
        <f t="shared" si="53"/>
        <v>249</v>
      </c>
      <c r="X38" s="28">
        <f t="shared" si="24"/>
        <v>25</v>
      </c>
      <c r="Y38" s="28">
        <f t="shared" si="54"/>
        <v>25</v>
      </c>
      <c r="Z38" t="str">
        <f>IF(COUNTIF($V$4:V37, "LAST")&gt;0, "", IF(Q38=1, IF(U38="SCORE", VLOOKUP(S38, D:E, 2, FALSE), ""), ""))</f>
        <v/>
      </c>
      <c r="AA38" t="str">
        <f>IF(COUNTIF($V$4:V37, "LAST")&gt;0, "", IF(Q38=2, IF(U38="SCORE", VLOOKUP(S38, D:F, 3, FALSE), ""), ""))</f>
        <v/>
      </c>
      <c r="AB38" t="str">
        <f>IF(AD38="","", MAX($AB$4:AB37)+1)</f>
        <v/>
      </c>
      <c r="AC38" t="str">
        <f>IF(AE38="","", MAX($AC$4:AC37)+1)</f>
        <v/>
      </c>
      <c r="AD38" t="str">
        <f t="shared" si="46"/>
        <v/>
      </c>
      <c r="AE38" t="str">
        <f t="shared" si="47"/>
        <v/>
      </c>
      <c r="AF38">
        <f t="shared" si="37"/>
        <v>9</v>
      </c>
      <c r="AG38">
        <f t="shared" si="38"/>
        <v>9</v>
      </c>
      <c r="AH38">
        <f t="shared" si="81"/>
        <v>8</v>
      </c>
      <c r="AI38">
        <f t="shared" si="48"/>
        <v>340</v>
      </c>
      <c r="AK38">
        <f t="shared" si="76"/>
        <v>135</v>
      </c>
      <c r="AL38">
        <f t="shared" si="40"/>
        <v>35</v>
      </c>
      <c r="AM38">
        <f t="shared" si="55"/>
        <v>18</v>
      </c>
      <c r="AN38">
        <f t="shared" si="56"/>
        <v>16</v>
      </c>
      <c r="AO38">
        <f t="shared" si="57"/>
        <v>6</v>
      </c>
      <c r="AP38">
        <f t="shared" si="58"/>
        <v>5</v>
      </c>
      <c r="AQ38">
        <f t="shared" si="77"/>
        <v>2</v>
      </c>
      <c r="AR38" t="str">
        <f t="shared" si="59"/>
        <v/>
      </c>
      <c r="AS38">
        <f t="shared" si="60"/>
        <v>15</v>
      </c>
      <c r="AT38">
        <f t="shared" si="78"/>
        <v>9</v>
      </c>
      <c r="AU38" t="str">
        <f t="shared" si="61"/>
        <v/>
      </c>
      <c r="AV38" t="str">
        <f t="shared" si="62"/>
        <v/>
      </c>
      <c r="AW38">
        <f t="shared" si="79"/>
        <v>249</v>
      </c>
      <c r="AX38">
        <f t="shared" si="63"/>
        <v>25</v>
      </c>
      <c r="AY38">
        <f t="shared" si="64"/>
        <v>25</v>
      </c>
      <c r="AZ38" t="str">
        <f t="shared" si="65"/>
        <v/>
      </c>
      <c r="BA38" t="str">
        <f t="shared" si="66"/>
        <v/>
      </c>
      <c r="BB38" t="str">
        <f t="shared" si="67"/>
        <v/>
      </c>
      <c r="BC38" t="str">
        <f t="shared" si="68"/>
        <v/>
      </c>
      <c r="BD38" t="str">
        <f t="shared" si="69"/>
        <v/>
      </c>
      <c r="BE38" t="str">
        <f t="shared" si="70"/>
        <v/>
      </c>
      <c r="BF38">
        <f t="shared" si="71"/>
        <v>9</v>
      </c>
      <c r="BG38">
        <f t="shared" si="72"/>
        <v>9</v>
      </c>
      <c r="BH38">
        <f t="shared" si="73"/>
        <v>8</v>
      </c>
      <c r="BI38">
        <f t="shared" si="80"/>
        <v>340</v>
      </c>
      <c r="BN38">
        <f>IF(OR(COUNTIF($AV$4:AV38, "LAST")&gt;0, COUNTIF($AV$4:AV38, "FINAL")&gt;0), "", IF($AJ$1&gt;=$K38, IFERROR(BF38-BG38, 0), ""))</f>
        <v>0</v>
      </c>
      <c r="BT38">
        <f t="shared" si="41"/>
        <v>0</v>
      </c>
      <c r="BU38">
        <f t="shared" si="42"/>
        <v>0</v>
      </c>
      <c r="BV38">
        <f>IF(OR(COUNTIF($AV$4:AV38, "LAST")&gt;0, COUNTIF($AV$4:AV38, "FINAL")&gt;0), "", IF($AJ$1&gt;=$K38, AQ38, 0))</f>
        <v>2</v>
      </c>
      <c r="BW38">
        <f t="shared" si="43"/>
        <v>6</v>
      </c>
      <c r="BX38">
        <f t="shared" si="44"/>
        <v>5</v>
      </c>
    </row>
    <row r="39" spans="1:76" x14ac:dyDescent="0.35">
      <c r="A39">
        <v>39</v>
      </c>
      <c r="B39">
        <v>11</v>
      </c>
      <c r="K39" s="28">
        <v>136</v>
      </c>
      <c r="L39" s="28">
        <v>36</v>
      </c>
      <c r="M39" s="35">
        <f>AutoScoreboard!G65</f>
        <v>9</v>
      </c>
      <c r="N39" s="35">
        <f>AutoScoreboard!H65</f>
        <v>36</v>
      </c>
      <c r="O39" s="28">
        <f t="shared" si="74"/>
        <v>4</v>
      </c>
      <c r="P39" s="28">
        <f t="shared" si="75"/>
        <v>10</v>
      </c>
      <c r="Q39" s="28">
        <f t="shared" si="49"/>
        <v>1</v>
      </c>
      <c r="R39" s="28" t="str">
        <f t="shared" si="50"/>
        <v/>
      </c>
      <c r="S39" s="28">
        <f t="shared" si="51"/>
        <v>9</v>
      </c>
      <c r="T39" s="28">
        <f t="shared" si="52"/>
        <v>13</v>
      </c>
      <c r="U39" s="28" t="str">
        <f t="shared" si="34"/>
        <v/>
      </c>
      <c r="V39" s="28" t="str">
        <f t="shared" si="35"/>
        <v/>
      </c>
      <c r="W39" s="28">
        <f t="shared" si="53"/>
        <v>259</v>
      </c>
      <c r="X39" s="28">
        <f t="shared" si="24"/>
        <v>26</v>
      </c>
      <c r="Y39" s="28" t="str">
        <f t="shared" si="54"/>
        <v>25+1</v>
      </c>
      <c r="Z39" t="str">
        <f>IF(COUNTIF($V$4:V38, "LAST")&gt;0, "", IF(Q39=1, IF(U39="SCORE", VLOOKUP(S39, D:E, 2, FALSE), ""), ""))</f>
        <v/>
      </c>
      <c r="AA39" t="str">
        <f>IF(COUNTIF($V$4:V38, "LAST")&gt;0, "", IF(Q39=2, IF(U39="SCORE", VLOOKUP(S39, D:F, 3, FALSE), ""), ""))</f>
        <v/>
      </c>
      <c r="AB39" t="str">
        <f>IF(AD39="","", MAX($AB$4:AB38)+1)</f>
        <v/>
      </c>
      <c r="AC39" t="str">
        <f>IF(AE39="","", MAX($AC$4:AC38)+1)</f>
        <v/>
      </c>
      <c r="AD39" t="str">
        <f t="shared" si="46"/>
        <v/>
      </c>
      <c r="AE39" t="str">
        <f t="shared" si="47"/>
        <v/>
      </c>
      <c r="AF39">
        <f t="shared" si="37"/>
        <v>9</v>
      </c>
      <c r="AG39">
        <f t="shared" si="38"/>
        <v>9</v>
      </c>
      <c r="AH39">
        <f t="shared" si="81"/>
        <v>8</v>
      </c>
      <c r="AI39">
        <f t="shared" si="48"/>
        <v>340</v>
      </c>
      <c r="AK39">
        <f t="shared" si="76"/>
        <v>136</v>
      </c>
      <c r="AL39">
        <f t="shared" si="40"/>
        <v>36</v>
      </c>
      <c r="AM39">
        <f t="shared" si="55"/>
        <v>9</v>
      </c>
      <c r="AN39">
        <f t="shared" si="56"/>
        <v>36</v>
      </c>
      <c r="AO39">
        <f t="shared" si="57"/>
        <v>4</v>
      </c>
      <c r="AP39">
        <f t="shared" si="58"/>
        <v>10</v>
      </c>
      <c r="AQ39">
        <f t="shared" si="77"/>
        <v>1</v>
      </c>
      <c r="AR39" t="str">
        <f t="shared" si="59"/>
        <v/>
      </c>
      <c r="AS39">
        <f t="shared" si="60"/>
        <v>9</v>
      </c>
      <c r="AT39">
        <f t="shared" si="78"/>
        <v>13</v>
      </c>
      <c r="AU39" t="str">
        <f t="shared" si="61"/>
        <v/>
      </c>
      <c r="AV39" t="str">
        <f t="shared" si="62"/>
        <v/>
      </c>
      <c r="AW39">
        <f t="shared" si="79"/>
        <v>259</v>
      </c>
      <c r="AX39">
        <f t="shared" si="63"/>
        <v>26</v>
      </c>
      <c r="AY39" t="str">
        <f t="shared" si="64"/>
        <v>25+1</v>
      </c>
      <c r="AZ39" t="str">
        <f t="shared" si="65"/>
        <v/>
      </c>
      <c r="BA39" t="str">
        <f t="shared" si="66"/>
        <v/>
      </c>
      <c r="BB39" t="str">
        <f t="shared" si="67"/>
        <v/>
      </c>
      <c r="BC39" t="str">
        <f t="shared" si="68"/>
        <v/>
      </c>
      <c r="BD39" t="str">
        <f t="shared" si="69"/>
        <v/>
      </c>
      <c r="BE39" t="str">
        <f t="shared" si="70"/>
        <v/>
      </c>
      <c r="BF39">
        <f t="shared" si="71"/>
        <v>9</v>
      </c>
      <c r="BG39">
        <f t="shared" si="72"/>
        <v>9</v>
      </c>
      <c r="BH39">
        <f t="shared" si="73"/>
        <v>8</v>
      </c>
      <c r="BI39">
        <f t="shared" si="80"/>
        <v>340</v>
      </c>
      <c r="BN39">
        <f>IF(OR(COUNTIF($AV$4:AV39, "LAST")&gt;0, COUNTIF($AV$4:AV39, "FINAL")&gt;0), "", IF($AJ$1&gt;=$K39, IFERROR(BF39-BG39, 0), ""))</f>
        <v>0</v>
      </c>
      <c r="BT39">
        <f t="shared" si="41"/>
        <v>4</v>
      </c>
      <c r="BU39">
        <f t="shared" si="42"/>
        <v>10</v>
      </c>
      <c r="BV39">
        <f>IF(OR(COUNTIF($AV$4:AV39, "LAST")&gt;0, COUNTIF($AV$4:AV39, "FINAL")&gt;0), "", IF($AJ$1&gt;=$K39, AQ39, 0))</f>
        <v>1</v>
      </c>
      <c r="BW39">
        <f t="shared" si="43"/>
        <v>0</v>
      </c>
      <c r="BX39">
        <f t="shared" si="44"/>
        <v>0</v>
      </c>
    </row>
    <row r="40" spans="1:76" x14ac:dyDescent="0.35">
      <c r="A40">
        <v>40</v>
      </c>
      <c r="B40">
        <v>11</v>
      </c>
      <c r="K40" s="28">
        <v>137</v>
      </c>
      <c r="L40" s="28">
        <v>37</v>
      </c>
      <c r="M40" s="35">
        <f>AutoScoreboard!G66</f>
        <v>23</v>
      </c>
      <c r="N40" s="35">
        <f>AutoScoreboard!H66</f>
        <v>24</v>
      </c>
      <c r="O40" s="28">
        <f t="shared" si="74"/>
        <v>7</v>
      </c>
      <c r="P40" s="28">
        <f t="shared" si="75"/>
        <v>7</v>
      </c>
      <c r="Q40" s="28">
        <f t="shared" si="49"/>
        <v>2</v>
      </c>
      <c r="R40" s="28" t="str">
        <f t="shared" si="50"/>
        <v/>
      </c>
      <c r="S40" s="28">
        <f t="shared" si="51"/>
        <v>13</v>
      </c>
      <c r="T40" s="28">
        <f t="shared" si="52"/>
        <v>6</v>
      </c>
      <c r="U40" s="28" t="str">
        <f t="shared" si="34"/>
        <v/>
      </c>
      <c r="V40" s="28" t="str">
        <f>IF(AND(W39&gt;AI40, U39&lt;&gt;"SCORE", Q40=IF(AF40&gt;AG40, 2, IF(AG40&gt;AF40, 1, Q40))), "LAST", "")</f>
        <v/>
      </c>
      <c r="W40" s="28">
        <f t="shared" si="53"/>
        <v>266</v>
      </c>
      <c r="X40" s="28">
        <f t="shared" si="24"/>
        <v>27</v>
      </c>
      <c r="Y40" s="28" t="str">
        <f t="shared" si="54"/>
        <v>25+2</v>
      </c>
      <c r="Z40" t="str">
        <f>IF(COUNTIF($V$4:V39, "LAST")&gt;0, "", IF(Q40=1, IF(U40="SCORE", VLOOKUP(S40, D:E, 2, FALSE), ""), ""))</f>
        <v/>
      </c>
      <c r="AA40" t="str">
        <f>IF(COUNTIF($V$4:V39, "LAST")&gt;0, "", IF(Q40=2, IF(U40="SCORE", VLOOKUP(S40, D:F, 3, FALSE), ""), ""))</f>
        <v/>
      </c>
      <c r="AB40" t="str">
        <f>IF(AD40="","", MAX($AB$4:AB39)+1)</f>
        <v/>
      </c>
      <c r="AC40" t="str">
        <f>IF(AE40="","", MAX($AC$4:AC39)+1)</f>
        <v/>
      </c>
      <c r="AD40" t="str">
        <f t="shared" si="46"/>
        <v/>
      </c>
      <c r="AE40" t="str">
        <f t="shared" si="47"/>
        <v/>
      </c>
      <c r="AF40">
        <f t="shared" si="37"/>
        <v>9</v>
      </c>
      <c r="AG40">
        <f t="shared" si="38"/>
        <v>9</v>
      </c>
      <c r="AH40">
        <f t="shared" si="81"/>
        <v>8</v>
      </c>
      <c r="AI40">
        <f t="shared" si="48"/>
        <v>340</v>
      </c>
      <c r="AK40">
        <f t="shared" si="76"/>
        <v>137</v>
      </c>
      <c r="AL40">
        <f t="shared" si="40"/>
        <v>37</v>
      </c>
      <c r="AM40">
        <f t="shared" si="55"/>
        <v>23</v>
      </c>
      <c r="AN40">
        <f t="shared" si="56"/>
        <v>24</v>
      </c>
      <c r="AO40">
        <f t="shared" si="57"/>
        <v>7</v>
      </c>
      <c r="AP40">
        <f t="shared" si="58"/>
        <v>7</v>
      </c>
      <c r="AQ40">
        <f t="shared" si="77"/>
        <v>2</v>
      </c>
      <c r="AR40" t="str">
        <f t="shared" si="59"/>
        <v/>
      </c>
      <c r="AS40">
        <f t="shared" si="60"/>
        <v>13</v>
      </c>
      <c r="AT40">
        <f t="shared" si="78"/>
        <v>6</v>
      </c>
      <c r="AU40" t="str">
        <f t="shared" si="61"/>
        <v/>
      </c>
      <c r="AV40" t="str">
        <f t="shared" si="62"/>
        <v/>
      </c>
      <c r="AW40">
        <f t="shared" si="79"/>
        <v>266</v>
      </c>
      <c r="AX40">
        <f t="shared" si="63"/>
        <v>27</v>
      </c>
      <c r="AY40" t="str">
        <f t="shared" si="64"/>
        <v>25+2</v>
      </c>
      <c r="AZ40" t="str">
        <f t="shared" si="65"/>
        <v/>
      </c>
      <c r="BA40" t="str">
        <f t="shared" si="66"/>
        <v/>
      </c>
      <c r="BB40" t="str">
        <f t="shared" si="67"/>
        <v/>
      </c>
      <c r="BC40" t="str">
        <f t="shared" si="68"/>
        <v/>
      </c>
      <c r="BD40" t="str">
        <f t="shared" si="69"/>
        <v/>
      </c>
      <c r="BE40" t="str">
        <f t="shared" si="70"/>
        <v/>
      </c>
      <c r="BF40">
        <f t="shared" si="71"/>
        <v>9</v>
      </c>
      <c r="BG40">
        <f t="shared" si="72"/>
        <v>9</v>
      </c>
      <c r="BH40">
        <f t="shared" si="73"/>
        <v>8</v>
      </c>
      <c r="BI40">
        <f t="shared" si="80"/>
        <v>340</v>
      </c>
      <c r="BN40">
        <f>IF(OR(COUNTIF($AV$4:AV40, "LAST")&gt;0, COUNTIF($AV$4:AV40, "FINAL")&gt;0), "", IF($AJ$1&gt;=$K40, IFERROR(BF40-BG40, 0), ""))</f>
        <v>0</v>
      </c>
      <c r="BT40">
        <f t="shared" si="41"/>
        <v>0</v>
      </c>
      <c r="BU40">
        <f t="shared" si="42"/>
        <v>0</v>
      </c>
      <c r="BV40">
        <f>IF(OR(COUNTIF($AV$4:AV40, "LAST")&gt;0, COUNTIF($AV$4:AV40, "FINAL")&gt;0), "", IF($AJ$1&gt;=$K40, AQ40, 0))</f>
        <v>2</v>
      </c>
      <c r="BW40">
        <f t="shared" si="43"/>
        <v>7</v>
      </c>
      <c r="BX40">
        <f t="shared" si="44"/>
        <v>7</v>
      </c>
    </row>
    <row r="41" spans="1:76" x14ac:dyDescent="0.35">
      <c r="A41">
        <v>41</v>
      </c>
      <c r="B41">
        <v>12</v>
      </c>
      <c r="K41" s="28">
        <v>138</v>
      </c>
      <c r="L41" s="28">
        <v>38</v>
      </c>
      <c r="M41" s="35">
        <f>AutoScoreboard!G67</f>
        <v>19</v>
      </c>
      <c r="N41" s="35">
        <f>AutoScoreboard!H67</f>
        <v>29</v>
      </c>
      <c r="O41" s="28">
        <f t="shared" si="74"/>
        <v>6</v>
      </c>
      <c r="P41" s="28">
        <f t="shared" si="75"/>
        <v>9</v>
      </c>
      <c r="Q41" s="28">
        <f t="shared" si="49"/>
        <v>1</v>
      </c>
      <c r="R41" s="28" t="str">
        <f t="shared" si="50"/>
        <v/>
      </c>
      <c r="S41" s="28">
        <f t="shared" si="51"/>
        <v>6</v>
      </c>
      <c r="T41" s="28">
        <f t="shared" si="52"/>
        <v>12</v>
      </c>
      <c r="U41" s="28" t="str">
        <f t="shared" si="34"/>
        <v/>
      </c>
      <c r="V41" s="28" t="str">
        <f t="shared" si="35"/>
        <v/>
      </c>
      <c r="W41" s="28">
        <f t="shared" si="53"/>
        <v>275</v>
      </c>
      <c r="X41" s="28">
        <f t="shared" si="24"/>
        <v>28</v>
      </c>
      <c r="Y41" s="28" t="str">
        <f t="shared" si="54"/>
        <v>25+3</v>
      </c>
      <c r="Z41" t="str">
        <f>IF(COUNTIF($V$4:V40, "LAST")&gt;0, "", IF(Q41=1, IF(U41="SCORE", VLOOKUP(S41, D:E, 2, FALSE), ""), ""))</f>
        <v/>
      </c>
      <c r="AA41" t="str">
        <f>IF(COUNTIF($V$4:V40, "LAST")&gt;0, "", IF(Q41=2, IF(U41="SCORE", VLOOKUP(S41, D:F, 3, FALSE), ""), ""))</f>
        <v/>
      </c>
      <c r="AB41" t="str">
        <f>IF(AD41="","", MAX($AB$4:AB40)+1)</f>
        <v/>
      </c>
      <c r="AC41" t="str">
        <f>IF(AE41="","", MAX($AC$4:AC40)+1)</f>
        <v/>
      </c>
      <c r="AD41" t="str">
        <f t="shared" si="46"/>
        <v/>
      </c>
      <c r="AE41" t="str">
        <f t="shared" si="47"/>
        <v/>
      </c>
      <c r="AF41">
        <f t="shared" si="37"/>
        <v>9</v>
      </c>
      <c r="AG41">
        <f t="shared" si="38"/>
        <v>9</v>
      </c>
      <c r="AH41">
        <f t="shared" si="81"/>
        <v>8</v>
      </c>
      <c r="AI41">
        <f t="shared" si="48"/>
        <v>340</v>
      </c>
      <c r="AK41">
        <f t="shared" si="76"/>
        <v>138</v>
      </c>
      <c r="AL41">
        <f t="shared" si="40"/>
        <v>38</v>
      </c>
      <c r="AM41">
        <f t="shared" si="55"/>
        <v>19</v>
      </c>
      <c r="AN41">
        <f t="shared" si="56"/>
        <v>29</v>
      </c>
      <c r="AO41">
        <f t="shared" si="57"/>
        <v>6</v>
      </c>
      <c r="AP41">
        <f t="shared" si="58"/>
        <v>9</v>
      </c>
      <c r="AQ41">
        <f t="shared" si="77"/>
        <v>1</v>
      </c>
      <c r="AR41" t="str">
        <f t="shared" si="59"/>
        <v/>
      </c>
      <c r="AS41">
        <f t="shared" si="60"/>
        <v>6</v>
      </c>
      <c r="AT41">
        <f t="shared" si="78"/>
        <v>12</v>
      </c>
      <c r="AU41" t="str">
        <f t="shared" si="61"/>
        <v/>
      </c>
      <c r="AV41" t="str">
        <f t="shared" si="62"/>
        <v/>
      </c>
      <c r="AW41">
        <f t="shared" si="79"/>
        <v>275</v>
      </c>
      <c r="AX41">
        <f t="shared" si="63"/>
        <v>28</v>
      </c>
      <c r="AY41" t="str">
        <f t="shared" si="64"/>
        <v>25+3</v>
      </c>
      <c r="AZ41" t="str">
        <f t="shared" si="65"/>
        <v/>
      </c>
      <c r="BA41" t="str">
        <f t="shared" si="66"/>
        <v/>
      </c>
      <c r="BB41" t="str">
        <f t="shared" si="67"/>
        <v/>
      </c>
      <c r="BC41" t="str">
        <f t="shared" si="68"/>
        <v/>
      </c>
      <c r="BD41" t="str">
        <f t="shared" si="69"/>
        <v/>
      </c>
      <c r="BE41" t="str">
        <f t="shared" si="70"/>
        <v/>
      </c>
      <c r="BF41">
        <f t="shared" si="71"/>
        <v>9</v>
      </c>
      <c r="BG41">
        <f t="shared" si="72"/>
        <v>9</v>
      </c>
      <c r="BH41">
        <f t="shared" si="73"/>
        <v>8</v>
      </c>
      <c r="BI41">
        <f t="shared" si="80"/>
        <v>340</v>
      </c>
      <c r="BN41">
        <f>IF(OR(COUNTIF($AV$4:AV41, "LAST")&gt;0, COUNTIF($AV$4:AV41, "FINAL")&gt;0), "", IF($AJ$1&gt;=$K41, IFERROR(BF41-BG41, 0), ""))</f>
        <v>0</v>
      </c>
      <c r="BT41">
        <f t="shared" si="41"/>
        <v>6</v>
      </c>
      <c r="BU41">
        <f t="shared" si="42"/>
        <v>9</v>
      </c>
      <c r="BV41">
        <f>IF(OR(COUNTIF($AV$4:AV41, "LAST")&gt;0, COUNTIF($AV$4:AV41, "FINAL")&gt;0), "", IF($AJ$1&gt;=$K41, AQ41, 0))</f>
        <v>1</v>
      </c>
      <c r="BW41">
        <f t="shared" si="43"/>
        <v>0</v>
      </c>
      <c r="BX41">
        <f t="shared" si="44"/>
        <v>0</v>
      </c>
    </row>
    <row r="42" spans="1:76" x14ac:dyDescent="0.35">
      <c r="A42">
        <v>42</v>
      </c>
      <c r="B42">
        <v>12</v>
      </c>
      <c r="K42" s="28">
        <v>139</v>
      </c>
      <c r="L42" s="28">
        <v>39</v>
      </c>
      <c r="M42" s="35">
        <f>AutoScoreboard!G68</f>
        <v>33</v>
      </c>
      <c r="N42" s="35">
        <f>AutoScoreboard!H68</f>
        <v>15</v>
      </c>
      <c r="O42" s="28">
        <f t="shared" si="74"/>
        <v>10</v>
      </c>
      <c r="P42" s="28">
        <f t="shared" si="75"/>
        <v>5</v>
      </c>
      <c r="Q42" s="28">
        <f t="shared" si="49"/>
        <v>2</v>
      </c>
      <c r="R42" s="28" t="str">
        <f t="shared" si="50"/>
        <v/>
      </c>
      <c r="S42" s="28">
        <f t="shared" si="51"/>
        <v>12</v>
      </c>
      <c r="T42" s="28">
        <f t="shared" si="52"/>
        <v>2</v>
      </c>
      <c r="U42" s="28" t="str">
        <f t="shared" si="34"/>
        <v/>
      </c>
      <c r="V42" s="28" t="str">
        <f t="shared" si="35"/>
        <v/>
      </c>
      <c r="W42" s="28">
        <f t="shared" si="53"/>
        <v>280</v>
      </c>
      <c r="X42" s="28">
        <f t="shared" si="24"/>
        <v>28</v>
      </c>
      <c r="Y42" s="28" t="str">
        <f t="shared" si="54"/>
        <v>25+3</v>
      </c>
      <c r="Z42" t="str">
        <f>IF(COUNTIF($V$4:V41, "LAST")&gt;0, "", IF(Q42=1, IF(U42="SCORE", VLOOKUP(S42, D:E, 2, FALSE), ""), ""))</f>
        <v/>
      </c>
      <c r="AA42" t="str">
        <f>IF(COUNTIF($V$4:V41, "LAST")&gt;0, "", IF(Q42=2, IF(U42="SCORE", VLOOKUP(S42, D:F, 3, FALSE), ""), ""))</f>
        <v/>
      </c>
      <c r="AB42" t="str">
        <f>IF(AD42="","", MAX($AB$4:AB41)+1)</f>
        <v/>
      </c>
      <c r="AC42" t="str">
        <f>IF(AE42="","", MAX($AC$4:AC41)+1)</f>
        <v/>
      </c>
      <c r="AD42" t="str">
        <f t="shared" si="46"/>
        <v/>
      </c>
      <c r="AE42" t="str">
        <f t="shared" si="47"/>
        <v/>
      </c>
      <c r="AF42">
        <f t="shared" si="37"/>
        <v>9</v>
      </c>
      <c r="AG42">
        <f t="shared" si="38"/>
        <v>9</v>
      </c>
      <c r="AH42">
        <f t="shared" si="81"/>
        <v>8</v>
      </c>
      <c r="AI42">
        <f t="shared" si="48"/>
        <v>340</v>
      </c>
      <c r="AK42">
        <f t="shared" si="76"/>
        <v>139</v>
      </c>
      <c r="AL42">
        <f t="shared" si="40"/>
        <v>39</v>
      </c>
      <c r="AM42">
        <f t="shared" si="55"/>
        <v>33</v>
      </c>
      <c r="AN42">
        <f t="shared" si="56"/>
        <v>15</v>
      </c>
      <c r="AO42">
        <f t="shared" si="57"/>
        <v>10</v>
      </c>
      <c r="AP42">
        <f t="shared" si="58"/>
        <v>5</v>
      </c>
      <c r="AQ42">
        <f t="shared" si="77"/>
        <v>2</v>
      </c>
      <c r="AR42" t="str">
        <f t="shared" si="59"/>
        <v/>
      </c>
      <c r="AS42">
        <f t="shared" si="60"/>
        <v>12</v>
      </c>
      <c r="AT42">
        <f t="shared" si="78"/>
        <v>2</v>
      </c>
      <c r="AU42" t="str">
        <f t="shared" si="61"/>
        <v/>
      </c>
      <c r="AV42" t="str">
        <f t="shared" si="62"/>
        <v/>
      </c>
      <c r="AW42">
        <f t="shared" si="79"/>
        <v>280</v>
      </c>
      <c r="AX42">
        <f t="shared" si="63"/>
        <v>28</v>
      </c>
      <c r="AY42" t="str">
        <f t="shared" si="64"/>
        <v>25+3</v>
      </c>
      <c r="AZ42" t="str">
        <f t="shared" si="65"/>
        <v/>
      </c>
      <c r="BA42" t="str">
        <f t="shared" si="66"/>
        <v/>
      </c>
      <c r="BB42" t="str">
        <f t="shared" si="67"/>
        <v/>
      </c>
      <c r="BC42" t="str">
        <f t="shared" si="68"/>
        <v/>
      </c>
      <c r="BD42" t="str">
        <f t="shared" si="69"/>
        <v/>
      </c>
      <c r="BE42" t="str">
        <f t="shared" si="70"/>
        <v/>
      </c>
      <c r="BF42">
        <f t="shared" si="71"/>
        <v>9</v>
      </c>
      <c r="BG42">
        <f t="shared" si="72"/>
        <v>9</v>
      </c>
      <c r="BH42">
        <f t="shared" si="73"/>
        <v>8</v>
      </c>
      <c r="BI42">
        <f t="shared" si="80"/>
        <v>340</v>
      </c>
      <c r="BN42">
        <f>IF(OR(COUNTIF($AV$4:AV42, "LAST")&gt;0, COUNTIF($AV$4:AV42, "FINAL")&gt;0), "", IF($AJ$1&gt;=$K42, IFERROR(BF42-BG42, 0), ""))</f>
        <v>0</v>
      </c>
      <c r="BT42">
        <f t="shared" si="41"/>
        <v>0</v>
      </c>
      <c r="BU42">
        <f t="shared" si="42"/>
        <v>0</v>
      </c>
      <c r="BV42">
        <f>IF(OR(COUNTIF($AV$4:AV42, "LAST")&gt;0, COUNTIF($AV$4:AV42, "FINAL")&gt;0), "", IF($AJ$1&gt;=$K42, AQ42, 0))</f>
        <v>2</v>
      </c>
      <c r="BW42">
        <f t="shared" si="43"/>
        <v>10</v>
      </c>
      <c r="BX42">
        <f t="shared" si="44"/>
        <v>5</v>
      </c>
    </row>
    <row r="43" spans="1:76" x14ac:dyDescent="0.35">
      <c r="A43">
        <v>43</v>
      </c>
      <c r="B43">
        <v>12</v>
      </c>
      <c r="K43" s="28">
        <v>140</v>
      </c>
      <c r="L43" s="28">
        <v>40</v>
      </c>
      <c r="M43" s="35">
        <f>AutoScoreboard!G69</f>
        <v>46</v>
      </c>
      <c r="N43" s="35">
        <f>AutoScoreboard!H69</f>
        <v>37</v>
      </c>
      <c r="O43" s="28">
        <f t="shared" si="74"/>
        <v>13</v>
      </c>
      <c r="P43" s="28">
        <f t="shared" si="75"/>
        <v>11</v>
      </c>
      <c r="Q43" s="28">
        <f t="shared" si="49"/>
        <v>1</v>
      </c>
      <c r="R43" s="28" t="str">
        <f t="shared" si="50"/>
        <v/>
      </c>
      <c r="S43" s="28">
        <f t="shared" si="51"/>
        <v>2</v>
      </c>
      <c r="T43" s="28">
        <f t="shared" si="52"/>
        <v>15</v>
      </c>
      <c r="U43" s="28" t="str">
        <f t="shared" si="34"/>
        <v/>
      </c>
      <c r="V43" s="28" t="str">
        <f t="shared" si="35"/>
        <v/>
      </c>
      <c r="W43" s="28">
        <f t="shared" si="53"/>
        <v>291</v>
      </c>
      <c r="X43" s="28">
        <f t="shared" si="24"/>
        <v>30</v>
      </c>
      <c r="Y43" s="28" t="str">
        <f t="shared" si="54"/>
        <v>25+5</v>
      </c>
      <c r="Z43" t="str">
        <f>IF(COUNTIF($V$4:V42, "LAST")&gt;0, "", IF(Q43=1, IF(U43="SCORE", VLOOKUP(S43, D:E, 2, FALSE), ""), ""))</f>
        <v/>
      </c>
      <c r="AA43" t="str">
        <f>IF(COUNTIF($V$4:V42, "LAST")&gt;0, "", IF(Q43=2, IF(U43="SCORE", VLOOKUP(S43, D:F, 3, FALSE), ""), ""))</f>
        <v/>
      </c>
      <c r="AB43" t="str">
        <f>IF(AD43="","", MAX($AB$4:AB42)+1)</f>
        <v/>
      </c>
      <c r="AC43" t="str">
        <f>IF(AE43="","", MAX($AC$4:AC42)+1)</f>
        <v/>
      </c>
      <c r="AD43" t="str">
        <f t="shared" si="46"/>
        <v/>
      </c>
      <c r="AE43" t="str">
        <f t="shared" si="47"/>
        <v/>
      </c>
      <c r="AF43">
        <f t="shared" si="37"/>
        <v>9</v>
      </c>
      <c r="AG43">
        <f t="shared" si="38"/>
        <v>9</v>
      </c>
      <c r="AH43">
        <f t="shared" si="81"/>
        <v>8</v>
      </c>
      <c r="AI43">
        <f t="shared" si="48"/>
        <v>340</v>
      </c>
      <c r="AK43">
        <f t="shared" si="76"/>
        <v>140</v>
      </c>
      <c r="AL43">
        <f t="shared" si="40"/>
        <v>40</v>
      </c>
      <c r="AM43">
        <f t="shared" si="55"/>
        <v>46</v>
      </c>
      <c r="AN43">
        <f t="shared" si="56"/>
        <v>37</v>
      </c>
      <c r="AO43">
        <f t="shared" si="57"/>
        <v>13</v>
      </c>
      <c r="AP43">
        <f t="shared" si="58"/>
        <v>11</v>
      </c>
      <c r="AQ43">
        <f t="shared" si="77"/>
        <v>1</v>
      </c>
      <c r="AR43" t="str">
        <f t="shared" si="59"/>
        <v/>
      </c>
      <c r="AS43">
        <f t="shared" si="60"/>
        <v>2</v>
      </c>
      <c r="AT43">
        <f t="shared" si="78"/>
        <v>15</v>
      </c>
      <c r="AU43" t="str">
        <f t="shared" si="61"/>
        <v/>
      </c>
      <c r="AV43" t="str">
        <f t="shared" si="62"/>
        <v/>
      </c>
      <c r="AW43">
        <f t="shared" si="79"/>
        <v>291</v>
      </c>
      <c r="AX43">
        <f t="shared" si="63"/>
        <v>30</v>
      </c>
      <c r="AY43" t="str">
        <f t="shared" si="64"/>
        <v>25+5</v>
      </c>
      <c r="AZ43" t="str">
        <f t="shared" si="65"/>
        <v/>
      </c>
      <c r="BA43" t="str">
        <f t="shared" si="66"/>
        <v/>
      </c>
      <c r="BB43" t="str">
        <f t="shared" si="67"/>
        <v/>
      </c>
      <c r="BC43" t="str">
        <f t="shared" si="68"/>
        <v/>
      </c>
      <c r="BD43" t="str">
        <f t="shared" si="69"/>
        <v/>
      </c>
      <c r="BE43" t="str">
        <f t="shared" si="70"/>
        <v/>
      </c>
      <c r="BF43">
        <f t="shared" si="71"/>
        <v>9</v>
      </c>
      <c r="BG43">
        <f t="shared" si="72"/>
        <v>9</v>
      </c>
      <c r="BH43">
        <f t="shared" si="73"/>
        <v>8</v>
      </c>
      <c r="BI43">
        <f t="shared" si="80"/>
        <v>340</v>
      </c>
      <c r="BN43">
        <f>IF(OR(COUNTIF($AV$4:AV43, "LAST")&gt;0, COUNTIF($AV$4:AV43, "FINAL")&gt;0), "", IF($AJ$1&gt;=$K43, IFERROR(BF43-BG43, 0), ""))</f>
        <v>0</v>
      </c>
      <c r="BT43">
        <f t="shared" si="41"/>
        <v>13</v>
      </c>
      <c r="BU43">
        <f t="shared" si="42"/>
        <v>11</v>
      </c>
      <c r="BV43">
        <f>IF(OR(COUNTIF($AV$4:AV43, "LAST")&gt;0, COUNTIF($AV$4:AV43, "FINAL")&gt;0), "", IF($AJ$1&gt;=$K43, AQ43, 0))</f>
        <v>1</v>
      </c>
      <c r="BW43">
        <f t="shared" si="43"/>
        <v>0</v>
      </c>
      <c r="BX43">
        <f t="shared" si="44"/>
        <v>0</v>
      </c>
    </row>
    <row r="44" spans="1:76" x14ac:dyDescent="0.35">
      <c r="A44">
        <v>44</v>
      </c>
      <c r="B44">
        <v>12</v>
      </c>
      <c r="K44" s="28">
        <v>141</v>
      </c>
      <c r="L44" s="28">
        <v>41</v>
      </c>
      <c r="M44" s="35">
        <f>AutoScoreboard!G70</f>
        <v>38</v>
      </c>
      <c r="N44" s="35">
        <f>AutoScoreboard!H70</f>
        <v>8</v>
      </c>
      <c r="O44" s="28">
        <f t="shared" si="74"/>
        <v>11</v>
      </c>
      <c r="P44" s="28">
        <f t="shared" si="75"/>
        <v>3</v>
      </c>
      <c r="Q44" s="28">
        <f t="shared" si="49"/>
        <v>2</v>
      </c>
      <c r="R44" s="28" t="str">
        <f t="shared" si="50"/>
        <v/>
      </c>
      <c r="S44" s="28">
        <f t="shared" si="51"/>
        <v>15</v>
      </c>
      <c r="T44" s="28">
        <f t="shared" si="52"/>
        <v>4</v>
      </c>
      <c r="U44" s="28" t="str">
        <f t="shared" si="34"/>
        <v/>
      </c>
      <c r="V44" s="28" t="str">
        <f>IF(AND(W43&gt;AI44, U43&lt;&gt;"SCORE", Q44=IF(AF44&gt;AG44, 2, IF(AG44&gt;AF44, 1, Q44))), "LAST", "")</f>
        <v/>
      </c>
      <c r="W44" s="28">
        <f t="shared" si="53"/>
        <v>294</v>
      </c>
      <c r="X44" s="28">
        <f t="shared" si="24"/>
        <v>30</v>
      </c>
      <c r="Y44" s="28" t="str">
        <f t="shared" si="54"/>
        <v>25+5</v>
      </c>
      <c r="Z44" t="str">
        <f>IF(COUNTIF($V$4:V43, "LAST")&gt;0, "", IF(Q44=1, IF(U44="SCORE", VLOOKUP(S44, D:E, 2, FALSE), ""), ""))</f>
        <v/>
      </c>
      <c r="AA44" t="str">
        <f>IF(COUNTIF($V$4:V43, "LAST")&gt;0, "", IF(Q44=2, IF(U44="SCORE", VLOOKUP(S44, D:F, 3, FALSE), ""), ""))</f>
        <v/>
      </c>
      <c r="AB44" t="str">
        <f>IF(AD44="","", MAX($AB$4:AB43)+1)</f>
        <v/>
      </c>
      <c r="AC44" t="str">
        <f>IF(AE44="","", MAX($AC$4:AC43)+1)</f>
        <v/>
      </c>
      <c r="AD44" t="str">
        <f t="shared" si="46"/>
        <v/>
      </c>
      <c r="AE44" t="str">
        <f t="shared" si="47"/>
        <v/>
      </c>
      <c r="AF44">
        <f t="shared" si="37"/>
        <v>9</v>
      </c>
      <c r="AG44">
        <f t="shared" si="38"/>
        <v>9</v>
      </c>
      <c r="AH44">
        <f t="shared" si="81"/>
        <v>8</v>
      </c>
      <c r="AI44">
        <f t="shared" si="48"/>
        <v>340</v>
      </c>
      <c r="AK44">
        <f t="shared" si="76"/>
        <v>141</v>
      </c>
      <c r="AL44">
        <f t="shared" si="40"/>
        <v>41</v>
      </c>
      <c r="AM44">
        <f t="shared" si="55"/>
        <v>38</v>
      </c>
      <c r="AN44">
        <f t="shared" si="56"/>
        <v>8</v>
      </c>
      <c r="AO44">
        <f t="shared" si="57"/>
        <v>11</v>
      </c>
      <c r="AP44">
        <f t="shared" si="58"/>
        <v>3</v>
      </c>
      <c r="AQ44">
        <f t="shared" si="77"/>
        <v>2</v>
      </c>
      <c r="AR44" t="str">
        <f t="shared" si="59"/>
        <v/>
      </c>
      <c r="AS44">
        <f t="shared" si="60"/>
        <v>15</v>
      </c>
      <c r="AT44">
        <f t="shared" si="78"/>
        <v>4</v>
      </c>
      <c r="AU44" t="str">
        <f t="shared" si="61"/>
        <v/>
      </c>
      <c r="AV44" t="str">
        <f t="shared" si="62"/>
        <v/>
      </c>
      <c r="AW44">
        <f t="shared" si="79"/>
        <v>294</v>
      </c>
      <c r="AX44">
        <f t="shared" si="63"/>
        <v>30</v>
      </c>
      <c r="AY44" t="str">
        <f t="shared" si="64"/>
        <v>25+5</v>
      </c>
      <c r="AZ44" t="str">
        <f t="shared" si="65"/>
        <v/>
      </c>
      <c r="BA44" t="str">
        <f t="shared" si="66"/>
        <v/>
      </c>
      <c r="BB44" t="str">
        <f t="shared" si="67"/>
        <v/>
      </c>
      <c r="BC44" t="str">
        <f t="shared" si="68"/>
        <v/>
      </c>
      <c r="BD44" t="str">
        <f t="shared" si="69"/>
        <v/>
      </c>
      <c r="BE44" t="str">
        <f t="shared" si="70"/>
        <v/>
      </c>
      <c r="BF44">
        <f t="shared" si="71"/>
        <v>9</v>
      </c>
      <c r="BG44">
        <f t="shared" si="72"/>
        <v>9</v>
      </c>
      <c r="BH44">
        <f t="shared" si="73"/>
        <v>8</v>
      </c>
      <c r="BI44">
        <f t="shared" si="80"/>
        <v>340</v>
      </c>
      <c r="BN44">
        <f>IF(OR(COUNTIF($AV$4:AV44, "LAST")&gt;0, COUNTIF($AV$4:AV44, "FINAL")&gt;0), "", IF($AJ$1&gt;=$K44, IFERROR(BF44-BG44, 0), ""))</f>
        <v>0</v>
      </c>
      <c r="BT44">
        <f t="shared" si="41"/>
        <v>0</v>
      </c>
      <c r="BU44">
        <f t="shared" si="42"/>
        <v>0</v>
      </c>
      <c r="BV44">
        <f>IF(OR(COUNTIF($AV$4:AV44, "LAST")&gt;0, COUNTIF($AV$4:AV44, "FINAL")&gt;0), "", IF($AJ$1&gt;=$K44, AQ44, 0))</f>
        <v>2</v>
      </c>
      <c r="BW44">
        <f t="shared" si="43"/>
        <v>11</v>
      </c>
      <c r="BX44">
        <f t="shared" si="44"/>
        <v>3</v>
      </c>
    </row>
    <row r="45" spans="1:76" x14ac:dyDescent="0.35">
      <c r="A45">
        <v>45</v>
      </c>
      <c r="B45">
        <v>13</v>
      </c>
      <c r="K45" s="28">
        <v>142</v>
      </c>
      <c r="L45" s="28">
        <v>42</v>
      </c>
      <c r="M45" s="35">
        <f>AutoScoreboard!G71</f>
        <v>26</v>
      </c>
      <c r="N45" s="35">
        <f>AutoScoreboard!H71</f>
        <v>35</v>
      </c>
      <c r="O45" s="28">
        <f t="shared" si="74"/>
        <v>8</v>
      </c>
      <c r="P45" s="28">
        <f t="shared" si="75"/>
        <v>10</v>
      </c>
      <c r="Q45" s="28">
        <f t="shared" si="49"/>
        <v>1</v>
      </c>
      <c r="R45" s="28" t="str">
        <f t="shared" si="50"/>
        <v/>
      </c>
      <c r="S45" s="28">
        <f t="shared" si="51"/>
        <v>4</v>
      </c>
      <c r="T45" s="28">
        <f t="shared" si="52"/>
        <v>12</v>
      </c>
      <c r="U45" s="28" t="str">
        <f t="shared" si="34"/>
        <v/>
      </c>
      <c r="V45" s="28" t="str">
        <f t="shared" si="35"/>
        <v/>
      </c>
      <c r="W45" s="28">
        <f t="shared" si="53"/>
        <v>304</v>
      </c>
      <c r="X45" s="28">
        <f t="shared" si="24"/>
        <v>31</v>
      </c>
      <c r="Y45" s="28" t="str">
        <f t="shared" si="54"/>
        <v>25+6</v>
      </c>
      <c r="Z45" t="str">
        <f>IF(COUNTIF($V$4:V44, "LAST")&gt;0, "", IF(Q45=1, IF(U45="SCORE", VLOOKUP(S45, D:E, 2, FALSE), ""), ""))</f>
        <v/>
      </c>
      <c r="AA45" t="str">
        <f>IF(COUNTIF($V$4:V44, "LAST")&gt;0, "", IF(Q45=2, IF(U45="SCORE", VLOOKUP(S45, D:F, 3, FALSE), ""), ""))</f>
        <v/>
      </c>
      <c r="AB45" t="str">
        <f>IF(AD45="","", MAX($AB$4:AB44)+1)</f>
        <v/>
      </c>
      <c r="AC45" t="str">
        <f>IF(AE45="","", MAX($AC$4:AC44)+1)</f>
        <v/>
      </c>
      <c r="AD45" t="str">
        <f t="shared" si="46"/>
        <v/>
      </c>
      <c r="AE45" t="str">
        <f t="shared" si="47"/>
        <v/>
      </c>
      <c r="AF45">
        <f t="shared" si="37"/>
        <v>9</v>
      </c>
      <c r="AG45">
        <f t="shared" si="38"/>
        <v>9</v>
      </c>
      <c r="AH45">
        <f t="shared" si="81"/>
        <v>8</v>
      </c>
      <c r="AI45">
        <f t="shared" si="48"/>
        <v>340</v>
      </c>
      <c r="AK45">
        <f t="shared" si="76"/>
        <v>142</v>
      </c>
      <c r="AL45">
        <f t="shared" si="40"/>
        <v>42</v>
      </c>
      <c r="AM45">
        <f t="shared" si="55"/>
        <v>26</v>
      </c>
      <c r="AN45">
        <f t="shared" si="56"/>
        <v>35</v>
      </c>
      <c r="AO45">
        <f t="shared" si="57"/>
        <v>8</v>
      </c>
      <c r="AP45">
        <f t="shared" si="58"/>
        <v>10</v>
      </c>
      <c r="AQ45">
        <f t="shared" si="77"/>
        <v>1</v>
      </c>
      <c r="AR45" t="str">
        <f t="shared" si="59"/>
        <v/>
      </c>
      <c r="AS45">
        <f t="shared" si="60"/>
        <v>4</v>
      </c>
      <c r="AT45">
        <f t="shared" si="78"/>
        <v>12</v>
      </c>
      <c r="AU45" t="str">
        <f t="shared" si="61"/>
        <v/>
      </c>
      <c r="AV45" t="str">
        <f t="shared" si="62"/>
        <v/>
      </c>
      <c r="AW45">
        <f t="shared" si="79"/>
        <v>304</v>
      </c>
      <c r="AX45">
        <f t="shared" si="63"/>
        <v>31</v>
      </c>
      <c r="AY45" t="str">
        <f t="shared" si="64"/>
        <v>25+6</v>
      </c>
      <c r="AZ45" t="str">
        <f t="shared" si="65"/>
        <v/>
      </c>
      <c r="BA45" t="str">
        <f t="shared" si="66"/>
        <v/>
      </c>
      <c r="BB45" t="str">
        <f t="shared" si="67"/>
        <v/>
      </c>
      <c r="BC45" t="str">
        <f t="shared" si="68"/>
        <v/>
      </c>
      <c r="BD45" t="str">
        <f t="shared" si="69"/>
        <v/>
      </c>
      <c r="BE45" t="str">
        <f t="shared" si="70"/>
        <v/>
      </c>
      <c r="BF45">
        <f t="shared" si="71"/>
        <v>9</v>
      </c>
      <c r="BG45">
        <f t="shared" si="72"/>
        <v>9</v>
      </c>
      <c r="BH45">
        <f t="shared" si="73"/>
        <v>8</v>
      </c>
      <c r="BI45">
        <f t="shared" si="80"/>
        <v>340</v>
      </c>
      <c r="BN45">
        <f>IF(OR(COUNTIF($AV$4:AV45, "LAST")&gt;0, COUNTIF($AV$4:AV45, "FINAL")&gt;0), "", IF($AJ$1&gt;=$K45, IFERROR(BF45-BG45, 0), ""))</f>
        <v>0</v>
      </c>
      <c r="BT45">
        <f t="shared" si="41"/>
        <v>8</v>
      </c>
      <c r="BU45">
        <f t="shared" si="42"/>
        <v>10</v>
      </c>
      <c r="BV45">
        <f>IF(OR(COUNTIF($AV$4:AV45, "LAST")&gt;0, COUNTIF($AV$4:AV45, "FINAL")&gt;0), "", IF($AJ$1&gt;=$K45, AQ45, 0))</f>
        <v>1</v>
      </c>
      <c r="BW45">
        <f t="shared" si="43"/>
        <v>0</v>
      </c>
      <c r="BX45">
        <f t="shared" si="44"/>
        <v>0</v>
      </c>
    </row>
    <row r="46" spans="1:76" x14ac:dyDescent="0.35">
      <c r="A46">
        <v>46</v>
      </c>
      <c r="B46">
        <v>13</v>
      </c>
      <c r="K46" s="28">
        <v>143</v>
      </c>
      <c r="L46" s="28">
        <v>43</v>
      </c>
      <c r="M46" s="35">
        <f>AutoScoreboard!G72</f>
        <v>51</v>
      </c>
      <c r="N46" s="35">
        <f>AutoScoreboard!H72</f>
        <v>13</v>
      </c>
      <c r="O46" s="28">
        <f t="shared" si="74"/>
        <v>15</v>
      </c>
      <c r="P46" s="28">
        <f t="shared" si="75"/>
        <v>5</v>
      </c>
      <c r="Q46" s="28">
        <f t="shared" si="49"/>
        <v>2</v>
      </c>
      <c r="R46" s="28" t="str">
        <f t="shared" si="50"/>
        <v/>
      </c>
      <c r="S46" s="28">
        <f t="shared" si="51"/>
        <v>12</v>
      </c>
      <c r="T46" s="28">
        <f t="shared" si="52"/>
        <v>-3</v>
      </c>
      <c r="U46" s="28" t="str">
        <f t="shared" si="34"/>
        <v>SCORE</v>
      </c>
      <c r="V46" s="28" t="str">
        <f t="shared" si="35"/>
        <v/>
      </c>
      <c r="W46" s="28">
        <f t="shared" si="53"/>
        <v>309</v>
      </c>
      <c r="X46" s="28">
        <f t="shared" si="24"/>
        <v>31</v>
      </c>
      <c r="Y46" s="28" t="str">
        <f t="shared" si="54"/>
        <v>25+6</v>
      </c>
      <c r="Z46" t="str">
        <f>IF(COUNTIF($V$4:V45, "LAST")&gt;0, "", IF(Q46=1, IF(U46="SCORE", VLOOKUP(S46, D:E, 2, FALSE), ""), ""))</f>
        <v/>
      </c>
      <c r="AA46">
        <f>IF(COUNTIF($V$4:V45, "LAST")&gt;0, "", IF(Q46=2, IF(U46="SCORE", VLOOKUP(S46, D:F, 3, FALSE), ""), ""))</f>
        <v>1</v>
      </c>
      <c r="AB46" t="str">
        <f>IF(AD46="","", MAX($AB$4:AB45)+1)</f>
        <v/>
      </c>
      <c r="AC46">
        <f>IF(AE46="","", MAX($AC$4:AC45)+1)</f>
        <v>3</v>
      </c>
      <c r="AD46" t="str">
        <f t="shared" si="46"/>
        <v/>
      </c>
      <c r="AE46" t="str">
        <f t="shared" si="47"/>
        <v>1*25+6!</v>
      </c>
      <c r="AF46">
        <f t="shared" si="37"/>
        <v>9</v>
      </c>
      <c r="AG46">
        <f t="shared" si="38"/>
        <v>12</v>
      </c>
      <c r="AH46">
        <f t="shared" si="81"/>
        <v>8.5</v>
      </c>
      <c r="AI46">
        <f t="shared" si="48"/>
        <v>345</v>
      </c>
      <c r="AK46">
        <f t="shared" si="76"/>
        <v>143</v>
      </c>
      <c r="AL46">
        <f t="shared" si="40"/>
        <v>43</v>
      </c>
      <c r="AM46">
        <f t="shared" si="55"/>
        <v>51</v>
      </c>
      <c r="AN46">
        <f t="shared" si="56"/>
        <v>13</v>
      </c>
      <c r="AO46">
        <f t="shared" si="57"/>
        <v>15</v>
      </c>
      <c r="AP46">
        <f t="shared" si="58"/>
        <v>5</v>
      </c>
      <c r="AQ46">
        <f t="shared" si="77"/>
        <v>2</v>
      </c>
      <c r="AR46" t="str">
        <f t="shared" si="59"/>
        <v/>
      </c>
      <c r="AS46">
        <f t="shared" si="60"/>
        <v>12</v>
      </c>
      <c r="AT46">
        <f t="shared" si="78"/>
        <v>-3</v>
      </c>
      <c r="AU46" t="str">
        <f t="shared" si="61"/>
        <v>SCORE</v>
      </c>
      <c r="AV46" t="str">
        <f t="shared" si="62"/>
        <v/>
      </c>
      <c r="AW46">
        <f t="shared" si="79"/>
        <v>309</v>
      </c>
      <c r="AX46">
        <f t="shared" si="63"/>
        <v>31</v>
      </c>
      <c r="AY46" t="str">
        <f t="shared" si="64"/>
        <v>25+6</v>
      </c>
      <c r="AZ46" t="str">
        <f t="shared" si="65"/>
        <v/>
      </c>
      <c r="BA46">
        <f t="shared" si="66"/>
        <v>1</v>
      </c>
      <c r="BB46" t="str">
        <f t="shared" si="67"/>
        <v/>
      </c>
      <c r="BC46">
        <f t="shared" si="68"/>
        <v>3</v>
      </c>
      <c r="BD46" t="str">
        <f t="shared" si="69"/>
        <v/>
      </c>
      <c r="BE46" t="str">
        <f t="shared" si="70"/>
        <v>1*25+6!</v>
      </c>
      <c r="BF46">
        <f t="shared" si="71"/>
        <v>9</v>
      </c>
      <c r="BG46">
        <f t="shared" si="72"/>
        <v>12</v>
      </c>
      <c r="BH46">
        <f t="shared" si="73"/>
        <v>8.5</v>
      </c>
      <c r="BI46">
        <f t="shared" si="80"/>
        <v>345</v>
      </c>
      <c r="BN46">
        <f>IF(OR(COUNTIF($AV$4:AV46, "LAST")&gt;0, COUNTIF($AV$4:AV46, "FINAL")&gt;0), "", IF($AJ$1&gt;=$K46, IFERROR(BF46-BG46, 0), ""))</f>
        <v>-3</v>
      </c>
      <c r="BT46">
        <f t="shared" si="41"/>
        <v>0</v>
      </c>
      <c r="BU46">
        <f t="shared" si="42"/>
        <v>0</v>
      </c>
      <c r="BV46">
        <f>IF(OR(COUNTIF($AV$4:AV46, "LAST")&gt;0, COUNTIF($AV$4:AV46, "FINAL")&gt;0), "", IF($AJ$1&gt;=$K46, AQ46, 0))</f>
        <v>2</v>
      </c>
      <c r="BW46">
        <f t="shared" si="43"/>
        <v>15</v>
      </c>
      <c r="BX46">
        <f t="shared" si="44"/>
        <v>5</v>
      </c>
    </row>
    <row r="47" spans="1:76" x14ac:dyDescent="0.35">
      <c r="A47">
        <v>47</v>
      </c>
      <c r="B47">
        <v>13</v>
      </c>
      <c r="K47" s="28">
        <v>144</v>
      </c>
      <c r="L47" s="28">
        <v>44</v>
      </c>
      <c r="M47" s="35">
        <f>AutoScoreboard!G73</f>
        <v>41</v>
      </c>
      <c r="N47" s="35">
        <f>AutoScoreboard!H73</f>
        <v>50</v>
      </c>
      <c r="O47" s="28">
        <f t="shared" si="74"/>
        <v>12</v>
      </c>
      <c r="P47" s="28">
        <f t="shared" si="75"/>
        <v>15</v>
      </c>
      <c r="Q47" s="28">
        <f t="shared" si="49"/>
        <v>2</v>
      </c>
      <c r="R47" s="28" t="str">
        <f t="shared" si="50"/>
        <v>KO</v>
      </c>
      <c r="S47" s="28">
        <f t="shared" si="51"/>
        <v>10</v>
      </c>
      <c r="T47" s="28">
        <f t="shared" si="52"/>
        <v>5</v>
      </c>
      <c r="U47" s="28" t="str">
        <f t="shared" si="34"/>
        <v/>
      </c>
      <c r="V47" s="28" t="str">
        <f t="shared" si="35"/>
        <v/>
      </c>
      <c r="W47" s="28">
        <f t="shared" si="53"/>
        <v>324</v>
      </c>
      <c r="X47" s="28">
        <f t="shared" si="24"/>
        <v>33</v>
      </c>
      <c r="Y47" s="28" t="str">
        <f t="shared" si="54"/>
        <v>25+8</v>
      </c>
      <c r="Z47" t="str">
        <f>IF(COUNTIF($V$4:V46, "LAST")&gt;0, "", IF(Q47=1, IF(U47="SCORE", VLOOKUP(S47, D:E, 2, FALSE), ""), ""))</f>
        <v/>
      </c>
      <c r="AA47" t="str">
        <f>IF(COUNTIF($V$4:V46, "LAST")&gt;0, "", IF(Q47=2, IF(U47="SCORE", VLOOKUP(S47, D:F, 3, FALSE), ""), ""))</f>
        <v/>
      </c>
      <c r="AB47" t="str">
        <f>IF(AD47="","", MAX($AB$4:AB46)+1)</f>
        <v/>
      </c>
      <c r="AC47" t="str">
        <f>IF(AE47="","", MAX($AC$4:AC46)+1)</f>
        <v/>
      </c>
      <c r="AD47" t="str">
        <f t="shared" si="46"/>
        <v/>
      </c>
      <c r="AE47" t="str">
        <f t="shared" si="47"/>
        <v/>
      </c>
      <c r="AF47">
        <f t="shared" si="37"/>
        <v>9</v>
      </c>
      <c r="AG47">
        <f t="shared" si="38"/>
        <v>12</v>
      </c>
      <c r="AH47">
        <f t="shared" si="81"/>
        <v>8.5</v>
      </c>
      <c r="AI47">
        <f t="shared" si="48"/>
        <v>345</v>
      </c>
      <c r="AK47">
        <f t="shared" si="76"/>
        <v>144</v>
      </c>
      <c r="AL47">
        <f t="shared" si="40"/>
        <v>44</v>
      </c>
      <c r="AM47">
        <f t="shared" si="55"/>
        <v>41</v>
      </c>
      <c r="AN47">
        <f t="shared" si="56"/>
        <v>50</v>
      </c>
      <c r="AO47">
        <f t="shared" si="57"/>
        <v>12</v>
      </c>
      <c r="AP47">
        <f t="shared" si="58"/>
        <v>15</v>
      </c>
      <c r="AQ47">
        <f t="shared" si="77"/>
        <v>2</v>
      </c>
      <c r="AR47" t="str">
        <f t="shared" si="59"/>
        <v>KO</v>
      </c>
      <c r="AS47">
        <f t="shared" si="60"/>
        <v>10</v>
      </c>
      <c r="AT47">
        <f t="shared" si="78"/>
        <v>5</v>
      </c>
      <c r="AU47" t="str">
        <f t="shared" si="61"/>
        <v/>
      </c>
      <c r="AV47" t="str">
        <f t="shared" si="62"/>
        <v/>
      </c>
      <c r="AW47">
        <f t="shared" si="79"/>
        <v>324</v>
      </c>
      <c r="AX47">
        <f t="shared" si="63"/>
        <v>33</v>
      </c>
      <c r="AY47" t="str">
        <f t="shared" si="64"/>
        <v>25+8</v>
      </c>
      <c r="AZ47" t="str">
        <f t="shared" si="65"/>
        <v/>
      </c>
      <c r="BA47" t="str">
        <f t="shared" si="66"/>
        <v/>
      </c>
      <c r="BB47" t="str">
        <f t="shared" si="67"/>
        <v/>
      </c>
      <c r="BC47" t="str">
        <f t="shared" si="68"/>
        <v/>
      </c>
      <c r="BD47" t="str">
        <f t="shared" si="69"/>
        <v/>
      </c>
      <c r="BE47" t="str">
        <f t="shared" si="70"/>
        <v/>
      </c>
      <c r="BF47">
        <f t="shared" si="71"/>
        <v>9</v>
      </c>
      <c r="BG47">
        <f t="shared" si="72"/>
        <v>12</v>
      </c>
      <c r="BH47">
        <f t="shared" si="73"/>
        <v>8.5</v>
      </c>
      <c r="BI47">
        <f t="shared" si="80"/>
        <v>345</v>
      </c>
      <c r="BN47">
        <f>IF(OR(COUNTIF($AV$4:AV47, "LAST")&gt;0, COUNTIF($AV$4:AV47, "FINAL")&gt;0), "", IF($AJ$1&gt;=$K47, IFERROR(BF47-BG47, 0), ""))</f>
        <v>-3</v>
      </c>
      <c r="BT47">
        <f t="shared" si="41"/>
        <v>0</v>
      </c>
      <c r="BU47">
        <f t="shared" si="42"/>
        <v>0</v>
      </c>
      <c r="BV47">
        <f>IF(OR(COUNTIF($AV$4:AV47, "LAST")&gt;0, COUNTIF($AV$4:AV47, "FINAL")&gt;0), "", IF($AJ$1&gt;=$K47, AQ47, 0))</f>
        <v>2</v>
      </c>
      <c r="BW47">
        <f t="shared" si="43"/>
        <v>12</v>
      </c>
      <c r="BX47">
        <f t="shared" si="44"/>
        <v>15</v>
      </c>
    </row>
    <row r="48" spans="1:76" x14ac:dyDescent="0.35">
      <c r="A48">
        <v>48</v>
      </c>
      <c r="B48">
        <v>13</v>
      </c>
      <c r="K48" s="28">
        <v>145</v>
      </c>
      <c r="L48" s="28">
        <v>45</v>
      </c>
      <c r="M48" s="35">
        <f>AutoScoreboard!G74</f>
        <v>25</v>
      </c>
      <c r="N48" s="35">
        <f>AutoScoreboard!H74</f>
        <v>27</v>
      </c>
      <c r="O48" s="28">
        <f t="shared" si="74"/>
        <v>8</v>
      </c>
      <c r="P48" s="28">
        <f t="shared" si="75"/>
        <v>8</v>
      </c>
      <c r="Q48" s="28">
        <f t="shared" si="49"/>
        <v>1</v>
      </c>
      <c r="R48" s="28" t="str">
        <f t="shared" si="50"/>
        <v/>
      </c>
      <c r="S48" s="28">
        <f t="shared" si="51"/>
        <v>5</v>
      </c>
      <c r="T48" s="28">
        <f t="shared" si="52"/>
        <v>13</v>
      </c>
      <c r="U48" s="28" t="str">
        <f t="shared" si="34"/>
        <v/>
      </c>
      <c r="V48" s="28" t="str">
        <f t="shared" si="35"/>
        <v/>
      </c>
      <c r="W48" s="28">
        <f t="shared" si="53"/>
        <v>332</v>
      </c>
      <c r="X48" s="28">
        <f t="shared" si="24"/>
        <v>34</v>
      </c>
      <c r="Y48" s="28" t="str">
        <f t="shared" si="54"/>
        <v>25+9</v>
      </c>
      <c r="Z48" t="str">
        <f>IF(COUNTIF($V$4:V47, "LAST")&gt;0, "", IF(Q48=1, IF(U48="SCORE", VLOOKUP(S48, D:E, 2, FALSE), ""), ""))</f>
        <v/>
      </c>
      <c r="AA48" t="str">
        <f>IF(COUNTIF($V$4:V47, "LAST")&gt;0, "", IF(Q48=2, IF(U48="SCORE", VLOOKUP(S48, D:F, 3, FALSE), ""), ""))</f>
        <v/>
      </c>
      <c r="AB48" t="str">
        <f>IF(AD48="","", MAX($AB$4:AB47)+1)</f>
        <v/>
      </c>
      <c r="AC48" t="str">
        <f>IF(AE48="","", MAX($AC$4:AC47)+1)</f>
        <v/>
      </c>
      <c r="AD48" t="str">
        <f t="shared" si="46"/>
        <v/>
      </c>
      <c r="AE48" t="str">
        <f t="shared" si="47"/>
        <v/>
      </c>
      <c r="AF48">
        <f t="shared" si="37"/>
        <v>9</v>
      </c>
      <c r="AG48">
        <f t="shared" si="38"/>
        <v>12</v>
      </c>
      <c r="AH48">
        <f t="shared" si="81"/>
        <v>8.5</v>
      </c>
      <c r="AI48">
        <f t="shared" si="48"/>
        <v>345</v>
      </c>
      <c r="AK48">
        <f t="shared" si="76"/>
        <v>145</v>
      </c>
      <c r="AL48">
        <f t="shared" si="40"/>
        <v>45</v>
      </c>
      <c r="AM48">
        <f t="shared" si="55"/>
        <v>25</v>
      </c>
      <c r="AN48">
        <f t="shared" si="56"/>
        <v>27</v>
      </c>
      <c r="AO48">
        <f t="shared" si="57"/>
        <v>8</v>
      </c>
      <c r="AP48">
        <f t="shared" si="58"/>
        <v>8</v>
      </c>
      <c r="AQ48">
        <f t="shared" si="77"/>
        <v>1</v>
      </c>
      <c r="AR48" t="str">
        <f t="shared" si="59"/>
        <v/>
      </c>
      <c r="AS48">
        <f t="shared" si="60"/>
        <v>5</v>
      </c>
      <c r="AT48">
        <f t="shared" si="78"/>
        <v>13</v>
      </c>
      <c r="AU48" t="str">
        <f t="shared" si="61"/>
        <v/>
      </c>
      <c r="AV48" t="str">
        <f t="shared" si="62"/>
        <v/>
      </c>
      <c r="AW48">
        <f t="shared" si="79"/>
        <v>332</v>
      </c>
      <c r="AX48">
        <f t="shared" si="63"/>
        <v>34</v>
      </c>
      <c r="AY48" t="str">
        <f t="shared" si="64"/>
        <v>25+9</v>
      </c>
      <c r="AZ48" t="str">
        <f t="shared" si="65"/>
        <v/>
      </c>
      <c r="BA48" t="str">
        <f t="shared" si="66"/>
        <v/>
      </c>
      <c r="BB48" t="str">
        <f t="shared" si="67"/>
        <v/>
      </c>
      <c r="BC48" t="str">
        <f t="shared" si="68"/>
        <v/>
      </c>
      <c r="BD48" t="str">
        <f t="shared" si="69"/>
        <v/>
      </c>
      <c r="BE48" t="str">
        <f t="shared" si="70"/>
        <v/>
      </c>
      <c r="BF48">
        <f t="shared" si="71"/>
        <v>9</v>
      </c>
      <c r="BG48">
        <f t="shared" si="72"/>
        <v>12</v>
      </c>
      <c r="BH48">
        <f t="shared" si="73"/>
        <v>8.5</v>
      </c>
      <c r="BI48">
        <f t="shared" si="80"/>
        <v>345</v>
      </c>
      <c r="BN48">
        <f>IF(OR(COUNTIF($AV$4:AV48, "LAST")&gt;0, COUNTIF($AV$4:AV48, "FINAL")&gt;0), "", IF($AJ$1&gt;=$K48, IFERROR(BF48-BG48, 0), ""))</f>
        <v>-3</v>
      </c>
      <c r="BT48">
        <f t="shared" si="41"/>
        <v>8</v>
      </c>
      <c r="BU48">
        <f t="shared" si="42"/>
        <v>8</v>
      </c>
      <c r="BV48">
        <f>IF(OR(COUNTIF($AV$4:AV48, "LAST")&gt;0, COUNTIF($AV$4:AV48, "FINAL")&gt;0), "", IF($AJ$1&gt;=$K48, AQ48, 0))</f>
        <v>1</v>
      </c>
      <c r="BW48">
        <f t="shared" si="43"/>
        <v>0</v>
      </c>
      <c r="BX48">
        <f t="shared" si="44"/>
        <v>0</v>
      </c>
    </row>
    <row r="49" spans="1:76" x14ac:dyDescent="0.35">
      <c r="A49">
        <v>49</v>
      </c>
      <c r="B49">
        <v>15</v>
      </c>
      <c r="K49" s="28">
        <v>146</v>
      </c>
      <c r="L49" s="28">
        <v>46</v>
      </c>
      <c r="M49" s="35">
        <f>AutoScoreboard!G75</f>
        <v>17</v>
      </c>
      <c r="N49" s="35">
        <f>AutoScoreboard!H75</f>
        <v>5</v>
      </c>
      <c r="O49" s="28">
        <f t="shared" si="74"/>
        <v>6</v>
      </c>
      <c r="P49" s="28">
        <f t="shared" si="75"/>
        <v>3</v>
      </c>
      <c r="Q49" s="28">
        <f t="shared" si="49"/>
        <v>2</v>
      </c>
      <c r="R49" s="28" t="str">
        <f t="shared" si="50"/>
        <v/>
      </c>
      <c r="S49" s="28">
        <f t="shared" si="51"/>
        <v>13</v>
      </c>
      <c r="T49" s="28">
        <f t="shared" si="52"/>
        <v>7</v>
      </c>
      <c r="U49" s="28" t="str">
        <f t="shared" si="34"/>
        <v/>
      </c>
      <c r="V49" s="28" t="str">
        <f t="shared" si="35"/>
        <v/>
      </c>
      <c r="W49" s="28">
        <f t="shared" si="53"/>
        <v>335</v>
      </c>
      <c r="X49" s="28">
        <f t="shared" si="24"/>
        <v>34</v>
      </c>
      <c r="Y49" s="28" t="str">
        <f t="shared" si="54"/>
        <v>25+9</v>
      </c>
      <c r="Z49" t="str">
        <f>IF(COUNTIF($V$4:V48, "LAST")&gt;0, "", IF(Q49=1, IF(U49="SCORE", VLOOKUP(S49, D:E, 2, FALSE), ""), ""))</f>
        <v/>
      </c>
      <c r="AA49" t="str">
        <f>IF(COUNTIF($V$4:V48, "LAST")&gt;0, "", IF(Q49=2, IF(U49="SCORE", VLOOKUP(S49, D:F, 3, FALSE), ""), ""))</f>
        <v/>
      </c>
      <c r="AB49" t="str">
        <f>IF(AD49="","", MAX($AB$4:AB48)+1)</f>
        <v/>
      </c>
      <c r="AC49" t="str">
        <f>IF(AE49="","", MAX($AC$4:AC48)+1)</f>
        <v/>
      </c>
      <c r="AD49" t="str">
        <f t="shared" si="46"/>
        <v/>
      </c>
      <c r="AE49" t="str">
        <f t="shared" si="47"/>
        <v/>
      </c>
      <c r="AF49">
        <f t="shared" si="37"/>
        <v>9</v>
      </c>
      <c r="AG49">
        <f t="shared" si="38"/>
        <v>12</v>
      </c>
      <c r="AH49">
        <f t="shared" si="81"/>
        <v>8.5</v>
      </c>
      <c r="AI49">
        <f t="shared" si="48"/>
        <v>345</v>
      </c>
      <c r="AK49">
        <f t="shared" si="76"/>
        <v>146</v>
      </c>
      <c r="AL49">
        <f t="shared" si="40"/>
        <v>46</v>
      </c>
      <c r="AM49">
        <f t="shared" si="55"/>
        <v>17</v>
      </c>
      <c r="AN49">
        <f t="shared" si="56"/>
        <v>5</v>
      </c>
      <c r="AO49">
        <f t="shared" si="57"/>
        <v>6</v>
      </c>
      <c r="AP49">
        <f t="shared" si="58"/>
        <v>3</v>
      </c>
      <c r="AQ49">
        <f t="shared" si="77"/>
        <v>2</v>
      </c>
      <c r="AR49" t="str">
        <f t="shared" si="59"/>
        <v/>
      </c>
      <c r="AS49">
        <f t="shared" si="60"/>
        <v>13</v>
      </c>
      <c r="AT49">
        <f t="shared" si="78"/>
        <v>7</v>
      </c>
      <c r="AU49" t="str">
        <f t="shared" si="61"/>
        <v/>
      </c>
      <c r="AV49" t="str">
        <f t="shared" si="62"/>
        <v/>
      </c>
      <c r="AW49">
        <f t="shared" si="79"/>
        <v>335</v>
      </c>
      <c r="AX49">
        <f t="shared" si="63"/>
        <v>34</v>
      </c>
      <c r="AY49" t="str">
        <f t="shared" si="64"/>
        <v>25+9</v>
      </c>
      <c r="AZ49" t="str">
        <f t="shared" si="65"/>
        <v/>
      </c>
      <c r="BA49" t="str">
        <f t="shared" si="66"/>
        <v/>
      </c>
      <c r="BB49" t="str">
        <f t="shared" si="67"/>
        <v/>
      </c>
      <c r="BC49" t="str">
        <f t="shared" si="68"/>
        <v/>
      </c>
      <c r="BD49" t="str">
        <f t="shared" si="69"/>
        <v/>
      </c>
      <c r="BE49" t="str">
        <f t="shared" si="70"/>
        <v/>
      </c>
      <c r="BF49">
        <f t="shared" si="71"/>
        <v>9</v>
      </c>
      <c r="BG49">
        <f t="shared" si="72"/>
        <v>12</v>
      </c>
      <c r="BH49">
        <f t="shared" si="73"/>
        <v>8.5</v>
      </c>
      <c r="BI49">
        <f t="shared" si="80"/>
        <v>345</v>
      </c>
      <c r="BN49">
        <f>IF(OR(COUNTIF($AV$4:AV49, "LAST")&gt;0, COUNTIF($AV$4:AV49, "FINAL")&gt;0), "", IF($AJ$1&gt;=$K49, IFERROR(BF49-BG49, 0), ""))</f>
        <v>-3</v>
      </c>
      <c r="BT49">
        <f t="shared" si="41"/>
        <v>0</v>
      </c>
      <c r="BU49">
        <f t="shared" si="42"/>
        <v>0</v>
      </c>
      <c r="BV49">
        <f>IF(OR(COUNTIF($AV$4:AV49, "LAST")&gt;0, COUNTIF($AV$4:AV49, "FINAL")&gt;0), "", IF($AJ$1&gt;=$K49, AQ49, 0))</f>
        <v>2</v>
      </c>
      <c r="BW49">
        <f t="shared" si="43"/>
        <v>6</v>
      </c>
      <c r="BX49">
        <f t="shared" si="44"/>
        <v>3</v>
      </c>
    </row>
    <row r="50" spans="1:76" x14ac:dyDescent="0.35">
      <c r="A50">
        <v>50</v>
      </c>
      <c r="B50">
        <v>15</v>
      </c>
      <c r="K50" s="28">
        <v>147</v>
      </c>
      <c r="L50" s="28">
        <v>47</v>
      </c>
      <c r="M50" s="35">
        <f>AutoScoreboard!G76</f>
        <v>20</v>
      </c>
      <c r="N50" s="35">
        <f>AutoScoreboard!H76</f>
        <v>22</v>
      </c>
      <c r="O50" s="28">
        <f t="shared" si="74"/>
        <v>6</v>
      </c>
      <c r="P50" s="28">
        <f t="shared" si="75"/>
        <v>7</v>
      </c>
      <c r="Q50" s="28">
        <f t="shared" si="49"/>
        <v>1</v>
      </c>
      <c r="R50" s="28" t="str">
        <f t="shared" si="50"/>
        <v/>
      </c>
      <c r="S50" s="28">
        <f t="shared" si="51"/>
        <v>7</v>
      </c>
      <c r="T50" s="28">
        <f t="shared" si="52"/>
        <v>13</v>
      </c>
      <c r="U50" s="28" t="str">
        <f t="shared" si="34"/>
        <v/>
      </c>
      <c r="V50" s="28" t="str">
        <f t="shared" si="35"/>
        <v/>
      </c>
      <c r="W50" s="28">
        <f t="shared" si="53"/>
        <v>342</v>
      </c>
      <c r="X50" s="28">
        <f t="shared" si="24"/>
        <v>35</v>
      </c>
      <c r="Y50" s="28" t="str">
        <f t="shared" si="54"/>
        <v>25+10</v>
      </c>
      <c r="Z50" t="str">
        <f>IF(COUNTIF($V$4:V49, "LAST")&gt;0, "", IF(Q50=1, IF(U50="SCORE", VLOOKUP(S50, D:E, 2, FALSE), ""), ""))</f>
        <v/>
      </c>
      <c r="AA50" t="str">
        <f>IF(COUNTIF($V$4:V49, "LAST")&gt;0, "", IF(Q50=2, IF(U50="SCORE", VLOOKUP(S50, D:F, 3, FALSE), ""), ""))</f>
        <v/>
      </c>
      <c r="AB50" t="str">
        <f>IF(AD50="","", MAX($AB$4:AB49)+1)</f>
        <v/>
      </c>
      <c r="AC50" t="str">
        <f>IF(AE50="","", MAX($AC$4:AC49)+1)</f>
        <v/>
      </c>
      <c r="AD50" t="str">
        <f t="shared" si="46"/>
        <v/>
      </c>
      <c r="AE50" t="str">
        <f t="shared" si="47"/>
        <v/>
      </c>
      <c r="AF50">
        <f t="shared" si="37"/>
        <v>9</v>
      </c>
      <c r="AG50">
        <f t="shared" si="38"/>
        <v>12</v>
      </c>
      <c r="AH50">
        <f t="shared" si="81"/>
        <v>8.5</v>
      </c>
      <c r="AI50">
        <f t="shared" si="48"/>
        <v>345</v>
      </c>
      <c r="AK50">
        <f t="shared" si="76"/>
        <v>147</v>
      </c>
      <c r="AL50">
        <f t="shared" si="40"/>
        <v>47</v>
      </c>
      <c r="AM50">
        <f t="shared" si="55"/>
        <v>20</v>
      </c>
      <c r="AN50">
        <f t="shared" si="56"/>
        <v>22</v>
      </c>
      <c r="AO50">
        <f t="shared" si="57"/>
        <v>6</v>
      </c>
      <c r="AP50">
        <f t="shared" si="58"/>
        <v>7</v>
      </c>
      <c r="AQ50">
        <f t="shared" si="77"/>
        <v>1</v>
      </c>
      <c r="AR50" t="str">
        <f t="shared" si="59"/>
        <v/>
      </c>
      <c r="AS50">
        <f t="shared" si="60"/>
        <v>7</v>
      </c>
      <c r="AT50">
        <f t="shared" si="78"/>
        <v>13</v>
      </c>
      <c r="AU50" t="str">
        <f t="shared" si="61"/>
        <v/>
      </c>
      <c r="AV50" t="str">
        <f t="shared" si="62"/>
        <v/>
      </c>
      <c r="AW50">
        <f t="shared" si="79"/>
        <v>342</v>
      </c>
      <c r="AX50">
        <f t="shared" si="63"/>
        <v>35</v>
      </c>
      <c r="AY50" t="str">
        <f t="shared" si="64"/>
        <v>25+10</v>
      </c>
      <c r="AZ50" t="str">
        <f t="shared" si="65"/>
        <v/>
      </c>
      <c r="BA50" t="str">
        <f t="shared" si="66"/>
        <v/>
      </c>
      <c r="BB50" t="str">
        <f t="shared" si="67"/>
        <v/>
      </c>
      <c r="BC50" t="str">
        <f t="shared" si="68"/>
        <v/>
      </c>
      <c r="BD50" t="str">
        <f t="shared" si="69"/>
        <v/>
      </c>
      <c r="BE50" t="str">
        <f t="shared" si="70"/>
        <v/>
      </c>
      <c r="BF50">
        <f t="shared" si="71"/>
        <v>9</v>
      </c>
      <c r="BG50">
        <f t="shared" si="72"/>
        <v>12</v>
      </c>
      <c r="BH50">
        <f t="shared" si="73"/>
        <v>8.5</v>
      </c>
      <c r="BI50">
        <f t="shared" si="80"/>
        <v>345</v>
      </c>
      <c r="BN50">
        <f>IF(OR(COUNTIF($AV$4:AV50, "LAST")&gt;0, COUNTIF($AV$4:AV50, "FINAL")&gt;0), "", IF($AJ$1&gt;=$K50, IFERROR(BF50-BG50, 0), ""))</f>
        <v>-3</v>
      </c>
      <c r="BT50">
        <f t="shared" si="41"/>
        <v>6</v>
      </c>
      <c r="BU50">
        <f t="shared" si="42"/>
        <v>7</v>
      </c>
      <c r="BV50">
        <f>IF(OR(COUNTIF($AV$4:AV50, "LAST")&gt;0, COUNTIF($AV$4:AV50, "FINAL")&gt;0), "", IF($AJ$1&gt;=$K50, AQ50, 0))</f>
        <v>1</v>
      </c>
      <c r="BW50">
        <f t="shared" si="43"/>
        <v>0</v>
      </c>
      <c r="BX50">
        <f t="shared" si="44"/>
        <v>0</v>
      </c>
    </row>
    <row r="51" spans="1:76" x14ac:dyDescent="0.35">
      <c r="A51">
        <v>51</v>
      </c>
      <c r="B51">
        <v>15</v>
      </c>
      <c r="K51" s="28">
        <v>148</v>
      </c>
      <c r="L51" s="28">
        <v>48</v>
      </c>
      <c r="M51" s="35">
        <f>AutoScoreboard!G77</f>
        <v>43</v>
      </c>
      <c r="N51" s="35">
        <f>AutoScoreboard!H77</f>
        <v>49</v>
      </c>
      <c r="O51" s="28">
        <f t="shared" si="74"/>
        <v>12</v>
      </c>
      <c r="P51" s="28">
        <f t="shared" si="75"/>
        <v>15</v>
      </c>
      <c r="Q51" s="28">
        <f t="shared" si="49"/>
        <v>2</v>
      </c>
      <c r="R51" s="28" t="str">
        <f t="shared" si="50"/>
        <v/>
      </c>
      <c r="S51" s="28">
        <f t="shared" si="51"/>
        <v>13</v>
      </c>
      <c r="T51" s="28">
        <f t="shared" si="52"/>
        <v>1</v>
      </c>
      <c r="U51" s="28" t="str">
        <f t="shared" si="34"/>
        <v>SCORE</v>
      </c>
      <c r="V51" s="28" t="str">
        <f t="shared" si="35"/>
        <v/>
      </c>
      <c r="W51" s="28">
        <f t="shared" si="53"/>
        <v>357</v>
      </c>
      <c r="X51" s="28">
        <f t="shared" si="24"/>
        <v>36</v>
      </c>
      <c r="Y51" s="28" t="str">
        <f t="shared" si="54"/>
        <v>25+11</v>
      </c>
      <c r="Z51" t="str">
        <f>IF(COUNTIF($V$4:V50, "LAST")&gt;0, "", IF(Q51=1, IF(U51="SCORE", VLOOKUP(S51, D:E, 2, FALSE), ""), ""))</f>
        <v/>
      </c>
      <c r="AA51">
        <f>IF(COUNTIF($V$4:V50, "LAST")&gt;0, "", IF(Q51=2, IF(U51="SCORE", VLOOKUP(S51, D:F, 3, FALSE), ""), ""))</f>
        <v>2</v>
      </c>
      <c r="AB51" t="str">
        <f>IF(AD51="","", MAX($AB$4:AB50)+1)</f>
        <v/>
      </c>
      <c r="AC51">
        <f>IF(AE51="","", MAX($AC$4:AC50)+1)</f>
        <v>4</v>
      </c>
      <c r="AD51" t="str">
        <f t="shared" si="46"/>
        <v/>
      </c>
      <c r="AE51" t="str">
        <f t="shared" si="47"/>
        <v>2*25+11</v>
      </c>
      <c r="AF51">
        <f t="shared" si="37"/>
        <v>9</v>
      </c>
      <c r="AG51">
        <f t="shared" si="38"/>
        <v>17</v>
      </c>
      <c r="AH51">
        <f t="shared" si="81"/>
        <v>9</v>
      </c>
      <c r="AI51">
        <f t="shared" si="48"/>
        <v>350</v>
      </c>
      <c r="AK51">
        <f t="shared" si="76"/>
        <v>148</v>
      </c>
      <c r="AL51">
        <f t="shared" si="40"/>
        <v>48</v>
      </c>
      <c r="AM51">
        <f t="shared" si="55"/>
        <v>43</v>
      </c>
      <c r="AN51">
        <f t="shared" si="56"/>
        <v>49</v>
      </c>
      <c r="AO51">
        <f t="shared" si="57"/>
        <v>12</v>
      </c>
      <c r="AP51">
        <f t="shared" si="58"/>
        <v>15</v>
      </c>
      <c r="AQ51">
        <f t="shared" si="77"/>
        <v>2</v>
      </c>
      <c r="AR51" t="str">
        <f t="shared" si="59"/>
        <v/>
      </c>
      <c r="AS51">
        <f t="shared" si="60"/>
        <v>13</v>
      </c>
      <c r="AT51">
        <f t="shared" si="78"/>
        <v>1</v>
      </c>
      <c r="AU51" t="str">
        <f t="shared" si="61"/>
        <v>SCORE</v>
      </c>
      <c r="AV51" t="str">
        <f t="shared" si="62"/>
        <v/>
      </c>
      <c r="AW51">
        <f t="shared" si="79"/>
        <v>357</v>
      </c>
      <c r="AX51">
        <f t="shared" si="63"/>
        <v>36</v>
      </c>
      <c r="AY51" t="str">
        <f t="shared" si="64"/>
        <v>25+11</v>
      </c>
      <c r="AZ51" t="str">
        <f t="shared" si="65"/>
        <v/>
      </c>
      <c r="BA51">
        <f t="shared" si="66"/>
        <v>2</v>
      </c>
      <c r="BB51" t="str">
        <f t="shared" si="67"/>
        <v/>
      </c>
      <c r="BC51">
        <f t="shared" si="68"/>
        <v>4</v>
      </c>
      <c r="BD51" t="str">
        <f t="shared" si="69"/>
        <v/>
      </c>
      <c r="BE51" t="str">
        <f t="shared" si="70"/>
        <v>2*25+11</v>
      </c>
      <c r="BF51">
        <f t="shared" si="71"/>
        <v>9</v>
      </c>
      <c r="BG51">
        <f t="shared" si="72"/>
        <v>17</v>
      </c>
      <c r="BH51">
        <f t="shared" si="73"/>
        <v>9</v>
      </c>
      <c r="BI51">
        <f t="shared" si="80"/>
        <v>350</v>
      </c>
      <c r="BN51">
        <f>IF(OR(COUNTIF($AV$4:AV51, "LAST")&gt;0, COUNTIF($AV$4:AV51, "FINAL")&gt;0), "", IF($AJ$1&gt;=$K51, IFERROR(BF51-BG51, 0), ""))</f>
        <v>-8</v>
      </c>
      <c r="BT51">
        <f t="shared" si="41"/>
        <v>0</v>
      </c>
      <c r="BU51">
        <f t="shared" si="42"/>
        <v>0</v>
      </c>
      <c r="BV51">
        <f>IF(OR(COUNTIF($AV$4:AV51, "LAST")&gt;0, COUNTIF($AV$4:AV51, "FINAL")&gt;0), "", IF($AJ$1&gt;=$K51, AQ51, 0))</f>
        <v>2</v>
      </c>
      <c r="BW51">
        <f t="shared" si="43"/>
        <v>12</v>
      </c>
      <c r="BX51">
        <f t="shared" si="44"/>
        <v>15</v>
      </c>
    </row>
    <row r="52" spans="1:76" x14ac:dyDescent="0.35">
      <c r="A52">
        <v>52</v>
      </c>
      <c r="B52">
        <v>15</v>
      </c>
      <c r="K52" s="28">
        <v>149</v>
      </c>
      <c r="L52" s="28">
        <v>49</v>
      </c>
      <c r="M52" s="35">
        <f>AutoScoreboard!G78</f>
        <v>52</v>
      </c>
      <c r="N52" s="35">
        <f>AutoScoreboard!H78</f>
        <v>31</v>
      </c>
      <c r="O52" s="28">
        <f t="shared" si="74"/>
        <v>15</v>
      </c>
      <c r="P52" s="28">
        <f t="shared" si="75"/>
        <v>9</v>
      </c>
      <c r="Q52" s="28">
        <f t="shared" si="49"/>
        <v>2</v>
      </c>
      <c r="R52" s="28" t="str">
        <f t="shared" si="50"/>
        <v>KO</v>
      </c>
      <c r="S52" s="28">
        <f t="shared" si="51"/>
        <v>10</v>
      </c>
      <c r="T52" s="28">
        <f t="shared" si="52"/>
        <v>5</v>
      </c>
      <c r="U52" s="28" t="str">
        <f t="shared" si="34"/>
        <v/>
      </c>
      <c r="V52" s="28" t="str">
        <f t="shared" si="35"/>
        <v/>
      </c>
      <c r="W52" s="28">
        <f t="shared" si="53"/>
        <v>366</v>
      </c>
      <c r="X52" s="28">
        <f t="shared" si="24"/>
        <v>37</v>
      </c>
      <c r="Y52" s="28" t="str">
        <f t="shared" si="54"/>
        <v>25+12</v>
      </c>
      <c r="Z52" t="str">
        <f>IF(COUNTIF($V$4:V51, "LAST")&gt;0, "", IF(Q52=1, IF(U52="SCORE", VLOOKUP(S52, D:E, 2, FALSE), ""), ""))</f>
        <v/>
      </c>
      <c r="AA52" t="str">
        <f>IF(COUNTIF($V$4:V51, "LAST")&gt;0, "", IF(Q52=2, IF(U52="SCORE", VLOOKUP(S52, D:F, 3, FALSE), ""), ""))</f>
        <v/>
      </c>
      <c r="AB52" t="str">
        <f>IF(AD52="","", MAX($AB$4:AB51)+1)</f>
        <v/>
      </c>
      <c r="AC52" t="str">
        <f>IF(AE52="","", MAX($AC$4:AC51)+1)</f>
        <v/>
      </c>
      <c r="AD52" t="str">
        <f t="shared" si="46"/>
        <v/>
      </c>
      <c r="AE52" t="str">
        <f t="shared" si="47"/>
        <v/>
      </c>
      <c r="AF52">
        <f t="shared" si="37"/>
        <v>9</v>
      </c>
      <c r="AG52">
        <f t="shared" si="38"/>
        <v>17</v>
      </c>
      <c r="AH52">
        <f t="shared" si="81"/>
        <v>9</v>
      </c>
      <c r="AI52">
        <f t="shared" si="48"/>
        <v>350</v>
      </c>
      <c r="AK52">
        <f t="shared" si="76"/>
        <v>149</v>
      </c>
      <c r="AL52">
        <f t="shared" si="40"/>
        <v>49</v>
      </c>
      <c r="AM52">
        <f t="shared" si="55"/>
        <v>52</v>
      </c>
      <c r="AN52">
        <f t="shared" si="56"/>
        <v>31</v>
      </c>
      <c r="AO52">
        <f t="shared" si="57"/>
        <v>15</v>
      </c>
      <c r="AP52">
        <f t="shared" si="58"/>
        <v>9</v>
      </c>
      <c r="AQ52">
        <f t="shared" si="77"/>
        <v>2</v>
      </c>
      <c r="AR52" t="str">
        <f t="shared" si="59"/>
        <v>KO</v>
      </c>
      <c r="AS52">
        <f t="shared" si="60"/>
        <v>10</v>
      </c>
      <c r="AT52">
        <f t="shared" si="78"/>
        <v>5</v>
      </c>
      <c r="AU52" t="str">
        <f t="shared" si="61"/>
        <v/>
      </c>
      <c r="AV52" t="str">
        <f t="shared" si="62"/>
        <v/>
      </c>
      <c r="AW52">
        <f t="shared" si="79"/>
        <v>366</v>
      </c>
      <c r="AX52">
        <f t="shared" si="63"/>
        <v>37</v>
      </c>
      <c r="AY52" t="str">
        <f t="shared" si="64"/>
        <v>25+12</v>
      </c>
      <c r="AZ52" t="str">
        <f t="shared" si="65"/>
        <v/>
      </c>
      <c r="BA52" t="str">
        <f t="shared" si="66"/>
        <v/>
      </c>
      <c r="BB52" t="str">
        <f t="shared" si="67"/>
        <v/>
      </c>
      <c r="BC52" t="str">
        <f t="shared" si="68"/>
        <v/>
      </c>
      <c r="BD52" t="str">
        <f t="shared" si="69"/>
        <v/>
      </c>
      <c r="BE52" t="str">
        <f t="shared" si="70"/>
        <v/>
      </c>
      <c r="BF52">
        <f t="shared" si="71"/>
        <v>9</v>
      </c>
      <c r="BG52">
        <f t="shared" si="72"/>
        <v>17</v>
      </c>
      <c r="BH52">
        <f t="shared" si="73"/>
        <v>9</v>
      </c>
      <c r="BI52">
        <f t="shared" si="80"/>
        <v>350</v>
      </c>
      <c r="BN52">
        <f>IF(OR(COUNTIF($AV$4:AV52, "LAST")&gt;0, COUNTIF($AV$4:AV52, "FINAL")&gt;0), "", IF($AJ$1&gt;=$K52, IFERROR(BF52-BG52, 0), ""))</f>
        <v>-8</v>
      </c>
      <c r="BT52">
        <f t="shared" si="41"/>
        <v>0</v>
      </c>
      <c r="BU52">
        <f t="shared" si="42"/>
        <v>0</v>
      </c>
      <c r="BV52">
        <f>IF(OR(COUNTIF($AV$4:AV52, "LAST")&gt;0, COUNTIF($AV$4:AV52, "FINAL")&gt;0), "", IF($AJ$1&gt;=$K52, AQ52, 0))</f>
        <v>2</v>
      </c>
      <c r="BW52">
        <f t="shared" si="43"/>
        <v>15</v>
      </c>
      <c r="BX52">
        <f t="shared" si="44"/>
        <v>9</v>
      </c>
    </row>
    <row r="53" spans="1:76" x14ac:dyDescent="0.35">
      <c r="K53" s="28">
        <v>150</v>
      </c>
      <c r="L53" s="28">
        <v>50</v>
      </c>
      <c r="M53" s="35">
        <f>AutoScoreboard!G79</f>
        <v>42</v>
      </c>
      <c r="N53" s="35">
        <f>AutoScoreboard!H79</f>
        <v>1</v>
      </c>
      <c r="O53" s="28">
        <f t="shared" si="74"/>
        <v>12</v>
      </c>
      <c r="P53" s="28">
        <f t="shared" si="75"/>
        <v>2</v>
      </c>
      <c r="Q53" s="28">
        <f t="shared" si="49"/>
        <v>1</v>
      </c>
      <c r="R53" s="28" t="str">
        <f t="shared" si="50"/>
        <v/>
      </c>
      <c r="S53" s="28">
        <f t="shared" si="51"/>
        <v>5</v>
      </c>
      <c r="T53" s="28">
        <f t="shared" si="52"/>
        <v>17</v>
      </c>
      <c r="U53" s="28" t="str">
        <f t="shared" si="34"/>
        <v/>
      </c>
      <c r="V53" s="28" t="str">
        <f t="shared" si="35"/>
        <v>LAST</v>
      </c>
      <c r="W53" s="28">
        <f t="shared" si="53"/>
        <v>368</v>
      </c>
      <c r="X53" s="28">
        <f t="shared" si="24"/>
        <v>37</v>
      </c>
      <c r="Y53" s="28" t="str">
        <f t="shared" si="54"/>
        <v>25+12</v>
      </c>
      <c r="Z53" t="str">
        <f>IF(COUNTIF($V$4:V52, "LAST")&gt;0, "", IF(Q53=1, IF(U53="SCORE", VLOOKUP(S53, D:E, 2, FALSE), ""), ""))</f>
        <v/>
      </c>
      <c r="AA53" t="str">
        <f>IF(COUNTIF($V$4:V52, "LAST")&gt;0, "", IF(Q53=2, IF(U53="SCORE", VLOOKUP(S53, D:F, 3, FALSE), ""), ""))</f>
        <v/>
      </c>
      <c r="AB53" t="str">
        <f>IF(AD53="","", MAX($AB$4:AB52)+1)</f>
        <v/>
      </c>
      <c r="AC53" t="str">
        <f>IF(AE53="","", MAX($AC$4:AC52)+1)</f>
        <v/>
      </c>
      <c r="AD53" t="str">
        <f t="shared" si="46"/>
        <v/>
      </c>
      <c r="AE53" t="str">
        <f t="shared" si="47"/>
        <v/>
      </c>
      <c r="AF53">
        <f t="shared" si="37"/>
        <v>9</v>
      </c>
      <c r="AG53">
        <f t="shared" si="38"/>
        <v>17</v>
      </c>
      <c r="AH53">
        <f t="shared" si="81"/>
        <v>9</v>
      </c>
      <c r="AI53">
        <f t="shared" si="48"/>
        <v>350</v>
      </c>
      <c r="AK53">
        <f t="shared" si="76"/>
        <v>150</v>
      </c>
      <c r="AL53">
        <f t="shared" si="40"/>
        <v>50</v>
      </c>
      <c r="AM53">
        <f t="shared" si="55"/>
        <v>42</v>
      </c>
      <c r="AN53">
        <f t="shared" si="56"/>
        <v>1</v>
      </c>
      <c r="AO53">
        <f t="shared" si="57"/>
        <v>12</v>
      </c>
      <c r="AP53">
        <f t="shared" si="58"/>
        <v>2</v>
      </c>
      <c r="AQ53">
        <f t="shared" si="77"/>
        <v>1</v>
      </c>
      <c r="AR53" t="str">
        <f t="shared" si="59"/>
        <v/>
      </c>
      <c r="AS53">
        <f t="shared" si="60"/>
        <v>5</v>
      </c>
      <c r="AT53">
        <f t="shared" si="78"/>
        <v>17</v>
      </c>
      <c r="AU53" t="str">
        <f t="shared" si="61"/>
        <v/>
      </c>
      <c r="AV53" t="str">
        <f t="shared" si="62"/>
        <v>LAST</v>
      </c>
      <c r="AW53">
        <f t="shared" si="79"/>
        <v>368</v>
      </c>
      <c r="AX53">
        <f t="shared" si="63"/>
        <v>37</v>
      </c>
      <c r="AY53" t="str">
        <f t="shared" si="64"/>
        <v>25+12</v>
      </c>
      <c r="AZ53" t="str">
        <f t="shared" si="65"/>
        <v/>
      </c>
      <c r="BA53" t="str">
        <f t="shared" si="66"/>
        <v/>
      </c>
      <c r="BB53" t="str">
        <f t="shared" si="67"/>
        <v/>
      </c>
      <c r="BC53" t="str">
        <f t="shared" si="68"/>
        <v/>
      </c>
      <c r="BD53" t="str">
        <f t="shared" si="69"/>
        <v/>
      </c>
      <c r="BE53" t="str">
        <f t="shared" si="70"/>
        <v/>
      </c>
      <c r="BF53">
        <f t="shared" si="71"/>
        <v>9</v>
      </c>
      <c r="BG53">
        <f t="shared" si="72"/>
        <v>17</v>
      </c>
      <c r="BH53">
        <f t="shared" si="73"/>
        <v>9</v>
      </c>
      <c r="BI53">
        <f t="shared" si="80"/>
        <v>350</v>
      </c>
      <c r="BN53" t="str">
        <f>IF(OR(COUNTIF($AV$4:AV53, "LAST")&gt;0, COUNTIF($AV$4:AV53, "FINAL")&gt;0), "", IF($AJ$1&gt;=$K53, IFERROR(BF53-BG53, 0), ""))</f>
        <v/>
      </c>
      <c r="BT53">
        <f t="shared" si="41"/>
        <v>0</v>
      </c>
      <c r="BU53">
        <f t="shared" si="42"/>
        <v>0</v>
      </c>
      <c r="BV53" t="str">
        <f>IF(OR(COUNTIF($AV$4:AV53, "LAST")&gt;0, COUNTIF($AV$4:AV53, "FINAL")&gt;0), "", IF($AJ$1&gt;=$K53, AQ53, 0))</f>
        <v/>
      </c>
      <c r="BW53">
        <f t="shared" si="43"/>
        <v>0</v>
      </c>
      <c r="BX53">
        <f t="shared" si="44"/>
        <v>0</v>
      </c>
    </row>
    <row r="54" spans="1:76" x14ac:dyDescent="0.35">
      <c r="K54" s="28">
        <v>151</v>
      </c>
      <c r="L54" s="28">
        <v>51</v>
      </c>
      <c r="M54" s="35">
        <f>AutoScoreboard!G80</f>
        <v>34</v>
      </c>
      <c r="N54" s="35">
        <f>AutoScoreboard!H80</f>
        <v>47</v>
      </c>
      <c r="O54" s="28">
        <f t="shared" si="74"/>
        <v>10</v>
      </c>
      <c r="P54" s="28">
        <f t="shared" si="75"/>
        <v>13</v>
      </c>
      <c r="Q54" s="28">
        <f t="shared" si="49"/>
        <v>2</v>
      </c>
      <c r="R54" s="28" t="str">
        <f t="shared" si="50"/>
        <v/>
      </c>
      <c r="S54" s="28">
        <f t="shared" si="51"/>
        <v>17</v>
      </c>
      <c r="T54" s="28">
        <f t="shared" si="52"/>
        <v>7</v>
      </c>
      <c r="U54" s="28" t="str">
        <f t="shared" si="34"/>
        <v/>
      </c>
      <c r="V54" s="28" t="str">
        <f t="shared" si="35"/>
        <v/>
      </c>
      <c r="W54" s="28">
        <f t="shared" si="53"/>
        <v>381</v>
      </c>
      <c r="X54" s="28">
        <f t="shared" si="24"/>
        <v>39</v>
      </c>
      <c r="Y54" s="28" t="str">
        <f t="shared" si="54"/>
        <v>25+14</v>
      </c>
      <c r="Z54" t="str">
        <f>IF(COUNTIF($V$4:V53, "LAST")&gt;0, "", IF(Q54=1, IF(U54="SCORE", VLOOKUP(S54, D:E, 2, FALSE), ""), ""))</f>
        <v/>
      </c>
      <c r="AA54" t="str">
        <f>IF(COUNTIF($V$4:V53, "LAST")&gt;0, "", IF(Q54=2, IF(U54="SCORE", VLOOKUP(S54, D:F, 3, FALSE), ""), ""))</f>
        <v/>
      </c>
      <c r="AB54" t="str">
        <f>IF(AD54="","", MAX($AB$4:AB53)+1)</f>
        <v/>
      </c>
      <c r="AC54" t="str">
        <f>IF(AE54="","", MAX($AC$4:AC53)+1)</f>
        <v/>
      </c>
      <c r="AD54" t="str">
        <f t="shared" si="46"/>
        <v/>
      </c>
      <c r="AE54" t="str">
        <f t="shared" si="47"/>
        <v/>
      </c>
      <c r="AF54">
        <f t="shared" si="37"/>
        <v>9</v>
      </c>
      <c r="AG54">
        <f t="shared" si="38"/>
        <v>17</v>
      </c>
      <c r="AH54">
        <f t="shared" si="81"/>
        <v>9</v>
      </c>
      <c r="AI54">
        <f t="shared" si="48"/>
        <v>350</v>
      </c>
      <c r="AK54">
        <f t="shared" si="76"/>
        <v>151</v>
      </c>
      <c r="AL54">
        <f t="shared" si="40"/>
        <v>51</v>
      </c>
      <c r="AM54">
        <f t="shared" si="55"/>
        <v>34</v>
      </c>
      <c r="AN54">
        <f t="shared" si="56"/>
        <v>47</v>
      </c>
      <c r="AO54">
        <f t="shared" si="57"/>
        <v>10</v>
      </c>
      <c r="AP54">
        <f t="shared" si="58"/>
        <v>13</v>
      </c>
      <c r="AQ54">
        <f t="shared" si="77"/>
        <v>2</v>
      </c>
      <c r="AR54" t="str">
        <f t="shared" si="59"/>
        <v/>
      </c>
      <c r="AS54">
        <f t="shared" si="60"/>
        <v>17</v>
      </c>
      <c r="AT54">
        <f t="shared" si="78"/>
        <v>7</v>
      </c>
      <c r="AU54" t="str">
        <f t="shared" si="61"/>
        <v/>
      </c>
      <c r="AV54" t="str">
        <f t="shared" si="62"/>
        <v/>
      </c>
      <c r="AW54">
        <f t="shared" si="79"/>
        <v>381</v>
      </c>
      <c r="AX54">
        <f t="shared" si="63"/>
        <v>39</v>
      </c>
      <c r="AY54" t="str">
        <f t="shared" si="64"/>
        <v>25+14</v>
      </c>
      <c r="AZ54" t="str">
        <f t="shared" si="65"/>
        <v/>
      </c>
      <c r="BA54" t="str">
        <f t="shared" si="66"/>
        <v/>
      </c>
      <c r="BB54" t="str">
        <f t="shared" si="67"/>
        <v/>
      </c>
      <c r="BC54" t="str">
        <f t="shared" si="68"/>
        <v/>
      </c>
      <c r="BD54" t="str">
        <f t="shared" si="69"/>
        <v/>
      </c>
      <c r="BE54" t="str">
        <f t="shared" si="70"/>
        <v/>
      </c>
      <c r="BF54">
        <f t="shared" si="71"/>
        <v>9</v>
      </c>
      <c r="BG54">
        <f t="shared" si="72"/>
        <v>17</v>
      </c>
      <c r="BH54">
        <f t="shared" si="73"/>
        <v>9</v>
      </c>
      <c r="BI54">
        <f t="shared" si="80"/>
        <v>350</v>
      </c>
      <c r="BN54" t="str">
        <f>IF(OR(COUNTIF($AV$4:AV54, "LAST")&gt;0, COUNTIF($AV$4:AV54, "FINAL")&gt;0), "", IF($AJ$1&gt;=$K54, IFERROR(BF54-BG54, 0), ""))</f>
        <v/>
      </c>
      <c r="BT54">
        <f t="shared" si="41"/>
        <v>0</v>
      </c>
      <c r="BU54">
        <f t="shared" si="42"/>
        <v>0</v>
      </c>
      <c r="BV54" t="str">
        <f>IF(OR(COUNTIF($AV$4:AV54, "LAST")&gt;0, COUNTIF($AV$4:AV54, "FINAL")&gt;0), "", IF($AJ$1&gt;=$K54, AQ54, 0))</f>
        <v/>
      </c>
      <c r="BW54">
        <f t="shared" si="43"/>
        <v>0</v>
      </c>
      <c r="BX54">
        <f t="shared" si="44"/>
        <v>0</v>
      </c>
    </row>
    <row r="55" spans="1:76" x14ac:dyDescent="0.35">
      <c r="K55" s="28">
        <v>152</v>
      </c>
      <c r="L55" s="28">
        <v>52</v>
      </c>
      <c r="M55" s="35">
        <f>AutoScoreboard!G81</f>
        <v>48</v>
      </c>
      <c r="N55" s="35">
        <f>AutoScoreboard!H81</f>
        <v>4</v>
      </c>
      <c r="O55" s="28">
        <f t="shared" si="74"/>
        <v>13</v>
      </c>
      <c r="P55" s="28">
        <f t="shared" si="75"/>
        <v>2</v>
      </c>
      <c r="Q55" s="28">
        <f t="shared" si="49"/>
        <v>1</v>
      </c>
      <c r="R55" s="28" t="str">
        <f t="shared" si="50"/>
        <v/>
      </c>
      <c r="S55" s="28">
        <f t="shared" si="51"/>
        <v>7</v>
      </c>
      <c r="T55" s="28">
        <f t="shared" si="52"/>
        <v>20</v>
      </c>
      <c r="U55" s="28" t="str">
        <f t="shared" si="34"/>
        <v>SCORE</v>
      </c>
      <c r="V55" s="28" t="str">
        <f t="shared" si="35"/>
        <v>LAST</v>
      </c>
      <c r="W55" s="28">
        <f t="shared" si="53"/>
        <v>383</v>
      </c>
      <c r="X55" s="28">
        <f t="shared" si="24"/>
        <v>39</v>
      </c>
      <c r="Y55" s="28" t="str">
        <f t="shared" si="54"/>
        <v>25+14</v>
      </c>
      <c r="Z55" t="str">
        <f>IF(COUNTIF($V$4:V54, "LAST")&gt;0, "", IF(Q55=1, IF(U55="SCORE", VLOOKUP(S55, D:E, 2, FALSE), ""), ""))</f>
        <v/>
      </c>
      <c r="AA55" t="str">
        <f>IF(COUNTIF($V$4:V54, "LAST")&gt;0, "", IF(Q55=2, IF(U55="SCORE", VLOOKUP(S55, D:F, 3, FALSE), ""), ""))</f>
        <v/>
      </c>
      <c r="AB55" t="str">
        <f>IF(AD55="","", MAX($AB$4:AB54)+1)</f>
        <v/>
      </c>
      <c r="AC55" t="str">
        <f>IF(AE55="","", MAX($AC$4:AC54)+1)</f>
        <v/>
      </c>
      <c r="AD55" t="str">
        <f t="shared" si="46"/>
        <v/>
      </c>
      <c r="AE55" t="str">
        <f t="shared" si="47"/>
        <v/>
      </c>
      <c r="AF55">
        <f t="shared" si="37"/>
        <v>9</v>
      </c>
      <c r="AG55">
        <f t="shared" si="38"/>
        <v>17</v>
      </c>
      <c r="AH55">
        <f t="shared" si="81"/>
        <v>9.5</v>
      </c>
      <c r="AI55">
        <f t="shared" si="48"/>
        <v>355</v>
      </c>
      <c r="AK55">
        <f t="shared" si="76"/>
        <v>152</v>
      </c>
      <c r="AL55">
        <f t="shared" si="40"/>
        <v>52</v>
      </c>
      <c r="AM55">
        <f t="shared" si="55"/>
        <v>48</v>
      </c>
      <c r="AN55">
        <f t="shared" si="56"/>
        <v>4</v>
      </c>
      <c r="AO55">
        <f t="shared" si="57"/>
        <v>13</v>
      </c>
      <c r="AP55">
        <f t="shared" si="58"/>
        <v>2</v>
      </c>
      <c r="AQ55">
        <f t="shared" si="77"/>
        <v>1</v>
      </c>
      <c r="AR55" t="str">
        <f t="shared" si="59"/>
        <v/>
      </c>
      <c r="AS55">
        <f t="shared" si="60"/>
        <v>7</v>
      </c>
      <c r="AT55">
        <f t="shared" si="78"/>
        <v>20</v>
      </c>
      <c r="AU55" t="str">
        <f t="shared" si="61"/>
        <v>SCORE</v>
      </c>
      <c r="AV55" t="str">
        <f t="shared" si="62"/>
        <v>LAST</v>
      </c>
      <c r="AW55">
        <f t="shared" si="79"/>
        <v>383</v>
      </c>
      <c r="AX55">
        <f t="shared" si="63"/>
        <v>39</v>
      </c>
      <c r="AY55" t="str">
        <f t="shared" si="64"/>
        <v>25+14</v>
      </c>
      <c r="AZ55" t="str">
        <f t="shared" si="65"/>
        <v/>
      </c>
      <c r="BA55" t="str">
        <f t="shared" si="66"/>
        <v/>
      </c>
      <c r="BB55" t="str">
        <f t="shared" si="67"/>
        <v/>
      </c>
      <c r="BC55" t="str">
        <f t="shared" si="68"/>
        <v/>
      </c>
      <c r="BD55" t="str">
        <f t="shared" si="69"/>
        <v/>
      </c>
      <c r="BE55" t="str">
        <f t="shared" si="70"/>
        <v/>
      </c>
      <c r="BF55">
        <f t="shared" si="71"/>
        <v>9</v>
      </c>
      <c r="BG55">
        <f t="shared" si="72"/>
        <v>17</v>
      </c>
      <c r="BH55">
        <f t="shared" si="73"/>
        <v>9.5</v>
      </c>
      <c r="BI55">
        <f t="shared" si="80"/>
        <v>355</v>
      </c>
      <c r="BN55" t="str">
        <f>IF(OR(COUNTIF($AV$4:AV55, "LAST")&gt;0, COUNTIF($AV$4:AV55, "FINAL")&gt;0), "", IF($AJ$1&gt;=$K55, IFERROR(BF55-BG55, 0), ""))</f>
        <v/>
      </c>
      <c r="BT55">
        <f t="shared" si="41"/>
        <v>0</v>
      </c>
      <c r="BU55">
        <f t="shared" si="42"/>
        <v>0</v>
      </c>
      <c r="BV55" t="str">
        <f>IF(OR(COUNTIF($AV$4:AV55, "LAST")&gt;0, COUNTIF($AV$4:AV55, "FINAL")&gt;0), "", IF($AJ$1&gt;=$K55, AQ55, 0))</f>
        <v/>
      </c>
      <c r="BW55">
        <f t="shared" si="43"/>
        <v>0</v>
      </c>
      <c r="BX55">
        <f t="shared" si="44"/>
        <v>0</v>
      </c>
    </row>
    <row r="56" spans="1:76" x14ac:dyDescent="0.35">
      <c r="K56" s="28">
        <v>153</v>
      </c>
      <c r="M56" s="35">
        <f>AutoScoreboard!G82</f>
        <v>27</v>
      </c>
      <c r="N56" s="35">
        <f>AutoScoreboard!H82</f>
        <v>35</v>
      </c>
      <c r="O56" s="28">
        <f t="shared" si="74"/>
        <v>8</v>
      </c>
      <c r="P56" s="28">
        <f t="shared" si="75"/>
        <v>10</v>
      </c>
      <c r="Q56" s="28">
        <f t="shared" ref="Q56:Q81" si="82">IF(U55="SCORE", Q55, IF(Q55=1, 2, 1))</f>
        <v>1</v>
      </c>
      <c r="R56" s="28" t="str">
        <f t="shared" ref="R56:R81" si="83">IF(OR(R55="START", U55="SCORE"), "KO", "")</f>
        <v>KO</v>
      </c>
      <c r="S56" s="28">
        <f t="shared" ref="S56:S81" si="84">IF(U55="SCORE", 10, T55)</f>
        <v>10</v>
      </c>
      <c r="T56" s="28">
        <f t="shared" ref="T56:T81" si="85">IF(Q56=1, IF(AND(R56="KO", (S56+O56)&gt;18), 15, S56+O56), IF(AND(R56="KO", (S56-O56)&lt;2), 5, S56-O56))</f>
        <v>18</v>
      </c>
      <c r="U56" s="28" t="str">
        <f t="shared" ref="U56:U81" si="86">IF(ISBLANK(T56), "", IF(OR(T56&lt;2, T56&gt;18), "SCORE", ""))</f>
        <v/>
      </c>
      <c r="V56" s="28" t="str">
        <f t="shared" ref="V56:V81" si="87">IF(AND(W55&gt;AI56, U55&lt;&gt;"SCORE", Q56=IF(AF56&gt;AG56, 2, IF(AG56&gt;AF56, 1, Q56))), "LAST", "")</f>
        <v/>
      </c>
      <c r="W56" s="28">
        <f t="shared" ref="W56:W81" si="88">W55+P56</f>
        <v>393</v>
      </c>
      <c r="X56" s="28">
        <f t="shared" si="24"/>
        <v>40</v>
      </c>
      <c r="Y56" s="28" t="str">
        <f t="shared" ref="Y56:Y81" si="89">IF(W56&lt;251, X56, CONCATENATE("25+", X56-25))</f>
        <v>25+15</v>
      </c>
      <c r="Z56" t="str">
        <f>IF(COUNTIF($V$4:V55, "LAST")&gt;0, "", IF(Q56=1, IF(U56="SCORE", VLOOKUP(S56, D:E, 2, FALSE), ""), ""))</f>
        <v/>
      </c>
      <c r="AA56" t="str">
        <f>IF(COUNTIF($V$4:V55, "LAST")&gt;0, "", IF(Q56=2, IF(U56="SCORE", VLOOKUP(S56, D:F, 3, FALSE), ""), ""))</f>
        <v/>
      </c>
      <c r="AB56" t="str">
        <f>IF(AD56="","", MAX($AB$4:AB55)+1)</f>
        <v/>
      </c>
      <c r="AC56" t="str">
        <f>IF(AE56="","", MAX($AC$4:AC55)+1)</f>
        <v/>
      </c>
      <c r="AD56" t="str">
        <f t="shared" ref="AD56:AD81" si="90">IF(Z56="", "", CONCATENATE(Z56, "*", Y56, IF(AND(Q56=1, S56=4, R55="KO"), "$", IF(AND(Q56=2, S56=16, R55="KO"), "$", IF(AND(Q56=1, S56=5, R55="KO"), "#", IF(AND(Q56=2, S56=15, R55="KO"), "#", IF(O56=15, "!", "")))))))</f>
        <v/>
      </c>
      <c r="AE56" t="str">
        <f t="shared" ref="AE56:AE81" si="91">IF(AA56="", "", CONCATENATE(AA56, "*", Y56, IF(AND(Q56=1, S56=4, R55="KO"), "$", IF(AND(Q56=2, S56=16, R55="KO"), "$", IF(AND(Q56=1, S56=5, R55="KO"), "#", IF(AND(Q56=2, S56=15, R55="KO"), "#", IF(O56=15, "!", "")))))))</f>
        <v/>
      </c>
      <c r="AF56">
        <f t="shared" ref="AF56:AF81" si="92">IF(Z56&lt;&gt;"", Z56, 0)+AF55+IFERROR(VLOOKUP(AB56, $G$1:$I$24, 2, FALSE), 0)</f>
        <v>9</v>
      </c>
      <c r="AG56">
        <f t="shared" ref="AG56:AG81" si="93">IF(AA56&lt;&gt;"", AA56, 0)+AG55+IFERROR(VLOOKUP(AC56, $G$1:$I$24, 3, FALSE), 0)</f>
        <v>17</v>
      </c>
      <c r="AH56">
        <f t="shared" ref="AH56:AH81" si="94">COUNTIFS(U56, "SCORE", W56, "&lt;251")+((COUNTIFS(U56, "SCORE", W56, "&gt;250"))/2)+AH55</f>
        <v>9.5</v>
      </c>
      <c r="AI56">
        <f t="shared" ref="AI56:AI81" si="95">250+((AH56+1)*10)</f>
        <v>355</v>
      </c>
      <c r="AK56">
        <f t="shared" si="76"/>
        <v>153</v>
      </c>
      <c r="AL56" t="str">
        <f t="shared" si="40"/>
        <v/>
      </c>
      <c r="AM56">
        <f t="shared" si="55"/>
        <v>27</v>
      </c>
      <c r="AN56">
        <f t="shared" si="56"/>
        <v>35</v>
      </c>
      <c r="AO56">
        <f t="shared" si="57"/>
        <v>8</v>
      </c>
      <c r="AP56">
        <f t="shared" si="58"/>
        <v>10</v>
      </c>
      <c r="AQ56">
        <f t="shared" si="77"/>
        <v>1</v>
      </c>
      <c r="AR56" t="str">
        <f t="shared" si="59"/>
        <v>KO</v>
      </c>
      <c r="AS56">
        <f t="shared" si="60"/>
        <v>10</v>
      </c>
      <c r="AT56">
        <f t="shared" si="78"/>
        <v>18</v>
      </c>
      <c r="AU56" t="str">
        <f t="shared" si="61"/>
        <v/>
      </c>
      <c r="AV56" t="str">
        <f t="shared" si="62"/>
        <v/>
      </c>
      <c r="AW56">
        <f t="shared" si="79"/>
        <v>393</v>
      </c>
      <c r="AX56">
        <f t="shared" si="63"/>
        <v>40</v>
      </c>
      <c r="AY56" t="str">
        <f t="shared" si="64"/>
        <v>25+15</v>
      </c>
      <c r="AZ56" t="str">
        <f t="shared" si="65"/>
        <v/>
      </c>
      <c r="BA56" t="str">
        <f t="shared" si="66"/>
        <v/>
      </c>
      <c r="BB56" t="str">
        <f t="shared" si="67"/>
        <v/>
      </c>
      <c r="BC56" t="str">
        <f t="shared" si="68"/>
        <v/>
      </c>
      <c r="BD56" t="str">
        <f t="shared" si="69"/>
        <v/>
      </c>
      <c r="BE56" t="str">
        <f t="shared" si="70"/>
        <v/>
      </c>
      <c r="BF56">
        <f t="shared" si="71"/>
        <v>9</v>
      </c>
      <c r="BG56">
        <f t="shared" si="72"/>
        <v>17</v>
      </c>
      <c r="BH56">
        <f t="shared" si="73"/>
        <v>9.5</v>
      </c>
      <c r="BI56">
        <f t="shared" si="80"/>
        <v>355</v>
      </c>
      <c r="BN56" t="str">
        <f>IF(OR(COUNTIF($AV$4:AV56, "LAST")&gt;0, COUNTIF($AV$4:AV56, "FINAL")&gt;0), "", IF($AJ$1&gt;=$K56, IFERROR(BF56-BG56, 0), ""))</f>
        <v/>
      </c>
      <c r="BT56">
        <f t="shared" si="41"/>
        <v>0</v>
      </c>
      <c r="BU56">
        <f t="shared" si="42"/>
        <v>0</v>
      </c>
      <c r="BV56" t="str">
        <f>IF(OR(COUNTIF($AV$4:AV56, "LAST")&gt;0, COUNTIF($AV$4:AV56, "FINAL")&gt;0), "", IF($AJ$1&gt;=$K56, AQ56, 0))</f>
        <v/>
      </c>
      <c r="BW56">
        <f t="shared" si="43"/>
        <v>0</v>
      </c>
      <c r="BX56">
        <f t="shared" si="44"/>
        <v>0</v>
      </c>
    </row>
    <row r="57" spans="1:76" x14ac:dyDescent="0.35">
      <c r="K57" s="28">
        <v>154</v>
      </c>
      <c r="M57" s="35">
        <f>AutoScoreboard!G83</f>
        <v>47</v>
      </c>
      <c r="N57" s="35">
        <f>AutoScoreboard!H83</f>
        <v>32</v>
      </c>
      <c r="O57" s="28">
        <f t="shared" si="74"/>
        <v>13</v>
      </c>
      <c r="P57" s="28">
        <f t="shared" si="75"/>
        <v>9</v>
      </c>
      <c r="Q57" s="28">
        <f t="shared" si="82"/>
        <v>2</v>
      </c>
      <c r="R57" s="28" t="str">
        <f t="shared" si="83"/>
        <v/>
      </c>
      <c r="S57" s="28">
        <f t="shared" si="84"/>
        <v>18</v>
      </c>
      <c r="T57" s="28">
        <f t="shared" si="85"/>
        <v>5</v>
      </c>
      <c r="U57" s="28" t="str">
        <f t="shared" si="86"/>
        <v/>
      </c>
      <c r="V57" s="28" t="str">
        <f t="shared" si="87"/>
        <v/>
      </c>
      <c r="W57" s="28">
        <f t="shared" si="88"/>
        <v>402</v>
      </c>
      <c r="X57" s="28">
        <f t="shared" si="24"/>
        <v>41</v>
      </c>
      <c r="Y57" s="28" t="str">
        <f t="shared" si="89"/>
        <v>25+16</v>
      </c>
      <c r="Z57" t="str">
        <f>IF(COUNTIF($V$4:V56, "LAST")&gt;0, "", IF(Q57=1, IF(U57="SCORE", VLOOKUP(S57, D:E, 2, FALSE), ""), ""))</f>
        <v/>
      </c>
      <c r="AA57" t="str">
        <f>IF(COUNTIF($V$4:V56, "LAST")&gt;0, "", IF(Q57=2, IF(U57="SCORE", VLOOKUP(S57, D:F, 3, FALSE), ""), ""))</f>
        <v/>
      </c>
      <c r="AB57" t="str">
        <f>IF(AD57="","", MAX($AB$4:AB56)+1)</f>
        <v/>
      </c>
      <c r="AC57" t="str">
        <f>IF(AE57="","", MAX($AC$4:AC56)+1)</f>
        <v/>
      </c>
      <c r="AD57" t="str">
        <f t="shared" si="90"/>
        <v/>
      </c>
      <c r="AE57" t="str">
        <f t="shared" si="91"/>
        <v/>
      </c>
      <c r="AF57">
        <f t="shared" si="92"/>
        <v>9</v>
      </c>
      <c r="AG57">
        <f t="shared" si="93"/>
        <v>17</v>
      </c>
      <c r="AH57">
        <f t="shared" si="94"/>
        <v>9.5</v>
      </c>
      <c r="AI57">
        <f t="shared" si="95"/>
        <v>355</v>
      </c>
      <c r="AK57">
        <f t="shared" si="76"/>
        <v>154</v>
      </c>
      <c r="AL57" t="str">
        <f t="shared" si="40"/>
        <v/>
      </c>
      <c r="AM57">
        <f t="shared" si="55"/>
        <v>47</v>
      </c>
      <c r="AN57">
        <f t="shared" si="56"/>
        <v>32</v>
      </c>
      <c r="AO57">
        <f t="shared" si="57"/>
        <v>13</v>
      </c>
      <c r="AP57">
        <f t="shared" si="58"/>
        <v>9</v>
      </c>
      <c r="AQ57">
        <f t="shared" si="77"/>
        <v>2</v>
      </c>
      <c r="AR57" t="str">
        <f t="shared" si="59"/>
        <v/>
      </c>
      <c r="AS57">
        <f t="shared" si="60"/>
        <v>18</v>
      </c>
      <c r="AT57">
        <f t="shared" si="78"/>
        <v>5</v>
      </c>
      <c r="AU57" t="str">
        <f t="shared" si="61"/>
        <v/>
      </c>
      <c r="AV57" t="str">
        <f t="shared" si="62"/>
        <v/>
      </c>
      <c r="AW57">
        <f t="shared" si="79"/>
        <v>402</v>
      </c>
      <c r="AX57">
        <f t="shared" si="63"/>
        <v>41</v>
      </c>
      <c r="AY57" t="str">
        <f t="shared" si="64"/>
        <v>25+16</v>
      </c>
      <c r="AZ57" t="str">
        <f t="shared" si="65"/>
        <v/>
      </c>
      <c r="BA57" t="str">
        <f t="shared" si="66"/>
        <v/>
      </c>
      <c r="BB57" t="str">
        <f t="shared" si="67"/>
        <v/>
      </c>
      <c r="BC57" t="str">
        <f t="shared" si="68"/>
        <v/>
      </c>
      <c r="BD57" t="str">
        <f t="shared" si="69"/>
        <v/>
      </c>
      <c r="BE57" t="str">
        <f t="shared" si="70"/>
        <v/>
      </c>
      <c r="BF57">
        <f t="shared" si="71"/>
        <v>9</v>
      </c>
      <c r="BG57">
        <f t="shared" si="72"/>
        <v>17</v>
      </c>
      <c r="BH57">
        <f t="shared" si="73"/>
        <v>9.5</v>
      </c>
      <c r="BI57">
        <f t="shared" si="80"/>
        <v>355</v>
      </c>
      <c r="BN57" t="str">
        <f>IF(OR(COUNTIF($AV$4:AV57, "LAST")&gt;0, COUNTIF($AV$4:AV57, "FINAL")&gt;0), "", IF($AJ$1&gt;=$K57, IFERROR(BF57-BG57, 0), ""))</f>
        <v/>
      </c>
      <c r="BT57">
        <f t="shared" si="41"/>
        <v>0</v>
      </c>
      <c r="BU57">
        <f t="shared" si="42"/>
        <v>0</v>
      </c>
      <c r="BV57" t="str">
        <f>IF(OR(COUNTIF($AV$4:AV57, "LAST")&gt;0, COUNTIF($AV$4:AV57, "FINAL")&gt;0), "", IF($AJ$1&gt;=$K57, AQ57, 0))</f>
        <v/>
      </c>
      <c r="BW57">
        <f t="shared" si="43"/>
        <v>0</v>
      </c>
      <c r="BX57">
        <f t="shared" si="44"/>
        <v>0</v>
      </c>
    </row>
    <row r="58" spans="1:76" x14ac:dyDescent="0.35">
      <c r="K58" s="28">
        <v>155</v>
      </c>
      <c r="M58" s="35">
        <f>AutoScoreboard!G84</f>
        <v>48</v>
      </c>
      <c r="N58" s="35">
        <f>AutoScoreboard!H84</f>
        <v>29</v>
      </c>
      <c r="O58" s="28">
        <f t="shared" si="74"/>
        <v>13</v>
      </c>
      <c r="P58" s="28">
        <f t="shared" si="75"/>
        <v>9</v>
      </c>
      <c r="Q58" s="28">
        <f t="shared" si="82"/>
        <v>1</v>
      </c>
      <c r="R58" s="28" t="str">
        <f t="shared" si="83"/>
        <v/>
      </c>
      <c r="S58" s="28">
        <f t="shared" si="84"/>
        <v>5</v>
      </c>
      <c r="T58" s="28">
        <f t="shared" si="85"/>
        <v>18</v>
      </c>
      <c r="U58" s="28" t="str">
        <f t="shared" si="86"/>
        <v/>
      </c>
      <c r="V58" s="28" t="str">
        <f t="shared" si="87"/>
        <v>LAST</v>
      </c>
      <c r="W58" s="28">
        <f t="shared" si="88"/>
        <v>411</v>
      </c>
      <c r="X58" s="28">
        <f t="shared" si="24"/>
        <v>42</v>
      </c>
      <c r="Y58" s="28" t="str">
        <f t="shared" si="89"/>
        <v>25+17</v>
      </c>
      <c r="Z58" t="str">
        <f>IF(COUNTIF($V$4:V57, "LAST")&gt;0, "", IF(Q58=1, IF(U58="SCORE", VLOOKUP(S58, D:E, 2, FALSE), ""), ""))</f>
        <v/>
      </c>
      <c r="AA58" t="str">
        <f>IF(COUNTIF($V$4:V57, "LAST")&gt;0, "", IF(Q58=2, IF(U58="SCORE", VLOOKUP(S58, D:F, 3, FALSE), ""), ""))</f>
        <v/>
      </c>
      <c r="AB58" t="str">
        <f>IF(AD58="","", MAX($AB$4:AB57)+1)</f>
        <v/>
      </c>
      <c r="AC58" t="str">
        <f>IF(AE58="","", MAX($AC$4:AC57)+1)</f>
        <v/>
      </c>
      <c r="AD58" t="str">
        <f t="shared" si="90"/>
        <v/>
      </c>
      <c r="AE58" t="str">
        <f t="shared" si="91"/>
        <v/>
      </c>
      <c r="AF58">
        <f t="shared" si="92"/>
        <v>9</v>
      </c>
      <c r="AG58">
        <f t="shared" si="93"/>
        <v>17</v>
      </c>
      <c r="AH58">
        <f t="shared" si="94"/>
        <v>9.5</v>
      </c>
      <c r="AI58">
        <f t="shared" si="95"/>
        <v>355</v>
      </c>
      <c r="AK58">
        <f t="shared" si="76"/>
        <v>155</v>
      </c>
      <c r="AL58" t="str">
        <f t="shared" si="40"/>
        <v/>
      </c>
      <c r="AM58">
        <f t="shared" si="55"/>
        <v>48</v>
      </c>
      <c r="AN58">
        <f t="shared" si="56"/>
        <v>29</v>
      </c>
      <c r="AO58">
        <f t="shared" si="57"/>
        <v>13</v>
      </c>
      <c r="AP58">
        <f t="shared" si="58"/>
        <v>9</v>
      </c>
      <c r="AQ58">
        <f t="shared" si="77"/>
        <v>1</v>
      </c>
      <c r="AR58" t="str">
        <f t="shared" si="59"/>
        <v/>
      </c>
      <c r="AS58">
        <f t="shared" si="60"/>
        <v>5</v>
      </c>
      <c r="AT58">
        <f t="shared" si="78"/>
        <v>18</v>
      </c>
      <c r="AU58" t="str">
        <f t="shared" si="61"/>
        <v/>
      </c>
      <c r="AV58" t="str">
        <f t="shared" si="62"/>
        <v>LAST</v>
      </c>
      <c r="AW58">
        <f t="shared" si="79"/>
        <v>411</v>
      </c>
      <c r="AX58">
        <f t="shared" si="63"/>
        <v>42</v>
      </c>
      <c r="AY58" t="str">
        <f t="shared" si="64"/>
        <v>25+17</v>
      </c>
      <c r="AZ58" t="str">
        <f t="shared" si="65"/>
        <v/>
      </c>
      <c r="BA58" t="str">
        <f t="shared" si="66"/>
        <v/>
      </c>
      <c r="BB58" t="str">
        <f t="shared" si="67"/>
        <v/>
      </c>
      <c r="BC58" t="str">
        <f t="shared" si="68"/>
        <v/>
      </c>
      <c r="BD58" t="str">
        <f t="shared" si="69"/>
        <v/>
      </c>
      <c r="BE58" t="str">
        <f t="shared" si="70"/>
        <v/>
      </c>
      <c r="BF58">
        <f t="shared" si="71"/>
        <v>9</v>
      </c>
      <c r="BG58">
        <f t="shared" si="72"/>
        <v>17</v>
      </c>
      <c r="BH58">
        <f t="shared" si="73"/>
        <v>9.5</v>
      </c>
      <c r="BI58">
        <f t="shared" si="80"/>
        <v>355</v>
      </c>
      <c r="BN58" t="str">
        <f>IF(OR(COUNTIF($AV$4:AV58, "LAST")&gt;0, COUNTIF($AV$4:AV58, "FINAL")&gt;0), "", IF($AJ$1&gt;=$K58, IFERROR(BF58-BG58, 0), ""))</f>
        <v/>
      </c>
      <c r="BT58">
        <f t="shared" si="41"/>
        <v>0</v>
      </c>
      <c r="BU58">
        <f t="shared" si="42"/>
        <v>0</v>
      </c>
      <c r="BV58" t="str">
        <f>IF(OR(COUNTIF($AV$4:AV58, "LAST")&gt;0, COUNTIF($AV$4:AV58, "FINAL")&gt;0), "", IF($AJ$1&gt;=$K58, AQ58, 0))</f>
        <v/>
      </c>
      <c r="BW58">
        <f t="shared" si="43"/>
        <v>0</v>
      </c>
      <c r="BX58">
        <f t="shared" si="44"/>
        <v>0</v>
      </c>
    </row>
    <row r="59" spans="1:76" x14ac:dyDescent="0.35">
      <c r="K59" s="28">
        <v>156</v>
      </c>
      <c r="M59" s="35">
        <f>AutoScoreboard!G85</f>
        <v>40</v>
      </c>
      <c r="N59" s="35">
        <f>AutoScoreboard!H85</f>
        <v>3</v>
      </c>
      <c r="O59" s="28">
        <f t="shared" si="74"/>
        <v>11</v>
      </c>
      <c r="P59" s="28">
        <f t="shared" si="75"/>
        <v>2</v>
      </c>
      <c r="Q59" s="28">
        <f t="shared" si="82"/>
        <v>2</v>
      </c>
      <c r="R59" s="28" t="str">
        <f t="shared" si="83"/>
        <v/>
      </c>
      <c r="S59" s="28">
        <f t="shared" si="84"/>
        <v>18</v>
      </c>
      <c r="T59" s="28">
        <f t="shared" si="85"/>
        <v>7</v>
      </c>
      <c r="U59" s="28" t="str">
        <f t="shared" si="86"/>
        <v/>
      </c>
      <c r="V59" s="28" t="str">
        <f t="shared" si="87"/>
        <v/>
      </c>
      <c r="W59" s="28">
        <f t="shared" si="88"/>
        <v>413</v>
      </c>
      <c r="X59" s="28">
        <f t="shared" si="24"/>
        <v>42</v>
      </c>
      <c r="Y59" s="28" t="str">
        <f t="shared" si="89"/>
        <v>25+17</v>
      </c>
      <c r="Z59" t="str">
        <f>IF(COUNTIF($V$4:V58, "LAST")&gt;0, "", IF(Q59=1, IF(U59="SCORE", VLOOKUP(S59, D:E, 2, FALSE), ""), ""))</f>
        <v/>
      </c>
      <c r="AA59" t="str">
        <f>IF(COUNTIF($V$4:V58, "LAST")&gt;0, "", IF(Q59=2, IF(U59="SCORE", VLOOKUP(S59, D:F, 3, FALSE), ""), ""))</f>
        <v/>
      </c>
      <c r="AB59" t="str">
        <f>IF(AD59="","", MAX($AB$4:AB58)+1)</f>
        <v/>
      </c>
      <c r="AC59" t="str">
        <f>IF(AE59="","", MAX($AC$4:AC58)+1)</f>
        <v/>
      </c>
      <c r="AD59" t="str">
        <f t="shared" si="90"/>
        <v/>
      </c>
      <c r="AE59" t="str">
        <f t="shared" si="91"/>
        <v/>
      </c>
      <c r="AF59">
        <f t="shared" si="92"/>
        <v>9</v>
      </c>
      <c r="AG59">
        <f t="shared" si="93"/>
        <v>17</v>
      </c>
      <c r="AH59">
        <f t="shared" si="94"/>
        <v>9.5</v>
      </c>
      <c r="AI59">
        <f t="shared" si="95"/>
        <v>355</v>
      </c>
      <c r="AK59">
        <f t="shared" si="76"/>
        <v>156</v>
      </c>
      <c r="AL59" t="str">
        <f t="shared" si="40"/>
        <v/>
      </c>
      <c r="AM59">
        <f t="shared" si="55"/>
        <v>40</v>
      </c>
      <c r="AN59">
        <f t="shared" si="56"/>
        <v>3</v>
      </c>
      <c r="AO59">
        <f t="shared" si="57"/>
        <v>11</v>
      </c>
      <c r="AP59">
        <f t="shared" si="58"/>
        <v>2</v>
      </c>
      <c r="AQ59">
        <f t="shared" si="77"/>
        <v>2</v>
      </c>
      <c r="AR59" t="str">
        <f t="shared" si="59"/>
        <v/>
      </c>
      <c r="AS59">
        <f t="shared" si="60"/>
        <v>18</v>
      </c>
      <c r="AT59">
        <f t="shared" si="78"/>
        <v>7</v>
      </c>
      <c r="AU59" t="str">
        <f t="shared" si="61"/>
        <v/>
      </c>
      <c r="AV59" t="str">
        <f t="shared" si="62"/>
        <v/>
      </c>
      <c r="AW59">
        <f t="shared" si="79"/>
        <v>413</v>
      </c>
      <c r="AX59">
        <f t="shared" si="63"/>
        <v>42</v>
      </c>
      <c r="AY59" t="str">
        <f t="shared" si="64"/>
        <v>25+17</v>
      </c>
      <c r="AZ59" t="str">
        <f t="shared" si="65"/>
        <v/>
      </c>
      <c r="BA59" t="str">
        <f t="shared" si="66"/>
        <v/>
      </c>
      <c r="BB59" t="str">
        <f t="shared" si="67"/>
        <v/>
      </c>
      <c r="BC59" t="str">
        <f t="shared" si="68"/>
        <v/>
      </c>
      <c r="BD59" t="str">
        <f t="shared" si="69"/>
        <v/>
      </c>
      <c r="BE59" t="str">
        <f t="shared" si="70"/>
        <v/>
      </c>
      <c r="BF59">
        <f t="shared" si="71"/>
        <v>9</v>
      </c>
      <c r="BG59">
        <f t="shared" si="72"/>
        <v>17</v>
      </c>
      <c r="BH59">
        <f t="shared" si="73"/>
        <v>9.5</v>
      </c>
      <c r="BI59">
        <f t="shared" si="80"/>
        <v>355</v>
      </c>
      <c r="BN59" t="str">
        <f>IF(OR(COUNTIF($AV$4:AV59, "LAST")&gt;0, COUNTIF($AV$4:AV59, "FINAL")&gt;0), "", IF($AJ$1&gt;=$K59, IFERROR(BF59-BG59, 0), ""))</f>
        <v/>
      </c>
      <c r="BT59">
        <f t="shared" si="41"/>
        <v>0</v>
      </c>
      <c r="BU59">
        <f t="shared" si="42"/>
        <v>0</v>
      </c>
      <c r="BV59" t="str">
        <f>IF(OR(COUNTIF($AV$4:AV59, "LAST")&gt;0, COUNTIF($AV$4:AV59, "FINAL")&gt;0), "", IF($AJ$1&gt;=$K59, AQ59, 0))</f>
        <v/>
      </c>
      <c r="BW59">
        <f t="shared" si="43"/>
        <v>0</v>
      </c>
      <c r="BX59">
        <f t="shared" si="44"/>
        <v>0</v>
      </c>
    </row>
    <row r="60" spans="1:76" x14ac:dyDescent="0.35">
      <c r="K60" s="28">
        <v>157</v>
      </c>
      <c r="M60" s="35">
        <f>AutoScoreboard!G86</f>
        <v>7</v>
      </c>
      <c r="N60" s="35">
        <f>AutoScoreboard!H86</f>
        <v>19</v>
      </c>
      <c r="O60" s="28">
        <f t="shared" si="74"/>
        <v>3</v>
      </c>
      <c r="P60" s="28">
        <f t="shared" si="75"/>
        <v>6</v>
      </c>
      <c r="Q60" s="28">
        <f t="shared" si="82"/>
        <v>1</v>
      </c>
      <c r="R60" s="28" t="str">
        <f t="shared" si="83"/>
        <v/>
      </c>
      <c r="S60" s="28">
        <f t="shared" si="84"/>
        <v>7</v>
      </c>
      <c r="T60" s="28">
        <f t="shared" si="85"/>
        <v>10</v>
      </c>
      <c r="U60" s="28" t="str">
        <f t="shared" si="86"/>
        <v/>
      </c>
      <c r="V60" s="28" t="str">
        <f t="shared" si="87"/>
        <v>LAST</v>
      </c>
      <c r="W60" s="28">
        <f t="shared" si="88"/>
        <v>419</v>
      </c>
      <c r="X60" s="28">
        <f t="shared" si="24"/>
        <v>42</v>
      </c>
      <c r="Y60" s="28" t="str">
        <f t="shared" si="89"/>
        <v>25+17</v>
      </c>
      <c r="Z60" t="str">
        <f>IF(COUNTIF($V$4:V59, "LAST")&gt;0, "", IF(Q60=1, IF(U60="SCORE", VLOOKUP(S60, D:E, 2, FALSE), ""), ""))</f>
        <v/>
      </c>
      <c r="AA60" t="str">
        <f>IF(COUNTIF($V$4:V59, "LAST")&gt;0, "", IF(Q60=2, IF(U60="SCORE", VLOOKUP(S60, D:F, 3, FALSE), ""), ""))</f>
        <v/>
      </c>
      <c r="AB60" t="str">
        <f>IF(AD60="","", MAX($AB$4:AB59)+1)</f>
        <v/>
      </c>
      <c r="AC60" t="str">
        <f>IF(AE60="","", MAX($AC$4:AC59)+1)</f>
        <v/>
      </c>
      <c r="AD60" t="str">
        <f t="shared" si="90"/>
        <v/>
      </c>
      <c r="AE60" t="str">
        <f t="shared" si="91"/>
        <v/>
      </c>
      <c r="AF60">
        <f t="shared" si="92"/>
        <v>9</v>
      </c>
      <c r="AG60">
        <f t="shared" si="93"/>
        <v>17</v>
      </c>
      <c r="AH60">
        <f t="shared" si="94"/>
        <v>9.5</v>
      </c>
      <c r="AI60">
        <f t="shared" si="95"/>
        <v>355</v>
      </c>
      <c r="AK60">
        <f t="shared" si="76"/>
        <v>157</v>
      </c>
      <c r="AL60" t="str">
        <f t="shared" si="40"/>
        <v/>
      </c>
      <c r="AM60">
        <f t="shared" si="55"/>
        <v>7</v>
      </c>
      <c r="AN60">
        <f t="shared" si="56"/>
        <v>19</v>
      </c>
      <c r="AO60">
        <f t="shared" si="57"/>
        <v>3</v>
      </c>
      <c r="AP60">
        <f t="shared" si="58"/>
        <v>6</v>
      </c>
      <c r="AQ60">
        <f t="shared" si="77"/>
        <v>1</v>
      </c>
      <c r="AR60" t="str">
        <f t="shared" si="59"/>
        <v/>
      </c>
      <c r="AS60">
        <f t="shared" si="60"/>
        <v>7</v>
      </c>
      <c r="AT60">
        <f t="shared" si="78"/>
        <v>10</v>
      </c>
      <c r="AU60" t="str">
        <f t="shared" si="61"/>
        <v/>
      </c>
      <c r="AV60" t="str">
        <f t="shared" si="62"/>
        <v>LAST</v>
      </c>
      <c r="AW60">
        <f t="shared" si="79"/>
        <v>419</v>
      </c>
      <c r="AX60">
        <f t="shared" si="63"/>
        <v>42</v>
      </c>
      <c r="AY60" t="str">
        <f t="shared" si="64"/>
        <v>25+17</v>
      </c>
      <c r="AZ60" t="str">
        <f t="shared" si="65"/>
        <v/>
      </c>
      <c r="BA60" t="str">
        <f t="shared" si="66"/>
        <v/>
      </c>
      <c r="BB60" t="str">
        <f t="shared" si="67"/>
        <v/>
      </c>
      <c r="BC60" t="str">
        <f t="shared" si="68"/>
        <v/>
      </c>
      <c r="BD60" t="str">
        <f t="shared" si="69"/>
        <v/>
      </c>
      <c r="BE60" t="str">
        <f t="shared" si="70"/>
        <v/>
      </c>
      <c r="BF60">
        <f t="shared" si="71"/>
        <v>9</v>
      </c>
      <c r="BG60">
        <f t="shared" si="72"/>
        <v>17</v>
      </c>
      <c r="BH60">
        <f t="shared" si="73"/>
        <v>9.5</v>
      </c>
      <c r="BI60">
        <f t="shared" si="80"/>
        <v>355</v>
      </c>
      <c r="BN60" t="str">
        <f>IF(OR(COUNTIF($AV$4:AV60, "LAST")&gt;0, COUNTIF($AV$4:AV60, "FINAL")&gt;0), "", IF($AJ$1&gt;=$K60, IFERROR(BF60-BG60, 0), ""))</f>
        <v/>
      </c>
      <c r="BT60">
        <f t="shared" si="41"/>
        <v>0</v>
      </c>
      <c r="BU60">
        <f t="shared" si="42"/>
        <v>0</v>
      </c>
      <c r="BV60" t="str">
        <f>IF(OR(COUNTIF($AV$4:AV60, "LAST")&gt;0, COUNTIF($AV$4:AV60, "FINAL")&gt;0), "", IF($AJ$1&gt;=$K60, AQ60, 0))</f>
        <v/>
      </c>
      <c r="BW60">
        <f t="shared" si="43"/>
        <v>0</v>
      </c>
      <c r="BX60">
        <f t="shared" si="44"/>
        <v>0</v>
      </c>
    </row>
    <row r="61" spans="1:76" x14ac:dyDescent="0.35">
      <c r="K61" s="28">
        <v>158</v>
      </c>
      <c r="M61" s="35">
        <f>AutoScoreboard!G87</f>
        <v>51</v>
      </c>
      <c r="N61" s="35">
        <f>AutoScoreboard!H87</f>
        <v>52</v>
      </c>
      <c r="O61" s="28">
        <f t="shared" si="74"/>
        <v>15</v>
      </c>
      <c r="P61" s="28">
        <f t="shared" si="75"/>
        <v>15</v>
      </c>
      <c r="Q61" s="28">
        <f t="shared" si="82"/>
        <v>2</v>
      </c>
      <c r="R61" s="28" t="str">
        <f t="shared" si="83"/>
        <v/>
      </c>
      <c r="S61" s="28">
        <f t="shared" si="84"/>
        <v>10</v>
      </c>
      <c r="T61" s="28">
        <f t="shared" si="85"/>
        <v>-5</v>
      </c>
      <c r="U61" s="28" t="str">
        <f t="shared" si="86"/>
        <v>SCORE</v>
      </c>
      <c r="V61" s="28" t="str">
        <f t="shared" si="87"/>
        <v/>
      </c>
      <c r="W61" s="28">
        <f t="shared" si="88"/>
        <v>434</v>
      </c>
      <c r="X61" s="28">
        <f t="shared" si="24"/>
        <v>44</v>
      </c>
      <c r="Y61" s="28" t="str">
        <f t="shared" si="89"/>
        <v>25+19</v>
      </c>
      <c r="Z61" t="str">
        <f>IF(COUNTIF($V$4:V60, "LAST")&gt;0, "", IF(Q61=1, IF(U61="SCORE", VLOOKUP(S61, D:E, 2, FALSE), ""), ""))</f>
        <v/>
      </c>
      <c r="AA61" t="str">
        <f>IF(COUNTIF($V$4:V60, "LAST")&gt;0, "", IF(Q61=2, IF(U61="SCORE", VLOOKUP(S61, D:F, 3, FALSE), ""), ""))</f>
        <v/>
      </c>
      <c r="AB61" t="str">
        <f>IF(AD61="","", MAX($AB$4:AB60)+1)</f>
        <v/>
      </c>
      <c r="AC61" t="str">
        <f>IF(AE61="","", MAX($AC$4:AC60)+1)</f>
        <v/>
      </c>
      <c r="AD61" t="str">
        <f t="shared" si="90"/>
        <v/>
      </c>
      <c r="AE61" t="str">
        <f t="shared" si="91"/>
        <v/>
      </c>
      <c r="AF61">
        <f t="shared" si="92"/>
        <v>9</v>
      </c>
      <c r="AG61">
        <f t="shared" si="93"/>
        <v>17</v>
      </c>
      <c r="AH61">
        <f t="shared" si="94"/>
        <v>10</v>
      </c>
      <c r="AI61">
        <f t="shared" si="95"/>
        <v>360</v>
      </c>
      <c r="AK61">
        <f t="shared" si="76"/>
        <v>158</v>
      </c>
      <c r="AL61" t="str">
        <f t="shared" si="40"/>
        <v/>
      </c>
      <c r="AM61">
        <f t="shared" si="55"/>
        <v>51</v>
      </c>
      <c r="AN61">
        <f t="shared" si="56"/>
        <v>52</v>
      </c>
      <c r="AO61">
        <f t="shared" si="57"/>
        <v>15</v>
      </c>
      <c r="AP61">
        <f t="shared" si="58"/>
        <v>15</v>
      </c>
      <c r="AQ61">
        <f t="shared" si="77"/>
        <v>2</v>
      </c>
      <c r="AR61" t="str">
        <f t="shared" si="59"/>
        <v/>
      </c>
      <c r="AS61">
        <f t="shared" si="60"/>
        <v>10</v>
      </c>
      <c r="AT61">
        <f t="shared" si="78"/>
        <v>-5</v>
      </c>
      <c r="AU61" t="str">
        <f t="shared" si="61"/>
        <v>SCORE</v>
      </c>
      <c r="AV61" t="str">
        <f t="shared" si="62"/>
        <v/>
      </c>
      <c r="AW61">
        <f t="shared" si="79"/>
        <v>434</v>
      </c>
      <c r="AX61">
        <f t="shared" si="63"/>
        <v>44</v>
      </c>
      <c r="AY61" t="str">
        <f t="shared" si="64"/>
        <v>25+19</v>
      </c>
      <c r="AZ61" t="str">
        <f t="shared" si="65"/>
        <v/>
      </c>
      <c r="BA61" t="str">
        <f t="shared" si="66"/>
        <v/>
      </c>
      <c r="BB61" t="str">
        <f t="shared" si="67"/>
        <v/>
      </c>
      <c r="BC61" t="str">
        <f t="shared" si="68"/>
        <v/>
      </c>
      <c r="BD61" t="str">
        <f t="shared" si="69"/>
        <v/>
      </c>
      <c r="BE61" t="str">
        <f t="shared" si="70"/>
        <v/>
      </c>
      <c r="BF61">
        <f t="shared" si="71"/>
        <v>9</v>
      </c>
      <c r="BG61">
        <f t="shared" si="72"/>
        <v>17</v>
      </c>
      <c r="BH61">
        <f t="shared" si="73"/>
        <v>10</v>
      </c>
      <c r="BI61">
        <f t="shared" si="80"/>
        <v>360</v>
      </c>
      <c r="BN61" t="str">
        <f>IF(OR(COUNTIF($AV$4:AV61, "LAST")&gt;0, COUNTIF($AV$4:AV61, "FINAL")&gt;0), "", IF($AJ$1&gt;=$K61, IFERROR(BF61-BG61, 0), ""))</f>
        <v/>
      </c>
      <c r="BT61">
        <f t="shared" si="41"/>
        <v>0</v>
      </c>
      <c r="BU61">
        <f t="shared" si="42"/>
        <v>0</v>
      </c>
      <c r="BV61" t="str">
        <f>IF(OR(COUNTIF($AV$4:AV61, "LAST")&gt;0, COUNTIF($AV$4:AV61, "FINAL")&gt;0), "", IF($AJ$1&gt;=$K61, AQ61, 0))</f>
        <v/>
      </c>
      <c r="BW61">
        <f t="shared" si="43"/>
        <v>0</v>
      </c>
      <c r="BX61">
        <f t="shared" si="44"/>
        <v>0</v>
      </c>
    </row>
    <row r="62" spans="1:76" x14ac:dyDescent="0.35">
      <c r="K62" s="28">
        <v>159</v>
      </c>
      <c r="M62" s="35">
        <f>AutoScoreboard!G88</f>
        <v>28</v>
      </c>
      <c r="N62" s="35">
        <f>AutoScoreboard!H88</f>
        <v>33</v>
      </c>
      <c r="O62" s="28">
        <f t="shared" si="74"/>
        <v>8</v>
      </c>
      <c r="P62" s="28">
        <f t="shared" si="75"/>
        <v>10</v>
      </c>
      <c r="Q62" s="28">
        <f t="shared" si="82"/>
        <v>2</v>
      </c>
      <c r="R62" s="28" t="str">
        <f t="shared" si="83"/>
        <v>KO</v>
      </c>
      <c r="S62" s="28">
        <f t="shared" si="84"/>
        <v>10</v>
      </c>
      <c r="T62" s="28">
        <f t="shared" si="85"/>
        <v>2</v>
      </c>
      <c r="U62" s="28" t="str">
        <f t="shared" si="86"/>
        <v/>
      </c>
      <c r="V62" s="28" t="str">
        <f t="shared" si="87"/>
        <v/>
      </c>
      <c r="W62" s="28">
        <f t="shared" si="88"/>
        <v>444</v>
      </c>
      <c r="X62" s="28">
        <f t="shared" si="24"/>
        <v>45</v>
      </c>
      <c r="Y62" s="28" t="str">
        <f t="shared" si="89"/>
        <v>25+20</v>
      </c>
      <c r="Z62" t="str">
        <f>IF(COUNTIF($V$4:V61, "LAST")&gt;0, "", IF(Q62=1, IF(U62="SCORE", VLOOKUP(S62, D:E, 2, FALSE), ""), ""))</f>
        <v/>
      </c>
      <c r="AA62" t="str">
        <f>IF(COUNTIF($V$4:V61, "LAST")&gt;0, "", IF(Q62=2, IF(U62="SCORE", VLOOKUP(S62, D:F, 3, FALSE), ""), ""))</f>
        <v/>
      </c>
      <c r="AB62" t="str">
        <f>IF(AD62="","", MAX($AB$4:AB61)+1)</f>
        <v/>
      </c>
      <c r="AC62" t="str">
        <f>IF(AE62="","", MAX($AC$4:AC61)+1)</f>
        <v/>
      </c>
      <c r="AD62" t="str">
        <f t="shared" si="90"/>
        <v/>
      </c>
      <c r="AE62" t="str">
        <f t="shared" si="91"/>
        <v/>
      </c>
      <c r="AF62">
        <f t="shared" si="92"/>
        <v>9</v>
      </c>
      <c r="AG62">
        <f t="shared" si="93"/>
        <v>17</v>
      </c>
      <c r="AH62">
        <f t="shared" si="94"/>
        <v>10</v>
      </c>
      <c r="AI62">
        <f t="shared" si="95"/>
        <v>360</v>
      </c>
      <c r="AK62">
        <f t="shared" si="76"/>
        <v>159</v>
      </c>
      <c r="AL62" t="str">
        <f t="shared" si="40"/>
        <v/>
      </c>
      <c r="AM62">
        <f t="shared" si="55"/>
        <v>28</v>
      </c>
      <c r="AN62">
        <f t="shared" si="56"/>
        <v>33</v>
      </c>
      <c r="AO62">
        <f t="shared" si="57"/>
        <v>8</v>
      </c>
      <c r="AP62">
        <f t="shared" si="58"/>
        <v>10</v>
      </c>
      <c r="AQ62">
        <f t="shared" si="77"/>
        <v>2</v>
      </c>
      <c r="AR62" t="str">
        <f t="shared" si="59"/>
        <v>KO</v>
      </c>
      <c r="AS62">
        <f t="shared" si="60"/>
        <v>10</v>
      </c>
      <c r="AT62">
        <f t="shared" si="78"/>
        <v>2</v>
      </c>
      <c r="AU62" t="str">
        <f t="shared" si="61"/>
        <v/>
      </c>
      <c r="AV62" t="str">
        <f t="shared" si="62"/>
        <v/>
      </c>
      <c r="AW62">
        <f t="shared" si="79"/>
        <v>444</v>
      </c>
      <c r="AX62">
        <f t="shared" si="63"/>
        <v>45</v>
      </c>
      <c r="AY62" t="str">
        <f t="shared" si="64"/>
        <v>25+20</v>
      </c>
      <c r="AZ62" t="str">
        <f t="shared" si="65"/>
        <v/>
      </c>
      <c r="BA62" t="str">
        <f t="shared" si="66"/>
        <v/>
      </c>
      <c r="BB62" t="str">
        <f t="shared" si="67"/>
        <v/>
      </c>
      <c r="BC62" t="str">
        <f t="shared" si="68"/>
        <v/>
      </c>
      <c r="BD62" t="str">
        <f t="shared" si="69"/>
        <v/>
      </c>
      <c r="BE62" t="str">
        <f t="shared" si="70"/>
        <v/>
      </c>
      <c r="BF62">
        <f t="shared" si="71"/>
        <v>9</v>
      </c>
      <c r="BG62">
        <f t="shared" si="72"/>
        <v>17</v>
      </c>
      <c r="BH62">
        <f t="shared" si="73"/>
        <v>10</v>
      </c>
      <c r="BI62">
        <f t="shared" si="80"/>
        <v>360</v>
      </c>
      <c r="BN62" t="str">
        <f>IF(OR(COUNTIF($AV$4:AV62, "LAST")&gt;0, COUNTIF($AV$4:AV62, "FINAL")&gt;0), "", IF($AJ$1&gt;=$K62, IFERROR(BF62-BG62, 0), ""))</f>
        <v/>
      </c>
      <c r="BT62">
        <f t="shared" si="41"/>
        <v>0</v>
      </c>
      <c r="BU62">
        <f t="shared" si="42"/>
        <v>0</v>
      </c>
      <c r="BV62" t="str">
        <f>IF(OR(COUNTIF($AV$4:AV62, "LAST")&gt;0, COUNTIF($AV$4:AV62, "FINAL")&gt;0), "", IF($AJ$1&gt;=$K62, AQ62, 0))</f>
        <v/>
      </c>
      <c r="BW62">
        <f t="shared" si="43"/>
        <v>0</v>
      </c>
      <c r="BX62">
        <f t="shared" si="44"/>
        <v>0</v>
      </c>
    </row>
    <row r="63" spans="1:76" x14ac:dyDescent="0.35">
      <c r="K63" s="28">
        <v>160</v>
      </c>
      <c r="M63" s="35">
        <f>AutoScoreboard!G89</f>
        <v>25</v>
      </c>
      <c r="N63" s="35">
        <f>AutoScoreboard!H89</f>
        <v>37</v>
      </c>
      <c r="O63" s="28">
        <f t="shared" si="74"/>
        <v>8</v>
      </c>
      <c r="P63" s="28">
        <f t="shared" si="75"/>
        <v>11</v>
      </c>
      <c r="Q63" s="28">
        <f t="shared" si="82"/>
        <v>1</v>
      </c>
      <c r="R63" s="28" t="str">
        <f t="shared" si="83"/>
        <v/>
      </c>
      <c r="S63" s="28">
        <f t="shared" si="84"/>
        <v>2</v>
      </c>
      <c r="T63" s="28">
        <f t="shared" si="85"/>
        <v>10</v>
      </c>
      <c r="U63" s="28" t="str">
        <f t="shared" si="86"/>
        <v/>
      </c>
      <c r="V63" s="28" t="str">
        <f t="shared" si="87"/>
        <v>LAST</v>
      </c>
      <c r="W63" s="28">
        <f t="shared" si="88"/>
        <v>455</v>
      </c>
      <c r="X63" s="28">
        <f t="shared" si="24"/>
        <v>46</v>
      </c>
      <c r="Y63" s="28" t="str">
        <f t="shared" si="89"/>
        <v>25+21</v>
      </c>
      <c r="Z63" t="str">
        <f>IF(COUNTIF($V$4:V62, "LAST")&gt;0, "", IF(Q63=1, IF(U63="SCORE", VLOOKUP(S63, D:E, 2, FALSE), ""), ""))</f>
        <v/>
      </c>
      <c r="AA63" t="str">
        <f>IF(COUNTIF($V$4:V62, "LAST")&gt;0, "", IF(Q63=2, IF(U63="SCORE", VLOOKUP(S63, D:F, 3, FALSE), ""), ""))</f>
        <v/>
      </c>
      <c r="AB63" t="str">
        <f>IF(AD63="","", MAX($AB$4:AB62)+1)</f>
        <v/>
      </c>
      <c r="AC63" t="str">
        <f>IF(AE63="","", MAX($AC$4:AC62)+1)</f>
        <v/>
      </c>
      <c r="AD63" t="str">
        <f t="shared" si="90"/>
        <v/>
      </c>
      <c r="AE63" t="str">
        <f t="shared" si="91"/>
        <v/>
      </c>
      <c r="AF63">
        <f t="shared" si="92"/>
        <v>9</v>
      </c>
      <c r="AG63">
        <f t="shared" si="93"/>
        <v>17</v>
      </c>
      <c r="AH63">
        <f t="shared" si="94"/>
        <v>10</v>
      </c>
      <c r="AI63">
        <f t="shared" si="95"/>
        <v>360</v>
      </c>
      <c r="AK63">
        <f t="shared" si="76"/>
        <v>160</v>
      </c>
      <c r="AL63" t="str">
        <f t="shared" si="40"/>
        <v/>
      </c>
      <c r="AM63">
        <f t="shared" si="55"/>
        <v>25</v>
      </c>
      <c r="AN63">
        <f t="shared" si="56"/>
        <v>37</v>
      </c>
      <c r="AO63">
        <f t="shared" si="57"/>
        <v>8</v>
      </c>
      <c r="AP63">
        <f t="shared" si="58"/>
        <v>11</v>
      </c>
      <c r="AQ63">
        <f t="shared" si="77"/>
        <v>1</v>
      </c>
      <c r="AR63" t="str">
        <f t="shared" si="59"/>
        <v/>
      </c>
      <c r="AS63">
        <f t="shared" si="60"/>
        <v>2</v>
      </c>
      <c r="AT63">
        <f t="shared" si="78"/>
        <v>10</v>
      </c>
      <c r="AU63" t="str">
        <f t="shared" si="61"/>
        <v/>
      </c>
      <c r="AV63" t="str">
        <f t="shared" si="62"/>
        <v>LAST</v>
      </c>
      <c r="AW63">
        <f t="shared" si="79"/>
        <v>455</v>
      </c>
      <c r="AX63">
        <f t="shared" si="63"/>
        <v>46</v>
      </c>
      <c r="AY63" t="str">
        <f t="shared" si="64"/>
        <v>25+21</v>
      </c>
      <c r="AZ63" t="str">
        <f t="shared" si="65"/>
        <v/>
      </c>
      <c r="BA63" t="str">
        <f t="shared" si="66"/>
        <v/>
      </c>
      <c r="BB63" t="str">
        <f t="shared" si="67"/>
        <v/>
      </c>
      <c r="BC63" t="str">
        <f t="shared" si="68"/>
        <v/>
      </c>
      <c r="BD63" t="str">
        <f t="shared" si="69"/>
        <v/>
      </c>
      <c r="BE63" t="str">
        <f t="shared" si="70"/>
        <v/>
      </c>
      <c r="BF63">
        <f t="shared" si="71"/>
        <v>9</v>
      </c>
      <c r="BG63">
        <f t="shared" si="72"/>
        <v>17</v>
      </c>
      <c r="BH63">
        <f t="shared" si="73"/>
        <v>10</v>
      </c>
      <c r="BI63">
        <f t="shared" si="80"/>
        <v>360</v>
      </c>
      <c r="BN63" t="str">
        <f>IF(OR(COUNTIF($AV$4:AV63, "LAST")&gt;0, COUNTIF($AV$4:AV63, "FINAL")&gt;0), "", IF($AJ$1&gt;=$K63, IFERROR(BF63-BG63, 0), ""))</f>
        <v/>
      </c>
      <c r="BT63">
        <f t="shared" si="41"/>
        <v>0</v>
      </c>
      <c r="BU63">
        <f t="shared" si="42"/>
        <v>0</v>
      </c>
      <c r="BV63" t="str">
        <f>IF(OR(COUNTIF($AV$4:AV63, "LAST")&gt;0, COUNTIF($AV$4:AV63, "FINAL")&gt;0), "", IF($AJ$1&gt;=$K63, AQ63, 0))</f>
        <v/>
      </c>
      <c r="BW63">
        <f t="shared" si="43"/>
        <v>0</v>
      </c>
      <c r="BX63">
        <f t="shared" si="44"/>
        <v>0</v>
      </c>
    </row>
    <row r="64" spans="1:76" x14ac:dyDescent="0.35">
      <c r="K64" s="28">
        <v>161</v>
      </c>
      <c r="M64" s="35">
        <f>AutoScoreboard!G90</f>
        <v>15</v>
      </c>
      <c r="N64" s="35">
        <f>AutoScoreboard!H90</f>
        <v>23</v>
      </c>
      <c r="O64" s="28">
        <f t="shared" si="74"/>
        <v>5</v>
      </c>
      <c r="P64" s="28">
        <f t="shared" si="75"/>
        <v>7</v>
      </c>
      <c r="Q64" s="28">
        <f t="shared" si="82"/>
        <v>2</v>
      </c>
      <c r="R64" s="28" t="str">
        <f t="shared" si="83"/>
        <v/>
      </c>
      <c r="S64" s="28">
        <f t="shared" si="84"/>
        <v>10</v>
      </c>
      <c r="T64" s="28">
        <f t="shared" si="85"/>
        <v>5</v>
      </c>
      <c r="U64" s="28" t="str">
        <f t="shared" si="86"/>
        <v/>
      </c>
      <c r="V64" s="28" t="str">
        <f t="shared" si="87"/>
        <v/>
      </c>
      <c r="W64" s="28">
        <f t="shared" si="88"/>
        <v>462</v>
      </c>
      <c r="X64" s="28">
        <f t="shared" si="24"/>
        <v>47</v>
      </c>
      <c r="Y64" s="28" t="str">
        <f t="shared" si="89"/>
        <v>25+22</v>
      </c>
      <c r="Z64" t="str">
        <f>IF(COUNTIF($V$4:V63, "LAST")&gt;0, "", IF(Q64=1, IF(U64="SCORE", VLOOKUP(S64, D:E, 2, FALSE), ""), ""))</f>
        <v/>
      </c>
      <c r="AA64" t="str">
        <f>IF(COUNTIF($V$4:V63, "LAST")&gt;0, "", IF(Q64=2, IF(U64="SCORE", VLOOKUP(S64, D:F, 3, FALSE), ""), ""))</f>
        <v/>
      </c>
      <c r="AB64" t="str">
        <f>IF(AD64="","", MAX($AB$4:AB63)+1)</f>
        <v/>
      </c>
      <c r="AC64" t="str">
        <f>IF(AE64="","", MAX($AC$4:AC63)+1)</f>
        <v/>
      </c>
      <c r="AD64" t="str">
        <f t="shared" si="90"/>
        <v/>
      </c>
      <c r="AE64" t="str">
        <f t="shared" si="91"/>
        <v/>
      </c>
      <c r="AF64">
        <f t="shared" si="92"/>
        <v>9</v>
      </c>
      <c r="AG64">
        <f t="shared" si="93"/>
        <v>17</v>
      </c>
      <c r="AH64">
        <f t="shared" si="94"/>
        <v>10</v>
      </c>
      <c r="AI64">
        <f t="shared" si="95"/>
        <v>360</v>
      </c>
      <c r="AK64">
        <f t="shared" si="76"/>
        <v>161</v>
      </c>
      <c r="AL64" t="str">
        <f t="shared" si="40"/>
        <v/>
      </c>
      <c r="AM64">
        <f t="shared" si="55"/>
        <v>15</v>
      </c>
      <c r="AN64">
        <f t="shared" si="56"/>
        <v>23</v>
      </c>
      <c r="AO64">
        <f t="shared" si="57"/>
        <v>5</v>
      </c>
      <c r="AP64">
        <f t="shared" si="58"/>
        <v>7</v>
      </c>
      <c r="AQ64">
        <f t="shared" si="77"/>
        <v>2</v>
      </c>
      <c r="AR64" t="str">
        <f t="shared" si="59"/>
        <v/>
      </c>
      <c r="AS64">
        <f t="shared" si="60"/>
        <v>10</v>
      </c>
      <c r="AT64">
        <f t="shared" si="78"/>
        <v>5</v>
      </c>
      <c r="AU64" t="str">
        <f t="shared" si="61"/>
        <v/>
      </c>
      <c r="AV64" t="str">
        <f t="shared" si="62"/>
        <v/>
      </c>
      <c r="AW64">
        <f t="shared" si="79"/>
        <v>462</v>
      </c>
      <c r="AX64">
        <f t="shared" si="63"/>
        <v>47</v>
      </c>
      <c r="AY64" t="str">
        <f t="shared" si="64"/>
        <v>25+22</v>
      </c>
      <c r="AZ64" t="str">
        <f t="shared" si="65"/>
        <v/>
      </c>
      <c r="BA64" t="str">
        <f t="shared" si="66"/>
        <v/>
      </c>
      <c r="BB64" t="str">
        <f t="shared" si="67"/>
        <v/>
      </c>
      <c r="BC64" t="str">
        <f t="shared" si="68"/>
        <v/>
      </c>
      <c r="BD64" t="str">
        <f t="shared" si="69"/>
        <v/>
      </c>
      <c r="BE64" t="str">
        <f t="shared" si="70"/>
        <v/>
      </c>
      <c r="BF64">
        <f t="shared" si="71"/>
        <v>9</v>
      </c>
      <c r="BG64">
        <f t="shared" si="72"/>
        <v>17</v>
      </c>
      <c r="BH64">
        <f t="shared" si="73"/>
        <v>10</v>
      </c>
      <c r="BI64">
        <f t="shared" si="80"/>
        <v>360</v>
      </c>
      <c r="BN64" t="str">
        <f>IF(OR(COUNTIF($AV$4:AV64, "LAST")&gt;0, COUNTIF($AV$4:AV64, "FINAL")&gt;0), "", IF($AJ$1&gt;=$K64, IFERROR(BF64-BG64, 0), ""))</f>
        <v/>
      </c>
      <c r="BT64">
        <f t="shared" si="41"/>
        <v>0</v>
      </c>
      <c r="BU64">
        <f t="shared" si="42"/>
        <v>0</v>
      </c>
      <c r="BV64" t="str">
        <f>IF(OR(COUNTIF($AV$4:AV64, "LAST")&gt;0, COUNTIF($AV$4:AV64, "FINAL")&gt;0), "", IF($AJ$1&gt;=$K64, AQ64, 0))</f>
        <v/>
      </c>
      <c r="BW64">
        <f t="shared" si="43"/>
        <v>0</v>
      </c>
      <c r="BX64">
        <f t="shared" si="44"/>
        <v>0</v>
      </c>
    </row>
    <row r="65" spans="11:76" x14ac:dyDescent="0.35">
      <c r="K65" s="28">
        <v>162</v>
      </c>
      <c r="M65" s="35">
        <f>AutoScoreboard!G91</f>
        <v>13</v>
      </c>
      <c r="N65" s="35">
        <f>AutoScoreboard!H91</f>
        <v>17</v>
      </c>
      <c r="O65" s="28">
        <f t="shared" si="74"/>
        <v>5</v>
      </c>
      <c r="P65" s="28">
        <f t="shared" si="75"/>
        <v>6</v>
      </c>
      <c r="Q65" s="28">
        <f t="shared" si="82"/>
        <v>1</v>
      </c>
      <c r="R65" s="28" t="str">
        <f t="shared" si="83"/>
        <v/>
      </c>
      <c r="S65" s="28">
        <f t="shared" si="84"/>
        <v>5</v>
      </c>
      <c r="T65" s="28">
        <f t="shared" si="85"/>
        <v>10</v>
      </c>
      <c r="U65" s="28" t="str">
        <f t="shared" si="86"/>
        <v/>
      </c>
      <c r="V65" s="28" t="str">
        <f t="shared" si="87"/>
        <v>LAST</v>
      </c>
      <c r="W65" s="28">
        <f t="shared" si="88"/>
        <v>468</v>
      </c>
      <c r="X65" s="28">
        <f t="shared" si="24"/>
        <v>47</v>
      </c>
      <c r="Y65" s="28" t="str">
        <f t="shared" si="89"/>
        <v>25+22</v>
      </c>
      <c r="Z65" t="str">
        <f>IF(COUNTIF($V$4:V64, "LAST")&gt;0, "", IF(Q65=1, IF(U65="SCORE", VLOOKUP(S65, D:E, 2, FALSE), ""), ""))</f>
        <v/>
      </c>
      <c r="AA65" t="str">
        <f>IF(COUNTIF($V$4:V64, "LAST")&gt;0, "", IF(Q65=2, IF(U65="SCORE", VLOOKUP(S65, D:F, 3, FALSE), ""), ""))</f>
        <v/>
      </c>
      <c r="AB65" t="str">
        <f>IF(AD65="","", MAX($AB$4:AB64)+1)</f>
        <v/>
      </c>
      <c r="AC65" t="str">
        <f>IF(AE65="","", MAX($AC$4:AC64)+1)</f>
        <v/>
      </c>
      <c r="AD65" t="str">
        <f t="shared" si="90"/>
        <v/>
      </c>
      <c r="AE65" t="str">
        <f t="shared" si="91"/>
        <v/>
      </c>
      <c r="AF65">
        <f t="shared" si="92"/>
        <v>9</v>
      </c>
      <c r="AG65">
        <f t="shared" si="93"/>
        <v>17</v>
      </c>
      <c r="AH65">
        <f t="shared" si="94"/>
        <v>10</v>
      </c>
      <c r="AI65">
        <f t="shared" si="95"/>
        <v>360</v>
      </c>
      <c r="AK65">
        <f t="shared" si="76"/>
        <v>162</v>
      </c>
      <c r="AL65" t="str">
        <f t="shared" si="40"/>
        <v/>
      </c>
      <c r="AM65">
        <f t="shared" si="55"/>
        <v>13</v>
      </c>
      <c r="AN65">
        <f t="shared" si="56"/>
        <v>17</v>
      </c>
      <c r="AO65">
        <f t="shared" si="57"/>
        <v>5</v>
      </c>
      <c r="AP65">
        <f t="shared" si="58"/>
        <v>6</v>
      </c>
      <c r="AQ65">
        <f t="shared" si="77"/>
        <v>1</v>
      </c>
      <c r="AR65" t="str">
        <f t="shared" si="59"/>
        <v/>
      </c>
      <c r="AS65">
        <f t="shared" si="60"/>
        <v>5</v>
      </c>
      <c r="AT65">
        <f t="shared" si="78"/>
        <v>10</v>
      </c>
      <c r="AU65" t="str">
        <f t="shared" si="61"/>
        <v/>
      </c>
      <c r="AV65" t="str">
        <f t="shared" si="62"/>
        <v>LAST</v>
      </c>
      <c r="AW65">
        <f t="shared" si="79"/>
        <v>468</v>
      </c>
      <c r="AX65">
        <f t="shared" si="63"/>
        <v>47</v>
      </c>
      <c r="AY65" t="str">
        <f t="shared" si="64"/>
        <v>25+22</v>
      </c>
      <c r="AZ65" t="str">
        <f t="shared" si="65"/>
        <v/>
      </c>
      <c r="BA65" t="str">
        <f t="shared" si="66"/>
        <v/>
      </c>
      <c r="BB65" t="str">
        <f t="shared" si="67"/>
        <v/>
      </c>
      <c r="BC65" t="str">
        <f t="shared" si="68"/>
        <v/>
      </c>
      <c r="BD65" t="str">
        <f t="shared" si="69"/>
        <v/>
      </c>
      <c r="BE65" t="str">
        <f t="shared" si="70"/>
        <v/>
      </c>
      <c r="BF65">
        <f t="shared" si="71"/>
        <v>9</v>
      </c>
      <c r="BG65">
        <f t="shared" si="72"/>
        <v>17</v>
      </c>
      <c r="BH65">
        <f t="shared" si="73"/>
        <v>10</v>
      </c>
      <c r="BI65">
        <f t="shared" si="80"/>
        <v>360</v>
      </c>
      <c r="BN65" t="str">
        <f>IF(OR(COUNTIF($AV$4:AV65, "LAST")&gt;0, COUNTIF($AV$4:AV65, "FINAL")&gt;0), "", IF($AJ$1&gt;=$K65, IFERROR(BF65-BG65, 0), ""))</f>
        <v/>
      </c>
      <c r="BT65">
        <f t="shared" si="41"/>
        <v>0</v>
      </c>
      <c r="BU65">
        <f t="shared" si="42"/>
        <v>0</v>
      </c>
      <c r="BV65" t="str">
        <f>IF(OR(COUNTIF($AV$4:AV65, "LAST")&gt;0, COUNTIF($AV$4:AV65, "FINAL")&gt;0), "", IF($AJ$1&gt;=$K65, AQ65, 0))</f>
        <v/>
      </c>
      <c r="BW65">
        <f t="shared" si="43"/>
        <v>0</v>
      </c>
      <c r="BX65">
        <f t="shared" si="44"/>
        <v>0</v>
      </c>
    </row>
    <row r="66" spans="11:76" x14ac:dyDescent="0.35">
      <c r="K66" s="28">
        <v>163</v>
      </c>
      <c r="M66" s="35">
        <f>AutoScoreboard!G92</f>
        <v>4</v>
      </c>
      <c r="N66" s="35">
        <f>AutoScoreboard!H92</f>
        <v>41</v>
      </c>
      <c r="O66" s="28">
        <f t="shared" si="74"/>
        <v>2</v>
      </c>
      <c r="P66" s="28">
        <f t="shared" si="75"/>
        <v>12</v>
      </c>
      <c r="Q66" s="28">
        <f t="shared" si="82"/>
        <v>2</v>
      </c>
      <c r="R66" s="28" t="str">
        <f t="shared" si="83"/>
        <v/>
      </c>
      <c r="S66" s="28">
        <f t="shared" si="84"/>
        <v>10</v>
      </c>
      <c r="T66" s="28">
        <f t="shared" si="85"/>
        <v>8</v>
      </c>
      <c r="U66" s="28" t="str">
        <f t="shared" si="86"/>
        <v/>
      </c>
      <c r="V66" s="28" t="str">
        <f t="shared" si="87"/>
        <v/>
      </c>
      <c r="W66" s="28">
        <f t="shared" si="88"/>
        <v>480</v>
      </c>
      <c r="X66" s="28">
        <f t="shared" si="24"/>
        <v>48</v>
      </c>
      <c r="Y66" s="28" t="str">
        <f t="shared" si="89"/>
        <v>25+23</v>
      </c>
      <c r="Z66" t="str">
        <f>IF(COUNTIF($V$4:V65, "LAST")&gt;0, "", IF(Q66=1, IF(U66="SCORE", VLOOKUP(S66, D:E, 2, FALSE), ""), ""))</f>
        <v/>
      </c>
      <c r="AA66" t="str">
        <f>IF(COUNTIF($V$4:V65, "LAST")&gt;0, "", IF(Q66=2, IF(U66="SCORE", VLOOKUP(S66, D:F, 3, FALSE), ""), ""))</f>
        <v/>
      </c>
      <c r="AB66" t="str">
        <f>IF(AD66="","", MAX($AB$4:AB65)+1)</f>
        <v/>
      </c>
      <c r="AC66" t="str">
        <f>IF(AE66="","", MAX($AC$4:AC65)+1)</f>
        <v/>
      </c>
      <c r="AD66" t="str">
        <f t="shared" si="90"/>
        <v/>
      </c>
      <c r="AE66" t="str">
        <f t="shared" si="91"/>
        <v/>
      </c>
      <c r="AF66">
        <f t="shared" si="92"/>
        <v>9</v>
      </c>
      <c r="AG66">
        <f t="shared" si="93"/>
        <v>17</v>
      </c>
      <c r="AH66">
        <f t="shared" si="94"/>
        <v>10</v>
      </c>
      <c r="AI66">
        <f t="shared" si="95"/>
        <v>360</v>
      </c>
      <c r="AK66">
        <f t="shared" si="76"/>
        <v>163</v>
      </c>
      <c r="AL66" t="str">
        <f t="shared" si="40"/>
        <v/>
      </c>
      <c r="AM66">
        <f t="shared" si="55"/>
        <v>4</v>
      </c>
      <c r="AN66">
        <f t="shared" si="56"/>
        <v>41</v>
      </c>
      <c r="AO66">
        <f t="shared" si="57"/>
        <v>2</v>
      </c>
      <c r="AP66">
        <f t="shared" si="58"/>
        <v>12</v>
      </c>
      <c r="AQ66">
        <f t="shared" si="77"/>
        <v>2</v>
      </c>
      <c r="AR66" t="str">
        <f t="shared" si="59"/>
        <v/>
      </c>
      <c r="AS66">
        <f t="shared" si="60"/>
        <v>10</v>
      </c>
      <c r="AT66">
        <f t="shared" si="78"/>
        <v>8</v>
      </c>
      <c r="AU66" t="str">
        <f t="shared" si="61"/>
        <v/>
      </c>
      <c r="AV66" t="str">
        <f t="shared" si="62"/>
        <v/>
      </c>
      <c r="AW66">
        <f t="shared" si="79"/>
        <v>480</v>
      </c>
      <c r="AX66">
        <f t="shared" si="63"/>
        <v>48</v>
      </c>
      <c r="AY66" t="str">
        <f t="shared" si="64"/>
        <v>25+23</v>
      </c>
      <c r="AZ66" t="str">
        <f t="shared" si="65"/>
        <v/>
      </c>
      <c r="BA66" t="str">
        <f t="shared" si="66"/>
        <v/>
      </c>
      <c r="BB66" t="str">
        <f t="shared" si="67"/>
        <v/>
      </c>
      <c r="BC66" t="str">
        <f t="shared" si="68"/>
        <v/>
      </c>
      <c r="BD66" t="str">
        <f t="shared" si="69"/>
        <v/>
      </c>
      <c r="BE66" t="str">
        <f t="shared" si="70"/>
        <v/>
      </c>
      <c r="BF66">
        <f t="shared" si="71"/>
        <v>9</v>
      </c>
      <c r="BG66">
        <f t="shared" si="72"/>
        <v>17</v>
      </c>
      <c r="BH66">
        <f t="shared" si="73"/>
        <v>10</v>
      </c>
      <c r="BI66">
        <f t="shared" si="80"/>
        <v>360</v>
      </c>
      <c r="BN66" t="str">
        <f>IF(OR(COUNTIF($AV$4:AV66, "LAST")&gt;0, COUNTIF($AV$4:AV66, "FINAL")&gt;0), "", IF($AJ$1&gt;=$K66, IFERROR(BF66-BG66, 0), ""))</f>
        <v/>
      </c>
      <c r="BT66">
        <f t="shared" si="41"/>
        <v>0</v>
      </c>
      <c r="BU66">
        <f t="shared" si="42"/>
        <v>0</v>
      </c>
      <c r="BV66" t="str">
        <f>IF(OR(COUNTIF($AV$4:AV66, "LAST")&gt;0, COUNTIF($AV$4:AV66, "FINAL")&gt;0), "", IF($AJ$1&gt;=$K66, AQ66, 0))</f>
        <v/>
      </c>
      <c r="BW66">
        <f t="shared" si="43"/>
        <v>0</v>
      </c>
      <c r="BX66">
        <f t="shared" si="44"/>
        <v>0</v>
      </c>
    </row>
    <row r="67" spans="11:76" x14ac:dyDescent="0.35">
      <c r="K67" s="28">
        <v>164</v>
      </c>
      <c r="M67" s="35">
        <f>AutoScoreboard!G93</f>
        <v>24</v>
      </c>
      <c r="N67" s="35">
        <f>AutoScoreboard!H93</f>
        <v>12</v>
      </c>
      <c r="O67" s="28">
        <f t="shared" si="74"/>
        <v>7</v>
      </c>
      <c r="P67" s="28">
        <f t="shared" si="75"/>
        <v>4</v>
      </c>
      <c r="Q67" s="28">
        <f t="shared" si="82"/>
        <v>1</v>
      </c>
      <c r="R67" s="28" t="str">
        <f t="shared" si="83"/>
        <v/>
      </c>
      <c r="S67" s="28">
        <f t="shared" si="84"/>
        <v>8</v>
      </c>
      <c r="T67" s="28">
        <f t="shared" si="85"/>
        <v>15</v>
      </c>
      <c r="U67" s="28" t="str">
        <f t="shared" si="86"/>
        <v/>
      </c>
      <c r="V67" s="28" t="str">
        <f t="shared" si="87"/>
        <v>LAST</v>
      </c>
      <c r="W67" s="28">
        <f t="shared" si="88"/>
        <v>484</v>
      </c>
      <c r="X67" s="28">
        <f t="shared" si="24"/>
        <v>49</v>
      </c>
      <c r="Y67" s="28" t="str">
        <f t="shared" si="89"/>
        <v>25+24</v>
      </c>
      <c r="Z67" t="str">
        <f>IF(COUNTIF($V$4:V66, "LAST")&gt;0, "", IF(Q67=1, IF(U67="SCORE", VLOOKUP(S67, D:E, 2, FALSE), ""), ""))</f>
        <v/>
      </c>
      <c r="AA67" t="str">
        <f>IF(COUNTIF($V$4:V66, "LAST")&gt;0, "", IF(Q67=2, IF(U67="SCORE", VLOOKUP(S67, D:F, 3, FALSE), ""), ""))</f>
        <v/>
      </c>
      <c r="AB67" t="str">
        <f>IF(AD67="","", MAX($AB$4:AB66)+1)</f>
        <v/>
      </c>
      <c r="AC67" t="str">
        <f>IF(AE67="","", MAX($AC$4:AC66)+1)</f>
        <v/>
      </c>
      <c r="AD67" t="str">
        <f t="shared" si="90"/>
        <v/>
      </c>
      <c r="AE67" t="str">
        <f t="shared" si="91"/>
        <v/>
      </c>
      <c r="AF67">
        <f t="shared" si="92"/>
        <v>9</v>
      </c>
      <c r="AG67">
        <f t="shared" si="93"/>
        <v>17</v>
      </c>
      <c r="AH67">
        <f t="shared" si="94"/>
        <v>10</v>
      </c>
      <c r="AI67">
        <f t="shared" si="95"/>
        <v>360</v>
      </c>
      <c r="AK67">
        <f t="shared" si="76"/>
        <v>164</v>
      </c>
      <c r="AL67" t="str">
        <f t="shared" si="40"/>
        <v/>
      </c>
      <c r="AM67">
        <f t="shared" ref="AM67:AM81" si="96">IF($AJ$1&gt;=$K67, IF(M67=0, "", M67), " ")</f>
        <v>24</v>
      </c>
      <c r="AN67">
        <f t="shared" ref="AN67:AN81" si="97">IF($AJ$1&gt;=$K67, IF(N67=0, "", N67), " ")</f>
        <v>12</v>
      </c>
      <c r="AO67">
        <f t="shared" ref="AO67:AO81" si="98">IF($AJ$1&gt;=$K67, IF(O67=0, "", O67), " ")</f>
        <v>7</v>
      </c>
      <c r="AP67">
        <f t="shared" ref="AP67:AP81" si="99">IF($AJ$1&gt;=$K67, IF(P67=0, "", P67), " ")</f>
        <v>4</v>
      </c>
      <c r="AQ67">
        <f t="shared" si="77"/>
        <v>1</v>
      </c>
      <c r="AR67" t="str">
        <f t="shared" ref="AR67:AR81" si="100">IF($AJ$1&gt;=$K67, IF(R67=0, "", R67), " ")</f>
        <v/>
      </c>
      <c r="AS67">
        <f t="shared" ref="AS67:AS81" si="101">IF($AJ$1&gt;=$K67, IF(S67=0, "", S67), " ")</f>
        <v>8</v>
      </c>
      <c r="AT67">
        <f t="shared" si="78"/>
        <v>15</v>
      </c>
      <c r="AU67" t="str">
        <f t="shared" ref="AU67:AU81" si="102">IF($AJ$1&gt;=$K67, IF(U67=0, "", U67), " ")</f>
        <v/>
      </c>
      <c r="AV67" t="str">
        <f t="shared" ref="AV67:AV81" si="103">IF($AJ$1&gt;=$K67, IF(V67=0, "", V67), " ")</f>
        <v>LAST</v>
      </c>
      <c r="AW67">
        <f t="shared" si="79"/>
        <v>484</v>
      </c>
      <c r="AX67">
        <f t="shared" ref="AX67:AX81" si="104">IF($AJ$1&gt;=$K67, IF(X67=0, "", X67), " ")</f>
        <v>49</v>
      </c>
      <c r="AY67" t="str">
        <f t="shared" ref="AY67:AY81" si="105">IF($AJ$1&gt;=$K67, IF(Y67=0, "", Y67), " ")</f>
        <v>25+24</v>
      </c>
      <c r="AZ67" t="str">
        <f t="shared" ref="AZ67:AZ81" si="106">IF($AJ$1&gt;=$K67, IF(Z67=0, "", Z67), " ")</f>
        <v/>
      </c>
      <c r="BA67" t="str">
        <f t="shared" ref="BA67:BA81" si="107">IF($AJ$1&gt;=$K67, IF(AA67=0, "", AA67), " ")</f>
        <v/>
      </c>
      <c r="BB67" t="str">
        <f t="shared" ref="BB67:BB81" si="108">IF($AJ$1&gt;=$K67, IF(AB67=0, "", AB67), " ")</f>
        <v/>
      </c>
      <c r="BC67" t="str">
        <f t="shared" ref="BC67:BC81" si="109">IF($AJ$1&gt;=$K67, IF(AC67=0, "", AC67), " ")</f>
        <v/>
      </c>
      <c r="BD67" t="str">
        <f t="shared" ref="BD67:BD81" si="110">IF($AJ$1&gt;=$K67, IF(AD67=0, "", AD67), " ")</f>
        <v/>
      </c>
      <c r="BE67" t="str">
        <f t="shared" ref="BE67:BE81" si="111">IF($AJ$1&gt;=$K67, IF(AE67=0, "", AE67), " ")</f>
        <v/>
      </c>
      <c r="BF67">
        <f t="shared" ref="BF67:BF81" si="112">IF($AJ$1&gt;=$K67, IF(AF67=0, "", AF67), " ")</f>
        <v>9</v>
      </c>
      <c r="BG67">
        <f t="shared" ref="BG67:BG81" si="113">IF($AJ$1&gt;=$K67, IF(AG67=0, "", AG67), " ")</f>
        <v>17</v>
      </c>
      <c r="BH67">
        <f t="shared" ref="BH67:BH81" si="114">IF($AJ$1&gt;=$K67, IF(AH67=0, "", AH67), " ")</f>
        <v>10</v>
      </c>
      <c r="BI67">
        <f t="shared" si="80"/>
        <v>360</v>
      </c>
      <c r="BN67" t="str">
        <f>IF(OR(COUNTIF($AV$4:AV67, "LAST")&gt;0, COUNTIF($AV$4:AV67, "FINAL")&gt;0), "", IF($AJ$1&gt;=$K67, IFERROR(BF67-BG67, 0), ""))</f>
        <v/>
      </c>
      <c r="BT67">
        <f t="shared" si="41"/>
        <v>0</v>
      </c>
      <c r="BU67">
        <f t="shared" si="42"/>
        <v>0</v>
      </c>
      <c r="BV67" t="str">
        <f>IF(OR(COUNTIF($AV$4:AV67, "LAST")&gt;0, COUNTIF($AV$4:AV67, "FINAL")&gt;0), "", IF($AJ$1&gt;=$K67, AQ67, 0))</f>
        <v/>
      </c>
      <c r="BW67">
        <f t="shared" si="43"/>
        <v>0</v>
      </c>
      <c r="BX67">
        <f t="shared" si="44"/>
        <v>0</v>
      </c>
    </row>
    <row r="68" spans="11:76" x14ac:dyDescent="0.35">
      <c r="K68" s="28">
        <v>165</v>
      </c>
      <c r="M68" s="35">
        <f>AutoScoreboard!G94</f>
        <v>9</v>
      </c>
      <c r="N68" s="35">
        <f>AutoScoreboard!H94</f>
        <v>38</v>
      </c>
      <c r="O68" s="28">
        <f t="shared" ref="O68:O81" si="115">VLOOKUP(M68, A:B, 2, FALSE)</f>
        <v>4</v>
      </c>
      <c r="P68" s="28">
        <f t="shared" ref="P68:P81" si="116">VLOOKUP(N68, A:B, 2, FALSE)</f>
        <v>11</v>
      </c>
      <c r="Q68" s="28">
        <f t="shared" si="82"/>
        <v>2</v>
      </c>
      <c r="R68" s="28" t="str">
        <f t="shared" si="83"/>
        <v/>
      </c>
      <c r="S68" s="28">
        <f t="shared" si="84"/>
        <v>15</v>
      </c>
      <c r="T68" s="28">
        <f t="shared" si="85"/>
        <v>11</v>
      </c>
      <c r="U68" s="28" t="str">
        <f t="shared" si="86"/>
        <v/>
      </c>
      <c r="V68" s="28" t="str">
        <f t="shared" si="87"/>
        <v/>
      </c>
      <c r="W68" s="28">
        <f t="shared" si="88"/>
        <v>495</v>
      </c>
      <c r="X68" s="28">
        <f t="shared" ref="X68:X81" si="117">ROUNDDOWN(W68/10, 0)+(IF(AND(COUNTIF(U65:U68, "SCORE")&gt;1, (ROUNDDOWN(W68/10, 0)+IF((ROUNDDOWN(W68/10,0)=(W68/10)), 0, 1))=X66), IF((ROUNDDOWN(W68/10,0)=(W68/10)), 1, 2), IF((ROUNDDOWN(W68/10,0)=(W68/10)), 0, 1)))</f>
        <v>50</v>
      </c>
      <c r="Y68" s="28" t="str">
        <f t="shared" si="89"/>
        <v>25+25</v>
      </c>
      <c r="Z68" t="str">
        <f>IF(COUNTIF($V$4:V67, "LAST")&gt;0, "", IF(Q68=1, IF(U68="SCORE", VLOOKUP(S68, D:E, 2, FALSE), ""), ""))</f>
        <v/>
      </c>
      <c r="AA68" t="str">
        <f>IF(COUNTIF($V$4:V67, "LAST")&gt;0, "", IF(Q68=2, IF(U68="SCORE", VLOOKUP(S68, D:F, 3, FALSE), ""), ""))</f>
        <v/>
      </c>
      <c r="AB68" t="str">
        <f>IF(AD68="","", MAX($AB$4:AB67)+1)</f>
        <v/>
      </c>
      <c r="AC68" t="str">
        <f>IF(AE68="","", MAX($AC$4:AC67)+1)</f>
        <v/>
      </c>
      <c r="AD68" t="str">
        <f t="shared" si="90"/>
        <v/>
      </c>
      <c r="AE68" t="str">
        <f t="shared" si="91"/>
        <v/>
      </c>
      <c r="AF68">
        <f t="shared" si="92"/>
        <v>9</v>
      </c>
      <c r="AG68">
        <f t="shared" si="93"/>
        <v>17</v>
      </c>
      <c r="AH68">
        <f t="shared" si="94"/>
        <v>10</v>
      </c>
      <c r="AI68">
        <f t="shared" si="95"/>
        <v>360</v>
      </c>
      <c r="AK68">
        <f t="shared" ref="AK68:AK81" si="118">IF($AJ$1&gt;=$K68, IF(K68=0, "", K68), " ")</f>
        <v>165</v>
      </c>
      <c r="AL68" t="str">
        <f t="shared" si="40"/>
        <v/>
      </c>
      <c r="AM68">
        <f t="shared" si="96"/>
        <v>9</v>
      </c>
      <c r="AN68">
        <f t="shared" si="97"/>
        <v>38</v>
      </c>
      <c r="AO68">
        <f t="shared" si="98"/>
        <v>4</v>
      </c>
      <c r="AP68">
        <f t="shared" si="99"/>
        <v>11</v>
      </c>
      <c r="AQ68">
        <f t="shared" ref="AQ68:AQ81" si="119">IF($AJ$1&gt;=$K68, IF(Q68=0, "", Q68), " ")</f>
        <v>2</v>
      </c>
      <c r="AR68" t="str">
        <f t="shared" si="100"/>
        <v/>
      </c>
      <c r="AS68">
        <f t="shared" si="101"/>
        <v>15</v>
      </c>
      <c r="AT68">
        <f t="shared" ref="AT68:AT81" si="120">IF($AJ$1&gt;=$K68, IF(T68=0, "", T68), " ")</f>
        <v>11</v>
      </c>
      <c r="AU68" t="str">
        <f t="shared" si="102"/>
        <v/>
      </c>
      <c r="AV68" t="str">
        <f t="shared" si="103"/>
        <v/>
      </c>
      <c r="AW68">
        <f t="shared" ref="AW68:AW81" si="121">IF($AJ$1&gt;=$K68, IF(W68=0, "", W68), " ")</f>
        <v>495</v>
      </c>
      <c r="AX68">
        <f t="shared" si="104"/>
        <v>50</v>
      </c>
      <c r="AY68" t="str">
        <f t="shared" si="105"/>
        <v>25+25</v>
      </c>
      <c r="AZ68" t="str">
        <f t="shared" si="106"/>
        <v/>
      </c>
      <c r="BA68" t="str">
        <f t="shared" si="107"/>
        <v/>
      </c>
      <c r="BB68" t="str">
        <f t="shared" si="108"/>
        <v/>
      </c>
      <c r="BC68" t="str">
        <f t="shared" si="109"/>
        <v/>
      </c>
      <c r="BD68" t="str">
        <f t="shared" si="110"/>
        <v/>
      </c>
      <c r="BE68" t="str">
        <f t="shared" si="111"/>
        <v/>
      </c>
      <c r="BF68">
        <f t="shared" si="112"/>
        <v>9</v>
      </c>
      <c r="BG68">
        <f t="shared" si="113"/>
        <v>17</v>
      </c>
      <c r="BH68">
        <f t="shared" si="114"/>
        <v>10</v>
      </c>
      <c r="BI68">
        <f t="shared" ref="BI68:BI81" si="122">IF($AJ$1&gt;=$K68, IF(AI68=0, "", AI68), " ")</f>
        <v>360</v>
      </c>
      <c r="BN68" t="str">
        <f>IF(OR(COUNTIF($AV$4:AV68, "LAST")&gt;0, COUNTIF($AV$4:AV68, "FINAL")&gt;0), "", IF($AJ$1&gt;=$K68, IFERROR(BF68-BG68, 0), ""))</f>
        <v/>
      </c>
      <c r="BT68">
        <f t="shared" si="41"/>
        <v>0</v>
      </c>
      <c r="BU68">
        <f t="shared" si="42"/>
        <v>0</v>
      </c>
      <c r="BV68" t="str">
        <f>IF(OR(COUNTIF($AV$4:AV68, "LAST")&gt;0, COUNTIF($AV$4:AV68, "FINAL")&gt;0), "", IF($AJ$1&gt;=$K68, AQ68, 0))</f>
        <v/>
      </c>
      <c r="BW68">
        <f t="shared" si="43"/>
        <v>0</v>
      </c>
      <c r="BX68">
        <f t="shared" si="44"/>
        <v>0</v>
      </c>
    </row>
    <row r="69" spans="11:76" x14ac:dyDescent="0.35">
      <c r="K69" s="28">
        <v>166</v>
      </c>
      <c r="M69" s="35">
        <f>AutoScoreboard!G95</f>
        <v>6</v>
      </c>
      <c r="N69" s="35">
        <f>AutoScoreboard!H95</f>
        <v>11</v>
      </c>
      <c r="O69" s="28">
        <f t="shared" si="115"/>
        <v>3</v>
      </c>
      <c r="P69" s="28">
        <f t="shared" si="116"/>
        <v>4</v>
      </c>
      <c r="Q69" s="28">
        <f t="shared" si="82"/>
        <v>1</v>
      </c>
      <c r="R69" s="28" t="str">
        <f t="shared" si="83"/>
        <v/>
      </c>
      <c r="S69" s="28">
        <f t="shared" si="84"/>
        <v>11</v>
      </c>
      <c r="T69" s="28">
        <f t="shared" si="85"/>
        <v>14</v>
      </c>
      <c r="U69" s="28" t="str">
        <f t="shared" si="86"/>
        <v/>
      </c>
      <c r="V69" s="28" t="str">
        <f t="shared" si="87"/>
        <v>LAST</v>
      </c>
      <c r="W69" s="28">
        <f t="shared" si="88"/>
        <v>499</v>
      </c>
      <c r="X69" s="28">
        <f t="shared" si="117"/>
        <v>50</v>
      </c>
      <c r="Y69" s="28" t="str">
        <f t="shared" si="89"/>
        <v>25+25</v>
      </c>
      <c r="Z69" t="str">
        <f>IF(COUNTIF($V$4:V68, "LAST")&gt;0, "", IF(Q69=1, IF(U69="SCORE", VLOOKUP(S69, D:E, 2, FALSE), ""), ""))</f>
        <v/>
      </c>
      <c r="AA69" t="str">
        <f>IF(COUNTIF($V$4:V68, "LAST")&gt;0, "", IF(Q69=2, IF(U69="SCORE", VLOOKUP(S69, D:F, 3, FALSE), ""), ""))</f>
        <v/>
      </c>
      <c r="AB69" t="str">
        <f>IF(AD69="","", MAX($AB$4:AB68)+1)</f>
        <v/>
      </c>
      <c r="AC69" t="str">
        <f>IF(AE69="","", MAX($AC$4:AC68)+1)</f>
        <v/>
      </c>
      <c r="AD69" t="str">
        <f t="shared" si="90"/>
        <v/>
      </c>
      <c r="AE69" t="str">
        <f t="shared" si="91"/>
        <v/>
      </c>
      <c r="AF69">
        <f t="shared" si="92"/>
        <v>9</v>
      </c>
      <c r="AG69">
        <f t="shared" si="93"/>
        <v>17</v>
      </c>
      <c r="AH69">
        <f t="shared" si="94"/>
        <v>10</v>
      </c>
      <c r="AI69">
        <f t="shared" si="95"/>
        <v>360</v>
      </c>
      <c r="AK69">
        <f t="shared" si="118"/>
        <v>166</v>
      </c>
      <c r="AL69" t="str">
        <f t="shared" ref="AL69:AL81" si="123">IF($AJ$1&gt;=$K69, IF(L69=0, "", L69), " ")</f>
        <v/>
      </c>
      <c r="AM69">
        <f t="shared" si="96"/>
        <v>6</v>
      </c>
      <c r="AN69">
        <f t="shared" si="97"/>
        <v>11</v>
      </c>
      <c r="AO69">
        <f t="shared" si="98"/>
        <v>3</v>
      </c>
      <c r="AP69">
        <f t="shared" si="99"/>
        <v>4</v>
      </c>
      <c r="AQ69">
        <f t="shared" si="119"/>
        <v>1</v>
      </c>
      <c r="AR69" t="str">
        <f t="shared" si="100"/>
        <v/>
      </c>
      <c r="AS69">
        <f t="shared" si="101"/>
        <v>11</v>
      </c>
      <c r="AT69">
        <f t="shared" si="120"/>
        <v>14</v>
      </c>
      <c r="AU69" t="str">
        <f t="shared" si="102"/>
        <v/>
      </c>
      <c r="AV69" t="str">
        <f t="shared" si="103"/>
        <v>LAST</v>
      </c>
      <c r="AW69">
        <f t="shared" si="121"/>
        <v>499</v>
      </c>
      <c r="AX69">
        <f t="shared" si="104"/>
        <v>50</v>
      </c>
      <c r="AY69" t="str">
        <f t="shared" si="105"/>
        <v>25+25</v>
      </c>
      <c r="AZ69" t="str">
        <f t="shared" si="106"/>
        <v/>
      </c>
      <c r="BA69" t="str">
        <f t="shared" si="107"/>
        <v/>
      </c>
      <c r="BB69" t="str">
        <f t="shared" si="108"/>
        <v/>
      </c>
      <c r="BC69" t="str">
        <f t="shared" si="109"/>
        <v/>
      </c>
      <c r="BD69" t="str">
        <f t="shared" si="110"/>
        <v/>
      </c>
      <c r="BE69" t="str">
        <f t="shared" si="111"/>
        <v/>
      </c>
      <c r="BF69">
        <f t="shared" si="112"/>
        <v>9</v>
      </c>
      <c r="BG69">
        <f t="shared" si="113"/>
        <v>17</v>
      </c>
      <c r="BH69">
        <f t="shared" si="114"/>
        <v>10</v>
      </c>
      <c r="BI69">
        <f t="shared" si="122"/>
        <v>360</v>
      </c>
      <c r="BN69" t="str">
        <f>IF(OR(COUNTIF($AV$4:AV69, "LAST")&gt;0, COUNTIF($AV$4:AV69, "FINAL")&gt;0), "", IF($AJ$1&gt;=$K69, IFERROR(BF69-BG69, 0), ""))</f>
        <v/>
      </c>
      <c r="BT69">
        <f t="shared" ref="BT69:BT81" si="124">IF(BV69=1, AO69, 0)</f>
        <v>0</v>
      </c>
      <c r="BU69">
        <f t="shared" ref="BU69:BU81" si="125">IF(BV69=1, AP69, 0)</f>
        <v>0</v>
      </c>
      <c r="BV69" t="str">
        <f>IF(OR(COUNTIF($AV$4:AV69, "LAST")&gt;0, COUNTIF($AV$4:AV69, "FINAL")&gt;0), "", IF($AJ$1&gt;=$K69, AQ69, 0))</f>
        <v/>
      </c>
      <c r="BW69">
        <f t="shared" ref="BW69:BW81" si="126">IF(BV69=2, AO69, 0)</f>
        <v>0</v>
      </c>
      <c r="BX69">
        <f t="shared" ref="BX69:BX81" si="127">IF(BV69=2, AP69, 0)</f>
        <v>0</v>
      </c>
    </row>
    <row r="70" spans="11:76" x14ac:dyDescent="0.35">
      <c r="K70" s="28">
        <v>167</v>
      </c>
      <c r="M70" s="35">
        <f>AutoScoreboard!G96</f>
        <v>45</v>
      </c>
      <c r="N70" s="35">
        <f>AutoScoreboard!H96</f>
        <v>18</v>
      </c>
      <c r="O70" s="28">
        <f t="shared" si="115"/>
        <v>13</v>
      </c>
      <c r="P70" s="28">
        <f t="shared" si="116"/>
        <v>6</v>
      </c>
      <c r="Q70" s="28">
        <f t="shared" si="82"/>
        <v>2</v>
      </c>
      <c r="R70" s="28" t="str">
        <f t="shared" si="83"/>
        <v/>
      </c>
      <c r="S70" s="28">
        <f t="shared" si="84"/>
        <v>14</v>
      </c>
      <c r="T70" s="28">
        <f t="shared" si="85"/>
        <v>1</v>
      </c>
      <c r="U70" s="28" t="str">
        <f t="shared" si="86"/>
        <v>SCORE</v>
      </c>
      <c r="V70" s="28" t="str">
        <f t="shared" si="87"/>
        <v/>
      </c>
      <c r="W70" s="28">
        <f t="shared" si="88"/>
        <v>505</v>
      </c>
      <c r="X70" s="28">
        <f t="shared" si="117"/>
        <v>51</v>
      </c>
      <c r="Y70" s="28" t="str">
        <f t="shared" si="89"/>
        <v>25+26</v>
      </c>
      <c r="Z70" t="str">
        <f>IF(COUNTIF($V$4:V69, "LAST")&gt;0, "", IF(Q70=1, IF(U70="SCORE", VLOOKUP(S70, D:E, 2, FALSE), ""), ""))</f>
        <v/>
      </c>
      <c r="AA70" t="str">
        <f>IF(COUNTIF($V$4:V69, "LAST")&gt;0, "", IF(Q70=2, IF(U70="SCORE", VLOOKUP(S70, D:F, 3, FALSE), ""), ""))</f>
        <v/>
      </c>
      <c r="AB70" t="str">
        <f>IF(AD70="","", MAX($AB$4:AB69)+1)</f>
        <v/>
      </c>
      <c r="AC70" t="str">
        <f>IF(AE70="","", MAX($AC$4:AC69)+1)</f>
        <v/>
      </c>
      <c r="AD70" t="str">
        <f t="shared" si="90"/>
        <v/>
      </c>
      <c r="AE70" t="str">
        <f t="shared" si="91"/>
        <v/>
      </c>
      <c r="AF70">
        <f t="shared" si="92"/>
        <v>9</v>
      </c>
      <c r="AG70">
        <f t="shared" si="93"/>
        <v>17</v>
      </c>
      <c r="AH70">
        <f t="shared" si="94"/>
        <v>10.5</v>
      </c>
      <c r="AI70">
        <f t="shared" si="95"/>
        <v>365</v>
      </c>
      <c r="AK70">
        <f t="shared" si="118"/>
        <v>167</v>
      </c>
      <c r="AL70" t="str">
        <f t="shared" si="123"/>
        <v/>
      </c>
      <c r="AM70">
        <f t="shared" si="96"/>
        <v>45</v>
      </c>
      <c r="AN70">
        <f t="shared" si="97"/>
        <v>18</v>
      </c>
      <c r="AO70">
        <f t="shared" si="98"/>
        <v>13</v>
      </c>
      <c r="AP70">
        <f t="shared" si="99"/>
        <v>6</v>
      </c>
      <c r="AQ70">
        <f t="shared" si="119"/>
        <v>2</v>
      </c>
      <c r="AR70" t="str">
        <f t="shared" si="100"/>
        <v/>
      </c>
      <c r="AS70">
        <f t="shared" si="101"/>
        <v>14</v>
      </c>
      <c r="AT70">
        <f t="shared" si="120"/>
        <v>1</v>
      </c>
      <c r="AU70" t="str">
        <f t="shared" si="102"/>
        <v>SCORE</v>
      </c>
      <c r="AV70" t="str">
        <f t="shared" si="103"/>
        <v/>
      </c>
      <c r="AW70">
        <f t="shared" si="121"/>
        <v>505</v>
      </c>
      <c r="AX70">
        <f t="shared" si="104"/>
        <v>51</v>
      </c>
      <c r="AY70" t="str">
        <f t="shared" si="105"/>
        <v>25+26</v>
      </c>
      <c r="AZ70" t="str">
        <f t="shared" si="106"/>
        <v/>
      </c>
      <c r="BA70" t="str">
        <f t="shared" si="107"/>
        <v/>
      </c>
      <c r="BB70" t="str">
        <f t="shared" si="108"/>
        <v/>
      </c>
      <c r="BC70" t="str">
        <f t="shared" si="109"/>
        <v/>
      </c>
      <c r="BD70" t="str">
        <f t="shared" si="110"/>
        <v/>
      </c>
      <c r="BE70" t="str">
        <f t="shared" si="111"/>
        <v/>
      </c>
      <c r="BF70">
        <f t="shared" si="112"/>
        <v>9</v>
      </c>
      <c r="BG70">
        <f t="shared" si="113"/>
        <v>17</v>
      </c>
      <c r="BH70">
        <f t="shared" si="114"/>
        <v>10.5</v>
      </c>
      <c r="BI70">
        <f t="shared" si="122"/>
        <v>365</v>
      </c>
      <c r="BN70" t="str">
        <f>IF(OR(COUNTIF($AV$4:AV70, "LAST")&gt;0, COUNTIF($AV$4:AV70, "FINAL")&gt;0), "", IF($AJ$1&gt;=$K70, IFERROR(BF70-BG70, 0), ""))</f>
        <v/>
      </c>
      <c r="BT70">
        <f t="shared" si="124"/>
        <v>0</v>
      </c>
      <c r="BU70">
        <f t="shared" si="125"/>
        <v>0</v>
      </c>
      <c r="BV70" t="str">
        <f>IF(OR(COUNTIF($AV$4:AV70, "LAST")&gt;0, COUNTIF($AV$4:AV70, "FINAL")&gt;0), "", IF($AJ$1&gt;=$K70, AQ70, 0))</f>
        <v/>
      </c>
      <c r="BW70">
        <f t="shared" si="126"/>
        <v>0</v>
      </c>
      <c r="BX70">
        <f t="shared" si="127"/>
        <v>0</v>
      </c>
    </row>
    <row r="71" spans="11:76" x14ac:dyDescent="0.35">
      <c r="K71" s="28">
        <v>168</v>
      </c>
      <c r="M71" s="35">
        <f>AutoScoreboard!G97</f>
        <v>21</v>
      </c>
      <c r="N71" s="35">
        <f>AutoScoreboard!H97</f>
        <v>49</v>
      </c>
      <c r="O71" s="28">
        <f t="shared" si="115"/>
        <v>7</v>
      </c>
      <c r="P71" s="28">
        <f t="shared" si="116"/>
        <v>15</v>
      </c>
      <c r="Q71" s="28">
        <f t="shared" si="82"/>
        <v>2</v>
      </c>
      <c r="R71" s="28" t="str">
        <f t="shared" si="83"/>
        <v>KO</v>
      </c>
      <c r="S71" s="28">
        <f t="shared" si="84"/>
        <v>10</v>
      </c>
      <c r="T71" s="28">
        <f t="shared" si="85"/>
        <v>3</v>
      </c>
      <c r="U71" s="28" t="str">
        <f t="shared" si="86"/>
        <v/>
      </c>
      <c r="V71" s="28" t="str">
        <f t="shared" si="87"/>
        <v/>
      </c>
      <c r="W71" s="28">
        <f t="shared" si="88"/>
        <v>520</v>
      </c>
      <c r="X71" s="28">
        <f t="shared" si="117"/>
        <v>52</v>
      </c>
      <c r="Y71" s="28" t="str">
        <f t="shared" si="89"/>
        <v>25+27</v>
      </c>
      <c r="Z71" t="str">
        <f>IF(COUNTIF($V$4:V70, "LAST")&gt;0, "", IF(Q71=1, IF(U71="SCORE", VLOOKUP(S71, D:E, 2, FALSE), ""), ""))</f>
        <v/>
      </c>
      <c r="AA71" t="str">
        <f>IF(COUNTIF($V$4:V70, "LAST")&gt;0, "", IF(Q71=2, IF(U71="SCORE", VLOOKUP(S71, D:F, 3, FALSE), ""), ""))</f>
        <v/>
      </c>
      <c r="AB71" t="str">
        <f>IF(AD71="","", MAX($AB$4:AB70)+1)</f>
        <v/>
      </c>
      <c r="AC71" t="str">
        <f>IF(AE71="","", MAX($AC$4:AC70)+1)</f>
        <v/>
      </c>
      <c r="AD71" t="str">
        <f t="shared" si="90"/>
        <v/>
      </c>
      <c r="AE71" t="str">
        <f t="shared" si="91"/>
        <v/>
      </c>
      <c r="AF71">
        <f t="shared" si="92"/>
        <v>9</v>
      </c>
      <c r="AG71">
        <f t="shared" si="93"/>
        <v>17</v>
      </c>
      <c r="AH71">
        <f t="shared" si="94"/>
        <v>10.5</v>
      </c>
      <c r="AI71">
        <f t="shared" si="95"/>
        <v>365</v>
      </c>
      <c r="AK71">
        <f t="shared" si="118"/>
        <v>168</v>
      </c>
      <c r="AL71" t="str">
        <f t="shared" si="123"/>
        <v/>
      </c>
      <c r="AM71">
        <f t="shared" si="96"/>
        <v>21</v>
      </c>
      <c r="AN71">
        <f t="shared" si="97"/>
        <v>49</v>
      </c>
      <c r="AO71">
        <f t="shared" si="98"/>
        <v>7</v>
      </c>
      <c r="AP71">
        <f t="shared" si="99"/>
        <v>15</v>
      </c>
      <c r="AQ71">
        <f t="shared" si="119"/>
        <v>2</v>
      </c>
      <c r="AR71" t="str">
        <f t="shared" si="100"/>
        <v>KO</v>
      </c>
      <c r="AS71">
        <f t="shared" si="101"/>
        <v>10</v>
      </c>
      <c r="AT71">
        <f t="shared" si="120"/>
        <v>3</v>
      </c>
      <c r="AU71" t="str">
        <f t="shared" si="102"/>
        <v/>
      </c>
      <c r="AV71" t="str">
        <f t="shared" si="103"/>
        <v/>
      </c>
      <c r="AW71">
        <f t="shared" si="121"/>
        <v>520</v>
      </c>
      <c r="AX71">
        <f t="shared" si="104"/>
        <v>52</v>
      </c>
      <c r="AY71" t="str">
        <f t="shared" si="105"/>
        <v>25+27</v>
      </c>
      <c r="AZ71" t="str">
        <f t="shared" si="106"/>
        <v/>
      </c>
      <c r="BA71" t="str">
        <f t="shared" si="107"/>
        <v/>
      </c>
      <c r="BB71" t="str">
        <f t="shared" si="108"/>
        <v/>
      </c>
      <c r="BC71" t="str">
        <f t="shared" si="109"/>
        <v/>
      </c>
      <c r="BD71" t="str">
        <f t="shared" si="110"/>
        <v/>
      </c>
      <c r="BE71" t="str">
        <f t="shared" si="111"/>
        <v/>
      </c>
      <c r="BF71">
        <f t="shared" si="112"/>
        <v>9</v>
      </c>
      <c r="BG71">
        <f t="shared" si="113"/>
        <v>17</v>
      </c>
      <c r="BH71">
        <f t="shared" si="114"/>
        <v>10.5</v>
      </c>
      <c r="BI71">
        <f t="shared" si="122"/>
        <v>365</v>
      </c>
      <c r="BN71" t="str">
        <f>IF(OR(COUNTIF($AV$4:AV71, "LAST")&gt;0, COUNTIF($AV$4:AV71, "FINAL")&gt;0), "", IF($AJ$1&gt;=$K71, IFERROR(BF71-BG71, 0), ""))</f>
        <v/>
      </c>
      <c r="BT71">
        <f t="shared" si="124"/>
        <v>0</v>
      </c>
      <c r="BU71">
        <f t="shared" si="125"/>
        <v>0</v>
      </c>
      <c r="BV71" t="str">
        <f>IF(OR(COUNTIF($AV$4:AV71, "LAST")&gt;0, COUNTIF($AV$4:AV71, "FINAL")&gt;0), "", IF($AJ$1&gt;=$K71, AQ71, 0))</f>
        <v/>
      </c>
      <c r="BW71">
        <f t="shared" si="126"/>
        <v>0</v>
      </c>
      <c r="BX71">
        <f t="shared" si="127"/>
        <v>0</v>
      </c>
    </row>
    <row r="72" spans="11:76" x14ac:dyDescent="0.35">
      <c r="K72" s="28">
        <v>169</v>
      </c>
      <c r="M72" s="35">
        <f>AutoScoreboard!G98</f>
        <v>26</v>
      </c>
      <c r="N72" s="35">
        <f>AutoScoreboard!H98</f>
        <v>22</v>
      </c>
      <c r="O72" s="28">
        <f t="shared" si="115"/>
        <v>8</v>
      </c>
      <c r="P72" s="28">
        <f t="shared" si="116"/>
        <v>7</v>
      </c>
      <c r="Q72" s="28">
        <f t="shared" si="82"/>
        <v>1</v>
      </c>
      <c r="R72" s="28" t="str">
        <f t="shared" si="83"/>
        <v/>
      </c>
      <c r="S72" s="28">
        <f t="shared" si="84"/>
        <v>3</v>
      </c>
      <c r="T72" s="28">
        <f t="shared" si="85"/>
        <v>11</v>
      </c>
      <c r="U72" s="28" t="str">
        <f t="shared" si="86"/>
        <v/>
      </c>
      <c r="V72" s="28" t="str">
        <f t="shared" si="87"/>
        <v>LAST</v>
      </c>
      <c r="W72" s="28">
        <f t="shared" si="88"/>
        <v>527</v>
      </c>
      <c r="X72" s="28">
        <f t="shared" si="117"/>
        <v>53</v>
      </c>
      <c r="Y72" s="28" t="str">
        <f t="shared" si="89"/>
        <v>25+28</v>
      </c>
      <c r="Z72" t="str">
        <f>IF(COUNTIF($V$4:V71, "LAST")&gt;0, "", IF(Q72=1, IF(U72="SCORE", VLOOKUP(S72, D:E, 2, FALSE), ""), ""))</f>
        <v/>
      </c>
      <c r="AA72" t="str">
        <f>IF(COUNTIF($V$4:V71, "LAST")&gt;0, "", IF(Q72=2, IF(U72="SCORE", VLOOKUP(S72, D:F, 3, FALSE), ""), ""))</f>
        <v/>
      </c>
      <c r="AB72" t="str">
        <f>IF(AD72="","", MAX($AB$4:AB71)+1)</f>
        <v/>
      </c>
      <c r="AC72" t="str">
        <f>IF(AE72="","", MAX($AC$4:AC71)+1)</f>
        <v/>
      </c>
      <c r="AD72" t="str">
        <f t="shared" si="90"/>
        <v/>
      </c>
      <c r="AE72" t="str">
        <f t="shared" si="91"/>
        <v/>
      </c>
      <c r="AF72">
        <f t="shared" si="92"/>
        <v>9</v>
      </c>
      <c r="AG72">
        <f t="shared" si="93"/>
        <v>17</v>
      </c>
      <c r="AH72">
        <f t="shared" si="94"/>
        <v>10.5</v>
      </c>
      <c r="AI72">
        <f t="shared" si="95"/>
        <v>365</v>
      </c>
      <c r="AK72">
        <f t="shared" si="118"/>
        <v>169</v>
      </c>
      <c r="AL72" t="str">
        <f t="shared" si="123"/>
        <v/>
      </c>
      <c r="AM72">
        <f t="shared" si="96"/>
        <v>26</v>
      </c>
      <c r="AN72">
        <f t="shared" si="97"/>
        <v>22</v>
      </c>
      <c r="AO72">
        <f t="shared" si="98"/>
        <v>8</v>
      </c>
      <c r="AP72">
        <f t="shared" si="99"/>
        <v>7</v>
      </c>
      <c r="AQ72">
        <f t="shared" si="119"/>
        <v>1</v>
      </c>
      <c r="AR72" t="str">
        <f t="shared" si="100"/>
        <v/>
      </c>
      <c r="AS72">
        <f t="shared" si="101"/>
        <v>3</v>
      </c>
      <c r="AT72">
        <f t="shared" si="120"/>
        <v>11</v>
      </c>
      <c r="AU72" t="str">
        <f t="shared" si="102"/>
        <v/>
      </c>
      <c r="AV72" t="str">
        <f t="shared" si="103"/>
        <v>LAST</v>
      </c>
      <c r="AW72">
        <f t="shared" si="121"/>
        <v>527</v>
      </c>
      <c r="AX72">
        <f t="shared" si="104"/>
        <v>53</v>
      </c>
      <c r="AY72" t="str">
        <f t="shared" si="105"/>
        <v>25+28</v>
      </c>
      <c r="AZ72" t="str">
        <f t="shared" si="106"/>
        <v/>
      </c>
      <c r="BA72" t="str">
        <f t="shared" si="107"/>
        <v/>
      </c>
      <c r="BB72" t="str">
        <f t="shared" si="108"/>
        <v/>
      </c>
      <c r="BC72" t="str">
        <f t="shared" si="109"/>
        <v/>
      </c>
      <c r="BD72" t="str">
        <f t="shared" si="110"/>
        <v/>
      </c>
      <c r="BE72" t="str">
        <f t="shared" si="111"/>
        <v/>
      </c>
      <c r="BF72">
        <f t="shared" si="112"/>
        <v>9</v>
      </c>
      <c r="BG72">
        <f t="shared" si="113"/>
        <v>17</v>
      </c>
      <c r="BH72">
        <f t="shared" si="114"/>
        <v>10.5</v>
      </c>
      <c r="BI72">
        <f t="shared" si="122"/>
        <v>365</v>
      </c>
      <c r="BN72" t="str">
        <f>IF(OR(COUNTIF($AV$4:AV72, "LAST")&gt;0, COUNTIF($AV$4:AV72, "FINAL")&gt;0), "", IF($AJ$1&gt;=$K72, IFERROR(BF72-BG72, 0), ""))</f>
        <v/>
      </c>
      <c r="BT72">
        <f t="shared" si="124"/>
        <v>0</v>
      </c>
      <c r="BU72">
        <f t="shared" si="125"/>
        <v>0</v>
      </c>
      <c r="BV72" t="str">
        <f>IF(OR(COUNTIF($AV$4:AV72, "LAST")&gt;0, COUNTIF($AV$4:AV72, "FINAL")&gt;0), "", IF($AJ$1&gt;=$K72, AQ72, 0))</f>
        <v/>
      </c>
      <c r="BW72">
        <f t="shared" si="126"/>
        <v>0</v>
      </c>
      <c r="BX72">
        <f t="shared" si="127"/>
        <v>0</v>
      </c>
    </row>
    <row r="73" spans="11:76" x14ac:dyDescent="0.35">
      <c r="K73" s="28">
        <v>170</v>
      </c>
      <c r="M73" s="35">
        <f>AutoScoreboard!G99</f>
        <v>30</v>
      </c>
      <c r="N73" s="35">
        <f>AutoScoreboard!H99</f>
        <v>16</v>
      </c>
      <c r="O73" s="28">
        <f t="shared" si="115"/>
        <v>9</v>
      </c>
      <c r="P73" s="28">
        <f t="shared" si="116"/>
        <v>5</v>
      </c>
      <c r="Q73" s="28">
        <f t="shared" si="82"/>
        <v>2</v>
      </c>
      <c r="R73" s="28" t="str">
        <f t="shared" si="83"/>
        <v/>
      </c>
      <c r="S73" s="28">
        <f t="shared" si="84"/>
        <v>11</v>
      </c>
      <c r="T73" s="28">
        <f t="shared" si="85"/>
        <v>2</v>
      </c>
      <c r="U73" s="28" t="str">
        <f t="shared" si="86"/>
        <v/>
      </c>
      <c r="V73" s="28" t="str">
        <f t="shared" si="87"/>
        <v/>
      </c>
      <c r="W73" s="28">
        <f t="shared" si="88"/>
        <v>532</v>
      </c>
      <c r="X73" s="28">
        <f t="shared" si="117"/>
        <v>54</v>
      </c>
      <c r="Y73" s="28" t="str">
        <f t="shared" si="89"/>
        <v>25+29</v>
      </c>
      <c r="Z73" t="str">
        <f>IF(COUNTIF($V$4:V72, "LAST")&gt;0, "", IF(Q73=1, IF(U73="SCORE", VLOOKUP(S73, D:E, 2, FALSE), ""), ""))</f>
        <v/>
      </c>
      <c r="AA73" t="str">
        <f>IF(COUNTIF($V$4:V72, "LAST")&gt;0, "", IF(Q73=2, IF(U73="SCORE", VLOOKUP(S73, D:F, 3, FALSE), ""), ""))</f>
        <v/>
      </c>
      <c r="AB73" t="str">
        <f>IF(AD73="","", MAX($AB$4:AB72)+1)</f>
        <v/>
      </c>
      <c r="AC73" t="str">
        <f>IF(AE73="","", MAX($AC$4:AC72)+1)</f>
        <v/>
      </c>
      <c r="AD73" t="str">
        <f t="shared" si="90"/>
        <v/>
      </c>
      <c r="AE73" t="str">
        <f t="shared" si="91"/>
        <v/>
      </c>
      <c r="AF73">
        <f t="shared" si="92"/>
        <v>9</v>
      </c>
      <c r="AG73">
        <f t="shared" si="93"/>
        <v>17</v>
      </c>
      <c r="AH73">
        <f t="shared" si="94"/>
        <v>10.5</v>
      </c>
      <c r="AI73">
        <f t="shared" si="95"/>
        <v>365</v>
      </c>
      <c r="AK73">
        <f t="shared" si="118"/>
        <v>170</v>
      </c>
      <c r="AL73" t="str">
        <f t="shared" si="123"/>
        <v/>
      </c>
      <c r="AM73">
        <f t="shared" si="96"/>
        <v>30</v>
      </c>
      <c r="AN73">
        <f t="shared" si="97"/>
        <v>16</v>
      </c>
      <c r="AO73">
        <f t="shared" si="98"/>
        <v>9</v>
      </c>
      <c r="AP73">
        <f t="shared" si="99"/>
        <v>5</v>
      </c>
      <c r="AQ73">
        <f t="shared" si="119"/>
        <v>2</v>
      </c>
      <c r="AR73" t="str">
        <f t="shared" si="100"/>
        <v/>
      </c>
      <c r="AS73">
        <f t="shared" si="101"/>
        <v>11</v>
      </c>
      <c r="AT73">
        <f t="shared" si="120"/>
        <v>2</v>
      </c>
      <c r="AU73" t="str">
        <f t="shared" si="102"/>
        <v/>
      </c>
      <c r="AV73" t="str">
        <f t="shared" si="103"/>
        <v/>
      </c>
      <c r="AW73">
        <f t="shared" si="121"/>
        <v>532</v>
      </c>
      <c r="AX73">
        <f t="shared" si="104"/>
        <v>54</v>
      </c>
      <c r="AY73" t="str">
        <f t="shared" si="105"/>
        <v>25+29</v>
      </c>
      <c r="AZ73" t="str">
        <f t="shared" si="106"/>
        <v/>
      </c>
      <c r="BA73" t="str">
        <f t="shared" si="107"/>
        <v/>
      </c>
      <c r="BB73" t="str">
        <f t="shared" si="108"/>
        <v/>
      </c>
      <c r="BC73" t="str">
        <f t="shared" si="109"/>
        <v/>
      </c>
      <c r="BD73" t="str">
        <f t="shared" si="110"/>
        <v/>
      </c>
      <c r="BE73" t="str">
        <f t="shared" si="111"/>
        <v/>
      </c>
      <c r="BF73">
        <f t="shared" si="112"/>
        <v>9</v>
      </c>
      <c r="BG73">
        <f t="shared" si="113"/>
        <v>17</v>
      </c>
      <c r="BH73">
        <f t="shared" si="114"/>
        <v>10.5</v>
      </c>
      <c r="BI73">
        <f t="shared" si="122"/>
        <v>365</v>
      </c>
      <c r="BN73" t="str">
        <f>IF(OR(COUNTIF($AV$4:AV73, "LAST")&gt;0, COUNTIF($AV$4:AV73, "FINAL")&gt;0), "", IF($AJ$1&gt;=$K73, IFERROR(BF73-BG73, 0), ""))</f>
        <v/>
      </c>
      <c r="BT73">
        <f t="shared" si="124"/>
        <v>0</v>
      </c>
      <c r="BU73">
        <f t="shared" si="125"/>
        <v>0</v>
      </c>
      <c r="BV73" t="str">
        <f>IF(OR(COUNTIF($AV$4:AV73, "LAST")&gt;0, COUNTIF($AV$4:AV73, "FINAL")&gt;0), "", IF($AJ$1&gt;=$K73, AQ73, 0))</f>
        <v/>
      </c>
      <c r="BW73">
        <f t="shared" si="126"/>
        <v>0</v>
      </c>
      <c r="BX73">
        <f t="shared" si="127"/>
        <v>0</v>
      </c>
    </row>
    <row r="74" spans="11:76" x14ac:dyDescent="0.35">
      <c r="K74" s="28">
        <v>171</v>
      </c>
      <c r="M74" s="35">
        <f>AutoScoreboard!G100</f>
        <v>1</v>
      </c>
      <c r="N74" s="35">
        <f>AutoScoreboard!H100</f>
        <v>5</v>
      </c>
      <c r="O74" s="28">
        <f t="shared" si="115"/>
        <v>2</v>
      </c>
      <c r="P74" s="28">
        <f t="shared" si="116"/>
        <v>3</v>
      </c>
      <c r="Q74" s="28">
        <f t="shared" si="82"/>
        <v>1</v>
      </c>
      <c r="R74" s="28" t="str">
        <f t="shared" si="83"/>
        <v/>
      </c>
      <c r="S74" s="28">
        <f t="shared" si="84"/>
        <v>2</v>
      </c>
      <c r="T74" s="28">
        <f t="shared" si="85"/>
        <v>4</v>
      </c>
      <c r="U74" s="28" t="str">
        <f t="shared" si="86"/>
        <v/>
      </c>
      <c r="V74" s="28" t="str">
        <f t="shared" si="87"/>
        <v>LAST</v>
      </c>
      <c r="W74" s="28">
        <f t="shared" si="88"/>
        <v>535</v>
      </c>
      <c r="X74" s="28">
        <f t="shared" si="117"/>
        <v>54</v>
      </c>
      <c r="Y74" s="28" t="str">
        <f t="shared" si="89"/>
        <v>25+29</v>
      </c>
      <c r="Z74" t="str">
        <f>IF(COUNTIF($V$4:V73, "LAST")&gt;0, "", IF(Q74=1, IF(U74="SCORE", VLOOKUP(S74, D:E, 2, FALSE), ""), ""))</f>
        <v/>
      </c>
      <c r="AA74" t="str">
        <f>IF(COUNTIF($V$4:V73, "LAST")&gt;0, "", IF(Q74=2, IF(U74="SCORE", VLOOKUP(S74, D:F, 3, FALSE), ""), ""))</f>
        <v/>
      </c>
      <c r="AB74" t="str">
        <f>IF(AD74="","", MAX($AB$4:AB73)+1)</f>
        <v/>
      </c>
      <c r="AC74" t="str">
        <f>IF(AE74="","", MAX($AC$4:AC73)+1)</f>
        <v/>
      </c>
      <c r="AD74" t="str">
        <f t="shared" si="90"/>
        <v/>
      </c>
      <c r="AE74" t="str">
        <f t="shared" si="91"/>
        <v/>
      </c>
      <c r="AF74">
        <f t="shared" si="92"/>
        <v>9</v>
      </c>
      <c r="AG74">
        <f t="shared" si="93"/>
        <v>17</v>
      </c>
      <c r="AH74">
        <f t="shared" si="94"/>
        <v>10.5</v>
      </c>
      <c r="AI74">
        <f t="shared" si="95"/>
        <v>365</v>
      </c>
      <c r="AK74">
        <f t="shared" si="118"/>
        <v>171</v>
      </c>
      <c r="AL74" t="str">
        <f t="shared" si="123"/>
        <v/>
      </c>
      <c r="AM74">
        <f t="shared" si="96"/>
        <v>1</v>
      </c>
      <c r="AN74">
        <f t="shared" si="97"/>
        <v>5</v>
      </c>
      <c r="AO74">
        <f t="shared" si="98"/>
        <v>2</v>
      </c>
      <c r="AP74">
        <f t="shared" si="99"/>
        <v>3</v>
      </c>
      <c r="AQ74">
        <f t="shared" si="119"/>
        <v>1</v>
      </c>
      <c r="AR74" t="str">
        <f t="shared" si="100"/>
        <v/>
      </c>
      <c r="AS74">
        <f t="shared" si="101"/>
        <v>2</v>
      </c>
      <c r="AT74">
        <f t="shared" si="120"/>
        <v>4</v>
      </c>
      <c r="AU74" t="str">
        <f t="shared" si="102"/>
        <v/>
      </c>
      <c r="AV74" t="str">
        <f t="shared" si="103"/>
        <v>LAST</v>
      </c>
      <c r="AW74">
        <f t="shared" si="121"/>
        <v>535</v>
      </c>
      <c r="AX74">
        <f t="shared" si="104"/>
        <v>54</v>
      </c>
      <c r="AY74" t="str">
        <f t="shared" si="105"/>
        <v>25+29</v>
      </c>
      <c r="AZ74" t="str">
        <f t="shared" si="106"/>
        <v/>
      </c>
      <c r="BA74" t="str">
        <f t="shared" si="107"/>
        <v/>
      </c>
      <c r="BB74" t="str">
        <f t="shared" si="108"/>
        <v/>
      </c>
      <c r="BC74" t="str">
        <f t="shared" si="109"/>
        <v/>
      </c>
      <c r="BD74" t="str">
        <f t="shared" si="110"/>
        <v/>
      </c>
      <c r="BE74" t="str">
        <f t="shared" si="111"/>
        <v/>
      </c>
      <c r="BF74">
        <f t="shared" si="112"/>
        <v>9</v>
      </c>
      <c r="BG74">
        <f t="shared" si="113"/>
        <v>17</v>
      </c>
      <c r="BH74">
        <f t="shared" si="114"/>
        <v>10.5</v>
      </c>
      <c r="BI74">
        <f t="shared" si="122"/>
        <v>365</v>
      </c>
      <c r="BN74" t="str">
        <f>IF(OR(COUNTIF($AV$4:AV74, "LAST")&gt;0, COUNTIF($AV$4:AV74, "FINAL")&gt;0), "", IF($AJ$1&gt;=$K74, IFERROR(BF74-BG74, 0), ""))</f>
        <v/>
      </c>
      <c r="BT74">
        <f t="shared" si="124"/>
        <v>0</v>
      </c>
      <c r="BU74">
        <f t="shared" si="125"/>
        <v>0</v>
      </c>
      <c r="BV74" t="str">
        <f>IF(OR(COUNTIF($AV$4:AV74, "LAST")&gt;0, COUNTIF($AV$4:AV74, "FINAL")&gt;0), "", IF($AJ$1&gt;=$K74, AQ74, 0))</f>
        <v/>
      </c>
      <c r="BW74">
        <f t="shared" si="126"/>
        <v>0</v>
      </c>
      <c r="BX74">
        <f t="shared" si="127"/>
        <v>0</v>
      </c>
    </row>
    <row r="75" spans="11:76" x14ac:dyDescent="0.35">
      <c r="K75" s="28">
        <v>172</v>
      </c>
      <c r="M75" s="35">
        <f>AutoScoreboard!G101</f>
        <v>42</v>
      </c>
      <c r="N75" s="35">
        <f>AutoScoreboard!H101</f>
        <v>44</v>
      </c>
      <c r="O75" s="28">
        <f t="shared" si="115"/>
        <v>12</v>
      </c>
      <c r="P75" s="28">
        <f t="shared" si="116"/>
        <v>12</v>
      </c>
      <c r="Q75" s="28">
        <f t="shared" si="82"/>
        <v>2</v>
      </c>
      <c r="R75" s="28" t="str">
        <f t="shared" si="83"/>
        <v/>
      </c>
      <c r="S75" s="28">
        <f t="shared" si="84"/>
        <v>4</v>
      </c>
      <c r="T75" s="28">
        <f t="shared" si="85"/>
        <v>-8</v>
      </c>
      <c r="U75" s="28" t="str">
        <f t="shared" si="86"/>
        <v>SCORE</v>
      </c>
      <c r="V75" s="28" t="str">
        <f t="shared" si="87"/>
        <v/>
      </c>
      <c r="W75" s="28">
        <f t="shared" si="88"/>
        <v>547</v>
      </c>
      <c r="X75" s="28">
        <f t="shared" si="117"/>
        <v>55</v>
      </c>
      <c r="Y75" s="28" t="str">
        <f t="shared" si="89"/>
        <v>25+30</v>
      </c>
      <c r="Z75" t="str">
        <f>IF(COUNTIF($V$4:V74, "LAST")&gt;0, "", IF(Q75=1, IF(U75="SCORE", VLOOKUP(S75, D:E, 2, FALSE), ""), ""))</f>
        <v/>
      </c>
      <c r="AA75" t="str">
        <f>IF(COUNTIF($V$4:V74, "LAST")&gt;0, "", IF(Q75=2, IF(U75="SCORE", VLOOKUP(S75, D:F, 3, FALSE), ""), ""))</f>
        <v/>
      </c>
      <c r="AB75" t="str">
        <f>IF(AD75="","", MAX($AB$4:AB74)+1)</f>
        <v/>
      </c>
      <c r="AC75" t="str">
        <f>IF(AE75="","", MAX($AC$4:AC74)+1)</f>
        <v/>
      </c>
      <c r="AD75" t="str">
        <f t="shared" si="90"/>
        <v/>
      </c>
      <c r="AE75" t="str">
        <f t="shared" si="91"/>
        <v/>
      </c>
      <c r="AF75">
        <f t="shared" si="92"/>
        <v>9</v>
      </c>
      <c r="AG75">
        <f t="shared" si="93"/>
        <v>17</v>
      </c>
      <c r="AH75">
        <f t="shared" si="94"/>
        <v>11</v>
      </c>
      <c r="AI75">
        <f t="shared" si="95"/>
        <v>370</v>
      </c>
      <c r="AK75">
        <f t="shared" si="118"/>
        <v>172</v>
      </c>
      <c r="AL75" t="str">
        <f t="shared" si="123"/>
        <v/>
      </c>
      <c r="AM75">
        <f t="shared" si="96"/>
        <v>42</v>
      </c>
      <c r="AN75">
        <f t="shared" si="97"/>
        <v>44</v>
      </c>
      <c r="AO75">
        <f t="shared" si="98"/>
        <v>12</v>
      </c>
      <c r="AP75">
        <f t="shared" si="99"/>
        <v>12</v>
      </c>
      <c r="AQ75">
        <f t="shared" si="119"/>
        <v>2</v>
      </c>
      <c r="AR75" t="str">
        <f t="shared" si="100"/>
        <v/>
      </c>
      <c r="AS75">
        <f t="shared" si="101"/>
        <v>4</v>
      </c>
      <c r="AT75">
        <f t="shared" si="120"/>
        <v>-8</v>
      </c>
      <c r="AU75" t="str">
        <f t="shared" si="102"/>
        <v>SCORE</v>
      </c>
      <c r="AV75" t="str">
        <f t="shared" si="103"/>
        <v/>
      </c>
      <c r="AW75">
        <f t="shared" si="121"/>
        <v>547</v>
      </c>
      <c r="AX75">
        <f t="shared" si="104"/>
        <v>55</v>
      </c>
      <c r="AY75" t="str">
        <f t="shared" si="105"/>
        <v>25+30</v>
      </c>
      <c r="AZ75" t="str">
        <f t="shared" si="106"/>
        <v/>
      </c>
      <c r="BA75" t="str">
        <f t="shared" si="107"/>
        <v/>
      </c>
      <c r="BB75" t="str">
        <f t="shared" si="108"/>
        <v/>
      </c>
      <c r="BC75" t="str">
        <f t="shared" si="109"/>
        <v/>
      </c>
      <c r="BD75" t="str">
        <f t="shared" si="110"/>
        <v/>
      </c>
      <c r="BE75" t="str">
        <f t="shared" si="111"/>
        <v/>
      </c>
      <c r="BF75">
        <f t="shared" si="112"/>
        <v>9</v>
      </c>
      <c r="BG75">
        <f t="shared" si="113"/>
        <v>17</v>
      </c>
      <c r="BH75">
        <f t="shared" si="114"/>
        <v>11</v>
      </c>
      <c r="BI75">
        <f t="shared" si="122"/>
        <v>370</v>
      </c>
      <c r="BN75" t="str">
        <f>IF(OR(COUNTIF($AV$4:AV75, "LAST")&gt;0, COUNTIF($AV$4:AV75, "FINAL")&gt;0), "", IF($AJ$1&gt;=$K75, IFERROR(BF75-BG75, 0), ""))</f>
        <v/>
      </c>
      <c r="BT75">
        <f t="shared" si="124"/>
        <v>0</v>
      </c>
      <c r="BU75">
        <f t="shared" si="125"/>
        <v>0</v>
      </c>
      <c r="BV75" t="str">
        <f>IF(OR(COUNTIF($AV$4:AV75, "LAST")&gt;0, COUNTIF($AV$4:AV75, "FINAL")&gt;0), "", IF($AJ$1&gt;=$K75, AQ75, 0))</f>
        <v/>
      </c>
      <c r="BW75">
        <f t="shared" si="126"/>
        <v>0</v>
      </c>
      <c r="BX75">
        <f t="shared" si="127"/>
        <v>0</v>
      </c>
    </row>
    <row r="76" spans="11:76" x14ac:dyDescent="0.35">
      <c r="K76" s="28">
        <v>173</v>
      </c>
      <c r="M76" s="35">
        <f>AutoScoreboard!G102</f>
        <v>39</v>
      </c>
      <c r="N76" s="35">
        <f>AutoScoreboard!H102</f>
        <v>36</v>
      </c>
      <c r="O76" s="28">
        <f t="shared" si="115"/>
        <v>11</v>
      </c>
      <c r="P76" s="28">
        <f t="shared" si="116"/>
        <v>10</v>
      </c>
      <c r="Q76" s="28">
        <f t="shared" si="82"/>
        <v>2</v>
      </c>
      <c r="R76" s="28" t="str">
        <f t="shared" si="83"/>
        <v>KO</v>
      </c>
      <c r="S76" s="28">
        <f t="shared" si="84"/>
        <v>10</v>
      </c>
      <c r="T76" s="28">
        <f t="shared" si="85"/>
        <v>5</v>
      </c>
      <c r="U76" s="28" t="str">
        <f t="shared" si="86"/>
        <v/>
      </c>
      <c r="V76" s="28" t="str">
        <f t="shared" si="87"/>
        <v/>
      </c>
      <c r="W76" s="28">
        <f t="shared" si="88"/>
        <v>557</v>
      </c>
      <c r="X76" s="28">
        <f t="shared" si="117"/>
        <v>56</v>
      </c>
      <c r="Y76" s="28" t="str">
        <f t="shared" si="89"/>
        <v>25+31</v>
      </c>
      <c r="Z76" t="str">
        <f>IF(COUNTIF($V$4:V75, "LAST")&gt;0, "", IF(Q76=1, IF(U76="SCORE", VLOOKUP(S76, D:E, 2, FALSE), ""), ""))</f>
        <v/>
      </c>
      <c r="AA76" t="str">
        <f>IF(COUNTIF($V$4:V75, "LAST")&gt;0, "", IF(Q76=2, IF(U76="SCORE", VLOOKUP(S76, D:F, 3, FALSE), ""), ""))</f>
        <v/>
      </c>
      <c r="AB76" t="str">
        <f>IF(AD76="","", MAX($AB$4:AB75)+1)</f>
        <v/>
      </c>
      <c r="AC76" t="str">
        <f>IF(AE76="","", MAX($AC$4:AC75)+1)</f>
        <v/>
      </c>
      <c r="AD76" t="str">
        <f t="shared" si="90"/>
        <v/>
      </c>
      <c r="AE76" t="str">
        <f t="shared" si="91"/>
        <v/>
      </c>
      <c r="AF76">
        <f t="shared" si="92"/>
        <v>9</v>
      </c>
      <c r="AG76">
        <f t="shared" si="93"/>
        <v>17</v>
      </c>
      <c r="AH76">
        <f t="shared" si="94"/>
        <v>11</v>
      </c>
      <c r="AI76">
        <f t="shared" si="95"/>
        <v>370</v>
      </c>
      <c r="AK76">
        <f t="shared" si="118"/>
        <v>173</v>
      </c>
      <c r="AL76" t="str">
        <f t="shared" si="123"/>
        <v/>
      </c>
      <c r="AM76">
        <f t="shared" si="96"/>
        <v>39</v>
      </c>
      <c r="AN76">
        <f t="shared" si="97"/>
        <v>36</v>
      </c>
      <c r="AO76">
        <f t="shared" si="98"/>
        <v>11</v>
      </c>
      <c r="AP76">
        <f t="shared" si="99"/>
        <v>10</v>
      </c>
      <c r="AQ76">
        <f t="shared" si="119"/>
        <v>2</v>
      </c>
      <c r="AR76" t="str">
        <f t="shared" si="100"/>
        <v>KO</v>
      </c>
      <c r="AS76">
        <f t="shared" si="101"/>
        <v>10</v>
      </c>
      <c r="AT76">
        <f t="shared" si="120"/>
        <v>5</v>
      </c>
      <c r="AU76" t="str">
        <f t="shared" si="102"/>
        <v/>
      </c>
      <c r="AV76" t="str">
        <f t="shared" si="103"/>
        <v/>
      </c>
      <c r="AW76">
        <f t="shared" si="121"/>
        <v>557</v>
      </c>
      <c r="AX76">
        <f t="shared" si="104"/>
        <v>56</v>
      </c>
      <c r="AY76" t="str">
        <f t="shared" si="105"/>
        <v>25+31</v>
      </c>
      <c r="AZ76" t="str">
        <f t="shared" si="106"/>
        <v/>
      </c>
      <c r="BA76" t="str">
        <f t="shared" si="107"/>
        <v/>
      </c>
      <c r="BB76" t="str">
        <f t="shared" si="108"/>
        <v/>
      </c>
      <c r="BC76" t="str">
        <f t="shared" si="109"/>
        <v/>
      </c>
      <c r="BD76" t="str">
        <f t="shared" si="110"/>
        <v/>
      </c>
      <c r="BE76" t="str">
        <f t="shared" si="111"/>
        <v/>
      </c>
      <c r="BF76">
        <f t="shared" si="112"/>
        <v>9</v>
      </c>
      <c r="BG76">
        <f t="shared" si="113"/>
        <v>17</v>
      </c>
      <c r="BH76">
        <f t="shared" si="114"/>
        <v>11</v>
      </c>
      <c r="BI76">
        <f t="shared" si="122"/>
        <v>370</v>
      </c>
      <c r="BN76" t="str">
        <f>IF(OR(COUNTIF($AV$4:AV76, "LAST")&gt;0, COUNTIF($AV$4:AV76, "FINAL")&gt;0), "", IF($AJ$1&gt;=$K76, IFERROR(BF76-BG76, 0), ""))</f>
        <v/>
      </c>
      <c r="BT76">
        <f t="shared" si="124"/>
        <v>0</v>
      </c>
      <c r="BU76">
        <f t="shared" si="125"/>
        <v>0</v>
      </c>
      <c r="BV76" t="str">
        <f>IF(OR(COUNTIF($AV$4:AV76, "LAST")&gt;0, COUNTIF($AV$4:AV76, "FINAL")&gt;0), "", IF($AJ$1&gt;=$K76, AQ76, 0))</f>
        <v/>
      </c>
      <c r="BW76">
        <f t="shared" si="126"/>
        <v>0</v>
      </c>
      <c r="BX76">
        <f t="shared" si="127"/>
        <v>0</v>
      </c>
    </row>
    <row r="77" spans="11:76" x14ac:dyDescent="0.35">
      <c r="K77" s="28">
        <v>174</v>
      </c>
      <c r="M77" s="35">
        <f>AutoScoreboard!G103</f>
        <v>2</v>
      </c>
      <c r="N77" s="35">
        <f>AutoScoreboard!H103</f>
        <v>34</v>
      </c>
      <c r="O77" s="28">
        <f t="shared" si="115"/>
        <v>2</v>
      </c>
      <c r="P77" s="28">
        <f t="shared" si="116"/>
        <v>10</v>
      </c>
      <c r="Q77" s="28">
        <f t="shared" si="82"/>
        <v>1</v>
      </c>
      <c r="R77" s="28" t="str">
        <f t="shared" si="83"/>
        <v/>
      </c>
      <c r="S77" s="28">
        <f t="shared" si="84"/>
        <v>5</v>
      </c>
      <c r="T77" s="28">
        <f t="shared" si="85"/>
        <v>7</v>
      </c>
      <c r="U77" s="28" t="str">
        <f t="shared" si="86"/>
        <v/>
      </c>
      <c r="V77" s="28" t="str">
        <f t="shared" si="87"/>
        <v>LAST</v>
      </c>
      <c r="W77" s="28">
        <f t="shared" si="88"/>
        <v>567</v>
      </c>
      <c r="X77" s="28">
        <f t="shared" si="117"/>
        <v>57</v>
      </c>
      <c r="Y77" s="28" t="str">
        <f t="shared" si="89"/>
        <v>25+32</v>
      </c>
      <c r="Z77" t="str">
        <f>IF(COUNTIF($V$4:V76, "LAST")&gt;0, "", IF(Q77=1, IF(U77="SCORE", VLOOKUP(S77, D:E, 2, FALSE), ""), ""))</f>
        <v/>
      </c>
      <c r="AA77" t="str">
        <f>IF(COUNTIF($V$4:V76, "LAST")&gt;0, "", IF(Q77=2, IF(U77="SCORE", VLOOKUP(S77, D:F, 3, FALSE), ""), ""))</f>
        <v/>
      </c>
      <c r="AB77" t="str">
        <f>IF(AD77="","", MAX($AB$4:AB76)+1)</f>
        <v/>
      </c>
      <c r="AC77" t="str">
        <f>IF(AE77="","", MAX($AC$4:AC76)+1)</f>
        <v/>
      </c>
      <c r="AD77" t="str">
        <f t="shared" si="90"/>
        <v/>
      </c>
      <c r="AE77" t="str">
        <f t="shared" si="91"/>
        <v/>
      </c>
      <c r="AF77">
        <f t="shared" si="92"/>
        <v>9</v>
      </c>
      <c r="AG77">
        <f t="shared" si="93"/>
        <v>17</v>
      </c>
      <c r="AH77">
        <f t="shared" si="94"/>
        <v>11</v>
      </c>
      <c r="AI77">
        <f t="shared" si="95"/>
        <v>370</v>
      </c>
      <c r="AK77">
        <f t="shared" si="118"/>
        <v>174</v>
      </c>
      <c r="AL77" t="str">
        <f t="shared" si="123"/>
        <v/>
      </c>
      <c r="AM77">
        <f t="shared" si="96"/>
        <v>2</v>
      </c>
      <c r="AN77">
        <f t="shared" si="97"/>
        <v>34</v>
      </c>
      <c r="AO77">
        <f t="shared" si="98"/>
        <v>2</v>
      </c>
      <c r="AP77">
        <f t="shared" si="99"/>
        <v>10</v>
      </c>
      <c r="AQ77">
        <f t="shared" si="119"/>
        <v>1</v>
      </c>
      <c r="AR77" t="str">
        <f t="shared" si="100"/>
        <v/>
      </c>
      <c r="AS77">
        <f t="shared" si="101"/>
        <v>5</v>
      </c>
      <c r="AT77">
        <f t="shared" si="120"/>
        <v>7</v>
      </c>
      <c r="AU77" t="str">
        <f t="shared" si="102"/>
        <v/>
      </c>
      <c r="AV77" t="str">
        <f t="shared" si="103"/>
        <v>LAST</v>
      </c>
      <c r="AW77">
        <f t="shared" si="121"/>
        <v>567</v>
      </c>
      <c r="AX77">
        <f t="shared" si="104"/>
        <v>57</v>
      </c>
      <c r="AY77" t="str">
        <f t="shared" si="105"/>
        <v>25+32</v>
      </c>
      <c r="AZ77" t="str">
        <f t="shared" si="106"/>
        <v/>
      </c>
      <c r="BA77" t="str">
        <f t="shared" si="107"/>
        <v/>
      </c>
      <c r="BB77" t="str">
        <f t="shared" si="108"/>
        <v/>
      </c>
      <c r="BC77" t="str">
        <f t="shared" si="109"/>
        <v/>
      </c>
      <c r="BD77" t="str">
        <f t="shared" si="110"/>
        <v/>
      </c>
      <c r="BE77" t="str">
        <f t="shared" si="111"/>
        <v/>
      </c>
      <c r="BF77">
        <f t="shared" si="112"/>
        <v>9</v>
      </c>
      <c r="BG77">
        <f t="shared" si="113"/>
        <v>17</v>
      </c>
      <c r="BH77">
        <f t="shared" si="114"/>
        <v>11</v>
      </c>
      <c r="BI77">
        <f t="shared" si="122"/>
        <v>370</v>
      </c>
      <c r="BN77" t="str">
        <f>IF(OR(COUNTIF($AV$4:AV77, "LAST")&gt;0, COUNTIF($AV$4:AV77, "FINAL")&gt;0), "", IF($AJ$1&gt;=$K77, IFERROR(BF77-BG77, 0), ""))</f>
        <v/>
      </c>
      <c r="BT77">
        <f t="shared" si="124"/>
        <v>0</v>
      </c>
      <c r="BU77">
        <f t="shared" si="125"/>
        <v>0</v>
      </c>
      <c r="BV77" t="str">
        <f>IF(OR(COUNTIF($AV$4:AV77, "LAST")&gt;0, COUNTIF($AV$4:AV77, "FINAL")&gt;0), "", IF($AJ$1&gt;=$K77, AQ77, 0))</f>
        <v/>
      </c>
      <c r="BW77">
        <f t="shared" si="126"/>
        <v>0</v>
      </c>
      <c r="BX77">
        <f t="shared" si="127"/>
        <v>0</v>
      </c>
    </row>
    <row r="78" spans="11:76" x14ac:dyDescent="0.35">
      <c r="K78" s="28">
        <v>175</v>
      </c>
      <c r="M78" s="35">
        <f>AutoScoreboard!G104</f>
        <v>43</v>
      </c>
      <c r="N78" s="35">
        <f>AutoScoreboard!H104</f>
        <v>31</v>
      </c>
      <c r="O78" s="28">
        <f t="shared" si="115"/>
        <v>12</v>
      </c>
      <c r="P78" s="28">
        <f t="shared" si="116"/>
        <v>9</v>
      </c>
      <c r="Q78" s="28">
        <f t="shared" si="82"/>
        <v>2</v>
      </c>
      <c r="R78" s="28" t="str">
        <f t="shared" si="83"/>
        <v/>
      </c>
      <c r="S78" s="28">
        <f t="shared" si="84"/>
        <v>7</v>
      </c>
      <c r="T78" s="28">
        <f t="shared" si="85"/>
        <v>-5</v>
      </c>
      <c r="U78" s="28" t="str">
        <f t="shared" si="86"/>
        <v>SCORE</v>
      </c>
      <c r="V78" s="28" t="str">
        <f t="shared" si="87"/>
        <v/>
      </c>
      <c r="W78" s="28">
        <f t="shared" si="88"/>
        <v>576</v>
      </c>
      <c r="X78" s="28">
        <f t="shared" si="117"/>
        <v>58</v>
      </c>
      <c r="Y78" s="28" t="str">
        <f t="shared" si="89"/>
        <v>25+33</v>
      </c>
      <c r="Z78" t="str">
        <f>IF(COUNTIF($V$4:V77, "LAST")&gt;0, "", IF(Q78=1, IF(U78="SCORE", VLOOKUP(S78, D:E, 2, FALSE), ""), ""))</f>
        <v/>
      </c>
      <c r="AA78" t="str">
        <f>IF(COUNTIF($V$4:V77, "LAST")&gt;0, "", IF(Q78=2, IF(U78="SCORE", VLOOKUP(S78, D:F, 3, FALSE), ""), ""))</f>
        <v/>
      </c>
      <c r="AB78" t="str">
        <f>IF(AD78="","", MAX($AB$4:AB77)+1)</f>
        <v/>
      </c>
      <c r="AC78" t="str">
        <f>IF(AE78="","", MAX($AC$4:AC77)+1)</f>
        <v/>
      </c>
      <c r="AD78" t="str">
        <f t="shared" si="90"/>
        <v/>
      </c>
      <c r="AE78" t="str">
        <f t="shared" si="91"/>
        <v/>
      </c>
      <c r="AF78">
        <f t="shared" si="92"/>
        <v>9</v>
      </c>
      <c r="AG78">
        <f t="shared" si="93"/>
        <v>17</v>
      </c>
      <c r="AH78">
        <f t="shared" si="94"/>
        <v>11.5</v>
      </c>
      <c r="AI78">
        <f t="shared" si="95"/>
        <v>375</v>
      </c>
      <c r="AK78">
        <f t="shared" si="118"/>
        <v>175</v>
      </c>
      <c r="AL78" t="str">
        <f t="shared" si="123"/>
        <v/>
      </c>
      <c r="AM78">
        <f t="shared" si="96"/>
        <v>43</v>
      </c>
      <c r="AN78">
        <f t="shared" si="97"/>
        <v>31</v>
      </c>
      <c r="AO78">
        <f t="shared" si="98"/>
        <v>12</v>
      </c>
      <c r="AP78">
        <f t="shared" si="99"/>
        <v>9</v>
      </c>
      <c r="AQ78">
        <f t="shared" si="119"/>
        <v>2</v>
      </c>
      <c r="AR78" t="str">
        <f t="shared" si="100"/>
        <v/>
      </c>
      <c r="AS78">
        <f t="shared" si="101"/>
        <v>7</v>
      </c>
      <c r="AT78">
        <f t="shared" si="120"/>
        <v>-5</v>
      </c>
      <c r="AU78" t="str">
        <f t="shared" si="102"/>
        <v>SCORE</v>
      </c>
      <c r="AV78" t="str">
        <f t="shared" si="103"/>
        <v/>
      </c>
      <c r="AW78">
        <f t="shared" si="121"/>
        <v>576</v>
      </c>
      <c r="AX78">
        <f t="shared" si="104"/>
        <v>58</v>
      </c>
      <c r="AY78" t="str">
        <f t="shared" si="105"/>
        <v>25+33</v>
      </c>
      <c r="AZ78" t="str">
        <f t="shared" si="106"/>
        <v/>
      </c>
      <c r="BA78" t="str">
        <f t="shared" si="107"/>
        <v/>
      </c>
      <c r="BB78" t="str">
        <f t="shared" si="108"/>
        <v/>
      </c>
      <c r="BC78" t="str">
        <f t="shared" si="109"/>
        <v/>
      </c>
      <c r="BD78" t="str">
        <f t="shared" si="110"/>
        <v/>
      </c>
      <c r="BE78" t="str">
        <f t="shared" si="111"/>
        <v/>
      </c>
      <c r="BF78">
        <f t="shared" si="112"/>
        <v>9</v>
      </c>
      <c r="BG78">
        <f t="shared" si="113"/>
        <v>17</v>
      </c>
      <c r="BH78">
        <f t="shared" si="114"/>
        <v>11.5</v>
      </c>
      <c r="BI78">
        <f t="shared" si="122"/>
        <v>375</v>
      </c>
      <c r="BN78" t="str">
        <f>IF(OR(COUNTIF($AV$4:AV78, "LAST")&gt;0, COUNTIF($AV$4:AV78, "FINAL")&gt;0), "", IF($AJ$1&gt;=$K78, IFERROR(BF78-BG78, 0), ""))</f>
        <v/>
      </c>
      <c r="BT78">
        <f t="shared" si="124"/>
        <v>0</v>
      </c>
      <c r="BU78">
        <f t="shared" si="125"/>
        <v>0</v>
      </c>
      <c r="BV78" t="str">
        <f>IF(OR(COUNTIF($AV$4:AV78, "LAST")&gt;0, COUNTIF($AV$4:AV78, "FINAL")&gt;0), "", IF($AJ$1&gt;=$K78, AQ78, 0))</f>
        <v/>
      </c>
      <c r="BW78">
        <f t="shared" si="126"/>
        <v>0</v>
      </c>
      <c r="BX78">
        <f t="shared" si="127"/>
        <v>0</v>
      </c>
    </row>
    <row r="79" spans="11:76" x14ac:dyDescent="0.35">
      <c r="K79" s="28">
        <v>176</v>
      </c>
      <c r="M79" s="35">
        <f>AutoScoreboard!G105</f>
        <v>8</v>
      </c>
      <c r="N79" s="35">
        <f>AutoScoreboard!H105</f>
        <v>10</v>
      </c>
      <c r="O79" s="28">
        <f t="shared" si="115"/>
        <v>3</v>
      </c>
      <c r="P79" s="28">
        <f t="shared" si="116"/>
        <v>4</v>
      </c>
      <c r="Q79" s="28">
        <f t="shared" si="82"/>
        <v>2</v>
      </c>
      <c r="R79" s="28" t="str">
        <f t="shared" si="83"/>
        <v>KO</v>
      </c>
      <c r="S79" s="28">
        <f t="shared" si="84"/>
        <v>10</v>
      </c>
      <c r="T79" s="28">
        <f t="shared" si="85"/>
        <v>7</v>
      </c>
      <c r="U79" s="28" t="str">
        <f t="shared" si="86"/>
        <v/>
      </c>
      <c r="V79" s="28" t="str">
        <f t="shared" si="87"/>
        <v/>
      </c>
      <c r="W79" s="28">
        <f t="shared" si="88"/>
        <v>580</v>
      </c>
      <c r="X79" s="28">
        <f t="shared" si="117"/>
        <v>58</v>
      </c>
      <c r="Y79" s="28" t="str">
        <f t="shared" si="89"/>
        <v>25+33</v>
      </c>
      <c r="Z79" t="str">
        <f>IF(COUNTIF($V$4:V78, "LAST")&gt;0, "", IF(Q79=1, IF(U79="SCORE", VLOOKUP(S79, D:E, 2, FALSE), ""), ""))</f>
        <v/>
      </c>
      <c r="AA79" t="str">
        <f>IF(COUNTIF($V$4:V78, "LAST")&gt;0, "", IF(Q79=2, IF(U79="SCORE", VLOOKUP(S79, D:F, 3, FALSE), ""), ""))</f>
        <v/>
      </c>
      <c r="AB79" t="str">
        <f>IF(AD79="","", MAX($AB$4:AB78)+1)</f>
        <v/>
      </c>
      <c r="AC79" t="str">
        <f>IF(AE79="","", MAX($AC$4:AC78)+1)</f>
        <v/>
      </c>
      <c r="AD79" t="str">
        <f t="shared" si="90"/>
        <v/>
      </c>
      <c r="AE79" t="str">
        <f t="shared" si="91"/>
        <v/>
      </c>
      <c r="AF79">
        <f t="shared" si="92"/>
        <v>9</v>
      </c>
      <c r="AG79">
        <f t="shared" si="93"/>
        <v>17</v>
      </c>
      <c r="AH79">
        <f t="shared" si="94"/>
        <v>11.5</v>
      </c>
      <c r="AI79">
        <f t="shared" si="95"/>
        <v>375</v>
      </c>
      <c r="AK79">
        <f t="shared" si="118"/>
        <v>176</v>
      </c>
      <c r="AL79" t="str">
        <f t="shared" si="123"/>
        <v/>
      </c>
      <c r="AM79">
        <f t="shared" si="96"/>
        <v>8</v>
      </c>
      <c r="AN79">
        <f t="shared" si="97"/>
        <v>10</v>
      </c>
      <c r="AO79">
        <f t="shared" si="98"/>
        <v>3</v>
      </c>
      <c r="AP79">
        <f t="shared" si="99"/>
        <v>4</v>
      </c>
      <c r="AQ79">
        <f t="shared" si="119"/>
        <v>2</v>
      </c>
      <c r="AR79" t="str">
        <f t="shared" si="100"/>
        <v>KO</v>
      </c>
      <c r="AS79">
        <f t="shared" si="101"/>
        <v>10</v>
      </c>
      <c r="AT79">
        <f t="shared" si="120"/>
        <v>7</v>
      </c>
      <c r="AU79" t="str">
        <f t="shared" si="102"/>
        <v/>
      </c>
      <c r="AV79" t="str">
        <f t="shared" si="103"/>
        <v/>
      </c>
      <c r="AW79">
        <f t="shared" si="121"/>
        <v>580</v>
      </c>
      <c r="AX79">
        <f t="shared" si="104"/>
        <v>58</v>
      </c>
      <c r="AY79" t="str">
        <f t="shared" si="105"/>
        <v>25+33</v>
      </c>
      <c r="AZ79" t="str">
        <f t="shared" si="106"/>
        <v/>
      </c>
      <c r="BA79" t="str">
        <f t="shared" si="107"/>
        <v/>
      </c>
      <c r="BB79" t="str">
        <f t="shared" si="108"/>
        <v/>
      </c>
      <c r="BC79" t="str">
        <f t="shared" si="109"/>
        <v/>
      </c>
      <c r="BD79" t="str">
        <f t="shared" si="110"/>
        <v/>
      </c>
      <c r="BE79" t="str">
        <f t="shared" si="111"/>
        <v/>
      </c>
      <c r="BF79">
        <f t="shared" si="112"/>
        <v>9</v>
      </c>
      <c r="BG79">
        <f t="shared" si="113"/>
        <v>17</v>
      </c>
      <c r="BH79">
        <f t="shared" si="114"/>
        <v>11.5</v>
      </c>
      <c r="BI79">
        <f t="shared" si="122"/>
        <v>375</v>
      </c>
      <c r="BN79" t="str">
        <f>IF(OR(COUNTIF($AV$4:AV79, "LAST")&gt;0, COUNTIF($AV$4:AV79, "FINAL")&gt;0), "", IF($AJ$1&gt;=$K79, IFERROR(BF79-BG79, 0), ""))</f>
        <v/>
      </c>
      <c r="BT79">
        <f t="shared" si="124"/>
        <v>0</v>
      </c>
      <c r="BU79">
        <f t="shared" si="125"/>
        <v>0</v>
      </c>
      <c r="BV79" t="str">
        <f>IF(OR(COUNTIF($AV$4:AV79, "LAST")&gt;0, COUNTIF($AV$4:AV79, "FINAL")&gt;0), "", IF($AJ$1&gt;=$K79, AQ79, 0))</f>
        <v/>
      </c>
      <c r="BW79">
        <f t="shared" si="126"/>
        <v>0</v>
      </c>
      <c r="BX79">
        <f t="shared" si="127"/>
        <v>0</v>
      </c>
    </row>
    <row r="80" spans="11:76" x14ac:dyDescent="0.35">
      <c r="K80" s="28">
        <v>177</v>
      </c>
      <c r="M80" s="35">
        <f>AutoScoreboard!G106</f>
        <v>46</v>
      </c>
      <c r="N80" s="35">
        <f>AutoScoreboard!H106</f>
        <v>20</v>
      </c>
      <c r="O80" s="28">
        <f t="shared" si="115"/>
        <v>13</v>
      </c>
      <c r="P80" s="28">
        <f t="shared" si="116"/>
        <v>6</v>
      </c>
      <c r="Q80" s="28">
        <f t="shared" si="82"/>
        <v>1</v>
      </c>
      <c r="R80" s="28" t="str">
        <f t="shared" si="83"/>
        <v/>
      </c>
      <c r="S80" s="28">
        <f t="shared" si="84"/>
        <v>7</v>
      </c>
      <c r="T80" s="28">
        <f t="shared" si="85"/>
        <v>20</v>
      </c>
      <c r="U80" s="28" t="str">
        <f t="shared" si="86"/>
        <v>SCORE</v>
      </c>
      <c r="V80" s="28" t="str">
        <f t="shared" si="87"/>
        <v>LAST</v>
      </c>
      <c r="W80" s="28">
        <f t="shared" si="88"/>
        <v>586</v>
      </c>
      <c r="X80" s="28">
        <f t="shared" si="117"/>
        <v>59</v>
      </c>
      <c r="Y80" s="28" t="str">
        <f t="shared" si="89"/>
        <v>25+34</v>
      </c>
      <c r="Z80" t="str">
        <f>IF(COUNTIF($V$4:V79, "LAST")&gt;0, "", IF(Q80=1, IF(U80="SCORE", VLOOKUP(S80, D:E, 2, FALSE), ""), ""))</f>
        <v/>
      </c>
      <c r="AA80" t="str">
        <f>IF(COUNTIF($V$4:V79, "LAST")&gt;0, "", IF(Q80=2, IF(U80="SCORE", VLOOKUP(S80, D:F, 3, FALSE), ""), ""))</f>
        <v/>
      </c>
      <c r="AB80" t="str">
        <f>IF(AD80="","", MAX($AB$4:AB79)+1)</f>
        <v/>
      </c>
      <c r="AC80" t="str">
        <f>IF(AE80="","", MAX($AC$4:AC79)+1)</f>
        <v/>
      </c>
      <c r="AD80" t="str">
        <f t="shared" si="90"/>
        <v/>
      </c>
      <c r="AE80" t="str">
        <f t="shared" si="91"/>
        <v/>
      </c>
      <c r="AF80">
        <f t="shared" si="92"/>
        <v>9</v>
      </c>
      <c r="AG80">
        <f t="shared" si="93"/>
        <v>17</v>
      </c>
      <c r="AH80">
        <f t="shared" si="94"/>
        <v>12</v>
      </c>
      <c r="AI80">
        <f t="shared" si="95"/>
        <v>380</v>
      </c>
      <c r="AK80">
        <f t="shared" si="118"/>
        <v>177</v>
      </c>
      <c r="AL80" t="str">
        <f t="shared" si="123"/>
        <v/>
      </c>
      <c r="AM80">
        <f t="shared" si="96"/>
        <v>46</v>
      </c>
      <c r="AN80">
        <f t="shared" si="97"/>
        <v>20</v>
      </c>
      <c r="AO80">
        <f t="shared" si="98"/>
        <v>13</v>
      </c>
      <c r="AP80">
        <f t="shared" si="99"/>
        <v>6</v>
      </c>
      <c r="AQ80">
        <f t="shared" si="119"/>
        <v>1</v>
      </c>
      <c r="AR80" t="str">
        <f t="shared" si="100"/>
        <v/>
      </c>
      <c r="AS80">
        <f t="shared" si="101"/>
        <v>7</v>
      </c>
      <c r="AT80">
        <f t="shared" si="120"/>
        <v>20</v>
      </c>
      <c r="AU80" t="str">
        <f t="shared" si="102"/>
        <v>SCORE</v>
      </c>
      <c r="AV80" t="str">
        <f t="shared" si="103"/>
        <v>LAST</v>
      </c>
      <c r="AW80">
        <f t="shared" si="121"/>
        <v>586</v>
      </c>
      <c r="AX80">
        <f t="shared" si="104"/>
        <v>59</v>
      </c>
      <c r="AY80" t="str">
        <f t="shared" si="105"/>
        <v>25+34</v>
      </c>
      <c r="AZ80" t="str">
        <f t="shared" si="106"/>
        <v/>
      </c>
      <c r="BA80" t="str">
        <f t="shared" si="107"/>
        <v/>
      </c>
      <c r="BB80" t="str">
        <f t="shared" si="108"/>
        <v/>
      </c>
      <c r="BC80" t="str">
        <f t="shared" si="109"/>
        <v/>
      </c>
      <c r="BD80" t="str">
        <f t="shared" si="110"/>
        <v/>
      </c>
      <c r="BE80" t="str">
        <f t="shared" si="111"/>
        <v/>
      </c>
      <c r="BF80">
        <f t="shared" si="112"/>
        <v>9</v>
      </c>
      <c r="BG80">
        <f t="shared" si="113"/>
        <v>17</v>
      </c>
      <c r="BH80">
        <f t="shared" si="114"/>
        <v>12</v>
      </c>
      <c r="BI80">
        <f t="shared" si="122"/>
        <v>380</v>
      </c>
      <c r="BN80" t="str">
        <f>IF(OR(COUNTIF($AV$4:AV80, "LAST")&gt;0, COUNTIF($AV$4:AV80, "FINAL")&gt;0), "", IF($AJ$1&gt;=$K80, IFERROR(BF80-BG80, 0), ""))</f>
        <v/>
      </c>
      <c r="BT80">
        <f t="shared" si="124"/>
        <v>0</v>
      </c>
      <c r="BU80">
        <f t="shared" si="125"/>
        <v>0</v>
      </c>
      <c r="BV80" t="str">
        <f>IF(OR(COUNTIF($AV$4:AV80, "LAST")&gt;0, COUNTIF($AV$4:AV80, "FINAL")&gt;0), "", IF($AJ$1&gt;=$K80, AQ80, 0))</f>
        <v/>
      </c>
      <c r="BW80">
        <f t="shared" si="126"/>
        <v>0</v>
      </c>
      <c r="BX80">
        <f t="shared" si="127"/>
        <v>0</v>
      </c>
    </row>
    <row r="81" spans="11:76" x14ac:dyDescent="0.35">
      <c r="K81" s="28">
        <v>178</v>
      </c>
      <c r="M81" s="35">
        <f>AutoScoreboard!G107</f>
        <v>50</v>
      </c>
      <c r="N81" s="35">
        <f>AutoScoreboard!H107</f>
        <v>14</v>
      </c>
      <c r="O81" s="28">
        <f t="shared" si="115"/>
        <v>15</v>
      </c>
      <c r="P81" s="28">
        <f t="shared" si="116"/>
        <v>5</v>
      </c>
      <c r="Q81" s="28">
        <f t="shared" si="82"/>
        <v>1</v>
      </c>
      <c r="R81" s="28" t="str">
        <f t="shared" si="83"/>
        <v>KO</v>
      </c>
      <c r="S81" s="28">
        <f t="shared" si="84"/>
        <v>10</v>
      </c>
      <c r="T81" s="28">
        <f t="shared" si="85"/>
        <v>15</v>
      </c>
      <c r="U81" s="28" t="str">
        <f t="shared" si="86"/>
        <v/>
      </c>
      <c r="V81" s="28" t="str">
        <f t="shared" si="87"/>
        <v/>
      </c>
      <c r="W81" s="28">
        <f t="shared" si="88"/>
        <v>591</v>
      </c>
      <c r="X81" s="28">
        <f t="shared" si="117"/>
        <v>60</v>
      </c>
      <c r="Y81" s="28" t="str">
        <f t="shared" si="89"/>
        <v>25+35</v>
      </c>
      <c r="Z81" t="str">
        <f>IF(COUNTIF($V$4:V80, "LAST")&gt;0, "", IF(Q81=1, IF(U81="SCORE", VLOOKUP(S81, D:E, 2, FALSE), ""), ""))</f>
        <v/>
      </c>
      <c r="AA81" t="str">
        <f>IF(COUNTIF($V$4:V80, "LAST")&gt;0, "", IF(Q81=2, IF(U81="SCORE", VLOOKUP(S81, D:F, 3, FALSE), ""), ""))</f>
        <v/>
      </c>
      <c r="AB81" t="str">
        <f>IF(AD81="","", MAX($AB$4:AB80)+1)</f>
        <v/>
      </c>
      <c r="AC81" t="str">
        <f>IF(AE81="","", MAX($AC$4:AC80)+1)</f>
        <v/>
      </c>
      <c r="AD81" t="str">
        <f t="shared" si="90"/>
        <v/>
      </c>
      <c r="AE81" t="str">
        <f t="shared" si="91"/>
        <v/>
      </c>
      <c r="AF81">
        <f t="shared" si="92"/>
        <v>9</v>
      </c>
      <c r="AG81">
        <f t="shared" si="93"/>
        <v>17</v>
      </c>
      <c r="AH81">
        <f t="shared" si="94"/>
        <v>12</v>
      </c>
      <c r="AI81">
        <f t="shared" si="95"/>
        <v>380</v>
      </c>
      <c r="AK81">
        <f t="shared" si="118"/>
        <v>178</v>
      </c>
      <c r="AL81" t="str">
        <f t="shared" si="123"/>
        <v/>
      </c>
      <c r="AM81">
        <f t="shared" si="96"/>
        <v>50</v>
      </c>
      <c r="AN81">
        <f t="shared" si="97"/>
        <v>14</v>
      </c>
      <c r="AO81">
        <f t="shared" si="98"/>
        <v>15</v>
      </c>
      <c r="AP81">
        <f t="shared" si="99"/>
        <v>5</v>
      </c>
      <c r="AQ81">
        <f t="shared" si="119"/>
        <v>1</v>
      </c>
      <c r="AR81" t="str">
        <f t="shared" si="100"/>
        <v>KO</v>
      </c>
      <c r="AS81">
        <f t="shared" si="101"/>
        <v>10</v>
      </c>
      <c r="AT81">
        <f t="shared" si="120"/>
        <v>15</v>
      </c>
      <c r="AU81" t="str">
        <f t="shared" si="102"/>
        <v/>
      </c>
      <c r="AV81" t="str">
        <f t="shared" si="103"/>
        <v/>
      </c>
      <c r="AW81">
        <f t="shared" si="121"/>
        <v>591</v>
      </c>
      <c r="AX81">
        <f t="shared" si="104"/>
        <v>60</v>
      </c>
      <c r="AY81" t="str">
        <f t="shared" si="105"/>
        <v>25+35</v>
      </c>
      <c r="AZ81" t="str">
        <f t="shared" si="106"/>
        <v/>
      </c>
      <c r="BA81" t="str">
        <f t="shared" si="107"/>
        <v/>
      </c>
      <c r="BB81" t="str">
        <f t="shared" si="108"/>
        <v/>
      </c>
      <c r="BC81" t="str">
        <f t="shared" si="109"/>
        <v/>
      </c>
      <c r="BD81" t="str">
        <f t="shared" si="110"/>
        <v/>
      </c>
      <c r="BE81" t="str">
        <f t="shared" si="111"/>
        <v/>
      </c>
      <c r="BF81">
        <f t="shared" si="112"/>
        <v>9</v>
      </c>
      <c r="BG81">
        <f t="shared" si="113"/>
        <v>17</v>
      </c>
      <c r="BH81">
        <f t="shared" si="114"/>
        <v>12</v>
      </c>
      <c r="BI81">
        <f t="shared" si="122"/>
        <v>380</v>
      </c>
      <c r="BN81" t="str">
        <f>IF(OR(COUNTIF($AV$4:AV81, "LAST")&gt;0, COUNTIF($AV$4:AV81, "FINAL")&gt;0), "", IF($AJ$1&gt;=$K81, IFERROR(BF81-BG81, 0), ""))</f>
        <v/>
      </c>
      <c r="BT81">
        <f t="shared" si="124"/>
        <v>0</v>
      </c>
      <c r="BU81">
        <f t="shared" si="125"/>
        <v>0</v>
      </c>
      <c r="BV81" t="str">
        <f>IF(OR(COUNTIF($AV$4:AV81, "LAST")&gt;0, COUNTIF($AV$4:AV81, "FINAL")&gt;0), "", IF($AJ$1&gt;=$K81, AQ81, 0))</f>
        <v/>
      </c>
      <c r="BW81">
        <f t="shared" si="126"/>
        <v>0</v>
      </c>
      <c r="BX81">
        <f t="shared" si="127"/>
        <v>0</v>
      </c>
    </row>
    <row r="82" spans="11:76" x14ac:dyDescent="0.35">
      <c r="BK82">
        <f>IFERROR(IFERROR(IF(COUNTIF(AV84:AX162, "FINAL")&gt;0, VLOOKUP("FINAL", AV84:AX162, 3, FALSE)-AX84, VLOOKUP("LAST", AV84:AX162, 3, FALSE)-AX84), MAX(AX84:AX162)-AX84), 0)</f>
        <v>38</v>
      </c>
    </row>
    <row r="83" spans="11:76" x14ac:dyDescent="0.35">
      <c r="K83" s="28" t="s">
        <v>3477</v>
      </c>
      <c r="L83" s="28" t="s">
        <v>3477</v>
      </c>
      <c r="M83" s="28" t="s">
        <v>3479</v>
      </c>
      <c r="N83" s="28" t="s">
        <v>3480</v>
      </c>
      <c r="O83" s="28" t="s">
        <v>3481</v>
      </c>
      <c r="P83" s="28" t="s">
        <v>39</v>
      </c>
      <c r="Q83" s="28" t="s">
        <v>1796</v>
      </c>
      <c r="R83" s="28" t="s">
        <v>3478</v>
      </c>
      <c r="S83" s="28" t="s">
        <v>3494</v>
      </c>
      <c r="T83" s="28" t="s">
        <v>3495</v>
      </c>
      <c r="U83" s="28" t="s">
        <v>3482</v>
      </c>
      <c r="V83" s="28" t="s">
        <v>3498</v>
      </c>
      <c r="W83" s="28" t="s">
        <v>39</v>
      </c>
      <c r="X83" s="28" t="s">
        <v>3493</v>
      </c>
      <c r="Y83" s="28" t="s">
        <v>3488</v>
      </c>
      <c r="Z83" t="s">
        <v>3484</v>
      </c>
      <c r="AA83" t="s">
        <v>3485</v>
      </c>
      <c r="AD83" t="s">
        <v>3486</v>
      </c>
      <c r="AE83" t="s">
        <v>3487</v>
      </c>
      <c r="AF83" t="s">
        <v>3490</v>
      </c>
      <c r="AG83" t="s">
        <v>3491</v>
      </c>
      <c r="AH83" t="s">
        <v>3489</v>
      </c>
    </row>
    <row r="84" spans="11:76" x14ac:dyDescent="0.35">
      <c r="K84" s="28">
        <v>200</v>
      </c>
      <c r="Q84" s="28">
        <v>1</v>
      </c>
      <c r="R84" s="28" t="s">
        <v>3483</v>
      </c>
      <c r="S84" s="28">
        <v>10</v>
      </c>
      <c r="W84" s="28">
        <v>250</v>
      </c>
      <c r="X84" s="28">
        <f t="shared" ref="X84:X128" si="128">ROUNDDOWN(W84/10, 0)+(IF(AND(COUNTIF(U81:U84, "SCORE")&gt;1, (ROUNDDOWN(W84/10, 0)+IF((ROUNDDOWN(W84/10,0)=(W84/10)), 0, 1))=X82), IF((ROUNDDOWN(W84/10,0)=(W84/10)), 1, 2), IF((ROUNDDOWN(W84/10,0)=(W84/10)), 0, 1)))</f>
        <v>25</v>
      </c>
      <c r="Y84" s="28">
        <f t="shared" ref="Y84:Y116" si="129">IF(AND(W84&lt;501, X84&lt;51), X84, CONCATENATE("50+", X84-50))</f>
        <v>25</v>
      </c>
      <c r="AK84">
        <f t="shared" ref="AK84:AK115" si="130">IF($AJ$1&gt;=$K84, IF(K84=0, "", K84), " ")</f>
        <v>200</v>
      </c>
      <c r="AL84" t="str">
        <f t="shared" ref="AL84" si="131">IF($AJ$1&gt;=$K84, IF(L84=0, "", L84), " ")</f>
        <v/>
      </c>
      <c r="AM84" t="str">
        <f t="shared" ref="AM84:AM115" si="132">IF($AJ$1&gt;=$K84, IF(M84=0, "", M84), " ")</f>
        <v/>
      </c>
      <c r="AN84" t="str">
        <f t="shared" ref="AN84:AN115" si="133">IF($AJ$1&gt;=$K84, IF(N84=0, "", N84), " ")</f>
        <v/>
      </c>
      <c r="AO84" t="str">
        <f t="shared" ref="AO84:AO115" si="134">IF($AJ$1&gt;=$K84, IF(O84=0, "", O84), " ")</f>
        <v/>
      </c>
      <c r="AP84" t="str">
        <f t="shared" ref="AP84:AP115" si="135">IF($AJ$1&gt;=$K84, IF(P84=0, "", P84), " ")</f>
        <v/>
      </c>
      <c r="AQ84">
        <f t="shared" ref="AQ84:AQ115" si="136">IF($AJ$1&gt;=$K84, IF(Q84=0, "", Q84), " ")</f>
        <v>1</v>
      </c>
      <c r="AR84" t="str">
        <f t="shared" ref="AR84:AR115" si="137">IF($AJ$1&gt;=$K84, IF(R84=0, "", R84), " ")</f>
        <v>START</v>
      </c>
      <c r="AS84">
        <f t="shared" ref="AS84:AS115" si="138">IF($AJ$1&gt;=$K84, IF(S84=0, "", S84), " ")</f>
        <v>10</v>
      </c>
      <c r="AT84" t="str">
        <f t="shared" ref="AT84:AT115" si="139">IF($AJ$1&gt;=$K84, IF(T84=0, "", T84), " ")</f>
        <v/>
      </c>
      <c r="AU84" t="str">
        <f t="shared" ref="AU84:AU115" si="140">IF($AJ$1&gt;=$K84, IF(U84=0, "", U84), " ")</f>
        <v/>
      </c>
      <c r="AV84" t="str">
        <f t="shared" ref="AV84:AV115" si="141">IF($AJ$1&gt;=$K84, IF(V84=0, "", V84), " ")</f>
        <v/>
      </c>
      <c r="AW84">
        <f t="shared" ref="AW84:AW115" si="142">IF($AJ$1&gt;=$K84, IF(W84=0, "", W84), " ")</f>
        <v>250</v>
      </c>
      <c r="AX84">
        <f t="shared" ref="AX84:AX115" si="143">IF($AJ$1&gt;=$K84, IF(X84=0, "", X84), " ")</f>
        <v>25</v>
      </c>
      <c r="AY84">
        <f t="shared" ref="AY84:AY115" si="144">IF($AJ$1&gt;=$K84, IF(Y84=0, "", Y84), " ")</f>
        <v>25</v>
      </c>
      <c r="AZ84" t="str">
        <f t="shared" ref="AZ84:AZ115" si="145">IF($AJ$1&gt;=$K84, IF(Z84=0, "", Z84), " ")</f>
        <v/>
      </c>
      <c r="BA84" t="str">
        <f t="shared" ref="BA84:BA115" si="146">IF($AJ$1&gt;=$K84, IF(AA84=0, "", AA84), " ")</f>
        <v/>
      </c>
      <c r="BB84" t="str">
        <f t="shared" ref="BB84:BB115" si="147">IF($AJ$1&gt;=$K84, IF(AB84=0, "", AB84), " ")</f>
        <v/>
      </c>
      <c r="BC84" t="str">
        <f t="shared" ref="BC84:BC115" si="148">IF($AJ$1&gt;=$K84, IF(AC84=0, "", AC84), " ")</f>
        <v/>
      </c>
      <c r="BD84" t="str">
        <f t="shared" ref="BD84:BD115" si="149">IF($AJ$1&gt;=$K84, IF(AD84=0, "", AD84), " ")</f>
        <v/>
      </c>
      <c r="BE84" t="str">
        <f t="shared" ref="BE84:BE115" si="150">IF($AJ$1&gt;=$K84, IF(AE84=0, "", AE84), " ")</f>
        <v/>
      </c>
      <c r="BF84" t="str">
        <f t="shared" ref="BF84:BF115" si="151">IF($AJ$1&gt;=$K84, IF(AF84=0, "", AF84), " ")</f>
        <v/>
      </c>
      <c r="BG84" t="str">
        <f t="shared" ref="BG84:BG115" si="152">IF($AJ$1&gt;=$K84, IF(AG84=0, "", AG84), " ")</f>
        <v/>
      </c>
      <c r="BH84" t="str">
        <f t="shared" ref="BH84:BH115" si="153">IF($AJ$1&gt;=$K84, IF(AH84=0, "", AH84), " ")</f>
        <v/>
      </c>
    </row>
    <row r="85" spans="11:76" x14ac:dyDescent="0.35">
      <c r="K85" s="28">
        <v>201</v>
      </c>
      <c r="L85" s="28">
        <v>53</v>
      </c>
      <c r="M85" s="35">
        <f>AutoScoreboard!I30</f>
        <v>51</v>
      </c>
      <c r="N85" s="35">
        <f>AutoScoreboard!J30</f>
        <v>16</v>
      </c>
      <c r="O85" s="28">
        <f t="shared" ref="O85:O116" si="154">VLOOKUP(M85, A:B, 2, FALSE)</f>
        <v>15</v>
      </c>
      <c r="P85" s="28">
        <f t="shared" ref="P85:P116" si="155">VLOOKUP(N85, A:B, 2, FALSE)</f>
        <v>5</v>
      </c>
      <c r="Q85" s="28">
        <v>1</v>
      </c>
      <c r="R85" s="28" t="str">
        <f>IF(OR(R84="START", U84="SCORE"), "KO", "")</f>
        <v>KO</v>
      </c>
      <c r="S85" s="28">
        <v>10</v>
      </c>
      <c r="T85" s="28">
        <f>IF(Q85=1, IF(AND(R85="KO", (S85+O85)&gt;18), 15, S85+O85), IF(AND(R85="KO", (S85-O85)&lt;2), 5, S85-O85))</f>
        <v>15</v>
      </c>
      <c r="U85" s="28" t="str">
        <f>IF(ISBLANK(T85), "", IF(OR(T85&lt;2, T85&gt;18), "SCORE", ""))</f>
        <v/>
      </c>
      <c r="V85" s="28" t="str">
        <f>IF(AND(W84&gt;AI85, U84&lt;&gt;"SCORE", U85&lt;&gt;"SCORE", Q85=IF(AF85&gt;AG85, 2, IF(AG85&gt;AF85, 1, Q85))), IF(AF85&lt;&gt;AG85, "FINAL", "LAST"), "")</f>
        <v/>
      </c>
      <c r="W85" s="28">
        <f>W84+P85</f>
        <v>255</v>
      </c>
      <c r="X85" s="28">
        <f t="shared" si="128"/>
        <v>26</v>
      </c>
      <c r="Y85" s="28">
        <f t="shared" si="129"/>
        <v>26</v>
      </c>
      <c r="AB85" t="str">
        <f>IF(AD85="","", MAX($AB$4:AB84)+1)</f>
        <v/>
      </c>
      <c r="AC85" t="str">
        <f>IF(AE85="","", MAX($AC$4:AC84)+1)</f>
        <v/>
      </c>
      <c r="AF85">
        <f>IF(Z85&lt;&gt;"", Z85, 0)+AF55+IFERROR(VLOOKUP(AB85, $G$1:$I$24, 2, FALSE), 0)</f>
        <v>9</v>
      </c>
      <c r="AG85">
        <f>IF(AA85&lt;&gt;"", AA85, 0)+AG55+IFERROR(VLOOKUP(AC85, $G$1:$I$24, 3, FALSE), 0)</f>
        <v>17</v>
      </c>
      <c r="AH85">
        <v>0</v>
      </c>
      <c r="AI85">
        <f>500+((AH85+1)*10)</f>
        <v>510</v>
      </c>
      <c r="AK85">
        <f t="shared" si="130"/>
        <v>201</v>
      </c>
      <c r="AL85">
        <f t="shared" ref="AL85:AL148" si="156">IF($AJ$1&gt;=$K85, IF(L85=0, "", L85), " ")</f>
        <v>53</v>
      </c>
      <c r="AM85">
        <f t="shared" si="132"/>
        <v>51</v>
      </c>
      <c r="AN85">
        <f t="shared" si="133"/>
        <v>16</v>
      </c>
      <c r="AO85">
        <f t="shared" si="134"/>
        <v>15</v>
      </c>
      <c r="AP85">
        <f t="shared" si="135"/>
        <v>5</v>
      </c>
      <c r="AQ85">
        <f t="shared" si="136"/>
        <v>1</v>
      </c>
      <c r="AR85" t="str">
        <f t="shared" si="137"/>
        <v>KO</v>
      </c>
      <c r="AS85">
        <f t="shared" si="138"/>
        <v>10</v>
      </c>
      <c r="AT85">
        <f t="shared" si="139"/>
        <v>15</v>
      </c>
      <c r="AU85" t="str">
        <f t="shared" si="140"/>
        <v/>
      </c>
      <c r="AV85" t="str">
        <f t="shared" si="141"/>
        <v/>
      </c>
      <c r="AW85">
        <f t="shared" si="142"/>
        <v>255</v>
      </c>
      <c r="AX85">
        <f t="shared" si="143"/>
        <v>26</v>
      </c>
      <c r="AY85">
        <f t="shared" si="144"/>
        <v>26</v>
      </c>
      <c r="AZ85" t="str">
        <f t="shared" si="145"/>
        <v/>
      </c>
      <c r="BA85" t="str">
        <f t="shared" si="146"/>
        <v/>
      </c>
      <c r="BB85" t="str">
        <f t="shared" si="147"/>
        <v/>
      </c>
      <c r="BC85" t="str">
        <f t="shared" si="148"/>
        <v/>
      </c>
      <c r="BD85" t="str">
        <f t="shared" si="149"/>
        <v/>
      </c>
      <c r="BE85" t="str">
        <f t="shared" si="150"/>
        <v/>
      </c>
      <c r="BF85">
        <f t="shared" si="151"/>
        <v>9</v>
      </c>
      <c r="BG85">
        <f t="shared" si="152"/>
        <v>17</v>
      </c>
      <c r="BH85" t="str">
        <f t="shared" si="153"/>
        <v/>
      </c>
      <c r="BI85">
        <f t="shared" ref="BI85:BI116" si="157">IF($AJ$1&gt;=$K85, IF(AI85=0, "", AI85), " ")</f>
        <v>510</v>
      </c>
      <c r="BN85">
        <f>IF(OR(COUNTIF($AV$85:AV85, "LAST")&gt;0, COUNTIF($AV$85:AV85, "FINAL")&gt;0), "", IF($AJ$1&gt;=$K85, IFERROR(BF85-BG85, 0), ""))</f>
        <v>-8</v>
      </c>
      <c r="BT85">
        <f>IF(BV85=1, AO85, 0)</f>
        <v>15</v>
      </c>
      <c r="BU85">
        <f>IF(BV85=1, AP85, 0)</f>
        <v>5</v>
      </c>
      <c r="BV85">
        <f>IF(OR(COUNTIF($AV$85:AV85, "LAST")&gt;0, COUNTIF($AV$85:AV85, "FINAL")&gt;0), "", IF($AJ$1&gt;=$K85, AQ85, 0))</f>
        <v>1</v>
      </c>
      <c r="BW85">
        <f>IF(BV85=2, AO85, 0)</f>
        <v>0</v>
      </c>
      <c r="BX85">
        <f>IF(BV85=2, AP85, 0)</f>
        <v>0</v>
      </c>
    </row>
    <row r="86" spans="11:76" x14ac:dyDescent="0.35">
      <c r="K86" s="28">
        <v>202</v>
      </c>
      <c r="L86" s="28">
        <v>54</v>
      </c>
      <c r="M86" s="35">
        <f>AutoScoreboard!I31</f>
        <v>37</v>
      </c>
      <c r="N86" s="35">
        <f>AutoScoreboard!J31</f>
        <v>47</v>
      </c>
      <c r="O86" s="28">
        <f t="shared" si="154"/>
        <v>11</v>
      </c>
      <c r="P86" s="28">
        <f t="shared" si="155"/>
        <v>13</v>
      </c>
      <c r="Q86" s="28">
        <f>IF(U85="SCORE", Q85, IF(Q85=1, 2, 1))</f>
        <v>2</v>
      </c>
      <c r="R86" s="28" t="str">
        <f t="shared" ref="R86" si="158">IF(OR(R85="START", U85="SCORE"), "KO", "")</f>
        <v/>
      </c>
      <c r="S86" s="28">
        <f>IF(U85="SCORE", 10, T85)</f>
        <v>15</v>
      </c>
      <c r="T86" s="28">
        <f>IF(Q86=1, IF(AND(R86="KO", (S86+O86)&gt;18), 15, S86+O86), IF(AND(R86="KO", (S86-O86)&lt;2), 5, S86-O86))</f>
        <v>4</v>
      </c>
      <c r="U86" s="28" t="str">
        <f t="shared" ref="U86:U136" si="159">IF(ISBLANK(T86), "", IF(OR(T86&lt;2, T86&gt;18), "SCORE", ""))</f>
        <v/>
      </c>
      <c r="V86" s="28" t="str">
        <f t="shared" ref="V86:V136" si="160">IF(AND(W85&gt;AI86, U85&lt;&gt;"SCORE", U86&lt;&gt;"SCORE", Q86=IF(AF86&gt;AG86, 2, IF(AG86&gt;AF86, 1, Q86))), IF(AF86&lt;&gt;AG86, "FINAL", "LAST"), "")</f>
        <v/>
      </c>
      <c r="W86" s="28">
        <f>W85+P86</f>
        <v>268</v>
      </c>
      <c r="X86" s="28">
        <f t="shared" si="128"/>
        <v>27</v>
      </c>
      <c r="Y86" s="28">
        <f t="shared" si="129"/>
        <v>27</v>
      </c>
      <c r="Z86" t="str">
        <f>IF(OR(COUNTIF($V$85:V85, "LAST")&gt;0, COUNTIF($V$85:V85, "FINAL")&gt;0), "", IF(Q86=1, IF(U86="SCORE", VLOOKUP(S86, D:E, 2, FALSE), ""), ""))</f>
        <v/>
      </c>
      <c r="AA86" t="str">
        <f>IF(OR(COUNTIF($V$85:V85, "LAST")&gt;0, COUNTIF($V$85:V85, "FINAL")&gt;0), "", IF(Q86=2, IF(U86="SCORE", VLOOKUP(S86, D:F, 3, FALSE), ""), ""))</f>
        <v/>
      </c>
      <c r="AB86" t="str">
        <f>IF(AD86="","", MAX($AB$4:AB85)+1)</f>
        <v/>
      </c>
      <c r="AC86" t="str">
        <f>IF(AE86="","", MAX($AC$4:AC85)+1)</f>
        <v/>
      </c>
      <c r="AD86" t="str">
        <f>IF(Z86="", "", CONCATENATE(Z86, "*", Y86, IF(AND(Q86=1, S86=4, R85="KO"), "$", IF(AND(Q86=2, S86=16, R85="KO"), "$", IF(AND(Q86=1, S86=5, R85="KO"), "#", IF(AND(Q86=2, S86=15, R85="KO"), "#", IF(O86=15, "!", "")))))))</f>
        <v/>
      </c>
      <c r="AE86" t="str">
        <f>IF(AA86="", "", CONCATENATE(AA86, "*", Y86, IF(AND(Q86=1, S86=4, R85="KO"), "$", IF(AND(Q86=2, S86=16, R85="KO"), "$", IF(AND(Q86=1, S86=5, R85="KO"), "#", IF(AND(Q86=2, S86=15, R85="KO"), "#", IF(O86=15, "!", "")))))))</f>
        <v/>
      </c>
      <c r="AF86">
        <f>IF(Z86&lt;&gt;"", Z86, 0)+AF85+IFERROR(VLOOKUP(AB86, $G$1:$I$24, 2, FALSE), 0)</f>
        <v>9</v>
      </c>
      <c r="AG86">
        <f>IF(AA86&lt;&gt;"", AA86, 0)+AG85+IFERROR(VLOOKUP(AC86, $G$1:$I$24, 3, FALSE), 0)</f>
        <v>17</v>
      </c>
      <c r="AH86">
        <f>COUNTIFS(U86, "SCORE", W86, "&lt;501")+((COUNTIFS(U86, "SCORE", W86, "&gt;500"))/2)+AH85</f>
        <v>0</v>
      </c>
      <c r="AI86">
        <f>500+((AH86+1)*10)</f>
        <v>510</v>
      </c>
      <c r="AK86">
        <f t="shared" si="130"/>
        <v>202</v>
      </c>
      <c r="AL86">
        <f t="shared" si="156"/>
        <v>54</v>
      </c>
      <c r="AM86">
        <f t="shared" si="132"/>
        <v>37</v>
      </c>
      <c r="AN86">
        <f t="shared" si="133"/>
        <v>47</v>
      </c>
      <c r="AO86">
        <f t="shared" si="134"/>
        <v>11</v>
      </c>
      <c r="AP86">
        <f t="shared" si="135"/>
        <v>13</v>
      </c>
      <c r="AQ86">
        <f t="shared" si="136"/>
        <v>2</v>
      </c>
      <c r="AR86" t="str">
        <f t="shared" si="137"/>
        <v/>
      </c>
      <c r="AS86">
        <f t="shared" si="138"/>
        <v>15</v>
      </c>
      <c r="AT86">
        <f t="shared" si="139"/>
        <v>4</v>
      </c>
      <c r="AU86" t="str">
        <f t="shared" si="140"/>
        <v/>
      </c>
      <c r="AV86" t="str">
        <f t="shared" si="141"/>
        <v/>
      </c>
      <c r="AW86">
        <f t="shared" si="142"/>
        <v>268</v>
      </c>
      <c r="AX86">
        <f t="shared" si="143"/>
        <v>27</v>
      </c>
      <c r="AY86">
        <f t="shared" si="144"/>
        <v>27</v>
      </c>
      <c r="AZ86" t="str">
        <f t="shared" si="145"/>
        <v/>
      </c>
      <c r="BA86" t="str">
        <f t="shared" si="146"/>
        <v/>
      </c>
      <c r="BB86" t="str">
        <f t="shared" si="147"/>
        <v/>
      </c>
      <c r="BC86" t="str">
        <f t="shared" si="148"/>
        <v/>
      </c>
      <c r="BD86" t="str">
        <f t="shared" si="149"/>
        <v/>
      </c>
      <c r="BE86" t="str">
        <f t="shared" si="150"/>
        <v/>
      </c>
      <c r="BF86">
        <f t="shared" si="151"/>
        <v>9</v>
      </c>
      <c r="BG86">
        <f t="shared" si="152"/>
        <v>17</v>
      </c>
      <c r="BH86" t="str">
        <f t="shared" si="153"/>
        <v/>
      </c>
      <c r="BI86">
        <f t="shared" si="157"/>
        <v>510</v>
      </c>
      <c r="BN86">
        <f>IF(OR(COUNTIF($AV$85:AV86, "LAST")&gt;0, COUNTIF($AV$85:AV86, "FINAL")&gt;0), "", IF($AJ$1&gt;=$K86, IFERROR(BF86-BG86, 0), ""))</f>
        <v>-8</v>
      </c>
      <c r="BT86">
        <f t="shared" ref="BT86:BT149" si="161">IF(BV86=1, AO86, 0)</f>
        <v>0</v>
      </c>
      <c r="BU86">
        <f t="shared" ref="BU86:BU149" si="162">IF(BV86=1, AP86, 0)</f>
        <v>0</v>
      </c>
      <c r="BV86">
        <f>IF(OR(COUNTIF($AV$85:AV86, "LAST")&gt;0, COUNTIF($AV$85:AV86, "FINAL")&gt;0), "", IF($AJ$1&gt;=$K86, AQ86, 0))</f>
        <v>2</v>
      </c>
      <c r="BW86">
        <f t="shared" ref="BW86:BW149" si="163">IF(BV86=2, AO86, 0)</f>
        <v>11</v>
      </c>
      <c r="BX86">
        <f t="shared" ref="BX86:BX149" si="164">IF(BV86=2, AP86, 0)</f>
        <v>13</v>
      </c>
    </row>
    <row r="87" spans="11:76" x14ac:dyDescent="0.35">
      <c r="K87" s="28">
        <v>203</v>
      </c>
      <c r="L87" s="28">
        <v>55</v>
      </c>
      <c r="M87" s="35">
        <f>AutoScoreboard!I32</f>
        <v>19</v>
      </c>
      <c r="N87" s="35">
        <f>AutoScoreboard!J32</f>
        <v>1</v>
      </c>
      <c r="O87" s="28">
        <f t="shared" si="154"/>
        <v>6</v>
      </c>
      <c r="P87" s="28">
        <f t="shared" si="155"/>
        <v>2</v>
      </c>
      <c r="Q87" s="28">
        <f t="shared" ref="Q87:Q136" si="165">IF(U86="SCORE", Q86, IF(Q86=1, 2, 1))</f>
        <v>1</v>
      </c>
      <c r="R87" s="28" t="str">
        <f t="shared" ref="R87:R136" si="166">IF(OR(R86="START", U86="SCORE"), "KO", "")</f>
        <v/>
      </c>
      <c r="S87" s="28">
        <f t="shared" ref="S87:S136" si="167">IF(U86="SCORE", 10, T86)</f>
        <v>4</v>
      </c>
      <c r="T87" s="28">
        <f t="shared" ref="T87:T136" si="168">IF(Q87=1, IF(AND(R87="KO", (S87+O87)&gt;18), 15, S87+O87), IF(AND(R87="KO", (S87-O87)&lt;2), 5, S87-O87))</f>
        <v>10</v>
      </c>
      <c r="U87" s="28" t="str">
        <f t="shared" si="159"/>
        <v/>
      </c>
      <c r="V87" s="28" t="str">
        <f t="shared" si="160"/>
        <v/>
      </c>
      <c r="W87" s="28">
        <f t="shared" ref="W87:W136" si="169">W86+P87</f>
        <v>270</v>
      </c>
      <c r="X87" s="28">
        <f t="shared" si="128"/>
        <v>27</v>
      </c>
      <c r="Y87" s="28">
        <f t="shared" si="129"/>
        <v>27</v>
      </c>
      <c r="Z87" t="str">
        <f>IF(OR(COUNTIF($V$85:V86, "LAST")&gt;0, COUNTIF($V$85:V86, "FINAL")&gt;0), "", IF(Q87=1, IF(U87="SCORE", VLOOKUP(S87, D:E, 2, FALSE), ""), ""))</f>
        <v/>
      </c>
      <c r="AA87" t="str">
        <f>IF(OR(COUNTIF($V$85:V86, "LAST")&gt;0, COUNTIF($V$85:V86, "FINAL")&gt;0), "", IF(Q87=2, IF(U87="SCORE", VLOOKUP(S87, D:F, 3, FALSE), ""), ""))</f>
        <v/>
      </c>
      <c r="AB87" t="str">
        <f>IF(AD87="","", MAX($AB$4:AB86)+1)</f>
        <v/>
      </c>
      <c r="AC87" t="str">
        <f>IF(AE87="","", MAX($AC$4:AC86)+1)</f>
        <v/>
      </c>
      <c r="AD87" t="str">
        <f t="shared" ref="AD87:AD136" si="170">IF(Z87="", "", CONCATENATE(Z87, "*", Y87, IF(AND(Q87=1, S87=4, R86="KO"), "$", IF(AND(Q87=2, S87=16, R86="KO"), "$", IF(AND(Q87=1, S87=5, R86="KO"), "#", IF(AND(Q87=2, S87=15, R86="KO"), "#", IF(O87=15, "!", "")))))))</f>
        <v/>
      </c>
      <c r="AE87" t="str">
        <f t="shared" ref="AE87:AE136" si="171">IF(AA87="", "", CONCATENATE(AA87, "*", Y87, IF(AND(Q87=1, S87=4, R86="KO"), "$", IF(AND(Q87=2, S87=16, R86="KO"), "$", IF(AND(Q87=1, S87=5, R86="KO"), "#", IF(AND(Q87=2, S87=15, R86="KO"), "#", IF(O87=15, "!", "")))))))</f>
        <v/>
      </c>
      <c r="AF87">
        <f t="shared" ref="AF87:AF136" si="172">IF(Z87&lt;&gt;"", Z87, 0)+AF86+IFERROR(VLOOKUP(AB87, $G$1:$I$24, 2, FALSE), 0)</f>
        <v>9</v>
      </c>
      <c r="AG87">
        <f t="shared" ref="AG87:AG136" si="173">IF(AA87&lt;&gt;"", AA87, 0)+AG86+IFERROR(VLOOKUP(AC87, $G$1:$I$24, 3, FALSE), 0)</f>
        <v>17</v>
      </c>
      <c r="AH87">
        <f t="shared" ref="AH87:AH136" si="174">COUNTIFS(U87, "SCORE", W87, "&lt;501")+((COUNTIFS(U87, "SCORE", W87, "&gt;500"))/2)+AH86</f>
        <v>0</v>
      </c>
      <c r="AI87">
        <f t="shared" ref="AI87:AI136" si="175">500+((AH87+1)*10)</f>
        <v>510</v>
      </c>
      <c r="AK87">
        <f t="shared" si="130"/>
        <v>203</v>
      </c>
      <c r="AL87">
        <f t="shared" si="156"/>
        <v>55</v>
      </c>
      <c r="AM87">
        <f t="shared" si="132"/>
        <v>19</v>
      </c>
      <c r="AN87">
        <f t="shared" si="133"/>
        <v>1</v>
      </c>
      <c r="AO87">
        <f t="shared" si="134"/>
        <v>6</v>
      </c>
      <c r="AP87">
        <f t="shared" si="135"/>
        <v>2</v>
      </c>
      <c r="AQ87">
        <f t="shared" si="136"/>
        <v>1</v>
      </c>
      <c r="AR87" t="str">
        <f t="shared" si="137"/>
        <v/>
      </c>
      <c r="AS87">
        <f t="shared" si="138"/>
        <v>4</v>
      </c>
      <c r="AT87">
        <f t="shared" si="139"/>
        <v>10</v>
      </c>
      <c r="AU87" t="str">
        <f t="shared" si="140"/>
        <v/>
      </c>
      <c r="AV87" t="str">
        <f t="shared" si="141"/>
        <v/>
      </c>
      <c r="AW87">
        <f t="shared" si="142"/>
        <v>270</v>
      </c>
      <c r="AX87">
        <f t="shared" si="143"/>
        <v>27</v>
      </c>
      <c r="AY87">
        <f t="shared" si="144"/>
        <v>27</v>
      </c>
      <c r="AZ87" t="str">
        <f t="shared" si="145"/>
        <v/>
      </c>
      <c r="BA87" t="str">
        <f t="shared" si="146"/>
        <v/>
      </c>
      <c r="BB87" t="str">
        <f t="shared" si="147"/>
        <v/>
      </c>
      <c r="BC87" t="str">
        <f t="shared" si="148"/>
        <v/>
      </c>
      <c r="BD87" t="str">
        <f t="shared" si="149"/>
        <v/>
      </c>
      <c r="BE87" t="str">
        <f t="shared" si="150"/>
        <v/>
      </c>
      <c r="BF87">
        <f t="shared" si="151"/>
        <v>9</v>
      </c>
      <c r="BG87">
        <f t="shared" si="152"/>
        <v>17</v>
      </c>
      <c r="BH87" t="str">
        <f t="shared" si="153"/>
        <v/>
      </c>
      <c r="BI87">
        <f t="shared" si="157"/>
        <v>510</v>
      </c>
      <c r="BN87">
        <f>IF(OR(COUNTIF($AV$85:AV87, "LAST")&gt;0, COUNTIF($AV$85:AV87, "FINAL")&gt;0), "", IF($AJ$1&gt;=$K87, IFERROR(BF87-BG87, 0), ""))</f>
        <v>-8</v>
      </c>
      <c r="BT87">
        <f t="shared" si="161"/>
        <v>6</v>
      </c>
      <c r="BU87">
        <f t="shared" si="162"/>
        <v>2</v>
      </c>
      <c r="BV87">
        <f>IF(OR(COUNTIF($AV$85:AV87, "LAST")&gt;0, COUNTIF($AV$85:AV87, "FINAL")&gt;0), "", IF($AJ$1&gt;=$K87, AQ87, 0))</f>
        <v>1</v>
      </c>
      <c r="BW87">
        <f t="shared" si="163"/>
        <v>0</v>
      </c>
      <c r="BX87">
        <f t="shared" si="164"/>
        <v>0</v>
      </c>
    </row>
    <row r="88" spans="11:76" x14ac:dyDescent="0.35">
      <c r="K88" s="28">
        <v>204</v>
      </c>
      <c r="L88" s="28">
        <v>56</v>
      </c>
      <c r="M88" s="35">
        <f>AutoScoreboard!I33</f>
        <v>36</v>
      </c>
      <c r="N88" s="35">
        <f>AutoScoreboard!J33</f>
        <v>43</v>
      </c>
      <c r="O88" s="28">
        <f t="shared" si="154"/>
        <v>10</v>
      </c>
      <c r="P88" s="28">
        <f t="shared" si="155"/>
        <v>12</v>
      </c>
      <c r="Q88" s="28">
        <f t="shared" si="165"/>
        <v>2</v>
      </c>
      <c r="R88" s="28" t="str">
        <f t="shared" si="166"/>
        <v/>
      </c>
      <c r="S88" s="28">
        <f t="shared" si="167"/>
        <v>10</v>
      </c>
      <c r="T88" s="28">
        <f t="shared" si="168"/>
        <v>0</v>
      </c>
      <c r="U88" s="28" t="str">
        <f t="shared" si="159"/>
        <v>SCORE</v>
      </c>
      <c r="V88" s="28" t="str">
        <f t="shared" si="160"/>
        <v/>
      </c>
      <c r="W88" s="28">
        <f t="shared" si="169"/>
        <v>282</v>
      </c>
      <c r="X88" s="28">
        <f t="shared" si="128"/>
        <v>29</v>
      </c>
      <c r="Y88" s="28">
        <f t="shared" si="129"/>
        <v>29</v>
      </c>
      <c r="Z88" t="str">
        <f>IF(OR(COUNTIF($V$85:V87, "LAST")&gt;0, COUNTIF($V$85:V87, "FINAL")&gt;0), "", IF(Q88=1, IF(U88="SCORE", VLOOKUP(S88, D:E, 2, FALSE), ""), ""))</f>
        <v/>
      </c>
      <c r="AA88">
        <f>IF(OR(COUNTIF($V$85:V87, "LAST")&gt;0, COUNTIF($V$85:V87, "FINAL")&gt;0), "", IF(Q88=2, IF(U88="SCORE", VLOOKUP(S88, D:F, 3, FALSE), ""), ""))</f>
        <v>1</v>
      </c>
      <c r="AB88" t="str">
        <f>IF(AD88="","", MAX($AB$4:AB87)+1)</f>
        <v/>
      </c>
      <c r="AC88">
        <f>IF(AE88="","", MAX($AC$4:AC87)+1)</f>
        <v>5</v>
      </c>
      <c r="AD88" t="str">
        <f t="shared" si="170"/>
        <v/>
      </c>
      <c r="AE88" t="str">
        <f t="shared" si="171"/>
        <v>1*29</v>
      </c>
      <c r="AF88">
        <f t="shared" si="172"/>
        <v>9</v>
      </c>
      <c r="AG88">
        <f t="shared" si="173"/>
        <v>20</v>
      </c>
      <c r="AH88">
        <f t="shared" si="174"/>
        <v>1</v>
      </c>
      <c r="AI88">
        <f t="shared" si="175"/>
        <v>520</v>
      </c>
      <c r="AK88">
        <f t="shared" si="130"/>
        <v>204</v>
      </c>
      <c r="AL88">
        <f t="shared" si="156"/>
        <v>56</v>
      </c>
      <c r="AM88">
        <f t="shared" si="132"/>
        <v>36</v>
      </c>
      <c r="AN88">
        <f t="shared" si="133"/>
        <v>43</v>
      </c>
      <c r="AO88">
        <f t="shared" si="134"/>
        <v>10</v>
      </c>
      <c r="AP88">
        <f t="shared" si="135"/>
        <v>12</v>
      </c>
      <c r="AQ88">
        <f t="shared" si="136"/>
        <v>2</v>
      </c>
      <c r="AR88" t="str">
        <f t="shared" si="137"/>
        <v/>
      </c>
      <c r="AS88">
        <f t="shared" si="138"/>
        <v>10</v>
      </c>
      <c r="AT88" t="str">
        <f t="shared" si="139"/>
        <v/>
      </c>
      <c r="AU88" t="str">
        <f t="shared" si="140"/>
        <v>SCORE</v>
      </c>
      <c r="AV88" t="str">
        <f t="shared" si="141"/>
        <v/>
      </c>
      <c r="AW88">
        <f t="shared" si="142"/>
        <v>282</v>
      </c>
      <c r="AX88">
        <f t="shared" si="143"/>
        <v>29</v>
      </c>
      <c r="AY88">
        <f t="shared" si="144"/>
        <v>29</v>
      </c>
      <c r="AZ88" t="str">
        <f t="shared" si="145"/>
        <v/>
      </c>
      <c r="BA88">
        <f t="shared" si="146"/>
        <v>1</v>
      </c>
      <c r="BB88" t="str">
        <f t="shared" si="147"/>
        <v/>
      </c>
      <c r="BC88">
        <f t="shared" si="148"/>
        <v>5</v>
      </c>
      <c r="BD88" t="str">
        <f t="shared" si="149"/>
        <v/>
      </c>
      <c r="BE88" t="str">
        <f t="shared" si="150"/>
        <v>1*29</v>
      </c>
      <c r="BF88">
        <f t="shared" si="151"/>
        <v>9</v>
      </c>
      <c r="BG88">
        <f t="shared" si="152"/>
        <v>20</v>
      </c>
      <c r="BH88">
        <f t="shared" si="153"/>
        <v>1</v>
      </c>
      <c r="BI88">
        <f t="shared" si="157"/>
        <v>520</v>
      </c>
      <c r="BN88">
        <f>IF(OR(COUNTIF($AV$85:AV88, "LAST")&gt;0, COUNTIF($AV$85:AV88, "FINAL")&gt;0), "", IF($AJ$1&gt;=$K88, IFERROR(BF88-BG88, 0), ""))</f>
        <v>-11</v>
      </c>
      <c r="BT88">
        <f t="shared" si="161"/>
        <v>0</v>
      </c>
      <c r="BU88">
        <f t="shared" si="162"/>
        <v>0</v>
      </c>
      <c r="BV88">
        <f>IF(OR(COUNTIF($AV$85:AV88, "LAST")&gt;0, COUNTIF($AV$85:AV88, "FINAL")&gt;0), "", IF($AJ$1&gt;=$K88, AQ88, 0))</f>
        <v>2</v>
      </c>
      <c r="BW88">
        <f t="shared" si="163"/>
        <v>10</v>
      </c>
      <c r="BX88">
        <f t="shared" si="164"/>
        <v>12</v>
      </c>
    </row>
    <row r="89" spans="11:76" x14ac:dyDescent="0.35">
      <c r="K89" s="28">
        <v>205</v>
      </c>
      <c r="L89" s="28">
        <v>57</v>
      </c>
      <c r="M89" s="35">
        <f>AutoScoreboard!I34</f>
        <v>45</v>
      </c>
      <c r="N89" s="35">
        <f>AutoScoreboard!J34</f>
        <v>13</v>
      </c>
      <c r="O89" s="28">
        <f t="shared" si="154"/>
        <v>13</v>
      </c>
      <c r="P89" s="28">
        <f t="shared" si="155"/>
        <v>5</v>
      </c>
      <c r="Q89" s="28">
        <f t="shared" si="165"/>
        <v>2</v>
      </c>
      <c r="R89" s="28" t="str">
        <f t="shared" si="166"/>
        <v>KO</v>
      </c>
      <c r="S89" s="28">
        <f t="shared" si="167"/>
        <v>10</v>
      </c>
      <c r="T89" s="28">
        <f t="shared" si="168"/>
        <v>5</v>
      </c>
      <c r="U89" s="28" t="str">
        <f t="shared" si="159"/>
        <v/>
      </c>
      <c r="V89" s="28" t="str">
        <f t="shared" si="160"/>
        <v/>
      </c>
      <c r="W89" s="28">
        <f t="shared" si="169"/>
        <v>287</v>
      </c>
      <c r="X89" s="28">
        <f t="shared" si="128"/>
        <v>29</v>
      </c>
      <c r="Y89" s="28">
        <f t="shared" si="129"/>
        <v>29</v>
      </c>
      <c r="Z89" t="str">
        <f>IF(OR(COUNTIF($V$85:V88, "LAST")&gt;0, COUNTIF($V$85:V88, "FINAL")&gt;0), "", IF(Q89=1, IF(U89="SCORE", VLOOKUP(S89, D:E, 2, FALSE), ""), ""))</f>
        <v/>
      </c>
      <c r="AA89" t="str">
        <f>IF(OR(COUNTIF($V$85:V88, "LAST")&gt;0, COUNTIF($V$85:V88, "FINAL")&gt;0), "", IF(Q89=2, IF(U89="SCORE", VLOOKUP(S89, D:F, 3, FALSE), ""), ""))</f>
        <v/>
      </c>
      <c r="AB89" t="str">
        <f>IF(AD89="","", MAX($AB$4:AB88)+1)</f>
        <v/>
      </c>
      <c r="AC89" t="str">
        <f>IF(AE89="","", MAX($AC$4:AC88)+1)</f>
        <v/>
      </c>
      <c r="AD89" t="str">
        <f t="shared" si="170"/>
        <v/>
      </c>
      <c r="AE89" t="str">
        <f t="shared" si="171"/>
        <v/>
      </c>
      <c r="AF89">
        <f t="shared" si="172"/>
        <v>9</v>
      </c>
      <c r="AG89">
        <f t="shared" si="173"/>
        <v>20</v>
      </c>
      <c r="AH89">
        <f t="shared" si="174"/>
        <v>1</v>
      </c>
      <c r="AI89">
        <f t="shared" si="175"/>
        <v>520</v>
      </c>
      <c r="AK89">
        <f t="shared" si="130"/>
        <v>205</v>
      </c>
      <c r="AL89">
        <f t="shared" si="156"/>
        <v>57</v>
      </c>
      <c r="AM89">
        <f t="shared" si="132"/>
        <v>45</v>
      </c>
      <c r="AN89">
        <f t="shared" si="133"/>
        <v>13</v>
      </c>
      <c r="AO89">
        <f t="shared" si="134"/>
        <v>13</v>
      </c>
      <c r="AP89">
        <f t="shared" si="135"/>
        <v>5</v>
      </c>
      <c r="AQ89">
        <f t="shared" si="136"/>
        <v>2</v>
      </c>
      <c r="AR89" t="str">
        <f t="shared" si="137"/>
        <v>KO</v>
      </c>
      <c r="AS89">
        <f t="shared" si="138"/>
        <v>10</v>
      </c>
      <c r="AT89">
        <f t="shared" si="139"/>
        <v>5</v>
      </c>
      <c r="AU89" t="str">
        <f t="shared" si="140"/>
        <v/>
      </c>
      <c r="AV89" t="str">
        <f t="shared" si="141"/>
        <v/>
      </c>
      <c r="AW89">
        <f t="shared" si="142"/>
        <v>287</v>
      </c>
      <c r="AX89">
        <f t="shared" si="143"/>
        <v>29</v>
      </c>
      <c r="AY89">
        <f t="shared" si="144"/>
        <v>29</v>
      </c>
      <c r="AZ89" t="str">
        <f t="shared" si="145"/>
        <v/>
      </c>
      <c r="BA89" t="str">
        <f t="shared" si="146"/>
        <v/>
      </c>
      <c r="BB89" t="str">
        <f t="shared" si="147"/>
        <v/>
      </c>
      <c r="BC89" t="str">
        <f t="shared" si="148"/>
        <v/>
      </c>
      <c r="BD89" t="str">
        <f t="shared" si="149"/>
        <v/>
      </c>
      <c r="BE89" t="str">
        <f t="shared" si="150"/>
        <v/>
      </c>
      <c r="BF89">
        <f t="shared" si="151"/>
        <v>9</v>
      </c>
      <c r="BG89">
        <f t="shared" si="152"/>
        <v>20</v>
      </c>
      <c r="BH89">
        <f t="shared" si="153"/>
        <v>1</v>
      </c>
      <c r="BI89">
        <f t="shared" si="157"/>
        <v>520</v>
      </c>
      <c r="BN89">
        <f>IF(OR(COUNTIF($AV$85:AV89, "LAST")&gt;0, COUNTIF($AV$85:AV89, "FINAL")&gt;0), "", IF($AJ$1&gt;=$K89, IFERROR(BF89-BG89, 0), ""))</f>
        <v>-11</v>
      </c>
      <c r="BT89">
        <f t="shared" si="161"/>
        <v>0</v>
      </c>
      <c r="BU89">
        <f t="shared" si="162"/>
        <v>0</v>
      </c>
      <c r="BV89">
        <f>IF(OR(COUNTIF($AV$85:AV89, "LAST")&gt;0, COUNTIF($AV$85:AV89, "FINAL")&gt;0), "", IF($AJ$1&gt;=$K89, AQ89, 0))</f>
        <v>2</v>
      </c>
      <c r="BW89">
        <f t="shared" si="163"/>
        <v>13</v>
      </c>
      <c r="BX89">
        <f t="shared" si="164"/>
        <v>5</v>
      </c>
    </row>
    <row r="90" spans="11:76" x14ac:dyDescent="0.35">
      <c r="K90" s="28">
        <v>206</v>
      </c>
      <c r="L90" s="28">
        <v>58</v>
      </c>
      <c r="M90" s="35">
        <f>AutoScoreboard!I35</f>
        <v>33</v>
      </c>
      <c r="N90" s="35">
        <f>AutoScoreboard!J35</f>
        <v>21</v>
      </c>
      <c r="O90" s="28">
        <f t="shared" si="154"/>
        <v>10</v>
      </c>
      <c r="P90" s="28">
        <f t="shared" si="155"/>
        <v>7</v>
      </c>
      <c r="Q90" s="28">
        <f t="shared" si="165"/>
        <v>1</v>
      </c>
      <c r="R90" s="28" t="str">
        <f t="shared" si="166"/>
        <v/>
      </c>
      <c r="S90" s="28">
        <f t="shared" si="167"/>
        <v>5</v>
      </c>
      <c r="T90" s="28">
        <f t="shared" si="168"/>
        <v>15</v>
      </c>
      <c r="U90" s="28" t="str">
        <f t="shared" si="159"/>
        <v/>
      </c>
      <c r="V90" s="28" t="str">
        <f t="shared" si="160"/>
        <v/>
      </c>
      <c r="W90" s="28">
        <f t="shared" si="169"/>
        <v>294</v>
      </c>
      <c r="X90" s="28">
        <f t="shared" si="128"/>
        <v>30</v>
      </c>
      <c r="Y90" s="28">
        <f t="shared" si="129"/>
        <v>30</v>
      </c>
      <c r="Z90" t="str">
        <f>IF(OR(COUNTIF($V$85:V89, "LAST")&gt;0, COUNTIF($V$85:V89, "FINAL")&gt;0), "", IF(Q90=1, IF(U90="SCORE", VLOOKUP(S90, D:E, 2, FALSE), ""), ""))</f>
        <v/>
      </c>
      <c r="AA90" t="str">
        <f>IF(OR(COUNTIF($V$85:V89, "LAST")&gt;0, COUNTIF($V$85:V89, "FINAL")&gt;0), "", IF(Q90=2, IF(U90="SCORE", VLOOKUP(S90, D:F, 3, FALSE), ""), ""))</f>
        <v/>
      </c>
      <c r="AB90" t="str">
        <f>IF(AD90="","", MAX($AB$4:AB89)+1)</f>
        <v/>
      </c>
      <c r="AC90" t="str">
        <f>IF(AE90="","", MAX($AC$4:AC89)+1)</f>
        <v/>
      </c>
      <c r="AD90" t="str">
        <f t="shared" si="170"/>
        <v/>
      </c>
      <c r="AE90" t="str">
        <f t="shared" si="171"/>
        <v/>
      </c>
      <c r="AF90">
        <f t="shared" si="172"/>
        <v>9</v>
      </c>
      <c r="AG90">
        <f t="shared" si="173"/>
        <v>20</v>
      </c>
      <c r="AH90">
        <f t="shared" si="174"/>
        <v>1</v>
      </c>
      <c r="AI90">
        <f t="shared" si="175"/>
        <v>520</v>
      </c>
      <c r="AK90">
        <f t="shared" si="130"/>
        <v>206</v>
      </c>
      <c r="AL90">
        <f t="shared" si="156"/>
        <v>58</v>
      </c>
      <c r="AM90">
        <f t="shared" si="132"/>
        <v>33</v>
      </c>
      <c r="AN90">
        <f t="shared" si="133"/>
        <v>21</v>
      </c>
      <c r="AO90">
        <f t="shared" si="134"/>
        <v>10</v>
      </c>
      <c r="AP90">
        <f t="shared" si="135"/>
        <v>7</v>
      </c>
      <c r="AQ90">
        <f t="shared" si="136"/>
        <v>1</v>
      </c>
      <c r="AR90" t="str">
        <f t="shared" si="137"/>
        <v/>
      </c>
      <c r="AS90">
        <f t="shared" si="138"/>
        <v>5</v>
      </c>
      <c r="AT90">
        <f t="shared" si="139"/>
        <v>15</v>
      </c>
      <c r="AU90" t="str">
        <f t="shared" si="140"/>
        <v/>
      </c>
      <c r="AV90" t="str">
        <f t="shared" si="141"/>
        <v/>
      </c>
      <c r="AW90">
        <f t="shared" si="142"/>
        <v>294</v>
      </c>
      <c r="AX90">
        <f t="shared" si="143"/>
        <v>30</v>
      </c>
      <c r="AY90">
        <f t="shared" si="144"/>
        <v>30</v>
      </c>
      <c r="AZ90" t="str">
        <f t="shared" si="145"/>
        <v/>
      </c>
      <c r="BA90" t="str">
        <f t="shared" si="146"/>
        <v/>
      </c>
      <c r="BB90" t="str">
        <f t="shared" si="147"/>
        <v/>
      </c>
      <c r="BC90" t="str">
        <f t="shared" si="148"/>
        <v/>
      </c>
      <c r="BD90" t="str">
        <f t="shared" si="149"/>
        <v/>
      </c>
      <c r="BE90" t="str">
        <f t="shared" si="150"/>
        <v/>
      </c>
      <c r="BF90">
        <f t="shared" si="151"/>
        <v>9</v>
      </c>
      <c r="BG90">
        <f t="shared" si="152"/>
        <v>20</v>
      </c>
      <c r="BH90">
        <f t="shared" si="153"/>
        <v>1</v>
      </c>
      <c r="BI90">
        <f t="shared" si="157"/>
        <v>520</v>
      </c>
      <c r="BN90">
        <f>IF(OR(COUNTIF($AV$85:AV90, "LAST")&gt;0, COUNTIF($AV$85:AV90, "FINAL")&gt;0), "", IF($AJ$1&gt;=$K90, IFERROR(BF90-BG90, 0), ""))</f>
        <v>-11</v>
      </c>
      <c r="BT90">
        <f t="shared" si="161"/>
        <v>10</v>
      </c>
      <c r="BU90">
        <f t="shared" si="162"/>
        <v>7</v>
      </c>
      <c r="BV90">
        <f>IF(OR(COUNTIF($AV$85:AV90, "LAST")&gt;0, COUNTIF($AV$85:AV90, "FINAL")&gt;0), "", IF($AJ$1&gt;=$K90, AQ90, 0))</f>
        <v>1</v>
      </c>
      <c r="BW90">
        <f t="shared" si="163"/>
        <v>0</v>
      </c>
      <c r="BX90">
        <f t="shared" si="164"/>
        <v>0</v>
      </c>
    </row>
    <row r="91" spans="11:76" x14ac:dyDescent="0.35">
      <c r="K91" s="28">
        <v>207</v>
      </c>
      <c r="L91" s="28">
        <v>59</v>
      </c>
      <c r="M91" s="35">
        <f>AutoScoreboard!I36</f>
        <v>46</v>
      </c>
      <c r="N91" s="35">
        <f>AutoScoreboard!J36</f>
        <v>11</v>
      </c>
      <c r="O91" s="28">
        <f t="shared" si="154"/>
        <v>13</v>
      </c>
      <c r="P91" s="28">
        <f t="shared" si="155"/>
        <v>4</v>
      </c>
      <c r="Q91" s="28">
        <f t="shared" si="165"/>
        <v>2</v>
      </c>
      <c r="R91" s="28" t="str">
        <f t="shared" si="166"/>
        <v/>
      </c>
      <c r="S91" s="28">
        <f t="shared" si="167"/>
        <v>15</v>
      </c>
      <c r="T91" s="28">
        <f t="shared" si="168"/>
        <v>2</v>
      </c>
      <c r="U91" s="28" t="str">
        <f t="shared" si="159"/>
        <v/>
      </c>
      <c r="V91" s="28" t="str">
        <f t="shared" si="160"/>
        <v/>
      </c>
      <c r="W91" s="28">
        <f t="shared" si="169"/>
        <v>298</v>
      </c>
      <c r="X91" s="28">
        <f t="shared" si="128"/>
        <v>30</v>
      </c>
      <c r="Y91" s="28">
        <f t="shared" si="129"/>
        <v>30</v>
      </c>
      <c r="Z91" t="str">
        <f>IF(OR(COUNTIF($V$85:V90, "LAST")&gt;0, COUNTIF($V$85:V90, "FINAL")&gt;0), "", IF(Q91=1, IF(U91="SCORE", VLOOKUP(S91, D:E, 2, FALSE), ""), ""))</f>
        <v/>
      </c>
      <c r="AA91" t="str">
        <f>IF(OR(COUNTIF($V$85:V90, "LAST")&gt;0, COUNTIF($V$85:V90, "FINAL")&gt;0), "", IF(Q91=2, IF(U91="SCORE", VLOOKUP(S91, D:F, 3, FALSE), ""), ""))</f>
        <v/>
      </c>
      <c r="AB91" t="str">
        <f>IF(AD91="","", MAX($AB$4:AB90)+1)</f>
        <v/>
      </c>
      <c r="AC91" t="str">
        <f>IF(AE91="","", MAX($AC$4:AC90)+1)</f>
        <v/>
      </c>
      <c r="AD91" t="str">
        <f t="shared" si="170"/>
        <v/>
      </c>
      <c r="AE91" t="str">
        <f t="shared" si="171"/>
        <v/>
      </c>
      <c r="AF91">
        <f t="shared" si="172"/>
        <v>9</v>
      </c>
      <c r="AG91">
        <f t="shared" si="173"/>
        <v>20</v>
      </c>
      <c r="AH91">
        <f t="shared" si="174"/>
        <v>1</v>
      </c>
      <c r="AI91">
        <f t="shared" si="175"/>
        <v>520</v>
      </c>
      <c r="AK91">
        <f t="shared" si="130"/>
        <v>207</v>
      </c>
      <c r="AL91">
        <f t="shared" si="156"/>
        <v>59</v>
      </c>
      <c r="AM91">
        <f t="shared" si="132"/>
        <v>46</v>
      </c>
      <c r="AN91">
        <f t="shared" si="133"/>
        <v>11</v>
      </c>
      <c r="AO91">
        <f t="shared" si="134"/>
        <v>13</v>
      </c>
      <c r="AP91">
        <f t="shared" si="135"/>
        <v>4</v>
      </c>
      <c r="AQ91">
        <f t="shared" si="136"/>
        <v>2</v>
      </c>
      <c r="AR91" t="str">
        <f t="shared" si="137"/>
        <v/>
      </c>
      <c r="AS91">
        <f t="shared" si="138"/>
        <v>15</v>
      </c>
      <c r="AT91">
        <f t="shared" si="139"/>
        <v>2</v>
      </c>
      <c r="AU91" t="str">
        <f t="shared" si="140"/>
        <v/>
      </c>
      <c r="AV91" t="str">
        <f t="shared" si="141"/>
        <v/>
      </c>
      <c r="AW91">
        <f t="shared" si="142"/>
        <v>298</v>
      </c>
      <c r="AX91">
        <f t="shared" si="143"/>
        <v>30</v>
      </c>
      <c r="AY91">
        <f t="shared" si="144"/>
        <v>30</v>
      </c>
      <c r="AZ91" t="str">
        <f t="shared" si="145"/>
        <v/>
      </c>
      <c r="BA91" t="str">
        <f t="shared" si="146"/>
        <v/>
      </c>
      <c r="BB91" t="str">
        <f t="shared" si="147"/>
        <v/>
      </c>
      <c r="BC91" t="str">
        <f t="shared" si="148"/>
        <v/>
      </c>
      <c r="BD91" t="str">
        <f t="shared" si="149"/>
        <v/>
      </c>
      <c r="BE91" t="str">
        <f t="shared" si="150"/>
        <v/>
      </c>
      <c r="BF91">
        <f t="shared" si="151"/>
        <v>9</v>
      </c>
      <c r="BG91">
        <f t="shared" si="152"/>
        <v>20</v>
      </c>
      <c r="BH91">
        <f t="shared" si="153"/>
        <v>1</v>
      </c>
      <c r="BI91">
        <f t="shared" si="157"/>
        <v>520</v>
      </c>
      <c r="BN91">
        <f>IF(OR(COUNTIF($AV$85:AV91, "LAST")&gt;0, COUNTIF($AV$85:AV91, "FINAL")&gt;0), "", IF($AJ$1&gt;=$K91, IFERROR(BF91-BG91, 0), ""))</f>
        <v>-11</v>
      </c>
      <c r="BT91">
        <f t="shared" si="161"/>
        <v>0</v>
      </c>
      <c r="BU91">
        <f t="shared" si="162"/>
        <v>0</v>
      </c>
      <c r="BV91">
        <f>IF(OR(COUNTIF($AV$85:AV91, "LAST")&gt;0, COUNTIF($AV$85:AV91, "FINAL")&gt;0), "", IF($AJ$1&gt;=$K91, AQ91, 0))</f>
        <v>2</v>
      </c>
      <c r="BW91">
        <f t="shared" si="163"/>
        <v>13</v>
      </c>
      <c r="BX91">
        <f t="shared" si="164"/>
        <v>4</v>
      </c>
    </row>
    <row r="92" spans="11:76" x14ac:dyDescent="0.35">
      <c r="K92" s="28">
        <v>208</v>
      </c>
      <c r="L92" s="28">
        <v>60</v>
      </c>
      <c r="M92" s="35">
        <f>AutoScoreboard!I37</f>
        <v>44</v>
      </c>
      <c r="N92" s="35">
        <f>AutoScoreboard!J37</f>
        <v>7</v>
      </c>
      <c r="O92" s="28">
        <f t="shared" si="154"/>
        <v>12</v>
      </c>
      <c r="P92" s="28">
        <f t="shared" si="155"/>
        <v>3</v>
      </c>
      <c r="Q92" s="28">
        <f t="shared" si="165"/>
        <v>1</v>
      </c>
      <c r="R92" s="28" t="str">
        <f t="shared" si="166"/>
        <v/>
      </c>
      <c r="S92" s="28">
        <f t="shared" si="167"/>
        <v>2</v>
      </c>
      <c r="T92" s="28">
        <f t="shared" si="168"/>
        <v>14</v>
      </c>
      <c r="U92" s="28" t="str">
        <f t="shared" si="159"/>
        <v/>
      </c>
      <c r="V92" s="28" t="str">
        <f t="shared" si="160"/>
        <v/>
      </c>
      <c r="W92" s="28">
        <f t="shared" si="169"/>
        <v>301</v>
      </c>
      <c r="X92" s="28">
        <f t="shared" si="128"/>
        <v>31</v>
      </c>
      <c r="Y92" s="28">
        <f t="shared" si="129"/>
        <v>31</v>
      </c>
      <c r="Z92" t="str">
        <f>IF(OR(COUNTIF($V$85:V91, "LAST")&gt;0, COUNTIF($V$85:V91, "FINAL")&gt;0), "", IF(Q92=1, IF(U92="SCORE", VLOOKUP(S92, D:E, 2, FALSE), ""), ""))</f>
        <v/>
      </c>
      <c r="AA92" t="str">
        <f>IF(OR(COUNTIF($V$85:V91, "LAST")&gt;0, COUNTIF($V$85:V91, "FINAL")&gt;0), "", IF(Q92=2, IF(U92="SCORE", VLOOKUP(S92, D:F, 3, FALSE), ""), ""))</f>
        <v/>
      </c>
      <c r="AB92" t="str">
        <f>IF(AD92="","", MAX($AB$4:AB91)+1)</f>
        <v/>
      </c>
      <c r="AC92" t="str">
        <f>IF(AE92="","", MAX($AC$4:AC91)+1)</f>
        <v/>
      </c>
      <c r="AD92" t="str">
        <f t="shared" si="170"/>
        <v/>
      </c>
      <c r="AE92" t="str">
        <f t="shared" si="171"/>
        <v/>
      </c>
      <c r="AF92">
        <f t="shared" si="172"/>
        <v>9</v>
      </c>
      <c r="AG92">
        <f t="shared" si="173"/>
        <v>20</v>
      </c>
      <c r="AH92">
        <f t="shared" si="174"/>
        <v>1</v>
      </c>
      <c r="AI92">
        <f t="shared" si="175"/>
        <v>520</v>
      </c>
      <c r="AK92">
        <f t="shared" si="130"/>
        <v>208</v>
      </c>
      <c r="AL92">
        <f t="shared" si="156"/>
        <v>60</v>
      </c>
      <c r="AM92">
        <f t="shared" si="132"/>
        <v>44</v>
      </c>
      <c r="AN92">
        <f t="shared" si="133"/>
        <v>7</v>
      </c>
      <c r="AO92">
        <f t="shared" si="134"/>
        <v>12</v>
      </c>
      <c r="AP92">
        <f t="shared" si="135"/>
        <v>3</v>
      </c>
      <c r="AQ92">
        <f t="shared" si="136"/>
        <v>1</v>
      </c>
      <c r="AR92" t="str">
        <f t="shared" si="137"/>
        <v/>
      </c>
      <c r="AS92">
        <f t="shared" si="138"/>
        <v>2</v>
      </c>
      <c r="AT92">
        <f t="shared" si="139"/>
        <v>14</v>
      </c>
      <c r="AU92" t="str">
        <f t="shared" si="140"/>
        <v/>
      </c>
      <c r="AV92" t="str">
        <f t="shared" si="141"/>
        <v/>
      </c>
      <c r="AW92">
        <f t="shared" si="142"/>
        <v>301</v>
      </c>
      <c r="AX92">
        <f t="shared" si="143"/>
        <v>31</v>
      </c>
      <c r="AY92">
        <f t="shared" si="144"/>
        <v>31</v>
      </c>
      <c r="AZ92" t="str">
        <f t="shared" si="145"/>
        <v/>
      </c>
      <c r="BA92" t="str">
        <f t="shared" si="146"/>
        <v/>
      </c>
      <c r="BB92" t="str">
        <f t="shared" si="147"/>
        <v/>
      </c>
      <c r="BC92" t="str">
        <f t="shared" si="148"/>
        <v/>
      </c>
      <c r="BD92" t="str">
        <f t="shared" si="149"/>
        <v/>
      </c>
      <c r="BE92" t="str">
        <f t="shared" si="150"/>
        <v/>
      </c>
      <c r="BF92">
        <f t="shared" si="151"/>
        <v>9</v>
      </c>
      <c r="BG92">
        <f t="shared" si="152"/>
        <v>20</v>
      </c>
      <c r="BH92">
        <f t="shared" si="153"/>
        <v>1</v>
      </c>
      <c r="BI92">
        <f t="shared" si="157"/>
        <v>520</v>
      </c>
      <c r="BN92">
        <f>IF(OR(COUNTIF($AV$85:AV92, "LAST")&gt;0, COUNTIF($AV$85:AV92, "FINAL")&gt;0), "", IF($AJ$1&gt;=$K92, IFERROR(BF92-BG92, 0), ""))</f>
        <v>-11</v>
      </c>
      <c r="BT92">
        <f t="shared" si="161"/>
        <v>12</v>
      </c>
      <c r="BU92">
        <f t="shared" si="162"/>
        <v>3</v>
      </c>
      <c r="BV92">
        <f>IF(OR(COUNTIF($AV$85:AV92, "LAST")&gt;0, COUNTIF($AV$85:AV92, "FINAL")&gt;0), "", IF($AJ$1&gt;=$K92, AQ92, 0))</f>
        <v>1</v>
      </c>
      <c r="BW92">
        <f t="shared" si="163"/>
        <v>0</v>
      </c>
      <c r="BX92">
        <f t="shared" si="164"/>
        <v>0</v>
      </c>
    </row>
    <row r="93" spans="11:76" x14ac:dyDescent="0.35">
      <c r="K93" s="28">
        <v>209</v>
      </c>
      <c r="L93" s="28">
        <v>61</v>
      </c>
      <c r="M93" s="35">
        <f>AutoScoreboard!I38</f>
        <v>6</v>
      </c>
      <c r="N93" s="35">
        <f>AutoScoreboard!J38</f>
        <v>18</v>
      </c>
      <c r="O93" s="28">
        <f t="shared" si="154"/>
        <v>3</v>
      </c>
      <c r="P93" s="28">
        <f t="shared" si="155"/>
        <v>6</v>
      </c>
      <c r="Q93" s="28">
        <f t="shared" si="165"/>
        <v>2</v>
      </c>
      <c r="R93" s="28" t="str">
        <f t="shared" si="166"/>
        <v/>
      </c>
      <c r="S93" s="28">
        <f t="shared" si="167"/>
        <v>14</v>
      </c>
      <c r="T93" s="28">
        <f t="shared" si="168"/>
        <v>11</v>
      </c>
      <c r="U93" s="28" t="str">
        <f t="shared" si="159"/>
        <v/>
      </c>
      <c r="V93" s="28" t="str">
        <f t="shared" si="160"/>
        <v/>
      </c>
      <c r="W93" s="28">
        <f t="shared" si="169"/>
        <v>307</v>
      </c>
      <c r="X93" s="28">
        <f t="shared" si="128"/>
        <v>31</v>
      </c>
      <c r="Y93" s="28">
        <f t="shared" si="129"/>
        <v>31</v>
      </c>
      <c r="Z93" t="str">
        <f>IF(OR(COUNTIF($V$85:V92, "LAST")&gt;0, COUNTIF($V$85:V92, "FINAL")&gt;0), "", IF(Q93=1, IF(U93="SCORE", VLOOKUP(S93, D:E, 2, FALSE), ""), ""))</f>
        <v/>
      </c>
      <c r="AA93" t="str">
        <f>IF(OR(COUNTIF($V$85:V92, "LAST")&gt;0, COUNTIF($V$85:V92, "FINAL")&gt;0), "", IF(Q93=2, IF(U93="SCORE", VLOOKUP(S93, D:F, 3, FALSE), ""), ""))</f>
        <v/>
      </c>
      <c r="AB93" t="str">
        <f>IF(AD93="","", MAX($AB$4:AB92)+1)</f>
        <v/>
      </c>
      <c r="AC93" t="str">
        <f>IF(AE93="","", MAX($AC$4:AC92)+1)</f>
        <v/>
      </c>
      <c r="AD93" t="str">
        <f t="shared" si="170"/>
        <v/>
      </c>
      <c r="AE93" t="str">
        <f t="shared" si="171"/>
        <v/>
      </c>
      <c r="AF93">
        <f t="shared" si="172"/>
        <v>9</v>
      </c>
      <c r="AG93">
        <f t="shared" si="173"/>
        <v>20</v>
      </c>
      <c r="AH93">
        <f t="shared" si="174"/>
        <v>1</v>
      </c>
      <c r="AI93">
        <f t="shared" si="175"/>
        <v>520</v>
      </c>
      <c r="AK93">
        <f t="shared" si="130"/>
        <v>209</v>
      </c>
      <c r="AL93">
        <f t="shared" si="156"/>
        <v>61</v>
      </c>
      <c r="AM93">
        <f t="shared" si="132"/>
        <v>6</v>
      </c>
      <c r="AN93">
        <f t="shared" si="133"/>
        <v>18</v>
      </c>
      <c r="AO93">
        <f t="shared" si="134"/>
        <v>3</v>
      </c>
      <c r="AP93">
        <f t="shared" si="135"/>
        <v>6</v>
      </c>
      <c r="AQ93">
        <f t="shared" si="136"/>
        <v>2</v>
      </c>
      <c r="AR93" t="str">
        <f t="shared" si="137"/>
        <v/>
      </c>
      <c r="AS93">
        <f t="shared" si="138"/>
        <v>14</v>
      </c>
      <c r="AT93">
        <f t="shared" si="139"/>
        <v>11</v>
      </c>
      <c r="AU93" t="str">
        <f t="shared" si="140"/>
        <v/>
      </c>
      <c r="AV93" t="str">
        <f t="shared" si="141"/>
        <v/>
      </c>
      <c r="AW93">
        <f t="shared" si="142"/>
        <v>307</v>
      </c>
      <c r="AX93">
        <f t="shared" si="143"/>
        <v>31</v>
      </c>
      <c r="AY93">
        <f t="shared" si="144"/>
        <v>31</v>
      </c>
      <c r="AZ93" t="str">
        <f t="shared" si="145"/>
        <v/>
      </c>
      <c r="BA93" t="str">
        <f t="shared" si="146"/>
        <v/>
      </c>
      <c r="BB93" t="str">
        <f t="shared" si="147"/>
        <v/>
      </c>
      <c r="BC93" t="str">
        <f t="shared" si="148"/>
        <v/>
      </c>
      <c r="BD93" t="str">
        <f t="shared" si="149"/>
        <v/>
      </c>
      <c r="BE93" t="str">
        <f t="shared" si="150"/>
        <v/>
      </c>
      <c r="BF93">
        <f t="shared" si="151"/>
        <v>9</v>
      </c>
      <c r="BG93">
        <f t="shared" si="152"/>
        <v>20</v>
      </c>
      <c r="BH93">
        <f t="shared" si="153"/>
        <v>1</v>
      </c>
      <c r="BI93">
        <f t="shared" si="157"/>
        <v>520</v>
      </c>
      <c r="BN93">
        <f>IF(OR(COUNTIF($AV$85:AV93, "LAST")&gt;0, COUNTIF($AV$85:AV93, "FINAL")&gt;0), "", IF($AJ$1&gt;=$K93, IFERROR(BF93-BG93, 0), ""))</f>
        <v>-11</v>
      </c>
      <c r="BT93">
        <f t="shared" si="161"/>
        <v>0</v>
      </c>
      <c r="BU93">
        <f t="shared" si="162"/>
        <v>0</v>
      </c>
      <c r="BV93">
        <f>IF(OR(COUNTIF($AV$85:AV93, "LAST")&gt;0, COUNTIF($AV$85:AV93, "FINAL")&gt;0), "", IF($AJ$1&gt;=$K93, AQ93, 0))</f>
        <v>2</v>
      </c>
      <c r="BW93">
        <f t="shared" si="163"/>
        <v>3</v>
      </c>
      <c r="BX93">
        <f t="shared" si="164"/>
        <v>6</v>
      </c>
    </row>
    <row r="94" spans="11:76" x14ac:dyDescent="0.35">
      <c r="K94" s="28">
        <v>210</v>
      </c>
      <c r="L94" s="28">
        <v>62</v>
      </c>
      <c r="M94" s="35">
        <f>AutoScoreboard!I39</f>
        <v>14</v>
      </c>
      <c r="N94" s="35">
        <f>AutoScoreboard!J39</f>
        <v>41</v>
      </c>
      <c r="O94" s="28">
        <f t="shared" si="154"/>
        <v>5</v>
      </c>
      <c r="P94" s="28">
        <f t="shared" si="155"/>
        <v>12</v>
      </c>
      <c r="Q94" s="28">
        <f t="shared" si="165"/>
        <v>1</v>
      </c>
      <c r="R94" s="28" t="str">
        <f t="shared" si="166"/>
        <v/>
      </c>
      <c r="S94" s="28">
        <f t="shared" si="167"/>
        <v>11</v>
      </c>
      <c r="T94" s="28">
        <f t="shared" si="168"/>
        <v>16</v>
      </c>
      <c r="U94" s="28" t="str">
        <f t="shared" si="159"/>
        <v/>
      </c>
      <c r="V94" s="28" t="str">
        <f t="shared" si="160"/>
        <v/>
      </c>
      <c r="W94" s="28">
        <f t="shared" si="169"/>
        <v>319</v>
      </c>
      <c r="X94" s="28">
        <f t="shared" si="128"/>
        <v>32</v>
      </c>
      <c r="Y94" s="28">
        <f t="shared" si="129"/>
        <v>32</v>
      </c>
      <c r="Z94" t="str">
        <f>IF(OR(COUNTIF($V$85:V93, "LAST")&gt;0, COUNTIF($V$85:V93, "FINAL")&gt;0), "", IF(Q94=1, IF(U94="SCORE", VLOOKUP(S94, D:E, 2, FALSE), ""), ""))</f>
        <v/>
      </c>
      <c r="AA94" t="str">
        <f>IF(OR(COUNTIF($V$85:V93, "LAST")&gt;0, COUNTIF($V$85:V93, "FINAL")&gt;0), "", IF(Q94=2, IF(U94="SCORE", VLOOKUP(S94, D:F, 3, FALSE), ""), ""))</f>
        <v/>
      </c>
      <c r="AB94" t="str">
        <f>IF(AD94="","", MAX($AB$4:AB93)+1)</f>
        <v/>
      </c>
      <c r="AC94" t="str">
        <f>IF(AE94="","", MAX($AC$4:AC93)+1)</f>
        <v/>
      </c>
      <c r="AD94" t="str">
        <f t="shared" si="170"/>
        <v/>
      </c>
      <c r="AE94" t="str">
        <f t="shared" si="171"/>
        <v/>
      </c>
      <c r="AF94">
        <f t="shared" si="172"/>
        <v>9</v>
      </c>
      <c r="AG94">
        <f t="shared" si="173"/>
        <v>20</v>
      </c>
      <c r="AH94">
        <f t="shared" si="174"/>
        <v>1</v>
      </c>
      <c r="AI94">
        <f t="shared" si="175"/>
        <v>520</v>
      </c>
      <c r="AK94">
        <f t="shared" si="130"/>
        <v>210</v>
      </c>
      <c r="AL94">
        <f t="shared" si="156"/>
        <v>62</v>
      </c>
      <c r="AM94">
        <f t="shared" si="132"/>
        <v>14</v>
      </c>
      <c r="AN94">
        <f t="shared" si="133"/>
        <v>41</v>
      </c>
      <c r="AO94">
        <f t="shared" si="134"/>
        <v>5</v>
      </c>
      <c r="AP94">
        <f t="shared" si="135"/>
        <v>12</v>
      </c>
      <c r="AQ94">
        <f t="shared" si="136"/>
        <v>1</v>
      </c>
      <c r="AR94" t="str">
        <f t="shared" si="137"/>
        <v/>
      </c>
      <c r="AS94">
        <f t="shared" si="138"/>
        <v>11</v>
      </c>
      <c r="AT94">
        <f t="shared" si="139"/>
        <v>16</v>
      </c>
      <c r="AU94" t="str">
        <f t="shared" si="140"/>
        <v/>
      </c>
      <c r="AV94" t="str">
        <f t="shared" si="141"/>
        <v/>
      </c>
      <c r="AW94">
        <f t="shared" si="142"/>
        <v>319</v>
      </c>
      <c r="AX94">
        <f t="shared" si="143"/>
        <v>32</v>
      </c>
      <c r="AY94">
        <f t="shared" si="144"/>
        <v>32</v>
      </c>
      <c r="AZ94" t="str">
        <f t="shared" si="145"/>
        <v/>
      </c>
      <c r="BA94" t="str">
        <f t="shared" si="146"/>
        <v/>
      </c>
      <c r="BB94" t="str">
        <f t="shared" si="147"/>
        <v/>
      </c>
      <c r="BC94" t="str">
        <f t="shared" si="148"/>
        <v/>
      </c>
      <c r="BD94" t="str">
        <f t="shared" si="149"/>
        <v/>
      </c>
      <c r="BE94" t="str">
        <f t="shared" si="150"/>
        <v/>
      </c>
      <c r="BF94">
        <f t="shared" si="151"/>
        <v>9</v>
      </c>
      <c r="BG94">
        <f t="shared" si="152"/>
        <v>20</v>
      </c>
      <c r="BH94">
        <f t="shared" si="153"/>
        <v>1</v>
      </c>
      <c r="BI94">
        <f t="shared" si="157"/>
        <v>520</v>
      </c>
      <c r="BN94">
        <f>IF(OR(COUNTIF($AV$85:AV94, "LAST")&gt;0, COUNTIF($AV$85:AV94, "FINAL")&gt;0), "", IF($AJ$1&gt;=$K94, IFERROR(BF94-BG94, 0), ""))</f>
        <v>-11</v>
      </c>
      <c r="BT94">
        <f t="shared" si="161"/>
        <v>5</v>
      </c>
      <c r="BU94">
        <f t="shared" si="162"/>
        <v>12</v>
      </c>
      <c r="BV94">
        <f>IF(OR(COUNTIF($AV$85:AV94, "LAST")&gt;0, COUNTIF($AV$85:AV94, "FINAL")&gt;0), "", IF($AJ$1&gt;=$K94, AQ94, 0))</f>
        <v>1</v>
      </c>
      <c r="BW94">
        <f t="shared" si="163"/>
        <v>0</v>
      </c>
      <c r="BX94">
        <f t="shared" si="164"/>
        <v>0</v>
      </c>
    </row>
    <row r="95" spans="11:76" x14ac:dyDescent="0.35">
      <c r="K95" s="28">
        <v>211</v>
      </c>
      <c r="L95" s="28">
        <v>63</v>
      </c>
      <c r="M95" s="35">
        <f>AutoScoreboard!I40</f>
        <v>40</v>
      </c>
      <c r="N95" s="35">
        <f>AutoScoreboard!J40</f>
        <v>27</v>
      </c>
      <c r="O95" s="28">
        <f t="shared" si="154"/>
        <v>11</v>
      </c>
      <c r="P95" s="28">
        <f t="shared" si="155"/>
        <v>8</v>
      </c>
      <c r="Q95" s="28">
        <f t="shared" si="165"/>
        <v>2</v>
      </c>
      <c r="R95" s="28" t="str">
        <f t="shared" si="166"/>
        <v/>
      </c>
      <c r="S95" s="28">
        <f t="shared" si="167"/>
        <v>16</v>
      </c>
      <c r="T95" s="28">
        <f t="shared" si="168"/>
        <v>5</v>
      </c>
      <c r="U95" s="28" t="str">
        <f t="shared" si="159"/>
        <v/>
      </c>
      <c r="V95" s="28" t="str">
        <f t="shared" si="160"/>
        <v/>
      </c>
      <c r="W95" s="28">
        <f t="shared" si="169"/>
        <v>327</v>
      </c>
      <c r="X95" s="28">
        <f t="shared" si="128"/>
        <v>33</v>
      </c>
      <c r="Y95" s="28">
        <f t="shared" si="129"/>
        <v>33</v>
      </c>
      <c r="Z95" t="str">
        <f>IF(OR(COUNTIF($V$85:V94, "LAST")&gt;0, COUNTIF($V$85:V94, "FINAL")&gt;0), "", IF(Q95=1, IF(U95="SCORE", VLOOKUP(S95, D:E, 2, FALSE), ""), ""))</f>
        <v/>
      </c>
      <c r="AA95" t="str">
        <f>IF(OR(COUNTIF($V$85:V94, "LAST")&gt;0, COUNTIF($V$85:V94, "FINAL")&gt;0), "", IF(Q95=2, IF(U95="SCORE", VLOOKUP(S95, D:F, 3, FALSE), ""), ""))</f>
        <v/>
      </c>
      <c r="AB95" t="str">
        <f>IF(AD95="","", MAX($AB$4:AB94)+1)</f>
        <v/>
      </c>
      <c r="AC95" t="str">
        <f>IF(AE95="","", MAX($AC$4:AC94)+1)</f>
        <v/>
      </c>
      <c r="AD95" t="str">
        <f t="shared" si="170"/>
        <v/>
      </c>
      <c r="AE95" t="str">
        <f t="shared" si="171"/>
        <v/>
      </c>
      <c r="AF95">
        <f t="shared" si="172"/>
        <v>9</v>
      </c>
      <c r="AG95">
        <f t="shared" si="173"/>
        <v>20</v>
      </c>
      <c r="AH95">
        <f t="shared" si="174"/>
        <v>1</v>
      </c>
      <c r="AI95">
        <f t="shared" si="175"/>
        <v>520</v>
      </c>
      <c r="AK95">
        <f t="shared" si="130"/>
        <v>211</v>
      </c>
      <c r="AL95">
        <f t="shared" si="156"/>
        <v>63</v>
      </c>
      <c r="AM95">
        <f t="shared" si="132"/>
        <v>40</v>
      </c>
      <c r="AN95">
        <f t="shared" si="133"/>
        <v>27</v>
      </c>
      <c r="AO95">
        <f t="shared" si="134"/>
        <v>11</v>
      </c>
      <c r="AP95">
        <f t="shared" si="135"/>
        <v>8</v>
      </c>
      <c r="AQ95">
        <f t="shared" si="136"/>
        <v>2</v>
      </c>
      <c r="AR95" t="str">
        <f t="shared" si="137"/>
        <v/>
      </c>
      <c r="AS95">
        <f t="shared" si="138"/>
        <v>16</v>
      </c>
      <c r="AT95">
        <f t="shared" si="139"/>
        <v>5</v>
      </c>
      <c r="AU95" t="str">
        <f t="shared" si="140"/>
        <v/>
      </c>
      <c r="AV95" t="str">
        <f t="shared" si="141"/>
        <v/>
      </c>
      <c r="AW95">
        <f t="shared" si="142"/>
        <v>327</v>
      </c>
      <c r="AX95">
        <f t="shared" si="143"/>
        <v>33</v>
      </c>
      <c r="AY95">
        <f t="shared" si="144"/>
        <v>33</v>
      </c>
      <c r="AZ95" t="str">
        <f t="shared" si="145"/>
        <v/>
      </c>
      <c r="BA95" t="str">
        <f t="shared" si="146"/>
        <v/>
      </c>
      <c r="BB95" t="str">
        <f t="shared" si="147"/>
        <v/>
      </c>
      <c r="BC95" t="str">
        <f t="shared" si="148"/>
        <v/>
      </c>
      <c r="BD95" t="str">
        <f t="shared" si="149"/>
        <v/>
      </c>
      <c r="BE95" t="str">
        <f t="shared" si="150"/>
        <v/>
      </c>
      <c r="BF95">
        <f t="shared" si="151"/>
        <v>9</v>
      </c>
      <c r="BG95">
        <f t="shared" si="152"/>
        <v>20</v>
      </c>
      <c r="BH95">
        <f t="shared" si="153"/>
        <v>1</v>
      </c>
      <c r="BI95">
        <f t="shared" si="157"/>
        <v>520</v>
      </c>
      <c r="BN95">
        <f>IF(OR(COUNTIF($AV$85:AV95, "LAST")&gt;0, COUNTIF($AV$85:AV95, "FINAL")&gt;0), "", IF($AJ$1&gt;=$K95, IFERROR(BF95-BG95, 0), ""))</f>
        <v>-11</v>
      </c>
      <c r="BT95">
        <f t="shared" si="161"/>
        <v>0</v>
      </c>
      <c r="BU95">
        <f t="shared" si="162"/>
        <v>0</v>
      </c>
      <c r="BV95">
        <f>IF(OR(COUNTIF($AV$85:AV95, "LAST")&gt;0, COUNTIF($AV$85:AV95, "FINAL")&gt;0), "", IF($AJ$1&gt;=$K95, AQ95, 0))</f>
        <v>2</v>
      </c>
      <c r="BW95">
        <f t="shared" si="163"/>
        <v>11</v>
      </c>
      <c r="BX95">
        <f t="shared" si="164"/>
        <v>8</v>
      </c>
    </row>
    <row r="96" spans="11:76" x14ac:dyDescent="0.35">
      <c r="K96" s="28">
        <v>212</v>
      </c>
      <c r="L96" s="28">
        <v>64</v>
      </c>
      <c r="M96" s="35">
        <f>AutoScoreboard!I41</f>
        <v>31</v>
      </c>
      <c r="N96" s="35">
        <f>AutoScoreboard!J41</f>
        <v>22</v>
      </c>
      <c r="O96" s="28">
        <f t="shared" si="154"/>
        <v>9</v>
      </c>
      <c r="P96" s="28">
        <f t="shared" si="155"/>
        <v>7</v>
      </c>
      <c r="Q96" s="28">
        <f t="shared" si="165"/>
        <v>1</v>
      </c>
      <c r="R96" s="28" t="str">
        <f t="shared" si="166"/>
        <v/>
      </c>
      <c r="S96" s="28">
        <f t="shared" si="167"/>
        <v>5</v>
      </c>
      <c r="T96" s="28">
        <f t="shared" si="168"/>
        <v>14</v>
      </c>
      <c r="U96" s="28" t="str">
        <f t="shared" si="159"/>
        <v/>
      </c>
      <c r="V96" s="28" t="str">
        <f t="shared" si="160"/>
        <v/>
      </c>
      <c r="W96" s="28">
        <f t="shared" si="169"/>
        <v>334</v>
      </c>
      <c r="X96" s="28">
        <f t="shared" si="128"/>
        <v>34</v>
      </c>
      <c r="Y96" s="28">
        <f t="shared" si="129"/>
        <v>34</v>
      </c>
      <c r="Z96" t="str">
        <f>IF(OR(COUNTIF($V$85:V95, "LAST")&gt;0, COUNTIF($V$85:V95, "FINAL")&gt;0), "", IF(Q96=1, IF(U96="SCORE", VLOOKUP(S96, D:E, 2, FALSE), ""), ""))</f>
        <v/>
      </c>
      <c r="AA96" t="str">
        <f>IF(OR(COUNTIF($V$85:V95, "LAST")&gt;0, COUNTIF($V$85:V95, "FINAL")&gt;0), "", IF(Q96=2, IF(U96="SCORE", VLOOKUP(S96, D:F, 3, FALSE), ""), ""))</f>
        <v/>
      </c>
      <c r="AB96" t="str">
        <f>IF(AD96="","", MAX($AB$4:AB95)+1)</f>
        <v/>
      </c>
      <c r="AC96" t="str">
        <f>IF(AE96="","", MAX($AC$4:AC95)+1)</f>
        <v/>
      </c>
      <c r="AD96" t="str">
        <f t="shared" si="170"/>
        <v/>
      </c>
      <c r="AE96" t="str">
        <f t="shared" si="171"/>
        <v/>
      </c>
      <c r="AF96">
        <f t="shared" si="172"/>
        <v>9</v>
      </c>
      <c r="AG96">
        <f t="shared" si="173"/>
        <v>20</v>
      </c>
      <c r="AH96">
        <f t="shared" si="174"/>
        <v>1</v>
      </c>
      <c r="AI96">
        <f t="shared" si="175"/>
        <v>520</v>
      </c>
      <c r="AK96">
        <f t="shared" si="130"/>
        <v>212</v>
      </c>
      <c r="AL96">
        <f t="shared" si="156"/>
        <v>64</v>
      </c>
      <c r="AM96">
        <f t="shared" si="132"/>
        <v>31</v>
      </c>
      <c r="AN96">
        <f t="shared" si="133"/>
        <v>22</v>
      </c>
      <c r="AO96">
        <f t="shared" si="134"/>
        <v>9</v>
      </c>
      <c r="AP96">
        <f t="shared" si="135"/>
        <v>7</v>
      </c>
      <c r="AQ96">
        <f t="shared" si="136"/>
        <v>1</v>
      </c>
      <c r="AR96" t="str">
        <f t="shared" si="137"/>
        <v/>
      </c>
      <c r="AS96">
        <f t="shared" si="138"/>
        <v>5</v>
      </c>
      <c r="AT96">
        <f t="shared" si="139"/>
        <v>14</v>
      </c>
      <c r="AU96" t="str">
        <f t="shared" si="140"/>
        <v/>
      </c>
      <c r="AV96" t="str">
        <f t="shared" si="141"/>
        <v/>
      </c>
      <c r="AW96">
        <f t="shared" si="142"/>
        <v>334</v>
      </c>
      <c r="AX96">
        <f t="shared" si="143"/>
        <v>34</v>
      </c>
      <c r="AY96">
        <f t="shared" si="144"/>
        <v>34</v>
      </c>
      <c r="AZ96" t="str">
        <f t="shared" si="145"/>
        <v/>
      </c>
      <c r="BA96" t="str">
        <f t="shared" si="146"/>
        <v/>
      </c>
      <c r="BB96" t="str">
        <f t="shared" si="147"/>
        <v/>
      </c>
      <c r="BC96" t="str">
        <f t="shared" si="148"/>
        <v/>
      </c>
      <c r="BD96" t="str">
        <f t="shared" si="149"/>
        <v/>
      </c>
      <c r="BE96" t="str">
        <f t="shared" si="150"/>
        <v/>
      </c>
      <c r="BF96">
        <f t="shared" si="151"/>
        <v>9</v>
      </c>
      <c r="BG96">
        <f t="shared" si="152"/>
        <v>20</v>
      </c>
      <c r="BH96">
        <f t="shared" si="153"/>
        <v>1</v>
      </c>
      <c r="BI96">
        <f t="shared" si="157"/>
        <v>520</v>
      </c>
      <c r="BN96">
        <f>IF(OR(COUNTIF($AV$85:AV96, "LAST")&gt;0, COUNTIF($AV$85:AV96, "FINAL")&gt;0), "", IF($AJ$1&gt;=$K96, IFERROR(BF96-BG96, 0), ""))</f>
        <v>-11</v>
      </c>
      <c r="BT96">
        <f t="shared" si="161"/>
        <v>9</v>
      </c>
      <c r="BU96">
        <f t="shared" si="162"/>
        <v>7</v>
      </c>
      <c r="BV96">
        <f>IF(OR(COUNTIF($AV$85:AV96, "LAST")&gt;0, COUNTIF($AV$85:AV96, "FINAL")&gt;0), "", IF($AJ$1&gt;=$K96, AQ96, 0))</f>
        <v>1</v>
      </c>
      <c r="BW96">
        <f t="shared" si="163"/>
        <v>0</v>
      </c>
      <c r="BX96">
        <f t="shared" si="164"/>
        <v>0</v>
      </c>
    </row>
    <row r="97" spans="11:76" x14ac:dyDescent="0.35">
      <c r="K97" s="28">
        <v>213</v>
      </c>
      <c r="L97" s="28">
        <v>65</v>
      </c>
      <c r="M97" s="35">
        <f>AutoScoreboard!I42</f>
        <v>5</v>
      </c>
      <c r="N97" s="35">
        <f>AutoScoreboard!J42</f>
        <v>10</v>
      </c>
      <c r="O97" s="28">
        <f t="shared" si="154"/>
        <v>3</v>
      </c>
      <c r="P97" s="28">
        <f t="shared" si="155"/>
        <v>4</v>
      </c>
      <c r="Q97" s="28">
        <f t="shared" si="165"/>
        <v>2</v>
      </c>
      <c r="R97" s="28" t="str">
        <f t="shared" si="166"/>
        <v/>
      </c>
      <c r="S97" s="28">
        <f t="shared" si="167"/>
        <v>14</v>
      </c>
      <c r="T97" s="28">
        <f t="shared" si="168"/>
        <v>11</v>
      </c>
      <c r="U97" s="28" t="str">
        <f t="shared" si="159"/>
        <v/>
      </c>
      <c r="V97" s="28" t="str">
        <f t="shared" si="160"/>
        <v/>
      </c>
      <c r="W97" s="28">
        <f t="shared" si="169"/>
        <v>338</v>
      </c>
      <c r="X97" s="28">
        <f t="shared" si="128"/>
        <v>34</v>
      </c>
      <c r="Y97" s="28">
        <f t="shared" si="129"/>
        <v>34</v>
      </c>
      <c r="Z97" t="str">
        <f>IF(OR(COUNTIF($V$85:V96, "LAST")&gt;0, COUNTIF($V$85:V96, "FINAL")&gt;0), "", IF(Q97=1, IF(U97="SCORE", VLOOKUP(S97, D:E, 2, FALSE), ""), ""))</f>
        <v/>
      </c>
      <c r="AA97" t="str">
        <f>IF(OR(COUNTIF($V$85:V96, "LAST")&gt;0, COUNTIF($V$85:V96, "FINAL")&gt;0), "", IF(Q97=2, IF(U97="SCORE", VLOOKUP(S97, D:F, 3, FALSE), ""), ""))</f>
        <v/>
      </c>
      <c r="AB97" t="str">
        <f>IF(AD97="","", MAX($AB$4:AB96)+1)</f>
        <v/>
      </c>
      <c r="AC97" t="str">
        <f>IF(AE97="","", MAX($AC$4:AC96)+1)</f>
        <v/>
      </c>
      <c r="AD97" t="str">
        <f t="shared" si="170"/>
        <v/>
      </c>
      <c r="AE97" t="str">
        <f t="shared" si="171"/>
        <v/>
      </c>
      <c r="AF97">
        <f t="shared" si="172"/>
        <v>9</v>
      </c>
      <c r="AG97">
        <f t="shared" si="173"/>
        <v>20</v>
      </c>
      <c r="AH97">
        <f t="shared" si="174"/>
        <v>1</v>
      </c>
      <c r="AI97">
        <f t="shared" si="175"/>
        <v>520</v>
      </c>
      <c r="AK97">
        <f t="shared" si="130"/>
        <v>213</v>
      </c>
      <c r="AL97">
        <f t="shared" si="156"/>
        <v>65</v>
      </c>
      <c r="AM97">
        <f t="shared" si="132"/>
        <v>5</v>
      </c>
      <c r="AN97">
        <f t="shared" si="133"/>
        <v>10</v>
      </c>
      <c r="AO97">
        <f t="shared" si="134"/>
        <v>3</v>
      </c>
      <c r="AP97">
        <f t="shared" si="135"/>
        <v>4</v>
      </c>
      <c r="AQ97">
        <f t="shared" si="136"/>
        <v>2</v>
      </c>
      <c r="AR97" t="str">
        <f t="shared" si="137"/>
        <v/>
      </c>
      <c r="AS97">
        <f t="shared" si="138"/>
        <v>14</v>
      </c>
      <c r="AT97">
        <f t="shared" si="139"/>
        <v>11</v>
      </c>
      <c r="AU97" t="str">
        <f t="shared" si="140"/>
        <v/>
      </c>
      <c r="AV97" t="str">
        <f t="shared" si="141"/>
        <v/>
      </c>
      <c r="AW97">
        <f t="shared" si="142"/>
        <v>338</v>
      </c>
      <c r="AX97">
        <f t="shared" si="143"/>
        <v>34</v>
      </c>
      <c r="AY97">
        <f t="shared" si="144"/>
        <v>34</v>
      </c>
      <c r="AZ97" t="str">
        <f t="shared" si="145"/>
        <v/>
      </c>
      <c r="BA97" t="str">
        <f t="shared" si="146"/>
        <v/>
      </c>
      <c r="BB97" t="str">
        <f t="shared" si="147"/>
        <v/>
      </c>
      <c r="BC97" t="str">
        <f t="shared" si="148"/>
        <v/>
      </c>
      <c r="BD97" t="str">
        <f t="shared" si="149"/>
        <v/>
      </c>
      <c r="BE97" t="str">
        <f t="shared" si="150"/>
        <v/>
      </c>
      <c r="BF97">
        <f t="shared" si="151"/>
        <v>9</v>
      </c>
      <c r="BG97">
        <f t="shared" si="152"/>
        <v>20</v>
      </c>
      <c r="BH97">
        <f t="shared" si="153"/>
        <v>1</v>
      </c>
      <c r="BI97">
        <f t="shared" si="157"/>
        <v>520</v>
      </c>
      <c r="BN97">
        <f>IF(OR(COUNTIF($AV$85:AV97, "LAST")&gt;0, COUNTIF($AV$85:AV97, "FINAL")&gt;0), "", IF($AJ$1&gt;=$K97, IFERROR(BF97-BG97, 0), ""))</f>
        <v>-11</v>
      </c>
      <c r="BT97">
        <f t="shared" si="161"/>
        <v>0</v>
      </c>
      <c r="BU97">
        <f t="shared" si="162"/>
        <v>0</v>
      </c>
      <c r="BV97">
        <f>IF(OR(COUNTIF($AV$85:AV97, "LAST")&gt;0, COUNTIF($AV$85:AV97, "FINAL")&gt;0), "", IF($AJ$1&gt;=$K97, AQ97, 0))</f>
        <v>2</v>
      </c>
      <c r="BW97">
        <f t="shared" si="163"/>
        <v>3</v>
      </c>
      <c r="BX97">
        <f t="shared" si="164"/>
        <v>4</v>
      </c>
    </row>
    <row r="98" spans="11:76" x14ac:dyDescent="0.35">
      <c r="K98" s="28">
        <v>214</v>
      </c>
      <c r="L98" s="28">
        <v>66</v>
      </c>
      <c r="M98" s="35">
        <f>AutoScoreboard!I43</f>
        <v>24</v>
      </c>
      <c r="N98" s="35">
        <f>AutoScoreboard!J43</f>
        <v>9</v>
      </c>
      <c r="O98" s="28">
        <f t="shared" si="154"/>
        <v>7</v>
      </c>
      <c r="P98" s="28">
        <f t="shared" si="155"/>
        <v>4</v>
      </c>
      <c r="Q98" s="28">
        <f t="shared" si="165"/>
        <v>1</v>
      </c>
      <c r="R98" s="28" t="str">
        <f t="shared" si="166"/>
        <v/>
      </c>
      <c r="S98" s="28">
        <f t="shared" si="167"/>
        <v>11</v>
      </c>
      <c r="T98" s="28">
        <f t="shared" si="168"/>
        <v>18</v>
      </c>
      <c r="U98" s="28" t="str">
        <f t="shared" si="159"/>
        <v/>
      </c>
      <c r="V98" s="28" t="str">
        <f t="shared" si="160"/>
        <v/>
      </c>
      <c r="W98" s="28">
        <f t="shared" si="169"/>
        <v>342</v>
      </c>
      <c r="X98" s="28">
        <f t="shared" si="128"/>
        <v>35</v>
      </c>
      <c r="Y98" s="28">
        <f t="shared" si="129"/>
        <v>35</v>
      </c>
      <c r="Z98" t="str">
        <f>IF(OR(COUNTIF($V$85:V97, "LAST")&gt;0, COUNTIF($V$85:V97, "FINAL")&gt;0), "", IF(Q98=1, IF(U98="SCORE", VLOOKUP(S98, D:E, 2, FALSE), ""), ""))</f>
        <v/>
      </c>
      <c r="AA98" t="str">
        <f>IF(OR(COUNTIF($V$85:V97, "LAST")&gt;0, COUNTIF($V$85:V97, "FINAL")&gt;0), "", IF(Q98=2, IF(U98="SCORE", VLOOKUP(S98, D:F, 3, FALSE), ""), ""))</f>
        <v/>
      </c>
      <c r="AB98" t="str">
        <f>IF(AD98="","", MAX($AB$4:AB97)+1)</f>
        <v/>
      </c>
      <c r="AC98" t="str">
        <f>IF(AE98="","", MAX($AC$4:AC97)+1)</f>
        <v/>
      </c>
      <c r="AD98" t="str">
        <f t="shared" si="170"/>
        <v/>
      </c>
      <c r="AE98" t="str">
        <f t="shared" si="171"/>
        <v/>
      </c>
      <c r="AF98">
        <f t="shared" si="172"/>
        <v>9</v>
      </c>
      <c r="AG98">
        <f t="shared" si="173"/>
        <v>20</v>
      </c>
      <c r="AH98">
        <f t="shared" si="174"/>
        <v>1</v>
      </c>
      <c r="AI98">
        <f t="shared" si="175"/>
        <v>520</v>
      </c>
      <c r="AK98">
        <f t="shared" si="130"/>
        <v>214</v>
      </c>
      <c r="AL98">
        <f t="shared" si="156"/>
        <v>66</v>
      </c>
      <c r="AM98">
        <f t="shared" si="132"/>
        <v>24</v>
      </c>
      <c r="AN98">
        <f t="shared" si="133"/>
        <v>9</v>
      </c>
      <c r="AO98">
        <f t="shared" si="134"/>
        <v>7</v>
      </c>
      <c r="AP98">
        <f t="shared" si="135"/>
        <v>4</v>
      </c>
      <c r="AQ98">
        <f t="shared" si="136"/>
        <v>1</v>
      </c>
      <c r="AR98" t="str">
        <f t="shared" si="137"/>
        <v/>
      </c>
      <c r="AS98">
        <f t="shared" si="138"/>
        <v>11</v>
      </c>
      <c r="AT98">
        <f t="shared" si="139"/>
        <v>18</v>
      </c>
      <c r="AU98" t="str">
        <f t="shared" si="140"/>
        <v/>
      </c>
      <c r="AV98" t="str">
        <f t="shared" si="141"/>
        <v/>
      </c>
      <c r="AW98">
        <f t="shared" si="142"/>
        <v>342</v>
      </c>
      <c r="AX98">
        <f t="shared" si="143"/>
        <v>35</v>
      </c>
      <c r="AY98">
        <f t="shared" si="144"/>
        <v>35</v>
      </c>
      <c r="AZ98" t="str">
        <f t="shared" si="145"/>
        <v/>
      </c>
      <c r="BA98" t="str">
        <f t="shared" si="146"/>
        <v/>
      </c>
      <c r="BB98" t="str">
        <f t="shared" si="147"/>
        <v/>
      </c>
      <c r="BC98" t="str">
        <f t="shared" si="148"/>
        <v/>
      </c>
      <c r="BD98" t="str">
        <f t="shared" si="149"/>
        <v/>
      </c>
      <c r="BE98" t="str">
        <f t="shared" si="150"/>
        <v/>
      </c>
      <c r="BF98">
        <f t="shared" si="151"/>
        <v>9</v>
      </c>
      <c r="BG98">
        <f t="shared" si="152"/>
        <v>20</v>
      </c>
      <c r="BH98">
        <f t="shared" si="153"/>
        <v>1</v>
      </c>
      <c r="BI98">
        <f t="shared" si="157"/>
        <v>520</v>
      </c>
      <c r="BN98">
        <f>IF(OR(COUNTIF($AV$85:AV98, "LAST")&gt;0, COUNTIF($AV$85:AV98, "FINAL")&gt;0), "", IF($AJ$1&gt;=$K98, IFERROR(BF98-BG98, 0), ""))</f>
        <v>-11</v>
      </c>
      <c r="BT98">
        <f t="shared" si="161"/>
        <v>7</v>
      </c>
      <c r="BU98">
        <f t="shared" si="162"/>
        <v>4</v>
      </c>
      <c r="BV98">
        <f>IF(OR(COUNTIF($AV$85:AV98, "LAST")&gt;0, COUNTIF($AV$85:AV98, "FINAL")&gt;0), "", IF($AJ$1&gt;=$K98, AQ98, 0))</f>
        <v>1</v>
      </c>
      <c r="BW98">
        <f t="shared" si="163"/>
        <v>0</v>
      </c>
      <c r="BX98">
        <f t="shared" si="164"/>
        <v>0</v>
      </c>
    </row>
    <row r="99" spans="11:76" x14ac:dyDescent="0.35">
      <c r="K99" s="28">
        <v>215</v>
      </c>
      <c r="L99" s="28">
        <v>67</v>
      </c>
      <c r="M99" s="35">
        <f>AutoScoreboard!I44</f>
        <v>2</v>
      </c>
      <c r="N99" s="35">
        <f>AutoScoreboard!J44</f>
        <v>35</v>
      </c>
      <c r="O99" s="28">
        <f t="shared" si="154"/>
        <v>2</v>
      </c>
      <c r="P99" s="28">
        <f t="shared" si="155"/>
        <v>10</v>
      </c>
      <c r="Q99" s="28">
        <f t="shared" si="165"/>
        <v>2</v>
      </c>
      <c r="R99" s="28" t="str">
        <f t="shared" si="166"/>
        <v/>
      </c>
      <c r="S99" s="28">
        <f t="shared" si="167"/>
        <v>18</v>
      </c>
      <c r="T99" s="28">
        <f t="shared" si="168"/>
        <v>16</v>
      </c>
      <c r="U99" s="28" t="str">
        <f t="shared" si="159"/>
        <v/>
      </c>
      <c r="V99" s="28" t="str">
        <f t="shared" si="160"/>
        <v/>
      </c>
      <c r="W99" s="28">
        <f t="shared" si="169"/>
        <v>352</v>
      </c>
      <c r="X99" s="28">
        <f t="shared" si="128"/>
        <v>36</v>
      </c>
      <c r="Y99" s="28">
        <f t="shared" si="129"/>
        <v>36</v>
      </c>
      <c r="Z99" t="str">
        <f>IF(OR(COUNTIF($V$85:V98, "LAST")&gt;0, COUNTIF($V$85:V98, "FINAL")&gt;0), "", IF(Q99=1, IF(U99="SCORE", VLOOKUP(S99, D:E, 2, FALSE), ""), ""))</f>
        <v/>
      </c>
      <c r="AA99" t="str">
        <f>IF(OR(COUNTIF($V$85:V98, "LAST")&gt;0, COUNTIF($V$85:V98, "FINAL")&gt;0), "", IF(Q99=2, IF(U99="SCORE", VLOOKUP(S99, D:F, 3, FALSE), ""), ""))</f>
        <v/>
      </c>
      <c r="AB99" t="str">
        <f>IF(AD99="","", MAX($AB$4:AB98)+1)</f>
        <v/>
      </c>
      <c r="AC99" t="str">
        <f>IF(AE99="","", MAX($AC$4:AC98)+1)</f>
        <v/>
      </c>
      <c r="AD99" t="str">
        <f t="shared" si="170"/>
        <v/>
      </c>
      <c r="AE99" t="str">
        <f t="shared" si="171"/>
        <v/>
      </c>
      <c r="AF99">
        <f t="shared" si="172"/>
        <v>9</v>
      </c>
      <c r="AG99">
        <f t="shared" si="173"/>
        <v>20</v>
      </c>
      <c r="AH99">
        <f t="shared" si="174"/>
        <v>1</v>
      </c>
      <c r="AI99">
        <f t="shared" si="175"/>
        <v>520</v>
      </c>
      <c r="AK99">
        <f t="shared" si="130"/>
        <v>215</v>
      </c>
      <c r="AL99">
        <f t="shared" si="156"/>
        <v>67</v>
      </c>
      <c r="AM99">
        <f t="shared" si="132"/>
        <v>2</v>
      </c>
      <c r="AN99">
        <f t="shared" si="133"/>
        <v>35</v>
      </c>
      <c r="AO99">
        <f t="shared" si="134"/>
        <v>2</v>
      </c>
      <c r="AP99">
        <f t="shared" si="135"/>
        <v>10</v>
      </c>
      <c r="AQ99">
        <f t="shared" si="136"/>
        <v>2</v>
      </c>
      <c r="AR99" t="str">
        <f t="shared" si="137"/>
        <v/>
      </c>
      <c r="AS99">
        <f t="shared" si="138"/>
        <v>18</v>
      </c>
      <c r="AT99">
        <f t="shared" si="139"/>
        <v>16</v>
      </c>
      <c r="AU99" t="str">
        <f t="shared" si="140"/>
        <v/>
      </c>
      <c r="AV99" t="str">
        <f t="shared" si="141"/>
        <v/>
      </c>
      <c r="AW99">
        <f t="shared" si="142"/>
        <v>352</v>
      </c>
      <c r="AX99">
        <f t="shared" si="143"/>
        <v>36</v>
      </c>
      <c r="AY99">
        <f t="shared" si="144"/>
        <v>36</v>
      </c>
      <c r="AZ99" t="str">
        <f t="shared" si="145"/>
        <v/>
      </c>
      <c r="BA99" t="str">
        <f t="shared" si="146"/>
        <v/>
      </c>
      <c r="BB99" t="str">
        <f t="shared" si="147"/>
        <v/>
      </c>
      <c r="BC99" t="str">
        <f t="shared" si="148"/>
        <v/>
      </c>
      <c r="BD99" t="str">
        <f t="shared" si="149"/>
        <v/>
      </c>
      <c r="BE99" t="str">
        <f t="shared" si="150"/>
        <v/>
      </c>
      <c r="BF99">
        <f t="shared" si="151"/>
        <v>9</v>
      </c>
      <c r="BG99">
        <f t="shared" si="152"/>
        <v>20</v>
      </c>
      <c r="BH99">
        <f t="shared" si="153"/>
        <v>1</v>
      </c>
      <c r="BI99">
        <f t="shared" si="157"/>
        <v>520</v>
      </c>
      <c r="BN99">
        <f>IF(OR(COUNTIF($AV$85:AV99, "LAST")&gt;0, COUNTIF($AV$85:AV99, "FINAL")&gt;0), "", IF($AJ$1&gt;=$K99, IFERROR(BF99-BG99, 0), ""))</f>
        <v>-11</v>
      </c>
      <c r="BT99">
        <f t="shared" si="161"/>
        <v>0</v>
      </c>
      <c r="BU99">
        <f t="shared" si="162"/>
        <v>0</v>
      </c>
      <c r="BV99">
        <f>IF(OR(COUNTIF($AV$85:AV99, "LAST")&gt;0, COUNTIF($AV$85:AV99, "FINAL")&gt;0), "", IF($AJ$1&gt;=$K99, AQ99, 0))</f>
        <v>2</v>
      </c>
      <c r="BW99">
        <f t="shared" si="163"/>
        <v>2</v>
      </c>
      <c r="BX99">
        <f t="shared" si="164"/>
        <v>10</v>
      </c>
    </row>
    <row r="100" spans="11:76" x14ac:dyDescent="0.35">
      <c r="K100" s="28">
        <v>216</v>
      </c>
      <c r="L100" s="28">
        <v>68</v>
      </c>
      <c r="M100" s="35">
        <f>AutoScoreboard!I45</f>
        <v>12</v>
      </c>
      <c r="N100" s="35">
        <f>AutoScoreboard!J45</f>
        <v>39</v>
      </c>
      <c r="O100" s="28">
        <f t="shared" si="154"/>
        <v>4</v>
      </c>
      <c r="P100" s="28">
        <f t="shared" si="155"/>
        <v>11</v>
      </c>
      <c r="Q100" s="28">
        <f t="shared" si="165"/>
        <v>1</v>
      </c>
      <c r="R100" s="28" t="str">
        <f t="shared" si="166"/>
        <v/>
      </c>
      <c r="S100" s="28">
        <f t="shared" si="167"/>
        <v>16</v>
      </c>
      <c r="T100" s="28">
        <f t="shared" si="168"/>
        <v>20</v>
      </c>
      <c r="U100" s="28" t="str">
        <f t="shared" si="159"/>
        <v>SCORE</v>
      </c>
      <c r="V100" s="28" t="str">
        <f t="shared" si="160"/>
        <v/>
      </c>
      <c r="W100" s="28">
        <f t="shared" si="169"/>
        <v>363</v>
      </c>
      <c r="X100" s="28">
        <f t="shared" si="128"/>
        <v>37</v>
      </c>
      <c r="Y100" s="28">
        <f t="shared" si="129"/>
        <v>37</v>
      </c>
      <c r="Z100">
        <f>IF(OR(COUNTIF($V$85:V99, "LAST")&gt;0, COUNTIF($V$85:V99, "FINAL")&gt;0), "", IF(Q100=1, IF(U100="SCORE", VLOOKUP(S100, D:E, 2, FALSE), ""), ""))</f>
        <v>3</v>
      </c>
      <c r="AA100" t="str">
        <f>IF(OR(COUNTIF($V$85:V99, "LAST")&gt;0, COUNTIF($V$85:V99, "FINAL")&gt;0), "", IF(Q100=2, IF(U100="SCORE", VLOOKUP(S100, D:F, 3, FALSE), ""), ""))</f>
        <v/>
      </c>
      <c r="AB100">
        <f>IF(AD100="","", MAX($AB$4:AB99)+1)</f>
        <v>7</v>
      </c>
      <c r="AC100" t="str">
        <f>IF(AE100="","", MAX($AC$4:AC99)+1)</f>
        <v/>
      </c>
      <c r="AD100" t="str">
        <f t="shared" si="170"/>
        <v>3*37</v>
      </c>
      <c r="AE100" t="str">
        <f t="shared" si="171"/>
        <v/>
      </c>
      <c r="AF100">
        <f t="shared" si="172"/>
        <v>12</v>
      </c>
      <c r="AG100">
        <f t="shared" si="173"/>
        <v>20</v>
      </c>
      <c r="AH100">
        <f t="shared" si="174"/>
        <v>2</v>
      </c>
      <c r="AI100">
        <f t="shared" si="175"/>
        <v>530</v>
      </c>
      <c r="AK100">
        <f t="shared" si="130"/>
        <v>216</v>
      </c>
      <c r="AL100">
        <f t="shared" si="156"/>
        <v>68</v>
      </c>
      <c r="AM100">
        <f t="shared" si="132"/>
        <v>12</v>
      </c>
      <c r="AN100">
        <f t="shared" si="133"/>
        <v>39</v>
      </c>
      <c r="AO100">
        <f t="shared" si="134"/>
        <v>4</v>
      </c>
      <c r="AP100">
        <f t="shared" si="135"/>
        <v>11</v>
      </c>
      <c r="AQ100">
        <f t="shared" si="136"/>
        <v>1</v>
      </c>
      <c r="AR100" t="str">
        <f t="shared" si="137"/>
        <v/>
      </c>
      <c r="AS100">
        <f t="shared" si="138"/>
        <v>16</v>
      </c>
      <c r="AT100">
        <f t="shared" si="139"/>
        <v>20</v>
      </c>
      <c r="AU100" t="str">
        <f t="shared" si="140"/>
        <v>SCORE</v>
      </c>
      <c r="AV100" t="str">
        <f t="shared" si="141"/>
        <v/>
      </c>
      <c r="AW100">
        <f t="shared" si="142"/>
        <v>363</v>
      </c>
      <c r="AX100">
        <f t="shared" si="143"/>
        <v>37</v>
      </c>
      <c r="AY100">
        <f t="shared" si="144"/>
        <v>37</v>
      </c>
      <c r="AZ100">
        <f t="shared" si="145"/>
        <v>3</v>
      </c>
      <c r="BA100" t="str">
        <f t="shared" si="146"/>
        <v/>
      </c>
      <c r="BB100">
        <f t="shared" si="147"/>
        <v>7</v>
      </c>
      <c r="BC100" t="str">
        <f t="shared" si="148"/>
        <v/>
      </c>
      <c r="BD100" t="str">
        <f t="shared" si="149"/>
        <v>3*37</v>
      </c>
      <c r="BE100" t="str">
        <f t="shared" si="150"/>
        <v/>
      </c>
      <c r="BF100">
        <f t="shared" si="151"/>
        <v>12</v>
      </c>
      <c r="BG100">
        <f t="shared" si="152"/>
        <v>20</v>
      </c>
      <c r="BH100">
        <f t="shared" si="153"/>
        <v>2</v>
      </c>
      <c r="BI100">
        <f t="shared" si="157"/>
        <v>530</v>
      </c>
      <c r="BN100">
        <f>IF(OR(COUNTIF($AV$85:AV100, "LAST")&gt;0, COUNTIF($AV$85:AV100, "FINAL")&gt;0), "", IF($AJ$1&gt;=$K100, IFERROR(BF100-BG100, 0), ""))</f>
        <v>-8</v>
      </c>
      <c r="BT100">
        <f t="shared" si="161"/>
        <v>4</v>
      </c>
      <c r="BU100">
        <f t="shared" si="162"/>
        <v>11</v>
      </c>
      <c r="BV100">
        <f>IF(OR(COUNTIF($AV$85:AV100, "LAST")&gt;0, COUNTIF($AV$85:AV100, "FINAL")&gt;0), "", IF($AJ$1&gt;=$K100, AQ100, 0))</f>
        <v>1</v>
      </c>
      <c r="BW100">
        <f t="shared" si="163"/>
        <v>0</v>
      </c>
      <c r="BX100">
        <f t="shared" si="164"/>
        <v>0</v>
      </c>
    </row>
    <row r="101" spans="11:76" x14ac:dyDescent="0.35">
      <c r="K101" s="28">
        <v>217</v>
      </c>
      <c r="L101" s="28">
        <v>69</v>
      </c>
      <c r="M101" s="35">
        <f>AutoScoreboard!I46</f>
        <v>4</v>
      </c>
      <c r="N101" s="35">
        <f>AutoScoreboard!J46</f>
        <v>32</v>
      </c>
      <c r="O101" s="28">
        <f t="shared" si="154"/>
        <v>2</v>
      </c>
      <c r="P101" s="28">
        <f t="shared" si="155"/>
        <v>9</v>
      </c>
      <c r="Q101" s="28">
        <f t="shared" si="165"/>
        <v>1</v>
      </c>
      <c r="R101" s="28" t="str">
        <f t="shared" si="166"/>
        <v>KO</v>
      </c>
      <c r="S101" s="28">
        <f t="shared" si="167"/>
        <v>10</v>
      </c>
      <c r="T101" s="28">
        <f t="shared" si="168"/>
        <v>12</v>
      </c>
      <c r="U101" s="28" t="str">
        <f t="shared" si="159"/>
        <v/>
      </c>
      <c r="V101" s="28" t="str">
        <f t="shared" si="160"/>
        <v/>
      </c>
      <c r="W101" s="28">
        <f t="shared" si="169"/>
        <v>372</v>
      </c>
      <c r="X101" s="28">
        <f t="shared" si="128"/>
        <v>38</v>
      </c>
      <c r="Y101" s="28">
        <f t="shared" si="129"/>
        <v>38</v>
      </c>
      <c r="Z101" t="str">
        <f>IF(OR(COUNTIF($V$85:V100, "LAST")&gt;0, COUNTIF($V$85:V100, "FINAL")&gt;0), "", IF(Q101=1, IF(U101="SCORE", VLOOKUP(S101, D:E, 2, FALSE), ""), ""))</f>
        <v/>
      </c>
      <c r="AA101" t="str">
        <f>IF(OR(COUNTIF($V$85:V100, "LAST")&gt;0, COUNTIF($V$85:V100, "FINAL")&gt;0), "", IF(Q101=2, IF(U101="SCORE", VLOOKUP(S101, D:F, 3, FALSE), ""), ""))</f>
        <v/>
      </c>
      <c r="AB101" t="str">
        <f>IF(AD101="","", MAX($AB$4:AB100)+1)</f>
        <v/>
      </c>
      <c r="AC101" t="str">
        <f>IF(AE101="","", MAX($AC$4:AC100)+1)</f>
        <v/>
      </c>
      <c r="AD101" t="str">
        <f t="shared" si="170"/>
        <v/>
      </c>
      <c r="AE101" t="str">
        <f t="shared" si="171"/>
        <v/>
      </c>
      <c r="AF101">
        <f t="shared" si="172"/>
        <v>12</v>
      </c>
      <c r="AG101">
        <f t="shared" si="173"/>
        <v>20</v>
      </c>
      <c r="AH101">
        <f t="shared" si="174"/>
        <v>2</v>
      </c>
      <c r="AI101">
        <f t="shared" si="175"/>
        <v>530</v>
      </c>
      <c r="AK101">
        <f t="shared" si="130"/>
        <v>217</v>
      </c>
      <c r="AL101">
        <f t="shared" si="156"/>
        <v>69</v>
      </c>
      <c r="AM101">
        <f t="shared" si="132"/>
        <v>4</v>
      </c>
      <c r="AN101">
        <f t="shared" si="133"/>
        <v>32</v>
      </c>
      <c r="AO101">
        <f t="shared" si="134"/>
        <v>2</v>
      </c>
      <c r="AP101">
        <f t="shared" si="135"/>
        <v>9</v>
      </c>
      <c r="AQ101">
        <f t="shared" si="136"/>
        <v>1</v>
      </c>
      <c r="AR101" t="str">
        <f t="shared" si="137"/>
        <v>KO</v>
      </c>
      <c r="AS101">
        <f t="shared" si="138"/>
        <v>10</v>
      </c>
      <c r="AT101">
        <f t="shared" si="139"/>
        <v>12</v>
      </c>
      <c r="AU101" t="str">
        <f t="shared" si="140"/>
        <v/>
      </c>
      <c r="AV101" t="str">
        <f t="shared" si="141"/>
        <v/>
      </c>
      <c r="AW101">
        <f t="shared" si="142"/>
        <v>372</v>
      </c>
      <c r="AX101">
        <f t="shared" si="143"/>
        <v>38</v>
      </c>
      <c r="AY101">
        <f t="shared" si="144"/>
        <v>38</v>
      </c>
      <c r="AZ101" t="str">
        <f t="shared" si="145"/>
        <v/>
      </c>
      <c r="BA101" t="str">
        <f t="shared" si="146"/>
        <v/>
      </c>
      <c r="BB101" t="str">
        <f t="shared" si="147"/>
        <v/>
      </c>
      <c r="BC101" t="str">
        <f t="shared" si="148"/>
        <v/>
      </c>
      <c r="BD101" t="str">
        <f t="shared" si="149"/>
        <v/>
      </c>
      <c r="BE101" t="str">
        <f t="shared" si="150"/>
        <v/>
      </c>
      <c r="BF101">
        <f t="shared" si="151"/>
        <v>12</v>
      </c>
      <c r="BG101">
        <f t="shared" si="152"/>
        <v>20</v>
      </c>
      <c r="BH101">
        <f t="shared" si="153"/>
        <v>2</v>
      </c>
      <c r="BI101">
        <f t="shared" si="157"/>
        <v>530</v>
      </c>
      <c r="BN101">
        <f>IF(OR(COUNTIF($AV$85:AV101, "LAST")&gt;0, COUNTIF($AV$85:AV101, "FINAL")&gt;0), "", IF($AJ$1&gt;=$K101, IFERROR(BF101-BG101, 0), ""))</f>
        <v>-8</v>
      </c>
      <c r="BT101">
        <f t="shared" si="161"/>
        <v>2</v>
      </c>
      <c r="BU101">
        <f t="shared" si="162"/>
        <v>9</v>
      </c>
      <c r="BV101">
        <f>IF(OR(COUNTIF($AV$85:AV101, "LAST")&gt;0, COUNTIF($AV$85:AV101, "FINAL")&gt;0), "", IF($AJ$1&gt;=$K101, AQ101, 0))</f>
        <v>1</v>
      </c>
      <c r="BW101">
        <f t="shared" si="163"/>
        <v>0</v>
      </c>
      <c r="BX101">
        <f t="shared" si="164"/>
        <v>0</v>
      </c>
    </row>
    <row r="102" spans="11:76" x14ac:dyDescent="0.35">
      <c r="K102" s="28">
        <v>218</v>
      </c>
      <c r="L102" s="28">
        <v>70</v>
      </c>
      <c r="M102" s="35">
        <f>AutoScoreboard!I47</f>
        <v>42</v>
      </c>
      <c r="N102" s="35">
        <f>AutoScoreboard!J47</f>
        <v>38</v>
      </c>
      <c r="O102" s="28">
        <f t="shared" si="154"/>
        <v>12</v>
      </c>
      <c r="P102" s="28">
        <f t="shared" si="155"/>
        <v>11</v>
      </c>
      <c r="Q102" s="28">
        <f t="shared" si="165"/>
        <v>2</v>
      </c>
      <c r="R102" s="28" t="str">
        <f t="shared" si="166"/>
        <v/>
      </c>
      <c r="S102" s="28">
        <f t="shared" si="167"/>
        <v>12</v>
      </c>
      <c r="T102" s="28">
        <f t="shared" si="168"/>
        <v>0</v>
      </c>
      <c r="U102" s="28" t="str">
        <f t="shared" si="159"/>
        <v>SCORE</v>
      </c>
      <c r="V102" s="28" t="str">
        <f t="shared" si="160"/>
        <v/>
      </c>
      <c r="W102" s="28">
        <f t="shared" si="169"/>
        <v>383</v>
      </c>
      <c r="X102" s="28">
        <f t="shared" si="128"/>
        <v>39</v>
      </c>
      <c r="Y102" s="28">
        <f t="shared" si="129"/>
        <v>39</v>
      </c>
      <c r="Z102" t="str">
        <f>IF(OR(COUNTIF($V$85:V101, "LAST")&gt;0, COUNTIF($V$85:V101, "FINAL")&gt;0), "", IF(Q102=1, IF(U102="SCORE", VLOOKUP(S102, D:E, 2, FALSE), ""), ""))</f>
        <v/>
      </c>
      <c r="AA102">
        <f>IF(OR(COUNTIF($V$85:V101, "LAST")&gt;0, COUNTIF($V$85:V101, "FINAL")&gt;0), "", IF(Q102=2, IF(U102="SCORE", VLOOKUP(S102, D:F, 3, FALSE), ""), ""))</f>
        <v>1</v>
      </c>
      <c r="AB102" t="str">
        <f>IF(AD102="","", MAX($AB$4:AB101)+1)</f>
        <v/>
      </c>
      <c r="AC102">
        <f>IF(AE102="","", MAX($AC$4:AC101)+1)</f>
        <v>6</v>
      </c>
      <c r="AD102" t="str">
        <f t="shared" si="170"/>
        <v/>
      </c>
      <c r="AE102" t="str">
        <f t="shared" si="171"/>
        <v>1*39</v>
      </c>
      <c r="AF102">
        <f t="shared" si="172"/>
        <v>12</v>
      </c>
      <c r="AG102">
        <f t="shared" si="173"/>
        <v>23</v>
      </c>
      <c r="AH102">
        <f t="shared" si="174"/>
        <v>3</v>
      </c>
      <c r="AI102">
        <f t="shared" si="175"/>
        <v>540</v>
      </c>
      <c r="AK102">
        <f t="shared" si="130"/>
        <v>218</v>
      </c>
      <c r="AL102">
        <f t="shared" si="156"/>
        <v>70</v>
      </c>
      <c r="AM102">
        <f t="shared" si="132"/>
        <v>42</v>
      </c>
      <c r="AN102">
        <f t="shared" si="133"/>
        <v>38</v>
      </c>
      <c r="AO102">
        <f t="shared" si="134"/>
        <v>12</v>
      </c>
      <c r="AP102">
        <f t="shared" si="135"/>
        <v>11</v>
      </c>
      <c r="AQ102">
        <f t="shared" si="136"/>
        <v>2</v>
      </c>
      <c r="AR102" t="str">
        <f t="shared" si="137"/>
        <v/>
      </c>
      <c r="AS102">
        <f t="shared" si="138"/>
        <v>12</v>
      </c>
      <c r="AT102" t="str">
        <f t="shared" si="139"/>
        <v/>
      </c>
      <c r="AU102" t="str">
        <f t="shared" si="140"/>
        <v>SCORE</v>
      </c>
      <c r="AV102" t="str">
        <f t="shared" si="141"/>
        <v/>
      </c>
      <c r="AW102">
        <f t="shared" si="142"/>
        <v>383</v>
      </c>
      <c r="AX102">
        <f t="shared" si="143"/>
        <v>39</v>
      </c>
      <c r="AY102">
        <f t="shared" si="144"/>
        <v>39</v>
      </c>
      <c r="AZ102" t="str">
        <f t="shared" si="145"/>
        <v/>
      </c>
      <c r="BA102">
        <f t="shared" si="146"/>
        <v>1</v>
      </c>
      <c r="BB102" t="str">
        <f t="shared" si="147"/>
        <v/>
      </c>
      <c r="BC102">
        <f t="shared" si="148"/>
        <v>6</v>
      </c>
      <c r="BD102" t="str">
        <f t="shared" si="149"/>
        <v/>
      </c>
      <c r="BE102" t="str">
        <f t="shared" si="150"/>
        <v>1*39</v>
      </c>
      <c r="BF102">
        <f t="shared" si="151"/>
        <v>12</v>
      </c>
      <c r="BG102">
        <f t="shared" si="152"/>
        <v>23</v>
      </c>
      <c r="BH102">
        <f t="shared" si="153"/>
        <v>3</v>
      </c>
      <c r="BI102">
        <f t="shared" si="157"/>
        <v>540</v>
      </c>
      <c r="BN102">
        <f>IF(OR(COUNTIF($AV$85:AV102, "LAST")&gt;0, COUNTIF($AV$85:AV102, "FINAL")&gt;0), "", IF($AJ$1&gt;=$K102, IFERROR(BF102-BG102, 0), ""))</f>
        <v>-11</v>
      </c>
      <c r="BT102">
        <f t="shared" si="161"/>
        <v>0</v>
      </c>
      <c r="BU102">
        <f t="shared" si="162"/>
        <v>0</v>
      </c>
      <c r="BV102">
        <f>IF(OR(COUNTIF($AV$85:AV102, "LAST")&gt;0, COUNTIF($AV$85:AV102, "FINAL")&gt;0), "", IF($AJ$1&gt;=$K102, AQ102, 0))</f>
        <v>2</v>
      </c>
      <c r="BW102">
        <f t="shared" si="163"/>
        <v>12</v>
      </c>
      <c r="BX102">
        <f t="shared" si="164"/>
        <v>11</v>
      </c>
    </row>
    <row r="103" spans="11:76" x14ac:dyDescent="0.35">
      <c r="K103" s="28">
        <v>219</v>
      </c>
      <c r="L103" s="28">
        <v>71</v>
      </c>
      <c r="M103" s="35">
        <f>AutoScoreboard!I48</f>
        <v>20</v>
      </c>
      <c r="N103" s="35">
        <f>AutoScoreboard!J48</f>
        <v>50</v>
      </c>
      <c r="O103" s="28">
        <f t="shared" si="154"/>
        <v>6</v>
      </c>
      <c r="P103" s="28">
        <f t="shared" si="155"/>
        <v>15</v>
      </c>
      <c r="Q103" s="28">
        <f t="shared" si="165"/>
        <v>2</v>
      </c>
      <c r="R103" s="28" t="str">
        <f t="shared" si="166"/>
        <v>KO</v>
      </c>
      <c r="S103" s="28">
        <f t="shared" si="167"/>
        <v>10</v>
      </c>
      <c r="T103" s="28">
        <f t="shared" si="168"/>
        <v>4</v>
      </c>
      <c r="U103" s="28" t="str">
        <f t="shared" si="159"/>
        <v/>
      </c>
      <c r="V103" s="28" t="str">
        <f t="shared" si="160"/>
        <v/>
      </c>
      <c r="W103" s="28">
        <f t="shared" si="169"/>
        <v>398</v>
      </c>
      <c r="X103" s="28">
        <f t="shared" si="128"/>
        <v>40</v>
      </c>
      <c r="Y103" s="28">
        <f t="shared" si="129"/>
        <v>40</v>
      </c>
      <c r="Z103" t="str">
        <f>IF(OR(COUNTIF($V$85:V102, "LAST")&gt;0, COUNTIF($V$85:V102, "FINAL")&gt;0), "", IF(Q103=1, IF(U103="SCORE", VLOOKUP(S103, D:E, 2, FALSE), ""), ""))</f>
        <v/>
      </c>
      <c r="AA103" t="str">
        <f>IF(OR(COUNTIF($V$85:V102, "LAST")&gt;0, COUNTIF($V$85:V102, "FINAL")&gt;0), "", IF(Q103=2, IF(U103="SCORE", VLOOKUP(S103, D:F, 3, FALSE), ""), ""))</f>
        <v/>
      </c>
      <c r="AB103" t="str">
        <f>IF(AD103="","", MAX($AB$4:AB102)+1)</f>
        <v/>
      </c>
      <c r="AC103" t="str">
        <f>IF(AE103="","", MAX($AC$4:AC102)+1)</f>
        <v/>
      </c>
      <c r="AD103" t="str">
        <f t="shared" si="170"/>
        <v/>
      </c>
      <c r="AE103" t="str">
        <f t="shared" si="171"/>
        <v/>
      </c>
      <c r="AF103">
        <f t="shared" si="172"/>
        <v>12</v>
      </c>
      <c r="AG103">
        <f t="shared" si="173"/>
        <v>23</v>
      </c>
      <c r="AH103">
        <f t="shared" si="174"/>
        <v>3</v>
      </c>
      <c r="AI103">
        <f t="shared" si="175"/>
        <v>540</v>
      </c>
      <c r="AK103">
        <f t="shared" si="130"/>
        <v>219</v>
      </c>
      <c r="AL103">
        <f t="shared" si="156"/>
        <v>71</v>
      </c>
      <c r="AM103">
        <f t="shared" si="132"/>
        <v>20</v>
      </c>
      <c r="AN103">
        <f t="shared" si="133"/>
        <v>50</v>
      </c>
      <c r="AO103">
        <f t="shared" si="134"/>
        <v>6</v>
      </c>
      <c r="AP103">
        <f t="shared" si="135"/>
        <v>15</v>
      </c>
      <c r="AQ103">
        <f t="shared" si="136"/>
        <v>2</v>
      </c>
      <c r="AR103" t="str">
        <f t="shared" si="137"/>
        <v>KO</v>
      </c>
      <c r="AS103">
        <f t="shared" si="138"/>
        <v>10</v>
      </c>
      <c r="AT103">
        <f t="shared" si="139"/>
        <v>4</v>
      </c>
      <c r="AU103" t="str">
        <f t="shared" si="140"/>
        <v/>
      </c>
      <c r="AV103" t="str">
        <f t="shared" si="141"/>
        <v/>
      </c>
      <c r="AW103">
        <f t="shared" si="142"/>
        <v>398</v>
      </c>
      <c r="AX103">
        <f t="shared" si="143"/>
        <v>40</v>
      </c>
      <c r="AY103">
        <f t="shared" si="144"/>
        <v>40</v>
      </c>
      <c r="AZ103" t="str">
        <f t="shared" si="145"/>
        <v/>
      </c>
      <c r="BA103" t="str">
        <f t="shared" si="146"/>
        <v/>
      </c>
      <c r="BB103" t="str">
        <f t="shared" si="147"/>
        <v/>
      </c>
      <c r="BC103" t="str">
        <f t="shared" si="148"/>
        <v/>
      </c>
      <c r="BD103" t="str">
        <f t="shared" si="149"/>
        <v/>
      </c>
      <c r="BE103" t="str">
        <f t="shared" si="150"/>
        <v/>
      </c>
      <c r="BF103">
        <f t="shared" si="151"/>
        <v>12</v>
      </c>
      <c r="BG103">
        <f t="shared" si="152"/>
        <v>23</v>
      </c>
      <c r="BH103">
        <f t="shared" si="153"/>
        <v>3</v>
      </c>
      <c r="BI103">
        <f t="shared" si="157"/>
        <v>540</v>
      </c>
      <c r="BN103">
        <f>IF(OR(COUNTIF($AV$85:AV103, "LAST")&gt;0, COUNTIF($AV$85:AV103, "FINAL")&gt;0), "", IF($AJ$1&gt;=$K103, IFERROR(BF103-BG103, 0), ""))</f>
        <v>-11</v>
      </c>
      <c r="BT103">
        <f t="shared" si="161"/>
        <v>0</v>
      </c>
      <c r="BU103">
        <f t="shared" si="162"/>
        <v>0</v>
      </c>
      <c r="BV103">
        <f>IF(OR(COUNTIF($AV$85:AV103, "LAST")&gt;0, COUNTIF($AV$85:AV103, "FINAL")&gt;0), "", IF($AJ$1&gt;=$K103, AQ103, 0))</f>
        <v>2</v>
      </c>
      <c r="BW103">
        <f t="shared" si="163"/>
        <v>6</v>
      </c>
      <c r="BX103">
        <f t="shared" si="164"/>
        <v>15</v>
      </c>
    </row>
    <row r="104" spans="11:76" x14ac:dyDescent="0.35">
      <c r="K104" s="28">
        <v>220</v>
      </c>
      <c r="L104" s="28">
        <v>72</v>
      </c>
      <c r="M104" s="35">
        <f>AutoScoreboard!I49</f>
        <v>28</v>
      </c>
      <c r="N104" s="35">
        <f>AutoScoreboard!J49</f>
        <v>15</v>
      </c>
      <c r="O104" s="28">
        <f t="shared" si="154"/>
        <v>8</v>
      </c>
      <c r="P104" s="28">
        <f t="shared" si="155"/>
        <v>5</v>
      </c>
      <c r="Q104" s="28">
        <f t="shared" si="165"/>
        <v>1</v>
      </c>
      <c r="R104" s="28" t="str">
        <f t="shared" si="166"/>
        <v/>
      </c>
      <c r="S104" s="28">
        <f t="shared" si="167"/>
        <v>4</v>
      </c>
      <c r="T104" s="28">
        <f t="shared" si="168"/>
        <v>12</v>
      </c>
      <c r="U104" s="28" t="str">
        <f t="shared" si="159"/>
        <v/>
      </c>
      <c r="V104" s="28" t="str">
        <f t="shared" si="160"/>
        <v/>
      </c>
      <c r="W104" s="28">
        <f t="shared" si="169"/>
        <v>403</v>
      </c>
      <c r="X104" s="28">
        <f t="shared" si="128"/>
        <v>41</v>
      </c>
      <c r="Y104" s="28">
        <f t="shared" si="129"/>
        <v>41</v>
      </c>
      <c r="Z104" t="str">
        <f>IF(OR(COUNTIF($V$85:V103, "LAST")&gt;0, COUNTIF($V$85:V103, "FINAL")&gt;0), "", IF(Q104=1, IF(U104="SCORE", VLOOKUP(S104, D:E, 2, FALSE), ""), ""))</f>
        <v/>
      </c>
      <c r="AA104" t="str">
        <f>IF(OR(COUNTIF($V$85:V103, "LAST")&gt;0, COUNTIF($V$85:V103, "FINAL")&gt;0), "", IF(Q104=2, IF(U104="SCORE", VLOOKUP(S104, D:F, 3, FALSE), ""), ""))</f>
        <v/>
      </c>
      <c r="AB104" t="str">
        <f>IF(AD104="","", MAX($AB$4:AB103)+1)</f>
        <v/>
      </c>
      <c r="AC104" t="str">
        <f>IF(AE104="","", MAX($AC$4:AC103)+1)</f>
        <v/>
      </c>
      <c r="AD104" t="str">
        <f t="shared" si="170"/>
        <v/>
      </c>
      <c r="AE104" t="str">
        <f t="shared" si="171"/>
        <v/>
      </c>
      <c r="AF104">
        <f t="shared" si="172"/>
        <v>12</v>
      </c>
      <c r="AG104">
        <f t="shared" si="173"/>
        <v>23</v>
      </c>
      <c r="AH104">
        <f t="shared" si="174"/>
        <v>3</v>
      </c>
      <c r="AI104">
        <f t="shared" si="175"/>
        <v>540</v>
      </c>
      <c r="AK104">
        <f t="shared" si="130"/>
        <v>220</v>
      </c>
      <c r="AL104">
        <f t="shared" si="156"/>
        <v>72</v>
      </c>
      <c r="AM104">
        <f t="shared" si="132"/>
        <v>28</v>
      </c>
      <c r="AN104">
        <f t="shared" si="133"/>
        <v>15</v>
      </c>
      <c r="AO104">
        <f t="shared" si="134"/>
        <v>8</v>
      </c>
      <c r="AP104">
        <f t="shared" si="135"/>
        <v>5</v>
      </c>
      <c r="AQ104">
        <f t="shared" si="136"/>
        <v>1</v>
      </c>
      <c r="AR104" t="str">
        <f t="shared" si="137"/>
        <v/>
      </c>
      <c r="AS104">
        <f t="shared" si="138"/>
        <v>4</v>
      </c>
      <c r="AT104">
        <f t="shared" si="139"/>
        <v>12</v>
      </c>
      <c r="AU104" t="str">
        <f t="shared" si="140"/>
        <v/>
      </c>
      <c r="AV104" t="str">
        <f t="shared" si="141"/>
        <v/>
      </c>
      <c r="AW104">
        <f t="shared" si="142"/>
        <v>403</v>
      </c>
      <c r="AX104">
        <f t="shared" si="143"/>
        <v>41</v>
      </c>
      <c r="AY104">
        <f t="shared" si="144"/>
        <v>41</v>
      </c>
      <c r="AZ104" t="str">
        <f t="shared" si="145"/>
        <v/>
      </c>
      <c r="BA104" t="str">
        <f t="shared" si="146"/>
        <v/>
      </c>
      <c r="BB104" t="str">
        <f t="shared" si="147"/>
        <v/>
      </c>
      <c r="BC104" t="str">
        <f t="shared" si="148"/>
        <v/>
      </c>
      <c r="BD104" t="str">
        <f t="shared" si="149"/>
        <v/>
      </c>
      <c r="BE104" t="str">
        <f t="shared" si="150"/>
        <v/>
      </c>
      <c r="BF104">
        <f t="shared" si="151"/>
        <v>12</v>
      </c>
      <c r="BG104">
        <f t="shared" si="152"/>
        <v>23</v>
      </c>
      <c r="BH104">
        <f t="shared" si="153"/>
        <v>3</v>
      </c>
      <c r="BI104">
        <f t="shared" si="157"/>
        <v>540</v>
      </c>
      <c r="BN104">
        <f>IF(OR(COUNTIF($AV$85:AV104, "LAST")&gt;0, COUNTIF($AV$85:AV104, "FINAL")&gt;0), "", IF($AJ$1&gt;=$K104, IFERROR(BF104-BG104, 0), ""))</f>
        <v>-11</v>
      </c>
      <c r="BT104">
        <f t="shared" si="161"/>
        <v>8</v>
      </c>
      <c r="BU104">
        <f t="shared" si="162"/>
        <v>5</v>
      </c>
      <c r="BV104">
        <f>IF(OR(COUNTIF($AV$85:AV104, "LAST")&gt;0, COUNTIF($AV$85:AV104, "FINAL")&gt;0), "", IF($AJ$1&gt;=$K104, AQ104, 0))</f>
        <v>1</v>
      </c>
      <c r="BW104">
        <f t="shared" si="163"/>
        <v>0</v>
      </c>
      <c r="BX104">
        <f t="shared" si="164"/>
        <v>0</v>
      </c>
    </row>
    <row r="105" spans="11:76" x14ac:dyDescent="0.35">
      <c r="K105" s="28">
        <v>221</v>
      </c>
      <c r="L105" s="28">
        <v>73</v>
      </c>
      <c r="M105" s="35">
        <f>AutoScoreboard!I50</f>
        <v>17</v>
      </c>
      <c r="N105" s="35">
        <f>AutoScoreboard!J50</f>
        <v>26</v>
      </c>
      <c r="O105" s="28">
        <f t="shared" si="154"/>
        <v>6</v>
      </c>
      <c r="P105" s="28">
        <f t="shared" si="155"/>
        <v>8</v>
      </c>
      <c r="Q105" s="28">
        <f t="shared" si="165"/>
        <v>2</v>
      </c>
      <c r="R105" s="28" t="str">
        <f t="shared" si="166"/>
        <v/>
      </c>
      <c r="S105" s="28">
        <f t="shared" si="167"/>
        <v>12</v>
      </c>
      <c r="T105" s="28">
        <f t="shared" si="168"/>
        <v>6</v>
      </c>
      <c r="U105" s="28" t="str">
        <f t="shared" si="159"/>
        <v/>
      </c>
      <c r="V105" s="28" t="str">
        <f t="shared" si="160"/>
        <v/>
      </c>
      <c r="W105" s="28">
        <f t="shared" si="169"/>
        <v>411</v>
      </c>
      <c r="X105" s="28">
        <f t="shared" si="128"/>
        <v>42</v>
      </c>
      <c r="Y105" s="28">
        <f t="shared" si="129"/>
        <v>42</v>
      </c>
      <c r="Z105" t="str">
        <f>IF(OR(COUNTIF($V$85:V104, "LAST")&gt;0, COUNTIF($V$85:V104, "FINAL")&gt;0), "", IF(Q105=1, IF(U105="SCORE", VLOOKUP(S105, D:E, 2, FALSE), ""), ""))</f>
        <v/>
      </c>
      <c r="AA105" t="str">
        <f>IF(OR(COUNTIF($V$85:V104, "LAST")&gt;0, COUNTIF($V$85:V104, "FINAL")&gt;0), "", IF(Q105=2, IF(U105="SCORE", VLOOKUP(S105, D:F, 3, FALSE), ""), ""))</f>
        <v/>
      </c>
      <c r="AB105" t="str">
        <f>IF(AD105="","", MAX($AB$4:AB104)+1)</f>
        <v/>
      </c>
      <c r="AC105" t="str">
        <f>IF(AE105="","", MAX($AC$4:AC104)+1)</f>
        <v/>
      </c>
      <c r="AD105" t="str">
        <f t="shared" si="170"/>
        <v/>
      </c>
      <c r="AE105" t="str">
        <f t="shared" si="171"/>
        <v/>
      </c>
      <c r="AF105">
        <f t="shared" si="172"/>
        <v>12</v>
      </c>
      <c r="AG105">
        <f t="shared" si="173"/>
        <v>23</v>
      </c>
      <c r="AH105">
        <f t="shared" si="174"/>
        <v>3</v>
      </c>
      <c r="AI105">
        <f t="shared" si="175"/>
        <v>540</v>
      </c>
      <c r="AK105">
        <f t="shared" si="130"/>
        <v>221</v>
      </c>
      <c r="AL105">
        <f t="shared" si="156"/>
        <v>73</v>
      </c>
      <c r="AM105">
        <f t="shared" si="132"/>
        <v>17</v>
      </c>
      <c r="AN105">
        <f t="shared" si="133"/>
        <v>26</v>
      </c>
      <c r="AO105">
        <f t="shared" si="134"/>
        <v>6</v>
      </c>
      <c r="AP105">
        <f t="shared" si="135"/>
        <v>8</v>
      </c>
      <c r="AQ105">
        <f t="shared" si="136"/>
        <v>2</v>
      </c>
      <c r="AR105" t="str">
        <f t="shared" si="137"/>
        <v/>
      </c>
      <c r="AS105">
        <f t="shared" si="138"/>
        <v>12</v>
      </c>
      <c r="AT105">
        <f t="shared" si="139"/>
        <v>6</v>
      </c>
      <c r="AU105" t="str">
        <f t="shared" si="140"/>
        <v/>
      </c>
      <c r="AV105" t="str">
        <f t="shared" si="141"/>
        <v/>
      </c>
      <c r="AW105">
        <f t="shared" si="142"/>
        <v>411</v>
      </c>
      <c r="AX105">
        <f t="shared" si="143"/>
        <v>42</v>
      </c>
      <c r="AY105">
        <f t="shared" si="144"/>
        <v>42</v>
      </c>
      <c r="AZ105" t="str">
        <f t="shared" si="145"/>
        <v/>
      </c>
      <c r="BA105" t="str">
        <f t="shared" si="146"/>
        <v/>
      </c>
      <c r="BB105" t="str">
        <f t="shared" si="147"/>
        <v/>
      </c>
      <c r="BC105" t="str">
        <f t="shared" si="148"/>
        <v/>
      </c>
      <c r="BD105" t="str">
        <f t="shared" si="149"/>
        <v/>
      </c>
      <c r="BE105" t="str">
        <f t="shared" si="150"/>
        <v/>
      </c>
      <c r="BF105">
        <f t="shared" si="151"/>
        <v>12</v>
      </c>
      <c r="BG105">
        <f t="shared" si="152"/>
        <v>23</v>
      </c>
      <c r="BH105">
        <f t="shared" si="153"/>
        <v>3</v>
      </c>
      <c r="BI105">
        <f t="shared" si="157"/>
        <v>540</v>
      </c>
      <c r="BN105">
        <f>IF(OR(COUNTIF($AV$85:AV105, "LAST")&gt;0, COUNTIF($AV$85:AV105, "FINAL")&gt;0), "", IF($AJ$1&gt;=$K105, IFERROR(BF105-BG105, 0), ""))</f>
        <v>-11</v>
      </c>
      <c r="BT105">
        <f t="shared" si="161"/>
        <v>0</v>
      </c>
      <c r="BU105">
        <f t="shared" si="162"/>
        <v>0</v>
      </c>
      <c r="BV105">
        <f>IF(OR(COUNTIF($AV$85:AV105, "LAST")&gt;0, COUNTIF($AV$85:AV105, "FINAL")&gt;0), "", IF($AJ$1&gt;=$K105, AQ105, 0))</f>
        <v>2</v>
      </c>
      <c r="BW105">
        <f t="shared" si="163"/>
        <v>6</v>
      </c>
      <c r="BX105">
        <f t="shared" si="164"/>
        <v>8</v>
      </c>
    </row>
    <row r="106" spans="11:76" x14ac:dyDescent="0.35">
      <c r="K106" s="28">
        <v>222</v>
      </c>
      <c r="L106" s="28">
        <v>74</v>
      </c>
      <c r="M106" s="35">
        <f>AutoScoreboard!I51</f>
        <v>8</v>
      </c>
      <c r="N106" s="35">
        <f>AutoScoreboard!J51</f>
        <v>25</v>
      </c>
      <c r="O106" s="28">
        <f t="shared" si="154"/>
        <v>3</v>
      </c>
      <c r="P106" s="28">
        <f t="shared" si="155"/>
        <v>8</v>
      </c>
      <c r="Q106" s="28">
        <f t="shared" si="165"/>
        <v>1</v>
      </c>
      <c r="R106" s="28" t="str">
        <f t="shared" si="166"/>
        <v/>
      </c>
      <c r="S106" s="28">
        <f t="shared" si="167"/>
        <v>6</v>
      </c>
      <c r="T106" s="28">
        <f t="shared" si="168"/>
        <v>9</v>
      </c>
      <c r="U106" s="28" t="str">
        <f t="shared" si="159"/>
        <v/>
      </c>
      <c r="V106" s="28" t="str">
        <f t="shared" si="160"/>
        <v/>
      </c>
      <c r="W106" s="28">
        <f t="shared" si="169"/>
        <v>419</v>
      </c>
      <c r="X106" s="28">
        <f t="shared" si="128"/>
        <v>42</v>
      </c>
      <c r="Y106" s="28">
        <f t="shared" si="129"/>
        <v>42</v>
      </c>
      <c r="Z106" t="str">
        <f>IF(OR(COUNTIF($V$85:V105, "LAST")&gt;0, COUNTIF($V$85:V105, "FINAL")&gt;0), "", IF(Q106=1, IF(U106="SCORE", VLOOKUP(S106, D:E, 2, FALSE), ""), ""))</f>
        <v/>
      </c>
      <c r="AA106" t="str">
        <f>IF(OR(COUNTIF($V$85:V105, "LAST")&gt;0, COUNTIF($V$85:V105, "FINAL")&gt;0), "", IF(Q106=2, IF(U106="SCORE", VLOOKUP(S106, D:F, 3, FALSE), ""), ""))</f>
        <v/>
      </c>
      <c r="AB106" t="str">
        <f>IF(AD106="","", MAX($AB$4:AB105)+1)</f>
        <v/>
      </c>
      <c r="AC106" t="str">
        <f>IF(AE106="","", MAX($AC$4:AC105)+1)</f>
        <v/>
      </c>
      <c r="AD106" t="str">
        <f t="shared" si="170"/>
        <v/>
      </c>
      <c r="AE106" t="str">
        <f t="shared" si="171"/>
        <v/>
      </c>
      <c r="AF106">
        <f t="shared" si="172"/>
        <v>12</v>
      </c>
      <c r="AG106">
        <f t="shared" si="173"/>
        <v>23</v>
      </c>
      <c r="AH106">
        <f t="shared" si="174"/>
        <v>3</v>
      </c>
      <c r="AI106">
        <f t="shared" si="175"/>
        <v>540</v>
      </c>
      <c r="AK106">
        <f t="shared" si="130"/>
        <v>222</v>
      </c>
      <c r="AL106">
        <f t="shared" si="156"/>
        <v>74</v>
      </c>
      <c r="AM106">
        <f t="shared" si="132"/>
        <v>8</v>
      </c>
      <c r="AN106">
        <f t="shared" si="133"/>
        <v>25</v>
      </c>
      <c r="AO106">
        <f t="shared" si="134"/>
        <v>3</v>
      </c>
      <c r="AP106">
        <f t="shared" si="135"/>
        <v>8</v>
      </c>
      <c r="AQ106">
        <f t="shared" si="136"/>
        <v>1</v>
      </c>
      <c r="AR106" t="str">
        <f t="shared" si="137"/>
        <v/>
      </c>
      <c r="AS106">
        <f t="shared" si="138"/>
        <v>6</v>
      </c>
      <c r="AT106">
        <f t="shared" si="139"/>
        <v>9</v>
      </c>
      <c r="AU106" t="str">
        <f t="shared" si="140"/>
        <v/>
      </c>
      <c r="AV106" t="str">
        <f t="shared" si="141"/>
        <v/>
      </c>
      <c r="AW106">
        <f t="shared" si="142"/>
        <v>419</v>
      </c>
      <c r="AX106">
        <f t="shared" si="143"/>
        <v>42</v>
      </c>
      <c r="AY106">
        <f t="shared" si="144"/>
        <v>42</v>
      </c>
      <c r="AZ106" t="str">
        <f t="shared" si="145"/>
        <v/>
      </c>
      <c r="BA106" t="str">
        <f t="shared" si="146"/>
        <v/>
      </c>
      <c r="BB106" t="str">
        <f t="shared" si="147"/>
        <v/>
      </c>
      <c r="BC106" t="str">
        <f t="shared" si="148"/>
        <v/>
      </c>
      <c r="BD106" t="str">
        <f t="shared" si="149"/>
        <v/>
      </c>
      <c r="BE106" t="str">
        <f t="shared" si="150"/>
        <v/>
      </c>
      <c r="BF106">
        <f t="shared" si="151"/>
        <v>12</v>
      </c>
      <c r="BG106">
        <f t="shared" si="152"/>
        <v>23</v>
      </c>
      <c r="BH106">
        <f t="shared" si="153"/>
        <v>3</v>
      </c>
      <c r="BI106">
        <f t="shared" si="157"/>
        <v>540</v>
      </c>
      <c r="BN106">
        <f>IF(OR(COUNTIF($AV$85:AV106, "LAST")&gt;0, COUNTIF($AV$85:AV106, "FINAL")&gt;0), "", IF($AJ$1&gt;=$K106, IFERROR(BF106-BG106, 0), ""))</f>
        <v>-11</v>
      </c>
      <c r="BT106">
        <f t="shared" si="161"/>
        <v>3</v>
      </c>
      <c r="BU106">
        <f t="shared" si="162"/>
        <v>8</v>
      </c>
      <c r="BV106">
        <f>IF(OR(COUNTIF($AV$85:AV106, "LAST")&gt;0, COUNTIF($AV$85:AV106, "FINAL")&gt;0), "", IF($AJ$1&gt;=$K106, AQ106, 0))</f>
        <v>1</v>
      </c>
      <c r="BW106">
        <f t="shared" si="163"/>
        <v>0</v>
      </c>
      <c r="BX106">
        <f t="shared" si="164"/>
        <v>0</v>
      </c>
    </row>
    <row r="107" spans="11:76" x14ac:dyDescent="0.35">
      <c r="K107" s="28">
        <v>223</v>
      </c>
      <c r="L107" s="28">
        <v>75</v>
      </c>
      <c r="M107" s="35">
        <f>AutoScoreboard!I52</f>
        <v>48</v>
      </c>
      <c r="N107" s="35">
        <f>AutoScoreboard!J52</f>
        <v>52</v>
      </c>
      <c r="O107" s="28">
        <f t="shared" si="154"/>
        <v>13</v>
      </c>
      <c r="P107" s="28">
        <f t="shared" si="155"/>
        <v>15</v>
      </c>
      <c r="Q107" s="28">
        <f t="shared" si="165"/>
        <v>2</v>
      </c>
      <c r="R107" s="28" t="str">
        <f t="shared" si="166"/>
        <v/>
      </c>
      <c r="S107" s="28">
        <f t="shared" si="167"/>
        <v>9</v>
      </c>
      <c r="T107" s="28">
        <f t="shared" si="168"/>
        <v>-4</v>
      </c>
      <c r="U107" s="28" t="str">
        <f t="shared" si="159"/>
        <v>SCORE</v>
      </c>
      <c r="V107" s="28" t="str">
        <f t="shared" si="160"/>
        <v/>
      </c>
      <c r="W107" s="28">
        <f t="shared" si="169"/>
        <v>434</v>
      </c>
      <c r="X107" s="28">
        <f t="shared" si="128"/>
        <v>44</v>
      </c>
      <c r="Y107" s="28">
        <f t="shared" si="129"/>
        <v>44</v>
      </c>
      <c r="Z107" t="str">
        <f>IF(OR(COUNTIF($V$85:V106, "LAST")&gt;0, COUNTIF($V$85:V106, "FINAL")&gt;0), "", IF(Q107=1, IF(U107="SCORE", VLOOKUP(S107, D:E, 2, FALSE), ""), ""))</f>
        <v/>
      </c>
      <c r="AA107">
        <f>IF(OR(COUNTIF($V$85:V106, "LAST")&gt;0, COUNTIF($V$85:V106, "FINAL")&gt;0), "", IF(Q107=2, IF(U107="SCORE", VLOOKUP(S107, D:F, 3, FALSE), ""), ""))</f>
        <v>1</v>
      </c>
      <c r="AB107" t="str">
        <f>IF(AD107="","", MAX($AB$4:AB106)+1)</f>
        <v/>
      </c>
      <c r="AC107">
        <f>IF(AE107="","", MAX($AC$4:AC106)+1)</f>
        <v>7</v>
      </c>
      <c r="AD107" t="str">
        <f t="shared" si="170"/>
        <v/>
      </c>
      <c r="AE107" t="str">
        <f t="shared" si="171"/>
        <v>1*44</v>
      </c>
      <c r="AF107">
        <f t="shared" si="172"/>
        <v>12</v>
      </c>
      <c r="AG107">
        <f t="shared" si="173"/>
        <v>25</v>
      </c>
      <c r="AH107">
        <f t="shared" si="174"/>
        <v>4</v>
      </c>
      <c r="AI107">
        <f t="shared" si="175"/>
        <v>550</v>
      </c>
      <c r="AK107">
        <f t="shared" si="130"/>
        <v>223</v>
      </c>
      <c r="AL107">
        <f t="shared" si="156"/>
        <v>75</v>
      </c>
      <c r="AM107">
        <f t="shared" si="132"/>
        <v>48</v>
      </c>
      <c r="AN107">
        <f t="shared" si="133"/>
        <v>52</v>
      </c>
      <c r="AO107">
        <f t="shared" si="134"/>
        <v>13</v>
      </c>
      <c r="AP107">
        <f t="shared" si="135"/>
        <v>15</v>
      </c>
      <c r="AQ107">
        <f t="shared" si="136"/>
        <v>2</v>
      </c>
      <c r="AR107" t="str">
        <f t="shared" si="137"/>
        <v/>
      </c>
      <c r="AS107">
        <f t="shared" si="138"/>
        <v>9</v>
      </c>
      <c r="AT107">
        <f t="shared" si="139"/>
        <v>-4</v>
      </c>
      <c r="AU107" t="str">
        <f t="shared" si="140"/>
        <v>SCORE</v>
      </c>
      <c r="AV107" t="str">
        <f t="shared" si="141"/>
        <v/>
      </c>
      <c r="AW107">
        <f t="shared" si="142"/>
        <v>434</v>
      </c>
      <c r="AX107">
        <f t="shared" si="143"/>
        <v>44</v>
      </c>
      <c r="AY107">
        <f t="shared" si="144"/>
        <v>44</v>
      </c>
      <c r="AZ107" t="str">
        <f t="shared" si="145"/>
        <v/>
      </c>
      <c r="BA107">
        <f t="shared" si="146"/>
        <v>1</v>
      </c>
      <c r="BB107" t="str">
        <f t="shared" si="147"/>
        <v/>
      </c>
      <c r="BC107">
        <f t="shared" si="148"/>
        <v>7</v>
      </c>
      <c r="BD107" t="str">
        <f t="shared" si="149"/>
        <v/>
      </c>
      <c r="BE107" t="str">
        <f t="shared" si="150"/>
        <v>1*44</v>
      </c>
      <c r="BF107">
        <f t="shared" si="151"/>
        <v>12</v>
      </c>
      <c r="BG107">
        <f t="shared" si="152"/>
        <v>25</v>
      </c>
      <c r="BH107">
        <f t="shared" si="153"/>
        <v>4</v>
      </c>
      <c r="BI107">
        <f t="shared" si="157"/>
        <v>550</v>
      </c>
      <c r="BN107">
        <f>IF(OR(COUNTIF($AV$85:AV107, "LAST")&gt;0, COUNTIF($AV$85:AV107, "FINAL")&gt;0), "", IF($AJ$1&gt;=$K107, IFERROR(BF107-BG107, 0), ""))</f>
        <v>-13</v>
      </c>
      <c r="BT107">
        <f t="shared" si="161"/>
        <v>0</v>
      </c>
      <c r="BU107">
        <f t="shared" si="162"/>
        <v>0</v>
      </c>
      <c r="BV107">
        <f>IF(OR(COUNTIF($AV$85:AV107, "LAST")&gt;0, COUNTIF($AV$85:AV107, "FINAL")&gt;0), "", IF($AJ$1&gt;=$K107, AQ107, 0))</f>
        <v>2</v>
      </c>
      <c r="BW107">
        <f t="shared" si="163"/>
        <v>13</v>
      </c>
      <c r="BX107">
        <f t="shared" si="164"/>
        <v>15</v>
      </c>
    </row>
    <row r="108" spans="11:76" x14ac:dyDescent="0.35">
      <c r="K108" s="28">
        <v>224</v>
      </c>
      <c r="L108" s="28">
        <v>76</v>
      </c>
      <c r="M108" s="35">
        <f>AutoScoreboard!I53</f>
        <v>23</v>
      </c>
      <c r="N108" s="35">
        <f>AutoScoreboard!J53</f>
        <v>30</v>
      </c>
      <c r="O108" s="28">
        <f t="shared" si="154"/>
        <v>7</v>
      </c>
      <c r="P108" s="28">
        <f t="shared" si="155"/>
        <v>9</v>
      </c>
      <c r="Q108" s="28">
        <f t="shared" si="165"/>
        <v>2</v>
      </c>
      <c r="R108" s="28" t="str">
        <f t="shared" si="166"/>
        <v>KO</v>
      </c>
      <c r="S108" s="28">
        <f t="shared" si="167"/>
        <v>10</v>
      </c>
      <c r="T108" s="28">
        <f t="shared" si="168"/>
        <v>3</v>
      </c>
      <c r="U108" s="28" t="str">
        <f t="shared" si="159"/>
        <v/>
      </c>
      <c r="V108" s="28" t="str">
        <f t="shared" si="160"/>
        <v/>
      </c>
      <c r="W108" s="28">
        <f t="shared" si="169"/>
        <v>443</v>
      </c>
      <c r="X108" s="28">
        <f t="shared" si="128"/>
        <v>45</v>
      </c>
      <c r="Y108" s="28">
        <f t="shared" si="129"/>
        <v>45</v>
      </c>
      <c r="Z108" t="str">
        <f>IF(OR(COUNTIF($V$85:V107, "LAST")&gt;0, COUNTIF($V$85:V107, "FINAL")&gt;0), "", IF(Q108=1, IF(U108="SCORE", VLOOKUP(S108, D:E, 2, FALSE), ""), ""))</f>
        <v/>
      </c>
      <c r="AA108" t="str">
        <f>IF(OR(COUNTIF($V$85:V107, "LAST")&gt;0, COUNTIF($V$85:V107, "FINAL")&gt;0), "", IF(Q108=2, IF(U108="SCORE", VLOOKUP(S108, D:F, 3, FALSE), ""), ""))</f>
        <v/>
      </c>
      <c r="AB108" t="str">
        <f>IF(AD108="","", MAX($AB$4:AB107)+1)</f>
        <v/>
      </c>
      <c r="AC108" t="str">
        <f>IF(AE108="","", MAX($AC$4:AC107)+1)</f>
        <v/>
      </c>
      <c r="AD108" t="str">
        <f t="shared" si="170"/>
        <v/>
      </c>
      <c r="AE108" t="str">
        <f t="shared" si="171"/>
        <v/>
      </c>
      <c r="AF108">
        <f t="shared" si="172"/>
        <v>12</v>
      </c>
      <c r="AG108">
        <f t="shared" si="173"/>
        <v>25</v>
      </c>
      <c r="AH108">
        <f t="shared" si="174"/>
        <v>4</v>
      </c>
      <c r="AI108">
        <f t="shared" si="175"/>
        <v>550</v>
      </c>
      <c r="AK108">
        <f t="shared" si="130"/>
        <v>224</v>
      </c>
      <c r="AL108">
        <f t="shared" si="156"/>
        <v>76</v>
      </c>
      <c r="AM108">
        <f t="shared" si="132"/>
        <v>23</v>
      </c>
      <c r="AN108">
        <f t="shared" si="133"/>
        <v>30</v>
      </c>
      <c r="AO108">
        <f t="shared" si="134"/>
        <v>7</v>
      </c>
      <c r="AP108">
        <f t="shared" si="135"/>
        <v>9</v>
      </c>
      <c r="AQ108">
        <f t="shared" si="136"/>
        <v>2</v>
      </c>
      <c r="AR108" t="str">
        <f t="shared" si="137"/>
        <v>KO</v>
      </c>
      <c r="AS108">
        <f t="shared" si="138"/>
        <v>10</v>
      </c>
      <c r="AT108">
        <f t="shared" si="139"/>
        <v>3</v>
      </c>
      <c r="AU108" t="str">
        <f t="shared" si="140"/>
        <v/>
      </c>
      <c r="AV108" t="str">
        <f t="shared" si="141"/>
        <v/>
      </c>
      <c r="AW108">
        <f t="shared" si="142"/>
        <v>443</v>
      </c>
      <c r="AX108">
        <f t="shared" si="143"/>
        <v>45</v>
      </c>
      <c r="AY108">
        <f t="shared" si="144"/>
        <v>45</v>
      </c>
      <c r="AZ108" t="str">
        <f t="shared" si="145"/>
        <v/>
      </c>
      <c r="BA108" t="str">
        <f t="shared" si="146"/>
        <v/>
      </c>
      <c r="BB108" t="str">
        <f t="shared" si="147"/>
        <v/>
      </c>
      <c r="BC108" t="str">
        <f t="shared" si="148"/>
        <v/>
      </c>
      <c r="BD108" t="str">
        <f t="shared" si="149"/>
        <v/>
      </c>
      <c r="BE108" t="str">
        <f t="shared" si="150"/>
        <v/>
      </c>
      <c r="BF108">
        <f t="shared" si="151"/>
        <v>12</v>
      </c>
      <c r="BG108">
        <f t="shared" si="152"/>
        <v>25</v>
      </c>
      <c r="BH108">
        <f t="shared" si="153"/>
        <v>4</v>
      </c>
      <c r="BI108">
        <f t="shared" si="157"/>
        <v>550</v>
      </c>
      <c r="BN108">
        <f>IF(OR(COUNTIF($AV$85:AV108, "LAST")&gt;0, COUNTIF($AV$85:AV108, "FINAL")&gt;0), "", IF($AJ$1&gt;=$K108, IFERROR(BF108-BG108, 0), ""))</f>
        <v>-13</v>
      </c>
      <c r="BT108">
        <f t="shared" si="161"/>
        <v>0</v>
      </c>
      <c r="BU108">
        <f t="shared" si="162"/>
        <v>0</v>
      </c>
      <c r="BV108">
        <f>IF(OR(COUNTIF($AV$85:AV108, "LAST")&gt;0, COUNTIF($AV$85:AV108, "FINAL")&gt;0), "", IF($AJ$1&gt;=$K108, AQ108, 0))</f>
        <v>2</v>
      </c>
      <c r="BW108">
        <f t="shared" si="163"/>
        <v>7</v>
      </c>
      <c r="BX108">
        <f t="shared" si="164"/>
        <v>9</v>
      </c>
    </row>
    <row r="109" spans="11:76" x14ac:dyDescent="0.35">
      <c r="K109" s="28">
        <v>225</v>
      </c>
      <c r="L109" s="28">
        <v>77</v>
      </c>
      <c r="M109" s="35">
        <f>AutoScoreboard!I54</f>
        <v>49</v>
      </c>
      <c r="N109" s="35">
        <f>AutoScoreboard!J54</f>
        <v>3</v>
      </c>
      <c r="O109" s="28">
        <f t="shared" si="154"/>
        <v>15</v>
      </c>
      <c r="P109" s="28">
        <f t="shared" si="155"/>
        <v>2</v>
      </c>
      <c r="Q109" s="28">
        <f t="shared" si="165"/>
        <v>1</v>
      </c>
      <c r="R109" s="28" t="str">
        <f t="shared" si="166"/>
        <v/>
      </c>
      <c r="S109" s="28">
        <f t="shared" si="167"/>
        <v>3</v>
      </c>
      <c r="T109" s="28">
        <f t="shared" si="168"/>
        <v>18</v>
      </c>
      <c r="U109" s="28" t="str">
        <f t="shared" si="159"/>
        <v/>
      </c>
      <c r="V109" s="28" t="str">
        <f t="shared" si="160"/>
        <v/>
      </c>
      <c r="W109" s="28">
        <f t="shared" si="169"/>
        <v>445</v>
      </c>
      <c r="X109" s="28">
        <f t="shared" si="128"/>
        <v>45</v>
      </c>
      <c r="Y109" s="28">
        <f t="shared" si="129"/>
        <v>45</v>
      </c>
      <c r="Z109" t="str">
        <f>IF(OR(COUNTIF($V$85:V108, "LAST")&gt;0, COUNTIF($V$85:V108, "FINAL")&gt;0), "", IF(Q109=1, IF(U109="SCORE", VLOOKUP(S109, D:E, 2, FALSE), ""), ""))</f>
        <v/>
      </c>
      <c r="AA109" t="str">
        <f>IF(OR(COUNTIF($V$85:V108, "LAST")&gt;0, COUNTIF($V$85:V108, "FINAL")&gt;0), "", IF(Q109=2, IF(U109="SCORE", VLOOKUP(S109, D:F, 3, FALSE), ""), ""))</f>
        <v/>
      </c>
      <c r="AB109" t="str">
        <f>IF(AD109="","", MAX($AB$4:AB108)+1)</f>
        <v/>
      </c>
      <c r="AC109" t="str">
        <f>IF(AE109="","", MAX($AC$4:AC108)+1)</f>
        <v/>
      </c>
      <c r="AD109" t="str">
        <f t="shared" si="170"/>
        <v/>
      </c>
      <c r="AE109" t="str">
        <f t="shared" si="171"/>
        <v/>
      </c>
      <c r="AF109">
        <f t="shared" si="172"/>
        <v>12</v>
      </c>
      <c r="AG109">
        <f t="shared" si="173"/>
        <v>25</v>
      </c>
      <c r="AH109">
        <f t="shared" si="174"/>
        <v>4</v>
      </c>
      <c r="AI109">
        <f t="shared" si="175"/>
        <v>550</v>
      </c>
      <c r="AK109">
        <f t="shared" si="130"/>
        <v>225</v>
      </c>
      <c r="AL109">
        <f t="shared" si="156"/>
        <v>77</v>
      </c>
      <c r="AM109">
        <f t="shared" si="132"/>
        <v>49</v>
      </c>
      <c r="AN109">
        <f t="shared" si="133"/>
        <v>3</v>
      </c>
      <c r="AO109">
        <f t="shared" si="134"/>
        <v>15</v>
      </c>
      <c r="AP109">
        <f t="shared" si="135"/>
        <v>2</v>
      </c>
      <c r="AQ109">
        <f t="shared" si="136"/>
        <v>1</v>
      </c>
      <c r="AR109" t="str">
        <f t="shared" si="137"/>
        <v/>
      </c>
      <c r="AS109">
        <f t="shared" si="138"/>
        <v>3</v>
      </c>
      <c r="AT109">
        <f t="shared" si="139"/>
        <v>18</v>
      </c>
      <c r="AU109" t="str">
        <f t="shared" si="140"/>
        <v/>
      </c>
      <c r="AV109" t="str">
        <f t="shared" si="141"/>
        <v/>
      </c>
      <c r="AW109">
        <f t="shared" si="142"/>
        <v>445</v>
      </c>
      <c r="AX109">
        <f t="shared" si="143"/>
        <v>45</v>
      </c>
      <c r="AY109">
        <f t="shared" si="144"/>
        <v>45</v>
      </c>
      <c r="AZ109" t="str">
        <f t="shared" si="145"/>
        <v/>
      </c>
      <c r="BA109" t="str">
        <f t="shared" si="146"/>
        <v/>
      </c>
      <c r="BB109" t="str">
        <f t="shared" si="147"/>
        <v/>
      </c>
      <c r="BC109" t="str">
        <f t="shared" si="148"/>
        <v/>
      </c>
      <c r="BD109" t="str">
        <f t="shared" si="149"/>
        <v/>
      </c>
      <c r="BE109" t="str">
        <f t="shared" si="150"/>
        <v/>
      </c>
      <c r="BF109">
        <f t="shared" si="151"/>
        <v>12</v>
      </c>
      <c r="BG109">
        <f t="shared" si="152"/>
        <v>25</v>
      </c>
      <c r="BH109">
        <f t="shared" si="153"/>
        <v>4</v>
      </c>
      <c r="BI109">
        <f t="shared" si="157"/>
        <v>550</v>
      </c>
      <c r="BN109">
        <f>IF(OR(COUNTIF($AV$85:AV109, "LAST")&gt;0, COUNTIF($AV$85:AV109, "FINAL")&gt;0), "", IF($AJ$1&gt;=$K109, IFERROR(BF109-BG109, 0), ""))</f>
        <v>-13</v>
      </c>
      <c r="BT109">
        <f t="shared" si="161"/>
        <v>15</v>
      </c>
      <c r="BU109">
        <f t="shared" si="162"/>
        <v>2</v>
      </c>
      <c r="BV109">
        <f>IF(OR(COUNTIF($AV$85:AV109, "LAST")&gt;0, COUNTIF($AV$85:AV109, "FINAL")&gt;0), "", IF($AJ$1&gt;=$K109, AQ109, 0))</f>
        <v>1</v>
      </c>
      <c r="BW109">
        <f t="shared" si="163"/>
        <v>0</v>
      </c>
      <c r="BX109">
        <f t="shared" si="164"/>
        <v>0</v>
      </c>
    </row>
    <row r="110" spans="11:76" x14ac:dyDescent="0.35">
      <c r="K110" s="28">
        <v>226</v>
      </c>
      <c r="L110" s="28">
        <v>78</v>
      </c>
      <c r="M110" s="35">
        <f>AutoScoreboard!I55</f>
        <v>34</v>
      </c>
      <c r="N110" s="35">
        <f>AutoScoreboard!J55</f>
        <v>29</v>
      </c>
      <c r="O110" s="28">
        <f t="shared" si="154"/>
        <v>10</v>
      </c>
      <c r="P110" s="28">
        <f t="shared" si="155"/>
        <v>9</v>
      </c>
      <c r="Q110" s="28">
        <f t="shared" si="165"/>
        <v>2</v>
      </c>
      <c r="R110" s="28" t="str">
        <f t="shared" si="166"/>
        <v/>
      </c>
      <c r="S110" s="28">
        <f t="shared" si="167"/>
        <v>18</v>
      </c>
      <c r="T110" s="28">
        <f t="shared" si="168"/>
        <v>8</v>
      </c>
      <c r="U110" s="28" t="str">
        <f t="shared" si="159"/>
        <v/>
      </c>
      <c r="V110" s="28" t="str">
        <f t="shared" si="160"/>
        <v/>
      </c>
      <c r="W110" s="28">
        <f t="shared" si="169"/>
        <v>454</v>
      </c>
      <c r="X110" s="28">
        <f t="shared" si="128"/>
        <v>46</v>
      </c>
      <c r="Y110" s="28">
        <f t="shared" si="129"/>
        <v>46</v>
      </c>
      <c r="Z110" t="str">
        <f>IF(OR(COUNTIF($V$85:V109, "LAST")&gt;0, COUNTIF($V$85:V109, "FINAL")&gt;0), "", IF(Q110=1, IF(U110="SCORE", VLOOKUP(S110, D:E, 2, FALSE), ""), ""))</f>
        <v/>
      </c>
      <c r="AA110" t="str">
        <f>IF(OR(COUNTIF($V$85:V109, "LAST")&gt;0, COUNTIF($V$85:V109, "FINAL")&gt;0), "", IF(Q110=2, IF(U110="SCORE", VLOOKUP(S110, D:F, 3, FALSE), ""), ""))</f>
        <v/>
      </c>
      <c r="AB110" t="str">
        <f>IF(AD110="","", MAX($AB$4:AB109)+1)</f>
        <v/>
      </c>
      <c r="AC110" t="str">
        <f>IF(AE110="","", MAX($AC$4:AC109)+1)</f>
        <v/>
      </c>
      <c r="AD110" t="str">
        <f t="shared" si="170"/>
        <v/>
      </c>
      <c r="AE110" t="str">
        <f t="shared" si="171"/>
        <v/>
      </c>
      <c r="AF110">
        <f t="shared" si="172"/>
        <v>12</v>
      </c>
      <c r="AG110">
        <f t="shared" si="173"/>
        <v>25</v>
      </c>
      <c r="AH110">
        <f t="shared" si="174"/>
        <v>4</v>
      </c>
      <c r="AI110">
        <f t="shared" si="175"/>
        <v>550</v>
      </c>
      <c r="AK110">
        <f t="shared" si="130"/>
        <v>226</v>
      </c>
      <c r="AL110">
        <f t="shared" si="156"/>
        <v>78</v>
      </c>
      <c r="AM110">
        <f t="shared" si="132"/>
        <v>34</v>
      </c>
      <c r="AN110">
        <f t="shared" si="133"/>
        <v>29</v>
      </c>
      <c r="AO110">
        <f t="shared" si="134"/>
        <v>10</v>
      </c>
      <c r="AP110">
        <f t="shared" si="135"/>
        <v>9</v>
      </c>
      <c r="AQ110">
        <f t="shared" si="136"/>
        <v>2</v>
      </c>
      <c r="AR110" t="str">
        <f t="shared" si="137"/>
        <v/>
      </c>
      <c r="AS110">
        <f t="shared" si="138"/>
        <v>18</v>
      </c>
      <c r="AT110">
        <f t="shared" si="139"/>
        <v>8</v>
      </c>
      <c r="AU110" t="str">
        <f t="shared" si="140"/>
        <v/>
      </c>
      <c r="AV110" t="str">
        <f t="shared" si="141"/>
        <v/>
      </c>
      <c r="AW110">
        <f t="shared" si="142"/>
        <v>454</v>
      </c>
      <c r="AX110">
        <f t="shared" si="143"/>
        <v>46</v>
      </c>
      <c r="AY110">
        <f t="shared" si="144"/>
        <v>46</v>
      </c>
      <c r="AZ110" t="str">
        <f t="shared" si="145"/>
        <v/>
      </c>
      <c r="BA110" t="str">
        <f t="shared" si="146"/>
        <v/>
      </c>
      <c r="BB110" t="str">
        <f t="shared" si="147"/>
        <v/>
      </c>
      <c r="BC110" t="str">
        <f t="shared" si="148"/>
        <v/>
      </c>
      <c r="BD110" t="str">
        <f t="shared" si="149"/>
        <v/>
      </c>
      <c r="BE110" t="str">
        <f t="shared" si="150"/>
        <v/>
      </c>
      <c r="BF110">
        <f t="shared" si="151"/>
        <v>12</v>
      </c>
      <c r="BG110">
        <f t="shared" si="152"/>
        <v>25</v>
      </c>
      <c r="BH110">
        <f t="shared" si="153"/>
        <v>4</v>
      </c>
      <c r="BI110">
        <f t="shared" si="157"/>
        <v>550</v>
      </c>
      <c r="BN110">
        <f>IF(OR(COUNTIF($AV$85:AV110, "LAST")&gt;0, COUNTIF($AV$85:AV110, "FINAL")&gt;0), "", IF($AJ$1&gt;=$K110, IFERROR(BF110-BG110, 0), ""))</f>
        <v>-13</v>
      </c>
      <c r="BT110">
        <f t="shared" si="161"/>
        <v>0</v>
      </c>
      <c r="BU110">
        <f t="shared" si="162"/>
        <v>0</v>
      </c>
      <c r="BV110">
        <f>IF(OR(COUNTIF($AV$85:AV110, "LAST")&gt;0, COUNTIF($AV$85:AV110, "FINAL")&gt;0), "", IF($AJ$1&gt;=$K110, AQ110, 0))</f>
        <v>2</v>
      </c>
      <c r="BW110">
        <f t="shared" si="163"/>
        <v>10</v>
      </c>
      <c r="BX110">
        <f t="shared" si="164"/>
        <v>9</v>
      </c>
    </row>
    <row r="111" spans="11:76" x14ac:dyDescent="0.35">
      <c r="K111" s="28">
        <v>227</v>
      </c>
      <c r="L111" s="28">
        <v>79</v>
      </c>
      <c r="M111" s="35">
        <f>AutoScoreboard!I56</f>
        <v>36</v>
      </c>
      <c r="N111" s="35">
        <f>AutoScoreboard!J56</f>
        <v>5</v>
      </c>
      <c r="O111" s="28">
        <f t="shared" si="154"/>
        <v>10</v>
      </c>
      <c r="P111" s="28">
        <f t="shared" si="155"/>
        <v>3</v>
      </c>
      <c r="Q111" s="28">
        <f t="shared" si="165"/>
        <v>1</v>
      </c>
      <c r="R111" s="28" t="str">
        <f t="shared" si="166"/>
        <v/>
      </c>
      <c r="S111" s="28">
        <f t="shared" si="167"/>
        <v>8</v>
      </c>
      <c r="T111" s="28">
        <f t="shared" si="168"/>
        <v>18</v>
      </c>
      <c r="U111" s="28" t="str">
        <f t="shared" si="159"/>
        <v/>
      </c>
      <c r="V111" s="28" t="str">
        <f t="shared" si="160"/>
        <v/>
      </c>
      <c r="W111" s="28">
        <f t="shared" si="169"/>
        <v>457</v>
      </c>
      <c r="X111" s="28">
        <f t="shared" si="128"/>
        <v>46</v>
      </c>
      <c r="Y111" s="28">
        <f t="shared" si="129"/>
        <v>46</v>
      </c>
      <c r="Z111" t="str">
        <f>IF(OR(COUNTIF($V$85:V110, "LAST")&gt;0, COUNTIF($V$85:V110, "FINAL")&gt;0), "", IF(Q111=1, IF(U111="SCORE", VLOOKUP(S111, D:E, 2, FALSE), ""), ""))</f>
        <v/>
      </c>
      <c r="AA111" t="str">
        <f>IF(OR(COUNTIF($V$85:V110, "LAST")&gt;0, COUNTIF($V$85:V110, "FINAL")&gt;0), "", IF(Q111=2, IF(U111="SCORE", VLOOKUP(S111, D:F, 3, FALSE), ""), ""))</f>
        <v/>
      </c>
      <c r="AB111" t="str">
        <f>IF(AD111="","", MAX($AB$4:AB110)+1)</f>
        <v/>
      </c>
      <c r="AC111" t="str">
        <f>IF(AE111="","", MAX($AC$4:AC110)+1)</f>
        <v/>
      </c>
      <c r="AD111" t="str">
        <f t="shared" si="170"/>
        <v/>
      </c>
      <c r="AE111" t="str">
        <f t="shared" si="171"/>
        <v/>
      </c>
      <c r="AF111">
        <f t="shared" si="172"/>
        <v>12</v>
      </c>
      <c r="AG111">
        <f t="shared" si="173"/>
        <v>25</v>
      </c>
      <c r="AH111">
        <f t="shared" si="174"/>
        <v>4</v>
      </c>
      <c r="AI111">
        <f t="shared" si="175"/>
        <v>550</v>
      </c>
      <c r="AK111">
        <f t="shared" si="130"/>
        <v>227</v>
      </c>
      <c r="AL111">
        <f t="shared" si="156"/>
        <v>79</v>
      </c>
      <c r="AM111">
        <f t="shared" si="132"/>
        <v>36</v>
      </c>
      <c r="AN111">
        <f t="shared" si="133"/>
        <v>5</v>
      </c>
      <c r="AO111">
        <f t="shared" si="134"/>
        <v>10</v>
      </c>
      <c r="AP111">
        <f t="shared" si="135"/>
        <v>3</v>
      </c>
      <c r="AQ111">
        <f t="shared" si="136"/>
        <v>1</v>
      </c>
      <c r="AR111" t="str">
        <f t="shared" si="137"/>
        <v/>
      </c>
      <c r="AS111">
        <f t="shared" si="138"/>
        <v>8</v>
      </c>
      <c r="AT111">
        <f t="shared" si="139"/>
        <v>18</v>
      </c>
      <c r="AU111" t="str">
        <f t="shared" si="140"/>
        <v/>
      </c>
      <c r="AV111" t="str">
        <f t="shared" si="141"/>
        <v/>
      </c>
      <c r="AW111">
        <f t="shared" si="142"/>
        <v>457</v>
      </c>
      <c r="AX111">
        <f t="shared" si="143"/>
        <v>46</v>
      </c>
      <c r="AY111">
        <f t="shared" si="144"/>
        <v>46</v>
      </c>
      <c r="AZ111" t="str">
        <f t="shared" si="145"/>
        <v/>
      </c>
      <c r="BA111" t="str">
        <f t="shared" si="146"/>
        <v/>
      </c>
      <c r="BB111" t="str">
        <f t="shared" si="147"/>
        <v/>
      </c>
      <c r="BC111" t="str">
        <f t="shared" si="148"/>
        <v/>
      </c>
      <c r="BD111" t="str">
        <f t="shared" si="149"/>
        <v/>
      </c>
      <c r="BE111" t="str">
        <f t="shared" si="150"/>
        <v/>
      </c>
      <c r="BF111">
        <f t="shared" si="151"/>
        <v>12</v>
      </c>
      <c r="BG111">
        <f t="shared" si="152"/>
        <v>25</v>
      </c>
      <c r="BH111">
        <f t="shared" si="153"/>
        <v>4</v>
      </c>
      <c r="BI111">
        <f t="shared" si="157"/>
        <v>550</v>
      </c>
      <c r="BN111">
        <f>IF(OR(COUNTIF($AV$85:AV111, "LAST")&gt;0, COUNTIF($AV$85:AV111, "FINAL")&gt;0), "", IF($AJ$1&gt;=$K111, IFERROR(BF111-BG111, 0), ""))</f>
        <v>-13</v>
      </c>
      <c r="BT111">
        <f t="shared" si="161"/>
        <v>10</v>
      </c>
      <c r="BU111">
        <f t="shared" si="162"/>
        <v>3</v>
      </c>
      <c r="BV111">
        <f>IF(OR(COUNTIF($AV$85:AV111, "LAST")&gt;0, COUNTIF($AV$85:AV111, "FINAL")&gt;0), "", IF($AJ$1&gt;=$K111, AQ111, 0))</f>
        <v>1</v>
      </c>
      <c r="BW111">
        <f t="shared" si="163"/>
        <v>0</v>
      </c>
      <c r="BX111">
        <f t="shared" si="164"/>
        <v>0</v>
      </c>
    </row>
    <row r="112" spans="11:76" x14ac:dyDescent="0.35">
      <c r="K112" s="28">
        <v>228</v>
      </c>
      <c r="L112" s="28">
        <v>80</v>
      </c>
      <c r="M112" s="35">
        <f>AutoScoreboard!I57</f>
        <v>2</v>
      </c>
      <c r="N112" s="35">
        <f>AutoScoreboard!J57</f>
        <v>13</v>
      </c>
      <c r="O112" s="28">
        <f t="shared" si="154"/>
        <v>2</v>
      </c>
      <c r="P112" s="28">
        <f t="shared" si="155"/>
        <v>5</v>
      </c>
      <c r="Q112" s="28">
        <f t="shared" si="165"/>
        <v>2</v>
      </c>
      <c r="R112" s="28" t="str">
        <f t="shared" si="166"/>
        <v/>
      </c>
      <c r="S112" s="28">
        <f t="shared" si="167"/>
        <v>18</v>
      </c>
      <c r="T112" s="28">
        <f t="shared" si="168"/>
        <v>16</v>
      </c>
      <c r="U112" s="28" t="str">
        <f t="shared" si="159"/>
        <v/>
      </c>
      <c r="V112" s="28" t="str">
        <f t="shared" si="160"/>
        <v/>
      </c>
      <c r="W112" s="28">
        <f t="shared" si="169"/>
        <v>462</v>
      </c>
      <c r="X112" s="28">
        <f t="shared" si="128"/>
        <v>47</v>
      </c>
      <c r="Y112" s="28">
        <f t="shared" si="129"/>
        <v>47</v>
      </c>
      <c r="Z112" t="str">
        <f>IF(OR(COUNTIF($V$85:V111, "LAST")&gt;0, COUNTIF($V$85:V111, "FINAL")&gt;0), "", IF(Q112=1, IF(U112="SCORE", VLOOKUP(S112, D:E, 2, FALSE), ""), ""))</f>
        <v/>
      </c>
      <c r="AA112" t="str">
        <f>IF(OR(COUNTIF($V$85:V111, "LAST")&gt;0, COUNTIF($V$85:V111, "FINAL")&gt;0), "", IF(Q112=2, IF(U112="SCORE", VLOOKUP(S112, D:F, 3, FALSE), ""), ""))</f>
        <v/>
      </c>
      <c r="AB112" t="str">
        <f>IF(AD112="","", MAX($AB$4:AB111)+1)</f>
        <v/>
      </c>
      <c r="AC112" t="str">
        <f>IF(AE112="","", MAX($AC$4:AC111)+1)</f>
        <v/>
      </c>
      <c r="AD112" t="str">
        <f t="shared" si="170"/>
        <v/>
      </c>
      <c r="AE112" t="str">
        <f t="shared" si="171"/>
        <v/>
      </c>
      <c r="AF112">
        <f t="shared" si="172"/>
        <v>12</v>
      </c>
      <c r="AG112">
        <f t="shared" si="173"/>
        <v>25</v>
      </c>
      <c r="AH112">
        <f t="shared" si="174"/>
        <v>4</v>
      </c>
      <c r="AI112">
        <f t="shared" si="175"/>
        <v>550</v>
      </c>
      <c r="AK112">
        <f t="shared" si="130"/>
        <v>228</v>
      </c>
      <c r="AL112">
        <f t="shared" si="156"/>
        <v>80</v>
      </c>
      <c r="AM112">
        <f t="shared" si="132"/>
        <v>2</v>
      </c>
      <c r="AN112">
        <f t="shared" si="133"/>
        <v>13</v>
      </c>
      <c r="AO112">
        <f t="shared" si="134"/>
        <v>2</v>
      </c>
      <c r="AP112">
        <f t="shared" si="135"/>
        <v>5</v>
      </c>
      <c r="AQ112">
        <f t="shared" si="136"/>
        <v>2</v>
      </c>
      <c r="AR112" t="str">
        <f t="shared" si="137"/>
        <v/>
      </c>
      <c r="AS112">
        <f t="shared" si="138"/>
        <v>18</v>
      </c>
      <c r="AT112">
        <f t="shared" si="139"/>
        <v>16</v>
      </c>
      <c r="AU112" t="str">
        <f t="shared" si="140"/>
        <v/>
      </c>
      <c r="AV112" t="str">
        <f t="shared" si="141"/>
        <v/>
      </c>
      <c r="AW112">
        <f t="shared" si="142"/>
        <v>462</v>
      </c>
      <c r="AX112">
        <f t="shared" si="143"/>
        <v>47</v>
      </c>
      <c r="AY112">
        <f t="shared" si="144"/>
        <v>47</v>
      </c>
      <c r="AZ112" t="str">
        <f t="shared" si="145"/>
        <v/>
      </c>
      <c r="BA112" t="str">
        <f t="shared" si="146"/>
        <v/>
      </c>
      <c r="BB112" t="str">
        <f t="shared" si="147"/>
        <v/>
      </c>
      <c r="BC112" t="str">
        <f t="shared" si="148"/>
        <v/>
      </c>
      <c r="BD112" t="str">
        <f t="shared" si="149"/>
        <v/>
      </c>
      <c r="BE112" t="str">
        <f t="shared" si="150"/>
        <v/>
      </c>
      <c r="BF112">
        <f t="shared" si="151"/>
        <v>12</v>
      </c>
      <c r="BG112">
        <f t="shared" si="152"/>
        <v>25</v>
      </c>
      <c r="BH112">
        <f t="shared" si="153"/>
        <v>4</v>
      </c>
      <c r="BI112">
        <f t="shared" si="157"/>
        <v>550</v>
      </c>
      <c r="BN112">
        <f>IF(OR(COUNTIF($AV$85:AV112, "LAST")&gt;0, COUNTIF($AV$85:AV112, "FINAL")&gt;0), "", IF($AJ$1&gt;=$K112, IFERROR(BF112-BG112, 0), ""))</f>
        <v>-13</v>
      </c>
      <c r="BT112">
        <f t="shared" si="161"/>
        <v>0</v>
      </c>
      <c r="BU112">
        <f t="shared" si="162"/>
        <v>0</v>
      </c>
      <c r="BV112">
        <f>IF(OR(COUNTIF($AV$85:AV112, "LAST")&gt;0, COUNTIF($AV$85:AV112, "FINAL")&gt;0), "", IF($AJ$1&gt;=$K112, AQ112, 0))</f>
        <v>2</v>
      </c>
      <c r="BW112">
        <f t="shared" si="163"/>
        <v>2</v>
      </c>
      <c r="BX112">
        <f t="shared" si="164"/>
        <v>5</v>
      </c>
    </row>
    <row r="113" spans="11:76" x14ac:dyDescent="0.35">
      <c r="K113" s="28">
        <v>229</v>
      </c>
      <c r="L113" s="28">
        <v>81</v>
      </c>
      <c r="M113" s="35">
        <f>AutoScoreboard!I58</f>
        <v>7</v>
      </c>
      <c r="N113" s="35">
        <f>AutoScoreboard!J58</f>
        <v>49</v>
      </c>
      <c r="O113" s="28">
        <f t="shared" si="154"/>
        <v>3</v>
      </c>
      <c r="P113" s="28">
        <f t="shared" si="155"/>
        <v>15</v>
      </c>
      <c r="Q113" s="28">
        <f t="shared" si="165"/>
        <v>1</v>
      </c>
      <c r="R113" s="28" t="str">
        <f t="shared" si="166"/>
        <v/>
      </c>
      <c r="S113" s="28">
        <f t="shared" si="167"/>
        <v>16</v>
      </c>
      <c r="T113" s="28">
        <f t="shared" si="168"/>
        <v>19</v>
      </c>
      <c r="U113" s="28" t="str">
        <f t="shared" si="159"/>
        <v>SCORE</v>
      </c>
      <c r="V113" s="28" t="str">
        <f t="shared" si="160"/>
        <v/>
      </c>
      <c r="W113" s="28">
        <f t="shared" si="169"/>
        <v>477</v>
      </c>
      <c r="X113" s="28">
        <f t="shared" si="128"/>
        <v>48</v>
      </c>
      <c r="Y113" s="28">
        <f t="shared" si="129"/>
        <v>48</v>
      </c>
      <c r="Z113">
        <f>IF(OR(COUNTIF($V$85:V112, "LAST")&gt;0, COUNTIF($V$85:V112, "FINAL")&gt;0), "", IF(Q113=1, IF(U113="SCORE", VLOOKUP(S113, D:E, 2, FALSE), ""), ""))</f>
        <v>3</v>
      </c>
      <c r="AA113" t="str">
        <f>IF(OR(COUNTIF($V$85:V112, "LAST")&gt;0, COUNTIF($V$85:V112, "FINAL")&gt;0), "", IF(Q113=2, IF(U113="SCORE", VLOOKUP(S113, D:F, 3, FALSE), ""), ""))</f>
        <v/>
      </c>
      <c r="AB113">
        <f>IF(AD113="","", MAX($AB$4:AB112)+1)</f>
        <v>8</v>
      </c>
      <c r="AC113" t="str">
        <f>IF(AE113="","", MAX($AC$4:AC112)+1)</f>
        <v/>
      </c>
      <c r="AD113" t="str">
        <f t="shared" si="170"/>
        <v>3*48</v>
      </c>
      <c r="AE113" t="str">
        <f t="shared" si="171"/>
        <v/>
      </c>
      <c r="AF113">
        <f t="shared" si="172"/>
        <v>15</v>
      </c>
      <c r="AG113">
        <f t="shared" si="173"/>
        <v>25</v>
      </c>
      <c r="AH113">
        <f t="shared" si="174"/>
        <v>5</v>
      </c>
      <c r="AI113">
        <f t="shared" si="175"/>
        <v>560</v>
      </c>
      <c r="AK113">
        <f t="shared" si="130"/>
        <v>229</v>
      </c>
      <c r="AL113">
        <f t="shared" si="156"/>
        <v>81</v>
      </c>
      <c r="AM113">
        <f t="shared" si="132"/>
        <v>7</v>
      </c>
      <c r="AN113">
        <f t="shared" si="133"/>
        <v>49</v>
      </c>
      <c r="AO113">
        <f t="shared" si="134"/>
        <v>3</v>
      </c>
      <c r="AP113">
        <f t="shared" si="135"/>
        <v>15</v>
      </c>
      <c r="AQ113">
        <f t="shared" si="136"/>
        <v>1</v>
      </c>
      <c r="AR113" t="str">
        <f t="shared" si="137"/>
        <v/>
      </c>
      <c r="AS113">
        <f t="shared" si="138"/>
        <v>16</v>
      </c>
      <c r="AT113">
        <f t="shared" si="139"/>
        <v>19</v>
      </c>
      <c r="AU113" t="str">
        <f t="shared" si="140"/>
        <v>SCORE</v>
      </c>
      <c r="AV113" t="str">
        <f t="shared" si="141"/>
        <v/>
      </c>
      <c r="AW113">
        <f t="shared" si="142"/>
        <v>477</v>
      </c>
      <c r="AX113">
        <f t="shared" si="143"/>
        <v>48</v>
      </c>
      <c r="AY113">
        <f t="shared" si="144"/>
        <v>48</v>
      </c>
      <c r="AZ113">
        <f t="shared" si="145"/>
        <v>3</v>
      </c>
      <c r="BA113" t="str">
        <f t="shared" si="146"/>
        <v/>
      </c>
      <c r="BB113">
        <f t="shared" si="147"/>
        <v>8</v>
      </c>
      <c r="BC113" t="str">
        <f t="shared" si="148"/>
        <v/>
      </c>
      <c r="BD113" t="str">
        <f t="shared" si="149"/>
        <v>3*48</v>
      </c>
      <c r="BE113" t="str">
        <f t="shared" si="150"/>
        <v/>
      </c>
      <c r="BF113">
        <f t="shared" si="151"/>
        <v>15</v>
      </c>
      <c r="BG113">
        <f t="shared" si="152"/>
        <v>25</v>
      </c>
      <c r="BH113">
        <f t="shared" si="153"/>
        <v>5</v>
      </c>
      <c r="BI113">
        <f t="shared" si="157"/>
        <v>560</v>
      </c>
      <c r="BN113">
        <f>IF(OR(COUNTIF($AV$85:AV113, "LAST")&gt;0, COUNTIF($AV$85:AV113, "FINAL")&gt;0), "", IF($AJ$1&gt;=$K113, IFERROR(BF113-BG113, 0), ""))</f>
        <v>-10</v>
      </c>
      <c r="BT113">
        <f t="shared" si="161"/>
        <v>3</v>
      </c>
      <c r="BU113">
        <f t="shared" si="162"/>
        <v>15</v>
      </c>
      <c r="BV113">
        <f>IF(OR(COUNTIF($AV$85:AV113, "LAST")&gt;0, COUNTIF($AV$85:AV113, "FINAL")&gt;0), "", IF($AJ$1&gt;=$K113, AQ113, 0))</f>
        <v>1</v>
      </c>
      <c r="BW113">
        <f t="shared" si="163"/>
        <v>0</v>
      </c>
      <c r="BX113">
        <f t="shared" si="164"/>
        <v>0</v>
      </c>
    </row>
    <row r="114" spans="11:76" x14ac:dyDescent="0.35">
      <c r="K114" s="28">
        <v>230</v>
      </c>
      <c r="L114" s="28">
        <v>82</v>
      </c>
      <c r="M114" s="35">
        <f>AutoScoreboard!I59</f>
        <v>33</v>
      </c>
      <c r="N114" s="35">
        <f>AutoScoreboard!J59</f>
        <v>32</v>
      </c>
      <c r="O114" s="28">
        <f t="shared" si="154"/>
        <v>10</v>
      </c>
      <c r="P114" s="28">
        <f t="shared" si="155"/>
        <v>9</v>
      </c>
      <c r="Q114" s="28">
        <f t="shared" si="165"/>
        <v>1</v>
      </c>
      <c r="R114" s="28" t="str">
        <f t="shared" si="166"/>
        <v>KO</v>
      </c>
      <c r="S114" s="28">
        <f t="shared" si="167"/>
        <v>10</v>
      </c>
      <c r="T114" s="28">
        <f t="shared" si="168"/>
        <v>15</v>
      </c>
      <c r="U114" s="28" t="str">
        <f t="shared" si="159"/>
        <v/>
      </c>
      <c r="V114" s="28" t="str">
        <f t="shared" si="160"/>
        <v/>
      </c>
      <c r="W114" s="28">
        <f t="shared" si="169"/>
        <v>486</v>
      </c>
      <c r="X114" s="28">
        <f t="shared" si="128"/>
        <v>49</v>
      </c>
      <c r="Y114" s="28">
        <f t="shared" si="129"/>
        <v>49</v>
      </c>
      <c r="Z114" t="str">
        <f>IF(OR(COUNTIF($V$85:V113, "LAST")&gt;0, COUNTIF($V$85:V113, "FINAL")&gt;0), "", IF(Q114=1, IF(U114="SCORE", VLOOKUP(S114, D:E, 2, FALSE), ""), ""))</f>
        <v/>
      </c>
      <c r="AA114" t="str">
        <f>IF(OR(COUNTIF($V$85:V113, "LAST")&gt;0, COUNTIF($V$85:V113, "FINAL")&gt;0), "", IF(Q114=2, IF(U114="SCORE", VLOOKUP(S114, D:F, 3, FALSE), ""), ""))</f>
        <v/>
      </c>
      <c r="AB114" t="str">
        <f>IF(AD114="","", MAX($AB$4:AB113)+1)</f>
        <v/>
      </c>
      <c r="AC114" t="str">
        <f>IF(AE114="","", MAX($AC$4:AC113)+1)</f>
        <v/>
      </c>
      <c r="AD114" t="str">
        <f t="shared" si="170"/>
        <v/>
      </c>
      <c r="AE114" t="str">
        <f t="shared" si="171"/>
        <v/>
      </c>
      <c r="AF114">
        <f t="shared" si="172"/>
        <v>15</v>
      </c>
      <c r="AG114">
        <f t="shared" si="173"/>
        <v>25</v>
      </c>
      <c r="AH114">
        <f t="shared" si="174"/>
        <v>5</v>
      </c>
      <c r="AI114">
        <f t="shared" si="175"/>
        <v>560</v>
      </c>
      <c r="AK114">
        <f t="shared" si="130"/>
        <v>230</v>
      </c>
      <c r="AL114">
        <f t="shared" si="156"/>
        <v>82</v>
      </c>
      <c r="AM114">
        <f t="shared" si="132"/>
        <v>33</v>
      </c>
      <c r="AN114">
        <f t="shared" si="133"/>
        <v>32</v>
      </c>
      <c r="AO114">
        <f t="shared" si="134"/>
        <v>10</v>
      </c>
      <c r="AP114">
        <f t="shared" si="135"/>
        <v>9</v>
      </c>
      <c r="AQ114">
        <f t="shared" si="136"/>
        <v>1</v>
      </c>
      <c r="AR114" t="str">
        <f t="shared" si="137"/>
        <v>KO</v>
      </c>
      <c r="AS114">
        <f t="shared" si="138"/>
        <v>10</v>
      </c>
      <c r="AT114">
        <f t="shared" si="139"/>
        <v>15</v>
      </c>
      <c r="AU114" t="str">
        <f t="shared" si="140"/>
        <v/>
      </c>
      <c r="AV114" t="str">
        <f t="shared" si="141"/>
        <v/>
      </c>
      <c r="AW114">
        <f t="shared" si="142"/>
        <v>486</v>
      </c>
      <c r="AX114">
        <f t="shared" si="143"/>
        <v>49</v>
      </c>
      <c r="AY114">
        <f t="shared" si="144"/>
        <v>49</v>
      </c>
      <c r="AZ114" t="str">
        <f t="shared" si="145"/>
        <v/>
      </c>
      <c r="BA114" t="str">
        <f t="shared" si="146"/>
        <v/>
      </c>
      <c r="BB114" t="str">
        <f t="shared" si="147"/>
        <v/>
      </c>
      <c r="BC114" t="str">
        <f t="shared" si="148"/>
        <v/>
      </c>
      <c r="BD114" t="str">
        <f t="shared" si="149"/>
        <v/>
      </c>
      <c r="BE114" t="str">
        <f t="shared" si="150"/>
        <v/>
      </c>
      <c r="BF114">
        <f t="shared" si="151"/>
        <v>15</v>
      </c>
      <c r="BG114">
        <f t="shared" si="152"/>
        <v>25</v>
      </c>
      <c r="BH114">
        <f t="shared" si="153"/>
        <v>5</v>
      </c>
      <c r="BI114">
        <f t="shared" si="157"/>
        <v>560</v>
      </c>
      <c r="BN114">
        <f>IF(OR(COUNTIF($AV$85:AV114, "LAST")&gt;0, COUNTIF($AV$85:AV114, "FINAL")&gt;0), "", IF($AJ$1&gt;=$K114, IFERROR(BF114-BG114, 0), ""))</f>
        <v>-10</v>
      </c>
      <c r="BT114">
        <f t="shared" si="161"/>
        <v>10</v>
      </c>
      <c r="BU114">
        <f t="shared" si="162"/>
        <v>9</v>
      </c>
      <c r="BV114">
        <f>IF(OR(COUNTIF($AV$85:AV114, "LAST")&gt;0, COUNTIF($AV$85:AV114, "FINAL")&gt;0), "", IF($AJ$1&gt;=$K114, AQ114, 0))</f>
        <v>1</v>
      </c>
      <c r="BW114">
        <f t="shared" si="163"/>
        <v>0</v>
      </c>
      <c r="BX114">
        <f t="shared" si="164"/>
        <v>0</v>
      </c>
    </row>
    <row r="115" spans="11:76" x14ac:dyDescent="0.35">
      <c r="K115" s="28">
        <v>231</v>
      </c>
      <c r="L115" s="28">
        <v>83</v>
      </c>
      <c r="M115" s="35">
        <f>AutoScoreboard!I60</f>
        <v>46</v>
      </c>
      <c r="N115" s="35">
        <f>AutoScoreboard!J60</f>
        <v>1</v>
      </c>
      <c r="O115" s="28">
        <f t="shared" si="154"/>
        <v>13</v>
      </c>
      <c r="P115" s="28">
        <f t="shared" si="155"/>
        <v>2</v>
      </c>
      <c r="Q115" s="28">
        <f t="shared" si="165"/>
        <v>2</v>
      </c>
      <c r="R115" s="28" t="str">
        <f t="shared" si="166"/>
        <v/>
      </c>
      <c r="S115" s="28">
        <f t="shared" si="167"/>
        <v>15</v>
      </c>
      <c r="T115" s="28">
        <f t="shared" si="168"/>
        <v>2</v>
      </c>
      <c r="U115" s="28" t="str">
        <f t="shared" si="159"/>
        <v/>
      </c>
      <c r="V115" s="28" t="str">
        <f t="shared" si="160"/>
        <v/>
      </c>
      <c r="W115" s="28">
        <f t="shared" si="169"/>
        <v>488</v>
      </c>
      <c r="X115" s="28">
        <f t="shared" si="128"/>
        <v>49</v>
      </c>
      <c r="Y115" s="28">
        <f t="shared" si="129"/>
        <v>49</v>
      </c>
      <c r="Z115" t="str">
        <f>IF(OR(COUNTIF($V$85:V114, "LAST")&gt;0, COUNTIF($V$85:V114, "FINAL")&gt;0), "", IF(Q115=1, IF(U115="SCORE", VLOOKUP(S115, D:E, 2, FALSE), ""), ""))</f>
        <v/>
      </c>
      <c r="AA115" t="str">
        <f>IF(OR(COUNTIF($V$85:V114, "LAST")&gt;0, COUNTIF($V$85:V114, "FINAL")&gt;0), "", IF(Q115=2, IF(U115="SCORE", VLOOKUP(S115, D:F, 3, FALSE), ""), ""))</f>
        <v/>
      </c>
      <c r="AB115" t="str">
        <f>IF(AD115="","", MAX($AB$4:AB114)+1)</f>
        <v/>
      </c>
      <c r="AC115" t="str">
        <f>IF(AE115="","", MAX($AC$4:AC114)+1)</f>
        <v/>
      </c>
      <c r="AD115" t="str">
        <f t="shared" si="170"/>
        <v/>
      </c>
      <c r="AE115" t="str">
        <f t="shared" si="171"/>
        <v/>
      </c>
      <c r="AF115">
        <f t="shared" si="172"/>
        <v>15</v>
      </c>
      <c r="AG115">
        <f t="shared" si="173"/>
        <v>25</v>
      </c>
      <c r="AH115">
        <f t="shared" si="174"/>
        <v>5</v>
      </c>
      <c r="AI115">
        <f t="shared" si="175"/>
        <v>560</v>
      </c>
      <c r="AK115">
        <f t="shared" si="130"/>
        <v>231</v>
      </c>
      <c r="AL115">
        <f t="shared" si="156"/>
        <v>83</v>
      </c>
      <c r="AM115">
        <f t="shared" si="132"/>
        <v>46</v>
      </c>
      <c r="AN115">
        <f t="shared" si="133"/>
        <v>1</v>
      </c>
      <c r="AO115">
        <f t="shared" si="134"/>
        <v>13</v>
      </c>
      <c r="AP115">
        <f t="shared" si="135"/>
        <v>2</v>
      </c>
      <c r="AQ115">
        <f t="shared" si="136"/>
        <v>2</v>
      </c>
      <c r="AR115" t="str">
        <f t="shared" si="137"/>
        <v/>
      </c>
      <c r="AS115">
        <f t="shared" si="138"/>
        <v>15</v>
      </c>
      <c r="AT115">
        <f t="shared" si="139"/>
        <v>2</v>
      </c>
      <c r="AU115" t="str">
        <f t="shared" si="140"/>
        <v/>
      </c>
      <c r="AV115" t="str">
        <f t="shared" si="141"/>
        <v/>
      </c>
      <c r="AW115">
        <f t="shared" si="142"/>
        <v>488</v>
      </c>
      <c r="AX115">
        <f t="shared" si="143"/>
        <v>49</v>
      </c>
      <c r="AY115">
        <f t="shared" si="144"/>
        <v>49</v>
      </c>
      <c r="AZ115" t="str">
        <f t="shared" si="145"/>
        <v/>
      </c>
      <c r="BA115" t="str">
        <f t="shared" si="146"/>
        <v/>
      </c>
      <c r="BB115" t="str">
        <f t="shared" si="147"/>
        <v/>
      </c>
      <c r="BC115" t="str">
        <f t="shared" si="148"/>
        <v/>
      </c>
      <c r="BD115" t="str">
        <f t="shared" si="149"/>
        <v/>
      </c>
      <c r="BE115" t="str">
        <f t="shared" si="150"/>
        <v/>
      </c>
      <c r="BF115">
        <f t="shared" si="151"/>
        <v>15</v>
      </c>
      <c r="BG115">
        <f t="shared" si="152"/>
        <v>25</v>
      </c>
      <c r="BH115">
        <f t="shared" si="153"/>
        <v>5</v>
      </c>
      <c r="BI115">
        <f t="shared" si="157"/>
        <v>560</v>
      </c>
      <c r="BN115">
        <f>IF(OR(COUNTIF($AV$85:AV115, "LAST")&gt;0, COUNTIF($AV$85:AV115, "FINAL")&gt;0), "", IF($AJ$1&gt;=$K115, IFERROR(BF115-BG115, 0), ""))</f>
        <v>-10</v>
      </c>
      <c r="BT115">
        <f t="shared" si="161"/>
        <v>0</v>
      </c>
      <c r="BU115">
        <f t="shared" si="162"/>
        <v>0</v>
      </c>
      <c r="BV115">
        <f>IF(OR(COUNTIF($AV$85:AV115, "LAST")&gt;0, COUNTIF($AV$85:AV115, "FINAL")&gt;0), "", IF($AJ$1&gt;=$K115, AQ115, 0))</f>
        <v>2</v>
      </c>
      <c r="BW115">
        <f t="shared" si="163"/>
        <v>13</v>
      </c>
      <c r="BX115">
        <f t="shared" si="164"/>
        <v>2</v>
      </c>
    </row>
    <row r="116" spans="11:76" x14ac:dyDescent="0.35">
      <c r="K116" s="28">
        <v>232</v>
      </c>
      <c r="L116" s="28">
        <v>84</v>
      </c>
      <c r="M116" s="35">
        <f>AutoScoreboard!I61</f>
        <v>29</v>
      </c>
      <c r="N116" s="35">
        <f>AutoScoreboard!J61</f>
        <v>45</v>
      </c>
      <c r="O116" s="28">
        <f t="shared" si="154"/>
        <v>9</v>
      </c>
      <c r="P116" s="28">
        <f t="shared" si="155"/>
        <v>13</v>
      </c>
      <c r="Q116" s="28">
        <f t="shared" si="165"/>
        <v>1</v>
      </c>
      <c r="R116" s="28" t="str">
        <f t="shared" si="166"/>
        <v/>
      </c>
      <c r="S116" s="28">
        <f t="shared" si="167"/>
        <v>2</v>
      </c>
      <c r="T116" s="28">
        <f t="shared" si="168"/>
        <v>11</v>
      </c>
      <c r="U116" s="28" t="str">
        <f t="shared" si="159"/>
        <v/>
      </c>
      <c r="V116" s="28" t="str">
        <f t="shared" si="160"/>
        <v/>
      </c>
      <c r="W116" s="28">
        <f t="shared" si="169"/>
        <v>501</v>
      </c>
      <c r="X116" s="28">
        <f t="shared" si="128"/>
        <v>51</v>
      </c>
      <c r="Y116" s="28" t="str">
        <f t="shared" si="129"/>
        <v>50+1</v>
      </c>
      <c r="Z116" t="str">
        <f>IF(OR(COUNTIF($V$85:V115, "LAST")&gt;0, COUNTIF($V$85:V115, "FINAL")&gt;0), "", IF(Q116=1, IF(U116="SCORE", VLOOKUP(S116, D:E, 2, FALSE), ""), ""))</f>
        <v/>
      </c>
      <c r="AA116" t="str">
        <f>IF(OR(COUNTIF($V$85:V115, "LAST")&gt;0, COUNTIF($V$85:V115, "FINAL")&gt;0), "", IF(Q116=2, IF(U116="SCORE", VLOOKUP(S116, D:F, 3, FALSE), ""), ""))</f>
        <v/>
      </c>
      <c r="AB116" t="str">
        <f>IF(AD116="","", MAX($AB$4:AB115)+1)</f>
        <v/>
      </c>
      <c r="AC116" t="str">
        <f>IF(AE116="","", MAX($AC$4:AC115)+1)</f>
        <v/>
      </c>
      <c r="AD116" t="str">
        <f t="shared" si="170"/>
        <v/>
      </c>
      <c r="AE116" t="str">
        <f t="shared" si="171"/>
        <v/>
      </c>
      <c r="AF116">
        <f t="shared" si="172"/>
        <v>15</v>
      </c>
      <c r="AG116">
        <f t="shared" si="173"/>
        <v>25</v>
      </c>
      <c r="AH116">
        <f t="shared" si="174"/>
        <v>5</v>
      </c>
      <c r="AI116">
        <f t="shared" si="175"/>
        <v>560</v>
      </c>
      <c r="AK116">
        <f t="shared" ref="AK116:AK147" si="176">IF($AJ$1&gt;=$K116, IF(K116=0, "", K116), " ")</f>
        <v>232</v>
      </c>
      <c r="AL116">
        <f t="shared" si="156"/>
        <v>84</v>
      </c>
      <c r="AM116">
        <f t="shared" ref="AM116:AM147" si="177">IF($AJ$1&gt;=$K116, IF(M116=0, "", M116), " ")</f>
        <v>29</v>
      </c>
      <c r="AN116">
        <f t="shared" ref="AN116:AN147" si="178">IF($AJ$1&gt;=$K116, IF(N116=0, "", N116), " ")</f>
        <v>45</v>
      </c>
      <c r="AO116">
        <f t="shared" ref="AO116:AO147" si="179">IF($AJ$1&gt;=$K116, IF(O116=0, "", O116), " ")</f>
        <v>9</v>
      </c>
      <c r="AP116">
        <f t="shared" ref="AP116:AP147" si="180">IF($AJ$1&gt;=$K116, IF(P116=0, "", P116), " ")</f>
        <v>13</v>
      </c>
      <c r="AQ116">
        <f t="shared" ref="AQ116:AQ147" si="181">IF($AJ$1&gt;=$K116, IF(Q116=0, "", Q116), " ")</f>
        <v>1</v>
      </c>
      <c r="AR116" t="str">
        <f t="shared" ref="AR116:AR147" si="182">IF($AJ$1&gt;=$K116, IF(R116=0, "", R116), " ")</f>
        <v/>
      </c>
      <c r="AS116">
        <f t="shared" ref="AS116:AS147" si="183">IF($AJ$1&gt;=$K116, IF(S116=0, "", S116), " ")</f>
        <v>2</v>
      </c>
      <c r="AT116">
        <f t="shared" ref="AT116:AT147" si="184">IF($AJ$1&gt;=$K116, IF(T116=0, "", T116), " ")</f>
        <v>11</v>
      </c>
      <c r="AU116" t="str">
        <f t="shared" ref="AU116:AU147" si="185">IF($AJ$1&gt;=$K116, IF(U116=0, "", U116), " ")</f>
        <v/>
      </c>
      <c r="AV116" t="str">
        <f t="shared" ref="AV116:AV147" si="186">IF($AJ$1&gt;=$K116, IF(V116=0, "", V116), " ")</f>
        <v/>
      </c>
      <c r="AW116">
        <f t="shared" ref="AW116:AW147" si="187">IF($AJ$1&gt;=$K116, IF(W116=0, "", W116), " ")</f>
        <v>501</v>
      </c>
      <c r="AX116">
        <f t="shared" ref="AX116:AX147" si="188">IF($AJ$1&gt;=$K116, IF(X116=0, "", X116), " ")</f>
        <v>51</v>
      </c>
      <c r="AY116" t="str">
        <f t="shared" ref="AY116:AY147" si="189">IF($AJ$1&gt;=$K116, IF(Y116=0, "", Y116), " ")</f>
        <v>50+1</v>
      </c>
      <c r="AZ116" t="str">
        <f t="shared" ref="AZ116:AZ147" si="190">IF($AJ$1&gt;=$K116, IF(Z116=0, "", Z116), " ")</f>
        <v/>
      </c>
      <c r="BA116" t="str">
        <f t="shared" ref="BA116:BA147" si="191">IF($AJ$1&gt;=$K116, IF(AA116=0, "", AA116), " ")</f>
        <v/>
      </c>
      <c r="BB116" t="str">
        <f t="shared" ref="BB116:BB147" si="192">IF($AJ$1&gt;=$K116, IF(AB116=0, "", AB116), " ")</f>
        <v/>
      </c>
      <c r="BC116" t="str">
        <f t="shared" ref="BC116:BC147" si="193">IF($AJ$1&gt;=$K116, IF(AC116=0, "", AC116), " ")</f>
        <v/>
      </c>
      <c r="BD116" t="str">
        <f t="shared" ref="BD116:BD147" si="194">IF($AJ$1&gt;=$K116, IF(AD116=0, "", AD116), " ")</f>
        <v/>
      </c>
      <c r="BE116" t="str">
        <f t="shared" ref="BE116:BE147" si="195">IF($AJ$1&gt;=$K116, IF(AE116=0, "", AE116), " ")</f>
        <v/>
      </c>
      <c r="BF116">
        <f t="shared" ref="BF116:BF147" si="196">IF($AJ$1&gt;=$K116, IF(AF116=0, "", AF116), " ")</f>
        <v>15</v>
      </c>
      <c r="BG116">
        <f t="shared" ref="BG116:BG147" si="197">IF($AJ$1&gt;=$K116, IF(AG116=0, "", AG116), " ")</f>
        <v>25</v>
      </c>
      <c r="BH116">
        <f t="shared" ref="BH116:BH147" si="198">IF($AJ$1&gt;=$K116, IF(AH116=0, "", AH116), " ")</f>
        <v>5</v>
      </c>
      <c r="BI116">
        <f t="shared" si="157"/>
        <v>560</v>
      </c>
      <c r="BN116">
        <f>IF(OR(COUNTIF($AV$85:AV116, "LAST")&gt;0, COUNTIF($AV$85:AV116, "FINAL")&gt;0), "", IF($AJ$1&gt;=$K116, IFERROR(BF116-BG116, 0), ""))</f>
        <v>-10</v>
      </c>
      <c r="BT116">
        <f t="shared" si="161"/>
        <v>9</v>
      </c>
      <c r="BU116">
        <f t="shared" si="162"/>
        <v>13</v>
      </c>
      <c r="BV116">
        <f>IF(OR(COUNTIF($AV$85:AV116, "LAST")&gt;0, COUNTIF($AV$85:AV116, "FINAL")&gt;0), "", IF($AJ$1&gt;=$K116, AQ116, 0))</f>
        <v>1</v>
      </c>
      <c r="BW116">
        <f t="shared" si="163"/>
        <v>0</v>
      </c>
      <c r="BX116">
        <f t="shared" si="164"/>
        <v>0</v>
      </c>
    </row>
    <row r="117" spans="11:76" x14ac:dyDescent="0.35">
      <c r="K117" s="28">
        <v>233</v>
      </c>
      <c r="L117" s="28">
        <v>85</v>
      </c>
      <c r="M117" s="35">
        <f>AutoScoreboard!I62</f>
        <v>44</v>
      </c>
      <c r="N117" s="35">
        <f>AutoScoreboard!J62</f>
        <v>39</v>
      </c>
      <c r="O117" s="28">
        <f t="shared" ref="O117:O148" si="199">VLOOKUP(M117, A:B, 2, FALSE)</f>
        <v>12</v>
      </c>
      <c r="P117" s="28">
        <f t="shared" ref="P117:P148" si="200">VLOOKUP(N117, A:B, 2, FALSE)</f>
        <v>11</v>
      </c>
      <c r="Q117" s="28">
        <f t="shared" si="165"/>
        <v>2</v>
      </c>
      <c r="R117" s="28" t="str">
        <f t="shared" si="166"/>
        <v/>
      </c>
      <c r="S117" s="28">
        <f t="shared" si="167"/>
        <v>11</v>
      </c>
      <c r="T117" s="28">
        <f t="shared" si="168"/>
        <v>-1</v>
      </c>
      <c r="U117" s="28" t="str">
        <f t="shared" si="159"/>
        <v>SCORE</v>
      </c>
      <c r="V117" s="28" t="str">
        <f t="shared" si="160"/>
        <v/>
      </c>
      <c r="W117" s="28">
        <f t="shared" si="169"/>
        <v>512</v>
      </c>
      <c r="X117" s="28">
        <f t="shared" si="128"/>
        <v>52</v>
      </c>
      <c r="Y117" s="28" t="str">
        <f>IF(AND(W117&lt;501, X117&lt;51), X117, CONCATENATE("50+", X117-50))</f>
        <v>50+2</v>
      </c>
      <c r="Z117" t="str">
        <f>IF(OR(COUNTIF($V$85:V116, "LAST")&gt;0, COUNTIF($V$85:V116, "FINAL")&gt;0), "", IF(Q117=1, IF(U117="SCORE", VLOOKUP(S117, D:E, 2, FALSE), ""), ""))</f>
        <v/>
      </c>
      <c r="AA117">
        <f>IF(OR(COUNTIF($V$85:V116, "LAST")&gt;0, COUNTIF($V$85:V116, "FINAL")&gt;0), "", IF(Q117=2, IF(U117="SCORE", VLOOKUP(S117, D:F, 3, FALSE), ""), ""))</f>
        <v>1</v>
      </c>
      <c r="AB117" t="str">
        <f>IF(AD117="","", MAX($AB$4:AB116)+1)</f>
        <v/>
      </c>
      <c r="AC117">
        <f>IF(AE117="","", MAX($AC$4:AC116)+1)</f>
        <v>8</v>
      </c>
      <c r="AD117" t="str">
        <f t="shared" si="170"/>
        <v/>
      </c>
      <c r="AE117" t="str">
        <f t="shared" si="171"/>
        <v>1*50+2</v>
      </c>
      <c r="AF117">
        <f t="shared" si="172"/>
        <v>15</v>
      </c>
      <c r="AG117">
        <f t="shared" si="173"/>
        <v>28</v>
      </c>
      <c r="AH117">
        <f t="shared" si="174"/>
        <v>5.5</v>
      </c>
      <c r="AI117">
        <f t="shared" si="175"/>
        <v>565</v>
      </c>
      <c r="AK117">
        <f t="shared" si="176"/>
        <v>233</v>
      </c>
      <c r="AL117">
        <f t="shared" si="156"/>
        <v>85</v>
      </c>
      <c r="AM117">
        <f t="shared" si="177"/>
        <v>44</v>
      </c>
      <c r="AN117">
        <f t="shared" si="178"/>
        <v>39</v>
      </c>
      <c r="AO117">
        <f t="shared" si="179"/>
        <v>12</v>
      </c>
      <c r="AP117">
        <f t="shared" si="180"/>
        <v>11</v>
      </c>
      <c r="AQ117">
        <f t="shared" si="181"/>
        <v>2</v>
      </c>
      <c r="AR117" t="str">
        <f t="shared" si="182"/>
        <v/>
      </c>
      <c r="AS117">
        <f t="shared" si="183"/>
        <v>11</v>
      </c>
      <c r="AT117">
        <f t="shared" si="184"/>
        <v>-1</v>
      </c>
      <c r="AU117" t="str">
        <f t="shared" si="185"/>
        <v>SCORE</v>
      </c>
      <c r="AV117" t="str">
        <f t="shared" si="186"/>
        <v/>
      </c>
      <c r="AW117">
        <f t="shared" si="187"/>
        <v>512</v>
      </c>
      <c r="AX117">
        <f t="shared" si="188"/>
        <v>52</v>
      </c>
      <c r="AY117" t="str">
        <f t="shared" si="189"/>
        <v>50+2</v>
      </c>
      <c r="AZ117" t="str">
        <f t="shared" si="190"/>
        <v/>
      </c>
      <c r="BA117">
        <f t="shared" si="191"/>
        <v>1</v>
      </c>
      <c r="BB117" t="str">
        <f t="shared" si="192"/>
        <v/>
      </c>
      <c r="BC117">
        <f t="shared" si="193"/>
        <v>8</v>
      </c>
      <c r="BD117" t="str">
        <f t="shared" si="194"/>
        <v/>
      </c>
      <c r="BE117" t="str">
        <f t="shared" si="195"/>
        <v>1*50+2</v>
      </c>
      <c r="BF117">
        <f t="shared" si="196"/>
        <v>15</v>
      </c>
      <c r="BG117">
        <f t="shared" si="197"/>
        <v>28</v>
      </c>
      <c r="BH117">
        <f t="shared" si="198"/>
        <v>5.5</v>
      </c>
      <c r="BI117">
        <f t="shared" ref="BI117:BI148" si="201">IF($AJ$1&gt;=$K117, IF(AI117=0, "", AI117), " ")</f>
        <v>565</v>
      </c>
      <c r="BN117">
        <f>IF(OR(COUNTIF($AV$85:AV117, "LAST")&gt;0, COUNTIF($AV$85:AV117, "FINAL")&gt;0), "", IF($AJ$1&gt;=$K117, IFERROR(BF117-BG117, 0), ""))</f>
        <v>-13</v>
      </c>
      <c r="BT117">
        <f t="shared" si="161"/>
        <v>0</v>
      </c>
      <c r="BU117">
        <f t="shared" si="162"/>
        <v>0</v>
      </c>
      <c r="BV117">
        <f>IF(OR(COUNTIF($AV$85:AV117, "LAST")&gt;0, COUNTIF($AV$85:AV117, "FINAL")&gt;0), "", IF($AJ$1&gt;=$K117, AQ117, 0))</f>
        <v>2</v>
      </c>
      <c r="BW117">
        <f t="shared" si="163"/>
        <v>12</v>
      </c>
      <c r="BX117">
        <f t="shared" si="164"/>
        <v>11</v>
      </c>
    </row>
    <row r="118" spans="11:76" x14ac:dyDescent="0.35">
      <c r="K118" s="28">
        <v>234</v>
      </c>
      <c r="L118" s="28">
        <v>86</v>
      </c>
      <c r="M118" s="35">
        <f>AutoScoreboard!I63</f>
        <v>23</v>
      </c>
      <c r="N118" s="35">
        <f>AutoScoreboard!J63</f>
        <v>10</v>
      </c>
      <c r="O118" s="28">
        <f t="shared" si="199"/>
        <v>7</v>
      </c>
      <c r="P118" s="28">
        <f t="shared" si="200"/>
        <v>4</v>
      </c>
      <c r="Q118" s="28">
        <f t="shared" si="165"/>
        <v>2</v>
      </c>
      <c r="R118" s="28" t="str">
        <f t="shared" si="166"/>
        <v>KO</v>
      </c>
      <c r="S118" s="28">
        <f t="shared" si="167"/>
        <v>10</v>
      </c>
      <c r="T118" s="28">
        <f t="shared" si="168"/>
        <v>3</v>
      </c>
      <c r="U118" s="28" t="str">
        <f t="shared" si="159"/>
        <v/>
      </c>
      <c r="V118" s="28" t="str">
        <f t="shared" si="160"/>
        <v/>
      </c>
      <c r="W118" s="28">
        <f t="shared" si="169"/>
        <v>516</v>
      </c>
      <c r="X118" s="28">
        <f t="shared" si="128"/>
        <v>52</v>
      </c>
      <c r="Y118" s="28" t="str">
        <f t="shared" ref="Y118:Y162" si="202">IF(AND(W118&lt;501, X118&lt;51), X118, CONCATENATE("50+", X118-50))</f>
        <v>50+2</v>
      </c>
      <c r="Z118" t="str">
        <f>IF(OR(COUNTIF($V$85:V117, "LAST")&gt;0, COUNTIF($V$85:V117, "FINAL")&gt;0), "", IF(Q118=1, IF(U118="SCORE", VLOOKUP(S118, D:E, 2, FALSE), ""), ""))</f>
        <v/>
      </c>
      <c r="AA118" t="str">
        <f>IF(OR(COUNTIF($V$85:V117, "LAST")&gt;0, COUNTIF($V$85:V117, "FINAL")&gt;0), "", IF(Q118=2, IF(U118="SCORE", VLOOKUP(S118, D:F, 3, FALSE), ""), ""))</f>
        <v/>
      </c>
      <c r="AB118" t="str">
        <f>IF(AD118="","", MAX($AB$4:AB117)+1)</f>
        <v/>
      </c>
      <c r="AC118" t="str">
        <f>IF(AE118="","", MAX($AC$4:AC117)+1)</f>
        <v/>
      </c>
      <c r="AD118" t="str">
        <f t="shared" si="170"/>
        <v/>
      </c>
      <c r="AE118" t="str">
        <f t="shared" si="171"/>
        <v/>
      </c>
      <c r="AF118">
        <f t="shared" si="172"/>
        <v>15</v>
      </c>
      <c r="AG118">
        <f t="shared" si="173"/>
        <v>28</v>
      </c>
      <c r="AH118">
        <f t="shared" si="174"/>
        <v>5.5</v>
      </c>
      <c r="AI118">
        <f t="shared" si="175"/>
        <v>565</v>
      </c>
      <c r="AK118">
        <f t="shared" si="176"/>
        <v>234</v>
      </c>
      <c r="AL118">
        <f t="shared" si="156"/>
        <v>86</v>
      </c>
      <c r="AM118">
        <f t="shared" si="177"/>
        <v>23</v>
      </c>
      <c r="AN118">
        <f t="shared" si="178"/>
        <v>10</v>
      </c>
      <c r="AO118">
        <f t="shared" si="179"/>
        <v>7</v>
      </c>
      <c r="AP118">
        <f t="shared" si="180"/>
        <v>4</v>
      </c>
      <c r="AQ118">
        <f t="shared" si="181"/>
        <v>2</v>
      </c>
      <c r="AR118" t="str">
        <f t="shared" si="182"/>
        <v>KO</v>
      </c>
      <c r="AS118">
        <f t="shared" si="183"/>
        <v>10</v>
      </c>
      <c r="AT118">
        <f t="shared" si="184"/>
        <v>3</v>
      </c>
      <c r="AU118" t="str">
        <f t="shared" si="185"/>
        <v/>
      </c>
      <c r="AV118" t="str">
        <f t="shared" si="186"/>
        <v/>
      </c>
      <c r="AW118">
        <f t="shared" si="187"/>
        <v>516</v>
      </c>
      <c r="AX118">
        <f t="shared" si="188"/>
        <v>52</v>
      </c>
      <c r="AY118" t="str">
        <f t="shared" si="189"/>
        <v>50+2</v>
      </c>
      <c r="AZ118" t="str">
        <f t="shared" si="190"/>
        <v/>
      </c>
      <c r="BA118" t="str">
        <f t="shared" si="191"/>
        <v/>
      </c>
      <c r="BB118" t="str">
        <f t="shared" si="192"/>
        <v/>
      </c>
      <c r="BC118" t="str">
        <f t="shared" si="193"/>
        <v/>
      </c>
      <c r="BD118" t="str">
        <f t="shared" si="194"/>
        <v/>
      </c>
      <c r="BE118" t="str">
        <f t="shared" si="195"/>
        <v/>
      </c>
      <c r="BF118">
        <f t="shared" si="196"/>
        <v>15</v>
      </c>
      <c r="BG118">
        <f t="shared" si="197"/>
        <v>28</v>
      </c>
      <c r="BH118">
        <f t="shared" si="198"/>
        <v>5.5</v>
      </c>
      <c r="BI118">
        <f t="shared" si="201"/>
        <v>565</v>
      </c>
      <c r="BN118">
        <f>IF(OR(COUNTIF($AV$85:AV118, "LAST")&gt;0, COUNTIF($AV$85:AV118, "FINAL")&gt;0), "", IF($AJ$1&gt;=$K118, IFERROR(BF118-BG118, 0), ""))</f>
        <v>-13</v>
      </c>
      <c r="BT118">
        <f t="shared" si="161"/>
        <v>0</v>
      </c>
      <c r="BU118">
        <f t="shared" si="162"/>
        <v>0</v>
      </c>
      <c r="BV118">
        <f>IF(OR(COUNTIF($AV$85:AV118, "LAST")&gt;0, COUNTIF($AV$85:AV118, "FINAL")&gt;0), "", IF($AJ$1&gt;=$K118, AQ118, 0))</f>
        <v>2</v>
      </c>
      <c r="BW118">
        <f t="shared" si="163"/>
        <v>7</v>
      </c>
      <c r="BX118">
        <f t="shared" si="164"/>
        <v>4</v>
      </c>
    </row>
    <row r="119" spans="11:76" x14ac:dyDescent="0.35">
      <c r="K119" s="28">
        <v>235</v>
      </c>
      <c r="L119" s="28">
        <v>87</v>
      </c>
      <c r="M119" s="35">
        <f>AutoScoreboard!I64</f>
        <v>8</v>
      </c>
      <c r="N119" s="35">
        <f>AutoScoreboard!J64</f>
        <v>47</v>
      </c>
      <c r="O119" s="28">
        <f t="shared" si="199"/>
        <v>3</v>
      </c>
      <c r="P119" s="28">
        <f t="shared" si="200"/>
        <v>13</v>
      </c>
      <c r="Q119" s="28">
        <f t="shared" si="165"/>
        <v>1</v>
      </c>
      <c r="R119" s="28" t="str">
        <f t="shared" si="166"/>
        <v/>
      </c>
      <c r="S119" s="28">
        <f t="shared" si="167"/>
        <v>3</v>
      </c>
      <c r="T119" s="28">
        <f t="shared" si="168"/>
        <v>6</v>
      </c>
      <c r="U119" s="28" t="str">
        <f t="shared" si="159"/>
        <v/>
      </c>
      <c r="V119" s="28" t="str">
        <f t="shared" si="160"/>
        <v/>
      </c>
      <c r="W119" s="28">
        <f t="shared" si="169"/>
        <v>529</v>
      </c>
      <c r="X119" s="28">
        <f t="shared" si="128"/>
        <v>53</v>
      </c>
      <c r="Y119" s="28" t="str">
        <f t="shared" si="202"/>
        <v>50+3</v>
      </c>
      <c r="Z119" t="str">
        <f>IF(OR(COUNTIF($V$85:V118, "LAST")&gt;0, COUNTIF($V$85:V118, "FINAL")&gt;0), "", IF(Q119=1, IF(U119="SCORE", VLOOKUP(S119, D:E, 2, FALSE), ""), ""))</f>
        <v/>
      </c>
      <c r="AA119" t="str">
        <f>IF(OR(COUNTIF($V$85:V118, "LAST")&gt;0, COUNTIF($V$85:V118, "FINAL")&gt;0), "", IF(Q119=2, IF(U119="SCORE", VLOOKUP(S119, D:F, 3, FALSE), ""), ""))</f>
        <v/>
      </c>
      <c r="AB119" t="str">
        <f>IF(AD119="","", MAX($AB$4:AB118)+1)</f>
        <v/>
      </c>
      <c r="AC119" t="str">
        <f>IF(AE119="","", MAX($AC$4:AC118)+1)</f>
        <v/>
      </c>
      <c r="AD119" t="str">
        <f t="shared" si="170"/>
        <v/>
      </c>
      <c r="AE119" t="str">
        <f t="shared" si="171"/>
        <v/>
      </c>
      <c r="AF119">
        <f t="shared" si="172"/>
        <v>15</v>
      </c>
      <c r="AG119">
        <f t="shared" si="173"/>
        <v>28</v>
      </c>
      <c r="AH119">
        <f t="shared" si="174"/>
        <v>5.5</v>
      </c>
      <c r="AI119">
        <f t="shared" si="175"/>
        <v>565</v>
      </c>
      <c r="AK119">
        <f t="shared" si="176"/>
        <v>235</v>
      </c>
      <c r="AL119">
        <f t="shared" si="156"/>
        <v>87</v>
      </c>
      <c r="AM119">
        <f t="shared" si="177"/>
        <v>8</v>
      </c>
      <c r="AN119">
        <f t="shared" si="178"/>
        <v>47</v>
      </c>
      <c r="AO119">
        <f t="shared" si="179"/>
        <v>3</v>
      </c>
      <c r="AP119">
        <f t="shared" si="180"/>
        <v>13</v>
      </c>
      <c r="AQ119">
        <f t="shared" si="181"/>
        <v>1</v>
      </c>
      <c r="AR119" t="str">
        <f t="shared" si="182"/>
        <v/>
      </c>
      <c r="AS119">
        <f t="shared" si="183"/>
        <v>3</v>
      </c>
      <c r="AT119">
        <f t="shared" si="184"/>
        <v>6</v>
      </c>
      <c r="AU119" t="str">
        <f t="shared" si="185"/>
        <v/>
      </c>
      <c r="AV119" t="str">
        <f t="shared" si="186"/>
        <v/>
      </c>
      <c r="AW119">
        <f t="shared" si="187"/>
        <v>529</v>
      </c>
      <c r="AX119">
        <f t="shared" si="188"/>
        <v>53</v>
      </c>
      <c r="AY119" t="str">
        <f t="shared" si="189"/>
        <v>50+3</v>
      </c>
      <c r="AZ119" t="str">
        <f t="shared" si="190"/>
        <v/>
      </c>
      <c r="BA119" t="str">
        <f t="shared" si="191"/>
        <v/>
      </c>
      <c r="BB119" t="str">
        <f t="shared" si="192"/>
        <v/>
      </c>
      <c r="BC119" t="str">
        <f t="shared" si="193"/>
        <v/>
      </c>
      <c r="BD119" t="str">
        <f t="shared" si="194"/>
        <v/>
      </c>
      <c r="BE119" t="str">
        <f t="shared" si="195"/>
        <v/>
      </c>
      <c r="BF119">
        <f t="shared" si="196"/>
        <v>15</v>
      </c>
      <c r="BG119">
        <f t="shared" si="197"/>
        <v>28</v>
      </c>
      <c r="BH119">
        <f t="shared" si="198"/>
        <v>5.5</v>
      </c>
      <c r="BI119">
        <f t="shared" si="201"/>
        <v>565</v>
      </c>
      <c r="BN119">
        <f>IF(OR(COUNTIF($AV$85:AV119, "LAST")&gt;0, COUNTIF($AV$85:AV119, "FINAL")&gt;0), "", IF($AJ$1&gt;=$K119, IFERROR(BF119-BG119, 0), ""))</f>
        <v>-13</v>
      </c>
      <c r="BT119">
        <f t="shared" si="161"/>
        <v>3</v>
      </c>
      <c r="BU119">
        <f t="shared" si="162"/>
        <v>13</v>
      </c>
      <c r="BV119">
        <f>IF(OR(COUNTIF($AV$85:AV119, "LAST")&gt;0, COUNTIF($AV$85:AV119, "FINAL")&gt;0), "", IF($AJ$1&gt;=$K119, AQ119, 0))</f>
        <v>1</v>
      </c>
      <c r="BW119">
        <f t="shared" si="163"/>
        <v>0</v>
      </c>
      <c r="BX119">
        <f t="shared" si="164"/>
        <v>0</v>
      </c>
    </row>
    <row r="120" spans="11:76" x14ac:dyDescent="0.35">
      <c r="K120" s="28">
        <v>236</v>
      </c>
      <c r="L120" s="28">
        <v>88</v>
      </c>
      <c r="M120" s="35">
        <f>AutoScoreboard!I65</f>
        <v>19</v>
      </c>
      <c r="N120" s="35">
        <f>AutoScoreboard!J65</f>
        <v>24</v>
      </c>
      <c r="O120" s="28">
        <f t="shared" si="199"/>
        <v>6</v>
      </c>
      <c r="P120" s="28">
        <f t="shared" si="200"/>
        <v>7</v>
      </c>
      <c r="Q120" s="28">
        <f t="shared" si="165"/>
        <v>2</v>
      </c>
      <c r="R120" s="28" t="str">
        <f t="shared" si="166"/>
        <v/>
      </c>
      <c r="S120" s="28">
        <f t="shared" si="167"/>
        <v>6</v>
      </c>
      <c r="T120" s="28">
        <f t="shared" si="168"/>
        <v>0</v>
      </c>
      <c r="U120" s="28" t="str">
        <f t="shared" si="159"/>
        <v>SCORE</v>
      </c>
      <c r="V120" s="28" t="str">
        <f t="shared" si="160"/>
        <v/>
      </c>
      <c r="W120" s="28">
        <f t="shared" si="169"/>
        <v>536</v>
      </c>
      <c r="X120" s="28">
        <f t="shared" si="128"/>
        <v>54</v>
      </c>
      <c r="Y120" s="28" t="str">
        <f t="shared" si="202"/>
        <v>50+4</v>
      </c>
      <c r="Z120" t="str">
        <f>IF(OR(COUNTIF($V$85:V119, "LAST")&gt;0, COUNTIF($V$85:V119, "FINAL")&gt;0), "", IF(Q120=1, IF(U120="SCORE", VLOOKUP(S120, D:E, 2, FALSE), ""), ""))</f>
        <v/>
      </c>
      <c r="AA120">
        <f>IF(OR(COUNTIF($V$85:V119, "LAST")&gt;0, COUNTIF($V$85:V119, "FINAL")&gt;0), "", IF(Q120=2, IF(U120="SCORE", VLOOKUP(S120, D:F, 3, FALSE), ""), ""))</f>
        <v>2</v>
      </c>
      <c r="AB120" t="str">
        <f>IF(AD120="","", MAX($AB$4:AB119)+1)</f>
        <v/>
      </c>
      <c r="AC120">
        <f>IF(AE120="","", MAX($AC$4:AC119)+1)</f>
        <v>9</v>
      </c>
      <c r="AD120" t="str">
        <f t="shared" si="170"/>
        <v/>
      </c>
      <c r="AE120" t="str">
        <f t="shared" si="171"/>
        <v>2*50+4</v>
      </c>
      <c r="AF120">
        <f t="shared" si="172"/>
        <v>15</v>
      </c>
      <c r="AG120">
        <f t="shared" si="173"/>
        <v>31</v>
      </c>
      <c r="AH120">
        <f t="shared" si="174"/>
        <v>6</v>
      </c>
      <c r="AI120">
        <f t="shared" si="175"/>
        <v>570</v>
      </c>
      <c r="AK120">
        <f t="shared" si="176"/>
        <v>236</v>
      </c>
      <c r="AL120">
        <f t="shared" si="156"/>
        <v>88</v>
      </c>
      <c r="AM120">
        <f t="shared" si="177"/>
        <v>19</v>
      </c>
      <c r="AN120">
        <f t="shared" si="178"/>
        <v>24</v>
      </c>
      <c r="AO120">
        <f t="shared" si="179"/>
        <v>6</v>
      </c>
      <c r="AP120">
        <f t="shared" si="180"/>
        <v>7</v>
      </c>
      <c r="AQ120">
        <f t="shared" si="181"/>
        <v>2</v>
      </c>
      <c r="AR120" t="str">
        <f t="shared" si="182"/>
        <v/>
      </c>
      <c r="AS120">
        <f t="shared" si="183"/>
        <v>6</v>
      </c>
      <c r="AT120" t="str">
        <f t="shared" si="184"/>
        <v/>
      </c>
      <c r="AU120" t="str">
        <f t="shared" si="185"/>
        <v>SCORE</v>
      </c>
      <c r="AV120" t="str">
        <f t="shared" si="186"/>
        <v/>
      </c>
      <c r="AW120">
        <f t="shared" si="187"/>
        <v>536</v>
      </c>
      <c r="AX120">
        <f t="shared" si="188"/>
        <v>54</v>
      </c>
      <c r="AY120" t="str">
        <f t="shared" si="189"/>
        <v>50+4</v>
      </c>
      <c r="AZ120" t="str">
        <f t="shared" si="190"/>
        <v/>
      </c>
      <c r="BA120">
        <f t="shared" si="191"/>
        <v>2</v>
      </c>
      <c r="BB120" t="str">
        <f t="shared" si="192"/>
        <v/>
      </c>
      <c r="BC120">
        <f t="shared" si="193"/>
        <v>9</v>
      </c>
      <c r="BD120" t="str">
        <f t="shared" si="194"/>
        <v/>
      </c>
      <c r="BE120" t="str">
        <f t="shared" si="195"/>
        <v>2*50+4</v>
      </c>
      <c r="BF120">
        <f t="shared" si="196"/>
        <v>15</v>
      </c>
      <c r="BG120">
        <f t="shared" si="197"/>
        <v>31</v>
      </c>
      <c r="BH120">
        <f t="shared" si="198"/>
        <v>6</v>
      </c>
      <c r="BI120">
        <f t="shared" si="201"/>
        <v>570</v>
      </c>
      <c r="BN120">
        <f>IF(OR(COUNTIF($AV$85:AV120, "LAST")&gt;0, COUNTIF($AV$85:AV120, "FINAL")&gt;0), "", IF($AJ$1&gt;=$K120, IFERROR(BF120-BG120, 0), ""))</f>
        <v>-16</v>
      </c>
      <c r="BT120">
        <f t="shared" si="161"/>
        <v>0</v>
      </c>
      <c r="BU120">
        <f t="shared" si="162"/>
        <v>0</v>
      </c>
      <c r="BV120">
        <f>IF(OR(COUNTIF($AV$85:AV120, "LAST")&gt;0, COUNTIF($AV$85:AV120, "FINAL")&gt;0), "", IF($AJ$1&gt;=$K120, AQ120, 0))</f>
        <v>2</v>
      </c>
      <c r="BW120">
        <f t="shared" si="163"/>
        <v>6</v>
      </c>
      <c r="BX120">
        <f t="shared" si="164"/>
        <v>7</v>
      </c>
    </row>
    <row r="121" spans="11:76" x14ac:dyDescent="0.35">
      <c r="K121" s="28">
        <v>237</v>
      </c>
      <c r="L121" s="28">
        <v>89</v>
      </c>
      <c r="M121" s="35">
        <f>AutoScoreboard!I66</f>
        <v>9</v>
      </c>
      <c r="N121" s="35">
        <f>AutoScoreboard!J66</f>
        <v>41</v>
      </c>
      <c r="O121" s="28">
        <f t="shared" si="199"/>
        <v>4</v>
      </c>
      <c r="P121" s="28">
        <f t="shared" si="200"/>
        <v>12</v>
      </c>
      <c r="Q121" s="28">
        <f t="shared" si="165"/>
        <v>2</v>
      </c>
      <c r="R121" s="28" t="str">
        <f t="shared" si="166"/>
        <v>KO</v>
      </c>
      <c r="S121" s="28">
        <f t="shared" si="167"/>
        <v>10</v>
      </c>
      <c r="T121" s="28">
        <f t="shared" si="168"/>
        <v>6</v>
      </c>
      <c r="U121" s="28" t="str">
        <f t="shared" si="159"/>
        <v/>
      </c>
      <c r="V121" s="28" t="str">
        <f t="shared" si="160"/>
        <v/>
      </c>
      <c r="W121" s="28">
        <f t="shared" si="169"/>
        <v>548</v>
      </c>
      <c r="X121" s="28">
        <f t="shared" si="128"/>
        <v>55</v>
      </c>
      <c r="Y121" s="28" t="str">
        <f t="shared" si="202"/>
        <v>50+5</v>
      </c>
      <c r="Z121" t="str">
        <f>IF(OR(COUNTIF($V$85:V120, "LAST")&gt;0, COUNTIF($V$85:V120, "FINAL")&gt;0), "", IF(Q121=1, IF(U121="SCORE", VLOOKUP(S121, D:E, 2, FALSE), ""), ""))</f>
        <v/>
      </c>
      <c r="AA121" t="str">
        <f>IF(OR(COUNTIF($V$85:V120, "LAST")&gt;0, COUNTIF($V$85:V120, "FINAL")&gt;0), "", IF(Q121=2, IF(U121="SCORE", VLOOKUP(S121, D:F, 3, FALSE), ""), ""))</f>
        <v/>
      </c>
      <c r="AB121" t="str">
        <f>IF(AD121="","", MAX($AB$4:AB120)+1)</f>
        <v/>
      </c>
      <c r="AC121" t="str">
        <f>IF(AE121="","", MAX($AC$4:AC120)+1)</f>
        <v/>
      </c>
      <c r="AD121" t="str">
        <f t="shared" si="170"/>
        <v/>
      </c>
      <c r="AE121" t="str">
        <f t="shared" si="171"/>
        <v/>
      </c>
      <c r="AF121">
        <f t="shared" si="172"/>
        <v>15</v>
      </c>
      <c r="AG121">
        <f t="shared" si="173"/>
        <v>31</v>
      </c>
      <c r="AH121">
        <f t="shared" si="174"/>
        <v>6</v>
      </c>
      <c r="AI121">
        <f t="shared" si="175"/>
        <v>570</v>
      </c>
      <c r="AK121">
        <f t="shared" si="176"/>
        <v>237</v>
      </c>
      <c r="AL121">
        <f t="shared" si="156"/>
        <v>89</v>
      </c>
      <c r="AM121">
        <f t="shared" si="177"/>
        <v>9</v>
      </c>
      <c r="AN121">
        <f t="shared" si="178"/>
        <v>41</v>
      </c>
      <c r="AO121">
        <f t="shared" si="179"/>
        <v>4</v>
      </c>
      <c r="AP121">
        <f t="shared" si="180"/>
        <v>12</v>
      </c>
      <c r="AQ121">
        <f t="shared" si="181"/>
        <v>2</v>
      </c>
      <c r="AR121" t="str">
        <f t="shared" si="182"/>
        <v>KO</v>
      </c>
      <c r="AS121">
        <f t="shared" si="183"/>
        <v>10</v>
      </c>
      <c r="AT121">
        <f t="shared" si="184"/>
        <v>6</v>
      </c>
      <c r="AU121" t="str">
        <f t="shared" si="185"/>
        <v/>
      </c>
      <c r="AV121" t="str">
        <f t="shared" si="186"/>
        <v/>
      </c>
      <c r="AW121">
        <f t="shared" si="187"/>
        <v>548</v>
      </c>
      <c r="AX121">
        <f t="shared" si="188"/>
        <v>55</v>
      </c>
      <c r="AY121" t="str">
        <f t="shared" si="189"/>
        <v>50+5</v>
      </c>
      <c r="AZ121" t="str">
        <f t="shared" si="190"/>
        <v/>
      </c>
      <c r="BA121" t="str">
        <f t="shared" si="191"/>
        <v/>
      </c>
      <c r="BB121" t="str">
        <f t="shared" si="192"/>
        <v/>
      </c>
      <c r="BC121" t="str">
        <f t="shared" si="193"/>
        <v/>
      </c>
      <c r="BD121" t="str">
        <f t="shared" si="194"/>
        <v/>
      </c>
      <c r="BE121" t="str">
        <f t="shared" si="195"/>
        <v/>
      </c>
      <c r="BF121">
        <f t="shared" si="196"/>
        <v>15</v>
      </c>
      <c r="BG121">
        <f t="shared" si="197"/>
        <v>31</v>
      </c>
      <c r="BH121">
        <f t="shared" si="198"/>
        <v>6</v>
      </c>
      <c r="BI121">
        <f t="shared" si="201"/>
        <v>570</v>
      </c>
      <c r="BN121">
        <f>IF(OR(COUNTIF($AV$85:AV121, "LAST")&gt;0, COUNTIF($AV$85:AV121, "FINAL")&gt;0), "", IF($AJ$1&gt;=$K121, IFERROR(BF121-BG121, 0), ""))</f>
        <v>-16</v>
      </c>
      <c r="BT121">
        <f t="shared" si="161"/>
        <v>0</v>
      </c>
      <c r="BU121">
        <f t="shared" si="162"/>
        <v>0</v>
      </c>
      <c r="BV121">
        <f>IF(OR(COUNTIF($AV$85:AV121, "LAST")&gt;0, COUNTIF($AV$85:AV121, "FINAL")&gt;0), "", IF($AJ$1&gt;=$K121, AQ121, 0))</f>
        <v>2</v>
      </c>
      <c r="BW121">
        <f t="shared" si="163"/>
        <v>4</v>
      </c>
      <c r="BX121">
        <f t="shared" si="164"/>
        <v>12</v>
      </c>
    </row>
    <row r="122" spans="11:76" x14ac:dyDescent="0.35">
      <c r="K122" s="28">
        <v>238</v>
      </c>
      <c r="L122" s="28">
        <v>90</v>
      </c>
      <c r="M122" s="35">
        <f>AutoScoreboard!I67</f>
        <v>37</v>
      </c>
      <c r="N122" s="35">
        <f>AutoScoreboard!J67</f>
        <v>16</v>
      </c>
      <c r="O122" s="28">
        <f t="shared" si="199"/>
        <v>11</v>
      </c>
      <c r="P122" s="28">
        <f t="shared" si="200"/>
        <v>5</v>
      </c>
      <c r="Q122" s="28">
        <f t="shared" si="165"/>
        <v>1</v>
      </c>
      <c r="R122" s="28" t="str">
        <f t="shared" si="166"/>
        <v/>
      </c>
      <c r="S122" s="28">
        <f t="shared" si="167"/>
        <v>6</v>
      </c>
      <c r="T122" s="28">
        <f t="shared" si="168"/>
        <v>17</v>
      </c>
      <c r="U122" s="28" t="str">
        <f t="shared" si="159"/>
        <v/>
      </c>
      <c r="V122" s="28" t="str">
        <f t="shared" si="160"/>
        <v/>
      </c>
      <c r="W122" s="28">
        <f t="shared" si="169"/>
        <v>553</v>
      </c>
      <c r="X122" s="28">
        <f t="shared" si="128"/>
        <v>56</v>
      </c>
      <c r="Y122" s="28" t="str">
        <f t="shared" si="202"/>
        <v>50+6</v>
      </c>
      <c r="Z122" t="str">
        <f>IF(OR(COUNTIF($V$85:V121, "LAST")&gt;0, COUNTIF($V$85:V121, "FINAL")&gt;0), "", IF(Q122=1, IF(U122="SCORE", VLOOKUP(S122, D:E, 2, FALSE), ""), ""))</f>
        <v/>
      </c>
      <c r="AA122" t="str">
        <f>IF(OR(COUNTIF($V$85:V121, "LAST")&gt;0, COUNTIF($V$85:V121, "FINAL")&gt;0), "", IF(Q122=2, IF(U122="SCORE", VLOOKUP(S122, D:F, 3, FALSE), ""), ""))</f>
        <v/>
      </c>
      <c r="AB122" t="str">
        <f>IF(AD122="","", MAX($AB$4:AB121)+1)</f>
        <v/>
      </c>
      <c r="AC122" t="str">
        <f>IF(AE122="","", MAX($AC$4:AC121)+1)</f>
        <v/>
      </c>
      <c r="AD122" t="str">
        <f t="shared" si="170"/>
        <v/>
      </c>
      <c r="AE122" t="str">
        <f t="shared" si="171"/>
        <v/>
      </c>
      <c r="AF122">
        <f t="shared" si="172"/>
        <v>15</v>
      </c>
      <c r="AG122">
        <f t="shared" si="173"/>
        <v>31</v>
      </c>
      <c r="AH122">
        <f t="shared" si="174"/>
        <v>6</v>
      </c>
      <c r="AI122">
        <f t="shared" si="175"/>
        <v>570</v>
      </c>
      <c r="AK122">
        <f t="shared" si="176"/>
        <v>238</v>
      </c>
      <c r="AL122">
        <f t="shared" si="156"/>
        <v>90</v>
      </c>
      <c r="AM122">
        <f t="shared" si="177"/>
        <v>37</v>
      </c>
      <c r="AN122">
        <f t="shared" si="178"/>
        <v>16</v>
      </c>
      <c r="AO122">
        <f t="shared" si="179"/>
        <v>11</v>
      </c>
      <c r="AP122">
        <f t="shared" si="180"/>
        <v>5</v>
      </c>
      <c r="AQ122">
        <f t="shared" si="181"/>
        <v>1</v>
      </c>
      <c r="AR122" t="str">
        <f t="shared" si="182"/>
        <v/>
      </c>
      <c r="AS122">
        <f t="shared" si="183"/>
        <v>6</v>
      </c>
      <c r="AT122">
        <f t="shared" si="184"/>
        <v>17</v>
      </c>
      <c r="AU122" t="str">
        <f t="shared" si="185"/>
        <v/>
      </c>
      <c r="AV122" t="str">
        <f t="shared" si="186"/>
        <v/>
      </c>
      <c r="AW122">
        <f t="shared" si="187"/>
        <v>553</v>
      </c>
      <c r="AX122">
        <f t="shared" si="188"/>
        <v>56</v>
      </c>
      <c r="AY122" t="str">
        <f t="shared" si="189"/>
        <v>50+6</v>
      </c>
      <c r="AZ122" t="str">
        <f t="shared" si="190"/>
        <v/>
      </c>
      <c r="BA122" t="str">
        <f t="shared" si="191"/>
        <v/>
      </c>
      <c r="BB122" t="str">
        <f t="shared" si="192"/>
        <v/>
      </c>
      <c r="BC122" t="str">
        <f t="shared" si="193"/>
        <v/>
      </c>
      <c r="BD122" t="str">
        <f t="shared" si="194"/>
        <v/>
      </c>
      <c r="BE122" t="str">
        <f t="shared" si="195"/>
        <v/>
      </c>
      <c r="BF122">
        <f t="shared" si="196"/>
        <v>15</v>
      </c>
      <c r="BG122">
        <f t="shared" si="197"/>
        <v>31</v>
      </c>
      <c r="BH122">
        <f t="shared" si="198"/>
        <v>6</v>
      </c>
      <c r="BI122">
        <f t="shared" si="201"/>
        <v>570</v>
      </c>
      <c r="BN122">
        <f>IF(OR(COUNTIF($AV$85:AV122, "LAST")&gt;0, COUNTIF($AV$85:AV122, "FINAL")&gt;0), "", IF($AJ$1&gt;=$K122, IFERROR(BF122-BG122, 0), ""))</f>
        <v>-16</v>
      </c>
      <c r="BT122">
        <f t="shared" si="161"/>
        <v>11</v>
      </c>
      <c r="BU122">
        <f t="shared" si="162"/>
        <v>5</v>
      </c>
      <c r="BV122">
        <f>IF(OR(COUNTIF($AV$85:AV122, "LAST")&gt;0, COUNTIF($AV$85:AV122, "FINAL")&gt;0), "", IF($AJ$1&gt;=$K122, AQ122, 0))</f>
        <v>1</v>
      </c>
      <c r="BW122">
        <f t="shared" si="163"/>
        <v>0</v>
      </c>
      <c r="BX122">
        <f t="shared" si="164"/>
        <v>0</v>
      </c>
    </row>
    <row r="123" spans="11:76" x14ac:dyDescent="0.35">
      <c r="K123" s="28">
        <v>239</v>
      </c>
      <c r="L123" s="28">
        <v>91</v>
      </c>
      <c r="M123" s="35">
        <f>AutoScoreboard!I68</f>
        <v>31</v>
      </c>
      <c r="N123" s="35">
        <f>AutoScoreboard!J68</f>
        <v>11</v>
      </c>
      <c r="O123" s="28">
        <f t="shared" si="199"/>
        <v>9</v>
      </c>
      <c r="P123" s="28">
        <f t="shared" si="200"/>
        <v>4</v>
      </c>
      <c r="Q123" s="28">
        <f t="shared" si="165"/>
        <v>2</v>
      </c>
      <c r="R123" s="28" t="str">
        <f t="shared" si="166"/>
        <v/>
      </c>
      <c r="S123" s="28">
        <f t="shared" si="167"/>
        <v>17</v>
      </c>
      <c r="T123" s="28">
        <f t="shared" si="168"/>
        <v>8</v>
      </c>
      <c r="U123" s="28" t="str">
        <f t="shared" si="159"/>
        <v/>
      </c>
      <c r="V123" s="28" t="str">
        <f t="shared" si="160"/>
        <v/>
      </c>
      <c r="W123" s="28">
        <f t="shared" si="169"/>
        <v>557</v>
      </c>
      <c r="X123" s="28">
        <f t="shared" si="128"/>
        <v>56</v>
      </c>
      <c r="Y123" s="28" t="str">
        <f t="shared" si="202"/>
        <v>50+6</v>
      </c>
      <c r="Z123" t="str">
        <f>IF(OR(COUNTIF($V$85:V122, "LAST")&gt;0, COUNTIF($V$85:V122, "FINAL")&gt;0), "", IF(Q123=1, IF(U123="SCORE", VLOOKUP(S123, D:E, 2, FALSE), ""), ""))</f>
        <v/>
      </c>
      <c r="AA123" t="str">
        <f>IF(OR(COUNTIF($V$85:V122, "LAST")&gt;0, COUNTIF($V$85:V122, "FINAL")&gt;0), "", IF(Q123=2, IF(U123="SCORE", VLOOKUP(S123, D:F, 3, FALSE), ""), ""))</f>
        <v/>
      </c>
      <c r="AB123" t="str">
        <f>IF(AD123="","", MAX($AB$4:AB122)+1)</f>
        <v/>
      </c>
      <c r="AC123" t="str">
        <f>IF(AE123="","", MAX($AC$4:AC122)+1)</f>
        <v/>
      </c>
      <c r="AD123" t="str">
        <f t="shared" si="170"/>
        <v/>
      </c>
      <c r="AE123" t="str">
        <f t="shared" si="171"/>
        <v/>
      </c>
      <c r="AF123">
        <f t="shared" si="172"/>
        <v>15</v>
      </c>
      <c r="AG123">
        <f t="shared" si="173"/>
        <v>31</v>
      </c>
      <c r="AH123">
        <f t="shared" si="174"/>
        <v>6</v>
      </c>
      <c r="AI123">
        <f t="shared" si="175"/>
        <v>570</v>
      </c>
      <c r="AK123">
        <f t="shared" si="176"/>
        <v>239</v>
      </c>
      <c r="AL123">
        <f t="shared" si="156"/>
        <v>91</v>
      </c>
      <c r="AM123">
        <f t="shared" si="177"/>
        <v>31</v>
      </c>
      <c r="AN123">
        <f t="shared" si="178"/>
        <v>11</v>
      </c>
      <c r="AO123">
        <f t="shared" si="179"/>
        <v>9</v>
      </c>
      <c r="AP123">
        <f t="shared" si="180"/>
        <v>4</v>
      </c>
      <c r="AQ123">
        <f t="shared" si="181"/>
        <v>2</v>
      </c>
      <c r="AR123" t="str">
        <f t="shared" si="182"/>
        <v/>
      </c>
      <c r="AS123">
        <f t="shared" si="183"/>
        <v>17</v>
      </c>
      <c r="AT123">
        <f t="shared" si="184"/>
        <v>8</v>
      </c>
      <c r="AU123" t="str">
        <f t="shared" si="185"/>
        <v/>
      </c>
      <c r="AV123" t="str">
        <f t="shared" si="186"/>
        <v/>
      </c>
      <c r="AW123">
        <f t="shared" si="187"/>
        <v>557</v>
      </c>
      <c r="AX123">
        <f t="shared" si="188"/>
        <v>56</v>
      </c>
      <c r="AY123" t="str">
        <f t="shared" si="189"/>
        <v>50+6</v>
      </c>
      <c r="AZ123" t="str">
        <f t="shared" si="190"/>
        <v/>
      </c>
      <c r="BA123" t="str">
        <f t="shared" si="191"/>
        <v/>
      </c>
      <c r="BB123" t="str">
        <f t="shared" si="192"/>
        <v/>
      </c>
      <c r="BC123" t="str">
        <f t="shared" si="193"/>
        <v/>
      </c>
      <c r="BD123" t="str">
        <f t="shared" si="194"/>
        <v/>
      </c>
      <c r="BE123" t="str">
        <f t="shared" si="195"/>
        <v/>
      </c>
      <c r="BF123">
        <f t="shared" si="196"/>
        <v>15</v>
      </c>
      <c r="BG123">
        <f t="shared" si="197"/>
        <v>31</v>
      </c>
      <c r="BH123">
        <f t="shared" si="198"/>
        <v>6</v>
      </c>
      <c r="BI123">
        <f t="shared" si="201"/>
        <v>570</v>
      </c>
      <c r="BN123">
        <f>IF(OR(COUNTIF($AV$85:AV123, "LAST")&gt;0, COUNTIF($AV$85:AV123, "FINAL")&gt;0), "", IF($AJ$1&gt;=$K123, IFERROR(BF123-BG123, 0), ""))</f>
        <v>-16</v>
      </c>
      <c r="BT123">
        <f t="shared" si="161"/>
        <v>0</v>
      </c>
      <c r="BU123">
        <f t="shared" si="162"/>
        <v>0</v>
      </c>
      <c r="BV123">
        <f>IF(OR(COUNTIF($AV$85:AV123, "LAST")&gt;0, COUNTIF($AV$85:AV123, "FINAL")&gt;0), "", IF($AJ$1&gt;=$K123, AQ123, 0))</f>
        <v>2</v>
      </c>
      <c r="BW123">
        <f t="shared" si="163"/>
        <v>9</v>
      </c>
      <c r="BX123">
        <f t="shared" si="164"/>
        <v>4</v>
      </c>
    </row>
    <row r="124" spans="11:76" x14ac:dyDescent="0.35">
      <c r="K124" s="28">
        <v>240</v>
      </c>
      <c r="L124" s="28">
        <v>92</v>
      </c>
      <c r="M124" s="35">
        <f>AutoScoreboard!I69</f>
        <v>48</v>
      </c>
      <c r="N124" s="35">
        <f>AutoScoreboard!J69</f>
        <v>43</v>
      </c>
      <c r="O124" s="28">
        <f t="shared" si="199"/>
        <v>13</v>
      </c>
      <c r="P124" s="28">
        <f t="shared" si="200"/>
        <v>12</v>
      </c>
      <c r="Q124" s="28">
        <f t="shared" si="165"/>
        <v>1</v>
      </c>
      <c r="R124" s="28" t="str">
        <f t="shared" si="166"/>
        <v/>
      </c>
      <c r="S124" s="28">
        <f t="shared" si="167"/>
        <v>8</v>
      </c>
      <c r="T124" s="28">
        <f t="shared" si="168"/>
        <v>21</v>
      </c>
      <c r="U124" s="28" t="str">
        <f t="shared" si="159"/>
        <v>SCORE</v>
      </c>
      <c r="V124" s="28" t="str">
        <f t="shared" si="160"/>
        <v/>
      </c>
      <c r="W124" s="28">
        <f t="shared" si="169"/>
        <v>569</v>
      </c>
      <c r="X124" s="28">
        <f t="shared" si="128"/>
        <v>57</v>
      </c>
      <c r="Y124" s="28" t="str">
        <f t="shared" si="202"/>
        <v>50+7</v>
      </c>
      <c r="Z124">
        <f>IF(OR(COUNTIF($V$85:V123, "LAST")&gt;0, COUNTIF($V$85:V123, "FINAL")&gt;0), "", IF(Q124=1, IF(U124="SCORE", VLOOKUP(S124, D:E, 2, FALSE), ""), ""))</f>
        <v>1</v>
      </c>
      <c r="AA124" t="str">
        <f>IF(OR(COUNTIF($V$85:V123, "LAST")&gt;0, COUNTIF($V$85:V123, "FINAL")&gt;0), "", IF(Q124=2, IF(U124="SCORE", VLOOKUP(S124, D:F, 3, FALSE), ""), ""))</f>
        <v/>
      </c>
      <c r="AB124">
        <f>IF(AD124="","", MAX($AB$4:AB123)+1)</f>
        <v>9</v>
      </c>
      <c r="AC124" t="str">
        <f>IF(AE124="","", MAX($AC$4:AC123)+1)</f>
        <v/>
      </c>
      <c r="AD124" t="str">
        <f t="shared" si="170"/>
        <v>1*50+7</v>
      </c>
      <c r="AE124" t="str">
        <f t="shared" si="171"/>
        <v/>
      </c>
      <c r="AF124">
        <f t="shared" si="172"/>
        <v>16</v>
      </c>
      <c r="AG124">
        <f t="shared" si="173"/>
        <v>31</v>
      </c>
      <c r="AH124">
        <f t="shared" si="174"/>
        <v>6.5</v>
      </c>
      <c r="AI124">
        <f t="shared" si="175"/>
        <v>575</v>
      </c>
      <c r="AK124">
        <f t="shared" si="176"/>
        <v>240</v>
      </c>
      <c r="AL124">
        <f t="shared" si="156"/>
        <v>92</v>
      </c>
      <c r="AM124">
        <f t="shared" si="177"/>
        <v>48</v>
      </c>
      <c r="AN124">
        <f t="shared" si="178"/>
        <v>43</v>
      </c>
      <c r="AO124">
        <f t="shared" si="179"/>
        <v>13</v>
      </c>
      <c r="AP124">
        <f t="shared" si="180"/>
        <v>12</v>
      </c>
      <c r="AQ124">
        <f t="shared" si="181"/>
        <v>1</v>
      </c>
      <c r="AR124" t="str">
        <f t="shared" si="182"/>
        <v/>
      </c>
      <c r="AS124">
        <f t="shared" si="183"/>
        <v>8</v>
      </c>
      <c r="AT124">
        <f t="shared" si="184"/>
        <v>21</v>
      </c>
      <c r="AU124" t="str">
        <f t="shared" si="185"/>
        <v>SCORE</v>
      </c>
      <c r="AV124" t="str">
        <f t="shared" si="186"/>
        <v/>
      </c>
      <c r="AW124">
        <f t="shared" si="187"/>
        <v>569</v>
      </c>
      <c r="AX124">
        <f t="shared" si="188"/>
        <v>57</v>
      </c>
      <c r="AY124" t="str">
        <f t="shared" si="189"/>
        <v>50+7</v>
      </c>
      <c r="AZ124">
        <f t="shared" si="190"/>
        <v>1</v>
      </c>
      <c r="BA124" t="str">
        <f t="shared" si="191"/>
        <v/>
      </c>
      <c r="BB124">
        <f t="shared" si="192"/>
        <v>9</v>
      </c>
      <c r="BC124" t="str">
        <f t="shared" si="193"/>
        <v/>
      </c>
      <c r="BD124" t="str">
        <f t="shared" si="194"/>
        <v>1*50+7</v>
      </c>
      <c r="BE124" t="str">
        <f t="shared" si="195"/>
        <v/>
      </c>
      <c r="BF124">
        <f t="shared" si="196"/>
        <v>16</v>
      </c>
      <c r="BG124">
        <f t="shared" si="197"/>
        <v>31</v>
      </c>
      <c r="BH124">
        <f t="shared" si="198"/>
        <v>6.5</v>
      </c>
      <c r="BI124">
        <f t="shared" si="201"/>
        <v>575</v>
      </c>
      <c r="BN124">
        <f>IF(OR(COUNTIF($AV$85:AV124, "LAST")&gt;0, COUNTIF($AV$85:AV124, "FINAL")&gt;0), "", IF($AJ$1&gt;=$K124, IFERROR(BF124-BG124, 0), ""))</f>
        <v>-15</v>
      </c>
      <c r="BT124">
        <f t="shared" si="161"/>
        <v>13</v>
      </c>
      <c r="BU124">
        <f t="shared" si="162"/>
        <v>12</v>
      </c>
      <c r="BV124">
        <f>IF(OR(COUNTIF($AV$85:AV124, "LAST")&gt;0, COUNTIF($AV$85:AV124, "FINAL")&gt;0), "", IF($AJ$1&gt;=$K124, AQ124, 0))</f>
        <v>1</v>
      </c>
      <c r="BW124">
        <f t="shared" si="163"/>
        <v>0</v>
      </c>
      <c r="BX124">
        <f t="shared" si="164"/>
        <v>0</v>
      </c>
    </row>
    <row r="125" spans="11:76" x14ac:dyDescent="0.35">
      <c r="K125" s="28">
        <v>241</v>
      </c>
      <c r="L125" s="28">
        <v>93</v>
      </c>
      <c r="M125" s="35">
        <f>AutoScoreboard!I70</f>
        <v>27</v>
      </c>
      <c r="N125" s="35">
        <f>AutoScoreboard!J70</f>
        <v>30</v>
      </c>
      <c r="O125" s="28">
        <f t="shared" si="199"/>
        <v>8</v>
      </c>
      <c r="P125" s="28">
        <f t="shared" si="200"/>
        <v>9</v>
      </c>
      <c r="Q125" s="28">
        <f t="shared" si="165"/>
        <v>1</v>
      </c>
      <c r="R125" s="28" t="str">
        <f t="shared" si="166"/>
        <v>KO</v>
      </c>
      <c r="S125" s="28">
        <f t="shared" si="167"/>
        <v>10</v>
      </c>
      <c r="T125" s="28">
        <f t="shared" si="168"/>
        <v>18</v>
      </c>
      <c r="U125" s="28" t="str">
        <f t="shared" si="159"/>
        <v/>
      </c>
      <c r="V125" s="28" t="str">
        <f t="shared" si="160"/>
        <v/>
      </c>
      <c r="W125" s="28">
        <f>W124+P125</f>
        <v>578</v>
      </c>
      <c r="X125" s="28">
        <f t="shared" si="128"/>
        <v>58</v>
      </c>
      <c r="Y125" s="28" t="str">
        <f t="shared" si="202"/>
        <v>50+8</v>
      </c>
      <c r="Z125" t="str">
        <f>IF(OR(COUNTIF($V$85:V124, "LAST")&gt;0, COUNTIF($V$85:V124, "FINAL")&gt;0), "", IF(Q125=1, IF(U125="SCORE", VLOOKUP(S125, D:E, 2, FALSE), ""), ""))</f>
        <v/>
      </c>
      <c r="AA125" t="str">
        <f>IF(OR(COUNTIF($V$85:V124, "LAST")&gt;0, COUNTIF($V$85:V124, "FINAL")&gt;0), "", IF(Q125=2, IF(U125="SCORE", VLOOKUP(S125, D:F, 3, FALSE), ""), ""))</f>
        <v/>
      </c>
      <c r="AB125" t="str">
        <f>IF(AD125="","", MAX($AB$4:AB124)+1)</f>
        <v/>
      </c>
      <c r="AC125" t="str">
        <f>IF(AE125="","", MAX($AC$4:AC124)+1)</f>
        <v/>
      </c>
      <c r="AD125" t="str">
        <f t="shared" si="170"/>
        <v/>
      </c>
      <c r="AE125" t="str">
        <f t="shared" si="171"/>
        <v/>
      </c>
      <c r="AF125">
        <f t="shared" si="172"/>
        <v>16</v>
      </c>
      <c r="AG125">
        <f t="shared" si="173"/>
        <v>31</v>
      </c>
      <c r="AH125">
        <f t="shared" si="174"/>
        <v>6.5</v>
      </c>
      <c r="AI125">
        <f t="shared" si="175"/>
        <v>575</v>
      </c>
      <c r="AK125">
        <f t="shared" si="176"/>
        <v>241</v>
      </c>
      <c r="AL125">
        <f t="shared" si="156"/>
        <v>93</v>
      </c>
      <c r="AM125">
        <f t="shared" si="177"/>
        <v>27</v>
      </c>
      <c r="AN125">
        <f t="shared" si="178"/>
        <v>30</v>
      </c>
      <c r="AO125">
        <f t="shared" si="179"/>
        <v>8</v>
      </c>
      <c r="AP125">
        <f t="shared" si="180"/>
        <v>9</v>
      </c>
      <c r="AQ125">
        <f t="shared" si="181"/>
        <v>1</v>
      </c>
      <c r="AR125" t="str">
        <f t="shared" si="182"/>
        <v>KO</v>
      </c>
      <c r="AS125">
        <f t="shared" si="183"/>
        <v>10</v>
      </c>
      <c r="AT125">
        <f t="shared" si="184"/>
        <v>18</v>
      </c>
      <c r="AU125" t="str">
        <f t="shared" si="185"/>
        <v/>
      </c>
      <c r="AV125" t="str">
        <f t="shared" si="186"/>
        <v/>
      </c>
      <c r="AW125">
        <f t="shared" si="187"/>
        <v>578</v>
      </c>
      <c r="AX125">
        <f t="shared" si="188"/>
        <v>58</v>
      </c>
      <c r="AY125" t="str">
        <f t="shared" si="189"/>
        <v>50+8</v>
      </c>
      <c r="AZ125" t="str">
        <f t="shared" si="190"/>
        <v/>
      </c>
      <c r="BA125" t="str">
        <f t="shared" si="191"/>
        <v/>
      </c>
      <c r="BB125" t="str">
        <f t="shared" si="192"/>
        <v/>
      </c>
      <c r="BC125" t="str">
        <f t="shared" si="193"/>
        <v/>
      </c>
      <c r="BD125" t="str">
        <f t="shared" si="194"/>
        <v/>
      </c>
      <c r="BE125" t="str">
        <f t="shared" si="195"/>
        <v/>
      </c>
      <c r="BF125">
        <f t="shared" si="196"/>
        <v>16</v>
      </c>
      <c r="BG125">
        <f t="shared" si="197"/>
        <v>31</v>
      </c>
      <c r="BH125">
        <f t="shared" si="198"/>
        <v>6.5</v>
      </c>
      <c r="BI125">
        <f t="shared" si="201"/>
        <v>575</v>
      </c>
      <c r="BN125">
        <f>IF(OR(COUNTIF($AV$85:AV125, "LAST")&gt;0, COUNTIF($AV$85:AV125, "FINAL")&gt;0), "", IF($AJ$1&gt;=$K125, IFERROR(BF125-BG125, 0), ""))</f>
        <v>-15</v>
      </c>
      <c r="BT125">
        <f t="shared" si="161"/>
        <v>8</v>
      </c>
      <c r="BU125">
        <f t="shared" si="162"/>
        <v>9</v>
      </c>
      <c r="BV125">
        <f>IF(OR(COUNTIF($AV$85:AV125, "LAST")&gt;0, COUNTIF($AV$85:AV125, "FINAL")&gt;0), "", IF($AJ$1&gt;=$K125, AQ125, 0))</f>
        <v>1</v>
      </c>
      <c r="BW125">
        <f t="shared" si="163"/>
        <v>0</v>
      </c>
      <c r="BX125">
        <f t="shared" si="164"/>
        <v>0</v>
      </c>
    </row>
    <row r="126" spans="11:76" x14ac:dyDescent="0.35">
      <c r="K126" s="28">
        <v>242</v>
      </c>
      <c r="L126" s="28">
        <v>94</v>
      </c>
      <c r="M126" s="35">
        <f>AutoScoreboard!I71</f>
        <v>15</v>
      </c>
      <c r="N126" s="35">
        <f>AutoScoreboard!J71</f>
        <v>21</v>
      </c>
      <c r="O126" s="28">
        <f t="shared" si="199"/>
        <v>5</v>
      </c>
      <c r="P126" s="28">
        <f t="shared" si="200"/>
        <v>7</v>
      </c>
      <c r="Q126" s="28">
        <f t="shared" si="165"/>
        <v>2</v>
      </c>
      <c r="R126" s="28" t="str">
        <f t="shared" si="166"/>
        <v/>
      </c>
      <c r="S126" s="28">
        <f t="shared" si="167"/>
        <v>18</v>
      </c>
      <c r="T126" s="28">
        <f t="shared" si="168"/>
        <v>13</v>
      </c>
      <c r="U126" s="28" t="str">
        <f t="shared" si="159"/>
        <v/>
      </c>
      <c r="V126" s="28" t="str">
        <f t="shared" si="160"/>
        <v/>
      </c>
      <c r="W126" s="28">
        <f t="shared" si="169"/>
        <v>585</v>
      </c>
      <c r="X126" s="28">
        <f t="shared" si="128"/>
        <v>59</v>
      </c>
      <c r="Y126" s="28" t="str">
        <f t="shared" si="202"/>
        <v>50+9</v>
      </c>
      <c r="Z126" t="str">
        <f>IF(OR(COUNTIF($V$85:V125, "LAST")&gt;0, COUNTIF($V$85:V125, "FINAL")&gt;0), "", IF(Q126=1, IF(U126="SCORE", VLOOKUP(S126, D:E, 2, FALSE), ""), ""))</f>
        <v/>
      </c>
      <c r="AA126" t="str">
        <f>IF(OR(COUNTIF($V$85:V125, "LAST")&gt;0, COUNTIF($V$85:V125, "FINAL")&gt;0), "", IF(Q126=2, IF(U126="SCORE", VLOOKUP(S126, D:F, 3, FALSE), ""), ""))</f>
        <v/>
      </c>
      <c r="AB126" t="str">
        <f>IF(AD126="","", MAX($AB$4:AB125)+1)</f>
        <v/>
      </c>
      <c r="AC126" t="str">
        <f>IF(AE126="","", MAX($AC$4:AC125)+1)</f>
        <v/>
      </c>
      <c r="AD126" t="str">
        <f t="shared" si="170"/>
        <v/>
      </c>
      <c r="AE126" t="str">
        <f t="shared" si="171"/>
        <v/>
      </c>
      <c r="AF126">
        <f t="shared" si="172"/>
        <v>16</v>
      </c>
      <c r="AG126">
        <f t="shared" si="173"/>
        <v>31</v>
      </c>
      <c r="AH126">
        <f t="shared" si="174"/>
        <v>6.5</v>
      </c>
      <c r="AI126">
        <f t="shared" si="175"/>
        <v>575</v>
      </c>
      <c r="AK126">
        <f t="shared" si="176"/>
        <v>242</v>
      </c>
      <c r="AL126">
        <f t="shared" si="156"/>
        <v>94</v>
      </c>
      <c r="AM126">
        <f t="shared" si="177"/>
        <v>15</v>
      </c>
      <c r="AN126">
        <f t="shared" si="178"/>
        <v>21</v>
      </c>
      <c r="AO126">
        <f t="shared" si="179"/>
        <v>5</v>
      </c>
      <c r="AP126">
        <f t="shared" si="180"/>
        <v>7</v>
      </c>
      <c r="AQ126">
        <f t="shared" si="181"/>
        <v>2</v>
      </c>
      <c r="AR126" t="str">
        <f t="shared" si="182"/>
        <v/>
      </c>
      <c r="AS126">
        <f t="shared" si="183"/>
        <v>18</v>
      </c>
      <c r="AT126">
        <f t="shared" si="184"/>
        <v>13</v>
      </c>
      <c r="AU126" t="str">
        <f t="shared" si="185"/>
        <v/>
      </c>
      <c r="AV126" t="str">
        <f t="shared" si="186"/>
        <v/>
      </c>
      <c r="AW126">
        <f t="shared" si="187"/>
        <v>585</v>
      </c>
      <c r="AX126">
        <f t="shared" si="188"/>
        <v>59</v>
      </c>
      <c r="AY126" t="str">
        <f t="shared" si="189"/>
        <v>50+9</v>
      </c>
      <c r="AZ126" t="str">
        <f t="shared" si="190"/>
        <v/>
      </c>
      <c r="BA126" t="str">
        <f t="shared" si="191"/>
        <v/>
      </c>
      <c r="BB126" t="str">
        <f t="shared" si="192"/>
        <v/>
      </c>
      <c r="BC126" t="str">
        <f t="shared" si="193"/>
        <v/>
      </c>
      <c r="BD126" t="str">
        <f t="shared" si="194"/>
        <v/>
      </c>
      <c r="BE126" t="str">
        <f t="shared" si="195"/>
        <v/>
      </c>
      <c r="BF126">
        <f t="shared" si="196"/>
        <v>16</v>
      </c>
      <c r="BG126">
        <f t="shared" si="197"/>
        <v>31</v>
      </c>
      <c r="BH126">
        <f t="shared" si="198"/>
        <v>6.5</v>
      </c>
      <c r="BI126">
        <f t="shared" si="201"/>
        <v>575</v>
      </c>
      <c r="BN126">
        <f>IF(OR(COUNTIF($AV$85:AV126, "LAST")&gt;0, COUNTIF($AV$85:AV126, "FINAL")&gt;0), "", IF($AJ$1&gt;=$K126, IFERROR(BF126-BG126, 0), ""))</f>
        <v>-15</v>
      </c>
      <c r="BT126">
        <f t="shared" si="161"/>
        <v>0</v>
      </c>
      <c r="BU126">
        <f t="shared" si="162"/>
        <v>0</v>
      </c>
      <c r="BV126">
        <f>IF(OR(COUNTIF($AV$85:AV126, "LAST")&gt;0, COUNTIF($AV$85:AV126, "FINAL")&gt;0), "", IF($AJ$1&gt;=$K126, AQ126, 0))</f>
        <v>2</v>
      </c>
      <c r="BW126">
        <f t="shared" si="163"/>
        <v>5</v>
      </c>
      <c r="BX126">
        <f t="shared" si="164"/>
        <v>7</v>
      </c>
    </row>
    <row r="127" spans="11:76" x14ac:dyDescent="0.35">
      <c r="K127" s="28">
        <v>243</v>
      </c>
      <c r="L127" s="28">
        <v>95</v>
      </c>
      <c r="M127" s="35">
        <f>AutoScoreboard!I72</f>
        <v>42</v>
      </c>
      <c r="N127" s="35">
        <f>AutoScoreboard!J72</f>
        <v>26</v>
      </c>
      <c r="O127" s="28">
        <f t="shared" si="199"/>
        <v>12</v>
      </c>
      <c r="P127" s="28">
        <f t="shared" si="200"/>
        <v>8</v>
      </c>
      <c r="Q127" s="28">
        <f t="shared" si="165"/>
        <v>1</v>
      </c>
      <c r="R127" s="28" t="str">
        <f t="shared" si="166"/>
        <v/>
      </c>
      <c r="S127" s="28">
        <f t="shared" si="167"/>
        <v>13</v>
      </c>
      <c r="T127" s="28">
        <f t="shared" si="168"/>
        <v>25</v>
      </c>
      <c r="U127" s="28" t="str">
        <f t="shared" si="159"/>
        <v>SCORE</v>
      </c>
      <c r="V127" s="28" t="str">
        <f t="shared" si="160"/>
        <v/>
      </c>
      <c r="W127" s="28">
        <f t="shared" si="169"/>
        <v>593</v>
      </c>
      <c r="X127" s="28">
        <f t="shared" si="128"/>
        <v>60</v>
      </c>
      <c r="Y127" s="28" t="str">
        <f t="shared" si="202"/>
        <v>50+10</v>
      </c>
      <c r="Z127">
        <f>IF(OR(COUNTIF($V$85:V126, "LAST")&gt;0, COUNTIF($V$85:V126, "FINAL")&gt;0), "", IF(Q127=1, IF(U127="SCORE", VLOOKUP(S127, D:E, 2, FALSE), ""), ""))</f>
        <v>2</v>
      </c>
      <c r="AA127" t="str">
        <f>IF(OR(COUNTIF($V$85:V126, "LAST")&gt;0, COUNTIF($V$85:V126, "FINAL")&gt;0), "", IF(Q127=2, IF(U127="SCORE", VLOOKUP(S127, D:F, 3, FALSE), ""), ""))</f>
        <v/>
      </c>
      <c r="AB127">
        <f>IF(AD127="","", MAX($AB$4:AB126)+1)</f>
        <v>10</v>
      </c>
      <c r="AC127" t="str">
        <f>IF(AE127="","", MAX($AC$4:AC126)+1)</f>
        <v/>
      </c>
      <c r="AD127" t="str">
        <f t="shared" si="170"/>
        <v>2*50+10</v>
      </c>
      <c r="AE127" t="str">
        <f t="shared" si="171"/>
        <v/>
      </c>
      <c r="AF127">
        <f t="shared" si="172"/>
        <v>19</v>
      </c>
      <c r="AG127">
        <f t="shared" si="173"/>
        <v>31</v>
      </c>
      <c r="AH127">
        <f t="shared" si="174"/>
        <v>7</v>
      </c>
      <c r="AI127">
        <f t="shared" si="175"/>
        <v>580</v>
      </c>
      <c r="AK127">
        <f t="shared" si="176"/>
        <v>243</v>
      </c>
      <c r="AL127">
        <f t="shared" si="156"/>
        <v>95</v>
      </c>
      <c r="AM127">
        <f t="shared" si="177"/>
        <v>42</v>
      </c>
      <c r="AN127">
        <f t="shared" si="178"/>
        <v>26</v>
      </c>
      <c r="AO127">
        <f t="shared" si="179"/>
        <v>12</v>
      </c>
      <c r="AP127">
        <f t="shared" si="180"/>
        <v>8</v>
      </c>
      <c r="AQ127">
        <f t="shared" si="181"/>
        <v>1</v>
      </c>
      <c r="AR127" t="str">
        <f t="shared" si="182"/>
        <v/>
      </c>
      <c r="AS127">
        <f t="shared" si="183"/>
        <v>13</v>
      </c>
      <c r="AT127">
        <f t="shared" si="184"/>
        <v>25</v>
      </c>
      <c r="AU127" t="str">
        <f t="shared" si="185"/>
        <v>SCORE</v>
      </c>
      <c r="AV127" t="str">
        <f t="shared" si="186"/>
        <v/>
      </c>
      <c r="AW127">
        <f t="shared" si="187"/>
        <v>593</v>
      </c>
      <c r="AX127">
        <f t="shared" si="188"/>
        <v>60</v>
      </c>
      <c r="AY127" t="str">
        <f t="shared" si="189"/>
        <v>50+10</v>
      </c>
      <c r="AZ127">
        <f t="shared" si="190"/>
        <v>2</v>
      </c>
      <c r="BA127" t="str">
        <f t="shared" si="191"/>
        <v/>
      </c>
      <c r="BB127">
        <f t="shared" si="192"/>
        <v>10</v>
      </c>
      <c r="BC127" t="str">
        <f t="shared" si="193"/>
        <v/>
      </c>
      <c r="BD127" t="str">
        <f t="shared" si="194"/>
        <v>2*50+10</v>
      </c>
      <c r="BE127" t="str">
        <f t="shared" si="195"/>
        <v/>
      </c>
      <c r="BF127">
        <f t="shared" si="196"/>
        <v>19</v>
      </c>
      <c r="BG127">
        <f t="shared" si="197"/>
        <v>31</v>
      </c>
      <c r="BH127">
        <f t="shared" si="198"/>
        <v>7</v>
      </c>
      <c r="BI127">
        <f t="shared" si="201"/>
        <v>580</v>
      </c>
      <c r="BN127">
        <f>IF(OR(COUNTIF($AV$85:AV127, "LAST")&gt;0, COUNTIF($AV$85:AV127, "FINAL")&gt;0), "", IF($AJ$1&gt;=$K127, IFERROR(BF127-BG127, 0), ""))</f>
        <v>-12</v>
      </c>
      <c r="BT127">
        <f t="shared" si="161"/>
        <v>12</v>
      </c>
      <c r="BU127">
        <f t="shared" si="162"/>
        <v>8</v>
      </c>
      <c r="BV127">
        <f>IF(OR(COUNTIF($AV$85:AV127, "LAST")&gt;0, COUNTIF($AV$85:AV127, "FINAL")&gt;0), "", IF($AJ$1&gt;=$K127, AQ127, 0))</f>
        <v>1</v>
      </c>
      <c r="BW127">
        <f t="shared" si="163"/>
        <v>0</v>
      </c>
      <c r="BX127">
        <f t="shared" si="164"/>
        <v>0</v>
      </c>
    </row>
    <row r="128" spans="11:76" x14ac:dyDescent="0.35">
      <c r="K128" s="28">
        <v>244</v>
      </c>
      <c r="L128" s="28">
        <v>96</v>
      </c>
      <c r="M128" s="35">
        <f>AutoScoreboard!I73</f>
        <v>17</v>
      </c>
      <c r="N128" s="35">
        <f>AutoScoreboard!J73</f>
        <v>14</v>
      </c>
      <c r="O128" s="28">
        <f t="shared" si="199"/>
        <v>6</v>
      </c>
      <c r="P128" s="28">
        <f t="shared" si="200"/>
        <v>5</v>
      </c>
      <c r="Q128" s="28">
        <f t="shared" si="165"/>
        <v>1</v>
      </c>
      <c r="R128" s="28" t="str">
        <f t="shared" si="166"/>
        <v>KO</v>
      </c>
      <c r="S128" s="28">
        <f t="shared" si="167"/>
        <v>10</v>
      </c>
      <c r="T128" s="28">
        <f t="shared" si="168"/>
        <v>16</v>
      </c>
      <c r="U128" s="28" t="str">
        <f t="shared" si="159"/>
        <v/>
      </c>
      <c r="V128" s="28" t="str">
        <f t="shared" si="160"/>
        <v/>
      </c>
      <c r="W128" s="28">
        <f t="shared" si="169"/>
        <v>598</v>
      </c>
      <c r="X128" s="28">
        <f t="shared" si="128"/>
        <v>60</v>
      </c>
      <c r="Y128" s="28" t="str">
        <f t="shared" si="202"/>
        <v>50+10</v>
      </c>
      <c r="Z128" t="str">
        <f>IF(OR(COUNTIF($V$85:V127, "LAST")&gt;0, COUNTIF($V$85:V127, "FINAL")&gt;0), "", IF(Q128=1, IF(U128="SCORE", VLOOKUP(S128, D:E, 2, FALSE), ""), ""))</f>
        <v/>
      </c>
      <c r="AA128" t="str">
        <f>IF(OR(COUNTIF($V$85:V127, "LAST")&gt;0, COUNTIF($V$85:V127, "FINAL")&gt;0), "", IF(Q128=2, IF(U128="SCORE", VLOOKUP(S128, D:F, 3, FALSE), ""), ""))</f>
        <v/>
      </c>
      <c r="AB128" t="str">
        <f>IF(AD128="","", MAX($AB$4:AB127)+1)</f>
        <v/>
      </c>
      <c r="AC128" t="str">
        <f>IF(AE128="","", MAX($AC$4:AC127)+1)</f>
        <v/>
      </c>
      <c r="AD128" t="str">
        <f t="shared" si="170"/>
        <v/>
      </c>
      <c r="AE128" t="str">
        <f t="shared" si="171"/>
        <v/>
      </c>
      <c r="AF128">
        <f t="shared" si="172"/>
        <v>19</v>
      </c>
      <c r="AG128">
        <f t="shared" si="173"/>
        <v>31</v>
      </c>
      <c r="AH128">
        <f t="shared" si="174"/>
        <v>7</v>
      </c>
      <c r="AI128">
        <f t="shared" si="175"/>
        <v>580</v>
      </c>
      <c r="AK128">
        <f t="shared" si="176"/>
        <v>244</v>
      </c>
      <c r="AL128">
        <f t="shared" si="156"/>
        <v>96</v>
      </c>
      <c r="AM128">
        <f t="shared" si="177"/>
        <v>17</v>
      </c>
      <c r="AN128">
        <f t="shared" si="178"/>
        <v>14</v>
      </c>
      <c r="AO128">
        <f t="shared" si="179"/>
        <v>6</v>
      </c>
      <c r="AP128">
        <f t="shared" si="180"/>
        <v>5</v>
      </c>
      <c r="AQ128">
        <f t="shared" si="181"/>
        <v>1</v>
      </c>
      <c r="AR128" t="str">
        <f t="shared" si="182"/>
        <v>KO</v>
      </c>
      <c r="AS128">
        <f t="shared" si="183"/>
        <v>10</v>
      </c>
      <c r="AT128">
        <f t="shared" si="184"/>
        <v>16</v>
      </c>
      <c r="AU128" t="str">
        <f t="shared" si="185"/>
        <v/>
      </c>
      <c r="AV128" t="str">
        <f t="shared" si="186"/>
        <v/>
      </c>
      <c r="AW128">
        <f t="shared" si="187"/>
        <v>598</v>
      </c>
      <c r="AX128">
        <f t="shared" si="188"/>
        <v>60</v>
      </c>
      <c r="AY128" t="str">
        <f t="shared" si="189"/>
        <v>50+10</v>
      </c>
      <c r="AZ128" t="str">
        <f t="shared" si="190"/>
        <v/>
      </c>
      <c r="BA128" t="str">
        <f t="shared" si="191"/>
        <v/>
      </c>
      <c r="BB128" t="str">
        <f t="shared" si="192"/>
        <v/>
      </c>
      <c r="BC128" t="str">
        <f t="shared" si="193"/>
        <v/>
      </c>
      <c r="BD128" t="str">
        <f t="shared" si="194"/>
        <v/>
      </c>
      <c r="BE128" t="str">
        <f t="shared" si="195"/>
        <v/>
      </c>
      <c r="BF128">
        <f t="shared" si="196"/>
        <v>19</v>
      </c>
      <c r="BG128">
        <f t="shared" si="197"/>
        <v>31</v>
      </c>
      <c r="BH128">
        <f t="shared" si="198"/>
        <v>7</v>
      </c>
      <c r="BI128">
        <f t="shared" si="201"/>
        <v>580</v>
      </c>
      <c r="BN128">
        <f>IF(OR(COUNTIF($AV$85:AV128, "LAST")&gt;0, COUNTIF($AV$85:AV128, "FINAL")&gt;0), "", IF($AJ$1&gt;=$K128, IFERROR(BF128-BG128, 0), ""))</f>
        <v>-12</v>
      </c>
      <c r="BT128">
        <f t="shared" si="161"/>
        <v>6</v>
      </c>
      <c r="BU128">
        <f t="shared" si="162"/>
        <v>5</v>
      </c>
      <c r="BV128">
        <f>IF(OR(COUNTIF($AV$85:AV128, "LAST")&gt;0, COUNTIF($AV$85:AV128, "FINAL")&gt;0), "", IF($AJ$1&gt;=$K128, AQ128, 0))</f>
        <v>1</v>
      </c>
      <c r="BW128">
        <f t="shared" si="163"/>
        <v>0</v>
      </c>
      <c r="BX128">
        <f t="shared" si="164"/>
        <v>0</v>
      </c>
    </row>
    <row r="129" spans="11:76" x14ac:dyDescent="0.35">
      <c r="K129" s="28">
        <v>245</v>
      </c>
      <c r="L129" s="28">
        <v>97</v>
      </c>
      <c r="M129" s="35">
        <f>AutoScoreboard!I74</f>
        <v>51</v>
      </c>
      <c r="N129" s="35">
        <f>AutoScoreboard!J74</f>
        <v>50</v>
      </c>
      <c r="O129" s="28">
        <f t="shared" si="199"/>
        <v>15</v>
      </c>
      <c r="P129" s="28">
        <f t="shared" si="200"/>
        <v>15</v>
      </c>
      <c r="Q129" s="28">
        <f t="shared" si="165"/>
        <v>2</v>
      </c>
      <c r="R129" s="28" t="str">
        <f t="shared" si="166"/>
        <v/>
      </c>
      <c r="S129" s="28">
        <f t="shared" si="167"/>
        <v>16</v>
      </c>
      <c r="T129" s="28">
        <f t="shared" si="168"/>
        <v>1</v>
      </c>
      <c r="U129" s="28" t="str">
        <f t="shared" si="159"/>
        <v>SCORE</v>
      </c>
      <c r="V129" s="28" t="str">
        <f>IF(AND(W128&gt;AI129, U128&lt;&gt;"SCORE", U129&lt;&gt;"SCORE", Q129=IF(AF129&gt;AG129, 2, IF(AG129&gt;AF129, 1, Q129))), IF(AF129&lt;&gt;AG129, "FINAL", "LAST"), "")</f>
        <v/>
      </c>
      <c r="W129" s="28">
        <f t="shared" si="169"/>
        <v>613</v>
      </c>
      <c r="X129" s="28">
        <f>ROUNDDOWN(W129/10, 0)+(IF(AND(COUNTIF(U126:U129, "SCORE")&gt;1, (ROUNDDOWN(W129/10, 0)+IF((ROUNDDOWN(W129/10,0)=(W129/10)), 0, 1))=X127), IF((ROUNDDOWN(W129/10,0)=(W129/10)), 1, 2), IF((ROUNDDOWN(W129/10,0)=(W129/10)), 0, 1)))</f>
        <v>62</v>
      </c>
      <c r="Y129" s="28" t="str">
        <f t="shared" si="202"/>
        <v>50+12</v>
      </c>
      <c r="Z129" t="str">
        <f>IF(OR(COUNTIF($V$85:V128, "LAST")&gt;0, COUNTIF($V$85:V128, "FINAL")&gt;0), "", IF(Q129=1, IF(U129="SCORE", VLOOKUP(S129, D:E, 2, FALSE), ""), ""))</f>
        <v/>
      </c>
      <c r="AA129">
        <f>IF(OR(COUNTIF($V$85:V128, "LAST")&gt;0, COUNTIF($V$85:V128, "FINAL")&gt;0), "", IF(Q129=2, IF(U129="SCORE", VLOOKUP(S129, D:F, 3, FALSE), ""), ""))</f>
        <v>4</v>
      </c>
      <c r="AB129" t="str">
        <f>IF(AD129="","", MAX($AB$4:AB128)+1)</f>
        <v/>
      </c>
      <c r="AC129">
        <f>IF(AE129="","", MAX($AC$4:AC128)+1)</f>
        <v>10</v>
      </c>
      <c r="AD129" t="str">
        <f t="shared" si="170"/>
        <v/>
      </c>
      <c r="AE129" t="str">
        <f t="shared" si="171"/>
        <v>4*50+12$</v>
      </c>
      <c r="AF129">
        <f t="shared" si="172"/>
        <v>19</v>
      </c>
      <c r="AG129">
        <f t="shared" si="173"/>
        <v>36</v>
      </c>
      <c r="AH129">
        <f t="shared" si="174"/>
        <v>7.5</v>
      </c>
      <c r="AI129">
        <f t="shared" si="175"/>
        <v>585</v>
      </c>
      <c r="AK129">
        <f t="shared" si="176"/>
        <v>245</v>
      </c>
      <c r="AL129">
        <f t="shared" si="156"/>
        <v>97</v>
      </c>
      <c r="AM129">
        <f t="shared" si="177"/>
        <v>51</v>
      </c>
      <c r="AN129">
        <f t="shared" si="178"/>
        <v>50</v>
      </c>
      <c r="AO129">
        <f t="shared" si="179"/>
        <v>15</v>
      </c>
      <c r="AP129">
        <f t="shared" si="180"/>
        <v>15</v>
      </c>
      <c r="AQ129">
        <f t="shared" si="181"/>
        <v>2</v>
      </c>
      <c r="AR129" t="str">
        <f t="shared" si="182"/>
        <v/>
      </c>
      <c r="AS129">
        <f t="shared" si="183"/>
        <v>16</v>
      </c>
      <c r="AT129">
        <f t="shared" si="184"/>
        <v>1</v>
      </c>
      <c r="AU129" t="str">
        <f t="shared" si="185"/>
        <v>SCORE</v>
      </c>
      <c r="AV129" t="str">
        <f t="shared" si="186"/>
        <v/>
      </c>
      <c r="AW129">
        <f t="shared" si="187"/>
        <v>613</v>
      </c>
      <c r="AX129">
        <f t="shared" si="188"/>
        <v>62</v>
      </c>
      <c r="AY129" t="str">
        <f t="shared" si="189"/>
        <v>50+12</v>
      </c>
      <c r="AZ129" t="str">
        <f t="shared" si="190"/>
        <v/>
      </c>
      <c r="BA129">
        <f t="shared" si="191"/>
        <v>4</v>
      </c>
      <c r="BB129" t="str">
        <f t="shared" si="192"/>
        <v/>
      </c>
      <c r="BC129">
        <f t="shared" si="193"/>
        <v>10</v>
      </c>
      <c r="BD129" t="str">
        <f t="shared" si="194"/>
        <v/>
      </c>
      <c r="BE129" t="str">
        <f t="shared" si="195"/>
        <v>4*50+12$</v>
      </c>
      <c r="BF129">
        <f t="shared" si="196"/>
        <v>19</v>
      </c>
      <c r="BG129">
        <f t="shared" si="197"/>
        <v>36</v>
      </c>
      <c r="BH129">
        <f t="shared" si="198"/>
        <v>7.5</v>
      </c>
      <c r="BI129">
        <f t="shared" si="201"/>
        <v>585</v>
      </c>
      <c r="BN129">
        <f>IF(OR(COUNTIF($AV$85:AV129, "LAST")&gt;0, COUNTIF($AV$85:AV129, "FINAL")&gt;0), "", IF($AJ$1&gt;=$K129, IFERROR(BF129-BG129, 0), ""))</f>
        <v>-17</v>
      </c>
      <c r="BT129">
        <f t="shared" si="161"/>
        <v>0</v>
      </c>
      <c r="BU129">
        <f t="shared" si="162"/>
        <v>0</v>
      </c>
      <c r="BV129">
        <f>IF(OR(COUNTIF($AV$85:AV129, "LAST")&gt;0, COUNTIF($AV$85:AV129, "FINAL")&gt;0), "", IF($AJ$1&gt;=$K129, AQ129, 0))</f>
        <v>2</v>
      </c>
      <c r="BW129">
        <f t="shared" si="163"/>
        <v>15</v>
      </c>
      <c r="BX129">
        <f t="shared" si="164"/>
        <v>15</v>
      </c>
    </row>
    <row r="130" spans="11:76" x14ac:dyDescent="0.35">
      <c r="K130" s="28">
        <v>246</v>
      </c>
      <c r="L130" s="28">
        <v>98</v>
      </c>
      <c r="M130" s="35">
        <f>AutoScoreboard!I75</f>
        <v>40</v>
      </c>
      <c r="N130" s="35">
        <f>AutoScoreboard!J75</f>
        <v>22</v>
      </c>
      <c r="O130" s="28">
        <f t="shared" si="199"/>
        <v>11</v>
      </c>
      <c r="P130" s="28">
        <f t="shared" si="200"/>
        <v>7</v>
      </c>
      <c r="Q130" s="28">
        <f t="shared" si="165"/>
        <v>2</v>
      </c>
      <c r="R130" s="28" t="str">
        <f t="shared" si="166"/>
        <v>KO</v>
      </c>
      <c r="S130" s="28">
        <f t="shared" si="167"/>
        <v>10</v>
      </c>
      <c r="T130" s="28">
        <f t="shared" si="168"/>
        <v>5</v>
      </c>
      <c r="U130" s="28" t="str">
        <f t="shared" si="159"/>
        <v/>
      </c>
      <c r="V130" s="28" t="str">
        <f t="shared" si="160"/>
        <v/>
      </c>
      <c r="W130" s="28">
        <f t="shared" si="169"/>
        <v>620</v>
      </c>
      <c r="X130" s="28">
        <f t="shared" ref="X130:X162" si="203">ROUNDDOWN(W130/10, 0)+(IF(AND(COUNTIF(U127:U130, "SCORE")&gt;1, (ROUNDDOWN(W130/10, 0)+IF((ROUNDDOWN(W130/10,0)=(W130/10)), 0, 1))=X128), IF((ROUNDDOWN(W130/10,0)=(W130/10)), 1, 2), IF((ROUNDDOWN(W130/10,0)=(W130/10)), 0, 1)))</f>
        <v>62</v>
      </c>
      <c r="Y130" s="28" t="str">
        <f t="shared" si="202"/>
        <v>50+12</v>
      </c>
      <c r="Z130" t="str">
        <f>IF(OR(COUNTIF($V$85:V129, "LAST")&gt;0, COUNTIF($V$85:V129, "FINAL")&gt;0), "", IF(Q130=1, IF(U130="SCORE", VLOOKUP(S130, D:E, 2, FALSE), ""), ""))</f>
        <v/>
      </c>
      <c r="AA130" t="str">
        <f>IF(OR(COUNTIF($V$85:V129, "LAST")&gt;0, COUNTIF($V$85:V129, "FINAL")&gt;0), "", IF(Q130=2, IF(U130="SCORE", VLOOKUP(S130, D:F, 3, FALSE), ""), ""))</f>
        <v/>
      </c>
      <c r="AB130" t="str">
        <f>IF(AD130="","", MAX($AB$4:AB129)+1)</f>
        <v/>
      </c>
      <c r="AC130" t="str">
        <f>IF(AE130="","", MAX($AC$4:AC129)+1)</f>
        <v/>
      </c>
      <c r="AD130" t="str">
        <f t="shared" si="170"/>
        <v/>
      </c>
      <c r="AE130" t="str">
        <f t="shared" si="171"/>
        <v/>
      </c>
      <c r="AF130">
        <f t="shared" si="172"/>
        <v>19</v>
      </c>
      <c r="AG130">
        <f t="shared" si="173"/>
        <v>36</v>
      </c>
      <c r="AH130">
        <f t="shared" si="174"/>
        <v>7.5</v>
      </c>
      <c r="AI130">
        <f t="shared" si="175"/>
        <v>585</v>
      </c>
      <c r="AK130">
        <f t="shared" si="176"/>
        <v>246</v>
      </c>
      <c r="AL130">
        <f t="shared" si="156"/>
        <v>98</v>
      </c>
      <c r="AM130">
        <f t="shared" si="177"/>
        <v>40</v>
      </c>
      <c r="AN130">
        <f t="shared" si="178"/>
        <v>22</v>
      </c>
      <c r="AO130">
        <f t="shared" si="179"/>
        <v>11</v>
      </c>
      <c r="AP130">
        <f t="shared" si="180"/>
        <v>7</v>
      </c>
      <c r="AQ130">
        <f t="shared" si="181"/>
        <v>2</v>
      </c>
      <c r="AR130" t="str">
        <f t="shared" si="182"/>
        <v>KO</v>
      </c>
      <c r="AS130">
        <f t="shared" si="183"/>
        <v>10</v>
      </c>
      <c r="AT130">
        <f t="shared" si="184"/>
        <v>5</v>
      </c>
      <c r="AU130" t="str">
        <f t="shared" si="185"/>
        <v/>
      </c>
      <c r="AV130" t="str">
        <f t="shared" si="186"/>
        <v/>
      </c>
      <c r="AW130">
        <f t="shared" si="187"/>
        <v>620</v>
      </c>
      <c r="AX130">
        <f t="shared" si="188"/>
        <v>62</v>
      </c>
      <c r="AY130" t="str">
        <f t="shared" si="189"/>
        <v>50+12</v>
      </c>
      <c r="AZ130" t="str">
        <f t="shared" si="190"/>
        <v/>
      </c>
      <c r="BA130" t="str">
        <f t="shared" si="191"/>
        <v/>
      </c>
      <c r="BB130" t="str">
        <f t="shared" si="192"/>
        <v/>
      </c>
      <c r="BC130" t="str">
        <f t="shared" si="193"/>
        <v/>
      </c>
      <c r="BD130" t="str">
        <f t="shared" si="194"/>
        <v/>
      </c>
      <c r="BE130" t="str">
        <f t="shared" si="195"/>
        <v/>
      </c>
      <c r="BF130">
        <f t="shared" si="196"/>
        <v>19</v>
      </c>
      <c r="BG130">
        <f t="shared" si="197"/>
        <v>36</v>
      </c>
      <c r="BH130">
        <f t="shared" si="198"/>
        <v>7.5</v>
      </c>
      <c r="BI130">
        <f t="shared" si="201"/>
        <v>585</v>
      </c>
      <c r="BN130">
        <f>IF(OR(COUNTIF($AV$85:AV130, "LAST")&gt;0, COUNTIF($AV$85:AV130, "FINAL")&gt;0), "", IF($AJ$1&gt;=$K130, IFERROR(BF130-BG130, 0), ""))</f>
        <v>-17</v>
      </c>
      <c r="BT130">
        <f t="shared" si="161"/>
        <v>0</v>
      </c>
      <c r="BU130">
        <f t="shared" si="162"/>
        <v>0</v>
      </c>
      <c r="BV130">
        <f>IF(OR(COUNTIF($AV$85:AV130, "LAST")&gt;0, COUNTIF($AV$85:AV130, "FINAL")&gt;0), "", IF($AJ$1&gt;=$K130, AQ130, 0))</f>
        <v>2</v>
      </c>
      <c r="BW130">
        <f t="shared" si="163"/>
        <v>11</v>
      </c>
      <c r="BX130">
        <f t="shared" si="164"/>
        <v>7</v>
      </c>
    </row>
    <row r="131" spans="11:76" x14ac:dyDescent="0.35">
      <c r="K131" s="28">
        <v>247</v>
      </c>
      <c r="L131" s="28">
        <v>99</v>
      </c>
      <c r="M131" s="35">
        <f>AutoScoreboard!I76</f>
        <v>3</v>
      </c>
      <c r="N131" s="35">
        <f>AutoScoreboard!J76</f>
        <v>12</v>
      </c>
      <c r="O131" s="28">
        <f t="shared" si="199"/>
        <v>2</v>
      </c>
      <c r="P131" s="28">
        <f t="shared" si="200"/>
        <v>4</v>
      </c>
      <c r="Q131" s="28">
        <f t="shared" si="165"/>
        <v>1</v>
      </c>
      <c r="R131" s="28" t="str">
        <f t="shared" si="166"/>
        <v/>
      </c>
      <c r="S131" s="28">
        <f t="shared" si="167"/>
        <v>5</v>
      </c>
      <c r="T131" s="28">
        <f t="shared" si="168"/>
        <v>7</v>
      </c>
      <c r="U131" s="28" t="str">
        <f t="shared" si="159"/>
        <v/>
      </c>
      <c r="V131" s="28" t="str">
        <f t="shared" si="160"/>
        <v>FINAL</v>
      </c>
      <c r="W131" s="28">
        <f t="shared" si="169"/>
        <v>624</v>
      </c>
      <c r="X131" s="28">
        <f t="shared" si="203"/>
        <v>63</v>
      </c>
      <c r="Y131" s="28" t="str">
        <f t="shared" si="202"/>
        <v>50+13</v>
      </c>
      <c r="Z131" t="str">
        <f>IF(OR(COUNTIF($V$85:V130, "LAST")&gt;0, COUNTIF($V$85:V130, "FINAL")&gt;0), "", IF(Q131=1, IF(U131="SCORE", VLOOKUP(S131, D:E, 2, FALSE), ""), ""))</f>
        <v/>
      </c>
      <c r="AA131" t="str">
        <f>IF(OR(COUNTIF($V$85:V130, "LAST")&gt;0, COUNTIF($V$85:V130, "FINAL")&gt;0), "", IF(Q131=2, IF(U131="SCORE", VLOOKUP(S131, D:F, 3, FALSE), ""), ""))</f>
        <v/>
      </c>
      <c r="AB131" t="str">
        <f>IF(AD131="","", MAX($AB$4:AB130)+1)</f>
        <v/>
      </c>
      <c r="AC131" t="str">
        <f>IF(AE131="","", MAX($AC$4:AC130)+1)</f>
        <v/>
      </c>
      <c r="AD131" t="str">
        <f t="shared" si="170"/>
        <v/>
      </c>
      <c r="AE131" t="str">
        <f t="shared" si="171"/>
        <v/>
      </c>
      <c r="AF131">
        <f t="shared" si="172"/>
        <v>19</v>
      </c>
      <c r="AG131">
        <f t="shared" si="173"/>
        <v>36</v>
      </c>
      <c r="AH131">
        <f t="shared" si="174"/>
        <v>7.5</v>
      </c>
      <c r="AI131">
        <f t="shared" si="175"/>
        <v>585</v>
      </c>
      <c r="AK131">
        <f t="shared" si="176"/>
        <v>247</v>
      </c>
      <c r="AL131">
        <f t="shared" si="156"/>
        <v>99</v>
      </c>
      <c r="AM131">
        <f t="shared" si="177"/>
        <v>3</v>
      </c>
      <c r="AN131">
        <f t="shared" si="178"/>
        <v>12</v>
      </c>
      <c r="AO131">
        <f t="shared" si="179"/>
        <v>2</v>
      </c>
      <c r="AP131">
        <f t="shared" si="180"/>
        <v>4</v>
      </c>
      <c r="AQ131">
        <f t="shared" si="181"/>
        <v>1</v>
      </c>
      <c r="AR131" t="str">
        <f t="shared" si="182"/>
        <v/>
      </c>
      <c r="AS131">
        <f t="shared" si="183"/>
        <v>5</v>
      </c>
      <c r="AT131">
        <f t="shared" si="184"/>
        <v>7</v>
      </c>
      <c r="AU131" t="str">
        <f t="shared" si="185"/>
        <v/>
      </c>
      <c r="AV131" t="str">
        <f t="shared" si="186"/>
        <v>FINAL</v>
      </c>
      <c r="AW131">
        <f t="shared" si="187"/>
        <v>624</v>
      </c>
      <c r="AX131">
        <f t="shared" si="188"/>
        <v>63</v>
      </c>
      <c r="AY131" t="str">
        <f t="shared" si="189"/>
        <v>50+13</v>
      </c>
      <c r="AZ131" t="str">
        <f t="shared" si="190"/>
        <v/>
      </c>
      <c r="BA131" t="str">
        <f t="shared" si="191"/>
        <v/>
      </c>
      <c r="BB131" t="str">
        <f t="shared" si="192"/>
        <v/>
      </c>
      <c r="BC131" t="str">
        <f t="shared" si="193"/>
        <v/>
      </c>
      <c r="BD131" t="str">
        <f t="shared" si="194"/>
        <v/>
      </c>
      <c r="BE131" t="str">
        <f t="shared" si="195"/>
        <v/>
      </c>
      <c r="BF131">
        <f t="shared" si="196"/>
        <v>19</v>
      </c>
      <c r="BG131">
        <f t="shared" si="197"/>
        <v>36</v>
      </c>
      <c r="BH131">
        <f t="shared" si="198"/>
        <v>7.5</v>
      </c>
      <c r="BI131">
        <f t="shared" si="201"/>
        <v>585</v>
      </c>
      <c r="BN131" t="str">
        <f>IF(OR(COUNTIF($AV$85:AV131, "LAST")&gt;0, COUNTIF($AV$85:AV131, "FINAL")&gt;0), "", IF($AJ$1&gt;=$K131, IFERROR(BF131-BG131, 0), ""))</f>
        <v/>
      </c>
      <c r="BT131">
        <f t="shared" si="161"/>
        <v>0</v>
      </c>
      <c r="BU131">
        <f t="shared" si="162"/>
        <v>0</v>
      </c>
      <c r="BV131" t="str">
        <f>IF(OR(COUNTIF($AV$85:AV131, "LAST")&gt;0, COUNTIF($AV$85:AV131, "FINAL")&gt;0), "", IF($AJ$1&gt;=$K131, AQ131, 0))</f>
        <v/>
      </c>
      <c r="BW131">
        <f t="shared" si="163"/>
        <v>0</v>
      </c>
      <c r="BX131">
        <f t="shared" si="164"/>
        <v>0</v>
      </c>
    </row>
    <row r="132" spans="11:76" x14ac:dyDescent="0.35">
      <c r="K132" s="28">
        <v>248</v>
      </c>
      <c r="L132" s="28">
        <v>100</v>
      </c>
      <c r="M132" s="35">
        <f>AutoScoreboard!I77</f>
        <v>38</v>
      </c>
      <c r="N132" s="35">
        <f>AutoScoreboard!J77</f>
        <v>25</v>
      </c>
      <c r="O132" s="28">
        <f t="shared" si="199"/>
        <v>11</v>
      </c>
      <c r="P132" s="28">
        <f t="shared" si="200"/>
        <v>8</v>
      </c>
      <c r="Q132" s="28">
        <f t="shared" si="165"/>
        <v>2</v>
      </c>
      <c r="R132" s="28" t="str">
        <f t="shared" si="166"/>
        <v/>
      </c>
      <c r="S132" s="28">
        <f t="shared" si="167"/>
        <v>7</v>
      </c>
      <c r="T132" s="28">
        <f t="shared" si="168"/>
        <v>-4</v>
      </c>
      <c r="U132" s="28" t="str">
        <f t="shared" si="159"/>
        <v>SCORE</v>
      </c>
      <c r="V132" s="28" t="str">
        <f t="shared" si="160"/>
        <v/>
      </c>
      <c r="W132" s="28">
        <f t="shared" si="169"/>
        <v>632</v>
      </c>
      <c r="X132" s="28">
        <f t="shared" si="203"/>
        <v>64</v>
      </c>
      <c r="Y132" s="28" t="str">
        <f t="shared" si="202"/>
        <v>50+14</v>
      </c>
      <c r="Z132" t="str">
        <f>IF(OR(COUNTIF($V$85:V131, "LAST")&gt;0, COUNTIF($V$85:V131, "FINAL")&gt;0), "", IF(Q132=1, IF(U132="SCORE", VLOOKUP(S132, D:E, 2, FALSE), ""), ""))</f>
        <v/>
      </c>
      <c r="AA132" t="str">
        <f>IF(OR(COUNTIF($V$85:V131, "LAST")&gt;0, COUNTIF($V$85:V131, "FINAL")&gt;0), "", IF(Q132=2, IF(U132="SCORE", VLOOKUP(S132, D:F, 3, FALSE), ""), ""))</f>
        <v/>
      </c>
      <c r="AB132" t="str">
        <f>IF(AD132="","", MAX($AB$4:AB131)+1)</f>
        <v/>
      </c>
      <c r="AC132" t="str">
        <f>IF(AE132="","", MAX($AC$4:AC131)+1)</f>
        <v/>
      </c>
      <c r="AD132" t="str">
        <f t="shared" si="170"/>
        <v/>
      </c>
      <c r="AE132" t="str">
        <f t="shared" si="171"/>
        <v/>
      </c>
      <c r="AF132">
        <f t="shared" si="172"/>
        <v>19</v>
      </c>
      <c r="AG132">
        <f t="shared" si="173"/>
        <v>36</v>
      </c>
      <c r="AH132">
        <f t="shared" si="174"/>
        <v>8</v>
      </c>
      <c r="AI132">
        <f t="shared" si="175"/>
        <v>590</v>
      </c>
      <c r="AK132" t="str">
        <f t="shared" si="176"/>
        <v xml:space="preserve"> </v>
      </c>
      <c r="AL132" t="str">
        <f t="shared" si="156"/>
        <v xml:space="preserve"> </v>
      </c>
      <c r="AM132" t="str">
        <f t="shared" si="177"/>
        <v xml:space="preserve"> </v>
      </c>
      <c r="AN132" t="str">
        <f t="shared" si="178"/>
        <v xml:space="preserve"> </v>
      </c>
      <c r="AO132" t="str">
        <f t="shared" si="179"/>
        <v xml:space="preserve"> </v>
      </c>
      <c r="AP132" t="str">
        <f t="shared" si="180"/>
        <v xml:space="preserve"> </v>
      </c>
      <c r="AQ132" t="str">
        <f t="shared" si="181"/>
        <v xml:space="preserve"> </v>
      </c>
      <c r="AR132" t="str">
        <f t="shared" si="182"/>
        <v xml:space="preserve"> </v>
      </c>
      <c r="AS132" t="str">
        <f t="shared" si="183"/>
        <v xml:space="preserve"> </v>
      </c>
      <c r="AT132" t="str">
        <f t="shared" si="184"/>
        <v xml:space="preserve"> </v>
      </c>
      <c r="AU132" t="str">
        <f t="shared" si="185"/>
        <v xml:space="preserve"> </v>
      </c>
      <c r="AV132" t="str">
        <f t="shared" si="186"/>
        <v xml:space="preserve"> </v>
      </c>
      <c r="AW132" t="str">
        <f t="shared" si="187"/>
        <v xml:space="preserve"> </v>
      </c>
      <c r="AX132" t="str">
        <f t="shared" si="188"/>
        <v xml:space="preserve"> </v>
      </c>
      <c r="AY132" t="str">
        <f t="shared" si="189"/>
        <v xml:space="preserve"> </v>
      </c>
      <c r="AZ132" t="str">
        <f t="shared" si="190"/>
        <v xml:space="preserve"> </v>
      </c>
      <c r="BA132" t="str">
        <f t="shared" si="191"/>
        <v xml:space="preserve"> </v>
      </c>
      <c r="BB132" t="str">
        <f t="shared" si="192"/>
        <v xml:space="preserve"> </v>
      </c>
      <c r="BC132" t="str">
        <f t="shared" si="193"/>
        <v xml:space="preserve"> </v>
      </c>
      <c r="BD132" t="str">
        <f t="shared" si="194"/>
        <v xml:space="preserve"> </v>
      </c>
      <c r="BE132" t="str">
        <f t="shared" si="195"/>
        <v xml:space="preserve"> </v>
      </c>
      <c r="BF132" t="str">
        <f t="shared" si="196"/>
        <v xml:space="preserve"> </v>
      </c>
      <c r="BG132" t="str">
        <f t="shared" si="197"/>
        <v xml:space="preserve"> </v>
      </c>
      <c r="BH132" t="str">
        <f t="shared" si="198"/>
        <v xml:space="preserve"> </v>
      </c>
      <c r="BI132" t="str">
        <f t="shared" si="201"/>
        <v xml:space="preserve"> </v>
      </c>
      <c r="BN132" t="str">
        <f>IF(OR(COUNTIF($AV$85:AV132, "LAST")&gt;0, COUNTIF($AV$85:AV132, "FINAL")&gt;0), "", IF($AJ$1&gt;=$K132, IFERROR(BF132-BG132, 0), ""))</f>
        <v/>
      </c>
      <c r="BT132">
        <f t="shared" si="161"/>
        <v>0</v>
      </c>
      <c r="BU132">
        <f t="shared" si="162"/>
        <v>0</v>
      </c>
      <c r="BV132" t="str">
        <f>IF(OR(COUNTIF($AV$85:AV132, "LAST")&gt;0, COUNTIF($AV$85:AV132, "FINAL")&gt;0), "", IF($AJ$1&gt;=$K132, AQ132, 0))</f>
        <v/>
      </c>
      <c r="BW132">
        <f t="shared" si="163"/>
        <v>0</v>
      </c>
      <c r="BX132">
        <f t="shared" si="164"/>
        <v>0</v>
      </c>
    </row>
    <row r="133" spans="11:76" x14ac:dyDescent="0.35">
      <c r="K133" s="28">
        <v>249</v>
      </c>
      <c r="L133" s="28">
        <v>101</v>
      </c>
      <c r="M133" s="35">
        <f>AutoScoreboard!I78</f>
        <v>18</v>
      </c>
      <c r="N133" s="35">
        <f>AutoScoreboard!J78</f>
        <v>35</v>
      </c>
      <c r="O133" s="28">
        <f t="shared" si="199"/>
        <v>6</v>
      </c>
      <c r="P133" s="28">
        <f t="shared" si="200"/>
        <v>10</v>
      </c>
      <c r="Q133" s="28">
        <f t="shared" si="165"/>
        <v>2</v>
      </c>
      <c r="R133" s="28" t="str">
        <f t="shared" si="166"/>
        <v>KO</v>
      </c>
      <c r="S133" s="28">
        <f t="shared" si="167"/>
        <v>10</v>
      </c>
      <c r="T133" s="28">
        <f t="shared" si="168"/>
        <v>4</v>
      </c>
      <c r="U133" s="28" t="str">
        <f t="shared" si="159"/>
        <v/>
      </c>
      <c r="V133" s="28" t="str">
        <f t="shared" si="160"/>
        <v/>
      </c>
      <c r="W133" s="28">
        <f t="shared" si="169"/>
        <v>642</v>
      </c>
      <c r="X133" s="28">
        <f t="shared" si="203"/>
        <v>65</v>
      </c>
      <c r="Y133" s="28" t="str">
        <f t="shared" si="202"/>
        <v>50+15</v>
      </c>
      <c r="Z133" t="str">
        <f>IF(OR(COUNTIF($V$85:V132, "LAST")&gt;0, COUNTIF($V$85:V132, "FINAL")&gt;0), "", IF(Q133=1, IF(U133="SCORE", VLOOKUP(S133, D:E, 2, FALSE), ""), ""))</f>
        <v/>
      </c>
      <c r="AA133" t="str">
        <f>IF(OR(COUNTIF($V$85:V132, "LAST")&gt;0, COUNTIF($V$85:V132, "FINAL")&gt;0), "", IF(Q133=2, IF(U133="SCORE", VLOOKUP(S133, D:F, 3, FALSE), ""), ""))</f>
        <v/>
      </c>
      <c r="AB133" t="str">
        <f>IF(AD133="","", MAX($AB$4:AB132)+1)</f>
        <v/>
      </c>
      <c r="AC133" t="str">
        <f>IF(AE133="","", MAX($AC$4:AC132)+1)</f>
        <v/>
      </c>
      <c r="AD133" t="str">
        <f t="shared" si="170"/>
        <v/>
      </c>
      <c r="AE133" t="str">
        <f t="shared" si="171"/>
        <v/>
      </c>
      <c r="AF133">
        <f t="shared" si="172"/>
        <v>19</v>
      </c>
      <c r="AG133">
        <f t="shared" si="173"/>
        <v>36</v>
      </c>
      <c r="AH133">
        <f t="shared" si="174"/>
        <v>8</v>
      </c>
      <c r="AI133">
        <f t="shared" si="175"/>
        <v>590</v>
      </c>
      <c r="AK133" t="str">
        <f t="shared" si="176"/>
        <v xml:space="preserve"> </v>
      </c>
      <c r="AL133" t="str">
        <f t="shared" si="156"/>
        <v xml:space="preserve"> </v>
      </c>
      <c r="AM133" t="str">
        <f t="shared" si="177"/>
        <v xml:space="preserve"> </v>
      </c>
      <c r="AN133" t="str">
        <f t="shared" si="178"/>
        <v xml:space="preserve"> </v>
      </c>
      <c r="AO133" t="str">
        <f t="shared" si="179"/>
        <v xml:space="preserve"> </v>
      </c>
      <c r="AP133" t="str">
        <f t="shared" si="180"/>
        <v xml:space="preserve"> </v>
      </c>
      <c r="AQ133" t="str">
        <f t="shared" si="181"/>
        <v xml:space="preserve"> </v>
      </c>
      <c r="AR133" t="str">
        <f t="shared" si="182"/>
        <v xml:space="preserve"> </v>
      </c>
      <c r="AS133" t="str">
        <f t="shared" si="183"/>
        <v xml:space="preserve"> </v>
      </c>
      <c r="AT133" t="str">
        <f t="shared" si="184"/>
        <v xml:space="preserve"> </v>
      </c>
      <c r="AU133" t="str">
        <f t="shared" si="185"/>
        <v xml:space="preserve"> </v>
      </c>
      <c r="AV133" t="str">
        <f t="shared" si="186"/>
        <v xml:space="preserve"> </v>
      </c>
      <c r="AW133" t="str">
        <f t="shared" si="187"/>
        <v xml:space="preserve"> </v>
      </c>
      <c r="AX133" t="str">
        <f t="shared" si="188"/>
        <v xml:space="preserve"> </v>
      </c>
      <c r="AY133" t="str">
        <f t="shared" si="189"/>
        <v xml:space="preserve"> </v>
      </c>
      <c r="AZ133" t="str">
        <f t="shared" si="190"/>
        <v xml:space="preserve"> </v>
      </c>
      <c r="BA133" t="str">
        <f t="shared" si="191"/>
        <v xml:space="preserve"> </v>
      </c>
      <c r="BB133" t="str">
        <f t="shared" si="192"/>
        <v xml:space="preserve"> </v>
      </c>
      <c r="BC133" t="str">
        <f t="shared" si="193"/>
        <v xml:space="preserve"> </v>
      </c>
      <c r="BD133" t="str">
        <f t="shared" si="194"/>
        <v xml:space="preserve"> </v>
      </c>
      <c r="BE133" t="str">
        <f t="shared" si="195"/>
        <v xml:space="preserve"> </v>
      </c>
      <c r="BF133" t="str">
        <f t="shared" si="196"/>
        <v xml:space="preserve"> </v>
      </c>
      <c r="BG133" t="str">
        <f t="shared" si="197"/>
        <v xml:space="preserve"> </v>
      </c>
      <c r="BH133" t="str">
        <f t="shared" si="198"/>
        <v xml:space="preserve"> </v>
      </c>
      <c r="BI133" t="str">
        <f t="shared" si="201"/>
        <v xml:space="preserve"> </v>
      </c>
      <c r="BN133" t="str">
        <f>IF(OR(COUNTIF($AV$85:AV133, "LAST")&gt;0, COUNTIF($AV$85:AV133, "FINAL")&gt;0), "", IF($AJ$1&gt;=$K133, IFERROR(BF133-BG133, 0), ""))</f>
        <v/>
      </c>
      <c r="BT133">
        <f t="shared" si="161"/>
        <v>0</v>
      </c>
      <c r="BU133">
        <f t="shared" si="162"/>
        <v>0</v>
      </c>
      <c r="BV133" t="str">
        <f>IF(OR(COUNTIF($AV$85:AV133, "LAST")&gt;0, COUNTIF($AV$85:AV133, "FINAL")&gt;0), "", IF($AJ$1&gt;=$K133, AQ133, 0))</f>
        <v/>
      </c>
      <c r="BW133">
        <f t="shared" si="163"/>
        <v>0</v>
      </c>
      <c r="BX133">
        <f t="shared" si="164"/>
        <v>0</v>
      </c>
    </row>
    <row r="134" spans="11:76" x14ac:dyDescent="0.35">
      <c r="K134" s="28">
        <v>250</v>
      </c>
      <c r="L134" s="28">
        <v>102</v>
      </c>
      <c r="M134" s="35">
        <f>AutoScoreboard!I79</f>
        <v>4</v>
      </c>
      <c r="N134" s="35">
        <f>AutoScoreboard!J79</f>
        <v>34</v>
      </c>
      <c r="O134" s="28">
        <f t="shared" si="199"/>
        <v>2</v>
      </c>
      <c r="P134" s="28">
        <f t="shared" si="200"/>
        <v>10</v>
      </c>
      <c r="Q134" s="28">
        <f t="shared" si="165"/>
        <v>1</v>
      </c>
      <c r="R134" s="28" t="str">
        <f t="shared" si="166"/>
        <v/>
      </c>
      <c r="S134" s="28">
        <f t="shared" si="167"/>
        <v>4</v>
      </c>
      <c r="T134" s="28">
        <f t="shared" si="168"/>
        <v>6</v>
      </c>
      <c r="U134" s="28" t="str">
        <f t="shared" si="159"/>
        <v/>
      </c>
      <c r="V134" s="28" t="str">
        <f t="shared" si="160"/>
        <v>FINAL</v>
      </c>
      <c r="W134" s="28">
        <f t="shared" si="169"/>
        <v>652</v>
      </c>
      <c r="X134" s="28">
        <f t="shared" si="203"/>
        <v>66</v>
      </c>
      <c r="Y134" s="28" t="str">
        <f t="shared" si="202"/>
        <v>50+16</v>
      </c>
      <c r="Z134" t="str">
        <f>IF(OR(COUNTIF($V$85:V133, "LAST")&gt;0, COUNTIF($V$85:V133, "FINAL")&gt;0), "", IF(Q134=1, IF(U134="SCORE", VLOOKUP(S134, D:E, 2, FALSE), ""), ""))</f>
        <v/>
      </c>
      <c r="AA134" t="str">
        <f>IF(OR(COUNTIF($V$85:V133, "LAST")&gt;0, COUNTIF($V$85:V133, "FINAL")&gt;0), "", IF(Q134=2, IF(U134="SCORE", VLOOKUP(S134, D:F, 3, FALSE), ""), ""))</f>
        <v/>
      </c>
      <c r="AB134" t="str">
        <f>IF(AD134="","", MAX($AB$4:AB133)+1)</f>
        <v/>
      </c>
      <c r="AC134" t="str">
        <f>IF(AE134="","", MAX($AC$4:AC133)+1)</f>
        <v/>
      </c>
      <c r="AD134" t="str">
        <f t="shared" si="170"/>
        <v/>
      </c>
      <c r="AE134" t="str">
        <f t="shared" si="171"/>
        <v/>
      </c>
      <c r="AF134">
        <f t="shared" si="172"/>
        <v>19</v>
      </c>
      <c r="AG134">
        <f t="shared" si="173"/>
        <v>36</v>
      </c>
      <c r="AH134">
        <f t="shared" si="174"/>
        <v>8</v>
      </c>
      <c r="AI134">
        <f t="shared" si="175"/>
        <v>590</v>
      </c>
      <c r="AK134" t="str">
        <f t="shared" si="176"/>
        <v xml:space="preserve"> </v>
      </c>
      <c r="AL134" t="str">
        <f t="shared" si="156"/>
        <v xml:space="preserve"> </v>
      </c>
      <c r="AM134" t="str">
        <f t="shared" si="177"/>
        <v xml:space="preserve"> </v>
      </c>
      <c r="AN134" t="str">
        <f t="shared" si="178"/>
        <v xml:space="preserve"> </v>
      </c>
      <c r="AO134" t="str">
        <f t="shared" si="179"/>
        <v xml:space="preserve"> </v>
      </c>
      <c r="AP134" t="str">
        <f t="shared" si="180"/>
        <v xml:space="preserve"> </v>
      </c>
      <c r="AQ134" t="str">
        <f t="shared" si="181"/>
        <v xml:space="preserve"> </v>
      </c>
      <c r="AR134" t="str">
        <f t="shared" si="182"/>
        <v xml:space="preserve"> </v>
      </c>
      <c r="AS134" t="str">
        <f t="shared" si="183"/>
        <v xml:space="preserve"> </v>
      </c>
      <c r="AT134" t="str">
        <f t="shared" si="184"/>
        <v xml:space="preserve"> </v>
      </c>
      <c r="AU134" t="str">
        <f t="shared" si="185"/>
        <v xml:space="preserve"> </v>
      </c>
      <c r="AV134" t="str">
        <f t="shared" si="186"/>
        <v xml:space="preserve"> </v>
      </c>
      <c r="AW134" t="str">
        <f t="shared" si="187"/>
        <v xml:space="preserve"> </v>
      </c>
      <c r="AX134" t="str">
        <f t="shared" si="188"/>
        <v xml:space="preserve"> </v>
      </c>
      <c r="AY134" t="str">
        <f t="shared" si="189"/>
        <v xml:space="preserve"> </v>
      </c>
      <c r="AZ134" t="str">
        <f t="shared" si="190"/>
        <v xml:space="preserve"> </v>
      </c>
      <c r="BA134" t="str">
        <f t="shared" si="191"/>
        <v xml:space="preserve"> </v>
      </c>
      <c r="BB134" t="str">
        <f t="shared" si="192"/>
        <v xml:space="preserve"> </v>
      </c>
      <c r="BC134" t="str">
        <f t="shared" si="193"/>
        <v xml:space="preserve"> </v>
      </c>
      <c r="BD134" t="str">
        <f t="shared" si="194"/>
        <v xml:space="preserve"> </v>
      </c>
      <c r="BE134" t="str">
        <f t="shared" si="195"/>
        <v xml:space="preserve"> </v>
      </c>
      <c r="BF134" t="str">
        <f t="shared" si="196"/>
        <v xml:space="preserve"> </v>
      </c>
      <c r="BG134" t="str">
        <f t="shared" si="197"/>
        <v xml:space="preserve"> </v>
      </c>
      <c r="BH134" t="str">
        <f t="shared" si="198"/>
        <v xml:space="preserve"> </v>
      </c>
      <c r="BI134" t="str">
        <f t="shared" si="201"/>
        <v xml:space="preserve"> </v>
      </c>
      <c r="BN134" t="str">
        <f>IF(OR(COUNTIF($AV$85:AV134, "LAST")&gt;0, COUNTIF($AV$85:AV134, "FINAL")&gt;0), "", IF($AJ$1&gt;=$K134, IFERROR(BF134-BG134, 0), ""))</f>
        <v/>
      </c>
      <c r="BT134">
        <f t="shared" si="161"/>
        <v>0</v>
      </c>
      <c r="BU134">
        <f t="shared" si="162"/>
        <v>0</v>
      </c>
      <c r="BV134" t="str">
        <f>IF(OR(COUNTIF($AV$85:AV134, "LAST")&gt;0, COUNTIF($AV$85:AV134, "FINAL")&gt;0), "", IF($AJ$1&gt;=$K134, AQ134, 0))</f>
        <v/>
      </c>
      <c r="BW134">
        <f t="shared" si="163"/>
        <v>0</v>
      </c>
      <c r="BX134">
        <f t="shared" si="164"/>
        <v>0</v>
      </c>
    </row>
    <row r="135" spans="11:76" x14ac:dyDescent="0.35">
      <c r="K135" s="28">
        <v>251</v>
      </c>
      <c r="L135" s="28">
        <v>103</v>
      </c>
      <c r="M135" s="35">
        <f>AutoScoreboard!I80</f>
        <v>6</v>
      </c>
      <c r="N135" s="35">
        <f>AutoScoreboard!J80</f>
        <v>52</v>
      </c>
      <c r="O135" s="28">
        <f t="shared" si="199"/>
        <v>3</v>
      </c>
      <c r="P135" s="28">
        <f t="shared" si="200"/>
        <v>15</v>
      </c>
      <c r="Q135" s="28">
        <f t="shared" si="165"/>
        <v>2</v>
      </c>
      <c r="R135" s="28" t="str">
        <f t="shared" si="166"/>
        <v/>
      </c>
      <c r="S135" s="28">
        <f t="shared" si="167"/>
        <v>6</v>
      </c>
      <c r="T135" s="28">
        <f t="shared" si="168"/>
        <v>3</v>
      </c>
      <c r="U135" s="28" t="str">
        <f t="shared" si="159"/>
        <v/>
      </c>
      <c r="V135" s="28" t="str">
        <f t="shared" si="160"/>
        <v/>
      </c>
      <c r="W135" s="28">
        <f t="shared" si="169"/>
        <v>667</v>
      </c>
      <c r="X135" s="28">
        <f t="shared" si="203"/>
        <v>67</v>
      </c>
      <c r="Y135" s="28" t="str">
        <f t="shared" si="202"/>
        <v>50+17</v>
      </c>
      <c r="Z135" t="str">
        <f>IF(OR(COUNTIF($V$85:V134, "LAST")&gt;0, COUNTIF($V$85:V134, "FINAL")&gt;0), "", IF(Q135=1, IF(U135="SCORE", VLOOKUP(S135, D:E, 2, FALSE), ""), ""))</f>
        <v/>
      </c>
      <c r="AA135" t="str">
        <f>IF(OR(COUNTIF($V$85:V134, "LAST")&gt;0, COUNTIF($V$85:V134, "FINAL")&gt;0), "", IF(Q135=2, IF(U135="SCORE", VLOOKUP(S135, D:F, 3, FALSE), ""), ""))</f>
        <v/>
      </c>
      <c r="AB135" t="str">
        <f>IF(AD135="","", MAX($AB$4:AB134)+1)</f>
        <v/>
      </c>
      <c r="AC135" t="str">
        <f>IF(AE135="","", MAX($AC$4:AC134)+1)</f>
        <v/>
      </c>
      <c r="AD135" t="str">
        <f t="shared" si="170"/>
        <v/>
      </c>
      <c r="AE135" t="str">
        <f t="shared" si="171"/>
        <v/>
      </c>
      <c r="AF135">
        <f t="shared" si="172"/>
        <v>19</v>
      </c>
      <c r="AG135">
        <f t="shared" si="173"/>
        <v>36</v>
      </c>
      <c r="AH135">
        <f t="shared" si="174"/>
        <v>8</v>
      </c>
      <c r="AI135">
        <f t="shared" si="175"/>
        <v>590</v>
      </c>
      <c r="AK135" t="str">
        <f t="shared" si="176"/>
        <v xml:space="preserve"> </v>
      </c>
      <c r="AL135" t="str">
        <f t="shared" si="156"/>
        <v xml:space="preserve"> </v>
      </c>
      <c r="AM135" t="str">
        <f t="shared" si="177"/>
        <v xml:space="preserve"> </v>
      </c>
      <c r="AN135" t="str">
        <f t="shared" si="178"/>
        <v xml:space="preserve"> </v>
      </c>
      <c r="AO135" t="str">
        <f t="shared" si="179"/>
        <v xml:space="preserve"> </v>
      </c>
      <c r="AP135" t="str">
        <f t="shared" si="180"/>
        <v xml:space="preserve"> </v>
      </c>
      <c r="AQ135" t="str">
        <f t="shared" si="181"/>
        <v xml:space="preserve"> </v>
      </c>
      <c r="AR135" t="str">
        <f t="shared" si="182"/>
        <v xml:space="preserve"> </v>
      </c>
      <c r="AS135" t="str">
        <f t="shared" si="183"/>
        <v xml:space="preserve"> </v>
      </c>
      <c r="AT135" t="str">
        <f t="shared" si="184"/>
        <v xml:space="preserve"> </v>
      </c>
      <c r="AU135" t="str">
        <f t="shared" si="185"/>
        <v xml:space="preserve"> </v>
      </c>
      <c r="AV135" t="str">
        <f t="shared" si="186"/>
        <v xml:space="preserve"> </v>
      </c>
      <c r="AW135" t="str">
        <f t="shared" si="187"/>
        <v xml:space="preserve"> </v>
      </c>
      <c r="AX135" t="str">
        <f t="shared" si="188"/>
        <v xml:space="preserve"> </v>
      </c>
      <c r="AY135" t="str">
        <f t="shared" si="189"/>
        <v xml:space="preserve"> </v>
      </c>
      <c r="AZ135" t="str">
        <f t="shared" si="190"/>
        <v xml:space="preserve"> </v>
      </c>
      <c r="BA135" t="str">
        <f t="shared" si="191"/>
        <v xml:space="preserve"> </v>
      </c>
      <c r="BB135" t="str">
        <f t="shared" si="192"/>
        <v xml:space="preserve"> </v>
      </c>
      <c r="BC135" t="str">
        <f t="shared" si="193"/>
        <v xml:space="preserve"> </v>
      </c>
      <c r="BD135" t="str">
        <f t="shared" si="194"/>
        <v xml:space="preserve"> </v>
      </c>
      <c r="BE135" t="str">
        <f t="shared" si="195"/>
        <v xml:space="preserve"> </v>
      </c>
      <c r="BF135" t="str">
        <f t="shared" si="196"/>
        <v xml:space="preserve"> </v>
      </c>
      <c r="BG135" t="str">
        <f t="shared" si="197"/>
        <v xml:space="preserve"> </v>
      </c>
      <c r="BH135" t="str">
        <f t="shared" si="198"/>
        <v xml:space="preserve"> </v>
      </c>
      <c r="BI135" t="str">
        <f t="shared" si="201"/>
        <v xml:space="preserve"> </v>
      </c>
      <c r="BN135" t="str">
        <f>IF(OR(COUNTIF($AV$85:AV135, "LAST")&gt;0, COUNTIF($AV$85:AV135, "FINAL")&gt;0), "", IF($AJ$1&gt;=$K135, IFERROR(BF135-BG135, 0), ""))</f>
        <v/>
      </c>
      <c r="BT135">
        <f t="shared" si="161"/>
        <v>0</v>
      </c>
      <c r="BU135">
        <f t="shared" si="162"/>
        <v>0</v>
      </c>
      <c r="BV135" t="str">
        <f>IF(OR(COUNTIF($AV$85:AV135, "LAST")&gt;0, COUNTIF($AV$85:AV135, "FINAL")&gt;0), "", IF($AJ$1&gt;=$K135, AQ135, 0))</f>
        <v/>
      </c>
      <c r="BW135">
        <f t="shared" si="163"/>
        <v>0</v>
      </c>
      <c r="BX135">
        <f t="shared" si="164"/>
        <v>0</v>
      </c>
    </row>
    <row r="136" spans="11:76" x14ac:dyDescent="0.35">
      <c r="K136" s="28">
        <v>252</v>
      </c>
      <c r="L136" s="28">
        <v>104</v>
      </c>
      <c r="M136" s="35">
        <f>AutoScoreboard!I81</f>
        <v>28</v>
      </c>
      <c r="N136" s="35">
        <f>AutoScoreboard!J81</f>
        <v>20</v>
      </c>
      <c r="O136" s="28">
        <f t="shared" si="199"/>
        <v>8</v>
      </c>
      <c r="P136" s="28">
        <f t="shared" si="200"/>
        <v>6</v>
      </c>
      <c r="Q136" s="28">
        <f t="shared" si="165"/>
        <v>1</v>
      </c>
      <c r="R136" s="28" t="str">
        <f t="shared" si="166"/>
        <v/>
      </c>
      <c r="S136" s="28">
        <f t="shared" si="167"/>
        <v>3</v>
      </c>
      <c r="T136" s="28">
        <f t="shared" si="168"/>
        <v>11</v>
      </c>
      <c r="U136" s="28" t="str">
        <f t="shared" si="159"/>
        <v/>
      </c>
      <c r="V136" s="28" t="str">
        <f t="shared" si="160"/>
        <v>FINAL</v>
      </c>
      <c r="W136" s="28">
        <f t="shared" si="169"/>
        <v>673</v>
      </c>
      <c r="X136" s="28">
        <f t="shared" si="203"/>
        <v>68</v>
      </c>
      <c r="Y136" s="28" t="str">
        <f t="shared" si="202"/>
        <v>50+18</v>
      </c>
      <c r="Z136" t="str">
        <f>IF(OR(COUNTIF($V$85:V135, "LAST")&gt;0, COUNTIF($V$85:V135, "FINAL")&gt;0), "", IF(Q136=1, IF(U136="SCORE", VLOOKUP(S136, D:E, 2, FALSE), ""), ""))</f>
        <v/>
      </c>
      <c r="AA136" t="str">
        <f>IF(OR(COUNTIF($V$85:V135, "LAST")&gt;0, COUNTIF($V$85:V135, "FINAL")&gt;0), "", IF(Q136=2, IF(U136="SCORE", VLOOKUP(S136, D:F, 3, FALSE), ""), ""))</f>
        <v/>
      </c>
      <c r="AB136" t="str">
        <f>IF(AD136="","", MAX($AB$4:AB135)+1)</f>
        <v/>
      </c>
      <c r="AC136" t="str">
        <f>IF(AE136="","", MAX($AC$4:AC135)+1)</f>
        <v/>
      </c>
      <c r="AD136" t="str">
        <f t="shared" si="170"/>
        <v/>
      </c>
      <c r="AE136" t="str">
        <f t="shared" si="171"/>
        <v/>
      </c>
      <c r="AF136">
        <f t="shared" si="172"/>
        <v>19</v>
      </c>
      <c r="AG136">
        <f t="shared" si="173"/>
        <v>36</v>
      </c>
      <c r="AH136">
        <f t="shared" si="174"/>
        <v>8</v>
      </c>
      <c r="AI136">
        <f t="shared" si="175"/>
        <v>590</v>
      </c>
      <c r="AK136" t="str">
        <f t="shared" si="176"/>
        <v xml:space="preserve"> </v>
      </c>
      <c r="AL136" t="str">
        <f t="shared" si="156"/>
        <v xml:space="preserve"> </v>
      </c>
      <c r="AM136" t="str">
        <f t="shared" si="177"/>
        <v xml:space="preserve"> </v>
      </c>
      <c r="AN136" t="str">
        <f t="shared" si="178"/>
        <v xml:space="preserve"> </v>
      </c>
      <c r="AO136" t="str">
        <f t="shared" si="179"/>
        <v xml:space="preserve"> </v>
      </c>
      <c r="AP136" t="str">
        <f t="shared" si="180"/>
        <v xml:space="preserve"> </v>
      </c>
      <c r="AQ136" t="str">
        <f t="shared" si="181"/>
        <v xml:space="preserve"> </v>
      </c>
      <c r="AR136" t="str">
        <f t="shared" si="182"/>
        <v xml:space="preserve"> </v>
      </c>
      <c r="AS136" t="str">
        <f t="shared" si="183"/>
        <v xml:space="preserve"> </v>
      </c>
      <c r="AT136" t="str">
        <f t="shared" si="184"/>
        <v xml:space="preserve"> </v>
      </c>
      <c r="AU136" t="str">
        <f t="shared" si="185"/>
        <v xml:space="preserve"> </v>
      </c>
      <c r="AV136" t="str">
        <f t="shared" si="186"/>
        <v xml:space="preserve"> </v>
      </c>
      <c r="AW136" t="str">
        <f t="shared" si="187"/>
        <v xml:space="preserve"> </v>
      </c>
      <c r="AX136" t="str">
        <f t="shared" si="188"/>
        <v xml:space="preserve"> </v>
      </c>
      <c r="AY136" t="str">
        <f t="shared" si="189"/>
        <v xml:space="preserve"> </v>
      </c>
      <c r="AZ136" t="str">
        <f t="shared" si="190"/>
        <v xml:space="preserve"> </v>
      </c>
      <c r="BA136" t="str">
        <f t="shared" si="191"/>
        <v xml:space="preserve"> </v>
      </c>
      <c r="BB136" t="str">
        <f t="shared" si="192"/>
        <v xml:space="preserve"> </v>
      </c>
      <c r="BC136" t="str">
        <f t="shared" si="193"/>
        <v xml:space="preserve"> </v>
      </c>
      <c r="BD136" t="str">
        <f t="shared" si="194"/>
        <v xml:space="preserve"> </v>
      </c>
      <c r="BE136" t="str">
        <f t="shared" si="195"/>
        <v xml:space="preserve"> </v>
      </c>
      <c r="BF136" t="str">
        <f t="shared" si="196"/>
        <v xml:space="preserve"> </v>
      </c>
      <c r="BG136" t="str">
        <f t="shared" si="197"/>
        <v xml:space="preserve"> </v>
      </c>
      <c r="BH136" t="str">
        <f t="shared" si="198"/>
        <v xml:space="preserve"> </v>
      </c>
      <c r="BI136" t="str">
        <f t="shared" si="201"/>
        <v xml:space="preserve"> </v>
      </c>
      <c r="BN136" t="str">
        <f>IF(OR(COUNTIF($AV$85:AV136, "LAST")&gt;0, COUNTIF($AV$85:AV136, "FINAL")&gt;0), "", IF($AJ$1&gt;=$K136, IFERROR(BF136-BG136, 0), ""))</f>
        <v/>
      </c>
      <c r="BT136">
        <f t="shared" si="161"/>
        <v>0</v>
      </c>
      <c r="BU136">
        <f t="shared" si="162"/>
        <v>0</v>
      </c>
      <c r="BV136" t="str">
        <f>IF(OR(COUNTIF($AV$85:AV136, "LAST")&gt;0, COUNTIF($AV$85:AV136, "FINAL")&gt;0), "", IF($AJ$1&gt;=$K136, AQ136, 0))</f>
        <v/>
      </c>
      <c r="BW136">
        <f t="shared" si="163"/>
        <v>0</v>
      </c>
      <c r="BX136">
        <f t="shared" si="164"/>
        <v>0</v>
      </c>
    </row>
    <row r="137" spans="11:76" x14ac:dyDescent="0.35">
      <c r="K137" s="28">
        <v>253</v>
      </c>
      <c r="M137" s="35">
        <f>AutoScoreboard!I82</f>
        <v>38</v>
      </c>
      <c r="N137" s="35">
        <f>AutoScoreboard!J82</f>
        <v>19</v>
      </c>
      <c r="O137" s="28">
        <f t="shared" si="199"/>
        <v>11</v>
      </c>
      <c r="P137" s="28">
        <f t="shared" si="200"/>
        <v>6</v>
      </c>
      <c r="Q137" s="28">
        <f t="shared" ref="Q137:Q162" si="204">IF(U136="SCORE", Q136, IF(Q136=1, 2, 1))</f>
        <v>2</v>
      </c>
      <c r="R137" s="28" t="str">
        <f t="shared" ref="R137:R162" si="205">IF(OR(R136="START", U136="SCORE"), "KO", "")</f>
        <v/>
      </c>
      <c r="S137" s="28">
        <f t="shared" ref="S137:S162" si="206">IF(U136="SCORE", 10, T136)</f>
        <v>11</v>
      </c>
      <c r="T137" s="28">
        <f t="shared" ref="T137:T162" si="207">IF(Q137=1, IF(AND(R137="KO", (S137+O137)&gt;18), 15, S137+O137), IF(AND(R137="KO", (S137-O137)&lt;2), 5, S137-O137))</f>
        <v>0</v>
      </c>
      <c r="U137" s="28" t="str">
        <f t="shared" ref="U137:U162" si="208">IF(ISBLANK(T137), "", IF(OR(T137&lt;2, T137&gt;18), "SCORE", ""))</f>
        <v>SCORE</v>
      </c>
      <c r="V137" s="28" t="str">
        <f t="shared" ref="V137:V162" si="209">IF(AND(W136&gt;AI137, U136&lt;&gt;"SCORE", U137&lt;&gt;"SCORE", Q137=IF(AF137&gt;AG137, 2, IF(AG137&gt;AF137, 1, Q137))), IF(AF137&lt;&gt;AG137, "FINAL", "LAST"), "")</f>
        <v/>
      </c>
      <c r="W137" s="28">
        <f t="shared" ref="W137:W162" si="210">W136+P137</f>
        <v>679</v>
      </c>
      <c r="X137" s="28">
        <f t="shared" si="203"/>
        <v>68</v>
      </c>
      <c r="Y137" s="28" t="str">
        <f t="shared" si="202"/>
        <v>50+18</v>
      </c>
      <c r="Z137" t="str">
        <f>IF(OR(COUNTIF($V$85:V136, "LAST")&gt;0, COUNTIF($V$85:V136, "FINAL")&gt;0), "", IF(Q137=1, IF(U137="SCORE", VLOOKUP(S137, D:E, 2, FALSE), ""), ""))</f>
        <v/>
      </c>
      <c r="AA137" t="str">
        <f>IF(OR(COUNTIF($V$85:V136, "LAST")&gt;0, COUNTIF($V$85:V136, "FINAL")&gt;0), "", IF(Q137=2, IF(U137="SCORE", VLOOKUP(S137, D:F, 3, FALSE), ""), ""))</f>
        <v/>
      </c>
      <c r="AB137" t="str">
        <f>IF(AD137="","", MAX($AB$4:AB136)+1)</f>
        <v/>
      </c>
      <c r="AC137" t="str">
        <f>IF(AE137="","", MAX($AC$4:AC136)+1)</f>
        <v/>
      </c>
      <c r="AD137" t="str">
        <f t="shared" ref="AD137:AD162" si="211">IF(Z137="", "", CONCATENATE(Z137, "*", Y137, IF(AND(Q137=1, S137=4, R136="KO"), "$", IF(AND(Q137=2, S137=16, R136="KO"), "$", IF(AND(Q137=1, S137=5, R136="KO"), "#", IF(AND(Q137=2, S137=15, R136="KO"), "#", IF(O137=15, "!", "")))))))</f>
        <v/>
      </c>
      <c r="AE137" t="str">
        <f t="shared" ref="AE137:AE162" si="212">IF(AA137="", "", CONCATENATE(AA137, "*", Y137, IF(AND(Q137=1, S137=4, R136="KO"), "$", IF(AND(Q137=2, S137=16, R136="KO"), "$", IF(AND(Q137=1, S137=5, R136="KO"), "#", IF(AND(Q137=2, S137=15, R136="KO"), "#", IF(O137=15, "!", "")))))))</f>
        <v/>
      </c>
      <c r="AF137">
        <f t="shared" ref="AF137:AF162" si="213">IF(Z137&lt;&gt;"", Z137, 0)+AF136+IFERROR(VLOOKUP(AB137, $G$1:$I$24, 2, FALSE), 0)</f>
        <v>19</v>
      </c>
      <c r="AG137">
        <f t="shared" ref="AG137:AG162" si="214">IF(AA137&lt;&gt;"", AA137, 0)+AG136+IFERROR(VLOOKUP(AC137, $G$1:$I$24, 3, FALSE), 0)</f>
        <v>36</v>
      </c>
      <c r="AH137">
        <f t="shared" ref="AH137:AH162" si="215">COUNTIFS(U137, "SCORE", W137, "&lt;501")+((COUNTIFS(U137, "SCORE", W137, "&gt;500"))/2)+AH136</f>
        <v>8.5</v>
      </c>
      <c r="AI137">
        <f t="shared" ref="AI137:AI162" si="216">500+((AH137+1)*10)</f>
        <v>595</v>
      </c>
      <c r="AK137" t="str">
        <f t="shared" si="176"/>
        <v xml:space="preserve"> </v>
      </c>
      <c r="AL137" t="str">
        <f t="shared" si="156"/>
        <v xml:space="preserve"> </v>
      </c>
      <c r="AM137" t="str">
        <f t="shared" si="177"/>
        <v xml:space="preserve"> </v>
      </c>
      <c r="AN137" t="str">
        <f t="shared" si="178"/>
        <v xml:space="preserve"> </v>
      </c>
      <c r="AO137" t="str">
        <f t="shared" si="179"/>
        <v xml:space="preserve"> </v>
      </c>
      <c r="AP137" t="str">
        <f t="shared" si="180"/>
        <v xml:space="preserve"> </v>
      </c>
      <c r="AQ137" t="str">
        <f t="shared" si="181"/>
        <v xml:space="preserve"> </v>
      </c>
      <c r="AR137" t="str">
        <f t="shared" si="182"/>
        <v xml:space="preserve"> </v>
      </c>
      <c r="AS137" t="str">
        <f t="shared" si="183"/>
        <v xml:space="preserve"> </v>
      </c>
      <c r="AT137" t="str">
        <f t="shared" si="184"/>
        <v xml:space="preserve"> </v>
      </c>
      <c r="AU137" t="str">
        <f t="shared" si="185"/>
        <v xml:space="preserve"> </v>
      </c>
      <c r="AV137" t="str">
        <f t="shared" si="186"/>
        <v xml:space="preserve"> </v>
      </c>
      <c r="AW137" t="str">
        <f t="shared" si="187"/>
        <v xml:space="preserve"> </v>
      </c>
      <c r="AX137" t="str">
        <f t="shared" si="188"/>
        <v xml:space="preserve"> </v>
      </c>
      <c r="AY137" t="str">
        <f t="shared" si="189"/>
        <v xml:space="preserve"> </v>
      </c>
      <c r="AZ137" t="str">
        <f t="shared" si="190"/>
        <v xml:space="preserve"> </v>
      </c>
      <c r="BA137" t="str">
        <f t="shared" si="191"/>
        <v xml:space="preserve"> </v>
      </c>
      <c r="BB137" t="str">
        <f t="shared" si="192"/>
        <v xml:space="preserve"> </v>
      </c>
      <c r="BC137" t="str">
        <f t="shared" si="193"/>
        <v xml:space="preserve"> </v>
      </c>
      <c r="BD137" t="str">
        <f t="shared" si="194"/>
        <v xml:space="preserve"> </v>
      </c>
      <c r="BE137" t="str">
        <f t="shared" si="195"/>
        <v xml:space="preserve"> </v>
      </c>
      <c r="BF137" t="str">
        <f t="shared" si="196"/>
        <v xml:space="preserve"> </v>
      </c>
      <c r="BG137" t="str">
        <f t="shared" si="197"/>
        <v xml:space="preserve"> </v>
      </c>
      <c r="BH137" t="str">
        <f t="shared" si="198"/>
        <v xml:space="preserve"> </v>
      </c>
      <c r="BI137" t="str">
        <f t="shared" si="201"/>
        <v xml:space="preserve"> </v>
      </c>
      <c r="BN137" t="str">
        <f>IF(OR(COUNTIF($AV$85:AV137, "LAST")&gt;0, COUNTIF($AV$85:AV137, "FINAL")&gt;0), "", IF($AJ$1&gt;=$K137, IFERROR(BF137-BG137, 0), ""))</f>
        <v/>
      </c>
      <c r="BT137">
        <f t="shared" si="161"/>
        <v>0</v>
      </c>
      <c r="BU137">
        <f t="shared" si="162"/>
        <v>0</v>
      </c>
      <c r="BV137" t="str">
        <f>IF(OR(COUNTIF($AV$85:AV137, "LAST")&gt;0, COUNTIF($AV$85:AV137, "FINAL")&gt;0), "", IF($AJ$1&gt;=$K137, AQ137, 0))</f>
        <v/>
      </c>
      <c r="BW137">
        <f t="shared" si="163"/>
        <v>0</v>
      </c>
      <c r="BX137">
        <f t="shared" si="164"/>
        <v>0</v>
      </c>
    </row>
    <row r="138" spans="11:76" x14ac:dyDescent="0.35">
      <c r="K138" s="28">
        <v>254</v>
      </c>
      <c r="M138" s="35">
        <f>AutoScoreboard!I83</f>
        <v>39</v>
      </c>
      <c r="N138" s="35">
        <f>AutoScoreboard!J83</f>
        <v>51</v>
      </c>
      <c r="O138" s="28">
        <f t="shared" si="199"/>
        <v>11</v>
      </c>
      <c r="P138" s="28">
        <f t="shared" si="200"/>
        <v>15</v>
      </c>
      <c r="Q138" s="28">
        <f t="shared" si="204"/>
        <v>2</v>
      </c>
      <c r="R138" s="28" t="str">
        <f t="shared" si="205"/>
        <v>KO</v>
      </c>
      <c r="S138" s="28">
        <f t="shared" si="206"/>
        <v>10</v>
      </c>
      <c r="T138" s="28">
        <f t="shared" si="207"/>
        <v>5</v>
      </c>
      <c r="U138" s="28" t="str">
        <f t="shared" si="208"/>
        <v/>
      </c>
      <c r="V138" s="28" t="str">
        <f t="shared" si="209"/>
        <v/>
      </c>
      <c r="W138" s="28">
        <f t="shared" si="210"/>
        <v>694</v>
      </c>
      <c r="X138" s="28">
        <f t="shared" si="203"/>
        <v>70</v>
      </c>
      <c r="Y138" s="28" t="str">
        <f t="shared" si="202"/>
        <v>50+20</v>
      </c>
      <c r="Z138" t="str">
        <f>IF(OR(COUNTIF($V$85:V137, "LAST")&gt;0, COUNTIF($V$85:V137, "FINAL")&gt;0), "", IF(Q138=1, IF(U138="SCORE", VLOOKUP(S138, D:E, 2, FALSE), ""), ""))</f>
        <v/>
      </c>
      <c r="AA138" t="str">
        <f>IF(OR(COUNTIF($V$85:V137, "LAST")&gt;0, COUNTIF($V$85:V137, "FINAL")&gt;0), "", IF(Q138=2, IF(U138="SCORE", VLOOKUP(S138, D:F, 3, FALSE), ""), ""))</f>
        <v/>
      </c>
      <c r="AB138" t="str">
        <f>IF(AD138="","", MAX($AB$4:AB137)+1)</f>
        <v/>
      </c>
      <c r="AC138" t="str">
        <f>IF(AE138="","", MAX($AC$4:AC137)+1)</f>
        <v/>
      </c>
      <c r="AD138" t="str">
        <f t="shared" si="211"/>
        <v/>
      </c>
      <c r="AE138" t="str">
        <f t="shared" si="212"/>
        <v/>
      </c>
      <c r="AF138">
        <f t="shared" si="213"/>
        <v>19</v>
      </c>
      <c r="AG138">
        <f t="shared" si="214"/>
        <v>36</v>
      </c>
      <c r="AH138">
        <f t="shared" si="215"/>
        <v>8.5</v>
      </c>
      <c r="AI138">
        <f t="shared" si="216"/>
        <v>595</v>
      </c>
      <c r="AK138" t="str">
        <f t="shared" si="176"/>
        <v xml:space="preserve"> </v>
      </c>
      <c r="AL138" t="str">
        <f t="shared" si="156"/>
        <v xml:space="preserve"> </v>
      </c>
      <c r="AM138" t="str">
        <f t="shared" si="177"/>
        <v xml:space="preserve"> </v>
      </c>
      <c r="AN138" t="str">
        <f t="shared" si="178"/>
        <v xml:space="preserve"> </v>
      </c>
      <c r="AO138" t="str">
        <f t="shared" si="179"/>
        <v xml:space="preserve"> </v>
      </c>
      <c r="AP138" t="str">
        <f t="shared" si="180"/>
        <v xml:space="preserve"> </v>
      </c>
      <c r="AQ138" t="str">
        <f t="shared" si="181"/>
        <v xml:space="preserve"> </v>
      </c>
      <c r="AR138" t="str">
        <f t="shared" si="182"/>
        <v xml:space="preserve"> </v>
      </c>
      <c r="AS138" t="str">
        <f t="shared" si="183"/>
        <v xml:space="preserve"> </v>
      </c>
      <c r="AT138" t="str">
        <f t="shared" si="184"/>
        <v xml:space="preserve"> </v>
      </c>
      <c r="AU138" t="str">
        <f t="shared" si="185"/>
        <v xml:space="preserve"> </v>
      </c>
      <c r="AV138" t="str">
        <f t="shared" si="186"/>
        <v xml:space="preserve"> </v>
      </c>
      <c r="AW138" t="str">
        <f t="shared" si="187"/>
        <v xml:space="preserve"> </v>
      </c>
      <c r="AX138" t="str">
        <f t="shared" si="188"/>
        <v xml:space="preserve"> </v>
      </c>
      <c r="AY138" t="str">
        <f t="shared" si="189"/>
        <v xml:space="preserve"> </v>
      </c>
      <c r="AZ138" t="str">
        <f t="shared" si="190"/>
        <v xml:space="preserve"> </v>
      </c>
      <c r="BA138" t="str">
        <f t="shared" si="191"/>
        <v xml:space="preserve"> </v>
      </c>
      <c r="BB138" t="str">
        <f t="shared" si="192"/>
        <v xml:space="preserve"> </v>
      </c>
      <c r="BC138" t="str">
        <f t="shared" si="193"/>
        <v xml:space="preserve"> </v>
      </c>
      <c r="BD138" t="str">
        <f t="shared" si="194"/>
        <v xml:space="preserve"> </v>
      </c>
      <c r="BE138" t="str">
        <f t="shared" si="195"/>
        <v xml:space="preserve"> </v>
      </c>
      <c r="BF138" t="str">
        <f t="shared" si="196"/>
        <v xml:space="preserve"> </v>
      </c>
      <c r="BG138" t="str">
        <f t="shared" si="197"/>
        <v xml:space="preserve"> </v>
      </c>
      <c r="BH138" t="str">
        <f t="shared" si="198"/>
        <v xml:space="preserve"> </v>
      </c>
      <c r="BI138" t="str">
        <f t="shared" si="201"/>
        <v xml:space="preserve"> </v>
      </c>
      <c r="BN138" t="str">
        <f>IF(OR(COUNTIF($AV$85:AV138, "LAST")&gt;0, COUNTIF($AV$85:AV138, "FINAL")&gt;0), "", IF($AJ$1&gt;=$K138, IFERROR(BF138-BG138, 0), ""))</f>
        <v/>
      </c>
      <c r="BT138">
        <f t="shared" si="161"/>
        <v>0</v>
      </c>
      <c r="BU138">
        <f t="shared" si="162"/>
        <v>0</v>
      </c>
      <c r="BV138" t="str">
        <f>IF(OR(COUNTIF($AV$85:AV138, "LAST")&gt;0, COUNTIF($AV$85:AV138, "FINAL")&gt;0), "", IF($AJ$1&gt;=$K138, AQ138, 0))</f>
        <v/>
      </c>
      <c r="BW138">
        <f t="shared" si="163"/>
        <v>0</v>
      </c>
      <c r="BX138">
        <f t="shared" si="164"/>
        <v>0</v>
      </c>
    </row>
    <row r="139" spans="11:76" x14ac:dyDescent="0.35">
      <c r="K139" s="28">
        <v>255</v>
      </c>
      <c r="M139" s="35">
        <f>AutoScoreboard!I84</f>
        <v>34</v>
      </c>
      <c r="N139" s="35">
        <f>AutoScoreboard!J84</f>
        <v>10</v>
      </c>
      <c r="O139" s="28">
        <f t="shared" si="199"/>
        <v>10</v>
      </c>
      <c r="P139" s="28">
        <f t="shared" si="200"/>
        <v>4</v>
      </c>
      <c r="Q139" s="28">
        <f t="shared" si="204"/>
        <v>1</v>
      </c>
      <c r="R139" s="28" t="str">
        <f t="shared" si="205"/>
        <v/>
      </c>
      <c r="S139" s="28">
        <f t="shared" si="206"/>
        <v>5</v>
      </c>
      <c r="T139" s="28">
        <f t="shared" si="207"/>
        <v>15</v>
      </c>
      <c r="U139" s="28" t="str">
        <f t="shared" si="208"/>
        <v/>
      </c>
      <c r="V139" s="28" t="str">
        <f t="shared" si="209"/>
        <v>FINAL</v>
      </c>
      <c r="W139" s="28">
        <f t="shared" si="210"/>
        <v>698</v>
      </c>
      <c r="X139" s="28">
        <f t="shared" si="203"/>
        <v>70</v>
      </c>
      <c r="Y139" s="28" t="str">
        <f t="shared" si="202"/>
        <v>50+20</v>
      </c>
      <c r="Z139" t="str">
        <f>IF(OR(COUNTIF($V$85:V138, "LAST")&gt;0, COUNTIF($V$85:V138, "FINAL")&gt;0), "", IF(Q139=1, IF(U139="SCORE", VLOOKUP(S139, D:E, 2, FALSE), ""), ""))</f>
        <v/>
      </c>
      <c r="AA139" t="str">
        <f>IF(OR(COUNTIF($V$85:V138, "LAST")&gt;0, COUNTIF($V$85:V138, "FINAL")&gt;0), "", IF(Q139=2, IF(U139="SCORE", VLOOKUP(S139, D:F, 3, FALSE), ""), ""))</f>
        <v/>
      </c>
      <c r="AB139" t="str">
        <f>IF(AD139="","", MAX($AB$4:AB138)+1)</f>
        <v/>
      </c>
      <c r="AC139" t="str">
        <f>IF(AE139="","", MAX($AC$4:AC138)+1)</f>
        <v/>
      </c>
      <c r="AD139" t="str">
        <f t="shared" si="211"/>
        <v/>
      </c>
      <c r="AE139" t="str">
        <f t="shared" si="212"/>
        <v/>
      </c>
      <c r="AF139">
        <f t="shared" si="213"/>
        <v>19</v>
      </c>
      <c r="AG139">
        <f t="shared" si="214"/>
        <v>36</v>
      </c>
      <c r="AH139">
        <f t="shared" si="215"/>
        <v>8.5</v>
      </c>
      <c r="AI139">
        <f t="shared" si="216"/>
        <v>595</v>
      </c>
      <c r="AK139" t="str">
        <f t="shared" si="176"/>
        <v xml:space="preserve"> </v>
      </c>
      <c r="AL139" t="str">
        <f t="shared" si="156"/>
        <v xml:space="preserve"> </v>
      </c>
      <c r="AM139" t="str">
        <f t="shared" si="177"/>
        <v xml:space="preserve"> </v>
      </c>
      <c r="AN139" t="str">
        <f t="shared" si="178"/>
        <v xml:space="preserve"> </v>
      </c>
      <c r="AO139" t="str">
        <f t="shared" si="179"/>
        <v xml:space="preserve"> </v>
      </c>
      <c r="AP139" t="str">
        <f t="shared" si="180"/>
        <v xml:space="preserve"> </v>
      </c>
      <c r="AQ139" t="str">
        <f t="shared" si="181"/>
        <v xml:space="preserve"> </v>
      </c>
      <c r="AR139" t="str">
        <f t="shared" si="182"/>
        <v xml:space="preserve"> </v>
      </c>
      <c r="AS139" t="str">
        <f t="shared" si="183"/>
        <v xml:space="preserve"> </v>
      </c>
      <c r="AT139" t="str">
        <f t="shared" si="184"/>
        <v xml:space="preserve"> </v>
      </c>
      <c r="AU139" t="str">
        <f t="shared" si="185"/>
        <v xml:space="preserve"> </v>
      </c>
      <c r="AV139" t="str">
        <f t="shared" si="186"/>
        <v xml:space="preserve"> </v>
      </c>
      <c r="AW139" t="str">
        <f t="shared" si="187"/>
        <v xml:space="preserve"> </v>
      </c>
      <c r="AX139" t="str">
        <f t="shared" si="188"/>
        <v xml:space="preserve"> </v>
      </c>
      <c r="AY139" t="str">
        <f t="shared" si="189"/>
        <v xml:space="preserve"> </v>
      </c>
      <c r="AZ139" t="str">
        <f t="shared" si="190"/>
        <v xml:space="preserve"> </v>
      </c>
      <c r="BA139" t="str">
        <f t="shared" si="191"/>
        <v xml:space="preserve"> </v>
      </c>
      <c r="BB139" t="str">
        <f t="shared" si="192"/>
        <v xml:space="preserve"> </v>
      </c>
      <c r="BC139" t="str">
        <f t="shared" si="193"/>
        <v xml:space="preserve"> </v>
      </c>
      <c r="BD139" t="str">
        <f t="shared" si="194"/>
        <v xml:space="preserve"> </v>
      </c>
      <c r="BE139" t="str">
        <f t="shared" si="195"/>
        <v xml:space="preserve"> </v>
      </c>
      <c r="BF139" t="str">
        <f t="shared" si="196"/>
        <v xml:space="preserve"> </v>
      </c>
      <c r="BG139" t="str">
        <f t="shared" si="197"/>
        <v xml:space="preserve"> </v>
      </c>
      <c r="BH139" t="str">
        <f t="shared" si="198"/>
        <v xml:space="preserve"> </v>
      </c>
      <c r="BI139" t="str">
        <f t="shared" si="201"/>
        <v xml:space="preserve"> </v>
      </c>
      <c r="BN139" t="str">
        <f>IF(OR(COUNTIF($AV$85:AV139, "LAST")&gt;0, COUNTIF($AV$85:AV139, "FINAL")&gt;0), "", IF($AJ$1&gt;=$K139, IFERROR(BF139-BG139, 0), ""))</f>
        <v/>
      </c>
      <c r="BT139">
        <f t="shared" si="161"/>
        <v>0</v>
      </c>
      <c r="BU139">
        <f t="shared" si="162"/>
        <v>0</v>
      </c>
      <c r="BV139" t="str">
        <f>IF(OR(COUNTIF($AV$85:AV139, "LAST")&gt;0, COUNTIF($AV$85:AV139, "FINAL")&gt;0), "", IF($AJ$1&gt;=$K139, AQ139, 0))</f>
        <v/>
      </c>
      <c r="BW139">
        <f t="shared" si="163"/>
        <v>0</v>
      </c>
      <c r="BX139">
        <f t="shared" si="164"/>
        <v>0</v>
      </c>
    </row>
    <row r="140" spans="11:76" x14ac:dyDescent="0.35">
      <c r="K140" s="28">
        <v>256</v>
      </c>
      <c r="M140" s="35">
        <f>AutoScoreboard!I85</f>
        <v>29</v>
      </c>
      <c r="N140" s="35">
        <f>AutoScoreboard!J85</f>
        <v>26</v>
      </c>
      <c r="O140" s="28">
        <f t="shared" si="199"/>
        <v>9</v>
      </c>
      <c r="P140" s="28">
        <f t="shared" si="200"/>
        <v>8</v>
      </c>
      <c r="Q140" s="28">
        <f t="shared" si="204"/>
        <v>2</v>
      </c>
      <c r="R140" s="28" t="str">
        <f t="shared" si="205"/>
        <v/>
      </c>
      <c r="S140" s="28">
        <f t="shared" si="206"/>
        <v>15</v>
      </c>
      <c r="T140" s="28">
        <f t="shared" si="207"/>
        <v>6</v>
      </c>
      <c r="U140" s="28" t="str">
        <f t="shared" si="208"/>
        <v/>
      </c>
      <c r="V140" s="28" t="str">
        <f t="shared" si="209"/>
        <v/>
      </c>
      <c r="W140" s="28">
        <f t="shared" si="210"/>
        <v>706</v>
      </c>
      <c r="X140" s="28">
        <f t="shared" si="203"/>
        <v>71</v>
      </c>
      <c r="Y140" s="28" t="str">
        <f t="shared" si="202"/>
        <v>50+21</v>
      </c>
      <c r="Z140" t="str">
        <f>IF(OR(COUNTIF($V$85:V139, "LAST")&gt;0, COUNTIF($V$85:V139, "FINAL")&gt;0), "", IF(Q140=1, IF(U140="SCORE", VLOOKUP(S140, D:E, 2, FALSE), ""), ""))</f>
        <v/>
      </c>
      <c r="AA140" t="str">
        <f>IF(OR(COUNTIF($V$85:V139, "LAST")&gt;0, COUNTIF($V$85:V139, "FINAL")&gt;0), "", IF(Q140=2, IF(U140="SCORE", VLOOKUP(S140, D:F, 3, FALSE), ""), ""))</f>
        <v/>
      </c>
      <c r="AB140" t="str">
        <f>IF(AD140="","", MAX($AB$4:AB139)+1)</f>
        <v/>
      </c>
      <c r="AC140" t="str">
        <f>IF(AE140="","", MAX($AC$4:AC139)+1)</f>
        <v/>
      </c>
      <c r="AD140" t="str">
        <f t="shared" si="211"/>
        <v/>
      </c>
      <c r="AE140" t="str">
        <f t="shared" si="212"/>
        <v/>
      </c>
      <c r="AF140">
        <f t="shared" si="213"/>
        <v>19</v>
      </c>
      <c r="AG140">
        <f t="shared" si="214"/>
        <v>36</v>
      </c>
      <c r="AH140">
        <f t="shared" si="215"/>
        <v>8.5</v>
      </c>
      <c r="AI140">
        <f t="shared" si="216"/>
        <v>595</v>
      </c>
      <c r="AK140" t="str">
        <f t="shared" si="176"/>
        <v xml:space="preserve"> </v>
      </c>
      <c r="AL140" t="str">
        <f t="shared" si="156"/>
        <v xml:space="preserve"> </v>
      </c>
      <c r="AM140" t="str">
        <f t="shared" si="177"/>
        <v xml:space="preserve"> </v>
      </c>
      <c r="AN140" t="str">
        <f t="shared" si="178"/>
        <v xml:space="preserve"> </v>
      </c>
      <c r="AO140" t="str">
        <f t="shared" si="179"/>
        <v xml:space="preserve"> </v>
      </c>
      <c r="AP140" t="str">
        <f t="shared" si="180"/>
        <v xml:space="preserve"> </v>
      </c>
      <c r="AQ140" t="str">
        <f t="shared" si="181"/>
        <v xml:space="preserve"> </v>
      </c>
      <c r="AR140" t="str">
        <f t="shared" si="182"/>
        <v xml:space="preserve"> </v>
      </c>
      <c r="AS140" t="str">
        <f t="shared" si="183"/>
        <v xml:space="preserve"> </v>
      </c>
      <c r="AT140" t="str">
        <f t="shared" si="184"/>
        <v xml:space="preserve"> </v>
      </c>
      <c r="AU140" t="str">
        <f t="shared" si="185"/>
        <v xml:space="preserve"> </v>
      </c>
      <c r="AV140" t="str">
        <f t="shared" si="186"/>
        <v xml:space="preserve"> </v>
      </c>
      <c r="AW140" t="str">
        <f t="shared" si="187"/>
        <v xml:space="preserve"> </v>
      </c>
      <c r="AX140" t="str">
        <f t="shared" si="188"/>
        <v xml:space="preserve"> </v>
      </c>
      <c r="AY140" t="str">
        <f t="shared" si="189"/>
        <v xml:space="preserve"> </v>
      </c>
      <c r="AZ140" t="str">
        <f t="shared" si="190"/>
        <v xml:space="preserve"> </v>
      </c>
      <c r="BA140" t="str">
        <f t="shared" si="191"/>
        <v xml:space="preserve"> </v>
      </c>
      <c r="BB140" t="str">
        <f t="shared" si="192"/>
        <v xml:space="preserve"> </v>
      </c>
      <c r="BC140" t="str">
        <f t="shared" si="193"/>
        <v xml:space="preserve"> </v>
      </c>
      <c r="BD140" t="str">
        <f t="shared" si="194"/>
        <v xml:space="preserve"> </v>
      </c>
      <c r="BE140" t="str">
        <f t="shared" si="195"/>
        <v xml:space="preserve"> </v>
      </c>
      <c r="BF140" t="str">
        <f t="shared" si="196"/>
        <v xml:space="preserve"> </v>
      </c>
      <c r="BG140" t="str">
        <f t="shared" si="197"/>
        <v xml:space="preserve"> </v>
      </c>
      <c r="BH140" t="str">
        <f t="shared" si="198"/>
        <v xml:space="preserve"> </v>
      </c>
      <c r="BI140" t="str">
        <f t="shared" si="201"/>
        <v xml:space="preserve"> </v>
      </c>
      <c r="BN140" t="str">
        <f>IF(OR(COUNTIF($AV$85:AV140, "LAST")&gt;0, COUNTIF($AV$85:AV140, "FINAL")&gt;0), "", IF($AJ$1&gt;=$K140, IFERROR(BF140-BG140, 0), ""))</f>
        <v/>
      </c>
      <c r="BT140">
        <f t="shared" si="161"/>
        <v>0</v>
      </c>
      <c r="BU140">
        <f t="shared" si="162"/>
        <v>0</v>
      </c>
      <c r="BV140" t="str">
        <f>IF(OR(COUNTIF($AV$85:AV140, "LAST")&gt;0, COUNTIF($AV$85:AV140, "FINAL")&gt;0), "", IF($AJ$1&gt;=$K140, AQ140, 0))</f>
        <v/>
      </c>
      <c r="BW140">
        <f t="shared" si="163"/>
        <v>0</v>
      </c>
      <c r="BX140">
        <f t="shared" si="164"/>
        <v>0</v>
      </c>
    </row>
    <row r="141" spans="11:76" x14ac:dyDescent="0.35">
      <c r="K141" s="28">
        <v>257</v>
      </c>
      <c r="M141" s="35">
        <f>AutoScoreboard!I86</f>
        <v>52</v>
      </c>
      <c r="N141" s="35">
        <f>AutoScoreboard!J86</f>
        <v>28</v>
      </c>
      <c r="O141" s="28">
        <f t="shared" si="199"/>
        <v>15</v>
      </c>
      <c r="P141" s="28">
        <f t="shared" si="200"/>
        <v>8</v>
      </c>
      <c r="Q141" s="28">
        <f t="shared" si="204"/>
        <v>1</v>
      </c>
      <c r="R141" s="28" t="str">
        <f t="shared" si="205"/>
        <v/>
      </c>
      <c r="S141" s="28">
        <f t="shared" si="206"/>
        <v>6</v>
      </c>
      <c r="T141" s="28">
        <f t="shared" si="207"/>
        <v>21</v>
      </c>
      <c r="U141" s="28" t="str">
        <f t="shared" si="208"/>
        <v>SCORE</v>
      </c>
      <c r="V141" s="28" t="str">
        <f t="shared" si="209"/>
        <v/>
      </c>
      <c r="W141" s="28">
        <f t="shared" si="210"/>
        <v>714</v>
      </c>
      <c r="X141" s="28">
        <f t="shared" si="203"/>
        <v>72</v>
      </c>
      <c r="Y141" s="28" t="str">
        <f t="shared" si="202"/>
        <v>50+22</v>
      </c>
      <c r="Z141" t="str">
        <f>IF(OR(COUNTIF($V$85:V140, "LAST")&gt;0, COUNTIF($V$85:V140, "FINAL")&gt;0), "", IF(Q141=1, IF(U141="SCORE", VLOOKUP(S141, D:E, 2, FALSE), ""), ""))</f>
        <v/>
      </c>
      <c r="AA141" t="str">
        <f>IF(OR(COUNTIF($V$85:V140, "LAST")&gt;0, COUNTIF($V$85:V140, "FINAL")&gt;0), "", IF(Q141=2, IF(U141="SCORE", VLOOKUP(S141, D:F, 3, FALSE), ""), ""))</f>
        <v/>
      </c>
      <c r="AB141" t="str">
        <f>IF(AD141="","", MAX($AB$4:AB140)+1)</f>
        <v/>
      </c>
      <c r="AC141" t="str">
        <f>IF(AE141="","", MAX($AC$4:AC140)+1)</f>
        <v/>
      </c>
      <c r="AD141" t="str">
        <f t="shared" si="211"/>
        <v/>
      </c>
      <c r="AE141" t="str">
        <f t="shared" si="212"/>
        <v/>
      </c>
      <c r="AF141">
        <f t="shared" si="213"/>
        <v>19</v>
      </c>
      <c r="AG141">
        <f t="shared" si="214"/>
        <v>36</v>
      </c>
      <c r="AH141">
        <f t="shared" si="215"/>
        <v>9</v>
      </c>
      <c r="AI141">
        <f t="shared" si="216"/>
        <v>600</v>
      </c>
      <c r="AK141" t="str">
        <f t="shared" si="176"/>
        <v xml:space="preserve"> </v>
      </c>
      <c r="AL141" t="str">
        <f t="shared" si="156"/>
        <v xml:space="preserve"> </v>
      </c>
      <c r="AM141" t="str">
        <f t="shared" si="177"/>
        <v xml:space="preserve"> </v>
      </c>
      <c r="AN141" t="str">
        <f t="shared" si="178"/>
        <v xml:space="preserve"> </v>
      </c>
      <c r="AO141" t="str">
        <f t="shared" si="179"/>
        <v xml:space="preserve"> </v>
      </c>
      <c r="AP141" t="str">
        <f t="shared" si="180"/>
        <v xml:space="preserve"> </v>
      </c>
      <c r="AQ141" t="str">
        <f t="shared" si="181"/>
        <v xml:space="preserve"> </v>
      </c>
      <c r="AR141" t="str">
        <f t="shared" si="182"/>
        <v xml:space="preserve"> </v>
      </c>
      <c r="AS141" t="str">
        <f t="shared" si="183"/>
        <v xml:space="preserve"> </v>
      </c>
      <c r="AT141" t="str">
        <f t="shared" si="184"/>
        <v xml:space="preserve"> </v>
      </c>
      <c r="AU141" t="str">
        <f t="shared" si="185"/>
        <v xml:space="preserve"> </v>
      </c>
      <c r="AV141" t="str">
        <f t="shared" si="186"/>
        <v xml:space="preserve"> </v>
      </c>
      <c r="AW141" t="str">
        <f t="shared" si="187"/>
        <v xml:space="preserve"> </v>
      </c>
      <c r="AX141" t="str">
        <f t="shared" si="188"/>
        <v xml:space="preserve"> </v>
      </c>
      <c r="AY141" t="str">
        <f t="shared" si="189"/>
        <v xml:space="preserve"> </v>
      </c>
      <c r="AZ141" t="str">
        <f t="shared" si="190"/>
        <v xml:space="preserve"> </v>
      </c>
      <c r="BA141" t="str">
        <f t="shared" si="191"/>
        <v xml:space="preserve"> </v>
      </c>
      <c r="BB141" t="str">
        <f t="shared" si="192"/>
        <v xml:space="preserve"> </v>
      </c>
      <c r="BC141" t="str">
        <f t="shared" si="193"/>
        <v xml:space="preserve"> </v>
      </c>
      <c r="BD141" t="str">
        <f t="shared" si="194"/>
        <v xml:space="preserve"> </v>
      </c>
      <c r="BE141" t="str">
        <f t="shared" si="195"/>
        <v xml:space="preserve"> </v>
      </c>
      <c r="BF141" t="str">
        <f t="shared" si="196"/>
        <v xml:space="preserve"> </v>
      </c>
      <c r="BG141" t="str">
        <f t="shared" si="197"/>
        <v xml:space="preserve"> </v>
      </c>
      <c r="BH141" t="str">
        <f t="shared" si="198"/>
        <v xml:space="preserve"> </v>
      </c>
      <c r="BI141" t="str">
        <f t="shared" si="201"/>
        <v xml:space="preserve"> </v>
      </c>
      <c r="BN141" t="str">
        <f>IF(OR(COUNTIF($AV$85:AV141, "LAST")&gt;0, COUNTIF($AV$85:AV141, "FINAL")&gt;0), "", IF($AJ$1&gt;=$K141, IFERROR(BF141-BG141, 0), ""))</f>
        <v/>
      </c>
      <c r="BT141">
        <f t="shared" si="161"/>
        <v>0</v>
      </c>
      <c r="BU141">
        <f t="shared" si="162"/>
        <v>0</v>
      </c>
      <c r="BV141" t="str">
        <f>IF(OR(COUNTIF($AV$85:AV141, "LAST")&gt;0, COUNTIF($AV$85:AV141, "FINAL")&gt;0), "", IF($AJ$1&gt;=$K141, AQ141, 0))</f>
        <v/>
      </c>
      <c r="BW141">
        <f t="shared" si="163"/>
        <v>0</v>
      </c>
      <c r="BX141">
        <f t="shared" si="164"/>
        <v>0</v>
      </c>
    </row>
    <row r="142" spans="11:76" x14ac:dyDescent="0.35">
      <c r="K142" s="28">
        <v>258</v>
      </c>
      <c r="M142" s="35">
        <f>AutoScoreboard!I87</f>
        <v>45</v>
      </c>
      <c r="N142" s="35">
        <f>AutoScoreboard!J87</f>
        <v>47</v>
      </c>
      <c r="O142" s="28">
        <f t="shared" si="199"/>
        <v>13</v>
      </c>
      <c r="P142" s="28">
        <f t="shared" si="200"/>
        <v>13</v>
      </c>
      <c r="Q142" s="28">
        <f t="shared" si="204"/>
        <v>1</v>
      </c>
      <c r="R142" s="28" t="str">
        <f t="shared" si="205"/>
        <v>KO</v>
      </c>
      <c r="S142" s="28">
        <f t="shared" si="206"/>
        <v>10</v>
      </c>
      <c r="T142" s="28">
        <f t="shared" si="207"/>
        <v>15</v>
      </c>
      <c r="U142" s="28" t="str">
        <f t="shared" si="208"/>
        <v/>
      </c>
      <c r="V142" s="28" t="str">
        <f t="shared" si="209"/>
        <v/>
      </c>
      <c r="W142" s="28">
        <f t="shared" si="210"/>
        <v>727</v>
      </c>
      <c r="X142" s="28">
        <f t="shared" si="203"/>
        <v>73</v>
      </c>
      <c r="Y142" s="28" t="str">
        <f t="shared" si="202"/>
        <v>50+23</v>
      </c>
      <c r="Z142" t="str">
        <f>IF(OR(COUNTIF($V$85:V141, "LAST")&gt;0, COUNTIF($V$85:V141, "FINAL")&gt;0), "", IF(Q142=1, IF(U142="SCORE", VLOOKUP(S142, D:E, 2, FALSE), ""), ""))</f>
        <v/>
      </c>
      <c r="AA142" t="str">
        <f>IF(OR(COUNTIF($V$85:V141, "LAST")&gt;0, COUNTIF($V$85:V141, "FINAL")&gt;0), "", IF(Q142=2, IF(U142="SCORE", VLOOKUP(S142, D:F, 3, FALSE), ""), ""))</f>
        <v/>
      </c>
      <c r="AB142" t="str">
        <f>IF(AD142="","", MAX($AB$4:AB141)+1)</f>
        <v/>
      </c>
      <c r="AC142" t="str">
        <f>IF(AE142="","", MAX($AC$4:AC141)+1)</f>
        <v/>
      </c>
      <c r="AD142" t="str">
        <f t="shared" si="211"/>
        <v/>
      </c>
      <c r="AE142" t="str">
        <f t="shared" si="212"/>
        <v/>
      </c>
      <c r="AF142">
        <f t="shared" si="213"/>
        <v>19</v>
      </c>
      <c r="AG142">
        <f t="shared" si="214"/>
        <v>36</v>
      </c>
      <c r="AH142">
        <f t="shared" si="215"/>
        <v>9</v>
      </c>
      <c r="AI142">
        <f t="shared" si="216"/>
        <v>600</v>
      </c>
      <c r="AK142" t="str">
        <f t="shared" si="176"/>
        <v xml:space="preserve"> </v>
      </c>
      <c r="AL142" t="str">
        <f t="shared" si="156"/>
        <v xml:space="preserve"> </v>
      </c>
      <c r="AM142" t="str">
        <f t="shared" si="177"/>
        <v xml:space="preserve"> </v>
      </c>
      <c r="AN142" t="str">
        <f t="shared" si="178"/>
        <v xml:space="preserve"> </v>
      </c>
      <c r="AO142" t="str">
        <f t="shared" si="179"/>
        <v xml:space="preserve"> </v>
      </c>
      <c r="AP142" t="str">
        <f t="shared" si="180"/>
        <v xml:space="preserve"> </v>
      </c>
      <c r="AQ142" t="str">
        <f t="shared" si="181"/>
        <v xml:space="preserve"> </v>
      </c>
      <c r="AR142" t="str">
        <f t="shared" si="182"/>
        <v xml:space="preserve"> </v>
      </c>
      <c r="AS142" t="str">
        <f t="shared" si="183"/>
        <v xml:space="preserve"> </v>
      </c>
      <c r="AT142" t="str">
        <f t="shared" si="184"/>
        <v xml:space="preserve"> </v>
      </c>
      <c r="AU142" t="str">
        <f t="shared" si="185"/>
        <v xml:space="preserve"> </v>
      </c>
      <c r="AV142" t="str">
        <f t="shared" si="186"/>
        <v xml:space="preserve"> </v>
      </c>
      <c r="AW142" t="str">
        <f t="shared" si="187"/>
        <v xml:space="preserve"> </v>
      </c>
      <c r="AX142" t="str">
        <f t="shared" si="188"/>
        <v xml:space="preserve"> </v>
      </c>
      <c r="AY142" t="str">
        <f t="shared" si="189"/>
        <v xml:space="preserve"> </v>
      </c>
      <c r="AZ142" t="str">
        <f t="shared" si="190"/>
        <v xml:space="preserve"> </v>
      </c>
      <c r="BA142" t="str">
        <f t="shared" si="191"/>
        <v xml:space="preserve"> </v>
      </c>
      <c r="BB142" t="str">
        <f t="shared" si="192"/>
        <v xml:space="preserve"> </v>
      </c>
      <c r="BC142" t="str">
        <f t="shared" si="193"/>
        <v xml:space="preserve"> </v>
      </c>
      <c r="BD142" t="str">
        <f t="shared" si="194"/>
        <v xml:space="preserve"> </v>
      </c>
      <c r="BE142" t="str">
        <f t="shared" si="195"/>
        <v xml:space="preserve"> </v>
      </c>
      <c r="BF142" t="str">
        <f t="shared" si="196"/>
        <v xml:space="preserve"> </v>
      </c>
      <c r="BG142" t="str">
        <f t="shared" si="197"/>
        <v xml:space="preserve"> </v>
      </c>
      <c r="BH142" t="str">
        <f t="shared" si="198"/>
        <v xml:space="preserve"> </v>
      </c>
      <c r="BI142" t="str">
        <f t="shared" si="201"/>
        <v xml:space="preserve"> </v>
      </c>
      <c r="BN142" t="str">
        <f>IF(OR(COUNTIF($AV$85:AV142, "LAST")&gt;0, COUNTIF($AV$85:AV142, "FINAL")&gt;0), "", IF($AJ$1&gt;=$K142, IFERROR(BF142-BG142, 0), ""))</f>
        <v/>
      </c>
      <c r="BT142">
        <f t="shared" si="161"/>
        <v>0</v>
      </c>
      <c r="BU142">
        <f t="shared" si="162"/>
        <v>0</v>
      </c>
      <c r="BV142" t="str">
        <f>IF(OR(COUNTIF($AV$85:AV142, "LAST")&gt;0, COUNTIF($AV$85:AV142, "FINAL")&gt;0), "", IF($AJ$1&gt;=$K142, AQ142, 0))</f>
        <v/>
      </c>
      <c r="BW142">
        <f t="shared" si="163"/>
        <v>0</v>
      </c>
      <c r="BX142">
        <f t="shared" si="164"/>
        <v>0</v>
      </c>
    </row>
    <row r="143" spans="11:76" x14ac:dyDescent="0.35">
      <c r="K143" s="28">
        <v>259</v>
      </c>
      <c r="M143" s="35">
        <f>AutoScoreboard!I88</f>
        <v>30</v>
      </c>
      <c r="N143" s="35">
        <f>AutoScoreboard!J88</f>
        <v>21</v>
      </c>
      <c r="O143" s="28">
        <f t="shared" si="199"/>
        <v>9</v>
      </c>
      <c r="P143" s="28">
        <f t="shared" si="200"/>
        <v>7</v>
      </c>
      <c r="Q143" s="28">
        <f t="shared" si="204"/>
        <v>2</v>
      </c>
      <c r="R143" s="28" t="str">
        <f t="shared" si="205"/>
        <v/>
      </c>
      <c r="S143" s="28">
        <f t="shared" si="206"/>
        <v>15</v>
      </c>
      <c r="T143" s="28">
        <f t="shared" si="207"/>
        <v>6</v>
      </c>
      <c r="U143" s="28" t="str">
        <f t="shared" si="208"/>
        <v/>
      </c>
      <c r="V143" s="28" t="str">
        <f t="shared" si="209"/>
        <v/>
      </c>
      <c r="W143" s="28">
        <f t="shared" si="210"/>
        <v>734</v>
      </c>
      <c r="X143" s="28">
        <f t="shared" si="203"/>
        <v>74</v>
      </c>
      <c r="Y143" s="28" t="str">
        <f t="shared" si="202"/>
        <v>50+24</v>
      </c>
      <c r="Z143" t="str">
        <f>IF(OR(COUNTIF($V$85:V142, "LAST")&gt;0, COUNTIF($V$85:V142, "FINAL")&gt;0), "", IF(Q143=1, IF(U143="SCORE", VLOOKUP(S143, D:E, 2, FALSE), ""), ""))</f>
        <v/>
      </c>
      <c r="AA143" t="str">
        <f>IF(OR(COUNTIF($V$85:V142, "LAST")&gt;0, COUNTIF($V$85:V142, "FINAL")&gt;0), "", IF(Q143=2, IF(U143="SCORE", VLOOKUP(S143, D:F, 3, FALSE), ""), ""))</f>
        <v/>
      </c>
      <c r="AB143" t="str">
        <f>IF(AD143="","", MAX($AB$4:AB142)+1)</f>
        <v/>
      </c>
      <c r="AC143" t="str">
        <f>IF(AE143="","", MAX($AC$4:AC142)+1)</f>
        <v/>
      </c>
      <c r="AD143" t="str">
        <f t="shared" si="211"/>
        <v/>
      </c>
      <c r="AE143" t="str">
        <f t="shared" si="212"/>
        <v/>
      </c>
      <c r="AF143">
        <f t="shared" si="213"/>
        <v>19</v>
      </c>
      <c r="AG143">
        <f t="shared" si="214"/>
        <v>36</v>
      </c>
      <c r="AH143">
        <f t="shared" si="215"/>
        <v>9</v>
      </c>
      <c r="AI143">
        <f t="shared" si="216"/>
        <v>600</v>
      </c>
      <c r="AK143" t="str">
        <f t="shared" si="176"/>
        <v xml:space="preserve"> </v>
      </c>
      <c r="AL143" t="str">
        <f t="shared" si="156"/>
        <v xml:space="preserve"> </v>
      </c>
      <c r="AM143" t="str">
        <f t="shared" si="177"/>
        <v xml:space="preserve"> </v>
      </c>
      <c r="AN143" t="str">
        <f t="shared" si="178"/>
        <v xml:space="preserve"> </v>
      </c>
      <c r="AO143" t="str">
        <f t="shared" si="179"/>
        <v xml:space="preserve"> </v>
      </c>
      <c r="AP143" t="str">
        <f t="shared" si="180"/>
        <v xml:space="preserve"> </v>
      </c>
      <c r="AQ143" t="str">
        <f t="shared" si="181"/>
        <v xml:space="preserve"> </v>
      </c>
      <c r="AR143" t="str">
        <f t="shared" si="182"/>
        <v xml:space="preserve"> </v>
      </c>
      <c r="AS143" t="str">
        <f t="shared" si="183"/>
        <v xml:space="preserve"> </v>
      </c>
      <c r="AT143" t="str">
        <f t="shared" si="184"/>
        <v xml:space="preserve"> </v>
      </c>
      <c r="AU143" t="str">
        <f t="shared" si="185"/>
        <v xml:space="preserve"> </v>
      </c>
      <c r="AV143" t="str">
        <f t="shared" si="186"/>
        <v xml:space="preserve"> </v>
      </c>
      <c r="AW143" t="str">
        <f t="shared" si="187"/>
        <v xml:space="preserve"> </v>
      </c>
      <c r="AX143" t="str">
        <f t="shared" si="188"/>
        <v xml:space="preserve"> </v>
      </c>
      <c r="AY143" t="str">
        <f t="shared" si="189"/>
        <v xml:space="preserve"> </v>
      </c>
      <c r="AZ143" t="str">
        <f t="shared" si="190"/>
        <v xml:space="preserve"> </v>
      </c>
      <c r="BA143" t="str">
        <f t="shared" si="191"/>
        <v xml:space="preserve"> </v>
      </c>
      <c r="BB143" t="str">
        <f t="shared" si="192"/>
        <v xml:space="preserve"> </v>
      </c>
      <c r="BC143" t="str">
        <f t="shared" si="193"/>
        <v xml:space="preserve"> </v>
      </c>
      <c r="BD143" t="str">
        <f t="shared" si="194"/>
        <v xml:space="preserve"> </v>
      </c>
      <c r="BE143" t="str">
        <f t="shared" si="195"/>
        <v xml:space="preserve"> </v>
      </c>
      <c r="BF143" t="str">
        <f t="shared" si="196"/>
        <v xml:space="preserve"> </v>
      </c>
      <c r="BG143" t="str">
        <f t="shared" si="197"/>
        <v xml:space="preserve"> </v>
      </c>
      <c r="BH143" t="str">
        <f t="shared" si="198"/>
        <v xml:space="preserve"> </v>
      </c>
      <c r="BI143" t="str">
        <f t="shared" si="201"/>
        <v xml:space="preserve"> </v>
      </c>
      <c r="BN143" t="str">
        <f>IF(OR(COUNTIF($AV$85:AV143, "LAST")&gt;0, COUNTIF($AV$85:AV143, "FINAL")&gt;0), "", IF($AJ$1&gt;=$K143, IFERROR(BF143-BG143, 0), ""))</f>
        <v/>
      </c>
      <c r="BT143">
        <f t="shared" si="161"/>
        <v>0</v>
      </c>
      <c r="BU143">
        <f t="shared" si="162"/>
        <v>0</v>
      </c>
      <c r="BV143" t="str">
        <f>IF(OR(COUNTIF($AV$85:AV143, "LAST")&gt;0, COUNTIF($AV$85:AV143, "FINAL")&gt;0), "", IF($AJ$1&gt;=$K143, AQ143, 0))</f>
        <v/>
      </c>
      <c r="BW143">
        <f t="shared" si="163"/>
        <v>0</v>
      </c>
      <c r="BX143">
        <f t="shared" si="164"/>
        <v>0</v>
      </c>
    </row>
    <row r="144" spans="11:76" x14ac:dyDescent="0.35">
      <c r="K144" s="28">
        <v>260</v>
      </c>
      <c r="M144" s="35">
        <f>AutoScoreboard!I89</f>
        <v>36</v>
      </c>
      <c r="N144" s="35">
        <f>AutoScoreboard!J89</f>
        <v>4</v>
      </c>
      <c r="O144" s="28">
        <f t="shared" si="199"/>
        <v>10</v>
      </c>
      <c r="P144" s="28">
        <f t="shared" si="200"/>
        <v>2</v>
      </c>
      <c r="Q144" s="28">
        <f t="shared" si="204"/>
        <v>1</v>
      </c>
      <c r="R144" s="28" t="str">
        <f t="shared" si="205"/>
        <v/>
      </c>
      <c r="S144" s="28">
        <f t="shared" si="206"/>
        <v>6</v>
      </c>
      <c r="T144" s="28">
        <f t="shared" si="207"/>
        <v>16</v>
      </c>
      <c r="U144" s="28" t="str">
        <f t="shared" si="208"/>
        <v/>
      </c>
      <c r="V144" s="28" t="str">
        <f t="shared" si="209"/>
        <v>FINAL</v>
      </c>
      <c r="W144" s="28">
        <f t="shared" si="210"/>
        <v>736</v>
      </c>
      <c r="X144" s="28">
        <f t="shared" si="203"/>
        <v>74</v>
      </c>
      <c r="Y144" s="28" t="str">
        <f t="shared" si="202"/>
        <v>50+24</v>
      </c>
      <c r="Z144" t="str">
        <f>IF(OR(COUNTIF($V$85:V143, "LAST")&gt;0, COUNTIF($V$85:V143, "FINAL")&gt;0), "", IF(Q144=1, IF(U144="SCORE", VLOOKUP(S144, D:E, 2, FALSE), ""), ""))</f>
        <v/>
      </c>
      <c r="AA144" t="str">
        <f>IF(OR(COUNTIF($V$85:V143, "LAST")&gt;0, COUNTIF($V$85:V143, "FINAL")&gt;0), "", IF(Q144=2, IF(U144="SCORE", VLOOKUP(S144, D:F, 3, FALSE), ""), ""))</f>
        <v/>
      </c>
      <c r="AB144" t="str">
        <f>IF(AD144="","", MAX($AB$4:AB143)+1)</f>
        <v/>
      </c>
      <c r="AC144" t="str">
        <f>IF(AE144="","", MAX($AC$4:AC143)+1)</f>
        <v/>
      </c>
      <c r="AD144" t="str">
        <f t="shared" si="211"/>
        <v/>
      </c>
      <c r="AE144" t="str">
        <f t="shared" si="212"/>
        <v/>
      </c>
      <c r="AF144">
        <f t="shared" si="213"/>
        <v>19</v>
      </c>
      <c r="AG144">
        <f t="shared" si="214"/>
        <v>36</v>
      </c>
      <c r="AH144">
        <f t="shared" si="215"/>
        <v>9</v>
      </c>
      <c r="AI144">
        <f t="shared" si="216"/>
        <v>600</v>
      </c>
      <c r="AK144" t="str">
        <f t="shared" si="176"/>
        <v xml:space="preserve"> </v>
      </c>
      <c r="AL144" t="str">
        <f t="shared" si="156"/>
        <v xml:space="preserve"> </v>
      </c>
      <c r="AM144" t="str">
        <f t="shared" si="177"/>
        <v xml:space="preserve"> </v>
      </c>
      <c r="AN144" t="str">
        <f t="shared" si="178"/>
        <v xml:space="preserve"> </v>
      </c>
      <c r="AO144" t="str">
        <f t="shared" si="179"/>
        <v xml:space="preserve"> </v>
      </c>
      <c r="AP144" t="str">
        <f t="shared" si="180"/>
        <v xml:space="preserve"> </v>
      </c>
      <c r="AQ144" t="str">
        <f t="shared" si="181"/>
        <v xml:space="preserve"> </v>
      </c>
      <c r="AR144" t="str">
        <f t="shared" si="182"/>
        <v xml:space="preserve"> </v>
      </c>
      <c r="AS144" t="str">
        <f t="shared" si="183"/>
        <v xml:space="preserve"> </v>
      </c>
      <c r="AT144" t="str">
        <f t="shared" si="184"/>
        <v xml:space="preserve"> </v>
      </c>
      <c r="AU144" t="str">
        <f t="shared" si="185"/>
        <v xml:space="preserve"> </v>
      </c>
      <c r="AV144" t="str">
        <f t="shared" si="186"/>
        <v xml:space="preserve"> </v>
      </c>
      <c r="AW144" t="str">
        <f t="shared" si="187"/>
        <v xml:space="preserve"> </v>
      </c>
      <c r="AX144" t="str">
        <f t="shared" si="188"/>
        <v xml:space="preserve"> </v>
      </c>
      <c r="AY144" t="str">
        <f t="shared" si="189"/>
        <v xml:space="preserve"> </v>
      </c>
      <c r="AZ144" t="str">
        <f t="shared" si="190"/>
        <v xml:space="preserve"> </v>
      </c>
      <c r="BA144" t="str">
        <f t="shared" si="191"/>
        <v xml:space="preserve"> </v>
      </c>
      <c r="BB144" t="str">
        <f t="shared" si="192"/>
        <v xml:space="preserve"> </v>
      </c>
      <c r="BC144" t="str">
        <f t="shared" si="193"/>
        <v xml:space="preserve"> </v>
      </c>
      <c r="BD144" t="str">
        <f t="shared" si="194"/>
        <v xml:space="preserve"> </v>
      </c>
      <c r="BE144" t="str">
        <f t="shared" si="195"/>
        <v xml:space="preserve"> </v>
      </c>
      <c r="BF144" t="str">
        <f t="shared" si="196"/>
        <v xml:space="preserve"> </v>
      </c>
      <c r="BG144" t="str">
        <f t="shared" si="197"/>
        <v xml:space="preserve"> </v>
      </c>
      <c r="BH144" t="str">
        <f t="shared" si="198"/>
        <v xml:space="preserve"> </v>
      </c>
      <c r="BI144" t="str">
        <f t="shared" si="201"/>
        <v xml:space="preserve"> </v>
      </c>
      <c r="BN144" t="str">
        <f>IF(OR(COUNTIF($AV$85:AV144, "LAST")&gt;0, COUNTIF($AV$85:AV144, "FINAL")&gt;0), "", IF($AJ$1&gt;=$K144, IFERROR(BF144-BG144, 0), ""))</f>
        <v/>
      </c>
      <c r="BT144">
        <f t="shared" si="161"/>
        <v>0</v>
      </c>
      <c r="BU144">
        <f t="shared" si="162"/>
        <v>0</v>
      </c>
      <c r="BV144" t="str">
        <f>IF(OR(COUNTIF($AV$85:AV144, "LAST")&gt;0, COUNTIF($AV$85:AV144, "FINAL")&gt;0), "", IF($AJ$1&gt;=$K144, AQ144, 0))</f>
        <v/>
      </c>
      <c r="BW144">
        <f t="shared" si="163"/>
        <v>0</v>
      </c>
      <c r="BX144">
        <f t="shared" si="164"/>
        <v>0</v>
      </c>
    </row>
    <row r="145" spans="11:76" x14ac:dyDescent="0.35">
      <c r="K145" s="28">
        <v>261</v>
      </c>
      <c r="M145" s="35">
        <f>AutoScoreboard!I90</f>
        <v>6</v>
      </c>
      <c r="N145" s="35">
        <f>AutoScoreboard!J90</f>
        <v>2</v>
      </c>
      <c r="O145" s="28">
        <f t="shared" si="199"/>
        <v>3</v>
      </c>
      <c r="P145" s="28">
        <f t="shared" si="200"/>
        <v>2</v>
      </c>
      <c r="Q145" s="28">
        <f t="shared" si="204"/>
        <v>2</v>
      </c>
      <c r="R145" s="28" t="str">
        <f t="shared" si="205"/>
        <v/>
      </c>
      <c r="S145" s="28">
        <f t="shared" si="206"/>
        <v>16</v>
      </c>
      <c r="T145" s="28">
        <f t="shared" si="207"/>
        <v>13</v>
      </c>
      <c r="U145" s="28" t="str">
        <f t="shared" si="208"/>
        <v/>
      </c>
      <c r="V145" s="28" t="str">
        <f t="shared" si="209"/>
        <v/>
      </c>
      <c r="W145" s="28">
        <f t="shared" si="210"/>
        <v>738</v>
      </c>
      <c r="X145" s="28">
        <f t="shared" si="203"/>
        <v>74</v>
      </c>
      <c r="Y145" s="28" t="str">
        <f t="shared" si="202"/>
        <v>50+24</v>
      </c>
      <c r="Z145" t="str">
        <f>IF(OR(COUNTIF($V$85:V144, "LAST")&gt;0, COUNTIF($V$85:V144, "FINAL")&gt;0), "", IF(Q145=1, IF(U145="SCORE", VLOOKUP(S145, D:E, 2, FALSE), ""), ""))</f>
        <v/>
      </c>
      <c r="AA145" t="str">
        <f>IF(OR(COUNTIF($V$85:V144, "LAST")&gt;0, COUNTIF($V$85:V144, "FINAL")&gt;0), "", IF(Q145=2, IF(U145="SCORE", VLOOKUP(S145, D:F, 3, FALSE), ""), ""))</f>
        <v/>
      </c>
      <c r="AB145" t="str">
        <f>IF(AD145="","", MAX($AB$4:AB144)+1)</f>
        <v/>
      </c>
      <c r="AC145" t="str">
        <f>IF(AE145="","", MAX($AC$4:AC144)+1)</f>
        <v/>
      </c>
      <c r="AD145" t="str">
        <f t="shared" si="211"/>
        <v/>
      </c>
      <c r="AE145" t="str">
        <f t="shared" si="212"/>
        <v/>
      </c>
      <c r="AF145">
        <f t="shared" si="213"/>
        <v>19</v>
      </c>
      <c r="AG145">
        <f t="shared" si="214"/>
        <v>36</v>
      </c>
      <c r="AH145">
        <f t="shared" si="215"/>
        <v>9</v>
      </c>
      <c r="AI145">
        <f t="shared" si="216"/>
        <v>600</v>
      </c>
      <c r="AK145" t="str">
        <f t="shared" si="176"/>
        <v xml:space="preserve"> </v>
      </c>
      <c r="AL145" t="str">
        <f t="shared" si="156"/>
        <v xml:space="preserve"> </v>
      </c>
      <c r="AM145" t="str">
        <f t="shared" si="177"/>
        <v xml:space="preserve"> </v>
      </c>
      <c r="AN145" t="str">
        <f t="shared" si="178"/>
        <v xml:space="preserve"> </v>
      </c>
      <c r="AO145" t="str">
        <f t="shared" si="179"/>
        <v xml:space="preserve"> </v>
      </c>
      <c r="AP145" t="str">
        <f t="shared" si="180"/>
        <v xml:space="preserve"> </v>
      </c>
      <c r="AQ145" t="str">
        <f t="shared" si="181"/>
        <v xml:space="preserve"> </v>
      </c>
      <c r="AR145" t="str">
        <f t="shared" si="182"/>
        <v xml:space="preserve"> </v>
      </c>
      <c r="AS145" t="str">
        <f t="shared" si="183"/>
        <v xml:space="preserve"> </v>
      </c>
      <c r="AT145" t="str">
        <f t="shared" si="184"/>
        <v xml:space="preserve"> </v>
      </c>
      <c r="AU145" t="str">
        <f t="shared" si="185"/>
        <v xml:space="preserve"> </v>
      </c>
      <c r="AV145" t="str">
        <f t="shared" si="186"/>
        <v xml:space="preserve"> </v>
      </c>
      <c r="AW145" t="str">
        <f t="shared" si="187"/>
        <v xml:space="preserve"> </v>
      </c>
      <c r="AX145" t="str">
        <f t="shared" si="188"/>
        <v xml:space="preserve"> </v>
      </c>
      <c r="AY145" t="str">
        <f t="shared" si="189"/>
        <v xml:space="preserve"> </v>
      </c>
      <c r="AZ145" t="str">
        <f t="shared" si="190"/>
        <v xml:space="preserve"> </v>
      </c>
      <c r="BA145" t="str">
        <f t="shared" si="191"/>
        <v xml:space="preserve"> </v>
      </c>
      <c r="BB145" t="str">
        <f t="shared" si="192"/>
        <v xml:space="preserve"> </v>
      </c>
      <c r="BC145" t="str">
        <f t="shared" si="193"/>
        <v xml:space="preserve"> </v>
      </c>
      <c r="BD145" t="str">
        <f t="shared" si="194"/>
        <v xml:space="preserve"> </v>
      </c>
      <c r="BE145" t="str">
        <f t="shared" si="195"/>
        <v xml:space="preserve"> </v>
      </c>
      <c r="BF145" t="str">
        <f t="shared" si="196"/>
        <v xml:space="preserve"> </v>
      </c>
      <c r="BG145" t="str">
        <f t="shared" si="197"/>
        <v xml:space="preserve"> </v>
      </c>
      <c r="BH145" t="str">
        <f t="shared" si="198"/>
        <v xml:space="preserve"> </v>
      </c>
      <c r="BI145" t="str">
        <f t="shared" si="201"/>
        <v xml:space="preserve"> </v>
      </c>
      <c r="BN145" t="str">
        <f>IF(OR(COUNTIF($AV$85:AV145, "LAST")&gt;0, COUNTIF($AV$85:AV145, "FINAL")&gt;0), "", IF($AJ$1&gt;=$K145, IFERROR(BF145-BG145, 0), ""))</f>
        <v/>
      </c>
      <c r="BT145">
        <f t="shared" si="161"/>
        <v>0</v>
      </c>
      <c r="BU145">
        <f t="shared" si="162"/>
        <v>0</v>
      </c>
      <c r="BV145" t="str">
        <f>IF(OR(COUNTIF($AV$85:AV145, "LAST")&gt;0, COUNTIF($AV$85:AV145, "FINAL")&gt;0), "", IF($AJ$1&gt;=$K145, AQ145, 0))</f>
        <v/>
      </c>
      <c r="BW145">
        <f t="shared" si="163"/>
        <v>0</v>
      </c>
      <c r="BX145">
        <f t="shared" si="164"/>
        <v>0</v>
      </c>
    </row>
    <row r="146" spans="11:76" x14ac:dyDescent="0.35">
      <c r="K146" s="28">
        <v>262</v>
      </c>
      <c r="M146" s="35">
        <f>AutoScoreboard!I91</f>
        <v>13</v>
      </c>
      <c r="N146" s="35">
        <f>AutoScoreboard!J91</f>
        <v>25</v>
      </c>
      <c r="O146" s="28">
        <f t="shared" si="199"/>
        <v>5</v>
      </c>
      <c r="P146" s="28">
        <f t="shared" si="200"/>
        <v>8</v>
      </c>
      <c r="Q146" s="28">
        <f t="shared" si="204"/>
        <v>1</v>
      </c>
      <c r="R146" s="28" t="str">
        <f t="shared" si="205"/>
        <v/>
      </c>
      <c r="S146" s="28">
        <f t="shared" si="206"/>
        <v>13</v>
      </c>
      <c r="T146" s="28">
        <f t="shared" si="207"/>
        <v>18</v>
      </c>
      <c r="U146" s="28" t="str">
        <f t="shared" si="208"/>
        <v/>
      </c>
      <c r="V146" s="28" t="str">
        <f t="shared" si="209"/>
        <v>FINAL</v>
      </c>
      <c r="W146" s="28">
        <f t="shared" si="210"/>
        <v>746</v>
      </c>
      <c r="X146" s="28">
        <f t="shared" si="203"/>
        <v>75</v>
      </c>
      <c r="Y146" s="28" t="str">
        <f t="shared" si="202"/>
        <v>50+25</v>
      </c>
      <c r="Z146" t="str">
        <f>IF(OR(COUNTIF($V$85:V145, "LAST")&gt;0, COUNTIF($V$85:V145, "FINAL")&gt;0), "", IF(Q146=1, IF(U146="SCORE", VLOOKUP(S146, D:E, 2, FALSE), ""), ""))</f>
        <v/>
      </c>
      <c r="AA146" t="str">
        <f>IF(OR(COUNTIF($V$85:V145, "LAST")&gt;0, COUNTIF($V$85:V145, "FINAL")&gt;0), "", IF(Q146=2, IF(U146="SCORE", VLOOKUP(S146, D:F, 3, FALSE), ""), ""))</f>
        <v/>
      </c>
      <c r="AB146" t="str">
        <f>IF(AD146="","", MAX($AB$4:AB145)+1)</f>
        <v/>
      </c>
      <c r="AC146" t="str">
        <f>IF(AE146="","", MAX($AC$4:AC145)+1)</f>
        <v/>
      </c>
      <c r="AD146" t="str">
        <f t="shared" si="211"/>
        <v/>
      </c>
      <c r="AE146" t="str">
        <f t="shared" si="212"/>
        <v/>
      </c>
      <c r="AF146">
        <f t="shared" si="213"/>
        <v>19</v>
      </c>
      <c r="AG146">
        <f t="shared" si="214"/>
        <v>36</v>
      </c>
      <c r="AH146">
        <f t="shared" si="215"/>
        <v>9</v>
      </c>
      <c r="AI146">
        <f t="shared" si="216"/>
        <v>600</v>
      </c>
      <c r="AK146" t="str">
        <f t="shared" si="176"/>
        <v xml:space="preserve"> </v>
      </c>
      <c r="AL146" t="str">
        <f t="shared" si="156"/>
        <v xml:space="preserve"> </v>
      </c>
      <c r="AM146" t="str">
        <f t="shared" si="177"/>
        <v xml:space="preserve"> </v>
      </c>
      <c r="AN146" t="str">
        <f t="shared" si="178"/>
        <v xml:space="preserve"> </v>
      </c>
      <c r="AO146" t="str">
        <f t="shared" si="179"/>
        <v xml:space="preserve"> </v>
      </c>
      <c r="AP146" t="str">
        <f t="shared" si="180"/>
        <v xml:space="preserve"> </v>
      </c>
      <c r="AQ146" t="str">
        <f t="shared" si="181"/>
        <v xml:space="preserve"> </v>
      </c>
      <c r="AR146" t="str">
        <f t="shared" si="182"/>
        <v xml:space="preserve"> </v>
      </c>
      <c r="AS146" t="str">
        <f t="shared" si="183"/>
        <v xml:space="preserve"> </v>
      </c>
      <c r="AT146" t="str">
        <f t="shared" si="184"/>
        <v xml:space="preserve"> </v>
      </c>
      <c r="AU146" t="str">
        <f t="shared" si="185"/>
        <v xml:space="preserve"> </v>
      </c>
      <c r="AV146" t="str">
        <f t="shared" si="186"/>
        <v xml:space="preserve"> </v>
      </c>
      <c r="AW146" t="str">
        <f t="shared" si="187"/>
        <v xml:space="preserve"> </v>
      </c>
      <c r="AX146" t="str">
        <f t="shared" si="188"/>
        <v xml:space="preserve"> </v>
      </c>
      <c r="AY146" t="str">
        <f t="shared" si="189"/>
        <v xml:space="preserve"> </v>
      </c>
      <c r="AZ146" t="str">
        <f t="shared" si="190"/>
        <v xml:space="preserve"> </v>
      </c>
      <c r="BA146" t="str">
        <f t="shared" si="191"/>
        <v xml:space="preserve"> </v>
      </c>
      <c r="BB146" t="str">
        <f t="shared" si="192"/>
        <v xml:space="preserve"> </v>
      </c>
      <c r="BC146" t="str">
        <f t="shared" si="193"/>
        <v xml:space="preserve"> </v>
      </c>
      <c r="BD146" t="str">
        <f t="shared" si="194"/>
        <v xml:space="preserve"> </v>
      </c>
      <c r="BE146" t="str">
        <f t="shared" si="195"/>
        <v xml:space="preserve"> </v>
      </c>
      <c r="BF146" t="str">
        <f t="shared" si="196"/>
        <v xml:space="preserve"> </v>
      </c>
      <c r="BG146" t="str">
        <f t="shared" si="197"/>
        <v xml:space="preserve"> </v>
      </c>
      <c r="BH146" t="str">
        <f t="shared" si="198"/>
        <v xml:space="preserve"> </v>
      </c>
      <c r="BI146" t="str">
        <f t="shared" si="201"/>
        <v xml:space="preserve"> </v>
      </c>
      <c r="BN146" t="str">
        <f>IF(OR(COUNTIF($AV$85:AV146, "LAST")&gt;0, COUNTIF($AV$85:AV146, "FINAL")&gt;0), "", IF($AJ$1&gt;=$K146, IFERROR(BF146-BG146, 0), ""))</f>
        <v/>
      </c>
      <c r="BT146">
        <f t="shared" si="161"/>
        <v>0</v>
      </c>
      <c r="BU146">
        <f t="shared" si="162"/>
        <v>0</v>
      </c>
      <c r="BV146" t="str">
        <f>IF(OR(COUNTIF($AV$85:AV146, "LAST")&gt;0, COUNTIF($AV$85:AV146, "FINAL")&gt;0), "", IF($AJ$1&gt;=$K146, AQ146, 0))</f>
        <v/>
      </c>
      <c r="BW146">
        <f t="shared" si="163"/>
        <v>0</v>
      </c>
      <c r="BX146">
        <f t="shared" si="164"/>
        <v>0</v>
      </c>
    </row>
    <row r="147" spans="11:76" x14ac:dyDescent="0.35">
      <c r="K147" s="28">
        <v>263</v>
      </c>
      <c r="M147" s="35">
        <f>AutoScoreboard!I92</f>
        <v>24</v>
      </c>
      <c r="N147" s="35">
        <f>AutoScoreboard!J92</f>
        <v>3</v>
      </c>
      <c r="O147" s="28">
        <f t="shared" si="199"/>
        <v>7</v>
      </c>
      <c r="P147" s="28">
        <f t="shared" si="200"/>
        <v>2</v>
      </c>
      <c r="Q147" s="28">
        <f t="shared" si="204"/>
        <v>2</v>
      </c>
      <c r="R147" s="28" t="str">
        <f t="shared" si="205"/>
        <v/>
      </c>
      <c r="S147" s="28">
        <f t="shared" si="206"/>
        <v>18</v>
      </c>
      <c r="T147" s="28">
        <f t="shared" si="207"/>
        <v>11</v>
      </c>
      <c r="U147" s="28" t="str">
        <f t="shared" si="208"/>
        <v/>
      </c>
      <c r="V147" s="28" t="str">
        <f t="shared" si="209"/>
        <v/>
      </c>
      <c r="W147" s="28">
        <f t="shared" si="210"/>
        <v>748</v>
      </c>
      <c r="X147" s="28">
        <f t="shared" si="203"/>
        <v>75</v>
      </c>
      <c r="Y147" s="28" t="str">
        <f t="shared" si="202"/>
        <v>50+25</v>
      </c>
      <c r="Z147" t="str">
        <f>IF(OR(COUNTIF($V$85:V146, "LAST")&gt;0, COUNTIF($V$85:V146, "FINAL")&gt;0), "", IF(Q147=1, IF(U147="SCORE", VLOOKUP(S147, D:E, 2, FALSE), ""), ""))</f>
        <v/>
      </c>
      <c r="AA147" t="str">
        <f>IF(OR(COUNTIF($V$85:V146, "LAST")&gt;0, COUNTIF($V$85:V146, "FINAL")&gt;0), "", IF(Q147=2, IF(U147="SCORE", VLOOKUP(S147, D:F, 3, FALSE), ""), ""))</f>
        <v/>
      </c>
      <c r="AB147" t="str">
        <f>IF(AD147="","", MAX($AB$4:AB146)+1)</f>
        <v/>
      </c>
      <c r="AC147" t="str">
        <f>IF(AE147="","", MAX($AC$4:AC146)+1)</f>
        <v/>
      </c>
      <c r="AD147" t="str">
        <f t="shared" si="211"/>
        <v/>
      </c>
      <c r="AE147" t="str">
        <f t="shared" si="212"/>
        <v/>
      </c>
      <c r="AF147">
        <f t="shared" si="213"/>
        <v>19</v>
      </c>
      <c r="AG147">
        <f t="shared" si="214"/>
        <v>36</v>
      </c>
      <c r="AH147">
        <f t="shared" si="215"/>
        <v>9</v>
      </c>
      <c r="AI147">
        <f t="shared" si="216"/>
        <v>600</v>
      </c>
      <c r="AK147" t="str">
        <f t="shared" si="176"/>
        <v xml:space="preserve"> </v>
      </c>
      <c r="AL147" t="str">
        <f t="shared" si="156"/>
        <v xml:space="preserve"> </v>
      </c>
      <c r="AM147" t="str">
        <f t="shared" si="177"/>
        <v xml:space="preserve"> </v>
      </c>
      <c r="AN147" t="str">
        <f t="shared" si="178"/>
        <v xml:space="preserve"> </v>
      </c>
      <c r="AO147" t="str">
        <f t="shared" si="179"/>
        <v xml:space="preserve"> </v>
      </c>
      <c r="AP147" t="str">
        <f t="shared" si="180"/>
        <v xml:space="preserve"> </v>
      </c>
      <c r="AQ147" t="str">
        <f t="shared" si="181"/>
        <v xml:space="preserve"> </v>
      </c>
      <c r="AR147" t="str">
        <f t="shared" si="182"/>
        <v xml:space="preserve"> </v>
      </c>
      <c r="AS147" t="str">
        <f t="shared" si="183"/>
        <v xml:space="preserve"> </v>
      </c>
      <c r="AT147" t="str">
        <f t="shared" si="184"/>
        <v xml:space="preserve"> </v>
      </c>
      <c r="AU147" t="str">
        <f t="shared" si="185"/>
        <v xml:space="preserve"> </v>
      </c>
      <c r="AV147" t="str">
        <f t="shared" si="186"/>
        <v xml:space="preserve"> </v>
      </c>
      <c r="AW147" t="str">
        <f t="shared" si="187"/>
        <v xml:space="preserve"> </v>
      </c>
      <c r="AX147" t="str">
        <f t="shared" si="188"/>
        <v xml:space="preserve"> </v>
      </c>
      <c r="AY147" t="str">
        <f t="shared" si="189"/>
        <v xml:space="preserve"> </v>
      </c>
      <c r="AZ147" t="str">
        <f t="shared" si="190"/>
        <v xml:space="preserve"> </v>
      </c>
      <c r="BA147" t="str">
        <f t="shared" si="191"/>
        <v xml:space="preserve"> </v>
      </c>
      <c r="BB147" t="str">
        <f t="shared" si="192"/>
        <v xml:space="preserve"> </v>
      </c>
      <c r="BC147" t="str">
        <f t="shared" si="193"/>
        <v xml:space="preserve"> </v>
      </c>
      <c r="BD147" t="str">
        <f t="shared" si="194"/>
        <v xml:space="preserve"> </v>
      </c>
      <c r="BE147" t="str">
        <f t="shared" si="195"/>
        <v xml:space="preserve"> </v>
      </c>
      <c r="BF147" t="str">
        <f t="shared" si="196"/>
        <v xml:space="preserve"> </v>
      </c>
      <c r="BG147" t="str">
        <f t="shared" si="197"/>
        <v xml:space="preserve"> </v>
      </c>
      <c r="BH147" t="str">
        <f t="shared" si="198"/>
        <v xml:space="preserve"> </v>
      </c>
      <c r="BI147" t="str">
        <f t="shared" si="201"/>
        <v xml:space="preserve"> </v>
      </c>
      <c r="BN147" t="str">
        <f>IF(OR(COUNTIF($AV$85:AV147, "LAST")&gt;0, COUNTIF($AV$85:AV147, "FINAL")&gt;0), "", IF($AJ$1&gt;=$K147, IFERROR(BF147-BG147, 0), ""))</f>
        <v/>
      </c>
      <c r="BT147">
        <f t="shared" si="161"/>
        <v>0</v>
      </c>
      <c r="BU147">
        <f t="shared" si="162"/>
        <v>0</v>
      </c>
      <c r="BV147" t="str">
        <f>IF(OR(COUNTIF($AV$85:AV147, "LAST")&gt;0, COUNTIF($AV$85:AV147, "FINAL")&gt;0), "", IF($AJ$1&gt;=$K147, AQ147, 0))</f>
        <v/>
      </c>
      <c r="BW147">
        <f t="shared" si="163"/>
        <v>0</v>
      </c>
      <c r="BX147">
        <f t="shared" si="164"/>
        <v>0</v>
      </c>
    </row>
    <row r="148" spans="11:76" x14ac:dyDescent="0.35">
      <c r="K148" s="28">
        <v>264</v>
      </c>
      <c r="M148" s="35">
        <f>AutoScoreboard!I93</f>
        <v>18</v>
      </c>
      <c r="N148" s="35">
        <f>AutoScoreboard!J93</f>
        <v>44</v>
      </c>
      <c r="O148" s="28">
        <f t="shared" si="199"/>
        <v>6</v>
      </c>
      <c r="P148" s="28">
        <f t="shared" si="200"/>
        <v>12</v>
      </c>
      <c r="Q148" s="28">
        <f t="shared" si="204"/>
        <v>1</v>
      </c>
      <c r="R148" s="28" t="str">
        <f t="shared" si="205"/>
        <v/>
      </c>
      <c r="S148" s="28">
        <f t="shared" si="206"/>
        <v>11</v>
      </c>
      <c r="T148" s="28">
        <f t="shared" si="207"/>
        <v>17</v>
      </c>
      <c r="U148" s="28" t="str">
        <f t="shared" si="208"/>
        <v/>
      </c>
      <c r="V148" s="28" t="str">
        <f t="shared" si="209"/>
        <v>FINAL</v>
      </c>
      <c r="W148" s="28">
        <f t="shared" si="210"/>
        <v>760</v>
      </c>
      <c r="X148" s="28">
        <f t="shared" si="203"/>
        <v>76</v>
      </c>
      <c r="Y148" s="28" t="str">
        <f t="shared" si="202"/>
        <v>50+26</v>
      </c>
      <c r="Z148" t="str">
        <f>IF(OR(COUNTIF($V$85:V147, "LAST")&gt;0, COUNTIF($V$85:V147, "FINAL")&gt;0), "", IF(Q148=1, IF(U148="SCORE", VLOOKUP(S148, D:E, 2, FALSE), ""), ""))</f>
        <v/>
      </c>
      <c r="AA148" t="str">
        <f>IF(OR(COUNTIF($V$85:V147, "LAST")&gt;0, COUNTIF($V$85:V147, "FINAL")&gt;0), "", IF(Q148=2, IF(U148="SCORE", VLOOKUP(S148, D:F, 3, FALSE), ""), ""))</f>
        <v/>
      </c>
      <c r="AB148" t="str">
        <f>IF(AD148="","", MAX($AB$4:AB147)+1)</f>
        <v/>
      </c>
      <c r="AC148" t="str">
        <f>IF(AE148="","", MAX($AC$4:AC147)+1)</f>
        <v/>
      </c>
      <c r="AD148" t="str">
        <f t="shared" si="211"/>
        <v/>
      </c>
      <c r="AE148" t="str">
        <f t="shared" si="212"/>
        <v/>
      </c>
      <c r="AF148">
        <f t="shared" si="213"/>
        <v>19</v>
      </c>
      <c r="AG148">
        <f t="shared" si="214"/>
        <v>36</v>
      </c>
      <c r="AH148">
        <f t="shared" si="215"/>
        <v>9</v>
      </c>
      <c r="AI148">
        <f t="shared" si="216"/>
        <v>600</v>
      </c>
      <c r="AK148" t="str">
        <f t="shared" ref="AK148:AK162" si="217">IF($AJ$1&gt;=$K148, IF(K148=0, "", K148), " ")</f>
        <v xml:space="preserve"> </v>
      </c>
      <c r="AL148" t="str">
        <f t="shared" si="156"/>
        <v xml:space="preserve"> </v>
      </c>
      <c r="AM148" t="str">
        <f t="shared" ref="AM148:AM162" si="218">IF($AJ$1&gt;=$K148, IF(M148=0, "", M148), " ")</f>
        <v xml:space="preserve"> </v>
      </c>
      <c r="AN148" t="str">
        <f t="shared" ref="AN148:AN162" si="219">IF($AJ$1&gt;=$K148, IF(N148=0, "", N148), " ")</f>
        <v xml:space="preserve"> </v>
      </c>
      <c r="AO148" t="str">
        <f t="shared" ref="AO148:AO162" si="220">IF($AJ$1&gt;=$K148, IF(O148=0, "", O148), " ")</f>
        <v xml:space="preserve"> </v>
      </c>
      <c r="AP148" t="str">
        <f t="shared" ref="AP148:AP162" si="221">IF($AJ$1&gt;=$K148, IF(P148=0, "", P148), " ")</f>
        <v xml:space="preserve"> </v>
      </c>
      <c r="AQ148" t="str">
        <f t="shared" ref="AQ148:AQ162" si="222">IF($AJ$1&gt;=$K148, IF(Q148=0, "", Q148), " ")</f>
        <v xml:space="preserve"> </v>
      </c>
      <c r="AR148" t="str">
        <f t="shared" ref="AR148:AR162" si="223">IF($AJ$1&gt;=$K148, IF(R148=0, "", R148), " ")</f>
        <v xml:space="preserve"> </v>
      </c>
      <c r="AS148" t="str">
        <f t="shared" ref="AS148:AS162" si="224">IF($AJ$1&gt;=$K148, IF(S148=0, "", S148), " ")</f>
        <v xml:space="preserve"> </v>
      </c>
      <c r="AT148" t="str">
        <f t="shared" ref="AT148:AT162" si="225">IF($AJ$1&gt;=$K148, IF(T148=0, "", T148), " ")</f>
        <v xml:space="preserve"> </v>
      </c>
      <c r="AU148" t="str">
        <f t="shared" ref="AU148:AU162" si="226">IF($AJ$1&gt;=$K148, IF(U148=0, "", U148), " ")</f>
        <v xml:space="preserve"> </v>
      </c>
      <c r="AV148" t="str">
        <f t="shared" ref="AV148:AV162" si="227">IF($AJ$1&gt;=$K148, IF(V148=0, "", V148), " ")</f>
        <v xml:space="preserve"> </v>
      </c>
      <c r="AW148" t="str">
        <f t="shared" ref="AW148:AW162" si="228">IF($AJ$1&gt;=$K148, IF(W148=0, "", W148), " ")</f>
        <v xml:space="preserve"> </v>
      </c>
      <c r="AX148" t="str">
        <f t="shared" ref="AX148:AX162" si="229">IF($AJ$1&gt;=$K148, IF(X148=0, "", X148), " ")</f>
        <v xml:space="preserve"> </v>
      </c>
      <c r="AY148" t="str">
        <f t="shared" ref="AY148:AY162" si="230">IF($AJ$1&gt;=$K148, IF(Y148=0, "", Y148), " ")</f>
        <v xml:space="preserve"> </v>
      </c>
      <c r="AZ148" t="str">
        <f t="shared" ref="AZ148:AZ162" si="231">IF($AJ$1&gt;=$K148, IF(Z148=0, "", Z148), " ")</f>
        <v xml:space="preserve"> </v>
      </c>
      <c r="BA148" t="str">
        <f t="shared" ref="BA148:BA162" si="232">IF($AJ$1&gt;=$K148, IF(AA148=0, "", AA148), " ")</f>
        <v xml:space="preserve"> </v>
      </c>
      <c r="BB148" t="str">
        <f t="shared" ref="BB148:BB162" si="233">IF($AJ$1&gt;=$K148, IF(AB148=0, "", AB148), " ")</f>
        <v xml:space="preserve"> </v>
      </c>
      <c r="BC148" t="str">
        <f t="shared" ref="BC148:BC162" si="234">IF($AJ$1&gt;=$K148, IF(AC148=0, "", AC148), " ")</f>
        <v xml:space="preserve"> </v>
      </c>
      <c r="BD148" t="str">
        <f t="shared" ref="BD148:BD162" si="235">IF($AJ$1&gt;=$K148, IF(AD148=0, "", AD148), " ")</f>
        <v xml:space="preserve"> </v>
      </c>
      <c r="BE148" t="str">
        <f t="shared" ref="BE148:BE162" si="236">IF($AJ$1&gt;=$K148, IF(AE148=0, "", AE148), " ")</f>
        <v xml:space="preserve"> </v>
      </c>
      <c r="BF148" t="str">
        <f t="shared" ref="BF148:BF162" si="237">IF($AJ$1&gt;=$K148, IF(AF148=0, "", AF148), " ")</f>
        <v xml:space="preserve"> </v>
      </c>
      <c r="BG148" t="str">
        <f t="shared" ref="BG148:BG162" si="238">IF($AJ$1&gt;=$K148, IF(AG148=0, "", AG148), " ")</f>
        <v xml:space="preserve"> </v>
      </c>
      <c r="BH148" t="str">
        <f t="shared" ref="BH148:BH162" si="239">IF($AJ$1&gt;=$K148, IF(AH148=0, "", AH148), " ")</f>
        <v xml:space="preserve"> </v>
      </c>
      <c r="BI148" t="str">
        <f t="shared" si="201"/>
        <v xml:space="preserve"> </v>
      </c>
      <c r="BN148" t="str">
        <f>IF(OR(COUNTIF($AV$85:AV148, "LAST")&gt;0, COUNTIF($AV$85:AV148, "FINAL")&gt;0), "", IF($AJ$1&gt;=$K148, IFERROR(BF148-BG148, 0), ""))</f>
        <v/>
      </c>
      <c r="BT148">
        <f t="shared" si="161"/>
        <v>0</v>
      </c>
      <c r="BU148">
        <f t="shared" si="162"/>
        <v>0</v>
      </c>
      <c r="BV148" t="str">
        <f>IF(OR(COUNTIF($AV$85:AV148, "LAST")&gt;0, COUNTIF($AV$85:AV148, "FINAL")&gt;0), "", IF($AJ$1&gt;=$K148, AQ148, 0))</f>
        <v/>
      </c>
      <c r="BW148">
        <f t="shared" si="163"/>
        <v>0</v>
      </c>
      <c r="BX148">
        <f t="shared" si="164"/>
        <v>0</v>
      </c>
    </row>
    <row r="149" spans="11:76" x14ac:dyDescent="0.35">
      <c r="K149" s="28">
        <v>265</v>
      </c>
      <c r="M149" s="35">
        <f>AutoScoreboard!I94</f>
        <v>37</v>
      </c>
      <c r="N149" s="35">
        <f>AutoScoreboard!J94</f>
        <v>20</v>
      </c>
      <c r="O149" s="28">
        <f t="shared" ref="O149:O162" si="240">VLOOKUP(M149, A:B, 2, FALSE)</f>
        <v>11</v>
      </c>
      <c r="P149" s="28">
        <f t="shared" ref="P149:P162" si="241">VLOOKUP(N149, A:B, 2, FALSE)</f>
        <v>6</v>
      </c>
      <c r="Q149" s="28">
        <f t="shared" si="204"/>
        <v>2</v>
      </c>
      <c r="R149" s="28" t="str">
        <f t="shared" si="205"/>
        <v/>
      </c>
      <c r="S149" s="28">
        <f t="shared" si="206"/>
        <v>17</v>
      </c>
      <c r="T149" s="28">
        <f t="shared" si="207"/>
        <v>6</v>
      </c>
      <c r="U149" s="28" t="str">
        <f t="shared" si="208"/>
        <v/>
      </c>
      <c r="V149" s="28" t="str">
        <f t="shared" si="209"/>
        <v/>
      </c>
      <c r="W149" s="28">
        <f t="shared" si="210"/>
        <v>766</v>
      </c>
      <c r="X149" s="28">
        <f t="shared" si="203"/>
        <v>77</v>
      </c>
      <c r="Y149" s="28" t="str">
        <f t="shared" si="202"/>
        <v>50+27</v>
      </c>
      <c r="Z149" t="str">
        <f>IF(OR(COUNTIF($V$85:V148, "LAST")&gt;0, COUNTIF($V$85:V148, "FINAL")&gt;0), "", IF(Q149=1, IF(U149="SCORE", VLOOKUP(S149, D:E, 2, FALSE), ""), ""))</f>
        <v/>
      </c>
      <c r="AA149" t="str">
        <f>IF(OR(COUNTIF($V$85:V148, "LAST")&gt;0, COUNTIF($V$85:V148, "FINAL")&gt;0), "", IF(Q149=2, IF(U149="SCORE", VLOOKUP(S149, D:F, 3, FALSE), ""), ""))</f>
        <v/>
      </c>
      <c r="AB149" t="str">
        <f>IF(AD149="","", MAX($AB$4:AB148)+1)</f>
        <v/>
      </c>
      <c r="AC149" t="str">
        <f>IF(AE149="","", MAX($AC$4:AC148)+1)</f>
        <v/>
      </c>
      <c r="AD149" t="str">
        <f t="shared" si="211"/>
        <v/>
      </c>
      <c r="AE149" t="str">
        <f t="shared" si="212"/>
        <v/>
      </c>
      <c r="AF149">
        <f t="shared" si="213"/>
        <v>19</v>
      </c>
      <c r="AG149">
        <f t="shared" si="214"/>
        <v>36</v>
      </c>
      <c r="AH149">
        <f t="shared" si="215"/>
        <v>9</v>
      </c>
      <c r="AI149">
        <f t="shared" si="216"/>
        <v>600</v>
      </c>
      <c r="AK149" t="str">
        <f t="shared" si="217"/>
        <v xml:space="preserve"> </v>
      </c>
      <c r="AL149" t="str">
        <f t="shared" ref="AL149:AL162" si="242">IF($AJ$1&gt;=$K149, IF(L149=0, "", L149), " ")</f>
        <v xml:space="preserve"> </v>
      </c>
      <c r="AM149" t="str">
        <f t="shared" si="218"/>
        <v xml:space="preserve"> </v>
      </c>
      <c r="AN149" t="str">
        <f t="shared" si="219"/>
        <v xml:space="preserve"> </v>
      </c>
      <c r="AO149" t="str">
        <f t="shared" si="220"/>
        <v xml:space="preserve"> </v>
      </c>
      <c r="AP149" t="str">
        <f t="shared" si="221"/>
        <v xml:space="preserve"> </v>
      </c>
      <c r="AQ149" t="str">
        <f t="shared" si="222"/>
        <v xml:space="preserve"> </v>
      </c>
      <c r="AR149" t="str">
        <f t="shared" si="223"/>
        <v xml:space="preserve"> </v>
      </c>
      <c r="AS149" t="str">
        <f t="shared" si="224"/>
        <v xml:space="preserve"> </v>
      </c>
      <c r="AT149" t="str">
        <f t="shared" si="225"/>
        <v xml:space="preserve"> </v>
      </c>
      <c r="AU149" t="str">
        <f t="shared" si="226"/>
        <v xml:space="preserve"> </v>
      </c>
      <c r="AV149" t="str">
        <f t="shared" si="227"/>
        <v xml:space="preserve"> </v>
      </c>
      <c r="AW149" t="str">
        <f t="shared" si="228"/>
        <v xml:space="preserve"> </v>
      </c>
      <c r="AX149" t="str">
        <f t="shared" si="229"/>
        <v xml:space="preserve"> </v>
      </c>
      <c r="AY149" t="str">
        <f t="shared" si="230"/>
        <v xml:space="preserve"> </v>
      </c>
      <c r="AZ149" t="str">
        <f t="shared" si="231"/>
        <v xml:space="preserve"> </v>
      </c>
      <c r="BA149" t="str">
        <f t="shared" si="232"/>
        <v xml:space="preserve"> </v>
      </c>
      <c r="BB149" t="str">
        <f t="shared" si="233"/>
        <v xml:space="preserve"> </v>
      </c>
      <c r="BC149" t="str">
        <f t="shared" si="234"/>
        <v xml:space="preserve"> </v>
      </c>
      <c r="BD149" t="str">
        <f t="shared" si="235"/>
        <v xml:space="preserve"> </v>
      </c>
      <c r="BE149" t="str">
        <f t="shared" si="236"/>
        <v xml:space="preserve"> </v>
      </c>
      <c r="BF149" t="str">
        <f t="shared" si="237"/>
        <v xml:space="preserve"> </v>
      </c>
      <c r="BG149" t="str">
        <f t="shared" si="238"/>
        <v xml:space="preserve"> </v>
      </c>
      <c r="BH149" t="str">
        <f t="shared" si="239"/>
        <v xml:space="preserve"> </v>
      </c>
      <c r="BI149" t="str">
        <f t="shared" ref="BI149:BI162" si="243">IF($AJ$1&gt;=$K149, IF(AI149=0, "", AI149), " ")</f>
        <v xml:space="preserve"> </v>
      </c>
      <c r="BN149" t="str">
        <f>IF(OR(COUNTIF($AV$85:AV149, "LAST")&gt;0, COUNTIF($AV$85:AV149, "FINAL")&gt;0), "", IF($AJ$1&gt;=$K149, IFERROR(BF149-BG149, 0), ""))</f>
        <v/>
      </c>
      <c r="BT149">
        <f t="shared" si="161"/>
        <v>0</v>
      </c>
      <c r="BU149">
        <f t="shared" si="162"/>
        <v>0</v>
      </c>
      <c r="BV149" t="str">
        <f>IF(OR(COUNTIF($AV$85:AV149, "LAST")&gt;0, COUNTIF($AV$85:AV149, "FINAL")&gt;0), "", IF($AJ$1&gt;=$K149, AQ149, 0))</f>
        <v/>
      </c>
      <c r="BW149">
        <f t="shared" si="163"/>
        <v>0</v>
      </c>
      <c r="BX149">
        <f t="shared" si="164"/>
        <v>0</v>
      </c>
    </row>
    <row r="150" spans="11:76" x14ac:dyDescent="0.35">
      <c r="K150" s="28">
        <v>266</v>
      </c>
      <c r="M150" s="35">
        <f>AutoScoreboard!I95</f>
        <v>5</v>
      </c>
      <c r="N150" s="35">
        <f>AutoScoreboard!J95</f>
        <v>50</v>
      </c>
      <c r="O150" s="28">
        <f t="shared" si="240"/>
        <v>3</v>
      </c>
      <c r="P150" s="28">
        <f t="shared" si="241"/>
        <v>15</v>
      </c>
      <c r="Q150" s="28">
        <f t="shared" si="204"/>
        <v>1</v>
      </c>
      <c r="R150" s="28" t="str">
        <f t="shared" si="205"/>
        <v/>
      </c>
      <c r="S150" s="28">
        <f t="shared" si="206"/>
        <v>6</v>
      </c>
      <c r="T150" s="28">
        <f t="shared" si="207"/>
        <v>9</v>
      </c>
      <c r="U150" s="28" t="str">
        <f t="shared" si="208"/>
        <v/>
      </c>
      <c r="V150" s="28" t="str">
        <f t="shared" si="209"/>
        <v>FINAL</v>
      </c>
      <c r="W150" s="28">
        <f t="shared" si="210"/>
        <v>781</v>
      </c>
      <c r="X150" s="28">
        <f t="shared" si="203"/>
        <v>79</v>
      </c>
      <c r="Y150" s="28" t="str">
        <f t="shared" si="202"/>
        <v>50+29</v>
      </c>
      <c r="Z150" t="str">
        <f>IF(OR(COUNTIF($V$85:V149, "LAST")&gt;0, COUNTIF($V$85:V149, "FINAL")&gt;0), "", IF(Q150=1, IF(U150="SCORE", VLOOKUP(S150, D:E, 2, FALSE), ""), ""))</f>
        <v/>
      </c>
      <c r="AA150" t="str">
        <f>IF(OR(COUNTIF($V$85:V149, "LAST")&gt;0, COUNTIF($V$85:V149, "FINAL")&gt;0), "", IF(Q150=2, IF(U150="SCORE", VLOOKUP(S150, D:F, 3, FALSE), ""), ""))</f>
        <v/>
      </c>
      <c r="AB150" t="str">
        <f>IF(AD150="","", MAX($AB$4:AB149)+1)</f>
        <v/>
      </c>
      <c r="AC150" t="str">
        <f>IF(AE150="","", MAX($AC$4:AC149)+1)</f>
        <v/>
      </c>
      <c r="AD150" t="str">
        <f t="shared" si="211"/>
        <v/>
      </c>
      <c r="AE150" t="str">
        <f t="shared" si="212"/>
        <v/>
      </c>
      <c r="AF150">
        <f t="shared" si="213"/>
        <v>19</v>
      </c>
      <c r="AG150">
        <f t="shared" si="214"/>
        <v>36</v>
      </c>
      <c r="AH150">
        <f t="shared" si="215"/>
        <v>9</v>
      </c>
      <c r="AI150">
        <f t="shared" si="216"/>
        <v>600</v>
      </c>
      <c r="AK150" t="str">
        <f t="shared" si="217"/>
        <v xml:space="preserve"> </v>
      </c>
      <c r="AL150" t="str">
        <f t="shared" si="242"/>
        <v xml:space="preserve"> </v>
      </c>
      <c r="AM150" t="str">
        <f t="shared" si="218"/>
        <v xml:space="preserve"> </v>
      </c>
      <c r="AN150" t="str">
        <f t="shared" si="219"/>
        <v xml:space="preserve"> </v>
      </c>
      <c r="AO150" t="str">
        <f t="shared" si="220"/>
        <v xml:space="preserve"> </v>
      </c>
      <c r="AP150" t="str">
        <f t="shared" si="221"/>
        <v xml:space="preserve"> </v>
      </c>
      <c r="AQ150" t="str">
        <f t="shared" si="222"/>
        <v xml:space="preserve"> </v>
      </c>
      <c r="AR150" t="str">
        <f t="shared" si="223"/>
        <v xml:space="preserve"> </v>
      </c>
      <c r="AS150" t="str">
        <f t="shared" si="224"/>
        <v xml:space="preserve"> </v>
      </c>
      <c r="AT150" t="str">
        <f t="shared" si="225"/>
        <v xml:space="preserve"> </v>
      </c>
      <c r="AU150" t="str">
        <f t="shared" si="226"/>
        <v xml:space="preserve"> </v>
      </c>
      <c r="AV150" t="str">
        <f t="shared" si="227"/>
        <v xml:space="preserve"> </v>
      </c>
      <c r="AW150" t="str">
        <f t="shared" si="228"/>
        <v xml:space="preserve"> </v>
      </c>
      <c r="AX150" t="str">
        <f t="shared" si="229"/>
        <v xml:space="preserve"> </v>
      </c>
      <c r="AY150" t="str">
        <f t="shared" si="230"/>
        <v xml:space="preserve"> </v>
      </c>
      <c r="AZ150" t="str">
        <f t="shared" si="231"/>
        <v xml:space="preserve"> </v>
      </c>
      <c r="BA150" t="str">
        <f t="shared" si="232"/>
        <v xml:space="preserve"> </v>
      </c>
      <c r="BB150" t="str">
        <f t="shared" si="233"/>
        <v xml:space="preserve"> </v>
      </c>
      <c r="BC150" t="str">
        <f t="shared" si="234"/>
        <v xml:space="preserve"> </v>
      </c>
      <c r="BD150" t="str">
        <f t="shared" si="235"/>
        <v xml:space="preserve"> </v>
      </c>
      <c r="BE150" t="str">
        <f t="shared" si="236"/>
        <v xml:space="preserve"> </v>
      </c>
      <c r="BF150" t="str">
        <f t="shared" si="237"/>
        <v xml:space="preserve"> </v>
      </c>
      <c r="BG150" t="str">
        <f t="shared" si="238"/>
        <v xml:space="preserve"> </v>
      </c>
      <c r="BH150" t="str">
        <f t="shared" si="239"/>
        <v xml:space="preserve"> </v>
      </c>
      <c r="BI150" t="str">
        <f t="shared" si="243"/>
        <v xml:space="preserve"> </v>
      </c>
      <c r="BN150" t="str">
        <f>IF(OR(COUNTIF($AV$85:AV150, "LAST")&gt;0, COUNTIF($AV$85:AV150, "FINAL")&gt;0), "", IF($AJ$1&gt;=$K150, IFERROR(BF150-BG150, 0), ""))</f>
        <v/>
      </c>
      <c r="BT150">
        <f t="shared" ref="BT150:BT162" si="244">IF(BV150=1, AO150, 0)</f>
        <v>0</v>
      </c>
      <c r="BU150">
        <f t="shared" ref="BU150:BU162" si="245">IF(BV150=1, AP150, 0)</f>
        <v>0</v>
      </c>
      <c r="BV150" t="str">
        <f>IF(OR(COUNTIF($AV$85:AV150, "LAST")&gt;0, COUNTIF($AV$85:AV150, "FINAL")&gt;0), "", IF($AJ$1&gt;=$K150, AQ150, 0))</f>
        <v/>
      </c>
      <c r="BW150">
        <f t="shared" ref="BW150:BW162" si="246">IF(BV150=2, AO150, 0)</f>
        <v>0</v>
      </c>
      <c r="BX150">
        <f t="shared" ref="BX150:BX162" si="247">IF(BV150=2, AP150, 0)</f>
        <v>0</v>
      </c>
    </row>
    <row r="151" spans="11:76" x14ac:dyDescent="0.35">
      <c r="K151" s="28">
        <v>267</v>
      </c>
      <c r="M151" s="35">
        <f>AutoScoreboard!I96</f>
        <v>43</v>
      </c>
      <c r="N151" s="35">
        <f>AutoScoreboard!J96</f>
        <v>23</v>
      </c>
      <c r="O151" s="28">
        <f t="shared" si="240"/>
        <v>12</v>
      </c>
      <c r="P151" s="28">
        <f t="shared" si="241"/>
        <v>7</v>
      </c>
      <c r="Q151" s="28">
        <f t="shared" si="204"/>
        <v>2</v>
      </c>
      <c r="R151" s="28" t="str">
        <f t="shared" si="205"/>
        <v/>
      </c>
      <c r="S151" s="28">
        <f t="shared" si="206"/>
        <v>9</v>
      </c>
      <c r="T151" s="28">
        <f t="shared" si="207"/>
        <v>-3</v>
      </c>
      <c r="U151" s="28" t="str">
        <f t="shared" si="208"/>
        <v>SCORE</v>
      </c>
      <c r="V151" s="28" t="str">
        <f t="shared" si="209"/>
        <v/>
      </c>
      <c r="W151" s="28">
        <f t="shared" si="210"/>
        <v>788</v>
      </c>
      <c r="X151" s="28">
        <f t="shared" si="203"/>
        <v>79</v>
      </c>
      <c r="Y151" s="28" t="str">
        <f t="shared" si="202"/>
        <v>50+29</v>
      </c>
      <c r="Z151" t="str">
        <f>IF(OR(COUNTIF($V$85:V150, "LAST")&gt;0, COUNTIF($V$85:V150, "FINAL")&gt;0), "", IF(Q151=1, IF(U151="SCORE", VLOOKUP(S151, D:E, 2, FALSE), ""), ""))</f>
        <v/>
      </c>
      <c r="AA151" t="str">
        <f>IF(OR(COUNTIF($V$85:V150, "LAST")&gt;0, COUNTIF($V$85:V150, "FINAL")&gt;0), "", IF(Q151=2, IF(U151="SCORE", VLOOKUP(S151, D:F, 3, FALSE), ""), ""))</f>
        <v/>
      </c>
      <c r="AB151" t="str">
        <f>IF(AD151="","", MAX($AB$4:AB150)+1)</f>
        <v/>
      </c>
      <c r="AC151" t="str">
        <f>IF(AE151="","", MAX($AC$4:AC150)+1)</f>
        <v/>
      </c>
      <c r="AD151" t="str">
        <f t="shared" si="211"/>
        <v/>
      </c>
      <c r="AE151" t="str">
        <f t="shared" si="212"/>
        <v/>
      </c>
      <c r="AF151">
        <f t="shared" si="213"/>
        <v>19</v>
      </c>
      <c r="AG151">
        <f t="shared" si="214"/>
        <v>36</v>
      </c>
      <c r="AH151">
        <f t="shared" si="215"/>
        <v>9.5</v>
      </c>
      <c r="AI151">
        <f t="shared" si="216"/>
        <v>605</v>
      </c>
      <c r="AK151" t="str">
        <f t="shared" si="217"/>
        <v xml:space="preserve"> </v>
      </c>
      <c r="AL151" t="str">
        <f t="shared" si="242"/>
        <v xml:space="preserve"> </v>
      </c>
      <c r="AM151" t="str">
        <f t="shared" si="218"/>
        <v xml:space="preserve"> </v>
      </c>
      <c r="AN151" t="str">
        <f t="shared" si="219"/>
        <v xml:space="preserve"> </v>
      </c>
      <c r="AO151" t="str">
        <f t="shared" si="220"/>
        <v xml:space="preserve"> </v>
      </c>
      <c r="AP151" t="str">
        <f t="shared" si="221"/>
        <v xml:space="preserve"> </v>
      </c>
      <c r="AQ151" t="str">
        <f t="shared" si="222"/>
        <v xml:space="preserve"> </v>
      </c>
      <c r="AR151" t="str">
        <f t="shared" si="223"/>
        <v xml:space="preserve"> </v>
      </c>
      <c r="AS151" t="str">
        <f t="shared" si="224"/>
        <v xml:space="preserve"> </v>
      </c>
      <c r="AT151" t="str">
        <f t="shared" si="225"/>
        <v xml:space="preserve"> </v>
      </c>
      <c r="AU151" t="str">
        <f t="shared" si="226"/>
        <v xml:space="preserve"> </v>
      </c>
      <c r="AV151" t="str">
        <f t="shared" si="227"/>
        <v xml:space="preserve"> </v>
      </c>
      <c r="AW151" t="str">
        <f t="shared" si="228"/>
        <v xml:space="preserve"> </v>
      </c>
      <c r="AX151" t="str">
        <f t="shared" si="229"/>
        <v xml:space="preserve"> </v>
      </c>
      <c r="AY151" t="str">
        <f t="shared" si="230"/>
        <v xml:space="preserve"> </v>
      </c>
      <c r="AZ151" t="str">
        <f t="shared" si="231"/>
        <v xml:space="preserve"> </v>
      </c>
      <c r="BA151" t="str">
        <f t="shared" si="232"/>
        <v xml:space="preserve"> </v>
      </c>
      <c r="BB151" t="str">
        <f t="shared" si="233"/>
        <v xml:space="preserve"> </v>
      </c>
      <c r="BC151" t="str">
        <f t="shared" si="234"/>
        <v xml:space="preserve"> </v>
      </c>
      <c r="BD151" t="str">
        <f t="shared" si="235"/>
        <v xml:space="preserve"> </v>
      </c>
      <c r="BE151" t="str">
        <f t="shared" si="236"/>
        <v xml:space="preserve"> </v>
      </c>
      <c r="BF151" t="str">
        <f t="shared" si="237"/>
        <v xml:space="preserve"> </v>
      </c>
      <c r="BG151" t="str">
        <f t="shared" si="238"/>
        <v xml:space="preserve"> </v>
      </c>
      <c r="BH151" t="str">
        <f t="shared" si="239"/>
        <v xml:space="preserve"> </v>
      </c>
      <c r="BI151" t="str">
        <f t="shared" si="243"/>
        <v xml:space="preserve"> </v>
      </c>
      <c r="BN151" t="str">
        <f>IF(OR(COUNTIF($AV$85:AV151, "LAST")&gt;0, COUNTIF($AV$85:AV151, "FINAL")&gt;0), "", IF($AJ$1&gt;=$K151, IFERROR(BF151-BG151, 0), ""))</f>
        <v/>
      </c>
      <c r="BT151">
        <f t="shared" si="244"/>
        <v>0</v>
      </c>
      <c r="BU151">
        <f t="shared" si="245"/>
        <v>0</v>
      </c>
      <c r="BV151" t="str">
        <f>IF(OR(COUNTIF($AV$85:AV151, "LAST")&gt;0, COUNTIF($AV$85:AV151, "FINAL")&gt;0), "", IF($AJ$1&gt;=$K151, AQ151, 0))</f>
        <v/>
      </c>
      <c r="BW151">
        <f t="shared" si="246"/>
        <v>0</v>
      </c>
      <c r="BX151">
        <f t="shared" si="247"/>
        <v>0</v>
      </c>
    </row>
    <row r="152" spans="11:76" x14ac:dyDescent="0.35">
      <c r="K152" s="28">
        <v>268</v>
      </c>
      <c r="M152" s="35">
        <f>AutoScoreboard!I97</f>
        <v>1</v>
      </c>
      <c r="N152" s="35">
        <f>AutoScoreboard!J97</f>
        <v>16</v>
      </c>
      <c r="O152" s="28">
        <f t="shared" si="240"/>
        <v>2</v>
      </c>
      <c r="P152" s="28">
        <f t="shared" si="241"/>
        <v>5</v>
      </c>
      <c r="Q152" s="28">
        <f t="shared" si="204"/>
        <v>2</v>
      </c>
      <c r="R152" s="28" t="str">
        <f t="shared" si="205"/>
        <v>KO</v>
      </c>
      <c r="S152" s="28">
        <f t="shared" si="206"/>
        <v>10</v>
      </c>
      <c r="T152" s="28">
        <f t="shared" si="207"/>
        <v>8</v>
      </c>
      <c r="U152" s="28" t="str">
        <f t="shared" si="208"/>
        <v/>
      </c>
      <c r="V152" s="28" t="str">
        <f t="shared" si="209"/>
        <v/>
      </c>
      <c r="W152" s="28">
        <f t="shared" si="210"/>
        <v>793</v>
      </c>
      <c r="X152" s="28">
        <f t="shared" si="203"/>
        <v>80</v>
      </c>
      <c r="Y152" s="28" t="str">
        <f t="shared" si="202"/>
        <v>50+30</v>
      </c>
      <c r="Z152" t="str">
        <f>IF(OR(COUNTIF($V$85:V151, "LAST")&gt;0, COUNTIF($V$85:V151, "FINAL")&gt;0), "", IF(Q152=1, IF(U152="SCORE", VLOOKUP(S152, D:E, 2, FALSE), ""), ""))</f>
        <v/>
      </c>
      <c r="AA152" t="str">
        <f>IF(OR(COUNTIF($V$85:V151, "LAST")&gt;0, COUNTIF($V$85:V151, "FINAL")&gt;0), "", IF(Q152=2, IF(U152="SCORE", VLOOKUP(S152, D:F, 3, FALSE), ""), ""))</f>
        <v/>
      </c>
      <c r="AB152" t="str">
        <f>IF(AD152="","", MAX($AB$4:AB151)+1)</f>
        <v/>
      </c>
      <c r="AC152" t="str">
        <f>IF(AE152="","", MAX($AC$4:AC151)+1)</f>
        <v/>
      </c>
      <c r="AD152" t="str">
        <f t="shared" si="211"/>
        <v/>
      </c>
      <c r="AE152" t="str">
        <f t="shared" si="212"/>
        <v/>
      </c>
      <c r="AF152">
        <f t="shared" si="213"/>
        <v>19</v>
      </c>
      <c r="AG152">
        <f t="shared" si="214"/>
        <v>36</v>
      </c>
      <c r="AH152">
        <f t="shared" si="215"/>
        <v>9.5</v>
      </c>
      <c r="AI152">
        <f t="shared" si="216"/>
        <v>605</v>
      </c>
      <c r="AK152" t="str">
        <f t="shared" si="217"/>
        <v xml:space="preserve"> </v>
      </c>
      <c r="AL152" t="str">
        <f t="shared" si="242"/>
        <v xml:space="preserve"> </v>
      </c>
      <c r="AM152" t="str">
        <f t="shared" si="218"/>
        <v xml:space="preserve"> </v>
      </c>
      <c r="AN152" t="str">
        <f t="shared" si="219"/>
        <v xml:space="preserve"> </v>
      </c>
      <c r="AO152" t="str">
        <f t="shared" si="220"/>
        <v xml:space="preserve"> </v>
      </c>
      <c r="AP152" t="str">
        <f t="shared" si="221"/>
        <v xml:space="preserve"> </v>
      </c>
      <c r="AQ152" t="str">
        <f t="shared" si="222"/>
        <v xml:space="preserve"> </v>
      </c>
      <c r="AR152" t="str">
        <f t="shared" si="223"/>
        <v xml:space="preserve"> </v>
      </c>
      <c r="AS152" t="str">
        <f t="shared" si="224"/>
        <v xml:space="preserve"> </v>
      </c>
      <c r="AT152" t="str">
        <f t="shared" si="225"/>
        <v xml:space="preserve"> </v>
      </c>
      <c r="AU152" t="str">
        <f t="shared" si="226"/>
        <v xml:space="preserve"> </v>
      </c>
      <c r="AV152" t="str">
        <f t="shared" si="227"/>
        <v xml:space="preserve"> </v>
      </c>
      <c r="AW152" t="str">
        <f t="shared" si="228"/>
        <v xml:space="preserve"> </v>
      </c>
      <c r="AX152" t="str">
        <f t="shared" si="229"/>
        <v xml:space="preserve"> </v>
      </c>
      <c r="AY152" t="str">
        <f t="shared" si="230"/>
        <v xml:space="preserve"> </v>
      </c>
      <c r="AZ152" t="str">
        <f t="shared" si="231"/>
        <v xml:space="preserve"> </v>
      </c>
      <c r="BA152" t="str">
        <f t="shared" si="232"/>
        <v xml:space="preserve"> </v>
      </c>
      <c r="BB152" t="str">
        <f t="shared" si="233"/>
        <v xml:space="preserve"> </v>
      </c>
      <c r="BC152" t="str">
        <f t="shared" si="234"/>
        <v xml:space="preserve"> </v>
      </c>
      <c r="BD152" t="str">
        <f t="shared" si="235"/>
        <v xml:space="preserve"> </v>
      </c>
      <c r="BE152" t="str">
        <f t="shared" si="236"/>
        <v xml:space="preserve"> </v>
      </c>
      <c r="BF152" t="str">
        <f t="shared" si="237"/>
        <v xml:space="preserve"> </v>
      </c>
      <c r="BG152" t="str">
        <f t="shared" si="238"/>
        <v xml:space="preserve"> </v>
      </c>
      <c r="BH152" t="str">
        <f t="shared" si="239"/>
        <v xml:space="preserve"> </v>
      </c>
      <c r="BI152" t="str">
        <f t="shared" si="243"/>
        <v xml:space="preserve"> </v>
      </c>
      <c r="BN152" t="str">
        <f>IF(OR(COUNTIF($AV$85:AV152, "LAST")&gt;0, COUNTIF($AV$85:AV152, "FINAL")&gt;0), "", IF($AJ$1&gt;=$K152, IFERROR(BF152-BG152, 0), ""))</f>
        <v/>
      </c>
      <c r="BT152">
        <f t="shared" si="244"/>
        <v>0</v>
      </c>
      <c r="BU152">
        <f t="shared" si="245"/>
        <v>0</v>
      </c>
      <c r="BV152" t="str">
        <f>IF(OR(COUNTIF($AV$85:AV152, "LAST")&gt;0, COUNTIF($AV$85:AV152, "FINAL")&gt;0), "", IF($AJ$1&gt;=$K152, AQ152, 0))</f>
        <v/>
      </c>
      <c r="BW152">
        <f t="shared" si="246"/>
        <v>0</v>
      </c>
      <c r="BX152">
        <f t="shared" si="247"/>
        <v>0</v>
      </c>
    </row>
    <row r="153" spans="11:76" x14ac:dyDescent="0.35">
      <c r="K153" s="28">
        <v>269</v>
      </c>
      <c r="M153" s="35">
        <f>AutoScoreboard!I98</f>
        <v>12</v>
      </c>
      <c r="N153" s="35">
        <f>AutoScoreboard!J98</f>
        <v>22</v>
      </c>
      <c r="O153" s="28">
        <f t="shared" si="240"/>
        <v>4</v>
      </c>
      <c r="P153" s="28">
        <f t="shared" si="241"/>
        <v>7</v>
      </c>
      <c r="Q153" s="28">
        <f t="shared" si="204"/>
        <v>1</v>
      </c>
      <c r="R153" s="28" t="str">
        <f t="shared" si="205"/>
        <v/>
      </c>
      <c r="S153" s="28">
        <f t="shared" si="206"/>
        <v>8</v>
      </c>
      <c r="T153" s="28">
        <f t="shared" si="207"/>
        <v>12</v>
      </c>
      <c r="U153" s="28" t="str">
        <f t="shared" si="208"/>
        <v/>
      </c>
      <c r="V153" s="28" t="str">
        <f t="shared" si="209"/>
        <v>FINAL</v>
      </c>
      <c r="W153" s="28">
        <f t="shared" si="210"/>
        <v>800</v>
      </c>
      <c r="X153" s="28">
        <f t="shared" si="203"/>
        <v>80</v>
      </c>
      <c r="Y153" s="28" t="str">
        <f t="shared" si="202"/>
        <v>50+30</v>
      </c>
      <c r="Z153" t="str">
        <f>IF(OR(COUNTIF($V$85:V152, "LAST")&gt;0, COUNTIF($V$85:V152, "FINAL")&gt;0), "", IF(Q153=1, IF(U153="SCORE", VLOOKUP(S153, D:E, 2, FALSE), ""), ""))</f>
        <v/>
      </c>
      <c r="AA153" t="str">
        <f>IF(OR(COUNTIF($V$85:V152, "LAST")&gt;0, COUNTIF($V$85:V152, "FINAL")&gt;0), "", IF(Q153=2, IF(U153="SCORE", VLOOKUP(S153, D:F, 3, FALSE), ""), ""))</f>
        <v/>
      </c>
      <c r="AB153" t="str">
        <f>IF(AD153="","", MAX($AB$4:AB152)+1)</f>
        <v/>
      </c>
      <c r="AC153" t="str">
        <f>IF(AE153="","", MAX($AC$4:AC152)+1)</f>
        <v/>
      </c>
      <c r="AD153" t="str">
        <f t="shared" si="211"/>
        <v/>
      </c>
      <c r="AE153" t="str">
        <f t="shared" si="212"/>
        <v/>
      </c>
      <c r="AF153">
        <f t="shared" si="213"/>
        <v>19</v>
      </c>
      <c r="AG153">
        <f t="shared" si="214"/>
        <v>36</v>
      </c>
      <c r="AH153">
        <f t="shared" si="215"/>
        <v>9.5</v>
      </c>
      <c r="AI153">
        <f t="shared" si="216"/>
        <v>605</v>
      </c>
      <c r="AK153" t="str">
        <f t="shared" si="217"/>
        <v xml:space="preserve"> </v>
      </c>
      <c r="AL153" t="str">
        <f t="shared" si="242"/>
        <v xml:space="preserve"> </v>
      </c>
      <c r="AM153" t="str">
        <f t="shared" si="218"/>
        <v xml:space="preserve"> </v>
      </c>
      <c r="AN153" t="str">
        <f t="shared" si="219"/>
        <v xml:space="preserve"> </v>
      </c>
      <c r="AO153" t="str">
        <f t="shared" si="220"/>
        <v xml:space="preserve"> </v>
      </c>
      <c r="AP153" t="str">
        <f t="shared" si="221"/>
        <v xml:space="preserve"> </v>
      </c>
      <c r="AQ153" t="str">
        <f t="shared" si="222"/>
        <v xml:space="preserve"> </v>
      </c>
      <c r="AR153" t="str">
        <f t="shared" si="223"/>
        <v xml:space="preserve"> </v>
      </c>
      <c r="AS153" t="str">
        <f t="shared" si="224"/>
        <v xml:space="preserve"> </v>
      </c>
      <c r="AT153" t="str">
        <f t="shared" si="225"/>
        <v xml:space="preserve"> </v>
      </c>
      <c r="AU153" t="str">
        <f t="shared" si="226"/>
        <v xml:space="preserve"> </v>
      </c>
      <c r="AV153" t="str">
        <f t="shared" si="227"/>
        <v xml:space="preserve"> </v>
      </c>
      <c r="AW153" t="str">
        <f t="shared" si="228"/>
        <v xml:space="preserve"> </v>
      </c>
      <c r="AX153" t="str">
        <f t="shared" si="229"/>
        <v xml:space="preserve"> </v>
      </c>
      <c r="AY153" t="str">
        <f t="shared" si="230"/>
        <v xml:space="preserve"> </v>
      </c>
      <c r="AZ153" t="str">
        <f t="shared" si="231"/>
        <v xml:space="preserve"> </v>
      </c>
      <c r="BA153" t="str">
        <f t="shared" si="232"/>
        <v xml:space="preserve"> </v>
      </c>
      <c r="BB153" t="str">
        <f t="shared" si="233"/>
        <v xml:space="preserve"> </v>
      </c>
      <c r="BC153" t="str">
        <f t="shared" si="234"/>
        <v xml:space="preserve"> </v>
      </c>
      <c r="BD153" t="str">
        <f t="shared" si="235"/>
        <v xml:space="preserve"> </v>
      </c>
      <c r="BE153" t="str">
        <f t="shared" si="236"/>
        <v xml:space="preserve"> </v>
      </c>
      <c r="BF153" t="str">
        <f t="shared" si="237"/>
        <v xml:space="preserve"> </v>
      </c>
      <c r="BG153" t="str">
        <f t="shared" si="238"/>
        <v xml:space="preserve"> </v>
      </c>
      <c r="BH153" t="str">
        <f t="shared" si="239"/>
        <v xml:space="preserve"> </v>
      </c>
      <c r="BI153" t="str">
        <f t="shared" si="243"/>
        <v xml:space="preserve"> </v>
      </c>
      <c r="BN153" t="str">
        <f>IF(OR(COUNTIF($AV$85:AV153, "LAST")&gt;0, COUNTIF($AV$85:AV153, "FINAL")&gt;0), "", IF($AJ$1&gt;=$K153, IFERROR(BF153-BG153, 0), ""))</f>
        <v/>
      </c>
      <c r="BT153">
        <f t="shared" si="244"/>
        <v>0</v>
      </c>
      <c r="BU153">
        <f t="shared" si="245"/>
        <v>0</v>
      </c>
      <c r="BV153" t="str">
        <f>IF(OR(COUNTIF($AV$85:AV153, "LAST")&gt;0, COUNTIF($AV$85:AV153, "FINAL")&gt;0), "", IF($AJ$1&gt;=$K153, AQ153, 0))</f>
        <v/>
      </c>
      <c r="BW153">
        <f t="shared" si="246"/>
        <v>0</v>
      </c>
      <c r="BX153">
        <f t="shared" si="247"/>
        <v>0</v>
      </c>
    </row>
    <row r="154" spans="11:76" x14ac:dyDescent="0.35">
      <c r="K154" s="28">
        <v>270</v>
      </c>
      <c r="M154" s="35">
        <f>AutoScoreboard!I99</f>
        <v>11</v>
      </c>
      <c r="N154" s="35">
        <f>AutoScoreboard!J99</f>
        <v>17</v>
      </c>
      <c r="O154" s="28">
        <f t="shared" si="240"/>
        <v>4</v>
      </c>
      <c r="P154" s="28">
        <f t="shared" si="241"/>
        <v>6</v>
      </c>
      <c r="Q154" s="28">
        <f t="shared" si="204"/>
        <v>2</v>
      </c>
      <c r="R154" s="28" t="str">
        <f t="shared" si="205"/>
        <v/>
      </c>
      <c r="S154" s="28">
        <f t="shared" si="206"/>
        <v>12</v>
      </c>
      <c r="T154" s="28">
        <f t="shared" si="207"/>
        <v>8</v>
      </c>
      <c r="U154" s="28" t="str">
        <f t="shared" si="208"/>
        <v/>
      </c>
      <c r="V154" s="28" t="str">
        <f t="shared" si="209"/>
        <v/>
      </c>
      <c r="W154" s="28">
        <f t="shared" si="210"/>
        <v>806</v>
      </c>
      <c r="X154" s="28">
        <f t="shared" si="203"/>
        <v>81</v>
      </c>
      <c r="Y154" s="28" t="str">
        <f t="shared" si="202"/>
        <v>50+31</v>
      </c>
      <c r="Z154" t="str">
        <f>IF(OR(COUNTIF($V$85:V153, "LAST")&gt;0, COUNTIF($V$85:V153, "FINAL")&gt;0), "", IF(Q154=1, IF(U154="SCORE", VLOOKUP(S154, D:E, 2, FALSE), ""), ""))</f>
        <v/>
      </c>
      <c r="AA154" t="str">
        <f>IF(OR(COUNTIF($V$85:V153, "LAST")&gt;0, COUNTIF($V$85:V153, "FINAL")&gt;0), "", IF(Q154=2, IF(U154="SCORE", VLOOKUP(S154, D:F, 3, FALSE), ""), ""))</f>
        <v/>
      </c>
      <c r="AB154" t="str">
        <f>IF(AD154="","", MAX($AB$4:AB153)+1)</f>
        <v/>
      </c>
      <c r="AC154" t="str">
        <f>IF(AE154="","", MAX($AC$4:AC153)+1)</f>
        <v/>
      </c>
      <c r="AD154" t="str">
        <f t="shared" si="211"/>
        <v/>
      </c>
      <c r="AE154" t="str">
        <f t="shared" si="212"/>
        <v/>
      </c>
      <c r="AF154">
        <f t="shared" si="213"/>
        <v>19</v>
      </c>
      <c r="AG154">
        <f t="shared" si="214"/>
        <v>36</v>
      </c>
      <c r="AH154">
        <f t="shared" si="215"/>
        <v>9.5</v>
      </c>
      <c r="AI154">
        <f t="shared" si="216"/>
        <v>605</v>
      </c>
      <c r="AK154" t="str">
        <f t="shared" si="217"/>
        <v xml:space="preserve"> </v>
      </c>
      <c r="AL154" t="str">
        <f t="shared" si="242"/>
        <v xml:space="preserve"> </v>
      </c>
      <c r="AM154" t="str">
        <f t="shared" si="218"/>
        <v xml:space="preserve"> </v>
      </c>
      <c r="AN154" t="str">
        <f t="shared" si="219"/>
        <v xml:space="preserve"> </v>
      </c>
      <c r="AO154" t="str">
        <f t="shared" si="220"/>
        <v xml:space="preserve"> </v>
      </c>
      <c r="AP154" t="str">
        <f t="shared" si="221"/>
        <v xml:space="preserve"> </v>
      </c>
      <c r="AQ154" t="str">
        <f t="shared" si="222"/>
        <v xml:space="preserve"> </v>
      </c>
      <c r="AR154" t="str">
        <f t="shared" si="223"/>
        <v xml:space="preserve"> </v>
      </c>
      <c r="AS154" t="str">
        <f t="shared" si="224"/>
        <v xml:space="preserve"> </v>
      </c>
      <c r="AT154" t="str">
        <f t="shared" si="225"/>
        <v xml:space="preserve"> </v>
      </c>
      <c r="AU154" t="str">
        <f t="shared" si="226"/>
        <v xml:space="preserve"> </v>
      </c>
      <c r="AV154" t="str">
        <f t="shared" si="227"/>
        <v xml:space="preserve"> </v>
      </c>
      <c r="AW154" t="str">
        <f t="shared" si="228"/>
        <v xml:space="preserve"> </v>
      </c>
      <c r="AX154" t="str">
        <f t="shared" si="229"/>
        <v xml:space="preserve"> </v>
      </c>
      <c r="AY154" t="str">
        <f t="shared" si="230"/>
        <v xml:space="preserve"> </v>
      </c>
      <c r="AZ154" t="str">
        <f t="shared" si="231"/>
        <v xml:space="preserve"> </v>
      </c>
      <c r="BA154" t="str">
        <f t="shared" si="232"/>
        <v xml:space="preserve"> </v>
      </c>
      <c r="BB154" t="str">
        <f t="shared" si="233"/>
        <v xml:space="preserve"> </v>
      </c>
      <c r="BC154" t="str">
        <f t="shared" si="234"/>
        <v xml:space="preserve"> </v>
      </c>
      <c r="BD154" t="str">
        <f t="shared" si="235"/>
        <v xml:space="preserve"> </v>
      </c>
      <c r="BE154" t="str">
        <f t="shared" si="236"/>
        <v xml:space="preserve"> </v>
      </c>
      <c r="BF154" t="str">
        <f t="shared" si="237"/>
        <v xml:space="preserve"> </v>
      </c>
      <c r="BG154" t="str">
        <f t="shared" si="238"/>
        <v xml:space="preserve"> </v>
      </c>
      <c r="BH154" t="str">
        <f t="shared" si="239"/>
        <v xml:space="preserve"> </v>
      </c>
      <c r="BI154" t="str">
        <f t="shared" si="243"/>
        <v xml:space="preserve"> </v>
      </c>
      <c r="BN154" t="str">
        <f>IF(OR(COUNTIF($AV$85:AV154, "LAST")&gt;0, COUNTIF($AV$85:AV154, "FINAL")&gt;0), "", IF($AJ$1&gt;=$K154, IFERROR(BF154-BG154, 0), ""))</f>
        <v/>
      </c>
      <c r="BT154">
        <f t="shared" si="244"/>
        <v>0</v>
      </c>
      <c r="BU154">
        <f t="shared" si="245"/>
        <v>0</v>
      </c>
      <c r="BV154" t="str">
        <f>IF(OR(COUNTIF($AV$85:AV154, "LAST")&gt;0, COUNTIF($AV$85:AV154, "FINAL")&gt;0), "", IF($AJ$1&gt;=$K154, AQ154, 0))</f>
        <v/>
      </c>
      <c r="BW154">
        <f t="shared" si="246"/>
        <v>0</v>
      </c>
      <c r="BX154">
        <f t="shared" si="247"/>
        <v>0</v>
      </c>
    </row>
    <row r="155" spans="11:76" x14ac:dyDescent="0.35">
      <c r="K155" s="28">
        <v>271</v>
      </c>
      <c r="M155" s="35">
        <f>AutoScoreboard!I100</f>
        <v>40</v>
      </c>
      <c r="N155" s="35">
        <f>AutoScoreboard!J100</f>
        <v>15</v>
      </c>
      <c r="O155" s="28">
        <f t="shared" si="240"/>
        <v>11</v>
      </c>
      <c r="P155" s="28">
        <f t="shared" si="241"/>
        <v>5</v>
      </c>
      <c r="Q155" s="28">
        <f t="shared" si="204"/>
        <v>1</v>
      </c>
      <c r="R155" s="28" t="str">
        <f t="shared" si="205"/>
        <v/>
      </c>
      <c r="S155" s="28">
        <f t="shared" si="206"/>
        <v>8</v>
      </c>
      <c r="T155" s="28">
        <f t="shared" si="207"/>
        <v>19</v>
      </c>
      <c r="U155" s="28" t="str">
        <f t="shared" si="208"/>
        <v>SCORE</v>
      </c>
      <c r="V155" s="28" t="str">
        <f t="shared" si="209"/>
        <v/>
      </c>
      <c r="W155" s="28">
        <f t="shared" si="210"/>
        <v>811</v>
      </c>
      <c r="X155" s="28">
        <f t="shared" si="203"/>
        <v>82</v>
      </c>
      <c r="Y155" s="28" t="str">
        <f t="shared" si="202"/>
        <v>50+32</v>
      </c>
      <c r="Z155" t="str">
        <f>IF(OR(COUNTIF($V$85:V154, "LAST")&gt;0, COUNTIF($V$85:V154, "FINAL")&gt;0), "", IF(Q155=1, IF(U155="SCORE", VLOOKUP(S155, D:E, 2, FALSE), ""), ""))</f>
        <v/>
      </c>
      <c r="AA155" t="str">
        <f>IF(OR(COUNTIF($V$85:V154, "LAST")&gt;0, COUNTIF($V$85:V154, "FINAL")&gt;0), "", IF(Q155=2, IF(U155="SCORE", VLOOKUP(S155, D:F, 3, FALSE), ""), ""))</f>
        <v/>
      </c>
      <c r="AB155" t="str">
        <f>IF(AD155="","", MAX($AB$4:AB154)+1)</f>
        <v/>
      </c>
      <c r="AC155" t="str">
        <f>IF(AE155="","", MAX($AC$4:AC154)+1)</f>
        <v/>
      </c>
      <c r="AD155" t="str">
        <f t="shared" si="211"/>
        <v/>
      </c>
      <c r="AE155" t="str">
        <f t="shared" si="212"/>
        <v/>
      </c>
      <c r="AF155">
        <f t="shared" si="213"/>
        <v>19</v>
      </c>
      <c r="AG155">
        <f t="shared" si="214"/>
        <v>36</v>
      </c>
      <c r="AH155">
        <f t="shared" si="215"/>
        <v>10</v>
      </c>
      <c r="AI155">
        <f t="shared" si="216"/>
        <v>610</v>
      </c>
      <c r="AK155" t="str">
        <f t="shared" si="217"/>
        <v xml:space="preserve"> </v>
      </c>
      <c r="AL155" t="str">
        <f t="shared" si="242"/>
        <v xml:space="preserve"> </v>
      </c>
      <c r="AM155" t="str">
        <f t="shared" si="218"/>
        <v xml:space="preserve"> </v>
      </c>
      <c r="AN155" t="str">
        <f t="shared" si="219"/>
        <v xml:space="preserve"> </v>
      </c>
      <c r="AO155" t="str">
        <f t="shared" si="220"/>
        <v xml:space="preserve"> </v>
      </c>
      <c r="AP155" t="str">
        <f t="shared" si="221"/>
        <v xml:space="preserve"> </v>
      </c>
      <c r="AQ155" t="str">
        <f t="shared" si="222"/>
        <v xml:space="preserve"> </v>
      </c>
      <c r="AR155" t="str">
        <f t="shared" si="223"/>
        <v xml:space="preserve"> </v>
      </c>
      <c r="AS155" t="str">
        <f t="shared" si="224"/>
        <v xml:space="preserve"> </v>
      </c>
      <c r="AT155" t="str">
        <f t="shared" si="225"/>
        <v xml:space="preserve"> </v>
      </c>
      <c r="AU155" t="str">
        <f t="shared" si="226"/>
        <v xml:space="preserve"> </v>
      </c>
      <c r="AV155" t="str">
        <f t="shared" si="227"/>
        <v xml:space="preserve"> </v>
      </c>
      <c r="AW155" t="str">
        <f t="shared" si="228"/>
        <v xml:space="preserve"> </v>
      </c>
      <c r="AX155" t="str">
        <f t="shared" si="229"/>
        <v xml:space="preserve"> </v>
      </c>
      <c r="AY155" t="str">
        <f t="shared" si="230"/>
        <v xml:space="preserve"> </v>
      </c>
      <c r="AZ155" t="str">
        <f t="shared" si="231"/>
        <v xml:space="preserve"> </v>
      </c>
      <c r="BA155" t="str">
        <f t="shared" si="232"/>
        <v xml:space="preserve"> </v>
      </c>
      <c r="BB155" t="str">
        <f t="shared" si="233"/>
        <v xml:space="preserve"> </v>
      </c>
      <c r="BC155" t="str">
        <f t="shared" si="234"/>
        <v xml:space="preserve"> </v>
      </c>
      <c r="BD155" t="str">
        <f t="shared" si="235"/>
        <v xml:space="preserve"> </v>
      </c>
      <c r="BE155" t="str">
        <f t="shared" si="236"/>
        <v xml:space="preserve"> </v>
      </c>
      <c r="BF155" t="str">
        <f t="shared" si="237"/>
        <v xml:space="preserve"> </v>
      </c>
      <c r="BG155" t="str">
        <f t="shared" si="238"/>
        <v xml:space="preserve"> </v>
      </c>
      <c r="BH155" t="str">
        <f t="shared" si="239"/>
        <v xml:space="preserve"> </v>
      </c>
      <c r="BI155" t="str">
        <f t="shared" si="243"/>
        <v xml:space="preserve"> </v>
      </c>
      <c r="BN155" t="str">
        <f>IF(OR(COUNTIF($AV$85:AV155, "LAST")&gt;0, COUNTIF($AV$85:AV155, "FINAL")&gt;0), "", IF($AJ$1&gt;=$K155, IFERROR(BF155-BG155, 0), ""))</f>
        <v/>
      </c>
      <c r="BT155">
        <f t="shared" si="244"/>
        <v>0</v>
      </c>
      <c r="BU155">
        <f t="shared" si="245"/>
        <v>0</v>
      </c>
      <c r="BV155" t="str">
        <f>IF(OR(COUNTIF($AV$85:AV155, "LAST")&gt;0, COUNTIF($AV$85:AV155, "FINAL")&gt;0), "", IF($AJ$1&gt;=$K155, AQ155, 0))</f>
        <v/>
      </c>
      <c r="BW155">
        <f t="shared" si="246"/>
        <v>0</v>
      </c>
      <c r="BX155">
        <f t="shared" si="247"/>
        <v>0</v>
      </c>
    </row>
    <row r="156" spans="11:76" x14ac:dyDescent="0.35">
      <c r="K156" s="28">
        <v>272</v>
      </c>
      <c r="M156" s="35">
        <f>AutoScoreboard!I101</f>
        <v>14</v>
      </c>
      <c r="N156" s="35">
        <f>AutoScoreboard!J101</f>
        <v>31</v>
      </c>
      <c r="O156" s="28">
        <f t="shared" si="240"/>
        <v>5</v>
      </c>
      <c r="P156" s="28">
        <f t="shared" si="241"/>
        <v>9</v>
      </c>
      <c r="Q156" s="28">
        <f t="shared" si="204"/>
        <v>1</v>
      </c>
      <c r="R156" s="28" t="str">
        <f t="shared" si="205"/>
        <v>KO</v>
      </c>
      <c r="S156" s="28">
        <f t="shared" si="206"/>
        <v>10</v>
      </c>
      <c r="T156" s="28">
        <f t="shared" si="207"/>
        <v>15</v>
      </c>
      <c r="U156" s="28" t="str">
        <f t="shared" si="208"/>
        <v/>
      </c>
      <c r="V156" s="28" t="str">
        <f t="shared" si="209"/>
        <v/>
      </c>
      <c r="W156" s="28">
        <f t="shared" si="210"/>
        <v>820</v>
      </c>
      <c r="X156" s="28">
        <f t="shared" si="203"/>
        <v>82</v>
      </c>
      <c r="Y156" s="28" t="str">
        <f t="shared" si="202"/>
        <v>50+32</v>
      </c>
      <c r="Z156" t="str">
        <f>IF(OR(COUNTIF($V$85:V155, "LAST")&gt;0, COUNTIF($V$85:V155, "FINAL")&gt;0), "", IF(Q156=1, IF(U156="SCORE", VLOOKUP(S156, D:E, 2, FALSE), ""), ""))</f>
        <v/>
      </c>
      <c r="AA156" t="str">
        <f>IF(OR(COUNTIF($V$85:V155, "LAST")&gt;0, COUNTIF($V$85:V155, "FINAL")&gt;0), "", IF(Q156=2, IF(U156="SCORE", VLOOKUP(S156, D:F, 3, FALSE), ""), ""))</f>
        <v/>
      </c>
      <c r="AB156" t="str">
        <f>IF(AD156="","", MAX($AB$4:AB155)+1)</f>
        <v/>
      </c>
      <c r="AC156" t="str">
        <f>IF(AE156="","", MAX($AC$4:AC155)+1)</f>
        <v/>
      </c>
      <c r="AD156" t="str">
        <f t="shared" si="211"/>
        <v/>
      </c>
      <c r="AE156" t="str">
        <f t="shared" si="212"/>
        <v/>
      </c>
      <c r="AF156">
        <f t="shared" si="213"/>
        <v>19</v>
      </c>
      <c r="AG156">
        <f t="shared" si="214"/>
        <v>36</v>
      </c>
      <c r="AH156">
        <f t="shared" si="215"/>
        <v>10</v>
      </c>
      <c r="AI156">
        <f t="shared" si="216"/>
        <v>610</v>
      </c>
      <c r="AK156" t="str">
        <f t="shared" si="217"/>
        <v xml:space="preserve"> </v>
      </c>
      <c r="AL156" t="str">
        <f t="shared" si="242"/>
        <v xml:space="preserve"> </v>
      </c>
      <c r="AM156" t="str">
        <f t="shared" si="218"/>
        <v xml:space="preserve"> </v>
      </c>
      <c r="AN156" t="str">
        <f t="shared" si="219"/>
        <v xml:space="preserve"> </v>
      </c>
      <c r="AO156" t="str">
        <f t="shared" si="220"/>
        <v xml:space="preserve"> </v>
      </c>
      <c r="AP156" t="str">
        <f t="shared" si="221"/>
        <v xml:space="preserve"> </v>
      </c>
      <c r="AQ156" t="str">
        <f t="shared" si="222"/>
        <v xml:space="preserve"> </v>
      </c>
      <c r="AR156" t="str">
        <f t="shared" si="223"/>
        <v xml:space="preserve"> </v>
      </c>
      <c r="AS156" t="str">
        <f t="shared" si="224"/>
        <v xml:space="preserve"> </v>
      </c>
      <c r="AT156" t="str">
        <f t="shared" si="225"/>
        <v xml:space="preserve"> </v>
      </c>
      <c r="AU156" t="str">
        <f t="shared" si="226"/>
        <v xml:space="preserve"> </v>
      </c>
      <c r="AV156" t="str">
        <f t="shared" si="227"/>
        <v xml:space="preserve"> </v>
      </c>
      <c r="AW156" t="str">
        <f t="shared" si="228"/>
        <v xml:space="preserve"> </v>
      </c>
      <c r="AX156" t="str">
        <f t="shared" si="229"/>
        <v xml:space="preserve"> </v>
      </c>
      <c r="AY156" t="str">
        <f t="shared" si="230"/>
        <v xml:space="preserve"> </v>
      </c>
      <c r="AZ156" t="str">
        <f t="shared" si="231"/>
        <v xml:space="preserve"> </v>
      </c>
      <c r="BA156" t="str">
        <f t="shared" si="232"/>
        <v xml:space="preserve"> </v>
      </c>
      <c r="BB156" t="str">
        <f t="shared" si="233"/>
        <v xml:space="preserve"> </v>
      </c>
      <c r="BC156" t="str">
        <f t="shared" si="234"/>
        <v xml:space="preserve"> </v>
      </c>
      <c r="BD156" t="str">
        <f t="shared" si="235"/>
        <v xml:space="preserve"> </v>
      </c>
      <c r="BE156" t="str">
        <f t="shared" si="236"/>
        <v xml:space="preserve"> </v>
      </c>
      <c r="BF156" t="str">
        <f t="shared" si="237"/>
        <v xml:space="preserve"> </v>
      </c>
      <c r="BG156" t="str">
        <f t="shared" si="238"/>
        <v xml:space="preserve"> </v>
      </c>
      <c r="BH156" t="str">
        <f t="shared" si="239"/>
        <v xml:space="preserve"> </v>
      </c>
      <c r="BI156" t="str">
        <f t="shared" si="243"/>
        <v xml:space="preserve"> </v>
      </c>
      <c r="BN156" t="str">
        <f>IF(OR(COUNTIF($AV$85:AV156, "LAST")&gt;0, COUNTIF($AV$85:AV156, "FINAL")&gt;0), "", IF($AJ$1&gt;=$K156, IFERROR(BF156-BG156, 0), ""))</f>
        <v/>
      </c>
      <c r="BT156">
        <f t="shared" si="244"/>
        <v>0</v>
      </c>
      <c r="BU156">
        <f t="shared" si="245"/>
        <v>0</v>
      </c>
      <c r="BV156" t="str">
        <f>IF(OR(COUNTIF($AV$85:AV156, "LAST")&gt;0, COUNTIF($AV$85:AV156, "FINAL")&gt;0), "", IF($AJ$1&gt;=$K156, AQ156, 0))</f>
        <v/>
      </c>
      <c r="BW156">
        <f t="shared" si="246"/>
        <v>0</v>
      </c>
      <c r="BX156">
        <f t="shared" si="247"/>
        <v>0</v>
      </c>
    </row>
    <row r="157" spans="11:76" x14ac:dyDescent="0.35">
      <c r="K157" s="28">
        <v>273</v>
      </c>
      <c r="M157" s="35">
        <f>AutoScoreboard!I102</f>
        <v>42</v>
      </c>
      <c r="N157" s="35">
        <f>AutoScoreboard!J102</f>
        <v>8</v>
      </c>
      <c r="O157" s="28">
        <f t="shared" si="240"/>
        <v>12</v>
      </c>
      <c r="P157" s="28">
        <f t="shared" si="241"/>
        <v>3</v>
      </c>
      <c r="Q157" s="28">
        <f t="shared" si="204"/>
        <v>2</v>
      </c>
      <c r="R157" s="28" t="str">
        <f t="shared" si="205"/>
        <v/>
      </c>
      <c r="S157" s="28">
        <f t="shared" si="206"/>
        <v>15</v>
      </c>
      <c r="T157" s="28">
        <f t="shared" si="207"/>
        <v>3</v>
      </c>
      <c r="U157" s="28" t="str">
        <f t="shared" si="208"/>
        <v/>
      </c>
      <c r="V157" s="28" t="str">
        <f t="shared" si="209"/>
        <v/>
      </c>
      <c r="W157" s="28">
        <f t="shared" si="210"/>
        <v>823</v>
      </c>
      <c r="X157" s="28">
        <f t="shared" si="203"/>
        <v>83</v>
      </c>
      <c r="Y157" s="28" t="str">
        <f t="shared" si="202"/>
        <v>50+33</v>
      </c>
      <c r="Z157" t="str">
        <f>IF(OR(COUNTIF($V$85:V156, "LAST")&gt;0, COUNTIF($V$85:V156, "FINAL")&gt;0), "", IF(Q157=1, IF(U157="SCORE", VLOOKUP(S157, D:E, 2, FALSE), ""), ""))</f>
        <v/>
      </c>
      <c r="AA157" t="str">
        <f>IF(OR(COUNTIF($V$85:V156, "LAST")&gt;0, COUNTIF($V$85:V156, "FINAL")&gt;0), "", IF(Q157=2, IF(U157="SCORE", VLOOKUP(S157, D:F, 3, FALSE), ""), ""))</f>
        <v/>
      </c>
      <c r="AB157" t="str">
        <f>IF(AD157="","", MAX($AB$4:AB156)+1)</f>
        <v/>
      </c>
      <c r="AC157" t="str">
        <f>IF(AE157="","", MAX($AC$4:AC156)+1)</f>
        <v/>
      </c>
      <c r="AD157" t="str">
        <f t="shared" si="211"/>
        <v/>
      </c>
      <c r="AE157" t="str">
        <f t="shared" si="212"/>
        <v/>
      </c>
      <c r="AF157">
        <f t="shared" si="213"/>
        <v>19</v>
      </c>
      <c r="AG157">
        <f t="shared" si="214"/>
        <v>36</v>
      </c>
      <c r="AH157">
        <f t="shared" si="215"/>
        <v>10</v>
      </c>
      <c r="AI157">
        <f t="shared" si="216"/>
        <v>610</v>
      </c>
      <c r="AK157" t="str">
        <f t="shared" si="217"/>
        <v xml:space="preserve"> </v>
      </c>
      <c r="AL157" t="str">
        <f t="shared" si="242"/>
        <v xml:space="preserve"> </v>
      </c>
      <c r="AM157" t="str">
        <f t="shared" si="218"/>
        <v xml:space="preserve"> </v>
      </c>
      <c r="AN157" t="str">
        <f t="shared" si="219"/>
        <v xml:space="preserve"> </v>
      </c>
      <c r="AO157" t="str">
        <f t="shared" si="220"/>
        <v xml:space="preserve"> </v>
      </c>
      <c r="AP157" t="str">
        <f t="shared" si="221"/>
        <v xml:space="preserve"> </v>
      </c>
      <c r="AQ157" t="str">
        <f t="shared" si="222"/>
        <v xml:space="preserve"> </v>
      </c>
      <c r="AR157" t="str">
        <f t="shared" si="223"/>
        <v xml:space="preserve"> </v>
      </c>
      <c r="AS157" t="str">
        <f t="shared" si="224"/>
        <v xml:space="preserve"> </v>
      </c>
      <c r="AT157" t="str">
        <f t="shared" si="225"/>
        <v xml:space="preserve"> </v>
      </c>
      <c r="AU157" t="str">
        <f t="shared" si="226"/>
        <v xml:space="preserve"> </v>
      </c>
      <c r="AV157" t="str">
        <f t="shared" si="227"/>
        <v xml:space="preserve"> </v>
      </c>
      <c r="AW157" t="str">
        <f t="shared" si="228"/>
        <v xml:space="preserve"> </v>
      </c>
      <c r="AX157" t="str">
        <f t="shared" si="229"/>
        <v xml:space="preserve"> </v>
      </c>
      <c r="AY157" t="str">
        <f t="shared" si="230"/>
        <v xml:space="preserve"> </v>
      </c>
      <c r="AZ157" t="str">
        <f t="shared" si="231"/>
        <v xml:space="preserve"> </v>
      </c>
      <c r="BA157" t="str">
        <f t="shared" si="232"/>
        <v xml:space="preserve"> </v>
      </c>
      <c r="BB157" t="str">
        <f t="shared" si="233"/>
        <v xml:space="preserve"> </v>
      </c>
      <c r="BC157" t="str">
        <f t="shared" si="234"/>
        <v xml:space="preserve"> </v>
      </c>
      <c r="BD157" t="str">
        <f t="shared" si="235"/>
        <v xml:space="preserve"> </v>
      </c>
      <c r="BE157" t="str">
        <f t="shared" si="236"/>
        <v xml:space="preserve"> </v>
      </c>
      <c r="BF157" t="str">
        <f t="shared" si="237"/>
        <v xml:space="preserve"> </v>
      </c>
      <c r="BG157" t="str">
        <f t="shared" si="238"/>
        <v xml:space="preserve"> </v>
      </c>
      <c r="BH157" t="str">
        <f t="shared" si="239"/>
        <v xml:space="preserve"> </v>
      </c>
      <c r="BI157" t="str">
        <f t="shared" si="243"/>
        <v xml:space="preserve"> </v>
      </c>
      <c r="BN157" t="str">
        <f>IF(OR(COUNTIF($AV$85:AV157, "LAST")&gt;0, COUNTIF($AV$85:AV157, "FINAL")&gt;0), "", IF($AJ$1&gt;=$K157, IFERROR(BF157-BG157, 0), ""))</f>
        <v/>
      </c>
      <c r="BT157">
        <f t="shared" si="244"/>
        <v>0</v>
      </c>
      <c r="BU157">
        <f t="shared" si="245"/>
        <v>0</v>
      </c>
      <c r="BV157" t="str">
        <f>IF(OR(COUNTIF($AV$85:AV157, "LAST")&gt;0, COUNTIF($AV$85:AV157, "FINAL")&gt;0), "", IF($AJ$1&gt;=$K157, AQ157, 0))</f>
        <v/>
      </c>
      <c r="BW157">
        <f t="shared" si="246"/>
        <v>0</v>
      </c>
      <c r="BX157">
        <f t="shared" si="247"/>
        <v>0</v>
      </c>
    </row>
    <row r="158" spans="11:76" x14ac:dyDescent="0.35">
      <c r="K158" s="28">
        <v>274</v>
      </c>
      <c r="M158" s="35">
        <f>AutoScoreboard!I103</f>
        <v>27</v>
      </c>
      <c r="N158" s="35">
        <f>AutoScoreboard!J103</f>
        <v>9</v>
      </c>
      <c r="O158" s="28">
        <f t="shared" si="240"/>
        <v>8</v>
      </c>
      <c r="P158" s="28">
        <f t="shared" si="241"/>
        <v>4</v>
      </c>
      <c r="Q158" s="28">
        <f t="shared" si="204"/>
        <v>1</v>
      </c>
      <c r="R158" s="28" t="str">
        <f t="shared" si="205"/>
        <v/>
      </c>
      <c r="S158" s="28">
        <f t="shared" si="206"/>
        <v>3</v>
      </c>
      <c r="T158" s="28">
        <f t="shared" si="207"/>
        <v>11</v>
      </c>
      <c r="U158" s="28" t="str">
        <f t="shared" si="208"/>
        <v/>
      </c>
      <c r="V158" s="28" t="str">
        <f t="shared" si="209"/>
        <v>FINAL</v>
      </c>
      <c r="W158" s="28">
        <f t="shared" si="210"/>
        <v>827</v>
      </c>
      <c r="X158" s="28">
        <f t="shared" si="203"/>
        <v>83</v>
      </c>
      <c r="Y158" s="28" t="str">
        <f t="shared" si="202"/>
        <v>50+33</v>
      </c>
      <c r="Z158" t="str">
        <f>IF(OR(COUNTIF($V$85:V157, "LAST")&gt;0, COUNTIF($V$85:V157, "FINAL")&gt;0), "", IF(Q158=1, IF(U158="SCORE", VLOOKUP(S158, D:E, 2, FALSE), ""), ""))</f>
        <v/>
      </c>
      <c r="AA158" t="str">
        <f>IF(OR(COUNTIF($V$85:V157, "LAST")&gt;0, COUNTIF($V$85:V157, "FINAL")&gt;0), "", IF(Q158=2, IF(U158="SCORE", VLOOKUP(S158, D:F, 3, FALSE), ""), ""))</f>
        <v/>
      </c>
      <c r="AB158" t="str">
        <f>IF(AD158="","", MAX($AB$4:AB157)+1)</f>
        <v/>
      </c>
      <c r="AC158" t="str">
        <f>IF(AE158="","", MAX($AC$4:AC157)+1)</f>
        <v/>
      </c>
      <c r="AD158" t="str">
        <f t="shared" si="211"/>
        <v/>
      </c>
      <c r="AE158" t="str">
        <f t="shared" si="212"/>
        <v/>
      </c>
      <c r="AF158">
        <f t="shared" si="213"/>
        <v>19</v>
      </c>
      <c r="AG158">
        <f t="shared" si="214"/>
        <v>36</v>
      </c>
      <c r="AH158">
        <f t="shared" si="215"/>
        <v>10</v>
      </c>
      <c r="AI158">
        <f t="shared" si="216"/>
        <v>610</v>
      </c>
      <c r="AK158" t="str">
        <f t="shared" si="217"/>
        <v xml:space="preserve"> </v>
      </c>
      <c r="AL158" t="str">
        <f t="shared" si="242"/>
        <v xml:space="preserve"> </v>
      </c>
      <c r="AM158" t="str">
        <f t="shared" si="218"/>
        <v xml:space="preserve"> </v>
      </c>
      <c r="AN158" t="str">
        <f t="shared" si="219"/>
        <v xml:space="preserve"> </v>
      </c>
      <c r="AO158" t="str">
        <f t="shared" si="220"/>
        <v xml:space="preserve"> </v>
      </c>
      <c r="AP158" t="str">
        <f t="shared" si="221"/>
        <v xml:space="preserve"> </v>
      </c>
      <c r="AQ158" t="str">
        <f t="shared" si="222"/>
        <v xml:space="preserve"> </v>
      </c>
      <c r="AR158" t="str">
        <f t="shared" si="223"/>
        <v xml:space="preserve"> </v>
      </c>
      <c r="AS158" t="str">
        <f t="shared" si="224"/>
        <v xml:space="preserve"> </v>
      </c>
      <c r="AT158" t="str">
        <f t="shared" si="225"/>
        <v xml:space="preserve"> </v>
      </c>
      <c r="AU158" t="str">
        <f t="shared" si="226"/>
        <v xml:space="preserve"> </v>
      </c>
      <c r="AV158" t="str">
        <f t="shared" si="227"/>
        <v xml:space="preserve"> </v>
      </c>
      <c r="AW158" t="str">
        <f t="shared" si="228"/>
        <v xml:space="preserve"> </v>
      </c>
      <c r="AX158" t="str">
        <f t="shared" si="229"/>
        <v xml:space="preserve"> </v>
      </c>
      <c r="AY158" t="str">
        <f t="shared" si="230"/>
        <v xml:space="preserve"> </v>
      </c>
      <c r="AZ158" t="str">
        <f t="shared" si="231"/>
        <v xml:space="preserve"> </v>
      </c>
      <c r="BA158" t="str">
        <f t="shared" si="232"/>
        <v xml:space="preserve"> </v>
      </c>
      <c r="BB158" t="str">
        <f t="shared" si="233"/>
        <v xml:space="preserve"> </v>
      </c>
      <c r="BC158" t="str">
        <f t="shared" si="234"/>
        <v xml:space="preserve"> </v>
      </c>
      <c r="BD158" t="str">
        <f t="shared" si="235"/>
        <v xml:space="preserve"> </v>
      </c>
      <c r="BE158" t="str">
        <f t="shared" si="236"/>
        <v xml:space="preserve"> </v>
      </c>
      <c r="BF158" t="str">
        <f t="shared" si="237"/>
        <v xml:space="preserve"> </v>
      </c>
      <c r="BG158" t="str">
        <f t="shared" si="238"/>
        <v xml:space="preserve"> </v>
      </c>
      <c r="BH158" t="str">
        <f t="shared" si="239"/>
        <v xml:space="preserve"> </v>
      </c>
      <c r="BI158" t="str">
        <f t="shared" si="243"/>
        <v xml:space="preserve"> </v>
      </c>
      <c r="BN158" t="str">
        <f>IF(OR(COUNTIF($AV$85:AV158, "LAST")&gt;0, COUNTIF($AV$85:AV158, "FINAL")&gt;0), "", IF($AJ$1&gt;=$K158, IFERROR(BF158-BG158, 0), ""))</f>
        <v/>
      </c>
      <c r="BT158">
        <f t="shared" si="244"/>
        <v>0</v>
      </c>
      <c r="BU158">
        <f t="shared" si="245"/>
        <v>0</v>
      </c>
      <c r="BV158" t="str">
        <f>IF(OR(COUNTIF($AV$85:AV158, "LAST")&gt;0, COUNTIF($AV$85:AV158, "FINAL")&gt;0), "", IF($AJ$1&gt;=$K158, AQ158, 0))</f>
        <v/>
      </c>
      <c r="BW158">
        <f t="shared" si="246"/>
        <v>0</v>
      </c>
      <c r="BX158">
        <f t="shared" si="247"/>
        <v>0</v>
      </c>
    </row>
    <row r="159" spans="11:76" x14ac:dyDescent="0.35">
      <c r="K159" s="28">
        <v>275</v>
      </c>
      <c r="M159" s="35">
        <f>AutoScoreboard!I104</f>
        <v>32</v>
      </c>
      <c r="N159" s="35">
        <f>AutoScoreboard!J104</f>
        <v>41</v>
      </c>
      <c r="O159" s="28">
        <f t="shared" si="240"/>
        <v>9</v>
      </c>
      <c r="P159" s="28">
        <f t="shared" si="241"/>
        <v>12</v>
      </c>
      <c r="Q159" s="28">
        <f t="shared" si="204"/>
        <v>2</v>
      </c>
      <c r="R159" s="28" t="str">
        <f t="shared" si="205"/>
        <v/>
      </c>
      <c r="S159" s="28">
        <f t="shared" si="206"/>
        <v>11</v>
      </c>
      <c r="T159" s="28">
        <f t="shared" si="207"/>
        <v>2</v>
      </c>
      <c r="U159" s="28" t="str">
        <f t="shared" si="208"/>
        <v/>
      </c>
      <c r="V159" s="28" t="str">
        <f t="shared" si="209"/>
        <v/>
      </c>
      <c r="W159" s="28">
        <f t="shared" si="210"/>
        <v>839</v>
      </c>
      <c r="X159" s="28">
        <f t="shared" si="203"/>
        <v>84</v>
      </c>
      <c r="Y159" s="28" t="str">
        <f t="shared" si="202"/>
        <v>50+34</v>
      </c>
      <c r="Z159" t="str">
        <f>IF(OR(COUNTIF($V$85:V158, "LAST")&gt;0, COUNTIF($V$85:V158, "FINAL")&gt;0), "", IF(Q159=1, IF(U159="SCORE", VLOOKUP(S159, D:E, 2, FALSE), ""), ""))</f>
        <v/>
      </c>
      <c r="AA159" t="str">
        <f>IF(OR(COUNTIF($V$85:V158, "LAST")&gt;0, COUNTIF($V$85:V158, "FINAL")&gt;0), "", IF(Q159=2, IF(U159="SCORE", VLOOKUP(S159, D:F, 3, FALSE), ""), ""))</f>
        <v/>
      </c>
      <c r="AB159" t="str">
        <f>IF(AD159="","", MAX($AB$4:AB158)+1)</f>
        <v/>
      </c>
      <c r="AC159" t="str">
        <f>IF(AE159="","", MAX($AC$4:AC158)+1)</f>
        <v/>
      </c>
      <c r="AD159" t="str">
        <f t="shared" si="211"/>
        <v/>
      </c>
      <c r="AE159" t="str">
        <f t="shared" si="212"/>
        <v/>
      </c>
      <c r="AF159">
        <f t="shared" si="213"/>
        <v>19</v>
      </c>
      <c r="AG159">
        <f t="shared" si="214"/>
        <v>36</v>
      </c>
      <c r="AH159">
        <f t="shared" si="215"/>
        <v>10</v>
      </c>
      <c r="AI159">
        <f t="shared" si="216"/>
        <v>610</v>
      </c>
      <c r="AK159" t="str">
        <f t="shared" si="217"/>
        <v xml:space="preserve"> </v>
      </c>
      <c r="AL159" t="str">
        <f t="shared" si="242"/>
        <v xml:space="preserve"> </v>
      </c>
      <c r="AM159" t="str">
        <f t="shared" si="218"/>
        <v xml:space="preserve"> </v>
      </c>
      <c r="AN159" t="str">
        <f t="shared" si="219"/>
        <v xml:space="preserve"> </v>
      </c>
      <c r="AO159" t="str">
        <f t="shared" si="220"/>
        <v xml:space="preserve"> </v>
      </c>
      <c r="AP159" t="str">
        <f t="shared" si="221"/>
        <v xml:space="preserve"> </v>
      </c>
      <c r="AQ159" t="str">
        <f t="shared" si="222"/>
        <v xml:space="preserve"> </v>
      </c>
      <c r="AR159" t="str">
        <f t="shared" si="223"/>
        <v xml:space="preserve"> </v>
      </c>
      <c r="AS159" t="str">
        <f t="shared" si="224"/>
        <v xml:space="preserve"> </v>
      </c>
      <c r="AT159" t="str">
        <f t="shared" si="225"/>
        <v xml:space="preserve"> </v>
      </c>
      <c r="AU159" t="str">
        <f t="shared" si="226"/>
        <v xml:space="preserve"> </v>
      </c>
      <c r="AV159" t="str">
        <f t="shared" si="227"/>
        <v xml:space="preserve"> </v>
      </c>
      <c r="AW159" t="str">
        <f t="shared" si="228"/>
        <v xml:space="preserve"> </v>
      </c>
      <c r="AX159" t="str">
        <f t="shared" si="229"/>
        <v xml:space="preserve"> </v>
      </c>
      <c r="AY159" t="str">
        <f t="shared" si="230"/>
        <v xml:space="preserve"> </v>
      </c>
      <c r="AZ159" t="str">
        <f t="shared" si="231"/>
        <v xml:space="preserve"> </v>
      </c>
      <c r="BA159" t="str">
        <f t="shared" si="232"/>
        <v xml:space="preserve"> </v>
      </c>
      <c r="BB159" t="str">
        <f t="shared" si="233"/>
        <v xml:space="preserve"> </v>
      </c>
      <c r="BC159" t="str">
        <f t="shared" si="234"/>
        <v xml:space="preserve"> </v>
      </c>
      <c r="BD159" t="str">
        <f t="shared" si="235"/>
        <v xml:space="preserve"> </v>
      </c>
      <c r="BE159" t="str">
        <f t="shared" si="236"/>
        <v xml:space="preserve"> </v>
      </c>
      <c r="BF159" t="str">
        <f t="shared" si="237"/>
        <v xml:space="preserve"> </v>
      </c>
      <c r="BG159" t="str">
        <f t="shared" si="238"/>
        <v xml:space="preserve"> </v>
      </c>
      <c r="BH159" t="str">
        <f t="shared" si="239"/>
        <v xml:space="preserve"> </v>
      </c>
      <c r="BI159" t="str">
        <f t="shared" si="243"/>
        <v xml:space="preserve"> </v>
      </c>
      <c r="BN159" t="str">
        <f>IF(OR(COUNTIF($AV$85:AV159, "LAST")&gt;0, COUNTIF($AV$85:AV159, "FINAL")&gt;0), "", IF($AJ$1&gt;=$K159, IFERROR(BF159-BG159, 0), ""))</f>
        <v/>
      </c>
      <c r="BT159">
        <f t="shared" si="244"/>
        <v>0</v>
      </c>
      <c r="BU159">
        <f t="shared" si="245"/>
        <v>0</v>
      </c>
      <c r="BV159" t="str">
        <f>IF(OR(COUNTIF($AV$85:AV159, "LAST")&gt;0, COUNTIF($AV$85:AV159, "FINAL")&gt;0), "", IF($AJ$1&gt;=$K159, AQ159, 0))</f>
        <v/>
      </c>
      <c r="BW159">
        <f t="shared" si="246"/>
        <v>0</v>
      </c>
      <c r="BX159">
        <f t="shared" si="247"/>
        <v>0</v>
      </c>
    </row>
    <row r="160" spans="11:76" x14ac:dyDescent="0.35">
      <c r="K160" s="28">
        <v>276</v>
      </c>
      <c r="M160" s="35">
        <f>AutoScoreboard!I105</f>
        <v>33</v>
      </c>
      <c r="N160" s="35">
        <f>AutoScoreboard!J105</f>
        <v>49</v>
      </c>
      <c r="O160" s="28">
        <f t="shared" si="240"/>
        <v>10</v>
      </c>
      <c r="P160" s="28">
        <f t="shared" si="241"/>
        <v>15</v>
      </c>
      <c r="Q160" s="28">
        <f t="shared" si="204"/>
        <v>1</v>
      </c>
      <c r="R160" s="28" t="str">
        <f t="shared" si="205"/>
        <v/>
      </c>
      <c r="S160" s="28">
        <f t="shared" si="206"/>
        <v>2</v>
      </c>
      <c r="T160" s="28">
        <f t="shared" si="207"/>
        <v>12</v>
      </c>
      <c r="U160" s="28" t="str">
        <f t="shared" si="208"/>
        <v/>
      </c>
      <c r="V160" s="28" t="str">
        <f t="shared" si="209"/>
        <v>FINAL</v>
      </c>
      <c r="W160" s="28">
        <f t="shared" si="210"/>
        <v>854</v>
      </c>
      <c r="X160" s="28">
        <f t="shared" si="203"/>
        <v>86</v>
      </c>
      <c r="Y160" s="28" t="str">
        <f t="shared" si="202"/>
        <v>50+36</v>
      </c>
      <c r="Z160" t="str">
        <f>IF(OR(COUNTIF($V$85:V159, "LAST")&gt;0, COUNTIF($V$85:V159, "FINAL")&gt;0), "", IF(Q160=1, IF(U160="SCORE", VLOOKUP(S160, D:E, 2, FALSE), ""), ""))</f>
        <v/>
      </c>
      <c r="AA160" t="str">
        <f>IF(OR(COUNTIF($V$85:V159, "LAST")&gt;0, COUNTIF($V$85:V159, "FINAL")&gt;0), "", IF(Q160=2, IF(U160="SCORE", VLOOKUP(S160, D:F, 3, FALSE), ""), ""))</f>
        <v/>
      </c>
      <c r="AB160" t="str">
        <f>IF(AD160="","", MAX($AB$4:AB159)+1)</f>
        <v/>
      </c>
      <c r="AC160" t="str">
        <f>IF(AE160="","", MAX($AC$4:AC159)+1)</f>
        <v/>
      </c>
      <c r="AD160" t="str">
        <f t="shared" si="211"/>
        <v/>
      </c>
      <c r="AE160" t="str">
        <f t="shared" si="212"/>
        <v/>
      </c>
      <c r="AF160">
        <f t="shared" si="213"/>
        <v>19</v>
      </c>
      <c r="AG160">
        <f t="shared" si="214"/>
        <v>36</v>
      </c>
      <c r="AH160">
        <f t="shared" si="215"/>
        <v>10</v>
      </c>
      <c r="AI160">
        <f t="shared" si="216"/>
        <v>610</v>
      </c>
      <c r="AK160" t="str">
        <f t="shared" si="217"/>
        <v xml:space="preserve"> </v>
      </c>
      <c r="AL160" t="str">
        <f t="shared" si="242"/>
        <v xml:space="preserve"> </v>
      </c>
      <c r="AM160" t="str">
        <f t="shared" si="218"/>
        <v xml:space="preserve"> </v>
      </c>
      <c r="AN160" t="str">
        <f t="shared" si="219"/>
        <v xml:space="preserve"> </v>
      </c>
      <c r="AO160" t="str">
        <f t="shared" si="220"/>
        <v xml:space="preserve"> </v>
      </c>
      <c r="AP160" t="str">
        <f t="shared" si="221"/>
        <v xml:space="preserve"> </v>
      </c>
      <c r="AQ160" t="str">
        <f t="shared" si="222"/>
        <v xml:space="preserve"> </v>
      </c>
      <c r="AR160" t="str">
        <f t="shared" si="223"/>
        <v xml:space="preserve"> </v>
      </c>
      <c r="AS160" t="str">
        <f t="shared" si="224"/>
        <v xml:space="preserve"> </v>
      </c>
      <c r="AT160" t="str">
        <f t="shared" si="225"/>
        <v xml:space="preserve"> </v>
      </c>
      <c r="AU160" t="str">
        <f t="shared" si="226"/>
        <v xml:space="preserve"> </v>
      </c>
      <c r="AV160" t="str">
        <f t="shared" si="227"/>
        <v xml:space="preserve"> </v>
      </c>
      <c r="AW160" t="str">
        <f t="shared" si="228"/>
        <v xml:space="preserve"> </v>
      </c>
      <c r="AX160" t="str">
        <f t="shared" si="229"/>
        <v xml:space="preserve"> </v>
      </c>
      <c r="AY160" t="str">
        <f t="shared" si="230"/>
        <v xml:space="preserve"> </v>
      </c>
      <c r="AZ160" t="str">
        <f t="shared" si="231"/>
        <v xml:space="preserve"> </v>
      </c>
      <c r="BA160" t="str">
        <f t="shared" si="232"/>
        <v xml:space="preserve"> </v>
      </c>
      <c r="BB160" t="str">
        <f t="shared" si="233"/>
        <v xml:space="preserve"> </v>
      </c>
      <c r="BC160" t="str">
        <f t="shared" si="234"/>
        <v xml:space="preserve"> </v>
      </c>
      <c r="BD160" t="str">
        <f t="shared" si="235"/>
        <v xml:space="preserve"> </v>
      </c>
      <c r="BE160" t="str">
        <f t="shared" si="236"/>
        <v xml:space="preserve"> </v>
      </c>
      <c r="BF160" t="str">
        <f t="shared" si="237"/>
        <v xml:space="preserve"> </v>
      </c>
      <c r="BG160" t="str">
        <f t="shared" si="238"/>
        <v xml:space="preserve"> </v>
      </c>
      <c r="BH160" t="str">
        <f t="shared" si="239"/>
        <v xml:space="preserve"> </v>
      </c>
      <c r="BI160" t="str">
        <f t="shared" si="243"/>
        <v xml:space="preserve"> </v>
      </c>
      <c r="BN160" t="str">
        <f>IF(OR(COUNTIF($AV$85:AV160, "LAST")&gt;0, COUNTIF($AV$85:AV160, "FINAL")&gt;0), "", IF($AJ$1&gt;=$K160, IFERROR(BF160-BG160, 0), ""))</f>
        <v/>
      </c>
      <c r="BT160">
        <f t="shared" si="244"/>
        <v>0</v>
      </c>
      <c r="BU160">
        <f t="shared" si="245"/>
        <v>0</v>
      </c>
      <c r="BV160" t="str">
        <f>IF(OR(COUNTIF($AV$85:AV160, "LAST")&gt;0, COUNTIF($AV$85:AV160, "FINAL")&gt;0), "", IF($AJ$1&gt;=$K160, AQ160, 0))</f>
        <v/>
      </c>
      <c r="BW160">
        <f t="shared" si="246"/>
        <v>0</v>
      </c>
      <c r="BX160">
        <f t="shared" si="247"/>
        <v>0</v>
      </c>
    </row>
    <row r="161" spans="10:76" x14ac:dyDescent="0.35">
      <c r="K161" s="28">
        <v>277</v>
      </c>
      <c r="M161" s="35">
        <f>AutoScoreboard!I106</f>
        <v>35</v>
      </c>
      <c r="N161" s="35">
        <f>AutoScoreboard!J106</f>
        <v>7</v>
      </c>
      <c r="O161" s="28">
        <f t="shared" si="240"/>
        <v>10</v>
      </c>
      <c r="P161" s="28">
        <f t="shared" si="241"/>
        <v>3</v>
      </c>
      <c r="Q161" s="28">
        <f t="shared" si="204"/>
        <v>2</v>
      </c>
      <c r="R161" s="28" t="str">
        <f t="shared" si="205"/>
        <v/>
      </c>
      <c r="S161" s="28">
        <f t="shared" si="206"/>
        <v>12</v>
      </c>
      <c r="T161" s="28">
        <f t="shared" si="207"/>
        <v>2</v>
      </c>
      <c r="U161" s="28" t="str">
        <f t="shared" si="208"/>
        <v/>
      </c>
      <c r="V161" s="28" t="str">
        <f t="shared" si="209"/>
        <v/>
      </c>
      <c r="W161" s="28">
        <f t="shared" si="210"/>
        <v>857</v>
      </c>
      <c r="X161" s="28">
        <f t="shared" si="203"/>
        <v>86</v>
      </c>
      <c r="Y161" s="28" t="str">
        <f t="shared" si="202"/>
        <v>50+36</v>
      </c>
      <c r="Z161" t="str">
        <f>IF(OR(COUNTIF($V$85:V160, "LAST")&gt;0, COUNTIF($V$85:V160, "FINAL")&gt;0), "", IF(Q161=1, IF(U161="SCORE", VLOOKUP(S161, D:E, 2, FALSE), ""), ""))</f>
        <v/>
      </c>
      <c r="AA161" t="str">
        <f>IF(OR(COUNTIF($V$85:V160, "LAST")&gt;0, COUNTIF($V$85:V160, "FINAL")&gt;0), "", IF(Q161=2, IF(U161="SCORE", VLOOKUP(S161, D:F, 3, FALSE), ""), ""))</f>
        <v/>
      </c>
      <c r="AB161" t="str">
        <f>IF(AD161="","", MAX($AB$4:AB160)+1)</f>
        <v/>
      </c>
      <c r="AC161" t="str">
        <f>IF(AE161="","", MAX($AC$4:AC160)+1)</f>
        <v/>
      </c>
      <c r="AD161" t="str">
        <f t="shared" si="211"/>
        <v/>
      </c>
      <c r="AE161" t="str">
        <f t="shared" si="212"/>
        <v/>
      </c>
      <c r="AF161">
        <f t="shared" si="213"/>
        <v>19</v>
      </c>
      <c r="AG161">
        <f t="shared" si="214"/>
        <v>36</v>
      </c>
      <c r="AH161">
        <f t="shared" si="215"/>
        <v>10</v>
      </c>
      <c r="AI161">
        <f t="shared" si="216"/>
        <v>610</v>
      </c>
      <c r="AK161" t="str">
        <f t="shared" si="217"/>
        <v xml:space="preserve"> </v>
      </c>
      <c r="AL161" t="str">
        <f t="shared" si="242"/>
        <v xml:space="preserve"> </v>
      </c>
      <c r="AM161" t="str">
        <f t="shared" si="218"/>
        <v xml:space="preserve"> </v>
      </c>
      <c r="AN161" t="str">
        <f t="shared" si="219"/>
        <v xml:space="preserve"> </v>
      </c>
      <c r="AO161" t="str">
        <f t="shared" si="220"/>
        <v xml:space="preserve"> </v>
      </c>
      <c r="AP161" t="str">
        <f t="shared" si="221"/>
        <v xml:space="preserve"> </v>
      </c>
      <c r="AQ161" t="str">
        <f t="shared" si="222"/>
        <v xml:space="preserve"> </v>
      </c>
      <c r="AR161" t="str">
        <f t="shared" si="223"/>
        <v xml:space="preserve"> </v>
      </c>
      <c r="AS161" t="str">
        <f t="shared" si="224"/>
        <v xml:space="preserve"> </v>
      </c>
      <c r="AT161" t="str">
        <f t="shared" si="225"/>
        <v xml:space="preserve"> </v>
      </c>
      <c r="AU161" t="str">
        <f t="shared" si="226"/>
        <v xml:space="preserve"> </v>
      </c>
      <c r="AV161" t="str">
        <f t="shared" si="227"/>
        <v xml:space="preserve"> </v>
      </c>
      <c r="AW161" t="str">
        <f t="shared" si="228"/>
        <v xml:space="preserve"> </v>
      </c>
      <c r="AX161" t="str">
        <f t="shared" si="229"/>
        <v xml:space="preserve"> </v>
      </c>
      <c r="AY161" t="str">
        <f t="shared" si="230"/>
        <v xml:space="preserve"> </v>
      </c>
      <c r="AZ161" t="str">
        <f t="shared" si="231"/>
        <v xml:space="preserve"> </v>
      </c>
      <c r="BA161" t="str">
        <f t="shared" si="232"/>
        <v xml:space="preserve"> </v>
      </c>
      <c r="BB161" t="str">
        <f t="shared" si="233"/>
        <v xml:space="preserve"> </v>
      </c>
      <c r="BC161" t="str">
        <f t="shared" si="234"/>
        <v xml:space="preserve"> </v>
      </c>
      <c r="BD161" t="str">
        <f t="shared" si="235"/>
        <v xml:space="preserve"> </v>
      </c>
      <c r="BE161" t="str">
        <f t="shared" si="236"/>
        <v xml:space="preserve"> </v>
      </c>
      <c r="BF161" t="str">
        <f t="shared" si="237"/>
        <v xml:space="preserve"> </v>
      </c>
      <c r="BG161" t="str">
        <f t="shared" si="238"/>
        <v xml:space="preserve"> </v>
      </c>
      <c r="BH161" t="str">
        <f t="shared" si="239"/>
        <v xml:space="preserve"> </v>
      </c>
      <c r="BI161" t="str">
        <f t="shared" si="243"/>
        <v xml:space="preserve"> </v>
      </c>
      <c r="BN161" t="str">
        <f>IF(OR(COUNTIF($AV$85:AV161, "LAST")&gt;0, COUNTIF($AV$85:AV161, "FINAL")&gt;0), "", IF($AJ$1&gt;=$K161, IFERROR(BF161-BG161, 0), ""))</f>
        <v/>
      </c>
      <c r="BT161">
        <f t="shared" si="244"/>
        <v>0</v>
      </c>
      <c r="BU161">
        <f t="shared" si="245"/>
        <v>0</v>
      </c>
      <c r="BV161" t="str">
        <f>IF(OR(COUNTIF($AV$85:AV161, "LAST")&gt;0, COUNTIF($AV$85:AV161, "FINAL")&gt;0), "", IF($AJ$1&gt;=$K161, AQ161, 0))</f>
        <v/>
      </c>
      <c r="BW161">
        <f t="shared" si="246"/>
        <v>0</v>
      </c>
      <c r="BX161">
        <f t="shared" si="247"/>
        <v>0</v>
      </c>
    </row>
    <row r="162" spans="10:76" x14ac:dyDescent="0.35">
      <c r="K162" s="28">
        <v>278</v>
      </c>
      <c r="M162" s="35">
        <f>AutoScoreboard!I107</f>
        <v>48</v>
      </c>
      <c r="N162" s="35">
        <f>AutoScoreboard!J107</f>
        <v>46</v>
      </c>
      <c r="O162" s="28">
        <f t="shared" si="240"/>
        <v>13</v>
      </c>
      <c r="P162" s="28">
        <f t="shared" si="241"/>
        <v>13</v>
      </c>
      <c r="Q162" s="28">
        <f t="shared" si="204"/>
        <v>1</v>
      </c>
      <c r="R162" s="28" t="str">
        <f t="shared" si="205"/>
        <v/>
      </c>
      <c r="S162" s="28">
        <f t="shared" si="206"/>
        <v>2</v>
      </c>
      <c r="T162" s="28">
        <f t="shared" si="207"/>
        <v>15</v>
      </c>
      <c r="U162" s="28" t="str">
        <f t="shared" si="208"/>
        <v/>
      </c>
      <c r="V162" s="28" t="str">
        <f t="shared" si="209"/>
        <v>FINAL</v>
      </c>
      <c r="W162" s="28">
        <f t="shared" si="210"/>
        <v>870</v>
      </c>
      <c r="X162" s="28">
        <f t="shared" si="203"/>
        <v>87</v>
      </c>
      <c r="Y162" s="28" t="str">
        <f t="shared" si="202"/>
        <v>50+37</v>
      </c>
      <c r="Z162" t="str">
        <f>IF(OR(COUNTIF($V$85:V161, "LAST")&gt;0, COUNTIF($V$85:V161, "FINAL")&gt;0), "", IF(Q162=1, IF(U162="SCORE", VLOOKUP(S162, D:E, 2, FALSE), ""), ""))</f>
        <v/>
      </c>
      <c r="AA162" t="str">
        <f>IF(OR(COUNTIF($V$85:V161, "LAST")&gt;0, COUNTIF($V$85:V161, "FINAL")&gt;0), "", IF(Q162=2, IF(U162="SCORE", VLOOKUP(S162, D:F, 3, FALSE), ""), ""))</f>
        <v/>
      </c>
      <c r="AB162" t="str">
        <f>IF(AD162="","", MAX($AB$4:AB161)+1)</f>
        <v/>
      </c>
      <c r="AC162" t="str">
        <f>IF(AE162="","", MAX($AC$4:AC161)+1)</f>
        <v/>
      </c>
      <c r="AD162" t="str">
        <f t="shared" si="211"/>
        <v/>
      </c>
      <c r="AE162" t="str">
        <f t="shared" si="212"/>
        <v/>
      </c>
      <c r="AF162">
        <f t="shared" si="213"/>
        <v>19</v>
      </c>
      <c r="AG162">
        <f t="shared" si="214"/>
        <v>36</v>
      </c>
      <c r="AH162">
        <f t="shared" si="215"/>
        <v>10</v>
      </c>
      <c r="AI162">
        <f t="shared" si="216"/>
        <v>610</v>
      </c>
      <c r="AK162" t="str">
        <f t="shared" si="217"/>
        <v xml:space="preserve"> </v>
      </c>
      <c r="AL162" t="str">
        <f t="shared" si="242"/>
        <v xml:space="preserve"> </v>
      </c>
      <c r="AM162" t="str">
        <f t="shared" si="218"/>
        <v xml:space="preserve"> </v>
      </c>
      <c r="AN162" t="str">
        <f t="shared" si="219"/>
        <v xml:space="preserve"> </v>
      </c>
      <c r="AO162" t="str">
        <f t="shared" si="220"/>
        <v xml:space="preserve"> </v>
      </c>
      <c r="AP162" t="str">
        <f t="shared" si="221"/>
        <v xml:space="preserve"> </v>
      </c>
      <c r="AQ162" t="str">
        <f t="shared" si="222"/>
        <v xml:space="preserve"> </v>
      </c>
      <c r="AR162" t="str">
        <f t="shared" si="223"/>
        <v xml:space="preserve"> </v>
      </c>
      <c r="AS162" t="str">
        <f t="shared" si="224"/>
        <v xml:space="preserve"> </v>
      </c>
      <c r="AT162" t="str">
        <f t="shared" si="225"/>
        <v xml:space="preserve"> </v>
      </c>
      <c r="AU162" t="str">
        <f t="shared" si="226"/>
        <v xml:space="preserve"> </v>
      </c>
      <c r="AV162" t="str">
        <f t="shared" si="227"/>
        <v xml:space="preserve"> </v>
      </c>
      <c r="AW162" t="str">
        <f t="shared" si="228"/>
        <v xml:space="preserve"> </v>
      </c>
      <c r="AX162" t="str">
        <f t="shared" si="229"/>
        <v xml:space="preserve"> </v>
      </c>
      <c r="AY162" t="str">
        <f t="shared" si="230"/>
        <v xml:space="preserve"> </v>
      </c>
      <c r="AZ162" t="str">
        <f t="shared" si="231"/>
        <v xml:space="preserve"> </v>
      </c>
      <c r="BA162" t="str">
        <f t="shared" si="232"/>
        <v xml:space="preserve"> </v>
      </c>
      <c r="BB162" t="str">
        <f t="shared" si="233"/>
        <v xml:space="preserve"> </v>
      </c>
      <c r="BC162" t="str">
        <f t="shared" si="234"/>
        <v xml:space="preserve"> </v>
      </c>
      <c r="BD162" t="str">
        <f t="shared" si="235"/>
        <v xml:space="preserve"> </v>
      </c>
      <c r="BE162" t="str">
        <f t="shared" si="236"/>
        <v xml:space="preserve"> </v>
      </c>
      <c r="BF162" t="str">
        <f t="shared" si="237"/>
        <v xml:space="preserve"> </v>
      </c>
      <c r="BG162" t="str">
        <f t="shared" si="238"/>
        <v xml:space="preserve"> </v>
      </c>
      <c r="BH162" t="str">
        <f t="shared" si="239"/>
        <v xml:space="preserve"> </v>
      </c>
      <c r="BI162" t="str">
        <f t="shared" si="243"/>
        <v xml:space="preserve"> </v>
      </c>
      <c r="BN162" t="str">
        <f>IF(OR(COUNTIF($AV$85:AV162, "LAST")&gt;0, COUNTIF($AV$85:AV162, "FINAL")&gt;0), "", IF($AJ$1&gt;=$K162, IFERROR(BF162-BG162, 0), ""))</f>
        <v/>
      </c>
      <c r="BT162">
        <f t="shared" si="244"/>
        <v>0</v>
      </c>
      <c r="BU162">
        <f t="shared" si="245"/>
        <v>0</v>
      </c>
      <c r="BV162" t="str">
        <f>IF(OR(COUNTIF($AV$85:AV162, "LAST")&gt;0, COUNTIF($AV$85:AV162, "FINAL")&gt;0), "", IF($AJ$1&gt;=$K162, AQ162, 0))</f>
        <v/>
      </c>
      <c r="BW162">
        <f t="shared" si="246"/>
        <v>0</v>
      </c>
      <c r="BX162">
        <f t="shared" si="247"/>
        <v>0</v>
      </c>
    </row>
    <row r="163" spans="10:76" x14ac:dyDescent="0.35">
      <c r="BK163">
        <f>IFERROR(IFERROR(IF(COUNTIF(AV165:AX243, "FINAL")&gt;0, VLOOKUP("FINAL", AV165:AX243, 3, FALSE)-AX165, VLOOKUP("LAST", AV165:AX243, 3, FALSE)-AX165), MAX(AX165:AX243)-AX165), 0)</f>
        <v>0</v>
      </c>
    </row>
    <row r="164" spans="10:76" x14ac:dyDescent="0.35">
      <c r="J164" t="s">
        <v>3499</v>
      </c>
      <c r="K164" s="28" t="s">
        <v>3477</v>
      </c>
      <c r="L164" s="28" t="s">
        <v>3477</v>
      </c>
      <c r="M164" s="28" t="s">
        <v>3479</v>
      </c>
      <c r="N164" s="28" t="s">
        <v>3480</v>
      </c>
      <c r="O164" s="28" t="s">
        <v>3481</v>
      </c>
      <c r="P164" s="28" t="s">
        <v>39</v>
      </c>
      <c r="Q164" s="28" t="s">
        <v>1796</v>
      </c>
      <c r="R164" s="28" t="s">
        <v>3478</v>
      </c>
      <c r="S164" s="28" t="s">
        <v>3494</v>
      </c>
      <c r="T164" s="28" t="s">
        <v>3495</v>
      </c>
      <c r="U164" s="28" t="s">
        <v>3482</v>
      </c>
      <c r="V164" s="28" t="s">
        <v>3498</v>
      </c>
      <c r="W164" s="28" t="s">
        <v>39</v>
      </c>
      <c r="X164" s="28" t="s">
        <v>3493</v>
      </c>
      <c r="Y164" s="28" t="s">
        <v>3488</v>
      </c>
      <c r="Z164" t="s">
        <v>3484</v>
      </c>
      <c r="AA164" t="s">
        <v>3485</v>
      </c>
      <c r="AD164" t="s">
        <v>3486</v>
      </c>
      <c r="AE164" t="s">
        <v>3487</v>
      </c>
      <c r="AF164" t="s">
        <v>3490</v>
      </c>
      <c r="AG164" t="s">
        <v>3491</v>
      </c>
      <c r="AH164" t="s">
        <v>3489</v>
      </c>
    </row>
    <row r="165" spans="10:76" x14ac:dyDescent="0.35">
      <c r="K165" s="28">
        <v>300</v>
      </c>
      <c r="Q165" s="28">
        <v>2</v>
      </c>
      <c r="R165" s="28" t="s">
        <v>3483</v>
      </c>
      <c r="S165" s="28">
        <v>10</v>
      </c>
      <c r="W165" s="28">
        <v>500</v>
      </c>
      <c r="X165" s="28">
        <f t="shared" ref="X165:X209" si="248">ROUNDDOWN(W165/10, 0)+(IF(AND(COUNTIF(U162:U165, "SCORE")&gt;1, (ROUNDDOWN(W165/10, 0)+IF((ROUNDDOWN(W165/10,0)=(W165/10)), 0, 1))=X163), IF((ROUNDDOWN(W165/10,0)=(W165/10)), 1, 2), IF((ROUNDDOWN(W165/10,0)=(W165/10)), 0, 1)))</f>
        <v>50</v>
      </c>
      <c r="Y165" s="28">
        <f>IF(W165&lt;601, X165, CONCATENATE("60+", X165-60))</f>
        <v>50</v>
      </c>
      <c r="AK165" t="str">
        <f t="shared" ref="AK165:AK196" si="249">IF($AJ$1&gt;=$K165, IF(K165=0, "", K165), " ")</f>
        <v xml:space="preserve"> </v>
      </c>
      <c r="AL165" t="str">
        <f t="shared" ref="AL165" si="250">IF($AJ$1&gt;=$K165, IF(L165=0, "", L165), " ")</f>
        <v xml:space="preserve"> </v>
      </c>
      <c r="AM165" t="str">
        <f t="shared" ref="AM165:AM196" si="251">IF($AJ$1&gt;=$K165, IF(M165=0, "", M165), " ")</f>
        <v xml:space="preserve"> </v>
      </c>
      <c r="AN165" t="str">
        <f t="shared" ref="AN165:AN196" si="252">IF($AJ$1&gt;=$K165, IF(N165=0, "", N165), " ")</f>
        <v xml:space="preserve"> </v>
      </c>
      <c r="AO165" t="str">
        <f t="shared" ref="AO165:AO196" si="253">IF($AJ$1&gt;=$K165, IF(O165=0, "", O165), " ")</f>
        <v xml:space="preserve"> </v>
      </c>
      <c r="AP165" t="str">
        <f t="shared" ref="AP165:AP196" si="254">IF($AJ$1&gt;=$K165, IF(P165=0, "", P165), " ")</f>
        <v xml:space="preserve"> </v>
      </c>
      <c r="AQ165" t="str">
        <f t="shared" ref="AQ165:AQ196" si="255">IF($AJ$1&gt;=$K165, IF(Q165=0, "", Q165), " ")</f>
        <v xml:space="preserve"> </v>
      </c>
      <c r="AR165" t="str">
        <f t="shared" ref="AR165:AR196" si="256">IF($AJ$1&gt;=$K165, IF(R165=0, "", R165), " ")</f>
        <v xml:space="preserve"> </v>
      </c>
      <c r="AS165" t="str">
        <f t="shared" ref="AS165:AS196" si="257">IF($AJ$1&gt;=$K165, IF(S165=0, "", S165), " ")</f>
        <v xml:space="preserve"> </v>
      </c>
      <c r="AT165" t="str">
        <f t="shared" ref="AT165:AT196" si="258">IF($AJ$1&gt;=$K165, IF(T165=0, "", T165), " ")</f>
        <v xml:space="preserve"> </v>
      </c>
      <c r="AU165" t="str">
        <f t="shared" ref="AU165:AU196" si="259">IF($AJ$1&gt;=$K165, IF(U165=0, "", U165), " ")</f>
        <v xml:space="preserve"> </v>
      </c>
      <c r="AV165" t="str">
        <f t="shared" ref="AV165:AV196" si="260">IF($AJ$1&gt;=$K165, IF(V165=0, "", V165), " ")</f>
        <v xml:space="preserve"> </v>
      </c>
      <c r="AW165" t="str">
        <f t="shared" ref="AW165:AW196" si="261">IF($AJ$1&gt;=$K165, IF(W165=0, "", W165), " ")</f>
        <v xml:space="preserve"> </v>
      </c>
      <c r="AX165" t="str">
        <f t="shared" ref="AX165:AX196" si="262">IF($AJ$1&gt;=$K165, IF(X165=0, "", X165), " ")</f>
        <v xml:space="preserve"> </v>
      </c>
      <c r="AY165" t="str">
        <f t="shared" ref="AY165:AY196" si="263">IF($AJ$1&gt;=$K165, IF(Y165=0, "", Y165), " ")</f>
        <v xml:space="preserve"> </v>
      </c>
      <c r="AZ165" t="str">
        <f t="shared" ref="AZ165:AZ196" si="264">IF($AJ$1&gt;=$K165, IF(Z165=0, "", Z165), " ")</f>
        <v xml:space="preserve"> </v>
      </c>
      <c r="BA165" t="str">
        <f t="shared" ref="BA165:BA196" si="265">IF($AJ$1&gt;=$K165, IF(AA165=0, "", AA165), " ")</f>
        <v xml:space="preserve"> </v>
      </c>
      <c r="BB165" t="str">
        <f t="shared" ref="BB165:BB196" si="266">IF($AJ$1&gt;=$K165, IF(AB165=0, "", AB165), " ")</f>
        <v xml:space="preserve"> </v>
      </c>
      <c r="BC165" t="str">
        <f t="shared" ref="BC165:BC196" si="267">IF($AJ$1&gt;=$K165, IF(AC165=0, "", AC165), " ")</f>
        <v xml:space="preserve"> </v>
      </c>
      <c r="BD165" t="str">
        <f t="shared" ref="BD165:BD196" si="268">IF($AJ$1&gt;=$K165, IF(AD165=0, "", AD165), " ")</f>
        <v xml:space="preserve"> </v>
      </c>
      <c r="BE165" t="str">
        <f t="shared" ref="BE165:BE196" si="269">IF($AJ$1&gt;=$K165, IF(AE165=0, "", AE165), " ")</f>
        <v xml:space="preserve"> </v>
      </c>
      <c r="BF165" t="str">
        <f t="shared" ref="BF165:BF196" si="270">IF($AJ$1&gt;=$K165, IF(AF165=0, "", AF165), " ")</f>
        <v xml:space="preserve"> </v>
      </c>
      <c r="BG165" t="str">
        <f t="shared" ref="BG165:BG196" si="271">IF($AJ$1&gt;=$K165, IF(AG165=0, "", AG165), " ")</f>
        <v xml:space="preserve"> </v>
      </c>
      <c r="BH165" t="str">
        <f t="shared" ref="BH165:BH196" si="272">IF($AJ$1&gt;=$K165, IF(AH165=0, "", AH165), " ")</f>
        <v xml:space="preserve"> </v>
      </c>
    </row>
    <row r="166" spans="10:76" x14ac:dyDescent="0.35">
      <c r="K166" s="28">
        <v>301</v>
      </c>
      <c r="M166" s="35">
        <f>AutoScoreboard!K30</f>
        <v>0</v>
      </c>
      <c r="N166" s="35">
        <f>AutoScoreboard!L30</f>
        <v>0</v>
      </c>
      <c r="O166" s="28" t="e">
        <f t="shared" ref="O166:O197" si="273">VLOOKUP(M166, A:B, 2, FALSE)</f>
        <v>#N/A</v>
      </c>
      <c r="P166" s="28" t="e">
        <f t="shared" ref="P166:P197" si="274">VLOOKUP(N166, A:B, 2, FALSE)</f>
        <v>#N/A</v>
      </c>
      <c r="Q166" s="28">
        <v>2</v>
      </c>
      <c r="R166" s="28" t="str">
        <f>IF(OR(R165="START", U165="SCORE"), "KO", "")</f>
        <v>KO</v>
      </c>
      <c r="S166" s="28">
        <v>10</v>
      </c>
      <c r="T166" s="28" t="e">
        <f>IF(Q166=1, IF(AND(R166="KO", (S166+O166)&gt;18), 15, S166+O166), IF(AND(R166="KO", (S166-O166)&lt;2), 5, S166-O166))</f>
        <v>#N/A</v>
      </c>
      <c r="U166" s="28" t="e">
        <f>IF(ISBLANK(T166), "", IF(OR(T166&lt;2, T166&gt;18), "SCORE", ""))</f>
        <v>#N/A</v>
      </c>
      <c r="V166" s="28" t="e">
        <f>IF(AND(W165&gt;AI166, U165&lt;&gt;"SCORE", U166&lt;&gt;"SCORE", Q166=IF(AF166&gt;AG166, 2, IF(AG166&gt;AF166, 1, Q166))), IF(AF166&lt;&gt;AG166, "FINAL", "LAST"), "")</f>
        <v>#N/A</v>
      </c>
      <c r="W166" s="28" t="e">
        <f>W165+P166</f>
        <v>#N/A</v>
      </c>
      <c r="X166" s="28" t="e">
        <f t="shared" si="248"/>
        <v>#N/A</v>
      </c>
      <c r="Y166" s="28" t="e">
        <f>IF(W166&lt;601, X166, CONCATENATE("60+", X166-60))</f>
        <v>#N/A</v>
      </c>
      <c r="AB166" t="str">
        <f>IF(AD166="","", MAX($AB$4:AB165)+1)</f>
        <v/>
      </c>
      <c r="AC166" t="str">
        <f>IF(AE166="","", MAX($AC$4:AC165)+1)</f>
        <v/>
      </c>
      <c r="AD166" t="str">
        <f t="shared" ref="AD166" si="275">IF(Z166="", "", CONCATENATE(Z166, "*", Y166, IF(AND(Q166=1, S166=4, R165="KO"), "$", IF(AND(Q166=2, S166=16, R165="KO"), "$", IF(AND(Q166=1, S166=5, R165="KO"), "#", IF(AND(Q166=2, S166=15, R165="KO"), "#", IF(O166=15, "!", "")))))))</f>
        <v/>
      </c>
      <c r="AE166" t="str">
        <f t="shared" ref="AE166" si="276">IF(AA166="", "", CONCATENATE(AA166, "*", Y166, IF(AND(Q166=1, S166=4, R165="KO"), "$", IF(AND(Q166=2, S166=16, R165="KO"), "$", IF(AND(Q166=1, S166=5, R165="KO"), "#", IF(AND(Q166=2, S166=15, R165="KO"), "#", IF(O166=15, "!", "")))))))</f>
        <v/>
      </c>
      <c r="AF166">
        <f>IF(Z166&lt;&gt;"", Z166, 0)+AF162+IFERROR(VLOOKUP(AB166, $G$1:$I$24, 2, FALSE), 0)</f>
        <v>19</v>
      </c>
      <c r="AG166">
        <f>IF(AA166&lt;&gt;"", AA166, 0)+AG162+IFERROR(VLOOKUP(AC166, $G$1:$I$24, 3, FALSE), 0)</f>
        <v>36</v>
      </c>
      <c r="AH166">
        <v>0</v>
      </c>
      <c r="AI166">
        <f>600+((AH166+1)*10)</f>
        <v>610</v>
      </c>
      <c r="AK166" t="str">
        <f t="shared" si="249"/>
        <v xml:space="preserve"> </v>
      </c>
      <c r="AL166" t="str">
        <f t="shared" ref="AL166:AL217" si="277">IF($AJ$1&gt;=$K166, IF(L166=0, "", L166), " ")</f>
        <v xml:space="preserve"> </v>
      </c>
      <c r="AM166" t="str">
        <f t="shared" si="251"/>
        <v xml:space="preserve"> </v>
      </c>
      <c r="AN166" t="str">
        <f t="shared" si="252"/>
        <v xml:space="preserve"> </v>
      </c>
      <c r="AO166" t="str">
        <f t="shared" si="253"/>
        <v xml:space="preserve"> </v>
      </c>
      <c r="AP166" t="str">
        <f t="shared" si="254"/>
        <v xml:space="preserve"> </v>
      </c>
      <c r="AQ166" t="str">
        <f t="shared" si="255"/>
        <v xml:space="preserve"> </v>
      </c>
      <c r="AR166" t="str">
        <f t="shared" si="256"/>
        <v xml:space="preserve"> </v>
      </c>
      <c r="AS166" t="str">
        <f t="shared" si="257"/>
        <v xml:space="preserve"> </v>
      </c>
      <c r="AT166" t="str">
        <f t="shared" si="258"/>
        <v xml:space="preserve"> </v>
      </c>
      <c r="AU166" t="str">
        <f t="shared" si="259"/>
        <v xml:space="preserve"> </v>
      </c>
      <c r="AV166" t="str">
        <f t="shared" si="260"/>
        <v xml:space="preserve"> </v>
      </c>
      <c r="AW166" t="str">
        <f t="shared" si="261"/>
        <v xml:space="preserve"> </v>
      </c>
      <c r="AX166" t="str">
        <f t="shared" si="262"/>
        <v xml:space="preserve"> </v>
      </c>
      <c r="AY166" t="str">
        <f t="shared" si="263"/>
        <v xml:space="preserve"> </v>
      </c>
      <c r="AZ166" t="str">
        <f t="shared" si="264"/>
        <v xml:space="preserve"> </v>
      </c>
      <c r="BA166" t="str">
        <f t="shared" si="265"/>
        <v xml:space="preserve"> </v>
      </c>
      <c r="BB166" t="str">
        <f t="shared" si="266"/>
        <v xml:space="preserve"> </v>
      </c>
      <c r="BC166" t="str">
        <f t="shared" si="267"/>
        <v xml:space="preserve"> </v>
      </c>
      <c r="BD166" t="str">
        <f t="shared" si="268"/>
        <v xml:space="preserve"> </v>
      </c>
      <c r="BE166" t="str">
        <f t="shared" si="269"/>
        <v xml:space="preserve"> </v>
      </c>
      <c r="BF166" t="str">
        <f t="shared" si="270"/>
        <v xml:space="preserve"> </v>
      </c>
      <c r="BG166" t="str">
        <f t="shared" si="271"/>
        <v xml:space="preserve"> </v>
      </c>
      <c r="BH166" t="str">
        <f t="shared" si="272"/>
        <v xml:space="preserve"> </v>
      </c>
      <c r="BI166" t="str">
        <f t="shared" ref="BI166:BI197" si="278">IF($AJ$1&gt;=$K166, IF(AI166=0, "", AI166), " ")</f>
        <v xml:space="preserve"> </v>
      </c>
      <c r="BN166" t="str">
        <f>IF(OR(COUNTIF($AV$166:AV166, "LAST")&gt;0, COUNTIF($AV$166:AV166, "FINAL")&gt;0), "", IF($AJ$1&gt;=$K166, IFERROR(BF166-BG166, 0), ""))</f>
        <v/>
      </c>
      <c r="BT166">
        <f t="shared" ref="BT166" si="279">IF(BV166=1, AO166, 0)</f>
        <v>0</v>
      </c>
      <c r="BU166">
        <f t="shared" ref="BU166" si="280">IF(BV166=1, AP166, 0)</f>
        <v>0</v>
      </c>
      <c r="BV166">
        <f>IF(OR(COUNTIF($AV$166:AV166, "LAST")&gt;0, COUNTIF($AV$166:AV166, "FINAL")&gt;0), "", IF($AJ$1&gt;=$K166, AQ166, 0))</f>
        <v>0</v>
      </c>
      <c r="BW166">
        <f t="shared" ref="BW166" si="281">IF(BV166=2, AO166, 0)</f>
        <v>0</v>
      </c>
      <c r="BX166">
        <f t="shared" ref="BX166" si="282">IF(BV166=2, AP166, 0)</f>
        <v>0</v>
      </c>
    </row>
    <row r="167" spans="10:76" x14ac:dyDescent="0.35">
      <c r="K167" s="28">
        <v>302</v>
      </c>
      <c r="M167" s="35">
        <f>AutoScoreboard!K31</f>
        <v>0</v>
      </c>
      <c r="N167" s="35">
        <f>AutoScoreboard!L31</f>
        <v>0</v>
      </c>
      <c r="O167" s="28" t="e">
        <f t="shared" si="273"/>
        <v>#N/A</v>
      </c>
      <c r="P167" s="28" t="e">
        <f t="shared" si="274"/>
        <v>#N/A</v>
      </c>
      <c r="Q167" s="28" t="e">
        <f>IF(U166="SCORE", Q166, IF(Q166=1, 2, 1))</f>
        <v>#N/A</v>
      </c>
      <c r="R167" s="28" t="e">
        <f t="shared" ref="R167" si="283">IF(OR(R166="START", U166="SCORE"), "KO", "")</f>
        <v>#N/A</v>
      </c>
      <c r="S167" s="28" t="e">
        <f>IF(U166="SCORE", 10, T166)</f>
        <v>#N/A</v>
      </c>
      <c r="T167" s="28" t="e">
        <f>IF(Q167=1, IF(AND(R167="KO", (S167+O167)&gt;18), 15, S167+O167), IF(AND(R167="KO", (S167-O167)&lt;2), 5, S167-O167))</f>
        <v>#N/A</v>
      </c>
      <c r="U167" s="28" t="e">
        <f t="shared" ref="U167" si="284">IF(ISBLANK(T167), "", IF(OR(T167&lt;2, T167&gt;18), "SCORE", ""))</f>
        <v>#N/A</v>
      </c>
      <c r="V167" s="28" t="e">
        <f t="shared" ref="V167" si="285">IF(AND(W166&gt;AI167, U166&lt;&gt;"SCORE", U167&lt;&gt;"SCORE", Q167=IF(AF167&gt;AG167, 2, IF(AG167&gt;AF167, 1, Q167))), IF(AF167&lt;&gt;AG167, "FINAL", "LAST"), "")</f>
        <v>#N/A</v>
      </c>
      <c r="W167" s="28" t="e">
        <f t="shared" ref="W167" si="286">W166+P167</f>
        <v>#N/A</v>
      </c>
      <c r="X167" s="28" t="e">
        <f t="shared" si="248"/>
        <v>#N/A</v>
      </c>
      <c r="Y167" s="28" t="e">
        <f t="shared" ref="Y167:Y217" si="287">IF(W167&lt;601, X167, CONCATENATE("60+", X167-60))</f>
        <v>#N/A</v>
      </c>
      <c r="Z167" t="e">
        <f>IF(OR(COUNTIF($V$166:V166, "LAST")&gt;0, COUNTIF($V$166:V166, "FINAL")&gt;0), "", IF(Q167=1, IF(U167="SCORE", VLOOKUP(S167, D:E, 2, FALSE), ""), ""))</f>
        <v>#N/A</v>
      </c>
      <c r="AA167" t="e">
        <f>IF(OR(COUNTIF($V$166:V166, "LAST")&gt;0, COUNTIF($V$166:V166, "FINAL")&gt;0), "", IF(Q167=2, IF(U167="SCORE", VLOOKUP(S167, D:F, 3, FALSE), ""), ""))</f>
        <v>#N/A</v>
      </c>
      <c r="AB167" t="e">
        <f>IF(AD167="","", MAX($AB$4:AB166)+1)</f>
        <v>#N/A</v>
      </c>
      <c r="AC167" t="e">
        <f>IF(AE167="","", MAX($AC$4:AC166)+1)</f>
        <v>#N/A</v>
      </c>
      <c r="AD167" t="e">
        <f t="shared" ref="AD167:AD217" si="288">IF(Z167="", "", CONCATENATE(Z167, "*", Y167, IF(AND(Q167=1, S167=4, R166="KO"), "$", IF(AND(Q167=2, S167=16, R166="KO"), "$", IF(AND(Q167=1, S167=5, R166="KO"), "#", IF(AND(Q167=2, S167=15, R166="KO"), "#", IF(O167=15, "!", "")))))))</f>
        <v>#N/A</v>
      </c>
      <c r="AE167" t="e">
        <f t="shared" ref="AE167:AE217" si="289">IF(AA167="", "", CONCATENATE(AA167, "*", Y167, IF(AND(Q167=1, S167=4, R166="KO"), "$", IF(AND(Q167=2, S167=16, R166="KO"), "$", IF(AND(Q167=1, S167=5, R166="KO"), "#", IF(AND(Q167=2, S167=15, R166="KO"), "#", IF(O167=15, "!", "")))))))</f>
        <v>#N/A</v>
      </c>
      <c r="AF167" t="e">
        <f>IF(Z167&lt;&gt;"", Z167, 0)+AF166+IFERROR(VLOOKUP(AB167, $G$1:$I$24, 2, FALSE), 0)</f>
        <v>#N/A</v>
      </c>
      <c r="AG167" t="e">
        <f>IF(AA167&lt;&gt;"", AA167, 0)+AG166+IFERROR(VLOOKUP(AC167, $G$1:$I$24, 3, FALSE), 0)</f>
        <v>#N/A</v>
      </c>
      <c r="AH167">
        <f>COUNTIFS(U167, "SCORE", W167, "&lt;501")+((COUNTIFS(U167, "SCORE", W167, "&gt;500"))/2)+AH166</f>
        <v>0</v>
      </c>
      <c r="AI167">
        <f t="shared" ref="AI167:AI217" si="290">600+((AH167+1)*10)</f>
        <v>610</v>
      </c>
      <c r="AK167" t="str">
        <f t="shared" si="249"/>
        <v xml:space="preserve"> </v>
      </c>
      <c r="AL167" t="str">
        <f t="shared" si="277"/>
        <v xml:space="preserve"> </v>
      </c>
      <c r="AM167" t="str">
        <f t="shared" si="251"/>
        <v xml:space="preserve"> </v>
      </c>
      <c r="AN167" t="str">
        <f t="shared" si="252"/>
        <v xml:space="preserve"> </v>
      </c>
      <c r="AO167" t="str">
        <f t="shared" si="253"/>
        <v xml:space="preserve"> </v>
      </c>
      <c r="AP167" t="str">
        <f t="shared" si="254"/>
        <v xml:space="preserve"> </v>
      </c>
      <c r="AQ167" t="str">
        <f t="shared" si="255"/>
        <v xml:space="preserve"> </v>
      </c>
      <c r="AR167" t="str">
        <f t="shared" si="256"/>
        <v xml:space="preserve"> </v>
      </c>
      <c r="AS167" t="str">
        <f t="shared" si="257"/>
        <v xml:space="preserve"> </v>
      </c>
      <c r="AT167" t="str">
        <f t="shared" si="258"/>
        <v xml:space="preserve"> </v>
      </c>
      <c r="AU167" t="str">
        <f t="shared" si="259"/>
        <v xml:space="preserve"> </v>
      </c>
      <c r="AV167" t="str">
        <f t="shared" si="260"/>
        <v xml:space="preserve"> </v>
      </c>
      <c r="AW167" t="str">
        <f t="shared" si="261"/>
        <v xml:space="preserve"> </v>
      </c>
      <c r="AX167" t="str">
        <f t="shared" si="262"/>
        <v xml:space="preserve"> </v>
      </c>
      <c r="AY167" t="str">
        <f t="shared" si="263"/>
        <v xml:space="preserve"> </v>
      </c>
      <c r="AZ167" t="str">
        <f t="shared" si="264"/>
        <v xml:space="preserve"> </v>
      </c>
      <c r="BA167" t="str">
        <f t="shared" si="265"/>
        <v xml:space="preserve"> </v>
      </c>
      <c r="BB167" t="str">
        <f t="shared" si="266"/>
        <v xml:space="preserve"> </v>
      </c>
      <c r="BC167" t="str">
        <f t="shared" si="267"/>
        <v xml:space="preserve"> </v>
      </c>
      <c r="BD167" t="str">
        <f t="shared" si="268"/>
        <v xml:space="preserve"> </v>
      </c>
      <c r="BE167" t="str">
        <f t="shared" si="269"/>
        <v xml:space="preserve"> </v>
      </c>
      <c r="BF167" t="str">
        <f t="shared" si="270"/>
        <v xml:space="preserve"> </v>
      </c>
      <c r="BG167" t="str">
        <f t="shared" si="271"/>
        <v xml:space="preserve"> </v>
      </c>
      <c r="BH167" t="str">
        <f t="shared" si="272"/>
        <v xml:space="preserve"> </v>
      </c>
      <c r="BI167" t="str">
        <f t="shared" si="278"/>
        <v xml:space="preserve"> </v>
      </c>
      <c r="BN167" t="str">
        <f>IF(OR(COUNTIF($AV$166:AV167, "LAST")&gt;0, COUNTIF($AV$166:AV167, "FINAL")&gt;0), "", IF($AJ$1&gt;=$K167, IFERROR(BF167-BG167, 0), ""))</f>
        <v/>
      </c>
      <c r="BT167">
        <f t="shared" ref="BT167:BT217" si="291">IF(BV167=1, AO167, 0)</f>
        <v>0</v>
      </c>
      <c r="BU167">
        <f t="shared" ref="BU167:BU217" si="292">IF(BV167=1, AP167, 0)</f>
        <v>0</v>
      </c>
      <c r="BV167">
        <f>IF(OR(COUNTIF($AV$166:AV167, "LAST")&gt;0, COUNTIF($AV$166:AV167, "FINAL")&gt;0), "", IF($AJ$1&gt;=$K167, AQ167, 0))</f>
        <v>0</v>
      </c>
      <c r="BW167">
        <f t="shared" ref="BW167:BW217" si="293">IF(BV167=2, AO167, 0)</f>
        <v>0</v>
      </c>
      <c r="BX167">
        <f t="shared" ref="BX167:BX217" si="294">IF(BV167=2, AP167, 0)</f>
        <v>0</v>
      </c>
    </row>
    <row r="168" spans="10:76" x14ac:dyDescent="0.35">
      <c r="K168" s="28">
        <v>303</v>
      </c>
      <c r="M168" s="35">
        <f>AutoScoreboard!K32</f>
        <v>0</v>
      </c>
      <c r="N168" s="35">
        <f>AutoScoreboard!L32</f>
        <v>0</v>
      </c>
      <c r="O168" s="28" t="e">
        <f t="shared" si="273"/>
        <v>#N/A</v>
      </c>
      <c r="P168" s="28" t="e">
        <f t="shared" si="274"/>
        <v>#N/A</v>
      </c>
      <c r="Q168" s="28" t="e">
        <f t="shared" ref="Q168:Q217" si="295">IF(U167="SCORE", Q167, IF(Q167=1, 2, 1))</f>
        <v>#N/A</v>
      </c>
      <c r="R168" s="28" t="e">
        <f t="shared" ref="R168:R217" si="296">IF(OR(R167="START", U167="SCORE"), "KO", "")</f>
        <v>#N/A</v>
      </c>
      <c r="S168" s="28" t="e">
        <f t="shared" ref="S168:S217" si="297">IF(U167="SCORE", 10, T167)</f>
        <v>#N/A</v>
      </c>
      <c r="T168" s="28" t="e">
        <f t="shared" ref="T168:T217" si="298">IF(Q168=1, IF(AND(R168="KO", (S168+O168)&gt;18), 15, S168+O168), IF(AND(R168="KO", (S168-O168)&lt;2), 5, S168-O168))</f>
        <v>#N/A</v>
      </c>
      <c r="U168" s="28" t="e">
        <f t="shared" ref="U168:U217" si="299">IF(ISBLANK(T168), "", IF(OR(T168&lt;2, T168&gt;18), "SCORE", ""))</f>
        <v>#N/A</v>
      </c>
      <c r="V168" s="28" t="e">
        <f t="shared" ref="V168:V217" si="300">IF(AND(W167&gt;AI168, U167&lt;&gt;"SCORE", U168&lt;&gt;"SCORE", Q168=IF(AF168&gt;AG168, 2, IF(AG168&gt;AF168, 1, Q168))), IF(AF168&lt;&gt;AG168, "FINAL", "LAST"), "")</f>
        <v>#N/A</v>
      </c>
      <c r="W168" s="28" t="e">
        <f t="shared" ref="W168:W217" si="301">W167+P168</f>
        <v>#N/A</v>
      </c>
      <c r="X168" s="28" t="e">
        <f t="shared" si="248"/>
        <v>#N/A</v>
      </c>
      <c r="Y168" s="28" t="e">
        <f t="shared" si="287"/>
        <v>#N/A</v>
      </c>
      <c r="Z168" t="e">
        <f>IF(OR(COUNTIF($V$166:V167, "LAST")&gt;0, COUNTIF($V$166:V167, "FINAL")&gt;0), "", IF(Q168=1, IF(U168="SCORE", VLOOKUP(S168, D:E, 2, FALSE), ""), ""))</f>
        <v>#N/A</v>
      </c>
      <c r="AA168" t="e">
        <f>IF(OR(COUNTIF($V$166:V167, "LAST")&gt;0, COUNTIF($V$166:V167, "FINAL")&gt;0), "", IF(Q168=2, IF(U168="SCORE", VLOOKUP(S168, D:F, 3, FALSE), ""), ""))</f>
        <v>#N/A</v>
      </c>
      <c r="AB168" t="e">
        <f>IF(AD168="","", MAX($AB$4:AB167)+1)</f>
        <v>#N/A</v>
      </c>
      <c r="AC168" t="e">
        <f>IF(AE168="","", MAX($AC$4:AC167)+1)</f>
        <v>#N/A</v>
      </c>
      <c r="AD168" t="e">
        <f t="shared" si="288"/>
        <v>#N/A</v>
      </c>
      <c r="AE168" t="e">
        <f t="shared" si="289"/>
        <v>#N/A</v>
      </c>
      <c r="AF168" t="e">
        <f t="shared" ref="AF168:AF217" si="302">IF(Z168&lt;&gt;"", Z168, 0)+AF167+IFERROR(VLOOKUP(AB168, $G$1:$I$24, 2, FALSE), 0)</f>
        <v>#N/A</v>
      </c>
      <c r="AG168" t="e">
        <f t="shared" ref="AG168:AG217" si="303">IF(AA168&lt;&gt;"", AA168, 0)+AG167+IFERROR(VLOOKUP(AC168, $G$1:$I$24, 3, FALSE), 0)</f>
        <v>#N/A</v>
      </c>
      <c r="AH168">
        <f t="shared" ref="AH168:AH217" si="304">COUNTIFS(U168, "SCORE", W168, "&lt;501")+((COUNTIFS(U168, "SCORE", W168, "&gt;500"))/2)+AH167</f>
        <v>0</v>
      </c>
      <c r="AI168">
        <f t="shared" si="290"/>
        <v>610</v>
      </c>
      <c r="AK168" t="str">
        <f t="shared" si="249"/>
        <v xml:space="preserve"> </v>
      </c>
      <c r="AL168" t="str">
        <f t="shared" si="277"/>
        <v xml:space="preserve"> </v>
      </c>
      <c r="AM168" t="str">
        <f t="shared" si="251"/>
        <v xml:space="preserve"> </v>
      </c>
      <c r="AN168" t="str">
        <f t="shared" si="252"/>
        <v xml:space="preserve"> </v>
      </c>
      <c r="AO168" t="str">
        <f t="shared" si="253"/>
        <v xml:space="preserve"> </v>
      </c>
      <c r="AP168" t="str">
        <f t="shared" si="254"/>
        <v xml:space="preserve"> </v>
      </c>
      <c r="AQ168" t="str">
        <f t="shared" si="255"/>
        <v xml:space="preserve"> </v>
      </c>
      <c r="AR168" t="str">
        <f t="shared" si="256"/>
        <v xml:space="preserve"> </v>
      </c>
      <c r="AS168" t="str">
        <f t="shared" si="257"/>
        <v xml:space="preserve"> </v>
      </c>
      <c r="AT168" t="str">
        <f t="shared" si="258"/>
        <v xml:space="preserve"> </v>
      </c>
      <c r="AU168" t="str">
        <f t="shared" si="259"/>
        <v xml:space="preserve"> </v>
      </c>
      <c r="AV168" t="str">
        <f t="shared" si="260"/>
        <v xml:space="preserve"> </v>
      </c>
      <c r="AW168" t="str">
        <f t="shared" si="261"/>
        <v xml:space="preserve"> </v>
      </c>
      <c r="AX168" t="str">
        <f t="shared" si="262"/>
        <v xml:space="preserve"> </v>
      </c>
      <c r="AY168" t="str">
        <f t="shared" si="263"/>
        <v xml:space="preserve"> </v>
      </c>
      <c r="AZ168" t="str">
        <f t="shared" si="264"/>
        <v xml:space="preserve"> </v>
      </c>
      <c r="BA168" t="str">
        <f t="shared" si="265"/>
        <v xml:space="preserve"> </v>
      </c>
      <c r="BB168" t="str">
        <f t="shared" si="266"/>
        <v xml:space="preserve"> </v>
      </c>
      <c r="BC168" t="str">
        <f t="shared" si="267"/>
        <v xml:space="preserve"> </v>
      </c>
      <c r="BD168" t="str">
        <f t="shared" si="268"/>
        <v xml:space="preserve"> </v>
      </c>
      <c r="BE168" t="str">
        <f t="shared" si="269"/>
        <v xml:space="preserve"> </v>
      </c>
      <c r="BF168" t="str">
        <f t="shared" si="270"/>
        <v xml:space="preserve"> </v>
      </c>
      <c r="BG168" t="str">
        <f t="shared" si="271"/>
        <v xml:space="preserve"> </v>
      </c>
      <c r="BH168" t="str">
        <f t="shared" si="272"/>
        <v xml:space="preserve"> </v>
      </c>
      <c r="BI168" t="str">
        <f t="shared" si="278"/>
        <v xml:space="preserve"> </v>
      </c>
      <c r="BN168" t="str">
        <f>IF(OR(COUNTIF($AV$166:AV168, "LAST")&gt;0, COUNTIF($AV$166:AV168, "FINAL")&gt;0), "", IF($AJ$1&gt;=$K168, IFERROR(BF168-BG168, 0), ""))</f>
        <v/>
      </c>
      <c r="BT168">
        <f t="shared" si="291"/>
        <v>0</v>
      </c>
      <c r="BU168">
        <f t="shared" si="292"/>
        <v>0</v>
      </c>
      <c r="BV168">
        <f>IF(OR(COUNTIF($AV$166:AV168, "LAST")&gt;0, COUNTIF($AV$166:AV168, "FINAL")&gt;0), "", IF($AJ$1&gt;=$K168, AQ168, 0))</f>
        <v>0</v>
      </c>
      <c r="BW168">
        <f t="shared" si="293"/>
        <v>0</v>
      </c>
      <c r="BX168">
        <f t="shared" si="294"/>
        <v>0</v>
      </c>
    </row>
    <row r="169" spans="10:76" x14ac:dyDescent="0.35">
      <c r="K169" s="28">
        <v>304</v>
      </c>
      <c r="M169" s="35">
        <f>AutoScoreboard!K33</f>
        <v>0</v>
      </c>
      <c r="N169" s="35">
        <f>AutoScoreboard!L33</f>
        <v>0</v>
      </c>
      <c r="O169" s="28" t="e">
        <f t="shared" si="273"/>
        <v>#N/A</v>
      </c>
      <c r="P169" s="28" t="e">
        <f t="shared" si="274"/>
        <v>#N/A</v>
      </c>
      <c r="Q169" s="28" t="e">
        <f t="shared" si="295"/>
        <v>#N/A</v>
      </c>
      <c r="R169" s="28" t="e">
        <f t="shared" si="296"/>
        <v>#N/A</v>
      </c>
      <c r="S169" s="28" t="e">
        <f t="shared" si="297"/>
        <v>#N/A</v>
      </c>
      <c r="T169" s="28" t="e">
        <f t="shared" si="298"/>
        <v>#N/A</v>
      </c>
      <c r="U169" s="28" t="e">
        <f t="shared" si="299"/>
        <v>#N/A</v>
      </c>
      <c r="V169" s="28" t="e">
        <f t="shared" si="300"/>
        <v>#N/A</v>
      </c>
      <c r="W169" s="28" t="e">
        <f t="shared" si="301"/>
        <v>#N/A</v>
      </c>
      <c r="X169" s="28" t="e">
        <f t="shared" si="248"/>
        <v>#N/A</v>
      </c>
      <c r="Y169" s="28" t="e">
        <f t="shared" si="287"/>
        <v>#N/A</v>
      </c>
      <c r="Z169" t="e">
        <f>IF(OR(COUNTIF($V$166:V168, "LAST")&gt;0, COUNTIF($V$166:V168, "FINAL")&gt;0), "", IF(Q169=1, IF(U169="SCORE", VLOOKUP(S169, D:E, 2, FALSE), ""), ""))</f>
        <v>#N/A</v>
      </c>
      <c r="AA169" t="e">
        <f>IF(OR(COUNTIF($V$166:V168, "LAST")&gt;0, COUNTIF($V$166:V168, "FINAL")&gt;0), "", IF(Q169=2, IF(U169="SCORE", VLOOKUP(S169, D:F, 3, FALSE), ""), ""))</f>
        <v>#N/A</v>
      </c>
      <c r="AB169" t="e">
        <f>IF(AD169="","", MAX($AB$4:AB168)+1)</f>
        <v>#N/A</v>
      </c>
      <c r="AC169" t="e">
        <f>IF(AE169="","", MAX($AC$4:AC168)+1)</f>
        <v>#N/A</v>
      </c>
      <c r="AD169" t="e">
        <f t="shared" si="288"/>
        <v>#N/A</v>
      </c>
      <c r="AE169" t="e">
        <f t="shared" si="289"/>
        <v>#N/A</v>
      </c>
      <c r="AF169" t="e">
        <f t="shared" si="302"/>
        <v>#N/A</v>
      </c>
      <c r="AG169" t="e">
        <f t="shared" si="303"/>
        <v>#N/A</v>
      </c>
      <c r="AH169">
        <f t="shared" si="304"/>
        <v>0</v>
      </c>
      <c r="AI169">
        <f t="shared" si="290"/>
        <v>610</v>
      </c>
      <c r="AK169" t="str">
        <f t="shared" si="249"/>
        <v xml:space="preserve"> </v>
      </c>
      <c r="AL169" t="str">
        <f t="shared" si="277"/>
        <v xml:space="preserve"> </v>
      </c>
      <c r="AM169" t="str">
        <f t="shared" si="251"/>
        <v xml:space="preserve"> </v>
      </c>
      <c r="AN169" t="str">
        <f t="shared" si="252"/>
        <v xml:space="preserve"> </v>
      </c>
      <c r="AO169" t="str">
        <f t="shared" si="253"/>
        <v xml:space="preserve"> </v>
      </c>
      <c r="AP169" t="str">
        <f t="shared" si="254"/>
        <v xml:space="preserve"> </v>
      </c>
      <c r="AQ169" t="str">
        <f t="shared" si="255"/>
        <v xml:space="preserve"> </v>
      </c>
      <c r="AR169" t="str">
        <f t="shared" si="256"/>
        <v xml:space="preserve"> </v>
      </c>
      <c r="AS169" t="str">
        <f t="shared" si="257"/>
        <v xml:space="preserve"> </v>
      </c>
      <c r="AT169" t="str">
        <f t="shared" si="258"/>
        <v xml:space="preserve"> </v>
      </c>
      <c r="AU169" t="str">
        <f t="shared" si="259"/>
        <v xml:space="preserve"> </v>
      </c>
      <c r="AV169" t="str">
        <f t="shared" si="260"/>
        <v xml:space="preserve"> </v>
      </c>
      <c r="AW169" t="str">
        <f t="shared" si="261"/>
        <v xml:space="preserve"> </v>
      </c>
      <c r="AX169" t="str">
        <f t="shared" si="262"/>
        <v xml:space="preserve"> </v>
      </c>
      <c r="AY169" t="str">
        <f t="shared" si="263"/>
        <v xml:space="preserve"> </v>
      </c>
      <c r="AZ169" t="str">
        <f t="shared" si="264"/>
        <v xml:space="preserve"> </v>
      </c>
      <c r="BA169" t="str">
        <f t="shared" si="265"/>
        <v xml:space="preserve"> </v>
      </c>
      <c r="BB169" t="str">
        <f t="shared" si="266"/>
        <v xml:space="preserve"> </v>
      </c>
      <c r="BC169" t="str">
        <f t="shared" si="267"/>
        <v xml:space="preserve"> </v>
      </c>
      <c r="BD169" t="str">
        <f t="shared" si="268"/>
        <v xml:space="preserve"> </v>
      </c>
      <c r="BE169" t="str">
        <f t="shared" si="269"/>
        <v xml:space="preserve"> </v>
      </c>
      <c r="BF169" t="str">
        <f t="shared" si="270"/>
        <v xml:space="preserve"> </v>
      </c>
      <c r="BG169" t="str">
        <f t="shared" si="271"/>
        <v xml:space="preserve"> </v>
      </c>
      <c r="BH169" t="str">
        <f t="shared" si="272"/>
        <v xml:space="preserve"> </v>
      </c>
      <c r="BI169" t="str">
        <f t="shared" si="278"/>
        <v xml:space="preserve"> </v>
      </c>
      <c r="BN169" t="str">
        <f>IF(OR(COUNTIF($AV$166:AV169, "LAST")&gt;0, COUNTIF($AV$166:AV169, "FINAL")&gt;0), "", IF($AJ$1&gt;=$K169, IFERROR(BF169-BG169, 0), ""))</f>
        <v/>
      </c>
      <c r="BT169">
        <f t="shared" si="291"/>
        <v>0</v>
      </c>
      <c r="BU169">
        <f t="shared" si="292"/>
        <v>0</v>
      </c>
      <c r="BV169">
        <f>IF(OR(COUNTIF($AV$166:AV169, "LAST")&gt;0, COUNTIF($AV$166:AV169, "FINAL")&gt;0), "", IF($AJ$1&gt;=$K169, AQ169, 0))</f>
        <v>0</v>
      </c>
      <c r="BW169">
        <f t="shared" si="293"/>
        <v>0</v>
      </c>
      <c r="BX169">
        <f t="shared" si="294"/>
        <v>0</v>
      </c>
    </row>
    <row r="170" spans="10:76" x14ac:dyDescent="0.35">
      <c r="K170" s="28">
        <v>305</v>
      </c>
      <c r="M170" s="35">
        <f>AutoScoreboard!K34</f>
        <v>0</v>
      </c>
      <c r="N170" s="35">
        <f>AutoScoreboard!L34</f>
        <v>0</v>
      </c>
      <c r="O170" s="28" t="e">
        <f t="shared" si="273"/>
        <v>#N/A</v>
      </c>
      <c r="P170" s="28" t="e">
        <f t="shared" si="274"/>
        <v>#N/A</v>
      </c>
      <c r="Q170" s="28" t="e">
        <f t="shared" si="295"/>
        <v>#N/A</v>
      </c>
      <c r="R170" s="28" t="e">
        <f t="shared" si="296"/>
        <v>#N/A</v>
      </c>
      <c r="S170" s="28" t="e">
        <f t="shared" si="297"/>
        <v>#N/A</v>
      </c>
      <c r="T170" s="28" t="e">
        <f t="shared" si="298"/>
        <v>#N/A</v>
      </c>
      <c r="U170" s="28" t="e">
        <f t="shared" si="299"/>
        <v>#N/A</v>
      </c>
      <c r="V170" s="28" t="e">
        <f t="shared" si="300"/>
        <v>#N/A</v>
      </c>
      <c r="W170" s="28" t="e">
        <f t="shared" si="301"/>
        <v>#N/A</v>
      </c>
      <c r="X170" s="28" t="e">
        <f t="shared" si="248"/>
        <v>#N/A</v>
      </c>
      <c r="Y170" s="28" t="e">
        <f t="shared" si="287"/>
        <v>#N/A</v>
      </c>
      <c r="Z170" t="e">
        <f>IF(OR(COUNTIF($V$166:V169, "LAST")&gt;0, COUNTIF($V$166:V169, "FINAL")&gt;0), "", IF(Q170=1, IF(U170="SCORE", VLOOKUP(S170, D:E, 2, FALSE), ""), ""))</f>
        <v>#N/A</v>
      </c>
      <c r="AA170" t="e">
        <f>IF(OR(COUNTIF($V$166:V169, "LAST")&gt;0, COUNTIF($V$166:V169, "FINAL")&gt;0), "", IF(Q170=2, IF(U170="SCORE", VLOOKUP(S170, D:F, 3, FALSE), ""), ""))</f>
        <v>#N/A</v>
      </c>
      <c r="AB170" t="e">
        <f>IF(AD170="","", MAX($AB$4:AB169)+1)</f>
        <v>#N/A</v>
      </c>
      <c r="AC170" t="e">
        <f>IF(AE170="","", MAX($AC$4:AC169)+1)</f>
        <v>#N/A</v>
      </c>
      <c r="AD170" t="e">
        <f t="shared" si="288"/>
        <v>#N/A</v>
      </c>
      <c r="AE170" t="e">
        <f t="shared" si="289"/>
        <v>#N/A</v>
      </c>
      <c r="AF170" t="e">
        <f t="shared" si="302"/>
        <v>#N/A</v>
      </c>
      <c r="AG170" t="e">
        <f t="shared" si="303"/>
        <v>#N/A</v>
      </c>
      <c r="AH170">
        <f t="shared" si="304"/>
        <v>0</v>
      </c>
      <c r="AI170">
        <f t="shared" si="290"/>
        <v>610</v>
      </c>
      <c r="AK170" t="str">
        <f t="shared" si="249"/>
        <v xml:space="preserve"> </v>
      </c>
      <c r="AL170" t="str">
        <f t="shared" si="277"/>
        <v xml:space="preserve"> </v>
      </c>
      <c r="AM170" t="str">
        <f t="shared" si="251"/>
        <v xml:space="preserve"> </v>
      </c>
      <c r="AN170" t="str">
        <f t="shared" si="252"/>
        <v xml:space="preserve"> </v>
      </c>
      <c r="AO170" t="str">
        <f t="shared" si="253"/>
        <v xml:space="preserve"> </v>
      </c>
      <c r="AP170" t="str">
        <f t="shared" si="254"/>
        <v xml:space="preserve"> </v>
      </c>
      <c r="AQ170" t="str">
        <f t="shared" si="255"/>
        <v xml:space="preserve"> </v>
      </c>
      <c r="AR170" t="str">
        <f t="shared" si="256"/>
        <v xml:space="preserve"> </v>
      </c>
      <c r="AS170" t="str">
        <f t="shared" si="257"/>
        <v xml:space="preserve"> </v>
      </c>
      <c r="AT170" t="str">
        <f t="shared" si="258"/>
        <v xml:space="preserve"> </v>
      </c>
      <c r="AU170" t="str">
        <f t="shared" si="259"/>
        <v xml:space="preserve"> </v>
      </c>
      <c r="AV170" t="str">
        <f t="shared" si="260"/>
        <v xml:space="preserve"> </v>
      </c>
      <c r="AW170" t="str">
        <f t="shared" si="261"/>
        <v xml:space="preserve"> </v>
      </c>
      <c r="AX170" t="str">
        <f t="shared" si="262"/>
        <v xml:space="preserve"> </v>
      </c>
      <c r="AY170" t="str">
        <f t="shared" si="263"/>
        <v xml:space="preserve"> </v>
      </c>
      <c r="AZ170" t="str">
        <f t="shared" si="264"/>
        <v xml:space="preserve"> </v>
      </c>
      <c r="BA170" t="str">
        <f t="shared" si="265"/>
        <v xml:space="preserve"> </v>
      </c>
      <c r="BB170" t="str">
        <f t="shared" si="266"/>
        <v xml:space="preserve"> </v>
      </c>
      <c r="BC170" t="str">
        <f t="shared" si="267"/>
        <v xml:space="preserve"> </v>
      </c>
      <c r="BD170" t="str">
        <f t="shared" si="268"/>
        <v xml:space="preserve"> </v>
      </c>
      <c r="BE170" t="str">
        <f t="shared" si="269"/>
        <v xml:space="preserve"> </v>
      </c>
      <c r="BF170" t="str">
        <f t="shared" si="270"/>
        <v xml:space="preserve"> </v>
      </c>
      <c r="BG170" t="str">
        <f t="shared" si="271"/>
        <v xml:space="preserve"> </v>
      </c>
      <c r="BH170" t="str">
        <f t="shared" si="272"/>
        <v xml:space="preserve"> </v>
      </c>
      <c r="BI170" t="str">
        <f t="shared" si="278"/>
        <v xml:space="preserve"> </v>
      </c>
      <c r="BN170" t="str">
        <f>IF(OR(COUNTIF($AV$166:AV170, "LAST")&gt;0, COUNTIF($AV$166:AV170, "FINAL")&gt;0), "", IF($AJ$1&gt;=$K170, IFERROR(BF170-BG170, 0), ""))</f>
        <v/>
      </c>
      <c r="BT170">
        <f t="shared" si="291"/>
        <v>0</v>
      </c>
      <c r="BU170">
        <f t="shared" si="292"/>
        <v>0</v>
      </c>
      <c r="BV170">
        <f>IF(OR(COUNTIF($AV$166:AV170, "LAST")&gt;0, COUNTIF($AV$166:AV170, "FINAL")&gt;0), "", IF($AJ$1&gt;=$K170, AQ170, 0))</f>
        <v>0</v>
      </c>
      <c r="BW170">
        <f t="shared" si="293"/>
        <v>0</v>
      </c>
      <c r="BX170">
        <f t="shared" si="294"/>
        <v>0</v>
      </c>
    </row>
    <row r="171" spans="10:76" x14ac:dyDescent="0.35">
      <c r="K171" s="28">
        <v>306</v>
      </c>
      <c r="M171" s="35">
        <f>AutoScoreboard!K35</f>
        <v>0</v>
      </c>
      <c r="N171" s="35">
        <f>AutoScoreboard!L35</f>
        <v>0</v>
      </c>
      <c r="O171" s="28" t="e">
        <f t="shared" si="273"/>
        <v>#N/A</v>
      </c>
      <c r="P171" s="28" t="e">
        <f t="shared" si="274"/>
        <v>#N/A</v>
      </c>
      <c r="Q171" s="28" t="e">
        <f t="shared" si="295"/>
        <v>#N/A</v>
      </c>
      <c r="R171" s="28" t="e">
        <f t="shared" si="296"/>
        <v>#N/A</v>
      </c>
      <c r="S171" s="28" t="e">
        <f t="shared" si="297"/>
        <v>#N/A</v>
      </c>
      <c r="T171" s="28" t="e">
        <f t="shared" si="298"/>
        <v>#N/A</v>
      </c>
      <c r="U171" s="28" t="e">
        <f t="shared" si="299"/>
        <v>#N/A</v>
      </c>
      <c r="V171" s="28" t="e">
        <f t="shared" si="300"/>
        <v>#N/A</v>
      </c>
      <c r="W171" s="28" t="e">
        <f t="shared" si="301"/>
        <v>#N/A</v>
      </c>
      <c r="X171" s="28" t="e">
        <f t="shared" si="248"/>
        <v>#N/A</v>
      </c>
      <c r="Y171" s="28" t="e">
        <f t="shared" si="287"/>
        <v>#N/A</v>
      </c>
      <c r="Z171" t="e">
        <f>IF(OR(COUNTIF($V$166:V170, "LAST")&gt;0, COUNTIF($V$166:V170, "FINAL")&gt;0), "", IF(Q171=1, IF(U171="SCORE", VLOOKUP(S171, D:E, 2, FALSE), ""), ""))</f>
        <v>#N/A</v>
      </c>
      <c r="AA171" t="e">
        <f>IF(OR(COUNTIF($V$166:V170, "LAST")&gt;0, COUNTIF($V$166:V170, "FINAL")&gt;0), "", IF(Q171=2, IF(U171="SCORE", VLOOKUP(S171, D:F, 3, FALSE), ""), ""))</f>
        <v>#N/A</v>
      </c>
      <c r="AB171" t="e">
        <f>IF(AD171="","", MAX($AB$4:AB170)+1)</f>
        <v>#N/A</v>
      </c>
      <c r="AC171" t="e">
        <f>IF(AE171="","", MAX($AC$4:AC170)+1)</f>
        <v>#N/A</v>
      </c>
      <c r="AD171" t="e">
        <f t="shared" si="288"/>
        <v>#N/A</v>
      </c>
      <c r="AE171" t="e">
        <f t="shared" si="289"/>
        <v>#N/A</v>
      </c>
      <c r="AF171" t="e">
        <f t="shared" si="302"/>
        <v>#N/A</v>
      </c>
      <c r="AG171" t="e">
        <f t="shared" si="303"/>
        <v>#N/A</v>
      </c>
      <c r="AH171">
        <f t="shared" si="304"/>
        <v>0</v>
      </c>
      <c r="AI171">
        <f t="shared" si="290"/>
        <v>610</v>
      </c>
      <c r="AK171" t="str">
        <f t="shared" si="249"/>
        <v xml:space="preserve"> </v>
      </c>
      <c r="AL171" t="str">
        <f t="shared" si="277"/>
        <v xml:space="preserve"> </v>
      </c>
      <c r="AM171" t="str">
        <f t="shared" si="251"/>
        <v xml:space="preserve"> </v>
      </c>
      <c r="AN171" t="str">
        <f t="shared" si="252"/>
        <v xml:space="preserve"> </v>
      </c>
      <c r="AO171" t="str">
        <f t="shared" si="253"/>
        <v xml:space="preserve"> </v>
      </c>
      <c r="AP171" t="str">
        <f t="shared" si="254"/>
        <v xml:space="preserve"> </v>
      </c>
      <c r="AQ171" t="str">
        <f t="shared" si="255"/>
        <v xml:space="preserve"> </v>
      </c>
      <c r="AR171" t="str">
        <f t="shared" si="256"/>
        <v xml:space="preserve"> </v>
      </c>
      <c r="AS171" t="str">
        <f t="shared" si="257"/>
        <v xml:space="preserve"> </v>
      </c>
      <c r="AT171" t="str">
        <f t="shared" si="258"/>
        <v xml:space="preserve"> </v>
      </c>
      <c r="AU171" t="str">
        <f t="shared" si="259"/>
        <v xml:space="preserve"> </v>
      </c>
      <c r="AV171" t="str">
        <f t="shared" si="260"/>
        <v xml:space="preserve"> </v>
      </c>
      <c r="AW171" t="str">
        <f t="shared" si="261"/>
        <v xml:space="preserve"> </v>
      </c>
      <c r="AX171" t="str">
        <f t="shared" si="262"/>
        <v xml:space="preserve"> </v>
      </c>
      <c r="AY171" t="str">
        <f t="shared" si="263"/>
        <v xml:space="preserve"> </v>
      </c>
      <c r="AZ171" t="str">
        <f t="shared" si="264"/>
        <v xml:space="preserve"> </v>
      </c>
      <c r="BA171" t="str">
        <f t="shared" si="265"/>
        <v xml:space="preserve"> </v>
      </c>
      <c r="BB171" t="str">
        <f t="shared" si="266"/>
        <v xml:space="preserve"> </v>
      </c>
      <c r="BC171" t="str">
        <f t="shared" si="267"/>
        <v xml:space="preserve"> </v>
      </c>
      <c r="BD171" t="str">
        <f t="shared" si="268"/>
        <v xml:space="preserve"> </v>
      </c>
      <c r="BE171" t="str">
        <f t="shared" si="269"/>
        <v xml:space="preserve"> </v>
      </c>
      <c r="BF171" t="str">
        <f t="shared" si="270"/>
        <v xml:space="preserve"> </v>
      </c>
      <c r="BG171" t="str">
        <f t="shared" si="271"/>
        <v xml:space="preserve"> </v>
      </c>
      <c r="BH171" t="str">
        <f t="shared" si="272"/>
        <v xml:space="preserve"> </v>
      </c>
      <c r="BI171" t="str">
        <f t="shared" si="278"/>
        <v xml:space="preserve"> </v>
      </c>
      <c r="BN171" t="str">
        <f>IF(OR(COUNTIF($AV$166:AV171, "LAST")&gt;0, COUNTIF($AV$166:AV171, "FINAL")&gt;0), "", IF($AJ$1&gt;=$K171, IFERROR(BF171-BG171, 0), ""))</f>
        <v/>
      </c>
      <c r="BT171">
        <f t="shared" si="291"/>
        <v>0</v>
      </c>
      <c r="BU171">
        <f t="shared" si="292"/>
        <v>0</v>
      </c>
      <c r="BV171">
        <f>IF(OR(COUNTIF($AV$166:AV171, "LAST")&gt;0, COUNTIF($AV$166:AV171, "FINAL")&gt;0), "", IF($AJ$1&gt;=$K171, AQ171, 0))</f>
        <v>0</v>
      </c>
      <c r="BW171">
        <f t="shared" si="293"/>
        <v>0</v>
      </c>
      <c r="BX171">
        <f t="shared" si="294"/>
        <v>0</v>
      </c>
    </row>
    <row r="172" spans="10:76" x14ac:dyDescent="0.35">
      <c r="K172" s="28">
        <v>307</v>
      </c>
      <c r="M172" s="35">
        <f>AutoScoreboard!K36</f>
        <v>0</v>
      </c>
      <c r="N172" s="35">
        <f>AutoScoreboard!L36</f>
        <v>0</v>
      </c>
      <c r="O172" s="28" t="e">
        <f t="shared" si="273"/>
        <v>#N/A</v>
      </c>
      <c r="P172" s="28" t="e">
        <f t="shared" si="274"/>
        <v>#N/A</v>
      </c>
      <c r="Q172" s="28" t="e">
        <f t="shared" si="295"/>
        <v>#N/A</v>
      </c>
      <c r="R172" s="28" t="e">
        <f t="shared" si="296"/>
        <v>#N/A</v>
      </c>
      <c r="S172" s="28" t="e">
        <f t="shared" si="297"/>
        <v>#N/A</v>
      </c>
      <c r="T172" s="28" t="e">
        <f t="shared" si="298"/>
        <v>#N/A</v>
      </c>
      <c r="U172" s="28" t="e">
        <f t="shared" si="299"/>
        <v>#N/A</v>
      </c>
      <c r="V172" s="28" t="e">
        <f t="shared" si="300"/>
        <v>#N/A</v>
      </c>
      <c r="W172" s="28" t="e">
        <f t="shared" si="301"/>
        <v>#N/A</v>
      </c>
      <c r="X172" s="28" t="e">
        <f t="shared" si="248"/>
        <v>#N/A</v>
      </c>
      <c r="Y172" s="28" t="e">
        <f t="shared" si="287"/>
        <v>#N/A</v>
      </c>
      <c r="Z172" t="e">
        <f>IF(OR(COUNTIF($V$166:V171, "LAST")&gt;0, COUNTIF($V$166:V171, "FINAL")&gt;0), "", IF(Q172=1, IF(U172="SCORE", VLOOKUP(S172, D:E, 2, FALSE), ""), ""))</f>
        <v>#N/A</v>
      </c>
      <c r="AA172" t="e">
        <f>IF(OR(COUNTIF($V$166:V171, "LAST")&gt;0, COUNTIF($V$166:V171, "FINAL")&gt;0), "", IF(Q172=2, IF(U172="SCORE", VLOOKUP(S172, D:F, 3, FALSE), ""), ""))</f>
        <v>#N/A</v>
      </c>
      <c r="AB172" t="e">
        <f>IF(AD172="","", MAX($AB$4:AB171)+1)</f>
        <v>#N/A</v>
      </c>
      <c r="AC172" t="e">
        <f>IF(AE172="","", MAX($AC$4:AC171)+1)</f>
        <v>#N/A</v>
      </c>
      <c r="AD172" t="e">
        <f t="shared" si="288"/>
        <v>#N/A</v>
      </c>
      <c r="AE172" t="e">
        <f t="shared" si="289"/>
        <v>#N/A</v>
      </c>
      <c r="AF172" t="e">
        <f t="shared" si="302"/>
        <v>#N/A</v>
      </c>
      <c r="AG172" t="e">
        <f t="shared" si="303"/>
        <v>#N/A</v>
      </c>
      <c r="AH172">
        <f t="shared" si="304"/>
        <v>0</v>
      </c>
      <c r="AI172">
        <f t="shared" si="290"/>
        <v>610</v>
      </c>
      <c r="AK172" t="str">
        <f t="shared" si="249"/>
        <v xml:space="preserve"> </v>
      </c>
      <c r="AL172" t="str">
        <f t="shared" si="277"/>
        <v xml:space="preserve"> </v>
      </c>
      <c r="AM172" t="str">
        <f t="shared" si="251"/>
        <v xml:space="preserve"> </v>
      </c>
      <c r="AN172" t="str">
        <f t="shared" si="252"/>
        <v xml:space="preserve"> </v>
      </c>
      <c r="AO172" t="str">
        <f t="shared" si="253"/>
        <v xml:space="preserve"> </v>
      </c>
      <c r="AP172" t="str">
        <f t="shared" si="254"/>
        <v xml:space="preserve"> </v>
      </c>
      <c r="AQ172" t="str">
        <f t="shared" si="255"/>
        <v xml:space="preserve"> </v>
      </c>
      <c r="AR172" t="str">
        <f t="shared" si="256"/>
        <v xml:space="preserve"> </v>
      </c>
      <c r="AS172" t="str">
        <f t="shared" si="257"/>
        <v xml:space="preserve"> </v>
      </c>
      <c r="AT172" t="str">
        <f t="shared" si="258"/>
        <v xml:space="preserve"> </v>
      </c>
      <c r="AU172" t="str">
        <f t="shared" si="259"/>
        <v xml:space="preserve"> </v>
      </c>
      <c r="AV172" t="str">
        <f t="shared" si="260"/>
        <v xml:space="preserve"> </v>
      </c>
      <c r="AW172" t="str">
        <f t="shared" si="261"/>
        <v xml:space="preserve"> </v>
      </c>
      <c r="AX172" t="str">
        <f t="shared" si="262"/>
        <v xml:space="preserve"> </v>
      </c>
      <c r="AY172" t="str">
        <f t="shared" si="263"/>
        <v xml:space="preserve"> </v>
      </c>
      <c r="AZ172" t="str">
        <f t="shared" si="264"/>
        <v xml:space="preserve"> </v>
      </c>
      <c r="BA172" t="str">
        <f t="shared" si="265"/>
        <v xml:space="preserve"> </v>
      </c>
      <c r="BB172" t="str">
        <f t="shared" si="266"/>
        <v xml:space="preserve"> </v>
      </c>
      <c r="BC172" t="str">
        <f t="shared" si="267"/>
        <v xml:space="preserve"> </v>
      </c>
      <c r="BD172" t="str">
        <f t="shared" si="268"/>
        <v xml:space="preserve"> </v>
      </c>
      <c r="BE172" t="str">
        <f t="shared" si="269"/>
        <v xml:space="preserve"> </v>
      </c>
      <c r="BF172" t="str">
        <f t="shared" si="270"/>
        <v xml:space="preserve"> </v>
      </c>
      <c r="BG172" t="str">
        <f t="shared" si="271"/>
        <v xml:space="preserve"> </v>
      </c>
      <c r="BH172" t="str">
        <f t="shared" si="272"/>
        <v xml:space="preserve"> </v>
      </c>
      <c r="BI172" t="str">
        <f t="shared" si="278"/>
        <v xml:space="preserve"> </v>
      </c>
      <c r="BN172" t="str">
        <f>IF(OR(COUNTIF($AV$166:AV172, "LAST")&gt;0, COUNTIF($AV$166:AV172, "FINAL")&gt;0), "", IF($AJ$1&gt;=$K172, IFERROR(BF172-BG172, 0), ""))</f>
        <v/>
      </c>
      <c r="BT172">
        <f t="shared" si="291"/>
        <v>0</v>
      </c>
      <c r="BU172">
        <f t="shared" si="292"/>
        <v>0</v>
      </c>
      <c r="BV172">
        <f>IF(OR(COUNTIF($AV$166:AV172, "LAST")&gt;0, COUNTIF($AV$166:AV172, "FINAL")&gt;0), "", IF($AJ$1&gt;=$K172, AQ172, 0))</f>
        <v>0</v>
      </c>
      <c r="BW172">
        <f t="shared" si="293"/>
        <v>0</v>
      </c>
      <c r="BX172">
        <f t="shared" si="294"/>
        <v>0</v>
      </c>
    </row>
    <row r="173" spans="10:76" x14ac:dyDescent="0.35">
      <c r="K173" s="28">
        <v>308</v>
      </c>
      <c r="M173" s="35">
        <f>AutoScoreboard!K37</f>
        <v>0</v>
      </c>
      <c r="N173" s="35">
        <f>AutoScoreboard!L37</f>
        <v>0</v>
      </c>
      <c r="O173" s="28" t="e">
        <f t="shared" si="273"/>
        <v>#N/A</v>
      </c>
      <c r="P173" s="28" t="e">
        <f t="shared" si="274"/>
        <v>#N/A</v>
      </c>
      <c r="Q173" s="28" t="e">
        <f t="shared" si="295"/>
        <v>#N/A</v>
      </c>
      <c r="R173" s="28" t="e">
        <f t="shared" si="296"/>
        <v>#N/A</v>
      </c>
      <c r="S173" s="28" t="e">
        <f t="shared" si="297"/>
        <v>#N/A</v>
      </c>
      <c r="T173" s="28" t="e">
        <f t="shared" si="298"/>
        <v>#N/A</v>
      </c>
      <c r="U173" s="28" t="e">
        <f t="shared" si="299"/>
        <v>#N/A</v>
      </c>
      <c r="V173" s="28" t="e">
        <f t="shared" si="300"/>
        <v>#N/A</v>
      </c>
      <c r="W173" s="28" t="e">
        <f t="shared" si="301"/>
        <v>#N/A</v>
      </c>
      <c r="X173" s="28" t="e">
        <f t="shared" si="248"/>
        <v>#N/A</v>
      </c>
      <c r="Y173" s="28" t="e">
        <f t="shared" si="287"/>
        <v>#N/A</v>
      </c>
      <c r="Z173" t="e">
        <f>IF(OR(COUNTIF($V$166:V172, "LAST")&gt;0, COUNTIF($V$166:V172, "FINAL")&gt;0), "", IF(Q173=1, IF(U173="SCORE", VLOOKUP(S173, D:E, 2, FALSE), ""), ""))</f>
        <v>#N/A</v>
      </c>
      <c r="AA173" t="e">
        <f>IF(OR(COUNTIF($V$166:V172, "LAST")&gt;0, COUNTIF($V$166:V172, "FINAL")&gt;0), "", IF(Q173=2, IF(U173="SCORE", VLOOKUP(S173, D:F, 3, FALSE), ""), ""))</f>
        <v>#N/A</v>
      </c>
      <c r="AB173" t="e">
        <f>IF(AD173="","", MAX($AB$4:AB172)+1)</f>
        <v>#N/A</v>
      </c>
      <c r="AC173" t="e">
        <f>IF(AE173="","", MAX($AC$4:AC172)+1)</f>
        <v>#N/A</v>
      </c>
      <c r="AD173" t="e">
        <f t="shared" si="288"/>
        <v>#N/A</v>
      </c>
      <c r="AE173" t="e">
        <f t="shared" si="289"/>
        <v>#N/A</v>
      </c>
      <c r="AF173" t="e">
        <f t="shared" si="302"/>
        <v>#N/A</v>
      </c>
      <c r="AG173" t="e">
        <f t="shared" si="303"/>
        <v>#N/A</v>
      </c>
      <c r="AH173">
        <f t="shared" si="304"/>
        <v>0</v>
      </c>
      <c r="AI173">
        <f t="shared" si="290"/>
        <v>610</v>
      </c>
      <c r="AK173" t="str">
        <f t="shared" si="249"/>
        <v xml:space="preserve"> </v>
      </c>
      <c r="AL173" t="str">
        <f t="shared" si="277"/>
        <v xml:space="preserve"> </v>
      </c>
      <c r="AM173" t="str">
        <f t="shared" si="251"/>
        <v xml:space="preserve"> </v>
      </c>
      <c r="AN173" t="str">
        <f t="shared" si="252"/>
        <v xml:space="preserve"> </v>
      </c>
      <c r="AO173" t="str">
        <f t="shared" si="253"/>
        <v xml:space="preserve"> </v>
      </c>
      <c r="AP173" t="str">
        <f t="shared" si="254"/>
        <v xml:space="preserve"> </v>
      </c>
      <c r="AQ173" t="str">
        <f t="shared" si="255"/>
        <v xml:space="preserve"> </v>
      </c>
      <c r="AR173" t="str">
        <f t="shared" si="256"/>
        <v xml:space="preserve"> </v>
      </c>
      <c r="AS173" t="str">
        <f t="shared" si="257"/>
        <v xml:space="preserve"> </v>
      </c>
      <c r="AT173" t="str">
        <f t="shared" si="258"/>
        <v xml:space="preserve"> </v>
      </c>
      <c r="AU173" t="str">
        <f t="shared" si="259"/>
        <v xml:space="preserve"> </v>
      </c>
      <c r="AV173" t="str">
        <f t="shared" si="260"/>
        <v xml:space="preserve"> </v>
      </c>
      <c r="AW173" t="str">
        <f t="shared" si="261"/>
        <v xml:space="preserve"> </v>
      </c>
      <c r="AX173" t="str">
        <f t="shared" si="262"/>
        <v xml:space="preserve"> </v>
      </c>
      <c r="AY173" t="str">
        <f t="shared" si="263"/>
        <v xml:space="preserve"> </v>
      </c>
      <c r="AZ173" t="str">
        <f t="shared" si="264"/>
        <v xml:space="preserve"> </v>
      </c>
      <c r="BA173" t="str">
        <f t="shared" si="265"/>
        <v xml:space="preserve"> </v>
      </c>
      <c r="BB173" t="str">
        <f t="shared" si="266"/>
        <v xml:space="preserve"> </v>
      </c>
      <c r="BC173" t="str">
        <f t="shared" si="267"/>
        <v xml:space="preserve"> </v>
      </c>
      <c r="BD173" t="str">
        <f t="shared" si="268"/>
        <v xml:space="preserve"> </v>
      </c>
      <c r="BE173" t="str">
        <f t="shared" si="269"/>
        <v xml:space="preserve"> </v>
      </c>
      <c r="BF173" t="str">
        <f t="shared" si="270"/>
        <v xml:space="preserve"> </v>
      </c>
      <c r="BG173" t="str">
        <f t="shared" si="271"/>
        <v xml:space="preserve"> </v>
      </c>
      <c r="BH173" t="str">
        <f t="shared" si="272"/>
        <v xml:space="preserve"> </v>
      </c>
      <c r="BI173" t="str">
        <f t="shared" si="278"/>
        <v xml:space="preserve"> </v>
      </c>
      <c r="BN173" t="str">
        <f>IF(OR(COUNTIF($AV$166:AV173, "LAST")&gt;0, COUNTIF($AV$166:AV173, "FINAL")&gt;0), "", IF($AJ$1&gt;=$K173, IFERROR(BF173-BG173, 0), ""))</f>
        <v/>
      </c>
      <c r="BT173">
        <f t="shared" si="291"/>
        <v>0</v>
      </c>
      <c r="BU173">
        <f t="shared" si="292"/>
        <v>0</v>
      </c>
      <c r="BV173">
        <f>IF(OR(COUNTIF($AV$166:AV173, "LAST")&gt;0, COUNTIF($AV$166:AV173, "FINAL")&gt;0), "", IF($AJ$1&gt;=$K173, AQ173, 0))</f>
        <v>0</v>
      </c>
      <c r="BW173">
        <f t="shared" si="293"/>
        <v>0</v>
      </c>
      <c r="BX173">
        <f t="shared" si="294"/>
        <v>0</v>
      </c>
    </row>
    <row r="174" spans="10:76" x14ac:dyDescent="0.35">
      <c r="K174" s="28">
        <v>309</v>
      </c>
      <c r="M174" s="35">
        <f>AutoScoreboard!K38</f>
        <v>0</v>
      </c>
      <c r="N174" s="35">
        <f>AutoScoreboard!L38</f>
        <v>0</v>
      </c>
      <c r="O174" s="28" t="e">
        <f t="shared" si="273"/>
        <v>#N/A</v>
      </c>
      <c r="P174" s="28" t="e">
        <f t="shared" si="274"/>
        <v>#N/A</v>
      </c>
      <c r="Q174" s="28" t="e">
        <f t="shared" si="295"/>
        <v>#N/A</v>
      </c>
      <c r="R174" s="28" t="e">
        <f t="shared" si="296"/>
        <v>#N/A</v>
      </c>
      <c r="S174" s="28" t="e">
        <f t="shared" si="297"/>
        <v>#N/A</v>
      </c>
      <c r="T174" s="28" t="e">
        <f t="shared" si="298"/>
        <v>#N/A</v>
      </c>
      <c r="U174" s="28" t="e">
        <f t="shared" si="299"/>
        <v>#N/A</v>
      </c>
      <c r="V174" s="28" t="e">
        <f t="shared" si="300"/>
        <v>#N/A</v>
      </c>
      <c r="W174" s="28" t="e">
        <f t="shared" si="301"/>
        <v>#N/A</v>
      </c>
      <c r="X174" s="28" t="e">
        <f t="shared" si="248"/>
        <v>#N/A</v>
      </c>
      <c r="Y174" s="28" t="e">
        <f t="shared" si="287"/>
        <v>#N/A</v>
      </c>
      <c r="Z174" t="e">
        <f>IF(OR(COUNTIF($V$166:V173, "LAST")&gt;0, COUNTIF($V$166:V173, "FINAL")&gt;0), "", IF(Q174=1, IF(U174="SCORE", VLOOKUP(S174, D:E, 2, FALSE), ""), ""))</f>
        <v>#N/A</v>
      </c>
      <c r="AA174" t="e">
        <f>IF(OR(COUNTIF($V$166:V173, "LAST")&gt;0, COUNTIF($V$166:V173, "FINAL")&gt;0), "", IF(Q174=2, IF(U174="SCORE", VLOOKUP(S174, D:F, 3, FALSE), ""), ""))</f>
        <v>#N/A</v>
      </c>
      <c r="AB174" t="e">
        <f>IF(AD174="","", MAX($AB$4:AB173)+1)</f>
        <v>#N/A</v>
      </c>
      <c r="AC174" t="e">
        <f>IF(AE174="","", MAX($AC$4:AC173)+1)</f>
        <v>#N/A</v>
      </c>
      <c r="AD174" t="e">
        <f t="shared" si="288"/>
        <v>#N/A</v>
      </c>
      <c r="AE174" t="e">
        <f t="shared" si="289"/>
        <v>#N/A</v>
      </c>
      <c r="AF174" t="e">
        <f t="shared" si="302"/>
        <v>#N/A</v>
      </c>
      <c r="AG174" t="e">
        <f t="shared" si="303"/>
        <v>#N/A</v>
      </c>
      <c r="AH174">
        <f t="shared" si="304"/>
        <v>0</v>
      </c>
      <c r="AI174">
        <f t="shared" si="290"/>
        <v>610</v>
      </c>
      <c r="AK174" t="str">
        <f t="shared" si="249"/>
        <v xml:space="preserve"> </v>
      </c>
      <c r="AL174" t="str">
        <f t="shared" si="277"/>
        <v xml:space="preserve"> </v>
      </c>
      <c r="AM174" t="str">
        <f t="shared" si="251"/>
        <v xml:space="preserve"> </v>
      </c>
      <c r="AN174" t="str">
        <f t="shared" si="252"/>
        <v xml:space="preserve"> </v>
      </c>
      <c r="AO174" t="str">
        <f t="shared" si="253"/>
        <v xml:space="preserve"> </v>
      </c>
      <c r="AP174" t="str">
        <f t="shared" si="254"/>
        <v xml:space="preserve"> </v>
      </c>
      <c r="AQ174" t="str">
        <f t="shared" si="255"/>
        <v xml:space="preserve"> </v>
      </c>
      <c r="AR174" t="str">
        <f t="shared" si="256"/>
        <v xml:space="preserve"> </v>
      </c>
      <c r="AS174" t="str">
        <f t="shared" si="257"/>
        <v xml:space="preserve"> </v>
      </c>
      <c r="AT174" t="str">
        <f t="shared" si="258"/>
        <v xml:space="preserve"> </v>
      </c>
      <c r="AU174" t="str">
        <f t="shared" si="259"/>
        <v xml:space="preserve"> </v>
      </c>
      <c r="AV174" t="str">
        <f t="shared" si="260"/>
        <v xml:space="preserve"> </v>
      </c>
      <c r="AW174" t="str">
        <f t="shared" si="261"/>
        <v xml:space="preserve"> </v>
      </c>
      <c r="AX174" t="str">
        <f t="shared" si="262"/>
        <v xml:space="preserve"> </v>
      </c>
      <c r="AY174" t="str">
        <f t="shared" si="263"/>
        <v xml:space="preserve"> </v>
      </c>
      <c r="AZ174" t="str">
        <f t="shared" si="264"/>
        <v xml:space="preserve"> </v>
      </c>
      <c r="BA174" t="str">
        <f t="shared" si="265"/>
        <v xml:space="preserve"> </v>
      </c>
      <c r="BB174" t="str">
        <f t="shared" si="266"/>
        <v xml:space="preserve"> </v>
      </c>
      <c r="BC174" t="str">
        <f t="shared" si="267"/>
        <v xml:space="preserve"> </v>
      </c>
      <c r="BD174" t="str">
        <f t="shared" si="268"/>
        <v xml:space="preserve"> </v>
      </c>
      <c r="BE174" t="str">
        <f t="shared" si="269"/>
        <v xml:space="preserve"> </v>
      </c>
      <c r="BF174" t="str">
        <f t="shared" si="270"/>
        <v xml:space="preserve"> </v>
      </c>
      <c r="BG174" t="str">
        <f t="shared" si="271"/>
        <v xml:space="preserve"> </v>
      </c>
      <c r="BH174" t="str">
        <f t="shared" si="272"/>
        <v xml:space="preserve"> </v>
      </c>
      <c r="BI174" t="str">
        <f t="shared" si="278"/>
        <v xml:space="preserve"> </v>
      </c>
      <c r="BN174" t="str">
        <f>IF(OR(COUNTIF($AV$166:AV174, "LAST")&gt;0, COUNTIF($AV$166:AV174, "FINAL")&gt;0), "", IF($AJ$1&gt;=$K174, IFERROR(BF174-BG174, 0), ""))</f>
        <v/>
      </c>
      <c r="BT174">
        <f t="shared" si="291"/>
        <v>0</v>
      </c>
      <c r="BU174">
        <f t="shared" si="292"/>
        <v>0</v>
      </c>
      <c r="BV174">
        <f>IF(OR(COUNTIF($AV$166:AV174, "LAST")&gt;0, COUNTIF($AV$166:AV174, "FINAL")&gt;0), "", IF($AJ$1&gt;=$K174, AQ174, 0))</f>
        <v>0</v>
      </c>
      <c r="BW174">
        <f t="shared" si="293"/>
        <v>0</v>
      </c>
      <c r="BX174">
        <f t="shared" si="294"/>
        <v>0</v>
      </c>
    </row>
    <row r="175" spans="10:76" x14ac:dyDescent="0.35">
      <c r="K175" s="28">
        <v>310</v>
      </c>
      <c r="M175" s="35">
        <f>AutoScoreboard!K39</f>
        <v>0</v>
      </c>
      <c r="N175" s="35">
        <f>AutoScoreboard!L39</f>
        <v>0</v>
      </c>
      <c r="O175" s="28" t="e">
        <f t="shared" si="273"/>
        <v>#N/A</v>
      </c>
      <c r="P175" s="28" t="e">
        <f t="shared" si="274"/>
        <v>#N/A</v>
      </c>
      <c r="Q175" s="28" t="e">
        <f t="shared" si="295"/>
        <v>#N/A</v>
      </c>
      <c r="R175" s="28" t="e">
        <f t="shared" si="296"/>
        <v>#N/A</v>
      </c>
      <c r="S175" s="28" t="e">
        <f t="shared" si="297"/>
        <v>#N/A</v>
      </c>
      <c r="T175" s="28" t="e">
        <f t="shared" si="298"/>
        <v>#N/A</v>
      </c>
      <c r="U175" s="28" t="e">
        <f t="shared" si="299"/>
        <v>#N/A</v>
      </c>
      <c r="V175" s="28" t="e">
        <f t="shared" si="300"/>
        <v>#N/A</v>
      </c>
      <c r="W175" s="28" t="e">
        <f t="shared" si="301"/>
        <v>#N/A</v>
      </c>
      <c r="X175" s="28" t="e">
        <f t="shared" si="248"/>
        <v>#N/A</v>
      </c>
      <c r="Y175" s="28" t="e">
        <f t="shared" si="287"/>
        <v>#N/A</v>
      </c>
      <c r="Z175" t="e">
        <f>IF(OR(COUNTIF($V$166:V174, "LAST")&gt;0, COUNTIF($V$166:V174, "FINAL")&gt;0), "", IF(Q175=1, IF(U175="SCORE", VLOOKUP(S175, D:E, 2, FALSE), ""), ""))</f>
        <v>#N/A</v>
      </c>
      <c r="AA175" t="e">
        <f>IF(OR(COUNTIF($V$166:V174, "LAST")&gt;0, COUNTIF($V$166:V174, "FINAL")&gt;0), "", IF(Q175=2, IF(U175="SCORE", VLOOKUP(S175, D:F, 3, FALSE), ""), ""))</f>
        <v>#N/A</v>
      </c>
      <c r="AB175" t="e">
        <f>IF(AD175="","", MAX($AB$4:AB174)+1)</f>
        <v>#N/A</v>
      </c>
      <c r="AC175" t="e">
        <f>IF(AE175="","", MAX($AC$4:AC174)+1)</f>
        <v>#N/A</v>
      </c>
      <c r="AD175" t="e">
        <f t="shared" si="288"/>
        <v>#N/A</v>
      </c>
      <c r="AE175" t="e">
        <f t="shared" si="289"/>
        <v>#N/A</v>
      </c>
      <c r="AF175" t="e">
        <f t="shared" si="302"/>
        <v>#N/A</v>
      </c>
      <c r="AG175" t="e">
        <f t="shared" si="303"/>
        <v>#N/A</v>
      </c>
      <c r="AH175">
        <f t="shared" si="304"/>
        <v>0</v>
      </c>
      <c r="AI175">
        <f t="shared" si="290"/>
        <v>610</v>
      </c>
      <c r="AK175" t="str">
        <f t="shared" si="249"/>
        <v xml:space="preserve"> </v>
      </c>
      <c r="AL175" t="str">
        <f t="shared" si="277"/>
        <v xml:space="preserve"> </v>
      </c>
      <c r="AM175" t="str">
        <f t="shared" si="251"/>
        <v xml:space="preserve"> </v>
      </c>
      <c r="AN175" t="str">
        <f t="shared" si="252"/>
        <v xml:space="preserve"> </v>
      </c>
      <c r="AO175" t="str">
        <f t="shared" si="253"/>
        <v xml:space="preserve"> </v>
      </c>
      <c r="AP175" t="str">
        <f t="shared" si="254"/>
        <v xml:space="preserve"> </v>
      </c>
      <c r="AQ175" t="str">
        <f t="shared" si="255"/>
        <v xml:space="preserve"> </v>
      </c>
      <c r="AR175" t="str">
        <f t="shared" si="256"/>
        <v xml:space="preserve"> </v>
      </c>
      <c r="AS175" t="str">
        <f t="shared" si="257"/>
        <v xml:space="preserve"> </v>
      </c>
      <c r="AT175" t="str">
        <f t="shared" si="258"/>
        <v xml:space="preserve"> </v>
      </c>
      <c r="AU175" t="str">
        <f t="shared" si="259"/>
        <v xml:space="preserve"> </v>
      </c>
      <c r="AV175" t="str">
        <f t="shared" si="260"/>
        <v xml:space="preserve"> </v>
      </c>
      <c r="AW175" t="str">
        <f t="shared" si="261"/>
        <v xml:space="preserve"> </v>
      </c>
      <c r="AX175" t="str">
        <f t="shared" si="262"/>
        <v xml:space="preserve"> </v>
      </c>
      <c r="AY175" t="str">
        <f t="shared" si="263"/>
        <v xml:space="preserve"> </v>
      </c>
      <c r="AZ175" t="str">
        <f t="shared" si="264"/>
        <v xml:space="preserve"> </v>
      </c>
      <c r="BA175" t="str">
        <f t="shared" si="265"/>
        <v xml:space="preserve"> </v>
      </c>
      <c r="BB175" t="str">
        <f t="shared" si="266"/>
        <v xml:space="preserve"> </v>
      </c>
      <c r="BC175" t="str">
        <f t="shared" si="267"/>
        <v xml:space="preserve"> </v>
      </c>
      <c r="BD175" t="str">
        <f t="shared" si="268"/>
        <v xml:space="preserve"> </v>
      </c>
      <c r="BE175" t="str">
        <f t="shared" si="269"/>
        <v xml:space="preserve"> </v>
      </c>
      <c r="BF175" t="str">
        <f t="shared" si="270"/>
        <v xml:space="preserve"> </v>
      </c>
      <c r="BG175" t="str">
        <f t="shared" si="271"/>
        <v xml:space="preserve"> </v>
      </c>
      <c r="BH175" t="str">
        <f t="shared" si="272"/>
        <v xml:space="preserve"> </v>
      </c>
      <c r="BI175" t="str">
        <f t="shared" si="278"/>
        <v xml:space="preserve"> </v>
      </c>
      <c r="BN175" t="str">
        <f>IF(OR(COUNTIF($AV$166:AV175, "LAST")&gt;0, COUNTIF($AV$166:AV175, "FINAL")&gt;0), "", IF($AJ$1&gt;=$K175, IFERROR(BF175-BG175, 0), ""))</f>
        <v/>
      </c>
      <c r="BT175">
        <f t="shared" si="291"/>
        <v>0</v>
      </c>
      <c r="BU175">
        <f t="shared" si="292"/>
        <v>0</v>
      </c>
      <c r="BV175">
        <f>IF(OR(COUNTIF($AV$166:AV175, "LAST")&gt;0, COUNTIF($AV$166:AV175, "FINAL")&gt;0), "", IF($AJ$1&gt;=$K175, AQ175, 0))</f>
        <v>0</v>
      </c>
      <c r="BW175">
        <f t="shared" si="293"/>
        <v>0</v>
      </c>
      <c r="BX175">
        <f t="shared" si="294"/>
        <v>0</v>
      </c>
    </row>
    <row r="176" spans="10:76" x14ac:dyDescent="0.35">
      <c r="K176" s="28">
        <v>311</v>
      </c>
      <c r="M176" s="35">
        <f>AutoScoreboard!K40</f>
        <v>0</v>
      </c>
      <c r="N176" s="35">
        <f>AutoScoreboard!L40</f>
        <v>0</v>
      </c>
      <c r="O176" s="28" t="e">
        <f t="shared" si="273"/>
        <v>#N/A</v>
      </c>
      <c r="P176" s="28" t="e">
        <f t="shared" si="274"/>
        <v>#N/A</v>
      </c>
      <c r="Q176" s="28" t="e">
        <f t="shared" si="295"/>
        <v>#N/A</v>
      </c>
      <c r="R176" s="28" t="e">
        <f t="shared" si="296"/>
        <v>#N/A</v>
      </c>
      <c r="S176" s="28" t="e">
        <f t="shared" si="297"/>
        <v>#N/A</v>
      </c>
      <c r="T176" s="28" t="e">
        <f t="shared" si="298"/>
        <v>#N/A</v>
      </c>
      <c r="U176" s="28" t="e">
        <f t="shared" si="299"/>
        <v>#N/A</v>
      </c>
      <c r="V176" s="28" t="e">
        <f t="shared" si="300"/>
        <v>#N/A</v>
      </c>
      <c r="W176" s="28" t="e">
        <f t="shared" si="301"/>
        <v>#N/A</v>
      </c>
      <c r="X176" s="28" t="e">
        <f t="shared" si="248"/>
        <v>#N/A</v>
      </c>
      <c r="Y176" s="28" t="e">
        <f t="shared" si="287"/>
        <v>#N/A</v>
      </c>
      <c r="Z176" t="e">
        <f>IF(OR(COUNTIF($V$166:V175, "LAST")&gt;0, COUNTIF($V$166:V175, "FINAL")&gt;0), "", IF(Q176=1, IF(U176="SCORE", VLOOKUP(S176, D:E, 2, FALSE), ""), ""))</f>
        <v>#N/A</v>
      </c>
      <c r="AA176" t="e">
        <f>IF(OR(COUNTIF($V$166:V175, "LAST")&gt;0, COUNTIF($V$166:V175, "FINAL")&gt;0), "", IF(Q176=2, IF(U176="SCORE", VLOOKUP(S176, D:F, 3, FALSE), ""), ""))</f>
        <v>#N/A</v>
      </c>
      <c r="AB176" t="e">
        <f>IF(AD176="","", MAX($AB$4:AB175)+1)</f>
        <v>#N/A</v>
      </c>
      <c r="AC176" t="e">
        <f>IF(AE176="","", MAX($AC$4:AC175)+1)</f>
        <v>#N/A</v>
      </c>
      <c r="AD176" t="e">
        <f t="shared" si="288"/>
        <v>#N/A</v>
      </c>
      <c r="AE176" t="e">
        <f t="shared" si="289"/>
        <v>#N/A</v>
      </c>
      <c r="AF176" t="e">
        <f t="shared" si="302"/>
        <v>#N/A</v>
      </c>
      <c r="AG176" t="e">
        <f t="shared" si="303"/>
        <v>#N/A</v>
      </c>
      <c r="AH176">
        <f t="shared" si="304"/>
        <v>0</v>
      </c>
      <c r="AI176">
        <f t="shared" si="290"/>
        <v>610</v>
      </c>
      <c r="AK176" t="str">
        <f t="shared" si="249"/>
        <v xml:space="preserve"> </v>
      </c>
      <c r="AL176" t="str">
        <f t="shared" si="277"/>
        <v xml:space="preserve"> </v>
      </c>
      <c r="AM176" t="str">
        <f t="shared" si="251"/>
        <v xml:space="preserve"> </v>
      </c>
      <c r="AN176" t="str">
        <f t="shared" si="252"/>
        <v xml:space="preserve"> </v>
      </c>
      <c r="AO176" t="str">
        <f t="shared" si="253"/>
        <v xml:space="preserve"> </v>
      </c>
      <c r="AP176" t="str">
        <f t="shared" si="254"/>
        <v xml:space="preserve"> </v>
      </c>
      <c r="AQ176" t="str">
        <f t="shared" si="255"/>
        <v xml:space="preserve"> </v>
      </c>
      <c r="AR176" t="str">
        <f t="shared" si="256"/>
        <v xml:space="preserve"> </v>
      </c>
      <c r="AS176" t="str">
        <f t="shared" si="257"/>
        <v xml:space="preserve"> </v>
      </c>
      <c r="AT176" t="str">
        <f t="shared" si="258"/>
        <v xml:space="preserve"> </v>
      </c>
      <c r="AU176" t="str">
        <f t="shared" si="259"/>
        <v xml:space="preserve"> </v>
      </c>
      <c r="AV176" t="str">
        <f t="shared" si="260"/>
        <v xml:space="preserve"> </v>
      </c>
      <c r="AW176" t="str">
        <f t="shared" si="261"/>
        <v xml:space="preserve"> </v>
      </c>
      <c r="AX176" t="str">
        <f t="shared" si="262"/>
        <v xml:space="preserve"> </v>
      </c>
      <c r="AY176" t="str">
        <f t="shared" si="263"/>
        <v xml:space="preserve"> </v>
      </c>
      <c r="AZ176" t="str">
        <f t="shared" si="264"/>
        <v xml:space="preserve"> </v>
      </c>
      <c r="BA176" t="str">
        <f t="shared" si="265"/>
        <v xml:space="preserve"> </v>
      </c>
      <c r="BB176" t="str">
        <f t="shared" si="266"/>
        <v xml:space="preserve"> </v>
      </c>
      <c r="BC176" t="str">
        <f t="shared" si="267"/>
        <v xml:space="preserve"> </v>
      </c>
      <c r="BD176" t="str">
        <f t="shared" si="268"/>
        <v xml:space="preserve"> </v>
      </c>
      <c r="BE176" t="str">
        <f t="shared" si="269"/>
        <v xml:space="preserve"> </v>
      </c>
      <c r="BF176" t="str">
        <f t="shared" si="270"/>
        <v xml:space="preserve"> </v>
      </c>
      <c r="BG176" t="str">
        <f t="shared" si="271"/>
        <v xml:space="preserve"> </v>
      </c>
      <c r="BH176" t="str">
        <f t="shared" si="272"/>
        <v xml:space="preserve"> </v>
      </c>
      <c r="BI176" t="str">
        <f t="shared" si="278"/>
        <v xml:space="preserve"> </v>
      </c>
      <c r="BN176" t="str">
        <f>IF(OR(COUNTIF($AV$166:AV176, "LAST")&gt;0, COUNTIF($AV$166:AV176, "FINAL")&gt;0), "", IF($AJ$1&gt;=$K176, IFERROR(BF176-BG176, 0), ""))</f>
        <v/>
      </c>
      <c r="BT176">
        <f t="shared" si="291"/>
        <v>0</v>
      </c>
      <c r="BU176">
        <f t="shared" si="292"/>
        <v>0</v>
      </c>
      <c r="BV176">
        <f>IF(OR(COUNTIF($AV$166:AV176, "LAST")&gt;0, COUNTIF($AV$166:AV176, "FINAL")&gt;0), "", IF($AJ$1&gt;=$K176, AQ176, 0))</f>
        <v>0</v>
      </c>
      <c r="BW176">
        <f t="shared" si="293"/>
        <v>0</v>
      </c>
      <c r="BX176">
        <f t="shared" si="294"/>
        <v>0</v>
      </c>
    </row>
    <row r="177" spans="11:76" x14ac:dyDescent="0.35">
      <c r="K177" s="28">
        <v>312</v>
      </c>
      <c r="M177" s="35">
        <f>AutoScoreboard!K41</f>
        <v>0</v>
      </c>
      <c r="N177" s="35">
        <f>AutoScoreboard!L41</f>
        <v>0</v>
      </c>
      <c r="O177" s="28" t="e">
        <f t="shared" si="273"/>
        <v>#N/A</v>
      </c>
      <c r="P177" s="28" t="e">
        <f t="shared" si="274"/>
        <v>#N/A</v>
      </c>
      <c r="Q177" s="28" t="e">
        <f t="shared" si="295"/>
        <v>#N/A</v>
      </c>
      <c r="R177" s="28" t="e">
        <f t="shared" si="296"/>
        <v>#N/A</v>
      </c>
      <c r="S177" s="28" t="e">
        <f t="shared" si="297"/>
        <v>#N/A</v>
      </c>
      <c r="T177" s="28" t="e">
        <f t="shared" si="298"/>
        <v>#N/A</v>
      </c>
      <c r="U177" s="28" t="e">
        <f t="shared" si="299"/>
        <v>#N/A</v>
      </c>
      <c r="V177" s="28" t="e">
        <f t="shared" si="300"/>
        <v>#N/A</v>
      </c>
      <c r="W177" s="28" t="e">
        <f t="shared" si="301"/>
        <v>#N/A</v>
      </c>
      <c r="X177" s="28" t="e">
        <f t="shared" si="248"/>
        <v>#N/A</v>
      </c>
      <c r="Y177" s="28" t="e">
        <f t="shared" si="287"/>
        <v>#N/A</v>
      </c>
      <c r="Z177" t="e">
        <f>IF(OR(COUNTIF($V$166:V176, "LAST")&gt;0, COUNTIF($V$166:V176, "FINAL")&gt;0), "", IF(Q177=1, IF(U177="SCORE", VLOOKUP(S177, D:E, 2, FALSE), ""), ""))</f>
        <v>#N/A</v>
      </c>
      <c r="AA177" t="e">
        <f>IF(OR(COUNTIF($V$166:V176, "LAST")&gt;0, COUNTIF($V$166:V176, "FINAL")&gt;0), "", IF(Q177=2, IF(U177="SCORE", VLOOKUP(S177, D:F, 3, FALSE), ""), ""))</f>
        <v>#N/A</v>
      </c>
      <c r="AB177" t="e">
        <f>IF(AD177="","", MAX($AB$4:AB176)+1)</f>
        <v>#N/A</v>
      </c>
      <c r="AC177" t="e">
        <f>IF(AE177="","", MAX($AC$4:AC176)+1)</f>
        <v>#N/A</v>
      </c>
      <c r="AD177" t="e">
        <f t="shared" si="288"/>
        <v>#N/A</v>
      </c>
      <c r="AE177" t="e">
        <f t="shared" si="289"/>
        <v>#N/A</v>
      </c>
      <c r="AF177" t="e">
        <f t="shared" si="302"/>
        <v>#N/A</v>
      </c>
      <c r="AG177" t="e">
        <f t="shared" si="303"/>
        <v>#N/A</v>
      </c>
      <c r="AH177">
        <f t="shared" si="304"/>
        <v>0</v>
      </c>
      <c r="AI177">
        <f t="shared" si="290"/>
        <v>610</v>
      </c>
      <c r="AK177" t="str">
        <f t="shared" si="249"/>
        <v xml:space="preserve"> </v>
      </c>
      <c r="AL177" t="str">
        <f t="shared" si="277"/>
        <v xml:space="preserve"> </v>
      </c>
      <c r="AM177" t="str">
        <f t="shared" si="251"/>
        <v xml:space="preserve"> </v>
      </c>
      <c r="AN177" t="str">
        <f t="shared" si="252"/>
        <v xml:space="preserve"> </v>
      </c>
      <c r="AO177" t="str">
        <f t="shared" si="253"/>
        <v xml:space="preserve"> </v>
      </c>
      <c r="AP177" t="str">
        <f t="shared" si="254"/>
        <v xml:space="preserve"> </v>
      </c>
      <c r="AQ177" t="str">
        <f t="shared" si="255"/>
        <v xml:space="preserve"> </v>
      </c>
      <c r="AR177" t="str">
        <f t="shared" si="256"/>
        <v xml:space="preserve"> </v>
      </c>
      <c r="AS177" t="str">
        <f t="shared" si="257"/>
        <v xml:space="preserve"> </v>
      </c>
      <c r="AT177" t="str">
        <f t="shared" si="258"/>
        <v xml:space="preserve"> </v>
      </c>
      <c r="AU177" t="str">
        <f t="shared" si="259"/>
        <v xml:space="preserve"> </v>
      </c>
      <c r="AV177" t="str">
        <f t="shared" si="260"/>
        <v xml:space="preserve"> </v>
      </c>
      <c r="AW177" t="str">
        <f t="shared" si="261"/>
        <v xml:space="preserve"> </v>
      </c>
      <c r="AX177" t="str">
        <f t="shared" si="262"/>
        <v xml:space="preserve"> </v>
      </c>
      <c r="AY177" t="str">
        <f t="shared" si="263"/>
        <v xml:space="preserve"> </v>
      </c>
      <c r="AZ177" t="str">
        <f t="shared" si="264"/>
        <v xml:space="preserve"> </v>
      </c>
      <c r="BA177" t="str">
        <f t="shared" si="265"/>
        <v xml:space="preserve"> </v>
      </c>
      <c r="BB177" t="str">
        <f t="shared" si="266"/>
        <v xml:space="preserve"> </v>
      </c>
      <c r="BC177" t="str">
        <f t="shared" si="267"/>
        <v xml:space="preserve"> </v>
      </c>
      <c r="BD177" t="str">
        <f t="shared" si="268"/>
        <v xml:space="preserve"> </v>
      </c>
      <c r="BE177" t="str">
        <f t="shared" si="269"/>
        <v xml:space="preserve"> </v>
      </c>
      <c r="BF177" t="str">
        <f t="shared" si="270"/>
        <v xml:space="preserve"> </v>
      </c>
      <c r="BG177" t="str">
        <f t="shared" si="271"/>
        <v xml:space="preserve"> </v>
      </c>
      <c r="BH177" t="str">
        <f t="shared" si="272"/>
        <v xml:space="preserve"> </v>
      </c>
      <c r="BI177" t="str">
        <f t="shared" si="278"/>
        <v xml:space="preserve"> </v>
      </c>
      <c r="BN177" t="str">
        <f>IF(OR(COUNTIF($AV$166:AV177, "LAST")&gt;0, COUNTIF($AV$166:AV177, "FINAL")&gt;0), "", IF($AJ$1&gt;=$K177, IFERROR(BF177-BG177, 0), ""))</f>
        <v/>
      </c>
      <c r="BT177">
        <f t="shared" si="291"/>
        <v>0</v>
      </c>
      <c r="BU177">
        <f t="shared" si="292"/>
        <v>0</v>
      </c>
      <c r="BV177">
        <f>IF(OR(COUNTIF($AV$166:AV177, "LAST")&gt;0, COUNTIF($AV$166:AV177, "FINAL")&gt;0), "", IF($AJ$1&gt;=$K177, AQ177, 0))</f>
        <v>0</v>
      </c>
      <c r="BW177">
        <f t="shared" si="293"/>
        <v>0</v>
      </c>
      <c r="BX177">
        <f t="shared" si="294"/>
        <v>0</v>
      </c>
    </row>
    <row r="178" spans="11:76" x14ac:dyDescent="0.35">
      <c r="K178" s="28">
        <v>313</v>
      </c>
      <c r="M178" s="35">
        <f>AutoScoreboard!K42</f>
        <v>0</v>
      </c>
      <c r="N178" s="35">
        <f>AutoScoreboard!L42</f>
        <v>0</v>
      </c>
      <c r="O178" s="28" t="e">
        <f t="shared" si="273"/>
        <v>#N/A</v>
      </c>
      <c r="P178" s="28" t="e">
        <f t="shared" si="274"/>
        <v>#N/A</v>
      </c>
      <c r="Q178" s="28" t="e">
        <f t="shared" si="295"/>
        <v>#N/A</v>
      </c>
      <c r="R178" s="28" t="e">
        <f t="shared" si="296"/>
        <v>#N/A</v>
      </c>
      <c r="S178" s="28" t="e">
        <f t="shared" si="297"/>
        <v>#N/A</v>
      </c>
      <c r="T178" s="28" t="e">
        <f t="shared" si="298"/>
        <v>#N/A</v>
      </c>
      <c r="U178" s="28" t="e">
        <f t="shared" si="299"/>
        <v>#N/A</v>
      </c>
      <c r="V178" s="28" t="e">
        <f t="shared" si="300"/>
        <v>#N/A</v>
      </c>
      <c r="W178" s="28" t="e">
        <f t="shared" si="301"/>
        <v>#N/A</v>
      </c>
      <c r="X178" s="28" t="e">
        <f t="shared" si="248"/>
        <v>#N/A</v>
      </c>
      <c r="Y178" s="28" t="e">
        <f t="shared" si="287"/>
        <v>#N/A</v>
      </c>
      <c r="Z178" t="e">
        <f>IF(OR(COUNTIF($V$166:V177, "LAST")&gt;0, COUNTIF($V$166:V177, "FINAL")&gt;0), "", IF(Q178=1, IF(U178="SCORE", VLOOKUP(S178, D:E, 2, FALSE), ""), ""))</f>
        <v>#N/A</v>
      </c>
      <c r="AA178" t="e">
        <f>IF(OR(COUNTIF($V$166:V177, "LAST")&gt;0, COUNTIF($V$166:V177, "FINAL")&gt;0), "", IF(Q178=2, IF(U178="SCORE", VLOOKUP(S178, D:F, 3, FALSE), ""), ""))</f>
        <v>#N/A</v>
      </c>
      <c r="AB178" t="e">
        <f>IF(AD178="","", MAX($AB$4:AB177)+1)</f>
        <v>#N/A</v>
      </c>
      <c r="AC178" t="e">
        <f>IF(AE178="","", MAX($AC$4:AC177)+1)</f>
        <v>#N/A</v>
      </c>
      <c r="AD178" t="e">
        <f t="shared" si="288"/>
        <v>#N/A</v>
      </c>
      <c r="AE178" t="e">
        <f t="shared" si="289"/>
        <v>#N/A</v>
      </c>
      <c r="AF178" t="e">
        <f t="shared" si="302"/>
        <v>#N/A</v>
      </c>
      <c r="AG178" t="e">
        <f t="shared" si="303"/>
        <v>#N/A</v>
      </c>
      <c r="AH178">
        <f t="shared" si="304"/>
        <v>0</v>
      </c>
      <c r="AI178">
        <f t="shared" si="290"/>
        <v>610</v>
      </c>
      <c r="AK178" t="str">
        <f t="shared" si="249"/>
        <v xml:space="preserve"> </v>
      </c>
      <c r="AL178" t="str">
        <f t="shared" si="277"/>
        <v xml:space="preserve"> </v>
      </c>
      <c r="AM178" t="str">
        <f t="shared" si="251"/>
        <v xml:space="preserve"> </v>
      </c>
      <c r="AN178" t="str">
        <f t="shared" si="252"/>
        <v xml:space="preserve"> </v>
      </c>
      <c r="AO178" t="str">
        <f t="shared" si="253"/>
        <v xml:space="preserve"> </v>
      </c>
      <c r="AP178" t="str">
        <f t="shared" si="254"/>
        <v xml:space="preserve"> </v>
      </c>
      <c r="AQ178" t="str">
        <f t="shared" si="255"/>
        <v xml:space="preserve"> </v>
      </c>
      <c r="AR178" t="str">
        <f t="shared" si="256"/>
        <v xml:space="preserve"> </v>
      </c>
      <c r="AS178" t="str">
        <f t="shared" si="257"/>
        <v xml:space="preserve"> </v>
      </c>
      <c r="AT178" t="str">
        <f t="shared" si="258"/>
        <v xml:space="preserve"> </v>
      </c>
      <c r="AU178" t="str">
        <f t="shared" si="259"/>
        <v xml:space="preserve"> </v>
      </c>
      <c r="AV178" t="str">
        <f t="shared" si="260"/>
        <v xml:space="preserve"> </v>
      </c>
      <c r="AW178" t="str">
        <f t="shared" si="261"/>
        <v xml:space="preserve"> </v>
      </c>
      <c r="AX178" t="str">
        <f t="shared" si="262"/>
        <v xml:space="preserve"> </v>
      </c>
      <c r="AY178" t="str">
        <f t="shared" si="263"/>
        <v xml:space="preserve"> </v>
      </c>
      <c r="AZ178" t="str">
        <f t="shared" si="264"/>
        <v xml:space="preserve"> </v>
      </c>
      <c r="BA178" t="str">
        <f t="shared" si="265"/>
        <v xml:space="preserve"> </v>
      </c>
      <c r="BB178" t="str">
        <f t="shared" si="266"/>
        <v xml:space="preserve"> </v>
      </c>
      <c r="BC178" t="str">
        <f t="shared" si="267"/>
        <v xml:space="preserve"> </v>
      </c>
      <c r="BD178" t="str">
        <f t="shared" si="268"/>
        <v xml:space="preserve"> </v>
      </c>
      <c r="BE178" t="str">
        <f t="shared" si="269"/>
        <v xml:space="preserve"> </v>
      </c>
      <c r="BF178" t="str">
        <f t="shared" si="270"/>
        <v xml:space="preserve"> </v>
      </c>
      <c r="BG178" t="str">
        <f t="shared" si="271"/>
        <v xml:space="preserve"> </v>
      </c>
      <c r="BH178" t="str">
        <f t="shared" si="272"/>
        <v xml:space="preserve"> </v>
      </c>
      <c r="BI178" t="str">
        <f t="shared" si="278"/>
        <v xml:space="preserve"> </v>
      </c>
      <c r="BN178" t="str">
        <f>IF(OR(COUNTIF($AV$166:AV178, "LAST")&gt;0, COUNTIF($AV$166:AV178, "FINAL")&gt;0), "", IF($AJ$1&gt;=$K178, IFERROR(BF178-BG178, 0), ""))</f>
        <v/>
      </c>
      <c r="BT178">
        <f t="shared" si="291"/>
        <v>0</v>
      </c>
      <c r="BU178">
        <f t="shared" si="292"/>
        <v>0</v>
      </c>
      <c r="BV178">
        <f>IF(OR(COUNTIF($AV$166:AV178, "LAST")&gt;0, COUNTIF($AV$166:AV178, "FINAL")&gt;0), "", IF($AJ$1&gt;=$K178, AQ178, 0))</f>
        <v>0</v>
      </c>
      <c r="BW178">
        <f t="shared" si="293"/>
        <v>0</v>
      </c>
      <c r="BX178">
        <f t="shared" si="294"/>
        <v>0</v>
      </c>
    </row>
    <row r="179" spans="11:76" x14ac:dyDescent="0.35">
      <c r="K179" s="28">
        <v>314</v>
      </c>
      <c r="M179" s="35">
        <f>AutoScoreboard!K43</f>
        <v>0</v>
      </c>
      <c r="N179" s="35">
        <f>AutoScoreboard!L43</f>
        <v>0</v>
      </c>
      <c r="O179" s="28" t="e">
        <f t="shared" si="273"/>
        <v>#N/A</v>
      </c>
      <c r="P179" s="28" t="e">
        <f t="shared" si="274"/>
        <v>#N/A</v>
      </c>
      <c r="Q179" s="28" t="e">
        <f t="shared" si="295"/>
        <v>#N/A</v>
      </c>
      <c r="R179" s="28" t="e">
        <f t="shared" si="296"/>
        <v>#N/A</v>
      </c>
      <c r="S179" s="28" t="e">
        <f t="shared" si="297"/>
        <v>#N/A</v>
      </c>
      <c r="T179" s="28" t="e">
        <f t="shared" si="298"/>
        <v>#N/A</v>
      </c>
      <c r="U179" s="28" t="e">
        <f t="shared" si="299"/>
        <v>#N/A</v>
      </c>
      <c r="V179" s="28" t="e">
        <f t="shared" si="300"/>
        <v>#N/A</v>
      </c>
      <c r="W179" s="28" t="e">
        <f t="shared" si="301"/>
        <v>#N/A</v>
      </c>
      <c r="X179" s="28" t="e">
        <f t="shared" si="248"/>
        <v>#N/A</v>
      </c>
      <c r="Y179" s="28" t="e">
        <f t="shared" si="287"/>
        <v>#N/A</v>
      </c>
      <c r="Z179" t="e">
        <f>IF(OR(COUNTIF($V$166:V178, "LAST")&gt;0, COUNTIF($V$166:V178, "FINAL")&gt;0), "", IF(Q179=1, IF(U179="SCORE", VLOOKUP(S179, D:E, 2, FALSE), ""), ""))</f>
        <v>#N/A</v>
      </c>
      <c r="AA179" t="e">
        <f>IF(OR(COUNTIF($V$166:V178, "LAST")&gt;0, COUNTIF($V$166:V178, "FINAL")&gt;0), "", IF(Q179=2, IF(U179="SCORE", VLOOKUP(S179, D:F, 3, FALSE), ""), ""))</f>
        <v>#N/A</v>
      </c>
      <c r="AB179" t="e">
        <f>IF(AD179="","", MAX($AB$4:AB178)+1)</f>
        <v>#N/A</v>
      </c>
      <c r="AC179" t="e">
        <f>IF(AE179="","", MAX($AC$4:AC178)+1)</f>
        <v>#N/A</v>
      </c>
      <c r="AD179" t="e">
        <f t="shared" si="288"/>
        <v>#N/A</v>
      </c>
      <c r="AE179" t="e">
        <f t="shared" si="289"/>
        <v>#N/A</v>
      </c>
      <c r="AF179" t="e">
        <f t="shared" si="302"/>
        <v>#N/A</v>
      </c>
      <c r="AG179" t="e">
        <f t="shared" si="303"/>
        <v>#N/A</v>
      </c>
      <c r="AH179">
        <f t="shared" si="304"/>
        <v>0</v>
      </c>
      <c r="AI179">
        <f t="shared" si="290"/>
        <v>610</v>
      </c>
      <c r="AK179" t="str">
        <f t="shared" si="249"/>
        <v xml:space="preserve"> </v>
      </c>
      <c r="AL179" t="str">
        <f t="shared" si="277"/>
        <v xml:space="preserve"> </v>
      </c>
      <c r="AM179" t="str">
        <f t="shared" si="251"/>
        <v xml:space="preserve"> </v>
      </c>
      <c r="AN179" t="str">
        <f t="shared" si="252"/>
        <v xml:space="preserve"> </v>
      </c>
      <c r="AO179" t="str">
        <f t="shared" si="253"/>
        <v xml:space="preserve"> </v>
      </c>
      <c r="AP179" t="str">
        <f t="shared" si="254"/>
        <v xml:space="preserve"> </v>
      </c>
      <c r="AQ179" t="str">
        <f t="shared" si="255"/>
        <v xml:space="preserve"> </v>
      </c>
      <c r="AR179" t="str">
        <f t="shared" si="256"/>
        <v xml:space="preserve"> </v>
      </c>
      <c r="AS179" t="str">
        <f t="shared" si="257"/>
        <v xml:space="preserve"> </v>
      </c>
      <c r="AT179" t="str">
        <f t="shared" si="258"/>
        <v xml:space="preserve"> </v>
      </c>
      <c r="AU179" t="str">
        <f t="shared" si="259"/>
        <v xml:space="preserve"> </v>
      </c>
      <c r="AV179" t="str">
        <f t="shared" si="260"/>
        <v xml:space="preserve"> </v>
      </c>
      <c r="AW179" t="str">
        <f t="shared" si="261"/>
        <v xml:space="preserve"> </v>
      </c>
      <c r="AX179" t="str">
        <f t="shared" si="262"/>
        <v xml:space="preserve"> </v>
      </c>
      <c r="AY179" t="str">
        <f t="shared" si="263"/>
        <v xml:space="preserve"> </v>
      </c>
      <c r="AZ179" t="str">
        <f t="shared" si="264"/>
        <v xml:space="preserve"> </v>
      </c>
      <c r="BA179" t="str">
        <f t="shared" si="265"/>
        <v xml:space="preserve"> </v>
      </c>
      <c r="BB179" t="str">
        <f t="shared" si="266"/>
        <v xml:space="preserve"> </v>
      </c>
      <c r="BC179" t="str">
        <f t="shared" si="267"/>
        <v xml:space="preserve"> </v>
      </c>
      <c r="BD179" t="str">
        <f t="shared" si="268"/>
        <v xml:space="preserve"> </v>
      </c>
      <c r="BE179" t="str">
        <f t="shared" si="269"/>
        <v xml:space="preserve"> </v>
      </c>
      <c r="BF179" t="str">
        <f t="shared" si="270"/>
        <v xml:space="preserve"> </v>
      </c>
      <c r="BG179" t="str">
        <f t="shared" si="271"/>
        <v xml:space="preserve"> </v>
      </c>
      <c r="BH179" t="str">
        <f t="shared" si="272"/>
        <v xml:space="preserve"> </v>
      </c>
      <c r="BI179" t="str">
        <f t="shared" si="278"/>
        <v xml:space="preserve"> </v>
      </c>
      <c r="BN179" t="str">
        <f>IF(OR(COUNTIF($AV$166:AV179, "LAST")&gt;0, COUNTIF($AV$166:AV179, "FINAL")&gt;0), "", IF($AJ$1&gt;=$K179, IFERROR(BF179-BG179, 0), ""))</f>
        <v/>
      </c>
      <c r="BT179">
        <f t="shared" si="291"/>
        <v>0</v>
      </c>
      <c r="BU179">
        <f t="shared" si="292"/>
        <v>0</v>
      </c>
      <c r="BV179">
        <f>IF(OR(COUNTIF($AV$166:AV179, "LAST")&gt;0, COUNTIF($AV$166:AV179, "FINAL")&gt;0), "", IF($AJ$1&gt;=$K179, AQ179, 0))</f>
        <v>0</v>
      </c>
      <c r="BW179">
        <f t="shared" si="293"/>
        <v>0</v>
      </c>
      <c r="BX179">
        <f t="shared" si="294"/>
        <v>0</v>
      </c>
    </row>
    <row r="180" spans="11:76" x14ac:dyDescent="0.35">
      <c r="K180" s="28">
        <v>315</v>
      </c>
      <c r="M180" s="35">
        <f>AutoScoreboard!K44</f>
        <v>0</v>
      </c>
      <c r="N180" s="35">
        <f>AutoScoreboard!L44</f>
        <v>0</v>
      </c>
      <c r="O180" s="28" t="e">
        <f t="shared" si="273"/>
        <v>#N/A</v>
      </c>
      <c r="P180" s="28" t="e">
        <f t="shared" si="274"/>
        <v>#N/A</v>
      </c>
      <c r="Q180" s="28" t="e">
        <f t="shared" si="295"/>
        <v>#N/A</v>
      </c>
      <c r="R180" s="28" t="e">
        <f t="shared" si="296"/>
        <v>#N/A</v>
      </c>
      <c r="S180" s="28" t="e">
        <f t="shared" si="297"/>
        <v>#N/A</v>
      </c>
      <c r="T180" s="28" t="e">
        <f t="shared" si="298"/>
        <v>#N/A</v>
      </c>
      <c r="U180" s="28" t="e">
        <f t="shared" si="299"/>
        <v>#N/A</v>
      </c>
      <c r="V180" s="28" t="e">
        <f t="shared" si="300"/>
        <v>#N/A</v>
      </c>
      <c r="W180" s="28" t="e">
        <f t="shared" si="301"/>
        <v>#N/A</v>
      </c>
      <c r="X180" s="28" t="e">
        <f t="shared" si="248"/>
        <v>#N/A</v>
      </c>
      <c r="Y180" s="28" t="e">
        <f t="shared" si="287"/>
        <v>#N/A</v>
      </c>
      <c r="Z180" t="e">
        <f>IF(OR(COUNTIF($V$166:V179, "LAST")&gt;0, COUNTIF($V$166:V179, "FINAL")&gt;0), "", IF(Q180=1, IF(U180="SCORE", VLOOKUP(S180, D:E, 2, FALSE), ""), ""))</f>
        <v>#N/A</v>
      </c>
      <c r="AA180" t="e">
        <f>IF(OR(COUNTIF($V$166:V179, "LAST")&gt;0, COUNTIF($V$166:V179, "FINAL")&gt;0), "", IF(Q180=2, IF(U180="SCORE", VLOOKUP(S180, D:F, 3, FALSE), ""), ""))</f>
        <v>#N/A</v>
      </c>
      <c r="AB180" t="e">
        <f>IF(AD180="","", MAX($AB$4:AB179)+1)</f>
        <v>#N/A</v>
      </c>
      <c r="AC180" t="e">
        <f>IF(AE180="","", MAX($AC$4:AC179)+1)</f>
        <v>#N/A</v>
      </c>
      <c r="AD180" t="e">
        <f t="shared" si="288"/>
        <v>#N/A</v>
      </c>
      <c r="AE180" t="e">
        <f t="shared" si="289"/>
        <v>#N/A</v>
      </c>
      <c r="AF180" t="e">
        <f t="shared" si="302"/>
        <v>#N/A</v>
      </c>
      <c r="AG180" t="e">
        <f t="shared" si="303"/>
        <v>#N/A</v>
      </c>
      <c r="AH180">
        <f t="shared" si="304"/>
        <v>0</v>
      </c>
      <c r="AI180">
        <f t="shared" si="290"/>
        <v>610</v>
      </c>
      <c r="AK180" t="str">
        <f t="shared" si="249"/>
        <v xml:space="preserve"> </v>
      </c>
      <c r="AL180" t="str">
        <f t="shared" si="277"/>
        <v xml:space="preserve"> </v>
      </c>
      <c r="AM180" t="str">
        <f t="shared" si="251"/>
        <v xml:space="preserve"> </v>
      </c>
      <c r="AN180" t="str">
        <f t="shared" si="252"/>
        <v xml:space="preserve"> </v>
      </c>
      <c r="AO180" t="str">
        <f t="shared" si="253"/>
        <v xml:space="preserve"> </v>
      </c>
      <c r="AP180" t="str">
        <f t="shared" si="254"/>
        <v xml:space="preserve"> </v>
      </c>
      <c r="AQ180" t="str">
        <f t="shared" si="255"/>
        <v xml:space="preserve"> </v>
      </c>
      <c r="AR180" t="str">
        <f t="shared" si="256"/>
        <v xml:space="preserve"> </v>
      </c>
      <c r="AS180" t="str">
        <f t="shared" si="257"/>
        <v xml:space="preserve"> </v>
      </c>
      <c r="AT180" t="str">
        <f t="shared" si="258"/>
        <v xml:space="preserve"> </v>
      </c>
      <c r="AU180" t="str">
        <f t="shared" si="259"/>
        <v xml:space="preserve"> </v>
      </c>
      <c r="AV180" t="str">
        <f t="shared" si="260"/>
        <v xml:space="preserve"> </v>
      </c>
      <c r="AW180" t="str">
        <f t="shared" si="261"/>
        <v xml:space="preserve"> </v>
      </c>
      <c r="AX180" t="str">
        <f t="shared" si="262"/>
        <v xml:space="preserve"> </v>
      </c>
      <c r="AY180" t="str">
        <f t="shared" si="263"/>
        <v xml:space="preserve"> </v>
      </c>
      <c r="AZ180" t="str">
        <f t="shared" si="264"/>
        <v xml:space="preserve"> </v>
      </c>
      <c r="BA180" t="str">
        <f t="shared" si="265"/>
        <v xml:space="preserve"> </v>
      </c>
      <c r="BB180" t="str">
        <f t="shared" si="266"/>
        <v xml:space="preserve"> </v>
      </c>
      <c r="BC180" t="str">
        <f t="shared" si="267"/>
        <v xml:space="preserve"> </v>
      </c>
      <c r="BD180" t="str">
        <f t="shared" si="268"/>
        <v xml:space="preserve"> </v>
      </c>
      <c r="BE180" t="str">
        <f t="shared" si="269"/>
        <v xml:space="preserve"> </v>
      </c>
      <c r="BF180" t="str">
        <f t="shared" si="270"/>
        <v xml:space="preserve"> </v>
      </c>
      <c r="BG180" t="str">
        <f t="shared" si="271"/>
        <v xml:space="preserve"> </v>
      </c>
      <c r="BH180" t="str">
        <f t="shared" si="272"/>
        <v xml:space="preserve"> </v>
      </c>
      <c r="BI180" t="str">
        <f t="shared" si="278"/>
        <v xml:space="preserve"> </v>
      </c>
      <c r="BN180" t="str">
        <f>IF(OR(COUNTIF($AV$166:AV180, "LAST")&gt;0, COUNTIF($AV$166:AV180, "FINAL")&gt;0), "", IF($AJ$1&gt;=$K180, IFERROR(BF180-BG180, 0), ""))</f>
        <v/>
      </c>
      <c r="BT180">
        <f t="shared" si="291"/>
        <v>0</v>
      </c>
      <c r="BU180">
        <f t="shared" si="292"/>
        <v>0</v>
      </c>
      <c r="BV180">
        <f>IF(OR(COUNTIF($AV$166:AV180, "LAST")&gt;0, COUNTIF($AV$166:AV180, "FINAL")&gt;0), "", IF($AJ$1&gt;=$K180, AQ180, 0))</f>
        <v>0</v>
      </c>
      <c r="BW180">
        <f t="shared" si="293"/>
        <v>0</v>
      </c>
      <c r="BX180">
        <f t="shared" si="294"/>
        <v>0</v>
      </c>
    </row>
    <row r="181" spans="11:76" x14ac:dyDescent="0.35">
      <c r="K181" s="28">
        <v>316</v>
      </c>
      <c r="M181" s="35">
        <f>AutoScoreboard!K45</f>
        <v>0</v>
      </c>
      <c r="N181" s="35">
        <f>AutoScoreboard!L45</f>
        <v>0</v>
      </c>
      <c r="O181" s="28" t="e">
        <f t="shared" si="273"/>
        <v>#N/A</v>
      </c>
      <c r="P181" s="28" t="e">
        <f t="shared" si="274"/>
        <v>#N/A</v>
      </c>
      <c r="Q181" s="28" t="e">
        <f t="shared" si="295"/>
        <v>#N/A</v>
      </c>
      <c r="R181" s="28" t="e">
        <f t="shared" si="296"/>
        <v>#N/A</v>
      </c>
      <c r="S181" s="28" t="e">
        <f t="shared" si="297"/>
        <v>#N/A</v>
      </c>
      <c r="T181" s="28" t="e">
        <f t="shared" si="298"/>
        <v>#N/A</v>
      </c>
      <c r="U181" s="28" t="e">
        <f t="shared" si="299"/>
        <v>#N/A</v>
      </c>
      <c r="V181" s="28" t="e">
        <f t="shared" si="300"/>
        <v>#N/A</v>
      </c>
      <c r="W181" s="28" t="e">
        <f t="shared" si="301"/>
        <v>#N/A</v>
      </c>
      <c r="X181" s="28" t="e">
        <f t="shared" si="248"/>
        <v>#N/A</v>
      </c>
      <c r="Y181" s="28" t="e">
        <f t="shared" si="287"/>
        <v>#N/A</v>
      </c>
      <c r="Z181" t="e">
        <f>IF(OR(COUNTIF($V$166:V180, "LAST")&gt;0, COUNTIF($V$166:V180, "FINAL")&gt;0), "", IF(Q181=1, IF(U181="SCORE", VLOOKUP(S181, D:E, 2, FALSE), ""), ""))</f>
        <v>#N/A</v>
      </c>
      <c r="AA181" t="e">
        <f>IF(OR(COUNTIF($V$166:V180, "LAST")&gt;0, COUNTIF($V$166:V180, "FINAL")&gt;0), "", IF(Q181=2, IF(U181="SCORE", VLOOKUP(S181, D:F, 3, FALSE), ""), ""))</f>
        <v>#N/A</v>
      </c>
      <c r="AB181" t="e">
        <f>IF(AD181="","", MAX($AB$4:AB180)+1)</f>
        <v>#N/A</v>
      </c>
      <c r="AC181" t="e">
        <f>IF(AE181="","", MAX($AC$4:AC180)+1)</f>
        <v>#N/A</v>
      </c>
      <c r="AD181" t="e">
        <f t="shared" si="288"/>
        <v>#N/A</v>
      </c>
      <c r="AE181" t="e">
        <f t="shared" si="289"/>
        <v>#N/A</v>
      </c>
      <c r="AF181" t="e">
        <f t="shared" si="302"/>
        <v>#N/A</v>
      </c>
      <c r="AG181" t="e">
        <f t="shared" si="303"/>
        <v>#N/A</v>
      </c>
      <c r="AH181">
        <f t="shared" si="304"/>
        <v>0</v>
      </c>
      <c r="AI181">
        <f t="shared" si="290"/>
        <v>610</v>
      </c>
      <c r="AK181" t="str">
        <f t="shared" si="249"/>
        <v xml:space="preserve"> </v>
      </c>
      <c r="AL181" t="str">
        <f t="shared" si="277"/>
        <v xml:space="preserve"> </v>
      </c>
      <c r="AM181" t="str">
        <f t="shared" si="251"/>
        <v xml:space="preserve"> </v>
      </c>
      <c r="AN181" t="str">
        <f t="shared" si="252"/>
        <v xml:space="preserve"> </v>
      </c>
      <c r="AO181" t="str">
        <f t="shared" si="253"/>
        <v xml:space="preserve"> </v>
      </c>
      <c r="AP181" t="str">
        <f t="shared" si="254"/>
        <v xml:space="preserve"> </v>
      </c>
      <c r="AQ181" t="str">
        <f t="shared" si="255"/>
        <v xml:space="preserve"> </v>
      </c>
      <c r="AR181" t="str">
        <f t="shared" si="256"/>
        <v xml:space="preserve"> </v>
      </c>
      <c r="AS181" t="str">
        <f t="shared" si="257"/>
        <v xml:space="preserve"> </v>
      </c>
      <c r="AT181" t="str">
        <f t="shared" si="258"/>
        <v xml:space="preserve"> </v>
      </c>
      <c r="AU181" t="str">
        <f t="shared" si="259"/>
        <v xml:space="preserve"> </v>
      </c>
      <c r="AV181" t="str">
        <f t="shared" si="260"/>
        <v xml:space="preserve"> </v>
      </c>
      <c r="AW181" t="str">
        <f t="shared" si="261"/>
        <v xml:space="preserve"> </v>
      </c>
      <c r="AX181" t="str">
        <f t="shared" si="262"/>
        <v xml:space="preserve"> </v>
      </c>
      <c r="AY181" t="str">
        <f t="shared" si="263"/>
        <v xml:space="preserve"> </v>
      </c>
      <c r="AZ181" t="str">
        <f t="shared" si="264"/>
        <v xml:space="preserve"> </v>
      </c>
      <c r="BA181" t="str">
        <f t="shared" si="265"/>
        <v xml:space="preserve"> </v>
      </c>
      <c r="BB181" t="str">
        <f t="shared" si="266"/>
        <v xml:space="preserve"> </v>
      </c>
      <c r="BC181" t="str">
        <f t="shared" si="267"/>
        <v xml:space="preserve"> </v>
      </c>
      <c r="BD181" t="str">
        <f t="shared" si="268"/>
        <v xml:space="preserve"> </v>
      </c>
      <c r="BE181" t="str">
        <f t="shared" si="269"/>
        <v xml:space="preserve"> </v>
      </c>
      <c r="BF181" t="str">
        <f t="shared" si="270"/>
        <v xml:space="preserve"> </v>
      </c>
      <c r="BG181" t="str">
        <f t="shared" si="271"/>
        <v xml:space="preserve"> </v>
      </c>
      <c r="BH181" t="str">
        <f t="shared" si="272"/>
        <v xml:space="preserve"> </v>
      </c>
      <c r="BI181" t="str">
        <f t="shared" si="278"/>
        <v xml:space="preserve"> </v>
      </c>
      <c r="BN181" t="str">
        <f>IF(OR(COUNTIF($AV$166:AV181, "LAST")&gt;0, COUNTIF($AV$166:AV181, "FINAL")&gt;0), "", IF($AJ$1&gt;=$K181, IFERROR(BF181-BG181, 0), ""))</f>
        <v/>
      </c>
      <c r="BT181">
        <f t="shared" si="291"/>
        <v>0</v>
      </c>
      <c r="BU181">
        <f t="shared" si="292"/>
        <v>0</v>
      </c>
      <c r="BV181">
        <f>IF(OR(COUNTIF($AV$166:AV181, "LAST")&gt;0, COUNTIF($AV$166:AV181, "FINAL")&gt;0), "", IF($AJ$1&gt;=$K181, AQ181, 0))</f>
        <v>0</v>
      </c>
      <c r="BW181">
        <f t="shared" si="293"/>
        <v>0</v>
      </c>
      <c r="BX181">
        <f t="shared" si="294"/>
        <v>0</v>
      </c>
    </row>
    <row r="182" spans="11:76" x14ac:dyDescent="0.35">
      <c r="K182" s="28">
        <v>317</v>
      </c>
      <c r="M182" s="35">
        <f>AutoScoreboard!K46</f>
        <v>0</v>
      </c>
      <c r="N182" s="35">
        <f>AutoScoreboard!L46</f>
        <v>0</v>
      </c>
      <c r="O182" s="28" t="e">
        <f t="shared" si="273"/>
        <v>#N/A</v>
      </c>
      <c r="P182" s="28" t="e">
        <f t="shared" si="274"/>
        <v>#N/A</v>
      </c>
      <c r="Q182" s="28" t="e">
        <f t="shared" si="295"/>
        <v>#N/A</v>
      </c>
      <c r="R182" s="28" t="e">
        <f t="shared" si="296"/>
        <v>#N/A</v>
      </c>
      <c r="S182" s="28" t="e">
        <f t="shared" si="297"/>
        <v>#N/A</v>
      </c>
      <c r="T182" s="28" t="e">
        <f t="shared" si="298"/>
        <v>#N/A</v>
      </c>
      <c r="U182" s="28" t="e">
        <f t="shared" si="299"/>
        <v>#N/A</v>
      </c>
      <c r="V182" s="28" t="e">
        <f t="shared" si="300"/>
        <v>#N/A</v>
      </c>
      <c r="W182" s="28" t="e">
        <f t="shared" si="301"/>
        <v>#N/A</v>
      </c>
      <c r="X182" s="28" t="e">
        <f t="shared" si="248"/>
        <v>#N/A</v>
      </c>
      <c r="Y182" s="28" t="e">
        <f t="shared" si="287"/>
        <v>#N/A</v>
      </c>
      <c r="Z182" t="e">
        <f>IF(OR(COUNTIF($V$166:V181, "LAST")&gt;0, COUNTIF($V$166:V181, "FINAL")&gt;0), "", IF(Q182=1, IF(U182="SCORE", VLOOKUP(S182, D:E, 2, FALSE), ""), ""))</f>
        <v>#N/A</v>
      </c>
      <c r="AA182" t="e">
        <f>IF(OR(COUNTIF($V$166:V181, "LAST")&gt;0, COUNTIF($V$166:V181, "FINAL")&gt;0), "", IF(Q182=2, IF(U182="SCORE", VLOOKUP(S182, D:F, 3, FALSE), ""), ""))</f>
        <v>#N/A</v>
      </c>
      <c r="AB182" t="e">
        <f>IF(AD182="","", MAX($AB$4:AB181)+1)</f>
        <v>#N/A</v>
      </c>
      <c r="AC182" t="e">
        <f>IF(AE182="","", MAX($AC$4:AC181)+1)</f>
        <v>#N/A</v>
      </c>
      <c r="AD182" t="e">
        <f t="shared" si="288"/>
        <v>#N/A</v>
      </c>
      <c r="AE182" t="e">
        <f t="shared" si="289"/>
        <v>#N/A</v>
      </c>
      <c r="AF182" t="e">
        <f t="shared" si="302"/>
        <v>#N/A</v>
      </c>
      <c r="AG182" t="e">
        <f t="shared" si="303"/>
        <v>#N/A</v>
      </c>
      <c r="AH182">
        <f t="shared" si="304"/>
        <v>0</v>
      </c>
      <c r="AI182">
        <f t="shared" si="290"/>
        <v>610</v>
      </c>
      <c r="AK182" t="str">
        <f t="shared" si="249"/>
        <v xml:space="preserve"> </v>
      </c>
      <c r="AL182" t="str">
        <f t="shared" si="277"/>
        <v xml:space="preserve"> </v>
      </c>
      <c r="AM182" t="str">
        <f t="shared" si="251"/>
        <v xml:space="preserve"> </v>
      </c>
      <c r="AN182" t="str">
        <f t="shared" si="252"/>
        <v xml:space="preserve"> </v>
      </c>
      <c r="AO182" t="str">
        <f t="shared" si="253"/>
        <v xml:space="preserve"> </v>
      </c>
      <c r="AP182" t="str">
        <f t="shared" si="254"/>
        <v xml:space="preserve"> </v>
      </c>
      <c r="AQ182" t="str">
        <f t="shared" si="255"/>
        <v xml:space="preserve"> </v>
      </c>
      <c r="AR182" t="str">
        <f t="shared" si="256"/>
        <v xml:space="preserve"> </v>
      </c>
      <c r="AS182" t="str">
        <f t="shared" si="257"/>
        <v xml:space="preserve"> </v>
      </c>
      <c r="AT182" t="str">
        <f t="shared" si="258"/>
        <v xml:space="preserve"> </v>
      </c>
      <c r="AU182" t="str">
        <f t="shared" si="259"/>
        <v xml:space="preserve"> </v>
      </c>
      <c r="AV182" t="str">
        <f t="shared" si="260"/>
        <v xml:space="preserve"> </v>
      </c>
      <c r="AW182" t="str">
        <f t="shared" si="261"/>
        <v xml:space="preserve"> </v>
      </c>
      <c r="AX182" t="str">
        <f t="shared" si="262"/>
        <v xml:space="preserve"> </v>
      </c>
      <c r="AY182" t="str">
        <f t="shared" si="263"/>
        <v xml:space="preserve"> </v>
      </c>
      <c r="AZ182" t="str">
        <f t="shared" si="264"/>
        <v xml:space="preserve"> </v>
      </c>
      <c r="BA182" t="str">
        <f t="shared" si="265"/>
        <v xml:space="preserve"> </v>
      </c>
      <c r="BB182" t="str">
        <f t="shared" si="266"/>
        <v xml:space="preserve"> </v>
      </c>
      <c r="BC182" t="str">
        <f t="shared" si="267"/>
        <v xml:space="preserve"> </v>
      </c>
      <c r="BD182" t="str">
        <f t="shared" si="268"/>
        <v xml:space="preserve"> </v>
      </c>
      <c r="BE182" t="str">
        <f t="shared" si="269"/>
        <v xml:space="preserve"> </v>
      </c>
      <c r="BF182" t="str">
        <f t="shared" si="270"/>
        <v xml:space="preserve"> </v>
      </c>
      <c r="BG182" t="str">
        <f t="shared" si="271"/>
        <v xml:space="preserve"> </v>
      </c>
      <c r="BH182" t="str">
        <f t="shared" si="272"/>
        <v xml:space="preserve"> </v>
      </c>
      <c r="BI182" t="str">
        <f t="shared" si="278"/>
        <v xml:space="preserve"> </v>
      </c>
      <c r="BN182" t="str">
        <f>IF(OR(COUNTIF($AV$166:AV182, "LAST")&gt;0, COUNTIF($AV$166:AV182, "FINAL")&gt;0), "", IF($AJ$1&gt;=$K182, IFERROR(BF182-BG182, 0), ""))</f>
        <v/>
      </c>
      <c r="BT182">
        <f t="shared" si="291"/>
        <v>0</v>
      </c>
      <c r="BU182">
        <f t="shared" si="292"/>
        <v>0</v>
      </c>
      <c r="BV182">
        <f>IF(OR(COUNTIF($AV$166:AV182, "LAST")&gt;0, COUNTIF($AV$166:AV182, "FINAL")&gt;0), "", IF($AJ$1&gt;=$K182, AQ182, 0))</f>
        <v>0</v>
      </c>
      <c r="BW182">
        <f t="shared" si="293"/>
        <v>0</v>
      </c>
      <c r="BX182">
        <f t="shared" si="294"/>
        <v>0</v>
      </c>
    </row>
    <row r="183" spans="11:76" x14ac:dyDescent="0.35">
      <c r="K183" s="28">
        <v>318</v>
      </c>
      <c r="M183" s="35">
        <f>AutoScoreboard!K47</f>
        <v>0</v>
      </c>
      <c r="N183" s="35">
        <f>AutoScoreboard!L47</f>
        <v>0</v>
      </c>
      <c r="O183" s="28" t="e">
        <f t="shared" si="273"/>
        <v>#N/A</v>
      </c>
      <c r="P183" s="28" t="e">
        <f t="shared" si="274"/>
        <v>#N/A</v>
      </c>
      <c r="Q183" s="28" t="e">
        <f t="shared" si="295"/>
        <v>#N/A</v>
      </c>
      <c r="R183" s="28" t="e">
        <f t="shared" si="296"/>
        <v>#N/A</v>
      </c>
      <c r="S183" s="28" t="e">
        <f t="shared" si="297"/>
        <v>#N/A</v>
      </c>
      <c r="T183" s="28" t="e">
        <f t="shared" si="298"/>
        <v>#N/A</v>
      </c>
      <c r="U183" s="28" t="e">
        <f t="shared" si="299"/>
        <v>#N/A</v>
      </c>
      <c r="V183" s="28" t="e">
        <f t="shared" si="300"/>
        <v>#N/A</v>
      </c>
      <c r="W183" s="28" t="e">
        <f t="shared" si="301"/>
        <v>#N/A</v>
      </c>
      <c r="X183" s="28" t="e">
        <f t="shared" si="248"/>
        <v>#N/A</v>
      </c>
      <c r="Y183" s="28" t="e">
        <f t="shared" si="287"/>
        <v>#N/A</v>
      </c>
      <c r="Z183" t="e">
        <f>IF(OR(COUNTIF($V$166:V182, "LAST")&gt;0, COUNTIF($V$166:V182, "FINAL")&gt;0), "", IF(Q183=1, IF(U183="SCORE", VLOOKUP(S183, D:E, 2, FALSE), ""), ""))</f>
        <v>#N/A</v>
      </c>
      <c r="AA183" t="e">
        <f>IF(OR(COUNTIF($V$166:V182, "LAST")&gt;0, COUNTIF($V$166:V182, "FINAL")&gt;0), "", IF(Q183=2, IF(U183="SCORE", VLOOKUP(S183, D:F, 3, FALSE), ""), ""))</f>
        <v>#N/A</v>
      </c>
      <c r="AB183" t="e">
        <f>IF(AD183="","", MAX($AB$4:AB182)+1)</f>
        <v>#N/A</v>
      </c>
      <c r="AC183" t="e">
        <f>IF(AE183="","", MAX($AC$4:AC182)+1)</f>
        <v>#N/A</v>
      </c>
      <c r="AD183" t="e">
        <f t="shared" si="288"/>
        <v>#N/A</v>
      </c>
      <c r="AE183" t="e">
        <f t="shared" si="289"/>
        <v>#N/A</v>
      </c>
      <c r="AF183" t="e">
        <f t="shared" si="302"/>
        <v>#N/A</v>
      </c>
      <c r="AG183" t="e">
        <f t="shared" si="303"/>
        <v>#N/A</v>
      </c>
      <c r="AH183">
        <f t="shared" si="304"/>
        <v>0</v>
      </c>
      <c r="AI183">
        <f t="shared" si="290"/>
        <v>610</v>
      </c>
      <c r="AK183" t="str">
        <f t="shared" si="249"/>
        <v xml:space="preserve"> </v>
      </c>
      <c r="AL183" t="str">
        <f t="shared" si="277"/>
        <v xml:space="preserve"> </v>
      </c>
      <c r="AM183" t="str">
        <f t="shared" si="251"/>
        <v xml:space="preserve"> </v>
      </c>
      <c r="AN183" t="str">
        <f t="shared" si="252"/>
        <v xml:space="preserve"> </v>
      </c>
      <c r="AO183" t="str">
        <f t="shared" si="253"/>
        <v xml:space="preserve"> </v>
      </c>
      <c r="AP183" t="str">
        <f t="shared" si="254"/>
        <v xml:space="preserve"> </v>
      </c>
      <c r="AQ183" t="str">
        <f t="shared" si="255"/>
        <v xml:space="preserve"> </v>
      </c>
      <c r="AR183" t="str">
        <f t="shared" si="256"/>
        <v xml:space="preserve"> </v>
      </c>
      <c r="AS183" t="str">
        <f t="shared" si="257"/>
        <v xml:space="preserve"> </v>
      </c>
      <c r="AT183" t="str">
        <f t="shared" si="258"/>
        <v xml:space="preserve"> </v>
      </c>
      <c r="AU183" t="str">
        <f t="shared" si="259"/>
        <v xml:space="preserve"> </v>
      </c>
      <c r="AV183" t="str">
        <f t="shared" si="260"/>
        <v xml:space="preserve"> </v>
      </c>
      <c r="AW183" t="str">
        <f t="shared" si="261"/>
        <v xml:space="preserve"> </v>
      </c>
      <c r="AX183" t="str">
        <f t="shared" si="262"/>
        <v xml:space="preserve"> </v>
      </c>
      <c r="AY183" t="str">
        <f t="shared" si="263"/>
        <v xml:space="preserve"> </v>
      </c>
      <c r="AZ183" t="str">
        <f t="shared" si="264"/>
        <v xml:space="preserve"> </v>
      </c>
      <c r="BA183" t="str">
        <f t="shared" si="265"/>
        <v xml:space="preserve"> </v>
      </c>
      <c r="BB183" t="str">
        <f t="shared" si="266"/>
        <v xml:space="preserve"> </v>
      </c>
      <c r="BC183" t="str">
        <f t="shared" si="267"/>
        <v xml:space="preserve"> </v>
      </c>
      <c r="BD183" t="str">
        <f t="shared" si="268"/>
        <v xml:space="preserve"> </v>
      </c>
      <c r="BE183" t="str">
        <f t="shared" si="269"/>
        <v xml:space="preserve"> </v>
      </c>
      <c r="BF183" t="str">
        <f t="shared" si="270"/>
        <v xml:space="preserve"> </v>
      </c>
      <c r="BG183" t="str">
        <f t="shared" si="271"/>
        <v xml:space="preserve"> </v>
      </c>
      <c r="BH183" t="str">
        <f t="shared" si="272"/>
        <v xml:space="preserve"> </v>
      </c>
      <c r="BI183" t="str">
        <f t="shared" si="278"/>
        <v xml:space="preserve"> </v>
      </c>
      <c r="BN183" t="str">
        <f>IF(OR(COUNTIF($AV$166:AV183, "LAST")&gt;0, COUNTIF($AV$166:AV183, "FINAL")&gt;0), "", IF($AJ$1&gt;=$K183, IFERROR(BF183-BG183, 0), ""))</f>
        <v/>
      </c>
      <c r="BT183">
        <f t="shared" si="291"/>
        <v>0</v>
      </c>
      <c r="BU183">
        <f t="shared" si="292"/>
        <v>0</v>
      </c>
      <c r="BV183">
        <f>IF(OR(COUNTIF($AV$166:AV183, "LAST")&gt;0, COUNTIF($AV$166:AV183, "FINAL")&gt;0), "", IF($AJ$1&gt;=$K183, AQ183, 0))</f>
        <v>0</v>
      </c>
      <c r="BW183">
        <f t="shared" si="293"/>
        <v>0</v>
      </c>
      <c r="BX183">
        <f t="shared" si="294"/>
        <v>0</v>
      </c>
    </row>
    <row r="184" spans="11:76" x14ac:dyDescent="0.35">
      <c r="K184" s="28">
        <v>319</v>
      </c>
      <c r="M184" s="35">
        <f>AutoScoreboard!K48</f>
        <v>0</v>
      </c>
      <c r="N184" s="35">
        <f>AutoScoreboard!L48</f>
        <v>0</v>
      </c>
      <c r="O184" s="28" t="e">
        <f t="shared" si="273"/>
        <v>#N/A</v>
      </c>
      <c r="P184" s="28" t="e">
        <f t="shared" si="274"/>
        <v>#N/A</v>
      </c>
      <c r="Q184" s="28" t="e">
        <f t="shared" si="295"/>
        <v>#N/A</v>
      </c>
      <c r="R184" s="28" t="e">
        <f t="shared" si="296"/>
        <v>#N/A</v>
      </c>
      <c r="S184" s="28" t="e">
        <f t="shared" si="297"/>
        <v>#N/A</v>
      </c>
      <c r="T184" s="28" t="e">
        <f t="shared" si="298"/>
        <v>#N/A</v>
      </c>
      <c r="U184" s="28" t="e">
        <f t="shared" si="299"/>
        <v>#N/A</v>
      </c>
      <c r="V184" s="28" t="e">
        <f t="shared" si="300"/>
        <v>#N/A</v>
      </c>
      <c r="W184" s="28" t="e">
        <f t="shared" si="301"/>
        <v>#N/A</v>
      </c>
      <c r="X184" s="28" t="e">
        <f t="shared" si="248"/>
        <v>#N/A</v>
      </c>
      <c r="Y184" s="28" t="e">
        <f t="shared" si="287"/>
        <v>#N/A</v>
      </c>
      <c r="Z184" t="e">
        <f>IF(OR(COUNTIF($V$166:V183, "LAST")&gt;0, COUNTIF($V$166:V183, "FINAL")&gt;0), "", IF(Q184=1, IF(U184="SCORE", VLOOKUP(S184, D:E, 2, FALSE), ""), ""))</f>
        <v>#N/A</v>
      </c>
      <c r="AA184" t="e">
        <f>IF(OR(COUNTIF($V$166:V183, "LAST")&gt;0, COUNTIF($V$166:V183, "FINAL")&gt;0), "", IF(Q184=2, IF(U184="SCORE", VLOOKUP(S184, D:F, 3, FALSE), ""), ""))</f>
        <v>#N/A</v>
      </c>
      <c r="AB184" t="e">
        <f>IF(AD184="","", MAX($AB$4:AB183)+1)</f>
        <v>#N/A</v>
      </c>
      <c r="AC184" t="e">
        <f>IF(AE184="","", MAX($AC$4:AC183)+1)</f>
        <v>#N/A</v>
      </c>
      <c r="AD184" t="e">
        <f t="shared" si="288"/>
        <v>#N/A</v>
      </c>
      <c r="AE184" t="e">
        <f t="shared" si="289"/>
        <v>#N/A</v>
      </c>
      <c r="AF184" t="e">
        <f t="shared" si="302"/>
        <v>#N/A</v>
      </c>
      <c r="AG184" t="e">
        <f t="shared" si="303"/>
        <v>#N/A</v>
      </c>
      <c r="AH184">
        <f t="shared" si="304"/>
        <v>0</v>
      </c>
      <c r="AI184">
        <f t="shared" si="290"/>
        <v>610</v>
      </c>
      <c r="AK184" t="str">
        <f t="shared" si="249"/>
        <v xml:space="preserve"> </v>
      </c>
      <c r="AL184" t="str">
        <f t="shared" si="277"/>
        <v xml:space="preserve"> </v>
      </c>
      <c r="AM184" t="str">
        <f t="shared" si="251"/>
        <v xml:space="preserve"> </v>
      </c>
      <c r="AN184" t="str">
        <f t="shared" si="252"/>
        <v xml:space="preserve"> </v>
      </c>
      <c r="AO184" t="str">
        <f t="shared" si="253"/>
        <v xml:space="preserve"> </v>
      </c>
      <c r="AP184" t="str">
        <f t="shared" si="254"/>
        <v xml:space="preserve"> </v>
      </c>
      <c r="AQ184" t="str">
        <f t="shared" si="255"/>
        <v xml:space="preserve"> </v>
      </c>
      <c r="AR184" t="str">
        <f t="shared" si="256"/>
        <v xml:space="preserve"> </v>
      </c>
      <c r="AS184" t="str">
        <f t="shared" si="257"/>
        <v xml:space="preserve"> </v>
      </c>
      <c r="AT184" t="str">
        <f t="shared" si="258"/>
        <v xml:space="preserve"> </v>
      </c>
      <c r="AU184" t="str">
        <f t="shared" si="259"/>
        <v xml:space="preserve"> </v>
      </c>
      <c r="AV184" t="str">
        <f t="shared" si="260"/>
        <v xml:space="preserve"> </v>
      </c>
      <c r="AW184" t="str">
        <f t="shared" si="261"/>
        <v xml:space="preserve"> </v>
      </c>
      <c r="AX184" t="str">
        <f t="shared" si="262"/>
        <v xml:space="preserve"> </v>
      </c>
      <c r="AY184" t="str">
        <f t="shared" si="263"/>
        <v xml:space="preserve"> </v>
      </c>
      <c r="AZ184" t="str">
        <f t="shared" si="264"/>
        <v xml:space="preserve"> </v>
      </c>
      <c r="BA184" t="str">
        <f t="shared" si="265"/>
        <v xml:space="preserve"> </v>
      </c>
      <c r="BB184" t="str">
        <f t="shared" si="266"/>
        <v xml:space="preserve"> </v>
      </c>
      <c r="BC184" t="str">
        <f t="shared" si="267"/>
        <v xml:space="preserve"> </v>
      </c>
      <c r="BD184" t="str">
        <f t="shared" si="268"/>
        <v xml:space="preserve"> </v>
      </c>
      <c r="BE184" t="str">
        <f t="shared" si="269"/>
        <v xml:space="preserve"> </v>
      </c>
      <c r="BF184" t="str">
        <f t="shared" si="270"/>
        <v xml:space="preserve"> </v>
      </c>
      <c r="BG184" t="str">
        <f t="shared" si="271"/>
        <v xml:space="preserve"> </v>
      </c>
      <c r="BH184" t="str">
        <f t="shared" si="272"/>
        <v xml:space="preserve"> </v>
      </c>
      <c r="BI184" t="str">
        <f t="shared" si="278"/>
        <v xml:space="preserve"> </v>
      </c>
      <c r="BN184" t="str">
        <f>IF(OR(COUNTIF($AV$166:AV184, "LAST")&gt;0, COUNTIF($AV$166:AV184, "FINAL")&gt;0), "", IF($AJ$1&gt;=$K184, IFERROR(BF184-BG184, 0), ""))</f>
        <v/>
      </c>
      <c r="BT184">
        <f t="shared" si="291"/>
        <v>0</v>
      </c>
      <c r="BU184">
        <f t="shared" si="292"/>
        <v>0</v>
      </c>
      <c r="BV184">
        <f>IF(OR(COUNTIF($AV$166:AV184, "LAST")&gt;0, COUNTIF($AV$166:AV184, "FINAL")&gt;0), "", IF($AJ$1&gt;=$K184, AQ184, 0))</f>
        <v>0</v>
      </c>
      <c r="BW184">
        <f t="shared" si="293"/>
        <v>0</v>
      </c>
      <c r="BX184">
        <f t="shared" si="294"/>
        <v>0</v>
      </c>
    </row>
    <row r="185" spans="11:76" x14ac:dyDescent="0.35">
      <c r="K185" s="28">
        <v>320</v>
      </c>
      <c r="M185" s="35">
        <f>AutoScoreboard!K49</f>
        <v>0</v>
      </c>
      <c r="N185" s="35">
        <f>AutoScoreboard!L49</f>
        <v>0</v>
      </c>
      <c r="O185" s="28" t="e">
        <f t="shared" si="273"/>
        <v>#N/A</v>
      </c>
      <c r="P185" s="28" t="e">
        <f t="shared" si="274"/>
        <v>#N/A</v>
      </c>
      <c r="Q185" s="28" t="e">
        <f t="shared" si="295"/>
        <v>#N/A</v>
      </c>
      <c r="R185" s="28" t="e">
        <f t="shared" si="296"/>
        <v>#N/A</v>
      </c>
      <c r="S185" s="28" t="e">
        <f t="shared" si="297"/>
        <v>#N/A</v>
      </c>
      <c r="T185" s="28" t="e">
        <f t="shared" si="298"/>
        <v>#N/A</v>
      </c>
      <c r="U185" s="28" t="e">
        <f t="shared" si="299"/>
        <v>#N/A</v>
      </c>
      <c r="V185" s="28" t="e">
        <f t="shared" si="300"/>
        <v>#N/A</v>
      </c>
      <c r="W185" s="28" t="e">
        <f t="shared" si="301"/>
        <v>#N/A</v>
      </c>
      <c r="X185" s="28" t="e">
        <f t="shared" si="248"/>
        <v>#N/A</v>
      </c>
      <c r="Y185" s="28" t="e">
        <f t="shared" si="287"/>
        <v>#N/A</v>
      </c>
      <c r="Z185" t="e">
        <f>IF(OR(COUNTIF($V$166:V184, "LAST")&gt;0, COUNTIF($V$166:V184, "FINAL")&gt;0), "", IF(Q185=1, IF(U185="SCORE", VLOOKUP(S185, D:E, 2, FALSE), ""), ""))</f>
        <v>#N/A</v>
      </c>
      <c r="AA185" t="e">
        <f>IF(OR(COUNTIF($V$166:V184, "LAST")&gt;0, COUNTIF($V$166:V184, "FINAL")&gt;0), "", IF(Q185=2, IF(U185="SCORE", VLOOKUP(S185, D:F, 3, FALSE), ""), ""))</f>
        <v>#N/A</v>
      </c>
      <c r="AB185" t="e">
        <f>IF(AD185="","", MAX($AB$4:AB184)+1)</f>
        <v>#N/A</v>
      </c>
      <c r="AC185" t="e">
        <f>IF(AE185="","", MAX($AC$4:AC184)+1)</f>
        <v>#N/A</v>
      </c>
      <c r="AD185" t="e">
        <f t="shared" si="288"/>
        <v>#N/A</v>
      </c>
      <c r="AE185" t="e">
        <f t="shared" si="289"/>
        <v>#N/A</v>
      </c>
      <c r="AF185" t="e">
        <f t="shared" si="302"/>
        <v>#N/A</v>
      </c>
      <c r="AG185" t="e">
        <f t="shared" si="303"/>
        <v>#N/A</v>
      </c>
      <c r="AH185">
        <f t="shared" si="304"/>
        <v>0</v>
      </c>
      <c r="AI185">
        <f t="shared" si="290"/>
        <v>610</v>
      </c>
      <c r="AK185" t="str">
        <f t="shared" si="249"/>
        <v xml:space="preserve"> </v>
      </c>
      <c r="AL185" t="str">
        <f t="shared" si="277"/>
        <v xml:space="preserve"> </v>
      </c>
      <c r="AM185" t="str">
        <f t="shared" si="251"/>
        <v xml:space="preserve"> </v>
      </c>
      <c r="AN185" t="str">
        <f t="shared" si="252"/>
        <v xml:space="preserve"> </v>
      </c>
      <c r="AO185" t="str">
        <f t="shared" si="253"/>
        <v xml:space="preserve"> </v>
      </c>
      <c r="AP185" t="str">
        <f t="shared" si="254"/>
        <v xml:space="preserve"> </v>
      </c>
      <c r="AQ185" t="str">
        <f t="shared" si="255"/>
        <v xml:space="preserve"> </v>
      </c>
      <c r="AR185" t="str">
        <f t="shared" si="256"/>
        <v xml:space="preserve"> </v>
      </c>
      <c r="AS185" t="str">
        <f t="shared" si="257"/>
        <v xml:space="preserve"> </v>
      </c>
      <c r="AT185" t="str">
        <f t="shared" si="258"/>
        <v xml:space="preserve"> </v>
      </c>
      <c r="AU185" t="str">
        <f t="shared" si="259"/>
        <v xml:space="preserve"> </v>
      </c>
      <c r="AV185" t="str">
        <f t="shared" si="260"/>
        <v xml:space="preserve"> </v>
      </c>
      <c r="AW185" t="str">
        <f t="shared" si="261"/>
        <v xml:space="preserve"> </v>
      </c>
      <c r="AX185" t="str">
        <f t="shared" si="262"/>
        <v xml:space="preserve"> </v>
      </c>
      <c r="AY185" t="str">
        <f t="shared" si="263"/>
        <v xml:space="preserve"> </v>
      </c>
      <c r="AZ185" t="str">
        <f t="shared" si="264"/>
        <v xml:space="preserve"> </v>
      </c>
      <c r="BA185" t="str">
        <f t="shared" si="265"/>
        <v xml:space="preserve"> </v>
      </c>
      <c r="BB185" t="str">
        <f t="shared" si="266"/>
        <v xml:space="preserve"> </v>
      </c>
      <c r="BC185" t="str">
        <f t="shared" si="267"/>
        <v xml:space="preserve"> </v>
      </c>
      <c r="BD185" t="str">
        <f t="shared" si="268"/>
        <v xml:space="preserve"> </v>
      </c>
      <c r="BE185" t="str">
        <f t="shared" si="269"/>
        <v xml:space="preserve"> </v>
      </c>
      <c r="BF185" t="str">
        <f t="shared" si="270"/>
        <v xml:space="preserve"> </v>
      </c>
      <c r="BG185" t="str">
        <f t="shared" si="271"/>
        <v xml:space="preserve"> </v>
      </c>
      <c r="BH185" t="str">
        <f t="shared" si="272"/>
        <v xml:space="preserve"> </v>
      </c>
      <c r="BI185" t="str">
        <f t="shared" si="278"/>
        <v xml:space="preserve"> </v>
      </c>
      <c r="BN185" t="str">
        <f>IF(OR(COUNTIF($AV$166:AV185, "LAST")&gt;0, COUNTIF($AV$166:AV185, "FINAL")&gt;0), "", IF($AJ$1&gt;=$K185, IFERROR(BF185-BG185, 0), ""))</f>
        <v/>
      </c>
      <c r="BT185">
        <f t="shared" si="291"/>
        <v>0</v>
      </c>
      <c r="BU185">
        <f t="shared" si="292"/>
        <v>0</v>
      </c>
      <c r="BV185">
        <f>IF(OR(COUNTIF($AV$166:AV185, "LAST")&gt;0, COUNTIF($AV$166:AV185, "FINAL")&gt;0), "", IF($AJ$1&gt;=$K185, AQ185, 0))</f>
        <v>0</v>
      </c>
      <c r="BW185">
        <f t="shared" si="293"/>
        <v>0</v>
      </c>
      <c r="BX185">
        <f t="shared" si="294"/>
        <v>0</v>
      </c>
    </row>
    <row r="186" spans="11:76" x14ac:dyDescent="0.35">
      <c r="K186" s="28">
        <v>321</v>
      </c>
      <c r="M186" s="35">
        <f>AutoScoreboard!K50</f>
        <v>0</v>
      </c>
      <c r="N186" s="35">
        <f>AutoScoreboard!L50</f>
        <v>0</v>
      </c>
      <c r="O186" s="28" t="e">
        <f t="shared" si="273"/>
        <v>#N/A</v>
      </c>
      <c r="P186" s="28" t="e">
        <f t="shared" si="274"/>
        <v>#N/A</v>
      </c>
      <c r="Q186" s="28" t="e">
        <f t="shared" si="295"/>
        <v>#N/A</v>
      </c>
      <c r="R186" s="28" t="e">
        <f t="shared" si="296"/>
        <v>#N/A</v>
      </c>
      <c r="S186" s="28" t="e">
        <f t="shared" si="297"/>
        <v>#N/A</v>
      </c>
      <c r="T186" s="28" t="e">
        <f t="shared" si="298"/>
        <v>#N/A</v>
      </c>
      <c r="U186" s="28" t="e">
        <f t="shared" si="299"/>
        <v>#N/A</v>
      </c>
      <c r="V186" s="28" t="e">
        <f t="shared" si="300"/>
        <v>#N/A</v>
      </c>
      <c r="W186" s="28" t="e">
        <f t="shared" si="301"/>
        <v>#N/A</v>
      </c>
      <c r="X186" s="28" t="e">
        <f t="shared" si="248"/>
        <v>#N/A</v>
      </c>
      <c r="Y186" s="28" t="e">
        <f t="shared" si="287"/>
        <v>#N/A</v>
      </c>
      <c r="Z186" t="e">
        <f>IF(OR(COUNTIF($V$166:V185, "LAST")&gt;0, COUNTIF($V$166:V185, "FINAL")&gt;0), "", IF(Q186=1, IF(U186="SCORE", VLOOKUP(S186, D:E, 2, FALSE), ""), ""))</f>
        <v>#N/A</v>
      </c>
      <c r="AA186" t="e">
        <f>IF(OR(COUNTIF($V$166:V185, "LAST")&gt;0, COUNTIF($V$166:V185, "FINAL")&gt;0), "", IF(Q186=2, IF(U186="SCORE", VLOOKUP(S186, D:F, 3, FALSE), ""), ""))</f>
        <v>#N/A</v>
      </c>
      <c r="AB186" t="e">
        <f>IF(AD186="","", MAX($AB$4:AB185)+1)</f>
        <v>#N/A</v>
      </c>
      <c r="AC186" t="e">
        <f>IF(AE186="","", MAX($AC$4:AC185)+1)</f>
        <v>#N/A</v>
      </c>
      <c r="AD186" t="e">
        <f t="shared" si="288"/>
        <v>#N/A</v>
      </c>
      <c r="AE186" t="e">
        <f t="shared" si="289"/>
        <v>#N/A</v>
      </c>
      <c r="AF186" t="e">
        <f t="shared" si="302"/>
        <v>#N/A</v>
      </c>
      <c r="AG186" t="e">
        <f t="shared" si="303"/>
        <v>#N/A</v>
      </c>
      <c r="AH186">
        <f t="shared" si="304"/>
        <v>0</v>
      </c>
      <c r="AI186">
        <f t="shared" si="290"/>
        <v>610</v>
      </c>
      <c r="AK186" t="str">
        <f t="shared" si="249"/>
        <v xml:space="preserve"> </v>
      </c>
      <c r="AL186" t="str">
        <f t="shared" si="277"/>
        <v xml:space="preserve"> </v>
      </c>
      <c r="AM186" t="str">
        <f t="shared" si="251"/>
        <v xml:space="preserve"> </v>
      </c>
      <c r="AN186" t="str">
        <f t="shared" si="252"/>
        <v xml:space="preserve"> </v>
      </c>
      <c r="AO186" t="str">
        <f t="shared" si="253"/>
        <v xml:space="preserve"> </v>
      </c>
      <c r="AP186" t="str">
        <f t="shared" si="254"/>
        <v xml:space="preserve"> </v>
      </c>
      <c r="AQ186" t="str">
        <f t="shared" si="255"/>
        <v xml:space="preserve"> </v>
      </c>
      <c r="AR186" t="str">
        <f t="shared" si="256"/>
        <v xml:space="preserve"> </v>
      </c>
      <c r="AS186" t="str">
        <f t="shared" si="257"/>
        <v xml:space="preserve"> </v>
      </c>
      <c r="AT186" t="str">
        <f t="shared" si="258"/>
        <v xml:space="preserve"> </v>
      </c>
      <c r="AU186" t="str">
        <f t="shared" si="259"/>
        <v xml:space="preserve"> </v>
      </c>
      <c r="AV186" t="str">
        <f t="shared" si="260"/>
        <v xml:space="preserve"> </v>
      </c>
      <c r="AW186" t="str">
        <f t="shared" si="261"/>
        <v xml:space="preserve"> </v>
      </c>
      <c r="AX186" t="str">
        <f t="shared" si="262"/>
        <v xml:space="preserve"> </v>
      </c>
      <c r="AY186" t="str">
        <f t="shared" si="263"/>
        <v xml:space="preserve"> </v>
      </c>
      <c r="AZ186" t="str">
        <f t="shared" si="264"/>
        <v xml:space="preserve"> </v>
      </c>
      <c r="BA186" t="str">
        <f t="shared" si="265"/>
        <v xml:space="preserve"> </v>
      </c>
      <c r="BB186" t="str">
        <f t="shared" si="266"/>
        <v xml:space="preserve"> </v>
      </c>
      <c r="BC186" t="str">
        <f t="shared" si="267"/>
        <v xml:space="preserve"> </v>
      </c>
      <c r="BD186" t="str">
        <f t="shared" si="268"/>
        <v xml:space="preserve"> </v>
      </c>
      <c r="BE186" t="str">
        <f t="shared" si="269"/>
        <v xml:space="preserve"> </v>
      </c>
      <c r="BF186" t="str">
        <f t="shared" si="270"/>
        <v xml:space="preserve"> </v>
      </c>
      <c r="BG186" t="str">
        <f t="shared" si="271"/>
        <v xml:space="preserve"> </v>
      </c>
      <c r="BH186" t="str">
        <f t="shared" si="272"/>
        <v xml:space="preserve"> </v>
      </c>
      <c r="BI186" t="str">
        <f t="shared" si="278"/>
        <v xml:space="preserve"> </v>
      </c>
      <c r="BN186" t="str">
        <f>IF(OR(COUNTIF($AV$166:AV186, "LAST")&gt;0, COUNTIF($AV$166:AV186, "FINAL")&gt;0), "", IF($AJ$1&gt;=$K186, IFERROR(BF186-BG186, 0), ""))</f>
        <v/>
      </c>
      <c r="BT186">
        <f t="shared" si="291"/>
        <v>0</v>
      </c>
      <c r="BU186">
        <f t="shared" si="292"/>
        <v>0</v>
      </c>
      <c r="BV186">
        <f>IF(OR(COUNTIF($AV$166:AV186, "LAST")&gt;0, COUNTIF($AV$166:AV186, "FINAL")&gt;0), "", IF($AJ$1&gt;=$K186, AQ186, 0))</f>
        <v>0</v>
      </c>
      <c r="BW186">
        <f t="shared" si="293"/>
        <v>0</v>
      </c>
      <c r="BX186">
        <f t="shared" si="294"/>
        <v>0</v>
      </c>
    </row>
    <row r="187" spans="11:76" x14ac:dyDescent="0.35">
      <c r="K187" s="28">
        <v>322</v>
      </c>
      <c r="M187" s="35">
        <f>AutoScoreboard!K51</f>
        <v>0</v>
      </c>
      <c r="N187" s="35">
        <f>AutoScoreboard!L51</f>
        <v>0</v>
      </c>
      <c r="O187" s="28" t="e">
        <f t="shared" si="273"/>
        <v>#N/A</v>
      </c>
      <c r="P187" s="28" t="e">
        <f t="shared" si="274"/>
        <v>#N/A</v>
      </c>
      <c r="Q187" s="28" t="e">
        <f t="shared" si="295"/>
        <v>#N/A</v>
      </c>
      <c r="R187" s="28" t="e">
        <f t="shared" si="296"/>
        <v>#N/A</v>
      </c>
      <c r="S187" s="28" t="e">
        <f t="shared" si="297"/>
        <v>#N/A</v>
      </c>
      <c r="T187" s="28" t="e">
        <f t="shared" si="298"/>
        <v>#N/A</v>
      </c>
      <c r="U187" s="28" t="e">
        <f t="shared" si="299"/>
        <v>#N/A</v>
      </c>
      <c r="V187" s="28" t="e">
        <f t="shared" si="300"/>
        <v>#N/A</v>
      </c>
      <c r="W187" s="28" t="e">
        <f t="shared" si="301"/>
        <v>#N/A</v>
      </c>
      <c r="X187" s="28" t="e">
        <f t="shared" si="248"/>
        <v>#N/A</v>
      </c>
      <c r="Y187" s="28" t="e">
        <f t="shared" si="287"/>
        <v>#N/A</v>
      </c>
      <c r="Z187" t="e">
        <f>IF(OR(COUNTIF($V$166:V186, "LAST")&gt;0, COUNTIF($V$166:V186, "FINAL")&gt;0), "", IF(Q187=1, IF(U187="SCORE", VLOOKUP(S187, D:E, 2, FALSE), ""), ""))</f>
        <v>#N/A</v>
      </c>
      <c r="AA187" t="e">
        <f>IF(OR(COUNTIF($V$166:V186, "LAST")&gt;0, COUNTIF($V$166:V186, "FINAL")&gt;0), "", IF(Q187=2, IF(U187="SCORE", VLOOKUP(S187, D:F, 3, FALSE), ""), ""))</f>
        <v>#N/A</v>
      </c>
      <c r="AB187" t="e">
        <f>IF(AD187="","", MAX($AB$4:AB186)+1)</f>
        <v>#N/A</v>
      </c>
      <c r="AC187" t="e">
        <f>IF(AE187="","", MAX($AC$4:AC186)+1)</f>
        <v>#N/A</v>
      </c>
      <c r="AD187" t="e">
        <f t="shared" si="288"/>
        <v>#N/A</v>
      </c>
      <c r="AE187" t="e">
        <f t="shared" si="289"/>
        <v>#N/A</v>
      </c>
      <c r="AF187" t="e">
        <f t="shared" si="302"/>
        <v>#N/A</v>
      </c>
      <c r="AG187" t="e">
        <f t="shared" si="303"/>
        <v>#N/A</v>
      </c>
      <c r="AH187">
        <f t="shared" si="304"/>
        <v>0</v>
      </c>
      <c r="AI187">
        <f t="shared" si="290"/>
        <v>610</v>
      </c>
      <c r="AK187" t="str">
        <f t="shared" si="249"/>
        <v xml:space="preserve"> </v>
      </c>
      <c r="AL187" t="str">
        <f t="shared" si="277"/>
        <v xml:space="preserve"> </v>
      </c>
      <c r="AM187" t="str">
        <f t="shared" si="251"/>
        <v xml:space="preserve"> </v>
      </c>
      <c r="AN187" t="str">
        <f t="shared" si="252"/>
        <v xml:space="preserve"> </v>
      </c>
      <c r="AO187" t="str">
        <f t="shared" si="253"/>
        <v xml:space="preserve"> </v>
      </c>
      <c r="AP187" t="str">
        <f t="shared" si="254"/>
        <v xml:space="preserve"> </v>
      </c>
      <c r="AQ187" t="str">
        <f t="shared" si="255"/>
        <v xml:space="preserve"> </v>
      </c>
      <c r="AR187" t="str">
        <f t="shared" si="256"/>
        <v xml:space="preserve"> </v>
      </c>
      <c r="AS187" t="str">
        <f t="shared" si="257"/>
        <v xml:space="preserve"> </v>
      </c>
      <c r="AT187" t="str">
        <f t="shared" si="258"/>
        <v xml:space="preserve"> </v>
      </c>
      <c r="AU187" t="str">
        <f t="shared" si="259"/>
        <v xml:space="preserve"> </v>
      </c>
      <c r="AV187" t="str">
        <f t="shared" si="260"/>
        <v xml:space="preserve"> </v>
      </c>
      <c r="AW187" t="str">
        <f t="shared" si="261"/>
        <v xml:space="preserve"> </v>
      </c>
      <c r="AX187" t="str">
        <f t="shared" si="262"/>
        <v xml:space="preserve"> </v>
      </c>
      <c r="AY187" t="str">
        <f t="shared" si="263"/>
        <v xml:space="preserve"> </v>
      </c>
      <c r="AZ187" t="str">
        <f t="shared" si="264"/>
        <v xml:space="preserve"> </v>
      </c>
      <c r="BA187" t="str">
        <f t="shared" si="265"/>
        <v xml:space="preserve"> </v>
      </c>
      <c r="BB187" t="str">
        <f t="shared" si="266"/>
        <v xml:space="preserve"> </v>
      </c>
      <c r="BC187" t="str">
        <f t="shared" si="267"/>
        <v xml:space="preserve"> </v>
      </c>
      <c r="BD187" t="str">
        <f t="shared" si="268"/>
        <v xml:space="preserve"> </v>
      </c>
      <c r="BE187" t="str">
        <f t="shared" si="269"/>
        <v xml:space="preserve"> </v>
      </c>
      <c r="BF187" t="str">
        <f t="shared" si="270"/>
        <v xml:space="preserve"> </v>
      </c>
      <c r="BG187" t="str">
        <f t="shared" si="271"/>
        <v xml:space="preserve"> </v>
      </c>
      <c r="BH187" t="str">
        <f t="shared" si="272"/>
        <v xml:space="preserve"> </v>
      </c>
      <c r="BI187" t="str">
        <f t="shared" si="278"/>
        <v xml:space="preserve"> </v>
      </c>
      <c r="BN187" t="str">
        <f>IF(OR(COUNTIF($AV$166:AV187, "LAST")&gt;0, COUNTIF($AV$166:AV187, "FINAL")&gt;0), "", IF($AJ$1&gt;=$K187, IFERROR(BF187-BG187, 0), ""))</f>
        <v/>
      </c>
      <c r="BT187">
        <f t="shared" si="291"/>
        <v>0</v>
      </c>
      <c r="BU187">
        <f t="shared" si="292"/>
        <v>0</v>
      </c>
      <c r="BV187">
        <f>IF(OR(COUNTIF($AV$166:AV187, "LAST")&gt;0, COUNTIF($AV$166:AV187, "FINAL")&gt;0), "", IF($AJ$1&gt;=$K187, AQ187, 0))</f>
        <v>0</v>
      </c>
      <c r="BW187">
        <f t="shared" si="293"/>
        <v>0</v>
      </c>
      <c r="BX187">
        <f t="shared" si="294"/>
        <v>0</v>
      </c>
    </row>
    <row r="188" spans="11:76" x14ac:dyDescent="0.35">
      <c r="K188" s="28">
        <v>323</v>
      </c>
      <c r="M188" s="35">
        <f>AutoScoreboard!K52</f>
        <v>0</v>
      </c>
      <c r="N188" s="35">
        <f>AutoScoreboard!L52</f>
        <v>0</v>
      </c>
      <c r="O188" s="28" t="e">
        <f t="shared" si="273"/>
        <v>#N/A</v>
      </c>
      <c r="P188" s="28" t="e">
        <f t="shared" si="274"/>
        <v>#N/A</v>
      </c>
      <c r="Q188" s="28" t="e">
        <f t="shared" si="295"/>
        <v>#N/A</v>
      </c>
      <c r="R188" s="28" t="e">
        <f t="shared" si="296"/>
        <v>#N/A</v>
      </c>
      <c r="S188" s="28" t="e">
        <f t="shared" si="297"/>
        <v>#N/A</v>
      </c>
      <c r="T188" s="28" t="e">
        <f t="shared" si="298"/>
        <v>#N/A</v>
      </c>
      <c r="U188" s="28" t="e">
        <f t="shared" si="299"/>
        <v>#N/A</v>
      </c>
      <c r="V188" s="28" t="e">
        <f t="shared" si="300"/>
        <v>#N/A</v>
      </c>
      <c r="W188" s="28" t="e">
        <f t="shared" si="301"/>
        <v>#N/A</v>
      </c>
      <c r="X188" s="28" t="e">
        <f t="shared" si="248"/>
        <v>#N/A</v>
      </c>
      <c r="Y188" s="28" t="e">
        <f t="shared" si="287"/>
        <v>#N/A</v>
      </c>
      <c r="Z188" t="e">
        <f>IF(OR(COUNTIF($V$166:V187, "LAST")&gt;0, COUNTIF($V$166:V187, "FINAL")&gt;0), "", IF(Q188=1, IF(U188="SCORE", VLOOKUP(S188, D:E, 2, FALSE), ""), ""))</f>
        <v>#N/A</v>
      </c>
      <c r="AA188" t="e">
        <f>IF(OR(COUNTIF($V$166:V187, "LAST")&gt;0, COUNTIF($V$166:V187, "FINAL")&gt;0), "", IF(Q188=2, IF(U188="SCORE", VLOOKUP(S188, D:F, 3, FALSE), ""), ""))</f>
        <v>#N/A</v>
      </c>
      <c r="AB188" t="e">
        <f>IF(AD188="","", MAX($AB$4:AB187)+1)</f>
        <v>#N/A</v>
      </c>
      <c r="AC188" t="e">
        <f>IF(AE188="","", MAX($AC$4:AC187)+1)</f>
        <v>#N/A</v>
      </c>
      <c r="AD188" t="e">
        <f t="shared" si="288"/>
        <v>#N/A</v>
      </c>
      <c r="AE188" t="e">
        <f t="shared" si="289"/>
        <v>#N/A</v>
      </c>
      <c r="AF188" t="e">
        <f t="shared" si="302"/>
        <v>#N/A</v>
      </c>
      <c r="AG188" t="e">
        <f t="shared" si="303"/>
        <v>#N/A</v>
      </c>
      <c r="AH188">
        <f t="shared" si="304"/>
        <v>0</v>
      </c>
      <c r="AI188">
        <f t="shared" si="290"/>
        <v>610</v>
      </c>
      <c r="AK188" t="str">
        <f t="shared" si="249"/>
        <v xml:space="preserve"> </v>
      </c>
      <c r="AL188" t="str">
        <f t="shared" si="277"/>
        <v xml:space="preserve"> </v>
      </c>
      <c r="AM188" t="str">
        <f t="shared" si="251"/>
        <v xml:space="preserve"> </v>
      </c>
      <c r="AN188" t="str">
        <f t="shared" si="252"/>
        <v xml:space="preserve"> </v>
      </c>
      <c r="AO188" t="str">
        <f t="shared" si="253"/>
        <v xml:space="preserve"> </v>
      </c>
      <c r="AP188" t="str">
        <f t="shared" si="254"/>
        <v xml:space="preserve"> </v>
      </c>
      <c r="AQ188" t="str">
        <f t="shared" si="255"/>
        <v xml:space="preserve"> </v>
      </c>
      <c r="AR188" t="str">
        <f t="shared" si="256"/>
        <v xml:space="preserve"> </v>
      </c>
      <c r="AS188" t="str">
        <f t="shared" si="257"/>
        <v xml:space="preserve"> </v>
      </c>
      <c r="AT188" t="str">
        <f t="shared" si="258"/>
        <v xml:space="preserve"> </v>
      </c>
      <c r="AU188" t="str">
        <f t="shared" si="259"/>
        <v xml:space="preserve"> </v>
      </c>
      <c r="AV188" t="str">
        <f t="shared" si="260"/>
        <v xml:space="preserve"> </v>
      </c>
      <c r="AW188" t="str">
        <f t="shared" si="261"/>
        <v xml:space="preserve"> </v>
      </c>
      <c r="AX188" t="str">
        <f t="shared" si="262"/>
        <v xml:space="preserve"> </v>
      </c>
      <c r="AY188" t="str">
        <f t="shared" si="263"/>
        <v xml:space="preserve"> </v>
      </c>
      <c r="AZ188" t="str">
        <f t="shared" si="264"/>
        <v xml:space="preserve"> </v>
      </c>
      <c r="BA188" t="str">
        <f t="shared" si="265"/>
        <v xml:space="preserve"> </v>
      </c>
      <c r="BB188" t="str">
        <f t="shared" si="266"/>
        <v xml:space="preserve"> </v>
      </c>
      <c r="BC188" t="str">
        <f t="shared" si="267"/>
        <v xml:space="preserve"> </v>
      </c>
      <c r="BD188" t="str">
        <f t="shared" si="268"/>
        <v xml:space="preserve"> </v>
      </c>
      <c r="BE188" t="str">
        <f t="shared" si="269"/>
        <v xml:space="preserve"> </v>
      </c>
      <c r="BF188" t="str">
        <f t="shared" si="270"/>
        <v xml:space="preserve"> </v>
      </c>
      <c r="BG188" t="str">
        <f t="shared" si="271"/>
        <v xml:space="preserve"> </v>
      </c>
      <c r="BH188" t="str">
        <f t="shared" si="272"/>
        <v xml:space="preserve"> </v>
      </c>
      <c r="BI188" t="str">
        <f t="shared" si="278"/>
        <v xml:space="preserve"> </v>
      </c>
      <c r="BN188" t="str">
        <f>IF(OR(COUNTIF($AV$166:AV188, "LAST")&gt;0, COUNTIF($AV$166:AV188, "FINAL")&gt;0), "", IF($AJ$1&gt;=$K188, IFERROR(BF188-BG188, 0), ""))</f>
        <v/>
      </c>
      <c r="BT188">
        <f t="shared" si="291"/>
        <v>0</v>
      </c>
      <c r="BU188">
        <f t="shared" si="292"/>
        <v>0</v>
      </c>
      <c r="BV188">
        <f>IF(OR(COUNTIF($AV$166:AV188, "LAST")&gt;0, COUNTIF($AV$166:AV188, "FINAL")&gt;0), "", IF($AJ$1&gt;=$K188, AQ188, 0))</f>
        <v>0</v>
      </c>
      <c r="BW188">
        <f t="shared" si="293"/>
        <v>0</v>
      </c>
      <c r="BX188">
        <f t="shared" si="294"/>
        <v>0</v>
      </c>
    </row>
    <row r="189" spans="11:76" x14ac:dyDescent="0.35">
      <c r="K189" s="28">
        <v>324</v>
      </c>
      <c r="M189" s="35">
        <f>AutoScoreboard!K53</f>
        <v>0</v>
      </c>
      <c r="N189" s="35">
        <f>AutoScoreboard!L53</f>
        <v>0</v>
      </c>
      <c r="O189" s="28" t="e">
        <f t="shared" si="273"/>
        <v>#N/A</v>
      </c>
      <c r="P189" s="28" t="e">
        <f t="shared" si="274"/>
        <v>#N/A</v>
      </c>
      <c r="Q189" s="28" t="e">
        <f t="shared" si="295"/>
        <v>#N/A</v>
      </c>
      <c r="R189" s="28" t="e">
        <f t="shared" si="296"/>
        <v>#N/A</v>
      </c>
      <c r="S189" s="28" t="e">
        <f t="shared" si="297"/>
        <v>#N/A</v>
      </c>
      <c r="T189" s="28" t="e">
        <f t="shared" si="298"/>
        <v>#N/A</v>
      </c>
      <c r="U189" s="28" t="e">
        <f t="shared" si="299"/>
        <v>#N/A</v>
      </c>
      <c r="V189" s="28" t="e">
        <f t="shared" si="300"/>
        <v>#N/A</v>
      </c>
      <c r="W189" s="28" t="e">
        <f t="shared" si="301"/>
        <v>#N/A</v>
      </c>
      <c r="X189" s="28" t="e">
        <f t="shared" si="248"/>
        <v>#N/A</v>
      </c>
      <c r="Y189" s="28" t="e">
        <f t="shared" si="287"/>
        <v>#N/A</v>
      </c>
      <c r="Z189" t="e">
        <f>IF(OR(COUNTIF($V$166:V188, "LAST")&gt;0, COUNTIF($V$166:V188, "FINAL")&gt;0), "", IF(Q189=1, IF(U189="SCORE", VLOOKUP(S189, D:E, 2, FALSE), ""), ""))</f>
        <v>#N/A</v>
      </c>
      <c r="AA189" t="e">
        <f>IF(OR(COUNTIF($V$166:V188, "LAST")&gt;0, COUNTIF($V$166:V188, "FINAL")&gt;0), "", IF(Q189=2, IF(U189="SCORE", VLOOKUP(S189, D:F, 3, FALSE), ""), ""))</f>
        <v>#N/A</v>
      </c>
      <c r="AB189" t="e">
        <f>IF(AD189="","", MAX($AB$4:AB188)+1)</f>
        <v>#N/A</v>
      </c>
      <c r="AC189" t="e">
        <f>IF(AE189="","", MAX($AC$4:AC188)+1)</f>
        <v>#N/A</v>
      </c>
      <c r="AD189" t="e">
        <f t="shared" si="288"/>
        <v>#N/A</v>
      </c>
      <c r="AE189" t="e">
        <f t="shared" si="289"/>
        <v>#N/A</v>
      </c>
      <c r="AF189" t="e">
        <f t="shared" si="302"/>
        <v>#N/A</v>
      </c>
      <c r="AG189" t="e">
        <f t="shared" si="303"/>
        <v>#N/A</v>
      </c>
      <c r="AH189">
        <f t="shared" si="304"/>
        <v>0</v>
      </c>
      <c r="AI189">
        <f t="shared" si="290"/>
        <v>610</v>
      </c>
      <c r="AK189" t="str">
        <f t="shared" si="249"/>
        <v xml:space="preserve"> </v>
      </c>
      <c r="AL189" t="str">
        <f t="shared" si="277"/>
        <v xml:space="preserve"> </v>
      </c>
      <c r="AM189" t="str">
        <f t="shared" si="251"/>
        <v xml:space="preserve"> </v>
      </c>
      <c r="AN189" t="str">
        <f t="shared" si="252"/>
        <v xml:space="preserve"> </v>
      </c>
      <c r="AO189" t="str">
        <f t="shared" si="253"/>
        <v xml:space="preserve"> </v>
      </c>
      <c r="AP189" t="str">
        <f t="shared" si="254"/>
        <v xml:space="preserve"> </v>
      </c>
      <c r="AQ189" t="str">
        <f t="shared" si="255"/>
        <v xml:space="preserve"> </v>
      </c>
      <c r="AR189" t="str">
        <f t="shared" si="256"/>
        <v xml:space="preserve"> </v>
      </c>
      <c r="AS189" t="str">
        <f t="shared" si="257"/>
        <v xml:space="preserve"> </v>
      </c>
      <c r="AT189" t="str">
        <f t="shared" si="258"/>
        <v xml:space="preserve"> </v>
      </c>
      <c r="AU189" t="str">
        <f t="shared" si="259"/>
        <v xml:space="preserve"> </v>
      </c>
      <c r="AV189" t="str">
        <f t="shared" si="260"/>
        <v xml:space="preserve"> </v>
      </c>
      <c r="AW189" t="str">
        <f t="shared" si="261"/>
        <v xml:space="preserve"> </v>
      </c>
      <c r="AX189" t="str">
        <f t="shared" si="262"/>
        <v xml:space="preserve"> </v>
      </c>
      <c r="AY189" t="str">
        <f t="shared" si="263"/>
        <v xml:space="preserve"> </v>
      </c>
      <c r="AZ189" t="str">
        <f t="shared" si="264"/>
        <v xml:space="preserve"> </v>
      </c>
      <c r="BA189" t="str">
        <f t="shared" si="265"/>
        <v xml:space="preserve"> </v>
      </c>
      <c r="BB189" t="str">
        <f t="shared" si="266"/>
        <v xml:space="preserve"> </v>
      </c>
      <c r="BC189" t="str">
        <f t="shared" si="267"/>
        <v xml:space="preserve"> </v>
      </c>
      <c r="BD189" t="str">
        <f t="shared" si="268"/>
        <v xml:space="preserve"> </v>
      </c>
      <c r="BE189" t="str">
        <f t="shared" si="269"/>
        <v xml:space="preserve"> </v>
      </c>
      <c r="BF189" t="str">
        <f t="shared" si="270"/>
        <v xml:space="preserve"> </v>
      </c>
      <c r="BG189" t="str">
        <f t="shared" si="271"/>
        <v xml:space="preserve"> </v>
      </c>
      <c r="BH189" t="str">
        <f t="shared" si="272"/>
        <v xml:space="preserve"> </v>
      </c>
      <c r="BI189" t="str">
        <f t="shared" si="278"/>
        <v xml:space="preserve"> </v>
      </c>
      <c r="BN189" t="str">
        <f>IF(OR(COUNTIF($AV$166:AV189, "LAST")&gt;0, COUNTIF($AV$166:AV189, "FINAL")&gt;0), "", IF($AJ$1&gt;=$K189, IFERROR(BF189-BG189, 0), ""))</f>
        <v/>
      </c>
      <c r="BT189">
        <f t="shared" si="291"/>
        <v>0</v>
      </c>
      <c r="BU189">
        <f t="shared" si="292"/>
        <v>0</v>
      </c>
      <c r="BV189">
        <f>IF(OR(COUNTIF($AV$166:AV189, "LAST")&gt;0, COUNTIF($AV$166:AV189, "FINAL")&gt;0), "", IF($AJ$1&gt;=$K189, AQ189, 0))</f>
        <v>0</v>
      </c>
      <c r="BW189">
        <f t="shared" si="293"/>
        <v>0</v>
      </c>
      <c r="BX189">
        <f t="shared" si="294"/>
        <v>0</v>
      </c>
    </row>
    <row r="190" spans="11:76" x14ac:dyDescent="0.35">
      <c r="K190" s="28">
        <v>325</v>
      </c>
      <c r="M190" s="35">
        <f>AutoScoreboard!K54</f>
        <v>0</v>
      </c>
      <c r="N190" s="35">
        <f>AutoScoreboard!L54</f>
        <v>0</v>
      </c>
      <c r="O190" s="28" t="e">
        <f t="shared" si="273"/>
        <v>#N/A</v>
      </c>
      <c r="P190" s="28" t="e">
        <f t="shared" si="274"/>
        <v>#N/A</v>
      </c>
      <c r="Q190" s="28" t="e">
        <f t="shared" si="295"/>
        <v>#N/A</v>
      </c>
      <c r="R190" s="28" t="e">
        <f t="shared" si="296"/>
        <v>#N/A</v>
      </c>
      <c r="S190" s="28" t="e">
        <f t="shared" si="297"/>
        <v>#N/A</v>
      </c>
      <c r="T190" s="28" t="e">
        <f t="shared" si="298"/>
        <v>#N/A</v>
      </c>
      <c r="U190" s="28" t="e">
        <f t="shared" si="299"/>
        <v>#N/A</v>
      </c>
      <c r="V190" s="28" t="e">
        <f t="shared" si="300"/>
        <v>#N/A</v>
      </c>
      <c r="W190" s="28" t="e">
        <f t="shared" si="301"/>
        <v>#N/A</v>
      </c>
      <c r="X190" s="28" t="e">
        <f t="shared" si="248"/>
        <v>#N/A</v>
      </c>
      <c r="Y190" s="28" t="e">
        <f t="shared" si="287"/>
        <v>#N/A</v>
      </c>
      <c r="Z190" t="e">
        <f>IF(OR(COUNTIF($V$166:V189, "LAST")&gt;0, COUNTIF($V$166:V189, "FINAL")&gt;0), "", IF(Q190=1, IF(U190="SCORE", VLOOKUP(S190, D:E, 2, FALSE), ""), ""))</f>
        <v>#N/A</v>
      </c>
      <c r="AA190" t="e">
        <f>IF(OR(COUNTIF($V$166:V189, "LAST")&gt;0, COUNTIF($V$166:V189, "FINAL")&gt;0), "", IF(Q190=2, IF(U190="SCORE", VLOOKUP(S190, D:F, 3, FALSE), ""), ""))</f>
        <v>#N/A</v>
      </c>
      <c r="AB190" t="e">
        <f>IF(AD190="","", MAX($AB$4:AB189)+1)</f>
        <v>#N/A</v>
      </c>
      <c r="AC190" t="e">
        <f>IF(AE190="","", MAX($AC$4:AC189)+1)</f>
        <v>#N/A</v>
      </c>
      <c r="AD190" t="e">
        <f t="shared" si="288"/>
        <v>#N/A</v>
      </c>
      <c r="AE190" t="e">
        <f t="shared" si="289"/>
        <v>#N/A</v>
      </c>
      <c r="AF190" t="e">
        <f t="shared" si="302"/>
        <v>#N/A</v>
      </c>
      <c r="AG190" t="e">
        <f t="shared" si="303"/>
        <v>#N/A</v>
      </c>
      <c r="AH190">
        <f t="shared" si="304"/>
        <v>0</v>
      </c>
      <c r="AI190">
        <f t="shared" si="290"/>
        <v>610</v>
      </c>
      <c r="AK190" t="str">
        <f t="shared" si="249"/>
        <v xml:space="preserve"> </v>
      </c>
      <c r="AL190" t="str">
        <f t="shared" si="277"/>
        <v xml:space="preserve"> </v>
      </c>
      <c r="AM190" t="str">
        <f t="shared" si="251"/>
        <v xml:space="preserve"> </v>
      </c>
      <c r="AN190" t="str">
        <f t="shared" si="252"/>
        <v xml:space="preserve"> </v>
      </c>
      <c r="AO190" t="str">
        <f t="shared" si="253"/>
        <v xml:space="preserve"> </v>
      </c>
      <c r="AP190" t="str">
        <f t="shared" si="254"/>
        <v xml:space="preserve"> </v>
      </c>
      <c r="AQ190" t="str">
        <f t="shared" si="255"/>
        <v xml:space="preserve"> </v>
      </c>
      <c r="AR190" t="str">
        <f t="shared" si="256"/>
        <v xml:space="preserve"> </v>
      </c>
      <c r="AS190" t="str">
        <f t="shared" si="257"/>
        <v xml:space="preserve"> </v>
      </c>
      <c r="AT190" t="str">
        <f t="shared" si="258"/>
        <v xml:space="preserve"> </v>
      </c>
      <c r="AU190" t="str">
        <f t="shared" si="259"/>
        <v xml:space="preserve"> </v>
      </c>
      <c r="AV190" t="str">
        <f t="shared" si="260"/>
        <v xml:space="preserve"> </v>
      </c>
      <c r="AW190" t="str">
        <f t="shared" si="261"/>
        <v xml:space="preserve"> </v>
      </c>
      <c r="AX190" t="str">
        <f t="shared" si="262"/>
        <v xml:space="preserve"> </v>
      </c>
      <c r="AY190" t="str">
        <f t="shared" si="263"/>
        <v xml:space="preserve"> </v>
      </c>
      <c r="AZ190" t="str">
        <f t="shared" si="264"/>
        <v xml:space="preserve"> </v>
      </c>
      <c r="BA190" t="str">
        <f t="shared" si="265"/>
        <v xml:space="preserve"> </v>
      </c>
      <c r="BB190" t="str">
        <f t="shared" si="266"/>
        <v xml:space="preserve"> </v>
      </c>
      <c r="BC190" t="str">
        <f t="shared" si="267"/>
        <v xml:space="preserve"> </v>
      </c>
      <c r="BD190" t="str">
        <f t="shared" si="268"/>
        <v xml:space="preserve"> </v>
      </c>
      <c r="BE190" t="str">
        <f t="shared" si="269"/>
        <v xml:space="preserve"> </v>
      </c>
      <c r="BF190" t="str">
        <f t="shared" si="270"/>
        <v xml:space="preserve"> </v>
      </c>
      <c r="BG190" t="str">
        <f t="shared" si="271"/>
        <v xml:space="preserve"> </v>
      </c>
      <c r="BH190" t="str">
        <f t="shared" si="272"/>
        <v xml:space="preserve"> </v>
      </c>
      <c r="BI190" t="str">
        <f t="shared" si="278"/>
        <v xml:space="preserve"> </v>
      </c>
      <c r="BN190" t="str">
        <f>IF(OR(COUNTIF($AV$166:AV190, "LAST")&gt;0, COUNTIF($AV$166:AV190, "FINAL")&gt;0), "", IF($AJ$1&gt;=$K190, IFERROR(BF190-BG190, 0), ""))</f>
        <v/>
      </c>
      <c r="BT190">
        <f t="shared" si="291"/>
        <v>0</v>
      </c>
      <c r="BU190">
        <f t="shared" si="292"/>
        <v>0</v>
      </c>
      <c r="BV190">
        <f>IF(OR(COUNTIF($AV$166:AV190, "LAST")&gt;0, COUNTIF($AV$166:AV190, "FINAL")&gt;0), "", IF($AJ$1&gt;=$K190, AQ190, 0))</f>
        <v>0</v>
      </c>
      <c r="BW190">
        <f t="shared" si="293"/>
        <v>0</v>
      </c>
      <c r="BX190">
        <f t="shared" si="294"/>
        <v>0</v>
      </c>
    </row>
    <row r="191" spans="11:76" x14ac:dyDescent="0.35">
      <c r="K191" s="28">
        <v>326</v>
      </c>
      <c r="M191" s="35">
        <f>AutoScoreboard!K55</f>
        <v>0</v>
      </c>
      <c r="N191" s="35">
        <f>AutoScoreboard!L55</f>
        <v>0</v>
      </c>
      <c r="O191" s="28" t="e">
        <f t="shared" si="273"/>
        <v>#N/A</v>
      </c>
      <c r="P191" s="28" t="e">
        <f t="shared" si="274"/>
        <v>#N/A</v>
      </c>
      <c r="Q191" s="28" t="e">
        <f t="shared" si="295"/>
        <v>#N/A</v>
      </c>
      <c r="R191" s="28" t="e">
        <f t="shared" si="296"/>
        <v>#N/A</v>
      </c>
      <c r="S191" s="28" t="e">
        <f t="shared" si="297"/>
        <v>#N/A</v>
      </c>
      <c r="T191" s="28" t="e">
        <f t="shared" si="298"/>
        <v>#N/A</v>
      </c>
      <c r="U191" s="28" t="e">
        <f t="shared" si="299"/>
        <v>#N/A</v>
      </c>
      <c r="V191" s="28" t="e">
        <f t="shared" si="300"/>
        <v>#N/A</v>
      </c>
      <c r="W191" s="28" t="e">
        <f t="shared" si="301"/>
        <v>#N/A</v>
      </c>
      <c r="X191" s="28" t="e">
        <f t="shared" si="248"/>
        <v>#N/A</v>
      </c>
      <c r="Y191" s="28" t="e">
        <f t="shared" si="287"/>
        <v>#N/A</v>
      </c>
      <c r="Z191" t="e">
        <f>IF(OR(COUNTIF($V$166:V190, "LAST")&gt;0, COUNTIF($V$166:V190, "FINAL")&gt;0), "", IF(Q191=1, IF(U191="SCORE", VLOOKUP(S191, D:E, 2, FALSE), ""), ""))</f>
        <v>#N/A</v>
      </c>
      <c r="AA191" t="e">
        <f>IF(OR(COUNTIF($V$166:V190, "LAST")&gt;0, COUNTIF($V$166:V190, "FINAL")&gt;0), "", IF(Q191=2, IF(U191="SCORE", VLOOKUP(S191, D:F, 3, FALSE), ""), ""))</f>
        <v>#N/A</v>
      </c>
      <c r="AB191" t="e">
        <f>IF(AD191="","", MAX($AB$4:AB190)+1)</f>
        <v>#N/A</v>
      </c>
      <c r="AC191" t="e">
        <f>IF(AE191="","", MAX($AC$4:AC190)+1)</f>
        <v>#N/A</v>
      </c>
      <c r="AD191" t="e">
        <f t="shared" si="288"/>
        <v>#N/A</v>
      </c>
      <c r="AE191" t="e">
        <f t="shared" si="289"/>
        <v>#N/A</v>
      </c>
      <c r="AF191" t="e">
        <f t="shared" si="302"/>
        <v>#N/A</v>
      </c>
      <c r="AG191" t="e">
        <f t="shared" si="303"/>
        <v>#N/A</v>
      </c>
      <c r="AH191">
        <f t="shared" si="304"/>
        <v>0</v>
      </c>
      <c r="AI191">
        <f t="shared" si="290"/>
        <v>610</v>
      </c>
      <c r="AK191" t="str">
        <f t="shared" si="249"/>
        <v xml:space="preserve"> </v>
      </c>
      <c r="AL191" t="str">
        <f t="shared" si="277"/>
        <v xml:space="preserve"> </v>
      </c>
      <c r="AM191" t="str">
        <f t="shared" si="251"/>
        <v xml:space="preserve"> </v>
      </c>
      <c r="AN191" t="str">
        <f t="shared" si="252"/>
        <v xml:space="preserve"> </v>
      </c>
      <c r="AO191" t="str">
        <f t="shared" si="253"/>
        <v xml:space="preserve"> </v>
      </c>
      <c r="AP191" t="str">
        <f t="shared" si="254"/>
        <v xml:space="preserve"> </v>
      </c>
      <c r="AQ191" t="str">
        <f t="shared" si="255"/>
        <v xml:space="preserve"> </v>
      </c>
      <c r="AR191" t="str">
        <f t="shared" si="256"/>
        <v xml:space="preserve"> </v>
      </c>
      <c r="AS191" t="str">
        <f t="shared" si="257"/>
        <v xml:space="preserve"> </v>
      </c>
      <c r="AT191" t="str">
        <f t="shared" si="258"/>
        <v xml:space="preserve"> </v>
      </c>
      <c r="AU191" t="str">
        <f t="shared" si="259"/>
        <v xml:space="preserve"> </v>
      </c>
      <c r="AV191" t="str">
        <f t="shared" si="260"/>
        <v xml:space="preserve"> </v>
      </c>
      <c r="AW191" t="str">
        <f t="shared" si="261"/>
        <v xml:space="preserve"> </v>
      </c>
      <c r="AX191" t="str">
        <f t="shared" si="262"/>
        <v xml:space="preserve"> </v>
      </c>
      <c r="AY191" t="str">
        <f t="shared" si="263"/>
        <v xml:space="preserve"> </v>
      </c>
      <c r="AZ191" t="str">
        <f t="shared" si="264"/>
        <v xml:space="preserve"> </v>
      </c>
      <c r="BA191" t="str">
        <f t="shared" si="265"/>
        <v xml:space="preserve"> </v>
      </c>
      <c r="BB191" t="str">
        <f t="shared" si="266"/>
        <v xml:space="preserve"> </v>
      </c>
      <c r="BC191" t="str">
        <f t="shared" si="267"/>
        <v xml:space="preserve"> </v>
      </c>
      <c r="BD191" t="str">
        <f t="shared" si="268"/>
        <v xml:space="preserve"> </v>
      </c>
      <c r="BE191" t="str">
        <f t="shared" si="269"/>
        <v xml:space="preserve"> </v>
      </c>
      <c r="BF191" t="str">
        <f t="shared" si="270"/>
        <v xml:space="preserve"> </v>
      </c>
      <c r="BG191" t="str">
        <f t="shared" si="271"/>
        <v xml:space="preserve"> </v>
      </c>
      <c r="BH191" t="str">
        <f t="shared" si="272"/>
        <v xml:space="preserve"> </v>
      </c>
      <c r="BI191" t="str">
        <f t="shared" si="278"/>
        <v xml:space="preserve"> </v>
      </c>
      <c r="BN191" t="str">
        <f>IF(OR(COUNTIF($AV$166:AV191, "LAST")&gt;0, COUNTIF($AV$166:AV191, "FINAL")&gt;0), "", IF($AJ$1&gt;=$K191, IFERROR(BF191-BG191, 0), ""))</f>
        <v/>
      </c>
      <c r="BT191">
        <f t="shared" si="291"/>
        <v>0</v>
      </c>
      <c r="BU191">
        <f t="shared" si="292"/>
        <v>0</v>
      </c>
      <c r="BV191">
        <f>IF(OR(COUNTIF($AV$166:AV191, "LAST")&gt;0, COUNTIF($AV$166:AV191, "FINAL")&gt;0), "", IF($AJ$1&gt;=$K191, AQ191, 0))</f>
        <v>0</v>
      </c>
      <c r="BW191">
        <f t="shared" si="293"/>
        <v>0</v>
      </c>
      <c r="BX191">
        <f t="shared" si="294"/>
        <v>0</v>
      </c>
    </row>
    <row r="192" spans="11:76" x14ac:dyDescent="0.35">
      <c r="K192" s="28">
        <v>327</v>
      </c>
      <c r="M192" s="35">
        <f>AutoScoreboard!K56</f>
        <v>0</v>
      </c>
      <c r="N192" s="35">
        <f>AutoScoreboard!L56</f>
        <v>0</v>
      </c>
      <c r="O192" s="28" t="e">
        <f t="shared" si="273"/>
        <v>#N/A</v>
      </c>
      <c r="P192" s="28" t="e">
        <f t="shared" si="274"/>
        <v>#N/A</v>
      </c>
      <c r="Q192" s="28" t="e">
        <f t="shared" si="295"/>
        <v>#N/A</v>
      </c>
      <c r="R192" s="28" t="e">
        <f t="shared" si="296"/>
        <v>#N/A</v>
      </c>
      <c r="S192" s="28" t="e">
        <f t="shared" si="297"/>
        <v>#N/A</v>
      </c>
      <c r="T192" s="28" t="e">
        <f t="shared" si="298"/>
        <v>#N/A</v>
      </c>
      <c r="U192" s="28" t="e">
        <f t="shared" si="299"/>
        <v>#N/A</v>
      </c>
      <c r="V192" s="28" t="e">
        <f t="shared" si="300"/>
        <v>#N/A</v>
      </c>
      <c r="W192" s="28" t="e">
        <f t="shared" si="301"/>
        <v>#N/A</v>
      </c>
      <c r="X192" s="28" t="e">
        <f t="shared" si="248"/>
        <v>#N/A</v>
      </c>
      <c r="Y192" s="28" t="e">
        <f t="shared" si="287"/>
        <v>#N/A</v>
      </c>
      <c r="Z192" t="e">
        <f>IF(OR(COUNTIF($V$166:V191, "LAST")&gt;0, COUNTIF($V$166:V191, "FINAL")&gt;0), "", IF(Q192=1, IF(U192="SCORE", VLOOKUP(S192, D:E, 2, FALSE), ""), ""))</f>
        <v>#N/A</v>
      </c>
      <c r="AA192" t="e">
        <f>IF(OR(COUNTIF($V$166:V191, "LAST")&gt;0, COUNTIF($V$166:V191, "FINAL")&gt;0), "", IF(Q192=2, IF(U192="SCORE", VLOOKUP(S192, D:F, 3, FALSE), ""), ""))</f>
        <v>#N/A</v>
      </c>
      <c r="AB192" t="e">
        <f>IF(AD192="","", MAX($AB$4:AB191)+1)</f>
        <v>#N/A</v>
      </c>
      <c r="AC192" t="e">
        <f>IF(AE192="","", MAX($AC$4:AC191)+1)</f>
        <v>#N/A</v>
      </c>
      <c r="AD192" t="e">
        <f t="shared" si="288"/>
        <v>#N/A</v>
      </c>
      <c r="AE192" t="e">
        <f t="shared" si="289"/>
        <v>#N/A</v>
      </c>
      <c r="AF192" t="e">
        <f t="shared" si="302"/>
        <v>#N/A</v>
      </c>
      <c r="AG192" t="e">
        <f t="shared" si="303"/>
        <v>#N/A</v>
      </c>
      <c r="AH192">
        <f t="shared" si="304"/>
        <v>0</v>
      </c>
      <c r="AI192">
        <f t="shared" si="290"/>
        <v>610</v>
      </c>
      <c r="AK192" t="str">
        <f t="shared" si="249"/>
        <v xml:space="preserve"> </v>
      </c>
      <c r="AL192" t="str">
        <f t="shared" si="277"/>
        <v xml:space="preserve"> </v>
      </c>
      <c r="AM192" t="str">
        <f t="shared" si="251"/>
        <v xml:space="preserve"> </v>
      </c>
      <c r="AN192" t="str">
        <f t="shared" si="252"/>
        <v xml:space="preserve"> </v>
      </c>
      <c r="AO192" t="str">
        <f t="shared" si="253"/>
        <v xml:space="preserve"> </v>
      </c>
      <c r="AP192" t="str">
        <f t="shared" si="254"/>
        <v xml:space="preserve"> </v>
      </c>
      <c r="AQ192" t="str">
        <f t="shared" si="255"/>
        <v xml:space="preserve"> </v>
      </c>
      <c r="AR192" t="str">
        <f t="shared" si="256"/>
        <v xml:space="preserve"> </v>
      </c>
      <c r="AS192" t="str">
        <f t="shared" si="257"/>
        <v xml:space="preserve"> </v>
      </c>
      <c r="AT192" t="str">
        <f t="shared" si="258"/>
        <v xml:space="preserve"> </v>
      </c>
      <c r="AU192" t="str">
        <f t="shared" si="259"/>
        <v xml:space="preserve"> </v>
      </c>
      <c r="AV192" t="str">
        <f t="shared" si="260"/>
        <v xml:space="preserve"> </v>
      </c>
      <c r="AW192" t="str">
        <f t="shared" si="261"/>
        <v xml:space="preserve"> </v>
      </c>
      <c r="AX192" t="str">
        <f t="shared" si="262"/>
        <v xml:space="preserve"> </v>
      </c>
      <c r="AY192" t="str">
        <f t="shared" si="263"/>
        <v xml:space="preserve"> </v>
      </c>
      <c r="AZ192" t="str">
        <f t="shared" si="264"/>
        <v xml:space="preserve"> </v>
      </c>
      <c r="BA192" t="str">
        <f t="shared" si="265"/>
        <v xml:space="preserve"> </v>
      </c>
      <c r="BB192" t="str">
        <f t="shared" si="266"/>
        <v xml:space="preserve"> </v>
      </c>
      <c r="BC192" t="str">
        <f t="shared" si="267"/>
        <v xml:space="preserve"> </v>
      </c>
      <c r="BD192" t="str">
        <f t="shared" si="268"/>
        <v xml:space="preserve"> </v>
      </c>
      <c r="BE192" t="str">
        <f t="shared" si="269"/>
        <v xml:space="preserve"> </v>
      </c>
      <c r="BF192" t="str">
        <f t="shared" si="270"/>
        <v xml:space="preserve"> </v>
      </c>
      <c r="BG192" t="str">
        <f t="shared" si="271"/>
        <v xml:space="preserve"> </v>
      </c>
      <c r="BH192" t="str">
        <f t="shared" si="272"/>
        <v xml:space="preserve"> </v>
      </c>
      <c r="BI192" t="str">
        <f t="shared" si="278"/>
        <v xml:space="preserve"> </v>
      </c>
      <c r="BN192" t="str">
        <f>IF(OR(COUNTIF($AV$166:AV192, "LAST")&gt;0, COUNTIF($AV$166:AV192, "FINAL")&gt;0), "", IF($AJ$1&gt;=$K192, IFERROR(BF192-BG192, 0), ""))</f>
        <v/>
      </c>
      <c r="BT192">
        <f t="shared" si="291"/>
        <v>0</v>
      </c>
      <c r="BU192">
        <f t="shared" si="292"/>
        <v>0</v>
      </c>
      <c r="BV192">
        <f>IF(OR(COUNTIF($AV$166:AV192, "LAST")&gt;0, COUNTIF($AV$166:AV192, "FINAL")&gt;0), "", IF($AJ$1&gt;=$K192, AQ192, 0))</f>
        <v>0</v>
      </c>
      <c r="BW192">
        <f t="shared" si="293"/>
        <v>0</v>
      </c>
      <c r="BX192">
        <f t="shared" si="294"/>
        <v>0</v>
      </c>
    </row>
    <row r="193" spans="11:76" x14ac:dyDescent="0.35">
      <c r="K193" s="28">
        <v>328</v>
      </c>
      <c r="M193" s="35">
        <f>AutoScoreboard!K57</f>
        <v>0</v>
      </c>
      <c r="N193" s="35">
        <f>AutoScoreboard!L57</f>
        <v>0</v>
      </c>
      <c r="O193" s="28" t="e">
        <f t="shared" si="273"/>
        <v>#N/A</v>
      </c>
      <c r="P193" s="28" t="e">
        <f t="shared" si="274"/>
        <v>#N/A</v>
      </c>
      <c r="Q193" s="28" t="e">
        <f t="shared" si="295"/>
        <v>#N/A</v>
      </c>
      <c r="R193" s="28" t="e">
        <f t="shared" si="296"/>
        <v>#N/A</v>
      </c>
      <c r="S193" s="28" t="e">
        <f t="shared" si="297"/>
        <v>#N/A</v>
      </c>
      <c r="T193" s="28" t="e">
        <f t="shared" si="298"/>
        <v>#N/A</v>
      </c>
      <c r="U193" s="28" t="e">
        <f t="shared" si="299"/>
        <v>#N/A</v>
      </c>
      <c r="V193" s="28" t="e">
        <f t="shared" si="300"/>
        <v>#N/A</v>
      </c>
      <c r="W193" s="28" t="e">
        <f t="shared" si="301"/>
        <v>#N/A</v>
      </c>
      <c r="X193" s="28" t="e">
        <f t="shared" si="248"/>
        <v>#N/A</v>
      </c>
      <c r="Y193" s="28" t="e">
        <f t="shared" si="287"/>
        <v>#N/A</v>
      </c>
      <c r="Z193" t="e">
        <f>IF(OR(COUNTIF($V$166:V192, "LAST")&gt;0, COUNTIF($V$166:V192, "FINAL")&gt;0), "", IF(Q193=1, IF(U193="SCORE", VLOOKUP(S193, D:E, 2, FALSE), ""), ""))</f>
        <v>#N/A</v>
      </c>
      <c r="AA193" t="e">
        <f>IF(OR(COUNTIF($V$166:V192, "LAST")&gt;0, COUNTIF($V$166:V192, "FINAL")&gt;0), "", IF(Q193=2, IF(U193="SCORE", VLOOKUP(S193, D:F, 3, FALSE), ""), ""))</f>
        <v>#N/A</v>
      </c>
      <c r="AB193" t="e">
        <f>IF(AD193="","", MAX($AB$4:AB192)+1)</f>
        <v>#N/A</v>
      </c>
      <c r="AC193" t="e">
        <f>IF(AE193="","", MAX($AC$4:AC192)+1)</f>
        <v>#N/A</v>
      </c>
      <c r="AD193" t="e">
        <f t="shared" si="288"/>
        <v>#N/A</v>
      </c>
      <c r="AE193" t="e">
        <f t="shared" si="289"/>
        <v>#N/A</v>
      </c>
      <c r="AF193" t="e">
        <f t="shared" si="302"/>
        <v>#N/A</v>
      </c>
      <c r="AG193" t="e">
        <f t="shared" si="303"/>
        <v>#N/A</v>
      </c>
      <c r="AH193">
        <f t="shared" si="304"/>
        <v>0</v>
      </c>
      <c r="AI193">
        <f t="shared" si="290"/>
        <v>610</v>
      </c>
      <c r="AK193" t="str">
        <f t="shared" si="249"/>
        <v xml:space="preserve"> </v>
      </c>
      <c r="AL193" t="str">
        <f t="shared" si="277"/>
        <v xml:space="preserve"> </v>
      </c>
      <c r="AM193" t="str">
        <f t="shared" si="251"/>
        <v xml:space="preserve"> </v>
      </c>
      <c r="AN193" t="str">
        <f t="shared" si="252"/>
        <v xml:space="preserve"> </v>
      </c>
      <c r="AO193" t="str">
        <f t="shared" si="253"/>
        <v xml:space="preserve"> </v>
      </c>
      <c r="AP193" t="str">
        <f t="shared" si="254"/>
        <v xml:space="preserve"> </v>
      </c>
      <c r="AQ193" t="str">
        <f t="shared" si="255"/>
        <v xml:space="preserve"> </v>
      </c>
      <c r="AR193" t="str">
        <f t="shared" si="256"/>
        <v xml:space="preserve"> </v>
      </c>
      <c r="AS193" t="str">
        <f t="shared" si="257"/>
        <v xml:space="preserve"> </v>
      </c>
      <c r="AT193" t="str">
        <f t="shared" si="258"/>
        <v xml:space="preserve"> </v>
      </c>
      <c r="AU193" t="str">
        <f t="shared" si="259"/>
        <v xml:space="preserve"> </v>
      </c>
      <c r="AV193" t="str">
        <f t="shared" si="260"/>
        <v xml:space="preserve"> </v>
      </c>
      <c r="AW193" t="str">
        <f t="shared" si="261"/>
        <v xml:space="preserve"> </v>
      </c>
      <c r="AX193" t="str">
        <f t="shared" si="262"/>
        <v xml:space="preserve"> </v>
      </c>
      <c r="AY193" t="str">
        <f t="shared" si="263"/>
        <v xml:space="preserve"> </v>
      </c>
      <c r="AZ193" t="str">
        <f t="shared" si="264"/>
        <v xml:space="preserve"> </v>
      </c>
      <c r="BA193" t="str">
        <f t="shared" si="265"/>
        <v xml:space="preserve"> </v>
      </c>
      <c r="BB193" t="str">
        <f t="shared" si="266"/>
        <v xml:space="preserve"> </v>
      </c>
      <c r="BC193" t="str">
        <f t="shared" si="267"/>
        <v xml:space="preserve"> </v>
      </c>
      <c r="BD193" t="str">
        <f t="shared" si="268"/>
        <v xml:space="preserve"> </v>
      </c>
      <c r="BE193" t="str">
        <f t="shared" si="269"/>
        <v xml:space="preserve"> </v>
      </c>
      <c r="BF193" t="str">
        <f t="shared" si="270"/>
        <v xml:space="preserve"> </v>
      </c>
      <c r="BG193" t="str">
        <f t="shared" si="271"/>
        <v xml:space="preserve"> </v>
      </c>
      <c r="BH193" t="str">
        <f t="shared" si="272"/>
        <v xml:space="preserve"> </v>
      </c>
      <c r="BI193" t="str">
        <f t="shared" si="278"/>
        <v xml:space="preserve"> </v>
      </c>
      <c r="BN193" t="str">
        <f>IF(OR(COUNTIF($AV$166:AV193, "LAST")&gt;0, COUNTIF($AV$166:AV193, "FINAL")&gt;0), "", IF($AJ$1&gt;=$K193, IFERROR(BF193-BG193, 0), ""))</f>
        <v/>
      </c>
      <c r="BT193">
        <f t="shared" si="291"/>
        <v>0</v>
      </c>
      <c r="BU193">
        <f t="shared" si="292"/>
        <v>0</v>
      </c>
      <c r="BV193">
        <f>IF(OR(COUNTIF($AV$166:AV193, "LAST")&gt;0, COUNTIF($AV$166:AV193, "FINAL")&gt;0), "", IF($AJ$1&gt;=$K193, AQ193, 0))</f>
        <v>0</v>
      </c>
      <c r="BW193">
        <f t="shared" si="293"/>
        <v>0</v>
      </c>
      <c r="BX193">
        <f t="shared" si="294"/>
        <v>0</v>
      </c>
    </row>
    <row r="194" spans="11:76" x14ac:dyDescent="0.35">
      <c r="K194" s="28">
        <v>329</v>
      </c>
      <c r="M194" s="35">
        <f>AutoScoreboard!K58</f>
        <v>0</v>
      </c>
      <c r="N194" s="35">
        <f>AutoScoreboard!L58</f>
        <v>0</v>
      </c>
      <c r="O194" s="28" t="e">
        <f t="shared" si="273"/>
        <v>#N/A</v>
      </c>
      <c r="P194" s="28" t="e">
        <f t="shared" si="274"/>
        <v>#N/A</v>
      </c>
      <c r="Q194" s="28" t="e">
        <f t="shared" si="295"/>
        <v>#N/A</v>
      </c>
      <c r="R194" s="28" t="e">
        <f t="shared" si="296"/>
        <v>#N/A</v>
      </c>
      <c r="S194" s="28" t="e">
        <f t="shared" si="297"/>
        <v>#N/A</v>
      </c>
      <c r="T194" s="28" t="e">
        <f t="shared" si="298"/>
        <v>#N/A</v>
      </c>
      <c r="U194" s="28" t="e">
        <f t="shared" si="299"/>
        <v>#N/A</v>
      </c>
      <c r="V194" s="28" t="e">
        <f t="shared" si="300"/>
        <v>#N/A</v>
      </c>
      <c r="W194" s="28" t="e">
        <f t="shared" si="301"/>
        <v>#N/A</v>
      </c>
      <c r="X194" s="28" t="e">
        <f t="shared" si="248"/>
        <v>#N/A</v>
      </c>
      <c r="Y194" s="28" t="e">
        <f t="shared" si="287"/>
        <v>#N/A</v>
      </c>
      <c r="Z194" t="e">
        <f>IF(OR(COUNTIF($V$166:V193, "LAST")&gt;0, COUNTIF($V$166:V193, "FINAL")&gt;0), "", IF(Q194=1, IF(U194="SCORE", VLOOKUP(S194, D:E, 2, FALSE), ""), ""))</f>
        <v>#N/A</v>
      </c>
      <c r="AA194" t="e">
        <f>IF(OR(COUNTIF($V$166:V193, "LAST")&gt;0, COUNTIF($V$166:V193, "FINAL")&gt;0), "", IF(Q194=2, IF(U194="SCORE", VLOOKUP(S194, D:F, 3, FALSE), ""), ""))</f>
        <v>#N/A</v>
      </c>
      <c r="AB194" t="e">
        <f>IF(AD194="","", MAX($AB$4:AB193)+1)</f>
        <v>#N/A</v>
      </c>
      <c r="AC194" t="e">
        <f>IF(AE194="","", MAX($AC$4:AC193)+1)</f>
        <v>#N/A</v>
      </c>
      <c r="AD194" t="e">
        <f t="shared" si="288"/>
        <v>#N/A</v>
      </c>
      <c r="AE194" t="e">
        <f t="shared" si="289"/>
        <v>#N/A</v>
      </c>
      <c r="AF194" t="e">
        <f t="shared" si="302"/>
        <v>#N/A</v>
      </c>
      <c r="AG194" t="e">
        <f t="shared" si="303"/>
        <v>#N/A</v>
      </c>
      <c r="AH194">
        <f t="shared" si="304"/>
        <v>0</v>
      </c>
      <c r="AI194">
        <f t="shared" si="290"/>
        <v>610</v>
      </c>
      <c r="AK194" t="str">
        <f t="shared" si="249"/>
        <v xml:space="preserve"> </v>
      </c>
      <c r="AL194" t="str">
        <f t="shared" si="277"/>
        <v xml:space="preserve"> </v>
      </c>
      <c r="AM194" t="str">
        <f t="shared" si="251"/>
        <v xml:space="preserve"> </v>
      </c>
      <c r="AN194" t="str">
        <f t="shared" si="252"/>
        <v xml:space="preserve"> </v>
      </c>
      <c r="AO194" t="str">
        <f t="shared" si="253"/>
        <v xml:space="preserve"> </v>
      </c>
      <c r="AP194" t="str">
        <f t="shared" si="254"/>
        <v xml:space="preserve"> </v>
      </c>
      <c r="AQ194" t="str">
        <f t="shared" si="255"/>
        <v xml:space="preserve"> </v>
      </c>
      <c r="AR194" t="str">
        <f t="shared" si="256"/>
        <v xml:space="preserve"> </v>
      </c>
      <c r="AS194" t="str">
        <f t="shared" si="257"/>
        <v xml:space="preserve"> </v>
      </c>
      <c r="AT194" t="str">
        <f t="shared" si="258"/>
        <v xml:space="preserve"> </v>
      </c>
      <c r="AU194" t="str">
        <f t="shared" si="259"/>
        <v xml:space="preserve"> </v>
      </c>
      <c r="AV194" t="str">
        <f t="shared" si="260"/>
        <v xml:space="preserve"> </v>
      </c>
      <c r="AW194" t="str">
        <f t="shared" si="261"/>
        <v xml:space="preserve"> </v>
      </c>
      <c r="AX194" t="str">
        <f t="shared" si="262"/>
        <v xml:space="preserve"> </v>
      </c>
      <c r="AY194" t="str">
        <f t="shared" si="263"/>
        <v xml:space="preserve"> </v>
      </c>
      <c r="AZ194" t="str">
        <f t="shared" si="264"/>
        <v xml:space="preserve"> </v>
      </c>
      <c r="BA194" t="str">
        <f t="shared" si="265"/>
        <v xml:space="preserve"> </v>
      </c>
      <c r="BB194" t="str">
        <f t="shared" si="266"/>
        <v xml:space="preserve"> </v>
      </c>
      <c r="BC194" t="str">
        <f t="shared" si="267"/>
        <v xml:space="preserve"> </v>
      </c>
      <c r="BD194" t="str">
        <f t="shared" si="268"/>
        <v xml:space="preserve"> </v>
      </c>
      <c r="BE194" t="str">
        <f t="shared" si="269"/>
        <v xml:space="preserve"> </v>
      </c>
      <c r="BF194" t="str">
        <f t="shared" si="270"/>
        <v xml:space="preserve"> </v>
      </c>
      <c r="BG194" t="str">
        <f t="shared" si="271"/>
        <v xml:space="preserve"> </v>
      </c>
      <c r="BH194" t="str">
        <f t="shared" si="272"/>
        <v xml:space="preserve"> </v>
      </c>
      <c r="BI194" t="str">
        <f t="shared" si="278"/>
        <v xml:space="preserve"> </v>
      </c>
      <c r="BN194" t="str">
        <f>IF(OR(COUNTIF($AV$166:AV194, "LAST")&gt;0, COUNTIF($AV$166:AV194, "FINAL")&gt;0), "", IF($AJ$1&gt;=$K194, IFERROR(BF194-BG194, 0), ""))</f>
        <v/>
      </c>
      <c r="BT194">
        <f t="shared" si="291"/>
        <v>0</v>
      </c>
      <c r="BU194">
        <f t="shared" si="292"/>
        <v>0</v>
      </c>
      <c r="BV194">
        <f>IF(OR(COUNTIF($AV$166:AV194, "LAST")&gt;0, COUNTIF($AV$166:AV194, "FINAL")&gt;0), "", IF($AJ$1&gt;=$K194, AQ194, 0))</f>
        <v>0</v>
      </c>
      <c r="BW194">
        <f t="shared" si="293"/>
        <v>0</v>
      </c>
      <c r="BX194">
        <f t="shared" si="294"/>
        <v>0</v>
      </c>
    </row>
    <row r="195" spans="11:76" x14ac:dyDescent="0.35">
      <c r="K195" s="28">
        <v>330</v>
      </c>
      <c r="M195" s="35">
        <f>AutoScoreboard!K59</f>
        <v>0</v>
      </c>
      <c r="N195" s="35">
        <f>AutoScoreboard!L59</f>
        <v>0</v>
      </c>
      <c r="O195" s="28" t="e">
        <f t="shared" si="273"/>
        <v>#N/A</v>
      </c>
      <c r="P195" s="28" t="e">
        <f t="shared" si="274"/>
        <v>#N/A</v>
      </c>
      <c r="Q195" s="28" t="e">
        <f t="shared" si="295"/>
        <v>#N/A</v>
      </c>
      <c r="R195" s="28" t="e">
        <f t="shared" si="296"/>
        <v>#N/A</v>
      </c>
      <c r="S195" s="28" t="e">
        <f t="shared" si="297"/>
        <v>#N/A</v>
      </c>
      <c r="T195" s="28" t="e">
        <f t="shared" si="298"/>
        <v>#N/A</v>
      </c>
      <c r="U195" s="28" t="e">
        <f t="shared" si="299"/>
        <v>#N/A</v>
      </c>
      <c r="V195" s="28" t="e">
        <f t="shared" si="300"/>
        <v>#N/A</v>
      </c>
      <c r="W195" s="28" t="e">
        <f t="shared" si="301"/>
        <v>#N/A</v>
      </c>
      <c r="X195" s="28" t="e">
        <f t="shared" si="248"/>
        <v>#N/A</v>
      </c>
      <c r="Y195" s="28" t="e">
        <f t="shared" si="287"/>
        <v>#N/A</v>
      </c>
      <c r="Z195" t="e">
        <f>IF(OR(COUNTIF($V$166:V194, "LAST")&gt;0, COUNTIF($V$166:V194, "FINAL")&gt;0), "", IF(Q195=1, IF(U195="SCORE", VLOOKUP(S195, D:E, 2, FALSE), ""), ""))</f>
        <v>#N/A</v>
      </c>
      <c r="AA195" t="e">
        <f>IF(OR(COUNTIF($V$166:V194, "LAST")&gt;0, COUNTIF($V$166:V194, "FINAL")&gt;0), "", IF(Q195=2, IF(U195="SCORE", VLOOKUP(S195, D:F, 3, FALSE), ""), ""))</f>
        <v>#N/A</v>
      </c>
      <c r="AB195" t="e">
        <f>IF(AD195="","", MAX($AB$4:AB194)+1)</f>
        <v>#N/A</v>
      </c>
      <c r="AC195" t="e">
        <f>IF(AE195="","", MAX($AC$4:AC194)+1)</f>
        <v>#N/A</v>
      </c>
      <c r="AD195" t="e">
        <f t="shared" si="288"/>
        <v>#N/A</v>
      </c>
      <c r="AE195" t="e">
        <f t="shared" si="289"/>
        <v>#N/A</v>
      </c>
      <c r="AF195" t="e">
        <f t="shared" si="302"/>
        <v>#N/A</v>
      </c>
      <c r="AG195" t="e">
        <f t="shared" si="303"/>
        <v>#N/A</v>
      </c>
      <c r="AH195">
        <f t="shared" si="304"/>
        <v>0</v>
      </c>
      <c r="AI195">
        <f t="shared" si="290"/>
        <v>610</v>
      </c>
      <c r="AK195" t="str">
        <f t="shared" si="249"/>
        <v xml:space="preserve"> </v>
      </c>
      <c r="AL195" t="str">
        <f t="shared" si="277"/>
        <v xml:space="preserve"> </v>
      </c>
      <c r="AM195" t="str">
        <f t="shared" si="251"/>
        <v xml:space="preserve"> </v>
      </c>
      <c r="AN195" t="str">
        <f t="shared" si="252"/>
        <v xml:space="preserve"> </v>
      </c>
      <c r="AO195" t="str">
        <f t="shared" si="253"/>
        <v xml:space="preserve"> </v>
      </c>
      <c r="AP195" t="str">
        <f t="shared" si="254"/>
        <v xml:space="preserve"> </v>
      </c>
      <c r="AQ195" t="str">
        <f t="shared" si="255"/>
        <v xml:space="preserve"> </v>
      </c>
      <c r="AR195" t="str">
        <f t="shared" si="256"/>
        <v xml:space="preserve"> </v>
      </c>
      <c r="AS195" t="str">
        <f t="shared" si="257"/>
        <v xml:space="preserve"> </v>
      </c>
      <c r="AT195" t="str">
        <f t="shared" si="258"/>
        <v xml:space="preserve"> </v>
      </c>
      <c r="AU195" t="str">
        <f t="shared" si="259"/>
        <v xml:space="preserve"> </v>
      </c>
      <c r="AV195" t="str">
        <f t="shared" si="260"/>
        <v xml:space="preserve"> </v>
      </c>
      <c r="AW195" t="str">
        <f t="shared" si="261"/>
        <v xml:space="preserve"> </v>
      </c>
      <c r="AX195" t="str">
        <f t="shared" si="262"/>
        <v xml:space="preserve"> </v>
      </c>
      <c r="AY195" t="str">
        <f t="shared" si="263"/>
        <v xml:space="preserve"> </v>
      </c>
      <c r="AZ195" t="str">
        <f t="shared" si="264"/>
        <v xml:space="preserve"> </v>
      </c>
      <c r="BA195" t="str">
        <f t="shared" si="265"/>
        <v xml:space="preserve"> </v>
      </c>
      <c r="BB195" t="str">
        <f t="shared" si="266"/>
        <v xml:space="preserve"> </v>
      </c>
      <c r="BC195" t="str">
        <f t="shared" si="267"/>
        <v xml:space="preserve"> </v>
      </c>
      <c r="BD195" t="str">
        <f t="shared" si="268"/>
        <v xml:space="preserve"> </v>
      </c>
      <c r="BE195" t="str">
        <f t="shared" si="269"/>
        <v xml:space="preserve"> </v>
      </c>
      <c r="BF195" t="str">
        <f t="shared" si="270"/>
        <v xml:space="preserve"> </v>
      </c>
      <c r="BG195" t="str">
        <f t="shared" si="271"/>
        <v xml:space="preserve"> </v>
      </c>
      <c r="BH195" t="str">
        <f t="shared" si="272"/>
        <v xml:space="preserve"> </v>
      </c>
      <c r="BI195" t="str">
        <f t="shared" si="278"/>
        <v xml:space="preserve"> </v>
      </c>
      <c r="BN195" t="str">
        <f>IF(OR(COUNTIF($AV$166:AV195, "LAST")&gt;0, COUNTIF($AV$166:AV195, "FINAL")&gt;0), "", IF($AJ$1&gt;=$K195, IFERROR(BF195-BG195, 0), ""))</f>
        <v/>
      </c>
      <c r="BT195">
        <f t="shared" si="291"/>
        <v>0</v>
      </c>
      <c r="BU195">
        <f t="shared" si="292"/>
        <v>0</v>
      </c>
      <c r="BV195">
        <f>IF(OR(COUNTIF($AV$166:AV195, "LAST")&gt;0, COUNTIF($AV$166:AV195, "FINAL")&gt;0), "", IF($AJ$1&gt;=$K195, AQ195, 0))</f>
        <v>0</v>
      </c>
      <c r="BW195">
        <f t="shared" si="293"/>
        <v>0</v>
      </c>
      <c r="BX195">
        <f t="shared" si="294"/>
        <v>0</v>
      </c>
    </row>
    <row r="196" spans="11:76" x14ac:dyDescent="0.35">
      <c r="K196" s="28">
        <v>331</v>
      </c>
      <c r="M196" s="35">
        <f>AutoScoreboard!K60</f>
        <v>0</v>
      </c>
      <c r="N196" s="35">
        <f>AutoScoreboard!L60</f>
        <v>0</v>
      </c>
      <c r="O196" s="28" t="e">
        <f t="shared" si="273"/>
        <v>#N/A</v>
      </c>
      <c r="P196" s="28" t="e">
        <f t="shared" si="274"/>
        <v>#N/A</v>
      </c>
      <c r="Q196" s="28" t="e">
        <f t="shared" si="295"/>
        <v>#N/A</v>
      </c>
      <c r="R196" s="28" t="e">
        <f t="shared" si="296"/>
        <v>#N/A</v>
      </c>
      <c r="S196" s="28" t="e">
        <f t="shared" si="297"/>
        <v>#N/A</v>
      </c>
      <c r="T196" s="28" t="e">
        <f t="shared" si="298"/>
        <v>#N/A</v>
      </c>
      <c r="U196" s="28" t="e">
        <f t="shared" si="299"/>
        <v>#N/A</v>
      </c>
      <c r="V196" s="28" t="e">
        <f t="shared" si="300"/>
        <v>#N/A</v>
      </c>
      <c r="W196" s="28" t="e">
        <f t="shared" si="301"/>
        <v>#N/A</v>
      </c>
      <c r="X196" s="28" t="e">
        <f t="shared" si="248"/>
        <v>#N/A</v>
      </c>
      <c r="Y196" s="28" t="e">
        <f t="shared" si="287"/>
        <v>#N/A</v>
      </c>
      <c r="Z196" t="e">
        <f>IF(OR(COUNTIF($V$166:V195, "LAST")&gt;0, COUNTIF($V$166:V195, "FINAL")&gt;0), "", IF(Q196=1, IF(U196="SCORE", VLOOKUP(S196, D:E, 2, FALSE), ""), ""))</f>
        <v>#N/A</v>
      </c>
      <c r="AA196" t="e">
        <f>IF(OR(COUNTIF($V$166:V195, "LAST")&gt;0, COUNTIF($V$166:V195, "FINAL")&gt;0), "", IF(Q196=2, IF(U196="SCORE", VLOOKUP(S196, D:F, 3, FALSE), ""), ""))</f>
        <v>#N/A</v>
      </c>
      <c r="AB196" t="e">
        <f>IF(AD196="","", MAX($AB$4:AB195)+1)</f>
        <v>#N/A</v>
      </c>
      <c r="AC196" t="e">
        <f>IF(AE196="","", MAX($AC$4:AC195)+1)</f>
        <v>#N/A</v>
      </c>
      <c r="AD196" t="e">
        <f t="shared" si="288"/>
        <v>#N/A</v>
      </c>
      <c r="AE196" t="e">
        <f t="shared" si="289"/>
        <v>#N/A</v>
      </c>
      <c r="AF196" t="e">
        <f t="shared" si="302"/>
        <v>#N/A</v>
      </c>
      <c r="AG196" t="e">
        <f t="shared" si="303"/>
        <v>#N/A</v>
      </c>
      <c r="AH196">
        <f t="shared" si="304"/>
        <v>0</v>
      </c>
      <c r="AI196">
        <f t="shared" si="290"/>
        <v>610</v>
      </c>
      <c r="AK196" t="str">
        <f t="shared" si="249"/>
        <v xml:space="preserve"> </v>
      </c>
      <c r="AL196" t="str">
        <f t="shared" si="277"/>
        <v xml:space="preserve"> </v>
      </c>
      <c r="AM196" t="str">
        <f t="shared" si="251"/>
        <v xml:space="preserve"> </v>
      </c>
      <c r="AN196" t="str">
        <f t="shared" si="252"/>
        <v xml:space="preserve"> </v>
      </c>
      <c r="AO196" t="str">
        <f t="shared" si="253"/>
        <v xml:space="preserve"> </v>
      </c>
      <c r="AP196" t="str">
        <f t="shared" si="254"/>
        <v xml:space="preserve"> </v>
      </c>
      <c r="AQ196" t="str">
        <f t="shared" si="255"/>
        <v xml:space="preserve"> </v>
      </c>
      <c r="AR196" t="str">
        <f t="shared" si="256"/>
        <v xml:space="preserve"> </v>
      </c>
      <c r="AS196" t="str">
        <f t="shared" si="257"/>
        <v xml:space="preserve"> </v>
      </c>
      <c r="AT196" t="str">
        <f t="shared" si="258"/>
        <v xml:space="preserve"> </v>
      </c>
      <c r="AU196" t="str">
        <f t="shared" si="259"/>
        <v xml:space="preserve"> </v>
      </c>
      <c r="AV196" t="str">
        <f t="shared" si="260"/>
        <v xml:space="preserve"> </v>
      </c>
      <c r="AW196" t="str">
        <f t="shared" si="261"/>
        <v xml:space="preserve"> </v>
      </c>
      <c r="AX196" t="str">
        <f t="shared" si="262"/>
        <v xml:space="preserve"> </v>
      </c>
      <c r="AY196" t="str">
        <f t="shared" si="263"/>
        <v xml:space="preserve"> </v>
      </c>
      <c r="AZ196" t="str">
        <f t="shared" si="264"/>
        <v xml:space="preserve"> </v>
      </c>
      <c r="BA196" t="str">
        <f t="shared" si="265"/>
        <v xml:space="preserve"> </v>
      </c>
      <c r="BB196" t="str">
        <f t="shared" si="266"/>
        <v xml:space="preserve"> </v>
      </c>
      <c r="BC196" t="str">
        <f t="shared" si="267"/>
        <v xml:space="preserve"> </v>
      </c>
      <c r="BD196" t="str">
        <f t="shared" si="268"/>
        <v xml:space="preserve"> </v>
      </c>
      <c r="BE196" t="str">
        <f t="shared" si="269"/>
        <v xml:space="preserve"> </v>
      </c>
      <c r="BF196" t="str">
        <f t="shared" si="270"/>
        <v xml:space="preserve"> </v>
      </c>
      <c r="BG196" t="str">
        <f t="shared" si="271"/>
        <v xml:space="preserve"> </v>
      </c>
      <c r="BH196" t="str">
        <f t="shared" si="272"/>
        <v xml:space="preserve"> </v>
      </c>
      <c r="BI196" t="str">
        <f t="shared" si="278"/>
        <v xml:space="preserve"> </v>
      </c>
      <c r="BN196" t="str">
        <f>IF(OR(COUNTIF($AV$166:AV196, "LAST")&gt;0, COUNTIF($AV$166:AV196, "FINAL")&gt;0), "", IF($AJ$1&gt;=$K196, IFERROR(BF196-BG196, 0), ""))</f>
        <v/>
      </c>
      <c r="BT196">
        <f t="shared" si="291"/>
        <v>0</v>
      </c>
      <c r="BU196">
        <f t="shared" si="292"/>
        <v>0</v>
      </c>
      <c r="BV196">
        <f>IF(OR(COUNTIF($AV$166:AV196, "LAST")&gt;0, COUNTIF($AV$166:AV196, "FINAL")&gt;0), "", IF($AJ$1&gt;=$K196, AQ196, 0))</f>
        <v>0</v>
      </c>
      <c r="BW196">
        <f t="shared" si="293"/>
        <v>0</v>
      </c>
      <c r="BX196">
        <f t="shared" si="294"/>
        <v>0</v>
      </c>
    </row>
    <row r="197" spans="11:76" x14ac:dyDescent="0.35">
      <c r="K197" s="28">
        <v>332</v>
      </c>
      <c r="M197" s="35">
        <f>AutoScoreboard!K61</f>
        <v>0</v>
      </c>
      <c r="N197" s="35">
        <f>AutoScoreboard!L61</f>
        <v>0</v>
      </c>
      <c r="O197" s="28" t="e">
        <f t="shared" si="273"/>
        <v>#N/A</v>
      </c>
      <c r="P197" s="28" t="e">
        <f t="shared" si="274"/>
        <v>#N/A</v>
      </c>
      <c r="Q197" s="28" t="e">
        <f t="shared" si="295"/>
        <v>#N/A</v>
      </c>
      <c r="R197" s="28" t="e">
        <f t="shared" si="296"/>
        <v>#N/A</v>
      </c>
      <c r="S197" s="28" t="e">
        <f t="shared" si="297"/>
        <v>#N/A</v>
      </c>
      <c r="T197" s="28" t="e">
        <f t="shared" si="298"/>
        <v>#N/A</v>
      </c>
      <c r="U197" s="28" t="e">
        <f t="shared" si="299"/>
        <v>#N/A</v>
      </c>
      <c r="V197" s="28" t="e">
        <f t="shared" si="300"/>
        <v>#N/A</v>
      </c>
      <c r="W197" s="28" t="e">
        <f t="shared" si="301"/>
        <v>#N/A</v>
      </c>
      <c r="X197" s="28" t="e">
        <f t="shared" si="248"/>
        <v>#N/A</v>
      </c>
      <c r="Y197" s="28" t="e">
        <f t="shared" si="287"/>
        <v>#N/A</v>
      </c>
      <c r="Z197" t="e">
        <f>IF(OR(COUNTIF($V$166:V196, "LAST")&gt;0, COUNTIF($V$166:V196, "FINAL")&gt;0), "", IF(Q197=1, IF(U197="SCORE", VLOOKUP(S197, D:E, 2, FALSE), ""), ""))</f>
        <v>#N/A</v>
      </c>
      <c r="AA197" t="e">
        <f>IF(OR(COUNTIF($V$166:V196, "LAST")&gt;0, COUNTIF($V$166:V196, "FINAL")&gt;0), "", IF(Q197=2, IF(U197="SCORE", VLOOKUP(S197, D:F, 3, FALSE), ""), ""))</f>
        <v>#N/A</v>
      </c>
      <c r="AB197" t="e">
        <f>IF(AD197="","", MAX($AB$4:AB196)+1)</f>
        <v>#N/A</v>
      </c>
      <c r="AC197" t="e">
        <f>IF(AE197="","", MAX($AC$4:AC196)+1)</f>
        <v>#N/A</v>
      </c>
      <c r="AD197" t="e">
        <f t="shared" si="288"/>
        <v>#N/A</v>
      </c>
      <c r="AE197" t="e">
        <f t="shared" si="289"/>
        <v>#N/A</v>
      </c>
      <c r="AF197" t="e">
        <f t="shared" si="302"/>
        <v>#N/A</v>
      </c>
      <c r="AG197" t="e">
        <f t="shared" si="303"/>
        <v>#N/A</v>
      </c>
      <c r="AH197">
        <f t="shared" si="304"/>
        <v>0</v>
      </c>
      <c r="AI197">
        <f t="shared" si="290"/>
        <v>610</v>
      </c>
      <c r="AK197" t="str">
        <f t="shared" ref="AK197:AK217" si="305">IF($AJ$1&gt;=$K197, IF(K197=0, "", K197), " ")</f>
        <v xml:space="preserve"> </v>
      </c>
      <c r="AL197" t="str">
        <f t="shared" si="277"/>
        <v xml:space="preserve"> </v>
      </c>
      <c r="AM197" t="str">
        <f t="shared" ref="AM197:AM217" si="306">IF($AJ$1&gt;=$K197, IF(M197=0, "", M197), " ")</f>
        <v xml:space="preserve"> </v>
      </c>
      <c r="AN197" t="str">
        <f t="shared" ref="AN197:AN217" si="307">IF($AJ$1&gt;=$K197, IF(N197=0, "", N197), " ")</f>
        <v xml:space="preserve"> </v>
      </c>
      <c r="AO197" t="str">
        <f t="shared" ref="AO197:AO217" si="308">IF($AJ$1&gt;=$K197, IF(O197=0, "", O197), " ")</f>
        <v xml:space="preserve"> </v>
      </c>
      <c r="AP197" t="str">
        <f t="shared" ref="AP197:AP217" si="309">IF($AJ$1&gt;=$K197, IF(P197=0, "", P197), " ")</f>
        <v xml:space="preserve"> </v>
      </c>
      <c r="AQ197" t="str">
        <f t="shared" ref="AQ197:AQ217" si="310">IF($AJ$1&gt;=$K197, IF(Q197=0, "", Q197), " ")</f>
        <v xml:space="preserve"> </v>
      </c>
      <c r="AR197" t="str">
        <f t="shared" ref="AR197:AR217" si="311">IF($AJ$1&gt;=$K197, IF(R197=0, "", R197), " ")</f>
        <v xml:space="preserve"> </v>
      </c>
      <c r="AS197" t="str">
        <f t="shared" ref="AS197:AS217" si="312">IF($AJ$1&gt;=$K197, IF(S197=0, "", S197), " ")</f>
        <v xml:space="preserve"> </v>
      </c>
      <c r="AT197" t="str">
        <f t="shared" ref="AT197:AT217" si="313">IF($AJ$1&gt;=$K197, IF(T197=0, "", T197), " ")</f>
        <v xml:space="preserve"> </v>
      </c>
      <c r="AU197" t="str">
        <f t="shared" ref="AU197:AU217" si="314">IF($AJ$1&gt;=$K197, IF(U197=0, "", U197), " ")</f>
        <v xml:space="preserve"> </v>
      </c>
      <c r="AV197" t="str">
        <f t="shared" ref="AV197:AV217" si="315">IF($AJ$1&gt;=$K197, IF(V197=0, "", V197), " ")</f>
        <v xml:space="preserve"> </v>
      </c>
      <c r="AW197" t="str">
        <f t="shared" ref="AW197:AW217" si="316">IF($AJ$1&gt;=$K197, IF(W197=0, "", W197), " ")</f>
        <v xml:space="preserve"> </v>
      </c>
      <c r="AX197" t="str">
        <f t="shared" ref="AX197:AX217" si="317">IF($AJ$1&gt;=$K197, IF(X197=0, "", X197), " ")</f>
        <v xml:space="preserve"> </v>
      </c>
      <c r="AY197" t="str">
        <f t="shared" ref="AY197:AY217" si="318">IF($AJ$1&gt;=$K197, IF(Y197=0, "", Y197), " ")</f>
        <v xml:space="preserve"> </v>
      </c>
      <c r="AZ197" t="str">
        <f t="shared" ref="AZ197:AZ217" si="319">IF($AJ$1&gt;=$K197, IF(Z197=0, "", Z197), " ")</f>
        <v xml:space="preserve"> </v>
      </c>
      <c r="BA197" t="str">
        <f t="shared" ref="BA197:BA217" si="320">IF($AJ$1&gt;=$K197, IF(AA197=0, "", AA197), " ")</f>
        <v xml:space="preserve"> </v>
      </c>
      <c r="BB197" t="str">
        <f t="shared" ref="BB197:BB217" si="321">IF($AJ$1&gt;=$K197, IF(AB197=0, "", AB197), " ")</f>
        <v xml:space="preserve"> </v>
      </c>
      <c r="BC197" t="str">
        <f t="shared" ref="BC197:BC217" si="322">IF($AJ$1&gt;=$K197, IF(AC197=0, "", AC197), " ")</f>
        <v xml:space="preserve"> </v>
      </c>
      <c r="BD197" t="str">
        <f t="shared" ref="BD197:BD217" si="323">IF($AJ$1&gt;=$K197, IF(AD197=0, "", AD197), " ")</f>
        <v xml:space="preserve"> </v>
      </c>
      <c r="BE197" t="str">
        <f t="shared" ref="BE197:BE217" si="324">IF($AJ$1&gt;=$K197, IF(AE197=0, "", AE197), " ")</f>
        <v xml:space="preserve"> </v>
      </c>
      <c r="BF197" t="str">
        <f t="shared" ref="BF197:BF217" si="325">IF($AJ$1&gt;=$K197, IF(AF197=0, "", AF197), " ")</f>
        <v xml:space="preserve"> </v>
      </c>
      <c r="BG197" t="str">
        <f t="shared" ref="BG197:BG217" si="326">IF($AJ$1&gt;=$K197, IF(AG197=0, "", AG197), " ")</f>
        <v xml:space="preserve"> </v>
      </c>
      <c r="BH197" t="str">
        <f t="shared" ref="BH197:BH217" si="327">IF($AJ$1&gt;=$K197, IF(AH197=0, "", AH197), " ")</f>
        <v xml:space="preserve"> </v>
      </c>
      <c r="BI197" t="str">
        <f t="shared" si="278"/>
        <v xml:space="preserve"> </v>
      </c>
      <c r="BN197" t="str">
        <f>IF(OR(COUNTIF($AV$166:AV197, "LAST")&gt;0, COUNTIF($AV$166:AV197, "FINAL")&gt;0), "", IF($AJ$1&gt;=$K197, IFERROR(BF197-BG197, 0), ""))</f>
        <v/>
      </c>
      <c r="BT197">
        <f t="shared" si="291"/>
        <v>0</v>
      </c>
      <c r="BU197">
        <f t="shared" si="292"/>
        <v>0</v>
      </c>
      <c r="BV197">
        <f>IF(OR(COUNTIF($AV$166:AV197, "LAST")&gt;0, COUNTIF($AV$166:AV197, "FINAL")&gt;0), "", IF($AJ$1&gt;=$K197, AQ197, 0))</f>
        <v>0</v>
      </c>
      <c r="BW197">
        <f t="shared" si="293"/>
        <v>0</v>
      </c>
      <c r="BX197">
        <f t="shared" si="294"/>
        <v>0</v>
      </c>
    </row>
    <row r="198" spans="11:76" x14ac:dyDescent="0.35">
      <c r="K198" s="28">
        <v>333</v>
      </c>
      <c r="M198" s="35">
        <f>AutoScoreboard!K62</f>
        <v>0</v>
      </c>
      <c r="N198" s="35">
        <f>AutoScoreboard!L62</f>
        <v>0</v>
      </c>
      <c r="O198" s="28" t="e">
        <f t="shared" ref="O198:O217" si="328">VLOOKUP(M198, A:B, 2, FALSE)</f>
        <v>#N/A</v>
      </c>
      <c r="P198" s="28" t="e">
        <f t="shared" ref="P198:P217" si="329">VLOOKUP(N198, A:B, 2, FALSE)</f>
        <v>#N/A</v>
      </c>
      <c r="Q198" s="28" t="e">
        <f t="shared" si="295"/>
        <v>#N/A</v>
      </c>
      <c r="R198" s="28" t="e">
        <f t="shared" si="296"/>
        <v>#N/A</v>
      </c>
      <c r="S198" s="28" t="e">
        <f t="shared" si="297"/>
        <v>#N/A</v>
      </c>
      <c r="T198" s="28" t="e">
        <f t="shared" si="298"/>
        <v>#N/A</v>
      </c>
      <c r="U198" s="28" t="e">
        <f t="shared" si="299"/>
        <v>#N/A</v>
      </c>
      <c r="V198" s="28" t="e">
        <f t="shared" si="300"/>
        <v>#N/A</v>
      </c>
      <c r="W198" s="28" t="e">
        <f t="shared" si="301"/>
        <v>#N/A</v>
      </c>
      <c r="X198" s="28" t="e">
        <f t="shared" si="248"/>
        <v>#N/A</v>
      </c>
      <c r="Y198" s="28" t="e">
        <f t="shared" si="287"/>
        <v>#N/A</v>
      </c>
      <c r="Z198" t="e">
        <f>IF(OR(COUNTIF($V$166:V197, "LAST")&gt;0, COUNTIF($V$166:V197, "FINAL")&gt;0), "", IF(Q198=1, IF(U198="SCORE", VLOOKUP(S198, D:E, 2, FALSE), ""), ""))</f>
        <v>#N/A</v>
      </c>
      <c r="AA198" t="e">
        <f>IF(OR(COUNTIF($V$166:V197, "LAST")&gt;0, COUNTIF($V$166:V197, "FINAL")&gt;0), "", IF(Q198=2, IF(U198="SCORE", VLOOKUP(S198, D:F, 3, FALSE), ""), ""))</f>
        <v>#N/A</v>
      </c>
      <c r="AB198" t="e">
        <f>IF(AD198="","", MAX($AB$4:AB197)+1)</f>
        <v>#N/A</v>
      </c>
      <c r="AC198" t="e">
        <f>IF(AE198="","", MAX($AC$4:AC197)+1)</f>
        <v>#N/A</v>
      </c>
      <c r="AD198" t="e">
        <f t="shared" si="288"/>
        <v>#N/A</v>
      </c>
      <c r="AE198" t="e">
        <f t="shared" si="289"/>
        <v>#N/A</v>
      </c>
      <c r="AF198" t="e">
        <f t="shared" si="302"/>
        <v>#N/A</v>
      </c>
      <c r="AG198" t="e">
        <f t="shared" si="303"/>
        <v>#N/A</v>
      </c>
      <c r="AH198">
        <f t="shared" si="304"/>
        <v>0</v>
      </c>
      <c r="AI198">
        <f t="shared" si="290"/>
        <v>610</v>
      </c>
      <c r="AK198" t="str">
        <f t="shared" si="305"/>
        <v xml:space="preserve"> </v>
      </c>
      <c r="AL198" t="str">
        <f t="shared" si="277"/>
        <v xml:space="preserve"> </v>
      </c>
      <c r="AM198" t="str">
        <f t="shared" si="306"/>
        <v xml:space="preserve"> </v>
      </c>
      <c r="AN198" t="str">
        <f t="shared" si="307"/>
        <v xml:space="preserve"> </v>
      </c>
      <c r="AO198" t="str">
        <f t="shared" si="308"/>
        <v xml:space="preserve"> </v>
      </c>
      <c r="AP198" t="str">
        <f t="shared" si="309"/>
        <v xml:space="preserve"> </v>
      </c>
      <c r="AQ198" t="str">
        <f t="shared" si="310"/>
        <v xml:space="preserve"> </v>
      </c>
      <c r="AR198" t="str">
        <f t="shared" si="311"/>
        <v xml:space="preserve"> </v>
      </c>
      <c r="AS198" t="str">
        <f t="shared" si="312"/>
        <v xml:space="preserve"> </v>
      </c>
      <c r="AT198" t="str">
        <f t="shared" si="313"/>
        <v xml:space="preserve"> </v>
      </c>
      <c r="AU198" t="str">
        <f t="shared" si="314"/>
        <v xml:space="preserve"> </v>
      </c>
      <c r="AV198" t="str">
        <f t="shared" si="315"/>
        <v xml:space="preserve"> </v>
      </c>
      <c r="AW198" t="str">
        <f t="shared" si="316"/>
        <v xml:space="preserve"> </v>
      </c>
      <c r="AX198" t="str">
        <f t="shared" si="317"/>
        <v xml:space="preserve"> </v>
      </c>
      <c r="AY198" t="str">
        <f t="shared" si="318"/>
        <v xml:space="preserve"> </v>
      </c>
      <c r="AZ198" t="str">
        <f t="shared" si="319"/>
        <v xml:space="preserve"> </v>
      </c>
      <c r="BA198" t="str">
        <f t="shared" si="320"/>
        <v xml:space="preserve"> </v>
      </c>
      <c r="BB198" t="str">
        <f t="shared" si="321"/>
        <v xml:space="preserve"> </v>
      </c>
      <c r="BC198" t="str">
        <f t="shared" si="322"/>
        <v xml:space="preserve"> </v>
      </c>
      <c r="BD198" t="str">
        <f t="shared" si="323"/>
        <v xml:space="preserve"> </v>
      </c>
      <c r="BE198" t="str">
        <f t="shared" si="324"/>
        <v xml:space="preserve"> </v>
      </c>
      <c r="BF198" t="str">
        <f t="shared" si="325"/>
        <v xml:space="preserve"> </v>
      </c>
      <c r="BG198" t="str">
        <f t="shared" si="326"/>
        <v xml:space="preserve"> </v>
      </c>
      <c r="BH198" t="str">
        <f t="shared" si="327"/>
        <v xml:space="preserve"> </v>
      </c>
      <c r="BI198" t="str">
        <f t="shared" ref="BI198:BI217" si="330">IF($AJ$1&gt;=$K198, IF(AI198=0, "", AI198), " ")</f>
        <v xml:space="preserve"> </v>
      </c>
      <c r="BN198" t="str">
        <f>IF(OR(COUNTIF($AV$166:AV198, "LAST")&gt;0, COUNTIF($AV$166:AV198, "FINAL")&gt;0), "", IF($AJ$1&gt;=$K198, IFERROR(BF198-BG198, 0), ""))</f>
        <v/>
      </c>
      <c r="BT198">
        <f t="shared" si="291"/>
        <v>0</v>
      </c>
      <c r="BU198">
        <f t="shared" si="292"/>
        <v>0</v>
      </c>
      <c r="BV198">
        <f>IF(OR(COUNTIF($AV$166:AV198, "LAST")&gt;0, COUNTIF($AV$166:AV198, "FINAL")&gt;0), "", IF($AJ$1&gt;=$K198, AQ198, 0))</f>
        <v>0</v>
      </c>
      <c r="BW198">
        <f t="shared" si="293"/>
        <v>0</v>
      </c>
      <c r="BX198">
        <f t="shared" si="294"/>
        <v>0</v>
      </c>
    </row>
    <row r="199" spans="11:76" x14ac:dyDescent="0.35">
      <c r="K199" s="28">
        <v>334</v>
      </c>
      <c r="M199" s="35">
        <f>AutoScoreboard!K63</f>
        <v>0</v>
      </c>
      <c r="N199" s="35">
        <f>AutoScoreboard!L63</f>
        <v>0</v>
      </c>
      <c r="O199" s="28" t="e">
        <f t="shared" si="328"/>
        <v>#N/A</v>
      </c>
      <c r="P199" s="28" t="e">
        <f t="shared" si="329"/>
        <v>#N/A</v>
      </c>
      <c r="Q199" s="28" t="e">
        <f t="shared" si="295"/>
        <v>#N/A</v>
      </c>
      <c r="R199" s="28" t="e">
        <f t="shared" si="296"/>
        <v>#N/A</v>
      </c>
      <c r="S199" s="28" t="e">
        <f t="shared" si="297"/>
        <v>#N/A</v>
      </c>
      <c r="T199" s="28" t="e">
        <f t="shared" si="298"/>
        <v>#N/A</v>
      </c>
      <c r="U199" s="28" t="e">
        <f t="shared" si="299"/>
        <v>#N/A</v>
      </c>
      <c r="V199" s="28" t="e">
        <f t="shared" si="300"/>
        <v>#N/A</v>
      </c>
      <c r="W199" s="28" t="e">
        <f t="shared" si="301"/>
        <v>#N/A</v>
      </c>
      <c r="X199" s="28" t="e">
        <f t="shared" si="248"/>
        <v>#N/A</v>
      </c>
      <c r="Y199" s="28" t="e">
        <f t="shared" si="287"/>
        <v>#N/A</v>
      </c>
      <c r="Z199" t="e">
        <f>IF(OR(COUNTIF($V$166:V198, "LAST")&gt;0, COUNTIF($V$166:V198, "FINAL")&gt;0), "", IF(Q199=1, IF(U199="SCORE", VLOOKUP(S199, D:E, 2, FALSE), ""), ""))</f>
        <v>#N/A</v>
      </c>
      <c r="AA199" t="e">
        <f>IF(OR(COUNTIF($V$166:V198, "LAST")&gt;0, COUNTIF($V$166:V198, "FINAL")&gt;0), "", IF(Q199=2, IF(U199="SCORE", VLOOKUP(S199, D:F, 3, FALSE), ""), ""))</f>
        <v>#N/A</v>
      </c>
      <c r="AB199" t="e">
        <f>IF(AD199="","", MAX($AB$4:AB198)+1)</f>
        <v>#N/A</v>
      </c>
      <c r="AC199" t="e">
        <f>IF(AE199="","", MAX($AC$4:AC198)+1)</f>
        <v>#N/A</v>
      </c>
      <c r="AD199" t="e">
        <f t="shared" si="288"/>
        <v>#N/A</v>
      </c>
      <c r="AE199" t="e">
        <f t="shared" si="289"/>
        <v>#N/A</v>
      </c>
      <c r="AF199" t="e">
        <f t="shared" si="302"/>
        <v>#N/A</v>
      </c>
      <c r="AG199" t="e">
        <f t="shared" si="303"/>
        <v>#N/A</v>
      </c>
      <c r="AH199">
        <f t="shared" si="304"/>
        <v>0</v>
      </c>
      <c r="AI199">
        <f t="shared" si="290"/>
        <v>610</v>
      </c>
      <c r="AK199" t="str">
        <f t="shared" si="305"/>
        <v xml:space="preserve"> </v>
      </c>
      <c r="AL199" t="str">
        <f t="shared" si="277"/>
        <v xml:space="preserve"> </v>
      </c>
      <c r="AM199" t="str">
        <f t="shared" si="306"/>
        <v xml:space="preserve"> </v>
      </c>
      <c r="AN199" t="str">
        <f t="shared" si="307"/>
        <v xml:space="preserve"> </v>
      </c>
      <c r="AO199" t="str">
        <f t="shared" si="308"/>
        <v xml:space="preserve"> </v>
      </c>
      <c r="AP199" t="str">
        <f t="shared" si="309"/>
        <v xml:space="preserve"> </v>
      </c>
      <c r="AQ199" t="str">
        <f t="shared" si="310"/>
        <v xml:space="preserve"> </v>
      </c>
      <c r="AR199" t="str">
        <f t="shared" si="311"/>
        <v xml:space="preserve"> </v>
      </c>
      <c r="AS199" t="str">
        <f t="shared" si="312"/>
        <v xml:space="preserve"> </v>
      </c>
      <c r="AT199" t="str">
        <f t="shared" si="313"/>
        <v xml:space="preserve"> </v>
      </c>
      <c r="AU199" t="str">
        <f t="shared" si="314"/>
        <v xml:space="preserve"> </v>
      </c>
      <c r="AV199" t="str">
        <f t="shared" si="315"/>
        <v xml:space="preserve"> </v>
      </c>
      <c r="AW199" t="str">
        <f t="shared" si="316"/>
        <v xml:space="preserve"> </v>
      </c>
      <c r="AX199" t="str">
        <f t="shared" si="317"/>
        <v xml:space="preserve"> </v>
      </c>
      <c r="AY199" t="str">
        <f t="shared" si="318"/>
        <v xml:space="preserve"> </v>
      </c>
      <c r="AZ199" t="str">
        <f t="shared" si="319"/>
        <v xml:space="preserve"> </v>
      </c>
      <c r="BA199" t="str">
        <f t="shared" si="320"/>
        <v xml:space="preserve"> </v>
      </c>
      <c r="BB199" t="str">
        <f t="shared" si="321"/>
        <v xml:space="preserve"> </v>
      </c>
      <c r="BC199" t="str">
        <f t="shared" si="322"/>
        <v xml:space="preserve"> </v>
      </c>
      <c r="BD199" t="str">
        <f t="shared" si="323"/>
        <v xml:space="preserve"> </v>
      </c>
      <c r="BE199" t="str">
        <f t="shared" si="324"/>
        <v xml:space="preserve"> </v>
      </c>
      <c r="BF199" t="str">
        <f t="shared" si="325"/>
        <v xml:space="preserve"> </v>
      </c>
      <c r="BG199" t="str">
        <f t="shared" si="326"/>
        <v xml:space="preserve"> </v>
      </c>
      <c r="BH199" t="str">
        <f t="shared" si="327"/>
        <v xml:space="preserve"> </v>
      </c>
      <c r="BI199" t="str">
        <f t="shared" si="330"/>
        <v xml:space="preserve"> </v>
      </c>
      <c r="BN199" t="str">
        <f>IF(OR(COUNTIF($AV$166:AV199, "LAST")&gt;0, COUNTIF($AV$166:AV199, "FINAL")&gt;0), "", IF($AJ$1&gt;=$K199, IFERROR(BF199-BG199, 0), ""))</f>
        <v/>
      </c>
      <c r="BT199">
        <f t="shared" si="291"/>
        <v>0</v>
      </c>
      <c r="BU199">
        <f t="shared" si="292"/>
        <v>0</v>
      </c>
      <c r="BV199">
        <f>IF(OR(COUNTIF($AV$166:AV199, "LAST")&gt;0, COUNTIF($AV$166:AV199, "FINAL")&gt;0), "", IF($AJ$1&gt;=$K199, AQ199, 0))</f>
        <v>0</v>
      </c>
      <c r="BW199">
        <f t="shared" si="293"/>
        <v>0</v>
      </c>
      <c r="BX199">
        <f t="shared" si="294"/>
        <v>0</v>
      </c>
    </row>
    <row r="200" spans="11:76" x14ac:dyDescent="0.35">
      <c r="K200" s="28">
        <v>335</v>
      </c>
      <c r="M200" s="35">
        <f>AutoScoreboard!K64</f>
        <v>0</v>
      </c>
      <c r="N200" s="35">
        <f>AutoScoreboard!L64</f>
        <v>0</v>
      </c>
      <c r="O200" s="28" t="e">
        <f t="shared" si="328"/>
        <v>#N/A</v>
      </c>
      <c r="P200" s="28" t="e">
        <f t="shared" si="329"/>
        <v>#N/A</v>
      </c>
      <c r="Q200" s="28" t="e">
        <f t="shared" si="295"/>
        <v>#N/A</v>
      </c>
      <c r="R200" s="28" t="e">
        <f t="shared" si="296"/>
        <v>#N/A</v>
      </c>
      <c r="S200" s="28" t="e">
        <f t="shared" si="297"/>
        <v>#N/A</v>
      </c>
      <c r="T200" s="28" t="e">
        <f t="shared" si="298"/>
        <v>#N/A</v>
      </c>
      <c r="U200" s="28" t="e">
        <f t="shared" si="299"/>
        <v>#N/A</v>
      </c>
      <c r="V200" s="28" t="e">
        <f t="shared" si="300"/>
        <v>#N/A</v>
      </c>
      <c r="W200" s="28" t="e">
        <f t="shared" si="301"/>
        <v>#N/A</v>
      </c>
      <c r="X200" s="28" t="e">
        <f t="shared" si="248"/>
        <v>#N/A</v>
      </c>
      <c r="Y200" s="28" t="e">
        <f t="shared" si="287"/>
        <v>#N/A</v>
      </c>
      <c r="Z200" t="e">
        <f>IF(OR(COUNTIF($V$166:V199, "LAST")&gt;0, COUNTIF($V$166:V199, "FINAL")&gt;0), "", IF(Q200=1, IF(U200="SCORE", VLOOKUP(S200, D:E, 2, FALSE), ""), ""))</f>
        <v>#N/A</v>
      </c>
      <c r="AA200" t="e">
        <f>IF(OR(COUNTIF($V$166:V199, "LAST")&gt;0, COUNTIF($V$166:V199, "FINAL")&gt;0), "", IF(Q200=2, IF(U200="SCORE", VLOOKUP(S200, D:F, 3, FALSE), ""), ""))</f>
        <v>#N/A</v>
      </c>
      <c r="AB200" t="e">
        <f>IF(AD200="","", MAX($AB$4:AB199)+1)</f>
        <v>#N/A</v>
      </c>
      <c r="AC200" t="e">
        <f>IF(AE200="","", MAX($AC$4:AC199)+1)</f>
        <v>#N/A</v>
      </c>
      <c r="AD200" t="e">
        <f t="shared" si="288"/>
        <v>#N/A</v>
      </c>
      <c r="AE200" t="e">
        <f t="shared" si="289"/>
        <v>#N/A</v>
      </c>
      <c r="AF200" t="e">
        <f t="shared" si="302"/>
        <v>#N/A</v>
      </c>
      <c r="AG200" t="e">
        <f t="shared" si="303"/>
        <v>#N/A</v>
      </c>
      <c r="AH200">
        <f t="shared" si="304"/>
        <v>0</v>
      </c>
      <c r="AI200">
        <f t="shared" si="290"/>
        <v>610</v>
      </c>
      <c r="AK200" t="str">
        <f t="shared" si="305"/>
        <v xml:space="preserve"> </v>
      </c>
      <c r="AL200" t="str">
        <f t="shared" si="277"/>
        <v xml:space="preserve"> </v>
      </c>
      <c r="AM200" t="str">
        <f t="shared" si="306"/>
        <v xml:space="preserve"> </v>
      </c>
      <c r="AN200" t="str">
        <f t="shared" si="307"/>
        <v xml:space="preserve"> </v>
      </c>
      <c r="AO200" t="str">
        <f t="shared" si="308"/>
        <v xml:space="preserve"> </v>
      </c>
      <c r="AP200" t="str">
        <f t="shared" si="309"/>
        <v xml:space="preserve"> </v>
      </c>
      <c r="AQ200" t="str">
        <f t="shared" si="310"/>
        <v xml:space="preserve"> </v>
      </c>
      <c r="AR200" t="str">
        <f t="shared" si="311"/>
        <v xml:space="preserve"> </v>
      </c>
      <c r="AS200" t="str">
        <f t="shared" si="312"/>
        <v xml:space="preserve"> </v>
      </c>
      <c r="AT200" t="str">
        <f t="shared" si="313"/>
        <v xml:space="preserve"> </v>
      </c>
      <c r="AU200" t="str">
        <f t="shared" si="314"/>
        <v xml:space="preserve"> </v>
      </c>
      <c r="AV200" t="str">
        <f t="shared" si="315"/>
        <v xml:space="preserve"> </v>
      </c>
      <c r="AW200" t="str">
        <f t="shared" si="316"/>
        <v xml:space="preserve"> </v>
      </c>
      <c r="AX200" t="str">
        <f t="shared" si="317"/>
        <v xml:space="preserve"> </v>
      </c>
      <c r="AY200" t="str">
        <f t="shared" si="318"/>
        <v xml:space="preserve"> </v>
      </c>
      <c r="AZ200" t="str">
        <f t="shared" si="319"/>
        <v xml:space="preserve"> </v>
      </c>
      <c r="BA200" t="str">
        <f t="shared" si="320"/>
        <v xml:space="preserve"> </v>
      </c>
      <c r="BB200" t="str">
        <f t="shared" si="321"/>
        <v xml:space="preserve"> </v>
      </c>
      <c r="BC200" t="str">
        <f t="shared" si="322"/>
        <v xml:space="preserve"> </v>
      </c>
      <c r="BD200" t="str">
        <f t="shared" si="323"/>
        <v xml:space="preserve"> </v>
      </c>
      <c r="BE200" t="str">
        <f t="shared" si="324"/>
        <v xml:space="preserve"> </v>
      </c>
      <c r="BF200" t="str">
        <f t="shared" si="325"/>
        <v xml:space="preserve"> </v>
      </c>
      <c r="BG200" t="str">
        <f t="shared" si="326"/>
        <v xml:space="preserve"> </v>
      </c>
      <c r="BH200" t="str">
        <f t="shared" si="327"/>
        <v xml:space="preserve"> </v>
      </c>
      <c r="BI200" t="str">
        <f t="shared" si="330"/>
        <v xml:space="preserve"> </v>
      </c>
      <c r="BN200" t="str">
        <f>IF(OR(COUNTIF($AV$166:AV200, "LAST")&gt;0, COUNTIF($AV$166:AV200, "FINAL")&gt;0), "", IF($AJ$1&gt;=$K200, IFERROR(BF200-BG200, 0), ""))</f>
        <v/>
      </c>
      <c r="BT200">
        <f t="shared" si="291"/>
        <v>0</v>
      </c>
      <c r="BU200">
        <f t="shared" si="292"/>
        <v>0</v>
      </c>
      <c r="BV200">
        <f>IF(OR(COUNTIF($AV$166:AV200, "LAST")&gt;0, COUNTIF($AV$166:AV200, "FINAL")&gt;0), "", IF($AJ$1&gt;=$K200, AQ200, 0))</f>
        <v>0</v>
      </c>
      <c r="BW200">
        <f t="shared" si="293"/>
        <v>0</v>
      </c>
      <c r="BX200">
        <f t="shared" si="294"/>
        <v>0</v>
      </c>
    </row>
    <row r="201" spans="11:76" x14ac:dyDescent="0.35">
      <c r="K201" s="28">
        <v>336</v>
      </c>
      <c r="M201" s="35">
        <f>AutoScoreboard!K65</f>
        <v>0</v>
      </c>
      <c r="N201" s="35">
        <f>AutoScoreboard!L65</f>
        <v>0</v>
      </c>
      <c r="O201" s="28" t="e">
        <f t="shared" si="328"/>
        <v>#N/A</v>
      </c>
      <c r="P201" s="28" t="e">
        <f t="shared" si="329"/>
        <v>#N/A</v>
      </c>
      <c r="Q201" s="28" t="e">
        <f t="shared" si="295"/>
        <v>#N/A</v>
      </c>
      <c r="R201" s="28" t="e">
        <f t="shared" si="296"/>
        <v>#N/A</v>
      </c>
      <c r="S201" s="28" t="e">
        <f t="shared" si="297"/>
        <v>#N/A</v>
      </c>
      <c r="T201" s="28" t="e">
        <f t="shared" si="298"/>
        <v>#N/A</v>
      </c>
      <c r="U201" s="28" t="e">
        <f t="shared" si="299"/>
        <v>#N/A</v>
      </c>
      <c r="V201" s="28" t="e">
        <f t="shared" si="300"/>
        <v>#N/A</v>
      </c>
      <c r="W201" s="28" t="e">
        <f t="shared" si="301"/>
        <v>#N/A</v>
      </c>
      <c r="X201" s="28" t="e">
        <f t="shared" si="248"/>
        <v>#N/A</v>
      </c>
      <c r="Y201" s="28" t="e">
        <f t="shared" si="287"/>
        <v>#N/A</v>
      </c>
      <c r="Z201" t="e">
        <f>IF(OR(COUNTIF($V$166:V200, "LAST")&gt;0, COUNTIF($V$166:V200, "FINAL")&gt;0), "", IF(Q201=1, IF(U201="SCORE", VLOOKUP(S201, D:E, 2, FALSE), ""), ""))</f>
        <v>#N/A</v>
      </c>
      <c r="AA201" t="e">
        <f>IF(OR(COUNTIF($V$166:V200, "LAST")&gt;0, COUNTIF($V$166:V200, "FINAL")&gt;0), "", IF(Q201=2, IF(U201="SCORE", VLOOKUP(S201, D:F, 3, FALSE), ""), ""))</f>
        <v>#N/A</v>
      </c>
      <c r="AB201" t="e">
        <f>IF(AD201="","", MAX($AB$4:AB200)+1)</f>
        <v>#N/A</v>
      </c>
      <c r="AC201" t="e">
        <f>IF(AE201="","", MAX($AC$4:AC200)+1)</f>
        <v>#N/A</v>
      </c>
      <c r="AD201" t="e">
        <f t="shared" si="288"/>
        <v>#N/A</v>
      </c>
      <c r="AE201" t="e">
        <f t="shared" si="289"/>
        <v>#N/A</v>
      </c>
      <c r="AF201" t="e">
        <f t="shared" si="302"/>
        <v>#N/A</v>
      </c>
      <c r="AG201" t="e">
        <f t="shared" si="303"/>
        <v>#N/A</v>
      </c>
      <c r="AH201">
        <f t="shared" si="304"/>
        <v>0</v>
      </c>
      <c r="AI201">
        <f t="shared" si="290"/>
        <v>610</v>
      </c>
      <c r="AK201" t="str">
        <f t="shared" si="305"/>
        <v xml:space="preserve"> </v>
      </c>
      <c r="AL201" t="str">
        <f t="shared" si="277"/>
        <v xml:space="preserve"> </v>
      </c>
      <c r="AM201" t="str">
        <f t="shared" si="306"/>
        <v xml:space="preserve"> </v>
      </c>
      <c r="AN201" t="str">
        <f t="shared" si="307"/>
        <v xml:space="preserve"> </v>
      </c>
      <c r="AO201" t="str">
        <f t="shared" si="308"/>
        <v xml:space="preserve"> </v>
      </c>
      <c r="AP201" t="str">
        <f t="shared" si="309"/>
        <v xml:space="preserve"> </v>
      </c>
      <c r="AQ201" t="str">
        <f t="shared" si="310"/>
        <v xml:space="preserve"> </v>
      </c>
      <c r="AR201" t="str">
        <f t="shared" si="311"/>
        <v xml:space="preserve"> </v>
      </c>
      <c r="AS201" t="str">
        <f t="shared" si="312"/>
        <v xml:space="preserve"> </v>
      </c>
      <c r="AT201" t="str">
        <f t="shared" si="313"/>
        <v xml:space="preserve"> </v>
      </c>
      <c r="AU201" t="str">
        <f t="shared" si="314"/>
        <v xml:space="preserve"> </v>
      </c>
      <c r="AV201" t="str">
        <f t="shared" si="315"/>
        <v xml:space="preserve"> </v>
      </c>
      <c r="AW201" t="str">
        <f t="shared" si="316"/>
        <v xml:space="preserve"> </v>
      </c>
      <c r="AX201" t="str">
        <f t="shared" si="317"/>
        <v xml:space="preserve"> </v>
      </c>
      <c r="AY201" t="str">
        <f t="shared" si="318"/>
        <v xml:space="preserve"> </v>
      </c>
      <c r="AZ201" t="str">
        <f t="shared" si="319"/>
        <v xml:space="preserve"> </v>
      </c>
      <c r="BA201" t="str">
        <f t="shared" si="320"/>
        <v xml:space="preserve"> </v>
      </c>
      <c r="BB201" t="str">
        <f t="shared" si="321"/>
        <v xml:space="preserve"> </v>
      </c>
      <c r="BC201" t="str">
        <f t="shared" si="322"/>
        <v xml:space="preserve"> </v>
      </c>
      <c r="BD201" t="str">
        <f t="shared" si="323"/>
        <v xml:space="preserve"> </v>
      </c>
      <c r="BE201" t="str">
        <f t="shared" si="324"/>
        <v xml:space="preserve"> </v>
      </c>
      <c r="BF201" t="str">
        <f t="shared" si="325"/>
        <v xml:space="preserve"> </v>
      </c>
      <c r="BG201" t="str">
        <f t="shared" si="326"/>
        <v xml:space="preserve"> </v>
      </c>
      <c r="BH201" t="str">
        <f t="shared" si="327"/>
        <v xml:space="preserve"> </v>
      </c>
      <c r="BI201" t="str">
        <f t="shared" si="330"/>
        <v xml:space="preserve"> </v>
      </c>
      <c r="BN201" t="str">
        <f>IF(OR(COUNTIF($AV$166:AV201, "LAST")&gt;0, COUNTIF($AV$166:AV201, "FINAL")&gt;0), "", IF($AJ$1&gt;=$K201, IFERROR(BF201-BG201, 0), ""))</f>
        <v/>
      </c>
      <c r="BT201">
        <f t="shared" si="291"/>
        <v>0</v>
      </c>
      <c r="BU201">
        <f t="shared" si="292"/>
        <v>0</v>
      </c>
      <c r="BV201">
        <f>IF(OR(COUNTIF($AV$166:AV201, "LAST")&gt;0, COUNTIF($AV$166:AV201, "FINAL")&gt;0), "", IF($AJ$1&gt;=$K201, AQ201, 0))</f>
        <v>0</v>
      </c>
      <c r="BW201">
        <f t="shared" si="293"/>
        <v>0</v>
      </c>
      <c r="BX201">
        <f t="shared" si="294"/>
        <v>0</v>
      </c>
    </row>
    <row r="202" spans="11:76" x14ac:dyDescent="0.35">
      <c r="K202" s="28">
        <v>337</v>
      </c>
      <c r="M202" s="35">
        <f>AutoScoreboard!K66</f>
        <v>0</v>
      </c>
      <c r="N202" s="35">
        <f>AutoScoreboard!L66</f>
        <v>0</v>
      </c>
      <c r="O202" s="28" t="e">
        <f t="shared" si="328"/>
        <v>#N/A</v>
      </c>
      <c r="P202" s="28" t="e">
        <f t="shared" si="329"/>
        <v>#N/A</v>
      </c>
      <c r="Q202" s="28" t="e">
        <f t="shared" si="295"/>
        <v>#N/A</v>
      </c>
      <c r="R202" s="28" t="e">
        <f t="shared" si="296"/>
        <v>#N/A</v>
      </c>
      <c r="S202" s="28" t="e">
        <f t="shared" si="297"/>
        <v>#N/A</v>
      </c>
      <c r="T202" s="28" t="e">
        <f t="shared" si="298"/>
        <v>#N/A</v>
      </c>
      <c r="U202" s="28" t="e">
        <f t="shared" si="299"/>
        <v>#N/A</v>
      </c>
      <c r="V202" s="28" t="e">
        <f t="shared" si="300"/>
        <v>#N/A</v>
      </c>
      <c r="W202" s="28" t="e">
        <f t="shared" si="301"/>
        <v>#N/A</v>
      </c>
      <c r="X202" s="28" t="e">
        <f t="shared" si="248"/>
        <v>#N/A</v>
      </c>
      <c r="Y202" s="28" t="e">
        <f t="shared" si="287"/>
        <v>#N/A</v>
      </c>
      <c r="Z202" t="e">
        <f>IF(OR(COUNTIF($V$166:V201, "LAST")&gt;0, COUNTIF($V$166:V201, "FINAL")&gt;0), "", IF(Q202=1, IF(U202="SCORE", VLOOKUP(S202, D:E, 2, FALSE), ""), ""))</f>
        <v>#N/A</v>
      </c>
      <c r="AA202" t="e">
        <f>IF(OR(COUNTIF($V$166:V201, "LAST")&gt;0, COUNTIF($V$166:V201, "FINAL")&gt;0), "", IF(Q202=2, IF(U202="SCORE", VLOOKUP(S202, D:F, 3, FALSE), ""), ""))</f>
        <v>#N/A</v>
      </c>
      <c r="AB202" t="e">
        <f>IF(AD202="","", MAX($AB$4:AB201)+1)</f>
        <v>#N/A</v>
      </c>
      <c r="AC202" t="e">
        <f>IF(AE202="","", MAX($AC$4:AC201)+1)</f>
        <v>#N/A</v>
      </c>
      <c r="AD202" t="e">
        <f t="shared" si="288"/>
        <v>#N/A</v>
      </c>
      <c r="AE202" t="e">
        <f t="shared" si="289"/>
        <v>#N/A</v>
      </c>
      <c r="AF202" t="e">
        <f t="shared" si="302"/>
        <v>#N/A</v>
      </c>
      <c r="AG202" t="e">
        <f t="shared" si="303"/>
        <v>#N/A</v>
      </c>
      <c r="AH202">
        <f t="shared" si="304"/>
        <v>0</v>
      </c>
      <c r="AI202">
        <f t="shared" si="290"/>
        <v>610</v>
      </c>
      <c r="AK202" t="str">
        <f t="shared" si="305"/>
        <v xml:space="preserve"> </v>
      </c>
      <c r="AL202" t="str">
        <f t="shared" si="277"/>
        <v xml:space="preserve"> </v>
      </c>
      <c r="AM202" t="str">
        <f t="shared" si="306"/>
        <v xml:space="preserve"> </v>
      </c>
      <c r="AN202" t="str">
        <f t="shared" si="307"/>
        <v xml:space="preserve"> </v>
      </c>
      <c r="AO202" t="str">
        <f t="shared" si="308"/>
        <v xml:space="preserve"> </v>
      </c>
      <c r="AP202" t="str">
        <f t="shared" si="309"/>
        <v xml:space="preserve"> </v>
      </c>
      <c r="AQ202" t="str">
        <f t="shared" si="310"/>
        <v xml:space="preserve"> </v>
      </c>
      <c r="AR202" t="str">
        <f t="shared" si="311"/>
        <v xml:space="preserve"> </v>
      </c>
      <c r="AS202" t="str">
        <f t="shared" si="312"/>
        <v xml:space="preserve"> </v>
      </c>
      <c r="AT202" t="str">
        <f t="shared" si="313"/>
        <v xml:space="preserve"> </v>
      </c>
      <c r="AU202" t="str">
        <f t="shared" si="314"/>
        <v xml:space="preserve"> </v>
      </c>
      <c r="AV202" t="str">
        <f t="shared" si="315"/>
        <v xml:space="preserve"> </v>
      </c>
      <c r="AW202" t="str">
        <f t="shared" si="316"/>
        <v xml:space="preserve"> </v>
      </c>
      <c r="AX202" t="str">
        <f t="shared" si="317"/>
        <v xml:space="preserve"> </v>
      </c>
      <c r="AY202" t="str">
        <f t="shared" si="318"/>
        <v xml:space="preserve"> </v>
      </c>
      <c r="AZ202" t="str">
        <f t="shared" si="319"/>
        <v xml:space="preserve"> </v>
      </c>
      <c r="BA202" t="str">
        <f t="shared" si="320"/>
        <v xml:space="preserve"> </v>
      </c>
      <c r="BB202" t="str">
        <f t="shared" si="321"/>
        <v xml:space="preserve"> </v>
      </c>
      <c r="BC202" t="str">
        <f t="shared" si="322"/>
        <v xml:space="preserve"> </v>
      </c>
      <c r="BD202" t="str">
        <f t="shared" si="323"/>
        <v xml:space="preserve"> </v>
      </c>
      <c r="BE202" t="str">
        <f t="shared" si="324"/>
        <v xml:space="preserve"> </v>
      </c>
      <c r="BF202" t="str">
        <f t="shared" si="325"/>
        <v xml:space="preserve"> </v>
      </c>
      <c r="BG202" t="str">
        <f t="shared" si="326"/>
        <v xml:space="preserve"> </v>
      </c>
      <c r="BH202" t="str">
        <f t="shared" si="327"/>
        <v xml:space="preserve"> </v>
      </c>
      <c r="BI202" t="str">
        <f t="shared" si="330"/>
        <v xml:space="preserve"> </v>
      </c>
      <c r="BN202" t="str">
        <f>IF(OR(COUNTIF($AV$166:AV202, "LAST")&gt;0, COUNTIF($AV$166:AV202, "FINAL")&gt;0), "", IF($AJ$1&gt;=$K202, IFERROR(BF202-BG202, 0), ""))</f>
        <v/>
      </c>
      <c r="BT202">
        <f t="shared" si="291"/>
        <v>0</v>
      </c>
      <c r="BU202">
        <f t="shared" si="292"/>
        <v>0</v>
      </c>
      <c r="BV202">
        <f>IF(OR(COUNTIF($AV$166:AV202, "LAST")&gt;0, COUNTIF($AV$166:AV202, "FINAL")&gt;0), "", IF($AJ$1&gt;=$K202, AQ202, 0))</f>
        <v>0</v>
      </c>
      <c r="BW202">
        <f t="shared" si="293"/>
        <v>0</v>
      </c>
      <c r="BX202">
        <f t="shared" si="294"/>
        <v>0</v>
      </c>
    </row>
    <row r="203" spans="11:76" x14ac:dyDescent="0.35">
      <c r="K203" s="28">
        <v>338</v>
      </c>
      <c r="M203" s="35">
        <f>AutoScoreboard!K67</f>
        <v>0</v>
      </c>
      <c r="N203" s="35">
        <f>AutoScoreboard!L67</f>
        <v>0</v>
      </c>
      <c r="O203" s="28" t="e">
        <f t="shared" si="328"/>
        <v>#N/A</v>
      </c>
      <c r="P203" s="28" t="e">
        <f t="shared" si="329"/>
        <v>#N/A</v>
      </c>
      <c r="Q203" s="28" t="e">
        <f t="shared" si="295"/>
        <v>#N/A</v>
      </c>
      <c r="R203" s="28" t="e">
        <f t="shared" si="296"/>
        <v>#N/A</v>
      </c>
      <c r="S203" s="28" t="e">
        <f t="shared" si="297"/>
        <v>#N/A</v>
      </c>
      <c r="T203" s="28" t="e">
        <f t="shared" si="298"/>
        <v>#N/A</v>
      </c>
      <c r="U203" s="28" t="e">
        <f t="shared" si="299"/>
        <v>#N/A</v>
      </c>
      <c r="V203" s="28" t="e">
        <f t="shared" si="300"/>
        <v>#N/A</v>
      </c>
      <c r="W203" s="28" t="e">
        <f t="shared" si="301"/>
        <v>#N/A</v>
      </c>
      <c r="X203" s="28" t="e">
        <f t="shared" si="248"/>
        <v>#N/A</v>
      </c>
      <c r="Y203" s="28" t="e">
        <f t="shared" si="287"/>
        <v>#N/A</v>
      </c>
      <c r="Z203" t="e">
        <f>IF(OR(COUNTIF($V$166:V202, "LAST")&gt;0, COUNTIF($V$166:V202, "FINAL")&gt;0), "", IF(Q203=1, IF(U203="SCORE", VLOOKUP(S203, D:E, 2, FALSE), ""), ""))</f>
        <v>#N/A</v>
      </c>
      <c r="AA203" t="e">
        <f>IF(OR(COUNTIF($V$166:V202, "LAST")&gt;0, COUNTIF($V$166:V202, "FINAL")&gt;0), "", IF(Q203=2, IF(U203="SCORE", VLOOKUP(S203, D:F, 3, FALSE), ""), ""))</f>
        <v>#N/A</v>
      </c>
      <c r="AB203" t="e">
        <f>IF(AD203="","", MAX($AB$4:AB202)+1)</f>
        <v>#N/A</v>
      </c>
      <c r="AC203" t="e">
        <f>IF(AE203="","", MAX($AC$4:AC202)+1)</f>
        <v>#N/A</v>
      </c>
      <c r="AD203" t="e">
        <f t="shared" si="288"/>
        <v>#N/A</v>
      </c>
      <c r="AE203" t="e">
        <f t="shared" si="289"/>
        <v>#N/A</v>
      </c>
      <c r="AF203" t="e">
        <f t="shared" si="302"/>
        <v>#N/A</v>
      </c>
      <c r="AG203" t="e">
        <f t="shared" si="303"/>
        <v>#N/A</v>
      </c>
      <c r="AH203">
        <f t="shared" si="304"/>
        <v>0</v>
      </c>
      <c r="AI203">
        <f t="shared" si="290"/>
        <v>610</v>
      </c>
      <c r="AK203" t="str">
        <f t="shared" si="305"/>
        <v xml:space="preserve"> </v>
      </c>
      <c r="AL203" t="str">
        <f t="shared" si="277"/>
        <v xml:space="preserve"> </v>
      </c>
      <c r="AM203" t="str">
        <f t="shared" si="306"/>
        <v xml:space="preserve"> </v>
      </c>
      <c r="AN203" t="str">
        <f t="shared" si="307"/>
        <v xml:space="preserve"> </v>
      </c>
      <c r="AO203" t="str">
        <f t="shared" si="308"/>
        <v xml:space="preserve"> </v>
      </c>
      <c r="AP203" t="str">
        <f t="shared" si="309"/>
        <v xml:space="preserve"> </v>
      </c>
      <c r="AQ203" t="str">
        <f t="shared" si="310"/>
        <v xml:space="preserve"> </v>
      </c>
      <c r="AR203" t="str">
        <f t="shared" si="311"/>
        <v xml:space="preserve"> </v>
      </c>
      <c r="AS203" t="str">
        <f t="shared" si="312"/>
        <v xml:space="preserve"> </v>
      </c>
      <c r="AT203" t="str">
        <f t="shared" si="313"/>
        <v xml:space="preserve"> </v>
      </c>
      <c r="AU203" t="str">
        <f t="shared" si="314"/>
        <v xml:space="preserve"> </v>
      </c>
      <c r="AV203" t="str">
        <f t="shared" si="315"/>
        <v xml:space="preserve"> </v>
      </c>
      <c r="AW203" t="str">
        <f t="shared" si="316"/>
        <v xml:space="preserve"> </v>
      </c>
      <c r="AX203" t="str">
        <f t="shared" si="317"/>
        <v xml:space="preserve"> </v>
      </c>
      <c r="AY203" t="str">
        <f t="shared" si="318"/>
        <v xml:space="preserve"> </v>
      </c>
      <c r="AZ203" t="str">
        <f t="shared" si="319"/>
        <v xml:space="preserve"> </v>
      </c>
      <c r="BA203" t="str">
        <f t="shared" si="320"/>
        <v xml:space="preserve"> </v>
      </c>
      <c r="BB203" t="str">
        <f t="shared" si="321"/>
        <v xml:space="preserve"> </v>
      </c>
      <c r="BC203" t="str">
        <f t="shared" si="322"/>
        <v xml:space="preserve"> </v>
      </c>
      <c r="BD203" t="str">
        <f t="shared" si="323"/>
        <v xml:space="preserve"> </v>
      </c>
      <c r="BE203" t="str">
        <f t="shared" si="324"/>
        <v xml:space="preserve"> </v>
      </c>
      <c r="BF203" t="str">
        <f t="shared" si="325"/>
        <v xml:space="preserve"> </v>
      </c>
      <c r="BG203" t="str">
        <f t="shared" si="326"/>
        <v xml:space="preserve"> </v>
      </c>
      <c r="BH203" t="str">
        <f t="shared" si="327"/>
        <v xml:space="preserve"> </v>
      </c>
      <c r="BI203" t="str">
        <f t="shared" si="330"/>
        <v xml:space="preserve"> </v>
      </c>
      <c r="BN203" t="str">
        <f>IF(OR(COUNTIF($AV$166:AV203, "LAST")&gt;0, COUNTIF($AV$166:AV203, "FINAL")&gt;0), "", IF($AJ$1&gt;=$K203, IFERROR(BF203-BG203, 0), ""))</f>
        <v/>
      </c>
      <c r="BT203">
        <f t="shared" si="291"/>
        <v>0</v>
      </c>
      <c r="BU203">
        <f t="shared" si="292"/>
        <v>0</v>
      </c>
      <c r="BV203">
        <f>IF(OR(COUNTIF($AV$166:AV203, "LAST")&gt;0, COUNTIF($AV$166:AV203, "FINAL")&gt;0), "", IF($AJ$1&gt;=$K203, AQ203, 0))</f>
        <v>0</v>
      </c>
      <c r="BW203">
        <f t="shared" si="293"/>
        <v>0</v>
      </c>
      <c r="BX203">
        <f t="shared" si="294"/>
        <v>0</v>
      </c>
    </row>
    <row r="204" spans="11:76" x14ac:dyDescent="0.35">
      <c r="K204" s="28">
        <v>339</v>
      </c>
      <c r="M204" s="35">
        <f>AutoScoreboard!K68</f>
        <v>0</v>
      </c>
      <c r="N204" s="35">
        <f>AutoScoreboard!L68</f>
        <v>0</v>
      </c>
      <c r="O204" s="28" t="e">
        <f t="shared" si="328"/>
        <v>#N/A</v>
      </c>
      <c r="P204" s="28" t="e">
        <f t="shared" si="329"/>
        <v>#N/A</v>
      </c>
      <c r="Q204" s="28" t="e">
        <f t="shared" si="295"/>
        <v>#N/A</v>
      </c>
      <c r="R204" s="28" t="e">
        <f t="shared" si="296"/>
        <v>#N/A</v>
      </c>
      <c r="S204" s="28" t="e">
        <f t="shared" si="297"/>
        <v>#N/A</v>
      </c>
      <c r="T204" s="28" t="e">
        <f t="shared" si="298"/>
        <v>#N/A</v>
      </c>
      <c r="U204" s="28" t="e">
        <f t="shared" si="299"/>
        <v>#N/A</v>
      </c>
      <c r="V204" s="28" t="e">
        <f t="shared" si="300"/>
        <v>#N/A</v>
      </c>
      <c r="W204" s="28" t="e">
        <f t="shared" si="301"/>
        <v>#N/A</v>
      </c>
      <c r="X204" s="28" t="e">
        <f t="shared" si="248"/>
        <v>#N/A</v>
      </c>
      <c r="Y204" s="28" t="e">
        <f t="shared" si="287"/>
        <v>#N/A</v>
      </c>
      <c r="Z204" t="e">
        <f>IF(OR(COUNTIF($V$166:V203, "LAST")&gt;0, COUNTIF($V$166:V203, "FINAL")&gt;0), "", IF(Q204=1, IF(U204="SCORE", VLOOKUP(S204, D:E, 2, FALSE), ""), ""))</f>
        <v>#N/A</v>
      </c>
      <c r="AA204" t="e">
        <f>IF(OR(COUNTIF($V$166:V203, "LAST")&gt;0, COUNTIF($V$166:V203, "FINAL")&gt;0), "", IF(Q204=2, IF(U204="SCORE", VLOOKUP(S204, D:F, 3, FALSE), ""), ""))</f>
        <v>#N/A</v>
      </c>
      <c r="AB204" t="e">
        <f>IF(AD204="","", MAX($AB$4:AB203)+1)</f>
        <v>#N/A</v>
      </c>
      <c r="AC204" t="e">
        <f>IF(AE204="","", MAX($AC$4:AC203)+1)</f>
        <v>#N/A</v>
      </c>
      <c r="AD204" t="e">
        <f t="shared" si="288"/>
        <v>#N/A</v>
      </c>
      <c r="AE204" t="e">
        <f t="shared" si="289"/>
        <v>#N/A</v>
      </c>
      <c r="AF204" t="e">
        <f t="shared" si="302"/>
        <v>#N/A</v>
      </c>
      <c r="AG204" t="e">
        <f t="shared" si="303"/>
        <v>#N/A</v>
      </c>
      <c r="AH204">
        <f t="shared" si="304"/>
        <v>0</v>
      </c>
      <c r="AI204">
        <f t="shared" si="290"/>
        <v>610</v>
      </c>
      <c r="AK204" t="str">
        <f t="shared" si="305"/>
        <v xml:space="preserve"> </v>
      </c>
      <c r="AL204" t="str">
        <f t="shared" si="277"/>
        <v xml:space="preserve"> </v>
      </c>
      <c r="AM204" t="str">
        <f t="shared" si="306"/>
        <v xml:space="preserve"> </v>
      </c>
      <c r="AN204" t="str">
        <f t="shared" si="307"/>
        <v xml:space="preserve"> </v>
      </c>
      <c r="AO204" t="str">
        <f t="shared" si="308"/>
        <v xml:space="preserve"> </v>
      </c>
      <c r="AP204" t="str">
        <f t="shared" si="309"/>
        <v xml:space="preserve"> </v>
      </c>
      <c r="AQ204" t="str">
        <f t="shared" si="310"/>
        <v xml:space="preserve"> </v>
      </c>
      <c r="AR204" t="str">
        <f t="shared" si="311"/>
        <v xml:space="preserve"> </v>
      </c>
      <c r="AS204" t="str">
        <f t="shared" si="312"/>
        <v xml:space="preserve"> </v>
      </c>
      <c r="AT204" t="str">
        <f t="shared" si="313"/>
        <v xml:space="preserve"> </v>
      </c>
      <c r="AU204" t="str">
        <f t="shared" si="314"/>
        <v xml:space="preserve"> </v>
      </c>
      <c r="AV204" t="str">
        <f t="shared" si="315"/>
        <v xml:space="preserve"> </v>
      </c>
      <c r="AW204" t="str">
        <f t="shared" si="316"/>
        <v xml:space="preserve"> </v>
      </c>
      <c r="AX204" t="str">
        <f t="shared" si="317"/>
        <v xml:space="preserve"> </v>
      </c>
      <c r="AY204" t="str">
        <f t="shared" si="318"/>
        <v xml:space="preserve"> </v>
      </c>
      <c r="AZ204" t="str">
        <f t="shared" si="319"/>
        <v xml:space="preserve"> </v>
      </c>
      <c r="BA204" t="str">
        <f t="shared" si="320"/>
        <v xml:space="preserve"> </v>
      </c>
      <c r="BB204" t="str">
        <f t="shared" si="321"/>
        <v xml:space="preserve"> </v>
      </c>
      <c r="BC204" t="str">
        <f t="shared" si="322"/>
        <v xml:space="preserve"> </v>
      </c>
      <c r="BD204" t="str">
        <f t="shared" si="323"/>
        <v xml:space="preserve"> </v>
      </c>
      <c r="BE204" t="str">
        <f t="shared" si="324"/>
        <v xml:space="preserve"> </v>
      </c>
      <c r="BF204" t="str">
        <f t="shared" si="325"/>
        <v xml:space="preserve"> </v>
      </c>
      <c r="BG204" t="str">
        <f t="shared" si="326"/>
        <v xml:space="preserve"> </v>
      </c>
      <c r="BH204" t="str">
        <f t="shared" si="327"/>
        <v xml:space="preserve"> </v>
      </c>
      <c r="BI204" t="str">
        <f t="shared" si="330"/>
        <v xml:space="preserve"> </v>
      </c>
      <c r="BN204" t="str">
        <f>IF(OR(COUNTIF($AV$166:AV204, "LAST")&gt;0, COUNTIF($AV$166:AV204, "FINAL")&gt;0), "", IF($AJ$1&gt;=$K204, IFERROR(BF204-BG204, 0), ""))</f>
        <v/>
      </c>
      <c r="BT204">
        <f t="shared" si="291"/>
        <v>0</v>
      </c>
      <c r="BU204">
        <f t="shared" si="292"/>
        <v>0</v>
      </c>
      <c r="BV204">
        <f>IF(OR(COUNTIF($AV$166:AV204, "LAST")&gt;0, COUNTIF($AV$166:AV204, "FINAL")&gt;0), "", IF($AJ$1&gt;=$K204, AQ204, 0))</f>
        <v>0</v>
      </c>
      <c r="BW204">
        <f t="shared" si="293"/>
        <v>0</v>
      </c>
      <c r="BX204">
        <f t="shared" si="294"/>
        <v>0</v>
      </c>
    </row>
    <row r="205" spans="11:76" x14ac:dyDescent="0.35">
      <c r="K205" s="28">
        <v>340</v>
      </c>
      <c r="M205" s="35">
        <f>AutoScoreboard!K69</f>
        <v>0</v>
      </c>
      <c r="N205" s="35">
        <f>AutoScoreboard!L69</f>
        <v>0</v>
      </c>
      <c r="O205" s="28" t="e">
        <f t="shared" si="328"/>
        <v>#N/A</v>
      </c>
      <c r="P205" s="28" t="e">
        <f t="shared" si="329"/>
        <v>#N/A</v>
      </c>
      <c r="Q205" s="28" t="e">
        <f t="shared" si="295"/>
        <v>#N/A</v>
      </c>
      <c r="R205" s="28" t="e">
        <f t="shared" si="296"/>
        <v>#N/A</v>
      </c>
      <c r="S205" s="28" t="e">
        <f t="shared" si="297"/>
        <v>#N/A</v>
      </c>
      <c r="T205" s="28" t="e">
        <f t="shared" si="298"/>
        <v>#N/A</v>
      </c>
      <c r="U205" s="28" t="e">
        <f t="shared" si="299"/>
        <v>#N/A</v>
      </c>
      <c r="V205" s="28" t="e">
        <f t="shared" si="300"/>
        <v>#N/A</v>
      </c>
      <c r="W205" s="28" t="e">
        <f t="shared" si="301"/>
        <v>#N/A</v>
      </c>
      <c r="X205" s="28" t="e">
        <f t="shared" si="248"/>
        <v>#N/A</v>
      </c>
      <c r="Y205" s="28" t="e">
        <f t="shared" si="287"/>
        <v>#N/A</v>
      </c>
      <c r="Z205" t="e">
        <f>IF(OR(COUNTIF($V$166:V204, "LAST")&gt;0, COUNTIF($V$166:V204, "FINAL")&gt;0), "", IF(Q205=1, IF(U205="SCORE", VLOOKUP(S205, D:E, 2, FALSE), ""), ""))</f>
        <v>#N/A</v>
      </c>
      <c r="AA205" t="e">
        <f>IF(OR(COUNTIF($V$166:V204, "LAST")&gt;0, COUNTIF($V$166:V204, "FINAL")&gt;0), "", IF(Q205=2, IF(U205="SCORE", VLOOKUP(S205, D:F, 3, FALSE), ""), ""))</f>
        <v>#N/A</v>
      </c>
      <c r="AB205" t="e">
        <f>IF(AD205="","", MAX($AB$4:AB204)+1)</f>
        <v>#N/A</v>
      </c>
      <c r="AC205" t="e">
        <f>IF(AE205="","", MAX($AC$4:AC204)+1)</f>
        <v>#N/A</v>
      </c>
      <c r="AD205" t="e">
        <f t="shared" si="288"/>
        <v>#N/A</v>
      </c>
      <c r="AE205" t="e">
        <f t="shared" si="289"/>
        <v>#N/A</v>
      </c>
      <c r="AF205" t="e">
        <f t="shared" si="302"/>
        <v>#N/A</v>
      </c>
      <c r="AG205" t="e">
        <f t="shared" si="303"/>
        <v>#N/A</v>
      </c>
      <c r="AH205">
        <f t="shared" si="304"/>
        <v>0</v>
      </c>
      <c r="AI205">
        <f t="shared" si="290"/>
        <v>610</v>
      </c>
      <c r="AK205" t="str">
        <f t="shared" si="305"/>
        <v xml:space="preserve"> </v>
      </c>
      <c r="AL205" t="str">
        <f t="shared" si="277"/>
        <v xml:space="preserve"> </v>
      </c>
      <c r="AM205" t="str">
        <f t="shared" si="306"/>
        <v xml:space="preserve"> </v>
      </c>
      <c r="AN205" t="str">
        <f t="shared" si="307"/>
        <v xml:space="preserve"> </v>
      </c>
      <c r="AO205" t="str">
        <f t="shared" si="308"/>
        <v xml:space="preserve"> </v>
      </c>
      <c r="AP205" t="str">
        <f t="shared" si="309"/>
        <v xml:space="preserve"> </v>
      </c>
      <c r="AQ205" t="str">
        <f t="shared" si="310"/>
        <v xml:space="preserve"> </v>
      </c>
      <c r="AR205" t="str">
        <f t="shared" si="311"/>
        <v xml:space="preserve"> </v>
      </c>
      <c r="AS205" t="str">
        <f t="shared" si="312"/>
        <v xml:space="preserve"> </v>
      </c>
      <c r="AT205" t="str">
        <f t="shared" si="313"/>
        <v xml:space="preserve"> </v>
      </c>
      <c r="AU205" t="str">
        <f t="shared" si="314"/>
        <v xml:space="preserve"> </v>
      </c>
      <c r="AV205" t="str">
        <f t="shared" si="315"/>
        <v xml:space="preserve"> </v>
      </c>
      <c r="AW205" t="str">
        <f t="shared" si="316"/>
        <v xml:space="preserve"> </v>
      </c>
      <c r="AX205" t="str">
        <f t="shared" si="317"/>
        <v xml:space="preserve"> </v>
      </c>
      <c r="AY205" t="str">
        <f t="shared" si="318"/>
        <v xml:space="preserve"> </v>
      </c>
      <c r="AZ205" t="str">
        <f t="shared" si="319"/>
        <v xml:space="preserve"> </v>
      </c>
      <c r="BA205" t="str">
        <f t="shared" si="320"/>
        <v xml:space="preserve"> </v>
      </c>
      <c r="BB205" t="str">
        <f t="shared" si="321"/>
        <v xml:space="preserve"> </v>
      </c>
      <c r="BC205" t="str">
        <f t="shared" si="322"/>
        <v xml:space="preserve"> </v>
      </c>
      <c r="BD205" t="str">
        <f t="shared" si="323"/>
        <v xml:space="preserve"> </v>
      </c>
      <c r="BE205" t="str">
        <f t="shared" si="324"/>
        <v xml:space="preserve"> </v>
      </c>
      <c r="BF205" t="str">
        <f t="shared" si="325"/>
        <v xml:space="preserve"> </v>
      </c>
      <c r="BG205" t="str">
        <f t="shared" si="326"/>
        <v xml:space="preserve"> </v>
      </c>
      <c r="BH205" t="str">
        <f t="shared" si="327"/>
        <v xml:space="preserve"> </v>
      </c>
      <c r="BI205" t="str">
        <f t="shared" si="330"/>
        <v xml:space="preserve"> </v>
      </c>
      <c r="BN205" t="str">
        <f>IF(OR(COUNTIF($AV$166:AV205, "LAST")&gt;0, COUNTIF($AV$166:AV205, "FINAL")&gt;0), "", IF($AJ$1&gt;=$K205, IFERROR(BF205-BG205, 0), ""))</f>
        <v/>
      </c>
      <c r="BT205">
        <f t="shared" si="291"/>
        <v>0</v>
      </c>
      <c r="BU205">
        <f t="shared" si="292"/>
        <v>0</v>
      </c>
      <c r="BV205">
        <f>IF(OR(COUNTIF($AV$166:AV205, "LAST")&gt;0, COUNTIF($AV$166:AV205, "FINAL")&gt;0), "", IF($AJ$1&gt;=$K205, AQ205, 0))</f>
        <v>0</v>
      </c>
      <c r="BW205">
        <f t="shared" si="293"/>
        <v>0</v>
      </c>
      <c r="BX205">
        <f t="shared" si="294"/>
        <v>0</v>
      </c>
    </row>
    <row r="206" spans="11:76" x14ac:dyDescent="0.35">
      <c r="K206" s="28">
        <v>341</v>
      </c>
      <c r="M206" s="35">
        <f>AutoScoreboard!K70</f>
        <v>0</v>
      </c>
      <c r="N206" s="35">
        <f>AutoScoreboard!L70</f>
        <v>0</v>
      </c>
      <c r="O206" s="28" t="e">
        <f t="shared" si="328"/>
        <v>#N/A</v>
      </c>
      <c r="P206" s="28" t="e">
        <f t="shared" si="329"/>
        <v>#N/A</v>
      </c>
      <c r="Q206" s="28" t="e">
        <f t="shared" si="295"/>
        <v>#N/A</v>
      </c>
      <c r="R206" s="28" t="e">
        <f t="shared" si="296"/>
        <v>#N/A</v>
      </c>
      <c r="S206" s="28" t="e">
        <f t="shared" si="297"/>
        <v>#N/A</v>
      </c>
      <c r="T206" s="28" t="e">
        <f t="shared" si="298"/>
        <v>#N/A</v>
      </c>
      <c r="U206" s="28" t="e">
        <f t="shared" si="299"/>
        <v>#N/A</v>
      </c>
      <c r="V206" s="28" t="e">
        <f t="shared" si="300"/>
        <v>#N/A</v>
      </c>
      <c r="W206" s="28" t="e">
        <f t="shared" si="301"/>
        <v>#N/A</v>
      </c>
      <c r="X206" s="28" t="e">
        <f t="shared" si="248"/>
        <v>#N/A</v>
      </c>
      <c r="Y206" s="28" t="e">
        <f t="shared" si="287"/>
        <v>#N/A</v>
      </c>
      <c r="Z206" t="e">
        <f>IF(OR(COUNTIF($V$166:V205, "LAST")&gt;0, COUNTIF($V$166:V205, "FINAL")&gt;0), "", IF(Q206=1, IF(U206="SCORE", VLOOKUP(S206, D:E, 2, FALSE), ""), ""))</f>
        <v>#N/A</v>
      </c>
      <c r="AA206" t="e">
        <f>IF(OR(COUNTIF($V$166:V205, "LAST")&gt;0, COUNTIF($V$166:V205, "FINAL")&gt;0), "", IF(Q206=2, IF(U206="SCORE", VLOOKUP(S206, D:F, 3, FALSE), ""), ""))</f>
        <v>#N/A</v>
      </c>
      <c r="AB206" t="e">
        <f>IF(AD206="","", MAX($AB$4:AB205)+1)</f>
        <v>#N/A</v>
      </c>
      <c r="AC206" t="e">
        <f>IF(AE206="","", MAX($AC$4:AC205)+1)</f>
        <v>#N/A</v>
      </c>
      <c r="AD206" t="e">
        <f t="shared" si="288"/>
        <v>#N/A</v>
      </c>
      <c r="AE206" t="e">
        <f t="shared" si="289"/>
        <v>#N/A</v>
      </c>
      <c r="AF206" t="e">
        <f t="shared" si="302"/>
        <v>#N/A</v>
      </c>
      <c r="AG206" t="e">
        <f t="shared" si="303"/>
        <v>#N/A</v>
      </c>
      <c r="AH206">
        <f t="shared" si="304"/>
        <v>0</v>
      </c>
      <c r="AI206">
        <f t="shared" si="290"/>
        <v>610</v>
      </c>
      <c r="AK206" t="str">
        <f t="shared" si="305"/>
        <v xml:space="preserve"> </v>
      </c>
      <c r="AL206" t="str">
        <f t="shared" si="277"/>
        <v xml:space="preserve"> </v>
      </c>
      <c r="AM206" t="str">
        <f t="shared" si="306"/>
        <v xml:space="preserve"> </v>
      </c>
      <c r="AN206" t="str">
        <f t="shared" si="307"/>
        <v xml:space="preserve"> </v>
      </c>
      <c r="AO206" t="str">
        <f t="shared" si="308"/>
        <v xml:space="preserve"> </v>
      </c>
      <c r="AP206" t="str">
        <f t="shared" si="309"/>
        <v xml:space="preserve"> </v>
      </c>
      <c r="AQ206" t="str">
        <f t="shared" si="310"/>
        <v xml:space="preserve"> </v>
      </c>
      <c r="AR206" t="str">
        <f t="shared" si="311"/>
        <v xml:space="preserve"> </v>
      </c>
      <c r="AS206" t="str">
        <f t="shared" si="312"/>
        <v xml:space="preserve"> </v>
      </c>
      <c r="AT206" t="str">
        <f t="shared" si="313"/>
        <v xml:space="preserve"> </v>
      </c>
      <c r="AU206" t="str">
        <f t="shared" si="314"/>
        <v xml:space="preserve"> </v>
      </c>
      <c r="AV206" t="str">
        <f t="shared" si="315"/>
        <v xml:space="preserve"> </v>
      </c>
      <c r="AW206" t="str">
        <f t="shared" si="316"/>
        <v xml:space="preserve"> </v>
      </c>
      <c r="AX206" t="str">
        <f t="shared" si="317"/>
        <v xml:space="preserve"> </v>
      </c>
      <c r="AY206" t="str">
        <f t="shared" si="318"/>
        <v xml:space="preserve"> </v>
      </c>
      <c r="AZ206" t="str">
        <f t="shared" si="319"/>
        <v xml:space="preserve"> </v>
      </c>
      <c r="BA206" t="str">
        <f t="shared" si="320"/>
        <v xml:space="preserve"> </v>
      </c>
      <c r="BB206" t="str">
        <f t="shared" si="321"/>
        <v xml:space="preserve"> </v>
      </c>
      <c r="BC206" t="str">
        <f t="shared" si="322"/>
        <v xml:space="preserve"> </v>
      </c>
      <c r="BD206" t="str">
        <f t="shared" si="323"/>
        <v xml:space="preserve"> </v>
      </c>
      <c r="BE206" t="str">
        <f t="shared" si="324"/>
        <v xml:space="preserve"> </v>
      </c>
      <c r="BF206" t="str">
        <f t="shared" si="325"/>
        <v xml:space="preserve"> </v>
      </c>
      <c r="BG206" t="str">
        <f t="shared" si="326"/>
        <v xml:space="preserve"> </v>
      </c>
      <c r="BH206" t="str">
        <f t="shared" si="327"/>
        <v xml:space="preserve"> </v>
      </c>
      <c r="BI206" t="str">
        <f t="shared" si="330"/>
        <v xml:space="preserve"> </v>
      </c>
      <c r="BN206" t="str">
        <f>IF(OR(COUNTIF($AV$166:AV206, "LAST")&gt;0, COUNTIF($AV$166:AV206, "FINAL")&gt;0), "", IF($AJ$1&gt;=$K206, IFERROR(BF206-BG206, 0), ""))</f>
        <v/>
      </c>
      <c r="BT206">
        <f t="shared" si="291"/>
        <v>0</v>
      </c>
      <c r="BU206">
        <f t="shared" si="292"/>
        <v>0</v>
      </c>
      <c r="BV206">
        <f>IF(OR(COUNTIF($AV$166:AV206, "LAST")&gt;0, COUNTIF($AV$166:AV206, "FINAL")&gt;0), "", IF($AJ$1&gt;=$K206, AQ206, 0))</f>
        <v>0</v>
      </c>
      <c r="BW206">
        <f t="shared" si="293"/>
        <v>0</v>
      </c>
      <c r="BX206">
        <f t="shared" si="294"/>
        <v>0</v>
      </c>
    </row>
    <row r="207" spans="11:76" x14ac:dyDescent="0.35">
      <c r="K207" s="28">
        <v>342</v>
      </c>
      <c r="M207" s="35">
        <f>AutoScoreboard!K71</f>
        <v>0</v>
      </c>
      <c r="N207" s="35">
        <f>AutoScoreboard!L71</f>
        <v>0</v>
      </c>
      <c r="O207" s="28" t="e">
        <f t="shared" si="328"/>
        <v>#N/A</v>
      </c>
      <c r="P207" s="28" t="e">
        <f t="shared" si="329"/>
        <v>#N/A</v>
      </c>
      <c r="Q207" s="28" t="e">
        <f t="shared" si="295"/>
        <v>#N/A</v>
      </c>
      <c r="R207" s="28" t="e">
        <f t="shared" si="296"/>
        <v>#N/A</v>
      </c>
      <c r="S207" s="28" t="e">
        <f t="shared" si="297"/>
        <v>#N/A</v>
      </c>
      <c r="T207" s="28" t="e">
        <f t="shared" si="298"/>
        <v>#N/A</v>
      </c>
      <c r="U207" s="28" t="e">
        <f t="shared" si="299"/>
        <v>#N/A</v>
      </c>
      <c r="V207" s="28" t="e">
        <f t="shared" si="300"/>
        <v>#N/A</v>
      </c>
      <c r="W207" s="28" t="e">
        <f t="shared" si="301"/>
        <v>#N/A</v>
      </c>
      <c r="X207" s="28" t="e">
        <f t="shared" si="248"/>
        <v>#N/A</v>
      </c>
      <c r="Y207" s="28" t="e">
        <f t="shared" si="287"/>
        <v>#N/A</v>
      </c>
      <c r="Z207" t="e">
        <f>IF(OR(COUNTIF($V$166:V206, "LAST")&gt;0, COUNTIF($V$166:V206, "FINAL")&gt;0), "", IF(Q207=1, IF(U207="SCORE", VLOOKUP(S207, D:E, 2, FALSE), ""), ""))</f>
        <v>#N/A</v>
      </c>
      <c r="AA207" t="e">
        <f>IF(OR(COUNTIF($V$166:V206, "LAST")&gt;0, COUNTIF($V$166:V206, "FINAL")&gt;0), "", IF(Q207=2, IF(U207="SCORE", VLOOKUP(S207, D:F, 3, FALSE), ""), ""))</f>
        <v>#N/A</v>
      </c>
      <c r="AB207" t="e">
        <f>IF(AD207="","", MAX($AB$4:AB206)+1)</f>
        <v>#N/A</v>
      </c>
      <c r="AC207" t="e">
        <f>IF(AE207="","", MAX($AC$4:AC206)+1)</f>
        <v>#N/A</v>
      </c>
      <c r="AD207" t="e">
        <f t="shared" si="288"/>
        <v>#N/A</v>
      </c>
      <c r="AE207" t="e">
        <f t="shared" si="289"/>
        <v>#N/A</v>
      </c>
      <c r="AF207" t="e">
        <f t="shared" si="302"/>
        <v>#N/A</v>
      </c>
      <c r="AG207" t="e">
        <f t="shared" si="303"/>
        <v>#N/A</v>
      </c>
      <c r="AH207">
        <f t="shared" si="304"/>
        <v>0</v>
      </c>
      <c r="AI207">
        <f t="shared" si="290"/>
        <v>610</v>
      </c>
      <c r="AK207" t="str">
        <f t="shared" si="305"/>
        <v xml:space="preserve"> </v>
      </c>
      <c r="AL207" t="str">
        <f t="shared" si="277"/>
        <v xml:space="preserve"> </v>
      </c>
      <c r="AM207" t="str">
        <f t="shared" si="306"/>
        <v xml:space="preserve"> </v>
      </c>
      <c r="AN207" t="str">
        <f t="shared" si="307"/>
        <v xml:space="preserve"> </v>
      </c>
      <c r="AO207" t="str">
        <f t="shared" si="308"/>
        <v xml:space="preserve"> </v>
      </c>
      <c r="AP207" t="str">
        <f t="shared" si="309"/>
        <v xml:space="preserve"> </v>
      </c>
      <c r="AQ207" t="str">
        <f t="shared" si="310"/>
        <v xml:space="preserve"> </v>
      </c>
      <c r="AR207" t="str">
        <f t="shared" si="311"/>
        <v xml:space="preserve"> </v>
      </c>
      <c r="AS207" t="str">
        <f t="shared" si="312"/>
        <v xml:space="preserve"> </v>
      </c>
      <c r="AT207" t="str">
        <f t="shared" si="313"/>
        <v xml:space="preserve"> </v>
      </c>
      <c r="AU207" t="str">
        <f t="shared" si="314"/>
        <v xml:space="preserve"> </v>
      </c>
      <c r="AV207" t="str">
        <f t="shared" si="315"/>
        <v xml:space="preserve"> </v>
      </c>
      <c r="AW207" t="str">
        <f t="shared" si="316"/>
        <v xml:space="preserve"> </v>
      </c>
      <c r="AX207" t="str">
        <f t="shared" si="317"/>
        <v xml:space="preserve"> </v>
      </c>
      <c r="AY207" t="str">
        <f t="shared" si="318"/>
        <v xml:space="preserve"> </v>
      </c>
      <c r="AZ207" t="str">
        <f t="shared" si="319"/>
        <v xml:space="preserve"> </v>
      </c>
      <c r="BA207" t="str">
        <f t="shared" si="320"/>
        <v xml:space="preserve"> </v>
      </c>
      <c r="BB207" t="str">
        <f t="shared" si="321"/>
        <v xml:space="preserve"> </v>
      </c>
      <c r="BC207" t="str">
        <f t="shared" si="322"/>
        <v xml:space="preserve"> </v>
      </c>
      <c r="BD207" t="str">
        <f t="shared" si="323"/>
        <v xml:space="preserve"> </v>
      </c>
      <c r="BE207" t="str">
        <f t="shared" si="324"/>
        <v xml:space="preserve"> </v>
      </c>
      <c r="BF207" t="str">
        <f t="shared" si="325"/>
        <v xml:space="preserve"> </v>
      </c>
      <c r="BG207" t="str">
        <f t="shared" si="326"/>
        <v xml:space="preserve"> </v>
      </c>
      <c r="BH207" t="str">
        <f t="shared" si="327"/>
        <v xml:space="preserve"> </v>
      </c>
      <c r="BI207" t="str">
        <f t="shared" si="330"/>
        <v xml:space="preserve"> </v>
      </c>
      <c r="BN207" t="str">
        <f>IF(OR(COUNTIF($AV$166:AV207, "LAST")&gt;0, COUNTIF($AV$166:AV207, "FINAL")&gt;0), "", IF($AJ$1&gt;=$K207, IFERROR(BF207-BG207, 0), ""))</f>
        <v/>
      </c>
      <c r="BT207">
        <f t="shared" si="291"/>
        <v>0</v>
      </c>
      <c r="BU207">
        <f t="shared" si="292"/>
        <v>0</v>
      </c>
      <c r="BV207">
        <f>IF(OR(COUNTIF($AV$166:AV207, "LAST")&gt;0, COUNTIF($AV$166:AV207, "FINAL")&gt;0), "", IF($AJ$1&gt;=$K207, AQ207, 0))</f>
        <v>0</v>
      </c>
      <c r="BW207">
        <f t="shared" si="293"/>
        <v>0</v>
      </c>
      <c r="BX207">
        <f t="shared" si="294"/>
        <v>0</v>
      </c>
    </row>
    <row r="208" spans="11:76" x14ac:dyDescent="0.35">
      <c r="K208" s="28">
        <v>343</v>
      </c>
      <c r="M208" s="35">
        <f>AutoScoreboard!K72</f>
        <v>0</v>
      </c>
      <c r="N208" s="35">
        <f>AutoScoreboard!L72</f>
        <v>0</v>
      </c>
      <c r="O208" s="28" t="e">
        <f t="shared" si="328"/>
        <v>#N/A</v>
      </c>
      <c r="P208" s="28" t="e">
        <f t="shared" si="329"/>
        <v>#N/A</v>
      </c>
      <c r="Q208" s="28" t="e">
        <f t="shared" si="295"/>
        <v>#N/A</v>
      </c>
      <c r="R208" s="28" t="e">
        <f t="shared" si="296"/>
        <v>#N/A</v>
      </c>
      <c r="S208" s="28" t="e">
        <f t="shared" si="297"/>
        <v>#N/A</v>
      </c>
      <c r="T208" s="28" t="e">
        <f t="shared" si="298"/>
        <v>#N/A</v>
      </c>
      <c r="U208" s="28" t="e">
        <f t="shared" si="299"/>
        <v>#N/A</v>
      </c>
      <c r="V208" s="28" t="e">
        <f t="shared" si="300"/>
        <v>#N/A</v>
      </c>
      <c r="W208" s="28" t="e">
        <f t="shared" si="301"/>
        <v>#N/A</v>
      </c>
      <c r="X208" s="28" t="e">
        <f t="shared" si="248"/>
        <v>#N/A</v>
      </c>
      <c r="Y208" s="28" t="e">
        <f t="shared" si="287"/>
        <v>#N/A</v>
      </c>
      <c r="Z208" t="e">
        <f>IF(OR(COUNTIF($V$166:V207, "LAST")&gt;0, COUNTIF($V$166:V207, "FINAL")&gt;0), "", IF(Q208=1, IF(U208="SCORE", VLOOKUP(S208, D:E, 2, FALSE), ""), ""))</f>
        <v>#N/A</v>
      </c>
      <c r="AA208" t="e">
        <f>IF(OR(COUNTIF($V$166:V207, "LAST")&gt;0, COUNTIF($V$166:V207, "FINAL")&gt;0), "", IF(Q208=2, IF(U208="SCORE", VLOOKUP(S208, D:F, 3, FALSE), ""), ""))</f>
        <v>#N/A</v>
      </c>
      <c r="AB208" t="e">
        <f>IF(AD208="","", MAX($AB$4:AB207)+1)</f>
        <v>#N/A</v>
      </c>
      <c r="AC208" t="e">
        <f>IF(AE208="","", MAX($AC$4:AC207)+1)</f>
        <v>#N/A</v>
      </c>
      <c r="AD208" t="e">
        <f t="shared" si="288"/>
        <v>#N/A</v>
      </c>
      <c r="AE208" t="e">
        <f t="shared" si="289"/>
        <v>#N/A</v>
      </c>
      <c r="AF208" t="e">
        <f t="shared" si="302"/>
        <v>#N/A</v>
      </c>
      <c r="AG208" t="e">
        <f t="shared" si="303"/>
        <v>#N/A</v>
      </c>
      <c r="AH208">
        <f t="shared" si="304"/>
        <v>0</v>
      </c>
      <c r="AI208">
        <f t="shared" si="290"/>
        <v>610</v>
      </c>
      <c r="AK208" t="str">
        <f t="shared" si="305"/>
        <v xml:space="preserve"> </v>
      </c>
      <c r="AL208" t="str">
        <f t="shared" si="277"/>
        <v xml:space="preserve"> </v>
      </c>
      <c r="AM208" t="str">
        <f t="shared" si="306"/>
        <v xml:space="preserve"> </v>
      </c>
      <c r="AN208" t="str">
        <f t="shared" si="307"/>
        <v xml:space="preserve"> </v>
      </c>
      <c r="AO208" t="str">
        <f t="shared" si="308"/>
        <v xml:space="preserve"> </v>
      </c>
      <c r="AP208" t="str">
        <f t="shared" si="309"/>
        <v xml:space="preserve"> </v>
      </c>
      <c r="AQ208" t="str">
        <f t="shared" si="310"/>
        <v xml:space="preserve"> </v>
      </c>
      <c r="AR208" t="str">
        <f t="shared" si="311"/>
        <v xml:space="preserve"> </v>
      </c>
      <c r="AS208" t="str">
        <f t="shared" si="312"/>
        <v xml:space="preserve"> </v>
      </c>
      <c r="AT208" t="str">
        <f t="shared" si="313"/>
        <v xml:space="preserve"> </v>
      </c>
      <c r="AU208" t="str">
        <f t="shared" si="314"/>
        <v xml:space="preserve"> </v>
      </c>
      <c r="AV208" t="str">
        <f t="shared" si="315"/>
        <v xml:space="preserve"> </v>
      </c>
      <c r="AW208" t="str">
        <f t="shared" si="316"/>
        <v xml:space="preserve"> </v>
      </c>
      <c r="AX208" t="str">
        <f t="shared" si="317"/>
        <v xml:space="preserve"> </v>
      </c>
      <c r="AY208" t="str">
        <f t="shared" si="318"/>
        <v xml:space="preserve"> </v>
      </c>
      <c r="AZ208" t="str">
        <f t="shared" si="319"/>
        <v xml:space="preserve"> </v>
      </c>
      <c r="BA208" t="str">
        <f t="shared" si="320"/>
        <v xml:space="preserve"> </v>
      </c>
      <c r="BB208" t="str">
        <f t="shared" si="321"/>
        <v xml:space="preserve"> </v>
      </c>
      <c r="BC208" t="str">
        <f t="shared" si="322"/>
        <v xml:space="preserve"> </v>
      </c>
      <c r="BD208" t="str">
        <f t="shared" si="323"/>
        <v xml:space="preserve"> </v>
      </c>
      <c r="BE208" t="str">
        <f t="shared" si="324"/>
        <v xml:space="preserve"> </v>
      </c>
      <c r="BF208" t="str">
        <f t="shared" si="325"/>
        <v xml:space="preserve"> </v>
      </c>
      <c r="BG208" t="str">
        <f t="shared" si="326"/>
        <v xml:space="preserve"> </v>
      </c>
      <c r="BH208" t="str">
        <f t="shared" si="327"/>
        <v xml:space="preserve"> </v>
      </c>
      <c r="BI208" t="str">
        <f t="shared" si="330"/>
        <v xml:space="preserve"> </v>
      </c>
      <c r="BN208" t="str">
        <f>IF(OR(COUNTIF($AV$166:AV208, "LAST")&gt;0, COUNTIF($AV$166:AV208, "FINAL")&gt;0), "", IF($AJ$1&gt;=$K208, IFERROR(BF208-BG208, 0), ""))</f>
        <v/>
      </c>
      <c r="BT208">
        <f t="shared" si="291"/>
        <v>0</v>
      </c>
      <c r="BU208">
        <f t="shared" si="292"/>
        <v>0</v>
      </c>
      <c r="BV208">
        <f>IF(OR(COUNTIF($AV$166:AV208, "LAST")&gt;0, COUNTIF($AV$166:AV208, "FINAL")&gt;0), "", IF($AJ$1&gt;=$K208, AQ208, 0))</f>
        <v>0</v>
      </c>
      <c r="BW208">
        <f t="shared" si="293"/>
        <v>0</v>
      </c>
      <c r="BX208">
        <f t="shared" si="294"/>
        <v>0</v>
      </c>
    </row>
    <row r="209" spans="10:76" x14ac:dyDescent="0.35">
      <c r="K209" s="28">
        <v>344</v>
      </c>
      <c r="M209" s="35">
        <f>AutoScoreboard!K73</f>
        <v>0</v>
      </c>
      <c r="N209" s="35">
        <f>AutoScoreboard!L73</f>
        <v>0</v>
      </c>
      <c r="O209" s="28" t="e">
        <f t="shared" si="328"/>
        <v>#N/A</v>
      </c>
      <c r="P209" s="28" t="e">
        <f t="shared" si="329"/>
        <v>#N/A</v>
      </c>
      <c r="Q209" s="28" t="e">
        <f t="shared" si="295"/>
        <v>#N/A</v>
      </c>
      <c r="R209" s="28" t="e">
        <f t="shared" si="296"/>
        <v>#N/A</v>
      </c>
      <c r="S209" s="28" t="e">
        <f t="shared" si="297"/>
        <v>#N/A</v>
      </c>
      <c r="T209" s="28" t="e">
        <f t="shared" si="298"/>
        <v>#N/A</v>
      </c>
      <c r="U209" s="28" t="e">
        <f t="shared" si="299"/>
        <v>#N/A</v>
      </c>
      <c r="V209" s="28" t="e">
        <f t="shared" si="300"/>
        <v>#N/A</v>
      </c>
      <c r="W209" s="28" t="e">
        <f t="shared" si="301"/>
        <v>#N/A</v>
      </c>
      <c r="X209" s="28" t="e">
        <f t="shared" si="248"/>
        <v>#N/A</v>
      </c>
      <c r="Y209" s="28" t="e">
        <f t="shared" si="287"/>
        <v>#N/A</v>
      </c>
      <c r="Z209" t="e">
        <f>IF(OR(COUNTIF($V$166:V208, "LAST")&gt;0, COUNTIF($V$166:V208, "FINAL")&gt;0), "", IF(Q209=1, IF(U209="SCORE", VLOOKUP(S209, D:E, 2, FALSE), ""), ""))</f>
        <v>#N/A</v>
      </c>
      <c r="AA209" t="e">
        <f>IF(OR(COUNTIF($V$166:V208, "LAST")&gt;0, COUNTIF($V$166:V208, "FINAL")&gt;0), "", IF(Q209=2, IF(U209="SCORE", VLOOKUP(S209, D:F, 3, FALSE), ""), ""))</f>
        <v>#N/A</v>
      </c>
      <c r="AB209" t="e">
        <f>IF(AD209="","", MAX($AB$4:AB208)+1)</f>
        <v>#N/A</v>
      </c>
      <c r="AC209" t="e">
        <f>IF(AE209="","", MAX($AC$4:AC208)+1)</f>
        <v>#N/A</v>
      </c>
      <c r="AD209" t="e">
        <f t="shared" si="288"/>
        <v>#N/A</v>
      </c>
      <c r="AE209" t="e">
        <f t="shared" si="289"/>
        <v>#N/A</v>
      </c>
      <c r="AF209" t="e">
        <f t="shared" si="302"/>
        <v>#N/A</v>
      </c>
      <c r="AG209" t="e">
        <f t="shared" si="303"/>
        <v>#N/A</v>
      </c>
      <c r="AH209">
        <f t="shared" si="304"/>
        <v>0</v>
      </c>
      <c r="AI209">
        <f t="shared" si="290"/>
        <v>610</v>
      </c>
      <c r="AK209" t="str">
        <f t="shared" si="305"/>
        <v xml:space="preserve"> </v>
      </c>
      <c r="AL209" t="str">
        <f t="shared" si="277"/>
        <v xml:space="preserve"> </v>
      </c>
      <c r="AM209" t="str">
        <f t="shared" si="306"/>
        <v xml:space="preserve"> </v>
      </c>
      <c r="AN209" t="str">
        <f t="shared" si="307"/>
        <v xml:space="preserve"> </v>
      </c>
      <c r="AO209" t="str">
        <f t="shared" si="308"/>
        <v xml:space="preserve"> </v>
      </c>
      <c r="AP209" t="str">
        <f t="shared" si="309"/>
        <v xml:space="preserve"> </v>
      </c>
      <c r="AQ209" t="str">
        <f t="shared" si="310"/>
        <v xml:space="preserve"> </v>
      </c>
      <c r="AR209" t="str">
        <f t="shared" si="311"/>
        <v xml:space="preserve"> </v>
      </c>
      <c r="AS209" t="str">
        <f t="shared" si="312"/>
        <v xml:space="preserve"> </v>
      </c>
      <c r="AT209" t="str">
        <f t="shared" si="313"/>
        <v xml:space="preserve"> </v>
      </c>
      <c r="AU209" t="str">
        <f t="shared" si="314"/>
        <v xml:space="preserve"> </v>
      </c>
      <c r="AV209" t="str">
        <f t="shared" si="315"/>
        <v xml:space="preserve"> </v>
      </c>
      <c r="AW209" t="str">
        <f t="shared" si="316"/>
        <v xml:space="preserve"> </v>
      </c>
      <c r="AX209" t="str">
        <f t="shared" si="317"/>
        <v xml:space="preserve"> </v>
      </c>
      <c r="AY209" t="str">
        <f t="shared" si="318"/>
        <v xml:space="preserve"> </v>
      </c>
      <c r="AZ209" t="str">
        <f t="shared" si="319"/>
        <v xml:space="preserve"> </v>
      </c>
      <c r="BA209" t="str">
        <f t="shared" si="320"/>
        <v xml:space="preserve"> </v>
      </c>
      <c r="BB209" t="str">
        <f t="shared" si="321"/>
        <v xml:space="preserve"> </v>
      </c>
      <c r="BC209" t="str">
        <f t="shared" si="322"/>
        <v xml:space="preserve"> </v>
      </c>
      <c r="BD209" t="str">
        <f t="shared" si="323"/>
        <v xml:space="preserve"> </v>
      </c>
      <c r="BE209" t="str">
        <f t="shared" si="324"/>
        <v xml:space="preserve"> </v>
      </c>
      <c r="BF209" t="str">
        <f t="shared" si="325"/>
        <v xml:space="preserve"> </v>
      </c>
      <c r="BG209" t="str">
        <f t="shared" si="326"/>
        <v xml:space="preserve"> </v>
      </c>
      <c r="BH209" t="str">
        <f t="shared" si="327"/>
        <v xml:space="preserve"> </v>
      </c>
      <c r="BI209" t="str">
        <f t="shared" si="330"/>
        <v xml:space="preserve"> </v>
      </c>
      <c r="BN209" t="str">
        <f>IF(OR(COUNTIF($AV$166:AV209, "LAST")&gt;0, COUNTIF($AV$166:AV209, "FINAL")&gt;0), "", IF($AJ$1&gt;=$K209, IFERROR(BF209-BG209, 0), ""))</f>
        <v/>
      </c>
      <c r="BT209">
        <f t="shared" si="291"/>
        <v>0</v>
      </c>
      <c r="BU209">
        <f t="shared" si="292"/>
        <v>0</v>
      </c>
      <c r="BV209">
        <f>IF(OR(COUNTIF($AV$166:AV209, "LAST")&gt;0, COUNTIF($AV$166:AV209, "FINAL")&gt;0), "", IF($AJ$1&gt;=$K209, AQ209, 0))</f>
        <v>0</v>
      </c>
      <c r="BW209">
        <f t="shared" si="293"/>
        <v>0</v>
      </c>
      <c r="BX209">
        <f t="shared" si="294"/>
        <v>0</v>
      </c>
    </row>
    <row r="210" spans="10:76" x14ac:dyDescent="0.35">
      <c r="K210" s="28">
        <v>345</v>
      </c>
      <c r="M210" s="35">
        <f>AutoScoreboard!K74</f>
        <v>0</v>
      </c>
      <c r="N210" s="35">
        <f>AutoScoreboard!L74</f>
        <v>0</v>
      </c>
      <c r="O210" s="28" t="e">
        <f t="shared" si="328"/>
        <v>#N/A</v>
      </c>
      <c r="P210" s="28" t="e">
        <f t="shared" si="329"/>
        <v>#N/A</v>
      </c>
      <c r="Q210" s="28" t="e">
        <f t="shared" si="295"/>
        <v>#N/A</v>
      </c>
      <c r="R210" s="28" t="e">
        <f t="shared" si="296"/>
        <v>#N/A</v>
      </c>
      <c r="S210" s="28" t="e">
        <f t="shared" si="297"/>
        <v>#N/A</v>
      </c>
      <c r="T210" s="28" t="e">
        <f t="shared" si="298"/>
        <v>#N/A</v>
      </c>
      <c r="U210" s="28" t="e">
        <f t="shared" si="299"/>
        <v>#N/A</v>
      </c>
      <c r="V210" s="28" t="e">
        <f t="shared" si="300"/>
        <v>#N/A</v>
      </c>
      <c r="W210" s="28" t="e">
        <f t="shared" si="301"/>
        <v>#N/A</v>
      </c>
      <c r="X210" s="28" t="e">
        <f>ROUNDDOWN(W210/10, 0)+(IF(AND(COUNTIF(U207:U210, "SCORE")&gt;1, (ROUNDDOWN(W210/10, 0)+IF((ROUNDDOWN(W210/10,0)=(W210/10)), 0, 1))=X208), IF((ROUNDDOWN(W210/10,0)=(W210/10)), 1, 2), IF((ROUNDDOWN(W210/10,0)=(W210/10)), 0, 1)))</f>
        <v>#N/A</v>
      </c>
      <c r="Y210" s="28" t="e">
        <f t="shared" si="287"/>
        <v>#N/A</v>
      </c>
      <c r="Z210" t="e">
        <f>IF(OR(COUNTIF($V$166:V209, "LAST")&gt;0, COUNTIF($V$166:V209, "FINAL")&gt;0), "", IF(Q210=1, IF(U210="SCORE", VLOOKUP(S210, D:E, 2, FALSE), ""), ""))</f>
        <v>#N/A</v>
      </c>
      <c r="AA210" t="e">
        <f>IF(OR(COUNTIF($V$166:V209, "LAST")&gt;0, COUNTIF($V$166:V209, "FINAL")&gt;0), "", IF(Q210=2, IF(U210="SCORE", VLOOKUP(S210, D:F, 3, FALSE), ""), ""))</f>
        <v>#N/A</v>
      </c>
      <c r="AB210" t="e">
        <f>IF(AD210="","", MAX($AB$4:AB209)+1)</f>
        <v>#N/A</v>
      </c>
      <c r="AC210" t="e">
        <f>IF(AE210="","", MAX($AC$4:AC209)+1)</f>
        <v>#N/A</v>
      </c>
      <c r="AD210" t="e">
        <f t="shared" si="288"/>
        <v>#N/A</v>
      </c>
      <c r="AE210" t="e">
        <f t="shared" si="289"/>
        <v>#N/A</v>
      </c>
      <c r="AF210" t="e">
        <f t="shared" si="302"/>
        <v>#N/A</v>
      </c>
      <c r="AG210" t="e">
        <f t="shared" si="303"/>
        <v>#N/A</v>
      </c>
      <c r="AH210">
        <f t="shared" si="304"/>
        <v>0</v>
      </c>
      <c r="AI210">
        <f t="shared" si="290"/>
        <v>610</v>
      </c>
      <c r="AK210" t="str">
        <f t="shared" si="305"/>
        <v xml:space="preserve"> </v>
      </c>
      <c r="AL210" t="str">
        <f t="shared" si="277"/>
        <v xml:space="preserve"> </v>
      </c>
      <c r="AM210" t="str">
        <f t="shared" si="306"/>
        <v xml:space="preserve"> </v>
      </c>
      <c r="AN210" t="str">
        <f t="shared" si="307"/>
        <v xml:space="preserve"> </v>
      </c>
      <c r="AO210" t="str">
        <f t="shared" si="308"/>
        <v xml:space="preserve"> </v>
      </c>
      <c r="AP210" t="str">
        <f t="shared" si="309"/>
        <v xml:space="preserve"> </v>
      </c>
      <c r="AQ210" t="str">
        <f t="shared" si="310"/>
        <v xml:space="preserve"> </v>
      </c>
      <c r="AR210" t="str">
        <f t="shared" si="311"/>
        <v xml:space="preserve"> </v>
      </c>
      <c r="AS210" t="str">
        <f t="shared" si="312"/>
        <v xml:space="preserve"> </v>
      </c>
      <c r="AT210" t="str">
        <f t="shared" si="313"/>
        <v xml:space="preserve"> </v>
      </c>
      <c r="AU210" t="str">
        <f t="shared" si="314"/>
        <v xml:space="preserve"> </v>
      </c>
      <c r="AV210" t="str">
        <f t="shared" si="315"/>
        <v xml:space="preserve"> </v>
      </c>
      <c r="AW210" t="str">
        <f t="shared" si="316"/>
        <v xml:space="preserve"> </v>
      </c>
      <c r="AX210" t="str">
        <f t="shared" si="317"/>
        <v xml:space="preserve"> </v>
      </c>
      <c r="AY210" t="str">
        <f t="shared" si="318"/>
        <v xml:space="preserve"> </v>
      </c>
      <c r="AZ210" t="str">
        <f t="shared" si="319"/>
        <v xml:space="preserve"> </v>
      </c>
      <c r="BA210" t="str">
        <f t="shared" si="320"/>
        <v xml:space="preserve"> </v>
      </c>
      <c r="BB210" t="str">
        <f t="shared" si="321"/>
        <v xml:space="preserve"> </v>
      </c>
      <c r="BC210" t="str">
        <f t="shared" si="322"/>
        <v xml:space="preserve"> </v>
      </c>
      <c r="BD210" t="str">
        <f t="shared" si="323"/>
        <v xml:space="preserve"> </v>
      </c>
      <c r="BE210" t="str">
        <f t="shared" si="324"/>
        <v xml:space="preserve"> </v>
      </c>
      <c r="BF210" t="str">
        <f t="shared" si="325"/>
        <v xml:space="preserve"> </v>
      </c>
      <c r="BG210" t="str">
        <f t="shared" si="326"/>
        <v xml:space="preserve"> </v>
      </c>
      <c r="BH210" t="str">
        <f t="shared" si="327"/>
        <v xml:space="preserve"> </v>
      </c>
      <c r="BI210" t="str">
        <f t="shared" si="330"/>
        <v xml:space="preserve"> </v>
      </c>
      <c r="BN210" t="str">
        <f>IF(OR(COUNTIF($AV$166:AV210, "LAST")&gt;0, COUNTIF($AV$166:AV210, "FINAL")&gt;0), "", IF($AJ$1&gt;=$K210, IFERROR(BF210-BG210, 0), ""))</f>
        <v/>
      </c>
      <c r="BT210">
        <f t="shared" si="291"/>
        <v>0</v>
      </c>
      <c r="BU210">
        <f t="shared" si="292"/>
        <v>0</v>
      </c>
      <c r="BV210">
        <f>IF(OR(COUNTIF($AV$166:AV210, "LAST")&gt;0, COUNTIF($AV$166:AV210, "FINAL")&gt;0), "", IF($AJ$1&gt;=$K210, AQ210, 0))</f>
        <v>0</v>
      </c>
      <c r="BW210">
        <f t="shared" si="293"/>
        <v>0</v>
      </c>
      <c r="BX210">
        <f t="shared" si="294"/>
        <v>0</v>
      </c>
    </row>
    <row r="211" spans="10:76" x14ac:dyDescent="0.35">
      <c r="K211" s="28">
        <v>346</v>
      </c>
      <c r="M211" s="35">
        <f>AutoScoreboard!K75</f>
        <v>0</v>
      </c>
      <c r="N211" s="35">
        <f>AutoScoreboard!L75</f>
        <v>0</v>
      </c>
      <c r="O211" s="28" t="e">
        <f t="shared" si="328"/>
        <v>#N/A</v>
      </c>
      <c r="P211" s="28" t="e">
        <f t="shared" si="329"/>
        <v>#N/A</v>
      </c>
      <c r="Q211" s="28" t="e">
        <f t="shared" si="295"/>
        <v>#N/A</v>
      </c>
      <c r="R211" s="28" t="e">
        <f t="shared" si="296"/>
        <v>#N/A</v>
      </c>
      <c r="S211" s="28" t="e">
        <f t="shared" si="297"/>
        <v>#N/A</v>
      </c>
      <c r="T211" s="28" t="e">
        <f t="shared" si="298"/>
        <v>#N/A</v>
      </c>
      <c r="U211" s="28" t="e">
        <f t="shared" si="299"/>
        <v>#N/A</v>
      </c>
      <c r="V211" s="28" t="e">
        <f t="shared" si="300"/>
        <v>#N/A</v>
      </c>
      <c r="W211" s="28" t="e">
        <f t="shared" si="301"/>
        <v>#N/A</v>
      </c>
      <c r="X211" s="28" t="e">
        <f t="shared" ref="X211:X217" si="331">ROUNDDOWN(W211/10, 0)+(IF(AND(COUNTIF(U208:U211, "SCORE")&gt;1, (ROUNDDOWN(W211/10, 0)+IF((ROUNDDOWN(W211/10,0)=(W211/10)), 0, 1))=X209), IF((ROUNDDOWN(W211/10,0)=(W211/10)), 1, 2), IF((ROUNDDOWN(W211/10,0)=(W211/10)), 0, 1)))</f>
        <v>#N/A</v>
      </c>
      <c r="Y211" s="28" t="e">
        <f t="shared" si="287"/>
        <v>#N/A</v>
      </c>
      <c r="Z211" t="e">
        <f>IF(OR(COUNTIF($V$166:V210, "LAST")&gt;0, COUNTIF($V$166:V210, "FINAL")&gt;0), "", IF(Q211=1, IF(U211="SCORE", VLOOKUP(S211, D:E, 2, FALSE), ""), ""))</f>
        <v>#N/A</v>
      </c>
      <c r="AA211" t="e">
        <f>IF(OR(COUNTIF($V$166:V210, "LAST")&gt;0, COUNTIF($V$166:V210, "FINAL")&gt;0), "", IF(Q211=2, IF(U211="SCORE", VLOOKUP(S211, D:F, 3, FALSE), ""), ""))</f>
        <v>#N/A</v>
      </c>
      <c r="AB211" t="e">
        <f>IF(AD211="","", MAX($AB$4:AB210)+1)</f>
        <v>#N/A</v>
      </c>
      <c r="AC211" t="e">
        <f>IF(AE211="","", MAX($AC$4:AC210)+1)</f>
        <v>#N/A</v>
      </c>
      <c r="AD211" t="e">
        <f t="shared" si="288"/>
        <v>#N/A</v>
      </c>
      <c r="AE211" t="e">
        <f t="shared" si="289"/>
        <v>#N/A</v>
      </c>
      <c r="AF211" t="e">
        <f t="shared" si="302"/>
        <v>#N/A</v>
      </c>
      <c r="AG211" t="e">
        <f t="shared" si="303"/>
        <v>#N/A</v>
      </c>
      <c r="AH211">
        <f t="shared" si="304"/>
        <v>0</v>
      </c>
      <c r="AI211">
        <f t="shared" si="290"/>
        <v>610</v>
      </c>
      <c r="AK211" t="str">
        <f t="shared" si="305"/>
        <v xml:space="preserve"> </v>
      </c>
      <c r="AL211" t="str">
        <f t="shared" si="277"/>
        <v xml:space="preserve"> </v>
      </c>
      <c r="AM211" t="str">
        <f t="shared" si="306"/>
        <v xml:space="preserve"> </v>
      </c>
      <c r="AN211" t="str">
        <f t="shared" si="307"/>
        <v xml:space="preserve"> </v>
      </c>
      <c r="AO211" t="str">
        <f t="shared" si="308"/>
        <v xml:space="preserve"> </v>
      </c>
      <c r="AP211" t="str">
        <f t="shared" si="309"/>
        <v xml:space="preserve"> </v>
      </c>
      <c r="AQ211" t="str">
        <f t="shared" si="310"/>
        <v xml:space="preserve"> </v>
      </c>
      <c r="AR211" t="str">
        <f t="shared" si="311"/>
        <v xml:space="preserve"> </v>
      </c>
      <c r="AS211" t="str">
        <f t="shared" si="312"/>
        <v xml:space="preserve"> </v>
      </c>
      <c r="AT211" t="str">
        <f t="shared" si="313"/>
        <v xml:space="preserve"> </v>
      </c>
      <c r="AU211" t="str">
        <f t="shared" si="314"/>
        <v xml:space="preserve"> </v>
      </c>
      <c r="AV211" t="str">
        <f t="shared" si="315"/>
        <v xml:space="preserve"> </v>
      </c>
      <c r="AW211" t="str">
        <f t="shared" si="316"/>
        <v xml:space="preserve"> </v>
      </c>
      <c r="AX211" t="str">
        <f t="shared" si="317"/>
        <v xml:space="preserve"> </v>
      </c>
      <c r="AY211" t="str">
        <f t="shared" si="318"/>
        <v xml:space="preserve"> </v>
      </c>
      <c r="AZ211" t="str">
        <f t="shared" si="319"/>
        <v xml:space="preserve"> </v>
      </c>
      <c r="BA211" t="str">
        <f t="shared" si="320"/>
        <v xml:space="preserve"> </v>
      </c>
      <c r="BB211" t="str">
        <f t="shared" si="321"/>
        <v xml:space="preserve"> </v>
      </c>
      <c r="BC211" t="str">
        <f t="shared" si="322"/>
        <v xml:space="preserve"> </v>
      </c>
      <c r="BD211" t="str">
        <f t="shared" si="323"/>
        <v xml:space="preserve"> </v>
      </c>
      <c r="BE211" t="str">
        <f t="shared" si="324"/>
        <v xml:space="preserve"> </v>
      </c>
      <c r="BF211" t="str">
        <f t="shared" si="325"/>
        <v xml:space="preserve"> </v>
      </c>
      <c r="BG211" t="str">
        <f t="shared" si="326"/>
        <v xml:space="preserve"> </v>
      </c>
      <c r="BH211" t="str">
        <f t="shared" si="327"/>
        <v xml:space="preserve"> </v>
      </c>
      <c r="BI211" t="str">
        <f t="shared" si="330"/>
        <v xml:space="preserve"> </v>
      </c>
      <c r="BN211" t="str">
        <f>IF(OR(COUNTIF($AV$166:AV211, "LAST")&gt;0, COUNTIF($AV$166:AV211, "FINAL")&gt;0), "", IF($AJ$1&gt;=$K211, IFERROR(BF211-BG211, 0), ""))</f>
        <v/>
      </c>
      <c r="BT211">
        <f t="shared" si="291"/>
        <v>0</v>
      </c>
      <c r="BU211">
        <f t="shared" si="292"/>
        <v>0</v>
      </c>
      <c r="BV211">
        <f>IF(OR(COUNTIF($AV$166:AV211, "LAST")&gt;0, COUNTIF($AV$166:AV211, "FINAL")&gt;0), "", IF($AJ$1&gt;=$K211, AQ211, 0))</f>
        <v>0</v>
      </c>
      <c r="BW211">
        <f t="shared" si="293"/>
        <v>0</v>
      </c>
      <c r="BX211">
        <f t="shared" si="294"/>
        <v>0</v>
      </c>
    </row>
    <row r="212" spans="10:76" x14ac:dyDescent="0.35">
      <c r="K212" s="28">
        <v>347</v>
      </c>
      <c r="M212" s="35">
        <f>AutoScoreboard!K76</f>
        <v>0</v>
      </c>
      <c r="N212" s="35">
        <f>AutoScoreboard!L76</f>
        <v>0</v>
      </c>
      <c r="O212" s="28" t="e">
        <f t="shared" si="328"/>
        <v>#N/A</v>
      </c>
      <c r="P212" s="28" t="e">
        <f t="shared" si="329"/>
        <v>#N/A</v>
      </c>
      <c r="Q212" s="28" t="e">
        <f t="shared" si="295"/>
        <v>#N/A</v>
      </c>
      <c r="R212" s="28" t="e">
        <f t="shared" si="296"/>
        <v>#N/A</v>
      </c>
      <c r="S212" s="28" t="e">
        <f t="shared" si="297"/>
        <v>#N/A</v>
      </c>
      <c r="T212" s="28" t="e">
        <f t="shared" si="298"/>
        <v>#N/A</v>
      </c>
      <c r="U212" s="28" t="e">
        <f t="shared" si="299"/>
        <v>#N/A</v>
      </c>
      <c r="V212" s="28" t="e">
        <f t="shared" si="300"/>
        <v>#N/A</v>
      </c>
      <c r="W212" s="28" t="e">
        <f t="shared" si="301"/>
        <v>#N/A</v>
      </c>
      <c r="X212" s="28" t="e">
        <f t="shared" si="331"/>
        <v>#N/A</v>
      </c>
      <c r="Y212" s="28" t="e">
        <f t="shared" si="287"/>
        <v>#N/A</v>
      </c>
      <c r="Z212" t="e">
        <f>IF(OR(COUNTIF($V$166:V211, "LAST")&gt;0, COUNTIF($V$166:V211, "FINAL")&gt;0), "", IF(Q212=1, IF(U212="SCORE", VLOOKUP(S212, D:E, 2, FALSE), ""), ""))</f>
        <v>#N/A</v>
      </c>
      <c r="AA212" t="e">
        <f>IF(OR(COUNTIF($V$166:V211, "LAST")&gt;0, COUNTIF($V$166:V211, "FINAL")&gt;0), "", IF(Q212=2, IF(U212="SCORE", VLOOKUP(S212, D:F, 3, FALSE), ""), ""))</f>
        <v>#N/A</v>
      </c>
      <c r="AB212" t="e">
        <f>IF(AD212="","", MAX($AB$4:AB211)+1)</f>
        <v>#N/A</v>
      </c>
      <c r="AC212" t="e">
        <f>IF(AE212="","", MAX($AC$4:AC211)+1)</f>
        <v>#N/A</v>
      </c>
      <c r="AD212" t="e">
        <f t="shared" si="288"/>
        <v>#N/A</v>
      </c>
      <c r="AE212" t="e">
        <f t="shared" si="289"/>
        <v>#N/A</v>
      </c>
      <c r="AF212" t="e">
        <f t="shared" si="302"/>
        <v>#N/A</v>
      </c>
      <c r="AG212" t="e">
        <f t="shared" si="303"/>
        <v>#N/A</v>
      </c>
      <c r="AH212">
        <f t="shared" si="304"/>
        <v>0</v>
      </c>
      <c r="AI212">
        <f t="shared" si="290"/>
        <v>610</v>
      </c>
      <c r="AK212" t="str">
        <f t="shared" si="305"/>
        <v xml:space="preserve"> </v>
      </c>
      <c r="AL212" t="str">
        <f t="shared" si="277"/>
        <v xml:space="preserve"> </v>
      </c>
      <c r="AM212" t="str">
        <f t="shared" si="306"/>
        <v xml:space="preserve"> </v>
      </c>
      <c r="AN212" t="str">
        <f t="shared" si="307"/>
        <v xml:space="preserve"> </v>
      </c>
      <c r="AO212" t="str">
        <f t="shared" si="308"/>
        <v xml:space="preserve"> </v>
      </c>
      <c r="AP212" t="str">
        <f t="shared" si="309"/>
        <v xml:space="preserve"> </v>
      </c>
      <c r="AQ212" t="str">
        <f t="shared" si="310"/>
        <v xml:space="preserve"> </v>
      </c>
      <c r="AR212" t="str">
        <f t="shared" si="311"/>
        <v xml:space="preserve"> </v>
      </c>
      <c r="AS212" t="str">
        <f t="shared" si="312"/>
        <v xml:space="preserve"> </v>
      </c>
      <c r="AT212" t="str">
        <f t="shared" si="313"/>
        <v xml:space="preserve"> </v>
      </c>
      <c r="AU212" t="str">
        <f t="shared" si="314"/>
        <v xml:space="preserve"> </v>
      </c>
      <c r="AV212" t="str">
        <f t="shared" si="315"/>
        <v xml:space="preserve"> </v>
      </c>
      <c r="AW212" t="str">
        <f t="shared" si="316"/>
        <v xml:space="preserve"> </v>
      </c>
      <c r="AX212" t="str">
        <f t="shared" si="317"/>
        <v xml:space="preserve"> </v>
      </c>
      <c r="AY212" t="str">
        <f t="shared" si="318"/>
        <v xml:space="preserve"> </v>
      </c>
      <c r="AZ212" t="str">
        <f t="shared" si="319"/>
        <v xml:space="preserve"> </v>
      </c>
      <c r="BA212" t="str">
        <f t="shared" si="320"/>
        <v xml:space="preserve"> </v>
      </c>
      <c r="BB212" t="str">
        <f t="shared" si="321"/>
        <v xml:space="preserve"> </v>
      </c>
      <c r="BC212" t="str">
        <f t="shared" si="322"/>
        <v xml:space="preserve"> </v>
      </c>
      <c r="BD212" t="str">
        <f t="shared" si="323"/>
        <v xml:space="preserve"> </v>
      </c>
      <c r="BE212" t="str">
        <f t="shared" si="324"/>
        <v xml:space="preserve"> </v>
      </c>
      <c r="BF212" t="str">
        <f t="shared" si="325"/>
        <v xml:space="preserve"> </v>
      </c>
      <c r="BG212" t="str">
        <f t="shared" si="326"/>
        <v xml:space="preserve"> </v>
      </c>
      <c r="BH212" t="str">
        <f t="shared" si="327"/>
        <v xml:space="preserve"> </v>
      </c>
      <c r="BI212" t="str">
        <f t="shared" si="330"/>
        <v xml:space="preserve"> </v>
      </c>
      <c r="BN212" t="str">
        <f>IF(OR(COUNTIF($AV$166:AV212, "LAST")&gt;0, COUNTIF($AV$166:AV212, "FINAL")&gt;0), "", IF($AJ$1&gt;=$K212, IFERROR(BF212-BG212, 0), ""))</f>
        <v/>
      </c>
      <c r="BT212">
        <f t="shared" si="291"/>
        <v>0</v>
      </c>
      <c r="BU212">
        <f t="shared" si="292"/>
        <v>0</v>
      </c>
      <c r="BV212">
        <f>IF(OR(COUNTIF($AV$166:AV212, "LAST")&gt;0, COUNTIF($AV$166:AV212, "FINAL")&gt;0), "", IF($AJ$1&gt;=$K212, AQ212, 0))</f>
        <v>0</v>
      </c>
      <c r="BW212">
        <f t="shared" si="293"/>
        <v>0</v>
      </c>
      <c r="BX212">
        <f t="shared" si="294"/>
        <v>0</v>
      </c>
    </row>
    <row r="213" spans="10:76" x14ac:dyDescent="0.35">
      <c r="K213" s="28">
        <v>348</v>
      </c>
      <c r="M213" s="35">
        <f>AutoScoreboard!K77</f>
        <v>0</v>
      </c>
      <c r="N213" s="35">
        <f>AutoScoreboard!L77</f>
        <v>0</v>
      </c>
      <c r="O213" s="28" t="e">
        <f t="shared" si="328"/>
        <v>#N/A</v>
      </c>
      <c r="P213" s="28" t="e">
        <f t="shared" si="329"/>
        <v>#N/A</v>
      </c>
      <c r="Q213" s="28" t="e">
        <f t="shared" si="295"/>
        <v>#N/A</v>
      </c>
      <c r="R213" s="28" t="e">
        <f t="shared" si="296"/>
        <v>#N/A</v>
      </c>
      <c r="S213" s="28" t="e">
        <f t="shared" si="297"/>
        <v>#N/A</v>
      </c>
      <c r="T213" s="28" t="e">
        <f t="shared" si="298"/>
        <v>#N/A</v>
      </c>
      <c r="U213" s="28" t="e">
        <f t="shared" si="299"/>
        <v>#N/A</v>
      </c>
      <c r="V213" s="28" t="e">
        <f t="shared" si="300"/>
        <v>#N/A</v>
      </c>
      <c r="W213" s="28" t="e">
        <f t="shared" si="301"/>
        <v>#N/A</v>
      </c>
      <c r="X213" s="28" t="e">
        <f t="shared" si="331"/>
        <v>#N/A</v>
      </c>
      <c r="Y213" s="28" t="e">
        <f t="shared" si="287"/>
        <v>#N/A</v>
      </c>
      <c r="Z213" t="e">
        <f>IF(OR(COUNTIF($V$166:V212, "LAST")&gt;0, COUNTIF($V$166:V212, "FINAL")&gt;0), "", IF(Q213=1, IF(U213="SCORE", VLOOKUP(S213, D:E, 2, FALSE), ""), ""))</f>
        <v>#N/A</v>
      </c>
      <c r="AA213" t="e">
        <f>IF(OR(COUNTIF($V$166:V212, "LAST")&gt;0, COUNTIF($V$166:V212, "FINAL")&gt;0), "", IF(Q213=2, IF(U213="SCORE", VLOOKUP(S213, D:F, 3, FALSE), ""), ""))</f>
        <v>#N/A</v>
      </c>
      <c r="AB213" t="e">
        <f>IF(AD213="","", MAX($AB$4:AB212)+1)</f>
        <v>#N/A</v>
      </c>
      <c r="AC213" t="e">
        <f>IF(AE213="","", MAX($AC$4:AC212)+1)</f>
        <v>#N/A</v>
      </c>
      <c r="AD213" t="e">
        <f t="shared" si="288"/>
        <v>#N/A</v>
      </c>
      <c r="AE213" t="e">
        <f t="shared" si="289"/>
        <v>#N/A</v>
      </c>
      <c r="AF213" t="e">
        <f t="shared" si="302"/>
        <v>#N/A</v>
      </c>
      <c r="AG213" t="e">
        <f t="shared" si="303"/>
        <v>#N/A</v>
      </c>
      <c r="AH213">
        <f t="shared" si="304"/>
        <v>0</v>
      </c>
      <c r="AI213">
        <f t="shared" si="290"/>
        <v>610</v>
      </c>
      <c r="AK213" t="str">
        <f t="shared" si="305"/>
        <v xml:space="preserve"> </v>
      </c>
      <c r="AL213" t="str">
        <f t="shared" si="277"/>
        <v xml:space="preserve"> </v>
      </c>
      <c r="AM213" t="str">
        <f t="shared" si="306"/>
        <v xml:space="preserve"> </v>
      </c>
      <c r="AN213" t="str">
        <f t="shared" si="307"/>
        <v xml:space="preserve"> </v>
      </c>
      <c r="AO213" t="str">
        <f t="shared" si="308"/>
        <v xml:space="preserve"> </v>
      </c>
      <c r="AP213" t="str">
        <f t="shared" si="309"/>
        <v xml:space="preserve"> </v>
      </c>
      <c r="AQ213" t="str">
        <f t="shared" si="310"/>
        <v xml:space="preserve"> </v>
      </c>
      <c r="AR213" t="str">
        <f t="shared" si="311"/>
        <v xml:space="preserve"> </v>
      </c>
      <c r="AS213" t="str">
        <f t="shared" si="312"/>
        <v xml:space="preserve"> </v>
      </c>
      <c r="AT213" t="str">
        <f t="shared" si="313"/>
        <v xml:space="preserve"> </v>
      </c>
      <c r="AU213" t="str">
        <f t="shared" si="314"/>
        <v xml:space="preserve"> </v>
      </c>
      <c r="AV213" t="str">
        <f t="shared" si="315"/>
        <v xml:space="preserve"> </v>
      </c>
      <c r="AW213" t="str">
        <f t="shared" si="316"/>
        <v xml:space="preserve"> </v>
      </c>
      <c r="AX213" t="str">
        <f t="shared" si="317"/>
        <v xml:space="preserve"> </v>
      </c>
      <c r="AY213" t="str">
        <f t="shared" si="318"/>
        <v xml:space="preserve"> </v>
      </c>
      <c r="AZ213" t="str">
        <f t="shared" si="319"/>
        <v xml:space="preserve"> </v>
      </c>
      <c r="BA213" t="str">
        <f t="shared" si="320"/>
        <v xml:space="preserve"> </v>
      </c>
      <c r="BB213" t="str">
        <f t="shared" si="321"/>
        <v xml:space="preserve"> </v>
      </c>
      <c r="BC213" t="str">
        <f t="shared" si="322"/>
        <v xml:space="preserve"> </v>
      </c>
      <c r="BD213" t="str">
        <f t="shared" si="323"/>
        <v xml:space="preserve"> </v>
      </c>
      <c r="BE213" t="str">
        <f t="shared" si="324"/>
        <v xml:space="preserve"> </v>
      </c>
      <c r="BF213" t="str">
        <f t="shared" si="325"/>
        <v xml:space="preserve"> </v>
      </c>
      <c r="BG213" t="str">
        <f t="shared" si="326"/>
        <v xml:space="preserve"> </v>
      </c>
      <c r="BH213" t="str">
        <f t="shared" si="327"/>
        <v xml:space="preserve"> </v>
      </c>
      <c r="BI213" t="str">
        <f t="shared" si="330"/>
        <v xml:space="preserve"> </v>
      </c>
      <c r="BN213" t="str">
        <f>IF(OR(COUNTIF($AV$166:AV213, "LAST")&gt;0, COUNTIF($AV$166:AV213, "FINAL")&gt;0), "", IF($AJ$1&gt;=$K213, IFERROR(BF213-BG213, 0), ""))</f>
        <v/>
      </c>
      <c r="BT213">
        <f t="shared" si="291"/>
        <v>0</v>
      </c>
      <c r="BU213">
        <f t="shared" si="292"/>
        <v>0</v>
      </c>
      <c r="BV213">
        <f>IF(OR(COUNTIF($AV$166:AV213, "LAST")&gt;0, COUNTIF($AV$166:AV213, "FINAL")&gt;0), "", IF($AJ$1&gt;=$K213, AQ213, 0))</f>
        <v>0</v>
      </c>
      <c r="BW213">
        <f t="shared" si="293"/>
        <v>0</v>
      </c>
      <c r="BX213">
        <f t="shared" si="294"/>
        <v>0</v>
      </c>
    </row>
    <row r="214" spans="10:76" x14ac:dyDescent="0.35">
      <c r="K214" s="28">
        <v>349</v>
      </c>
      <c r="M214" s="35">
        <f>AutoScoreboard!K78</f>
        <v>0</v>
      </c>
      <c r="N214" s="35">
        <f>AutoScoreboard!L78</f>
        <v>0</v>
      </c>
      <c r="O214" s="28" t="e">
        <f t="shared" si="328"/>
        <v>#N/A</v>
      </c>
      <c r="P214" s="28" t="e">
        <f t="shared" si="329"/>
        <v>#N/A</v>
      </c>
      <c r="Q214" s="28" t="e">
        <f t="shared" si="295"/>
        <v>#N/A</v>
      </c>
      <c r="R214" s="28" t="e">
        <f t="shared" si="296"/>
        <v>#N/A</v>
      </c>
      <c r="S214" s="28" t="e">
        <f t="shared" si="297"/>
        <v>#N/A</v>
      </c>
      <c r="T214" s="28" t="e">
        <f t="shared" si="298"/>
        <v>#N/A</v>
      </c>
      <c r="U214" s="28" t="e">
        <f t="shared" si="299"/>
        <v>#N/A</v>
      </c>
      <c r="V214" s="28" t="e">
        <f t="shared" si="300"/>
        <v>#N/A</v>
      </c>
      <c r="W214" s="28" t="e">
        <f t="shared" si="301"/>
        <v>#N/A</v>
      </c>
      <c r="X214" s="28" t="e">
        <f t="shared" si="331"/>
        <v>#N/A</v>
      </c>
      <c r="Y214" s="28" t="e">
        <f t="shared" si="287"/>
        <v>#N/A</v>
      </c>
      <c r="Z214" t="e">
        <f>IF(OR(COUNTIF($V$166:V213, "LAST")&gt;0, COUNTIF($V$166:V213, "FINAL")&gt;0), "", IF(Q214=1, IF(U214="SCORE", VLOOKUP(S214, D:E, 2, FALSE), ""), ""))</f>
        <v>#N/A</v>
      </c>
      <c r="AA214" t="e">
        <f>IF(OR(COUNTIF($V$166:V213, "LAST")&gt;0, COUNTIF($V$166:V213, "FINAL")&gt;0), "", IF(Q214=2, IF(U214="SCORE", VLOOKUP(S214, D:F, 3, FALSE), ""), ""))</f>
        <v>#N/A</v>
      </c>
      <c r="AB214" t="e">
        <f>IF(AD214="","", MAX($AB$4:AB213)+1)</f>
        <v>#N/A</v>
      </c>
      <c r="AC214" t="e">
        <f>IF(AE214="","", MAX($AC$4:AC213)+1)</f>
        <v>#N/A</v>
      </c>
      <c r="AD214" t="e">
        <f t="shared" si="288"/>
        <v>#N/A</v>
      </c>
      <c r="AE214" t="e">
        <f t="shared" si="289"/>
        <v>#N/A</v>
      </c>
      <c r="AF214" t="e">
        <f t="shared" si="302"/>
        <v>#N/A</v>
      </c>
      <c r="AG214" t="e">
        <f t="shared" si="303"/>
        <v>#N/A</v>
      </c>
      <c r="AH214">
        <f t="shared" si="304"/>
        <v>0</v>
      </c>
      <c r="AI214">
        <f t="shared" si="290"/>
        <v>610</v>
      </c>
      <c r="AK214" t="str">
        <f t="shared" si="305"/>
        <v xml:space="preserve"> </v>
      </c>
      <c r="AL214" t="str">
        <f t="shared" si="277"/>
        <v xml:space="preserve"> </v>
      </c>
      <c r="AM214" t="str">
        <f t="shared" si="306"/>
        <v xml:space="preserve"> </v>
      </c>
      <c r="AN214" t="str">
        <f t="shared" si="307"/>
        <v xml:space="preserve"> </v>
      </c>
      <c r="AO214" t="str">
        <f t="shared" si="308"/>
        <v xml:space="preserve"> </v>
      </c>
      <c r="AP214" t="str">
        <f t="shared" si="309"/>
        <v xml:space="preserve"> </v>
      </c>
      <c r="AQ214" t="str">
        <f t="shared" si="310"/>
        <v xml:space="preserve"> </v>
      </c>
      <c r="AR214" t="str">
        <f t="shared" si="311"/>
        <v xml:space="preserve"> </v>
      </c>
      <c r="AS214" t="str">
        <f t="shared" si="312"/>
        <v xml:space="preserve"> </v>
      </c>
      <c r="AT214" t="str">
        <f t="shared" si="313"/>
        <v xml:space="preserve"> </v>
      </c>
      <c r="AU214" t="str">
        <f t="shared" si="314"/>
        <v xml:space="preserve"> </v>
      </c>
      <c r="AV214" t="str">
        <f t="shared" si="315"/>
        <v xml:space="preserve"> </v>
      </c>
      <c r="AW214" t="str">
        <f t="shared" si="316"/>
        <v xml:space="preserve"> </v>
      </c>
      <c r="AX214" t="str">
        <f t="shared" si="317"/>
        <v xml:space="preserve"> </v>
      </c>
      <c r="AY214" t="str">
        <f t="shared" si="318"/>
        <v xml:space="preserve"> </v>
      </c>
      <c r="AZ214" t="str">
        <f t="shared" si="319"/>
        <v xml:space="preserve"> </v>
      </c>
      <c r="BA214" t="str">
        <f t="shared" si="320"/>
        <v xml:space="preserve"> </v>
      </c>
      <c r="BB214" t="str">
        <f t="shared" si="321"/>
        <v xml:space="preserve"> </v>
      </c>
      <c r="BC214" t="str">
        <f t="shared" si="322"/>
        <v xml:space="preserve"> </v>
      </c>
      <c r="BD214" t="str">
        <f t="shared" si="323"/>
        <v xml:space="preserve"> </v>
      </c>
      <c r="BE214" t="str">
        <f t="shared" si="324"/>
        <v xml:space="preserve"> </v>
      </c>
      <c r="BF214" t="str">
        <f t="shared" si="325"/>
        <v xml:space="preserve"> </v>
      </c>
      <c r="BG214" t="str">
        <f t="shared" si="326"/>
        <v xml:space="preserve"> </v>
      </c>
      <c r="BH214" t="str">
        <f t="shared" si="327"/>
        <v xml:space="preserve"> </v>
      </c>
      <c r="BI214" t="str">
        <f t="shared" si="330"/>
        <v xml:space="preserve"> </v>
      </c>
      <c r="BN214" t="str">
        <f>IF(OR(COUNTIF($AV$166:AV214, "LAST")&gt;0, COUNTIF($AV$166:AV214, "FINAL")&gt;0), "", IF($AJ$1&gt;=$K214, IFERROR(BF214-BG214, 0), ""))</f>
        <v/>
      </c>
      <c r="BT214">
        <f t="shared" si="291"/>
        <v>0</v>
      </c>
      <c r="BU214">
        <f t="shared" si="292"/>
        <v>0</v>
      </c>
      <c r="BV214">
        <f>IF(OR(COUNTIF($AV$166:AV214, "LAST")&gt;0, COUNTIF($AV$166:AV214, "FINAL")&gt;0), "", IF($AJ$1&gt;=$K214, AQ214, 0))</f>
        <v>0</v>
      </c>
      <c r="BW214">
        <f t="shared" si="293"/>
        <v>0</v>
      </c>
      <c r="BX214">
        <f t="shared" si="294"/>
        <v>0</v>
      </c>
    </row>
    <row r="215" spans="10:76" x14ac:dyDescent="0.35">
      <c r="K215" s="28">
        <v>350</v>
      </c>
      <c r="M215" s="35">
        <f>AutoScoreboard!K79</f>
        <v>0</v>
      </c>
      <c r="N215" s="35">
        <f>AutoScoreboard!L79</f>
        <v>0</v>
      </c>
      <c r="O215" s="28" t="e">
        <f t="shared" si="328"/>
        <v>#N/A</v>
      </c>
      <c r="P215" s="28" t="e">
        <f t="shared" si="329"/>
        <v>#N/A</v>
      </c>
      <c r="Q215" s="28" t="e">
        <f t="shared" si="295"/>
        <v>#N/A</v>
      </c>
      <c r="R215" s="28" t="e">
        <f t="shared" si="296"/>
        <v>#N/A</v>
      </c>
      <c r="S215" s="28" t="e">
        <f t="shared" si="297"/>
        <v>#N/A</v>
      </c>
      <c r="T215" s="28" t="e">
        <f t="shared" si="298"/>
        <v>#N/A</v>
      </c>
      <c r="U215" s="28" t="e">
        <f t="shared" si="299"/>
        <v>#N/A</v>
      </c>
      <c r="V215" s="28" t="e">
        <f t="shared" si="300"/>
        <v>#N/A</v>
      </c>
      <c r="W215" s="28" t="e">
        <f t="shared" si="301"/>
        <v>#N/A</v>
      </c>
      <c r="X215" s="28" t="e">
        <f t="shared" si="331"/>
        <v>#N/A</v>
      </c>
      <c r="Y215" s="28" t="e">
        <f t="shared" si="287"/>
        <v>#N/A</v>
      </c>
      <c r="Z215" t="e">
        <f>IF(OR(COUNTIF($V$166:V214, "LAST")&gt;0, COUNTIF($V$166:V214, "FINAL")&gt;0), "", IF(Q215=1, IF(U215="SCORE", VLOOKUP(S215, D:E, 2, FALSE), ""), ""))</f>
        <v>#N/A</v>
      </c>
      <c r="AA215" t="e">
        <f>IF(OR(COUNTIF($V$166:V214, "LAST")&gt;0, COUNTIF($V$166:V214, "FINAL")&gt;0), "", IF(Q215=2, IF(U215="SCORE", VLOOKUP(S215, D:F, 3, FALSE), ""), ""))</f>
        <v>#N/A</v>
      </c>
      <c r="AB215" t="e">
        <f>IF(AD215="","", MAX($AB$4:AB214)+1)</f>
        <v>#N/A</v>
      </c>
      <c r="AC215" t="e">
        <f>IF(AE215="","", MAX($AC$4:AC214)+1)</f>
        <v>#N/A</v>
      </c>
      <c r="AD215" t="e">
        <f t="shared" si="288"/>
        <v>#N/A</v>
      </c>
      <c r="AE215" t="e">
        <f t="shared" si="289"/>
        <v>#N/A</v>
      </c>
      <c r="AF215" t="e">
        <f t="shared" si="302"/>
        <v>#N/A</v>
      </c>
      <c r="AG215" t="e">
        <f t="shared" si="303"/>
        <v>#N/A</v>
      </c>
      <c r="AH215">
        <f t="shared" si="304"/>
        <v>0</v>
      </c>
      <c r="AI215">
        <f t="shared" si="290"/>
        <v>610</v>
      </c>
      <c r="AK215" t="str">
        <f t="shared" si="305"/>
        <v xml:space="preserve"> </v>
      </c>
      <c r="AL215" t="str">
        <f t="shared" si="277"/>
        <v xml:space="preserve"> </v>
      </c>
      <c r="AM215" t="str">
        <f t="shared" si="306"/>
        <v xml:space="preserve"> </v>
      </c>
      <c r="AN215" t="str">
        <f t="shared" si="307"/>
        <v xml:space="preserve"> </v>
      </c>
      <c r="AO215" t="str">
        <f t="shared" si="308"/>
        <v xml:space="preserve"> </v>
      </c>
      <c r="AP215" t="str">
        <f t="shared" si="309"/>
        <v xml:space="preserve"> </v>
      </c>
      <c r="AQ215" t="str">
        <f t="shared" si="310"/>
        <v xml:space="preserve"> </v>
      </c>
      <c r="AR215" t="str">
        <f t="shared" si="311"/>
        <v xml:space="preserve"> </v>
      </c>
      <c r="AS215" t="str">
        <f t="shared" si="312"/>
        <v xml:space="preserve"> </v>
      </c>
      <c r="AT215" t="str">
        <f t="shared" si="313"/>
        <v xml:space="preserve"> </v>
      </c>
      <c r="AU215" t="str">
        <f t="shared" si="314"/>
        <v xml:space="preserve"> </v>
      </c>
      <c r="AV215" t="str">
        <f t="shared" si="315"/>
        <v xml:space="preserve"> </v>
      </c>
      <c r="AW215" t="str">
        <f t="shared" si="316"/>
        <v xml:space="preserve"> </v>
      </c>
      <c r="AX215" t="str">
        <f t="shared" si="317"/>
        <v xml:space="preserve"> </v>
      </c>
      <c r="AY215" t="str">
        <f t="shared" si="318"/>
        <v xml:space="preserve"> </v>
      </c>
      <c r="AZ215" t="str">
        <f t="shared" si="319"/>
        <v xml:space="preserve"> </v>
      </c>
      <c r="BA215" t="str">
        <f t="shared" si="320"/>
        <v xml:space="preserve"> </v>
      </c>
      <c r="BB215" t="str">
        <f t="shared" si="321"/>
        <v xml:space="preserve"> </v>
      </c>
      <c r="BC215" t="str">
        <f t="shared" si="322"/>
        <v xml:space="preserve"> </v>
      </c>
      <c r="BD215" t="str">
        <f t="shared" si="323"/>
        <v xml:space="preserve"> </v>
      </c>
      <c r="BE215" t="str">
        <f t="shared" si="324"/>
        <v xml:space="preserve"> </v>
      </c>
      <c r="BF215" t="str">
        <f t="shared" si="325"/>
        <v xml:space="preserve"> </v>
      </c>
      <c r="BG215" t="str">
        <f t="shared" si="326"/>
        <v xml:space="preserve"> </v>
      </c>
      <c r="BH215" t="str">
        <f t="shared" si="327"/>
        <v xml:space="preserve"> </v>
      </c>
      <c r="BI215" t="str">
        <f t="shared" si="330"/>
        <v xml:space="preserve"> </v>
      </c>
      <c r="BN215" t="str">
        <f>IF(OR(COUNTIF($AV$166:AV215, "LAST")&gt;0, COUNTIF($AV$166:AV215, "FINAL")&gt;0), "", IF($AJ$1&gt;=$K215, IFERROR(BF215-BG215, 0), ""))</f>
        <v/>
      </c>
      <c r="BT215">
        <f t="shared" si="291"/>
        <v>0</v>
      </c>
      <c r="BU215">
        <f t="shared" si="292"/>
        <v>0</v>
      </c>
      <c r="BV215">
        <f>IF(OR(COUNTIF($AV$166:AV215, "LAST")&gt;0, COUNTIF($AV$166:AV215, "FINAL")&gt;0), "", IF($AJ$1&gt;=$K215, AQ215, 0))</f>
        <v>0</v>
      </c>
      <c r="BW215">
        <f t="shared" si="293"/>
        <v>0</v>
      </c>
      <c r="BX215">
        <f t="shared" si="294"/>
        <v>0</v>
      </c>
    </row>
    <row r="216" spans="10:76" x14ac:dyDescent="0.35">
      <c r="K216" s="28">
        <v>351</v>
      </c>
      <c r="M216" s="35">
        <f>AutoScoreboard!K80</f>
        <v>0</v>
      </c>
      <c r="N216" s="35">
        <f>AutoScoreboard!L80</f>
        <v>0</v>
      </c>
      <c r="O216" s="28" t="e">
        <f t="shared" si="328"/>
        <v>#N/A</v>
      </c>
      <c r="P216" s="28" t="e">
        <f t="shared" si="329"/>
        <v>#N/A</v>
      </c>
      <c r="Q216" s="28" t="e">
        <f t="shared" si="295"/>
        <v>#N/A</v>
      </c>
      <c r="R216" s="28" t="e">
        <f t="shared" si="296"/>
        <v>#N/A</v>
      </c>
      <c r="S216" s="28" t="e">
        <f t="shared" si="297"/>
        <v>#N/A</v>
      </c>
      <c r="T216" s="28" t="e">
        <f t="shared" si="298"/>
        <v>#N/A</v>
      </c>
      <c r="U216" s="28" t="e">
        <f t="shared" si="299"/>
        <v>#N/A</v>
      </c>
      <c r="V216" s="28" t="e">
        <f t="shared" si="300"/>
        <v>#N/A</v>
      </c>
      <c r="W216" s="28" t="e">
        <f t="shared" si="301"/>
        <v>#N/A</v>
      </c>
      <c r="X216" s="28" t="e">
        <f t="shared" si="331"/>
        <v>#N/A</v>
      </c>
      <c r="Y216" s="28" t="e">
        <f t="shared" si="287"/>
        <v>#N/A</v>
      </c>
      <c r="Z216" t="e">
        <f>IF(OR(COUNTIF($V$166:V215, "LAST")&gt;0, COUNTIF($V$166:V215, "FINAL")&gt;0), "", IF(Q216=1, IF(U216="SCORE", VLOOKUP(S216, D:E, 2, FALSE), ""), ""))</f>
        <v>#N/A</v>
      </c>
      <c r="AA216" t="e">
        <f>IF(OR(COUNTIF($V$166:V215, "LAST")&gt;0, COUNTIF($V$166:V215, "FINAL")&gt;0), "", IF(Q216=2, IF(U216="SCORE", VLOOKUP(S216, D:F, 3, FALSE), ""), ""))</f>
        <v>#N/A</v>
      </c>
      <c r="AB216" t="e">
        <f>IF(AD216="","", MAX($AB$4:AB215)+1)</f>
        <v>#N/A</v>
      </c>
      <c r="AC216" t="e">
        <f>IF(AE216="","", MAX($AC$4:AC215)+1)</f>
        <v>#N/A</v>
      </c>
      <c r="AD216" t="e">
        <f t="shared" si="288"/>
        <v>#N/A</v>
      </c>
      <c r="AE216" t="e">
        <f t="shared" si="289"/>
        <v>#N/A</v>
      </c>
      <c r="AF216" t="e">
        <f t="shared" si="302"/>
        <v>#N/A</v>
      </c>
      <c r="AG216" t="e">
        <f t="shared" si="303"/>
        <v>#N/A</v>
      </c>
      <c r="AH216">
        <f t="shared" si="304"/>
        <v>0</v>
      </c>
      <c r="AI216">
        <f t="shared" si="290"/>
        <v>610</v>
      </c>
      <c r="AK216" t="str">
        <f t="shared" si="305"/>
        <v xml:space="preserve"> </v>
      </c>
      <c r="AL216" t="str">
        <f t="shared" si="277"/>
        <v xml:space="preserve"> </v>
      </c>
      <c r="AM216" t="str">
        <f t="shared" si="306"/>
        <v xml:space="preserve"> </v>
      </c>
      <c r="AN216" t="str">
        <f t="shared" si="307"/>
        <v xml:space="preserve"> </v>
      </c>
      <c r="AO216" t="str">
        <f t="shared" si="308"/>
        <v xml:space="preserve"> </v>
      </c>
      <c r="AP216" t="str">
        <f t="shared" si="309"/>
        <v xml:space="preserve"> </v>
      </c>
      <c r="AQ216" t="str">
        <f t="shared" si="310"/>
        <v xml:space="preserve"> </v>
      </c>
      <c r="AR216" t="str">
        <f t="shared" si="311"/>
        <v xml:space="preserve"> </v>
      </c>
      <c r="AS216" t="str">
        <f t="shared" si="312"/>
        <v xml:space="preserve"> </v>
      </c>
      <c r="AT216" t="str">
        <f t="shared" si="313"/>
        <v xml:space="preserve"> </v>
      </c>
      <c r="AU216" t="str">
        <f t="shared" si="314"/>
        <v xml:space="preserve"> </v>
      </c>
      <c r="AV216" t="str">
        <f t="shared" si="315"/>
        <v xml:space="preserve"> </v>
      </c>
      <c r="AW216" t="str">
        <f t="shared" si="316"/>
        <v xml:space="preserve"> </v>
      </c>
      <c r="AX216" t="str">
        <f t="shared" si="317"/>
        <v xml:space="preserve"> </v>
      </c>
      <c r="AY216" t="str">
        <f t="shared" si="318"/>
        <v xml:space="preserve"> </v>
      </c>
      <c r="AZ216" t="str">
        <f t="shared" si="319"/>
        <v xml:space="preserve"> </v>
      </c>
      <c r="BA216" t="str">
        <f t="shared" si="320"/>
        <v xml:space="preserve"> </v>
      </c>
      <c r="BB216" t="str">
        <f t="shared" si="321"/>
        <v xml:space="preserve"> </v>
      </c>
      <c r="BC216" t="str">
        <f t="shared" si="322"/>
        <v xml:space="preserve"> </v>
      </c>
      <c r="BD216" t="str">
        <f t="shared" si="323"/>
        <v xml:space="preserve"> </v>
      </c>
      <c r="BE216" t="str">
        <f t="shared" si="324"/>
        <v xml:space="preserve"> </v>
      </c>
      <c r="BF216" t="str">
        <f t="shared" si="325"/>
        <v xml:space="preserve"> </v>
      </c>
      <c r="BG216" t="str">
        <f t="shared" si="326"/>
        <v xml:space="preserve"> </v>
      </c>
      <c r="BH216" t="str">
        <f t="shared" si="327"/>
        <v xml:space="preserve"> </v>
      </c>
      <c r="BI216" t="str">
        <f t="shared" si="330"/>
        <v xml:space="preserve"> </v>
      </c>
      <c r="BN216" t="str">
        <f>IF(OR(COUNTIF($AV$166:AV216, "LAST")&gt;0, COUNTIF($AV$166:AV216, "FINAL")&gt;0), "", IF($AJ$1&gt;=$K216, IFERROR(BF216-BG216, 0), ""))</f>
        <v/>
      </c>
      <c r="BT216">
        <f t="shared" si="291"/>
        <v>0</v>
      </c>
      <c r="BU216">
        <f t="shared" si="292"/>
        <v>0</v>
      </c>
      <c r="BV216">
        <f>IF(OR(COUNTIF($AV$166:AV216, "LAST")&gt;0, COUNTIF($AV$166:AV216, "FINAL")&gt;0), "", IF($AJ$1&gt;=$K216, AQ216, 0))</f>
        <v>0</v>
      </c>
      <c r="BW216">
        <f t="shared" si="293"/>
        <v>0</v>
      </c>
      <c r="BX216">
        <f t="shared" si="294"/>
        <v>0</v>
      </c>
    </row>
    <row r="217" spans="10:76" x14ac:dyDescent="0.35">
      <c r="K217" s="28">
        <v>352</v>
      </c>
      <c r="M217" s="35">
        <f>AutoScoreboard!K81</f>
        <v>0</v>
      </c>
      <c r="N217" s="35">
        <f>AutoScoreboard!L81</f>
        <v>0</v>
      </c>
      <c r="O217" s="28" t="e">
        <f t="shared" si="328"/>
        <v>#N/A</v>
      </c>
      <c r="P217" s="28" t="e">
        <f t="shared" si="329"/>
        <v>#N/A</v>
      </c>
      <c r="Q217" s="28" t="e">
        <f t="shared" si="295"/>
        <v>#N/A</v>
      </c>
      <c r="R217" s="28" t="e">
        <f t="shared" si="296"/>
        <v>#N/A</v>
      </c>
      <c r="S217" s="28" t="e">
        <f t="shared" si="297"/>
        <v>#N/A</v>
      </c>
      <c r="T217" s="28" t="e">
        <f t="shared" si="298"/>
        <v>#N/A</v>
      </c>
      <c r="U217" s="28" t="e">
        <f t="shared" si="299"/>
        <v>#N/A</v>
      </c>
      <c r="V217" s="28" t="e">
        <f t="shared" si="300"/>
        <v>#N/A</v>
      </c>
      <c r="W217" s="28" t="e">
        <f t="shared" si="301"/>
        <v>#N/A</v>
      </c>
      <c r="X217" s="28" t="e">
        <f t="shared" si="331"/>
        <v>#N/A</v>
      </c>
      <c r="Y217" s="28" t="e">
        <f t="shared" si="287"/>
        <v>#N/A</v>
      </c>
      <c r="Z217" t="e">
        <f>IF(OR(COUNTIF($V$166:V216, "LAST")&gt;0, COUNTIF($V$166:V216, "FINAL")&gt;0), "", IF(Q217=1, IF(U217="SCORE", VLOOKUP(S217, D:E, 2, FALSE), ""), ""))</f>
        <v>#N/A</v>
      </c>
      <c r="AA217" t="e">
        <f>IF(OR(COUNTIF($V$166:V216, "LAST")&gt;0, COUNTIF($V$166:V216, "FINAL")&gt;0), "", IF(Q217=2, IF(U217="SCORE", VLOOKUP(S217, D:F, 3, FALSE), ""), ""))</f>
        <v>#N/A</v>
      </c>
      <c r="AB217" t="e">
        <f>IF(AD217="","", MAX($AB$4:AB216)+1)</f>
        <v>#N/A</v>
      </c>
      <c r="AC217" t="e">
        <f>IF(AE217="","", MAX($AC$4:AC216)+1)</f>
        <v>#N/A</v>
      </c>
      <c r="AD217" t="e">
        <f t="shared" si="288"/>
        <v>#N/A</v>
      </c>
      <c r="AE217" t="e">
        <f t="shared" si="289"/>
        <v>#N/A</v>
      </c>
      <c r="AF217" t="e">
        <f t="shared" si="302"/>
        <v>#N/A</v>
      </c>
      <c r="AG217" t="e">
        <f t="shared" si="303"/>
        <v>#N/A</v>
      </c>
      <c r="AH217">
        <f t="shared" si="304"/>
        <v>0</v>
      </c>
      <c r="AI217">
        <f t="shared" si="290"/>
        <v>610</v>
      </c>
      <c r="AK217" t="str">
        <f t="shared" si="305"/>
        <v xml:space="preserve"> </v>
      </c>
      <c r="AL217" t="str">
        <f t="shared" si="277"/>
        <v xml:space="preserve"> </v>
      </c>
      <c r="AM217" t="str">
        <f t="shared" si="306"/>
        <v xml:space="preserve"> </v>
      </c>
      <c r="AN217" t="str">
        <f t="shared" si="307"/>
        <v xml:space="preserve"> </v>
      </c>
      <c r="AO217" t="str">
        <f t="shared" si="308"/>
        <v xml:space="preserve"> </v>
      </c>
      <c r="AP217" t="str">
        <f t="shared" si="309"/>
        <v xml:space="preserve"> </v>
      </c>
      <c r="AQ217" t="str">
        <f t="shared" si="310"/>
        <v xml:space="preserve"> </v>
      </c>
      <c r="AR217" t="str">
        <f t="shared" si="311"/>
        <v xml:space="preserve"> </v>
      </c>
      <c r="AS217" t="str">
        <f t="shared" si="312"/>
        <v xml:space="preserve"> </v>
      </c>
      <c r="AT217" t="str">
        <f t="shared" si="313"/>
        <v xml:space="preserve"> </v>
      </c>
      <c r="AU217" t="str">
        <f t="shared" si="314"/>
        <v xml:space="preserve"> </v>
      </c>
      <c r="AV217" t="str">
        <f t="shared" si="315"/>
        <v xml:space="preserve"> </v>
      </c>
      <c r="AW217" t="str">
        <f t="shared" si="316"/>
        <v xml:space="preserve"> </v>
      </c>
      <c r="AX217" t="str">
        <f t="shared" si="317"/>
        <v xml:space="preserve"> </v>
      </c>
      <c r="AY217" t="str">
        <f t="shared" si="318"/>
        <v xml:space="preserve"> </v>
      </c>
      <c r="AZ217" t="str">
        <f t="shared" si="319"/>
        <v xml:space="preserve"> </v>
      </c>
      <c r="BA217" t="str">
        <f t="shared" si="320"/>
        <v xml:space="preserve"> </v>
      </c>
      <c r="BB217" t="str">
        <f t="shared" si="321"/>
        <v xml:space="preserve"> </v>
      </c>
      <c r="BC217" t="str">
        <f t="shared" si="322"/>
        <v xml:space="preserve"> </v>
      </c>
      <c r="BD217" t="str">
        <f t="shared" si="323"/>
        <v xml:space="preserve"> </v>
      </c>
      <c r="BE217" t="str">
        <f t="shared" si="324"/>
        <v xml:space="preserve"> </v>
      </c>
      <c r="BF217" t="str">
        <f t="shared" si="325"/>
        <v xml:space="preserve"> </v>
      </c>
      <c r="BG217" t="str">
        <f t="shared" si="326"/>
        <v xml:space="preserve"> </v>
      </c>
      <c r="BH217" t="str">
        <f t="shared" si="327"/>
        <v xml:space="preserve"> </v>
      </c>
      <c r="BI217" t="str">
        <f t="shared" si="330"/>
        <v xml:space="preserve"> </v>
      </c>
      <c r="BN217" t="str">
        <f>IF(OR(COUNTIF($AV$166:AV217, "LAST")&gt;0, COUNTIF($AV$166:AV217, "FINAL")&gt;0), "", IF($AJ$1&gt;=$K217, IFERROR(BF217-BG217, 0), ""))</f>
        <v/>
      </c>
      <c r="BT217">
        <f t="shared" si="291"/>
        <v>0</v>
      </c>
      <c r="BU217">
        <f t="shared" si="292"/>
        <v>0</v>
      </c>
      <c r="BV217">
        <f>IF(OR(COUNTIF($AV$166:AV217, "LAST")&gt;0, COUNTIF($AV$166:AV217, "FINAL")&gt;0), "", IF($AJ$1&gt;=$K217, AQ217, 0))</f>
        <v>0</v>
      </c>
      <c r="BW217">
        <f t="shared" si="293"/>
        <v>0</v>
      </c>
      <c r="BX217">
        <f t="shared" si="294"/>
        <v>0</v>
      </c>
    </row>
    <row r="218" spans="10:76" x14ac:dyDescent="0.35">
      <c r="BK218">
        <f>IFERROR(IFERROR(IF(COUNTIF(AV220:AX298, "FINAL")&gt;0, VLOOKUP("FINAL", AV220:AX298, 3, FALSE)-AX220, VLOOKUP("LAST", AV220:AX298, 3, FALSE)-AX220), MAX(AX220:AX298)-AX220), 0)</f>
        <v>0</v>
      </c>
    </row>
    <row r="219" spans="10:76" x14ac:dyDescent="0.35">
      <c r="J219" t="s">
        <v>3500</v>
      </c>
      <c r="K219" s="28" t="s">
        <v>3477</v>
      </c>
      <c r="L219" s="28" t="s">
        <v>3477</v>
      </c>
      <c r="M219" s="28" t="s">
        <v>3479</v>
      </c>
      <c r="N219" s="28" t="s">
        <v>3480</v>
      </c>
      <c r="O219" s="28" t="s">
        <v>3481</v>
      </c>
      <c r="P219" s="28" t="s">
        <v>39</v>
      </c>
      <c r="Q219" s="28" t="s">
        <v>1796</v>
      </c>
      <c r="R219" s="28" t="s">
        <v>3478</v>
      </c>
      <c r="S219" s="28" t="s">
        <v>3494</v>
      </c>
      <c r="T219" s="28" t="s">
        <v>3495</v>
      </c>
      <c r="U219" s="28" t="s">
        <v>3482</v>
      </c>
      <c r="V219" s="28" t="s">
        <v>3498</v>
      </c>
      <c r="W219" s="28" t="s">
        <v>39</v>
      </c>
      <c r="X219" s="28" t="s">
        <v>3493</v>
      </c>
      <c r="Y219" s="28" t="s">
        <v>3488</v>
      </c>
      <c r="Z219" t="s">
        <v>3484</v>
      </c>
      <c r="AA219" t="s">
        <v>3485</v>
      </c>
      <c r="AD219" t="s">
        <v>3486</v>
      </c>
      <c r="AE219" t="s">
        <v>3487</v>
      </c>
      <c r="AF219" t="s">
        <v>3490</v>
      </c>
      <c r="AG219" t="s">
        <v>3491</v>
      </c>
      <c r="AH219" t="s">
        <v>3489</v>
      </c>
    </row>
    <row r="220" spans="10:76" x14ac:dyDescent="0.35">
      <c r="K220" s="28">
        <v>400</v>
      </c>
      <c r="Q220" s="28">
        <v>1</v>
      </c>
      <c r="R220" s="28" t="s">
        <v>3483</v>
      </c>
      <c r="S220" s="28">
        <v>10</v>
      </c>
      <c r="W220" s="28">
        <v>600</v>
      </c>
      <c r="X220" s="28">
        <f t="shared" ref="X220:X264" si="332">ROUNDDOWN(W220/10, 0)+(IF(AND(COUNTIF(U217:U220, "SCORE")&gt;1, (ROUNDDOWN(W220/10, 0)+IF((ROUNDDOWN(W220/10,0)=(W220/10)), 0, 1))=X218), IF((ROUNDDOWN(W220/10,0)=(W220/10)), 1, 2), IF((ROUNDDOWN(W220/10,0)=(W220/10)), 0, 1)))</f>
        <v>60</v>
      </c>
      <c r="Y220" s="28">
        <f>IF(W220&lt;601, X220, CONCATENATE("60+", X220-60))</f>
        <v>60</v>
      </c>
      <c r="AK220" t="str">
        <f t="shared" ref="AK220:AK251" si="333">IF($AJ$1&gt;=$K220, IF(K220=0, "", K220), " ")</f>
        <v xml:space="preserve"> </v>
      </c>
      <c r="AL220" t="str">
        <f t="shared" ref="AL220" si="334">IF($AJ$1&gt;=$K220, IF(L220=0, "", L220), " ")</f>
        <v xml:space="preserve"> </v>
      </c>
      <c r="AM220" t="str">
        <f t="shared" ref="AM220:AM251" si="335">IF($AJ$1&gt;=$K220, IF(M220=0, "", M220), " ")</f>
        <v xml:space="preserve"> </v>
      </c>
      <c r="AN220" t="str">
        <f t="shared" ref="AN220:AN251" si="336">IF($AJ$1&gt;=$K220, IF(N220=0, "", N220), " ")</f>
        <v xml:space="preserve"> </v>
      </c>
      <c r="AO220" t="str">
        <f t="shared" ref="AO220:AO251" si="337">IF($AJ$1&gt;=$K220, IF(O220=0, "", O220), " ")</f>
        <v xml:space="preserve"> </v>
      </c>
      <c r="AP220" t="str">
        <f t="shared" ref="AP220:AP251" si="338">IF($AJ$1&gt;=$K220, IF(P220=0, "", P220), " ")</f>
        <v xml:space="preserve"> </v>
      </c>
      <c r="AQ220" t="str">
        <f t="shared" ref="AQ220:AQ251" si="339">IF($AJ$1&gt;=$K220, IF(Q220=0, "", Q220), " ")</f>
        <v xml:space="preserve"> </v>
      </c>
      <c r="AR220" t="str">
        <f t="shared" ref="AR220:AR251" si="340">IF($AJ$1&gt;=$K220, IF(R220=0, "", R220), " ")</f>
        <v xml:space="preserve"> </v>
      </c>
      <c r="AS220" t="str">
        <f t="shared" ref="AS220:AS251" si="341">IF($AJ$1&gt;=$K220, IF(S220=0, "", S220), " ")</f>
        <v xml:space="preserve"> </v>
      </c>
      <c r="AT220" t="str">
        <f t="shared" ref="AT220:AT251" si="342">IF($AJ$1&gt;=$K220, IF(T220=0, "", T220), " ")</f>
        <v xml:space="preserve"> </v>
      </c>
      <c r="AU220" t="str">
        <f t="shared" ref="AU220:AU251" si="343">IF($AJ$1&gt;=$K220, IF(U220=0, "", U220), " ")</f>
        <v xml:space="preserve"> </v>
      </c>
      <c r="AV220" t="str">
        <f t="shared" ref="AV220:AV251" si="344">IF($AJ$1&gt;=$K220, IF(V220=0, "", V220), " ")</f>
        <v xml:space="preserve"> </v>
      </c>
      <c r="AW220" t="str">
        <f t="shared" ref="AW220:AW251" si="345">IF($AJ$1&gt;=$K220, IF(W220=0, "", W220), " ")</f>
        <v xml:space="preserve"> </v>
      </c>
      <c r="AX220" t="str">
        <f t="shared" ref="AX220:AX251" si="346">IF($AJ$1&gt;=$K220, IF(X220=0, "", X220), " ")</f>
        <v xml:space="preserve"> </v>
      </c>
      <c r="AY220" t="str">
        <f t="shared" ref="AY220:AY251" si="347">IF($AJ$1&gt;=$K220, IF(Y220=0, "", Y220), " ")</f>
        <v xml:space="preserve"> </v>
      </c>
      <c r="AZ220" t="str">
        <f t="shared" ref="AZ220:AZ251" si="348">IF($AJ$1&gt;=$K220, IF(Z220=0, "", Z220), " ")</f>
        <v xml:space="preserve"> </v>
      </c>
      <c r="BA220" t="str">
        <f t="shared" ref="BA220:BA251" si="349">IF($AJ$1&gt;=$K220, IF(AA220=0, "", AA220), " ")</f>
        <v xml:space="preserve"> </v>
      </c>
      <c r="BB220" t="str">
        <f t="shared" ref="BB220:BB251" si="350">IF($AJ$1&gt;=$K220, IF(AB220=0, "", AB220), " ")</f>
        <v xml:space="preserve"> </v>
      </c>
      <c r="BC220" t="str">
        <f t="shared" ref="BC220:BC251" si="351">IF($AJ$1&gt;=$K220, IF(AC220=0, "", AC220), " ")</f>
        <v xml:space="preserve"> </v>
      </c>
      <c r="BD220" t="str">
        <f t="shared" ref="BD220:BD251" si="352">IF($AJ$1&gt;=$K220, IF(AD220=0, "", AD220), " ")</f>
        <v xml:space="preserve"> </v>
      </c>
      <c r="BE220" t="str">
        <f t="shared" ref="BE220:BE251" si="353">IF($AJ$1&gt;=$K220, IF(AE220=0, "", AE220), " ")</f>
        <v xml:space="preserve"> </v>
      </c>
      <c r="BF220" t="str">
        <f t="shared" ref="BF220:BF251" si="354">IF($AJ$1&gt;=$K220, IF(AF220=0, "", AF220), " ")</f>
        <v xml:space="preserve"> </v>
      </c>
      <c r="BG220" t="str">
        <f t="shared" ref="BG220:BG251" si="355">IF($AJ$1&gt;=$K220, IF(AG220=0, "", AG220), " ")</f>
        <v xml:space="preserve"> </v>
      </c>
      <c r="BH220" t="str">
        <f t="shared" ref="BH220:BH251" si="356">IF($AJ$1&gt;=$K220, IF(AH220=0, "", AH220), " ")</f>
        <v xml:space="preserve"> </v>
      </c>
    </row>
    <row r="221" spans="10:76" x14ac:dyDescent="0.35">
      <c r="K221" s="28">
        <v>401</v>
      </c>
      <c r="M221" s="35">
        <f>AutoScoreboard!M30</f>
        <v>0</v>
      </c>
      <c r="N221" s="35">
        <f>AutoScoreboard!N30</f>
        <v>0</v>
      </c>
      <c r="O221" s="28" t="e">
        <f t="shared" ref="O221:O252" si="357">VLOOKUP(M221, A:B, 2, FALSE)</f>
        <v>#N/A</v>
      </c>
      <c r="P221" s="28" t="e">
        <f t="shared" ref="P221:P252" si="358">VLOOKUP(N221, A:B, 2, FALSE)</f>
        <v>#N/A</v>
      </c>
      <c r="Q221" s="28">
        <v>1</v>
      </c>
      <c r="R221" s="28" t="str">
        <f>IF(OR(R220="START", U220="SCORE"), "KO", "")</f>
        <v>KO</v>
      </c>
      <c r="S221" s="28">
        <v>10</v>
      </c>
      <c r="T221" s="28" t="e">
        <f>IF(Q221=1, IF(AND(R221="KO", (S221+O221)&gt;18), 15, S221+O221), IF(AND(R221="KO", (S221-O221)&lt;2), 5, S221-O221))</f>
        <v>#N/A</v>
      </c>
      <c r="U221" s="28" t="e">
        <f>IF(ISBLANK(T221), "", IF(OR(T221&lt;2, T221&gt;18), "SCORE", ""))</f>
        <v>#N/A</v>
      </c>
      <c r="V221" s="28" t="e">
        <f>IF(AND(W220&gt;AI221, U220&lt;&gt;"SCORE", U221&lt;&gt;"SCORE", Q221=IF(AF221&gt;AG221, 2, IF(AG221&gt;AF221, 1, Q221))), IF(AF221&lt;&gt;AG221, "FINAL", "LAST"), "")</f>
        <v>#N/A</v>
      </c>
      <c r="W221" s="28" t="e">
        <f>W220+P221</f>
        <v>#N/A</v>
      </c>
      <c r="X221" s="28" t="e">
        <f t="shared" si="332"/>
        <v>#N/A</v>
      </c>
      <c r="Y221" s="28" t="e">
        <f>IF(W221&lt;701, X221, CONCATENATE("70+", X221-70))</f>
        <v>#N/A</v>
      </c>
      <c r="AB221" t="str">
        <f>IF(AD221="","", MAX($AB$4:AB220)+1)</f>
        <v/>
      </c>
      <c r="AC221" t="str">
        <f>IF(AE221="","", MAX($AC$4:AC220)+1)</f>
        <v/>
      </c>
      <c r="AF221" t="e">
        <f>IF(Z221&lt;&gt;"", Z221, 0)+AF217+IFERROR(VLOOKUP(AB221, $G$1:$I$24, 2, FALSE), 0)</f>
        <v>#N/A</v>
      </c>
      <c r="AG221" t="e">
        <f>IF(AA221&lt;&gt;"", AA221, 0)+AG217+IFERROR(VLOOKUP(AC221, $G$1:$I$24, 3, FALSE), 0)</f>
        <v>#N/A</v>
      </c>
      <c r="AH221">
        <v>0</v>
      </c>
      <c r="AI221">
        <f>700+((AH221+1)*10)</f>
        <v>710</v>
      </c>
      <c r="AK221" t="str">
        <f t="shared" si="333"/>
        <v xml:space="preserve"> </v>
      </c>
      <c r="AL221" t="str">
        <f t="shared" ref="AL221:AL272" si="359">IF($AJ$1&gt;=$K221, IF(L221=0, "", L221), " ")</f>
        <v xml:space="preserve"> </v>
      </c>
      <c r="AM221" t="str">
        <f t="shared" si="335"/>
        <v xml:space="preserve"> </v>
      </c>
      <c r="AN221" t="str">
        <f t="shared" si="336"/>
        <v xml:space="preserve"> </v>
      </c>
      <c r="AO221" t="str">
        <f t="shared" si="337"/>
        <v xml:space="preserve"> </v>
      </c>
      <c r="AP221" t="str">
        <f t="shared" si="338"/>
        <v xml:space="preserve"> </v>
      </c>
      <c r="AQ221" t="str">
        <f t="shared" si="339"/>
        <v xml:space="preserve"> </v>
      </c>
      <c r="AR221" t="str">
        <f t="shared" si="340"/>
        <v xml:space="preserve"> </v>
      </c>
      <c r="AS221" t="str">
        <f t="shared" si="341"/>
        <v xml:space="preserve"> </v>
      </c>
      <c r="AT221" t="str">
        <f t="shared" si="342"/>
        <v xml:space="preserve"> </v>
      </c>
      <c r="AU221" t="str">
        <f t="shared" si="343"/>
        <v xml:space="preserve"> </v>
      </c>
      <c r="AV221" t="str">
        <f t="shared" si="344"/>
        <v xml:space="preserve"> </v>
      </c>
      <c r="AW221" t="str">
        <f t="shared" si="345"/>
        <v xml:space="preserve"> </v>
      </c>
      <c r="AX221" t="str">
        <f t="shared" si="346"/>
        <v xml:space="preserve"> </v>
      </c>
      <c r="AY221" t="str">
        <f t="shared" si="347"/>
        <v xml:space="preserve"> </v>
      </c>
      <c r="AZ221" t="str">
        <f t="shared" si="348"/>
        <v xml:space="preserve"> </v>
      </c>
      <c r="BA221" t="str">
        <f t="shared" si="349"/>
        <v xml:space="preserve"> </v>
      </c>
      <c r="BB221" t="str">
        <f t="shared" si="350"/>
        <v xml:space="preserve"> </v>
      </c>
      <c r="BC221" t="str">
        <f t="shared" si="351"/>
        <v xml:space="preserve"> </v>
      </c>
      <c r="BD221" t="str">
        <f t="shared" si="352"/>
        <v xml:space="preserve"> </v>
      </c>
      <c r="BE221" t="str">
        <f t="shared" si="353"/>
        <v xml:space="preserve"> </v>
      </c>
      <c r="BF221" t="str">
        <f t="shared" si="354"/>
        <v xml:space="preserve"> </v>
      </c>
      <c r="BG221" t="str">
        <f t="shared" si="355"/>
        <v xml:space="preserve"> </v>
      </c>
      <c r="BH221" t="str">
        <f t="shared" si="356"/>
        <v xml:space="preserve"> </v>
      </c>
      <c r="BI221" t="str">
        <f t="shared" ref="BI221:BI252" si="360">IF($AJ$1&gt;=$K221, IF(AI221=0, "", AI221), " ")</f>
        <v xml:space="preserve"> </v>
      </c>
      <c r="BN221" t="str">
        <f>IF(OR(COUNTIF($AV$221:AV221, "LAST")&gt;0, COUNTIF($AV$221:AV221, "FINAL")&gt;0), "", IF($AJ$1&gt;=$K221, IFERROR(BF221-BG221, 0), ""))</f>
        <v/>
      </c>
      <c r="BT221">
        <f t="shared" ref="BT221" si="361">IF(BV221=1, AO221, 0)</f>
        <v>0</v>
      </c>
      <c r="BU221">
        <f t="shared" ref="BU221" si="362">IF(BV221=1, AP221, 0)</f>
        <v>0</v>
      </c>
      <c r="BV221">
        <f>IF(OR(COUNTIF($AV$221:AV221, "LAST")&gt;0, COUNTIF($AV$221:AV221, "FINAL")&gt;0), "", IF($AJ$1&gt;=$K221, AQ221, 0))</f>
        <v>0</v>
      </c>
      <c r="BW221">
        <f t="shared" ref="BW221" si="363">IF(BV221=2, AO221, 0)</f>
        <v>0</v>
      </c>
      <c r="BX221">
        <f t="shared" ref="BX221" si="364">IF(BV221=2, AP221, 0)</f>
        <v>0</v>
      </c>
    </row>
    <row r="222" spans="10:76" x14ac:dyDescent="0.35">
      <c r="K222" s="28">
        <v>402</v>
      </c>
      <c r="M222" s="35">
        <f>AutoScoreboard!M31</f>
        <v>0</v>
      </c>
      <c r="N222" s="35">
        <f>AutoScoreboard!N31</f>
        <v>0</v>
      </c>
      <c r="O222" s="28" t="e">
        <f t="shared" si="357"/>
        <v>#N/A</v>
      </c>
      <c r="P222" s="28" t="e">
        <f t="shared" si="358"/>
        <v>#N/A</v>
      </c>
      <c r="Q222" s="28" t="e">
        <f>IF(U221="SCORE", Q221, IF(Q221=1, 2, 1))</f>
        <v>#N/A</v>
      </c>
      <c r="R222" s="28" t="e">
        <f t="shared" ref="R222:R272" si="365">IF(OR(R221="START", U221="SCORE"), "KO", "")</f>
        <v>#N/A</v>
      </c>
      <c r="S222" s="28" t="e">
        <f>IF(U221="SCORE", 10, T221)</f>
        <v>#N/A</v>
      </c>
      <c r="T222" s="28" t="e">
        <f>IF(Q222=1, IF(AND(R222="KO", (S222+O222)&gt;18), 15, S222+O222), IF(AND(R222="KO", (S222-O222)&lt;2), 5, S222-O222))</f>
        <v>#N/A</v>
      </c>
      <c r="U222" s="28" t="e">
        <f t="shared" ref="U222:U272" si="366">IF(ISBLANK(T222), "", IF(OR(T222&lt;2, T222&gt;18), "SCORE", ""))</f>
        <v>#N/A</v>
      </c>
      <c r="V222" s="28" t="e">
        <f t="shared" ref="V222:V272" si="367">IF(AND(W221&gt;AI222, U221&lt;&gt;"SCORE", U222&lt;&gt;"SCORE", Q222=IF(AF222&gt;AG222, 2, IF(AG222&gt;AF222, 1, Q222))), IF(AF222&lt;&gt;AG222, "FINAL", "LAST"), "")</f>
        <v>#N/A</v>
      </c>
      <c r="W222" s="28" t="e">
        <f t="shared" ref="W222:W272" si="368">W221+P222</f>
        <v>#N/A</v>
      </c>
      <c r="X222" s="28" t="e">
        <f t="shared" si="332"/>
        <v>#N/A</v>
      </c>
      <c r="Y222" s="28" t="e">
        <f t="shared" ref="Y222:Y272" si="369">IF(W222&lt;701, X222, CONCATENATE("70+", X222-70))</f>
        <v>#N/A</v>
      </c>
      <c r="Z222" t="e">
        <f>IF(OR(COUNTIF($V$221:V221, "LAST")&gt;0, COUNTIF($V$221:V221, "FINAL")&gt;0), "", IF(Q222=1, IF(U222="SCORE", VLOOKUP(S222, D:E, 2, FALSE), ""), ""))</f>
        <v>#N/A</v>
      </c>
      <c r="AA222" t="e">
        <f>IF(OR(COUNTIF($V$221:V221, "LAST")&gt;0, COUNTIF($V$221:V221, "FINAL")&gt;0), "", IF(Q222=2, IF(U222="SCORE", VLOOKUP(S222, D:F, 3, FALSE), ""), ""))</f>
        <v>#N/A</v>
      </c>
      <c r="AB222" t="e">
        <f>IF(AD222="","", MAX($AB$4:AB221)+1)</f>
        <v>#N/A</v>
      </c>
      <c r="AC222" t="e">
        <f>IF(AE222="","", MAX($AC$4:AC221)+1)</f>
        <v>#N/A</v>
      </c>
      <c r="AD222" t="e">
        <f>IF(Z222="", "", CONCATENATE(Z222, "*", Y222, IF(AND(Q222=1, S222=4, R221="KO"), "$", IF(AND(Q222=2, S222=16, R221="KO"), "$", IF(AND(Q222=1, S222=5, R221="KO"), "#", IF(AND(Q222=2, S222=15, R221="KO"), "#", IF(O222=15, "!", "")))))))</f>
        <v>#N/A</v>
      </c>
      <c r="AE222" t="e">
        <f>IF(AA222="", "", CONCATENATE(AA222, "*", Y222, IF(AND(Q222=1, S222=4, R221="KO"), "$", IF(AND(Q222=2, S222=16, R221="KO"), "$", IF(AND(Q222=1, S222=5, R221="KO"), "#", IF(AND(Q222=2, S222=15, R221="KO"), "#", IF(O222=15, "!", "")))))))</f>
        <v>#N/A</v>
      </c>
      <c r="AF222" t="e">
        <f>IF(Z222&lt;&gt;"", Z222, 0)+AF221+IFERROR(VLOOKUP(AB222, $G$1:$I$24, 2, FALSE), 0)</f>
        <v>#N/A</v>
      </c>
      <c r="AG222" t="e">
        <f>IF(AA222&lt;&gt;"", AA222, 0)+AG221+IFERROR(VLOOKUP(AC222, $G$1:$I$24, 3, FALSE), 0)</f>
        <v>#N/A</v>
      </c>
      <c r="AH222">
        <f>COUNTIFS(U222, "SCORE", W222, "&lt;501")+((COUNTIFS(U222, "SCORE", W222, "&gt;500"))/2)+AH221</f>
        <v>0</v>
      </c>
      <c r="AI222">
        <f t="shared" ref="AI222:AI272" si="370">700+((AH222+1)*10)</f>
        <v>710</v>
      </c>
      <c r="AK222" t="str">
        <f t="shared" si="333"/>
        <v xml:space="preserve"> </v>
      </c>
      <c r="AL222" t="str">
        <f t="shared" si="359"/>
        <v xml:space="preserve"> </v>
      </c>
      <c r="AM222" t="str">
        <f t="shared" si="335"/>
        <v xml:space="preserve"> </v>
      </c>
      <c r="AN222" t="str">
        <f t="shared" si="336"/>
        <v xml:space="preserve"> </v>
      </c>
      <c r="AO222" t="str">
        <f t="shared" si="337"/>
        <v xml:space="preserve"> </v>
      </c>
      <c r="AP222" t="str">
        <f t="shared" si="338"/>
        <v xml:space="preserve"> </v>
      </c>
      <c r="AQ222" t="str">
        <f t="shared" si="339"/>
        <v xml:space="preserve"> </v>
      </c>
      <c r="AR222" t="str">
        <f t="shared" si="340"/>
        <v xml:space="preserve"> </v>
      </c>
      <c r="AS222" t="str">
        <f t="shared" si="341"/>
        <v xml:space="preserve"> </v>
      </c>
      <c r="AT222" t="str">
        <f t="shared" si="342"/>
        <v xml:space="preserve"> </v>
      </c>
      <c r="AU222" t="str">
        <f t="shared" si="343"/>
        <v xml:space="preserve"> </v>
      </c>
      <c r="AV222" t="str">
        <f t="shared" si="344"/>
        <v xml:space="preserve"> </v>
      </c>
      <c r="AW222" t="str">
        <f t="shared" si="345"/>
        <v xml:space="preserve"> </v>
      </c>
      <c r="AX222" t="str">
        <f t="shared" si="346"/>
        <v xml:space="preserve"> </v>
      </c>
      <c r="AY222" t="str">
        <f t="shared" si="347"/>
        <v xml:space="preserve"> </v>
      </c>
      <c r="AZ222" t="str">
        <f t="shared" si="348"/>
        <v xml:space="preserve"> </v>
      </c>
      <c r="BA222" t="str">
        <f t="shared" si="349"/>
        <v xml:space="preserve"> </v>
      </c>
      <c r="BB222" t="str">
        <f t="shared" si="350"/>
        <v xml:space="preserve"> </v>
      </c>
      <c r="BC222" t="str">
        <f t="shared" si="351"/>
        <v xml:space="preserve"> </v>
      </c>
      <c r="BD222" t="str">
        <f t="shared" si="352"/>
        <v xml:space="preserve"> </v>
      </c>
      <c r="BE222" t="str">
        <f t="shared" si="353"/>
        <v xml:space="preserve"> </v>
      </c>
      <c r="BF222" t="str">
        <f t="shared" si="354"/>
        <v xml:space="preserve"> </v>
      </c>
      <c r="BG222" t="str">
        <f t="shared" si="355"/>
        <v xml:space="preserve"> </v>
      </c>
      <c r="BH222" t="str">
        <f t="shared" si="356"/>
        <v xml:space="preserve"> </v>
      </c>
      <c r="BI222" t="str">
        <f t="shared" si="360"/>
        <v xml:space="preserve"> </v>
      </c>
      <c r="BN222" t="str">
        <f>IF(OR(COUNTIF($AV$221:AV222, "LAST")&gt;0, COUNTIF($AV$221:AV222, "FINAL")&gt;0), "", IF($AJ$1&gt;=$K222, IFERROR(BF222-BG222, 0), ""))</f>
        <v/>
      </c>
      <c r="BT222">
        <f t="shared" ref="BT222:BT272" si="371">IF(BV222=1, AO222, 0)</f>
        <v>0</v>
      </c>
      <c r="BU222">
        <f t="shared" ref="BU222:BU272" si="372">IF(BV222=1, AP222, 0)</f>
        <v>0</v>
      </c>
      <c r="BV222">
        <f>IF(OR(COUNTIF($AV$221:AV222, "LAST")&gt;0, COUNTIF($AV$221:AV222, "FINAL")&gt;0), "", IF($AJ$1&gt;=$K222, AQ222, 0))</f>
        <v>0</v>
      </c>
      <c r="BW222">
        <f t="shared" ref="BW222:BW272" si="373">IF(BV222=2, AO222, 0)</f>
        <v>0</v>
      </c>
      <c r="BX222">
        <f t="shared" ref="BX222:BX272" si="374">IF(BV222=2, AP222, 0)</f>
        <v>0</v>
      </c>
    </row>
    <row r="223" spans="10:76" x14ac:dyDescent="0.35">
      <c r="K223" s="28">
        <v>403</v>
      </c>
      <c r="M223" s="35">
        <f>AutoScoreboard!M32</f>
        <v>0</v>
      </c>
      <c r="N223" s="35">
        <f>AutoScoreboard!N32</f>
        <v>0</v>
      </c>
      <c r="O223" s="28" t="e">
        <f t="shared" si="357"/>
        <v>#N/A</v>
      </c>
      <c r="P223" s="28" t="e">
        <f t="shared" si="358"/>
        <v>#N/A</v>
      </c>
      <c r="Q223" s="28" t="e">
        <f t="shared" ref="Q223:Q272" si="375">IF(U222="SCORE", Q222, IF(Q222=1, 2, 1))</f>
        <v>#N/A</v>
      </c>
      <c r="R223" s="28" t="e">
        <f t="shared" si="365"/>
        <v>#N/A</v>
      </c>
      <c r="S223" s="28" t="e">
        <f t="shared" ref="S223:S272" si="376">IF(U222="SCORE", 10, T222)</f>
        <v>#N/A</v>
      </c>
      <c r="T223" s="28" t="e">
        <f t="shared" ref="T223:T272" si="377">IF(Q223=1, IF(AND(R223="KO", (S223+O223)&gt;18), 15, S223+O223), IF(AND(R223="KO", (S223-O223)&lt;2), 5, S223-O223))</f>
        <v>#N/A</v>
      </c>
      <c r="U223" s="28" t="e">
        <f t="shared" si="366"/>
        <v>#N/A</v>
      </c>
      <c r="V223" s="28" t="e">
        <f t="shared" si="367"/>
        <v>#N/A</v>
      </c>
      <c r="W223" s="28" t="e">
        <f t="shared" si="368"/>
        <v>#N/A</v>
      </c>
      <c r="X223" s="28" t="e">
        <f t="shared" si="332"/>
        <v>#N/A</v>
      </c>
      <c r="Y223" s="28" t="e">
        <f t="shared" si="369"/>
        <v>#N/A</v>
      </c>
      <c r="Z223" t="e">
        <f>IF(OR(COUNTIF($V$221:V222, "LAST")&gt;0, COUNTIF($V$221:V222, "FINAL")&gt;0), "", IF(Q223=1, IF(U223="SCORE", VLOOKUP(S223, D:E, 2, FALSE), ""), ""))</f>
        <v>#N/A</v>
      </c>
      <c r="AA223" t="e">
        <f>IF(OR(COUNTIF($V$221:V222, "LAST")&gt;0, COUNTIF($V$221:V222, "FINAL")&gt;0), "", IF(Q223=2, IF(U223="SCORE", VLOOKUP(S223, D:F, 3, FALSE), ""), ""))</f>
        <v>#N/A</v>
      </c>
      <c r="AB223" t="e">
        <f>IF(AD223="","", MAX($AB$4:AB222)+1)</f>
        <v>#N/A</v>
      </c>
      <c r="AC223" t="e">
        <f>IF(AE223="","", MAX($AC$4:AC222)+1)</f>
        <v>#N/A</v>
      </c>
      <c r="AD223" t="e">
        <f t="shared" ref="AD223:AD272" si="378">IF(Z223="", "", CONCATENATE(Z223, "*", Y223, IF(AND(Q223=1, S223=4, R222="KO"), "$", IF(AND(Q223=2, S223=16, R222="KO"), "$", IF(AND(Q223=1, S223=5, R222="KO"), "#", IF(AND(Q223=2, S223=15, R222="KO"), "#", IF(O223=15, "!", "")))))))</f>
        <v>#N/A</v>
      </c>
      <c r="AE223" t="e">
        <f t="shared" ref="AE223:AE272" si="379">IF(AA223="", "", CONCATENATE(AA223, "*", Y223, IF(AND(Q223=1, S223=4, R222="KO"), "$", IF(AND(Q223=2, S223=16, R222="KO"), "$", IF(AND(Q223=1, S223=5, R222="KO"), "#", IF(AND(Q223=2, S223=15, R222="KO"), "#", IF(O223=15, "!", "")))))))</f>
        <v>#N/A</v>
      </c>
      <c r="AF223" t="e">
        <f t="shared" ref="AF223:AF272" si="380">IF(Z223&lt;&gt;"", Z223, 0)+AF222+IFERROR(VLOOKUP(AB223, $G$1:$I$24, 2, FALSE), 0)</f>
        <v>#N/A</v>
      </c>
      <c r="AG223" t="e">
        <f t="shared" ref="AG223:AG272" si="381">IF(AA223&lt;&gt;"", AA223, 0)+AG222+IFERROR(VLOOKUP(AC223, $G$1:$I$24, 3, FALSE), 0)</f>
        <v>#N/A</v>
      </c>
      <c r="AH223">
        <f t="shared" ref="AH223:AH272" si="382">COUNTIFS(U223, "SCORE", W223, "&lt;501")+((COUNTIFS(U223, "SCORE", W223, "&gt;500"))/2)+AH222</f>
        <v>0</v>
      </c>
      <c r="AI223">
        <f t="shared" si="370"/>
        <v>710</v>
      </c>
      <c r="AK223" t="str">
        <f t="shared" si="333"/>
        <v xml:space="preserve"> </v>
      </c>
      <c r="AL223" t="str">
        <f t="shared" si="359"/>
        <v xml:space="preserve"> </v>
      </c>
      <c r="AM223" t="str">
        <f t="shared" si="335"/>
        <v xml:space="preserve"> </v>
      </c>
      <c r="AN223" t="str">
        <f t="shared" si="336"/>
        <v xml:space="preserve"> </v>
      </c>
      <c r="AO223" t="str">
        <f t="shared" si="337"/>
        <v xml:space="preserve"> </v>
      </c>
      <c r="AP223" t="str">
        <f t="shared" si="338"/>
        <v xml:space="preserve"> </v>
      </c>
      <c r="AQ223" t="str">
        <f t="shared" si="339"/>
        <v xml:space="preserve"> </v>
      </c>
      <c r="AR223" t="str">
        <f t="shared" si="340"/>
        <v xml:space="preserve"> </v>
      </c>
      <c r="AS223" t="str">
        <f t="shared" si="341"/>
        <v xml:space="preserve"> </v>
      </c>
      <c r="AT223" t="str">
        <f t="shared" si="342"/>
        <v xml:space="preserve"> </v>
      </c>
      <c r="AU223" t="str">
        <f t="shared" si="343"/>
        <v xml:space="preserve"> </v>
      </c>
      <c r="AV223" t="str">
        <f t="shared" si="344"/>
        <v xml:space="preserve"> </v>
      </c>
      <c r="AW223" t="str">
        <f t="shared" si="345"/>
        <v xml:space="preserve"> </v>
      </c>
      <c r="AX223" t="str">
        <f t="shared" si="346"/>
        <v xml:space="preserve"> </v>
      </c>
      <c r="AY223" t="str">
        <f t="shared" si="347"/>
        <v xml:space="preserve"> </v>
      </c>
      <c r="AZ223" t="str">
        <f t="shared" si="348"/>
        <v xml:space="preserve"> </v>
      </c>
      <c r="BA223" t="str">
        <f t="shared" si="349"/>
        <v xml:space="preserve"> </v>
      </c>
      <c r="BB223" t="str">
        <f t="shared" si="350"/>
        <v xml:space="preserve"> </v>
      </c>
      <c r="BC223" t="str">
        <f t="shared" si="351"/>
        <v xml:space="preserve"> </v>
      </c>
      <c r="BD223" t="str">
        <f t="shared" si="352"/>
        <v xml:space="preserve"> </v>
      </c>
      <c r="BE223" t="str">
        <f t="shared" si="353"/>
        <v xml:space="preserve"> </v>
      </c>
      <c r="BF223" t="str">
        <f t="shared" si="354"/>
        <v xml:space="preserve"> </v>
      </c>
      <c r="BG223" t="str">
        <f t="shared" si="355"/>
        <v xml:space="preserve"> </v>
      </c>
      <c r="BH223" t="str">
        <f t="shared" si="356"/>
        <v xml:space="preserve"> </v>
      </c>
      <c r="BI223" t="str">
        <f t="shared" si="360"/>
        <v xml:space="preserve"> </v>
      </c>
      <c r="BN223" t="str">
        <f>IF(OR(COUNTIF($AV$221:AV223, "LAST")&gt;0, COUNTIF($AV$221:AV223, "FINAL")&gt;0), "", IF($AJ$1&gt;=$K223, IFERROR(BF223-BG223, 0), ""))</f>
        <v/>
      </c>
      <c r="BT223">
        <f t="shared" si="371"/>
        <v>0</v>
      </c>
      <c r="BU223">
        <f t="shared" si="372"/>
        <v>0</v>
      </c>
      <c r="BV223">
        <f>IF(OR(COUNTIF($AV$221:AV223, "LAST")&gt;0, COUNTIF($AV$221:AV223, "FINAL")&gt;0), "", IF($AJ$1&gt;=$K223, AQ223, 0))</f>
        <v>0</v>
      </c>
      <c r="BW223">
        <f t="shared" si="373"/>
        <v>0</v>
      </c>
      <c r="BX223">
        <f t="shared" si="374"/>
        <v>0</v>
      </c>
    </row>
    <row r="224" spans="10:76" x14ac:dyDescent="0.35">
      <c r="K224" s="28">
        <v>404</v>
      </c>
      <c r="M224" s="35">
        <f>AutoScoreboard!M33</f>
        <v>0</v>
      </c>
      <c r="N224" s="35">
        <f>AutoScoreboard!N33</f>
        <v>0</v>
      </c>
      <c r="O224" s="28" t="e">
        <f t="shared" si="357"/>
        <v>#N/A</v>
      </c>
      <c r="P224" s="28" t="e">
        <f t="shared" si="358"/>
        <v>#N/A</v>
      </c>
      <c r="Q224" s="28" t="e">
        <f t="shared" si="375"/>
        <v>#N/A</v>
      </c>
      <c r="R224" s="28" t="e">
        <f t="shared" si="365"/>
        <v>#N/A</v>
      </c>
      <c r="S224" s="28" t="e">
        <f t="shared" si="376"/>
        <v>#N/A</v>
      </c>
      <c r="T224" s="28" t="e">
        <f t="shared" si="377"/>
        <v>#N/A</v>
      </c>
      <c r="U224" s="28" t="e">
        <f t="shared" si="366"/>
        <v>#N/A</v>
      </c>
      <c r="V224" s="28" t="e">
        <f t="shared" si="367"/>
        <v>#N/A</v>
      </c>
      <c r="W224" s="28" t="e">
        <f t="shared" si="368"/>
        <v>#N/A</v>
      </c>
      <c r="X224" s="28" t="e">
        <f t="shared" si="332"/>
        <v>#N/A</v>
      </c>
      <c r="Y224" s="28" t="e">
        <f t="shared" si="369"/>
        <v>#N/A</v>
      </c>
      <c r="Z224" t="e">
        <f>IF(OR(COUNTIF($V$221:V223, "LAST")&gt;0, COUNTIF($V$221:V223, "FINAL")&gt;0), "", IF(Q224=1, IF(U224="SCORE", VLOOKUP(S224, D:E, 2, FALSE), ""), ""))</f>
        <v>#N/A</v>
      </c>
      <c r="AA224" t="e">
        <f>IF(OR(COUNTIF($V$221:V223, "LAST")&gt;0, COUNTIF($V$221:V223, "FINAL")&gt;0), "", IF(Q224=2, IF(U224="SCORE", VLOOKUP(S224, D:F, 3, FALSE), ""), ""))</f>
        <v>#N/A</v>
      </c>
      <c r="AB224" t="e">
        <f>IF(AD224="","", MAX($AB$4:AB223)+1)</f>
        <v>#N/A</v>
      </c>
      <c r="AC224" t="e">
        <f>IF(AE224="","", MAX($AC$4:AC223)+1)</f>
        <v>#N/A</v>
      </c>
      <c r="AD224" t="e">
        <f t="shared" si="378"/>
        <v>#N/A</v>
      </c>
      <c r="AE224" t="e">
        <f t="shared" si="379"/>
        <v>#N/A</v>
      </c>
      <c r="AF224" t="e">
        <f t="shared" si="380"/>
        <v>#N/A</v>
      </c>
      <c r="AG224" t="e">
        <f t="shared" si="381"/>
        <v>#N/A</v>
      </c>
      <c r="AH224">
        <f t="shared" si="382"/>
        <v>0</v>
      </c>
      <c r="AI224">
        <f t="shared" si="370"/>
        <v>710</v>
      </c>
      <c r="AK224" t="str">
        <f t="shared" si="333"/>
        <v xml:space="preserve"> </v>
      </c>
      <c r="AL224" t="str">
        <f t="shared" si="359"/>
        <v xml:space="preserve"> </v>
      </c>
      <c r="AM224" t="str">
        <f t="shared" si="335"/>
        <v xml:space="preserve"> </v>
      </c>
      <c r="AN224" t="str">
        <f t="shared" si="336"/>
        <v xml:space="preserve"> </v>
      </c>
      <c r="AO224" t="str">
        <f t="shared" si="337"/>
        <v xml:space="preserve"> </v>
      </c>
      <c r="AP224" t="str">
        <f t="shared" si="338"/>
        <v xml:space="preserve"> </v>
      </c>
      <c r="AQ224" t="str">
        <f t="shared" si="339"/>
        <v xml:space="preserve"> </v>
      </c>
      <c r="AR224" t="str">
        <f t="shared" si="340"/>
        <v xml:space="preserve"> </v>
      </c>
      <c r="AS224" t="str">
        <f t="shared" si="341"/>
        <v xml:space="preserve"> </v>
      </c>
      <c r="AT224" t="str">
        <f t="shared" si="342"/>
        <v xml:space="preserve"> </v>
      </c>
      <c r="AU224" t="str">
        <f t="shared" si="343"/>
        <v xml:space="preserve"> </v>
      </c>
      <c r="AV224" t="str">
        <f t="shared" si="344"/>
        <v xml:space="preserve"> </v>
      </c>
      <c r="AW224" t="str">
        <f t="shared" si="345"/>
        <v xml:space="preserve"> </v>
      </c>
      <c r="AX224" t="str">
        <f t="shared" si="346"/>
        <v xml:space="preserve"> </v>
      </c>
      <c r="AY224" t="str">
        <f t="shared" si="347"/>
        <v xml:space="preserve"> </v>
      </c>
      <c r="AZ224" t="str">
        <f t="shared" si="348"/>
        <v xml:space="preserve"> </v>
      </c>
      <c r="BA224" t="str">
        <f t="shared" si="349"/>
        <v xml:space="preserve"> </v>
      </c>
      <c r="BB224" t="str">
        <f t="shared" si="350"/>
        <v xml:space="preserve"> </v>
      </c>
      <c r="BC224" t="str">
        <f t="shared" si="351"/>
        <v xml:space="preserve"> </v>
      </c>
      <c r="BD224" t="str">
        <f t="shared" si="352"/>
        <v xml:space="preserve"> </v>
      </c>
      <c r="BE224" t="str">
        <f t="shared" si="353"/>
        <v xml:space="preserve"> </v>
      </c>
      <c r="BF224" t="str">
        <f t="shared" si="354"/>
        <v xml:space="preserve"> </v>
      </c>
      <c r="BG224" t="str">
        <f t="shared" si="355"/>
        <v xml:space="preserve"> </v>
      </c>
      <c r="BH224" t="str">
        <f t="shared" si="356"/>
        <v xml:space="preserve"> </v>
      </c>
      <c r="BI224" t="str">
        <f t="shared" si="360"/>
        <v xml:space="preserve"> </v>
      </c>
      <c r="BN224" t="str">
        <f>IF(OR(COUNTIF($AV$221:AV224, "LAST")&gt;0, COUNTIF($AV$221:AV224, "FINAL")&gt;0), "", IF($AJ$1&gt;=$K224, IFERROR(BF224-BG224, 0), ""))</f>
        <v/>
      </c>
      <c r="BT224">
        <f t="shared" si="371"/>
        <v>0</v>
      </c>
      <c r="BU224">
        <f t="shared" si="372"/>
        <v>0</v>
      </c>
      <c r="BV224">
        <f>IF(OR(COUNTIF($AV$221:AV224, "LAST")&gt;0, COUNTIF($AV$221:AV224, "FINAL")&gt;0), "", IF($AJ$1&gt;=$K224, AQ224, 0))</f>
        <v>0</v>
      </c>
      <c r="BW224">
        <f t="shared" si="373"/>
        <v>0</v>
      </c>
      <c r="BX224">
        <f t="shared" si="374"/>
        <v>0</v>
      </c>
    </row>
    <row r="225" spans="11:76" x14ac:dyDescent="0.35">
      <c r="K225" s="28">
        <v>405</v>
      </c>
      <c r="M225" s="35">
        <f>AutoScoreboard!M34</f>
        <v>0</v>
      </c>
      <c r="N225" s="35">
        <f>AutoScoreboard!N34</f>
        <v>0</v>
      </c>
      <c r="O225" s="28" t="e">
        <f t="shared" si="357"/>
        <v>#N/A</v>
      </c>
      <c r="P225" s="28" t="e">
        <f t="shared" si="358"/>
        <v>#N/A</v>
      </c>
      <c r="Q225" s="28" t="e">
        <f t="shared" si="375"/>
        <v>#N/A</v>
      </c>
      <c r="R225" s="28" t="e">
        <f t="shared" si="365"/>
        <v>#N/A</v>
      </c>
      <c r="S225" s="28" t="e">
        <f t="shared" si="376"/>
        <v>#N/A</v>
      </c>
      <c r="T225" s="28" t="e">
        <f t="shared" si="377"/>
        <v>#N/A</v>
      </c>
      <c r="U225" s="28" t="e">
        <f t="shared" si="366"/>
        <v>#N/A</v>
      </c>
      <c r="V225" s="28" t="e">
        <f t="shared" si="367"/>
        <v>#N/A</v>
      </c>
      <c r="W225" s="28" t="e">
        <f t="shared" si="368"/>
        <v>#N/A</v>
      </c>
      <c r="X225" s="28" t="e">
        <f t="shared" si="332"/>
        <v>#N/A</v>
      </c>
      <c r="Y225" s="28" t="e">
        <f t="shared" si="369"/>
        <v>#N/A</v>
      </c>
      <c r="Z225" t="e">
        <f>IF(OR(COUNTIF($V$221:V224, "LAST")&gt;0, COUNTIF($V$221:V224, "FINAL")&gt;0), "", IF(Q225=1, IF(U225="SCORE", VLOOKUP(S225, D:E, 2, FALSE), ""), ""))</f>
        <v>#N/A</v>
      </c>
      <c r="AA225" t="e">
        <f>IF(OR(COUNTIF($V$221:V224, "LAST")&gt;0, COUNTIF($V$221:V224, "FINAL")&gt;0), "", IF(Q225=2, IF(U225="SCORE", VLOOKUP(S225, D:F, 3, FALSE), ""), ""))</f>
        <v>#N/A</v>
      </c>
      <c r="AB225" t="e">
        <f>IF(AD225="","", MAX($AB$4:AB224)+1)</f>
        <v>#N/A</v>
      </c>
      <c r="AC225" t="e">
        <f>IF(AE225="","", MAX($AC$4:AC224)+1)</f>
        <v>#N/A</v>
      </c>
      <c r="AD225" t="e">
        <f t="shared" si="378"/>
        <v>#N/A</v>
      </c>
      <c r="AE225" t="e">
        <f t="shared" si="379"/>
        <v>#N/A</v>
      </c>
      <c r="AF225" t="e">
        <f t="shared" si="380"/>
        <v>#N/A</v>
      </c>
      <c r="AG225" t="e">
        <f t="shared" si="381"/>
        <v>#N/A</v>
      </c>
      <c r="AH225">
        <f t="shared" si="382"/>
        <v>0</v>
      </c>
      <c r="AI225">
        <f t="shared" si="370"/>
        <v>710</v>
      </c>
      <c r="AK225" t="str">
        <f t="shared" si="333"/>
        <v xml:space="preserve"> </v>
      </c>
      <c r="AL225" t="str">
        <f t="shared" si="359"/>
        <v xml:space="preserve"> </v>
      </c>
      <c r="AM225" t="str">
        <f t="shared" si="335"/>
        <v xml:space="preserve"> </v>
      </c>
      <c r="AN225" t="str">
        <f t="shared" si="336"/>
        <v xml:space="preserve"> </v>
      </c>
      <c r="AO225" t="str">
        <f t="shared" si="337"/>
        <v xml:space="preserve"> </v>
      </c>
      <c r="AP225" t="str">
        <f t="shared" si="338"/>
        <v xml:space="preserve"> </v>
      </c>
      <c r="AQ225" t="str">
        <f t="shared" si="339"/>
        <v xml:space="preserve"> </v>
      </c>
      <c r="AR225" t="str">
        <f t="shared" si="340"/>
        <v xml:space="preserve"> </v>
      </c>
      <c r="AS225" t="str">
        <f t="shared" si="341"/>
        <v xml:space="preserve"> </v>
      </c>
      <c r="AT225" t="str">
        <f t="shared" si="342"/>
        <v xml:space="preserve"> </v>
      </c>
      <c r="AU225" t="str">
        <f t="shared" si="343"/>
        <v xml:space="preserve"> </v>
      </c>
      <c r="AV225" t="str">
        <f t="shared" si="344"/>
        <v xml:space="preserve"> </v>
      </c>
      <c r="AW225" t="str">
        <f t="shared" si="345"/>
        <v xml:space="preserve"> </v>
      </c>
      <c r="AX225" t="str">
        <f t="shared" si="346"/>
        <v xml:space="preserve"> </v>
      </c>
      <c r="AY225" t="str">
        <f t="shared" si="347"/>
        <v xml:space="preserve"> </v>
      </c>
      <c r="AZ225" t="str">
        <f t="shared" si="348"/>
        <v xml:space="preserve"> </v>
      </c>
      <c r="BA225" t="str">
        <f t="shared" si="349"/>
        <v xml:space="preserve"> </v>
      </c>
      <c r="BB225" t="str">
        <f t="shared" si="350"/>
        <v xml:space="preserve"> </v>
      </c>
      <c r="BC225" t="str">
        <f t="shared" si="351"/>
        <v xml:space="preserve"> </v>
      </c>
      <c r="BD225" t="str">
        <f t="shared" si="352"/>
        <v xml:space="preserve"> </v>
      </c>
      <c r="BE225" t="str">
        <f t="shared" si="353"/>
        <v xml:space="preserve"> </v>
      </c>
      <c r="BF225" t="str">
        <f t="shared" si="354"/>
        <v xml:space="preserve"> </v>
      </c>
      <c r="BG225" t="str">
        <f t="shared" si="355"/>
        <v xml:space="preserve"> </v>
      </c>
      <c r="BH225" t="str">
        <f t="shared" si="356"/>
        <v xml:space="preserve"> </v>
      </c>
      <c r="BI225" t="str">
        <f t="shared" si="360"/>
        <v xml:space="preserve"> </v>
      </c>
      <c r="BN225" t="str">
        <f>IF(OR(COUNTIF($AV$221:AV225, "LAST")&gt;0, COUNTIF($AV$221:AV225, "FINAL")&gt;0), "", IF($AJ$1&gt;=$K225, IFERROR(BF225-BG225, 0), ""))</f>
        <v/>
      </c>
      <c r="BT225">
        <f t="shared" si="371"/>
        <v>0</v>
      </c>
      <c r="BU225">
        <f t="shared" si="372"/>
        <v>0</v>
      </c>
      <c r="BV225">
        <f>IF(OR(COUNTIF($AV$221:AV225, "LAST")&gt;0, COUNTIF($AV$221:AV225, "FINAL")&gt;0), "", IF($AJ$1&gt;=$K225, AQ225, 0))</f>
        <v>0</v>
      </c>
      <c r="BW225">
        <f t="shared" si="373"/>
        <v>0</v>
      </c>
      <c r="BX225">
        <f t="shared" si="374"/>
        <v>0</v>
      </c>
    </row>
    <row r="226" spans="11:76" x14ac:dyDescent="0.35">
      <c r="K226" s="28">
        <v>406</v>
      </c>
      <c r="M226" s="35">
        <f>AutoScoreboard!M35</f>
        <v>0</v>
      </c>
      <c r="N226" s="35">
        <f>AutoScoreboard!N35</f>
        <v>0</v>
      </c>
      <c r="O226" s="28" t="e">
        <f t="shared" si="357"/>
        <v>#N/A</v>
      </c>
      <c r="P226" s="28" t="e">
        <f t="shared" si="358"/>
        <v>#N/A</v>
      </c>
      <c r="Q226" s="28" t="e">
        <f t="shared" si="375"/>
        <v>#N/A</v>
      </c>
      <c r="R226" s="28" t="e">
        <f t="shared" si="365"/>
        <v>#N/A</v>
      </c>
      <c r="S226" s="28" t="e">
        <f t="shared" si="376"/>
        <v>#N/A</v>
      </c>
      <c r="T226" s="28" t="e">
        <f t="shared" si="377"/>
        <v>#N/A</v>
      </c>
      <c r="U226" s="28" t="e">
        <f t="shared" si="366"/>
        <v>#N/A</v>
      </c>
      <c r="V226" s="28" t="e">
        <f t="shared" si="367"/>
        <v>#N/A</v>
      </c>
      <c r="W226" s="28" t="e">
        <f t="shared" si="368"/>
        <v>#N/A</v>
      </c>
      <c r="X226" s="28" t="e">
        <f t="shared" si="332"/>
        <v>#N/A</v>
      </c>
      <c r="Y226" s="28" t="e">
        <f t="shared" si="369"/>
        <v>#N/A</v>
      </c>
      <c r="Z226" t="e">
        <f>IF(OR(COUNTIF($V$221:V225, "LAST")&gt;0, COUNTIF($V$221:V225, "FINAL")&gt;0), "", IF(Q226=1, IF(U226="SCORE", VLOOKUP(S226, D:E, 2, FALSE), ""), ""))</f>
        <v>#N/A</v>
      </c>
      <c r="AA226" t="e">
        <f>IF(OR(COUNTIF($V$221:V225, "LAST")&gt;0, COUNTIF($V$221:V225, "FINAL")&gt;0), "", IF(Q226=2, IF(U226="SCORE", VLOOKUP(S226, D:F, 3, FALSE), ""), ""))</f>
        <v>#N/A</v>
      </c>
      <c r="AB226" t="e">
        <f>IF(AD226="","", MAX($AB$4:AB225)+1)</f>
        <v>#N/A</v>
      </c>
      <c r="AC226" t="e">
        <f>IF(AE226="","", MAX($AC$4:AC225)+1)</f>
        <v>#N/A</v>
      </c>
      <c r="AD226" t="e">
        <f t="shared" si="378"/>
        <v>#N/A</v>
      </c>
      <c r="AE226" t="e">
        <f t="shared" si="379"/>
        <v>#N/A</v>
      </c>
      <c r="AF226" t="e">
        <f t="shared" si="380"/>
        <v>#N/A</v>
      </c>
      <c r="AG226" t="e">
        <f t="shared" si="381"/>
        <v>#N/A</v>
      </c>
      <c r="AH226">
        <f t="shared" si="382"/>
        <v>0</v>
      </c>
      <c r="AI226">
        <f t="shared" si="370"/>
        <v>710</v>
      </c>
      <c r="AK226" t="str">
        <f t="shared" si="333"/>
        <v xml:space="preserve"> </v>
      </c>
      <c r="AL226" t="str">
        <f t="shared" si="359"/>
        <v xml:space="preserve"> </v>
      </c>
      <c r="AM226" t="str">
        <f t="shared" si="335"/>
        <v xml:space="preserve"> </v>
      </c>
      <c r="AN226" t="str">
        <f t="shared" si="336"/>
        <v xml:space="preserve"> </v>
      </c>
      <c r="AO226" t="str">
        <f t="shared" si="337"/>
        <v xml:space="preserve"> </v>
      </c>
      <c r="AP226" t="str">
        <f t="shared" si="338"/>
        <v xml:space="preserve"> </v>
      </c>
      <c r="AQ226" t="str">
        <f t="shared" si="339"/>
        <v xml:space="preserve"> </v>
      </c>
      <c r="AR226" t="str">
        <f t="shared" si="340"/>
        <v xml:space="preserve"> </v>
      </c>
      <c r="AS226" t="str">
        <f t="shared" si="341"/>
        <v xml:space="preserve"> </v>
      </c>
      <c r="AT226" t="str">
        <f t="shared" si="342"/>
        <v xml:space="preserve"> </v>
      </c>
      <c r="AU226" t="str">
        <f t="shared" si="343"/>
        <v xml:space="preserve"> </v>
      </c>
      <c r="AV226" t="str">
        <f t="shared" si="344"/>
        <v xml:space="preserve"> </v>
      </c>
      <c r="AW226" t="str">
        <f t="shared" si="345"/>
        <v xml:space="preserve"> </v>
      </c>
      <c r="AX226" t="str">
        <f t="shared" si="346"/>
        <v xml:space="preserve"> </v>
      </c>
      <c r="AY226" t="str">
        <f t="shared" si="347"/>
        <v xml:space="preserve"> </v>
      </c>
      <c r="AZ226" t="str">
        <f t="shared" si="348"/>
        <v xml:space="preserve"> </v>
      </c>
      <c r="BA226" t="str">
        <f t="shared" si="349"/>
        <v xml:space="preserve"> </v>
      </c>
      <c r="BB226" t="str">
        <f t="shared" si="350"/>
        <v xml:space="preserve"> </v>
      </c>
      <c r="BC226" t="str">
        <f t="shared" si="351"/>
        <v xml:space="preserve"> </v>
      </c>
      <c r="BD226" t="str">
        <f t="shared" si="352"/>
        <v xml:space="preserve"> </v>
      </c>
      <c r="BE226" t="str">
        <f t="shared" si="353"/>
        <v xml:space="preserve"> </v>
      </c>
      <c r="BF226" t="str">
        <f t="shared" si="354"/>
        <v xml:space="preserve"> </v>
      </c>
      <c r="BG226" t="str">
        <f t="shared" si="355"/>
        <v xml:space="preserve"> </v>
      </c>
      <c r="BH226" t="str">
        <f t="shared" si="356"/>
        <v xml:space="preserve"> </v>
      </c>
      <c r="BI226" t="str">
        <f t="shared" si="360"/>
        <v xml:space="preserve"> </v>
      </c>
      <c r="BN226" t="str">
        <f>IF(OR(COUNTIF($AV$221:AV226, "LAST")&gt;0, COUNTIF($AV$221:AV226, "FINAL")&gt;0), "", IF($AJ$1&gt;=$K226, IFERROR(BF226-BG226, 0), ""))</f>
        <v/>
      </c>
      <c r="BT226">
        <f t="shared" si="371"/>
        <v>0</v>
      </c>
      <c r="BU226">
        <f t="shared" si="372"/>
        <v>0</v>
      </c>
      <c r="BV226">
        <f>IF(OR(COUNTIF($AV$221:AV226, "LAST")&gt;0, COUNTIF($AV$221:AV226, "FINAL")&gt;0), "", IF($AJ$1&gt;=$K226, AQ226, 0))</f>
        <v>0</v>
      </c>
      <c r="BW226">
        <f t="shared" si="373"/>
        <v>0</v>
      </c>
      <c r="BX226">
        <f t="shared" si="374"/>
        <v>0</v>
      </c>
    </row>
    <row r="227" spans="11:76" x14ac:dyDescent="0.35">
      <c r="K227" s="28">
        <v>407</v>
      </c>
      <c r="M227" s="35">
        <f>AutoScoreboard!M36</f>
        <v>0</v>
      </c>
      <c r="N227" s="35">
        <f>AutoScoreboard!N36</f>
        <v>0</v>
      </c>
      <c r="O227" s="28" t="e">
        <f t="shared" si="357"/>
        <v>#N/A</v>
      </c>
      <c r="P227" s="28" t="e">
        <f t="shared" si="358"/>
        <v>#N/A</v>
      </c>
      <c r="Q227" s="28" t="e">
        <f t="shared" si="375"/>
        <v>#N/A</v>
      </c>
      <c r="R227" s="28" t="e">
        <f t="shared" si="365"/>
        <v>#N/A</v>
      </c>
      <c r="S227" s="28" t="e">
        <f t="shared" si="376"/>
        <v>#N/A</v>
      </c>
      <c r="T227" s="28" t="e">
        <f t="shared" si="377"/>
        <v>#N/A</v>
      </c>
      <c r="U227" s="28" t="e">
        <f t="shared" si="366"/>
        <v>#N/A</v>
      </c>
      <c r="V227" s="28" t="e">
        <f t="shared" si="367"/>
        <v>#N/A</v>
      </c>
      <c r="W227" s="28" t="e">
        <f t="shared" si="368"/>
        <v>#N/A</v>
      </c>
      <c r="X227" s="28" t="e">
        <f t="shared" si="332"/>
        <v>#N/A</v>
      </c>
      <c r="Y227" s="28" t="e">
        <f t="shared" si="369"/>
        <v>#N/A</v>
      </c>
      <c r="Z227" t="e">
        <f>IF(OR(COUNTIF($V$221:V226, "LAST")&gt;0, COUNTIF($V$221:V226, "FINAL")&gt;0), "", IF(Q227=1, IF(U227="SCORE", VLOOKUP(S227, D:E, 2, FALSE), ""), ""))</f>
        <v>#N/A</v>
      </c>
      <c r="AA227" t="e">
        <f>IF(OR(COUNTIF($V$221:V226, "LAST")&gt;0, COUNTIF($V$221:V226, "FINAL")&gt;0), "", IF(Q227=2, IF(U227="SCORE", VLOOKUP(S227, D:F, 3, FALSE), ""), ""))</f>
        <v>#N/A</v>
      </c>
      <c r="AB227" t="e">
        <f>IF(AD227="","", MAX($AB$4:AB226)+1)</f>
        <v>#N/A</v>
      </c>
      <c r="AC227" t="e">
        <f>IF(AE227="","", MAX($AC$4:AC226)+1)</f>
        <v>#N/A</v>
      </c>
      <c r="AD227" t="e">
        <f t="shared" si="378"/>
        <v>#N/A</v>
      </c>
      <c r="AE227" t="e">
        <f t="shared" si="379"/>
        <v>#N/A</v>
      </c>
      <c r="AF227" t="e">
        <f t="shared" si="380"/>
        <v>#N/A</v>
      </c>
      <c r="AG227" t="e">
        <f t="shared" si="381"/>
        <v>#N/A</v>
      </c>
      <c r="AH227">
        <f t="shared" si="382"/>
        <v>0</v>
      </c>
      <c r="AI227">
        <f t="shared" si="370"/>
        <v>710</v>
      </c>
      <c r="AK227" t="str">
        <f t="shared" si="333"/>
        <v xml:space="preserve"> </v>
      </c>
      <c r="AL227" t="str">
        <f t="shared" si="359"/>
        <v xml:space="preserve"> </v>
      </c>
      <c r="AM227" t="str">
        <f t="shared" si="335"/>
        <v xml:space="preserve"> </v>
      </c>
      <c r="AN227" t="str">
        <f t="shared" si="336"/>
        <v xml:space="preserve"> </v>
      </c>
      <c r="AO227" t="str">
        <f t="shared" si="337"/>
        <v xml:space="preserve"> </v>
      </c>
      <c r="AP227" t="str">
        <f t="shared" si="338"/>
        <v xml:space="preserve"> </v>
      </c>
      <c r="AQ227" t="str">
        <f t="shared" si="339"/>
        <v xml:space="preserve"> </v>
      </c>
      <c r="AR227" t="str">
        <f t="shared" si="340"/>
        <v xml:space="preserve"> </v>
      </c>
      <c r="AS227" t="str">
        <f t="shared" si="341"/>
        <v xml:space="preserve"> </v>
      </c>
      <c r="AT227" t="str">
        <f t="shared" si="342"/>
        <v xml:space="preserve"> </v>
      </c>
      <c r="AU227" t="str">
        <f t="shared" si="343"/>
        <v xml:space="preserve"> </v>
      </c>
      <c r="AV227" t="str">
        <f t="shared" si="344"/>
        <v xml:space="preserve"> </v>
      </c>
      <c r="AW227" t="str">
        <f t="shared" si="345"/>
        <v xml:space="preserve"> </v>
      </c>
      <c r="AX227" t="str">
        <f t="shared" si="346"/>
        <v xml:space="preserve"> </v>
      </c>
      <c r="AY227" t="str">
        <f t="shared" si="347"/>
        <v xml:space="preserve"> </v>
      </c>
      <c r="AZ227" t="str">
        <f t="shared" si="348"/>
        <v xml:space="preserve"> </v>
      </c>
      <c r="BA227" t="str">
        <f t="shared" si="349"/>
        <v xml:space="preserve"> </v>
      </c>
      <c r="BB227" t="str">
        <f t="shared" si="350"/>
        <v xml:space="preserve"> </v>
      </c>
      <c r="BC227" t="str">
        <f t="shared" si="351"/>
        <v xml:space="preserve"> </v>
      </c>
      <c r="BD227" t="str">
        <f t="shared" si="352"/>
        <v xml:space="preserve"> </v>
      </c>
      <c r="BE227" t="str">
        <f t="shared" si="353"/>
        <v xml:space="preserve"> </v>
      </c>
      <c r="BF227" t="str">
        <f t="shared" si="354"/>
        <v xml:space="preserve"> </v>
      </c>
      <c r="BG227" t="str">
        <f t="shared" si="355"/>
        <v xml:space="preserve"> </v>
      </c>
      <c r="BH227" t="str">
        <f t="shared" si="356"/>
        <v xml:space="preserve"> </v>
      </c>
      <c r="BI227" t="str">
        <f t="shared" si="360"/>
        <v xml:space="preserve"> </v>
      </c>
      <c r="BN227" t="str">
        <f>IF(OR(COUNTIF($AV$221:AV227, "LAST")&gt;0, COUNTIF($AV$221:AV227, "FINAL")&gt;0), "", IF($AJ$1&gt;=$K227, IFERROR(BF227-BG227, 0), ""))</f>
        <v/>
      </c>
      <c r="BT227">
        <f t="shared" si="371"/>
        <v>0</v>
      </c>
      <c r="BU227">
        <f t="shared" si="372"/>
        <v>0</v>
      </c>
      <c r="BV227">
        <f>IF(OR(COUNTIF($AV$221:AV227, "LAST")&gt;0, COUNTIF($AV$221:AV227, "FINAL")&gt;0), "", IF($AJ$1&gt;=$K227, AQ227, 0))</f>
        <v>0</v>
      </c>
      <c r="BW227">
        <f t="shared" si="373"/>
        <v>0</v>
      </c>
      <c r="BX227">
        <f t="shared" si="374"/>
        <v>0</v>
      </c>
    </row>
    <row r="228" spans="11:76" x14ac:dyDescent="0.35">
      <c r="K228" s="28">
        <v>408</v>
      </c>
      <c r="M228" s="35">
        <f>AutoScoreboard!M37</f>
        <v>0</v>
      </c>
      <c r="N228" s="35">
        <f>AutoScoreboard!N37</f>
        <v>0</v>
      </c>
      <c r="O228" s="28" t="e">
        <f t="shared" si="357"/>
        <v>#N/A</v>
      </c>
      <c r="P228" s="28" t="e">
        <f t="shared" si="358"/>
        <v>#N/A</v>
      </c>
      <c r="Q228" s="28" t="e">
        <f t="shared" si="375"/>
        <v>#N/A</v>
      </c>
      <c r="R228" s="28" t="e">
        <f t="shared" si="365"/>
        <v>#N/A</v>
      </c>
      <c r="S228" s="28" t="e">
        <f t="shared" si="376"/>
        <v>#N/A</v>
      </c>
      <c r="T228" s="28" t="e">
        <f t="shared" si="377"/>
        <v>#N/A</v>
      </c>
      <c r="U228" s="28" t="e">
        <f t="shared" si="366"/>
        <v>#N/A</v>
      </c>
      <c r="V228" s="28" t="e">
        <f t="shared" si="367"/>
        <v>#N/A</v>
      </c>
      <c r="W228" s="28" t="e">
        <f t="shared" si="368"/>
        <v>#N/A</v>
      </c>
      <c r="X228" s="28" t="e">
        <f t="shared" si="332"/>
        <v>#N/A</v>
      </c>
      <c r="Y228" s="28" t="e">
        <f t="shared" si="369"/>
        <v>#N/A</v>
      </c>
      <c r="Z228" t="e">
        <f>IF(OR(COUNTIF($V$221:V227, "LAST")&gt;0, COUNTIF($V$221:V227, "FINAL")&gt;0), "", IF(Q228=1, IF(U228="SCORE", VLOOKUP(S228, D:E, 2, FALSE), ""), ""))</f>
        <v>#N/A</v>
      </c>
      <c r="AA228" t="e">
        <f>IF(OR(COUNTIF($V$221:V227, "LAST")&gt;0, COUNTIF($V$221:V227, "FINAL")&gt;0), "", IF(Q228=2, IF(U228="SCORE", VLOOKUP(S228, D:F, 3, FALSE), ""), ""))</f>
        <v>#N/A</v>
      </c>
      <c r="AB228" t="e">
        <f>IF(AD228="","", MAX($AB$4:AB227)+1)</f>
        <v>#N/A</v>
      </c>
      <c r="AC228" t="e">
        <f>IF(AE228="","", MAX($AC$4:AC227)+1)</f>
        <v>#N/A</v>
      </c>
      <c r="AD228" t="e">
        <f t="shared" si="378"/>
        <v>#N/A</v>
      </c>
      <c r="AE228" t="e">
        <f t="shared" si="379"/>
        <v>#N/A</v>
      </c>
      <c r="AF228" t="e">
        <f t="shared" si="380"/>
        <v>#N/A</v>
      </c>
      <c r="AG228" t="e">
        <f t="shared" si="381"/>
        <v>#N/A</v>
      </c>
      <c r="AH228">
        <f t="shared" si="382"/>
        <v>0</v>
      </c>
      <c r="AI228">
        <f t="shared" si="370"/>
        <v>710</v>
      </c>
      <c r="AK228" t="str">
        <f t="shared" si="333"/>
        <v xml:space="preserve"> </v>
      </c>
      <c r="AL228" t="str">
        <f t="shared" si="359"/>
        <v xml:space="preserve"> </v>
      </c>
      <c r="AM228" t="str">
        <f t="shared" si="335"/>
        <v xml:space="preserve"> </v>
      </c>
      <c r="AN228" t="str">
        <f t="shared" si="336"/>
        <v xml:space="preserve"> </v>
      </c>
      <c r="AO228" t="str">
        <f t="shared" si="337"/>
        <v xml:space="preserve"> </v>
      </c>
      <c r="AP228" t="str">
        <f t="shared" si="338"/>
        <v xml:space="preserve"> </v>
      </c>
      <c r="AQ228" t="str">
        <f t="shared" si="339"/>
        <v xml:space="preserve"> </v>
      </c>
      <c r="AR228" t="str">
        <f t="shared" si="340"/>
        <v xml:space="preserve"> </v>
      </c>
      <c r="AS228" t="str">
        <f t="shared" si="341"/>
        <v xml:space="preserve"> </v>
      </c>
      <c r="AT228" t="str">
        <f t="shared" si="342"/>
        <v xml:space="preserve"> </v>
      </c>
      <c r="AU228" t="str">
        <f t="shared" si="343"/>
        <v xml:space="preserve"> </v>
      </c>
      <c r="AV228" t="str">
        <f t="shared" si="344"/>
        <v xml:space="preserve"> </v>
      </c>
      <c r="AW228" t="str">
        <f t="shared" si="345"/>
        <v xml:space="preserve"> </v>
      </c>
      <c r="AX228" t="str">
        <f t="shared" si="346"/>
        <v xml:space="preserve"> </v>
      </c>
      <c r="AY228" t="str">
        <f t="shared" si="347"/>
        <v xml:space="preserve"> </v>
      </c>
      <c r="AZ228" t="str">
        <f t="shared" si="348"/>
        <v xml:space="preserve"> </v>
      </c>
      <c r="BA228" t="str">
        <f t="shared" si="349"/>
        <v xml:space="preserve"> </v>
      </c>
      <c r="BB228" t="str">
        <f t="shared" si="350"/>
        <v xml:space="preserve"> </v>
      </c>
      <c r="BC228" t="str">
        <f t="shared" si="351"/>
        <v xml:space="preserve"> </v>
      </c>
      <c r="BD228" t="str">
        <f t="shared" si="352"/>
        <v xml:space="preserve"> </v>
      </c>
      <c r="BE228" t="str">
        <f t="shared" si="353"/>
        <v xml:space="preserve"> </v>
      </c>
      <c r="BF228" t="str">
        <f t="shared" si="354"/>
        <v xml:space="preserve"> </v>
      </c>
      <c r="BG228" t="str">
        <f t="shared" si="355"/>
        <v xml:space="preserve"> </v>
      </c>
      <c r="BH228" t="str">
        <f t="shared" si="356"/>
        <v xml:space="preserve"> </v>
      </c>
      <c r="BI228" t="str">
        <f t="shared" si="360"/>
        <v xml:space="preserve"> </v>
      </c>
      <c r="BN228" t="str">
        <f>IF(OR(COUNTIF($AV$221:AV228, "LAST")&gt;0, COUNTIF($AV$221:AV228, "FINAL")&gt;0), "", IF($AJ$1&gt;=$K228, IFERROR(BF228-BG228, 0), ""))</f>
        <v/>
      </c>
      <c r="BT228">
        <f t="shared" si="371"/>
        <v>0</v>
      </c>
      <c r="BU228">
        <f t="shared" si="372"/>
        <v>0</v>
      </c>
      <c r="BV228">
        <f>IF(OR(COUNTIF($AV$221:AV228, "LAST")&gt;0, COUNTIF($AV$221:AV228, "FINAL")&gt;0), "", IF($AJ$1&gt;=$K228, AQ228, 0))</f>
        <v>0</v>
      </c>
      <c r="BW228">
        <f t="shared" si="373"/>
        <v>0</v>
      </c>
      <c r="BX228">
        <f t="shared" si="374"/>
        <v>0</v>
      </c>
    </row>
    <row r="229" spans="11:76" x14ac:dyDescent="0.35">
      <c r="K229" s="28">
        <v>409</v>
      </c>
      <c r="M229" s="35">
        <f>AutoScoreboard!M38</f>
        <v>0</v>
      </c>
      <c r="N229" s="35">
        <f>AutoScoreboard!N38</f>
        <v>0</v>
      </c>
      <c r="O229" s="28" t="e">
        <f t="shared" si="357"/>
        <v>#N/A</v>
      </c>
      <c r="P229" s="28" t="e">
        <f t="shared" si="358"/>
        <v>#N/A</v>
      </c>
      <c r="Q229" s="28" t="e">
        <f t="shared" si="375"/>
        <v>#N/A</v>
      </c>
      <c r="R229" s="28" t="e">
        <f t="shared" si="365"/>
        <v>#N/A</v>
      </c>
      <c r="S229" s="28" t="e">
        <f t="shared" si="376"/>
        <v>#N/A</v>
      </c>
      <c r="T229" s="28" t="e">
        <f t="shared" si="377"/>
        <v>#N/A</v>
      </c>
      <c r="U229" s="28" t="e">
        <f t="shared" si="366"/>
        <v>#N/A</v>
      </c>
      <c r="V229" s="28" t="e">
        <f t="shared" si="367"/>
        <v>#N/A</v>
      </c>
      <c r="W229" s="28" t="e">
        <f t="shared" si="368"/>
        <v>#N/A</v>
      </c>
      <c r="X229" s="28" t="e">
        <f t="shared" si="332"/>
        <v>#N/A</v>
      </c>
      <c r="Y229" s="28" t="e">
        <f t="shared" si="369"/>
        <v>#N/A</v>
      </c>
      <c r="Z229" t="e">
        <f>IF(OR(COUNTIF($V$221:V228, "LAST")&gt;0, COUNTIF($V$221:V228, "FINAL")&gt;0), "", IF(Q229=1, IF(U229="SCORE", VLOOKUP(S229, D:E, 2, FALSE), ""), ""))</f>
        <v>#N/A</v>
      </c>
      <c r="AA229" t="e">
        <f>IF(OR(COUNTIF($V$221:V228, "LAST")&gt;0, COUNTIF($V$221:V228, "FINAL")&gt;0), "", IF(Q229=2, IF(U229="SCORE", VLOOKUP(S229, D:F, 3, FALSE), ""), ""))</f>
        <v>#N/A</v>
      </c>
      <c r="AB229" t="e">
        <f>IF(AD229="","", MAX($AB$4:AB228)+1)</f>
        <v>#N/A</v>
      </c>
      <c r="AC229" t="e">
        <f>IF(AE229="","", MAX($AC$4:AC228)+1)</f>
        <v>#N/A</v>
      </c>
      <c r="AD229" t="e">
        <f t="shared" si="378"/>
        <v>#N/A</v>
      </c>
      <c r="AE229" t="e">
        <f t="shared" si="379"/>
        <v>#N/A</v>
      </c>
      <c r="AF229" t="e">
        <f t="shared" si="380"/>
        <v>#N/A</v>
      </c>
      <c r="AG229" t="e">
        <f t="shared" si="381"/>
        <v>#N/A</v>
      </c>
      <c r="AH229">
        <f t="shared" si="382"/>
        <v>0</v>
      </c>
      <c r="AI229">
        <f t="shared" si="370"/>
        <v>710</v>
      </c>
      <c r="AK229" t="str">
        <f t="shared" si="333"/>
        <v xml:space="preserve"> </v>
      </c>
      <c r="AL229" t="str">
        <f t="shared" si="359"/>
        <v xml:space="preserve"> </v>
      </c>
      <c r="AM229" t="str">
        <f t="shared" si="335"/>
        <v xml:space="preserve"> </v>
      </c>
      <c r="AN229" t="str">
        <f t="shared" si="336"/>
        <v xml:space="preserve"> </v>
      </c>
      <c r="AO229" t="str">
        <f t="shared" si="337"/>
        <v xml:space="preserve"> </v>
      </c>
      <c r="AP229" t="str">
        <f t="shared" si="338"/>
        <v xml:space="preserve"> </v>
      </c>
      <c r="AQ229" t="str">
        <f t="shared" si="339"/>
        <v xml:space="preserve"> </v>
      </c>
      <c r="AR229" t="str">
        <f t="shared" si="340"/>
        <v xml:space="preserve"> </v>
      </c>
      <c r="AS229" t="str">
        <f t="shared" si="341"/>
        <v xml:space="preserve"> </v>
      </c>
      <c r="AT229" t="str">
        <f t="shared" si="342"/>
        <v xml:space="preserve"> </v>
      </c>
      <c r="AU229" t="str">
        <f t="shared" si="343"/>
        <v xml:space="preserve"> </v>
      </c>
      <c r="AV229" t="str">
        <f t="shared" si="344"/>
        <v xml:space="preserve"> </v>
      </c>
      <c r="AW229" t="str">
        <f t="shared" si="345"/>
        <v xml:space="preserve"> </v>
      </c>
      <c r="AX229" t="str">
        <f t="shared" si="346"/>
        <v xml:space="preserve"> </v>
      </c>
      <c r="AY229" t="str">
        <f t="shared" si="347"/>
        <v xml:space="preserve"> </v>
      </c>
      <c r="AZ229" t="str">
        <f t="shared" si="348"/>
        <v xml:space="preserve"> </v>
      </c>
      <c r="BA229" t="str">
        <f t="shared" si="349"/>
        <v xml:space="preserve"> </v>
      </c>
      <c r="BB229" t="str">
        <f t="shared" si="350"/>
        <v xml:space="preserve"> </v>
      </c>
      <c r="BC229" t="str">
        <f t="shared" si="351"/>
        <v xml:space="preserve"> </v>
      </c>
      <c r="BD229" t="str">
        <f t="shared" si="352"/>
        <v xml:space="preserve"> </v>
      </c>
      <c r="BE229" t="str">
        <f t="shared" si="353"/>
        <v xml:space="preserve"> </v>
      </c>
      <c r="BF229" t="str">
        <f t="shared" si="354"/>
        <v xml:space="preserve"> </v>
      </c>
      <c r="BG229" t="str">
        <f t="shared" si="355"/>
        <v xml:space="preserve"> </v>
      </c>
      <c r="BH229" t="str">
        <f t="shared" si="356"/>
        <v xml:space="preserve"> </v>
      </c>
      <c r="BI229" t="str">
        <f t="shared" si="360"/>
        <v xml:space="preserve"> </v>
      </c>
      <c r="BN229" t="str">
        <f>IF(OR(COUNTIF($AV$221:AV229, "LAST")&gt;0, COUNTIF($AV$221:AV229, "FINAL")&gt;0), "", IF($AJ$1&gt;=$K229, IFERROR(BF229-BG229, 0), ""))</f>
        <v/>
      </c>
      <c r="BT229">
        <f t="shared" si="371"/>
        <v>0</v>
      </c>
      <c r="BU229">
        <f t="shared" si="372"/>
        <v>0</v>
      </c>
      <c r="BV229">
        <f>IF(OR(COUNTIF($AV$221:AV229, "LAST")&gt;0, COUNTIF($AV$221:AV229, "FINAL")&gt;0), "", IF($AJ$1&gt;=$K229, AQ229, 0))</f>
        <v>0</v>
      </c>
      <c r="BW229">
        <f t="shared" si="373"/>
        <v>0</v>
      </c>
      <c r="BX229">
        <f t="shared" si="374"/>
        <v>0</v>
      </c>
    </row>
    <row r="230" spans="11:76" x14ac:dyDescent="0.35">
      <c r="K230" s="28">
        <v>410</v>
      </c>
      <c r="M230" s="35">
        <f>AutoScoreboard!M39</f>
        <v>0</v>
      </c>
      <c r="N230" s="35">
        <f>AutoScoreboard!N39</f>
        <v>0</v>
      </c>
      <c r="O230" s="28" t="e">
        <f t="shared" si="357"/>
        <v>#N/A</v>
      </c>
      <c r="P230" s="28" t="e">
        <f t="shared" si="358"/>
        <v>#N/A</v>
      </c>
      <c r="Q230" s="28" t="e">
        <f t="shared" si="375"/>
        <v>#N/A</v>
      </c>
      <c r="R230" s="28" t="e">
        <f t="shared" si="365"/>
        <v>#N/A</v>
      </c>
      <c r="S230" s="28" t="e">
        <f t="shared" si="376"/>
        <v>#N/A</v>
      </c>
      <c r="T230" s="28" t="e">
        <f t="shared" si="377"/>
        <v>#N/A</v>
      </c>
      <c r="U230" s="28" t="e">
        <f t="shared" si="366"/>
        <v>#N/A</v>
      </c>
      <c r="V230" s="28" t="e">
        <f t="shared" si="367"/>
        <v>#N/A</v>
      </c>
      <c r="W230" s="28" t="e">
        <f t="shared" si="368"/>
        <v>#N/A</v>
      </c>
      <c r="X230" s="28" t="e">
        <f t="shared" si="332"/>
        <v>#N/A</v>
      </c>
      <c r="Y230" s="28" t="e">
        <f t="shared" si="369"/>
        <v>#N/A</v>
      </c>
      <c r="Z230" t="e">
        <f>IF(OR(COUNTIF($V$221:V229, "LAST")&gt;0, COUNTIF($V$221:V229, "FINAL")&gt;0), "", IF(Q230=1, IF(U230="SCORE", VLOOKUP(S230, D:E, 2, FALSE), ""), ""))</f>
        <v>#N/A</v>
      </c>
      <c r="AA230" t="e">
        <f>IF(OR(COUNTIF($V$221:V229, "LAST")&gt;0, COUNTIF($V$221:V229, "FINAL")&gt;0), "", IF(Q230=2, IF(U230="SCORE", VLOOKUP(S230, D:F, 3, FALSE), ""), ""))</f>
        <v>#N/A</v>
      </c>
      <c r="AB230" t="e">
        <f>IF(AD230="","", MAX($AB$4:AB229)+1)</f>
        <v>#N/A</v>
      </c>
      <c r="AC230" t="e">
        <f>IF(AE230="","", MAX($AC$4:AC229)+1)</f>
        <v>#N/A</v>
      </c>
      <c r="AD230" t="e">
        <f t="shared" si="378"/>
        <v>#N/A</v>
      </c>
      <c r="AE230" t="e">
        <f t="shared" si="379"/>
        <v>#N/A</v>
      </c>
      <c r="AF230" t="e">
        <f t="shared" si="380"/>
        <v>#N/A</v>
      </c>
      <c r="AG230" t="e">
        <f t="shared" si="381"/>
        <v>#N/A</v>
      </c>
      <c r="AH230">
        <f t="shared" si="382"/>
        <v>0</v>
      </c>
      <c r="AI230">
        <f t="shared" si="370"/>
        <v>710</v>
      </c>
      <c r="AK230" t="str">
        <f t="shared" si="333"/>
        <v xml:space="preserve"> </v>
      </c>
      <c r="AL230" t="str">
        <f t="shared" si="359"/>
        <v xml:space="preserve"> </v>
      </c>
      <c r="AM230" t="str">
        <f t="shared" si="335"/>
        <v xml:space="preserve"> </v>
      </c>
      <c r="AN230" t="str">
        <f t="shared" si="336"/>
        <v xml:space="preserve"> </v>
      </c>
      <c r="AO230" t="str">
        <f t="shared" si="337"/>
        <v xml:space="preserve"> </v>
      </c>
      <c r="AP230" t="str">
        <f t="shared" si="338"/>
        <v xml:space="preserve"> </v>
      </c>
      <c r="AQ230" t="str">
        <f t="shared" si="339"/>
        <v xml:space="preserve"> </v>
      </c>
      <c r="AR230" t="str">
        <f t="shared" si="340"/>
        <v xml:space="preserve"> </v>
      </c>
      <c r="AS230" t="str">
        <f t="shared" si="341"/>
        <v xml:space="preserve"> </v>
      </c>
      <c r="AT230" t="str">
        <f t="shared" si="342"/>
        <v xml:space="preserve"> </v>
      </c>
      <c r="AU230" t="str">
        <f t="shared" si="343"/>
        <v xml:space="preserve"> </v>
      </c>
      <c r="AV230" t="str">
        <f t="shared" si="344"/>
        <v xml:space="preserve"> </v>
      </c>
      <c r="AW230" t="str">
        <f t="shared" si="345"/>
        <v xml:space="preserve"> </v>
      </c>
      <c r="AX230" t="str">
        <f t="shared" si="346"/>
        <v xml:space="preserve"> </v>
      </c>
      <c r="AY230" t="str">
        <f t="shared" si="347"/>
        <v xml:space="preserve"> </v>
      </c>
      <c r="AZ230" t="str">
        <f t="shared" si="348"/>
        <v xml:space="preserve"> </v>
      </c>
      <c r="BA230" t="str">
        <f t="shared" si="349"/>
        <v xml:space="preserve"> </v>
      </c>
      <c r="BB230" t="str">
        <f t="shared" si="350"/>
        <v xml:space="preserve"> </v>
      </c>
      <c r="BC230" t="str">
        <f t="shared" si="351"/>
        <v xml:space="preserve"> </v>
      </c>
      <c r="BD230" t="str">
        <f t="shared" si="352"/>
        <v xml:space="preserve"> </v>
      </c>
      <c r="BE230" t="str">
        <f t="shared" si="353"/>
        <v xml:space="preserve"> </v>
      </c>
      <c r="BF230" t="str">
        <f t="shared" si="354"/>
        <v xml:space="preserve"> </v>
      </c>
      <c r="BG230" t="str">
        <f t="shared" si="355"/>
        <v xml:space="preserve"> </v>
      </c>
      <c r="BH230" t="str">
        <f t="shared" si="356"/>
        <v xml:space="preserve"> </v>
      </c>
      <c r="BI230" t="str">
        <f t="shared" si="360"/>
        <v xml:space="preserve"> </v>
      </c>
      <c r="BN230" t="str">
        <f>IF(OR(COUNTIF($AV$221:AV230, "LAST")&gt;0, COUNTIF($AV$221:AV230, "FINAL")&gt;0), "", IF($AJ$1&gt;=$K230, IFERROR(BF230-BG230, 0), ""))</f>
        <v/>
      </c>
      <c r="BT230">
        <f t="shared" si="371"/>
        <v>0</v>
      </c>
      <c r="BU230">
        <f t="shared" si="372"/>
        <v>0</v>
      </c>
      <c r="BV230">
        <f>IF(OR(COUNTIF($AV$221:AV230, "LAST")&gt;0, COUNTIF($AV$221:AV230, "FINAL")&gt;0), "", IF($AJ$1&gt;=$K230, AQ230, 0))</f>
        <v>0</v>
      </c>
      <c r="BW230">
        <f t="shared" si="373"/>
        <v>0</v>
      </c>
      <c r="BX230">
        <f t="shared" si="374"/>
        <v>0</v>
      </c>
    </row>
    <row r="231" spans="11:76" x14ac:dyDescent="0.35">
      <c r="K231" s="28">
        <v>411</v>
      </c>
      <c r="M231" s="35">
        <f>AutoScoreboard!M40</f>
        <v>0</v>
      </c>
      <c r="N231" s="35">
        <f>AutoScoreboard!N40</f>
        <v>0</v>
      </c>
      <c r="O231" s="28" t="e">
        <f t="shared" si="357"/>
        <v>#N/A</v>
      </c>
      <c r="P231" s="28" t="e">
        <f t="shared" si="358"/>
        <v>#N/A</v>
      </c>
      <c r="Q231" s="28" t="e">
        <f t="shared" si="375"/>
        <v>#N/A</v>
      </c>
      <c r="R231" s="28" t="e">
        <f t="shared" si="365"/>
        <v>#N/A</v>
      </c>
      <c r="S231" s="28" t="e">
        <f t="shared" si="376"/>
        <v>#N/A</v>
      </c>
      <c r="T231" s="28" t="e">
        <f t="shared" si="377"/>
        <v>#N/A</v>
      </c>
      <c r="U231" s="28" t="e">
        <f t="shared" si="366"/>
        <v>#N/A</v>
      </c>
      <c r="V231" s="28" t="e">
        <f t="shared" si="367"/>
        <v>#N/A</v>
      </c>
      <c r="W231" s="28" t="e">
        <f t="shared" si="368"/>
        <v>#N/A</v>
      </c>
      <c r="X231" s="28" t="e">
        <f t="shared" si="332"/>
        <v>#N/A</v>
      </c>
      <c r="Y231" s="28" t="e">
        <f t="shared" si="369"/>
        <v>#N/A</v>
      </c>
      <c r="Z231" t="e">
        <f>IF(OR(COUNTIF($V$221:V230, "LAST")&gt;0, COUNTIF($V$221:V230, "FINAL")&gt;0), "", IF(Q231=1, IF(U231="SCORE", VLOOKUP(S231, D:E, 2, FALSE), ""), ""))</f>
        <v>#N/A</v>
      </c>
      <c r="AA231" t="e">
        <f>IF(OR(COUNTIF($V$221:V230, "LAST")&gt;0, COUNTIF($V$221:V230, "FINAL")&gt;0), "", IF(Q231=2, IF(U231="SCORE", VLOOKUP(S231, D:F, 3, FALSE), ""), ""))</f>
        <v>#N/A</v>
      </c>
      <c r="AB231" t="e">
        <f>IF(AD231="","", MAX($AB$4:AB230)+1)</f>
        <v>#N/A</v>
      </c>
      <c r="AC231" t="e">
        <f>IF(AE231="","", MAX($AC$4:AC230)+1)</f>
        <v>#N/A</v>
      </c>
      <c r="AD231" t="e">
        <f t="shared" si="378"/>
        <v>#N/A</v>
      </c>
      <c r="AE231" t="e">
        <f t="shared" si="379"/>
        <v>#N/A</v>
      </c>
      <c r="AF231" t="e">
        <f t="shared" si="380"/>
        <v>#N/A</v>
      </c>
      <c r="AG231" t="e">
        <f t="shared" si="381"/>
        <v>#N/A</v>
      </c>
      <c r="AH231">
        <f t="shared" si="382"/>
        <v>0</v>
      </c>
      <c r="AI231">
        <f t="shared" si="370"/>
        <v>710</v>
      </c>
      <c r="AK231" t="str">
        <f t="shared" si="333"/>
        <v xml:space="preserve"> </v>
      </c>
      <c r="AL231" t="str">
        <f t="shared" si="359"/>
        <v xml:space="preserve"> </v>
      </c>
      <c r="AM231" t="str">
        <f t="shared" si="335"/>
        <v xml:space="preserve"> </v>
      </c>
      <c r="AN231" t="str">
        <f t="shared" si="336"/>
        <v xml:space="preserve"> </v>
      </c>
      <c r="AO231" t="str">
        <f t="shared" si="337"/>
        <v xml:space="preserve"> </v>
      </c>
      <c r="AP231" t="str">
        <f t="shared" si="338"/>
        <v xml:space="preserve"> </v>
      </c>
      <c r="AQ231" t="str">
        <f t="shared" si="339"/>
        <v xml:space="preserve"> </v>
      </c>
      <c r="AR231" t="str">
        <f t="shared" si="340"/>
        <v xml:space="preserve"> </v>
      </c>
      <c r="AS231" t="str">
        <f t="shared" si="341"/>
        <v xml:space="preserve"> </v>
      </c>
      <c r="AT231" t="str">
        <f t="shared" si="342"/>
        <v xml:space="preserve"> </v>
      </c>
      <c r="AU231" t="str">
        <f t="shared" si="343"/>
        <v xml:space="preserve"> </v>
      </c>
      <c r="AV231" t="str">
        <f t="shared" si="344"/>
        <v xml:space="preserve"> </v>
      </c>
      <c r="AW231" t="str">
        <f t="shared" si="345"/>
        <v xml:space="preserve"> </v>
      </c>
      <c r="AX231" t="str">
        <f t="shared" si="346"/>
        <v xml:space="preserve"> </v>
      </c>
      <c r="AY231" t="str">
        <f t="shared" si="347"/>
        <v xml:space="preserve"> </v>
      </c>
      <c r="AZ231" t="str">
        <f t="shared" si="348"/>
        <v xml:space="preserve"> </v>
      </c>
      <c r="BA231" t="str">
        <f t="shared" si="349"/>
        <v xml:space="preserve"> </v>
      </c>
      <c r="BB231" t="str">
        <f t="shared" si="350"/>
        <v xml:space="preserve"> </v>
      </c>
      <c r="BC231" t="str">
        <f t="shared" si="351"/>
        <v xml:space="preserve"> </v>
      </c>
      <c r="BD231" t="str">
        <f t="shared" si="352"/>
        <v xml:space="preserve"> </v>
      </c>
      <c r="BE231" t="str">
        <f t="shared" si="353"/>
        <v xml:space="preserve"> </v>
      </c>
      <c r="BF231" t="str">
        <f t="shared" si="354"/>
        <v xml:space="preserve"> </v>
      </c>
      <c r="BG231" t="str">
        <f t="shared" si="355"/>
        <v xml:space="preserve"> </v>
      </c>
      <c r="BH231" t="str">
        <f t="shared" si="356"/>
        <v xml:space="preserve"> </v>
      </c>
      <c r="BI231" t="str">
        <f t="shared" si="360"/>
        <v xml:space="preserve"> </v>
      </c>
      <c r="BN231" t="str">
        <f>IF(OR(COUNTIF($AV$221:AV231, "LAST")&gt;0, COUNTIF($AV$221:AV231, "FINAL")&gt;0), "", IF($AJ$1&gt;=$K231, IFERROR(BF231-BG231, 0), ""))</f>
        <v/>
      </c>
      <c r="BT231">
        <f t="shared" si="371"/>
        <v>0</v>
      </c>
      <c r="BU231">
        <f t="shared" si="372"/>
        <v>0</v>
      </c>
      <c r="BV231">
        <f>IF(OR(COUNTIF($AV$221:AV231, "LAST")&gt;0, COUNTIF($AV$221:AV231, "FINAL")&gt;0), "", IF($AJ$1&gt;=$K231, AQ231, 0))</f>
        <v>0</v>
      </c>
      <c r="BW231">
        <f t="shared" si="373"/>
        <v>0</v>
      </c>
      <c r="BX231">
        <f t="shared" si="374"/>
        <v>0</v>
      </c>
    </row>
    <row r="232" spans="11:76" x14ac:dyDescent="0.35">
      <c r="K232" s="28">
        <v>412</v>
      </c>
      <c r="M232" s="35">
        <f>AutoScoreboard!M41</f>
        <v>0</v>
      </c>
      <c r="N232" s="35">
        <f>AutoScoreboard!N41</f>
        <v>0</v>
      </c>
      <c r="O232" s="28" t="e">
        <f t="shared" si="357"/>
        <v>#N/A</v>
      </c>
      <c r="P232" s="28" t="e">
        <f t="shared" si="358"/>
        <v>#N/A</v>
      </c>
      <c r="Q232" s="28" t="e">
        <f t="shared" si="375"/>
        <v>#N/A</v>
      </c>
      <c r="R232" s="28" t="e">
        <f t="shared" si="365"/>
        <v>#N/A</v>
      </c>
      <c r="S232" s="28" t="e">
        <f t="shared" si="376"/>
        <v>#N/A</v>
      </c>
      <c r="T232" s="28" t="e">
        <f t="shared" si="377"/>
        <v>#N/A</v>
      </c>
      <c r="U232" s="28" t="e">
        <f t="shared" si="366"/>
        <v>#N/A</v>
      </c>
      <c r="V232" s="28" t="e">
        <f t="shared" si="367"/>
        <v>#N/A</v>
      </c>
      <c r="W232" s="28" t="e">
        <f t="shared" si="368"/>
        <v>#N/A</v>
      </c>
      <c r="X232" s="28" t="e">
        <f t="shared" si="332"/>
        <v>#N/A</v>
      </c>
      <c r="Y232" s="28" t="e">
        <f t="shared" si="369"/>
        <v>#N/A</v>
      </c>
      <c r="Z232" t="e">
        <f>IF(OR(COUNTIF($V$221:V231, "LAST")&gt;0, COUNTIF($V$221:V231, "FINAL")&gt;0), "", IF(Q232=1, IF(U232="SCORE", VLOOKUP(S232, D:E, 2, FALSE), ""), ""))</f>
        <v>#N/A</v>
      </c>
      <c r="AA232" t="e">
        <f>IF(OR(COUNTIF($V$221:V231, "LAST")&gt;0, COUNTIF($V$221:V231, "FINAL")&gt;0), "", IF(Q232=2, IF(U232="SCORE", VLOOKUP(S232, D:F, 3, FALSE), ""), ""))</f>
        <v>#N/A</v>
      </c>
      <c r="AB232" t="e">
        <f>IF(AD232="","", MAX($AB$4:AB231)+1)</f>
        <v>#N/A</v>
      </c>
      <c r="AC232" t="e">
        <f>IF(AE232="","", MAX($AC$4:AC231)+1)</f>
        <v>#N/A</v>
      </c>
      <c r="AD232" t="e">
        <f t="shared" si="378"/>
        <v>#N/A</v>
      </c>
      <c r="AE232" t="e">
        <f t="shared" si="379"/>
        <v>#N/A</v>
      </c>
      <c r="AF232" t="e">
        <f t="shared" si="380"/>
        <v>#N/A</v>
      </c>
      <c r="AG232" t="e">
        <f t="shared" si="381"/>
        <v>#N/A</v>
      </c>
      <c r="AH232">
        <f t="shared" si="382"/>
        <v>0</v>
      </c>
      <c r="AI232">
        <f t="shared" si="370"/>
        <v>710</v>
      </c>
      <c r="AK232" t="str">
        <f t="shared" si="333"/>
        <v xml:space="preserve"> </v>
      </c>
      <c r="AL232" t="str">
        <f t="shared" si="359"/>
        <v xml:space="preserve"> </v>
      </c>
      <c r="AM232" t="str">
        <f t="shared" si="335"/>
        <v xml:space="preserve"> </v>
      </c>
      <c r="AN232" t="str">
        <f t="shared" si="336"/>
        <v xml:space="preserve"> </v>
      </c>
      <c r="AO232" t="str">
        <f t="shared" si="337"/>
        <v xml:space="preserve"> </v>
      </c>
      <c r="AP232" t="str">
        <f t="shared" si="338"/>
        <v xml:space="preserve"> </v>
      </c>
      <c r="AQ232" t="str">
        <f t="shared" si="339"/>
        <v xml:space="preserve"> </v>
      </c>
      <c r="AR232" t="str">
        <f t="shared" si="340"/>
        <v xml:space="preserve"> </v>
      </c>
      <c r="AS232" t="str">
        <f t="shared" si="341"/>
        <v xml:space="preserve"> </v>
      </c>
      <c r="AT232" t="str">
        <f t="shared" si="342"/>
        <v xml:space="preserve"> </v>
      </c>
      <c r="AU232" t="str">
        <f t="shared" si="343"/>
        <v xml:space="preserve"> </v>
      </c>
      <c r="AV232" t="str">
        <f t="shared" si="344"/>
        <v xml:space="preserve"> </v>
      </c>
      <c r="AW232" t="str">
        <f t="shared" si="345"/>
        <v xml:space="preserve"> </v>
      </c>
      <c r="AX232" t="str">
        <f t="shared" si="346"/>
        <v xml:space="preserve"> </v>
      </c>
      <c r="AY232" t="str">
        <f t="shared" si="347"/>
        <v xml:space="preserve"> </v>
      </c>
      <c r="AZ232" t="str">
        <f t="shared" si="348"/>
        <v xml:space="preserve"> </v>
      </c>
      <c r="BA232" t="str">
        <f t="shared" si="349"/>
        <v xml:space="preserve"> </v>
      </c>
      <c r="BB232" t="str">
        <f t="shared" si="350"/>
        <v xml:space="preserve"> </v>
      </c>
      <c r="BC232" t="str">
        <f t="shared" si="351"/>
        <v xml:space="preserve"> </v>
      </c>
      <c r="BD232" t="str">
        <f t="shared" si="352"/>
        <v xml:space="preserve"> </v>
      </c>
      <c r="BE232" t="str">
        <f t="shared" si="353"/>
        <v xml:space="preserve"> </v>
      </c>
      <c r="BF232" t="str">
        <f t="shared" si="354"/>
        <v xml:space="preserve"> </v>
      </c>
      <c r="BG232" t="str">
        <f t="shared" si="355"/>
        <v xml:space="preserve"> </v>
      </c>
      <c r="BH232" t="str">
        <f t="shared" si="356"/>
        <v xml:space="preserve"> </v>
      </c>
      <c r="BI232" t="str">
        <f t="shared" si="360"/>
        <v xml:space="preserve"> </v>
      </c>
      <c r="BN232" t="str">
        <f>IF(OR(COUNTIF($AV$221:AV232, "LAST")&gt;0, COUNTIF($AV$221:AV232, "FINAL")&gt;0), "", IF($AJ$1&gt;=$K232, IFERROR(BF232-BG232, 0), ""))</f>
        <v/>
      </c>
      <c r="BT232">
        <f t="shared" si="371"/>
        <v>0</v>
      </c>
      <c r="BU232">
        <f t="shared" si="372"/>
        <v>0</v>
      </c>
      <c r="BV232">
        <f>IF(OR(COUNTIF($AV$221:AV232, "LAST")&gt;0, COUNTIF($AV$221:AV232, "FINAL")&gt;0), "", IF($AJ$1&gt;=$K232, AQ232, 0))</f>
        <v>0</v>
      </c>
      <c r="BW232">
        <f t="shared" si="373"/>
        <v>0</v>
      </c>
      <c r="BX232">
        <f t="shared" si="374"/>
        <v>0</v>
      </c>
    </row>
    <row r="233" spans="11:76" x14ac:dyDescent="0.35">
      <c r="K233" s="28">
        <v>413</v>
      </c>
      <c r="M233" s="35">
        <f>AutoScoreboard!M42</f>
        <v>0</v>
      </c>
      <c r="N233" s="35">
        <f>AutoScoreboard!N42</f>
        <v>0</v>
      </c>
      <c r="O233" s="28" t="e">
        <f t="shared" si="357"/>
        <v>#N/A</v>
      </c>
      <c r="P233" s="28" t="e">
        <f t="shared" si="358"/>
        <v>#N/A</v>
      </c>
      <c r="Q233" s="28" t="e">
        <f t="shared" si="375"/>
        <v>#N/A</v>
      </c>
      <c r="R233" s="28" t="e">
        <f t="shared" si="365"/>
        <v>#N/A</v>
      </c>
      <c r="S233" s="28" t="e">
        <f t="shared" si="376"/>
        <v>#N/A</v>
      </c>
      <c r="T233" s="28" t="e">
        <f t="shared" si="377"/>
        <v>#N/A</v>
      </c>
      <c r="U233" s="28" t="e">
        <f t="shared" si="366"/>
        <v>#N/A</v>
      </c>
      <c r="V233" s="28" t="e">
        <f t="shared" si="367"/>
        <v>#N/A</v>
      </c>
      <c r="W233" s="28" t="e">
        <f t="shared" si="368"/>
        <v>#N/A</v>
      </c>
      <c r="X233" s="28" t="e">
        <f t="shared" si="332"/>
        <v>#N/A</v>
      </c>
      <c r="Y233" s="28" t="e">
        <f t="shared" si="369"/>
        <v>#N/A</v>
      </c>
      <c r="Z233" t="e">
        <f>IF(OR(COUNTIF($V$221:V232, "LAST")&gt;0, COUNTIF($V$221:V232, "FINAL")&gt;0), "", IF(Q233=1, IF(U233="SCORE", VLOOKUP(S233, D:E, 2, FALSE), ""), ""))</f>
        <v>#N/A</v>
      </c>
      <c r="AA233" t="e">
        <f>IF(OR(COUNTIF($V$221:V232, "LAST")&gt;0, COUNTIF($V$221:V232, "FINAL")&gt;0), "", IF(Q233=2, IF(U233="SCORE", VLOOKUP(S233, D:F, 3, FALSE), ""), ""))</f>
        <v>#N/A</v>
      </c>
      <c r="AB233" t="e">
        <f>IF(AD233="","", MAX($AB$4:AB232)+1)</f>
        <v>#N/A</v>
      </c>
      <c r="AC233" t="e">
        <f>IF(AE233="","", MAX($AC$4:AC232)+1)</f>
        <v>#N/A</v>
      </c>
      <c r="AD233" t="e">
        <f t="shared" si="378"/>
        <v>#N/A</v>
      </c>
      <c r="AE233" t="e">
        <f t="shared" si="379"/>
        <v>#N/A</v>
      </c>
      <c r="AF233" t="e">
        <f t="shared" si="380"/>
        <v>#N/A</v>
      </c>
      <c r="AG233" t="e">
        <f t="shared" si="381"/>
        <v>#N/A</v>
      </c>
      <c r="AH233">
        <f t="shared" si="382"/>
        <v>0</v>
      </c>
      <c r="AI233">
        <f t="shared" si="370"/>
        <v>710</v>
      </c>
      <c r="AK233" t="str">
        <f t="shared" si="333"/>
        <v xml:space="preserve"> </v>
      </c>
      <c r="AL233" t="str">
        <f t="shared" si="359"/>
        <v xml:space="preserve"> </v>
      </c>
      <c r="AM233" t="str">
        <f t="shared" si="335"/>
        <v xml:space="preserve"> </v>
      </c>
      <c r="AN233" t="str">
        <f t="shared" si="336"/>
        <v xml:space="preserve"> </v>
      </c>
      <c r="AO233" t="str">
        <f t="shared" si="337"/>
        <v xml:space="preserve"> </v>
      </c>
      <c r="AP233" t="str">
        <f t="shared" si="338"/>
        <v xml:space="preserve"> </v>
      </c>
      <c r="AQ233" t="str">
        <f t="shared" si="339"/>
        <v xml:space="preserve"> </v>
      </c>
      <c r="AR233" t="str">
        <f t="shared" si="340"/>
        <v xml:space="preserve"> </v>
      </c>
      <c r="AS233" t="str">
        <f t="shared" si="341"/>
        <v xml:space="preserve"> </v>
      </c>
      <c r="AT233" t="str">
        <f t="shared" si="342"/>
        <v xml:space="preserve"> </v>
      </c>
      <c r="AU233" t="str">
        <f t="shared" si="343"/>
        <v xml:space="preserve"> </v>
      </c>
      <c r="AV233" t="str">
        <f t="shared" si="344"/>
        <v xml:space="preserve"> </v>
      </c>
      <c r="AW233" t="str">
        <f t="shared" si="345"/>
        <v xml:space="preserve"> </v>
      </c>
      <c r="AX233" t="str">
        <f t="shared" si="346"/>
        <v xml:space="preserve"> </v>
      </c>
      <c r="AY233" t="str">
        <f t="shared" si="347"/>
        <v xml:space="preserve"> </v>
      </c>
      <c r="AZ233" t="str">
        <f t="shared" si="348"/>
        <v xml:space="preserve"> </v>
      </c>
      <c r="BA233" t="str">
        <f t="shared" si="349"/>
        <v xml:space="preserve"> </v>
      </c>
      <c r="BB233" t="str">
        <f t="shared" si="350"/>
        <v xml:space="preserve"> </v>
      </c>
      <c r="BC233" t="str">
        <f t="shared" si="351"/>
        <v xml:space="preserve"> </v>
      </c>
      <c r="BD233" t="str">
        <f t="shared" si="352"/>
        <v xml:space="preserve"> </v>
      </c>
      <c r="BE233" t="str">
        <f t="shared" si="353"/>
        <v xml:space="preserve"> </v>
      </c>
      <c r="BF233" t="str">
        <f t="shared" si="354"/>
        <v xml:space="preserve"> </v>
      </c>
      <c r="BG233" t="str">
        <f t="shared" si="355"/>
        <v xml:space="preserve"> </v>
      </c>
      <c r="BH233" t="str">
        <f t="shared" si="356"/>
        <v xml:space="preserve"> </v>
      </c>
      <c r="BI233" t="str">
        <f t="shared" si="360"/>
        <v xml:space="preserve"> </v>
      </c>
      <c r="BN233" t="str">
        <f>IF(OR(COUNTIF($AV$221:AV233, "LAST")&gt;0, COUNTIF($AV$221:AV233, "FINAL")&gt;0), "", IF($AJ$1&gt;=$K233, IFERROR(BF233-BG233, 0), ""))</f>
        <v/>
      </c>
      <c r="BT233">
        <f t="shared" si="371"/>
        <v>0</v>
      </c>
      <c r="BU233">
        <f t="shared" si="372"/>
        <v>0</v>
      </c>
      <c r="BV233">
        <f>IF(OR(COUNTIF($AV$221:AV233, "LAST")&gt;0, COUNTIF($AV$221:AV233, "FINAL")&gt;0), "", IF($AJ$1&gt;=$K233, AQ233, 0))</f>
        <v>0</v>
      </c>
      <c r="BW233">
        <f t="shared" si="373"/>
        <v>0</v>
      </c>
      <c r="BX233">
        <f t="shared" si="374"/>
        <v>0</v>
      </c>
    </row>
    <row r="234" spans="11:76" x14ac:dyDescent="0.35">
      <c r="K234" s="28">
        <v>414</v>
      </c>
      <c r="M234" s="35">
        <f>AutoScoreboard!M43</f>
        <v>0</v>
      </c>
      <c r="N234" s="35">
        <f>AutoScoreboard!N43</f>
        <v>0</v>
      </c>
      <c r="O234" s="28" t="e">
        <f t="shared" si="357"/>
        <v>#N/A</v>
      </c>
      <c r="P234" s="28" t="e">
        <f t="shared" si="358"/>
        <v>#N/A</v>
      </c>
      <c r="Q234" s="28" t="e">
        <f t="shared" si="375"/>
        <v>#N/A</v>
      </c>
      <c r="R234" s="28" t="e">
        <f t="shared" si="365"/>
        <v>#N/A</v>
      </c>
      <c r="S234" s="28" t="e">
        <f t="shared" si="376"/>
        <v>#N/A</v>
      </c>
      <c r="T234" s="28" t="e">
        <f t="shared" si="377"/>
        <v>#N/A</v>
      </c>
      <c r="U234" s="28" t="e">
        <f t="shared" si="366"/>
        <v>#N/A</v>
      </c>
      <c r="V234" s="28" t="e">
        <f t="shared" si="367"/>
        <v>#N/A</v>
      </c>
      <c r="W234" s="28" t="e">
        <f t="shared" si="368"/>
        <v>#N/A</v>
      </c>
      <c r="X234" s="28" t="e">
        <f t="shared" si="332"/>
        <v>#N/A</v>
      </c>
      <c r="Y234" s="28" t="e">
        <f t="shared" si="369"/>
        <v>#N/A</v>
      </c>
      <c r="Z234" t="e">
        <f>IF(OR(COUNTIF($V$221:V233, "LAST")&gt;0, COUNTIF($V$221:V233, "FINAL")&gt;0), "", IF(Q234=1, IF(U234="SCORE", VLOOKUP(S234, D:E, 2, FALSE), ""), ""))</f>
        <v>#N/A</v>
      </c>
      <c r="AA234" t="e">
        <f>IF(OR(COUNTIF($V$221:V233, "LAST")&gt;0, COUNTIF($V$221:V233, "FINAL")&gt;0), "", IF(Q234=2, IF(U234="SCORE", VLOOKUP(S234, D:F, 3, FALSE), ""), ""))</f>
        <v>#N/A</v>
      </c>
      <c r="AB234" t="e">
        <f>IF(AD234="","", MAX($AB$4:AB233)+1)</f>
        <v>#N/A</v>
      </c>
      <c r="AC234" t="e">
        <f>IF(AE234="","", MAX($AC$4:AC233)+1)</f>
        <v>#N/A</v>
      </c>
      <c r="AD234" t="e">
        <f t="shared" si="378"/>
        <v>#N/A</v>
      </c>
      <c r="AE234" t="e">
        <f t="shared" si="379"/>
        <v>#N/A</v>
      </c>
      <c r="AF234" t="e">
        <f t="shared" si="380"/>
        <v>#N/A</v>
      </c>
      <c r="AG234" t="e">
        <f t="shared" si="381"/>
        <v>#N/A</v>
      </c>
      <c r="AH234">
        <f t="shared" si="382"/>
        <v>0</v>
      </c>
      <c r="AI234">
        <f t="shared" si="370"/>
        <v>710</v>
      </c>
      <c r="AK234" t="str">
        <f t="shared" si="333"/>
        <v xml:space="preserve"> </v>
      </c>
      <c r="AL234" t="str">
        <f t="shared" si="359"/>
        <v xml:space="preserve"> </v>
      </c>
      <c r="AM234" t="str">
        <f t="shared" si="335"/>
        <v xml:space="preserve"> </v>
      </c>
      <c r="AN234" t="str">
        <f t="shared" si="336"/>
        <v xml:space="preserve"> </v>
      </c>
      <c r="AO234" t="str">
        <f t="shared" si="337"/>
        <v xml:space="preserve"> </v>
      </c>
      <c r="AP234" t="str">
        <f t="shared" si="338"/>
        <v xml:space="preserve"> </v>
      </c>
      <c r="AQ234" t="str">
        <f t="shared" si="339"/>
        <v xml:space="preserve"> </v>
      </c>
      <c r="AR234" t="str">
        <f t="shared" si="340"/>
        <v xml:space="preserve"> </v>
      </c>
      <c r="AS234" t="str">
        <f t="shared" si="341"/>
        <v xml:space="preserve"> </v>
      </c>
      <c r="AT234" t="str">
        <f t="shared" si="342"/>
        <v xml:space="preserve"> </v>
      </c>
      <c r="AU234" t="str">
        <f t="shared" si="343"/>
        <v xml:space="preserve"> </v>
      </c>
      <c r="AV234" t="str">
        <f t="shared" si="344"/>
        <v xml:space="preserve"> </v>
      </c>
      <c r="AW234" t="str">
        <f t="shared" si="345"/>
        <v xml:space="preserve"> </v>
      </c>
      <c r="AX234" t="str">
        <f t="shared" si="346"/>
        <v xml:space="preserve"> </v>
      </c>
      <c r="AY234" t="str">
        <f t="shared" si="347"/>
        <v xml:space="preserve"> </v>
      </c>
      <c r="AZ234" t="str">
        <f t="shared" si="348"/>
        <v xml:space="preserve"> </v>
      </c>
      <c r="BA234" t="str">
        <f t="shared" si="349"/>
        <v xml:space="preserve"> </v>
      </c>
      <c r="BB234" t="str">
        <f t="shared" si="350"/>
        <v xml:space="preserve"> </v>
      </c>
      <c r="BC234" t="str">
        <f t="shared" si="351"/>
        <v xml:space="preserve"> </v>
      </c>
      <c r="BD234" t="str">
        <f t="shared" si="352"/>
        <v xml:space="preserve"> </v>
      </c>
      <c r="BE234" t="str">
        <f t="shared" si="353"/>
        <v xml:space="preserve"> </v>
      </c>
      <c r="BF234" t="str">
        <f t="shared" si="354"/>
        <v xml:space="preserve"> </v>
      </c>
      <c r="BG234" t="str">
        <f t="shared" si="355"/>
        <v xml:space="preserve"> </v>
      </c>
      <c r="BH234" t="str">
        <f t="shared" si="356"/>
        <v xml:space="preserve"> </v>
      </c>
      <c r="BI234" t="str">
        <f t="shared" si="360"/>
        <v xml:space="preserve"> </v>
      </c>
      <c r="BN234" t="str">
        <f>IF(OR(COUNTIF($AV$221:AV234, "LAST")&gt;0, COUNTIF($AV$221:AV234, "FINAL")&gt;0), "", IF($AJ$1&gt;=$K234, IFERROR(BF234-BG234, 0), ""))</f>
        <v/>
      </c>
      <c r="BT234">
        <f t="shared" si="371"/>
        <v>0</v>
      </c>
      <c r="BU234">
        <f t="shared" si="372"/>
        <v>0</v>
      </c>
      <c r="BV234">
        <f>IF(OR(COUNTIF($AV$221:AV234, "LAST")&gt;0, COUNTIF($AV$221:AV234, "FINAL")&gt;0), "", IF($AJ$1&gt;=$K234, AQ234, 0))</f>
        <v>0</v>
      </c>
      <c r="BW234">
        <f t="shared" si="373"/>
        <v>0</v>
      </c>
      <c r="BX234">
        <f t="shared" si="374"/>
        <v>0</v>
      </c>
    </row>
    <row r="235" spans="11:76" x14ac:dyDescent="0.35">
      <c r="K235" s="28">
        <v>415</v>
      </c>
      <c r="M235" s="35">
        <f>AutoScoreboard!M44</f>
        <v>0</v>
      </c>
      <c r="N235" s="35">
        <f>AutoScoreboard!N44</f>
        <v>0</v>
      </c>
      <c r="O235" s="28" t="e">
        <f t="shared" si="357"/>
        <v>#N/A</v>
      </c>
      <c r="P235" s="28" t="e">
        <f t="shared" si="358"/>
        <v>#N/A</v>
      </c>
      <c r="Q235" s="28" t="e">
        <f t="shared" si="375"/>
        <v>#N/A</v>
      </c>
      <c r="R235" s="28" t="e">
        <f t="shared" si="365"/>
        <v>#N/A</v>
      </c>
      <c r="S235" s="28" t="e">
        <f t="shared" si="376"/>
        <v>#N/A</v>
      </c>
      <c r="T235" s="28" t="e">
        <f t="shared" si="377"/>
        <v>#N/A</v>
      </c>
      <c r="U235" s="28" t="e">
        <f t="shared" si="366"/>
        <v>#N/A</v>
      </c>
      <c r="V235" s="28" t="e">
        <f t="shared" si="367"/>
        <v>#N/A</v>
      </c>
      <c r="W235" s="28" t="e">
        <f t="shared" si="368"/>
        <v>#N/A</v>
      </c>
      <c r="X235" s="28" t="e">
        <f t="shared" si="332"/>
        <v>#N/A</v>
      </c>
      <c r="Y235" s="28" t="e">
        <f t="shared" si="369"/>
        <v>#N/A</v>
      </c>
      <c r="Z235" t="e">
        <f>IF(OR(COUNTIF($V$221:V234, "LAST")&gt;0, COUNTIF($V$221:V234, "FINAL")&gt;0), "", IF(Q235=1, IF(U235="SCORE", VLOOKUP(S235, D:E, 2, FALSE), ""), ""))</f>
        <v>#N/A</v>
      </c>
      <c r="AA235" t="e">
        <f>IF(OR(COUNTIF($V$221:V234, "LAST")&gt;0, COUNTIF($V$221:V234, "FINAL")&gt;0), "", IF(Q235=2, IF(U235="SCORE", VLOOKUP(S235, D:F, 3, FALSE), ""), ""))</f>
        <v>#N/A</v>
      </c>
      <c r="AB235" t="e">
        <f>IF(AD235="","", MAX($AB$4:AB234)+1)</f>
        <v>#N/A</v>
      </c>
      <c r="AC235" t="e">
        <f>IF(AE235="","", MAX($AC$4:AC234)+1)</f>
        <v>#N/A</v>
      </c>
      <c r="AD235" t="e">
        <f t="shared" si="378"/>
        <v>#N/A</v>
      </c>
      <c r="AE235" t="e">
        <f t="shared" si="379"/>
        <v>#N/A</v>
      </c>
      <c r="AF235" t="e">
        <f t="shared" si="380"/>
        <v>#N/A</v>
      </c>
      <c r="AG235" t="e">
        <f t="shared" si="381"/>
        <v>#N/A</v>
      </c>
      <c r="AH235">
        <f t="shared" si="382"/>
        <v>0</v>
      </c>
      <c r="AI235">
        <f t="shared" si="370"/>
        <v>710</v>
      </c>
      <c r="AK235" t="str">
        <f t="shared" si="333"/>
        <v xml:space="preserve"> </v>
      </c>
      <c r="AL235" t="str">
        <f t="shared" si="359"/>
        <v xml:space="preserve"> </v>
      </c>
      <c r="AM235" t="str">
        <f t="shared" si="335"/>
        <v xml:space="preserve"> </v>
      </c>
      <c r="AN235" t="str">
        <f t="shared" si="336"/>
        <v xml:space="preserve"> </v>
      </c>
      <c r="AO235" t="str">
        <f t="shared" si="337"/>
        <v xml:space="preserve"> </v>
      </c>
      <c r="AP235" t="str">
        <f t="shared" si="338"/>
        <v xml:space="preserve"> </v>
      </c>
      <c r="AQ235" t="str">
        <f t="shared" si="339"/>
        <v xml:space="preserve"> </v>
      </c>
      <c r="AR235" t="str">
        <f t="shared" si="340"/>
        <v xml:space="preserve"> </v>
      </c>
      <c r="AS235" t="str">
        <f t="shared" si="341"/>
        <v xml:space="preserve"> </v>
      </c>
      <c r="AT235" t="str">
        <f t="shared" si="342"/>
        <v xml:space="preserve"> </v>
      </c>
      <c r="AU235" t="str">
        <f t="shared" si="343"/>
        <v xml:space="preserve"> </v>
      </c>
      <c r="AV235" t="str">
        <f t="shared" si="344"/>
        <v xml:space="preserve"> </v>
      </c>
      <c r="AW235" t="str">
        <f t="shared" si="345"/>
        <v xml:space="preserve"> </v>
      </c>
      <c r="AX235" t="str">
        <f t="shared" si="346"/>
        <v xml:space="preserve"> </v>
      </c>
      <c r="AY235" t="str">
        <f t="shared" si="347"/>
        <v xml:space="preserve"> </v>
      </c>
      <c r="AZ235" t="str">
        <f t="shared" si="348"/>
        <v xml:space="preserve"> </v>
      </c>
      <c r="BA235" t="str">
        <f t="shared" si="349"/>
        <v xml:space="preserve"> </v>
      </c>
      <c r="BB235" t="str">
        <f t="shared" si="350"/>
        <v xml:space="preserve"> </v>
      </c>
      <c r="BC235" t="str">
        <f t="shared" si="351"/>
        <v xml:space="preserve"> </v>
      </c>
      <c r="BD235" t="str">
        <f t="shared" si="352"/>
        <v xml:space="preserve"> </v>
      </c>
      <c r="BE235" t="str">
        <f t="shared" si="353"/>
        <v xml:space="preserve"> </v>
      </c>
      <c r="BF235" t="str">
        <f t="shared" si="354"/>
        <v xml:space="preserve"> </v>
      </c>
      <c r="BG235" t="str">
        <f t="shared" si="355"/>
        <v xml:space="preserve"> </v>
      </c>
      <c r="BH235" t="str">
        <f t="shared" si="356"/>
        <v xml:space="preserve"> </v>
      </c>
      <c r="BI235" t="str">
        <f t="shared" si="360"/>
        <v xml:space="preserve"> </v>
      </c>
      <c r="BN235" t="str">
        <f>IF(OR(COUNTIF($AV$221:AV235, "LAST")&gt;0, COUNTIF($AV$221:AV235, "FINAL")&gt;0), "", IF($AJ$1&gt;=$K235, IFERROR(BF235-BG235, 0), ""))</f>
        <v/>
      </c>
      <c r="BT235">
        <f t="shared" si="371"/>
        <v>0</v>
      </c>
      <c r="BU235">
        <f t="shared" si="372"/>
        <v>0</v>
      </c>
      <c r="BV235">
        <f>IF(OR(COUNTIF($AV$221:AV235, "LAST")&gt;0, COUNTIF($AV$221:AV235, "FINAL")&gt;0), "", IF($AJ$1&gt;=$K235, AQ235, 0))</f>
        <v>0</v>
      </c>
      <c r="BW235">
        <f t="shared" si="373"/>
        <v>0</v>
      </c>
      <c r="BX235">
        <f t="shared" si="374"/>
        <v>0</v>
      </c>
    </row>
    <row r="236" spans="11:76" x14ac:dyDescent="0.35">
      <c r="K236" s="28">
        <v>416</v>
      </c>
      <c r="M236" s="35">
        <f>AutoScoreboard!M45</f>
        <v>0</v>
      </c>
      <c r="N236" s="35">
        <f>AutoScoreboard!N45</f>
        <v>0</v>
      </c>
      <c r="O236" s="28" t="e">
        <f t="shared" si="357"/>
        <v>#N/A</v>
      </c>
      <c r="P236" s="28" t="e">
        <f t="shared" si="358"/>
        <v>#N/A</v>
      </c>
      <c r="Q236" s="28" t="e">
        <f t="shared" si="375"/>
        <v>#N/A</v>
      </c>
      <c r="R236" s="28" t="e">
        <f t="shared" si="365"/>
        <v>#N/A</v>
      </c>
      <c r="S236" s="28" t="e">
        <f t="shared" si="376"/>
        <v>#N/A</v>
      </c>
      <c r="T236" s="28" t="e">
        <f t="shared" si="377"/>
        <v>#N/A</v>
      </c>
      <c r="U236" s="28" t="e">
        <f t="shared" si="366"/>
        <v>#N/A</v>
      </c>
      <c r="V236" s="28" t="e">
        <f t="shared" si="367"/>
        <v>#N/A</v>
      </c>
      <c r="W236" s="28" t="e">
        <f t="shared" si="368"/>
        <v>#N/A</v>
      </c>
      <c r="X236" s="28" t="e">
        <f t="shared" si="332"/>
        <v>#N/A</v>
      </c>
      <c r="Y236" s="28" t="e">
        <f t="shared" si="369"/>
        <v>#N/A</v>
      </c>
      <c r="Z236" t="e">
        <f>IF(OR(COUNTIF($V$221:V235, "LAST")&gt;0, COUNTIF($V$221:V235, "FINAL")&gt;0), "", IF(Q236=1, IF(U236="SCORE", VLOOKUP(S236, D:E, 2, FALSE), ""), ""))</f>
        <v>#N/A</v>
      </c>
      <c r="AA236" t="e">
        <f>IF(OR(COUNTIF($V$221:V235, "LAST")&gt;0, COUNTIF($V$221:V235, "FINAL")&gt;0), "", IF(Q236=2, IF(U236="SCORE", VLOOKUP(S236, D:F, 3, FALSE), ""), ""))</f>
        <v>#N/A</v>
      </c>
      <c r="AB236" t="e">
        <f>IF(AD236="","", MAX($AB$4:AB235)+1)</f>
        <v>#N/A</v>
      </c>
      <c r="AC236" t="e">
        <f>IF(AE236="","", MAX($AC$4:AC235)+1)</f>
        <v>#N/A</v>
      </c>
      <c r="AD236" t="e">
        <f t="shared" si="378"/>
        <v>#N/A</v>
      </c>
      <c r="AE236" t="e">
        <f t="shared" si="379"/>
        <v>#N/A</v>
      </c>
      <c r="AF236" t="e">
        <f t="shared" si="380"/>
        <v>#N/A</v>
      </c>
      <c r="AG236" t="e">
        <f t="shared" si="381"/>
        <v>#N/A</v>
      </c>
      <c r="AH236">
        <f t="shared" si="382"/>
        <v>0</v>
      </c>
      <c r="AI236">
        <f t="shared" si="370"/>
        <v>710</v>
      </c>
      <c r="AK236" t="str">
        <f t="shared" si="333"/>
        <v xml:space="preserve"> </v>
      </c>
      <c r="AL236" t="str">
        <f t="shared" si="359"/>
        <v xml:space="preserve"> </v>
      </c>
      <c r="AM236" t="str">
        <f t="shared" si="335"/>
        <v xml:space="preserve"> </v>
      </c>
      <c r="AN236" t="str">
        <f t="shared" si="336"/>
        <v xml:space="preserve"> </v>
      </c>
      <c r="AO236" t="str">
        <f t="shared" si="337"/>
        <v xml:space="preserve"> </v>
      </c>
      <c r="AP236" t="str">
        <f t="shared" si="338"/>
        <v xml:space="preserve"> </v>
      </c>
      <c r="AQ236" t="str">
        <f t="shared" si="339"/>
        <v xml:space="preserve"> </v>
      </c>
      <c r="AR236" t="str">
        <f t="shared" si="340"/>
        <v xml:space="preserve"> </v>
      </c>
      <c r="AS236" t="str">
        <f t="shared" si="341"/>
        <v xml:space="preserve"> </v>
      </c>
      <c r="AT236" t="str">
        <f t="shared" si="342"/>
        <v xml:space="preserve"> </v>
      </c>
      <c r="AU236" t="str">
        <f t="shared" si="343"/>
        <v xml:space="preserve"> </v>
      </c>
      <c r="AV236" t="str">
        <f t="shared" si="344"/>
        <v xml:space="preserve"> </v>
      </c>
      <c r="AW236" t="str">
        <f t="shared" si="345"/>
        <v xml:space="preserve"> </v>
      </c>
      <c r="AX236" t="str">
        <f t="shared" si="346"/>
        <v xml:space="preserve"> </v>
      </c>
      <c r="AY236" t="str">
        <f t="shared" si="347"/>
        <v xml:space="preserve"> </v>
      </c>
      <c r="AZ236" t="str">
        <f t="shared" si="348"/>
        <v xml:space="preserve"> </v>
      </c>
      <c r="BA236" t="str">
        <f t="shared" si="349"/>
        <v xml:space="preserve"> </v>
      </c>
      <c r="BB236" t="str">
        <f t="shared" si="350"/>
        <v xml:space="preserve"> </v>
      </c>
      <c r="BC236" t="str">
        <f t="shared" si="351"/>
        <v xml:space="preserve"> </v>
      </c>
      <c r="BD236" t="str">
        <f t="shared" si="352"/>
        <v xml:space="preserve"> </v>
      </c>
      <c r="BE236" t="str">
        <f t="shared" si="353"/>
        <v xml:space="preserve"> </v>
      </c>
      <c r="BF236" t="str">
        <f t="shared" si="354"/>
        <v xml:space="preserve"> </v>
      </c>
      <c r="BG236" t="str">
        <f t="shared" si="355"/>
        <v xml:space="preserve"> </v>
      </c>
      <c r="BH236" t="str">
        <f t="shared" si="356"/>
        <v xml:space="preserve"> </v>
      </c>
      <c r="BI236" t="str">
        <f t="shared" si="360"/>
        <v xml:space="preserve"> </v>
      </c>
      <c r="BN236" t="str">
        <f>IF(OR(COUNTIF($AV$221:AV236, "LAST")&gt;0, COUNTIF($AV$221:AV236, "FINAL")&gt;0), "", IF($AJ$1&gt;=$K236, IFERROR(BF236-BG236, 0), ""))</f>
        <v/>
      </c>
      <c r="BT236">
        <f t="shared" si="371"/>
        <v>0</v>
      </c>
      <c r="BU236">
        <f t="shared" si="372"/>
        <v>0</v>
      </c>
      <c r="BV236">
        <f>IF(OR(COUNTIF($AV$221:AV236, "LAST")&gt;0, COUNTIF($AV$221:AV236, "FINAL")&gt;0), "", IF($AJ$1&gt;=$K236, AQ236, 0))</f>
        <v>0</v>
      </c>
      <c r="BW236">
        <f t="shared" si="373"/>
        <v>0</v>
      </c>
      <c r="BX236">
        <f t="shared" si="374"/>
        <v>0</v>
      </c>
    </row>
    <row r="237" spans="11:76" x14ac:dyDescent="0.35">
      <c r="K237" s="28">
        <v>417</v>
      </c>
      <c r="M237" s="35">
        <f>AutoScoreboard!M46</f>
        <v>0</v>
      </c>
      <c r="N237" s="35">
        <f>AutoScoreboard!N46</f>
        <v>0</v>
      </c>
      <c r="O237" s="28" t="e">
        <f t="shared" si="357"/>
        <v>#N/A</v>
      </c>
      <c r="P237" s="28" t="e">
        <f t="shared" si="358"/>
        <v>#N/A</v>
      </c>
      <c r="Q237" s="28" t="e">
        <f t="shared" si="375"/>
        <v>#N/A</v>
      </c>
      <c r="R237" s="28" t="e">
        <f t="shared" si="365"/>
        <v>#N/A</v>
      </c>
      <c r="S237" s="28" t="e">
        <f t="shared" si="376"/>
        <v>#N/A</v>
      </c>
      <c r="T237" s="28" t="e">
        <f t="shared" si="377"/>
        <v>#N/A</v>
      </c>
      <c r="U237" s="28" t="e">
        <f t="shared" si="366"/>
        <v>#N/A</v>
      </c>
      <c r="V237" s="28" t="e">
        <f t="shared" si="367"/>
        <v>#N/A</v>
      </c>
      <c r="W237" s="28" t="e">
        <f t="shared" si="368"/>
        <v>#N/A</v>
      </c>
      <c r="X237" s="28" t="e">
        <f t="shared" si="332"/>
        <v>#N/A</v>
      </c>
      <c r="Y237" s="28" t="e">
        <f t="shared" si="369"/>
        <v>#N/A</v>
      </c>
      <c r="Z237" t="e">
        <f>IF(OR(COUNTIF($V$221:V236, "LAST")&gt;0, COUNTIF($V$221:V236, "FINAL")&gt;0), "", IF(Q237=1, IF(U237="SCORE", VLOOKUP(S237, D:E, 2, FALSE), ""), ""))</f>
        <v>#N/A</v>
      </c>
      <c r="AA237" t="e">
        <f>IF(OR(COUNTIF($V$221:V236, "LAST")&gt;0, COUNTIF($V$221:V236, "FINAL")&gt;0), "", IF(Q237=2, IF(U237="SCORE", VLOOKUP(S237, D:F, 3, FALSE), ""), ""))</f>
        <v>#N/A</v>
      </c>
      <c r="AB237" t="e">
        <f>IF(AD237="","", MAX($AB$4:AB236)+1)</f>
        <v>#N/A</v>
      </c>
      <c r="AC237" t="e">
        <f>IF(AE237="","", MAX($AC$4:AC236)+1)</f>
        <v>#N/A</v>
      </c>
      <c r="AD237" t="e">
        <f t="shared" si="378"/>
        <v>#N/A</v>
      </c>
      <c r="AE237" t="e">
        <f t="shared" si="379"/>
        <v>#N/A</v>
      </c>
      <c r="AF237" t="e">
        <f t="shared" si="380"/>
        <v>#N/A</v>
      </c>
      <c r="AG237" t="e">
        <f t="shared" si="381"/>
        <v>#N/A</v>
      </c>
      <c r="AH237">
        <f t="shared" si="382"/>
        <v>0</v>
      </c>
      <c r="AI237">
        <f t="shared" si="370"/>
        <v>710</v>
      </c>
      <c r="AK237" t="str">
        <f t="shared" si="333"/>
        <v xml:space="preserve"> </v>
      </c>
      <c r="AL237" t="str">
        <f t="shared" si="359"/>
        <v xml:space="preserve"> </v>
      </c>
      <c r="AM237" t="str">
        <f t="shared" si="335"/>
        <v xml:space="preserve"> </v>
      </c>
      <c r="AN237" t="str">
        <f t="shared" si="336"/>
        <v xml:space="preserve"> </v>
      </c>
      <c r="AO237" t="str">
        <f t="shared" si="337"/>
        <v xml:space="preserve"> </v>
      </c>
      <c r="AP237" t="str">
        <f t="shared" si="338"/>
        <v xml:space="preserve"> </v>
      </c>
      <c r="AQ237" t="str">
        <f t="shared" si="339"/>
        <v xml:space="preserve"> </v>
      </c>
      <c r="AR237" t="str">
        <f t="shared" si="340"/>
        <v xml:space="preserve"> </v>
      </c>
      <c r="AS237" t="str">
        <f t="shared" si="341"/>
        <v xml:space="preserve"> </v>
      </c>
      <c r="AT237" t="str">
        <f t="shared" si="342"/>
        <v xml:space="preserve"> </v>
      </c>
      <c r="AU237" t="str">
        <f t="shared" si="343"/>
        <v xml:space="preserve"> </v>
      </c>
      <c r="AV237" t="str">
        <f t="shared" si="344"/>
        <v xml:space="preserve"> </v>
      </c>
      <c r="AW237" t="str">
        <f t="shared" si="345"/>
        <v xml:space="preserve"> </v>
      </c>
      <c r="AX237" t="str">
        <f t="shared" si="346"/>
        <v xml:space="preserve"> </v>
      </c>
      <c r="AY237" t="str">
        <f t="shared" si="347"/>
        <v xml:space="preserve"> </v>
      </c>
      <c r="AZ237" t="str">
        <f t="shared" si="348"/>
        <v xml:space="preserve"> </v>
      </c>
      <c r="BA237" t="str">
        <f t="shared" si="349"/>
        <v xml:space="preserve"> </v>
      </c>
      <c r="BB237" t="str">
        <f t="shared" si="350"/>
        <v xml:space="preserve"> </v>
      </c>
      <c r="BC237" t="str">
        <f t="shared" si="351"/>
        <v xml:space="preserve"> </v>
      </c>
      <c r="BD237" t="str">
        <f t="shared" si="352"/>
        <v xml:space="preserve"> </v>
      </c>
      <c r="BE237" t="str">
        <f t="shared" si="353"/>
        <v xml:space="preserve"> </v>
      </c>
      <c r="BF237" t="str">
        <f t="shared" si="354"/>
        <v xml:space="preserve"> </v>
      </c>
      <c r="BG237" t="str">
        <f t="shared" si="355"/>
        <v xml:space="preserve"> </v>
      </c>
      <c r="BH237" t="str">
        <f t="shared" si="356"/>
        <v xml:space="preserve"> </v>
      </c>
      <c r="BI237" t="str">
        <f t="shared" si="360"/>
        <v xml:space="preserve"> </v>
      </c>
      <c r="BN237" t="str">
        <f>IF(OR(COUNTIF($AV$221:AV237, "LAST")&gt;0, COUNTIF($AV$221:AV237, "FINAL")&gt;0), "", IF($AJ$1&gt;=$K237, IFERROR(BF237-BG237, 0), ""))</f>
        <v/>
      </c>
      <c r="BT237">
        <f t="shared" si="371"/>
        <v>0</v>
      </c>
      <c r="BU237">
        <f t="shared" si="372"/>
        <v>0</v>
      </c>
      <c r="BV237">
        <f>IF(OR(COUNTIF($AV$221:AV237, "LAST")&gt;0, COUNTIF($AV$221:AV237, "FINAL")&gt;0), "", IF($AJ$1&gt;=$K237, AQ237, 0))</f>
        <v>0</v>
      </c>
      <c r="BW237">
        <f t="shared" si="373"/>
        <v>0</v>
      </c>
      <c r="BX237">
        <f t="shared" si="374"/>
        <v>0</v>
      </c>
    </row>
    <row r="238" spans="11:76" x14ac:dyDescent="0.35">
      <c r="K238" s="28">
        <v>418</v>
      </c>
      <c r="M238" s="35">
        <f>AutoScoreboard!M47</f>
        <v>0</v>
      </c>
      <c r="N238" s="35">
        <f>AutoScoreboard!N47</f>
        <v>0</v>
      </c>
      <c r="O238" s="28" t="e">
        <f t="shared" si="357"/>
        <v>#N/A</v>
      </c>
      <c r="P238" s="28" t="e">
        <f t="shared" si="358"/>
        <v>#N/A</v>
      </c>
      <c r="Q238" s="28" t="e">
        <f t="shared" si="375"/>
        <v>#N/A</v>
      </c>
      <c r="R238" s="28" t="e">
        <f t="shared" si="365"/>
        <v>#N/A</v>
      </c>
      <c r="S238" s="28" t="e">
        <f t="shared" si="376"/>
        <v>#N/A</v>
      </c>
      <c r="T238" s="28" t="e">
        <f t="shared" si="377"/>
        <v>#N/A</v>
      </c>
      <c r="U238" s="28" t="e">
        <f t="shared" si="366"/>
        <v>#N/A</v>
      </c>
      <c r="V238" s="28" t="e">
        <f t="shared" si="367"/>
        <v>#N/A</v>
      </c>
      <c r="W238" s="28" t="e">
        <f t="shared" si="368"/>
        <v>#N/A</v>
      </c>
      <c r="X238" s="28" t="e">
        <f t="shared" si="332"/>
        <v>#N/A</v>
      </c>
      <c r="Y238" s="28" t="e">
        <f t="shared" si="369"/>
        <v>#N/A</v>
      </c>
      <c r="Z238" t="e">
        <f>IF(OR(COUNTIF($V$221:V237, "LAST")&gt;0, COUNTIF($V$221:V237, "FINAL")&gt;0), "", IF(Q238=1, IF(U238="SCORE", VLOOKUP(S238, D:E, 2, FALSE), ""), ""))</f>
        <v>#N/A</v>
      </c>
      <c r="AA238" t="e">
        <f>IF(OR(COUNTIF($V$221:V237, "LAST")&gt;0, COUNTIF($V$221:V237, "FINAL")&gt;0), "", IF(Q238=2, IF(U238="SCORE", VLOOKUP(S238, D:F, 3, FALSE), ""), ""))</f>
        <v>#N/A</v>
      </c>
      <c r="AB238" t="e">
        <f>IF(AD238="","", MAX($AB$4:AB237)+1)</f>
        <v>#N/A</v>
      </c>
      <c r="AC238" t="e">
        <f>IF(AE238="","", MAX($AC$4:AC237)+1)</f>
        <v>#N/A</v>
      </c>
      <c r="AD238" t="e">
        <f t="shared" si="378"/>
        <v>#N/A</v>
      </c>
      <c r="AE238" t="e">
        <f t="shared" si="379"/>
        <v>#N/A</v>
      </c>
      <c r="AF238" t="e">
        <f t="shared" si="380"/>
        <v>#N/A</v>
      </c>
      <c r="AG238" t="e">
        <f t="shared" si="381"/>
        <v>#N/A</v>
      </c>
      <c r="AH238">
        <f t="shared" si="382"/>
        <v>0</v>
      </c>
      <c r="AI238">
        <f t="shared" si="370"/>
        <v>710</v>
      </c>
      <c r="AK238" t="str">
        <f t="shared" si="333"/>
        <v xml:space="preserve"> </v>
      </c>
      <c r="AL238" t="str">
        <f t="shared" si="359"/>
        <v xml:space="preserve"> </v>
      </c>
      <c r="AM238" t="str">
        <f t="shared" si="335"/>
        <v xml:space="preserve"> </v>
      </c>
      <c r="AN238" t="str">
        <f t="shared" si="336"/>
        <v xml:space="preserve"> </v>
      </c>
      <c r="AO238" t="str">
        <f t="shared" si="337"/>
        <v xml:space="preserve"> </v>
      </c>
      <c r="AP238" t="str">
        <f t="shared" si="338"/>
        <v xml:space="preserve"> </v>
      </c>
      <c r="AQ238" t="str">
        <f t="shared" si="339"/>
        <v xml:space="preserve"> </v>
      </c>
      <c r="AR238" t="str">
        <f t="shared" si="340"/>
        <v xml:space="preserve"> </v>
      </c>
      <c r="AS238" t="str">
        <f t="shared" si="341"/>
        <v xml:space="preserve"> </v>
      </c>
      <c r="AT238" t="str">
        <f t="shared" si="342"/>
        <v xml:space="preserve"> </v>
      </c>
      <c r="AU238" t="str">
        <f t="shared" si="343"/>
        <v xml:space="preserve"> </v>
      </c>
      <c r="AV238" t="str">
        <f t="shared" si="344"/>
        <v xml:space="preserve"> </v>
      </c>
      <c r="AW238" t="str">
        <f t="shared" si="345"/>
        <v xml:space="preserve"> </v>
      </c>
      <c r="AX238" t="str">
        <f t="shared" si="346"/>
        <v xml:space="preserve"> </v>
      </c>
      <c r="AY238" t="str">
        <f t="shared" si="347"/>
        <v xml:space="preserve"> </v>
      </c>
      <c r="AZ238" t="str">
        <f t="shared" si="348"/>
        <v xml:space="preserve"> </v>
      </c>
      <c r="BA238" t="str">
        <f t="shared" si="349"/>
        <v xml:space="preserve"> </v>
      </c>
      <c r="BB238" t="str">
        <f t="shared" si="350"/>
        <v xml:space="preserve"> </v>
      </c>
      <c r="BC238" t="str">
        <f t="shared" si="351"/>
        <v xml:space="preserve"> </v>
      </c>
      <c r="BD238" t="str">
        <f t="shared" si="352"/>
        <v xml:space="preserve"> </v>
      </c>
      <c r="BE238" t="str">
        <f t="shared" si="353"/>
        <v xml:space="preserve"> </v>
      </c>
      <c r="BF238" t="str">
        <f t="shared" si="354"/>
        <v xml:space="preserve"> </v>
      </c>
      <c r="BG238" t="str">
        <f t="shared" si="355"/>
        <v xml:space="preserve"> </v>
      </c>
      <c r="BH238" t="str">
        <f t="shared" si="356"/>
        <v xml:space="preserve"> </v>
      </c>
      <c r="BI238" t="str">
        <f t="shared" si="360"/>
        <v xml:space="preserve"> </v>
      </c>
      <c r="BN238" t="str">
        <f>IF(OR(COUNTIF($AV$221:AV238, "LAST")&gt;0, COUNTIF($AV$221:AV238, "FINAL")&gt;0), "", IF($AJ$1&gt;=$K238, IFERROR(BF238-BG238, 0), ""))</f>
        <v/>
      </c>
      <c r="BT238">
        <f t="shared" si="371"/>
        <v>0</v>
      </c>
      <c r="BU238">
        <f t="shared" si="372"/>
        <v>0</v>
      </c>
      <c r="BV238">
        <f>IF(OR(COUNTIF($AV$221:AV238, "LAST")&gt;0, COUNTIF($AV$221:AV238, "FINAL")&gt;0), "", IF($AJ$1&gt;=$K238, AQ238, 0))</f>
        <v>0</v>
      </c>
      <c r="BW238">
        <f t="shared" si="373"/>
        <v>0</v>
      </c>
      <c r="BX238">
        <f t="shared" si="374"/>
        <v>0</v>
      </c>
    </row>
    <row r="239" spans="11:76" x14ac:dyDescent="0.35">
      <c r="K239" s="28">
        <v>419</v>
      </c>
      <c r="M239" s="35">
        <f>AutoScoreboard!M48</f>
        <v>0</v>
      </c>
      <c r="N239" s="35">
        <f>AutoScoreboard!N48</f>
        <v>0</v>
      </c>
      <c r="O239" s="28" t="e">
        <f t="shared" si="357"/>
        <v>#N/A</v>
      </c>
      <c r="P239" s="28" t="e">
        <f t="shared" si="358"/>
        <v>#N/A</v>
      </c>
      <c r="Q239" s="28" t="e">
        <f t="shared" si="375"/>
        <v>#N/A</v>
      </c>
      <c r="R239" s="28" t="e">
        <f t="shared" si="365"/>
        <v>#N/A</v>
      </c>
      <c r="S239" s="28" t="e">
        <f t="shared" si="376"/>
        <v>#N/A</v>
      </c>
      <c r="T239" s="28" t="e">
        <f t="shared" si="377"/>
        <v>#N/A</v>
      </c>
      <c r="U239" s="28" t="e">
        <f t="shared" si="366"/>
        <v>#N/A</v>
      </c>
      <c r="V239" s="28" t="e">
        <f t="shared" si="367"/>
        <v>#N/A</v>
      </c>
      <c r="W239" s="28" t="e">
        <f t="shared" si="368"/>
        <v>#N/A</v>
      </c>
      <c r="X239" s="28" t="e">
        <f t="shared" si="332"/>
        <v>#N/A</v>
      </c>
      <c r="Y239" s="28" t="e">
        <f t="shared" si="369"/>
        <v>#N/A</v>
      </c>
      <c r="Z239" t="e">
        <f>IF(OR(COUNTIF($V$221:V238, "LAST")&gt;0, COUNTIF($V$221:V238, "FINAL")&gt;0), "", IF(Q239=1, IF(U239="SCORE", VLOOKUP(S239, D:E, 2, FALSE), ""), ""))</f>
        <v>#N/A</v>
      </c>
      <c r="AA239" t="e">
        <f>IF(OR(COUNTIF($V$221:V238, "LAST")&gt;0, COUNTIF($V$221:V238, "FINAL")&gt;0), "", IF(Q239=2, IF(U239="SCORE", VLOOKUP(S239, D:F, 3, FALSE), ""), ""))</f>
        <v>#N/A</v>
      </c>
      <c r="AB239" t="e">
        <f>IF(AD239="","", MAX($AB$4:AB238)+1)</f>
        <v>#N/A</v>
      </c>
      <c r="AC239" t="e">
        <f>IF(AE239="","", MAX($AC$4:AC238)+1)</f>
        <v>#N/A</v>
      </c>
      <c r="AD239" t="e">
        <f t="shared" si="378"/>
        <v>#N/A</v>
      </c>
      <c r="AE239" t="e">
        <f t="shared" si="379"/>
        <v>#N/A</v>
      </c>
      <c r="AF239" t="e">
        <f t="shared" si="380"/>
        <v>#N/A</v>
      </c>
      <c r="AG239" t="e">
        <f t="shared" si="381"/>
        <v>#N/A</v>
      </c>
      <c r="AH239">
        <f t="shared" si="382"/>
        <v>0</v>
      </c>
      <c r="AI239">
        <f t="shared" si="370"/>
        <v>710</v>
      </c>
      <c r="AK239" t="str">
        <f t="shared" si="333"/>
        <v xml:space="preserve"> </v>
      </c>
      <c r="AL239" t="str">
        <f t="shared" si="359"/>
        <v xml:space="preserve"> </v>
      </c>
      <c r="AM239" t="str">
        <f t="shared" si="335"/>
        <v xml:space="preserve"> </v>
      </c>
      <c r="AN239" t="str">
        <f t="shared" si="336"/>
        <v xml:space="preserve"> </v>
      </c>
      <c r="AO239" t="str">
        <f t="shared" si="337"/>
        <v xml:space="preserve"> </v>
      </c>
      <c r="AP239" t="str">
        <f t="shared" si="338"/>
        <v xml:space="preserve"> </v>
      </c>
      <c r="AQ239" t="str">
        <f t="shared" si="339"/>
        <v xml:space="preserve"> </v>
      </c>
      <c r="AR239" t="str">
        <f t="shared" si="340"/>
        <v xml:space="preserve"> </v>
      </c>
      <c r="AS239" t="str">
        <f t="shared" si="341"/>
        <v xml:space="preserve"> </v>
      </c>
      <c r="AT239" t="str">
        <f t="shared" si="342"/>
        <v xml:space="preserve"> </v>
      </c>
      <c r="AU239" t="str">
        <f t="shared" si="343"/>
        <v xml:space="preserve"> </v>
      </c>
      <c r="AV239" t="str">
        <f t="shared" si="344"/>
        <v xml:space="preserve"> </v>
      </c>
      <c r="AW239" t="str">
        <f t="shared" si="345"/>
        <v xml:space="preserve"> </v>
      </c>
      <c r="AX239" t="str">
        <f t="shared" si="346"/>
        <v xml:space="preserve"> </v>
      </c>
      <c r="AY239" t="str">
        <f t="shared" si="347"/>
        <v xml:space="preserve"> </v>
      </c>
      <c r="AZ239" t="str">
        <f t="shared" si="348"/>
        <v xml:space="preserve"> </v>
      </c>
      <c r="BA239" t="str">
        <f t="shared" si="349"/>
        <v xml:space="preserve"> </v>
      </c>
      <c r="BB239" t="str">
        <f t="shared" si="350"/>
        <v xml:space="preserve"> </v>
      </c>
      <c r="BC239" t="str">
        <f t="shared" si="351"/>
        <v xml:space="preserve"> </v>
      </c>
      <c r="BD239" t="str">
        <f t="shared" si="352"/>
        <v xml:space="preserve"> </v>
      </c>
      <c r="BE239" t="str">
        <f t="shared" si="353"/>
        <v xml:space="preserve"> </v>
      </c>
      <c r="BF239" t="str">
        <f t="shared" si="354"/>
        <v xml:space="preserve"> </v>
      </c>
      <c r="BG239" t="str">
        <f t="shared" si="355"/>
        <v xml:space="preserve"> </v>
      </c>
      <c r="BH239" t="str">
        <f t="shared" si="356"/>
        <v xml:space="preserve"> </v>
      </c>
      <c r="BI239" t="str">
        <f t="shared" si="360"/>
        <v xml:space="preserve"> </v>
      </c>
      <c r="BN239" t="str">
        <f>IF(OR(COUNTIF($AV$221:AV239, "LAST")&gt;0, COUNTIF($AV$221:AV239, "FINAL")&gt;0), "", IF($AJ$1&gt;=$K239, IFERROR(BF239-BG239, 0), ""))</f>
        <v/>
      </c>
      <c r="BT239">
        <f t="shared" si="371"/>
        <v>0</v>
      </c>
      <c r="BU239">
        <f t="shared" si="372"/>
        <v>0</v>
      </c>
      <c r="BV239">
        <f>IF(OR(COUNTIF($AV$221:AV239, "LAST")&gt;0, COUNTIF($AV$221:AV239, "FINAL")&gt;0), "", IF($AJ$1&gt;=$K239, AQ239, 0))</f>
        <v>0</v>
      </c>
      <c r="BW239">
        <f t="shared" si="373"/>
        <v>0</v>
      </c>
      <c r="BX239">
        <f t="shared" si="374"/>
        <v>0</v>
      </c>
    </row>
    <row r="240" spans="11:76" x14ac:dyDescent="0.35">
      <c r="K240" s="28">
        <v>420</v>
      </c>
      <c r="M240" s="35">
        <f>AutoScoreboard!M49</f>
        <v>0</v>
      </c>
      <c r="N240" s="35">
        <f>AutoScoreboard!N49</f>
        <v>0</v>
      </c>
      <c r="O240" s="28" t="e">
        <f t="shared" si="357"/>
        <v>#N/A</v>
      </c>
      <c r="P240" s="28" t="e">
        <f t="shared" si="358"/>
        <v>#N/A</v>
      </c>
      <c r="Q240" s="28" t="e">
        <f t="shared" si="375"/>
        <v>#N/A</v>
      </c>
      <c r="R240" s="28" t="e">
        <f t="shared" si="365"/>
        <v>#N/A</v>
      </c>
      <c r="S240" s="28" t="e">
        <f t="shared" si="376"/>
        <v>#N/A</v>
      </c>
      <c r="T240" s="28" t="e">
        <f t="shared" si="377"/>
        <v>#N/A</v>
      </c>
      <c r="U240" s="28" t="e">
        <f t="shared" si="366"/>
        <v>#N/A</v>
      </c>
      <c r="V240" s="28" t="e">
        <f t="shared" si="367"/>
        <v>#N/A</v>
      </c>
      <c r="W240" s="28" t="e">
        <f t="shared" si="368"/>
        <v>#N/A</v>
      </c>
      <c r="X240" s="28" t="e">
        <f t="shared" si="332"/>
        <v>#N/A</v>
      </c>
      <c r="Y240" s="28" t="e">
        <f t="shared" si="369"/>
        <v>#N/A</v>
      </c>
      <c r="Z240" t="e">
        <f>IF(OR(COUNTIF($V$221:V239, "LAST")&gt;0, COUNTIF($V$221:V239, "FINAL")&gt;0), "", IF(Q240=1, IF(U240="SCORE", VLOOKUP(S240, D:E, 2, FALSE), ""), ""))</f>
        <v>#N/A</v>
      </c>
      <c r="AA240" t="e">
        <f>IF(OR(COUNTIF($V$221:V239, "LAST")&gt;0, COUNTIF($V$221:V239, "FINAL")&gt;0), "", IF(Q240=2, IF(U240="SCORE", VLOOKUP(S240, D:F, 3, FALSE), ""), ""))</f>
        <v>#N/A</v>
      </c>
      <c r="AB240" t="e">
        <f>IF(AD240="","", MAX($AB$4:AB239)+1)</f>
        <v>#N/A</v>
      </c>
      <c r="AC240" t="e">
        <f>IF(AE240="","", MAX($AC$4:AC239)+1)</f>
        <v>#N/A</v>
      </c>
      <c r="AD240" t="e">
        <f t="shared" si="378"/>
        <v>#N/A</v>
      </c>
      <c r="AE240" t="e">
        <f t="shared" si="379"/>
        <v>#N/A</v>
      </c>
      <c r="AF240" t="e">
        <f t="shared" si="380"/>
        <v>#N/A</v>
      </c>
      <c r="AG240" t="e">
        <f t="shared" si="381"/>
        <v>#N/A</v>
      </c>
      <c r="AH240">
        <f t="shared" si="382"/>
        <v>0</v>
      </c>
      <c r="AI240">
        <f t="shared" si="370"/>
        <v>710</v>
      </c>
      <c r="AK240" t="str">
        <f t="shared" si="333"/>
        <v xml:space="preserve"> </v>
      </c>
      <c r="AL240" t="str">
        <f t="shared" si="359"/>
        <v xml:space="preserve"> </v>
      </c>
      <c r="AM240" t="str">
        <f t="shared" si="335"/>
        <v xml:space="preserve"> </v>
      </c>
      <c r="AN240" t="str">
        <f t="shared" si="336"/>
        <v xml:space="preserve"> </v>
      </c>
      <c r="AO240" t="str">
        <f t="shared" si="337"/>
        <v xml:space="preserve"> </v>
      </c>
      <c r="AP240" t="str">
        <f t="shared" si="338"/>
        <v xml:space="preserve"> </v>
      </c>
      <c r="AQ240" t="str">
        <f t="shared" si="339"/>
        <v xml:space="preserve"> </v>
      </c>
      <c r="AR240" t="str">
        <f t="shared" si="340"/>
        <v xml:space="preserve"> </v>
      </c>
      <c r="AS240" t="str">
        <f t="shared" si="341"/>
        <v xml:space="preserve"> </v>
      </c>
      <c r="AT240" t="str">
        <f t="shared" si="342"/>
        <v xml:space="preserve"> </v>
      </c>
      <c r="AU240" t="str">
        <f t="shared" si="343"/>
        <v xml:space="preserve"> </v>
      </c>
      <c r="AV240" t="str">
        <f t="shared" si="344"/>
        <v xml:space="preserve"> </v>
      </c>
      <c r="AW240" t="str">
        <f t="shared" si="345"/>
        <v xml:space="preserve"> </v>
      </c>
      <c r="AX240" t="str">
        <f t="shared" si="346"/>
        <v xml:space="preserve"> </v>
      </c>
      <c r="AY240" t="str">
        <f t="shared" si="347"/>
        <v xml:space="preserve"> </v>
      </c>
      <c r="AZ240" t="str">
        <f t="shared" si="348"/>
        <v xml:space="preserve"> </v>
      </c>
      <c r="BA240" t="str">
        <f t="shared" si="349"/>
        <v xml:space="preserve"> </v>
      </c>
      <c r="BB240" t="str">
        <f t="shared" si="350"/>
        <v xml:space="preserve"> </v>
      </c>
      <c r="BC240" t="str">
        <f t="shared" si="351"/>
        <v xml:space="preserve"> </v>
      </c>
      <c r="BD240" t="str">
        <f t="shared" si="352"/>
        <v xml:space="preserve"> </v>
      </c>
      <c r="BE240" t="str">
        <f t="shared" si="353"/>
        <v xml:space="preserve"> </v>
      </c>
      <c r="BF240" t="str">
        <f t="shared" si="354"/>
        <v xml:space="preserve"> </v>
      </c>
      <c r="BG240" t="str">
        <f t="shared" si="355"/>
        <v xml:space="preserve"> </v>
      </c>
      <c r="BH240" t="str">
        <f t="shared" si="356"/>
        <v xml:space="preserve"> </v>
      </c>
      <c r="BI240" t="str">
        <f t="shared" si="360"/>
        <v xml:space="preserve"> </v>
      </c>
      <c r="BN240" t="str">
        <f>IF(OR(COUNTIF($AV$221:AV240, "LAST")&gt;0, COUNTIF($AV$221:AV240, "FINAL")&gt;0), "", IF($AJ$1&gt;=$K240, IFERROR(BF240-BG240, 0), ""))</f>
        <v/>
      </c>
      <c r="BT240">
        <f t="shared" si="371"/>
        <v>0</v>
      </c>
      <c r="BU240">
        <f t="shared" si="372"/>
        <v>0</v>
      </c>
      <c r="BV240">
        <f>IF(OR(COUNTIF($AV$221:AV240, "LAST")&gt;0, COUNTIF($AV$221:AV240, "FINAL")&gt;0), "", IF($AJ$1&gt;=$K240, AQ240, 0))</f>
        <v>0</v>
      </c>
      <c r="BW240">
        <f t="shared" si="373"/>
        <v>0</v>
      </c>
      <c r="BX240">
        <f t="shared" si="374"/>
        <v>0</v>
      </c>
    </row>
    <row r="241" spans="11:76" x14ac:dyDescent="0.35">
      <c r="K241" s="28">
        <v>421</v>
      </c>
      <c r="M241" s="35">
        <f>AutoScoreboard!M50</f>
        <v>0</v>
      </c>
      <c r="N241" s="35">
        <f>AutoScoreboard!N50</f>
        <v>0</v>
      </c>
      <c r="O241" s="28" t="e">
        <f t="shared" si="357"/>
        <v>#N/A</v>
      </c>
      <c r="P241" s="28" t="e">
        <f t="shared" si="358"/>
        <v>#N/A</v>
      </c>
      <c r="Q241" s="28" t="e">
        <f t="shared" si="375"/>
        <v>#N/A</v>
      </c>
      <c r="R241" s="28" t="e">
        <f t="shared" si="365"/>
        <v>#N/A</v>
      </c>
      <c r="S241" s="28" t="e">
        <f t="shared" si="376"/>
        <v>#N/A</v>
      </c>
      <c r="T241" s="28" t="e">
        <f t="shared" si="377"/>
        <v>#N/A</v>
      </c>
      <c r="U241" s="28" t="e">
        <f t="shared" si="366"/>
        <v>#N/A</v>
      </c>
      <c r="V241" s="28" t="e">
        <f t="shared" si="367"/>
        <v>#N/A</v>
      </c>
      <c r="W241" s="28" t="e">
        <f t="shared" si="368"/>
        <v>#N/A</v>
      </c>
      <c r="X241" s="28" t="e">
        <f t="shared" si="332"/>
        <v>#N/A</v>
      </c>
      <c r="Y241" s="28" t="e">
        <f t="shared" si="369"/>
        <v>#N/A</v>
      </c>
      <c r="Z241" t="e">
        <f>IF(OR(COUNTIF($V$221:V240, "LAST")&gt;0, COUNTIF($V$221:V240, "FINAL")&gt;0), "", IF(Q241=1, IF(U241="SCORE", VLOOKUP(S241, D:E, 2, FALSE), ""), ""))</f>
        <v>#N/A</v>
      </c>
      <c r="AA241" t="e">
        <f>IF(OR(COUNTIF($V$221:V240, "LAST")&gt;0, COUNTIF($V$221:V240, "FINAL")&gt;0), "", IF(Q241=2, IF(U241="SCORE", VLOOKUP(S241, D:F, 3, FALSE), ""), ""))</f>
        <v>#N/A</v>
      </c>
      <c r="AB241" t="e">
        <f>IF(AD241="","", MAX($AB$4:AB240)+1)</f>
        <v>#N/A</v>
      </c>
      <c r="AC241" t="e">
        <f>IF(AE241="","", MAX($AC$4:AC240)+1)</f>
        <v>#N/A</v>
      </c>
      <c r="AD241" t="e">
        <f t="shared" si="378"/>
        <v>#N/A</v>
      </c>
      <c r="AE241" t="e">
        <f t="shared" si="379"/>
        <v>#N/A</v>
      </c>
      <c r="AF241" t="e">
        <f t="shared" si="380"/>
        <v>#N/A</v>
      </c>
      <c r="AG241" t="e">
        <f t="shared" si="381"/>
        <v>#N/A</v>
      </c>
      <c r="AH241">
        <f t="shared" si="382"/>
        <v>0</v>
      </c>
      <c r="AI241">
        <f t="shared" si="370"/>
        <v>710</v>
      </c>
      <c r="AK241" t="str">
        <f t="shared" si="333"/>
        <v xml:space="preserve"> </v>
      </c>
      <c r="AL241" t="str">
        <f t="shared" si="359"/>
        <v xml:space="preserve"> </v>
      </c>
      <c r="AM241" t="str">
        <f t="shared" si="335"/>
        <v xml:space="preserve"> </v>
      </c>
      <c r="AN241" t="str">
        <f t="shared" si="336"/>
        <v xml:space="preserve"> </v>
      </c>
      <c r="AO241" t="str">
        <f t="shared" si="337"/>
        <v xml:space="preserve"> </v>
      </c>
      <c r="AP241" t="str">
        <f t="shared" si="338"/>
        <v xml:space="preserve"> </v>
      </c>
      <c r="AQ241" t="str">
        <f t="shared" si="339"/>
        <v xml:space="preserve"> </v>
      </c>
      <c r="AR241" t="str">
        <f t="shared" si="340"/>
        <v xml:space="preserve"> </v>
      </c>
      <c r="AS241" t="str">
        <f t="shared" si="341"/>
        <v xml:space="preserve"> </v>
      </c>
      <c r="AT241" t="str">
        <f t="shared" si="342"/>
        <v xml:space="preserve"> </v>
      </c>
      <c r="AU241" t="str">
        <f t="shared" si="343"/>
        <v xml:space="preserve"> </v>
      </c>
      <c r="AV241" t="str">
        <f t="shared" si="344"/>
        <v xml:space="preserve"> </v>
      </c>
      <c r="AW241" t="str">
        <f t="shared" si="345"/>
        <v xml:space="preserve"> </v>
      </c>
      <c r="AX241" t="str">
        <f t="shared" si="346"/>
        <v xml:space="preserve"> </v>
      </c>
      <c r="AY241" t="str">
        <f t="shared" si="347"/>
        <v xml:space="preserve"> </v>
      </c>
      <c r="AZ241" t="str">
        <f t="shared" si="348"/>
        <v xml:space="preserve"> </v>
      </c>
      <c r="BA241" t="str">
        <f t="shared" si="349"/>
        <v xml:space="preserve"> </v>
      </c>
      <c r="BB241" t="str">
        <f t="shared" si="350"/>
        <v xml:space="preserve"> </v>
      </c>
      <c r="BC241" t="str">
        <f t="shared" si="351"/>
        <v xml:space="preserve"> </v>
      </c>
      <c r="BD241" t="str">
        <f t="shared" si="352"/>
        <v xml:space="preserve"> </v>
      </c>
      <c r="BE241" t="str">
        <f t="shared" si="353"/>
        <v xml:space="preserve"> </v>
      </c>
      <c r="BF241" t="str">
        <f t="shared" si="354"/>
        <v xml:space="preserve"> </v>
      </c>
      <c r="BG241" t="str">
        <f t="shared" si="355"/>
        <v xml:space="preserve"> </v>
      </c>
      <c r="BH241" t="str">
        <f t="shared" si="356"/>
        <v xml:space="preserve"> </v>
      </c>
      <c r="BI241" t="str">
        <f t="shared" si="360"/>
        <v xml:space="preserve"> </v>
      </c>
      <c r="BN241" t="str">
        <f>IF(OR(COUNTIF($AV$221:AV241, "LAST")&gt;0, COUNTIF($AV$221:AV241, "FINAL")&gt;0), "", IF($AJ$1&gt;=$K241, IFERROR(BF241-BG241, 0), ""))</f>
        <v/>
      </c>
      <c r="BT241">
        <f t="shared" si="371"/>
        <v>0</v>
      </c>
      <c r="BU241">
        <f t="shared" si="372"/>
        <v>0</v>
      </c>
      <c r="BV241">
        <f>IF(OR(COUNTIF($AV$221:AV241, "LAST")&gt;0, COUNTIF($AV$221:AV241, "FINAL")&gt;0), "", IF($AJ$1&gt;=$K241, AQ241, 0))</f>
        <v>0</v>
      </c>
      <c r="BW241">
        <f t="shared" si="373"/>
        <v>0</v>
      </c>
      <c r="BX241">
        <f t="shared" si="374"/>
        <v>0</v>
      </c>
    </row>
    <row r="242" spans="11:76" x14ac:dyDescent="0.35">
      <c r="K242" s="28">
        <v>422</v>
      </c>
      <c r="M242" s="35">
        <f>AutoScoreboard!M51</f>
        <v>0</v>
      </c>
      <c r="N242" s="35">
        <f>AutoScoreboard!N51</f>
        <v>0</v>
      </c>
      <c r="O242" s="28" t="e">
        <f t="shared" si="357"/>
        <v>#N/A</v>
      </c>
      <c r="P242" s="28" t="e">
        <f t="shared" si="358"/>
        <v>#N/A</v>
      </c>
      <c r="Q242" s="28" t="e">
        <f t="shared" si="375"/>
        <v>#N/A</v>
      </c>
      <c r="R242" s="28" t="e">
        <f t="shared" si="365"/>
        <v>#N/A</v>
      </c>
      <c r="S242" s="28" t="e">
        <f t="shared" si="376"/>
        <v>#N/A</v>
      </c>
      <c r="T242" s="28" t="e">
        <f t="shared" si="377"/>
        <v>#N/A</v>
      </c>
      <c r="U242" s="28" t="e">
        <f t="shared" si="366"/>
        <v>#N/A</v>
      </c>
      <c r="V242" s="28" t="e">
        <f t="shared" si="367"/>
        <v>#N/A</v>
      </c>
      <c r="W242" s="28" t="e">
        <f t="shared" si="368"/>
        <v>#N/A</v>
      </c>
      <c r="X242" s="28" t="e">
        <f t="shared" si="332"/>
        <v>#N/A</v>
      </c>
      <c r="Y242" s="28" t="e">
        <f t="shared" si="369"/>
        <v>#N/A</v>
      </c>
      <c r="Z242" t="e">
        <f>IF(OR(COUNTIF($V$221:V241, "LAST")&gt;0, COUNTIF($V$221:V241, "FINAL")&gt;0), "", IF(Q242=1, IF(U242="SCORE", VLOOKUP(S242, D:E, 2, FALSE), ""), ""))</f>
        <v>#N/A</v>
      </c>
      <c r="AA242" t="e">
        <f>IF(OR(COUNTIF($V$221:V241, "LAST")&gt;0, COUNTIF($V$221:V241, "FINAL")&gt;0), "", IF(Q242=2, IF(U242="SCORE", VLOOKUP(S242, D:F, 3, FALSE), ""), ""))</f>
        <v>#N/A</v>
      </c>
      <c r="AB242" t="e">
        <f>IF(AD242="","", MAX($AB$4:AB241)+1)</f>
        <v>#N/A</v>
      </c>
      <c r="AC242" t="e">
        <f>IF(AE242="","", MAX($AC$4:AC241)+1)</f>
        <v>#N/A</v>
      </c>
      <c r="AD242" t="e">
        <f t="shared" si="378"/>
        <v>#N/A</v>
      </c>
      <c r="AE242" t="e">
        <f t="shared" si="379"/>
        <v>#N/A</v>
      </c>
      <c r="AF242" t="e">
        <f t="shared" si="380"/>
        <v>#N/A</v>
      </c>
      <c r="AG242" t="e">
        <f t="shared" si="381"/>
        <v>#N/A</v>
      </c>
      <c r="AH242">
        <f t="shared" si="382"/>
        <v>0</v>
      </c>
      <c r="AI242">
        <f t="shared" si="370"/>
        <v>710</v>
      </c>
      <c r="AK242" t="str">
        <f t="shared" si="333"/>
        <v xml:space="preserve"> </v>
      </c>
      <c r="AL242" t="str">
        <f t="shared" si="359"/>
        <v xml:space="preserve"> </v>
      </c>
      <c r="AM242" t="str">
        <f t="shared" si="335"/>
        <v xml:space="preserve"> </v>
      </c>
      <c r="AN242" t="str">
        <f t="shared" si="336"/>
        <v xml:space="preserve"> </v>
      </c>
      <c r="AO242" t="str">
        <f t="shared" si="337"/>
        <v xml:space="preserve"> </v>
      </c>
      <c r="AP242" t="str">
        <f t="shared" si="338"/>
        <v xml:space="preserve"> </v>
      </c>
      <c r="AQ242" t="str">
        <f t="shared" si="339"/>
        <v xml:space="preserve"> </v>
      </c>
      <c r="AR242" t="str">
        <f t="shared" si="340"/>
        <v xml:space="preserve"> </v>
      </c>
      <c r="AS242" t="str">
        <f t="shared" si="341"/>
        <v xml:space="preserve"> </v>
      </c>
      <c r="AT242" t="str">
        <f t="shared" si="342"/>
        <v xml:space="preserve"> </v>
      </c>
      <c r="AU242" t="str">
        <f t="shared" si="343"/>
        <v xml:space="preserve"> </v>
      </c>
      <c r="AV242" t="str">
        <f t="shared" si="344"/>
        <v xml:space="preserve"> </v>
      </c>
      <c r="AW242" t="str">
        <f t="shared" si="345"/>
        <v xml:space="preserve"> </v>
      </c>
      <c r="AX242" t="str">
        <f t="shared" si="346"/>
        <v xml:space="preserve"> </v>
      </c>
      <c r="AY242" t="str">
        <f t="shared" si="347"/>
        <v xml:space="preserve"> </v>
      </c>
      <c r="AZ242" t="str">
        <f t="shared" si="348"/>
        <v xml:space="preserve"> </v>
      </c>
      <c r="BA242" t="str">
        <f t="shared" si="349"/>
        <v xml:space="preserve"> </v>
      </c>
      <c r="BB242" t="str">
        <f t="shared" si="350"/>
        <v xml:space="preserve"> </v>
      </c>
      <c r="BC242" t="str">
        <f t="shared" si="351"/>
        <v xml:space="preserve"> </v>
      </c>
      <c r="BD242" t="str">
        <f t="shared" si="352"/>
        <v xml:space="preserve"> </v>
      </c>
      <c r="BE242" t="str">
        <f t="shared" si="353"/>
        <v xml:space="preserve"> </v>
      </c>
      <c r="BF242" t="str">
        <f t="shared" si="354"/>
        <v xml:space="preserve"> </v>
      </c>
      <c r="BG242" t="str">
        <f t="shared" si="355"/>
        <v xml:space="preserve"> </v>
      </c>
      <c r="BH242" t="str">
        <f t="shared" si="356"/>
        <v xml:space="preserve"> </v>
      </c>
      <c r="BI242" t="str">
        <f t="shared" si="360"/>
        <v xml:space="preserve"> </v>
      </c>
      <c r="BN242" t="str">
        <f>IF(OR(COUNTIF($AV$221:AV242, "LAST")&gt;0, COUNTIF($AV$221:AV242, "FINAL")&gt;0), "", IF($AJ$1&gt;=$K242, IFERROR(BF242-BG242, 0), ""))</f>
        <v/>
      </c>
      <c r="BT242">
        <f t="shared" si="371"/>
        <v>0</v>
      </c>
      <c r="BU242">
        <f t="shared" si="372"/>
        <v>0</v>
      </c>
      <c r="BV242">
        <f>IF(OR(COUNTIF($AV$221:AV242, "LAST")&gt;0, COUNTIF($AV$221:AV242, "FINAL")&gt;0), "", IF($AJ$1&gt;=$K242, AQ242, 0))</f>
        <v>0</v>
      </c>
      <c r="BW242">
        <f t="shared" si="373"/>
        <v>0</v>
      </c>
      <c r="BX242">
        <f t="shared" si="374"/>
        <v>0</v>
      </c>
    </row>
    <row r="243" spans="11:76" x14ac:dyDescent="0.35">
      <c r="K243" s="28">
        <v>423</v>
      </c>
      <c r="M243" s="35">
        <f>AutoScoreboard!M52</f>
        <v>0</v>
      </c>
      <c r="N243" s="35">
        <f>AutoScoreboard!N52</f>
        <v>0</v>
      </c>
      <c r="O243" s="28" t="e">
        <f t="shared" si="357"/>
        <v>#N/A</v>
      </c>
      <c r="P243" s="28" t="e">
        <f t="shared" si="358"/>
        <v>#N/A</v>
      </c>
      <c r="Q243" s="28" t="e">
        <f t="shared" si="375"/>
        <v>#N/A</v>
      </c>
      <c r="R243" s="28" t="e">
        <f t="shared" si="365"/>
        <v>#N/A</v>
      </c>
      <c r="S243" s="28" t="e">
        <f t="shared" si="376"/>
        <v>#N/A</v>
      </c>
      <c r="T243" s="28" t="e">
        <f t="shared" si="377"/>
        <v>#N/A</v>
      </c>
      <c r="U243" s="28" t="e">
        <f t="shared" si="366"/>
        <v>#N/A</v>
      </c>
      <c r="V243" s="28" t="e">
        <f t="shared" si="367"/>
        <v>#N/A</v>
      </c>
      <c r="W243" s="28" t="e">
        <f t="shared" si="368"/>
        <v>#N/A</v>
      </c>
      <c r="X243" s="28" t="e">
        <f t="shared" si="332"/>
        <v>#N/A</v>
      </c>
      <c r="Y243" s="28" t="e">
        <f t="shared" si="369"/>
        <v>#N/A</v>
      </c>
      <c r="Z243" t="e">
        <f>IF(OR(COUNTIF($V$221:V242, "LAST")&gt;0, COUNTIF($V$221:V242, "FINAL")&gt;0), "", IF(Q243=1, IF(U243="SCORE", VLOOKUP(S243, D:E, 2, FALSE), ""), ""))</f>
        <v>#N/A</v>
      </c>
      <c r="AA243" t="e">
        <f>IF(OR(COUNTIF($V$221:V242, "LAST")&gt;0, COUNTIF($V$221:V242, "FINAL")&gt;0), "", IF(Q243=2, IF(U243="SCORE", VLOOKUP(S243, D:F, 3, FALSE), ""), ""))</f>
        <v>#N/A</v>
      </c>
      <c r="AB243" t="e">
        <f>IF(AD243="","", MAX($AB$4:AB242)+1)</f>
        <v>#N/A</v>
      </c>
      <c r="AC243" t="e">
        <f>IF(AE243="","", MAX($AC$4:AC242)+1)</f>
        <v>#N/A</v>
      </c>
      <c r="AD243" t="e">
        <f t="shared" si="378"/>
        <v>#N/A</v>
      </c>
      <c r="AE243" t="e">
        <f t="shared" si="379"/>
        <v>#N/A</v>
      </c>
      <c r="AF243" t="e">
        <f t="shared" si="380"/>
        <v>#N/A</v>
      </c>
      <c r="AG243" t="e">
        <f t="shared" si="381"/>
        <v>#N/A</v>
      </c>
      <c r="AH243">
        <f t="shared" si="382"/>
        <v>0</v>
      </c>
      <c r="AI243">
        <f t="shared" si="370"/>
        <v>710</v>
      </c>
      <c r="AK243" t="str">
        <f t="shared" si="333"/>
        <v xml:space="preserve"> </v>
      </c>
      <c r="AL243" t="str">
        <f t="shared" si="359"/>
        <v xml:space="preserve"> </v>
      </c>
      <c r="AM243" t="str">
        <f t="shared" si="335"/>
        <v xml:space="preserve"> </v>
      </c>
      <c r="AN243" t="str">
        <f t="shared" si="336"/>
        <v xml:space="preserve"> </v>
      </c>
      <c r="AO243" t="str">
        <f t="shared" si="337"/>
        <v xml:space="preserve"> </v>
      </c>
      <c r="AP243" t="str">
        <f t="shared" si="338"/>
        <v xml:space="preserve"> </v>
      </c>
      <c r="AQ243" t="str">
        <f t="shared" si="339"/>
        <v xml:space="preserve"> </v>
      </c>
      <c r="AR243" t="str">
        <f t="shared" si="340"/>
        <v xml:space="preserve"> </v>
      </c>
      <c r="AS243" t="str">
        <f t="shared" si="341"/>
        <v xml:space="preserve"> </v>
      </c>
      <c r="AT243" t="str">
        <f t="shared" si="342"/>
        <v xml:space="preserve"> </v>
      </c>
      <c r="AU243" t="str">
        <f t="shared" si="343"/>
        <v xml:space="preserve"> </v>
      </c>
      <c r="AV243" t="str">
        <f t="shared" si="344"/>
        <v xml:space="preserve"> </v>
      </c>
      <c r="AW243" t="str">
        <f t="shared" si="345"/>
        <v xml:space="preserve"> </v>
      </c>
      <c r="AX243" t="str">
        <f t="shared" si="346"/>
        <v xml:space="preserve"> </v>
      </c>
      <c r="AY243" t="str">
        <f t="shared" si="347"/>
        <v xml:space="preserve"> </v>
      </c>
      <c r="AZ243" t="str">
        <f t="shared" si="348"/>
        <v xml:space="preserve"> </v>
      </c>
      <c r="BA243" t="str">
        <f t="shared" si="349"/>
        <v xml:space="preserve"> </v>
      </c>
      <c r="BB243" t="str">
        <f t="shared" si="350"/>
        <v xml:space="preserve"> </v>
      </c>
      <c r="BC243" t="str">
        <f t="shared" si="351"/>
        <v xml:space="preserve"> </v>
      </c>
      <c r="BD243" t="str">
        <f t="shared" si="352"/>
        <v xml:space="preserve"> </v>
      </c>
      <c r="BE243" t="str">
        <f t="shared" si="353"/>
        <v xml:space="preserve"> </v>
      </c>
      <c r="BF243" t="str">
        <f t="shared" si="354"/>
        <v xml:space="preserve"> </v>
      </c>
      <c r="BG243" t="str">
        <f t="shared" si="355"/>
        <v xml:space="preserve"> </v>
      </c>
      <c r="BH243" t="str">
        <f t="shared" si="356"/>
        <v xml:space="preserve"> </v>
      </c>
      <c r="BI243" t="str">
        <f t="shared" si="360"/>
        <v xml:space="preserve"> </v>
      </c>
      <c r="BN243" t="str">
        <f>IF(OR(COUNTIF($AV$221:AV243, "LAST")&gt;0, COUNTIF($AV$221:AV243, "FINAL")&gt;0), "", IF($AJ$1&gt;=$K243, IFERROR(BF243-BG243, 0), ""))</f>
        <v/>
      </c>
      <c r="BT243">
        <f t="shared" si="371"/>
        <v>0</v>
      </c>
      <c r="BU243">
        <f t="shared" si="372"/>
        <v>0</v>
      </c>
      <c r="BV243">
        <f>IF(OR(COUNTIF($AV$221:AV243, "LAST")&gt;0, COUNTIF($AV$221:AV243, "FINAL")&gt;0), "", IF($AJ$1&gt;=$K243, AQ243, 0))</f>
        <v>0</v>
      </c>
      <c r="BW243">
        <f t="shared" si="373"/>
        <v>0</v>
      </c>
      <c r="BX243">
        <f t="shared" si="374"/>
        <v>0</v>
      </c>
    </row>
    <row r="244" spans="11:76" x14ac:dyDescent="0.35">
      <c r="K244" s="28">
        <v>424</v>
      </c>
      <c r="M244" s="35">
        <f>AutoScoreboard!M53</f>
        <v>0</v>
      </c>
      <c r="N244" s="35">
        <f>AutoScoreboard!N53</f>
        <v>0</v>
      </c>
      <c r="O244" s="28" t="e">
        <f t="shared" si="357"/>
        <v>#N/A</v>
      </c>
      <c r="P244" s="28" t="e">
        <f t="shared" si="358"/>
        <v>#N/A</v>
      </c>
      <c r="Q244" s="28" t="e">
        <f t="shared" si="375"/>
        <v>#N/A</v>
      </c>
      <c r="R244" s="28" t="e">
        <f t="shared" si="365"/>
        <v>#N/A</v>
      </c>
      <c r="S244" s="28" t="e">
        <f t="shared" si="376"/>
        <v>#N/A</v>
      </c>
      <c r="T244" s="28" t="e">
        <f t="shared" si="377"/>
        <v>#N/A</v>
      </c>
      <c r="U244" s="28" t="e">
        <f t="shared" si="366"/>
        <v>#N/A</v>
      </c>
      <c r="V244" s="28" t="e">
        <f t="shared" si="367"/>
        <v>#N/A</v>
      </c>
      <c r="W244" s="28" t="e">
        <f t="shared" si="368"/>
        <v>#N/A</v>
      </c>
      <c r="X244" s="28" t="e">
        <f t="shared" si="332"/>
        <v>#N/A</v>
      </c>
      <c r="Y244" s="28" t="e">
        <f t="shared" si="369"/>
        <v>#N/A</v>
      </c>
      <c r="Z244" t="e">
        <f>IF(OR(COUNTIF($V$221:V243, "LAST")&gt;0, COUNTIF($V$221:V243, "FINAL")&gt;0), "", IF(Q244=1, IF(U244="SCORE", VLOOKUP(S244, D:E, 2, FALSE), ""), ""))</f>
        <v>#N/A</v>
      </c>
      <c r="AA244" t="e">
        <f>IF(OR(COUNTIF($V$221:V243, "LAST")&gt;0, COUNTIF($V$221:V243, "FINAL")&gt;0), "", IF(Q244=2, IF(U244="SCORE", VLOOKUP(S244, D:F, 3, FALSE), ""), ""))</f>
        <v>#N/A</v>
      </c>
      <c r="AB244" t="e">
        <f>IF(AD244="","", MAX($AB$4:AB243)+1)</f>
        <v>#N/A</v>
      </c>
      <c r="AC244" t="e">
        <f>IF(AE244="","", MAX($AC$4:AC243)+1)</f>
        <v>#N/A</v>
      </c>
      <c r="AD244" t="e">
        <f t="shared" si="378"/>
        <v>#N/A</v>
      </c>
      <c r="AE244" t="e">
        <f t="shared" si="379"/>
        <v>#N/A</v>
      </c>
      <c r="AF244" t="e">
        <f t="shared" si="380"/>
        <v>#N/A</v>
      </c>
      <c r="AG244" t="e">
        <f t="shared" si="381"/>
        <v>#N/A</v>
      </c>
      <c r="AH244">
        <f t="shared" si="382"/>
        <v>0</v>
      </c>
      <c r="AI244">
        <f t="shared" si="370"/>
        <v>710</v>
      </c>
      <c r="AK244" t="str">
        <f t="shared" si="333"/>
        <v xml:space="preserve"> </v>
      </c>
      <c r="AL244" t="str">
        <f t="shared" si="359"/>
        <v xml:space="preserve"> </v>
      </c>
      <c r="AM244" t="str">
        <f t="shared" si="335"/>
        <v xml:space="preserve"> </v>
      </c>
      <c r="AN244" t="str">
        <f t="shared" si="336"/>
        <v xml:space="preserve"> </v>
      </c>
      <c r="AO244" t="str">
        <f t="shared" si="337"/>
        <v xml:space="preserve"> </v>
      </c>
      <c r="AP244" t="str">
        <f t="shared" si="338"/>
        <v xml:space="preserve"> </v>
      </c>
      <c r="AQ244" t="str">
        <f t="shared" si="339"/>
        <v xml:space="preserve"> </v>
      </c>
      <c r="AR244" t="str">
        <f t="shared" si="340"/>
        <v xml:space="preserve"> </v>
      </c>
      <c r="AS244" t="str">
        <f t="shared" si="341"/>
        <v xml:space="preserve"> </v>
      </c>
      <c r="AT244" t="str">
        <f t="shared" si="342"/>
        <v xml:space="preserve"> </v>
      </c>
      <c r="AU244" t="str">
        <f t="shared" si="343"/>
        <v xml:space="preserve"> </v>
      </c>
      <c r="AV244" t="str">
        <f t="shared" si="344"/>
        <v xml:space="preserve"> </v>
      </c>
      <c r="AW244" t="str">
        <f t="shared" si="345"/>
        <v xml:space="preserve"> </v>
      </c>
      <c r="AX244" t="str">
        <f t="shared" si="346"/>
        <v xml:space="preserve"> </v>
      </c>
      <c r="AY244" t="str">
        <f t="shared" si="347"/>
        <v xml:space="preserve"> </v>
      </c>
      <c r="AZ244" t="str">
        <f t="shared" si="348"/>
        <v xml:space="preserve"> </v>
      </c>
      <c r="BA244" t="str">
        <f t="shared" si="349"/>
        <v xml:space="preserve"> </v>
      </c>
      <c r="BB244" t="str">
        <f t="shared" si="350"/>
        <v xml:space="preserve"> </v>
      </c>
      <c r="BC244" t="str">
        <f t="shared" si="351"/>
        <v xml:space="preserve"> </v>
      </c>
      <c r="BD244" t="str">
        <f t="shared" si="352"/>
        <v xml:space="preserve"> </v>
      </c>
      <c r="BE244" t="str">
        <f t="shared" si="353"/>
        <v xml:space="preserve"> </v>
      </c>
      <c r="BF244" t="str">
        <f t="shared" si="354"/>
        <v xml:space="preserve"> </v>
      </c>
      <c r="BG244" t="str">
        <f t="shared" si="355"/>
        <v xml:space="preserve"> </v>
      </c>
      <c r="BH244" t="str">
        <f t="shared" si="356"/>
        <v xml:space="preserve"> </v>
      </c>
      <c r="BI244" t="str">
        <f t="shared" si="360"/>
        <v xml:space="preserve"> </v>
      </c>
      <c r="BN244" t="str">
        <f>IF(OR(COUNTIF($AV$221:AV244, "LAST")&gt;0, COUNTIF($AV$221:AV244, "FINAL")&gt;0), "", IF($AJ$1&gt;=$K244, IFERROR(BF244-BG244, 0), ""))</f>
        <v/>
      </c>
      <c r="BT244">
        <f t="shared" si="371"/>
        <v>0</v>
      </c>
      <c r="BU244">
        <f t="shared" si="372"/>
        <v>0</v>
      </c>
      <c r="BV244">
        <f>IF(OR(COUNTIF($AV$221:AV244, "LAST")&gt;0, COUNTIF($AV$221:AV244, "FINAL")&gt;0), "", IF($AJ$1&gt;=$K244, AQ244, 0))</f>
        <v>0</v>
      </c>
      <c r="BW244">
        <f t="shared" si="373"/>
        <v>0</v>
      </c>
      <c r="BX244">
        <f t="shared" si="374"/>
        <v>0</v>
      </c>
    </row>
    <row r="245" spans="11:76" x14ac:dyDescent="0.35">
      <c r="K245" s="28">
        <v>425</v>
      </c>
      <c r="M245" s="35">
        <f>AutoScoreboard!M54</f>
        <v>0</v>
      </c>
      <c r="N245" s="35">
        <f>AutoScoreboard!N54</f>
        <v>0</v>
      </c>
      <c r="O245" s="28" t="e">
        <f t="shared" si="357"/>
        <v>#N/A</v>
      </c>
      <c r="P245" s="28" t="e">
        <f t="shared" si="358"/>
        <v>#N/A</v>
      </c>
      <c r="Q245" s="28" t="e">
        <f t="shared" si="375"/>
        <v>#N/A</v>
      </c>
      <c r="R245" s="28" t="e">
        <f t="shared" si="365"/>
        <v>#N/A</v>
      </c>
      <c r="S245" s="28" t="e">
        <f t="shared" si="376"/>
        <v>#N/A</v>
      </c>
      <c r="T245" s="28" t="e">
        <f t="shared" si="377"/>
        <v>#N/A</v>
      </c>
      <c r="U245" s="28" t="e">
        <f t="shared" si="366"/>
        <v>#N/A</v>
      </c>
      <c r="V245" s="28" t="e">
        <f t="shared" si="367"/>
        <v>#N/A</v>
      </c>
      <c r="W245" s="28" t="e">
        <f t="shared" si="368"/>
        <v>#N/A</v>
      </c>
      <c r="X245" s="28" t="e">
        <f t="shared" si="332"/>
        <v>#N/A</v>
      </c>
      <c r="Y245" s="28" t="e">
        <f t="shared" si="369"/>
        <v>#N/A</v>
      </c>
      <c r="Z245" t="e">
        <f>IF(OR(COUNTIF($V$221:V244, "LAST")&gt;0, COUNTIF($V$221:V244, "FINAL")&gt;0), "", IF(Q245=1, IF(U245="SCORE", VLOOKUP(S245, D:E, 2, FALSE), ""), ""))</f>
        <v>#N/A</v>
      </c>
      <c r="AA245" t="e">
        <f>IF(OR(COUNTIF($V$221:V244, "LAST")&gt;0, COUNTIF($V$221:V244, "FINAL")&gt;0), "", IF(Q245=2, IF(U245="SCORE", VLOOKUP(S245, D:F, 3, FALSE), ""), ""))</f>
        <v>#N/A</v>
      </c>
      <c r="AB245" t="e">
        <f>IF(AD245="","", MAX($AB$4:AB244)+1)</f>
        <v>#N/A</v>
      </c>
      <c r="AC245" t="e">
        <f>IF(AE245="","", MAX($AC$4:AC244)+1)</f>
        <v>#N/A</v>
      </c>
      <c r="AD245" t="e">
        <f t="shared" si="378"/>
        <v>#N/A</v>
      </c>
      <c r="AE245" t="e">
        <f t="shared" si="379"/>
        <v>#N/A</v>
      </c>
      <c r="AF245" t="e">
        <f t="shared" si="380"/>
        <v>#N/A</v>
      </c>
      <c r="AG245" t="e">
        <f t="shared" si="381"/>
        <v>#N/A</v>
      </c>
      <c r="AH245">
        <f t="shared" si="382"/>
        <v>0</v>
      </c>
      <c r="AI245">
        <f t="shared" si="370"/>
        <v>710</v>
      </c>
      <c r="AK245" t="str">
        <f t="shared" si="333"/>
        <v xml:space="preserve"> </v>
      </c>
      <c r="AL245" t="str">
        <f t="shared" si="359"/>
        <v xml:space="preserve"> </v>
      </c>
      <c r="AM245" t="str">
        <f t="shared" si="335"/>
        <v xml:space="preserve"> </v>
      </c>
      <c r="AN245" t="str">
        <f t="shared" si="336"/>
        <v xml:space="preserve"> </v>
      </c>
      <c r="AO245" t="str">
        <f t="shared" si="337"/>
        <v xml:space="preserve"> </v>
      </c>
      <c r="AP245" t="str">
        <f t="shared" si="338"/>
        <v xml:space="preserve"> </v>
      </c>
      <c r="AQ245" t="str">
        <f t="shared" si="339"/>
        <v xml:space="preserve"> </v>
      </c>
      <c r="AR245" t="str">
        <f t="shared" si="340"/>
        <v xml:space="preserve"> </v>
      </c>
      <c r="AS245" t="str">
        <f t="shared" si="341"/>
        <v xml:space="preserve"> </v>
      </c>
      <c r="AT245" t="str">
        <f t="shared" si="342"/>
        <v xml:space="preserve"> </v>
      </c>
      <c r="AU245" t="str">
        <f t="shared" si="343"/>
        <v xml:space="preserve"> </v>
      </c>
      <c r="AV245" t="str">
        <f t="shared" si="344"/>
        <v xml:space="preserve"> </v>
      </c>
      <c r="AW245" t="str">
        <f t="shared" si="345"/>
        <v xml:space="preserve"> </v>
      </c>
      <c r="AX245" t="str">
        <f t="shared" si="346"/>
        <v xml:space="preserve"> </v>
      </c>
      <c r="AY245" t="str">
        <f t="shared" si="347"/>
        <v xml:space="preserve"> </v>
      </c>
      <c r="AZ245" t="str">
        <f t="shared" si="348"/>
        <v xml:space="preserve"> </v>
      </c>
      <c r="BA245" t="str">
        <f t="shared" si="349"/>
        <v xml:space="preserve"> </v>
      </c>
      <c r="BB245" t="str">
        <f t="shared" si="350"/>
        <v xml:space="preserve"> </v>
      </c>
      <c r="BC245" t="str">
        <f t="shared" si="351"/>
        <v xml:space="preserve"> </v>
      </c>
      <c r="BD245" t="str">
        <f t="shared" si="352"/>
        <v xml:space="preserve"> </v>
      </c>
      <c r="BE245" t="str">
        <f t="shared" si="353"/>
        <v xml:space="preserve"> </v>
      </c>
      <c r="BF245" t="str">
        <f t="shared" si="354"/>
        <v xml:space="preserve"> </v>
      </c>
      <c r="BG245" t="str">
        <f t="shared" si="355"/>
        <v xml:space="preserve"> </v>
      </c>
      <c r="BH245" t="str">
        <f t="shared" si="356"/>
        <v xml:space="preserve"> </v>
      </c>
      <c r="BI245" t="str">
        <f t="shared" si="360"/>
        <v xml:space="preserve"> </v>
      </c>
      <c r="BN245" t="str">
        <f>IF(OR(COUNTIF($AV$221:AV245, "LAST")&gt;0, COUNTIF($AV$221:AV245, "FINAL")&gt;0), "", IF($AJ$1&gt;=$K245, IFERROR(BF245-BG245, 0), ""))</f>
        <v/>
      </c>
      <c r="BT245">
        <f t="shared" si="371"/>
        <v>0</v>
      </c>
      <c r="BU245">
        <f t="shared" si="372"/>
        <v>0</v>
      </c>
      <c r="BV245">
        <f>IF(OR(COUNTIF($AV$221:AV245, "LAST")&gt;0, COUNTIF($AV$221:AV245, "FINAL")&gt;0), "", IF($AJ$1&gt;=$K245, AQ245, 0))</f>
        <v>0</v>
      </c>
      <c r="BW245">
        <f t="shared" si="373"/>
        <v>0</v>
      </c>
      <c r="BX245">
        <f t="shared" si="374"/>
        <v>0</v>
      </c>
    </row>
    <row r="246" spans="11:76" x14ac:dyDescent="0.35">
      <c r="K246" s="28">
        <v>426</v>
      </c>
      <c r="M246" s="35">
        <f>AutoScoreboard!M55</f>
        <v>0</v>
      </c>
      <c r="N246" s="35">
        <f>AutoScoreboard!N55</f>
        <v>0</v>
      </c>
      <c r="O246" s="28" t="e">
        <f t="shared" si="357"/>
        <v>#N/A</v>
      </c>
      <c r="P246" s="28" t="e">
        <f t="shared" si="358"/>
        <v>#N/A</v>
      </c>
      <c r="Q246" s="28" t="e">
        <f t="shared" si="375"/>
        <v>#N/A</v>
      </c>
      <c r="R246" s="28" t="e">
        <f t="shared" si="365"/>
        <v>#N/A</v>
      </c>
      <c r="S246" s="28" t="e">
        <f t="shared" si="376"/>
        <v>#N/A</v>
      </c>
      <c r="T246" s="28" t="e">
        <f t="shared" si="377"/>
        <v>#N/A</v>
      </c>
      <c r="U246" s="28" t="e">
        <f t="shared" si="366"/>
        <v>#N/A</v>
      </c>
      <c r="V246" s="28" t="e">
        <f t="shared" si="367"/>
        <v>#N/A</v>
      </c>
      <c r="W246" s="28" t="e">
        <f t="shared" si="368"/>
        <v>#N/A</v>
      </c>
      <c r="X246" s="28" t="e">
        <f t="shared" si="332"/>
        <v>#N/A</v>
      </c>
      <c r="Y246" s="28" t="e">
        <f t="shared" si="369"/>
        <v>#N/A</v>
      </c>
      <c r="Z246" t="e">
        <f>IF(OR(COUNTIF($V$221:V245, "LAST")&gt;0, COUNTIF($V$221:V245, "FINAL")&gt;0), "", IF(Q246=1, IF(U246="SCORE", VLOOKUP(S246, D:E, 2, FALSE), ""), ""))</f>
        <v>#N/A</v>
      </c>
      <c r="AA246" t="e">
        <f>IF(OR(COUNTIF($V$221:V245, "LAST")&gt;0, COUNTIF($V$221:V245, "FINAL")&gt;0), "", IF(Q246=2, IF(U246="SCORE", VLOOKUP(S246, D:F, 3, FALSE), ""), ""))</f>
        <v>#N/A</v>
      </c>
      <c r="AB246" t="e">
        <f>IF(AD246="","", MAX($AB$4:AB245)+1)</f>
        <v>#N/A</v>
      </c>
      <c r="AC246" t="e">
        <f>IF(AE246="","", MAX($AC$4:AC245)+1)</f>
        <v>#N/A</v>
      </c>
      <c r="AD246" t="e">
        <f t="shared" si="378"/>
        <v>#N/A</v>
      </c>
      <c r="AE246" t="e">
        <f t="shared" si="379"/>
        <v>#N/A</v>
      </c>
      <c r="AF246" t="e">
        <f t="shared" si="380"/>
        <v>#N/A</v>
      </c>
      <c r="AG246" t="e">
        <f t="shared" si="381"/>
        <v>#N/A</v>
      </c>
      <c r="AH246">
        <f t="shared" si="382"/>
        <v>0</v>
      </c>
      <c r="AI246">
        <f t="shared" si="370"/>
        <v>710</v>
      </c>
      <c r="AK246" t="str">
        <f t="shared" si="333"/>
        <v xml:space="preserve"> </v>
      </c>
      <c r="AL246" t="str">
        <f t="shared" si="359"/>
        <v xml:space="preserve"> </v>
      </c>
      <c r="AM246" t="str">
        <f t="shared" si="335"/>
        <v xml:space="preserve"> </v>
      </c>
      <c r="AN246" t="str">
        <f t="shared" si="336"/>
        <v xml:space="preserve"> </v>
      </c>
      <c r="AO246" t="str">
        <f t="shared" si="337"/>
        <v xml:space="preserve"> </v>
      </c>
      <c r="AP246" t="str">
        <f t="shared" si="338"/>
        <v xml:space="preserve"> </v>
      </c>
      <c r="AQ246" t="str">
        <f t="shared" si="339"/>
        <v xml:space="preserve"> </v>
      </c>
      <c r="AR246" t="str">
        <f t="shared" si="340"/>
        <v xml:space="preserve"> </v>
      </c>
      <c r="AS246" t="str">
        <f t="shared" si="341"/>
        <v xml:space="preserve"> </v>
      </c>
      <c r="AT246" t="str">
        <f t="shared" si="342"/>
        <v xml:space="preserve"> </v>
      </c>
      <c r="AU246" t="str">
        <f t="shared" si="343"/>
        <v xml:space="preserve"> </v>
      </c>
      <c r="AV246" t="str">
        <f t="shared" si="344"/>
        <v xml:space="preserve"> </v>
      </c>
      <c r="AW246" t="str">
        <f t="shared" si="345"/>
        <v xml:space="preserve"> </v>
      </c>
      <c r="AX246" t="str">
        <f t="shared" si="346"/>
        <v xml:space="preserve"> </v>
      </c>
      <c r="AY246" t="str">
        <f t="shared" si="347"/>
        <v xml:space="preserve"> </v>
      </c>
      <c r="AZ246" t="str">
        <f t="shared" si="348"/>
        <v xml:space="preserve"> </v>
      </c>
      <c r="BA246" t="str">
        <f t="shared" si="349"/>
        <v xml:space="preserve"> </v>
      </c>
      <c r="BB246" t="str">
        <f t="shared" si="350"/>
        <v xml:space="preserve"> </v>
      </c>
      <c r="BC246" t="str">
        <f t="shared" si="351"/>
        <v xml:space="preserve"> </v>
      </c>
      <c r="BD246" t="str">
        <f t="shared" si="352"/>
        <v xml:space="preserve"> </v>
      </c>
      <c r="BE246" t="str">
        <f t="shared" si="353"/>
        <v xml:space="preserve"> </v>
      </c>
      <c r="BF246" t="str">
        <f t="shared" si="354"/>
        <v xml:space="preserve"> </v>
      </c>
      <c r="BG246" t="str">
        <f t="shared" si="355"/>
        <v xml:space="preserve"> </v>
      </c>
      <c r="BH246" t="str">
        <f t="shared" si="356"/>
        <v xml:space="preserve"> </v>
      </c>
      <c r="BI246" t="str">
        <f t="shared" si="360"/>
        <v xml:space="preserve"> </v>
      </c>
      <c r="BN246" t="str">
        <f>IF(OR(COUNTIF($AV$221:AV246, "LAST")&gt;0, COUNTIF($AV$221:AV246, "FINAL")&gt;0), "", IF($AJ$1&gt;=$K246, IFERROR(BF246-BG246, 0), ""))</f>
        <v/>
      </c>
      <c r="BT246">
        <f t="shared" si="371"/>
        <v>0</v>
      </c>
      <c r="BU246">
        <f t="shared" si="372"/>
        <v>0</v>
      </c>
      <c r="BV246">
        <f>IF(OR(COUNTIF($AV$221:AV246, "LAST")&gt;0, COUNTIF($AV$221:AV246, "FINAL")&gt;0), "", IF($AJ$1&gt;=$K246, AQ246, 0))</f>
        <v>0</v>
      </c>
      <c r="BW246">
        <f t="shared" si="373"/>
        <v>0</v>
      </c>
      <c r="BX246">
        <f t="shared" si="374"/>
        <v>0</v>
      </c>
    </row>
    <row r="247" spans="11:76" x14ac:dyDescent="0.35">
      <c r="K247" s="28">
        <v>427</v>
      </c>
      <c r="M247" s="35">
        <f>AutoScoreboard!M56</f>
        <v>0</v>
      </c>
      <c r="N247" s="35">
        <f>AutoScoreboard!N56</f>
        <v>0</v>
      </c>
      <c r="O247" s="28" t="e">
        <f t="shared" si="357"/>
        <v>#N/A</v>
      </c>
      <c r="P247" s="28" t="e">
        <f t="shared" si="358"/>
        <v>#N/A</v>
      </c>
      <c r="Q247" s="28" t="e">
        <f t="shared" si="375"/>
        <v>#N/A</v>
      </c>
      <c r="R247" s="28" t="e">
        <f t="shared" si="365"/>
        <v>#N/A</v>
      </c>
      <c r="S247" s="28" t="e">
        <f t="shared" si="376"/>
        <v>#N/A</v>
      </c>
      <c r="T247" s="28" t="e">
        <f t="shared" si="377"/>
        <v>#N/A</v>
      </c>
      <c r="U247" s="28" t="e">
        <f t="shared" si="366"/>
        <v>#N/A</v>
      </c>
      <c r="V247" s="28" t="e">
        <f t="shared" si="367"/>
        <v>#N/A</v>
      </c>
      <c r="W247" s="28" t="e">
        <f t="shared" si="368"/>
        <v>#N/A</v>
      </c>
      <c r="X247" s="28" t="e">
        <f t="shared" si="332"/>
        <v>#N/A</v>
      </c>
      <c r="Y247" s="28" t="e">
        <f t="shared" si="369"/>
        <v>#N/A</v>
      </c>
      <c r="Z247" t="e">
        <f>IF(OR(COUNTIF($V$221:V246, "LAST")&gt;0, COUNTIF($V$221:V246, "FINAL")&gt;0), "", IF(Q247=1, IF(U247="SCORE", VLOOKUP(S247, D:E, 2, FALSE), ""), ""))</f>
        <v>#N/A</v>
      </c>
      <c r="AA247" t="e">
        <f>IF(OR(COUNTIF($V$221:V246, "LAST")&gt;0, COUNTIF($V$221:V246, "FINAL")&gt;0), "", IF(Q247=2, IF(U247="SCORE", VLOOKUP(S247, D:F, 3, FALSE), ""), ""))</f>
        <v>#N/A</v>
      </c>
      <c r="AB247" t="e">
        <f>IF(AD247="","", MAX($AB$4:AB246)+1)</f>
        <v>#N/A</v>
      </c>
      <c r="AC247" t="e">
        <f>IF(AE247="","", MAX($AC$4:AC246)+1)</f>
        <v>#N/A</v>
      </c>
      <c r="AD247" t="e">
        <f t="shared" si="378"/>
        <v>#N/A</v>
      </c>
      <c r="AE247" t="e">
        <f t="shared" si="379"/>
        <v>#N/A</v>
      </c>
      <c r="AF247" t="e">
        <f t="shared" si="380"/>
        <v>#N/A</v>
      </c>
      <c r="AG247" t="e">
        <f t="shared" si="381"/>
        <v>#N/A</v>
      </c>
      <c r="AH247">
        <f t="shared" si="382"/>
        <v>0</v>
      </c>
      <c r="AI247">
        <f t="shared" si="370"/>
        <v>710</v>
      </c>
      <c r="AK247" t="str">
        <f t="shared" si="333"/>
        <v xml:space="preserve"> </v>
      </c>
      <c r="AL247" t="str">
        <f t="shared" si="359"/>
        <v xml:space="preserve"> </v>
      </c>
      <c r="AM247" t="str">
        <f t="shared" si="335"/>
        <v xml:space="preserve"> </v>
      </c>
      <c r="AN247" t="str">
        <f t="shared" si="336"/>
        <v xml:space="preserve"> </v>
      </c>
      <c r="AO247" t="str">
        <f t="shared" si="337"/>
        <v xml:space="preserve"> </v>
      </c>
      <c r="AP247" t="str">
        <f t="shared" si="338"/>
        <v xml:space="preserve"> </v>
      </c>
      <c r="AQ247" t="str">
        <f t="shared" si="339"/>
        <v xml:space="preserve"> </v>
      </c>
      <c r="AR247" t="str">
        <f t="shared" si="340"/>
        <v xml:space="preserve"> </v>
      </c>
      <c r="AS247" t="str">
        <f t="shared" si="341"/>
        <v xml:space="preserve"> </v>
      </c>
      <c r="AT247" t="str">
        <f t="shared" si="342"/>
        <v xml:space="preserve"> </v>
      </c>
      <c r="AU247" t="str">
        <f t="shared" si="343"/>
        <v xml:space="preserve"> </v>
      </c>
      <c r="AV247" t="str">
        <f t="shared" si="344"/>
        <v xml:space="preserve"> </v>
      </c>
      <c r="AW247" t="str">
        <f t="shared" si="345"/>
        <v xml:space="preserve"> </v>
      </c>
      <c r="AX247" t="str">
        <f t="shared" si="346"/>
        <v xml:space="preserve"> </v>
      </c>
      <c r="AY247" t="str">
        <f t="shared" si="347"/>
        <v xml:space="preserve"> </v>
      </c>
      <c r="AZ247" t="str">
        <f t="shared" si="348"/>
        <v xml:space="preserve"> </v>
      </c>
      <c r="BA247" t="str">
        <f t="shared" si="349"/>
        <v xml:space="preserve"> </v>
      </c>
      <c r="BB247" t="str">
        <f t="shared" si="350"/>
        <v xml:space="preserve"> </v>
      </c>
      <c r="BC247" t="str">
        <f t="shared" si="351"/>
        <v xml:space="preserve"> </v>
      </c>
      <c r="BD247" t="str">
        <f t="shared" si="352"/>
        <v xml:space="preserve"> </v>
      </c>
      <c r="BE247" t="str">
        <f t="shared" si="353"/>
        <v xml:space="preserve"> </v>
      </c>
      <c r="BF247" t="str">
        <f t="shared" si="354"/>
        <v xml:space="preserve"> </v>
      </c>
      <c r="BG247" t="str">
        <f t="shared" si="355"/>
        <v xml:space="preserve"> </v>
      </c>
      <c r="BH247" t="str">
        <f t="shared" si="356"/>
        <v xml:space="preserve"> </v>
      </c>
      <c r="BI247" t="str">
        <f t="shared" si="360"/>
        <v xml:space="preserve"> </v>
      </c>
      <c r="BN247" t="str">
        <f>IF(OR(COUNTIF($AV$221:AV247, "LAST")&gt;0, COUNTIF($AV$221:AV247, "FINAL")&gt;0), "", IF($AJ$1&gt;=$K247, IFERROR(BF247-BG247, 0), ""))</f>
        <v/>
      </c>
      <c r="BT247">
        <f t="shared" si="371"/>
        <v>0</v>
      </c>
      <c r="BU247">
        <f t="shared" si="372"/>
        <v>0</v>
      </c>
      <c r="BV247">
        <f>IF(OR(COUNTIF($AV$221:AV247, "LAST")&gt;0, COUNTIF($AV$221:AV247, "FINAL")&gt;0), "", IF($AJ$1&gt;=$K247, AQ247, 0))</f>
        <v>0</v>
      </c>
      <c r="BW247">
        <f t="shared" si="373"/>
        <v>0</v>
      </c>
      <c r="BX247">
        <f t="shared" si="374"/>
        <v>0</v>
      </c>
    </row>
    <row r="248" spans="11:76" x14ac:dyDescent="0.35">
      <c r="K248" s="28">
        <v>428</v>
      </c>
      <c r="M248" s="35">
        <f>AutoScoreboard!M57</f>
        <v>0</v>
      </c>
      <c r="N248" s="35">
        <f>AutoScoreboard!N57</f>
        <v>0</v>
      </c>
      <c r="O248" s="28" t="e">
        <f t="shared" si="357"/>
        <v>#N/A</v>
      </c>
      <c r="P248" s="28" t="e">
        <f t="shared" si="358"/>
        <v>#N/A</v>
      </c>
      <c r="Q248" s="28" t="e">
        <f t="shared" si="375"/>
        <v>#N/A</v>
      </c>
      <c r="R248" s="28" t="e">
        <f t="shared" si="365"/>
        <v>#N/A</v>
      </c>
      <c r="S248" s="28" t="e">
        <f t="shared" si="376"/>
        <v>#N/A</v>
      </c>
      <c r="T248" s="28" t="e">
        <f t="shared" si="377"/>
        <v>#N/A</v>
      </c>
      <c r="U248" s="28" t="e">
        <f t="shared" si="366"/>
        <v>#N/A</v>
      </c>
      <c r="V248" s="28" t="e">
        <f t="shared" si="367"/>
        <v>#N/A</v>
      </c>
      <c r="W248" s="28" t="e">
        <f t="shared" si="368"/>
        <v>#N/A</v>
      </c>
      <c r="X248" s="28" t="e">
        <f t="shared" si="332"/>
        <v>#N/A</v>
      </c>
      <c r="Y248" s="28" t="e">
        <f t="shared" si="369"/>
        <v>#N/A</v>
      </c>
      <c r="Z248" t="e">
        <f>IF(OR(COUNTIF($V$221:V247, "LAST")&gt;0, COUNTIF($V$221:V247, "FINAL")&gt;0), "", IF(Q248=1, IF(U248="SCORE", VLOOKUP(S248, D:E, 2, FALSE), ""), ""))</f>
        <v>#N/A</v>
      </c>
      <c r="AA248" t="e">
        <f>IF(OR(COUNTIF($V$221:V247, "LAST")&gt;0, COUNTIF($V$221:V247, "FINAL")&gt;0), "", IF(Q248=2, IF(U248="SCORE", VLOOKUP(S248, D:F, 3, FALSE), ""), ""))</f>
        <v>#N/A</v>
      </c>
      <c r="AB248" t="e">
        <f>IF(AD248="","", MAX($AB$4:AB247)+1)</f>
        <v>#N/A</v>
      </c>
      <c r="AC248" t="e">
        <f>IF(AE248="","", MAX($AC$4:AC247)+1)</f>
        <v>#N/A</v>
      </c>
      <c r="AD248" t="e">
        <f t="shared" si="378"/>
        <v>#N/A</v>
      </c>
      <c r="AE248" t="e">
        <f t="shared" si="379"/>
        <v>#N/A</v>
      </c>
      <c r="AF248" t="e">
        <f t="shared" si="380"/>
        <v>#N/A</v>
      </c>
      <c r="AG248" t="e">
        <f t="shared" si="381"/>
        <v>#N/A</v>
      </c>
      <c r="AH248">
        <f t="shared" si="382"/>
        <v>0</v>
      </c>
      <c r="AI248">
        <f t="shared" si="370"/>
        <v>710</v>
      </c>
      <c r="AK248" t="str">
        <f t="shared" si="333"/>
        <v xml:space="preserve"> </v>
      </c>
      <c r="AL248" t="str">
        <f t="shared" si="359"/>
        <v xml:space="preserve"> </v>
      </c>
      <c r="AM248" t="str">
        <f t="shared" si="335"/>
        <v xml:space="preserve"> </v>
      </c>
      <c r="AN248" t="str">
        <f t="shared" si="336"/>
        <v xml:space="preserve"> </v>
      </c>
      <c r="AO248" t="str">
        <f t="shared" si="337"/>
        <v xml:space="preserve"> </v>
      </c>
      <c r="AP248" t="str">
        <f t="shared" si="338"/>
        <v xml:space="preserve"> </v>
      </c>
      <c r="AQ248" t="str">
        <f t="shared" si="339"/>
        <v xml:space="preserve"> </v>
      </c>
      <c r="AR248" t="str">
        <f t="shared" si="340"/>
        <v xml:space="preserve"> </v>
      </c>
      <c r="AS248" t="str">
        <f t="shared" si="341"/>
        <v xml:space="preserve"> </v>
      </c>
      <c r="AT248" t="str">
        <f t="shared" si="342"/>
        <v xml:space="preserve"> </v>
      </c>
      <c r="AU248" t="str">
        <f t="shared" si="343"/>
        <v xml:space="preserve"> </v>
      </c>
      <c r="AV248" t="str">
        <f t="shared" si="344"/>
        <v xml:space="preserve"> </v>
      </c>
      <c r="AW248" t="str">
        <f t="shared" si="345"/>
        <v xml:space="preserve"> </v>
      </c>
      <c r="AX248" t="str">
        <f t="shared" si="346"/>
        <v xml:space="preserve"> </v>
      </c>
      <c r="AY248" t="str">
        <f t="shared" si="347"/>
        <v xml:space="preserve"> </v>
      </c>
      <c r="AZ248" t="str">
        <f t="shared" si="348"/>
        <v xml:space="preserve"> </v>
      </c>
      <c r="BA248" t="str">
        <f t="shared" si="349"/>
        <v xml:space="preserve"> </v>
      </c>
      <c r="BB248" t="str">
        <f t="shared" si="350"/>
        <v xml:space="preserve"> </v>
      </c>
      <c r="BC248" t="str">
        <f t="shared" si="351"/>
        <v xml:space="preserve"> </v>
      </c>
      <c r="BD248" t="str">
        <f t="shared" si="352"/>
        <v xml:space="preserve"> </v>
      </c>
      <c r="BE248" t="str">
        <f t="shared" si="353"/>
        <v xml:space="preserve"> </v>
      </c>
      <c r="BF248" t="str">
        <f t="shared" si="354"/>
        <v xml:space="preserve"> </v>
      </c>
      <c r="BG248" t="str">
        <f t="shared" si="355"/>
        <v xml:space="preserve"> </v>
      </c>
      <c r="BH248" t="str">
        <f t="shared" si="356"/>
        <v xml:space="preserve"> </v>
      </c>
      <c r="BI248" t="str">
        <f t="shared" si="360"/>
        <v xml:space="preserve"> </v>
      </c>
      <c r="BN248" t="str">
        <f>IF(OR(COUNTIF($AV$221:AV248, "LAST")&gt;0, COUNTIF($AV$221:AV248, "FINAL")&gt;0), "", IF($AJ$1&gt;=$K248, IFERROR(BF248-BG248, 0), ""))</f>
        <v/>
      </c>
      <c r="BT248">
        <f t="shared" si="371"/>
        <v>0</v>
      </c>
      <c r="BU248">
        <f t="shared" si="372"/>
        <v>0</v>
      </c>
      <c r="BV248">
        <f>IF(OR(COUNTIF($AV$221:AV248, "LAST")&gt;0, COUNTIF($AV$221:AV248, "FINAL")&gt;0), "", IF($AJ$1&gt;=$K248, AQ248, 0))</f>
        <v>0</v>
      </c>
      <c r="BW248">
        <f t="shared" si="373"/>
        <v>0</v>
      </c>
      <c r="BX248">
        <f t="shared" si="374"/>
        <v>0</v>
      </c>
    </row>
    <row r="249" spans="11:76" x14ac:dyDescent="0.35">
      <c r="K249" s="28">
        <v>429</v>
      </c>
      <c r="M249" s="35">
        <f>AutoScoreboard!M58</f>
        <v>0</v>
      </c>
      <c r="N249" s="35">
        <f>AutoScoreboard!N58</f>
        <v>0</v>
      </c>
      <c r="O249" s="28" t="e">
        <f t="shared" si="357"/>
        <v>#N/A</v>
      </c>
      <c r="P249" s="28" t="e">
        <f t="shared" si="358"/>
        <v>#N/A</v>
      </c>
      <c r="Q249" s="28" t="e">
        <f t="shared" si="375"/>
        <v>#N/A</v>
      </c>
      <c r="R249" s="28" t="e">
        <f t="shared" si="365"/>
        <v>#N/A</v>
      </c>
      <c r="S249" s="28" t="e">
        <f t="shared" si="376"/>
        <v>#N/A</v>
      </c>
      <c r="T249" s="28" t="e">
        <f t="shared" si="377"/>
        <v>#N/A</v>
      </c>
      <c r="U249" s="28" t="e">
        <f t="shared" si="366"/>
        <v>#N/A</v>
      </c>
      <c r="V249" s="28" t="e">
        <f t="shared" si="367"/>
        <v>#N/A</v>
      </c>
      <c r="W249" s="28" t="e">
        <f t="shared" si="368"/>
        <v>#N/A</v>
      </c>
      <c r="X249" s="28" t="e">
        <f t="shared" si="332"/>
        <v>#N/A</v>
      </c>
      <c r="Y249" s="28" t="e">
        <f t="shared" si="369"/>
        <v>#N/A</v>
      </c>
      <c r="Z249" t="e">
        <f>IF(OR(COUNTIF($V$221:V248, "LAST")&gt;0, COUNTIF($V$221:V248, "FINAL")&gt;0), "", IF(Q249=1, IF(U249="SCORE", VLOOKUP(S249, D:E, 2, FALSE), ""), ""))</f>
        <v>#N/A</v>
      </c>
      <c r="AA249" t="e">
        <f>IF(OR(COUNTIF($V$221:V248, "LAST")&gt;0, COUNTIF($V$221:V248, "FINAL")&gt;0), "", IF(Q249=2, IF(U249="SCORE", VLOOKUP(S249, D:F, 3, FALSE), ""), ""))</f>
        <v>#N/A</v>
      </c>
      <c r="AB249" t="e">
        <f>IF(AD249="","", MAX($AB$4:AB248)+1)</f>
        <v>#N/A</v>
      </c>
      <c r="AC249" t="e">
        <f>IF(AE249="","", MAX($AC$4:AC248)+1)</f>
        <v>#N/A</v>
      </c>
      <c r="AD249" t="e">
        <f t="shared" si="378"/>
        <v>#N/A</v>
      </c>
      <c r="AE249" t="e">
        <f t="shared" si="379"/>
        <v>#N/A</v>
      </c>
      <c r="AF249" t="e">
        <f t="shared" si="380"/>
        <v>#N/A</v>
      </c>
      <c r="AG249" t="e">
        <f t="shared" si="381"/>
        <v>#N/A</v>
      </c>
      <c r="AH249">
        <f t="shared" si="382"/>
        <v>0</v>
      </c>
      <c r="AI249">
        <f t="shared" si="370"/>
        <v>710</v>
      </c>
      <c r="AK249" t="str">
        <f t="shared" si="333"/>
        <v xml:space="preserve"> </v>
      </c>
      <c r="AL249" t="str">
        <f t="shared" si="359"/>
        <v xml:space="preserve"> </v>
      </c>
      <c r="AM249" t="str">
        <f t="shared" si="335"/>
        <v xml:space="preserve"> </v>
      </c>
      <c r="AN249" t="str">
        <f t="shared" si="336"/>
        <v xml:space="preserve"> </v>
      </c>
      <c r="AO249" t="str">
        <f t="shared" si="337"/>
        <v xml:space="preserve"> </v>
      </c>
      <c r="AP249" t="str">
        <f t="shared" si="338"/>
        <v xml:space="preserve"> </v>
      </c>
      <c r="AQ249" t="str">
        <f t="shared" si="339"/>
        <v xml:space="preserve"> </v>
      </c>
      <c r="AR249" t="str">
        <f t="shared" si="340"/>
        <v xml:space="preserve"> </v>
      </c>
      <c r="AS249" t="str">
        <f t="shared" si="341"/>
        <v xml:space="preserve"> </v>
      </c>
      <c r="AT249" t="str">
        <f t="shared" si="342"/>
        <v xml:space="preserve"> </v>
      </c>
      <c r="AU249" t="str">
        <f t="shared" si="343"/>
        <v xml:space="preserve"> </v>
      </c>
      <c r="AV249" t="str">
        <f t="shared" si="344"/>
        <v xml:space="preserve"> </v>
      </c>
      <c r="AW249" t="str">
        <f t="shared" si="345"/>
        <v xml:space="preserve"> </v>
      </c>
      <c r="AX249" t="str">
        <f t="shared" si="346"/>
        <v xml:space="preserve"> </v>
      </c>
      <c r="AY249" t="str">
        <f t="shared" si="347"/>
        <v xml:space="preserve"> </v>
      </c>
      <c r="AZ249" t="str">
        <f t="shared" si="348"/>
        <v xml:space="preserve"> </v>
      </c>
      <c r="BA249" t="str">
        <f t="shared" si="349"/>
        <v xml:space="preserve"> </v>
      </c>
      <c r="BB249" t="str">
        <f t="shared" si="350"/>
        <v xml:space="preserve"> </v>
      </c>
      <c r="BC249" t="str">
        <f t="shared" si="351"/>
        <v xml:space="preserve"> </v>
      </c>
      <c r="BD249" t="str">
        <f t="shared" si="352"/>
        <v xml:space="preserve"> </v>
      </c>
      <c r="BE249" t="str">
        <f t="shared" si="353"/>
        <v xml:space="preserve"> </v>
      </c>
      <c r="BF249" t="str">
        <f t="shared" si="354"/>
        <v xml:space="preserve"> </v>
      </c>
      <c r="BG249" t="str">
        <f t="shared" si="355"/>
        <v xml:space="preserve"> </v>
      </c>
      <c r="BH249" t="str">
        <f t="shared" si="356"/>
        <v xml:space="preserve"> </v>
      </c>
      <c r="BI249" t="str">
        <f t="shared" si="360"/>
        <v xml:space="preserve"> </v>
      </c>
      <c r="BN249" t="str">
        <f>IF(OR(COUNTIF($AV$221:AV249, "LAST")&gt;0, COUNTIF($AV$221:AV249, "FINAL")&gt;0), "", IF($AJ$1&gt;=$K249, IFERROR(BF249-BG249, 0), ""))</f>
        <v/>
      </c>
      <c r="BT249">
        <f t="shared" si="371"/>
        <v>0</v>
      </c>
      <c r="BU249">
        <f t="shared" si="372"/>
        <v>0</v>
      </c>
      <c r="BV249">
        <f>IF(OR(COUNTIF($AV$221:AV249, "LAST")&gt;0, COUNTIF($AV$221:AV249, "FINAL")&gt;0), "", IF($AJ$1&gt;=$K249, AQ249, 0))</f>
        <v>0</v>
      </c>
      <c r="BW249">
        <f t="shared" si="373"/>
        <v>0</v>
      </c>
      <c r="BX249">
        <f t="shared" si="374"/>
        <v>0</v>
      </c>
    </row>
    <row r="250" spans="11:76" x14ac:dyDescent="0.35">
      <c r="K250" s="28">
        <v>430</v>
      </c>
      <c r="M250" s="35">
        <f>AutoScoreboard!M59</f>
        <v>0</v>
      </c>
      <c r="N250" s="35">
        <f>AutoScoreboard!N59</f>
        <v>0</v>
      </c>
      <c r="O250" s="28" t="e">
        <f t="shared" si="357"/>
        <v>#N/A</v>
      </c>
      <c r="P250" s="28" t="e">
        <f t="shared" si="358"/>
        <v>#N/A</v>
      </c>
      <c r="Q250" s="28" t="e">
        <f t="shared" si="375"/>
        <v>#N/A</v>
      </c>
      <c r="R250" s="28" t="e">
        <f t="shared" si="365"/>
        <v>#N/A</v>
      </c>
      <c r="S250" s="28" t="e">
        <f t="shared" si="376"/>
        <v>#N/A</v>
      </c>
      <c r="T250" s="28" t="e">
        <f t="shared" si="377"/>
        <v>#N/A</v>
      </c>
      <c r="U250" s="28" t="e">
        <f t="shared" si="366"/>
        <v>#N/A</v>
      </c>
      <c r="V250" s="28" t="e">
        <f t="shared" si="367"/>
        <v>#N/A</v>
      </c>
      <c r="W250" s="28" t="e">
        <f t="shared" si="368"/>
        <v>#N/A</v>
      </c>
      <c r="X250" s="28" t="e">
        <f t="shared" si="332"/>
        <v>#N/A</v>
      </c>
      <c r="Y250" s="28" t="e">
        <f t="shared" si="369"/>
        <v>#N/A</v>
      </c>
      <c r="Z250" t="e">
        <f>IF(OR(COUNTIF($V$221:V249, "LAST")&gt;0, COUNTIF($V$221:V249, "FINAL")&gt;0), "", IF(Q250=1, IF(U250="SCORE", VLOOKUP(S250, D:E, 2, FALSE), ""), ""))</f>
        <v>#N/A</v>
      </c>
      <c r="AA250" t="e">
        <f>IF(OR(COUNTIF($V$221:V249, "LAST")&gt;0, COUNTIF($V$221:V249, "FINAL")&gt;0), "", IF(Q250=2, IF(U250="SCORE", VLOOKUP(S250, D:F, 3, FALSE), ""), ""))</f>
        <v>#N/A</v>
      </c>
      <c r="AB250" t="e">
        <f>IF(AD250="","", MAX($AB$4:AB249)+1)</f>
        <v>#N/A</v>
      </c>
      <c r="AC250" t="e">
        <f>IF(AE250="","", MAX($AC$4:AC249)+1)</f>
        <v>#N/A</v>
      </c>
      <c r="AD250" t="e">
        <f t="shared" si="378"/>
        <v>#N/A</v>
      </c>
      <c r="AE250" t="e">
        <f t="shared" si="379"/>
        <v>#N/A</v>
      </c>
      <c r="AF250" t="e">
        <f t="shared" si="380"/>
        <v>#N/A</v>
      </c>
      <c r="AG250" t="e">
        <f t="shared" si="381"/>
        <v>#N/A</v>
      </c>
      <c r="AH250">
        <f t="shared" si="382"/>
        <v>0</v>
      </c>
      <c r="AI250">
        <f t="shared" si="370"/>
        <v>710</v>
      </c>
      <c r="AK250" t="str">
        <f t="shared" si="333"/>
        <v xml:space="preserve"> </v>
      </c>
      <c r="AL250" t="str">
        <f t="shared" si="359"/>
        <v xml:space="preserve"> </v>
      </c>
      <c r="AM250" t="str">
        <f t="shared" si="335"/>
        <v xml:space="preserve"> </v>
      </c>
      <c r="AN250" t="str">
        <f t="shared" si="336"/>
        <v xml:space="preserve"> </v>
      </c>
      <c r="AO250" t="str">
        <f t="shared" si="337"/>
        <v xml:space="preserve"> </v>
      </c>
      <c r="AP250" t="str">
        <f t="shared" si="338"/>
        <v xml:space="preserve"> </v>
      </c>
      <c r="AQ250" t="str">
        <f t="shared" si="339"/>
        <v xml:space="preserve"> </v>
      </c>
      <c r="AR250" t="str">
        <f t="shared" si="340"/>
        <v xml:space="preserve"> </v>
      </c>
      <c r="AS250" t="str">
        <f t="shared" si="341"/>
        <v xml:space="preserve"> </v>
      </c>
      <c r="AT250" t="str">
        <f t="shared" si="342"/>
        <v xml:space="preserve"> </v>
      </c>
      <c r="AU250" t="str">
        <f t="shared" si="343"/>
        <v xml:space="preserve"> </v>
      </c>
      <c r="AV250" t="str">
        <f t="shared" si="344"/>
        <v xml:space="preserve"> </v>
      </c>
      <c r="AW250" t="str">
        <f t="shared" si="345"/>
        <v xml:space="preserve"> </v>
      </c>
      <c r="AX250" t="str">
        <f t="shared" si="346"/>
        <v xml:space="preserve"> </v>
      </c>
      <c r="AY250" t="str">
        <f t="shared" si="347"/>
        <v xml:space="preserve"> </v>
      </c>
      <c r="AZ250" t="str">
        <f t="shared" si="348"/>
        <v xml:space="preserve"> </v>
      </c>
      <c r="BA250" t="str">
        <f t="shared" si="349"/>
        <v xml:space="preserve"> </v>
      </c>
      <c r="BB250" t="str">
        <f t="shared" si="350"/>
        <v xml:space="preserve"> </v>
      </c>
      <c r="BC250" t="str">
        <f t="shared" si="351"/>
        <v xml:space="preserve"> </v>
      </c>
      <c r="BD250" t="str">
        <f t="shared" si="352"/>
        <v xml:space="preserve"> </v>
      </c>
      <c r="BE250" t="str">
        <f t="shared" si="353"/>
        <v xml:space="preserve"> </v>
      </c>
      <c r="BF250" t="str">
        <f t="shared" si="354"/>
        <v xml:space="preserve"> </v>
      </c>
      <c r="BG250" t="str">
        <f t="shared" si="355"/>
        <v xml:space="preserve"> </v>
      </c>
      <c r="BH250" t="str">
        <f t="shared" si="356"/>
        <v xml:space="preserve"> </v>
      </c>
      <c r="BI250" t="str">
        <f t="shared" si="360"/>
        <v xml:space="preserve"> </v>
      </c>
      <c r="BN250" t="str">
        <f>IF(OR(COUNTIF($AV$221:AV250, "LAST")&gt;0, COUNTIF($AV$221:AV250, "FINAL")&gt;0), "", IF($AJ$1&gt;=$K250, IFERROR(BF250-BG250, 0), ""))</f>
        <v/>
      </c>
      <c r="BT250">
        <f t="shared" si="371"/>
        <v>0</v>
      </c>
      <c r="BU250">
        <f t="shared" si="372"/>
        <v>0</v>
      </c>
      <c r="BV250">
        <f>IF(OR(COUNTIF($AV$221:AV250, "LAST")&gt;0, COUNTIF($AV$221:AV250, "FINAL")&gt;0), "", IF($AJ$1&gt;=$K250, AQ250, 0))</f>
        <v>0</v>
      </c>
      <c r="BW250">
        <f t="shared" si="373"/>
        <v>0</v>
      </c>
      <c r="BX250">
        <f t="shared" si="374"/>
        <v>0</v>
      </c>
    </row>
    <row r="251" spans="11:76" x14ac:dyDescent="0.35">
      <c r="K251" s="28">
        <v>431</v>
      </c>
      <c r="M251" s="35">
        <f>AutoScoreboard!M60</f>
        <v>0</v>
      </c>
      <c r="N251" s="35">
        <f>AutoScoreboard!N60</f>
        <v>0</v>
      </c>
      <c r="O251" s="28" t="e">
        <f t="shared" si="357"/>
        <v>#N/A</v>
      </c>
      <c r="P251" s="28" t="e">
        <f t="shared" si="358"/>
        <v>#N/A</v>
      </c>
      <c r="Q251" s="28" t="e">
        <f t="shared" si="375"/>
        <v>#N/A</v>
      </c>
      <c r="R251" s="28" t="e">
        <f t="shared" si="365"/>
        <v>#N/A</v>
      </c>
      <c r="S251" s="28" t="e">
        <f t="shared" si="376"/>
        <v>#N/A</v>
      </c>
      <c r="T251" s="28" t="e">
        <f t="shared" si="377"/>
        <v>#N/A</v>
      </c>
      <c r="U251" s="28" t="e">
        <f t="shared" si="366"/>
        <v>#N/A</v>
      </c>
      <c r="V251" s="28" t="e">
        <f t="shared" si="367"/>
        <v>#N/A</v>
      </c>
      <c r="W251" s="28" t="e">
        <f t="shared" si="368"/>
        <v>#N/A</v>
      </c>
      <c r="X251" s="28" t="e">
        <f t="shared" si="332"/>
        <v>#N/A</v>
      </c>
      <c r="Y251" s="28" t="e">
        <f t="shared" si="369"/>
        <v>#N/A</v>
      </c>
      <c r="Z251" t="e">
        <f>IF(OR(COUNTIF($V$221:V250, "LAST")&gt;0, COUNTIF($V$221:V250, "FINAL")&gt;0), "", IF(Q251=1, IF(U251="SCORE", VLOOKUP(S251, D:E, 2, FALSE), ""), ""))</f>
        <v>#N/A</v>
      </c>
      <c r="AA251" t="e">
        <f>IF(OR(COUNTIF($V$221:V250, "LAST")&gt;0, COUNTIF($V$221:V250, "FINAL")&gt;0), "", IF(Q251=2, IF(U251="SCORE", VLOOKUP(S251, D:F, 3, FALSE), ""), ""))</f>
        <v>#N/A</v>
      </c>
      <c r="AB251" t="e">
        <f>IF(AD251="","", MAX($AB$4:AB250)+1)</f>
        <v>#N/A</v>
      </c>
      <c r="AC251" t="e">
        <f>IF(AE251="","", MAX($AC$4:AC250)+1)</f>
        <v>#N/A</v>
      </c>
      <c r="AD251" t="e">
        <f t="shared" si="378"/>
        <v>#N/A</v>
      </c>
      <c r="AE251" t="e">
        <f t="shared" si="379"/>
        <v>#N/A</v>
      </c>
      <c r="AF251" t="e">
        <f t="shared" si="380"/>
        <v>#N/A</v>
      </c>
      <c r="AG251" t="e">
        <f t="shared" si="381"/>
        <v>#N/A</v>
      </c>
      <c r="AH251">
        <f t="shared" si="382"/>
        <v>0</v>
      </c>
      <c r="AI251">
        <f t="shared" si="370"/>
        <v>710</v>
      </c>
      <c r="AK251" t="str">
        <f t="shared" si="333"/>
        <v xml:space="preserve"> </v>
      </c>
      <c r="AL251" t="str">
        <f t="shared" si="359"/>
        <v xml:space="preserve"> </v>
      </c>
      <c r="AM251" t="str">
        <f t="shared" si="335"/>
        <v xml:space="preserve"> </v>
      </c>
      <c r="AN251" t="str">
        <f t="shared" si="336"/>
        <v xml:space="preserve"> </v>
      </c>
      <c r="AO251" t="str">
        <f t="shared" si="337"/>
        <v xml:space="preserve"> </v>
      </c>
      <c r="AP251" t="str">
        <f t="shared" si="338"/>
        <v xml:space="preserve"> </v>
      </c>
      <c r="AQ251" t="str">
        <f t="shared" si="339"/>
        <v xml:space="preserve"> </v>
      </c>
      <c r="AR251" t="str">
        <f t="shared" si="340"/>
        <v xml:space="preserve"> </v>
      </c>
      <c r="AS251" t="str">
        <f t="shared" si="341"/>
        <v xml:space="preserve"> </v>
      </c>
      <c r="AT251" t="str">
        <f t="shared" si="342"/>
        <v xml:space="preserve"> </v>
      </c>
      <c r="AU251" t="str">
        <f t="shared" si="343"/>
        <v xml:space="preserve"> </v>
      </c>
      <c r="AV251" t="str">
        <f t="shared" si="344"/>
        <v xml:space="preserve"> </v>
      </c>
      <c r="AW251" t="str">
        <f t="shared" si="345"/>
        <v xml:space="preserve"> </v>
      </c>
      <c r="AX251" t="str">
        <f t="shared" si="346"/>
        <v xml:space="preserve"> </v>
      </c>
      <c r="AY251" t="str">
        <f t="shared" si="347"/>
        <v xml:space="preserve"> </v>
      </c>
      <c r="AZ251" t="str">
        <f t="shared" si="348"/>
        <v xml:space="preserve"> </v>
      </c>
      <c r="BA251" t="str">
        <f t="shared" si="349"/>
        <v xml:space="preserve"> </v>
      </c>
      <c r="BB251" t="str">
        <f t="shared" si="350"/>
        <v xml:space="preserve"> </v>
      </c>
      <c r="BC251" t="str">
        <f t="shared" si="351"/>
        <v xml:space="preserve"> </v>
      </c>
      <c r="BD251" t="str">
        <f t="shared" si="352"/>
        <v xml:space="preserve"> </v>
      </c>
      <c r="BE251" t="str">
        <f t="shared" si="353"/>
        <v xml:space="preserve"> </v>
      </c>
      <c r="BF251" t="str">
        <f t="shared" si="354"/>
        <v xml:space="preserve"> </v>
      </c>
      <c r="BG251" t="str">
        <f t="shared" si="355"/>
        <v xml:space="preserve"> </v>
      </c>
      <c r="BH251" t="str">
        <f t="shared" si="356"/>
        <v xml:space="preserve"> </v>
      </c>
      <c r="BI251" t="str">
        <f t="shared" si="360"/>
        <v xml:space="preserve"> </v>
      </c>
      <c r="BN251" t="str">
        <f>IF(OR(COUNTIF($AV$221:AV251, "LAST")&gt;0, COUNTIF($AV$221:AV251, "FINAL")&gt;0), "", IF($AJ$1&gt;=$K251, IFERROR(BF251-BG251, 0), ""))</f>
        <v/>
      </c>
      <c r="BT251">
        <f t="shared" si="371"/>
        <v>0</v>
      </c>
      <c r="BU251">
        <f t="shared" si="372"/>
        <v>0</v>
      </c>
      <c r="BV251">
        <f>IF(OR(COUNTIF($AV$221:AV251, "LAST")&gt;0, COUNTIF($AV$221:AV251, "FINAL")&gt;0), "", IF($AJ$1&gt;=$K251, AQ251, 0))</f>
        <v>0</v>
      </c>
      <c r="BW251">
        <f t="shared" si="373"/>
        <v>0</v>
      </c>
      <c r="BX251">
        <f t="shared" si="374"/>
        <v>0</v>
      </c>
    </row>
    <row r="252" spans="11:76" x14ac:dyDescent="0.35">
      <c r="K252" s="28">
        <v>432</v>
      </c>
      <c r="M252" s="35">
        <f>AutoScoreboard!M61</f>
        <v>0</v>
      </c>
      <c r="N252" s="35">
        <f>AutoScoreboard!N61</f>
        <v>0</v>
      </c>
      <c r="O252" s="28" t="e">
        <f t="shared" si="357"/>
        <v>#N/A</v>
      </c>
      <c r="P252" s="28" t="e">
        <f t="shared" si="358"/>
        <v>#N/A</v>
      </c>
      <c r="Q252" s="28" t="e">
        <f t="shared" si="375"/>
        <v>#N/A</v>
      </c>
      <c r="R252" s="28" t="e">
        <f t="shared" si="365"/>
        <v>#N/A</v>
      </c>
      <c r="S252" s="28" t="e">
        <f t="shared" si="376"/>
        <v>#N/A</v>
      </c>
      <c r="T252" s="28" t="e">
        <f t="shared" si="377"/>
        <v>#N/A</v>
      </c>
      <c r="U252" s="28" t="e">
        <f t="shared" si="366"/>
        <v>#N/A</v>
      </c>
      <c r="V252" s="28" t="e">
        <f t="shared" si="367"/>
        <v>#N/A</v>
      </c>
      <c r="W252" s="28" t="e">
        <f t="shared" si="368"/>
        <v>#N/A</v>
      </c>
      <c r="X252" s="28" t="e">
        <f t="shared" si="332"/>
        <v>#N/A</v>
      </c>
      <c r="Y252" s="28" t="e">
        <f t="shared" si="369"/>
        <v>#N/A</v>
      </c>
      <c r="Z252" t="e">
        <f>IF(OR(COUNTIF($V$221:V251, "LAST")&gt;0, COUNTIF($V$221:V251, "FINAL")&gt;0), "", IF(Q252=1, IF(U252="SCORE", VLOOKUP(S252, D:E, 2, FALSE), ""), ""))</f>
        <v>#N/A</v>
      </c>
      <c r="AA252" t="e">
        <f>IF(OR(COUNTIF($V$221:V251, "LAST")&gt;0, COUNTIF($V$221:V251, "FINAL")&gt;0), "", IF(Q252=2, IF(U252="SCORE", VLOOKUP(S252, D:F, 3, FALSE), ""), ""))</f>
        <v>#N/A</v>
      </c>
      <c r="AB252" t="e">
        <f>IF(AD252="","", MAX($AB$4:AB251)+1)</f>
        <v>#N/A</v>
      </c>
      <c r="AC252" t="e">
        <f>IF(AE252="","", MAX($AC$4:AC251)+1)</f>
        <v>#N/A</v>
      </c>
      <c r="AD252" t="e">
        <f t="shared" si="378"/>
        <v>#N/A</v>
      </c>
      <c r="AE252" t="e">
        <f t="shared" si="379"/>
        <v>#N/A</v>
      </c>
      <c r="AF252" t="e">
        <f t="shared" si="380"/>
        <v>#N/A</v>
      </c>
      <c r="AG252" t="e">
        <f t="shared" si="381"/>
        <v>#N/A</v>
      </c>
      <c r="AH252">
        <f t="shared" si="382"/>
        <v>0</v>
      </c>
      <c r="AI252">
        <f t="shared" si="370"/>
        <v>710</v>
      </c>
      <c r="AK252" t="str">
        <f t="shared" ref="AK252:AK272" si="383">IF($AJ$1&gt;=$K252, IF(K252=0, "", K252), " ")</f>
        <v xml:space="preserve"> </v>
      </c>
      <c r="AL252" t="str">
        <f t="shared" si="359"/>
        <v xml:space="preserve"> </v>
      </c>
      <c r="AM252" t="str">
        <f t="shared" ref="AM252:AM272" si="384">IF($AJ$1&gt;=$K252, IF(M252=0, "", M252), " ")</f>
        <v xml:space="preserve"> </v>
      </c>
      <c r="AN252" t="str">
        <f t="shared" ref="AN252:AN272" si="385">IF($AJ$1&gt;=$K252, IF(N252=0, "", N252), " ")</f>
        <v xml:space="preserve"> </v>
      </c>
      <c r="AO252" t="str">
        <f t="shared" ref="AO252:AO272" si="386">IF($AJ$1&gt;=$K252, IF(O252=0, "", O252), " ")</f>
        <v xml:space="preserve"> </v>
      </c>
      <c r="AP252" t="str">
        <f t="shared" ref="AP252:AP272" si="387">IF($AJ$1&gt;=$K252, IF(P252=0, "", P252), " ")</f>
        <v xml:space="preserve"> </v>
      </c>
      <c r="AQ252" t="str">
        <f t="shared" ref="AQ252:AQ272" si="388">IF($AJ$1&gt;=$K252, IF(Q252=0, "", Q252), " ")</f>
        <v xml:space="preserve"> </v>
      </c>
      <c r="AR252" t="str">
        <f t="shared" ref="AR252:AR272" si="389">IF($AJ$1&gt;=$K252, IF(R252=0, "", R252), " ")</f>
        <v xml:space="preserve"> </v>
      </c>
      <c r="AS252" t="str">
        <f t="shared" ref="AS252:AS272" si="390">IF($AJ$1&gt;=$K252, IF(S252=0, "", S252), " ")</f>
        <v xml:space="preserve"> </v>
      </c>
      <c r="AT252" t="str">
        <f t="shared" ref="AT252:AT272" si="391">IF($AJ$1&gt;=$K252, IF(T252=0, "", T252), " ")</f>
        <v xml:space="preserve"> </v>
      </c>
      <c r="AU252" t="str">
        <f t="shared" ref="AU252:AU272" si="392">IF($AJ$1&gt;=$K252, IF(U252=0, "", U252), " ")</f>
        <v xml:space="preserve"> </v>
      </c>
      <c r="AV252" t="str">
        <f t="shared" ref="AV252:AV272" si="393">IF($AJ$1&gt;=$K252, IF(V252=0, "", V252), " ")</f>
        <v xml:space="preserve"> </v>
      </c>
      <c r="AW252" t="str">
        <f t="shared" ref="AW252:AW272" si="394">IF($AJ$1&gt;=$K252, IF(W252=0, "", W252), " ")</f>
        <v xml:space="preserve"> </v>
      </c>
      <c r="AX252" t="str">
        <f t="shared" ref="AX252:AX272" si="395">IF($AJ$1&gt;=$K252, IF(X252=0, "", X252), " ")</f>
        <v xml:space="preserve"> </v>
      </c>
      <c r="AY252" t="str">
        <f t="shared" ref="AY252:AY272" si="396">IF($AJ$1&gt;=$K252, IF(Y252=0, "", Y252), " ")</f>
        <v xml:space="preserve"> </v>
      </c>
      <c r="AZ252" t="str">
        <f t="shared" ref="AZ252:AZ272" si="397">IF($AJ$1&gt;=$K252, IF(Z252=0, "", Z252), " ")</f>
        <v xml:space="preserve"> </v>
      </c>
      <c r="BA252" t="str">
        <f t="shared" ref="BA252:BA272" si="398">IF($AJ$1&gt;=$K252, IF(AA252=0, "", AA252), " ")</f>
        <v xml:space="preserve"> </v>
      </c>
      <c r="BB252" t="str">
        <f t="shared" ref="BB252:BB272" si="399">IF($AJ$1&gt;=$K252, IF(AB252=0, "", AB252), " ")</f>
        <v xml:space="preserve"> </v>
      </c>
      <c r="BC252" t="str">
        <f t="shared" ref="BC252:BC272" si="400">IF($AJ$1&gt;=$K252, IF(AC252=0, "", AC252), " ")</f>
        <v xml:space="preserve"> </v>
      </c>
      <c r="BD252" t="str">
        <f t="shared" ref="BD252:BD272" si="401">IF($AJ$1&gt;=$K252, IF(AD252=0, "", AD252), " ")</f>
        <v xml:space="preserve"> </v>
      </c>
      <c r="BE252" t="str">
        <f t="shared" ref="BE252:BE272" si="402">IF($AJ$1&gt;=$K252, IF(AE252=0, "", AE252), " ")</f>
        <v xml:space="preserve"> </v>
      </c>
      <c r="BF252" t="str">
        <f t="shared" ref="BF252:BF272" si="403">IF($AJ$1&gt;=$K252, IF(AF252=0, "", AF252), " ")</f>
        <v xml:space="preserve"> </v>
      </c>
      <c r="BG252" t="str">
        <f t="shared" ref="BG252:BG272" si="404">IF($AJ$1&gt;=$K252, IF(AG252=0, "", AG252), " ")</f>
        <v xml:space="preserve"> </v>
      </c>
      <c r="BH252" t="str">
        <f t="shared" ref="BH252:BH272" si="405">IF($AJ$1&gt;=$K252, IF(AH252=0, "", AH252), " ")</f>
        <v xml:space="preserve"> </v>
      </c>
      <c r="BI252" t="str">
        <f t="shared" si="360"/>
        <v xml:space="preserve"> </v>
      </c>
      <c r="BN252" t="str">
        <f>IF(OR(COUNTIF($AV$221:AV252, "LAST")&gt;0, COUNTIF($AV$221:AV252, "FINAL")&gt;0), "", IF($AJ$1&gt;=$K252, IFERROR(BF252-BG252, 0), ""))</f>
        <v/>
      </c>
      <c r="BT252">
        <f t="shared" si="371"/>
        <v>0</v>
      </c>
      <c r="BU252">
        <f t="shared" si="372"/>
        <v>0</v>
      </c>
      <c r="BV252">
        <f>IF(OR(COUNTIF($AV$221:AV252, "LAST")&gt;0, COUNTIF($AV$221:AV252, "FINAL")&gt;0), "", IF($AJ$1&gt;=$K252, AQ252, 0))</f>
        <v>0</v>
      </c>
      <c r="BW252">
        <f t="shared" si="373"/>
        <v>0</v>
      </c>
      <c r="BX252">
        <f t="shared" si="374"/>
        <v>0</v>
      </c>
    </row>
    <row r="253" spans="11:76" x14ac:dyDescent="0.35">
      <c r="K253" s="28">
        <v>433</v>
      </c>
      <c r="M253" s="35">
        <f>AutoScoreboard!M62</f>
        <v>0</v>
      </c>
      <c r="N253" s="35">
        <f>AutoScoreboard!N62</f>
        <v>0</v>
      </c>
      <c r="O253" s="28" t="e">
        <f t="shared" ref="O253:O272" si="406">VLOOKUP(M253, A:B, 2, FALSE)</f>
        <v>#N/A</v>
      </c>
      <c r="P253" s="28" t="e">
        <f t="shared" ref="P253:P272" si="407">VLOOKUP(N253, A:B, 2, FALSE)</f>
        <v>#N/A</v>
      </c>
      <c r="Q253" s="28" t="e">
        <f t="shared" si="375"/>
        <v>#N/A</v>
      </c>
      <c r="R253" s="28" t="e">
        <f t="shared" si="365"/>
        <v>#N/A</v>
      </c>
      <c r="S253" s="28" t="e">
        <f t="shared" si="376"/>
        <v>#N/A</v>
      </c>
      <c r="T253" s="28" t="e">
        <f t="shared" si="377"/>
        <v>#N/A</v>
      </c>
      <c r="U253" s="28" t="e">
        <f t="shared" si="366"/>
        <v>#N/A</v>
      </c>
      <c r="V253" s="28" t="e">
        <f t="shared" si="367"/>
        <v>#N/A</v>
      </c>
      <c r="W253" s="28" t="e">
        <f t="shared" si="368"/>
        <v>#N/A</v>
      </c>
      <c r="X253" s="28" t="e">
        <f t="shared" si="332"/>
        <v>#N/A</v>
      </c>
      <c r="Y253" s="28" t="e">
        <f t="shared" si="369"/>
        <v>#N/A</v>
      </c>
      <c r="Z253" t="e">
        <f>IF(OR(COUNTIF($V$221:V252, "LAST")&gt;0, COUNTIF($V$221:V252, "FINAL")&gt;0), "", IF(Q253=1, IF(U253="SCORE", VLOOKUP(S253, D:E, 2, FALSE), ""), ""))</f>
        <v>#N/A</v>
      </c>
      <c r="AA253" t="e">
        <f>IF(OR(COUNTIF($V$221:V252, "LAST")&gt;0, COUNTIF($V$221:V252, "FINAL")&gt;0), "", IF(Q253=2, IF(U253="SCORE", VLOOKUP(S253, D:F, 3, FALSE), ""), ""))</f>
        <v>#N/A</v>
      </c>
      <c r="AB253" t="e">
        <f>IF(AD253="","", MAX($AB$4:AB252)+1)</f>
        <v>#N/A</v>
      </c>
      <c r="AC253" t="e">
        <f>IF(AE253="","", MAX($AC$4:AC252)+1)</f>
        <v>#N/A</v>
      </c>
      <c r="AD253" t="e">
        <f t="shared" si="378"/>
        <v>#N/A</v>
      </c>
      <c r="AE253" t="e">
        <f t="shared" si="379"/>
        <v>#N/A</v>
      </c>
      <c r="AF253" t="e">
        <f t="shared" si="380"/>
        <v>#N/A</v>
      </c>
      <c r="AG253" t="e">
        <f t="shared" si="381"/>
        <v>#N/A</v>
      </c>
      <c r="AH253">
        <f t="shared" si="382"/>
        <v>0</v>
      </c>
      <c r="AI253">
        <f t="shared" si="370"/>
        <v>710</v>
      </c>
      <c r="AK253" t="str">
        <f t="shared" si="383"/>
        <v xml:space="preserve"> </v>
      </c>
      <c r="AL253" t="str">
        <f t="shared" si="359"/>
        <v xml:space="preserve"> </v>
      </c>
      <c r="AM253" t="str">
        <f t="shared" si="384"/>
        <v xml:space="preserve"> </v>
      </c>
      <c r="AN253" t="str">
        <f t="shared" si="385"/>
        <v xml:space="preserve"> </v>
      </c>
      <c r="AO253" t="str">
        <f t="shared" si="386"/>
        <v xml:space="preserve"> </v>
      </c>
      <c r="AP253" t="str">
        <f t="shared" si="387"/>
        <v xml:space="preserve"> </v>
      </c>
      <c r="AQ253" t="str">
        <f t="shared" si="388"/>
        <v xml:space="preserve"> </v>
      </c>
      <c r="AR253" t="str">
        <f t="shared" si="389"/>
        <v xml:space="preserve"> </v>
      </c>
      <c r="AS253" t="str">
        <f t="shared" si="390"/>
        <v xml:space="preserve"> </v>
      </c>
      <c r="AT253" t="str">
        <f t="shared" si="391"/>
        <v xml:space="preserve"> </v>
      </c>
      <c r="AU253" t="str">
        <f t="shared" si="392"/>
        <v xml:space="preserve"> </v>
      </c>
      <c r="AV253" t="str">
        <f t="shared" si="393"/>
        <v xml:space="preserve"> </v>
      </c>
      <c r="AW253" t="str">
        <f t="shared" si="394"/>
        <v xml:space="preserve"> </v>
      </c>
      <c r="AX253" t="str">
        <f t="shared" si="395"/>
        <v xml:space="preserve"> </v>
      </c>
      <c r="AY253" t="str">
        <f t="shared" si="396"/>
        <v xml:space="preserve"> </v>
      </c>
      <c r="AZ253" t="str">
        <f t="shared" si="397"/>
        <v xml:space="preserve"> </v>
      </c>
      <c r="BA253" t="str">
        <f t="shared" si="398"/>
        <v xml:space="preserve"> </v>
      </c>
      <c r="BB253" t="str">
        <f t="shared" si="399"/>
        <v xml:space="preserve"> </v>
      </c>
      <c r="BC253" t="str">
        <f t="shared" si="400"/>
        <v xml:space="preserve"> </v>
      </c>
      <c r="BD253" t="str">
        <f t="shared" si="401"/>
        <v xml:space="preserve"> </v>
      </c>
      <c r="BE253" t="str">
        <f t="shared" si="402"/>
        <v xml:space="preserve"> </v>
      </c>
      <c r="BF253" t="str">
        <f t="shared" si="403"/>
        <v xml:space="preserve"> </v>
      </c>
      <c r="BG253" t="str">
        <f t="shared" si="404"/>
        <v xml:space="preserve"> </v>
      </c>
      <c r="BH253" t="str">
        <f t="shared" si="405"/>
        <v xml:space="preserve"> </v>
      </c>
      <c r="BI253" t="str">
        <f t="shared" ref="BI253:BI272" si="408">IF($AJ$1&gt;=$K253, IF(AI253=0, "", AI253), " ")</f>
        <v xml:space="preserve"> </v>
      </c>
      <c r="BN253" t="str">
        <f>IF(OR(COUNTIF($AV$221:AV253, "LAST")&gt;0, COUNTIF($AV$221:AV253, "FINAL")&gt;0), "", IF($AJ$1&gt;=$K253, IFERROR(BF253-BG253, 0), ""))</f>
        <v/>
      </c>
      <c r="BT253">
        <f t="shared" si="371"/>
        <v>0</v>
      </c>
      <c r="BU253">
        <f t="shared" si="372"/>
        <v>0</v>
      </c>
      <c r="BV253">
        <f>IF(OR(COUNTIF($AV$221:AV253, "LAST")&gt;0, COUNTIF($AV$221:AV253, "FINAL")&gt;0), "", IF($AJ$1&gt;=$K253, AQ253, 0))</f>
        <v>0</v>
      </c>
      <c r="BW253">
        <f t="shared" si="373"/>
        <v>0</v>
      </c>
      <c r="BX253">
        <f t="shared" si="374"/>
        <v>0</v>
      </c>
    </row>
    <row r="254" spans="11:76" x14ac:dyDescent="0.35">
      <c r="K254" s="28">
        <v>434</v>
      </c>
      <c r="M254" s="35">
        <f>AutoScoreboard!M63</f>
        <v>0</v>
      </c>
      <c r="N254" s="35">
        <f>AutoScoreboard!N63</f>
        <v>0</v>
      </c>
      <c r="O254" s="28" t="e">
        <f t="shared" si="406"/>
        <v>#N/A</v>
      </c>
      <c r="P254" s="28" t="e">
        <f t="shared" si="407"/>
        <v>#N/A</v>
      </c>
      <c r="Q254" s="28" t="e">
        <f t="shared" si="375"/>
        <v>#N/A</v>
      </c>
      <c r="R254" s="28" t="e">
        <f t="shared" si="365"/>
        <v>#N/A</v>
      </c>
      <c r="S254" s="28" t="e">
        <f t="shared" si="376"/>
        <v>#N/A</v>
      </c>
      <c r="T254" s="28" t="e">
        <f t="shared" si="377"/>
        <v>#N/A</v>
      </c>
      <c r="U254" s="28" t="e">
        <f t="shared" si="366"/>
        <v>#N/A</v>
      </c>
      <c r="V254" s="28" t="e">
        <f t="shared" si="367"/>
        <v>#N/A</v>
      </c>
      <c r="W254" s="28" t="e">
        <f t="shared" si="368"/>
        <v>#N/A</v>
      </c>
      <c r="X254" s="28" t="e">
        <f t="shared" si="332"/>
        <v>#N/A</v>
      </c>
      <c r="Y254" s="28" t="e">
        <f t="shared" si="369"/>
        <v>#N/A</v>
      </c>
      <c r="Z254" t="e">
        <f>IF(OR(COUNTIF($V$221:V253, "LAST")&gt;0, COUNTIF($V$221:V253, "FINAL")&gt;0), "", IF(Q254=1, IF(U254="SCORE", VLOOKUP(S254, D:E, 2, FALSE), ""), ""))</f>
        <v>#N/A</v>
      </c>
      <c r="AA254" t="e">
        <f>IF(OR(COUNTIF($V$221:V253, "LAST")&gt;0, COUNTIF($V$221:V253, "FINAL")&gt;0), "", IF(Q254=2, IF(U254="SCORE", VLOOKUP(S254, D:F, 3, FALSE), ""), ""))</f>
        <v>#N/A</v>
      </c>
      <c r="AB254" t="e">
        <f>IF(AD254="","", MAX($AB$4:AB253)+1)</f>
        <v>#N/A</v>
      </c>
      <c r="AC254" t="e">
        <f>IF(AE254="","", MAX($AC$4:AC253)+1)</f>
        <v>#N/A</v>
      </c>
      <c r="AD254" t="e">
        <f t="shared" si="378"/>
        <v>#N/A</v>
      </c>
      <c r="AE254" t="e">
        <f t="shared" si="379"/>
        <v>#N/A</v>
      </c>
      <c r="AF254" t="e">
        <f t="shared" si="380"/>
        <v>#N/A</v>
      </c>
      <c r="AG254" t="e">
        <f t="shared" si="381"/>
        <v>#N/A</v>
      </c>
      <c r="AH254">
        <f t="shared" si="382"/>
        <v>0</v>
      </c>
      <c r="AI254">
        <f t="shared" si="370"/>
        <v>710</v>
      </c>
      <c r="AK254" t="str">
        <f t="shared" si="383"/>
        <v xml:space="preserve"> </v>
      </c>
      <c r="AL254" t="str">
        <f t="shared" si="359"/>
        <v xml:space="preserve"> </v>
      </c>
      <c r="AM254" t="str">
        <f t="shared" si="384"/>
        <v xml:space="preserve"> </v>
      </c>
      <c r="AN254" t="str">
        <f t="shared" si="385"/>
        <v xml:space="preserve"> </v>
      </c>
      <c r="AO254" t="str">
        <f t="shared" si="386"/>
        <v xml:space="preserve"> </v>
      </c>
      <c r="AP254" t="str">
        <f t="shared" si="387"/>
        <v xml:space="preserve"> </v>
      </c>
      <c r="AQ254" t="str">
        <f t="shared" si="388"/>
        <v xml:space="preserve"> </v>
      </c>
      <c r="AR254" t="str">
        <f t="shared" si="389"/>
        <v xml:space="preserve"> </v>
      </c>
      <c r="AS254" t="str">
        <f t="shared" si="390"/>
        <v xml:space="preserve"> </v>
      </c>
      <c r="AT254" t="str">
        <f t="shared" si="391"/>
        <v xml:space="preserve"> </v>
      </c>
      <c r="AU254" t="str">
        <f t="shared" si="392"/>
        <v xml:space="preserve"> </v>
      </c>
      <c r="AV254" t="str">
        <f t="shared" si="393"/>
        <v xml:space="preserve"> </v>
      </c>
      <c r="AW254" t="str">
        <f t="shared" si="394"/>
        <v xml:space="preserve"> </v>
      </c>
      <c r="AX254" t="str">
        <f t="shared" si="395"/>
        <v xml:space="preserve"> </v>
      </c>
      <c r="AY254" t="str">
        <f t="shared" si="396"/>
        <v xml:space="preserve"> </v>
      </c>
      <c r="AZ254" t="str">
        <f t="shared" si="397"/>
        <v xml:space="preserve"> </v>
      </c>
      <c r="BA254" t="str">
        <f t="shared" si="398"/>
        <v xml:space="preserve"> </v>
      </c>
      <c r="BB254" t="str">
        <f t="shared" si="399"/>
        <v xml:space="preserve"> </v>
      </c>
      <c r="BC254" t="str">
        <f t="shared" si="400"/>
        <v xml:space="preserve"> </v>
      </c>
      <c r="BD254" t="str">
        <f t="shared" si="401"/>
        <v xml:space="preserve"> </v>
      </c>
      <c r="BE254" t="str">
        <f t="shared" si="402"/>
        <v xml:space="preserve"> </v>
      </c>
      <c r="BF254" t="str">
        <f t="shared" si="403"/>
        <v xml:space="preserve"> </v>
      </c>
      <c r="BG254" t="str">
        <f t="shared" si="404"/>
        <v xml:space="preserve"> </v>
      </c>
      <c r="BH254" t="str">
        <f t="shared" si="405"/>
        <v xml:space="preserve"> </v>
      </c>
      <c r="BI254" t="str">
        <f t="shared" si="408"/>
        <v xml:space="preserve"> </v>
      </c>
      <c r="BN254" t="str">
        <f>IF(OR(COUNTIF($AV$221:AV254, "LAST")&gt;0, COUNTIF($AV$221:AV254, "FINAL")&gt;0), "", IF($AJ$1&gt;=$K254, IFERROR(BF254-BG254, 0), ""))</f>
        <v/>
      </c>
      <c r="BT254">
        <f t="shared" si="371"/>
        <v>0</v>
      </c>
      <c r="BU254">
        <f t="shared" si="372"/>
        <v>0</v>
      </c>
      <c r="BV254">
        <f>IF(OR(COUNTIF($AV$221:AV254, "LAST")&gt;0, COUNTIF($AV$221:AV254, "FINAL")&gt;0), "", IF($AJ$1&gt;=$K254, AQ254, 0))</f>
        <v>0</v>
      </c>
      <c r="BW254">
        <f t="shared" si="373"/>
        <v>0</v>
      </c>
      <c r="BX254">
        <f t="shared" si="374"/>
        <v>0</v>
      </c>
    </row>
    <row r="255" spans="11:76" x14ac:dyDescent="0.35">
      <c r="K255" s="28">
        <v>435</v>
      </c>
      <c r="M255" s="35">
        <f>AutoScoreboard!M64</f>
        <v>0</v>
      </c>
      <c r="N255" s="35">
        <f>AutoScoreboard!N64</f>
        <v>0</v>
      </c>
      <c r="O255" s="28" t="e">
        <f t="shared" si="406"/>
        <v>#N/A</v>
      </c>
      <c r="P255" s="28" t="e">
        <f t="shared" si="407"/>
        <v>#N/A</v>
      </c>
      <c r="Q255" s="28" t="e">
        <f t="shared" si="375"/>
        <v>#N/A</v>
      </c>
      <c r="R255" s="28" t="e">
        <f t="shared" si="365"/>
        <v>#N/A</v>
      </c>
      <c r="S255" s="28" t="e">
        <f t="shared" si="376"/>
        <v>#N/A</v>
      </c>
      <c r="T255" s="28" t="e">
        <f t="shared" si="377"/>
        <v>#N/A</v>
      </c>
      <c r="U255" s="28" t="e">
        <f t="shared" si="366"/>
        <v>#N/A</v>
      </c>
      <c r="V255" s="28" t="e">
        <f t="shared" si="367"/>
        <v>#N/A</v>
      </c>
      <c r="W255" s="28" t="e">
        <f t="shared" si="368"/>
        <v>#N/A</v>
      </c>
      <c r="X255" s="28" t="e">
        <f t="shared" si="332"/>
        <v>#N/A</v>
      </c>
      <c r="Y255" s="28" t="e">
        <f t="shared" si="369"/>
        <v>#N/A</v>
      </c>
      <c r="Z255" t="e">
        <f>IF(OR(COUNTIF($V$221:V254, "LAST")&gt;0, COUNTIF($V$221:V254, "FINAL")&gt;0), "", IF(Q255=1, IF(U255="SCORE", VLOOKUP(S255, D:E, 2, FALSE), ""), ""))</f>
        <v>#N/A</v>
      </c>
      <c r="AA255" t="e">
        <f>IF(OR(COUNTIF($V$221:V254, "LAST")&gt;0, COUNTIF($V$221:V254, "FINAL")&gt;0), "", IF(Q255=2, IF(U255="SCORE", VLOOKUP(S255, D:F, 3, FALSE), ""), ""))</f>
        <v>#N/A</v>
      </c>
      <c r="AB255" t="e">
        <f>IF(AD255="","", MAX($AB$4:AB254)+1)</f>
        <v>#N/A</v>
      </c>
      <c r="AC255" t="e">
        <f>IF(AE255="","", MAX($AC$4:AC254)+1)</f>
        <v>#N/A</v>
      </c>
      <c r="AD255" t="e">
        <f t="shared" si="378"/>
        <v>#N/A</v>
      </c>
      <c r="AE255" t="e">
        <f t="shared" si="379"/>
        <v>#N/A</v>
      </c>
      <c r="AF255" t="e">
        <f t="shared" si="380"/>
        <v>#N/A</v>
      </c>
      <c r="AG255" t="e">
        <f t="shared" si="381"/>
        <v>#N/A</v>
      </c>
      <c r="AH255">
        <f t="shared" si="382"/>
        <v>0</v>
      </c>
      <c r="AI255">
        <f t="shared" si="370"/>
        <v>710</v>
      </c>
      <c r="AK255" t="str">
        <f t="shared" si="383"/>
        <v xml:space="preserve"> </v>
      </c>
      <c r="AL255" t="str">
        <f t="shared" si="359"/>
        <v xml:space="preserve"> </v>
      </c>
      <c r="AM255" t="str">
        <f t="shared" si="384"/>
        <v xml:space="preserve"> </v>
      </c>
      <c r="AN255" t="str">
        <f t="shared" si="385"/>
        <v xml:space="preserve"> </v>
      </c>
      <c r="AO255" t="str">
        <f t="shared" si="386"/>
        <v xml:space="preserve"> </v>
      </c>
      <c r="AP255" t="str">
        <f t="shared" si="387"/>
        <v xml:space="preserve"> </v>
      </c>
      <c r="AQ255" t="str">
        <f t="shared" si="388"/>
        <v xml:space="preserve"> </v>
      </c>
      <c r="AR255" t="str">
        <f t="shared" si="389"/>
        <v xml:space="preserve"> </v>
      </c>
      <c r="AS255" t="str">
        <f t="shared" si="390"/>
        <v xml:space="preserve"> </v>
      </c>
      <c r="AT255" t="str">
        <f t="shared" si="391"/>
        <v xml:space="preserve"> </v>
      </c>
      <c r="AU255" t="str">
        <f t="shared" si="392"/>
        <v xml:space="preserve"> </v>
      </c>
      <c r="AV255" t="str">
        <f t="shared" si="393"/>
        <v xml:space="preserve"> </v>
      </c>
      <c r="AW255" t="str">
        <f t="shared" si="394"/>
        <v xml:space="preserve"> </v>
      </c>
      <c r="AX255" t="str">
        <f t="shared" si="395"/>
        <v xml:space="preserve"> </v>
      </c>
      <c r="AY255" t="str">
        <f t="shared" si="396"/>
        <v xml:space="preserve"> </v>
      </c>
      <c r="AZ255" t="str">
        <f t="shared" si="397"/>
        <v xml:space="preserve"> </v>
      </c>
      <c r="BA255" t="str">
        <f t="shared" si="398"/>
        <v xml:space="preserve"> </v>
      </c>
      <c r="BB255" t="str">
        <f t="shared" si="399"/>
        <v xml:space="preserve"> </v>
      </c>
      <c r="BC255" t="str">
        <f t="shared" si="400"/>
        <v xml:space="preserve"> </v>
      </c>
      <c r="BD255" t="str">
        <f t="shared" si="401"/>
        <v xml:space="preserve"> </v>
      </c>
      <c r="BE255" t="str">
        <f t="shared" si="402"/>
        <v xml:space="preserve"> </v>
      </c>
      <c r="BF255" t="str">
        <f t="shared" si="403"/>
        <v xml:space="preserve"> </v>
      </c>
      <c r="BG255" t="str">
        <f t="shared" si="404"/>
        <v xml:space="preserve"> </v>
      </c>
      <c r="BH255" t="str">
        <f t="shared" si="405"/>
        <v xml:space="preserve"> </v>
      </c>
      <c r="BI255" t="str">
        <f t="shared" si="408"/>
        <v xml:space="preserve"> </v>
      </c>
      <c r="BN255" t="str">
        <f>IF(OR(COUNTIF($AV$221:AV255, "LAST")&gt;0, COUNTIF($AV$221:AV255, "FINAL")&gt;0), "", IF($AJ$1&gt;=$K255, IFERROR(BF255-BG255, 0), ""))</f>
        <v/>
      </c>
      <c r="BT255">
        <f t="shared" si="371"/>
        <v>0</v>
      </c>
      <c r="BU255">
        <f t="shared" si="372"/>
        <v>0</v>
      </c>
      <c r="BV255">
        <f>IF(OR(COUNTIF($AV$221:AV255, "LAST")&gt;0, COUNTIF($AV$221:AV255, "FINAL")&gt;0), "", IF($AJ$1&gt;=$K255, AQ255, 0))</f>
        <v>0</v>
      </c>
      <c r="BW255">
        <f t="shared" si="373"/>
        <v>0</v>
      </c>
      <c r="BX255">
        <f t="shared" si="374"/>
        <v>0</v>
      </c>
    </row>
    <row r="256" spans="11:76" x14ac:dyDescent="0.35">
      <c r="K256" s="28">
        <v>436</v>
      </c>
      <c r="M256" s="35">
        <f>AutoScoreboard!M65</f>
        <v>0</v>
      </c>
      <c r="N256" s="35">
        <f>AutoScoreboard!N65</f>
        <v>0</v>
      </c>
      <c r="O256" s="28" t="e">
        <f t="shared" si="406"/>
        <v>#N/A</v>
      </c>
      <c r="P256" s="28" t="e">
        <f t="shared" si="407"/>
        <v>#N/A</v>
      </c>
      <c r="Q256" s="28" t="e">
        <f t="shared" si="375"/>
        <v>#N/A</v>
      </c>
      <c r="R256" s="28" t="e">
        <f t="shared" si="365"/>
        <v>#N/A</v>
      </c>
      <c r="S256" s="28" t="e">
        <f t="shared" si="376"/>
        <v>#N/A</v>
      </c>
      <c r="T256" s="28" t="e">
        <f t="shared" si="377"/>
        <v>#N/A</v>
      </c>
      <c r="U256" s="28" t="e">
        <f t="shared" si="366"/>
        <v>#N/A</v>
      </c>
      <c r="V256" s="28" t="e">
        <f t="shared" si="367"/>
        <v>#N/A</v>
      </c>
      <c r="W256" s="28" t="e">
        <f t="shared" si="368"/>
        <v>#N/A</v>
      </c>
      <c r="X256" s="28" t="e">
        <f t="shared" si="332"/>
        <v>#N/A</v>
      </c>
      <c r="Y256" s="28" t="e">
        <f t="shared" si="369"/>
        <v>#N/A</v>
      </c>
      <c r="Z256" t="e">
        <f>IF(OR(COUNTIF($V$221:V255, "LAST")&gt;0, COUNTIF($V$221:V255, "FINAL")&gt;0), "", IF(Q256=1, IF(U256="SCORE", VLOOKUP(S256, D:E, 2, FALSE), ""), ""))</f>
        <v>#N/A</v>
      </c>
      <c r="AA256" t="e">
        <f>IF(OR(COUNTIF($V$221:V255, "LAST")&gt;0, COUNTIF($V$221:V255, "FINAL")&gt;0), "", IF(Q256=2, IF(U256="SCORE", VLOOKUP(S256, D:F, 3, FALSE), ""), ""))</f>
        <v>#N/A</v>
      </c>
      <c r="AB256" t="e">
        <f>IF(AD256="","", MAX($AB$4:AB255)+1)</f>
        <v>#N/A</v>
      </c>
      <c r="AC256" t="e">
        <f>IF(AE256="","", MAX($AC$4:AC255)+1)</f>
        <v>#N/A</v>
      </c>
      <c r="AD256" t="e">
        <f t="shared" si="378"/>
        <v>#N/A</v>
      </c>
      <c r="AE256" t="e">
        <f t="shared" si="379"/>
        <v>#N/A</v>
      </c>
      <c r="AF256" t="e">
        <f t="shared" si="380"/>
        <v>#N/A</v>
      </c>
      <c r="AG256" t="e">
        <f t="shared" si="381"/>
        <v>#N/A</v>
      </c>
      <c r="AH256">
        <f t="shared" si="382"/>
        <v>0</v>
      </c>
      <c r="AI256">
        <f t="shared" si="370"/>
        <v>710</v>
      </c>
      <c r="AK256" t="str">
        <f t="shared" si="383"/>
        <v xml:space="preserve"> </v>
      </c>
      <c r="AL256" t="str">
        <f t="shared" si="359"/>
        <v xml:space="preserve"> </v>
      </c>
      <c r="AM256" t="str">
        <f t="shared" si="384"/>
        <v xml:space="preserve"> </v>
      </c>
      <c r="AN256" t="str">
        <f t="shared" si="385"/>
        <v xml:space="preserve"> </v>
      </c>
      <c r="AO256" t="str">
        <f t="shared" si="386"/>
        <v xml:space="preserve"> </v>
      </c>
      <c r="AP256" t="str">
        <f t="shared" si="387"/>
        <v xml:space="preserve"> </v>
      </c>
      <c r="AQ256" t="str">
        <f t="shared" si="388"/>
        <v xml:space="preserve"> </v>
      </c>
      <c r="AR256" t="str">
        <f t="shared" si="389"/>
        <v xml:space="preserve"> </v>
      </c>
      <c r="AS256" t="str">
        <f t="shared" si="390"/>
        <v xml:space="preserve"> </v>
      </c>
      <c r="AT256" t="str">
        <f t="shared" si="391"/>
        <v xml:space="preserve"> </v>
      </c>
      <c r="AU256" t="str">
        <f t="shared" si="392"/>
        <v xml:space="preserve"> </v>
      </c>
      <c r="AV256" t="str">
        <f t="shared" si="393"/>
        <v xml:space="preserve"> </v>
      </c>
      <c r="AW256" t="str">
        <f t="shared" si="394"/>
        <v xml:space="preserve"> </v>
      </c>
      <c r="AX256" t="str">
        <f t="shared" si="395"/>
        <v xml:space="preserve"> </v>
      </c>
      <c r="AY256" t="str">
        <f t="shared" si="396"/>
        <v xml:space="preserve"> </v>
      </c>
      <c r="AZ256" t="str">
        <f t="shared" si="397"/>
        <v xml:space="preserve"> </v>
      </c>
      <c r="BA256" t="str">
        <f t="shared" si="398"/>
        <v xml:space="preserve"> </v>
      </c>
      <c r="BB256" t="str">
        <f t="shared" si="399"/>
        <v xml:space="preserve"> </v>
      </c>
      <c r="BC256" t="str">
        <f t="shared" si="400"/>
        <v xml:space="preserve"> </v>
      </c>
      <c r="BD256" t="str">
        <f t="shared" si="401"/>
        <v xml:space="preserve"> </v>
      </c>
      <c r="BE256" t="str">
        <f t="shared" si="402"/>
        <v xml:space="preserve"> </v>
      </c>
      <c r="BF256" t="str">
        <f t="shared" si="403"/>
        <v xml:space="preserve"> </v>
      </c>
      <c r="BG256" t="str">
        <f t="shared" si="404"/>
        <v xml:space="preserve"> </v>
      </c>
      <c r="BH256" t="str">
        <f t="shared" si="405"/>
        <v xml:space="preserve"> </v>
      </c>
      <c r="BI256" t="str">
        <f t="shared" si="408"/>
        <v xml:space="preserve"> </v>
      </c>
      <c r="BN256" t="str">
        <f>IF(OR(COUNTIF($AV$221:AV256, "LAST")&gt;0, COUNTIF($AV$221:AV256, "FINAL")&gt;0), "", IF($AJ$1&gt;=$K256, IFERROR(BF256-BG256, 0), ""))</f>
        <v/>
      </c>
      <c r="BT256">
        <f t="shared" si="371"/>
        <v>0</v>
      </c>
      <c r="BU256">
        <f t="shared" si="372"/>
        <v>0</v>
      </c>
      <c r="BV256">
        <f>IF(OR(COUNTIF($AV$221:AV256, "LAST")&gt;0, COUNTIF($AV$221:AV256, "FINAL")&gt;0), "", IF($AJ$1&gt;=$K256, AQ256, 0))</f>
        <v>0</v>
      </c>
      <c r="BW256">
        <f t="shared" si="373"/>
        <v>0</v>
      </c>
      <c r="BX256">
        <f t="shared" si="374"/>
        <v>0</v>
      </c>
    </row>
    <row r="257" spans="11:76" x14ac:dyDescent="0.35">
      <c r="K257" s="28">
        <v>437</v>
      </c>
      <c r="M257" s="35">
        <f>AutoScoreboard!M66</f>
        <v>0</v>
      </c>
      <c r="N257" s="35">
        <f>AutoScoreboard!N66</f>
        <v>0</v>
      </c>
      <c r="O257" s="28" t="e">
        <f t="shared" si="406"/>
        <v>#N/A</v>
      </c>
      <c r="P257" s="28" t="e">
        <f t="shared" si="407"/>
        <v>#N/A</v>
      </c>
      <c r="Q257" s="28" t="e">
        <f t="shared" si="375"/>
        <v>#N/A</v>
      </c>
      <c r="R257" s="28" t="e">
        <f t="shared" si="365"/>
        <v>#N/A</v>
      </c>
      <c r="S257" s="28" t="e">
        <f t="shared" si="376"/>
        <v>#N/A</v>
      </c>
      <c r="T257" s="28" t="e">
        <f t="shared" si="377"/>
        <v>#N/A</v>
      </c>
      <c r="U257" s="28" t="e">
        <f t="shared" si="366"/>
        <v>#N/A</v>
      </c>
      <c r="V257" s="28" t="e">
        <f t="shared" si="367"/>
        <v>#N/A</v>
      </c>
      <c r="W257" s="28" t="e">
        <f t="shared" si="368"/>
        <v>#N/A</v>
      </c>
      <c r="X257" s="28" t="e">
        <f t="shared" si="332"/>
        <v>#N/A</v>
      </c>
      <c r="Y257" s="28" t="e">
        <f t="shared" si="369"/>
        <v>#N/A</v>
      </c>
      <c r="Z257" t="e">
        <f>IF(OR(COUNTIF($V$221:V256, "LAST")&gt;0, COUNTIF($V$221:V256, "FINAL")&gt;0), "", IF(Q257=1, IF(U257="SCORE", VLOOKUP(S257, D:E, 2, FALSE), ""), ""))</f>
        <v>#N/A</v>
      </c>
      <c r="AA257" t="e">
        <f>IF(OR(COUNTIF($V$221:V256, "LAST")&gt;0, COUNTIF($V$221:V256, "FINAL")&gt;0), "", IF(Q257=2, IF(U257="SCORE", VLOOKUP(S257, D:F, 3, FALSE), ""), ""))</f>
        <v>#N/A</v>
      </c>
      <c r="AB257" t="e">
        <f>IF(AD257="","", MAX($AB$4:AB256)+1)</f>
        <v>#N/A</v>
      </c>
      <c r="AC257" t="e">
        <f>IF(AE257="","", MAX($AC$4:AC256)+1)</f>
        <v>#N/A</v>
      </c>
      <c r="AD257" t="e">
        <f t="shared" si="378"/>
        <v>#N/A</v>
      </c>
      <c r="AE257" t="e">
        <f t="shared" si="379"/>
        <v>#N/A</v>
      </c>
      <c r="AF257" t="e">
        <f t="shared" si="380"/>
        <v>#N/A</v>
      </c>
      <c r="AG257" t="e">
        <f t="shared" si="381"/>
        <v>#N/A</v>
      </c>
      <c r="AH257">
        <f t="shared" si="382"/>
        <v>0</v>
      </c>
      <c r="AI257">
        <f t="shared" si="370"/>
        <v>710</v>
      </c>
      <c r="AK257" t="str">
        <f t="shared" si="383"/>
        <v xml:space="preserve"> </v>
      </c>
      <c r="AL257" t="str">
        <f t="shared" si="359"/>
        <v xml:space="preserve"> </v>
      </c>
      <c r="AM257" t="str">
        <f t="shared" si="384"/>
        <v xml:space="preserve"> </v>
      </c>
      <c r="AN257" t="str">
        <f t="shared" si="385"/>
        <v xml:space="preserve"> </v>
      </c>
      <c r="AO257" t="str">
        <f t="shared" si="386"/>
        <v xml:space="preserve"> </v>
      </c>
      <c r="AP257" t="str">
        <f t="shared" si="387"/>
        <v xml:space="preserve"> </v>
      </c>
      <c r="AQ257" t="str">
        <f t="shared" si="388"/>
        <v xml:space="preserve"> </v>
      </c>
      <c r="AR257" t="str">
        <f t="shared" si="389"/>
        <v xml:space="preserve"> </v>
      </c>
      <c r="AS257" t="str">
        <f t="shared" si="390"/>
        <v xml:space="preserve"> </v>
      </c>
      <c r="AT257" t="str">
        <f t="shared" si="391"/>
        <v xml:space="preserve"> </v>
      </c>
      <c r="AU257" t="str">
        <f t="shared" si="392"/>
        <v xml:space="preserve"> </v>
      </c>
      <c r="AV257" t="str">
        <f t="shared" si="393"/>
        <v xml:space="preserve"> </v>
      </c>
      <c r="AW257" t="str">
        <f t="shared" si="394"/>
        <v xml:space="preserve"> </v>
      </c>
      <c r="AX257" t="str">
        <f t="shared" si="395"/>
        <v xml:space="preserve"> </v>
      </c>
      <c r="AY257" t="str">
        <f t="shared" si="396"/>
        <v xml:space="preserve"> </v>
      </c>
      <c r="AZ257" t="str">
        <f t="shared" si="397"/>
        <v xml:space="preserve"> </v>
      </c>
      <c r="BA257" t="str">
        <f t="shared" si="398"/>
        <v xml:space="preserve"> </v>
      </c>
      <c r="BB257" t="str">
        <f t="shared" si="399"/>
        <v xml:space="preserve"> </v>
      </c>
      <c r="BC257" t="str">
        <f t="shared" si="400"/>
        <v xml:space="preserve"> </v>
      </c>
      <c r="BD257" t="str">
        <f t="shared" si="401"/>
        <v xml:space="preserve"> </v>
      </c>
      <c r="BE257" t="str">
        <f t="shared" si="402"/>
        <v xml:space="preserve"> </v>
      </c>
      <c r="BF257" t="str">
        <f t="shared" si="403"/>
        <v xml:space="preserve"> </v>
      </c>
      <c r="BG257" t="str">
        <f t="shared" si="404"/>
        <v xml:space="preserve"> </v>
      </c>
      <c r="BH257" t="str">
        <f t="shared" si="405"/>
        <v xml:space="preserve"> </v>
      </c>
      <c r="BI257" t="str">
        <f t="shared" si="408"/>
        <v xml:space="preserve"> </v>
      </c>
      <c r="BN257" t="str">
        <f>IF(OR(COUNTIF($AV$221:AV257, "LAST")&gt;0, COUNTIF($AV$221:AV257, "FINAL")&gt;0), "", IF($AJ$1&gt;=$K257, IFERROR(BF257-BG257, 0), ""))</f>
        <v/>
      </c>
      <c r="BT257">
        <f t="shared" si="371"/>
        <v>0</v>
      </c>
      <c r="BU257">
        <f t="shared" si="372"/>
        <v>0</v>
      </c>
      <c r="BV257">
        <f>IF(OR(COUNTIF($AV$221:AV257, "LAST")&gt;0, COUNTIF($AV$221:AV257, "FINAL")&gt;0), "", IF($AJ$1&gt;=$K257, AQ257, 0))</f>
        <v>0</v>
      </c>
      <c r="BW257">
        <f t="shared" si="373"/>
        <v>0</v>
      </c>
      <c r="BX257">
        <f t="shared" si="374"/>
        <v>0</v>
      </c>
    </row>
    <row r="258" spans="11:76" x14ac:dyDescent="0.35">
      <c r="K258" s="28">
        <v>438</v>
      </c>
      <c r="M258" s="35">
        <f>AutoScoreboard!M67</f>
        <v>0</v>
      </c>
      <c r="N258" s="35">
        <f>AutoScoreboard!N67</f>
        <v>0</v>
      </c>
      <c r="O258" s="28" t="e">
        <f t="shared" si="406"/>
        <v>#N/A</v>
      </c>
      <c r="P258" s="28" t="e">
        <f t="shared" si="407"/>
        <v>#N/A</v>
      </c>
      <c r="Q258" s="28" t="e">
        <f t="shared" si="375"/>
        <v>#N/A</v>
      </c>
      <c r="R258" s="28" t="e">
        <f t="shared" si="365"/>
        <v>#N/A</v>
      </c>
      <c r="S258" s="28" t="e">
        <f t="shared" si="376"/>
        <v>#N/A</v>
      </c>
      <c r="T258" s="28" t="e">
        <f t="shared" si="377"/>
        <v>#N/A</v>
      </c>
      <c r="U258" s="28" t="e">
        <f t="shared" si="366"/>
        <v>#N/A</v>
      </c>
      <c r="V258" s="28" t="e">
        <f t="shared" si="367"/>
        <v>#N/A</v>
      </c>
      <c r="W258" s="28" t="e">
        <f t="shared" si="368"/>
        <v>#N/A</v>
      </c>
      <c r="X258" s="28" t="e">
        <f t="shared" si="332"/>
        <v>#N/A</v>
      </c>
      <c r="Y258" s="28" t="e">
        <f t="shared" si="369"/>
        <v>#N/A</v>
      </c>
      <c r="Z258" t="e">
        <f>IF(OR(COUNTIF($V$221:V257, "LAST")&gt;0, COUNTIF($V$221:V257, "FINAL")&gt;0), "", IF(Q258=1, IF(U258="SCORE", VLOOKUP(S258, D:E, 2, FALSE), ""), ""))</f>
        <v>#N/A</v>
      </c>
      <c r="AA258" t="e">
        <f>IF(OR(COUNTIF($V$221:V257, "LAST")&gt;0, COUNTIF($V$221:V257, "FINAL")&gt;0), "", IF(Q258=2, IF(U258="SCORE", VLOOKUP(S258, D:F, 3, FALSE), ""), ""))</f>
        <v>#N/A</v>
      </c>
      <c r="AB258" t="e">
        <f>IF(AD258="","", MAX($AB$4:AB257)+1)</f>
        <v>#N/A</v>
      </c>
      <c r="AC258" t="e">
        <f>IF(AE258="","", MAX($AC$4:AC257)+1)</f>
        <v>#N/A</v>
      </c>
      <c r="AD258" t="e">
        <f t="shared" si="378"/>
        <v>#N/A</v>
      </c>
      <c r="AE258" t="e">
        <f t="shared" si="379"/>
        <v>#N/A</v>
      </c>
      <c r="AF258" t="e">
        <f t="shared" si="380"/>
        <v>#N/A</v>
      </c>
      <c r="AG258" t="e">
        <f t="shared" si="381"/>
        <v>#N/A</v>
      </c>
      <c r="AH258">
        <f t="shared" si="382"/>
        <v>0</v>
      </c>
      <c r="AI258">
        <f t="shared" si="370"/>
        <v>710</v>
      </c>
      <c r="AK258" t="str">
        <f t="shared" si="383"/>
        <v xml:space="preserve"> </v>
      </c>
      <c r="AL258" t="str">
        <f t="shared" si="359"/>
        <v xml:space="preserve"> </v>
      </c>
      <c r="AM258" t="str">
        <f t="shared" si="384"/>
        <v xml:space="preserve"> </v>
      </c>
      <c r="AN258" t="str">
        <f t="shared" si="385"/>
        <v xml:space="preserve"> </v>
      </c>
      <c r="AO258" t="str">
        <f t="shared" si="386"/>
        <v xml:space="preserve"> </v>
      </c>
      <c r="AP258" t="str">
        <f t="shared" si="387"/>
        <v xml:space="preserve"> </v>
      </c>
      <c r="AQ258" t="str">
        <f t="shared" si="388"/>
        <v xml:space="preserve"> </v>
      </c>
      <c r="AR258" t="str">
        <f t="shared" si="389"/>
        <v xml:space="preserve"> </v>
      </c>
      <c r="AS258" t="str">
        <f t="shared" si="390"/>
        <v xml:space="preserve"> </v>
      </c>
      <c r="AT258" t="str">
        <f t="shared" si="391"/>
        <v xml:space="preserve"> </v>
      </c>
      <c r="AU258" t="str">
        <f t="shared" si="392"/>
        <v xml:space="preserve"> </v>
      </c>
      <c r="AV258" t="str">
        <f t="shared" si="393"/>
        <v xml:space="preserve"> </v>
      </c>
      <c r="AW258" t="str">
        <f t="shared" si="394"/>
        <v xml:space="preserve"> </v>
      </c>
      <c r="AX258" t="str">
        <f t="shared" si="395"/>
        <v xml:space="preserve"> </v>
      </c>
      <c r="AY258" t="str">
        <f t="shared" si="396"/>
        <v xml:space="preserve"> </v>
      </c>
      <c r="AZ258" t="str">
        <f t="shared" si="397"/>
        <v xml:space="preserve"> </v>
      </c>
      <c r="BA258" t="str">
        <f t="shared" si="398"/>
        <v xml:space="preserve"> </v>
      </c>
      <c r="BB258" t="str">
        <f t="shared" si="399"/>
        <v xml:space="preserve"> </v>
      </c>
      <c r="BC258" t="str">
        <f t="shared" si="400"/>
        <v xml:space="preserve"> </v>
      </c>
      <c r="BD258" t="str">
        <f t="shared" si="401"/>
        <v xml:space="preserve"> </v>
      </c>
      <c r="BE258" t="str">
        <f t="shared" si="402"/>
        <v xml:space="preserve"> </v>
      </c>
      <c r="BF258" t="str">
        <f t="shared" si="403"/>
        <v xml:space="preserve"> </v>
      </c>
      <c r="BG258" t="str">
        <f t="shared" si="404"/>
        <v xml:space="preserve"> </v>
      </c>
      <c r="BH258" t="str">
        <f t="shared" si="405"/>
        <v xml:space="preserve"> </v>
      </c>
      <c r="BI258" t="str">
        <f t="shared" si="408"/>
        <v xml:space="preserve"> </v>
      </c>
      <c r="BN258" t="str">
        <f>IF(OR(COUNTIF($AV$221:AV258, "LAST")&gt;0, COUNTIF($AV$221:AV258, "FINAL")&gt;0), "", IF($AJ$1&gt;=$K258, IFERROR(BF258-BG258, 0), ""))</f>
        <v/>
      </c>
      <c r="BT258">
        <f t="shared" si="371"/>
        <v>0</v>
      </c>
      <c r="BU258">
        <f t="shared" si="372"/>
        <v>0</v>
      </c>
      <c r="BV258">
        <f>IF(OR(COUNTIF($AV$221:AV258, "LAST")&gt;0, COUNTIF($AV$221:AV258, "FINAL")&gt;0), "", IF($AJ$1&gt;=$K258, AQ258, 0))</f>
        <v>0</v>
      </c>
      <c r="BW258">
        <f t="shared" si="373"/>
        <v>0</v>
      </c>
      <c r="BX258">
        <f t="shared" si="374"/>
        <v>0</v>
      </c>
    </row>
    <row r="259" spans="11:76" x14ac:dyDescent="0.35">
      <c r="K259" s="28">
        <v>439</v>
      </c>
      <c r="M259" s="35">
        <f>AutoScoreboard!M68</f>
        <v>0</v>
      </c>
      <c r="N259" s="35">
        <f>AutoScoreboard!N68</f>
        <v>0</v>
      </c>
      <c r="O259" s="28" t="e">
        <f t="shared" si="406"/>
        <v>#N/A</v>
      </c>
      <c r="P259" s="28" t="e">
        <f t="shared" si="407"/>
        <v>#N/A</v>
      </c>
      <c r="Q259" s="28" t="e">
        <f t="shared" si="375"/>
        <v>#N/A</v>
      </c>
      <c r="R259" s="28" t="e">
        <f t="shared" si="365"/>
        <v>#N/A</v>
      </c>
      <c r="S259" s="28" t="e">
        <f t="shared" si="376"/>
        <v>#N/A</v>
      </c>
      <c r="T259" s="28" t="e">
        <f t="shared" si="377"/>
        <v>#N/A</v>
      </c>
      <c r="U259" s="28" t="e">
        <f t="shared" si="366"/>
        <v>#N/A</v>
      </c>
      <c r="V259" s="28" t="e">
        <f t="shared" si="367"/>
        <v>#N/A</v>
      </c>
      <c r="W259" s="28" t="e">
        <f t="shared" si="368"/>
        <v>#N/A</v>
      </c>
      <c r="X259" s="28" t="e">
        <f t="shared" si="332"/>
        <v>#N/A</v>
      </c>
      <c r="Y259" s="28" t="e">
        <f t="shared" si="369"/>
        <v>#N/A</v>
      </c>
      <c r="Z259" t="e">
        <f>IF(OR(COUNTIF($V$221:V258, "LAST")&gt;0, COUNTIF($V$221:V258, "FINAL")&gt;0), "", IF(Q259=1, IF(U259="SCORE", VLOOKUP(S259, D:E, 2, FALSE), ""), ""))</f>
        <v>#N/A</v>
      </c>
      <c r="AA259" t="e">
        <f>IF(OR(COUNTIF($V$221:V258, "LAST")&gt;0, COUNTIF($V$221:V258, "FINAL")&gt;0), "", IF(Q259=2, IF(U259="SCORE", VLOOKUP(S259, D:F, 3, FALSE), ""), ""))</f>
        <v>#N/A</v>
      </c>
      <c r="AB259" t="e">
        <f>IF(AD259="","", MAX($AB$4:AB258)+1)</f>
        <v>#N/A</v>
      </c>
      <c r="AC259" t="e">
        <f>IF(AE259="","", MAX($AC$4:AC258)+1)</f>
        <v>#N/A</v>
      </c>
      <c r="AD259" t="e">
        <f t="shared" si="378"/>
        <v>#N/A</v>
      </c>
      <c r="AE259" t="e">
        <f t="shared" si="379"/>
        <v>#N/A</v>
      </c>
      <c r="AF259" t="e">
        <f t="shared" si="380"/>
        <v>#N/A</v>
      </c>
      <c r="AG259" t="e">
        <f t="shared" si="381"/>
        <v>#N/A</v>
      </c>
      <c r="AH259">
        <f t="shared" si="382"/>
        <v>0</v>
      </c>
      <c r="AI259">
        <f t="shared" si="370"/>
        <v>710</v>
      </c>
      <c r="AK259" t="str">
        <f t="shared" si="383"/>
        <v xml:space="preserve"> </v>
      </c>
      <c r="AL259" t="str">
        <f t="shared" si="359"/>
        <v xml:space="preserve"> </v>
      </c>
      <c r="AM259" t="str">
        <f t="shared" si="384"/>
        <v xml:space="preserve"> </v>
      </c>
      <c r="AN259" t="str">
        <f t="shared" si="385"/>
        <v xml:space="preserve"> </v>
      </c>
      <c r="AO259" t="str">
        <f t="shared" si="386"/>
        <v xml:space="preserve"> </v>
      </c>
      <c r="AP259" t="str">
        <f t="shared" si="387"/>
        <v xml:space="preserve"> </v>
      </c>
      <c r="AQ259" t="str">
        <f t="shared" si="388"/>
        <v xml:space="preserve"> </v>
      </c>
      <c r="AR259" t="str">
        <f t="shared" si="389"/>
        <v xml:space="preserve"> </v>
      </c>
      <c r="AS259" t="str">
        <f t="shared" si="390"/>
        <v xml:space="preserve"> </v>
      </c>
      <c r="AT259" t="str">
        <f t="shared" si="391"/>
        <v xml:space="preserve"> </v>
      </c>
      <c r="AU259" t="str">
        <f t="shared" si="392"/>
        <v xml:space="preserve"> </v>
      </c>
      <c r="AV259" t="str">
        <f t="shared" si="393"/>
        <v xml:space="preserve"> </v>
      </c>
      <c r="AW259" t="str">
        <f t="shared" si="394"/>
        <v xml:space="preserve"> </v>
      </c>
      <c r="AX259" t="str">
        <f t="shared" si="395"/>
        <v xml:space="preserve"> </v>
      </c>
      <c r="AY259" t="str">
        <f t="shared" si="396"/>
        <v xml:space="preserve"> </v>
      </c>
      <c r="AZ259" t="str">
        <f t="shared" si="397"/>
        <v xml:space="preserve"> </v>
      </c>
      <c r="BA259" t="str">
        <f t="shared" si="398"/>
        <v xml:space="preserve"> </v>
      </c>
      <c r="BB259" t="str">
        <f t="shared" si="399"/>
        <v xml:space="preserve"> </v>
      </c>
      <c r="BC259" t="str">
        <f t="shared" si="400"/>
        <v xml:space="preserve"> </v>
      </c>
      <c r="BD259" t="str">
        <f t="shared" si="401"/>
        <v xml:space="preserve"> </v>
      </c>
      <c r="BE259" t="str">
        <f t="shared" si="402"/>
        <v xml:space="preserve"> </v>
      </c>
      <c r="BF259" t="str">
        <f t="shared" si="403"/>
        <v xml:space="preserve"> </v>
      </c>
      <c r="BG259" t="str">
        <f t="shared" si="404"/>
        <v xml:space="preserve"> </v>
      </c>
      <c r="BH259" t="str">
        <f t="shared" si="405"/>
        <v xml:space="preserve"> </v>
      </c>
      <c r="BI259" t="str">
        <f t="shared" si="408"/>
        <v xml:space="preserve"> </v>
      </c>
      <c r="BN259" t="str">
        <f>IF(OR(COUNTIF($AV$221:AV259, "LAST")&gt;0, COUNTIF($AV$221:AV259, "FINAL")&gt;0), "", IF($AJ$1&gt;=$K259, IFERROR(BF259-BG259, 0), ""))</f>
        <v/>
      </c>
      <c r="BT259">
        <f t="shared" si="371"/>
        <v>0</v>
      </c>
      <c r="BU259">
        <f t="shared" si="372"/>
        <v>0</v>
      </c>
      <c r="BV259">
        <f>IF(OR(COUNTIF($AV$221:AV259, "LAST")&gt;0, COUNTIF($AV$221:AV259, "FINAL")&gt;0), "", IF($AJ$1&gt;=$K259, AQ259, 0))</f>
        <v>0</v>
      </c>
      <c r="BW259">
        <f t="shared" si="373"/>
        <v>0</v>
      </c>
      <c r="BX259">
        <f t="shared" si="374"/>
        <v>0</v>
      </c>
    </row>
    <row r="260" spans="11:76" x14ac:dyDescent="0.35">
      <c r="K260" s="28">
        <v>440</v>
      </c>
      <c r="M260" s="35">
        <f>AutoScoreboard!M69</f>
        <v>0</v>
      </c>
      <c r="N260" s="35">
        <f>AutoScoreboard!N69</f>
        <v>0</v>
      </c>
      <c r="O260" s="28" t="e">
        <f t="shared" si="406"/>
        <v>#N/A</v>
      </c>
      <c r="P260" s="28" t="e">
        <f t="shared" si="407"/>
        <v>#N/A</v>
      </c>
      <c r="Q260" s="28" t="e">
        <f t="shared" si="375"/>
        <v>#N/A</v>
      </c>
      <c r="R260" s="28" t="e">
        <f t="shared" si="365"/>
        <v>#N/A</v>
      </c>
      <c r="S260" s="28" t="e">
        <f t="shared" si="376"/>
        <v>#N/A</v>
      </c>
      <c r="T260" s="28" t="e">
        <f t="shared" si="377"/>
        <v>#N/A</v>
      </c>
      <c r="U260" s="28" t="e">
        <f t="shared" si="366"/>
        <v>#N/A</v>
      </c>
      <c r="V260" s="28" t="e">
        <f t="shared" si="367"/>
        <v>#N/A</v>
      </c>
      <c r="W260" s="28" t="e">
        <f t="shared" si="368"/>
        <v>#N/A</v>
      </c>
      <c r="X260" s="28" t="e">
        <f t="shared" si="332"/>
        <v>#N/A</v>
      </c>
      <c r="Y260" s="28" t="e">
        <f t="shared" si="369"/>
        <v>#N/A</v>
      </c>
      <c r="Z260" t="e">
        <f>IF(OR(COUNTIF($V$221:V259, "LAST")&gt;0, COUNTIF($V$221:V259, "FINAL")&gt;0), "", IF(Q260=1, IF(U260="SCORE", VLOOKUP(S260, D:E, 2, FALSE), ""), ""))</f>
        <v>#N/A</v>
      </c>
      <c r="AA260" t="e">
        <f>IF(OR(COUNTIF($V$221:V259, "LAST")&gt;0, COUNTIF($V$221:V259, "FINAL")&gt;0), "", IF(Q260=2, IF(U260="SCORE", VLOOKUP(S260, D:F, 3, FALSE), ""), ""))</f>
        <v>#N/A</v>
      </c>
      <c r="AB260" t="e">
        <f>IF(AD260="","", MAX($AB$4:AB259)+1)</f>
        <v>#N/A</v>
      </c>
      <c r="AC260" t="e">
        <f>IF(AE260="","", MAX($AC$4:AC259)+1)</f>
        <v>#N/A</v>
      </c>
      <c r="AD260" t="e">
        <f t="shared" si="378"/>
        <v>#N/A</v>
      </c>
      <c r="AE260" t="e">
        <f t="shared" si="379"/>
        <v>#N/A</v>
      </c>
      <c r="AF260" t="e">
        <f t="shared" si="380"/>
        <v>#N/A</v>
      </c>
      <c r="AG260" t="e">
        <f t="shared" si="381"/>
        <v>#N/A</v>
      </c>
      <c r="AH260">
        <f t="shared" si="382"/>
        <v>0</v>
      </c>
      <c r="AI260">
        <f t="shared" si="370"/>
        <v>710</v>
      </c>
      <c r="AK260" t="str">
        <f t="shared" si="383"/>
        <v xml:space="preserve"> </v>
      </c>
      <c r="AL260" t="str">
        <f t="shared" si="359"/>
        <v xml:space="preserve"> </v>
      </c>
      <c r="AM260" t="str">
        <f t="shared" si="384"/>
        <v xml:space="preserve"> </v>
      </c>
      <c r="AN260" t="str">
        <f t="shared" si="385"/>
        <v xml:space="preserve"> </v>
      </c>
      <c r="AO260" t="str">
        <f t="shared" si="386"/>
        <v xml:space="preserve"> </v>
      </c>
      <c r="AP260" t="str">
        <f t="shared" si="387"/>
        <v xml:space="preserve"> </v>
      </c>
      <c r="AQ260" t="str">
        <f t="shared" si="388"/>
        <v xml:space="preserve"> </v>
      </c>
      <c r="AR260" t="str">
        <f t="shared" si="389"/>
        <v xml:space="preserve"> </v>
      </c>
      <c r="AS260" t="str">
        <f t="shared" si="390"/>
        <v xml:space="preserve"> </v>
      </c>
      <c r="AT260" t="str">
        <f t="shared" si="391"/>
        <v xml:space="preserve"> </v>
      </c>
      <c r="AU260" t="str">
        <f t="shared" si="392"/>
        <v xml:space="preserve"> </v>
      </c>
      <c r="AV260" t="str">
        <f t="shared" si="393"/>
        <v xml:space="preserve"> </v>
      </c>
      <c r="AW260" t="str">
        <f t="shared" si="394"/>
        <v xml:space="preserve"> </v>
      </c>
      <c r="AX260" t="str">
        <f t="shared" si="395"/>
        <v xml:space="preserve"> </v>
      </c>
      <c r="AY260" t="str">
        <f t="shared" si="396"/>
        <v xml:space="preserve"> </v>
      </c>
      <c r="AZ260" t="str">
        <f t="shared" si="397"/>
        <v xml:space="preserve"> </v>
      </c>
      <c r="BA260" t="str">
        <f t="shared" si="398"/>
        <v xml:space="preserve"> </v>
      </c>
      <c r="BB260" t="str">
        <f t="shared" si="399"/>
        <v xml:space="preserve"> </v>
      </c>
      <c r="BC260" t="str">
        <f t="shared" si="400"/>
        <v xml:space="preserve"> </v>
      </c>
      <c r="BD260" t="str">
        <f t="shared" si="401"/>
        <v xml:space="preserve"> </v>
      </c>
      <c r="BE260" t="str">
        <f t="shared" si="402"/>
        <v xml:space="preserve"> </v>
      </c>
      <c r="BF260" t="str">
        <f t="shared" si="403"/>
        <v xml:space="preserve"> </v>
      </c>
      <c r="BG260" t="str">
        <f t="shared" si="404"/>
        <v xml:space="preserve"> </v>
      </c>
      <c r="BH260" t="str">
        <f t="shared" si="405"/>
        <v xml:space="preserve"> </v>
      </c>
      <c r="BI260" t="str">
        <f t="shared" si="408"/>
        <v xml:space="preserve"> </v>
      </c>
      <c r="BN260" t="str">
        <f>IF(OR(COUNTIF($AV$221:AV260, "LAST")&gt;0, COUNTIF($AV$221:AV260, "FINAL")&gt;0), "", IF($AJ$1&gt;=$K260, IFERROR(BF260-BG260, 0), ""))</f>
        <v/>
      </c>
      <c r="BT260">
        <f t="shared" si="371"/>
        <v>0</v>
      </c>
      <c r="BU260">
        <f t="shared" si="372"/>
        <v>0</v>
      </c>
      <c r="BV260">
        <f>IF(OR(COUNTIF($AV$221:AV260, "LAST")&gt;0, COUNTIF($AV$221:AV260, "FINAL")&gt;0), "", IF($AJ$1&gt;=$K260, AQ260, 0))</f>
        <v>0</v>
      </c>
      <c r="BW260">
        <f t="shared" si="373"/>
        <v>0</v>
      </c>
      <c r="BX260">
        <f t="shared" si="374"/>
        <v>0</v>
      </c>
    </row>
    <row r="261" spans="11:76" x14ac:dyDescent="0.35">
      <c r="K261" s="28">
        <v>441</v>
      </c>
      <c r="M261" s="35">
        <f>AutoScoreboard!M70</f>
        <v>0</v>
      </c>
      <c r="N261" s="35">
        <f>AutoScoreboard!N70</f>
        <v>0</v>
      </c>
      <c r="O261" s="28" t="e">
        <f t="shared" si="406"/>
        <v>#N/A</v>
      </c>
      <c r="P261" s="28" t="e">
        <f t="shared" si="407"/>
        <v>#N/A</v>
      </c>
      <c r="Q261" s="28" t="e">
        <f t="shared" si="375"/>
        <v>#N/A</v>
      </c>
      <c r="R261" s="28" t="e">
        <f t="shared" si="365"/>
        <v>#N/A</v>
      </c>
      <c r="S261" s="28" t="e">
        <f t="shared" si="376"/>
        <v>#N/A</v>
      </c>
      <c r="T261" s="28" t="e">
        <f t="shared" si="377"/>
        <v>#N/A</v>
      </c>
      <c r="U261" s="28" t="e">
        <f t="shared" si="366"/>
        <v>#N/A</v>
      </c>
      <c r="V261" s="28" t="e">
        <f t="shared" si="367"/>
        <v>#N/A</v>
      </c>
      <c r="W261" s="28" t="e">
        <f t="shared" si="368"/>
        <v>#N/A</v>
      </c>
      <c r="X261" s="28" t="e">
        <f t="shared" si="332"/>
        <v>#N/A</v>
      </c>
      <c r="Y261" s="28" t="e">
        <f t="shared" si="369"/>
        <v>#N/A</v>
      </c>
      <c r="Z261" t="e">
        <f>IF(OR(COUNTIF($V$221:V260, "LAST")&gt;0, COUNTIF($V$221:V260, "FINAL")&gt;0), "", IF(Q261=1, IF(U261="SCORE", VLOOKUP(S261, D:E, 2, FALSE), ""), ""))</f>
        <v>#N/A</v>
      </c>
      <c r="AA261" t="e">
        <f>IF(OR(COUNTIF($V$221:V260, "LAST")&gt;0, COUNTIF($V$221:V260, "FINAL")&gt;0), "", IF(Q261=2, IF(U261="SCORE", VLOOKUP(S261, D:F, 3, FALSE), ""), ""))</f>
        <v>#N/A</v>
      </c>
      <c r="AB261" t="e">
        <f>IF(AD261="","", MAX($AB$4:AB260)+1)</f>
        <v>#N/A</v>
      </c>
      <c r="AC261" t="e">
        <f>IF(AE261="","", MAX($AC$4:AC260)+1)</f>
        <v>#N/A</v>
      </c>
      <c r="AD261" t="e">
        <f t="shared" si="378"/>
        <v>#N/A</v>
      </c>
      <c r="AE261" t="e">
        <f t="shared" si="379"/>
        <v>#N/A</v>
      </c>
      <c r="AF261" t="e">
        <f t="shared" si="380"/>
        <v>#N/A</v>
      </c>
      <c r="AG261" t="e">
        <f t="shared" si="381"/>
        <v>#N/A</v>
      </c>
      <c r="AH261">
        <f t="shared" si="382"/>
        <v>0</v>
      </c>
      <c r="AI261">
        <f t="shared" si="370"/>
        <v>710</v>
      </c>
      <c r="AK261" t="str">
        <f t="shared" si="383"/>
        <v xml:space="preserve"> </v>
      </c>
      <c r="AL261" t="str">
        <f t="shared" si="359"/>
        <v xml:space="preserve"> </v>
      </c>
      <c r="AM261" t="str">
        <f t="shared" si="384"/>
        <v xml:space="preserve"> </v>
      </c>
      <c r="AN261" t="str">
        <f t="shared" si="385"/>
        <v xml:space="preserve"> </v>
      </c>
      <c r="AO261" t="str">
        <f t="shared" si="386"/>
        <v xml:space="preserve"> </v>
      </c>
      <c r="AP261" t="str">
        <f t="shared" si="387"/>
        <v xml:space="preserve"> </v>
      </c>
      <c r="AQ261" t="str">
        <f t="shared" si="388"/>
        <v xml:space="preserve"> </v>
      </c>
      <c r="AR261" t="str">
        <f t="shared" si="389"/>
        <v xml:space="preserve"> </v>
      </c>
      <c r="AS261" t="str">
        <f t="shared" si="390"/>
        <v xml:space="preserve"> </v>
      </c>
      <c r="AT261" t="str">
        <f t="shared" si="391"/>
        <v xml:space="preserve"> </v>
      </c>
      <c r="AU261" t="str">
        <f t="shared" si="392"/>
        <v xml:space="preserve"> </v>
      </c>
      <c r="AV261" t="str">
        <f t="shared" si="393"/>
        <v xml:space="preserve"> </v>
      </c>
      <c r="AW261" t="str">
        <f t="shared" si="394"/>
        <v xml:space="preserve"> </v>
      </c>
      <c r="AX261" t="str">
        <f t="shared" si="395"/>
        <v xml:space="preserve"> </v>
      </c>
      <c r="AY261" t="str">
        <f t="shared" si="396"/>
        <v xml:space="preserve"> </v>
      </c>
      <c r="AZ261" t="str">
        <f t="shared" si="397"/>
        <v xml:space="preserve"> </v>
      </c>
      <c r="BA261" t="str">
        <f t="shared" si="398"/>
        <v xml:space="preserve"> </v>
      </c>
      <c r="BB261" t="str">
        <f t="shared" si="399"/>
        <v xml:space="preserve"> </v>
      </c>
      <c r="BC261" t="str">
        <f t="shared" si="400"/>
        <v xml:space="preserve"> </v>
      </c>
      <c r="BD261" t="str">
        <f t="shared" si="401"/>
        <v xml:space="preserve"> </v>
      </c>
      <c r="BE261" t="str">
        <f t="shared" si="402"/>
        <v xml:space="preserve"> </v>
      </c>
      <c r="BF261" t="str">
        <f t="shared" si="403"/>
        <v xml:space="preserve"> </v>
      </c>
      <c r="BG261" t="str">
        <f t="shared" si="404"/>
        <v xml:space="preserve"> </v>
      </c>
      <c r="BH261" t="str">
        <f t="shared" si="405"/>
        <v xml:space="preserve"> </v>
      </c>
      <c r="BI261" t="str">
        <f t="shared" si="408"/>
        <v xml:space="preserve"> </v>
      </c>
      <c r="BN261" t="str">
        <f>IF(OR(COUNTIF($AV$221:AV261, "LAST")&gt;0, COUNTIF($AV$221:AV261, "FINAL")&gt;0), "", IF($AJ$1&gt;=$K261, IFERROR(BF261-BG261, 0), ""))</f>
        <v/>
      </c>
      <c r="BT261">
        <f t="shared" si="371"/>
        <v>0</v>
      </c>
      <c r="BU261">
        <f t="shared" si="372"/>
        <v>0</v>
      </c>
      <c r="BV261">
        <f>IF(OR(COUNTIF($AV$221:AV261, "LAST")&gt;0, COUNTIF($AV$221:AV261, "FINAL")&gt;0), "", IF($AJ$1&gt;=$K261, AQ261, 0))</f>
        <v>0</v>
      </c>
      <c r="BW261">
        <f t="shared" si="373"/>
        <v>0</v>
      </c>
      <c r="BX261">
        <f t="shared" si="374"/>
        <v>0</v>
      </c>
    </row>
    <row r="262" spans="11:76" x14ac:dyDescent="0.35">
      <c r="K262" s="28">
        <v>442</v>
      </c>
      <c r="M262" s="35">
        <f>AutoScoreboard!M71</f>
        <v>0</v>
      </c>
      <c r="N262" s="35">
        <f>AutoScoreboard!N71</f>
        <v>0</v>
      </c>
      <c r="O262" s="28" t="e">
        <f t="shared" si="406"/>
        <v>#N/A</v>
      </c>
      <c r="P262" s="28" t="e">
        <f t="shared" si="407"/>
        <v>#N/A</v>
      </c>
      <c r="Q262" s="28" t="e">
        <f t="shared" si="375"/>
        <v>#N/A</v>
      </c>
      <c r="R262" s="28" t="e">
        <f t="shared" si="365"/>
        <v>#N/A</v>
      </c>
      <c r="S262" s="28" t="e">
        <f t="shared" si="376"/>
        <v>#N/A</v>
      </c>
      <c r="T262" s="28" t="e">
        <f t="shared" si="377"/>
        <v>#N/A</v>
      </c>
      <c r="U262" s="28" t="e">
        <f t="shared" si="366"/>
        <v>#N/A</v>
      </c>
      <c r="V262" s="28" t="e">
        <f t="shared" si="367"/>
        <v>#N/A</v>
      </c>
      <c r="W262" s="28" t="e">
        <f t="shared" si="368"/>
        <v>#N/A</v>
      </c>
      <c r="X262" s="28" t="e">
        <f t="shared" si="332"/>
        <v>#N/A</v>
      </c>
      <c r="Y262" s="28" t="e">
        <f t="shared" si="369"/>
        <v>#N/A</v>
      </c>
      <c r="Z262" t="e">
        <f>IF(OR(COUNTIF($V$221:V261, "LAST")&gt;0, COUNTIF($V$221:V261, "FINAL")&gt;0), "", IF(Q262=1, IF(U262="SCORE", VLOOKUP(S262, D:E, 2, FALSE), ""), ""))</f>
        <v>#N/A</v>
      </c>
      <c r="AA262" t="e">
        <f>IF(OR(COUNTIF($V$221:V261, "LAST")&gt;0, COUNTIF($V$221:V261, "FINAL")&gt;0), "", IF(Q262=2, IF(U262="SCORE", VLOOKUP(S262, D:F, 3, FALSE), ""), ""))</f>
        <v>#N/A</v>
      </c>
      <c r="AB262" t="e">
        <f>IF(AD262="","", MAX($AB$4:AB261)+1)</f>
        <v>#N/A</v>
      </c>
      <c r="AC262" t="e">
        <f>IF(AE262="","", MAX($AC$4:AC261)+1)</f>
        <v>#N/A</v>
      </c>
      <c r="AD262" t="e">
        <f t="shared" si="378"/>
        <v>#N/A</v>
      </c>
      <c r="AE262" t="e">
        <f t="shared" si="379"/>
        <v>#N/A</v>
      </c>
      <c r="AF262" t="e">
        <f t="shared" si="380"/>
        <v>#N/A</v>
      </c>
      <c r="AG262" t="e">
        <f t="shared" si="381"/>
        <v>#N/A</v>
      </c>
      <c r="AH262">
        <f t="shared" si="382"/>
        <v>0</v>
      </c>
      <c r="AI262">
        <f t="shared" si="370"/>
        <v>710</v>
      </c>
      <c r="AK262" t="str">
        <f t="shared" si="383"/>
        <v xml:space="preserve"> </v>
      </c>
      <c r="AL262" t="str">
        <f t="shared" si="359"/>
        <v xml:space="preserve"> </v>
      </c>
      <c r="AM262" t="str">
        <f t="shared" si="384"/>
        <v xml:space="preserve"> </v>
      </c>
      <c r="AN262" t="str">
        <f t="shared" si="385"/>
        <v xml:space="preserve"> </v>
      </c>
      <c r="AO262" t="str">
        <f t="shared" si="386"/>
        <v xml:space="preserve"> </v>
      </c>
      <c r="AP262" t="str">
        <f t="shared" si="387"/>
        <v xml:space="preserve"> </v>
      </c>
      <c r="AQ262" t="str">
        <f t="shared" si="388"/>
        <v xml:space="preserve"> </v>
      </c>
      <c r="AR262" t="str">
        <f t="shared" si="389"/>
        <v xml:space="preserve"> </v>
      </c>
      <c r="AS262" t="str">
        <f t="shared" si="390"/>
        <v xml:space="preserve"> </v>
      </c>
      <c r="AT262" t="str">
        <f t="shared" si="391"/>
        <v xml:space="preserve"> </v>
      </c>
      <c r="AU262" t="str">
        <f t="shared" si="392"/>
        <v xml:space="preserve"> </v>
      </c>
      <c r="AV262" t="str">
        <f t="shared" si="393"/>
        <v xml:space="preserve"> </v>
      </c>
      <c r="AW262" t="str">
        <f t="shared" si="394"/>
        <v xml:space="preserve"> </v>
      </c>
      <c r="AX262" t="str">
        <f t="shared" si="395"/>
        <v xml:space="preserve"> </v>
      </c>
      <c r="AY262" t="str">
        <f t="shared" si="396"/>
        <v xml:space="preserve"> </v>
      </c>
      <c r="AZ262" t="str">
        <f t="shared" si="397"/>
        <v xml:space="preserve"> </v>
      </c>
      <c r="BA262" t="str">
        <f t="shared" si="398"/>
        <v xml:space="preserve"> </v>
      </c>
      <c r="BB262" t="str">
        <f t="shared" si="399"/>
        <v xml:space="preserve"> </v>
      </c>
      <c r="BC262" t="str">
        <f t="shared" si="400"/>
        <v xml:space="preserve"> </v>
      </c>
      <c r="BD262" t="str">
        <f t="shared" si="401"/>
        <v xml:space="preserve"> </v>
      </c>
      <c r="BE262" t="str">
        <f t="shared" si="402"/>
        <v xml:space="preserve"> </v>
      </c>
      <c r="BF262" t="str">
        <f t="shared" si="403"/>
        <v xml:space="preserve"> </v>
      </c>
      <c r="BG262" t="str">
        <f t="shared" si="404"/>
        <v xml:space="preserve"> </v>
      </c>
      <c r="BH262" t="str">
        <f t="shared" si="405"/>
        <v xml:space="preserve"> </v>
      </c>
      <c r="BI262" t="str">
        <f t="shared" si="408"/>
        <v xml:space="preserve"> </v>
      </c>
      <c r="BN262" t="str">
        <f>IF(OR(COUNTIF($AV$221:AV262, "LAST")&gt;0, COUNTIF($AV$221:AV262, "FINAL")&gt;0), "", IF($AJ$1&gt;=$K262, IFERROR(BF262-BG262, 0), ""))</f>
        <v/>
      </c>
      <c r="BT262">
        <f t="shared" si="371"/>
        <v>0</v>
      </c>
      <c r="BU262">
        <f t="shared" si="372"/>
        <v>0</v>
      </c>
      <c r="BV262">
        <f>IF(OR(COUNTIF($AV$221:AV262, "LAST")&gt;0, COUNTIF($AV$221:AV262, "FINAL")&gt;0), "", IF($AJ$1&gt;=$K262, AQ262, 0))</f>
        <v>0</v>
      </c>
      <c r="BW262">
        <f t="shared" si="373"/>
        <v>0</v>
      </c>
      <c r="BX262">
        <f t="shared" si="374"/>
        <v>0</v>
      </c>
    </row>
    <row r="263" spans="11:76" x14ac:dyDescent="0.35">
      <c r="K263" s="28">
        <v>443</v>
      </c>
      <c r="M263" s="35">
        <f>AutoScoreboard!M72</f>
        <v>0</v>
      </c>
      <c r="N263" s="35">
        <f>AutoScoreboard!N72</f>
        <v>0</v>
      </c>
      <c r="O263" s="28" t="e">
        <f t="shared" si="406"/>
        <v>#N/A</v>
      </c>
      <c r="P263" s="28" t="e">
        <f t="shared" si="407"/>
        <v>#N/A</v>
      </c>
      <c r="Q263" s="28" t="e">
        <f t="shared" si="375"/>
        <v>#N/A</v>
      </c>
      <c r="R263" s="28" t="e">
        <f t="shared" si="365"/>
        <v>#N/A</v>
      </c>
      <c r="S263" s="28" t="e">
        <f t="shared" si="376"/>
        <v>#N/A</v>
      </c>
      <c r="T263" s="28" t="e">
        <f t="shared" si="377"/>
        <v>#N/A</v>
      </c>
      <c r="U263" s="28" t="e">
        <f t="shared" si="366"/>
        <v>#N/A</v>
      </c>
      <c r="V263" s="28" t="e">
        <f t="shared" si="367"/>
        <v>#N/A</v>
      </c>
      <c r="W263" s="28" t="e">
        <f t="shared" si="368"/>
        <v>#N/A</v>
      </c>
      <c r="X263" s="28" t="e">
        <f t="shared" si="332"/>
        <v>#N/A</v>
      </c>
      <c r="Y263" s="28" t="e">
        <f t="shared" si="369"/>
        <v>#N/A</v>
      </c>
      <c r="Z263" t="e">
        <f>IF(OR(COUNTIF($V$221:V262, "LAST")&gt;0, COUNTIF($V$221:V262, "FINAL")&gt;0), "", IF(Q263=1, IF(U263="SCORE", VLOOKUP(S263, D:E, 2, FALSE), ""), ""))</f>
        <v>#N/A</v>
      </c>
      <c r="AA263" t="e">
        <f>IF(OR(COUNTIF($V$221:V262, "LAST")&gt;0, COUNTIF($V$221:V262, "FINAL")&gt;0), "", IF(Q263=2, IF(U263="SCORE", VLOOKUP(S263, D:F, 3, FALSE), ""), ""))</f>
        <v>#N/A</v>
      </c>
      <c r="AB263" t="e">
        <f>IF(AD263="","", MAX($AB$4:AB262)+1)</f>
        <v>#N/A</v>
      </c>
      <c r="AC263" t="e">
        <f>IF(AE263="","", MAX($AC$4:AC262)+1)</f>
        <v>#N/A</v>
      </c>
      <c r="AD263" t="e">
        <f t="shared" si="378"/>
        <v>#N/A</v>
      </c>
      <c r="AE263" t="e">
        <f t="shared" si="379"/>
        <v>#N/A</v>
      </c>
      <c r="AF263" t="e">
        <f t="shared" si="380"/>
        <v>#N/A</v>
      </c>
      <c r="AG263" t="e">
        <f t="shared" si="381"/>
        <v>#N/A</v>
      </c>
      <c r="AH263">
        <f t="shared" si="382"/>
        <v>0</v>
      </c>
      <c r="AI263">
        <f t="shared" si="370"/>
        <v>710</v>
      </c>
      <c r="AK263" t="str">
        <f t="shared" si="383"/>
        <v xml:space="preserve"> </v>
      </c>
      <c r="AL263" t="str">
        <f t="shared" si="359"/>
        <v xml:space="preserve"> </v>
      </c>
      <c r="AM263" t="str">
        <f t="shared" si="384"/>
        <v xml:space="preserve"> </v>
      </c>
      <c r="AN263" t="str">
        <f t="shared" si="385"/>
        <v xml:space="preserve"> </v>
      </c>
      <c r="AO263" t="str">
        <f t="shared" si="386"/>
        <v xml:space="preserve"> </v>
      </c>
      <c r="AP263" t="str">
        <f t="shared" si="387"/>
        <v xml:space="preserve"> </v>
      </c>
      <c r="AQ263" t="str">
        <f t="shared" si="388"/>
        <v xml:space="preserve"> </v>
      </c>
      <c r="AR263" t="str">
        <f t="shared" si="389"/>
        <v xml:space="preserve"> </v>
      </c>
      <c r="AS263" t="str">
        <f t="shared" si="390"/>
        <v xml:space="preserve"> </v>
      </c>
      <c r="AT263" t="str">
        <f t="shared" si="391"/>
        <v xml:space="preserve"> </v>
      </c>
      <c r="AU263" t="str">
        <f t="shared" si="392"/>
        <v xml:space="preserve"> </v>
      </c>
      <c r="AV263" t="str">
        <f t="shared" si="393"/>
        <v xml:space="preserve"> </v>
      </c>
      <c r="AW263" t="str">
        <f t="shared" si="394"/>
        <v xml:space="preserve"> </v>
      </c>
      <c r="AX263" t="str">
        <f t="shared" si="395"/>
        <v xml:space="preserve"> </v>
      </c>
      <c r="AY263" t="str">
        <f t="shared" si="396"/>
        <v xml:space="preserve"> </v>
      </c>
      <c r="AZ263" t="str">
        <f t="shared" si="397"/>
        <v xml:space="preserve"> </v>
      </c>
      <c r="BA263" t="str">
        <f t="shared" si="398"/>
        <v xml:space="preserve"> </v>
      </c>
      <c r="BB263" t="str">
        <f t="shared" si="399"/>
        <v xml:space="preserve"> </v>
      </c>
      <c r="BC263" t="str">
        <f t="shared" si="400"/>
        <v xml:space="preserve"> </v>
      </c>
      <c r="BD263" t="str">
        <f t="shared" si="401"/>
        <v xml:space="preserve"> </v>
      </c>
      <c r="BE263" t="str">
        <f t="shared" si="402"/>
        <v xml:space="preserve"> </v>
      </c>
      <c r="BF263" t="str">
        <f t="shared" si="403"/>
        <v xml:space="preserve"> </v>
      </c>
      <c r="BG263" t="str">
        <f t="shared" si="404"/>
        <v xml:space="preserve"> </v>
      </c>
      <c r="BH263" t="str">
        <f t="shared" si="405"/>
        <v xml:space="preserve"> </v>
      </c>
      <c r="BI263" t="str">
        <f t="shared" si="408"/>
        <v xml:space="preserve"> </v>
      </c>
      <c r="BN263" t="str">
        <f>IF(OR(COUNTIF($AV$221:AV263, "LAST")&gt;0, COUNTIF($AV$221:AV263, "FINAL")&gt;0), "", IF($AJ$1&gt;=$K263, IFERROR(BF263-BG263, 0), ""))</f>
        <v/>
      </c>
      <c r="BT263">
        <f t="shared" si="371"/>
        <v>0</v>
      </c>
      <c r="BU263">
        <f t="shared" si="372"/>
        <v>0</v>
      </c>
      <c r="BV263">
        <f>IF(OR(COUNTIF($AV$221:AV263, "LAST")&gt;0, COUNTIF($AV$221:AV263, "FINAL")&gt;0), "", IF($AJ$1&gt;=$K263, AQ263, 0))</f>
        <v>0</v>
      </c>
      <c r="BW263">
        <f t="shared" si="373"/>
        <v>0</v>
      </c>
      <c r="BX263">
        <f t="shared" si="374"/>
        <v>0</v>
      </c>
    </row>
    <row r="264" spans="11:76" x14ac:dyDescent="0.35">
      <c r="K264" s="28">
        <v>444</v>
      </c>
      <c r="M264" s="35">
        <f>AutoScoreboard!M73</f>
        <v>0</v>
      </c>
      <c r="N264" s="35">
        <f>AutoScoreboard!N73</f>
        <v>0</v>
      </c>
      <c r="O264" s="28" t="e">
        <f t="shared" si="406"/>
        <v>#N/A</v>
      </c>
      <c r="P264" s="28" t="e">
        <f t="shared" si="407"/>
        <v>#N/A</v>
      </c>
      <c r="Q264" s="28" t="e">
        <f t="shared" si="375"/>
        <v>#N/A</v>
      </c>
      <c r="R264" s="28" t="e">
        <f t="shared" si="365"/>
        <v>#N/A</v>
      </c>
      <c r="S264" s="28" t="e">
        <f t="shared" si="376"/>
        <v>#N/A</v>
      </c>
      <c r="T264" s="28" t="e">
        <f t="shared" si="377"/>
        <v>#N/A</v>
      </c>
      <c r="U264" s="28" t="e">
        <f t="shared" si="366"/>
        <v>#N/A</v>
      </c>
      <c r="V264" s="28" t="e">
        <f t="shared" si="367"/>
        <v>#N/A</v>
      </c>
      <c r="W264" s="28" t="e">
        <f t="shared" si="368"/>
        <v>#N/A</v>
      </c>
      <c r="X264" s="28" t="e">
        <f t="shared" si="332"/>
        <v>#N/A</v>
      </c>
      <c r="Y264" s="28" t="e">
        <f t="shared" si="369"/>
        <v>#N/A</v>
      </c>
      <c r="Z264" t="e">
        <f>IF(OR(COUNTIF($V$221:V263, "LAST")&gt;0, COUNTIF($V$221:V263, "FINAL")&gt;0), "", IF(Q264=1, IF(U264="SCORE", VLOOKUP(S264, D:E, 2, FALSE), ""), ""))</f>
        <v>#N/A</v>
      </c>
      <c r="AA264" t="e">
        <f>IF(OR(COUNTIF($V$221:V263, "LAST")&gt;0, COUNTIF($V$221:V263, "FINAL")&gt;0), "", IF(Q264=2, IF(U264="SCORE", VLOOKUP(S264, D:F, 3, FALSE), ""), ""))</f>
        <v>#N/A</v>
      </c>
      <c r="AB264" t="e">
        <f>IF(AD264="","", MAX($AB$4:AB263)+1)</f>
        <v>#N/A</v>
      </c>
      <c r="AC264" t="e">
        <f>IF(AE264="","", MAX($AC$4:AC263)+1)</f>
        <v>#N/A</v>
      </c>
      <c r="AD264" t="e">
        <f t="shared" si="378"/>
        <v>#N/A</v>
      </c>
      <c r="AE264" t="e">
        <f t="shared" si="379"/>
        <v>#N/A</v>
      </c>
      <c r="AF264" t="e">
        <f t="shared" si="380"/>
        <v>#N/A</v>
      </c>
      <c r="AG264" t="e">
        <f t="shared" si="381"/>
        <v>#N/A</v>
      </c>
      <c r="AH264">
        <f t="shared" si="382"/>
        <v>0</v>
      </c>
      <c r="AI264">
        <f t="shared" si="370"/>
        <v>710</v>
      </c>
      <c r="AK264" t="str">
        <f t="shared" si="383"/>
        <v xml:space="preserve"> </v>
      </c>
      <c r="AL264" t="str">
        <f t="shared" si="359"/>
        <v xml:space="preserve"> </v>
      </c>
      <c r="AM264" t="str">
        <f t="shared" si="384"/>
        <v xml:space="preserve"> </v>
      </c>
      <c r="AN264" t="str">
        <f t="shared" si="385"/>
        <v xml:space="preserve"> </v>
      </c>
      <c r="AO264" t="str">
        <f t="shared" si="386"/>
        <v xml:space="preserve"> </v>
      </c>
      <c r="AP264" t="str">
        <f t="shared" si="387"/>
        <v xml:space="preserve"> </v>
      </c>
      <c r="AQ264" t="str">
        <f t="shared" si="388"/>
        <v xml:space="preserve"> </v>
      </c>
      <c r="AR264" t="str">
        <f t="shared" si="389"/>
        <v xml:space="preserve"> </v>
      </c>
      <c r="AS264" t="str">
        <f t="shared" si="390"/>
        <v xml:space="preserve"> </v>
      </c>
      <c r="AT264" t="str">
        <f t="shared" si="391"/>
        <v xml:space="preserve"> </v>
      </c>
      <c r="AU264" t="str">
        <f t="shared" si="392"/>
        <v xml:space="preserve"> </v>
      </c>
      <c r="AV264" t="str">
        <f t="shared" si="393"/>
        <v xml:space="preserve"> </v>
      </c>
      <c r="AW264" t="str">
        <f t="shared" si="394"/>
        <v xml:space="preserve"> </v>
      </c>
      <c r="AX264" t="str">
        <f t="shared" si="395"/>
        <v xml:space="preserve"> </v>
      </c>
      <c r="AY264" t="str">
        <f t="shared" si="396"/>
        <v xml:space="preserve"> </v>
      </c>
      <c r="AZ264" t="str">
        <f t="shared" si="397"/>
        <v xml:space="preserve"> </v>
      </c>
      <c r="BA264" t="str">
        <f t="shared" si="398"/>
        <v xml:space="preserve"> </v>
      </c>
      <c r="BB264" t="str">
        <f t="shared" si="399"/>
        <v xml:space="preserve"> </v>
      </c>
      <c r="BC264" t="str">
        <f t="shared" si="400"/>
        <v xml:space="preserve"> </v>
      </c>
      <c r="BD264" t="str">
        <f t="shared" si="401"/>
        <v xml:space="preserve"> </v>
      </c>
      <c r="BE264" t="str">
        <f t="shared" si="402"/>
        <v xml:space="preserve"> </v>
      </c>
      <c r="BF264" t="str">
        <f t="shared" si="403"/>
        <v xml:space="preserve"> </v>
      </c>
      <c r="BG264" t="str">
        <f t="shared" si="404"/>
        <v xml:space="preserve"> </v>
      </c>
      <c r="BH264" t="str">
        <f t="shared" si="405"/>
        <v xml:space="preserve"> </v>
      </c>
      <c r="BI264" t="str">
        <f t="shared" si="408"/>
        <v xml:space="preserve"> </v>
      </c>
      <c r="BN264" t="str">
        <f>IF(OR(COUNTIF($AV$221:AV264, "LAST")&gt;0, COUNTIF($AV$221:AV264, "FINAL")&gt;0), "", IF($AJ$1&gt;=$K264, IFERROR(BF264-BG264, 0), ""))</f>
        <v/>
      </c>
      <c r="BT264">
        <f t="shared" si="371"/>
        <v>0</v>
      </c>
      <c r="BU264">
        <f t="shared" si="372"/>
        <v>0</v>
      </c>
      <c r="BV264">
        <f>IF(OR(COUNTIF($AV$221:AV264, "LAST")&gt;0, COUNTIF($AV$221:AV264, "FINAL")&gt;0), "", IF($AJ$1&gt;=$K264, AQ264, 0))</f>
        <v>0</v>
      </c>
      <c r="BW264">
        <f t="shared" si="373"/>
        <v>0</v>
      </c>
      <c r="BX264">
        <f t="shared" si="374"/>
        <v>0</v>
      </c>
    </row>
    <row r="265" spans="11:76" x14ac:dyDescent="0.35">
      <c r="K265" s="28">
        <v>445</v>
      </c>
      <c r="M265" s="35">
        <f>AutoScoreboard!M74</f>
        <v>0</v>
      </c>
      <c r="N265" s="35">
        <f>AutoScoreboard!N74</f>
        <v>0</v>
      </c>
      <c r="O265" s="28" t="e">
        <f t="shared" si="406"/>
        <v>#N/A</v>
      </c>
      <c r="P265" s="28" t="e">
        <f t="shared" si="407"/>
        <v>#N/A</v>
      </c>
      <c r="Q265" s="28" t="e">
        <f t="shared" si="375"/>
        <v>#N/A</v>
      </c>
      <c r="R265" s="28" t="e">
        <f t="shared" si="365"/>
        <v>#N/A</v>
      </c>
      <c r="S265" s="28" t="e">
        <f t="shared" si="376"/>
        <v>#N/A</v>
      </c>
      <c r="T265" s="28" t="e">
        <f t="shared" si="377"/>
        <v>#N/A</v>
      </c>
      <c r="U265" s="28" t="e">
        <f t="shared" si="366"/>
        <v>#N/A</v>
      </c>
      <c r="V265" s="28" t="e">
        <f t="shared" si="367"/>
        <v>#N/A</v>
      </c>
      <c r="W265" s="28" t="e">
        <f t="shared" si="368"/>
        <v>#N/A</v>
      </c>
      <c r="X265" s="28" t="e">
        <f>ROUNDDOWN(W265/10, 0)+(IF(AND(COUNTIF(U262:U265, "SCORE")&gt;1, (ROUNDDOWN(W265/10, 0)+IF((ROUNDDOWN(W265/10,0)=(W265/10)), 0, 1))=X263), IF((ROUNDDOWN(W265/10,0)=(W265/10)), 1, 2), IF((ROUNDDOWN(W265/10,0)=(W265/10)), 0, 1)))</f>
        <v>#N/A</v>
      </c>
      <c r="Y265" s="28" t="e">
        <f t="shared" si="369"/>
        <v>#N/A</v>
      </c>
      <c r="Z265" t="e">
        <f>IF(OR(COUNTIF($V$221:V264, "LAST")&gt;0, COUNTIF($V$221:V264, "FINAL")&gt;0), "", IF(Q265=1, IF(U265="SCORE", VLOOKUP(S265, D:E, 2, FALSE), ""), ""))</f>
        <v>#N/A</v>
      </c>
      <c r="AA265" t="e">
        <f>IF(OR(COUNTIF($V$221:V264, "LAST")&gt;0, COUNTIF($V$221:V264, "FINAL")&gt;0), "", IF(Q265=2, IF(U265="SCORE", VLOOKUP(S265, D:F, 3, FALSE), ""), ""))</f>
        <v>#N/A</v>
      </c>
      <c r="AB265" t="e">
        <f>IF(AD265="","", MAX($AB$4:AB264)+1)</f>
        <v>#N/A</v>
      </c>
      <c r="AC265" t="e">
        <f>IF(AE265="","", MAX($AC$4:AC264)+1)</f>
        <v>#N/A</v>
      </c>
      <c r="AD265" t="e">
        <f t="shared" si="378"/>
        <v>#N/A</v>
      </c>
      <c r="AE265" t="e">
        <f t="shared" si="379"/>
        <v>#N/A</v>
      </c>
      <c r="AF265" t="e">
        <f t="shared" si="380"/>
        <v>#N/A</v>
      </c>
      <c r="AG265" t="e">
        <f t="shared" si="381"/>
        <v>#N/A</v>
      </c>
      <c r="AH265">
        <f t="shared" si="382"/>
        <v>0</v>
      </c>
      <c r="AI265">
        <f t="shared" si="370"/>
        <v>710</v>
      </c>
      <c r="AK265" t="str">
        <f t="shared" si="383"/>
        <v xml:space="preserve"> </v>
      </c>
      <c r="AL265" t="str">
        <f t="shared" si="359"/>
        <v xml:space="preserve"> </v>
      </c>
      <c r="AM265" t="str">
        <f t="shared" si="384"/>
        <v xml:space="preserve"> </v>
      </c>
      <c r="AN265" t="str">
        <f t="shared" si="385"/>
        <v xml:space="preserve"> </v>
      </c>
      <c r="AO265" t="str">
        <f t="shared" si="386"/>
        <v xml:space="preserve"> </v>
      </c>
      <c r="AP265" t="str">
        <f t="shared" si="387"/>
        <v xml:space="preserve"> </v>
      </c>
      <c r="AQ265" t="str">
        <f t="shared" si="388"/>
        <v xml:space="preserve"> </v>
      </c>
      <c r="AR265" t="str">
        <f t="shared" si="389"/>
        <v xml:space="preserve"> </v>
      </c>
      <c r="AS265" t="str">
        <f t="shared" si="390"/>
        <v xml:space="preserve"> </v>
      </c>
      <c r="AT265" t="str">
        <f t="shared" si="391"/>
        <v xml:space="preserve"> </v>
      </c>
      <c r="AU265" t="str">
        <f t="shared" si="392"/>
        <v xml:space="preserve"> </v>
      </c>
      <c r="AV265" t="str">
        <f t="shared" si="393"/>
        <v xml:space="preserve"> </v>
      </c>
      <c r="AW265" t="str">
        <f t="shared" si="394"/>
        <v xml:space="preserve"> </v>
      </c>
      <c r="AX265" t="str">
        <f t="shared" si="395"/>
        <v xml:space="preserve"> </v>
      </c>
      <c r="AY265" t="str">
        <f t="shared" si="396"/>
        <v xml:space="preserve"> </v>
      </c>
      <c r="AZ265" t="str">
        <f t="shared" si="397"/>
        <v xml:space="preserve"> </v>
      </c>
      <c r="BA265" t="str">
        <f t="shared" si="398"/>
        <v xml:space="preserve"> </v>
      </c>
      <c r="BB265" t="str">
        <f t="shared" si="399"/>
        <v xml:space="preserve"> </v>
      </c>
      <c r="BC265" t="str">
        <f t="shared" si="400"/>
        <v xml:space="preserve"> </v>
      </c>
      <c r="BD265" t="str">
        <f t="shared" si="401"/>
        <v xml:space="preserve"> </v>
      </c>
      <c r="BE265" t="str">
        <f t="shared" si="402"/>
        <v xml:space="preserve"> </v>
      </c>
      <c r="BF265" t="str">
        <f t="shared" si="403"/>
        <v xml:space="preserve"> </v>
      </c>
      <c r="BG265" t="str">
        <f t="shared" si="404"/>
        <v xml:space="preserve"> </v>
      </c>
      <c r="BH265" t="str">
        <f t="shared" si="405"/>
        <v xml:space="preserve"> </v>
      </c>
      <c r="BI265" t="str">
        <f t="shared" si="408"/>
        <v xml:space="preserve"> </v>
      </c>
      <c r="BN265" t="str">
        <f>IF(OR(COUNTIF($AV$221:AV265, "LAST")&gt;0, COUNTIF($AV$221:AV265, "FINAL")&gt;0), "", IF($AJ$1&gt;=$K265, IFERROR(BF265-BG265, 0), ""))</f>
        <v/>
      </c>
      <c r="BT265">
        <f t="shared" si="371"/>
        <v>0</v>
      </c>
      <c r="BU265">
        <f t="shared" si="372"/>
        <v>0</v>
      </c>
      <c r="BV265">
        <f>IF(OR(COUNTIF($AV$221:AV265, "LAST")&gt;0, COUNTIF($AV$221:AV265, "FINAL")&gt;0), "", IF($AJ$1&gt;=$K265, AQ265, 0))</f>
        <v>0</v>
      </c>
      <c r="BW265">
        <f t="shared" si="373"/>
        <v>0</v>
      </c>
      <c r="BX265">
        <f t="shared" si="374"/>
        <v>0</v>
      </c>
    </row>
    <row r="266" spans="11:76" x14ac:dyDescent="0.35">
      <c r="K266" s="28">
        <v>446</v>
      </c>
      <c r="M266" s="35">
        <f>AutoScoreboard!M75</f>
        <v>0</v>
      </c>
      <c r="N266" s="35">
        <f>AutoScoreboard!N75</f>
        <v>0</v>
      </c>
      <c r="O266" s="28" t="e">
        <f t="shared" si="406"/>
        <v>#N/A</v>
      </c>
      <c r="P266" s="28" t="e">
        <f t="shared" si="407"/>
        <v>#N/A</v>
      </c>
      <c r="Q266" s="28" t="e">
        <f t="shared" si="375"/>
        <v>#N/A</v>
      </c>
      <c r="R266" s="28" t="e">
        <f t="shared" si="365"/>
        <v>#N/A</v>
      </c>
      <c r="S266" s="28" t="e">
        <f t="shared" si="376"/>
        <v>#N/A</v>
      </c>
      <c r="T266" s="28" t="e">
        <f t="shared" si="377"/>
        <v>#N/A</v>
      </c>
      <c r="U266" s="28" t="e">
        <f t="shared" si="366"/>
        <v>#N/A</v>
      </c>
      <c r="V266" s="28" t="e">
        <f t="shared" si="367"/>
        <v>#N/A</v>
      </c>
      <c r="W266" s="28" t="e">
        <f t="shared" si="368"/>
        <v>#N/A</v>
      </c>
      <c r="X266" s="28" t="e">
        <f t="shared" ref="X266:X272" si="409">ROUNDDOWN(W266/10, 0)+(IF(AND(COUNTIF(U263:U266, "SCORE")&gt;1, (ROUNDDOWN(W266/10, 0)+IF((ROUNDDOWN(W266/10,0)=(W266/10)), 0, 1))=X264), IF((ROUNDDOWN(W266/10,0)=(W266/10)), 1, 2), IF((ROUNDDOWN(W266/10,0)=(W266/10)), 0, 1)))</f>
        <v>#N/A</v>
      </c>
      <c r="Y266" s="28" t="e">
        <f t="shared" si="369"/>
        <v>#N/A</v>
      </c>
      <c r="Z266" t="e">
        <f>IF(OR(COUNTIF($V$221:V265, "LAST")&gt;0, COUNTIF($V$221:V265, "FINAL")&gt;0), "", IF(Q266=1, IF(U266="SCORE", VLOOKUP(S266, D:E, 2, FALSE), ""), ""))</f>
        <v>#N/A</v>
      </c>
      <c r="AA266" t="e">
        <f>IF(OR(COUNTIF($V$221:V265, "LAST")&gt;0, COUNTIF($V$221:V265, "FINAL")&gt;0), "", IF(Q266=2, IF(U266="SCORE", VLOOKUP(S266, D:F, 3, FALSE), ""), ""))</f>
        <v>#N/A</v>
      </c>
      <c r="AB266" t="e">
        <f>IF(AD266="","", MAX($AB$4:AB265)+1)</f>
        <v>#N/A</v>
      </c>
      <c r="AC266" t="e">
        <f>IF(AE266="","", MAX($AC$4:AC265)+1)</f>
        <v>#N/A</v>
      </c>
      <c r="AD266" t="e">
        <f t="shared" si="378"/>
        <v>#N/A</v>
      </c>
      <c r="AE266" t="e">
        <f t="shared" si="379"/>
        <v>#N/A</v>
      </c>
      <c r="AF266" t="e">
        <f t="shared" si="380"/>
        <v>#N/A</v>
      </c>
      <c r="AG266" t="e">
        <f t="shared" si="381"/>
        <v>#N/A</v>
      </c>
      <c r="AH266">
        <f t="shared" si="382"/>
        <v>0</v>
      </c>
      <c r="AI266">
        <f t="shared" si="370"/>
        <v>710</v>
      </c>
      <c r="AK266" t="str">
        <f t="shared" si="383"/>
        <v xml:space="preserve"> </v>
      </c>
      <c r="AL266" t="str">
        <f t="shared" si="359"/>
        <v xml:space="preserve"> </v>
      </c>
      <c r="AM266" t="str">
        <f t="shared" si="384"/>
        <v xml:space="preserve"> </v>
      </c>
      <c r="AN266" t="str">
        <f t="shared" si="385"/>
        <v xml:space="preserve"> </v>
      </c>
      <c r="AO266" t="str">
        <f t="shared" si="386"/>
        <v xml:space="preserve"> </v>
      </c>
      <c r="AP266" t="str">
        <f t="shared" si="387"/>
        <v xml:space="preserve"> </v>
      </c>
      <c r="AQ266" t="str">
        <f t="shared" si="388"/>
        <v xml:space="preserve"> </v>
      </c>
      <c r="AR266" t="str">
        <f t="shared" si="389"/>
        <v xml:space="preserve"> </v>
      </c>
      <c r="AS266" t="str">
        <f t="shared" si="390"/>
        <v xml:space="preserve"> </v>
      </c>
      <c r="AT266" t="str">
        <f t="shared" si="391"/>
        <v xml:space="preserve"> </v>
      </c>
      <c r="AU266" t="str">
        <f t="shared" si="392"/>
        <v xml:space="preserve"> </v>
      </c>
      <c r="AV266" t="str">
        <f t="shared" si="393"/>
        <v xml:space="preserve"> </v>
      </c>
      <c r="AW266" t="str">
        <f t="shared" si="394"/>
        <v xml:space="preserve"> </v>
      </c>
      <c r="AX266" t="str">
        <f t="shared" si="395"/>
        <v xml:space="preserve"> </v>
      </c>
      <c r="AY266" t="str">
        <f t="shared" si="396"/>
        <v xml:space="preserve"> </v>
      </c>
      <c r="AZ266" t="str">
        <f t="shared" si="397"/>
        <v xml:space="preserve"> </v>
      </c>
      <c r="BA266" t="str">
        <f t="shared" si="398"/>
        <v xml:space="preserve"> </v>
      </c>
      <c r="BB266" t="str">
        <f t="shared" si="399"/>
        <v xml:space="preserve"> </v>
      </c>
      <c r="BC266" t="str">
        <f t="shared" si="400"/>
        <v xml:space="preserve"> </v>
      </c>
      <c r="BD266" t="str">
        <f t="shared" si="401"/>
        <v xml:space="preserve"> </v>
      </c>
      <c r="BE266" t="str">
        <f t="shared" si="402"/>
        <v xml:space="preserve"> </v>
      </c>
      <c r="BF266" t="str">
        <f t="shared" si="403"/>
        <v xml:space="preserve"> </v>
      </c>
      <c r="BG266" t="str">
        <f t="shared" si="404"/>
        <v xml:space="preserve"> </v>
      </c>
      <c r="BH266" t="str">
        <f t="shared" si="405"/>
        <v xml:space="preserve"> </v>
      </c>
      <c r="BI266" t="str">
        <f t="shared" si="408"/>
        <v xml:space="preserve"> </v>
      </c>
      <c r="BN266" t="str">
        <f>IF(OR(COUNTIF($AV$221:AV266, "LAST")&gt;0, COUNTIF($AV$221:AV266, "FINAL")&gt;0), "", IF($AJ$1&gt;=$K266, IFERROR(BF266-BG266, 0), ""))</f>
        <v/>
      </c>
      <c r="BT266">
        <f t="shared" si="371"/>
        <v>0</v>
      </c>
      <c r="BU266">
        <f t="shared" si="372"/>
        <v>0</v>
      </c>
      <c r="BV266">
        <f>IF(OR(COUNTIF($AV$221:AV266, "LAST")&gt;0, COUNTIF($AV$221:AV266, "FINAL")&gt;0), "", IF($AJ$1&gt;=$K266, AQ266, 0))</f>
        <v>0</v>
      </c>
      <c r="BW266">
        <f t="shared" si="373"/>
        <v>0</v>
      </c>
      <c r="BX266">
        <f t="shared" si="374"/>
        <v>0</v>
      </c>
    </row>
    <row r="267" spans="11:76" x14ac:dyDescent="0.35">
      <c r="K267" s="28">
        <v>447</v>
      </c>
      <c r="M267" s="35">
        <f>AutoScoreboard!M76</f>
        <v>0</v>
      </c>
      <c r="N267" s="35">
        <f>AutoScoreboard!N76</f>
        <v>0</v>
      </c>
      <c r="O267" s="28" t="e">
        <f t="shared" si="406"/>
        <v>#N/A</v>
      </c>
      <c r="P267" s="28" t="e">
        <f t="shared" si="407"/>
        <v>#N/A</v>
      </c>
      <c r="Q267" s="28" t="e">
        <f t="shared" si="375"/>
        <v>#N/A</v>
      </c>
      <c r="R267" s="28" t="e">
        <f t="shared" si="365"/>
        <v>#N/A</v>
      </c>
      <c r="S267" s="28" t="e">
        <f t="shared" si="376"/>
        <v>#N/A</v>
      </c>
      <c r="T267" s="28" t="e">
        <f t="shared" si="377"/>
        <v>#N/A</v>
      </c>
      <c r="U267" s="28" t="e">
        <f t="shared" si="366"/>
        <v>#N/A</v>
      </c>
      <c r="V267" s="28" t="e">
        <f t="shared" si="367"/>
        <v>#N/A</v>
      </c>
      <c r="W267" s="28" t="e">
        <f t="shared" si="368"/>
        <v>#N/A</v>
      </c>
      <c r="X267" s="28" t="e">
        <f t="shared" si="409"/>
        <v>#N/A</v>
      </c>
      <c r="Y267" s="28" t="e">
        <f t="shared" si="369"/>
        <v>#N/A</v>
      </c>
      <c r="Z267" t="e">
        <f>IF(OR(COUNTIF($V$221:V266, "LAST")&gt;0, COUNTIF($V$221:V266, "FINAL")&gt;0), "", IF(Q267=1, IF(U267="SCORE", VLOOKUP(S267, D:E, 2, FALSE), ""), ""))</f>
        <v>#N/A</v>
      </c>
      <c r="AA267" t="e">
        <f>IF(OR(COUNTIF($V$221:V266, "LAST")&gt;0, COUNTIF($V$221:V266, "FINAL")&gt;0), "", IF(Q267=2, IF(U267="SCORE", VLOOKUP(S267, D:F, 3, FALSE), ""), ""))</f>
        <v>#N/A</v>
      </c>
      <c r="AB267" t="e">
        <f>IF(AD267="","", MAX($AB$4:AB266)+1)</f>
        <v>#N/A</v>
      </c>
      <c r="AC267" t="e">
        <f>IF(AE267="","", MAX($AC$4:AC266)+1)</f>
        <v>#N/A</v>
      </c>
      <c r="AD267" t="e">
        <f t="shared" si="378"/>
        <v>#N/A</v>
      </c>
      <c r="AE267" t="e">
        <f t="shared" si="379"/>
        <v>#N/A</v>
      </c>
      <c r="AF267" t="e">
        <f t="shared" si="380"/>
        <v>#N/A</v>
      </c>
      <c r="AG267" t="e">
        <f t="shared" si="381"/>
        <v>#N/A</v>
      </c>
      <c r="AH267">
        <f t="shared" si="382"/>
        <v>0</v>
      </c>
      <c r="AI267">
        <f t="shared" si="370"/>
        <v>710</v>
      </c>
      <c r="AK267" t="str">
        <f t="shared" si="383"/>
        <v xml:space="preserve"> </v>
      </c>
      <c r="AL267" t="str">
        <f t="shared" si="359"/>
        <v xml:space="preserve"> </v>
      </c>
      <c r="AM267" t="str">
        <f t="shared" si="384"/>
        <v xml:space="preserve"> </v>
      </c>
      <c r="AN267" t="str">
        <f t="shared" si="385"/>
        <v xml:space="preserve"> </v>
      </c>
      <c r="AO267" t="str">
        <f t="shared" si="386"/>
        <v xml:space="preserve"> </v>
      </c>
      <c r="AP267" t="str">
        <f t="shared" si="387"/>
        <v xml:space="preserve"> </v>
      </c>
      <c r="AQ267" t="str">
        <f t="shared" si="388"/>
        <v xml:space="preserve"> </v>
      </c>
      <c r="AR267" t="str">
        <f t="shared" si="389"/>
        <v xml:space="preserve"> </v>
      </c>
      <c r="AS267" t="str">
        <f t="shared" si="390"/>
        <v xml:space="preserve"> </v>
      </c>
      <c r="AT267" t="str">
        <f t="shared" si="391"/>
        <v xml:space="preserve"> </v>
      </c>
      <c r="AU267" t="str">
        <f t="shared" si="392"/>
        <v xml:space="preserve"> </v>
      </c>
      <c r="AV267" t="str">
        <f t="shared" si="393"/>
        <v xml:space="preserve"> </v>
      </c>
      <c r="AW267" t="str">
        <f t="shared" si="394"/>
        <v xml:space="preserve"> </v>
      </c>
      <c r="AX267" t="str">
        <f t="shared" si="395"/>
        <v xml:space="preserve"> </v>
      </c>
      <c r="AY267" t="str">
        <f t="shared" si="396"/>
        <v xml:space="preserve"> </v>
      </c>
      <c r="AZ267" t="str">
        <f t="shared" si="397"/>
        <v xml:space="preserve"> </v>
      </c>
      <c r="BA267" t="str">
        <f t="shared" si="398"/>
        <v xml:space="preserve"> </v>
      </c>
      <c r="BB267" t="str">
        <f t="shared" si="399"/>
        <v xml:space="preserve"> </v>
      </c>
      <c r="BC267" t="str">
        <f t="shared" si="400"/>
        <v xml:space="preserve"> </v>
      </c>
      <c r="BD267" t="str">
        <f t="shared" si="401"/>
        <v xml:space="preserve"> </v>
      </c>
      <c r="BE267" t="str">
        <f t="shared" si="402"/>
        <v xml:space="preserve"> </v>
      </c>
      <c r="BF267" t="str">
        <f t="shared" si="403"/>
        <v xml:space="preserve"> </v>
      </c>
      <c r="BG267" t="str">
        <f t="shared" si="404"/>
        <v xml:space="preserve"> </v>
      </c>
      <c r="BH267" t="str">
        <f t="shared" si="405"/>
        <v xml:space="preserve"> </v>
      </c>
      <c r="BI267" t="str">
        <f t="shared" si="408"/>
        <v xml:space="preserve"> </v>
      </c>
      <c r="BN267" t="str">
        <f>IF(OR(COUNTIF($AV$221:AV267, "LAST")&gt;0, COUNTIF($AV$221:AV267, "FINAL")&gt;0), "", IF($AJ$1&gt;=$K267, IFERROR(BF267-BG267, 0), ""))</f>
        <v/>
      </c>
      <c r="BT267">
        <f t="shared" si="371"/>
        <v>0</v>
      </c>
      <c r="BU267">
        <f t="shared" si="372"/>
        <v>0</v>
      </c>
      <c r="BV267">
        <f>IF(OR(COUNTIF($AV$221:AV267, "LAST")&gt;0, COUNTIF($AV$221:AV267, "FINAL")&gt;0), "", IF($AJ$1&gt;=$K267, AQ267, 0))</f>
        <v>0</v>
      </c>
      <c r="BW267">
        <f t="shared" si="373"/>
        <v>0</v>
      </c>
      <c r="BX267">
        <f t="shared" si="374"/>
        <v>0</v>
      </c>
    </row>
    <row r="268" spans="11:76" x14ac:dyDescent="0.35">
      <c r="K268" s="28">
        <v>448</v>
      </c>
      <c r="M268" s="35">
        <f>AutoScoreboard!M77</f>
        <v>0</v>
      </c>
      <c r="N268" s="35">
        <f>AutoScoreboard!N77</f>
        <v>0</v>
      </c>
      <c r="O268" s="28" t="e">
        <f t="shared" si="406"/>
        <v>#N/A</v>
      </c>
      <c r="P268" s="28" t="e">
        <f t="shared" si="407"/>
        <v>#N/A</v>
      </c>
      <c r="Q268" s="28" t="e">
        <f t="shared" si="375"/>
        <v>#N/A</v>
      </c>
      <c r="R268" s="28" t="e">
        <f t="shared" si="365"/>
        <v>#N/A</v>
      </c>
      <c r="S268" s="28" t="e">
        <f t="shared" si="376"/>
        <v>#N/A</v>
      </c>
      <c r="T268" s="28" t="e">
        <f t="shared" si="377"/>
        <v>#N/A</v>
      </c>
      <c r="U268" s="28" t="e">
        <f t="shared" si="366"/>
        <v>#N/A</v>
      </c>
      <c r="V268" s="28" t="e">
        <f t="shared" si="367"/>
        <v>#N/A</v>
      </c>
      <c r="W268" s="28" t="e">
        <f t="shared" si="368"/>
        <v>#N/A</v>
      </c>
      <c r="X268" s="28" t="e">
        <f t="shared" si="409"/>
        <v>#N/A</v>
      </c>
      <c r="Y268" s="28" t="e">
        <f t="shared" si="369"/>
        <v>#N/A</v>
      </c>
      <c r="Z268" t="e">
        <f>IF(OR(COUNTIF($V$221:V267, "LAST")&gt;0, COUNTIF($V$221:V267, "FINAL")&gt;0), "", IF(Q268=1, IF(U268="SCORE", VLOOKUP(S268, D:E, 2, FALSE), ""), ""))</f>
        <v>#N/A</v>
      </c>
      <c r="AA268" t="e">
        <f>IF(OR(COUNTIF($V$221:V267, "LAST")&gt;0, COUNTIF($V$221:V267, "FINAL")&gt;0), "", IF(Q268=2, IF(U268="SCORE", VLOOKUP(S268, D:F, 3, FALSE), ""), ""))</f>
        <v>#N/A</v>
      </c>
      <c r="AB268" t="e">
        <f>IF(AD268="","", MAX($AB$4:AB267)+1)</f>
        <v>#N/A</v>
      </c>
      <c r="AC268" t="e">
        <f>IF(AE268="","", MAX($AC$4:AC267)+1)</f>
        <v>#N/A</v>
      </c>
      <c r="AD268" t="e">
        <f t="shared" si="378"/>
        <v>#N/A</v>
      </c>
      <c r="AE268" t="e">
        <f t="shared" si="379"/>
        <v>#N/A</v>
      </c>
      <c r="AF268" t="e">
        <f t="shared" si="380"/>
        <v>#N/A</v>
      </c>
      <c r="AG268" t="e">
        <f t="shared" si="381"/>
        <v>#N/A</v>
      </c>
      <c r="AH268">
        <f t="shared" si="382"/>
        <v>0</v>
      </c>
      <c r="AI268">
        <f t="shared" si="370"/>
        <v>710</v>
      </c>
      <c r="AK268" t="str">
        <f t="shared" si="383"/>
        <v xml:space="preserve"> </v>
      </c>
      <c r="AL268" t="str">
        <f t="shared" si="359"/>
        <v xml:space="preserve"> </v>
      </c>
      <c r="AM268" t="str">
        <f t="shared" si="384"/>
        <v xml:space="preserve"> </v>
      </c>
      <c r="AN268" t="str">
        <f t="shared" si="385"/>
        <v xml:space="preserve"> </v>
      </c>
      <c r="AO268" t="str">
        <f t="shared" si="386"/>
        <v xml:space="preserve"> </v>
      </c>
      <c r="AP268" t="str">
        <f t="shared" si="387"/>
        <v xml:space="preserve"> </v>
      </c>
      <c r="AQ268" t="str">
        <f t="shared" si="388"/>
        <v xml:space="preserve"> </v>
      </c>
      <c r="AR268" t="str">
        <f t="shared" si="389"/>
        <v xml:space="preserve"> </v>
      </c>
      <c r="AS268" t="str">
        <f t="shared" si="390"/>
        <v xml:space="preserve"> </v>
      </c>
      <c r="AT268" t="str">
        <f t="shared" si="391"/>
        <v xml:space="preserve"> </v>
      </c>
      <c r="AU268" t="str">
        <f t="shared" si="392"/>
        <v xml:space="preserve"> </v>
      </c>
      <c r="AV268" t="str">
        <f t="shared" si="393"/>
        <v xml:space="preserve"> </v>
      </c>
      <c r="AW268" t="str">
        <f t="shared" si="394"/>
        <v xml:space="preserve"> </v>
      </c>
      <c r="AX268" t="str">
        <f t="shared" si="395"/>
        <v xml:space="preserve"> </v>
      </c>
      <c r="AY268" t="str">
        <f t="shared" si="396"/>
        <v xml:space="preserve"> </v>
      </c>
      <c r="AZ268" t="str">
        <f t="shared" si="397"/>
        <v xml:space="preserve"> </v>
      </c>
      <c r="BA268" t="str">
        <f t="shared" si="398"/>
        <v xml:space="preserve"> </v>
      </c>
      <c r="BB268" t="str">
        <f t="shared" si="399"/>
        <v xml:space="preserve"> </v>
      </c>
      <c r="BC268" t="str">
        <f t="shared" si="400"/>
        <v xml:space="preserve"> </v>
      </c>
      <c r="BD268" t="str">
        <f t="shared" si="401"/>
        <v xml:space="preserve"> </v>
      </c>
      <c r="BE268" t="str">
        <f t="shared" si="402"/>
        <v xml:space="preserve"> </v>
      </c>
      <c r="BF268" t="str">
        <f t="shared" si="403"/>
        <v xml:space="preserve"> </v>
      </c>
      <c r="BG268" t="str">
        <f t="shared" si="404"/>
        <v xml:space="preserve"> </v>
      </c>
      <c r="BH268" t="str">
        <f t="shared" si="405"/>
        <v xml:space="preserve"> </v>
      </c>
      <c r="BI268" t="str">
        <f t="shared" si="408"/>
        <v xml:space="preserve"> </v>
      </c>
      <c r="BN268" t="str">
        <f>IF(OR(COUNTIF($AV$221:AV268, "LAST")&gt;0, COUNTIF($AV$221:AV268, "FINAL")&gt;0), "", IF($AJ$1&gt;=$K268, IFERROR(BF268-BG268, 0), ""))</f>
        <v/>
      </c>
      <c r="BT268">
        <f t="shared" si="371"/>
        <v>0</v>
      </c>
      <c r="BU268">
        <f t="shared" si="372"/>
        <v>0</v>
      </c>
      <c r="BV268">
        <f>IF(OR(COUNTIF($AV$221:AV268, "LAST")&gt;0, COUNTIF($AV$221:AV268, "FINAL")&gt;0), "", IF($AJ$1&gt;=$K268, AQ268, 0))</f>
        <v>0</v>
      </c>
      <c r="BW268">
        <f t="shared" si="373"/>
        <v>0</v>
      </c>
      <c r="BX268">
        <f t="shared" si="374"/>
        <v>0</v>
      </c>
    </row>
    <row r="269" spans="11:76" x14ac:dyDescent="0.35">
      <c r="K269" s="28">
        <v>449</v>
      </c>
      <c r="M269" s="35">
        <f>AutoScoreboard!M78</f>
        <v>0</v>
      </c>
      <c r="N269" s="35">
        <f>AutoScoreboard!N78</f>
        <v>0</v>
      </c>
      <c r="O269" s="28" t="e">
        <f t="shared" si="406"/>
        <v>#N/A</v>
      </c>
      <c r="P269" s="28" t="e">
        <f t="shared" si="407"/>
        <v>#N/A</v>
      </c>
      <c r="Q269" s="28" t="e">
        <f t="shared" si="375"/>
        <v>#N/A</v>
      </c>
      <c r="R269" s="28" t="e">
        <f t="shared" si="365"/>
        <v>#N/A</v>
      </c>
      <c r="S269" s="28" t="e">
        <f t="shared" si="376"/>
        <v>#N/A</v>
      </c>
      <c r="T269" s="28" t="e">
        <f t="shared" si="377"/>
        <v>#N/A</v>
      </c>
      <c r="U269" s="28" t="e">
        <f t="shared" si="366"/>
        <v>#N/A</v>
      </c>
      <c r="V269" s="28" t="e">
        <f t="shared" si="367"/>
        <v>#N/A</v>
      </c>
      <c r="W269" s="28" t="e">
        <f t="shared" si="368"/>
        <v>#N/A</v>
      </c>
      <c r="X269" s="28" t="e">
        <f t="shared" si="409"/>
        <v>#N/A</v>
      </c>
      <c r="Y269" s="28" t="e">
        <f t="shared" si="369"/>
        <v>#N/A</v>
      </c>
      <c r="Z269" t="e">
        <f>IF(OR(COUNTIF($V$221:V268, "LAST")&gt;0, COUNTIF($V$221:V268, "FINAL")&gt;0), "", IF(Q269=1, IF(U269="SCORE", VLOOKUP(S269, D:E, 2, FALSE), ""), ""))</f>
        <v>#N/A</v>
      </c>
      <c r="AA269" t="e">
        <f>IF(OR(COUNTIF($V$221:V268, "LAST")&gt;0, COUNTIF($V$221:V268, "FINAL")&gt;0), "", IF(Q269=2, IF(U269="SCORE", VLOOKUP(S269, D:F, 3, FALSE), ""), ""))</f>
        <v>#N/A</v>
      </c>
      <c r="AB269" t="e">
        <f>IF(AD269="","", MAX($AB$4:AB268)+1)</f>
        <v>#N/A</v>
      </c>
      <c r="AC269" t="e">
        <f>IF(AE269="","", MAX($AC$4:AC268)+1)</f>
        <v>#N/A</v>
      </c>
      <c r="AD269" t="e">
        <f t="shared" si="378"/>
        <v>#N/A</v>
      </c>
      <c r="AE269" t="e">
        <f t="shared" si="379"/>
        <v>#N/A</v>
      </c>
      <c r="AF269" t="e">
        <f t="shared" si="380"/>
        <v>#N/A</v>
      </c>
      <c r="AG269" t="e">
        <f t="shared" si="381"/>
        <v>#N/A</v>
      </c>
      <c r="AH269">
        <f t="shared" si="382"/>
        <v>0</v>
      </c>
      <c r="AI269">
        <f t="shared" si="370"/>
        <v>710</v>
      </c>
      <c r="AK269" t="str">
        <f t="shared" si="383"/>
        <v xml:space="preserve"> </v>
      </c>
      <c r="AL269" t="str">
        <f t="shared" si="359"/>
        <v xml:space="preserve"> </v>
      </c>
      <c r="AM269" t="str">
        <f t="shared" si="384"/>
        <v xml:space="preserve"> </v>
      </c>
      <c r="AN269" t="str">
        <f t="shared" si="385"/>
        <v xml:space="preserve"> </v>
      </c>
      <c r="AO269" t="str">
        <f t="shared" si="386"/>
        <v xml:space="preserve"> </v>
      </c>
      <c r="AP269" t="str">
        <f t="shared" si="387"/>
        <v xml:space="preserve"> </v>
      </c>
      <c r="AQ269" t="str">
        <f t="shared" si="388"/>
        <v xml:space="preserve"> </v>
      </c>
      <c r="AR269" t="str">
        <f t="shared" si="389"/>
        <v xml:space="preserve"> </v>
      </c>
      <c r="AS269" t="str">
        <f t="shared" si="390"/>
        <v xml:space="preserve"> </v>
      </c>
      <c r="AT269" t="str">
        <f t="shared" si="391"/>
        <v xml:space="preserve"> </v>
      </c>
      <c r="AU269" t="str">
        <f t="shared" si="392"/>
        <v xml:space="preserve"> </v>
      </c>
      <c r="AV269" t="str">
        <f t="shared" si="393"/>
        <v xml:space="preserve"> </v>
      </c>
      <c r="AW269" t="str">
        <f t="shared" si="394"/>
        <v xml:space="preserve"> </v>
      </c>
      <c r="AX269" t="str">
        <f t="shared" si="395"/>
        <v xml:space="preserve"> </v>
      </c>
      <c r="AY269" t="str">
        <f t="shared" si="396"/>
        <v xml:space="preserve"> </v>
      </c>
      <c r="AZ269" t="str">
        <f t="shared" si="397"/>
        <v xml:space="preserve"> </v>
      </c>
      <c r="BA269" t="str">
        <f t="shared" si="398"/>
        <v xml:space="preserve"> </v>
      </c>
      <c r="BB269" t="str">
        <f t="shared" si="399"/>
        <v xml:space="preserve"> </v>
      </c>
      <c r="BC269" t="str">
        <f t="shared" si="400"/>
        <v xml:space="preserve"> </v>
      </c>
      <c r="BD269" t="str">
        <f t="shared" si="401"/>
        <v xml:space="preserve"> </v>
      </c>
      <c r="BE269" t="str">
        <f t="shared" si="402"/>
        <v xml:space="preserve"> </v>
      </c>
      <c r="BF269" t="str">
        <f t="shared" si="403"/>
        <v xml:space="preserve"> </v>
      </c>
      <c r="BG269" t="str">
        <f t="shared" si="404"/>
        <v xml:space="preserve"> </v>
      </c>
      <c r="BH269" t="str">
        <f t="shared" si="405"/>
        <v xml:space="preserve"> </v>
      </c>
      <c r="BI269" t="str">
        <f t="shared" si="408"/>
        <v xml:space="preserve"> </v>
      </c>
      <c r="BN269" t="str">
        <f>IF(OR(COUNTIF($AV$221:AV269, "LAST")&gt;0, COUNTIF($AV$221:AV269, "FINAL")&gt;0), "", IF($AJ$1&gt;=$K269, IFERROR(BF269-BG269, 0), ""))</f>
        <v/>
      </c>
      <c r="BT269">
        <f t="shared" si="371"/>
        <v>0</v>
      </c>
      <c r="BU269">
        <f t="shared" si="372"/>
        <v>0</v>
      </c>
      <c r="BV269">
        <f>IF(OR(COUNTIF($AV$221:AV269, "LAST")&gt;0, COUNTIF($AV$221:AV269, "FINAL")&gt;0), "", IF($AJ$1&gt;=$K269, AQ269, 0))</f>
        <v>0</v>
      </c>
      <c r="BW269">
        <f t="shared" si="373"/>
        <v>0</v>
      </c>
      <c r="BX269">
        <f t="shared" si="374"/>
        <v>0</v>
      </c>
    </row>
    <row r="270" spans="11:76" x14ac:dyDescent="0.35">
      <c r="K270" s="28">
        <v>450</v>
      </c>
      <c r="M270" s="35">
        <f>AutoScoreboard!M79</f>
        <v>0</v>
      </c>
      <c r="N270" s="35">
        <f>AutoScoreboard!N79</f>
        <v>0</v>
      </c>
      <c r="O270" s="28" t="e">
        <f t="shared" si="406"/>
        <v>#N/A</v>
      </c>
      <c r="P270" s="28" t="e">
        <f t="shared" si="407"/>
        <v>#N/A</v>
      </c>
      <c r="Q270" s="28" t="e">
        <f t="shared" si="375"/>
        <v>#N/A</v>
      </c>
      <c r="R270" s="28" t="e">
        <f t="shared" si="365"/>
        <v>#N/A</v>
      </c>
      <c r="S270" s="28" t="e">
        <f t="shared" si="376"/>
        <v>#N/A</v>
      </c>
      <c r="T270" s="28" t="e">
        <f t="shared" si="377"/>
        <v>#N/A</v>
      </c>
      <c r="U270" s="28" t="e">
        <f t="shared" si="366"/>
        <v>#N/A</v>
      </c>
      <c r="V270" s="28" t="e">
        <f t="shared" si="367"/>
        <v>#N/A</v>
      </c>
      <c r="W270" s="28" t="e">
        <f t="shared" si="368"/>
        <v>#N/A</v>
      </c>
      <c r="X270" s="28" t="e">
        <f t="shared" si="409"/>
        <v>#N/A</v>
      </c>
      <c r="Y270" s="28" t="e">
        <f t="shared" si="369"/>
        <v>#N/A</v>
      </c>
      <c r="Z270" t="e">
        <f>IF(OR(COUNTIF($V$221:V269, "LAST")&gt;0, COUNTIF($V$221:V269, "FINAL")&gt;0), "", IF(Q270=1, IF(U270="SCORE", VLOOKUP(S270, D:E, 2, FALSE), ""), ""))</f>
        <v>#N/A</v>
      </c>
      <c r="AA270" t="e">
        <f>IF(OR(COUNTIF($V$221:V269, "LAST")&gt;0, COUNTIF($V$221:V269, "FINAL")&gt;0), "", IF(Q270=2, IF(U270="SCORE", VLOOKUP(S270, D:F, 3, FALSE), ""), ""))</f>
        <v>#N/A</v>
      </c>
      <c r="AB270" t="e">
        <f>IF(AD270="","", MAX($AB$4:AB269)+1)</f>
        <v>#N/A</v>
      </c>
      <c r="AC270" t="e">
        <f>IF(AE270="","", MAX($AC$4:AC269)+1)</f>
        <v>#N/A</v>
      </c>
      <c r="AD270" t="e">
        <f t="shared" si="378"/>
        <v>#N/A</v>
      </c>
      <c r="AE270" t="e">
        <f t="shared" si="379"/>
        <v>#N/A</v>
      </c>
      <c r="AF270" t="e">
        <f t="shared" si="380"/>
        <v>#N/A</v>
      </c>
      <c r="AG270" t="e">
        <f t="shared" si="381"/>
        <v>#N/A</v>
      </c>
      <c r="AH270">
        <f t="shared" si="382"/>
        <v>0</v>
      </c>
      <c r="AI270">
        <f t="shared" si="370"/>
        <v>710</v>
      </c>
      <c r="AK270" t="str">
        <f t="shared" si="383"/>
        <v xml:space="preserve"> </v>
      </c>
      <c r="AL270" t="str">
        <f t="shared" si="359"/>
        <v xml:space="preserve"> </v>
      </c>
      <c r="AM270" t="str">
        <f t="shared" si="384"/>
        <v xml:space="preserve"> </v>
      </c>
      <c r="AN270" t="str">
        <f t="shared" si="385"/>
        <v xml:space="preserve"> </v>
      </c>
      <c r="AO270" t="str">
        <f t="shared" si="386"/>
        <v xml:space="preserve"> </v>
      </c>
      <c r="AP270" t="str">
        <f t="shared" si="387"/>
        <v xml:space="preserve"> </v>
      </c>
      <c r="AQ270" t="str">
        <f t="shared" si="388"/>
        <v xml:space="preserve"> </v>
      </c>
      <c r="AR270" t="str">
        <f t="shared" si="389"/>
        <v xml:space="preserve"> </v>
      </c>
      <c r="AS270" t="str">
        <f t="shared" si="390"/>
        <v xml:space="preserve"> </v>
      </c>
      <c r="AT270" t="str">
        <f t="shared" si="391"/>
        <v xml:space="preserve"> </v>
      </c>
      <c r="AU270" t="str">
        <f t="shared" si="392"/>
        <v xml:space="preserve"> </v>
      </c>
      <c r="AV270" t="str">
        <f t="shared" si="393"/>
        <v xml:space="preserve"> </v>
      </c>
      <c r="AW270" t="str">
        <f t="shared" si="394"/>
        <v xml:space="preserve"> </v>
      </c>
      <c r="AX270" t="str">
        <f t="shared" si="395"/>
        <v xml:space="preserve"> </v>
      </c>
      <c r="AY270" t="str">
        <f t="shared" si="396"/>
        <v xml:space="preserve"> </v>
      </c>
      <c r="AZ270" t="str">
        <f t="shared" si="397"/>
        <v xml:space="preserve"> </v>
      </c>
      <c r="BA270" t="str">
        <f t="shared" si="398"/>
        <v xml:space="preserve"> </v>
      </c>
      <c r="BB270" t="str">
        <f t="shared" si="399"/>
        <v xml:space="preserve"> </v>
      </c>
      <c r="BC270" t="str">
        <f t="shared" si="400"/>
        <v xml:space="preserve"> </v>
      </c>
      <c r="BD270" t="str">
        <f t="shared" si="401"/>
        <v xml:space="preserve"> </v>
      </c>
      <c r="BE270" t="str">
        <f t="shared" si="402"/>
        <v xml:space="preserve"> </v>
      </c>
      <c r="BF270" t="str">
        <f t="shared" si="403"/>
        <v xml:space="preserve"> </v>
      </c>
      <c r="BG270" t="str">
        <f t="shared" si="404"/>
        <v xml:space="preserve"> </v>
      </c>
      <c r="BH270" t="str">
        <f t="shared" si="405"/>
        <v xml:space="preserve"> </v>
      </c>
      <c r="BI270" t="str">
        <f t="shared" si="408"/>
        <v xml:space="preserve"> </v>
      </c>
      <c r="BN270" t="str">
        <f>IF(OR(COUNTIF($AV$221:AV270, "LAST")&gt;0, COUNTIF($AV$221:AV270, "FINAL")&gt;0), "", IF($AJ$1&gt;=$K270, IFERROR(BF270-BG270, 0), ""))</f>
        <v/>
      </c>
      <c r="BT270">
        <f t="shared" si="371"/>
        <v>0</v>
      </c>
      <c r="BU270">
        <f t="shared" si="372"/>
        <v>0</v>
      </c>
      <c r="BV270">
        <f>IF(OR(COUNTIF($AV$221:AV270, "LAST")&gt;0, COUNTIF($AV$221:AV270, "FINAL")&gt;0), "", IF($AJ$1&gt;=$K270, AQ270, 0))</f>
        <v>0</v>
      </c>
      <c r="BW270">
        <f t="shared" si="373"/>
        <v>0</v>
      </c>
      <c r="BX270">
        <f t="shared" si="374"/>
        <v>0</v>
      </c>
    </row>
    <row r="271" spans="11:76" x14ac:dyDescent="0.35">
      <c r="K271" s="28">
        <v>451</v>
      </c>
      <c r="M271" s="35">
        <f>AutoScoreboard!M80</f>
        <v>0</v>
      </c>
      <c r="N271" s="35">
        <f>AutoScoreboard!N80</f>
        <v>0</v>
      </c>
      <c r="O271" s="28" t="e">
        <f t="shared" si="406"/>
        <v>#N/A</v>
      </c>
      <c r="P271" s="28" t="e">
        <f t="shared" si="407"/>
        <v>#N/A</v>
      </c>
      <c r="Q271" s="28" t="e">
        <f t="shared" si="375"/>
        <v>#N/A</v>
      </c>
      <c r="R271" s="28" t="e">
        <f t="shared" si="365"/>
        <v>#N/A</v>
      </c>
      <c r="S271" s="28" t="e">
        <f t="shared" si="376"/>
        <v>#N/A</v>
      </c>
      <c r="T271" s="28" t="e">
        <f t="shared" si="377"/>
        <v>#N/A</v>
      </c>
      <c r="U271" s="28" t="e">
        <f t="shared" si="366"/>
        <v>#N/A</v>
      </c>
      <c r="V271" s="28" t="e">
        <f t="shared" si="367"/>
        <v>#N/A</v>
      </c>
      <c r="W271" s="28" t="e">
        <f t="shared" si="368"/>
        <v>#N/A</v>
      </c>
      <c r="X271" s="28" t="e">
        <f t="shared" si="409"/>
        <v>#N/A</v>
      </c>
      <c r="Y271" s="28" t="e">
        <f t="shared" si="369"/>
        <v>#N/A</v>
      </c>
      <c r="Z271" t="e">
        <f>IF(OR(COUNTIF($V$221:V270, "LAST")&gt;0, COUNTIF($V$221:V270, "FINAL")&gt;0), "", IF(Q271=1, IF(U271="SCORE", VLOOKUP(S271, D:E, 2, FALSE), ""), ""))</f>
        <v>#N/A</v>
      </c>
      <c r="AA271" t="e">
        <f>IF(OR(COUNTIF($V$221:V270, "LAST")&gt;0, COUNTIF($V$221:V270, "FINAL")&gt;0), "", IF(Q271=2, IF(U271="SCORE", VLOOKUP(S271, D:F, 3, FALSE), ""), ""))</f>
        <v>#N/A</v>
      </c>
      <c r="AB271" t="e">
        <f>IF(AD271="","", MAX($AB$4:AB270)+1)</f>
        <v>#N/A</v>
      </c>
      <c r="AC271" t="e">
        <f>IF(AE271="","", MAX($AC$4:AC270)+1)</f>
        <v>#N/A</v>
      </c>
      <c r="AD271" t="e">
        <f t="shared" si="378"/>
        <v>#N/A</v>
      </c>
      <c r="AE271" t="e">
        <f t="shared" si="379"/>
        <v>#N/A</v>
      </c>
      <c r="AF271" t="e">
        <f t="shared" si="380"/>
        <v>#N/A</v>
      </c>
      <c r="AG271" t="e">
        <f t="shared" si="381"/>
        <v>#N/A</v>
      </c>
      <c r="AH271">
        <f t="shared" si="382"/>
        <v>0</v>
      </c>
      <c r="AI271">
        <f t="shared" si="370"/>
        <v>710</v>
      </c>
      <c r="AK271" t="str">
        <f t="shared" si="383"/>
        <v xml:space="preserve"> </v>
      </c>
      <c r="AL271" t="str">
        <f t="shared" si="359"/>
        <v xml:space="preserve"> </v>
      </c>
      <c r="AM271" t="str">
        <f t="shared" si="384"/>
        <v xml:space="preserve"> </v>
      </c>
      <c r="AN271" t="str">
        <f t="shared" si="385"/>
        <v xml:space="preserve"> </v>
      </c>
      <c r="AO271" t="str">
        <f t="shared" si="386"/>
        <v xml:space="preserve"> </v>
      </c>
      <c r="AP271" t="str">
        <f t="shared" si="387"/>
        <v xml:space="preserve"> </v>
      </c>
      <c r="AQ271" t="str">
        <f t="shared" si="388"/>
        <v xml:space="preserve"> </v>
      </c>
      <c r="AR271" t="str">
        <f t="shared" si="389"/>
        <v xml:space="preserve"> </v>
      </c>
      <c r="AS271" t="str">
        <f t="shared" si="390"/>
        <v xml:space="preserve"> </v>
      </c>
      <c r="AT271" t="str">
        <f t="shared" si="391"/>
        <v xml:space="preserve"> </v>
      </c>
      <c r="AU271" t="str">
        <f t="shared" si="392"/>
        <v xml:space="preserve"> </v>
      </c>
      <c r="AV271" t="str">
        <f t="shared" si="393"/>
        <v xml:space="preserve"> </v>
      </c>
      <c r="AW271" t="str">
        <f t="shared" si="394"/>
        <v xml:space="preserve"> </v>
      </c>
      <c r="AX271" t="str">
        <f t="shared" si="395"/>
        <v xml:space="preserve"> </v>
      </c>
      <c r="AY271" t="str">
        <f t="shared" si="396"/>
        <v xml:space="preserve"> </v>
      </c>
      <c r="AZ271" t="str">
        <f t="shared" si="397"/>
        <v xml:space="preserve"> </v>
      </c>
      <c r="BA271" t="str">
        <f t="shared" si="398"/>
        <v xml:space="preserve"> </v>
      </c>
      <c r="BB271" t="str">
        <f t="shared" si="399"/>
        <v xml:space="preserve"> </v>
      </c>
      <c r="BC271" t="str">
        <f t="shared" si="400"/>
        <v xml:space="preserve"> </v>
      </c>
      <c r="BD271" t="str">
        <f t="shared" si="401"/>
        <v xml:space="preserve"> </v>
      </c>
      <c r="BE271" t="str">
        <f t="shared" si="402"/>
        <v xml:space="preserve"> </v>
      </c>
      <c r="BF271" t="str">
        <f t="shared" si="403"/>
        <v xml:space="preserve"> </v>
      </c>
      <c r="BG271" t="str">
        <f t="shared" si="404"/>
        <v xml:space="preserve"> </v>
      </c>
      <c r="BH271" t="str">
        <f t="shared" si="405"/>
        <v xml:space="preserve"> </v>
      </c>
      <c r="BI271" t="str">
        <f t="shared" si="408"/>
        <v xml:space="preserve"> </v>
      </c>
      <c r="BN271" t="str">
        <f>IF(OR(COUNTIF($AV$221:AV271, "LAST")&gt;0, COUNTIF($AV$221:AV271, "FINAL")&gt;0), "", IF($AJ$1&gt;=$K271, IFERROR(BF271-BG271, 0), ""))</f>
        <v/>
      </c>
      <c r="BT271">
        <f t="shared" si="371"/>
        <v>0</v>
      </c>
      <c r="BU271">
        <f t="shared" si="372"/>
        <v>0</v>
      </c>
      <c r="BV271">
        <f>IF(OR(COUNTIF($AV$221:AV271, "LAST")&gt;0, COUNTIF($AV$221:AV271, "FINAL")&gt;0), "", IF($AJ$1&gt;=$K271, AQ271, 0))</f>
        <v>0</v>
      </c>
      <c r="BW271">
        <f t="shared" si="373"/>
        <v>0</v>
      </c>
      <c r="BX271">
        <f t="shared" si="374"/>
        <v>0</v>
      </c>
    </row>
    <row r="272" spans="11:76" x14ac:dyDescent="0.35">
      <c r="K272" s="28">
        <v>452</v>
      </c>
      <c r="M272" s="35">
        <f>AutoScoreboard!M81</f>
        <v>0</v>
      </c>
      <c r="N272" s="35">
        <f>AutoScoreboard!N81</f>
        <v>0</v>
      </c>
      <c r="O272" s="28" t="e">
        <f t="shared" si="406"/>
        <v>#N/A</v>
      </c>
      <c r="P272" s="28" t="e">
        <f t="shared" si="407"/>
        <v>#N/A</v>
      </c>
      <c r="Q272" s="28" t="e">
        <f t="shared" si="375"/>
        <v>#N/A</v>
      </c>
      <c r="R272" s="28" t="e">
        <f t="shared" si="365"/>
        <v>#N/A</v>
      </c>
      <c r="S272" s="28" t="e">
        <f t="shared" si="376"/>
        <v>#N/A</v>
      </c>
      <c r="T272" s="28" t="e">
        <f t="shared" si="377"/>
        <v>#N/A</v>
      </c>
      <c r="U272" s="28" t="e">
        <f t="shared" si="366"/>
        <v>#N/A</v>
      </c>
      <c r="V272" s="28" t="e">
        <f t="shared" si="367"/>
        <v>#N/A</v>
      </c>
      <c r="W272" s="28" t="e">
        <f t="shared" si="368"/>
        <v>#N/A</v>
      </c>
      <c r="X272" s="28" t="e">
        <f t="shared" si="409"/>
        <v>#N/A</v>
      </c>
      <c r="Y272" s="28" t="e">
        <f t="shared" si="369"/>
        <v>#N/A</v>
      </c>
      <c r="Z272" t="e">
        <f>IF(OR(COUNTIF($V$221:V271, "LAST")&gt;0, COUNTIF($V$221:V271, "FINAL")&gt;0), "", IF(Q272=1, IF(U272="SCORE", VLOOKUP(S272, D:E, 2, FALSE), ""), ""))</f>
        <v>#N/A</v>
      </c>
      <c r="AA272" t="e">
        <f>IF(OR(COUNTIF($V$221:V271, "LAST")&gt;0, COUNTIF($V$221:V271, "FINAL")&gt;0), "", IF(Q272=2, IF(U272="SCORE", VLOOKUP(S272, D:F, 3, FALSE), ""), ""))</f>
        <v>#N/A</v>
      </c>
      <c r="AB272" t="e">
        <f>IF(AD272="","", MAX($AB$4:AB271)+1)</f>
        <v>#N/A</v>
      </c>
      <c r="AC272" t="e">
        <f>IF(AE272="","", MAX($AC$4:AC271)+1)</f>
        <v>#N/A</v>
      </c>
      <c r="AD272" t="e">
        <f t="shared" si="378"/>
        <v>#N/A</v>
      </c>
      <c r="AE272" t="e">
        <f t="shared" si="379"/>
        <v>#N/A</v>
      </c>
      <c r="AF272" t="e">
        <f t="shared" si="380"/>
        <v>#N/A</v>
      </c>
      <c r="AG272" t="e">
        <f t="shared" si="381"/>
        <v>#N/A</v>
      </c>
      <c r="AH272">
        <f t="shared" si="382"/>
        <v>0</v>
      </c>
      <c r="AI272">
        <f t="shared" si="370"/>
        <v>710</v>
      </c>
      <c r="AK272" t="str">
        <f t="shared" si="383"/>
        <v xml:space="preserve"> </v>
      </c>
      <c r="AL272" t="str">
        <f t="shared" si="359"/>
        <v xml:space="preserve"> </v>
      </c>
      <c r="AM272" t="str">
        <f t="shared" si="384"/>
        <v xml:space="preserve"> </v>
      </c>
      <c r="AN272" t="str">
        <f t="shared" si="385"/>
        <v xml:space="preserve"> </v>
      </c>
      <c r="AO272" t="str">
        <f t="shared" si="386"/>
        <v xml:space="preserve"> </v>
      </c>
      <c r="AP272" t="str">
        <f t="shared" si="387"/>
        <v xml:space="preserve"> </v>
      </c>
      <c r="AQ272" t="str">
        <f t="shared" si="388"/>
        <v xml:space="preserve"> </v>
      </c>
      <c r="AR272" t="str">
        <f t="shared" si="389"/>
        <v xml:space="preserve"> </v>
      </c>
      <c r="AS272" t="str">
        <f t="shared" si="390"/>
        <v xml:space="preserve"> </v>
      </c>
      <c r="AT272" t="str">
        <f t="shared" si="391"/>
        <v xml:space="preserve"> </v>
      </c>
      <c r="AU272" t="str">
        <f t="shared" si="392"/>
        <v xml:space="preserve"> </v>
      </c>
      <c r="AV272" t="str">
        <f t="shared" si="393"/>
        <v xml:space="preserve"> </v>
      </c>
      <c r="AW272" t="str">
        <f t="shared" si="394"/>
        <v xml:space="preserve"> </v>
      </c>
      <c r="AX272" t="str">
        <f t="shared" si="395"/>
        <v xml:space="preserve"> </v>
      </c>
      <c r="AY272" t="str">
        <f t="shared" si="396"/>
        <v xml:space="preserve"> </v>
      </c>
      <c r="AZ272" t="str">
        <f t="shared" si="397"/>
        <v xml:space="preserve"> </v>
      </c>
      <c r="BA272" t="str">
        <f t="shared" si="398"/>
        <v xml:space="preserve"> </v>
      </c>
      <c r="BB272" t="str">
        <f t="shared" si="399"/>
        <v xml:space="preserve"> </v>
      </c>
      <c r="BC272" t="str">
        <f t="shared" si="400"/>
        <v xml:space="preserve"> </v>
      </c>
      <c r="BD272" t="str">
        <f t="shared" si="401"/>
        <v xml:space="preserve"> </v>
      </c>
      <c r="BE272" t="str">
        <f t="shared" si="402"/>
        <v xml:space="preserve"> </v>
      </c>
      <c r="BF272" t="str">
        <f t="shared" si="403"/>
        <v xml:space="preserve"> </v>
      </c>
      <c r="BG272" t="str">
        <f t="shared" si="404"/>
        <v xml:space="preserve"> </v>
      </c>
      <c r="BH272" t="str">
        <f t="shared" si="405"/>
        <v xml:space="preserve"> </v>
      </c>
      <c r="BI272" t="str">
        <f t="shared" si="408"/>
        <v xml:space="preserve"> </v>
      </c>
      <c r="BN272" t="str">
        <f>IF(OR(COUNTIF($AV$221:AV272, "LAST")&gt;0, COUNTIF($AV$221:AV272, "FINAL")&gt;0), "", IF($AJ$1&gt;=$K272, IFERROR(BF272-BG272, 0), ""))</f>
        <v/>
      </c>
      <c r="BT272">
        <f t="shared" si="371"/>
        <v>0</v>
      </c>
      <c r="BU272">
        <f t="shared" si="372"/>
        <v>0</v>
      </c>
      <c r="BV272">
        <f>IF(OR(COUNTIF($AV$221:AV272, "LAST")&gt;0, COUNTIF($AV$221:AV272, "FINAL")&gt;0), "", IF($AJ$1&gt;=$K272, AQ272, 0))</f>
        <v>0</v>
      </c>
      <c r="BW272">
        <f t="shared" si="373"/>
        <v>0</v>
      </c>
      <c r="BX272">
        <f t="shared" si="374"/>
        <v>0</v>
      </c>
    </row>
    <row r="273" spans="10:76" x14ac:dyDescent="0.35">
      <c r="BK273">
        <f>IFERROR(IFERROR(IF(COUNTIF(AV275:AX353, "FINAL")&gt;0, VLOOKUP("FINAL", AV275:AX353, 3, FALSE)-AX275, VLOOKUP("LAST", AV275:AX353, 3, FALSE)-AX275), MAX(AX275:AX353)-AX275), 0)</f>
        <v>0</v>
      </c>
    </row>
    <row r="274" spans="10:76" x14ac:dyDescent="0.35">
      <c r="J274" t="s">
        <v>3501</v>
      </c>
      <c r="K274" s="28" t="s">
        <v>3477</v>
      </c>
      <c r="L274" s="28" t="s">
        <v>3477</v>
      </c>
      <c r="M274" s="28" t="s">
        <v>3479</v>
      </c>
      <c r="N274" s="28" t="s">
        <v>3480</v>
      </c>
      <c r="O274" s="28" t="s">
        <v>3481</v>
      </c>
      <c r="P274" s="28" t="s">
        <v>39</v>
      </c>
      <c r="Q274" s="28" t="s">
        <v>1796</v>
      </c>
      <c r="R274" s="28" t="s">
        <v>3478</v>
      </c>
      <c r="S274" s="28" t="s">
        <v>3494</v>
      </c>
      <c r="T274" s="28" t="s">
        <v>3495</v>
      </c>
      <c r="U274" s="28" t="s">
        <v>3482</v>
      </c>
      <c r="V274" s="28" t="s">
        <v>3498</v>
      </c>
      <c r="W274" s="28" t="s">
        <v>39</v>
      </c>
      <c r="X274" s="28" t="s">
        <v>3493</v>
      </c>
      <c r="Y274" s="28" t="s">
        <v>3488</v>
      </c>
      <c r="Z274" t="s">
        <v>3484</v>
      </c>
      <c r="AA274" t="s">
        <v>3485</v>
      </c>
      <c r="AD274" t="s">
        <v>3486</v>
      </c>
      <c r="AE274" t="s">
        <v>3487</v>
      </c>
      <c r="AF274" t="s">
        <v>3490</v>
      </c>
      <c r="AG274" t="s">
        <v>3491</v>
      </c>
      <c r="AH274" t="s">
        <v>3489</v>
      </c>
    </row>
    <row r="275" spans="10:76" x14ac:dyDescent="0.35">
      <c r="K275" s="28">
        <v>500</v>
      </c>
      <c r="Q275" s="28">
        <v>2</v>
      </c>
      <c r="R275" s="28" t="s">
        <v>3483</v>
      </c>
      <c r="S275" s="28">
        <v>10</v>
      </c>
      <c r="W275" s="28">
        <v>700</v>
      </c>
      <c r="X275" s="28">
        <f t="shared" ref="X275:X319" si="410">ROUNDDOWN(W275/10, 0)+(IF(AND(COUNTIF(U272:U275, "SCORE")&gt;1, (ROUNDDOWN(W275/10, 0)+IF((ROUNDDOWN(W275/10,0)=(W275/10)), 0, 1))=X273), IF((ROUNDDOWN(W275/10,0)=(W275/10)), 1, 2), IF((ROUNDDOWN(W275/10,0)=(W275/10)), 0, 1)))</f>
        <v>70</v>
      </c>
      <c r="Y275" s="28">
        <f>IF(W275&lt;801, X275, CONCATENATE("80+", X275-80))</f>
        <v>70</v>
      </c>
      <c r="AK275" t="str">
        <f t="shared" ref="AK275:AK306" si="411">IF($AJ$1&gt;=$K275, IF(K275=0, "", K275), " ")</f>
        <v xml:space="preserve"> </v>
      </c>
      <c r="AL275" t="str">
        <f t="shared" ref="AL275" si="412">IF($AJ$1&gt;=$K275, IF(L275=0, "", L275), " ")</f>
        <v xml:space="preserve"> </v>
      </c>
      <c r="AM275" t="str">
        <f t="shared" ref="AM275:AM306" si="413">IF($AJ$1&gt;=$K275, IF(M275=0, "", M275), " ")</f>
        <v xml:space="preserve"> </v>
      </c>
      <c r="AN275" t="str">
        <f t="shared" ref="AN275:AN306" si="414">IF($AJ$1&gt;=$K275, IF(N275=0, "", N275), " ")</f>
        <v xml:space="preserve"> </v>
      </c>
      <c r="AO275" t="str">
        <f t="shared" ref="AO275:AO306" si="415">IF($AJ$1&gt;=$K275, IF(O275=0, "", O275), " ")</f>
        <v xml:space="preserve"> </v>
      </c>
      <c r="AP275" t="str">
        <f t="shared" ref="AP275:AP306" si="416">IF($AJ$1&gt;=$K275, IF(P275=0, "", P275), " ")</f>
        <v xml:space="preserve"> </v>
      </c>
      <c r="AQ275" t="str">
        <f t="shared" ref="AQ275:AQ306" si="417">IF($AJ$1&gt;=$K275, IF(Q275=0, "", Q275), " ")</f>
        <v xml:space="preserve"> </v>
      </c>
      <c r="AR275" t="str">
        <f t="shared" ref="AR275:AR306" si="418">IF($AJ$1&gt;=$K275, IF(R275=0, "", R275), " ")</f>
        <v xml:space="preserve"> </v>
      </c>
      <c r="AS275" t="str">
        <f t="shared" ref="AS275:AS306" si="419">IF($AJ$1&gt;=$K275, IF(S275=0, "", S275), " ")</f>
        <v xml:space="preserve"> </v>
      </c>
      <c r="AT275" t="str">
        <f t="shared" ref="AT275:AT306" si="420">IF($AJ$1&gt;=$K275, IF(T275=0, "", T275), " ")</f>
        <v xml:space="preserve"> </v>
      </c>
      <c r="AU275" t="str">
        <f t="shared" ref="AU275:AU306" si="421">IF($AJ$1&gt;=$K275, IF(U275=0, "", U275), " ")</f>
        <v xml:space="preserve"> </v>
      </c>
      <c r="AV275" t="str">
        <f t="shared" ref="AV275:AV306" si="422">IF($AJ$1&gt;=$K275, IF(V275=0, "", V275), " ")</f>
        <v xml:space="preserve"> </v>
      </c>
      <c r="AW275" t="str">
        <f t="shared" ref="AW275:AW306" si="423">IF($AJ$1&gt;=$K275, IF(W275=0, "", W275), " ")</f>
        <v xml:space="preserve"> </v>
      </c>
      <c r="AX275" t="str">
        <f t="shared" ref="AX275:AX306" si="424">IF($AJ$1&gt;=$K275, IF(X275=0, "", X275), " ")</f>
        <v xml:space="preserve"> </v>
      </c>
      <c r="AY275" t="str">
        <f t="shared" ref="AY275:AY306" si="425">IF($AJ$1&gt;=$K275, IF(Y275=0, "", Y275), " ")</f>
        <v xml:space="preserve"> </v>
      </c>
      <c r="AZ275" t="str">
        <f t="shared" ref="AZ275:AZ306" si="426">IF($AJ$1&gt;=$K275, IF(Z275=0, "", Z275), " ")</f>
        <v xml:space="preserve"> </v>
      </c>
      <c r="BA275" t="str">
        <f t="shared" ref="BA275:BA306" si="427">IF($AJ$1&gt;=$K275, IF(AA275=0, "", AA275), " ")</f>
        <v xml:space="preserve"> </v>
      </c>
      <c r="BB275" t="str">
        <f t="shared" ref="BB275:BB306" si="428">IF($AJ$1&gt;=$K275, IF(AB275=0, "", AB275), " ")</f>
        <v xml:space="preserve"> </v>
      </c>
      <c r="BC275" t="str">
        <f t="shared" ref="BC275:BC306" si="429">IF($AJ$1&gt;=$K275, IF(AC275=0, "", AC275), " ")</f>
        <v xml:space="preserve"> </v>
      </c>
      <c r="BD275" t="str">
        <f t="shared" ref="BD275:BD306" si="430">IF($AJ$1&gt;=$K275, IF(AD275=0, "", AD275), " ")</f>
        <v xml:space="preserve"> </v>
      </c>
      <c r="BE275" t="str">
        <f t="shared" ref="BE275:BE306" si="431">IF($AJ$1&gt;=$K275, IF(AE275=0, "", AE275), " ")</f>
        <v xml:space="preserve"> </v>
      </c>
      <c r="BF275" t="str">
        <f t="shared" ref="BF275:BF306" si="432">IF($AJ$1&gt;=$K275, IF(AF275=0, "", AF275), " ")</f>
        <v xml:space="preserve"> </v>
      </c>
      <c r="BG275" t="str">
        <f t="shared" ref="BG275:BG306" si="433">IF($AJ$1&gt;=$K275, IF(AG275=0, "", AG275), " ")</f>
        <v xml:space="preserve"> </v>
      </c>
      <c r="BH275" t="str">
        <f t="shared" ref="BH275:BH306" si="434">IF($AJ$1&gt;=$K275, IF(AH275=0, "", AH275), " ")</f>
        <v xml:space="preserve"> </v>
      </c>
    </row>
    <row r="276" spans="10:76" x14ac:dyDescent="0.35">
      <c r="K276" s="28">
        <v>501</v>
      </c>
      <c r="M276" s="35">
        <f>AutoScoreboard!O30</f>
        <v>0</v>
      </c>
      <c r="N276" s="35">
        <f>AutoScoreboard!P30</f>
        <v>0</v>
      </c>
      <c r="O276" s="28" t="e">
        <f t="shared" ref="O276:O307" si="435">VLOOKUP(M276, A:B, 2, FALSE)</f>
        <v>#N/A</v>
      </c>
      <c r="P276" s="28" t="e">
        <f t="shared" ref="P276:P307" si="436">VLOOKUP(N276, A:B, 2, FALSE)</f>
        <v>#N/A</v>
      </c>
      <c r="Q276" s="28">
        <v>2</v>
      </c>
      <c r="R276" s="28" t="str">
        <f>IF(OR(R275="START", U275="SCORE"), "KO", "")</f>
        <v>KO</v>
      </c>
      <c r="S276" s="28">
        <v>10</v>
      </c>
      <c r="T276" s="28" t="e">
        <f>IF(Q276=1, IF(AND(R276="KO", (S276+O276)&gt;18), 15, S276+O276), IF(AND(R276="KO", (S276-O276)&lt;2), 5, S276-O276))</f>
        <v>#N/A</v>
      </c>
      <c r="U276" s="28" t="e">
        <f>IF(ISBLANK(T276), "", IF(OR(T276&lt;2, T276&gt;18), "SCORE", ""))</f>
        <v>#N/A</v>
      </c>
      <c r="V276" s="28" t="e">
        <f>IF(AND(W275&gt;AI276, U275&lt;&gt;"SCORE", U276&lt;&gt;"SCORE", Q276=IF(AF276&gt;AG276, 2, IF(AG276&gt;AF276, 1, Q276))), IF(AF276&lt;&gt;AG276, "FINAL", "LAST"), "")</f>
        <v>#N/A</v>
      </c>
      <c r="W276" s="28" t="e">
        <f>W275+P276</f>
        <v>#N/A</v>
      </c>
      <c r="X276" s="28" t="e">
        <f t="shared" si="410"/>
        <v>#N/A</v>
      </c>
      <c r="Y276" s="28" t="e">
        <f t="shared" ref="Y276:Y327" si="437">IF(W276&lt;801, X276, CONCATENATE("80+", X276-80))</f>
        <v>#N/A</v>
      </c>
      <c r="AB276" t="str">
        <f>IF(AD276="","", MAX($AB$4:AB275)+1)</f>
        <v/>
      </c>
      <c r="AC276" t="str">
        <f>IF(AE276="","", MAX($AC$4:AC275)+1)</f>
        <v/>
      </c>
      <c r="AF276" t="e">
        <f>IF(Z276&lt;&gt;"", Z276, 0)+AF272+IFERROR(VLOOKUP(AB276, $G$1:$I$24, 2, FALSE), 0)</f>
        <v>#N/A</v>
      </c>
      <c r="AG276" t="e">
        <f>IF(AA276&lt;&gt;"", AA276, 0)+AG272+IFERROR(VLOOKUP(AC276, $G$1:$I$24, 3, FALSE), 0)</f>
        <v>#N/A</v>
      </c>
      <c r="AH276">
        <v>0</v>
      </c>
      <c r="AI276">
        <f>800+((AH276+1)*10)</f>
        <v>810</v>
      </c>
      <c r="AK276" t="str">
        <f t="shared" si="411"/>
        <v xml:space="preserve"> </v>
      </c>
      <c r="AL276" t="str">
        <f t="shared" ref="AL276:AL327" si="438">IF($AJ$1&gt;=$K276, IF(L276=0, "", L276), " ")</f>
        <v xml:space="preserve"> </v>
      </c>
      <c r="AM276" t="str">
        <f t="shared" si="413"/>
        <v xml:space="preserve"> </v>
      </c>
      <c r="AN276" t="str">
        <f t="shared" si="414"/>
        <v xml:space="preserve"> </v>
      </c>
      <c r="AO276" t="str">
        <f t="shared" si="415"/>
        <v xml:space="preserve"> </v>
      </c>
      <c r="AP276" t="str">
        <f t="shared" si="416"/>
        <v xml:space="preserve"> </v>
      </c>
      <c r="AQ276" t="str">
        <f t="shared" si="417"/>
        <v xml:space="preserve"> </v>
      </c>
      <c r="AR276" t="str">
        <f t="shared" si="418"/>
        <v xml:space="preserve"> </v>
      </c>
      <c r="AS276" t="str">
        <f t="shared" si="419"/>
        <v xml:space="preserve"> </v>
      </c>
      <c r="AT276" t="str">
        <f t="shared" si="420"/>
        <v xml:space="preserve"> </v>
      </c>
      <c r="AU276" t="str">
        <f t="shared" si="421"/>
        <v xml:space="preserve"> </v>
      </c>
      <c r="AV276" t="str">
        <f t="shared" si="422"/>
        <v xml:space="preserve"> </v>
      </c>
      <c r="AW276" t="str">
        <f t="shared" si="423"/>
        <v xml:space="preserve"> </v>
      </c>
      <c r="AX276" t="str">
        <f t="shared" si="424"/>
        <v xml:space="preserve"> </v>
      </c>
      <c r="AY276" t="str">
        <f t="shared" si="425"/>
        <v xml:space="preserve"> </v>
      </c>
      <c r="AZ276" t="str">
        <f t="shared" si="426"/>
        <v xml:space="preserve"> </v>
      </c>
      <c r="BA276" t="str">
        <f t="shared" si="427"/>
        <v xml:space="preserve"> </v>
      </c>
      <c r="BB276" t="str">
        <f t="shared" si="428"/>
        <v xml:space="preserve"> </v>
      </c>
      <c r="BC276" t="str">
        <f t="shared" si="429"/>
        <v xml:space="preserve"> </v>
      </c>
      <c r="BD276" t="str">
        <f t="shared" si="430"/>
        <v xml:space="preserve"> </v>
      </c>
      <c r="BE276" t="str">
        <f t="shared" si="431"/>
        <v xml:space="preserve"> </v>
      </c>
      <c r="BF276" t="str">
        <f t="shared" si="432"/>
        <v xml:space="preserve"> </v>
      </c>
      <c r="BG276" t="str">
        <f t="shared" si="433"/>
        <v xml:space="preserve"> </v>
      </c>
      <c r="BH276" t="str">
        <f t="shared" si="434"/>
        <v xml:space="preserve"> </v>
      </c>
      <c r="BI276" t="str">
        <f t="shared" ref="BI276:BI307" si="439">IF($AJ$1&gt;=$K276, IF(AI276=0, "", AI276), " ")</f>
        <v xml:space="preserve"> </v>
      </c>
      <c r="BN276" t="str">
        <f>IF(OR(COUNTIF($AV$276:AV276, "LAST")&gt;0, COUNTIF($AV$276:AV276, "FINAL")&gt;0), "", IF($AJ$1&gt;=$K276, IFERROR(BF276-BG276, 0), ""))</f>
        <v/>
      </c>
      <c r="BT276">
        <f t="shared" ref="BT276" si="440">IF(BV276=1, AO276, 0)</f>
        <v>0</v>
      </c>
      <c r="BU276">
        <f t="shared" ref="BU276" si="441">IF(BV276=1, AP276, 0)</f>
        <v>0</v>
      </c>
      <c r="BV276">
        <f>IF(OR(COUNTIF($AV$276:AV276, "LAST")&gt;0, COUNTIF($AV$276:AV276, "FINAL")&gt;0), "", IF($AJ$1&gt;=$K276, AQ276, 0))</f>
        <v>0</v>
      </c>
      <c r="BW276">
        <f t="shared" ref="BW276" si="442">IF(BV276=2, AO276, 0)</f>
        <v>0</v>
      </c>
      <c r="BX276">
        <f t="shared" ref="BX276" si="443">IF(BV276=2, AP276, 0)</f>
        <v>0</v>
      </c>
    </row>
    <row r="277" spans="10:76" x14ac:dyDescent="0.35">
      <c r="K277" s="28">
        <v>502</v>
      </c>
      <c r="M277" s="35">
        <f>AutoScoreboard!O31</f>
        <v>0</v>
      </c>
      <c r="N277" s="35">
        <f>AutoScoreboard!P31</f>
        <v>0</v>
      </c>
      <c r="O277" s="28" t="e">
        <f t="shared" si="435"/>
        <v>#N/A</v>
      </c>
      <c r="P277" s="28" t="e">
        <f t="shared" si="436"/>
        <v>#N/A</v>
      </c>
      <c r="Q277" s="28" t="e">
        <f>IF(U276="SCORE", Q276, IF(Q276=1, 2, 1))</f>
        <v>#N/A</v>
      </c>
      <c r="R277" s="28" t="e">
        <f t="shared" ref="R277:R327" si="444">IF(OR(R276="START", U276="SCORE"), "KO", "")</f>
        <v>#N/A</v>
      </c>
      <c r="S277" s="28" t="e">
        <f>IF(U276="SCORE", 10, T276)</f>
        <v>#N/A</v>
      </c>
      <c r="T277" s="28" t="e">
        <f>IF(Q277=1, IF(AND(R277="KO", (S277+O277)&gt;18), 15, S277+O277), IF(AND(R277="KO", (S277-O277)&lt;2), 5, S277-O277))</f>
        <v>#N/A</v>
      </c>
      <c r="U277" s="28" t="e">
        <f t="shared" ref="U277:U327" si="445">IF(ISBLANK(T277), "", IF(OR(T277&lt;2, T277&gt;18), "SCORE", ""))</f>
        <v>#N/A</v>
      </c>
      <c r="V277" s="28" t="e">
        <f t="shared" ref="V277:V327" si="446">IF(AND(W276&gt;AI277, U276&lt;&gt;"SCORE", U277&lt;&gt;"SCORE", Q277=IF(AF277&gt;AG277, 2, IF(AG277&gt;AF277, 1, Q277))), IF(AF277&lt;&gt;AG277, "FINAL", "LAST"), "")</f>
        <v>#N/A</v>
      </c>
      <c r="W277" s="28" t="e">
        <f t="shared" ref="W277:W327" si="447">W276+P277</f>
        <v>#N/A</v>
      </c>
      <c r="X277" s="28" t="e">
        <f t="shared" si="410"/>
        <v>#N/A</v>
      </c>
      <c r="Y277" s="28" t="e">
        <f t="shared" si="437"/>
        <v>#N/A</v>
      </c>
      <c r="Z277" t="e">
        <f>IF(OR(COUNTIF($V$276:V276, "LAST")&gt;0, COUNTIF($V$276:V276, "FINAL")&gt;0), "", IF(Q277=1, IF(U277="SCORE", VLOOKUP(S277, D:E, 2, FALSE), ""), ""))</f>
        <v>#N/A</v>
      </c>
      <c r="AA277" t="e">
        <f>IF(OR(COUNTIF($V$276:V276, "LAST")&gt;0, COUNTIF($V$276:V276, "FINAL")&gt;0), "", IF(Q277=2, IF(U277="SCORE", VLOOKUP(S277, D:F, 3, FALSE), ""), ""))</f>
        <v>#N/A</v>
      </c>
      <c r="AB277" t="e">
        <f>IF(AD277="","", MAX($AB$4:AB276)+1)</f>
        <v>#N/A</v>
      </c>
      <c r="AC277" t="e">
        <f>IF(AE277="","", MAX($AC$4:AC276)+1)</f>
        <v>#N/A</v>
      </c>
      <c r="AD277" t="e">
        <f>IF(Z277="", "", CONCATENATE(Z277, "*", Y277, IF(AND(Q277=1, S277=4, R276="KO"), "$", IF(AND(Q277=2, S277=16, R276="KO"), "$", IF(AND(Q277=1, S277=5, R276="KO"), "#", IF(AND(Q277=2, S277=15, R276="KO"), "#", IF(O277=15, "!", "")))))))</f>
        <v>#N/A</v>
      </c>
      <c r="AE277" t="e">
        <f>IF(AA277="", "", CONCATENATE(AA277, "*", Y277, IF(AND(Q277=1, S277=4, R276="KO"), "$", IF(AND(Q277=2, S277=16, R276="KO"), "$", IF(AND(Q277=1, S277=5, R276="KO"), "#", IF(AND(Q277=2, S277=15, R276="KO"), "#", IF(O277=15, "!", "")))))))</f>
        <v>#N/A</v>
      </c>
      <c r="AF277" t="e">
        <f>IF(Z277&lt;&gt;"", Z277, 0)+AF276+IFERROR(VLOOKUP(AB277, $G$1:$I$24, 2, FALSE), 0)</f>
        <v>#N/A</v>
      </c>
      <c r="AG277" t="e">
        <f>IF(AA277&lt;&gt;"", AA277, 0)+AG276+IFERROR(VLOOKUP(AC277, $G$1:$I$24, 3, FALSE), 0)</f>
        <v>#N/A</v>
      </c>
      <c r="AH277">
        <f>COUNTIFS(U277, "SCORE", W277, "&lt;501")+((COUNTIFS(U277, "SCORE", W277, "&gt;500"))/2)+AH276</f>
        <v>0</v>
      </c>
      <c r="AI277">
        <f t="shared" ref="AI277:AI327" si="448">800+((AH277+1)*10)</f>
        <v>810</v>
      </c>
      <c r="AK277" t="str">
        <f t="shared" si="411"/>
        <v xml:space="preserve"> </v>
      </c>
      <c r="AL277" t="str">
        <f t="shared" si="438"/>
        <v xml:space="preserve"> </v>
      </c>
      <c r="AM277" t="str">
        <f t="shared" si="413"/>
        <v xml:space="preserve"> </v>
      </c>
      <c r="AN277" t="str">
        <f t="shared" si="414"/>
        <v xml:space="preserve"> </v>
      </c>
      <c r="AO277" t="str">
        <f t="shared" si="415"/>
        <v xml:space="preserve"> </v>
      </c>
      <c r="AP277" t="str">
        <f t="shared" si="416"/>
        <v xml:space="preserve"> </v>
      </c>
      <c r="AQ277" t="str">
        <f t="shared" si="417"/>
        <v xml:space="preserve"> </v>
      </c>
      <c r="AR277" t="str">
        <f t="shared" si="418"/>
        <v xml:space="preserve"> </v>
      </c>
      <c r="AS277" t="str">
        <f t="shared" si="419"/>
        <v xml:space="preserve"> </v>
      </c>
      <c r="AT277" t="str">
        <f t="shared" si="420"/>
        <v xml:space="preserve"> </v>
      </c>
      <c r="AU277" t="str">
        <f t="shared" si="421"/>
        <v xml:space="preserve"> </v>
      </c>
      <c r="AV277" t="str">
        <f t="shared" si="422"/>
        <v xml:space="preserve"> </v>
      </c>
      <c r="AW277" t="str">
        <f t="shared" si="423"/>
        <v xml:space="preserve"> </v>
      </c>
      <c r="AX277" t="str">
        <f t="shared" si="424"/>
        <v xml:space="preserve"> </v>
      </c>
      <c r="AY277" t="str">
        <f t="shared" si="425"/>
        <v xml:space="preserve"> </v>
      </c>
      <c r="AZ277" t="str">
        <f t="shared" si="426"/>
        <v xml:space="preserve"> </v>
      </c>
      <c r="BA277" t="str">
        <f t="shared" si="427"/>
        <v xml:space="preserve"> </v>
      </c>
      <c r="BB277" t="str">
        <f t="shared" si="428"/>
        <v xml:space="preserve"> </v>
      </c>
      <c r="BC277" t="str">
        <f t="shared" si="429"/>
        <v xml:space="preserve"> </v>
      </c>
      <c r="BD277" t="str">
        <f t="shared" si="430"/>
        <v xml:space="preserve"> </v>
      </c>
      <c r="BE277" t="str">
        <f t="shared" si="431"/>
        <v xml:space="preserve"> </v>
      </c>
      <c r="BF277" t="str">
        <f t="shared" si="432"/>
        <v xml:space="preserve"> </v>
      </c>
      <c r="BG277" t="str">
        <f t="shared" si="433"/>
        <v xml:space="preserve"> </v>
      </c>
      <c r="BH277" t="str">
        <f t="shared" si="434"/>
        <v xml:space="preserve"> </v>
      </c>
      <c r="BI277" t="str">
        <f t="shared" si="439"/>
        <v xml:space="preserve"> </v>
      </c>
      <c r="BN277" t="str">
        <f>IF(OR(COUNTIF($AV$276:AV277, "LAST")&gt;0, COUNTIF($AV$276:AV277, "FINAL")&gt;0), "", IF($AJ$1&gt;=$K277, IFERROR(BF277-BG277, 0), ""))</f>
        <v/>
      </c>
      <c r="BT277">
        <f t="shared" ref="BT277:BT327" si="449">IF(BV277=1, AO277, 0)</f>
        <v>0</v>
      </c>
      <c r="BU277">
        <f t="shared" ref="BU277:BU327" si="450">IF(BV277=1, AP277, 0)</f>
        <v>0</v>
      </c>
      <c r="BV277">
        <f>IF(OR(COUNTIF($AV$276:AV277, "LAST")&gt;0, COUNTIF($AV$276:AV277, "FINAL")&gt;0), "", IF($AJ$1&gt;=$K277, AQ277, 0))</f>
        <v>0</v>
      </c>
      <c r="BW277">
        <f t="shared" ref="BW277:BW327" si="451">IF(BV277=2, AO277, 0)</f>
        <v>0</v>
      </c>
      <c r="BX277">
        <f t="shared" ref="BX277:BX327" si="452">IF(BV277=2, AP277, 0)</f>
        <v>0</v>
      </c>
    </row>
    <row r="278" spans="10:76" x14ac:dyDescent="0.35">
      <c r="K278" s="28">
        <v>503</v>
      </c>
      <c r="M278" s="35">
        <f>AutoScoreboard!O32</f>
        <v>0</v>
      </c>
      <c r="N278" s="35">
        <f>AutoScoreboard!P32</f>
        <v>0</v>
      </c>
      <c r="O278" s="28" t="e">
        <f t="shared" si="435"/>
        <v>#N/A</v>
      </c>
      <c r="P278" s="28" t="e">
        <f t="shared" si="436"/>
        <v>#N/A</v>
      </c>
      <c r="Q278" s="28" t="e">
        <f t="shared" ref="Q278:Q327" si="453">IF(U277="SCORE", Q277, IF(Q277=1, 2, 1))</f>
        <v>#N/A</v>
      </c>
      <c r="R278" s="28" t="e">
        <f t="shared" si="444"/>
        <v>#N/A</v>
      </c>
      <c r="S278" s="28" t="e">
        <f t="shared" ref="S278:S327" si="454">IF(U277="SCORE", 10, T277)</f>
        <v>#N/A</v>
      </c>
      <c r="T278" s="28" t="e">
        <f t="shared" ref="T278:T327" si="455">IF(Q278=1, IF(AND(R278="KO", (S278+O278)&gt;18), 15, S278+O278), IF(AND(R278="KO", (S278-O278)&lt;2), 5, S278-O278))</f>
        <v>#N/A</v>
      </c>
      <c r="U278" s="28" t="e">
        <f t="shared" si="445"/>
        <v>#N/A</v>
      </c>
      <c r="V278" s="28" t="e">
        <f t="shared" si="446"/>
        <v>#N/A</v>
      </c>
      <c r="W278" s="28" t="e">
        <f t="shared" si="447"/>
        <v>#N/A</v>
      </c>
      <c r="X278" s="28" t="e">
        <f t="shared" si="410"/>
        <v>#N/A</v>
      </c>
      <c r="Y278" s="28" t="e">
        <f t="shared" si="437"/>
        <v>#N/A</v>
      </c>
      <c r="Z278" t="e">
        <f>IF(OR(COUNTIF($V$276:V277, "LAST")&gt;0, COUNTIF($V$276:V277, "FINAL")&gt;0), "", IF(Q278=1, IF(U278="SCORE", VLOOKUP(S278, D:E, 2, FALSE), ""), ""))</f>
        <v>#N/A</v>
      </c>
      <c r="AA278" t="e">
        <f>IF(OR(COUNTIF($V$276:V277, "LAST")&gt;0, COUNTIF($V$276:V277, "FINAL")&gt;0), "", IF(Q278=2, IF(U278="SCORE", VLOOKUP(S278, D:F, 3, FALSE), ""), ""))</f>
        <v>#N/A</v>
      </c>
      <c r="AB278" t="e">
        <f>IF(AD278="","", MAX($AB$4:AB277)+1)</f>
        <v>#N/A</v>
      </c>
      <c r="AC278" t="e">
        <f>IF(AE278="","", MAX($AC$4:AC277)+1)</f>
        <v>#N/A</v>
      </c>
      <c r="AD278" t="e">
        <f t="shared" ref="AD278:AD327" si="456">IF(Z278="", "", CONCATENATE(Z278, "*", Y278, IF(AND(Q278=1, S278=4, R277="KO"), "$", IF(AND(Q278=2, S278=16, R277="KO"), "$", IF(AND(Q278=1, S278=5, R277="KO"), "#", IF(AND(Q278=2, S278=15, R277="KO"), "#", IF(O278=15, "!", "")))))))</f>
        <v>#N/A</v>
      </c>
      <c r="AE278" t="e">
        <f t="shared" ref="AE278:AE327" si="457">IF(AA278="", "", CONCATENATE(AA278, "*", Y278, IF(AND(Q278=1, S278=4, R277="KO"), "$", IF(AND(Q278=2, S278=16, R277="KO"), "$", IF(AND(Q278=1, S278=5, R277="KO"), "#", IF(AND(Q278=2, S278=15, R277="KO"), "#", IF(O278=15, "!", "")))))))</f>
        <v>#N/A</v>
      </c>
      <c r="AF278" t="e">
        <f t="shared" ref="AF278:AF327" si="458">IF(Z278&lt;&gt;"", Z278, 0)+AF277+IFERROR(VLOOKUP(AB278, $G$1:$I$24, 2, FALSE), 0)</f>
        <v>#N/A</v>
      </c>
      <c r="AG278" t="e">
        <f t="shared" ref="AG278:AG327" si="459">IF(AA278&lt;&gt;"", AA278, 0)+AG277+IFERROR(VLOOKUP(AC278, $G$1:$I$24, 3, FALSE), 0)</f>
        <v>#N/A</v>
      </c>
      <c r="AH278">
        <f t="shared" ref="AH278:AH327" si="460">COUNTIFS(U278, "SCORE", W278, "&lt;501")+((COUNTIFS(U278, "SCORE", W278, "&gt;500"))/2)+AH277</f>
        <v>0</v>
      </c>
      <c r="AI278">
        <f t="shared" si="448"/>
        <v>810</v>
      </c>
      <c r="AK278" t="str">
        <f t="shared" si="411"/>
        <v xml:space="preserve"> </v>
      </c>
      <c r="AL278" t="str">
        <f t="shared" si="438"/>
        <v xml:space="preserve"> </v>
      </c>
      <c r="AM278" t="str">
        <f t="shared" si="413"/>
        <v xml:space="preserve"> </v>
      </c>
      <c r="AN278" t="str">
        <f t="shared" si="414"/>
        <v xml:space="preserve"> </v>
      </c>
      <c r="AO278" t="str">
        <f t="shared" si="415"/>
        <v xml:space="preserve"> </v>
      </c>
      <c r="AP278" t="str">
        <f t="shared" si="416"/>
        <v xml:space="preserve"> </v>
      </c>
      <c r="AQ278" t="str">
        <f t="shared" si="417"/>
        <v xml:space="preserve"> </v>
      </c>
      <c r="AR278" t="str">
        <f t="shared" si="418"/>
        <v xml:space="preserve"> </v>
      </c>
      <c r="AS278" t="str">
        <f t="shared" si="419"/>
        <v xml:space="preserve"> </v>
      </c>
      <c r="AT278" t="str">
        <f t="shared" si="420"/>
        <v xml:space="preserve"> </v>
      </c>
      <c r="AU278" t="str">
        <f t="shared" si="421"/>
        <v xml:space="preserve"> </v>
      </c>
      <c r="AV278" t="str">
        <f t="shared" si="422"/>
        <v xml:space="preserve"> </v>
      </c>
      <c r="AW278" t="str">
        <f t="shared" si="423"/>
        <v xml:space="preserve"> </v>
      </c>
      <c r="AX278" t="str">
        <f t="shared" si="424"/>
        <v xml:space="preserve"> </v>
      </c>
      <c r="AY278" t="str">
        <f t="shared" si="425"/>
        <v xml:space="preserve"> </v>
      </c>
      <c r="AZ278" t="str">
        <f t="shared" si="426"/>
        <v xml:space="preserve"> </v>
      </c>
      <c r="BA278" t="str">
        <f t="shared" si="427"/>
        <v xml:space="preserve"> </v>
      </c>
      <c r="BB278" t="str">
        <f t="shared" si="428"/>
        <v xml:space="preserve"> </v>
      </c>
      <c r="BC278" t="str">
        <f t="shared" si="429"/>
        <v xml:space="preserve"> </v>
      </c>
      <c r="BD278" t="str">
        <f t="shared" si="430"/>
        <v xml:space="preserve"> </v>
      </c>
      <c r="BE278" t="str">
        <f t="shared" si="431"/>
        <v xml:space="preserve"> </v>
      </c>
      <c r="BF278" t="str">
        <f t="shared" si="432"/>
        <v xml:space="preserve"> </v>
      </c>
      <c r="BG278" t="str">
        <f t="shared" si="433"/>
        <v xml:space="preserve"> </v>
      </c>
      <c r="BH278" t="str">
        <f t="shared" si="434"/>
        <v xml:space="preserve"> </v>
      </c>
      <c r="BI278" t="str">
        <f t="shared" si="439"/>
        <v xml:space="preserve"> </v>
      </c>
      <c r="BN278" t="str">
        <f>IF(OR(COUNTIF($AV$276:AV278, "LAST")&gt;0, COUNTIF($AV$276:AV278, "FINAL")&gt;0), "", IF($AJ$1&gt;=$K278, IFERROR(BF278-BG278, 0), ""))</f>
        <v/>
      </c>
      <c r="BT278">
        <f t="shared" si="449"/>
        <v>0</v>
      </c>
      <c r="BU278">
        <f t="shared" si="450"/>
        <v>0</v>
      </c>
      <c r="BV278">
        <f>IF(OR(COUNTIF($AV$276:AV278, "LAST")&gt;0, COUNTIF($AV$276:AV278, "FINAL")&gt;0), "", IF($AJ$1&gt;=$K278, AQ278, 0))</f>
        <v>0</v>
      </c>
      <c r="BW278">
        <f t="shared" si="451"/>
        <v>0</v>
      </c>
      <c r="BX278">
        <f t="shared" si="452"/>
        <v>0</v>
      </c>
    </row>
    <row r="279" spans="10:76" x14ac:dyDescent="0.35">
      <c r="K279" s="28">
        <v>504</v>
      </c>
      <c r="M279" s="35">
        <f>AutoScoreboard!O33</f>
        <v>0</v>
      </c>
      <c r="N279" s="35">
        <f>AutoScoreboard!P33</f>
        <v>0</v>
      </c>
      <c r="O279" s="28" t="e">
        <f t="shared" si="435"/>
        <v>#N/A</v>
      </c>
      <c r="P279" s="28" t="e">
        <f t="shared" si="436"/>
        <v>#N/A</v>
      </c>
      <c r="Q279" s="28" t="e">
        <f t="shared" si="453"/>
        <v>#N/A</v>
      </c>
      <c r="R279" s="28" t="e">
        <f t="shared" si="444"/>
        <v>#N/A</v>
      </c>
      <c r="S279" s="28" t="e">
        <f t="shared" si="454"/>
        <v>#N/A</v>
      </c>
      <c r="T279" s="28" t="e">
        <f t="shared" si="455"/>
        <v>#N/A</v>
      </c>
      <c r="U279" s="28" t="e">
        <f t="shared" si="445"/>
        <v>#N/A</v>
      </c>
      <c r="V279" s="28" t="e">
        <f t="shared" si="446"/>
        <v>#N/A</v>
      </c>
      <c r="W279" s="28" t="e">
        <f t="shared" si="447"/>
        <v>#N/A</v>
      </c>
      <c r="X279" s="28" t="e">
        <f t="shared" si="410"/>
        <v>#N/A</v>
      </c>
      <c r="Y279" s="28" t="e">
        <f t="shared" si="437"/>
        <v>#N/A</v>
      </c>
      <c r="Z279" t="e">
        <f>IF(OR(COUNTIF($V$276:V278, "LAST")&gt;0, COUNTIF($V$276:V278, "FINAL")&gt;0), "", IF(Q279=1, IF(U279="SCORE", VLOOKUP(S279, D:E, 2, FALSE), ""), ""))</f>
        <v>#N/A</v>
      </c>
      <c r="AA279" t="e">
        <f>IF(OR(COUNTIF($V$276:V278, "LAST")&gt;0, COUNTIF($V$276:V278, "FINAL")&gt;0), "", IF(Q279=2, IF(U279="SCORE", VLOOKUP(S279, D:F, 3, FALSE), ""), ""))</f>
        <v>#N/A</v>
      </c>
      <c r="AB279" t="e">
        <f>IF(AD279="","", MAX($AB$4:AB278)+1)</f>
        <v>#N/A</v>
      </c>
      <c r="AC279" t="e">
        <f>IF(AE279="","", MAX($AC$4:AC278)+1)</f>
        <v>#N/A</v>
      </c>
      <c r="AD279" t="e">
        <f t="shared" si="456"/>
        <v>#N/A</v>
      </c>
      <c r="AE279" t="e">
        <f t="shared" si="457"/>
        <v>#N/A</v>
      </c>
      <c r="AF279" t="e">
        <f t="shared" si="458"/>
        <v>#N/A</v>
      </c>
      <c r="AG279" t="e">
        <f t="shared" si="459"/>
        <v>#N/A</v>
      </c>
      <c r="AH279">
        <f t="shared" si="460"/>
        <v>0</v>
      </c>
      <c r="AI279">
        <f t="shared" si="448"/>
        <v>810</v>
      </c>
      <c r="AK279" t="str">
        <f t="shared" si="411"/>
        <v xml:space="preserve"> </v>
      </c>
      <c r="AL279" t="str">
        <f t="shared" si="438"/>
        <v xml:space="preserve"> </v>
      </c>
      <c r="AM279" t="str">
        <f t="shared" si="413"/>
        <v xml:space="preserve"> </v>
      </c>
      <c r="AN279" t="str">
        <f t="shared" si="414"/>
        <v xml:space="preserve"> </v>
      </c>
      <c r="AO279" t="str">
        <f t="shared" si="415"/>
        <v xml:space="preserve"> </v>
      </c>
      <c r="AP279" t="str">
        <f t="shared" si="416"/>
        <v xml:space="preserve"> </v>
      </c>
      <c r="AQ279" t="str">
        <f t="shared" si="417"/>
        <v xml:space="preserve"> </v>
      </c>
      <c r="AR279" t="str">
        <f t="shared" si="418"/>
        <v xml:space="preserve"> </v>
      </c>
      <c r="AS279" t="str">
        <f t="shared" si="419"/>
        <v xml:space="preserve"> </v>
      </c>
      <c r="AT279" t="str">
        <f t="shared" si="420"/>
        <v xml:space="preserve"> </v>
      </c>
      <c r="AU279" t="str">
        <f t="shared" si="421"/>
        <v xml:space="preserve"> </v>
      </c>
      <c r="AV279" t="str">
        <f t="shared" si="422"/>
        <v xml:space="preserve"> </v>
      </c>
      <c r="AW279" t="str">
        <f t="shared" si="423"/>
        <v xml:space="preserve"> </v>
      </c>
      <c r="AX279" t="str">
        <f t="shared" si="424"/>
        <v xml:space="preserve"> </v>
      </c>
      <c r="AY279" t="str">
        <f t="shared" si="425"/>
        <v xml:space="preserve"> </v>
      </c>
      <c r="AZ279" t="str">
        <f t="shared" si="426"/>
        <v xml:space="preserve"> </v>
      </c>
      <c r="BA279" t="str">
        <f t="shared" si="427"/>
        <v xml:space="preserve"> </v>
      </c>
      <c r="BB279" t="str">
        <f t="shared" si="428"/>
        <v xml:space="preserve"> </v>
      </c>
      <c r="BC279" t="str">
        <f t="shared" si="429"/>
        <v xml:space="preserve"> </v>
      </c>
      <c r="BD279" t="str">
        <f t="shared" si="430"/>
        <v xml:space="preserve"> </v>
      </c>
      <c r="BE279" t="str">
        <f t="shared" si="431"/>
        <v xml:space="preserve"> </v>
      </c>
      <c r="BF279" t="str">
        <f t="shared" si="432"/>
        <v xml:space="preserve"> </v>
      </c>
      <c r="BG279" t="str">
        <f t="shared" si="433"/>
        <v xml:space="preserve"> </v>
      </c>
      <c r="BH279" t="str">
        <f t="shared" si="434"/>
        <v xml:space="preserve"> </v>
      </c>
      <c r="BI279" t="str">
        <f t="shared" si="439"/>
        <v xml:space="preserve"> </v>
      </c>
      <c r="BN279" t="str">
        <f>IF(OR(COUNTIF($AV$276:AV279, "LAST")&gt;0, COUNTIF($AV$276:AV279, "FINAL")&gt;0), "", IF($AJ$1&gt;=$K279, IFERROR(BF279-BG279, 0), ""))</f>
        <v/>
      </c>
      <c r="BT279">
        <f t="shared" si="449"/>
        <v>0</v>
      </c>
      <c r="BU279">
        <f t="shared" si="450"/>
        <v>0</v>
      </c>
      <c r="BV279">
        <f>IF(OR(COUNTIF($AV$276:AV279, "LAST")&gt;0, COUNTIF($AV$276:AV279, "FINAL")&gt;0), "", IF($AJ$1&gt;=$K279, AQ279, 0))</f>
        <v>0</v>
      </c>
      <c r="BW279">
        <f t="shared" si="451"/>
        <v>0</v>
      </c>
      <c r="BX279">
        <f t="shared" si="452"/>
        <v>0</v>
      </c>
    </row>
    <row r="280" spans="10:76" x14ac:dyDescent="0.35">
      <c r="K280" s="28">
        <v>505</v>
      </c>
      <c r="M280" s="35">
        <f>AutoScoreboard!O34</f>
        <v>0</v>
      </c>
      <c r="N280" s="35">
        <f>AutoScoreboard!P34</f>
        <v>0</v>
      </c>
      <c r="O280" s="28" t="e">
        <f t="shared" si="435"/>
        <v>#N/A</v>
      </c>
      <c r="P280" s="28" t="e">
        <f t="shared" si="436"/>
        <v>#N/A</v>
      </c>
      <c r="Q280" s="28" t="e">
        <f t="shared" si="453"/>
        <v>#N/A</v>
      </c>
      <c r="R280" s="28" t="e">
        <f t="shared" si="444"/>
        <v>#N/A</v>
      </c>
      <c r="S280" s="28" t="e">
        <f t="shared" si="454"/>
        <v>#N/A</v>
      </c>
      <c r="T280" s="28" t="e">
        <f t="shared" si="455"/>
        <v>#N/A</v>
      </c>
      <c r="U280" s="28" t="e">
        <f t="shared" si="445"/>
        <v>#N/A</v>
      </c>
      <c r="V280" s="28" t="e">
        <f t="shared" si="446"/>
        <v>#N/A</v>
      </c>
      <c r="W280" s="28" t="e">
        <f t="shared" si="447"/>
        <v>#N/A</v>
      </c>
      <c r="X280" s="28" t="e">
        <f t="shared" si="410"/>
        <v>#N/A</v>
      </c>
      <c r="Y280" s="28" t="e">
        <f t="shared" si="437"/>
        <v>#N/A</v>
      </c>
      <c r="Z280" t="e">
        <f>IF(OR(COUNTIF($V$276:V279, "LAST")&gt;0, COUNTIF($V$276:V279, "FINAL")&gt;0), "", IF(Q280=1, IF(U280="SCORE", VLOOKUP(S280, D:E, 2, FALSE), ""), ""))</f>
        <v>#N/A</v>
      </c>
      <c r="AA280" t="e">
        <f>IF(OR(COUNTIF($V$276:V279, "LAST")&gt;0, COUNTIF($V$276:V279, "FINAL")&gt;0), "", IF(Q280=2, IF(U280="SCORE", VLOOKUP(S280, D:F, 3, FALSE), ""), ""))</f>
        <v>#N/A</v>
      </c>
      <c r="AB280" t="e">
        <f>IF(AD280="","", MAX($AB$4:AB279)+1)</f>
        <v>#N/A</v>
      </c>
      <c r="AC280" t="e">
        <f>IF(AE280="","", MAX($AC$4:AC279)+1)</f>
        <v>#N/A</v>
      </c>
      <c r="AD280" t="e">
        <f t="shared" si="456"/>
        <v>#N/A</v>
      </c>
      <c r="AE280" t="e">
        <f t="shared" si="457"/>
        <v>#N/A</v>
      </c>
      <c r="AF280" t="e">
        <f t="shared" si="458"/>
        <v>#N/A</v>
      </c>
      <c r="AG280" t="e">
        <f t="shared" si="459"/>
        <v>#N/A</v>
      </c>
      <c r="AH280">
        <f t="shared" si="460"/>
        <v>0</v>
      </c>
      <c r="AI280">
        <f t="shared" si="448"/>
        <v>810</v>
      </c>
      <c r="AK280" t="str">
        <f t="shared" si="411"/>
        <v xml:space="preserve"> </v>
      </c>
      <c r="AL280" t="str">
        <f t="shared" si="438"/>
        <v xml:space="preserve"> </v>
      </c>
      <c r="AM280" t="str">
        <f t="shared" si="413"/>
        <v xml:space="preserve"> </v>
      </c>
      <c r="AN280" t="str">
        <f t="shared" si="414"/>
        <v xml:space="preserve"> </v>
      </c>
      <c r="AO280" t="str">
        <f t="shared" si="415"/>
        <v xml:space="preserve"> </v>
      </c>
      <c r="AP280" t="str">
        <f t="shared" si="416"/>
        <v xml:space="preserve"> </v>
      </c>
      <c r="AQ280" t="str">
        <f t="shared" si="417"/>
        <v xml:space="preserve"> </v>
      </c>
      <c r="AR280" t="str">
        <f t="shared" si="418"/>
        <v xml:space="preserve"> </v>
      </c>
      <c r="AS280" t="str">
        <f t="shared" si="419"/>
        <v xml:space="preserve"> </v>
      </c>
      <c r="AT280" t="str">
        <f t="shared" si="420"/>
        <v xml:space="preserve"> </v>
      </c>
      <c r="AU280" t="str">
        <f t="shared" si="421"/>
        <v xml:space="preserve"> </v>
      </c>
      <c r="AV280" t="str">
        <f t="shared" si="422"/>
        <v xml:space="preserve"> </v>
      </c>
      <c r="AW280" t="str">
        <f t="shared" si="423"/>
        <v xml:space="preserve"> </v>
      </c>
      <c r="AX280" t="str">
        <f t="shared" si="424"/>
        <v xml:space="preserve"> </v>
      </c>
      <c r="AY280" t="str">
        <f t="shared" si="425"/>
        <v xml:space="preserve"> </v>
      </c>
      <c r="AZ280" t="str">
        <f t="shared" si="426"/>
        <v xml:space="preserve"> </v>
      </c>
      <c r="BA280" t="str">
        <f t="shared" si="427"/>
        <v xml:space="preserve"> </v>
      </c>
      <c r="BB280" t="str">
        <f t="shared" si="428"/>
        <v xml:space="preserve"> </v>
      </c>
      <c r="BC280" t="str">
        <f t="shared" si="429"/>
        <v xml:space="preserve"> </v>
      </c>
      <c r="BD280" t="str">
        <f t="shared" si="430"/>
        <v xml:space="preserve"> </v>
      </c>
      <c r="BE280" t="str">
        <f t="shared" si="431"/>
        <v xml:space="preserve"> </v>
      </c>
      <c r="BF280" t="str">
        <f t="shared" si="432"/>
        <v xml:space="preserve"> </v>
      </c>
      <c r="BG280" t="str">
        <f t="shared" si="433"/>
        <v xml:space="preserve"> </v>
      </c>
      <c r="BH280" t="str">
        <f t="shared" si="434"/>
        <v xml:space="preserve"> </v>
      </c>
      <c r="BI280" t="str">
        <f t="shared" si="439"/>
        <v xml:space="preserve"> </v>
      </c>
      <c r="BN280" t="str">
        <f>IF(OR(COUNTIF($AV$276:AV280, "LAST")&gt;0, COUNTIF($AV$276:AV280, "FINAL")&gt;0), "", IF($AJ$1&gt;=$K280, IFERROR(BF280-BG280, 0), ""))</f>
        <v/>
      </c>
      <c r="BT280">
        <f t="shared" si="449"/>
        <v>0</v>
      </c>
      <c r="BU280">
        <f t="shared" si="450"/>
        <v>0</v>
      </c>
      <c r="BV280">
        <f>IF(OR(COUNTIF($AV$276:AV280, "LAST")&gt;0, COUNTIF($AV$276:AV280, "FINAL")&gt;0), "", IF($AJ$1&gt;=$K280, AQ280, 0))</f>
        <v>0</v>
      </c>
      <c r="BW280">
        <f t="shared" si="451"/>
        <v>0</v>
      </c>
      <c r="BX280">
        <f t="shared" si="452"/>
        <v>0</v>
      </c>
    </row>
    <row r="281" spans="10:76" x14ac:dyDescent="0.35">
      <c r="K281" s="28">
        <v>506</v>
      </c>
      <c r="M281" s="35">
        <f>AutoScoreboard!O35</f>
        <v>0</v>
      </c>
      <c r="N281" s="35">
        <f>AutoScoreboard!P35</f>
        <v>0</v>
      </c>
      <c r="O281" s="28" t="e">
        <f t="shared" si="435"/>
        <v>#N/A</v>
      </c>
      <c r="P281" s="28" t="e">
        <f t="shared" si="436"/>
        <v>#N/A</v>
      </c>
      <c r="Q281" s="28" t="e">
        <f t="shared" si="453"/>
        <v>#N/A</v>
      </c>
      <c r="R281" s="28" t="e">
        <f t="shared" si="444"/>
        <v>#N/A</v>
      </c>
      <c r="S281" s="28" t="e">
        <f t="shared" si="454"/>
        <v>#N/A</v>
      </c>
      <c r="T281" s="28" t="e">
        <f t="shared" si="455"/>
        <v>#N/A</v>
      </c>
      <c r="U281" s="28" t="e">
        <f t="shared" si="445"/>
        <v>#N/A</v>
      </c>
      <c r="V281" s="28" t="e">
        <f t="shared" si="446"/>
        <v>#N/A</v>
      </c>
      <c r="W281" s="28" t="e">
        <f t="shared" si="447"/>
        <v>#N/A</v>
      </c>
      <c r="X281" s="28" t="e">
        <f t="shared" si="410"/>
        <v>#N/A</v>
      </c>
      <c r="Y281" s="28" t="e">
        <f t="shared" si="437"/>
        <v>#N/A</v>
      </c>
      <c r="Z281" t="e">
        <f>IF(OR(COUNTIF($V$276:V280, "LAST")&gt;0, COUNTIF($V$276:V280, "FINAL")&gt;0), "", IF(Q281=1, IF(U281="SCORE", VLOOKUP(S281, D:E, 2, FALSE), ""), ""))</f>
        <v>#N/A</v>
      </c>
      <c r="AA281" t="e">
        <f>IF(OR(COUNTIF($V$276:V280, "LAST")&gt;0, COUNTIF($V$276:V280, "FINAL")&gt;0), "", IF(Q281=2, IF(U281="SCORE", VLOOKUP(S281, D:F, 3, FALSE), ""), ""))</f>
        <v>#N/A</v>
      </c>
      <c r="AB281" t="e">
        <f>IF(AD281="","", MAX($AB$4:AB280)+1)</f>
        <v>#N/A</v>
      </c>
      <c r="AC281" t="e">
        <f>IF(AE281="","", MAX($AC$4:AC280)+1)</f>
        <v>#N/A</v>
      </c>
      <c r="AD281" t="e">
        <f t="shared" si="456"/>
        <v>#N/A</v>
      </c>
      <c r="AE281" t="e">
        <f t="shared" si="457"/>
        <v>#N/A</v>
      </c>
      <c r="AF281" t="e">
        <f t="shared" si="458"/>
        <v>#N/A</v>
      </c>
      <c r="AG281" t="e">
        <f t="shared" si="459"/>
        <v>#N/A</v>
      </c>
      <c r="AH281">
        <f t="shared" si="460"/>
        <v>0</v>
      </c>
      <c r="AI281">
        <f t="shared" si="448"/>
        <v>810</v>
      </c>
      <c r="AK281" t="str">
        <f t="shared" si="411"/>
        <v xml:space="preserve"> </v>
      </c>
      <c r="AL281" t="str">
        <f t="shared" si="438"/>
        <v xml:space="preserve"> </v>
      </c>
      <c r="AM281" t="str">
        <f t="shared" si="413"/>
        <v xml:space="preserve"> </v>
      </c>
      <c r="AN281" t="str">
        <f t="shared" si="414"/>
        <v xml:space="preserve"> </v>
      </c>
      <c r="AO281" t="str">
        <f t="shared" si="415"/>
        <v xml:space="preserve"> </v>
      </c>
      <c r="AP281" t="str">
        <f t="shared" si="416"/>
        <v xml:space="preserve"> </v>
      </c>
      <c r="AQ281" t="str">
        <f t="shared" si="417"/>
        <v xml:space="preserve"> </v>
      </c>
      <c r="AR281" t="str">
        <f t="shared" si="418"/>
        <v xml:space="preserve"> </v>
      </c>
      <c r="AS281" t="str">
        <f t="shared" si="419"/>
        <v xml:space="preserve"> </v>
      </c>
      <c r="AT281" t="str">
        <f t="shared" si="420"/>
        <v xml:space="preserve"> </v>
      </c>
      <c r="AU281" t="str">
        <f t="shared" si="421"/>
        <v xml:space="preserve"> </v>
      </c>
      <c r="AV281" t="str">
        <f t="shared" si="422"/>
        <v xml:space="preserve"> </v>
      </c>
      <c r="AW281" t="str">
        <f t="shared" si="423"/>
        <v xml:space="preserve"> </v>
      </c>
      <c r="AX281" t="str">
        <f t="shared" si="424"/>
        <v xml:space="preserve"> </v>
      </c>
      <c r="AY281" t="str">
        <f t="shared" si="425"/>
        <v xml:space="preserve"> </v>
      </c>
      <c r="AZ281" t="str">
        <f t="shared" si="426"/>
        <v xml:space="preserve"> </v>
      </c>
      <c r="BA281" t="str">
        <f t="shared" si="427"/>
        <v xml:space="preserve"> </v>
      </c>
      <c r="BB281" t="str">
        <f t="shared" si="428"/>
        <v xml:space="preserve"> </v>
      </c>
      <c r="BC281" t="str">
        <f t="shared" si="429"/>
        <v xml:space="preserve"> </v>
      </c>
      <c r="BD281" t="str">
        <f t="shared" si="430"/>
        <v xml:space="preserve"> </v>
      </c>
      <c r="BE281" t="str">
        <f t="shared" si="431"/>
        <v xml:space="preserve"> </v>
      </c>
      <c r="BF281" t="str">
        <f t="shared" si="432"/>
        <v xml:space="preserve"> </v>
      </c>
      <c r="BG281" t="str">
        <f t="shared" si="433"/>
        <v xml:space="preserve"> </v>
      </c>
      <c r="BH281" t="str">
        <f t="shared" si="434"/>
        <v xml:space="preserve"> </v>
      </c>
      <c r="BI281" t="str">
        <f t="shared" si="439"/>
        <v xml:space="preserve"> </v>
      </c>
      <c r="BN281" t="str">
        <f>IF(OR(COUNTIF($AV$276:AV281, "LAST")&gt;0, COUNTIF($AV$276:AV281, "FINAL")&gt;0), "", IF($AJ$1&gt;=$K281, IFERROR(BF281-BG281, 0), ""))</f>
        <v/>
      </c>
      <c r="BT281">
        <f t="shared" si="449"/>
        <v>0</v>
      </c>
      <c r="BU281">
        <f t="shared" si="450"/>
        <v>0</v>
      </c>
      <c r="BV281">
        <f>IF(OR(COUNTIF($AV$276:AV281, "LAST")&gt;0, COUNTIF($AV$276:AV281, "FINAL")&gt;0), "", IF($AJ$1&gt;=$K281, AQ281, 0))</f>
        <v>0</v>
      </c>
      <c r="BW281">
        <f t="shared" si="451"/>
        <v>0</v>
      </c>
      <c r="BX281">
        <f t="shared" si="452"/>
        <v>0</v>
      </c>
    </row>
    <row r="282" spans="10:76" x14ac:dyDescent="0.35">
      <c r="K282" s="28">
        <v>507</v>
      </c>
      <c r="M282" s="35">
        <f>AutoScoreboard!O36</f>
        <v>0</v>
      </c>
      <c r="N282" s="35">
        <f>AutoScoreboard!P36</f>
        <v>0</v>
      </c>
      <c r="O282" s="28" t="e">
        <f t="shared" si="435"/>
        <v>#N/A</v>
      </c>
      <c r="P282" s="28" t="e">
        <f t="shared" si="436"/>
        <v>#N/A</v>
      </c>
      <c r="Q282" s="28" t="e">
        <f t="shared" si="453"/>
        <v>#N/A</v>
      </c>
      <c r="R282" s="28" t="e">
        <f t="shared" si="444"/>
        <v>#N/A</v>
      </c>
      <c r="S282" s="28" t="e">
        <f t="shared" si="454"/>
        <v>#N/A</v>
      </c>
      <c r="T282" s="28" t="e">
        <f t="shared" si="455"/>
        <v>#N/A</v>
      </c>
      <c r="U282" s="28" t="e">
        <f t="shared" si="445"/>
        <v>#N/A</v>
      </c>
      <c r="V282" s="28" t="e">
        <f t="shared" si="446"/>
        <v>#N/A</v>
      </c>
      <c r="W282" s="28" t="e">
        <f t="shared" si="447"/>
        <v>#N/A</v>
      </c>
      <c r="X282" s="28" t="e">
        <f t="shared" si="410"/>
        <v>#N/A</v>
      </c>
      <c r="Y282" s="28" t="e">
        <f t="shared" si="437"/>
        <v>#N/A</v>
      </c>
      <c r="Z282" t="e">
        <f>IF(OR(COUNTIF($V$276:V281, "LAST")&gt;0, COUNTIF($V$276:V281, "FINAL")&gt;0), "", IF(Q282=1, IF(U282="SCORE", VLOOKUP(S282, D:E, 2, FALSE), ""), ""))</f>
        <v>#N/A</v>
      </c>
      <c r="AA282" t="e">
        <f>IF(OR(COUNTIF($V$276:V281, "LAST")&gt;0, COUNTIF($V$276:V281, "FINAL")&gt;0), "", IF(Q282=2, IF(U282="SCORE", VLOOKUP(S282, D:F, 3, FALSE), ""), ""))</f>
        <v>#N/A</v>
      </c>
      <c r="AB282" t="e">
        <f>IF(AD282="","", MAX($AB$4:AB281)+1)</f>
        <v>#N/A</v>
      </c>
      <c r="AC282" t="e">
        <f>IF(AE282="","", MAX($AC$4:AC281)+1)</f>
        <v>#N/A</v>
      </c>
      <c r="AD282" t="e">
        <f t="shared" si="456"/>
        <v>#N/A</v>
      </c>
      <c r="AE282" t="e">
        <f t="shared" si="457"/>
        <v>#N/A</v>
      </c>
      <c r="AF282" t="e">
        <f t="shared" si="458"/>
        <v>#N/A</v>
      </c>
      <c r="AG282" t="e">
        <f t="shared" si="459"/>
        <v>#N/A</v>
      </c>
      <c r="AH282">
        <f t="shared" si="460"/>
        <v>0</v>
      </c>
      <c r="AI282">
        <f t="shared" si="448"/>
        <v>810</v>
      </c>
      <c r="AK282" t="str">
        <f t="shared" si="411"/>
        <v xml:space="preserve"> </v>
      </c>
      <c r="AL282" t="str">
        <f t="shared" si="438"/>
        <v xml:space="preserve"> </v>
      </c>
      <c r="AM282" t="str">
        <f t="shared" si="413"/>
        <v xml:space="preserve"> </v>
      </c>
      <c r="AN282" t="str">
        <f t="shared" si="414"/>
        <v xml:space="preserve"> </v>
      </c>
      <c r="AO282" t="str">
        <f t="shared" si="415"/>
        <v xml:space="preserve"> </v>
      </c>
      <c r="AP282" t="str">
        <f t="shared" si="416"/>
        <v xml:space="preserve"> </v>
      </c>
      <c r="AQ282" t="str">
        <f t="shared" si="417"/>
        <v xml:space="preserve"> </v>
      </c>
      <c r="AR282" t="str">
        <f t="shared" si="418"/>
        <v xml:space="preserve"> </v>
      </c>
      <c r="AS282" t="str">
        <f t="shared" si="419"/>
        <v xml:space="preserve"> </v>
      </c>
      <c r="AT282" t="str">
        <f t="shared" si="420"/>
        <v xml:space="preserve"> </v>
      </c>
      <c r="AU282" t="str">
        <f t="shared" si="421"/>
        <v xml:space="preserve"> </v>
      </c>
      <c r="AV282" t="str">
        <f t="shared" si="422"/>
        <v xml:space="preserve"> </v>
      </c>
      <c r="AW282" t="str">
        <f t="shared" si="423"/>
        <v xml:space="preserve"> </v>
      </c>
      <c r="AX282" t="str">
        <f t="shared" si="424"/>
        <v xml:space="preserve"> </v>
      </c>
      <c r="AY282" t="str">
        <f t="shared" si="425"/>
        <v xml:space="preserve"> </v>
      </c>
      <c r="AZ282" t="str">
        <f t="shared" si="426"/>
        <v xml:space="preserve"> </v>
      </c>
      <c r="BA282" t="str">
        <f t="shared" si="427"/>
        <v xml:space="preserve"> </v>
      </c>
      <c r="BB282" t="str">
        <f t="shared" si="428"/>
        <v xml:space="preserve"> </v>
      </c>
      <c r="BC282" t="str">
        <f t="shared" si="429"/>
        <v xml:space="preserve"> </v>
      </c>
      <c r="BD282" t="str">
        <f t="shared" si="430"/>
        <v xml:space="preserve"> </v>
      </c>
      <c r="BE282" t="str">
        <f t="shared" si="431"/>
        <v xml:space="preserve"> </v>
      </c>
      <c r="BF282" t="str">
        <f t="shared" si="432"/>
        <v xml:space="preserve"> </v>
      </c>
      <c r="BG282" t="str">
        <f t="shared" si="433"/>
        <v xml:space="preserve"> </v>
      </c>
      <c r="BH282" t="str">
        <f t="shared" si="434"/>
        <v xml:space="preserve"> </v>
      </c>
      <c r="BI282" t="str">
        <f t="shared" si="439"/>
        <v xml:space="preserve"> </v>
      </c>
      <c r="BN282" t="str">
        <f>IF(OR(COUNTIF($AV$276:AV282, "LAST")&gt;0, COUNTIF($AV$276:AV282, "FINAL")&gt;0), "", IF($AJ$1&gt;=$K282, IFERROR(BF282-BG282, 0), ""))</f>
        <v/>
      </c>
      <c r="BT282">
        <f t="shared" si="449"/>
        <v>0</v>
      </c>
      <c r="BU282">
        <f t="shared" si="450"/>
        <v>0</v>
      </c>
      <c r="BV282">
        <f>IF(OR(COUNTIF($AV$276:AV282, "LAST")&gt;0, COUNTIF($AV$276:AV282, "FINAL")&gt;0), "", IF($AJ$1&gt;=$K282, AQ282, 0))</f>
        <v>0</v>
      </c>
      <c r="BW282">
        <f t="shared" si="451"/>
        <v>0</v>
      </c>
      <c r="BX282">
        <f t="shared" si="452"/>
        <v>0</v>
      </c>
    </row>
    <row r="283" spans="10:76" x14ac:dyDescent="0.35">
      <c r="K283" s="28">
        <v>508</v>
      </c>
      <c r="M283" s="35">
        <f>AutoScoreboard!O37</f>
        <v>0</v>
      </c>
      <c r="N283" s="35">
        <f>AutoScoreboard!P37</f>
        <v>0</v>
      </c>
      <c r="O283" s="28" t="e">
        <f t="shared" si="435"/>
        <v>#N/A</v>
      </c>
      <c r="P283" s="28" t="e">
        <f t="shared" si="436"/>
        <v>#N/A</v>
      </c>
      <c r="Q283" s="28" t="e">
        <f t="shared" si="453"/>
        <v>#N/A</v>
      </c>
      <c r="R283" s="28" t="e">
        <f t="shared" si="444"/>
        <v>#N/A</v>
      </c>
      <c r="S283" s="28" t="e">
        <f t="shared" si="454"/>
        <v>#N/A</v>
      </c>
      <c r="T283" s="28" t="e">
        <f t="shared" si="455"/>
        <v>#N/A</v>
      </c>
      <c r="U283" s="28" t="e">
        <f t="shared" si="445"/>
        <v>#N/A</v>
      </c>
      <c r="V283" s="28" t="e">
        <f t="shared" si="446"/>
        <v>#N/A</v>
      </c>
      <c r="W283" s="28" t="e">
        <f t="shared" si="447"/>
        <v>#N/A</v>
      </c>
      <c r="X283" s="28" t="e">
        <f t="shared" si="410"/>
        <v>#N/A</v>
      </c>
      <c r="Y283" s="28" t="e">
        <f t="shared" si="437"/>
        <v>#N/A</v>
      </c>
      <c r="Z283" t="e">
        <f>IF(OR(COUNTIF($V$276:V282, "LAST")&gt;0, COUNTIF($V$276:V282, "FINAL")&gt;0), "", IF(Q283=1, IF(U283="SCORE", VLOOKUP(S283, D:E, 2, FALSE), ""), ""))</f>
        <v>#N/A</v>
      </c>
      <c r="AA283" t="e">
        <f>IF(OR(COUNTIF($V$276:V282, "LAST")&gt;0, COUNTIF($V$276:V282, "FINAL")&gt;0), "", IF(Q283=2, IF(U283="SCORE", VLOOKUP(S283, D:F, 3, FALSE), ""), ""))</f>
        <v>#N/A</v>
      </c>
      <c r="AB283" t="e">
        <f>IF(AD283="","", MAX($AB$4:AB282)+1)</f>
        <v>#N/A</v>
      </c>
      <c r="AC283" t="e">
        <f>IF(AE283="","", MAX($AC$4:AC282)+1)</f>
        <v>#N/A</v>
      </c>
      <c r="AD283" t="e">
        <f t="shared" si="456"/>
        <v>#N/A</v>
      </c>
      <c r="AE283" t="e">
        <f t="shared" si="457"/>
        <v>#N/A</v>
      </c>
      <c r="AF283" t="e">
        <f t="shared" si="458"/>
        <v>#N/A</v>
      </c>
      <c r="AG283" t="e">
        <f t="shared" si="459"/>
        <v>#N/A</v>
      </c>
      <c r="AH283">
        <f t="shared" si="460"/>
        <v>0</v>
      </c>
      <c r="AI283">
        <f t="shared" si="448"/>
        <v>810</v>
      </c>
      <c r="AK283" t="str">
        <f t="shared" si="411"/>
        <v xml:space="preserve"> </v>
      </c>
      <c r="AL283" t="str">
        <f t="shared" si="438"/>
        <v xml:space="preserve"> </v>
      </c>
      <c r="AM283" t="str">
        <f t="shared" si="413"/>
        <v xml:space="preserve"> </v>
      </c>
      <c r="AN283" t="str">
        <f t="shared" si="414"/>
        <v xml:space="preserve"> </v>
      </c>
      <c r="AO283" t="str">
        <f t="shared" si="415"/>
        <v xml:space="preserve"> </v>
      </c>
      <c r="AP283" t="str">
        <f t="shared" si="416"/>
        <v xml:space="preserve"> </v>
      </c>
      <c r="AQ283" t="str">
        <f t="shared" si="417"/>
        <v xml:space="preserve"> </v>
      </c>
      <c r="AR283" t="str">
        <f t="shared" si="418"/>
        <v xml:space="preserve"> </v>
      </c>
      <c r="AS283" t="str">
        <f t="shared" si="419"/>
        <v xml:space="preserve"> </v>
      </c>
      <c r="AT283" t="str">
        <f t="shared" si="420"/>
        <v xml:space="preserve"> </v>
      </c>
      <c r="AU283" t="str">
        <f t="shared" si="421"/>
        <v xml:space="preserve"> </v>
      </c>
      <c r="AV283" t="str">
        <f t="shared" si="422"/>
        <v xml:space="preserve"> </v>
      </c>
      <c r="AW283" t="str">
        <f t="shared" si="423"/>
        <v xml:space="preserve"> </v>
      </c>
      <c r="AX283" t="str">
        <f t="shared" si="424"/>
        <v xml:space="preserve"> </v>
      </c>
      <c r="AY283" t="str">
        <f t="shared" si="425"/>
        <v xml:space="preserve"> </v>
      </c>
      <c r="AZ283" t="str">
        <f t="shared" si="426"/>
        <v xml:space="preserve"> </v>
      </c>
      <c r="BA283" t="str">
        <f t="shared" si="427"/>
        <v xml:space="preserve"> </v>
      </c>
      <c r="BB283" t="str">
        <f t="shared" si="428"/>
        <v xml:space="preserve"> </v>
      </c>
      <c r="BC283" t="str">
        <f t="shared" si="429"/>
        <v xml:space="preserve"> </v>
      </c>
      <c r="BD283" t="str">
        <f t="shared" si="430"/>
        <v xml:space="preserve"> </v>
      </c>
      <c r="BE283" t="str">
        <f t="shared" si="431"/>
        <v xml:space="preserve"> </v>
      </c>
      <c r="BF283" t="str">
        <f t="shared" si="432"/>
        <v xml:space="preserve"> </v>
      </c>
      <c r="BG283" t="str">
        <f t="shared" si="433"/>
        <v xml:space="preserve"> </v>
      </c>
      <c r="BH283" t="str">
        <f t="shared" si="434"/>
        <v xml:space="preserve"> </v>
      </c>
      <c r="BI283" t="str">
        <f t="shared" si="439"/>
        <v xml:space="preserve"> </v>
      </c>
      <c r="BN283" t="str">
        <f>IF(OR(COUNTIF($AV$276:AV283, "LAST")&gt;0, COUNTIF($AV$276:AV283, "FINAL")&gt;0), "", IF($AJ$1&gt;=$K283, IFERROR(BF283-BG283, 0), ""))</f>
        <v/>
      </c>
      <c r="BT283">
        <f t="shared" si="449"/>
        <v>0</v>
      </c>
      <c r="BU283">
        <f t="shared" si="450"/>
        <v>0</v>
      </c>
      <c r="BV283">
        <f>IF(OR(COUNTIF($AV$276:AV283, "LAST")&gt;0, COUNTIF($AV$276:AV283, "FINAL")&gt;0), "", IF($AJ$1&gt;=$K283, AQ283, 0))</f>
        <v>0</v>
      </c>
      <c r="BW283">
        <f t="shared" si="451"/>
        <v>0</v>
      </c>
      <c r="BX283">
        <f t="shared" si="452"/>
        <v>0</v>
      </c>
    </row>
    <row r="284" spans="10:76" x14ac:dyDescent="0.35">
      <c r="K284" s="28">
        <v>509</v>
      </c>
      <c r="M284" s="35">
        <f>AutoScoreboard!O38</f>
        <v>0</v>
      </c>
      <c r="N284" s="35">
        <f>AutoScoreboard!P38</f>
        <v>0</v>
      </c>
      <c r="O284" s="28" t="e">
        <f t="shared" si="435"/>
        <v>#N/A</v>
      </c>
      <c r="P284" s="28" t="e">
        <f t="shared" si="436"/>
        <v>#N/A</v>
      </c>
      <c r="Q284" s="28" t="e">
        <f t="shared" si="453"/>
        <v>#N/A</v>
      </c>
      <c r="R284" s="28" t="e">
        <f t="shared" si="444"/>
        <v>#N/A</v>
      </c>
      <c r="S284" s="28" t="e">
        <f t="shared" si="454"/>
        <v>#N/A</v>
      </c>
      <c r="T284" s="28" t="e">
        <f t="shared" si="455"/>
        <v>#N/A</v>
      </c>
      <c r="U284" s="28" t="e">
        <f t="shared" si="445"/>
        <v>#N/A</v>
      </c>
      <c r="V284" s="28" t="e">
        <f t="shared" si="446"/>
        <v>#N/A</v>
      </c>
      <c r="W284" s="28" t="e">
        <f t="shared" si="447"/>
        <v>#N/A</v>
      </c>
      <c r="X284" s="28" t="e">
        <f t="shared" si="410"/>
        <v>#N/A</v>
      </c>
      <c r="Y284" s="28" t="e">
        <f t="shared" si="437"/>
        <v>#N/A</v>
      </c>
      <c r="Z284" t="e">
        <f>IF(OR(COUNTIF($V$276:V283, "LAST")&gt;0, COUNTIF($V$276:V283, "FINAL")&gt;0), "", IF(Q284=1, IF(U284="SCORE", VLOOKUP(S284, D:E, 2, FALSE), ""), ""))</f>
        <v>#N/A</v>
      </c>
      <c r="AA284" t="e">
        <f>IF(OR(COUNTIF($V$276:V283, "LAST")&gt;0, COUNTIF($V$276:V283, "FINAL")&gt;0), "", IF(Q284=2, IF(U284="SCORE", VLOOKUP(S284, D:F, 3, FALSE), ""), ""))</f>
        <v>#N/A</v>
      </c>
      <c r="AB284" t="e">
        <f>IF(AD284="","", MAX($AB$4:AB283)+1)</f>
        <v>#N/A</v>
      </c>
      <c r="AC284" t="e">
        <f>IF(AE284="","", MAX($AC$4:AC283)+1)</f>
        <v>#N/A</v>
      </c>
      <c r="AD284" t="e">
        <f t="shared" si="456"/>
        <v>#N/A</v>
      </c>
      <c r="AE284" t="e">
        <f t="shared" si="457"/>
        <v>#N/A</v>
      </c>
      <c r="AF284" t="e">
        <f t="shared" si="458"/>
        <v>#N/A</v>
      </c>
      <c r="AG284" t="e">
        <f t="shared" si="459"/>
        <v>#N/A</v>
      </c>
      <c r="AH284">
        <f t="shared" si="460"/>
        <v>0</v>
      </c>
      <c r="AI284">
        <f t="shared" si="448"/>
        <v>810</v>
      </c>
      <c r="AK284" t="str">
        <f t="shared" si="411"/>
        <v xml:space="preserve"> </v>
      </c>
      <c r="AL284" t="str">
        <f t="shared" si="438"/>
        <v xml:space="preserve"> </v>
      </c>
      <c r="AM284" t="str">
        <f t="shared" si="413"/>
        <v xml:space="preserve"> </v>
      </c>
      <c r="AN284" t="str">
        <f t="shared" si="414"/>
        <v xml:space="preserve"> </v>
      </c>
      <c r="AO284" t="str">
        <f t="shared" si="415"/>
        <v xml:space="preserve"> </v>
      </c>
      <c r="AP284" t="str">
        <f t="shared" si="416"/>
        <v xml:space="preserve"> </v>
      </c>
      <c r="AQ284" t="str">
        <f t="shared" si="417"/>
        <v xml:space="preserve"> </v>
      </c>
      <c r="AR284" t="str">
        <f t="shared" si="418"/>
        <v xml:space="preserve"> </v>
      </c>
      <c r="AS284" t="str">
        <f t="shared" si="419"/>
        <v xml:space="preserve"> </v>
      </c>
      <c r="AT284" t="str">
        <f t="shared" si="420"/>
        <v xml:space="preserve"> </v>
      </c>
      <c r="AU284" t="str">
        <f t="shared" si="421"/>
        <v xml:space="preserve"> </v>
      </c>
      <c r="AV284" t="str">
        <f t="shared" si="422"/>
        <v xml:space="preserve"> </v>
      </c>
      <c r="AW284" t="str">
        <f t="shared" si="423"/>
        <v xml:space="preserve"> </v>
      </c>
      <c r="AX284" t="str">
        <f t="shared" si="424"/>
        <v xml:space="preserve"> </v>
      </c>
      <c r="AY284" t="str">
        <f t="shared" si="425"/>
        <v xml:space="preserve"> </v>
      </c>
      <c r="AZ284" t="str">
        <f t="shared" si="426"/>
        <v xml:space="preserve"> </v>
      </c>
      <c r="BA284" t="str">
        <f t="shared" si="427"/>
        <v xml:space="preserve"> </v>
      </c>
      <c r="BB284" t="str">
        <f t="shared" si="428"/>
        <v xml:space="preserve"> </v>
      </c>
      <c r="BC284" t="str">
        <f t="shared" si="429"/>
        <v xml:space="preserve"> </v>
      </c>
      <c r="BD284" t="str">
        <f t="shared" si="430"/>
        <v xml:space="preserve"> </v>
      </c>
      <c r="BE284" t="str">
        <f t="shared" si="431"/>
        <v xml:space="preserve"> </v>
      </c>
      <c r="BF284" t="str">
        <f t="shared" si="432"/>
        <v xml:space="preserve"> </v>
      </c>
      <c r="BG284" t="str">
        <f t="shared" si="433"/>
        <v xml:space="preserve"> </v>
      </c>
      <c r="BH284" t="str">
        <f t="shared" si="434"/>
        <v xml:space="preserve"> </v>
      </c>
      <c r="BI284" t="str">
        <f t="shared" si="439"/>
        <v xml:space="preserve"> </v>
      </c>
      <c r="BN284" t="str">
        <f>IF(OR(COUNTIF($AV$276:AV284, "LAST")&gt;0, COUNTIF($AV$276:AV284, "FINAL")&gt;0), "", IF($AJ$1&gt;=$K284, IFERROR(BF284-BG284, 0), ""))</f>
        <v/>
      </c>
      <c r="BT284">
        <f t="shared" si="449"/>
        <v>0</v>
      </c>
      <c r="BU284">
        <f t="shared" si="450"/>
        <v>0</v>
      </c>
      <c r="BV284">
        <f>IF(OR(COUNTIF($AV$276:AV284, "LAST")&gt;0, COUNTIF($AV$276:AV284, "FINAL")&gt;0), "", IF($AJ$1&gt;=$K284, AQ284, 0))</f>
        <v>0</v>
      </c>
      <c r="BW284">
        <f t="shared" si="451"/>
        <v>0</v>
      </c>
      <c r="BX284">
        <f t="shared" si="452"/>
        <v>0</v>
      </c>
    </row>
    <row r="285" spans="10:76" x14ac:dyDescent="0.35">
      <c r="K285" s="28">
        <v>510</v>
      </c>
      <c r="M285" s="35">
        <f>AutoScoreboard!O39</f>
        <v>0</v>
      </c>
      <c r="N285" s="35">
        <f>AutoScoreboard!P39</f>
        <v>0</v>
      </c>
      <c r="O285" s="28" t="e">
        <f t="shared" si="435"/>
        <v>#N/A</v>
      </c>
      <c r="P285" s="28" t="e">
        <f t="shared" si="436"/>
        <v>#N/A</v>
      </c>
      <c r="Q285" s="28" t="e">
        <f t="shared" si="453"/>
        <v>#N/A</v>
      </c>
      <c r="R285" s="28" t="e">
        <f t="shared" si="444"/>
        <v>#N/A</v>
      </c>
      <c r="S285" s="28" t="e">
        <f t="shared" si="454"/>
        <v>#N/A</v>
      </c>
      <c r="T285" s="28" t="e">
        <f t="shared" si="455"/>
        <v>#N/A</v>
      </c>
      <c r="U285" s="28" t="e">
        <f t="shared" si="445"/>
        <v>#N/A</v>
      </c>
      <c r="V285" s="28" t="e">
        <f t="shared" si="446"/>
        <v>#N/A</v>
      </c>
      <c r="W285" s="28" t="e">
        <f t="shared" si="447"/>
        <v>#N/A</v>
      </c>
      <c r="X285" s="28" t="e">
        <f t="shared" si="410"/>
        <v>#N/A</v>
      </c>
      <c r="Y285" s="28" t="e">
        <f t="shared" si="437"/>
        <v>#N/A</v>
      </c>
      <c r="Z285" t="e">
        <f>IF(OR(COUNTIF($V$276:V284, "LAST")&gt;0, COUNTIF($V$276:V284, "FINAL")&gt;0), "", IF(Q285=1, IF(U285="SCORE", VLOOKUP(S285, D:E, 2, FALSE), ""), ""))</f>
        <v>#N/A</v>
      </c>
      <c r="AA285" t="e">
        <f>IF(OR(COUNTIF($V$276:V284, "LAST")&gt;0, COUNTIF($V$276:V284, "FINAL")&gt;0), "", IF(Q285=2, IF(U285="SCORE", VLOOKUP(S285, D:F, 3, FALSE), ""), ""))</f>
        <v>#N/A</v>
      </c>
      <c r="AB285" t="e">
        <f>IF(AD285="","", MAX($AB$4:AB284)+1)</f>
        <v>#N/A</v>
      </c>
      <c r="AC285" t="e">
        <f>IF(AE285="","", MAX($AC$4:AC284)+1)</f>
        <v>#N/A</v>
      </c>
      <c r="AD285" t="e">
        <f t="shared" si="456"/>
        <v>#N/A</v>
      </c>
      <c r="AE285" t="e">
        <f t="shared" si="457"/>
        <v>#N/A</v>
      </c>
      <c r="AF285" t="e">
        <f t="shared" si="458"/>
        <v>#N/A</v>
      </c>
      <c r="AG285" t="e">
        <f t="shared" si="459"/>
        <v>#N/A</v>
      </c>
      <c r="AH285">
        <f t="shared" si="460"/>
        <v>0</v>
      </c>
      <c r="AI285">
        <f t="shared" si="448"/>
        <v>810</v>
      </c>
      <c r="AK285" t="str">
        <f t="shared" si="411"/>
        <v xml:space="preserve"> </v>
      </c>
      <c r="AL285" t="str">
        <f t="shared" si="438"/>
        <v xml:space="preserve"> </v>
      </c>
      <c r="AM285" t="str">
        <f t="shared" si="413"/>
        <v xml:space="preserve"> </v>
      </c>
      <c r="AN285" t="str">
        <f t="shared" si="414"/>
        <v xml:space="preserve"> </v>
      </c>
      <c r="AO285" t="str">
        <f t="shared" si="415"/>
        <v xml:space="preserve"> </v>
      </c>
      <c r="AP285" t="str">
        <f t="shared" si="416"/>
        <v xml:space="preserve"> </v>
      </c>
      <c r="AQ285" t="str">
        <f t="shared" si="417"/>
        <v xml:space="preserve"> </v>
      </c>
      <c r="AR285" t="str">
        <f t="shared" si="418"/>
        <v xml:space="preserve"> </v>
      </c>
      <c r="AS285" t="str">
        <f t="shared" si="419"/>
        <v xml:space="preserve"> </v>
      </c>
      <c r="AT285" t="str">
        <f t="shared" si="420"/>
        <v xml:space="preserve"> </v>
      </c>
      <c r="AU285" t="str">
        <f t="shared" si="421"/>
        <v xml:space="preserve"> </v>
      </c>
      <c r="AV285" t="str">
        <f t="shared" si="422"/>
        <v xml:space="preserve"> </v>
      </c>
      <c r="AW285" t="str">
        <f t="shared" si="423"/>
        <v xml:space="preserve"> </v>
      </c>
      <c r="AX285" t="str">
        <f t="shared" si="424"/>
        <v xml:space="preserve"> </v>
      </c>
      <c r="AY285" t="str">
        <f t="shared" si="425"/>
        <v xml:space="preserve"> </v>
      </c>
      <c r="AZ285" t="str">
        <f t="shared" si="426"/>
        <v xml:space="preserve"> </v>
      </c>
      <c r="BA285" t="str">
        <f t="shared" si="427"/>
        <v xml:space="preserve"> </v>
      </c>
      <c r="BB285" t="str">
        <f t="shared" si="428"/>
        <v xml:space="preserve"> </v>
      </c>
      <c r="BC285" t="str">
        <f t="shared" si="429"/>
        <v xml:space="preserve"> </v>
      </c>
      <c r="BD285" t="str">
        <f t="shared" si="430"/>
        <v xml:space="preserve"> </v>
      </c>
      <c r="BE285" t="str">
        <f t="shared" si="431"/>
        <v xml:space="preserve"> </v>
      </c>
      <c r="BF285" t="str">
        <f t="shared" si="432"/>
        <v xml:space="preserve"> </v>
      </c>
      <c r="BG285" t="str">
        <f t="shared" si="433"/>
        <v xml:space="preserve"> </v>
      </c>
      <c r="BH285" t="str">
        <f t="shared" si="434"/>
        <v xml:space="preserve"> </v>
      </c>
      <c r="BI285" t="str">
        <f t="shared" si="439"/>
        <v xml:space="preserve"> </v>
      </c>
      <c r="BN285" t="str">
        <f>IF(OR(COUNTIF($AV$276:AV285, "LAST")&gt;0, COUNTIF($AV$276:AV285, "FINAL")&gt;0), "", IF($AJ$1&gt;=$K285, IFERROR(BF285-BG285, 0), ""))</f>
        <v/>
      </c>
      <c r="BT285">
        <f t="shared" si="449"/>
        <v>0</v>
      </c>
      <c r="BU285">
        <f t="shared" si="450"/>
        <v>0</v>
      </c>
      <c r="BV285">
        <f>IF(OR(COUNTIF($AV$276:AV285, "LAST")&gt;0, COUNTIF($AV$276:AV285, "FINAL")&gt;0), "", IF($AJ$1&gt;=$K285, AQ285, 0))</f>
        <v>0</v>
      </c>
      <c r="BW285">
        <f t="shared" si="451"/>
        <v>0</v>
      </c>
      <c r="BX285">
        <f t="shared" si="452"/>
        <v>0</v>
      </c>
    </row>
    <row r="286" spans="10:76" x14ac:dyDescent="0.35">
      <c r="K286" s="28">
        <v>511</v>
      </c>
      <c r="M286" s="35">
        <f>AutoScoreboard!O40</f>
        <v>0</v>
      </c>
      <c r="N286" s="35">
        <f>AutoScoreboard!P40</f>
        <v>0</v>
      </c>
      <c r="O286" s="28" t="e">
        <f t="shared" si="435"/>
        <v>#N/A</v>
      </c>
      <c r="P286" s="28" t="e">
        <f t="shared" si="436"/>
        <v>#N/A</v>
      </c>
      <c r="Q286" s="28" t="e">
        <f t="shared" si="453"/>
        <v>#N/A</v>
      </c>
      <c r="R286" s="28" t="e">
        <f t="shared" si="444"/>
        <v>#N/A</v>
      </c>
      <c r="S286" s="28" t="e">
        <f t="shared" si="454"/>
        <v>#N/A</v>
      </c>
      <c r="T286" s="28" t="e">
        <f t="shared" si="455"/>
        <v>#N/A</v>
      </c>
      <c r="U286" s="28" t="e">
        <f t="shared" si="445"/>
        <v>#N/A</v>
      </c>
      <c r="V286" s="28" t="e">
        <f t="shared" si="446"/>
        <v>#N/A</v>
      </c>
      <c r="W286" s="28" t="e">
        <f t="shared" si="447"/>
        <v>#N/A</v>
      </c>
      <c r="X286" s="28" t="e">
        <f t="shared" si="410"/>
        <v>#N/A</v>
      </c>
      <c r="Y286" s="28" t="e">
        <f t="shared" si="437"/>
        <v>#N/A</v>
      </c>
      <c r="Z286" t="e">
        <f>IF(OR(COUNTIF($V$276:V285, "LAST")&gt;0, COUNTIF($V$276:V285, "FINAL")&gt;0), "", IF(Q286=1, IF(U286="SCORE", VLOOKUP(S286, D:E, 2, FALSE), ""), ""))</f>
        <v>#N/A</v>
      </c>
      <c r="AA286" t="e">
        <f>IF(OR(COUNTIF($V$276:V285, "LAST")&gt;0, COUNTIF($V$276:V285, "FINAL")&gt;0), "", IF(Q286=2, IF(U286="SCORE", VLOOKUP(S286, D:F, 3, FALSE), ""), ""))</f>
        <v>#N/A</v>
      </c>
      <c r="AB286" t="e">
        <f>IF(AD286="","", MAX($AB$4:AB285)+1)</f>
        <v>#N/A</v>
      </c>
      <c r="AC286" t="e">
        <f>IF(AE286="","", MAX($AC$4:AC285)+1)</f>
        <v>#N/A</v>
      </c>
      <c r="AD286" t="e">
        <f t="shared" si="456"/>
        <v>#N/A</v>
      </c>
      <c r="AE286" t="e">
        <f t="shared" si="457"/>
        <v>#N/A</v>
      </c>
      <c r="AF286" t="e">
        <f t="shared" si="458"/>
        <v>#N/A</v>
      </c>
      <c r="AG286" t="e">
        <f t="shared" si="459"/>
        <v>#N/A</v>
      </c>
      <c r="AH286">
        <f t="shared" si="460"/>
        <v>0</v>
      </c>
      <c r="AI286">
        <f t="shared" si="448"/>
        <v>810</v>
      </c>
      <c r="AK286" t="str">
        <f t="shared" si="411"/>
        <v xml:space="preserve"> </v>
      </c>
      <c r="AL286" t="str">
        <f t="shared" si="438"/>
        <v xml:space="preserve"> </v>
      </c>
      <c r="AM286" t="str">
        <f t="shared" si="413"/>
        <v xml:space="preserve"> </v>
      </c>
      <c r="AN286" t="str">
        <f t="shared" si="414"/>
        <v xml:space="preserve"> </v>
      </c>
      <c r="AO286" t="str">
        <f t="shared" si="415"/>
        <v xml:space="preserve"> </v>
      </c>
      <c r="AP286" t="str">
        <f t="shared" si="416"/>
        <v xml:space="preserve"> </v>
      </c>
      <c r="AQ286" t="str">
        <f t="shared" si="417"/>
        <v xml:space="preserve"> </v>
      </c>
      <c r="AR286" t="str">
        <f t="shared" si="418"/>
        <v xml:space="preserve"> </v>
      </c>
      <c r="AS286" t="str">
        <f t="shared" si="419"/>
        <v xml:space="preserve"> </v>
      </c>
      <c r="AT286" t="str">
        <f t="shared" si="420"/>
        <v xml:space="preserve"> </v>
      </c>
      <c r="AU286" t="str">
        <f t="shared" si="421"/>
        <v xml:space="preserve"> </v>
      </c>
      <c r="AV286" t="str">
        <f t="shared" si="422"/>
        <v xml:space="preserve"> </v>
      </c>
      <c r="AW286" t="str">
        <f t="shared" si="423"/>
        <v xml:space="preserve"> </v>
      </c>
      <c r="AX286" t="str">
        <f t="shared" si="424"/>
        <v xml:space="preserve"> </v>
      </c>
      <c r="AY286" t="str">
        <f t="shared" si="425"/>
        <v xml:space="preserve"> </v>
      </c>
      <c r="AZ286" t="str">
        <f t="shared" si="426"/>
        <v xml:space="preserve"> </v>
      </c>
      <c r="BA286" t="str">
        <f t="shared" si="427"/>
        <v xml:space="preserve"> </v>
      </c>
      <c r="BB286" t="str">
        <f t="shared" si="428"/>
        <v xml:space="preserve"> </v>
      </c>
      <c r="BC286" t="str">
        <f t="shared" si="429"/>
        <v xml:space="preserve"> </v>
      </c>
      <c r="BD286" t="str">
        <f t="shared" si="430"/>
        <v xml:space="preserve"> </v>
      </c>
      <c r="BE286" t="str">
        <f t="shared" si="431"/>
        <v xml:space="preserve"> </v>
      </c>
      <c r="BF286" t="str">
        <f t="shared" si="432"/>
        <v xml:space="preserve"> </v>
      </c>
      <c r="BG286" t="str">
        <f t="shared" si="433"/>
        <v xml:space="preserve"> </v>
      </c>
      <c r="BH286" t="str">
        <f t="shared" si="434"/>
        <v xml:space="preserve"> </v>
      </c>
      <c r="BI286" t="str">
        <f t="shared" si="439"/>
        <v xml:space="preserve"> </v>
      </c>
      <c r="BN286" t="str">
        <f>IF(OR(COUNTIF($AV$276:AV286, "LAST")&gt;0, COUNTIF($AV$276:AV286, "FINAL")&gt;0), "", IF($AJ$1&gt;=$K286, IFERROR(BF286-BG286, 0), ""))</f>
        <v/>
      </c>
      <c r="BT286">
        <f t="shared" si="449"/>
        <v>0</v>
      </c>
      <c r="BU286">
        <f t="shared" si="450"/>
        <v>0</v>
      </c>
      <c r="BV286">
        <f>IF(OR(COUNTIF($AV$276:AV286, "LAST")&gt;0, COUNTIF($AV$276:AV286, "FINAL")&gt;0), "", IF($AJ$1&gt;=$K286, AQ286, 0))</f>
        <v>0</v>
      </c>
      <c r="BW286">
        <f t="shared" si="451"/>
        <v>0</v>
      </c>
      <c r="BX286">
        <f t="shared" si="452"/>
        <v>0</v>
      </c>
    </row>
    <row r="287" spans="10:76" x14ac:dyDescent="0.35">
      <c r="K287" s="28">
        <v>512</v>
      </c>
      <c r="M287" s="35">
        <f>AutoScoreboard!O41</f>
        <v>0</v>
      </c>
      <c r="N287" s="35">
        <f>AutoScoreboard!P41</f>
        <v>0</v>
      </c>
      <c r="O287" s="28" t="e">
        <f t="shared" si="435"/>
        <v>#N/A</v>
      </c>
      <c r="P287" s="28" t="e">
        <f t="shared" si="436"/>
        <v>#N/A</v>
      </c>
      <c r="Q287" s="28" t="e">
        <f t="shared" si="453"/>
        <v>#N/A</v>
      </c>
      <c r="R287" s="28" t="e">
        <f t="shared" si="444"/>
        <v>#N/A</v>
      </c>
      <c r="S287" s="28" t="e">
        <f t="shared" si="454"/>
        <v>#N/A</v>
      </c>
      <c r="T287" s="28" t="e">
        <f t="shared" si="455"/>
        <v>#N/A</v>
      </c>
      <c r="U287" s="28" t="e">
        <f t="shared" si="445"/>
        <v>#N/A</v>
      </c>
      <c r="V287" s="28" t="e">
        <f t="shared" si="446"/>
        <v>#N/A</v>
      </c>
      <c r="W287" s="28" t="e">
        <f t="shared" si="447"/>
        <v>#N/A</v>
      </c>
      <c r="X287" s="28" t="e">
        <f t="shared" si="410"/>
        <v>#N/A</v>
      </c>
      <c r="Y287" s="28" t="e">
        <f t="shared" si="437"/>
        <v>#N/A</v>
      </c>
      <c r="Z287" t="e">
        <f>IF(OR(COUNTIF($V$276:V286, "LAST")&gt;0, COUNTIF($V$276:V286, "FINAL")&gt;0), "", IF(Q287=1, IF(U287="SCORE", VLOOKUP(S287, D:E, 2, FALSE), ""), ""))</f>
        <v>#N/A</v>
      </c>
      <c r="AA287" t="e">
        <f>IF(OR(COUNTIF($V$276:V286, "LAST")&gt;0, COUNTIF($V$276:V286, "FINAL")&gt;0), "", IF(Q287=2, IF(U287="SCORE", VLOOKUP(S287, D:F, 3, FALSE), ""), ""))</f>
        <v>#N/A</v>
      </c>
      <c r="AB287" t="e">
        <f>IF(AD287="","", MAX($AB$4:AB286)+1)</f>
        <v>#N/A</v>
      </c>
      <c r="AC287" t="e">
        <f>IF(AE287="","", MAX($AC$4:AC286)+1)</f>
        <v>#N/A</v>
      </c>
      <c r="AD287" t="e">
        <f t="shared" si="456"/>
        <v>#N/A</v>
      </c>
      <c r="AE287" t="e">
        <f t="shared" si="457"/>
        <v>#N/A</v>
      </c>
      <c r="AF287" t="e">
        <f t="shared" si="458"/>
        <v>#N/A</v>
      </c>
      <c r="AG287" t="e">
        <f t="shared" si="459"/>
        <v>#N/A</v>
      </c>
      <c r="AH287">
        <f t="shared" si="460"/>
        <v>0</v>
      </c>
      <c r="AI287">
        <f t="shared" si="448"/>
        <v>810</v>
      </c>
      <c r="AK287" t="str">
        <f t="shared" si="411"/>
        <v xml:space="preserve"> </v>
      </c>
      <c r="AL287" t="str">
        <f t="shared" si="438"/>
        <v xml:space="preserve"> </v>
      </c>
      <c r="AM287" t="str">
        <f t="shared" si="413"/>
        <v xml:space="preserve"> </v>
      </c>
      <c r="AN287" t="str">
        <f t="shared" si="414"/>
        <v xml:space="preserve"> </v>
      </c>
      <c r="AO287" t="str">
        <f t="shared" si="415"/>
        <v xml:space="preserve"> </v>
      </c>
      <c r="AP287" t="str">
        <f t="shared" si="416"/>
        <v xml:space="preserve"> </v>
      </c>
      <c r="AQ287" t="str">
        <f t="shared" si="417"/>
        <v xml:space="preserve"> </v>
      </c>
      <c r="AR287" t="str">
        <f t="shared" si="418"/>
        <v xml:space="preserve"> </v>
      </c>
      <c r="AS287" t="str">
        <f t="shared" si="419"/>
        <v xml:space="preserve"> </v>
      </c>
      <c r="AT287" t="str">
        <f t="shared" si="420"/>
        <v xml:space="preserve"> </v>
      </c>
      <c r="AU287" t="str">
        <f t="shared" si="421"/>
        <v xml:space="preserve"> </v>
      </c>
      <c r="AV287" t="str">
        <f t="shared" si="422"/>
        <v xml:space="preserve"> </v>
      </c>
      <c r="AW287" t="str">
        <f t="shared" si="423"/>
        <v xml:space="preserve"> </v>
      </c>
      <c r="AX287" t="str">
        <f t="shared" si="424"/>
        <v xml:space="preserve"> </v>
      </c>
      <c r="AY287" t="str">
        <f t="shared" si="425"/>
        <v xml:space="preserve"> </v>
      </c>
      <c r="AZ287" t="str">
        <f t="shared" si="426"/>
        <v xml:space="preserve"> </v>
      </c>
      <c r="BA287" t="str">
        <f t="shared" si="427"/>
        <v xml:space="preserve"> </v>
      </c>
      <c r="BB287" t="str">
        <f t="shared" si="428"/>
        <v xml:space="preserve"> </v>
      </c>
      <c r="BC287" t="str">
        <f t="shared" si="429"/>
        <v xml:space="preserve"> </v>
      </c>
      <c r="BD287" t="str">
        <f t="shared" si="430"/>
        <v xml:space="preserve"> </v>
      </c>
      <c r="BE287" t="str">
        <f t="shared" si="431"/>
        <v xml:space="preserve"> </v>
      </c>
      <c r="BF287" t="str">
        <f t="shared" si="432"/>
        <v xml:space="preserve"> </v>
      </c>
      <c r="BG287" t="str">
        <f t="shared" si="433"/>
        <v xml:space="preserve"> </v>
      </c>
      <c r="BH287" t="str">
        <f t="shared" si="434"/>
        <v xml:space="preserve"> </v>
      </c>
      <c r="BI287" t="str">
        <f t="shared" si="439"/>
        <v xml:space="preserve"> </v>
      </c>
      <c r="BN287" t="str">
        <f>IF(OR(COUNTIF($AV$276:AV287, "LAST")&gt;0, COUNTIF($AV$276:AV287, "FINAL")&gt;0), "", IF($AJ$1&gt;=$K287, IFERROR(BF287-BG287, 0), ""))</f>
        <v/>
      </c>
      <c r="BT287">
        <f t="shared" si="449"/>
        <v>0</v>
      </c>
      <c r="BU287">
        <f t="shared" si="450"/>
        <v>0</v>
      </c>
      <c r="BV287">
        <f>IF(OR(COUNTIF($AV$276:AV287, "LAST")&gt;0, COUNTIF($AV$276:AV287, "FINAL")&gt;0), "", IF($AJ$1&gt;=$K287, AQ287, 0))</f>
        <v>0</v>
      </c>
      <c r="BW287">
        <f t="shared" si="451"/>
        <v>0</v>
      </c>
      <c r="BX287">
        <f t="shared" si="452"/>
        <v>0</v>
      </c>
    </row>
    <row r="288" spans="10:76" x14ac:dyDescent="0.35">
      <c r="K288" s="28">
        <v>513</v>
      </c>
      <c r="M288" s="35">
        <f>AutoScoreboard!O42</f>
        <v>0</v>
      </c>
      <c r="N288" s="35">
        <f>AutoScoreboard!P42</f>
        <v>0</v>
      </c>
      <c r="O288" s="28" t="e">
        <f t="shared" si="435"/>
        <v>#N/A</v>
      </c>
      <c r="P288" s="28" t="e">
        <f t="shared" si="436"/>
        <v>#N/A</v>
      </c>
      <c r="Q288" s="28" t="e">
        <f t="shared" si="453"/>
        <v>#N/A</v>
      </c>
      <c r="R288" s="28" t="e">
        <f t="shared" si="444"/>
        <v>#N/A</v>
      </c>
      <c r="S288" s="28" t="e">
        <f t="shared" si="454"/>
        <v>#N/A</v>
      </c>
      <c r="T288" s="28" t="e">
        <f t="shared" si="455"/>
        <v>#N/A</v>
      </c>
      <c r="U288" s="28" t="e">
        <f t="shared" si="445"/>
        <v>#N/A</v>
      </c>
      <c r="V288" s="28" t="e">
        <f t="shared" si="446"/>
        <v>#N/A</v>
      </c>
      <c r="W288" s="28" t="e">
        <f t="shared" si="447"/>
        <v>#N/A</v>
      </c>
      <c r="X288" s="28" t="e">
        <f t="shared" si="410"/>
        <v>#N/A</v>
      </c>
      <c r="Y288" s="28" t="e">
        <f t="shared" si="437"/>
        <v>#N/A</v>
      </c>
      <c r="Z288" t="e">
        <f>IF(OR(COUNTIF($V$276:V287, "LAST")&gt;0, COUNTIF($V$276:V287, "FINAL")&gt;0), "", IF(Q288=1, IF(U288="SCORE", VLOOKUP(S288, D:E, 2, FALSE), ""), ""))</f>
        <v>#N/A</v>
      </c>
      <c r="AA288" t="e">
        <f>IF(OR(COUNTIF($V$276:V287, "LAST")&gt;0, COUNTIF($V$276:V287, "FINAL")&gt;0), "", IF(Q288=2, IF(U288="SCORE", VLOOKUP(S288, D:F, 3, FALSE), ""), ""))</f>
        <v>#N/A</v>
      </c>
      <c r="AB288" t="e">
        <f>IF(AD288="","", MAX($AB$4:AB287)+1)</f>
        <v>#N/A</v>
      </c>
      <c r="AC288" t="e">
        <f>IF(AE288="","", MAX($AC$4:AC287)+1)</f>
        <v>#N/A</v>
      </c>
      <c r="AD288" t="e">
        <f t="shared" si="456"/>
        <v>#N/A</v>
      </c>
      <c r="AE288" t="e">
        <f t="shared" si="457"/>
        <v>#N/A</v>
      </c>
      <c r="AF288" t="e">
        <f t="shared" si="458"/>
        <v>#N/A</v>
      </c>
      <c r="AG288" t="e">
        <f t="shared" si="459"/>
        <v>#N/A</v>
      </c>
      <c r="AH288">
        <f t="shared" si="460"/>
        <v>0</v>
      </c>
      <c r="AI288">
        <f t="shared" si="448"/>
        <v>810</v>
      </c>
      <c r="AK288" t="str">
        <f t="shared" si="411"/>
        <v xml:space="preserve"> </v>
      </c>
      <c r="AL288" t="str">
        <f t="shared" si="438"/>
        <v xml:space="preserve"> </v>
      </c>
      <c r="AM288" t="str">
        <f t="shared" si="413"/>
        <v xml:space="preserve"> </v>
      </c>
      <c r="AN288" t="str">
        <f t="shared" si="414"/>
        <v xml:space="preserve"> </v>
      </c>
      <c r="AO288" t="str">
        <f t="shared" si="415"/>
        <v xml:space="preserve"> </v>
      </c>
      <c r="AP288" t="str">
        <f t="shared" si="416"/>
        <v xml:space="preserve"> </v>
      </c>
      <c r="AQ288" t="str">
        <f t="shared" si="417"/>
        <v xml:space="preserve"> </v>
      </c>
      <c r="AR288" t="str">
        <f t="shared" si="418"/>
        <v xml:space="preserve"> </v>
      </c>
      <c r="AS288" t="str">
        <f t="shared" si="419"/>
        <v xml:space="preserve"> </v>
      </c>
      <c r="AT288" t="str">
        <f t="shared" si="420"/>
        <v xml:space="preserve"> </v>
      </c>
      <c r="AU288" t="str">
        <f t="shared" si="421"/>
        <v xml:space="preserve"> </v>
      </c>
      <c r="AV288" t="str">
        <f t="shared" si="422"/>
        <v xml:space="preserve"> </v>
      </c>
      <c r="AW288" t="str">
        <f t="shared" si="423"/>
        <v xml:space="preserve"> </v>
      </c>
      <c r="AX288" t="str">
        <f t="shared" si="424"/>
        <v xml:space="preserve"> </v>
      </c>
      <c r="AY288" t="str">
        <f t="shared" si="425"/>
        <v xml:space="preserve"> </v>
      </c>
      <c r="AZ288" t="str">
        <f t="shared" si="426"/>
        <v xml:space="preserve"> </v>
      </c>
      <c r="BA288" t="str">
        <f t="shared" si="427"/>
        <v xml:space="preserve"> </v>
      </c>
      <c r="BB288" t="str">
        <f t="shared" si="428"/>
        <v xml:space="preserve"> </v>
      </c>
      <c r="BC288" t="str">
        <f t="shared" si="429"/>
        <v xml:space="preserve"> </v>
      </c>
      <c r="BD288" t="str">
        <f t="shared" si="430"/>
        <v xml:space="preserve"> </v>
      </c>
      <c r="BE288" t="str">
        <f t="shared" si="431"/>
        <v xml:space="preserve"> </v>
      </c>
      <c r="BF288" t="str">
        <f t="shared" si="432"/>
        <v xml:space="preserve"> </v>
      </c>
      <c r="BG288" t="str">
        <f t="shared" si="433"/>
        <v xml:space="preserve"> </v>
      </c>
      <c r="BH288" t="str">
        <f t="shared" si="434"/>
        <v xml:space="preserve"> </v>
      </c>
      <c r="BI288" t="str">
        <f t="shared" si="439"/>
        <v xml:space="preserve"> </v>
      </c>
      <c r="BN288" t="str">
        <f>IF(OR(COUNTIF($AV$276:AV288, "LAST")&gt;0, COUNTIF($AV$276:AV288, "FINAL")&gt;0), "", IF($AJ$1&gt;=$K288, IFERROR(BF288-BG288, 0), ""))</f>
        <v/>
      </c>
      <c r="BT288">
        <f t="shared" si="449"/>
        <v>0</v>
      </c>
      <c r="BU288">
        <f t="shared" si="450"/>
        <v>0</v>
      </c>
      <c r="BV288">
        <f>IF(OR(COUNTIF($AV$276:AV288, "LAST")&gt;0, COUNTIF($AV$276:AV288, "FINAL")&gt;0), "", IF($AJ$1&gt;=$K288, AQ288, 0))</f>
        <v>0</v>
      </c>
      <c r="BW288">
        <f t="shared" si="451"/>
        <v>0</v>
      </c>
      <c r="BX288">
        <f t="shared" si="452"/>
        <v>0</v>
      </c>
    </row>
    <row r="289" spans="11:76" x14ac:dyDescent="0.35">
      <c r="K289" s="28">
        <v>514</v>
      </c>
      <c r="M289" s="35">
        <f>AutoScoreboard!O43</f>
        <v>0</v>
      </c>
      <c r="N289" s="35">
        <f>AutoScoreboard!P43</f>
        <v>0</v>
      </c>
      <c r="O289" s="28" t="e">
        <f t="shared" si="435"/>
        <v>#N/A</v>
      </c>
      <c r="P289" s="28" t="e">
        <f t="shared" si="436"/>
        <v>#N/A</v>
      </c>
      <c r="Q289" s="28" t="e">
        <f t="shared" si="453"/>
        <v>#N/A</v>
      </c>
      <c r="R289" s="28" t="e">
        <f t="shared" si="444"/>
        <v>#N/A</v>
      </c>
      <c r="S289" s="28" t="e">
        <f t="shared" si="454"/>
        <v>#N/A</v>
      </c>
      <c r="T289" s="28" t="e">
        <f t="shared" si="455"/>
        <v>#N/A</v>
      </c>
      <c r="U289" s="28" t="e">
        <f t="shared" si="445"/>
        <v>#N/A</v>
      </c>
      <c r="V289" s="28" t="e">
        <f t="shared" si="446"/>
        <v>#N/A</v>
      </c>
      <c r="W289" s="28" t="e">
        <f t="shared" si="447"/>
        <v>#N/A</v>
      </c>
      <c r="X289" s="28" t="e">
        <f t="shared" si="410"/>
        <v>#N/A</v>
      </c>
      <c r="Y289" s="28" t="e">
        <f t="shared" si="437"/>
        <v>#N/A</v>
      </c>
      <c r="Z289" t="e">
        <f>IF(OR(COUNTIF($V$276:V288, "LAST")&gt;0, COUNTIF($V$276:V288, "FINAL")&gt;0), "", IF(Q289=1, IF(U289="SCORE", VLOOKUP(S289, D:E, 2, FALSE), ""), ""))</f>
        <v>#N/A</v>
      </c>
      <c r="AA289" t="e">
        <f>IF(OR(COUNTIF($V$276:V288, "LAST")&gt;0, COUNTIF($V$276:V288, "FINAL")&gt;0), "", IF(Q289=2, IF(U289="SCORE", VLOOKUP(S289, D:F, 3, FALSE), ""), ""))</f>
        <v>#N/A</v>
      </c>
      <c r="AB289" t="e">
        <f>IF(AD289="","", MAX($AB$4:AB288)+1)</f>
        <v>#N/A</v>
      </c>
      <c r="AC289" t="e">
        <f>IF(AE289="","", MAX($AC$4:AC288)+1)</f>
        <v>#N/A</v>
      </c>
      <c r="AD289" t="e">
        <f t="shared" si="456"/>
        <v>#N/A</v>
      </c>
      <c r="AE289" t="e">
        <f t="shared" si="457"/>
        <v>#N/A</v>
      </c>
      <c r="AF289" t="e">
        <f t="shared" si="458"/>
        <v>#N/A</v>
      </c>
      <c r="AG289" t="e">
        <f t="shared" si="459"/>
        <v>#N/A</v>
      </c>
      <c r="AH289">
        <f t="shared" si="460"/>
        <v>0</v>
      </c>
      <c r="AI289">
        <f t="shared" si="448"/>
        <v>810</v>
      </c>
      <c r="AK289" t="str">
        <f t="shared" si="411"/>
        <v xml:space="preserve"> </v>
      </c>
      <c r="AL289" t="str">
        <f t="shared" si="438"/>
        <v xml:space="preserve"> </v>
      </c>
      <c r="AM289" t="str">
        <f t="shared" si="413"/>
        <v xml:space="preserve"> </v>
      </c>
      <c r="AN289" t="str">
        <f t="shared" si="414"/>
        <v xml:space="preserve"> </v>
      </c>
      <c r="AO289" t="str">
        <f t="shared" si="415"/>
        <v xml:space="preserve"> </v>
      </c>
      <c r="AP289" t="str">
        <f t="shared" si="416"/>
        <v xml:space="preserve"> </v>
      </c>
      <c r="AQ289" t="str">
        <f t="shared" si="417"/>
        <v xml:space="preserve"> </v>
      </c>
      <c r="AR289" t="str">
        <f t="shared" si="418"/>
        <v xml:space="preserve"> </v>
      </c>
      <c r="AS289" t="str">
        <f t="shared" si="419"/>
        <v xml:space="preserve"> </v>
      </c>
      <c r="AT289" t="str">
        <f t="shared" si="420"/>
        <v xml:space="preserve"> </v>
      </c>
      <c r="AU289" t="str">
        <f t="shared" si="421"/>
        <v xml:space="preserve"> </v>
      </c>
      <c r="AV289" t="str">
        <f t="shared" si="422"/>
        <v xml:space="preserve"> </v>
      </c>
      <c r="AW289" t="str">
        <f t="shared" si="423"/>
        <v xml:space="preserve"> </v>
      </c>
      <c r="AX289" t="str">
        <f t="shared" si="424"/>
        <v xml:space="preserve"> </v>
      </c>
      <c r="AY289" t="str">
        <f t="shared" si="425"/>
        <v xml:space="preserve"> </v>
      </c>
      <c r="AZ289" t="str">
        <f t="shared" si="426"/>
        <v xml:space="preserve"> </v>
      </c>
      <c r="BA289" t="str">
        <f t="shared" si="427"/>
        <v xml:space="preserve"> </v>
      </c>
      <c r="BB289" t="str">
        <f t="shared" si="428"/>
        <v xml:space="preserve"> </v>
      </c>
      <c r="BC289" t="str">
        <f t="shared" si="429"/>
        <v xml:space="preserve"> </v>
      </c>
      <c r="BD289" t="str">
        <f t="shared" si="430"/>
        <v xml:space="preserve"> </v>
      </c>
      <c r="BE289" t="str">
        <f t="shared" si="431"/>
        <v xml:space="preserve"> </v>
      </c>
      <c r="BF289" t="str">
        <f t="shared" si="432"/>
        <v xml:space="preserve"> </v>
      </c>
      <c r="BG289" t="str">
        <f t="shared" si="433"/>
        <v xml:space="preserve"> </v>
      </c>
      <c r="BH289" t="str">
        <f t="shared" si="434"/>
        <v xml:space="preserve"> </v>
      </c>
      <c r="BI289" t="str">
        <f t="shared" si="439"/>
        <v xml:space="preserve"> </v>
      </c>
      <c r="BN289" t="str">
        <f>IF(OR(COUNTIF($AV$276:AV289, "LAST")&gt;0, COUNTIF($AV$276:AV289, "FINAL")&gt;0), "", IF($AJ$1&gt;=$K289, IFERROR(BF289-BG289, 0), ""))</f>
        <v/>
      </c>
      <c r="BT289">
        <f t="shared" si="449"/>
        <v>0</v>
      </c>
      <c r="BU289">
        <f t="shared" si="450"/>
        <v>0</v>
      </c>
      <c r="BV289">
        <f>IF(OR(COUNTIF($AV$276:AV289, "LAST")&gt;0, COUNTIF($AV$276:AV289, "FINAL")&gt;0), "", IF($AJ$1&gt;=$K289, AQ289, 0))</f>
        <v>0</v>
      </c>
      <c r="BW289">
        <f t="shared" si="451"/>
        <v>0</v>
      </c>
      <c r="BX289">
        <f t="shared" si="452"/>
        <v>0</v>
      </c>
    </row>
    <row r="290" spans="11:76" x14ac:dyDescent="0.35">
      <c r="K290" s="28">
        <v>515</v>
      </c>
      <c r="M290" s="35">
        <f>AutoScoreboard!O44</f>
        <v>0</v>
      </c>
      <c r="N290" s="35">
        <f>AutoScoreboard!P44</f>
        <v>0</v>
      </c>
      <c r="O290" s="28" t="e">
        <f t="shared" si="435"/>
        <v>#N/A</v>
      </c>
      <c r="P290" s="28" t="e">
        <f t="shared" si="436"/>
        <v>#N/A</v>
      </c>
      <c r="Q290" s="28" t="e">
        <f t="shared" si="453"/>
        <v>#N/A</v>
      </c>
      <c r="R290" s="28" t="e">
        <f t="shared" si="444"/>
        <v>#N/A</v>
      </c>
      <c r="S290" s="28" t="e">
        <f t="shared" si="454"/>
        <v>#N/A</v>
      </c>
      <c r="T290" s="28" t="e">
        <f t="shared" si="455"/>
        <v>#N/A</v>
      </c>
      <c r="U290" s="28" t="e">
        <f t="shared" si="445"/>
        <v>#N/A</v>
      </c>
      <c r="V290" s="28" t="e">
        <f t="shared" si="446"/>
        <v>#N/A</v>
      </c>
      <c r="W290" s="28" t="e">
        <f t="shared" si="447"/>
        <v>#N/A</v>
      </c>
      <c r="X290" s="28" t="e">
        <f t="shared" si="410"/>
        <v>#N/A</v>
      </c>
      <c r="Y290" s="28" t="e">
        <f t="shared" si="437"/>
        <v>#N/A</v>
      </c>
      <c r="Z290" t="e">
        <f>IF(OR(COUNTIF($V$276:V289, "LAST")&gt;0, COUNTIF($V$276:V289, "FINAL")&gt;0), "", IF(Q290=1, IF(U290="SCORE", VLOOKUP(S290, D:E, 2, FALSE), ""), ""))</f>
        <v>#N/A</v>
      </c>
      <c r="AA290" t="e">
        <f>IF(OR(COUNTIF($V$276:V289, "LAST")&gt;0, COUNTIF($V$276:V289, "FINAL")&gt;0), "", IF(Q290=2, IF(U290="SCORE", VLOOKUP(S290, D:F, 3, FALSE), ""), ""))</f>
        <v>#N/A</v>
      </c>
      <c r="AB290" t="e">
        <f>IF(AD290="","", MAX($AB$4:AB289)+1)</f>
        <v>#N/A</v>
      </c>
      <c r="AC290" t="e">
        <f>IF(AE290="","", MAX($AC$4:AC289)+1)</f>
        <v>#N/A</v>
      </c>
      <c r="AD290" t="e">
        <f t="shared" si="456"/>
        <v>#N/A</v>
      </c>
      <c r="AE290" t="e">
        <f t="shared" si="457"/>
        <v>#N/A</v>
      </c>
      <c r="AF290" t="e">
        <f t="shared" si="458"/>
        <v>#N/A</v>
      </c>
      <c r="AG290" t="e">
        <f t="shared" si="459"/>
        <v>#N/A</v>
      </c>
      <c r="AH290">
        <f t="shared" si="460"/>
        <v>0</v>
      </c>
      <c r="AI290">
        <f t="shared" si="448"/>
        <v>810</v>
      </c>
      <c r="AK290" t="str">
        <f t="shared" si="411"/>
        <v xml:space="preserve"> </v>
      </c>
      <c r="AL290" t="str">
        <f t="shared" si="438"/>
        <v xml:space="preserve"> </v>
      </c>
      <c r="AM290" t="str">
        <f t="shared" si="413"/>
        <v xml:space="preserve"> </v>
      </c>
      <c r="AN290" t="str">
        <f t="shared" si="414"/>
        <v xml:space="preserve"> </v>
      </c>
      <c r="AO290" t="str">
        <f t="shared" si="415"/>
        <v xml:space="preserve"> </v>
      </c>
      <c r="AP290" t="str">
        <f t="shared" si="416"/>
        <v xml:space="preserve"> </v>
      </c>
      <c r="AQ290" t="str">
        <f t="shared" si="417"/>
        <v xml:space="preserve"> </v>
      </c>
      <c r="AR290" t="str">
        <f t="shared" si="418"/>
        <v xml:space="preserve"> </v>
      </c>
      <c r="AS290" t="str">
        <f t="shared" si="419"/>
        <v xml:space="preserve"> </v>
      </c>
      <c r="AT290" t="str">
        <f t="shared" si="420"/>
        <v xml:space="preserve"> </v>
      </c>
      <c r="AU290" t="str">
        <f t="shared" si="421"/>
        <v xml:space="preserve"> </v>
      </c>
      <c r="AV290" t="str">
        <f t="shared" si="422"/>
        <v xml:space="preserve"> </v>
      </c>
      <c r="AW290" t="str">
        <f t="shared" si="423"/>
        <v xml:space="preserve"> </v>
      </c>
      <c r="AX290" t="str">
        <f t="shared" si="424"/>
        <v xml:space="preserve"> </v>
      </c>
      <c r="AY290" t="str">
        <f t="shared" si="425"/>
        <v xml:space="preserve"> </v>
      </c>
      <c r="AZ290" t="str">
        <f t="shared" si="426"/>
        <v xml:space="preserve"> </v>
      </c>
      <c r="BA290" t="str">
        <f t="shared" si="427"/>
        <v xml:space="preserve"> </v>
      </c>
      <c r="BB290" t="str">
        <f t="shared" si="428"/>
        <v xml:space="preserve"> </v>
      </c>
      <c r="BC290" t="str">
        <f t="shared" si="429"/>
        <v xml:space="preserve"> </v>
      </c>
      <c r="BD290" t="str">
        <f t="shared" si="430"/>
        <v xml:space="preserve"> </v>
      </c>
      <c r="BE290" t="str">
        <f t="shared" si="431"/>
        <v xml:space="preserve"> </v>
      </c>
      <c r="BF290" t="str">
        <f t="shared" si="432"/>
        <v xml:space="preserve"> </v>
      </c>
      <c r="BG290" t="str">
        <f t="shared" si="433"/>
        <v xml:space="preserve"> </v>
      </c>
      <c r="BH290" t="str">
        <f t="shared" si="434"/>
        <v xml:space="preserve"> </v>
      </c>
      <c r="BI290" t="str">
        <f t="shared" si="439"/>
        <v xml:space="preserve"> </v>
      </c>
      <c r="BN290" t="str">
        <f>IF(OR(COUNTIF($AV$276:AV290, "LAST")&gt;0, COUNTIF($AV$276:AV290, "FINAL")&gt;0), "", IF($AJ$1&gt;=$K290, IFERROR(BF290-BG290, 0), ""))</f>
        <v/>
      </c>
      <c r="BT290">
        <f t="shared" si="449"/>
        <v>0</v>
      </c>
      <c r="BU290">
        <f t="shared" si="450"/>
        <v>0</v>
      </c>
      <c r="BV290">
        <f>IF(OR(COUNTIF($AV$276:AV290, "LAST")&gt;0, COUNTIF($AV$276:AV290, "FINAL")&gt;0), "", IF($AJ$1&gt;=$K290, AQ290, 0))</f>
        <v>0</v>
      </c>
      <c r="BW290">
        <f t="shared" si="451"/>
        <v>0</v>
      </c>
      <c r="BX290">
        <f t="shared" si="452"/>
        <v>0</v>
      </c>
    </row>
    <row r="291" spans="11:76" x14ac:dyDescent="0.35">
      <c r="K291" s="28">
        <v>516</v>
      </c>
      <c r="M291" s="35">
        <f>AutoScoreboard!O45</f>
        <v>0</v>
      </c>
      <c r="N291" s="35">
        <f>AutoScoreboard!P45</f>
        <v>0</v>
      </c>
      <c r="O291" s="28" t="e">
        <f t="shared" si="435"/>
        <v>#N/A</v>
      </c>
      <c r="P291" s="28" t="e">
        <f t="shared" si="436"/>
        <v>#N/A</v>
      </c>
      <c r="Q291" s="28" t="e">
        <f t="shared" si="453"/>
        <v>#N/A</v>
      </c>
      <c r="R291" s="28" t="e">
        <f t="shared" si="444"/>
        <v>#N/A</v>
      </c>
      <c r="S291" s="28" t="e">
        <f t="shared" si="454"/>
        <v>#N/A</v>
      </c>
      <c r="T291" s="28" t="e">
        <f t="shared" si="455"/>
        <v>#N/A</v>
      </c>
      <c r="U291" s="28" t="e">
        <f t="shared" si="445"/>
        <v>#N/A</v>
      </c>
      <c r="V291" s="28" t="e">
        <f t="shared" si="446"/>
        <v>#N/A</v>
      </c>
      <c r="W291" s="28" t="e">
        <f t="shared" si="447"/>
        <v>#N/A</v>
      </c>
      <c r="X291" s="28" t="e">
        <f t="shared" si="410"/>
        <v>#N/A</v>
      </c>
      <c r="Y291" s="28" t="e">
        <f t="shared" si="437"/>
        <v>#N/A</v>
      </c>
      <c r="Z291" t="e">
        <f>IF(OR(COUNTIF($V$276:V290, "LAST")&gt;0, COUNTIF($V$276:V290, "FINAL")&gt;0), "", IF(Q291=1, IF(U291="SCORE", VLOOKUP(S291, D:E, 2, FALSE), ""), ""))</f>
        <v>#N/A</v>
      </c>
      <c r="AA291" t="e">
        <f>IF(OR(COUNTIF($V$276:V290, "LAST")&gt;0, COUNTIF($V$276:V290, "FINAL")&gt;0), "", IF(Q291=2, IF(U291="SCORE", VLOOKUP(S291, D:F, 3, FALSE), ""), ""))</f>
        <v>#N/A</v>
      </c>
      <c r="AB291" t="e">
        <f>IF(AD291="","", MAX($AB$4:AB290)+1)</f>
        <v>#N/A</v>
      </c>
      <c r="AC291" t="e">
        <f>IF(AE291="","", MAX($AC$4:AC290)+1)</f>
        <v>#N/A</v>
      </c>
      <c r="AD291" t="e">
        <f t="shared" si="456"/>
        <v>#N/A</v>
      </c>
      <c r="AE291" t="e">
        <f t="shared" si="457"/>
        <v>#N/A</v>
      </c>
      <c r="AF291" t="e">
        <f t="shared" si="458"/>
        <v>#N/A</v>
      </c>
      <c r="AG291" t="e">
        <f t="shared" si="459"/>
        <v>#N/A</v>
      </c>
      <c r="AH291">
        <f t="shared" si="460"/>
        <v>0</v>
      </c>
      <c r="AI291">
        <f t="shared" si="448"/>
        <v>810</v>
      </c>
      <c r="AK291" t="str">
        <f t="shared" si="411"/>
        <v xml:space="preserve"> </v>
      </c>
      <c r="AL291" t="str">
        <f t="shared" si="438"/>
        <v xml:space="preserve"> </v>
      </c>
      <c r="AM291" t="str">
        <f t="shared" si="413"/>
        <v xml:space="preserve"> </v>
      </c>
      <c r="AN291" t="str">
        <f t="shared" si="414"/>
        <v xml:space="preserve"> </v>
      </c>
      <c r="AO291" t="str">
        <f t="shared" si="415"/>
        <v xml:space="preserve"> </v>
      </c>
      <c r="AP291" t="str">
        <f t="shared" si="416"/>
        <v xml:space="preserve"> </v>
      </c>
      <c r="AQ291" t="str">
        <f t="shared" si="417"/>
        <v xml:space="preserve"> </v>
      </c>
      <c r="AR291" t="str">
        <f t="shared" si="418"/>
        <v xml:space="preserve"> </v>
      </c>
      <c r="AS291" t="str">
        <f t="shared" si="419"/>
        <v xml:space="preserve"> </v>
      </c>
      <c r="AT291" t="str">
        <f t="shared" si="420"/>
        <v xml:space="preserve"> </v>
      </c>
      <c r="AU291" t="str">
        <f t="shared" si="421"/>
        <v xml:space="preserve"> </v>
      </c>
      <c r="AV291" t="str">
        <f t="shared" si="422"/>
        <v xml:space="preserve"> </v>
      </c>
      <c r="AW291" t="str">
        <f t="shared" si="423"/>
        <v xml:space="preserve"> </v>
      </c>
      <c r="AX291" t="str">
        <f t="shared" si="424"/>
        <v xml:space="preserve"> </v>
      </c>
      <c r="AY291" t="str">
        <f t="shared" si="425"/>
        <v xml:space="preserve"> </v>
      </c>
      <c r="AZ291" t="str">
        <f t="shared" si="426"/>
        <v xml:space="preserve"> </v>
      </c>
      <c r="BA291" t="str">
        <f t="shared" si="427"/>
        <v xml:space="preserve"> </v>
      </c>
      <c r="BB291" t="str">
        <f t="shared" si="428"/>
        <v xml:space="preserve"> </v>
      </c>
      <c r="BC291" t="str">
        <f t="shared" si="429"/>
        <v xml:space="preserve"> </v>
      </c>
      <c r="BD291" t="str">
        <f t="shared" si="430"/>
        <v xml:space="preserve"> </v>
      </c>
      <c r="BE291" t="str">
        <f t="shared" si="431"/>
        <v xml:space="preserve"> </v>
      </c>
      <c r="BF291" t="str">
        <f t="shared" si="432"/>
        <v xml:space="preserve"> </v>
      </c>
      <c r="BG291" t="str">
        <f t="shared" si="433"/>
        <v xml:space="preserve"> </v>
      </c>
      <c r="BH291" t="str">
        <f t="shared" si="434"/>
        <v xml:space="preserve"> </v>
      </c>
      <c r="BI291" t="str">
        <f t="shared" si="439"/>
        <v xml:space="preserve"> </v>
      </c>
      <c r="BN291" t="str">
        <f>IF(OR(COUNTIF($AV$276:AV291, "LAST")&gt;0, COUNTIF($AV$276:AV291, "FINAL")&gt;0), "", IF($AJ$1&gt;=$K291, IFERROR(BF291-BG291, 0), ""))</f>
        <v/>
      </c>
      <c r="BT291">
        <f t="shared" si="449"/>
        <v>0</v>
      </c>
      <c r="BU291">
        <f t="shared" si="450"/>
        <v>0</v>
      </c>
      <c r="BV291">
        <f>IF(OR(COUNTIF($AV$276:AV291, "LAST")&gt;0, COUNTIF($AV$276:AV291, "FINAL")&gt;0), "", IF($AJ$1&gt;=$K291, AQ291, 0))</f>
        <v>0</v>
      </c>
      <c r="BW291">
        <f t="shared" si="451"/>
        <v>0</v>
      </c>
      <c r="BX291">
        <f t="shared" si="452"/>
        <v>0</v>
      </c>
    </row>
    <row r="292" spans="11:76" x14ac:dyDescent="0.35">
      <c r="K292" s="28">
        <v>517</v>
      </c>
      <c r="M292" s="35">
        <f>AutoScoreboard!O46</f>
        <v>0</v>
      </c>
      <c r="N292" s="35">
        <f>AutoScoreboard!P46</f>
        <v>0</v>
      </c>
      <c r="O292" s="28" t="e">
        <f t="shared" si="435"/>
        <v>#N/A</v>
      </c>
      <c r="P292" s="28" t="e">
        <f t="shared" si="436"/>
        <v>#N/A</v>
      </c>
      <c r="Q292" s="28" t="e">
        <f t="shared" si="453"/>
        <v>#N/A</v>
      </c>
      <c r="R292" s="28" t="e">
        <f t="shared" si="444"/>
        <v>#N/A</v>
      </c>
      <c r="S292" s="28" t="e">
        <f t="shared" si="454"/>
        <v>#N/A</v>
      </c>
      <c r="T292" s="28" t="e">
        <f t="shared" si="455"/>
        <v>#N/A</v>
      </c>
      <c r="U292" s="28" t="e">
        <f t="shared" si="445"/>
        <v>#N/A</v>
      </c>
      <c r="V292" s="28" t="e">
        <f t="shared" si="446"/>
        <v>#N/A</v>
      </c>
      <c r="W292" s="28" t="e">
        <f t="shared" si="447"/>
        <v>#N/A</v>
      </c>
      <c r="X292" s="28" t="e">
        <f t="shared" si="410"/>
        <v>#N/A</v>
      </c>
      <c r="Y292" s="28" t="e">
        <f t="shared" si="437"/>
        <v>#N/A</v>
      </c>
      <c r="Z292" t="e">
        <f>IF(OR(COUNTIF($V$276:V291, "LAST")&gt;0, COUNTIF($V$276:V291, "FINAL")&gt;0), "", IF(Q292=1, IF(U292="SCORE", VLOOKUP(S292, D:E, 2, FALSE), ""), ""))</f>
        <v>#N/A</v>
      </c>
      <c r="AA292" t="e">
        <f>IF(OR(COUNTIF($V$276:V291, "LAST")&gt;0, COUNTIF($V$276:V291, "FINAL")&gt;0), "", IF(Q292=2, IF(U292="SCORE", VLOOKUP(S292, D:F, 3, FALSE), ""), ""))</f>
        <v>#N/A</v>
      </c>
      <c r="AB292" t="e">
        <f>IF(AD292="","", MAX($AB$4:AB291)+1)</f>
        <v>#N/A</v>
      </c>
      <c r="AC292" t="e">
        <f>IF(AE292="","", MAX($AC$4:AC291)+1)</f>
        <v>#N/A</v>
      </c>
      <c r="AD292" t="e">
        <f t="shared" si="456"/>
        <v>#N/A</v>
      </c>
      <c r="AE292" t="e">
        <f t="shared" si="457"/>
        <v>#N/A</v>
      </c>
      <c r="AF292" t="e">
        <f t="shared" si="458"/>
        <v>#N/A</v>
      </c>
      <c r="AG292" t="e">
        <f t="shared" si="459"/>
        <v>#N/A</v>
      </c>
      <c r="AH292">
        <f t="shared" si="460"/>
        <v>0</v>
      </c>
      <c r="AI292">
        <f t="shared" si="448"/>
        <v>810</v>
      </c>
      <c r="AK292" t="str">
        <f t="shared" si="411"/>
        <v xml:space="preserve"> </v>
      </c>
      <c r="AL292" t="str">
        <f t="shared" si="438"/>
        <v xml:space="preserve"> </v>
      </c>
      <c r="AM292" t="str">
        <f t="shared" si="413"/>
        <v xml:space="preserve"> </v>
      </c>
      <c r="AN292" t="str">
        <f t="shared" si="414"/>
        <v xml:space="preserve"> </v>
      </c>
      <c r="AO292" t="str">
        <f t="shared" si="415"/>
        <v xml:space="preserve"> </v>
      </c>
      <c r="AP292" t="str">
        <f t="shared" si="416"/>
        <v xml:space="preserve"> </v>
      </c>
      <c r="AQ292" t="str">
        <f t="shared" si="417"/>
        <v xml:space="preserve"> </v>
      </c>
      <c r="AR292" t="str">
        <f t="shared" si="418"/>
        <v xml:space="preserve"> </v>
      </c>
      <c r="AS292" t="str">
        <f t="shared" si="419"/>
        <v xml:space="preserve"> </v>
      </c>
      <c r="AT292" t="str">
        <f t="shared" si="420"/>
        <v xml:space="preserve"> </v>
      </c>
      <c r="AU292" t="str">
        <f t="shared" si="421"/>
        <v xml:space="preserve"> </v>
      </c>
      <c r="AV292" t="str">
        <f t="shared" si="422"/>
        <v xml:space="preserve"> </v>
      </c>
      <c r="AW292" t="str">
        <f t="shared" si="423"/>
        <v xml:space="preserve"> </v>
      </c>
      <c r="AX292" t="str">
        <f t="shared" si="424"/>
        <v xml:space="preserve"> </v>
      </c>
      <c r="AY292" t="str">
        <f t="shared" si="425"/>
        <v xml:space="preserve"> </v>
      </c>
      <c r="AZ292" t="str">
        <f t="shared" si="426"/>
        <v xml:space="preserve"> </v>
      </c>
      <c r="BA292" t="str">
        <f t="shared" si="427"/>
        <v xml:space="preserve"> </v>
      </c>
      <c r="BB292" t="str">
        <f t="shared" si="428"/>
        <v xml:space="preserve"> </v>
      </c>
      <c r="BC292" t="str">
        <f t="shared" si="429"/>
        <v xml:space="preserve"> </v>
      </c>
      <c r="BD292" t="str">
        <f t="shared" si="430"/>
        <v xml:space="preserve"> </v>
      </c>
      <c r="BE292" t="str">
        <f t="shared" si="431"/>
        <v xml:space="preserve"> </v>
      </c>
      <c r="BF292" t="str">
        <f t="shared" si="432"/>
        <v xml:space="preserve"> </v>
      </c>
      <c r="BG292" t="str">
        <f t="shared" si="433"/>
        <v xml:space="preserve"> </v>
      </c>
      <c r="BH292" t="str">
        <f t="shared" si="434"/>
        <v xml:space="preserve"> </v>
      </c>
      <c r="BI292" t="str">
        <f t="shared" si="439"/>
        <v xml:space="preserve"> </v>
      </c>
      <c r="BN292" t="str">
        <f>IF(OR(COUNTIF($AV$276:AV292, "LAST")&gt;0, COUNTIF($AV$276:AV292, "FINAL")&gt;0), "", IF($AJ$1&gt;=$K292, IFERROR(BF292-BG292, 0), ""))</f>
        <v/>
      </c>
      <c r="BT292">
        <f t="shared" si="449"/>
        <v>0</v>
      </c>
      <c r="BU292">
        <f t="shared" si="450"/>
        <v>0</v>
      </c>
      <c r="BV292">
        <f>IF(OR(COUNTIF($AV$276:AV292, "LAST")&gt;0, COUNTIF($AV$276:AV292, "FINAL")&gt;0), "", IF($AJ$1&gt;=$K292, AQ292, 0))</f>
        <v>0</v>
      </c>
      <c r="BW292">
        <f t="shared" si="451"/>
        <v>0</v>
      </c>
      <c r="BX292">
        <f t="shared" si="452"/>
        <v>0</v>
      </c>
    </row>
    <row r="293" spans="11:76" x14ac:dyDescent="0.35">
      <c r="K293" s="28">
        <v>518</v>
      </c>
      <c r="M293" s="35">
        <f>AutoScoreboard!O47</f>
        <v>0</v>
      </c>
      <c r="N293" s="35">
        <f>AutoScoreboard!P47</f>
        <v>0</v>
      </c>
      <c r="O293" s="28" t="e">
        <f t="shared" si="435"/>
        <v>#N/A</v>
      </c>
      <c r="P293" s="28" t="e">
        <f t="shared" si="436"/>
        <v>#N/A</v>
      </c>
      <c r="Q293" s="28" t="e">
        <f t="shared" si="453"/>
        <v>#N/A</v>
      </c>
      <c r="R293" s="28" t="e">
        <f t="shared" si="444"/>
        <v>#N/A</v>
      </c>
      <c r="S293" s="28" t="e">
        <f t="shared" si="454"/>
        <v>#N/A</v>
      </c>
      <c r="T293" s="28" t="e">
        <f t="shared" si="455"/>
        <v>#N/A</v>
      </c>
      <c r="U293" s="28" t="e">
        <f t="shared" si="445"/>
        <v>#N/A</v>
      </c>
      <c r="V293" s="28" t="e">
        <f t="shared" si="446"/>
        <v>#N/A</v>
      </c>
      <c r="W293" s="28" t="e">
        <f t="shared" si="447"/>
        <v>#N/A</v>
      </c>
      <c r="X293" s="28" t="e">
        <f t="shared" si="410"/>
        <v>#N/A</v>
      </c>
      <c r="Y293" s="28" t="e">
        <f t="shared" si="437"/>
        <v>#N/A</v>
      </c>
      <c r="Z293" t="e">
        <f>IF(OR(COUNTIF($V$276:V292, "LAST")&gt;0, COUNTIF($V$276:V292, "FINAL")&gt;0), "", IF(Q293=1, IF(U293="SCORE", VLOOKUP(S293, D:E, 2, FALSE), ""), ""))</f>
        <v>#N/A</v>
      </c>
      <c r="AA293" t="e">
        <f>IF(OR(COUNTIF($V$276:V292, "LAST")&gt;0, COUNTIF($V$276:V292, "FINAL")&gt;0), "", IF(Q293=2, IF(U293="SCORE", VLOOKUP(S293, D:F, 3, FALSE), ""), ""))</f>
        <v>#N/A</v>
      </c>
      <c r="AB293" t="e">
        <f>IF(AD293="","", MAX($AB$4:AB292)+1)</f>
        <v>#N/A</v>
      </c>
      <c r="AC293" t="e">
        <f>IF(AE293="","", MAX($AC$4:AC292)+1)</f>
        <v>#N/A</v>
      </c>
      <c r="AD293" t="e">
        <f t="shared" si="456"/>
        <v>#N/A</v>
      </c>
      <c r="AE293" t="e">
        <f t="shared" si="457"/>
        <v>#N/A</v>
      </c>
      <c r="AF293" t="e">
        <f t="shared" si="458"/>
        <v>#N/A</v>
      </c>
      <c r="AG293" t="e">
        <f t="shared" si="459"/>
        <v>#N/A</v>
      </c>
      <c r="AH293">
        <f t="shared" si="460"/>
        <v>0</v>
      </c>
      <c r="AI293">
        <f t="shared" si="448"/>
        <v>810</v>
      </c>
      <c r="AK293" t="str">
        <f t="shared" si="411"/>
        <v xml:space="preserve"> </v>
      </c>
      <c r="AL293" t="str">
        <f t="shared" si="438"/>
        <v xml:space="preserve"> </v>
      </c>
      <c r="AM293" t="str">
        <f t="shared" si="413"/>
        <v xml:space="preserve"> </v>
      </c>
      <c r="AN293" t="str">
        <f t="shared" si="414"/>
        <v xml:space="preserve"> </v>
      </c>
      <c r="AO293" t="str">
        <f t="shared" si="415"/>
        <v xml:space="preserve"> </v>
      </c>
      <c r="AP293" t="str">
        <f t="shared" si="416"/>
        <v xml:space="preserve"> </v>
      </c>
      <c r="AQ293" t="str">
        <f t="shared" si="417"/>
        <v xml:space="preserve"> </v>
      </c>
      <c r="AR293" t="str">
        <f t="shared" si="418"/>
        <v xml:space="preserve"> </v>
      </c>
      <c r="AS293" t="str">
        <f t="shared" si="419"/>
        <v xml:space="preserve"> </v>
      </c>
      <c r="AT293" t="str">
        <f t="shared" si="420"/>
        <v xml:space="preserve"> </v>
      </c>
      <c r="AU293" t="str">
        <f t="shared" si="421"/>
        <v xml:space="preserve"> </v>
      </c>
      <c r="AV293" t="str">
        <f t="shared" si="422"/>
        <v xml:space="preserve"> </v>
      </c>
      <c r="AW293" t="str">
        <f t="shared" si="423"/>
        <v xml:space="preserve"> </v>
      </c>
      <c r="AX293" t="str">
        <f t="shared" si="424"/>
        <v xml:space="preserve"> </v>
      </c>
      <c r="AY293" t="str">
        <f t="shared" si="425"/>
        <v xml:space="preserve"> </v>
      </c>
      <c r="AZ293" t="str">
        <f t="shared" si="426"/>
        <v xml:space="preserve"> </v>
      </c>
      <c r="BA293" t="str">
        <f t="shared" si="427"/>
        <v xml:space="preserve"> </v>
      </c>
      <c r="BB293" t="str">
        <f t="shared" si="428"/>
        <v xml:space="preserve"> </v>
      </c>
      <c r="BC293" t="str">
        <f t="shared" si="429"/>
        <v xml:space="preserve"> </v>
      </c>
      <c r="BD293" t="str">
        <f t="shared" si="430"/>
        <v xml:space="preserve"> </v>
      </c>
      <c r="BE293" t="str">
        <f t="shared" si="431"/>
        <v xml:space="preserve"> </v>
      </c>
      <c r="BF293" t="str">
        <f t="shared" si="432"/>
        <v xml:space="preserve"> </v>
      </c>
      <c r="BG293" t="str">
        <f t="shared" si="433"/>
        <v xml:space="preserve"> </v>
      </c>
      <c r="BH293" t="str">
        <f t="shared" si="434"/>
        <v xml:space="preserve"> </v>
      </c>
      <c r="BI293" t="str">
        <f t="shared" si="439"/>
        <v xml:space="preserve"> </v>
      </c>
      <c r="BN293" t="str">
        <f>IF(OR(COUNTIF($AV$276:AV293, "LAST")&gt;0, COUNTIF($AV$276:AV293, "FINAL")&gt;0), "", IF($AJ$1&gt;=$K293, IFERROR(BF293-BG293, 0), ""))</f>
        <v/>
      </c>
      <c r="BT293">
        <f t="shared" si="449"/>
        <v>0</v>
      </c>
      <c r="BU293">
        <f t="shared" si="450"/>
        <v>0</v>
      </c>
      <c r="BV293">
        <f>IF(OR(COUNTIF($AV$276:AV293, "LAST")&gt;0, COUNTIF($AV$276:AV293, "FINAL")&gt;0), "", IF($AJ$1&gt;=$K293, AQ293, 0))</f>
        <v>0</v>
      </c>
      <c r="BW293">
        <f t="shared" si="451"/>
        <v>0</v>
      </c>
      <c r="BX293">
        <f t="shared" si="452"/>
        <v>0</v>
      </c>
    </row>
    <row r="294" spans="11:76" x14ac:dyDescent="0.35">
      <c r="K294" s="28">
        <v>519</v>
      </c>
      <c r="M294" s="35">
        <f>AutoScoreboard!O48</f>
        <v>0</v>
      </c>
      <c r="N294" s="35">
        <f>AutoScoreboard!P48</f>
        <v>0</v>
      </c>
      <c r="O294" s="28" t="e">
        <f t="shared" si="435"/>
        <v>#N/A</v>
      </c>
      <c r="P294" s="28" t="e">
        <f t="shared" si="436"/>
        <v>#N/A</v>
      </c>
      <c r="Q294" s="28" t="e">
        <f t="shared" si="453"/>
        <v>#N/A</v>
      </c>
      <c r="R294" s="28" t="e">
        <f t="shared" si="444"/>
        <v>#N/A</v>
      </c>
      <c r="S294" s="28" t="e">
        <f t="shared" si="454"/>
        <v>#N/A</v>
      </c>
      <c r="T294" s="28" t="e">
        <f t="shared" si="455"/>
        <v>#N/A</v>
      </c>
      <c r="U294" s="28" t="e">
        <f t="shared" si="445"/>
        <v>#N/A</v>
      </c>
      <c r="V294" s="28" t="e">
        <f t="shared" si="446"/>
        <v>#N/A</v>
      </c>
      <c r="W294" s="28" t="e">
        <f t="shared" si="447"/>
        <v>#N/A</v>
      </c>
      <c r="X294" s="28" t="e">
        <f t="shared" si="410"/>
        <v>#N/A</v>
      </c>
      <c r="Y294" s="28" t="e">
        <f t="shared" si="437"/>
        <v>#N/A</v>
      </c>
      <c r="Z294" t="e">
        <f>IF(OR(COUNTIF($V$276:V293, "LAST")&gt;0, COUNTIF($V$276:V293, "FINAL")&gt;0), "", IF(Q294=1, IF(U294="SCORE", VLOOKUP(S294, D:E, 2, FALSE), ""), ""))</f>
        <v>#N/A</v>
      </c>
      <c r="AA294" t="e">
        <f>IF(OR(COUNTIF($V$276:V293, "LAST")&gt;0, COUNTIF($V$276:V293, "FINAL")&gt;0), "", IF(Q294=2, IF(U294="SCORE", VLOOKUP(S294, D:F, 3, FALSE), ""), ""))</f>
        <v>#N/A</v>
      </c>
      <c r="AB294" t="e">
        <f>IF(AD294="","", MAX($AB$4:AB293)+1)</f>
        <v>#N/A</v>
      </c>
      <c r="AC294" t="e">
        <f>IF(AE294="","", MAX($AC$4:AC293)+1)</f>
        <v>#N/A</v>
      </c>
      <c r="AD294" t="e">
        <f t="shared" si="456"/>
        <v>#N/A</v>
      </c>
      <c r="AE294" t="e">
        <f t="shared" si="457"/>
        <v>#N/A</v>
      </c>
      <c r="AF294" t="e">
        <f t="shared" si="458"/>
        <v>#N/A</v>
      </c>
      <c r="AG294" t="e">
        <f t="shared" si="459"/>
        <v>#N/A</v>
      </c>
      <c r="AH294">
        <f t="shared" si="460"/>
        <v>0</v>
      </c>
      <c r="AI294">
        <f t="shared" si="448"/>
        <v>810</v>
      </c>
      <c r="AK294" t="str">
        <f t="shared" si="411"/>
        <v xml:space="preserve"> </v>
      </c>
      <c r="AL294" t="str">
        <f t="shared" si="438"/>
        <v xml:space="preserve"> </v>
      </c>
      <c r="AM294" t="str">
        <f t="shared" si="413"/>
        <v xml:space="preserve"> </v>
      </c>
      <c r="AN294" t="str">
        <f t="shared" si="414"/>
        <v xml:space="preserve"> </v>
      </c>
      <c r="AO294" t="str">
        <f t="shared" si="415"/>
        <v xml:space="preserve"> </v>
      </c>
      <c r="AP294" t="str">
        <f t="shared" si="416"/>
        <v xml:space="preserve"> </v>
      </c>
      <c r="AQ294" t="str">
        <f t="shared" si="417"/>
        <v xml:space="preserve"> </v>
      </c>
      <c r="AR294" t="str">
        <f t="shared" si="418"/>
        <v xml:space="preserve"> </v>
      </c>
      <c r="AS294" t="str">
        <f t="shared" si="419"/>
        <v xml:space="preserve"> </v>
      </c>
      <c r="AT294" t="str">
        <f t="shared" si="420"/>
        <v xml:space="preserve"> </v>
      </c>
      <c r="AU294" t="str">
        <f t="shared" si="421"/>
        <v xml:space="preserve"> </v>
      </c>
      <c r="AV294" t="str">
        <f t="shared" si="422"/>
        <v xml:space="preserve"> </v>
      </c>
      <c r="AW294" t="str">
        <f t="shared" si="423"/>
        <v xml:space="preserve"> </v>
      </c>
      <c r="AX294" t="str">
        <f t="shared" si="424"/>
        <v xml:space="preserve"> </v>
      </c>
      <c r="AY294" t="str">
        <f t="shared" si="425"/>
        <v xml:space="preserve"> </v>
      </c>
      <c r="AZ294" t="str">
        <f t="shared" si="426"/>
        <v xml:space="preserve"> </v>
      </c>
      <c r="BA294" t="str">
        <f t="shared" si="427"/>
        <v xml:space="preserve"> </v>
      </c>
      <c r="BB294" t="str">
        <f t="shared" si="428"/>
        <v xml:space="preserve"> </v>
      </c>
      <c r="BC294" t="str">
        <f t="shared" si="429"/>
        <v xml:space="preserve"> </v>
      </c>
      <c r="BD294" t="str">
        <f t="shared" si="430"/>
        <v xml:space="preserve"> </v>
      </c>
      <c r="BE294" t="str">
        <f t="shared" si="431"/>
        <v xml:space="preserve"> </v>
      </c>
      <c r="BF294" t="str">
        <f t="shared" si="432"/>
        <v xml:space="preserve"> </v>
      </c>
      <c r="BG294" t="str">
        <f t="shared" si="433"/>
        <v xml:space="preserve"> </v>
      </c>
      <c r="BH294" t="str">
        <f t="shared" si="434"/>
        <v xml:space="preserve"> </v>
      </c>
      <c r="BI294" t="str">
        <f t="shared" si="439"/>
        <v xml:space="preserve"> </v>
      </c>
      <c r="BN294" t="str">
        <f>IF(OR(COUNTIF($AV$276:AV294, "LAST")&gt;0, COUNTIF($AV$276:AV294, "FINAL")&gt;0), "", IF($AJ$1&gt;=$K294, IFERROR(BF294-BG294, 0), ""))</f>
        <v/>
      </c>
      <c r="BT294">
        <f t="shared" si="449"/>
        <v>0</v>
      </c>
      <c r="BU294">
        <f t="shared" si="450"/>
        <v>0</v>
      </c>
      <c r="BV294">
        <f>IF(OR(COUNTIF($AV$276:AV294, "LAST")&gt;0, COUNTIF($AV$276:AV294, "FINAL")&gt;0), "", IF($AJ$1&gt;=$K294, AQ294, 0))</f>
        <v>0</v>
      </c>
      <c r="BW294">
        <f t="shared" si="451"/>
        <v>0</v>
      </c>
      <c r="BX294">
        <f t="shared" si="452"/>
        <v>0</v>
      </c>
    </row>
    <row r="295" spans="11:76" x14ac:dyDescent="0.35">
      <c r="K295" s="28">
        <v>520</v>
      </c>
      <c r="M295" s="35">
        <f>AutoScoreboard!O49</f>
        <v>0</v>
      </c>
      <c r="N295" s="35">
        <f>AutoScoreboard!P49</f>
        <v>0</v>
      </c>
      <c r="O295" s="28" t="e">
        <f t="shared" si="435"/>
        <v>#N/A</v>
      </c>
      <c r="P295" s="28" t="e">
        <f t="shared" si="436"/>
        <v>#N/A</v>
      </c>
      <c r="Q295" s="28" t="e">
        <f t="shared" si="453"/>
        <v>#N/A</v>
      </c>
      <c r="R295" s="28" t="e">
        <f t="shared" si="444"/>
        <v>#N/A</v>
      </c>
      <c r="S295" s="28" t="e">
        <f t="shared" si="454"/>
        <v>#N/A</v>
      </c>
      <c r="T295" s="28" t="e">
        <f t="shared" si="455"/>
        <v>#N/A</v>
      </c>
      <c r="U295" s="28" t="e">
        <f t="shared" si="445"/>
        <v>#N/A</v>
      </c>
      <c r="V295" s="28" t="e">
        <f t="shared" si="446"/>
        <v>#N/A</v>
      </c>
      <c r="W295" s="28" t="e">
        <f t="shared" si="447"/>
        <v>#N/A</v>
      </c>
      <c r="X295" s="28" t="e">
        <f t="shared" si="410"/>
        <v>#N/A</v>
      </c>
      <c r="Y295" s="28" t="e">
        <f t="shared" si="437"/>
        <v>#N/A</v>
      </c>
      <c r="Z295" t="e">
        <f>IF(OR(COUNTIF($V$276:V294, "LAST")&gt;0, COUNTIF($V$276:V294, "FINAL")&gt;0), "", IF(Q295=1, IF(U295="SCORE", VLOOKUP(S295, D:E, 2, FALSE), ""), ""))</f>
        <v>#N/A</v>
      </c>
      <c r="AA295" t="e">
        <f>IF(OR(COUNTIF($V$276:V294, "LAST")&gt;0, COUNTIF($V$276:V294, "FINAL")&gt;0), "", IF(Q295=2, IF(U295="SCORE", VLOOKUP(S295, D:F, 3, FALSE), ""), ""))</f>
        <v>#N/A</v>
      </c>
      <c r="AB295" t="e">
        <f>IF(AD295="","", MAX($AB$4:AB294)+1)</f>
        <v>#N/A</v>
      </c>
      <c r="AC295" t="e">
        <f>IF(AE295="","", MAX($AC$4:AC294)+1)</f>
        <v>#N/A</v>
      </c>
      <c r="AD295" t="e">
        <f t="shared" si="456"/>
        <v>#N/A</v>
      </c>
      <c r="AE295" t="e">
        <f t="shared" si="457"/>
        <v>#N/A</v>
      </c>
      <c r="AF295" t="e">
        <f t="shared" si="458"/>
        <v>#N/A</v>
      </c>
      <c r="AG295" t="e">
        <f t="shared" si="459"/>
        <v>#N/A</v>
      </c>
      <c r="AH295">
        <f t="shared" si="460"/>
        <v>0</v>
      </c>
      <c r="AI295">
        <f t="shared" si="448"/>
        <v>810</v>
      </c>
      <c r="AK295" t="str">
        <f t="shared" si="411"/>
        <v xml:space="preserve"> </v>
      </c>
      <c r="AL295" t="str">
        <f t="shared" si="438"/>
        <v xml:space="preserve"> </v>
      </c>
      <c r="AM295" t="str">
        <f t="shared" si="413"/>
        <v xml:space="preserve"> </v>
      </c>
      <c r="AN295" t="str">
        <f t="shared" si="414"/>
        <v xml:space="preserve"> </v>
      </c>
      <c r="AO295" t="str">
        <f t="shared" si="415"/>
        <v xml:space="preserve"> </v>
      </c>
      <c r="AP295" t="str">
        <f t="shared" si="416"/>
        <v xml:space="preserve"> </v>
      </c>
      <c r="AQ295" t="str">
        <f t="shared" si="417"/>
        <v xml:space="preserve"> </v>
      </c>
      <c r="AR295" t="str">
        <f t="shared" si="418"/>
        <v xml:space="preserve"> </v>
      </c>
      <c r="AS295" t="str">
        <f t="shared" si="419"/>
        <v xml:space="preserve"> </v>
      </c>
      <c r="AT295" t="str">
        <f t="shared" si="420"/>
        <v xml:space="preserve"> </v>
      </c>
      <c r="AU295" t="str">
        <f t="shared" si="421"/>
        <v xml:space="preserve"> </v>
      </c>
      <c r="AV295" t="str">
        <f t="shared" si="422"/>
        <v xml:space="preserve"> </v>
      </c>
      <c r="AW295" t="str">
        <f t="shared" si="423"/>
        <v xml:space="preserve"> </v>
      </c>
      <c r="AX295" t="str">
        <f t="shared" si="424"/>
        <v xml:space="preserve"> </v>
      </c>
      <c r="AY295" t="str">
        <f t="shared" si="425"/>
        <v xml:space="preserve"> </v>
      </c>
      <c r="AZ295" t="str">
        <f t="shared" si="426"/>
        <v xml:space="preserve"> </v>
      </c>
      <c r="BA295" t="str">
        <f t="shared" si="427"/>
        <v xml:space="preserve"> </v>
      </c>
      <c r="BB295" t="str">
        <f t="shared" si="428"/>
        <v xml:space="preserve"> </v>
      </c>
      <c r="BC295" t="str">
        <f t="shared" si="429"/>
        <v xml:space="preserve"> </v>
      </c>
      <c r="BD295" t="str">
        <f t="shared" si="430"/>
        <v xml:space="preserve"> </v>
      </c>
      <c r="BE295" t="str">
        <f t="shared" si="431"/>
        <v xml:space="preserve"> </v>
      </c>
      <c r="BF295" t="str">
        <f t="shared" si="432"/>
        <v xml:space="preserve"> </v>
      </c>
      <c r="BG295" t="str">
        <f t="shared" si="433"/>
        <v xml:space="preserve"> </v>
      </c>
      <c r="BH295" t="str">
        <f t="shared" si="434"/>
        <v xml:space="preserve"> </v>
      </c>
      <c r="BI295" t="str">
        <f t="shared" si="439"/>
        <v xml:space="preserve"> </v>
      </c>
      <c r="BN295" t="str">
        <f>IF(OR(COUNTIF($AV$276:AV295, "LAST")&gt;0, COUNTIF($AV$276:AV295, "FINAL")&gt;0), "", IF($AJ$1&gt;=$K295, IFERROR(BF295-BG295, 0), ""))</f>
        <v/>
      </c>
      <c r="BT295">
        <f t="shared" si="449"/>
        <v>0</v>
      </c>
      <c r="BU295">
        <f t="shared" si="450"/>
        <v>0</v>
      </c>
      <c r="BV295">
        <f>IF(OR(COUNTIF($AV$276:AV295, "LAST")&gt;0, COUNTIF($AV$276:AV295, "FINAL")&gt;0), "", IF($AJ$1&gt;=$K295, AQ295, 0))</f>
        <v>0</v>
      </c>
      <c r="BW295">
        <f t="shared" si="451"/>
        <v>0</v>
      </c>
      <c r="BX295">
        <f t="shared" si="452"/>
        <v>0</v>
      </c>
    </row>
    <row r="296" spans="11:76" x14ac:dyDescent="0.35">
      <c r="K296" s="28">
        <v>521</v>
      </c>
      <c r="M296" s="35">
        <f>AutoScoreboard!O50</f>
        <v>0</v>
      </c>
      <c r="N296" s="35">
        <f>AutoScoreboard!P50</f>
        <v>0</v>
      </c>
      <c r="O296" s="28" t="e">
        <f t="shared" si="435"/>
        <v>#N/A</v>
      </c>
      <c r="P296" s="28" t="e">
        <f t="shared" si="436"/>
        <v>#N/A</v>
      </c>
      <c r="Q296" s="28" t="e">
        <f t="shared" si="453"/>
        <v>#N/A</v>
      </c>
      <c r="R296" s="28" t="e">
        <f t="shared" si="444"/>
        <v>#N/A</v>
      </c>
      <c r="S296" s="28" t="e">
        <f t="shared" si="454"/>
        <v>#N/A</v>
      </c>
      <c r="T296" s="28" t="e">
        <f t="shared" si="455"/>
        <v>#N/A</v>
      </c>
      <c r="U296" s="28" t="e">
        <f t="shared" si="445"/>
        <v>#N/A</v>
      </c>
      <c r="V296" s="28" t="e">
        <f t="shared" si="446"/>
        <v>#N/A</v>
      </c>
      <c r="W296" s="28" t="e">
        <f t="shared" si="447"/>
        <v>#N/A</v>
      </c>
      <c r="X296" s="28" t="e">
        <f t="shared" si="410"/>
        <v>#N/A</v>
      </c>
      <c r="Y296" s="28" t="e">
        <f t="shared" si="437"/>
        <v>#N/A</v>
      </c>
      <c r="Z296" t="e">
        <f>IF(OR(COUNTIF($V$276:V295, "LAST")&gt;0, COUNTIF($V$276:V295, "FINAL")&gt;0), "", IF(Q296=1, IF(U296="SCORE", VLOOKUP(S296, D:E, 2, FALSE), ""), ""))</f>
        <v>#N/A</v>
      </c>
      <c r="AA296" t="e">
        <f>IF(OR(COUNTIF($V$276:V295, "LAST")&gt;0, COUNTIF($V$276:V295, "FINAL")&gt;0), "", IF(Q296=2, IF(U296="SCORE", VLOOKUP(S296, D:F, 3, FALSE), ""), ""))</f>
        <v>#N/A</v>
      </c>
      <c r="AB296" t="e">
        <f>IF(AD296="","", MAX($AB$4:AB295)+1)</f>
        <v>#N/A</v>
      </c>
      <c r="AC296" t="e">
        <f>IF(AE296="","", MAX($AC$4:AC295)+1)</f>
        <v>#N/A</v>
      </c>
      <c r="AD296" t="e">
        <f t="shared" si="456"/>
        <v>#N/A</v>
      </c>
      <c r="AE296" t="e">
        <f t="shared" si="457"/>
        <v>#N/A</v>
      </c>
      <c r="AF296" t="e">
        <f t="shared" si="458"/>
        <v>#N/A</v>
      </c>
      <c r="AG296" t="e">
        <f t="shared" si="459"/>
        <v>#N/A</v>
      </c>
      <c r="AH296">
        <f t="shared" si="460"/>
        <v>0</v>
      </c>
      <c r="AI296">
        <f t="shared" si="448"/>
        <v>810</v>
      </c>
      <c r="AK296" t="str">
        <f t="shared" si="411"/>
        <v xml:space="preserve"> </v>
      </c>
      <c r="AL296" t="str">
        <f t="shared" si="438"/>
        <v xml:space="preserve"> </v>
      </c>
      <c r="AM296" t="str">
        <f t="shared" si="413"/>
        <v xml:space="preserve"> </v>
      </c>
      <c r="AN296" t="str">
        <f t="shared" si="414"/>
        <v xml:space="preserve"> </v>
      </c>
      <c r="AO296" t="str">
        <f t="shared" si="415"/>
        <v xml:space="preserve"> </v>
      </c>
      <c r="AP296" t="str">
        <f t="shared" si="416"/>
        <v xml:space="preserve"> </v>
      </c>
      <c r="AQ296" t="str">
        <f t="shared" si="417"/>
        <v xml:space="preserve"> </v>
      </c>
      <c r="AR296" t="str">
        <f t="shared" si="418"/>
        <v xml:space="preserve"> </v>
      </c>
      <c r="AS296" t="str">
        <f t="shared" si="419"/>
        <v xml:space="preserve"> </v>
      </c>
      <c r="AT296" t="str">
        <f t="shared" si="420"/>
        <v xml:space="preserve"> </v>
      </c>
      <c r="AU296" t="str">
        <f t="shared" si="421"/>
        <v xml:space="preserve"> </v>
      </c>
      <c r="AV296" t="str">
        <f t="shared" si="422"/>
        <v xml:space="preserve"> </v>
      </c>
      <c r="AW296" t="str">
        <f t="shared" si="423"/>
        <v xml:space="preserve"> </v>
      </c>
      <c r="AX296" t="str">
        <f t="shared" si="424"/>
        <v xml:space="preserve"> </v>
      </c>
      <c r="AY296" t="str">
        <f t="shared" si="425"/>
        <v xml:space="preserve"> </v>
      </c>
      <c r="AZ296" t="str">
        <f t="shared" si="426"/>
        <v xml:space="preserve"> </v>
      </c>
      <c r="BA296" t="str">
        <f t="shared" si="427"/>
        <v xml:space="preserve"> </v>
      </c>
      <c r="BB296" t="str">
        <f t="shared" si="428"/>
        <v xml:space="preserve"> </v>
      </c>
      <c r="BC296" t="str">
        <f t="shared" si="429"/>
        <v xml:space="preserve"> </v>
      </c>
      <c r="BD296" t="str">
        <f t="shared" si="430"/>
        <v xml:space="preserve"> </v>
      </c>
      <c r="BE296" t="str">
        <f t="shared" si="431"/>
        <v xml:space="preserve"> </v>
      </c>
      <c r="BF296" t="str">
        <f t="shared" si="432"/>
        <v xml:space="preserve"> </v>
      </c>
      <c r="BG296" t="str">
        <f t="shared" si="433"/>
        <v xml:space="preserve"> </v>
      </c>
      <c r="BH296" t="str">
        <f t="shared" si="434"/>
        <v xml:space="preserve"> </v>
      </c>
      <c r="BI296" t="str">
        <f t="shared" si="439"/>
        <v xml:space="preserve"> </v>
      </c>
      <c r="BN296" t="str">
        <f>IF(OR(COUNTIF($AV$276:AV296, "LAST")&gt;0, COUNTIF($AV$276:AV296, "FINAL")&gt;0), "", IF($AJ$1&gt;=$K296, IFERROR(BF296-BG296, 0), ""))</f>
        <v/>
      </c>
      <c r="BT296">
        <f t="shared" si="449"/>
        <v>0</v>
      </c>
      <c r="BU296">
        <f t="shared" si="450"/>
        <v>0</v>
      </c>
      <c r="BV296">
        <f>IF(OR(COUNTIF($AV$276:AV296, "LAST")&gt;0, COUNTIF($AV$276:AV296, "FINAL")&gt;0), "", IF($AJ$1&gt;=$K296, AQ296, 0))</f>
        <v>0</v>
      </c>
      <c r="BW296">
        <f t="shared" si="451"/>
        <v>0</v>
      </c>
      <c r="BX296">
        <f t="shared" si="452"/>
        <v>0</v>
      </c>
    </row>
    <row r="297" spans="11:76" x14ac:dyDescent="0.35">
      <c r="K297" s="28">
        <v>522</v>
      </c>
      <c r="M297" s="35">
        <f>AutoScoreboard!O51</f>
        <v>0</v>
      </c>
      <c r="N297" s="35">
        <f>AutoScoreboard!P51</f>
        <v>0</v>
      </c>
      <c r="O297" s="28" t="e">
        <f t="shared" si="435"/>
        <v>#N/A</v>
      </c>
      <c r="P297" s="28" t="e">
        <f t="shared" si="436"/>
        <v>#N/A</v>
      </c>
      <c r="Q297" s="28" t="e">
        <f t="shared" si="453"/>
        <v>#N/A</v>
      </c>
      <c r="R297" s="28" t="e">
        <f t="shared" si="444"/>
        <v>#N/A</v>
      </c>
      <c r="S297" s="28" t="e">
        <f t="shared" si="454"/>
        <v>#N/A</v>
      </c>
      <c r="T297" s="28" t="e">
        <f t="shared" si="455"/>
        <v>#N/A</v>
      </c>
      <c r="U297" s="28" t="e">
        <f t="shared" si="445"/>
        <v>#N/A</v>
      </c>
      <c r="V297" s="28" t="e">
        <f t="shared" si="446"/>
        <v>#N/A</v>
      </c>
      <c r="W297" s="28" t="e">
        <f t="shared" si="447"/>
        <v>#N/A</v>
      </c>
      <c r="X297" s="28" t="e">
        <f t="shared" si="410"/>
        <v>#N/A</v>
      </c>
      <c r="Y297" s="28" t="e">
        <f t="shared" si="437"/>
        <v>#N/A</v>
      </c>
      <c r="Z297" t="e">
        <f>IF(OR(COUNTIF($V$276:V296, "LAST")&gt;0, COUNTIF($V$276:V296, "FINAL")&gt;0), "", IF(Q297=1, IF(U297="SCORE", VLOOKUP(S297, D:E, 2, FALSE), ""), ""))</f>
        <v>#N/A</v>
      </c>
      <c r="AA297" t="e">
        <f>IF(OR(COUNTIF($V$276:V296, "LAST")&gt;0, COUNTIF($V$276:V296, "FINAL")&gt;0), "", IF(Q297=2, IF(U297="SCORE", VLOOKUP(S297, D:F, 3, FALSE), ""), ""))</f>
        <v>#N/A</v>
      </c>
      <c r="AB297" t="e">
        <f>IF(AD297="","", MAX($AB$4:AB296)+1)</f>
        <v>#N/A</v>
      </c>
      <c r="AC297" t="e">
        <f>IF(AE297="","", MAX($AC$4:AC296)+1)</f>
        <v>#N/A</v>
      </c>
      <c r="AD297" t="e">
        <f t="shared" si="456"/>
        <v>#N/A</v>
      </c>
      <c r="AE297" t="e">
        <f t="shared" si="457"/>
        <v>#N/A</v>
      </c>
      <c r="AF297" t="e">
        <f t="shared" si="458"/>
        <v>#N/A</v>
      </c>
      <c r="AG297" t="e">
        <f t="shared" si="459"/>
        <v>#N/A</v>
      </c>
      <c r="AH297">
        <f t="shared" si="460"/>
        <v>0</v>
      </c>
      <c r="AI297">
        <f t="shared" si="448"/>
        <v>810</v>
      </c>
      <c r="AK297" t="str">
        <f t="shared" si="411"/>
        <v xml:space="preserve"> </v>
      </c>
      <c r="AL297" t="str">
        <f t="shared" si="438"/>
        <v xml:space="preserve"> </v>
      </c>
      <c r="AM297" t="str">
        <f t="shared" si="413"/>
        <v xml:space="preserve"> </v>
      </c>
      <c r="AN297" t="str">
        <f t="shared" si="414"/>
        <v xml:space="preserve"> </v>
      </c>
      <c r="AO297" t="str">
        <f t="shared" si="415"/>
        <v xml:space="preserve"> </v>
      </c>
      <c r="AP297" t="str">
        <f t="shared" si="416"/>
        <v xml:space="preserve"> </v>
      </c>
      <c r="AQ297" t="str">
        <f t="shared" si="417"/>
        <v xml:space="preserve"> </v>
      </c>
      <c r="AR297" t="str">
        <f t="shared" si="418"/>
        <v xml:space="preserve"> </v>
      </c>
      <c r="AS297" t="str">
        <f t="shared" si="419"/>
        <v xml:space="preserve"> </v>
      </c>
      <c r="AT297" t="str">
        <f t="shared" si="420"/>
        <v xml:space="preserve"> </v>
      </c>
      <c r="AU297" t="str">
        <f t="shared" si="421"/>
        <v xml:space="preserve"> </v>
      </c>
      <c r="AV297" t="str">
        <f t="shared" si="422"/>
        <v xml:space="preserve"> </v>
      </c>
      <c r="AW297" t="str">
        <f t="shared" si="423"/>
        <v xml:space="preserve"> </v>
      </c>
      <c r="AX297" t="str">
        <f t="shared" si="424"/>
        <v xml:space="preserve"> </v>
      </c>
      <c r="AY297" t="str">
        <f t="shared" si="425"/>
        <v xml:space="preserve"> </v>
      </c>
      <c r="AZ297" t="str">
        <f t="shared" si="426"/>
        <v xml:space="preserve"> </v>
      </c>
      <c r="BA297" t="str">
        <f t="shared" si="427"/>
        <v xml:space="preserve"> </v>
      </c>
      <c r="BB297" t="str">
        <f t="shared" si="428"/>
        <v xml:space="preserve"> </v>
      </c>
      <c r="BC297" t="str">
        <f t="shared" si="429"/>
        <v xml:space="preserve"> </v>
      </c>
      <c r="BD297" t="str">
        <f t="shared" si="430"/>
        <v xml:space="preserve"> </v>
      </c>
      <c r="BE297" t="str">
        <f t="shared" si="431"/>
        <v xml:space="preserve"> </v>
      </c>
      <c r="BF297" t="str">
        <f t="shared" si="432"/>
        <v xml:space="preserve"> </v>
      </c>
      <c r="BG297" t="str">
        <f t="shared" si="433"/>
        <v xml:space="preserve"> </v>
      </c>
      <c r="BH297" t="str">
        <f t="shared" si="434"/>
        <v xml:space="preserve"> </v>
      </c>
      <c r="BI297" t="str">
        <f t="shared" si="439"/>
        <v xml:space="preserve"> </v>
      </c>
      <c r="BN297" t="str">
        <f>IF(OR(COUNTIF($AV$276:AV297, "LAST")&gt;0, COUNTIF($AV$276:AV297, "FINAL")&gt;0), "", IF($AJ$1&gt;=$K297, IFERROR(BF297-BG297, 0), ""))</f>
        <v/>
      </c>
      <c r="BT297">
        <f t="shared" si="449"/>
        <v>0</v>
      </c>
      <c r="BU297">
        <f t="shared" si="450"/>
        <v>0</v>
      </c>
      <c r="BV297">
        <f>IF(OR(COUNTIF($AV$276:AV297, "LAST")&gt;0, COUNTIF($AV$276:AV297, "FINAL")&gt;0), "", IF($AJ$1&gt;=$K297, AQ297, 0))</f>
        <v>0</v>
      </c>
      <c r="BW297">
        <f t="shared" si="451"/>
        <v>0</v>
      </c>
      <c r="BX297">
        <f t="shared" si="452"/>
        <v>0</v>
      </c>
    </row>
    <row r="298" spans="11:76" x14ac:dyDescent="0.35">
      <c r="K298" s="28">
        <v>523</v>
      </c>
      <c r="M298" s="35">
        <f>AutoScoreboard!O52</f>
        <v>0</v>
      </c>
      <c r="N298" s="35">
        <f>AutoScoreboard!P52</f>
        <v>0</v>
      </c>
      <c r="O298" s="28" t="e">
        <f t="shared" si="435"/>
        <v>#N/A</v>
      </c>
      <c r="P298" s="28" t="e">
        <f t="shared" si="436"/>
        <v>#N/A</v>
      </c>
      <c r="Q298" s="28" t="e">
        <f t="shared" si="453"/>
        <v>#N/A</v>
      </c>
      <c r="R298" s="28" t="e">
        <f t="shared" si="444"/>
        <v>#N/A</v>
      </c>
      <c r="S298" s="28" t="e">
        <f t="shared" si="454"/>
        <v>#N/A</v>
      </c>
      <c r="T298" s="28" t="e">
        <f t="shared" si="455"/>
        <v>#N/A</v>
      </c>
      <c r="U298" s="28" t="e">
        <f t="shared" si="445"/>
        <v>#N/A</v>
      </c>
      <c r="V298" s="28" t="e">
        <f t="shared" si="446"/>
        <v>#N/A</v>
      </c>
      <c r="W298" s="28" t="e">
        <f t="shared" si="447"/>
        <v>#N/A</v>
      </c>
      <c r="X298" s="28" t="e">
        <f t="shared" si="410"/>
        <v>#N/A</v>
      </c>
      <c r="Y298" s="28" t="e">
        <f t="shared" si="437"/>
        <v>#N/A</v>
      </c>
      <c r="Z298" t="e">
        <f>IF(OR(COUNTIF($V$276:V297, "LAST")&gt;0, COUNTIF($V$276:V297, "FINAL")&gt;0), "", IF(Q298=1, IF(U298="SCORE", VLOOKUP(S298, D:E, 2, FALSE), ""), ""))</f>
        <v>#N/A</v>
      </c>
      <c r="AA298" t="e">
        <f>IF(OR(COUNTIF($V$276:V297, "LAST")&gt;0, COUNTIF($V$276:V297, "FINAL")&gt;0), "", IF(Q298=2, IF(U298="SCORE", VLOOKUP(S298, D:F, 3, FALSE), ""), ""))</f>
        <v>#N/A</v>
      </c>
      <c r="AB298" t="e">
        <f>IF(AD298="","", MAX($AB$4:AB297)+1)</f>
        <v>#N/A</v>
      </c>
      <c r="AC298" t="e">
        <f>IF(AE298="","", MAX($AC$4:AC297)+1)</f>
        <v>#N/A</v>
      </c>
      <c r="AD298" t="e">
        <f t="shared" si="456"/>
        <v>#N/A</v>
      </c>
      <c r="AE298" t="e">
        <f t="shared" si="457"/>
        <v>#N/A</v>
      </c>
      <c r="AF298" t="e">
        <f t="shared" si="458"/>
        <v>#N/A</v>
      </c>
      <c r="AG298" t="e">
        <f t="shared" si="459"/>
        <v>#N/A</v>
      </c>
      <c r="AH298">
        <f t="shared" si="460"/>
        <v>0</v>
      </c>
      <c r="AI298">
        <f t="shared" si="448"/>
        <v>810</v>
      </c>
      <c r="AK298" t="str">
        <f t="shared" si="411"/>
        <v xml:space="preserve"> </v>
      </c>
      <c r="AL298" t="str">
        <f t="shared" si="438"/>
        <v xml:space="preserve"> </v>
      </c>
      <c r="AM298" t="str">
        <f t="shared" si="413"/>
        <v xml:space="preserve"> </v>
      </c>
      <c r="AN298" t="str">
        <f t="shared" si="414"/>
        <v xml:space="preserve"> </v>
      </c>
      <c r="AO298" t="str">
        <f t="shared" si="415"/>
        <v xml:space="preserve"> </v>
      </c>
      <c r="AP298" t="str">
        <f t="shared" si="416"/>
        <v xml:space="preserve"> </v>
      </c>
      <c r="AQ298" t="str">
        <f t="shared" si="417"/>
        <v xml:space="preserve"> </v>
      </c>
      <c r="AR298" t="str">
        <f t="shared" si="418"/>
        <v xml:space="preserve"> </v>
      </c>
      <c r="AS298" t="str">
        <f t="shared" si="419"/>
        <v xml:space="preserve"> </v>
      </c>
      <c r="AT298" t="str">
        <f t="shared" si="420"/>
        <v xml:space="preserve"> </v>
      </c>
      <c r="AU298" t="str">
        <f t="shared" si="421"/>
        <v xml:space="preserve"> </v>
      </c>
      <c r="AV298" t="str">
        <f t="shared" si="422"/>
        <v xml:space="preserve"> </v>
      </c>
      <c r="AW298" t="str">
        <f t="shared" si="423"/>
        <v xml:space="preserve"> </v>
      </c>
      <c r="AX298" t="str">
        <f t="shared" si="424"/>
        <v xml:space="preserve"> </v>
      </c>
      <c r="AY298" t="str">
        <f t="shared" si="425"/>
        <v xml:space="preserve"> </v>
      </c>
      <c r="AZ298" t="str">
        <f t="shared" si="426"/>
        <v xml:space="preserve"> </v>
      </c>
      <c r="BA298" t="str">
        <f t="shared" si="427"/>
        <v xml:space="preserve"> </v>
      </c>
      <c r="BB298" t="str">
        <f t="shared" si="428"/>
        <v xml:space="preserve"> </v>
      </c>
      <c r="BC298" t="str">
        <f t="shared" si="429"/>
        <v xml:space="preserve"> </v>
      </c>
      <c r="BD298" t="str">
        <f t="shared" si="430"/>
        <v xml:space="preserve"> </v>
      </c>
      <c r="BE298" t="str">
        <f t="shared" si="431"/>
        <v xml:space="preserve"> </v>
      </c>
      <c r="BF298" t="str">
        <f t="shared" si="432"/>
        <v xml:space="preserve"> </v>
      </c>
      <c r="BG298" t="str">
        <f t="shared" si="433"/>
        <v xml:space="preserve"> </v>
      </c>
      <c r="BH298" t="str">
        <f t="shared" si="434"/>
        <v xml:space="preserve"> </v>
      </c>
      <c r="BI298" t="str">
        <f t="shared" si="439"/>
        <v xml:space="preserve"> </v>
      </c>
      <c r="BN298" t="str">
        <f>IF(OR(COUNTIF($AV$276:AV298, "LAST")&gt;0, COUNTIF($AV$276:AV298, "FINAL")&gt;0), "", IF($AJ$1&gt;=$K298, IFERROR(BF298-BG298, 0), ""))</f>
        <v/>
      </c>
      <c r="BT298">
        <f t="shared" si="449"/>
        <v>0</v>
      </c>
      <c r="BU298">
        <f t="shared" si="450"/>
        <v>0</v>
      </c>
      <c r="BV298">
        <f>IF(OR(COUNTIF($AV$276:AV298, "LAST")&gt;0, COUNTIF($AV$276:AV298, "FINAL")&gt;0), "", IF($AJ$1&gt;=$K298, AQ298, 0))</f>
        <v>0</v>
      </c>
      <c r="BW298">
        <f t="shared" si="451"/>
        <v>0</v>
      </c>
      <c r="BX298">
        <f t="shared" si="452"/>
        <v>0</v>
      </c>
    </row>
    <row r="299" spans="11:76" x14ac:dyDescent="0.35">
      <c r="K299" s="28">
        <v>524</v>
      </c>
      <c r="M299" s="35">
        <f>AutoScoreboard!O53</f>
        <v>0</v>
      </c>
      <c r="N299" s="35">
        <f>AutoScoreboard!P53</f>
        <v>0</v>
      </c>
      <c r="O299" s="28" t="e">
        <f t="shared" si="435"/>
        <v>#N/A</v>
      </c>
      <c r="P299" s="28" t="e">
        <f t="shared" si="436"/>
        <v>#N/A</v>
      </c>
      <c r="Q299" s="28" t="e">
        <f t="shared" si="453"/>
        <v>#N/A</v>
      </c>
      <c r="R299" s="28" t="e">
        <f t="shared" si="444"/>
        <v>#N/A</v>
      </c>
      <c r="S299" s="28" t="e">
        <f t="shared" si="454"/>
        <v>#N/A</v>
      </c>
      <c r="T299" s="28" t="e">
        <f t="shared" si="455"/>
        <v>#N/A</v>
      </c>
      <c r="U299" s="28" t="e">
        <f t="shared" si="445"/>
        <v>#N/A</v>
      </c>
      <c r="V299" s="28" t="e">
        <f t="shared" si="446"/>
        <v>#N/A</v>
      </c>
      <c r="W299" s="28" t="e">
        <f t="shared" si="447"/>
        <v>#N/A</v>
      </c>
      <c r="X299" s="28" t="e">
        <f t="shared" si="410"/>
        <v>#N/A</v>
      </c>
      <c r="Y299" s="28" t="e">
        <f t="shared" si="437"/>
        <v>#N/A</v>
      </c>
      <c r="Z299" t="e">
        <f>IF(OR(COUNTIF($V$276:V298, "LAST")&gt;0, COUNTIF($V$276:V298, "FINAL")&gt;0), "", IF(Q299=1, IF(U299="SCORE", VLOOKUP(S299, D:E, 2, FALSE), ""), ""))</f>
        <v>#N/A</v>
      </c>
      <c r="AA299" t="e">
        <f>IF(OR(COUNTIF($V$276:V298, "LAST")&gt;0, COUNTIF($V$276:V298, "FINAL")&gt;0), "", IF(Q299=2, IF(U299="SCORE", VLOOKUP(S299, D:F, 3, FALSE), ""), ""))</f>
        <v>#N/A</v>
      </c>
      <c r="AB299" t="e">
        <f>IF(AD299="","", MAX($AB$4:AB298)+1)</f>
        <v>#N/A</v>
      </c>
      <c r="AC299" t="e">
        <f>IF(AE299="","", MAX($AC$4:AC298)+1)</f>
        <v>#N/A</v>
      </c>
      <c r="AD299" t="e">
        <f t="shared" si="456"/>
        <v>#N/A</v>
      </c>
      <c r="AE299" t="e">
        <f t="shared" si="457"/>
        <v>#N/A</v>
      </c>
      <c r="AF299" t="e">
        <f t="shared" si="458"/>
        <v>#N/A</v>
      </c>
      <c r="AG299" t="e">
        <f t="shared" si="459"/>
        <v>#N/A</v>
      </c>
      <c r="AH299">
        <f t="shared" si="460"/>
        <v>0</v>
      </c>
      <c r="AI299">
        <f t="shared" si="448"/>
        <v>810</v>
      </c>
      <c r="AK299" t="str">
        <f t="shared" si="411"/>
        <v xml:space="preserve"> </v>
      </c>
      <c r="AL299" t="str">
        <f t="shared" si="438"/>
        <v xml:space="preserve"> </v>
      </c>
      <c r="AM299" t="str">
        <f t="shared" si="413"/>
        <v xml:space="preserve"> </v>
      </c>
      <c r="AN299" t="str">
        <f t="shared" si="414"/>
        <v xml:space="preserve"> </v>
      </c>
      <c r="AO299" t="str">
        <f t="shared" si="415"/>
        <v xml:space="preserve"> </v>
      </c>
      <c r="AP299" t="str">
        <f t="shared" si="416"/>
        <v xml:space="preserve"> </v>
      </c>
      <c r="AQ299" t="str">
        <f t="shared" si="417"/>
        <v xml:space="preserve"> </v>
      </c>
      <c r="AR299" t="str">
        <f t="shared" si="418"/>
        <v xml:space="preserve"> </v>
      </c>
      <c r="AS299" t="str">
        <f t="shared" si="419"/>
        <v xml:space="preserve"> </v>
      </c>
      <c r="AT299" t="str">
        <f t="shared" si="420"/>
        <v xml:space="preserve"> </v>
      </c>
      <c r="AU299" t="str">
        <f t="shared" si="421"/>
        <v xml:space="preserve"> </v>
      </c>
      <c r="AV299" t="str">
        <f t="shared" si="422"/>
        <v xml:space="preserve"> </v>
      </c>
      <c r="AW299" t="str">
        <f t="shared" si="423"/>
        <v xml:space="preserve"> </v>
      </c>
      <c r="AX299" t="str">
        <f t="shared" si="424"/>
        <v xml:space="preserve"> </v>
      </c>
      <c r="AY299" t="str">
        <f t="shared" si="425"/>
        <v xml:space="preserve"> </v>
      </c>
      <c r="AZ299" t="str">
        <f t="shared" si="426"/>
        <v xml:space="preserve"> </v>
      </c>
      <c r="BA299" t="str">
        <f t="shared" si="427"/>
        <v xml:space="preserve"> </v>
      </c>
      <c r="BB299" t="str">
        <f t="shared" si="428"/>
        <v xml:space="preserve"> </v>
      </c>
      <c r="BC299" t="str">
        <f t="shared" si="429"/>
        <v xml:space="preserve"> </v>
      </c>
      <c r="BD299" t="str">
        <f t="shared" si="430"/>
        <v xml:space="preserve"> </v>
      </c>
      <c r="BE299" t="str">
        <f t="shared" si="431"/>
        <v xml:space="preserve"> </v>
      </c>
      <c r="BF299" t="str">
        <f t="shared" si="432"/>
        <v xml:space="preserve"> </v>
      </c>
      <c r="BG299" t="str">
        <f t="shared" si="433"/>
        <v xml:space="preserve"> </v>
      </c>
      <c r="BH299" t="str">
        <f t="shared" si="434"/>
        <v xml:space="preserve"> </v>
      </c>
      <c r="BI299" t="str">
        <f t="shared" si="439"/>
        <v xml:space="preserve"> </v>
      </c>
      <c r="BN299" t="str">
        <f>IF(OR(COUNTIF($AV$276:AV299, "LAST")&gt;0, COUNTIF($AV$276:AV299, "FINAL")&gt;0), "", IF($AJ$1&gt;=$K299, IFERROR(BF299-BG299, 0), ""))</f>
        <v/>
      </c>
      <c r="BT299">
        <f t="shared" si="449"/>
        <v>0</v>
      </c>
      <c r="BU299">
        <f t="shared" si="450"/>
        <v>0</v>
      </c>
      <c r="BV299">
        <f>IF(OR(COUNTIF($AV$276:AV299, "LAST")&gt;0, COUNTIF($AV$276:AV299, "FINAL")&gt;0), "", IF($AJ$1&gt;=$K299, AQ299, 0))</f>
        <v>0</v>
      </c>
      <c r="BW299">
        <f t="shared" si="451"/>
        <v>0</v>
      </c>
      <c r="BX299">
        <f t="shared" si="452"/>
        <v>0</v>
      </c>
    </row>
    <row r="300" spans="11:76" x14ac:dyDescent="0.35">
      <c r="K300" s="28">
        <v>525</v>
      </c>
      <c r="M300" s="35">
        <f>AutoScoreboard!O54</f>
        <v>0</v>
      </c>
      <c r="N300" s="35">
        <f>AutoScoreboard!P54</f>
        <v>0</v>
      </c>
      <c r="O300" s="28" t="e">
        <f t="shared" si="435"/>
        <v>#N/A</v>
      </c>
      <c r="P300" s="28" t="e">
        <f t="shared" si="436"/>
        <v>#N/A</v>
      </c>
      <c r="Q300" s="28" t="e">
        <f t="shared" si="453"/>
        <v>#N/A</v>
      </c>
      <c r="R300" s="28" t="e">
        <f t="shared" si="444"/>
        <v>#N/A</v>
      </c>
      <c r="S300" s="28" t="e">
        <f t="shared" si="454"/>
        <v>#N/A</v>
      </c>
      <c r="T300" s="28" t="e">
        <f t="shared" si="455"/>
        <v>#N/A</v>
      </c>
      <c r="U300" s="28" t="e">
        <f t="shared" si="445"/>
        <v>#N/A</v>
      </c>
      <c r="V300" s="28" t="e">
        <f t="shared" si="446"/>
        <v>#N/A</v>
      </c>
      <c r="W300" s="28" t="e">
        <f t="shared" si="447"/>
        <v>#N/A</v>
      </c>
      <c r="X300" s="28" t="e">
        <f t="shared" si="410"/>
        <v>#N/A</v>
      </c>
      <c r="Y300" s="28" t="e">
        <f t="shared" si="437"/>
        <v>#N/A</v>
      </c>
      <c r="Z300" t="e">
        <f>IF(OR(COUNTIF($V$276:V299, "LAST")&gt;0, COUNTIF($V$276:V299, "FINAL")&gt;0), "", IF(Q300=1, IF(U300="SCORE", VLOOKUP(S300, D:E, 2, FALSE), ""), ""))</f>
        <v>#N/A</v>
      </c>
      <c r="AA300" t="e">
        <f>IF(OR(COUNTIF($V$276:V299, "LAST")&gt;0, COUNTIF($V$276:V299, "FINAL")&gt;0), "", IF(Q300=2, IF(U300="SCORE", VLOOKUP(S300, D:F, 3, FALSE), ""), ""))</f>
        <v>#N/A</v>
      </c>
      <c r="AB300" t="e">
        <f>IF(AD300="","", MAX($AB$4:AB299)+1)</f>
        <v>#N/A</v>
      </c>
      <c r="AC300" t="e">
        <f>IF(AE300="","", MAX($AC$4:AC299)+1)</f>
        <v>#N/A</v>
      </c>
      <c r="AD300" t="e">
        <f t="shared" si="456"/>
        <v>#N/A</v>
      </c>
      <c r="AE300" t="e">
        <f t="shared" si="457"/>
        <v>#N/A</v>
      </c>
      <c r="AF300" t="e">
        <f t="shared" si="458"/>
        <v>#N/A</v>
      </c>
      <c r="AG300" t="e">
        <f t="shared" si="459"/>
        <v>#N/A</v>
      </c>
      <c r="AH300">
        <f t="shared" si="460"/>
        <v>0</v>
      </c>
      <c r="AI300">
        <f t="shared" si="448"/>
        <v>810</v>
      </c>
      <c r="AK300" t="str">
        <f t="shared" si="411"/>
        <v xml:space="preserve"> </v>
      </c>
      <c r="AL300" t="str">
        <f t="shared" si="438"/>
        <v xml:space="preserve"> </v>
      </c>
      <c r="AM300" t="str">
        <f t="shared" si="413"/>
        <v xml:space="preserve"> </v>
      </c>
      <c r="AN300" t="str">
        <f t="shared" si="414"/>
        <v xml:space="preserve"> </v>
      </c>
      <c r="AO300" t="str">
        <f t="shared" si="415"/>
        <v xml:space="preserve"> </v>
      </c>
      <c r="AP300" t="str">
        <f t="shared" si="416"/>
        <v xml:space="preserve"> </v>
      </c>
      <c r="AQ300" t="str">
        <f t="shared" si="417"/>
        <v xml:space="preserve"> </v>
      </c>
      <c r="AR300" t="str">
        <f t="shared" si="418"/>
        <v xml:space="preserve"> </v>
      </c>
      <c r="AS300" t="str">
        <f t="shared" si="419"/>
        <v xml:space="preserve"> </v>
      </c>
      <c r="AT300" t="str">
        <f t="shared" si="420"/>
        <v xml:space="preserve"> </v>
      </c>
      <c r="AU300" t="str">
        <f t="shared" si="421"/>
        <v xml:space="preserve"> </v>
      </c>
      <c r="AV300" t="str">
        <f t="shared" si="422"/>
        <v xml:space="preserve"> </v>
      </c>
      <c r="AW300" t="str">
        <f t="shared" si="423"/>
        <v xml:space="preserve"> </v>
      </c>
      <c r="AX300" t="str">
        <f t="shared" si="424"/>
        <v xml:space="preserve"> </v>
      </c>
      <c r="AY300" t="str">
        <f t="shared" si="425"/>
        <v xml:space="preserve"> </v>
      </c>
      <c r="AZ300" t="str">
        <f t="shared" si="426"/>
        <v xml:space="preserve"> </v>
      </c>
      <c r="BA300" t="str">
        <f t="shared" si="427"/>
        <v xml:space="preserve"> </v>
      </c>
      <c r="BB300" t="str">
        <f t="shared" si="428"/>
        <v xml:space="preserve"> </v>
      </c>
      <c r="BC300" t="str">
        <f t="shared" si="429"/>
        <v xml:space="preserve"> </v>
      </c>
      <c r="BD300" t="str">
        <f t="shared" si="430"/>
        <v xml:space="preserve"> </v>
      </c>
      <c r="BE300" t="str">
        <f t="shared" si="431"/>
        <v xml:space="preserve"> </v>
      </c>
      <c r="BF300" t="str">
        <f t="shared" si="432"/>
        <v xml:space="preserve"> </v>
      </c>
      <c r="BG300" t="str">
        <f t="shared" si="433"/>
        <v xml:space="preserve"> </v>
      </c>
      <c r="BH300" t="str">
        <f t="shared" si="434"/>
        <v xml:space="preserve"> </v>
      </c>
      <c r="BI300" t="str">
        <f t="shared" si="439"/>
        <v xml:space="preserve"> </v>
      </c>
      <c r="BN300" t="str">
        <f>IF(OR(COUNTIF($AV$276:AV300, "LAST")&gt;0, COUNTIF($AV$276:AV300, "FINAL")&gt;0), "", IF($AJ$1&gt;=$K300, IFERROR(BF300-BG300, 0), ""))</f>
        <v/>
      </c>
      <c r="BT300">
        <f t="shared" si="449"/>
        <v>0</v>
      </c>
      <c r="BU300">
        <f t="shared" si="450"/>
        <v>0</v>
      </c>
      <c r="BV300">
        <f>IF(OR(COUNTIF($AV$276:AV300, "LAST")&gt;0, COUNTIF($AV$276:AV300, "FINAL")&gt;0), "", IF($AJ$1&gt;=$K300, AQ300, 0))</f>
        <v>0</v>
      </c>
      <c r="BW300">
        <f t="shared" si="451"/>
        <v>0</v>
      </c>
      <c r="BX300">
        <f t="shared" si="452"/>
        <v>0</v>
      </c>
    </row>
    <row r="301" spans="11:76" x14ac:dyDescent="0.35">
      <c r="K301" s="28">
        <v>526</v>
      </c>
      <c r="M301" s="35">
        <f>AutoScoreboard!O55</f>
        <v>0</v>
      </c>
      <c r="N301" s="35">
        <f>AutoScoreboard!P55</f>
        <v>0</v>
      </c>
      <c r="O301" s="28" t="e">
        <f t="shared" si="435"/>
        <v>#N/A</v>
      </c>
      <c r="P301" s="28" t="e">
        <f t="shared" si="436"/>
        <v>#N/A</v>
      </c>
      <c r="Q301" s="28" t="e">
        <f t="shared" si="453"/>
        <v>#N/A</v>
      </c>
      <c r="R301" s="28" t="e">
        <f t="shared" si="444"/>
        <v>#N/A</v>
      </c>
      <c r="S301" s="28" t="e">
        <f t="shared" si="454"/>
        <v>#N/A</v>
      </c>
      <c r="T301" s="28" t="e">
        <f t="shared" si="455"/>
        <v>#N/A</v>
      </c>
      <c r="U301" s="28" t="e">
        <f t="shared" si="445"/>
        <v>#N/A</v>
      </c>
      <c r="V301" s="28" t="e">
        <f t="shared" si="446"/>
        <v>#N/A</v>
      </c>
      <c r="W301" s="28" t="e">
        <f t="shared" si="447"/>
        <v>#N/A</v>
      </c>
      <c r="X301" s="28" t="e">
        <f t="shared" si="410"/>
        <v>#N/A</v>
      </c>
      <c r="Y301" s="28" t="e">
        <f t="shared" si="437"/>
        <v>#N/A</v>
      </c>
      <c r="Z301" t="e">
        <f>IF(OR(COUNTIF($V$276:V300, "LAST")&gt;0, COUNTIF($V$276:V300, "FINAL")&gt;0), "", IF(Q301=1, IF(U301="SCORE", VLOOKUP(S301, D:E, 2, FALSE), ""), ""))</f>
        <v>#N/A</v>
      </c>
      <c r="AA301" t="e">
        <f>IF(OR(COUNTIF($V$276:V300, "LAST")&gt;0, COUNTIF($V$276:V300, "FINAL")&gt;0), "", IF(Q301=2, IF(U301="SCORE", VLOOKUP(S301, D:F, 3, FALSE), ""), ""))</f>
        <v>#N/A</v>
      </c>
      <c r="AB301" t="e">
        <f>IF(AD301="","", MAX($AB$4:AB300)+1)</f>
        <v>#N/A</v>
      </c>
      <c r="AC301" t="e">
        <f>IF(AE301="","", MAX($AC$4:AC300)+1)</f>
        <v>#N/A</v>
      </c>
      <c r="AD301" t="e">
        <f t="shared" si="456"/>
        <v>#N/A</v>
      </c>
      <c r="AE301" t="e">
        <f t="shared" si="457"/>
        <v>#N/A</v>
      </c>
      <c r="AF301" t="e">
        <f t="shared" si="458"/>
        <v>#N/A</v>
      </c>
      <c r="AG301" t="e">
        <f t="shared" si="459"/>
        <v>#N/A</v>
      </c>
      <c r="AH301">
        <f t="shared" si="460"/>
        <v>0</v>
      </c>
      <c r="AI301">
        <f t="shared" si="448"/>
        <v>810</v>
      </c>
      <c r="AK301" t="str">
        <f t="shared" si="411"/>
        <v xml:space="preserve"> </v>
      </c>
      <c r="AL301" t="str">
        <f t="shared" si="438"/>
        <v xml:space="preserve"> </v>
      </c>
      <c r="AM301" t="str">
        <f t="shared" si="413"/>
        <v xml:space="preserve"> </v>
      </c>
      <c r="AN301" t="str">
        <f t="shared" si="414"/>
        <v xml:space="preserve"> </v>
      </c>
      <c r="AO301" t="str">
        <f t="shared" si="415"/>
        <v xml:space="preserve"> </v>
      </c>
      <c r="AP301" t="str">
        <f t="shared" si="416"/>
        <v xml:space="preserve"> </v>
      </c>
      <c r="AQ301" t="str">
        <f t="shared" si="417"/>
        <v xml:space="preserve"> </v>
      </c>
      <c r="AR301" t="str">
        <f t="shared" si="418"/>
        <v xml:space="preserve"> </v>
      </c>
      <c r="AS301" t="str">
        <f t="shared" si="419"/>
        <v xml:space="preserve"> </v>
      </c>
      <c r="AT301" t="str">
        <f t="shared" si="420"/>
        <v xml:space="preserve"> </v>
      </c>
      <c r="AU301" t="str">
        <f t="shared" si="421"/>
        <v xml:space="preserve"> </v>
      </c>
      <c r="AV301" t="str">
        <f t="shared" si="422"/>
        <v xml:space="preserve"> </v>
      </c>
      <c r="AW301" t="str">
        <f t="shared" si="423"/>
        <v xml:space="preserve"> </v>
      </c>
      <c r="AX301" t="str">
        <f t="shared" si="424"/>
        <v xml:space="preserve"> </v>
      </c>
      <c r="AY301" t="str">
        <f t="shared" si="425"/>
        <v xml:space="preserve"> </v>
      </c>
      <c r="AZ301" t="str">
        <f t="shared" si="426"/>
        <v xml:space="preserve"> </v>
      </c>
      <c r="BA301" t="str">
        <f t="shared" si="427"/>
        <v xml:space="preserve"> </v>
      </c>
      <c r="BB301" t="str">
        <f t="shared" si="428"/>
        <v xml:space="preserve"> </v>
      </c>
      <c r="BC301" t="str">
        <f t="shared" si="429"/>
        <v xml:space="preserve"> </v>
      </c>
      <c r="BD301" t="str">
        <f t="shared" si="430"/>
        <v xml:space="preserve"> </v>
      </c>
      <c r="BE301" t="str">
        <f t="shared" si="431"/>
        <v xml:space="preserve"> </v>
      </c>
      <c r="BF301" t="str">
        <f t="shared" si="432"/>
        <v xml:space="preserve"> </v>
      </c>
      <c r="BG301" t="str">
        <f t="shared" si="433"/>
        <v xml:space="preserve"> </v>
      </c>
      <c r="BH301" t="str">
        <f t="shared" si="434"/>
        <v xml:space="preserve"> </v>
      </c>
      <c r="BI301" t="str">
        <f t="shared" si="439"/>
        <v xml:space="preserve"> </v>
      </c>
      <c r="BN301" t="str">
        <f>IF(OR(COUNTIF($AV$276:AV301, "LAST")&gt;0, COUNTIF($AV$276:AV301, "FINAL")&gt;0), "", IF($AJ$1&gt;=$K301, IFERROR(BF301-BG301, 0), ""))</f>
        <v/>
      </c>
      <c r="BT301">
        <f t="shared" si="449"/>
        <v>0</v>
      </c>
      <c r="BU301">
        <f t="shared" si="450"/>
        <v>0</v>
      </c>
      <c r="BV301">
        <f>IF(OR(COUNTIF($AV$276:AV301, "LAST")&gt;0, COUNTIF($AV$276:AV301, "FINAL")&gt;0), "", IF($AJ$1&gt;=$K301, AQ301, 0))</f>
        <v>0</v>
      </c>
      <c r="BW301">
        <f t="shared" si="451"/>
        <v>0</v>
      </c>
      <c r="BX301">
        <f t="shared" si="452"/>
        <v>0</v>
      </c>
    </row>
    <row r="302" spans="11:76" x14ac:dyDescent="0.35">
      <c r="K302" s="28">
        <v>527</v>
      </c>
      <c r="M302" s="35">
        <f>AutoScoreboard!O56</f>
        <v>0</v>
      </c>
      <c r="N302" s="35">
        <f>AutoScoreboard!P56</f>
        <v>0</v>
      </c>
      <c r="O302" s="28" t="e">
        <f t="shared" si="435"/>
        <v>#N/A</v>
      </c>
      <c r="P302" s="28" t="e">
        <f t="shared" si="436"/>
        <v>#N/A</v>
      </c>
      <c r="Q302" s="28" t="e">
        <f t="shared" si="453"/>
        <v>#N/A</v>
      </c>
      <c r="R302" s="28" t="e">
        <f t="shared" si="444"/>
        <v>#N/A</v>
      </c>
      <c r="S302" s="28" t="e">
        <f t="shared" si="454"/>
        <v>#N/A</v>
      </c>
      <c r="T302" s="28" t="e">
        <f t="shared" si="455"/>
        <v>#N/A</v>
      </c>
      <c r="U302" s="28" t="e">
        <f t="shared" si="445"/>
        <v>#N/A</v>
      </c>
      <c r="V302" s="28" t="e">
        <f t="shared" si="446"/>
        <v>#N/A</v>
      </c>
      <c r="W302" s="28" t="e">
        <f t="shared" si="447"/>
        <v>#N/A</v>
      </c>
      <c r="X302" s="28" t="e">
        <f t="shared" si="410"/>
        <v>#N/A</v>
      </c>
      <c r="Y302" s="28" t="e">
        <f t="shared" si="437"/>
        <v>#N/A</v>
      </c>
      <c r="Z302" t="e">
        <f>IF(OR(COUNTIF($V$276:V301, "LAST")&gt;0, COUNTIF($V$276:V301, "FINAL")&gt;0), "", IF(Q302=1, IF(U302="SCORE", VLOOKUP(S302, D:E, 2, FALSE), ""), ""))</f>
        <v>#N/A</v>
      </c>
      <c r="AA302" t="e">
        <f>IF(OR(COUNTIF($V$276:V301, "LAST")&gt;0, COUNTIF($V$276:V301, "FINAL")&gt;0), "", IF(Q302=2, IF(U302="SCORE", VLOOKUP(S302, D:F, 3, FALSE), ""), ""))</f>
        <v>#N/A</v>
      </c>
      <c r="AB302" t="e">
        <f>IF(AD302="","", MAX($AB$4:AB301)+1)</f>
        <v>#N/A</v>
      </c>
      <c r="AC302" t="e">
        <f>IF(AE302="","", MAX($AC$4:AC301)+1)</f>
        <v>#N/A</v>
      </c>
      <c r="AD302" t="e">
        <f t="shared" si="456"/>
        <v>#N/A</v>
      </c>
      <c r="AE302" t="e">
        <f t="shared" si="457"/>
        <v>#N/A</v>
      </c>
      <c r="AF302" t="e">
        <f t="shared" si="458"/>
        <v>#N/A</v>
      </c>
      <c r="AG302" t="e">
        <f t="shared" si="459"/>
        <v>#N/A</v>
      </c>
      <c r="AH302">
        <f t="shared" si="460"/>
        <v>0</v>
      </c>
      <c r="AI302">
        <f t="shared" si="448"/>
        <v>810</v>
      </c>
      <c r="AK302" t="str">
        <f t="shared" si="411"/>
        <v xml:space="preserve"> </v>
      </c>
      <c r="AL302" t="str">
        <f t="shared" si="438"/>
        <v xml:space="preserve"> </v>
      </c>
      <c r="AM302" t="str">
        <f t="shared" si="413"/>
        <v xml:space="preserve"> </v>
      </c>
      <c r="AN302" t="str">
        <f t="shared" si="414"/>
        <v xml:space="preserve"> </v>
      </c>
      <c r="AO302" t="str">
        <f t="shared" si="415"/>
        <v xml:space="preserve"> </v>
      </c>
      <c r="AP302" t="str">
        <f t="shared" si="416"/>
        <v xml:space="preserve"> </v>
      </c>
      <c r="AQ302" t="str">
        <f t="shared" si="417"/>
        <v xml:space="preserve"> </v>
      </c>
      <c r="AR302" t="str">
        <f t="shared" si="418"/>
        <v xml:space="preserve"> </v>
      </c>
      <c r="AS302" t="str">
        <f t="shared" si="419"/>
        <v xml:space="preserve"> </v>
      </c>
      <c r="AT302" t="str">
        <f t="shared" si="420"/>
        <v xml:space="preserve"> </v>
      </c>
      <c r="AU302" t="str">
        <f t="shared" si="421"/>
        <v xml:space="preserve"> </v>
      </c>
      <c r="AV302" t="str">
        <f t="shared" si="422"/>
        <v xml:space="preserve"> </v>
      </c>
      <c r="AW302" t="str">
        <f t="shared" si="423"/>
        <v xml:space="preserve"> </v>
      </c>
      <c r="AX302" t="str">
        <f t="shared" si="424"/>
        <v xml:space="preserve"> </v>
      </c>
      <c r="AY302" t="str">
        <f t="shared" si="425"/>
        <v xml:space="preserve"> </v>
      </c>
      <c r="AZ302" t="str">
        <f t="shared" si="426"/>
        <v xml:space="preserve"> </v>
      </c>
      <c r="BA302" t="str">
        <f t="shared" si="427"/>
        <v xml:space="preserve"> </v>
      </c>
      <c r="BB302" t="str">
        <f t="shared" si="428"/>
        <v xml:space="preserve"> </v>
      </c>
      <c r="BC302" t="str">
        <f t="shared" si="429"/>
        <v xml:space="preserve"> </v>
      </c>
      <c r="BD302" t="str">
        <f t="shared" si="430"/>
        <v xml:space="preserve"> </v>
      </c>
      <c r="BE302" t="str">
        <f t="shared" si="431"/>
        <v xml:space="preserve"> </v>
      </c>
      <c r="BF302" t="str">
        <f t="shared" si="432"/>
        <v xml:space="preserve"> </v>
      </c>
      <c r="BG302" t="str">
        <f t="shared" si="433"/>
        <v xml:space="preserve"> </v>
      </c>
      <c r="BH302" t="str">
        <f t="shared" si="434"/>
        <v xml:space="preserve"> </v>
      </c>
      <c r="BI302" t="str">
        <f t="shared" si="439"/>
        <v xml:space="preserve"> </v>
      </c>
      <c r="BN302" t="str">
        <f>IF(OR(COUNTIF($AV$276:AV302, "LAST")&gt;0, COUNTIF($AV$276:AV302, "FINAL")&gt;0), "", IF($AJ$1&gt;=$K302, IFERROR(BF302-BG302, 0), ""))</f>
        <v/>
      </c>
      <c r="BT302">
        <f t="shared" si="449"/>
        <v>0</v>
      </c>
      <c r="BU302">
        <f t="shared" si="450"/>
        <v>0</v>
      </c>
      <c r="BV302">
        <f>IF(OR(COUNTIF($AV$276:AV302, "LAST")&gt;0, COUNTIF($AV$276:AV302, "FINAL")&gt;0), "", IF($AJ$1&gt;=$K302, AQ302, 0))</f>
        <v>0</v>
      </c>
      <c r="BW302">
        <f t="shared" si="451"/>
        <v>0</v>
      </c>
      <c r="BX302">
        <f t="shared" si="452"/>
        <v>0</v>
      </c>
    </row>
    <row r="303" spans="11:76" x14ac:dyDescent="0.35">
      <c r="K303" s="28">
        <v>528</v>
      </c>
      <c r="M303" s="35">
        <f>AutoScoreboard!O57</f>
        <v>0</v>
      </c>
      <c r="N303" s="35">
        <f>AutoScoreboard!P57</f>
        <v>0</v>
      </c>
      <c r="O303" s="28" t="e">
        <f t="shared" si="435"/>
        <v>#N/A</v>
      </c>
      <c r="P303" s="28" t="e">
        <f t="shared" si="436"/>
        <v>#N/A</v>
      </c>
      <c r="Q303" s="28" t="e">
        <f t="shared" si="453"/>
        <v>#N/A</v>
      </c>
      <c r="R303" s="28" t="e">
        <f t="shared" si="444"/>
        <v>#N/A</v>
      </c>
      <c r="S303" s="28" t="e">
        <f t="shared" si="454"/>
        <v>#N/A</v>
      </c>
      <c r="T303" s="28" t="e">
        <f t="shared" si="455"/>
        <v>#N/A</v>
      </c>
      <c r="U303" s="28" t="e">
        <f t="shared" si="445"/>
        <v>#N/A</v>
      </c>
      <c r="V303" s="28" t="e">
        <f t="shared" si="446"/>
        <v>#N/A</v>
      </c>
      <c r="W303" s="28" t="e">
        <f t="shared" si="447"/>
        <v>#N/A</v>
      </c>
      <c r="X303" s="28" t="e">
        <f t="shared" si="410"/>
        <v>#N/A</v>
      </c>
      <c r="Y303" s="28" t="e">
        <f t="shared" si="437"/>
        <v>#N/A</v>
      </c>
      <c r="Z303" t="e">
        <f>IF(OR(COUNTIF($V$276:V302, "LAST")&gt;0, COUNTIF($V$276:V302, "FINAL")&gt;0), "", IF(Q303=1, IF(U303="SCORE", VLOOKUP(S303, D:E, 2, FALSE), ""), ""))</f>
        <v>#N/A</v>
      </c>
      <c r="AA303" t="e">
        <f>IF(OR(COUNTIF($V$276:V302, "LAST")&gt;0, COUNTIF($V$276:V302, "FINAL")&gt;0), "", IF(Q303=2, IF(U303="SCORE", VLOOKUP(S303, D:F, 3, FALSE), ""), ""))</f>
        <v>#N/A</v>
      </c>
      <c r="AB303" t="e">
        <f>IF(AD303="","", MAX($AB$4:AB302)+1)</f>
        <v>#N/A</v>
      </c>
      <c r="AC303" t="e">
        <f>IF(AE303="","", MAX($AC$4:AC302)+1)</f>
        <v>#N/A</v>
      </c>
      <c r="AD303" t="e">
        <f t="shared" si="456"/>
        <v>#N/A</v>
      </c>
      <c r="AE303" t="e">
        <f t="shared" si="457"/>
        <v>#N/A</v>
      </c>
      <c r="AF303" t="e">
        <f t="shared" si="458"/>
        <v>#N/A</v>
      </c>
      <c r="AG303" t="e">
        <f t="shared" si="459"/>
        <v>#N/A</v>
      </c>
      <c r="AH303">
        <f t="shared" si="460"/>
        <v>0</v>
      </c>
      <c r="AI303">
        <f t="shared" si="448"/>
        <v>810</v>
      </c>
      <c r="AK303" t="str">
        <f t="shared" si="411"/>
        <v xml:space="preserve"> </v>
      </c>
      <c r="AL303" t="str">
        <f t="shared" si="438"/>
        <v xml:space="preserve"> </v>
      </c>
      <c r="AM303" t="str">
        <f t="shared" si="413"/>
        <v xml:space="preserve"> </v>
      </c>
      <c r="AN303" t="str">
        <f t="shared" si="414"/>
        <v xml:space="preserve"> </v>
      </c>
      <c r="AO303" t="str">
        <f t="shared" si="415"/>
        <v xml:space="preserve"> </v>
      </c>
      <c r="AP303" t="str">
        <f t="shared" si="416"/>
        <v xml:space="preserve"> </v>
      </c>
      <c r="AQ303" t="str">
        <f t="shared" si="417"/>
        <v xml:space="preserve"> </v>
      </c>
      <c r="AR303" t="str">
        <f t="shared" si="418"/>
        <v xml:space="preserve"> </v>
      </c>
      <c r="AS303" t="str">
        <f t="shared" si="419"/>
        <v xml:space="preserve"> </v>
      </c>
      <c r="AT303" t="str">
        <f t="shared" si="420"/>
        <v xml:space="preserve"> </v>
      </c>
      <c r="AU303" t="str">
        <f t="shared" si="421"/>
        <v xml:space="preserve"> </v>
      </c>
      <c r="AV303" t="str">
        <f t="shared" si="422"/>
        <v xml:space="preserve"> </v>
      </c>
      <c r="AW303" t="str">
        <f t="shared" si="423"/>
        <v xml:space="preserve"> </v>
      </c>
      <c r="AX303" t="str">
        <f t="shared" si="424"/>
        <v xml:space="preserve"> </v>
      </c>
      <c r="AY303" t="str">
        <f t="shared" si="425"/>
        <v xml:space="preserve"> </v>
      </c>
      <c r="AZ303" t="str">
        <f t="shared" si="426"/>
        <v xml:space="preserve"> </v>
      </c>
      <c r="BA303" t="str">
        <f t="shared" si="427"/>
        <v xml:space="preserve"> </v>
      </c>
      <c r="BB303" t="str">
        <f t="shared" si="428"/>
        <v xml:space="preserve"> </v>
      </c>
      <c r="BC303" t="str">
        <f t="shared" si="429"/>
        <v xml:space="preserve"> </v>
      </c>
      <c r="BD303" t="str">
        <f t="shared" si="430"/>
        <v xml:space="preserve"> </v>
      </c>
      <c r="BE303" t="str">
        <f t="shared" si="431"/>
        <v xml:space="preserve"> </v>
      </c>
      <c r="BF303" t="str">
        <f t="shared" si="432"/>
        <v xml:space="preserve"> </v>
      </c>
      <c r="BG303" t="str">
        <f t="shared" si="433"/>
        <v xml:space="preserve"> </v>
      </c>
      <c r="BH303" t="str">
        <f t="shared" si="434"/>
        <v xml:space="preserve"> </v>
      </c>
      <c r="BI303" t="str">
        <f t="shared" si="439"/>
        <v xml:space="preserve"> </v>
      </c>
      <c r="BN303" t="str">
        <f>IF(OR(COUNTIF($AV$276:AV303, "LAST")&gt;0, COUNTIF($AV$276:AV303, "FINAL")&gt;0), "", IF($AJ$1&gt;=$K303, IFERROR(BF303-BG303, 0), ""))</f>
        <v/>
      </c>
      <c r="BT303">
        <f t="shared" si="449"/>
        <v>0</v>
      </c>
      <c r="BU303">
        <f t="shared" si="450"/>
        <v>0</v>
      </c>
      <c r="BV303">
        <f>IF(OR(COUNTIF($AV$276:AV303, "LAST")&gt;0, COUNTIF($AV$276:AV303, "FINAL")&gt;0), "", IF($AJ$1&gt;=$K303, AQ303, 0))</f>
        <v>0</v>
      </c>
      <c r="BW303">
        <f t="shared" si="451"/>
        <v>0</v>
      </c>
      <c r="BX303">
        <f t="shared" si="452"/>
        <v>0</v>
      </c>
    </row>
    <row r="304" spans="11:76" x14ac:dyDescent="0.35">
      <c r="K304" s="28">
        <v>529</v>
      </c>
      <c r="M304" s="35">
        <f>AutoScoreboard!O58</f>
        <v>0</v>
      </c>
      <c r="N304" s="35">
        <f>AutoScoreboard!P58</f>
        <v>0</v>
      </c>
      <c r="O304" s="28" t="e">
        <f t="shared" si="435"/>
        <v>#N/A</v>
      </c>
      <c r="P304" s="28" t="e">
        <f t="shared" si="436"/>
        <v>#N/A</v>
      </c>
      <c r="Q304" s="28" t="e">
        <f t="shared" si="453"/>
        <v>#N/A</v>
      </c>
      <c r="R304" s="28" t="e">
        <f t="shared" si="444"/>
        <v>#N/A</v>
      </c>
      <c r="S304" s="28" t="e">
        <f t="shared" si="454"/>
        <v>#N/A</v>
      </c>
      <c r="T304" s="28" t="e">
        <f t="shared" si="455"/>
        <v>#N/A</v>
      </c>
      <c r="U304" s="28" t="e">
        <f t="shared" si="445"/>
        <v>#N/A</v>
      </c>
      <c r="V304" s="28" t="e">
        <f t="shared" si="446"/>
        <v>#N/A</v>
      </c>
      <c r="W304" s="28" t="e">
        <f t="shared" si="447"/>
        <v>#N/A</v>
      </c>
      <c r="X304" s="28" t="e">
        <f t="shared" si="410"/>
        <v>#N/A</v>
      </c>
      <c r="Y304" s="28" t="e">
        <f t="shared" si="437"/>
        <v>#N/A</v>
      </c>
      <c r="Z304" t="e">
        <f>IF(OR(COUNTIF($V$276:V303, "LAST")&gt;0, COUNTIF($V$276:V303, "FINAL")&gt;0), "", IF(Q304=1, IF(U304="SCORE", VLOOKUP(S304, D:E, 2, FALSE), ""), ""))</f>
        <v>#N/A</v>
      </c>
      <c r="AA304" t="e">
        <f>IF(OR(COUNTIF($V$276:V303, "LAST")&gt;0, COUNTIF($V$276:V303, "FINAL")&gt;0), "", IF(Q304=2, IF(U304="SCORE", VLOOKUP(S304, D:F, 3, FALSE), ""), ""))</f>
        <v>#N/A</v>
      </c>
      <c r="AB304" t="e">
        <f>IF(AD304="","", MAX($AB$4:AB303)+1)</f>
        <v>#N/A</v>
      </c>
      <c r="AC304" t="e">
        <f>IF(AE304="","", MAX($AC$4:AC303)+1)</f>
        <v>#N/A</v>
      </c>
      <c r="AD304" t="e">
        <f t="shared" si="456"/>
        <v>#N/A</v>
      </c>
      <c r="AE304" t="e">
        <f t="shared" si="457"/>
        <v>#N/A</v>
      </c>
      <c r="AF304" t="e">
        <f t="shared" si="458"/>
        <v>#N/A</v>
      </c>
      <c r="AG304" t="e">
        <f t="shared" si="459"/>
        <v>#N/A</v>
      </c>
      <c r="AH304">
        <f t="shared" si="460"/>
        <v>0</v>
      </c>
      <c r="AI304">
        <f t="shared" si="448"/>
        <v>810</v>
      </c>
      <c r="AK304" t="str">
        <f t="shared" si="411"/>
        <v xml:space="preserve"> </v>
      </c>
      <c r="AL304" t="str">
        <f t="shared" si="438"/>
        <v xml:space="preserve"> </v>
      </c>
      <c r="AM304" t="str">
        <f t="shared" si="413"/>
        <v xml:space="preserve"> </v>
      </c>
      <c r="AN304" t="str">
        <f t="shared" si="414"/>
        <v xml:space="preserve"> </v>
      </c>
      <c r="AO304" t="str">
        <f t="shared" si="415"/>
        <v xml:space="preserve"> </v>
      </c>
      <c r="AP304" t="str">
        <f t="shared" si="416"/>
        <v xml:space="preserve"> </v>
      </c>
      <c r="AQ304" t="str">
        <f t="shared" si="417"/>
        <v xml:space="preserve"> </v>
      </c>
      <c r="AR304" t="str">
        <f t="shared" si="418"/>
        <v xml:space="preserve"> </v>
      </c>
      <c r="AS304" t="str">
        <f t="shared" si="419"/>
        <v xml:space="preserve"> </v>
      </c>
      <c r="AT304" t="str">
        <f t="shared" si="420"/>
        <v xml:space="preserve"> </v>
      </c>
      <c r="AU304" t="str">
        <f t="shared" si="421"/>
        <v xml:space="preserve"> </v>
      </c>
      <c r="AV304" t="str">
        <f t="shared" si="422"/>
        <v xml:space="preserve"> </v>
      </c>
      <c r="AW304" t="str">
        <f t="shared" si="423"/>
        <v xml:space="preserve"> </v>
      </c>
      <c r="AX304" t="str">
        <f t="shared" si="424"/>
        <v xml:space="preserve"> </v>
      </c>
      <c r="AY304" t="str">
        <f t="shared" si="425"/>
        <v xml:space="preserve"> </v>
      </c>
      <c r="AZ304" t="str">
        <f t="shared" si="426"/>
        <v xml:space="preserve"> </v>
      </c>
      <c r="BA304" t="str">
        <f t="shared" si="427"/>
        <v xml:space="preserve"> </v>
      </c>
      <c r="BB304" t="str">
        <f t="shared" si="428"/>
        <v xml:space="preserve"> </v>
      </c>
      <c r="BC304" t="str">
        <f t="shared" si="429"/>
        <v xml:space="preserve"> </v>
      </c>
      <c r="BD304" t="str">
        <f t="shared" si="430"/>
        <v xml:space="preserve"> </v>
      </c>
      <c r="BE304" t="str">
        <f t="shared" si="431"/>
        <v xml:space="preserve"> </v>
      </c>
      <c r="BF304" t="str">
        <f t="shared" si="432"/>
        <v xml:space="preserve"> </v>
      </c>
      <c r="BG304" t="str">
        <f t="shared" si="433"/>
        <v xml:space="preserve"> </v>
      </c>
      <c r="BH304" t="str">
        <f t="shared" si="434"/>
        <v xml:space="preserve"> </v>
      </c>
      <c r="BI304" t="str">
        <f t="shared" si="439"/>
        <v xml:space="preserve"> </v>
      </c>
      <c r="BN304" t="str">
        <f>IF(OR(COUNTIF($AV$276:AV304, "LAST")&gt;0, COUNTIF($AV$276:AV304, "FINAL")&gt;0), "", IF($AJ$1&gt;=$K304, IFERROR(BF304-BG304, 0), ""))</f>
        <v/>
      </c>
      <c r="BT304">
        <f t="shared" si="449"/>
        <v>0</v>
      </c>
      <c r="BU304">
        <f t="shared" si="450"/>
        <v>0</v>
      </c>
      <c r="BV304">
        <f>IF(OR(COUNTIF($AV$276:AV304, "LAST")&gt;0, COUNTIF($AV$276:AV304, "FINAL")&gt;0), "", IF($AJ$1&gt;=$K304, AQ304, 0))</f>
        <v>0</v>
      </c>
      <c r="BW304">
        <f t="shared" si="451"/>
        <v>0</v>
      </c>
      <c r="BX304">
        <f t="shared" si="452"/>
        <v>0</v>
      </c>
    </row>
    <row r="305" spans="11:76" x14ac:dyDescent="0.35">
      <c r="K305" s="28">
        <v>530</v>
      </c>
      <c r="M305" s="35">
        <f>AutoScoreboard!O59</f>
        <v>0</v>
      </c>
      <c r="N305" s="35">
        <f>AutoScoreboard!P59</f>
        <v>0</v>
      </c>
      <c r="O305" s="28" t="e">
        <f t="shared" si="435"/>
        <v>#N/A</v>
      </c>
      <c r="P305" s="28" t="e">
        <f t="shared" si="436"/>
        <v>#N/A</v>
      </c>
      <c r="Q305" s="28" t="e">
        <f t="shared" si="453"/>
        <v>#N/A</v>
      </c>
      <c r="R305" s="28" t="e">
        <f t="shared" si="444"/>
        <v>#N/A</v>
      </c>
      <c r="S305" s="28" t="e">
        <f t="shared" si="454"/>
        <v>#N/A</v>
      </c>
      <c r="T305" s="28" t="e">
        <f t="shared" si="455"/>
        <v>#N/A</v>
      </c>
      <c r="U305" s="28" t="e">
        <f t="shared" si="445"/>
        <v>#N/A</v>
      </c>
      <c r="V305" s="28" t="e">
        <f t="shared" si="446"/>
        <v>#N/A</v>
      </c>
      <c r="W305" s="28" t="e">
        <f t="shared" si="447"/>
        <v>#N/A</v>
      </c>
      <c r="X305" s="28" t="e">
        <f t="shared" si="410"/>
        <v>#N/A</v>
      </c>
      <c r="Y305" s="28" t="e">
        <f t="shared" si="437"/>
        <v>#N/A</v>
      </c>
      <c r="Z305" t="e">
        <f>IF(OR(COUNTIF($V$276:V304, "LAST")&gt;0, COUNTIF($V$276:V304, "FINAL")&gt;0), "", IF(Q305=1, IF(U305="SCORE", VLOOKUP(S305, D:E, 2, FALSE), ""), ""))</f>
        <v>#N/A</v>
      </c>
      <c r="AA305" t="e">
        <f>IF(OR(COUNTIF($V$276:V304, "LAST")&gt;0, COUNTIF($V$276:V304, "FINAL")&gt;0), "", IF(Q305=2, IF(U305="SCORE", VLOOKUP(S305, D:F, 3, FALSE), ""), ""))</f>
        <v>#N/A</v>
      </c>
      <c r="AB305" t="e">
        <f>IF(AD305="","", MAX($AB$4:AB304)+1)</f>
        <v>#N/A</v>
      </c>
      <c r="AC305" t="e">
        <f>IF(AE305="","", MAX($AC$4:AC304)+1)</f>
        <v>#N/A</v>
      </c>
      <c r="AD305" t="e">
        <f t="shared" si="456"/>
        <v>#N/A</v>
      </c>
      <c r="AE305" t="e">
        <f t="shared" si="457"/>
        <v>#N/A</v>
      </c>
      <c r="AF305" t="e">
        <f t="shared" si="458"/>
        <v>#N/A</v>
      </c>
      <c r="AG305" t="e">
        <f t="shared" si="459"/>
        <v>#N/A</v>
      </c>
      <c r="AH305">
        <f t="shared" si="460"/>
        <v>0</v>
      </c>
      <c r="AI305">
        <f t="shared" si="448"/>
        <v>810</v>
      </c>
      <c r="AK305" t="str">
        <f t="shared" si="411"/>
        <v xml:space="preserve"> </v>
      </c>
      <c r="AL305" t="str">
        <f t="shared" si="438"/>
        <v xml:space="preserve"> </v>
      </c>
      <c r="AM305" t="str">
        <f t="shared" si="413"/>
        <v xml:space="preserve"> </v>
      </c>
      <c r="AN305" t="str">
        <f t="shared" si="414"/>
        <v xml:space="preserve"> </v>
      </c>
      <c r="AO305" t="str">
        <f t="shared" si="415"/>
        <v xml:space="preserve"> </v>
      </c>
      <c r="AP305" t="str">
        <f t="shared" si="416"/>
        <v xml:space="preserve"> </v>
      </c>
      <c r="AQ305" t="str">
        <f t="shared" si="417"/>
        <v xml:space="preserve"> </v>
      </c>
      <c r="AR305" t="str">
        <f t="shared" si="418"/>
        <v xml:space="preserve"> </v>
      </c>
      <c r="AS305" t="str">
        <f t="shared" si="419"/>
        <v xml:space="preserve"> </v>
      </c>
      <c r="AT305" t="str">
        <f t="shared" si="420"/>
        <v xml:space="preserve"> </v>
      </c>
      <c r="AU305" t="str">
        <f t="shared" si="421"/>
        <v xml:space="preserve"> </v>
      </c>
      <c r="AV305" t="str">
        <f t="shared" si="422"/>
        <v xml:space="preserve"> </v>
      </c>
      <c r="AW305" t="str">
        <f t="shared" si="423"/>
        <v xml:space="preserve"> </v>
      </c>
      <c r="AX305" t="str">
        <f t="shared" si="424"/>
        <v xml:space="preserve"> </v>
      </c>
      <c r="AY305" t="str">
        <f t="shared" si="425"/>
        <v xml:space="preserve"> </v>
      </c>
      <c r="AZ305" t="str">
        <f t="shared" si="426"/>
        <v xml:space="preserve"> </v>
      </c>
      <c r="BA305" t="str">
        <f t="shared" si="427"/>
        <v xml:space="preserve"> </v>
      </c>
      <c r="BB305" t="str">
        <f t="shared" si="428"/>
        <v xml:space="preserve"> </v>
      </c>
      <c r="BC305" t="str">
        <f t="shared" si="429"/>
        <v xml:space="preserve"> </v>
      </c>
      <c r="BD305" t="str">
        <f t="shared" si="430"/>
        <v xml:space="preserve"> </v>
      </c>
      <c r="BE305" t="str">
        <f t="shared" si="431"/>
        <v xml:space="preserve"> </v>
      </c>
      <c r="BF305" t="str">
        <f t="shared" si="432"/>
        <v xml:space="preserve"> </v>
      </c>
      <c r="BG305" t="str">
        <f t="shared" si="433"/>
        <v xml:space="preserve"> </v>
      </c>
      <c r="BH305" t="str">
        <f t="shared" si="434"/>
        <v xml:space="preserve"> </v>
      </c>
      <c r="BI305" t="str">
        <f t="shared" si="439"/>
        <v xml:space="preserve"> </v>
      </c>
      <c r="BN305" t="str">
        <f>IF(OR(COUNTIF($AV$276:AV305, "LAST")&gt;0, COUNTIF($AV$276:AV305, "FINAL")&gt;0), "", IF($AJ$1&gt;=$K305, IFERROR(BF305-BG305, 0), ""))</f>
        <v/>
      </c>
      <c r="BT305">
        <f t="shared" si="449"/>
        <v>0</v>
      </c>
      <c r="BU305">
        <f t="shared" si="450"/>
        <v>0</v>
      </c>
      <c r="BV305">
        <f>IF(OR(COUNTIF($AV$276:AV305, "LAST")&gt;0, COUNTIF($AV$276:AV305, "FINAL")&gt;0), "", IF($AJ$1&gt;=$K305, AQ305, 0))</f>
        <v>0</v>
      </c>
      <c r="BW305">
        <f t="shared" si="451"/>
        <v>0</v>
      </c>
      <c r="BX305">
        <f t="shared" si="452"/>
        <v>0</v>
      </c>
    </row>
    <row r="306" spans="11:76" x14ac:dyDescent="0.35">
      <c r="K306" s="28">
        <v>531</v>
      </c>
      <c r="M306" s="35">
        <f>AutoScoreboard!O60</f>
        <v>0</v>
      </c>
      <c r="N306" s="35">
        <f>AutoScoreboard!P60</f>
        <v>0</v>
      </c>
      <c r="O306" s="28" t="e">
        <f t="shared" si="435"/>
        <v>#N/A</v>
      </c>
      <c r="P306" s="28" t="e">
        <f t="shared" si="436"/>
        <v>#N/A</v>
      </c>
      <c r="Q306" s="28" t="e">
        <f t="shared" si="453"/>
        <v>#N/A</v>
      </c>
      <c r="R306" s="28" t="e">
        <f t="shared" si="444"/>
        <v>#N/A</v>
      </c>
      <c r="S306" s="28" t="e">
        <f t="shared" si="454"/>
        <v>#N/A</v>
      </c>
      <c r="T306" s="28" t="e">
        <f t="shared" si="455"/>
        <v>#N/A</v>
      </c>
      <c r="U306" s="28" t="e">
        <f t="shared" si="445"/>
        <v>#N/A</v>
      </c>
      <c r="V306" s="28" t="e">
        <f t="shared" si="446"/>
        <v>#N/A</v>
      </c>
      <c r="W306" s="28" t="e">
        <f t="shared" si="447"/>
        <v>#N/A</v>
      </c>
      <c r="X306" s="28" t="e">
        <f t="shared" si="410"/>
        <v>#N/A</v>
      </c>
      <c r="Y306" s="28" t="e">
        <f t="shared" si="437"/>
        <v>#N/A</v>
      </c>
      <c r="Z306" t="e">
        <f>IF(OR(COUNTIF($V$276:V305, "LAST")&gt;0, COUNTIF($V$276:V305, "FINAL")&gt;0), "", IF(Q306=1, IF(U306="SCORE", VLOOKUP(S306, D:E, 2, FALSE), ""), ""))</f>
        <v>#N/A</v>
      </c>
      <c r="AA306" t="e">
        <f>IF(OR(COUNTIF($V$276:V305, "LAST")&gt;0, COUNTIF($V$276:V305, "FINAL")&gt;0), "", IF(Q306=2, IF(U306="SCORE", VLOOKUP(S306, D:F, 3, FALSE), ""), ""))</f>
        <v>#N/A</v>
      </c>
      <c r="AB306" t="e">
        <f>IF(AD306="","", MAX($AB$4:AB305)+1)</f>
        <v>#N/A</v>
      </c>
      <c r="AC306" t="e">
        <f>IF(AE306="","", MAX($AC$4:AC305)+1)</f>
        <v>#N/A</v>
      </c>
      <c r="AD306" t="e">
        <f t="shared" si="456"/>
        <v>#N/A</v>
      </c>
      <c r="AE306" t="e">
        <f t="shared" si="457"/>
        <v>#N/A</v>
      </c>
      <c r="AF306" t="e">
        <f t="shared" si="458"/>
        <v>#N/A</v>
      </c>
      <c r="AG306" t="e">
        <f t="shared" si="459"/>
        <v>#N/A</v>
      </c>
      <c r="AH306">
        <f t="shared" si="460"/>
        <v>0</v>
      </c>
      <c r="AI306">
        <f t="shared" si="448"/>
        <v>810</v>
      </c>
      <c r="AK306" t="str">
        <f t="shared" si="411"/>
        <v xml:space="preserve"> </v>
      </c>
      <c r="AL306" t="str">
        <f t="shared" si="438"/>
        <v xml:space="preserve"> </v>
      </c>
      <c r="AM306" t="str">
        <f t="shared" si="413"/>
        <v xml:space="preserve"> </v>
      </c>
      <c r="AN306" t="str">
        <f t="shared" si="414"/>
        <v xml:space="preserve"> </v>
      </c>
      <c r="AO306" t="str">
        <f t="shared" si="415"/>
        <v xml:space="preserve"> </v>
      </c>
      <c r="AP306" t="str">
        <f t="shared" si="416"/>
        <v xml:space="preserve"> </v>
      </c>
      <c r="AQ306" t="str">
        <f t="shared" si="417"/>
        <v xml:space="preserve"> </v>
      </c>
      <c r="AR306" t="str">
        <f t="shared" si="418"/>
        <v xml:space="preserve"> </v>
      </c>
      <c r="AS306" t="str">
        <f t="shared" si="419"/>
        <v xml:space="preserve"> </v>
      </c>
      <c r="AT306" t="str">
        <f t="shared" si="420"/>
        <v xml:space="preserve"> </v>
      </c>
      <c r="AU306" t="str">
        <f t="shared" si="421"/>
        <v xml:space="preserve"> </v>
      </c>
      <c r="AV306" t="str">
        <f t="shared" si="422"/>
        <v xml:space="preserve"> </v>
      </c>
      <c r="AW306" t="str">
        <f t="shared" si="423"/>
        <v xml:space="preserve"> </v>
      </c>
      <c r="AX306" t="str">
        <f t="shared" si="424"/>
        <v xml:space="preserve"> </v>
      </c>
      <c r="AY306" t="str">
        <f t="shared" si="425"/>
        <v xml:space="preserve"> </v>
      </c>
      <c r="AZ306" t="str">
        <f t="shared" si="426"/>
        <v xml:space="preserve"> </v>
      </c>
      <c r="BA306" t="str">
        <f t="shared" si="427"/>
        <v xml:space="preserve"> </v>
      </c>
      <c r="BB306" t="str">
        <f t="shared" si="428"/>
        <v xml:space="preserve"> </v>
      </c>
      <c r="BC306" t="str">
        <f t="shared" si="429"/>
        <v xml:space="preserve"> </v>
      </c>
      <c r="BD306" t="str">
        <f t="shared" si="430"/>
        <v xml:space="preserve"> </v>
      </c>
      <c r="BE306" t="str">
        <f t="shared" si="431"/>
        <v xml:space="preserve"> </v>
      </c>
      <c r="BF306" t="str">
        <f t="shared" si="432"/>
        <v xml:space="preserve"> </v>
      </c>
      <c r="BG306" t="str">
        <f t="shared" si="433"/>
        <v xml:space="preserve"> </v>
      </c>
      <c r="BH306" t="str">
        <f t="shared" si="434"/>
        <v xml:space="preserve"> </v>
      </c>
      <c r="BI306" t="str">
        <f t="shared" si="439"/>
        <v xml:space="preserve"> </v>
      </c>
      <c r="BN306" t="str">
        <f>IF(OR(COUNTIF($AV$276:AV306, "LAST")&gt;0, COUNTIF($AV$276:AV306, "FINAL")&gt;0), "", IF($AJ$1&gt;=$K306, IFERROR(BF306-BG306, 0), ""))</f>
        <v/>
      </c>
      <c r="BT306">
        <f t="shared" si="449"/>
        <v>0</v>
      </c>
      <c r="BU306">
        <f t="shared" si="450"/>
        <v>0</v>
      </c>
      <c r="BV306">
        <f>IF(OR(COUNTIF($AV$276:AV306, "LAST")&gt;0, COUNTIF($AV$276:AV306, "FINAL")&gt;0), "", IF($AJ$1&gt;=$K306, AQ306, 0))</f>
        <v>0</v>
      </c>
      <c r="BW306">
        <f t="shared" si="451"/>
        <v>0</v>
      </c>
      <c r="BX306">
        <f t="shared" si="452"/>
        <v>0</v>
      </c>
    </row>
    <row r="307" spans="11:76" x14ac:dyDescent="0.35">
      <c r="K307" s="28">
        <v>532</v>
      </c>
      <c r="M307" s="35">
        <f>AutoScoreboard!O61</f>
        <v>0</v>
      </c>
      <c r="N307" s="35">
        <f>AutoScoreboard!P61</f>
        <v>0</v>
      </c>
      <c r="O307" s="28" t="e">
        <f t="shared" si="435"/>
        <v>#N/A</v>
      </c>
      <c r="P307" s="28" t="e">
        <f t="shared" si="436"/>
        <v>#N/A</v>
      </c>
      <c r="Q307" s="28" t="e">
        <f t="shared" si="453"/>
        <v>#N/A</v>
      </c>
      <c r="R307" s="28" t="e">
        <f t="shared" si="444"/>
        <v>#N/A</v>
      </c>
      <c r="S307" s="28" t="e">
        <f t="shared" si="454"/>
        <v>#N/A</v>
      </c>
      <c r="T307" s="28" t="e">
        <f t="shared" si="455"/>
        <v>#N/A</v>
      </c>
      <c r="U307" s="28" t="e">
        <f t="shared" si="445"/>
        <v>#N/A</v>
      </c>
      <c r="V307" s="28" t="e">
        <f t="shared" si="446"/>
        <v>#N/A</v>
      </c>
      <c r="W307" s="28" t="e">
        <f t="shared" si="447"/>
        <v>#N/A</v>
      </c>
      <c r="X307" s="28" t="e">
        <f t="shared" si="410"/>
        <v>#N/A</v>
      </c>
      <c r="Y307" s="28" t="e">
        <f t="shared" si="437"/>
        <v>#N/A</v>
      </c>
      <c r="Z307" t="e">
        <f>IF(OR(COUNTIF($V$276:V306, "LAST")&gt;0, COUNTIF($V$276:V306, "FINAL")&gt;0), "", IF(Q307=1, IF(U307="SCORE", VLOOKUP(S307, D:E, 2, FALSE), ""), ""))</f>
        <v>#N/A</v>
      </c>
      <c r="AA307" t="e">
        <f>IF(OR(COUNTIF($V$276:V306, "LAST")&gt;0, COUNTIF($V$276:V306, "FINAL")&gt;0), "", IF(Q307=2, IF(U307="SCORE", VLOOKUP(S307, D:F, 3, FALSE), ""), ""))</f>
        <v>#N/A</v>
      </c>
      <c r="AB307" t="e">
        <f>IF(AD307="","", MAX($AB$4:AB306)+1)</f>
        <v>#N/A</v>
      </c>
      <c r="AC307" t="e">
        <f>IF(AE307="","", MAX($AC$4:AC306)+1)</f>
        <v>#N/A</v>
      </c>
      <c r="AD307" t="e">
        <f t="shared" si="456"/>
        <v>#N/A</v>
      </c>
      <c r="AE307" t="e">
        <f t="shared" si="457"/>
        <v>#N/A</v>
      </c>
      <c r="AF307" t="e">
        <f t="shared" si="458"/>
        <v>#N/A</v>
      </c>
      <c r="AG307" t="e">
        <f t="shared" si="459"/>
        <v>#N/A</v>
      </c>
      <c r="AH307">
        <f t="shared" si="460"/>
        <v>0</v>
      </c>
      <c r="AI307">
        <f t="shared" si="448"/>
        <v>810</v>
      </c>
      <c r="AK307" t="str">
        <f t="shared" ref="AK307:AK327" si="461">IF($AJ$1&gt;=$K307, IF(K307=0, "", K307), " ")</f>
        <v xml:space="preserve"> </v>
      </c>
      <c r="AL307" t="str">
        <f t="shared" si="438"/>
        <v xml:space="preserve"> </v>
      </c>
      <c r="AM307" t="str">
        <f t="shared" ref="AM307:AM327" si="462">IF($AJ$1&gt;=$K307, IF(M307=0, "", M307), " ")</f>
        <v xml:space="preserve"> </v>
      </c>
      <c r="AN307" t="str">
        <f t="shared" ref="AN307:AN327" si="463">IF($AJ$1&gt;=$K307, IF(N307=0, "", N307), " ")</f>
        <v xml:space="preserve"> </v>
      </c>
      <c r="AO307" t="str">
        <f t="shared" ref="AO307:AO327" si="464">IF($AJ$1&gt;=$K307, IF(O307=0, "", O307), " ")</f>
        <v xml:space="preserve"> </v>
      </c>
      <c r="AP307" t="str">
        <f t="shared" ref="AP307:AP327" si="465">IF($AJ$1&gt;=$K307, IF(P307=0, "", P307), " ")</f>
        <v xml:space="preserve"> </v>
      </c>
      <c r="AQ307" t="str">
        <f t="shared" ref="AQ307:AQ327" si="466">IF($AJ$1&gt;=$K307, IF(Q307=0, "", Q307), " ")</f>
        <v xml:space="preserve"> </v>
      </c>
      <c r="AR307" t="str">
        <f t="shared" ref="AR307:AR327" si="467">IF($AJ$1&gt;=$K307, IF(R307=0, "", R307), " ")</f>
        <v xml:space="preserve"> </v>
      </c>
      <c r="AS307" t="str">
        <f t="shared" ref="AS307:AS327" si="468">IF($AJ$1&gt;=$K307, IF(S307=0, "", S307), " ")</f>
        <v xml:space="preserve"> </v>
      </c>
      <c r="AT307" t="str">
        <f t="shared" ref="AT307:AT327" si="469">IF($AJ$1&gt;=$K307, IF(T307=0, "", T307), " ")</f>
        <v xml:space="preserve"> </v>
      </c>
      <c r="AU307" t="str">
        <f t="shared" ref="AU307:AU327" si="470">IF($AJ$1&gt;=$K307, IF(U307=0, "", U307), " ")</f>
        <v xml:space="preserve"> </v>
      </c>
      <c r="AV307" t="str">
        <f t="shared" ref="AV307:AV327" si="471">IF($AJ$1&gt;=$K307, IF(V307=0, "", V307), " ")</f>
        <v xml:space="preserve"> </v>
      </c>
      <c r="AW307" t="str">
        <f t="shared" ref="AW307:AW327" si="472">IF($AJ$1&gt;=$K307, IF(W307=0, "", W307), " ")</f>
        <v xml:space="preserve"> </v>
      </c>
      <c r="AX307" t="str">
        <f t="shared" ref="AX307:AX327" si="473">IF($AJ$1&gt;=$K307, IF(X307=0, "", X307), " ")</f>
        <v xml:space="preserve"> </v>
      </c>
      <c r="AY307" t="str">
        <f t="shared" ref="AY307:AY327" si="474">IF($AJ$1&gt;=$K307, IF(Y307=0, "", Y307), " ")</f>
        <v xml:space="preserve"> </v>
      </c>
      <c r="AZ307" t="str">
        <f t="shared" ref="AZ307:AZ327" si="475">IF($AJ$1&gt;=$K307, IF(Z307=0, "", Z307), " ")</f>
        <v xml:space="preserve"> </v>
      </c>
      <c r="BA307" t="str">
        <f t="shared" ref="BA307:BA327" si="476">IF($AJ$1&gt;=$K307, IF(AA307=0, "", AA307), " ")</f>
        <v xml:space="preserve"> </v>
      </c>
      <c r="BB307" t="str">
        <f t="shared" ref="BB307:BB327" si="477">IF($AJ$1&gt;=$K307, IF(AB307=0, "", AB307), " ")</f>
        <v xml:space="preserve"> </v>
      </c>
      <c r="BC307" t="str">
        <f t="shared" ref="BC307:BC327" si="478">IF($AJ$1&gt;=$K307, IF(AC307=0, "", AC307), " ")</f>
        <v xml:space="preserve"> </v>
      </c>
      <c r="BD307" t="str">
        <f t="shared" ref="BD307:BD327" si="479">IF($AJ$1&gt;=$K307, IF(AD307=0, "", AD307), " ")</f>
        <v xml:space="preserve"> </v>
      </c>
      <c r="BE307" t="str">
        <f t="shared" ref="BE307:BE327" si="480">IF($AJ$1&gt;=$K307, IF(AE307=0, "", AE307), " ")</f>
        <v xml:space="preserve"> </v>
      </c>
      <c r="BF307" t="str">
        <f t="shared" ref="BF307:BF327" si="481">IF($AJ$1&gt;=$K307, IF(AF307=0, "", AF307), " ")</f>
        <v xml:space="preserve"> </v>
      </c>
      <c r="BG307" t="str">
        <f t="shared" ref="BG307:BG327" si="482">IF($AJ$1&gt;=$K307, IF(AG307=0, "", AG307), " ")</f>
        <v xml:space="preserve"> </v>
      </c>
      <c r="BH307" t="str">
        <f t="shared" ref="BH307:BH327" si="483">IF($AJ$1&gt;=$K307, IF(AH307=0, "", AH307), " ")</f>
        <v xml:space="preserve"> </v>
      </c>
      <c r="BI307" t="str">
        <f t="shared" si="439"/>
        <v xml:space="preserve"> </v>
      </c>
      <c r="BN307" t="str">
        <f>IF(OR(COUNTIF($AV$276:AV307, "LAST")&gt;0, COUNTIF($AV$276:AV307, "FINAL")&gt;0), "", IF($AJ$1&gt;=$K307, IFERROR(BF307-BG307, 0), ""))</f>
        <v/>
      </c>
      <c r="BT307">
        <f t="shared" si="449"/>
        <v>0</v>
      </c>
      <c r="BU307">
        <f t="shared" si="450"/>
        <v>0</v>
      </c>
      <c r="BV307">
        <f>IF(OR(COUNTIF($AV$276:AV307, "LAST")&gt;0, COUNTIF($AV$276:AV307, "FINAL")&gt;0), "", IF($AJ$1&gt;=$K307, AQ307, 0))</f>
        <v>0</v>
      </c>
      <c r="BW307">
        <f t="shared" si="451"/>
        <v>0</v>
      </c>
      <c r="BX307">
        <f t="shared" si="452"/>
        <v>0</v>
      </c>
    </row>
    <row r="308" spans="11:76" x14ac:dyDescent="0.35">
      <c r="K308" s="28">
        <v>533</v>
      </c>
      <c r="M308" s="35">
        <f>AutoScoreboard!O62</f>
        <v>0</v>
      </c>
      <c r="N308" s="35">
        <f>AutoScoreboard!P62</f>
        <v>0</v>
      </c>
      <c r="O308" s="28" t="e">
        <f t="shared" ref="O308:O327" si="484">VLOOKUP(M308, A:B, 2, FALSE)</f>
        <v>#N/A</v>
      </c>
      <c r="P308" s="28" t="e">
        <f t="shared" ref="P308:P327" si="485">VLOOKUP(N308, A:B, 2, FALSE)</f>
        <v>#N/A</v>
      </c>
      <c r="Q308" s="28" t="e">
        <f t="shared" si="453"/>
        <v>#N/A</v>
      </c>
      <c r="R308" s="28" t="e">
        <f t="shared" si="444"/>
        <v>#N/A</v>
      </c>
      <c r="S308" s="28" t="e">
        <f t="shared" si="454"/>
        <v>#N/A</v>
      </c>
      <c r="T308" s="28" t="e">
        <f t="shared" si="455"/>
        <v>#N/A</v>
      </c>
      <c r="U308" s="28" t="e">
        <f t="shared" si="445"/>
        <v>#N/A</v>
      </c>
      <c r="V308" s="28" t="e">
        <f t="shared" si="446"/>
        <v>#N/A</v>
      </c>
      <c r="W308" s="28" t="e">
        <f t="shared" si="447"/>
        <v>#N/A</v>
      </c>
      <c r="X308" s="28" t="e">
        <f t="shared" si="410"/>
        <v>#N/A</v>
      </c>
      <c r="Y308" s="28" t="e">
        <f t="shared" si="437"/>
        <v>#N/A</v>
      </c>
      <c r="Z308" t="e">
        <f>IF(OR(COUNTIF($V$276:V307, "LAST")&gt;0, COUNTIF($V$276:V307, "FINAL")&gt;0), "", IF(Q308=1, IF(U308="SCORE", VLOOKUP(S308, D:E, 2, FALSE), ""), ""))</f>
        <v>#N/A</v>
      </c>
      <c r="AA308" t="e">
        <f>IF(OR(COUNTIF($V$276:V307, "LAST")&gt;0, COUNTIF($V$276:V307, "FINAL")&gt;0), "", IF(Q308=2, IF(U308="SCORE", VLOOKUP(S308, D:F, 3, FALSE), ""), ""))</f>
        <v>#N/A</v>
      </c>
      <c r="AB308" t="e">
        <f>IF(AD308="","", MAX($AB$4:AB307)+1)</f>
        <v>#N/A</v>
      </c>
      <c r="AC308" t="e">
        <f>IF(AE308="","", MAX($AC$4:AC307)+1)</f>
        <v>#N/A</v>
      </c>
      <c r="AD308" t="e">
        <f t="shared" si="456"/>
        <v>#N/A</v>
      </c>
      <c r="AE308" t="e">
        <f t="shared" si="457"/>
        <v>#N/A</v>
      </c>
      <c r="AF308" t="e">
        <f t="shared" si="458"/>
        <v>#N/A</v>
      </c>
      <c r="AG308" t="e">
        <f t="shared" si="459"/>
        <v>#N/A</v>
      </c>
      <c r="AH308">
        <f t="shared" si="460"/>
        <v>0</v>
      </c>
      <c r="AI308">
        <f t="shared" si="448"/>
        <v>810</v>
      </c>
      <c r="AK308" t="str">
        <f t="shared" si="461"/>
        <v xml:space="preserve"> </v>
      </c>
      <c r="AL308" t="str">
        <f t="shared" si="438"/>
        <v xml:space="preserve"> </v>
      </c>
      <c r="AM308" t="str">
        <f t="shared" si="462"/>
        <v xml:space="preserve"> </v>
      </c>
      <c r="AN308" t="str">
        <f t="shared" si="463"/>
        <v xml:space="preserve"> </v>
      </c>
      <c r="AO308" t="str">
        <f t="shared" si="464"/>
        <v xml:space="preserve"> </v>
      </c>
      <c r="AP308" t="str">
        <f t="shared" si="465"/>
        <v xml:space="preserve"> </v>
      </c>
      <c r="AQ308" t="str">
        <f t="shared" si="466"/>
        <v xml:space="preserve"> </v>
      </c>
      <c r="AR308" t="str">
        <f t="shared" si="467"/>
        <v xml:space="preserve"> </v>
      </c>
      <c r="AS308" t="str">
        <f t="shared" si="468"/>
        <v xml:space="preserve"> </v>
      </c>
      <c r="AT308" t="str">
        <f t="shared" si="469"/>
        <v xml:space="preserve"> </v>
      </c>
      <c r="AU308" t="str">
        <f t="shared" si="470"/>
        <v xml:space="preserve"> </v>
      </c>
      <c r="AV308" t="str">
        <f t="shared" si="471"/>
        <v xml:space="preserve"> </v>
      </c>
      <c r="AW308" t="str">
        <f t="shared" si="472"/>
        <v xml:space="preserve"> </v>
      </c>
      <c r="AX308" t="str">
        <f t="shared" si="473"/>
        <v xml:space="preserve"> </v>
      </c>
      <c r="AY308" t="str">
        <f t="shared" si="474"/>
        <v xml:space="preserve"> </v>
      </c>
      <c r="AZ308" t="str">
        <f t="shared" si="475"/>
        <v xml:space="preserve"> </v>
      </c>
      <c r="BA308" t="str">
        <f t="shared" si="476"/>
        <v xml:space="preserve"> </v>
      </c>
      <c r="BB308" t="str">
        <f t="shared" si="477"/>
        <v xml:space="preserve"> </v>
      </c>
      <c r="BC308" t="str">
        <f t="shared" si="478"/>
        <v xml:space="preserve"> </v>
      </c>
      <c r="BD308" t="str">
        <f t="shared" si="479"/>
        <v xml:space="preserve"> </v>
      </c>
      <c r="BE308" t="str">
        <f t="shared" si="480"/>
        <v xml:space="preserve"> </v>
      </c>
      <c r="BF308" t="str">
        <f t="shared" si="481"/>
        <v xml:space="preserve"> </v>
      </c>
      <c r="BG308" t="str">
        <f t="shared" si="482"/>
        <v xml:space="preserve"> </v>
      </c>
      <c r="BH308" t="str">
        <f t="shared" si="483"/>
        <v xml:space="preserve"> </v>
      </c>
      <c r="BI308" t="str">
        <f t="shared" ref="BI308:BI327" si="486">IF($AJ$1&gt;=$K308, IF(AI308=0, "", AI308), " ")</f>
        <v xml:space="preserve"> </v>
      </c>
      <c r="BN308" t="str">
        <f>IF(OR(COUNTIF($AV$276:AV308, "LAST")&gt;0, COUNTIF($AV$276:AV308, "FINAL")&gt;0), "", IF($AJ$1&gt;=$K308, IFERROR(BF308-BG308, 0), ""))</f>
        <v/>
      </c>
      <c r="BT308">
        <f t="shared" si="449"/>
        <v>0</v>
      </c>
      <c r="BU308">
        <f t="shared" si="450"/>
        <v>0</v>
      </c>
      <c r="BV308">
        <f>IF(OR(COUNTIF($AV$276:AV308, "LAST")&gt;0, COUNTIF($AV$276:AV308, "FINAL")&gt;0), "", IF($AJ$1&gt;=$K308, AQ308, 0))</f>
        <v>0</v>
      </c>
      <c r="BW308">
        <f t="shared" si="451"/>
        <v>0</v>
      </c>
      <c r="BX308">
        <f t="shared" si="452"/>
        <v>0</v>
      </c>
    </row>
    <row r="309" spans="11:76" x14ac:dyDescent="0.35">
      <c r="K309" s="28">
        <v>534</v>
      </c>
      <c r="M309" s="35">
        <f>AutoScoreboard!O63</f>
        <v>0</v>
      </c>
      <c r="N309" s="35">
        <f>AutoScoreboard!P63</f>
        <v>0</v>
      </c>
      <c r="O309" s="28" t="e">
        <f t="shared" si="484"/>
        <v>#N/A</v>
      </c>
      <c r="P309" s="28" t="e">
        <f t="shared" si="485"/>
        <v>#N/A</v>
      </c>
      <c r="Q309" s="28" t="e">
        <f t="shared" si="453"/>
        <v>#N/A</v>
      </c>
      <c r="R309" s="28" t="e">
        <f t="shared" si="444"/>
        <v>#N/A</v>
      </c>
      <c r="S309" s="28" t="e">
        <f t="shared" si="454"/>
        <v>#N/A</v>
      </c>
      <c r="T309" s="28" t="e">
        <f t="shared" si="455"/>
        <v>#N/A</v>
      </c>
      <c r="U309" s="28" t="e">
        <f t="shared" si="445"/>
        <v>#N/A</v>
      </c>
      <c r="V309" s="28" t="e">
        <f t="shared" si="446"/>
        <v>#N/A</v>
      </c>
      <c r="W309" s="28" t="e">
        <f t="shared" si="447"/>
        <v>#N/A</v>
      </c>
      <c r="X309" s="28" t="e">
        <f t="shared" si="410"/>
        <v>#N/A</v>
      </c>
      <c r="Y309" s="28" t="e">
        <f t="shared" si="437"/>
        <v>#N/A</v>
      </c>
      <c r="Z309" t="e">
        <f>IF(OR(COUNTIF($V$276:V308, "LAST")&gt;0, COUNTIF($V$276:V308, "FINAL")&gt;0), "", IF(Q309=1, IF(U309="SCORE", VLOOKUP(S309, D:E, 2, FALSE), ""), ""))</f>
        <v>#N/A</v>
      </c>
      <c r="AA309" t="e">
        <f>IF(OR(COUNTIF($V$276:V308, "LAST")&gt;0, COUNTIF($V$276:V308, "FINAL")&gt;0), "", IF(Q309=2, IF(U309="SCORE", VLOOKUP(S309, D:F, 3, FALSE), ""), ""))</f>
        <v>#N/A</v>
      </c>
      <c r="AB309" t="e">
        <f>IF(AD309="","", MAX($AB$4:AB308)+1)</f>
        <v>#N/A</v>
      </c>
      <c r="AC309" t="e">
        <f>IF(AE309="","", MAX($AC$4:AC308)+1)</f>
        <v>#N/A</v>
      </c>
      <c r="AD309" t="e">
        <f t="shared" si="456"/>
        <v>#N/A</v>
      </c>
      <c r="AE309" t="e">
        <f t="shared" si="457"/>
        <v>#N/A</v>
      </c>
      <c r="AF309" t="e">
        <f t="shared" si="458"/>
        <v>#N/A</v>
      </c>
      <c r="AG309" t="e">
        <f t="shared" si="459"/>
        <v>#N/A</v>
      </c>
      <c r="AH309">
        <f t="shared" si="460"/>
        <v>0</v>
      </c>
      <c r="AI309">
        <f t="shared" si="448"/>
        <v>810</v>
      </c>
      <c r="AK309" t="str">
        <f t="shared" si="461"/>
        <v xml:space="preserve"> </v>
      </c>
      <c r="AL309" t="str">
        <f t="shared" si="438"/>
        <v xml:space="preserve"> </v>
      </c>
      <c r="AM309" t="str">
        <f t="shared" si="462"/>
        <v xml:space="preserve"> </v>
      </c>
      <c r="AN309" t="str">
        <f t="shared" si="463"/>
        <v xml:space="preserve"> </v>
      </c>
      <c r="AO309" t="str">
        <f t="shared" si="464"/>
        <v xml:space="preserve"> </v>
      </c>
      <c r="AP309" t="str">
        <f t="shared" si="465"/>
        <v xml:space="preserve"> </v>
      </c>
      <c r="AQ309" t="str">
        <f t="shared" si="466"/>
        <v xml:space="preserve"> </v>
      </c>
      <c r="AR309" t="str">
        <f t="shared" si="467"/>
        <v xml:space="preserve"> </v>
      </c>
      <c r="AS309" t="str">
        <f t="shared" si="468"/>
        <v xml:space="preserve"> </v>
      </c>
      <c r="AT309" t="str">
        <f t="shared" si="469"/>
        <v xml:space="preserve"> </v>
      </c>
      <c r="AU309" t="str">
        <f t="shared" si="470"/>
        <v xml:space="preserve"> </v>
      </c>
      <c r="AV309" t="str">
        <f t="shared" si="471"/>
        <v xml:space="preserve"> </v>
      </c>
      <c r="AW309" t="str">
        <f t="shared" si="472"/>
        <v xml:space="preserve"> </v>
      </c>
      <c r="AX309" t="str">
        <f t="shared" si="473"/>
        <v xml:space="preserve"> </v>
      </c>
      <c r="AY309" t="str">
        <f t="shared" si="474"/>
        <v xml:space="preserve"> </v>
      </c>
      <c r="AZ309" t="str">
        <f t="shared" si="475"/>
        <v xml:space="preserve"> </v>
      </c>
      <c r="BA309" t="str">
        <f t="shared" si="476"/>
        <v xml:space="preserve"> </v>
      </c>
      <c r="BB309" t="str">
        <f t="shared" si="477"/>
        <v xml:space="preserve"> </v>
      </c>
      <c r="BC309" t="str">
        <f t="shared" si="478"/>
        <v xml:space="preserve"> </v>
      </c>
      <c r="BD309" t="str">
        <f t="shared" si="479"/>
        <v xml:space="preserve"> </v>
      </c>
      <c r="BE309" t="str">
        <f t="shared" si="480"/>
        <v xml:space="preserve"> </v>
      </c>
      <c r="BF309" t="str">
        <f t="shared" si="481"/>
        <v xml:space="preserve"> </v>
      </c>
      <c r="BG309" t="str">
        <f t="shared" si="482"/>
        <v xml:space="preserve"> </v>
      </c>
      <c r="BH309" t="str">
        <f t="shared" si="483"/>
        <v xml:space="preserve"> </v>
      </c>
      <c r="BI309" t="str">
        <f t="shared" si="486"/>
        <v xml:space="preserve"> </v>
      </c>
      <c r="BN309" t="str">
        <f>IF(OR(COUNTIF($AV$276:AV309, "LAST")&gt;0, COUNTIF($AV$276:AV309, "FINAL")&gt;0), "", IF($AJ$1&gt;=$K309, IFERROR(BF309-BG309, 0), ""))</f>
        <v/>
      </c>
      <c r="BT309">
        <f t="shared" si="449"/>
        <v>0</v>
      </c>
      <c r="BU309">
        <f t="shared" si="450"/>
        <v>0</v>
      </c>
      <c r="BV309">
        <f>IF(OR(COUNTIF($AV$276:AV309, "LAST")&gt;0, COUNTIF($AV$276:AV309, "FINAL")&gt;0), "", IF($AJ$1&gt;=$K309, AQ309, 0))</f>
        <v>0</v>
      </c>
      <c r="BW309">
        <f t="shared" si="451"/>
        <v>0</v>
      </c>
      <c r="BX309">
        <f t="shared" si="452"/>
        <v>0</v>
      </c>
    </row>
    <row r="310" spans="11:76" x14ac:dyDescent="0.35">
      <c r="K310" s="28">
        <v>535</v>
      </c>
      <c r="M310" s="35">
        <f>AutoScoreboard!O64</f>
        <v>0</v>
      </c>
      <c r="N310" s="35">
        <f>AutoScoreboard!P64</f>
        <v>0</v>
      </c>
      <c r="O310" s="28" t="e">
        <f t="shared" si="484"/>
        <v>#N/A</v>
      </c>
      <c r="P310" s="28" t="e">
        <f t="shared" si="485"/>
        <v>#N/A</v>
      </c>
      <c r="Q310" s="28" t="e">
        <f t="shared" si="453"/>
        <v>#N/A</v>
      </c>
      <c r="R310" s="28" t="e">
        <f t="shared" si="444"/>
        <v>#N/A</v>
      </c>
      <c r="S310" s="28" t="e">
        <f t="shared" si="454"/>
        <v>#N/A</v>
      </c>
      <c r="T310" s="28" t="e">
        <f t="shared" si="455"/>
        <v>#N/A</v>
      </c>
      <c r="U310" s="28" t="e">
        <f t="shared" si="445"/>
        <v>#N/A</v>
      </c>
      <c r="V310" s="28" t="e">
        <f t="shared" si="446"/>
        <v>#N/A</v>
      </c>
      <c r="W310" s="28" t="e">
        <f t="shared" si="447"/>
        <v>#N/A</v>
      </c>
      <c r="X310" s="28" t="e">
        <f t="shared" si="410"/>
        <v>#N/A</v>
      </c>
      <c r="Y310" s="28" t="e">
        <f t="shared" si="437"/>
        <v>#N/A</v>
      </c>
      <c r="Z310" t="e">
        <f>IF(OR(COUNTIF($V$276:V309, "LAST")&gt;0, COUNTIF($V$276:V309, "FINAL")&gt;0), "", IF(Q310=1, IF(U310="SCORE", VLOOKUP(S310, D:E, 2, FALSE), ""), ""))</f>
        <v>#N/A</v>
      </c>
      <c r="AA310" t="e">
        <f>IF(OR(COUNTIF($V$276:V309, "LAST")&gt;0, COUNTIF($V$276:V309, "FINAL")&gt;0), "", IF(Q310=2, IF(U310="SCORE", VLOOKUP(S310, D:F, 3, FALSE), ""), ""))</f>
        <v>#N/A</v>
      </c>
      <c r="AB310" t="e">
        <f>IF(AD310="","", MAX($AB$4:AB309)+1)</f>
        <v>#N/A</v>
      </c>
      <c r="AC310" t="e">
        <f>IF(AE310="","", MAX($AC$4:AC309)+1)</f>
        <v>#N/A</v>
      </c>
      <c r="AD310" t="e">
        <f t="shared" si="456"/>
        <v>#N/A</v>
      </c>
      <c r="AE310" t="e">
        <f t="shared" si="457"/>
        <v>#N/A</v>
      </c>
      <c r="AF310" t="e">
        <f t="shared" si="458"/>
        <v>#N/A</v>
      </c>
      <c r="AG310" t="e">
        <f t="shared" si="459"/>
        <v>#N/A</v>
      </c>
      <c r="AH310">
        <f t="shared" si="460"/>
        <v>0</v>
      </c>
      <c r="AI310">
        <f t="shared" si="448"/>
        <v>810</v>
      </c>
      <c r="AK310" t="str">
        <f t="shared" si="461"/>
        <v xml:space="preserve"> </v>
      </c>
      <c r="AL310" t="str">
        <f t="shared" si="438"/>
        <v xml:space="preserve"> </v>
      </c>
      <c r="AM310" t="str">
        <f t="shared" si="462"/>
        <v xml:space="preserve"> </v>
      </c>
      <c r="AN310" t="str">
        <f t="shared" si="463"/>
        <v xml:space="preserve"> </v>
      </c>
      <c r="AO310" t="str">
        <f t="shared" si="464"/>
        <v xml:space="preserve"> </v>
      </c>
      <c r="AP310" t="str">
        <f t="shared" si="465"/>
        <v xml:space="preserve"> </v>
      </c>
      <c r="AQ310" t="str">
        <f t="shared" si="466"/>
        <v xml:space="preserve"> </v>
      </c>
      <c r="AR310" t="str">
        <f t="shared" si="467"/>
        <v xml:space="preserve"> </v>
      </c>
      <c r="AS310" t="str">
        <f t="shared" si="468"/>
        <v xml:space="preserve"> </v>
      </c>
      <c r="AT310" t="str">
        <f t="shared" si="469"/>
        <v xml:space="preserve"> </v>
      </c>
      <c r="AU310" t="str">
        <f t="shared" si="470"/>
        <v xml:space="preserve"> </v>
      </c>
      <c r="AV310" t="str">
        <f t="shared" si="471"/>
        <v xml:space="preserve"> </v>
      </c>
      <c r="AW310" t="str">
        <f t="shared" si="472"/>
        <v xml:space="preserve"> </v>
      </c>
      <c r="AX310" t="str">
        <f t="shared" si="473"/>
        <v xml:space="preserve"> </v>
      </c>
      <c r="AY310" t="str">
        <f t="shared" si="474"/>
        <v xml:space="preserve"> </v>
      </c>
      <c r="AZ310" t="str">
        <f t="shared" si="475"/>
        <v xml:space="preserve"> </v>
      </c>
      <c r="BA310" t="str">
        <f t="shared" si="476"/>
        <v xml:space="preserve"> </v>
      </c>
      <c r="BB310" t="str">
        <f t="shared" si="477"/>
        <v xml:space="preserve"> </v>
      </c>
      <c r="BC310" t="str">
        <f t="shared" si="478"/>
        <v xml:space="preserve"> </v>
      </c>
      <c r="BD310" t="str">
        <f t="shared" si="479"/>
        <v xml:space="preserve"> </v>
      </c>
      <c r="BE310" t="str">
        <f t="shared" si="480"/>
        <v xml:space="preserve"> </v>
      </c>
      <c r="BF310" t="str">
        <f t="shared" si="481"/>
        <v xml:space="preserve"> </v>
      </c>
      <c r="BG310" t="str">
        <f t="shared" si="482"/>
        <v xml:space="preserve"> </v>
      </c>
      <c r="BH310" t="str">
        <f t="shared" si="483"/>
        <v xml:space="preserve"> </v>
      </c>
      <c r="BI310" t="str">
        <f t="shared" si="486"/>
        <v xml:space="preserve"> </v>
      </c>
      <c r="BN310" t="str">
        <f>IF(OR(COUNTIF($AV$276:AV310, "LAST")&gt;0, COUNTIF($AV$276:AV310, "FINAL")&gt;0), "", IF($AJ$1&gt;=$K310, IFERROR(BF310-BG310, 0), ""))</f>
        <v/>
      </c>
      <c r="BT310">
        <f t="shared" si="449"/>
        <v>0</v>
      </c>
      <c r="BU310">
        <f t="shared" si="450"/>
        <v>0</v>
      </c>
      <c r="BV310">
        <f>IF(OR(COUNTIF($AV$276:AV310, "LAST")&gt;0, COUNTIF($AV$276:AV310, "FINAL")&gt;0), "", IF($AJ$1&gt;=$K310, AQ310, 0))</f>
        <v>0</v>
      </c>
      <c r="BW310">
        <f t="shared" si="451"/>
        <v>0</v>
      </c>
      <c r="BX310">
        <f t="shared" si="452"/>
        <v>0</v>
      </c>
    </row>
    <row r="311" spans="11:76" x14ac:dyDescent="0.35">
      <c r="K311" s="28">
        <v>536</v>
      </c>
      <c r="M311" s="35">
        <f>AutoScoreboard!O65</f>
        <v>0</v>
      </c>
      <c r="N311" s="35">
        <f>AutoScoreboard!P65</f>
        <v>0</v>
      </c>
      <c r="O311" s="28" t="e">
        <f t="shared" si="484"/>
        <v>#N/A</v>
      </c>
      <c r="P311" s="28" t="e">
        <f t="shared" si="485"/>
        <v>#N/A</v>
      </c>
      <c r="Q311" s="28" t="e">
        <f t="shared" si="453"/>
        <v>#N/A</v>
      </c>
      <c r="R311" s="28" t="e">
        <f t="shared" si="444"/>
        <v>#N/A</v>
      </c>
      <c r="S311" s="28" t="e">
        <f t="shared" si="454"/>
        <v>#N/A</v>
      </c>
      <c r="T311" s="28" t="e">
        <f t="shared" si="455"/>
        <v>#N/A</v>
      </c>
      <c r="U311" s="28" t="e">
        <f t="shared" si="445"/>
        <v>#N/A</v>
      </c>
      <c r="V311" s="28" t="e">
        <f t="shared" si="446"/>
        <v>#N/A</v>
      </c>
      <c r="W311" s="28" t="e">
        <f t="shared" si="447"/>
        <v>#N/A</v>
      </c>
      <c r="X311" s="28" t="e">
        <f t="shared" si="410"/>
        <v>#N/A</v>
      </c>
      <c r="Y311" s="28" t="e">
        <f t="shared" si="437"/>
        <v>#N/A</v>
      </c>
      <c r="Z311" t="e">
        <f>IF(OR(COUNTIF($V$276:V310, "LAST")&gt;0, COUNTIF($V$276:V310, "FINAL")&gt;0), "", IF(Q311=1, IF(U311="SCORE", VLOOKUP(S311, D:E, 2, FALSE), ""), ""))</f>
        <v>#N/A</v>
      </c>
      <c r="AA311" t="e">
        <f>IF(OR(COUNTIF($V$276:V310, "LAST")&gt;0, COUNTIF($V$276:V310, "FINAL")&gt;0), "", IF(Q311=2, IF(U311="SCORE", VLOOKUP(S311, D:F, 3, FALSE), ""), ""))</f>
        <v>#N/A</v>
      </c>
      <c r="AB311" t="e">
        <f>IF(AD311="","", MAX($AB$4:AB310)+1)</f>
        <v>#N/A</v>
      </c>
      <c r="AC311" t="e">
        <f>IF(AE311="","", MAX($AC$4:AC310)+1)</f>
        <v>#N/A</v>
      </c>
      <c r="AD311" t="e">
        <f t="shared" si="456"/>
        <v>#N/A</v>
      </c>
      <c r="AE311" t="e">
        <f t="shared" si="457"/>
        <v>#N/A</v>
      </c>
      <c r="AF311" t="e">
        <f t="shared" si="458"/>
        <v>#N/A</v>
      </c>
      <c r="AG311" t="e">
        <f t="shared" si="459"/>
        <v>#N/A</v>
      </c>
      <c r="AH311">
        <f t="shared" si="460"/>
        <v>0</v>
      </c>
      <c r="AI311">
        <f t="shared" si="448"/>
        <v>810</v>
      </c>
      <c r="AK311" t="str">
        <f t="shared" si="461"/>
        <v xml:space="preserve"> </v>
      </c>
      <c r="AL311" t="str">
        <f t="shared" si="438"/>
        <v xml:space="preserve"> </v>
      </c>
      <c r="AM311" t="str">
        <f t="shared" si="462"/>
        <v xml:space="preserve"> </v>
      </c>
      <c r="AN311" t="str">
        <f t="shared" si="463"/>
        <v xml:space="preserve"> </v>
      </c>
      <c r="AO311" t="str">
        <f t="shared" si="464"/>
        <v xml:space="preserve"> </v>
      </c>
      <c r="AP311" t="str">
        <f t="shared" si="465"/>
        <v xml:space="preserve"> </v>
      </c>
      <c r="AQ311" t="str">
        <f t="shared" si="466"/>
        <v xml:space="preserve"> </v>
      </c>
      <c r="AR311" t="str">
        <f t="shared" si="467"/>
        <v xml:space="preserve"> </v>
      </c>
      <c r="AS311" t="str">
        <f t="shared" si="468"/>
        <v xml:space="preserve"> </v>
      </c>
      <c r="AT311" t="str">
        <f t="shared" si="469"/>
        <v xml:space="preserve"> </v>
      </c>
      <c r="AU311" t="str">
        <f t="shared" si="470"/>
        <v xml:space="preserve"> </v>
      </c>
      <c r="AV311" t="str">
        <f t="shared" si="471"/>
        <v xml:space="preserve"> </v>
      </c>
      <c r="AW311" t="str">
        <f t="shared" si="472"/>
        <v xml:space="preserve"> </v>
      </c>
      <c r="AX311" t="str">
        <f t="shared" si="473"/>
        <v xml:space="preserve"> </v>
      </c>
      <c r="AY311" t="str">
        <f t="shared" si="474"/>
        <v xml:space="preserve"> </v>
      </c>
      <c r="AZ311" t="str">
        <f t="shared" si="475"/>
        <v xml:space="preserve"> </v>
      </c>
      <c r="BA311" t="str">
        <f t="shared" si="476"/>
        <v xml:space="preserve"> </v>
      </c>
      <c r="BB311" t="str">
        <f t="shared" si="477"/>
        <v xml:space="preserve"> </v>
      </c>
      <c r="BC311" t="str">
        <f t="shared" si="478"/>
        <v xml:space="preserve"> </v>
      </c>
      <c r="BD311" t="str">
        <f t="shared" si="479"/>
        <v xml:space="preserve"> </v>
      </c>
      <c r="BE311" t="str">
        <f t="shared" si="480"/>
        <v xml:space="preserve"> </v>
      </c>
      <c r="BF311" t="str">
        <f t="shared" si="481"/>
        <v xml:space="preserve"> </v>
      </c>
      <c r="BG311" t="str">
        <f t="shared" si="482"/>
        <v xml:space="preserve"> </v>
      </c>
      <c r="BH311" t="str">
        <f t="shared" si="483"/>
        <v xml:space="preserve"> </v>
      </c>
      <c r="BI311" t="str">
        <f t="shared" si="486"/>
        <v xml:space="preserve"> </v>
      </c>
      <c r="BN311" t="str">
        <f>IF(OR(COUNTIF($AV$276:AV311, "LAST")&gt;0, COUNTIF($AV$276:AV311, "FINAL")&gt;0), "", IF($AJ$1&gt;=$K311, IFERROR(BF311-BG311, 0), ""))</f>
        <v/>
      </c>
      <c r="BT311">
        <f t="shared" si="449"/>
        <v>0</v>
      </c>
      <c r="BU311">
        <f t="shared" si="450"/>
        <v>0</v>
      </c>
      <c r="BV311">
        <f>IF(OR(COUNTIF($AV$276:AV311, "LAST")&gt;0, COUNTIF($AV$276:AV311, "FINAL")&gt;0), "", IF($AJ$1&gt;=$K311, AQ311, 0))</f>
        <v>0</v>
      </c>
      <c r="BW311">
        <f t="shared" si="451"/>
        <v>0</v>
      </c>
      <c r="BX311">
        <f t="shared" si="452"/>
        <v>0</v>
      </c>
    </row>
    <row r="312" spans="11:76" x14ac:dyDescent="0.35">
      <c r="K312" s="28">
        <v>537</v>
      </c>
      <c r="M312" s="35">
        <f>AutoScoreboard!O66</f>
        <v>0</v>
      </c>
      <c r="N312" s="35">
        <f>AutoScoreboard!P66</f>
        <v>0</v>
      </c>
      <c r="O312" s="28" t="e">
        <f t="shared" si="484"/>
        <v>#N/A</v>
      </c>
      <c r="P312" s="28" t="e">
        <f t="shared" si="485"/>
        <v>#N/A</v>
      </c>
      <c r="Q312" s="28" t="e">
        <f t="shared" si="453"/>
        <v>#N/A</v>
      </c>
      <c r="R312" s="28" t="e">
        <f t="shared" si="444"/>
        <v>#N/A</v>
      </c>
      <c r="S312" s="28" t="e">
        <f t="shared" si="454"/>
        <v>#N/A</v>
      </c>
      <c r="T312" s="28" t="e">
        <f t="shared" si="455"/>
        <v>#N/A</v>
      </c>
      <c r="U312" s="28" t="e">
        <f t="shared" si="445"/>
        <v>#N/A</v>
      </c>
      <c r="V312" s="28" t="e">
        <f t="shared" si="446"/>
        <v>#N/A</v>
      </c>
      <c r="W312" s="28" t="e">
        <f t="shared" si="447"/>
        <v>#N/A</v>
      </c>
      <c r="X312" s="28" t="e">
        <f t="shared" si="410"/>
        <v>#N/A</v>
      </c>
      <c r="Y312" s="28" t="e">
        <f t="shared" si="437"/>
        <v>#N/A</v>
      </c>
      <c r="Z312" t="e">
        <f>IF(OR(COUNTIF($V$276:V311, "LAST")&gt;0, COUNTIF($V$276:V311, "FINAL")&gt;0), "", IF(Q312=1, IF(U312="SCORE", VLOOKUP(S312, D:E, 2, FALSE), ""), ""))</f>
        <v>#N/A</v>
      </c>
      <c r="AA312" t="e">
        <f>IF(OR(COUNTIF($V$276:V311, "LAST")&gt;0, COUNTIF($V$276:V311, "FINAL")&gt;0), "", IF(Q312=2, IF(U312="SCORE", VLOOKUP(S312, D:F, 3, FALSE), ""), ""))</f>
        <v>#N/A</v>
      </c>
      <c r="AB312" t="e">
        <f>IF(AD312="","", MAX($AB$4:AB311)+1)</f>
        <v>#N/A</v>
      </c>
      <c r="AC312" t="e">
        <f>IF(AE312="","", MAX($AC$4:AC311)+1)</f>
        <v>#N/A</v>
      </c>
      <c r="AD312" t="e">
        <f t="shared" si="456"/>
        <v>#N/A</v>
      </c>
      <c r="AE312" t="e">
        <f t="shared" si="457"/>
        <v>#N/A</v>
      </c>
      <c r="AF312" t="e">
        <f t="shared" si="458"/>
        <v>#N/A</v>
      </c>
      <c r="AG312" t="e">
        <f t="shared" si="459"/>
        <v>#N/A</v>
      </c>
      <c r="AH312">
        <f t="shared" si="460"/>
        <v>0</v>
      </c>
      <c r="AI312">
        <f t="shared" si="448"/>
        <v>810</v>
      </c>
      <c r="AK312" t="str">
        <f t="shared" si="461"/>
        <v xml:space="preserve"> </v>
      </c>
      <c r="AL312" t="str">
        <f t="shared" si="438"/>
        <v xml:space="preserve"> </v>
      </c>
      <c r="AM312" t="str">
        <f t="shared" si="462"/>
        <v xml:space="preserve"> </v>
      </c>
      <c r="AN312" t="str">
        <f t="shared" si="463"/>
        <v xml:space="preserve"> </v>
      </c>
      <c r="AO312" t="str">
        <f t="shared" si="464"/>
        <v xml:space="preserve"> </v>
      </c>
      <c r="AP312" t="str">
        <f t="shared" si="465"/>
        <v xml:space="preserve"> </v>
      </c>
      <c r="AQ312" t="str">
        <f t="shared" si="466"/>
        <v xml:space="preserve"> </v>
      </c>
      <c r="AR312" t="str">
        <f t="shared" si="467"/>
        <v xml:space="preserve"> </v>
      </c>
      <c r="AS312" t="str">
        <f t="shared" si="468"/>
        <v xml:space="preserve"> </v>
      </c>
      <c r="AT312" t="str">
        <f t="shared" si="469"/>
        <v xml:space="preserve"> </v>
      </c>
      <c r="AU312" t="str">
        <f t="shared" si="470"/>
        <v xml:space="preserve"> </v>
      </c>
      <c r="AV312" t="str">
        <f t="shared" si="471"/>
        <v xml:space="preserve"> </v>
      </c>
      <c r="AW312" t="str">
        <f t="shared" si="472"/>
        <v xml:space="preserve"> </v>
      </c>
      <c r="AX312" t="str">
        <f t="shared" si="473"/>
        <v xml:space="preserve"> </v>
      </c>
      <c r="AY312" t="str">
        <f t="shared" si="474"/>
        <v xml:space="preserve"> </v>
      </c>
      <c r="AZ312" t="str">
        <f t="shared" si="475"/>
        <v xml:space="preserve"> </v>
      </c>
      <c r="BA312" t="str">
        <f t="shared" si="476"/>
        <v xml:space="preserve"> </v>
      </c>
      <c r="BB312" t="str">
        <f t="shared" si="477"/>
        <v xml:space="preserve"> </v>
      </c>
      <c r="BC312" t="str">
        <f t="shared" si="478"/>
        <v xml:space="preserve"> </v>
      </c>
      <c r="BD312" t="str">
        <f t="shared" si="479"/>
        <v xml:space="preserve"> </v>
      </c>
      <c r="BE312" t="str">
        <f t="shared" si="480"/>
        <v xml:space="preserve"> </v>
      </c>
      <c r="BF312" t="str">
        <f t="shared" si="481"/>
        <v xml:space="preserve"> </v>
      </c>
      <c r="BG312" t="str">
        <f t="shared" si="482"/>
        <v xml:space="preserve"> </v>
      </c>
      <c r="BH312" t="str">
        <f t="shared" si="483"/>
        <v xml:space="preserve"> </v>
      </c>
      <c r="BI312" t="str">
        <f t="shared" si="486"/>
        <v xml:space="preserve"> </v>
      </c>
      <c r="BN312" t="str">
        <f>IF(OR(COUNTIF($AV$276:AV312, "LAST")&gt;0, COUNTIF($AV$276:AV312, "FINAL")&gt;0), "", IF($AJ$1&gt;=$K312, IFERROR(BF312-BG312, 0), ""))</f>
        <v/>
      </c>
      <c r="BT312">
        <f t="shared" si="449"/>
        <v>0</v>
      </c>
      <c r="BU312">
        <f t="shared" si="450"/>
        <v>0</v>
      </c>
      <c r="BV312">
        <f>IF(OR(COUNTIF($AV$276:AV312, "LAST")&gt;0, COUNTIF($AV$276:AV312, "FINAL")&gt;0), "", IF($AJ$1&gt;=$K312, AQ312, 0))</f>
        <v>0</v>
      </c>
      <c r="BW312">
        <f t="shared" si="451"/>
        <v>0</v>
      </c>
      <c r="BX312">
        <f t="shared" si="452"/>
        <v>0</v>
      </c>
    </row>
    <row r="313" spans="11:76" x14ac:dyDescent="0.35">
      <c r="K313" s="28">
        <v>538</v>
      </c>
      <c r="M313" s="35">
        <f>AutoScoreboard!O67</f>
        <v>0</v>
      </c>
      <c r="N313" s="35">
        <f>AutoScoreboard!P67</f>
        <v>0</v>
      </c>
      <c r="O313" s="28" t="e">
        <f t="shared" si="484"/>
        <v>#N/A</v>
      </c>
      <c r="P313" s="28" t="e">
        <f t="shared" si="485"/>
        <v>#N/A</v>
      </c>
      <c r="Q313" s="28" t="e">
        <f t="shared" si="453"/>
        <v>#N/A</v>
      </c>
      <c r="R313" s="28" t="e">
        <f t="shared" si="444"/>
        <v>#N/A</v>
      </c>
      <c r="S313" s="28" t="e">
        <f t="shared" si="454"/>
        <v>#N/A</v>
      </c>
      <c r="T313" s="28" t="e">
        <f t="shared" si="455"/>
        <v>#N/A</v>
      </c>
      <c r="U313" s="28" t="e">
        <f t="shared" si="445"/>
        <v>#N/A</v>
      </c>
      <c r="V313" s="28" t="e">
        <f t="shared" si="446"/>
        <v>#N/A</v>
      </c>
      <c r="W313" s="28" t="e">
        <f t="shared" si="447"/>
        <v>#N/A</v>
      </c>
      <c r="X313" s="28" t="e">
        <f t="shared" si="410"/>
        <v>#N/A</v>
      </c>
      <c r="Y313" s="28" t="e">
        <f t="shared" si="437"/>
        <v>#N/A</v>
      </c>
      <c r="Z313" t="e">
        <f>IF(OR(COUNTIF($V$276:V312, "LAST")&gt;0, COUNTIF($V$276:V312, "FINAL")&gt;0), "", IF(Q313=1, IF(U313="SCORE", VLOOKUP(S313, D:E, 2, FALSE), ""), ""))</f>
        <v>#N/A</v>
      </c>
      <c r="AA313" t="e">
        <f>IF(OR(COUNTIF($V$276:V312, "LAST")&gt;0, COUNTIF($V$276:V312, "FINAL")&gt;0), "", IF(Q313=2, IF(U313="SCORE", VLOOKUP(S313, D:F, 3, FALSE), ""), ""))</f>
        <v>#N/A</v>
      </c>
      <c r="AB313" t="e">
        <f>IF(AD313="","", MAX($AB$4:AB312)+1)</f>
        <v>#N/A</v>
      </c>
      <c r="AC313" t="e">
        <f>IF(AE313="","", MAX($AC$4:AC312)+1)</f>
        <v>#N/A</v>
      </c>
      <c r="AD313" t="e">
        <f t="shared" si="456"/>
        <v>#N/A</v>
      </c>
      <c r="AE313" t="e">
        <f t="shared" si="457"/>
        <v>#N/A</v>
      </c>
      <c r="AF313" t="e">
        <f t="shared" si="458"/>
        <v>#N/A</v>
      </c>
      <c r="AG313" t="e">
        <f t="shared" si="459"/>
        <v>#N/A</v>
      </c>
      <c r="AH313">
        <f t="shared" si="460"/>
        <v>0</v>
      </c>
      <c r="AI313">
        <f t="shared" si="448"/>
        <v>810</v>
      </c>
      <c r="AK313" t="str">
        <f t="shared" si="461"/>
        <v xml:space="preserve"> </v>
      </c>
      <c r="AL313" t="str">
        <f t="shared" si="438"/>
        <v xml:space="preserve"> </v>
      </c>
      <c r="AM313" t="str">
        <f t="shared" si="462"/>
        <v xml:space="preserve"> </v>
      </c>
      <c r="AN313" t="str">
        <f t="shared" si="463"/>
        <v xml:space="preserve"> </v>
      </c>
      <c r="AO313" t="str">
        <f t="shared" si="464"/>
        <v xml:space="preserve"> </v>
      </c>
      <c r="AP313" t="str">
        <f t="shared" si="465"/>
        <v xml:space="preserve"> </v>
      </c>
      <c r="AQ313" t="str">
        <f t="shared" si="466"/>
        <v xml:space="preserve"> </v>
      </c>
      <c r="AR313" t="str">
        <f t="shared" si="467"/>
        <v xml:space="preserve"> </v>
      </c>
      <c r="AS313" t="str">
        <f t="shared" si="468"/>
        <v xml:space="preserve"> </v>
      </c>
      <c r="AT313" t="str">
        <f t="shared" si="469"/>
        <v xml:space="preserve"> </v>
      </c>
      <c r="AU313" t="str">
        <f t="shared" si="470"/>
        <v xml:space="preserve"> </v>
      </c>
      <c r="AV313" t="str">
        <f t="shared" si="471"/>
        <v xml:space="preserve"> </v>
      </c>
      <c r="AW313" t="str">
        <f t="shared" si="472"/>
        <v xml:space="preserve"> </v>
      </c>
      <c r="AX313" t="str">
        <f t="shared" si="473"/>
        <v xml:space="preserve"> </v>
      </c>
      <c r="AY313" t="str">
        <f t="shared" si="474"/>
        <v xml:space="preserve"> </v>
      </c>
      <c r="AZ313" t="str">
        <f t="shared" si="475"/>
        <v xml:space="preserve"> </v>
      </c>
      <c r="BA313" t="str">
        <f t="shared" si="476"/>
        <v xml:space="preserve"> </v>
      </c>
      <c r="BB313" t="str">
        <f t="shared" si="477"/>
        <v xml:space="preserve"> </v>
      </c>
      <c r="BC313" t="str">
        <f t="shared" si="478"/>
        <v xml:space="preserve"> </v>
      </c>
      <c r="BD313" t="str">
        <f t="shared" si="479"/>
        <v xml:space="preserve"> </v>
      </c>
      <c r="BE313" t="str">
        <f t="shared" si="480"/>
        <v xml:space="preserve"> </v>
      </c>
      <c r="BF313" t="str">
        <f t="shared" si="481"/>
        <v xml:space="preserve"> </v>
      </c>
      <c r="BG313" t="str">
        <f t="shared" si="482"/>
        <v xml:space="preserve"> </v>
      </c>
      <c r="BH313" t="str">
        <f t="shared" si="483"/>
        <v xml:space="preserve"> </v>
      </c>
      <c r="BI313" t="str">
        <f t="shared" si="486"/>
        <v xml:space="preserve"> </v>
      </c>
      <c r="BN313" t="str">
        <f>IF(OR(COUNTIF($AV$276:AV313, "LAST")&gt;0, COUNTIF($AV$276:AV313, "FINAL")&gt;0), "", IF($AJ$1&gt;=$K313, IFERROR(BF313-BG313, 0), ""))</f>
        <v/>
      </c>
      <c r="BT313">
        <f t="shared" si="449"/>
        <v>0</v>
      </c>
      <c r="BU313">
        <f t="shared" si="450"/>
        <v>0</v>
      </c>
      <c r="BV313">
        <f>IF(OR(COUNTIF($AV$276:AV313, "LAST")&gt;0, COUNTIF($AV$276:AV313, "FINAL")&gt;0), "", IF($AJ$1&gt;=$K313, AQ313, 0))</f>
        <v>0</v>
      </c>
      <c r="BW313">
        <f t="shared" si="451"/>
        <v>0</v>
      </c>
      <c r="BX313">
        <f t="shared" si="452"/>
        <v>0</v>
      </c>
    </row>
    <row r="314" spans="11:76" x14ac:dyDescent="0.35">
      <c r="K314" s="28">
        <v>539</v>
      </c>
      <c r="M314" s="35">
        <f>AutoScoreboard!O68</f>
        <v>0</v>
      </c>
      <c r="N314" s="35">
        <f>AutoScoreboard!P68</f>
        <v>0</v>
      </c>
      <c r="O314" s="28" t="e">
        <f t="shared" si="484"/>
        <v>#N/A</v>
      </c>
      <c r="P314" s="28" t="e">
        <f t="shared" si="485"/>
        <v>#N/A</v>
      </c>
      <c r="Q314" s="28" t="e">
        <f t="shared" si="453"/>
        <v>#N/A</v>
      </c>
      <c r="R314" s="28" t="e">
        <f t="shared" si="444"/>
        <v>#N/A</v>
      </c>
      <c r="S314" s="28" t="e">
        <f t="shared" si="454"/>
        <v>#N/A</v>
      </c>
      <c r="T314" s="28" t="e">
        <f t="shared" si="455"/>
        <v>#N/A</v>
      </c>
      <c r="U314" s="28" t="e">
        <f t="shared" si="445"/>
        <v>#N/A</v>
      </c>
      <c r="V314" s="28" t="e">
        <f t="shared" si="446"/>
        <v>#N/A</v>
      </c>
      <c r="W314" s="28" t="e">
        <f t="shared" si="447"/>
        <v>#N/A</v>
      </c>
      <c r="X314" s="28" t="e">
        <f t="shared" si="410"/>
        <v>#N/A</v>
      </c>
      <c r="Y314" s="28" t="e">
        <f t="shared" si="437"/>
        <v>#N/A</v>
      </c>
      <c r="Z314" t="e">
        <f>IF(OR(COUNTIF($V$276:V313, "LAST")&gt;0, COUNTIF($V$276:V313, "FINAL")&gt;0), "", IF(Q314=1, IF(U314="SCORE", VLOOKUP(S314, D:E, 2, FALSE), ""), ""))</f>
        <v>#N/A</v>
      </c>
      <c r="AA314" t="e">
        <f>IF(OR(COUNTIF($V$276:V313, "LAST")&gt;0, COUNTIF($V$276:V313, "FINAL")&gt;0), "", IF(Q314=2, IF(U314="SCORE", VLOOKUP(S314, D:F, 3, FALSE), ""), ""))</f>
        <v>#N/A</v>
      </c>
      <c r="AB314" t="e">
        <f>IF(AD314="","", MAX($AB$4:AB313)+1)</f>
        <v>#N/A</v>
      </c>
      <c r="AC314" t="e">
        <f>IF(AE314="","", MAX($AC$4:AC313)+1)</f>
        <v>#N/A</v>
      </c>
      <c r="AD314" t="e">
        <f t="shared" si="456"/>
        <v>#N/A</v>
      </c>
      <c r="AE314" t="e">
        <f t="shared" si="457"/>
        <v>#N/A</v>
      </c>
      <c r="AF314" t="e">
        <f t="shared" si="458"/>
        <v>#N/A</v>
      </c>
      <c r="AG314" t="e">
        <f t="shared" si="459"/>
        <v>#N/A</v>
      </c>
      <c r="AH314">
        <f t="shared" si="460"/>
        <v>0</v>
      </c>
      <c r="AI314">
        <f t="shared" si="448"/>
        <v>810</v>
      </c>
      <c r="AK314" t="str">
        <f t="shared" si="461"/>
        <v xml:space="preserve"> </v>
      </c>
      <c r="AL314" t="str">
        <f t="shared" si="438"/>
        <v xml:space="preserve"> </v>
      </c>
      <c r="AM314" t="str">
        <f t="shared" si="462"/>
        <v xml:space="preserve"> </v>
      </c>
      <c r="AN314" t="str">
        <f t="shared" si="463"/>
        <v xml:space="preserve"> </v>
      </c>
      <c r="AO314" t="str">
        <f t="shared" si="464"/>
        <v xml:space="preserve"> </v>
      </c>
      <c r="AP314" t="str">
        <f t="shared" si="465"/>
        <v xml:space="preserve"> </v>
      </c>
      <c r="AQ314" t="str">
        <f t="shared" si="466"/>
        <v xml:space="preserve"> </v>
      </c>
      <c r="AR314" t="str">
        <f t="shared" si="467"/>
        <v xml:space="preserve"> </v>
      </c>
      <c r="AS314" t="str">
        <f t="shared" si="468"/>
        <v xml:space="preserve"> </v>
      </c>
      <c r="AT314" t="str">
        <f t="shared" si="469"/>
        <v xml:space="preserve"> </v>
      </c>
      <c r="AU314" t="str">
        <f t="shared" si="470"/>
        <v xml:space="preserve"> </v>
      </c>
      <c r="AV314" t="str">
        <f t="shared" si="471"/>
        <v xml:space="preserve"> </v>
      </c>
      <c r="AW314" t="str">
        <f t="shared" si="472"/>
        <v xml:space="preserve"> </v>
      </c>
      <c r="AX314" t="str">
        <f t="shared" si="473"/>
        <v xml:space="preserve"> </v>
      </c>
      <c r="AY314" t="str">
        <f t="shared" si="474"/>
        <v xml:space="preserve"> </v>
      </c>
      <c r="AZ314" t="str">
        <f t="shared" si="475"/>
        <v xml:space="preserve"> </v>
      </c>
      <c r="BA314" t="str">
        <f t="shared" si="476"/>
        <v xml:space="preserve"> </v>
      </c>
      <c r="BB314" t="str">
        <f t="shared" si="477"/>
        <v xml:space="preserve"> </v>
      </c>
      <c r="BC314" t="str">
        <f t="shared" si="478"/>
        <v xml:space="preserve"> </v>
      </c>
      <c r="BD314" t="str">
        <f t="shared" si="479"/>
        <v xml:space="preserve"> </v>
      </c>
      <c r="BE314" t="str">
        <f t="shared" si="480"/>
        <v xml:space="preserve"> </v>
      </c>
      <c r="BF314" t="str">
        <f t="shared" si="481"/>
        <v xml:space="preserve"> </v>
      </c>
      <c r="BG314" t="str">
        <f t="shared" si="482"/>
        <v xml:space="preserve"> </v>
      </c>
      <c r="BH314" t="str">
        <f t="shared" si="483"/>
        <v xml:space="preserve"> </v>
      </c>
      <c r="BI314" t="str">
        <f t="shared" si="486"/>
        <v xml:space="preserve"> </v>
      </c>
      <c r="BN314" t="str">
        <f>IF(OR(COUNTIF($AV$276:AV314, "LAST")&gt;0, COUNTIF($AV$276:AV314, "FINAL")&gt;0), "", IF($AJ$1&gt;=$K314, IFERROR(BF314-BG314, 0), ""))</f>
        <v/>
      </c>
      <c r="BT314">
        <f t="shared" si="449"/>
        <v>0</v>
      </c>
      <c r="BU314">
        <f t="shared" si="450"/>
        <v>0</v>
      </c>
      <c r="BV314">
        <f>IF(OR(COUNTIF($AV$276:AV314, "LAST")&gt;0, COUNTIF($AV$276:AV314, "FINAL")&gt;0), "", IF($AJ$1&gt;=$K314, AQ314, 0))</f>
        <v>0</v>
      </c>
      <c r="BW314">
        <f t="shared" si="451"/>
        <v>0</v>
      </c>
      <c r="BX314">
        <f t="shared" si="452"/>
        <v>0</v>
      </c>
    </row>
    <row r="315" spans="11:76" x14ac:dyDescent="0.35">
      <c r="K315" s="28">
        <v>540</v>
      </c>
      <c r="M315" s="35">
        <f>AutoScoreboard!O69</f>
        <v>0</v>
      </c>
      <c r="N315" s="35">
        <f>AutoScoreboard!P69</f>
        <v>0</v>
      </c>
      <c r="O315" s="28" t="e">
        <f t="shared" si="484"/>
        <v>#N/A</v>
      </c>
      <c r="P315" s="28" t="e">
        <f t="shared" si="485"/>
        <v>#N/A</v>
      </c>
      <c r="Q315" s="28" t="e">
        <f t="shared" si="453"/>
        <v>#N/A</v>
      </c>
      <c r="R315" s="28" t="e">
        <f t="shared" si="444"/>
        <v>#N/A</v>
      </c>
      <c r="S315" s="28" t="e">
        <f t="shared" si="454"/>
        <v>#N/A</v>
      </c>
      <c r="T315" s="28" t="e">
        <f t="shared" si="455"/>
        <v>#N/A</v>
      </c>
      <c r="U315" s="28" t="e">
        <f t="shared" si="445"/>
        <v>#N/A</v>
      </c>
      <c r="V315" s="28" t="e">
        <f t="shared" si="446"/>
        <v>#N/A</v>
      </c>
      <c r="W315" s="28" t="e">
        <f t="shared" si="447"/>
        <v>#N/A</v>
      </c>
      <c r="X315" s="28" t="e">
        <f t="shared" si="410"/>
        <v>#N/A</v>
      </c>
      <c r="Y315" s="28" t="e">
        <f t="shared" si="437"/>
        <v>#N/A</v>
      </c>
      <c r="Z315" t="e">
        <f>IF(OR(COUNTIF($V$276:V314, "LAST")&gt;0, COUNTIF($V$276:V314, "FINAL")&gt;0), "", IF(Q315=1, IF(U315="SCORE", VLOOKUP(S315, D:E, 2, FALSE), ""), ""))</f>
        <v>#N/A</v>
      </c>
      <c r="AA315" t="e">
        <f>IF(OR(COUNTIF($V$276:V314, "LAST")&gt;0, COUNTIF($V$276:V314, "FINAL")&gt;0), "", IF(Q315=2, IF(U315="SCORE", VLOOKUP(S315, D:F, 3, FALSE), ""), ""))</f>
        <v>#N/A</v>
      </c>
      <c r="AB315" t="e">
        <f>IF(AD315="","", MAX($AB$4:AB314)+1)</f>
        <v>#N/A</v>
      </c>
      <c r="AC315" t="e">
        <f>IF(AE315="","", MAX($AC$4:AC314)+1)</f>
        <v>#N/A</v>
      </c>
      <c r="AD315" t="e">
        <f t="shared" si="456"/>
        <v>#N/A</v>
      </c>
      <c r="AE315" t="e">
        <f t="shared" si="457"/>
        <v>#N/A</v>
      </c>
      <c r="AF315" t="e">
        <f t="shared" si="458"/>
        <v>#N/A</v>
      </c>
      <c r="AG315" t="e">
        <f t="shared" si="459"/>
        <v>#N/A</v>
      </c>
      <c r="AH315">
        <f t="shared" si="460"/>
        <v>0</v>
      </c>
      <c r="AI315">
        <f t="shared" si="448"/>
        <v>810</v>
      </c>
      <c r="AK315" t="str">
        <f t="shared" si="461"/>
        <v xml:space="preserve"> </v>
      </c>
      <c r="AL315" t="str">
        <f t="shared" si="438"/>
        <v xml:space="preserve"> </v>
      </c>
      <c r="AM315" t="str">
        <f t="shared" si="462"/>
        <v xml:space="preserve"> </v>
      </c>
      <c r="AN315" t="str">
        <f t="shared" si="463"/>
        <v xml:space="preserve"> </v>
      </c>
      <c r="AO315" t="str">
        <f t="shared" si="464"/>
        <v xml:space="preserve"> </v>
      </c>
      <c r="AP315" t="str">
        <f t="shared" si="465"/>
        <v xml:space="preserve"> </v>
      </c>
      <c r="AQ315" t="str">
        <f t="shared" si="466"/>
        <v xml:space="preserve"> </v>
      </c>
      <c r="AR315" t="str">
        <f t="shared" si="467"/>
        <v xml:space="preserve"> </v>
      </c>
      <c r="AS315" t="str">
        <f t="shared" si="468"/>
        <v xml:space="preserve"> </v>
      </c>
      <c r="AT315" t="str">
        <f t="shared" si="469"/>
        <v xml:space="preserve"> </v>
      </c>
      <c r="AU315" t="str">
        <f t="shared" si="470"/>
        <v xml:space="preserve"> </v>
      </c>
      <c r="AV315" t="str">
        <f t="shared" si="471"/>
        <v xml:space="preserve"> </v>
      </c>
      <c r="AW315" t="str">
        <f t="shared" si="472"/>
        <v xml:space="preserve"> </v>
      </c>
      <c r="AX315" t="str">
        <f t="shared" si="473"/>
        <v xml:space="preserve"> </v>
      </c>
      <c r="AY315" t="str">
        <f t="shared" si="474"/>
        <v xml:space="preserve"> </v>
      </c>
      <c r="AZ315" t="str">
        <f t="shared" si="475"/>
        <v xml:space="preserve"> </v>
      </c>
      <c r="BA315" t="str">
        <f t="shared" si="476"/>
        <v xml:space="preserve"> </v>
      </c>
      <c r="BB315" t="str">
        <f t="shared" si="477"/>
        <v xml:space="preserve"> </v>
      </c>
      <c r="BC315" t="str">
        <f t="shared" si="478"/>
        <v xml:space="preserve"> </v>
      </c>
      <c r="BD315" t="str">
        <f t="shared" si="479"/>
        <v xml:space="preserve"> </v>
      </c>
      <c r="BE315" t="str">
        <f t="shared" si="480"/>
        <v xml:space="preserve"> </v>
      </c>
      <c r="BF315" t="str">
        <f t="shared" si="481"/>
        <v xml:space="preserve"> </v>
      </c>
      <c r="BG315" t="str">
        <f t="shared" si="482"/>
        <v xml:space="preserve"> </v>
      </c>
      <c r="BH315" t="str">
        <f t="shared" si="483"/>
        <v xml:space="preserve"> </v>
      </c>
      <c r="BI315" t="str">
        <f t="shared" si="486"/>
        <v xml:space="preserve"> </v>
      </c>
      <c r="BN315" t="str">
        <f>IF(OR(COUNTIF($AV$276:AV315, "LAST")&gt;0, COUNTIF($AV$276:AV315, "FINAL")&gt;0), "", IF($AJ$1&gt;=$K315, IFERROR(BF315-BG315, 0), ""))</f>
        <v/>
      </c>
      <c r="BT315">
        <f t="shared" si="449"/>
        <v>0</v>
      </c>
      <c r="BU315">
        <f t="shared" si="450"/>
        <v>0</v>
      </c>
      <c r="BV315">
        <f>IF(OR(COUNTIF($AV$276:AV315, "LAST")&gt;0, COUNTIF($AV$276:AV315, "FINAL")&gt;0), "", IF($AJ$1&gt;=$K315, AQ315, 0))</f>
        <v>0</v>
      </c>
      <c r="BW315">
        <f t="shared" si="451"/>
        <v>0</v>
      </c>
      <c r="BX315">
        <f t="shared" si="452"/>
        <v>0</v>
      </c>
    </row>
    <row r="316" spans="11:76" x14ac:dyDescent="0.35">
      <c r="K316" s="28">
        <v>541</v>
      </c>
      <c r="M316" s="35">
        <f>AutoScoreboard!O70</f>
        <v>0</v>
      </c>
      <c r="N316" s="35">
        <f>AutoScoreboard!P70</f>
        <v>0</v>
      </c>
      <c r="O316" s="28" t="e">
        <f t="shared" si="484"/>
        <v>#N/A</v>
      </c>
      <c r="P316" s="28" t="e">
        <f t="shared" si="485"/>
        <v>#N/A</v>
      </c>
      <c r="Q316" s="28" t="e">
        <f t="shared" si="453"/>
        <v>#N/A</v>
      </c>
      <c r="R316" s="28" t="e">
        <f t="shared" si="444"/>
        <v>#N/A</v>
      </c>
      <c r="S316" s="28" t="e">
        <f t="shared" si="454"/>
        <v>#N/A</v>
      </c>
      <c r="T316" s="28" t="e">
        <f t="shared" si="455"/>
        <v>#N/A</v>
      </c>
      <c r="U316" s="28" t="e">
        <f t="shared" si="445"/>
        <v>#N/A</v>
      </c>
      <c r="V316" s="28" t="e">
        <f t="shared" si="446"/>
        <v>#N/A</v>
      </c>
      <c r="W316" s="28" t="e">
        <f t="shared" si="447"/>
        <v>#N/A</v>
      </c>
      <c r="X316" s="28" t="e">
        <f t="shared" si="410"/>
        <v>#N/A</v>
      </c>
      <c r="Y316" s="28" t="e">
        <f t="shared" si="437"/>
        <v>#N/A</v>
      </c>
      <c r="Z316" t="e">
        <f>IF(OR(COUNTIF($V$276:V315, "LAST")&gt;0, COUNTIF($V$276:V315, "FINAL")&gt;0), "", IF(Q316=1, IF(U316="SCORE", VLOOKUP(S316, D:E, 2, FALSE), ""), ""))</f>
        <v>#N/A</v>
      </c>
      <c r="AA316" t="e">
        <f>IF(OR(COUNTIF($V$276:V315, "LAST")&gt;0, COUNTIF($V$276:V315, "FINAL")&gt;0), "", IF(Q316=2, IF(U316="SCORE", VLOOKUP(S316, D:F, 3, FALSE), ""), ""))</f>
        <v>#N/A</v>
      </c>
      <c r="AB316" t="e">
        <f>IF(AD316="","", MAX($AB$4:AB315)+1)</f>
        <v>#N/A</v>
      </c>
      <c r="AC316" t="e">
        <f>IF(AE316="","", MAX($AC$4:AC315)+1)</f>
        <v>#N/A</v>
      </c>
      <c r="AD316" t="e">
        <f t="shared" si="456"/>
        <v>#N/A</v>
      </c>
      <c r="AE316" t="e">
        <f t="shared" si="457"/>
        <v>#N/A</v>
      </c>
      <c r="AF316" t="e">
        <f t="shared" si="458"/>
        <v>#N/A</v>
      </c>
      <c r="AG316" t="e">
        <f t="shared" si="459"/>
        <v>#N/A</v>
      </c>
      <c r="AH316">
        <f t="shared" si="460"/>
        <v>0</v>
      </c>
      <c r="AI316">
        <f t="shared" si="448"/>
        <v>810</v>
      </c>
      <c r="AK316" t="str">
        <f t="shared" si="461"/>
        <v xml:space="preserve"> </v>
      </c>
      <c r="AL316" t="str">
        <f t="shared" si="438"/>
        <v xml:space="preserve"> </v>
      </c>
      <c r="AM316" t="str">
        <f t="shared" si="462"/>
        <v xml:space="preserve"> </v>
      </c>
      <c r="AN316" t="str">
        <f t="shared" si="463"/>
        <v xml:space="preserve"> </v>
      </c>
      <c r="AO316" t="str">
        <f t="shared" si="464"/>
        <v xml:space="preserve"> </v>
      </c>
      <c r="AP316" t="str">
        <f t="shared" si="465"/>
        <v xml:space="preserve"> </v>
      </c>
      <c r="AQ316" t="str">
        <f t="shared" si="466"/>
        <v xml:space="preserve"> </v>
      </c>
      <c r="AR316" t="str">
        <f t="shared" si="467"/>
        <v xml:space="preserve"> </v>
      </c>
      <c r="AS316" t="str">
        <f t="shared" si="468"/>
        <v xml:space="preserve"> </v>
      </c>
      <c r="AT316" t="str">
        <f t="shared" si="469"/>
        <v xml:space="preserve"> </v>
      </c>
      <c r="AU316" t="str">
        <f t="shared" si="470"/>
        <v xml:space="preserve"> </v>
      </c>
      <c r="AV316" t="str">
        <f t="shared" si="471"/>
        <v xml:space="preserve"> </v>
      </c>
      <c r="AW316" t="str">
        <f t="shared" si="472"/>
        <v xml:space="preserve"> </v>
      </c>
      <c r="AX316" t="str">
        <f t="shared" si="473"/>
        <v xml:space="preserve"> </v>
      </c>
      <c r="AY316" t="str">
        <f t="shared" si="474"/>
        <v xml:space="preserve"> </v>
      </c>
      <c r="AZ316" t="str">
        <f t="shared" si="475"/>
        <v xml:space="preserve"> </v>
      </c>
      <c r="BA316" t="str">
        <f t="shared" si="476"/>
        <v xml:space="preserve"> </v>
      </c>
      <c r="BB316" t="str">
        <f t="shared" si="477"/>
        <v xml:space="preserve"> </v>
      </c>
      <c r="BC316" t="str">
        <f t="shared" si="478"/>
        <v xml:space="preserve"> </v>
      </c>
      <c r="BD316" t="str">
        <f t="shared" si="479"/>
        <v xml:space="preserve"> </v>
      </c>
      <c r="BE316" t="str">
        <f t="shared" si="480"/>
        <v xml:space="preserve"> </v>
      </c>
      <c r="BF316" t="str">
        <f t="shared" si="481"/>
        <v xml:space="preserve"> </v>
      </c>
      <c r="BG316" t="str">
        <f t="shared" si="482"/>
        <v xml:space="preserve"> </v>
      </c>
      <c r="BH316" t="str">
        <f t="shared" si="483"/>
        <v xml:space="preserve"> </v>
      </c>
      <c r="BI316" t="str">
        <f t="shared" si="486"/>
        <v xml:space="preserve"> </v>
      </c>
      <c r="BN316" t="str">
        <f>IF(OR(COUNTIF($AV$276:AV316, "LAST")&gt;0, COUNTIF($AV$276:AV316, "FINAL")&gt;0), "", IF($AJ$1&gt;=$K316, IFERROR(BF316-BG316, 0), ""))</f>
        <v/>
      </c>
      <c r="BT316">
        <f t="shared" si="449"/>
        <v>0</v>
      </c>
      <c r="BU316">
        <f t="shared" si="450"/>
        <v>0</v>
      </c>
      <c r="BV316">
        <f>IF(OR(COUNTIF($AV$276:AV316, "LAST")&gt;0, COUNTIF($AV$276:AV316, "FINAL")&gt;0), "", IF($AJ$1&gt;=$K316, AQ316, 0))</f>
        <v>0</v>
      </c>
      <c r="BW316">
        <f t="shared" si="451"/>
        <v>0</v>
      </c>
      <c r="BX316">
        <f t="shared" si="452"/>
        <v>0</v>
      </c>
    </row>
    <row r="317" spans="11:76" x14ac:dyDescent="0.35">
      <c r="K317" s="28">
        <v>542</v>
      </c>
      <c r="M317" s="35">
        <f>AutoScoreboard!O71</f>
        <v>0</v>
      </c>
      <c r="N317" s="35">
        <f>AutoScoreboard!P71</f>
        <v>0</v>
      </c>
      <c r="O317" s="28" t="e">
        <f t="shared" si="484"/>
        <v>#N/A</v>
      </c>
      <c r="P317" s="28" t="e">
        <f t="shared" si="485"/>
        <v>#N/A</v>
      </c>
      <c r="Q317" s="28" t="e">
        <f t="shared" si="453"/>
        <v>#N/A</v>
      </c>
      <c r="R317" s="28" t="e">
        <f t="shared" si="444"/>
        <v>#N/A</v>
      </c>
      <c r="S317" s="28" t="e">
        <f t="shared" si="454"/>
        <v>#N/A</v>
      </c>
      <c r="T317" s="28" t="e">
        <f t="shared" si="455"/>
        <v>#N/A</v>
      </c>
      <c r="U317" s="28" t="e">
        <f t="shared" si="445"/>
        <v>#N/A</v>
      </c>
      <c r="V317" s="28" t="e">
        <f t="shared" si="446"/>
        <v>#N/A</v>
      </c>
      <c r="W317" s="28" t="e">
        <f t="shared" si="447"/>
        <v>#N/A</v>
      </c>
      <c r="X317" s="28" t="e">
        <f t="shared" si="410"/>
        <v>#N/A</v>
      </c>
      <c r="Y317" s="28" t="e">
        <f t="shared" si="437"/>
        <v>#N/A</v>
      </c>
      <c r="Z317" t="e">
        <f>IF(OR(COUNTIF($V$276:V316, "LAST")&gt;0, COUNTIF($V$276:V316, "FINAL")&gt;0), "", IF(Q317=1, IF(U317="SCORE", VLOOKUP(S317, D:E, 2, FALSE), ""), ""))</f>
        <v>#N/A</v>
      </c>
      <c r="AA317" t="e">
        <f>IF(OR(COUNTIF($V$276:V316, "LAST")&gt;0, COUNTIF($V$276:V316, "FINAL")&gt;0), "", IF(Q317=2, IF(U317="SCORE", VLOOKUP(S317, D:F, 3, FALSE), ""), ""))</f>
        <v>#N/A</v>
      </c>
      <c r="AB317" t="e">
        <f>IF(AD317="","", MAX($AB$4:AB316)+1)</f>
        <v>#N/A</v>
      </c>
      <c r="AC317" t="e">
        <f>IF(AE317="","", MAX($AC$4:AC316)+1)</f>
        <v>#N/A</v>
      </c>
      <c r="AD317" t="e">
        <f t="shared" si="456"/>
        <v>#N/A</v>
      </c>
      <c r="AE317" t="e">
        <f t="shared" si="457"/>
        <v>#N/A</v>
      </c>
      <c r="AF317" t="e">
        <f t="shared" si="458"/>
        <v>#N/A</v>
      </c>
      <c r="AG317" t="e">
        <f t="shared" si="459"/>
        <v>#N/A</v>
      </c>
      <c r="AH317">
        <f t="shared" si="460"/>
        <v>0</v>
      </c>
      <c r="AI317">
        <f t="shared" si="448"/>
        <v>810</v>
      </c>
      <c r="AK317" t="str">
        <f t="shared" si="461"/>
        <v xml:space="preserve"> </v>
      </c>
      <c r="AL317" t="str">
        <f t="shared" si="438"/>
        <v xml:space="preserve"> </v>
      </c>
      <c r="AM317" t="str">
        <f t="shared" si="462"/>
        <v xml:space="preserve"> </v>
      </c>
      <c r="AN317" t="str">
        <f t="shared" si="463"/>
        <v xml:space="preserve"> </v>
      </c>
      <c r="AO317" t="str">
        <f t="shared" si="464"/>
        <v xml:space="preserve"> </v>
      </c>
      <c r="AP317" t="str">
        <f t="shared" si="465"/>
        <v xml:space="preserve"> </v>
      </c>
      <c r="AQ317" t="str">
        <f t="shared" si="466"/>
        <v xml:space="preserve"> </v>
      </c>
      <c r="AR317" t="str">
        <f t="shared" si="467"/>
        <v xml:space="preserve"> </v>
      </c>
      <c r="AS317" t="str">
        <f t="shared" si="468"/>
        <v xml:space="preserve"> </v>
      </c>
      <c r="AT317" t="str">
        <f t="shared" si="469"/>
        <v xml:space="preserve"> </v>
      </c>
      <c r="AU317" t="str">
        <f t="shared" si="470"/>
        <v xml:space="preserve"> </v>
      </c>
      <c r="AV317" t="str">
        <f t="shared" si="471"/>
        <v xml:space="preserve"> </v>
      </c>
      <c r="AW317" t="str">
        <f t="shared" si="472"/>
        <v xml:space="preserve"> </v>
      </c>
      <c r="AX317" t="str">
        <f t="shared" si="473"/>
        <v xml:space="preserve"> </v>
      </c>
      <c r="AY317" t="str">
        <f t="shared" si="474"/>
        <v xml:space="preserve"> </v>
      </c>
      <c r="AZ317" t="str">
        <f t="shared" si="475"/>
        <v xml:space="preserve"> </v>
      </c>
      <c r="BA317" t="str">
        <f t="shared" si="476"/>
        <v xml:space="preserve"> </v>
      </c>
      <c r="BB317" t="str">
        <f t="shared" si="477"/>
        <v xml:space="preserve"> </v>
      </c>
      <c r="BC317" t="str">
        <f t="shared" si="478"/>
        <v xml:space="preserve"> </v>
      </c>
      <c r="BD317" t="str">
        <f t="shared" si="479"/>
        <v xml:space="preserve"> </v>
      </c>
      <c r="BE317" t="str">
        <f t="shared" si="480"/>
        <v xml:space="preserve"> </v>
      </c>
      <c r="BF317" t="str">
        <f t="shared" si="481"/>
        <v xml:space="preserve"> </v>
      </c>
      <c r="BG317" t="str">
        <f t="shared" si="482"/>
        <v xml:space="preserve"> </v>
      </c>
      <c r="BH317" t="str">
        <f t="shared" si="483"/>
        <v xml:space="preserve"> </v>
      </c>
      <c r="BI317" t="str">
        <f t="shared" si="486"/>
        <v xml:space="preserve"> </v>
      </c>
      <c r="BN317" t="str">
        <f>IF(OR(COUNTIF($AV$276:AV317, "LAST")&gt;0, COUNTIF($AV$276:AV317, "FINAL")&gt;0), "", IF($AJ$1&gt;=$K317, IFERROR(BF317-BG317, 0), ""))</f>
        <v/>
      </c>
      <c r="BT317">
        <f t="shared" si="449"/>
        <v>0</v>
      </c>
      <c r="BU317">
        <f t="shared" si="450"/>
        <v>0</v>
      </c>
      <c r="BV317">
        <f>IF(OR(COUNTIF($AV$276:AV317, "LAST")&gt;0, COUNTIF($AV$276:AV317, "FINAL")&gt;0), "", IF($AJ$1&gt;=$K317, AQ317, 0))</f>
        <v>0</v>
      </c>
      <c r="BW317">
        <f t="shared" si="451"/>
        <v>0</v>
      </c>
      <c r="BX317">
        <f t="shared" si="452"/>
        <v>0</v>
      </c>
    </row>
    <row r="318" spans="11:76" x14ac:dyDescent="0.35">
      <c r="K318" s="28">
        <v>543</v>
      </c>
      <c r="M318" s="35">
        <f>AutoScoreboard!O72</f>
        <v>0</v>
      </c>
      <c r="N318" s="35">
        <f>AutoScoreboard!P72</f>
        <v>0</v>
      </c>
      <c r="O318" s="28" t="e">
        <f t="shared" si="484"/>
        <v>#N/A</v>
      </c>
      <c r="P318" s="28" t="e">
        <f t="shared" si="485"/>
        <v>#N/A</v>
      </c>
      <c r="Q318" s="28" t="e">
        <f t="shared" si="453"/>
        <v>#N/A</v>
      </c>
      <c r="R318" s="28" t="e">
        <f t="shared" si="444"/>
        <v>#N/A</v>
      </c>
      <c r="S318" s="28" t="e">
        <f t="shared" si="454"/>
        <v>#N/A</v>
      </c>
      <c r="T318" s="28" t="e">
        <f t="shared" si="455"/>
        <v>#N/A</v>
      </c>
      <c r="U318" s="28" t="e">
        <f t="shared" si="445"/>
        <v>#N/A</v>
      </c>
      <c r="V318" s="28" t="e">
        <f t="shared" si="446"/>
        <v>#N/A</v>
      </c>
      <c r="W318" s="28" t="e">
        <f t="shared" si="447"/>
        <v>#N/A</v>
      </c>
      <c r="X318" s="28" t="e">
        <f t="shared" si="410"/>
        <v>#N/A</v>
      </c>
      <c r="Y318" s="28" t="e">
        <f t="shared" si="437"/>
        <v>#N/A</v>
      </c>
      <c r="Z318" t="e">
        <f>IF(OR(COUNTIF($V$276:V317, "LAST")&gt;0, COUNTIF($V$276:V317, "FINAL")&gt;0), "", IF(Q318=1, IF(U318="SCORE", VLOOKUP(S318, D:E, 2, FALSE), ""), ""))</f>
        <v>#N/A</v>
      </c>
      <c r="AA318" t="e">
        <f>IF(OR(COUNTIF($V$276:V317, "LAST")&gt;0, COUNTIF($V$276:V317, "FINAL")&gt;0), "", IF(Q318=2, IF(U318="SCORE", VLOOKUP(S318, D:F, 3, FALSE), ""), ""))</f>
        <v>#N/A</v>
      </c>
      <c r="AB318" t="e">
        <f>IF(AD318="","", MAX($AB$4:AB317)+1)</f>
        <v>#N/A</v>
      </c>
      <c r="AC318" t="e">
        <f>IF(AE318="","", MAX($AC$4:AC317)+1)</f>
        <v>#N/A</v>
      </c>
      <c r="AD318" t="e">
        <f t="shared" si="456"/>
        <v>#N/A</v>
      </c>
      <c r="AE318" t="e">
        <f t="shared" si="457"/>
        <v>#N/A</v>
      </c>
      <c r="AF318" t="e">
        <f t="shared" si="458"/>
        <v>#N/A</v>
      </c>
      <c r="AG318" t="e">
        <f t="shared" si="459"/>
        <v>#N/A</v>
      </c>
      <c r="AH318">
        <f t="shared" si="460"/>
        <v>0</v>
      </c>
      <c r="AI318">
        <f t="shared" si="448"/>
        <v>810</v>
      </c>
      <c r="AK318" t="str">
        <f t="shared" si="461"/>
        <v xml:space="preserve"> </v>
      </c>
      <c r="AL318" t="str">
        <f t="shared" si="438"/>
        <v xml:space="preserve"> </v>
      </c>
      <c r="AM318" t="str">
        <f t="shared" si="462"/>
        <v xml:space="preserve"> </v>
      </c>
      <c r="AN318" t="str">
        <f t="shared" si="463"/>
        <v xml:space="preserve"> </v>
      </c>
      <c r="AO318" t="str">
        <f t="shared" si="464"/>
        <v xml:space="preserve"> </v>
      </c>
      <c r="AP318" t="str">
        <f t="shared" si="465"/>
        <v xml:space="preserve"> </v>
      </c>
      <c r="AQ318" t="str">
        <f t="shared" si="466"/>
        <v xml:space="preserve"> </v>
      </c>
      <c r="AR318" t="str">
        <f t="shared" si="467"/>
        <v xml:space="preserve"> </v>
      </c>
      <c r="AS318" t="str">
        <f t="shared" si="468"/>
        <v xml:space="preserve"> </v>
      </c>
      <c r="AT318" t="str">
        <f t="shared" si="469"/>
        <v xml:space="preserve"> </v>
      </c>
      <c r="AU318" t="str">
        <f t="shared" si="470"/>
        <v xml:space="preserve"> </v>
      </c>
      <c r="AV318" t="str">
        <f t="shared" si="471"/>
        <v xml:space="preserve"> </v>
      </c>
      <c r="AW318" t="str">
        <f t="shared" si="472"/>
        <v xml:space="preserve"> </v>
      </c>
      <c r="AX318" t="str">
        <f t="shared" si="473"/>
        <v xml:space="preserve"> </v>
      </c>
      <c r="AY318" t="str">
        <f t="shared" si="474"/>
        <v xml:space="preserve"> </v>
      </c>
      <c r="AZ318" t="str">
        <f t="shared" si="475"/>
        <v xml:space="preserve"> </v>
      </c>
      <c r="BA318" t="str">
        <f t="shared" si="476"/>
        <v xml:space="preserve"> </v>
      </c>
      <c r="BB318" t="str">
        <f t="shared" si="477"/>
        <v xml:space="preserve"> </v>
      </c>
      <c r="BC318" t="str">
        <f t="shared" si="478"/>
        <v xml:space="preserve"> </v>
      </c>
      <c r="BD318" t="str">
        <f t="shared" si="479"/>
        <v xml:space="preserve"> </v>
      </c>
      <c r="BE318" t="str">
        <f t="shared" si="480"/>
        <v xml:space="preserve"> </v>
      </c>
      <c r="BF318" t="str">
        <f t="shared" si="481"/>
        <v xml:space="preserve"> </v>
      </c>
      <c r="BG318" t="str">
        <f t="shared" si="482"/>
        <v xml:space="preserve"> </v>
      </c>
      <c r="BH318" t="str">
        <f t="shared" si="483"/>
        <v xml:space="preserve"> </v>
      </c>
      <c r="BI318" t="str">
        <f t="shared" si="486"/>
        <v xml:space="preserve"> </v>
      </c>
      <c r="BN318" t="str">
        <f>IF(OR(COUNTIF($AV$276:AV318, "LAST")&gt;0, COUNTIF($AV$276:AV318, "FINAL")&gt;0), "", IF($AJ$1&gt;=$K318, IFERROR(BF318-BG318, 0), ""))</f>
        <v/>
      </c>
      <c r="BT318">
        <f t="shared" si="449"/>
        <v>0</v>
      </c>
      <c r="BU318">
        <f t="shared" si="450"/>
        <v>0</v>
      </c>
      <c r="BV318">
        <f>IF(OR(COUNTIF($AV$276:AV318, "LAST")&gt;0, COUNTIF($AV$276:AV318, "FINAL")&gt;0), "", IF($AJ$1&gt;=$K318, AQ318, 0))</f>
        <v>0</v>
      </c>
      <c r="BW318">
        <f t="shared" si="451"/>
        <v>0</v>
      </c>
      <c r="BX318">
        <f t="shared" si="452"/>
        <v>0</v>
      </c>
    </row>
    <row r="319" spans="11:76" x14ac:dyDescent="0.35">
      <c r="K319" s="28">
        <v>544</v>
      </c>
      <c r="M319" s="35">
        <f>AutoScoreboard!O73</f>
        <v>0</v>
      </c>
      <c r="N319" s="35">
        <f>AutoScoreboard!P73</f>
        <v>0</v>
      </c>
      <c r="O319" s="28" t="e">
        <f t="shared" si="484"/>
        <v>#N/A</v>
      </c>
      <c r="P319" s="28" t="e">
        <f t="shared" si="485"/>
        <v>#N/A</v>
      </c>
      <c r="Q319" s="28" t="e">
        <f t="shared" si="453"/>
        <v>#N/A</v>
      </c>
      <c r="R319" s="28" t="e">
        <f t="shared" si="444"/>
        <v>#N/A</v>
      </c>
      <c r="S319" s="28" t="e">
        <f t="shared" si="454"/>
        <v>#N/A</v>
      </c>
      <c r="T319" s="28" t="e">
        <f t="shared" si="455"/>
        <v>#N/A</v>
      </c>
      <c r="U319" s="28" t="e">
        <f t="shared" si="445"/>
        <v>#N/A</v>
      </c>
      <c r="V319" s="28" t="e">
        <f t="shared" si="446"/>
        <v>#N/A</v>
      </c>
      <c r="W319" s="28" t="e">
        <f t="shared" si="447"/>
        <v>#N/A</v>
      </c>
      <c r="X319" s="28" t="e">
        <f t="shared" si="410"/>
        <v>#N/A</v>
      </c>
      <c r="Y319" s="28" t="e">
        <f t="shared" si="437"/>
        <v>#N/A</v>
      </c>
      <c r="Z319" t="e">
        <f>IF(OR(COUNTIF($V$276:V318, "LAST")&gt;0, COUNTIF($V$276:V318, "FINAL")&gt;0), "", IF(Q319=1, IF(U319="SCORE", VLOOKUP(S319, D:E, 2, FALSE), ""), ""))</f>
        <v>#N/A</v>
      </c>
      <c r="AA319" t="e">
        <f>IF(OR(COUNTIF($V$276:V318, "LAST")&gt;0, COUNTIF($V$276:V318, "FINAL")&gt;0), "", IF(Q319=2, IF(U319="SCORE", VLOOKUP(S319, D:F, 3, FALSE), ""), ""))</f>
        <v>#N/A</v>
      </c>
      <c r="AB319" t="e">
        <f>IF(AD319="","", MAX($AB$4:AB318)+1)</f>
        <v>#N/A</v>
      </c>
      <c r="AC319" t="e">
        <f>IF(AE319="","", MAX($AC$4:AC318)+1)</f>
        <v>#N/A</v>
      </c>
      <c r="AD319" t="e">
        <f t="shared" si="456"/>
        <v>#N/A</v>
      </c>
      <c r="AE319" t="e">
        <f t="shared" si="457"/>
        <v>#N/A</v>
      </c>
      <c r="AF319" t="e">
        <f t="shared" si="458"/>
        <v>#N/A</v>
      </c>
      <c r="AG319" t="e">
        <f t="shared" si="459"/>
        <v>#N/A</v>
      </c>
      <c r="AH319">
        <f t="shared" si="460"/>
        <v>0</v>
      </c>
      <c r="AI319">
        <f t="shared" si="448"/>
        <v>810</v>
      </c>
      <c r="AK319" t="str">
        <f t="shared" si="461"/>
        <v xml:space="preserve"> </v>
      </c>
      <c r="AL319" t="str">
        <f t="shared" si="438"/>
        <v xml:space="preserve"> </v>
      </c>
      <c r="AM319" t="str">
        <f t="shared" si="462"/>
        <v xml:space="preserve"> </v>
      </c>
      <c r="AN319" t="str">
        <f t="shared" si="463"/>
        <v xml:space="preserve"> </v>
      </c>
      <c r="AO319" t="str">
        <f t="shared" si="464"/>
        <v xml:space="preserve"> </v>
      </c>
      <c r="AP319" t="str">
        <f t="shared" si="465"/>
        <v xml:space="preserve"> </v>
      </c>
      <c r="AQ319" t="str">
        <f t="shared" si="466"/>
        <v xml:space="preserve"> </v>
      </c>
      <c r="AR319" t="str">
        <f t="shared" si="467"/>
        <v xml:space="preserve"> </v>
      </c>
      <c r="AS319" t="str">
        <f t="shared" si="468"/>
        <v xml:space="preserve"> </v>
      </c>
      <c r="AT319" t="str">
        <f t="shared" si="469"/>
        <v xml:space="preserve"> </v>
      </c>
      <c r="AU319" t="str">
        <f t="shared" si="470"/>
        <v xml:space="preserve"> </v>
      </c>
      <c r="AV319" t="str">
        <f t="shared" si="471"/>
        <v xml:space="preserve"> </v>
      </c>
      <c r="AW319" t="str">
        <f t="shared" si="472"/>
        <v xml:space="preserve"> </v>
      </c>
      <c r="AX319" t="str">
        <f t="shared" si="473"/>
        <v xml:space="preserve"> </v>
      </c>
      <c r="AY319" t="str">
        <f t="shared" si="474"/>
        <v xml:space="preserve"> </v>
      </c>
      <c r="AZ319" t="str">
        <f t="shared" si="475"/>
        <v xml:space="preserve"> </v>
      </c>
      <c r="BA319" t="str">
        <f t="shared" si="476"/>
        <v xml:space="preserve"> </v>
      </c>
      <c r="BB319" t="str">
        <f t="shared" si="477"/>
        <v xml:space="preserve"> </v>
      </c>
      <c r="BC319" t="str">
        <f t="shared" si="478"/>
        <v xml:space="preserve"> </v>
      </c>
      <c r="BD319" t="str">
        <f t="shared" si="479"/>
        <v xml:space="preserve"> </v>
      </c>
      <c r="BE319" t="str">
        <f t="shared" si="480"/>
        <v xml:space="preserve"> </v>
      </c>
      <c r="BF319" t="str">
        <f t="shared" si="481"/>
        <v xml:space="preserve"> </v>
      </c>
      <c r="BG319" t="str">
        <f t="shared" si="482"/>
        <v xml:space="preserve"> </v>
      </c>
      <c r="BH319" t="str">
        <f t="shared" si="483"/>
        <v xml:space="preserve"> </v>
      </c>
      <c r="BI319" t="str">
        <f t="shared" si="486"/>
        <v xml:space="preserve"> </v>
      </c>
      <c r="BN319" t="str">
        <f>IF(OR(COUNTIF($AV$276:AV319, "LAST")&gt;0, COUNTIF($AV$276:AV319, "FINAL")&gt;0), "", IF($AJ$1&gt;=$K319, IFERROR(BF319-BG319, 0), ""))</f>
        <v/>
      </c>
      <c r="BT319">
        <f t="shared" si="449"/>
        <v>0</v>
      </c>
      <c r="BU319">
        <f t="shared" si="450"/>
        <v>0</v>
      </c>
      <c r="BV319">
        <f>IF(OR(COUNTIF($AV$276:AV319, "LAST")&gt;0, COUNTIF($AV$276:AV319, "FINAL")&gt;0), "", IF($AJ$1&gt;=$K319, AQ319, 0))</f>
        <v>0</v>
      </c>
      <c r="BW319">
        <f t="shared" si="451"/>
        <v>0</v>
      </c>
      <c r="BX319">
        <f t="shared" si="452"/>
        <v>0</v>
      </c>
    </row>
    <row r="320" spans="11:76" x14ac:dyDescent="0.35">
      <c r="K320" s="28">
        <v>545</v>
      </c>
      <c r="M320" s="35">
        <f>AutoScoreboard!O74</f>
        <v>0</v>
      </c>
      <c r="N320" s="35">
        <f>AutoScoreboard!P74</f>
        <v>0</v>
      </c>
      <c r="O320" s="28" t="e">
        <f t="shared" si="484"/>
        <v>#N/A</v>
      </c>
      <c r="P320" s="28" t="e">
        <f t="shared" si="485"/>
        <v>#N/A</v>
      </c>
      <c r="Q320" s="28" t="e">
        <f t="shared" si="453"/>
        <v>#N/A</v>
      </c>
      <c r="R320" s="28" t="e">
        <f t="shared" si="444"/>
        <v>#N/A</v>
      </c>
      <c r="S320" s="28" t="e">
        <f t="shared" si="454"/>
        <v>#N/A</v>
      </c>
      <c r="T320" s="28" t="e">
        <f t="shared" si="455"/>
        <v>#N/A</v>
      </c>
      <c r="U320" s="28" t="e">
        <f t="shared" si="445"/>
        <v>#N/A</v>
      </c>
      <c r="V320" s="28" t="e">
        <f t="shared" si="446"/>
        <v>#N/A</v>
      </c>
      <c r="W320" s="28" t="e">
        <f t="shared" si="447"/>
        <v>#N/A</v>
      </c>
      <c r="X320" s="28" t="e">
        <f>ROUNDDOWN(W320/10, 0)+(IF(AND(COUNTIF(U317:U320, "SCORE")&gt;1, (ROUNDDOWN(W320/10, 0)+IF((ROUNDDOWN(W320/10,0)=(W320/10)), 0, 1))=X318), IF((ROUNDDOWN(W320/10,0)=(W320/10)), 1, 2), IF((ROUNDDOWN(W320/10,0)=(W320/10)), 0, 1)))</f>
        <v>#N/A</v>
      </c>
      <c r="Y320" s="28" t="e">
        <f t="shared" si="437"/>
        <v>#N/A</v>
      </c>
      <c r="Z320" t="e">
        <f>IF(OR(COUNTIF($V$276:V319, "LAST")&gt;0, COUNTIF($V$276:V319, "FINAL")&gt;0), "", IF(Q320=1, IF(U320="SCORE", VLOOKUP(S320, D:E, 2, FALSE), ""), ""))</f>
        <v>#N/A</v>
      </c>
      <c r="AA320" t="e">
        <f>IF(OR(COUNTIF($V$276:V319, "LAST")&gt;0, COUNTIF($V$276:V319, "FINAL")&gt;0), "", IF(Q320=2, IF(U320="SCORE", VLOOKUP(S320, D:F, 3, FALSE), ""), ""))</f>
        <v>#N/A</v>
      </c>
      <c r="AB320" t="e">
        <f>IF(AD320="","", MAX($AB$4:AB319)+1)</f>
        <v>#N/A</v>
      </c>
      <c r="AC320" t="e">
        <f>IF(AE320="","", MAX($AC$4:AC319)+1)</f>
        <v>#N/A</v>
      </c>
      <c r="AD320" t="e">
        <f t="shared" si="456"/>
        <v>#N/A</v>
      </c>
      <c r="AE320" t="e">
        <f t="shared" si="457"/>
        <v>#N/A</v>
      </c>
      <c r="AF320" t="e">
        <f t="shared" si="458"/>
        <v>#N/A</v>
      </c>
      <c r="AG320" t="e">
        <f t="shared" si="459"/>
        <v>#N/A</v>
      </c>
      <c r="AH320">
        <f t="shared" si="460"/>
        <v>0</v>
      </c>
      <c r="AI320">
        <f t="shared" si="448"/>
        <v>810</v>
      </c>
      <c r="AK320" t="str">
        <f t="shared" si="461"/>
        <v xml:space="preserve"> </v>
      </c>
      <c r="AL320" t="str">
        <f t="shared" si="438"/>
        <v xml:space="preserve"> </v>
      </c>
      <c r="AM320" t="str">
        <f t="shared" si="462"/>
        <v xml:space="preserve"> </v>
      </c>
      <c r="AN320" t="str">
        <f t="shared" si="463"/>
        <v xml:space="preserve"> </v>
      </c>
      <c r="AO320" t="str">
        <f t="shared" si="464"/>
        <v xml:space="preserve"> </v>
      </c>
      <c r="AP320" t="str">
        <f t="shared" si="465"/>
        <v xml:space="preserve"> </v>
      </c>
      <c r="AQ320" t="str">
        <f t="shared" si="466"/>
        <v xml:space="preserve"> </v>
      </c>
      <c r="AR320" t="str">
        <f t="shared" si="467"/>
        <v xml:space="preserve"> </v>
      </c>
      <c r="AS320" t="str">
        <f t="shared" si="468"/>
        <v xml:space="preserve"> </v>
      </c>
      <c r="AT320" t="str">
        <f t="shared" si="469"/>
        <v xml:space="preserve"> </v>
      </c>
      <c r="AU320" t="str">
        <f t="shared" si="470"/>
        <v xml:space="preserve"> </v>
      </c>
      <c r="AV320" t="str">
        <f t="shared" si="471"/>
        <v xml:space="preserve"> </v>
      </c>
      <c r="AW320" t="str">
        <f t="shared" si="472"/>
        <v xml:space="preserve"> </v>
      </c>
      <c r="AX320" t="str">
        <f t="shared" si="473"/>
        <v xml:space="preserve"> </v>
      </c>
      <c r="AY320" t="str">
        <f t="shared" si="474"/>
        <v xml:space="preserve"> </v>
      </c>
      <c r="AZ320" t="str">
        <f t="shared" si="475"/>
        <v xml:space="preserve"> </v>
      </c>
      <c r="BA320" t="str">
        <f t="shared" si="476"/>
        <v xml:space="preserve"> </v>
      </c>
      <c r="BB320" t="str">
        <f t="shared" si="477"/>
        <v xml:space="preserve"> </v>
      </c>
      <c r="BC320" t="str">
        <f t="shared" si="478"/>
        <v xml:space="preserve"> </v>
      </c>
      <c r="BD320" t="str">
        <f t="shared" si="479"/>
        <v xml:space="preserve"> </v>
      </c>
      <c r="BE320" t="str">
        <f t="shared" si="480"/>
        <v xml:space="preserve"> </v>
      </c>
      <c r="BF320" t="str">
        <f t="shared" si="481"/>
        <v xml:space="preserve"> </v>
      </c>
      <c r="BG320" t="str">
        <f t="shared" si="482"/>
        <v xml:space="preserve"> </v>
      </c>
      <c r="BH320" t="str">
        <f t="shared" si="483"/>
        <v xml:space="preserve"> </v>
      </c>
      <c r="BI320" t="str">
        <f t="shared" si="486"/>
        <v xml:space="preserve"> </v>
      </c>
      <c r="BN320" t="str">
        <f>IF(OR(COUNTIF($AV$276:AV320, "LAST")&gt;0, COUNTIF($AV$276:AV320, "FINAL")&gt;0), "", IF($AJ$1&gt;=$K320, IFERROR(BF320-BG320, 0), ""))</f>
        <v/>
      </c>
      <c r="BT320">
        <f t="shared" si="449"/>
        <v>0</v>
      </c>
      <c r="BU320">
        <f t="shared" si="450"/>
        <v>0</v>
      </c>
      <c r="BV320">
        <f>IF(OR(COUNTIF($AV$276:AV320, "LAST")&gt;0, COUNTIF($AV$276:AV320, "FINAL")&gt;0), "", IF($AJ$1&gt;=$K320, AQ320, 0))</f>
        <v>0</v>
      </c>
      <c r="BW320">
        <f t="shared" si="451"/>
        <v>0</v>
      </c>
      <c r="BX320">
        <f t="shared" si="452"/>
        <v>0</v>
      </c>
    </row>
    <row r="321" spans="10:76" x14ac:dyDescent="0.35">
      <c r="K321" s="28">
        <v>546</v>
      </c>
      <c r="M321" s="35">
        <f>AutoScoreboard!O75</f>
        <v>0</v>
      </c>
      <c r="N321" s="35">
        <f>AutoScoreboard!P75</f>
        <v>0</v>
      </c>
      <c r="O321" s="28" t="e">
        <f t="shared" si="484"/>
        <v>#N/A</v>
      </c>
      <c r="P321" s="28" t="e">
        <f t="shared" si="485"/>
        <v>#N/A</v>
      </c>
      <c r="Q321" s="28" t="e">
        <f t="shared" si="453"/>
        <v>#N/A</v>
      </c>
      <c r="R321" s="28" t="e">
        <f t="shared" si="444"/>
        <v>#N/A</v>
      </c>
      <c r="S321" s="28" t="e">
        <f t="shared" si="454"/>
        <v>#N/A</v>
      </c>
      <c r="T321" s="28" t="e">
        <f t="shared" si="455"/>
        <v>#N/A</v>
      </c>
      <c r="U321" s="28" t="e">
        <f t="shared" si="445"/>
        <v>#N/A</v>
      </c>
      <c r="V321" s="28" t="e">
        <f t="shared" si="446"/>
        <v>#N/A</v>
      </c>
      <c r="W321" s="28" t="e">
        <f t="shared" si="447"/>
        <v>#N/A</v>
      </c>
      <c r="X321" s="28" t="e">
        <f t="shared" ref="X321:X327" si="487">ROUNDDOWN(W321/10, 0)+(IF(AND(COUNTIF(U318:U321, "SCORE")&gt;1, (ROUNDDOWN(W321/10, 0)+IF((ROUNDDOWN(W321/10,0)=(W321/10)), 0, 1))=X319), IF((ROUNDDOWN(W321/10,0)=(W321/10)), 1, 2), IF((ROUNDDOWN(W321/10,0)=(W321/10)), 0, 1)))</f>
        <v>#N/A</v>
      </c>
      <c r="Y321" s="28" t="e">
        <f t="shared" si="437"/>
        <v>#N/A</v>
      </c>
      <c r="Z321" t="e">
        <f>IF(OR(COUNTIF($V$276:V320, "LAST")&gt;0, COUNTIF($V$276:V320, "FINAL")&gt;0), "", IF(Q321=1, IF(U321="SCORE", VLOOKUP(S321, D:E, 2, FALSE), ""), ""))</f>
        <v>#N/A</v>
      </c>
      <c r="AA321" t="e">
        <f>IF(OR(COUNTIF($V$276:V320, "LAST")&gt;0, COUNTIF($V$276:V320, "FINAL")&gt;0), "", IF(Q321=2, IF(U321="SCORE", VLOOKUP(S321, D:F, 3, FALSE), ""), ""))</f>
        <v>#N/A</v>
      </c>
      <c r="AB321" t="e">
        <f>IF(AD321="","", MAX($AB$4:AB320)+1)</f>
        <v>#N/A</v>
      </c>
      <c r="AC321" t="e">
        <f>IF(AE321="","", MAX($AC$4:AC320)+1)</f>
        <v>#N/A</v>
      </c>
      <c r="AD321" t="e">
        <f t="shared" si="456"/>
        <v>#N/A</v>
      </c>
      <c r="AE321" t="e">
        <f t="shared" si="457"/>
        <v>#N/A</v>
      </c>
      <c r="AF321" t="e">
        <f t="shared" si="458"/>
        <v>#N/A</v>
      </c>
      <c r="AG321" t="e">
        <f t="shared" si="459"/>
        <v>#N/A</v>
      </c>
      <c r="AH321">
        <f t="shared" si="460"/>
        <v>0</v>
      </c>
      <c r="AI321">
        <f t="shared" si="448"/>
        <v>810</v>
      </c>
      <c r="AK321" t="str">
        <f t="shared" si="461"/>
        <v xml:space="preserve"> </v>
      </c>
      <c r="AL321" t="str">
        <f t="shared" si="438"/>
        <v xml:space="preserve"> </v>
      </c>
      <c r="AM321" t="str">
        <f t="shared" si="462"/>
        <v xml:space="preserve"> </v>
      </c>
      <c r="AN321" t="str">
        <f t="shared" si="463"/>
        <v xml:space="preserve"> </v>
      </c>
      <c r="AO321" t="str">
        <f t="shared" si="464"/>
        <v xml:space="preserve"> </v>
      </c>
      <c r="AP321" t="str">
        <f t="shared" si="465"/>
        <v xml:space="preserve"> </v>
      </c>
      <c r="AQ321" t="str">
        <f t="shared" si="466"/>
        <v xml:space="preserve"> </v>
      </c>
      <c r="AR321" t="str">
        <f t="shared" si="467"/>
        <v xml:space="preserve"> </v>
      </c>
      <c r="AS321" t="str">
        <f t="shared" si="468"/>
        <v xml:space="preserve"> </v>
      </c>
      <c r="AT321" t="str">
        <f t="shared" si="469"/>
        <v xml:space="preserve"> </v>
      </c>
      <c r="AU321" t="str">
        <f t="shared" si="470"/>
        <v xml:space="preserve"> </v>
      </c>
      <c r="AV321" t="str">
        <f t="shared" si="471"/>
        <v xml:space="preserve"> </v>
      </c>
      <c r="AW321" t="str">
        <f t="shared" si="472"/>
        <v xml:space="preserve"> </v>
      </c>
      <c r="AX321" t="str">
        <f t="shared" si="473"/>
        <v xml:space="preserve"> </v>
      </c>
      <c r="AY321" t="str">
        <f t="shared" si="474"/>
        <v xml:space="preserve"> </v>
      </c>
      <c r="AZ321" t="str">
        <f t="shared" si="475"/>
        <v xml:space="preserve"> </v>
      </c>
      <c r="BA321" t="str">
        <f t="shared" si="476"/>
        <v xml:space="preserve"> </v>
      </c>
      <c r="BB321" t="str">
        <f t="shared" si="477"/>
        <v xml:space="preserve"> </v>
      </c>
      <c r="BC321" t="str">
        <f t="shared" si="478"/>
        <v xml:space="preserve"> </v>
      </c>
      <c r="BD321" t="str">
        <f t="shared" si="479"/>
        <v xml:space="preserve"> </v>
      </c>
      <c r="BE321" t="str">
        <f t="shared" si="480"/>
        <v xml:space="preserve"> </v>
      </c>
      <c r="BF321" t="str">
        <f t="shared" si="481"/>
        <v xml:space="preserve"> </v>
      </c>
      <c r="BG321" t="str">
        <f t="shared" si="482"/>
        <v xml:space="preserve"> </v>
      </c>
      <c r="BH321" t="str">
        <f t="shared" si="483"/>
        <v xml:space="preserve"> </v>
      </c>
      <c r="BI321" t="str">
        <f t="shared" si="486"/>
        <v xml:space="preserve"> </v>
      </c>
      <c r="BN321" t="str">
        <f>IF(OR(COUNTIF($AV$276:AV321, "LAST")&gt;0, COUNTIF($AV$276:AV321, "FINAL")&gt;0), "", IF($AJ$1&gt;=$K321, IFERROR(BF321-BG321, 0), ""))</f>
        <v/>
      </c>
      <c r="BT321">
        <f t="shared" si="449"/>
        <v>0</v>
      </c>
      <c r="BU321">
        <f t="shared" si="450"/>
        <v>0</v>
      </c>
      <c r="BV321">
        <f>IF(OR(COUNTIF($AV$276:AV321, "LAST")&gt;0, COUNTIF($AV$276:AV321, "FINAL")&gt;0), "", IF($AJ$1&gt;=$K321, AQ321, 0))</f>
        <v>0</v>
      </c>
      <c r="BW321">
        <f t="shared" si="451"/>
        <v>0</v>
      </c>
      <c r="BX321">
        <f t="shared" si="452"/>
        <v>0</v>
      </c>
    </row>
    <row r="322" spans="10:76" x14ac:dyDescent="0.35">
      <c r="K322" s="28">
        <v>547</v>
      </c>
      <c r="M322" s="35">
        <f>AutoScoreboard!O76</f>
        <v>0</v>
      </c>
      <c r="N322" s="35">
        <f>AutoScoreboard!P76</f>
        <v>0</v>
      </c>
      <c r="O322" s="28" t="e">
        <f t="shared" si="484"/>
        <v>#N/A</v>
      </c>
      <c r="P322" s="28" t="e">
        <f t="shared" si="485"/>
        <v>#N/A</v>
      </c>
      <c r="Q322" s="28" t="e">
        <f t="shared" si="453"/>
        <v>#N/A</v>
      </c>
      <c r="R322" s="28" t="e">
        <f t="shared" si="444"/>
        <v>#N/A</v>
      </c>
      <c r="S322" s="28" t="e">
        <f t="shared" si="454"/>
        <v>#N/A</v>
      </c>
      <c r="T322" s="28" t="e">
        <f t="shared" si="455"/>
        <v>#N/A</v>
      </c>
      <c r="U322" s="28" t="e">
        <f t="shared" si="445"/>
        <v>#N/A</v>
      </c>
      <c r="V322" s="28" t="e">
        <f t="shared" si="446"/>
        <v>#N/A</v>
      </c>
      <c r="W322" s="28" t="e">
        <f t="shared" si="447"/>
        <v>#N/A</v>
      </c>
      <c r="X322" s="28" t="e">
        <f t="shared" si="487"/>
        <v>#N/A</v>
      </c>
      <c r="Y322" s="28" t="e">
        <f t="shared" si="437"/>
        <v>#N/A</v>
      </c>
      <c r="Z322" t="e">
        <f>IF(OR(COUNTIF($V$276:V321, "LAST")&gt;0, COUNTIF($V$276:V321, "FINAL")&gt;0), "", IF(Q322=1, IF(U322="SCORE", VLOOKUP(S322, D:E, 2, FALSE), ""), ""))</f>
        <v>#N/A</v>
      </c>
      <c r="AA322" t="e">
        <f>IF(OR(COUNTIF($V$276:V321, "LAST")&gt;0, COUNTIF($V$276:V321, "FINAL")&gt;0), "", IF(Q322=2, IF(U322="SCORE", VLOOKUP(S322, D:F, 3, FALSE), ""), ""))</f>
        <v>#N/A</v>
      </c>
      <c r="AB322" t="e">
        <f>IF(AD322="","", MAX($AB$4:AB321)+1)</f>
        <v>#N/A</v>
      </c>
      <c r="AC322" t="e">
        <f>IF(AE322="","", MAX($AC$4:AC321)+1)</f>
        <v>#N/A</v>
      </c>
      <c r="AD322" t="e">
        <f t="shared" si="456"/>
        <v>#N/A</v>
      </c>
      <c r="AE322" t="e">
        <f t="shared" si="457"/>
        <v>#N/A</v>
      </c>
      <c r="AF322" t="e">
        <f t="shared" si="458"/>
        <v>#N/A</v>
      </c>
      <c r="AG322" t="e">
        <f t="shared" si="459"/>
        <v>#N/A</v>
      </c>
      <c r="AH322">
        <f t="shared" si="460"/>
        <v>0</v>
      </c>
      <c r="AI322">
        <f t="shared" si="448"/>
        <v>810</v>
      </c>
      <c r="AK322" t="str">
        <f t="shared" si="461"/>
        <v xml:space="preserve"> </v>
      </c>
      <c r="AL322" t="str">
        <f t="shared" si="438"/>
        <v xml:space="preserve"> </v>
      </c>
      <c r="AM322" t="str">
        <f t="shared" si="462"/>
        <v xml:space="preserve"> </v>
      </c>
      <c r="AN322" t="str">
        <f t="shared" si="463"/>
        <v xml:space="preserve"> </v>
      </c>
      <c r="AO322" t="str">
        <f t="shared" si="464"/>
        <v xml:space="preserve"> </v>
      </c>
      <c r="AP322" t="str">
        <f t="shared" si="465"/>
        <v xml:space="preserve"> </v>
      </c>
      <c r="AQ322" t="str">
        <f t="shared" si="466"/>
        <v xml:space="preserve"> </v>
      </c>
      <c r="AR322" t="str">
        <f t="shared" si="467"/>
        <v xml:space="preserve"> </v>
      </c>
      <c r="AS322" t="str">
        <f t="shared" si="468"/>
        <v xml:space="preserve"> </v>
      </c>
      <c r="AT322" t="str">
        <f t="shared" si="469"/>
        <v xml:space="preserve"> </v>
      </c>
      <c r="AU322" t="str">
        <f t="shared" si="470"/>
        <v xml:space="preserve"> </v>
      </c>
      <c r="AV322" t="str">
        <f t="shared" si="471"/>
        <v xml:space="preserve"> </v>
      </c>
      <c r="AW322" t="str">
        <f t="shared" si="472"/>
        <v xml:space="preserve"> </v>
      </c>
      <c r="AX322" t="str">
        <f t="shared" si="473"/>
        <v xml:space="preserve"> </v>
      </c>
      <c r="AY322" t="str">
        <f t="shared" si="474"/>
        <v xml:space="preserve"> </v>
      </c>
      <c r="AZ322" t="str">
        <f t="shared" si="475"/>
        <v xml:space="preserve"> </v>
      </c>
      <c r="BA322" t="str">
        <f t="shared" si="476"/>
        <v xml:space="preserve"> </v>
      </c>
      <c r="BB322" t="str">
        <f t="shared" si="477"/>
        <v xml:space="preserve"> </v>
      </c>
      <c r="BC322" t="str">
        <f t="shared" si="478"/>
        <v xml:space="preserve"> </v>
      </c>
      <c r="BD322" t="str">
        <f t="shared" si="479"/>
        <v xml:space="preserve"> </v>
      </c>
      <c r="BE322" t="str">
        <f t="shared" si="480"/>
        <v xml:space="preserve"> </v>
      </c>
      <c r="BF322" t="str">
        <f t="shared" si="481"/>
        <v xml:space="preserve"> </v>
      </c>
      <c r="BG322" t="str">
        <f t="shared" si="482"/>
        <v xml:space="preserve"> </v>
      </c>
      <c r="BH322" t="str">
        <f t="shared" si="483"/>
        <v xml:space="preserve"> </v>
      </c>
      <c r="BI322" t="str">
        <f t="shared" si="486"/>
        <v xml:space="preserve"> </v>
      </c>
      <c r="BN322" t="str">
        <f>IF(OR(COUNTIF($AV$276:AV322, "LAST")&gt;0, COUNTIF($AV$276:AV322, "FINAL")&gt;0), "", IF($AJ$1&gt;=$K322, IFERROR(BF322-BG322, 0), ""))</f>
        <v/>
      </c>
      <c r="BT322">
        <f t="shared" si="449"/>
        <v>0</v>
      </c>
      <c r="BU322">
        <f t="shared" si="450"/>
        <v>0</v>
      </c>
      <c r="BV322">
        <f>IF(OR(COUNTIF($AV$276:AV322, "LAST")&gt;0, COUNTIF($AV$276:AV322, "FINAL")&gt;0), "", IF($AJ$1&gt;=$K322, AQ322, 0))</f>
        <v>0</v>
      </c>
      <c r="BW322">
        <f t="shared" si="451"/>
        <v>0</v>
      </c>
      <c r="BX322">
        <f t="shared" si="452"/>
        <v>0</v>
      </c>
    </row>
    <row r="323" spans="10:76" x14ac:dyDescent="0.35">
      <c r="K323" s="28">
        <v>548</v>
      </c>
      <c r="M323" s="35">
        <f>AutoScoreboard!O77</f>
        <v>0</v>
      </c>
      <c r="N323" s="35">
        <f>AutoScoreboard!P77</f>
        <v>0</v>
      </c>
      <c r="O323" s="28" t="e">
        <f t="shared" si="484"/>
        <v>#N/A</v>
      </c>
      <c r="P323" s="28" t="e">
        <f t="shared" si="485"/>
        <v>#N/A</v>
      </c>
      <c r="Q323" s="28" t="e">
        <f t="shared" si="453"/>
        <v>#N/A</v>
      </c>
      <c r="R323" s="28" t="e">
        <f t="shared" si="444"/>
        <v>#N/A</v>
      </c>
      <c r="S323" s="28" t="e">
        <f t="shared" si="454"/>
        <v>#N/A</v>
      </c>
      <c r="T323" s="28" t="e">
        <f t="shared" si="455"/>
        <v>#N/A</v>
      </c>
      <c r="U323" s="28" t="e">
        <f t="shared" si="445"/>
        <v>#N/A</v>
      </c>
      <c r="V323" s="28" t="e">
        <f t="shared" si="446"/>
        <v>#N/A</v>
      </c>
      <c r="W323" s="28" t="e">
        <f t="shared" si="447"/>
        <v>#N/A</v>
      </c>
      <c r="X323" s="28" t="e">
        <f t="shared" si="487"/>
        <v>#N/A</v>
      </c>
      <c r="Y323" s="28" t="e">
        <f t="shared" si="437"/>
        <v>#N/A</v>
      </c>
      <c r="Z323" t="e">
        <f>IF(OR(COUNTIF($V$276:V322, "LAST")&gt;0, COUNTIF($V$276:V322, "FINAL")&gt;0), "", IF(Q323=1, IF(U323="SCORE", VLOOKUP(S323, D:E, 2, FALSE), ""), ""))</f>
        <v>#N/A</v>
      </c>
      <c r="AA323" t="e">
        <f>IF(OR(COUNTIF($V$276:V322, "LAST")&gt;0, COUNTIF($V$276:V322, "FINAL")&gt;0), "", IF(Q323=2, IF(U323="SCORE", VLOOKUP(S323, D:F, 3, FALSE), ""), ""))</f>
        <v>#N/A</v>
      </c>
      <c r="AB323" t="e">
        <f>IF(AD323="","", MAX($AB$4:AB322)+1)</f>
        <v>#N/A</v>
      </c>
      <c r="AC323" t="e">
        <f>IF(AE323="","", MAX($AC$4:AC322)+1)</f>
        <v>#N/A</v>
      </c>
      <c r="AD323" t="e">
        <f t="shared" si="456"/>
        <v>#N/A</v>
      </c>
      <c r="AE323" t="e">
        <f t="shared" si="457"/>
        <v>#N/A</v>
      </c>
      <c r="AF323" t="e">
        <f t="shared" si="458"/>
        <v>#N/A</v>
      </c>
      <c r="AG323" t="e">
        <f t="shared" si="459"/>
        <v>#N/A</v>
      </c>
      <c r="AH323">
        <f t="shared" si="460"/>
        <v>0</v>
      </c>
      <c r="AI323">
        <f t="shared" si="448"/>
        <v>810</v>
      </c>
      <c r="AK323" t="str">
        <f t="shared" si="461"/>
        <v xml:space="preserve"> </v>
      </c>
      <c r="AL323" t="str">
        <f t="shared" si="438"/>
        <v xml:space="preserve"> </v>
      </c>
      <c r="AM323" t="str">
        <f t="shared" si="462"/>
        <v xml:space="preserve"> </v>
      </c>
      <c r="AN323" t="str">
        <f t="shared" si="463"/>
        <v xml:space="preserve"> </v>
      </c>
      <c r="AO323" t="str">
        <f t="shared" si="464"/>
        <v xml:space="preserve"> </v>
      </c>
      <c r="AP323" t="str">
        <f t="shared" si="465"/>
        <v xml:space="preserve"> </v>
      </c>
      <c r="AQ323" t="str">
        <f t="shared" si="466"/>
        <v xml:space="preserve"> </v>
      </c>
      <c r="AR323" t="str">
        <f t="shared" si="467"/>
        <v xml:space="preserve"> </v>
      </c>
      <c r="AS323" t="str">
        <f t="shared" si="468"/>
        <v xml:space="preserve"> </v>
      </c>
      <c r="AT323" t="str">
        <f t="shared" si="469"/>
        <v xml:space="preserve"> </v>
      </c>
      <c r="AU323" t="str">
        <f t="shared" si="470"/>
        <v xml:space="preserve"> </v>
      </c>
      <c r="AV323" t="str">
        <f t="shared" si="471"/>
        <v xml:space="preserve"> </v>
      </c>
      <c r="AW323" t="str">
        <f t="shared" si="472"/>
        <v xml:space="preserve"> </v>
      </c>
      <c r="AX323" t="str">
        <f t="shared" si="473"/>
        <v xml:space="preserve"> </v>
      </c>
      <c r="AY323" t="str">
        <f t="shared" si="474"/>
        <v xml:space="preserve"> </v>
      </c>
      <c r="AZ323" t="str">
        <f t="shared" si="475"/>
        <v xml:space="preserve"> </v>
      </c>
      <c r="BA323" t="str">
        <f t="shared" si="476"/>
        <v xml:space="preserve"> </v>
      </c>
      <c r="BB323" t="str">
        <f t="shared" si="477"/>
        <v xml:space="preserve"> </v>
      </c>
      <c r="BC323" t="str">
        <f t="shared" si="478"/>
        <v xml:space="preserve"> </v>
      </c>
      <c r="BD323" t="str">
        <f t="shared" si="479"/>
        <v xml:space="preserve"> </v>
      </c>
      <c r="BE323" t="str">
        <f t="shared" si="480"/>
        <v xml:space="preserve"> </v>
      </c>
      <c r="BF323" t="str">
        <f t="shared" si="481"/>
        <v xml:space="preserve"> </v>
      </c>
      <c r="BG323" t="str">
        <f t="shared" si="482"/>
        <v xml:space="preserve"> </v>
      </c>
      <c r="BH323" t="str">
        <f t="shared" si="483"/>
        <v xml:space="preserve"> </v>
      </c>
      <c r="BI323" t="str">
        <f t="shared" si="486"/>
        <v xml:space="preserve"> </v>
      </c>
      <c r="BN323" t="str">
        <f>IF(OR(COUNTIF($AV$276:AV323, "LAST")&gt;0, COUNTIF($AV$276:AV323, "FINAL")&gt;0), "", IF($AJ$1&gt;=$K323, IFERROR(BF323-BG323, 0), ""))</f>
        <v/>
      </c>
      <c r="BT323">
        <f t="shared" si="449"/>
        <v>0</v>
      </c>
      <c r="BU323">
        <f t="shared" si="450"/>
        <v>0</v>
      </c>
      <c r="BV323">
        <f>IF(OR(COUNTIF($AV$276:AV323, "LAST")&gt;0, COUNTIF($AV$276:AV323, "FINAL")&gt;0), "", IF($AJ$1&gt;=$K323, AQ323, 0))</f>
        <v>0</v>
      </c>
      <c r="BW323">
        <f t="shared" si="451"/>
        <v>0</v>
      </c>
      <c r="BX323">
        <f t="shared" si="452"/>
        <v>0</v>
      </c>
    </row>
    <row r="324" spans="10:76" x14ac:dyDescent="0.35">
      <c r="K324" s="28">
        <v>549</v>
      </c>
      <c r="M324" s="35">
        <f>AutoScoreboard!O78</f>
        <v>0</v>
      </c>
      <c r="N324" s="35">
        <f>AutoScoreboard!P78</f>
        <v>0</v>
      </c>
      <c r="O324" s="28" t="e">
        <f t="shared" si="484"/>
        <v>#N/A</v>
      </c>
      <c r="P324" s="28" t="e">
        <f t="shared" si="485"/>
        <v>#N/A</v>
      </c>
      <c r="Q324" s="28" t="e">
        <f t="shared" si="453"/>
        <v>#N/A</v>
      </c>
      <c r="R324" s="28" t="e">
        <f t="shared" si="444"/>
        <v>#N/A</v>
      </c>
      <c r="S324" s="28" t="e">
        <f t="shared" si="454"/>
        <v>#N/A</v>
      </c>
      <c r="T324" s="28" t="e">
        <f t="shared" si="455"/>
        <v>#N/A</v>
      </c>
      <c r="U324" s="28" t="e">
        <f t="shared" si="445"/>
        <v>#N/A</v>
      </c>
      <c r="V324" s="28" t="e">
        <f t="shared" si="446"/>
        <v>#N/A</v>
      </c>
      <c r="W324" s="28" t="e">
        <f t="shared" si="447"/>
        <v>#N/A</v>
      </c>
      <c r="X324" s="28" t="e">
        <f t="shared" si="487"/>
        <v>#N/A</v>
      </c>
      <c r="Y324" s="28" t="e">
        <f t="shared" si="437"/>
        <v>#N/A</v>
      </c>
      <c r="Z324" t="e">
        <f>IF(OR(COUNTIF($V$276:V323, "LAST")&gt;0, COUNTIF($V$276:V323, "FINAL")&gt;0), "", IF(Q324=1, IF(U324="SCORE", VLOOKUP(S324, D:E, 2, FALSE), ""), ""))</f>
        <v>#N/A</v>
      </c>
      <c r="AA324" t="e">
        <f>IF(OR(COUNTIF($V$276:V323, "LAST")&gt;0, COUNTIF($V$276:V323, "FINAL")&gt;0), "", IF(Q324=2, IF(U324="SCORE", VLOOKUP(S324, D:F, 3, FALSE), ""), ""))</f>
        <v>#N/A</v>
      </c>
      <c r="AB324" t="e">
        <f>IF(AD324="","", MAX($AB$4:AB323)+1)</f>
        <v>#N/A</v>
      </c>
      <c r="AC324" t="e">
        <f>IF(AE324="","", MAX($AC$4:AC323)+1)</f>
        <v>#N/A</v>
      </c>
      <c r="AD324" t="e">
        <f t="shared" si="456"/>
        <v>#N/A</v>
      </c>
      <c r="AE324" t="e">
        <f t="shared" si="457"/>
        <v>#N/A</v>
      </c>
      <c r="AF324" t="e">
        <f t="shared" si="458"/>
        <v>#N/A</v>
      </c>
      <c r="AG324" t="e">
        <f t="shared" si="459"/>
        <v>#N/A</v>
      </c>
      <c r="AH324">
        <f t="shared" si="460"/>
        <v>0</v>
      </c>
      <c r="AI324">
        <f t="shared" si="448"/>
        <v>810</v>
      </c>
      <c r="AK324" t="str">
        <f t="shared" si="461"/>
        <v xml:space="preserve"> </v>
      </c>
      <c r="AL324" t="str">
        <f t="shared" si="438"/>
        <v xml:space="preserve"> </v>
      </c>
      <c r="AM324" t="str">
        <f t="shared" si="462"/>
        <v xml:space="preserve"> </v>
      </c>
      <c r="AN324" t="str">
        <f t="shared" si="463"/>
        <v xml:space="preserve"> </v>
      </c>
      <c r="AO324" t="str">
        <f t="shared" si="464"/>
        <v xml:space="preserve"> </v>
      </c>
      <c r="AP324" t="str">
        <f t="shared" si="465"/>
        <v xml:space="preserve"> </v>
      </c>
      <c r="AQ324" t="str">
        <f t="shared" si="466"/>
        <v xml:space="preserve"> </v>
      </c>
      <c r="AR324" t="str">
        <f t="shared" si="467"/>
        <v xml:space="preserve"> </v>
      </c>
      <c r="AS324" t="str">
        <f t="shared" si="468"/>
        <v xml:space="preserve"> </v>
      </c>
      <c r="AT324" t="str">
        <f t="shared" si="469"/>
        <v xml:space="preserve"> </v>
      </c>
      <c r="AU324" t="str">
        <f t="shared" si="470"/>
        <v xml:space="preserve"> </v>
      </c>
      <c r="AV324" t="str">
        <f t="shared" si="471"/>
        <v xml:space="preserve"> </v>
      </c>
      <c r="AW324" t="str">
        <f t="shared" si="472"/>
        <v xml:space="preserve"> </v>
      </c>
      <c r="AX324" t="str">
        <f t="shared" si="473"/>
        <v xml:space="preserve"> </v>
      </c>
      <c r="AY324" t="str">
        <f t="shared" si="474"/>
        <v xml:space="preserve"> </v>
      </c>
      <c r="AZ324" t="str">
        <f t="shared" si="475"/>
        <v xml:space="preserve"> </v>
      </c>
      <c r="BA324" t="str">
        <f t="shared" si="476"/>
        <v xml:space="preserve"> </v>
      </c>
      <c r="BB324" t="str">
        <f t="shared" si="477"/>
        <v xml:space="preserve"> </v>
      </c>
      <c r="BC324" t="str">
        <f t="shared" si="478"/>
        <v xml:space="preserve"> </v>
      </c>
      <c r="BD324" t="str">
        <f t="shared" si="479"/>
        <v xml:space="preserve"> </v>
      </c>
      <c r="BE324" t="str">
        <f t="shared" si="480"/>
        <v xml:space="preserve"> </v>
      </c>
      <c r="BF324" t="str">
        <f t="shared" si="481"/>
        <v xml:space="preserve"> </v>
      </c>
      <c r="BG324" t="str">
        <f t="shared" si="482"/>
        <v xml:space="preserve"> </v>
      </c>
      <c r="BH324" t="str">
        <f t="shared" si="483"/>
        <v xml:space="preserve"> </v>
      </c>
      <c r="BI324" t="str">
        <f t="shared" si="486"/>
        <v xml:space="preserve"> </v>
      </c>
      <c r="BN324" t="str">
        <f>IF(OR(COUNTIF($AV$276:AV324, "LAST")&gt;0, COUNTIF($AV$276:AV324, "FINAL")&gt;0), "", IF($AJ$1&gt;=$K324, IFERROR(BF324-BG324, 0), ""))</f>
        <v/>
      </c>
      <c r="BT324">
        <f t="shared" si="449"/>
        <v>0</v>
      </c>
      <c r="BU324">
        <f t="shared" si="450"/>
        <v>0</v>
      </c>
      <c r="BV324">
        <f>IF(OR(COUNTIF($AV$276:AV324, "LAST")&gt;0, COUNTIF($AV$276:AV324, "FINAL")&gt;0), "", IF($AJ$1&gt;=$K324, AQ324, 0))</f>
        <v>0</v>
      </c>
      <c r="BW324">
        <f t="shared" si="451"/>
        <v>0</v>
      </c>
      <c r="BX324">
        <f t="shared" si="452"/>
        <v>0</v>
      </c>
    </row>
    <row r="325" spans="10:76" x14ac:dyDescent="0.35">
      <c r="K325" s="28">
        <v>550</v>
      </c>
      <c r="M325" s="35">
        <f>AutoScoreboard!O79</f>
        <v>0</v>
      </c>
      <c r="N325" s="35">
        <f>AutoScoreboard!P79</f>
        <v>0</v>
      </c>
      <c r="O325" s="28" t="e">
        <f t="shared" si="484"/>
        <v>#N/A</v>
      </c>
      <c r="P325" s="28" t="e">
        <f t="shared" si="485"/>
        <v>#N/A</v>
      </c>
      <c r="Q325" s="28" t="e">
        <f t="shared" si="453"/>
        <v>#N/A</v>
      </c>
      <c r="R325" s="28" t="e">
        <f t="shared" si="444"/>
        <v>#N/A</v>
      </c>
      <c r="S325" s="28" t="e">
        <f t="shared" si="454"/>
        <v>#N/A</v>
      </c>
      <c r="T325" s="28" t="e">
        <f t="shared" si="455"/>
        <v>#N/A</v>
      </c>
      <c r="U325" s="28" t="e">
        <f t="shared" si="445"/>
        <v>#N/A</v>
      </c>
      <c r="V325" s="28" t="e">
        <f t="shared" si="446"/>
        <v>#N/A</v>
      </c>
      <c r="W325" s="28" t="e">
        <f t="shared" si="447"/>
        <v>#N/A</v>
      </c>
      <c r="X325" s="28" t="e">
        <f t="shared" si="487"/>
        <v>#N/A</v>
      </c>
      <c r="Y325" s="28" t="e">
        <f t="shared" si="437"/>
        <v>#N/A</v>
      </c>
      <c r="Z325" t="e">
        <f>IF(OR(COUNTIF($V$276:V324, "LAST")&gt;0, COUNTIF($V$276:V324, "FINAL")&gt;0), "", IF(Q325=1, IF(U325="SCORE", VLOOKUP(S325, D:E, 2, FALSE), ""), ""))</f>
        <v>#N/A</v>
      </c>
      <c r="AA325" t="e">
        <f>IF(OR(COUNTIF($V$276:V324, "LAST")&gt;0, COUNTIF($V$276:V324, "FINAL")&gt;0), "", IF(Q325=2, IF(U325="SCORE", VLOOKUP(S325, D:F, 3, FALSE), ""), ""))</f>
        <v>#N/A</v>
      </c>
      <c r="AB325" t="e">
        <f>IF(AD325="","", MAX($AB$4:AB324)+1)</f>
        <v>#N/A</v>
      </c>
      <c r="AC325" t="e">
        <f>IF(AE325="","", MAX($AC$4:AC324)+1)</f>
        <v>#N/A</v>
      </c>
      <c r="AD325" t="e">
        <f t="shared" si="456"/>
        <v>#N/A</v>
      </c>
      <c r="AE325" t="e">
        <f t="shared" si="457"/>
        <v>#N/A</v>
      </c>
      <c r="AF325" t="e">
        <f t="shared" si="458"/>
        <v>#N/A</v>
      </c>
      <c r="AG325" t="e">
        <f t="shared" si="459"/>
        <v>#N/A</v>
      </c>
      <c r="AH325">
        <f t="shared" si="460"/>
        <v>0</v>
      </c>
      <c r="AI325">
        <f t="shared" si="448"/>
        <v>810</v>
      </c>
      <c r="AK325" t="str">
        <f t="shared" si="461"/>
        <v xml:space="preserve"> </v>
      </c>
      <c r="AL325" t="str">
        <f t="shared" si="438"/>
        <v xml:space="preserve"> </v>
      </c>
      <c r="AM325" t="str">
        <f t="shared" si="462"/>
        <v xml:space="preserve"> </v>
      </c>
      <c r="AN325" t="str">
        <f t="shared" si="463"/>
        <v xml:space="preserve"> </v>
      </c>
      <c r="AO325" t="str">
        <f t="shared" si="464"/>
        <v xml:space="preserve"> </v>
      </c>
      <c r="AP325" t="str">
        <f t="shared" si="465"/>
        <v xml:space="preserve"> </v>
      </c>
      <c r="AQ325" t="str">
        <f t="shared" si="466"/>
        <v xml:space="preserve"> </v>
      </c>
      <c r="AR325" t="str">
        <f t="shared" si="467"/>
        <v xml:space="preserve"> </v>
      </c>
      <c r="AS325" t="str">
        <f t="shared" si="468"/>
        <v xml:space="preserve"> </v>
      </c>
      <c r="AT325" t="str">
        <f t="shared" si="469"/>
        <v xml:space="preserve"> </v>
      </c>
      <c r="AU325" t="str">
        <f t="shared" si="470"/>
        <v xml:space="preserve"> </v>
      </c>
      <c r="AV325" t="str">
        <f t="shared" si="471"/>
        <v xml:space="preserve"> </v>
      </c>
      <c r="AW325" t="str">
        <f t="shared" si="472"/>
        <v xml:space="preserve"> </v>
      </c>
      <c r="AX325" t="str">
        <f t="shared" si="473"/>
        <v xml:space="preserve"> </v>
      </c>
      <c r="AY325" t="str">
        <f t="shared" si="474"/>
        <v xml:space="preserve"> </v>
      </c>
      <c r="AZ325" t="str">
        <f t="shared" si="475"/>
        <v xml:space="preserve"> </v>
      </c>
      <c r="BA325" t="str">
        <f t="shared" si="476"/>
        <v xml:space="preserve"> </v>
      </c>
      <c r="BB325" t="str">
        <f t="shared" si="477"/>
        <v xml:space="preserve"> </v>
      </c>
      <c r="BC325" t="str">
        <f t="shared" si="478"/>
        <v xml:space="preserve"> </v>
      </c>
      <c r="BD325" t="str">
        <f t="shared" si="479"/>
        <v xml:space="preserve"> </v>
      </c>
      <c r="BE325" t="str">
        <f t="shared" si="480"/>
        <v xml:space="preserve"> </v>
      </c>
      <c r="BF325" t="str">
        <f t="shared" si="481"/>
        <v xml:space="preserve"> </v>
      </c>
      <c r="BG325" t="str">
        <f t="shared" si="482"/>
        <v xml:space="preserve"> </v>
      </c>
      <c r="BH325" t="str">
        <f t="shared" si="483"/>
        <v xml:space="preserve"> </v>
      </c>
      <c r="BI325" t="str">
        <f t="shared" si="486"/>
        <v xml:space="preserve"> </v>
      </c>
      <c r="BN325" t="str">
        <f>IF(OR(COUNTIF($AV$276:AV325, "LAST")&gt;0, COUNTIF($AV$276:AV325, "FINAL")&gt;0), "", IF($AJ$1&gt;=$K325, IFERROR(BF325-BG325, 0), ""))</f>
        <v/>
      </c>
      <c r="BT325">
        <f t="shared" si="449"/>
        <v>0</v>
      </c>
      <c r="BU325">
        <f t="shared" si="450"/>
        <v>0</v>
      </c>
      <c r="BV325">
        <f>IF(OR(COUNTIF($AV$276:AV325, "LAST")&gt;0, COUNTIF($AV$276:AV325, "FINAL")&gt;0), "", IF($AJ$1&gt;=$K325, AQ325, 0))</f>
        <v>0</v>
      </c>
      <c r="BW325">
        <f t="shared" si="451"/>
        <v>0</v>
      </c>
      <c r="BX325">
        <f t="shared" si="452"/>
        <v>0</v>
      </c>
    </row>
    <row r="326" spans="10:76" x14ac:dyDescent="0.35">
      <c r="K326" s="28">
        <v>551</v>
      </c>
      <c r="M326" s="35">
        <f>AutoScoreboard!O80</f>
        <v>0</v>
      </c>
      <c r="N326" s="35">
        <f>AutoScoreboard!P80</f>
        <v>0</v>
      </c>
      <c r="O326" s="28" t="e">
        <f t="shared" si="484"/>
        <v>#N/A</v>
      </c>
      <c r="P326" s="28" t="e">
        <f t="shared" si="485"/>
        <v>#N/A</v>
      </c>
      <c r="Q326" s="28" t="e">
        <f t="shared" si="453"/>
        <v>#N/A</v>
      </c>
      <c r="R326" s="28" t="e">
        <f t="shared" si="444"/>
        <v>#N/A</v>
      </c>
      <c r="S326" s="28" t="e">
        <f t="shared" si="454"/>
        <v>#N/A</v>
      </c>
      <c r="T326" s="28" t="e">
        <f t="shared" si="455"/>
        <v>#N/A</v>
      </c>
      <c r="U326" s="28" t="e">
        <f t="shared" si="445"/>
        <v>#N/A</v>
      </c>
      <c r="V326" s="28" t="e">
        <f t="shared" si="446"/>
        <v>#N/A</v>
      </c>
      <c r="W326" s="28" t="e">
        <f t="shared" si="447"/>
        <v>#N/A</v>
      </c>
      <c r="X326" s="28" t="e">
        <f t="shared" si="487"/>
        <v>#N/A</v>
      </c>
      <c r="Y326" s="28" t="e">
        <f t="shared" si="437"/>
        <v>#N/A</v>
      </c>
      <c r="Z326" t="e">
        <f>IF(OR(COUNTIF($V$276:V325, "LAST")&gt;0, COUNTIF($V$276:V325, "FINAL")&gt;0), "", IF(Q326=1, IF(U326="SCORE", VLOOKUP(S326, D:E, 2, FALSE), ""), ""))</f>
        <v>#N/A</v>
      </c>
      <c r="AA326" t="e">
        <f>IF(OR(COUNTIF($V$276:V325, "LAST")&gt;0, COUNTIF($V$276:V325, "FINAL")&gt;0), "", IF(Q326=2, IF(U326="SCORE", VLOOKUP(S326, D:F, 3, FALSE), ""), ""))</f>
        <v>#N/A</v>
      </c>
      <c r="AB326" t="e">
        <f>IF(AD326="","", MAX($AB$4:AB325)+1)</f>
        <v>#N/A</v>
      </c>
      <c r="AC326" t="e">
        <f>IF(AE326="","", MAX($AC$4:AC325)+1)</f>
        <v>#N/A</v>
      </c>
      <c r="AD326" t="e">
        <f t="shared" si="456"/>
        <v>#N/A</v>
      </c>
      <c r="AE326" t="e">
        <f t="shared" si="457"/>
        <v>#N/A</v>
      </c>
      <c r="AF326" t="e">
        <f t="shared" si="458"/>
        <v>#N/A</v>
      </c>
      <c r="AG326" t="e">
        <f t="shared" si="459"/>
        <v>#N/A</v>
      </c>
      <c r="AH326">
        <f t="shared" si="460"/>
        <v>0</v>
      </c>
      <c r="AI326">
        <f t="shared" si="448"/>
        <v>810</v>
      </c>
      <c r="AK326" t="str">
        <f t="shared" si="461"/>
        <v xml:space="preserve"> </v>
      </c>
      <c r="AL326" t="str">
        <f t="shared" si="438"/>
        <v xml:space="preserve"> </v>
      </c>
      <c r="AM326" t="str">
        <f t="shared" si="462"/>
        <v xml:space="preserve"> </v>
      </c>
      <c r="AN326" t="str">
        <f t="shared" si="463"/>
        <v xml:space="preserve"> </v>
      </c>
      <c r="AO326" t="str">
        <f t="shared" si="464"/>
        <v xml:space="preserve"> </v>
      </c>
      <c r="AP326" t="str">
        <f t="shared" si="465"/>
        <v xml:space="preserve"> </v>
      </c>
      <c r="AQ326" t="str">
        <f t="shared" si="466"/>
        <v xml:space="preserve"> </v>
      </c>
      <c r="AR326" t="str">
        <f t="shared" si="467"/>
        <v xml:space="preserve"> </v>
      </c>
      <c r="AS326" t="str">
        <f t="shared" si="468"/>
        <v xml:space="preserve"> </v>
      </c>
      <c r="AT326" t="str">
        <f t="shared" si="469"/>
        <v xml:space="preserve"> </v>
      </c>
      <c r="AU326" t="str">
        <f t="shared" si="470"/>
        <v xml:space="preserve"> </v>
      </c>
      <c r="AV326" t="str">
        <f t="shared" si="471"/>
        <v xml:space="preserve"> </v>
      </c>
      <c r="AW326" t="str">
        <f t="shared" si="472"/>
        <v xml:space="preserve"> </v>
      </c>
      <c r="AX326" t="str">
        <f t="shared" si="473"/>
        <v xml:space="preserve"> </v>
      </c>
      <c r="AY326" t="str">
        <f t="shared" si="474"/>
        <v xml:space="preserve"> </v>
      </c>
      <c r="AZ326" t="str">
        <f t="shared" si="475"/>
        <v xml:space="preserve"> </v>
      </c>
      <c r="BA326" t="str">
        <f t="shared" si="476"/>
        <v xml:space="preserve"> </v>
      </c>
      <c r="BB326" t="str">
        <f t="shared" si="477"/>
        <v xml:space="preserve"> </v>
      </c>
      <c r="BC326" t="str">
        <f t="shared" si="478"/>
        <v xml:space="preserve"> </v>
      </c>
      <c r="BD326" t="str">
        <f t="shared" si="479"/>
        <v xml:space="preserve"> </v>
      </c>
      <c r="BE326" t="str">
        <f t="shared" si="480"/>
        <v xml:space="preserve"> </v>
      </c>
      <c r="BF326" t="str">
        <f t="shared" si="481"/>
        <v xml:space="preserve"> </v>
      </c>
      <c r="BG326" t="str">
        <f t="shared" si="482"/>
        <v xml:space="preserve"> </v>
      </c>
      <c r="BH326" t="str">
        <f t="shared" si="483"/>
        <v xml:space="preserve"> </v>
      </c>
      <c r="BI326" t="str">
        <f t="shared" si="486"/>
        <v xml:space="preserve"> </v>
      </c>
      <c r="BN326" t="str">
        <f>IF(OR(COUNTIF($AV$276:AV326, "LAST")&gt;0, COUNTIF($AV$276:AV326, "FINAL")&gt;0), "", IF($AJ$1&gt;=$K326, IFERROR(BF326-BG326, 0), ""))</f>
        <v/>
      </c>
      <c r="BT326">
        <f t="shared" si="449"/>
        <v>0</v>
      </c>
      <c r="BU326">
        <f t="shared" si="450"/>
        <v>0</v>
      </c>
      <c r="BV326">
        <f>IF(OR(COUNTIF($AV$276:AV326, "LAST")&gt;0, COUNTIF($AV$276:AV326, "FINAL")&gt;0), "", IF($AJ$1&gt;=$K326, AQ326, 0))</f>
        <v>0</v>
      </c>
      <c r="BW326">
        <f t="shared" si="451"/>
        <v>0</v>
      </c>
      <c r="BX326">
        <f t="shared" si="452"/>
        <v>0</v>
      </c>
    </row>
    <row r="327" spans="10:76" x14ac:dyDescent="0.35">
      <c r="K327" s="28">
        <v>552</v>
      </c>
      <c r="M327" s="35">
        <f>AutoScoreboard!O81</f>
        <v>0</v>
      </c>
      <c r="N327" s="35">
        <f>AutoScoreboard!P81</f>
        <v>0</v>
      </c>
      <c r="O327" s="28" t="e">
        <f t="shared" si="484"/>
        <v>#N/A</v>
      </c>
      <c r="P327" s="28" t="e">
        <f t="shared" si="485"/>
        <v>#N/A</v>
      </c>
      <c r="Q327" s="28" t="e">
        <f t="shared" si="453"/>
        <v>#N/A</v>
      </c>
      <c r="R327" s="28" t="e">
        <f t="shared" si="444"/>
        <v>#N/A</v>
      </c>
      <c r="S327" s="28" t="e">
        <f t="shared" si="454"/>
        <v>#N/A</v>
      </c>
      <c r="T327" s="28" t="e">
        <f t="shared" si="455"/>
        <v>#N/A</v>
      </c>
      <c r="U327" s="28" t="e">
        <f t="shared" si="445"/>
        <v>#N/A</v>
      </c>
      <c r="V327" s="28" t="e">
        <f t="shared" si="446"/>
        <v>#N/A</v>
      </c>
      <c r="W327" s="28" t="e">
        <f t="shared" si="447"/>
        <v>#N/A</v>
      </c>
      <c r="X327" s="28" t="e">
        <f t="shared" si="487"/>
        <v>#N/A</v>
      </c>
      <c r="Y327" s="28" t="e">
        <f t="shared" si="437"/>
        <v>#N/A</v>
      </c>
      <c r="Z327" t="e">
        <f>IF(OR(COUNTIF($V$276:V326, "LAST")&gt;0, COUNTIF($V$276:V326, "FINAL")&gt;0), "", IF(Q327=1, IF(U327="SCORE", VLOOKUP(S327, D:E, 2, FALSE), ""), ""))</f>
        <v>#N/A</v>
      </c>
      <c r="AA327" t="e">
        <f>IF(OR(COUNTIF($V$276:V326, "LAST")&gt;0, COUNTIF($V$276:V326, "FINAL")&gt;0), "", IF(Q327=2, IF(U327="SCORE", VLOOKUP(S327, D:F, 3, FALSE), ""), ""))</f>
        <v>#N/A</v>
      </c>
      <c r="AB327" t="e">
        <f>IF(AD327="","", MAX($AB$4:AB326)+1)</f>
        <v>#N/A</v>
      </c>
      <c r="AC327" t="e">
        <f>IF(AE327="","", MAX($AC$4:AC326)+1)</f>
        <v>#N/A</v>
      </c>
      <c r="AD327" t="e">
        <f t="shared" si="456"/>
        <v>#N/A</v>
      </c>
      <c r="AE327" t="e">
        <f t="shared" si="457"/>
        <v>#N/A</v>
      </c>
      <c r="AF327" t="e">
        <f t="shared" si="458"/>
        <v>#N/A</v>
      </c>
      <c r="AG327" t="e">
        <f t="shared" si="459"/>
        <v>#N/A</v>
      </c>
      <c r="AH327">
        <f t="shared" si="460"/>
        <v>0</v>
      </c>
      <c r="AI327">
        <f t="shared" si="448"/>
        <v>810</v>
      </c>
      <c r="AK327" t="str">
        <f t="shared" si="461"/>
        <v xml:space="preserve"> </v>
      </c>
      <c r="AL327" t="str">
        <f t="shared" si="438"/>
        <v xml:space="preserve"> </v>
      </c>
      <c r="AM327" t="str">
        <f t="shared" si="462"/>
        <v xml:space="preserve"> </v>
      </c>
      <c r="AN327" t="str">
        <f t="shared" si="463"/>
        <v xml:space="preserve"> </v>
      </c>
      <c r="AO327" t="str">
        <f t="shared" si="464"/>
        <v xml:space="preserve"> </v>
      </c>
      <c r="AP327" t="str">
        <f t="shared" si="465"/>
        <v xml:space="preserve"> </v>
      </c>
      <c r="AQ327" t="str">
        <f t="shared" si="466"/>
        <v xml:space="preserve"> </v>
      </c>
      <c r="AR327" t="str">
        <f t="shared" si="467"/>
        <v xml:space="preserve"> </v>
      </c>
      <c r="AS327" t="str">
        <f t="shared" si="468"/>
        <v xml:space="preserve"> </v>
      </c>
      <c r="AT327" t="str">
        <f t="shared" si="469"/>
        <v xml:space="preserve"> </v>
      </c>
      <c r="AU327" t="str">
        <f t="shared" si="470"/>
        <v xml:space="preserve"> </v>
      </c>
      <c r="AV327" t="str">
        <f t="shared" si="471"/>
        <v xml:space="preserve"> </v>
      </c>
      <c r="AW327" t="str">
        <f t="shared" si="472"/>
        <v xml:space="preserve"> </v>
      </c>
      <c r="AX327" t="str">
        <f t="shared" si="473"/>
        <v xml:space="preserve"> </v>
      </c>
      <c r="AY327" t="str">
        <f t="shared" si="474"/>
        <v xml:space="preserve"> </v>
      </c>
      <c r="AZ327" t="str">
        <f t="shared" si="475"/>
        <v xml:space="preserve"> </v>
      </c>
      <c r="BA327" t="str">
        <f t="shared" si="476"/>
        <v xml:space="preserve"> </v>
      </c>
      <c r="BB327" t="str">
        <f t="shared" si="477"/>
        <v xml:space="preserve"> </v>
      </c>
      <c r="BC327" t="str">
        <f t="shared" si="478"/>
        <v xml:space="preserve"> </v>
      </c>
      <c r="BD327" t="str">
        <f t="shared" si="479"/>
        <v xml:space="preserve"> </v>
      </c>
      <c r="BE327" t="str">
        <f t="shared" si="480"/>
        <v xml:space="preserve"> </v>
      </c>
      <c r="BF327" t="str">
        <f t="shared" si="481"/>
        <v xml:space="preserve"> </v>
      </c>
      <c r="BG327" t="str">
        <f t="shared" si="482"/>
        <v xml:space="preserve"> </v>
      </c>
      <c r="BH327" t="str">
        <f t="shared" si="483"/>
        <v xml:space="preserve"> </v>
      </c>
      <c r="BI327" t="str">
        <f t="shared" si="486"/>
        <v xml:space="preserve"> </v>
      </c>
      <c r="BN327" t="str">
        <f>IF(OR(COUNTIF($AV$276:AV327, "LAST")&gt;0, COUNTIF($AV$276:AV327, "FINAL")&gt;0), "", IF($AJ$1&gt;=$K327, IFERROR(BF327-BG327, 0), ""))</f>
        <v/>
      </c>
      <c r="BT327">
        <f t="shared" si="449"/>
        <v>0</v>
      </c>
      <c r="BU327">
        <f t="shared" si="450"/>
        <v>0</v>
      </c>
      <c r="BV327">
        <f>IF(OR(COUNTIF($AV$276:AV327, "LAST")&gt;0, COUNTIF($AV$276:AV327, "FINAL")&gt;0), "", IF($AJ$1&gt;=$K327, AQ327, 0))</f>
        <v>0</v>
      </c>
      <c r="BW327">
        <f t="shared" si="451"/>
        <v>0</v>
      </c>
      <c r="BX327">
        <f t="shared" si="452"/>
        <v>0</v>
      </c>
    </row>
    <row r="328" spans="10:76" x14ac:dyDescent="0.35">
      <c r="BK328">
        <f>IFERROR(IFERROR(IF(COUNTIF(AV330:AX408, "FINAL")&gt;0, VLOOKUP("FINAL", AV330:AX408, 3, FALSE)-AX330, VLOOKUP("LAST", AV330:AX408, 3, FALSE)-AX330), MAX(AX330:AX408)-AX330), 0)</f>
        <v>0</v>
      </c>
    </row>
    <row r="329" spans="10:76" x14ac:dyDescent="0.35">
      <c r="J329" t="s">
        <v>3502</v>
      </c>
      <c r="K329" s="28" t="s">
        <v>3477</v>
      </c>
      <c r="L329" s="28" t="s">
        <v>3477</v>
      </c>
      <c r="M329" s="28" t="s">
        <v>3479</v>
      </c>
      <c r="N329" s="28" t="s">
        <v>3480</v>
      </c>
      <c r="O329" s="28" t="s">
        <v>3481</v>
      </c>
      <c r="P329" s="28" t="s">
        <v>39</v>
      </c>
      <c r="Q329" s="28" t="s">
        <v>1796</v>
      </c>
      <c r="R329" s="28" t="s">
        <v>3478</v>
      </c>
      <c r="S329" s="28" t="s">
        <v>3494</v>
      </c>
      <c r="T329" s="28" t="s">
        <v>3495</v>
      </c>
      <c r="U329" s="28" t="s">
        <v>3482</v>
      </c>
      <c r="V329" s="28" t="s">
        <v>3498</v>
      </c>
      <c r="W329" s="28" t="s">
        <v>39</v>
      </c>
      <c r="X329" s="28" t="s">
        <v>3493</v>
      </c>
      <c r="Y329" s="28" t="s">
        <v>3488</v>
      </c>
      <c r="Z329" t="s">
        <v>3484</v>
      </c>
      <c r="AA329" t="s">
        <v>3485</v>
      </c>
      <c r="AD329" t="s">
        <v>3486</v>
      </c>
      <c r="AE329" t="s">
        <v>3487</v>
      </c>
      <c r="AF329" t="s">
        <v>3490</v>
      </c>
      <c r="AG329" t="s">
        <v>3491</v>
      </c>
      <c r="AH329" t="s">
        <v>3489</v>
      </c>
    </row>
    <row r="330" spans="10:76" x14ac:dyDescent="0.35">
      <c r="K330" s="28">
        <v>600</v>
      </c>
      <c r="Q330" s="28">
        <v>1</v>
      </c>
      <c r="R330" s="28" t="s">
        <v>3483</v>
      </c>
      <c r="S330" s="28">
        <v>10</v>
      </c>
      <c r="W330" s="28">
        <v>800</v>
      </c>
      <c r="X330" s="28">
        <f t="shared" ref="X330:X374" si="488">ROUNDDOWN(W330/10, 0)+(IF(AND(COUNTIF(U327:U330, "SCORE")&gt;1, (ROUNDDOWN(W330/10, 0)+IF((ROUNDDOWN(W330/10,0)=(W330/10)), 0, 1))=X328), IF((ROUNDDOWN(W330/10,0)=(W330/10)), 1, 2), IF((ROUNDDOWN(W330/10,0)=(W330/10)), 0, 1)))</f>
        <v>80</v>
      </c>
      <c r="Y330" s="28">
        <f>IF(W330&lt;901, X330, CONCATENATE("90+", X330-90))</f>
        <v>80</v>
      </c>
      <c r="AK330" t="str">
        <f t="shared" ref="AK330:AK361" si="489">IF($AJ$1&gt;=$K330, IF(K330=0, "", K330), " ")</f>
        <v xml:space="preserve"> </v>
      </c>
      <c r="AL330" t="str">
        <f t="shared" ref="AL330" si="490">IF($AJ$1&gt;=$K330, IF(L330=0, "", L330), " ")</f>
        <v xml:space="preserve"> </v>
      </c>
      <c r="AM330" t="str">
        <f t="shared" ref="AM330:AM361" si="491">IF($AJ$1&gt;=$K330, IF(M330=0, "", M330), " ")</f>
        <v xml:space="preserve"> </v>
      </c>
      <c r="AN330" t="str">
        <f t="shared" ref="AN330:AN361" si="492">IF($AJ$1&gt;=$K330, IF(N330=0, "", N330), " ")</f>
        <v xml:space="preserve"> </v>
      </c>
      <c r="AO330" t="str">
        <f t="shared" ref="AO330:AO361" si="493">IF($AJ$1&gt;=$K330, IF(O330=0, "", O330), " ")</f>
        <v xml:space="preserve"> </v>
      </c>
      <c r="AP330" t="str">
        <f t="shared" ref="AP330:AP361" si="494">IF($AJ$1&gt;=$K330, IF(P330=0, "", P330), " ")</f>
        <v xml:space="preserve"> </v>
      </c>
      <c r="AQ330" t="str">
        <f t="shared" ref="AQ330:AQ361" si="495">IF($AJ$1&gt;=$K330, IF(Q330=0, "", Q330), " ")</f>
        <v xml:space="preserve"> </v>
      </c>
      <c r="AR330" t="str">
        <f t="shared" ref="AR330:AR361" si="496">IF($AJ$1&gt;=$K330, IF(R330=0, "", R330), " ")</f>
        <v xml:space="preserve"> </v>
      </c>
      <c r="AS330" t="str">
        <f t="shared" ref="AS330:AS361" si="497">IF($AJ$1&gt;=$K330, IF(S330=0, "", S330), " ")</f>
        <v xml:space="preserve"> </v>
      </c>
      <c r="AT330" t="str">
        <f t="shared" ref="AT330:AT361" si="498">IF($AJ$1&gt;=$K330, IF(T330=0, "", T330), " ")</f>
        <v xml:space="preserve"> </v>
      </c>
      <c r="AU330" t="str">
        <f t="shared" ref="AU330:AU361" si="499">IF($AJ$1&gt;=$K330, IF(U330=0, "", U330), " ")</f>
        <v xml:space="preserve"> </v>
      </c>
      <c r="AV330" t="str">
        <f t="shared" ref="AV330:AV361" si="500">IF($AJ$1&gt;=$K330, IF(V330=0, "", V330), " ")</f>
        <v xml:space="preserve"> </v>
      </c>
      <c r="AW330" t="str">
        <f t="shared" ref="AW330:AW361" si="501">IF($AJ$1&gt;=$K330, IF(W330=0, "", W330), " ")</f>
        <v xml:space="preserve"> </v>
      </c>
      <c r="AX330" t="str">
        <f t="shared" ref="AX330:AX361" si="502">IF($AJ$1&gt;=$K330, IF(X330=0, "", X330), " ")</f>
        <v xml:space="preserve"> </v>
      </c>
      <c r="AY330" t="str">
        <f t="shared" ref="AY330:AY361" si="503">IF($AJ$1&gt;=$K330, IF(Y330=0, "", Y330), " ")</f>
        <v xml:space="preserve"> </v>
      </c>
      <c r="AZ330" t="str">
        <f t="shared" ref="AZ330:AZ361" si="504">IF($AJ$1&gt;=$K330, IF(Z330=0, "", Z330), " ")</f>
        <v xml:space="preserve"> </v>
      </c>
      <c r="BA330" t="str">
        <f t="shared" ref="BA330:BA361" si="505">IF($AJ$1&gt;=$K330, IF(AA330=0, "", AA330), " ")</f>
        <v xml:space="preserve"> </v>
      </c>
      <c r="BB330" t="str">
        <f t="shared" ref="BB330:BB361" si="506">IF($AJ$1&gt;=$K330, IF(AB330=0, "", AB330), " ")</f>
        <v xml:space="preserve"> </v>
      </c>
      <c r="BC330" t="str">
        <f t="shared" ref="BC330:BC361" si="507">IF($AJ$1&gt;=$K330, IF(AC330=0, "", AC330), " ")</f>
        <v xml:space="preserve"> </v>
      </c>
      <c r="BD330" t="str">
        <f t="shared" ref="BD330:BD361" si="508">IF($AJ$1&gt;=$K330, IF(AD330=0, "", AD330), " ")</f>
        <v xml:space="preserve"> </v>
      </c>
      <c r="BE330" t="str">
        <f t="shared" ref="BE330:BE361" si="509">IF($AJ$1&gt;=$K330, IF(AE330=0, "", AE330), " ")</f>
        <v xml:space="preserve"> </v>
      </c>
      <c r="BF330" t="str">
        <f t="shared" ref="BF330:BF361" si="510">IF($AJ$1&gt;=$K330, IF(AF330=0, "", AF330), " ")</f>
        <v xml:space="preserve"> </v>
      </c>
      <c r="BG330" t="str">
        <f t="shared" ref="BG330:BG361" si="511">IF($AJ$1&gt;=$K330, IF(AG330=0, "", AG330), " ")</f>
        <v xml:space="preserve"> </v>
      </c>
      <c r="BH330" t="str">
        <f t="shared" ref="BH330:BH361" si="512">IF($AJ$1&gt;=$K330, IF(AH330=0, "", AH330), " ")</f>
        <v xml:space="preserve"> </v>
      </c>
    </row>
    <row r="331" spans="10:76" x14ac:dyDescent="0.35">
      <c r="K331" s="28">
        <v>601</v>
      </c>
      <c r="M331" s="35">
        <f>AutoScoreboard!Q30</f>
        <v>0</v>
      </c>
      <c r="N331" s="35">
        <f>AutoScoreboard!R30</f>
        <v>0</v>
      </c>
      <c r="O331" s="28" t="e">
        <f t="shared" ref="O331:O362" si="513">VLOOKUP(M331, A:B, 2, FALSE)</f>
        <v>#N/A</v>
      </c>
      <c r="P331" s="28" t="e">
        <f t="shared" ref="P331:P362" si="514">VLOOKUP(N331, A:B, 2, FALSE)</f>
        <v>#N/A</v>
      </c>
      <c r="Q331" s="28">
        <v>1</v>
      </c>
      <c r="R331" s="28" t="str">
        <f>IF(OR(R330="START", U330="SCORE"), "KO", "")</f>
        <v>KO</v>
      </c>
      <c r="S331" s="28">
        <v>10</v>
      </c>
      <c r="T331" s="28" t="e">
        <f>IF(Q331=1, IF(AND(R331="KO", (S331+O331)&gt;18), 15, S331+O331), IF(AND(R331="KO", (S331-O331)&lt;2), 5, S331-O331))</f>
        <v>#N/A</v>
      </c>
      <c r="U331" s="28" t="e">
        <f>IF(ISBLANK(T331), "", IF(OR(T331&lt;2, T331&gt;18), "SCORE", ""))</f>
        <v>#N/A</v>
      </c>
      <c r="V331" s="28" t="e">
        <f>IF(AND(W330&gt;AI331, U330&lt;&gt;"SCORE", U331&lt;&gt;"SCORE", Q331=IF(AF331&gt;AG331, 2, IF(AG331&gt;AF331, 1, Q331))), IF(AF331&lt;&gt;AG331, "FINAL", "LAST"), "")</f>
        <v>#N/A</v>
      </c>
      <c r="W331" s="28" t="e">
        <f>W330+P331</f>
        <v>#N/A</v>
      </c>
      <c r="X331" s="28" t="e">
        <f t="shared" si="488"/>
        <v>#N/A</v>
      </c>
      <c r="Y331" s="28" t="e">
        <f t="shared" ref="Y331:Y382" si="515">IF(W331&lt;901, X331, CONCATENATE("90+", X331-90))</f>
        <v>#N/A</v>
      </c>
      <c r="AB331" t="str">
        <f>IF(AD331="","", MAX($AB$4:AB330)+1)</f>
        <v/>
      </c>
      <c r="AC331" t="str">
        <f>IF(AE331="","", MAX($AC$4:AC330)+1)</f>
        <v/>
      </c>
      <c r="AF331" t="e">
        <f>IF(Z331&lt;&gt;"", Z331, 0)+AF327+IFERROR(VLOOKUP(AB331, $G$1:$I$24, 2, FALSE), 0)</f>
        <v>#N/A</v>
      </c>
      <c r="AG331" t="e">
        <f>IF(AA331&lt;&gt;"", AA331, 0)+AG327+IFERROR(VLOOKUP(AC331, $G$1:$I$24, 3, FALSE), 0)</f>
        <v>#N/A</v>
      </c>
      <c r="AH331">
        <v>0</v>
      </c>
      <c r="AI331">
        <f>900+((AH331+1)*10)</f>
        <v>910</v>
      </c>
      <c r="AK331" t="str">
        <f t="shared" si="489"/>
        <v xml:space="preserve"> </v>
      </c>
      <c r="AL331" t="str">
        <f t="shared" ref="AL331:AL382" si="516">IF($AJ$1&gt;=$K331, IF(L331=0, "", L331), " ")</f>
        <v xml:space="preserve"> </v>
      </c>
      <c r="AM331" t="str">
        <f t="shared" si="491"/>
        <v xml:space="preserve"> </v>
      </c>
      <c r="AN331" t="str">
        <f t="shared" si="492"/>
        <v xml:space="preserve"> </v>
      </c>
      <c r="AO331" t="str">
        <f t="shared" si="493"/>
        <v xml:space="preserve"> </v>
      </c>
      <c r="AP331" t="str">
        <f t="shared" si="494"/>
        <v xml:space="preserve"> </v>
      </c>
      <c r="AQ331" t="str">
        <f t="shared" si="495"/>
        <v xml:space="preserve"> </v>
      </c>
      <c r="AR331" t="str">
        <f t="shared" si="496"/>
        <v xml:space="preserve"> </v>
      </c>
      <c r="AS331" t="str">
        <f t="shared" si="497"/>
        <v xml:space="preserve"> </v>
      </c>
      <c r="AT331" t="str">
        <f t="shared" si="498"/>
        <v xml:space="preserve"> </v>
      </c>
      <c r="AU331" t="str">
        <f t="shared" si="499"/>
        <v xml:space="preserve"> </v>
      </c>
      <c r="AV331" t="str">
        <f t="shared" si="500"/>
        <v xml:space="preserve"> </v>
      </c>
      <c r="AW331" t="str">
        <f t="shared" si="501"/>
        <v xml:space="preserve"> </v>
      </c>
      <c r="AX331" t="str">
        <f t="shared" si="502"/>
        <v xml:space="preserve"> </v>
      </c>
      <c r="AY331" t="str">
        <f t="shared" si="503"/>
        <v xml:space="preserve"> </v>
      </c>
      <c r="AZ331" t="str">
        <f t="shared" si="504"/>
        <v xml:space="preserve"> </v>
      </c>
      <c r="BA331" t="str">
        <f t="shared" si="505"/>
        <v xml:space="preserve"> </v>
      </c>
      <c r="BB331" t="str">
        <f t="shared" si="506"/>
        <v xml:space="preserve"> </v>
      </c>
      <c r="BC331" t="str">
        <f t="shared" si="507"/>
        <v xml:space="preserve"> </v>
      </c>
      <c r="BD331" t="str">
        <f t="shared" si="508"/>
        <v xml:space="preserve"> </v>
      </c>
      <c r="BE331" t="str">
        <f t="shared" si="509"/>
        <v xml:space="preserve"> </v>
      </c>
      <c r="BF331" t="str">
        <f t="shared" si="510"/>
        <v xml:space="preserve"> </v>
      </c>
      <c r="BG331" t="str">
        <f t="shared" si="511"/>
        <v xml:space="preserve"> </v>
      </c>
      <c r="BH331" t="str">
        <f t="shared" si="512"/>
        <v xml:space="preserve"> </v>
      </c>
      <c r="BI331" t="str">
        <f t="shared" ref="BI331:BI362" si="517">IF($AJ$1&gt;=$K331, IF(AI331=0, "", AI331), " ")</f>
        <v xml:space="preserve"> </v>
      </c>
      <c r="BN331" t="str">
        <f>IF(OR(COUNTIF($AV$331:AV331, "LAST")&gt;0, COUNTIF($AV$331:AV331, "FINAL")&gt;0), "", IF($AJ$1&gt;=$K331, IFERROR(BF331-BG331, 0), ""))</f>
        <v/>
      </c>
      <c r="BT331">
        <f t="shared" ref="BT331" si="518">IF(BV331=1, AO331, 0)</f>
        <v>0</v>
      </c>
      <c r="BU331">
        <f t="shared" ref="BU331" si="519">IF(BV331=1, AP331, 0)</f>
        <v>0</v>
      </c>
      <c r="BV331">
        <f>IF(OR(COUNTIF($AV$331:AV331, "LAST")&gt;0, COUNTIF($AV$331:AV331, "FINAL")&gt;0), "", IF($AJ$1&gt;=$K331, AQ331, 0))</f>
        <v>0</v>
      </c>
      <c r="BW331">
        <f t="shared" ref="BW331" si="520">IF(BV331=2, AO331, 0)</f>
        <v>0</v>
      </c>
      <c r="BX331">
        <f t="shared" ref="BX331" si="521">IF(BV331=2, AP331, 0)</f>
        <v>0</v>
      </c>
    </row>
    <row r="332" spans="10:76" x14ac:dyDescent="0.35">
      <c r="K332" s="28">
        <v>602</v>
      </c>
      <c r="M332" s="35">
        <f>AutoScoreboard!Q31</f>
        <v>0</v>
      </c>
      <c r="N332" s="35">
        <f>AutoScoreboard!R31</f>
        <v>0</v>
      </c>
      <c r="O332" s="28" t="e">
        <f t="shared" si="513"/>
        <v>#N/A</v>
      </c>
      <c r="P332" s="28" t="e">
        <f t="shared" si="514"/>
        <v>#N/A</v>
      </c>
      <c r="Q332" s="28" t="e">
        <f>IF(U331="SCORE", Q331, IF(Q331=1, 2, 1))</f>
        <v>#N/A</v>
      </c>
      <c r="R332" s="28" t="e">
        <f t="shared" ref="R332:R382" si="522">IF(OR(R331="START", U331="SCORE"), "KO", "")</f>
        <v>#N/A</v>
      </c>
      <c r="S332" s="28" t="e">
        <f>IF(U331="SCORE", 10, T331)</f>
        <v>#N/A</v>
      </c>
      <c r="T332" s="28" t="e">
        <f>IF(Q332=1, IF(AND(R332="KO", (S332+O332)&gt;18), 15, S332+O332), IF(AND(R332="KO", (S332-O332)&lt;2), 5, S332-O332))</f>
        <v>#N/A</v>
      </c>
      <c r="U332" s="28" t="e">
        <f t="shared" ref="U332:U382" si="523">IF(ISBLANK(T332), "", IF(OR(T332&lt;2, T332&gt;18), "SCORE", ""))</f>
        <v>#N/A</v>
      </c>
      <c r="V332" s="28" t="e">
        <f t="shared" ref="V332:V382" si="524">IF(AND(W331&gt;AI332, U331&lt;&gt;"SCORE", U332&lt;&gt;"SCORE", Q332=IF(AF332&gt;AG332, 2, IF(AG332&gt;AF332, 1, Q332))), IF(AF332&lt;&gt;AG332, "FINAL", "LAST"), "")</f>
        <v>#N/A</v>
      </c>
      <c r="W332" s="28" t="e">
        <f t="shared" ref="W332:W382" si="525">W331+P332</f>
        <v>#N/A</v>
      </c>
      <c r="X332" s="28" t="e">
        <f t="shared" si="488"/>
        <v>#N/A</v>
      </c>
      <c r="Y332" s="28" t="e">
        <f t="shared" si="515"/>
        <v>#N/A</v>
      </c>
      <c r="Z332" t="e">
        <f>IF(OR(COUNTIF($V$331:V331, "LAST")&gt;0, COUNTIF($V$331:V331, "FINAL")&gt;0), "", IF(Q332=1, IF(U332="SCORE", VLOOKUP(S332, D:E, 2, FALSE), ""), ""))</f>
        <v>#N/A</v>
      </c>
      <c r="AA332" t="e">
        <f>IF(OR(COUNTIF($V$331:V331, "LAST")&gt;0, COUNTIF($V$331:V331, "FINAL")&gt;0), "", IF(Q332=2, IF(U332="SCORE", VLOOKUP(S332, D:F, 3, FALSE), ""), ""))</f>
        <v>#N/A</v>
      </c>
      <c r="AB332" t="e">
        <f>IF(AD332="","", MAX($AB$4:AB331)+1)</f>
        <v>#N/A</v>
      </c>
      <c r="AC332" t="e">
        <f>IF(AE332="","", MAX($AC$4:AC331)+1)</f>
        <v>#N/A</v>
      </c>
      <c r="AD332" t="e">
        <f>IF(Z332="", "", CONCATENATE(Z332, "*", Y332, IF(AND(Q332=1, S332=4, R331="KO"), "$", IF(AND(Q332=2, S332=16, R331="KO"), "$", IF(AND(Q332=1, S332=5, R331="KO"), "#", IF(AND(Q332=2, S332=15, R331="KO"), "#", IF(O332=15, "!", "")))))))</f>
        <v>#N/A</v>
      </c>
      <c r="AE332" t="e">
        <f>IF(AA332="", "", CONCATENATE(AA332, "*", Y332, IF(AND(Q332=1, S332=4, R331="KO"), "$", IF(AND(Q332=2, S332=16, R331="KO"), "$", IF(AND(Q332=1, S332=5, R331="KO"), "#", IF(AND(Q332=2, S332=15, R331="KO"), "#", IF(O332=15, "!", "")))))))</f>
        <v>#N/A</v>
      </c>
      <c r="AF332" t="e">
        <f>IF(Z332&lt;&gt;"", Z332, 0)+AF331+IFERROR(VLOOKUP(AB332, $G$1:$I$24, 2, FALSE), 0)</f>
        <v>#N/A</v>
      </c>
      <c r="AG332" t="e">
        <f>IF(AA332&lt;&gt;"", AA332, 0)+AG331+IFERROR(VLOOKUP(AC332, $G$1:$I$24, 3, FALSE), 0)</f>
        <v>#N/A</v>
      </c>
      <c r="AH332">
        <f>COUNTIFS(U332, "SCORE", W332, "&lt;501")+((COUNTIFS(U332, "SCORE", W332, "&gt;500"))/2)+AH331</f>
        <v>0</v>
      </c>
      <c r="AI332">
        <f t="shared" ref="AI332:AI382" si="526">900+((AH332+1)*10)</f>
        <v>910</v>
      </c>
      <c r="AK332" t="str">
        <f t="shared" si="489"/>
        <v xml:space="preserve"> </v>
      </c>
      <c r="AL332" t="str">
        <f t="shared" si="516"/>
        <v xml:space="preserve"> </v>
      </c>
      <c r="AM332" t="str">
        <f t="shared" si="491"/>
        <v xml:space="preserve"> </v>
      </c>
      <c r="AN332" t="str">
        <f t="shared" si="492"/>
        <v xml:space="preserve"> </v>
      </c>
      <c r="AO332" t="str">
        <f t="shared" si="493"/>
        <v xml:space="preserve"> </v>
      </c>
      <c r="AP332" t="str">
        <f t="shared" si="494"/>
        <v xml:space="preserve"> </v>
      </c>
      <c r="AQ332" t="str">
        <f t="shared" si="495"/>
        <v xml:space="preserve"> </v>
      </c>
      <c r="AR332" t="str">
        <f t="shared" si="496"/>
        <v xml:space="preserve"> </v>
      </c>
      <c r="AS332" t="str">
        <f t="shared" si="497"/>
        <v xml:space="preserve"> </v>
      </c>
      <c r="AT332" t="str">
        <f t="shared" si="498"/>
        <v xml:space="preserve"> </v>
      </c>
      <c r="AU332" t="str">
        <f t="shared" si="499"/>
        <v xml:space="preserve"> </v>
      </c>
      <c r="AV332" t="str">
        <f t="shared" si="500"/>
        <v xml:space="preserve"> </v>
      </c>
      <c r="AW332" t="str">
        <f t="shared" si="501"/>
        <v xml:space="preserve"> </v>
      </c>
      <c r="AX332" t="str">
        <f t="shared" si="502"/>
        <v xml:space="preserve"> </v>
      </c>
      <c r="AY332" t="str">
        <f t="shared" si="503"/>
        <v xml:space="preserve"> </v>
      </c>
      <c r="AZ332" t="str">
        <f t="shared" si="504"/>
        <v xml:space="preserve"> </v>
      </c>
      <c r="BA332" t="str">
        <f t="shared" si="505"/>
        <v xml:space="preserve"> </v>
      </c>
      <c r="BB332" t="str">
        <f t="shared" si="506"/>
        <v xml:space="preserve"> </v>
      </c>
      <c r="BC332" t="str">
        <f t="shared" si="507"/>
        <v xml:space="preserve"> </v>
      </c>
      <c r="BD332" t="str">
        <f t="shared" si="508"/>
        <v xml:space="preserve"> </v>
      </c>
      <c r="BE332" t="str">
        <f t="shared" si="509"/>
        <v xml:space="preserve"> </v>
      </c>
      <c r="BF332" t="str">
        <f t="shared" si="510"/>
        <v xml:space="preserve"> </v>
      </c>
      <c r="BG332" t="str">
        <f t="shared" si="511"/>
        <v xml:space="preserve"> </v>
      </c>
      <c r="BH332" t="str">
        <f t="shared" si="512"/>
        <v xml:space="preserve"> </v>
      </c>
      <c r="BI332" t="str">
        <f t="shared" si="517"/>
        <v xml:space="preserve"> </v>
      </c>
      <c r="BN332" t="str">
        <f>IF(OR(COUNTIF($AV$331:AV332, "LAST")&gt;0, COUNTIF($AV$331:AV332, "FINAL")&gt;0), "", IF($AJ$1&gt;=$K332, IFERROR(BF332-BG332, 0), ""))</f>
        <v/>
      </c>
      <c r="BT332">
        <f t="shared" ref="BT332:BT382" si="527">IF(BV332=1, AO332, 0)</f>
        <v>0</v>
      </c>
      <c r="BU332">
        <f t="shared" ref="BU332:BU382" si="528">IF(BV332=1, AP332, 0)</f>
        <v>0</v>
      </c>
      <c r="BV332">
        <f>IF(OR(COUNTIF($AV$331:AV332, "LAST")&gt;0, COUNTIF($AV$331:AV332, "FINAL")&gt;0), "", IF($AJ$1&gt;=$K332, AQ332, 0))</f>
        <v>0</v>
      </c>
      <c r="BW332">
        <f t="shared" ref="BW332:BW382" si="529">IF(BV332=2, AO332, 0)</f>
        <v>0</v>
      </c>
      <c r="BX332">
        <f t="shared" ref="BX332:BX382" si="530">IF(BV332=2, AP332, 0)</f>
        <v>0</v>
      </c>
    </row>
    <row r="333" spans="10:76" x14ac:dyDescent="0.35">
      <c r="K333" s="28">
        <v>603</v>
      </c>
      <c r="M333" s="35">
        <f>AutoScoreboard!Q32</f>
        <v>0</v>
      </c>
      <c r="N333" s="35">
        <f>AutoScoreboard!R32</f>
        <v>0</v>
      </c>
      <c r="O333" s="28" t="e">
        <f t="shared" si="513"/>
        <v>#N/A</v>
      </c>
      <c r="P333" s="28" t="e">
        <f t="shared" si="514"/>
        <v>#N/A</v>
      </c>
      <c r="Q333" s="28" t="e">
        <f t="shared" ref="Q333:Q382" si="531">IF(U332="SCORE", Q332, IF(Q332=1, 2, 1))</f>
        <v>#N/A</v>
      </c>
      <c r="R333" s="28" t="e">
        <f t="shared" si="522"/>
        <v>#N/A</v>
      </c>
      <c r="S333" s="28" t="e">
        <f t="shared" ref="S333:S382" si="532">IF(U332="SCORE", 10, T332)</f>
        <v>#N/A</v>
      </c>
      <c r="T333" s="28" t="e">
        <f t="shared" ref="T333:T382" si="533">IF(Q333=1, IF(AND(R333="KO", (S333+O333)&gt;18), 15, S333+O333), IF(AND(R333="KO", (S333-O333)&lt;2), 5, S333-O333))</f>
        <v>#N/A</v>
      </c>
      <c r="U333" s="28" t="e">
        <f t="shared" si="523"/>
        <v>#N/A</v>
      </c>
      <c r="V333" s="28" t="e">
        <f t="shared" si="524"/>
        <v>#N/A</v>
      </c>
      <c r="W333" s="28" t="e">
        <f t="shared" si="525"/>
        <v>#N/A</v>
      </c>
      <c r="X333" s="28" t="e">
        <f t="shared" si="488"/>
        <v>#N/A</v>
      </c>
      <c r="Y333" s="28" t="e">
        <f t="shared" si="515"/>
        <v>#N/A</v>
      </c>
      <c r="Z333" t="e">
        <f>IF(OR(COUNTIF($V$331:V332, "LAST")&gt;0, COUNTIF($V$331:V332, "FINAL")&gt;0), "", IF(Q333=1, IF(U333="SCORE", VLOOKUP(S333, D:E, 2, FALSE), ""), ""))</f>
        <v>#N/A</v>
      </c>
      <c r="AA333" t="e">
        <f>IF(OR(COUNTIF($V$331:V332, "LAST")&gt;0, COUNTIF($V$331:V332, "FINAL")&gt;0), "", IF(Q333=2, IF(U333="SCORE", VLOOKUP(S333, D:F, 3, FALSE), ""), ""))</f>
        <v>#N/A</v>
      </c>
      <c r="AB333" t="e">
        <f>IF(AD333="","", MAX($AB$4:AB332)+1)</f>
        <v>#N/A</v>
      </c>
      <c r="AC333" t="e">
        <f>IF(AE333="","", MAX($AC$4:AC332)+1)</f>
        <v>#N/A</v>
      </c>
      <c r="AD333" t="e">
        <f t="shared" ref="AD333:AD382" si="534">IF(Z333="", "", CONCATENATE(Z333, "*", Y333, IF(AND(Q333=1, S333=4, R332="KO"), "$", IF(AND(Q333=2, S333=16, R332="KO"), "$", IF(AND(Q333=1, S333=5, R332="KO"), "#", IF(AND(Q333=2, S333=15, R332="KO"), "#", IF(O333=15, "!", "")))))))</f>
        <v>#N/A</v>
      </c>
      <c r="AE333" t="e">
        <f t="shared" ref="AE333:AE382" si="535">IF(AA333="", "", CONCATENATE(AA333, "*", Y333, IF(AND(Q333=1, S333=4, R332="KO"), "$", IF(AND(Q333=2, S333=16, R332="KO"), "$", IF(AND(Q333=1, S333=5, R332="KO"), "#", IF(AND(Q333=2, S333=15, R332="KO"), "#", IF(O333=15, "!", "")))))))</f>
        <v>#N/A</v>
      </c>
      <c r="AF333" t="e">
        <f t="shared" ref="AF333:AF382" si="536">IF(Z333&lt;&gt;"", Z333, 0)+AF332+IFERROR(VLOOKUP(AB333, $G$1:$I$24, 2, FALSE), 0)</f>
        <v>#N/A</v>
      </c>
      <c r="AG333" t="e">
        <f t="shared" ref="AG333:AG382" si="537">IF(AA333&lt;&gt;"", AA333, 0)+AG332+IFERROR(VLOOKUP(AC333, $G$1:$I$24, 3, FALSE), 0)</f>
        <v>#N/A</v>
      </c>
      <c r="AH333">
        <f t="shared" ref="AH333:AH382" si="538">COUNTIFS(U333, "SCORE", W333, "&lt;501")+((COUNTIFS(U333, "SCORE", W333, "&gt;500"))/2)+AH332</f>
        <v>0</v>
      </c>
      <c r="AI333">
        <f t="shared" si="526"/>
        <v>910</v>
      </c>
      <c r="AK333" t="str">
        <f t="shared" si="489"/>
        <v xml:space="preserve"> </v>
      </c>
      <c r="AL333" t="str">
        <f t="shared" si="516"/>
        <v xml:space="preserve"> </v>
      </c>
      <c r="AM333" t="str">
        <f t="shared" si="491"/>
        <v xml:space="preserve"> </v>
      </c>
      <c r="AN333" t="str">
        <f t="shared" si="492"/>
        <v xml:space="preserve"> </v>
      </c>
      <c r="AO333" t="str">
        <f t="shared" si="493"/>
        <v xml:space="preserve"> </v>
      </c>
      <c r="AP333" t="str">
        <f t="shared" si="494"/>
        <v xml:space="preserve"> </v>
      </c>
      <c r="AQ333" t="str">
        <f t="shared" si="495"/>
        <v xml:space="preserve"> </v>
      </c>
      <c r="AR333" t="str">
        <f t="shared" si="496"/>
        <v xml:space="preserve"> </v>
      </c>
      <c r="AS333" t="str">
        <f t="shared" si="497"/>
        <v xml:space="preserve"> </v>
      </c>
      <c r="AT333" t="str">
        <f t="shared" si="498"/>
        <v xml:space="preserve"> </v>
      </c>
      <c r="AU333" t="str">
        <f t="shared" si="499"/>
        <v xml:space="preserve"> </v>
      </c>
      <c r="AV333" t="str">
        <f t="shared" si="500"/>
        <v xml:space="preserve"> </v>
      </c>
      <c r="AW333" t="str">
        <f t="shared" si="501"/>
        <v xml:space="preserve"> </v>
      </c>
      <c r="AX333" t="str">
        <f t="shared" si="502"/>
        <v xml:space="preserve"> </v>
      </c>
      <c r="AY333" t="str">
        <f t="shared" si="503"/>
        <v xml:space="preserve"> </v>
      </c>
      <c r="AZ333" t="str">
        <f t="shared" si="504"/>
        <v xml:space="preserve"> </v>
      </c>
      <c r="BA333" t="str">
        <f t="shared" si="505"/>
        <v xml:space="preserve"> </v>
      </c>
      <c r="BB333" t="str">
        <f t="shared" si="506"/>
        <v xml:space="preserve"> </v>
      </c>
      <c r="BC333" t="str">
        <f t="shared" si="507"/>
        <v xml:space="preserve"> </v>
      </c>
      <c r="BD333" t="str">
        <f t="shared" si="508"/>
        <v xml:space="preserve"> </v>
      </c>
      <c r="BE333" t="str">
        <f t="shared" si="509"/>
        <v xml:space="preserve"> </v>
      </c>
      <c r="BF333" t="str">
        <f t="shared" si="510"/>
        <v xml:space="preserve"> </v>
      </c>
      <c r="BG333" t="str">
        <f t="shared" si="511"/>
        <v xml:space="preserve"> </v>
      </c>
      <c r="BH333" t="str">
        <f t="shared" si="512"/>
        <v xml:space="preserve"> </v>
      </c>
      <c r="BI333" t="str">
        <f t="shared" si="517"/>
        <v xml:space="preserve"> </v>
      </c>
      <c r="BN333" t="str">
        <f>IF(OR(COUNTIF($AV$331:AV333, "LAST")&gt;0, COUNTIF($AV$331:AV333, "FINAL")&gt;0), "", IF($AJ$1&gt;=$K333, IFERROR(BF333-BG333, 0), ""))</f>
        <v/>
      </c>
      <c r="BT333">
        <f t="shared" si="527"/>
        <v>0</v>
      </c>
      <c r="BU333">
        <f t="shared" si="528"/>
        <v>0</v>
      </c>
      <c r="BV333">
        <f>IF(OR(COUNTIF($AV$331:AV333, "LAST")&gt;0, COUNTIF($AV$331:AV333, "FINAL")&gt;0), "", IF($AJ$1&gt;=$K333, AQ333, 0))</f>
        <v>0</v>
      </c>
      <c r="BW333">
        <f t="shared" si="529"/>
        <v>0</v>
      </c>
      <c r="BX333">
        <f t="shared" si="530"/>
        <v>0</v>
      </c>
    </row>
    <row r="334" spans="10:76" x14ac:dyDescent="0.35">
      <c r="K334" s="28">
        <v>604</v>
      </c>
      <c r="M334" s="35">
        <f>AutoScoreboard!Q33</f>
        <v>0</v>
      </c>
      <c r="N334" s="35">
        <f>AutoScoreboard!R33</f>
        <v>0</v>
      </c>
      <c r="O334" s="28" t="e">
        <f t="shared" si="513"/>
        <v>#N/A</v>
      </c>
      <c r="P334" s="28" t="e">
        <f t="shared" si="514"/>
        <v>#N/A</v>
      </c>
      <c r="Q334" s="28" t="e">
        <f t="shared" si="531"/>
        <v>#N/A</v>
      </c>
      <c r="R334" s="28" t="e">
        <f t="shared" si="522"/>
        <v>#N/A</v>
      </c>
      <c r="S334" s="28" t="e">
        <f t="shared" si="532"/>
        <v>#N/A</v>
      </c>
      <c r="T334" s="28" t="e">
        <f t="shared" si="533"/>
        <v>#N/A</v>
      </c>
      <c r="U334" s="28" t="e">
        <f t="shared" si="523"/>
        <v>#N/A</v>
      </c>
      <c r="V334" s="28" t="e">
        <f t="shared" si="524"/>
        <v>#N/A</v>
      </c>
      <c r="W334" s="28" t="e">
        <f t="shared" si="525"/>
        <v>#N/A</v>
      </c>
      <c r="X334" s="28" t="e">
        <f t="shared" si="488"/>
        <v>#N/A</v>
      </c>
      <c r="Y334" s="28" t="e">
        <f t="shared" si="515"/>
        <v>#N/A</v>
      </c>
      <c r="Z334" t="e">
        <f>IF(OR(COUNTIF($V$331:V333, "LAST")&gt;0, COUNTIF($V$331:V333, "FINAL")&gt;0), "", IF(Q334=1, IF(U334="SCORE", VLOOKUP(S334, D:E, 2, FALSE), ""), ""))</f>
        <v>#N/A</v>
      </c>
      <c r="AA334" t="e">
        <f>IF(OR(COUNTIF($V$331:V333, "LAST")&gt;0, COUNTIF($V$331:V333, "FINAL")&gt;0), "", IF(Q334=2, IF(U334="SCORE", VLOOKUP(S334, D:F, 3, FALSE), ""), ""))</f>
        <v>#N/A</v>
      </c>
      <c r="AB334" t="e">
        <f>IF(AD334="","", MAX($AB$4:AB333)+1)</f>
        <v>#N/A</v>
      </c>
      <c r="AC334" t="e">
        <f>IF(AE334="","", MAX($AC$4:AC333)+1)</f>
        <v>#N/A</v>
      </c>
      <c r="AD334" t="e">
        <f t="shared" si="534"/>
        <v>#N/A</v>
      </c>
      <c r="AE334" t="e">
        <f t="shared" si="535"/>
        <v>#N/A</v>
      </c>
      <c r="AF334" t="e">
        <f t="shared" si="536"/>
        <v>#N/A</v>
      </c>
      <c r="AG334" t="e">
        <f t="shared" si="537"/>
        <v>#N/A</v>
      </c>
      <c r="AH334">
        <f t="shared" si="538"/>
        <v>0</v>
      </c>
      <c r="AI334">
        <f t="shared" si="526"/>
        <v>910</v>
      </c>
      <c r="AK334" t="str">
        <f t="shared" si="489"/>
        <v xml:space="preserve"> </v>
      </c>
      <c r="AL334" t="str">
        <f t="shared" si="516"/>
        <v xml:space="preserve"> </v>
      </c>
      <c r="AM334" t="str">
        <f t="shared" si="491"/>
        <v xml:space="preserve"> </v>
      </c>
      <c r="AN334" t="str">
        <f t="shared" si="492"/>
        <v xml:space="preserve"> </v>
      </c>
      <c r="AO334" t="str">
        <f t="shared" si="493"/>
        <v xml:space="preserve"> </v>
      </c>
      <c r="AP334" t="str">
        <f t="shared" si="494"/>
        <v xml:space="preserve"> </v>
      </c>
      <c r="AQ334" t="str">
        <f t="shared" si="495"/>
        <v xml:space="preserve"> </v>
      </c>
      <c r="AR334" t="str">
        <f t="shared" si="496"/>
        <v xml:space="preserve"> </v>
      </c>
      <c r="AS334" t="str">
        <f t="shared" si="497"/>
        <v xml:space="preserve"> </v>
      </c>
      <c r="AT334" t="str">
        <f t="shared" si="498"/>
        <v xml:space="preserve"> </v>
      </c>
      <c r="AU334" t="str">
        <f t="shared" si="499"/>
        <v xml:space="preserve"> </v>
      </c>
      <c r="AV334" t="str">
        <f t="shared" si="500"/>
        <v xml:space="preserve"> </v>
      </c>
      <c r="AW334" t="str">
        <f t="shared" si="501"/>
        <v xml:space="preserve"> </v>
      </c>
      <c r="AX334" t="str">
        <f t="shared" si="502"/>
        <v xml:space="preserve"> </v>
      </c>
      <c r="AY334" t="str">
        <f t="shared" si="503"/>
        <v xml:space="preserve"> </v>
      </c>
      <c r="AZ334" t="str">
        <f t="shared" si="504"/>
        <v xml:space="preserve"> </v>
      </c>
      <c r="BA334" t="str">
        <f t="shared" si="505"/>
        <v xml:space="preserve"> </v>
      </c>
      <c r="BB334" t="str">
        <f t="shared" si="506"/>
        <v xml:space="preserve"> </v>
      </c>
      <c r="BC334" t="str">
        <f t="shared" si="507"/>
        <v xml:space="preserve"> </v>
      </c>
      <c r="BD334" t="str">
        <f t="shared" si="508"/>
        <v xml:space="preserve"> </v>
      </c>
      <c r="BE334" t="str">
        <f t="shared" si="509"/>
        <v xml:space="preserve"> </v>
      </c>
      <c r="BF334" t="str">
        <f t="shared" si="510"/>
        <v xml:space="preserve"> </v>
      </c>
      <c r="BG334" t="str">
        <f t="shared" si="511"/>
        <v xml:space="preserve"> </v>
      </c>
      <c r="BH334" t="str">
        <f t="shared" si="512"/>
        <v xml:space="preserve"> </v>
      </c>
      <c r="BI334" t="str">
        <f t="shared" si="517"/>
        <v xml:space="preserve"> </v>
      </c>
      <c r="BN334" t="str">
        <f>IF(OR(COUNTIF($AV$331:AV334, "LAST")&gt;0, COUNTIF($AV$331:AV334, "FINAL")&gt;0), "", IF($AJ$1&gt;=$K334, IFERROR(BF334-BG334, 0), ""))</f>
        <v/>
      </c>
      <c r="BT334">
        <f t="shared" si="527"/>
        <v>0</v>
      </c>
      <c r="BU334">
        <f t="shared" si="528"/>
        <v>0</v>
      </c>
      <c r="BV334">
        <f>IF(OR(COUNTIF($AV$331:AV334, "LAST")&gt;0, COUNTIF($AV$331:AV334, "FINAL")&gt;0), "", IF($AJ$1&gt;=$K334, AQ334, 0))</f>
        <v>0</v>
      </c>
      <c r="BW334">
        <f t="shared" si="529"/>
        <v>0</v>
      </c>
      <c r="BX334">
        <f t="shared" si="530"/>
        <v>0</v>
      </c>
    </row>
    <row r="335" spans="10:76" x14ac:dyDescent="0.35">
      <c r="K335" s="28">
        <v>605</v>
      </c>
      <c r="M335" s="35">
        <f>AutoScoreboard!Q34</f>
        <v>0</v>
      </c>
      <c r="N335" s="35">
        <f>AutoScoreboard!R34</f>
        <v>0</v>
      </c>
      <c r="O335" s="28" t="e">
        <f t="shared" si="513"/>
        <v>#N/A</v>
      </c>
      <c r="P335" s="28" t="e">
        <f t="shared" si="514"/>
        <v>#N/A</v>
      </c>
      <c r="Q335" s="28" t="e">
        <f t="shared" si="531"/>
        <v>#N/A</v>
      </c>
      <c r="R335" s="28" t="e">
        <f t="shared" si="522"/>
        <v>#N/A</v>
      </c>
      <c r="S335" s="28" t="e">
        <f t="shared" si="532"/>
        <v>#N/A</v>
      </c>
      <c r="T335" s="28" t="e">
        <f t="shared" si="533"/>
        <v>#N/A</v>
      </c>
      <c r="U335" s="28" t="e">
        <f t="shared" si="523"/>
        <v>#N/A</v>
      </c>
      <c r="V335" s="28" t="e">
        <f t="shared" si="524"/>
        <v>#N/A</v>
      </c>
      <c r="W335" s="28" t="e">
        <f t="shared" si="525"/>
        <v>#N/A</v>
      </c>
      <c r="X335" s="28" t="e">
        <f t="shared" si="488"/>
        <v>#N/A</v>
      </c>
      <c r="Y335" s="28" t="e">
        <f t="shared" si="515"/>
        <v>#N/A</v>
      </c>
      <c r="Z335" t="e">
        <f>IF(OR(COUNTIF($V$331:V334, "LAST")&gt;0, COUNTIF($V$331:V334, "FINAL")&gt;0), "", IF(Q335=1, IF(U335="SCORE", VLOOKUP(S335, D:E, 2, FALSE), ""), ""))</f>
        <v>#N/A</v>
      </c>
      <c r="AA335" t="e">
        <f>IF(OR(COUNTIF($V$331:V334, "LAST")&gt;0, COUNTIF($V$331:V334, "FINAL")&gt;0), "", IF(Q335=2, IF(U335="SCORE", VLOOKUP(S335, D:F, 3, FALSE), ""), ""))</f>
        <v>#N/A</v>
      </c>
      <c r="AB335" t="e">
        <f>IF(AD335="","", MAX($AB$4:AB334)+1)</f>
        <v>#N/A</v>
      </c>
      <c r="AC335" t="e">
        <f>IF(AE335="","", MAX($AC$4:AC334)+1)</f>
        <v>#N/A</v>
      </c>
      <c r="AD335" t="e">
        <f t="shared" si="534"/>
        <v>#N/A</v>
      </c>
      <c r="AE335" t="e">
        <f t="shared" si="535"/>
        <v>#N/A</v>
      </c>
      <c r="AF335" t="e">
        <f t="shared" si="536"/>
        <v>#N/A</v>
      </c>
      <c r="AG335" t="e">
        <f t="shared" si="537"/>
        <v>#N/A</v>
      </c>
      <c r="AH335">
        <f t="shared" si="538"/>
        <v>0</v>
      </c>
      <c r="AI335">
        <f t="shared" si="526"/>
        <v>910</v>
      </c>
      <c r="AK335" t="str">
        <f t="shared" si="489"/>
        <v xml:space="preserve"> </v>
      </c>
      <c r="AL335" t="str">
        <f t="shared" si="516"/>
        <v xml:space="preserve"> </v>
      </c>
      <c r="AM335" t="str">
        <f t="shared" si="491"/>
        <v xml:space="preserve"> </v>
      </c>
      <c r="AN335" t="str">
        <f t="shared" si="492"/>
        <v xml:space="preserve"> </v>
      </c>
      <c r="AO335" t="str">
        <f t="shared" si="493"/>
        <v xml:space="preserve"> </v>
      </c>
      <c r="AP335" t="str">
        <f t="shared" si="494"/>
        <v xml:space="preserve"> </v>
      </c>
      <c r="AQ335" t="str">
        <f t="shared" si="495"/>
        <v xml:space="preserve"> </v>
      </c>
      <c r="AR335" t="str">
        <f t="shared" si="496"/>
        <v xml:space="preserve"> </v>
      </c>
      <c r="AS335" t="str">
        <f t="shared" si="497"/>
        <v xml:space="preserve"> </v>
      </c>
      <c r="AT335" t="str">
        <f t="shared" si="498"/>
        <v xml:space="preserve"> </v>
      </c>
      <c r="AU335" t="str">
        <f t="shared" si="499"/>
        <v xml:space="preserve"> </v>
      </c>
      <c r="AV335" t="str">
        <f t="shared" si="500"/>
        <v xml:space="preserve"> </v>
      </c>
      <c r="AW335" t="str">
        <f t="shared" si="501"/>
        <v xml:space="preserve"> </v>
      </c>
      <c r="AX335" t="str">
        <f t="shared" si="502"/>
        <v xml:space="preserve"> </v>
      </c>
      <c r="AY335" t="str">
        <f t="shared" si="503"/>
        <v xml:space="preserve"> </v>
      </c>
      <c r="AZ335" t="str">
        <f t="shared" si="504"/>
        <v xml:space="preserve"> </v>
      </c>
      <c r="BA335" t="str">
        <f t="shared" si="505"/>
        <v xml:space="preserve"> </v>
      </c>
      <c r="BB335" t="str">
        <f t="shared" si="506"/>
        <v xml:space="preserve"> </v>
      </c>
      <c r="BC335" t="str">
        <f t="shared" si="507"/>
        <v xml:space="preserve"> </v>
      </c>
      <c r="BD335" t="str">
        <f t="shared" si="508"/>
        <v xml:space="preserve"> </v>
      </c>
      <c r="BE335" t="str">
        <f t="shared" si="509"/>
        <v xml:space="preserve"> </v>
      </c>
      <c r="BF335" t="str">
        <f t="shared" si="510"/>
        <v xml:space="preserve"> </v>
      </c>
      <c r="BG335" t="str">
        <f t="shared" si="511"/>
        <v xml:space="preserve"> </v>
      </c>
      <c r="BH335" t="str">
        <f t="shared" si="512"/>
        <v xml:space="preserve"> </v>
      </c>
      <c r="BI335" t="str">
        <f t="shared" si="517"/>
        <v xml:space="preserve"> </v>
      </c>
      <c r="BN335" t="str">
        <f>IF(OR(COUNTIF($AV$331:AV335, "LAST")&gt;0, COUNTIF($AV$331:AV335, "FINAL")&gt;0), "", IF($AJ$1&gt;=$K335, IFERROR(BF335-BG335, 0), ""))</f>
        <v/>
      </c>
      <c r="BT335">
        <f t="shared" si="527"/>
        <v>0</v>
      </c>
      <c r="BU335">
        <f t="shared" si="528"/>
        <v>0</v>
      </c>
      <c r="BV335">
        <f>IF(OR(COUNTIF($AV$331:AV335, "LAST")&gt;0, COUNTIF($AV$331:AV335, "FINAL")&gt;0), "", IF($AJ$1&gt;=$K335, AQ335, 0))</f>
        <v>0</v>
      </c>
      <c r="BW335">
        <f t="shared" si="529"/>
        <v>0</v>
      </c>
      <c r="BX335">
        <f t="shared" si="530"/>
        <v>0</v>
      </c>
    </row>
    <row r="336" spans="10:76" x14ac:dyDescent="0.35">
      <c r="K336" s="28">
        <v>606</v>
      </c>
      <c r="M336" s="35">
        <f>AutoScoreboard!Q35</f>
        <v>0</v>
      </c>
      <c r="N336" s="35">
        <f>AutoScoreboard!R35</f>
        <v>0</v>
      </c>
      <c r="O336" s="28" t="e">
        <f t="shared" si="513"/>
        <v>#N/A</v>
      </c>
      <c r="P336" s="28" t="e">
        <f t="shared" si="514"/>
        <v>#N/A</v>
      </c>
      <c r="Q336" s="28" t="e">
        <f t="shared" si="531"/>
        <v>#N/A</v>
      </c>
      <c r="R336" s="28" t="e">
        <f t="shared" si="522"/>
        <v>#N/A</v>
      </c>
      <c r="S336" s="28" t="e">
        <f t="shared" si="532"/>
        <v>#N/A</v>
      </c>
      <c r="T336" s="28" t="e">
        <f t="shared" si="533"/>
        <v>#N/A</v>
      </c>
      <c r="U336" s="28" t="e">
        <f t="shared" si="523"/>
        <v>#N/A</v>
      </c>
      <c r="V336" s="28" t="e">
        <f t="shared" si="524"/>
        <v>#N/A</v>
      </c>
      <c r="W336" s="28" t="e">
        <f t="shared" si="525"/>
        <v>#N/A</v>
      </c>
      <c r="X336" s="28" t="e">
        <f t="shared" si="488"/>
        <v>#N/A</v>
      </c>
      <c r="Y336" s="28" t="e">
        <f t="shared" si="515"/>
        <v>#N/A</v>
      </c>
      <c r="Z336" t="e">
        <f>IF(OR(COUNTIF($V$331:V335, "LAST")&gt;0, COUNTIF($V$331:V335, "FINAL")&gt;0), "", IF(Q336=1, IF(U336="SCORE", VLOOKUP(S336, D:E, 2, FALSE), ""), ""))</f>
        <v>#N/A</v>
      </c>
      <c r="AA336" t="e">
        <f>IF(OR(COUNTIF($V$331:V335, "LAST")&gt;0, COUNTIF($V$331:V335, "FINAL")&gt;0), "", IF(Q336=2, IF(U336="SCORE", VLOOKUP(S336, D:F, 3, FALSE), ""), ""))</f>
        <v>#N/A</v>
      </c>
      <c r="AB336" t="e">
        <f>IF(AD336="","", MAX($AB$4:AB335)+1)</f>
        <v>#N/A</v>
      </c>
      <c r="AC336" t="e">
        <f>IF(AE336="","", MAX($AC$4:AC335)+1)</f>
        <v>#N/A</v>
      </c>
      <c r="AD336" t="e">
        <f t="shared" si="534"/>
        <v>#N/A</v>
      </c>
      <c r="AE336" t="e">
        <f t="shared" si="535"/>
        <v>#N/A</v>
      </c>
      <c r="AF336" t="e">
        <f t="shared" si="536"/>
        <v>#N/A</v>
      </c>
      <c r="AG336" t="e">
        <f t="shared" si="537"/>
        <v>#N/A</v>
      </c>
      <c r="AH336">
        <f t="shared" si="538"/>
        <v>0</v>
      </c>
      <c r="AI336">
        <f t="shared" si="526"/>
        <v>910</v>
      </c>
      <c r="AK336" t="str">
        <f t="shared" si="489"/>
        <v xml:space="preserve"> </v>
      </c>
      <c r="AL336" t="str">
        <f t="shared" si="516"/>
        <v xml:space="preserve"> </v>
      </c>
      <c r="AM336" t="str">
        <f t="shared" si="491"/>
        <v xml:space="preserve"> </v>
      </c>
      <c r="AN336" t="str">
        <f t="shared" si="492"/>
        <v xml:space="preserve"> </v>
      </c>
      <c r="AO336" t="str">
        <f t="shared" si="493"/>
        <v xml:space="preserve"> </v>
      </c>
      <c r="AP336" t="str">
        <f t="shared" si="494"/>
        <v xml:space="preserve"> </v>
      </c>
      <c r="AQ336" t="str">
        <f t="shared" si="495"/>
        <v xml:space="preserve"> </v>
      </c>
      <c r="AR336" t="str">
        <f t="shared" si="496"/>
        <v xml:space="preserve"> </v>
      </c>
      <c r="AS336" t="str">
        <f t="shared" si="497"/>
        <v xml:space="preserve"> </v>
      </c>
      <c r="AT336" t="str">
        <f t="shared" si="498"/>
        <v xml:space="preserve"> </v>
      </c>
      <c r="AU336" t="str">
        <f t="shared" si="499"/>
        <v xml:space="preserve"> </v>
      </c>
      <c r="AV336" t="str">
        <f t="shared" si="500"/>
        <v xml:space="preserve"> </v>
      </c>
      <c r="AW336" t="str">
        <f t="shared" si="501"/>
        <v xml:space="preserve"> </v>
      </c>
      <c r="AX336" t="str">
        <f t="shared" si="502"/>
        <v xml:space="preserve"> </v>
      </c>
      <c r="AY336" t="str">
        <f t="shared" si="503"/>
        <v xml:space="preserve"> </v>
      </c>
      <c r="AZ336" t="str">
        <f t="shared" si="504"/>
        <v xml:space="preserve"> </v>
      </c>
      <c r="BA336" t="str">
        <f t="shared" si="505"/>
        <v xml:space="preserve"> </v>
      </c>
      <c r="BB336" t="str">
        <f t="shared" si="506"/>
        <v xml:space="preserve"> </v>
      </c>
      <c r="BC336" t="str">
        <f t="shared" si="507"/>
        <v xml:space="preserve"> </v>
      </c>
      <c r="BD336" t="str">
        <f t="shared" si="508"/>
        <v xml:space="preserve"> </v>
      </c>
      <c r="BE336" t="str">
        <f t="shared" si="509"/>
        <v xml:space="preserve"> </v>
      </c>
      <c r="BF336" t="str">
        <f t="shared" si="510"/>
        <v xml:space="preserve"> </v>
      </c>
      <c r="BG336" t="str">
        <f t="shared" si="511"/>
        <v xml:space="preserve"> </v>
      </c>
      <c r="BH336" t="str">
        <f t="shared" si="512"/>
        <v xml:space="preserve"> </v>
      </c>
      <c r="BI336" t="str">
        <f t="shared" si="517"/>
        <v xml:space="preserve"> </v>
      </c>
      <c r="BN336" t="str">
        <f>IF(OR(COUNTIF($AV$331:AV336, "LAST")&gt;0, COUNTIF($AV$331:AV336, "FINAL")&gt;0), "", IF($AJ$1&gt;=$K336, IFERROR(BF336-BG336, 0), ""))</f>
        <v/>
      </c>
      <c r="BT336">
        <f t="shared" si="527"/>
        <v>0</v>
      </c>
      <c r="BU336">
        <f t="shared" si="528"/>
        <v>0</v>
      </c>
      <c r="BV336">
        <f>IF(OR(COUNTIF($AV$331:AV336, "LAST")&gt;0, COUNTIF($AV$331:AV336, "FINAL")&gt;0), "", IF($AJ$1&gt;=$K336, AQ336, 0))</f>
        <v>0</v>
      </c>
      <c r="BW336">
        <f t="shared" si="529"/>
        <v>0</v>
      </c>
      <c r="BX336">
        <f t="shared" si="530"/>
        <v>0</v>
      </c>
    </row>
    <row r="337" spans="11:76" x14ac:dyDescent="0.35">
      <c r="K337" s="28">
        <v>607</v>
      </c>
      <c r="M337" s="35">
        <f>AutoScoreboard!Q36</f>
        <v>0</v>
      </c>
      <c r="N337" s="35">
        <f>AutoScoreboard!R36</f>
        <v>0</v>
      </c>
      <c r="O337" s="28" t="e">
        <f t="shared" si="513"/>
        <v>#N/A</v>
      </c>
      <c r="P337" s="28" t="e">
        <f t="shared" si="514"/>
        <v>#N/A</v>
      </c>
      <c r="Q337" s="28" t="e">
        <f t="shared" si="531"/>
        <v>#N/A</v>
      </c>
      <c r="R337" s="28" t="e">
        <f t="shared" si="522"/>
        <v>#N/A</v>
      </c>
      <c r="S337" s="28" t="e">
        <f t="shared" si="532"/>
        <v>#N/A</v>
      </c>
      <c r="T337" s="28" t="e">
        <f t="shared" si="533"/>
        <v>#N/A</v>
      </c>
      <c r="U337" s="28" t="e">
        <f t="shared" si="523"/>
        <v>#N/A</v>
      </c>
      <c r="V337" s="28" t="e">
        <f t="shared" si="524"/>
        <v>#N/A</v>
      </c>
      <c r="W337" s="28" t="e">
        <f t="shared" si="525"/>
        <v>#N/A</v>
      </c>
      <c r="X337" s="28" t="e">
        <f t="shared" si="488"/>
        <v>#N/A</v>
      </c>
      <c r="Y337" s="28" t="e">
        <f t="shared" si="515"/>
        <v>#N/A</v>
      </c>
      <c r="Z337" t="e">
        <f>IF(OR(COUNTIF($V$331:V336, "LAST")&gt;0, COUNTIF($V$331:V336, "FINAL")&gt;0), "", IF(Q337=1, IF(U337="SCORE", VLOOKUP(S337, D:E, 2, FALSE), ""), ""))</f>
        <v>#N/A</v>
      </c>
      <c r="AA337" t="e">
        <f>IF(OR(COUNTIF($V$331:V336, "LAST")&gt;0, COUNTIF($V$331:V336, "FINAL")&gt;0), "", IF(Q337=2, IF(U337="SCORE", VLOOKUP(S337, D:F, 3, FALSE), ""), ""))</f>
        <v>#N/A</v>
      </c>
      <c r="AB337" t="e">
        <f>IF(AD337="","", MAX($AB$4:AB336)+1)</f>
        <v>#N/A</v>
      </c>
      <c r="AC337" t="e">
        <f>IF(AE337="","", MAX($AC$4:AC336)+1)</f>
        <v>#N/A</v>
      </c>
      <c r="AD337" t="e">
        <f t="shared" si="534"/>
        <v>#N/A</v>
      </c>
      <c r="AE337" t="e">
        <f t="shared" si="535"/>
        <v>#N/A</v>
      </c>
      <c r="AF337" t="e">
        <f t="shared" si="536"/>
        <v>#N/A</v>
      </c>
      <c r="AG337" t="e">
        <f t="shared" si="537"/>
        <v>#N/A</v>
      </c>
      <c r="AH337">
        <f t="shared" si="538"/>
        <v>0</v>
      </c>
      <c r="AI337">
        <f t="shared" si="526"/>
        <v>910</v>
      </c>
      <c r="AK337" t="str">
        <f t="shared" si="489"/>
        <v xml:space="preserve"> </v>
      </c>
      <c r="AL337" t="str">
        <f t="shared" si="516"/>
        <v xml:space="preserve"> </v>
      </c>
      <c r="AM337" t="str">
        <f t="shared" si="491"/>
        <v xml:space="preserve"> </v>
      </c>
      <c r="AN337" t="str">
        <f t="shared" si="492"/>
        <v xml:space="preserve"> </v>
      </c>
      <c r="AO337" t="str">
        <f t="shared" si="493"/>
        <v xml:space="preserve"> </v>
      </c>
      <c r="AP337" t="str">
        <f t="shared" si="494"/>
        <v xml:space="preserve"> </v>
      </c>
      <c r="AQ337" t="str">
        <f t="shared" si="495"/>
        <v xml:space="preserve"> </v>
      </c>
      <c r="AR337" t="str">
        <f t="shared" si="496"/>
        <v xml:space="preserve"> </v>
      </c>
      <c r="AS337" t="str">
        <f t="shared" si="497"/>
        <v xml:space="preserve"> </v>
      </c>
      <c r="AT337" t="str">
        <f t="shared" si="498"/>
        <v xml:space="preserve"> </v>
      </c>
      <c r="AU337" t="str">
        <f t="shared" si="499"/>
        <v xml:space="preserve"> </v>
      </c>
      <c r="AV337" t="str">
        <f t="shared" si="500"/>
        <v xml:space="preserve"> </v>
      </c>
      <c r="AW337" t="str">
        <f t="shared" si="501"/>
        <v xml:space="preserve"> </v>
      </c>
      <c r="AX337" t="str">
        <f t="shared" si="502"/>
        <v xml:space="preserve"> </v>
      </c>
      <c r="AY337" t="str">
        <f t="shared" si="503"/>
        <v xml:space="preserve"> </v>
      </c>
      <c r="AZ337" t="str">
        <f t="shared" si="504"/>
        <v xml:space="preserve"> </v>
      </c>
      <c r="BA337" t="str">
        <f t="shared" si="505"/>
        <v xml:space="preserve"> </v>
      </c>
      <c r="BB337" t="str">
        <f t="shared" si="506"/>
        <v xml:space="preserve"> </v>
      </c>
      <c r="BC337" t="str">
        <f t="shared" si="507"/>
        <v xml:space="preserve"> </v>
      </c>
      <c r="BD337" t="str">
        <f t="shared" si="508"/>
        <v xml:space="preserve"> </v>
      </c>
      <c r="BE337" t="str">
        <f t="shared" si="509"/>
        <v xml:space="preserve"> </v>
      </c>
      <c r="BF337" t="str">
        <f t="shared" si="510"/>
        <v xml:space="preserve"> </v>
      </c>
      <c r="BG337" t="str">
        <f t="shared" si="511"/>
        <v xml:space="preserve"> </v>
      </c>
      <c r="BH337" t="str">
        <f t="shared" si="512"/>
        <v xml:space="preserve"> </v>
      </c>
      <c r="BI337" t="str">
        <f t="shared" si="517"/>
        <v xml:space="preserve"> </v>
      </c>
      <c r="BN337" t="str">
        <f>IF(OR(COUNTIF($AV$331:AV337, "LAST")&gt;0, COUNTIF($AV$331:AV337, "FINAL")&gt;0), "", IF($AJ$1&gt;=$K337, IFERROR(BF337-BG337, 0), ""))</f>
        <v/>
      </c>
      <c r="BT337">
        <f t="shared" si="527"/>
        <v>0</v>
      </c>
      <c r="BU337">
        <f t="shared" si="528"/>
        <v>0</v>
      </c>
      <c r="BV337">
        <f>IF(OR(COUNTIF($AV$331:AV337, "LAST")&gt;0, COUNTIF($AV$331:AV337, "FINAL")&gt;0), "", IF($AJ$1&gt;=$K337, AQ337, 0))</f>
        <v>0</v>
      </c>
      <c r="BW337">
        <f t="shared" si="529"/>
        <v>0</v>
      </c>
      <c r="BX337">
        <f t="shared" si="530"/>
        <v>0</v>
      </c>
    </row>
    <row r="338" spans="11:76" x14ac:dyDescent="0.35">
      <c r="K338" s="28">
        <v>608</v>
      </c>
      <c r="M338" s="35">
        <f>AutoScoreboard!Q37</f>
        <v>0</v>
      </c>
      <c r="N338" s="35">
        <f>AutoScoreboard!R37</f>
        <v>0</v>
      </c>
      <c r="O338" s="28" t="e">
        <f t="shared" si="513"/>
        <v>#N/A</v>
      </c>
      <c r="P338" s="28" t="e">
        <f t="shared" si="514"/>
        <v>#N/A</v>
      </c>
      <c r="Q338" s="28" t="e">
        <f t="shared" si="531"/>
        <v>#N/A</v>
      </c>
      <c r="R338" s="28" t="e">
        <f t="shared" si="522"/>
        <v>#N/A</v>
      </c>
      <c r="S338" s="28" t="e">
        <f t="shared" si="532"/>
        <v>#N/A</v>
      </c>
      <c r="T338" s="28" t="e">
        <f t="shared" si="533"/>
        <v>#N/A</v>
      </c>
      <c r="U338" s="28" t="e">
        <f t="shared" si="523"/>
        <v>#N/A</v>
      </c>
      <c r="V338" s="28" t="e">
        <f t="shared" si="524"/>
        <v>#N/A</v>
      </c>
      <c r="W338" s="28" t="e">
        <f t="shared" si="525"/>
        <v>#N/A</v>
      </c>
      <c r="X338" s="28" t="e">
        <f t="shared" si="488"/>
        <v>#N/A</v>
      </c>
      <c r="Y338" s="28" t="e">
        <f t="shared" si="515"/>
        <v>#N/A</v>
      </c>
      <c r="Z338" t="e">
        <f>IF(OR(COUNTIF($V$331:V337, "LAST")&gt;0, COUNTIF($V$331:V337, "FINAL")&gt;0), "", IF(Q338=1, IF(U338="SCORE", VLOOKUP(S338, D:E, 2, FALSE), ""), ""))</f>
        <v>#N/A</v>
      </c>
      <c r="AA338" t="e">
        <f>IF(OR(COUNTIF($V$331:V337, "LAST")&gt;0, COUNTIF($V$331:V337, "FINAL")&gt;0), "", IF(Q338=2, IF(U338="SCORE", VLOOKUP(S338, D:F, 3, FALSE), ""), ""))</f>
        <v>#N/A</v>
      </c>
      <c r="AB338" t="e">
        <f>IF(AD338="","", MAX($AB$4:AB337)+1)</f>
        <v>#N/A</v>
      </c>
      <c r="AC338" t="e">
        <f>IF(AE338="","", MAX($AC$4:AC337)+1)</f>
        <v>#N/A</v>
      </c>
      <c r="AD338" t="e">
        <f t="shared" si="534"/>
        <v>#N/A</v>
      </c>
      <c r="AE338" t="e">
        <f t="shared" si="535"/>
        <v>#N/A</v>
      </c>
      <c r="AF338" t="e">
        <f t="shared" si="536"/>
        <v>#N/A</v>
      </c>
      <c r="AG338" t="e">
        <f t="shared" si="537"/>
        <v>#N/A</v>
      </c>
      <c r="AH338">
        <f t="shared" si="538"/>
        <v>0</v>
      </c>
      <c r="AI338">
        <f t="shared" si="526"/>
        <v>910</v>
      </c>
      <c r="AK338" t="str">
        <f t="shared" si="489"/>
        <v xml:space="preserve"> </v>
      </c>
      <c r="AL338" t="str">
        <f t="shared" si="516"/>
        <v xml:space="preserve"> </v>
      </c>
      <c r="AM338" t="str">
        <f t="shared" si="491"/>
        <v xml:space="preserve"> </v>
      </c>
      <c r="AN338" t="str">
        <f t="shared" si="492"/>
        <v xml:space="preserve"> </v>
      </c>
      <c r="AO338" t="str">
        <f t="shared" si="493"/>
        <v xml:space="preserve"> </v>
      </c>
      <c r="AP338" t="str">
        <f t="shared" si="494"/>
        <v xml:space="preserve"> </v>
      </c>
      <c r="AQ338" t="str">
        <f t="shared" si="495"/>
        <v xml:space="preserve"> </v>
      </c>
      <c r="AR338" t="str">
        <f t="shared" si="496"/>
        <v xml:space="preserve"> </v>
      </c>
      <c r="AS338" t="str">
        <f t="shared" si="497"/>
        <v xml:space="preserve"> </v>
      </c>
      <c r="AT338" t="str">
        <f t="shared" si="498"/>
        <v xml:space="preserve"> </v>
      </c>
      <c r="AU338" t="str">
        <f t="shared" si="499"/>
        <v xml:space="preserve"> </v>
      </c>
      <c r="AV338" t="str">
        <f t="shared" si="500"/>
        <v xml:space="preserve"> </v>
      </c>
      <c r="AW338" t="str">
        <f t="shared" si="501"/>
        <v xml:space="preserve"> </v>
      </c>
      <c r="AX338" t="str">
        <f t="shared" si="502"/>
        <v xml:space="preserve"> </v>
      </c>
      <c r="AY338" t="str">
        <f t="shared" si="503"/>
        <v xml:space="preserve"> </v>
      </c>
      <c r="AZ338" t="str">
        <f t="shared" si="504"/>
        <v xml:space="preserve"> </v>
      </c>
      <c r="BA338" t="str">
        <f t="shared" si="505"/>
        <v xml:space="preserve"> </v>
      </c>
      <c r="BB338" t="str">
        <f t="shared" si="506"/>
        <v xml:space="preserve"> </v>
      </c>
      <c r="BC338" t="str">
        <f t="shared" si="507"/>
        <v xml:space="preserve"> </v>
      </c>
      <c r="BD338" t="str">
        <f t="shared" si="508"/>
        <v xml:space="preserve"> </v>
      </c>
      <c r="BE338" t="str">
        <f t="shared" si="509"/>
        <v xml:space="preserve"> </v>
      </c>
      <c r="BF338" t="str">
        <f t="shared" si="510"/>
        <v xml:space="preserve"> </v>
      </c>
      <c r="BG338" t="str">
        <f t="shared" si="511"/>
        <v xml:space="preserve"> </v>
      </c>
      <c r="BH338" t="str">
        <f t="shared" si="512"/>
        <v xml:space="preserve"> </v>
      </c>
      <c r="BI338" t="str">
        <f t="shared" si="517"/>
        <v xml:space="preserve"> </v>
      </c>
      <c r="BN338" t="str">
        <f>IF(OR(COUNTIF($AV$331:AV338, "LAST")&gt;0, COUNTIF($AV$331:AV338, "FINAL")&gt;0), "", IF($AJ$1&gt;=$K338, IFERROR(BF338-BG338, 0), ""))</f>
        <v/>
      </c>
      <c r="BT338">
        <f t="shared" si="527"/>
        <v>0</v>
      </c>
      <c r="BU338">
        <f t="shared" si="528"/>
        <v>0</v>
      </c>
      <c r="BV338">
        <f>IF(OR(COUNTIF($AV$331:AV338, "LAST")&gt;0, COUNTIF($AV$331:AV338, "FINAL")&gt;0), "", IF($AJ$1&gt;=$K338, AQ338, 0))</f>
        <v>0</v>
      </c>
      <c r="BW338">
        <f t="shared" si="529"/>
        <v>0</v>
      </c>
      <c r="BX338">
        <f t="shared" si="530"/>
        <v>0</v>
      </c>
    </row>
    <row r="339" spans="11:76" x14ac:dyDescent="0.35">
      <c r="K339" s="28">
        <v>609</v>
      </c>
      <c r="M339" s="35">
        <f>AutoScoreboard!Q38</f>
        <v>0</v>
      </c>
      <c r="N339" s="35">
        <f>AutoScoreboard!R38</f>
        <v>0</v>
      </c>
      <c r="O339" s="28" t="e">
        <f t="shared" si="513"/>
        <v>#N/A</v>
      </c>
      <c r="P339" s="28" t="e">
        <f t="shared" si="514"/>
        <v>#N/A</v>
      </c>
      <c r="Q339" s="28" t="e">
        <f t="shared" si="531"/>
        <v>#N/A</v>
      </c>
      <c r="R339" s="28" t="e">
        <f t="shared" si="522"/>
        <v>#N/A</v>
      </c>
      <c r="S339" s="28" t="e">
        <f t="shared" si="532"/>
        <v>#N/A</v>
      </c>
      <c r="T339" s="28" t="e">
        <f t="shared" si="533"/>
        <v>#N/A</v>
      </c>
      <c r="U339" s="28" t="e">
        <f t="shared" si="523"/>
        <v>#N/A</v>
      </c>
      <c r="V339" s="28" t="e">
        <f t="shared" si="524"/>
        <v>#N/A</v>
      </c>
      <c r="W339" s="28" t="e">
        <f t="shared" si="525"/>
        <v>#N/A</v>
      </c>
      <c r="X339" s="28" t="e">
        <f t="shared" si="488"/>
        <v>#N/A</v>
      </c>
      <c r="Y339" s="28" t="e">
        <f t="shared" si="515"/>
        <v>#N/A</v>
      </c>
      <c r="Z339" t="e">
        <f>IF(OR(COUNTIF($V$331:V338, "LAST")&gt;0, COUNTIF($V$331:V338, "FINAL")&gt;0), "", IF(Q339=1, IF(U339="SCORE", VLOOKUP(S339, D:E, 2, FALSE), ""), ""))</f>
        <v>#N/A</v>
      </c>
      <c r="AA339" t="e">
        <f>IF(OR(COUNTIF($V$331:V338, "LAST")&gt;0, COUNTIF($V$331:V338, "FINAL")&gt;0), "", IF(Q339=2, IF(U339="SCORE", VLOOKUP(S339, D:F, 3, FALSE), ""), ""))</f>
        <v>#N/A</v>
      </c>
      <c r="AB339" t="e">
        <f>IF(AD339="","", MAX($AB$4:AB338)+1)</f>
        <v>#N/A</v>
      </c>
      <c r="AC339" t="e">
        <f>IF(AE339="","", MAX($AC$4:AC338)+1)</f>
        <v>#N/A</v>
      </c>
      <c r="AD339" t="e">
        <f t="shared" si="534"/>
        <v>#N/A</v>
      </c>
      <c r="AE339" t="e">
        <f t="shared" si="535"/>
        <v>#N/A</v>
      </c>
      <c r="AF339" t="e">
        <f t="shared" si="536"/>
        <v>#N/A</v>
      </c>
      <c r="AG339" t="e">
        <f t="shared" si="537"/>
        <v>#N/A</v>
      </c>
      <c r="AH339">
        <f t="shared" si="538"/>
        <v>0</v>
      </c>
      <c r="AI339">
        <f t="shared" si="526"/>
        <v>910</v>
      </c>
      <c r="AK339" t="str">
        <f t="shared" si="489"/>
        <v xml:space="preserve"> </v>
      </c>
      <c r="AL339" t="str">
        <f t="shared" si="516"/>
        <v xml:space="preserve"> </v>
      </c>
      <c r="AM339" t="str">
        <f t="shared" si="491"/>
        <v xml:space="preserve"> </v>
      </c>
      <c r="AN339" t="str">
        <f t="shared" si="492"/>
        <v xml:space="preserve"> </v>
      </c>
      <c r="AO339" t="str">
        <f t="shared" si="493"/>
        <v xml:space="preserve"> </v>
      </c>
      <c r="AP339" t="str">
        <f t="shared" si="494"/>
        <v xml:space="preserve"> </v>
      </c>
      <c r="AQ339" t="str">
        <f t="shared" si="495"/>
        <v xml:space="preserve"> </v>
      </c>
      <c r="AR339" t="str">
        <f t="shared" si="496"/>
        <v xml:space="preserve"> </v>
      </c>
      <c r="AS339" t="str">
        <f t="shared" si="497"/>
        <v xml:space="preserve"> </v>
      </c>
      <c r="AT339" t="str">
        <f t="shared" si="498"/>
        <v xml:space="preserve"> </v>
      </c>
      <c r="AU339" t="str">
        <f t="shared" si="499"/>
        <v xml:space="preserve"> </v>
      </c>
      <c r="AV339" t="str">
        <f t="shared" si="500"/>
        <v xml:space="preserve"> </v>
      </c>
      <c r="AW339" t="str">
        <f t="shared" si="501"/>
        <v xml:space="preserve"> </v>
      </c>
      <c r="AX339" t="str">
        <f t="shared" si="502"/>
        <v xml:space="preserve"> </v>
      </c>
      <c r="AY339" t="str">
        <f t="shared" si="503"/>
        <v xml:space="preserve"> </v>
      </c>
      <c r="AZ339" t="str">
        <f t="shared" si="504"/>
        <v xml:space="preserve"> </v>
      </c>
      <c r="BA339" t="str">
        <f t="shared" si="505"/>
        <v xml:space="preserve"> </v>
      </c>
      <c r="BB339" t="str">
        <f t="shared" si="506"/>
        <v xml:space="preserve"> </v>
      </c>
      <c r="BC339" t="str">
        <f t="shared" si="507"/>
        <v xml:space="preserve"> </v>
      </c>
      <c r="BD339" t="str">
        <f t="shared" si="508"/>
        <v xml:space="preserve"> </v>
      </c>
      <c r="BE339" t="str">
        <f t="shared" si="509"/>
        <v xml:space="preserve"> </v>
      </c>
      <c r="BF339" t="str">
        <f t="shared" si="510"/>
        <v xml:space="preserve"> </v>
      </c>
      <c r="BG339" t="str">
        <f t="shared" si="511"/>
        <v xml:space="preserve"> </v>
      </c>
      <c r="BH339" t="str">
        <f t="shared" si="512"/>
        <v xml:space="preserve"> </v>
      </c>
      <c r="BI339" t="str">
        <f t="shared" si="517"/>
        <v xml:space="preserve"> </v>
      </c>
      <c r="BN339" t="str">
        <f>IF(OR(COUNTIF($AV$331:AV339, "LAST")&gt;0, COUNTIF($AV$331:AV339, "FINAL")&gt;0), "", IF($AJ$1&gt;=$K339, IFERROR(BF339-BG339, 0), ""))</f>
        <v/>
      </c>
      <c r="BT339">
        <f t="shared" si="527"/>
        <v>0</v>
      </c>
      <c r="BU339">
        <f t="shared" si="528"/>
        <v>0</v>
      </c>
      <c r="BV339">
        <f>IF(OR(COUNTIF($AV$331:AV339, "LAST")&gt;0, COUNTIF($AV$331:AV339, "FINAL")&gt;0), "", IF($AJ$1&gt;=$K339, AQ339, 0))</f>
        <v>0</v>
      </c>
      <c r="BW339">
        <f t="shared" si="529"/>
        <v>0</v>
      </c>
      <c r="BX339">
        <f t="shared" si="530"/>
        <v>0</v>
      </c>
    </row>
    <row r="340" spans="11:76" x14ac:dyDescent="0.35">
      <c r="K340" s="28">
        <v>610</v>
      </c>
      <c r="M340" s="35">
        <f>AutoScoreboard!Q39</f>
        <v>0</v>
      </c>
      <c r="N340" s="35">
        <f>AutoScoreboard!R39</f>
        <v>0</v>
      </c>
      <c r="O340" s="28" t="e">
        <f t="shared" si="513"/>
        <v>#N/A</v>
      </c>
      <c r="P340" s="28" t="e">
        <f t="shared" si="514"/>
        <v>#N/A</v>
      </c>
      <c r="Q340" s="28" t="e">
        <f t="shared" si="531"/>
        <v>#N/A</v>
      </c>
      <c r="R340" s="28" t="e">
        <f t="shared" si="522"/>
        <v>#N/A</v>
      </c>
      <c r="S340" s="28" t="e">
        <f t="shared" si="532"/>
        <v>#N/A</v>
      </c>
      <c r="T340" s="28" t="e">
        <f t="shared" si="533"/>
        <v>#N/A</v>
      </c>
      <c r="U340" s="28" t="e">
        <f t="shared" si="523"/>
        <v>#N/A</v>
      </c>
      <c r="V340" s="28" t="e">
        <f t="shared" si="524"/>
        <v>#N/A</v>
      </c>
      <c r="W340" s="28" t="e">
        <f t="shared" si="525"/>
        <v>#N/A</v>
      </c>
      <c r="X340" s="28" t="e">
        <f t="shared" si="488"/>
        <v>#N/A</v>
      </c>
      <c r="Y340" s="28" t="e">
        <f t="shared" si="515"/>
        <v>#N/A</v>
      </c>
      <c r="Z340" t="e">
        <f>IF(OR(COUNTIF($V$331:V339, "LAST")&gt;0, COUNTIF($V$331:V339, "FINAL")&gt;0), "", IF(Q340=1, IF(U340="SCORE", VLOOKUP(S340, D:E, 2, FALSE), ""), ""))</f>
        <v>#N/A</v>
      </c>
      <c r="AA340" t="e">
        <f>IF(OR(COUNTIF($V$331:V339, "LAST")&gt;0, COUNTIF($V$331:V339, "FINAL")&gt;0), "", IF(Q340=2, IF(U340="SCORE", VLOOKUP(S340, D:F, 3, FALSE), ""), ""))</f>
        <v>#N/A</v>
      </c>
      <c r="AB340" t="e">
        <f>IF(AD340="","", MAX($AB$4:AB339)+1)</f>
        <v>#N/A</v>
      </c>
      <c r="AC340" t="e">
        <f>IF(AE340="","", MAX($AC$4:AC339)+1)</f>
        <v>#N/A</v>
      </c>
      <c r="AD340" t="e">
        <f t="shared" si="534"/>
        <v>#N/A</v>
      </c>
      <c r="AE340" t="e">
        <f t="shared" si="535"/>
        <v>#N/A</v>
      </c>
      <c r="AF340" t="e">
        <f t="shared" si="536"/>
        <v>#N/A</v>
      </c>
      <c r="AG340" t="e">
        <f t="shared" si="537"/>
        <v>#N/A</v>
      </c>
      <c r="AH340">
        <f t="shared" si="538"/>
        <v>0</v>
      </c>
      <c r="AI340">
        <f t="shared" si="526"/>
        <v>910</v>
      </c>
      <c r="AK340" t="str">
        <f t="shared" si="489"/>
        <v xml:space="preserve"> </v>
      </c>
      <c r="AL340" t="str">
        <f t="shared" si="516"/>
        <v xml:space="preserve"> </v>
      </c>
      <c r="AM340" t="str">
        <f t="shared" si="491"/>
        <v xml:space="preserve"> </v>
      </c>
      <c r="AN340" t="str">
        <f t="shared" si="492"/>
        <v xml:space="preserve"> </v>
      </c>
      <c r="AO340" t="str">
        <f t="shared" si="493"/>
        <v xml:space="preserve"> </v>
      </c>
      <c r="AP340" t="str">
        <f t="shared" si="494"/>
        <v xml:space="preserve"> </v>
      </c>
      <c r="AQ340" t="str">
        <f t="shared" si="495"/>
        <v xml:space="preserve"> </v>
      </c>
      <c r="AR340" t="str">
        <f t="shared" si="496"/>
        <v xml:space="preserve"> </v>
      </c>
      <c r="AS340" t="str">
        <f t="shared" si="497"/>
        <v xml:space="preserve"> </v>
      </c>
      <c r="AT340" t="str">
        <f t="shared" si="498"/>
        <v xml:space="preserve"> </v>
      </c>
      <c r="AU340" t="str">
        <f t="shared" si="499"/>
        <v xml:space="preserve"> </v>
      </c>
      <c r="AV340" t="str">
        <f t="shared" si="500"/>
        <v xml:space="preserve"> </v>
      </c>
      <c r="AW340" t="str">
        <f t="shared" si="501"/>
        <v xml:space="preserve"> </v>
      </c>
      <c r="AX340" t="str">
        <f t="shared" si="502"/>
        <v xml:space="preserve"> </v>
      </c>
      <c r="AY340" t="str">
        <f t="shared" si="503"/>
        <v xml:space="preserve"> </v>
      </c>
      <c r="AZ340" t="str">
        <f t="shared" si="504"/>
        <v xml:space="preserve"> </v>
      </c>
      <c r="BA340" t="str">
        <f t="shared" si="505"/>
        <v xml:space="preserve"> </v>
      </c>
      <c r="BB340" t="str">
        <f t="shared" si="506"/>
        <v xml:space="preserve"> </v>
      </c>
      <c r="BC340" t="str">
        <f t="shared" si="507"/>
        <v xml:space="preserve"> </v>
      </c>
      <c r="BD340" t="str">
        <f t="shared" si="508"/>
        <v xml:space="preserve"> </v>
      </c>
      <c r="BE340" t="str">
        <f t="shared" si="509"/>
        <v xml:space="preserve"> </v>
      </c>
      <c r="BF340" t="str">
        <f t="shared" si="510"/>
        <v xml:space="preserve"> </v>
      </c>
      <c r="BG340" t="str">
        <f t="shared" si="511"/>
        <v xml:space="preserve"> </v>
      </c>
      <c r="BH340" t="str">
        <f t="shared" si="512"/>
        <v xml:space="preserve"> </v>
      </c>
      <c r="BI340" t="str">
        <f t="shared" si="517"/>
        <v xml:space="preserve"> </v>
      </c>
      <c r="BN340" t="str">
        <f>IF(OR(COUNTIF($AV$331:AV340, "LAST")&gt;0, COUNTIF($AV$331:AV340, "FINAL")&gt;0), "", IF($AJ$1&gt;=$K340, IFERROR(BF340-BG340, 0), ""))</f>
        <v/>
      </c>
      <c r="BT340">
        <f t="shared" si="527"/>
        <v>0</v>
      </c>
      <c r="BU340">
        <f t="shared" si="528"/>
        <v>0</v>
      </c>
      <c r="BV340">
        <f>IF(OR(COUNTIF($AV$331:AV340, "LAST")&gt;0, COUNTIF($AV$331:AV340, "FINAL")&gt;0), "", IF($AJ$1&gt;=$K340, AQ340, 0))</f>
        <v>0</v>
      </c>
      <c r="BW340">
        <f t="shared" si="529"/>
        <v>0</v>
      </c>
      <c r="BX340">
        <f t="shared" si="530"/>
        <v>0</v>
      </c>
    </row>
    <row r="341" spans="11:76" x14ac:dyDescent="0.35">
      <c r="K341" s="28">
        <v>611</v>
      </c>
      <c r="M341" s="35">
        <f>AutoScoreboard!Q40</f>
        <v>0</v>
      </c>
      <c r="N341" s="35">
        <f>AutoScoreboard!R40</f>
        <v>0</v>
      </c>
      <c r="O341" s="28" t="e">
        <f t="shared" si="513"/>
        <v>#N/A</v>
      </c>
      <c r="P341" s="28" t="e">
        <f t="shared" si="514"/>
        <v>#N/A</v>
      </c>
      <c r="Q341" s="28" t="e">
        <f t="shared" si="531"/>
        <v>#N/A</v>
      </c>
      <c r="R341" s="28" t="e">
        <f t="shared" si="522"/>
        <v>#N/A</v>
      </c>
      <c r="S341" s="28" t="e">
        <f t="shared" si="532"/>
        <v>#N/A</v>
      </c>
      <c r="T341" s="28" t="e">
        <f t="shared" si="533"/>
        <v>#N/A</v>
      </c>
      <c r="U341" s="28" t="e">
        <f t="shared" si="523"/>
        <v>#N/A</v>
      </c>
      <c r="V341" s="28" t="e">
        <f t="shared" si="524"/>
        <v>#N/A</v>
      </c>
      <c r="W341" s="28" t="e">
        <f t="shared" si="525"/>
        <v>#N/A</v>
      </c>
      <c r="X341" s="28" t="e">
        <f t="shared" si="488"/>
        <v>#N/A</v>
      </c>
      <c r="Y341" s="28" t="e">
        <f t="shared" si="515"/>
        <v>#N/A</v>
      </c>
      <c r="Z341" t="e">
        <f>IF(OR(COUNTIF($V$331:V340, "LAST")&gt;0, COUNTIF($V$331:V340, "FINAL")&gt;0), "", IF(Q341=1, IF(U341="SCORE", VLOOKUP(S341, D:E, 2, FALSE), ""), ""))</f>
        <v>#N/A</v>
      </c>
      <c r="AA341" t="e">
        <f>IF(OR(COUNTIF($V$331:V340, "LAST")&gt;0, COUNTIF($V$331:V340, "FINAL")&gt;0), "", IF(Q341=2, IF(U341="SCORE", VLOOKUP(S341, D:F, 3, FALSE), ""), ""))</f>
        <v>#N/A</v>
      </c>
      <c r="AB341" t="e">
        <f>IF(AD341="","", MAX($AB$4:AB340)+1)</f>
        <v>#N/A</v>
      </c>
      <c r="AC341" t="e">
        <f>IF(AE341="","", MAX($AC$4:AC340)+1)</f>
        <v>#N/A</v>
      </c>
      <c r="AD341" t="e">
        <f t="shared" si="534"/>
        <v>#N/A</v>
      </c>
      <c r="AE341" t="e">
        <f t="shared" si="535"/>
        <v>#N/A</v>
      </c>
      <c r="AF341" t="e">
        <f t="shared" si="536"/>
        <v>#N/A</v>
      </c>
      <c r="AG341" t="e">
        <f t="shared" si="537"/>
        <v>#N/A</v>
      </c>
      <c r="AH341">
        <f t="shared" si="538"/>
        <v>0</v>
      </c>
      <c r="AI341">
        <f t="shared" si="526"/>
        <v>910</v>
      </c>
      <c r="AK341" t="str">
        <f t="shared" si="489"/>
        <v xml:space="preserve"> </v>
      </c>
      <c r="AL341" t="str">
        <f t="shared" si="516"/>
        <v xml:space="preserve"> </v>
      </c>
      <c r="AM341" t="str">
        <f t="shared" si="491"/>
        <v xml:space="preserve"> </v>
      </c>
      <c r="AN341" t="str">
        <f t="shared" si="492"/>
        <v xml:space="preserve"> </v>
      </c>
      <c r="AO341" t="str">
        <f t="shared" si="493"/>
        <v xml:space="preserve"> </v>
      </c>
      <c r="AP341" t="str">
        <f t="shared" si="494"/>
        <v xml:space="preserve"> </v>
      </c>
      <c r="AQ341" t="str">
        <f t="shared" si="495"/>
        <v xml:space="preserve"> </v>
      </c>
      <c r="AR341" t="str">
        <f t="shared" si="496"/>
        <v xml:space="preserve"> </v>
      </c>
      <c r="AS341" t="str">
        <f t="shared" si="497"/>
        <v xml:space="preserve"> </v>
      </c>
      <c r="AT341" t="str">
        <f t="shared" si="498"/>
        <v xml:space="preserve"> </v>
      </c>
      <c r="AU341" t="str">
        <f t="shared" si="499"/>
        <v xml:space="preserve"> </v>
      </c>
      <c r="AV341" t="str">
        <f t="shared" si="500"/>
        <v xml:space="preserve"> </v>
      </c>
      <c r="AW341" t="str">
        <f t="shared" si="501"/>
        <v xml:space="preserve"> </v>
      </c>
      <c r="AX341" t="str">
        <f t="shared" si="502"/>
        <v xml:space="preserve"> </v>
      </c>
      <c r="AY341" t="str">
        <f t="shared" si="503"/>
        <v xml:space="preserve"> </v>
      </c>
      <c r="AZ341" t="str">
        <f t="shared" si="504"/>
        <v xml:space="preserve"> </v>
      </c>
      <c r="BA341" t="str">
        <f t="shared" si="505"/>
        <v xml:space="preserve"> </v>
      </c>
      <c r="BB341" t="str">
        <f t="shared" si="506"/>
        <v xml:space="preserve"> </v>
      </c>
      <c r="BC341" t="str">
        <f t="shared" si="507"/>
        <v xml:space="preserve"> </v>
      </c>
      <c r="BD341" t="str">
        <f t="shared" si="508"/>
        <v xml:space="preserve"> </v>
      </c>
      <c r="BE341" t="str">
        <f t="shared" si="509"/>
        <v xml:space="preserve"> </v>
      </c>
      <c r="BF341" t="str">
        <f t="shared" si="510"/>
        <v xml:space="preserve"> </v>
      </c>
      <c r="BG341" t="str">
        <f t="shared" si="511"/>
        <v xml:space="preserve"> </v>
      </c>
      <c r="BH341" t="str">
        <f t="shared" si="512"/>
        <v xml:space="preserve"> </v>
      </c>
      <c r="BI341" t="str">
        <f t="shared" si="517"/>
        <v xml:space="preserve"> </v>
      </c>
      <c r="BN341" t="str">
        <f>IF(OR(COUNTIF($AV$331:AV341, "LAST")&gt;0, COUNTIF($AV$331:AV341, "FINAL")&gt;0), "", IF($AJ$1&gt;=$K341, IFERROR(BF341-BG341, 0), ""))</f>
        <v/>
      </c>
      <c r="BT341">
        <f t="shared" si="527"/>
        <v>0</v>
      </c>
      <c r="BU341">
        <f t="shared" si="528"/>
        <v>0</v>
      </c>
      <c r="BV341">
        <f>IF(OR(COUNTIF($AV$331:AV341, "LAST")&gt;0, COUNTIF($AV$331:AV341, "FINAL")&gt;0), "", IF($AJ$1&gt;=$K341, AQ341, 0))</f>
        <v>0</v>
      </c>
      <c r="BW341">
        <f t="shared" si="529"/>
        <v>0</v>
      </c>
      <c r="BX341">
        <f t="shared" si="530"/>
        <v>0</v>
      </c>
    </row>
    <row r="342" spans="11:76" x14ac:dyDescent="0.35">
      <c r="K342" s="28">
        <v>612</v>
      </c>
      <c r="M342" s="35">
        <f>AutoScoreboard!Q41</f>
        <v>0</v>
      </c>
      <c r="N342" s="35">
        <f>AutoScoreboard!R41</f>
        <v>0</v>
      </c>
      <c r="O342" s="28" t="e">
        <f t="shared" si="513"/>
        <v>#N/A</v>
      </c>
      <c r="P342" s="28" t="e">
        <f t="shared" si="514"/>
        <v>#N/A</v>
      </c>
      <c r="Q342" s="28" t="e">
        <f t="shared" si="531"/>
        <v>#N/A</v>
      </c>
      <c r="R342" s="28" t="e">
        <f t="shared" si="522"/>
        <v>#N/A</v>
      </c>
      <c r="S342" s="28" t="e">
        <f t="shared" si="532"/>
        <v>#N/A</v>
      </c>
      <c r="T342" s="28" t="e">
        <f t="shared" si="533"/>
        <v>#N/A</v>
      </c>
      <c r="U342" s="28" t="e">
        <f t="shared" si="523"/>
        <v>#N/A</v>
      </c>
      <c r="V342" s="28" t="e">
        <f t="shared" si="524"/>
        <v>#N/A</v>
      </c>
      <c r="W342" s="28" t="e">
        <f t="shared" si="525"/>
        <v>#N/A</v>
      </c>
      <c r="X342" s="28" t="e">
        <f t="shared" si="488"/>
        <v>#N/A</v>
      </c>
      <c r="Y342" s="28" t="e">
        <f t="shared" si="515"/>
        <v>#N/A</v>
      </c>
      <c r="Z342" t="e">
        <f>IF(OR(COUNTIF($V$331:V341, "LAST")&gt;0, COUNTIF($V$331:V341, "FINAL")&gt;0), "", IF(Q342=1, IF(U342="SCORE", VLOOKUP(S342, D:E, 2, FALSE), ""), ""))</f>
        <v>#N/A</v>
      </c>
      <c r="AA342" t="e">
        <f>IF(OR(COUNTIF($V$331:V341, "LAST")&gt;0, COUNTIF($V$331:V341, "FINAL")&gt;0), "", IF(Q342=2, IF(U342="SCORE", VLOOKUP(S342, D:F, 3, FALSE), ""), ""))</f>
        <v>#N/A</v>
      </c>
      <c r="AB342" t="e">
        <f>IF(AD342="","", MAX($AB$4:AB341)+1)</f>
        <v>#N/A</v>
      </c>
      <c r="AC342" t="e">
        <f>IF(AE342="","", MAX($AC$4:AC341)+1)</f>
        <v>#N/A</v>
      </c>
      <c r="AD342" t="e">
        <f t="shared" si="534"/>
        <v>#N/A</v>
      </c>
      <c r="AE342" t="e">
        <f t="shared" si="535"/>
        <v>#N/A</v>
      </c>
      <c r="AF342" t="e">
        <f t="shared" si="536"/>
        <v>#N/A</v>
      </c>
      <c r="AG342" t="e">
        <f t="shared" si="537"/>
        <v>#N/A</v>
      </c>
      <c r="AH342">
        <f t="shared" si="538"/>
        <v>0</v>
      </c>
      <c r="AI342">
        <f t="shared" si="526"/>
        <v>910</v>
      </c>
      <c r="AK342" t="str">
        <f t="shared" si="489"/>
        <v xml:space="preserve"> </v>
      </c>
      <c r="AL342" t="str">
        <f t="shared" si="516"/>
        <v xml:space="preserve"> </v>
      </c>
      <c r="AM342" t="str">
        <f t="shared" si="491"/>
        <v xml:space="preserve"> </v>
      </c>
      <c r="AN342" t="str">
        <f t="shared" si="492"/>
        <v xml:space="preserve"> </v>
      </c>
      <c r="AO342" t="str">
        <f t="shared" si="493"/>
        <v xml:space="preserve"> </v>
      </c>
      <c r="AP342" t="str">
        <f t="shared" si="494"/>
        <v xml:space="preserve"> </v>
      </c>
      <c r="AQ342" t="str">
        <f t="shared" si="495"/>
        <v xml:space="preserve"> </v>
      </c>
      <c r="AR342" t="str">
        <f t="shared" si="496"/>
        <v xml:space="preserve"> </v>
      </c>
      <c r="AS342" t="str">
        <f t="shared" si="497"/>
        <v xml:space="preserve"> </v>
      </c>
      <c r="AT342" t="str">
        <f t="shared" si="498"/>
        <v xml:space="preserve"> </v>
      </c>
      <c r="AU342" t="str">
        <f t="shared" si="499"/>
        <v xml:space="preserve"> </v>
      </c>
      <c r="AV342" t="str">
        <f t="shared" si="500"/>
        <v xml:space="preserve"> </v>
      </c>
      <c r="AW342" t="str">
        <f t="shared" si="501"/>
        <v xml:space="preserve"> </v>
      </c>
      <c r="AX342" t="str">
        <f t="shared" si="502"/>
        <v xml:space="preserve"> </v>
      </c>
      <c r="AY342" t="str">
        <f t="shared" si="503"/>
        <v xml:space="preserve"> </v>
      </c>
      <c r="AZ342" t="str">
        <f t="shared" si="504"/>
        <v xml:space="preserve"> </v>
      </c>
      <c r="BA342" t="str">
        <f t="shared" si="505"/>
        <v xml:space="preserve"> </v>
      </c>
      <c r="BB342" t="str">
        <f t="shared" si="506"/>
        <v xml:space="preserve"> </v>
      </c>
      <c r="BC342" t="str">
        <f t="shared" si="507"/>
        <v xml:space="preserve"> </v>
      </c>
      <c r="BD342" t="str">
        <f t="shared" si="508"/>
        <v xml:space="preserve"> </v>
      </c>
      <c r="BE342" t="str">
        <f t="shared" si="509"/>
        <v xml:space="preserve"> </v>
      </c>
      <c r="BF342" t="str">
        <f t="shared" si="510"/>
        <v xml:space="preserve"> </v>
      </c>
      <c r="BG342" t="str">
        <f t="shared" si="511"/>
        <v xml:space="preserve"> </v>
      </c>
      <c r="BH342" t="str">
        <f t="shared" si="512"/>
        <v xml:space="preserve"> </v>
      </c>
      <c r="BI342" t="str">
        <f t="shared" si="517"/>
        <v xml:space="preserve"> </v>
      </c>
      <c r="BN342" t="str">
        <f>IF(OR(COUNTIF($AV$331:AV342, "LAST")&gt;0, COUNTIF($AV$331:AV342, "FINAL")&gt;0), "", IF($AJ$1&gt;=$K342, IFERROR(BF342-BG342, 0), ""))</f>
        <v/>
      </c>
      <c r="BT342">
        <f t="shared" si="527"/>
        <v>0</v>
      </c>
      <c r="BU342">
        <f t="shared" si="528"/>
        <v>0</v>
      </c>
      <c r="BV342">
        <f>IF(OR(COUNTIF($AV$331:AV342, "LAST")&gt;0, COUNTIF($AV$331:AV342, "FINAL")&gt;0), "", IF($AJ$1&gt;=$K342, AQ342, 0))</f>
        <v>0</v>
      </c>
      <c r="BW342">
        <f t="shared" si="529"/>
        <v>0</v>
      </c>
      <c r="BX342">
        <f t="shared" si="530"/>
        <v>0</v>
      </c>
    </row>
    <row r="343" spans="11:76" x14ac:dyDescent="0.35">
      <c r="K343" s="28">
        <v>613</v>
      </c>
      <c r="M343" s="35">
        <f>AutoScoreboard!Q42</f>
        <v>0</v>
      </c>
      <c r="N343" s="35">
        <f>AutoScoreboard!R42</f>
        <v>0</v>
      </c>
      <c r="O343" s="28" t="e">
        <f t="shared" si="513"/>
        <v>#N/A</v>
      </c>
      <c r="P343" s="28" t="e">
        <f t="shared" si="514"/>
        <v>#N/A</v>
      </c>
      <c r="Q343" s="28" t="e">
        <f t="shared" si="531"/>
        <v>#N/A</v>
      </c>
      <c r="R343" s="28" t="e">
        <f t="shared" si="522"/>
        <v>#N/A</v>
      </c>
      <c r="S343" s="28" t="e">
        <f t="shared" si="532"/>
        <v>#N/A</v>
      </c>
      <c r="T343" s="28" t="e">
        <f t="shared" si="533"/>
        <v>#N/A</v>
      </c>
      <c r="U343" s="28" t="e">
        <f t="shared" si="523"/>
        <v>#N/A</v>
      </c>
      <c r="V343" s="28" t="e">
        <f t="shared" si="524"/>
        <v>#N/A</v>
      </c>
      <c r="W343" s="28" t="e">
        <f t="shared" si="525"/>
        <v>#N/A</v>
      </c>
      <c r="X343" s="28" t="e">
        <f t="shared" si="488"/>
        <v>#N/A</v>
      </c>
      <c r="Y343" s="28" t="e">
        <f t="shared" si="515"/>
        <v>#N/A</v>
      </c>
      <c r="Z343" t="e">
        <f>IF(OR(COUNTIF($V$331:V342, "LAST")&gt;0, COUNTIF($V$331:V342, "FINAL")&gt;0), "", IF(Q343=1, IF(U343="SCORE", VLOOKUP(S343, D:E, 2, FALSE), ""), ""))</f>
        <v>#N/A</v>
      </c>
      <c r="AA343" t="e">
        <f>IF(OR(COUNTIF($V$331:V342, "LAST")&gt;0, COUNTIF($V$331:V342, "FINAL")&gt;0), "", IF(Q343=2, IF(U343="SCORE", VLOOKUP(S343, D:F, 3, FALSE), ""), ""))</f>
        <v>#N/A</v>
      </c>
      <c r="AB343" t="e">
        <f>IF(AD343="","", MAX($AB$4:AB342)+1)</f>
        <v>#N/A</v>
      </c>
      <c r="AC343" t="e">
        <f>IF(AE343="","", MAX($AC$4:AC342)+1)</f>
        <v>#N/A</v>
      </c>
      <c r="AD343" t="e">
        <f t="shared" si="534"/>
        <v>#N/A</v>
      </c>
      <c r="AE343" t="e">
        <f t="shared" si="535"/>
        <v>#N/A</v>
      </c>
      <c r="AF343" t="e">
        <f t="shared" si="536"/>
        <v>#N/A</v>
      </c>
      <c r="AG343" t="e">
        <f t="shared" si="537"/>
        <v>#N/A</v>
      </c>
      <c r="AH343">
        <f t="shared" si="538"/>
        <v>0</v>
      </c>
      <c r="AI343">
        <f t="shared" si="526"/>
        <v>910</v>
      </c>
      <c r="AK343" t="str">
        <f t="shared" si="489"/>
        <v xml:space="preserve"> </v>
      </c>
      <c r="AL343" t="str">
        <f t="shared" si="516"/>
        <v xml:space="preserve"> </v>
      </c>
      <c r="AM343" t="str">
        <f t="shared" si="491"/>
        <v xml:space="preserve"> </v>
      </c>
      <c r="AN343" t="str">
        <f t="shared" si="492"/>
        <v xml:space="preserve"> </v>
      </c>
      <c r="AO343" t="str">
        <f t="shared" si="493"/>
        <v xml:space="preserve"> </v>
      </c>
      <c r="AP343" t="str">
        <f t="shared" si="494"/>
        <v xml:space="preserve"> </v>
      </c>
      <c r="AQ343" t="str">
        <f t="shared" si="495"/>
        <v xml:space="preserve"> </v>
      </c>
      <c r="AR343" t="str">
        <f t="shared" si="496"/>
        <v xml:space="preserve"> </v>
      </c>
      <c r="AS343" t="str">
        <f t="shared" si="497"/>
        <v xml:space="preserve"> </v>
      </c>
      <c r="AT343" t="str">
        <f t="shared" si="498"/>
        <v xml:space="preserve"> </v>
      </c>
      <c r="AU343" t="str">
        <f t="shared" si="499"/>
        <v xml:space="preserve"> </v>
      </c>
      <c r="AV343" t="str">
        <f t="shared" si="500"/>
        <v xml:space="preserve"> </v>
      </c>
      <c r="AW343" t="str">
        <f t="shared" si="501"/>
        <v xml:space="preserve"> </v>
      </c>
      <c r="AX343" t="str">
        <f t="shared" si="502"/>
        <v xml:space="preserve"> </v>
      </c>
      <c r="AY343" t="str">
        <f t="shared" si="503"/>
        <v xml:space="preserve"> </v>
      </c>
      <c r="AZ343" t="str">
        <f t="shared" si="504"/>
        <v xml:space="preserve"> </v>
      </c>
      <c r="BA343" t="str">
        <f t="shared" si="505"/>
        <v xml:space="preserve"> </v>
      </c>
      <c r="BB343" t="str">
        <f t="shared" si="506"/>
        <v xml:space="preserve"> </v>
      </c>
      <c r="BC343" t="str">
        <f t="shared" si="507"/>
        <v xml:space="preserve"> </v>
      </c>
      <c r="BD343" t="str">
        <f t="shared" si="508"/>
        <v xml:space="preserve"> </v>
      </c>
      <c r="BE343" t="str">
        <f t="shared" si="509"/>
        <v xml:space="preserve"> </v>
      </c>
      <c r="BF343" t="str">
        <f t="shared" si="510"/>
        <v xml:space="preserve"> </v>
      </c>
      <c r="BG343" t="str">
        <f t="shared" si="511"/>
        <v xml:space="preserve"> </v>
      </c>
      <c r="BH343" t="str">
        <f t="shared" si="512"/>
        <v xml:space="preserve"> </v>
      </c>
      <c r="BI343" t="str">
        <f t="shared" si="517"/>
        <v xml:space="preserve"> </v>
      </c>
      <c r="BN343" t="str">
        <f>IF(OR(COUNTIF($AV$331:AV343, "LAST")&gt;0, COUNTIF($AV$331:AV343, "FINAL")&gt;0), "", IF($AJ$1&gt;=$K343, IFERROR(BF343-BG343, 0), ""))</f>
        <v/>
      </c>
      <c r="BT343">
        <f t="shared" si="527"/>
        <v>0</v>
      </c>
      <c r="BU343">
        <f t="shared" si="528"/>
        <v>0</v>
      </c>
      <c r="BV343">
        <f>IF(OR(COUNTIF($AV$331:AV343, "LAST")&gt;0, COUNTIF($AV$331:AV343, "FINAL")&gt;0), "", IF($AJ$1&gt;=$K343, AQ343, 0))</f>
        <v>0</v>
      </c>
      <c r="BW343">
        <f t="shared" si="529"/>
        <v>0</v>
      </c>
      <c r="BX343">
        <f t="shared" si="530"/>
        <v>0</v>
      </c>
    </row>
    <row r="344" spans="11:76" x14ac:dyDescent="0.35">
      <c r="K344" s="28">
        <v>614</v>
      </c>
      <c r="M344" s="35">
        <f>AutoScoreboard!Q43</f>
        <v>0</v>
      </c>
      <c r="N344" s="35">
        <f>AutoScoreboard!R43</f>
        <v>0</v>
      </c>
      <c r="O344" s="28" t="e">
        <f t="shared" si="513"/>
        <v>#N/A</v>
      </c>
      <c r="P344" s="28" t="e">
        <f t="shared" si="514"/>
        <v>#N/A</v>
      </c>
      <c r="Q344" s="28" t="e">
        <f t="shared" si="531"/>
        <v>#N/A</v>
      </c>
      <c r="R344" s="28" t="e">
        <f t="shared" si="522"/>
        <v>#N/A</v>
      </c>
      <c r="S344" s="28" t="e">
        <f t="shared" si="532"/>
        <v>#N/A</v>
      </c>
      <c r="T344" s="28" t="e">
        <f t="shared" si="533"/>
        <v>#N/A</v>
      </c>
      <c r="U344" s="28" t="e">
        <f t="shared" si="523"/>
        <v>#N/A</v>
      </c>
      <c r="V344" s="28" t="e">
        <f t="shared" si="524"/>
        <v>#N/A</v>
      </c>
      <c r="W344" s="28" t="e">
        <f t="shared" si="525"/>
        <v>#N/A</v>
      </c>
      <c r="X344" s="28" t="e">
        <f t="shared" si="488"/>
        <v>#N/A</v>
      </c>
      <c r="Y344" s="28" t="e">
        <f t="shared" si="515"/>
        <v>#N/A</v>
      </c>
      <c r="Z344" t="e">
        <f>IF(OR(COUNTIF($V$331:V343, "LAST")&gt;0, COUNTIF($V$331:V343, "FINAL")&gt;0), "", IF(Q344=1, IF(U344="SCORE", VLOOKUP(S344, D:E, 2, FALSE), ""), ""))</f>
        <v>#N/A</v>
      </c>
      <c r="AA344" t="e">
        <f>IF(OR(COUNTIF($V$331:V343, "LAST")&gt;0, COUNTIF($V$331:V343, "FINAL")&gt;0), "", IF(Q344=2, IF(U344="SCORE", VLOOKUP(S344, D:F, 3, FALSE), ""), ""))</f>
        <v>#N/A</v>
      </c>
      <c r="AB344" t="e">
        <f>IF(AD344="","", MAX($AB$4:AB343)+1)</f>
        <v>#N/A</v>
      </c>
      <c r="AC344" t="e">
        <f>IF(AE344="","", MAX($AC$4:AC343)+1)</f>
        <v>#N/A</v>
      </c>
      <c r="AD344" t="e">
        <f t="shared" si="534"/>
        <v>#N/A</v>
      </c>
      <c r="AE344" t="e">
        <f t="shared" si="535"/>
        <v>#N/A</v>
      </c>
      <c r="AF344" t="e">
        <f t="shared" si="536"/>
        <v>#N/A</v>
      </c>
      <c r="AG344" t="e">
        <f t="shared" si="537"/>
        <v>#N/A</v>
      </c>
      <c r="AH344">
        <f t="shared" si="538"/>
        <v>0</v>
      </c>
      <c r="AI344">
        <f t="shared" si="526"/>
        <v>910</v>
      </c>
      <c r="AK344" t="str">
        <f t="shared" si="489"/>
        <v xml:space="preserve"> </v>
      </c>
      <c r="AL344" t="str">
        <f t="shared" si="516"/>
        <v xml:space="preserve"> </v>
      </c>
      <c r="AM344" t="str">
        <f t="shared" si="491"/>
        <v xml:space="preserve"> </v>
      </c>
      <c r="AN344" t="str">
        <f t="shared" si="492"/>
        <v xml:space="preserve"> </v>
      </c>
      <c r="AO344" t="str">
        <f t="shared" si="493"/>
        <v xml:space="preserve"> </v>
      </c>
      <c r="AP344" t="str">
        <f t="shared" si="494"/>
        <v xml:space="preserve"> </v>
      </c>
      <c r="AQ344" t="str">
        <f t="shared" si="495"/>
        <v xml:space="preserve"> </v>
      </c>
      <c r="AR344" t="str">
        <f t="shared" si="496"/>
        <v xml:space="preserve"> </v>
      </c>
      <c r="AS344" t="str">
        <f t="shared" si="497"/>
        <v xml:space="preserve"> </v>
      </c>
      <c r="AT344" t="str">
        <f t="shared" si="498"/>
        <v xml:space="preserve"> </v>
      </c>
      <c r="AU344" t="str">
        <f t="shared" si="499"/>
        <v xml:space="preserve"> </v>
      </c>
      <c r="AV344" t="str">
        <f t="shared" si="500"/>
        <v xml:space="preserve"> </v>
      </c>
      <c r="AW344" t="str">
        <f t="shared" si="501"/>
        <v xml:space="preserve"> </v>
      </c>
      <c r="AX344" t="str">
        <f t="shared" si="502"/>
        <v xml:space="preserve"> </v>
      </c>
      <c r="AY344" t="str">
        <f t="shared" si="503"/>
        <v xml:space="preserve"> </v>
      </c>
      <c r="AZ344" t="str">
        <f t="shared" si="504"/>
        <v xml:space="preserve"> </v>
      </c>
      <c r="BA344" t="str">
        <f t="shared" si="505"/>
        <v xml:space="preserve"> </v>
      </c>
      <c r="BB344" t="str">
        <f t="shared" si="506"/>
        <v xml:space="preserve"> </v>
      </c>
      <c r="BC344" t="str">
        <f t="shared" si="507"/>
        <v xml:space="preserve"> </v>
      </c>
      <c r="BD344" t="str">
        <f t="shared" si="508"/>
        <v xml:space="preserve"> </v>
      </c>
      <c r="BE344" t="str">
        <f t="shared" si="509"/>
        <v xml:space="preserve"> </v>
      </c>
      <c r="BF344" t="str">
        <f t="shared" si="510"/>
        <v xml:space="preserve"> </v>
      </c>
      <c r="BG344" t="str">
        <f t="shared" si="511"/>
        <v xml:space="preserve"> </v>
      </c>
      <c r="BH344" t="str">
        <f t="shared" si="512"/>
        <v xml:space="preserve"> </v>
      </c>
      <c r="BI344" t="str">
        <f t="shared" si="517"/>
        <v xml:space="preserve"> </v>
      </c>
      <c r="BN344" t="str">
        <f>IF(OR(COUNTIF($AV$331:AV344, "LAST")&gt;0, COUNTIF($AV$331:AV344, "FINAL")&gt;0), "", IF($AJ$1&gt;=$K344, IFERROR(BF344-BG344, 0), ""))</f>
        <v/>
      </c>
      <c r="BT344">
        <f t="shared" si="527"/>
        <v>0</v>
      </c>
      <c r="BU344">
        <f t="shared" si="528"/>
        <v>0</v>
      </c>
      <c r="BV344">
        <f>IF(OR(COUNTIF($AV$331:AV344, "LAST")&gt;0, COUNTIF($AV$331:AV344, "FINAL")&gt;0), "", IF($AJ$1&gt;=$K344, AQ344, 0))</f>
        <v>0</v>
      </c>
      <c r="BW344">
        <f t="shared" si="529"/>
        <v>0</v>
      </c>
      <c r="BX344">
        <f t="shared" si="530"/>
        <v>0</v>
      </c>
    </row>
    <row r="345" spans="11:76" x14ac:dyDescent="0.35">
      <c r="K345" s="28">
        <v>615</v>
      </c>
      <c r="M345" s="35">
        <f>AutoScoreboard!Q44</f>
        <v>0</v>
      </c>
      <c r="N345" s="35">
        <f>AutoScoreboard!R44</f>
        <v>0</v>
      </c>
      <c r="O345" s="28" t="e">
        <f t="shared" si="513"/>
        <v>#N/A</v>
      </c>
      <c r="P345" s="28" t="e">
        <f t="shared" si="514"/>
        <v>#N/A</v>
      </c>
      <c r="Q345" s="28" t="e">
        <f t="shared" si="531"/>
        <v>#N/A</v>
      </c>
      <c r="R345" s="28" t="e">
        <f t="shared" si="522"/>
        <v>#N/A</v>
      </c>
      <c r="S345" s="28" t="e">
        <f t="shared" si="532"/>
        <v>#N/A</v>
      </c>
      <c r="T345" s="28" t="e">
        <f t="shared" si="533"/>
        <v>#N/A</v>
      </c>
      <c r="U345" s="28" t="e">
        <f t="shared" si="523"/>
        <v>#N/A</v>
      </c>
      <c r="V345" s="28" t="e">
        <f t="shared" si="524"/>
        <v>#N/A</v>
      </c>
      <c r="W345" s="28" t="e">
        <f t="shared" si="525"/>
        <v>#N/A</v>
      </c>
      <c r="X345" s="28" t="e">
        <f t="shared" si="488"/>
        <v>#N/A</v>
      </c>
      <c r="Y345" s="28" t="e">
        <f t="shared" si="515"/>
        <v>#N/A</v>
      </c>
      <c r="Z345" t="e">
        <f>IF(OR(COUNTIF($V$331:V344, "LAST")&gt;0, COUNTIF($V$331:V344, "FINAL")&gt;0), "", IF(Q345=1, IF(U345="SCORE", VLOOKUP(S345, D:E, 2, FALSE), ""), ""))</f>
        <v>#N/A</v>
      </c>
      <c r="AA345" t="e">
        <f>IF(OR(COUNTIF($V$331:V344, "LAST")&gt;0, COUNTIF($V$331:V344, "FINAL")&gt;0), "", IF(Q345=2, IF(U345="SCORE", VLOOKUP(S345, D:F, 3, FALSE), ""), ""))</f>
        <v>#N/A</v>
      </c>
      <c r="AB345" t="e">
        <f>IF(AD345="","", MAX($AB$4:AB344)+1)</f>
        <v>#N/A</v>
      </c>
      <c r="AC345" t="e">
        <f>IF(AE345="","", MAX($AC$4:AC344)+1)</f>
        <v>#N/A</v>
      </c>
      <c r="AD345" t="e">
        <f t="shared" si="534"/>
        <v>#N/A</v>
      </c>
      <c r="AE345" t="e">
        <f t="shared" si="535"/>
        <v>#N/A</v>
      </c>
      <c r="AF345" t="e">
        <f t="shared" si="536"/>
        <v>#N/A</v>
      </c>
      <c r="AG345" t="e">
        <f t="shared" si="537"/>
        <v>#N/A</v>
      </c>
      <c r="AH345">
        <f t="shared" si="538"/>
        <v>0</v>
      </c>
      <c r="AI345">
        <f t="shared" si="526"/>
        <v>910</v>
      </c>
      <c r="AK345" t="str">
        <f t="shared" si="489"/>
        <v xml:space="preserve"> </v>
      </c>
      <c r="AL345" t="str">
        <f t="shared" si="516"/>
        <v xml:space="preserve"> </v>
      </c>
      <c r="AM345" t="str">
        <f t="shared" si="491"/>
        <v xml:space="preserve"> </v>
      </c>
      <c r="AN345" t="str">
        <f t="shared" si="492"/>
        <v xml:space="preserve"> </v>
      </c>
      <c r="AO345" t="str">
        <f t="shared" si="493"/>
        <v xml:space="preserve"> </v>
      </c>
      <c r="AP345" t="str">
        <f t="shared" si="494"/>
        <v xml:space="preserve"> </v>
      </c>
      <c r="AQ345" t="str">
        <f t="shared" si="495"/>
        <v xml:space="preserve"> </v>
      </c>
      <c r="AR345" t="str">
        <f t="shared" si="496"/>
        <v xml:space="preserve"> </v>
      </c>
      <c r="AS345" t="str">
        <f t="shared" si="497"/>
        <v xml:space="preserve"> </v>
      </c>
      <c r="AT345" t="str">
        <f t="shared" si="498"/>
        <v xml:space="preserve"> </v>
      </c>
      <c r="AU345" t="str">
        <f t="shared" si="499"/>
        <v xml:space="preserve"> </v>
      </c>
      <c r="AV345" t="str">
        <f t="shared" si="500"/>
        <v xml:space="preserve"> </v>
      </c>
      <c r="AW345" t="str">
        <f t="shared" si="501"/>
        <v xml:space="preserve"> </v>
      </c>
      <c r="AX345" t="str">
        <f t="shared" si="502"/>
        <v xml:space="preserve"> </v>
      </c>
      <c r="AY345" t="str">
        <f t="shared" si="503"/>
        <v xml:space="preserve"> </v>
      </c>
      <c r="AZ345" t="str">
        <f t="shared" si="504"/>
        <v xml:space="preserve"> </v>
      </c>
      <c r="BA345" t="str">
        <f t="shared" si="505"/>
        <v xml:space="preserve"> </v>
      </c>
      <c r="BB345" t="str">
        <f t="shared" si="506"/>
        <v xml:space="preserve"> </v>
      </c>
      <c r="BC345" t="str">
        <f t="shared" si="507"/>
        <v xml:space="preserve"> </v>
      </c>
      <c r="BD345" t="str">
        <f t="shared" si="508"/>
        <v xml:space="preserve"> </v>
      </c>
      <c r="BE345" t="str">
        <f t="shared" si="509"/>
        <v xml:space="preserve"> </v>
      </c>
      <c r="BF345" t="str">
        <f t="shared" si="510"/>
        <v xml:space="preserve"> </v>
      </c>
      <c r="BG345" t="str">
        <f t="shared" si="511"/>
        <v xml:space="preserve"> </v>
      </c>
      <c r="BH345" t="str">
        <f t="shared" si="512"/>
        <v xml:space="preserve"> </v>
      </c>
      <c r="BI345" t="str">
        <f t="shared" si="517"/>
        <v xml:space="preserve"> </v>
      </c>
      <c r="BN345" t="str">
        <f>IF(OR(COUNTIF($AV$331:AV345, "LAST")&gt;0, COUNTIF($AV$331:AV345, "FINAL")&gt;0), "", IF($AJ$1&gt;=$K345, IFERROR(BF345-BG345, 0), ""))</f>
        <v/>
      </c>
      <c r="BT345">
        <f t="shared" si="527"/>
        <v>0</v>
      </c>
      <c r="BU345">
        <f t="shared" si="528"/>
        <v>0</v>
      </c>
      <c r="BV345">
        <f>IF(OR(COUNTIF($AV$331:AV345, "LAST")&gt;0, COUNTIF($AV$331:AV345, "FINAL")&gt;0), "", IF($AJ$1&gt;=$K345, AQ345, 0))</f>
        <v>0</v>
      </c>
      <c r="BW345">
        <f t="shared" si="529"/>
        <v>0</v>
      </c>
      <c r="BX345">
        <f t="shared" si="530"/>
        <v>0</v>
      </c>
    </row>
    <row r="346" spans="11:76" x14ac:dyDescent="0.35">
      <c r="K346" s="28">
        <v>616</v>
      </c>
      <c r="M346" s="35">
        <f>AutoScoreboard!Q45</f>
        <v>0</v>
      </c>
      <c r="N346" s="35">
        <f>AutoScoreboard!R45</f>
        <v>0</v>
      </c>
      <c r="O346" s="28" t="e">
        <f t="shared" si="513"/>
        <v>#N/A</v>
      </c>
      <c r="P346" s="28" t="e">
        <f t="shared" si="514"/>
        <v>#N/A</v>
      </c>
      <c r="Q346" s="28" t="e">
        <f t="shared" si="531"/>
        <v>#N/A</v>
      </c>
      <c r="R346" s="28" t="e">
        <f t="shared" si="522"/>
        <v>#N/A</v>
      </c>
      <c r="S346" s="28" t="e">
        <f t="shared" si="532"/>
        <v>#N/A</v>
      </c>
      <c r="T346" s="28" t="e">
        <f t="shared" si="533"/>
        <v>#N/A</v>
      </c>
      <c r="U346" s="28" t="e">
        <f t="shared" si="523"/>
        <v>#N/A</v>
      </c>
      <c r="V346" s="28" t="e">
        <f t="shared" si="524"/>
        <v>#N/A</v>
      </c>
      <c r="W346" s="28" t="e">
        <f t="shared" si="525"/>
        <v>#N/A</v>
      </c>
      <c r="X346" s="28" t="e">
        <f t="shared" si="488"/>
        <v>#N/A</v>
      </c>
      <c r="Y346" s="28" t="e">
        <f t="shared" si="515"/>
        <v>#N/A</v>
      </c>
      <c r="Z346" t="e">
        <f>IF(OR(COUNTIF($V$331:V345, "LAST")&gt;0, COUNTIF($V$331:V345, "FINAL")&gt;0), "", IF(Q346=1, IF(U346="SCORE", VLOOKUP(S346, D:E, 2, FALSE), ""), ""))</f>
        <v>#N/A</v>
      </c>
      <c r="AA346" t="e">
        <f>IF(OR(COUNTIF($V$331:V345, "LAST")&gt;0, COUNTIF($V$331:V345, "FINAL")&gt;0), "", IF(Q346=2, IF(U346="SCORE", VLOOKUP(S346, D:F, 3, FALSE), ""), ""))</f>
        <v>#N/A</v>
      </c>
      <c r="AB346" t="e">
        <f>IF(AD346="","", MAX($AB$4:AB345)+1)</f>
        <v>#N/A</v>
      </c>
      <c r="AC346" t="e">
        <f>IF(AE346="","", MAX($AC$4:AC345)+1)</f>
        <v>#N/A</v>
      </c>
      <c r="AD346" t="e">
        <f t="shared" si="534"/>
        <v>#N/A</v>
      </c>
      <c r="AE346" t="e">
        <f t="shared" si="535"/>
        <v>#N/A</v>
      </c>
      <c r="AF346" t="e">
        <f t="shared" si="536"/>
        <v>#N/A</v>
      </c>
      <c r="AG346" t="e">
        <f t="shared" si="537"/>
        <v>#N/A</v>
      </c>
      <c r="AH346">
        <f t="shared" si="538"/>
        <v>0</v>
      </c>
      <c r="AI346">
        <f t="shared" si="526"/>
        <v>910</v>
      </c>
      <c r="AK346" t="str">
        <f t="shared" si="489"/>
        <v xml:space="preserve"> </v>
      </c>
      <c r="AL346" t="str">
        <f t="shared" si="516"/>
        <v xml:space="preserve"> </v>
      </c>
      <c r="AM346" t="str">
        <f t="shared" si="491"/>
        <v xml:space="preserve"> </v>
      </c>
      <c r="AN346" t="str">
        <f t="shared" si="492"/>
        <v xml:space="preserve"> </v>
      </c>
      <c r="AO346" t="str">
        <f t="shared" si="493"/>
        <v xml:space="preserve"> </v>
      </c>
      <c r="AP346" t="str">
        <f t="shared" si="494"/>
        <v xml:space="preserve"> </v>
      </c>
      <c r="AQ346" t="str">
        <f t="shared" si="495"/>
        <v xml:space="preserve"> </v>
      </c>
      <c r="AR346" t="str">
        <f t="shared" si="496"/>
        <v xml:space="preserve"> </v>
      </c>
      <c r="AS346" t="str">
        <f t="shared" si="497"/>
        <v xml:space="preserve"> </v>
      </c>
      <c r="AT346" t="str">
        <f t="shared" si="498"/>
        <v xml:space="preserve"> </v>
      </c>
      <c r="AU346" t="str">
        <f t="shared" si="499"/>
        <v xml:space="preserve"> </v>
      </c>
      <c r="AV346" t="str">
        <f t="shared" si="500"/>
        <v xml:space="preserve"> </v>
      </c>
      <c r="AW346" t="str">
        <f t="shared" si="501"/>
        <v xml:space="preserve"> </v>
      </c>
      <c r="AX346" t="str">
        <f t="shared" si="502"/>
        <v xml:space="preserve"> </v>
      </c>
      <c r="AY346" t="str">
        <f t="shared" si="503"/>
        <v xml:space="preserve"> </v>
      </c>
      <c r="AZ346" t="str">
        <f t="shared" si="504"/>
        <v xml:space="preserve"> </v>
      </c>
      <c r="BA346" t="str">
        <f t="shared" si="505"/>
        <v xml:space="preserve"> </v>
      </c>
      <c r="BB346" t="str">
        <f t="shared" si="506"/>
        <v xml:space="preserve"> </v>
      </c>
      <c r="BC346" t="str">
        <f t="shared" si="507"/>
        <v xml:space="preserve"> </v>
      </c>
      <c r="BD346" t="str">
        <f t="shared" si="508"/>
        <v xml:space="preserve"> </v>
      </c>
      <c r="BE346" t="str">
        <f t="shared" si="509"/>
        <v xml:space="preserve"> </v>
      </c>
      <c r="BF346" t="str">
        <f t="shared" si="510"/>
        <v xml:space="preserve"> </v>
      </c>
      <c r="BG346" t="str">
        <f t="shared" si="511"/>
        <v xml:space="preserve"> </v>
      </c>
      <c r="BH346" t="str">
        <f t="shared" si="512"/>
        <v xml:space="preserve"> </v>
      </c>
      <c r="BI346" t="str">
        <f t="shared" si="517"/>
        <v xml:space="preserve"> </v>
      </c>
      <c r="BN346" t="str">
        <f>IF(OR(COUNTIF($AV$331:AV346, "LAST")&gt;0, COUNTIF($AV$331:AV346, "FINAL")&gt;0), "", IF($AJ$1&gt;=$K346, IFERROR(BF346-BG346, 0), ""))</f>
        <v/>
      </c>
      <c r="BT346">
        <f t="shared" si="527"/>
        <v>0</v>
      </c>
      <c r="BU346">
        <f t="shared" si="528"/>
        <v>0</v>
      </c>
      <c r="BV346">
        <f>IF(OR(COUNTIF($AV$331:AV346, "LAST")&gt;0, COUNTIF($AV$331:AV346, "FINAL")&gt;0), "", IF($AJ$1&gt;=$K346, AQ346, 0))</f>
        <v>0</v>
      </c>
      <c r="BW346">
        <f t="shared" si="529"/>
        <v>0</v>
      </c>
      <c r="BX346">
        <f t="shared" si="530"/>
        <v>0</v>
      </c>
    </row>
    <row r="347" spans="11:76" x14ac:dyDescent="0.35">
      <c r="K347" s="28">
        <v>617</v>
      </c>
      <c r="M347" s="35">
        <f>AutoScoreboard!Q46</f>
        <v>0</v>
      </c>
      <c r="N347" s="35">
        <f>AutoScoreboard!R46</f>
        <v>0</v>
      </c>
      <c r="O347" s="28" t="e">
        <f t="shared" si="513"/>
        <v>#N/A</v>
      </c>
      <c r="P347" s="28" t="e">
        <f t="shared" si="514"/>
        <v>#N/A</v>
      </c>
      <c r="Q347" s="28" t="e">
        <f t="shared" si="531"/>
        <v>#N/A</v>
      </c>
      <c r="R347" s="28" t="e">
        <f t="shared" si="522"/>
        <v>#N/A</v>
      </c>
      <c r="S347" s="28" t="e">
        <f t="shared" si="532"/>
        <v>#N/A</v>
      </c>
      <c r="T347" s="28" t="e">
        <f t="shared" si="533"/>
        <v>#N/A</v>
      </c>
      <c r="U347" s="28" t="e">
        <f t="shared" si="523"/>
        <v>#N/A</v>
      </c>
      <c r="V347" s="28" t="e">
        <f t="shared" si="524"/>
        <v>#N/A</v>
      </c>
      <c r="W347" s="28" t="e">
        <f t="shared" si="525"/>
        <v>#N/A</v>
      </c>
      <c r="X347" s="28" t="e">
        <f t="shared" si="488"/>
        <v>#N/A</v>
      </c>
      <c r="Y347" s="28" t="e">
        <f t="shared" si="515"/>
        <v>#N/A</v>
      </c>
      <c r="Z347" t="e">
        <f>IF(OR(COUNTIF($V$331:V346, "LAST")&gt;0, COUNTIF($V$331:V346, "FINAL")&gt;0), "", IF(Q347=1, IF(U347="SCORE", VLOOKUP(S347, D:E, 2, FALSE), ""), ""))</f>
        <v>#N/A</v>
      </c>
      <c r="AA347" t="e">
        <f>IF(OR(COUNTIF($V$331:V346, "LAST")&gt;0, COUNTIF($V$331:V346, "FINAL")&gt;0), "", IF(Q347=2, IF(U347="SCORE", VLOOKUP(S347, D:F, 3, FALSE), ""), ""))</f>
        <v>#N/A</v>
      </c>
      <c r="AB347" t="e">
        <f>IF(AD347="","", MAX($AB$4:AB346)+1)</f>
        <v>#N/A</v>
      </c>
      <c r="AC347" t="e">
        <f>IF(AE347="","", MAX($AC$4:AC346)+1)</f>
        <v>#N/A</v>
      </c>
      <c r="AD347" t="e">
        <f t="shared" si="534"/>
        <v>#N/A</v>
      </c>
      <c r="AE347" t="e">
        <f t="shared" si="535"/>
        <v>#N/A</v>
      </c>
      <c r="AF347" t="e">
        <f t="shared" si="536"/>
        <v>#N/A</v>
      </c>
      <c r="AG347" t="e">
        <f t="shared" si="537"/>
        <v>#N/A</v>
      </c>
      <c r="AH347">
        <f t="shared" si="538"/>
        <v>0</v>
      </c>
      <c r="AI347">
        <f t="shared" si="526"/>
        <v>910</v>
      </c>
      <c r="AK347" t="str">
        <f t="shared" si="489"/>
        <v xml:space="preserve"> </v>
      </c>
      <c r="AL347" t="str">
        <f t="shared" si="516"/>
        <v xml:space="preserve"> </v>
      </c>
      <c r="AM347" t="str">
        <f t="shared" si="491"/>
        <v xml:space="preserve"> </v>
      </c>
      <c r="AN347" t="str">
        <f t="shared" si="492"/>
        <v xml:space="preserve"> </v>
      </c>
      <c r="AO347" t="str">
        <f t="shared" si="493"/>
        <v xml:space="preserve"> </v>
      </c>
      <c r="AP347" t="str">
        <f t="shared" si="494"/>
        <v xml:space="preserve"> </v>
      </c>
      <c r="AQ347" t="str">
        <f t="shared" si="495"/>
        <v xml:space="preserve"> </v>
      </c>
      <c r="AR347" t="str">
        <f t="shared" si="496"/>
        <v xml:space="preserve"> </v>
      </c>
      <c r="AS347" t="str">
        <f t="shared" si="497"/>
        <v xml:space="preserve"> </v>
      </c>
      <c r="AT347" t="str">
        <f t="shared" si="498"/>
        <v xml:space="preserve"> </v>
      </c>
      <c r="AU347" t="str">
        <f t="shared" si="499"/>
        <v xml:space="preserve"> </v>
      </c>
      <c r="AV347" t="str">
        <f t="shared" si="500"/>
        <v xml:space="preserve"> </v>
      </c>
      <c r="AW347" t="str">
        <f t="shared" si="501"/>
        <v xml:space="preserve"> </v>
      </c>
      <c r="AX347" t="str">
        <f t="shared" si="502"/>
        <v xml:space="preserve"> </v>
      </c>
      <c r="AY347" t="str">
        <f t="shared" si="503"/>
        <v xml:space="preserve"> </v>
      </c>
      <c r="AZ347" t="str">
        <f t="shared" si="504"/>
        <v xml:space="preserve"> </v>
      </c>
      <c r="BA347" t="str">
        <f t="shared" si="505"/>
        <v xml:space="preserve"> </v>
      </c>
      <c r="BB347" t="str">
        <f t="shared" si="506"/>
        <v xml:space="preserve"> </v>
      </c>
      <c r="BC347" t="str">
        <f t="shared" si="507"/>
        <v xml:space="preserve"> </v>
      </c>
      <c r="BD347" t="str">
        <f t="shared" si="508"/>
        <v xml:space="preserve"> </v>
      </c>
      <c r="BE347" t="str">
        <f t="shared" si="509"/>
        <v xml:space="preserve"> </v>
      </c>
      <c r="BF347" t="str">
        <f t="shared" si="510"/>
        <v xml:space="preserve"> </v>
      </c>
      <c r="BG347" t="str">
        <f t="shared" si="511"/>
        <v xml:space="preserve"> </v>
      </c>
      <c r="BH347" t="str">
        <f t="shared" si="512"/>
        <v xml:space="preserve"> </v>
      </c>
      <c r="BI347" t="str">
        <f t="shared" si="517"/>
        <v xml:space="preserve"> </v>
      </c>
      <c r="BN347" t="str">
        <f>IF(OR(COUNTIF($AV$331:AV347, "LAST")&gt;0, COUNTIF($AV$331:AV347, "FINAL")&gt;0), "", IF($AJ$1&gt;=$K347, IFERROR(BF347-BG347, 0), ""))</f>
        <v/>
      </c>
      <c r="BT347">
        <f t="shared" si="527"/>
        <v>0</v>
      </c>
      <c r="BU347">
        <f t="shared" si="528"/>
        <v>0</v>
      </c>
      <c r="BV347">
        <f>IF(OR(COUNTIF($AV$331:AV347, "LAST")&gt;0, COUNTIF($AV$331:AV347, "FINAL")&gt;0), "", IF($AJ$1&gt;=$K347, AQ347, 0))</f>
        <v>0</v>
      </c>
      <c r="BW347">
        <f t="shared" si="529"/>
        <v>0</v>
      </c>
      <c r="BX347">
        <f t="shared" si="530"/>
        <v>0</v>
      </c>
    </row>
    <row r="348" spans="11:76" x14ac:dyDescent="0.35">
      <c r="K348" s="28">
        <v>618</v>
      </c>
      <c r="M348" s="35">
        <f>AutoScoreboard!Q47</f>
        <v>0</v>
      </c>
      <c r="N348" s="35">
        <f>AutoScoreboard!R47</f>
        <v>0</v>
      </c>
      <c r="O348" s="28" t="e">
        <f t="shared" si="513"/>
        <v>#N/A</v>
      </c>
      <c r="P348" s="28" t="e">
        <f t="shared" si="514"/>
        <v>#N/A</v>
      </c>
      <c r="Q348" s="28" t="e">
        <f t="shared" si="531"/>
        <v>#N/A</v>
      </c>
      <c r="R348" s="28" t="e">
        <f t="shared" si="522"/>
        <v>#N/A</v>
      </c>
      <c r="S348" s="28" t="e">
        <f t="shared" si="532"/>
        <v>#N/A</v>
      </c>
      <c r="T348" s="28" t="e">
        <f t="shared" si="533"/>
        <v>#N/A</v>
      </c>
      <c r="U348" s="28" t="e">
        <f t="shared" si="523"/>
        <v>#N/A</v>
      </c>
      <c r="V348" s="28" t="e">
        <f t="shared" si="524"/>
        <v>#N/A</v>
      </c>
      <c r="W348" s="28" t="e">
        <f t="shared" si="525"/>
        <v>#N/A</v>
      </c>
      <c r="X348" s="28" t="e">
        <f t="shared" si="488"/>
        <v>#N/A</v>
      </c>
      <c r="Y348" s="28" t="e">
        <f t="shared" si="515"/>
        <v>#N/A</v>
      </c>
      <c r="Z348" t="e">
        <f>IF(OR(COUNTIF($V$331:V347, "LAST")&gt;0, COUNTIF($V$331:V347, "FINAL")&gt;0), "", IF(Q348=1, IF(U348="SCORE", VLOOKUP(S348, D:E, 2, FALSE), ""), ""))</f>
        <v>#N/A</v>
      </c>
      <c r="AA348" t="e">
        <f>IF(OR(COUNTIF($V$331:V347, "LAST")&gt;0, COUNTIF($V$331:V347, "FINAL")&gt;0), "", IF(Q348=2, IF(U348="SCORE", VLOOKUP(S348, D:F, 3, FALSE), ""), ""))</f>
        <v>#N/A</v>
      </c>
      <c r="AB348" t="e">
        <f>IF(AD348="","", MAX($AB$4:AB347)+1)</f>
        <v>#N/A</v>
      </c>
      <c r="AC348" t="e">
        <f>IF(AE348="","", MAX($AC$4:AC347)+1)</f>
        <v>#N/A</v>
      </c>
      <c r="AD348" t="e">
        <f t="shared" si="534"/>
        <v>#N/A</v>
      </c>
      <c r="AE348" t="e">
        <f t="shared" si="535"/>
        <v>#N/A</v>
      </c>
      <c r="AF348" t="e">
        <f t="shared" si="536"/>
        <v>#N/A</v>
      </c>
      <c r="AG348" t="e">
        <f t="shared" si="537"/>
        <v>#N/A</v>
      </c>
      <c r="AH348">
        <f t="shared" si="538"/>
        <v>0</v>
      </c>
      <c r="AI348">
        <f t="shared" si="526"/>
        <v>910</v>
      </c>
      <c r="AK348" t="str">
        <f t="shared" si="489"/>
        <v xml:space="preserve"> </v>
      </c>
      <c r="AL348" t="str">
        <f t="shared" si="516"/>
        <v xml:space="preserve"> </v>
      </c>
      <c r="AM348" t="str">
        <f t="shared" si="491"/>
        <v xml:space="preserve"> </v>
      </c>
      <c r="AN348" t="str">
        <f t="shared" si="492"/>
        <v xml:space="preserve"> </v>
      </c>
      <c r="AO348" t="str">
        <f t="shared" si="493"/>
        <v xml:space="preserve"> </v>
      </c>
      <c r="AP348" t="str">
        <f t="shared" si="494"/>
        <v xml:space="preserve"> </v>
      </c>
      <c r="AQ348" t="str">
        <f t="shared" si="495"/>
        <v xml:space="preserve"> </v>
      </c>
      <c r="AR348" t="str">
        <f t="shared" si="496"/>
        <v xml:space="preserve"> </v>
      </c>
      <c r="AS348" t="str">
        <f t="shared" si="497"/>
        <v xml:space="preserve"> </v>
      </c>
      <c r="AT348" t="str">
        <f t="shared" si="498"/>
        <v xml:space="preserve"> </v>
      </c>
      <c r="AU348" t="str">
        <f t="shared" si="499"/>
        <v xml:space="preserve"> </v>
      </c>
      <c r="AV348" t="str">
        <f t="shared" si="500"/>
        <v xml:space="preserve"> </v>
      </c>
      <c r="AW348" t="str">
        <f t="shared" si="501"/>
        <v xml:space="preserve"> </v>
      </c>
      <c r="AX348" t="str">
        <f t="shared" si="502"/>
        <v xml:space="preserve"> </v>
      </c>
      <c r="AY348" t="str">
        <f t="shared" si="503"/>
        <v xml:space="preserve"> </v>
      </c>
      <c r="AZ348" t="str">
        <f t="shared" si="504"/>
        <v xml:space="preserve"> </v>
      </c>
      <c r="BA348" t="str">
        <f t="shared" si="505"/>
        <v xml:space="preserve"> </v>
      </c>
      <c r="BB348" t="str">
        <f t="shared" si="506"/>
        <v xml:space="preserve"> </v>
      </c>
      <c r="BC348" t="str">
        <f t="shared" si="507"/>
        <v xml:space="preserve"> </v>
      </c>
      <c r="BD348" t="str">
        <f t="shared" si="508"/>
        <v xml:space="preserve"> </v>
      </c>
      <c r="BE348" t="str">
        <f t="shared" si="509"/>
        <v xml:space="preserve"> </v>
      </c>
      <c r="BF348" t="str">
        <f t="shared" si="510"/>
        <v xml:space="preserve"> </v>
      </c>
      <c r="BG348" t="str">
        <f t="shared" si="511"/>
        <v xml:space="preserve"> </v>
      </c>
      <c r="BH348" t="str">
        <f t="shared" si="512"/>
        <v xml:space="preserve"> </v>
      </c>
      <c r="BI348" t="str">
        <f t="shared" si="517"/>
        <v xml:space="preserve"> </v>
      </c>
      <c r="BN348" t="str">
        <f>IF(OR(COUNTIF($AV$331:AV348, "LAST")&gt;0, COUNTIF($AV$331:AV348, "FINAL")&gt;0), "", IF($AJ$1&gt;=$K348, IFERROR(BF348-BG348, 0), ""))</f>
        <v/>
      </c>
      <c r="BT348">
        <f t="shared" si="527"/>
        <v>0</v>
      </c>
      <c r="BU348">
        <f t="shared" si="528"/>
        <v>0</v>
      </c>
      <c r="BV348">
        <f>IF(OR(COUNTIF($AV$331:AV348, "LAST")&gt;0, COUNTIF($AV$331:AV348, "FINAL")&gt;0), "", IF($AJ$1&gt;=$K348, AQ348, 0))</f>
        <v>0</v>
      </c>
      <c r="BW348">
        <f t="shared" si="529"/>
        <v>0</v>
      </c>
      <c r="BX348">
        <f t="shared" si="530"/>
        <v>0</v>
      </c>
    </row>
    <row r="349" spans="11:76" x14ac:dyDescent="0.35">
      <c r="K349" s="28">
        <v>619</v>
      </c>
      <c r="M349" s="35">
        <f>AutoScoreboard!Q48</f>
        <v>0</v>
      </c>
      <c r="N349" s="35">
        <f>AutoScoreboard!R48</f>
        <v>0</v>
      </c>
      <c r="O349" s="28" t="e">
        <f t="shared" si="513"/>
        <v>#N/A</v>
      </c>
      <c r="P349" s="28" t="e">
        <f t="shared" si="514"/>
        <v>#N/A</v>
      </c>
      <c r="Q349" s="28" t="e">
        <f t="shared" si="531"/>
        <v>#N/A</v>
      </c>
      <c r="R349" s="28" t="e">
        <f t="shared" si="522"/>
        <v>#N/A</v>
      </c>
      <c r="S349" s="28" t="e">
        <f t="shared" si="532"/>
        <v>#N/A</v>
      </c>
      <c r="T349" s="28" t="e">
        <f t="shared" si="533"/>
        <v>#N/A</v>
      </c>
      <c r="U349" s="28" t="e">
        <f t="shared" si="523"/>
        <v>#N/A</v>
      </c>
      <c r="V349" s="28" t="e">
        <f t="shared" si="524"/>
        <v>#N/A</v>
      </c>
      <c r="W349" s="28" t="e">
        <f t="shared" si="525"/>
        <v>#N/A</v>
      </c>
      <c r="X349" s="28" t="e">
        <f t="shared" si="488"/>
        <v>#N/A</v>
      </c>
      <c r="Y349" s="28" t="e">
        <f t="shared" si="515"/>
        <v>#N/A</v>
      </c>
      <c r="Z349" t="e">
        <f>IF(OR(COUNTIF($V$331:V348, "LAST")&gt;0, COUNTIF($V$331:V348, "FINAL")&gt;0), "", IF(Q349=1, IF(U349="SCORE", VLOOKUP(S349, D:E, 2, FALSE), ""), ""))</f>
        <v>#N/A</v>
      </c>
      <c r="AA349" t="e">
        <f>IF(OR(COUNTIF($V$331:V348, "LAST")&gt;0, COUNTIF($V$331:V348, "FINAL")&gt;0), "", IF(Q349=2, IF(U349="SCORE", VLOOKUP(S349, D:F, 3, FALSE), ""), ""))</f>
        <v>#N/A</v>
      </c>
      <c r="AB349" t="e">
        <f>IF(AD349="","", MAX($AB$4:AB348)+1)</f>
        <v>#N/A</v>
      </c>
      <c r="AC349" t="e">
        <f>IF(AE349="","", MAX($AC$4:AC348)+1)</f>
        <v>#N/A</v>
      </c>
      <c r="AD349" t="e">
        <f t="shared" si="534"/>
        <v>#N/A</v>
      </c>
      <c r="AE349" t="e">
        <f t="shared" si="535"/>
        <v>#N/A</v>
      </c>
      <c r="AF349" t="e">
        <f t="shared" si="536"/>
        <v>#N/A</v>
      </c>
      <c r="AG349" t="e">
        <f t="shared" si="537"/>
        <v>#N/A</v>
      </c>
      <c r="AH349">
        <f t="shared" si="538"/>
        <v>0</v>
      </c>
      <c r="AI349">
        <f t="shared" si="526"/>
        <v>910</v>
      </c>
      <c r="AK349" t="str">
        <f t="shared" si="489"/>
        <v xml:space="preserve"> </v>
      </c>
      <c r="AL349" t="str">
        <f t="shared" si="516"/>
        <v xml:space="preserve"> </v>
      </c>
      <c r="AM349" t="str">
        <f t="shared" si="491"/>
        <v xml:space="preserve"> </v>
      </c>
      <c r="AN349" t="str">
        <f t="shared" si="492"/>
        <v xml:space="preserve"> </v>
      </c>
      <c r="AO349" t="str">
        <f t="shared" si="493"/>
        <v xml:space="preserve"> </v>
      </c>
      <c r="AP349" t="str">
        <f t="shared" si="494"/>
        <v xml:space="preserve"> </v>
      </c>
      <c r="AQ349" t="str">
        <f t="shared" si="495"/>
        <v xml:space="preserve"> </v>
      </c>
      <c r="AR349" t="str">
        <f t="shared" si="496"/>
        <v xml:space="preserve"> </v>
      </c>
      <c r="AS349" t="str">
        <f t="shared" si="497"/>
        <v xml:space="preserve"> </v>
      </c>
      <c r="AT349" t="str">
        <f t="shared" si="498"/>
        <v xml:space="preserve"> </v>
      </c>
      <c r="AU349" t="str">
        <f t="shared" si="499"/>
        <v xml:space="preserve"> </v>
      </c>
      <c r="AV349" t="str">
        <f t="shared" si="500"/>
        <v xml:space="preserve"> </v>
      </c>
      <c r="AW349" t="str">
        <f t="shared" si="501"/>
        <v xml:space="preserve"> </v>
      </c>
      <c r="AX349" t="str">
        <f t="shared" si="502"/>
        <v xml:space="preserve"> </v>
      </c>
      <c r="AY349" t="str">
        <f t="shared" si="503"/>
        <v xml:space="preserve"> </v>
      </c>
      <c r="AZ349" t="str">
        <f t="shared" si="504"/>
        <v xml:space="preserve"> </v>
      </c>
      <c r="BA349" t="str">
        <f t="shared" si="505"/>
        <v xml:space="preserve"> </v>
      </c>
      <c r="BB349" t="str">
        <f t="shared" si="506"/>
        <v xml:space="preserve"> </v>
      </c>
      <c r="BC349" t="str">
        <f t="shared" si="507"/>
        <v xml:space="preserve"> </v>
      </c>
      <c r="BD349" t="str">
        <f t="shared" si="508"/>
        <v xml:space="preserve"> </v>
      </c>
      <c r="BE349" t="str">
        <f t="shared" si="509"/>
        <v xml:space="preserve"> </v>
      </c>
      <c r="BF349" t="str">
        <f t="shared" si="510"/>
        <v xml:space="preserve"> </v>
      </c>
      <c r="BG349" t="str">
        <f t="shared" si="511"/>
        <v xml:space="preserve"> </v>
      </c>
      <c r="BH349" t="str">
        <f t="shared" si="512"/>
        <v xml:space="preserve"> </v>
      </c>
      <c r="BI349" t="str">
        <f t="shared" si="517"/>
        <v xml:space="preserve"> </v>
      </c>
      <c r="BN349" t="str">
        <f>IF(OR(COUNTIF($AV$331:AV349, "LAST")&gt;0, COUNTIF($AV$331:AV349, "FINAL")&gt;0), "", IF($AJ$1&gt;=$K349, IFERROR(BF349-BG349, 0), ""))</f>
        <v/>
      </c>
      <c r="BT349">
        <f t="shared" si="527"/>
        <v>0</v>
      </c>
      <c r="BU349">
        <f t="shared" si="528"/>
        <v>0</v>
      </c>
      <c r="BV349">
        <f>IF(OR(COUNTIF($AV$331:AV349, "LAST")&gt;0, COUNTIF($AV$331:AV349, "FINAL")&gt;0), "", IF($AJ$1&gt;=$K349, AQ349, 0))</f>
        <v>0</v>
      </c>
      <c r="BW349">
        <f t="shared" si="529"/>
        <v>0</v>
      </c>
      <c r="BX349">
        <f t="shared" si="530"/>
        <v>0</v>
      </c>
    </row>
    <row r="350" spans="11:76" x14ac:dyDescent="0.35">
      <c r="K350" s="28">
        <v>620</v>
      </c>
      <c r="M350" s="35">
        <f>AutoScoreboard!Q49</f>
        <v>0</v>
      </c>
      <c r="N350" s="35">
        <f>AutoScoreboard!R49</f>
        <v>0</v>
      </c>
      <c r="O350" s="28" t="e">
        <f t="shared" si="513"/>
        <v>#N/A</v>
      </c>
      <c r="P350" s="28" t="e">
        <f t="shared" si="514"/>
        <v>#N/A</v>
      </c>
      <c r="Q350" s="28" t="e">
        <f t="shared" si="531"/>
        <v>#N/A</v>
      </c>
      <c r="R350" s="28" t="e">
        <f t="shared" si="522"/>
        <v>#N/A</v>
      </c>
      <c r="S350" s="28" t="e">
        <f t="shared" si="532"/>
        <v>#N/A</v>
      </c>
      <c r="T350" s="28" t="e">
        <f t="shared" si="533"/>
        <v>#N/A</v>
      </c>
      <c r="U350" s="28" t="e">
        <f t="shared" si="523"/>
        <v>#N/A</v>
      </c>
      <c r="V350" s="28" t="e">
        <f t="shared" si="524"/>
        <v>#N/A</v>
      </c>
      <c r="W350" s="28" t="e">
        <f t="shared" si="525"/>
        <v>#N/A</v>
      </c>
      <c r="X350" s="28" t="e">
        <f t="shared" si="488"/>
        <v>#N/A</v>
      </c>
      <c r="Y350" s="28" t="e">
        <f t="shared" si="515"/>
        <v>#N/A</v>
      </c>
      <c r="Z350" t="e">
        <f>IF(OR(COUNTIF($V$331:V349, "LAST")&gt;0, COUNTIF($V$331:V349, "FINAL")&gt;0), "", IF(Q350=1, IF(U350="SCORE", VLOOKUP(S350, D:E, 2, FALSE), ""), ""))</f>
        <v>#N/A</v>
      </c>
      <c r="AA350" t="e">
        <f>IF(OR(COUNTIF($V$331:V349, "LAST")&gt;0, COUNTIF($V$331:V349, "FINAL")&gt;0), "", IF(Q350=2, IF(U350="SCORE", VLOOKUP(S350, D:F, 3, FALSE), ""), ""))</f>
        <v>#N/A</v>
      </c>
      <c r="AB350" t="e">
        <f>IF(AD350="","", MAX($AB$4:AB349)+1)</f>
        <v>#N/A</v>
      </c>
      <c r="AC350" t="e">
        <f>IF(AE350="","", MAX($AC$4:AC349)+1)</f>
        <v>#N/A</v>
      </c>
      <c r="AD350" t="e">
        <f t="shared" si="534"/>
        <v>#N/A</v>
      </c>
      <c r="AE350" t="e">
        <f t="shared" si="535"/>
        <v>#N/A</v>
      </c>
      <c r="AF350" t="e">
        <f t="shared" si="536"/>
        <v>#N/A</v>
      </c>
      <c r="AG350" t="e">
        <f t="shared" si="537"/>
        <v>#N/A</v>
      </c>
      <c r="AH350">
        <f t="shared" si="538"/>
        <v>0</v>
      </c>
      <c r="AI350">
        <f t="shared" si="526"/>
        <v>910</v>
      </c>
      <c r="AK350" t="str">
        <f t="shared" si="489"/>
        <v xml:space="preserve"> </v>
      </c>
      <c r="AL350" t="str">
        <f t="shared" si="516"/>
        <v xml:space="preserve"> </v>
      </c>
      <c r="AM350" t="str">
        <f t="shared" si="491"/>
        <v xml:space="preserve"> </v>
      </c>
      <c r="AN350" t="str">
        <f t="shared" si="492"/>
        <v xml:space="preserve"> </v>
      </c>
      <c r="AO350" t="str">
        <f t="shared" si="493"/>
        <v xml:space="preserve"> </v>
      </c>
      <c r="AP350" t="str">
        <f t="shared" si="494"/>
        <v xml:space="preserve"> </v>
      </c>
      <c r="AQ350" t="str">
        <f t="shared" si="495"/>
        <v xml:space="preserve"> </v>
      </c>
      <c r="AR350" t="str">
        <f t="shared" si="496"/>
        <v xml:space="preserve"> </v>
      </c>
      <c r="AS350" t="str">
        <f t="shared" si="497"/>
        <v xml:space="preserve"> </v>
      </c>
      <c r="AT350" t="str">
        <f t="shared" si="498"/>
        <v xml:space="preserve"> </v>
      </c>
      <c r="AU350" t="str">
        <f t="shared" si="499"/>
        <v xml:space="preserve"> </v>
      </c>
      <c r="AV350" t="str">
        <f t="shared" si="500"/>
        <v xml:space="preserve"> </v>
      </c>
      <c r="AW350" t="str">
        <f t="shared" si="501"/>
        <v xml:space="preserve"> </v>
      </c>
      <c r="AX350" t="str">
        <f t="shared" si="502"/>
        <v xml:space="preserve"> </v>
      </c>
      <c r="AY350" t="str">
        <f t="shared" si="503"/>
        <v xml:space="preserve"> </v>
      </c>
      <c r="AZ350" t="str">
        <f t="shared" si="504"/>
        <v xml:space="preserve"> </v>
      </c>
      <c r="BA350" t="str">
        <f t="shared" si="505"/>
        <v xml:space="preserve"> </v>
      </c>
      <c r="BB350" t="str">
        <f t="shared" si="506"/>
        <v xml:space="preserve"> </v>
      </c>
      <c r="BC350" t="str">
        <f t="shared" si="507"/>
        <v xml:space="preserve"> </v>
      </c>
      <c r="BD350" t="str">
        <f t="shared" si="508"/>
        <v xml:space="preserve"> </v>
      </c>
      <c r="BE350" t="str">
        <f t="shared" si="509"/>
        <v xml:space="preserve"> </v>
      </c>
      <c r="BF350" t="str">
        <f t="shared" si="510"/>
        <v xml:space="preserve"> </v>
      </c>
      <c r="BG350" t="str">
        <f t="shared" si="511"/>
        <v xml:space="preserve"> </v>
      </c>
      <c r="BH350" t="str">
        <f t="shared" si="512"/>
        <v xml:space="preserve"> </v>
      </c>
      <c r="BI350" t="str">
        <f t="shared" si="517"/>
        <v xml:space="preserve"> </v>
      </c>
      <c r="BN350" t="str">
        <f>IF(OR(COUNTIF($AV$331:AV350, "LAST")&gt;0, COUNTIF($AV$331:AV350, "FINAL")&gt;0), "", IF($AJ$1&gt;=$K350, IFERROR(BF350-BG350, 0), ""))</f>
        <v/>
      </c>
      <c r="BT350">
        <f t="shared" si="527"/>
        <v>0</v>
      </c>
      <c r="BU350">
        <f t="shared" si="528"/>
        <v>0</v>
      </c>
      <c r="BV350">
        <f>IF(OR(COUNTIF($AV$331:AV350, "LAST")&gt;0, COUNTIF($AV$331:AV350, "FINAL")&gt;0), "", IF($AJ$1&gt;=$K350, AQ350, 0))</f>
        <v>0</v>
      </c>
      <c r="BW350">
        <f t="shared" si="529"/>
        <v>0</v>
      </c>
      <c r="BX350">
        <f t="shared" si="530"/>
        <v>0</v>
      </c>
    </row>
    <row r="351" spans="11:76" x14ac:dyDescent="0.35">
      <c r="K351" s="28">
        <v>621</v>
      </c>
      <c r="M351" s="35">
        <f>AutoScoreboard!Q50</f>
        <v>0</v>
      </c>
      <c r="N351" s="35">
        <f>AutoScoreboard!R50</f>
        <v>0</v>
      </c>
      <c r="O351" s="28" t="e">
        <f t="shared" si="513"/>
        <v>#N/A</v>
      </c>
      <c r="P351" s="28" t="e">
        <f t="shared" si="514"/>
        <v>#N/A</v>
      </c>
      <c r="Q351" s="28" t="e">
        <f t="shared" si="531"/>
        <v>#N/A</v>
      </c>
      <c r="R351" s="28" t="e">
        <f t="shared" si="522"/>
        <v>#N/A</v>
      </c>
      <c r="S351" s="28" t="e">
        <f t="shared" si="532"/>
        <v>#N/A</v>
      </c>
      <c r="T351" s="28" t="e">
        <f t="shared" si="533"/>
        <v>#N/A</v>
      </c>
      <c r="U351" s="28" t="e">
        <f t="shared" si="523"/>
        <v>#N/A</v>
      </c>
      <c r="V351" s="28" t="e">
        <f t="shared" si="524"/>
        <v>#N/A</v>
      </c>
      <c r="W351" s="28" t="e">
        <f t="shared" si="525"/>
        <v>#N/A</v>
      </c>
      <c r="X351" s="28" t="e">
        <f t="shared" si="488"/>
        <v>#N/A</v>
      </c>
      <c r="Y351" s="28" t="e">
        <f t="shared" si="515"/>
        <v>#N/A</v>
      </c>
      <c r="Z351" t="e">
        <f>IF(OR(COUNTIF($V$331:V350, "LAST")&gt;0, COUNTIF($V$331:V350, "FINAL")&gt;0), "", IF(Q351=1, IF(U351="SCORE", VLOOKUP(S351, D:E, 2, FALSE), ""), ""))</f>
        <v>#N/A</v>
      </c>
      <c r="AA351" t="e">
        <f>IF(OR(COUNTIF($V$331:V350, "LAST")&gt;0, COUNTIF($V$331:V350, "FINAL")&gt;0), "", IF(Q351=2, IF(U351="SCORE", VLOOKUP(S351, D:F, 3, FALSE), ""), ""))</f>
        <v>#N/A</v>
      </c>
      <c r="AB351" t="e">
        <f>IF(AD351="","", MAX($AB$4:AB350)+1)</f>
        <v>#N/A</v>
      </c>
      <c r="AC351" t="e">
        <f>IF(AE351="","", MAX($AC$4:AC350)+1)</f>
        <v>#N/A</v>
      </c>
      <c r="AD351" t="e">
        <f t="shared" si="534"/>
        <v>#N/A</v>
      </c>
      <c r="AE351" t="e">
        <f t="shared" si="535"/>
        <v>#N/A</v>
      </c>
      <c r="AF351" t="e">
        <f t="shared" si="536"/>
        <v>#N/A</v>
      </c>
      <c r="AG351" t="e">
        <f t="shared" si="537"/>
        <v>#N/A</v>
      </c>
      <c r="AH351">
        <f t="shared" si="538"/>
        <v>0</v>
      </c>
      <c r="AI351">
        <f t="shared" si="526"/>
        <v>910</v>
      </c>
      <c r="AK351" t="str">
        <f t="shared" si="489"/>
        <v xml:space="preserve"> </v>
      </c>
      <c r="AL351" t="str">
        <f t="shared" si="516"/>
        <v xml:space="preserve"> </v>
      </c>
      <c r="AM351" t="str">
        <f t="shared" si="491"/>
        <v xml:space="preserve"> </v>
      </c>
      <c r="AN351" t="str">
        <f t="shared" si="492"/>
        <v xml:space="preserve"> </v>
      </c>
      <c r="AO351" t="str">
        <f t="shared" si="493"/>
        <v xml:space="preserve"> </v>
      </c>
      <c r="AP351" t="str">
        <f t="shared" si="494"/>
        <v xml:space="preserve"> </v>
      </c>
      <c r="AQ351" t="str">
        <f t="shared" si="495"/>
        <v xml:space="preserve"> </v>
      </c>
      <c r="AR351" t="str">
        <f t="shared" si="496"/>
        <v xml:space="preserve"> </v>
      </c>
      <c r="AS351" t="str">
        <f t="shared" si="497"/>
        <v xml:space="preserve"> </v>
      </c>
      <c r="AT351" t="str">
        <f t="shared" si="498"/>
        <v xml:space="preserve"> </v>
      </c>
      <c r="AU351" t="str">
        <f t="shared" si="499"/>
        <v xml:space="preserve"> </v>
      </c>
      <c r="AV351" t="str">
        <f t="shared" si="500"/>
        <v xml:space="preserve"> </v>
      </c>
      <c r="AW351" t="str">
        <f t="shared" si="501"/>
        <v xml:space="preserve"> </v>
      </c>
      <c r="AX351" t="str">
        <f t="shared" si="502"/>
        <v xml:space="preserve"> </v>
      </c>
      <c r="AY351" t="str">
        <f t="shared" si="503"/>
        <v xml:space="preserve"> </v>
      </c>
      <c r="AZ351" t="str">
        <f t="shared" si="504"/>
        <v xml:space="preserve"> </v>
      </c>
      <c r="BA351" t="str">
        <f t="shared" si="505"/>
        <v xml:space="preserve"> </v>
      </c>
      <c r="BB351" t="str">
        <f t="shared" si="506"/>
        <v xml:space="preserve"> </v>
      </c>
      <c r="BC351" t="str">
        <f t="shared" si="507"/>
        <v xml:space="preserve"> </v>
      </c>
      <c r="BD351" t="str">
        <f t="shared" si="508"/>
        <v xml:space="preserve"> </v>
      </c>
      <c r="BE351" t="str">
        <f t="shared" si="509"/>
        <v xml:space="preserve"> </v>
      </c>
      <c r="BF351" t="str">
        <f t="shared" si="510"/>
        <v xml:space="preserve"> </v>
      </c>
      <c r="BG351" t="str">
        <f t="shared" si="511"/>
        <v xml:space="preserve"> </v>
      </c>
      <c r="BH351" t="str">
        <f t="shared" si="512"/>
        <v xml:space="preserve"> </v>
      </c>
      <c r="BI351" t="str">
        <f t="shared" si="517"/>
        <v xml:space="preserve"> </v>
      </c>
      <c r="BN351" t="str">
        <f>IF(OR(COUNTIF($AV$331:AV351, "LAST")&gt;0, COUNTIF($AV$331:AV351, "FINAL")&gt;0), "", IF($AJ$1&gt;=$K351, IFERROR(BF351-BG351, 0), ""))</f>
        <v/>
      </c>
      <c r="BT351">
        <f t="shared" si="527"/>
        <v>0</v>
      </c>
      <c r="BU351">
        <f t="shared" si="528"/>
        <v>0</v>
      </c>
      <c r="BV351">
        <f>IF(OR(COUNTIF($AV$331:AV351, "LAST")&gt;0, COUNTIF($AV$331:AV351, "FINAL")&gt;0), "", IF($AJ$1&gt;=$K351, AQ351, 0))</f>
        <v>0</v>
      </c>
      <c r="BW351">
        <f t="shared" si="529"/>
        <v>0</v>
      </c>
      <c r="BX351">
        <f t="shared" si="530"/>
        <v>0</v>
      </c>
    </row>
    <row r="352" spans="11:76" x14ac:dyDescent="0.35">
      <c r="K352" s="28">
        <v>622</v>
      </c>
      <c r="M352" s="35">
        <f>AutoScoreboard!Q51</f>
        <v>0</v>
      </c>
      <c r="N352" s="35">
        <f>AutoScoreboard!R51</f>
        <v>0</v>
      </c>
      <c r="O352" s="28" t="e">
        <f t="shared" si="513"/>
        <v>#N/A</v>
      </c>
      <c r="P352" s="28" t="e">
        <f t="shared" si="514"/>
        <v>#N/A</v>
      </c>
      <c r="Q352" s="28" t="e">
        <f t="shared" si="531"/>
        <v>#N/A</v>
      </c>
      <c r="R352" s="28" t="e">
        <f t="shared" si="522"/>
        <v>#N/A</v>
      </c>
      <c r="S352" s="28" t="e">
        <f t="shared" si="532"/>
        <v>#N/A</v>
      </c>
      <c r="T352" s="28" t="e">
        <f t="shared" si="533"/>
        <v>#N/A</v>
      </c>
      <c r="U352" s="28" t="e">
        <f t="shared" si="523"/>
        <v>#N/A</v>
      </c>
      <c r="V352" s="28" t="e">
        <f t="shared" si="524"/>
        <v>#N/A</v>
      </c>
      <c r="W352" s="28" t="e">
        <f t="shared" si="525"/>
        <v>#N/A</v>
      </c>
      <c r="X352" s="28" t="e">
        <f t="shared" si="488"/>
        <v>#N/A</v>
      </c>
      <c r="Y352" s="28" t="e">
        <f t="shared" si="515"/>
        <v>#N/A</v>
      </c>
      <c r="Z352" t="e">
        <f>IF(OR(COUNTIF($V$331:V351, "LAST")&gt;0, COUNTIF($V$331:V351, "FINAL")&gt;0), "", IF(Q352=1, IF(U352="SCORE", VLOOKUP(S352, D:E, 2, FALSE), ""), ""))</f>
        <v>#N/A</v>
      </c>
      <c r="AA352" t="e">
        <f>IF(OR(COUNTIF($V$331:V351, "LAST")&gt;0, COUNTIF($V$331:V351, "FINAL")&gt;0), "", IF(Q352=2, IF(U352="SCORE", VLOOKUP(S352, D:F, 3, FALSE), ""), ""))</f>
        <v>#N/A</v>
      </c>
      <c r="AB352" t="e">
        <f>IF(AD352="","", MAX($AB$4:AB351)+1)</f>
        <v>#N/A</v>
      </c>
      <c r="AC352" t="e">
        <f>IF(AE352="","", MAX($AC$4:AC351)+1)</f>
        <v>#N/A</v>
      </c>
      <c r="AD352" t="e">
        <f t="shared" si="534"/>
        <v>#N/A</v>
      </c>
      <c r="AE352" t="e">
        <f t="shared" si="535"/>
        <v>#N/A</v>
      </c>
      <c r="AF352" t="e">
        <f t="shared" si="536"/>
        <v>#N/A</v>
      </c>
      <c r="AG352" t="e">
        <f t="shared" si="537"/>
        <v>#N/A</v>
      </c>
      <c r="AH352">
        <f t="shared" si="538"/>
        <v>0</v>
      </c>
      <c r="AI352">
        <f t="shared" si="526"/>
        <v>910</v>
      </c>
      <c r="AK352" t="str">
        <f t="shared" si="489"/>
        <v xml:space="preserve"> </v>
      </c>
      <c r="AL352" t="str">
        <f t="shared" si="516"/>
        <v xml:space="preserve"> </v>
      </c>
      <c r="AM352" t="str">
        <f t="shared" si="491"/>
        <v xml:space="preserve"> </v>
      </c>
      <c r="AN352" t="str">
        <f t="shared" si="492"/>
        <v xml:space="preserve"> </v>
      </c>
      <c r="AO352" t="str">
        <f t="shared" si="493"/>
        <v xml:space="preserve"> </v>
      </c>
      <c r="AP352" t="str">
        <f t="shared" si="494"/>
        <v xml:space="preserve"> </v>
      </c>
      <c r="AQ352" t="str">
        <f t="shared" si="495"/>
        <v xml:space="preserve"> </v>
      </c>
      <c r="AR352" t="str">
        <f t="shared" si="496"/>
        <v xml:space="preserve"> </v>
      </c>
      <c r="AS352" t="str">
        <f t="shared" si="497"/>
        <v xml:space="preserve"> </v>
      </c>
      <c r="AT352" t="str">
        <f t="shared" si="498"/>
        <v xml:space="preserve"> </v>
      </c>
      <c r="AU352" t="str">
        <f t="shared" si="499"/>
        <v xml:space="preserve"> </v>
      </c>
      <c r="AV352" t="str">
        <f t="shared" si="500"/>
        <v xml:space="preserve"> </v>
      </c>
      <c r="AW352" t="str">
        <f t="shared" si="501"/>
        <v xml:space="preserve"> </v>
      </c>
      <c r="AX352" t="str">
        <f t="shared" si="502"/>
        <v xml:space="preserve"> </v>
      </c>
      <c r="AY352" t="str">
        <f t="shared" si="503"/>
        <v xml:space="preserve"> </v>
      </c>
      <c r="AZ352" t="str">
        <f t="shared" si="504"/>
        <v xml:space="preserve"> </v>
      </c>
      <c r="BA352" t="str">
        <f t="shared" si="505"/>
        <v xml:space="preserve"> </v>
      </c>
      <c r="BB352" t="str">
        <f t="shared" si="506"/>
        <v xml:space="preserve"> </v>
      </c>
      <c r="BC352" t="str">
        <f t="shared" si="507"/>
        <v xml:space="preserve"> </v>
      </c>
      <c r="BD352" t="str">
        <f t="shared" si="508"/>
        <v xml:space="preserve"> </v>
      </c>
      <c r="BE352" t="str">
        <f t="shared" si="509"/>
        <v xml:space="preserve"> </v>
      </c>
      <c r="BF352" t="str">
        <f t="shared" si="510"/>
        <v xml:space="preserve"> </v>
      </c>
      <c r="BG352" t="str">
        <f t="shared" si="511"/>
        <v xml:space="preserve"> </v>
      </c>
      <c r="BH352" t="str">
        <f t="shared" si="512"/>
        <v xml:space="preserve"> </v>
      </c>
      <c r="BI352" t="str">
        <f t="shared" si="517"/>
        <v xml:space="preserve"> </v>
      </c>
      <c r="BN352" t="str">
        <f>IF(OR(COUNTIF($AV$331:AV352, "LAST")&gt;0, COUNTIF($AV$331:AV352, "FINAL")&gt;0), "", IF($AJ$1&gt;=$K352, IFERROR(BF352-BG352, 0), ""))</f>
        <v/>
      </c>
      <c r="BT352">
        <f t="shared" si="527"/>
        <v>0</v>
      </c>
      <c r="BU352">
        <f t="shared" si="528"/>
        <v>0</v>
      </c>
      <c r="BV352">
        <f>IF(OR(COUNTIF($AV$331:AV352, "LAST")&gt;0, COUNTIF($AV$331:AV352, "FINAL")&gt;0), "", IF($AJ$1&gt;=$K352, AQ352, 0))</f>
        <v>0</v>
      </c>
      <c r="BW352">
        <f t="shared" si="529"/>
        <v>0</v>
      </c>
      <c r="BX352">
        <f t="shared" si="530"/>
        <v>0</v>
      </c>
    </row>
    <row r="353" spans="11:76" x14ac:dyDescent="0.35">
      <c r="K353" s="28">
        <v>623</v>
      </c>
      <c r="M353" s="35">
        <f>AutoScoreboard!Q52</f>
        <v>0</v>
      </c>
      <c r="N353" s="35">
        <f>AutoScoreboard!R52</f>
        <v>0</v>
      </c>
      <c r="O353" s="28" t="e">
        <f t="shared" si="513"/>
        <v>#N/A</v>
      </c>
      <c r="P353" s="28" t="e">
        <f t="shared" si="514"/>
        <v>#N/A</v>
      </c>
      <c r="Q353" s="28" t="e">
        <f t="shared" si="531"/>
        <v>#N/A</v>
      </c>
      <c r="R353" s="28" t="e">
        <f t="shared" si="522"/>
        <v>#N/A</v>
      </c>
      <c r="S353" s="28" t="e">
        <f t="shared" si="532"/>
        <v>#N/A</v>
      </c>
      <c r="T353" s="28" t="e">
        <f t="shared" si="533"/>
        <v>#N/A</v>
      </c>
      <c r="U353" s="28" t="e">
        <f t="shared" si="523"/>
        <v>#N/A</v>
      </c>
      <c r="V353" s="28" t="e">
        <f t="shared" si="524"/>
        <v>#N/A</v>
      </c>
      <c r="W353" s="28" t="e">
        <f t="shared" si="525"/>
        <v>#N/A</v>
      </c>
      <c r="X353" s="28" t="e">
        <f t="shared" si="488"/>
        <v>#N/A</v>
      </c>
      <c r="Y353" s="28" t="e">
        <f t="shared" si="515"/>
        <v>#N/A</v>
      </c>
      <c r="Z353" t="e">
        <f>IF(OR(COUNTIF($V$331:V352, "LAST")&gt;0, COUNTIF($V$331:V352, "FINAL")&gt;0), "", IF(Q353=1, IF(U353="SCORE", VLOOKUP(S353, D:E, 2, FALSE), ""), ""))</f>
        <v>#N/A</v>
      </c>
      <c r="AA353" t="e">
        <f>IF(OR(COUNTIF($V$331:V352, "LAST")&gt;0, COUNTIF($V$331:V352, "FINAL")&gt;0), "", IF(Q353=2, IF(U353="SCORE", VLOOKUP(S353, D:F, 3, FALSE), ""), ""))</f>
        <v>#N/A</v>
      </c>
      <c r="AB353" t="e">
        <f>IF(AD353="","", MAX($AB$4:AB352)+1)</f>
        <v>#N/A</v>
      </c>
      <c r="AC353" t="e">
        <f>IF(AE353="","", MAX($AC$4:AC352)+1)</f>
        <v>#N/A</v>
      </c>
      <c r="AD353" t="e">
        <f t="shared" si="534"/>
        <v>#N/A</v>
      </c>
      <c r="AE353" t="e">
        <f t="shared" si="535"/>
        <v>#N/A</v>
      </c>
      <c r="AF353" t="e">
        <f t="shared" si="536"/>
        <v>#N/A</v>
      </c>
      <c r="AG353" t="e">
        <f t="shared" si="537"/>
        <v>#N/A</v>
      </c>
      <c r="AH353">
        <f t="shared" si="538"/>
        <v>0</v>
      </c>
      <c r="AI353">
        <f t="shared" si="526"/>
        <v>910</v>
      </c>
      <c r="AK353" t="str">
        <f t="shared" si="489"/>
        <v xml:space="preserve"> </v>
      </c>
      <c r="AL353" t="str">
        <f t="shared" si="516"/>
        <v xml:space="preserve"> </v>
      </c>
      <c r="AM353" t="str">
        <f t="shared" si="491"/>
        <v xml:space="preserve"> </v>
      </c>
      <c r="AN353" t="str">
        <f t="shared" si="492"/>
        <v xml:space="preserve"> </v>
      </c>
      <c r="AO353" t="str">
        <f t="shared" si="493"/>
        <v xml:space="preserve"> </v>
      </c>
      <c r="AP353" t="str">
        <f t="shared" si="494"/>
        <v xml:space="preserve"> </v>
      </c>
      <c r="AQ353" t="str">
        <f t="shared" si="495"/>
        <v xml:space="preserve"> </v>
      </c>
      <c r="AR353" t="str">
        <f t="shared" si="496"/>
        <v xml:space="preserve"> </v>
      </c>
      <c r="AS353" t="str">
        <f t="shared" si="497"/>
        <v xml:space="preserve"> </v>
      </c>
      <c r="AT353" t="str">
        <f t="shared" si="498"/>
        <v xml:space="preserve"> </v>
      </c>
      <c r="AU353" t="str">
        <f t="shared" si="499"/>
        <v xml:space="preserve"> </v>
      </c>
      <c r="AV353" t="str">
        <f t="shared" si="500"/>
        <v xml:space="preserve"> </v>
      </c>
      <c r="AW353" t="str">
        <f t="shared" si="501"/>
        <v xml:space="preserve"> </v>
      </c>
      <c r="AX353" t="str">
        <f t="shared" si="502"/>
        <v xml:space="preserve"> </v>
      </c>
      <c r="AY353" t="str">
        <f t="shared" si="503"/>
        <v xml:space="preserve"> </v>
      </c>
      <c r="AZ353" t="str">
        <f t="shared" si="504"/>
        <v xml:space="preserve"> </v>
      </c>
      <c r="BA353" t="str">
        <f t="shared" si="505"/>
        <v xml:space="preserve"> </v>
      </c>
      <c r="BB353" t="str">
        <f t="shared" si="506"/>
        <v xml:space="preserve"> </v>
      </c>
      <c r="BC353" t="str">
        <f t="shared" si="507"/>
        <v xml:space="preserve"> </v>
      </c>
      <c r="BD353" t="str">
        <f t="shared" si="508"/>
        <v xml:space="preserve"> </v>
      </c>
      <c r="BE353" t="str">
        <f t="shared" si="509"/>
        <v xml:space="preserve"> </v>
      </c>
      <c r="BF353" t="str">
        <f t="shared" si="510"/>
        <v xml:space="preserve"> </v>
      </c>
      <c r="BG353" t="str">
        <f t="shared" si="511"/>
        <v xml:space="preserve"> </v>
      </c>
      <c r="BH353" t="str">
        <f t="shared" si="512"/>
        <v xml:space="preserve"> </v>
      </c>
      <c r="BI353" t="str">
        <f t="shared" si="517"/>
        <v xml:space="preserve"> </v>
      </c>
      <c r="BN353" t="str">
        <f>IF(OR(COUNTIF($AV$331:AV353, "LAST")&gt;0, COUNTIF($AV$331:AV353, "FINAL")&gt;0), "", IF($AJ$1&gt;=$K353, IFERROR(BF353-BG353, 0), ""))</f>
        <v/>
      </c>
      <c r="BT353">
        <f t="shared" si="527"/>
        <v>0</v>
      </c>
      <c r="BU353">
        <f t="shared" si="528"/>
        <v>0</v>
      </c>
      <c r="BV353">
        <f>IF(OR(COUNTIF($AV$331:AV353, "LAST")&gt;0, COUNTIF($AV$331:AV353, "FINAL")&gt;0), "", IF($AJ$1&gt;=$K353, AQ353, 0))</f>
        <v>0</v>
      </c>
      <c r="BW353">
        <f t="shared" si="529"/>
        <v>0</v>
      </c>
      <c r="BX353">
        <f t="shared" si="530"/>
        <v>0</v>
      </c>
    </row>
    <row r="354" spans="11:76" x14ac:dyDescent="0.35">
      <c r="K354" s="28">
        <v>624</v>
      </c>
      <c r="M354" s="35">
        <f>AutoScoreboard!Q53</f>
        <v>0</v>
      </c>
      <c r="N354" s="35">
        <f>AutoScoreboard!R53</f>
        <v>0</v>
      </c>
      <c r="O354" s="28" t="e">
        <f t="shared" si="513"/>
        <v>#N/A</v>
      </c>
      <c r="P354" s="28" t="e">
        <f t="shared" si="514"/>
        <v>#N/A</v>
      </c>
      <c r="Q354" s="28" t="e">
        <f t="shared" si="531"/>
        <v>#N/A</v>
      </c>
      <c r="R354" s="28" t="e">
        <f t="shared" si="522"/>
        <v>#N/A</v>
      </c>
      <c r="S354" s="28" t="e">
        <f t="shared" si="532"/>
        <v>#N/A</v>
      </c>
      <c r="T354" s="28" t="e">
        <f t="shared" si="533"/>
        <v>#N/A</v>
      </c>
      <c r="U354" s="28" t="e">
        <f t="shared" si="523"/>
        <v>#N/A</v>
      </c>
      <c r="V354" s="28" t="e">
        <f t="shared" si="524"/>
        <v>#N/A</v>
      </c>
      <c r="W354" s="28" t="e">
        <f t="shared" si="525"/>
        <v>#N/A</v>
      </c>
      <c r="X354" s="28" t="e">
        <f t="shared" si="488"/>
        <v>#N/A</v>
      </c>
      <c r="Y354" s="28" t="e">
        <f t="shared" si="515"/>
        <v>#N/A</v>
      </c>
      <c r="Z354" t="e">
        <f>IF(OR(COUNTIF($V$331:V353, "LAST")&gt;0, COUNTIF($V$331:V353, "FINAL")&gt;0), "", IF(Q354=1, IF(U354="SCORE", VLOOKUP(S354, D:E, 2, FALSE), ""), ""))</f>
        <v>#N/A</v>
      </c>
      <c r="AA354" t="e">
        <f>IF(OR(COUNTIF($V$331:V353, "LAST")&gt;0, COUNTIF($V$331:V353, "FINAL")&gt;0), "", IF(Q354=2, IF(U354="SCORE", VLOOKUP(S354, D:F, 3, FALSE), ""), ""))</f>
        <v>#N/A</v>
      </c>
      <c r="AB354" t="e">
        <f>IF(AD354="","", MAX($AB$4:AB353)+1)</f>
        <v>#N/A</v>
      </c>
      <c r="AC354" t="e">
        <f>IF(AE354="","", MAX($AC$4:AC353)+1)</f>
        <v>#N/A</v>
      </c>
      <c r="AD354" t="e">
        <f t="shared" si="534"/>
        <v>#N/A</v>
      </c>
      <c r="AE354" t="e">
        <f t="shared" si="535"/>
        <v>#N/A</v>
      </c>
      <c r="AF354" t="e">
        <f t="shared" si="536"/>
        <v>#N/A</v>
      </c>
      <c r="AG354" t="e">
        <f t="shared" si="537"/>
        <v>#N/A</v>
      </c>
      <c r="AH354">
        <f t="shared" si="538"/>
        <v>0</v>
      </c>
      <c r="AI354">
        <f t="shared" si="526"/>
        <v>910</v>
      </c>
      <c r="AK354" t="str">
        <f t="shared" si="489"/>
        <v xml:space="preserve"> </v>
      </c>
      <c r="AL354" t="str">
        <f t="shared" si="516"/>
        <v xml:space="preserve"> </v>
      </c>
      <c r="AM354" t="str">
        <f t="shared" si="491"/>
        <v xml:space="preserve"> </v>
      </c>
      <c r="AN354" t="str">
        <f t="shared" si="492"/>
        <v xml:space="preserve"> </v>
      </c>
      <c r="AO354" t="str">
        <f t="shared" si="493"/>
        <v xml:space="preserve"> </v>
      </c>
      <c r="AP354" t="str">
        <f t="shared" si="494"/>
        <v xml:space="preserve"> </v>
      </c>
      <c r="AQ354" t="str">
        <f t="shared" si="495"/>
        <v xml:space="preserve"> </v>
      </c>
      <c r="AR354" t="str">
        <f t="shared" si="496"/>
        <v xml:space="preserve"> </v>
      </c>
      <c r="AS354" t="str">
        <f t="shared" si="497"/>
        <v xml:space="preserve"> </v>
      </c>
      <c r="AT354" t="str">
        <f t="shared" si="498"/>
        <v xml:space="preserve"> </v>
      </c>
      <c r="AU354" t="str">
        <f t="shared" si="499"/>
        <v xml:space="preserve"> </v>
      </c>
      <c r="AV354" t="str">
        <f t="shared" si="500"/>
        <v xml:space="preserve"> </v>
      </c>
      <c r="AW354" t="str">
        <f t="shared" si="501"/>
        <v xml:space="preserve"> </v>
      </c>
      <c r="AX354" t="str">
        <f t="shared" si="502"/>
        <v xml:space="preserve"> </v>
      </c>
      <c r="AY354" t="str">
        <f t="shared" si="503"/>
        <v xml:space="preserve"> </v>
      </c>
      <c r="AZ354" t="str">
        <f t="shared" si="504"/>
        <v xml:space="preserve"> </v>
      </c>
      <c r="BA354" t="str">
        <f t="shared" si="505"/>
        <v xml:space="preserve"> </v>
      </c>
      <c r="BB354" t="str">
        <f t="shared" si="506"/>
        <v xml:space="preserve"> </v>
      </c>
      <c r="BC354" t="str">
        <f t="shared" si="507"/>
        <v xml:space="preserve"> </v>
      </c>
      <c r="BD354" t="str">
        <f t="shared" si="508"/>
        <v xml:space="preserve"> </v>
      </c>
      <c r="BE354" t="str">
        <f t="shared" si="509"/>
        <v xml:space="preserve"> </v>
      </c>
      <c r="BF354" t="str">
        <f t="shared" si="510"/>
        <v xml:space="preserve"> </v>
      </c>
      <c r="BG354" t="str">
        <f t="shared" si="511"/>
        <v xml:space="preserve"> </v>
      </c>
      <c r="BH354" t="str">
        <f t="shared" si="512"/>
        <v xml:space="preserve"> </v>
      </c>
      <c r="BI354" t="str">
        <f t="shared" si="517"/>
        <v xml:space="preserve"> </v>
      </c>
      <c r="BN354" t="str">
        <f>IF(OR(COUNTIF($AV$331:AV354, "LAST")&gt;0, COUNTIF($AV$331:AV354, "FINAL")&gt;0), "", IF($AJ$1&gt;=$K354, IFERROR(BF354-BG354, 0), ""))</f>
        <v/>
      </c>
      <c r="BT354">
        <f t="shared" si="527"/>
        <v>0</v>
      </c>
      <c r="BU354">
        <f t="shared" si="528"/>
        <v>0</v>
      </c>
      <c r="BV354">
        <f>IF(OR(COUNTIF($AV$331:AV354, "LAST")&gt;0, COUNTIF($AV$331:AV354, "FINAL")&gt;0), "", IF($AJ$1&gt;=$K354, AQ354, 0))</f>
        <v>0</v>
      </c>
      <c r="BW354">
        <f t="shared" si="529"/>
        <v>0</v>
      </c>
      <c r="BX354">
        <f t="shared" si="530"/>
        <v>0</v>
      </c>
    </row>
    <row r="355" spans="11:76" x14ac:dyDescent="0.35">
      <c r="K355" s="28">
        <v>625</v>
      </c>
      <c r="M355" s="35">
        <f>AutoScoreboard!Q54</f>
        <v>0</v>
      </c>
      <c r="N355" s="35">
        <f>AutoScoreboard!R54</f>
        <v>0</v>
      </c>
      <c r="O355" s="28" t="e">
        <f t="shared" si="513"/>
        <v>#N/A</v>
      </c>
      <c r="P355" s="28" t="e">
        <f t="shared" si="514"/>
        <v>#N/A</v>
      </c>
      <c r="Q355" s="28" t="e">
        <f t="shared" si="531"/>
        <v>#N/A</v>
      </c>
      <c r="R355" s="28" t="e">
        <f t="shared" si="522"/>
        <v>#N/A</v>
      </c>
      <c r="S355" s="28" t="e">
        <f t="shared" si="532"/>
        <v>#N/A</v>
      </c>
      <c r="T355" s="28" t="e">
        <f t="shared" si="533"/>
        <v>#N/A</v>
      </c>
      <c r="U355" s="28" t="e">
        <f t="shared" si="523"/>
        <v>#N/A</v>
      </c>
      <c r="V355" s="28" t="e">
        <f t="shared" si="524"/>
        <v>#N/A</v>
      </c>
      <c r="W355" s="28" t="e">
        <f t="shared" si="525"/>
        <v>#N/A</v>
      </c>
      <c r="X355" s="28" t="e">
        <f t="shared" si="488"/>
        <v>#N/A</v>
      </c>
      <c r="Y355" s="28" t="e">
        <f t="shared" si="515"/>
        <v>#N/A</v>
      </c>
      <c r="Z355" t="e">
        <f>IF(OR(COUNTIF($V$331:V354, "LAST")&gt;0, COUNTIF($V$331:V354, "FINAL")&gt;0), "", IF(Q355=1, IF(U355="SCORE", VLOOKUP(S355, D:E, 2, FALSE), ""), ""))</f>
        <v>#N/A</v>
      </c>
      <c r="AA355" t="e">
        <f>IF(OR(COUNTIF($V$331:V354, "LAST")&gt;0, COUNTIF($V$331:V354, "FINAL")&gt;0), "", IF(Q355=2, IF(U355="SCORE", VLOOKUP(S355, D:F, 3, FALSE), ""), ""))</f>
        <v>#N/A</v>
      </c>
      <c r="AB355" t="e">
        <f>IF(AD355="","", MAX($AB$4:AB354)+1)</f>
        <v>#N/A</v>
      </c>
      <c r="AC355" t="e">
        <f>IF(AE355="","", MAX($AC$4:AC354)+1)</f>
        <v>#N/A</v>
      </c>
      <c r="AD355" t="e">
        <f t="shared" si="534"/>
        <v>#N/A</v>
      </c>
      <c r="AE355" t="e">
        <f t="shared" si="535"/>
        <v>#N/A</v>
      </c>
      <c r="AF355" t="e">
        <f t="shared" si="536"/>
        <v>#N/A</v>
      </c>
      <c r="AG355" t="e">
        <f t="shared" si="537"/>
        <v>#N/A</v>
      </c>
      <c r="AH355">
        <f t="shared" si="538"/>
        <v>0</v>
      </c>
      <c r="AI355">
        <f t="shared" si="526"/>
        <v>910</v>
      </c>
      <c r="AK355" t="str">
        <f t="shared" si="489"/>
        <v xml:space="preserve"> </v>
      </c>
      <c r="AL355" t="str">
        <f t="shared" si="516"/>
        <v xml:space="preserve"> </v>
      </c>
      <c r="AM355" t="str">
        <f t="shared" si="491"/>
        <v xml:space="preserve"> </v>
      </c>
      <c r="AN355" t="str">
        <f t="shared" si="492"/>
        <v xml:space="preserve"> </v>
      </c>
      <c r="AO355" t="str">
        <f t="shared" si="493"/>
        <v xml:space="preserve"> </v>
      </c>
      <c r="AP355" t="str">
        <f t="shared" si="494"/>
        <v xml:space="preserve"> </v>
      </c>
      <c r="AQ355" t="str">
        <f t="shared" si="495"/>
        <v xml:space="preserve"> </v>
      </c>
      <c r="AR355" t="str">
        <f t="shared" si="496"/>
        <v xml:space="preserve"> </v>
      </c>
      <c r="AS355" t="str">
        <f t="shared" si="497"/>
        <v xml:space="preserve"> </v>
      </c>
      <c r="AT355" t="str">
        <f t="shared" si="498"/>
        <v xml:space="preserve"> </v>
      </c>
      <c r="AU355" t="str">
        <f t="shared" si="499"/>
        <v xml:space="preserve"> </v>
      </c>
      <c r="AV355" t="str">
        <f t="shared" si="500"/>
        <v xml:space="preserve"> </v>
      </c>
      <c r="AW355" t="str">
        <f t="shared" si="501"/>
        <v xml:space="preserve"> </v>
      </c>
      <c r="AX355" t="str">
        <f t="shared" si="502"/>
        <v xml:space="preserve"> </v>
      </c>
      <c r="AY355" t="str">
        <f t="shared" si="503"/>
        <v xml:space="preserve"> </v>
      </c>
      <c r="AZ355" t="str">
        <f t="shared" si="504"/>
        <v xml:space="preserve"> </v>
      </c>
      <c r="BA355" t="str">
        <f t="shared" si="505"/>
        <v xml:space="preserve"> </v>
      </c>
      <c r="BB355" t="str">
        <f t="shared" si="506"/>
        <v xml:space="preserve"> </v>
      </c>
      <c r="BC355" t="str">
        <f t="shared" si="507"/>
        <v xml:space="preserve"> </v>
      </c>
      <c r="BD355" t="str">
        <f t="shared" si="508"/>
        <v xml:space="preserve"> </v>
      </c>
      <c r="BE355" t="str">
        <f t="shared" si="509"/>
        <v xml:space="preserve"> </v>
      </c>
      <c r="BF355" t="str">
        <f t="shared" si="510"/>
        <v xml:space="preserve"> </v>
      </c>
      <c r="BG355" t="str">
        <f t="shared" si="511"/>
        <v xml:space="preserve"> </v>
      </c>
      <c r="BH355" t="str">
        <f t="shared" si="512"/>
        <v xml:space="preserve"> </v>
      </c>
      <c r="BI355" t="str">
        <f t="shared" si="517"/>
        <v xml:space="preserve"> </v>
      </c>
      <c r="BN355" t="str">
        <f>IF(OR(COUNTIF($AV$331:AV355, "LAST")&gt;0, COUNTIF($AV$331:AV355, "FINAL")&gt;0), "", IF($AJ$1&gt;=$K355, IFERROR(BF355-BG355, 0), ""))</f>
        <v/>
      </c>
      <c r="BT355">
        <f t="shared" si="527"/>
        <v>0</v>
      </c>
      <c r="BU355">
        <f t="shared" si="528"/>
        <v>0</v>
      </c>
      <c r="BV355">
        <f>IF(OR(COUNTIF($AV$331:AV355, "LAST")&gt;0, COUNTIF($AV$331:AV355, "FINAL")&gt;0), "", IF($AJ$1&gt;=$K355, AQ355, 0))</f>
        <v>0</v>
      </c>
      <c r="BW355">
        <f t="shared" si="529"/>
        <v>0</v>
      </c>
      <c r="BX355">
        <f t="shared" si="530"/>
        <v>0</v>
      </c>
    </row>
    <row r="356" spans="11:76" x14ac:dyDescent="0.35">
      <c r="K356" s="28">
        <v>626</v>
      </c>
      <c r="M356" s="35">
        <f>AutoScoreboard!Q55</f>
        <v>0</v>
      </c>
      <c r="N356" s="35">
        <f>AutoScoreboard!R55</f>
        <v>0</v>
      </c>
      <c r="O356" s="28" t="e">
        <f t="shared" si="513"/>
        <v>#N/A</v>
      </c>
      <c r="P356" s="28" t="e">
        <f t="shared" si="514"/>
        <v>#N/A</v>
      </c>
      <c r="Q356" s="28" t="e">
        <f t="shared" si="531"/>
        <v>#N/A</v>
      </c>
      <c r="R356" s="28" t="e">
        <f t="shared" si="522"/>
        <v>#N/A</v>
      </c>
      <c r="S356" s="28" t="e">
        <f t="shared" si="532"/>
        <v>#N/A</v>
      </c>
      <c r="T356" s="28" t="e">
        <f t="shared" si="533"/>
        <v>#N/A</v>
      </c>
      <c r="U356" s="28" t="e">
        <f t="shared" si="523"/>
        <v>#N/A</v>
      </c>
      <c r="V356" s="28" t="e">
        <f t="shared" si="524"/>
        <v>#N/A</v>
      </c>
      <c r="W356" s="28" t="e">
        <f t="shared" si="525"/>
        <v>#N/A</v>
      </c>
      <c r="X356" s="28" t="e">
        <f t="shared" si="488"/>
        <v>#N/A</v>
      </c>
      <c r="Y356" s="28" t="e">
        <f t="shared" si="515"/>
        <v>#N/A</v>
      </c>
      <c r="Z356" t="e">
        <f>IF(OR(COUNTIF($V$331:V355, "LAST")&gt;0, COUNTIF($V$331:V355, "FINAL")&gt;0), "", IF(Q356=1, IF(U356="SCORE", VLOOKUP(S356, D:E, 2, FALSE), ""), ""))</f>
        <v>#N/A</v>
      </c>
      <c r="AA356" t="e">
        <f>IF(OR(COUNTIF($V$331:V355, "LAST")&gt;0, COUNTIF($V$331:V355, "FINAL")&gt;0), "", IF(Q356=2, IF(U356="SCORE", VLOOKUP(S356, D:F, 3, FALSE), ""), ""))</f>
        <v>#N/A</v>
      </c>
      <c r="AB356" t="e">
        <f>IF(AD356="","", MAX($AB$4:AB355)+1)</f>
        <v>#N/A</v>
      </c>
      <c r="AC356" t="e">
        <f>IF(AE356="","", MAX($AC$4:AC355)+1)</f>
        <v>#N/A</v>
      </c>
      <c r="AD356" t="e">
        <f t="shared" si="534"/>
        <v>#N/A</v>
      </c>
      <c r="AE356" t="e">
        <f t="shared" si="535"/>
        <v>#N/A</v>
      </c>
      <c r="AF356" t="e">
        <f t="shared" si="536"/>
        <v>#N/A</v>
      </c>
      <c r="AG356" t="e">
        <f t="shared" si="537"/>
        <v>#N/A</v>
      </c>
      <c r="AH356">
        <f t="shared" si="538"/>
        <v>0</v>
      </c>
      <c r="AI356">
        <f t="shared" si="526"/>
        <v>910</v>
      </c>
      <c r="AK356" t="str">
        <f t="shared" si="489"/>
        <v xml:space="preserve"> </v>
      </c>
      <c r="AL356" t="str">
        <f t="shared" si="516"/>
        <v xml:space="preserve"> </v>
      </c>
      <c r="AM356" t="str">
        <f t="shared" si="491"/>
        <v xml:space="preserve"> </v>
      </c>
      <c r="AN356" t="str">
        <f t="shared" si="492"/>
        <v xml:space="preserve"> </v>
      </c>
      <c r="AO356" t="str">
        <f t="shared" si="493"/>
        <v xml:space="preserve"> </v>
      </c>
      <c r="AP356" t="str">
        <f t="shared" si="494"/>
        <v xml:space="preserve"> </v>
      </c>
      <c r="AQ356" t="str">
        <f t="shared" si="495"/>
        <v xml:space="preserve"> </v>
      </c>
      <c r="AR356" t="str">
        <f t="shared" si="496"/>
        <v xml:space="preserve"> </v>
      </c>
      <c r="AS356" t="str">
        <f t="shared" si="497"/>
        <v xml:space="preserve"> </v>
      </c>
      <c r="AT356" t="str">
        <f t="shared" si="498"/>
        <v xml:space="preserve"> </v>
      </c>
      <c r="AU356" t="str">
        <f t="shared" si="499"/>
        <v xml:space="preserve"> </v>
      </c>
      <c r="AV356" t="str">
        <f t="shared" si="500"/>
        <v xml:space="preserve"> </v>
      </c>
      <c r="AW356" t="str">
        <f t="shared" si="501"/>
        <v xml:space="preserve"> </v>
      </c>
      <c r="AX356" t="str">
        <f t="shared" si="502"/>
        <v xml:space="preserve"> </v>
      </c>
      <c r="AY356" t="str">
        <f t="shared" si="503"/>
        <v xml:space="preserve"> </v>
      </c>
      <c r="AZ356" t="str">
        <f t="shared" si="504"/>
        <v xml:space="preserve"> </v>
      </c>
      <c r="BA356" t="str">
        <f t="shared" si="505"/>
        <v xml:space="preserve"> </v>
      </c>
      <c r="BB356" t="str">
        <f t="shared" si="506"/>
        <v xml:space="preserve"> </v>
      </c>
      <c r="BC356" t="str">
        <f t="shared" si="507"/>
        <v xml:space="preserve"> </v>
      </c>
      <c r="BD356" t="str">
        <f t="shared" si="508"/>
        <v xml:space="preserve"> </v>
      </c>
      <c r="BE356" t="str">
        <f t="shared" si="509"/>
        <v xml:space="preserve"> </v>
      </c>
      <c r="BF356" t="str">
        <f t="shared" si="510"/>
        <v xml:space="preserve"> </v>
      </c>
      <c r="BG356" t="str">
        <f t="shared" si="511"/>
        <v xml:space="preserve"> </v>
      </c>
      <c r="BH356" t="str">
        <f t="shared" si="512"/>
        <v xml:space="preserve"> </v>
      </c>
      <c r="BI356" t="str">
        <f t="shared" si="517"/>
        <v xml:space="preserve"> </v>
      </c>
      <c r="BN356" t="str">
        <f>IF(OR(COUNTIF($AV$331:AV356, "LAST")&gt;0, COUNTIF($AV$331:AV356, "FINAL")&gt;0), "", IF($AJ$1&gt;=$K356, IFERROR(BF356-BG356, 0), ""))</f>
        <v/>
      </c>
      <c r="BT356">
        <f t="shared" si="527"/>
        <v>0</v>
      </c>
      <c r="BU356">
        <f t="shared" si="528"/>
        <v>0</v>
      </c>
      <c r="BV356">
        <f>IF(OR(COUNTIF($AV$331:AV356, "LAST")&gt;0, COUNTIF($AV$331:AV356, "FINAL")&gt;0), "", IF($AJ$1&gt;=$K356, AQ356, 0))</f>
        <v>0</v>
      </c>
      <c r="BW356">
        <f t="shared" si="529"/>
        <v>0</v>
      </c>
      <c r="BX356">
        <f t="shared" si="530"/>
        <v>0</v>
      </c>
    </row>
    <row r="357" spans="11:76" x14ac:dyDescent="0.35">
      <c r="K357" s="28">
        <v>627</v>
      </c>
      <c r="M357" s="35">
        <f>AutoScoreboard!Q56</f>
        <v>0</v>
      </c>
      <c r="N357" s="35">
        <f>AutoScoreboard!R56</f>
        <v>0</v>
      </c>
      <c r="O357" s="28" t="e">
        <f t="shared" si="513"/>
        <v>#N/A</v>
      </c>
      <c r="P357" s="28" t="e">
        <f t="shared" si="514"/>
        <v>#N/A</v>
      </c>
      <c r="Q357" s="28" t="e">
        <f t="shared" si="531"/>
        <v>#N/A</v>
      </c>
      <c r="R357" s="28" t="e">
        <f t="shared" si="522"/>
        <v>#N/A</v>
      </c>
      <c r="S357" s="28" t="e">
        <f t="shared" si="532"/>
        <v>#N/A</v>
      </c>
      <c r="T357" s="28" t="e">
        <f t="shared" si="533"/>
        <v>#N/A</v>
      </c>
      <c r="U357" s="28" t="e">
        <f t="shared" si="523"/>
        <v>#N/A</v>
      </c>
      <c r="V357" s="28" t="e">
        <f t="shared" si="524"/>
        <v>#N/A</v>
      </c>
      <c r="W357" s="28" t="e">
        <f t="shared" si="525"/>
        <v>#N/A</v>
      </c>
      <c r="X357" s="28" t="e">
        <f t="shared" si="488"/>
        <v>#N/A</v>
      </c>
      <c r="Y357" s="28" t="e">
        <f t="shared" si="515"/>
        <v>#N/A</v>
      </c>
      <c r="Z357" t="e">
        <f>IF(OR(COUNTIF($V$331:V356, "LAST")&gt;0, COUNTIF($V$331:V356, "FINAL")&gt;0), "", IF(Q357=1, IF(U357="SCORE", VLOOKUP(S357, D:E, 2, FALSE), ""), ""))</f>
        <v>#N/A</v>
      </c>
      <c r="AA357" t="e">
        <f>IF(OR(COUNTIF($V$331:V356, "LAST")&gt;0, COUNTIF($V$331:V356, "FINAL")&gt;0), "", IF(Q357=2, IF(U357="SCORE", VLOOKUP(S357, D:F, 3, FALSE), ""), ""))</f>
        <v>#N/A</v>
      </c>
      <c r="AB357" t="e">
        <f>IF(AD357="","", MAX($AB$4:AB356)+1)</f>
        <v>#N/A</v>
      </c>
      <c r="AC357" t="e">
        <f>IF(AE357="","", MAX($AC$4:AC356)+1)</f>
        <v>#N/A</v>
      </c>
      <c r="AD357" t="e">
        <f t="shared" si="534"/>
        <v>#N/A</v>
      </c>
      <c r="AE357" t="e">
        <f t="shared" si="535"/>
        <v>#N/A</v>
      </c>
      <c r="AF357" t="e">
        <f t="shared" si="536"/>
        <v>#N/A</v>
      </c>
      <c r="AG357" t="e">
        <f t="shared" si="537"/>
        <v>#N/A</v>
      </c>
      <c r="AH357">
        <f t="shared" si="538"/>
        <v>0</v>
      </c>
      <c r="AI357">
        <f t="shared" si="526"/>
        <v>910</v>
      </c>
      <c r="AK357" t="str">
        <f t="shared" si="489"/>
        <v xml:space="preserve"> </v>
      </c>
      <c r="AL357" t="str">
        <f t="shared" si="516"/>
        <v xml:space="preserve"> </v>
      </c>
      <c r="AM357" t="str">
        <f t="shared" si="491"/>
        <v xml:space="preserve"> </v>
      </c>
      <c r="AN357" t="str">
        <f t="shared" si="492"/>
        <v xml:space="preserve"> </v>
      </c>
      <c r="AO357" t="str">
        <f t="shared" si="493"/>
        <v xml:space="preserve"> </v>
      </c>
      <c r="AP357" t="str">
        <f t="shared" si="494"/>
        <v xml:space="preserve"> </v>
      </c>
      <c r="AQ357" t="str">
        <f t="shared" si="495"/>
        <v xml:space="preserve"> </v>
      </c>
      <c r="AR357" t="str">
        <f t="shared" si="496"/>
        <v xml:space="preserve"> </v>
      </c>
      <c r="AS357" t="str">
        <f t="shared" si="497"/>
        <v xml:space="preserve"> </v>
      </c>
      <c r="AT357" t="str">
        <f t="shared" si="498"/>
        <v xml:space="preserve"> </v>
      </c>
      <c r="AU357" t="str">
        <f t="shared" si="499"/>
        <v xml:space="preserve"> </v>
      </c>
      <c r="AV357" t="str">
        <f t="shared" si="500"/>
        <v xml:space="preserve"> </v>
      </c>
      <c r="AW357" t="str">
        <f t="shared" si="501"/>
        <v xml:space="preserve"> </v>
      </c>
      <c r="AX357" t="str">
        <f t="shared" si="502"/>
        <v xml:space="preserve"> </v>
      </c>
      <c r="AY357" t="str">
        <f t="shared" si="503"/>
        <v xml:space="preserve"> </v>
      </c>
      <c r="AZ357" t="str">
        <f t="shared" si="504"/>
        <v xml:space="preserve"> </v>
      </c>
      <c r="BA357" t="str">
        <f t="shared" si="505"/>
        <v xml:space="preserve"> </v>
      </c>
      <c r="BB357" t="str">
        <f t="shared" si="506"/>
        <v xml:space="preserve"> </v>
      </c>
      <c r="BC357" t="str">
        <f t="shared" si="507"/>
        <v xml:space="preserve"> </v>
      </c>
      <c r="BD357" t="str">
        <f t="shared" si="508"/>
        <v xml:space="preserve"> </v>
      </c>
      <c r="BE357" t="str">
        <f t="shared" si="509"/>
        <v xml:space="preserve"> </v>
      </c>
      <c r="BF357" t="str">
        <f t="shared" si="510"/>
        <v xml:space="preserve"> </v>
      </c>
      <c r="BG357" t="str">
        <f t="shared" si="511"/>
        <v xml:space="preserve"> </v>
      </c>
      <c r="BH357" t="str">
        <f t="shared" si="512"/>
        <v xml:space="preserve"> </v>
      </c>
      <c r="BI357" t="str">
        <f t="shared" si="517"/>
        <v xml:space="preserve"> </v>
      </c>
      <c r="BN357" t="str">
        <f>IF(OR(COUNTIF($AV$331:AV357, "LAST")&gt;0, COUNTIF($AV$331:AV357, "FINAL")&gt;0), "", IF($AJ$1&gt;=$K357, IFERROR(BF357-BG357, 0), ""))</f>
        <v/>
      </c>
      <c r="BT357">
        <f t="shared" si="527"/>
        <v>0</v>
      </c>
      <c r="BU357">
        <f t="shared" si="528"/>
        <v>0</v>
      </c>
      <c r="BV357">
        <f>IF(OR(COUNTIF($AV$331:AV357, "LAST")&gt;0, COUNTIF($AV$331:AV357, "FINAL")&gt;0), "", IF($AJ$1&gt;=$K357, AQ357, 0))</f>
        <v>0</v>
      </c>
      <c r="BW357">
        <f t="shared" si="529"/>
        <v>0</v>
      </c>
      <c r="BX357">
        <f t="shared" si="530"/>
        <v>0</v>
      </c>
    </row>
    <row r="358" spans="11:76" x14ac:dyDescent="0.35">
      <c r="K358" s="28">
        <v>628</v>
      </c>
      <c r="M358" s="35">
        <f>AutoScoreboard!Q57</f>
        <v>0</v>
      </c>
      <c r="N358" s="35">
        <f>AutoScoreboard!R57</f>
        <v>0</v>
      </c>
      <c r="O358" s="28" t="e">
        <f t="shared" si="513"/>
        <v>#N/A</v>
      </c>
      <c r="P358" s="28" t="e">
        <f t="shared" si="514"/>
        <v>#N/A</v>
      </c>
      <c r="Q358" s="28" t="e">
        <f t="shared" si="531"/>
        <v>#N/A</v>
      </c>
      <c r="R358" s="28" t="e">
        <f t="shared" si="522"/>
        <v>#N/A</v>
      </c>
      <c r="S358" s="28" t="e">
        <f t="shared" si="532"/>
        <v>#N/A</v>
      </c>
      <c r="T358" s="28" t="e">
        <f t="shared" si="533"/>
        <v>#N/A</v>
      </c>
      <c r="U358" s="28" t="e">
        <f t="shared" si="523"/>
        <v>#N/A</v>
      </c>
      <c r="V358" s="28" t="e">
        <f t="shared" si="524"/>
        <v>#N/A</v>
      </c>
      <c r="W358" s="28" t="e">
        <f t="shared" si="525"/>
        <v>#N/A</v>
      </c>
      <c r="X358" s="28" t="e">
        <f t="shared" si="488"/>
        <v>#N/A</v>
      </c>
      <c r="Y358" s="28" t="e">
        <f t="shared" si="515"/>
        <v>#N/A</v>
      </c>
      <c r="Z358" t="e">
        <f>IF(OR(COUNTIF($V$331:V357, "LAST")&gt;0, COUNTIF($V$331:V357, "FINAL")&gt;0), "", IF(Q358=1, IF(U358="SCORE", VLOOKUP(S358, D:E, 2, FALSE), ""), ""))</f>
        <v>#N/A</v>
      </c>
      <c r="AA358" t="e">
        <f>IF(OR(COUNTIF($V$331:V357, "LAST")&gt;0, COUNTIF($V$331:V357, "FINAL")&gt;0), "", IF(Q358=2, IF(U358="SCORE", VLOOKUP(S358, D:F, 3, FALSE), ""), ""))</f>
        <v>#N/A</v>
      </c>
      <c r="AB358" t="e">
        <f>IF(AD358="","", MAX($AB$4:AB357)+1)</f>
        <v>#N/A</v>
      </c>
      <c r="AC358" t="e">
        <f>IF(AE358="","", MAX($AC$4:AC357)+1)</f>
        <v>#N/A</v>
      </c>
      <c r="AD358" t="e">
        <f t="shared" si="534"/>
        <v>#N/A</v>
      </c>
      <c r="AE358" t="e">
        <f t="shared" si="535"/>
        <v>#N/A</v>
      </c>
      <c r="AF358" t="e">
        <f t="shared" si="536"/>
        <v>#N/A</v>
      </c>
      <c r="AG358" t="e">
        <f t="shared" si="537"/>
        <v>#N/A</v>
      </c>
      <c r="AH358">
        <f t="shared" si="538"/>
        <v>0</v>
      </c>
      <c r="AI358">
        <f t="shared" si="526"/>
        <v>910</v>
      </c>
      <c r="AK358" t="str">
        <f t="shared" si="489"/>
        <v xml:space="preserve"> </v>
      </c>
      <c r="AL358" t="str">
        <f t="shared" si="516"/>
        <v xml:space="preserve"> </v>
      </c>
      <c r="AM358" t="str">
        <f t="shared" si="491"/>
        <v xml:space="preserve"> </v>
      </c>
      <c r="AN358" t="str">
        <f t="shared" si="492"/>
        <v xml:space="preserve"> </v>
      </c>
      <c r="AO358" t="str">
        <f t="shared" si="493"/>
        <v xml:space="preserve"> </v>
      </c>
      <c r="AP358" t="str">
        <f t="shared" si="494"/>
        <v xml:space="preserve"> </v>
      </c>
      <c r="AQ358" t="str">
        <f t="shared" si="495"/>
        <v xml:space="preserve"> </v>
      </c>
      <c r="AR358" t="str">
        <f t="shared" si="496"/>
        <v xml:space="preserve"> </v>
      </c>
      <c r="AS358" t="str">
        <f t="shared" si="497"/>
        <v xml:space="preserve"> </v>
      </c>
      <c r="AT358" t="str">
        <f t="shared" si="498"/>
        <v xml:space="preserve"> </v>
      </c>
      <c r="AU358" t="str">
        <f t="shared" si="499"/>
        <v xml:space="preserve"> </v>
      </c>
      <c r="AV358" t="str">
        <f t="shared" si="500"/>
        <v xml:space="preserve"> </v>
      </c>
      <c r="AW358" t="str">
        <f t="shared" si="501"/>
        <v xml:space="preserve"> </v>
      </c>
      <c r="AX358" t="str">
        <f t="shared" si="502"/>
        <v xml:space="preserve"> </v>
      </c>
      <c r="AY358" t="str">
        <f t="shared" si="503"/>
        <v xml:space="preserve"> </v>
      </c>
      <c r="AZ358" t="str">
        <f t="shared" si="504"/>
        <v xml:space="preserve"> </v>
      </c>
      <c r="BA358" t="str">
        <f t="shared" si="505"/>
        <v xml:space="preserve"> </v>
      </c>
      <c r="BB358" t="str">
        <f t="shared" si="506"/>
        <v xml:space="preserve"> </v>
      </c>
      <c r="BC358" t="str">
        <f t="shared" si="507"/>
        <v xml:space="preserve"> </v>
      </c>
      <c r="BD358" t="str">
        <f t="shared" si="508"/>
        <v xml:space="preserve"> </v>
      </c>
      <c r="BE358" t="str">
        <f t="shared" si="509"/>
        <v xml:space="preserve"> </v>
      </c>
      <c r="BF358" t="str">
        <f t="shared" si="510"/>
        <v xml:space="preserve"> </v>
      </c>
      <c r="BG358" t="str">
        <f t="shared" si="511"/>
        <v xml:space="preserve"> </v>
      </c>
      <c r="BH358" t="str">
        <f t="shared" si="512"/>
        <v xml:space="preserve"> </v>
      </c>
      <c r="BI358" t="str">
        <f t="shared" si="517"/>
        <v xml:space="preserve"> </v>
      </c>
      <c r="BN358" t="str">
        <f>IF(OR(COUNTIF($AV$331:AV358, "LAST")&gt;0, COUNTIF($AV$331:AV358, "FINAL")&gt;0), "", IF($AJ$1&gt;=$K358, IFERROR(BF358-BG358, 0), ""))</f>
        <v/>
      </c>
      <c r="BT358">
        <f t="shared" si="527"/>
        <v>0</v>
      </c>
      <c r="BU358">
        <f t="shared" si="528"/>
        <v>0</v>
      </c>
      <c r="BV358">
        <f>IF(OR(COUNTIF($AV$331:AV358, "LAST")&gt;0, COUNTIF($AV$331:AV358, "FINAL")&gt;0), "", IF($AJ$1&gt;=$K358, AQ358, 0))</f>
        <v>0</v>
      </c>
      <c r="BW358">
        <f t="shared" si="529"/>
        <v>0</v>
      </c>
      <c r="BX358">
        <f t="shared" si="530"/>
        <v>0</v>
      </c>
    </row>
    <row r="359" spans="11:76" x14ac:dyDescent="0.35">
      <c r="K359" s="28">
        <v>629</v>
      </c>
      <c r="M359" s="35">
        <f>AutoScoreboard!Q58</f>
        <v>0</v>
      </c>
      <c r="N359" s="35">
        <f>AutoScoreboard!R58</f>
        <v>0</v>
      </c>
      <c r="O359" s="28" t="e">
        <f t="shared" si="513"/>
        <v>#N/A</v>
      </c>
      <c r="P359" s="28" t="e">
        <f t="shared" si="514"/>
        <v>#N/A</v>
      </c>
      <c r="Q359" s="28" t="e">
        <f t="shared" si="531"/>
        <v>#N/A</v>
      </c>
      <c r="R359" s="28" t="e">
        <f t="shared" si="522"/>
        <v>#N/A</v>
      </c>
      <c r="S359" s="28" t="e">
        <f t="shared" si="532"/>
        <v>#N/A</v>
      </c>
      <c r="T359" s="28" t="e">
        <f t="shared" si="533"/>
        <v>#N/A</v>
      </c>
      <c r="U359" s="28" t="e">
        <f t="shared" si="523"/>
        <v>#N/A</v>
      </c>
      <c r="V359" s="28" t="e">
        <f t="shared" si="524"/>
        <v>#N/A</v>
      </c>
      <c r="W359" s="28" t="e">
        <f t="shared" si="525"/>
        <v>#N/A</v>
      </c>
      <c r="X359" s="28" t="e">
        <f t="shared" si="488"/>
        <v>#N/A</v>
      </c>
      <c r="Y359" s="28" t="e">
        <f t="shared" si="515"/>
        <v>#N/A</v>
      </c>
      <c r="Z359" t="e">
        <f>IF(OR(COUNTIF($V$331:V358, "LAST")&gt;0, COUNTIF($V$331:V358, "FINAL")&gt;0), "", IF(Q359=1, IF(U359="SCORE", VLOOKUP(S359, D:E, 2, FALSE), ""), ""))</f>
        <v>#N/A</v>
      </c>
      <c r="AA359" t="e">
        <f>IF(OR(COUNTIF($V$331:V358, "LAST")&gt;0, COUNTIF($V$331:V358, "FINAL")&gt;0), "", IF(Q359=2, IF(U359="SCORE", VLOOKUP(S359, D:F, 3, FALSE), ""), ""))</f>
        <v>#N/A</v>
      </c>
      <c r="AB359" t="e">
        <f>IF(AD359="","", MAX($AB$4:AB358)+1)</f>
        <v>#N/A</v>
      </c>
      <c r="AC359" t="e">
        <f>IF(AE359="","", MAX($AC$4:AC358)+1)</f>
        <v>#N/A</v>
      </c>
      <c r="AD359" t="e">
        <f t="shared" si="534"/>
        <v>#N/A</v>
      </c>
      <c r="AE359" t="e">
        <f t="shared" si="535"/>
        <v>#N/A</v>
      </c>
      <c r="AF359" t="e">
        <f t="shared" si="536"/>
        <v>#N/A</v>
      </c>
      <c r="AG359" t="e">
        <f t="shared" si="537"/>
        <v>#N/A</v>
      </c>
      <c r="AH359">
        <f t="shared" si="538"/>
        <v>0</v>
      </c>
      <c r="AI359">
        <f t="shared" si="526"/>
        <v>910</v>
      </c>
      <c r="AK359" t="str">
        <f t="shared" si="489"/>
        <v xml:space="preserve"> </v>
      </c>
      <c r="AL359" t="str">
        <f t="shared" si="516"/>
        <v xml:space="preserve"> </v>
      </c>
      <c r="AM359" t="str">
        <f t="shared" si="491"/>
        <v xml:space="preserve"> </v>
      </c>
      <c r="AN359" t="str">
        <f t="shared" si="492"/>
        <v xml:space="preserve"> </v>
      </c>
      <c r="AO359" t="str">
        <f t="shared" si="493"/>
        <v xml:space="preserve"> </v>
      </c>
      <c r="AP359" t="str">
        <f t="shared" si="494"/>
        <v xml:space="preserve"> </v>
      </c>
      <c r="AQ359" t="str">
        <f t="shared" si="495"/>
        <v xml:space="preserve"> </v>
      </c>
      <c r="AR359" t="str">
        <f t="shared" si="496"/>
        <v xml:space="preserve"> </v>
      </c>
      <c r="AS359" t="str">
        <f t="shared" si="497"/>
        <v xml:space="preserve"> </v>
      </c>
      <c r="AT359" t="str">
        <f t="shared" si="498"/>
        <v xml:space="preserve"> </v>
      </c>
      <c r="AU359" t="str">
        <f t="shared" si="499"/>
        <v xml:space="preserve"> </v>
      </c>
      <c r="AV359" t="str">
        <f t="shared" si="500"/>
        <v xml:space="preserve"> </v>
      </c>
      <c r="AW359" t="str">
        <f t="shared" si="501"/>
        <v xml:space="preserve"> </v>
      </c>
      <c r="AX359" t="str">
        <f t="shared" si="502"/>
        <v xml:space="preserve"> </v>
      </c>
      <c r="AY359" t="str">
        <f t="shared" si="503"/>
        <v xml:space="preserve"> </v>
      </c>
      <c r="AZ359" t="str">
        <f t="shared" si="504"/>
        <v xml:space="preserve"> </v>
      </c>
      <c r="BA359" t="str">
        <f t="shared" si="505"/>
        <v xml:space="preserve"> </v>
      </c>
      <c r="BB359" t="str">
        <f t="shared" si="506"/>
        <v xml:space="preserve"> </v>
      </c>
      <c r="BC359" t="str">
        <f t="shared" si="507"/>
        <v xml:space="preserve"> </v>
      </c>
      <c r="BD359" t="str">
        <f t="shared" si="508"/>
        <v xml:space="preserve"> </v>
      </c>
      <c r="BE359" t="str">
        <f t="shared" si="509"/>
        <v xml:space="preserve"> </v>
      </c>
      <c r="BF359" t="str">
        <f t="shared" si="510"/>
        <v xml:space="preserve"> </v>
      </c>
      <c r="BG359" t="str">
        <f t="shared" si="511"/>
        <v xml:space="preserve"> </v>
      </c>
      <c r="BH359" t="str">
        <f t="shared" si="512"/>
        <v xml:space="preserve"> </v>
      </c>
      <c r="BI359" t="str">
        <f t="shared" si="517"/>
        <v xml:space="preserve"> </v>
      </c>
      <c r="BN359" t="str">
        <f>IF(OR(COUNTIF($AV$331:AV359, "LAST")&gt;0, COUNTIF($AV$331:AV359, "FINAL")&gt;0), "", IF($AJ$1&gt;=$K359, IFERROR(BF359-BG359, 0), ""))</f>
        <v/>
      </c>
      <c r="BT359">
        <f t="shared" si="527"/>
        <v>0</v>
      </c>
      <c r="BU359">
        <f t="shared" si="528"/>
        <v>0</v>
      </c>
      <c r="BV359">
        <f>IF(OR(COUNTIF($AV$331:AV359, "LAST")&gt;0, COUNTIF($AV$331:AV359, "FINAL")&gt;0), "", IF($AJ$1&gt;=$K359, AQ359, 0))</f>
        <v>0</v>
      </c>
      <c r="BW359">
        <f t="shared" si="529"/>
        <v>0</v>
      </c>
      <c r="BX359">
        <f t="shared" si="530"/>
        <v>0</v>
      </c>
    </row>
    <row r="360" spans="11:76" x14ac:dyDescent="0.35">
      <c r="K360" s="28">
        <v>630</v>
      </c>
      <c r="M360" s="35">
        <f>AutoScoreboard!Q59</f>
        <v>0</v>
      </c>
      <c r="N360" s="35">
        <f>AutoScoreboard!R59</f>
        <v>0</v>
      </c>
      <c r="O360" s="28" t="e">
        <f t="shared" si="513"/>
        <v>#N/A</v>
      </c>
      <c r="P360" s="28" t="e">
        <f t="shared" si="514"/>
        <v>#N/A</v>
      </c>
      <c r="Q360" s="28" t="e">
        <f t="shared" si="531"/>
        <v>#N/A</v>
      </c>
      <c r="R360" s="28" t="e">
        <f t="shared" si="522"/>
        <v>#N/A</v>
      </c>
      <c r="S360" s="28" t="e">
        <f t="shared" si="532"/>
        <v>#N/A</v>
      </c>
      <c r="T360" s="28" t="e">
        <f t="shared" si="533"/>
        <v>#N/A</v>
      </c>
      <c r="U360" s="28" t="e">
        <f t="shared" si="523"/>
        <v>#N/A</v>
      </c>
      <c r="V360" s="28" t="e">
        <f t="shared" si="524"/>
        <v>#N/A</v>
      </c>
      <c r="W360" s="28" t="e">
        <f t="shared" si="525"/>
        <v>#N/A</v>
      </c>
      <c r="X360" s="28" t="e">
        <f t="shared" si="488"/>
        <v>#N/A</v>
      </c>
      <c r="Y360" s="28" t="e">
        <f t="shared" si="515"/>
        <v>#N/A</v>
      </c>
      <c r="Z360" t="e">
        <f>IF(OR(COUNTIF($V$331:V359, "LAST")&gt;0, COUNTIF($V$331:V359, "FINAL")&gt;0), "", IF(Q360=1, IF(U360="SCORE", VLOOKUP(S360, D:E, 2, FALSE), ""), ""))</f>
        <v>#N/A</v>
      </c>
      <c r="AA360" t="e">
        <f>IF(OR(COUNTIF($V$331:V359, "LAST")&gt;0, COUNTIF($V$331:V359, "FINAL")&gt;0), "", IF(Q360=2, IF(U360="SCORE", VLOOKUP(S360, D:F, 3, FALSE), ""), ""))</f>
        <v>#N/A</v>
      </c>
      <c r="AB360" t="e">
        <f>IF(AD360="","", MAX($AB$4:AB359)+1)</f>
        <v>#N/A</v>
      </c>
      <c r="AC360" t="e">
        <f>IF(AE360="","", MAX($AC$4:AC359)+1)</f>
        <v>#N/A</v>
      </c>
      <c r="AD360" t="e">
        <f t="shared" si="534"/>
        <v>#N/A</v>
      </c>
      <c r="AE360" t="e">
        <f t="shared" si="535"/>
        <v>#N/A</v>
      </c>
      <c r="AF360" t="e">
        <f t="shared" si="536"/>
        <v>#N/A</v>
      </c>
      <c r="AG360" t="e">
        <f t="shared" si="537"/>
        <v>#N/A</v>
      </c>
      <c r="AH360">
        <f t="shared" si="538"/>
        <v>0</v>
      </c>
      <c r="AI360">
        <f t="shared" si="526"/>
        <v>910</v>
      </c>
      <c r="AK360" t="str">
        <f t="shared" si="489"/>
        <v xml:space="preserve"> </v>
      </c>
      <c r="AL360" t="str">
        <f t="shared" si="516"/>
        <v xml:space="preserve"> </v>
      </c>
      <c r="AM360" t="str">
        <f t="shared" si="491"/>
        <v xml:space="preserve"> </v>
      </c>
      <c r="AN360" t="str">
        <f t="shared" si="492"/>
        <v xml:space="preserve"> </v>
      </c>
      <c r="AO360" t="str">
        <f t="shared" si="493"/>
        <v xml:space="preserve"> </v>
      </c>
      <c r="AP360" t="str">
        <f t="shared" si="494"/>
        <v xml:space="preserve"> </v>
      </c>
      <c r="AQ360" t="str">
        <f t="shared" si="495"/>
        <v xml:space="preserve"> </v>
      </c>
      <c r="AR360" t="str">
        <f t="shared" si="496"/>
        <v xml:space="preserve"> </v>
      </c>
      <c r="AS360" t="str">
        <f t="shared" si="497"/>
        <v xml:space="preserve"> </v>
      </c>
      <c r="AT360" t="str">
        <f t="shared" si="498"/>
        <v xml:space="preserve"> </v>
      </c>
      <c r="AU360" t="str">
        <f t="shared" si="499"/>
        <v xml:space="preserve"> </v>
      </c>
      <c r="AV360" t="str">
        <f t="shared" si="500"/>
        <v xml:space="preserve"> </v>
      </c>
      <c r="AW360" t="str">
        <f t="shared" si="501"/>
        <v xml:space="preserve"> </v>
      </c>
      <c r="AX360" t="str">
        <f t="shared" si="502"/>
        <v xml:space="preserve"> </v>
      </c>
      <c r="AY360" t="str">
        <f t="shared" si="503"/>
        <v xml:space="preserve"> </v>
      </c>
      <c r="AZ360" t="str">
        <f t="shared" si="504"/>
        <v xml:space="preserve"> </v>
      </c>
      <c r="BA360" t="str">
        <f t="shared" si="505"/>
        <v xml:space="preserve"> </v>
      </c>
      <c r="BB360" t="str">
        <f t="shared" si="506"/>
        <v xml:space="preserve"> </v>
      </c>
      <c r="BC360" t="str">
        <f t="shared" si="507"/>
        <v xml:space="preserve"> </v>
      </c>
      <c r="BD360" t="str">
        <f t="shared" si="508"/>
        <v xml:space="preserve"> </v>
      </c>
      <c r="BE360" t="str">
        <f t="shared" si="509"/>
        <v xml:space="preserve"> </v>
      </c>
      <c r="BF360" t="str">
        <f t="shared" si="510"/>
        <v xml:space="preserve"> </v>
      </c>
      <c r="BG360" t="str">
        <f t="shared" si="511"/>
        <v xml:space="preserve"> </v>
      </c>
      <c r="BH360" t="str">
        <f t="shared" si="512"/>
        <v xml:space="preserve"> </v>
      </c>
      <c r="BI360" t="str">
        <f t="shared" si="517"/>
        <v xml:space="preserve"> </v>
      </c>
      <c r="BN360" t="str">
        <f>IF(OR(COUNTIF($AV$331:AV360, "LAST")&gt;0, COUNTIF($AV$331:AV360, "FINAL")&gt;0), "", IF($AJ$1&gt;=$K360, IFERROR(BF360-BG360, 0), ""))</f>
        <v/>
      </c>
      <c r="BT360">
        <f t="shared" si="527"/>
        <v>0</v>
      </c>
      <c r="BU360">
        <f t="shared" si="528"/>
        <v>0</v>
      </c>
      <c r="BV360">
        <f>IF(OR(COUNTIF($AV$331:AV360, "LAST")&gt;0, COUNTIF($AV$331:AV360, "FINAL")&gt;0), "", IF($AJ$1&gt;=$K360, AQ360, 0))</f>
        <v>0</v>
      </c>
      <c r="BW360">
        <f t="shared" si="529"/>
        <v>0</v>
      </c>
      <c r="BX360">
        <f t="shared" si="530"/>
        <v>0</v>
      </c>
    </row>
    <row r="361" spans="11:76" x14ac:dyDescent="0.35">
      <c r="K361" s="28">
        <v>631</v>
      </c>
      <c r="M361" s="35">
        <f>AutoScoreboard!Q60</f>
        <v>0</v>
      </c>
      <c r="N361" s="35">
        <f>AutoScoreboard!R60</f>
        <v>0</v>
      </c>
      <c r="O361" s="28" t="e">
        <f t="shared" si="513"/>
        <v>#N/A</v>
      </c>
      <c r="P361" s="28" t="e">
        <f t="shared" si="514"/>
        <v>#N/A</v>
      </c>
      <c r="Q361" s="28" t="e">
        <f t="shared" si="531"/>
        <v>#N/A</v>
      </c>
      <c r="R361" s="28" t="e">
        <f t="shared" si="522"/>
        <v>#N/A</v>
      </c>
      <c r="S361" s="28" t="e">
        <f t="shared" si="532"/>
        <v>#N/A</v>
      </c>
      <c r="T361" s="28" t="e">
        <f t="shared" si="533"/>
        <v>#N/A</v>
      </c>
      <c r="U361" s="28" t="e">
        <f t="shared" si="523"/>
        <v>#N/A</v>
      </c>
      <c r="V361" s="28" t="e">
        <f t="shared" si="524"/>
        <v>#N/A</v>
      </c>
      <c r="W361" s="28" t="e">
        <f t="shared" si="525"/>
        <v>#N/A</v>
      </c>
      <c r="X361" s="28" t="e">
        <f t="shared" si="488"/>
        <v>#N/A</v>
      </c>
      <c r="Y361" s="28" t="e">
        <f t="shared" si="515"/>
        <v>#N/A</v>
      </c>
      <c r="Z361" t="e">
        <f>IF(OR(COUNTIF($V$331:V360, "LAST")&gt;0, COUNTIF($V$331:V360, "FINAL")&gt;0), "", IF(Q361=1, IF(U361="SCORE", VLOOKUP(S361, D:E, 2, FALSE), ""), ""))</f>
        <v>#N/A</v>
      </c>
      <c r="AA361" t="e">
        <f>IF(OR(COUNTIF($V$331:V360, "LAST")&gt;0, COUNTIF($V$331:V360, "FINAL")&gt;0), "", IF(Q361=2, IF(U361="SCORE", VLOOKUP(S361, D:F, 3, FALSE), ""), ""))</f>
        <v>#N/A</v>
      </c>
      <c r="AB361" t="e">
        <f>IF(AD361="","", MAX($AB$4:AB360)+1)</f>
        <v>#N/A</v>
      </c>
      <c r="AC361" t="e">
        <f>IF(AE361="","", MAX($AC$4:AC360)+1)</f>
        <v>#N/A</v>
      </c>
      <c r="AD361" t="e">
        <f t="shared" si="534"/>
        <v>#N/A</v>
      </c>
      <c r="AE361" t="e">
        <f t="shared" si="535"/>
        <v>#N/A</v>
      </c>
      <c r="AF361" t="e">
        <f t="shared" si="536"/>
        <v>#N/A</v>
      </c>
      <c r="AG361" t="e">
        <f t="shared" si="537"/>
        <v>#N/A</v>
      </c>
      <c r="AH361">
        <f t="shared" si="538"/>
        <v>0</v>
      </c>
      <c r="AI361">
        <f t="shared" si="526"/>
        <v>910</v>
      </c>
      <c r="AK361" t="str">
        <f t="shared" si="489"/>
        <v xml:space="preserve"> </v>
      </c>
      <c r="AL361" t="str">
        <f t="shared" si="516"/>
        <v xml:space="preserve"> </v>
      </c>
      <c r="AM361" t="str">
        <f t="shared" si="491"/>
        <v xml:space="preserve"> </v>
      </c>
      <c r="AN361" t="str">
        <f t="shared" si="492"/>
        <v xml:space="preserve"> </v>
      </c>
      <c r="AO361" t="str">
        <f t="shared" si="493"/>
        <v xml:space="preserve"> </v>
      </c>
      <c r="AP361" t="str">
        <f t="shared" si="494"/>
        <v xml:space="preserve"> </v>
      </c>
      <c r="AQ361" t="str">
        <f t="shared" si="495"/>
        <v xml:space="preserve"> </v>
      </c>
      <c r="AR361" t="str">
        <f t="shared" si="496"/>
        <v xml:space="preserve"> </v>
      </c>
      <c r="AS361" t="str">
        <f t="shared" si="497"/>
        <v xml:space="preserve"> </v>
      </c>
      <c r="AT361" t="str">
        <f t="shared" si="498"/>
        <v xml:space="preserve"> </v>
      </c>
      <c r="AU361" t="str">
        <f t="shared" si="499"/>
        <v xml:space="preserve"> </v>
      </c>
      <c r="AV361" t="str">
        <f t="shared" si="500"/>
        <v xml:space="preserve"> </v>
      </c>
      <c r="AW361" t="str">
        <f t="shared" si="501"/>
        <v xml:space="preserve"> </v>
      </c>
      <c r="AX361" t="str">
        <f t="shared" si="502"/>
        <v xml:space="preserve"> </v>
      </c>
      <c r="AY361" t="str">
        <f t="shared" si="503"/>
        <v xml:space="preserve"> </v>
      </c>
      <c r="AZ361" t="str">
        <f t="shared" si="504"/>
        <v xml:space="preserve"> </v>
      </c>
      <c r="BA361" t="str">
        <f t="shared" si="505"/>
        <v xml:space="preserve"> </v>
      </c>
      <c r="BB361" t="str">
        <f t="shared" si="506"/>
        <v xml:space="preserve"> </v>
      </c>
      <c r="BC361" t="str">
        <f t="shared" si="507"/>
        <v xml:space="preserve"> </v>
      </c>
      <c r="BD361" t="str">
        <f t="shared" si="508"/>
        <v xml:space="preserve"> </v>
      </c>
      <c r="BE361" t="str">
        <f t="shared" si="509"/>
        <v xml:space="preserve"> </v>
      </c>
      <c r="BF361" t="str">
        <f t="shared" si="510"/>
        <v xml:space="preserve"> </v>
      </c>
      <c r="BG361" t="str">
        <f t="shared" si="511"/>
        <v xml:space="preserve"> </v>
      </c>
      <c r="BH361" t="str">
        <f t="shared" si="512"/>
        <v xml:space="preserve"> </v>
      </c>
      <c r="BI361" t="str">
        <f t="shared" si="517"/>
        <v xml:space="preserve"> </v>
      </c>
      <c r="BN361" t="str">
        <f>IF(OR(COUNTIF($AV$331:AV361, "LAST")&gt;0, COUNTIF($AV$331:AV361, "FINAL")&gt;0), "", IF($AJ$1&gt;=$K361, IFERROR(BF361-BG361, 0), ""))</f>
        <v/>
      </c>
      <c r="BT361">
        <f t="shared" si="527"/>
        <v>0</v>
      </c>
      <c r="BU361">
        <f t="shared" si="528"/>
        <v>0</v>
      </c>
      <c r="BV361">
        <f>IF(OR(COUNTIF($AV$331:AV361, "LAST")&gt;0, COUNTIF($AV$331:AV361, "FINAL")&gt;0), "", IF($AJ$1&gt;=$K361, AQ361, 0))</f>
        <v>0</v>
      </c>
      <c r="BW361">
        <f t="shared" si="529"/>
        <v>0</v>
      </c>
      <c r="BX361">
        <f t="shared" si="530"/>
        <v>0</v>
      </c>
    </row>
    <row r="362" spans="11:76" x14ac:dyDescent="0.35">
      <c r="K362" s="28">
        <v>632</v>
      </c>
      <c r="M362" s="35">
        <f>AutoScoreboard!Q61</f>
        <v>0</v>
      </c>
      <c r="N362" s="35">
        <f>AutoScoreboard!R61</f>
        <v>0</v>
      </c>
      <c r="O362" s="28" t="e">
        <f t="shared" si="513"/>
        <v>#N/A</v>
      </c>
      <c r="P362" s="28" t="e">
        <f t="shared" si="514"/>
        <v>#N/A</v>
      </c>
      <c r="Q362" s="28" t="e">
        <f t="shared" si="531"/>
        <v>#N/A</v>
      </c>
      <c r="R362" s="28" t="e">
        <f t="shared" si="522"/>
        <v>#N/A</v>
      </c>
      <c r="S362" s="28" t="e">
        <f t="shared" si="532"/>
        <v>#N/A</v>
      </c>
      <c r="T362" s="28" t="e">
        <f t="shared" si="533"/>
        <v>#N/A</v>
      </c>
      <c r="U362" s="28" t="e">
        <f t="shared" si="523"/>
        <v>#N/A</v>
      </c>
      <c r="V362" s="28" t="e">
        <f t="shared" si="524"/>
        <v>#N/A</v>
      </c>
      <c r="W362" s="28" t="e">
        <f t="shared" si="525"/>
        <v>#N/A</v>
      </c>
      <c r="X362" s="28" t="e">
        <f t="shared" si="488"/>
        <v>#N/A</v>
      </c>
      <c r="Y362" s="28" t="e">
        <f t="shared" si="515"/>
        <v>#N/A</v>
      </c>
      <c r="Z362" t="e">
        <f>IF(OR(COUNTIF($V$331:V361, "LAST")&gt;0, COUNTIF($V$331:V361, "FINAL")&gt;0), "", IF(Q362=1, IF(U362="SCORE", VLOOKUP(S362, D:E, 2, FALSE), ""), ""))</f>
        <v>#N/A</v>
      </c>
      <c r="AA362" t="e">
        <f>IF(OR(COUNTIF($V$331:V361, "LAST")&gt;0, COUNTIF($V$331:V361, "FINAL")&gt;0), "", IF(Q362=2, IF(U362="SCORE", VLOOKUP(S362, D:F, 3, FALSE), ""), ""))</f>
        <v>#N/A</v>
      </c>
      <c r="AB362" t="e">
        <f>IF(AD362="","", MAX($AB$4:AB361)+1)</f>
        <v>#N/A</v>
      </c>
      <c r="AC362" t="e">
        <f>IF(AE362="","", MAX($AC$4:AC361)+1)</f>
        <v>#N/A</v>
      </c>
      <c r="AD362" t="e">
        <f t="shared" si="534"/>
        <v>#N/A</v>
      </c>
      <c r="AE362" t="e">
        <f t="shared" si="535"/>
        <v>#N/A</v>
      </c>
      <c r="AF362" t="e">
        <f t="shared" si="536"/>
        <v>#N/A</v>
      </c>
      <c r="AG362" t="e">
        <f t="shared" si="537"/>
        <v>#N/A</v>
      </c>
      <c r="AH362">
        <f t="shared" si="538"/>
        <v>0</v>
      </c>
      <c r="AI362">
        <f t="shared" si="526"/>
        <v>910</v>
      </c>
      <c r="AK362" t="str">
        <f t="shared" ref="AK362:AK382" si="539">IF($AJ$1&gt;=$K362, IF(K362=0, "", K362), " ")</f>
        <v xml:space="preserve"> </v>
      </c>
      <c r="AL362" t="str">
        <f t="shared" si="516"/>
        <v xml:space="preserve"> </v>
      </c>
      <c r="AM362" t="str">
        <f t="shared" ref="AM362:AM382" si="540">IF($AJ$1&gt;=$K362, IF(M362=0, "", M362), " ")</f>
        <v xml:space="preserve"> </v>
      </c>
      <c r="AN362" t="str">
        <f t="shared" ref="AN362:AN382" si="541">IF($AJ$1&gt;=$K362, IF(N362=0, "", N362), " ")</f>
        <v xml:space="preserve"> </v>
      </c>
      <c r="AO362" t="str">
        <f t="shared" ref="AO362:AO382" si="542">IF($AJ$1&gt;=$K362, IF(O362=0, "", O362), " ")</f>
        <v xml:space="preserve"> </v>
      </c>
      <c r="AP362" t="str">
        <f t="shared" ref="AP362:AP382" si="543">IF($AJ$1&gt;=$K362, IF(P362=0, "", P362), " ")</f>
        <v xml:space="preserve"> </v>
      </c>
      <c r="AQ362" t="str">
        <f t="shared" ref="AQ362:AQ382" si="544">IF($AJ$1&gt;=$K362, IF(Q362=0, "", Q362), " ")</f>
        <v xml:space="preserve"> </v>
      </c>
      <c r="AR362" t="str">
        <f t="shared" ref="AR362:AR382" si="545">IF($AJ$1&gt;=$K362, IF(R362=0, "", R362), " ")</f>
        <v xml:space="preserve"> </v>
      </c>
      <c r="AS362" t="str">
        <f t="shared" ref="AS362:AS382" si="546">IF($AJ$1&gt;=$K362, IF(S362=0, "", S362), " ")</f>
        <v xml:space="preserve"> </v>
      </c>
      <c r="AT362" t="str">
        <f t="shared" ref="AT362:AT382" si="547">IF($AJ$1&gt;=$K362, IF(T362=0, "", T362), " ")</f>
        <v xml:space="preserve"> </v>
      </c>
      <c r="AU362" t="str">
        <f t="shared" ref="AU362:AU382" si="548">IF($AJ$1&gt;=$K362, IF(U362=0, "", U362), " ")</f>
        <v xml:space="preserve"> </v>
      </c>
      <c r="AV362" t="str">
        <f t="shared" ref="AV362:AV382" si="549">IF($AJ$1&gt;=$K362, IF(V362=0, "", V362), " ")</f>
        <v xml:space="preserve"> </v>
      </c>
      <c r="AW362" t="str">
        <f t="shared" ref="AW362:AW382" si="550">IF($AJ$1&gt;=$K362, IF(W362=0, "", W362), " ")</f>
        <v xml:space="preserve"> </v>
      </c>
      <c r="AX362" t="str">
        <f t="shared" ref="AX362:AX382" si="551">IF($AJ$1&gt;=$K362, IF(X362=0, "", X362), " ")</f>
        <v xml:space="preserve"> </v>
      </c>
      <c r="AY362" t="str">
        <f t="shared" ref="AY362:AY382" si="552">IF($AJ$1&gt;=$K362, IF(Y362=0, "", Y362), " ")</f>
        <v xml:space="preserve"> </v>
      </c>
      <c r="AZ362" t="str">
        <f t="shared" ref="AZ362:AZ382" si="553">IF($AJ$1&gt;=$K362, IF(Z362=0, "", Z362), " ")</f>
        <v xml:space="preserve"> </v>
      </c>
      <c r="BA362" t="str">
        <f t="shared" ref="BA362:BA382" si="554">IF($AJ$1&gt;=$K362, IF(AA362=0, "", AA362), " ")</f>
        <v xml:space="preserve"> </v>
      </c>
      <c r="BB362" t="str">
        <f t="shared" ref="BB362:BB382" si="555">IF($AJ$1&gt;=$K362, IF(AB362=0, "", AB362), " ")</f>
        <v xml:space="preserve"> </v>
      </c>
      <c r="BC362" t="str">
        <f t="shared" ref="BC362:BC382" si="556">IF($AJ$1&gt;=$K362, IF(AC362=0, "", AC362), " ")</f>
        <v xml:space="preserve"> </v>
      </c>
      <c r="BD362" t="str">
        <f t="shared" ref="BD362:BD382" si="557">IF($AJ$1&gt;=$K362, IF(AD362=0, "", AD362), " ")</f>
        <v xml:space="preserve"> </v>
      </c>
      <c r="BE362" t="str">
        <f t="shared" ref="BE362:BE382" si="558">IF($AJ$1&gt;=$K362, IF(AE362=0, "", AE362), " ")</f>
        <v xml:space="preserve"> </v>
      </c>
      <c r="BF362" t="str">
        <f t="shared" ref="BF362:BF382" si="559">IF($AJ$1&gt;=$K362, IF(AF362=0, "", AF362), " ")</f>
        <v xml:space="preserve"> </v>
      </c>
      <c r="BG362" t="str">
        <f t="shared" ref="BG362:BG382" si="560">IF($AJ$1&gt;=$K362, IF(AG362=0, "", AG362), " ")</f>
        <v xml:space="preserve"> </v>
      </c>
      <c r="BH362" t="str">
        <f t="shared" ref="BH362:BH382" si="561">IF($AJ$1&gt;=$K362, IF(AH362=0, "", AH362), " ")</f>
        <v xml:space="preserve"> </v>
      </c>
      <c r="BI362" t="str">
        <f t="shared" si="517"/>
        <v xml:space="preserve"> </v>
      </c>
      <c r="BN362" t="str">
        <f>IF(OR(COUNTIF($AV$331:AV362, "LAST")&gt;0, COUNTIF($AV$331:AV362, "FINAL")&gt;0), "", IF($AJ$1&gt;=$K362, IFERROR(BF362-BG362, 0), ""))</f>
        <v/>
      </c>
      <c r="BT362">
        <f t="shared" si="527"/>
        <v>0</v>
      </c>
      <c r="BU362">
        <f t="shared" si="528"/>
        <v>0</v>
      </c>
      <c r="BV362">
        <f>IF(OR(COUNTIF($AV$331:AV362, "LAST")&gt;0, COUNTIF($AV$331:AV362, "FINAL")&gt;0), "", IF($AJ$1&gt;=$K362, AQ362, 0))</f>
        <v>0</v>
      </c>
      <c r="BW362">
        <f t="shared" si="529"/>
        <v>0</v>
      </c>
      <c r="BX362">
        <f t="shared" si="530"/>
        <v>0</v>
      </c>
    </row>
    <row r="363" spans="11:76" x14ac:dyDescent="0.35">
      <c r="K363" s="28">
        <v>633</v>
      </c>
      <c r="M363" s="35">
        <f>AutoScoreboard!Q62</f>
        <v>0</v>
      </c>
      <c r="N363" s="35">
        <f>AutoScoreboard!R62</f>
        <v>0</v>
      </c>
      <c r="O363" s="28" t="e">
        <f t="shared" ref="O363:O382" si="562">VLOOKUP(M363, A:B, 2, FALSE)</f>
        <v>#N/A</v>
      </c>
      <c r="P363" s="28" t="e">
        <f t="shared" ref="P363:P382" si="563">VLOOKUP(N363, A:B, 2, FALSE)</f>
        <v>#N/A</v>
      </c>
      <c r="Q363" s="28" t="e">
        <f t="shared" si="531"/>
        <v>#N/A</v>
      </c>
      <c r="R363" s="28" t="e">
        <f t="shared" si="522"/>
        <v>#N/A</v>
      </c>
      <c r="S363" s="28" t="e">
        <f t="shared" si="532"/>
        <v>#N/A</v>
      </c>
      <c r="T363" s="28" t="e">
        <f t="shared" si="533"/>
        <v>#N/A</v>
      </c>
      <c r="U363" s="28" t="e">
        <f t="shared" si="523"/>
        <v>#N/A</v>
      </c>
      <c r="V363" s="28" t="e">
        <f t="shared" si="524"/>
        <v>#N/A</v>
      </c>
      <c r="W363" s="28" t="e">
        <f t="shared" si="525"/>
        <v>#N/A</v>
      </c>
      <c r="X363" s="28" t="e">
        <f t="shared" si="488"/>
        <v>#N/A</v>
      </c>
      <c r="Y363" s="28" t="e">
        <f t="shared" si="515"/>
        <v>#N/A</v>
      </c>
      <c r="Z363" t="e">
        <f>IF(OR(COUNTIF($V$331:V362, "LAST")&gt;0, COUNTIF($V$331:V362, "FINAL")&gt;0), "", IF(Q363=1, IF(U363="SCORE", VLOOKUP(S363, D:E, 2, FALSE), ""), ""))</f>
        <v>#N/A</v>
      </c>
      <c r="AA363" t="e">
        <f>IF(OR(COUNTIF($V$331:V362, "LAST")&gt;0, COUNTIF($V$331:V362, "FINAL")&gt;0), "", IF(Q363=2, IF(U363="SCORE", VLOOKUP(S363, D:F, 3, FALSE), ""), ""))</f>
        <v>#N/A</v>
      </c>
      <c r="AB363" t="e">
        <f>IF(AD363="","", MAX($AB$4:AB362)+1)</f>
        <v>#N/A</v>
      </c>
      <c r="AC363" t="e">
        <f>IF(AE363="","", MAX($AC$4:AC362)+1)</f>
        <v>#N/A</v>
      </c>
      <c r="AD363" t="e">
        <f t="shared" si="534"/>
        <v>#N/A</v>
      </c>
      <c r="AE363" t="e">
        <f t="shared" si="535"/>
        <v>#N/A</v>
      </c>
      <c r="AF363" t="e">
        <f t="shared" si="536"/>
        <v>#N/A</v>
      </c>
      <c r="AG363" t="e">
        <f t="shared" si="537"/>
        <v>#N/A</v>
      </c>
      <c r="AH363">
        <f t="shared" si="538"/>
        <v>0</v>
      </c>
      <c r="AI363">
        <f t="shared" si="526"/>
        <v>910</v>
      </c>
      <c r="AK363" t="str">
        <f t="shared" si="539"/>
        <v xml:space="preserve"> </v>
      </c>
      <c r="AL363" t="str">
        <f t="shared" si="516"/>
        <v xml:space="preserve"> </v>
      </c>
      <c r="AM363" t="str">
        <f t="shared" si="540"/>
        <v xml:space="preserve"> </v>
      </c>
      <c r="AN363" t="str">
        <f t="shared" si="541"/>
        <v xml:space="preserve"> </v>
      </c>
      <c r="AO363" t="str">
        <f t="shared" si="542"/>
        <v xml:space="preserve"> </v>
      </c>
      <c r="AP363" t="str">
        <f t="shared" si="543"/>
        <v xml:space="preserve"> </v>
      </c>
      <c r="AQ363" t="str">
        <f t="shared" si="544"/>
        <v xml:space="preserve"> </v>
      </c>
      <c r="AR363" t="str">
        <f t="shared" si="545"/>
        <v xml:space="preserve"> </v>
      </c>
      <c r="AS363" t="str">
        <f t="shared" si="546"/>
        <v xml:space="preserve"> </v>
      </c>
      <c r="AT363" t="str">
        <f t="shared" si="547"/>
        <v xml:space="preserve"> </v>
      </c>
      <c r="AU363" t="str">
        <f t="shared" si="548"/>
        <v xml:space="preserve"> </v>
      </c>
      <c r="AV363" t="str">
        <f t="shared" si="549"/>
        <v xml:space="preserve"> </v>
      </c>
      <c r="AW363" t="str">
        <f t="shared" si="550"/>
        <v xml:space="preserve"> </v>
      </c>
      <c r="AX363" t="str">
        <f t="shared" si="551"/>
        <v xml:space="preserve"> </v>
      </c>
      <c r="AY363" t="str">
        <f t="shared" si="552"/>
        <v xml:space="preserve"> </v>
      </c>
      <c r="AZ363" t="str">
        <f t="shared" si="553"/>
        <v xml:space="preserve"> </v>
      </c>
      <c r="BA363" t="str">
        <f t="shared" si="554"/>
        <v xml:space="preserve"> </v>
      </c>
      <c r="BB363" t="str">
        <f t="shared" si="555"/>
        <v xml:space="preserve"> </v>
      </c>
      <c r="BC363" t="str">
        <f t="shared" si="556"/>
        <v xml:space="preserve"> </v>
      </c>
      <c r="BD363" t="str">
        <f t="shared" si="557"/>
        <v xml:space="preserve"> </v>
      </c>
      <c r="BE363" t="str">
        <f t="shared" si="558"/>
        <v xml:space="preserve"> </v>
      </c>
      <c r="BF363" t="str">
        <f t="shared" si="559"/>
        <v xml:space="preserve"> </v>
      </c>
      <c r="BG363" t="str">
        <f t="shared" si="560"/>
        <v xml:space="preserve"> </v>
      </c>
      <c r="BH363" t="str">
        <f t="shared" si="561"/>
        <v xml:space="preserve"> </v>
      </c>
      <c r="BI363" t="str">
        <f t="shared" ref="BI363:BI382" si="564">IF($AJ$1&gt;=$K363, IF(AI363=0, "", AI363), " ")</f>
        <v xml:space="preserve"> </v>
      </c>
      <c r="BN363" t="str">
        <f>IF(OR(COUNTIF($AV$331:AV363, "LAST")&gt;0, COUNTIF($AV$331:AV363, "FINAL")&gt;0), "", IF($AJ$1&gt;=$K363, IFERROR(BF363-BG363, 0), ""))</f>
        <v/>
      </c>
      <c r="BT363">
        <f t="shared" si="527"/>
        <v>0</v>
      </c>
      <c r="BU363">
        <f t="shared" si="528"/>
        <v>0</v>
      </c>
      <c r="BV363">
        <f>IF(OR(COUNTIF($AV$331:AV363, "LAST")&gt;0, COUNTIF($AV$331:AV363, "FINAL")&gt;0), "", IF($AJ$1&gt;=$K363, AQ363, 0))</f>
        <v>0</v>
      </c>
      <c r="BW363">
        <f t="shared" si="529"/>
        <v>0</v>
      </c>
      <c r="BX363">
        <f t="shared" si="530"/>
        <v>0</v>
      </c>
    </row>
    <row r="364" spans="11:76" x14ac:dyDescent="0.35">
      <c r="K364" s="28">
        <v>634</v>
      </c>
      <c r="M364" s="35">
        <f>AutoScoreboard!Q63</f>
        <v>0</v>
      </c>
      <c r="N364" s="35">
        <f>AutoScoreboard!R63</f>
        <v>0</v>
      </c>
      <c r="O364" s="28" t="e">
        <f t="shared" si="562"/>
        <v>#N/A</v>
      </c>
      <c r="P364" s="28" t="e">
        <f t="shared" si="563"/>
        <v>#N/A</v>
      </c>
      <c r="Q364" s="28" t="e">
        <f t="shared" si="531"/>
        <v>#N/A</v>
      </c>
      <c r="R364" s="28" t="e">
        <f t="shared" si="522"/>
        <v>#N/A</v>
      </c>
      <c r="S364" s="28" t="e">
        <f t="shared" si="532"/>
        <v>#N/A</v>
      </c>
      <c r="T364" s="28" t="e">
        <f t="shared" si="533"/>
        <v>#N/A</v>
      </c>
      <c r="U364" s="28" t="e">
        <f t="shared" si="523"/>
        <v>#N/A</v>
      </c>
      <c r="V364" s="28" t="e">
        <f t="shared" si="524"/>
        <v>#N/A</v>
      </c>
      <c r="W364" s="28" t="e">
        <f t="shared" si="525"/>
        <v>#N/A</v>
      </c>
      <c r="X364" s="28" t="e">
        <f t="shared" si="488"/>
        <v>#N/A</v>
      </c>
      <c r="Y364" s="28" t="e">
        <f t="shared" si="515"/>
        <v>#N/A</v>
      </c>
      <c r="Z364" t="e">
        <f>IF(OR(COUNTIF($V$331:V363, "LAST")&gt;0, COUNTIF($V$331:V363, "FINAL")&gt;0), "", IF(Q364=1, IF(U364="SCORE", VLOOKUP(S364, D:E, 2, FALSE), ""), ""))</f>
        <v>#N/A</v>
      </c>
      <c r="AA364" t="e">
        <f>IF(OR(COUNTIF($V$331:V363, "LAST")&gt;0, COUNTIF($V$331:V363, "FINAL")&gt;0), "", IF(Q364=2, IF(U364="SCORE", VLOOKUP(S364, D:F, 3, FALSE), ""), ""))</f>
        <v>#N/A</v>
      </c>
      <c r="AB364" t="e">
        <f>IF(AD364="","", MAX($AB$4:AB363)+1)</f>
        <v>#N/A</v>
      </c>
      <c r="AC364" t="e">
        <f>IF(AE364="","", MAX($AC$4:AC363)+1)</f>
        <v>#N/A</v>
      </c>
      <c r="AD364" t="e">
        <f t="shared" si="534"/>
        <v>#N/A</v>
      </c>
      <c r="AE364" t="e">
        <f t="shared" si="535"/>
        <v>#N/A</v>
      </c>
      <c r="AF364" t="e">
        <f t="shared" si="536"/>
        <v>#N/A</v>
      </c>
      <c r="AG364" t="e">
        <f t="shared" si="537"/>
        <v>#N/A</v>
      </c>
      <c r="AH364">
        <f t="shared" si="538"/>
        <v>0</v>
      </c>
      <c r="AI364">
        <f t="shared" si="526"/>
        <v>910</v>
      </c>
      <c r="AK364" t="str">
        <f t="shared" si="539"/>
        <v xml:space="preserve"> </v>
      </c>
      <c r="AL364" t="str">
        <f t="shared" si="516"/>
        <v xml:space="preserve"> </v>
      </c>
      <c r="AM364" t="str">
        <f t="shared" si="540"/>
        <v xml:space="preserve"> </v>
      </c>
      <c r="AN364" t="str">
        <f t="shared" si="541"/>
        <v xml:space="preserve"> </v>
      </c>
      <c r="AO364" t="str">
        <f t="shared" si="542"/>
        <v xml:space="preserve"> </v>
      </c>
      <c r="AP364" t="str">
        <f t="shared" si="543"/>
        <v xml:space="preserve"> </v>
      </c>
      <c r="AQ364" t="str">
        <f t="shared" si="544"/>
        <v xml:space="preserve"> </v>
      </c>
      <c r="AR364" t="str">
        <f t="shared" si="545"/>
        <v xml:space="preserve"> </v>
      </c>
      <c r="AS364" t="str">
        <f t="shared" si="546"/>
        <v xml:space="preserve"> </v>
      </c>
      <c r="AT364" t="str">
        <f t="shared" si="547"/>
        <v xml:space="preserve"> </v>
      </c>
      <c r="AU364" t="str">
        <f t="shared" si="548"/>
        <v xml:space="preserve"> </v>
      </c>
      <c r="AV364" t="str">
        <f t="shared" si="549"/>
        <v xml:space="preserve"> </v>
      </c>
      <c r="AW364" t="str">
        <f t="shared" si="550"/>
        <v xml:space="preserve"> </v>
      </c>
      <c r="AX364" t="str">
        <f t="shared" si="551"/>
        <v xml:space="preserve"> </v>
      </c>
      <c r="AY364" t="str">
        <f t="shared" si="552"/>
        <v xml:space="preserve"> </v>
      </c>
      <c r="AZ364" t="str">
        <f t="shared" si="553"/>
        <v xml:space="preserve"> </v>
      </c>
      <c r="BA364" t="str">
        <f t="shared" si="554"/>
        <v xml:space="preserve"> </v>
      </c>
      <c r="BB364" t="str">
        <f t="shared" si="555"/>
        <v xml:space="preserve"> </v>
      </c>
      <c r="BC364" t="str">
        <f t="shared" si="556"/>
        <v xml:space="preserve"> </v>
      </c>
      <c r="BD364" t="str">
        <f t="shared" si="557"/>
        <v xml:space="preserve"> </v>
      </c>
      <c r="BE364" t="str">
        <f t="shared" si="558"/>
        <v xml:space="preserve"> </v>
      </c>
      <c r="BF364" t="str">
        <f t="shared" si="559"/>
        <v xml:space="preserve"> </v>
      </c>
      <c r="BG364" t="str">
        <f t="shared" si="560"/>
        <v xml:space="preserve"> </v>
      </c>
      <c r="BH364" t="str">
        <f t="shared" si="561"/>
        <v xml:space="preserve"> </v>
      </c>
      <c r="BI364" t="str">
        <f t="shared" si="564"/>
        <v xml:space="preserve"> </v>
      </c>
      <c r="BN364" t="str">
        <f>IF(OR(COUNTIF($AV$331:AV364, "LAST")&gt;0, COUNTIF($AV$331:AV364, "FINAL")&gt;0), "", IF($AJ$1&gt;=$K364, IFERROR(BF364-BG364, 0), ""))</f>
        <v/>
      </c>
      <c r="BT364">
        <f t="shared" si="527"/>
        <v>0</v>
      </c>
      <c r="BU364">
        <f t="shared" si="528"/>
        <v>0</v>
      </c>
      <c r="BV364">
        <f>IF(OR(COUNTIF($AV$331:AV364, "LAST")&gt;0, COUNTIF($AV$331:AV364, "FINAL")&gt;0), "", IF($AJ$1&gt;=$K364, AQ364, 0))</f>
        <v>0</v>
      </c>
      <c r="BW364">
        <f t="shared" si="529"/>
        <v>0</v>
      </c>
      <c r="BX364">
        <f t="shared" si="530"/>
        <v>0</v>
      </c>
    </row>
    <row r="365" spans="11:76" x14ac:dyDescent="0.35">
      <c r="K365" s="28">
        <v>635</v>
      </c>
      <c r="M365" s="35">
        <f>AutoScoreboard!Q64</f>
        <v>0</v>
      </c>
      <c r="N365" s="35">
        <f>AutoScoreboard!R64</f>
        <v>0</v>
      </c>
      <c r="O365" s="28" t="e">
        <f t="shared" si="562"/>
        <v>#N/A</v>
      </c>
      <c r="P365" s="28" t="e">
        <f t="shared" si="563"/>
        <v>#N/A</v>
      </c>
      <c r="Q365" s="28" t="e">
        <f t="shared" si="531"/>
        <v>#N/A</v>
      </c>
      <c r="R365" s="28" t="e">
        <f t="shared" si="522"/>
        <v>#N/A</v>
      </c>
      <c r="S365" s="28" t="e">
        <f t="shared" si="532"/>
        <v>#N/A</v>
      </c>
      <c r="T365" s="28" t="e">
        <f t="shared" si="533"/>
        <v>#N/A</v>
      </c>
      <c r="U365" s="28" t="e">
        <f t="shared" si="523"/>
        <v>#N/A</v>
      </c>
      <c r="V365" s="28" t="e">
        <f t="shared" si="524"/>
        <v>#N/A</v>
      </c>
      <c r="W365" s="28" t="e">
        <f t="shared" si="525"/>
        <v>#N/A</v>
      </c>
      <c r="X365" s="28" t="e">
        <f t="shared" si="488"/>
        <v>#N/A</v>
      </c>
      <c r="Y365" s="28" t="e">
        <f t="shared" si="515"/>
        <v>#N/A</v>
      </c>
      <c r="Z365" t="e">
        <f>IF(OR(COUNTIF($V$331:V364, "LAST")&gt;0, COUNTIF($V$331:V364, "FINAL")&gt;0), "", IF(Q365=1, IF(U365="SCORE", VLOOKUP(S365, D:E, 2, FALSE), ""), ""))</f>
        <v>#N/A</v>
      </c>
      <c r="AA365" t="e">
        <f>IF(OR(COUNTIF($V$331:V364, "LAST")&gt;0, COUNTIF($V$331:V364, "FINAL")&gt;0), "", IF(Q365=2, IF(U365="SCORE", VLOOKUP(S365, D:F, 3, FALSE), ""), ""))</f>
        <v>#N/A</v>
      </c>
      <c r="AB365" t="e">
        <f>IF(AD365="","", MAX($AB$4:AB364)+1)</f>
        <v>#N/A</v>
      </c>
      <c r="AC365" t="e">
        <f>IF(AE365="","", MAX($AC$4:AC364)+1)</f>
        <v>#N/A</v>
      </c>
      <c r="AD365" t="e">
        <f t="shared" si="534"/>
        <v>#N/A</v>
      </c>
      <c r="AE365" t="e">
        <f t="shared" si="535"/>
        <v>#N/A</v>
      </c>
      <c r="AF365" t="e">
        <f t="shared" si="536"/>
        <v>#N/A</v>
      </c>
      <c r="AG365" t="e">
        <f t="shared" si="537"/>
        <v>#N/A</v>
      </c>
      <c r="AH365">
        <f t="shared" si="538"/>
        <v>0</v>
      </c>
      <c r="AI365">
        <f t="shared" si="526"/>
        <v>910</v>
      </c>
      <c r="AK365" t="str">
        <f t="shared" si="539"/>
        <v xml:space="preserve"> </v>
      </c>
      <c r="AL365" t="str">
        <f t="shared" si="516"/>
        <v xml:space="preserve"> </v>
      </c>
      <c r="AM365" t="str">
        <f t="shared" si="540"/>
        <v xml:space="preserve"> </v>
      </c>
      <c r="AN365" t="str">
        <f t="shared" si="541"/>
        <v xml:space="preserve"> </v>
      </c>
      <c r="AO365" t="str">
        <f t="shared" si="542"/>
        <v xml:space="preserve"> </v>
      </c>
      <c r="AP365" t="str">
        <f t="shared" si="543"/>
        <v xml:space="preserve"> </v>
      </c>
      <c r="AQ365" t="str">
        <f t="shared" si="544"/>
        <v xml:space="preserve"> </v>
      </c>
      <c r="AR365" t="str">
        <f t="shared" si="545"/>
        <v xml:space="preserve"> </v>
      </c>
      <c r="AS365" t="str">
        <f t="shared" si="546"/>
        <v xml:space="preserve"> </v>
      </c>
      <c r="AT365" t="str">
        <f t="shared" si="547"/>
        <v xml:space="preserve"> </v>
      </c>
      <c r="AU365" t="str">
        <f t="shared" si="548"/>
        <v xml:space="preserve"> </v>
      </c>
      <c r="AV365" t="str">
        <f t="shared" si="549"/>
        <v xml:space="preserve"> </v>
      </c>
      <c r="AW365" t="str">
        <f t="shared" si="550"/>
        <v xml:space="preserve"> </v>
      </c>
      <c r="AX365" t="str">
        <f t="shared" si="551"/>
        <v xml:space="preserve"> </v>
      </c>
      <c r="AY365" t="str">
        <f t="shared" si="552"/>
        <v xml:space="preserve"> </v>
      </c>
      <c r="AZ365" t="str">
        <f t="shared" si="553"/>
        <v xml:space="preserve"> </v>
      </c>
      <c r="BA365" t="str">
        <f t="shared" si="554"/>
        <v xml:space="preserve"> </v>
      </c>
      <c r="BB365" t="str">
        <f t="shared" si="555"/>
        <v xml:space="preserve"> </v>
      </c>
      <c r="BC365" t="str">
        <f t="shared" si="556"/>
        <v xml:space="preserve"> </v>
      </c>
      <c r="BD365" t="str">
        <f t="shared" si="557"/>
        <v xml:space="preserve"> </v>
      </c>
      <c r="BE365" t="str">
        <f t="shared" si="558"/>
        <v xml:space="preserve"> </v>
      </c>
      <c r="BF365" t="str">
        <f t="shared" si="559"/>
        <v xml:space="preserve"> </v>
      </c>
      <c r="BG365" t="str">
        <f t="shared" si="560"/>
        <v xml:space="preserve"> </v>
      </c>
      <c r="BH365" t="str">
        <f t="shared" si="561"/>
        <v xml:space="preserve"> </v>
      </c>
      <c r="BI365" t="str">
        <f t="shared" si="564"/>
        <v xml:space="preserve"> </v>
      </c>
      <c r="BN365" t="str">
        <f>IF(OR(COUNTIF($AV$331:AV365, "LAST")&gt;0, COUNTIF($AV$331:AV365, "FINAL")&gt;0), "", IF($AJ$1&gt;=$K365, IFERROR(BF365-BG365, 0), ""))</f>
        <v/>
      </c>
      <c r="BT365">
        <f t="shared" si="527"/>
        <v>0</v>
      </c>
      <c r="BU365">
        <f t="shared" si="528"/>
        <v>0</v>
      </c>
      <c r="BV365">
        <f>IF(OR(COUNTIF($AV$331:AV365, "LAST")&gt;0, COUNTIF($AV$331:AV365, "FINAL")&gt;0), "", IF($AJ$1&gt;=$K365, AQ365, 0))</f>
        <v>0</v>
      </c>
      <c r="BW365">
        <f t="shared" si="529"/>
        <v>0</v>
      </c>
      <c r="BX365">
        <f t="shared" si="530"/>
        <v>0</v>
      </c>
    </row>
    <row r="366" spans="11:76" x14ac:dyDescent="0.35">
      <c r="K366" s="28">
        <v>636</v>
      </c>
      <c r="M366" s="35">
        <f>AutoScoreboard!Q65</f>
        <v>0</v>
      </c>
      <c r="N366" s="35">
        <f>AutoScoreboard!R65</f>
        <v>0</v>
      </c>
      <c r="O366" s="28" t="e">
        <f t="shared" si="562"/>
        <v>#N/A</v>
      </c>
      <c r="P366" s="28" t="e">
        <f t="shared" si="563"/>
        <v>#N/A</v>
      </c>
      <c r="Q366" s="28" t="e">
        <f t="shared" si="531"/>
        <v>#N/A</v>
      </c>
      <c r="R366" s="28" t="e">
        <f t="shared" si="522"/>
        <v>#N/A</v>
      </c>
      <c r="S366" s="28" t="e">
        <f t="shared" si="532"/>
        <v>#N/A</v>
      </c>
      <c r="T366" s="28" t="e">
        <f t="shared" si="533"/>
        <v>#N/A</v>
      </c>
      <c r="U366" s="28" t="e">
        <f t="shared" si="523"/>
        <v>#N/A</v>
      </c>
      <c r="V366" s="28" t="e">
        <f t="shared" si="524"/>
        <v>#N/A</v>
      </c>
      <c r="W366" s="28" t="e">
        <f t="shared" si="525"/>
        <v>#N/A</v>
      </c>
      <c r="X366" s="28" t="e">
        <f t="shared" si="488"/>
        <v>#N/A</v>
      </c>
      <c r="Y366" s="28" t="e">
        <f t="shared" si="515"/>
        <v>#N/A</v>
      </c>
      <c r="Z366" t="e">
        <f>IF(OR(COUNTIF($V$331:V365, "LAST")&gt;0, COUNTIF($V$331:V365, "FINAL")&gt;0), "", IF(Q366=1, IF(U366="SCORE", VLOOKUP(S366, D:E, 2, FALSE), ""), ""))</f>
        <v>#N/A</v>
      </c>
      <c r="AA366" t="e">
        <f>IF(OR(COUNTIF($V$331:V365, "LAST")&gt;0, COUNTIF($V$331:V365, "FINAL")&gt;0), "", IF(Q366=2, IF(U366="SCORE", VLOOKUP(S366, D:F, 3, FALSE), ""), ""))</f>
        <v>#N/A</v>
      </c>
      <c r="AB366" t="e">
        <f>IF(AD366="","", MAX($AB$4:AB365)+1)</f>
        <v>#N/A</v>
      </c>
      <c r="AC366" t="e">
        <f>IF(AE366="","", MAX($AC$4:AC365)+1)</f>
        <v>#N/A</v>
      </c>
      <c r="AD366" t="e">
        <f t="shared" si="534"/>
        <v>#N/A</v>
      </c>
      <c r="AE366" t="e">
        <f t="shared" si="535"/>
        <v>#N/A</v>
      </c>
      <c r="AF366" t="e">
        <f t="shared" si="536"/>
        <v>#N/A</v>
      </c>
      <c r="AG366" t="e">
        <f t="shared" si="537"/>
        <v>#N/A</v>
      </c>
      <c r="AH366">
        <f t="shared" si="538"/>
        <v>0</v>
      </c>
      <c r="AI366">
        <f t="shared" si="526"/>
        <v>910</v>
      </c>
      <c r="AK366" t="str">
        <f t="shared" si="539"/>
        <v xml:space="preserve"> </v>
      </c>
      <c r="AL366" t="str">
        <f t="shared" si="516"/>
        <v xml:space="preserve"> </v>
      </c>
      <c r="AM366" t="str">
        <f t="shared" si="540"/>
        <v xml:space="preserve"> </v>
      </c>
      <c r="AN366" t="str">
        <f t="shared" si="541"/>
        <v xml:space="preserve"> </v>
      </c>
      <c r="AO366" t="str">
        <f t="shared" si="542"/>
        <v xml:space="preserve"> </v>
      </c>
      <c r="AP366" t="str">
        <f t="shared" si="543"/>
        <v xml:space="preserve"> </v>
      </c>
      <c r="AQ366" t="str">
        <f t="shared" si="544"/>
        <v xml:space="preserve"> </v>
      </c>
      <c r="AR366" t="str">
        <f t="shared" si="545"/>
        <v xml:space="preserve"> </v>
      </c>
      <c r="AS366" t="str">
        <f t="shared" si="546"/>
        <v xml:space="preserve"> </v>
      </c>
      <c r="AT366" t="str">
        <f t="shared" si="547"/>
        <v xml:space="preserve"> </v>
      </c>
      <c r="AU366" t="str">
        <f t="shared" si="548"/>
        <v xml:space="preserve"> </v>
      </c>
      <c r="AV366" t="str">
        <f t="shared" si="549"/>
        <v xml:space="preserve"> </v>
      </c>
      <c r="AW366" t="str">
        <f t="shared" si="550"/>
        <v xml:space="preserve"> </v>
      </c>
      <c r="AX366" t="str">
        <f t="shared" si="551"/>
        <v xml:space="preserve"> </v>
      </c>
      <c r="AY366" t="str">
        <f t="shared" si="552"/>
        <v xml:space="preserve"> </v>
      </c>
      <c r="AZ366" t="str">
        <f t="shared" si="553"/>
        <v xml:space="preserve"> </v>
      </c>
      <c r="BA366" t="str">
        <f t="shared" si="554"/>
        <v xml:space="preserve"> </v>
      </c>
      <c r="BB366" t="str">
        <f t="shared" si="555"/>
        <v xml:space="preserve"> </v>
      </c>
      <c r="BC366" t="str">
        <f t="shared" si="556"/>
        <v xml:space="preserve"> </v>
      </c>
      <c r="BD366" t="str">
        <f t="shared" si="557"/>
        <v xml:space="preserve"> </v>
      </c>
      <c r="BE366" t="str">
        <f t="shared" si="558"/>
        <v xml:space="preserve"> </v>
      </c>
      <c r="BF366" t="str">
        <f t="shared" si="559"/>
        <v xml:space="preserve"> </v>
      </c>
      <c r="BG366" t="str">
        <f t="shared" si="560"/>
        <v xml:space="preserve"> </v>
      </c>
      <c r="BH366" t="str">
        <f t="shared" si="561"/>
        <v xml:space="preserve"> </v>
      </c>
      <c r="BI366" t="str">
        <f t="shared" si="564"/>
        <v xml:space="preserve"> </v>
      </c>
      <c r="BN366" t="str">
        <f>IF(OR(COUNTIF($AV$331:AV366, "LAST")&gt;0, COUNTIF($AV$331:AV366, "FINAL")&gt;0), "", IF($AJ$1&gt;=$K366, IFERROR(BF366-BG366, 0), ""))</f>
        <v/>
      </c>
      <c r="BT366">
        <f t="shared" si="527"/>
        <v>0</v>
      </c>
      <c r="BU366">
        <f t="shared" si="528"/>
        <v>0</v>
      </c>
      <c r="BV366">
        <f>IF(OR(COUNTIF($AV$331:AV366, "LAST")&gt;0, COUNTIF($AV$331:AV366, "FINAL")&gt;0), "", IF($AJ$1&gt;=$K366, AQ366, 0))</f>
        <v>0</v>
      </c>
      <c r="BW366">
        <f t="shared" si="529"/>
        <v>0</v>
      </c>
      <c r="BX366">
        <f t="shared" si="530"/>
        <v>0</v>
      </c>
    </row>
    <row r="367" spans="11:76" x14ac:dyDescent="0.35">
      <c r="K367" s="28">
        <v>637</v>
      </c>
      <c r="M367" s="35">
        <f>AutoScoreboard!Q66</f>
        <v>0</v>
      </c>
      <c r="N367" s="35">
        <f>AutoScoreboard!R66</f>
        <v>0</v>
      </c>
      <c r="O367" s="28" t="e">
        <f t="shared" si="562"/>
        <v>#N/A</v>
      </c>
      <c r="P367" s="28" t="e">
        <f t="shared" si="563"/>
        <v>#N/A</v>
      </c>
      <c r="Q367" s="28" t="e">
        <f t="shared" si="531"/>
        <v>#N/A</v>
      </c>
      <c r="R367" s="28" t="e">
        <f t="shared" si="522"/>
        <v>#N/A</v>
      </c>
      <c r="S367" s="28" t="e">
        <f t="shared" si="532"/>
        <v>#N/A</v>
      </c>
      <c r="T367" s="28" t="e">
        <f t="shared" si="533"/>
        <v>#N/A</v>
      </c>
      <c r="U367" s="28" t="e">
        <f t="shared" si="523"/>
        <v>#N/A</v>
      </c>
      <c r="V367" s="28" t="e">
        <f t="shared" si="524"/>
        <v>#N/A</v>
      </c>
      <c r="W367" s="28" t="e">
        <f t="shared" si="525"/>
        <v>#N/A</v>
      </c>
      <c r="X367" s="28" t="e">
        <f t="shared" si="488"/>
        <v>#N/A</v>
      </c>
      <c r="Y367" s="28" t="e">
        <f t="shared" si="515"/>
        <v>#N/A</v>
      </c>
      <c r="Z367" t="e">
        <f>IF(OR(COUNTIF($V$331:V366, "LAST")&gt;0, COUNTIF($V$331:V366, "FINAL")&gt;0), "", IF(Q367=1, IF(U367="SCORE", VLOOKUP(S367, D:E, 2, FALSE), ""), ""))</f>
        <v>#N/A</v>
      </c>
      <c r="AA367" t="e">
        <f>IF(OR(COUNTIF($V$331:V366, "LAST")&gt;0, COUNTIF($V$331:V366, "FINAL")&gt;0), "", IF(Q367=2, IF(U367="SCORE", VLOOKUP(S367, D:F, 3, FALSE), ""), ""))</f>
        <v>#N/A</v>
      </c>
      <c r="AB367" t="e">
        <f>IF(AD367="","", MAX($AB$4:AB366)+1)</f>
        <v>#N/A</v>
      </c>
      <c r="AC367" t="e">
        <f>IF(AE367="","", MAX($AC$4:AC366)+1)</f>
        <v>#N/A</v>
      </c>
      <c r="AD367" t="e">
        <f t="shared" si="534"/>
        <v>#N/A</v>
      </c>
      <c r="AE367" t="e">
        <f t="shared" si="535"/>
        <v>#N/A</v>
      </c>
      <c r="AF367" t="e">
        <f t="shared" si="536"/>
        <v>#N/A</v>
      </c>
      <c r="AG367" t="e">
        <f t="shared" si="537"/>
        <v>#N/A</v>
      </c>
      <c r="AH367">
        <f t="shared" si="538"/>
        <v>0</v>
      </c>
      <c r="AI367">
        <f t="shared" si="526"/>
        <v>910</v>
      </c>
      <c r="AK367" t="str">
        <f t="shared" si="539"/>
        <v xml:space="preserve"> </v>
      </c>
      <c r="AL367" t="str">
        <f t="shared" si="516"/>
        <v xml:space="preserve"> </v>
      </c>
      <c r="AM367" t="str">
        <f t="shared" si="540"/>
        <v xml:space="preserve"> </v>
      </c>
      <c r="AN367" t="str">
        <f t="shared" si="541"/>
        <v xml:space="preserve"> </v>
      </c>
      <c r="AO367" t="str">
        <f t="shared" si="542"/>
        <v xml:space="preserve"> </v>
      </c>
      <c r="AP367" t="str">
        <f t="shared" si="543"/>
        <v xml:space="preserve"> </v>
      </c>
      <c r="AQ367" t="str">
        <f t="shared" si="544"/>
        <v xml:space="preserve"> </v>
      </c>
      <c r="AR367" t="str">
        <f t="shared" si="545"/>
        <v xml:space="preserve"> </v>
      </c>
      <c r="AS367" t="str">
        <f t="shared" si="546"/>
        <v xml:space="preserve"> </v>
      </c>
      <c r="AT367" t="str">
        <f t="shared" si="547"/>
        <v xml:space="preserve"> </v>
      </c>
      <c r="AU367" t="str">
        <f t="shared" si="548"/>
        <v xml:space="preserve"> </v>
      </c>
      <c r="AV367" t="str">
        <f t="shared" si="549"/>
        <v xml:space="preserve"> </v>
      </c>
      <c r="AW367" t="str">
        <f t="shared" si="550"/>
        <v xml:space="preserve"> </v>
      </c>
      <c r="AX367" t="str">
        <f t="shared" si="551"/>
        <v xml:space="preserve"> </v>
      </c>
      <c r="AY367" t="str">
        <f t="shared" si="552"/>
        <v xml:space="preserve"> </v>
      </c>
      <c r="AZ367" t="str">
        <f t="shared" si="553"/>
        <v xml:space="preserve"> </v>
      </c>
      <c r="BA367" t="str">
        <f t="shared" si="554"/>
        <v xml:space="preserve"> </v>
      </c>
      <c r="BB367" t="str">
        <f t="shared" si="555"/>
        <v xml:space="preserve"> </v>
      </c>
      <c r="BC367" t="str">
        <f t="shared" si="556"/>
        <v xml:space="preserve"> </v>
      </c>
      <c r="BD367" t="str">
        <f t="shared" si="557"/>
        <v xml:space="preserve"> </v>
      </c>
      <c r="BE367" t="str">
        <f t="shared" si="558"/>
        <v xml:space="preserve"> </v>
      </c>
      <c r="BF367" t="str">
        <f t="shared" si="559"/>
        <v xml:space="preserve"> </v>
      </c>
      <c r="BG367" t="str">
        <f t="shared" si="560"/>
        <v xml:space="preserve"> </v>
      </c>
      <c r="BH367" t="str">
        <f t="shared" si="561"/>
        <v xml:space="preserve"> </v>
      </c>
      <c r="BI367" t="str">
        <f t="shared" si="564"/>
        <v xml:space="preserve"> </v>
      </c>
      <c r="BN367" t="str">
        <f>IF(OR(COUNTIF($AV$331:AV367, "LAST")&gt;0, COUNTIF($AV$331:AV367, "FINAL")&gt;0), "", IF($AJ$1&gt;=$K367, IFERROR(BF367-BG367, 0), ""))</f>
        <v/>
      </c>
      <c r="BT367">
        <f t="shared" si="527"/>
        <v>0</v>
      </c>
      <c r="BU367">
        <f t="shared" si="528"/>
        <v>0</v>
      </c>
      <c r="BV367">
        <f>IF(OR(COUNTIF($AV$331:AV367, "LAST")&gt;0, COUNTIF($AV$331:AV367, "FINAL")&gt;0), "", IF($AJ$1&gt;=$K367, AQ367, 0))</f>
        <v>0</v>
      </c>
      <c r="BW367">
        <f t="shared" si="529"/>
        <v>0</v>
      </c>
      <c r="BX367">
        <f t="shared" si="530"/>
        <v>0</v>
      </c>
    </row>
    <row r="368" spans="11:76" x14ac:dyDescent="0.35">
      <c r="K368" s="28">
        <v>638</v>
      </c>
      <c r="M368" s="35">
        <f>AutoScoreboard!Q67</f>
        <v>0</v>
      </c>
      <c r="N368" s="35">
        <f>AutoScoreboard!R67</f>
        <v>0</v>
      </c>
      <c r="O368" s="28" t="e">
        <f t="shared" si="562"/>
        <v>#N/A</v>
      </c>
      <c r="P368" s="28" t="e">
        <f t="shared" si="563"/>
        <v>#N/A</v>
      </c>
      <c r="Q368" s="28" t="e">
        <f t="shared" si="531"/>
        <v>#N/A</v>
      </c>
      <c r="R368" s="28" t="e">
        <f t="shared" si="522"/>
        <v>#N/A</v>
      </c>
      <c r="S368" s="28" t="e">
        <f t="shared" si="532"/>
        <v>#N/A</v>
      </c>
      <c r="T368" s="28" t="e">
        <f t="shared" si="533"/>
        <v>#N/A</v>
      </c>
      <c r="U368" s="28" t="e">
        <f t="shared" si="523"/>
        <v>#N/A</v>
      </c>
      <c r="V368" s="28" t="e">
        <f t="shared" si="524"/>
        <v>#N/A</v>
      </c>
      <c r="W368" s="28" t="e">
        <f t="shared" si="525"/>
        <v>#N/A</v>
      </c>
      <c r="X368" s="28" t="e">
        <f t="shared" si="488"/>
        <v>#N/A</v>
      </c>
      <c r="Y368" s="28" t="e">
        <f t="shared" si="515"/>
        <v>#N/A</v>
      </c>
      <c r="Z368" t="e">
        <f>IF(OR(COUNTIF($V$331:V367, "LAST")&gt;0, COUNTIF($V$331:V367, "FINAL")&gt;0), "", IF(Q368=1, IF(U368="SCORE", VLOOKUP(S368, D:E, 2, FALSE), ""), ""))</f>
        <v>#N/A</v>
      </c>
      <c r="AA368" t="e">
        <f>IF(OR(COUNTIF($V$331:V367, "LAST")&gt;0, COUNTIF($V$331:V367, "FINAL")&gt;0), "", IF(Q368=2, IF(U368="SCORE", VLOOKUP(S368, D:F, 3, FALSE), ""), ""))</f>
        <v>#N/A</v>
      </c>
      <c r="AB368" t="e">
        <f>IF(AD368="","", MAX($AB$4:AB367)+1)</f>
        <v>#N/A</v>
      </c>
      <c r="AC368" t="e">
        <f>IF(AE368="","", MAX($AC$4:AC367)+1)</f>
        <v>#N/A</v>
      </c>
      <c r="AD368" t="e">
        <f t="shared" si="534"/>
        <v>#N/A</v>
      </c>
      <c r="AE368" t="e">
        <f t="shared" si="535"/>
        <v>#N/A</v>
      </c>
      <c r="AF368" t="e">
        <f t="shared" si="536"/>
        <v>#N/A</v>
      </c>
      <c r="AG368" t="e">
        <f t="shared" si="537"/>
        <v>#N/A</v>
      </c>
      <c r="AH368">
        <f t="shared" si="538"/>
        <v>0</v>
      </c>
      <c r="AI368">
        <f t="shared" si="526"/>
        <v>910</v>
      </c>
      <c r="AK368" t="str">
        <f t="shared" si="539"/>
        <v xml:space="preserve"> </v>
      </c>
      <c r="AL368" t="str">
        <f t="shared" si="516"/>
        <v xml:space="preserve"> </v>
      </c>
      <c r="AM368" t="str">
        <f t="shared" si="540"/>
        <v xml:space="preserve"> </v>
      </c>
      <c r="AN368" t="str">
        <f t="shared" si="541"/>
        <v xml:space="preserve"> </v>
      </c>
      <c r="AO368" t="str">
        <f t="shared" si="542"/>
        <v xml:space="preserve"> </v>
      </c>
      <c r="AP368" t="str">
        <f t="shared" si="543"/>
        <v xml:space="preserve"> </v>
      </c>
      <c r="AQ368" t="str">
        <f t="shared" si="544"/>
        <v xml:space="preserve"> </v>
      </c>
      <c r="AR368" t="str">
        <f t="shared" si="545"/>
        <v xml:space="preserve"> </v>
      </c>
      <c r="AS368" t="str">
        <f t="shared" si="546"/>
        <v xml:space="preserve"> </v>
      </c>
      <c r="AT368" t="str">
        <f t="shared" si="547"/>
        <v xml:space="preserve"> </v>
      </c>
      <c r="AU368" t="str">
        <f t="shared" si="548"/>
        <v xml:space="preserve"> </v>
      </c>
      <c r="AV368" t="str">
        <f t="shared" si="549"/>
        <v xml:space="preserve"> </v>
      </c>
      <c r="AW368" t="str">
        <f t="shared" si="550"/>
        <v xml:space="preserve"> </v>
      </c>
      <c r="AX368" t="str">
        <f t="shared" si="551"/>
        <v xml:space="preserve"> </v>
      </c>
      <c r="AY368" t="str">
        <f t="shared" si="552"/>
        <v xml:space="preserve"> </v>
      </c>
      <c r="AZ368" t="str">
        <f t="shared" si="553"/>
        <v xml:space="preserve"> </v>
      </c>
      <c r="BA368" t="str">
        <f t="shared" si="554"/>
        <v xml:space="preserve"> </v>
      </c>
      <c r="BB368" t="str">
        <f t="shared" si="555"/>
        <v xml:space="preserve"> </v>
      </c>
      <c r="BC368" t="str">
        <f t="shared" si="556"/>
        <v xml:space="preserve"> </v>
      </c>
      <c r="BD368" t="str">
        <f t="shared" si="557"/>
        <v xml:space="preserve"> </v>
      </c>
      <c r="BE368" t="str">
        <f t="shared" si="558"/>
        <v xml:space="preserve"> </v>
      </c>
      <c r="BF368" t="str">
        <f t="shared" si="559"/>
        <v xml:space="preserve"> </v>
      </c>
      <c r="BG368" t="str">
        <f t="shared" si="560"/>
        <v xml:space="preserve"> </v>
      </c>
      <c r="BH368" t="str">
        <f t="shared" si="561"/>
        <v xml:space="preserve"> </v>
      </c>
      <c r="BI368" t="str">
        <f t="shared" si="564"/>
        <v xml:space="preserve"> </v>
      </c>
      <c r="BN368" t="str">
        <f>IF(OR(COUNTIF($AV$331:AV368, "LAST")&gt;0, COUNTIF($AV$331:AV368, "FINAL")&gt;0), "", IF($AJ$1&gt;=$K368, IFERROR(BF368-BG368, 0), ""))</f>
        <v/>
      </c>
      <c r="BT368">
        <f t="shared" si="527"/>
        <v>0</v>
      </c>
      <c r="BU368">
        <f t="shared" si="528"/>
        <v>0</v>
      </c>
      <c r="BV368">
        <f>IF(OR(COUNTIF($AV$331:AV368, "LAST")&gt;0, COUNTIF($AV$331:AV368, "FINAL")&gt;0), "", IF($AJ$1&gt;=$K368, AQ368, 0))</f>
        <v>0</v>
      </c>
      <c r="BW368">
        <f t="shared" si="529"/>
        <v>0</v>
      </c>
      <c r="BX368">
        <f t="shared" si="530"/>
        <v>0</v>
      </c>
    </row>
    <row r="369" spans="10:76" x14ac:dyDescent="0.35">
      <c r="K369" s="28">
        <v>639</v>
      </c>
      <c r="M369" s="35">
        <f>AutoScoreboard!Q68</f>
        <v>0</v>
      </c>
      <c r="N369" s="35">
        <f>AutoScoreboard!R68</f>
        <v>0</v>
      </c>
      <c r="O369" s="28" t="e">
        <f t="shared" si="562"/>
        <v>#N/A</v>
      </c>
      <c r="P369" s="28" t="e">
        <f t="shared" si="563"/>
        <v>#N/A</v>
      </c>
      <c r="Q369" s="28" t="e">
        <f t="shared" si="531"/>
        <v>#N/A</v>
      </c>
      <c r="R369" s="28" t="e">
        <f t="shared" si="522"/>
        <v>#N/A</v>
      </c>
      <c r="S369" s="28" t="e">
        <f t="shared" si="532"/>
        <v>#N/A</v>
      </c>
      <c r="T369" s="28" t="e">
        <f t="shared" si="533"/>
        <v>#N/A</v>
      </c>
      <c r="U369" s="28" t="e">
        <f t="shared" si="523"/>
        <v>#N/A</v>
      </c>
      <c r="V369" s="28" t="e">
        <f t="shared" si="524"/>
        <v>#N/A</v>
      </c>
      <c r="W369" s="28" t="e">
        <f t="shared" si="525"/>
        <v>#N/A</v>
      </c>
      <c r="X369" s="28" t="e">
        <f t="shared" si="488"/>
        <v>#N/A</v>
      </c>
      <c r="Y369" s="28" t="e">
        <f t="shared" si="515"/>
        <v>#N/A</v>
      </c>
      <c r="Z369" t="e">
        <f>IF(OR(COUNTIF($V$331:V368, "LAST")&gt;0, COUNTIF($V$331:V368, "FINAL")&gt;0), "", IF(Q369=1, IF(U369="SCORE", VLOOKUP(S369, D:E, 2, FALSE), ""), ""))</f>
        <v>#N/A</v>
      </c>
      <c r="AA369" t="e">
        <f>IF(OR(COUNTIF($V$331:V368, "LAST")&gt;0, COUNTIF($V$331:V368, "FINAL")&gt;0), "", IF(Q369=2, IF(U369="SCORE", VLOOKUP(S369, D:F, 3, FALSE), ""), ""))</f>
        <v>#N/A</v>
      </c>
      <c r="AB369" t="e">
        <f>IF(AD369="","", MAX($AB$4:AB368)+1)</f>
        <v>#N/A</v>
      </c>
      <c r="AC369" t="e">
        <f>IF(AE369="","", MAX($AC$4:AC368)+1)</f>
        <v>#N/A</v>
      </c>
      <c r="AD369" t="e">
        <f t="shared" si="534"/>
        <v>#N/A</v>
      </c>
      <c r="AE369" t="e">
        <f t="shared" si="535"/>
        <v>#N/A</v>
      </c>
      <c r="AF369" t="e">
        <f t="shared" si="536"/>
        <v>#N/A</v>
      </c>
      <c r="AG369" t="e">
        <f t="shared" si="537"/>
        <v>#N/A</v>
      </c>
      <c r="AH369">
        <f t="shared" si="538"/>
        <v>0</v>
      </c>
      <c r="AI369">
        <f t="shared" si="526"/>
        <v>910</v>
      </c>
      <c r="AK369" t="str">
        <f t="shared" si="539"/>
        <v xml:space="preserve"> </v>
      </c>
      <c r="AL369" t="str">
        <f t="shared" si="516"/>
        <v xml:space="preserve"> </v>
      </c>
      <c r="AM369" t="str">
        <f t="shared" si="540"/>
        <v xml:space="preserve"> </v>
      </c>
      <c r="AN369" t="str">
        <f t="shared" si="541"/>
        <v xml:space="preserve"> </v>
      </c>
      <c r="AO369" t="str">
        <f t="shared" si="542"/>
        <v xml:space="preserve"> </v>
      </c>
      <c r="AP369" t="str">
        <f t="shared" si="543"/>
        <v xml:space="preserve"> </v>
      </c>
      <c r="AQ369" t="str">
        <f t="shared" si="544"/>
        <v xml:space="preserve"> </v>
      </c>
      <c r="AR369" t="str">
        <f t="shared" si="545"/>
        <v xml:space="preserve"> </v>
      </c>
      <c r="AS369" t="str">
        <f t="shared" si="546"/>
        <v xml:space="preserve"> </v>
      </c>
      <c r="AT369" t="str">
        <f t="shared" si="547"/>
        <v xml:space="preserve"> </v>
      </c>
      <c r="AU369" t="str">
        <f t="shared" si="548"/>
        <v xml:space="preserve"> </v>
      </c>
      <c r="AV369" t="str">
        <f t="shared" si="549"/>
        <v xml:space="preserve"> </v>
      </c>
      <c r="AW369" t="str">
        <f t="shared" si="550"/>
        <v xml:space="preserve"> </v>
      </c>
      <c r="AX369" t="str">
        <f t="shared" si="551"/>
        <v xml:space="preserve"> </v>
      </c>
      <c r="AY369" t="str">
        <f t="shared" si="552"/>
        <v xml:space="preserve"> </v>
      </c>
      <c r="AZ369" t="str">
        <f t="shared" si="553"/>
        <v xml:space="preserve"> </v>
      </c>
      <c r="BA369" t="str">
        <f t="shared" si="554"/>
        <v xml:space="preserve"> </v>
      </c>
      <c r="BB369" t="str">
        <f t="shared" si="555"/>
        <v xml:space="preserve"> </v>
      </c>
      <c r="BC369" t="str">
        <f t="shared" si="556"/>
        <v xml:space="preserve"> </v>
      </c>
      <c r="BD369" t="str">
        <f t="shared" si="557"/>
        <v xml:space="preserve"> </v>
      </c>
      <c r="BE369" t="str">
        <f t="shared" si="558"/>
        <v xml:space="preserve"> </v>
      </c>
      <c r="BF369" t="str">
        <f t="shared" si="559"/>
        <v xml:space="preserve"> </v>
      </c>
      <c r="BG369" t="str">
        <f t="shared" si="560"/>
        <v xml:space="preserve"> </v>
      </c>
      <c r="BH369" t="str">
        <f t="shared" si="561"/>
        <v xml:space="preserve"> </v>
      </c>
      <c r="BI369" t="str">
        <f t="shared" si="564"/>
        <v xml:space="preserve"> </v>
      </c>
      <c r="BN369" t="str">
        <f>IF(OR(COUNTIF($AV$331:AV369, "LAST")&gt;0, COUNTIF($AV$331:AV369, "FINAL")&gt;0), "", IF($AJ$1&gt;=$K369, IFERROR(BF369-BG369, 0), ""))</f>
        <v/>
      </c>
      <c r="BT369">
        <f t="shared" si="527"/>
        <v>0</v>
      </c>
      <c r="BU369">
        <f t="shared" si="528"/>
        <v>0</v>
      </c>
      <c r="BV369">
        <f>IF(OR(COUNTIF($AV$331:AV369, "LAST")&gt;0, COUNTIF($AV$331:AV369, "FINAL")&gt;0), "", IF($AJ$1&gt;=$K369, AQ369, 0))</f>
        <v>0</v>
      </c>
      <c r="BW369">
        <f t="shared" si="529"/>
        <v>0</v>
      </c>
      <c r="BX369">
        <f t="shared" si="530"/>
        <v>0</v>
      </c>
    </row>
    <row r="370" spans="10:76" x14ac:dyDescent="0.35">
      <c r="K370" s="28">
        <v>640</v>
      </c>
      <c r="M370" s="35">
        <f>AutoScoreboard!Q69</f>
        <v>0</v>
      </c>
      <c r="N370" s="35">
        <f>AutoScoreboard!R69</f>
        <v>0</v>
      </c>
      <c r="O370" s="28" t="e">
        <f t="shared" si="562"/>
        <v>#N/A</v>
      </c>
      <c r="P370" s="28" t="e">
        <f t="shared" si="563"/>
        <v>#N/A</v>
      </c>
      <c r="Q370" s="28" t="e">
        <f t="shared" si="531"/>
        <v>#N/A</v>
      </c>
      <c r="R370" s="28" t="e">
        <f t="shared" si="522"/>
        <v>#N/A</v>
      </c>
      <c r="S370" s="28" t="e">
        <f t="shared" si="532"/>
        <v>#N/A</v>
      </c>
      <c r="T370" s="28" t="e">
        <f t="shared" si="533"/>
        <v>#N/A</v>
      </c>
      <c r="U370" s="28" t="e">
        <f t="shared" si="523"/>
        <v>#N/A</v>
      </c>
      <c r="V370" s="28" t="e">
        <f t="shared" si="524"/>
        <v>#N/A</v>
      </c>
      <c r="W370" s="28" t="e">
        <f t="shared" si="525"/>
        <v>#N/A</v>
      </c>
      <c r="X370" s="28" t="e">
        <f t="shared" si="488"/>
        <v>#N/A</v>
      </c>
      <c r="Y370" s="28" t="e">
        <f t="shared" si="515"/>
        <v>#N/A</v>
      </c>
      <c r="Z370" t="e">
        <f>IF(OR(COUNTIF($V$331:V369, "LAST")&gt;0, COUNTIF($V$331:V369, "FINAL")&gt;0), "", IF(Q370=1, IF(U370="SCORE", VLOOKUP(S370, D:E, 2, FALSE), ""), ""))</f>
        <v>#N/A</v>
      </c>
      <c r="AA370" t="e">
        <f>IF(OR(COUNTIF($V$331:V369, "LAST")&gt;0, COUNTIF($V$331:V369, "FINAL")&gt;0), "", IF(Q370=2, IF(U370="SCORE", VLOOKUP(S370, D:F, 3, FALSE), ""), ""))</f>
        <v>#N/A</v>
      </c>
      <c r="AB370" t="e">
        <f>IF(AD370="","", MAX($AB$4:AB369)+1)</f>
        <v>#N/A</v>
      </c>
      <c r="AC370" t="e">
        <f>IF(AE370="","", MAX($AC$4:AC369)+1)</f>
        <v>#N/A</v>
      </c>
      <c r="AD370" t="e">
        <f t="shared" si="534"/>
        <v>#N/A</v>
      </c>
      <c r="AE370" t="e">
        <f t="shared" si="535"/>
        <v>#N/A</v>
      </c>
      <c r="AF370" t="e">
        <f t="shared" si="536"/>
        <v>#N/A</v>
      </c>
      <c r="AG370" t="e">
        <f t="shared" si="537"/>
        <v>#N/A</v>
      </c>
      <c r="AH370">
        <f t="shared" si="538"/>
        <v>0</v>
      </c>
      <c r="AI370">
        <f t="shared" si="526"/>
        <v>910</v>
      </c>
      <c r="AK370" t="str">
        <f t="shared" si="539"/>
        <v xml:space="preserve"> </v>
      </c>
      <c r="AL370" t="str">
        <f t="shared" si="516"/>
        <v xml:space="preserve"> </v>
      </c>
      <c r="AM370" t="str">
        <f t="shared" si="540"/>
        <v xml:space="preserve"> </v>
      </c>
      <c r="AN370" t="str">
        <f t="shared" si="541"/>
        <v xml:space="preserve"> </v>
      </c>
      <c r="AO370" t="str">
        <f t="shared" si="542"/>
        <v xml:space="preserve"> </v>
      </c>
      <c r="AP370" t="str">
        <f t="shared" si="543"/>
        <v xml:space="preserve"> </v>
      </c>
      <c r="AQ370" t="str">
        <f t="shared" si="544"/>
        <v xml:space="preserve"> </v>
      </c>
      <c r="AR370" t="str">
        <f t="shared" si="545"/>
        <v xml:space="preserve"> </v>
      </c>
      <c r="AS370" t="str">
        <f t="shared" si="546"/>
        <v xml:space="preserve"> </v>
      </c>
      <c r="AT370" t="str">
        <f t="shared" si="547"/>
        <v xml:space="preserve"> </v>
      </c>
      <c r="AU370" t="str">
        <f t="shared" si="548"/>
        <v xml:space="preserve"> </v>
      </c>
      <c r="AV370" t="str">
        <f t="shared" si="549"/>
        <v xml:space="preserve"> </v>
      </c>
      <c r="AW370" t="str">
        <f t="shared" si="550"/>
        <v xml:space="preserve"> </v>
      </c>
      <c r="AX370" t="str">
        <f t="shared" si="551"/>
        <v xml:space="preserve"> </v>
      </c>
      <c r="AY370" t="str">
        <f t="shared" si="552"/>
        <v xml:space="preserve"> </v>
      </c>
      <c r="AZ370" t="str">
        <f t="shared" si="553"/>
        <v xml:space="preserve"> </v>
      </c>
      <c r="BA370" t="str">
        <f t="shared" si="554"/>
        <v xml:space="preserve"> </v>
      </c>
      <c r="BB370" t="str">
        <f t="shared" si="555"/>
        <v xml:space="preserve"> </v>
      </c>
      <c r="BC370" t="str">
        <f t="shared" si="556"/>
        <v xml:space="preserve"> </v>
      </c>
      <c r="BD370" t="str">
        <f t="shared" si="557"/>
        <v xml:space="preserve"> </v>
      </c>
      <c r="BE370" t="str">
        <f t="shared" si="558"/>
        <v xml:space="preserve"> </v>
      </c>
      <c r="BF370" t="str">
        <f t="shared" si="559"/>
        <v xml:space="preserve"> </v>
      </c>
      <c r="BG370" t="str">
        <f t="shared" si="560"/>
        <v xml:space="preserve"> </v>
      </c>
      <c r="BH370" t="str">
        <f t="shared" si="561"/>
        <v xml:space="preserve"> </v>
      </c>
      <c r="BI370" t="str">
        <f t="shared" si="564"/>
        <v xml:space="preserve"> </v>
      </c>
      <c r="BN370" t="str">
        <f>IF(OR(COUNTIF($AV$331:AV370, "LAST")&gt;0, COUNTIF($AV$331:AV370, "FINAL")&gt;0), "", IF($AJ$1&gt;=$K370, IFERROR(BF370-BG370, 0), ""))</f>
        <v/>
      </c>
      <c r="BT370">
        <f t="shared" si="527"/>
        <v>0</v>
      </c>
      <c r="BU370">
        <f t="shared" si="528"/>
        <v>0</v>
      </c>
      <c r="BV370">
        <f>IF(OR(COUNTIF($AV$331:AV370, "LAST")&gt;0, COUNTIF($AV$331:AV370, "FINAL")&gt;0), "", IF($AJ$1&gt;=$K370, AQ370, 0))</f>
        <v>0</v>
      </c>
      <c r="BW370">
        <f t="shared" si="529"/>
        <v>0</v>
      </c>
      <c r="BX370">
        <f t="shared" si="530"/>
        <v>0</v>
      </c>
    </row>
    <row r="371" spans="10:76" x14ac:dyDescent="0.35">
      <c r="K371" s="28">
        <v>641</v>
      </c>
      <c r="M371" s="35">
        <f>AutoScoreboard!Q70</f>
        <v>0</v>
      </c>
      <c r="N371" s="35">
        <f>AutoScoreboard!R70</f>
        <v>0</v>
      </c>
      <c r="O371" s="28" t="e">
        <f t="shared" si="562"/>
        <v>#N/A</v>
      </c>
      <c r="P371" s="28" t="e">
        <f t="shared" si="563"/>
        <v>#N/A</v>
      </c>
      <c r="Q371" s="28" t="e">
        <f t="shared" si="531"/>
        <v>#N/A</v>
      </c>
      <c r="R371" s="28" t="e">
        <f t="shared" si="522"/>
        <v>#N/A</v>
      </c>
      <c r="S371" s="28" t="e">
        <f t="shared" si="532"/>
        <v>#N/A</v>
      </c>
      <c r="T371" s="28" t="e">
        <f t="shared" si="533"/>
        <v>#N/A</v>
      </c>
      <c r="U371" s="28" t="e">
        <f t="shared" si="523"/>
        <v>#N/A</v>
      </c>
      <c r="V371" s="28" t="e">
        <f t="shared" si="524"/>
        <v>#N/A</v>
      </c>
      <c r="W371" s="28" t="e">
        <f t="shared" si="525"/>
        <v>#N/A</v>
      </c>
      <c r="X371" s="28" t="e">
        <f t="shared" si="488"/>
        <v>#N/A</v>
      </c>
      <c r="Y371" s="28" t="e">
        <f t="shared" si="515"/>
        <v>#N/A</v>
      </c>
      <c r="Z371" t="e">
        <f>IF(OR(COUNTIF($V$331:V370, "LAST")&gt;0, COUNTIF($V$331:V370, "FINAL")&gt;0), "", IF(Q371=1, IF(U371="SCORE", VLOOKUP(S371, D:E, 2, FALSE), ""), ""))</f>
        <v>#N/A</v>
      </c>
      <c r="AA371" t="e">
        <f>IF(OR(COUNTIF($V$331:V370, "LAST")&gt;0, COUNTIF($V$331:V370, "FINAL")&gt;0), "", IF(Q371=2, IF(U371="SCORE", VLOOKUP(S371, D:F, 3, FALSE), ""), ""))</f>
        <v>#N/A</v>
      </c>
      <c r="AB371" t="e">
        <f>IF(AD371="","", MAX($AB$4:AB370)+1)</f>
        <v>#N/A</v>
      </c>
      <c r="AC371" t="e">
        <f>IF(AE371="","", MAX($AC$4:AC370)+1)</f>
        <v>#N/A</v>
      </c>
      <c r="AD371" t="e">
        <f t="shared" si="534"/>
        <v>#N/A</v>
      </c>
      <c r="AE371" t="e">
        <f t="shared" si="535"/>
        <v>#N/A</v>
      </c>
      <c r="AF371" t="e">
        <f t="shared" si="536"/>
        <v>#N/A</v>
      </c>
      <c r="AG371" t="e">
        <f t="shared" si="537"/>
        <v>#N/A</v>
      </c>
      <c r="AH371">
        <f t="shared" si="538"/>
        <v>0</v>
      </c>
      <c r="AI371">
        <f t="shared" si="526"/>
        <v>910</v>
      </c>
      <c r="AK371" t="str">
        <f t="shared" si="539"/>
        <v xml:space="preserve"> </v>
      </c>
      <c r="AL371" t="str">
        <f t="shared" si="516"/>
        <v xml:space="preserve"> </v>
      </c>
      <c r="AM371" t="str">
        <f t="shared" si="540"/>
        <v xml:space="preserve"> </v>
      </c>
      <c r="AN371" t="str">
        <f t="shared" si="541"/>
        <v xml:space="preserve"> </v>
      </c>
      <c r="AO371" t="str">
        <f t="shared" si="542"/>
        <v xml:space="preserve"> </v>
      </c>
      <c r="AP371" t="str">
        <f t="shared" si="543"/>
        <v xml:space="preserve"> </v>
      </c>
      <c r="AQ371" t="str">
        <f t="shared" si="544"/>
        <v xml:space="preserve"> </v>
      </c>
      <c r="AR371" t="str">
        <f t="shared" si="545"/>
        <v xml:space="preserve"> </v>
      </c>
      <c r="AS371" t="str">
        <f t="shared" si="546"/>
        <v xml:space="preserve"> </v>
      </c>
      <c r="AT371" t="str">
        <f t="shared" si="547"/>
        <v xml:space="preserve"> </v>
      </c>
      <c r="AU371" t="str">
        <f t="shared" si="548"/>
        <v xml:space="preserve"> </v>
      </c>
      <c r="AV371" t="str">
        <f t="shared" si="549"/>
        <v xml:space="preserve"> </v>
      </c>
      <c r="AW371" t="str">
        <f t="shared" si="550"/>
        <v xml:space="preserve"> </v>
      </c>
      <c r="AX371" t="str">
        <f t="shared" si="551"/>
        <v xml:space="preserve"> </v>
      </c>
      <c r="AY371" t="str">
        <f t="shared" si="552"/>
        <v xml:space="preserve"> </v>
      </c>
      <c r="AZ371" t="str">
        <f t="shared" si="553"/>
        <v xml:space="preserve"> </v>
      </c>
      <c r="BA371" t="str">
        <f t="shared" si="554"/>
        <v xml:space="preserve"> </v>
      </c>
      <c r="BB371" t="str">
        <f t="shared" si="555"/>
        <v xml:space="preserve"> </v>
      </c>
      <c r="BC371" t="str">
        <f t="shared" si="556"/>
        <v xml:space="preserve"> </v>
      </c>
      <c r="BD371" t="str">
        <f t="shared" si="557"/>
        <v xml:space="preserve"> </v>
      </c>
      <c r="BE371" t="str">
        <f t="shared" si="558"/>
        <v xml:space="preserve"> </v>
      </c>
      <c r="BF371" t="str">
        <f t="shared" si="559"/>
        <v xml:space="preserve"> </v>
      </c>
      <c r="BG371" t="str">
        <f t="shared" si="560"/>
        <v xml:space="preserve"> </v>
      </c>
      <c r="BH371" t="str">
        <f t="shared" si="561"/>
        <v xml:space="preserve"> </v>
      </c>
      <c r="BI371" t="str">
        <f t="shared" si="564"/>
        <v xml:space="preserve"> </v>
      </c>
      <c r="BN371" t="str">
        <f>IF(OR(COUNTIF($AV$331:AV371, "LAST")&gt;0, COUNTIF($AV$331:AV371, "FINAL")&gt;0), "", IF($AJ$1&gt;=$K371, IFERROR(BF371-BG371, 0), ""))</f>
        <v/>
      </c>
      <c r="BT371">
        <f t="shared" si="527"/>
        <v>0</v>
      </c>
      <c r="BU371">
        <f t="shared" si="528"/>
        <v>0</v>
      </c>
      <c r="BV371">
        <f>IF(OR(COUNTIF($AV$331:AV371, "LAST")&gt;0, COUNTIF($AV$331:AV371, "FINAL")&gt;0), "", IF($AJ$1&gt;=$K371, AQ371, 0))</f>
        <v>0</v>
      </c>
      <c r="BW371">
        <f t="shared" si="529"/>
        <v>0</v>
      </c>
      <c r="BX371">
        <f t="shared" si="530"/>
        <v>0</v>
      </c>
    </row>
    <row r="372" spans="10:76" x14ac:dyDescent="0.35">
      <c r="K372" s="28">
        <v>642</v>
      </c>
      <c r="M372" s="35">
        <f>AutoScoreboard!Q71</f>
        <v>0</v>
      </c>
      <c r="N372" s="35">
        <f>AutoScoreboard!R71</f>
        <v>0</v>
      </c>
      <c r="O372" s="28" t="e">
        <f t="shared" si="562"/>
        <v>#N/A</v>
      </c>
      <c r="P372" s="28" t="e">
        <f t="shared" si="563"/>
        <v>#N/A</v>
      </c>
      <c r="Q372" s="28" t="e">
        <f t="shared" si="531"/>
        <v>#N/A</v>
      </c>
      <c r="R372" s="28" t="e">
        <f t="shared" si="522"/>
        <v>#N/A</v>
      </c>
      <c r="S372" s="28" t="e">
        <f t="shared" si="532"/>
        <v>#N/A</v>
      </c>
      <c r="T372" s="28" t="e">
        <f t="shared" si="533"/>
        <v>#N/A</v>
      </c>
      <c r="U372" s="28" t="e">
        <f t="shared" si="523"/>
        <v>#N/A</v>
      </c>
      <c r="V372" s="28" t="e">
        <f t="shared" si="524"/>
        <v>#N/A</v>
      </c>
      <c r="W372" s="28" t="e">
        <f t="shared" si="525"/>
        <v>#N/A</v>
      </c>
      <c r="X372" s="28" t="e">
        <f t="shared" si="488"/>
        <v>#N/A</v>
      </c>
      <c r="Y372" s="28" t="e">
        <f t="shared" si="515"/>
        <v>#N/A</v>
      </c>
      <c r="Z372" t="e">
        <f>IF(OR(COUNTIF($V$331:V371, "LAST")&gt;0, COUNTIF($V$331:V371, "FINAL")&gt;0), "", IF(Q372=1, IF(U372="SCORE", VLOOKUP(S372, D:E, 2, FALSE), ""), ""))</f>
        <v>#N/A</v>
      </c>
      <c r="AA372" t="e">
        <f>IF(OR(COUNTIF($V$331:V371, "LAST")&gt;0, COUNTIF($V$331:V371, "FINAL")&gt;0), "", IF(Q372=2, IF(U372="SCORE", VLOOKUP(S372, D:F, 3, FALSE), ""), ""))</f>
        <v>#N/A</v>
      </c>
      <c r="AB372" t="e">
        <f>IF(AD372="","", MAX($AB$4:AB371)+1)</f>
        <v>#N/A</v>
      </c>
      <c r="AC372" t="e">
        <f>IF(AE372="","", MAX($AC$4:AC371)+1)</f>
        <v>#N/A</v>
      </c>
      <c r="AD372" t="e">
        <f t="shared" si="534"/>
        <v>#N/A</v>
      </c>
      <c r="AE372" t="e">
        <f t="shared" si="535"/>
        <v>#N/A</v>
      </c>
      <c r="AF372" t="e">
        <f t="shared" si="536"/>
        <v>#N/A</v>
      </c>
      <c r="AG372" t="e">
        <f t="shared" si="537"/>
        <v>#N/A</v>
      </c>
      <c r="AH372">
        <f t="shared" si="538"/>
        <v>0</v>
      </c>
      <c r="AI372">
        <f t="shared" si="526"/>
        <v>910</v>
      </c>
      <c r="AK372" t="str">
        <f t="shared" si="539"/>
        <v xml:space="preserve"> </v>
      </c>
      <c r="AL372" t="str">
        <f t="shared" si="516"/>
        <v xml:space="preserve"> </v>
      </c>
      <c r="AM372" t="str">
        <f t="shared" si="540"/>
        <v xml:space="preserve"> </v>
      </c>
      <c r="AN372" t="str">
        <f t="shared" si="541"/>
        <v xml:space="preserve"> </v>
      </c>
      <c r="AO372" t="str">
        <f t="shared" si="542"/>
        <v xml:space="preserve"> </v>
      </c>
      <c r="AP372" t="str">
        <f t="shared" si="543"/>
        <v xml:space="preserve"> </v>
      </c>
      <c r="AQ372" t="str">
        <f t="shared" si="544"/>
        <v xml:space="preserve"> </v>
      </c>
      <c r="AR372" t="str">
        <f t="shared" si="545"/>
        <v xml:space="preserve"> </v>
      </c>
      <c r="AS372" t="str">
        <f t="shared" si="546"/>
        <v xml:space="preserve"> </v>
      </c>
      <c r="AT372" t="str">
        <f t="shared" si="547"/>
        <v xml:space="preserve"> </v>
      </c>
      <c r="AU372" t="str">
        <f t="shared" si="548"/>
        <v xml:space="preserve"> </v>
      </c>
      <c r="AV372" t="str">
        <f t="shared" si="549"/>
        <v xml:space="preserve"> </v>
      </c>
      <c r="AW372" t="str">
        <f t="shared" si="550"/>
        <v xml:space="preserve"> </v>
      </c>
      <c r="AX372" t="str">
        <f t="shared" si="551"/>
        <v xml:space="preserve"> </v>
      </c>
      <c r="AY372" t="str">
        <f t="shared" si="552"/>
        <v xml:space="preserve"> </v>
      </c>
      <c r="AZ372" t="str">
        <f t="shared" si="553"/>
        <v xml:space="preserve"> </v>
      </c>
      <c r="BA372" t="str">
        <f t="shared" si="554"/>
        <v xml:space="preserve"> </v>
      </c>
      <c r="BB372" t="str">
        <f t="shared" si="555"/>
        <v xml:space="preserve"> </v>
      </c>
      <c r="BC372" t="str">
        <f t="shared" si="556"/>
        <v xml:space="preserve"> </v>
      </c>
      <c r="BD372" t="str">
        <f t="shared" si="557"/>
        <v xml:space="preserve"> </v>
      </c>
      <c r="BE372" t="str">
        <f t="shared" si="558"/>
        <v xml:space="preserve"> </v>
      </c>
      <c r="BF372" t="str">
        <f t="shared" si="559"/>
        <v xml:space="preserve"> </v>
      </c>
      <c r="BG372" t="str">
        <f t="shared" si="560"/>
        <v xml:space="preserve"> </v>
      </c>
      <c r="BH372" t="str">
        <f t="shared" si="561"/>
        <v xml:space="preserve"> </v>
      </c>
      <c r="BI372" t="str">
        <f t="shared" si="564"/>
        <v xml:space="preserve"> </v>
      </c>
      <c r="BN372" t="str">
        <f>IF(OR(COUNTIF($AV$331:AV372, "LAST")&gt;0, COUNTIF($AV$331:AV372, "FINAL")&gt;0), "", IF($AJ$1&gt;=$K372, IFERROR(BF372-BG372, 0), ""))</f>
        <v/>
      </c>
      <c r="BT372">
        <f t="shared" si="527"/>
        <v>0</v>
      </c>
      <c r="BU372">
        <f t="shared" si="528"/>
        <v>0</v>
      </c>
      <c r="BV372">
        <f>IF(OR(COUNTIF($AV$331:AV372, "LAST")&gt;0, COUNTIF($AV$331:AV372, "FINAL")&gt;0), "", IF($AJ$1&gt;=$K372, AQ372, 0))</f>
        <v>0</v>
      </c>
      <c r="BW372">
        <f t="shared" si="529"/>
        <v>0</v>
      </c>
      <c r="BX372">
        <f t="shared" si="530"/>
        <v>0</v>
      </c>
    </row>
    <row r="373" spans="10:76" x14ac:dyDescent="0.35">
      <c r="K373" s="28">
        <v>643</v>
      </c>
      <c r="M373" s="35">
        <f>AutoScoreboard!Q72</f>
        <v>0</v>
      </c>
      <c r="N373" s="35">
        <f>AutoScoreboard!R72</f>
        <v>0</v>
      </c>
      <c r="O373" s="28" t="e">
        <f t="shared" si="562"/>
        <v>#N/A</v>
      </c>
      <c r="P373" s="28" t="e">
        <f t="shared" si="563"/>
        <v>#N/A</v>
      </c>
      <c r="Q373" s="28" t="e">
        <f t="shared" si="531"/>
        <v>#N/A</v>
      </c>
      <c r="R373" s="28" t="e">
        <f t="shared" si="522"/>
        <v>#N/A</v>
      </c>
      <c r="S373" s="28" t="e">
        <f t="shared" si="532"/>
        <v>#N/A</v>
      </c>
      <c r="T373" s="28" t="e">
        <f t="shared" si="533"/>
        <v>#N/A</v>
      </c>
      <c r="U373" s="28" t="e">
        <f t="shared" si="523"/>
        <v>#N/A</v>
      </c>
      <c r="V373" s="28" t="e">
        <f t="shared" si="524"/>
        <v>#N/A</v>
      </c>
      <c r="W373" s="28" t="e">
        <f t="shared" si="525"/>
        <v>#N/A</v>
      </c>
      <c r="X373" s="28" t="e">
        <f t="shared" si="488"/>
        <v>#N/A</v>
      </c>
      <c r="Y373" s="28" t="e">
        <f t="shared" si="515"/>
        <v>#N/A</v>
      </c>
      <c r="Z373" t="e">
        <f>IF(OR(COUNTIF($V$331:V372, "LAST")&gt;0, COUNTIF($V$331:V372, "FINAL")&gt;0), "", IF(Q373=1, IF(U373="SCORE", VLOOKUP(S373, D:E, 2, FALSE), ""), ""))</f>
        <v>#N/A</v>
      </c>
      <c r="AA373" t="e">
        <f>IF(OR(COUNTIF($V$331:V372, "LAST")&gt;0, COUNTIF($V$331:V372, "FINAL")&gt;0), "", IF(Q373=2, IF(U373="SCORE", VLOOKUP(S373, D:F, 3, FALSE), ""), ""))</f>
        <v>#N/A</v>
      </c>
      <c r="AB373" t="e">
        <f>IF(AD373="","", MAX($AB$4:AB372)+1)</f>
        <v>#N/A</v>
      </c>
      <c r="AC373" t="e">
        <f>IF(AE373="","", MAX($AC$4:AC372)+1)</f>
        <v>#N/A</v>
      </c>
      <c r="AD373" t="e">
        <f t="shared" si="534"/>
        <v>#N/A</v>
      </c>
      <c r="AE373" t="e">
        <f t="shared" si="535"/>
        <v>#N/A</v>
      </c>
      <c r="AF373" t="e">
        <f t="shared" si="536"/>
        <v>#N/A</v>
      </c>
      <c r="AG373" t="e">
        <f t="shared" si="537"/>
        <v>#N/A</v>
      </c>
      <c r="AH373">
        <f t="shared" si="538"/>
        <v>0</v>
      </c>
      <c r="AI373">
        <f t="shared" si="526"/>
        <v>910</v>
      </c>
      <c r="AK373" t="str">
        <f t="shared" si="539"/>
        <v xml:space="preserve"> </v>
      </c>
      <c r="AL373" t="str">
        <f t="shared" si="516"/>
        <v xml:space="preserve"> </v>
      </c>
      <c r="AM373" t="str">
        <f t="shared" si="540"/>
        <v xml:space="preserve"> </v>
      </c>
      <c r="AN373" t="str">
        <f t="shared" si="541"/>
        <v xml:space="preserve"> </v>
      </c>
      <c r="AO373" t="str">
        <f t="shared" si="542"/>
        <v xml:space="preserve"> </v>
      </c>
      <c r="AP373" t="str">
        <f t="shared" si="543"/>
        <v xml:space="preserve"> </v>
      </c>
      <c r="AQ373" t="str">
        <f t="shared" si="544"/>
        <v xml:space="preserve"> </v>
      </c>
      <c r="AR373" t="str">
        <f t="shared" si="545"/>
        <v xml:space="preserve"> </v>
      </c>
      <c r="AS373" t="str">
        <f t="shared" si="546"/>
        <v xml:space="preserve"> </v>
      </c>
      <c r="AT373" t="str">
        <f t="shared" si="547"/>
        <v xml:space="preserve"> </v>
      </c>
      <c r="AU373" t="str">
        <f t="shared" si="548"/>
        <v xml:space="preserve"> </v>
      </c>
      <c r="AV373" t="str">
        <f t="shared" si="549"/>
        <v xml:space="preserve"> </v>
      </c>
      <c r="AW373" t="str">
        <f t="shared" si="550"/>
        <v xml:space="preserve"> </v>
      </c>
      <c r="AX373" t="str">
        <f t="shared" si="551"/>
        <v xml:space="preserve"> </v>
      </c>
      <c r="AY373" t="str">
        <f t="shared" si="552"/>
        <v xml:space="preserve"> </v>
      </c>
      <c r="AZ373" t="str">
        <f t="shared" si="553"/>
        <v xml:space="preserve"> </v>
      </c>
      <c r="BA373" t="str">
        <f t="shared" si="554"/>
        <v xml:space="preserve"> </v>
      </c>
      <c r="BB373" t="str">
        <f t="shared" si="555"/>
        <v xml:space="preserve"> </v>
      </c>
      <c r="BC373" t="str">
        <f t="shared" si="556"/>
        <v xml:space="preserve"> </v>
      </c>
      <c r="BD373" t="str">
        <f t="shared" si="557"/>
        <v xml:space="preserve"> </v>
      </c>
      <c r="BE373" t="str">
        <f t="shared" si="558"/>
        <v xml:space="preserve"> </v>
      </c>
      <c r="BF373" t="str">
        <f t="shared" si="559"/>
        <v xml:space="preserve"> </v>
      </c>
      <c r="BG373" t="str">
        <f t="shared" si="560"/>
        <v xml:space="preserve"> </v>
      </c>
      <c r="BH373" t="str">
        <f t="shared" si="561"/>
        <v xml:space="preserve"> </v>
      </c>
      <c r="BI373" t="str">
        <f t="shared" si="564"/>
        <v xml:space="preserve"> </v>
      </c>
      <c r="BN373" t="str">
        <f>IF(OR(COUNTIF($AV$331:AV373, "LAST")&gt;0, COUNTIF($AV$331:AV373, "FINAL")&gt;0), "", IF($AJ$1&gt;=$K373, IFERROR(BF373-BG373, 0), ""))</f>
        <v/>
      </c>
      <c r="BT373">
        <f t="shared" si="527"/>
        <v>0</v>
      </c>
      <c r="BU373">
        <f t="shared" si="528"/>
        <v>0</v>
      </c>
      <c r="BV373">
        <f>IF(OR(COUNTIF($AV$331:AV373, "LAST")&gt;0, COUNTIF($AV$331:AV373, "FINAL")&gt;0), "", IF($AJ$1&gt;=$K373, AQ373, 0))</f>
        <v>0</v>
      </c>
      <c r="BW373">
        <f t="shared" si="529"/>
        <v>0</v>
      </c>
      <c r="BX373">
        <f t="shared" si="530"/>
        <v>0</v>
      </c>
    </row>
    <row r="374" spans="10:76" x14ac:dyDescent="0.35">
      <c r="K374" s="28">
        <v>644</v>
      </c>
      <c r="M374" s="35">
        <f>AutoScoreboard!Q73</f>
        <v>0</v>
      </c>
      <c r="N374" s="35">
        <f>AutoScoreboard!R73</f>
        <v>0</v>
      </c>
      <c r="O374" s="28" t="e">
        <f t="shared" si="562"/>
        <v>#N/A</v>
      </c>
      <c r="P374" s="28" t="e">
        <f t="shared" si="563"/>
        <v>#N/A</v>
      </c>
      <c r="Q374" s="28" t="e">
        <f t="shared" si="531"/>
        <v>#N/A</v>
      </c>
      <c r="R374" s="28" t="e">
        <f t="shared" si="522"/>
        <v>#N/A</v>
      </c>
      <c r="S374" s="28" t="e">
        <f t="shared" si="532"/>
        <v>#N/A</v>
      </c>
      <c r="T374" s="28" t="e">
        <f t="shared" si="533"/>
        <v>#N/A</v>
      </c>
      <c r="U374" s="28" t="e">
        <f t="shared" si="523"/>
        <v>#N/A</v>
      </c>
      <c r="V374" s="28" t="e">
        <f t="shared" si="524"/>
        <v>#N/A</v>
      </c>
      <c r="W374" s="28" t="e">
        <f t="shared" si="525"/>
        <v>#N/A</v>
      </c>
      <c r="X374" s="28" t="e">
        <f t="shared" si="488"/>
        <v>#N/A</v>
      </c>
      <c r="Y374" s="28" t="e">
        <f t="shared" si="515"/>
        <v>#N/A</v>
      </c>
      <c r="Z374" t="e">
        <f>IF(OR(COUNTIF($V$331:V373, "LAST")&gt;0, COUNTIF($V$331:V373, "FINAL")&gt;0), "", IF(Q374=1, IF(U374="SCORE", VLOOKUP(S374, D:E, 2, FALSE), ""), ""))</f>
        <v>#N/A</v>
      </c>
      <c r="AA374" t="e">
        <f>IF(OR(COUNTIF($V$331:V373, "LAST")&gt;0, COUNTIF($V$331:V373, "FINAL")&gt;0), "", IF(Q374=2, IF(U374="SCORE", VLOOKUP(S374, D:F, 3, FALSE), ""), ""))</f>
        <v>#N/A</v>
      </c>
      <c r="AB374" t="e">
        <f>IF(AD374="","", MAX($AB$4:AB373)+1)</f>
        <v>#N/A</v>
      </c>
      <c r="AC374" t="e">
        <f>IF(AE374="","", MAX($AC$4:AC373)+1)</f>
        <v>#N/A</v>
      </c>
      <c r="AD374" t="e">
        <f t="shared" si="534"/>
        <v>#N/A</v>
      </c>
      <c r="AE374" t="e">
        <f t="shared" si="535"/>
        <v>#N/A</v>
      </c>
      <c r="AF374" t="e">
        <f t="shared" si="536"/>
        <v>#N/A</v>
      </c>
      <c r="AG374" t="e">
        <f t="shared" si="537"/>
        <v>#N/A</v>
      </c>
      <c r="AH374">
        <f t="shared" si="538"/>
        <v>0</v>
      </c>
      <c r="AI374">
        <f t="shared" si="526"/>
        <v>910</v>
      </c>
      <c r="AK374" t="str">
        <f t="shared" si="539"/>
        <v xml:space="preserve"> </v>
      </c>
      <c r="AL374" t="str">
        <f t="shared" si="516"/>
        <v xml:space="preserve"> </v>
      </c>
      <c r="AM374" t="str">
        <f t="shared" si="540"/>
        <v xml:space="preserve"> </v>
      </c>
      <c r="AN374" t="str">
        <f t="shared" si="541"/>
        <v xml:space="preserve"> </v>
      </c>
      <c r="AO374" t="str">
        <f t="shared" si="542"/>
        <v xml:space="preserve"> </v>
      </c>
      <c r="AP374" t="str">
        <f t="shared" si="543"/>
        <v xml:space="preserve"> </v>
      </c>
      <c r="AQ374" t="str">
        <f t="shared" si="544"/>
        <v xml:space="preserve"> </v>
      </c>
      <c r="AR374" t="str">
        <f t="shared" si="545"/>
        <v xml:space="preserve"> </v>
      </c>
      <c r="AS374" t="str">
        <f t="shared" si="546"/>
        <v xml:space="preserve"> </v>
      </c>
      <c r="AT374" t="str">
        <f t="shared" si="547"/>
        <v xml:space="preserve"> </v>
      </c>
      <c r="AU374" t="str">
        <f t="shared" si="548"/>
        <v xml:space="preserve"> </v>
      </c>
      <c r="AV374" t="str">
        <f t="shared" si="549"/>
        <v xml:space="preserve"> </v>
      </c>
      <c r="AW374" t="str">
        <f t="shared" si="550"/>
        <v xml:space="preserve"> </v>
      </c>
      <c r="AX374" t="str">
        <f t="shared" si="551"/>
        <v xml:space="preserve"> </v>
      </c>
      <c r="AY374" t="str">
        <f t="shared" si="552"/>
        <v xml:space="preserve"> </v>
      </c>
      <c r="AZ374" t="str">
        <f t="shared" si="553"/>
        <v xml:space="preserve"> </v>
      </c>
      <c r="BA374" t="str">
        <f t="shared" si="554"/>
        <v xml:space="preserve"> </v>
      </c>
      <c r="BB374" t="str">
        <f t="shared" si="555"/>
        <v xml:space="preserve"> </v>
      </c>
      <c r="BC374" t="str">
        <f t="shared" si="556"/>
        <v xml:space="preserve"> </v>
      </c>
      <c r="BD374" t="str">
        <f t="shared" si="557"/>
        <v xml:space="preserve"> </v>
      </c>
      <c r="BE374" t="str">
        <f t="shared" si="558"/>
        <v xml:space="preserve"> </v>
      </c>
      <c r="BF374" t="str">
        <f t="shared" si="559"/>
        <v xml:space="preserve"> </v>
      </c>
      <c r="BG374" t="str">
        <f t="shared" si="560"/>
        <v xml:space="preserve"> </v>
      </c>
      <c r="BH374" t="str">
        <f t="shared" si="561"/>
        <v xml:space="preserve"> </v>
      </c>
      <c r="BI374" t="str">
        <f t="shared" si="564"/>
        <v xml:space="preserve"> </v>
      </c>
      <c r="BN374" t="str">
        <f>IF(OR(COUNTIF($AV$331:AV374, "LAST")&gt;0, COUNTIF($AV$331:AV374, "FINAL")&gt;0), "", IF($AJ$1&gt;=$K374, IFERROR(BF374-BG374, 0), ""))</f>
        <v/>
      </c>
      <c r="BT374">
        <f t="shared" si="527"/>
        <v>0</v>
      </c>
      <c r="BU374">
        <f t="shared" si="528"/>
        <v>0</v>
      </c>
      <c r="BV374">
        <f>IF(OR(COUNTIF($AV$331:AV374, "LAST")&gt;0, COUNTIF($AV$331:AV374, "FINAL")&gt;0), "", IF($AJ$1&gt;=$K374, AQ374, 0))</f>
        <v>0</v>
      </c>
      <c r="BW374">
        <f t="shared" si="529"/>
        <v>0</v>
      </c>
      <c r="BX374">
        <f t="shared" si="530"/>
        <v>0</v>
      </c>
    </row>
    <row r="375" spans="10:76" x14ac:dyDescent="0.35">
      <c r="K375" s="28">
        <v>645</v>
      </c>
      <c r="M375" s="35">
        <f>AutoScoreboard!Q74</f>
        <v>0</v>
      </c>
      <c r="N375" s="35">
        <f>AutoScoreboard!R74</f>
        <v>0</v>
      </c>
      <c r="O375" s="28" t="e">
        <f t="shared" si="562"/>
        <v>#N/A</v>
      </c>
      <c r="P375" s="28" t="e">
        <f t="shared" si="563"/>
        <v>#N/A</v>
      </c>
      <c r="Q375" s="28" t="e">
        <f t="shared" si="531"/>
        <v>#N/A</v>
      </c>
      <c r="R375" s="28" t="e">
        <f t="shared" si="522"/>
        <v>#N/A</v>
      </c>
      <c r="S375" s="28" t="e">
        <f t="shared" si="532"/>
        <v>#N/A</v>
      </c>
      <c r="T375" s="28" t="e">
        <f t="shared" si="533"/>
        <v>#N/A</v>
      </c>
      <c r="U375" s="28" t="e">
        <f t="shared" si="523"/>
        <v>#N/A</v>
      </c>
      <c r="V375" s="28" t="e">
        <f t="shared" si="524"/>
        <v>#N/A</v>
      </c>
      <c r="W375" s="28" t="e">
        <f t="shared" si="525"/>
        <v>#N/A</v>
      </c>
      <c r="X375" s="28" t="e">
        <f>ROUNDDOWN(W375/10, 0)+(IF(AND(COUNTIF(U372:U375, "SCORE")&gt;1, (ROUNDDOWN(W375/10, 0)+IF((ROUNDDOWN(W375/10,0)=(W375/10)), 0, 1))=X373), IF((ROUNDDOWN(W375/10,0)=(W375/10)), 1, 2), IF((ROUNDDOWN(W375/10,0)=(W375/10)), 0, 1)))</f>
        <v>#N/A</v>
      </c>
      <c r="Y375" s="28" t="e">
        <f t="shared" si="515"/>
        <v>#N/A</v>
      </c>
      <c r="Z375" t="e">
        <f>IF(OR(COUNTIF($V$331:V374, "LAST")&gt;0, COUNTIF($V$331:V374, "FINAL")&gt;0), "", IF(Q375=1, IF(U375="SCORE", VLOOKUP(S375, D:E, 2, FALSE), ""), ""))</f>
        <v>#N/A</v>
      </c>
      <c r="AA375" t="e">
        <f>IF(OR(COUNTIF($V$331:V374, "LAST")&gt;0, COUNTIF($V$331:V374, "FINAL")&gt;0), "", IF(Q375=2, IF(U375="SCORE", VLOOKUP(S375, D:F, 3, FALSE), ""), ""))</f>
        <v>#N/A</v>
      </c>
      <c r="AB375" t="e">
        <f>IF(AD375="","", MAX($AB$4:AB374)+1)</f>
        <v>#N/A</v>
      </c>
      <c r="AC375" t="e">
        <f>IF(AE375="","", MAX($AC$4:AC374)+1)</f>
        <v>#N/A</v>
      </c>
      <c r="AD375" t="e">
        <f t="shared" si="534"/>
        <v>#N/A</v>
      </c>
      <c r="AE375" t="e">
        <f t="shared" si="535"/>
        <v>#N/A</v>
      </c>
      <c r="AF375" t="e">
        <f t="shared" si="536"/>
        <v>#N/A</v>
      </c>
      <c r="AG375" t="e">
        <f t="shared" si="537"/>
        <v>#N/A</v>
      </c>
      <c r="AH375">
        <f t="shared" si="538"/>
        <v>0</v>
      </c>
      <c r="AI375">
        <f t="shared" si="526"/>
        <v>910</v>
      </c>
      <c r="AK375" t="str">
        <f t="shared" si="539"/>
        <v xml:space="preserve"> </v>
      </c>
      <c r="AL375" t="str">
        <f t="shared" si="516"/>
        <v xml:space="preserve"> </v>
      </c>
      <c r="AM375" t="str">
        <f t="shared" si="540"/>
        <v xml:space="preserve"> </v>
      </c>
      <c r="AN375" t="str">
        <f t="shared" si="541"/>
        <v xml:space="preserve"> </v>
      </c>
      <c r="AO375" t="str">
        <f t="shared" si="542"/>
        <v xml:space="preserve"> </v>
      </c>
      <c r="AP375" t="str">
        <f t="shared" si="543"/>
        <v xml:space="preserve"> </v>
      </c>
      <c r="AQ375" t="str">
        <f t="shared" si="544"/>
        <v xml:space="preserve"> </v>
      </c>
      <c r="AR375" t="str">
        <f t="shared" si="545"/>
        <v xml:space="preserve"> </v>
      </c>
      <c r="AS375" t="str">
        <f t="shared" si="546"/>
        <v xml:space="preserve"> </v>
      </c>
      <c r="AT375" t="str">
        <f t="shared" si="547"/>
        <v xml:space="preserve"> </v>
      </c>
      <c r="AU375" t="str">
        <f t="shared" si="548"/>
        <v xml:space="preserve"> </v>
      </c>
      <c r="AV375" t="str">
        <f t="shared" si="549"/>
        <v xml:space="preserve"> </v>
      </c>
      <c r="AW375" t="str">
        <f t="shared" si="550"/>
        <v xml:space="preserve"> </v>
      </c>
      <c r="AX375" t="str">
        <f t="shared" si="551"/>
        <v xml:space="preserve"> </v>
      </c>
      <c r="AY375" t="str">
        <f t="shared" si="552"/>
        <v xml:space="preserve"> </v>
      </c>
      <c r="AZ375" t="str">
        <f t="shared" si="553"/>
        <v xml:space="preserve"> </v>
      </c>
      <c r="BA375" t="str">
        <f t="shared" si="554"/>
        <v xml:space="preserve"> </v>
      </c>
      <c r="BB375" t="str">
        <f t="shared" si="555"/>
        <v xml:space="preserve"> </v>
      </c>
      <c r="BC375" t="str">
        <f t="shared" si="556"/>
        <v xml:space="preserve"> </v>
      </c>
      <c r="BD375" t="str">
        <f t="shared" si="557"/>
        <v xml:space="preserve"> </v>
      </c>
      <c r="BE375" t="str">
        <f t="shared" si="558"/>
        <v xml:space="preserve"> </v>
      </c>
      <c r="BF375" t="str">
        <f t="shared" si="559"/>
        <v xml:space="preserve"> </v>
      </c>
      <c r="BG375" t="str">
        <f t="shared" si="560"/>
        <v xml:space="preserve"> </v>
      </c>
      <c r="BH375" t="str">
        <f t="shared" si="561"/>
        <v xml:space="preserve"> </v>
      </c>
      <c r="BI375" t="str">
        <f t="shared" si="564"/>
        <v xml:space="preserve"> </v>
      </c>
      <c r="BN375" t="str">
        <f>IF(OR(COUNTIF($AV$331:AV375, "LAST")&gt;0, COUNTIF($AV$331:AV375, "FINAL")&gt;0), "", IF($AJ$1&gt;=$K375, IFERROR(BF375-BG375, 0), ""))</f>
        <v/>
      </c>
      <c r="BT375">
        <f t="shared" si="527"/>
        <v>0</v>
      </c>
      <c r="BU375">
        <f t="shared" si="528"/>
        <v>0</v>
      </c>
      <c r="BV375">
        <f>IF(OR(COUNTIF($AV$331:AV375, "LAST")&gt;0, COUNTIF($AV$331:AV375, "FINAL")&gt;0), "", IF($AJ$1&gt;=$K375, AQ375, 0))</f>
        <v>0</v>
      </c>
      <c r="BW375">
        <f t="shared" si="529"/>
        <v>0</v>
      </c>
      <c r="BX375">
        <f t="shared" si="530"/>
        <v>0</v>
      </c>
    </row>
    <row r="376" spans="10:76" x14ac:dyDescent="0.35">
      <c r="K376" s="28">
        <v>646</v>
      </c>
      <c r="M376" s="35">
        <f>AutoScoreboard!Q75</f>
        <v>0</v>
      </c>
      <c r="N376" s="35">
        <f>AutoScoreboard!R75</f>
        <v>0</v>
      </c>
      <c r="O376" s="28" t="e">
        <f t="shared" si="562"/>
        <v>#N/A</v>
      </c>
      <c r="P376" s="28" t="e">
        <f t="shared" si="563"/>
        <v>#N/A</v>
      </c>
      <c r="Q376" s="28" t="e">
        <f t="shared" si="531"/>
        <v>#N/A</v>
      </c>
      <c r="R376" s="28" t="e">
        <f t="shared" si="522"/>
        <v>#N/A</v>
      </c>
      <c r="S376" s="28" t="e">
        <f t="shared" si="532"/>
        <v>#N/A</v>
      </c>
      <c r="T376" s="28" t="e">
        <f t="shared" si="533"/>
        <v>#N/A</v>
      </c>
      <c r="U376" s="28" t="e">
        <f t="shared" si="523"/>
        <v>#N/A</v>
      </c>
      <c r="V376" s="28" t="e">
        <f t="shared" si="524"/>
        <v>#N/A</v>
      </c>
      <c r="W376" s="28" t="e">
        <f t="shared" si="525"/>
        <v>#N/A</v>
      </c>
      <c r="X376" s="28" t="e">
        <f t="shared" ref="X376:X382" si="565">ROUNDDOWN(W376/10, 0)+(IF(AND(COUNTIF(U373:U376, "SCORE")&gt;1, (ROUNDDOWN(W376/10, 0)+IF((ROUNDDOWN(W376/10,0)=(W376/10)), 0, 1))=X374), IF((ROUNDDOWN(W376/10,0)=(W376/10)), 1, 2), IF((ROUNDDOWN(W376/10,0)=(W376/10)), 0, 1)))</f>
        <v>#N/A</v>
      </c>
      <c r="Y376" s="28" t="e">
        <f t="shared" si="515"/>
        <v>#N/A</v>
      </c>
      <c r="Z376" t="e">
        <f>IF(OR(COUNTIF($V$331:V375, "LAST")&gt;0, COUNTIF($V$331:V375, "FINAL")&gt;0), "", IF(Q376=1, IF(U376="SCORE", VLOOKUP(S376, D:E, 2, FALSE), ""), ""))</f>
        <v>#N/A</v>
      </c>
      <c r="AA376" t="e">
        <f>IF(OR(COUNTIF($V$331:V375, "LAST")&gt;0, COUNTIF($V$331:V375, "FINAL")&gt;0), "", IF(Q376=2, IF(U376="SCORE", VLOOKUP(S376, D:F, 3, FALSE), ""), ""))</f>
        <v>#N/A</v>
      </c>
      <c r="AB376" t="e">
        <f>IF(AD376="","", MAX($AB$4:AB375)+1)</f>
        <v>#N/A</v>
      </c>
      <c r="AC376" t="e">
        <f>IF(AE376="","", MAX($AC$4:AC375)+1)</f>
        <v>#N/A</v>
      </c>
      <c r="AD376" t="e">
        <f t="shared" si="534"/>
        <v>#N/A</v>
      </c>
      <c r="AE376" t="e">
        <f t="shared" si="535"/>
        <v>#N/A</v>
      </c>
      <c r="AF376" t="e">
        <f t="shared" si="536"/>
        <v>#N/A</v>
      </c>
      <c r="AG376" t="e">
        <f t="shared" si="537"/>
        <v>#N/A</v>
      </c>
      <c r="AH376">
        <f t="shared" si="538"/>
        <v>0</v>
      </c>
      <c r="AI376">
        <f t="shared" si="526"/>
        <v>910</v>
      </c>
      <c r="AK376" t="str">
        <f t="shared" si="539"/>
        <v xml:space="preserve"> </v>
      </c>
      <c r="AL376" t="str">
        <f t="shared" si="516"/>
        <v xml:space="preserve"> </v>
      </c>
      <c r="AM376" t="str">
        <f t="shared" si="540"/>
        <v xml:space="preserve"> </v>
      </c>
      <c r="AN376" t="str">
        <f t="shared" si="541"/>
        <v xml:space="preserve"> </v>
      </c>
      <c r="AO376" t="str">
        <f t="shared" si="542"/>
        <v xml:space="preserve"> </v>
      </c>
      <c r="AP376" t="str">
        <f t="shared" si="543"/>
        <v xml:space="preserve"> </v>
      </c>
      <c r="AQ376" t="str">
        <f t="shared" si="544"/>
        <v xml:space="preserve"> </v>
      </c>
      <c r="AR376" t="str">
        <f t="shared" si="545"/>
        <v xml:space="preserve"> </v>
      </c>
      <c r="AS376" t="str">
        <f t="shared" si="546"/>
        <v xml:space="preserve"> </v>
      </c>
      <c r="AT376" t="str">
        <f t="shared" si="547"/>
        <v xml:space="preserve"> </v>
      </c>
      <c r="AU376" t="str">
        <f t="shared" si="548"/>
        <v xml:space="preserve"> </v>
      </c>
      <c r="AV376" t="str">
        <f t="shared" si="549"/>
        <v xml:space="preserve"> </v>
      </c>
      <c r="AW376" t="str">
        <f t="shared" si="550"/>
        <v xml:space="preserve"> </v>
      </c>
      <c r="AX376" t="str">
        <f t="shared" si="551"/>
        <v xml:space="preserve"> </v>
      </c>
      <c r="AY376" t="str">
        <f t="shared" si="552"/>
        <v xml:space="preserve"> </v>
      </c>
      <c r="AZ376" t="str">
        <f t="shared" si="553"/>
        <v xml:space="preserve"> </v>
      </c>
      <c r="BA376" t="str">
        <f t="shared" si="554"/>
        <v xml:space="preserve"> </v>
      </c>
      <c r="BB376" t="str">
        <f t="shared" si="555"/>
        <v xml:space="preserve"> </v>
      </c>
      <c r="BC376" t="str">
        <f t="shared" si="556"/>
        <v xml:space="preserve"> </v>
      </c>
      <c r="BD376" t="str">
        <f t="shared" si="557"/>
        <v xml:space="preserve"> </v>
      </c>
      <c r="BE376" t="str">
        <f t="shared" si="558"/>
        <v xml:space="preserve"> </v>
      </c>
      <c r="BF376" t="str">
        <f t="shared" si="559"/>
        <v xml:space="preserve"> </v>
      </c>
      <c r="BG376" t="str">
        <f t="shared" si="560"/>
        <v xml:space="preserve"> </v>
      </c>
      <c r="BH376" t="str">
        <f t="shared" si="561"/>
        <v xml:space="preserve"> </v>
      </c>
      <c r="BI376" t="str">
        <f t="shared" si="564"/>
        <v xml:space="preserve"> </v>
      </c>
      <c r="BN376" t="str">
        <f>IF(OR(COUNTIF($AV$331:AV376, "LAST")&gt;0, COUNTIF($AV$331:AV376, "FINAL")&gt;0), "", IF($AJ$1&gt;=$K376, IFERROR(BF376-BG376, 0), ""))</f>
        <v/>
      </c>
      <c r="BT376">
        <f t="shared" si="527"/>
        <v>0</v>
      </c>
      <c r="BU376">
        <f t="shared" si="528"/>
        <v>0</v>
      </c>
      <c r="BV376">
        <f>IF(OR(COUNTIF($AV$331:AV376, "LAST")&gt;0, COUNTIF($AV$331:AV376, "FINAL")&gt;0), "", IF($AJ$1&gt;=$K376, AQ376, 0))</f>
        <v>0</v>
      </c>
      <c r="BW376">
        <f t="shared" si="529"/>
        <v>0</v>
      </c>
      <c r="BX376">
        <f t="shared" si="530"/>
        <v>0</v>
      </c>
    </row>
    <row r="377" spans="10:76" x14ac:dyDescent="0.35">
      <c r="K377" s="28">
        <v>647</v>
      </c>
      <c r="M377" s="35">
        <f>AutoScoreboard!Q76</f>
        <v>0</v>
      </c>
      <c r="N377" s="35">
        <f>AutoScoreboard!R76</f>
        <v>0</v>
      </c>
      <c r="O377" s="28" t="e">
        <f t="shared" si="562"/>
        <v>#N/A</v>
      </c>
      <c r="P377" s="28" t="e">
        <f t="shared" si="563"/>
        <v>#N/A</v>
      </c>
      <c r="Q377" s="28" t="e">
        <f t="shared" si="531"/>
        <v>#N/A</v>
      </c>
      <c r="R377" s="28" t="e">
        <f t="shared" si="522"/>
        <v>#N/A</v>
      </c>
      <c r="S377" s="28" t="e">
        <f t="shared" si="532"/>
        <v>#N/A</v>
      </c>
      <c r="T377" s="28" t="e">
        <f t="shared" si="533"/>
        <v>#N/A</v>
      </c>
      <c r="U377" s="28" t="e">
        <f t="shared" si="523"/>
        <v>#N/A</v>
      </c>
      <c r="V377" s="28" t="e">
        <f t="shared" si="524"/>
        <v>#N/A</v>
      </c>
      <c r="W377" s="28" t="e">
        <f t="shared" si="525"/>
        <v>#N/A</v>
      </c>
      <c r="X377" s="28" t="e">
        <f t="shared" si="565"/>
        <v>#N/A</v>
      </c>
      <c r="Y377" s="28" t="e">
        <f t="shared" si="515"/>
        <v>#N/A</v>
      </c>
      <c r="Z377" t="e">
        <f>IF(OR(COUNTIF($V$331:V376, "LAST")&gt;0, COUNTIF($V$331:V376, "FINAL")&gt;0), "", IF(Q377=1, IF(U377="SCORE", VLOOKUP(S377, D:E, 2, FALSE), ""), ""))</f>
        <v>#N/A</v>
      </c>
      <c r="AA377" t="e">
        <f>IF(OR(COUNTIF($V$331:V376, "LAST")&gt;0, COUNTIF($V$331:V376, "FINAL")&gt;0), "", IF(Q377=2, IF(U377="SCORE", VLOOKUP(S377, D:F, 3, FALSE), ""), ""))</f>
        <v>#N/A</v>
      </c>
      <c r="AB377" t="e">
        <f>IF(AD377="","", MAX($AB$4:AB376)+1)</f>
        <v>#N/A</v>
      </c>
      <c r="AC377" t="e">
        <f>IF(AE377="","", MAX($AC$4:AC376)+1)</f>
        <v>#N/A</v>
      </c>
      <c r="AD377" t="e">
        <f t="shared" si="534"/>
        <v>#N/A</v>
      </c>
      <c r="AE377" t="e">
        <f t="shared" si="535"/>
        <v>#N/A</v>
      </c>
      <c r="AF377" t="e">
        <f t="shared" si="536"/>
        <v>#N/A</v>
      </c>
      <c r="AG377" t="e">
        <f t="shared" si="537"/>
        <v>#N/A</v>
      </c>
      <c r="AH377">
        <f t="shared" si="538"/>
        <v>0</v>
      </c>
      <c r="AI377">
        <f t="shared" si="526"/>
        <v>910</v>
      </c>
      <c r="AK377" t="str">
        <f t="shared" si="539"/>
        <v xml:space="preserve"> </v>
      </c>
      <c r="AL377" t="str">
        <f t="shared" si="516"/>
        <v xml:space="preserve"> </v>
      </c>
      <c r="AM377" t="str">
        <f t="shared" si="540"/>
        <v xml:space="preserve"> </v>
      </c>
      <c r="AN377" t="str">
        <f t="shared" si="541"/>
        <v xml:space="preserve"> </v>
      </c>
      <c r="AO377" t="str">
        <f t="shared" si="542"/>
        <v xml:space="preserve"> </v>
      </c>
      <c r="AP377" t="str">
        <f t="shared" si="543"/>
        <v xml:space="preserve"> </v>
      </c>
      <c r="AQ377" t="str">
        <f t="shared" si="544"/>
        <v xml:space="preserve"> </v>
      </c>
      <c r="AR377" t="str">
        <f t="shared" si="545"/>
        <v xml:space="preserve"> </v>
      </c>
      <c r="AS377" t="str">
        <f t="shared" si="546"/>
        <v xml:space="preserve"> </v>
      </c>
      <c r="AT377" t="str">
        <f t="shared" si="547"/>
        <v xml:space="preserve"> </v>
      </c>
      <c r="AU377" t="str">
        <f t="shared" si="548"/>
        <v xml:space="preserve"> </v>
      </c>
      <c r="AV377" t="str">
        <f t="shared" si="549"/>
        <v xml:space="preserve"> </v>
      </c>
      <c r="AW377" t="str">
        <f t="shared" si="550"/>
        <v xml:space="preserve"> </v>
      </c>
      <c r="AX377" t="str">
        <f t="shared" si="551"/>
        <v xml:space="preserve"> </v>
      </c>
      <c r="AY377" t="str">
        <f t="shared" si="552"/>
        <v xml:space="preserve"> </v>
      </c>
      <c r="AZ377" t="str">
        <f t="shared" si="553"/>
        <v xml:space="preserve"> </v>
      </c>
      <c r="BA377" t="str">
        <f t="shared" si="554"/>
        <v xml:space="preserve"> </v>
      </c>
      <c r="BB377" t="str">
        <f t="shared" si="555"/>
        <v xml:space="preserve"> </v>
      </c>
      <c r="BC377" t="str">
        <f t="shared" si="556"/>
        <v xml:space="preserve"> </v>
      </c>
      <c r="BD377" t="str">
        <f t="shared" si="557"/>
        <v xml:space="preserve"> </v>
      </c>
      <c r="BE377" t="str">
        <f t="shared" si="558"/>
        <v xml:space="preserve"> </v>
      </c>
      <c r="BF377" t="str">
        <f t="shared" si="559"/>
        <v xml:space="preserve"> </v>
      </c>
      <c r="BG377" t="str">
        <f t="shared" si="560"/>
        <v xml:space="preserve"> </v>
      </c>
      <c r="BH377" t="str">
        <f t="shared" si="561"/>
        <v xml:space="preserve"> </v>
      </c>
      <c r="BI377" t="str">
        <f t="shared" si="564"/>
        <v xml:space="preserve"> </v>
      </c>
      <c r="BN377" t="str">
        <f>IF(OR(COUNTIF($AV$331:AV377, "LAST")&gt;0, COUNTIF($AV$331:AV377, "FINAL")&gt;0), "", IF($AJ$1&gt;=$K377, IFERROR(BF377-BG377, 0), ""))</f>
        <v/>
      </c>
      <c r="BT377">
        <f t="shared" si="527"/>
        <v>0</v>
      </c>
      <c r="BU377">
        <f t="shared" si="528"/>
        <v>0</v>
      </c>
      <c r="BV377">
        <f>IF(OR(COUNTIF($AV$331:AV377, "LAST")&gt;0, COUNTIF($AV$331:AV377, "FINAL")&gt;0), "", IF($AJ$1&gt;=$K377, AQ377, 0))</f>
        <v>0</v>
      </c>
      <c r="BW377">
        <f t="shared" si="529"/>
        <v>0</v>
      </c>
      <c r="BX377">
        <f t="shared" si="530"/>
        <v>0</v>
      </c>
    </row>
    <row r="378" spans="10:76" x14ac:dyDescent="0.35">
      <c r="K378" s="28">
        <v>648</v>
      </c>
      <c r="M378" s="35">
        <f>AutoScoreboard!Q77</f>
        <v>0</v>
      </c>
      <c r="N378" s="35">
        <f>AutoScoreboard!R77</f>
        <v>0</v>
      </c>
      <c r="O378" s="28" t="e">
        <f t="shared" si="562"/>
        <v>#N/A</v>
      </c>
      <c r="P378" s="28" t="e">
        <f t="shared" si="563"/>
        <v>#N/A</v>
      </c>
      <c r="Q378" s="28" t="e">
        <f t="shared" si="531"/>
        <v>#N/A</v>
      </c>
      <c r="R378" s="28" t="e">
        <f t="shared" si="522"/>
        <v>#N/A</v>
      </c>
      <c r="S378" s="28" t="e">
        <f t="shared" si="532"/>
        <v>#N/A</v>
      </c>
      <c r="T378" s="28" t="e">
        <f t="shared" si="533"/>
        <v>#N/A</v>
      </c>
      <c r="U378" s="28" t="e">
        <f t="shared" si="523"/>
        <v>#N/A</v>
      </c>
      <c r="V378" s="28" t="e">
        <f t="shared" si="524"/>
        <v>#N/A</v>
      </c>
      <c r="W378" s="28" t="e">
        <f t="shared" si="525"/>
        <v>#N/A</v>
      </c>
      <c r="X378" s="28" t="e">
        <f t="shared" si="565"/>
        <v>#N/A</v>
      </c>
      <c r="Y378" s="28" t="e">
        <f t="shared" si="515"/>
        <v>#N/A</v>
      </c>
      <c r="Z378" t="e">
        <f>IF(OR(COUNTIF($V$331:V377, "LAST")&gt;0, COUNTIF($V$331:V377, "FINAL")&gt;0), "", IF(Q378=1, IF(U378="SCORE", VLOOKUP(S378, D:E, 2, FALSE), ""), ""))</f>
        <v>#N/A</v>
      </c>
      <c r="AA378" t="e">
        <f>IF(OR(COUNTIF($V$331:V377, "LAST")&gt;0, COUNTIF($V$331:V377, "FINAL")&gt;0), "", IF(Q378=2, IF(U378="SCORE", VLOOKUP(S378, D:F, 3, FALSE), ""), ""))</f>
        <v>#N/A</v>
      </c>
      <c r="AB378" t="e">
        <f>IF(AD378="","", MAX($AB$4:AB377)+1)</f>
        <v>#N/A</v>
      </c>
      <c r="AC378" t="e">
        <f>IF(AE378="","", MAX($AC$4:AC377)+1)</f>
        <v>#N/A</v>
      </c>
      <c r="AD378" t="e">
        <f t="shared" si="534"/>
        <v>#N/A</v>
      </c>
      <c r="AE378" t="e">
        <f t="shared" si="535"/>
        <v>#N/A</v>
      </c>
      <c r="AF378" t="e">
        <f t="shared" si="536"/>
        <v>#N/A</v>
      </c>
      <c r="AG378" t="e">
        <f t="shared" si="537"/>
        <v>#N/A</v>
      </c>
      <c r="AH378">
        <f t="shared" si="538"/>
        <v>0</v>
      </c>
      <c r="AI378">
        <f t="shared" si="526"/>
        <v>910</v>
      </c>
      <c r="AK378" t="str">
        <f t="shared" si="539"/>
        <v xml:space="preserve"> </v>
      </c>
      <c r="AL378" t="str">
        <f t="shared" si="516"/>
        <v xml:space="preserve"> </v>
      </c>
      <c r="AM378" t="str">
        <f t="shared" si="540"/>
        <v xml:space="preserve"> </v>
      </c>
      <c r="AN378" t="str">
        <f t="shared" si="541"/>
        <v xml:space="preserve"> </v>
      </c>
      <c r="AO378" t="str">
        <f t="shared" si="542"/>
        <v xml:space="preserve"> </v>
      </c>
      <c r="AP378" t="str">
        <f t="shared" si="543"/>
        <v xml:space="preserve"> </v>
      </c>
      <c r="AQ378" t="str">
        <f t="shared" si="544"/>
        <v xml:space="preserve"> </v>
      </c>
      <c r="AR378" t="str">
        <f t="shared" si="545"/>
        <v xml:space="preserve"> </v>
      </c>
      <c r="AS378" t="str">
        <f t="shared" si="546"/>
        <v xml:space="preserve"> </v>
      </c>
      <c r="AT378" t="str">
        <f t="shared" si="547"/>
        <v xml:space="preserve"> </v>
      </c>
      <c r="AU378" t="str">
        <f t="shared" si="548"/>
        <v xml:space="preserve"> </v>
      </c>
      <c r="AV378" t="str">
        <f t="shared" si="549"/>
        <v xml:space="preserve"> </v>
      </c>
      <c r="AW378" t="str">
        <f t="shared" si="550"/>
        <v xml:space="preserve"> </v>
      </c>
      <c r="AX378" t="str">
        <f t="shared" si="551"/>
        <v xml:space="preserve"> </v>
      </c>
      <c r="AY378" t="str">
        <f t="shared" si="552"/>
        <v xml:space="preserve"> </v>
      </c>
      <c r="AZ378" t="str">
        <f t="shared" si="553"/>
        <v xml:space="preserve"> </v>
      </c>
      <c r="BA378" t="str">
        <f t="shared" si="554"/>
        <v xml:space="preserve"> </v>
      </c>
      <c r="BB378" t="str">
        <f t="shared" si="555"/>
        <v xml:space="preserve"> </v>
      </c>
      <c r="BC378" t="str">
        <f t="shared" si="556"/>
        <v xml:space="preserve"> </v>
      </c>
      <c r="BD378" t="str">
        <f t="shared" si="557"/>
        <v xml:space="preserve"> </v>
      </c>
      <c r="BE378" t="str">
        <f t="shared" si="558"/>
        <v xml:space="preserve"> </v>
      </c>
      <c r="BF378" t="str">
        <f t="shared" si="559"/>
        <v xml:space="preserve"> </v>
      </c>
      <c r="BG378" t="str">
        <f t="shared" si="560"/>
        <v xml:space="preserve"> </v>
      </c>
      <c r="BH378" t="str">
        <f t="shared" si="561"/>
        <v xml:space="preserve"> </v>
      </c>
      <c r="BI378" t="str">
        <f t="shared" si="564"/>
        <v xml:space="preserve"> </v>
      </c>
      <c r="BN378" t="str">
        <f>IF(OR(COUNTIF($AV$331:AV378, "LAST")&gt;0, COUNTIF($AV$331:AV378, "FINAL")&gt;0), "", IF($AJ$1&gt;=$K378, IFERROR(BF378-BG378, 0), ""))</f>
        <v/>
      </c>
      <c r="BT378">
        <f t="shared" si="527"/>
        <v>0</v>
      </c>
      <c r="BU378">
        <f t="shared" si="528"/>
        <v>0</v>
      </c>
      <c r="BV378">
        <f>IF(OR(COUNTIF($AV$331:AV378, "LAST")&gt;0, COUNTIF($AV$331:AV378, "FINAL")&gt;0), "", IF($AJ$1&gt;=$K378, AQ378, 0))</f>
        <v>0</v>
      </c>
      <c r="BW378">
        <f t="shared" si="529"/>
        <v>0</v>
      </c>
      <c r="BX378">
        <f t="shared" si="530"/>
        <v>0</v>
      </c>
    </row>
    <row r="379" spans="10:76" x14ac:dyDescent="0.35">
      <c r="K379" s="28">
        <v>649</v>
      </c>
      <c r="M379" s="35">
        <f>AutoScoreboard!Q78</f>
        <v>0</v>
      </c>
      <c r="N379" s="35">
        <f>AutoScoreboard!R78</f>
        <v>0</v>
      </c>
      <c r="O379" s="28" t="e">
        <f t="shared" si="562"/>
        <v>#N/A</v>
      </c>
      <c r="P379" s="28" t="e">
        <f t="shared" si="563"/>
        <v>#N/A</v>
      </c>
      <c r="Q379" s="28" t="e">
        <f t="shared" si="531"/>
        <v>#N/A</v>
      </c>
      <c r="R379" s="28" t="e">
        <f t="shared" si="522"/>
        <v>#N/A</v>
      </c>
      <c r="S379" s="28" t="e">
        <f t="shared" si="532"/>
        <v>#N/A</v>
      </c>
      <c r="T379" s="28" t="e">
        <f t="shared" si="533"/>
        <v>#N/A</v>
      </c>
      <c r="U379" s="28" t="e">
        <f t="shared" si="523"/>
        <v>#N/A</v>
      </c>
      <c r="V379" s="28" t="e">
        <f t="shared" si="524"/>
        <v>#N/A</v>
      </c>
      <c r="W379" s="28" t="e">
        <f t="shared" si="525"/>
        <v>#N/A</v>
      </c>
      <c r="X379" s="28" t="e">
        <f t="shared" si="565"/>
        <v>#N/A</v>
      </c>
      <c r="Y379" s="28" t="e">
        <f t="shared" si="515"/>
        <v>#N/A</v>
      </c>
      <c r="Z379" t="e">
        <f>IF(OR(COUNTIF($V$331:V378, "LAST")&gt;0, COUNTIF($V$331:V378, "FINAL")&gt;0), "", IF(Q379=1, IF(U379="SCORE", VLOOKUP(S379, D:E, 2, FALSE), ""), ""))</f>
        <v>#N/A</v>
      </c>
      <c r="AA379" t="e">
        <f>IF(OR(COUNTIF($V$331:V378, "LAST")&gt;0, COUNTIF($V$331:V378, "FINAL")&gt;0), "", IF(Q379=2, IF(U379="SCORE", VLOOKUP(S379, D:F, 3, FALSE), ""), ""))</f>
        <v>#N/A</v>
      </c>
      <c r="AB379" t="e">
        <f>IF(AD379="","", MAX($AB$4:AB378)+1)</f>
        <v>#N/A</v>
      </c>
      <c r="AC379" t="e">
        <f>IF(AE379="","", MAX($AC$4:AC378)+1)</f>
        <v>#N/A</v>
      </c>
      <c r="AD379" t="e">
        <f t="shared" si="534"/>
        <v>#N/A</v>
      </c>
      <c r="AE379" t="e">
        <f t="shared" si="535"/>
        <v>#N/A</v>
      </c>
      <c r="AF379" t="e">
        <f t="shared" si="536"/>
        <v>#N/A</v>
      </c>
      <c r="AG379" t="e">
        <f t="shared" si="537"/>
        <v>#N/A</v>
      </c>
      <c r="AH379">
        <f t="shared" si="538"/>
        <v>0</v>
      </c>
      <c r="AI379">
        <f t="shared" si="526"/>
        <v>910</v>
      </c>
      <c r="AK379" t="str">
        <f t="shared" si="539"/>
        <v xml:space="preserve"> </v>
      </c>
      <c r="AL379" t="str">
        <f t="shared" si="516"/>
        <v xml:space="preserve"> </v>
      </c>
      <c r="AM379" t="str">
        <f t="shared" si="540"/>
        <v xml:space="preserve"> </v>
      </c>
      <c r="AN379" t="str">
        <f t="shared" si="541"/>
        <v xml:space="preserve"> </v>
      </c>
      <c r="AO379" t="str">
        <f t="shared" si="542"/>
        <v xml:space="preserve"> </v>
      </c>
      <c r="AP379" t="str">
        <f t="shared" si="543"/>
        <v xml:space="preserve"> </v>
      </c>
      <c r="AQ379" t="str">
        <f t="shared" si="544"/>
        <v xml:space="preserve"> </v>
      </c>
      <c r="AR379" t="str">
        <f t="shared" si="545"/>
        <v xml:space="preserve"> </v>
      </c>
      <c r="AS379" t="str">
        <f t="shared" si="546"/>
        <v xml:space="preserve"> </v>
      </c>
      <c r="AT379" t="str">
        <f t="shared" si="547"/>
        <v xml:space="preserve"> </v>
      </c>
      <c r="AU379" t="str">
        <f t="shared" si="548"/>
        <v xml:space="preserve"> </v>
      </c>
      <c r="AV379" t="str">
        <f t="shared" si="549"/>
        <v xml:space="preserve"> </v>
      </c>
      <c r="AW379" t="str">
        <f t="shared" si="550"/>
        <v xml:space="preserve"> </v>
      </c>
      <c r="AX379" t="str">
        <f t="shared" si="551"/>
        <v xml:space="preserve"> </v>
      </c>
      <c r="AY379" t="str">
        <f t="shared" si="552"/>
        <v xml:space="preserve"> </v>
      </c>
      <c r="AZ379" t="str">
        <f t="shared" si="553"/>
        <v xml:space="preserve"> </v>
      </c>
      <c r="BA379" t="str">
        <f t="shared" si="554"/>
        <v xml:space="preserve"> </v>
      </c>
      <c r="BB379" t="str">
        <f t="shared" si="555"/>
        <v xml:space="preserve"> </v>
      </c>
      <c r="BC379" t="str">
        <f t="shared" si="556"/>
        <v xml:space="preserve"> </v>
      </c>
      <c r="BD379" t="str">
        <f t="shared" si="557"/>
        <v xml:space="preserve"> </v>
      </c>
      <c r="BE379" t="str">
        <f t="shared" si="558"/>
        <v xml:space="preserve"> </v>
      </c>
      <c r="BF379" t="str">
        <f t="shared" si="559"/>
        <v xml:space="preserve"> </v>
      </c>
      <c r="BG379" t="str">
        <f t="shared" si="560"/>
        <v xml:space="preserve"> </v>
      </c>
      <c r="BH379" t="str">
        <f t="shared" si="561"/>
        <v xml:space="preserve"> </v>
      </c>
      <c r="BI379" t="str">
        <f t="shared" si="564"/>
        <v xml:space="preserve"> </v>
      </c>
      <c r="BN379" t="str">
        <f>IF(OR(COUNTIF($AV$331:AV379, "LAST")&gt;0, COUNTIF($AV$331:AV379, "FINAL")&gt;0), "", IF($AJ$1&gt;=$K379, IFERROR(BF379-BG379, 0), ""))</f>
        <v/>
      </c>
      <c r="BT379">
        <f t="shared" si="527"/>
        <v>0</v>
      </c>
      <c r="BU379">
        <f t="shared" si="528"/>
        <v>0</v>
      </c>
      <c r="BV379">
        <f>IF(OR(COUNTIF($AV$331:AV379, "LAST")&gt;0, COUNTIF($AV$331:AV379, "FINAL")&gt;0), "", IF($AJ$1&gt;=$K379, AQ379, 0))</f>
        <v>0</v>
      </c>
      <c r="BW379">
        <f t="shared" si="529"/>
        <v>0</v>
      </c>
      <c r="BX379">
        <f t="shared" si="530"/>
        <v>0</v>
      </c>
    </row>
    <row r="380" spans="10:76" x14ac:dyDescent="0.35">
      <c r="K380" s="28">
        <v>650</v>
      </c>
      <c r="M380" s="35">
        <f>AutoScoreboard!Q79</f>
        <v>0</v>
      </c>
      <c r="N380" s="35">
        <f>AutoScoreboard!R79</f>
        <v>0</v>
      </c>
      <c r="O380" s="28" t="e">
        <f t="shared" si="562"/>
        <v>#N/A</v>
      </c>
      <c r="P380" s="28" t="e">
        <f t="shared" si="563"/>
        <v>#N/A</v>
      </c>
      <c r="Q380" s="28" t="e">
        <f t="shared" si="531"/>
        <v>#N/A</v>
      </c>
      <c r="R380" s="28" t="e">
        <f t="shared" si="522"/>
        <v>#N/A</v>
      </c>
      <c r="S380" s="28" t="e">
        <f t="shared" si="532"/>
        <v>#N/A</v>
      </c>
      <c r="T380" s="28" t="e">
        <f t="shared" si="533"/>
        <v>#N/A</v>
      </c>
      <c r="U380" s="28" t="e">
        <f t="shared" si="523"/>
        <v>#N/A</v>
      </c>
      <c r="V380" s="28" t="e">
        <f t="shared" si="524"/>
        <v>#N/A</v>
      </c>
      <c r="W380" s="28" t="e">
        <f t="shared" si="525"/>
        <v>#N/A</v>
      </c>
      <c r="X380" s="28" t="e">
        <f t="shared" si="565"/>
        <v>#N/A</v>
      </c>
      <c r="Y380" s="28" t="e">
        <f t="shared" si="515"/>
        <v>#N/A</v>
      </c>
      <c r="Z380" t="e">
        <f>IF(OR(COUNTIF($V$331:V379, "LAST")&gt;0, COUNTIF($V$331:V379, "FINAL")&gt;0), "", IF(Q380=1, IF(U380="SCORE", VLOOKUP(S380, D:E, 2, FALSE), ""), ""))</f>
        <v>#N/A</v>
      </c>
      <c r="AA380" t="e">
        <f>IF(OR(COUNTIF($V$331:V379, "LAST")&gt;0, COUNTIF($V$331:V379, "FINAL")&gt;0), "", IF(Q380=2, IF(U380="SCORE", VLOOKUP(S380, D:F, 3, FALSE), ""), ""))</f>
        <v>#N/A</v>
      </c>
      <c r="AB380" t="e">
        <f>IF(AD380="","", MAX($AB$4:AB379)+1)</f>
        <v>#N/A</v>
      </c>
      <c r="AC380" t="e">
        <f>IF(AE380="","", MAX($AC$4:AC379)+1)</f>
        <v>#N/A</v>
      </c>
      <c r="AD380" t="e">
        <f t="shared" si="534"/>
        <v>#N/A</v>
      </c>
      <c r="AE380" t="e">
        <f t="shared" si="535"/>
        <v>#N/A</v>
      </c>
      <c r="AF380" t="e">
        <f t="shared" si="536"/>
        <v>#N/A</v>
      </c>
      <c r="AG380" t="e">
        <f t="shared" si="537"/>
        <v>#N/A</v>
      </c>
      <c r="AH380">
        <f t="shared" si="538"/>
        <v>0</v>
      </c>
      <c r="AI380">
        <f t="shared" si="526"/>
        <v>910</v>
      </c>
      <c r="AK380" t="str">
        <f t="shared" si="539"/>
        <v xml:space="preserve"> </v>
      </c>
      <c r="AL380" t="str">
        <f t="shared" si="516"/>
        <v xml:space="preserve"> </v>
      </c>
      <c r="AM380" t="str">
        <f t="shared" si="540"/>
        <v xml:space="preserve"> </v>
      </c>
      <c r="AN380" t="str">
        <f t="shared" si="541"/>
        <v xml:space="preserve"> </v>
      </c>
      <c r="AO380" t="str">
        <f t="shared" si="542"/>
        <v xml:space="preserve"> </v>
      </c>
      <c r="AP380" t="str">
        <f t="shared" si="543"/>
        <v xml:space="preserve"> </v>
      </c>
      <c r="AQ380" t="str">
        <f t="shared" si="544"/>
        <v xml:space="preserve"> </v>
      </c>
      <c r="AR380" t="str">
        <f t="shared" si="545"/>
        <v xml:space="preserve"> </v>
      </c>
      <c r="AS380" t="str">
        <f t="shared" si="546"/>
        <v xml:space="preserve"> </v>
      </c>
      <c r="AT380" t="str">
        <f t="shared" si="547"/>
        <v xml:space="preserve"> </v>
      </c>
      <c r="AU380" t="str">
        <f t="shared" si="548"/>
        <v xml:space="preserve"> </v>
      </c>
      <c r="AV380" t="str">
        <f t="shared" si="549"/>
        <v xml:space="preserve"> </v>
      </c>
      <c r="AW380" t="str">
        <f t="shared" si="550"/>
        <v xml:space="preserve"> </v>
      </c>
      <c r="AX380" t="str">
        <f t="shared" si="551"/>
        <v xml:space="preserve"> </v>
      </c>
      <c r="AY380" t="str">
        <f t="shared" si="552"/>
        <v xml:space="preserve"> </v>
      </c>
      <c r="AZ380" t="str">
        <f t="shared" si="553"/>
        <v xml:space="preserve"> </v>
      </c>
      <c r="BA380" t="str">
        <f t="shared" si="554"/>
        <v xml:space="preserve"> </v>
      </c>
      <c r="BB380" t="str">
        <f t="shared" si="555"/>
        <v xml:space="preserve"> </v>
      </c>
      <c r="BC380" t="str">
        <f t="shared" si="556"/>
        <v xml:space="preserve"> </v>
      </c>
      <c r="BD380" t="str">
        <f t="shared" si="557"/>
        <v xml:space="preserve"> </v>
      </c>
      <c r="BE380" t="str">
        <f t="shared" si="558"/>
        <v xml:space="preserve"> </v>
      </c>
      <c r="BF380" t="str">
        <f t="shared" si="559"/>
        <v xml:space="preserve"> </v>
      </c>
      <c r="BG380" t="str">
        <f t="shared" si="560"/>
        <v xml:space="preserve"> </v>
      </c>
      <c r="BH380" t="str">
        <f t="shared" si="561"/>
        <v xml:space="preserve"> </v>
      </c>
      <c r="BI380" t="str">
        <f t="shared" si="564"/>
        <v xml:space="preserve"> </v>
      </c>
      <c r="BN380" t="str">
        <f>IF(OR(COUNTIF($AV$331:AV380, "LAST")&gt;0, COUNTIF($AV$331:AV380, "FINAL")&gt;0), "", IF($AJ$1&gt;=$K380, IFERROR(BF380-BG380, 0), ""))</f>
        <v/>
      </c>
      <c r="BT380">
        <f t="shared" si="527"/>
        <v>0</v>
      </c>
      <c r="BU380">
        <f t="shared" si="528"/>
        <v>0</v>
      </c>
      <c r="BV380">
        <f>IF(OR(COUNTIF($AV$331:AV380, "LAST")&gt;0, COUNTIF($AV$331:AV380, "FINAL")&gt;0), "", IF($AJ$1&gt;=$K380, AQ380, 0))</f>
        <v>0</v>
      </c>
      <c r="BW380">
        <f t="shared" si="529"/>
        <v>0</v>
      </c>
      <c r="BX380">
        <f t="shared" si="530"/>
        <v>0</v>
      </c>
    </row>
    <row r="381" spans="10:76" x14ac:dyDescent="0.35">
      <c r="K381" s="28">
        <v>651</v>
      </c>
      <c r="M381" s="35">
        <f>AutoScoreboard!Q80</f>
        <v>0</v>
      </c>
      <c r="N381" s="35">
        <f>AutoScoreboard!R80</f>
        <v>0</v>
      </c>
      <c r="O381" s="28" t="e">
        <f t="shared" si="562"/>
        <v>#N/A</v>
      </c>
      <c r="P381" s="28" t="e">
        <f t="shared" si="563"/>
        <v>#N/A</v>
      </c>
      <c r="Q381" s="28" t="e">
        <f t="shared" si="531"/>
        <v>#N/A</v>
      </c>
      <c r="R381" s="28" t="e">
        <f t="shared" si="522"/>
        <v>#N/A</v>
      </c>
      <c r="S381" s="28" t="e">
        <f t="shared" si="532"/>
        <v>#N/A</v>
      </c>
      <c r="T381" s="28" t="e">
        <f t="shared" si="533"/>
        <v>#N/A</v>
      </c>
      <c r="U381" s="28" t="e">
        <f t="shared" si="523"/>
        <v>#N/A</v>
      </c>
      <c r="V381" s="28" t="e">
        <f t="shared" si="524"/>
        <v>#N/A</v>
      </c>
      <c r="W381" s="28" t="e">
        <f t="shared" si="525"/>
        <v>#N/A</v>
      </c>
      <c r="X381" s="28" t="e">
        <f t="shared" si="565"/>
        <v>#N/A</v>
      </c>
      <c r="Y381" s="28" t="e">
        <f t="shared" si="515"/>
        <v>#N/A</v>
      </c>
      <c r="Z381" t="e">
        <f>IF(OR(COUNTIF($V$331:V380, "LAST")&gt;0, COUNTIF($V$331:V380, "FINAL")&gt;0), "", IF(Q381=1, IF(U381="SCORE", VLOOKUP(S381, D:E, 2, FALSE), ""), ""))</f>
        <v>#N/A</v>
      </c>
      <c r="AA381" t="e">
        <f>IF(OR(COUNTIF($V$331:V380, "LAST")&gt;0, COUNTIF($V$331:V380, "FINAL")&gt;0), "", IF(Q381=2, IF(U381="SCORE", VLOOKUP(S381, D:F, 3, FALSE), ""), ""))</f>
        <v>#N/A</v>
      </c>
      <c r="AB381" t="e">
        <f>IF(AD381="","", MAX($AB$4:AB380)+1)</f>
        <v>#N/A</v>
      </c>
      <c r="AC381" t="e">
        <f>IF(AE381="","", MAX($AC$4:AC380)+1)</f>
        <v>#N/A</v>
      </c>
      <c r="AD381" t="e">
        <f t="shared" si="534"/>
        <v>#N/A</v>
      </c>
      <c r="AE381" t="e">
        <f t="shared" si="535"/>
        <v>#N/A</v>
      </c>
      <c r="AF381" t="e">
        <f t="shared" si="536"/>
        <v>#N/A</v>
      </c>
      <c r="AG381" t="e">
        <f t="shared" si="537"/>
        <v>#N/A</v>
      </c>
      <c r="AH381">
        <f t="shared" si="538"/>
        <v>0</v>
      </c>
      <c r="AI381">
        <f t="shared" si="526"/>
        <v>910</v>
      </c>
      <c r="AK381" t="str">
        <f t="shared" si="539"/>
        <v xml:space="preserve"> </v>
      </c>
      <c r="AL381" t="str">
        <f t="shared" si="516"/>
        <v xml:space="preserve"> </v>
      </c>
      <c r="AM381" t="str">
        <f t="shared" si="540"/>
        <v xml:space="preserve"> </v>
      </c>
      <c r="AN381" t="str">
        <f t="shared" si="541"/>
        <v xml:space="preserve"> </v>
      </c>
      <c r="AO381" t="str">
        <f t="shared" si="542"/>
        <v xml:space="preserve"> </v>
      </c>
      <c r="AP381" t="str">
        <f t="shared" si="543"/>
        <v xml:space="preserve"> </v>
      </c>
      <c r="AQ381" t="str">
        <f t="shared" si="544"/>
        <v xml:space="preserve"> </v>
      </c>
      <c r="AR381" t="str">
        <f t="shared" si="545"/>
        <v xml:space="preserve"> </v>
      </c>
      <c r="AS381" t="str">
        <f t="shared" si="546"/>
        <v xml:space="preserve"> </v>
      </c>
      <c r="AT381" t="str">
        <f t="shared" si="547"/>
        <v xml:space="preserve"> </v>
      </c>
      <c r="AU381" t="str">
        <f t="shared" si="548"/>
        <v xml:space="preserve"> </v>
      </c>
      <c r="AV381" t="str">
        <f t="shared" si="549"/>
        <v xml:space="preserve"> </v>
      </c>
      <c r="AW381" t="str">
        <f t="shared" si="550"/>
        <v xml:space="preserve"> </v>
      </c>
      <c r="AX381" t="str">
        <f t="shared" si="551"/>
        <v xml:space="preserve"> </v>
      </c>
      <c r="AY381" t="str">
        <f t="shared" si="552"/>
        <v xml:space="preserve"> </v>
      </c>
      <c r="AZ381" t="str">
        <f t="shared" si="553"/>
        <v xml:space="preserve"> </v>
      </c>
      <c r="BA381" t="str">
        <f t="shared" si="554"/>
        <v xml:space="preserve"> </v>
      </c>
      <c r="BB381" t="str">
        <f t="shared" si="555"/>
        <v xml:space="preserve"> </v>
      </c>
      <c r="BC381" t="str">
        <f t="shared" si="556"/>
        <v xml:space="preserve"> </v>
      </c>
      <c r="BD381" t="str">
        <f t="shared" si="557"/>
        <v xml:space="preserve"> </v>
      </c>
      <c r="BE381" t="str">
        <f t="shared" si="558"/>
        <v xml:space="preserve"> </v>
      </c>
      <c r="BF381" t="str">
        <f t="shared" si="559"/>
        <v xml:space="preserve"> </v>
      </c>
      <c r="BG381" t="str">
        <f t="shared" si="560"/>
        <v xml:space="preserve"> </v>
      </c>
      <c r="BH381" t="str">
        <f t="shared" si="561"/>
        <v xml:space="preserve"> </v>
      </c>
      <c r="BI381" t="str">
        <f t="shared" si="564"/>
        <v xml:space="preserve"> </v>
      </c>
      <c r="BN381" t="str">
        <f>IF(OR(COUNTIF($AV$331:AV381, "LAST")&gt;0, COUNTIF($AV$331:AV381, "FINAL")&gt;0), "", IF($AJ$1&gt;=$K381, IFERROR(BF381-BG381, 0), ""))</f>
        <v/>
      </c>
      <c r="BT381">
        <f t="shared" si="527"/>
        <v>0</v>
      </c>
      <c r="BU381">
        <f t="shared" si="528"/>
        <v>0</v>
      </c>
      <c r="BV381">
        <f>IF(OR(COUNTIF($AV$331:AV381, "LAST")&gt;0, COUNTIF($AV$331:AV381, "FINAL")&gt;0), "", IF($AJ$1&gt;=$K381, AQ381, 0))</f>
        <v>0</v>
      </c>
      <c r="BW381">
        <f t="shared" si="529"/>
        <v>0</v>
      </c>
      <c r="BX381">
        <f t="shared" si="530"/>
        <v>0</v>
      </c>
    </row>
    <row r="382" spans="10:76" x14ac:dyDescent="0.35">
      <c r="K382" s="28">
        <v>652</v>
      </c>
      <c r="M382" s="35">
        <f>AutoScoreboard!Q81</f>
        <v>0</v>
      </c>
      <c r="N382" s="35">
        <f>AutoScoreboard!R81</f>
        <v>0</v>
      </c>
      <c r="O382" s="28" t="e">
        <f t="shared" si="562"/>
        <v>#N/A</v>
      </c>
      <c r="P382" s="28" t="e">
        <f t="shared" si="563"/>
        <v>#N/A</v>
      </c>
      <c r="Q382" s="28" t="e">
        <f t="shared" si="531"/>
        <v>#N/A</v>
      </c>
      <c r="R382" s="28" t="e">
        <f t="shared" si="522"/>
        <v>#N/A</v>
      </c>
      <c r="S382" s="28" t="e">
        <f t="shared" si="532"/>
        <v>#N/A</v>
      </c>
      <c r="T382" s="28" t="e">
        <f t="shared" si="533"/>
        <v>#N/A</v>
      </c>
      <c r="U382" s="28" t="e">
        <f t="shared" si="523"/>
        <v>#N/A</v>
      </c>
      <c r="V382" s="28" t="e">
        <f t="shared" si="524"/>
        <v>#N/A</v>
      </c>
      <c r="W382" s="28" t="e">
        <f t="shared" si="525"/>
        <v>#N/A</v>
      </c>
      <c r="X382" s="28" t="e">
        <f t="shared" si="565"/>
        <v>#N/A</v>
      </c>
      <c r="Y382" s="28" t="e">
        <f t="shared" si="515"/>
        <v>#N/A</v>
      </c>
      <c r="Z382" t="e">
        <f>IF(OR(COUNTIF($V$331:V381, "LAST")&gt;0, COUNTIF($V$331:V381, "FINAL")&gt;0), "", IF(Q382=1, IF(U382="SCORE", VLOOKUP(S382, D:E, 2, FALSE), ""), ""))</f>
        <v>#N/A</v>
      </c>
      <c r="AA382" t="e">
        <f>IF(OR(COUNTIF($V$331:V381, "LAST")&gt;0, COUNTIF($V$331:V381, "FINAL")&gt;0), "", IF(Q382=2, IF(U382="SCORE", VLOOKUP(S382, D:F, 3, FALSE), ""), ""))</f>
        <v>#N/A</v>
      </c>
      <c r="AB382" t="e">
        <f>IF(AD382="","", MAX($AB$4:AB381)+1)</f>
        <v>#N/A</v>
      </c>
      <c r="AC382" t="e">
        <f>IF(AE382="","", MAX($AC$4:AC381)+1)</f>
        <v>#N/A</v>
      </c>
      <c r="AD382" t="e">
        <f t="shared" si="534"/>
        <v>#N/A</v>
      </c>
      <c r="AE382" t="e">
        <f t="shared" si="535"/>
        <v>#N/A</v>
      </c>
      <c r="AF382" t="e">
        <f t="shared" si="536"/>
        <v>#N/A</v>
      </c>
      <c r="AG382" t="e">
        <f t="shared" si="537"/>
        <v>#N/A</v>
      </c>
      <c r="AH382">
        <f t="shared" si="538"/>
        <v>0</v>
      </c>
      <c r="AI382">
        <f t="shared" si="526"/>
        <v>910</v>
      </c>
      <c r="AK382" t="str">
        <f t="shared" si="539"/>
        <v xml:space="preserve"> </v>
      </c>
      <c r="AL382" t="str">
        <f t="shared" si="516"/>
        <v xml:space="preserve"> </v>
      </c>
      <c r="AM382" t="str">
        <f t="shared" si="540"/>
        <v xml:space="preserve"> </v>
      </c>
      <c r="AN382" t="str">
        <f t="shared" si="541"/>
        <v xml:space="preserve"> </v>
      </c>
      <c r="AO382" t="str">
        <f t="shared" si="542"/>
        <v xml:space="preserve"> </v>
      </c>
      <c r="AP382" t="str">
        <f t="shared" si="543"/>
        <v xml:space="preserve"> </v>
      </c>
      <c r="AQ382" t="str">
        <f t="shared" si="544"/>
        <v xml:space="preserve"> </v>
      </c>
      <c r="AR382" t="str">
        <f t="shared" si="545"/>
        <v xml:space="preserve"> </v>
      </c>
      <c r="AS382" t="str">
        <f t="shared" si="546"/>
        <v xml:space="preserve"> </v>
      </c>
      <c r="AT382" t="str">
        <f t="shared" si="547"/>
        <v xml:space="preserve"> </v>
      </c>
      <c r="AU382" t="str">
        <f t="shared" si="548"/>
        <v xml:space="preserve"> </v>
      </c>
      <c r="AV382" t="str">
        <f t="shared" si="549"/>
        <v xml:space="preserve"> </v>
      </c>
      <c r="AW382" t="str">
        <f t="shared" si="550"/>
        <v xml:space="preserve"> </v>
      </c>
      <c r="AX382" t="str">
        <f t="shared" si="551"/>
        <v xml:space="preserve"> </v>
      </c>
      <c r="AY382" t="str">
        <f t="shared" si="552"/>
        <v xml:space="preserve"> </v>
      </c>
      <c r="AZ382" t="str">
        <f t="shared" si="553"/>
        <v xml:space="preserve"> </v>
      </c>
      <c r="BA382" t="str">
        <f t="shared" si="554"/>
        <v xml:space="preserve"> </v>
      </c>
      <c r="BB382" t="str">
        <f t="shared" si="555"/>
        <v xml:space="preserve"> </v>
      </c>
      <c r="BC382" t="str">
        <f t="shared" si="556"/>
        <v xml:space="preserve"> </v>
      </c>
      <c r="BD382" t="str">
        <f t="shared" si="557"/>
        <v xml:space="preserve"> </v>
      </c>
      <c r="BE382" t="str">
        <f t="shared" si="558"/>
        <v xml:space="preserve"> </v>
      </c>
      <c r="BF382" t="str">
        <f t="shared" si="559"/>
        <v xml:space="preserve"> </v>
      </c>
      <c r="BG382" t="str">
        <f t="shared" si="560"/>
        <v xml:space="preserve"> </v>
      </c>
      <c r="BH382" t="str">
        <f t="shared" si="561"/>
        <v xml:space="preserve"> </v>
      </c>
      <c r="BI382" t="str">
        <f t="shared" si="564"/>
        <v xml:space="preserve"> </v>
      </c>
      <c r="BN382" t="str">
        <f>IF(OR(COUNTIF($AV$331:AV382, "LAST")&gt;0, COUNTIF($AV$331:AV382, "FINAL")&gt;0), "", IF($AJ$1&gt;=$K382, IFERROR(BF382-BG382, 0), ""))</f>
        <v/>
      </c>
      <c r="BT382">
        <f t="shared" si="527"/>
        <v>0</v>
      </c>
      <c r="BU382">
        <f t="shared" si="528"/>
        <v>0</v>
      </c>
      <c r="BV382">
        <f>IF(OR(COUNTIF($AV$331:AV382, "LAST")&gt;0, COUNTIF($AV$331:AV382, "FINAL")&gt;0), "", IF($AJ$1&gt;=$K382, AQ382, 0))</f>
        <v>0</v>
      </c>
      <c r="BW382">
        <f t="shared" si="529"/>
        <v>0</v>
      </c>
      <c r="BX382">
        <f t="shared" si="530"/>
        <v>0</v>
      </c>
    </row>
    <row r="383" spans="10:76" x14ac:dyDescent="0.35">
      <c r="BK383">
        <f>IFERROR(IFERROR(IF(COUNTIF(AV385:AX463, "FINAL")&gt;0, VLOOKUP("FINAL", AV385:AX463, 3, FALSE)-AX385, VLOOKUP("LAST", AV385:AX463, 3, FALSE)-AX385), MAX(AX385:AX463)-AX385), 0)</f>
        <v>0</v>
      </c>
    </row>
    <row r="384" spans="10:76" x14ac:dyDescent="0.35">
      <c r="J384" t="s">
        <v>3503</v>
      </c>
      <c r="K384" s="28" t="s">
        <v>3477</v>
      </c>
      <c r="L384" s="28" t="s">
        <v>3477</v>
      </c>
      <c r="M384" s="28" t="s">
        <v>3479</v>
      </c>
      <c r="N384" s="28" t="s">
        <v>3480</v>
      </c>
      <c r="O384" s="28" t="s">
        <v>3481</v>
      </c>
      <c r="P384" s="28" t="s">
        <v>39</v>
      </c>
      <c r="Q384" s="28" t="s">
        <v>1796</v>
      </c>
      <c r="R384" s="28" t="s">
        <v>3478</v>
      </c>
      <c r="S384" s="28" t="s">
        <v>3494</v>
      </c>
      <c r="T384" s="28" t="s">
        <v>3495</v>
      </c>
      <c r="U384" s="28" t="s">
        <v>3482</v>
      </c>
      <c r="V384" s="28" t="s">
        <v>3498</v>
      </c>
      <c r="W384" s="28" t="s">
        <v>39</v>
      </c>
      <c r="X384" s="28" t="s">
        <v>3493</v>
      </c>
      <c r="Y384" s="28" t="s">
        <v>3488</v>
      </c>
      <c r="Z384" t="s">
        <v>3484</v>
      </c>
      <c r="AA384" t="s">
        <v>3485</v>
      </c>
      <c r="AD384" t="s">
        <v>3486</v>
      </c>
      <c r="AE384" t="s">
        <v>3487</v>
      </c>
      <c r="AF384" t="s">
        <v>3490</v>
      </c>
      <c r="AG384" t="s">
        <v>3491</v>
      </c>
      <c r="AH384" t="s">
        <v>3489</v>
      </c>
    </row>
    <row r="385" spans="11:76" x14ac:dyDescent="0.35">
      <c r="K385" s="28">
        <v>700</v>
      </c>
      <c r="Q385" s="28">
        <v>2</v>
      </c>
      <c r="R385" s="28" t="s">
        <v>3483</v>
      </c>
      <c r="S385" s="28">
        <v>10</v>
      </c>
      <c r="W385" s="28">
        <v>900</v>
      </c>
      <c r="X385" s="28">
        <f t="shared" ref="X385:X429" si="566">ROUNDDOWN(W385/10, 0)+(IF(AND(COUNTIF(U382:U385, "SCORE")&gt;1, (ROUNDDOWN(W385/10, 0)+IF((ROUNDDOWN(W385/10,0)=(W385/10)), 0, 1))=X383), IF((ROUNDDOWN(W385/10,0)=(W385/10)), 1, 2), IF((ROUNDDOWN(W385/10,0)=(W385/10)), 0, 1)))</f>
        <v>90</v>
      </c>
      <c r="Y385" s="28">
        <f>IF(W385&lt;1001, X385, CONCATENATE("100+", X385-100))</f>
        <v>90</v>
      </c>
      <c r="AK385" t="str">
        <f t="shared" ref="AK385:AK416" si="567">IF($AJ$1&gt;=$K385, IF(K385=0, "", K385), " ")</f>
        <v xml:space="preserve"> </v>
      </c>
      <c r="AL385" t="str">
        <f t="shared" ref="AL385" si="568">IF($AJ$1&gt;=$K385, IF(L385=0, "", L385), " ")</f>
        <v xml:space="preserve"> </v>
      </c>
      <c r="AM385" t="str">
        <f t="shared" ref="AM385:AM416" si="569">IF($AJ$1&gt;=$K385, IF(M385=0, "", M385), " ")</f>
        <v xml:space="preserve"> </v>
      </c>
      <c r="AN385" t="str">
        <f t="shared" ref="AN385:AN416" si="570">IF($AJ$1&gt;=$K385, IF(N385=0, "", N385), " ")</f>
        <v xml:space="preserve"> </v>
      </c>
      <c r="AO385" t="str">
        <f t="shared" ref="AO385:AO416" si="571">IF($AJ$1&gt;=$K385, IF(O385=0, "", O385), " ")</f>
        <v xml:space="preserve"> </v>
      </c>
      <c r="AP385" t="str">
        <f t="shared" ref="AP385:AP416" si="572">IF($AJ$1&gt;=$K385, IF(P385=0, "", P385), " ")</f>
        <v xml:space="preserve"> </v>
      </c>
      <c r="AQ385" t="str">
        <f t="shared" ref="AQ385:AQ416" si="573">IF($AJ$1&gt;=$K385, IF(Q385=0, "", Q385), " ")</f>
        <v xml:space="preserve"> </v>
      </c>
      <c r="AR385" t="str">
        <f t="shared" ref="AR385:AR416" si="574">IF($AJ$1&gt;=$K385, IF(R385=0, "", R385), " ")</f>
        <v xml:space="preserve"> </v>
      </c>
      <c r="AS385" t="str">
        <f t="shared" ref="AS385:AS416" si="575">IF($AJ$1&gt;=$K385, IF(S385=0, "", S385), " ")</f>
        <v xml:space="preserve"> </v>
      </c>
      <c r="AT385" t="str">
        <f t="shared" ref="AT385:AT416" si="576">IF($AJ$1&gt;=$K385, IF(T385=0, "", T385), " ")</f>
        <v xml:space="preserve"> </v>
      </c>
      <c r="AU385" t="str">
        <f t="shared" ref="AU385:AU416" si="577">IF($AJ$1&gt;=$K385, IF(U385=0, "", U385), " ")</f>
        <v xml:space="preserve"> </v>
      </c>
      <c r="AV385" t="str">
        <f t="shared" ref="AV385:AV416" si="578">IF($AJ$1&gt;=$K385, IF(V385=0, "", V385), " ")</f>
        <v xml:space="preserve"> </v>
      </c>
      <c r="AW385" t="str">
        <f t="shared" ref="AW385:AW416" si="579">IF($AJ$1&gt;=$K385, IF(W385=0, "", W385), " ")</f>
        <v xml:space="preserve"> </v>
      </c>
      <c r="AX385" t="str">
        <f t="shared" ref="AX385:AX416" si="580">IF($AJ$1&gt;=$K385, IF(X385=0, "", X385), " ")</f>
        <v xml:space="preserve"> </v>
      </c>
      <c r="AY385" t="str">
        <f t="shared" ref="AY385:AY416" si="581">IF($AJ$1&gt;=$K385, IF(Y385=0, "", Y385), " ")</f>
        <v xml:space="preserve"> </v>
      </c>
      <c r="AZ385" t="str">
        <f t="shared" ref="AZ385:AZ416" si="582">IF($AJ$1&gt;=$K385, IF(Z385=0, "", Z385), " ")</f>
        <v xml:space="preserve"> </v>
      </c>
      <c r="BA385" t="str">
        <f t="shared" ref="BA385:BA416" si="583">IF($AJ$1&gt;=$K385, IF(AA385=0, "", AA385), " ")</f>
        <v xml:space="preserve"> </v>
      </c>
      <c r="BB385" t="str">
        <f t="shared" ref="BB385:BB416" si="584">IF($AJ$1&gt;=$K385, IF(AB385=0, "", AB385), " ")</f>
        <v xml:space="preserve"> </v>
      </c>
      <c r="BC385" t="str">
        <f t="shared" ref="BC385:BC416" si="585">IF($AJ$1&gt;=$K385, IF(AC385=0, "", AC385), " ")</f>
        <v xml:space="preserve"> </v>
      </c>
      <c r="BD385" t="str">
        <f t="shared" ref="BD385:BD416" si="586">IF($AJ$1&gt;=$K385, IF(AD385=0, "", AD385), " ")</f>
        <v xml:space="preserve"> </v>
      </c>
      <c r="BE385" t="str">
        <f t="shared" ref="BE385:BE416" si="587">IF($AJ$1&gt;=$K385, IF(AE385=0, "", AE385), " ")</f>
        <v xml:space="preserve"> </v>
      </c>
      <c r="BF385" t="str">
        <f t="shared" ref="BF385:BF416" si="588">IF($AJ$1&gt;=$K385, IF(AF385=0, "", AF385), " ")</f>
        <v xml:space="preserve"> </v>
      </c>
      <c r="BG385" t="str">
        <f t="shared" ref="BG385:BG416" si="589">IF($AJ$1&gt;=$K385, IF(AG385=0, "", AG385), " ")</f>
        <v xml:space="preserve"> </v>
      </c>
      <c r="BH385" t="str">
        <f t="shared" ref="BH385:BH416" si="590">IF($AJ$1&gt;=$K385, IF(AH385=0, "", AH385), " ")</f>
        <v xml:space="preserve"> </v>
      </c>
    </row>
    <row r="386" spans="11:76" x14ac:dyDescent="0.35">
      <c r="K386" s="28">
        <v>701</v>
      </c>
      <c r="M386" s="35">
        <f>AutoScoreboard!S30</f>
        <v>0</v>
      </c>
      <c r="N386" s="35">
        <f>AutoScoreboard!T30</f>
        <v>0</v>
      </c>
      <c r="O386" s="28" t="e">
        <f t="shared" ref="O386:O417" si="591">VLOOKUP(M386, A:B, 2, FALSE)</f>
        <v>#N/A</v>
      </c>
      <c r="P386" s="28" t="e">
        <f t="shared" ref="P386:P417" si="592">VLOOKUP(N386, A:B, 2, FALSE)</f>
        <v>#N/A</v>
      </c>
      <c r="Q386" s="28">
        <v>2</v>
      </c>
      <c r="R386" s="28" t="str">
        <f>IF(OR(R385="START", U385="SCORE"), "KO", "")</f>
        <v>KO</v>
      </c>
      <c r="S386" s="28">
        <v>10</v>
      </c>
      <c r="T386" s="28" t="e">
        <f>IF(Q386=1, IF(AND(R386="KO", (S386+O386)&gt;18), 15, S386+O386), IF(AND(R386="KO", (S386-O386)&lt;2), 5, S386-O386))</f>
        <v>#N/A</v>
      </c>
      <c r="U386" s="28" t="e">
        <f>IF(ISBLANK(T386), "", IF(OR(T386&lt;2, T386&gt;18), "SCORE", ""))</f>
        <v>#N/A</v>
      </c>
      <c r="V386" s="28" t="e">
        <f>IF(AND(W385&gt;AI386, U385&lt;&gt;"SCORE", U386&lt;&gt;"SCORE", Q386=IF(AF386&gt;AG386, 2, IF(AG386&gt;AF386, 1, Q386))), IF(AF386&lt;&gt;AG386, "FINAL", "LAST"), "")</f>
        <v>#N/A</v>
      </c>
      <c r="W386" s="28" t="e">
        <f>W385+P386</f>
        <v>#N/A</v>
      </c>
      <c r="X386" s="28" t="e">
        <f t="shared" si="566"/>
        <v>#N/A</v>
      </c>
      <c r="Y386" s="28" t="e">
        <f t="shared" ref="Y386:Y437" si="593">IF(W386&lt;1001, X386, CONCATENATE("100+", X386-100))</f>
        <v>#N/A</v>
      </c>
      <c r="AB386" t="str">
        <f>IF(AD386="","", MAX($AB$4:AB385)+1)</f>
        <v/>
      </c>
      <c r="AC386" t="str">
        <f>IF(AE386="","", MAX($AC$4:AC385)+1)</f>
        <v/>
      </c>
      <c r="AF386" t="e">
        <f>IF(Z386&lt;&gt;"", Z386, 0)+AF382+IFERROR(VLOOKUP(AB386, $G$1:$I$24, 2, FALSE), 0)</f>
        <v>#N/A</v>
      </c>
      <c r="AG386" t="e">
        <f>IF(AA386&lt;&gt;"", AA386, 0)+AG382+IFERROR(VLOOKUP(AC386, $G$1:$I$24, 3, FALSE), 0)</f>
        <v>#N/A</v>
      </c>
      <c r="AH386">
        <v>0</v>
      </c>
      <c r="AI386">
        <f>1000+((AH386+1)*10)</f>
        <v>1010</v>
      </c>
      <c r="AK386" t="str">
        <f t="shared" si="567"/>
        <v xml:space="preserve"> </v>
      </c>
      <c r="AL386" t="str">
        <f t="shared" ref="AL386:AL437" si="594">IF($AJ$1&gt;=$K386, IF(L386=0, "", L386), " ")</f>
        <v xml:space="preserve"> </v>
      </c>
      <c r="AM386" t="str">
        <f t="shared" si="569"/>
        <v xml:space="preserve"> </v>
      </c>
      <c r="AN386" t="str">
        <f t="shared" si="570"/>
        <v xml:space="preserve"> </v>
      </c>
      <c r="AO386" t="str">
        <f t="shared" si="571"/>
        <v xml:space="preserve"> </v>
      </c>
      <c r="AP386" t="str">
        <f t="shared" si="572"/>
        <v xml:space="preserve"> </v>
      </c>
      <c r="AQ386" t="str">
        <f t="shared" si="573"/>
        <v xml:space="preserve"> </v>
      </c>
      <c r="AR386" t="str">
        <f t="shared" si="574"/>
        <v xml:space="preserve"> </v>
      </c>
      <c r="AS386" t="str">
        <f t="shared" si="575"/>
        <v xml:space="preserve"> </v>
      </c>
      <c r="AT386" t="str">
        <f t="shared" si="576"/>
        <v xml:space="preserve"> </v>
      </c>
      <c r="AU386" t="str">
        <f t="shared" si="577"/>
        <v xml:space="preserve"> </v>
      </c>
      <c r="AV386" t="str">
        <f t="shared" si="578"/>
        <v xml:space="preserve"> </v>
      </c>
      <c r="AW386" t="str">
        <f t="shared" si="579"/>
        <v xml:space="preserve"> </v>
      </c>
      <c r="AX386" t="str">
        <f t="shared" si="580"/>
        <v xml:space="preserve"> </v>
      </c>
      <c r="AY386" t="str">
        <f t="shared" si="581"/>
        <v xml:space="preserve"> </v>
      </c>
      <c r="AZ386" t="str">
        <f t="shared" si="582"/>
        <v xml:space="preserve"> </v>
      </c>
      <c r="BA386" t="str">
        <f t="shared" si="583"/>
        <v xml:space="preserve"> </v>
      </c>
      <c r="BB386" t="str">
        <f t="shared" si="584"/>
        <v xml:space="preserve"> </v>
      </c>
      <c r="BC386" t="str">
        <f t="shared" si="585"/>
        <v xml:space="preserve"> </v>
      </c>
      <c r="BD386" t="str">
        <f t="shared" si="586"/>
        <v xml:space="preserve"> </v>
      </c>
      <c r="BE386" t="str">
        <f t="shared" si="587"/>
        <v xml:space="preserve"> </v>
      </c>
      <c r="BF386" t="str">
        <f t="shared" si="588"/>
        <v xml:space="preserve"> </v>
      </c>
      <c r="BG386" t="str">
        <f t="shared" si="589"/>
        <v xml:space="preserve"> </v>
      </c>
      <c r="BH386" t="str">
        <f t="shared" si="590"/>
        <v xml:space="preserve"> </v>
      </c>
      <c r="BI386" t="str">
        <f t="shared" ref="BI386:BI417" si="595">IF($AJ$1&gt;=$K386, IF(AI386=0, "", AI386), " ")</f>
        <v xml:space="preserve"> </v>
      </c>
      <c r="BN386" t="str">
        <f>IF(OR(COUNTIF($AV$386:AV386, "LAST")&gt;0, COUNTIF($AV$386:AV386, "FINAL")&gt;0), "", IF($AJ$1&gt;=$K386, IFERROR(BF386-BG386, 0), ""))</f>
        <v/>
      </c>
      <c r="BT386">
        <f t="shared" ref="BT386" si="596">IF(BV386=1, AO386, 0)</f>
        <v>0</v>
      </c>
      <c r="BU386">
        <f t="shared" ref="BU386" si="597">IF(BV386=1, AP386, 0)</f>
        <v>0</v>
      </c>
      <c r="BV386">
        <f>IF(OR(COUNTIF($AV$386:AV386, "LAST")&gt;0, COUNTIF($AV$386:AV386, "FINAL")&gt;0), "", IF($AJ$1&gt;=$K386, AQ386, 0))</f>
        <v>0</v>
      </c>
      <c r="BW386">
        <f t="shared" ref="BW386" si="598">IF(BV386=2, AO386, 0)</f>
        <v>0</v>
      </c>
      <c r="BX386">
        <f t="shared" ref="BX386" si="599">IF(BV386=2, AP386, 0)</f>
        <v>0</v>
      </c>
    </row>
    <row r="387" spans="11:76" x14ac:dyDescent="0.35">
      <c r="K387" s="28">
        <v>702</v>
      </c>
      <c r="M387" s="35">
        <f>AutoScoreboard!S31</f>
        <v>0</v>
      </c>
      <c r="N387" s="35">
        <f>AutoScoreboard!T31</f>
        <v>0</v>
      </c>
      <c r="O387" s="28" t="e">
        <f t="shared" si="591"/>
        <v>#N/A</v>
      </c>
      <c r="P387" s="28" t="e">
        <f t="shared" si="592"/>
        <v>#N/A</v>
      </c>
      <c r="Q387" s="28" t="e">
        <f>IF(U386="SCORE", Q386, IF(Q386=1, 2, 1))</f>
        <v>#N/A</v>
      </c>
      <c r="R387" s="28" t="e">
        <f t="shared" ref="R387:R437" si="600">IF(OR(R386="START", U386="SCORE"), "KO", "")</f>
        <v>#N/A</v>
      </c>
      <c r="S387" s="28" t="e">
        <f>IF(U386="SCORE", 10, T386)</f>
        <v>#N/A</v>
      </c>
      <c r="T387" s="28" t="e">
        <f>IF(Q387=1, IF(AND(R387="KO", (S387+O387)&gt;18), 15, S387+O387), IF(AND(R387="KO", (S387-O387)&lt;2), 5, S387-O387))</f>
        <v>#N/A</v>
      </c>
      <c r="U387" s="28" t="e">
        <f t="shared" ref="U387:U437" si="601">IF(ISBLANK(T387), "", IF(OR(T387&lt;2, T387&gt;18), "SCORE", ""))</f>
        <v>#N/A</v>
      </c>
      <c r="V387" s="28" t="e">
        <f t="shared" ref="V387:V437" si="602">IF(AND(W386&gt;AI387, U386&lt;&gt;"SCORE", U387&lt;&gt;"SCORE", Q387=IF(AF387&gt;AG387, 2, IF(AG387&gt;AF387, 1, Q387))), IF(AF387&lt;&gt;AG387, "FINAL", "LAST"), "")</f>
        <v>#N/A</v>
      </c>
      <c r="W387" s="28" t="e">
        <f t="shared" ref="W387:W437" si="603">W386+P387</f>
        <v>#N/A</v>
      </c>
      <c r="X387" s="28" t="e">
        <f t="shared" si="566"/>
        <v>#N/A</v>
      </c>
      <c r="Y387" s="28" t="e">
        <f t="shared" si="593"/>
        <v>#N/A</v>
      </c>
      <c r="Z387" t="e">
        <f>IF(OR(COUNTIF($V$386:V386, "LAST")&gt;0, COUNTIF($V$386:V386, "FINAL")&gt;0), "", IF(Q387=1, IF(U387="SCORE", VLOOKUP(S387, D:E, 2, FALSE), ""), ""))</f>
        <v>#N/A</v>
      </c>
      <c r="AA387" t="e">
        <f>IF(OR(COUNTIF($V$386:V386, "LAST")&gt;0, COUNTIF($V$386:V386, "FINAL")&gt;0), "", IF(Q387=2, IF(U387="SCORE", VLOOKUP(S387, D:F, 3, FALSE), ""), ""))</f>
        <v>#N/A</v>
      </c>
      <c r="AB387" t="e">
        <f>IF(AD387="","", MAX($AB$4:AB386)+1)</f>
        <v>#N/A</v>
      </c>
      <c r="AC387" t="e">
        <f>IF(AE387="","", MAX($AC$4:AC386)+1)</f>
        <v>#N/A</v>
      </c>
      <c r="AD387" t="e">
        <f>IF(Z387="", "", CONCATENATE(Z387, "*", Y387, IF(AND(Q387=1, S387=4, R386="KO"), "$", IF(AND(Q387=2, S387=16, R386="KO"), "$", IF(AND(Q387=1, S387=5, R386="KO"), "#", IF(AND(Q387=2, S387=15, R386="KO"), "#", IF(O387=15, "!", "")))))))</f>
        <v>#N/A</v>
      </c>
      <c r="AE387" t="e">
        <f>IF(AA387="", "", CONCATENATE(AA387, "*", Y387, IF(AND(Q387=1, S387=4, R386="KO"), "$", IF(AND(Q387=2, S387=16, R386="KO"), "$", IF(AND(Q387=1, S387=5, R386="KO"), "#", IF(AND(Q387=2, S387=15, R386="KO"), "#", IF(O387=15, "!", "")))))))</f>
        <v>#N/A</v>
      </c>
      <c r="AF387" t="e">
        <f>IF(Z387&lt;&gt;"", Z387, 0)+AF386+IFERROR(VLOOKUP(AB387, $G$1:$I$24, 2, FALSE), 0)</f>
        <v>#N/A</v>
      </c>
      <c r="AG387" t="e">
        <f>IF(AA387&lt;&gt;"", AA387, 0)+AG386+IFERROR(VLOOKUP(AC387, $G$1:$I$24, 3, FALSE), 0)</f>
        <v>#N/A</v>
      </c>
      <c r="AH387">
        <f>COUNTIFS(U387, "SCORE", W387, "&lt;501")+((COUNTIFS(U387, "SCORE", W387, "&gt;500"))/2)+AH386</f>
        <v>0</v>
      </c>
      <c r="AI387">
        <f t="shared" ref="AI387:AI437" si="604">1000+((AH387+1)*10)</f>
        <v>1010</v>
      </c>
      <c r="AK387" t="str">
        <f t="shared" si="567"/>
        <v xml:space="preserve"> </v>
      </c>
      <c r="AL387" t="str">
        <f t="shared" si="594"/>
        <v xml:space="preserve"> </v>
      </c>
      <c r="AM387" t="str">
        <f t="shared" si="569"/>
        <v xml:space="preserve"> </v>
      </c>
      <c r="AN387" t="str">
        <f t="shared" si="570"/>
        <v xml:space="preserve"> </v>
      </c>
      <c r="AO387" t="str">
        <f t="shared" si="571"/>
        <v xml:space="preserve"> </v>
      </c>
      <c r="AP387" t="str">
        <f t="shared" si="572"/>
        <v xml:space="preserve"> </v>
      </c>
      <c r="AQ387" t="str">
        <f t="shared" si="573"/>
        <v xml:space="preserve"> </v>
      </c>
      <c r="AR387" t="str">
        <f t="shared" si="574"/>
        <v xml:space="preserve"> </v>
      </c>
      <c r="AS387" t="str">
        <f t="shared" si="575"/>
        <v xml:space="preserve"> </v>
      </c>
      <c r="AT387" t="str">
        <f t="shared" si="576"/>
        <v xml:space="preserve"> </v>
      </c>
      <c r="AU387" t="str">
        <f t="shared" si="577"/>
        <v xml:space="preserve"> </v>
      </c>
      <c r="AV387" t="str">
        <f t="shared" si="578"/>
        <v xml:space="preserve"> </v>
      </c>
      <c r="AW387" t="str">
        <f t="shared" si="579"/>
        <v xml:space="preserve"> </v>
      </c>
      <c r="AX387" t="str">
        <f t="shared" si="580"/>
        <v xml:space="preserve"> </v>
      </c>
      <c r="AY387" t="str">
        <f t="shared" si="581"/>
        <v xml:space="preserve"> </v>
      </c>
      <c r="AZ387" t="str">
        <f t="shared" si="582"/>
        <v xml:space="preserve"> </v>
      </c>
      <c r="BA387" t="str">
        <f t="shared" si="583"/>
        <v xml:space="preserve"> </v>
      </c>
      <c r="BB387" t="str">
        <f t="shared" si="584"/>
        <v xml:space="preserve"> </v>
      </c>
      <c r="BC387" t="str">
        <f t="shared" si="585"/>
        <v xml:space="preserve"> </v>
      </c>
      <c r="BD387" t="str">
        <f t="shared" si="586"/>
        <v xml:space="preserve"> </v>
      </c>
      <c r="BE387" t="str">
        <f t="shared" si="587"/>
        <v xml:space="preserve"> </v>
      </c>
      <c r="BF387" t="str">
        <f t="shared" si="588"/>
        <v xml:space="preserve"> </v>
      </c>
      <c r="BG387" t="str">
        <f t="shared" si="589"/>
        <v xml:space="preserve"> </v>
      </c>
      <c r="BH387" t="str">
        <f t="shared" si="590"/>
        <v xml:space="preserve"> </v>
      </c>
      <c r="BI387" t="str">
        <f t="shared" si="595"/>
        <v xml:space="preserve"> </v>
      </c>
      <c r="BN387" t="str">
        <f>IF(OR(COUNTIF($AV$386:AV387, "LAST")&gt;0, COUNTIF($AV$386:AV387, "FINAL")&gt;0), "", IF($AJ$1&gt;=$K387, IFERROR(BF387-BG387, 0), ""))</f>
        <v/>
      </c>
      <c r="BT387">
        <f t="shared" ref="BT387:BT437" si="605">IF(BV387=1, AO387, 0)</f>
        <v>0</v>
      </c>
      <c r="BU387">
        <f t="shared" ref="BU387:BU437" si="606">IF(BV387=1, AP387, 0)</f>
        <v>0</v>
      </c>
      <c r="BV387">
        <f>IF(OR(COUNTIF($AV$386:AV387, "LAST")&gt;0, COUNTIF($AV$386:AV387, "FINAL")&gt;0), "", IF($AJ$1&gt;=$K387, AQ387, 0))</f>
        <v>0</v>
      </c>
      <c r="BW387">
        <f t="shared" ref="BW387:BW437" si="607">IF(BV387=2, AO387, 0)</f>
        <v>0</v>
      </c>
      <c r="BX387">
        <f t="shared" ref="BX387:BX437" si="608">IF(BV387=2, AP387, 0)</f>
        <v>0</v>
      </c>
    </row>
    <row r="388" spans="11:76" x14ac:dyDescent="0.35">
      <c r="K388" s="28">
        <v>703</v>
      </c>
      <c r="M388" s="35">
        <f>AutoScoreboard!S32</f>
        <v>0</v>
      </c>
      <c r="N388" s="35">
        <f>AutoScoreboard!T32</f>
        <v>0</v>
      </c>
      <c r="O388" s="28" t="e">
        <f t="shared" si="591"/>
        <v>#N/A</v>
      </c>
      <c r="P388" s="28" t="e">
        <f t="shared" si="592"/>
        <v>#N/A</v>
      </c>
      <c r="Q388" s="28" t="e">
        <f t="shared" ref="Q388:Q437" si="609">IF(U387="SCORE", Q387, IF(Q387=1, 2, 1))</f>
        <v>#N/A</v>
      </c>
      <c r="R388" s="28" t="e">
        <f t="shared" si="600"/>
        <v>#N/A</v>
      </c>
      <c r="S388" s="28" t="e">
        <f t="shared" ref="S388:S437" si="610">IF(U387="SCORE", 10, T387)</f>
        <v>#N/A</v>
      </c>
      <c r="T388" s="28" t="e">
        <f t="shared" ref="T388:T437" si="611">IF(Q388=1, IF(AND(R388="KO", (S388+O388)&gt;18), 15, S388+O388), IF(AND(R388="KO", (S388-O388)&lt;2), 5, S388-O388))</f>
        <v>#N/A</v>
      </c>
      <c r="U388" s="28" t="e">
        <f t="shared" si="601"/>
        <v>#N/A</v>
      </c>
      <c r="V388" s="28" t="e">
        <f t="shared" si="602"/>
        <v>#N/A</v>
      </c>
      <c r="W388" s="28" t="e">
        <f t="shared" si="603"/>
        <v>#N/A</v>
      </c>
      <c r="X388" s="28" t="e">
        <f t="shared" si="566"/>
        <v>#N/A</v>
      </c>
      <c r="Y388" s="28" t="e">
        <f t="shared" si="593"/>
        <v>#N/A</v>
      </c>
      <c r="Z388" t="e">
        <f>IF(OR(COUNTIF($V$386:V387, "LAST")&gt;0, COUNTIF($V$386:V387, "FINAL")&gt;0), "", IF(Q388=1, IF(U388="SCORE", VLOOKUP(S388, D:E, 2, FALSE), ""), ""))</f>
        <v>#N/A</v>
      </c>
      <c r="AA388" t="e">
        <f>IF(OR(COUNTIF($V$386:V387, "LAST")&gt;0, COUNTIF($V$386:V387, "FINAL")&gt;0), "", IF(Q388=2, IF(U388="SCORE", VLOOKUP(S388, D:F, 3, FALSE), ""), ""))</f>
        <v>#N/A</v>
      </c>
      <c r="AB388" t="e">
        <f>IF(AD388="","", MAX($AB$4:AB387)+1)</f>
        <v>#N/A</v>
      </c>
      <c r="AC388" t="e">
        <f>IF(AE388="","", MAX($AC$4:AC387)+1)</f>
        <v>#N/A</v>
      </c>
      <c r="AD388" t="e">
        <f t="shared" ref="AD388:AD437" si="612">IF(Z388="", "", CONCATENATE(Z388, "*", Y388, IF(AND(Q388=1, S388=4, R387="KO"), "$", IF(AND(Q388=2, S388=16, R387="KO"), "$", IF(AND(Q388=1, S388=5, R387="KO"), "#", IF(AND(Q388=2, S388=15, R387="KO"), "#", IF(O388=15, "!", "")))))))</f>
        <v>#N/A</v>
      </c>
      <c r="AE388" t="e">
        <f t="shared" ref="AE388:AE437" si="613">IF(AA388="", "", CONCATENATE(AA388, "*", Y388, IF(AND(Q388=1, S388=4, R387="KO"), "$", IF(AND(Q388=2, S388=16, R387="KO"), "$", IF(AND(Q388=1, S388=5, R387="KO"), "#", IF(AND(Q388=2, S388=15, R387="KO"), "#", IF(O388=15, "!", "")))))))</f>
        <v>#N/A</v>
      </c>
      <c r="AF388" t="e">
        <f t="shared" ref="AF388:AF437" si="614">IF(Z388&lt;&gt;"", Z388, 0)+AF387+IFERROR(VLOOKUP(AB388, $G$1:$I$24, 2, FALSE), 0)</f>
        <v>#N/A</v>
      </c>
      <c r="AG388" t="e">
        <f t="shared" ref="AG388:AG437" si="615">IF(AA388&lt;&gt;"", AA388, 0)+AG387+IFERROR(VLOOKUP(AC388, $G$1:$I$24, 3, FALSE), 0)</f>
        <v>#N/A</v>
      </c>
      <c r="AH388">
        <f t="shared" ref="AH388:AH437" si="616">COUNTIFS(U388, "SCORE", W388, "&lt;501")+((COUNTIFS(U388, "SCORE", W388, "&gt;500"))/2)+AH387</f>
        <v>0</v>
      </c>
      <c r="AI388">
        <f t="shared" si="604"/>
        <v>1010</v>
      </c>
      <c r="AK388" t="str">
        <f t="shared" si="567"/>
        <v xml:space="preserve"> </v>
      </c>
      <c r="AL388" t="str">
        <f t="shared" si="594"/>
        <v xml:space="preserve"> </v>
      </c>
      <c r="AM388" t="str">
        <f t="shared" si="569"/>
        <v xml:space="preserve"> </v>
      </c>
      <c r="AN388" t="str">
        <f t="shared" si="570"/>
        <v xml:space="preserve"> </v>
      </c>
      <c r="AO388" t="str">
        <f t="shared" si="571"/>
        <v xml:space="preserve"> </v>
      </c>
      <c r="AP388" t="str">
        <f t="shared" si="572"/>
        <v xml:space="preserve"> </v>
      </c>
      <c r="AQ388" t="str">
        <f t="shared" si="573"/>
        <v xml:space="preserve"> </v>
      </c>
      <c r="AR388" t="str">
        <f t="shared" si="574"/>
        <v xml:space="preserve"> </v>
      </c>
      <c r="AS388" t="str">
        <f t="shared" si="575"/>
        <v xml:space="preserve"> </v>
      </c>
      <c r="AT388" t="str">
        <f t="shared" si="576"/>
        <v xml:space="preserve"> </v>
      </c>
      <c r="AU388" t="str">
        <f t="shared" si="577"/>
        <v xml:space="preserve"> </v>
      </c>
      <c r="AV388" t="str">
        <f t="shared" si="578"/>
        <v xml:space="preserve"> </v>
      </c>
      <c r="AW388" t="str">
        <f t="shared" si="579"/>
        <v xml:space="preserve"> </v>
      </c>
      <c r="AX388" t="str">
        <f t="shared" si="580"/>
        <v xml:space="preserve"> </v>
      </c>
      <c r="AY388" t="str">
        <f t="shared" si="581"/>
        <v xml:space="preserve"> </v>
      </c>
      <c r="AZ388" t="str">
        <f t="shared" si="582"/>
        <v xml:space="preserve"> </v>
      </c>
      <c r="BA388" t="str">
        <f t="shared" si="583"/>
        <v xml:space="preserve"> </v>
      </c>
      <c r="BB388" t="str">
        <f t="shared" si="584"/>
        <v xml:space="preserve"> </v>
      </c>
      <c r="BC388" t="str">
        <f t="shared" si="585"/>
        <v xml:space="preserve"> </v>
      </c>
      <c r="BD388" t="str">
        <f t="shared" si="586"/>
        <v xml:space="preserve"> </v>
      </c>
      <c r="BE388" t="str">
        <f t="shared" si="587"/>
        <v xml:space="preserve"> </v>
      </c>
      <c r="BF388" t="str">
        <f t="shared" si="588"/>
        <v xml:space="preserve"> </v>
      </c>
      <c r="BG388" t="str">
        <f t="shared" si="589"/>
        <v xml:space="preserve"> </v>
      </c>
      <c r="BH388" t="str">
        <f t="shared" si="590"/>
        <v xml:space="preserve"> </v>
      </c>
      <c r="BI388" t="str">
        <f t="shared" si="595"/>
        <v xml:space="preserve"> </v>
      </c>
      <c r="BN388" t="str">
        <f>IF(OR(COUNTIF($AV$386:AV388, "LAST")&gt;0, COUNTIF($AV$386:AV388, "FINAL")&gt;0), "", IF($AJ$1&gt;=$K388, IFERROR(BF388-BG388, 0), ""))</f>
        <v/>
      </c>
      <c r="BT388">
        <f t="shared" si="605"/>
        <v>0</v>
      </c>
      <c r="BU388">
        <f t="shared" si="606"/>
        <v>0</v>
      </c>
      <c r="BV388">
        <f>IF(OR(COUNTIF($AV$386:AV388, "LAST")&gt;0, COUNTIF($AV$386:AV388, "FINAL")&gt;0), "", IF($AJ$1&gt;=$K388, AQ388, 0))</f>
        <v>0</v>
      </c>
      <c r="BW388">
        <f t="shared" si="607"/>
        <v>0</v>
      </c>
      <c r="BX388">
        <f t="shared" si="608"/>
        <v>0</v>
      </c>
    </row>
    <row r="389" spans="11:76" x14ac:dyDescent="0.35">
      <c r="K389" s="28">
        <v>704</v>
      </c>
      <c r="M389" s="35">
        <f>AutoScoreboard!S33</f>
        <v>0</v>
      </c>
      <c r="N389" s="35">
        <f>AutoScoreboard!T33</f>
        <v>0</v>
      </c>
      <c r="O389" s="28" t="e">
        <f t="shared" si="591"/>
        <v>#N/A</v>
      </c>
      <c r="P389" s="28" t="e">
        <f t="shared" si="592"/>
        <v>#N/A</v>
      </c>
      <c r="Q389" s="28" t="e">
        <f t="shared" si="609"/>
        <v>#N/A</v>
      </c>
      <c r="R389" s="28" t="e">
        <f t="shared" si="600"/>
        <v>#N/A</v>
      </c>
      <c r="S389" s="28" t="e">
        <f t="shared" si="610"/>
        <v>#N/A</v>
      </c>
      <c r="T389" s="28" t="e">
        <f t="shared" si="611"/>
        <v>#N/A</v>
      </c>
      <c r="U389" s="28" t="e">
        <f t="shared" si="601"/>
        <v>#N/A</v>
      </c>
      <c r="V389" s="28" t="e">
        <f t="shared" si="602"/>
        <v>#N/A</v>
      </c>
      <c r="W389" s="28" t="e">
        <f t="shared" si="603"/>
        <v>#N/A</v>
      </c>
      <c r="X389" s="28" t="e">
        <f t="shared" si="566"/>
        <v>#N/A</v>
      </c>
      <c r="Y389" s="28" t="e">
        <f t="shared" si="593"/>
        <v>#N/A</v>
      </c>
      <c r="Z389" t="e">
        <f>IF(OR(COUNTIF($V$386:V388, "LAST")&gt;0, COUNTIF($V$386:V388, "FINAL")&gt;0), "", IF(Q389=1, IF(U389="SCORE", VLOOKUP(S389, D:E, 2, FALSE), ""), ""))</f>
        <v>#N/A</v>
      </c>
      <c r="AA389" t="e">
        <f>IF(OR(COUNTIF($V$386:V388, "LAST")&gt;0, COUNTIF($V$386:V388, "FINAL")&gt;0), "", IF(Q389=2, IF(U389="SCORE", VLOOKUP(S389, D:F, 3, FALSE), ""), ""))</f>
        <v>#N/A</v>
      </c>
      <c r="AB389" t="e">
        <f>IF(AD389="","", MAX($AB$4:AB388)+1)</f>
        <v>#N/A</v>
      </c>
      <c r="AC389" t="e">
        <f>IF(AE389="","", MAX($AC$4:AC388)+1)</f>
        <v>#N/A</v>
      </c>
      <c r="AD389" t="e">
        <f t="shared" si="612"/>
        <v>#N/A</v>
      </c>
      <c r="AE389" t="e">
        <f t="shared" si="613"/>
        <v>#N/A</v>
      </c>
      <c r="AF389" t="e">
        <f t="shared" si="614"/>
        <v>#N/A</v>
      </c>
      <c r="AG389" t="e">
        <f t="shared" si="615"/>
        <v>#N/A</v>
      </c>
      <c r="AH389">
        <f t="shared" si="616"/>
        <v>0</v>
      </c>
      <c r="AI389">
        <f t="shared" si="604"/>
        <v>1010</v>
      </c>
      <c r="AK389" t="str">
        <f t="shared" si="567"/>
        <v xml:space="preserve"> </v>
      </c>
      <c r="AL389" t="str">
        <f t="shared" si="594"/>
        <v xml:space="preserve"> </v>
      </c>
      <c r="AM389" t="str">
        <f t="shared" si="569"/>
        <v xml:space="preserve"> </v>
      </c>
      <c r="AN389" t="str">
        <f t="shared" si="570"/>
        <v xml:space="preserve"> </v>
      </c>
      <c r="AO389" t="str">
        <f t="shared" si="571"/>
        <v xml:space="preserve"> </v>
      </c>
      <c r="AP389" t="str">
        <f t="shared" si="572"/>
        <v xml:space="preserve"> </v>
      </c>
      <c r="AQ389" t="str">
        <f t="shared" si="573"/>
        <v xml:space="preserve"> </v>
      </c>
      <c r="AR389" t="str">
        <f t="shared" si="574"/>
        <v xml:space="preserve"> </v>
      </c>
      <c r="AS389" t="str">
        <f t="shared" si="575"/>
        <v xml:space="preserve"> </v>
      </c>
      <c r="AT389" t="str">
        <f t="shared" si="576"/>
        <v xml:space="preserve"> </v>
      </c>
      <c r="AU389" t="str">
        <f t="shared" si="577"/>
        <v xml:space="preserve"> </v>
      </c>
      <c r="AV389" t="str">
        <f t="shared" si="578"/>
        <v xml:space="preserve"> </v>
      </c>
      <c r="AW389" t="str">
        <f t="shared" si="579"/>
        <v xml:space="preserve"> </v>
      </c>
      <c r="AX389" t="str">
        <f t="shared" si="580"/>
        <v xml:space="preserve"> </v>
      </c>
      <c r="AY389" t="str">
        <f t="shared" si="581"/>
        <v xml:space="preserve"> </v>
      </c>
      <c r="AZ389" t="str">
        <f t="shared" si="582"/>
        <v xml:space="preserve"> </v>
      </c>
      <c r="BA389" t="str">
        <f t="shared" si="583"/>
        <v xml:space="preserve"> </v>
      </c>
      <c r="BB389" t="str">
        <f t="shared" si="584"/>
        <v xml:space="preserve"> </v>
      </c>
      <c r="BC389" t="str">
        <f t="shared" si="585"/>
        <v xml:space="preserve"> </v>
      </c>
      <c r="BD389" t="str">
        <f t="shared" si="586"/>
        <v xml:space="preserve"> </v>
      </c>
      <c r="BE389" t="str">
        <f t="shared" si="587"/>
        <v xml:space="preserve"> </v>
      </c>
      <c r="BF389" t="str">
        <f t="shared" si="588"/>
        <v xml:space="preserve"> </v>
      </c>
      <c r="BG389" t="str">
        <f t="shared" si="589"/>
        <v xml:space="preserve"> </v>
      </c>
      <c r="BH389" t="str">
        <f t="shared" si="590"/>
        <v xml:space="preserve"> </v>
      </c>
      <c r="BI389" t="str">
        <f t="shared" si="595"/>
        <v xml:space="preserve"> </v>
      </c>
      <c r="BN389" t="str">
        <f>IF(OR(COUNTIF($AV$386:AV389, "LAST")&gt;0, COUNTIF($AV$386:AV389, "FINAL")&gt;0), "", IF($AJ$1&gt;=$K389, IFERROR(BF389-BG389, 0), ""))</f>
        <v/>
      </c>
      <c r="BT389">
        <f t="shared" si="605"/>
        <v>0</v>
      </c>
      <c r="BU389">
        <f t="shared" si="606"/>
        <v>0</v>
      </c>
      <c r="BV389">
        <f>IF(OR(COUNTIF($AV$386:AV389, "LAST")&gt;0, COUNTIF($AV$386:AV389, "FINAL")&gt;0), "", IF($AJ$1&gt;=$K389, AQ389, 0))</f>
        <v>0</v>
      </c>
      <c r="BW389">
        <f t="shared" si="607"/>
        <v>0</v>
      </c>
      <c r="BX389">
        <f t="shared" si="608"/>
        <v>0</v>
      </c>
    </row>
    <row r="390" spans="11:76" x14ac:dyDescent="0.35">
      <c r="K390" s="28">
        <v>705</v>
      </c>
      <c r="M390" s="35">
        <f>AutoScoreboard!S34</f>
        <v>0</v>
      </c>
      <c r="N390" s="35">
        <f>AutoScoreboard!T34</f>
        <v>0</v>
      </c>
      <c r="O390" s="28" t="e">
        <f t="shared" si="591"/>
        <v>#N/A</v>
      </c>
      <c r="P390" s="28" t="e">
        <f t="shared" si="592"/>
        <v>#N/A</v>
      </c>
      <c r="Q390" s="28" t="e">
        <f t="shared" si="609"/>
        <v>#N/A</v>
      </c>
      <c r="R390" s="28" t="e">
        <f t="shared" si="600"/>
        <v>#N/A</v>
      </c>
      <c r="S390" s="28" t="e">
        <f t="shared" si="610"/>
        <v>#N/A</v>
      </c>
      <c r="T390" s="28" t="e">
        <f t="shared" si="611"/>
        <v>#N/A</v>
      </c>
      <c r="U390" s="28" t="e">
        <f t="shared" si="601"/>
        <v>#N/A</v>
      </c>
      <c r="V390" s="28" t="e">
        <f t="shared" si="602"/>
        <v>#N/A</v>
      </c>
      <c r="W390" s="28" t="e">
        <f t="shared" si="603"/>
        <v>#N/A</v>
      </c>
      <c r="X390" s="28" t="e">
        <f t="shared" si="566"/>
        <v>#N/A</v>
      </c>
      <c r="Y390" s="28" t="e">
        <f t="shared" si="593"/>
        <v>#N/A</v>
      </c>
      <c r="Z390" t="e">
        <f>IF(OR(COUNTIF($V$386:V389, "LAST")&gt;0, COUNTIF($V$386:V389, "FINAL")&gt;0), "", IF(Q390=1, IF(U390="SCORE", VLOOKUP(S390, D:E, 2, FALSE), ""), ""))</f>
        <v>#N/A</v>
      </c>
      <c r="AA390" t="e">
        <f>IF(OR(COUNTIF($V$386:V389, "LAST")&gt;0, COUNTIF($V$386:V389, "FINAL")&gt;0), "", IF(Q390=2, IF(U390="SCORE", VLOOKUP(S390, D:F, 3, FALSE), ""), ""))</f>
        <v>#N/A</v>
      </c>
      <c r="AB390" t="e">
        <f>IF(AD390="","", MAX($AB$4:AB389)+1)</f>
        <v>#N/A</v>
      </c>
      <c r="AC390" t="e">
        <f>IF(AE390="","", MAX($AC$4:AC389)+1)</f>
        <v>#N/A</v>
      </c>
      <c r="AD390" t="e">
        <f t="shared" si="612"/>
        <v>#N/A</v>
      </c>
      <c r="AE390" t="e">
        <f t="shared" si="613"/>
        <v>#N/A</v>
      </c>
      <c r="AF390" t="e">
        <f t="shared" si="614"/>
        <v>#N/A</v>
      </c>
      <c r="AG390" t="e">
        <f t="shared" si="615"/>
        <v>#N/A</v>
      </c>
      <c r="AH390">
        <f t="shared" si="616"/>
        <v>0</v>
      </c>
      <c r="AI390">
        <f t="shared" si="604"/>
        <v>1010</v>
      </c>
      <c r="AK390" t="str">
        <f t="shared" si="567"/>
        <v xml:space="preserve"> </v>
      </c>
      <c r="AL390" t="str">
        <f t="shared" si="594"/>
        <v xml:space="preserve"> </v>
      </c>
      <c r="AM390" t="str">
        <f t="shared" si="569"/>
        <v xml:space="preserve"> </v>
      </c>
      <c r="AN390" t="str">
        <f t="shared" si="570"/>
        <v xml:space="preserve"> </v>
      </c>
      <c r="AO390" t="str">
        <f t="shared" si="571"/>
        <v xml:space="preserve"> </v>
      </c>
      <c r="AP390" t="str">
        <f t="shared" si="572"/>
        <v xml:space="preserve"> </v>
      </c>
      <c r="AQ390" t="str">
        <f t="shared" si="573"/>
        <v xml:space="preserve"> </v>
      </c>
      <c r="AR390" t="str">
        <f t="shared" si="574"/>
        <v xml:space="preserve"> </v>
      </c>
      <c r="AS390" t="str">
        <f t="shared" si="575"/>
        <v xml:space="preserve"> </v>
      </c>
      <c r="AT390" t="str">
        <f t="shared" si="576"/>
        <v xml:space="preserve"> </v>
      </c>
      <c r="AU390" t="str">
        <f t="shared" si="577"/>
        <v xml:space="preserve"> </v>
      </c>
      <c r="AV390" t="str">
        <f t="shared" si="578"/>
        <v xml:space="preserve"> </v>
      </c>
      <c r="AW390" t="str">
        <f t="shared" si="579"/>
        <v xml:space="preserve"> </v>
      </c>
      <c r="AX390" t="str">
        <f t="shared" si="580"/>
        <v xml:space="preserve"> </v>
      </c>
      <c r="AY390" t="str">
        <f t="shared" si="581"/>
        <v xml:space="preserve"> </v>
      </c>
      <c r="AZ390" t="str">
        <f t="shared" si="582"/>
        <v xml:space="preserve"> </v>
      </c>
      <c r="BA390" t="str">
        <f t="shared" si="583"/>
        <v xml:space="preserve"> </v>
      </c>
      <c r="BB390" t="str">
        <f t="shared" si="584"/>
        <v xml:space="preserve"> </v>
      </c>
      <c r="BC390" t="str">
        <f t="shared" si="585"/>
        <v xml:space="preserve"> </v>
      </c>
      <c r="BD390" t="str">
        <f t="shared" si="586"/>
        <v xml:space="preserve"> </v>
      </c>
      <c r="BE390" t="str">
        <f t="shared" si="587"/>
        <v xml:space="preserve"> </v>
      </c>
      <c r="BF390" t="str">
        <f t="shared" si="588"/>
        <v xml:space="preserve"> </v>
      </c>
      <c r="BG390" t="str">
        <f t="shared" si="589"/>
        <v xml:space="preserve"> </v>
      </c>
      <c r="BH390" t="str">
        <f t="shared" si="590"/>
        <v xml:space="preserve"> </v>
      </c>
      <c r="BI390" t="str">
        <f t="shared" si="595"/>
        <v xml:space="preserve"> </v>
      </c>
      <c r="BN390" t="str">
        <f>IF(OR(COUNTIF($AV$386:AV390, "LAST")&gt;0, COUNTIF($AV$386:AV390, "FINAL")&gt;0), "", IF($AJ$1&gt;=$K390, IFERROR(BF390-BG390, 0), ""))</f>
        <v/>
      </c>
      <c r="BT390">
        <f t="shared" si="605"/>
        <v>0</v>
      </c>
      <c r="BU390">
        <f t="shared" si="606"/>
        <v>0</v>
      </c>
      <c r="BV390">
        <f>IF(OR(COUNTIF($AV$386:AV390, "LAST")&gt;0, COUNTIF($AV$386:AV390, "FINAL")&gt;0), "", IF($AJ$1&gt;=$K390, AQ390, 0))</f>
        <v>0</v>
      </c>
      <c r="BW390">
        <f t="shared" si="607"/>
        <v>0</v>
      </c>
      <c r="BX390">
        <f t="shared" si="608"/>
        <v>0</v>
      </c>
    </row>
    <row r="391" spans="11:76" x14ac:dyDescent="0.35">
      <c r="K391" s="28">
        <v>706</v>
      </c>
      <c r="M391" s="35">
        <f>AutoScoreboard!S35</f>
        <v>0</v>
      </c>
      <c r="N391" s="35">
        <f>AutoScoreboard!T35</f>
        <v>0</v>
      </c>
      <c r="O391" s="28" t="e">
        <f t="shared" si="591"/>
        <v>#N/A</v>
      </c>
      <c r="P391" s="28" t="e">
        <f t="shared" si="592"/>
        <v>#N/A</v>
      </c>
      <c r="Q391" s="28" t="e">
        <f t="shared" si="609"/>
        <v>#N/A</v>
      </c>
      <c r="R391" s="28" t="e">
        <f t="shared" si="600"/>
        <v>#N/A</v>
      </c>
      <c r="S391" s="28" t="e">
        <f t="shared" si="610"/>
        <v>#N/A</v>
      </c>
      <c r="T391" s="28" t="e">
        <f t="shared" si="611"/>
        <v>#N/A</v>
      </c>
      <c r="U391" s="28" t="e">
        <f t="shared" si="601"/>
        <v>#N/A</v>
      </c>
      <c r="V391" s="28" t="e">
        <f t="shared" si="602"/>
        <v>#N/A</v>
      </c>
      <c r="W391" s="28" t="e">
        <f t="shared" si="603"/>
        <v>#N/A</v>
      </c>
      <c r="X391" s="28" t="e">
        <f t="shared" si="566"/>
        <v>#N/A</v>
      </c>
      <c r="Y391" s="28" t="e">
        <f t="shared" si="593"/>
        <v>#N/A</v>
      </c>
      <c r="Z391" t="e">
        <f>IF(OR(COUNTIF($V$386:V390, "LAST")&gt;0, COUNTIF($V$386:V390, "FINAL")&gt;0), "", IF(Q391=1, IF(U391="SCORE", VLOOKUP(S391, D:E, 2, FALSE), ""), ""))</f>
        <v>#N/A</v>
      </c>
      <c r="AA391" t="e">
        <f>IF(OR(COUNTIF($V$386:V390, "LAST")&gt;0, COUNTIF($V$386:V390, "FINAL")&gt;0), "", IF(Q391=2, IF(U391="SCORE", VLOOKUP(S391, D:F, 3, FALSE), ""), ""))</f>
        <v>#N/A</v>
      </c>
      <c r="AB391" t="e">
        <f>IF(AD391="","", MAX($AB$4:AB390)+1)</f>
        <v>#N/A</v>
      </c>
      <c r="AC391" t="e">
        <f>IF(AE391="","", MAX($AC$4:AC390)+1)</f>
        <v>#N/A</v>
      </c>
      <c r="AD391" t="e">
        <f t="shared" si="612"/>
        <v>#N/A</v>
      </c>
      <c r="AE391" t="e">
        <f t="shared" si="613"/>
        <v>#N/A</v>
      </c>
      <c r="AF391" t="e">
        <f t="shared" si="614"/>
        <v>#N/A</v>
      </c>
      <c r="AG391" t="e">
        <f t="shared" si="615"/>
        <v>#N/A</v>
      </c>
      <c r="AH391">
        <f t="shared" si="616"/>
        <v>0</v>
      </c>
      <c r="AI391">
        <f t="shared" si="604"/>
        <v>1010</v>
      </c>
      <c r="AK391" t="str">
        <f t="shared" si="567"/>
        <v xml:space="preserve"> </v>
      </c>
      <c r="AL391" t="str">
        <f t="shared" si="594"/>
        <v xml:space="preserve"> </v>
      </c>
      <c r="AM391" t="str">
        <f t="shared" si="569"/>
        <v xml:space="preserve"> </v>
      </c>
      <c r="AN391" t="str">
        <f t="shared" si="570"/>
        <v xml:space="preserve"> </v>
      </c>
      <c r="AO391" t="str">
        <f t="shared" si="571"/>
        <v xml:space="preserve"> </v>
      </c>
      <c r="AP391" t="str">
        <f t="shared" si="572"/>
        <v xml:space="preserve"> </v>
      </c>
      <c r="AQ391" t="str">
        <f t="shared" si="573"/>
        <v xml:space="preserve"> </v>
      </c>
      <c r="AR391" t="str">
        <f t="shared" si="574"/>
        <v xml:space="preserve"> </v>
      </c>
      <c r="AS391" t="str">
        <f t="shared" si="575"/>
        <v xml:space="preserve"> </v>
      </c>
      <c r="AT391" t="str">
        <f t="shared" si="576"/>
        <v xml:space="preserve"> </v>
      </c>
      <c r="AU391" t="str">
        <f t="shared" si="577"/>
        <v xml:space="preserve"> </v>
      </c>
      <c r="AV391" t="str">
        <f t="shared" si="578"/>
        <v xml:space="preserve"> </v>
      </c>
      <c r="AW391" t="str">
        <f t="shared" si="579"/>
        <v xml:space="preserve"> </v>
      </c>
      <c r="AX391" t="str">
        <f t="shared" si="580"/>
        <v xml:space="preserve"> </v>
      </c>
      <c r="AY391" t="str">
        <f t="shared" si="581"/>
        <v xml:space="preserve"> </v>
      </c>
      <c r="AZ391" t="str">
        <f t="shared" si="582"/>
        <v xml:space="preserve"> </v>
      </c>
      <c r="BA391" t="str">
        <f t="shared" si="583"/>
        <v xml:space="preserve"> </v>
      </c>
      <c r="BB391" t="str">
        <f t="shared" si="584"/>
        <v xml:space="preserve"> </v>
      </c>
      <c r="BC391" t="str">
        <f t="shared" si="585"/>
        <v xml:space="preserve"> </v>
      </c>
      <c r="BD391" t="str">
        <f t="shared" si="586"/>
        <v xml:space="preserve"> </v>
      </c>
      <c r="BE391" t="str">
        <f t="shared" si="587"/>
        <v xml:space="preserve"> </v>
      </c>
      <c r="BF391" t="str">
        <f t="shared" si="588"/>
        <v xml:space="preserve"> </v>
      </c>
      <c r="BG391" t="str">
        <f t="shared" si="589"/>
        <v xml:space="preserve"> </v>
      </c>
      <c r="BH391" t="str">
        <f t="shared" si="590"/>
        <v xml:space="preserve"> </v>
      </c>
      <c r="BI391" t="str">
        <f t="shared" si="595"/>
        <v xml:space="preserve"> </v>
      </c>
      <c r="BN391" t="str">
        <f>IF(OR(COUNTIF($AV$386:AV391, "LAST")&gt;0, COUNTIF($AV$386:AV391, "FINAL")&gt;0), "", IF($AJ$1&gt;=$K391, IFERROR(BF391-BG391, 0), ""))</f>
        <v/>
      </c>
      <c r="BT391">
        <f t="shared" si="605"/>
        <v>0</v>
      </c>
      <c r="BU391">
        <f t="shared" si="606"/>
        <v>0</v>
      </c>
      <c r="BV391">
        <f>IF(OR(COUNTIF($AV$386:AV391, "LAST")&gt;0, COUNTIF($AV$386:AV391, "FINAL")&gt;0), "", IF($AJ$1&gt;=$K391, AQ391, 0))</f>
        <v>0</v>
      </c>
      <c r="BW391">
        <f t="shared" si="607"/>
        <v>0</v>
      </c>
      <c r="BX391">
        <f t="shared" si="608"/>
        <v>0</v>
      </c>
    </row>
    <row r="392" spans="11:76" x14ac:dyDescent="0.35">
      <c r="K392" s="28">
        <v>707</v>
      </c>
      <c r="M392" s="35">
        <f>AutoScoreboard!S36</f>
        <v>0</v>
      </c>
      <c r="N392" s="35">
        <f>AutoScoreboard!T36</f>
        <v>0</v>
      </c>
      <c r="O392" s="28" t="e">
        <f t="shared" si="591"/>
        <v>#N/A</v>
      </c>
      <c r="P392" s="28" t="e">
        <f t="shared" si="592"/>
        <v>#N/A</v>
      </c>
      <c r="Q392" s="28" t="e">
        <f t="shared" si="609"/>
        <v>#N/A</v>
      </c>
      <c r="R392" s="28" t="e">
        <f t="shared" si="600"/>
        <v>#N/A</v>
      </c>
      <c r="S392" s="28" t="e">
        <f t="shared" si="610"/>
        <v>#N/A</v>
      </c>
      <c r="T392" s="28" t="e">
        <f t="shared" si="611"/>
        <v>#N/A</v>
      </c>
      <c r="U392" s="28" t="e">
        <f t="shared" si="601"/>
        <v>#N/A</v>
      </c>
      <c r="V392" s="28" t="e">
        <f t="shared" si="602"/>
        <v>#N/A</v>
      </c>
      <c r="W392" s="28" t="e">
        <f t="shared" si="603"/>
        <v>#N/A</v>
      </c>
      <c r="X392" s="28" t="e">
        <f t="shared" si="566"/>
        <v>#N/A</v>
      </c>
      <c r="Y392" s="28" t="e">
        <f t="shared" si="593"/>
        <v>#N/A</v>
      </c>
      <c r="Z392" t="e">
        <f>IF(OR(COUNTIF($V$386:V391, "LAST")&gt;0, COUNTIF($V$386:V391, "FINAL")&gt;0), "", IF(Q392=1, IF(U392="SCORE", VLOOKUP(S392, D:E, 2, FALSE), ""), ""))</f>
        <v>#N/A</v>
      </c>
      <c r="AA392" t="e">
        <f>IF(OR(COUNTIF($V$386:V391, "LAST")&gt;0, COUNTIF($V$386:V391, "FINAL")&gt;0), "", IF(Q392=2, IF(U392="SCORE", VLOOKUP(S392, D:F, 3, FALSE), ""), ""))</f>
        <v>#N/A</v>
      </c>
      <c r="AB392" t="e">
        <f>IF(AD392="","", MAX($AB$4:AB391)+1)</f>
        <v>#N/A</v>
      </c>
      <c r="AC392" t="e">
        <f>IF(AE392="","", MAX($AC$4:AC391)+1)</f>
        <v>#N/A</v>
      </c>
      <c r="AD392" t="e">
        <f t="shared" si="612"/>
        <v>#N/A</v>
      </c>
      <c r="AE392" t="e">
        <f t="shared" si="613"/>
        <v>#N/A</v>
      </c>
      <c r="AF392" t="e">
        <f t="shared" si="614"/>
        <v>#N/A</v>
      </c>
      <c r="AG392" t="e">
        <f t="shared" si="615"/>
        <v>#N/A</v>
      </c>
      <c r="AH392">
        <f t="shared" si="616"/>
        <v>0</v>
      </c>
      <c r="AI392">
        <f t="shared" si="604"/>
        <v>1010</v>
      </c>
      <c r="AK392" t="str">
        <f t="shared" si="567"/>
        <v xml:space="preserve"> </v>
      </c>
      <c r="AL392" t="str">
        <f t="shared" si="594"/>
        <v xml:space="preserve"> </v>
      </c>
      <c r="AM392" t="str">
        <f t="shared" si="569"/>
        <v xml:space="preserve"> </v>
      </c>
      <c r="AN392" t="str">
        <f t="shared" si="570"/>
        <v xml:space="preserve"> </v>
      </c>
      <c r="AO392" t="str">
        <f t="shared" si="571"/>
        <v xml:space="preserve"> </v>
      </c>
      <c r="AP392" t="str">
        <f t="shared" si="572"/>
        <v xml:space="preserve"> </v>
      </c>
      <c r="AQ392" t="str">
        <f t="shared" si="573"/>
        <v xml:space="preserve"> </v>
      </c>
      <c r="AR392" t="str">
        <f t="shared" si="574"/>
        <v xml:space="preserve"> </v>
      </c>
      <c r="AS392" t="str">
        <f t="shared" si="575"/>
        <v xml:space="preserve"> </v>
      </c>
      <c r="AT392" t="str">
        <f t="shared" si="576"/>
        <v xml:space="preserve"> </v>
      </c>
      <c r="AU392" t="str">
        <f t="shared" si="577"/>
        <v xml:space="preserve"> </v>
      </c>
      <c r="AV392" t="str">
        <f t="shared" si="578"/>
        <v xml:space="preserve"> </v>
      </c>
      <c r="AW392" t="str">
        <f t="shared" si="579"/>
        <v xml:space="preserve"> </v>
      </c>
      <c r="AX392" t="str">
        <f t="shared" si="580"/>
        <v xml:space="preserve"> </v>
      </c>
      <c r="AY392" t="str">
        <f t="shared" si="581"/>
        <v xml:space="preserve"> </v>
      </c>
      <c r="AZ392" t="str">
        <f t="shared" si="582"/>
        <v xml:space="preserve"> </v>
      </c>
      <c r="BA392" t="str">
        <f t="shared" si="583"/>
        <v xml:space="preserve"> </v>
      </c>
      <c r="BB392" t="str">
        <f t="shared" si="584"/>
        <v xml:space="preserve"> </v>
      </c>
      <c r="BC392" t="str">
        <f t="shared" si="585"/>
        <v xml:space="preserve"> </v>
      </c>
      <c r="BD392" t="str">
        <f t="shared" si="586"/>
        <v xml:space="preserve"> </v>
      </c>
      <c r="BE392" t="str">
        <f t="shared" si="587"/>
        <v xml:space="preserve"> </v>
      </c>
      <c r="BF392" t="str">
        <f t="shared" si="588"/>
        <v xml:space="preserve"> </v>
      </c>
      <c r="BG392" t="str">
        <f t="shared" si="589"/>
        <v xml:space="preserve"> </v>
      </c>
      <c r="BH392" t="str">
        <f t="shared" si="590"/>
        <v xml:space="preserve"> </v>
      </c>
      <c r="BI392" t="str">
        <f t="shared" si="595"/>
        <v xml:space="preserve"> </v>
      </c>
      <c r="BN392" t="str">
        <f>IF(OR(COUNTIF($AV$386:AV392, "LAST")&gt;0, COUNTIF($AV$386:AV392, "FINAL")&gt;0), "", IF($AJ$1&gt;=$K392, IFERROR(BF392-BG392, 0), ""))</f>
        <v/>
      </c>
      <c r="BT392">
        <f t="shared" si="605"/>
        <v>0</v>
      </c>
      <c r="BU392">
        <f t="shared" si="606"/>
        <v>0</v>
      </c>
      <c r="BV392">
        <f>IF(OR(COUNTIF($AV$386:AV392, "LAST")&gt;0, COUNTIF($AV$386:AV392, "FINAL")&gt;0), "", IF($AJ$1&gt;=$K392, AQ392, 0))</f>
        <v>0</v>
      </c>
      <c r="BW392">
        <f t="shared" si="607"/>
        <v>0</v>
      </c>
      <c r="BX392">
        <f t="shared" si="608"/>
        <v>0</v>
      </c>
    </row>
    <row r="393" spans="11:76" x14ac:dyDescent="0.35">
      <c r="K393" s="28">
        <v>708</v>
      </c>
      <c r="M393" s="35">
        <f>AutoScoreboard!S37</f>
        <v>0</v>
      </c>
      <c r="N393" s="35">
        <f>AutoScoreboard!T37</f>
        <v>0</v>
      </c>
      <c r="O393" s="28" t="e">
        <f t="shared" si="591"/>
        <v>#N/A</v>
      </c>
      <c r="P393" s="28" t="e">
        <f t="shared" si="592"/>
        <v>#N/A</v>
      </c>
      <c r="Q393" s="28" t="e">
        <f t="shared" si="609"/>
        <v>#N/A</v>
      </c>
      <c r="R393" s="28" t="e">
        <f t="shared" si="600"/>
        <v>#N/A</v>
      </c>
      <c r="S393" s="28" t="e">
        <f t="shared" si="610"/>
        <v>#N/A</v>
      </c>
      <c r="T393" s="28" t="e">
        <f t="shared" si="611"/>
        <v>#N/A</v>
      </c>
      <c r="U393" s="28" t="e">
        <f t="shared" si="601"/>
        <v>#N/A</v>
      </c>
      <c r="V393" s="28" t="e">
        <f t="shared" si="602"/>
        <v>#N/A</v>
      </c>
      <c r="W393" s="28" t="e">
        <f t="shared" si="603"/>
        <v>#N/A</v>
      </c>
      <c r="X393" s="28" t="e">
        <f t="shared" si="566"/>
        <v>#N/A</v>
      </c>
      <c r="Y393" s="28" t="e">
        <f t="shared" si="593"/>
        <v>#N/A</v>
      </c>
      <c r="Z393" t="e">
        <f>IF(OR(COUNTIF($V$386:V392, "LAST")&gt;0, COUNTIF($V$386:V392, "FINAL")&gt;0), "", IF(Q393=1, IF(U393="SCORE", VLOOKUP(S393, D:E, 2, FALSE), ""), ""))</f>
        <v>#N/A</v>
      </c>
      <c r="AA393" t="e">
        <f>IF(OR(COUNTIF($V$386:V392, "LAST")&gt;0, COUNTIF($V$386:V392, "FINAL")&gt;0), "", IF(Q393=2, IF(U393="SCORE", VLOOKUP(S393, D:F, 3, FALSE), ""), ""))</f>
        <v>#N/A</v>
      </c>
      <c r="AB393" t="e">
        <f>IF(AD393="","", MAX($AB$4:AB392)+1)</f>
        <v>#N/A</v>
      </c>
      <c r="AC393" t="e">
        <f>IF(AE393="","", MAX($AC$4:AC392)+1)</f>
        <v>#N/A</v>
      </c>
      <c r="AD393" t="e">
        <f t="shared" si="612"/>
        <v>#N/A</v>
      </c>
      <c r="AE393" t="e">
        <f t="shared" si="613"/>
        <v>#N/A</v>
      </c>
      <c r="AF393" t="e">
        <f t="shared" si="614"/>
        <v>#N/A</v>
      </c>
      <c r="AG393" t="e">
        <f t="shared" si="615"/>
        <v>#N/A</v>
      </c>
      <c r="AH393">
        <f t="shared" si="616"/>
        <v>0</v>
      </c>
      <c r="AI393">
        <f t="shared" si="604"/>
        <v>1010</v>
      </c>
      <c r="AK393" t="str">
        <f t="shared" si="567"/>
        <v xml:space="preserve"> </v>
      </c>
      <c r="AL393" t="str">
        <f t="shared" si="594"/>
        <v xml:space="preserve"> </v>
      </c>
      <c r="AM393" t="str">
        <f t="shared" si="569"/>
        <v xml:space="preserve"> </v>
      </c>
      <c r="AN393" t="str">
        <f t="shared" si="570"/>
        <v xml:space="preserve"> </v>
      </c>
      <c r="AO393" t="str">
        <f t="shared" si="571"/>
        <v xml:space="preserve"> </v>
      </c>
      <c r="AP393" t="str">
        <f t="shared" si="572"/>
        <v xml:space="preserve"> </v>
      </c>
      <c r="AQ393" t="str">
        <f t="shared" si="573"/>
        <v xml:space="preserve"> </v>
      </c>
      <c r="AR393" t="str">
        <f t="shared" si="574"/>
        <v xml:space="preserve"> </v>
      </c>
      <c r="AS393" t="str">
        <f t="shared" si="575"/>
        <v xml:space="preserve"> </v>
      </c>
      <c r="AT393" t="str">
        <f t="shared" si="576"/>
        <v xml:space="preserve"> </v>
      </c>
      <c r="AU393" t="str">
        <f t="shared" si="577"/>
        <v xml:space="preserve"> </v>
      </c>
      <c r="AV393" t="str">
        <f t="shared" si="578"/>
        <v xml:space="preserve"> </v>
      </c>
      <c r="AW393" t="str">
        <f t="shared" si="579"/>
        <v xml:space="preserve"> </v>
      </c>
      <c r="AX393" t="str">
        <f t="shared" si="580"/>
        <v xml:space="preserve"> </v>
      </c>
      <c r="AY393" t="str">
        <f t="shared" si="581"/>
        <v xml:space="preserve"> </v>
      </c>
      <c r="AZ393" t="str">
        <f t="shared" si="582"/>
        <v xml:space="preserve"> </v>
      </c>
      <c r="BA393" t="str">
        <f t="shared" si="583"/>
        <v xml:space="preserve"> </v>
      </c>
      <c r="BB393" t="str">
        <f t="shared" si="584"/>
        <v xml:space="preserve"> </v>
      </c>
      <c r="BC393" t="str">
        <f t="shared" si="585"/>
        <v xml:space="preserve"> </v>
      </c>
      <c r="BD393" t="str">
        <f t="shared" si="586"/>
        <v xml:space="preserve"> </v>
      </c>
      <c r="BE393" t="str">
        <f t="shared" si="587"/>
        <v xml:space="preserve"> </v>
      </c>
      <c r="BF393" t="str">
        <f t="shared" si="588"/>
        <v xml:space="preserve"> </v>
      </c>
      <c r="BG393" t="str">
        <f t="shared" si="589"/>
        <v xml:space="preserve"> </v>
      </c>
      <c r="BH393" t="str">
        <f t="shared" si="590"/>
        <v xml:space="preserve"> </v>
      </c>
      <c r="BI393" t="str">
        <f t="shared" si="595"/>
        <v xml:space="preserve"> </v>
      </c>
      <c r="BN393" t="str">
        <f>IF(OR(COUNTIF($AV$386:AV393, "LAST")&gt;0, COUNTIF($AV$386:AV393, "FINAL")&gt;0), "", IF($AJ$1&gt;=$K393, IFERROR(BF393-BG393, 0), ""))</f>
        <v/>
      </c>
      <c r="BT393">
        <f t="shared" si="605"/>
        <v>0</v>
      </c>
      <c r="BU393">
        <f t="shared" si="606"/>
        <v>0</v>
      </c>
      <c r="BV393">
        <f>IF(OR(COUNTIF($AV$386:AV393, "LAST")&gt;0, COUNTIF($AV$386:AV393, "FINAL")&gt;0), "", IF($AJ$1&gt;=$K393, AQ393, 0))</f>
        <v>0</v>
      </c>
      <c r="BW393">
        <f t="shared" si="607"/>
        <v>0</v>
      </c>
      <c r="BX393">
        <f t="shared" si="608"/>
        <v>0</v>
      </c>
    </row>
    <row r="394" spans="11:76" x14ac:dyDescent="0.35">
      <c r="K394" s="28">
        <v>709</v>
      </c>
      <c r="M394" s="35">
        <f>AutoScoreboard!S38</f>
        <v>0</v>
      </c>
      <c r="N394" s="35">
        <f>AutoScoreboard!T38</f>
        <v>0</v>
      </c>
      <c r="O394" s="28" t="e">
        <f t="shared" si="591"/>
        <v>#N/A</v>
      </c>
      <c r="P394" s="28" t="e">
        <f t="shared" si="592"/>
        <v>#N/A</v>
      </c>
      <c r="Q394" s="28" t="e">
        <f t="shared" si="609"/>
        <v>#N/A</v>
      </c>
      <c r="R394" s="28" t="e">
        <f t="shared" si="600"/>
        <v>#N/A</v>
      </c>
      <c r="S394" s="28" t="e">
        <f t="shared" si="610"/>
        <v>#N/A</v>
      </c>
      <c r="T394" s="28" t="e">
        <f t="shared" si="611"/>
        <v>#N/A</v>
      </c>
      <c r="U394" s="28" t="e">
        <f t="shared" si="601"/>
        <v>#N/A</v>
      </c>
      <c r="V394" s="28" t="e">
        <f t="shared" si="602"/>
        <v>#N/A</v>
      </c>
      <c r="W394" s="28" t="e">
        <f t="shared" si="603"/>
        <v>#N/A</v>
      </c>
      <c r="X394" s="28" t="e">
        <f t="shared" si="566"/>
        <v>#N/A</v>
      </c>
      <c r="Y394" s="28" t="e">
        <f t="shared" si="593"/>
        <v>#N/A</v>
      </c>
      <c r="Z394" t="e">
        <f>IF(OR(COUNTIF($V$386:V393, "LAST")&gt;0, COUNTIF($V$386:V393, "FINAL")&gt;0), "", IF(Q394=1, IF(U394="SCORE", VLOOKUP(S394, D:E, 2, FALSE), ""), ""))</f>
        <v>#N/A</v>
      </c>
      <c r="AA394" t="e">
        <f>IF(OR(COUNTIF($V$386:V393, "LAST")&gt;0, COUNTIF($V$386:V393, "FINAL")&gt;0), "", IF(Q394=2, IF(U394="SCORE", VLOOKUP(S394, D:F, 3, FALSE), ""), ""))</f>
        <v>#N/A</v>
      </c>
      <c r="AB394" t="e">
        <f>IF(AD394="","", MAX($AB$4:AB393)+1)</f>
        <v>#N/A</v>
      </c>
      <c r="AC394" t="e">
        <f>IF(AE394="","", MAX($AC$4:AC393)+1)</f>
        <v>#N/A</v>
      </c>
      <c r="AD394" t="e">
        <f t="shared" si="612"/>
        <v>#N/A</v>
      </c>
      <c r="AE394" t="e">
        <f t="shared" si="613"/>
        <v>#N/A</v>
      </c>
      <c r="AF394" t="e">
        <f t="shared" si="614"/>
        <v>#N/A</v>
      </c>
      <c r="AG394" t="e">
        <f t="shared" si="615"/>
        <v>#N/A</v>
      </c>
      <c r="AH394">
        <f t="shared" si="616"/>
        <v>0</v>
      </c>
      <c r="AI394">
        <f t="shared" si="604"/>
        <v>1010</v>
      </c>
      <c r="AK394" t="str">
        <f t="shared" si="567"/>
        <v xml:space="preserve"> </v>
      </c>
      <c r="AL394" t="str">
        <f t="shared" si="594"/>
        <v xml:space="preserve"> </v>
      </c>
      <c r="AM394" t="str">
        <f t="shared" si="569"/>
        <v xml:space="preserve"> </v>
      </c>
      <c r="AN394" t="str">
        <f t="shared" si="570"/>
        <v xml:space="preserve"> </v>
      </c>
      <c r="AO394" t="str">
        <f t="shared" si="571"/>
        <v xml:space="preserve"> </v>
      </c>
      <c r="AP394" t="str">
        <f t="shared" si="572"/>
        <v xml:space="preserve"> </v>
      </c>
      <c r="AQ394" t="str">
        <f t="shared" si="573"/>
        <v xml:space="preserve"> </v>
      </c>
      <c r="AR394" t="str">
        <f t="shared" si="574"/>
        <v xml:space="preserve"> </v>
      </c>
      <c r="AS394" t="str">
        <f t="shared" si="575"/>
        <v xml:space="preserve"> </v>
      </c>
      <c r="AT394" t="str">
        <f t="shared" si="576"/>
        <v xml:space="preserve"> </v>
      </c>
      <c r="AU394" t="str">
        <f t="shared" si="577"/>
        <v xml:space="preserve"> </v>
      </c>
      <c r="AV394" t="str">
        <f t="shared" si="578"/>
        <v xml:space="preserve"> </v>
      </c>
      <c r="AW394" t="str">
        <f t="shared" si="579"/>
        <v xml:space="preserve"> </v>
      </c>
      <c r="AX394" t="str">
        <f t="shared" si="580"/>
        <v xml:space="preserve"> </v>
      </c>
      <c r="AY394" t="str">
        <f t="shared" si="581"/>
        <v xml:space="preserve"> </v>
      </c>
      <c r="AZ394" t="str">
        <f t="shared" si="582"/>
        <v xml:space="preserve"> </v>
      </c>
      <c r="BA394" t="str">
        <f t="shared" si="583"/>
        <v xml:space="preserve"> </v>
      </c>
      <c r="BB394" t="str">
        <f t="shared" si="584"/>
        <v xml:space="preserve"> </v>
      </c>
      <c r="BC394" t="str">
        <f t="shared" si="585"/>
        <v xml:space="preserve"> </v>
      </c>
      <c r="BD394" t="str">
        <f t="shared" si="586"/>
        <v xml:space="preserve"> </v>
      </c>
      <c r="BE394" t="str">
        <f t="shared" si="587"/>
        <v xml:space="preserve"> </v>
      </c>
      <c r="BF394" t="str">
        <f t="shared" si="588"/>
        <v xml:space="preserve"> </v>
      </c>
      <c r="BG394" t="str">
        <f t="shared" si="589"/>
        <v xml:space="preserve"> </v>
      </c>
      <c r="BH394" t="str">
        <f t="shared" si="590"/>
        <v xml:space="preserve"> </v>
      </c>
      <c r="BI394" t="str">
        <f t="shared" si="595"/>
        <v xml:space="preserve"> </v>
      </c>
      <c r="BN394" t="str">
        <f>IF(OR(COUNTIF($AV$386:AV394, "LAST")&gt;0, COUNTIF($AV$386:AV394, "FINAL")&gt;0), "", IF($AJ$1&gt;=$K394, IFERROR(BF394-BG394, 0), ""))</f>
        <v/>
      </c>
      <c r="BT394">
        <f t="shared" si="605"/>
        <v>0</v>
      </c>
      <c r="BU394">
        <f t="shared" si="606"/>
        <v>0</v>
      </c>
      <c r="BV394">
        <f>IF(OR(COUNTIF($AV$386:AV394, "LAST")&gt;0, COUNTIF($AV$386:AV394, "FINAL")&gt;0), "", IF($AJ$1&gt;=$K394, AQ394, 0))</f>
        <v>0</v>
      </c>
      <c r="BW394">
        <f t="shared" si="607"/>
        <v>0</v>
      </c>
      <c r="BX394">
        <f t="shared" si="608"/>
        <v>0</v>
      </c>
    </row>
    <row r="395" spans="11:76" x14ac:dyDescent="0.35">
      <c r="K395" s="28">
        <v>710</v>
      </c>
      <c r="M395" s="35">
        <f>AutoScoreboard!S39</f>
        <v>0</v>
      </c>
      <c r="N395" s="35">
        <f>AutoScoreboard!T39</f>
        <v>0</v>
      </c>
      <c r="O395" s="28" t="e">
        <f t="shared" si="591"/>
        <v>#N/A</v>
      </c>
      <c r="P395" s="28" t="e">
        <f t="shared" si="592"/>
        <v>#N/A</v>
      </c>
      <c r="Q395" s="28" t="e">
        <f t="shared" si="609"/>
        <v>#N/A</v>
      </c>
      <c r="R395" s="28" t="e">
        <f t="shared" si="600"/>
        <v>#N/A</v>
      </c>
      <c r="S395" s="28" t="e">
        <f t="shared" si="610"/>
        <v>#N/A</v>
      </c>
      <c r="T395" s="28" t="e">
        <f t="shared" si="611"/>
        <v>#N/A</v>
      </c>
      <c r="U395" s="28" t="e">
        <f t="shared" si="601"/>
        <v>#N/A</v>
      </c>
      <c r="V395" s="28" t="e">
        <f t="shared" si="602"/>
        <v>#N/A</v>
      </c>
      <c r="W395" s="28" t="e">
        <f t="shared" si="603"/>
        <v>#N/A</v>
      </c>
      <c r="X395" s="28" t="e">
        <f t="shared" si="566"/>
        <v>#N/A</v>
      </c>
      <c r="Y395" s="28" t="e">
        <f t="shared" si="593"/>
        <v>#N/A</v>
      </c>
      <c r="Z395" t="e">
        <f>IF(OR(COUNTIF($V$386:V394, "LAST")&gt;0, COUNTIF($V$386:V394, "FINAL")&gt;0), "", IF(Q395=1, IF(U395="SCORE", VLOOKUP(S395, D:E, 2, FALSE), ""), ""))</f>
        <v>#N/A</v>
      </c>
      <c r="AA395" t="e">
        <f>IF(OR(COUNTIF($V$386:V394, "LAST")&gt;0, COUNTIF($V$386:V394, "FINAL")&gt;0), "", IF(Q395=2, IF(U395="SCORE", VLOOKUP(S395, D:F, 3, FALSE), ""), ""))</f>
        <v>#N/A</v>
      </c>
      <c r="AB395" t="e">
        <f>IF(AD395="","", MAX($AB$4:AB394)+1)</f>
        <v>#N/A</v>
      </c>
      <c r="AC395" t="e">
        <f>IF(AE395="","", MAX($AC$4:AC394)+1)</f>
        <v>#N/A</v>
      </c>
      <c r="AD395" t="e">
        <f t="shared" si="612"/>
        <v>#N/A</v>
      </c>
      <c r="AE395" t="e">
        <f t="shared" si="613"/>
        <v>#N/A</v>
      </c>
      <c r="AF395" t="e">
        <f t="shared" si="614"/>
        <v>#N/A</v>
      </c>
      <c r="AG395" t="e">
        <f t="shared" si="615"/>
        <v>#N/A</v>
      </c>
      <c r="AH395">
        <f t="shared" si="616"/>
        <v>0</v>
      </c>
      <c r="AI395">
        <f t="shared" si="604"/>
        <v>1010</v>
      </c>
      <c r="AK395" t="str">
        <f t="shared" si="567"/>
        <v xml:space="preserve"> </v>
      </c>
      <c r="AL395" t="str">
        <f t="shared" si="594"/>
        <v xml:space="preserve"> </v>
      </c>
      <c r="AM395" t="str">
        <f t="shared" si="569"/>
        <v xml:space="preserve"> </v>
      </c>
      <c r="AN395" t="str">
        <f t="shared" si="570"/>
        <v xml:space="preserve"> </v>
      </c>
      <c r="AO395" t="str">
        <f t="shared" si="571"/>
        <v xml:space="preserve"> </v>
      </c>
      <c r="AP395" t="str">
        <f t="shared" si="572"/>
        <v xml:space="preserve"> </v>
      </c>
      <c r="AQ395" t="str">
        <f t="shared" si="573"/>
        <v xml:space="preserve"> </v>
      </c>
      <c r="AR395" t="str">
        <f t="shared" si="574"/>
        <v xml:space="preserve"> </v>
      </c>
      <c r="AS395" t="str">
        <f t="shared" si="575"/>
        <v xml:space="preserve"> </v>
      </c>
      <c r="AT395" t="str">
        <f t="shared" si="576"/>
        <v xml:space="preserve"> </v>
      </c>
      <c r="AU395" t="str">
        <f t="shared" si="577"/>
        <v xml:space="preserve"> </v>
      </c>
      <c r="AV395" t="str">
        <f t="shared" si="578"/>
        <v xml:space="preserve"> </v>
      </c>
      <c r="AW395" t="str">
        <f t="shared" si="579"/>
        <v xml:space="preserve"> </v>
      </c>
      <c r="AX395" t="str">
        <f t="shared" si="580"/>
        <v xml:space="preserve"> </v>
      </c>
      <c r="AY395" t="str">
        <f t="shared" si="581"/>
        <v xml:space="preserve"> </v>
      </c>
      <c r="AZ395" t="str">
        <f t="shared" si="582"/>
        <v xml:space="preserve"> </v>
      </c>
      <c r="BA395" t="str">
        <f t="shared" si="583"/>
        <v xml:space="preserve"> </v>
      </c>
      <c r="BB395" t="str">
        <f t="shared" si="584"/>
        <v xml:space="preserve"> </v>
      </c>
      <c r="BC395" t="str">
        <f t="shared" si="585"/>
        <v xml:space="preserve"> </v>
      </c>
      <c r="BD395" t="str">
        <f t="shared" si="586"/>
        <v xml:space="preserve"> </v>
      </c>
      <c r="BE395" t="str">
        <f t="shared" si="587"/>
        <v xml:space="preserve"> </v>
      </c>
      <c r="BF395" t="str">
        <f t="shared" si="588"/>
        <v xml:space="preserve"> </v>
      </c>
      <c r="BG395" t="str">
        <f t="shared" si="589"/>
        <v xml:space="preserve"> </v>
      </c>
      <c r="BH395" t="str">
        <f t="shared" si="590"/>
        <v xml:space="preserve"> </v>
      </c>
      <c r="BI395" t="str">
        <f t="shared" si="595"/>
        <v xml:space="preserve"> </v>
      </c>
      <c r="BN395" t="str">
        <f>IF(OR(COUNTIF($AV$386:AV395, "LAST")&gt;0, COUNTIF($AV$386:AV395, "FINAL")&gt;0), "", IF($AJ$1&gt;=$K395, IFERROR(BF395-BG395, 0), ""))</f>
        <v/>
      </c>
      <c r="BT395">
        <f t="shared" si="605"/>
        <v>0</v>
      </c>
      <c r="BU395">
        <f t="shared" si="606"/>
        <v>0</v>
      </c>
      <c r="BV395">
        <f>IF(OR(COUNTIF($AV$386:AV395, "LAST")&gt;0, COUNTIF($AV$386:AV395, "FINAL")&gt;0), "", IF($AJ$1&gt;=$K395, AQ395, 0))</f>
        <v>0</v>
      </c>
      <c r="BW395">
        <f t="shared" si="607"/>
        <v>0</v>
      </c>
      <c r="BX395">
        <f t="shared" si="608"/>
        <v>0</v>
      </c>
    </row>
    <row r="396" spans="11:76" x14ac:dyDescent="0.35">
      <c r="K396" s="28">
        <v>711</v>
      </c>
      <c r="M396" s="35">
        <f>AutoScoreboard!S40</f>
        <v>0</v>
      </c>
      <c r="N396" s="35">
        <f>AutoScoreboard!T40</f>
        <v>0</v>
      </c>
      <c r="O396" s="28" t="e">
        <f t="shared" si="591"/>
        <v>#N/A</v>
      </c>
      <c r="P396" s="28" t="e">
        <f t="shared" si="592"/>
        <v>#N/A</v>
      </c>
      <c r="Q396" s="28" t="e">
        <f t="shared" si="609"/>
        <v>#N/A</v>
      </c>
      <c r="R396" s="28" t="e">
        <f t="shared" si="600"/>
        <v>#N/A</v>
      </c>
      <c r="S396" s="28" t="e">
        <f t="shared" si="610"/>
        <v>#N/A</v>
      </c>
      <c r="T396" s="28" t="e">
        <f t="shared" si="611"/>
        <v>#N/A</v>
      </c>
      <c r="U396" s="28" t="e">
        <f t="shared" si="601"/>
        <v>#N/A</v>
      </c>
      <c r="V396" s="28" t="e">
        <f t="shared" si="602"/>
        <v>#N/A</v>
      </c>
      <c r="W396" s="28" t="e">
        <f t="shared" si="603"/>
        <v>#N/A</v>
      </c>
      <c r="X396" s="28" t="e">
        <f t="shared" si="566"/>
        <v>#N/A</v>
      </c>
      <c r="Y396" s="28" t="e">
        <f t="shared" si="593"/>
        <v>#N/A</v>
      </c>
      <c r="Z396" t="e">
        <f>IF(OR(COUNTIF($V$386:V395, "LAST")&gt;0, COUNTIF($V$386:V395, "FINAL")&gt;0), "", IF(Q396=1, IF(U396="SCORE", VLOOKUP(S396, D:E, 2, FALSE), ""), ""))</f>
        <v>#N/A</v>
      </c>
      <c r="AA396" t="e">
        <f>IF(OR(COUNTIF($V$386:V395, "LAST")&gt;0, COUNTIF($V$386:V395, "FINAL")&gt;0), "", IF(Q396=2, IF(U396="SCORE", VLOOKUP(S396, D:F, 3, FALSE), ""), ""))</f>
        <v>#N/A</v>
      </c>
      <c r="AB396" t="e">
        <f>IF(AD396="","", MAX($AB$4:AB395)+1)</f>
        <v>#N/A</v>
      </c>
      <c r="AC396" t="e">
        <f>IF(AE396="","", MAX($AC$4:AC395)+1)</f>
        <v>#N/A</v>
      </c>
      <c r="AD396" t="e">
        <f t="shared" si="612"/>
        <v>#N/A</v>
      </c>
      <c r="AE396" t="e">
        <f t="shared" si="613"/>
        <v>#N/A</v>
      </c>
      <c r="AF396" t="e">
        <f t="shared" si="614"/>
        <v>#N/A</v>
      </c>
      <c r="AG396" t="e">
        <f t="shared" si="615"/>
        <v>#N/A</v>
      </c>
      <c r="AH396">
        <f t="shared" si="616"/>
        <v>0</v>
      </c>
      <c r="AI396">
        <f t="shared" si="604"/>
        <v>1010</v>
      </c>
      <c r="AK396" t="str">
        <f t="shared" si="567"/>
        <v xml:space="preserve"> </v>
      </c>
      <c r="AL396" t="str">
        <f t="shared" si="594"/>
        <v xml:space="preserve"> </v>
      </c>
      <c r="AM396" t="str">
        <f t="shared" si="569"/>
        <v xml:space="preserve"> </v>
      </c>
      <c r="AN396" t="str">
        <f t="shared" si="570"/>
        <v xml:space="preserve"> </v>
      </c>
      <c r="AO396" t="str">
        <f t="shared" si="571"/>
        <v xml:space="preserve"> </v>
      </c>
      <c r="AP396" t="str">
        <f t="shared" si="572"/>
        <v xml:space="preserve"> </v>
      </c>
      <c r="AQ396" t="str">
        <f t="shared" si="573"/>
        <v xml:space="preserve"> </v>
      </c>
      <c r="AR396" t="str">
        <f t="shared" si="574"/>
        <v xml:space="preserve"> </v>
      </c>
      <c r="AS396" t="str">
        <f t="shared" si="575"/>
        <v xml:space="preserve"> </v>
      </c>
      <c r="AT396" t="str">
        <f t="shared" si="576"/>
        <v xml:space="preserve"> </v>
      </c>
      <c r="AU396" t="str">
        <f t="shared" si="577"/>
        <v xml:space="preserve"> </v>
      </c>
      <c r="AV396" t="str">
        <f t="shared" si="578"/>
        <v xml:space="preserve"> </v>
      </c>
      <c r="AW396" t="str">
        <f t="shared" si="579"/>
        <v xml:space="preserve"> </v>
      </c>
      <c r="AX396" t="str">
        <f t="shared" si="580"/>
        <v xml:space="preserve"> </v>
      </c>
      <c r="AY396" t="str">
        <f t="shared" si="581"/>
        <v xml:space="preserve"> </v>
      </c>
      <c r="AZ396" t="str">
        <f t="shared" si="582"/>
        <v xml:space="preserve"> </v>
      </c>
      <c r="BA396" t="str">
        <f t="shared" si="583"/>
        <v xml:space="preserve"> </v>
      </c>
      <c r="BB396" t="str">
        <f t="shared" si="584"/>
        <v xml:space="preserve"> </v>
      </c>
      <c r="BC396" t="str">
        <f t="shared" si="585"/>
        <v xml:space="preserve"> </v>
      </c>
      <c r="BD396" t="str">
        <f t="shared" si="586"/>
        <v xml:space="preserve"> </v>
      </c>
      <c r="BE396" t="str">
        <f t="shared" si="587"/>
        <v xml:space="preserve"> </v>
      </c>
      <c r="BF396" t="str">
        <f t="shared" si="588"/>
        <v xml:space="preserve"> </v>
      </c>
      <c r="BG396" t="str">
        <f t="shared" si="589"/>
        <v xml:space="preserve"> </v>
      </c>
      <c r="BH396" t="str">
        <f t="shared" si="590"/>
        <v xml:space="preserve"> </v>
      </c>
      <c r="BI396" t="str">
        <f t="shared" si="595"/>
        <v xml:space="preserve"> </v>
      </c>
      <c r="BN396" t="str">
        <f>IF(OR(COUNTIF($AV$386:AV396, "LAST")&gt;0, COUNTIF($AV$386:AV396, "FINAL")&gt;0), "", IF($AJ$1&gt;=$K396, IFERROR(BF396-BG396, 0), ""))</f>
        <v/>
      </c>
      <c r="BT396">
        <f t="shared" si="605"/>
        <v>0</v>
      </c>
      <c r="BU396">
        <f t="shared" si="606"/>
        <v>0</v>
      </c>
      <c r="BV396">
        <f>IF(OR(COUNTIF($AV$386:AV396, "LAST")&gt;0, COUNTIF($AV$386:AV396, "FINAL")&gt;0), "", IF($AJ$1&gt;=$K396, AQ396, 0))</f>
        <v>0</v>
      </c>
      <c r="BW396">
        <f t="shared" si="607"/>
        <v>0</v>
      </c>
      <c r="BX396">
        <f t="shared" si="608"/>
        <v>0</v>
      </c>
    </row>
    <row r="397" spans="11:76" x14ac:dyDescent="0.35">
      <c r="K397" s="28">
        <v>712</v>
      </c>
      <c r="M397" s="35">
        <f>AutoScoreboard!S41</f>
        <v>0</v>
      </c>
      <c r="N397" s="35">
        <f>AutoScoreboard!T41</f>
        <v>0</v>
      </c>
      <c r="O397" s="28" t="e">
        <f t="shared" si="591"/>
        <v>#N/A</v>
      </c>
      <c r="P397" s="28" t="e">
        <f t="shared" si="592"/>
        <v>#N/A</v>
      </c>
      <c r="Q397" s="28" t="e">
        <f t="shared" si="609"/>
        <v>#N/A</v>
      </c>
      <c r="R397" s="28" t="e">
        <f t="shared" si="600"/>
        <v>#N/A</v>
      </c>
      <c r="S397" s="28" t="e">
        <f t="shared" si="610"/>
        <v>#N/A</v>
      </c>
      <c r="T397" s="28" t="e">
        <f t="shared" si="611"/>
        <v>#N/A</v>
      </c>
      <c r="U397" s="28" t="e">
        <f t="shared" si="601"/>
        <v>#N/A</v>
      </c>
      <c r="V397" s="28" t="e">
        <f t="shared" si="602"/>
        <v>#N/A</v>
      </c>
      <c r="W397" s="28" t="e">
        <f t="shared" si="603"/>
        <v>#N/A</v>
      </c>
      <c r="X397" s="28" t="e">
        <f t="shared" si="566"/>
        <v>#N/A</v>
      </c>
      <c r="Y397" s="28" t="e">
        <f t="shared" si="593"/>
        <v>#N/A</v>
      </c>
      <c r="Z397" t="e">
        <f>IF(OR(COUNTIF($V$386:V396, "LAST")&gt;0, COUNTIF($V$386:V396, "FINAL")&gt;0), "", IF(Q397=1, IF(U397="SCORE", VLOOKUP(S397, D:E, 2, FALSE), ""), ""))</f>
        <v>#N/A</v>
      </c>
      <c r="AA397" t="e">
        <f>IF(OR(COUNTIF($V$386:V396, "LAST")&gt;0, COUNTIF($V$386:V396, "FINAL")&gt;0), "", IF(Q397=2, IF(U397="SCORE", VLOOKUP(S397, D:F, 3, FALSE), ""), ""))</f>
        <v>#N/A</v>
      </c>
      <c r="AB397" t="e">
        <f>IF(AD397="","", MAX($AB$4:AB396)+1)</f>
        <v>#N/A</v>
      </c>
      <c r="AC397" t="e">
        <f>IF(AE397="","", MAX($AC$4:AC396)+1)</f>
        <v>#N/A</v>
      </c>
      <c r="AD397" t="e">
        <f t="shared" si="612"/>
        <v>#N/A</v>
      </c>
      <c r="AE397" t="e">
        <f t="shared" si="613"/>
        <v>#N/A</v>
      </c>
      <c r="AF397" t="e">
        <f t="shared" si="614"/>
        <v>#N/A</v>
      </c>
      <c r="AG397" t="e">
        <f t="shared" si="615"/>
        <v>#N/A</v>
      </c>
      <c r="AH397">
        <f t="shared" si="616"/>
        <v>0</v>
      </c>
      <c r="AI397">
        <f t="shared" si="604"/>
        <v>1010</v>
      </c>
      <c r="AK397" t="str">
        <f t="shared" si="567"/>
        <v xml:space="preserve"> </v>
      </c>
      <c r="AL397" t="str">
        <f t="shared" si="594"/>
        <v xml:space="preserve"> </v>
      </c>
      <c r="AM397" t="str">
        <f t="shared" si="569"/>
        <v xml:space="preserve"> </v>
      </c>
      <c r="AN397" t="str">
        <f t="shared" si="570"/>
        <v xml:space="preserve"> </v>
      </c>
      <c r="AO397" t="str">
        <f t="shared" si="571"/>
        <v xml:space="preserve"> </v>
      </c>
      <c r="AP397" t="str">
        <f t="shared" si="572"/>
        <v xml:space="preserve"> </v>
      </c>
      <c r="AQ397" t="str">
        <f t="shared" si="573"/>
        <v xml:space="preserve"> </v>
      </c>
      <c r="AR397" t="str">
        <f t="shared" si="574"/>
        <v xml:space="preserve"> </v>
      </c>
      <c r="AS397" t="str">
        <f t="shared" si="575"/>
        <v xml:space="preserve"> </v>
      </c>
      <c r="AT397" t="str">
        <f t="shared" si="576"/>
        <v xml:space="preserve"> </v>
      </c>
      <c r="AU397" t="str">
        <f t="shared" si="577"/>
        <v xml:space="preserve"> </v>
      </c>
      <c r="AV397" t="str">
        <f t="shared" si="578"/>
        <v xml:space="preserve"> </v>
      </c>
      <c r="AW397" t="str">
        <f t="shared" si="579"/>
        <v xml:space="preserve"> </v>
      </c>
      <c r="AX397" t="str">
        <f t="shared" si="580"/>
        <v xml:space="preserve"> </v>
      </c>
      <c r="AY397" t="str">
        <f t="shared" si="581"/>
        <v xml:space="preserve"> </v>
      </c>
      <c r="AZ397" t="str">
        <f t="shared" si="582"/>
        <v xml:space="preserve"> </v>
      </c>
      <c r="BA397" t="str">
        <f t="shared" si="583"/>
        <v xml:space="preserve"> </v>
      </c>
      <c r="BB397" t="str">
        <f t="shared" si="584"/>
        <v xml:space="preserve"> </v>
      </c>
      <c r="BC397" t="str">
        <f t="shared" si="585"/>
        <v xml:space="preserve"> </v>
      </c>
      <c r="BD397" t="str">
        <f t="shared" si="586"/>
        <v xml:space="preserve"> </v>
      </c>
      <c r="BE397" t="str">
        <f t="shared" si="587"/>
        <v xml:space="preserve"> </v>
      </c>
      <c r="BF397" t="str">
        <f t="shared" si="588"/>
        <v xml:space="preserve"> </v>
      </c>
      <c r="BG397" t="str">
        <f t="shared" si="589"/>
        <v xml:space="preserve"> </v>
      </c>
      <c r="BH397" t="str">
        <f t="shared" si="590"/>
        <v xml:space="preserve"> </v>
      </c>
      <c r="BI397" t="str">
        <f t="shared" si="595"/>
        <v xml:space="preserve"> </v>
      </c>
      <c r="BN397" t="str">
        <f>IF(OR(COUNTIF($AV$386:AV397, "LAST")&gt;0, COUNTIF($AV$386:AV397, "FINAL")&gt;0), "", IF($AJ$1&gt;=$K397, IFERROR(BF397-BG397, 0), ""))</f>
        <v/>
      </c>
      <c r="BT397">
        <f t="shared" si="605"/>
        <v>0</v>
      </c>
      <c r="BU397">
        <f t="shared" si="606"/>
        <v>0</v>
      </c>
      <c r="BV397">
        <f>IF(OR(COUNTIF($AV$386:AV397, "LAST")&gt;0, COUNTIF($AV$386:AV397, "FINAL")&gt;0), "", IF($AJ$1&gt;=$K397, AQ397, 0))</f>
        <v>0</v>
      </c>
      <c r="BW397">
        <f t="shared" si="607"/>
        <v>0</v>
      </c>
      <c r="BX397">
        <f t="shared" si="608"/>
        <v>0</v>
      </c>
    </row>
    <row r="398" spans="11:76" x14ac:dyDescent="0.35">
      <c r="K398" s="28">
        <v>713</v>
      </c>
      <c r="M398" s="35">
        <f>AutoScoreboard!S42</f>
        <v>0</v>
      </c>
      <c r="N398" s="35">
        <f>AutoScoreboard!T42</f>
        <v>0</v>
      </c>
      <c r="O398" s="28" t="e">
        <f t="shared" si="591"/>
        <v>#N/A</v>
      </c>
      <c r="P398" s="28" t="e">
        <f t="shared" si="592"/>
        <v>#N/A</v>
      </c>
      <c r="Q398" s="28" t="e">
        <f t="shared" si="609"/>
        <v>#N/A</v>
      </c>
      <c r="R398" s="28" t="e">
        <f t="shared" si="600"/>
        <v>#N/A</v>
      </c>
      <c r="S398" s="28" t="e">
        <f t="shared" si="610"/>
        <v>#N/A</v>
      </c>
      <c r="T398" s="28" t="e">
        <f t="shared" si="611"/>
        <v>#N/A</v>
      </c>
      <c r="U398" s="28" t="e">
        <f t="shared" si="601"/>
        <v>#N/A</v>
      </c>
      <c r="V398" s="28" t="e">
        <f t="shared" si="602"/>
        <v>#N/A</v>
      </c>
      <c r="W398" s="28" t="e">
        <f t="shared" si="603"/>
        <v>#N/A</v>
      </c>
      <c r="X398" s="28" t="e">
        <f t="shared" si="566"/>
        <v>#N/A</v>
      </c>
      <c r="Y398" s="28" t="e">
        <f t="shared" si="593"/>
        <v>#N/A</v>
      </c>
      <c r="Z398" t="e">
        <f>IF(OR(COUNTIF($V$386:V397, "LAST")&gt;0, COUNTIF($V$386:V397, "FINAL")&gt;0), "", IF(Q398=1, IF(U398="SCORE", VLOOKUP(S398, D:E, 2, FALSE), ""), ""))</f>
        <v>#N/A</v>
      </c>
      <c r="AA398" t="e">
        <f>IF(OR(COUNTIF($V$386:V397, "LAST")&gt;0, COUNTIF($V$386:V397, "FINAL")&gt;0), "", IF(Q398=2, IF(U398="SCORE", VLOOKUP(S398, D:F, 3, FALSE), ""), ""))</f>
        <v>#N/A</v>
      </c>
      <c r="AB398" t="e">
        <f>IF(AD398="","", MAX($AB$4:AB397)+1)</f>
        <v>#N/A</v>
      </c>
      <c r="AC398" t="e">
        <f>IF(AE398="","", MAX($AC$4:AC397)+1)</f>
        <v>#N/A</v>
      </c>
      <c r="AD398" t="e">
        <f t="shared" si="612"/>
        <v>#N/A</v>
      </c>
      <c r="AE398" t="e">
        <f t="shared" si="613"/>
        <v>#N/A</v>
      </c>
      <c r="AF398" t="e">
        <f t="shared" si="614"/>
        <v>#N/A</v>
      </c>
      <c r="AG398" t="e">
        <f t="shared" si="615"/>
        <v>#N/A</v>
      </c>
      <c r="AH398">
        <f t="shared" si="616"/>
        <v>0</v>
      </c>
      <c r="AI398">
        <f t="shared" si="604"/>
        <v>1010</v>
      </c>
      <c r="AK398" t="str">
        <f t="shared" si="567"/>
        <v xml:space="preserve"> </v>
      </c>
      <c r="AL398" t="str">
        <f t="shared" si="594"/>
        <v xml:space="preserve"> </v>
      </c>
      <c r="AM398" t="str">
        <f t="shared" si="569"/>
        <v xml:space="preserve"> </v>
      </c>
      <c r="AN398" t="str">
        <f t="shared" si="570"/>
        <v xml:space="preserve"> </v>
      </c>
      <c r="AO398" t="str">
        <f t="shared" si="571"/>
        <v xml:space="preserve"> </v>
      </c>
      <c r="AP398" t="str">
        <f t="shared" si="572"/>
        <v xml:space="preserve"> </v>
      </c>
      <c r="AQ398" t="str">
        <f t="shared" si="573"/>
        <v xml:space="preserve"> </v>
      </c>
      <c r="AR398" t="str">
        <f t="shared" si="574"/>
        <v xml:space="preserve"> </v>
      </c>
      <c r="AS398" t="str">
        <f t="shared" si="575"/>
        <v xml:space="preserve"> </v>
      </c>
      <c r="AT398" t="str">
        <f t="shared" si="576"/>
        <v xml:space="preserve"> </v>
      </c>
      <c r="AU398" t="str">
        <f t="shared" si="577"/>
        <v xml:space="preserve"> </v>
      </c>
      <c r="AV398" t="str">
        <f t="shared" si="578"/>
        <v xml:space="preserve"> </v>
      </c>
      <c r="AW398" t="str">
        <f t="shared" si="579"/>
        <v xml:space="preserve"> </v>
      </c>
      <c r="AX398" t="str">
        <f t="shared" si="580"/>
        <v xml:space="preserve"> </v>
      </c>
      <c r="AY398" t="str">
        <f t="shared" si="581"/>
        <v xml:space="preserve"> </v>
      </c>
      <c r="AZ398" t="str">
        <f t="shared" si="582"/>
        <v xml:space="preserve"> </v>
      </c>
      <c r="BA398" t="str">
        <f t="shared" si="583"/>
        <v xml:space="preserve"> </v>
      </c>
      <c r="BB398" t="str">
        <f t="shared" si="584"/>
        <v xml:space="preserve"> </v>
      </c>
      <c r="BC398" t="str">
        <f t="shared" si="585"/>
        <v xml:space="preserve"> </v>
      </c>
      <c r="BD398" t="str">
        <f t="shared" si="586"/>
        <v xml:space="preserve"> </v>
      </c>
      <c r="BE398" t="str">
        <f t="shared" si="587"/>
        <v xml:space="preserve"> </v>
      </c>
      <c r="BF398" t="str">
        <f t="shared" si="588"/>
        <v xml:space="preserve"> </v>
      </c>
      <c r="BG398" t="str">
        <f t="shared" si="589"/>
        <v xml:space="preserve"> </v>
      </c>
      <c r="BH398" t="str">
        <f t="shared" si="590"/>
        <v xml:space="preserve"> </v>
      </c>
      <c r="BI398" t="str">
        <f t="shared" si="595"/>
        <v xml:space="preserve"> </v>
      </c>
      <c r="BN398" t="str">
        <f>IF(OR(COUNTIF($AV$386:AV398, "LAST")&gt;0, COUNTIF($AV$386:AV398, "FINAL")&gt;0), "", IF($AJ$1&gt;=$K398, IFERROR(BF398-BG398, 0), ""))</f>
        <v/>
      </c>
      <c r="BT398">
        <f t="shared" si="605"/>
        <v>0</v>
      </c>
      <c r="BU398">
        <f t="shared" si="606"/>
        <v>0</v>
      </c>
      <c r="BV398">
        <f>IF(OR(COUNTIF($AV$386:AV398, "LAST")&gt;0, COUNTIF($AV$386:AV398, "FINAL")&gt;0), "", IF($AJ$1&gt;=$K398, AQ398, 0))</f>
        <v>0</v>
      </c>
      <c r="BW398">
        <f t="shared" si="607"/>
        <v>0</v>
      </c>
      <c r="BX398">
        <f t="shared" si="608"/>
        <v>0</v>
      </c>
    </row>
    <row r="399" spans="11:76" x14ac:dyDescent="0.35">
      <c r="K399" s="28">
        <v>714</v>
      </c>
      <c r="M399" s="35">
        <f>AutoScoreboard!S43</f>
        <v>0</v>
      </c>
      <c r="N399" s="35">
        <f>AutoScoreboard!T43</f>
        <v>0</v>
      </c>
      <c r="O399" s="28" t="e">
        <f t="shared" si="591"/>
        <v>#N/A</v>
      </c>
      <c r="P399" s="28" t="e">
        <f t="shared" si="592"/>
        <v>#N/A</v>
      </c>
      <c r="Q399" s="28" t="e">
        <f t="shared" si="609"/>
        <v>#N/A</v>
      </c>
      <c r="R399" s="28" t="e">
        <f t="shared" si="600"/>
        <v>#N/A</v>
      </c>
      <c r="S399" s="28" t="e">
        <f t="shared" si="610"/>
        <v>#N/A</v>
      </c>
      <c r="T399" s="28" t="e">
        <f t="shared" si="611"/>
        <v>#N/A</v>
      </c>
      <c r="U399" s="28" t="e">
        <f t="shared" si="601"/>
        <v>#N/A</v>
      </c>
      <c r="V399" s="28" t="e">
        <f t="shared" si="602"/>
        <v>#N/A</v>
      </c>
      <c r="W399" s="28" t="e">
        <f t="shared" si="603"/>
        <v>#N/A</v>
      </c>
      <c r="X399" s="28" t="e">
        <f t="shared" si="566"/>
        <v>#N/A</v>
      </c>
      <c r="Y399" s="28" t="e">
        <f t="shared" si="593"/>
        <v>#N/A</v>
      </c>
      <c r="Z399" t="e">
        <f>IF(OR(COUNTIF($V$386:V398, "LAST")&gt;0, COUNTIF($V$386:V398, "FINAL")&gt;0), "", IF(Q399=1, IF(U399="SCORE", VLOOKUP(S399, D:E, 2, FALSE), ""), ""))</f>
        <v>#N/A</v>
      </c>
      <c r="AA399" t="e">
        <f>IF(OR(COUNTIF($V$386:V398, "LAST")&gt;0, COUNTIF($V$386:V398, "FINAL")&gt;0), "", IF(Q399=2, IF(U399="SCORE", VLOOKUP(S399, D:F, 3, FALSE), ""), ""))</f>
        <v>#N/A</v>
      </c>
      <c r="AB399" t="e">
        <f>IF(AD399="","", MAX($AB$4:AB398)+1)</f>
        <v>#N/A</v>
      </c>
      <c r="AC399" t="e">
        <f>IF(AE399="","", MAX($AC$4:AC398)+1)</f>
        <v>#N/A</v>
      </c>
      <c r="AD399" t="e">
        <f t="shared" si="612"/>
        <v>#N/A</v>
      </c>
      <c r="AE399" t="e">
        <f t="shared" si="613"/>
        <v>#N/A</v>
      </c>
      <c r="AF399" t="e">
        <f t="shared" si="614"/>
        <v>#N/A</v>
      </c>
      <c r="AG399" t="e">
        <f t="shared" si="615"/>
        <v>#N/A</v>
      </c>
      <c r="AH399">
        <f t="shared" si="616"/>
        <v>0</v>
      </c>
      <c r="AI399">
        <f t="shared" si="604"/>
        <v>1010</v>
      </c>
      <c r="AK399" t="str">
        <f t="shared" si="567"/>
        <v xml:space="preserve"> </v>
      </c>
      <c r="AL399" t="str">
        <f t="shared" si="594"/>
        <v xml:space="preserve"> </v>
      </c>
      <c r="AM399" t="str">
        <f t="shared" si="569"/>
        <v xml:space="preserve"> </v>
      </c>
      <c r="AN399" t="str">
        <f t="shared" si="570"/>
        <v xml:space="preserve"> </v>
      </c>
      <c r="AO399" t="str">
        <f t="shared" si="571"/>
        <v xml:space="preserve"> </v>
      </c>
      <c r="AP399" t="str">
        <f t="shared" si="572"/>
        <v xml:space="preserve"> </v>
      </c>
      <c r="AQ399" t="str">
        <f t="shared" si="573"/>
        <v xml:space="preserve"> </v>
      </c>
      <c r="AR399" t="str">
        <f t="shared" si="574"/>
        <v xml:space="preserve"> </v>
      </c>
      <c r="AS399" t="str">
        <f t="shared" si="575"/>
        <v xml:space="preserve"> </v>
      </c>
      <c r="AT399" t="str">
        <f t="shared" si="576"/>
        <v xml:space="preserve"> </v>
      </c>
      <c r="AU399" t="str">
        <f t="shared" si="577"/>
        <v xml:space="preserve"> </v>
      </c>
      <c r="AV399" t="str">
        <f t="shared" si="578"/>
        <v xml:space="preserve"> </v>
      </c>
      <c r="AW399" t="str">
        <f t="shared" si="579"/>
        <v xml:space="preserve"> </v>
      </c>
      <c r="AX399" t="str">
        <f t="shared" si="580"/>
        <v xml:space="preserve"> </v>
      </c>
      <c r="AY399" t="str">
        <f t="shared" si="581"/>
        <v xml:space="preserve"> </v>
      </c>
      <c r="AZ399" t="str">
        <f t="shared" si="582"/>
        <v xml:space="preserve"> </v>
      </c>
      <c r="BA399" t="str">
        <f t="shared" si="583"/>
        <v xml:space="preserve"> </v>
      </c>
      <c r="BB399" t="str">
        <f t="shared" si="584"/>
        <v xml:space="preserve"> </v>
      </c>
      <c r="BC399" t="str">
        <f t="shared" si="585"/>
        <v xml:space="preserve"> </v>
      </c>
      <c r="BD399" t="str">
        <f t="shared" si="586"/>
        <v xml:space="preserve"> </v>
      </c>
      <c r="BE399" t="str">
        <f t="shared" si="587"/>
        <v xml:space="preserve"> </v>
      </c>
      <c r="BF399" t="str">
        <f t="shared" si="588"/>
        <v xml:space="preserve"> </v>
      </c>
      <c r="BG399" t="str">
        <f t="shared" si="589"/>
        <v xml:space="preserve"> </v>
      </c>
      <c r="BH399" t="str">
        <f t="shared" si="590"/>
        <v xml:space="preserve"> </v>
      </c>
      <c r="BI399" t="str">
        <f t="shared" si="595"/>
        <v xml:space="preserve"> </v>
      </c>
      <c r="BN399" t="str">
        <f>IF(OR(COUNTIF($AV$386:AV399, "LAST")&gt;0, COUNTIF($AV$386:AV399, "FINAL")&gt;0), "", IF($AJ$1&gt;=$K399, IFERROR(BF399-BG399, 0), ""))</f>
        <v/>
      </c>
      <c r="BT399">
        <f t="shared" si="605"/>
        <v>0</v>
      </c>
      <c r="BU399">
        <f t="shared" si="606"/>
        <v>0</v>
      </c>
      <c r="BV399">
        <f>IF(OR(COUNTIF($AV$386:AV399, "LAST")&gt;0, COUNTIF($AV$386:AV399, "FINAL")&gt;0), "", IF($AJ$1&gt;=$K399, AQ399, 0))</f>
        <v>0</v>
      </c>
      <c r="BW399">
        <f t="shared" si="607"/>
        <v>0</v>
      </c>
      <c r="BX399">
        <f t="shared" si="608"/>
        <v>0</v>
      </c>
    </row>
    <row r="400" spans="11:76" x14ac:dyDescent="0.35">
      <c r="K400" s="28">
        <v>715</v>
      </c>
      <c r="M400" s="35">
        <f>AutoScoreboard!S44</f>
        <v>0</v>
      </c>
      <c r="N400" s="35">
        <f>AutoScoreboard!T44</f>
        <v>0</v>
      </c>
      <c r="O400" s="28" t="e">
        <f t="shared" si="591"/>
        <v>#N/A</v>
      </c>
      <c r="P400" s="28" t="e">
        <f t="shared" si="592"/>
        <v>#N/A</v>
      </c>
      <c r="Q400" s="28" t="e">
        <f t="shared" si="609"/>
        <v>#N/A</v>
      </c>
      <c r="R400" s="28" t="e">
        <f t="shared" si="600"/>
        <v>#N/A</v>
      </c>
      <c r="S400" s="28" t="e">
        <f t="shared" si="610"/>
        <v>#N/A</v>
      </c>
      <c r="T400" s="28" t="e">
        <f t="shared" si="611"/>
        <v>#N/A</v>
      </c>
      <c r="U400" s="28" t="e">
        <f t="shared" si="601"/>
        <v>#N/A</v>
      </c>
      <c r="V400" s="28" t="e">
        <f t="shared" si="602"/>
        <v>#N/A</v>
      </c>
      <c r="W400" s="28" t="e">
        <f t="shared" si="603"/>
        <v>#N/A</v>
      </c>
      <c r="X400" s="28" t="e">
        <f t="shared" si="566"/>
        <v>#N/A</v>
      </c>
      <c r="Y400" s="28" t="e">
        <f t="shared" si="593"/>
        <v>#N/A</v>
      </c>
      <c r="Z400" t="e">
        <f>IF(OR(COUNTIF($V$386:V399, "LAST")&gt;0, COUNTIF($V$386:V399, "FINAL")&gt;0), "", IF(Q400=1, IF(U400="SCORE", VLOOKUP(S400, D:E, 2, FALSE), ""), ""))</f>
        <v>#N/A</v>
      </c>
      <c r="AA400" t="e">
        <f>IF(OR(COUNTIF($V$386:V399, "LAST")&gt;0, COUNTIF($V$386:V399, "FINAL")&gt;0), "", IF(Q400=2, IF(U400="SCORE", VLOOKUP(S400, D:F, 3, FALSE), ""), ""))</f>
        <v>#N/A</v>
      </c>
      <c r="AB400" t="e">
        <f>IF(AD400="","", MAX($AB$4:AB399)+1)</f>
        <v>#N/A</v>
      </c>
      <c r="AC400" t="e">
        <f>IF(AE400="","", MAX($AC$4:AC399)+1)</f>
        <v>#N/A</v>
      </c>
      <c r="AD400" t="e">
        <f t="shared" si="612"/>
        <v>#N/A</v>
      </c>
      <c r="AE400" t="e">
        <f t="shared" si="613"/>
        <v>#N/A</v>
      </c>
      <c r="AF400" t="e">
        <f t="shared" si="614"/>
        <v>#N/A</v>
      </c>
      <c r="AG400" t="e">
        <f t="shared" si="615"/>
        <v>#N/A</v>
      </c>
      <c r="AH400">
        <f t="shared" si="616"/>
        <v>0</v>
      </c>
      <c r="AI400">
        <f t="shared" si="604"/>
        <v>1010</v>
      </c>
      <c r="AK400" t="str">
        <f t="shared" si="567"/>
        <v xml:space="preserve"> </v>
      </c>
      <c r="AL400" t="str">
        <f t="shared" si="594"/>
        <v xml:space="preserve"> </v>
      </c>
      <c r="AM400" t="str">
        <f t="shared" si="569"/>
        <v xml:space="preserve"> </v>
      </c>
      <c r="AN400" t="str">
        <f t="shared" si="570"/>
        <v xml:space="preserve"> </v>
      </c>
      <c r="AO400" t="str">
        <f t="shared" si="571"/>
        <v xml:space="preserve"> </v>
      </c>
      <c r="AP400" t="str">
        <f t="shared" si="572"/>
        <v xml:space="preserve"> </v>
      </c>
      <c r="AQ400" t="str">
        <f t="shared" si="573"/>
        <v xml:space="preserve"> </v>
      </c>
      <c r="AR400" t="str">
        <f t="shared" si="574"/>
        <v xml:space="preserve"> </v>
      </c>
      <c r="AS400" t="str">
        <f t="shared" si="575"/>
        <v xml:space="preserve"> </v>
      </c>
      <c r="AT400" t="str">
        <f t="shared" si="576"/>
        <v xml:space="preserve"> </v>
      </c>
      <c r="AU400" t="str">
        <f t="shared" si="577"/>
        <v xml:space="preserve"> </v>
      </c>
      <c r="AV400" t="str">
        <f t="shared" si="578"/>
        <v xml:space="preserve"> </v>
      </c>
      <c r="AW400" t="str">
        <f t="shared" si="579"/>
        <v xml:space="preserve"> </v>
      </c>
      <c r="AX400" t="str">
        <f t="shared" si="580"/>
        <v xml:space="preserve"> </v>
      </c>
      <c r="AY400" t="str">
        <f t="shared" si="581"/>
        <v xml:space="preserve"> </v>
      </c>
      <c r="AZ400" t="str">
        <f t="shared" si="582"/>
        <v xml:space="preserve"> </v>
      </c>
      <c r="BA400" t="str">
        <f t="shared" si="583"/>
        <v xml:space="preserve"> </v>
      </c>
      <c r="BB400" t="str">
        <f t="shared" si="584"/>
        <v xml:space="preserve"> </v>
      </c>
      <c r="BC400" t="str">
        <f t="shared" si="585"/>
        <v xml:space="preserve"> </v>
      </c>
      <c r="BD400" t="str">
        <f t="shared" si="586"/>
        <v xml:space="preserve"> </v>
      </c>
      <c r="BE400" t="str">
        <f t="shared" si="587"/>
        <v xml:space="preserve"> </v>
      </c>
      <c r="BF400" t="str">
        <f t="shared" si="588"/>
        <v xml:space="preserve"> </v>
      </c>
      <c r="BG400" t="str">
        <f t="shared" si="589"/>
        <v xml:space="preserve"> </v>
      </c>
      <c r="BH400" t="str">
        <f t="shared" si="590"/>
        <v xml:space="preserve"> </v>
      </c>
      <c r="BI400" t="str">
        <f t="shared" si="595"/>
        <v xml:space="preserve"> </v>
      </c>
      <c r="BN400" t="str">
        <f>IF(OR(COUNTIF($AV$386:AV400, "LAST")&gt;0, COUNTIF($AV$386:AV400, "FINAL")&gt;0), "", IF($AJ$1&gt;=$K400, IFERROR(BF400-BG400, 0), ""))</f>
        <v/>
      </c>
      <c r="BT400">
        <f t="shared" si="605"/>
        <v>0</v>
      </c>
      <c r="BU400">
        <f t="shared" si="606"/>
        <v>0</v>
      </c>
      <c r="BV400">
        <f>IF(OR(COUNTIF($AV$386:AV400, "LAST")&gt;0, COUNTIF($AV$386:AV400, "FINAL")&gt;0), "", IF($AJ$1&gt;=$K400, AQ400, 0))</f>
        <v>0</v>
      </c>
      <c r="BW400">
        <f t="shared" si="607"/>
        <v>0</v>
      </c>
      <c r="BX400">
        <f t="shared" si="608"/>
        <v>0</v>
      </c>
    </row>
    <row r="401" spans="11:76" x14ac:dyDescent="0.35">
      <c r="K401" s="28">
        <v>716</v>
      </c>
      <c r="M401" s="35">
        <f>AutoScoreboard!S45</f>
        <v>0</v>
      </c>
      <c r="N401" s="35">
        <f>AutoScoreboard!T45</f>
        <v>0</v>
      </c>
      <c r="O401" s="28" t="e">
        <f t="shared" si="591"/>
        <v>#N/A</v>
      </c>
      <c r="P401" s="28" t="e">
        <f t="shared" si="592"/>
        <v>#N/A</v>
      </c>
      <c r="Q401" s="28" t="e">
        <f t="shared" si="609"/>
        <v>#N/A</v>
      </c>
      <c r="R401" s="28" t="e">
        <f t="shared" si="600"/>
        <v>#N/A</v>
      </c>
      <c r="S401" s="28" t="e">
        <f t="shared" si="610"/>
        <v>#N/A</v>
      </c>
      <c r="T401" s="28" t="e">
        <f t="shared" si="611"/>
        <v>#N/A</v>
      </c>
      <c r="U401" s="28" t="e">
        <f t="shared" si="601"/>
        <v>#N/A</v>
      </c>
      <c r="V401" s="28" t="e">
        <f t="shared" si="602"/>
        <v>#N/A</v>
      </c>
      <c r="W401" s="28" t="e">
        <f t="shared" si="603"/>
        <v>#N/A</v>
      </c>
      <c r="X401" s="28" t="e">
        <f t="shared" si="566"/>
        <v>#N/A</v>
      </c>
      <c r="Y401" s="28" t="e">
        <f t="shared" si="593"/>
        <v>#N/A</v>
      </c>
      <c r="Z401" t="e">
        <f>IF(OR(COUNTIF($V$386:V400, "LAST")&gt;0, COUNTIF($V$386:V400, "FINAL")&gt;0), "", IF(Q401=1, IF(U401="SCORE", VLOOKUP(S401, D:E, 2, FALSE), ""), ""))</f>
        <v>#N/A</v>
      </c>
      <c r="AA401" t="e">
        <f>IF(OR(COUNTIF($V$386:V400, "LAST")&gt;0, COUNTIF($V$386:V400, "FINAL")&gt;0), "", IF(Q401=2, IF(U401="SCORE", VLOOKUP(S401, D:F, 3, FALSE), ""), ""))</f>
        <v>#N/A</v>
      </c>
      <c r="AB401" t="e">
        <f>IF(AD401="","", MAX($AB$4:AB400)+1)</f>
        <v>#N/A</v>
      </c>
      <c r="AC401" t="e">
        <f>IF(AE401="","", MAX($AC$4:AC400)+1)</f>
        <v>#N/A</v>
      </c>
      <c r="AD401" t="e">
        <f t="shared" si="612"/>
        <v>#N/A</v>
      </c>
      <c r="AE401" t="e">
        <f t="shared" si="613"/>
        <v>#N/A</v>
      </c>
      <c r="AF401" t="e">
        <f t="shared" si="614"/>
        <v>#N/A</v>
      </c>
      <c r="AG401" t="e">
        <f t="shared" si="615"/>
        <v>#N/A</v>
      </c>
      <c r="AH401">
        <f t="shared" si="616"/>
        <v>0</v>
      </c>
      <c r="AI401">
        <f t="shared" si="604"/>
        <v>1010</v>
      </c>
      <c r="AK401" t="str">
        <f t="shared" si="567"/>
        <v xml:space="preserve"> </v>
      </c>
      <c r="AL401" t="str">
        <f t="shared" si="594"/>
        <v xml:space="preserve"> </v>
      </c>
      <c r="AM401" t="str">
        <f t="shared" si="569"/>
        <v xml:space="preserve"> </v>
      </c>
      <c r="AN401" t="str">
        <f t="shared" si="570"/>
        <v xml:space="preserve"> </v>
      </c>
      <c r="AO401" t="str">
        <f t="shared" si="571"/>
        <v xml:space="preserve"> </v>
      </c>
      <c r="AP401" t="str">
        <f t="shared" si="572"/>
        <v xml:space="preserve"> </v>
      </c>
      <c r="AQ401" t="str">
        <f t="shared" si="573"/>
        <v xml:space="preserve"> </v>
      </c>
      <c r="AR401" t="str">
        <f t="shared" si="574"/>
        <v xml:space="preserve"> </v>
      </c>
      <c r="AS401" t="str">
        <f t="shared" si="575"/>
        <v xml:space="preserve"> </v>
      </c>
      <c r="AT401" t="str">
        <f t="shared" si="576"/>
        <v xml:space="preserve"> </v>
      </c>
      <c r="AU401" t="str">
        <f t="shared" si="577"/>
        <v xml:space="preserve"> </v>
      </c>
      <c r="AV401" t="str">
        <f t="shared" si="578"/>
        <v xml:space="preserve"> </v>
      </c>
      <c r="AW401" t="str">
        <f t="shared" si="579"/>
        <v xml:space="preserve"> </v>
      </c>
      <c r="AX401" t="str">
        <f t="shared" si="580"/>
        <v xml:space="preserve"> </v>
      </c>
      <c r="AY401" t="str">
        <f t="shared" si="581"/>
        <v xml:space="preserve"> </v>
      </c>
      <c r="AZ401" t="str">
        <f t="shared" si="582"/>
        <v xml:space="preserve"> </v>
      </c>
      <c r="BA401" t="str">
        <f t="shared" si="583"/>
        <v xml:space="preserve"> </v>
      </c>
      <c r="BB401" t="str">
        <f t="shared" si="584"/>
        <v xml:space="preserve"> </v>
      </c>
      <c r="BC401" t="str">
        <f t="shared" si="585"/>
        <v xml:space="preserve"> </v>
      </c>
      <c r="BD401" t="str">
        <f t="shared" si="586"/>
        <v xml:space="preserve"> </v>
      </c>
      <c r="BE401" t="str">
        <f t="shared" si="587"/>
        <v xml:space="preserve"> </v>
      </c>
      <c r="BF401" t="str">
        <f t="shared" si="588"/>
        <v xml:space="preserve"> </v>
      </c>
      <c r="BG401" t="str">
        <f t="shared" si="589"/>
        <v xml:space="preserve"> </v>
      </c>
      <c r="BH401" t="str">
        <f t="shared" si="590"/>
        <v xml:space="preserve"> </v>
      </c>
      <c r="BI401" t="str">
        <f t="shared" si="595"/>
        <v xml:space="preserve"> </v>
      </c>
      <c r="BN401" t="str">
        <f>IF(OR(COUNTIF($AV$386:AV401, "LAST")&gt;0, COUNTIF($AV$386:AV401, "FINAL")&gt;0), "", IF($AJ$1&gt;=$K401, IFERROR(BF401-BG401, 0), ""))</f>
        <v/>
      </c>
      <c r="BT401">
        <f t="shared" si="605"/>
        <v>0</v>
      </c>
      <c r="BU401">
        <f t="shared" si="606"/>
        <v>0</v>
      </c>
      <c r="BV401">
        <f>IF(OR(COUNTIF($AV$386:AV401, "LAST")&gt;0, COUNTIF($AV$386:AV401, "FINAL")&gt;0), "", IF($AJ$1&gt;=$K401, AQ401, 0))</f>
        <v>0</v>
      </c>
      <c r="BW401">
        <f t="shared" si="607"/>
        <v>0</v>
      </c>
      <c r="BX401">
        <f t="shared" si="608"/>
        <v>0</v>
      </c>
    </row>
    <row r="402" spans="11:76" x14ac:dyDescent="0.35">
      <c r="K402" s="28">
        <v>717</v>
      </c>
      <c r="M402" s="35">
        <f>AutoScoreboard!S46</f>
        <v>0</v>
      </c>
      <c r="N402" s="35">
        <f>AutoScoreboard!T46</f>
        <v>0</v>
      </c>
      <c r="O402" s="28" t="e">
        <f t="shared" si="591"/>
        <v>#N/A</v>
      </c>
      <c r="P402" s="28" t="e">
        <f t="shared" si="592"/>
        <v>#N/A</v>
      </c>
      <c r="Q402" s="28" t="e">
        <f t="shared" si="609"/>
        <v>#N/A</v>
      </c>
      <c r="R402" s="28" t="e">
        <f t="shared" si="600"/>
        <v>#N/A</v>
      </c>
      <c r="S402" s="28" t="e">
        <f t="shared" si="610"/>
        <v>#N/A</v>
      </c>
      <c r="T402" s="28" t="e">
        <f t="shared" si="611"/>
        <v>#N/A</v>
      </c>
      <c r="U402" s="28" t="e">
        <f t="shared" si="601"/>
        <v>#N/A</v>
      </c>
      <c r="V402" s="28" t="e">
        <f t="shared" si="602"/>
        <v>#N/A</v>
      </c>
      <c r="W402" s="28" t="e">
        <f t="shared" si="603"/>
        <v>#N/A</v>
      </c>
      <c r="X402" s="28" t="e">
        <f t="shared" si="566"/>
        <v>#N/A</v>
      </c>
      <c r="Y402" s="28" t="e">
        <f t="shared" si="593"/>
        <v>#N/A</v>
      </c>
      <c r="Z402" t="e">
        <f>IF(OR(COUNTIF($V$386:V401, "LAST")&gt;0, COUNTIF($V$386:V401, "FINAL")&gt;0), "", IF(Q402=1, IF(U402="SCORE", VLOOKUP(S402, D:E, 2, FALSE), ""), ""))</f>
        <v>#N/A</v>
      </c>
      <c r="AA402" t="e">
        <f>IF(OR(COUNTIF($V$386:V401, "LAST")&gt;0, COUNTIF($V$386:V401, "FINAL")&gt;0), "", IF(Q402=2, IF(U402="SCORE", VLOOKUP(S402, D:F, 3, FALSE), ""), ""))</f>
        <v>#N/A</v>
      </c>
      <c r="AB402" t="e">
        <f>IF(AD402="","", MAX($AB$4:AB401)+1)</f>
        <v>#N/A</v>
      </c>
      <c r="AC402" t="e">
        <f>IF(AE402="","", MAX($AC$4:AC401)+1)</f>
        <v>#N/A</v>
      </c>
      <c r="AD402" t="e">
        <f t="shared" si="612"/>
        <v>#N/A</v>
      </c>
      <c r="AE402" t="e">
        <f t="shared" si="613"/>
        <v>#N/A</v>
      </c>
      <c r="AF402" t="e">
        <f t="shared" si="614"/>
        <v>#N/A</v>
      </c>
      <c r="AG402" t="e">
        <f t="shared" si="615"/>
        <v>#N/A</v>
      </c>
      <c r="AH402">
        <f t="shared" si="616"/>
        <v>0</v>
      </c>
      <c r="AI402">
        <f t="shared" si="604"/>
        <v>1010</v>
      </c>
      <c r="AK402" t="str">
        <f t="shared" si="567"/>
        <v xml:space="preserve"> </v>
      </c>
      <c r="AL402" t="str">
        <f t="shared" si="594"/>
        <v xml:space="preserve"> </v>
      </c>
      <c r="AM402" t="str">
        <f t="shared" si="569"/>
        <v xml:space="preserve"> </v>
      </c>
      <c r="AN402" t="str">
        <f t="shared" si="570"/>
        <v xml:space="preserve"> </v>
      </c>
      <c r="AO402" t="str">
        <f t="shared" si="571"/>
        <v xml:space="preserve"> </v>
      </c>
      <c r="AP402" t="str">
        <f t="shared" si="572"/>
        <v xml:space="preserve"> </v>
      </c>
      <c r="AQ402" t="str">
        <f t="shared" si="573"/>
        <v xml:space="preserve"> </v>
      </c>
      <c r="AR402" t="str">
        <f t="shared" si="574"/>
        <v xml:space="preserve"> </v>
      </c>
      <c r="AS402" t="str">
        <f t="shared" si="575"/>
        <v xml:space="preserve"> </v>
      </c>
      <c r="AT402" t="str">
        <f t="shared" si="576"/>
        <v xml:space="preserve"> </v>
      </c>
      <c r="AU402" t="str">
        <f t="shared" si="577"/>
        <v xml:space="preserve"> </v>
      </c>
      <c r="AV402" t="str">
        <f t="shared" si="578"/>
        <v xml:space="preserve"> </v>
      </c>
      <c r="AW402" t="str">
        <f t="shared" si="579"/>
        <v xml:space="preserve"> </v>
      </c>
      <c r="AX402" t="str">
        <f t="shared" si="580"/>
        <v xml:space="preserve"> </v>
      </c>
      <c r="AY402" t="str">
        <f t="shared" si="581"/>
        <v xml:space="preserve"> </v>
      </c>
      <c r="AZ402" t="str">
        <f t="shared" si="582"/>
        <v xml:space="preserve"> </v>
      </c>
      <c r="BA402" t="str">
        <f t="shared" si="583"/>
        <v xml:space="preserve"> </v>
      </c>
      <c r="BB402" t="str">
        <f t="shared" si="584"/>
        <v xml:space="preserve"> </v>
      </c>
      <c r="BC402" t="str">
        <f t="shared" si="585"/>
        <v xml:space="preserve"> </v>
      </c>
      <c r="BD402" t="str">
        <f t="shared" si="586"/>
        <v xml:space="preserve"> </v>
      </c>
      <c r="BE402" t="str">
        <f t="shared" si="587"/>
        <v xml:space="preserve"> </v>
      </c>
      <c r="BF402" t="str">
        <f t="shared" si="588"/>
        <v xml:space="preserve"> </v>
      </c>
      <c r="BG402" t="str">
        <f t="shared" si="589"/>
        <v xml:space="preserve"> </v>
      </c>
      <c r="BH402" t="str">
        <f t="shared" si="590"/>
        <v xml:space="preserve"> </v>
      </c>
      <c r="BI402" t="str">
        <f t="shared" si="595"/>
        <v xml:space="preserve"> </v>
      </c>
      <c r="BN402" t="str">
        <f>IF(OR(COUNTIF($AV$386:AV402, "LAST")&gt;0, COUNTIF($AV$386:AV402, "FINAL")&gt;0), "", IF($AJ$1&gt;=$K402, IFERROR(BF402-BG402, 0), ""))</f>
        <v/>
      </c>
      <c r="BT402">
        <f t="shared" si="605"/>
        <v>0</v>
      </c>
      <c r="BU402">
        <f t="shared" si="606"/>
        <v>0</v>
      </c>
      <c r="BV402">
        <f>IF(OR(COUNTIF($AV$386:AV402, "LAST")&gt;0, COUNTIF($AV$386:AV402, "FINAL")&gt;0), "", IF($AJ$1&gt;=$K402, AQ402, 0))</f>
        <v>0</v>
      </c>
      <c r="BW402">
        <f t="shared" si="607"/>
        <v>0</v>
      </c>
      <c r="BX402">
        <f t="shared" si="608"/>
        <v>0</v>
      </c>
    </row>
    <row r="403" spans="11:76" x14ac:dyDescent="0.35">
      <c r="K403" s="28">
        <v>718</v>
      </c>
      <c r="M403" s="35">
        <f>AutoScoreboard!S47</f>
        <v>0</v>
      </c>
      <c r="N403" s="35">
        <f>AutoScoreboard!T47</f>
        <v>0</v>
      </c>
      <c r="O403" s="28" t="e">
        <f t="shared" si="591"/>
        <v>#N/A</v>
      </c>
      <c r="P403" s="28" t="e">
        <f t="shared" si="592"/>
        <v>#N/A</v>
      </c>
      <c r="Q403" s="28" t="e">
        <f t="shared" si="609"/>
        <v>#N/A</v>
      </c>
      <c r="R403" s="28" t="e">
        <f t="shared" si="600"/>
        <v>#N/A</v>
      </c>
      <c r="S403" s="28" t="e">
        <f t="shared" si="610"/>
        <v>#N/A</v>
      </c>
      <c r="T403" s="28" t="e">
        <f t="shared" si="611"/>
        <v>#N/A</v>
      </c>
      <c r="U403" s="28" t="e">
        <f t="shared" si="601"/>
        <v>#N/A</v>
      </c>
      <c r="V403" s="28" t="e">
        <f t="shared" si="602"/>
        <v>#N/A</v>
      </c>
      <c r="W403" s="28" t="e">
        <f t="shared" si="603"/>
        <v>#N/A</v>
      </c>
      <c r="X403" s="28" t="e">
        <f t="shared" si="566"/>
        <v>#N/A</v>
      </c>
      <c r="Y403" s="28" t="e">
        <f t="shared" si="593"/>
        <v>#N/A</v>
      </c>
      <c r="Z403" t="e">
        <f>IF(OR(COUNTIF($V$386:V402, "LAST")&gt;0, COUNTIF($V$386:V402, "FINAL")&gt;0), "", IF(Q403=1, IF(U403="SCORE", VLOOKUP(S403, D:E, 2, FALSE), ""), ""))</f>
        <v>#N/A</v>
      </c>
      <c r="AA403" t="e">
        <f>IF(OR(COUNTIF($V$386:V402, "LAST")&gt;0, COUNTIF($V$386:V402, "FINAL")&gt;0), "", IF(Q403=2, IF(U403="SCORE", VLOOKUP(S403, D:F, 3, FALSE), ""), ""))</f>
        <v>#N/A</v>
      </c>
      <c r="AB403" t="e">
        <f>IF(AD403="","", MAX($AB$4:AB402)+1)</f>
        <v>#N/A</v>
      </c>
      <c r="AC403" t="e">
        <f>IF(AE403="","", MAX($AC$4:AC402)+1)</f>
        <v>#N/A</v>
      </c>
      <c r="AD403" t="e">
        <f t="shared" si="612"/>
        <v>#N/A</v>
      </c>
      <c r="AE403" t="e">
        <f t="shared" si="613"/>
        <v>#N/A</v>
      </c>
      <c r="AF403" t="e">
        <f t="shared" si="614"/>
        <v>#N/A</v>
      </c>
      <c r="AG403" t="e">
        <f t="shared" si="615"/>
        <v>#N/A</v>
      </c>
      <c r="AH403">
        <f t="shared" si="616"/>
        <v>0</v>
      </c>
      <c r="AI403">
        <f t="shared" si="604"/>
        <v>1010</v>
      </c>
      <c r="AK403" t="str">
        <f t="shared" si="567"/>
        <v xml:space="preserve"> </v>
      </c>
      <c r="AL403" t="str">
        <f t="shared" si="594"/>
        <v xml:space="preserve"> </v>
      </c>
      <c r="AM403" t="str">
        <f t="shared" si="569"/>
        <v xml:space="preserve"> </v>
      </c>
      <c r="AN403" t="str">
        <f t="shared" si="570"/>
        <v xml:space="preserve"> </v>
      </c>
      <c r="AO403" t="str">
        <f t="shared" si="571"/>
        <v xml:space="preserve"> </v>
      </c>
      <c r="AP403" t="str">
        <f t="shared" si="572"/>
        <v xml:space="preserve"> </v>
      </c>
      <c r="AQ403" t="str">
        <f t="shared" si="573"/>
        <v xml:space="preserve"> </v>
      </c>
      <c r="AR403" t="str">
        <f t="shared" si="574"/>
        <v xml:space="preserve"> </v>
      </c>
      <c r="AS403" t="str">
        <f t="shared" si="575"/>
        <v xml:space="preserve"> </v>
      </c>
      <c r="AT403" t="str">
        <f t="shared" si="576"/>
        <v xml:space="preserve"> </v>
      </c>
      <c r="AU403" t="str">
        <f t="shared" si="577"/>
        <v xml:space="preserve"> </v>
      </c>
      <c r="AV403" t="str">
        <f t="shared" si="578"/>
        <v xml:space="preserve"> </v>
      </c>
      <c r="AW403" t="str">
        <f t="shared" si="579"/>
        <v xml:space="preserve"> </v>
      </c>
      <c r="AX403" t="str">
        <f t="shared" si="580"/>
        <v xml:space="preserve"> </v>
      </c>
      <c r="AY403" t="str">
        <f t="shared" si="581"/>
        <v xml:space="preserve"> </v>
      </c>
      <c r="AZ403" t="str">
        <f t="shared" si="582"/>
        <v xml:space="preserve"> </v>
      </c>
      <c r="BA403" t="str">
        <f t="shared" si="583"/>
        <v xml:space="preserve"> </v>
      </c>
      <c r="BB403" t="str">
        <f t="shared" si="584"/>
        <v xml:space="preserve"> </v>
      </c>
      <c r="BC403" t="str">
        <f t="shared" si="585"/>
        <v xml:space="preserve"> </v>
      </c>
      <c r="BD403" t="str">
        <f t="shared" si="586"/>
        <v xml:space="preserve"> </v>
      </c>
      <c r="BE403" t="str">
        <f t="shared" si="587"/>
        <v xml:space="preserve"> </v>
      </c>
      <c r="BF403" t="str">
        <f t="shared" si="588"/>
        <v xml:space="preserve"> </v>
      </c>
      <c r="BG403" t="str">
        <f t="shared" si="589"/>
        <v xml:space="preserve"> </v>
      </c>
      <c r="BH403" t="str">
        <f t="shared" si="590"/>
        <v xml:space="preserve"> </v>
      </c>
      <c r="BI403" t="str">
        <f t="shared" si="595"/>
        <v xml:space="preserve"> </v>
      </c>
      <c r="BN403" t="str">
        <f>IF(OR(COUNTIF($AV$386:AV403, "LAST")&gt;0, COUNTIF($AV$386:AV403, "FINAL")&gt;0), "", IF($AJ$1&gt;=$K403, IFERROR(BF403-BG403, 0), ""))</f>
        <v/>
      </c>
      <c r="BT403">
        <f t="shared" si="605"/>
        <v>0</v>
      </c>
      <c r="BU403">
        <f t="shared" si="606"/>
        <v>0</v>
      </c>
      <c r="BV403">
        <f>IF(OR(COUNTIF($AV$386:AV403, "LAST")&gt;0, COUNTIF($AV$386:AV403, "FINAL")&gt;0), "", IF($AJ$1&gt;=$K403, AQ403, 0))</f>
        <v>0</v>
      </c>
      <c r="BW403">
        <f t="shared" si="607"/>
        <v>0</v>
      </c>
      <c r="BX403">
        <f t="shared" si="608"/>
        <v>0</v>
      </c>
    </row>
    <row r="404" spans="11:76" x14ac:dyDescent="0.35">
      <c r="K404" s="28">
        <v>719</v>
      </c>
      <c r="M404" s="35">
        <f>AutoScoreboard!S48</f>
        <v>0</v>
      </c>
      <c r="N404" s="35">
        <f>AutoScoreboard!T48</f>
        <v>0</v>
      </c>
      <c r="O404" s="28" t="e">
        <f t="shared" si="591"/>
        <v>#N/A</v>
      </c>
      <c r="P404" s="28" t="e">
        <f t="shared" si="592"/>
        <v>#N/A</v>
      </c>
      <c r="Q404" s="28" t="e">
        <f t="shared" si="609"/>
        <v>#N/A</v>
      </c>
      <c r="R404" s="28" t="e">
        <f t="shared" si="600"/>
        <v>#N/A</v>
      </c>
      <c r="S404" s="28" t="e">
        <f t="shared" si="610"/>
        <v>#N/A</v>
      </c>
      <c r="T404" s="28" t="e">
        <f t="shared" si="611"/>
        <v>#N/A</v>
      </c>
      <c r="U404" s="28" t="e">
        <f t="shared" si="601"/>
        <v>#N/A</v>
      </c>
      <c r="V404" s="28" t="e">
        <f t="shared" si="602"/>
        <v>#N/A</v>
      </c>
      <c r="W404" s="28" t="e">
        <f t="shared" si="603"/>
        <v>#N/A</v>
      </c>
      <c r="X404" s="28" t="e">
        <f t="shared" si="566"/>
        <v>#N/A</v>
      </c>
      <c r="Y404" s="28" t="e">
        <f t="shared" si="593"/>
        <v>#N/A</v>
      </c>
      <c r="Z404" t="e">
        <f>IF(OR(COUNTIF($V$386:V403, "LAST")&gt;0, COUNTIF($V$386:V403, "FINAL")&gt;0), "", IF(Q404=1, IF(U404="SCORE", VLOOKUP(S404, D:E, 2, FALSE), ""), ""))</f>
        <v>#N/A</v>
      </c>
      <c r="AA404" t="e">
        <f>IF(OR(COUNTIF($V$386:V403, "LAST")&gt;0, COUNTIF($V$386:V403, "FINAL")&gt;0), "", IF(Q404=2, IF(U404="SCORE", VLOOKUP(S404, D:F, 3, FALSE), ""), ""))</f>
        <v>#N/A</v>
      </c>
      <c r="AB404" t="e">
        <f>IF(AD404="","", MAX($AB$4:AB403)+1)</f>
        <v>#N/A</v>
      </c>
      <c r="AC404" t="e">
        <f>IF(AE404="","", MAX($AC$4:AC403)+1)</f>
        <v>#N/A</v>
      </c>
      <c r="AD404" t="e">
        <f t="shared" si="612"/>
        <v>#N/A</v>
      </c>
      <c r="AE404" t="e">
        <f t="shared" si="613"/>
        <v>#N/A</v>
      </c>
      <c r="AF404" t="e">
        <f t="shared" si="614"/>
        <v>#N/A</v>
      </c>
      <c r="AG404" t="e">
        <f t="shared" si="615"/>
        <v>#N/A</v>
      </c>
      <c r="AH404">
        <f t="shared" si="616"/>
        <v>0</v>
      </c>
      <c r="AI404">
        <f t="shared" si="604"/>
        <v>1010</v>
      </c>
      <c r="AK404" t="str">
        <f t="shared" si="567"/>
        <v xml:space="preserve"> </v>
      </c>
      <c r="AL404" t="str">
        <f t="shared" si="594"/>
        <v xml:space="preserve"> </v>
      </c>
      <c r="AM404" t="str">
        <f t="shared" si="569"/>
        <v xml:space="preserve"> </v>
      </c>
      <c r="AN404" t="str">
        <f t="shared" si="570"/>
        <v xml:space="preserve"> </v>
      </c>
      <c r="AO404" t="str">
        <f t="shared" si="571"/>
        <v xml:space="preserve"> </v>
      </c>
      <c r="AP404" t="str">
        <f t="shared" si="572"/>
        <v xml:space="preserve"> </v>
      </c>
      <c r="AQ404" t="str">
        <f t="shared" si="573"/>
        <v xml:space="preserve"> </v>
      </c>
      <c r="AR404" t="str">
        <f t="shared" si="574"/>
        <v xml:space="preserve"> </v>
      </c>
      <c r="AS404" t="str">
        <f t="shared" si="575"/>
        <v xml:space="preserve"> </v>
      </c>
      <c r="AT404" t="str">
        <f t="shared" si="576"/>
        <v xml:space="preserve"> </v>
      </c>
      <c r="AU404" t="str">
        <f t="shared" si="577"/>
        <v xml:space="preserve"> </v>
      </c>
      <c r="AV404" t="str">
        <f t="shared" si="578"/>
        <v xml:space="preserve"> </v>
      </c>
      <c r="AW404" t="str">
        <f t="shared" si="579"/>
        <v xml:space="preserve"> </v>
      </c>
      <c r="AX404" t="str">
        <f t="shared" si="580"/>
        <v xml:space="preserve"> </v>
      </c>
      <c r="AY404" t="str">
        <f t="shared" si="581"/>
        <v xml:space="preserve"> </v>
      </c>
      <c r="AZ404" t="str">
        <f t="shared" si="582"/>
        <v xml:space="preserve"> </v>
      </c>
      <c r="BA404" t="str">
        <f t="shared" si="583"/>
        <v xml:space="preserve"> </v>
      </c>
      <c r="BB404" t="str">
        <f t="shared" si="584"/>
        <v xml:space="preserve"> </v>
      </c>
      <c r="BC404" t="str">
        <f t="shared" si="585"/>
        <v xml:space="preserve"> </v>
      </c>
      <c r="BD404" t="str">
        <f t="shared" si="586"/>
        <v xml:space="preserve"> </v>
      </c>
      <c r="BE404" t="str">
        <f t="shared" si="587"/>
        <v xml:space="preserve"> </v>
      </c>
      <c r="BF404" t="str">
        <f t="shared" si="588"/>
        <v xml:space="preserve"> </v>
      </c>
      <c r="BG404" t="str">
        <f t="shared" si="589"/>
        <v xml:space="preserve"> </v>
      </c>
      <c r="BH404" t="str">
        <f t="shared" si="590"/>
        <v xml:space="preserve"> </v>
      </c>
      <c r="BI404" t="str">
        <f t="shared" si="595"/>
        <v xml:space="preserve"> </v>
      </c>
      <c r="BN404" t="str">
        <f>IF(OR(COUNTIF($AV$386:AV404, "LAST")&gt;0, COUNTIF($AV$386:AV404, "FINAL")&gt;0), "", IF($AJ$1&gt;=$K404, IFERROR(BF404-BG404, 0), ""))</f>
        <v/>
      </c>
      <c r="BT404">
        <f t="shared" si="605"/>
        <v>0</v>
      </c>
      <c r="BU404">
        <f t="shared" si="606"/>
        <v>0</v>
      </c>
      <c r="BV404">
        <f>IF(OR(COUNTIF($AV$386:AV404, "LAST")&gt;0, COUNTIF($AV$386:AV404, "FINAL")&gt;0), "", IF($AJ$1&gt;=$K404, AQ404, 0))</f>
        <v>0</v>
      </c>
      <c r="BW404">
        <f t="shared" si="607"/>
        <v>0</v>
      </c>
      <c r="BX404">
        <f t="shared" si="608"/>
        <v>0</v>
      </c>
    </row>
    <row r="405" spans="11:76" x14ac:dyDescent="0.35">
      <c r="K405" s="28">
        <v>720</v>
      </c>
      <c r="M405" s="35">
        <f>AutoScoreboard!S49</f>
        <v>0</v>
      </c>
      <c r="N405" s="35">
        <f>AutoScoreboard!T49</f>
        <v>0</v>
      </c>
      <c r="O405" s="28" t="e">
        <f t="shared" si="591"/>
        <v>#N/A</v>
      </c>
      <c r="P405" s="28" t="e">
        <f t="shared" si="592"/>
        <v>#N/A</v>
      </c>
      <c r="Q405" s="28" t="e">
        <f t="shared" si="609"/>
        <v>#N/A</v>
      </c>
      <c r="R405" s="28" t="e">
        <f t="shared" si="600"/>
        <v>#N/A</v>
      </c>
      <c r="S405" s="28" t="e">
        <f t="shared" si="610"/>
        <v>#N/A</v>
      </c>
      <c r="T405" s="28" t="e">
        <f t="shared" si="611"/>
        <v>#N/A</v>
      </c>
      <c r="U405" s="28" t="e">
        <f t="shared" si="601"/>
        <v>#N/A</v>
      </c>
      <c r="V405" s="28" t="e">
        <f t="shared" si="602"/>
        <v>#N/A</v>
      </c>
      <c r="W405" s="28" t="e">
        <f t="shared" si="603"/>
        <v>#N/A</v>
      </c>
      <c r="X405" s="28" t="e">
        <f t="shared" si="566"/>
        <v>#N/A</v>
      </c>
      <c r="Y405" s="28" t="e">
        <f t="shared" si="593"/>
        <v>#N/A</v>
      </c>
      <c r="Z405" t="e">
        <f>IF(OR(COUNTIF($V$386:V404, "LAST")&gt;0, COUNTIF($V$386:V404, "FINAL")&gt;0), "", IF(Q405=1, IF(U405="SCORE", VLOOKUP(S405, D:E, 2, FALSE), ""), ""))</f>
        <v>#N/A</v>
      </c>
      <c r="AA405" t="e">
        <f>IF(OR(COUNTIF($V$386:V404, "LAST")&gt;0, COUNTIF($V$386:V404, "FINAL")&gt;0), "", IF(Q405=2, IF(U405="SCORE", VLOOKUP(S405, D:F, 3, FALSE), ""), ""))</f>
        <v>#N/A</v>
      </c>
      <c r="AB405" t="e">
        <f>IF(AD405="","", MAX($AB$4:AB404)+1)</f>
        <v>#N/A</v>
      </c>
      <c r="AC405" t="e">
        <f>IF(AE405="","", MAX($AC$4:AC404)+1)</f>
        <v>#N/A</v>
      </c>
      <c r="AD405" t="e">
        <f t="shared" si="612"/>
        <v>#N/A</v>
      </c>
      <c r="AE405" t="e">
        <f t="shared" si="613"/>
        <v>#N/A</v>
      </c>
      <c r="AF405" t="e">
        <f t="shared" si="614"/>
        <v>#N/A</v>
      </c>
      <c r="AG405" t="e">
        <f t="shared" si="615"/>
        <v>#N/A</v>
      </c>
      <c r="AH405">
        <f t="shared" si="616"/>
        <v>0</v>
      </c>
      <c r="AI405">
        <f t="shared" si="604"/>
        <v>1010</v>
      </c>
      <c r="AK405" t="str">
        <f t="shared" si="567"/>
        <v xml:space="preserve"> </v>
      </c>
      <c r="AL405" t="str">
        <f t="shared" si="594"/>
        <v xml:space="preserve"> </v>
      </c>
      <c r="AM405" t="str">
        <f t="shared" si="569"/>
        <v xml:space="preserve"> </v>
      </c>
      <c r="AN405" t="str">
        <f t="shared" si="570"/>
        <v xml:space="preserve"> </v>
      </c>
      <c r="AO405" t="str">
        <f t="shared" si="571"/>
        <v xml:space="preserve"> </v>
      </c>
      <c r="AP405" t="str">
        <f t="shared" si="572"/>
        <v xml:space="preserve"> </v>
      </c>
      <c r="AQ405" t="str">
        <f t="shared" si="573"/>
        <v xml:space="preserve"> </v>
      </c>
      <c r="AR405" t="str">
        <f t="shared" si="574"/>
        <v xml:space="preserve"> </v>
      </c>
      <c r="AS405" t="str">
        <f t="shared" si="575"/>
        <v xml:space="preserve"> </v>
      </c>
      <c r="AT405" t="str">
        <f t="shared" si="576"/>
        <v xml:space="preserve"> </v>
      </c>
      <c r="AU405" t="str">
        <f t="shared" si="577"/>
        <v xml:space="preserve"> </v>
      </c>
      <c r="AV405" t="str">
        <f t="shared" si="578"/>
        <v xml:space="preserve"> </v>
      </c>
      <c r="AW405" t="str">
        <f t="shared" si="579"/>
        <v xml:space="preserve"> </v>
      </c>
      <c r="AX405" t="str">
        <f t="shared" si="580"/>
        <v xml:space="preserve"> </v>
      </c>
      <c r="AY405" t="str">
        <f t="shared" si="581"/>
        <v xml:space="preserve"> </v>
      </c>
      <c r="AZ405" t="str">
        <f t="shared" si="582"/>
        <v xml:space="preserve"> </v>
      </c>
      <c r="BA405" t="str">
        <f t="shared" si="583"/>
        <v xml:space="preserve"> </v>
      </c>
      <c r="BB405" t="str">
        <f t="shared" si="584"/>
        <v xml:space="preserve"> </v>
      </c>
      <c r="BC405" t="str">
        <f t="shared" si="585"/>
        <v xml:space="preserve"> </v>
      </c>
      <c r="BD405" t="str">
        <f t="shared" si="586"/>
        <v xml:space="preserve"> </v>
      </c>
      <c r="BE405" t="str">
        <f t="shared" si="587"/>
        <v xml:space="preserve"> </v>
      </c>
      <c r="BF405" t="str">
        <f t="shared" si="588"/>
        <v xml:space="preserve"> </v>
      </c>
      <c r="BG405" t="str">
        <f t="shared" si="589"/>
        <v xml:space="preserve"> </v>
      </c>
      <c r="BH405" t="str">
        <f t="shared" si="590"/>
        <v xml:space="preserve"> </v>
      </c>
      <c r="BI405" t="str">
        <f t="shared" si="595"/>
        <v xml:space="preserve"> </v>
      </c>
      <c r="BN405" t="str">
        <f>IF(OR(COUNTIF($AV$386:AV405, "LAST")&gt;0, COUNTIF($AV$386:AV405, "FINAL")&gt;0), "", IF($AJ$1&gt;=$K405, IFERROR(BF405-BG405, 0), ""))</f>
        <v/>
      </c>
      <c r="BT405">
        <f t="shared" si="605"/>
        <v>0</v>
      </c>
      <c r="BU405">
        <f t="shared" si="606"/>
        <v>0</v>
      </c>
      <c r="BV405">
        <f>IF(OR(COUNTIF($AV$386:AV405, "LAST")&gt;0, COUNTIF($AV$386:AV405, "FINAL")&gt;0), "", IF($AJ$1&gt;=$K405, AQ405, 0))</f>
        <v>0</v>
      </c>
      <c r="BW405">
        <f t="shared" si="607"/>
        <v>0</v>
      </c>
      <c r="BX405">
        <f t="shared" si="608"/>
        <v>0</v>
      </c>
    </row>
    <row r="406" spans="11:76" x14ac:dyDescent="0.35">
      <c r="K406" s="28">
        <v>721</v>
      </c>
      <c r="M406" s="35">
        <f>AutoScoreboard!S50</f>
        <v>0</v>
      </c>
      <c r="N406" s="35">
        <f>AutoScoreboard!T50</f>
        <v>0</v>
      </c>
      <c r="O406" s="28" t="e">
        <f t="shared" si="591"/>
        <v>#N/A</v>
      </c>
      <c r="P406" s="28" t="e">
        <f t="shared" si="592"/>
        <v>#N/A</v>
      </c>
      <c r="Q406" s="28" t="e">
        <f t="shared" si="609"/>
        <v>#N/A</v>
      </c>
      <c r="R406" s="28" t="e">
        <f t="shared" si="600"/>
        <v>#N/A</v>
      </c>
      <c r="S406" s="28" t="e">
        <f t="shared" si="610"/>
        <v>#N/A</v>
      </c>
      <c r="T406" s="28" t="e">
        <f t="shared" si="611"/>
        <v>#N/A</v>
      </c>
      <c r="U406" s="28" t="e">
        <f t="shared" si="601"/>
        <v>#N/A</v>
      </c>
      <c r="V406" s="28" t="e">
        <f t="shared" si="602"/>
        <v>#N/A</v>
      </c>
      <c r="W406" s="28" t="e">
        <f t="shared" si="603"/>
        <v>#N/A</v>
      </c>
      <c r="X406" s="28" t="e">
        <f t="shared" si="566"/>
        <v>#N/A</v>
      </c>
      <c r="Y406" s="28" t="e">
        <f t="shared" si="593"/>
        <v>#N/A</v>
      </c>
      <c r="Z406" t="e">
        <f>IF(OR(COUNTIF($V$386:V405, "LAST")&gt;0, COUNTIF($V$386:V405, "FINAL")&gt;0), "", IF(Q406=1, IF(U406="SCORE", VLOOKUP(S406, D:E, 2, FALSE), ""), ""))</f>
        <v>#N/A</v>
      </c>
      <c r="AA406" t="e">
        <f>IF(OR(COUNTIF($V$386:V405, "LAST")&gt;0, COUNTIF($V$386:V405, "FINAL")&gt;0), "", IF(Q406=2, IF(U406="SCORE", VLOOKUP(S406, D:F, 3, FALSE), ""), ""))</f>
        <v>#N/A</v>
      </c>
      <c r="AB406" t="e">
        <f>IF(AD406="","", MAX($AB$4:AB405)+1)</f>
        <v>#N/A</v>
      </c>
      <c r="AC406" t="e">
        <f>IF(AE406="","", MAX($AC$4:AC405)+1)</f>
        <v>#N/A</v>
      </c>
      <c r="AD406" t="e">
        <f t="shared" si="612"/>
        <v>#N/A</v>
      </c>
      <c r="AE406" t="e">
        <f t="shared" si="613"/>
        <v>#N/A</v>
      </c>
      <c r="AF406" t="e">
        <f t="shared" si="614"/>
        <v>#N/A</v>
      </c>
      <c r="AG406" t="e">
        <f t="shared" si="615"/>
        <v>#N/A</v>
      </c>
      <c r="AH406">
        <f t="shared" si="616"/>
        <v>0</v>
      </c>
      <c r="AI406">
        <f t="shared" si="604"/>
        <v>1010</v>
      </c>
      <c r="AK406" t="str">
        <f t="shared" si="567"/>
        <v xml:space="preserve"> </v>
      </c>
      <c r="AL406" t="str">
        <f t="shared" si="594"/>
        <v xml:space="preserve"> </v>
      </c>
      <c r="AM406" t="str">
        <f t="shared" si="569"/>
        <v xml:space="preserve"> </v>
      </c>
      <c r="AN406" t="str">
        <f t="shared" si="570"/>
        <v xml:space="preserve"> </v>
      </c>
      <c r="AO406" t="str">
        <f t="shared" si="571"/>
        <v xml:space="preserve"> </v>
      </c>
      <c r="AP406" t="str">
        <f t="shared" si="572"/>
        <v xml:space="preserve"> </v>
      </c>
      <c r="AQ406" t="str">
        <f t="shared" si="573"/>
        <v xml:space="preserve"> </v>
      </c>
      <c r="AR406" t="str">
        <f t="shared" si="574"/>
        <v xml:space="preserve"> </v>
      </c>
      <c r="AS406" t="str">
        <f t="shared" si="575"/>
        <v xml:space="preserve"> </v>
      </c>
      <c r="AT406" t="str">
        <f t="shared" si="576"/>
        <v xml:space="preserve"> </v>
      </c>
      <c r="AU406" t="str">
        <f t="shared" si="577"/>
        <v xml:space="preserve"> </v>
      </c>
      <c r="AV406" t="str">
        <f t="shared" si="578"/>
        <v xml:space="preserve"> </v>
      </c>
      <c r="AW406" t="str">
        <f t="shared" si="579"/>
        <v xml:space="preserve"> </v>
      </c>
      <c r="AX406" t="str">
        <f t="shared" si="580"/>
        <v xml:space="preserve"> </v>
      </c>
      <c r="AY406" t="str">
        <f t="shared" si="581"/>
        <v xml:space="preserve"> </v>
      </c>
      <c r="AZ406" t="str">
        <f t="shared" si="582"/>
        <v xml:space="preserve"> </v>
      </c>
      <c r="BA406" t="str">
        <f t="shared" si="583"/>
        <v xml:space="preserve"> </v>
      </c>
      <c r="BB406" t="str">
        <f t="shared" si="584"/>
        <v xml:space="preserve"> </v>
      </c>
      <c r="BC406" t="str">
        <f t="shared" si="585"/>
        <v xml:space="preserve"> </v>
      </c>
      <c r="BD406" t="str">
        <f t="shared" si="586"/>
        <v xml:space="preserve"> </v>
      </c>
      <c r="BE406" t="str">
        <f t="shared" si="587"/>
        <v xml:space="preserve"> </v>
      </c>
      <c r="BF406" t="str">
        <f t="shared" si="588"/>
        <v xml:space="preserve"> </v>
      </c>
      <c r="BG406" t="str">
        <f t="shared" si="589"/>
        <v xml:space="preserve"> </v>
      </c>
      <c r="BH406" t="str">
        <f t="shared" si="590"/>
        <v xml:space="preserve"> </v>
      </c>
      <c r="BI406" t="str">
        <f t="shared" si="595"/>
        <v xml:space="preserve"> </v>
      </c>
      <c r="BN406" t="str">
        <f>IF(OR(COUNTIF($AV$386:AV406, "LAST")&gt;0, COUNTIF($AV$386:AV406, "FINAL")&gt;0), "", IF($AJ$1&gt;=$K406, IFERROR(BF406-BG406, 0), ""))</f>
        <v/>
      </c>
      <c r="BT406">
        <f t="shared" si="605"/>
        <v>0</v>
      </c>
      <c r="BU406">
        <f t="shared" si="606"/>
        <v>0</v>
      </c>
      <c r="BV406">
        <f>IF(OR(COUNTIF($AV$386:AV406, "LAST")&gt;0, COUNTIF($AV$386:AV406, "FINAL")&gt;0), "", IF($AJ$1&gt;=$K406, AQ406, 0))</f>
        <v>0</v>
      </c>
      <c r="BW406">
        <f t="shared" si="607"/>
        <v>0</v>
      </c>
      <c r="BX406">
        <f t="shared" si="608"/>
        <v>0</v>
      </c>
    </row>
    <row r="407" spans="11:76" x14ac:dyDescent="0.35">
      <c r="K407" s="28">
        <v>722</v>
      </c>
      <c r="M407" s="35">
        <f>AutoScoreboard!S51</f>
        <v>0</v>
      </c>
      <c r="N407" s="35">
        <f>AutoScoreboard!T51</f>
        <v>0</v>
      </c>
      <c r="O407" s="28" t="e">
        <f t="shared" si="591"/>
        <v>#N/A</v>
      </c>
      <c r="P407" s="28" t="e">
        <f t="shared" si="592"/>
        <v>#N/A</v>
      </c>
      <c r="Q407" s="28" t="e">
        <f t="shared" si="609"/>
        <v>#N/A</v>
      </c>
      <c r="R407" s="28" t="e">
        <f t="shared" si="600"/>
        <v>#N/A</v>
      </c>
      <c r="S407" s="28" t="e">
        <f t="shared" si="610"/>
        <v>#N/A</v>
      </c>
      <c r="T407" s="28" t="e">
        <f t="shared" si="611"/>
        <v>#N/A</v>
      </c>
      <c r="U407" s="28" t="e">
        <f t="shared" si="601"/>
        <v>#N/A</v>
      </c>
      <c r="V407" s="28" t="e">
        <f t="shared" si="602"/>
        <v>#N/A</v>
      </c>
      <c r="W407" s="28" t="e">
        <f t="shared" si="603"/>
        <v>#N/A</v>
      </c>
      <c r="X407" s="28" t="e">
        <f t="shared" si="566"/>
        <v>#N/A</v>
      </c>
      <c r="Y407" s="28" t="e">
        <f t="shared" si="593"/>
        <v>#N/A</v>
      </c>
      <c r="Z407" t="e">
        <f>IF(OR(COUNTIF($V$386:V406, "LAST")&gt;0, COUNTIF($V$386:V406, "FINAL")&gt;0), "", IF(Q407=1, IF(U407="SCORE", VLOOKUP(S407, D:E, 2, FALSE), ""), ""))</f>
        <v>#N/A</v>
      </c>
      <c r="AA407" t="e">
        <f>IF(OR(COUNTIF($V$386:V406, "LAST")&gt;0, COUNTIF($V$386:V406, "FINAL")&gt;0), "", IF(Q407=2, IF(U407="SCORE", VLOOKUP(S407, D:F, 3, FALSE), ""), ""))</f>
        <v>#N/A</v>
      </c>
      <c r="AB407" t="e">
        <f>IF(AD407="","", MAX($AB$4:AB406)+1)</f>
        <v>#N/A</v>
      </c>
      <c r="AC407" t="e">
        <f>IF(AE407="","", MAX($AC$4:AC406)+1)</f>
        <v>#N/A</v>
      </c>
      <c r="AD407" t="e">
        <f t="shared" si="612"/>
        <v>#N/A</v>
      </c>
      <c r="AE407" t="e">
        <f t="shared" si="613"/>
        <v>#N/A</v>
      </c>
      <c r="AF407" t="e">
        <f t="shared" si="614"/>
        <v>#N/A</v>
      </c>
      <c r="AG407" t="e">
        <f t="shared" si="615"/>
        <v>#N/A</v>
      </c>
      <c r="AH407">
        <f t="shared" si="616"/>
        <v>0</v>
      </c>
      <c r="AI407">
        <f t="shared" si="604"/>
        <v>1010</v>
      </c>
      <c r="AK407" t="str">
        <f t="shared" si="567"/>
        <v xml:space="preserve"> </v>
      </c>
      <c r="AL407" t="str">
        <f t="shared" si="594"/>
        <v xml:space="preserve"> </v>
      </c>
      <c r="AM407" t="str">
        <f t="shared" si="569"/>
        <v xml:space="preserve"> </v>
      </c>
      <c r="AN407" t="str">
        <f t="shared" si="570"/>
        <v xml:space="preserve"> </v>
      </c>
      <c r="AO407" t="str">
        <f t="shared" si="571"/>
        <v xml:space="preserve"> </v>
      </c>
      <c r="AP407" t="str">
        <f t="shared" si="572"/>
        <v xml:space="preserve"> </v>
      </c>
      <c r="AQ407" t="str">
        <f t="shared" si="573"/>
        <v xml:space="preserve"> </v>
      </c>
      <c r="AR407" t="str">
        <f t="shared" si="574"/>
        <v xml:space="preserve"> </v>
      </c>
      <c r="AS407" t="str">
        <f t="shared" si="575"/>
        <v xml:space="preserve"> </v>
      </c>
      <c r="AT407" t="str">
        <f t="shared" si="576"/>
        <v xml:space="preserve"> </v>
      </c>
      <c r="AU407" t="str">
        <f t="shared" si="577"/>
        <v xml:space="preserve"> </v>
      </c>
      <c r="AV407" t="str">
        <f t="shared" si="578"/>
        <v xml:space="preserve"> </v>
      </c>
      <c r="AW407" t="str">
        <f t="shared" si="579"/>
        <v xml:space="preserve"> </v>
      </c>
      <c r="AX407" t="str">
        <f t="shared" si="580"/>
        <v xml:space="preserve"> </v>
      </c>
      <c r="AY407" t="str">
        <f t="shared" si="581"/>
        <v xml:space="preserve"> </v>
      </c>
      <c r="AZ407" t="str">
        <f t="shared" si="582"/>
        <v xml:space="preserve"> </v>
      </c>
      <c r="BA407" t="str">
        <f t="shared" si="583"/>
        <v xml:space="preserve"> </v>
      </c>
      <c r="BB407" t="str">
        <f t="shared" si="584"/>
        <v xml:space="preserve"> </v>
      </c>
      <c r="BC407" t="str">
        <f t="shared" si="585"/>
        <v xml:space="preserve"> </v>
      </c>
      <c r="BD407" t="str">
        <f t="shared" si="586"/>
        <v xml:space="preserve"> </v>
      </c>
      <c r="BE407" t="str">
        <f t="shared" si="587"/>
        <v xml:space="preserve"> </v>
      </c>
      <c r="BF407" t="str">
        <f t="shared" si="588"/>
        <v xml:space="preserve"> </v>
      </c>
      <c r="BG407" t="str">
        <f t="shared" si="589"/>
        <v xml:space="preserve"> </v>
      </c>
      <c r="BH407" t="str">
        <f t="shared" si="590"/>
        <v xml:space="preserve"> </v>
      </c>
      <c r="BI407" t="str">
        <f t="shared" si="595"/>
        <v xml:space="preserve"> </v>
      </c>
      <c r="BN407" t="str">
        <f>IF(OR(COUNTIF($AV$386:AV407, "LAST")&gt;0, COUNTIF($AV$386:AV407, "FINAL")&gt;0), "", IF($AJ$1&gt;=$K407, IFERROR(BF407-BG407, 0), ""))</f>
        <v/>
      </c>
      <c r="BT407">
        <f t="shared" si="605"/>
        <v>0</v>
      </c>
      <c r="BU407">
        <f t="shared" si="606"/>
        <v>0</v>
      </c>
      <c r="BV407">
        <f>IF(OR(COUNTIF($AV$386:AV407, "LAST")&gt;0, COUNTIF($AV$386:AV407, "FINAL")&gt;0), "", IF($AJ$1&gt;=$K407, AQ407, 0))</f>
        <v>0</v>
      </c>
      <c r="BW407">
        <f t="shared" si="607"/>
        <v>0</v>
      </c>
      <c r="BX407">
        <f t="shared" si="608"/>
        <v>0</v>
      </c>
    </row>
    <row r="408" spans="11:76" x14ac:dyDescent="0.35">
      <c r="K408" s="28">
        <v>723</v>
      </c>
      <c r="M408" s="35">
        <f>AutoScoreboard!S52</f>
        <v>0</v>
      </c>
      <c r="N408" s="35">
        <f>AutoScoreboard!T52</f>
        <v>0</v>
      </c>
      <c r="O408" s="28" t="e">
        <f t="shared" si="591"/>
        <v>#N/A</v>
      </c>
      <c r="P408" s="28" t="e">
        <f t="shared" si="592"/>
        <v>#N/A</v>
      </c>
      <c r="Q408" s="28" t="e">
        <f t="shared" si="609"/>
        <v>#N/A</v>
      </c>
      <c r="R408" s="28" t="e">
        <f t="shared" si="600"/>
        <v>#N/A</v>
      </c>
      <c r="S408" s="28" t="e">
        <f t="shared" si="610"/>
        <v>#N/A</v>
      </c>
      <c r="T408" s="28" t="e">
        <f t="shared" si="611"/>
        <v>#N/A</v>
      </c>
      <c r="U408" s="28" t="e">
        <f t="shared" si="601"/>
        <v>#N/A</v>
      </c>
      <c r="V408" s="28" t="e">
        <f t="shared" si="602"/>
        <v>#N/A</v>
      </c>
      <c r="W408" s="28" t="e">
        <f t="shared" si="603"/>
        <v>#N/A</v>
      </c>
      <c r="X408" s="28" t="e">
        <f t="shared" si="566"/>
        <v>#N/A</v>
      </c>
      <c r="Y408" s="28" t="e">
        <f t="shared" si="593"/>
        <v>#N/A</v>
      </c>
      <c r="Z408" t="e">
        <f>IF(OR(COUNTIF($V$386:V407, "LAST")&gt;0, COUNTIF($V$386:V407, "FINAL")&gt;0), "", IF(Q408=1, IF(U408="SCORE", VLOOKUP(S408, D:E, 2, FALSE), ""), ""))</f>
        <v>#N/A</v>
      </c>
      <c r="AA408" t="e">
        <f>IF(OR(COUNTIF($V$386:V407, "LAST")&gt;0, COUNTIF($V$386:V407, "FINAL")&gt;0), "", IF(Q408=2, IF(U408="SCORE", VLOOKUP(S408, D:F, 3, FALSE), ""), ""))</f>
        <v>#N/A</v>
      </c>
      <c r="AB408" t="e">
        <f>IF(AD408="","", MAX($AB$4:AB407)+1)</f>
        <v>#N/A</v>
      </c>
      <c r="AC408" t="e">
        <f>IF(AE408="","", MAX($AC$4:AC407)+1)</f>
        <v>#N/A</v>
      </c>
      <c r="AD408" t="e">
        <f t="shared" si="612"/>
        <v>#N/A</v>
      </c>
      <c r="AE408" t="e">
        <f t="shared" si="613"/>
        <v>#N/A</v>
      </c>
      <c r="AF408" t="e">
        <f t="shared" si="614"/>
        <v>#N/A</v>
      </c>
      <c r="AG408" t="e">
        <f t="shared" si="615"/>
        <v>#N/A</v>
      </c>
      <c r="AH408">
        <f t="shared" si="616"/>
        <v>0</v>
      </c>
      <c r="AI408">
        <f t="shared" si="604"/>
        <v>1010</v>
      </c>
      <c r="AK408" t="str">
        <f t="shared" si="567"/>
        <v xml:space="preserve"> </v>
      </c>
      <c r="AL408" t="str">
        <f t="shared" si="594"/>
        <v xml:space="preserve"> </v>
      </c>
      <c r="AM408" t="str">
        <f t="shared" si="569"/>
        <v xml:space="preserve"> </v>
      </c>
      <c r="AN408" t="str">
        <f t="shared" si="570"/>
        <v xml:space="preserve"> </v>
      </c>
      <c r="AO408" t="str">
        <f t="shared" si="571"/>
        <v xml:space="preserve"> </v>
      </c>
      <c r="AP408" t="str">
        <f t="shared" si="572"/>
        <v xml:space="preserve"> </v>
      </c>
      <c r="AQ408" t="str">
        <f t="shared" si="573"/>
        <v xml:space="preserve"> </v>
      </c>
      <c r="AR408" t="str">
        <f t="shared" si="574"/>
        <v xml:space="preserve"> </v>
      </c>
      <c r="AS408" t="str">
        <f t="shared" si="575"/>
        <v xml:space="preserve"> </v>
      </c>
      <c r="AT408" t="str">
        <f t="shared" si="576"/>
        <v xml:space="preserve"> </v>
      </c>
      <c r="AU408" t="str">
        <f t="shared" si="577"/>
        <v xml:space="preserve"> </v>
      </c>
      <c r="AV408" t="str">
        <f t="shared" si="578"/>
        <v xml:space="preserve"> </v>
      </c>
      <c r="AW408" t="str">
        <f t="shared" si="579"/>
        <v xml:space="preserve"> </v>
      </c>
      <c r="AX408" t="str">
        <f t="shared" si="580"/>
        <v xml:space="preserve"> </v>
      </c>
      <c r="AY408" t="str">
        <f t="shared" si="581"/>
        <v xml:space="preserve"> </v>
      </c>
      <c r="AZ408" t="str">
        <f t="shared" si="582"/>
        <v xml:space="preserve"> </v>
      </c>
      <c r="BA408" t="str">
        <f t="shared" si="583"/>
        <v xml:space="preserve"> </v>
      </c>
      <c r="BB408" t="str">
        <f t="shared" si="584"/>
        <v xml:space="preserve"> </v>
      </c>
      <c r="BC408" t="str">
        <f t="shared" si="585"/>
        <v xml:space="preserve"> </v>
      </c>
      <c r="BD408" t="str">
        <f t="shared" si="586"/>
        <v xml:space="preserve"> </v>
      </c>
      <c r="BE408" t="str">
        <f t="shared" si="587"/>
        <v xml:space="preserve"> </v>
      </c>
      <c r="BF408" t="str">
        <f t="shared" si="588"/>
        <v xml:space="preserve"> </v>
      </c>
      <c r="BG408" t="str">
        <f t="shared" si="589"/>
        <v xml:space="preserve"> </v>
      </c>
      <c r="BH408" t="str">
        <f t="shared" si="590"/>
        <v xml:space="preserve"> </v>
      </c>
      <c r="BI408" t="str">
        <f t="shared" si="595"/>
        <v xml:space="preserve"> </v>
      </c>
      <c r="BN408" t="str">
        <f>IF(OR(COUNTIF($AV$386:AV408, "LAST")&gt;0, COUNTIF($AV$386:AV408, "FINAL")&gt;0), "", IF($AJ$1&gt;=$K408, IFERROR(BF408-BG408, 0), ""))</f>
        <v/>
      </c>
      <c r="BT408">
        <f t="shared" si="605"/>
        <v>0</v>
      </c>
      <c r="BU408">
        <f t="shared" si="606"/>
        <v>0</v>
      </c>
      <c r="BV408">
        <f>IF(OR(COUNTIF($AV$386:AV408, "LAST")&gt;0, COUNTIF($AV$386:AV408, "FINAL")&gt;0), "", IF($AJ$1&gt;=$K408, AQ408, 0))</f>
        <v>0</v>
      </c>
      <c r="BW408">
        <f t="shared" si="607"/>
        <v>0</v>
      </c>
      <c r="BX408">
        <f t="shared" si="608"/>
        <v>0</v>
      </c>
    </row>
    <row r="409" spans="11:76" x14ac:dyDescent="0.35">
      <c r="K409" s="28">
        <v>724</v>
      </c>
      <c r="M409" s="35">
        <f>AutoScoreboard!S53</f>
        <v>0</v>
      </c>
      <c r="N409" s="35">
        <f>AutoScoreboard!T53</f>
        <v>0</v>
      </c>
      <c r="O409" s="28" t="e">
        <f t="shared" si="591"/>
        <v>#N/A</v>
      </c>
      <c r="P409" s="28" t="e">
        <f t="shared" si="592"/>
        <v>#N/A</v>
      </c>
      <c r="Q409" s="28" t="e">
        <f t="shared" si="609"/>
        <v>#N/A</v>
      </c>
      <c r="R409" s="28" t="e">
        <f t="shared" si="600"/>
        <v>#N/A</v>
      </c>
      <c r="S409" s="28" t="e">
        <f t="shared" si="610"/>
        <v>#N/A</v>
      </c>
      <c r="T409" s="28" t="e">
        <f t="shared" si="611"/>
        <v>#N/A</v>
      </c>
      <c r="U409" s="28" t="e">
        <f t="shared" si="601"/>
        <v>#N/A</v>
      </c>
      <c r="V409" s="28" t="e">
        <f t="shared" si="602"/>
        <v>#N/A</v>
      </c>
      <c r="W409" s="28" t="e">
        <f t="shared" si="603"/>
        <v>#N/A</v>
      </c>
      <c r="X409" s="28" t="e">
        <f t="shared" si="566"/>
        <v>#N/A</v>
      </c>
      <c r="Y409" s="28" t="e">
        <f t="shared" si="593"/>
        <v>#N/A</v>
      </c>
      <c r="Z409" t="e">
        <f>IF(OR(COUNTIF($V$386:V408, "LAST")&gt;0, COUNTIF($V$386:V408, "FINAL")&gt;0), "", IF(Q409=1, IF(U409="SCORE", VLOOKUP(S409, D:E, 2, FALSE), ""), ""))</f>
        <v>#N/A</v>
      </c>
      <c r="AA409" t="e">
        <f>IF(OR(COUNTIF($V$386:V408, "LAST")&gt;0, COUNTIF($V$386:V408, "FINAL")&gt;0), "", IF(Q409=2, IF(U409="SCORE", VLOOKUP(S409, D:F, 3, FALSE), ""), ""))</f>
        <v>#N/A</v>
      </c>
      <c r="AB409" t="e">
        <f>IF(AD409="","", MAX($AB$4:AB408)+1)</f>
        <v>#N/A</v>
      </c>
      <c r="AC409" t="e">
        <f>IF(AE409="","", MAX($AC$4:AC408)+1)</f>
        <v>#N/A</v>
      </c>
      <c r="AD409" t="e">
        <f t="shared" si="612"/>
        <v>#N/A</v>
      </c>
      <c r="AE409" t="e">
        <f t="shared" si="613"/>
        <v>#N/A</v>
      </c>
      <c r="AF409" t="e">
        <f t="shared" si="614"/>
        <v>#N/A</v>
      </c>
      <c r="AG409" t="e">
        <f t="shared" si="615"/>
        <v>#N/A</v>
      </c>
      <c r="AH409">
        <f t="shared" si="616"/>
        <v>0</v>
      </c>
      <c r="AI409">
        <f t="shared" si="604"/>
        <v>1010</v>
      </c>
      <c r="AK409" t="str">
        <f t="shared" si="567"/>
        <v xml:space="preserve"> </v>
      </c>
      <c r="AL409" t="str">
        <f t="shared" si="594"/>
        <v xml:space="preserve"> </v>
      </c>
      <c r="AM409" t="str">
        <f t="shared" si="569"/>
        <v xml:space="preserve"> </v>
      </c>
      <c r="AN409" t="str">
        <f t="shared" si="570"/>
        <v xml:space="preserve"> </v>
      </c>
      <c r="AO409" t="str">
        <f t="shared" si="571"/>
        <v xml:space="preserve"> </v>
      </c>
      <c r="AP409" t="str">
        <f t="shared" si="572"/>
        <v xml:space="preserve"> </v>
      </c>
      <c r="AQ409" t="str">
        <f t="shared" si="573"/>
        <v xml:space="preserve"> </v>
      </c>
      <c r="AR409" t="str">
        <f t="shared" si="574"/>
        <v xml:space="preserve"> </v>
      </c>
      <c r="AS409" t="str">
        <f t="shared" si="575"/>
        <v xml:space="preserve"> </v>
      </c>
      <c r="AT409" t="str">
        <f t="shared" si="576"/>
        <v xml:space="preserve"> </v>
      </c>
      <c r="AU409" t="str">
        <f t="shared" si="577"/>
        <v xml:space="preserve"> </v>
      </c>
      <c r="AV409" t="str">
        <f t="shared" si="578"/>
        <v xml:space="preserve"> </v>
      </c>
      <c r="AW409" t="str">
        <f t="shared" si="579"/>
        <v xml:space="preserve"> </v>
      </c>
      <c r="AX409" t="str">
        <f t="shared" si="580"/>
        <v xml:space="preserve"> </v>
      </c>
      <c r="AY409" t="str">
        <f t="shared" si="581"/>
        <v xml:space="preserve"> </v>
      </c>
      <c r="AZ409" t="str">
        <f t="shared" si="582"/>
        <v xml:space="preserve"> </v>
      </c>
      <c r="BA409" t="str">
        <f t="shared" si="583"/>
        <v xml:space="preserve"> </v>
      </c>
      <c r="BB409" t="str">
        <f t="shared" si="584"/>
        <v xml:space="preserve"> </v>
      </c>
      <c r="BC409" t="str">
        <f t="shared" si="585"/>
        <v xml:space="preserve"> </v>
      </c>
      <c r="BD409" t="str">
        <f t="shared" si="586"/>
        <v xml:space="preserve"> </v>
      </c>
      <c r="BE409" t="str">
        <f t="shared" si="587"/>
        <v xml:space="preserve"> </v>
      </c>
      <c r="BF409" t="str">
        <f t="shared" si="588"/>
        <v xml:space="preserve"> </v>
      </c>
      <c r="BG409" t="str">
        <f t="shared" si="589"/>
        <v xml:space="preserve"> </v>
      </c>
      <c r="BH409" t="str">
        <f t="shared" si="590"/>
        <v xml:space="preserve"> </v>
      </c>
      <c r="BI409" t="str">
        <f t="shared" si="595"/>
        <v xml:space="preserve"> </v>
      </c>
      <c r="BN409" t="str">
        <f>IF(OR(COUNTIF($AV$386:AV409, "LAST")&gt;0, COUNTIF($AV$386:AV409, "FINAL")&gt;0), "", IF($AJ$1&gt;=$K409, IFERROR(BF409-BG409, 0), ""))</f>
        <v/>
      </c>
      <c r="BT409">
        <f t="shared" si="605"/>
        <v>0</v>
      </c>
      <c r="BU409">
        <f t="shared" si="606"/>
        <v>0</v>
      </c>
      <c r="BV409">
        <f>IF(OR(COUNTIF($AV$386:AV409, "LAST")&gt;0, COUNTIF($AV$386:AV409, "FINAL")&gt;0), "", IF($AJ$1&gt;=$K409, AQ409, 0))</f>
        <v>0</v>
      </c>
      <c r="BW409">
        <f t="shared" si="607"/>
        <v>0</v>
      </c>
      <c r="BX409">
        <f t="shared" si="608"/>
        <v>0</v>
      </c>
    </row>
    <row r="410" spans="11:76" x14ac:dyDescent="0.35">
      <c r="K410" s="28">
        <v>725</v>
      </c>
      <c r="M410" s="35">
        <f>AutoScoreboard!S54</f>
        <v>0</v>
      </c>
      <c r="N410" s="35">
        <f>AutoScoreboard!T54</f>
        <v>0</v>
      </c>
      <c r="O410" s="28" t="e">
        <f t="shared" si="591"/>
        <v>#N/A</v>
      </c>
      <c r="P410" s="28" t="e">
        <f t="shared" si="592"/>
        <v>#N/A</v>
      </c>
      <c r="Q410" s="28" t="e">
        <f t="shared" si="609"/>
        <v>#N/A</v>
      </c>
      <c r="R410" s="28" t="e">
        <f t="shared" si="600"/>
        <v>#N/A</v>
      </c>
      <c r="S410" s="28" t="e">
        <f t="shared" si="610"/>
        <v>#N/A</v>
      </c>
      <c r="T410" s="28" t="e">
        <f t="shared" si="611"/>
        <v>#N/A</v>
      </c>
      <c r="U410" s="28" t="e">
        <f t="shared" si="601"/>
        <v>#N/A</v>
      </c>
      <c r="V410" s="28" t="e">
        <f t="shared" si="602"/>
        <v>#N/A</v>
      </c>
      <c r="W410" s="28" t="e">
        <f t="shared" si="603"/>
        <v>#N/A</v>
      </c>
      <c r="X410" s="28" t="e">
        <f t="shared" si="566"/>
        <v>#N/A</v>
      </c>
      <c r="Y410" s="28" t="e">
        <f t="shared" si="593"/>
        <v>#N/A</v>
      </c>
      <c r="Z410" t="e">
        <f>IF(OR(COUNTIF($V$386:V409, "LAST")&gt;0, COUNTIF($V$386:V409, "FINAL")&gt;0), "", IF(Q410=1, IF(U410="SCORE", VLOOKUP(S410, D:E, 2, FALSE), ""), ""))</f>
        <v>#N/A</v>
      </c>
      <c r="AA410" t="e">
        <f>IF(OR(COUNTIF($V$386:V409, "LAST")&gt;0, COUNTIF($V$386:V409, "FINAL")&gt;0), "", IF(Q410=2, IF(U410="SCORE", VLOOKUP(S410, D:F, 3, FALSE), ""), ""))</f>
        <v>#N/A</v>
      </c>
      <c r="AB410" t="e">
        <f>IF(AD410="","", MAX($AB$4:AB409)+1)</f>
        <v>#N/A</v>
      </c>
      <c r="AC410" t="e">
        <f>IF(AE410="","", MAX($AC$4:AC409)+1)</f>
        <v>#N/A</v>
      </c>
      <c r="AD410" t="e">
        <f t="shared" si="612"/>
        <v>#N/A</v>
      </c>
      <c r="AE410" t="e">
        <f t="shared" si="613"/>
        <v>#N/A</v>
      </c>
      <c r="AF410" t="e">
        <f t="shared" si="614"/>
        <v>#N/A</v>
      </c>
      <c r="AG410" t="e">
        <f t="shared" si="615"/>
        <v>#N/A</v>
      </c>
      <c r="AH410">
        <f t="shared" si="616"/>
        <v>0</v>
      </c>
      <c r="AI410">
        <f t="shared" si="604"/>
        <v>1010</v>
      </c>
      <c r="AK410" t="str">
        <f t="shared" si="567"/>
        <v xml:space="preserve"> </v>
      </c>
      <c r="AL410" t="str">
        <f t="shared" si="594"/>
        <v xml:space="preserve"> </v>
      </c>
      <c r="AM410" t="str">
        <f t="shared" si="569"/>
        <v xml:space="preserve"> </v>
      </c>
      <c r="AN410" t="str">
        <f t="shared" si="570"/>
        <v xml:space="preserve"> </v>
      </c>
      <c r="AO410" t="str">
        <f t="shared" si="571"/>
        <v xml:space="preserve"> </v>
      </c>
      <c r="AP410" t="str">
        <f t="shared" si="572"/>
        <v xml:space="preserve"> </v>
      </c>
      <c r="AQ410" t="str">
        <f t="shared" si="573"/>
        <v xml:space="preserve"> </v>
      </c>
      <c r="AR410" t="str">
        <f t="shared" si="574"/>
        <v xml:space="preserve"> </v>
      </c>
      <c r="AS410" t="str">
        <f t="shared" si="575"/>
        <v xml:space="preserve"> </v>
      </c>
      <c r="AT410" t="str">
        <f t="shared" si="576"/>
        <v xml:space="preserve"> </v>
      </c>
      <c r="AU410" t="str">
        <f t="shared" si="577"/>
        <v xml:space="preserve"> </v>
      </c>
      <c r="AV410" t="str">
        <f t="shared" si="578"/>
        <v xml:space="preserve"> </v>
      </c>
      <c r="AW410" t="str">
        <f t="shared" si="579"/>
        <v xml:space="preserve"> </v>
      </c>
      <c r="AX410" t="str">
        <f t="shared" si="580"/>
        <v xml:space="preserve"> </v>
      </c>
      <c r="AY410" t="str">
        <f t="shared" si="581"/>
        <v xml:space="preserve"> </v>
      </c>
      <c r="AZ410" t="str">
        <f t="shared" si="582"/>
        <v xml:space="preserve"> </v>
      </c>
      <c r="BA410" t="str">
        <f t="shared" si="583"/>
        <v xml:space="preserve"> </v>
      </c>
      <c r="BB410" t="str">
        <f t="shared" si="584"/>
        <v xml:space="preserve"> </v>
      </c>
      <c r="BC410" t="str">
        <f t="shared" si="585"/>
        <v xml:space="preserve"> </v>
      </c>
      <c r="BD410" t="str">
        <f t="shared" si="586"/>
        <v xml:space="preserve"> </v>
      </c>
      <c r="BE410" t="str">
        <f t="shared" si="587"/>
        <v xml:space="preserve"> </v>
      </c>
      <c r="BF410" t="str">
        <f t="shared" si="588"/>
        <v xml:space="preserve"> </v>
      </c>
      <c r="BG410" t="str">
        <f t="shared" si="589"/>
        <v xml:space="preserve"> </v>
      </c>
      <c r="BH410" t="str">
        <f t="shared" si="590"/>
        <v xml:space="preserve"> </v>
      </c>
      <c r="BI410" t="str">
        <f t="shared" si="595"/>
        <v xml:space="preserve"> </v>
      </c>
      <c r="BN410" t="str">
        <f>IF(OR(COUNTIF($AV$386:AV410, "LAST")&gt;0, COUNTIF($AV$386:AV410, "FINAL")&gt;0), "", IF($AJ$1&gt;=$K410, IFERROR(BF410-BG410, 0), ""))</f>
        <v/>
      </c>
      <c r="BT410">
        <f t="shared" si="605"/>
        <v>0</v>
      </c>
      <c r="BU410">
        <f t="shared" si="606"/>
        <v>0</v>
      </c>
      <c r="BV410">
        <f>IF(OR(COUNTIF($AV$386:AV410, "LAST")&gt;0, COUNTIF($AV$386:AV410, "FINAL")&gt;0), "", IF($AJ$1&gt;=$K410, AQ410, 0))</f>
        <v>0</v>
      </c>
      <c r="BW410">
        <f t="shared" si="607"/>
        <v>0</v>
      </c>
      <c r="BX410">
        <f t="shared" si="608"/>
        <v>0</v>
      </c>
    </row>
    <row r="411" spans="11:76" x14ac:dyDescent="0.35">
      <c r="K411" s="28">
        <v>726</v>
      </c>
      <c r="M411" s="35">
        <f>AutoScoreboard!S55</f>
        <v>0</v>
      </c>
      <c r="N411" s="35">
        <f>AutoScoreboard!T55</f>
        <v>0</v>
      </c>
      <c r="O411" s="28" t="e">
        <f t="shared" si="591"/>
        <v>#N/A</v>
      </c>
      <c r="P411" s="28" t="e">
        <f t="shared" si="592"/>
        <v>#N/A</v>
      </c>
      <c r="Q411" s="28" t="e">
        <f t="shared" si="609"/>
        <v>#N/A</v>
      </c>
      <c r="R411" s="28" t="e">
        <f t="shared" si="600"/>
        <v>#N/A</v>
      </c>
      <c r="S411" s="28" t="e">
        <f t="shared" si="610"/>
        <v>#N/A</v>
      </c>
      <c r="T411" s="28" t="e">
        <f t="shared" si="611"/>
        <v>#N/A</v>
      </c>
      <c r="U411" s="28" t="e">
        <f t="shared" si="601"/>
        <v>#N/A</v>
      </c>
      <c r="V411" s="28" t="e">
        <f t="shared" si="602"/>
        <v>#N/A</v>
      </c>
      <c r="W411" s="28" t="e">
        <f t="shared" si="603"/>
        <v>#N/A</v>
      </c>
      <c r="X411" s="28" t="e">
        <f t="shared" si="566"/>
        <v>#N/A</v>
      </c>
      <c r="Y411" s="28" t="e">
        <f t="shared" si="593"/>
        <v>#N/A</v>
      </c>
      <c r="Z411" t="e">
        <f>IF(OR(COUNTIF($V$386:V410, "LAST")&gt;0, COUNTIF($V$386:V410, "FINAL")&gt;0), "", IF(Q411=1, IF(U411="SCORE", VLOOKUP(S411, D:E, 2, FALSE), ""), ""))</f>
        <v>#N/A</v>
      </c>
      <c r="AA411" t="e">
        <f>IF(OR(COUNTIF($V$386:V410, "LAST")&gt;0, COUNTIF($V$386:V410, "FINAL")&gt;0), "", IF(Q411=2, IF(U411="SCORE", VLOOKUP(S411, D:F, 3, FALSE), ""), ""))</f>
        <v>#N/A</v>
      </c>
      <c r="AB411" t="e">
        <f>IF(AD411="","", MAX($AB$4:AB410)+1)</f>
        <v>#N/A</v>
      </c>
      <c r="AC411" t="e">
        <f>IF(AE411="","", MAX($AC$4:AC410)+1)</f>
        <v>#N/A</v>
      </c>
      <c r="AD411" t="e">
        <f t="shared" si="612"/>
        <v>#N/A</v>
      </c>
      <c r="AE411" t="e">
        <f t="shared" si="613"/>
        <v>#N/A</v>
      </c>
      <c r="AF411" t="e">
        <f t="shared" si="614"/>
        <v>#N/A</v>
      </c>
      <c r="AG411" t="e">
        <f t="shared" si="615"/>
        <v>#N/A</v>
      </c>
      <c r="AH411">
        <f t="shared" si="616"/>
        <v>0</v>
      </c>
      <c r="AI411">
        <f t="shared" si="604"/>
        <v>1010</v>
      </c>
      <c r="AK411" t="str">
        <f t="shared" si="567"/>
        <v xml:space="preserve"> </v>
      </c>
      <c r="AL411" t="str">
        <f t="shared" si="594"/>
        <v xml:space="preserve"> </v>
      </c>
      <c r="AM411" t="str">
        <f t="shared" si="569"/>
        <v xml:space="preserve"> </v>
      </c>
      <c r="AN411" t="str">
        <f t="shared" si="570"/>
        <v xml:space="preserve"> </v>
      </c>
      <c r="AO411" t="str">
        <f t="shared" si="571"/>
        <v xml:space="preserve"> </v>
      </c>
      <c r="AP411" t="str">
        <f t="shared" si="572"/>
        <v xml:space="preserve"> </v>
      </c>
      <c r="AQ411" t="str">
        <f t="shared" si="573"/>
        <v xml:space="preserve"> </v>
      </c>
      <c r="AR411" t="str">
        <f t="shared" si="574"/>
        <v xml:space="preserve"> </v>
      </c>
      <c r="AS411" t="str">
        <f t="shared" si="575"/>
        <v xml:space="preserve"> </v>
      </c>
      <c r="AT411" t="str">
        <f t="shared" si="576"/>
        <v xml:space="preserve"> </v>
      </c>
      <c r="AU411" t="str">
        <f t="shared" si="577"/>
        <v xml:space="preserve"> </v>
      </c>
      <c r="AV411" t="str">
        <f t="shared" si="578"/>
        <v xml:space="preserve"> </v>
      </c>
      <c r="AW411" t="str">
        <f t="shared" si="579"/>
        <v xml:space="preserve"> </v>
      </c>
      <c r="AX411" t="str">
        <f t="shared" si="580"/>
        <v xml:space="preserve"> </v>
      </c>
      <c r="AY411" t="str">
        <f t="shared" si="581"/>
        <v xml:space="preserve"> </v>
      </c>
      <c r="AZ411" t="str">
        <f t="shared" si="582"/>
        <v xml:space="preserve"> </v>
      </c>
      <c r="BA411" t="str">
        <f t="shared" si="583"/>
        <v xml:space="preserve"> </v>
      </c>
      <c r="BB411" t="str">
        <f t="shared" si="584"/>
        <v xml:space="preserve"> </v>
      </c>
      <c r="BC411" t="str">
        <f t="shared" si="585"/>
        <v xml:space="preserve"> </v>
      </c>
      <c r="BD411" t="str">
        <f t="shared" si="586"/>
        <v xml:space="preserve"> </v>
      </c>
      <c r="BE411" t="str">
        <f t="shared" si="587"/>
        <v xml:space="preserve"> </v>
      </c>
      <c r="BF411" t="str">
        <f t="shared" si="588"/>
        <v xml:space="preserve"> </v>
      </c>
      <c r="BG411" t="str">
        <f t="shared" si="589"/>
        <v xml:space="preserve"> </v>
      </c>
      <c r="BH411" t="str">
        <f t="shared" si="590"/>
        <v xml:space="preserve"> </v>
      </c>
      <c r="BI411" t="str">
        <f t="shared" si="595"/>
        <v xml:space="preserve"> </v>
      </c>
      <c r="BN411" t="str">
        <f>IF(OR(COUNTIF($AV$386:AV411, "LAST")&gt;0, COUNTIF($AV$386:AV411, "FINAL")&gt;0), "", IF($AJ$1&gt;=$K411, IFERROR(BF411-BG411, 0), ""))</f>
        <v/>
      </c>
      <c r="BT411">
        <f t="shared" si="605"/>
        <v>0</v>
      </c>
      <c r="BU411">
        <f t="shared" si="606"/>
        <v>0</v>
      </c>
      <c r="BV411">
        <f>IF(OR(COUNTIF($AV$386:AV411, "LAST")&gt;0, COUNTIF($AV$386:AV411, "FINAL")&gt;0), "", IF($AJ$1&gt;=$K411, AQ411, 0))</f>
        <v>0</v>
      </c>
      <c r="BW411">
        <f t="shared" si="607"/>
        <v>0</v>
      </c>
      <c r="BX411">
        <f t="shared" si="608"/>
        <v>0</v>
      </c>
    </row>
    <row r="412" spans="11:76" x14ac:dyDescent="0.35">
      <c r="K412" s="28">
        <v>727</v>
      </c>
      <c r="M412" s="35">
        <f>AutoScoreboard!S56</f>
        <v>0</v>
      </c>
      <c r="N412" s="35">
        <f>AutoScoreboard!T56</f>
        <v>0</v>
      </c>
      <c r="O412" s="28" t="e">
        <f t="shared" si="591"/>
        <v>#N/A</v>
      </c>
      <c r="P412" s="28" t="e">
        <f t="shared" si="592"/>
        <v>#N/A</v>
      </c>
      <c r="Q412" s="28" t="e">
        <f t="shared" si="609"/>
        <v>#N/A</v>
      </c>
      <c r="R412" s="28" t="e">
        <f t="shared" si="600"/>
        <v>#N/A</v>
      </c>
      <c r="S412" s="28" t="e">
        <f t="shared" si="610"/>
        <v>#N/A</v>
      </c>
      <c r="T412" s="28" t="e">
        <f t="shared" si="611"/>
        <v>#N/A</v>
      </c>
      <c r="U412" s="28" t="e">
        <f t="shared" si="601"/>
        <v>#N/A</v>
      </c>
      <c r="V412" s="28" t="e">
        <f t="shared" si="602"/>
        <v>#N/A</v>
      </c>
      <c r="W412" s="28" t="e">
        <f t="shared" si="603"/>
        <v>#N/A</v>
      </c>
      <c r="X412" s="28" t="e">
        <f t="shared" si="566"/>
        <v>#N/A</v>
      </c>
      <c r="Y412" s="28" t="e">
        <f t="shared" si="593"/>
        <v>#N/A</v>
      </c>
      <c r="Z412" t="e">
        <f>IF(OR(COUNTIF($V$386:V411, "LAST")&gt;0, COUNTIF($V$386:V411, "FINAL")&gt;0), "", IF(Q412=1, IF(U412="SCORE", VLOOKUP(S412, D:E, 2, FALSE), ""), ""))</f>
        <v>#N/A</v>
      </c>
      <c r="AA412" t="e">
        <f>IF(OR(COUNTIF($V$386:V411, "LAST")&gt;0, COUNTIF($V$386:V411, "FINAL")&gt;0), "", IF(Q412=2, IF(U412="SCORE", VLOOKUP(S412, D:F, 3, FALSE), ""), ""))</f>
        <v>#N/A</v>
      </c>
      <c r="AB412" t="e">
        <f>IF(AD412="","", MAX($AB$4:AB411)+1)</f>
        <v>#N/A</v>
      </c>
      <c r="AC412" t="e">
        <f>IF(AE412="","", MAX($AC$4:AC411)+1)</f>
        <v>#N/A</v>
      </c>
      <c r="AD412" t="e">
        <f t="shared" si="612"/>
        <v>#N/A</v>
      </c>
      <c r="AE412" t="e">
        <f t="shared" si="613"/>
        <v>#N/A</v>
      </c>
      <c r="AF412" t="e">
        <f t="shared" si="614"/>
        <v>#N/A</v>
      </c>
      <c r="AG412" t="e">
        <f t="shared" si="615"/>
        <v>#N/A</v>
      </c>
      <c r="AH412">
        <f t="shared" si="616"/>
        <v>0</v>
      </c>
      <c r="AI412">
        <f t="shared" si="604"/>
        <v>1010</v>
      </c>
      <c r="AK412" t="str">
        <f t="shared" si="567"/>
        <v xml:space="preserve"> </v>
      </c>
      <c r="AL412" t="str">
        <f t="shared" si="594"/>
        <v xml:space="preserve"> </v>
      </c>
      <c r="AM412" t="str">
        <f t="shared" si="569"/>
        <v xml:space="preserve"> </v>
      </c>
      <c r="AN412" t="str">
        <f t="shared" si="570"/>
        <v xml:space="preserve"> </v>
      </c>
      <c r="AO412" t="str">
        <f t="shared" si="571"/>
        <v xml:space="preserve"> </v>
      </c>
      <c r="AP412" t="str">
        <f t="shared" si="572"/>
        <v xml:space="preserve"> </v>
      </c>
      <c r="AQ412" t="str">
        <f t="shared" si="573"/>
        <v xml:space="preserve"> </v>
      </c>
      <c r="AR412" t="str">
        <f t="shared" si="574"/>
        <v xml:space="preserve"> </v>
      </c>
      <c r="AS412" t="str">
        <f t="shared" si="575"/>
        <v xml:space="preserve"> </v>
      </c>
      <c r="AT412" t="str">
        <f t="shared" si="576"/>
        <v xml:space="preserve"> </v>
      </c>
      <c r="AU412" t="str">
        <f t="shared" si="577"/>
        <v xml:space="preserve"> </v>
      </c>
      <c r="AV412" t="str">
        <f t="shared" si="578"/>
        <v xml:space="preserve"> </v>
      </c>
      <c r="AW412" t="str">
        <f t="shared" si="579"/>
        <v xml:space="preserve"> </v>
      </c>
      <c r="AX412" t="str">
        <f t="shared" si="580"/>
        <v xml:space="preserve"> </v>
      </c>
      <c r="AY412" t="str">
        <f t="shared" si="581"/>
        <v xml:space="preserve"> </v>
      </c>
      <c r="AZ412" t="str">
        <f t="shared" si="582"/>
        <v xml:space="preserve"> </v>
      </c>
      <c r="BA412" t="str">
        <f t="shared" si="583"/>
        <v xml:space="preserve"> </v>
      </c>
      <c r="BB412" t="str">
        <f t="shared" si="584"/>
        <v xml:space="preserve"> </v>
      </c>
      <c r="BC412" t="str">
        <f t="shared" si="585"/>
        <v xml:space="preserve"> </v>
      </c>
      <c r="BD412" t="str">
        <f t="shared" si="586"/>
        <v xml:space="preserve"> </v>
      </c>
      <c r="BE412" t="str">
        <f t="shared" si="587"/>
        <v xml:space="preserve"> </v>
      </c>
      <c r="BF412" t="str">
        <f t="shared" si="588"/>
        <v xml:space="preserve"> </v>
      </c>
      <c r="BG412" t="str">
        <f t="shared" si="589"/>
        <v xml:space="preserve"> </v>
      </c>
      <c r="BH412" t="str">
        <f t="shared" si="590"/>
        <v xml:space="preserve"> </v>
      </c>
      <c r="BI412" t="str">
        <f t="shared" si="595"/>
        <v xml:space="preserve"> </v>
      </c>
      <c r="BN412" t="str">
        <f>IF(OR(COUNTIF($AV$386:AV412, "LAST")&gt;0, COUNTIF($AV$386:AV412, "FINAL")&gt;0), "", IF($AJ$1&gt;=$K412, IFERROR(BF412-BG412, 0), ""))</f>
        <v/>
      </c>
      <c r="BT412">
        <f t="shared" si="605"/>
        <v>0</v>
      </c>
      <c r="BU412">
        <f t="shared" si="606"/>
        <v>0</v>
      </c>
      <c r="BV412">
        <f>IF(OR(COUNTIF($AV$386:AV412, "LAST")&gt;0, COUNTIF($AV$386:AV412, "FINAL")&gt;0), "", IF($AJ$1&gt;=$K412, AQ412, 0))</f>
        <v>0</v>
      </c>
      <c r="BW412">
        <f t="shared" si="607"/>
        <v>0</v>
      </c>
      <c r="BX412">
        <f t="shared" si="608"/>
        <v>0</v>
      </c>
    </row>
    <row r="413" spans="11:76" x14ac:dyDescent="0.35">
      <c r="K413" s="28">
        <v>728</v>
      </c>
      <c r="M413" s="35">
        <f>AutoScoreboard!S57</f>
        <v>0</v>
      </c>
      <c r="N413" s="35">
        <f>AutoScoreboard!T57</f>
        <v>0</v>
      </c>
      <c r="O413" s="28" t="e">
        <f t="shared" si="591"/>
        <v>#N/A</v>
      </c>
      <c r="P413" s="28" t="e">
        <f t="shared" si="592"/>
        <v>#N/A</v>
      </c>
      <c r="Q413" s="28" t="e">
        <f t="shared" si="609"/>
        <v>#N/A</v>
      </c>
      <c r="R413" s="28" t="e">
        <f t="shared" si="600"/>
        <v>#N/A</v>
      </c>
      <c r="S413" s="28" t="e">
        <f t="shared" si="610"/>
        <v>#N/A</v>
      </c>
      <c r="T413" s="28" t="e">
        <f t="shared" si="611"/>
        <v>#N/A</v>
      </c>
      <c r="U413" s="28" t="e">
        <f t="shared" si="601"/>
        <v>#N/A</v>
      </c>
      <c r="V413" s="28" t="e">
        <f t="shared" si="602"/>
        <v>#N/A</v>
      </c>
      <c r="W413" s="28" t="e">
        <f t="shared" si="603"/>
        <v>#N/A</v>
      </c>
      <c r="X413" s="28" t="e">
        <f t="shared" si="566"/>
        <v>#N/A</v>
      </c>
      <c r="Y413" s="28" t="e">
        <f t="shared" si="593"/>
        <v>#N/A</v>
      </c>
      <c r="Z413" t="e">
        <f>IF(OR(COUNTIF($V$386:V412, "LAST")&gt;0, COUNTIF($V$386:V412, "FINAL")&gt;0), "", IF(Q413=1, IF(U413="SCORE", VLOOKUP(S413, D:E, 2, FALSE), ""), ""))</f>
        <v>#N/A</v>
      </c>
      <c r="AA413" t="e">
        <f>IF(OR(COUNTIF($V$386:V412, "LAST")&gt;0, COUNTIF($V$386:V412, "FINAL")&gt;0), "", IF(Q413=2, IF(U413="SCORE", VLOOKUP(S413, D:F, 3, FALSE), ""), ""))</f>
        <v>#N/A</v>
      </c>
      <c r="AB413" t="e">
        <f>IF(AD413="","", MAX($AB$4:AB412)+1)</f>
        <v>#N/A</v>
      </c>
      <c r="AC413" t="e">
        <f>IF(AE413="","", MAX($AC$4:AC412)+1)</f>
        <v>#N/A</v>
      </c>
      <c r="AD413" t="e">
        <f t="shared" si="612"/>
        <v>#N/A</v>
      </c>
      <c r="AE413" t="e">
        <f t="shared" si="613"/>
        <v>#N/A</v>
      </c>
      <c r="AF413" t="e">
        <f t="shared" si="614"/>
        <v>#N/A</v>
      </c>
      <c r="AG413" t="e">
        <f t="shared" si="615"/>
        <v>#N/A</v>
      </c>
      <c r="AH413">
        <f t="shared" si="616"/>
        <v>0</v>
      </c>
      <c r="AI413">
        <f t="shared" si="604"/>
        <v>1010</v>
      </c>
      <c r="AK413" t="str">
        <f t="shared" si="567"/>
        <v xml:space="preserve"> </v>
      </c>
      <c r="AL413" t="str">
        <f t="shared" si="594"/>
        <v xml:space="preserve"> </v>
      </c>
      <c r="AM413" t="str">
        <f t="shared" si="569"/>
        <v xml:space="preserve"> </v>
      </c>
      <c r="AN413" t="str">
        <f t="shared" si="570"/>
        <v xml:space="preserve"> </v>
      </c>
      <c r="AO413" t="str">
        <f t="shared" si="571"/>
        <v xml:space="preserve"> </v>
      </c>
      <c r="AP413" t="str">
        <f t="shared" si="572"/>
        <v xml:space="preserve"> </v>
      </c>
      <c r="AQ413" t="str">
        <f t="shared" si="573"/>
        <v xml:space="preserve"> </v>
      </c>
      <c r="AR413" t="str">
        <f t="shared" si="574"/>
        <v xml:space="preserve"> </v>
      </c>
      <c r="AS413" t="str">
        <f t="shared" si="575"/>
        <v xml:space="preserve"> </v>
      </c>
      <c r="AT413" t="str">
        <f t="shared" si="576"/>
        <v xml:space="preserve"> </v>
      </c>
      <c r="AU413" t="str">
        <f t="shared" si="577"/>
        <v xml:space="preserve"> </v>
      </c>
      <c r="AV413" t="str">
        <f t="shared" si="578"/>
        <v xml:space="preserve"> </v>
      </c>
      <c r="AW413" t="str">
        <f t="shared" si="579"/>
        <v xml:space="preserve"> </v>
      </c>
      <c r="AX413" t="str">
        <f t="shared" si="580"/>
        <v xml:space="preserve"> </v>
      </c>
      <c r="AY413" t="str">
        <f t="shared" si="581"/>
        <v xml:space="preserve"> </v>
      </c>
      <c r="AZ413" t="str">
        <f t="shared" si="582"/>
        <v xml:space="preserve"> </v>
      </c>
      <c r="BA413" t="str">
        <f t="shared" si="583"/>
        <v xml:space="preserve"> </v>
      </c>
      <c r="BB413" t="str">
        <f t="shared" si="584"/>
        <v xml:space="preserve"> </v>
      </c>
      <c r="BC413" t="str">
        <f t="shared" si="585"/>
        <v xml:space="preserve"> </v>
      </c>
      <c r="BD413" t="str">
        <f t="shared" si="586"/>
        <v xml:space="preserve"> </v>
      </c>
      <c r="BE413" t="str">
        <f t="shared" si="587"/>
        <v xml:space="preserve"> </v>
      </c>
      <c r="BF413" t="str">
        <f t="shared" si="588"/>
        <v xml:space="preserve"> </v>
      </c>
      <c r="BG413" t="str">
        <f t="shared" si="589"/>
        <v xml:space="preserve"> </v>
      </c>
      <c r="BH413" t="str">
        <f t="shared" si="590"/>
        <v xml:space="preserve"> </v>
      </c>
      <c r="BI413" t="str">
        <f t="shared" si="595"/>
        <v xml:space="preserve"> </v>
      </c>
      <c r="BN413" t="str">
        <f>IF(OR(COUNTIF($AV$386:AV413, "LAST")&gt;0, COUNTIF($AV$386:AV413, "FINAL")&gt;0), "", IF($AJ$1&gt;=$K413, IFERROR(BF413-BG413, 0), ""))</f>
        <v/>
      </c>
      <c r="BT413">
        <f t="shared" si="605"/>
        <v>0</v>
      </c>
      <c r="BU413">
        <f t="shared" si="606"/>
        <v>0</v>
      </c>
      <c r="BV413">
        <f>IF(OR(COUNTIF($AV$386:AV413, "LAST")&gt;0, COUNTIF($AV$386:AV413, "FINAL")&gt;0), "", IF($AJ$1&gt;=$K413, AQ413, 0))</f>
        <v>0</v>
      </c>
      <c r="BW413">
        <f t="shared" si="607"/>
        <v>0</v>
      </c>
      <c r="BX413">
        <f t="shared" si="608"/>
        <v>0</v>
      </c>
    </row>
    <row r="414" spans="11:76" x14ac:dyDescent="0.35">
      <c r="K414" s="28">
        <v>729</v>
      </c>
      <c r="M414" s="35">
        <f>AutoScoreboard!S58</f>
        <v>0</v>
      </c>
      <c r="N414" s="35">
        <f>AutoScoreboard!T58</f>
        <v>0</v>
      </c>
      <c r="O414" s="28" t="e">
        <f t="shared" si="591"/>
        <v>#N/A</v>
      </c>
      <c r="P414" s="28" t="e">
        <f t="shared" si="592"/>
        <v>#N/A</v>
      </c>
      <c r="Q414" s="28" t="e">
        <f t="shared" si="609"/>
        <v>#N/A</v>
      </c>
      <c r="R414" s="28" t="e">
        <f t="shared" si="600"/>
        <v>#N/A</v>
      </c>
      <c r="S414" s="28" t="e">
        <f t="shared" si="610"/>
        <v>#N/A</v>
      </c>
      <c r="T414" s="28" t="e">
        <f t="shared" si="611"/>
        <v>#N/A</v>
      </c>
      <c r="U414" s="28" t="e">
        <f t="shared" si="601"/>
        <v>#N/A</v>
      </c>
      <c r="V414" s="28" t="e">
        <f t="shared" si="602"/>
        <v>#N/A</v>
      </c>
      <c r="W414" s="28" t="e">
        <f t="shared" si="603"/>
        <v>#N/A</v>
      </c>
      <c r="X414" s="28" t="e">
        <f t="shared" si="566"/>
        <v>#N/A</v>
      </c>
      <c r="Y414" s="28" t="e">
        <f t="shared" si="593"/>
        <v>#N/A</v>
      </c>
      <c r="Z414" t="e">
        <f>IF(OR(COUNTIF($V$386:V413, "LAST")&gt;0, COUNTIF($V$386:V413, "FINAL")&gt;0), "", IF(Q414=1, IF(U414="SCORE", VLOOKUP(S414, D:E, 2, FALSE), ""), ""))</f>
        <v>#N/A</v>
      </c>
      <c r="AA414" t="e">
        <f>IF(OR(COUNTIF($V$386:V413, "LAST")&gt;0, COUNTIF($V$386:V413, "FINAL")&gt;0), "", IF(Q414=2, IF(U414="SCORE", VLOOKUP(S414, D:F, 3, FALSE), ""), ""))</f>
        <v>#N/A</v>
      </c>
      <c r="AB414" t="e">
        <f>IF(AD414="","", MAX($AB$4:AB413)+1)</f>
        <v>#N/A</v>
      </c>
      <c r="AC414" t="e">
        <f>IF(AE414="","", MAX($AC$4:AC413)+1)</f>
        <v>#N/A</v>
      </c>
      <c r="AD414" t="e">
        <f t="shared" si="612"/>
        <v>#N/A</v>
      </c>
      <c r="AE414" t="e">
        <f t="shared" si="613"/>
        <v>#N/A</v>
      </c>
      <c r="AF414" t="e">
        <f t="shared" si="614"/>
        <v>#N/A</v>
      </c>
      <c r="AG414" t="e">
        <f t="shared" si="615"/>
        <v>#N/A</v>
      </c>
      <c r="AH414">
        <f t="shared" si="616"/>
        <v>0</v>
      </c>
      <c r="AI414">
        <f t="shared" si="604"/>
        <v>1010</v>
      </c>
      <c r="AK414" t="str">
        <f t="shared" si="567"/>
        <v xml:space="preserve"> </v>
      </c>
      <c r="AL414" t="str">
        <f t="shared" si="594"/>
        <v xml:space="preserve"> </v>
      </c>
      <c r="AM414" t="str">
        <f t="shared" si="569"/>
        <v xml:space="preserve"> </v>
      </c>
      <c r="AN414" t="str">
        <f t="shared" si="570"/>
        <v xml:space="preserve"> </v>
      </c>
      <c r="AO414" t="str">
        <f t="shared" si="571"/>
        <v xml:space="preserve"> </v>
      </c>
      <c r="AP414" t="str">
        <f t="shared" si="572"/>
        <v xml:space="preserve"> </v>
      </c>
      <c r="AQ414" t="str">
        <f t="shared" si="573"/>
        <v xml:space="preserve"> </v>
      </c>
      <c r="AR414" t="str">
        <f t="shared" si="574"/>
        <v xml:space="preserve"> </v>
      </c>
      <c r="AS414" t="str">
        <f t="shared" si="575"/>
        <v xml:space="preserve"> </v>
      </c>
      <c r="AT414" t="str">
        <f t="shared" si="576"/>
        <v xml:space="preserve"> </v>
      </c>
      <c r="AU414" t="str">
        <f t="shared" si="577"/>
        <v xml:space="preserve"> </v>
      </c>
      <c r="AV414" t="str">
        <f t="shared" si="578"/>
        <v xml:space="preserve"> </v>
      </c>
      <c r="AW414" t="str">
        <f t="shared" si="579"/>
        <v xml:space="preserve"> </v>
      </c>
      <c r="AX414" t="str">
        <f t="shared" si="580"/>
        <v xml:space="preserve"> </v>
      </c>
      <c r="AY414" t="str">
        <f t="shared" si="581"/>
        <v xml:space="preserve"> </v>
      </c>
      <c r="AZ414" t="str">
        <f t="shared" si="582"/>
        <v xml:space="preserve"> </v>
      </c>
      <c r="BA414" t="str">
        <f t="shared" si="583"/>
        <v xml:space="preserve"> </v>
      </c>
      <c r="BB414" t="str">
        <f t="shared" si="584"/>
        <v xml:space="preserve"> </v>
      </c>
      <c r="BC414" t="str">
        <f t="shared" si="585"/>
        <v xml:space="preserve"> </v>
      </c>
      <c r="BD414" t="str">
        <f t="shared" si="586"/>
        <v xml:space="preserve"> </v>
      </c>
      <c r="BE414" t="str">
        <f t="shared" si="587"/>
        <v xml:space="preserve"> </v>
      </c>
      <c r="BF414" t="str">
        <f t="shared" si="588"/>
        <v xml:space="preserve"> </v>
      </c>
      <c r="BG414" t="str">
        <f t="shared" si="589"/>
        <v xml:space="preserve"> </v>
      </c>
      <c r="BH414" t="str">
        <f t="shared" si="590"/>
        <v xml:space="preserve"> </v>
      </c>
      <c r="BI414" t="str">
        <f t="shared" si="595"/>
        <v xml:space="preserve"> </v>
      </c>
      <c r="BN414" t="str">
        <f>IF(OR(COUNTIF($AV$386:AV414, "LAST")&gt;0, COUNTIF($AV$386:AV414, "FINAL")&gt;0), "", IF($AJ$1&gt;=$K414, IFERROR(BF414-BG414, 0), ""))</f>
        <v/>
      </c>
      <c r="BT414">
        <f t="shared" si="605"/>
        <v>0</v>
      </c>
      <c r="BU414">
        <f t="shared" si="606"/>
        <v>0</v>
      </c>
      <c r="BV414">
        <f>IF(OR(COUNTIF($AV$386:AV414, "LAST")&gt;0, COUNTIF($AV$386:AV414, "FINAL")&gt;0), "", IF($AJ$1&gt;=$K414, AQ414, 0))</f>
        <v>0</v>
      </c>
      <c r="BW414">
        <f t="shared" si="607"/>
        <v>0</v>
      </c>
      <c r="BX414">
        <f t="shared" si="608"/>
        <v>0</v>
      </c>
    </row>
    <row r="415" spans="11:76" x14ac:dyDescent="0.35">
      <c r="K415" s="28">
        <v>730</v>
      </c>
      <c r="M415" s="35">
        <f>AutoScoreboard!S59</f>
        <v>0</v>
      </c>
      <c r="N415" s="35">
        <f>AutoScoreboard!T59</f>
        <v>0</v>
      </c>
      <c r="O415" s="28" t="e">
        <f t="shared" si="591"/>
        <v>#N/A</v>
      </c>
      <c r="P415" s="28" t="e">
        <f t="shared" si="592"/>
        <v>#N/A</v>
      </c>
      <c r="Q415" s="28" t="e">
        <f t="shared" si="609"/>
        <v>#N/A</v>
      </c>
      <c r="R415" s="28" t="e">
        <f t="shared" si="600"/>
        <v>#N/A</v>
      </c>
      <c r="S415" s="28" t="e">
        <f t="shared" si="610"/>
        <v>#N/A</v>
      </c>
      <c r="T415" s="28" t="e">
        <f t="shared" si="611"/>
        <v>#N/A</v>
      </c>
      <c r="U415" s="28" t="e">
        <f t="shared" si="601"/>
        <v>#N/A</v>
      </c>
      <c r="V415" s="28" t="e">
        <f t="shared" si="602"/>
        <v>#N/A</v>
      </c>
      <c r="W415" s="28" t="e">
        <f t="shared" si="603"/>
        <v>#N/A</v>
      </c>
      <c r="X415" s="28" t="e">
        <f t="shared" si="566"/>
        <v>#N/A</v>
      </c>
      <c r="Y415" s="28" t="e">
        <f t="shared" si="593"/>
        <v>#N/A</v>
      </c>
      <c r="Z415" t="e">
        <f>IF(OR(COUNTIF($V$386:V414, "LAST")&gt;0, COUNTIF($V$386:V414, "FINAL")&gt;0), "", IF(Q415=1, IF(U415="SCORE", VLOOKUP(S415, D:E, 2, FALSE), ""), ""))</f>
        <v>#N/A</v>
      </c>
      <c r="AA415" t="e">
        <f>IF(OR(COUNTIF($V$386:V414, "LAST")&gt;0, COUNTIF($V$386:V414, "FINAL")&gt;0), "", IF(Q415=2, IF(U415="SCORE", VLOOKUP(S415, D:F, 3, FALSE), ""), ""))</f>
        <v>#N/A</v>
      </c>
      <c r="AB415" t="e">
        <f>IF(AD415="","", MAX($AB$4:AB414)+1)</f>
        <v>#N/A</v>
      </c>
      <c r="AC415" t="e">
        <f>IF(AE415="","", MAX($AC$4:AC414)+1)</f>
        <v>#N/A</v>
      </c>
      <c r="AD415" t="e">
        <f t="shared" si="612"/>
        <v>#N/A</v>
      </c>
      <c r="AE415" t="e">
        <f t="shared" si="613"/>
        <v>#N/A</v>
      </c>
      <c r="AF415" t="e">
        <f t="shared" si="614"/>
        <v>#N/A</v>
      </c>
      <c r="AG415" t="e">
        <f t="shared" si="615"/>
        <v>#N/A</v>
      </c>
      <c r="AH415">
        <f t="shared" si="616"/>
        <v>0</v>
      </c>
      <c r="AI415">
        <f t="shared" si="604"/>
        <v>1010</v>
      </c>
      <c r="AK415" t="str">
        <f t="shared" si="567"/>
        <v xml:space="preserve"> </v>
      </c>
      <c r="AL415" t="str">
        <f t="shared" si="594"/>
        <v xml:space="preserve"> </v>
      </c>
      <c r="AM415" t="str">
        <f t="shared" si="569"/>
        <v xml:space="preserve"> </v>
      </c>
      <c r="AN415" t="str">
        <f t="shared" si="570"/>
        <v xml:space="preserve"> </v>
      </c>
      <c r="AO415" t="str">
        <f t="shared" si="571"/>
        <v xml:space="preserve"> </v>
      </c>
      <c r="AP415" t="str">
        <f t="shared" si="572"/>
        <v xml:space="preserve"> </v>
      </c>
      <c r="AQ415" t="str">
        <f t="shared" si="573"/>
        <v xml:space="preserve"> </v>
      </c>
      <c r="AR415" t="str">
        <f t="shared" si="574"/>
        <v xml:space="preserve"> </v>
      </c>
      <c r="AS415" t="str">
        <f t="shared" si="575"/>
        <v xml:space="preserve"> </v>
      </c>
      <c r="AT415" t="str">
        <f t="shared" si="576"/>
        <v xml:space="preserve"> </v>
      </c>
      <c r="AU415" t="str">
        <f t="shared" si="577"/>
        <v xml:space="preserve"> </v>
      </c>
      <c r="AV415" t="str">
        <f t="shared" si="578"/>
        <v xml:space="preserve"> </v>
      </c>
      <c r="AW415" t="str">
        <f t="shared" si="579"/>
        <v xml:space="preserve"> </v>
      </c>
      <c r="AX415" t="str">
        <f t="shared" si="580"/>
        <v xml:space="preserve"> </v>
      </c>
      <c r="AY415" t="str">
        <f t="shared" si="581"/>
        <v xml:space="preserve"> </v>
      </c>
      <c r="AZ415" t="str">
        <f t="shared" si="582"/>
        <v xml:space="preserve"> </v>
      </c>
      <c r="BA415" t="str">
        <f t="shared" si="583"/>
        <v xml:space="preserve"> </v>
      </c>
      <c r="BB415" t="str">
        <f t="shared" si="584"/>
        <v xml:space="preserve"> </v>
      </c>
      <c r="BC415" t="str">
        <f t="shared" si="585"/>
        <v xml:space="preserve"> </v>
      </c>
      <c r="BD415" t="str">
        <f t="shared" si="586"/>
        <v xml:space="preserve"> </v>
      </c>
      <c r="BE415" t="str">
        <f t="shared" si="587"/>
        <v xml:space="preserve"> </v>
      </c>
      <c r="BF415" t="str">
        <f t="shared" si="588"/>
        <v xml:space="preserve"> </v>
      </c>
      <c r="BG415" t="str">
        <f t="shared" si="589"/>
        <v xml:space="preserve"> </v>
      </c>
      <c r="BH415" t="str">
        <f t="shared" si="590"/>
        <v xml:space="preserve"> </v>
      </c>
      <c r="BI415" t="str">
        <f t="shared" si="595"/>
        <v xml:space="preserve"> </v>
      </c>
      <c r="BN415" t="str">
        <f>IF(OR(COUNTIF($AV$386:AV415, "LAST")&gt;0, COUNTIF($AV$386:AV415, "FINAL")&gt;0), "", IF($AJ$1&gt;=$K415, IFERROR(BF415-BG415, 0), ""))</f>
        <v/>
      </c>
      <c r="BT415">
        <f t="shared" si="605"/>
        <v>0</v>
      </c>
      <c r="BU415">
        <f t="shared" si="606"/>
        <v>0</v>
      </c>
      <c r="BV415">
        <f>IF(OR(COUNTIF($AV$386:AV415, "LAST")&gt;0, COUNTIF($AV$386:AV415, "FINAL")&gt;0), "", IF($AJ$1&gt;=$K415, AQ415, 0))</f>
        <v>0</v>
      </c>
      <c r="BW415">
        <f t="shared" si="607"/>
        <v>0</v>
      </c>
      <c r="BX415">
        <f t="shared" si="608"/>
        <v>0</v>
      </c>
    </row>
    <row r="416" spans="11:76" x14ac:dyDescent="0.35">
      <c r="K416" s="28">
        <v>731</v>
      </c>
      <c r="M416" s="35">
        <f>AutoScoreboard!S60</f>
        <v>0</v>
      </c>
      <c r="N416" s="35">
        <f>AutoScoreboard!T60</f>
        <v>0</v>
      </c>
      <c r="O416" s="28" t="e">
        <f t="shared" si="591"/>
        <v>#N/A</v>
      </c>
      <c r="P416" s="28" t="e">
        <f t="shared" si="592"/>
        <v>#N/A</v>
      </c>
      <c r="Q416" s="28" t="e">
        <f t="shared" si="609"/>
        <v>#N/A</v>
      </c>
      <c r="R416" s="28" t="e">
        <f t="shared" si="600"/>
        <v>#N/A</v>
      </c>
      <c r="S416" s="28" t="e">
        <f t="shared" si="610"/>
        <v>#N/A</v>
      </c>
      <c r="T416" s="28" t="e">
        <f t="shared" si="611"/>
        <v>#N/A</v>
      </c>
      <c r="U416" s="28" t="e">
        <f t="shared" si="601"/>
        <v>#N/A</v>
      </c>
      <c r="V416" s="28" t="e">
        <f t="shared" si="602"/>
        <v>#N/A</v>
      </c>
      <c r="W416" s="28" t="e">
        <f t="shared" si="603"/>
        <v>#N/A</v>
      </c>
      <c r="X416" s="28" t="e">
        <f t="shared" si="566"/>
        <v>#N/A</v>
      </c>
      <c r="Y416" s="28" t="e">
        <f t="shared" si="593"/>
        <v>#N/A</v>
      </c>
      <c r="Z416" t="e">
        <f>IF(OR(COUNTIF($V$386:V415, "LAST")&gt;0, COUNTIF($V$386:V415, "FINAL")&gt;0), "", IF(Q416=1, IF(U416="SCORE", VLOOKUP(S416, D:E, 2, FALSE), ""), ""))</f>
        <v>#N/A</v>
      </c>
      <c r="AA416" t="e">
        <f>IF(OR(COUNTIF($V$386:V415, "LAST")&gt;0, COUNTIF($V$386:V415, "FINAL")&gt;0), "", IF(Q416=2, IF(U416="SCORE", VLOOKUP(S416, D:F, 3, FALSE), ""), ""))</f>
        <v>#N/A</v>
      </c>
      <c r="AB416" t="e">
        <f>IF(AD416="","", MAX($AB$4:AB415)+1)</f>
        <v>#N/A</v>
      </c>
      <c r="AC416" t="e">
        <f>IF(AE416="","", MAX($AC$4:AC415)+1)</f>
        <v>#N/A</v>
      </c>
      <c r="AD416" t="e">
        <f t="shared" si="612"/>
        <v>#N/A</v>
      </c>
      <c r="AE416" t="e">
        <f t="shared" si="613"/>
        <v>#N/A</v>
      </c>
      <c r="AF416" t="e">
        <f t="shared" si="614"/>
        <v>#N/A</v>
      </c>
      <c r="AG416" t="e">
        <f t="shared" si="615"/>
        <v>#N/A</v>
      </c>
      <c r="AH416">
        <f t="shared" si="616"/>
        <v>0</v>
      </c>
      <c r="AI416">
        <f t="shared" si="604"/>
        <v>1010</v>
      </c>
      <c r="AK416" t="str">
        <f t="shared" si="567"/>
        <v xml:space="preserve"> </v>
      </c>
      <c r="AL416" t="str">
        <f t="shared" si="594"/>
        <v xml:space="preserve"> </v>
      </c>
      <c r="AM416" t="str">
        <f t="shared" si="569"/>
        <v xml:space="preserve"> </v>
      </c>
      <c r="AN416" t="str">
        <f t="shared" si="570"/>
        <v xml:space="preserve"> </v>
      </c>
      <c r="AO416" t="str">
        <f t="shared" si="571"/>
        <v xml:space="preserve"> </v>
      </c>
      <c r="AP416" t="str">
        <f t="shared" si="572"/>
        <v xml:space="preserve"> </v>
      </c>
      <c r="AQ416" t="str">
        <f t="shared" si="573"/>
        <v xml:space="preserve"> </v>
      </c>
      <c r="AR416" t="str">
        <f t="shared" si="574"/>
        <v xml:space="preserve"> </v>
      </c>
      <c r="AS416" t="str">
        <f t="shared" si="575"/>
        <v xml:space="preserve"> </v>
      </c>
      <c r="AT416" t="str">
        <f t="shared" si="576"/>
        <v xml:space="preserve"> </v>
      </c>
      <c r="AU416" t="str">
        <f t="shared" si="577"/>
        <v xml:space="preserve"> </v>
      </c>
      <c r="AV416" t="str">
        <f t="shared" si="578"/>
        <v xml:space="preserve"> </v>
      </c>
      <c r="AW416" t="str">
        <f t="shared" si="579"/>
        <v xml:space="preserve"> </v>
      </c>
      <c r="AX416" t="str">
        <f t="shared" si="580"/>
        <v xml:space="preserve"> </v>
      </c>
      <c r="AY416" t="str">
        <f t="shared" si="581"/>
        <v xml:space="preserve"> </v>
      </c>
      <c r="AZ416" t="str">
        <f t="shared" si="582"/>
        <v xml:space="preserve"> </v>
      </c>
      <c r="BA416" t="str">
        <f t="shared" si="583"/>
        <v xml:space="preserve"> </v>
      </c>
      <c r="BB416" t="str">
        <f t="shared" si="584"/>
        <v xml:space="preserve"> </v>
      </c>
      <c r="BC416" t="str">
        <f t="shared" si="585"/>
        <v xml:space="preserve"> </v>
      </c>
      <c r="BD416" t="str">
        <f t="shared" si="586"/>
        <v xml:space="preserve"> </v>
      </c>
      <c r="BE416" t="str">
        <f t="shared" si="587"/>
        <v xml:space="preserve"> </v>
      </c>
      <c r="BF416" t="str">
        <f t="shared" si="588"/>
        <v xml:space="preserve"> </v>
      </c>
      <c r="BG416" t="str">
        <f t="shared" si="589"/>
        <v xml:space="preserve"> </v>
      </c>
      <c r="BH416" t="str">
        <f t="shared" si="590"/>
        <v xml:space="preserve"> </v>
      </c>
      <c r="BI416" t="str">
        <f t="shared" si="595"/>
        <v xml:space="preserve"> </v>
      </c>
      <c r="BN416" t="str">
        <f>IF(OR(COUNTIF($AV$386:AV416, "LAST")&gt;0, COUNTIF($AV$386:AV416, "FINAL")&gt;0), "", IF($AJ$1&gt;=$K416, IFERROR(BF416-BG416, 0), ""))</f>
        <v/>
      </c>
      <c r="BT416">
        <f t="shared" si="605"/>
        <v>0</v>
      </c>
      <c r="BU416">
        <f t="shared" si="606"/>
        <v>0</v>
      </c>
      <c r="BV416">
        <f>IF(OR(COUNTIF($AV$386:AV416, "LAST")&gt;0, COUNTIF($AV$386:AV416, "FINAL")&gt;0), "", IF($AJ$1&gt;=$K416, AQ416, 0))</f>
        <v>0</v>
      </c>
      <c r="BW416">
        <f t="shared" si="607"/>
        <v>0</v>
      </c>
      <c r="BX416">
        <f t="shared" si="608"/>
        <v>0</v>
      </c>
    </row>
    <row r="417" spans="11:76" x14ac:dyDescent="0.35">
      <c r="K417" s="28">
        <v>732</v>
      </c>
      <c r="M417" s="35">
        <f>AutoScoreboard!S61</f>
        <v>0</v>
      </c>
      <c r="N417" s="35">
        <f>AutoScoreboard!T61</f>
        <v>0</v>
      </c>
      <c r="O417" s="28" t="e">
        <f t="shared" si="591"/>
        <v>#N/A</v>
      </c>
      <c r="P417" s="28" t="e">
        <f t="shared" si="592"/>
        <v>#N/A</v>
      </c>
      <c r="Q417" s="28" t="e">
        <f t="shared" si="609"/>
        <v>#N/A</v>
      </c>
      <c r="R417" s="28" t="e">
        <f t="shared" si="600"/>
        <v>#N/A</v>
      </c>
      <c r="S417" s="28" t="e">
        <f t="shared" si="610"/>
        <v>#N/A</v>
      </c>
      <c r="T417" s="28" t="e">
        <f t="shared" si="611"/>
        <v>#N/A</v>
      </c>
      <c r="U417" s="28" t="e">
        <f t="shared" si="601"/>
        <v>#N/A</v>
      </c>
      <c r="V417" s="28" t="e">
        <f t="shared" si="602"/>
        <v>#N/A</v>
      </c>
      <c r="W417" s="28" t="e">
        <f t="shared" si="603"/>
        <v>#N/A</v>
      </c>
      <c r="X417" s="28" t="e">
        <f t="shared" si="566"/>
        <v>#N/A</v>
      </c>
      <c r="Y417" s="28" t="e">
        <f t="shared" si="593"/>
        <v>#N/A</v>
      </c>
      <c r="Z417" t="e">
        <f>IF(OR(COUNTIF($V$386:V416, "LAST")&gt;0, COUNTIF($V$386:V416, "FINAL")&gt;0), "", IF(Q417=1, IF(U417="SCORE", VLOOKUP(S417, D:E, 2, FALSE), ""), ""))</f>
        <v>#N/A</v>
      </c>
      <c r="AA417" t="e">
        <f>IF(OR(COUNTIF($V$386:V416, "LAST")&gt;0, COUNTIF($V$386:V416, "FINAL")&gt;0), "", IF(Q417=2, IF(U417="SCORE", VLOOKUP(S417, D:F, 3, FALSE), ""), ""))</f>
        <v>#N/A</v>
      </c>
      <c r="AB417" t="e">
        <f>IF(AD417="","", MAX($AB$4:AB416)+1)</f>
        <v>#N/A</v>
      </c>
      <c r="AC417" t="e">
        <f>IF(AE417="","", MAX($AC$4:AC416)+1)</f>
        <v>#N/A</v>
      </c>
      <c r="AD417" t="e">
        <f t="shared" si="612"/>
        <v>#N/A</v>
      </c>
      <c r="AE417" t="e">
        <f t="shared" si="613"/>
        <v>#N/A</v>
      </c>
      <c r="AF417" t="e">
        <f t="shared" si="614"/>
        <v>#N/A</v>
      </c>
      <c r="AG417" t="e">
        <f t="shared" si="615"/>
        <v>#N/A</v>
      </c>
      <c r="AH417">
        <f t="shared" si="616"/>
        <v>0</v>
      </c>
      <c r="AI417">
        <f t="shared" si="604"/>
        <v>1010</v>
      </c>
      <c r="AK417" t="str">
        <f t="shared" ref="AK417:AK437" si="617">IF($AJ$1&gt;=$K417, IF(K417=0, "", K417), " ")</f>
        <v xml:space="preserve"> </v>
      </c>
      <c r="AL417" t="str">
        <f t="shared" si="594"/>
        <v xml:space="preserve"> </v>
      </c>
      <c r="AM417" t="str">
        <f t="shared" ref="AM417:AM437" si="618">IF($AJ$1&gt;=$K417, IF(M417=0, "", M417), " ")</f>
        <v xml:space="preserve"> </v>
      </c>
      <c r="AN417" t="str">
        <f t="shared" ref="AN417:AN437" si="619">IF($AJ$1&gt;=$K417, IF(N417=0, "", N417), " ")</f>
        <v xml:space="preserve"> </v>
      </c>
      <c r="AO417" t="str">
        <f t="shared" ref="AO417:AO437" si="620">IF($AJ$1&gt;=$K417, IF(O417=0, "", O417), " ")</f>
        <v xml:space="preserve"> </v>
      </c>
      <c r="AP417" t="str">
        <f t="shared" ref="AP417:AP437" si="621">IF($AJ$1&gt;=$K417, IF(P417=0, "", P417), " ")</f>
        <v xml:space="preserve"> </v>
      </c>
      <c r="AQ417" t="str">
        <f t="shared" ref="AQ417:AQ437" si="622">IF($AJ$1&gt;=$K417, IF(Q417=0, "", Q417), " ")</f>
        <v xml:space="preserve"> </v>
      </c>
      <c r="AR417" t="str">
        <f t="shared" ref="AR417:AR437" si="623">IF($AJ$1&gt;=$K417, IF(R417=0, "", R417), " ")</f>
        <v xml:space="preserve"> </v>
      </c>
      <c r="AS417" t="str">
        <f t="shared" ref="AS417:AS437" si="624">IF($AJ$1&gt;=$K417, IF(S417=0, "", S417), " ")</f>
        <v xml:space="preserve"> </v>
      </c>
      <c r="AT417" t="str">
        <f t="shared" ref="AT417:AT437" si="625">IF($AJ$1&gt;=$K417, IF(T417=0, "", T417), " ")</f>
        <v xml:space="preserve"> </v>
      </c>
      <c r="AU417" t="str">
        <f t="shared" ref="AU417:AU437" si="626">IF($AJ$1&gt;=$K417, IF(U417=0, "", U417), " ")</f>
        <v xml:space="preserve"> </v>
      </c>
      <c r="AV417" t="str">
        <f t="shared" ref="AV417:AV437" si="627">IF($AJ$1&gt;=$K417, IF(V417=0, "", V417), " ")</f>
        <v xml:space="preserve"> </v>
      </c>
      <c r="AW417" t="str">
        <f t="shared" ref="AW417:AW437" si="628">IF($AJ$1&gt;=$K417, IF(W417=0, "", W417), " ")</f>
        <v xml:space="preserve"> </v>
      </c>
      <c r="AX417" t="str">
        <f t="shared" ref="AX417:AX437" si="629">IF($AJ$1&gt;=$K417, IF(X417=0, "", X417), " ")</f>
        <v xml:space="preserve"> </v>
      </c>
      <c r="AY417" t="str">
        <f t="shared" ref="AY417:AY437" si="630">IF($AJ$1&gt;=$K417, IF(Y417=0, "", Y417), " ")</f>
        <v xml:space="preserve"> </v>
      </c>
      <c r="AZ417" t="str">
        <f t="shared" ref="AZ417:AZ437" si="631">IF($AJ$1&gt;=$K417, IF(Z417=0, "", Z417), " ")</f>
        <v xml:space="preserve"> </v>
      </c>
      <c r="BA417" t="str">
        <f t="shared" ref="BA417:BA437" si="632">IF($AJ$1&gt;=$K417, IF(AA417=0, "", AA417), " ")</f>
        <v xml:space="preserve"> </v>
      </c>
      <c r="BB417" t="str">
        <f t="shared" ref="BB417:BB437" si="633">IF($AJ$1&gt;=$K417, IF(AB417=0, "", AB417), " ")</f>
        <v xml:space="preserve"> </v>
      </c>
      <c r="BC417" t="str">
        <f t="shared" ref="BC417:BC437" si="634">IF($AJ$1&gt;=$K417, IF(AC417=0, "", AC417), " ")</f>
        <v xml:space="preserve"> </v>
      </c>
      <c r="BD417" t="str">
        <f t="shared" ref="BD417:BD437" si="635">IF($AJ$1&gt;=$K417, IF(AD417=0, "", AD417), " ")</f>
        <v xml:space="preserve"> </v>
      </c>
      <c r="BE417" t="str">
        <f t="shared" ref="BE417:BE437" si="636">IF($AJ$1&gt;=$K417, IF(AE417=0, "", AE417), " ")</f>
        <v xml:space="preserve"> </v>
      </c>
      <c r="BF417" t="str">
        <f t="shared" ref="BF417:BF437" si="637">IF($AJ$1&gt;=$K417, IF(AF417=0, "", AF417), " ")</f>
        <v xml:space="preserve"> </v>
      </c>
      <c r="BG417" t="str">
        <f t="shared" ref="BG417:BG437" si="638">IF($AJ$1&gt;=$K417, IF(AG417=0, "", AG417), " ")</f>
        <v xml:space="preserve"> </v>
      </c>
      <c r="BH417" t="str">
        <f t="shared" ref="BH417:BH437" si="639">IF($AJ$1&gt;=$K417, IF(AH417=0, "", AH417), " ")</f>
        <v xml:space="preserve"> </v>
      </c>
      <c r="BI417" t="str">
        <f t="shared" si="595"/>
        <v xml:space="preserve"> </v>
      </c>
      <c r="BN417" t="str">
        <f>IF(OR(COUNTIF($AV$386:AV417, "LAST")&gt;0, COUNTIF($AV$386:AV417, "FINAL")&gt;0), "", IF($AJ$1&gt;=$K417, IFERROR(BF417-BG417, 0), ""))</f>
        <v/>
      </c>
      <c r="BT417">
        <f t="shared" si="605"/>
        <v>0</v>
      </c>
      <c r="BU417">
        <f t="shared" si="606"/>
        <v>0</v>
      </c>
      <c r="BV417">
        <f>IF(OR(COUNTIF($AV$386:AV417, "LAST")&gt;0, COUNTIF($AV$386:AV417, "FINAL")&gt;0), "", IF($AJ$1&gt;=$K417, AQ417, 0))</f>
        <v>0</v>
      </c>
      <c r="BW417">
        <f t="shared" si="607"/>
        <v>0</v>
      </c>
      <c r="BX417">
        <f t="shared" si="608"/>
        <v>0</v>
      </c>
    </row>
    <row r="418" spans="11:76" x14ac:dyDescent="0.35">
      <c r="K418" s="28">
        <v>733</v>
      </c>
      <c r="M418" s="35">
        <f>AutoScoreboard!S62</f>
        <v>0</v>
      </c>
      <c r="N418" s="35">
        <f>AutoScoreboard!T62</f>
        <v>0</v>
      </c>
      <c r="O418" s="28" t="e">
        <f t="shared" ref="O418:O437" si="640">VLOOKUP(M418, A:B, 2, FALSE)</f>
        <v>#N/A</v>
      </c>
      <c r="P418" s="28" t="e">
        <f t="shared" ref="P418:P437" si="641">VLOOKUP(N418, A:B, 2, FALSE)</f>
        <v>#N/A</v>
      </c>
      <c r="Q418" s="28" t="e">
        <f t="shared" si="609"/>
        <v>#N/A</v>
      </c>
      <c r="R418" s="28" t="e">
        <f t="shared" si="600"/>
        <v>#N/A</v>
      </c>
      <c r="S418" s="28" t="e">
        <f t="shared" si="610"/>
        <v>#N/A</v>
      </c>
      <c r="T418" s="28" t="e">
        <f t="shared" si="611"/>
        <v>#N/A</v>
      </c>
      <c r="U418" s="28" t="e">
        <f t="shared" si="601"/>
        <v>#N/A</v>
      </c>
      <c r="V418" s="28" t="e">
        <f t="shared" si="602"/>
        <v>#N/A</v>
      </c>
      <c r="W418" s="28" t="e">
        <f t="shared" si="603"/>
        <v>#N/A</v>
      </c>
      <c r="X418" s="28" t="e">
        <f t="shared" si="566"/>
        <v>#N/A</v>
      </c>
      <c r="Y418" s="28" t="e">
        <f t="shared" si="593"/>
        <v>#N/A</v>
      </c>
      <c r="Z418" t="e">
        <f>IF(OR(COUNTIF($V$386:V417, "LAST")&gt;0, COUNTIF($V$386:V417, "FINAL")&gt;0), "", IF(Q418=1, IF(U418="SCORE", VLOOKUP(S418, D:E, 2, FALSE), ""), ""))</f>
        <v>#N/A</v>
      </c>
      <c r="AA418" t="e">
        <f>IF(OR(COUNTIF($V$386:V417, "LAST")&gt;0, COUNTIF($V$386:V417, "FINAL")&gt;0), "", IF(Q418=2, IF(U418="SCORE", VLOOKUP(S418, D:F, 3, FALSE), ""), ""))</f>
        <v>#N/A</v>
      </c>
      <c r="AB418" t="e">
        <f>IF(AD418="","", MAX($AB$4:AB417)+1)</f>
        <v>#N/A</v>
      </c>
      <c r="AC418" t="e">
        <f>IF(AE418="","", MAX($AC$4:AC417)+1)</f>
        <v>#N/A</v>
      </c>
      <c r="AD418" t="e">
        <f t="shared" si="612"/>
        <v>#N/A</v>
      </c>
      <c r="AE418" t="e">
        <f t="shared" si="613"/>
        <v>#N/A</v>
      </c>
      <c r="AF418" t="e">
        <f t="shared" si="614"/>
        <v>#N/A</v>
      </c>
      <c r="AG418" t="e">
        <f t="shared" si="615"/>
        <v>#N/A</v>
      </c>
      <c r="AH418">
        <f t="shared" si="616"/>
        <v>0</v>
      </c>
      <c r="AI418">
        <f t="shared" si="604"/>
        <v>1010</v>
      </c>
      <c r="AK418" t="str">
        <f t="shared" si="617"/>
        <v xml:space="preserve"> </v>
      </c>
      <c r="AL418" t="str">
        <f t="shared" si="594"/>
        <v xml:space="preserve"> </v>
      </c>
      <c r="AM418" t="str">
        <f t="shared" si="618"/>
        <v xml:space="preserve"> </v>
      </c>
      <c r="AN418" t="str">
        <f t="shared" si="619"/>
        <v xml:space="preserve"> </v>
      </c>
      <c r="AO418" t="str">
        <f t="shared" si="620"/>
        <v xml:space="preserve"> </v>
      </c>
      <c r="AP418" t="str">
        <f t="shared" si="621"/>
        <v xml:space="preserve"> </v>
      </c>
      <c r="AQ418" t="str">
        <f t="shared" si="622"/>
        <v xml:space="preserve"> </v>
      </c>
      <c r="AR418" t="str">
        <f t="shared" si="623"/>
        <v xml:space="preserve"> </v>
      </c>
      <c r="AS418" t="str">
        <f t="shared" si="624"/>
        <v xml:space="preserve"> </v>
      </c>
      <c r="AT418" t="str">
        <f t="shared" si="625"/>
        <v xml:space="preserve"> </v>
      </c>
      <c r="AU418" t="str">
        <f t="shared" si="626"/>
        <v xml:space="preserve"> </v>
      </c>
      <c r="AV418" t="str">
        <f t="shared" si="627"/>
        <v xml:space="preserve"> </v>
      </c>
      <c r="AW418" t="str">
        <f t="shared" si="628"/>
        <v xml:space="preserve"> </v>
      </c>
      <c r="AX418" t="str">
        <f t="shared" si="629"/>
        <v xml:space="preserve"> </v>
      </c>
      <c r="AY418" t="str">
        <f t="shared" si="630"/>
        <v xml:space="preserve"> </v>
      </c>
      <c r="AZ418" t="str">
        <f t="shared" si="631"/>
        <v xml:space="preserve"> </v>
      </c>
      <c r="BA418" t="str">
        <f t="shared" si="632"/>
        <v xml:space="preserve"> </v>
      </c>
      <c r="BB418" t="str">
        <f t="shared" si="633"/>
        <v xml:space="preserve"> </v>
      </c>
      <c r="BC418" t="str">
        <f t="shared" si="634"/>
        <v xml:space="preserve"> </v>
      </c>
      <c r="BD418" t="str">
        <f t="shared" si="635"/>
        <v xml:space="preserve"> </v>
      </c>
      <c r="BE418" t="str">
        <f t="shared" si="636"/>
        <v xml:space="preserve"> </v>
      </c>
      <c r="BF418" t="str">
        <f t="shared" si="637"/>
        <v xml:space="preserve"> </v>
      </c>
      <c r="BG418" t="str">
        <f t="shared" si="638"/>
        <v xml:space="preserve"> </v>
      </c>
      <c r="BH418" t="str">
        <f t="shared" si="639"/>
        <v xml:space="preserve"> </v>
      </c>
      <c r="BI418" t="str">
        <f t="shared" ref="BI418:BI437" si="642">IF($AJ$1&gt;=$K418, IF(AI418=0, "", AI418), " ")</f>
        <v xml:space="preserve"> </v>
      </c>
      <c r="BN418" t="str">
        <f>IF(OR(COUNTIF($AV$386:AV418, "LAST")&gt;0, COUNTIF($AV$386:AV418, "FINAL")&gt;0), "", IF($AJ$1&gt;=$K418, IFERROR(BF418-BG418, 0), ""))</f>
        <v/>
      </c>
      <c r="BT418">
        <f t="shared" si="605"/>
        <v>0</v>
      </c>
      <c r="BU418">
        <f t="shared" si="606"/>
        <v>0</v>
      </c>
      <c r="BV418">
        <f>IF(OR(COUNTIF($AV$386:AV418, "LAST")&gt;0, COUNTIF($AV$386:AV418, "FINAL")&gt;0), "", IF($AJ$1&gt;=$K418, AQ418, 0))</f>
        <v>0</v>
      </c>
      <c r="BW418">
        <f t="shared" si="607"/>
        <v>0</v>
      </c>
      <c r="BX418">
        <f t="shared" si="608"/>
        <v>0</v>
      </c>
    </row>
    <row r="419" spans="11:76" x14ac:dyDescent="0.35">
      <c r="K419" s="28">
        <v>734</v>
      </c>
      <c r="M419" s="35">
        <f>AutoScoreboard!S63</f>
        <v>0</v>
      </c>
      <c r="N419" s="35">
        <f>AutoScoreboard!T63</f>
        <v>0</v>
      </c>
      <c r="O419" s="28" t="e">
        <f t="shared" si="640"/>
        <v>#N/A</v>
      </c>
      <c r="P419" s="28" t="e">
        <f t="shared" si="641"/>
        <v>#N/A</v>
      </c>
      <c r="Q419" s="28" t="e">
        <f t="shared" si="609"/>
        <v>#N/A</v>
      </c>
      <c r="R419" s="28" t="e">
        <f t="shared" si="600"/>
        <v>#N/A</v>
      </c>
      <c r="S419" s="28" t="e">
        <f t="shared" si="610"/>
        <v>#N/A</v>
      </c>
      <c r="T419" s="28" t="e">
        <f t="shared" si="611"/>
        <v>#N/A</v>
      </c>
      <c r="U419" s="28" t="e">
        <f t="shared" si="601"/>
        <v>#N/A</v>
      </c>
      <c r="V419" s="28" t="e">
        <f t="shared" si="602"/>
        <v>#N/A</v>
      </c>
      <c r="W419" s="28" t="e">
        <f t="shared" si="603"/>
        <v>#N/A</v>
      </c>
      <c r="X419" s="28" t="e">
        <f t="shared" si="566"/>
        <v>#N/A</v>
      </c>
      <c r="Y419" s="28" t="e">
        <f t="shared" si="593"/>
        <v>#N/A</v>
      </c>
      <c r="Z419" t="e">
        <f>IF(OR(COUNTIF($V$386:V418, "LAST")&gt;0, COUNTIF($V$386:V418, "FINAL")&gt;0), "", IF(Q419=1, IF(U419="SCORE", VLOOKUP(S419, D:E, 2, FALSE), ""), ""))</f>
        <v>#N/A</v>
      </c>
      <c r="AA419" t="e">
        <f>IF(OR(COUNTIF($V$386:V418, "LAST")&gt;0, COUNTIF($V$386:V418, "FINAL")&gt;0), "", IF(Q419=2, IF(U419="SCORE", VLOOKUP(S419, D:F, 3, FALSE), ""), ""))</f>
        <v>#N/A</v>
      </c>
      <c r="AB419" t="e">
        <f>IF(AD419="","", MAX($AB$4:AB418)+1)</f>
        <v>#N/A</v>
      </c>
      <c r="AC419" t="e">
        <f>IF(AE419="","", MAX($AC$4:AC418)+1)</f>
        <v>#N/A</v>
      </c>
      <c r="AD419" t="e">
        <f t="shared" si="612"/>
        <v>#N/A</v>
      </c>
      <c r="AE419" t="e">
        <f t="shared" si="613"/>
        <v>#N/A</v>
      </c>
      <c r="AF419" t="e">
        <f t="shared" si="614"/>
        <v>#N/A</v>
      </c>
      <c r="AG419" t="e">
        <f t="shared" si="615"/>
        <v>#N/A</v>
      </c>
      <c r="AH419">
        <f t="shared" si="616"/>
        <v>0</v>
      </c>
      <c r="AI419">
        <f t="shared" si="604"/>
        <v>1010</v>
      </c>
      <c r="AK419" t="str">
        <f t="shared" si="617"/>
        <v xml:space="preserve"> </v>
      </c>
      <c r="AL419" t="str">
        <f t="shared" si="594"/>
        <v xml:space="preserve"> </v>
      </c>
      <c r="AM419" t="str">
        <f t="shared" si="618"/>
        <v xml:space="preserve"> </v>
      </c>
      <c r="AN419" t="str">
        <f t="shared" si="619"/>
        <v xml:space="preserve"> </v>
      </c>
      <c r="AO419" t="str">
        <f t="shared" si="620"/>
        <v xml:space="preserve"> </v>
      </c>
      <c r="AP419" t="str">
        <f t="shared" si="621"/>
        <v xml:space="preserve"> </v>
      </c>
      <c r="AQ419" t="str">
        <f t="shared" si="622"/>
        <v xml:space="preserve"> </v>
      </c>
      <c r="AR419" t="str">
        <f t="shared" si="623"/>
        <v xml:space="preserve"> </v>
      </c>
      <c r="AS419" t="str">
        <f t="shared" si="624"/>
        <v xml:space="preserve"> </v>
      </c>
      <c r="AT419" t="str">
        <f t="shared" si="625"/>
        <v xml:space="preserve"> </v>
      </c>
      <c r="AU419" t="str">
        <f t="shared" si="626"/>
        <v xml:space="preserve"> </v>
      </c>
      <c r="AV419" t="str">
        <f t="shared" si="627"/>
        <v xml:space="preserve"> </v>
      </c>
      <c r="AW419" t="str">
        <f t="shared" si="628"/>
        <v xml:space="preserve"> </v>
      </c>
      <c r="AX419" t="str">
        <f t="shared" si="629"/>
        <v xml:space="preserve"> </v>
      </c>
      <c r="AY419" t="str">
        <f t="shared" si="630"/>
        <v xml:space="preserve"> </v>
      </c>
      <c r="AZ419" t="str">
        <f t="shared" si="631"/>
        <v xml:space="preserve"> </v>
      </c>
      <c r="BA419" t="str">
        <f t="shared" si="632"/>
        <v xml:space="preserve"> </v>
      </c>
      <c r="BB419" t="str">
        <f t="shared" si="633"/>
        <v xml:space="preserve"> </v>
      </c>
      <c r="BC419" t="str">
        <f t="shared" si="634"/>
        <v xml:space="preserve"> </v>
      </c>
      <c r="BD419" t="str">
        <f t="shared" si="635"/>
        <v xml:space="preserve"> </v>
      </c>
      <c r="BE419" t="str">
        <f t="shared" si="636"/>
        <v xml:space="preserve"> </v>
      </c>
      <c r="BF419" t="str">
        <f t="shared" si="637"/>
        <v xml:space="preserve"> </v>
      </c>
      <c r="BG419" t="str">
        <f t="shared" si="638"/>
        <v xml:space="preserve"> </v>
      </c>
      <c r="BH419" t="str">
        <f t="shared" si="639"/>
        <v xml:space="preserve"> </v>
      </c>
      <c r="BI419" t="str">
        <f t="shared" si="642"/>
        <v xml:space="preserve"> </v>
      </c>
      <c r="BN419" t="str">
        <f>IF(OR(COUNTIF($AV$386:AV419, "LAST")&gt;0, COUNTIF($AV$386:AV419, "FINAL")&gt;0), "", IF($AJ$1&gt;=$K419, IFERROR(BF419-BG419, 0), ""))</f>
        <v/>
      </c>
      <c r="BT419">
        <f t="shared" si="605"/>
        <v>0</v>
      </c>
      <c r="BU419">
        <f t="shared" si="606"/>
        <v>0</v>
      </c>
      <c r="BV419">
        <f>IF(OR(COUNTIF($AV$386:AV419, "LAST")&gt;0, COUNTIF($AV$386:AV419, "FINAL")&gt;0), "", IF($AJ$1&gt;=$K419, AQ419, 0))</f>
        <v>0</v>
      </c>
      <c r="BW419">
        <f t="shared" si="607"/>
        <v>0</v>
      </c>
      <c r="BX419">
        <f t="shared" si="608"/>
        <v>0</v>
      </c>
    </row>
    <row r="420" spans="11:76" x14ac:dyDescent="0.35">
      <c r="K420" s="28">
        <v>735</v>
      </c>
      <c r="M420" s="35">
        <f>AutoScoreboard!S64</f>
        <v>0</v>
      </c>
      <c r="N420" s="35">
        <f>AutoScoreboard!T64</f>
        <v>0</v>
      </c>
      <c r="O420" s="28" t="e">
        <f t="shared" si="640"/>
        <v>#N/A</v>
      </c>
      <c r="P420" s="28" t="e">
        <f t="shared" si="641"/>
        <v>#N/A</v>
      </c>
      <c r="Q420" s="28" t="e">
        <f t="shared" si="609"/>
        <v>#N/A</v>
      </c>
      <c r="R420" s="28" t="e">
        <f t="shared" si="600"/>
        <v>#N/A</v>
      </c>
      <c r="S420" s="28" t="e">
        <f t="shared" si="610"/>
        <v>#N/A</v>
      </c>
      <c r="T420" s="28" t="e">
        <f t="shared" si="611"/>
        <v>#N/A</v>
      </c>
      <c r="U420" s="28" t="e">
        <f t="shared" si="601"/>
        <v>#N/A</v>
      </c>
      <c r="V420" s="28" t="e">
        <f t="shared" si="602"/>
        <v>#N/A</v>
      </c>
      <c r="W420" s="28" t="e">
        <f t="shared" si="603"/>
        <v>#N/A</v>
      </c>
      <c r="X420" s="28" t="e">
        <f t="shared" si="566"/>
        <v>#N/A</v>
      </c>
      <c r="Y420" s="28" t="e">
        <f t="shared" si="593"/>
        <v>#N/A</v>
      </c>
      <c r="Z420" t="e">
        <f>IF(OR(COUNTIF($V$386:V419, "LAST")&gt;0, COUNTIF($V$386:V419, "FINAL")&gt;0), "", IF(Q420=1, IF(U420="SCORE", VLOOKUP(S420, D:E, 2, FALSE), ""), ""))</f>
        <v>#N/A</v>
      </c>
      <c r="AA420" t="e">
        <f>IF(OR(COUNTIF($V$386:V419, "LAST")&gt;0, COUNTIF($V$386:V419, "FINAL")&gt;0), "", IF(Q420=2, IF(U420="SCORE", VLOOKUP(S420, D:F, 3, FALSE), ""), ""))</f>
        <v>#N/A</v>
      </c>
      <c r="AB420" t="e">
        <f>IF(AD420="","", MAX($AB$4:AB419)+1)</f>
        <v>#N/A</v>
      </c>
      <c r="AC420" t="e">
        <f>IF(AE420="","", MAX($AC$4:AC419)+1)</f>
        <v>#N/A</v>
      </c>
      <c r="AD420" t="e">
        <f t="shared" si="612"/>
        <v>#N/A</v>
      </c>
      <c r="AE420" t="e">
        <f t="shared" si="613"/>
        <v>#N/A</v>
      </c>
      <c r="AF420" t="e">
        <f t="shared" si="614"/>
        <v>#N/A</v>
      </c>
      <c r="AG420" t="e">
        <f t="shared" si="615"/>
        <v>#N/A</v>
      </c>
      <c r="AH420">
        <f t="shared" si="616"/>
        <v>0</v>
      </c>
      <c r="AI420">
        <f t="shared" si="604"/>
        <v>1010</v>
      </c>
      <c r="AK420" t="str">
        <f t="shared" si="617"/>
        <v xml:space="preserve"> </v>
      </c>
      <c r="AL420" t="str">
        <f t="shared" si="594"/>
        <v xml:space="preserve"> </v>
      </c>
      <c r="AM420" t="str">
        <f t="shared" si="618"/>
        <v xml:space="preserve"> </v>
      </c>
      <c r="AN420" t="str">
        <f t="shared" si="619"/>
        <v xml:space="preserve"> </v>
      </c>
      <c r="AO420" t="str">
        <f t="shared" si="620"/>
        <v xml:space="preserve"> </v>
      </c>
      <c r="AP420" t="str">
        <f t="shared" si="621"/>
        <v xml:space="preserve"> </v>
      </c>
      <c r="AQ420" t="str">
        <f t="shared" si="622"/>
        <v xml:space="preserve"> </v>
      </c>
      <c r="AR420" t="str">
        <f t="shared" si="623"/>
        <v xml:space="preserve"> </v>
      </c>
      <c r="AS420" t="str">
        <f t="shared" si="624"/>
        <v xml:space="preserve"> </v>
      </c>
      <c r="AT420" t="str">
        <f t="shared" si="625"/>
        <v xml:space="preserve"> </v>
      </c>
      <c r="AU420" t="str">
        <f t="shared" si="626"/>
        <v xml:space="preserve"> </v>
      </c>
      <c r="AV420" t="str">
        <f t="shared" si="627"/>
        <v xml:space="preserve"> </v>
      </c>
      <c r="AW420" t="str">
        <f t="shared" si="628"/>
        <v xml:space="preserve"> </v>
      </c>
      <c r="AX420" t="str">
        <f t="shared" si="629"/>
        <v xml:space="preserve"> </v>
      </c>
      <c r="AY420" t="str">
        <f t="shared" si="630"/>
        <v xml:space="preserve"> </v>
      </c>
      <c r="AZ420" t="str">
        <f t="shared" si="631"/>
        <v xml:space="preserve"> </v>
      </c>
      <c r="BA420" t="str">
        <f t="shared" si="632"/>
        <v xml:space="preserve"> </v>
      </c>
      <c r="BB420" t="str">
        <f t="shared" si="633"/>
        <v xml:space="preserve"> </v>
      </c>
      <c r="BC420" t="str">
        <f t="shared" si="634"/>
        <v xml:space="preserve"> </v>
      </c>
      <c r="BD420" t="str">
        <f t="shared" si="635"/>
        <v xml:space="preserve"> </v>
      </c>
      <c r="BE420" t="str">
        <f t="shared" si="636"/>
        <v xml:space="preserve"> </v>
      </c>
      <c r="BF420" t="str">
        <f t="shared" si="637"/>
        <v xml:space="preserve"> </v>
      </c>
      <c r="BG420" t="str">
        <f t="shared" si="638"/>
        <v xml:space="preserve"> </v>
      </c>
      <c r="BH420" t="str">
        <f t="shared" si="639"/>
        <v xml:space="preserve"> </v>
      </c>
      <c r="BI420" t="str">
        <f t="shared" si="642"/>
        <v xml:space="preserve"> </v>
      </c>
      <c r="BN420" t="str">
        <f>IF(OR(COUNTIF($AV$386:AV420, "LAST")&gt;0, COUNTIF($AV$386:AV420, "FINAL")&gt;0), "", IF($AJ$1&gt;=$K420, IFERROR(BF420-BG420, 0), ""))</f>
        <v/>
      </c>
      <c r="BT420">
        <f t="shared" si="605"/>
        <v>0</v>
      </c>
      <c r="BU420">
        <f t="shared" si="606"/>
        <v>0</v>
      </c>
      <c r="BV420">
        <f>IF(OR(COUNTIF($AV$386:AV420, "LAST")&gt;0, COUNTIF($AV$386:AV420, "FINAL")&gt;0), "", IF($AJ$1&gt;=$K420, AQ420, 0))</f>
        <v>0</v>
      </c>
      <c r="BW420">
        <f t="shared" si="607"/>
        <v>0</v>
      </c>
      <c r="BX420">
        <f t="shared" si="608"/>
        <v>0</v>
      </c>
    </row>
    <row r="421" spans="11:76" x14ac:dyDescent="0.35">
      <c r="K421" s="28">
        <v>736</v>
      </c>
      <c r="M421" s="35">
        <f>AutoScoreboard!S65</f>
        <v>0</v>
      </c>
      <c r="N421" s="35">
        <f>AutoScoreboard!T65</f>
        <v>0</v>
      </c>
      <c r="O421" s="28" t="e">
        <f t="shared" si="640"/>
        <v>#N/A</v>
      </c>
      <c r="P421" s="28" t="e">
        <f t="shared" si="641"/>
        <v>#N/A</v>
      </c>
      <c r="Q421" s="28" t="e">
        <f t="shared" si="609"/>
        <v>#N/A</v>
      </c>
      <c r="R421" s="28" t="e">
        <f t="shared" si="600"/>
        <v>#N/A</v>
      </c>
      <c r="S421" s="28" t="e">
        <f t="shared" si="610"/>
        <v>#N/A</v>
      </c>
      <c r="T421" s="28" t="e">
        <f t="shared" si="611"/>
        <v>#N/A</v>
      </c>
      <c r="U421" s="28" t="e">
        <f t="shared" si="601"/>
        <v>#N/A</v>
      </c>
      <c r="V421" s="28" t="e">
        <f t="shared" si="602"/>
        <v>#N/A</v>
      </c>
      <c r="W421" s="28" t="e">
        <f t="shared" si="603"/>
        <v>#N/A</v>
      </c>
      <c r="X421" s="28" t="e">
        <f t="shared" si="566"/>
        <v>#N/A</v>
      </c>
      <c r="Y421" s="28" t="e">
        <f t="shared" si="593"/>
        <v>#N/A</v>
      </c>
      <c r="Z421" t="e">
        <f>IF(OR(COUNTIF($V$386:V420, "LAST")&gt;0, COUNTIF($V$386:V420, "FINAL")&gt;0), "", IF(Q421=1, IF(U421="SCORE", VLOOKUP(S421, D:E, 2, FALSE), ""), ""))</f>
        <v>#N/A</v>
      </c>
      <c r="AA421" t="e">
        <f>IF(OR(COUNTIF($V$386:V420, "LAST")&gt;0, COUNTIF($V$386:V420, "FINAL")&gt;0), "", IF(Q421=2, IF(U421="SCORE", VLOOKUP(S421, D:F, 3, FALSE), ""), ""))</f>
        <v>#N/A</v>
      </c>
      <c r="AB421" t="e">
        <f>IF(AD421="","", MAX($AB$4:AB420)+1)</f>
        <v>#N/A</v>
      </c>
      <c r="AC421" t="e">
        <f>IF(AE421="","", MAX($AC$4:AC420)+1)</f>
        <v>#N/A</v>
      </c>
      <c r="AD421" t="e">
        <f t="shared" si="612"/>
        <v>#N/A</v>
      </c>
      <c r="AE421" t="e">
        <f t="shared" si="613"/>
        <v>#N/A</v>
      </c>
      <c r="AF421" t="e">
        <f t="shared" si="614"/>
        <v>#N/A</v>
      </c>
      <c r="AG421" t="e">
        <f t="shared" si="615"/>
        <v>#N/A</v>
      </c>
      <c r="AH421">
        <f t="shared" si="616"/>
        <v>0</v>
      </c>
      <c r="AI421">
        <f t="shared" si="604"/>
        <v>1010</v>
      </c>
      <c r="AK421" t="str">
        <f t="shared" si="617"/>
        <v xml:space="preserve"> </v>
      </c>
      <c r="AL421" t="str">
        <f t="shared" si="594"/>
        <v xml:space="preserve"> </v>
      </c>
      <c r="AM421" t="str">
        <f t="shared" si="618"/>
        <v xml:space="preserve"> </v>
      </c>
      <c r="AN421" t="str">
        <f t="shared" si="619"/>
        <v xml:space="preserve"> </v>
      </c>
      <c r="AO421" t="str">
        <f t="shared" si="620"/>
        <v xml:space="preserve"> </v>
      </c>
      <c r="AP421" t="str">
        <f t="shared" si="621"/>
        <v xml:space="preserve"> </v>
      </c>
      <c r="AQ421" t="str">
        <f t="shared" si="622"/>
        <v xml:space="preserve"> </v>
      </c>
      <c r="AR421" t="str">
        <f t="shared" si="623"/>
        <v xml:space="preserve"> </v>
      </c>
      <c r="AS421" t="str">
        <f t="shared" si="624"/>
        <v xml:space="preserve"> </v>
      </c>
      <c r="AT421" t="str">
        <f t="shared" si="625"/>
        <v xml:space="preserve"> </v>
      </c>
      <c r="AU421" t="str">
        <f t="shared" si="626"/>
        <v xml:space="preserve"> </v>
      </c>
      <c r="AV421" t="str">
        <f t="shared" si="627"/>
        <v xml:space="preserve"> </v>
      </c>
      <c r="AW421" t="str">
        <f t="shared" si="628"/>
        <v xml:space="preserve"> </v>
      </c>
      <c r="AX421" t="str">
        <f t="shared" si="629"/>
        <v xml:space="preserve"> </v>
      </c>
      <c r="AY421" t="str">
        <f t="shared" si="630"/>
        <v xml:space="preserve"> </v>
      </c>
      <c r="AZ421" t="str">
        <f t="shared" si="631"/>
        <v xml:space="preserve"> </v>
      </c>
      <c r="BA421" t="str">
        <f t="shared" si="632"/>
        <v xml:space="preserve"> </v>
      </c>
      <c r="BB421" t="str">
        <f t="shared" si="633"/>
        <v xml:space="preserve"> </v>
      </c>
      <c r="BC421" t="str">
        <f t="shared" si="634"/>
        <v xml:space="preserve"> </v>
      </c>
      <c r="BD421" t="str">
        <f t="shared" si="635"/>
        <v xml:space="preserve"> </v>
      </c>
      <c r="BE421" t="str">
        <f t="shared" si="636"/>
        <v xml:space="preserve"> </v>
      </c>
      <c r="BF421" t="str">
        <f t="shared" si="637"/>
        <v xml:space="preserve"> </v>
      </c>
      <c r="BG421" t="str">
        <f t="shared" si="638"/>
        <v xml:space="preserve"> </v>
      </c>
      <c r="BH421" t="str">
        <f t="shared" si="639"/>
        <v xml:space="preserve"> </v>
      </c>
      <c r="BI421" t="str">
        <f t="shared" si="642"/>
        <v xml:space="preserve"> </v>
      </c>
      <c r="BN421" t="str">
        <f>IF(OR(COUNTIF($AV$386:AV421, "LAST")&gt;0, COUNTIF($AV$386:AV421, "FINAL")&gt;0), "", IF($AJ$1&gt;=$K421, IFERROR(BF421-BG421, 0), ""))</f>
        <v/>
      </c>
      <c r="BT421">
        <f t="shared" si="605"/>
        <v>0</v>
      </c>
      <c r="BU421">
        <f t="shared" si="606"/>
        <v>0</v>
      </c>
      <c r="BV421">
        <f>IF(OR(COUNTIF($AV$386:AV421, "LAST")&gt;0, COUNTIF($AV$386:AV421, "FINAL")&gt;0), "", IF($AJ$1&gt;=$K421, AQ421, 0))</f>
        <v>0</v>
      </c>
      <c r="BW421">
        <f t="shared" si="607"/>
        <v>0</v>
      </c>
      <c r="BX421">
        <f t="shared" si="608"/>
        <v>0</v>
      </c>
    </row>
    <row r="422" spans="11:76" x14ac:dyDescent="0.35">
      <c r="K422" s="28">
        <v>737</v>
      </c>
      <c r="M422" s="35">
        <f>AutoScoreboard!S66</f>
        <v>0</v>
      </c>
      <c r="N422" s="35">
        <f>AutoScoreboard!T66</f>
        <v>0</v>
      </c>
      <c r="O422" s="28" t="e">
        <f t="shared" si="640"/>
        <v>#N/A</v>
      </c>
      <c r="P422" s="28" t="e">
        <f t="shared" si="641"/>
        <v>#N/A</v>
      </c>
      <c r="Q422" s="28" t="e">
        <f t="shared" si="609"/>
        <v>#N/A</v>
      </c>
      <c r="R422" s="28" t="e">
        <f t="shared" si="600"/>
        <v>#N/A</v>
      </c>
      <c r="S422" s="28" t="e">
        <f t="shared" si="610"/>
        <v>#N/A</v>
      </c>
      <c r="T422" s="28" t="e">
        <f t="shared" si="611"/>
        <v>#N/A</v>
      </c>
      <c r="U422" s="28" t="e">
        <f t="shared" si="601"/>
        <v>#N/A</v>
      </c>
      <c r="V422" s="28" t="e">
        <f t="shared" si="602"/>
        <v>#N/A</v>
      </c>
      <c r="W422" s="28" t="e">
        <f t="shared" si="603"/>
        <v>#N/A</v>
      </c>
      <c r="X422" s="28" t="e">
        <f t="shared" si="566"/>
        <v>#N/A</v>
      </c>
      <c r="Y422" s="28" t="e">
        <f t="shared" si="593"/>
        <v>#N/A</v>
      </c>
      <c r="Z422" t="e">
        <f>IF(OR(COUNTIF($V$386:V421, "LAST")&gt;0, COUNTIF($V$386:V421, "FINAL")&gt;0), "", IF(Q422=1, IF(U422="SCORE", VLOOKUP(S422, D:E, 2, FALSE), ""), ""))</f>
        <v>#N/A</v>
      </c>
      <c r="AA422" t="e">
        <f>IF(OR(COUNTIF($V$386:V421, "LAST")&gt;0, COUNTIF($V$386:V421, "FINAL")&gt;0), "", IF(Q422=2, IF(U422="SCORE", VLOOKUP(S422, D:F, 3, FALSE), ""), ""))</f>
        <v>#N/A</v>
      </c>
      <c r="AB422" t="e">
        <f>IF(AD422="","", MAX($AB$4:AB421)+1)</f>
        <v>#N/A</v>
      </c>
      <c r="AC422" t="e">
        <f>IF(AE422="","", MAX($AC$4:AC421)+1)</f>
        <v>#N/A</v>
      </c>
      <c r="AD422" t="e">
        <f t="shared" si="612"/>
        <v>#N/A</v>
      </c>
      <c r="AE422" t="e">
        <f t="shared" si="613"/>
        <v>#N/A</v>
      </c>
      <c r="AF422" t="e">
        <f t="shared" si="614"/>
        <v>#N/A</v>
      </c>
      <c r="AG422" t="e">
        <f t="shared" si="615"/>
        <v>#N/A</v>
      </c>
      <c r="AH422">
        <f t="shared" si="616"/>
        <v>0</v>
      </c>
      <c r="AI422">
        <f t="shared" si="604"/>
        <v>1010</v>
      </c>
      <c r="AK422" t="str">
        <f t="shared" si="617"/>
        <v xml:space="preserve"> </v>
      </c>
      <c r="AL422" t="str">
        <f t="shared" si="594"/>
        <v xml:space="preserve"> </v>
      </c>
      <c r="AM422" t="str">
        <f t="shared" si="618"/>
        <v xml:space="preserve"> </v>
      </c>
      <c r="AN422" t="str">
        <f t="shared" si="619"/>
        <v xml:space="preserve"> </v>
      </c>
      <c r="AO422" t="str">
        <f t="shared" si="620"/>
        <v xml:space="preserve"> </v>
      </c>
      <c r="AP422" t="str">
        <f t="shared" si="621"/>
        <v xml:space="preserve"> </v>
      </c>
      <c r="AQ422" t="str">
        <f t="shared" si="622"/>
        <v xml:space="preserve"> </v>
      </c>
      <c r="AR422" t="str">
        <f t="shared" si="623"/>
        <v xml:space="preserve"> </v>
      </c>
      <c r="AS422" t="str">
        <f t="shared" si="624"/>
        <v xml:space="preserve"> </v>
      </c>
      <c r="AT422" t="str">
        <f t="shared" si="625"/>
        <v xml:space="preserve"> </v>
      </c>
      <c r="AU422" t="str">
        <f t="shared" si="626"/>
        <v xml:space="preserve"> </v>
      </c>
      <c r="AV422" t="str">
        <f t="shared" si="627"/>
        <v xml:space="preserve"> </v>
      </c>
      <c r="AW422" t="str">
        <f t="shared" si="628"/>
        <v xml:space="preserve"> </v>
      </c>
      <c r="AX422" t="str">
        <f t="shared" si="629"/>
        <v xml:space="preserve"> </v>
      </c>
      <c r="AY422" t="str">
        <f t="shared" si="630"/>
        <v xml:space="preserve"> </v>
      </c>
      <c r="AZ422" t="str">
        <f t="shared" si="631"/>
        <v xml:space="preserve"> </v>
      </c>
      <c r="BA422" t="str">
        <f t="shared" si="632"/>
        <v xml:space="preserve"> </v>
      </c>
      <c r="BB422" t="str">
        <f t="shared" si="633"/>
        <v xml:space="preserve"> </v>
      </c>
      <c r="BC422" t="str">
        <f t="shared" si="634"/>
        <v xml:space="preserve"> </v>
      </c>
      <c r="BD422" t="str">
        <f t="shared" si="635"/>
        <v xml:space="preserve"> </v>
      </c>
      <c r="BE422" t="str">
        <f t="shared" si="636"/>
        <v xml:space="preserve"> </v>
      </c>
      <c r="BF422" t="str">
        <f t="shared" si="637"/>
        <v xml:space="preserve"> </v>
      </c>
      <c r="BG422" t="str">
        <f t="shared" si="638"/>
        <v xml:space="preserve"> </v>
      </c>
      <c r="BH422" t="str">
        <f t="shared" si="639"/>
        <v xml:space="preserve"> </v>
      </c>
      <c r="BI422" t="str">
        <f t="shared" si="642"/>
        <v xml:space="preserve"> </v>
      </c>
      <c r="BN422" t="str">
        <f>IF(OR(COUNTIF($AV$386:AV422, "LAST")&gt;0, COUNTIF($AV$386:AV422, "FINAL")&gt;0), "", IF($AJ$1&gt;=$K422, IFERROR(BF422-BG422, 0), ""))</f>
        <v/>
      </c>
      <c r="BT422">
        <f t="shared" si="605"/>
        <v>0</v>
      </c>
      <c r="BU422">
        <f t="shared" si="606"/>
        <v>0</v>
      </c>
      <c r="BV422">
        <f>IF(OR(COUNTIF($AV$386:AV422, "LAST")&gt;0, COUNTIF($AV$386:AV422, "FINAL")&gt;0), "", IF($AJ$1&gt;=$K422, AQ422, 0))</f>
        <v>0</v>
      </c>
      <c r="BW422">
        <f t="shared" si="607"/>
        <v>0</v>
      </c>
      <c r="BX422">
        <f t="shared" si="608"/>
        <v>0</v>
      </c>
    </row>
    <row r="423" spans="11:76" x14ac:dyDescent="0.35">
      <c r="K423" s="28">
        <v>738</v>
      </c>
      <c r="M423" s="35">
        <f>AutoScoreboard!S67</f>
        <v>0</v>
      </c>
      <c r="N423" s="35">
        <f>AutoScoreboard!T67</f>
        <v>0</v>
      </c>
      <c r="O423" s="28" t="e">
        <f t="shared" si="640"/>
        <v>#N/A</v>
      </c>
      <c r="P423" s="28" t="e">
        <f t="shared" si="641"/>
        <v>#N/A</v>
      </c>
      <c r="Q423" s="28" t="e">
        <f t="shared" si="609"/>
        <v>#N/A</v>
      </c>
      <c r="R423" s="28" t="e">
        <f t="shared" si="600"/>
        <v>#N/A</v>
      </c>
      <c r="S423" s="28" t="e">
        <f t="shared" si="610"/>
        <v>#N/A</v>
      </c>
      <c r="T423" s="28" t="e">
        <f t="shared" si="611"/>
        <v>#N/A</v>
      </c>
      <c r="U423" s="28" t="e">
        <f t="shared" si="601"/>
        <v>#N/A</v>
      </c>
      <c r="V423" s="28" t="e">
        <f t="shared" si="602"/>
        <v>#N/A</v>
      </c>
      <c r="W423" s="28" t="e">
        <f t="shared" si="603"/>
        <v>#N/A</v>
      </c>
      <c r="X423" s="28" t="e">
        <f t="shared" si="566"/>
        <v>#N/A</v>
      </c>
      <c r="Y423" s="28" t="e">
        <f t="shared" si="593"/>
        <v>#N/A</v>
      </c>
      <c r="Z423" t="e">
        <f>IF(OR(COUNTIF($V$386:V422, "LAST")&gt;0, COUNTIF($V$386:V422, "FINAL")&gt;0), "", IF(Q423=1, IF(U423="SCORE", VLOOKUP(S423, D:E, 2, FALSE), ""), ""))</f>
        <v>#N/A</v>
      </c>
      <c r="AA423" t="e">
        <f>IF(OR(COUNTIF($V$386:V422, "LAST")&gt;0, COUNTIF($V$386:V422, "FINAL")&gt;0), "", IF(Q423=2, IF(U423="SCORE", VLOOKUP(S423, D:F, 3, FALSE), ""), ""))</f>
        <v>#N/A</v>
      </c>
      <c r="AB423" t="e">
        <f>IF(AD423="","", MAX($AB$4:AB422)+1)</f>
        <v>#N/A</v>
      </c>
      <c r="AC423" t="e">
        <f>IF(AE423="","", MAX($AC$4:AC422)+1)</f>
        <v>#N/A</v>
      </c>
      <c r="AD423" t="e">
        <f t="shared" si="612"/>
        <v>#N/A</v>
      </c>
      <c r="AE423" t="e">
        <f t="shared" si="613"/>
        <v>#N/A</v>
      </c>
      <c r="AF423" t="e">
        <f t="shared" si="614"/>
        <v>#N/A</v>
      </c>
      <c r="AG423" t="e">
        <f t="shared" si="615"/>
        <v>#N/A</v>
      </c>
      <c r="AH423">
        <f t="shared" si="616"/>
        <v>0</v>
      </c>
      <c r="AI423">
        <f t="shared" si="604"/>
        <v>1010</v>
      </c>
      <c r="AK423" t="str">
        <f t="shared" si="617"/>
        <v xml:space="preserve"> </v>
      </c>
      <c r="AL423" t="str">
        <f t="shared" si="594"/>
        <v xml:space="preserve"> </v>
      </c>
      <c r="AM423" t="str">
        <f t="shared" si="618"/>
        <v xml:space="preserve"> </v>
      </c>
      <c r="AN423" t="str">
        <f t="shared" si="619"/>
        <v xml:space="preserve"> </v>
      </c>
      <c r="AO423" t="str">
        <f t="shared" si="620"/>
        <v xml:space="preserve"> </v>
      </c>
      <c r="AP423" t="str">
        <f t="shared" si="621"/>
        <v xml:space="preserve"> </v>
      </c>
      <c r="AQ423" t="str">
        <f t="shared" si="622"/>
        <v xml:space="preserve"> </v>
      </c>
      <c r="AR423" t="str">
        <f t="shared" si="623"/>
        <v xml:space="preserve"> </v>
      </c>
      <c r="AS423" t="str">
        <f t="shared" si="624"/>
        <v xml:space="preserve"> </v>
      </c>
      <c r="AT423" t="str">
        <f t="shared" si="625"/>
        <v xml:space="preserve"> </v>
      </c>
      <c r="AU423" t="str">
        <f t="shared" si="626"/>
        <v xml:space="preserve"> </v>
      </c>
      <c r="AV423" t="str">
        <f t="shared" si="627"/>
        <v xml:space="preserve"> </v>
      </c>
      <c r="AW423" t="str">
        <f t="shared" si="628"/>
        <v xml:space="preserve"> </v>
      </c>
      <c r="AX423" t="str">
        <f t="shared" si="629"/>
        <v xml:space="preserve"> </v>
      </c>
      <c r="AY423" t="str">
        <f t="shared" si="630"/>
        <v xml:space="preserve"> </v>
      </c>
      <c r="AZ423" t="str">
        <f t="shared" si="631"/>
        <v xml:space="preserve"> </v>
      </c>
      <c r="BA423" t="str">
        <f t="shared" si="632"/>
        <v xml:space="preserve"> </v>
      </c>
      <c r="BB423" t="str">
        <f t="shared" si="633"/>
        <v xml:space="preserve"> </v>
      </c>
      <c r="BC423" t="str">
        <f t="shared" si="634"/>
        <v xml:space="preserve"> </v>
      </c>
      <c r="BD423" t="str">
        <f t="shared" si="635"/>
        <v xml:space="preserve"> </v>
      </c>
      <c r="BE423" t="str">
        <f t="shared" si="636"/>
        <v xml:space="preserve"> </v>
      </c>
      <c r="BF423" t="str">
        <f t="shared" si="637"/>
        <v xml:space="preserve"> </v>
      </c>
      <c r="BG423" t="str">
        <f t="shared" si="638"/>
        <v xml:space="preserve"> </v>
      </c>
      <c r="BH423" t="str">
        <f t="shared" si="639"/>
        <v xml:space="preserve"> </v>
      </c>
      <c r="BI423" t="str">
        <f t="shared" si="642"/>
        <v xml:space="preserve"> </v>
      </c>
      <c r="BN423" t="str">
        <f>IF(OR(COUNTIF($AV$386:AV423, "LAST")&gt;0, COUNTIF($AV$386:AV423, "FINAL")&gt;0), "", IF($AJ$1&gt;=$K423, IFERROR(BF423-BG423, 0), ""))</f>
        <v/>
      </c>
      <c r="BT423">
        <f t="shared" si="605"/>
        <v>0</v>
      </c>
      <c r="BU423">
        <f t="shared" si="606"/>
        <v>0</v>
      </c>
      <c r="BV423">
        <f>IF(OR(COUNTIF($AV$386:AV423, "LAST")&gt;0, COUNTIF($AV$386:AV423, "FINAL")&gt;0), "", IF($AJ$1&gt;=$K423, AQ423, 0))</f>
        <v>0</v>
      </c>
      <c r="BW423">
        <f t="shared" si="607"/>
        <v>0</v>
      </c>
      <c r="BX423">
        <f t="shared" si="608"/>
        <v>0</v>
      </c>
    </row>
    <row r="424" spans="11:76" x14ac:dyDescent="0.35">
      <c r="K424" s="28">
        <v>739</v>
      </c>
      <c r="M424" s="35">
        <f>AutoScoreboard!S68</f>
        <v>0</v>
      </c>
      <c r="N424" s="35">
        <f>AutoScoreboard!T68</f>
        <v>0</v>
      </c>
      <c r="O424" s="28" t="e">
        <f t="shared" si="640"/>
        <v>#N/A</v>
      </c>
      <c r="P424" s="28" t="e">
        <f t="shared" si="641"/>
        <v>#N/A</v>
      </c>
      <c r="Q424" s="28" t="e">
        <f t="shared" si="609"/>
        <v>#N/A</v>
      </c>
      <c r="R424" s="28" t="e">
        <f t="shared" si="600"/>
        <v>#N/A</v>
      </c>
      <c r="S424" s="28" t="e">
        <f t="shared" si="610"/>
        <v>#N/A</v>
      </c>
      <c r="T424" s="28" t="e">
        <f t="shared" si="611"/>
        <v>#N/A</v>
      </c>
      <c r="U424" s="28" t="e">
        <f t="shared" si="601"/>
        <v>#N/A</v>
      </c>
      <c r="V424" s="28" t="e">
        <f t="shared" si="602"/>
        <v>#N/A</v>
      </c>
      <c r="W424" s="28" t="e">
        <f t="shared" si="603"/>
        <v>#N/A</v>
      </c>
      <c r="X424" s="28" t="e">
        <f t="shared" si="566"/>
        <v>#N/A</v>
      </c>
      <c r="Y424" s="28" t="e">
        <f t="shared" si="593"/>
        <v>#N/A</v>
      </c>
      <c r="Z424" t="e">
        <f>IF(OR(COUNTIF($V$386:V423, "LAST")&gt;0, COUNTIF($V$386:V423, "FINAL")&gt;0), "", IF(Q424=1, IF(U424="SCORE", VLOOKUP(S424, D:E, 2, FALSE), ""), ""))</f>
        <v>#N/A</v>
      </c>
      <c r="AA424" t="e">
        <f>IF(OR(COUNTIF($V$386:V423, "LAST")&gt;0, COUNTIF($V$386:V423, "FINAL")&gt;0), "", IF(Q424=2, IF(U424="SCORE", VLOOKUP(S424, D:F, 3, FALSE), ""), ""))</f>
        <v>#N/A</v>
      </c>
      <c r="AB424" t="e">
        <f>IF(AD424="","", MAX($AB$4:AB423)+1)</f>
        <v>#N/A</v>
      </c>
      <c r="AC424" t="e">
        <f>IF(AE424="","", MAX($AC$4:AC423)+1)</f>
        <v>#N/A</v>
      </c>
      <c r="AD424" t="e">
        <f t="shared" si="612"/>
        <v>#N/A</v>
      </c>
      <c r="AE424" t="e">
        <f t="shared" si="613"/>
        <v>#N/A</v>
      </c>
      <c r="AF424" t="e">
        <f t="shared" si="614"/>
        <v>#N/A</v>
      </c>
      <c r="AG424" t="e">
        <f t="shared" si="615"/>
        <v>#N/A</v>
      </c>
      <c r="AH424">
        <f t="shared" si="616"/>
        <v>0</v>
      </c>
      <c r="AI424">
        <f t="shared" si="604"/>
        <v>1010</v>
      </c>
      <c r="AK424" t="str">
        <f t="shared" si="617"/>
        <v xml:space="preserve"> </v>
      </c>
      <c r="AL424" t="str">
        <f t="shared" si="594"/>
        <v xml:space="preserve"> </v>
      </c>
      <c r="AM424" t="str">
        <f t="shared" si="618"/>
        <v xml:space="preserve"> </v>
      </c>
      <c r="AN424" t="str">
        <f t="shared" si="619"/>
        <v xml:space="preserve"> </v>
      </c>
      <c r="AO424" t="str">
        <f t="shared" si="620"/>
        <v xml:space="preserve"> </v>
      </c>
      <c r="AP424" t="str">
        <f t="shared" si="621"/>
        <v xml:space="preserve"> </v>
      </c>
      <c r="AQ424" t="str">
        <f t="shared" si="622"/>
        <v xml:space="preserve"> </v>
      </c>
      <c r="AR424" t="str">
        <f t="shared" si="623"/>
        <v xml:space="preserve"> </v>
      </c>
      <c r="AS424" t="str">
        <f t="shared" si="624"/>
        <v xml:space="preserve"> </v>
      </c>
      <c r="AT424" t="str">
        <f t="shared" si="625"/>
        <v xml:space="preserve"> </v>
      </c>
      <c r="AU424" t="str">
        <f t="shared" si="626"/>
        <v xml:space="preserve"> </v>
      </c>
      <c r="AV424" t="str">
        <f t="shared" si="627"/>
        <v xml:space="preserve"> </v>
      </c>
      <c r="AW424" t="str">
        <f t="shared" si="628"/>
        <v xml:space="preserve"> </v>
      </c>
      <c r="AX424" t="str">
        <f t="shared" si="629"/>
        <v xml:space="preserve"> </v>
      </c>
      <c r="AY424" t="str">
        <f t="shared" si="630"/>
        <v xml:space="preserve"> </v>
      </c>
      <c r="AZ424" t="str">
        <f t="shared" si="631"/>
        <v xml:space="preserve"> </v>
      </c>
      <c r="BA424" t="str">
        <f t="shared" si="632"/>
        <v xml:space="preserve"> </v>
      </c>
      <c r="BB424" t="str">
        <f t="shared" si="633"/>
        <v xml:space="preserve"> </v>
      </c>
      <c r="BC424" t="str">
        <f t="shared" si="634"/>
        <v xml:space="preserve"> </v>
      </c>
      <c r="BD424" t="str">
        <f t="shared" si="635"/>
        <v xml:space="preserve"> </v>
      </c>
      <c r="BE424" t="str">
        <f t="shared" si="636"/>
        <v xml:space="preserve"> </v>
      </c>
      <c r="BF424" t="str">
        <f t="shared" si="637"/>
        <v xml:space="preserve"> </v>
      </c>
      <c r="BG424" t="str">
        <f t="shared" si="638"/>
        <v xml:space="preserve"> </v>
      </c>
      <c r="BH424" t="str">
        <f t="shared" si="639"/>
        <v xml:space="preserve"> </v>
      </c>
      <c r="BI424" t="str">
        <f t="shared" si="642"/>
        <v xml:space="preserve"> </v>
      </c>
      <c r="BN424" t="str">
        <f>IF(OR(COUNTIF($AV$386:AV424, "LAST")&gt;0, COUNTIF($AV$386:AV424, "FINAL")&gt;0), "", IF($AJ$1&gt;=$K424, IFERROR(BF424-BG424, 0), ""))</f>
        <v/>
      </c>
      <c r="BT424">
        <f t="shared" si="605"/>
        <v>0</v>
      </c>
      <c r="BU424">
        <f t="shared" si="606"/>
        <v>0</v>
      </c>
      <c r="BV424">
        <f>IF(OR(COUNTIF($AV$386:AV424, "LAST")&gt;0, COUNTIF($AV$386:AV424, "FINAL")&gt;0), "", IF($AJ$1&gt;=$K424, AQ424, 0))</f>
        <v>0</v>
      </c>
      <c r="BW424">
        <f t="shared" si="607"/>
        <v>0</v>
      </c>
      <c r="BX424">
        <f t="shared" si="608"/>
        <v>0</v>
      </c>
    </row>
    <row r="425" spans="11:76" x14ac:dyDescent="0.35">
      <c r="K425" s="28">
        <v>740</v>
      </c>
      <c r="M425" s="35">
        <f>AutoScoreboard!S69</f>
        <v>0</v>
      </c>
      <c r="N425" s="35">
        <f>AutoScoreboard!T69</f>
        <v>0</v>
      </c>
      <c r="O425" s="28" t="e">
        <f t="shared" si="640"/>
        <v>#N/A</v>
      </c>
      <c r="P425" s="28" t="e">
        <f t="shared" si="641"/>
        <v>#N/A</v>
      </c>
      <c r="Q425" s="28" t="e">
        <f t="shared" si="609"/>
        <v>#N/A</v>
      </c>
      <c r="R425" s="28" t="e">
        <f t="shared" si="600"/>
        <v>#N/A</v>
      </c>
      <c r="S425" s="28" t="e">
        <f t="shared" si="610"/>
        <v>#N/A</v>
      </c>
      <c r="T425" s="28" t="e">
        <f t="shared" si="611"/>
        <v>#N/A</v>
      </c>
      <c r="U425" s="28" t="e">
        <f t="shared" si="601"/>
        <v>#N/A</v>
      </c>
      <c r="V425" s="28" t="e">
        <f t="shared" si="602"/>
        <v>#N/A</v>
      </c>
      <c r="W425" s="28" t="e">
        <f t="shared" si="603"/>
        <v>#N/A</v>
      </c>
      <c r="X425" s="28" t="e">
        <f t="shared" si="566"/>
        <v>#N/A</v>
      </c>
      <c r="Y425" s="28" t="e">
        <f t="shared" si="593"/>
        <v>#N/A</v>
      </c>
      <c r="Z425" t="e">
        <f>IF(OR(COUNTIF($V$386:V424, "LAST")&gt;0, COUNTIF($V$386:V424, "FINAL")&gt;0), "", IF(Q425=1, IF(U425="SCORE", VLOOKUP(S425, D:E, 2, FALSE), ""), ""))</f>
        <v>#N/A</v>
      </c>
      <c r="AA425" t="e">
        <f>IF(OR(COUNTIF($V$386:V424, "LAST")&gt;0, COUNTIF($V$386:V424, "FINAL")&gt;0), "", IF(Q425=2, IF(U425="SCORE", VLOOKUP(S425, D:F, 3, FALSE), ""), ""))</f>
        <v>#N/A</v>
      </c>
      <c r="AB425" t="e">
        <f>IF(AD425="","", MAX($AB$4:AB424)+1)</f>
        <v>#N/A</v>
      </c>
      <c r="AC425" t="e">
        <f>IF(AE425="","", MAX($AC$4:AC424)+1)</f>
        <v>#N/A</v>
      </c>
      <c r="AD425" t="e">
        <f t="shared" si="612"/>
        <v>#N/A</v>
      </c>
      <c r="AE425" t="e">
        <f t="shared" si="613"/>
        <v>#N/A</v>
      </c>
      <c r="AF425" t="e">
        <f t="shared" si="614"/>
        <v>#N/A</v>
      </c>
      <c r="AG425" t="e">
        <f t="shared" si="615"/>
        <v>#N/A</v>
      </c>
      <c r="AH425">
        <f t="shared" si="616"/>
        <v>0</v>
      </c>
      <c r="AI425">
        <f t="shared" si="604"/>
        <v>1010</v>
      </c>
      <c r="AK425" t="str">
        <f t="shared" si="617"/>
        <v xml:space="preserve"> </v>
      </c>
      <c r="AL425" t="str">
        <f t="shared" si="594"/>
        <v xml:space="preserve"> </v>
      </c>
      <c r="AM425" t="str">
        <f t="shared" si="618"/>
        <v xml:space="preserve"> </v>
      </c>
      <c r="AN425" t="str">
        <f t="shared" si="619"/>
        <v xml:space="preserve"> </v>
      </c>
      <c r="AO425" t="str">
        <f t="shared" si="620"/>
        <v xml:space="preserve"> </v>
      </c>
      <c r="AP425" t="str">
        <f t="shared" si="621"/>
        <v xml:space="preserve"> </v>
      </c>
      <c r="AQ425" t="str">
        <f t="shared" si="622"/>
        <v xml:space="preserve"> </v>
      </c>
      <c r="AR425" t="str">
        <f t="shared" si="623"/>
        <v xml:space="preserve"> </v>
      </c>
      <c r="AS425" t="str">
        <f t="shared" si="624"/>
        <v xml:space="preserve"> </v>
      </c>
      <c r="AT425" t="str">
        <f t="shared" si="625"/>
        <v xml:space="preserve"> </v>
      </c>
      <c r="AU425" t="str">
        <f t="shared" si="626"/>
        <v xml:space="preserve"> </v>
      </c>
      <c r="AV425" t="str">
        <f t="shared" si="627"/>
        <v xml:space="preserve"> </v>
      </c>
      <c r="AW425" t="str">
        <f t="shared" si="628"/>
        <v xml:space="preserve"> </v>
      </c>
      <c r="AX425" t="str">
        <f t="shared" si="629"/>
        <v xml:space="preserve"> </v>
      </c>
      <c r="AY425" t="str">
        <f t="shared" si="630"/>
        <v xml:space="preserve"> </v>
      </c>
      <c r="AZ425" t="str">
        <f t="shared" si="631"/>
        <v xml:space="preserve"> </v>
      </c>
      <c r="BA425" t="str">
        <f t="shared" si="632"/>
        <v xml:space="preserve"> </v>
      </c>
      <c r="BB425" t="str">
        <f t="shared" si="633"/>
        <v xml:space="preserve"> </v>
      </c>
      <c r="BC425" t="str">
        <f t="shared" si="634"/>
        <v xml:space="preserve"> </v>
      </c>
      <c r="BD425" t="str">
        <f t="shared" si="635"/>
        <v xml:space="preserve"> </v>
      </c>
      <c r="BE425" t="str">
        <f t="shared" si="636"/>
        <v xml:space="preserve"> </v>
      </c>
      <c r="BF425" t="str">
        <f t="shared" si="637"/>
        <v xml:space="preserve"> </v>
      </c>
      <c r="BG425" t="str">
        <f t="shared" si="638"/>
        <v xml:space="preserve"> </v>
      </c>
      <c r="BH425" t="str">
        <f t="shared" si="639"/>
        <v xml:space="preserve"> </v>
      </c>
      <c r="BI425" t="str">
        <f t="shared" si="642"/>
        <v xml:space="preserve"> </v>
      </c>
      <c r="BN425" t="str">
        <f>IF(OR(COUNTIF($AV$386:AV425, "LAST")&gt;0, COUNTIF($AV$386:AV425, "FINAL")&gt;0), "", IF($AJ$1&gt;=$K425, IFERROR(BF425-BG425, 0), ""))</f>
        <v/>
      </c>
      <c r="BT425">
        <f t="shared" si="605"/>
        <v>0</v>
      </c>
      <c r="BU425">
        <f t="shared" si="606"/>
        <v>0</v>
      </c>
      <c r="BV425">
        <f>IF(OR(COUNTIF($AV$386:AV425, "LAST")&gt;0, COUNTIF($AV$386:AV425, "FINAL")&gt;0), "", IF($AJ$1&gt;=$K425, AQ425, 0))</f>
        <v>0</v>
      </c>
      <c r="BW425">
        <f t="shared" si="607"/>
        <v>0</v>
      </c>
      <c r="BX425">
        <f t="shared" si="608"/>
        <v>0</v>
      </c>
    </row>
    <row r="426" spans="11:76" x14ac:dyDescent="0.35">
      <c r="K426" s="28">
        <v>741</v>
      </c>
      <c r="M426" s="35">
        <f>AutoScoreboard!S70</f>
        <v>0</v>
      </c>
      <c r="N426" s="35">
        <f>AutoScoreboard!T70</f>
        <v>0</v>
      </c>
      <c r="O426" s="28" t="e">
        <f t="shared" si="640"/>
        <v>#N/A</v>
      </c>
      <c r="P426" s="28" t="e">
        <f t="shared" si="641"/>
        <v>#N/A</v>
      </c>
      <c r="Q426" s="28" t="e">
        <f t="shared" si="609"/>
        <v>#N/A</v>
      </c>
      <c r="R426" s="28" t="e">
        <f t="shared" si="600"/>
        <v>#N/A</v>
      </c>
      <c r="S426" s="28" t="e">
        <f t="shared" si="610"/>
        <v>#N/A</v>
      </c>
      <c r="T426" s="28" t="e">
        <f t="shared" si="611"/>
        <v>#N/A</v>
      </c>
      <c r="U426" s="28" t="e">
        <f t="shared" si="601"/>
        <v>#N/A</v>
      </c>
      <c r="V426" s="28" t="e">
        <f t="shared" si="602"/>
        <v>#N/A</v>
      </c>
      <c r="W426" s="28" t="e">
        <f t="shared" si="603"/>
        <v>#N/A</v>
      </c>
      <c r="X426" s="28" t="e">
        <f t="shared" si="566"/>
        <v>#N/A</v>
      </c>
      <c r="Y426" s="28" t="e">
        <f t="shared" si="593"/>
        <v>#N/A</v>
      </c>
      <c r="Z426" t="e">
        <f>IF(OR(COUNTIF($V$386:V425, "LAST")&gt;0, COUNTIF($V$386:V425, "FINAL")&gt;0), "", IF(Q426=1, IF(U426="SCORE", VLOOKUP(S426, D:E, 2, FALSE), ""), ""))</f>
        <v>#N/A</v>
      </c>
      <c r="AA426" t="e">
        <f>IF(OR(COUNTIF($V$386:V425, "LAST")&gt;0, COUNTIF($V$386:V425, "FINAL")&gt;0), "", IF(Q426=2, IF(U426="SCORE", VLOOKUP(S426, D:F, 3, FALSE), ""), ""))</f>
        <v>#N/A</v>
      </c>
      <c r="AB426" t="e">
        <f>IF(AD426="","", MAX($AB$4:AB425)+1)</f>
        <v>#N/A</v>
      </c>
      <c r="AC426" t="e">
        <f>IF(AE426="","", MAX($AC$4:AC425)+1)</f>
        <v>#N/A</v>
      </c>
      <c r="AD426" t="e">
        <f t="shared" si="612"/>
        <v>#N/A</v>
      </c>
      <c r="AE426" t="e">
        <f t="shared" si="613"/>
        <v>#N/A</v>
      </c>
      <c r="AF426" t="e">
        <f t="shared" si="614"/>
        <v>#N/A</v>
      </c>
      <c r="AG426" t="e">
        <f t="shared" si="615"/>
        <v>#N/A</v>
      </c>
      <c r="AH426">
        <f t="shared" si="616"/>
        <v>0</v>
      </c>
      <c r="AI426">
        <f t="shared" si="604"/>
        <v>1010</v>
      </c>
      <c r="AK426" t="str">
        <f t="shared" si="617"/>
        <v xml:space="preserve"> </v>
      </c>
      <c r="AL426" t="str">
        <f t="shared" si="594"/>
        <v xml:space="preserve"> </v>
      </c>
      <c r="AM426" t="str">
        <f t="shared" si="618"/>
        <v xml:space="preserve"> </v>
      </c>
      <c r="AN426" t="str">
        <f t="shared" si="619"/>
        <v xml:space="preserve"> </v>
      </c>
      <c r="AO426" t="str">
        <f t="shared" si="620"/>
        <v xml:space="preserve"> </v>
      </c>
      <c r="AP426" t="str">
        <f t="shared" si="621"/>
        <v xml:space="preserve"> </v>
      </c>
      <c r="AQ426" t="str">
        <f t="shared" si="622"/>
        <v xml:space="preserve"> </v>
      </c>
      <c r="AR426" t="str">
        <f t="shared" si="623"/>
        <v xml:space="preserve"> </v>
      </c>
      <c r="AS426" t="str">
        <f t="shared" si="624"/>
        <v xml:space="preserve"> </v>
      </c>
      <c r="AT426" t="str">
        <f t="shared" si="625"/>
        <v xml:space="preserve"> </v>
      </c>
      <c r="AU426" t="str">
        <f t="shared" si="626"/>
        <v xml:space="preserve"> </v>
      </c>
      <c r="AV426" t="str">
        <f t="shared" si="627"/>
        <v xml:space="preserve"> </v>
      </c>
      <c r="AW426" t="str">
        <f t="shared" si="628"/>
        <v xml:space="preserve"> </v>
      </c>
      <c r="AX426" t="str">
        <f t="shared" si="629"/>
        <v xml:space="preserve"> </v>
      </c>
      <c r="AY426" t="str">
        <f t="shared" si="630"/>
        <v xml:space="preserve"> </v>
      </c>
      <c r="AZ426" t="str">
        <f t="shared" si="631"/>
        <v xml:space="preserve"> </v>
      </c>
      <c r="BA426" t="str">
        <f t="shared" si="632"/>
        <v xml:space="preserve"> </v>
      </c>
      <c r="BB426" t="str">
        <f t="shared" si="633"/>
        <v xml:space="preserve"> </v>
      </c>
      <c r="BC426" t="str">
        <f t="shared" si="634"/>
        <v xml:space="preserve"> </v>
      </c>
      <c r="BD426" t="str">
        <f t="shared" si="635"/>
        <v xml:space="preserve"> </v>
      </c>
      <c r="BE426" t="str">
        <f t="shared" si="636"/>
        <v xml:space="preserve"> </v>
      </c>
      <c r="BF426" t="str">
        <f t="shared" si="637"/>
        <v xml:space="preserve"> </v>
      </c>
      <c r="BG426" t="str">
        <f t="shared" si="638"/>
        <v xml:space="preserve"> </v>
      </c>
      <c r="BH426" t="str">
        <f t="shared" si="639"/>
        <v xml:space="preserve"> </v>
      </c>
      <c r="BI426" t="str">
        <f t="shared" si="642"/>
        <v xml:space="preserve"> </v>
      </c>
      <c r="BN426" t="str">
        <f>IF(OR(COUNTIF($AV$386:AV426, "LAST")&gt;0, COUNTIF($AV$386:AV426, "FINAL")&gt;0), "", IF($AJ$1&gt;=$K426, IFERROR(BF426-BG426, 0), ""))</f>
        <v/>
      </c>
      <c r="BT426">
        <f t="shared" si="605"/>
        <v>0</v>
      </c>
      <c r="BU426">
        <f t="shared" si="606"/>
        <v>0</v>
      </c>
      <c r="BV426">
        <f>IF(OR(COUNTIF($AV$386:AV426, "LAST")&gt;0, COUNTIF($AV$386:AV426, "FINAL")&gt;0), "", IF($AJ$1&gt;=$K426, AQ426, 0))</f>
        <v>0</v>
      </c>
      <c r="BW426">
        <f t="shared" si="607"/>
        <v>0</v>
      </c>
      <c r="BX426">
        <f t="shared" si="608"/>
        <v>0</v>
      </c>
    </row>
    <row r="427" spans="11:76" x14ac:dyDescent="0.35">
      <c r="K427" s="28">
        <v>742</v>
      </c>
      <c r="M427" s="35">
        <f>AutoScoreboard!S71</f>
        <v>0</v>
      </c>
      <c r="N427" s="35">
        <f>AutoScoreboard!T71</f>
        <v>0</v>
      </c>
      <c r="O427" s="28" t="e">
        <f t="shared" si="640"/>
        <v>#N/A</v>
      </c>
      <c r="P427" s="28" t="e">
        <f t="shared" si="641"/>
        <v>#N/A</v>
      </c>
      <c r="Q427" s="28" t="e">
        <f t="shared" si="609"/>
        <v>#N/A</v>
      </c>
      <c r="R427" s="28" t="e">
        <f t="shared" si="600"/>
        <v>#N/A</v>
      </c>
      <c r="S427" s="28" t="e">
        <f t="shared" si="610"/>
        <v>#N/A</v>
      </c>
      <c r="T427" s="28" t="e">
        <f t="shared" si="611"/>
        <v>#N/A</v>
      </c>
      <c r="U427" s="28" t="e">
        <f t="shared" si="601"/>
        <v>#N/A</v>
      </c>
      <c r="V427" s="28" t="e">
        <f t="shared" si="602"/>
        <v>#N/A</v>
      </c>
      <c r="W427" s="28" t="e">
        <f t="shared" si="603"/>
        <v>#N/A</v>
      </c>
      <c r="X427" s="28" t="e">
        <f t="shared" si="566"/>
        <v>#N/A</v>
      </c>
      <c r="Y427" s="28" t="e">
        <f t="shared" si="593"/>
        <v>#N/A</v>
      </c>
      <c r="Z427" t="e">
        <f>IF(OR(COUNTIF($V$386:V426, "LAST")&gt;0, COUNTIF($V$386:V426, "FINAL")&gt;0), "", IF(Q427=1, IF(U427="SCORE", VLOOKUP(S427, D:E, 2, FALSE), ""), ""))</f>
        <v>#N/A</v>
      </c>
      <c r="AA427" t="e">
        <f>IF(OR(COUNTIF($V$386:V426, "LAST")&gt;0, COUNTIF($V$386:V426, "FINAL")&gt;0), "", IF(Q427=2, IF(U427="SCORE", VLOOKUP(S427, D:F, 3, FALSE), ""), ""))</f>
        <v>#N/A</v>
      </c>
      <c r="AB427" t="e">
        <f>IF(AD427="","", MAX($AB$4:AB426)+1)</f>
        <v>#N/A</v>
      </c>
      <c r="AC427" t="e">
        <f>IF(AE427="","", MAX($AC$4:AC426)+1)</f>
        <v>#N/A</v>
      </c>
      <c r="AD427" t="e">
        <f t="shared" si="612"/>
        <v>#N/A</v>
      </c>
      <c r="AE427" t="e">
        <f t="shared" si="613"/>
        <v>#N/A</v>
      </c>
      <c r="AF427" t="e">
        <f t="shared" si="614"/>
        <v>#N/A</v>
      </c>
      <c r="AG427" t="e">
        <f t="shared" si="615"/>
        <v>#N/A</v>
      </c>
      <c r="AH427">
        <f t="shared" si="616"/>
        <v>0</v>
      </c>
      <c r="AI427">
        <f t="shared" si="604"/>
        <v>1010</v>
      </c>
      <c r="AK427" t="str">
        <f t="shared" si="617"/>
        <v xml:space="preserve"> </v>
      </c>
      <c r="AL427" t="str">
        <f t="shared" si="594"/>
        <v xml:space="preserve"> </v>
      </c>
      <c r="AM427" t="str">
        <f t="shared" si="618"/>
        <v xml:space="preserve"> </v>
      </c>
      <c r="AN427" t="str">
        <f t="shared" si="619"/>
        <v xml:space="preserve"> </v>
      </c>
      <c r="AO427" t="str">
        <f t="shared" si="620"/>
        <v xml:space="preserve"> </v>
      </c>
      <c r="AP427" t="str">
        <f t="shared" si="621"/>
        <v xml:space="preserve"> </v>
      </c>
      <c r="AQ427" t="str">
        <f t="shared" si="622"/>
        <v xml:space="preserve"> </v>
      </c>
      <c r="AR427" t="str">
        <f t="shared" si="623"/>
        <v xml:space="preserve"> </v>
      </c>
      <c r="AS427" t="str">
        <f t="shared" si="624"/>
        <v xml:space="preserve"> </v>
      </c>
      <c r="AT427" t="str">
        <f t="shared" si="625"/>
        <v xml:space="preserve"> </v>
      </c>
      <c r="AU427" t="str">
        <f t="shared" si="626"/>
        <v xml:space="preserve"> </v>
      </c>
      <c r="AV427" t="str">
        <f t="shared" si="627"/>
        <v xml:space="preserve"> </v>
      </c>
      <c r="AW427" t="str">
        <f t="shared" si="628"/>
        <v xml:space="preserve"> </v>
      </c>
      <c r="AX427" t="str">
        <f t="shared" si="629"/>
        <v xml:space="preserve"> </v>
      </c>
      <c r="AY427" t="str">
        <f t="shared" si="630"/>
        <v xml:space="preserve"> </v>
      </c>
      <c r="AZ427" t="str">
        <f t="shared" si="631"/>
        <v xml:space="preserve"> </v>
      </c>
      <c r="BA427" t="str">
        <f t="shared" si="632"/>
        <v xml:space="preserve"> </v>
      </c>
      <c r="BB427" t="str">
        <f t="shared" si="633"/>
        <v xml:space="preserve"> </v>
      </c>
      <c r="BC427" t="str">
        <f t="shared" si="634"/>
        <v xml:space="preserve"> </v>
      </c>
      <c r="BD427" t="str">
        <f t="shared" si="635"/>
        <v xml:space="preserve"> </v>
      </c>
      <c r="BE427" t="str">
        <f t="shared" si="636"/>
        <v xml:space="preserve"> </v>
      </c>
      <c r="BF427" t="str">
        <f t="shared" si="637"/>
        <v xml:space="preserve"> </v>
      </c>
      <c r="BG427" t="str">
        <f t="shared" si="638"/>
        <v xml:space="preserve"> </v>
      </c>
      <c r="BH427" t="str">
        <f t="shared" si="639"/>
        <v xml:space="preserve"> </v>
      </c>
      <c r="BI427" t="str">
        <f t="shared" si="642"/>
        <v xml:space="preserve"> </v>
      </c>
      <c r="BN427" t="str">
        <f>IF(OR(COUNTIF($AV$386:AV427, "LAST")&gt;0, COUNTIF($AV$386:AV427, "FINAL")&gt;0), "", IF($AJ$1&gt;=$K427, IFERROR(BF427-BG427, 0), ""))</f>
        <v/>
      </c>
      <c r="BT427">
        <f t="shared" si="605"/>
        <v>0</v>
      </c>
      <c r="BU427">
        <f t="shared" si="606"/>
        <v>0</v>
      </c>
      <c r="BV427">
        <f>IF(OR(COUNTIF($AV$386:AV427, "LAST")&gt;0, COUNTIF($AV$386:AV427, "FINAL")&gt;0), "", IF($AJ$1&gt;=$K427, AQ427, 0))</f>
        <v>0</v>
      </c>
      <c r="BW427">
        <f t="shared" si="607"/>
        <v>0</v>
      </c>
      <c r="BX427">
        <f t="shared" si="608"/>
        <v>0</v>
      </c>
    </row>
    <row r="428" spans="11:76" x14ac:dyDescent="0.35">
      <c r="K428" s="28">
        <v>743</v>
      </c>
      <c r="M428" s="35">
        <f>AutoScoreboard!S72</f>
        <v>0</v>
      </c>
      <c r="N428" s="35">
        <f>AutoScoreboard!T72</f>
        <v>0</v>
      </c>
      <c r="O428" s="28" t="e">
        <f t="shared" si="640"/>
        <v>#N/A</v>
      </c>
      <c r="P428" s="28" t="e">
        <f t="shared" si="641"/>
        <v>#N/A</v>
      </c>
      <c r="Q428" s="28" t="e">
        <f t="shared" si="609"/>
        <v>#N/A</v>
      </c>
      <c r="R428" s="28" t="e">
        <f t="shared" si="600"/>
        <v>#N/A</v>
      </c>
      <c r="S428" s="28" t="e">
        <f t="shared" si="610"/>
        <v>#N/A</v>
      </c>
      <c r="T428" s="28" t="e">
        <f t="shared" si="611"/>
        <v>#N/A</v>
      </c>
      <c r="U428" s="28" t="e">
        <f t="shared" si="601"/>
        <v>#N/A</v>
      </c>
      <c r="V428" s="28" t="e">
        <f t="shared" si="602"/>
        <v>#N/A</v>
      </c>
      <c r="W428" s="28" t="e">
        <f t="shared" si="603"/>
        <v>#N/A</v>
      </c>
      <c r="X428" s="28" t="e">
        <f t="shared" si="566"/>
        <v>#N/A</v>
      </c>
      <c r="Y428" s="28" t="e">
        <f t="shared" si="593"/>
        <v>#N/A</v>
      </c>
      <c r="Z428" t="e">
        <f>IF(OR(COUNTIF($V$386:V427, "LAST")&gt;0, COUNTIF($V$386:V427, "FINAL")&gt;0), "", IF(Q428=1, IF(U428="SCORE", VLOOKUP(S428, D:E, 2, FALSE), ""), ""))</f>
        <v>#N/A</v>
      </c>
      <c r="AA428" t="e">
        <f>IF(OR(COUNTIF($V$386:V427, "LAST")&gt;0, COUNTIF($V$386:V427, "FINAL")&gt;0), "", IF(Q428=2, IF(U428="SCORE", VLOOKUP(S428, D:F, 3, FALSE), ""), ""))</f>
        <v>#N/A</v>
      </c>
      <c r="AB428" t="e">
        <f>IF(AD428="","", MAX($AB$4:AB427)+1)</f>
        <v>#N/A</v>
      </c>
      <c r="AC428" t="e">
        <f>IF(AE428="","", MAX($AC$4:AC427)+1)</f>
        <v>#N/A</v>
      </c>
      <c r="AD428" t="e">
        <f t="shared" si="612"/>
        <v>#N/A</v>
      </c>
      <c r="AE428" t="e">
        <f t="shared" si="613"/>
        <v>#N/A</v>
      </c>
      <c r="AF428" t="e">
        <f t="shared" si="614"/>
        <v>#N/A</v>
      </c>
      <c r="AG428" t="e">
        <f t="shared" si="615"/>
        <v>#N/A</v>
      </c>
      <c r="AH428">
        <f t="shared" si="616"/>
        <v>0</v>
      </c>
      <c r="AI428">
        <f t="shared" si="604"/>
        <v>1010</v>
      </c>
      <c r="AK428" t="str">
        <f t="shared" si="617"/>
        <v xml:space="preserve"> </v>
      </c>
      <c r="AL428" t="str">
        <f t="shared" si="594"/>
        <v xml:space="preserve"> </v>
      </c>
      <c r="AM428" t="str">
        <f t="shared" si="618"/>
        <v xml:space="preserve"> </v>
      </c>
      <c r="AN428" t="str">
        <f t="shared" si="619"/>
        <v xml:space="preserve"> </v>
      </c>
      <c r="AO428" t="str">
        <f t="shared" si="620"/>
        <v xml:space="preserve"> </v>
      </c>
      <c r="AP428" t="str">
        <f t="shared" si="621"/>
        <v xml:space="preserve"> </v>
      </c>
      <c r="AQ428" t="str">
        <f t="shared" si="622"/>
        <v xml:space="preserve"> </v>
      </c>
      <c r="AR428" t="str">
        <f t="shared" si="623"/>
        <v xml:space="preserve"> </v>
      </c>
      <c r="AS428" t="str">
        <f t="shared" si="624"/>
        <v xml:space="preserve"> </v>
      </c>
      <c r="AT428" t="str">
        <f t="shared" si="625"/>
        <v xml:space="preserve"> </v>
      </c>
      <c r="AU428" t="str">
        <f t="shared" si="626"/>
        <v xml:space="preserve"> </v>
      </c>
      <c r="AV428" t="str">
        <f t="shared" si="627"/>
        <v xml:space="preserve"> </v>
      </c>
      <c r="AW428" t="str">
        <f t="shared" si="628"/>
        <v xml:space="preserve"> </v>
      </c>
      <c r="AX428" t="str">
        <f t="shared" si="629"/>
        <v xml:space="preserve"> </v>
      </c>
      <c r="AY428" t="str">
        <f t="shared" si="630"/>
        <v xml:space="preserve"> </v>
      </c>
      <c r="AZ428" t="str">
        <f t="shared" si="631"/>
        <v xml:space="preserve"> </v>
      </c>
      <c r="BA428" t="str">
        <f t="shared" si="632"/>
        <v xml:space="preserve"> </v>
      </c>
      <c r="BB428" t="str">
        <f t="shared" si="633"/>
        <v xml:space="preserve"> </v>
      </c>
      <c r="BC428" t="str">
        <f t="shared" si="634"/>
        <v xml:space="preserve"> </v>
      </c>
      <c r="BD428" t="str">
        <f t="shared" si="635"/>
        <v xml:space="preserve"> </v>
      </c>
      <c r="BE428" t="str">
        <f t="shared" si="636"/>
        <v xml:space="preserve"> </v>
      </c>
      <c r="BF428" t="str">
        <f t="shared" si="637"/>
        <v xml:space="preserve"> </v>
      </c>
      <c r="BG428" t="str">
        <f t="shared" si="638"/>
        <v xml:space="preserve"> </v>
      </c>
      <c r="BH428" t="str">
        <f t="shared" si="639"/>
        <v xml:space="preserve"> </v>
      </c>
      <c r="BI428" t="str">
        <f t="shared" si="642"/>
        <v xml:space="preserve"> </v>
      </c>
      <c r="BN428" t="str">
        <f>IF(OR(COUNTIF($AV$386:AV428, "LAST")&gt;0, COUNTIF($AV$386:AV428, "FINAL")&gt;0), "", IF($AJ$1&gt;=$K428, IFERROR(BF428-BG428, 0), ""))</f>
        <v/>
      </c>
      <c r="BT428">
        <f t="shared" si="605"/>
        <v>0</v>
      </c>
      <c r="BU428">
        <f t="shared" si="606"/>
        <v>0</v>
      </c>
      <c r="BV428">
        <f>IF(OR(COUNTIF($AV$386:AV428, "LAST")&gt;0, COUNTIF($AV$386:AV428, "FINAL")&gt;0), "", IF($AJ$1&gt;=$K428, AQ428, 0))</f>
        <v>0</v>
      </c>
      <c r="BW428">
        <f t="shared" si="607"/>
        <v>0</v>
      </c>
      <c r="BX428">
        <f t="shared" si="608"/>
        <v>0</v>
      </c>
    </row>
    <row r="429" spans="11:76" x14ac:dyDescent="0.35">
      <c r="K429" s="28">
        <v>744</v>
      </c>
      <c r="M429" s="35">
        <f>AutoScoreboard!S73</f>
        <v>0</v>
      </c>
      <c r="N429" s="35">
        <f>AutoScoreboard!T73</f>
        <v>0</v>
      </c>
      <c r="O429" s="28" t="e">
        <f t="shared" si="640"/>
        <v>#N/A</v>
      </c>
      <c r="P429" s="28" t="e">
        <f t="shared" si="641"/>
        <v>#N/A</v>
      </c>
      <c r="Q429" s="28" t="e">
        <f t="shared" si="609"/>
        <v>#N/A</v>
      </c>
      <c r="R429" s="28" t="e">
        <f t="shared" si="600"/>
        <v>#N/A</v>
      </c>
      <c r="S429" s="28" t="e">
        <f t="shared" si="610"/>
        <v>#N/A</v>
      </c>
      <c r="T429" s="28" t="e">
        <f t="shared" si="611"/>
        <v>#N/A</v>
      </c>
      <c r="U429" s="28" t="e">
        <f t="shared" si="601"/>
        <v>#N/A</v>
      </c>
      <c r="V429" s="28" t="e">
        <f t="shared" si="602"/>
        <v>#N/A</v>
      </c>
      <c r="W429" s="28" t="e">
        <f t="shared" si="603"/>
        <v>#N/A</v>
      </c>
      <c r="X429" s="28" t="e">
        <f t="shared" si="566"/>
        <v>#N/A</v>
      </c>
      <c r="Y429" s="28" t="e">
        <f t="shared" si="593"/>
        <v>#N/A</v>
      </c>
      <c r="Z429" t="e">
        <f>IF(OR(COUNTIF($V$386:V428, "LAST")&gt;0, COUNTIF($V$386:V428, "FINAL")&gt;0), "", IF(Q429=1, IF(U429="SCORE", VLOOKUP(S429, D:E, 2, FALSE), ""), ""))</f>
        <v>#N/A</v>
      </c>
      <c r="AA429" t="e">
        <f>IF(OR(COUNTIF($V$386:V428, "LAST")&gt;0, COUNTIF($V$386:V428, "FINAL")&gt;0), "", IF(Q429=2, IF(U429="SCORE", VLOOKUP(S429, D:F, 3, FALSE), ""), ""))</f>
        <v>#N/A</v>
      </c>
      <c r="AB429" t="e">
        <f>IF(AD429="","", MAX($AB$4:AB428)+1)</f>
        <v>#N/A</v>
      </c>
      <c r="AC429" t="e">
        <f>IF(AE429="","", MAX($AC$4:AC428)+1)</f>
        <v>#N/A</v>
      </c>
      <c r="AD429" t="e">
        <f t="shared" si="612"/>
        <v>#N/A</v>
      </c>
      <c r="AE429" t="e">
        <f t="shared" si="613"/>
        <v>#N/A</v>
      </c>
      <c r="AF429" t="e">
        <f t="shared" si="614"/>
        <v>#N/A</v>
      </c>
      <c r="AG429" t="e">
        <f t="shared" si="615"/>
        <v>#N/A</v>
      </c>
      <c r="AH429">
        <f t="shared" si="616"/>
        <v>0</v>
      </c>
      <c r="AI429">
        <f t="shared" si="604"/>
        <v>1010</v>
      </c>
      <c r="AK429" t="str">
        <f t="shared" si="617"/>
        <v xml:space="preserve"> </v>
      </c>
      <c r="AL429" t="str">
        <f t="shared" si="594"/>
        <v xml:space="preserve"> </v>
      </c>
      <c r="AM429" t="str">
        <f t="shared" si="618"/>
        <v xml:space="preserve"> </v>
      </c>
      <c r="AN429" t="str">
        <f t="shared" si="619"/>
        <v xml:space="preserve"> </v>
      </c>
      <c r="AO429" t="str">
        <f t="shared" si="620"/>
        <v xml:space="preserve"> </v>
      </c>
      <c r="AP429" t="str">
        <f t="shared" si="621"/>
        <v xml:space="preserve"> </v>
      </c>
      <c r="AQ429" t="str">
        <f t="shared" si="622"/>
        <v xml:space="preserve"> </v>
      </c>
      <c r="AR429" t="str">
        <f t="shared" si="623"/>
        <v xml:space="preserve"> </v>
      </c>
      <c r="AS429" t="str">
        <f t="shared" si="624"/>
        <v xml:space="preserve"> </v>
      </c>
      <c r="AT429" t="str">
        <f t="shared" si="625"/>
        <v xml:space="preserve"> </v>
      </c>
      <c r="AU429" t="str">
        <f t="shared" si="626"/>
        <v xml:space="preserve"> </v>
      </c>
      <c r="AV429" t="str">
        <f t="shared" si="627"/>
        <v xml:space="preserve"> </v>
      </c>
      <c r="AW429" t="str">
        <f t="shared" si="628"/>
        <v xml:space="preserve"> </v>
      </c>
      <c r="AX429" t="str">
        <f t="shared" si="629"/>
        <v xml:space="preserve"> </v>
      </c>
      <c r="AY429" t="str">
        <f t="shared" si="630"/>
        <v xml:space="preserve"> </v>
      </c>
      <c r="AZ429" t="str">
        <f t="shared" si="631"/>
        <v xml:space="preserve"> </v>
      </c>
      <c r="BA429" t="str">
        <f t="shared" si="632"/>
        <v xml:space="preserve"> </v>
      </c>
      <c r="BB429" t="str">
        <f t="shared" si="633"/>
        <v xml:space="preserve"> </v>
      </c>
      <c r="BC429" t="str">
        <f t="shared" si="634"/>
        <v xml:space="preserve"> </v>
      </c>
      <c r="BD429" t="str">
        <f t="shared" si="635"/>
        <v xml:space="preserve"> </v>
      </c>
      <c r="BE429" t="str">
        <f t="shared" si="636"/>
        <v xml:space="preserve"> </v>
      </c>
      <c r="BF429" t="str">
        <f t="shared" si="637"/>
        <v xml:space="preserve"> </v>
      </c>
      <c r="BG429" t="str">
        <f t="shared" si="638"/>
        <v xml:space="preserve"> </v>
      </c>
      <c r="BH429" t="str">
        <f t="shared" si="639"/>
        <v xml:space="preserve"> </v>
      </c>
      <c r="BI429" t="str">
        <f t="shared" si="642"/>
        <v xml:space="preserve"> </v>
      </c>
      <c r="BN429" t="str">
        <f>IF(OR(COUNTIF($AV$386:AV429, "LAST")&gt;0, COUNTIF($AV$386:AV429, "FINAL")&gt;0), "", IF($AJ$1&gt;=$K429, IFERROR(BF429-BG429, 0), ""))</f>
        <v/>
      </c>
      <c r="BT429">
        <f t="shared" si="605"/>
        <v>0</v>
      </c>
      <c r="BU429">
        <f t="shared" si="606"/>
        <v>0</v>
      </c>
      <c r="BV429">
        <f>IF(OR(COUNTIF($AV$386:AV429, "LAST")&gt;0, COUNTIF($AV$386:AV429, "FINAL")&gt;0), "", IF($AJ$1&gt;=$K429, AQ429, 0))</f>
        <v>0</v>
      </c>
      <c r="BW429">
        <f t="shared" si="607"/>
        <v>0</v>
      </c>
      <c r="BX429">
        <f t="shared" si="608"/>
        <v>0</v>
      </c>
    </row>
    <row r="430" spans="11:76" x14ac:dyDescent="0.35">
      <c r="K430" s="28">
        <v>745</v>
      </c>
      <c r="M430" s="35">
        <f>AutoScoreboard!S74</f>
        <v>0</v>
      </c>
      <c r="N430" s="35">
        <f>AutoScoreboard!T74</f>
        <v>0</v>
      </c>
      <c r="O430" s="28" t="e">
        <f t="shared" si="640"/>
        <v>#N/A</v>
      </c>
      <c r="P430" s="28" t="e">
        <f t="shared" si="641"/>
        <v>#N/A</v>
      </c>
      <c r="Q430" s="28" t="e">
        <f t="shared" si="609"/>
        <v>#N/A</v>
      </c>
      <c r="R430" s="28" t="e">
        <f t="shared" si="600"/>
        <v>#N/A</v>
      </c>
      <c r="S430" s="28" t="e">
        <f t="shared" si="610"/>
        <v>#N/A</v>
      </c>
      <c r="T430" s="28" t="e">
        <f t="shared" si="611"/>
        <v>#N/A</v>
      </c>
      <c r="U430" s="28" t="e">
        <f t="shared" si="601"/>
        <v>#N/A</v>
      </c>
      <c r="V430" s="28" t="e">
        <f t="shared" si="602"/>
        <v>#N/A</v>
      </c>
      <c r="W430" s="28" t="e">
        <f t="shared" si="603"/>
        <v>#N/A</v>
      </c>
      <c r="X430" s="28" t="e">
        <f>ROUNDDOWN(W430/10, 0)+(IF(AND(COUNTIF(U427:U430, "SCORE")&gt;1, (ROUNDDOWN(W430/10, 0)+IF((ROUNDDOWN(W430/10,0)=(W430/10)), 0, 1))=X428), IF((ROUNDDOWN(W430/10,0)=(W430/10)), 1, 2), IF((ROUNDDOWN(W430/10,0)=(W430/10)), 0, 1)))</f>
        <v>#N/A</v>
      </c>
      <c r="Y430" s="28" t="e">
        <f t="shared" si="593"/>
        <v>#N/A</v>
      </c>
      <c r="Z430" t="e">
        <f>IF(OR(COUNTIF($V$386:V429, "LAST")&gt;0, COUNTIF($V$386:V429, "FINAL")&gt;0), "", IF(Q430=1, IF(U430="SCORE", VLOOKUP(S430, D:E, 2, FALSE), ""), ""))</f>
        <v>#N/A</v>
      </c>
      <c r="AA430" t="e">
        <f>IF(OR(COUNTIF($V$386:V429, "LAST")&gt;0, COUNTIF($V$386:V429, "FINAL")&gt;0), "", IF(Q430=2, IF(U430="SCORE", VLOOKUP(S430, D:F, 3, FALSE), ""), ""))</f>
        <v>#N/A</v>
      </c>
      <c r="AB430" t="e">
        <f>IF(AD430="","", MAX($AB$4:AB429)+1)</f>
        <v>#N/A</v>
      </c>
      <c r="AC430" t="e">
        <f>IF(AE430="","", MAX($AC$4:AC429)+1)</f>
        <v>#N/A</v>
      </c>
      <c r="AD430" t="e">
        <f t="shared" si="612"/>
        <v>#N/A</v>
      </c>
      <c r="AE430" t="e">
        <f t="shared" si="613"/>
        <v>#N/A</v>
      </c>
      <c r="AF430" t="e">
        <f t="shared" si="614"/>
        <v>#N/A</v>
      </c>
      <c r="AG430" t="e">
        <f t="shared" si="615"/>
        <v>#N/A</v>
      </c>
      <c r="AH430">
        <f t="shared" si="616"/>
        <v>0</v>
      </c>
      <c r="AI430">
        <f t="shared" si="604"/>
        <v>1010</v>
      </c>
      <c r="AK430" t="str">
        <f t="shared" si="617"/>
        <v xml:space="preserve"> </v>
      </c>
      <c r="AL430" t="str">
        <f t="shared" si="594"/>
        <v xml:space="preserve"> </v>
      </c>
      <c r="AM430" t="str">
        <f t="shared" si="618"/>
        <v xml:space="preserve"> </v>
      </c>
      <c r="AN430" t="str">
        <f t="shared" si="619"/>
        <v xml:space="preserve"> </v>
      </c>
      <c r="AO430" t="str">
        <f t="shared" si="620"/>
        <v xml:space="preserve"> </v>
      </c>
      <c r="AP430" t="str">
        <f t="shared" si="621"/>
        <v xml:space="preserve"> </v>
      </c>
      <c r="AQ430" t="str">
        <f t="shared" si="622"/>
        <v xml:space="preserve"> </v>
      </c>
      <c r="AR430" t="str">
        <f t="shared" si="623"/>
        <v xml:space="preserve"> </v>
      </c>
      <c r="AS430" t="str">
        <f t="shared" si="624"/>
        <v xml:space="preserve"> </v>
      </c>
      <c r="AT430" t="str">
        <f t="shared" si="625"/>
        <v xml:space="preserve"> </v>
      </c>
      <c r="AU430" t="str">
        <f t="shared" si="626"/>
        <v xml:space="preserve"> </v>
      </c>
      <c r="AV430" t="str">
        <f t="shared" si="627"/>
        <v xml:space="preserve"> </v>
      </c>
      <c r="AW430" t="str">
        <f t="shared" si="628"/>
        <v xml:space="preserve"> </v>
      </c>
      <c r="AX430" t="str">
        <f t="shared" si="629"/>
        <v xml:space="preserve"> </v>
      </c>
      <c r="AY430" t="str">
        <f t="shared" si="630"/>
        <v xml:space="preserve"> </v>
      </c>
      <c r="AZ430" t="str">
        <f t="shared" si="631"/>
        <v xml:space="preserve"> </v>
      </c>
      <c r="BA430" t="str">
        <f t="shared" si="632"/>
        <v xml:space="preserve"> </v>
      </c>
      <c r="BB430" t="str">
        <f t="shared" si="633"/>
        <v xml:space="preserve"> </v>
      </c>
      <c r="BC430" t="str">
        <f t="shared" si="634"/>
        <v xml:space="preserve"> </v>
      </c>
      <c r="BD430" t="str">
        <f t="shared" si="635"/>
        <v xml:space="preserve"> </v>
      </c>
      <c r="BE430" t="str">
        <f t="shared" si="636"/>
        <v xml:space="preserve"> </v>
      </c>
      <c r="BF430" t="str">
        <f t="shared" si="637"/>
        <v xml:space="preserve"> </v>
      </c>
      <c r="BG430" t="str">
        <f t="shared" si="638"/>
        <v xml:space="preserve"> </v>
      </c>
      <c r="BH430" t="str">
        <f t="shared" si="639"/>
        <v xml:space="preserve"> </v>
      </c>
      <c r="BI430" t="str">
        <f t="shared" si="642"/>
        <v xml:space="preserve"> </v>
      </c>
      <c r="BN430" t="str">
        <f>IF(OR(COUNTIF($AV$386:AV430, "LAST")&gt;0, COUNTIF($AV$386:AV430, "FINAL")&gt;0), "", IF($AJ$1&gt;=$K430, IFERROR(BF430-BG430, 0), ""))</f>
        <v/>
      </c>
      <c r="BT430">
        <f t="shared" si="605"/>
        <v>0</v>
      </c>
      <c r="BU430">
        <f t="shared" si="606"/>
        <v>0</v>
      </c>
      <c r="BV430">
        <f>IF(OR(COUNTIF($AV$386:AV430, "LAST")&gt;0, COUNTIF($AV$386:AV430, "FINAL")&gt;0), "", IF($AJ$1&gt;=$K430, AQ430, 0))</f>
        <v>0</v>
      </c>
      <c r="BW430">
        <f t="shared" si="607"/>
        <v>0</v>
      </c>
      <c r="BX430">
        <f t="shared" si="608"/>
        <v>0</v>
      </c>
    </row>
    <row r="431" spans="11:76" x14ac:dyDescent="0.35">
      <c r="K431" s="28">
        <v>746</v>
      </c>
      <c r="M431" s="35">
        <f>AutoScoreboard!S75</f>
        <v>0</v>
      </c>
      <c r="N431" s="35">
        <f>AutoScoreboard!T75</f>
        <v>0</v>
      </c>
      <c r="O431" s="28" t="e">
        <f t="shared" si="640"/>
        <v>#N/A</v>
      </c>
      <c r="P431" s="28" t="e">
        <f t="shared" si="641"/>
        <v>#N/A</v>
      </c>
      <c r="Q431" s="28" t="e">
        <f t="shared" si="609"/>
        <v>#N/A</v>
      </c>
      <c r="R431" s="28" t="e">
        <f t="shared" si="600"/>
        <v>#N/A</v>
      </c>
      <c r="S431" s="28" t="e">
        <f t="shared" si="610"/>
        <v>#N/A</v>
      </c>
      <c r="T431" s="28" t="e">
        <f t="shared" si="611"/>
        <v>#N/A</v>
      </c>
      <c r="U431" s="28" t="e">
        <f t="shared" si="601"/>
        <v>#N/A</v>
      </c>
      <c r="V431" s="28" t="e">
        <f t="shared" si="602"/>
        <v>#N/A</v>
      </c>
      <c r="W431" s="28" t="e">
        <f t="shared" si="603"/>
        <v>#N/A</v>
      </c>
      <c r="X431" s="28" t="e">
        <f t="shared" ref="X431:X437" si="643">ROUNDDOWN(W431/10, 0)+(IF(AND(COUNTIF(U428:U431, "SCORE")&gt;1, (ROUNDDOWN(W431/10, 0)+IF((ROUNDDOWN(W431/10,0)=(W431/10)), 0, 1))=X429), IF((ROUNDDOWN(W431/10,0)=(W431/10)), 1, 2), IF((ROUNDDOWN(W431/10,0)=(W431/10)), 0, 1)))</f>
        <v>#N/A</v>
      </c>
      <c r="Y431" s="28" t="e">
        <f t="shared" si="593"/>
        <v>#N/A</v>
      </c>
      <c r="Z431" t="e">
        <f>IF(OR(COUNTIF($V$386:V430, "LAST")&gt;0, COUNTIF($V$386:V430, "FINAL")&gt;0), "", IF(Q431=1, IF(U431="SCORE", VLOOKUP(S431, D:E, 2, FALSE), ""), ""))</f>
        <v>#N/A</v>
      </c>
      <c r="AA431" t="e">
        <f>IF(OR(COUNTIF($V$386:V430, "LAST")&gt;0, COUNTIF($V$386:V430, "FINAL")&gt;0), "", IF(Q431=2, IF(U431="SCORE", VLOOKUP(S431, D:F, 3, FALSE), ""), ""))</f>
        <v>#N/A</v>
      </c>
      <c r="AB431" t="e">
        <f>IF(AD431="","", MAX($AB$4:AB430)+1)</f>
        <v>#N/A</v>
      </c>
      <c r="AC431" t="e">
        <f>IF(AE431="","", MAX($AC$4:AC430)+1)</f>
        <v>#N/A</v>
      </c>
      <c r="AD431" t="e">
        <f t="shared" si="612"/>
        <v>#N/A</v>
      </c>
      <c r="AE431" t="e">
        <f t="shared" si="613"/>
        <v>#N/A</v>
      </c>
      <c r="AF431" t="e">
        <f t="shared" si="614"/>
        <v>#N/A</v>
      </c>
      <c r="AG431" t="e">
        <f t="shared" si="615"/>
        <v>#N/A</v>
      </c>
      <c r="AH431">
        <f t="shared" si="616"/>
        <v>0</v>
      </c>
      <c r="AI431">
        <f t="shared" si="604"/>
        <v>1010</v>
      </c>
      <c r="AK431" t="str">
        <f t="shared" si="617"/>
        <v xml:space="preserve"> </v>
      </c>
      <c r="AL431" t="str">
        <f t="shared" si="594"/>
        <v xml:space="preserve"> </v>
      </c>
      <c r="AM431" t="str">
        <f t="shared" si="618"/>
        <v xml:space="preserve"> </v>
      </c>
      <c r="AN431" t="str">
        <f t="shared" si="619"/>
        <v xml:space="preserve"> </v>
      </c>
      <c r="AO431" t="str">
        <f t="shared" si="620"/>
        <v xml:space="preserve"> </v>
      </c>
      <c r="AP431" t="str">
        <f t="shared" si="621"/>
        <v xml:space="preserve"> </v>
      </c>
      <c r="AQ431" t="str">
        <f t="shared" si="622"/>
        <v xml:space="preserve"> </v>
      </c>
      <c r="AR431" t="str">
        <f t="shared" si="623"/>
        <v xml:space="preserve"> </v>
      </c>
      <c r="AS431" t="str">
        <f t="shared" si="624"/>
        <v xml:space="preserve"> </v>
      </c>
      <c r="AT431" t="str">
        <f t="shared" si="625"/>
        <v xml:space="preserve"> </v>
      </c>
      <c r="AU431" t="str">
        <f t="shared" si="626"/>
        <v xml:space="preserve"> </v>
      </c>
      <c r="AV431" t="str">
        <f t="shared" si="627"/>
        <v xml:space="preserve"> </v>
      </c>
      <c r="AW431" t="str">
        <f t="shared" si="628"/>
        <v xml:space="preserve"> </v>
      </c>
      <c r="AX431" t="str">
        <f t="shared" si="629"/>
        <v xml:space="preserve"> </v>
      </c>
      <c r="AY431" t="str">
        <f t="shared" si="630"/>
        <v xml:space="preserve"> </v>
      </c>
      <c r="AZ431" t="str">
        <f t="shared" si="631"/>
        <v xml:space="preserve"> </v>
      </c>
      <c r="BA431" t="str">
        <f t="shared" si="632"/>
        <v xml:space="preserve"> </v>
      </c>
      <c r="BB431" t="str">
        <f t="shared" si="633"/>
        <v xml:space="preserve"> </v>
      </c>
      <c r="BC431" t="str">
        <f t="shared" si="634"/>
        <v xml:space="preserve"> </v>
      </c>
      <c r="BD431" t="str">
        <f t="shared" si="635"/>
        <v xml:space="preserve"> </v>
      </c>
      <c r="BE431" t="str">
        <f t="shared" si="636"/>
        <v xml:space="preserve"> </v>
      </c>
      <c r="BF431" t="str">
        <f t="shared" si="637"/>
        <v xml:space="preserve"> </v>
      </c>
      <c r="BG431" t="str">
        <f t="shared" si="638"/>
        <v xml:space="preserve"> </v>
      </c>
      <c r="BH431" t="str">
        <f t="shared" si="639"/>
        <v xml:space="preserve"> </v>
      </c>
      <c r="BI431" t="str">
        <f t="shared" si="642"/>
        <v xml:space="preserve"> </v>
      </c>
      <c r="BN431" t="str">
        <f>IF(OR(COUNTIF($AV$386:AV431, "LAST")&gt;0, COUNTIF($AV$386:AV431, "FINAL")&gt;0), "", IF($AJ$1&gt;=$K431, IFERROR(BF431-BG431, 0), ""))</f>
        <v/>
      </c>
      <c r="BT431">
        <f t="shared" si="605"/>
        <v>0</v>
      </c>
      <c r="BU431">
        <f t="shared" si="606"/>
        <v>0</v>
      </c>
      <c r="BV431">
        <f>IF(OR(COUNTIF($AV$386:AV431, "LAST")&gt;0, COUNTIF($AV$386:AV431, "FINAL")&gt;0), "", IF($AJ$1&gt;=$K431, AQ431, 0))</f>
        <v>0</v>
      </c>
      <c r="BW431">
        <f t="shared" si="607"/>
        <v>0</v>
      </c>
      <c r="BX431">
        <f t="shared" si="608"/>
        <v>0</v>
      </c>
    </row>
    <row r="432" spans="11:76" x14ac:dyDescent="0.35">
      <c r="K432" s="28">
        <v>747</v>
      </c>
      <c r="M432" s="35">
        <f>AutoScoreboard!S76</f>
        <v>0</v>
      </c>
      <c r="N432" s="35">
        <f>AutoScoreboard!T76</f>
        <v>0</v>
      </c>
      <c r="O432" s="28" t="e">
        <f t="shared" si="640"/>
        <v>#N/A</v>
      </c>
      <c r="P432" s="28" t="e">
        <f t="shared" si="641"/>
        <v>#N/A</v>
      </c>
      <c r="Q432" s="28" t="e">
        <f t="shared" si="609"/>
        <v>#N/A</v>
      </c>
      <c r="R432" s="28" t="e">
        <f t="shared" si="600"/>
        <v>#N/A</v>
      </c>
      <c r="S432" s="28" t="e">
        <f t="shared" si="610"/>
        <v>#N/A</v>
      </c>
      <c r="T432" s="28" t="e">
        <f t="shared" si="611"/>
        <v>#N/A</v>
      </c>
      <c r="U432" s="28" t="e">
        <f t="shared" si="601"/>
        <v>#N/A</v>
      </c>
      <c r="V432" s="28" t="e">
        <f t="shared" si="602"/>
        <v>#N/A</v>
      </c>
      <c r="W432" s="28" t="e">
        <f t="shared" si="603"/>
        <v>#N/A</v>
      </c>
      <c r="X432" s="28" t="e">
        <f t="shared" si="643"/>
        <v>#N/A</v>
      </c>
      <c r="Y432" s="28" t="e">
        <f t="shared" si="593"/>
        <v>#N/A</v>
      </c>
      <c r="Z432" t="e">
        <f>IF(OR(COUNTIF($V$386:V431, "LAST")&gt;0, COUNTIF($V$386:V431, "FINAL")&gt;0), "", IF(Q432=1, IF(U432="SCORE", VLOOKUP(S432, D:E, 2, FALSE), ""), ""))</f>
        <v>#N/A</v>
      </c>
      <c r="AA432" t="e">
        <f>IF(OR(COUNTIF($V$386:V431, "LAST")&gt;0, COUNTIF($V$386:V431, "FINAL")&gt;0), "", IF(Q432=2, IF(U432="SCORE", VLOOKUP(S432, D:F, 3, FALSE), ""), ""))</f>
        <v>#N/A</v>
      </c>
      <c r="AB432" t="e">
        <f>IF(AD432="","", MAX($AB$4:AB431)+1)</f>
        <v>#N/A</v>
      </c>
      <c r="AC432" t="e">
        <f>IF(AE432="","", MAX($AC$4:AC431)+1)</f>
        <v>#N/A</v>
      </c>
      <c r="AD432" t="e">
        <f t="shared" si="612"/>
        <v>#N/A</v>
      </c>
      <c r="AE432" t="e">
        <f t="shared" si="613"/>
        <v>#N/A</v>
      </c>
      <c r="AF432" t="e">
        <f t="shared" si="614"/>
        <v>#N/A</v>
      </c>
      <c r="AG432" t="e">
        <f t="shared" si="615"/>
        <v>#N/A</v>
      </c>
      <c r="AH432">
        <f t="shared" si="616"/>
        <v>0</v>
      </c>
      <c r="AI432">
        <f t="shared" si="604"/>
        <v>1010</v>
      </c>
      <c r="AK432" t="str">
        <f t="shared" si="617"/>
        <v xml:space="preserve"> </v>
      </c>
      <c r="AL432" t="str">
        <f t="shared" si="594"/>
        <v xml:space="preserve"> </v>
      </c>
      <c r="AM432" t="str">
        <f t="shared" si="618"/>
        <v xml:space="preserve"> </v>
      </c>
      <c r="AN432" t="str">
        <f t="shared" si="619"/>
        <v xml:space="preserve"> </v>
      </c>
      <c r="AO432" t="str">
        <f t="shared" si="620"/>
        <v xml:space="preserve"> </v>
      </c>
      <c r="AP432" t="str">
        <f t="shared" si="621"/>
        <v xml:space="preserve"> </v>
      </c>
      <c r="AQ432" t="str">
        <f t="shared" si="622"/>
        <v xml:space="preserve"> </v>
      </c>
      <c r="AR432" t="str">
        <f t="shared" si="623"/>
        <v xml:space="preserve"> </v>
      </c>
      <c r="AS432" t="str">
        <f t="shared" si="624"/>
        <v xml:space="preserve"> </v>
      </c>
      <c r="AT432" t="str">
        <f t="shared" si="625"/>
        <v xml:space="preserve"> </v>
      </c>
      <c r="AU432" t="str">
        <f t="shared" si="626"/>
        <v xml:space="preserve"> </v>
      </c>
      <c r="AV432" t="str">
        <f t="shared" si="627"/>
        <v xml:space="preserve"> </v>
      </c>
      <c r="AW432" t="str">
        <f t="shared" si="628"/>
        <v xml:space="preserve"> </v>
      </c>
      <c r="AX432" t="str">
        <f t="shared" si="629"/>
        <v xml:space="preserve"> </v>
      </c>
      <c r="AY432" t="str">
        <f t="shared" si="630"/>
        <v xml:space="preserve"> </v>
      </c>
      <c r="AZ432" t="str">
        <f t="shared" si="631"/>
        <v xml:space="preserve"> </v>
      </c>
      <c r="BA432" t="str">
        <f t="shared" si="632"/>
        <v xml:space="preserve"> </v>
      </c>
      <c r="BB432" t="str">
        <f t="shared" si="633"/>
        <v xml:space="preserve"> </v>
      </c>
      <c r="BC432" t="str">
        <f t="shared" si="634"/>
        <v xml:space="preserve"> </v>
      </c>
      <c r="BD432" t="str">
        <f t="shared" si="635"/>
        <v xml:space="preserve"> </v>
      </c>
      <c r="BE432" t="str">
        <f t="shared" si="636"/>
        <v xml:space="preserve"> </v>
      </c>
      <c r="BF432" t="str">
        <f t="shared" si="637"/>
        <v xml:space="preserve"> </v>
      </c>
      <c r="BG432" t="str">
        <f t="shared" si="638"/>
        <v xml:space="preserve"> </v>
      </c>
      <c r="BH432" t="str">
        <f t="shared" si="639"/>
        <v xml:space="preserve"> </v>
      </c>
      <c r="BI432" t="str">
        <f t="shared" si="642"/>
        <v xml:space="preserve"> </v>
      </c>
      <c r="BN432" t="str">
        <f>IF(OR(COUNTIF($AV$386:AV432, "LAST")&gt;0, COUNTIF($AV$386:AV432, "FINAL")&gt;0), "", IF($AJ$1&gt;=$K432, IFERROR(BF432-BG432, 0), ""))</f>
        <v/>
      </c>
      <c r="BT432">
        <f t="shared" si="605"/>
        <v>0</v>
      </c>
      <c r="BU432">
        <f t="shared" si="606"/>
        <v>0</v>
      </c>
      <c r="BV432">
        <f>IF(OR(COUNTIF($AV$386:AV432, "LAST")&gt;0, COUNTIF($AV$386:AV432, "FINAL")&gt;0), "", IF($AJ$1&gt;=$K432, AQ432, 0))</f>
        <v>0</v>
      </c>
      <c r="BW432">
        <f t="shared" si="607"/>
        <v>0</v>
      </c>
      <c r="BX432">
        <f t="shared" si="608"/>
        <v>0</v>
      </c>
    </row>
    <row r="433" spans="11:76" x14ac:dyDescent="0.35">
      <c r="K433" s="28">
        <v>748</v>
      </c>
      <c r="M433" s="35">
        <f>AutoScoreboard!S77</f>
        <v>0</v>
      </c>
      <c r="N433" s="35">
        <f>AutoScoreboard!T77</f>
        <v>0</v>
      </c>
      <c r="O433" s="28" t="e">
        <f t="shared" si="640"/>
        <v>#N/A</v>
      </c>
      <c r="P433" s="28" t="e">
        <f t="shared" si="641"/>
        <v>#N/A</v>
      </c>
      <c r="Q433" s="28" t="e">
        <f t="shared" si="609"/>
        <v>#N/A</v>
      </c>
      <c r="R433" s="28" t="e">
        <f t="shared" si="600"/>
        <v>#N/A</v>
      </c>
      <c r="S433" s="28" t="e">
        <f t="shared" si="610"/>
        <v>#N/A</v>
      </c>
      <c r="T433" s="28" t="e">
        <f t="shared" si="611"/>
        <v>#N/A</v>
      </c>
      <c r="U433" s="28" t="e">
        <f t="shared" si="601"/>
        <v>#N/A</v>
      </c>
      <c r="V433" s="28" t="e">
        <f t="shared" si="602"/>
        <v>#N/A</v>
      </c>
      <c r="W433" s="28" t="e">
        <f t="shared" si="603"/>
        <v>#N/A</v>
      </c>
      <c r="X433" s="28" t="e">
        <f t="shared" si="643"/>
        <v>#N/A</v>
      </c>
      <c r="Y433" s="28" t="e">
        <f t="shared" si="593"/>
        <v>#N/A</v>
      </c>
      <c r="Z433" t="e">
        <f>IF(OR(COUNTIF($V$386:V432, "LAST")&gt;0, COUNTIF($V$386:V432, "FINAL")&gt;0), "", IF(Q433=1, IF(U433="SCORE", VLOOKUP(S433, D:E, 2, FALSE), ""), ""))</f>
        <v>#N/A</v>
      </c>
      <c r="AA433" t="e">
        <f>IF(OR(COUNTIF($V$386:V432, "LAST")&gt;0, COUNTIF($V$386:V432, "FINAL")&gt;0), "", IF(Q433=2, IF(U433="SCORE", VLOOKUP(S433, D:F, 3, FALSE), ""), ""))</f>
        <v>#N/A</v>
      </c>
      <c r="AB433" t="e">
        <f>IF(AD433="","", MAX($AB$4:AB432)+1)</f>
        <v>#N/A</v>
      </c>
      <c r="AC433" t="e">
        <f>IF(AE433="","", MAX($AC$4:AC432)+1)</f>
        <v>#N/A</v>
      </c>
      <c r="AD433" t="e">
        <f t="shared" si="612"/>
        <v>#N/A</v>
      </c>
      <c r="AE433" t="e">
        <f t="shared" si="613"/>
        <v>#N/A</v>
      </c>
      <c r="AF433" t="e">
        <f t="shared" si="614"/>
        <v>#N/A</v>
      </c>
      <c r="AG433" t="e">
        <f t="shared" si="615"/>
        <v>#N/A</v>
      </c>
      <c r="AH433">
        <f t="shared" si="616"/>
        <v>0</v>
      </c>
      <c r="AI433">
        <f t="shared" si="604"/>
        <v>1010</v>
      </c>
      <c r="AK433" t="str">
        <f t="shared" si="617"/>
        <v xml:space="preserve"> </v>
      </c>
      <c r="AL433" t="str">
        <f t="shared" si="594"/>
        <v xml:space="preserve"> </v>
      </c>
      <c r="AM433" t="str">
        <f t="shared" si="618"/>
        <v xml:space="preserve"> </v>
      </c>
      <c r="AN433" t="str">
        <f t="shared" si="619"/>
        <v xml:space="preserve"> </v>
      </c>
      <c r="AO433" t="str">
        <f t="shared" si="620"/>
        <v xml:space="preserve"> </v>
      </c>
      <c r="AP433" t="str">
        <f t="shared" si="621"/>
        <v xml:space="preserve"> </v>
      </c>
      <c r="AQ433" t="str">
        <f t="shared" si="622"/>
        <v xml:space="preserve"> </v>
      </c>
      <c r="AR433" t="str">
        <f t="shared" si="623"/>
        <v xml:space="preserve"> </v>
      </c>
      <c r="AS433" t="str">
        <f t="shared" si="624"/>
        <v xml:space="preserve"> </v>
      </c>
      <c r="AT433" t="str">
        <f t="shared" si="625"/>
        <v xml:space="preserve"> </v>
      </c>
      <c r="AU433" t="str">
        <f t="shared" si="626"/>
        <v xml:space="preserve"> </v>
      </c>
      <c r="AV433" t="str">
        <f t="shared" si="627"/>
        <v xml:space="preserve"> </v>
      </c>
      <c r="AW433" t="str">
        <f t="shared" si="628"/>
        <v xml:space="preserve"> </v>
      </c>
      <c r="AX433" t="str">
        <f t="shared" si="629"/>
        <v xml:space="preserve"> </v>
      </c>
      <c r="AY433" t="str">
        <f t="shared" si="630"/>
        <v xml:space="preserve"> </v>
      </c>
      <c r="AZ433" t="str">
        <f t="shared" si="631"/>
        <v xml:space="preserve"> </v>
      </c>
      <c r="BA433" t="str">
        <f t="shared" si="632"/>
        <v xml:space="preserve"> </v>
      </c>
      <c r="BB433" t="str">
        <f t="shared" si="633"/>
        <v xml:space="preserve"> </v>
      </c>
      <c r="BC433" t="str">
        <f t="shared" si="634"/>
        <v xml:space="preserve"> </v>
      </c>
      <c r="BD433" t="str">
        <f t="shared" si="635"/>
        <v xml:space="preserve"> </v>
      </c>
      <c r="BE433" t="str">
        <f t="shared" si="636"/>
        <v xml:space="preserve"> </v>
      </c>
      <c r="BF433" t="str">
        <f t="shared" si="637"/>
        <v xml:space="preserve"> </v>
      </c>
      <c r="BG433" t="str">
        <f t="shared" si="638"/>
        <v xml:space="preserve"> </v>
      </c>
      <c r="BH433" t="str">
        <f t="shared" si="639"/>
        <v xml:space="preserve"> </v>
      </c>
      <c r="BI433" t="str">
        <f t="shared" si="642"/>
        <v xml:space="preserve"> </v>
      </c>
      <c r="BN433" t="str">
        <f>IF(OR(COUNTIF($AV$386:AV433, "LAST")&gt;0, COUNTIF($AV$386:AV433, "FINAL")&gt;0), "", IF($AJ$1&gt;=$K433, IFERROR(BF433-BG433, 0), ""))</f>
        <v/>
      </c>
      <c r="BT433">
        <f t="shared" si="605"/>
        <v>0</v>
      </c>
      <c r="BU433">
        <f t="shared" si="606"/>
        <v>0</v>
      </c>
      <c r="BV433">
        <f>IF(OR(COUNTIF($AV$386:AV433, "LAST")&gt;0, COUNTIF($AV$386:AV433, "FINAL")&gt;0), "", IF($AJ$1&gt;=$K433, AQ433, 0))</f>
        <v>0</v>
      </c>
      <c r="BW433">
        <f t="shared" si="607"/>
        <v>0</v>
      </c>
      <c r="BX433">
        <f t="shared" si="608"/>
        <v>0</v>
      </c>
    </row>
    <row r="434" spans="11:76" x14ac:dyDescent="0.35">
      <c r="K434" s="28">
        <v>749</v>
      </c>
      <c r="M434" s="35">
        <f>AutoScoreboard!S78</f>
        <v>0</v>
      </c>
      <c r="N434" s="35">
        <f>AutoScoreboard!T78</f>
        <v>0</v>
      </c>
      <c r="O434" s="28" t="e">
        <f t="shared" si="640"/>
        <v>#N/A</v>
      </c>
      <c r="P434" s="28" t="e">
        <f t="shared" si="641"/>
        <v>#N/A</v>
      </c>
      <c r="Q434" s="28" t="e">
        <f t="shared" si="609"/>
        <v>#N/A</v>
      </c>
      <c r="R434" s="28" t="e">
        <f t="shared" si="600"/>
        <v>#N/A</v>
      </c>
      <c r="S434" s="28" t="e">
        <f t="shared" si="610"/>
        <v>#N/A</v>
      </c>
      <c r="T434" s="28" t="e">
        <f t="shared" si="611"/>
        <v>#N/A</v>
      </c>
      <c r="U434" s="28" t="e">
        <f t="shared" si="601"/>
        <v>#N/A</v>
      </c>
      <c r="V434" s="28" t="e">
        <f t="shared" si="602"/>
        <v>#N/A</v>
      </c>
      <c r="W434" s="28" t="e">
        <f t="shared" si="603"/>
        <v>#N/A</v>
      </c>
      <c r="X434" s="28" t="e">
        <f t="shared" si="643"/>
        <v>#N/A</v>
      </c>
      <c r="Y434" s="28" t="e">
        <f t="shared" si="593"/>
        <v>#N/A</v>
      </c>
      <c r="Z434" t="e">
        <f>IF(OR(COUNTIF($V$386:V433, "LAST")&gt;0, COUNTIF($V$386:V433, "FINAL")&gt;0), "", IF(Q434=1, IF(U434="SCORE", VLOOKUP(S434, D:E, 2, FALSE), ""), ""))</f>
        <v>#N/A</v>
      </c>
      <c r="AA434" t="e">
        <f>IF(OR(COUNTIF($V$386:V433, "LAST")&gt;0, COUNTIF($V$386:V433, "FINAL")&gt;0), "", IF(Q434=2, IF(U434="SCORE", VLOOKUP(S434, D:F, 3, FALSE), ""), ""))</f>
        <v>#N/A</v>
      </c>
      <c r="AB434" t="e">
        <f>IF(AD434="","", MAX($AB$4:AB433)+1)</f>
        <v>#N/A</v>
      </c>
      <c r="AC434" t="e">
        <f>IF(AE434="","", MAX($AC$4:AC433)+1)</f>
        <v>#N/A</v>
      </c>
      <c r="AD434" t="e">
        <f t="shared" si="612"/>
        <v>#N/A</v>
      </c>
      <c r="AE434" t="e">
        <f t="shared" si="613"/>
        <v>#N/A</v>
      </c>
      <c r="AF434" t="e">
        <f t="shared" si="614"/>
        <v>#N/A</v>
      </c>
      <c r="AG434" t="e">
        <f t="shared" si="615"/>
        <v>#N/A</v>
      </c>
      <c r="AH434">
        <f t="shared" si="616"/>
        <v>0</v>
      </c>
      <c r="AI434">
        <f t="shared" si="604"/>
        <v>1010</v>
      </c>
      <c r="AK434" t="str">
        <f t="shared" si="617"/>
        <v xml:space="preserve"> </v>
      </c>
      <c r="AL434" t="str">
        <f t="shared" si="594"/>
        <v xml:space="preserve"> </v>
      </c>
      <c r="AM434" t="str">
        <f t="shared" si="618"/>
        <v xml:space="preserve"> </v>
      </c>
      <c r="AN434" t="str">
        <f t="shared" si="619"/>
        <v xml:space="preserve"> </v>
      </c>
      <c r="AO434" t="str">
        <f t="shared" si="620"/>
        <v xml:space="preserve"> </v>
      </c>
      <c r="AP434" t="str">
        <f t="shared" si="621"/>
        <v xml:space="preserve"> </v>
      </c>
      <c r="AQ434" t="str">
        <f t="shared" si="622"/>
        <v xml:space="preserve"> </v>
      </c>
      <c r="AR434" t="str">
        <f t="shared" si="623"/>
        <v xml:space="preserve"> </v>
      </c>
      <c r="AS434" t="str">
        <f t="shared" si="624"/>
        <v xml:space="preserve"> </v>
      </c>
      <c r="AT434" t="str">
        <f t="shared" si="625"/>
        <v xml:space="preserve"> </v>
      </c>
      <c r="AU434" t="str">
        <f t="shared" si="626"/>
        <v xml:space="preserve"> </v>
      </c>
      <c r="AV434" t="str">
        <f t="shared" si="627"/>
        <v xml:space="preserve"> </v>
      </c>
      <c r="AW434" t="str">
        <f t="shared" si="628"/>
        <v xml:space="preserve"> </v>
      </c>
      <c r="AX434" t="str">
        <f t="shared" si="629"/>
        <v xml:space="preserve"> </v>
      </c>
      <c r="AY434" t="str">
        <f t="shared" si="630"/>
        <v xml:space="preserve"> </v>
      </c>
      <c r="AZ434" t="str">
        <f t="shared" si="631"/>
        <v xml:space="preserve"> </v>
      </c>
      <c r="BA434" t="str">
        <f t="shared" si="632"/>
        <v xml:space="preserve"> </v>
      </c>
      <c r="BB434" t="str">
        <f t="shared" si="633"/>
        <v xml:space="preserve"> </v>
      </c>
      <c r="BC434" t="str">
        <f t="shared" si="634"/>
        <v xml:space="preserve"> </v>
      </c>
      <c r="BD434" t="str">
        <f t="shared" si="635"/>
        <v xml:space="preserve"> </v>
      </c>
      <c r="BE434" t="str">
        <f t="shared" si="636"/>
        <v xml:space="preserve"> </v>
      </c>
      <c r="BF434" t="str">
        <f t="shared" si="637"/>
        <v xml:space="preserve"> </v>
      </c>
      <c r="BG434" t="str">
        <f t="shared" si="638"/>
        <v xml:space="preserve"> </v>
      </c>
      <c r="BH434" t="str">
        <f t="shared" si="639"/>
        <v xml:space="preserve"> </v>
      </c>
      <c r="BI434" t="str">
        <f t="shared" si="642"/>
        <v xml:space="preserve"> </v>
      </c>
      <c r="BN434" t="str">
        <f>IF(OR(COUNTIF($AV$386:AV434, "LAST")&gt;0, COUNTIF($AV$386:AV434, "FINAL")&gt;0), "", IF($AJ$1&gt;=$K434, IFERROR(BF434-BG434, 0), ""))</f>
        <v/>
      </c>
      <c r="BT434">
        <f t="shared" si="605"/>
        <v>0</v>
      </c>
      <c r="BU434">
        <f t="shared" si="606"/>
        <v>0</v>
      </c>
      <c r="BV434">
        <f>IF(OR(COUNTIF($AV$386:AV434, "LAST")&gt;0, COUNTIF($AV$386:AV434, "FINAL")&gt;0), "", IF($AJ$1&gt;=$K434, AQ434, 0))</f>
        <v>0</v>
      </c>
      <c r="BW434">
        <f t="shared" si="607"/>
        <v>0</v>
      </c>
      <c r="BX434">
        <f t="shared" si="608"/>
        <v>0</v>
      </c>
    </row>
    <row r="435" spans="11:76" x14ac:dyDescent="0.35">
      <c r="K435" s="28">
        <v>750</v>
      </c>
      <c r="M435" s="35">
        <f>AutoScoreboard!S79</f>
        <v>0</v>
      </c>
      <c r="N435" s="35">
        <f>AutoScoreboard!T79</f>
        <v>0</v>
      </c>
      <c r="O435" s="28" t="e">
        <f t="shared" si="640"/>
        <v>#N/A</v>
      </c>
      <c r="P435" s="28" t="e">
        <f t="shared" si="641"/>
        <v>#N/A</v>
      </c>
      <c r="Q435" s="28" t="e">
        <f t="shared" si="609"/>
        <v>#N/A</v>
      </c>
      <c r="R435" s="28" t="e">
        <f t="shared" si="600"/>
        <v>#N/A</v>
      </c>
      <c r="S435" s="28" t="e">
        <f t="shared" si="610"/>
        <v>#N/A</v>
      </c>
      <c r="T435" s="28" t="e">
        <f t="shared" si="611"/>
        <v>#N/A</v>
      </c>
      <c r="U435" s="28" t="e">
        <f t="shared" si="601"/>
        <v>#N/A</v>
      </c>
      <c r="V435" s="28" t="e">
        <f t="shared" si="602"/>
        <v>#N/A</v>
      </c>
      <c r="W435" s="28" t="e">
        <f t="shared" si="603"/>
        <v>#N/A</v>
      </c>
      <c r="X435" s="28" t="e">
        <f t="shared" si="643"/>
        <v>#N/A</v>
      </c>
      <c r="Y435" s="28" t="e">
        <f t="shared" si="593"/>
        <v>#N/A</v>
      </c>
      <c r="Z435" t="e">
        <f>IF(OR(COUNTIF($V$386:V434, "LAST")&gt;0, COUNTIF($V$386:V434, "FINAL")&gt;0), "", IF(Q435=1, IF(U435="SCORE", VLOOKUP(S435, D:E, 2, FALSE), ""), ""))</f>
        <v>#N/A</v>
      </c>
      <c r="AA435" t="e">
        <f>IF(OR(COUNTIF($V$386:V434, "LAST")&gt;0, COUNTIF($V$386:V434, "FINAL")&gt;0), "", IF(Q435=2, IF(U435="SCORE", VLOOKUP(S435, D:F, 3, FALSE), ""), ""))</f>
        <v>#N/A</v>
      </c>
      <c r="AB435" t="e">
        <f>IF(AD435="","", MAX($AB$4:AB434)+1)</f>
        <v>#N/A</v>
      </c>
      <c r="AC435" t="e">
        <f>IF(AE435="","", MAX($AC$4:AC434)+1)</f>
        <v>#N/A</v>
      </c>
      <c r="AD435" t="e">
        <f t="shared" si="612"/>
        <v>#N/A</v>
      </c>
      <c r="AE435" t="e">
        <f t="shared" si="613"/>
        <v>#N/A</v>
      </c>
      <c r="AF435" t="e">
        <f t="shared" si="614"/>
        <v>#N/A</v>
      </c>
      <c r="AG435" t="e">
        <f t="shared" si="615"/>
        <v>#N/A</v>
      </c>
      <c r="AH435">
        <f t="shared" si="616"/>
        <v>0</v>
      </c>
      <c r="AI435">
        <f t="shared" si="604"/>
        <v>1010</v>
      </c>
      <c r="AK435" t="str">
        <f t="shared" si="617"/>
        <v xml:space="preserve"> </v>
      </c>
      <c r="AL435" t="str">
        <f t="shared" si="594"/>
        <v xml:space="preserve"> </v>
      </c>
      <c r="AM435" t="str">
        <f t="shared" si="618"/>
        <v xml:space="preserve"> </v>
      </c>
      <c r="AN435" t="str">
        <f t="shared" si="619"/>
        <v xml:space="preserve"> </v>
      </c>
      <c r="AO435" t="str">
        <f t="shared" si="620"/>
        <v xml:space="preserve"> </v>
      </c>
      <c r="AP435" t="str">
        <f t="shared" si="621"/>
        <v xml:space="preserve"> </v>
      </c>
      <c r="AQ435" t="str">
        <f t="shared" si="622"/>
        <v xml:space="preserve"> </v>
      </c>
      <c r="AR435" t="str">
        <f t="shared" si="623"/>
        <v xml:space="preserve"> </v>
      </c>
      <c r="AS435" t="str">
        <f t="shared" si="624"/>
        <v xml:space="preserve"> </v>
      </c>
      <c r="AT435" t="str">
        <f t="shared" si="625"/>
        <v xml:space="preserve"> </v>
      </c>
      <c r="AU435" t="str">
        <f t="shared" si="626"/>
        <v xml:space="preserve"> </v>
      </c>
      <c r="AV435" t="str">
        <f t="shared" si="627"/>
        <v xml:space="preserve"> </v>
      </c>
      <c r="AW435" t="str">
        <f t="shared" si="628"/>
        <v xml:space="preserve"> </v>
      </c>
      <c r="AX435" t="str">
        <f t="shared" si="629"/>
        <v xml:space="preserve"> </v>
      </c>
      <c r="AY435" t="str">
        <f t="shared" si="630"/>
        <v xml:space="preserve"> </v>
      </c>
      <c r="AZ435" t="str">
        <f t="shared" si="631"/>
        <v xml:space="preserve"> </v>
      </c>
      <c r="BA435" t="str">
        <f t="shared" si="632"/>
        <v xml:space="preserve"> </v>
      </c>
      <c r="BB435" t="str">
        <f t="shared" si="633"/>
        <v xml:space="preserve"> </v>
      </c>
      <c r="BC435" t="str">
        <f t="shared" si="634"/>
        <v xml:space="preserve"> </v>
      </c>
      <c r="BD435" t="str">
        <f t="shared" si="635"/>
        <v xml:space="preserve"> </v>
      </c>
      <c r="BE435" t="str">
        <f t="shared" si="636"/>
        <v xml:space="preserve"> </v>
      </c>
      <c r="BF435" t="str">
        <f t="shared" si="637"/>
        <v xml:space="preserve"> </v>
      </c>
      <c r="BG435" t="str">
        <f t="shared" si="638"/>
        <v xml:space="preserve"> </v>
      </c>
      <c r="BH435" t="str">
        <f t="shared" si="639"/>
        <v xml:space="preserve"> </v>
      </c>
      <c r="BI435" t="str">
        <f t="shared" si="642"/>
        <v xml:space="preserve"> </v>
      </c>
      <c r="BN435" t="str">
        <f>IF(OR(COUNTIF($AV$386:AV435, "LAST")&gt;0, COUNTIF($AV$386:AV435, "FINAL")&gt;0), "", IF($AJ$1&gt;=$K435, IFERROR(BF435-BG435, 0), ""))</f>
        <v/>
      </c>
      <c r="BT435">
        <f t="shared" si="605"/>
        <v>0</v>
      </c>
      <c r="BU435">
        <f t="shared" si="606"/>
        <v>0</v>
      </c>
      <c r="BV435">
        <f>IF(OR(COUNTIF($AV$386:AV435, "LAST")&gt;0, COUNTIF($AV$386:AV435, "FINAL")&gt;0), "", IF($AJ$1&gt;=$K435, AQ435, 0))</f>
        <v>0</v>
      </c>
      <c r="BW435">
        <f t="shared" si="607"/>
        <v>0</v>
      </c>
      <c r="BX435">
        <f t="shared" si="608"/>
        <v>0</v>
      </c>
    </row>
    <row r="436" spans="11:76" x14ac:dyDescent="0.35">
      <c r="K436" s="28">
        <v>751</v>
      </c>
      <c r="M436" s="35">
        <f>AutoScoreboard!S80</f>
        <v>0</v>
      </c>
      <c r="N436" s="35">
        <f>AutoScoreboard!T80</f>
        <v>0</v>
      </c>
      <c r="O436" s="28" t="e">
        <f t="shared" si="640"/>
        <v>#N/A</v>
      </c>
      <c r="P436" s="28" t="e">
        <f t="shared" si="641"/>
        <v>#N/A</v>
      </c>
      <c r="Q436" s="28" t="e">
        <f t="shared" si="609"/>
        <v>#N/A</v>
      </c>
      <c r="R436" s="28" t="e">
        <f t="shared" si="600"/>
        <v>#N/A</v>
      </c>
      <c r="S436" s="28" t="e">
        <f t="shared" si="610"/>
        <v>#N/A</v>
      </c>
      <c r="T436" s="28" t="e">
        <f t="shared" si="611"/>
        <v>#N/A</v>
      </c>
      <c r="U436" s="28" t="e">
        <f t="shared" si="601"/>
        <v>#N/A</v>
      </c>
      <c r="V436" s="28" t="e">
        <f t="shared" si="602"/>
        <v>#N/A</v>
      </c>
      <c r="W436" s="28" t="e">
        <f t="shared" si="603"/>
        <v>#N/A</v>
      </c>
      <c r="X436" s="28" t="e">
        <f t="shared" si="643"/>
        <v>#N/A</v>
      </c>
      <c r="Y436" s="28" t="e">
        <f t="shared" si="593"/>
        <v>#N/A</v>
      </c>
      <c r="Z436" t="e">
        <f>IF(OR(COUNTIF($V$386:V435, "LAST")&gt;0, COUNTIF($V$386:V435, "FINAL")&gt;0), "", IF(Q436=1, IF(U436="SCORE", VLOOKUP(S436, D:E, 2, FALSE), ""), ""))</f>
        <v>#N/A</v>
      </c>
      <c r="AA436" t="e">
        <f>IF(OR(COUNTIF($V$386:V435, "LAST")&gt;0, COUNTIF($V$386:V435, "FINAL")&gt;0), "", IF(Q436=2, IF(U436="SCORE", VLOOKUP(S436, D:F, 3, FALSE), ""), ""))</f>
        <v>#N/A</v>
      </c>
      <c r="AB436" t="e">
        <f>IF(AD436="","", MAX($AB$4:AB435)+1)</f>
        <v>#N/A</v>
      </c>
      <c r="AC436" t="e">
        <f>IF(AE436="","", MAX($AC$4:AC435)+1)</f>
        <v>#N/A</v>
      </c>
      <c r="AD436" t="e">
        <f t="shared" si="612"/>
        <v>#N/A</v>
      </c>
      <c r="AE436" t="e">
        <f t="shared" si="613"/>
        <v>#N/A</v>
      </c>
      <c r="AF436" t="e">
        <f t="shared" si="614"/>
        <v>#N/A</v>
      </c>
      <c r="AG436" t="e">
        <f t="shared" si="615"/>
        <v>#N/A</v>
      </c>
      <c r="AH436">
        <f t="shared" si="616"/>
        <v>0</v>
      </c>
      <c r="AI436">
        <f t="shared" si="604"/>
        <v>1010</v>
      </c>
      <c r="AK436" t="str">
        <f t="shared" si="617"/>
        <v xml:space="preserve"> </v>
      </c>
      <c r="AL436" t="str">
        <f t="shared" si="594"/>
        <v xml:space="preserve"> </v>
      </c>
      <c r="AM436" t="str">
        <f t="shared" si="618"/>
        <v xml:space="preserve"> </v>
      </c>
      <c r="AN436" t="str">
        <f t="shared" si="619"/>
        <v xml:space="preserve"> </v>
      </c>
      <c r="AO436" t="str">
        <f t="shared" si="620"/>
        <v xml:space="preserve"> </v>
      </c>
      <c r="AP436" t="str">
        <f t="shared" si="621"/>
        <v xml:space="preserve"> </v>
      </c>
      <c r="AQ436" t="str">
        <f t="shared" si="622"/>
        <v xml:space="preserve"> </v>
      </c>
      <c r="AR436" t="str">
        <f t="shared" si="623"/>
        <v xml:space="preserve"> </v>
      </c>
      <c r="AS436" t="str">
        <f t="shared" si="624"/>
        <v xml:space="preserve"> </v>
      </c>
      <c r="AT436" t="str">
        <f t="shared" si="625"/>
        <v xml:space="preserve"> </v>
      </c>
      <c r="AU436" t="str">
        <f t="shared" si="626"/>
        <v xml:space="preserve"> </v>
      </c>
      <c r="AV436" t="str">
        <f t="shared" si="627"/>
        <v xml:space="preserve"> </v>
      </c>
      <c r="AW436" t="str">
        <f t="shared" si="628"/>
        <v xml:space="preserve"> </v>
      </c>
      <c r="AX436" t="str">
        <f t="shared" si="629"/>
        <v xml:space="preserve"> </v>
      </c>
      <c r="AY436" t="str">
        <f t="shared" si="630"/>
        <v xml:space="preserve"> </v>
      </c>
      <c r="AZ436" t="str">
        <f t="shared" si="631"/>
        <v xml:space="preserve"> </v>
      </c>
      <c r="BA436" t="str">
        <f t="shared" si="632"/>
        <v xml:space="preserve"> </v>
      </c>
      <c r="BB436" t="str">
        <f t="shared" si="633"/>
        <v xml:space="preserve"> </v>
      </c>
      <c r="BC436" t="str">
        <f t="shared" si="634"/>
        <v xml:space="preserve"> </v>
      </c>
      <c r="BD436" t="str">
        <f t="shared" si="635"/>
        <v xml:space="preserve"> </v>
      </c>
      <c r="BE436" t="str">
        <f t="shared" si="636"/>
        <v xml:space="preserve"> </v>
      </c>
      <c r="BF436" t="str">
        <f t="shared" si="637"/>
        <v xml:space="preserve"> </v>
      </c>
      <c r="BG436" t="str">
        <f t="shared" si="638"/>
        <v xml:space="preserve"> </v>
      </c>
      <c r="BH436" t="str">
        <f t="shared" si="639"/>
        <v xml:space="preserve"> </v>
      </c>
      <c r="BI436" t="str">
        <f t="shared" si="642"/>
        <v xml:space="preserve"> </v>
      </c>
      <c r="BN436" t="str">
        <f>IF(OR(COUNTIF($AV$386:AV436, "LAST")&gt;0, COUNTIF($AV$386:AV436, "FINAL")&gt;0), "", IF($AJ$1&gt;=$K436, IFERROR(BF436-BG436, 0), ""))</f>
        <v/>
      </c>
      <c r="BT436">
        <f t="shared" si="605"/>
        <v>0</v>
      </c>
      <c r="BU436">
        <f t="shared" si="606"/>
        <v>0</v>
      </c>
      <c r="BV436">
        <f>IF(OR(COUNTIF($AV$386:AV436, "LAST")&gt;0, COUNTIF($AV$386:AV436, "FINAL")&gt;0), "", IF($AJ$1&gt;=$K436, AQ436, 0))</f>
        <v>0</v>
      </c>
      <c r="BW436">
        <f t="shared" si="607"/>
        <v>0</v>
      </c>
      <c r="BX436">
        <f t="shared" si="608"/>
        <v>0</v>
      </c>
    </row>
    <row r="437" spans="11:76" x14ac:dyDescent="0.35">
      <c r="K437" s="28">
        <v>752</v>
      </c>
      <c r="M437" s="35">
        <f>AutoScoreboard!S81</f>
        <v>0</v>
      </c>
      <c r="N437" s="35">
        <f>AutoScoreboard!T81</f>
        <v>0</v>
      </c>
      <c r="O437" s="28" t="e">
        <f t="shared" si="640"/>
        <v>#N/A</v>
      </c>
      <c r="P437" s="28" t="e">
        <f t="shared" si="641"/>
        <v>#N/A</v>
      </c>
      <c r="Q437" s="28" t="e">
        <f t="shared" si="609"/>
        <v>#N/A</v>
      </c>
      <c r="R437" s="28" t="e">
        <f t="shared" si="600"/>
        <v>#N/A</v>
      </c>
      <c r="S437" s="28" t="e">
        <f t="shared" si="610"/>
        <v>#N/A</v>
      </c>
      <c r="T437" s="28" t="e">
        <f t="shared" si="611"/>
        <v>#N/A</v>
      </c>
      <c r="U437" s="28" t="e">
        <f t="shared" si="601"/>
        <v>#N/A</v>
      </c>
      <c r="V437" s="28" t="e">
        <f t="shared" si="602"/>
        <v>#N/A</v>
      </c>
      <c r="W437" s="28" t="e">
        <f t="shared" si="603"/>
        <v>#N/A</v>
      </c>
      <c r="X437" s="28" t="e">
        <f t="shared" si="643"/>
        <v>#N/A</v>
      </c>
      <c r="Y437" s="28" t="e">
        <f t="shared" si="593"/>
        <v>#N/A</v>
      </c>
      <c r="Z437" t="e">
        <f>IF(OR(COUNTIF($V$386:V436, "LAST")&gt;0, COUNTIF($V$386:V436, "FINAL")&gt;0), "", IF(Q437=1, IF(U437="SCORE", VLOOKUP(S437, D:E, 2, FALSE), ""), ""))</f>
        <v>#N/A</v>
      </c>
      <c r="AA437" t="e">
        <f>IF(OR(COUNTIF($V$386:V436, "LAST")&gt;0, COUNTIF($V$386:V436, "FINAL")&gt;0), "", IF(Q437=2, IF(U437="SCORE", VLOOKUP(S437, D:F, 3, FALSE), ""), ""))</f>
        <v>#N/A</v>
      </c>
      <c r="AB437" t="e">
        <f>IF(AD437="","", MAX($AB$4:AB436)+1)</f>
        <v>#N/A</v>
      </c>
      <c r="AC437" t="e">
        <f>IF(AE437="","", MAX($AC$4:AC436)+1)</f>
        <v>#N/A</v>
      </c>
      <c r="AD437" t="e">
        <f t="shared" si="612"/>
        <v>#N/A</v>
      </c>
      <c r="AE437" t="e">
        <f t="shared" si="613"/>
        <v>#N/A</v>
      </c>
      <c r="AF437" t="e">
        <f t="shared" si="614"/>
        <v>#N/A</v>
      </c>
      <c r="AG437" t="e">
        <f t="shared" si="615"/>
        <v>#N/A</v>
      </c>
      <c r="AH437">
        <f t="shared" si="616"/>
        <v>0</v>
      </c>
      <c r="AI437">
        <f t="shared" si="604"/>
        <v>1010</v>
      </c>
      <c r="AK437" t="str">
        <f t="shared" si="617"/>
        <v xml:space="preserve"> </v>
      </c>
      <c r="AL437" t="str">
        <f t="shared" si="594"/>
        <v xml:space="preserve"> </v>
      </c>
      <c r="AM437" t="str">
        <f t="shared" si="618"/>
        <v xml:space="preserve"> </v>
      </c>
      <c r="AN437" t="str">
        <f t="shared" si="619"/>
        <v xml:space="preserve"> </v>
      </c>
      <c r="AO437" t="str">
        <f t="shared" si="620"/>
        <v xml:space="preserve"> </v>
      </c>
      <c r="AP437" t="str">
        <f t="shared" si="621"/>
        <v xml:space="preserve"> </v>
      </c>
      <c r="AQ437" t="str">
        <f t="shared" si="622"/>
        <v xml:space="preserve"> </v>
      </c>
      <c r="AR437" t="str">
        <f t="shared" si="623"/>
        <v xml:space="preserve"> </v>
      </c>
      <c r="AS437" t="str">
        <f t="shared" si="624"/>
        <v xml:space="preserve"> </v>
      </c>
      <c r="AT437" t="str">
        <f t="shared" si="625"/>
        <v xml:space="preserve"> </v>
      </c>
      <c r="AU437" t="str">
        <f t="shared" si="626"/>
        <v xml:space="preserve"> </v>
      </c>
      <c r="AV437" t="str">
        <f t="shared" si="627"/>
        <v xml:space="preserve"> </v>
      </c>
      <c r="AW437" t="str">
        <f t="shared" si="628"/>
        <v xml:space="preserve"> </v>
      </c>
      <c r="AX437" t="str">
        <f t="shared" si="629"/>
        <v xml:space="preserve"> </v>
      </c>
      <c r="AY437" t="str">
        <f t="shared" si="630"/>
        <v xml:space="preserve"> </v>
      </c>
      <c r="AZ437" t="str">
        <f t="shared" si="631"/>
        <v xml:space="preserve"> </v>
      </c>
      <c r="BA437" t="str">
        <f t="shared" si="632"/>
        <v xml:space="preserve"> </v>
      </c>
      <c r="BB437" t="str">
        <f t="shared" si="633"/>
        <v xml:space="preserve"> </v>
      </c>
      <c r="BC437" t="str">
        <f t="shared" si="634"/>
        <v xml:space="preserve"> </v>
      </c>
      <c r="BD437" t="str">
        <f t="shared" si="635"/>
        <v xml:space="preserve"> </v>
      </c>
      <c r="BE437" t="str">
        <f t="shared" si="636"/>
        <v xml:space="preserve"> </v>
      </c>
      <c r="BF437" t="str">
        <f t="shared" si="637"/>
        <v xml:space="preserve"> </v>
      </c>
      <c r="BG437" t="str">
        <f t="shared" si="638"/>
        <v xml:space="preserve"> </v>
      </c>
      <c r="BH437" t="str">
        <f t="shared" si="639"/>
        <v xml:space="preserve"> </v>
      </c>
      <c r="BI437" t="str">
        <f t="shared" si="642"/>
        <v xml:space="preserve"> </v>
      </c>
      <c r="BN437" t="str">
        <f>IF(OR(COUNTIF($AV$386:AV437, "LAST")&gt;0, COUNTIF($AV$386:AV437, "FINAL")&gt;0), "", IF($AJ$1&gt;=$K437, IFERROR(BF437-BG437, 0), ""))</f>
        <v/>
      </c>
      <c r="BT437">
        <f t="shared" si="605"/>
        <v>0</v>
      </c>
      <c r="BU437">
        <f t="shared" si="606"/>
        <v>0</v>
      </c>
      <c r="BV437">
        <f>IF(OR(COUNTIF($AV$386:AV437, "LAST")&gt;0, COUNTIF($AV$386:AV437, "FINAL")&gt;0), "", IF($AJ$1&gt;=$K437, AQ437, 0))</f>
        <v>0</v>
      </c>
      <c r="BW437">
        <f t="shared" si="607"/>
        <v>0</v>
      </c>
      <c r="BX437">
        <f t="shared" si="608"/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4"/>
  <dimension ref="A1:BX34"/>
  <sheetViews>
    <sheetView zoomScale="85" zoomScaleNormal="85" workbookViewId="0">
      <selection activeCell="AW25" sqref="AW25"/>
    </sheetView>
  </sheetViews>
  <sheetFormatPr defaultRowHeight="14.5" x14ac:dyDescent="0.35"/>
  <cols>
    <col min="1" max="1" width="4.36328125" customWidth="1"/>
    <col min="2" max="2" width="9.453125" style="91" customWidth="1"/>
    <col min="3" max="3" width="17.81640625" style="48" customWidth="1"/>
    <col min="4" max="4" width="6.81640625" customWidth="1"/>
    <col min="5" max="5" width="2.90625" customWidth="1"/>
    <col min="6" max="7" width="4.453125" style="28" customWidth="1"/>
    <col min="8" max="8" width="2.6328125" style="28" customWidth="1"/>
    <col min="9" max="10" width="4.36328125" style="28" customWidth="1"/>
    <col min="11" max="11" width="2.6328125" style="28" customWidth="1"/>
    <col min="12" max="13" width="4.6328125" style="28" customWidth="1"/>
    <col min="14" max="14" width="2.54296875" customWidth="1"/>
    <col min="15" max="18" width="5.1796875" customWidth="1"/>
    <col min="19" max="19" width="5.6328125" customWidth="1"/>
    <col min="20" max="20" width="6.08984375" customWidth="1"/>
    <col min="21" max="22" width="5.1796875" customWidth="1"/>
    <col min="23" max="23" width="1.90625" customWidth="1"/>
    <col min="24" max="24" width="4.6328125" customWidth="1"/>
    <col min="25" max="25" width="6.08984375" customWidth="1"/>
    <col min="26" max="26" width="6.81640625" customWidth="1"/>
    <col min="27" max="28" width="6.08984375" customWidth="1"/>
    <col min="29" max="29" width="6.90625" customWidth="1"/>
    <col min="30" max="30" width="4.90625" customWidth="1"/>
    <col min="31" max="31" width="6.08984375" customWidth="1"/>
    <col min="32" max="32" width="1.6328125" customWidth="1"/>
    <col min="33" max="36" width="4.36328125" style="28" customWidth="1"/>
    <col min="37" max="37" width="5.6328125" style="28" hidden="1" customWidth="1"/>
    <col min="38" max="38" width="4.36328125" style="28" customWidth="1"/>
    <col min="39" max="39" width="2.6328125" customWidth="1"/>
    <col min="40" max="40" width="5.08984375" customWidth="1"/>
    <col min="41" max="41" width="4.1796875" customWidth="1"/>
    <col min="42" max="42" width="5.08984375" customWidth="1"/>
    <col min="43" max="43" width="7.6328125" customWidth="1"/>
    <col min="44" max="53" width="5.08984375" customWidth="1"/>
    <col min="54" max="54" width="4.54296875" customWidth="1"/>
    <col min="55" max="55" width="1.54296875" customWidth="1"/>
    <col min="56" max="56" width="4.81640625" customWidth="1"/>
    <col min="57" max="57" width="7.36328125" customWidth="1"/>
    <col min="58" max="60" width="5.6328125" customWidth="1"/>
    <col min="61" max="61" width="5.81640625" customWidth="1"/>
    <col min="62" max="62" width="7.453125" customWidth="1"/>
    <col min="63" max="63" width="1.54296875" customWidth="1"/>
    <col min="64" max="64" width="5.453125" customWidth="1"/>
    <col min="65" max="65" width="6" customWidth="1"/>
    <col min="67" max="67" width="4.1796875" customWidth="1"/>
    <col min="73" max="74" width="15.36328125" customWidth="1"/>
    <col min="75" max="75" width="3.90625" customWidth="1"/>
    <col min="76" max="76" width="18.90625" customWidth="1"/>
  </cols>
  <sheetData>
    <row r="1" spans="1:76" s="26" customFormat="1" x14ac:dyDescent="0.35">
      <c r="A1" s="26" t="s">
        <v>190</v>
      </c>
      <c r="B1" s="82">
        <f>ArchiveX!B1</f>
        <v>0</v>
      </c>
      <c r="C1" s="265">
        <f>ArchiveX!P1</f>
        <v>0</v>
      </c>
      <c r="D1" s="26" t="s">
        <v>189</v>
      </c>
      <c r="F1" s="35" t="s">
        <v>188</v>
      </c>
      <c r="G1" s="35" t="s">
        <v>187</v>
      </c>
      <c r="H1" s="35"/>
      <c r="I1" s="35" t="s">
        <v>166</v>
      </c>
      <c r="J1" s="35" t="s">
        <v>186</v>
      </c>
      <c r="K1" s="35"/>
      <c r="L1" s="78" t="s">
        <v>185</v>
      </c>
      <c r="M1" s="78" t="s">
        <v>184</v>
      </c>
      <c r="O1" s="26" t="s">
        <v>158</v>
      </c>
      <c r="P1" s="26" t="s">
        <v>157</v>
      </c>
      <c r="Q1" s="26" t="s">
        <v>319</v>
      </c>
      <c r="R1" s="26" t="s">
        <v>182</v>
      </c>
      <c r="S1" s="26" t="s">
        <v>164</v>
      </c>
      <c r="T1" s="26" t="s">
        <v>183</v>
      </c>
      <c r="U1" s="26" t="s">
        <v>180</v>
      </c>
      <c r="V1" s="26" t="s">
        <v>161</v>
      </c>
      <c r="X1" s="76" t="s">
        <v>179</v>
      </c>
      <c r="Y1" s="76" t="s">
        <v>321</v>
      </c>
      <c r="Z1" s="76" t="s">
        <v>320</v>
      </c>
      <c r="AA1" s="76" t="s">
        <v>181</v>
      </c>
      <c r="AB1" s="76" t="s">
        <v>178</v>
      </c>
      <c r="AC1" s="76" t="s">
        <v>177</v>
      </c>
      <c r="AD1" s="76" t="s">
        <v>180</v>
      </c>
      <c r="AE1" s="76" t="s">
        <v>176</v>
      </c>
      <c r="AG1" s="35" t="s">
        <v>175</v>
      </c>
      <c r="AH1" s="35" t="s">
        <v>27</v>
      </c>
      <c r="AI1" s="35" t="s">
        <v>174</v>
      </c>
      <c r="AJ1" s="35" t="s">
        <v>173</v>
      </c>
      <c r="AK1" s="35" t="s">
        <v>172</v>
      </c>
      <c r="AL1" s="35" t="s">
        <v>171</v>
      </c>
      <c r="AN1" s="26" t="s">
        <v>170</v>
      </c>
      <c r="AO1" s="35" t="s">
        <v>328</v>
      </c>
      <c r="AP1" s="26" t="s">
        <v>169</v>
      </c>
      <c r="AQ1" s="26" t="s">
        <v>168</v>
      </c>
      <c r="AR1" s="26" t="s">
        <v>167</v>
      </c>
      <c r="AS1" s="26" t="s">
        <v>166</v>
      </c>
      <c r="AT1" s="26" t="s">
        <v>158</v>
      </c>
      <c r="AU1" s="26" t="s">
        <v>157</v>
      </c>
      <c r="AV1" s="26" t="s">
        <v>165</v>
      </c>
      <c r="AW1" s="26" t="s">
        <v>164</v>
      </c>
      <c r="AX1" s="26" t="s">
        <v>163</v>
      </c>
      <c r="AY1" s="26" t="s">
        <v>162</v>
      </c>
      <c r="AZ1" s="26" t="s">
        <v>161</v>
      </c>
      <c r="BA1" s="26" t="s">
        <v>160</v>
      </c>
      <c r="BB1" s="26" t="s">
        <v>159</v>
      </c>
      <c r="BD1" s="26" t="s">
        <v>155</v>
      </c>
      <c r="BE1" s="26" t="s">
        <v>29</v>
      </c>
      <c r="BF1" s="26" t="s">
        <v>156</v>
      </c>
      <c r="BG1" s="26" t="s">
        <v>158</v>
      </c>
      <c r="BH1" s="26" t="s">
        <v>157</v>
      </c>
      <c r="BI1" s="26">
        <f>AVERAGE(BI2:BI17)</f>
        <v>6.4098197462926603</v>
      </c>
      <c r="BJ1" s="26">
        <f>AVERAGE(BJ2:BJ17)</f>
        <v>0.56041163332450994</v>
      </c>
      <c r="BL1" s="26" t="s">
        <v>154</v>
      </c>
      <c r="BM1" s="26" t="s">
        <v>153</v>
      </c>
      <c r="BN1" s="26" t="s">
        <v>152</v>
      </c>
      <c r="BP1" s="26" t="s">
        <v>322</v>
      </c>
      <c r="BQ1" s="26" t="s">
        <v>312</v>
      </c>
      <c r="BR1" s="26" t="s">
        <v>313</v>
      </c>
      <c r="BS1" s="26" t="s">
        <v>323</v>
      </c>
      <c r="BT1" s="26" t="s">
        <v>314</v>
      </c>
      <c r="BU1" s="26" t="s">
        <v>325</v>
      </c>
      <c r="BV1" s="26" t="s">
        <v>325</v>
      </c>
      <c r="BX1" s="26" t="s">
        <v>151</v>
      </c>
    </row>
    <row r="2" spans="1:76" x14ac:dyDescent="0.35">
      <c r="A2">
        <v>113</v>
      </c>
      <c r="B2" s="90" t="s">
        <v>10</v>
      </c>
      <c r="C2" s="81" t="s">
        <v>330</v>
      </c>
      <c r="D2" s="91">
        <v>17</v>
      </c>
      <c r="E2">
        <v>1</v>
      </c>
      <c r="F2" s="28">
        <v>1</v>
      </c>
      <c r="G2" s="28">
        <v>3</v>
      </c>
      <c r="I2" s="28">
        <v>1</v>
      </c>
      <c r="J2" s="28">
        <v>3</v>
      </c>
      <c r="L2" s="28">
        <v>0</v>
      </c>
      <c r="M2" s="28">
        <v>1</v>
      </c>
      <c r="O2" s="202">
        <v>15.4</v>
      </c>
      <c r="P2" s="202">
        <v>22.4</v>
      </c>
      <c r="Q2" s="202">
        <v>-6.9999999999999982</v>
      </c>
      <c r="R2" s="202">
        <v>1.878048780487805</v>
      </c>
      <c r="S2" s="187">
        <v>0.71818504299368813</v>
      </c>
      <c r="T2" s="43">
        <v>-3.278</v>
      </c>
      <c r="U2" s="202">
        <v>95.8</v>
      </c>
      <c r="V2" s="202">
        <v>29.3</v>
      </c>
      <c r="X2" s="202">
        <v>5</v>
      </c>
      <c r="Y2" s="43">
        <v>7.1100319256375126</v>
      </c>
      <c r="Z2" s="43">
        <v>7.1100319256375126</v>
      </c>
      <c r="AA2" s="187">
        <v>-3.7219999999999982</v>
      </c>
      <c r="AB2" s="202">
        <v>95.8</v>
      </c>
      <c r="AC2" s="202">
        <v>29.3</v>
      </c>
      <c r="AD2">
        <v>2.7003233485261493</v>
      </c>
      <c r="AE2" s="43">
        <v>5.4129474410897434</v>
      </c>
      <c r="AI2" s="28">
        <v>10</v>
      </c>
      <c r="AL2" s="28">
        <v>10</v>
      </c>
      <c r="AN2" s="44">
        <v>14</v>
      </c>
      <c r="AO2" s="77">
        <v>14</v>
      </c>
      <c r="AP2" s="45">
        <v>0</v>
      </c>
      <c r="AQ2" s="46">
        <v>0.3082171244057802</v>
      </c>
      <c r="AR2" s="43">
        <v>0.25</v>
      </c>
      <c r="AS2" s="43">
        <v>0.25</v>
      </c>
      <c r="AT2" s="43">
        <v>0.24528301886792456</v>
      </c>
      <c r="AU2" s="43">
        <v>0.24685138539042828</v>
      </c>
      <c r="AV2" s="43">
        <v>5.064294347248912E-2</v>
      </c>
      <c r="AW2" s="43">
        <v>0.68902522953855461</v>
      </c>
      <c r="AX2" s="43">
        <v>7.8685944723123957E-2</v>
      </c>
      <c r="AY2" s="43">
        <v>0.39932270321022301</v>
      </c>
      <c r="AZ2" s="43">
        <v>0.42235143052573737</v>
      </c>
      <c r="BA2" s="43">
        <v>0.16666666666666666</v>
      </c>
      <c r="BB2">
        <v>1</v>
      </c>
      <c r="BD2">
        <v>3.5</v>
      </c>
      <c r="BE2" s="43">
        <v>-0.66666666666666663</v>
      </c>
      <c r="BF2">
        <v>1</v>
      </c>
      <c r="BG2" s="43">
        <v>0.24528301886792456</v>
      </c>
      <c r="BH2" s="43">
        <v>0.24685138539042828</v>
      </c>
      <c r="BI2" s="43">
        <v>5.4129474410897434</v>
      </c>
      <c r="BJ2" s="183">
        <v>0.30836275795419577</v>
      </c>
      <c r="BL2" s="43">
        <v>0.55530420307629202</v>
      </c>
      <c r="BM2" s="43" t="s">
        <v>5322</v>
      </c>
      <c r="BN2">
        <v>-5.5394136600077424</v>
      </c>
      <c r="BU2" t="s">
        <v>24</v>
      </c>
      <c r="BV2" t="s">
        <v>24</v>
      </c>
      <c r="BX2" s="90" t="s">
        <v>330</v>
      </c>
    </row>
    <row r="3" spans="1:76" x14ac:dyDescent="0.35">
      <c r="A3">
        <v>114</v>
      </c>
      <c r="B3" s="90" t="s">
        <v>10</v>
      </c>
      <c r="C3" s="81" t="s">
        <v>331</v>
      </c>
      <c r="D3" s="91">
        <v>81</v>
      </c>
      <c r="E3">
        <v>2</v>
      </c>
      <c r="F3" s="28">
        <v>2</v>
      </c>
      <c r="G3" s="28">
        <v>2</v>
      </c>
      <c r="I3" s="28">
        <v>2</v>
      </c>
      <c r="J3" s="28">
        <v>2</v>
      </c>
      <c r="L3" s="28">
        <v>2</v>
      </c>
      <c r="M3" s="28">
        <v>1</v>
      </c>
      <c r="O3" s="202">
        <v>19.714285714285715</v>
      </c>
      <c r="P3" s="202">
        <v>16.142857142857142</v>
      </c>
      <c r="Q3" s="202">
        <v>3.571428571428573</v>
      </c>
      <c r="R3" s="202">
        <v>2.3793103448275863</v>
      </c>
      <c r="S3" s="187">
        <v>0.60059118038958714</v>
      </c>
      <c r="T3" s="43">
        <v>0.4657142857142858</v>
      </c>
      <c r="U3" s="202">
        <v>95.285714285714292</v>
      </c>
      <c r="V3" s="202">
        <v>63.285714285714285</v>
      </c>
      <c r="X3" s="202">
        <v>7</v>
      </c>
      <c r="Y3" s="43">
        <v>3.6974109039584095</v>
      </c>
      <c r="Z3" s="43">
        <v>3.6974109039584095</v>
      </c>
      <c r="AA3" s="43">
        <v>3.1057142857142872</v>
      </c>
      <c r="AB3" s="202">
        <v>95.285714285714292</v>
      </c>
      <c r="AC3" s="202">
        <v>63.285714285714285</v>
      </c>
      <c r="AD3">
        <v>7.8042993121358348</v>
      </c>
      <c r="AE3" s="43">
        <v>7.955231881329059</v>
      </c>
      <c r="AI3" s="28">
        <v>40</v>
      </c>
      <c r="AL3" s="28">
        <v>40</v>
      </c>
      <c r="AN3" s="44">
        <v>6</v>
      </c>
      <c r="AO3" s="77">
        <v>6</v>
      </c>
      <c r="AP3" s="45">
        <v>0</v>
      </c>
      <c r="AQ3" s="46">
        <v>0.70721322453037494</v>
      </c>
      <c r="AR3" s="43">
        <v>0.58333333333333337</v>
      </c>
      <c r="AS3" s="43">
        <v>0.5</v>
      </c>
      <c r="AT3" s="43">
        <v>0.65229110512129396</v>
      </c>
      <c r="AU3" s="43">
        <v>0.79848866498740567</v>
      </c>
      <c r="AV3" s="43">
        <v>0.56371326927925169</v>
      </c>
      <c r="AW3" s="43">
        <v>0.35831194900997149</v>
      </c>
      <c r="AX3" s="43">
        <v>0.75024238081187056</v>
      </c>
      <c r="AY3" s="43">
        <v>0.84227141103875369</v>
      </c>
      <c r="AZ3" s="43">
        <v>0.8958096351347048</v>
      </c>
      <c r="BA3" s="43">
        <v>0.66666666666666663</v>
      </c>
      <c r="BD3">
        <v>4</v>
      </c>
      <c r="BE3" s="43">
        <v>1.3333333333333333</v>
      </c>
      <c r="BF3">
        <v>1</v>
      </c>
      <c r="BG3" s="43">
        <v>0.65229110512129396</v>
      </c>
      <c r="BH3" s="43">
        <v>0.79848866498740567</v>
      </c>
      <c r="BI3" s="43">
        <v>7.955231881329059</v>
      </c>
      <c r="BJ3" s="183">
        <v>0.70739028817218075</v>
      </c>
      <c r="BL3" s="43">
        <v>0.84106497262231816</v>
      </c>
      <c r="BM3" s="43" t="s">
        <v>496</v>
      </c>
      <c r="BN3">
        <v>3.7122791644716155</v>
      </c>
      <c r="BU3" t="s">
        <v>24</v>
      </c>
      <c r="BV3" t="s">
        <v>24</v>
      </c>
      <c r="BX3" s="90" t="s">
        <v>331</v>
      </c>
    </row>
    <row r="4" spans="1:76" x14ac:dyDescent="0.35">
      <c r="A4">
        <v>115</v>
      </c>
      <c r="B4" s="90" t="s">
        <v>10</v>
      </c>
      <c r="C4" s="81" t="s">
        <v>332</v>
      </c>
      <c r="D4" s="91">
        <v>33</v>
      </c>
      <c r="E4">
        <v>3</v>
      </c>
      <c r="F4" s="28">
        <v>1</v>
      </c>
      <c r="G4" s="28">
        <v>3</v>
      </c>
      <c r="I4" s="28">
        <v>1</v>
      </c>
      <c r="J4" s="28">
        <v>3</v>
      </c>
      <c r="L4" s="28">
        <v>1</v>
      </c>
      <c r="M4" s="28">
        <v>1</v>
      </c>
      <c r="O4" s="202">
        <v>16.833333333333332</v>
      </c>
      <c r="P4" s="202">
        <v>19.333333333333332</v>
      </c>
      <c r="Q4" s="202">
        <v>-2.5</v>
      </c>
      <c r="R4" s="202">
        <v>2.1489361702127661</v>
      </c>
      <c r="S4" s="187">
        <v>0.62423168150336428</v>
      </c>
      <c r="T4" s="43">
        <v>0.28833333333333339</v>
      </c>
      <c r="U4" s="202">
        <v>95.166666666666671</v>
      </c>
      <c r="V4" s="202">
        <v>34.683333333333337</v>
      </c>
      <c r="X4" s="202">
        <v>6</v>
      </c>
      <c r="Y4" s="43">
        <v>3.9536753934151414</v>
      </c>
      <c r="Z4" s="43">
        <v>3.9536753934151414</v>
      </c>
      <c r="AA4" s="43">
        <v>-2.7883333333333336</v>
      </c>
      <c r="AB4" s="202">
        <v>95.166666666666671</v>
      </c>
      <c r="AC4" s="202">
        <v>34.683333333333337</v>
      </c>
      <c r="AD4">
        <v>4.8642223102061077</v>
      </c>
      <c r="AE4" s="43">
        <v>5.8892557537717227</v>
      </c>
      <c r="AI4" s="28">
        <v>20</v>
      </c>
      <c r="AL4" s="28">
        <v>20</v>
      </c>
      <c r="AN4" s="44">
        <v>12</v>
      </c>
      <c r="AO4" s="77">
        <v>12</v>
      </c>
      <c r="AP4" s="45">
        <v>0</v>
      </c>
      <c r="AQ4" s="46">
        <v>0.39388704732782476</v>
      </c>
      <c r="AR4" s="43">
        <v>0.29166666666666669</v>
      </c>
      <c r="AS4" s="43">
        <v>0.25</v>
      </c>
      <c r="AT4" s="43">
        <v>0.38050314465408797</v>
      </c>
      <c r="AU4" s="43">
        <v>0.51721242653232591</v>
      </c>
      <c r="AV4" s="43">
        <v>0.32791192077017478</v>
      </c>
      <c r="AW4" s="43">
        <v>0.38314625362593463</v>
      </c>
      <c r="AX4" s="43">
        <v>0.17051899937706955</v>
      </c>
      <c r="AY4" s="43">
        <v>0.59899969955754495</v>
      </c>
      <c r="AZ4" s="43">
        <v>0.5110559338430406</v>
      </c>
      <c r="BA4" s="43">
        <v>0.33333333333333331</v>
      </c>
      <c r="BD4">
        <v>3.75</v>
      </c>
      <c r="BE4" s="43">
        <v>1.6666666666666667</v>
      </c>
      <c r="BF4">
        <v>1</v>
      </c>
      <c r="BG4" s="43">
        <v>0.38050314465408797</v>
      </c>
      <c r="BH4" s="43">
        <v>0.51721242653232591</v>
      </c>
      <c r="BI4" s="43">
        <v>5.8892557537717227</v>
      </c>
      <c r="BJ4" s="183">
        <v>0.39332774293061257</v>
      </c>
      <c r="BL4" s="43">
        <v>0.62715846716010504</v>
      </c>
      <c r="BM4" s="43" t="s">
        <v>5323</v>
      </c>
      <c r="BN4">
        <v>-3.6019598041384162</v>
      </c>
      <c r="BU4" t="s">
        <v>24</v>
      </c>
      <c r="BV4" t="s">
        <v>24</v>
      </c>
      <c r="BX4" s="90" t="s">
        <v>332</v>
      </c>
    </row>
    <row r="5" spans="1:76" x14ac:dyDescent="0.35">
      <c r="A5">
        <v>116</v>
      </c>
      <c r="B5" s="90" t="s">
        <v>10</v>
      </c>
      <c r="C5" s="81" t="s">
        <v>333</v>
      </c>
      <c r="D5" s="91">
        <v>89</v>
      </c>
      <c r="E5">
        <v>4</v>
      </c>
      <c r="F5" s="28">
        <v>4</v>
      </c>
      <c r="G5" s="28">
        <v>0</v>
      </c>
      <c r="I5" s="28">
        <v>4</v>
      </c>
      <c r="J5" s="28">
        <v>0</v>
      </c>
      <c r="L5" s="28">
        <v>0</v>
      </c>
      <c r="M5" s="28">
        <v>1</v>
      </c>
      <c r="O5" s="202">
        <v>20.2</v>
      </c>
      <c r="P5" s="202">
        <v>16.600000000000001</v>
      </c>
      <c r="Q5" s="202">
        <v>3.5999999999999979</v>
      </c>
      <c r="R5" s="202">
        <v>2.8055555555555554</v>
      </c>
      <c r="S5" s="187">
        <v>0.35972598635759545</v>
      </c>
      <c r="T5" s="43">
        <v>6.6219999999999999</v>
      </c>
      <c r="U5" s="202">
        <v>93.8</v>
      </c>
      <c r="V5" s="202">
        <v>39.260000000000005</v>
      </c>
      <c r="X5" s="202">
        <v>5</v>
      </c>
      <c r="Y5" s="43">
        <v>0</v>
      </c>
      <c r="Z5" s="43">
        <v>0</v>
      </c>
      <c r="AA5" s="43">
        <v>-3.022000000000002</v>
      </c>
      <c r="AB5" s="202">
        <v>93.8</v>
      </c>
      <c r="AC5" s="202">
        <v>39.260000000000005</v>
      </c>
      <c r="AD5">
        <v>7.6977008002048501</v>
      </c>
      <c r="AE5" s="43">
        <v>6.2657800791282172</v>
      </c>
      <c r="AI5" s="28">
        <v>30</v>
      </c>
      <c r="AL5" s="28">
        <v>30</v>
      </c>
      <c r="AN5" s="44">
        <v>5</v>
      </c>
      <c r="AO5" s="77">
        <v>5</v>
      </c>
      <c r="AP5" s="45">
        <v>0</v>
      </c>
      <c r="AQ5" s="46">
        <v>0.76853619751861491</v>
      </c>
      <c r="AR5" s="43">
        <v>1</v>
      </c>
      <c r="AS5" s="43">
        <v>1</v>
      </c>
      <c r="AT5" s="43">
        <v>0.69811320754716977</v>
      </c>
      <c r="AU5" s="43">
        <v>0.75818639798488652</v>
      </c>
      <c r="AV5" s="43">
        <v>1</v>
      </c>
      <c r="AW5" s="43">
        <v>0</v>
      </c>
      <c r="AX5" s="43">
        <v>0.14753614635585696</v>
      </c>
      <c r="AY5" s="43">
        <v>0.83379852612984751</v>
      </c>
      <c r="AZ5" s="43">
        <v>0.58117732870085104</v>
      </c>
      <c r="BA5" s="43">
        <v>0.5</v>
      </c>
      <c r="BD5">
        <v>3.5</v>
      </c>
      <c r="BE5" s="43">
        <v>-0.66666666666666663</v>
      </c>
      <c r="BF5">
        <v>1</v>
      </c>
      <c r="BG5" s="43">
        <v>0.69811320754716977</v>
      </c>
      <c r="BH5" s="43">
        <v>0.75818639798488652</v>
      </c>
      <c r="BI5" s="43">
        <v>6.2657800791282172</v>
      </c>
      <c r="BJ5" s="183">
        <v>0.76853619751861491</v>
      </c>
      <c r="BL5" s="43">
        <v>0.87666196308418387</v>
      </c>
      <c r="BM5" s="43" t="s">
        <v>5324</v>
      </c>
      <c r="BN5">
        <v>4.0904714502998782</v>
      </c>
      <c r="BU5" t="s">
        <v>24</v>
      </c>
      <c r="BV5" t="s">
        <v>24</v>
      </c>
      <c r="BX5" s="90" t="s">
        <v>333</v>
      </c>
    </row>
    <row r="6" spans="1:76" x14ac:dyDescent="0.35">
      <c r="A6">
        <v>117</v>
      </c>
      <c r="B6" s="90" t="s">
        <v>10</v>
      </c>
      <c r="C6" s="81" t="s">
        <v>334</v>
      </c>
      <c r="D6" s="91">
        <v>121</v>
      </c>
      <c r="E6">
        <v>5</v>
      </c>
      <c r="F6" s="28">
        <v>3</v>
      </c>
      <c r="G6" s="28">
        <v>1</v>
      </c>
      <c r="I6" s="28">
        <v>3</v>
      </c>
      <c r="J6" s="28">
        <v>1</v>
      </c>
      <c r="L6" s="28">
        <v>4</v>
      </c>
      <c r="M6" s="28">
        <v>0</v>
      </c>
      <c r="O6" s="202">
        <v>22.25</v>
      </c>
      <c r="P6" s="202">
        <v>15.125</v>
      </c>
      <c r="Q6" s="202">
        <v>7.125</v>
      </c>
      <c r="R6" s="202">
        <v>2.0227272727272729</v>
      </c>
      <c r="S6" s="187">
        <v>0.61133824653507463</v>
      </c>
      <c r="T6" s="43">
        <v>1.48</v>
      </c>
      <c r="U6" s="202">
        <v>97</v>
      </c>
      <c r="V6" s="202">
        <v>72.5</v>
      </c>
      <c r="X6" s="202">
        <v>8</v>
      </c>
      <c r="Y6" s="43">
        <v>3.1435012636833535</v>
      </c>
      <c r="Z6" s="43">
        <v>3.1435012636833535</v>
      </c>
      <c r="AA6" s="43">
        <v>5.6449999999999996</v>
      </c>
      <c r="AB6" s="202">
        <v>97</v>
      </c>
      <c r="AC6" s="202">
        <v>72.5</v>
      </c>
      <c r="AD6">
        <v>9.6872212430741858</v>
      </c>
      <c r="AE6" s="43">
        <v>8.5146931829632013</v>
      </c>
      <c r="AI6" s="28">
        <v>60</v>
      </c>
      <c r="AL6" s="28">
        <v>60</v>
      </c>
      <c r="AN6" s="44">
        <v>1</v>
      </c>
      <c r="AO6" s="77">
        <v>2</v>
      </c>
      <c r="AP6" s="45">
        <v>-1</v>
      </c>
      <c r="AQ6" s="46">
        <v>0.89125503858677602</v>
      </c>
      <c r="AR6" s="43">
        <v>0.91666666666666663</v>
      </c>
      <c r="AS6" s="43">
        <v>0.75</v>
      </c>
      <c r="AT6" s="43">
        <v>0.89150943396226423</v>
      </c>
      <c r="AU6" s="43">
        <v>0.88822418136020154</v>
      </c>
      <c r="AV6" s="43">
        <v>0.19872978362011678</v>
      </c>
      <c r="AW6" s="43">
        <v>0.30463318623846425</v>
      </c>
      <c r="AX6" s="43">
        <v>1</v>
      </c>
      <c r="AY6" s="43">
        <v>0.98884832878898921</v>
      </c>
      <c r="AZ6" s="43">
        <v>1</v>
      </c>
      <c r="BA6" s="43">
        <v>1</v>
      </c>
      <c r="BD6">
        <v>4.25</v>
      </c>
      <c r="BE6" s="43">
        <v>0.33333333333333331</v>
      </c>
      <c r="BF6">
        <v>1</v>
      </c>
      <c r="BG6" s="43">
        <v>0.89150943396226423</v>
      </c>
      <c r="BH6" s="43">
        <v>0.88822418136020154</v>
      </c>
      <c r="BI6" s="43">
        <v>8.5146931829632013</v>
      </c>
      <c r="BJ6" s="183">
        <v>0.89174292485262219</v>
      </c>
      <c r="BL6" s="43">
        <v>0.94432140971844014</v>
      </c>
      <c r="BM6" s="43" t="s">
        <v>350</v>
      </c>
      <c r="BN6">
        <v>7.6790625488975159</v>
      </c>
      <c r="BU6" t="s">
        <v>24</v>
      </c>
      <c r="BV6" t="s">
        <v>24</v>
      </c>
      <c r="BX6" s="90" t="s">
        <v>334</v>
      </c>
    </row>
    <row r="7" spans="1:76" x14ac:dyDescent="0.35">
      <c r="A7">
        <v>118</v>
      </c>
      <c r="B7" s="90" t="s">
        <v>10</v>
      </c>
      <c r="C7" s="81" t="s">
        <v>335</v>
      </c>
      <c r="D7" s="91">
        <v>1</v>
      </c>
      <c r="E7">
        <v>6</v>
      </c>
      <c r="F7" s="28">
        <v>0</v>
      </c>
      <c r="G7" s="28">
        <v>4</v>
      </c>
      <c r="I7" s="28">
        <v>0</v>
      </c>
      <c r="J7" s="28">
        <v>4</v>
      </c>
      <c r="L7" s="28">
        <v>0</v>
      </c>
      <c r="M7" s="28">
        <v>1</v>
      </c>
      <c r="O7" s="202">
        <v>12.8</v>
      </c>
      <c r="P7" s="202">
        <v>25.2</v>
      </c>
      <c r="Q7" s="202">
        <v>-12.399999999999999</v>
      </c>
      <c r="R7" s="202">
        <v>1.8285714285714287</v>
      </c>
      <c r="S7" s="187">
        <v>0.70254437760080035</v>
      </c>
      <c r="T7" s="43">
        <v>-8.0659999999999989</v>
      </c>
      <c r="U7" s="202">
        <v>89.6</v>
      </c>
      <c r="V7" s="202">
        <v>21.1</v>
      </c>
      <c r="X7" s="202">
        <v>5</v>
      </c>
      <c r="Y7" s="43">
        <v>10.318971818200554</v>
      </c>
      <c r="Z7" s="43">
        <v>10.318971818200554</v>
      </c>
      <c r="AA7" s="43">
        <v>-4.3339999999999996</v>
      </c>
      <c r="AB7" s="202">
        <v>89.6</v>
      </c>
      <c r="AC7" s="202">
        <v>21.1</v>
      </c>
      <c r="AD7">
        <v>0</v>
      </c>
      <c r="AE7" s="43">
        <v>4.5934736311423405</v>
      </c>
      <c r="AI7" s="28">
        <v>10</v>
      </c>
      <c r="AL7" s="28">
        <v>10</v>
      </c>
      <c r="AN7" s="44">
        <v>16</v>
      </c>
      <c r="AO7" s="77">
        <v>16</v>
      </c>
      <c r="AP7" s="45">
        <v>0</v>
      </c>
      <c r="AQ7" s="46">
        <v>0.14132292564113749</v>
      </c>
      <c r="AR7" s="43">
        <v>0</v>
      </c>
      <c r="AS7" s="43">
        <v>0</v>
      </c>
      <c r="AT7" s="43">
        <v>0</v>
      </c>
      <c r="AU7" s="43">
        <v>0</v>
      </c>
      <c r="AV7" s="43">
        <v>0</v>
      </c>
      <c r="AW7" s="43">
        <v>1</v>
      </c>
      <c r="AX7" s="43">
        <v>1.8491197009934075E-2</v>
      </c>
      <c r="AY7" s="43">
        <v>0</v>
      </c>
      <c r="AZ7" s="43">
        <v>0.26973805940144069</v>
      </c>
      <c r="BA7" s="43">
        <v>0.16666666666666666</v>
      </c>
      <c r="BD7">
        <v>3.5</v>
      </c>
      <c r="BE7" s="43">
        <v>-0.33333333333333331</v>
      </c>
      <c r="BF7">
        <v>1</v>
      </c>
      <c r="BG7" s="43">
        <v>0</v>
      </c>
      <c r="BH7" s="43">
        <v>0</v>
      </c>
      <c r="BI7" s="43">
        <v>4.5934736311423405</v>
      </c>
      <c r="BJ7" s="183">
        <v>0.14132292564113749</v>
      </c>
      <c r="BL7" s="43">
        <v>0.37592941576995209</v>
      </c>
      <c r="BM7" s="43" t="s">
        <v>501</v>
      </c>
      <c r="BN7">
        <v>-9.2899472112426107</v>
      </c>
      <c r="BU7" t="s">
        <v>24</v>
      </c>
      <c r="BV7" t="s">
        <v>24</v>
      </c>
      <c r="BX7" s="90" t="s">
        <v>335</v>
      </c>
    </row>
    <row r="8" spans="1:76" x14ac:dyDescent="0.35">
      <c r="A8">
        <v>119</v>
      </c>
      <c r="B8" s="90" t="s">
        <v>10</v>
      </c>
      <c r="C8" s="81" t="s">
        <v>336</v>
      </c>
      <c r="D8" s="91">
        <v>73</v>
      </c>
      <c r="E8">
        <v>7</v>
      </c>
      <c r="F8" s="28">
        <v>3</v>
      </c>
      <c r="G8" s="28">
        <v>1</v>
      </c>
      <c r="I8" s="28">
        <v>3</v>
      </c>
      <c r="J8" s="28">
        <v>1</v>
      </c>
      <c r="L8" s="28">
        <v>0</v>
      </c>
      <c r="M8" s="28">
        <v>1</v>
      </c>
      <c r="O8" s="202">
        <v>21.8</v>
      </c>
      <c r="P8" s="202">
        <v>17.600000000000001</v>
      </c>
      <c r="Q8" s="202">
        <v>4.1999999999999993</v>
      </c>
      <c r="R8" s="202">
        <v>2.5952380952380953</v>
      </c>
      <c r="S8" s="187">
        <v>0.31255414270216952</v>
      </c>
      <c r="T8" s="43">
        <v>5.1260000000000003</v>
      </c>
      <c r="U8" s="202">
        <v>96</v>
      </c>
      <c r="V8" s="202">
        <v>52.080000000000005</v>
      </c>
      <c r="X8" s="202">
        <v>5</v>
      </c>
      <c r="Y8" s="43">
        <v>0.46758099748244547</v>
      </c>
      <c r="Z8" s="43">
        <v>0.46758099748244547</v>
      </c>
      <c r="AA8" s="43">
        <v>-0.92600000000000104</v>
      </c>
      <c r="AB8" s="202">
        <v>96</v>
      </c>
      <c r="AC8" s="202">
        <v>52.080000000000005</v>
      </c>
      <c r="AD8">
        <v>8.1675995991979935</v>
      </c>
      <c r="AE8" s="43">
        <v>7.2166474210674867</v>
      </c>
      <c r="AI8" s="28">
        <v>20</v>
      </c>
      <c r="AL8" s="28">
        <v>20</v>
      </c>
      <c r="AN8" s="44">
        <v>7</v>
      </c>
      <c r="AO8" s="77">
        <v>7</v>
      </c>
      <c r="AP8" s="45">
        <v>0</v>
      </c>
      <c r="AQ8" s="46">
        <v>0.69806401403145424</v>
      </c>
      <c r="AR8" s="43">
        <v>0.75</v>
      </c>
      <c r="AS8" s="43">
        <v>0.75</v>
      </c>
      <c r="AT8" s="43">
        <v>0.84905660377358505</v>
      </c>
      <c r="AU8" s="43">
        <v>0.67002518891687646</v>
      </c>
      <c r="AV8" s="43">
        <v>0.78472786352558921</v>
      </c>
      <c r="AW8" s="43">
        <v>4.5312750700387448E-2</v>
      </c>
      <c r="AX8" s="43">
        <v>0.35369332153044153</v>
      </c>
      <c r="AY8" s="43">
        <v>0.87099442315314946</v>
      </c>
      <c r="AZ8" s="43">
        <v>0.75826056038419831</v>
      </c>
      <c r="BA8" s="43">
        <v>0.33333333333333331</v>
      </c>
      <c r="BD8">
        <v>3.5</v>
      </c>
      <c r="BE8" s="43">
        <v>1.3333333333333333</v>
      </c>
      <c r="BF8">
        <v>1</v>
      </c>
      <c r="BG8" s="43">
        <v>0.84905660377358505</v>
      </c>
      <c r="BH8" s="43">
        <v>0.67002518891687646</v>
      </c>
      <c r="BI8" s="43">
        <v>7.2166474210674867</v>
      </c>
      <c r="BJ8" s="183">
        <v>0.69810728334138406</v>
      </c>
      <c r="BL8" s="43">
        <v>0.83552814634899286</v>
      </c>
      <c r="BM8" s="43" t="s">
        <v>496</v>
      </c>
      <c r="BN8">
        <v>3.1573268377248955</v>
      </c>
      <c r="BU8" t="s">
        <v>24</v>
      </c>
      <c r="BV8" t="s">
        <v>24</v>
      </c>
      <c r="BX8" s="90" t="s">
        <v>336</v>
      </c>
    </row>
    <row r="9" spans="1:76" x14ac:dyDescent="0.35">
      <c r="A9">
        <v>120</v>
      </c>
      <c r="B9" s="90" t="s">
        <v>10</v>
      </c>
      <c r="C9" s="81" t="s">
        <v>337</v>
      </c>
      <c r="D9" s="91">
        <v>25</v>
      </c>
      <c r="E9">
        <v>8</v>
      </c>
      <c r="F9" s="28">
        <v>0</v>
      </c>
      <c r="G9" s="28">
        <v>4</v>
      </c>
      <c r="I9" s="28">
        <v>0</v>
      </c>
      <c r="J9" s="28">
        <v>4</v>
      </c>
      <c r="L9" s="28">
        <v>2</v>
      </c>
      <c r="M9" s="28">
        <v>1</v>
      </c>
      <c r="O9" s="202">
        <v>15.285714285714286</v>
      </c>
      <c r="P9" s="202">
        <v>23</v>
      </c>
      <c r="Q9" s="202">
        <v>-7.7142857142857135</v>
      </c>
      <c r="R9" s="202">
        <v>1.9454545454545455</v>
      </c>
      <c r="S9" s="187">
        <v>0.65957261737357087</v>
      </c>
      <c r="T9" s="43">
        <v>-8.7342857142857149</v>
      </c>
      <c r="U9" s="202">
        <v>92.714285714285708</v>
      </c>
      <c r="V9" s="202">
        <v>34.1</v>
      </c>
      <c r="X9" s="202">
        <v>7</v>
      </c>
      <c r="Y9" s="43">
        <v>10.128585561707805</v>
      </c>
      <c r="Z9" s="43">
        <v>10.128585561707805</v>
      </c>
      <c r="AA9" s="43">
        <v>1.0200000000000014</v>
      </c>
      <c r="AB9" s="202">
        <v>92.714285714285708</v>
      </c>
      <c r="AC9" s="202">
        <v>34.1</v>
      </c>
      <c r="AD9">
        <v>2.2763785056816572</v>
      </c>
      <c r="AE9" s="43">
        <v>5.8395205282625735</v>
      </c>
      <c r="AI9" s="28">
        <v>30</v>
      </c>
      <c r="AL9" s="28">
        <v>30</v>
      </c>
      <c r="AN9" s="44">
        <v>13</v>
      </c>
      <c r="AO9" s="77">
        <v>13</v>
      </c>
      <c r="AP9" s="45">
        <v>0</v>
      </c>
      <c r="AQ9" s="46">
        <v>0.33763640717763915</v>
      </c>
      <c r="AR9" s="43">
        <v>8.3333333333333329E-2</v>
      </c>
      <c r="AS9" s="43">
        <v>0</v>
      </c>
      <c r="AT9" s="43">
        <v>0.23450134770889494</v>
      </c>
      <c r="AU9" s="43">
        <v>0.19395465994962213</v>
      </c>
      <c r="AV9" s="43">
        <v>0.11963665903552172</v>
      </c>
      <c r="AW9" s="43">
        <v>0.98154988114639996</v>
      </c>
      <c r="AX9" s="43">
        <v>0.54509688206944051</v>
      </c>
      <c r="AY9" s="43">
        <v>0.35632030873358422</v>
      </c>
      <c r="AZ9" s="43">
        <v>0.5017935750752045</v>
      </c>
      <c r="BA9" s="43">
        <v>0.5</v>
      </c>
      <c r="BD9">
        <v>4</v>
      </c>
      <c r="BE9" s="43">
        <v>-2</v>
      </c>
      <c r="BF9">
        <v>1</v>
      </c>
      <c r="BG9" s="43">
        <v>0.23450134770889494</v>
      </c>
      <c r="BH9" s="43">
        <v>0.19395465994962213</v>
      </c>
      <c r="BI9" s="43">
        <v>5.8395205282625735</v>
      </c>
      <c r="BJ9" s="183">
        <v>0.33726040924216444</v>
      </c>
      <c r="BL9" s="43">
        <v>0.58074125842940105</v>
      </c>
      <c r="BM9" s="43" t="s">
        <v>5322</v>
      </c>
      <c r="BN9">
        <v>-4.7481740906619541</v>
      </c>
      <c r="BU9" t="s">
        <v>24</v>
      </c>
      <c r="BV9" t="s">
        <v>24</v>
      </c>
      <c r="BX9" s="90" t="s">
        <v>337</v>
      </c>
    </row>
    <row r="10" spans="1:76" x14ac:dyDescent="0.35">
      <c r="A10">
        <v>121</v>
      </c>
      <c r="B10" s="90" t="s">
        <v>10</v>
      </c>
      <c r="C10" s="81" t="s">
        <v>338</v>
      </c>
      <c r="D10" s="91">
        <v>113</v>
      </c>
      <c r="E10">
        <v>9</v>
      </c>
      <c r="F10" s="28">
        <v>4</v>
      </c>
      <c r="G10" s="28">
        <v>0</v>
      </c>
      <c r="I10" s="28">
        <v>4</v>
      </c>
      <c r="J10" s="28">
        <v>0</v>
      </c>
      <c r="L10" s="28">
        <v>2</v>
      </c>
      <c r="M10" s="28">
        <v>1</v>
      </c>
      <c r="O10" s="202">
        <v>20.428571428571427</v>
      </c>
      <c r="P10" s="202">
        <v>13.857142857142858</v>
      </c>
      <c r="Q10" s="202">
        <v>6.5714285714285694</v>
      </c>
      <c r="R10" s="202">
        <v>2.234375</v>
      </c>
      <c r="S10" s="187">
        <v>0.67703473026626226</v>
      </c>
      <c r="T10" s="43">
        <v>4.5614285714285714</v>
      </c>
      <c r="U10" s="202">
        <v>96.142857142857139</v>
      </c>
      <c r="V10" s="202">
        <v>57.285714285714285</v>
      </c>
      <c r="X10" s="202">
        <v>7</v>
      </c>
      <c r="Y10" s="43">
        <v>1.3950784213372238</v>
      </c>
      <c r="Z10" s="43">
        <v>1.3950784213372238</v>
      </c>
      <c r="AA10" s="43">
        <v>2.009999999999998</v>
      </c>
      <c r="AB10" s="202">
        <v>96.142857142857139</v>
      </c>
      <c r="AC10" s="202">
        <v>57.285714285714285</v>
      </c>
      <c r="AD10">
        <v>9.3333763883263323</v>
      </c>
      <c r="AE10" s="43">
        <v>7.5687326736854885</v>
      </c>
      <c r="AI10" s="28">
        <v>50</v>
      </c>
      <c r="AL10" s="28">
        <v>50</v>
      </c>
      <c r="AN10" s="44">
        <v>2</v>
      </c>
      <c r="AO10" s="77">
        <v>1</v>
      </c>
      <c r="AP10" s="45">
        <v>1</v>
      </c>
      <c r="AQ10" s="46">
        <v>0.89164770522006498</v>
      </c>
      <c r="AR10" s="43">
        <v>1.0833333333333333</v>
      </c>
      <c r="AS10" s="43">
        <v>1</v>
      </c>
      <c r="AT10" s="43">
        <v>0.719676549865229</v>
      </c>
      <c r="AU10" s="43">
        <v>1</v>
      </c>
      <c r="AV10" s="43">
        <v>0.41536352558895206</v>
      </c>
      <c r="AW10" s="43">
        <v>0.13519548710042906</v>
      </c>
      <c r="AX10" s="43">
        <v>0.64247073866430593</v>
      </c>
      <c r="AY10" s="43">
        <v>0.96170806409136922</v>
      </c>
      <c r="AZ10" s="43">
        <v>0.82383058431044387</v>
      </c>
      <c r="BA10" s="43">
        <v>0.83333333333333337</v>
      </c>
      <c r="BD10">
        <v>4</v>
      </c>
      <c r="BE10" s="43">
        <v>0</v>
      </c>
      <c r="BF10">
        <v>1</v>
      </c>
      <c r="BG10" s="43">
        <v>0.719676549865229</v>
      </c>
      <c r="BH10" s="43">
        <v>1</v>
      </c>
      <c r="BI10" s="43">
        <v>7.5687326736854885</v>
      </c>
      <c r="BJ10" s="183">
        <v>0.89152471023048963</v>
      </c>
      <c r="BL10" s="43">
        <v>0.94420586220934344</v>
      </c>
      <c r="BM10" s="43" t="s">
        <v>350</v>
      </c>
      <c r="BN10">
        <v>7.2017180018160083</v>
      </c>
      <c r="BU10" t="s">
        <v>24</v>
      </c>
      <c r="BV10" t="s">
        <v>24</v>
      </c>
      <c r="BX10" s="90" t="s">
        <v>338</v>
      </c>
    </row>
    <row r="11" spans="1:76" x14ac:dyDescent="0.35">
      <c r="A11">
        <v>122</v>
      </c>
      <c r="B11" s="90" t="s">
        <v>10</v>
      </c>
      <c r="C11" s="81" t="s">
        <v>339</v>
      </c>
      <c r="D11" s="91">
        <v>97</v>
      </c>
      <c r="E11">
        <v>10</v>
      </c>
      <c r="F11" s="28">
        <v>4</v>
      </c>
      <c r="G11" s="28">
        <v>0</v>
      </c>
      <c r="I11" s="28">
        <v>4</v>
      </c>
      <c r="J11" s="28">
        <v>0</v>
      </c>
      <c r="L11" s="28">
        <v>0</v>
      </c>
      <c r="M11" s="28">
        <v>1</v>
      </c>
      <c r="O11" s="202">
        <v>23.4</v>
      </c>
      <c r="P11" s="202">
        <v>18.600000000000001</v>
      </c>
      <c r="Q11" s="202">
        <v>4.7999999999999972</v>
      </c>
      <c r="R11" s="202">
        <v>2.5434782608695654</v>
      </c>
      <c r="S11" s="187">
        <v>0.39659651369368376</v>
      </c>
      <c r="T11" s="43">
        <v>5.6080000000000005</v>
      </c>
      <c r="U11" s="202">
        <v>94.4</v>
      </c>
      <c r="V11" s="202">
        <v>49.64</v>
      </c>
      <c r="X11" s="202">
        <v>5</v>
      </c>
      <c r="Y11" s="43">
        <v>0.40214886488539509</v>
      </c>
      <c r="Z11" s="43">
        <v>0.40214886488539509</v>
      </c>
      <c r="AA11" s="43">
        <v>-0.80800000000000338</v>
      </c>
      <c r="AB11" s="202">
        <v>94.4</v>
      </c>
      <c r="AC11" s="202">
        <v>49.64</v>
      </c>
      <c r="AD11">
        <v>8.3198745641514069</v>
      </c>
      <c r="AE11" s="43">
        <v>7.0455659815234153</v>
      </c>
      <c r="AI11" s="28">
        <v>30</v>
      </c>
      <c r="AL11" s="28">
        <v>30</v>
      </c>
      <c r="AN11" s="44">
        <v>4</v>
      </c>
      <c r="AO11" s="77">
        <v>4</v>
      </c>
      <c r="AP11" s="45">
        <v>0</v>
      </c>
      <c r="AQ11" s="46">
        <v>0.80485704261487978</v>
      </c>
      <c r="AR11" s="43">
        <v>1</v>
      </c>
      <c r="AS11" s="43">
        <v>1</v>
      </c>
      <c r="AT11" s="43">
        <v>1</v>
      </c>
      <c r="AU11" s="43">
        <v>0.5818639798488664</v>
      </c>
      <c r="AV11" s="43">
        <v>0.73174866669021332</v>
      </c>
      <c r="AW11" s="43">
        <v>3.8971796024879803E-2</v>
      </c>
      <c r="AX11" s="43">
        <v>0.36529949837710207</v>
      </c>
      <c r="AY11" s="43">
        <v>0.88296555322327208</v>
      </c>
      <c r="AZ11" s="43">
        <v>0.72639948696283529</v>
      </c>
      <c r="BA11" s="43">
        <v>0.5</v>
      </c>
      <c r="BD11">
        <v>3.5</v>
      </c>
      <c r="BE11" s="43">
        <v>1</v>
      </c>
      <c r="BF11">
        <v>1</v>
      </c>
      <c r="BG11" s="43">
        <v>1</v>
      </c>
      <c r="BH11" s="43">
        <v>0.5818639798488664</v>
      </c>
      <c r="BI11" s="43">
        <v>7.0455659815234153</v>
      </c>
      <c r="BJ11" s="183">
        <v>0.80481929864899637</v>
      </c>
      <c r="BL11" s="43">
        <v>0.89711721566860836</v>
      </c>
      <c r="BM11" s="43" t="s">
        <v>5324</v>
      </c>
      <c r="BN11">
        <v>5.2060264241051062</v>
      </c>
      <c r="BU11" t="s">
        <v>24</v>
      </c>
      <c r="BV11" t="s">
        <v>24</v>
      </c>
      <c r="BX11" s="90" t="s">
        <v>339</v>
      </c>
    </row>
    <row r="12" spans="1:76" x14ac:dyDescent="0.35">
      <c r="A12">
        <v>123</v>
      </c>
      <c r="B12" s="90" t="s">
        <v>10</v>
      </c>
      <c r="C12" s="81" t="s">
        <v>340</v>
      </c>
      <c r="D12" s="91">
        <v>9</v>
      </c>
      <c r="E12">
        <v>11</v>
      </c>
      <c r="F12" s="28">
        <v>0</v>
      </c>
      <c r="G12" s="28">
        <v>4</v>
      </c>
      <c r="I12" s="28">
        <v>0</v>
      </c>
      <c r="J12" s="28">
        <v>4</v>
      </c>
      <c r="L12" s="28">
        <v>0</v>
      </c>
      <c r="M12" s="28">
        <v>1</v>
      </c>
      <c r="O12" s="202">
        <v>15.2</v>
      </c>
      <c r="P12" s="202">
        <v>24.6</v>
      </c>
      <c r="Q12" s="202">
        <v>-9.4000000000000021</v>
      </c>
      <c r="R12" s="202">
        <v>1.9487179487179487</v>
      </c>
      <c r="S12" s="187">
        <v>0.71392187062618895</v>
      </c>
      <c r="T12" s="43">
        <v>-5.3380000000000001</v>
      </c>
      <c r="U12" s="202">
        <v>91</v>
      </c>
      <c r="V12" s="202">
        <v>24.98</v>
      </c>
      <c r="X12" s="202">
        <v>5</v>
      </c>
      <c r="Y12" s="43">
        <v>8.5385055726892212</v>
      </c>
      <c r="Z12" s="43">
        <v>8.5385055726892212</v>
      </c>
      <c r="AA12" s="43">
        <v>-4.0620000000000021</v>
      </c>
      <c r="AB12" s="202">
        <v>91</v>
      </c>
      <c r="AC12" s="202">
        <v>24.98</v>
      </c>
      <c r="AD12">
        <v>1.4476135582092897</v>
      </c>
      <c r="AE12" s="43">
        <v>4.99799959983992</v>
      </c>
      <c r="AI12" s="28">
        <v>10</v>
      </c>
      <c r="AL12" s="28">
        <v>10</v>
      </c>
      <c r="AN12" s="44">
        <v>15</v>
      </c>
      <c r="AO12" s="77">
        <v>15</v>
      </c>
      <c r="AP12" s="45">
        <v>0</v>
      </c>
      <c r="AQ12" s="46">
        <v>0.19134091914117451</v>
      </c>
      <c r="AR12" s="43">
        <v>0</v>
      </c>
      <c r="AS12" s="43">
        <v>0</v>
      </c>
      <c r="AT12" s="43">
        <v>0.22641509433962256</v>
      </c>
      <c r="AU12" s="43">
        <v>5.2896725440805814E-2</v>
      </c>
      <c r="AV12" s="43">
        <v>0.12297694182340795</v>
      </c>
      <c r="AW12" s="43">
        <v>0.82745701055497067</v>
      </c>
      <c r="AX12" s="43">
        <v>4.5244418215795945E-2</v>
      </c>
      <c r="AY12" s="43">
        <v>0.26545192235314741</v>
      </c>
      <c r="AZ12" s="43">
        <v>0.34507429472813383</v>
      </c>
      <c r="BA12" s="43">
        <v>0.16666666666666666</v>
      </c>
      <c r="BD12">
        <v>3.5</v>
      </c>
      <c r="BE12" s="43">
        <v>0.33333333333333331</v>
      </c>
      <c r="BF12">
        <v>1</v>
      </c>
      <c r="BG12" s="43">
        <v>0.22641509433962256</v>
      </c>
      <c r="BH12" s="43">
        <v>5.2896725440805814E-2</v>
      </c>
      <c r="BI12" s="43">
        <v>4.99799959983992</v>
      </c>
      <c r="BJ12" s="183">
        <v>0.19133875196290803</v>
      </c>
      <c r="BL12" s="43">
        <v>0.4374228525842106</v>
      </c>
      <c r="BM12" s="43" t="s">
        <v>501</v>
      </c>
      <c r="BN12">
        <v>-8.0873677004584081</v>
      </c>
      <c r="BU12" t="s">
        <v>24</v>
      </c>
      <c r="BV12" t="s">
        <v>24</v>
      </c>
      <c r="BX12" s="90" t="s">
        <v>340</v>
      </c>
    </row>
    <row r="13" spans="1:76" x14ac:dyDescent="0.35">
      <c r="A13">
        <v>124</v>
      </c>
      <c r="B13" s="90" t="s">
        <v>10</v>
      </c>
      <c r="C13" s="81" t="s">
        <v>341</v>
      </c>
      <c r="D13" s="91">
        <v>57</v>
      </c>
      <c r="E13">
        <v>12</v>
      </c>
      <c r="F13" s="28">
        <v>2</v>
      </c>
      <c r="G13" s="28">
        <v>2</v>
      </c>
      <c r="I13" s="28">
        <v>2</v>
      </c>
      <c r="J13" s="28">
        <v>2</v>
      </c>
      <c r="L13" s="28">
        <v>0</v>
      </c>
      <c r="M13" s="28">
        <v>1</v>
      </c>
      <c r="O13" s="202">
        <v>18.600000000000001</v>
      </c>
      <c r="P13" s="202">
        <v>18.399999999999999</v>
      </c>
      <c r="Q13" s="202">
        <v>0.20000000000000284</v>
      </c>
      <c r="R13" s="202">
        <v>2.384615384615385</v>
      </c>
      <c r="S13" s="187">
        <v>0.48618086830809643</v>
      </c>
      <c r="T13" s="43">
        <v>2.1859999999999999</v>
      </c>
      <c r="U13" s="202">
        <v>95.4</v>
      </c>
      <c r="V13" s="202">
        <v>34.840000000000003</v>
      </c>
      <c r="X13" s="202">
        <v>5</v>
      </c>
      <c r="Y13" s="43">
        <v>2.1566983318147157</v>
      </c>
      <c r="Z13" s="43">
        <v>2.1566983318147157</v>
      </c>
      <c r="AA13" s="43">
        <v>-1.9859999999999971</v>
      </c>
      <c r="AB13" s="202">
        <v>95.4</v>
      </c>
      <c r="AC13" s="202">
        <v>34.840000000000003</v>
      </c>
      <c r="AD13">
        <v>6.1835522425583243</v>
      </c>
      <c r="AE13" s="43">
        <v>5.9025418253494824</v>
      </c>
      <c r="AI13" s="28">
        <v>10</v>
      </c>
      <c r="AL13" s="28">
        <v>10</v>
      </c>
      <c r="AN13" s="44">
        <v>9</v>
      </c>
      <c r="AO13" s="77">
        <v>9</v>
      </c>
      <c r="AP13" s="45">
        <v>0</v>
      </c>
      <c r="AQ13" s="46">
        <v>0.50786800308150093</v>
      </c>
      <c r="AR13" s="43">
        <v>0.5</v>
      </c>
      <c r="AS13" s="43">
        <v>0.5</v>
      </c>
      <c r="AT13" s="43">
        <v>0.54716981132075493</v>
      </c>
      <c r="AU13" s="43">
        <v>0.59949622166246863</v>
      </c>
      <c r="AV13" s="43">
        <v>0.56914328563394412</v>
      </c>
      <c r="AW13" s="43">
        <v>0.20900321948847086</v>
      </c>
      <c r="AX13" s="43">
        <v>0.24943444477230281</v>
      </c>
      <c r="AY13" s="43">
        <v>0.71091816745092129</v>
      </c>
      <c r="AZ13" s="43">
        <v>0.51353024375736323</v>
      </c>
      <c r="BA13" s="43">
        <v>0.16666666666666666</v>
      </c>
      <c r="BD13">
        <v>3.5</v>
      </c>
      <c r="BE13" s="43">
        <v>0.33333333333333331</v>
      </c>
      <c r="BF13">
        <v>1</v>
      </c>
      <c r="BG13" s="43">
        <v>0.54716981132075493</v>
      </c>
      <c r="BH13" s="43">
        <v>0.59949622166246863</v>
      </c>
      <c r="BI13" s="43">
        <v>5.9025418253494824</v>
      </c>
      <c r="BJ13" s="183">
        <v>0.50836358710735152</v>
      </c>
      <c r="BL13" s="43">
        <v>0.71299620413249853</v>
      </c>
      <c r="BM13" s="43" t="s">
        <v>5325</v>
      </c>
      <c r="BN13">
        <v>-1.2945998848147573</v>
      </c>
      <c r="BU13" t="s">
        <v>24</v>
      </c>
      <c r="BV13" t="s">
        <v>24</v>
      </c>
      <c r="BX13" s="90" t="s">
        <v>341</v>
      </c>
    </row>
    <row r="14" spans="1:76" x14ac:dyDescent="0.35">
      <c r="A14">
        <v>125</v>
      </c>
      <c r="B14" s="90" t="s">
        <v>10</v>
      </c>
      <c r="C14" s="81" t="s">
        <v>342</v>
      </c>
      <c r="D14" s="91">
        <v>105</v>
      </c>
      <c r="E14">
        <v>13</v>
      </c>
      <c r="F14" s="28">
        <v>3</v>
      </c>
      <c r="G14" s="28">
        <v>1</v>
      </c>
      <c r="I14" s="28">
        <v>3</v>
      </c>
      <c r="J14" s="28">
        <v>1</v>
      </c>
      <c r="L14" s="28">
        <v>1</v>
      </c>
      <c r="M14" s="28">
        <v>1</v>
      </c>
      <c r="O14" s="202">
        <v>22.5</v>
      </c>
      <c r="P14" s="202">
        <v>14</v>
      </c>
      <c r="Q14" s="202">
        <v>8.5</v>
      </c>
      <c r="R14" s="202">
        <v>2.4545454545454546</v>
      </c>
      <c r="S14" s="187">
        <v>0.40904923729022286</v>
      </c>
      <c r="T14" s="43">
        <v>3.3249999999999997</v>
      </c>
      <c r="U14" s="202">
        <v>92</v>
      </c>
      <c r="V14" s="202">
        <v>59.716666666666661</v>
      </c>
      <c r="X14" s="202">
        <v>6</v>
      </c>
      <c r="Y14" s="43">
        <v>1.3486353353458649</v>
      </c>
      <c r="Z14" s="43">
        <v>1.3486353353458649</v>
      </c>
      <c r="AA14" s="43">
        <v>5.1750000000000007</v>
      </c>
      <c r="AB14" s="202">
        <v>92</v>
      </c>
      <c r="AC14" s="202">
        <v>59.716666666666661</v>
      </c>
      <c r="AD14">
        <v>9.833248717214035</v>
      </c>
      <c r="AE14" s="43">
        <v>7.7276559619762226</v>
      </c>
      <c r="AI14" s="28">
        <v>40</v>
      </c>
      <c r="AL14" s="28">
        <v>40</v>
      </c>
      <c r="AN14" s="44">
        <v>3</v>
      </c>
      <c r="AO14" s="77">
        <v>3</v>
      </c>
      <c r="AP14" s="45">
        <v>0</v>
      </c>
      <c r="AQ14" s="46">
        <v>0.84771846130027373</v>
      </c>
      <c r="AR14" s="43">
        <v>0.79166666666666663</v>
      </c>
      <c r="AS14" s="43">
        <v>0.75</v>
      </c>
      <c r="AT14" s="43">
        <v>0.91509433962264164</v>
      </c>
      <c r="AU14" s="43">
        <v>0.9874055415617129</v>
      </c>
      <c r="AV14" s="43">
        <v>0.64072077394579441</v>
      </c>
      <c r="AW14" s="43">
        <v>0.13069473966070419</v>
      </c>
      <c r="AX14" s="43">
        <v>0.95377200747516488</v>
      </c>
      <c r="AY14" s="43">
        <v>1</v>
      </c>
      <c r="AZ14" s="43">
        <v>0.85342740422316832</v>
      </c>
      <c r="BA14" s="43">
        <v>0.66666666666666663</v>
      </c>
      <c r="BD14">
        <v>3.75</v>
      </c>
      <c r="BE14" s="43">
        <v>1.3333333333333333</v>
      </c>
      <c r="BF14">
        <v>1</v>
      </c>
      <c r="BG14" s="43">
        <v>0.91509433962264164</v>
      </c>
      <c r="BH14" s="43">
        <v>0.9874055415617129</v>
      </c>
      <c r="BI14" s="43">
        <v>7.7276559619762226</v>
      </c>
      <c r="BJ14" s="183">
        <v>0.84793136556439419</v>
      </c>
      <c r="BL14" s="43">
        <v>0.92083188778647007</v>
      </c>
      <c r="BM14" s="43" t="s">
        <v>5326</v>
      </c>
      <c r="BN14">
        <v>6.4093127526394671</v>
      </c>
      <c r="BU14" t="s">
        <v>24</v>
      </c>
      <c r="BV14" t="s">
        <v>24</v>
      </c>
      <c r="BX14" s="90" t="s">
        <v>342</v>
      </c>
    </row>
    <row r="15" spans="1:76" x14ac:dyDescent="0.35">
      <c r="A15">
        <v>126</v>
      </c>
      <c r="B15" s="90" t="s">
        <v>10</v>
      </c>
      <c r="C15" s="81" t="s">
        <v>343</v>
      </c>
      <c r="D15" s="91">
        <v>49</v>
      </c>
      <c r="E15">
        <v>14</v>
      </c>
      <c r="F15" s="28">
        <v>1</v>
      </c>
      <c r="G15" s="28">
        <v>3</v>
      </c>
      <c r="I15" s="28">
        <v>1</v>
      </c>
      <c r="J15" s="28">
        <v>3</v>
      </c>
      <c r="L15" s="28">
        <v>2</v>
      </c>
      <c r="M15" s="28">
        <v>1</v>
      </c>
      <c r="O15" s="202">
        <v>18.428571428571427</v>
      </c>
      <c r="P15" s="202">
        <v>21</v>
      </c>
      <c r="Q15" s="202">
        <v>-2.571428571428573</v>
      </c>
      <c r="R15" s="202">
        <v>1.8428571428571427</v>
      </c>
      <c r="S15" s="187">
        <v>0.64524425986637546</v>
      </c>
      <c r="T15" s="43">
        <v>-4.5542857142857143</v>
      </c>
      <c r="U15" s="202">
        <v>92.857142857142861</v>
      </c>
      <c r="V15" s="202">
        <v>35.914285714285718</v>
      </c>
      <c r="X15" s="202">
        <v>7</v>
      </c>
      <c r="Y15" s="43">
        <v>7.2114342037694312</v>
      </c>
      <c r="Z15" s="43">
        <v>7.2114342037694312</v>
      </c>
      <c r="AA15" s="43">
        <v>1.9828571428571413</v>
      </c>
      <c r="AB15" s="202">
        <v>92.857142857142861</v>
      </c>
      <c r="AC15" s="202">
        <v>35.914285714285718</v>
      </c>
      <c r="AD15">
        <v>4.7143160476982908</v>
      </c>
      <c r="AE15" s="43">
        <v>5.9928528860873698</v>
      </c>
      <c r="AI15" s="28">
        <v>30</v>
      </c>
      <c r="AL15" s="28">
        <v>30</v>
      </c>
      <c r="AN15" s="44">
        <v>10</v>
      </c>
      <c r="AO15" s="77">
        <v>10</v>
      </c>
      <c r="AP15" s="45">
        <v>0</v>
      </c>
      <c r="AQ15" s="46">
        <v>0.47206803448918827</v>
      </c>
      <c r="AR15" s="43">
        <v>0.33333333333333331</v>
      </c>
      <c r="AS15" s="43">
        <v>0.25</v>
      </c>
      <c r="AT15" s="43">
        <v>0.53099730458221017</v>
      </c>
      <c r="AU15" s="43">
        <v>0.37027707808564225</v>
      </c>
      <c r="AV15" s="43">
        <v>1.4622258326563496E-2</v>
      </c>
      <c r="AW15" s="43">
        <v>0.69885201072551995</v>
      </c>
      <c r="AX15" s="43">
        <v>0.6398010369683429</v>
      </c>
      <c r="AY15" s="43">
        <v>0.58591605817625148</v>
      </c>
      <c r="AZ15" s="43">
        <v>0.53034917715305618</v>
      </c>
      <c r="BA15" s="43">
        <v>0.5</v>
      </c>
      <c r="BD15">
        <v>4</v>
      </c>
      <c r="BE15" s="43">
        <v>0.33333333333333331</v>
      </c>
      <c r="BF15">
        <v>1</v>
      </c>
      <c r="BG15" s="43">
        <v>0.53099730458221017</v>
      </c>
      <c r="BH15" s="43">
        <v>0.37027707808564225</v>
      </c>
      <c r="BI15" s="43">
        <v>5.9928528860873698</v>
      </c>
      <c r="BJ15" s="183">
        <v>0.47153106989505134</v>
      </c>
      <c r="BL15" s="43">
        <v>0.68668119960797769</v>
      </c>
      <c r="BM15" s="43" t="s">
        <v>5327</v>
      </c>
      <c r="BN15">
        <v>-1.9860946986918173</v>
      </c>
      <c r="BU15" t="s">
        <v>24</v>
      </c>
      <c r="BV15" t="s">
        <v>24</v>
      </c>
      <c r="BX15" s="90" t="s">
        <v>343</v>
      </c>
    </row>
    <row r="16" spans="1:76" x14ac:dyDescent="0.35">
      <c r="A16">
        <v>127</v>
      </c>
      <c r="B16" s="90" t="s">
        <v>10</v>
      </c>
      <c r="C16" s="81" t="s">
        <v>344</v>
      </c>
      <c r="D16" s="91">
        <v>65</v>
      </c>
      <c r="E16">
        <v>15</v>
      </c>
      <c r="F16" s="28">
        <v>3</v>
      </c>
      <c r="G16" s="28">
        <v>1</v>
      </c>
      <c r="I16" s="28">
        <v>3</v>
      </c>
      <c r="J16" s="28">
        <v>1</v>
      </c>
      <c r="L16" s="28">
        <v>0</v>
      </c>
      <c r="M16" s="28">
        <v>1</v>
      </c>
      <c r="O16" s="202">
        <v>15</v>
      </c>
      <c r="P16" s="202">
        <v>15.6</v>
      </c>
      <c r="Q16" s="202">
        <v>-0.59999999999999964</v>
      </c>
      <c r="R16" s="202">
        <v>2.2727272727272729</v>
      </c>
      <c r="S16" s="187">
        <v>0.48618086830809643</v>
      </c>
      <c r="T16" s="43">
        <v>3.9219999999999997</v>
      </c>
      <c r="U16" s="202">
        <v>94</v>
      </c>
      <c r="V16" s="202">
        <v>31.339999999999996</v>
      </c>
      <c r="X16" s="202">
        <v>5</v>
      </c>
      <c r="Y16" s="43">
        <v>1.3126883444318604</v>
      </c>
      <c r="Z16" s="43">
        <v>1.3126883444318604</v>
      </c>
      <c r="AA16" s="43">
        <v>-4.5219999999999994</v>
      </c>
      <c r="AB16" s="202">
        <v>94</v>
      </c>
      <c r="AC16" s="202">
        <v>31.339999999999996</v>
      </c>
      <c r="AD16">
        <v>5.712523271646937</v>
      </c>
      <c r="AE16" s="43">
        <v>5.5982140009113621</v>
      </c>
      <c r="AI16" s="28">
        <v>20</v>
      </c>
      <c r="AL16" s="28">
        <v>20</v>
      </c>
      <c r="AN16" s="44">
        <v>8</v>
      </c>
      <c r="AO16" s="77">
        <v>8</v>
      </c>
      <c r="AP16" s="45">
        <v>0</v>
      </c>
      <c r="AQ16" s="46">
        <v>0.55450997166001259</v>
      </c>
      <c r="AR16" s="43">
        <v>0.75</v>
      </c>
      <c r="AS16" s="43">
        <v>0.75</v>
      </c>
      <c r="AT16" s="43">
        <v>0.20754716981132074</v>
      </c>
      <c r="AU16" s="43">
        <v>0.8463476070528968</v>
      </c>
      <c r="AV16" s="43">
        <v>0.45461930433498288</v>
      </c>
      <c r="AW16" s="43">
        <v>0.12721115703761754</v>
      </c>
      <c r="AX16" s="43">
        <v>0</v>
      </c>
      <c r="AY16" s="43">
        <v>0.67156674361922963</v>
      </c>
      <c r="AZ16" s="43">
        <v>0.45685424673263142</v>
      </c>
      <c r="BA16" s="43">
        <v>0.33333333333333331</v>
      </c>
      <c r="BD16">
        <v>3.5</v>
      </c>
      <c r="BE16" s="43">
        <v>0.33333333333333331</v>
      </c>
      <c r="BF16">
        <v>1</v>
      </c>
      <c r="BG16" s="43">
        <v>0.20754716981132074</v>
      </c>
      <c r="BH16" s="43">
        <v>0.8463476070528968</v>
      </c>
      <c r="BI16" s="43">
        <v>5.5982140009113621</v>
      </c>
      <c r="BJ16" s="183">
        <v>0.55481161207250063</v>
      </c>
      <c r="BL16" s="43">
        <v>0.74485677285804464</v>
      </c>
      <c r="BM16" s="43" t="s">
        <v>459</v>
      </c>
      <c r="BN16">
        <v>-0.51780329773083533</v>
      </c>
      <c r="BU16" t="s">
        <v>24</v>
      </c>
      <c r="BV16" t="s">
        <v>24</v>
      </c>
      <c r="BX16" s="90" t="s">
        <v>344</v>
      </c>
    </row>
    <row r="17" spans="1:76" x14ac:dyDescent="0.35">
      <c r="A17">
        <v>128</v>
      </c>
      <c r="B17" s="90" t="s">
        <v>10</v>
      </c>
      <c r="C17" s="81" t="s">
        <v>345</v>
      </c>
      <c r="D17" s="91">
        <v>41</v>
      </c>
      <c r="E17">
        <v>16</v>
      </c>
      <c r="F17" s="28">
        <v>1</v>
      </c>
      <c r="G17" s="28">
        <v>3</v>
      </c>
      <c r="I17" s="28">
        <v>1</v>
      </c>
      <c r="J17" s="28">
        <v>3</v>
      </c>
      <c r="L17" s="28">
        <v>1</v>
      </c>
      <c r="M17" s="28">
        <v>1</v>
      </c>
      <c r="O17" s="202">
        <v>17.166666666666668</v>
      </c>
      <c r="P17" s="202">
        <v>18.666666666666668</v>
      </c>
      <c r="Q17" s="202">
        <v>-1.5</v>
      </c>
      <c r="R17" s="202">
        <v>2.1458333333333335</v>
      </c>
      <c r="S17" s="187">
        <v>0.66135122648111799</v>
      </c>
      <c r="T17" s="43">
        <v>-1.5866666666666667</v>
      </c>
      <c r="U17" s="202">
        <v>92.333333333333329</v>
      </c>
      <c r="V17" s="202">
        <v>36.433333333333337</v>
      </c>
      <c r="X17" s="202">
        <v>6</v>
      </c>
      <c r="Y17" s="43">
        <v>5.4288117677746701</v>
      </c>
      <c r="Z17" s="43">
        <v>5.4288117677746701</v>
      </c>
      <c r="AA17" s="43">
        <v>8.666666666666667E-2</v>
      </c>
      <c r="AB17" s="202">
        <v>92.333333333333329</v>
      </c>
      <c r="AC17" s="202">
        <v>36.433333333333337</v>
      </c>
      <c r="AD17">
        <v>5.1907883339550072</v>
      </c>
      <c r="AE17" s="43">
        <v>6.0360030925549841</v>
      </c>
      <c r="AI17" s="28">
        <v>20</v>
      </c>
      <c r="AL17" s="28">
        <v>20</v>
      </c>
      <c r="AN17" s="44">
        <v>11</v>
      </c>
      <c r="AO17" s="77">
        <v>11</v>
      </c>
      <c r="AP17" s="45">
        <v>0</v>
      </c>
      <c r="AQ17" s="46">
        <v>0.45009335103363551</v>
      </c>
      <c r="AR17" s="43">
        <v>0.29166666666666669</v>
      </c>
      <c r="AS17" s="43">
        <v>0.25</v>
      </c>
      <c r="AT17" s="43">
        <v>0.41194968553459133</v>
      </c>
      <c r="AU17" s="43">
        <v>0.57598656591099906</v>
      </c>
      <c r="AV17" s="43">
        <v>0.32473598700243717</v>
      </c>
      <c r="AW17" s="43">
        <v>0.52610006727602043</v>
      </c>
      <c r="AX17" s="43">
        <v>0.4532966132257959</v>
      </c>
      <c r="AY17" s="43">
        <v>0.62721787002517759</v>
      </c>
      <c r="AZ17" s="43">
        <v>0.53838518561823789</v>
      </c>
      <c r="BA17" s="43">
        <v>0.33333333333333331</v>
      </c>
      <c r="BD17">
        <v>3.75</v>
      </c>
      <c r="BE17" s="43">
        <v>-1</v>
      </c>
      <c r="BF17">
        <v>1</v>
      </c>
      <c r="BG17" s="43">
        <v>0.41194968553459133</v>
      </c>
      <c r="BH17" s="43">
        <v>0.57598656591099906</v>
      </c>
      <c r="BI17" s="43">
        <v>6.0360030925549841</v>
      </c>
      <c r="BJ17" s="183">
        <v>0.45021520805755511</v>
      </c>
      <c r="BL17" s="43">
        <v>0.67098078069163436</v>
      </c>
      <c r="BM17" s="43" t="s">
        <v>5327</v>
      </c>
      <c r="BN17">
        <v>-2.3908368322079352</v>
      </c>
      <c r="BU17" t="s">
        <v>24</v>
      </c>
      <c r="BV17" t="s">
        <v>24</v>
      </c>
      <c r="BX17" s="90" t="s">
        <v>345</v>
      </c>
    </row>
    <row r="18" spans="1:76" x14ac:dyDescent="0.35">
      <c r="BG18" s="43"/>
      <c r="BH18" s="43"/>
    </row>
    <row r="19" spans="1:76" x14ac:dyDescent="0.35">
      <c r="Y19" s="43"/>
    </row>
    <row r="20" spans="1:76" x14ac:dyDescent="0.35">
      <c r="Y20" s="43"/>
    </row>
    <row r="21" spans="1:76" x14ac:dyDescent="0.35">
      <c r="Y21" s="43"/>
    </row>
    <row r="22" spans="1:76" x14ac:dyDescent="0.35">
      <c r="Y22" s="43"/>
    </row>
    <row r="23" spans="1:76" x14ac:dyDescent="0.35">
      <c r="Y23" s="43"/>
    </row>
    <row r="24" spans="1:76" x14ac:dyDescent="0.35">
      <c r="Y24" s="43"/>
    </row>
    <row r="25" spans="1:76" x14ac:dyDescent="0.35">
      <c r="Y25" s="43"/>
    </row>
    <row r="26" spans="1:76" x14ac:dyDescent="0.35">
      <c r="Y26" s="43"/>
    </row>
    <row r="27" spans="1:76" x14ac:dyDescent="0.35">
      <c r="Y27" s="43"/>
    </row>
    <row r="28" spans="1:76" x14ac:dyDescent="0.35">
      <c r="Y28" s="43"/>
    </row>
    <row r="29" spans="1:76" x14ac:dyDescent="0.35">
      <c r="Y29" s="43"/>
    </row>
    <row r="30" spans="1:76" x14ac:dyDescent="0.35">
      <c r="Y30" s="43"/>
    </row>
    <row r="31" spans="1:76" x14ac:dyDescent="0.35">
      <c r="Y31" s="43"/>
    </row>
    <row r="32" spans="1:76" x14ac:dyDescent="0.35">
      <c r="Y32" s="43"/>
    </row>
    <row r="33" spans="25:25" x14ac:dyDescent="0.35">
      <c r="Y33" s="43"/>
    </row>
    <row r="34" spans="25:25" x14ac:dyDescent="0.35">
      <c r="Y34" s="43"/>
    </row>
  </sheetData>
  <sortState xmlns:xlrd2="http://schemas.microsoft.com/office/spreadsheetml/2017/richdata2" ref="A2:BX17">
    <sortCondition ref="A2:A17"/>
  </sortState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5"/>
  <dimension ref="A1:O1983"/>
  <sheetViews>
    <sheetView workbookViewId="0">
      <pane ySplit="1" topLeftCell="A2" activePane="bottomLeft" state="frozen"/>
      <selection pane="bottomLeft" activeCell="O43" sqref="O43"/>
    </sheetView>
  </sheetViews>
  <sheetFormatPr defaultRowHeight="14.5" x14ac:dyDescent="0.35"/>
  <cols>
    <col min="2" max="2" width="30.54296875" style="102" customWidth="1"/>
    <col min="3" max="3" width="6.08984375" style="56" customWidth="1"/>
    <col min="4" max="4" width="4.08984375" style="103" customWidth="1"/>
    <col min="5" max="5" width="2.453125" style="35" customWidth="1"/>
    <col min="6" max="6" width="4.08984375" style="35" customWidth="1"/>
    <col min="7" max="7" width="17.81640625" style="186" customWidth="1"/>
    <col min="8" max="8" width="5.90625" style="284" bestFit="1" customWidth="1"/>
    <col min="9" max="9" width="5.90625" style="285" bestFit="1" customWidth="1"/>
    <col min="10" max="10" width="17.81640625" style="286" customWidth="1"/>
    <col min="11" max="11" width="4.08984375" style="94" customWidth="1"/>
    <col min="12" max="12" width="6.6328125" customWidth="1"/>
    <col min="13" max="13" width="10.81640625" style="97" customWidth="1"/>
    <col min="14" max="14" width="4.81640625" style="97" customWidth="1"/>
    <col min="15" max="15" width="41.81640625" style="100" customWidth="1"/>
  </cols>
  <sheetData>
    <row r="1" spans="1:15" x14ac:dyDescent="0.35">
      <c r="B1" s="26"/>
      <c r="C1" s="133"/>
      <c r="D1" s="127"/>
      <c r="E1" s="128"/>
      <c r="F1" s="129"/>
      <c r="G1" s="279"/>
      <c r="H1" s="280"/>
      <c r="I1" s="280"/>
      <c r="J1" s="281"/>
      <c r="K1" s="129"/>
      <c r="L1" s="130"/>
      <c r="M1" s="130"/>
      <c r="N1" s="130"/>
      <c r="O1" s="30"/>
    </row>
    <row r="2" spans="1:15" x14ac:dyDescent="0.35">
      <c r="A2" t="s">
        <v>1678</v>
      </c>
      <c r="B2" s="105" t="s">
        <v>349</v>
      </c>
      <c r="C2" s="264">
        <v>0.65752718754175365</v>
      </c>
      <c r="D2" s="106">
        <v>98.716460928357421</v>
      </c>
      <c r="E2" s="113" t="s">
        <v>351</v>
      </c>
      <c r="F2" s="107">
        <v>4</v>
      </c>
      <c r="G2" s="173" t="s">
        <v>333</v>
      </c>
      <c r="H2" s="175">
        <v>17</v>
      </c>
      <c r="I2" s="176">
        <v>16</v>
      </c>
      <c r="J2" s="282" t="s">
        <v>330</v>
      </c>
      <c r="K2" s="110">
        <v>1</v>
      </c>
      <c r="L2" s="111" t="s">
        <v>1669</v>
      </c>
      <c r="M2" s="116" t="s">
        <v>1670</v>
      </c>
      <c r="N2" s="116" t="s">
        <v>1735</v>
      </c>
      <c r="O2" s="117"/>
    </row>
    <row r="3" spans="1:15" x14ac:dyDescent="0.35">
      <c r="B3" s="120"/>
      <c r="C3" s="264">
        <v>0.7100362500556715</v>
      </c>
      <c r="D3" s="106">
        <v>98.681236098920991</v>
      </c>
      <c r="E3" s="113" t="s">
        <v>351</v>
      </c>
      <c r="F3" s="107">
        <v>3</v>
      </c>
      <c r="G3" s="173" t="s">
        <v>332</v>
      </c>
      <c r="H3" s="175">
        <v>20</v>
      </c>
      <c r="I3" s="176">
        <v>15</v>
      </c>
      <c r="J3" s="282" t="s">
        <v>331</v>
      </c>
      <c r="K3" s="110">
        <v>2</v>
      </c>
      <c r="L3" s="111" t="s">
        <v>1672</v>
      </c>
      <c r="M3" s="116" t="s">
        <v>1673</v>
      </c>
      <c r="N3" s="116" t="s">
        <v>1671</v>
      </c>
      <c r="O3" s="117"/>
    </row>
    <row r="4" spans="1:15" x14ac:dyDescent="0.35">
      <c r="B4" s="120"/>
      <c r="C4" s="264">
        <v>-1.0250906251391787</v>
      </c>
      <c r="D4" s="106">
        <v>97.497300377697542</v>
      </c>
      <c r="E4" s="113" t="s">
        <v>350</v>
      </c>
      <c r="F4" s="107">
        <v>5</v>
      </c>
      <c r="G4" s="173" t="s">
        <v>334</v>
      </c>
      <c r="H4" s="175">
        <v>19</v>
      </c>
      <c r="I4" s="176">
        <v>11</v>
      </c>
      <c r="J4" s="282" t="s">
        <v>337</v>
      </c>
      <c r="K4" s="110">
        <v>8</v>
      </c>
      <c r="L4" s="111" t="s">
        <v>1674</v>
      </c>
      <c r="M4" s="116" t="s">
        <v>1675</v>
      </c>
      <c r="N4" s="116" t="s">
        <v>1671</v>
      </c>
      <c r="O4" s="117"/>
    </row>
    <row r="5" spans="1:15" x14ac:dyDescent="0.35">
      <c r="B5" s="120"/>
      <c r="C5" s="264">
        <v>0.92007250011134301</v>
      </c>
      <c r="D5" s="106">
        <v>96.19242011450865</v>
      </c>
      <c r="E5" s="113" t="s">
        <v>351</v>
      </c>
      <c r="F5" s="107">
        <v>7</v>
      </c>
      <c r="G5" s="173" t="s">
        <v>336</v>
      </c>
      <c r="H5" s="175">
        <v>20</v>
      </c>
      <c r="I5" s="176">
        <v>10</v>
      </c>
      <c r="J5" s="282" t="s">
        <v>335</v>
      </c>
      <c r="K5" s="110">
        <v>6</v>
      </c>
      <c r="L5" s="111" t="s">
        <v>1676</v>
      </c>
      <c r="M5" s="116" t="s">
        <v>1677</v>
      </c>
      <c r="N5" s="116"/>
      <c r="O5" s="117"/>
    </row>
    <row r="6" spans="1:15" x14ac:dyDescent="0.35">
      <c r="B6" s="120"/>
      <c r="C6" s="264">
        <v>-0.7100362500556715</v>
      </c>
      <c r="D6" s="106">
        <v>94.938034734412355</v>
      </c>
      <c r="E6" s="113" t="s">
        <v>350</v>
      </c>
      <c r="F6" s="107">
        <v>9</v>
      </c>
      <c r="G6" s="173" t="s">
        <v>338</v>
      </c>
      <c r="H6" s="175">
        <v>18</v>
      </c>
      <c r="I6" s="176">
        <v>11</v>
      </c>
      <c r="J6" s="282" t="s">
        <v>341</v>
      </c>
      <c r="K6" s="110">
        <v>12</v>
      </c>
      <c r="L6" s="111" t="s">
        <v>1679</v>
      </c>
      <c r="M6" s="116" t="s">
        <v>1680</v>
      </c>
      <c r="N6" s="116" t="s">
        <v>1671</v>
      </c>
      <c r="O6" s="116"/>
    </row>
    <row r="7" spans="1:15" x14ac:dyDescent="0.35">
      <c r="B7" s="120"/>
      <c r="C7" s="264">
        <v>-0.76254531256958935</v>
      </c>
      <c r="D7" s="106">
        <v>94.973259563848785</v>
      </c>
      <c r="E7" s="113" t="s">
        <v>350</v>
      </c>
      <c r="F7" s="107">
        <v>10</v>
      </c>
      <c r="G7" s="173" t="s">
        <v>339</v>
      </c>
      <c r="H7" s="175">
        <v>23</v>
      </c>
      <c r="I7" s="176">
        <v>17</v>
      </c>
      <c r="J7" s="282" t="s">
        <v>340</v>
      </c>
      <c r="K7" s="110">
        <v>11</v>
      </c>
      <c r="L7" s="111" t="s">
        <v>1681</v>
      </c>
      <c r="M7" s="116" t="s">
        <v>1682</v>
      </c>
      <c r="N7" s="116" t="s">
        <v>1671</v>
      </c>
      <c r="O7" s="117"/>
    </row>
    <row r="8" spans="1:15" x14ac:dyDescent="0.35">
      <c r="B8" s="120"/>
      <c r="C8" s="264">
        <v>1.0250906251391787</v>
      </c>
      <c r="D8" s="106">
        <v>91.426137122302478</v>
      </c>
      <c r="E8" s="113" t="s">
        <v>351</v>
      </c>
      <c r="F8" s="107">
        <v>16</v>
      </c>
      <c r="G8" s="173" t="s">
        <v>345</v>
      </c>
      <c r="H8" s="175">
        <v>14</v>
      </c>
      <c r="I8" s="176">
        <v>9</v>
      </c>
      <c r="J8" s="282" t="s">
        <v>342</v>
      </c>
      <c r="K8" s="110">
        <v>13</v>
      </c>
      <c r="L8" s="111" t="s">
        <v>1683</v>
      </c>
      <c r="M8" s="116" t="s">
        <v>1684</v>
      </c>
      <c r="N8" s="116" t="s">
        <v>1671</v>
      </c>
      <c r="O8" s="117"/>
    </row>
    <row r="9" spans="1:15" x14ac:dyDescent="0.35">
      <c r="B9" s="120"/>
      <c r="C9" s="264">
        <v>0.65752718754175365</v>
      </c>
      <c r="D9" s="106">
        <v>91.672710928357418</v>
      </c>
      <c r="E9" s="113" t="s">
        <v>351</v>
      </c>
      <c r="F9" s="107">
        <v>15</v>
      </c>
      <c r="G9" s="173" t="s">
        <v>344</v>
      </c>
      <c r="H9" s="175">
        <v>14</v>
      </c>
      <c r="I9" s="176">
        <v>9</v>
      </c>
      <c r="J9" s="282" t="s">
        <v>343</v>
      </c>
      <c r="K9" s="110">
        <v>14</v>
      </c>
      <c r="L9" s="111" t="s">
        <v>1685</v>
      </c>
      <c r="M9" s="116" t="s">
        <v>1686</v>
      </c>
      <c r="N9" s="116" t="s">
        <v>1671</v>
      </c>
      <c r="O9" s="117"/>
    </row>
    <row r="10" spans="1:15" x14ac:dyDescent="0.35">
      <c r="B10" s="105" t="s">
        <v>1687</v>
      </c>
      <c r="C10" s="264">
        <v>-3.7463880310912612</v>
      </c>
      <c r="D10" s="106">
        <v>99.322837387523734</v>
      </c>
      <c r="E10" s="113" t="s">
        <v>351</v>
      </c>
      <c r="F10" s="107">
        <v>9</v>
      </c>
      <c r="G10" s="173" t="s">
        <v>330</v>
      </c>
      <c r="H10" s="175">
        <v>21</v>
      </c>
      <c r="I10" s="176">
        <v>18</v>
      </c>
      <c r="J10" s="282" t="s">
        <v>336</v>
      </c>
      <c r="K10" s="110">
        <v>4</v>
      </c>
      <c r="L10" s="111" t="s">
        <v>1672</v>
      </c>
      <c r="M10" s="116" t="s">
        <v>1688</v>
      </c>
      <c r="N10" s="116" t="s">
        <v>1671</v>
      </c>
      <c r="O10" s="117"/>
    </row>
    <row r="11" spans="1:15" x14ac:dyDescent="0.35">
      <c r="B11" s="120"/>
      <c r="C11" s="264">
        <v>4.8161149154734808</v>
      </c>
      <c r="D11" s="106">
        <v>89.469970827536557</v>
      </c>
      <c r="E11" s="113" t="s">
        <v>351</v>
      </c>
      <c r="F11" s="107">
        <v>11</v>
      </c>
      <c r="G11" s="173" t="s">
        <v>331</v>
      </c>
      <c r="H11" s="175">
        <v>30</v>
      </c>
      <c r="I11" s="176">
        <v>8</v>
      </c>
      <c r="J11" s="282" t="s">
        <v>337</v>
      </c>
      <c r="K11" s="110">
        <v>16</v>
      </c>
      <c r="L11" s="111" t="s">
        <v>1679</v>
      </c>
      <c r="M11" s="108" t="s">
        <v>1689</v>
      </c>
      <c r="N11" s="108" t="s">
        <v>1736</v>
      </c>
      <c r="O11" s="117"/>
    </row>
    <row r="12" spans="1:15" x14ac:dyDescent="0.35">
      <c r="B12" s="120"/>
      <c r="C12" s="264">
        <v>2.8064596224978149</v>
      </c>
      <c r="D12" s="106">
        <v>96.394416669907713</v>
      </c>
      <c r="E12" s="113" t="s">
        <v>350</v>
      </c>
      <c r="F12" s="107">
        <v>1</v>
      </c>
      <c r="G12" s="173" t="s">
        <v>334</v>
      </c>
      <c r="H12" s="175">
        <v>21</v>
      </c>
      <c r="I12" s="176">
        <v>19</v>
      </c>
      <c r="J12" s="282" t="s">
        <v>332</v>
      </c>
      <c r="K12" s="110">
        <v>7</v>
      </c>
      <c r="L12" s="111" t="s">
        <v>1690</v>
      </c>
      <c r="M12" s="116" t="s">
        <v>1691</v>
      </c>
      <c r="N12" s="116" t="s">
        <v>1671</v>
      </c>
      <c r="O12" s="117"/>
    </row>
    <row r="13" spans="1:15" x14ac:dyDescent="0.35">
      <c r="B13" s="120"/>
      <c r="C13" s="264">
        <v>7.6856455607378997</v>
      </c>
      <c r="D13" s="106">
        <v>89.012441936338334</v>
      </c>
      <c r="E13" s="113" t="s">
        <v>351</v>
      </c>
      <c r="F13" s="107">
        <v>8</v>
      </c>
      <c r="G13" s="173" t="s">
        <v>333</v>
      </c>
      <c r="H13" s="175">
        <v>25</v>
      </c>
      <c r="I13" s="176">
        <v>11</v>
      </c>
      <c r="J13" s="282" t="s">
        <v>335</v>
      </c>
      <c r="K13" s="110">
        <v>14</v>
      </c>
      <c r="L13" s="111" t="s">
        <v>1692</v>
      </c>
      <c r="M13" s="116" t="s">
        <v>1693</v>
      </c>
      <c r="N13" s="116"/>
      <c r="O13" s="117"/>
    </row>
    <row r="14" spans="1:15" x14ac:dyDescent="0.35">
      <c r="B14" s="120"/>
      <c r="C14" s="264">
        <v>3.1784154522146353</v>
      </c>
      <c r="D14" s="106">
        <v>96.43838588413935</v>
      </c>
      <c r="E14" s="113" t="s">
        <v>351</v>
      </c>
      <c r="F14" s="107">
        <v>2</v>
      </c>
      <c r="G14" s="173" t="s">
        <v>338</v>
      </c>
      <c r="H14" s="175">
        <v>16</v>
      </c>
      <c r="I14" s="176">
        <v>5</v>
      </c>
      <c r="J14" s="282" t="s">
        <v>344</v>
      </c>
      <c r="K14" s="110">
        <v>5</v>
      </c>
      <c r="L14" s="111" t="s">
        <v>1694</v>
      </c>
      <c r="M14" s="116" t="s">
        <v>1695</v>
      </c>
      <c r="N14" s="116" t="s">
        <v>1671</v>
      </c>
      <c r="O14" s="117"/>
    </row>
    <row r="15" spans="1:15" x14ac:dyDescent="0.35">
      <c r="B15" s="120"/>
      <c r="C15" s="264">
        <v>3.5948397915123604</v>
      </c>
      <c r="D15" s="106">
        <v>95.572055389860466</v>
      </c>
      <c r="E15" s="113" t="s">
        <v>351</v>
      </c>
      <c r="F15" s="107">
        <v>3</v>
      </c>
      <c r="G15" s="173" t="s">
        <v>339</v>
      </c>
      <c r="H15" s="175">
        <v>22</v>
      </c>
      <c r="I15" s="176">
        <v>17</v>
      </c>
      <c r="J15" s="282" t="s">
        <v>345</v>
      </c>
      <c r="K15" s="110">
        <v>6</v>
      </c>
      <c r="L15" s="111" t="s">
        <v>1696</v>
      </c>
      <c r="M15" s="116" t="s">
        <v>1697</v>
      </c>
      <c r="N15" s="116"/>
      <c r="O15" s="117"/>
    </row>
    <row r="16" spans="1:15" x14ac:dyDescent="0.35">
      <c r="B16" s="120"/>
      <c r="C16" s="264">
        <v>-1.3709420488345661</v>
      </c>
      <c r="D16" s="106">
        <v>94.207434041093194</v>
      </c>
      <c r="E16" s="113" t="s">
        <v>350</v>
      </c>
      <c r="F16" s="107">
        <v>12</v>
      </c>
      <c r="G16" s="173" t="s">
        <v>342</v>
      </c>
      <c r="H16" s="175">
        <v>20</v>
      </c>
      <c r="I16" s="176">
        <v>14</v>
      </c>
      <c r="J16" s="282" t="s">
        <v>340</v>
      </c>
      <c r="K16" s="110">
        <v>13</v>
      </c>
      <c r="L16" s="111" t="s">
        <v>1698</v>
      </c>
      <c r="M16" s="116" t="s">
        <v>1699</v>
      </c>
      <c r="N16" s="116" t="s">
        <v>1671</v>
      </c>
      <c r="O16" s="117"/>
    </row>
    <row r="17" spans="1:15" x14ac:dyDescent="0.35">
      <c r="B17" s="120"/>
      <c r="C17" s="264">
        <v>2.5055749491323009</v>
      </c>
      <c r="D17" s="106">
        <v>91.606937221623753</v>
      </c>
      <c r="E17" s="113" t="s">
        <v>350</v>
      </c>
      <c r="F17" s="107">
        <v>10</v>
      </c>
      <c r="G17" s="173" t="s">
        <v>343</v>
      </c>
      <c r="H17" s="175">
        <v>18</v>
      </c>
      <c r="I17" s="176">
        <v>16</v>
      </c>
      <c r="J17" s="282" t="s">
        <v>341</v>
      </c>
      <c r="K17" s="110">
        <v>15</v>
      </c>
      <c r="L17" s="111" t="s">
        <v>1700</v>
      </c>
      <c r="M17" s="116" t="s">
        <v>1701</v>
      </c>
      <c r="N17" s="116" t="s">
        <v>1671</v>
      </c>
      <c r="O17" s="117"/>
    </row>
    <row r="18" spans="1:15" x14ac:dyDescent="0.35">
      <c r="B18" s="105" t="s">
        <v>1734</v>
      </c>
      <c r="C18" s="264">
        <v>5.2353851706450723</v>
      </c>
      <c r="D18" s="106">
        <v>94.765012448025615</v>
      </c>
      <c r="E18" s="113" t="s">
        <v>351</v>
      </c>
      <c r="F18" s="107">
        <v>2</v>
      </c>
      <c r="G18" s="173" t="s">
        <v>339</v>
      </c>
      <c r="H18" s="175">
        <v>26</v>
      </c>
      <c r="I18" s="176">
        <v>15</v>
      </c>
      <c r="J18" s="282" t="s">
        <v>330</v>
      </c>
      <c r="K18" s="110">
        <v>6</v>
      </c>
      <c r="L18" s="111" t="s">
        <v>1737</v>
      </c>
      <c r="M18" s="116" t="s">
        <v>1738</v>
      </c>
      <c r="N18" s="116" t="s">
        <v>1671</v>
      </c>
      <c r="O18" s="117"/>
    </row>
    <row r="19" spans="1:15" x14ac:dyDescent="0.35">
      <c r="B19" s="120"/>
      <c r="C19" s="264">
        <v>4.0991505880472348</v>
      </c>
      <c r="D19" s="106">
        <v>97.606067975420899</v>
      </c>
      <c r="E19" s="107" t="s">
        <v>351</v>
      </c>
      <c r="F19" s="107">
        <v>1</v>
      </c>
      <c r="G19" s="173" t="s">
        <v>338</v>
      </c>
      <c r="H19" s="175">
        <v>22</v>
      </c>
      <c r="I19" s="176">
        <v>17</v>
      </c>
      <c r="J19" s="282" t="s">
        <v>331</v>
      </c>
      <c r="K19" s="110">
        <v>5</v>
      </c>
      <c r="L19" s="111" t="s">
        <v>1700</v>
      </c>
      <c r="M19" s="116" t="s">
        <v>1742</v>
      </c>
      <c r="N19" s="116" t="s">
        <v>1735</v>
      </c>
      <c r="O19" s="117" t="s">
        <v>1741</v>
      </c>
    </row>
    <row r="20" spans="1:15" x14ac:dyDescent="0.35">
      <c r="B20" s="120"/>
      <c r="C20" s="264">
        <v>-5.3334364111298314</v>
      </c>
      <c r="D20" s="121">
        <v>99.836001785428593</v>
      </c>
      <c r="E20" s="113" t="s">
        <v>351</v>
      </c>
      <c r="F20" s="107">
        <v>13</v>
      </c>
      <c r="G20" s="173" t="s">
        <v>341</v>
      </c>
      <c r="H20" s="175">
        <v>25</v>
      </c>
      <c r="I20" s="176">
        <v>21</v>
      </c>
      <c r="J20" s="282" t="s">
        <v>332</v>
      </c>
      <c r="K20" s="110">
        <v>7</v>
      </c>
      <c r="L20" s="111" t="s">
        <v>1746</v>
      </c>
      <c r="M20" s="116" t="s">
        <v>1747</v>
      </c>
      <c r="N20" s="116" t="s">
        <v>1671</v>
      </c>
      <c r="O20" s="117" t="s">
        <v>1745</v>
      </c>
    </row>
    <row r="21" spans="1:15" x14ac:dyDescent="0.35">
      <c r="B21" s="120"/>
      <c r="C21" s="264">
        <v>10.019708046331449</v>
      </c>
      <c r="D21" s="106">
        <v>88.620633352252653</v>
      </c>
      <c r="E21" s="113" t="s">
        <v>350</v>
      </c>
      <c r="F21" s="107">
        <v>4</v>
      </c>
      <c r="G21" s="173" t="s">
        <v>333</v>
      </c>
      <c r="H21" s="175">
        <v>23</v>
      </c>
      <c r="I21" s="176">
        <v>14</v>
      </c>
      <c r="J21" s="282" t="s">
        <v>340</v>
      </c>
      <c r="K21" s="110">
        <v>14</v>
      </c>
      <c r="L21" s="111" t="s">
        <v>1750</v>
      </c>
      <c r="M21" s="116" t="s">
        <v>1751</v>
      </c>
      <c r="N21" s="116" t="s">
        <v>1671</v>
      </c>
      <c r="O21" s="117"/>
    </row>
    <row r="22" spans="1:15" x14ac:dyDescent="0.35">
      <c r="B22" s="120"/>
      <c r="C22" s="264">
        <v>5.7403040939780947</v>
      </c>
      <c r="D22" s="106">
        <v>92.409233754963964</v>
      </c>
      <c r="E22" s="113" t="s">
        <v>350</v>
      </c>
      <c r="F22" s="107">
        <v>3</v>
      </c>
      <c r="G22" s="173" t="s">
        <v>334</v>
      </c>
      <c r="H22" s="175">
        <v>22</v>
      </c>
      <c r="I22" s="176">
        <v>13</v>
      </c>
      <c r="J22" s="282" t="s">
        <v>343</v>
      </c>
      <c r="K22" s="110">
        <v>11</v>
      </c>
      <c r="L22" s="111" t="s">
        <v>1754</v>
      </c>
      <c r="M22" s="116" t="s">
        <v>1755</v>
      </c>
      <c r="N22" s="114" t="s">
        <v>1671</v>
      </c>
      <c r="O22" s="117"/>
    </row>
    <row r="23" spans="1:15" x14ac:dyDescent="0.35">
      <c r="B23" s="120"/>
      <c r="C23" s="264">
        <v>8.8864911348438387</v>
      </c>
      <c r="D23" s="106">
        <v>87.821258023209396</v>
      </c>
      <c r="E23" s="113" t="s">
        <v>351</v>
      </c>
      <c r="F23" s="107">
        <v>9</v>
      </c>
      <c r="G23" s="173" t="s">
        <v>342</v>
      </c>
      <c r="H23" s="175">
        <v>30</v>
      </c>
      <c r="I23" s="176">
        <v>11</v>
      </c>
      <c r="J23" s="282" t="s">
        <v>335</v>
      </c>
      <c r="K23" s="110">
        <v>15</v>
      </c>
      <c r="L23" s="111" t="s">
        <v>1758</v>
      </c>
      <c r="M23" s="116" t="s">
        <v>1759</v>
      </c>
      <c r="N23" s="116" t="s">
        <v>1671</v>
      </c>
      <c r="O23" s="117"/>
    </row>
    <row r="24" spans="1:15" x14ac:dyDescent="0.35">
      <c r="B24" s="120"/>
      <c r="C24" s="264">
        <v>-0.50923116978988725</v>
      </c>
      <c r="D24" s="106">
        <v>94.934967029425977</v>
      </c>
      <c r="E24" s="113" t="s">
        <v>350</v>
      </c>
      <c r="F24" s="107">
        <v>8</v>
      </c>
      <c r="G24" s="173" t="s">
        <v>336</v>
      </c>
      <c r="H24" s="175">
        <v>17</v>
      </c>
      <c r="I24" s="176">
        <v>15</v>
      </c>
      <c r="J24" s="282" t="s">
        <v>345</v>
      </c>
      <c r="K24" s="110">
        <v>10</v>
      </c>
      <c r="L24" s="111" t="s">
        <v>1754</v>
      </c>
      <c r="M24" s="116" t="s">
        <v>1762</v>
      </c>
      <c r="N24" s="116" t="s">
        <v>1671</v>
      </c>
      <c r="O24" s="117"/>
    </row>
    <row r="25" spans="1:15" x14ac:dyDescent="0.35">
      <c r="A25" t="s">
        <v>1765</v>
      </c>
      <c r="B25" s="120"/>
      <c r="C25" s="264">
        <v>9.4309955230978293</v>
      </c>
      <c r="D25" s="106">
        <v>86.278490635157098</v>
      </c>
      <c r="E25" s="113" t="s">
        <v>351</v>
      </c>
      <c r="F25" s="107">
        <v>12</v>
      </c>
      <c r="G25" s="173" t="s">
        <v>344</v>
      </c>
      <c r="H25" s="175">
        <v>25</v>
      </c>
      <c r="I25" s="176">
        <v>16</v>
      </c>
      <c r="J25" s="282" t="s">
        <v>337</v>
      </c>
      <c r="K25" s="110">
        <v>16</v>
      </c>
      <c r="L25" s="111" t="s">
        <v>1766</v>
      </c>
      <c r="M25" s="116" t="s">
        <v>1767</v>
      </c>
      <c r="N25" s="116" t="s">
        <v>1671</v>
      </c>
      <c r="O25" s="117"/>
    </row>
    <row r="26" spans="1:15" x14ac:dyDescent="0.35">
      <c r="A26" t="s">
        <v>1820</v>
      </c>
      <c r="B26" s="105" t="s">
        <v>1768</v>
      </c>
      <c r="C26" s="264">
        <v>5.0141217421375455</v>
      </c>
      <c r="D26" s="106">
        <v>92.859016247982751</v>
      </c>
      <c r="E26" s="113" t="s">
        <v>350</v>
      </c>
      <c r="F26" s="107">
        <v>5</v>
      </c>
      <c r="G26" s="173" t="s">
        <v>342</v>
      </c>
      <c r="H26" s="175">
        <v>30</v>
      </c>
      <c r="I26" s="176">
        <v>10</v>
      </c>
      <c r="J26" s="282" t="s">
        <v>330</v>
      </c>
      <c r="K26" s="110">
        <v>10</v>
      </c>
      <c r="L26" s="111" t="s">
        <v>1818</v>
      </c>
      <c r="M26" s="116" t="s">
        <v>1819</v>
      </c>
      <c r="N26" s="116" t="s">
        <v>1671</v>
      </c>
      <c r="O26" s="117"/>
    </row>
    <row r="27" spans="1:15" x14ac:dyDescent="0.35">
      <c r="B27" s="120"/>
      <c r="C27" s="264">
        <v>6.5740713356986591</v>
      </c>
      <c r="D27" s="106">
        <v>90.345102145635494</v>
      </c>
      <c r="E27" s="113" t="s">
        <v>351</v>
      </c>
      <c r="F27" s="107">
        <v>7</v>
      </c>
      <c r="G27" s="173" t="s">
        <v>331</v>
      </c>
      <c r="H27" s="175">
        <v>24</v>
      </c>
      <c r="I27" s="176">
        <v>18</v>
      </c>
      <c r="J27" s="282" t="s">
        <v>343</v>
      </c>
      <c r="K27" s="110">
        <v>13</v>
      </c>
      <c r="L27" s="111" t="s">
        <v>1823</v>
      </c>
      <c r="M27" s="116" t="s">
        <v>1824</v>
      </c>
      <c r="N27" s="116" t="s">
        <v>1671</v>
      </c>
      <c r="O27" s="117"/>
    </row>
    <row r="28" spans="1:15" x14ac:dyDescent="0.35">
      <c r="B28" s="120"/>
      <c r="C28" s="264">
        <v>1.5154483054773737</v>
      </c>
      <c r="D28" s="106">
        <v>94.03208467840895</v>
      </c>
      <c r="E28" s="113" t="s">
        <v>350</v>
      </c>
      <c r="F28" s="107">
        <v>8</v>
      </c>
      <c r="G28" s="173" t="s">
        <v>344</v>
      </c>
      <c r="H28" s="175">
        <v>15</v>
      </c>
      <c r="I28" s="176">
        <v>12</v>
      </c>
      <c r="J28" s="282" t="s">
        <v>332</v>
      </c>
      <c r="K28" s="110">
        <v>11</v>
      </c>
      <c r="L28" s="111" t="s">
        <v>1685</v>
      </c>
      <c r="M28" s="116" t="s">
        <v>1827</v>
      </c>
      <c r="N28" s="116" t="s">
        <v>1671</v>
      </c>
      <c r="O28" s="124" t="s">
        <v>1828</v>
      </c>
    </row>
    <row r="29" spans="1:15" x14ac:dyDescent="0.35">
      <c r="B29" s="120"/>
      <c r="C29" s="264">
        <v>9.2801860584855653</v>
      </c>
      <c r="D29" s="106">
        <v>89.70370851909928</v>
      </c>
      <c r="E29" s="107" t="s">
        <v>351</v>
      </c>
      <c r="F29" s="107">
        <v>4</v>
      </c>
      <c r="G29" s="173" t="s">
        <v>333</v>
      </c>
      <c r="H29" s="175">
        <v>26</v>
      </c>
      <c r="I29" s="176">
        <v>21</v>
      </c>
      <c r="J29" s="282" t="s">
        <v>345</v>
      </c>
      <c r="K29" s="110">
        <v>12</v>
      </c>
      <c r="L29" s="111" t="s">
        <v>1690</v>
      </c>
      <c r="M29" s="116" t="s">
        <v>1831</v>
      </c>
      <c r="N29" s="116" t="s">
        <v>1671</v>
      </c>
      <c r="O29" s="117"/>
    </row>
    <row r="30" spans="1:15" x14ac:dyDescent="0.35">
      <c r="A30" t="s">
        <v>1838</v>
      </c>
      <c r="B30" s="120"/>
      <c r="C30" s="264">
        <v>-0.40678710270374885</v>
      </c>
      <c r="D30" s="121">
        <v>100.54825888829664</v>
      </c>
      <c r="E30" s="107" t="s">
        <v>350</v>
      </c>
      <c r="F30" s="107">
        <v>3</v>
      </c>
      <c r="G30" s="173" t="s">
        <v>338</v>
      </c>
      <c r="H30" s="175">
        <v>23</v>
      </c>
      <c r="I30" s="176">
        <v>16</v>
      </c>
      <c r="J30" s="282" t="s">
        <v>334</v>
      </c>
      <c r="K30" s="110">
        <v>2</v>
      </c>
      <c r="L30" s="111" t="s">
        <v>1834</v>
      </c>
      <c r="M30" s="116" t="s">
        <v>1835</v>
      </c>
      <c r="N30" s="116" t="s">
        <v>1671</v>
      </c>
      <c r="O30" s="117"/>
    </row>
    <row r="31" spans="1:15" x14ac:dyDescent="0.35">
      <c r="B31" s="120"/>
      <c r="C31" s="264">
        <v>16.532461336165337</v>
      </c>
      <c r="D31" s="106">
        <v>85.070276098088399</v>
      </c>
      <c r="E31" s="107" t="s">
        <v>350</v>
      </c>
      <c r="F31" s="107">
        <v>1</v>
      </c>
      <c r="G31" s="173" t="s">
        <v>339</v>
      </c>
      <c r="H31" s="175">
        <v>25</v>
      </c>
      <c r="I31" s="176">
        <v>20</v>
      </c>
      <c r="J31" s="282" t="s">
        <v>335</v>
      </c>
      <c r="K31" s="110">
        <v>16</v>
      </c>
      <c r="L31" s="111" t="s">
        <v>1839</v>
      </c>
      <c r="M31" s="116" t="s">
        <v>1840</v>
      </c>
      <c r="N31" s="116" t="s">
        <v>1735</v>
      </c>
      <c r="O31" s="124" t="s">
        <v>1843</v>
      </c>
    </row>
    <row r="32" spans="1:15" x14ac:dyDescent="0.35">
      <c r="B32" s="120"/>
      <c r="C32" s="264">
        <v>11.062019041020388</v>
      </c>
      <c r="D32" s="106">
        <v>87.876887147311237</v>
      </c>
      <c r="E32" s="107" t="s">
        <v>351</v>
      </c>
      <c r="F32" s="107">
        <v>6</v>
      </c>
      <c r="G32" s="173" t="s">
        <v>336</v>
      </c>
      <c r="H32" s="175">
        <v>30</v>
      </c>
      <c r="I32" s="176">
        <v>12</v>
      </c>
      <c r="J32" s="282" t="s">
        <v>340</v>
      </c>
      <c r="K32" s="110">
        <v>14</v>
      </c>
      <c r="L32" s="111" t="s">
        <v>1672</v>
      </c>
      <c r="M32" s="116" t="s">
        <v>1844</v>
      </c>
      <c r="N32" s="116" t="s">
        <v>1671</v>
      </c>
      <c r="O32" s="117"/>
    </row>
    <row r="33" spans="2:15" x14ac:dyDescent="0.35">
      <c r="B33" s="120"/>
      <c r="C33" s="264">
        <v>7.1000686918000291</v>
      </c>
      <c r="D33" s="106">
        <v>89.369953633034982</v>
      </c>
      <c r="E33" s="107" t="s">
        <v>350</v>
      </c>
      <c r="F33" s="107">
        <v>9</v>
      </c>
      <c r="G33" s="173" t="s">
        <v>341</v>
      </c>
      <c r="H33" s="175">
        <v>16</v>
      </c>
      <c r="I33" s="176">
        <v>9</v>
      </c>
      <c r="J33" s="282" t="s">
        <v>337</v>
      </c>
      <c r="K33" s="110">
        <v>15</v>
      </c>
      <c r="L33" s="111" t="s">
        <v>1847</v>
      </c>
      <c r="M33" s="116" t="s">
        <v>1848</v>
      </c>
      <c r="N33" s="116" t="s">
        <v>1671</v>
      </c>
      <c r="O33" s="117"/>
    </row>
    <row r="34" spans="2:15" x14ac:dyDescent="0.35">
      <c r="B34" s="105" t="s">
        <v>812</v>
      </c>
      <c r="C34" s="264">
        <v>-10.943294190267826</v>
      </c>
      <c r="D34" s="121">
        <v>100.62849824237422</v>
      </c>
      <c r="E34" s="107" t="s">
        <v>350</v>
      </c>
      <c r="F34" s="107">
        <v>16</v>
      </c>
      <c r="G34" s="173" t="s">
        <v>337</v>
      </c>
      <c r="H34" s="175">
        <v>26</v>
      </c>
      <c r="I34" s="176">
        <v>25</v>
      </c>
      <c r="J34" s="282" t="s">
        <v>341</v>
      </c>
      <c r="K34" s="110">
        <v>9</v>
      </c>
      <c r="L34" s="111" t="s">
        <v>1853</v>
      </c>
      <c r="M34" s="116" t="s">
        <v>1854</v>
      </c>
      <c r="N34" s="116" t="s">
        <v>1671</v>
      </c>
      <c r="O34" s="117"/>
    </row>
    <row r="35" spans="2:15" x14ac:dyDescent="0.35">
      <c r="B35" s="120"/>
      <c r="C35" s="264">
        <v>7.7598702863512354</v>
      </c>
      <c r="D35" s="106">
        <v>89.336462689615445</v>
      </c>
      <c r="E35" s="113" t="s">
        <v>351</v>
      </c>
      <c r="F35" s="107">
        <v>10</v>
      </c>
      <c r="G35" s="173" t="s">
        <v>345</v>
      </c>
      <c r="H35" s="175">
        <v>27</v>
      </c>
      <c r="I35" s="176">
        <v>19</v>
      </c>
      <c r="J35" s="282" t="s">
        <v>335</v>
      </c>
      <c r="K35" s="110">
        <v>15</v>
      </c>
      <c r="L35" s="111" t="s">
        <v>1696</v>
      </c>
      <c r="M35" s="116" t="s">
        <v>1857</v>
      </c>
      <c r="N35" s="116" t="s">
        <v>1671</v>
      </c>
      <c r="O35" s="117"/>
    </row>
    <row r="36" spans="2:15" x14ac:dyDescent="0.35">
      <c r="B36" s="120"/>
      <c r="C36" s="264">
        <v>6.2828584817637898</v>
      </c>
      <c r="D36" s="106">
        <v>90.228208566635132</v>
      </c>
      <c r="E36" s="107" t="s">
        <v>351</v>
      </c>
      <c r="F36" s="107">
        <v>11</v>
      </c>
      <c r="G36" s="173" t="s">
        <v>332</v>
      </c>
      <c r="H36" s="175">
        <v>26</v>
      </c>
      <c r="I36" s="176">
        <v>12</v>
      </c>
      <c r="J36" s="282" t="s">
        <v>340</v>
      </c>
      <c r="K36" s="110">
        <v>14</v>
      </c>
      <c r="L36" s="111" t="s">
        <v>1674</v>
      </c>
      <c r="M36" s="116" t="s">
        <v>1860</v>
      </c>
      <c r="N36" s="116" t="s">
        <v>1671</v>
      </c>
      <c r="O36" s="117"/>
    </row>
    <row r="37" spans="2:15" x14ac:dyDescent="0.35">
      <c r="B37" s="120"/>
      <c r="C37" s="264">
        <v>1.7181105438423923</v>
      </c>
      <c r="D37" s="106">
        <v>93.449096009825922</v>
      </c>
      <c r="E37" s="107" t="s">
        <v>351</v>
      </c>
      <c r="F37" s="107">
        <v>12</v>
      </c>
      <c r="G37" s="173" t="s">
        <v>343</v>
      </c>
      <c r="H37" s="175">
        <v>21</v>
      </c>
      <c r="I37" s="176">
        <v>15</v>
      </c>
      <c r="J37" s="282" t="s">
        <v>330</v>
      </c>
      <c r="K37" s="110">
        <v>13</v>
      </c>
      <c r="L37" s="111" t="s">
        <v>1863</v>
      </c>
      <c r="M37" s="116" t="s">
        <v>1864</v>
      </c>
      <c r="N37" s="116" t="s">
        <v>1671</v>
      </c>
      <c r="O37" s="117"/>
    </row>
    <row r="38" spans="2:15" x14ac:dyDescent="0.35">
      <c r="B38" s="105" t="s">
        <v>813</v>
      </c>
      <c r="C38" s="264">
        <v>-10.394730103595247</v>
      </c>
      <c r="D38" s="121">
        <v>102.41042767504564</v>
      </c>
      <c r="E38" s="107" t="s">
        <v>350</v>
      </c>
      <c r="F38" s="107">
        <v>12</v>
      </c>
      <c r="G38" s="173" t="s">
        <v>343</v>
      </c>
      <c r="H38" s="175">
        <v>30</v>
      </c>
      <c r="I38" s="176">
        <v>24</v>
      </c>
      <c r="J38" s="282" t="s">
        <v>336</v>
      </c>
      <c r="K38" s="110">
        <v>5</v>
      </c>
      <c r="L38" s="111" t="s">
        <v>1867</v>
      </c>
      <c r="M38" s="116" t="s">
        <v>1868</v>
      </c>
      <c r="N38" s="116" t="s">
        <v>1671</v>
      </c>
      <c r="O38" s="117"/>
    </row>
    <row r="39" spans="2:15" x14ac:dyDescent="0.35">
      <c r="B39" s="120"/>
      <c r="C39" s="264">
        <v>6.2712106757146957</v>
      </c>
      <c r="D39" s="106">
        <v>92.348365929537252</v>
      </c>
      <c r="E39" s="107" t="s">
        <v>351</v>
      </c>
      <c r="F39" s="107">
        <v>6</v>
      </c>
      <c r="G39" s="173" t="s">
        <v>334</v>
      </c>
      <c r="H39" s="175">
        <v>28</v>
      </c>
      <c r="I39" s="176">
        <v>3</v>
      </c>
      <c r="J39" s="282" t="s">
        <v>332</v>
      </c>
      <c r="K39" s="110">
        <v>11</v>
      </c>
      <c r="L39" s="111" t="s">
        <v>1871</v>
      </c>
      <c r="M39" s="116" t="s">
        <v>1872</v>
      </c>
      <c r="N39" s="108" t="s">
        <v>1736</v>
      </c>
      <c r="O39" s="117"/>
    </row>
    <row r="40" spans="2:15" x14ac:dyDescent="0.35">
      <c r="B40" s="120"/>
      <c r="C40" s="264">
        <v>5.9625309490606071</v>
      </c>
      <c r="D40" s="106">
        <v>92.534731314504654</v>
      </c>
      <c r="E40" s="107" t="s">
        <v>351</v>
      </c>
      <c r="F40" s="107">
        <v>7</v>
      </c>
      <c r="G40" s="173" t="s">
        <v>331</v>
      </c>
      <c r="H40" s="175">
        <v>19</v>
      </c>
      <c r="I40" s="176">
        <v>9</v>
      </c>
      <c r="J40" s="282" t="s">
        <v>345</v>
      </c>
      <c r="K40" s="110">
        <v>10</v>
      </c>
      <c r="L40" s="111" t="s">
        <v>1875</v>
      </c>
      <c r="M40" s="116" t="s">
        <v>1876</v>
      </c>
      <c r="N40" s="114" t="s">
        <v>1671</v>
      </c>
      <c r="O40" s="117"/>
    </row>
    <row r="41" spans="2:15" x14ac:dyDescent="0.35">
      <c r="B41" s="120"/>
      <c r="C41" s="264">
        <v>-11.168774823941989</v>
      </c>
      <c r="D41" s="121">
        <v>101.557054049955</v>
      </c>
      <c r="E41" s="113" t="s">
        <v>350</v>
      </c>
      <c r="F41" s="107">
        <v>14</v>
      </c>
      <c r="G41" s="173" t="s">
        <v>337</v>
      </c>
      <c r="H41" s="175">
        <v>25</v>
      </c>
      <c r="I41" s="176">
        <v>16</v>
      </c>
      <c r="J41" s="282" t="s">
        <v>344</v>
      </c>
      <c r="K41" s="110">
        <v>8</v>
      </c>
      <c r="L41" s="111" t="s">
        <v>1679</v>
      </c>
      <c r="M41" s="116" t="s">
        <v>1879</v>
      </c>
      <c r="N41" s="116" t="s">
        <v>1671</v>
      </c>
      <c r="O41" s="124" t="s">
        <v>1882</v>
      </c>
    </row>
    <row r="42" spans="2:15" x14ac:dyDescent="0.35">
      <c r="B42" s="105" t="s">
        <v>675</v>
      </c>
      <c r="C42" s="264">
        <v>18.701804573113076</v>
      </c>
      <c r="D42" s="106">
        <v>85.371676113983</v>
      </c>
      <c r="E42" s="107" t="s">
        <v>351</v>
      </c>
      <c r="F42" s="107">
        <v>1</v>
      </c>
      <c r="G42" s="173" t="s">
        <v>338</v>
      </c>
      <c r="H42" s="175">
        <v>30</v>
      </c>
      <c r="I42" s="176">
        <v>12</v>
      </c>
      <c r="J42" s="282" t="s">
        <v>337</v>
      </c>
      <c r="K42" s="110">
        <v>14</v>
      </c>
      <c r="L42" s="111" t="s">
        <v>1883</v>
      </c>
      <c r="M42" s="116" t="s">
        <v>1884</v>
      </c>
      <c r="N42" s="116" t="s">
        <v>1671</v>
      </c>
      <c r="O42" s="124" t="s">
        <v>1885</v>
      </c>
    </row>
    <row r="43" spans="2:15" x14ac:dyDescent="0.35">
      <c r="B43" s="120"/>
      <c r="C43" s="264">
        <v>-5.4548560061625482</v>
      </c>
      <c r="D43" s="121">
        <v>101.54110368872064</v>
      </c>
      <c r="E43" s="113" t="s">
        <v>350</v>
      </c>
      <c r="F43" s="107">
        <v>7</v>
      </c>
      <c r="G43" s="173" t="s">
        <v>331</v>
      </c>
      <c r="H43" s="175">
        <v>21</v>
      </c>
      <c r="I43" s="176">
        <v>10</v>
      </c>
      <c r="J43" s="282" t="s">
        <v>333</v>
      </c>
      <c r="K43" s="110">
        <v>2</v>
      </c>
      <c r="L43" s="111" t="s">
        <v>1888</v>
      </c>
      <c r="M43" s="116" t="s">
        <v>1889</v>
      </c>
      <c r="N43" s="108" t="s">
        <v>1736</v>
      </c>
      <c r="O43" s="117"/>
    </row>
    <row r="44" spans="2:15" x14ac:dyDescent="0.35">
      <c r="B44" s="120"/>
      <c r="C44" s="264">
        <v>-3.4353957878704877</v>
      </c>
      <c r="D44" s="121">
        <v>100.58599520692682</v>
      </c>
      <c r="E44" s="107" t="s">
        <v>350</v>
      </c>
      <c r="F44" s="107">
        <v>5</v>
      </c>
      <c r="G44" s="173" t="s">
        <v>334</v>
      </c>
      <c r="H44" s="175">
        <v>24</v>
      </c>
      <c r="I44" s="176">
        <v>21</v>
      </c>
      <c r="J44" s="282" t="s">
        <v>339</v>
      </c>
      <c r="K44" s="110">
        <v>3</v>
      </c>
      <c r="L44" s="111" t="s">
        <v>1892</v>
      </c>
      <c r="M44" s="116" t="s">
        <v>1893</v>
      </c>
      <c r="N44" s="116" t="s">
        <v>1671</v>
      </c>
      <c r="O44" s="116"/>
    </row>
    <row r="45" spans="2:15" x14ac:dyDescent="0.35">
      <c r="B45" s="120"/>
      <c r="C45" s="264">
        <v>12.766363362617648</v>
      </c>
      <c r="D45" s="106">
        <v>89.399974738543705</v>
      </c>
      <c r="E45" s="107" t="s">
        <v>351</v>
      </c>
      <c r="F45" s="107">
        <v>4</v>
      </c>
      <c r="G45" s="173" t="s">
        <v>342</v>
      </c>
      <c r="H45" s="175">
        <v>32</v>
      </c>
      <c r="I45" s="176">
        <v>20</v>
      </c>
      <c r="J45" s="282" t="s">
        <v>343</v>
      </c>
      <c r="K45" s="110">
        <v>11</v>
      </c>
      <c r="L45" s="111" t="s">
        <v>1823</v>
      </c>
      <c r="M45" s="116" t="s">
        <v>1896</v>
      </c>
      <c r="N45" s="116" t="s">
        <v>1671</v>
      </c>
      <c r="O45" s="117"/>
    </row>
    <row r="46" spans="2:15" x14ac:dyDescent="0.35">
      <c r="B46" s="105" t="s">
        <v>701</v>
      </c>
      <c r="C46" s="264">
        <v>3.8282400634888663</v>
      </c>
      <c r="D46" s="106">
        <v>96.200575061668602</v>
      </c>
      <c r="E46" s="107" t="s">
        <v>351</v>
      </c>
      <c r="F46" s="107">
        <v>3</v>
      </c>
      <c r="G46" s="173" t="s">
        <v>334</v>
      </c>
      <c r="H46" s="175">
        <v>26</v>
      </c>
      <c r="I46" s="176">
        <v>12</v>
      </c>
      <c r="J46" s="282" t="s">
        <v>331</v>
      </c>
      <c r="K46" s="110">
        <v>5</v>
      </c>
      <c r="L46" s="111" t="s">
        <v>1931</v>
      </c>
      <c r="M46" s="116" t="s">
        <v>1932</v>
      </c>
      <c r="N46" s="108" t="s">
        <v>1736</v>
      </c>
      <c r="O46" s="117"/>
    </row>
    <row r="47" spans="2:15" x14ac:dyDescent="0.35">
      <c r="B47" s="120"/>
      <c r="C47" s="264">
        <v>4.3232320968355049</v>
      </c>
      <c r="D47" s="106">
        <v>97.222426746535561</v>
      </c>
      <c r="E47" s="113" t="s">
        <v>351</v>
      </c>
      <c r="F47" s="107">
        <v>1</v>
      </c>
      <c r="G47" s="173" t="s">
        <v>338</v>
      </c>
      <c r="H47" s="175">
        <v>15</v>
      </c>
      <c r="I47" s="176">
        <v>14</v>
      </c>
      <c r="J47" s="282" t="s">
        <v>342</v>
      </c>
      <c r="K47" s="110">
        <v>2</v>
      </c>
      <c r="L47" s="111" t="s">
        <v>1936</v>
      </c>
      <c r="M47" s="116" t="s">
        <v>1937</v>
      </c>
      <c r="N47" s="114" t="s">
        <v>1735</v>
      </c>
      <c r="O47" s="117"/>
    </row>
    <row r="48" spans="2:15" x14ac:dyDescent="0.35">
      <c r="B48" s="105" t="s">
        <v>1851</v>
      </c>
      <c r="C48" s="264">
        <v>-2.7487316320601827</v>
      </c>
      <c r="D48" s="106">
        <v>101.49212484785636</v>
      </c>
      <c r="E48" s="113" t="s">
        <v>350</v>
      </c>
      <c r="F48" s="107">
        <v>2</v>
      </c>
      <c r="G48" s="173" t="s">
        <v>334</v>
      </c>
      <c r="H48" s="175">
        <v>22</v>
      </c>
      <c r="I48" s="176">
        <v>19</v>
      </c>
      <c r="J48" s="282" t="s">
        <v>338</v>
      </c>
      <c r="K48" s="110">
        <v>1</v>
      </c>
      <c r="L48" s="111" t="s">
        <v>1941</v>
      </c>
      <c r="M48" s="116" t="s">
        <v>1942</v>
      </c>
      <c r="N48" s="116" t="s">
        <v>1671</v>
      </c>
      <c r="O48" s="117"/>
    </row>
    <row r="49" spans="2:15" x14ac:dyDescent="0.35">
      <c r="B49" s="120"/>
      <c r="C49" s="264"/>
      <c r="D49" s="106"/>
      <c r="E49" s="113"/>
      <c r="F49" s="107"/>
      <c r="G49" s="173"/>
      <c r="H49" s="175"/>
      <c r="I49" s="176"/>
      <c r="J49" s="282"/>
      <c r="K49" s="110"/>
      <c r="L49" s="111"/>
      <c r="M49" s="116"/>
      <c r="N49" s="116"/>
      <c r="O49" s="117"/>
    </row>
    <row r="50" spans="2:15" x14ac:dyDescent="0.35">
      <c r="B50" s="120"/>
      <c r="C50" s="264"/>
      <c r="D50" s="106"/>
      <c r="E50" s="107"/>
      <c r="F50" s="107"/>
      <c r="G50" s="173"/>
      <c r="H50" s="175"/>
      <c r="I50" s="176"/>
      <c r="J50" s="282"/>
      <c r="K50" s="110"/>
      <c r="L50" s="111"/>
      <c r="M50" s="116"/>
      <c r="N50" s="114"/>
      <c r="O50" s="117"/>
    </row>
    <row r="51" spans="2:15" x14ac:dyDescent="0.35">
      <c r="B51" s="120"/>
      <c r="C51" s="264"/>
      <c r="D51" s="106"/>
      <c r="E51" s="107"/>
      <c r="F51" s="107"/>
      <c r="G51" s="173"/>
      <c r="H51" s="175"/>
      <c r="I51" s="176"/>
      <c r="J51" s="282"/>
      <c r="K51" s="110"/>
      <c r="L51" s="111"/>
      <c r="M51" s="116"/>
      <c r="N51" s="116"/>
      <c r="O51" s="117"/>
    </row>
    <row r="52" spans="2:15" x14ac:dyDescent="0.35">
      <c r="B52" s="120"/>
      <c r="C52" s="264"/>
      <c r="D52" s="106"/>
      <c r="E52" s="107"/>
      <c r="F52" s="107"/>
      <c r="G52" s="173"/>
      <c r="H52" s="175"/>
      <c r="I52" s="176"/>
      <c r="J52" s="282"/>
      <c r="K52" s="110"/>
      <c r="L52" s="111"/>
      <c r="M52" s="116"/>
      <c r="N52" s="116"/>
      <c r="O52" s="117"/>
    </row>
    <row r="53" spans="2:15" x14ac:dyDescent="0.35">
      <c r="B53" s="120"/>
      <c r="C53" s="264"/>
      <c r="D53" s="106"/>
      <c r="E53" s="107"/>
      <c r="F53" s="107"/>
      <c r="G53" s="173"/>
      <c r="H53" s="175"/>
      <c r="I53" s="176"/>
      <c r="J53" s="282"/>
      <c r="K53" s="110"/>
      <c r="L53" s="111"/>
      <c r="M53" s="116"/>
      <c r="N53" s="116"/>
      <c r="O53" s="117"/>
    </row>
    <row r="54" spans="2:15" x14ac:dyDescent="0.35">
      <c r="B54" s="120"/>
      <c r="C54" s="264"/>
      <c r="D54" s="106"/>
      <c r="E54" s="107"/>
      <c r="F54" s="107"/>
      <c r="G54" s="173"/>
      <c r="H54" s="175"/>
      <c r="I54" s="176"/>
      <c r="J54" s="282"/>
      <c r="K54" s="110"/>
      <c r="L54" s="111"/>
      <c r="M54" s="116"/>
      <c r="N54" s="116"/>
      <c r="O54" s="117"/>
    </row>
    <row r="55" spans="2:15" x14ac:dyDescent="0.35">
      <c r="B55" s="120"/>
      <c r="C55" s="264"/>
      <c r="D55" s="106"/>
      <c r="E55" s="107"/>
      <c r="F55" s="107"/>
      <c r="G55" s="173"/>
      <c r="H55" s="175"/>
      <c r="I55" s="176"/>
      <c r="J55" s="282"/>
      <c r="K55" s="110"/>
      <c r="L55" s="111"/>
      <c r="M55" s="116"/>
      <c r="N55" s="116"/>
      <c r="O55" s="117"/>
    </row>
    <row r="56" spans="2:15" x14ac:dyDescent="0.35">
      <c r="B56" s="120"/>
      <c r="C56" s="264"/>
      <c r="D56" s="106"/>
      <c r="E56" s="113"/>
      <c r="F56" s="107"/>
      <c r="G56" s="173"/>
      <c r="H56" s="175"/>
      <c r="I56" s="176"/>
      <c r="J56" s="282"/>
      <c r="K56" s="110"/>
      <c r="L56" s="111"/>
      <c r="M56" s="116"/>
      <c r="N56" s="114"/>
      <c r="O56" s="117"/>
    </row>
    <row r="57" spans="2:15" x14ac:dyDescent="0.35">
      <c r="B57" s="120"/>
      <c r="C57" s="264"/>
      <c r="D57" s="106"/>
      <c r="E57" s="107"/>
      <c r="F57" s="107"/>
      <c r="G57" s="173"/>
      <c r="H57" s="175"/>
      <c r="I57" s="176"/>
      <c r="J57" s="282"/>
      <c r="K57" s="110"/>
      <c r="L57" s="111"/>
      <c r="M57" s="116"/>
      <c r="N57" s="117"/>
      <c r="O57" s="117"/>
    </row>
    <row r="58" spans="2:15" x14ac:dyDescent="0.35">
      <c r="B58" s="120"/>
      <c r="C58" s="264"/>
      <c r="D58" s="106"/>
      <c r="E58" s="107"/>
      <c r="F58" s="107"/>
      <c r="G58" s="173"/>
      <c r="H58" s="175"/>
      <c r="I58" s="176"/>
      <c r="J58" s="282"/>
      <c r="K58" s="110"/>
      <c r="L58" s="98"/>
      <c r="M58" s="99"/>
      <c r="N58" s="116"/>
      <c r="O58" s="117"/>
    </row>
    <row r="59" spans="2:15" x14ac:dyDescent="0.35">
      <c r="B59" s="120"/>
      <c r="C59" s="264"/>
      <c r="D59" s="106"/>
      <c r="E59" s="107"/>
      <c r="F59" s="107"/>
      <c r="G59" s="173"/>
      <c r="H59" s="175"/>
      <c r="I59" s="176"/>
      <c r="J59" s="282"/>
      <c r="K59" s="110"/>
      <c r="L59" s="98"/>
      <c r="M59" s="99"/>
      <c r="N59" s="116"/>
      <c r="O59" s="117"/>
    </row>
    <row r="60" spans="2:15" x14ac:dyDescent="0.35">
      <c r="B60" s="120"/>
      <c r="C60" s="264"/>
      <c r="D60" s="106"/>
      <c r="E60" s="107"/>
      <c r="F60" s="107"/>
      <c r="G60" s="173"/>
      <c r="H60" s="175"/>
      <c r="I60" s="176"/>
      <c r="J60" s="282"/>
      <c r="K60" s="110"/>
      <c r="L60" s="98"/>
      <c r="M60" s="99"/>
      <c r="N60" s="116"/>
      <c r="O60" s="117"/>
    </row>
    <row r="61" spans="2:15" x14ac:dyDescent="0.35">
      <c r="B61" s="120"/>
      <c r="C61" s="264"/>
      <c r="D61" s="106"/>
      <c r="E61" s="107"/>
      <c r="F61" s="107"/>
      <c r="G61" s="173"/>
      <c r="H61" s="175"/>
      <c r="I61" s="176"/>
      <c r="J61" s="282"/>
      <c r="K61" s="110"/>
      <c r="L61" s="98"/>
      <c r="M61" s="99"/>
      <c r="N61" s="116"/>
      <c r="O61" s="117"/>
    </row>
    <row r="62" spans="2:15" x14ac:dyDescent="0.35">
      <c r="B62" s="120"/>
      <c r="C62" s="264"/>
      <c r="D62" s="106"/>
      <c r="E62" s="107"/>
      <c r="F62" s="107"/>
      <c r="G62" s="173"/>
      <c r="H62" s="175"/>
      <c r="I62" s="176"/>
      <c r="J62" s="282"/>
      <c r="K62" s="110"/>
      <c r="L62" s="98"/>
      <c r="M62" s="99"/>
      <c r="N62" s="116"/>
      <c r="O62" s="116"/>
    </row>
    <row r="63" spans="2:15" x14ac:dyDescent="0.35">
      <c r="B63" s="120"/>
      <c r="C63" s="264"/>
      <c r="D63" s="106"/>
      <c r="E63" s="107"/>
      <c r="F63" s="107"/>
      <c r="G63" s="173"/>
      <c r="H63" s="175"/>
      <c r="I63" s="176"/>
      <c r="J63" s="282"/>
      <c r="K63" s="110"/>
      <c r="L63" s="98"/>
      <c r="M63" s="99"/>
      <c r="N63" s="116"/>
      <c r="O63" s="117"/>
    </row>
    <row r="64" spans="2:15" x14ac:dyDescent="0.35">
      <c r="B64" s="120"/>
      <c r="C64" s="264"/>
      <c r="D64" s="106"/>
      <c r="E64" s="107"/>
      <c r="F64" s="107"/>
      <c r="G64" s="173"/>
      <c r="H64" s="175"/>
      <c r="I64" s="176"/>
      <c r="J64" s="282"/>
      <c r="K64" s="110"/>
      <c r="L64" s="98"/>
      <c r="M64" s="99"/>
      <c r="N64" s="114"/>
      <c r="O64" s="117"/>
    </row>
    <row r="65" spans="2:15" x14ac:dyDescent="0.35">
      <c r="B65" s="120"/>
      <c r="C65" s="264"/>
      <c r="D65" s="106"/>
      <c r="E65" s="113"/>
      <c r="F65" s="107"/>
      <c r="G65" s="173"/>
      <c r="H65" s="175"/>
      <c r="I65" s="176"/>
      <c r="J65" s="282"/>
      <c r="K65" s="110"/>
      <c r="L65" s="98"/>
      <c r="M65" s="99"/>
      <c r="N65" s="116"/>
      <c r="O65" s="117"/>
    </row>
    <row r="66" spans="2:15" x14ac:dyDescent="0.35">
      <c r="B66" s="120"/>
      <c r="C66" s="264"/>
      <c r="D66" s="106"/>
      <c r="E66" s="107"/>
      <c r="F66" s="107"/>
      <c r="G66" s="173"/>
      <c r="H66" s="175"/>
      <c r="I66" s="176"/>
      <c r="J66" s="282"/>
      <c r="K66" s="110"/>
      <c r="L66" s="98"/>
      <c r="M66" s="99"/>
      <c r="N66" s="116"/>
      <c r="O66" s="116"/>
    </row>
    <row r="67" spans="2:15" x14ac:dyDescent="0.35">
      <c r="B67" s="120"/>
      <c r="C67" s="264"/>
      <c r="D67" s="106"/>
      <c r="E67" s="107"/>
      <c r="F67" s="107"/>
      <c r="G67" s="173"/>
      <c r="H67" s="175"/>
      <c r="I67" s="176"/>
      <c r="J67" s="282"/>
      <c r="K67" s="110"/>
      <c r="L67" s="98"/>
      <c r="M67" s="99"/>
      <c r="N67" s="116"/>
      <c r="O67" s="117"/>
    </row>
    <row r="68" spans="2:15" x14ac:dyDescent="0.35">
      <c r="B68" s="120"/>
      <c r="C68" s="264"/>
      <c r="D68" s="106"/>
      <c r="E68" s="107"/>
      <c r="F68" s="107"/>
      <c r="G68" s="173"/>
      <c r="H68" s="175"/>
      <c r="I68" s="176"/>
      <c r="J68" s="282"/>
      <c r="K68" s="110"/>
      <c r="L68" s="98"/>
      <c r="M68" s="99"/>
      <c r="N68" s="114"/>
      <c r="O68" s="116"/>
    </row>
    <row r="69" spans="2:15" x14ac:dyDescent="0.35">
      <c r="B69" s="120"/>
      <c r="C69" s="264"/>
      <c r="D69" s="106"/>
      <c r="E69" s="107"/>
      <c r="F69" s="107"/>
      <c r="G69" s="173"/>
      <c r="H69" s="175"/>
      <c r="I69" s="176"/>
      <c r="J69" s="282"/>
      <c r="K69" s="110"/>
      <c r="L69" s="98"/>
      <c r="M69" s="99"/>
      <c r="N69" s="116"/>
      <c r="O69" s="117"/>
    </row>
    <row r="70" spans="2:15" x14ac:dyDescent="0.35">
      <c r="B70" s="120"/>
      <c r="C70" s="264"/>
      <c r="D70" s="106"/>
      <c r="E70" s="107"/>
      <c r="F70" s="107"/>
      <c r="G70" s="173"/>
      <c r="H70" s="175"/>
      <c r="I70" s="176"/>
      <c r="J70" s="282"/>
      <c r="K70" s="110"/>
      <c r="L70" s="98"/>
      <c r="M70" s="99"/>
      <c r="N70" s="116"/>
      <c r="O70" s="117"/>
    </row>
    <row r="71" spans="2:15" x14ac:dyDescent="0.35">
      <c r="B71" s="120"/>
      <c r="C71" s="264"/>
      <c r="D71" s="106"/>
      <c r="E71" s="107"/>
      <c r="F71" s="107"/>
      <c r="G71" s="173"/>
      <c r="H71" s="175"/>
      <c r="I71" s="176"/>
      <c r="J71" s="282"/>
      <c r="K71" s="110"/>
      <c r="L71" s="98"/>
      <c r="M71" s="99"/>
      <c r="N71" s="114"/>
      <c r="O71" s="117"/>
    </row>
    <row r="72" spans="2:15" x14ac:dyDescent="0.35">
      <c r="B72" s="120"/>
      <c r="C72" s="264"/>
      <c r="D72" s="106"/>
      <c r="E72" s="107"/>
      <c r="F72" s="107"/>
      <c r="G72" s="173"/>
      <c r="H72" s="175"/>
      <c r="I72" s="176"/>
      <c r="J72" s="282"/>
      <c r="K72" s="110"/>
      <c r="L72" s="98"/>
      <c r="M72" s="99"/>
      <c r="N72" s="116"/>
      <c r="O72" s="117"/>
    </row>
    <row r="73" spans="2:15" x14ac:dyDescent="0.35">
      <c r="B73" s="120"/>
      <c r="C73" s="264"/>
      <c r="D73" s="106"/>
      <c r="E73" s="107"/>
      <c r="F73" s="107"/>
      <c r="G73" s="173"/>
      <c r="H73" s="175"/>
      <c r="I73" s="176"/>
      <c r="J73" s="282"/>
      <c r="K73" s="110"/>
      <c r="L73" s="98"/>
      <c r="M73" s="99"/>
      <c r="N73" s="116"/>
      <c r="O73" s="116"/>
    </row>
    <row r="74" spans="2:15" x14ac:dyDescent="0.35">
      <c r="B74" s="120"/>
      <c r="C74" s="264"/>
      <c r="D74" s="106"/>
      <c r="E74" s="107"/>
      <c r="F74" s="107"/>
      <c r="G74" s="173"/>
      <c r="H74" s="175"/>
      <c r="I74" s="176"/>
      <c r="J74" s="282"/>
      <c r="K74" s="110"/>
      <c r="L74" s="98"/>
      <c r="M74" s="99"/>
      <c r="N74" s="114"/>
      <c r="O74" s="117"/>
    </row>
    <row r="75" spans="2:15" x14ac:dyDescent="0.35">
      <c r="B75" s="120"/>
      <c r="C75" s="264"/>
      <c r="D75" s="106"/>
      <c r="E75" s="107"/>
      <c r="F75" s="107"/>
      <c r="G75" s="173"/>
      <c r="H75" s="175"/>
      <c r="I75" s="176"/>
      <c r="J75" s="282"/>
      <c r="K75" s="110"/>
      <c r="L75" s="98"/>
      <c r="M75" s="99"/>
      <c r="N75" s="116"/>
      <c r="O75" s="117"/>
    </row>
    <row r="76" spans="2:15" x14ac:dyDescent="0.35">
      <c r="B76" s="120"/>
      <c r="C76" s="264"/>
      <c r="D76" s="106"/>
      <c r="E76" s="107"/>
      <c r="F76" s="107"/>
      <c r="G76" s="173"/>
      <c r="H76" s="175"/>
      <c r="I76" s="176"/>
      <c r="J76" s="282"/>
      <c r="K76" s="110"/>
      <c r="L76" s="98"/>
      <c r="M76" s="99"/>
      <c r="N76" s="116"/>
      <c r="O76" s="117"/>
    </row>
    <row r="77" spans="2:15" x14ac:dyDescent="0.35">
      <c r="B77" s="120"/>
      <c r="C77" s="264"/>
      <c r="D77" s="106"/>
      <c r="E77" s="107"/>
      <c r="F77" s="107"/>
      <c r="G77" s="173"/>
      <c r="H77" s="175"/>
      <c r="I77" s="176"/>
      <c r="J77" s="282"/>
      <c r="K77" s="110"/>
      <c r="L77" s="98"/>
      <c r="M77" s="99"/>
      <c r="N77" s="116"/>
      <c r="O77" s="117"/>
    </row>
    <row r="78" spans="2:15" x14ac:dyDescent="0.35">
      <c r="B78" s="120"/>
      <c r="C78" s="264"/>
      <c r="D78" s="106"/>
      <c r="E78" s="107"/>
      <c r="F78" s="107"/>
      <c r="G78" s="173"/>
      <c r="H78" s="175"/>
      <c r="I78" s="176"/>
      <c r="J78" s="282"/>
      <c r="K78" s="110"/>
      <c r="L78" s="98"/>
      <c r="M78" s="99"/>
      <c r="N78" s="114"/>
      <c r="O78" s="117"/>
    </row>
    <row r="79" spans="2:15" x14ac:dyDescent="0.35">
      <c r="B79" s="120"/>
      <c r="C79" s="264"/>
      <c r="D79" s="106"/>
      <c r="E79" s="107"/>
      <c r="F79" s="107"/>
      <c r="G79" s="173"/>
      <c r="H79" s="175"/>
      <c r="I79" s="176"/>
      <c r="J79" s="282"/>
      <c r="K79" s="110"/>
      <c r="L79" s="98"/>
      <c r="M79" s="99"/>
      <c r="N79" s="116"/>
      <c r="O79" s="117"/>
    </row>
    <row r="80" spans="2:15" x14ac:dyDescent="0.35">
      <c r="B80" s="120"/>
      <c r="C80" s="264"/>
      <c r="D80" s="106"/>
      <c r="E80" s="107"/>
      <c r="F80" s="107"/>
      <c r="G80" s="173"/>
      <c r="H80" s="175"/>
      <c r="I80" s="176"/>
      <c r="J80" s="282"/>
      <c r="K80" s="110"/>
      <c r="L80" s="98"/>
      <c r="M80" s="99"/>
      <c r="N80" s="116"/>
      <c r="O80" s="117"/>
    </row>
    <row r="81" spans="2:15" x14ac:dyDescent="0.35">
      <c r="B81" s="120"/>
      <c r="C81" s="264"/>
      <c r="D81" s="106"/>
      <c r="E81" s="107"/>
      <c r="F81" s="107"/>
      <c r="G81" s="173"/>
      <c r="H81" s="175"/>
      <c r="I81" s="176"/>
      <c r="J81" s="282"/>
      <c r="K81" s="110"/>
      <c r="L81" s="98"/>
      <c r="M81" s="99"/>
      <c r="N81" s="116"/>
      <c r="O81" s="117"/>
    </row>
    <row r="82" spans="2:15" x14ac:dyDescent="0.35">
      <c r="B82" s="120"/>
      <c r="C82" s="264"/>
      <c r="D82" s="106"/>
      <c r="E82" s="107"/>
      <c r="F82" s="107"/>
      <c r="G82" s="173"/>
      <c r="H82" s="175"/>
      <c r="I82" s="176"/>
      <c r="J82" s="282"/>
      <c r="K82" s="110"/>
      <c r="L82" s="98"/>
      <c r="M82" s="99"/>
      <c r="N82" s="116"/>
      <c r="O82" s="117"/>
    </row>
    <row r="83" spans="2:15" x14ac:dyDescent="0.35">
      <c r="B83" s="120"/>
      <c r="C83" s="264"/>
      <c r="D83" s="106"/>
      <c r="E83" s="107"/>
      <c r="F83" s="107"/>
      <c r="G83" s="173"/>
      <c r="H83" s="175"/>
      <c r="I83" s="176"/>
      <c r="J83" s="282"/>
      <c r="K83" s="110"/>
      <c r="L83" s="98"/>
      <c r="M83" s="99"/>
      <c r="N83" s="116"/>
      <c r="O83" s="117"/>
    </row>
    <row r="84" spans="2:15" x14ac:dyDescent="0.35">
      <c r="B84" s="120"/>
      <c r="C84" s="264"/>
      <c r="D84" s="106"/>
      <c r="E84" s="107"/>
      <c r="F84" s="107"/>
      <c r="G84" s="173"/>
      <c r="H84" s="175"/>
      <c r="I84" s="176"/>
      <c r="J84" s="282"/>
      <c r="K84" s="110"/>
      <c r="L84" s="98"/>
      <c r="M84" s="99"/>
      <c r="N84" s="116"/>
      <c r="O84" s="117"/>
    </row>
    <row r="85" spans="2:15" x14ac:dyDescent="0.35">
      <c r="B85" s="120"/>
      <c r="C85" s="264"/>
      <c r="D85" s="106"/>
      <c r="E85" s="113"/>
      <c r="F85" s="107"/>
      <c r="G85" s="173"/>
      <c r="H85" s="175"/>
      <c r="I85" s="176"/>
      <c r="J85" s="282"/>
      <c r="K85" s="110"/>
      <c r="L85" s="98"/>
      <c r="M85" s="99"/>
      <c r="N85" s="116"/>
      <c r="O85" s="117"/>
    </row>
    <row r="86" spans="2:15" x14ac:dyDescent="0.35">
      <c r="B86" s="120"/>
      <c r="C86" s="264"/>
      <c r="D86" s="106"/>
      <c r="E86" s="107"/>
      <c r="F86" s="107"/>
      <c r="G86" s="173"/>
      <c r="H86" s="175"/>
      <c r="I86" s="176"/>
      <c r="J86" s="282"/>
      <c r="K86" s="110"/>
      <c r="L86" s="98"/>
      <c r="M86" s="99"/>
      <c r="N86" s="116"/>
      <c r="O86" s="117"/>
    </row>
    <row r="87" spans="2:15" x14ac:dyDescent="0.35">
      <c r="B87" s="120"/>
      <c r="C87" s="264"/>
      <c r="D87" s="106"/>
      <c r="E87" s="107"/>
      <c r="F87" s="107"/>
      <c r="G87" s="173"/>
      <c r="H87" s="175"/>
      <c r="I87" s="176"/>
      <c r="J87" s="282"/>
      <c r="K87" s="110"/>
      <c r="L87" s="98"/>
      <c r="M87" s="99"/>
      <c r="N87" s="116"/>
      <c r="O87" s="117"/>
    </row>
    <row r="88" spans="2:15" x14ac:dyDescent="0.35">
      <c r="B88" s="120"/>
      <c r="C88" s="264"/>
      <c r="D88" s="106"/>
      <c r="E88" s="107"/>
      <c r="F88" s="107"/>
      <c r="G88" s="173"/>
      <c r="H88" s="175"/>
      <c r="I88" s="176"/>
      <c r="J88" s="282"/>
      <c r="K88" s="110"/>
      <c r="L88" s="98"/>
      <c r="M88" s="99"/>
      <c r="N88" s="114"/>
      <c r="O88" s="117"/>
    </row>
    <row r="89" spans="2:15" x14ac:dyDescent="0.35">
      <c r="B89" s="120"/>
      <c r="C89" s="264"/>
      <c r="D89" s="106"/>
      <c r="E89" s="107"/>
      <c r="F89" s="107"/>
      <c r="G89" s="173"/>
      <c r="H89" s="175"/>
      <c r="I89" s="176"/>
      <c r="J89" s="282"/>
      <c r="K89" s="110"/>
      <c r="L89" s="98"/>
      <c r="M89" s="99"/>
      <c r="N89" s="116"/>
      <c r="O89" s="117"/>
    </row>
    <row r="90" spans="2:15" x14ac:dyDescent="0.35">
      <c r="B90" s="120"/>
      <c r="C90" s="264"/>
      <c r="D90" s="106"/>
      <c r="E90" s="107"/>
      <c r="F90" s="107"/>
      <c r="G90" s="173"/>
      <c r="H90" s="175"/>
      <c r="I90" s="176"/>
      <c r="J90" s="282"/>
      <c r="K90" s="110"/>
      <c r="L90" s="98"/>
      <c r="M90" s="99"/>
      <c r="N90" s="116"/>
      <c r="O90" s="117"/>
    </row>
    <row r="91" spans="2:15" x14ac:dyDescent="0.35">
      <c r="B91" s="120"/>
      <c r="C91" s="264"/>
      <c r="D91" s="106"/>
      <c r="E91" s="107"/>
      <c r="F91" s="107"/>
      <c r="G91" s="173"/>
      <c r="H91" s="175"/>
      <c r="I91" s="176"/>
      <c r="J91" s="282"/>
      <c r="K91" s="110"/>
      <c r="L91" s="98"/>
      <c r="M91" s="99"/>
      <c r="N91" s="114"/>
      <c r="O91" s="117"/>
    </row>
    <row r="92" spans="2:15" x14ac:dyDescent="0.35">
      <c r="B92" s="120"/>
      <c r="C92" s="264"/>
      <c r="D92" s="106"/>
      <c r="E92" s="107"/>
      <c r="F92" s="107"/>
      <c r="G92" s="173"/>
      <c r="H92" s="175"/>
      <c r="I92" s="176"/>
      <c r="J92" s="282"/>
      <c r="K92" s="110"/>
      <c r="L92" s="98"/>
      <c r="M92" s="99"/>
      <c r="N92" s="116"/>
      <c r="O92" s="117"/>
    </row>
    <row r="93" spans="2:15" x14ac:dyDescent="0.35">
      <c r="B93" s="120"/>
      <c r="C93" s="264"/>
      <c r="D93" s="106"/>
      <c r="E93" s="107"/>
      <c r="F93" s="107"/>
      <c r="G93" s="173"/>
      <c r="H93" s="175"/>
      <c r="I93" s="176"/>
      <c r="J93" s="282"/>
      <c r="K93" s="110"/>
      <c r="L93" s="98"/>
      <c r="M93" s="99"/>
      <c r="N93" s="116"/>
      <c r="O93" s="117"/>
    </row>
    <row r="94" spans="2:15" x14ac:dyDescent="0.35">
      <c r="B94" s="120"/>
      <c r="C94" s="264"/>
      <c r="D94" s="106"/>
      <c r="E94" s="113"/>
      <c r="F94" s="107"/>
      <c r="G94" s="173"/>
      <c r="H94" s="175"/>
      <c r="I94" s="176"/>
      <c r="J94" s="282"/>
      <c r="K94" s="110"/>
      <c r="L94" s="98"/>
      <c r="M94" s="99"/>
      <c r="N94" s="116"/>
      <c r="O94" s="117"/>
    </row>
    <row r="95" spans="2:15" x14ac:dyDescent="0.35">
      <c r="B95" s="120"/>
      <c r="C95" s="264"/>
      <c r="D95" s="106"/>
      <c r="E95" s="107"/>
      <c r="F95" s="107"/>
      <c r="G95" s="173"/>
      <c r="H95" s="175"/>
      <c r="I95" s="176"/>
      <c r="J95" s="282"/>
      <c r="K95" s="110"/>
      <c r="L95" s="98"/>
      <c r="M95" s="99"/>
      <c r="N95" s="116"/>
      <c r="O95" s="117"/>
    </row>
    <row r="96" spans="2:15" x14ac:dyDescent="0.35">
      <c r="B96" s="120"/>
      <c r="C96" s="264"/>
      <c r="D96" s="106"/>
      <c r="E96" s="107"/>
      <c r="F96" s="107"/>
      <c r="G96" s="173"/>
      <c r="H96" s="175"/>
      <c r="I96" s="176"/>
      <c r="J96" s="282"/>
      <c r="K96" s="110"/>
      <c r="L96" s="98"/>
      <c r="M96" s="99"/>
      <c r="N96" s="116"/>
      <c r="O96" s="117"/>
    </row>
    <row r="97" spans="2:15" x14ac:dyDescent="0.35">
      <c r="B97" s="120"/>
      <c r="C97" s="264"/>
      <c r="D97" s="106"/>
      <c r="E97" s="113"/>
      <c r="F97" s="107"/>
      <c r="G97" s="173"/>
      <c r="H97" s="175"/>
      <c r="I97" s="176"/>
      <c r="J97" s="282"/>
      <c r="K97" s="110"/>
      <c r="L97" s="98"/>
      <c r="M97" s="99"/>
      <c r="N97" s="116"/>
      <c r="O97" s="117"/>
    </row>
    <row r="98" spans="2:15" x14ac:dyDescent="0.35">
      <c r="B98" s="120"/>
      <c r="C98" s="264"/>
      <c r="D98" s="106"/>
      <c r="E98" s="113"/>
      <c r="F98" s="107"/>
      <c r="G98" s="173"/>
      <c r="H98" s="175"/>
      <c r="I98" s="176"/>
      <c r="J98" s="282"/>
      <c r="K98" s="110"/>
      <c r="L98" s="98"/>
      <c r="M98" s="99"/>
      <c r="N98" s="116"/>
      <c r="O98" s="117"/>
    </row>
    <row r="99" spans="2:15" x14ac:dyDescent="0.35">
      <c r="B99" s="120"/>
      <c r="C99" s="264"/>
      <c r="D99" s="106"/>
      <c r="E99" s="107"/>
      <c r="F99" s="107"/>
      <c r="G99" s="173"/>
      <c r="H99" s="175"/>
      <c r="I99" s="176"/>
      <c r="J99" s="282"/>
      <c r="K99" s="110"/>
      <c r="L99" s="98"/>
      <c r="M99" s="99"/>
      <c r="N99" s="116"/>
      <c r="O99" s="117"/>
    </row>
    <row r="100" spans="2:15" x14ac:dyDescent="0.35">
      <c r="B100" s="120"/>
      <c r="C100" s="264"/>
      <c r="D100" s="106"/>
      <c r="E100" s="113"/>
      <c r="F100" s="107"/>
      <c r="G100" s="173"/>
      <c r="H100" s="175"/>
      <c r="I100" s="176"/>
      <c r="J100" s="282"/>
      <c r="K100" s="110"/>
      <c r="L100" s="98"/>
      <c r="M100" s="99"/>
      <c r="N100" s="116"/>
      <c r="O100" s="117"/>
    </row>
    <row r="101" spans="2:15" x14ac:dyDescent="0.35">
      <c r="B101" s="120"/>
      <c r="C101" s="264"/>
      <c r="D101" s="106"/>
      <c r="E101" s="107"/>
      <c r="F101" s="107"/>
      <c r="G101" s="173"/>
      <c r="H101" s="175"/>
      <c r="I101" s="176"/>
      <c r="J101" s="282"/>
      <c r="K101" s="110"/>
      <c r="L101" s="98"/>
      <c r="M101" s="99"/>
      <c r="N101" s="116"/>
      <c r="O101" s="117"/>
    </row>
    <row r="102" spans="2:15" x14ac:dyDescent="0.35">
      <c r="B102" s="120"/>
      <c r="C102" s="264"/>
      <c r="D102" s="106"/>
      <c r="E102" s="107"/>
      <c r="F102" s="107"/>
      <c r="G102" s="173"/>
      <c r="H102" s="175"/>
      <c r="I102" s="176"/>
      <c r="J102" s="282"/>
      <c r="K102" s="110"/>
      <c r="L102" s="98"/>
      <c r="M102" s="99"/>
      <c r="N102" s="114"/>
      <c r="O102" s="117"/>
    </row>
    <row r="103" spans="2:15" x14ac:dyDescent="0.35">
      <c r="B103" s="120"/>
      <c r="C103" s="264"/>
      <c r="D103" s="106"/>
      <c r="E103" s="107"/>
      <c r="F103" s="107"/>
      <c r="G103" s="173"/>
      <c r="H103" s="175"/>
      <c r="I103" s="176"/>
      <c r="J103" s="282"/>
      <c r="K103" s="110"/>
      <c r="L103" s="98"/>
      <c r="M103" s="99"/>
      <c r="N103" s="116"/>
      <c r="O103" s="117"/>
    </row>
    <row r="104" spans="2:15" x14ac:dyDescent="0.35">
      <c r="B104" s="120"/>
      <c r="C104" s="264"/>
      <c r="D104" s="106"/>
      <c r="E104" s="107"/>
      <c r="F104" s="107"/>
      <c r="G104" s="173"/>
      <c r="H104" s="175"/>
      <c r="I104" s="176"/>
      <c r="J104" s="282"/>
      <c r="K104" s="110"/>
      <c r="L104" s="98"/>
      <c r="M104" s="99"/>
      <c r="N104" s="116"/>
      <c r="O104" s="117"/>
    </row>
    <row r="105" spans="2:15" x14ac:dyDescent="0.35">
      <c r="B105" s="120"/>
      <c r="C105" s="264"/>
      <c r="D105" s="106"/>
      <c r="E105" s="107"/>
      <c r="F105" s="107"/>
      <c r="G105" s="173"/>
      <c r="H105" s="175"/>
      <c r="I105" s="176"/>
      <c r="J105" s="282"/>
      <c r="K105" s="110"/>
      <c r="L105" s="98"/>
      <c r="M105" s="99"/>
      <c r="N105" s="116"/>
      <c r="O105" s="117"/>
    </row>
    <row r="106" spans="2:15" x14ac:dyDescent="0.35">
      <c r="B106" s="120"/>
      <c r="C106" s="264"/>
      <c r="D106" s="106"/>
      <c r="E106" s="107"/>
      <c r="F106" s="107"/>
      <c r="G106" s="173"/>
      <c r="H106" s="175"/>
      <c r="I106" s="176"/>
      <c r="J106" s="282"/>
      <c r="K106" s="110"/>
      <c r="L106" s="98"/>
      <c r="M106" s="99"/>
      <c r="N106" s="116"/>
      <c r="O106" s="117"/>
    </row>
    <row r="107" spans="2:15" x14ac:dyDescent="0.35">
      <c r="B107" s="120"/>
      <c r="C107" s="264"/>
      <c r="D107" s="106"/>
      <c r="E107" s="107"/>
      <c r="F107" s="107"/>
      <c r="G107" s="173"/>
      <c r="H107" s="175"/>
      <c r="I107" s="176"/>
      <c r="J107" s="282"/>
      <c r="K107" s="110"/>
      <c r="L107" s="98"/>
      <c r="M107" s="99"/>
      <c r="N107" s="116"/>
      <c r="O107" s="117"/>
    </row>
    <row r="108" spans="2:15" x14ac:dyDescent="0.35">
      <c r="B108" s="120"/>
      <c r="C108" s="264"/>
      <c r="D108" s="106"/>
      <c r="E108" s="107"/>
      <c r="F108" s="107"/>
      <c r="G108" s="173"/>
      <c r="H108" s="175"/>
      <c r="I108" s="176"/>
      <c r="J108" s="282"/>
      <c r="K108" s="110"/>
      <c r="L108" s="98"/>
      <c r="M108" s="99"/>
      <c r="N108" s="116"/>
      <c r="O108" s="117"/>
    </row>
    <row r="109" spans="2:15" x14ac:dyDescent="0.35">
      <c r="B109" s="120"/>
      <c r="C109" s="264"/>
      <c r="D109" s="106"/>
      <c r="E109" s="113"/>
      <c r="F109" s="107"/>
      <c r="G109" s="173"/>
      <c r="H109" s="175"/>
      <c r="I109" s="176"/>
      <c r="J109" s="282"/>
      <c r="K109" s="110"/>
      <c r="L109" s="98"/>
      <c r="M109" s="99"/>
      <c r="N109" s="116"/>
      <c r="O109" s="117"/>
    </row>
    <row r="110" spans="2:15" x14ac:dyDescent="0.35">
      <c r="B110" s="120"/>
      <c r="C110" s="264"/>
      <c r="D110" s="106"/>
      <c r="E110" s="107"/>
      <c r="F110" s="107"/>
      <c r="G110" s="173"/>
      <c r="H110" s="175"/>
      <c r="I110" s="176"/>
      <c r="J110" s="282"/>
      <c r="K110" s="110"/>
      <c r="L110" s="98"/>
      <c r="M110" s="99"/>
      <c r="N110" s="116"/>
      <c r="O110" s="117"/>
    </row>
    <row r="111" spans="2:15" x14ac:dyDescent="0.35">
      <c r="B111" s="120"/>
      <c r="C111" s="264"/>
      <c r="D111" s="106"/>
      <c r="E111" s="107"/>
      <c r="F111" s="107"/>
      <c r="G111" s="173"/>
      <c r="H111" s="175"/>
      <c r="I111" s="176"/>
      <c r="J111" s="282"/>
      <c r="K111" s="110"/>
      <c r="L111" s="98"/>
      <c r="M111" s="99"/>
      <c r="N111" s="116"/>
      <c r="O111" s="117"/>
    </row>
    <row r="112" spans="2:15" x14ac:dyDescent="0.35">
      <c r="B112" s="120"/>
      <c r="C112" s="264"/>
      <c r="D112" s="106"/>
      <c r="E112" s="107"/>
      <c r="F112" s="107"/>
      <c r="G112" s="173"/>
      <c r="H112" s="175"/>
      <c r="I112" s="176"/>
      <c r="J112" s="282"/>
      <c r="K112" s="110"/>
      <c r="L112" s="98"/>
      <c r="M112" s="99"/>
      <c r="N112" s="116"/>
      <c r="O112" s="117"/>
    </row>
    <row r="113" spans="2:15" x14ac:dyDescent="0.35">
      <c r="B113" s="120"/>
      <c r="C113" s="264"/>
      <c r="D113" s="106"/>
      <c r="E113" s="107"/>
      <c r="F113" s="107"/>
      <c r="G113" s="173"/>
      <c r="H113" s="175"/>
      <c r="I113" s="176"/>
      <c r="J113" s="282"/>
      <c r="K113" s="110"/>
      <c r="L113" s="111"/>
      <c r="M113" s="116"/>
      <c r="N113" s="117"/>
      <c r="O113" s="117"/>
    </row>
    <row r="114" spans="2:15" x14ac:dyDescent="0.35">
      <c r="B114" s="120"/>
      <c r="C114" s="264"/>
      <c r="D114" s="106"/>
      <c r="E114" s="113"/>
      <c r="F114" s="107"/>
      <c r="G114" s="173"/>
      <c r="H114" s="175"/>
      <c r="I114" s="176"/>
      <c r="J114" s="282"/>
      <c r="K114" s="110"/>
      <c r="L114" s="98"/>
      <c r="M114" s="99"/>
      <c r="N114" s="116"/>
      <c r="O114" s="117"/>
    </row>
    <row r="115" spans="2:15" x14ac:dyDescent="0.35">
      <c r="B115" s="120"/>
      <c r="C115" s="264"/>
      <c r="D115" s="106"/>
      <c r="E115" s="107"/>
      <c r="F115" s="107"/>
      <c r="G115" s="173"/>
      <c r="H115" s="175"/>
      <c r="I115" s="176"/>
      <c r="J115" s="282"/>
      <c r="K115" s="110"/>
      <c r="L115" s="98"/>
      <c r="M115" s="99"/>
      <c r="N115" s="116"/>
      <c r="O115" s="117"/>
    </row>
    <row r="116" spans="2:15" x14ac:dyDescent="0.35">
      <c r="B116" s="120"/>
      <c r="C116" s="264"/>
      <c r="D116" s="106"/>
      <c r="E116" s="107"/>
      <c r="F116" s="107"/>
      <c r="G116" s="173"/>
      <c r="H116" s="175"/>
      <c r="I116" s="176"/>
      <c r="J116" s="282"/>
      <c r="K116" s="110"/>
      <c r="L116" s="98"/>
      <c r="M116" s="99"/>
      <c r="N116" s="116"/>
      <c r="O116" s="116"/>
    </row>
    <row r="117" spans="2:15" x14ac:dyDescent="0.35">
      <c r="B117" s="120"/>
      <c r="C117" s="264"/>
      <c r="D117" s="106"/>
      <c r="E117" s="107"/>
      <c r="F117" s="107"/>
      <c r="G117" s="173"/>
      <c r="H117" s="175"/>
      <c r="I117" s="176"/>
      <c r="J117" s="282"/>
      <c r="K117" s="110"/>
      <c r="L117" s="98"/>
      <c r="M117" s="99"/>
      <c r="N117" s="116"/>
      <c r="O117" s="116"/>
    </row>
    <row r="118" spans="2:15" x14ac:dyDescent="0.35">
      <c r="B118" s="120"/>
      <c r="C118" s="264"/>
      <c r="D118" s="106"/>
      <c r="E118" s="107"/>
      <c r="F118" s="107"/>
      <c r="G118" s="173"/>
      <c r="H118" s="175"/>
      <c r="I118" s="176"/>
      <c r="J118" s="282"/>
      <c r="K118" s="110"/>
      <c r="L118" s="98"/>
      <c r="M118" s="99"/>
      <c r="N118" s="116"/>
      <c r="O118" s="117"/>
    </row>
    <row r="119" spans="2:15" x14ac:dyDescent="0.35">
      <c r="B119" s="120"/>
      <c r="C119" s="264"/>
      <c r="D119" s="106"/>
      <c r="E119" s="107"/>
      <c r="F119" s="107"/>
      <c r="G119" s="173"/>
      <c r="H119" s="175"/>
      <c r="I119" s="176"/>
      <c r="J119" s="282"/>
      <c r="K119" s="110"/>
      <c r="L119" s="98"/>
      <c r="M119" s="99"/>
      <c r="N119" s="116"/>
      <c r="O119" s="117"/>
    </row>
    <row r="120" spans="2:15" x14ac:dyDescent="0.35">
      <c r="B120" s="120"/>
      <c r="C120" s="264"/>
      <c r="D120" s="106"/>
      <c r="E120" s="107"/>
      <c r="F120" s="107"/>
      <c r="G120" s="173"/>
      <c r="H120" s="175"/>
      <c r="I120" s="176"/>
      <c r="J120" s="282"/>
      <c r="K120" s="110"/>
      <c r="L120" s="98"/>
      <c r="M120" s="99"/>
      <c r="N120" s="116"/>
      <c r="O120" s="117"/>
    </row>
    <row r="121" spans="2:15" x14ac:dyDescent="0.35">
      <c r="B121" s="120"/>
      <c r="C121" s="264"/>
      <c r="D121" s="106"/>
      <c r="E121" s="113"/>
      <c r="F121" s="107"/>
      <c r="G121" s="173"/>
      <c r="H121" s="175"/>
      <c r="I121" s="176"/>
      <c r="J121" s="282"/>
      <c r="K121" s="110"/>
      <c r="L121" s="98"/>
      <c r="M121" s="99"/>
      <c r="N121" s="116"/>
      <c r="O121" s="117"/>
    </row>
    <row r="122" spans="2:15" x14ac:dyDescent="0.35">
      <c r="B122" s="120"/>
      <c r="C122" s="264"/>
      <c r="D122" s="106"/>
      <c r="E122" s="107"/>
      <c r="F122" s="107"/>
      <c r="G122" s="173"/>
      <c r="H122" s="175"/>
      <c r="I122" s="176"/>
      <c r="J122" s="282"/>
      <c r="K122" s="110"/>
      <c r="L122" s="98"/>
      <c r="M122" s="99"/>
      <c r="N122" s="116"/>
      <c r="O122" s="117"/>
    </row>
    <row r="123" spans="2:15" x14ac:dyDescent="0.35">
      <c r="B123" s="120"/>
      <c r="C123" s="264"/>
      <c r="D123" s="106"/>
      <c r="E123" s="107"/>
      <c r="F123" s="107"/>
      <c r="G123" s="173"/>
      <c r="H123" s="175"/>
      <c r="I123" s="176"/>
      <c r="J123" s="282"/>
      <c r="K123" s="110"/>
      <c r="L123" s="98"/>
      <c r="M123" s="99"/>
      <c r="N123" s="116"/>
      <c r="O123" s="117"/>
    </row>
    <row r="124" spans="2:15" x14ac:dyDescent="0.35">
      <c r="B124" s="120"/>
      <c r="C124" s="264"/>
      <c r="D124" s="106"/>
      <c r="E124" s="107"/>
      <c r="F124" s="107"/>
      <c r="G124" s="173"/>
      <c r="H124" s="175"/>
      <c r="I124" s="176"/>
      <c r="J124" s="282"/>
      <c r="K124" s="110"/>
      <c r="L124" s="98"/>
      <c r="M124" s="99"/>
      <c r="N124" s="114"/>
      <c r="O124" s="116"/>
    </row>
    <row r="125" spans="2:15" x14ac:dyDescent="0.35">
      <c r="B125" s="120"/>
      <c r="C125" s="264"/>
      <c r="D125" s="106"/>
      <c r="E125" s="107"/>
      <c r="F125" s="107"/>
      <c r="G125" s="173"/>
      <c r="H125" s="175"/>
      <c r="I125" s="176"/>
      <c r="J125" s="282"/>
      <c r="K125" s="110"/>
      <c r="L125" s="98"/>
      <c r="M125" s="99"/>
      <c r="N125" s="116"/>
      <c r="O125" s="117"/>
    </row>
    <row r="126" spans="2:15" x14ac:dyDescent="0.35">
      <c r="B126" s="120"/>
      <c r="C126" s="264"/>
      <c r="D126" s="106"/>
      <c r="E126" s="107"/>
      <c r="F126" s="107"/>
      <c r="G126" s="173"/>
      <c r="H126" s="175"/>
      <c r="I126" s="176"/>
      <c r="J126" s="282"/>
      <c r="K126" s="110"/>
      <c r="L126" s="98"/>
      <c r="M126" s="99"/>
      <c r="N126" s="116"/>
      <c r="O126" s="117"/>
    </row>
    <row r="127" spans="2:15" x14ac:dyDescent="0.35">
      <c r="B127" s="120"/>
      <c r="C127" s="264"/>
      <c r="D127" s="106"/>
      <c r="E127" s="107"/>
      <c r="F127" s="107"/>
      <c r="G127" s="173"/>
      <c r="H127" s="175"/>
      <c r="I127" s="176"/>
      <c r="J127" s="282"/>
      <c r="K127" s="110"/>
      <c r="L127" s="98"/>
      <c r="M127" s="99"/>
      <c r="N127" s="114"/>
      <c r="O127" s="117"/>
    </row>
    <row r="128" spans="2:15" x14ac:dyDescent="0.35">
      <c r="B128" s="120"/>
      <c r="C128" s="264"/>
      <c r="D128" s="106"/>
      <c r="E128" s="107"/>
      <c r="F128" s="107"/>
      <c r="G128" s="173"/>
      <c r="H128" s="175"/>
      <c r="I128" s="176"/>
      <c r="J128" s="282"/>
      <c r="K128" s="110"/>
      <c r="L128" s="98"/>
      <c r="M128" s="99"/>
      <c r="N128" s="116"/>
      <c r="O128" s="117"/>
    </row>
    <row r="129" spans="2:15" x14ac:dyDescent="0.35">
      <c r="B129" s="120"/>
      <c r="C129" s="264"/>
      <c r="D129" s="106"/>
      <c r="E129" s="107"/>
      <c r="F129" s="107"/>
      <c r="G129" s="173"/>
      <c r="H129" s="175"/>
      <c r="I129" s="176"/>
      <c r="J129" s="282"/>
      <c r="K129" s="110"/>
      <c r="L129" s="98"/>
      <c r="M129" s="99"/>
      <c r="N129" s="116"/>
      <c r="O129" s="117"/>
    </row>
    <row r="130" spans="2:15" x14ac:dyDescent="0.35">
      <c r="B130" s="120"/>
      <c r="C130" s="264"/>
      <c r="D130" s="106"/>
      <c r="E130" s="107"/>
      <c r="F130" s="107"/>
      <c r="G130" s="173"/>
      <c r="H130" s="175"/>
      <c r="I130" s="176"/>
      <c r="J130" s="282"/>
      <c r="K130" s="110"/>
      <c r="L130" s="98"/>
      <c r="M130" s="99"/>
      <c r="N130" s="116"/>
      <c r="O130" s="117"/>
    </row>
    <row r="131" spans="2:15" x14ac:dyDescent="0.35">
      <c r="B131" s="120"/>
      <c r="C131" s="264"/>
      <c r="D131" s="106"/>
      <c r="E131" s="107"/>
      <c r="F131" s="107"/>
      <c r="G131" s="173"/>
      <c r="H131" s="175"/>
      <c r="I131" s="176"/>
      <c r="J131" s="282"/>
      <c r="K131" s="110"/>
      <c r="L131" s="98"/>
      <c r="M131" s="99"/>
      <c r="N131" s="116"/>
      <c r="O131" s="117"/>
    </row>
    <row r="132" spans="2:15" x14ac:dyDescent="0.35">
      <c r="B132" s="120"/>
      <c r="C132" s="264"/>
      <c r="D132" s="106"/>
      <c r="E132" s="113"/>
      <c r="F132" s="107"/>
      <c r="G132" s="173"/>
      <c r="H132" s="175"/>
      <c r="I132" s="176"/>
      <c r="J132" s="282"/>
      <c r="K132" s="110"/>
      <c r="L132" s="98"/>
      <c r="M132" s="99"/>
      <c r="N132" s="116"/>
      <c r="O132" s="117"/>
    </row>
    <row r="133" spans="2:15" x14ac:dyDescent="0.35">
      <c r="B133" s="120"/>
      <c r="C133" s="264"/>
      <c r="D133" s="106"/>
      <c r="E133" s="107"/>
      <c r="F133" s="107"/>
      <c r="G133" s="173"/>
      <c r="H133" s="175"/>
      <c r="I133" s="176"/>
      <c r="J133" s="282"/>
      <c r="K133" s="110"/>
      <c r="L133" s="98"/>
      <c r="M133" s="99"/>
      <c r="N133" s="116"/>
      <c r="O133" s="117"/>
    </row>
    <row r="134" spans="2:15" x14ac:dyDescent="0.35">
      <c r="B134" s="120"/>
      <c r="C134" s="264"/>
      <c r="D134" s="106"/>
      <c r="E134" s="107"/>
      <c r="F134" s="107"/>
      <c r="G134" s="173"/>
      <c r="H134" s="175"/>
      <c r="I134" s="176"/>
      <c r="J134" s="282"/>
      <c r="K134" s="110"/>
      <c r="L134" s="98"/>
      <c r="M134" s="99"/>
      <c r="N134" s="116"/>
      <c r="O134" s="117"/>
    </row>
    <row r="135" spans="2:15" x14ac:dyDescent="0.35">
      <c r="B135" s="120"/>
      <c r="C135" s="264"/>
      <c r="D135" s="106"/>
      <c r="E135" s="113"/>
      <c r="F135" s="107"/>
      <c r="G135" s="173"/>
      <c r="H135" s="175"/>
      <c r="I135" s="176"/>
      <c r="J135" s="282"/>
      <c r="K135" s="110"/>
      <c r="L135" s="98"/>
      <c r="M135" s="99"/>
      <c r="N135" s="116"/>
      <c r="O135" s="117"/>
    </row>
    <row r="136" spans="2:15" x14ac:dyDescent="0.35">
      <c r="B136" s="120"/>
      <c r="C136" s="264"/>
      <c r="D136" s="106"/>
      <c r="E136" s="113"/>
      <c r="F136" s="107"/>
      <c r="G136" s="173"/>
      <c r="H136" s="175"/>
      <c r="I136" s="176"/>
      <c r="J136" s="282"/>
      <c r="K136" s="110"/>
      <c r="L136" s="98"/>
      <c r="M136" s="99"/>
      <c r="N136" s="116"/>
      <c r="O136" s="117"/>
    </row>
    <row r="137" spans="2:15" x14ac:dyDescent="0.35">
      <c r="B137" s="120"/>
      <c r="C137" s="264"/>
      <c r="D137" s="106"/>
      <c r="E137" s="107"/>
      <c r="F137" s="107"/>
      <c r="G137" s="173"/>
      <c r="H137" s="175"/>
      <c r="I137" s="176"/>
      <c r="J137" s="282"/>
      <c r="K137" s="110"/>
      <c r="L137" s="98"/>
      <c r="M137" s="99"/>
      <c r="N137" s="116"/>
      <c r="O137" s="117"/>
    </row>
    <row r="138" spans="2:15" x14ac:dyDescent="0.35">
      <c r="B138" s="120"/>
      <c r="C138" s="264"/>
      <c r="D138" s="106"/>
      <c r="E138" s="107"/>
      <c r="F138" s="107"/>
      <c r="G138" s="173"/>
      <c r="H138" s="175"/>
      <c r="I138" s="176"/>
      <c r="J138" s="282"/>
      <c r="K138" s="110"/>
      <c r="L138" s="98"/>
      <c r="M138" s="99"/>
      <c r="N138" s="116"/>
      <c r="O138" s="117"/>
    </row>
    <row r="139" spans="2:15" x14ac:dyDescent="0.35">
      <c r="B139" s="120"/>
      <c r="C139" s="264"/>
      <c r="D139" s="106"/>
      <c r="E139" s="107"/>
      <c r="F139" s="107"/>
      <c r="G139" s="173"/>
      <c r="H139" s="175"/>
      <c r="I139" s="176"/>
      <c r="J139" s="282"/>
      <c r="K139" s="110"/>
      <c r="L139" s="98"/>
      <c r="M139" s="99"/>
      <c r="N139" s="116"/>
      <c r="O139" s="117"/>
    </row>
    <row r="140" spans="2:15" x14ac:dyDescent="0.35">
      <c r="B140" s="120"/>
      <c r="C140" s="264"/>
      <c r="D140" s="106"/>
      <c r="E140" s="107"/>
      <c r="F140" s="107"/>
      <c r="G140" s="173"/>
      <c r="H140" s="175"/>
      <c r="I140" s="176"/>
      <c r="J140" s="282"/>
      <c r="K140" s="110"/>
      <c r="L140" s="98"/>
      <c r="M140" s="99"/>
      <c r="N140" s="116"/>
      <c r="O140" s="117"/>
    </row>
    <row r="141" spans="2:15" x14ac:dyDescent="0.35">
      <c r="B141" s="120"/>
      <c r="C141" s="264"/>
      <c r="D141" s="106"/>
      <c r="E141" s="107"/>
      <c r="F141" s="107"/>
      <c r="G141" s="173"/>
      <c r="H141" s="175"/>
      <c r="I141" s="176"/>
      <c r="J141" s="282"/>
      <c r="K141" s="110"/>
      <c r="L141" s="98"/>
      <c r="M141" s="99"/>
      <c r="N141" s="116"/>
      <c r="O141" s="117"/>
    </row>
    <row r="142" spans="2:15" x14ac:dyDescent="0.35">
      <c r="B142" s="120"/>
      <c r="C142" s="264"/>
      <c r="D142" s="106"/>
      <c r="E142" s="107"/>
      <c r="F142" s="107"/>
      <c r="G142" s="173"/>
      <c r="H142" s="175"/>
      <c r="I142" s="176"/>
      <c r="J142" s="282"/>
      <c r="K142" s="110"/>
      <c r="L142" s="98"/>
      <c r="M142" s="99"/>
      <c r="N142" s="116"/>
      <c r="O142" s="117"/>
    </row>
    <row r="143" spans="2:15" x14ac:dyDescent="0.35">
      <c r="B143" s="120"/>
      <c r="C143" s="264"/>
      <c r="D143" s="106"/>
      <c r="E143" s="107"/>
      <c r="F143" s="107"/>
      <c r="G143" s="173"/>
      <c r="H143" s="175"/>
      <c r="I143" s="176"/>
      <c r="J143" s="282"/>
      <c r="K143" s="110"/>
      <c r="L143" s="98"/>
      <c r="M143" s="99"/>
      <c r="N143" s="116"/>
      <c r="O143" s="117"/>
    </row>
    <row r="144" spans="2:15" x14ac:dyDescent="0.35">
      <c r="B144" s="120"/>
      <c r="C144" s="264"/>
      <c r="D144" s="106"/>
      <c r="E144" s="107"/>
      <c r="F144" s="107"/>
      <c r="G144" s="173"/>
      <c r="H144" s="175"/>
      <c r="I144" s="176"/>
      <c r="J144" s="282"/>
      <c r="K144" s="110"/>
      <c r="L144" s="98"/>
      <c r="M144" s="99"/>
      <c r="N144" s="116"/>
      <c r="O144" s="116"/>
    </row>
    <row r="145" spans="2:15" x14ac:dyDescent="0.35">
      <c r="B145" s="120"/>
      <c r="C145" s="264"/>
      <c r="D145" s="106"/>
      <c r="E145" s="107"/>
      <c r="F145" s="107"/>
      <c r="G145" s="173"/>
      <c r="H145" s="175"/>
      <c r="I145" s="176"/>
      <c r="J145" s="282"/>
      <c r="K145" s="110"/>
      <c r="L145" s="98"/>
      <c r="M145" s="99"/>
      <c r="N145" s="116"/>
      <c r="O145" s="117"/>
    </row>
    <row r="146" spans="2:15" x14ac:dyDescent="0.35">
      <c r="B146" s="120"/>
      <c r="C146" s="264"/>
      <c r="D146" s="106"/>
      <c r="E146" s="113"/>
      <c r="F146" s="107"/>
      <c r="G146" s="173"/>
      <c r="H146" s="175"/>
      <c r="I146" s="176"/>
      <c r="J146" s="282"/>
      <c r="K146" s="110"/>
      <c r="L146" s="98"/>
      <c r="M146" s="99"/>
      <c r="N146" s="116"/>
      <c r="O146" s="117"/>
    </row>
    <row r="147" spans="2:15" x14ac:dyDescent="0.35">
      <c r="B147" s="120"/>
      <c r="C147" s="264"/>
      <c r="D147" s="106"/>
      <c r="E147" s="107"/>
      <c r="F147" s="107"/>
      <c r="G147" s="173"/>
      <c r="H147" s="175"/>
      <c r="I147" s="176"/>
      <c r="J147" s="282"/>
      <c r="K147" s="110"/>
      <c r="L147" s="98"/>
      <c r="M147" s="99"/>
      <c r="N147" s="116"/>
      <c r="O147" s="117"/>
    </row>
    <row r="148" spans="2:15" x14ac:dyDescent="0.35">
      <c r="B148" s="120"/>
      <c r="C148" s="264"/>
      <c r="D148" s="106"/>
      <c r="E148" s="107"/>
      <c r="F148" s="107"/>
      <c r="G148" s="173"/>
      <c r="H148" s="175"/>
      <c r="I148" s="176"/>
      <c r="J148" s="282"/>
      <c r="K148" s="110"/>
      <c r="L148" s="98"/>
      <c r="M148" s="99"/>
      <c r="N148" s="116"/>
      <c r="O148" s="117"/>
    </row>
    <row r="149" spans="2:15" x14ac:dyDescent="0.35">
      <c r="B149" s="120"/>
      <c r="C149" s="264"/>
      <c r="D149" s="106"/>
      <c r="E149" s="107"/>
      <c r="F149" s="107"/>
      <c r="G149" s="173"/>
      <c r="H149" s="175"/>
      <c r="I149" s="176"/>
      <c r="J149" s="282"/>
      <c r="K149" s="110"/>
      <c r="L149" s="98"/>
      <c r="M149" s="99"/>
      <c r="N149" s="116"/>
      <c r="O149" s="117"/>
    </row>
    <row r="150" spans="2:15" x14ac:dyDescent="0.35">
      <c r="B150" s="120"/>
      <c r="C150" s="264"/>
      <c r="D150" s="106"/>
      <c r="E150" s="107"/>
      <c r="F150" s="107"/>
      <c r="G150" s="173"/>
      <c r="H150" s="175"/>
      <c r="I150" s="176"/>
      <c r="J150" s="282"/>
      <c r="K150" s="110"/>
      <c r="L150" s="98"/>
      <c r="M150" s="99"/>
      <c r="N150" s="116"/>
      <c r="O150" s="117"/>
    </row>
    <row r="151" spans="2:15" x14ac:dyDescent="0.35">
      <c r="B151" s="120"/>
      <c r="C151" s="264"/>
      <c r="D151" s="106"/>
      <c r="E151" s="107"/>
      <c r="F151" s="107"/>
      <c r="G151" s="173"/>
      <c r="H151" s="175"/>
      <c r="I151" s="176"/>
      <c r="J151" s="282"/>
      <c r="K151" s="110"/>
      <c r="L151" s="98"/>
      <c r="M151" s="99"/>
      <c r="N151" s="116"/>
      <c r="O151" s="116"/>
    </row>
    <row r="152" spans="2:15" x14ac:dyDescent="0.35">
      <c r="B152" s="120"/>
      <c r="C152" s="264"/>
      <c r="D152" s="106"/>
      <c r="E152" s="107"/>
      <c r="F152" s="107"/>
      <c r="G152" s="173"/>
      <c r="H152" s="175"/>
      <c r="I152" s="176"/>
      <c r="J152" s="282"/>
      <c r="K152" s="110"/>
      <c r="L152" s="98"/>
      <c r="M152" s="99"/>
      <c r="N152" s="116"/>
      <c r="O152" s="117"/>
    </row>
    <row r="153" spans="2:15" x14ac:dyDescent="0.35">
      <c r="B153" s="120"/>
      <c r="C153" s="264"/>
      <c r="D153" s="106"/>
      <c r="E153" s="107"/>
      <c r="F153" s="107"/>
      <c r="G153" s="173"/>
      <c r="H153" s="175"/>
      <c r="I153" s="176"/>
      <c r="J153" s="282"/>
      <c r="K153" s="110"/>
      <c r="L153" s="98"/>
      <c r="M153" s="99"/>
      <c r="N153" s="116"/>
      <c r="O153" s="116"/>
    </row>
    <row r="154" spans="2:15" x14ac:dyDescent="0.35">
      <c r="B154" s="120"/>
      <c r="C154" s="264"/>
      <c r="D154" s="106"/>
      <c r="E154" s="107"/>
      <c r="F154" s="107"/>
      <c r="G154" s="173"/>
      <c r="H154" s="175"/>
      <c r="I154" s="176"/>
      <c r="J154" s="282"/>
      <c r="K154" s="110"/>
      <c r="L154" s="98"/>
      <c r="M154" s="99"/>
      <c r="N154" s="116"/>
      <c r="O154" s="117"/>
    </row>
    <row r="155" spans="2:15" x14ac:dyDescent="0.35">
      <c r="B155" s="120"/>
      <c r="C155" s="264"/>
      <c r="D155" s="106"/>
      <c r="E155" s="107"/>
      <c r="F155" s="107"/>
      <c r="G155" s="173"/>
      <c r="H155" s="175"/>
      <c r="I155" s="176"/>
      <c r="J155" s="282"/>
      <c r="K155" s="110"/>
      <c r="L155" s="98"/>
      <c r="M155" s="99"/>
      <c r="N155" s="116"/>
      <c r="O155" s="117"/>
    </row>
    <row r="156" spans="2:15" x14ac:dyDescent="0.35">
      <c r="B156" s="120"/>
      <c r="C156" s="264"/>
      <c r="D156" s="106"/>
      <c r="E156" s="107"/>
      <c r="F156" s="107"/>
      <c r="G156" s="173"/>
      <c r="H156" s="175"/>
      <c r="I156" s="176"/>
      <c r="J156" s="282"/>
      <c r="K156" s="110"/>
      <c r="L156" s="98"/>
      <c r="M156" s="99"/>
      <c r="N156" s="116"/>
      <c r="O156" s="117"/>
    </row>
    <row r="157" spans="2:15" x14ac:dyDescent="0.35">
      <c r="B157" s="120"/>
      <c r="C157" s="264"/>
      <c r="D157" s="106"/>
      <c r="E157" s="113"/>
      <c r="F157" s="107"/>
      <c r="G157" s="173"/>
      <c r="H157" s="175"/>
      <c r="I157" s="176"/>
      <c r="J157" s="282"/>
      <c r="K157" s="110"/>
      <c r="L157" s="98"/>
      <c r="M157" s="99"/>
      <c r="N157" s="116"/>
      <c r="O157" s="117"/>
    </row>
    <row r="158" spans="2:15" x14ac:dyDescent="0.35">
      <c r="B158" s="120"/>
      <c r="C158" s="264"/>
      <c r="D158" s="106"/>
      <c r="E158" s="107"/>
      <c r="F158" s="107"/>
      <c r="G158" s="173"/>
      <c r="H158" s="175"/>
      <c r="I158" s="176"/>
      <c r="J158" s="282"/>
      <c r="K158" s="110"/>
      <c r="L158" s="98"/>
      <c r="M158" s="99"/>
      <c r="N158" s="116"/>
      <c r="O158" s="117"/>
    </row>
    <row r="159" spans="2:15" x14ac:dyDescent="0.35">
      <c r="B159" s="120"/>
      <c r="C159" s="264"/>
      <c r="D159" s="106"/>
      <c r="E159" s="107"/>
      <c r="F159" s="107"/>
      <c r="G159" s="173"/>
      <c r="H159" s="175"/>
      <c r="I159" s="176"/>
      <c r="J159" s="282"/>
      <c r="K159" s="110"/>
      <c r="L159" s="98"/>
      <c r="M159" s="99"/>
      <c r="N159" s="116"/>
      <c r="O159" s="117"/>
    </row>
    <row r="160" spans="2:15" x14ac:dyDescent="0.35">
      <c r="B160" s="120"/>
      <c r="C160" s="264"/>
      <c r="D160" s="106"/>
      <c r="E160" s="107"/>
      <c r="F160" s="107"/>
      <c r="G160" s="173"/>
      <c r="H160" s="175"/>
      <c r="I160" s="176"/>
      <c r="J160" s="282"/>
      <c r="K160" s="110"/>
      <c r="L160" s="98"/>
      <c r="M160" s="99"/>
      <c r="N160" s="116"/>
      <c r="O160" s="117"/>
    </row>
    <row r="161" spans="2:15" x14ac:dyDescent="0.35">
      <c r="B161" s="120"/>
      <c r="C161" s="264"/>
      <c r="D161" s="106"/>
      <c r="E161" s="107"/>
      <c r="F161" s="107"/>
      <c r="G161" s="173"/>
      <c r="H161" s="175"/>
      <c r="I161" s="176"/>
      <c r="J161" s="282"/>
      <c r="K161" s="110"/>
      <c r="L161" s="98"/>
      <c r="M161" s="99"/>
      <c r="N161" s="116"/>
      <c r="O161" s="117"/>
    </row>
    <row r="162" spans="2:15" x14ac:dyDescent="0.35">
      <c r="B162" s="120"/>
      <c r="C162" s="264"/>
      <c r="D162" s="106"/>
      <c r="E162" s="107"/>
      <c r="F162" s="107"/>
      <c r="G162" s="173"/>
      <c r="H162" s="175"/>
      <c r="I162" s="176"/>
      <c r="J162" s="282"/>
      <c r="K162" s="110"/>
      <c r="L162" s="98"/>
      <c r="M162" s="99"/>
      <c r="N162" s="116"/>
      <c r="O162" s="117"/>
    </row>
    <row r="163" spans="2:15" x14ac:dyDescent="0.35">
      <c r="B163" s="120"/>
      <c r="C163" s="264"/>
      <c r="D163" s="106"/>
      <c r="E163" s="107"/>
      <c r="F163" s="107"/>
      <c r="G163" s="173"/>
      <c r="H163" s="175"/>
      <c r="I163" s="176"/>
      <c r="J163" s="282"/>
      <c r="K163" s="110"/>
      <c r="L163" s="98"/>
      <c r="M163" s="99"/>
      <c r="N163" s="116"/>
      <c r="O163" s="117"/>
    </row>
    <row r="164" spans="2:15" x14ac:dyDescent="0.35">
      <c r="B164" s="120"/>
      <c r="C164" s="264"/>
      <c r="D164" s="106"/>
      <c r="E164" s="113"/>
      <c r="F164" s="107"/>
      <c r="G164" s="173"/>
      <c r="H164" s="175"/>
      <c r="I164" s="176"/>
      <c r="J164" s="282"/>
      <c r="K164" s="110"/>
      <c r="L164" s="98"/>
      <c r="M164" s="99"/>
      <c r="N164" s="116"/>
      <c r="O164" s="117"/>
    </row>
    <row r="165" spans="2:15" x14ac:dyDescent="0.35">
      <c r="B165" s="120"/>
      <c r="C165" s="264"/>
      <c r="D165" s="106"/>
      <c r="E165" s="107"/>
      <c r="F165" s="107"/>
      <c r="G165" s="173"/>
      <c r="H165" s="175"/>
      <c r="I165" s="176"/>
      <c r="J165" s="282"/>
      <c r="K165" s="110"/>
      <c r="L165" s="98"/>
      <c r="M165" s="99"/>
      <c r="N165" s="116"/>
      <c r="O165" s="117"/>
    </row>
    <row r="166" spans="2:15" x14ac:dyDescent="0.35">
      <c r="B166" s="120"/>
      <c r="C166" s="264"/>
      <c r="D166" s="106"/>
      <c r="E166" s="107"/>
      <c r="F166" s="107"/>
      <c r="G166" s="173"/>
      <c r="H166" s="175"/>
      <c r="I166" s="176"/>
      <c r="J166" s="282"/>
      <c r="K166" s="110"/>
      <c r="L166" s="98"/>
      <c r="M166" s="99"/>
      <c r="N166" s="116"/>
      <c r="O166" s="117"/>
    </row>
    <row r="167" spans="2:15" x14ac:dyDescent="0.35">
      <c r="B167" s="120"/>
      <c r="C167" s="264"/>
      <c r="D167" s="106"/>
      <c r="E167" s="113"/>
      <c r="F167" s="107"/>
      <c r="G167" s="173"/>
      <c r="H167" s="175"/>
      <c r="I167" s="176"/>
      <c r="J167" s="282"/>
      <c r="K167" s="110"/>
      <c r="L167" s="98"/>
      <c r="M167" s="99"/>
      <c r="N167" s="116"/>
      <c r="O167" s="117"/>
    </row>
    <row r="168" spans="2:15" x14ac:dyDescent="0.35">
      <c r="B168" s="120"/>
      <c r="C168" s="264"/>
      <c r="D168" s="106"/>
      <c r="E168" s="107"/>
      <c r="F168" s="107"/>
      <c r="G168" s="173"/>
      <c r="H168" s="175"/>
      <c r="I168" s="176"/>
      <c r="J168" s="282"/>
      <c r="K168" s="110"/>
      <c r="L168" s="98"/>
      <c r="M168" s="99"/>
      <c r="N168" s="116"/>
      <c r="O168" s="117"/>
    </row>
    <row r="169" spans="2:15" x14ac:dyDescent="0.35">
      <c r="B169" s="120"/>
      <c r="C169" s="264"/>
      <c r="D169" s="106"/>
      <c r="E169" s="107"/>
      <c r="F169" s="107"/>
      <c r="G169" s="173"/>
      <c r="H169" s="175"/>
      <c r="I169" s="176"/>
      <c r="J169" s="282"/>
      <c r="K169" s="110"/>
      <c r="L169" s="111"/>
      <c r="M169" s="116"/>
      <c r="N169" s="117"/>
      <c r="O169" s="117"/>
    </row>
    <row r="170" spans="2:15" x14ac:dyDescent="0.35">
      <c r="B170" s="120"/>
      <c r="C170" s="264"/>
      <c r="D170" s="106"/>
      <c r="E170" s="107"/>
      <c r="F170" s="107"/>
      <c r="G170" s="173"/>
      <c r="H170" s="175"/>
      <c r="I170" s="176"/>
      <c r="J170" s="282"/>
      <c r="K170" s="110"/>
      <c r="L170" s="98"/>
      <c r="M170" s="99"/>
      <c r="N170" s="116"/>
      <c r="O170" s="117"/>
    </row>
    <row r="171" spans="2:15" x14ac:dyDescent="0.35">
      <c r="B171" s="120"/>
      <c r="C171" s="264"/>
      <c r="D171" s="106"/>
      <c r="E171" s="107"/>
      <c r="F171" s="107"/>
      <c r="G171" s="173"/>
      <c r="H171" s="175"/>
      <c r="I171" s="176"/>
      <c r="J171" s="282"/>
      <c r="K171" s="110"/>
      <c r="L171" s="98"/>
      <c r="M171" s="99"/>
      <c r="N171" s="116"/>
      <c r="O171" s="117"/>
    </row>
    <row r="172" spans="2:15" x14ac:dyDescent="0.35">
      <c r="B172" s="120"/>
      <c r="C172" s="264"/>
      <c r="D172" s="106"/>
      <c r="E172" s="107"/>
      <c r="F172" s="107"/>
      <c r="G172" s="173"/>
      <c r="H172" s="175"/>
      <c r="I172" s="176"/>
      <c r="J172" s="282"/>
      <c r="K172" s="110"/>
      <c r="L172" s="98"/>
      <c r="M172" s="99"/>
      <c r="N172" s="116"/>
      <c r="O172" s="117"/>
    </row>
    <row r="173" spans="2:15" x14ac:dyDescent="0.35">
      <c r="B173" s="120"/>
      <c r="C173" s="264"/>
      <c r="D173" s="106"/>
      <c r="E173" s="113"/>
      <c r="F173" s="107"/>
      <c r="G173" s="173"/>
      <c r="H173" s="175"/>
      <c r="I173" s="176"/>
      <c r="J173" s="282"/>
      <c r="K173" s="110"/>
      <c r="L173" s="98"/>
      <c r="M173" s="99"/>
      <c r="N173" s="116"/>
      <c r="O173" s="117"/>
    </row>
    <row r="174" spans="2:15" x14ac:dyDescent="0.35">
      <c r="B174" s="120"/>
      <c r="C174" s="264"/>
      <c r="D174" s="106"/>
      <c r="E174" s="107"/>
      <c r="F174" s="107"/>
      <c r="G174" s="173"/>
      <c r="H174" s="175"/>
      <c r="I174" s="176"/>
      <c r="J174" s="282"/>
      <c r="K174" s="110"/>
      <c r="L174" s="98"/>
      <c r="M174" s="99"/>
      <c r="N174" s="116"/>
      <c r="O174" s="117"/>
    </row>
    <row r="175" spans="2:15" x14ac:dyDescent="0.35">
      <c r="B175" s="120"/>
      <c r="C175" s="264"/>
      <c r="D175" s="106"/>
      <c r="E175" s="107"/>
      <c r="F175" s="107"/>
      <c r="G175" s="173"/>
      <c r="H175" s="175"/>
      <c r="I175" s="176"/>
      <c r="J175" s="282"/>
      <c r="K175" s="110"/>
      <c r="L175" s="98"/>
      <c r="M175" s="99"/>
      <c r="N175" s="116"/>
      <c r="O175" s="117"/>
    </row>
    <row r="176" spans="2:15" x14ac:dyDescent="0.35">
      <c r="B176" s="120"/>
      <c r="C176" s="264"/>
      <c r="D176" s="106"/>
      <c r="E176" s="107"/>
      <c r="F176" s="107"/>
      <c r="G176" s="173"/>
      <c r="H176" s="175"/>
      <c r="I176" s="176"/>
      <c r="J176" s="282"/>
      <c r="K176" s="110"/>
      <c r="L176" s="98"/>
      <c r="M176" s="99"/>
      <c r="N176" s="116"/>
      <c r="O176" s="117"/>
    </row>
    <row r="177" spans="2:15" x14ac:dyDescent="0.35">
      <c r="B177" s="120"/>
      <c r="C177" s="264"/>
      <c r="D177" s="106"/>
      <c r="E177" s="113"/>
      <c r="F177" s="107"/>
      <c r="G177" s="173"/>
      <c r="H177" s="175"/>
      <c r="I177" s="176"/>
      <c r="J177" s="282"/>
      <c r="K177" s="110"/>
      <c r="L177" s="98"/>
      <c r="M177" s="99"/>
      <c r="N177" s="116"/>
      <c r="O177" s="117"/>
    </row>
    <row r="178" spans="2:15" x14ac:dyDescent="0.35">
      <c r="B178" s="120"/>
      <c r="C178" s="264"/>
      <c r="D178" s="106"/>
      <c r="E178" s="107"/>
      <c r="F178" s="107"/>
      <c r="G178" s="173"/>
      <c r="H178" s="175"/>
      <c r="I178" s="176"/>
      <c r="J178" s="282"/>
      <c r="K178" s="110"/>
      <c r="L178" s="98"/>
      <c r="M178" s="99"/>
      <c r="N178" s="116"/>
      <c r="O178" s="117"/>
    </row>
    <row r="179" spans="2:15" x14ac:dyDescent="0.35">
      <c r="B179" s="120"/>
      <c r="C179" s="264"/>
      <c r="D179" s="106"/>
      <c r="E179" s="107"/>
      <c r="F179" s="107"/>
      <c r="G179" s="173"/>
      <c r="H179" s="175"/>
      <c r="I179" s="176"/>
      <c r="J179" s="282"/>
      <c r="K179" s="110"/>
      <c r="L179" s="98"/>
      <c r="M179" s="99"/>
      <c r="N179" s="116"/>
      <c r="O179" s="117"/>
    </row>
    <row r="180" spans="2:15" x14ac:dyDescent="0.35">
      <c r="B180" s="120"/>
      <c r="C180" s="264"/>
      <c r="D180" s="106"/>
      <c r="E180" s="107"/>
      <c r="F180" s="107"/>
      <c r="G180" s="173"/>
      <c r="H180" s="175"/>
      <c r="I180" s="176"/>
      <c r="J180" s="282"/>
      <c r="K180" s="110"/>
      <c r="L180" s="98"/>
      <c r="M180" s="99"/>
      <c r="N180" s="114"/>
      <c r="O180" s="116"/>
    </row>
    <row r="181" spans="2:15" x14ac:dyDescent="0.35">
      <c r="B181" s="120"/>
      <c r="C181" s="264"/>
      <c r="D181" s="106"/>
      <c r="E181" s="107"/>
      <c r="F181" s="107"/>
      <c r="G181" s="173"/>
      <c r="H181" s="175"/>
      <c r="I181" s="176"/>
      <c r="J181" s="282"/>
      <c r="K181" s="110"/>
      <c r="L181" s="98"/>
      <c r="M181" s="99"/>
      <c r="N181" s="116"/>
      <c r="O181" s="117"/>
    </row>
    <row r="182" spans="2:15" x14ac:dyDescent="0.35">
      <c r="B182" s="120"/>
      <c r="C182" s="264"/>
      <c r="D182" s="106"/>
      <c r="E182" s="107"/>
      <c r="F182" s="107"/>
      <c r="G182" s="173"/>
      <c r="H182" s="175"/>
      <c r="I182" s="176"/>
      <c r="J182" s="282"/>
      <c r="K182" s="110"/>
      <c r="L182" s="98"/>
      <c r="M182" s="99"/>
      <c r="N182" s="116"/>
      <c r="O182" s="117"/>
    </row>
    <row r="183" spans="2:15" x14ac:dyDescent="0.35">
      <c r="B183" s="120"/>
      <c r="C183" s="264"/>
      <c r="D183" s="106"/>
      <c r="E183" s="107"/>
      <c r="F183" s="107"/>
      <c r="G183" s="173"/>
      <c r="H183" s="175"/>
      <c r="I183" s="176"/>
      <c r="J183" s="282"/>
      <c r="K183" s="110"/>
      <c r="L183" s="98"/>
      <c r="M183" s="99"/>
      <c r="N183" s="116"/>
      <c r="O183" s="117"/>
    </row>
    <row r="184" spans="2:15" x14ac:dyDescent="0.35">
      <c r="B184" s="120"/>
      <c r="C184" s="264"/>
      <c r="D184" s="106"/>
      <c r="E184" s="107"/>
      <c r="F184" s="107"/>
      <c r="G184" s="173"/>
      <c r="H184" s="175"/>
      <c r="I184" s="176"/>
      <c r="J184" s="282"/>
      <c r="K184" s="110"/>
      <c r="L184" s="98"/>
      <c r="M184" s="99"/>
      <c r="N184" s="116"/>
      <c r="O184" s="117"/>
    </row>
    <row r="185" spans="2:15" x14ac:dyDescent="0.35">
      <c r="B185" s="120"/>
      <c r="C185" s="264"/>
      <c r="D185" s="106"/>
      <c r="E185" s="107"/>
      <c r="F185" s="107"/>
      <c r="G185" s="173"/>
      <c r="H185" s="175"/>
      <c r="I185" s="176"/>
      <c r="J185" s="282"/>
      <c r="K185" s="110"/>
      <c r="L185" s="98"/>
      <c r="M185" s="99"/>
      <c r="N185" s="116"/>
      <c r="O185" s="116"/>
    </row>
    <row r="186" spans="2:15" x14ac:dyDescent="0.35">
      <c r="B186" s="120"/>
      <c r="C186" s="264"/>
      <c r="D186" s="106"/>
      <c r="E186" s="107"/>
      <c r="F186" s="107"/>
      <c r="G186" s="173"/>
      <c r="H186" s="175"/>
      <c r="I186" s="176"/>
      <c r="J186" s="282"/>
      <c r="K186" s="110"/>
      <c r="L186" s="98"/>
      <c r="M186" s="99"/>
      <c r="N186" s="116"/>
      <c r="O186" s="117"/>
    </row>
    <row r="187" spans="2:15" x14ac:dyDescent="0.35">
      <c r="B187" s="120"/>
      <c r="C187" s="264"/>
      <c r="D187" s="106"/>
      <c r="E187" s="107"/>
      <c r="F187" s="107"/>
      <c r="G187" s="173"/>
      <c r="H187" s="175"/>
      <c r="I187" s="176"/>
      <c r="J187" s="282"/>
      <c r="K187" s="110"/>
      <c r="L187" s="98"/>
      <c r="M187" s="99"/>
      <c r="N187" s="114"/>
      <c r="O187" s="117"/>
    </row>
    <row r="188" spans="2:15" x14ac:dyDescent="0.35">
      <c r="B188" s="120"/>
      <c r="C188" s="264"/>
      <c r="D188" s="106"/>
      <c r="E188" s="107"/>
      <c r="F188" s="107"/>
      <c r="G188" s="173"/>
      <c r="H188" s="175"/>
      <c r="I188" s="176"/>
      <c r="J188" s="282"/>
      <c r="K188" s="110"/>
      <c r="L188" s="98"/>
      <c r="M188" s="99"/>
      <c r="N188" s="116"/>
      <c r="O188" s="116"/>
    </row>
    <row r="189" spans="2:15" x14ac:dyDescent="0.35">
      <c r="B189" s="120"/>
      <c r="C189" s="264"/>
      <c r="D189" s="106"/>
      <c r="E189" s="107"/>
      <c r="F189" s="107"/>
      <c r="G189" s="173"/>
      <c r="H189" s="175"/>
      <c r="I189" s="176"/>
      <c r="J189" s="282"/>
      <c r="K189" s="110"/>
      <c r="L189" s="98"/>
      <c r="M189" s="99"/>
      <c r="N189" s="116"/>
      <c r="O189" s="117"/>
    </row>
    <row r="190" spans="2:15" x14ac:dyDescent="0.35">
      <c r="B190" s="120"/>
      <c r="C190" s="264"/>
      <c r="D190" s="106"/>
      <c r="E190" s="107"/>
      <c r="F190" s="107"/>
      <c r="G190" s="173"/>
      <c r="H190" s="175"/>
      <c r="I190" s="176"/>
      <c r="J190" s="282"/>
      <c r="K190" s="110"/>
      <c r="L190" s="98"/>
      <c r="M190" s="99"/>
      <c r="N190" s="114"/>
      <c r="O190" s="117"/>
    </row>
    <row r="191" spans="2:15" x14ac:dyDescent="0.35">
      <c r="B191" s="120"/>
      <c r="C191" s="264"/>
      <c r="D191" s="106"/>
      <c r="E191" s="107"/>
      <c r="F191" s="107"/>
      <c r="G191" s="173"/>
      <c r="H191" s="175"/>
      <c r="I191" s="176"/>
      <c r="J191" s="282"/>
      <c r="K191" s="110"/>
      <c r="L191" s="98"/>
      <c r="M191" s="99"/>
      <c r="N191" s="116"/>
      <c r="O191" s="117"/>
    </row>
    <row r="192" spans="2:15" x14ac:dyDescent="0.35">
      <c r="B192" s="120"/>
      <c r="C192" s="264"/>
      <c r="D192" s="106"/>
      <c r="E192" s="107"/>
      <c r="F192" s="107"/>
      <c r="G192" s="173"/>
      <c r="H192" s="175"/>
      <c r="I192" s="176"/>
      <c r="J192" s="282"/>
      <c r="K192" s="110"/>
      <c r="L192" s="98"/>
      <c r="M192" s="99"/>
      <c r="N192" s="116"/>
      <c r="O192" s="117"/>
    </row>
    <row r="193" spans="2:15" x14ac:dyDescent="0.35">
      <c r="B193" s="120"/>
      <c r="C193" s="264"/>
      <c r="D193" s="106"/>
      <c r="E193" s="107"/>
      <c r="F193" s="107"/>
      <c r="G193" s="173"/>
      <c r="H193" s="175"/>
      <c r="I193" s="176"/>
      <c r="J193" s="282"/>
      <c r="K193" s="110"/>
      <c r="L193" s="98"/>
      <c r="M193" s="99"/>
      <c r="N193" s="116"/>
      <c r="O193" s="117"/>
    </row>
    <row r="194" spans="2:15" x14ac:dyDescent="0.35">
      <c r="B194" s="120"/>
      <c r="C194" s="264"/>
      <c r="D194" s="106"/>
      <c r="E194" s="107"/>
      <c r="F194" s="107"/>
      <c r="G194" s="173"/>
      <c r="H194" s="175"/>
      <c r="I194" s="176"/>
      <c r="J194" s="282"/>
      <c r="K194" s="110"/>
      <c r="L194" s="98"/>
      <c r="M194" s="99"/>
      <c r="N194" s="116"/>
      <c r="O194" s="117"/>
    </row>
    <row r="195" spans="2:15" x14ac:dyDescent="0.35">
      <c r="B195" s="120"/>
      <c r="C195" s="264"/>
      <c r="D195" s="106"/>
      <c r="E195" s="107"/>
      <c r="F195" s="107"/>
      <c r="G195" s="173"/>
      <c r="H195" s="175"/>
      <c r="I195" s="176"/>
      <c r="J195" s="282"/>
      <c r="K195" s="110"/>
      <c r="L195" s="98"/>
      <c r="M195" s="99"/>
      <c r="N195" s="116"/>
      <c r="O195" s="117"/>
    </row>
    <row r="196" spans="2:15" x14ac:dyDescent="0.35">
      <c r="B196" s="120"/>
      <c r="C196" s="264"/>
      <c r="D196" s="106"/>
      <c r="E196" s="107"/>
      <c r="F196" s="107"/>
      <c r="G196" s="173"/>
      <c r="H196" s="175"/>
      <c r="I196" s="176"/>
      <c r="J196" s="282"/>
      <c r="K196" s="110"/>
      <c r="L196" s="98"/>
      <c r="M196" s="99"/>
      <c r="N196" s="116"/>
      <c r="O196" s="117"/>
    </row>
    <row r="197" spans="2:15" x14ac:dyDescent="0.35">
      <c r="B197" s="120"/>
      <c r="C197" s="264"/>
      <c r="D197" s="106"/>
      <c r="E197" s="107"/>
      <c r="F197" s="107"/>
      <c r="G197" s="173"/>
      <c r="H197" s="175"/>
      <c r="I197" s="176"/>
      <c r="J197" s="282"/>
      <c r="K197" s="110"/>
      <c r="L197" s="98"/>
      <c r="M197" s="99"/>
      <c r="N197" s="116"/>
      <c r="O197" s="117"/>
    </row>
    <row r="198" spans="2:15" x14ac:dyDescent="0.35">
      <c r="B198" s="120"/>
      <c r="C198" s="264"/>
      <c r="D198" s="106"/>
      <c r="E198" s="107"/>
      <c r="F198" s="107"/>
      <c r="G198" s="173"/>
      <c r="H198" s="175"/>
      <c r="I198" s="176"/>
      <c r="J198" s="282"/>
      <c r="K198" s="110"/>
      <c r="L198" s="98"/>
      <c r="M198" s="99"/>
      <c r="N198" s="116"/>
      <c r="O198" s="117"/>
    </row>
    <row r="199" spans="2:15" x14ac:dyDescent="0.35">
      <c r="B199" s="120"/>
      <c r="C199" s="264"/>
      <c r="D199" s="106"/>
      <c r="E199" s="107"/>
      <c r="F199" s="107"/>
      <c r="G199" s="173"/>
      <c r="H199" s="175"/>
      <c r="I199" s="176"/>
      <c r="J199" s="282"/>
      <c r="K199" s="110"/>
      <c r="L199" s="98"/>
      <c r="M199" s="99"/>
      <c r="N199" s="116"/>
      <c r="O199" s="117"/>
    </row>
    <row r="200" spans="2:15" x14ac:dyDescent="0.35">
      <c r="B200" s="120"/>
      <c r="C200" s="264"/>
      <c r="D200" s="106"/>
      <c r="E200" s="107"/>
      <c r="F200" s="107"/>
      <c r="G200" s="173"/>
      <c r="H200" s="175"/>
      <c r="I200" s="176"/>
      <c r="J200" s="282"/>
      <c r="K200" s="110"/>
      <c r="L200" s="98"/>
      <c r="M200" s="99"/>
      <c r="N200" s="116"/>
      <c r="O200" s="117"/>
    </row>
    <row r="201" spans="2:15" x14ac:dyDescent="0.35">
      <c r="B201" s="120"/>
      <c r="C201" s="264"/>
      <c r="D201" s="106"/>
      <c r="E201" s="107"/>
      <c r="F201" s="107"/>
      <c r="G201" s="173"/>
      <c r="H201" s="175"/>
      <c r="I201" s="176"/>
      <c r="J201" s="282"/>
      <c r="K201" s="110"/>
      <c r="L201" s="98"/>
      <c r="M201" s="99"/>
      <c r="N201" s="116"/>
      <c r="O201" s="117"/>
    </row>
    <row r="202" spans="2:15" x14ac:dyDescent="0.35">
      <c r="B202" s="120"/>
      <c r="C202" s="264"/>
      <c r="D202" s="106"/>
      <c r="E202" s="107"/>
      <c r="F202" s="107"/>
      <c r="G202" s="173"/>
      <c r="H202" s="175"/>
      <c r="I202" s="176"/>
      <c r="J202" s="282"/>
      <c r="K202" s="110"/>
      <c r="L202" s="98"/>
      <c r="M202" s="99"/>
      <c r="N202" s="116"/>
      <c r="O202" s="117"/>
    </row>
    <row r="203" spans="2:15" x14ac:dyDescent="0.35">
      <c r="B203" s="120"/>
      <c r="C203" s="264"/>
      <c r="D203" s="106"/>
      <c r="E203" s="107"/>
      <c r="F203" s="107"/>
      <c r="G203" s="173"/>
      <c r="H203" s="175"/>
      <c r="I203" s="176"/>
      <c r="J203" s="282"/>
      <c r="K203" s="110"/>
      <c r="L203" s="98"/>
      <c r="M203" s="99"/>
      <c r="N203" s="116"/>
      <c r="O203" s="117"/>
    </row>
    <row r="204" spans="2:15" x14ac:dyDescent="0.35">
      <c r="B204" s="120"/>
      <c r="C204" s="264"/>
      <c r="D204" s="106"/>
      <c r="E204" s="107"/>
      <c r="F204" s="107"/>
      <c r="G204" s="173"/>
      <c r="H204" s="175"/>
      <c r="I204" s="176"/>
      <c r="J204" s="282"/>
      <c r="K204" s="110"/>
      <c r="L204" s="98"/>
      <c r="M204" s="99"/>
      <c r="N204" s="116"/>
      <c r="O204" s="117"/>
    </row>
    <row r="205" spans="2:15" x14ac:dyDescent="0.35">
      <c r="B205" s="120"/>
      <c r="C205" s="264"/>
      <c r="D205" s="106"/>
      <c r="E205" s="107"/>
      <c r="F205" s="107"/>
      <c r="G205" s="173"/>
      <c r="H205" s="175"/>
      <c r="I205" s="176"/>
      <c r="J205" s="282"/>
      <c r="K205" s="110"/>
      <c r="L205" s="98"/>
      <c r="M205" s="99"/>
      <c r="N205" s="116"/>
      <c r="O205" s="117"/>
    </row>
    <row r="206" spans="2:15" x14ac:dyDescent="0.35">
      <c r="B206" s="120"/>
      <c r="C206" s="264"/>
      <c r="D206" s="106"/>
      <c r="E206" s="107"/>
      <c r="F206" s="107"/>
      <c r="G206" s="173"/>
      <c r="H206" s="175"/>
      <c r="I206" s="176"/>
      <c r="J206" s="282"/>
      <c r="K206" s="110"/>
      <c r="L206" s="98"/>
      <c r="M206" s="99"/>
      <c r="N206" s="114"/>
      <c r="O206" s="117"/>
    </row>
    <row r="207" spans="2:15" x14ac:dyDescent="0.35">
      <c r="B207" s="120"/>
      <c r="C207" s="264"/>
      <c r="D207" s="106"/>
      <c r="E207" s="107"/>
      <c r="F207" s="107"/>
      <c r="G207" s="173"/>
      <c r="H207" s="175"/>
      <c r="I207" s="176"/>
      <c r="J207" s="282"/>
      <c r="K207" s="110"/>
      <c r="L207" s="98"/>
      <c r="M207" s="99"/>
      <c r="N207" s="116"/>
      <c r="O207" s="117"/>
    </row>
    <row r="208" spans="2:15" x14ac:dyDescent="0.35">
      <c r="B208" s="120"/>
      <c r="C208" s="264"/>
      <c r="D208" s="106"/>
      <c r="E208" s="113"/>
      <c r="F208" s="107"/>
      <c r="G208" s="173"/>
      <c r="H208" s="175"/>
      <c r="I208" s="176"/>
      <c r="J208" s="282"/>
      <c r="K208" s="110"/>
      <c r="L208" s="98"/>
      <c r="M208" s="99"/>
      <c r="N208" s="116"/>
      <c r="O208" s="117"/>
    </row>
    <row r="209" spans="2:15" x14ac:dyDescent="0.35">
      <c r="B209" s="120"/>
      <c r="C209" s="264"/>
      <c r="D209" s="106"/>
      <c r="E209" s="107"/>
      <c r="F209" s="107"/>
      <c r="G209" s="173"/>
      <c r="H209" s="175"/>
      <c r="I209" s="176"/>
      <c r="J209" s="282"/>
      <c r="K209" s="110"/>
      <c r="L209" s="98"/>
      <c r="M209" s="99"/>
      <c r="N209" s="116"/>
      <c r="O209" s="117"/>
    </row>
    <row r="210" spans="2:15" x14ac:dyDescent="0.35">
      <c r="B210" s="120"/>
      <c r="C210" s="264"/>
      <c r="D210" s="106"/>
      <c r="E210" s="107"/>
      <c r="F210" s="107"/>
      <c r="G210" s="173"/>
      <c r="H210" s="175"/>
      <c r="I210" s="176"/>
      <c r="J210" s="282"/>
      <c r="K210" s="110"/>
      <c r="L210" s="98"/>
      <c r="M210" s="99"/>
      <c r="N210" s="116"/>
      <c r="O210" s="117"/>
    </row>
    <row r="211" spans="2:15" x14ac:dyDescent="0.35">
      <c r="B211" s="120"/>
      <c r="C211" s="264"/>
      <c r="D211" s="106"/>
      <c r="E211" s="107"/>
      <c r="F211" s="107"/>
      <c r="G211" s="173"/>
      <c r="H211" s="175"/>
      <c r="I211" s="176"/>
      <c r="J211" s="282"/>
      <c r="K211" s="110"/>
      <c r="L211" s="98"/>
      <c r="M211" s="99"/>
      <c r="N211" s="116"/>
      <c r="O211" s="117"/>
    </row>
    <row r="212" spans="2:15" x14ac:dyDescent="0.35">
      <c r="B212" s="120"/>
      <c r="C212" s="264"/>
      <c r="D212" s="106"/>
      <c r="E212" s="107"/>
      <c r="F212" s="107"/>
      <c r="G212" s="173"/>
      <c r="H212" s="175"/>
      <c r="I212" s="176"/>
      <c r="J212" s="282"/>
      <c r="K212" s="110"/>
      <c r="L212" s="98"/>
      <c r="M212" s="99"/>
      <c r="N212" s="116"/>
      <c r="O212" s="117"/>
    </row>
    <row r="213" spans="2:15" x14ac:dyDescent="0.35">
      <c r="B213" s="120"/>
      <c r="C213" s="264"/>
      <c r="D213" s="106"/>
      <c r="E213" s="107"/>
      <c r="F213" s="107"/>
      <c r="G213" s="173"/>
      <c r="H213" s="175"/>
      <c r="I213" s="176"/>
      <c r="J213" s="282"/>
      <c r="K213" s="110"/>
      <c r="L213" s="98"/>
      <c r="M213" s="99"/>
      <c r="N213" s="116"/>
      <c r="O213" s="117"/>
    </row>
    <row r="214" spans="2:15" x14ac:dyDescent="0.35">
      <c r="B214" s="120"/>
      <c r="C214" s="264"/>
      <c r="D214" s="106"/>
      <c r="E214" s="107"/>
      <c r="F214" s="107"/>
      <c r="G214" s="173"/>
      <c r="H214" s="175"/>
      <c r="I214" s="176"/>
      <c r="J214" s="282"/>
      <c r="K214" s="110"/>
      <c r="L214" s="98"/>
      <c r="M214" s="99"/>
      <c r="N214" s="116"/>
      <c r="O214" s="117"/>
    </row>
    <row r="215" spans="2:15" x14ac:dyDescent="0.35">
      <c r="B215" s="120"/>
      <c r="C215" s="264"/>
      <c r="D215" s="106"/>
      <c r="E215" s="107"/>
      <c r="F215" s="107"/>
      <c r="G215" s="173"/>
      <c r="H215" s="175"/>
      <c r="I215" s="176"/>
      <c r="J215" s="282"/>
      <c r="K215" s="110"/>
      <c r="L215" s="98"/>
      <c r="M215" s="99"/>
      <c r="N215" s="116"/>
      <c r="O215" s="117"/>
    </row>
    <row r="216" spans="2:15" x14ac:dyDescent="0.35">
      <c r="B216" s="120"/>
      <c r="C216" s="264"/>
      <c r="D216" s="106"/>
      <c r="E216" s="107"/>
      <c r="F216" s="107"/>
      <c r="G216" s="173"/>
      <c r="H216" s="175"/>
      <c r="I216" s="176"/>
      <c r="J216" s="282"/>
      <c r="K216" s="110"/>
      <c r="L216" s="98"/>
      <c r="M216" s="99"/>
      <c r="N216" s="116"/>
      <c r="O216" s="117"/>
    </row>
    <row r="217" spans="2:15" x14ac:dyDescent="0.35">
      <c r="B217" s="120"/>
      <c r="C217" s="264"/>
      <c r="D217" s="106"/>
      <c r="E217" s="113"/>
      <c r="F217" s="107"/>
      <c r="G217" s="173"/>
      <c r="H217" s="175"/>
      <c r="I217" s="176"/>
      <c r="J217" s="282"/>
      <c r="K217" s="110"/>
      <c r="L217" s="98"/>
      <c r="M217" s="99"/>
      <c r="N217" s="116"/>
      <c r="O217" s="117"/>
    </row>
    <row r="218" spans="2:15" x14ac:dyDescent="0.35">
      <c r="B218" s="120"/>
      <c r="C218" s="264"/>
      <c r="D218" s="106"/>
      <c r="E218" s="107"/>
      <c r="F218" s="107"/>
      <c r="G218" s="173"/>
      <c r="H218" s="175"/>
      <c r="I218" s="176"/>
      <c r="J218" s="282"/>
      <c r="K218" s="110"/>
      <c r="L218" s="98"/>
      <c r="M218" s="99"/>
      <c r="N218" s="116"/>
      <c r="O218" s="117"/>
    </row>
    <row r="219" spans="2:15" x14ac:dyDescent="0.35">
      <c r="B219" s="120"/>
      <c r="C219" s="264"/>
      <c r="D219" s="106"/>
      <c r="E219" s="107"/>
      <c r="F219" s="107"/>
      <c r="G219" s="173"/>
      <c r="H219" s="175"/>
      <c r="I219" s="176"/>
      <c r="J219" s="282"/>
      <c r="K219" s="110"/>
      <c r="L219" s="98"/>
      <c r="M219" s="99"/>
      <c r="N219" s="116"/>
      <c r="O219" s="117"/>
    </row>
    <row r="220" spans="2:15" x14ac:dyDescent="0.35">
      <c r="B220" s="120"/>
      <c r="C220" s="264"/>
      <c r="D220" s="106"/>
      <c r="E220" s="107"/>
      <c r="F220" s="107"/>
      <c r="G220" s="173"/>
      <c r="H220" s="175"/>
      <c r="I220" s="176"/>
      <c r="J220" s="282"/>
      <c r="K220" s="110"/>
      <c r="L220" s="98"/>
      <c r="M220" s="99"/>
      <c r="N220" s="116"/>
      <c r="O220" s="117"/>
    </row>
    <row r="221" spans="2:15" x14ac:dyDescent="0.35">
      <c r="B221" s="120"/>
      <c r="C221" s="264"/>
      <c r="D221" s="106"/>
      <c r="E221" s="107"/>
      <c r="F221" s="107"/>
      <c r="G221" s="173"/>
      <c r="H221" s="175"/>
      <c r="I221" s="176"/>
      <c r="J221" s="282"/>
      <c r="K221" s="110"/>
      <c r="L221" s="98"/>
      <c r="M221" s="99"/>
      <c r="N221" s="116"/>
      <c r="O221" s="117"/>
    </row>
    <row r="222" spans="2:15" x14ac:dyDescent="0.35">
      <c r="B222" s="120"/>
      <c r="C222" s="264"/>
      <c r="D222" s="106"/>
      <c r="E222" s="107"/>
      <c r="F222" s="107"/>
      <c r="G222" s="173"/>
      <c r="H222" s="175"/>
      <c r="I222" s="176"/>
      <c r="J222" s="282"/>
      <c r="K222" s="110"/>
      <c r="L222" s="98"/>
      <c r="M222" s="99"/>
      <c r="N222" s="116"/>
      <c r="O222" s="117"/>
    </row>
    <row r="223" spans="2:15" x14ac:dyDescent="0.35">
      <c r="B223" s="120"/>
      <c r="C223" s="264"/>
      <c r="D223" s="106"/>
      <c r="E223" s="107"/>
      <c r="F223" s="107"/>
      <c r="G223" s="173"/>
      <c r="H223" s="175"/>
      <c r="I223" s="176"/>
      <c r="J223" s="282"/>
      <c r="K223" s="110"/>
      <c r="L223" s="98"/>
      <c r="M223" s="99"/>
      <c r="N223" s="116"/>
      <c r="O223" s="117"/>
    </row>
    <row r="224" spans="2:15" x14ac:dyDescent="0.35">
      <c r="B224" s="120"/>
      <c r="C224" s="264"/>
      <c r="D224" s="106"/>
      <c r="E224" s="107"/>
      <c r="F224" s="107"/>
      <c r="G224" s="173"/>
      <c r="H224" s="175"/>
      <c r="I224" s="176"/>
      <c r="J224" s="282"/>
      <c r="K224" s="110"/>
      <c r="L224" s="98"/>
      <c r="M224" s="99"/>
      <c r="N224" s="116"/>
      <c r="O224" s="117"/>
    </row>
    <row r="225" spans="2:15" x14ac:dyDescent="0.35">
      <c r="B225" s="120"/>
      <c r="C225" s="264"/>
      <c r="D225" s="106"/>
      <c r="E225" s="107"/>
      <c r="F225" s="107"/>
      <c r="G225" s="173"/>
      <c r="H225" s="175"/>
      <c r="I225" s="176"/>
      <c r="J225" s="282"/>
      <c r="K225" s="110"/>
      <c r="L225" s="111"/>
      <c r="M225" s="116"/>
      <c r="N225" s="117"/>
      <c r="O225" s="117"/>
    </row>
    <row r="226" spans="2:15" x14ac:dyDescent="0.35">
      <c r="B226" s="120"/>
      <c r="C226" s="264"/>
      <c r="D226" s="106"/>
      <c r="E226" s="113"/>
      <c r="F226" s="107"/>
      <c r="G226" s="173"/>
      <c r="H226" s="175"/>
      <c r="I226" s="176"/>
      <c r="J226" s="282"/>
      <c r="K226" s="110"/>
      <c r="L226" s="111"/>
      <c r="M226" s="116"/>
      <c r="N226" s="116"/>
      <c r="O226" s="124"/>
    </row>
    <row r="227" spans="2:15" x14ac:dyDescent="0.35">
      <c r="B227" s="120"/>
      <c r="C227" s="264"/>
      <c r="D227" s="106"/>
      <c r="E227" s="113"/>
      <c r="F227" s="107"/>
      <c r="G227" s="173"/>
      <c r="H227" s="175"/>
      <c r="I227" s="176"/>
      <c r="J227" s="282"/>
      <c r="K227" s="110"/>
      <c r="L227" s="111"/>
      <c r="M227" s="116"/>
      <c r="N227" s="116"/>
      <c r="O227" s="124"/>
    </row>
    <row r="228" spans="2:15" x14ac:dyDescent="0.35">
      <c r="B228" s="120"/>
      <c r="C228" s="264"/>
      <c r="D228" s="106"/>
      <c r="E228" s="113"/>
      <c r="F228" s="107"/>
      <c r="G228" s="173"/>
      <c r="H228" s="175"/>
      <c r="I228" s="176"/>
      <c r="J228" s="282"/>
      <c r="K228" s="110"/>
      <c r="L228" s="111"/>
      <c r="M228" s="116"/>
      <c r="N228" s="116"/>
      <c r="O228" s="124"/>
    </row>
    <row r="229" spans="2:15" x14ac:dyDescent="0.35">
      <c r="B229" s="120"/>
      <c r="C229" s="264"/>
      <c r="D229" s="106"/>
      <c r="E229" s="113"/>
      <c r="F229" s="107"/>
      <c r="G229" s="173"/>
      <c r="H229" s="175"/>
      <c r="I229" s="176"/>
      <c r="J229" s="282"/>
      <c r="K229" s="110"/>
      <c r="L229" s="111"/>
      <c r="M229" s="116"/>
      <c r="N229" s="114"/>
      <c r="O229" s="124"/>
    </row>
    <row r="230" spans="2:15" x14ac:dyDescent="0.35">
      <c r="B230" s="120"/>
      <c r="C230" s="264"/>
      <c r="D230" s="106"/>
      <c r="E230" s="113"/>
      <c r="F230" s="107"/>
      <c r="G230" s="173"/>
      <c r="H230" s="175"/>
      <c r="I230" s="176"/>
      <c r="J230" s="282"/>
      <c r="K230" s="110"/>
      <c r="L230" s="111"/>
      <c r="M230" s="116"/>
      <c r="N230" s="116"/>
      <c r="O230" s="124"/>
    </row>
    <row r="231" spans="2:15" x14ac:dyDescent="0.35">
      <c r="B231" s="120"/>
      <c r="C231" s="264"/>
      <c r="D231" s="106"/>
      <c r="E231" s="113"/>
      <c r="F231" s="107"/>
      <c r="G231" s="173"/>
      <c r="H231" s="175"/>
      <c r="I231" s="176"/>
      <c r="J231" s="282"/>
      <c r="K231" s="110"/>
      <c r="L231" s="111"/>
      <c r="M231" s="116"/>
      <c r="N231" s="116"/>
      <c r="O231" s="124"/>
    </row>
    <row r="232" spans="2:15" x14ac:dyDescent="0.35">
      <c r="B232" s="120"/>
      <c r="C232" s="264"/>
      <c r="D232" s="106"/>
      <c r="E232" s="113"/>
      <c r="F232" s="107"/>
      <c r="G232" s="173"/>
      <c r="H232" s="175"/>
      <c r="I232" s="176"/>
      <c r="J232" s="282"/>
      <c r="K232" s="110"/>
      <c r="L232" s="111"/>
      <c r="M232" s="116"/>
      <c r="N232" s="116"/>
      <c r="O232" s="124"/>
    </row>
    <row r="233" spans="2:15" x14ac:dyDescent="0.35">
      <c r="B233" s="120"/>
      <c r="C233" s="264"/>
      <c r="D233" s="106"/>
      <c r="E233" s="113"/>
      <c r="F233" s="107"/>
      <c r="G233" s="173"/>
      <c r="H233" s="175"/>
      <c r="I233" s="176"/>
      <c r="J233" s="282"/>
      <c r="K233" s="110"/>
      <c r="L233" s="111"/>
      <c r="M233" s="116"/>
      <c r="N233" s="116"/>
      <c r="O233" s="124"/>
    </row>
    <row r="234" spans="2:15" x14ac:dyDescent="0.35">
      <c r="B234" s="120"/>
      <c r="C234" s="264"/>
      <c r="D234" s="106"/>
      <c r="E234" s="113"/>
      <c r="F234" s="107"/>
      <c r="G234" s="173"/>
      <c r="H234" s="175"/>
      <c r="I234" s="176"/>
      <c r="J234" s="282"/>
      <c r="K234" s="110"/>
      <c r="L234" s="111"/>
      <c r="M234" s="116"/>
      <c r="N234" s="116"/>
      <c r="O234" s="124"/>
    </row>
    <row r="235" spans="2:15" x14ac:dyDescent="0.35">
      <c r="B235" s="120"/>
      <c r="C235" s="264"/>
      <c r="D235" s="106"/>
      <c r="E235" s="113"/>
      <c r="F235" s="107"/>
      <c r="G235" s="173"/>
      <c r="H235" s="175"/>
      <c r="I235" s="176"/>
      <c r="J235" s="282"/>
      <c r="K235" s="110"/>
      <c r="L235" s="111"/>
      <c r="M235" s="116"/>
      <c r="N235" s="116"/>
      <c r="O235" s="124"/>
    </row>
    <row r="236" spans="2:15" x14ac:dyDescent="0.35">
      <c r="B236" s="120"/>
      <c r="C236" s="264"/>
      <c r="D236" s="106"/>
      <c r="E236" s="113"/>
      <c r="F236" s="107"/>
      <c r="G236" s="173"/>
      <c r="H236" s="175"/>
      <c r="I236" s="176"/>
      <c r="J236" s="282"/>
      <c r="K236" s="110"/>
      <c r="L236" s="111"/>
      <c r="M236" s="116"/>
      <c r="N236" s="116"/>
      <c r="O236" s="124"/>
    </row>
    <row r="237" spans="2:15" x14ac:dyDescent="0.35">
      <c r="B237" s="120"/>
      <c r="C237" s="264"/>
      <c r="D237" s="106"/>
      <c r="E237" s="113"/>
      <c r="F237" s="107"/>
      <c r="G237" s="173"/>
      <c r="H237" s="175"/>
      <c r="I237" s="176"/>
      <c r="J237" s="282"/>
      <c r="K237" s="110"/>
      <c r="L237" s="111"/>
      <c r="M237" s="116"/>
      <c r="N237" s="116"/>
      <c r="O237" s="124"/>
    </row>
    <row r="238" spans="2:15" x14ac:dyDescent="0.35">
      <c r="B238" s="120"/>
      <c r="C238" s="264"/>
      <c r="D238" s="106"/>
      <c r="E238" s="113"/>
      <c r="F238" s="107"/>
      <c r="G238" s="173"/>
      <c r="H238" s="175"/>
      <c r="I238" s="176"/>
      <c r="J238" s="282"/>
      <c r="K238" s="110"/>
      <c r="L238" s="111"/>
      <c r="M238" s="116"/>
      <c r="N238" s="116"/>
      <c r="O238" s="124"/>
    </row>
    <row r="239" spans="2:15" x14ac:dyDescent="0.35">
      <c r="B239" s="120"/>
      <c r="C239" s="264"/>
      <c r="D239" s="106"/>
      <c r="E239" s="113"/>
      <c r="F239" s="107"/>
      <c r="G239" s="173"/>
      <c r="H239" s="175"/>
      <c r="I239" s="176"/>
      <c r="J239" s="282"/>
      <c r="K239" s="110"/>
      <c r="L239" s="111"/>
      <c r="M239" s="116"/>
      <c r="N239" s="116"/>
      <c r="O239" s="124"/>
    </row>
    <row r="240" spans="2:15" x14ac:dyDescent="0.35">
      <c r="B240" s="120"/>
      <c r="C240" s="264"/>
      <c r="D240" s="106"/>
      <c r="E240" s="113"/>
      <c r="F240" s="107"/>
      <c r="G240" s="173"/>
      <c r="H240" s="175"/>
      <c r="I240" s="176"/>
      <c r="J240" s="282"/>
      <c r="K240" s="110"/>
      <c r="L240" s="111"/>
      <c r="M240" s="116"/>
      <c r="N240" s="116"/>
      <c r="O240" s="124"/>
    </row>
    <row r="241" spans="2:15" x14ac:dyDescent="0.35">
      <c r="B241" s="120"/>
      <c r="C241" s="264"/>
      <c r="D241" s="106"/>
      <c r="E241" s="113"/>
      <c r="F241" s="107"/>
      <c r="G241" s="173"/>
      <c r="H241" s="175"/>
      <c r="I241" s="176"/>
      <c r="J241" s="282"/>
      <c r="K241" s="110"/>
      <c r="L241" s="111"/>
      <c r="M241" s="116"/>
      <c r="N241" s="116"/>
      <c r="O241" s="124"/>
    </row>
    <row r="242" spans="2:15" x14ac:dyDescent="0.35">
      <c r="B242" s="120"/>
      <c r="C242" s="264"/>
      <c r="D242" s="106"/>
      <c r="E242" s="113"/>
      <c r="F242" s="107"/>
      <c r="G242" s="173"/>
      <c r="H242" s="175"/>
      <c r="I242" s="176"/>
      <c r="J242" s="282"/>
      <c r="K242" s="110"/>
      <c r="L242" s="111"/>
      <c r="M242" s="116"/>
      <c r="N242" s="116"/>
      <c r="O242" s="124"/>
    </row>
    <row r="243" spans="2:15" x14ac:dyDescent="0.35">
      <c r="B243" s="120"/>
      <c r="C243" s="264"/>
      <c r="D243" s="106"/>
      <c r="E243" s="113"/>
      <c r="F243" s="107"/>
      <c r="G243" s="173"/>
      <c r="H243" s="175"/>
      <c r="I243" s="176"/>
      <c r="J243" s="282"/>
      <c r="K243" s="110"/>
      <c r="L243" s="111"/>
      <c r="M243" s="116"/>
      <c r="N243" s="116"/>
      <c r="O243" s="124"/>
    </row>
    <row r="244" spans="2:15" x14ac:dyDescent="0.35">
      <c r="B244" s="120"/>
      <c r="C244" s="264"/>
      <c r="D244" s="106"/>
      <c r="E244" s="113"/>
      <c r="F244" s="107"/>
      <c r="G244" s="173"/>
      <c r="H244" s="175"/>
      <c r="I244" s="176"/>
      <c r="J244" s="282"/>
      <c r="K244" s="110"/>
      <c r="L244" s="111"/>
      <c r="M244" s="116"/>
      <c r="N244" s="116"/>
      <c r="O244" s="124"/>
    </row>
    <row r="245" spans="2:15" x14ac:dyDescent="0.35">
      <c r="B245" s="120"/>
      <c r="C245" s="264"/>
      <c r="D245" s="106"/>
      <c r="E245" s="113"/>
      <c r="F245" s="107"/>
      <c r="G245" s="173"/>
      <c r="H245" s="175"/>
      <c r="I245" s="176"/>
      <c r="J245" s="282"/>
      <c r="K245" s="110"/>
      <c r="L245" s="111"/>
      <c r="M245" s="116"/>
      <c r="N245" s="117"/>
      <c r="O245" s="124"/>
    </row>
    <row r="246" spans="2:15" x14ac:dyDescent="0.35">
      <c r="B246" s="120"/>
      <c r="C246" s="264"/>
      <c r="D246" s="106"/>
      <c r="E246" s="107"/>
      <c r="F246" s="107"/>
      <c r="G246" s="173"/>
      <c r="H246" s="175"/>
      <c r="I246" s="176"/>
      <c r="J246" s="282"/>
      <c r="K246" s="110"/>
      <c r="L246" s="111"/>
      <c r="M246" s="116"/>
      <c r="N246" s="116"/>
      <c r="O246" s="117"/>
    </row>
    <row r="247" spans="2:15" x14ac:dyDescent="0.35">
      <c r="B247" s="120"/>
      <c r="C247" s="264"/>
      <c r="D247" s="106"/>
      <c r="E247" s="113"/>
      <c r="F247" s="107"/>
      <c r="G247" s="173"/>
      <c r="H247" s="175"/>
      <c r="I247" s="176"/>
      <c r="J247" s="282"/>
      <c r="K247" s="110"/>
      <c r="L247" s="111"/>
      <c r="M247" s="116"/>
      <c r="N247" s="116"/>
      <c r="O247" s="117"/>
    </row>
    <row r="248" spans="2:15" x14ac:dyDescent="0.35">
      <c r="B248" s="120"/>
      <c r="C248" s="264"/>
      <c r="D248" s="106"/>
      <c r="E248" s="113"/>
      <c r="F248" s="107"/>
      <c r="G248" s="173"/>
      <c r="H248" s="175"/>
      <c r="I248" s="176"/>
      <c r="J248" s="282"/>
      <c r="K248" s="110"/>
      <c r="L248" s="111"/>
      <c r="M248" s="116"/>
      <c r="N248" s="116"/>
      <c r="O248" s="117"/>
    </row>
    <row r="249" spans="2:15" x14ac:dyDescent="0.35">
      <c r="B249" s="120"/>
      <c r="C249" s="264"/>
      <c r="D249" s="106"/>
      <c r="E249" s="113"/>
      <c r="F249" s="107"/>
      <c r="G249" s="173"/>
      <c r="H249" s="175"/>
      <c r="I249" s="176"/>
      <c r="J249" s="282"/>
      <c r="K249" s="110"/>
      <c r="L249" s="111"/>
      <c r="M249" s="116"/>
      <c r="N249" s="116"/>
      <c r="O249" s="117"/>
    </row>
    <row r="250" spans="2:15" x14ac:dyDescent="0.35">
      <c r="B250" s="120"/>
      <c r="C250" s="264"/>
      <c r="D250" s="106"/>
      <c r="E250" s="113"/>
      <c r="F250" s="107"/>
      <c r="G250" s="173"/>
      <c r="H250" s="175"/>
      <c r="I250" s="176"/>
      <c r="J250" s="282"/>
      <c r="K250" s="110"/>
      <c r="L250" s="111"/>
      <c r="M250" s="116"/>
      <c r="N250" s="116"/>
      <c r="O250" s="117"/>
    </row>
    <row r="251" spans="2:15" x14ac:dyDescent="0.35">
      <c r="B251" s="120"/>
      <c r="C251" s="264"/>
      <c r="D251" s="106"/>
      <c r="E251" s="113"/>
      <c r="F251" s="107"/>
      <c r="G251" s="173"/>
      <c r="H251" s="175"/>
      <c r="I251" s="176"/>
      <c r="J251" s="282"/>
      <c r="K251" s="110"/>
      <c r="L251" s="111"/>
      <c r="M251" s="116"/>
      <c r="N251" s="116"/>
      <c r="O251" s="117"/>
    </row>
    <row r="252" spans="2:15" x14ac:dyDescent="0.35">
      <c r="B252" s="120"/>
      <c r="C252" s="264"/>
      <c r="D252" s="106"/>
      <c r="E252" s="113"/>
      <c r="F252" s="107"/>
      <c r="G252" s="173"/>
      <c r="H252" s="175"/>
      <c r="I252" s="176"/>
      <c r="J252" s="282"/>
      <c r="K252" s="110"/>
      <c r="L252" s="111"/>
      <c r="M252" s="116"/>
      <c r="N252" s="116"/>
      <c r="O252" s="117"/>
    </row>
    <row r="253" spans="2:15" x14ac:dyDescent="0.35">
      <c r="B253" s="120"/>
      <c r="C253" s="264"/>
      <c r="D253" s="106"/>
      <c r="E253" s="113"/>
      <c r="F253" s="107"/>
      <c r="G253" s="173"/>
      <c r="H253" s="175"/>
      <c r="I253" s="176"/>
      <c r="J253" s="282"/>
      <c r="K253" s="110"/>
      <c r="L253" s="111"/>
      <c r="M253" s="116"/>
      <c r="N253" s="116"/>
      <c r="O253" s="117"/>
    </row>
    <row r="254" spans="2:15" x14ac:dyDescent="0.35">
      <c r="B254" s="120"/>
      <c r="C254" s="264"/>
      <c r="D254" s="106"/>
      <c r="E254" s="113"/>
      <c r="F254" s="107"/>
      <c r="G254" s="173"/>
      <c r="H254" s="175"/>
      <c r="I254" s="176"/>
      <c r="J254" s="282"/>
      <c r="K254" s="110"/>
      <c r="L254" s="111"/>
      <c r="M254" s="116"/>
      <c r="N254" s="116"/>
      <c r="O254" s="117"/>
    </row>
    <row r="255" spans="2:15" x14ac:dyDescent="0.35">
      <c r="B255" s="120"/>
      <c r="C255" s="264"/>
      <c r="D255" s="106"/>
      <c r="E255" s="113"/>
      <c r="F255" s="107"/>
      <c r="G255" s="173"/>
      <c r="H255" s="175"/>
      <c r="I255" s="176"/>
      <c r="J255" s="282"/>
      <c r="K255" s="110"/>
      <c r="L255" s="111"/>
      <c r="M255" s="116"/>
      <c r="N255" s="116"/>
      <c r="O255" s="117"/>
    </row>
    <row r="256" spans="2:15" x14ac:dyDescent="0.35">
      <c r="B256" s="120"/>
      <c r="C256" s="264"/>
      <c r="D256" s="106"/>
      <c r="E256" s="113"/>
      <c r="F256" s="107"/>
      <c r="G256" s="173"/>
      <c r="H256" s="175"/>
      <c r="I256" s="176"/>
      <c r="J256" s="282"/>
      <c r="K256" s="110"/>
      <c r="L256" s="111"/>
      <c r="M256" s="116"/>
      <c r="N256" s="116"/>
      <c r="O256" s="117"/>
    </row>
    <row r="257" spans="2:15" x14ac:dyDescent="0.35">
      <c r="B257" s="120"/>
      <c r="C257" s="264"/>
      <c r="D257" s="106"/>
      <c r="E257" s="113"/>
      <c r="F257" s="107"/>
      <c r="G257" s="173"/>
      <c r="H257" s="175"/>
      <c r="I257" s="176"/>
      <c r="J257" s="282"/>
      <c r="K257" s="110"/>
      <c r="L257" s="111"/>
      <c r="M257" s="116"/>
      <c r="N257" s="116"/>
      <c r="O257" s="117"/>
    </row>
    <row r="258" spans="2:15" x14ac:dyDescent="0.35">
      <c r="B258" s="120"/>
      <c r="C258" s="264"/>
      <c r="D258" s="106"/>
      <c r="E258" s="113"/>
      <c r="F258" s="107"/>
      <c r="G258" s="173"/>
      <c r="H258" s="175"/>
      <c r="I258" s="176"/>
      <c r="J258" s="282"/>
      <c r="K258" s="110"/>
      <c r="L258" s="111"/>
      <c r="M258" s="116"/>
      <c r="N258" s="116"/>
      <c r="O258" s="117"/>
    </row>
    <row r="259" spans="2:15" x14ac:dyDescent="0.35">
      <c r="B259" s="120"/>
      <c r="C259" s="264"/>
      <c r="D259" s="106"/>
      <c r="E259" s="113"/>
      <c r="F259" s="107"/>
      <c r="G259" s="173"/>
      <c r="H259" s="175"/>
      <c r="I259" s="176"/>
      <c r="J259" s="282"/>
      <c r="K259" s="110"/>
      <c r="L259" s="111"/>
      <c r="M259" s="116"/>
      <c r="N259" s="116"/>
      <c r="O259" s="117"/>
    </row>
    <row r="260" spans="2:15" x14ac:dyDescent="0.35">
      <c r="B260" s="120"/>
      <c r="C260" s="264"/>
      <c r="D260" s="106"/>
      <c r="E260" s="113"/>
      <c r="F260" s="107"/>
      <c r="G260" s="173"/>
      <c r="H260" s="175"/>
      <c r="I260" s="176"/>
      <c r="J260" s="282"/>
      <c r="K260" s="110"/>
      <c r="L260" s="111"/>
      <c r="M260" s="116"/>
      <c r="N260" s="116"/>
      <c r="O260" s="117"/>
    </row>
    <row r="261" spans="2:15" x14ac:dyDescent="0.35">
      <c r="B261" s="120"/>
      <c r="C261" s="264"/>
      <c r="D261" s="106"/>
      <c r="E261" s="113"/>
      <c r="F261" s="107"/>
      <c r="G261" s="173"/>
      <c r="H261" s="175"/>
      <c r="I261" s="176"/>
      <c r="J261" s="282"/>
      <c r="K261" s="110"/>
      <c r="L261" s="111"/>
      <c r="M261" s="116"/>
      <c r="N261" s="116"/>
      <c r="O261" s="117"/>
    </row>
    <row r="262" spans="2:15" x14ac:dyDescent="0.35">
      <c r="B262" s="120"/>
      <c r="C262" s="264"/>
      <c r="D262" s="106"/>
      <c r="E262" s="113"/>
      <c r="F262" s="107"/>
      <c r="G262" s="173"/>
      <c r="H262" s="175"/>
      <c r="I262" s="176"/>
      <c r="J262" s="282"/>
      <c r="K262" s="110"/>
      <c r="L262" s="111"/>
      <c r="M262" s="116"/>
      <c r="N262" s="116"/>
      <c r="O262" s="117"/>
    </row>
    <row r="263" spans="2:15" x14ac:dyDescent="0.35">
      <c r="B263" s="120"/>
      <c r="C263" s="264"/>
      <c r="D263" s="106"/>
      <c r="E263" s="113"/>
      <c r="F263" s="107"/>
      <c r="G263" s="173"/>
      <c r="H263" s="175"/>
      <c r="I263" s="176"/>
      <c r="J263" s="282"/>
      <c r="K263" s="110"/>
      <c r="L263" s="111"/>
      <c r="M263" s="116"/>
      <c r="N263" s="116"/>
      <c r="O263" s="117"/>
    </row>
    <row r="264" spans="2:15" x14ac:dyDescent="0.35">
      <c r="B264" s="120"/>
      <c r="C264" s="264"/>
      <c r="D264" s="106"/>
      <c r="E264" s="113"/>
      <c r="F264" s="107"/>
      <c r="G264" s="173"/>
      <c r="H264" s="175"/>
      <c r="I264" s="176"/>
      <c r="J264" s="282"/>
      <c r="K264" s="110"/>
      <c r="L264" s="111"/>
      <c r="M264" s="116"/>
      <c r="N264" s="116"/>
      <c r="O264" s="117"/>
    </row>
    <row r="265" spans="2:15" x14ac:dyDescent="0.35">
      <c r="B265" s="120"/>
      <c r="C265" s="264"/>
      <c r="D265" s="106"/>
      <c r="E265" s="113"/>
      <c r="F265" s="107"/>
      <c r="G265" s="173"/>
      <c r="H265" s="175"/>
      <c r="I265" s="176"/>
      <c r="J265" s="282"/>
      <c r="K265" s="110"/>
      <c r="L265" s="111"/>
      <c r="M265" s="116"/>
      <c r="N265" s="116"/>
      <c r="O265" s="116"/>
    </row>
    <row r="266" spans="2:15" x14ac:dyDescent="0.35">
      <c r="B266" s="120"/>
      <c r="C266" s="264"/>
      <c r="D266" s="106"/>
      <c r="E266" s="113"/>
      <c r="F266" s="107"/>
      <c r="G266" s="173"/>
      <c r="H266" s="175"/>
      <c r="I266" s="176"/>
      <c r="J266" s="282"/>
      <c r="K266" s="110"/>
      <c r="L266" s="111"/>
      <c r="M266" s="116"/>
      <c r="N266" s="116"/>
      <c r="O266" s="117"/>
    </row>
    <row r="267" spans="2:15" x14ac:dyDescent="0.35">
      <c r="B267" s="120"/>
      <c r="C267" s="264"/>
      <c r="D267" s="106"/>
      <c r="E267" s="113"/>
      <c r="F267" s="107"/>
      <c r="G267" s="173"/>
      <c r="H267" s="175"/>
      <c r="I267" s="176"/>
      <c r="J267" s="282"/>
      <c r="K267" s="110"/>
      <c r="L267" s="111"/>
      <c r="M267" s="116"/>
      <c r="N267" s="116"/>
      <c r="O267" s="117"/>
    </row>
    <row r="268" spans="2:15" x14ac:dyDescent="0.35">
      <c r="B268" s="120"/>
      <c r="C268" s="264"/>
      <c r="D268" s="106"/>
      <c r="E268" s="113"/>
      <c r="F268" s="107"/>
      <c r="G268" s="173"/>
      <c r="H268" s="175"/>
      <c r="I268" s="176"/>
      <c r="J268" s="282"/>
      <c r="K268" s="110"/>
      <c r="L268" s="111"/>
      <c r="M268" s="116"/>
      <c r="N268" s="116"/>
      <c r="O268" s="117"/>
    </row>
    <row r="269" spans="2:15" x14ac:dyDescent="0.35">
      <c r="B269" s="120"/>
      <c r="C269" s="264"/>
      <c r="D269" s="106"/>
      <c r="E269" s="113"/>
      <c r="F269" s="107"/>
      <c r="G269" s="173"/>
      <c r="H269" s="175"/>
      <c r="I269" s="176"/>
      <c r="J269" s="282"/>
      <c r="K269" s="110"/>
      <c r="L269" s="111"/>
      <c r="M269" s="116"/>
      <c r="N269" s="116"/>
      <c r="O269" s="116"/>
    </row>
    <row r="270" spans="2:15" x14ac:dyDescent="0.35">
      <c r="B270" s="120"/>
      <c r="C270" s="264"/>
      <c r="D270" s="106"/>
      <c r="E270" s="113"/>
      <c r="F270" s="107"/>
      <c r="G270" s="173"/>
      <c r="H270" s="175"/>
      <c r="I270" s="176"/>
      <c r="J270" s="282"/>
      <c r="K270" s="110"/>
      <c r="L270" s="111"/>
      <c r="M270" s="116"/>
      <c r="N270" s="116"/>
      <c r="O270" s="117"/>
    </row>
    <row r="271" spans="2:15" x14ac:dyDescent="0.35">
      <c r="B271" s="120"/>
      <c r="C271" s="264"/>
      <c r="D271" s="106"/>
      <c r="E271" s="113"/>
      <c r="F271" s="107"/>
      <c r="G271" s="173"/>
      <c r="H271" s="175"/>
      <c r="I271" s="176"/>
      <c r="J271" s="282"/>
      <c r="K271" s="110"/>
      <c r="L271" s="111"/>
      <c r="M271" s="116"/>
      <c r="N271" s="116"/>
      <c r="O271" s="117"/>
    </row>
    <row r="272" spans="2:15" x14ac:dyDescent="0.35">
      <c r="B272" s="120"/>
      <c r="C272" s="264"/>
      <c r="D272" s="106"/>
      <c r="E272" s="113"/>
      <c r="F272" s="107"/>
      <c r="G272" s="173"/>
      <c r="H272" s="175"/>
      <c r="I272" s="176"/>
      <c r="J272" s="282"/>
      <c r="K272" s="110"/>
      <c r="L272" s="111"/>
      <c r="M272" s="116"/>
      <c r="N272" s="116"/>
      <c r="O272" s="117"/>
    </row>
    <row r="273" spans="2:15" x14ac:dyDescent="0.35">
      <c r="B273" s="120"/>
      <c r="C273" s="264"/>
      <c r="D273" s="106"/>
      <c r="E273" s="113"/>
      <c r="F273" s="107"/>
      <c r="G273" s="173"/>
      <c r="H273" s="175"/>
      <c r="I273" s="176"/>
      <c r="J273" s="282"/>
      <c r="K273" s="110"/>
      <c r="L273" s="111"/>
      <c r="M273" s="116"/>
      <c r="N273" s="117"/>
      <c r="O273" s="117"/>
    </row>
    <row r="274" spans="2:15" x14ac:dyDescent="0.35">
      <c r="B274" s="120"/>
      <c r="C274" s="264"/>
      <c r="D274" s="106"/>
      <c r="E274" s="113"/>
      <c r="F274" s="107"/>
      <c r="G274" s="173"/>
      <c r="H274" s="175"/>
      <c r="I274" s="176"/>
      <c r="J274" s="282"/>
      <c r="K274" s="110"/>
      <c r="L274" s="111"/>
      <c r="M274" s="116"/>
      <c r="N274" s="116"/>
      <c r="O274" s="117"/>
    </row>
    <row r="275" spans="2:15" x14ac:dyDescent="0.35">
      <c r="B275" s="120"/>
      <c r="C275" s="264"/>
      <c r="D275" s="106"/>
      <c r="E275" s="113"/>
      <c r="F275" s="107"/>
      <c r="G275" s="173"/>
      <c r="H275" s="175"/>
      <c r="I275" s="176"/>
      <c r="J275" s="282"/>
      <c r="K275" s="110"/>
      <c r="L275" s="111"/>
      <c r="M275" s="116"/>
      <c r="N275" s="116"/>
      <c r="O275" s="117"/>
    </row>
    <row r="276" spans="2:15" x14ac:dyDescent="0.35">
      <c r="B276" s="120"/>
      <c r="C276" s="264"/>
      <c r="D276" s="106"/>
      <c r="E276" s="113"/>
      <c r="F276" s="107"/>
      <c r="G276" s="173"/>
      <c r="H276" s="175"/>
      <c r="I276" s="176"/>
      <c r="J276" s="282"/>
      <c r="K276" s="110"/>
      <c r="L276" s="111"/>
      <c r="M276" s="116"/>
      <c r="N276" s="116"/>
      <c r="O276" s="117"/>
    </row>
    <row r="277" spans="2:15" x14ac:dyDescent="0.35">
      <c r="B277" s="120"/>
      <c r="C277" s="264"/>
      <c r="D277" s="106"/>
      <c r="E277" s="113"/>
      <c r="F277" s="107"/>
      <c r="G277" s="173"/>
      <c r="H277" s="175"/>
      <c r="I277" s="176"/>
      <c r="J277" s="282"/>
      <c r="K277" s="110"/>
      <c r="L277" s="111"/>
      <c r="M277" s="116"/>
      <c r="N277" s="116"/>
      <c r="O277" s="117"/>
    </row>
    <row r="278" spans="2:15" x14ac:dyDescent="0.35">
      <c r="B278" s="120"/>
      <c r="C278" s="264"/>
      <c r="D278" s="106"/>
      <c r="E278" s="113"/>
      <c r="F278" s="107"/>
      <c r="G278" s="173"/>
      <c r="H278" s="175"/>
      <c r="I278" s="176"/>
      <c r="J278" s="282"/>
      <c r="K278" s="110"/>
      <c r="L278" s="111"/>
      <c r="M278" s="116"/>
      <c r="N278" s="116"/>
      <c r="O278" s="117"/>
    </row>
    <row r="279" spans="2:15" x14ac:dyDescent="0.35">
      <c r="B279" s="120"/>
      <c r="C279" s="264"/>
      <c r="D279" s="106"/>
      <c r="E279" s="113"/>
      <c r="F279" s="107"/>
      <c r="G279" s="173"/>
      <c r="H279" s="175"/>
      <c r="I279" s="176"/>
      <c r="J279" s="282"/>
      <c r="K279" s="110"/>
      <c r="L279" s="111"/>
      <c r="M279" s="116"/>
      <c r="N279" s="116"/>
      <c r="O279" s="117"/>
    </row>
    <row r="280" spans="2:15" x14ac:dyDescent="0.35">
      <c r="B280" s="120"/>
      <c r="C280" s="264"/>
      <c r="D280" s="106"/>
      <c r="E280" s="113"/>
      <c r="F280" s="107"/>
      <c r="G280" s="173"/>
      <c r="H280" s="175"/>
      <c r="I280" s="176"/>
      <c r="J280" s="282"/>
      <c r="K280" s="110"/>
      <c r="L280" s="111"/>
      <c r="M280" s="116"/>
      <c r="N280" s="116"/>
      <c r="O280" s="117"/>
    </row>
    <row r="281" spans="2:15" x14ac:dyDescent="0.35">
      <c r="B281" s="120"/>
      <c r="C281" s="264"/>
      <c r="D281" s="106"/>
      <c r="E281" s="113"/>
      <c r="F281" s="107"/>
      <c r="G281" s="173"/>
      <c r="H281" s="175"/>
      <c r="I281" s="176"/>
      <c r="J281" s="282"/>
      <c r="K281" s="110"/>
      <c r="L281" s="111"/>
      <c r="M281" s="116"/>
      <c r="N281" s="116"/>
      <c r="O281" s="117"/>
    </row>
    <row r="282" spans="2:15" x14ac:dyDescent="0.35">
      <c r="B282" s="120"/>
      <c r="C282" s="264"/>
      <c r="D282" s="106"/>
      <c r="E282" s="113"/>
      <c r="F282" s="107"/>
      <c r="G282" s="173"/>
      <c r="H282" s="175"/>
      <c r="I282" s="176"/>
      <c r="J282" s="282"/>
      <c r="K282" s="110"/>
      <c r="L282" s="111"/>
      <c r="M282" s="116"/>
      <c r="N282" s="116"/>
      <c r="O282" s="117"/>
    </row>
    <row r="283" spans="2:15" x14ac:dyDescent="0.35">
      <c r="B283" s="120"/>
      <c r="C283" s="264"/>
      <c r="D283" s="106"/>
      <c r="E283" s="113"/>
      <c r="F283" s="107"/>
      <c r="G283" s="173"/>
      <c r="H283" s="175"/>
      <c r="I283" s="176"/>
      <c r="J283" s="282"/>
      <c r="K283" s="110"/>
      <c r="L283" s="111"/>
      <c r="M283" s="116"/>
      <c r="N283" s="116"/>
      <c r="O283" s="117"/>
    </row>
    <row r="284" spans="2:15" x14ac:dyDescent="0.35">
      <c r="B284" s="120"/>
      <c r="C284" s="264"/>
      <c r="D284" s="106"/>
      <c r="E284" s="113"/>
      <c r="F284" s="107"/>
      <c r="G284" s="173"/>
      <c r="H284" s="175"/>
      <c r="I284" s="176"/>
      <c r="J284" s="282"/>
      <c r="K284" s="110"/>
      <c r="L284" s="111"/>
      <c r="M284" s="116"/>
      <c r="N284" s="116"/>
      <c r="O284" s="117"/>
    </row>
    <row r="285" spans="2:15" x14ac:dyDescent="0.35">
      <c r="B285" s="120"/>
      <c r="C285" s="264"/>
      <c r="D285" s="106"/>
      <c r="E285" s="113"/>
      <c r="F285" s="107"/>
      <c r="G285" s="173"/>
      <c r="H285" s="175"/>
      <c r="I285" s="176"/>
      <c r="J285" s="282"/>
      <c r="K285" s="110"/>
      <c r="L285" s="111"/>
      <c r="M285" s="116"/>
      <c r="N285" s="116"/>
      <c r="O285" s="117"/>
    </row>
    <row r="286" spans="2:15" x14ac:dyDescent="0.35">
      <c r="B286" s="120"/>
      <c r="C286" s="264"/>
      <c r="D286" s="106"/>
      <c r="E286" s="113"/>
      <c r="F286" s="107"/>
      <c r="G286" s="173"/>
      <c r="H286" s="175"/>
      <c r="I286" s="176"/>
      <c r="J286" s="282"/>
      <c r="K286" s="110"/>
      <c r="L286" s="111"/>
      <c r="M286" s="116"/>
      <c r="N286" s="116"/>
      <c r="O286" s="117"/>
    </row>
    <row r="287" spans="2:15" x14ac:dyDescent="0.35">
      <c r="B287" s="120"/>
      <c r="C287" s="264"/>
      <c r="D287" s="106"/>
      <c r="E287" s="113"/>
      <c r="F287" s="107"/>
      <c r="G287" s="173"/>
      <c r="H287" s="175"/>
      <c r="I287" s="176"/>
      <c r="J287" s="282"/>
      <c r="K287" s="110"/>
      <c r="L287" s="111"/>
      <c r="M287" s="116"/>
      <c r="N287" s="116"/>
      <c r="O287" s="117"/>
    </row>
    <row r="288" spans="2:15" x14ac:dyDescent="0.35">
      <c r="B288" s="120"/>
      <c r="C288" s="264"/>
      <c r="D288" s="106"/>
      <c r="E288" s="113"/>
      <c r="F288" s="107"/>
      <c r="G288" s="173"/>
      <c r="H288" s="175"/>
      <c r="I288" s="176"/>
      <c r="J288" s="282"/>
      <c r="K288" s="110"/>
      <c r="L288" s="111"/>
      <c r="M288" s="116"/>
      <c r="N288" s="116"/>
      <c r="O288" s="117"/>
    </row>
    <row r="289" spans="2:15" x14ac:dyDescent="0.35">
      <c r="B289" s="120"/>
      <c r="C289" s="264"/>
      <c r="D289" s="106"/>
      <c r="E289" s="113"/>
      <c r="F289" s="107"/>
      <c r="G289" s="173"/>
      <c r="H289" s="175"/>
      <c r="I289" s="176"/>
      <c r="J289" s="282"/>
      <c r="K289" s="110"/>
      <c r="L289" s="111"/>
      <c r="M289" s="116"/>
      <c r="N289" s="116"/>
      <c r="O289" s="117"/>
    </row>
    <row r="290" spans="2:15" x14ac:dyDescent="0.35">
      <c r="B290" s="120"/>
      <c r="C290" s="264"/>
      <c r="D290" s="106"/>
      <c r="E290" s="113"/>
      <c r="F290" s="107"/>
      <c r="G290" s="173"/>
      <c r="H290" s="175"/>
      <c r="I290" s="176"/>
      <c r="J290" s="282"/>
      <c r="K290" s="110"/>
      <c r="L290" s="111"/>
      <c r="M290" s="116"/>
      <c r="N290" s="116"/>
      <c r="O290" s="117"/>
    </row>
    <row r="291" spans="2:15" x14ac:dyDescent="0.35">
      <c r="B291" s="120"/>
      <c r="C291" s="264"/>
      <c r="D291" s="106"/>
      <c r="E291" s="113"/>
      <c r="F291" s="107"/>
      <c r="G291" s="173"/>
      <c r="H291" s="175"/>
      <c r="I291" s="176"/>
      <c r="J291" s="282"/>
      <c r="K291" s="110"/>
      <c r="L291" s="111"/>
      <c r="M291" s="116"/>
      <c r="N291" s="116"/>
      <c r="O291" s="117"/>
    </row>
    <row r="292" spans="2:15" x14ac:dyDescent="0.35">
      <c r="B292" s="120"/>
      <c r="C292" s="264"/>
      <c r="D292" s="106"/>
      <c r="E292" s="113"/>
      <c r="F292" s="107"/>
      <c r="G292" s="173"/>
      <c r="H292" s="175"/>
      <c r="I292" s="176"/>
      <c r="J292" s="282"/>
      <c r="K292" s="110"/>
      <c r="L292" s="111"/>
      <c r="M292" s="116"/>
      <c r="N292" s="116"/>
      <c r="O292" s="117"/>
    </row>
    <row r="293" spans="2:15" x14ac:dyDescent="0.35">
      <c r="B293" s="120"/>
      <c r="C293" s="264"/>
      <c r="D293" s="106"/>
      <c r="E293" s="113"/>
      <c r="F293" s="107"/>
      <c r="G293" s="173"/>
      <c r="H293" s="175"/>
      <c r="I293" s="176"/>
      <c r="J293" s="282"/>
      <c r="K293" s="110"/>
      <c r="L293" s="111"/>
      <c r="M293" s="116"/>
      <c r="N293" s="116"/>
      <c r="O293" s="117"/>
    </row>
    <row r="294" spans="2:15" x14ac:dyDescent="0.35">
      <c r="B294" s="120"/>
      <c r="C294" s="264"/>
      <c r="D294" s="106"/>
      <c r="E294" s="113"/>
      <c r="F294" s="107"/>
      <c r="G294" s="173"/>
      <c r="H294" s="175"/>
      <c r="I294" s="176"/>
      <c r="J294" s="282"/>
      <c r="K294" s="110"/>
      <c r="L294" s="111"/>
      <c r="M294" s="116"/>
      <c r="N294" s="116"/>
      <c r="O294" s="117"/>
    </row>
    <row r="295" spans="2:15" x14ac:dyDescent="0.35">
      <c r="B295" s="120"/>
      <c r="C295" s="264"/>
      <c r="D295" s="106"/>
      <c r="E295" s="113"/>
      <c r="F295" s="107"/>
      <c r="G295" s="173"/>
      <c r="H295" s="175"/>
      <c r="I295" s="176"/>
      <c r="J295" s="282"/>
      <c r="K295" s="110"/>
      <c r="L295" s="111"/>
      <c r="M295" s="116"/>
      <c r="N295" s="116"/>
      <c r="O295" s="117"/>
    </row>
    <row r="296" spans="2:15" x14ac:dyDescent="0.35">
      <c r="B296" s="120"/>
      <c r="C296" s="264"/>
      <c r="D296" s="106"/>
      <c r="E296" s="113"/>
      <c r="F296" s="107"/>
      <c r="G296" s="173"/>
      <c r="H296" s="175"/>
      <c r="I296" s="176"/>
      <c r="J296" s="282"/>
      <c r="K296" s="110"/>
      <c r="L296" s="111"/>
      <c r="M296" s="116"/>
      <c r="N296" s="116"/>
      <c r="O296" s="117"/>
    </row>
    <row r="297" spans="2:15" x14ac:dyDescent="0.35">
      <c r="B297" s="120"/>
      <c r="C297" s="264"/>
      <c r="D297" s="106"/>
      <c r="E297" s="113"/>
      <c r="F297" s="107"/>
      <c r="G297" s="173"/>
      <c r="H297" s="175"/>
      <c r="I297" s="176"/>
      <c r="J297" s="282"/>
      <c r="K297" s="110"/>
      <c r="L297" s="111"/>
      <c r="M297" s="116"/>
      <c r="N297" s="116"/>
      <c r="O297" s="117"/>
    </row>
    <row r="298" spans="2:15" x14ac:dyDescent="0.35">
      <c r="B298" s="120"/>
      <c r="C298" s="264"/>
      <c r="D298" s="106"/>
      <c r="E298" s="113"/>
      <c r="F298" s="107"/>
      <c r="G298" s="173"/>
      <c r="H298" s="175"/>
      <c r="I298" s="176"/>
      <c r="J298" s="282"/>
      <c r="K298" s="110"/>
      <c r="L298" s="111"/>
      <c r="M298" s="116"/>
      <c r="N298" s="116"/>
      <c r="O298" s="117"/>
    </row>
    <row r="299" spans="2:15" x14ac:dyDescent="0.35">
      <c r="B299" s="120"/>
      <c r="C299" s="264"/>
      <c r="D299" s="106"/>
      <c r="E299" s="113"/>
      <c r="F299" s="107"/>
      <c r="G299" s="173"/>
      <c r="H299" s="175"/>
      <c r="I299" s="176"/>
      <c r="J299" s="282"/>
      <c r="K299" s="110"/>
      <c r="L299" s="111"/>
      <c r="M299" s="116"/>
      <c r="N299" s="116"/>
      <c r="O299" s="117"/>
    </row>
    <row r="300" spans="2:15" x14ac:dyDescent="0.35">
      <c r="B300" s="120"/>
      <c r="C300" s="264"/>
      <c r="D300" s="106"/>
      <c r="E300" s="113"/>
      <c r="F300" s="107"/>
      <c r="G300" s="173"/>
      <c r="H300" s="175"/>
      <c r="I300" s="176"/>
      <c r="J300" s="282"/>
      <c r="K300" s="110"/>
      <c r="L300" s="111"/>
      <c r="M300" s="116"/>
      <c r="N300" s="116"/>
      <c r="O300" s="117"/>
    </row>
    <row r="301" spans="2:15" x14ac:dyDescent="0.35">
      <c r="B301" s="120"/>
      <c r="C301" s="264"/>
      <c r="D301" s="106"/>
      <c r="E301" s="113"/>
      <c r="F301" s="107"/>
      <c r="G301" s="173"/>
      <c r="H301" s="175"/>
      <c r="I301" s="176"/>
      <c r="J301" s="282"/>
      <c r="K301" s="110"/>
      <c r="L301" s="111"/>
      <c r="M301" s="116"/>
      <c r="N301" s="116"/>
      <c r="O301" s="117"/>
    </row>
    <row r="302" spans="2:15" x14ac:dyDescent="0.35">
      <c r="B302" s="120"/>
      <c r="C302" s="264"/>
      <c r="D302" s="106"/>
      <c r="E302" s="113"/>
      <c r="F302" s="107"/>
      <c r="G302" s="173"/>
      <c r="H302" s="175"/>
      <c r="I302" s="176"/>
      <c r="J302" s="282"/>
      <c r="K302" s="110"/>
      <c r="L302" s="111"/>
      <c r="M302" s="116"/>
      <c r="N302" s="116"/>
      <c r="O302" s="117"/>
    </row>
    <row r="303" spans="2:15" x14ac:dyDescent="0.35">
      <c r="B303" s="120"/>
      <c r="C303" s="264"/>
      <c r="D303" s="106"/>
      <c r="E303" s="113"/>
      <c r="F303" s="107"/>
      <c r="G303" s="173"/>
      <c r="H303" s="175"/>
      <c r="I303" s="176"/>
      <c r="J303" s="282"/>
      <c r="K303" s="110"/>
      <c r="L303" s="111"/>
      <c r="M303" s="116"/>
      <c r="N303" s="116"/>
      <c r="O303" s="117"/>
    </row>
    <row r="304" spans="2:15" x14ac:dyDescent="0.35">
      <c r="B304" s="120"/>
      <c r="C304" s="264"/>
      <c r="D304" s="106"/>
      <c r="E304" s="113"/>
      <c r="F304" s="107"/>
      <c r="G304" s="173"/>
      <c r="H304" s="175"/>
      <c r="I304" s="176"/>
      <c r="J304" s="282"/>
      <c r="K304" s="110"/>
      <c r="L304" s="111"/>
      <c r="M304" s="116"/>
      <c r="N304" s="116"/>
      <c r="O304" s="117"/>
    </row>
    <row r="305" spans="2:15" x14ac:dyDescent="0.35">
      <c r="B305" s="120"/>
      <c r="C305" s="264"/>
      <c r="D305" s="106"/>
      <c r="E305" s="113"/>
      <c r="F305" s="107"/>
      <c r="G305" s="173"/>
      <c r="H305" s="175"/>
      <c r="I305" s="176"/>
      <c r="J305" s="282"/>
      <c r="K305" s="110"/>
      <c r="L305" s="111"/>
      <c r="M305" s="116"/>
      <c r="N305" s="116"/>
      <c r="O305" s="117"/>
    </row>
    <row r="306" spans="2:15" x14ac:dyDescent="0.35">
      <c r="B306" s="120"/>
      <c r="C306" s="264"/>
      <c r="D306" s="106"/>
      <c r="E306" s="113"/>
      <c r="F306" s="107"/>
      <c r="G306" s="173"/>
      <c r="H306" s="175"/>
      <c r="I306" s="176"/>
      <c r="J306" s="282"/>
      <c r="K306" s="110"/>
      <c r="L306" s="111"/>
      <c r="M306" s="116"/>
      <c r="N306" s="116"/>
      <c r="O306" s="117"/>
    </row>
    <row r="307" spans="2:15" x14ac:dyDescent="0.35">
      <c r="B307" s="120"/>
      <c r="C307" s="264"/>
      <c r="D307" s="106"/>
      <c r="E307" s="113"/>
      <c r="F307" s="107"/>
      <c r="G307" s="173"/>
      <c r="H307" s="175"/>
      <c r="I307" s="176"/>
      <c r="J307" s="282"/>
      <c r="K307" s="110"/>
      <c r="L307" s="111"/>
      <c r="M307" s="116"/>
      <c r="N307" s="116"/>
      <c r="O307" s="117"/>
    </row>
    <row r="308" spans="2:15" x14ac:dyDescent="0.35">
      <c r="B308" s="120"/>
      <c r="C308" s="264"/>
      <c r="D308" s="106"/>
      <c r="E308" s="113"/>
      <c r="F308" s="107"/>
      <c r="G308" s="173"/>
      <c r="H308" s="175"/>
      <c r="I308" s="176"/>
      <c r="J308" s="282"/>
      <c r="K308" s="110"/>
      <c r="L308" s="111"/>
      <c r="M308" s="116"/>
      <c r="N308" s="116"/>
      <c r="O308" s="117"/>
    </row>
    <row r="309" spans="2:15" x14ac:dyDescent="0.35">
      <c r="B309" s="120"/>
      <c r="C309" s="264"/>
      <c r="D309" s="106"/>
      <c r="E309" s="113"/>
      <c r="F309" s="107"/>
      <c r="G309" s="173"/>
      <c r="H309" s="175"/>
      <c r="I309" s="176"/>
      <c r="J309" s="282"/>
      <c r="K309" s="110"/>
      <c r="L309" s="111"/>
      <c r="M309" s="116"/>
      <c r="N309" s="116"/>
      <c r="O309" s="117"/>
    </row>
    <row r="310" spans="2:15" x14ac:dyDescent="0.35">
      <c r="B310" s="120"/>
      <c r="C310" s="264"/>
      <c r="D310" s="106"/>
      <c r="E310" s="113"/>
      <c r="F310" s="107"/>
      <c r="G310" s="173"/>
      <c r="H310" s="175"/>
      <c r="I310" s="176"/>
      <c r="J310" s="282"/>
      <c r="K310" s="110"/>
      <c r="L310" s="111"/>
      <c r="M310" s="116"/>
      <c r="N310" s="116"/>
      <c r="O310" s="117"/>
    </row>
    <row r="311" spans="2:15" x14ac:dyDescent="0.35">
      <c r="B311" s="120"/>
      <c r="C311" s="264"/>
      <c r="D311" s="106"/>
      <c r="E311" s="113"/>
      <c r="F311" s="107"/>
      <c r="G311" s="173"/>
      <c r="H311" s="175"/>
      <c r="I311" s="176"/>
      <c r="J311" s="282"/>
      <c r="K311" s="110"/>
      <c r="L311" s="111"/>
      <c r="M311" s="116"/>
      <c r="N311" s="116"/>
      <c r="O311" s="117"/>
    </row>
    <row r="312" spans="2:15" x14ac:dyDescent="0.35">
      <c r="B312" s="120"/>
      <c r="C312" s="264"/>
      <c r="D312" s="106"/>
      <c r="E312" s="113"/>
      <c r="F312" s="107"/>
      <c r="G312" s="173"/>
      <c r="H312" s="175"/>
      <c r="I312" s="176"/>
      <c r="J312" s="282"/>
      <c r="K312" s="110"/>
      <c r="L312" s="111"/>
      <c r="M312" s="116"/>
      <c r="N312" s="116"/>
      <c r="O312" s="117"/>
    </row>
    <row r="313" spans="2:15" x14ac:dyDescent="0.35">
      <c r="B313" s="120"/>
      <c r="C313" s="264"/>
      <c r="D313" s="106"/>
      <c r="E313" s="113"/>
      <c r="F313" s="107"/>
      <c r="G313" s="173"/>
      <c r="H313" s="175"/>
      <c r="I313" s="176"/>
      <c r="J313" s="282"/>
      <c r="K313" s="110"/>
      <c r="L313" s="111"/>
      <c r="M313" s="116"/>
      <c r="N313" s="116"/>
      <c r="O313" s="117"/>
    </row>
    <row r="314" spans="2:15" x14ac:dyDescent="0.35">
      <c r="B314" s="120"/>
      <c r="C314" s="264"/>
      <c r="D314" s="106"/>
      <c r="E314" s="113"/>
      <c r="F314" s="107"/>
      <c r="G314" s="173"/>
      <c r="H314" s="175"/>
      <c r="I314" s="176"/>
      <c r="J314" s="282"/>
      <c r="K314" s="110"/>
      <c r="L314" s="111"/>
      <c r="M314" s="116"/>
      <c r="N314" s="116"/>
      <c r="O314" s="117"/>
    </row>
    <row r="315" spans="2:15" x14ac:dyDescent="0.35">
      <c r="B315" s="120"/>
      <c r="C315" s="264"/>
      <c r="D315" s="106"/>
      <c r="E315" s="113"/>
      <c r="F315" s="107"/>
      <c r="G315" s="173"/>
      <c r="H315" s="175"/>
      <c r="I315" s="176"/>
      <c r="J315" s="282"/>
      <c r="K315" s="110"/>
      <c r="L315" s="111"/>
      <c r="M315" s="116"/>
      <c r="N315" s="116"/>
      <c r="O315" s="117"/>
    </row>
    <row r="316" spans="2:15" x14ac:dyDescent="0.35">
      <c r="B316" s="120"/>
      <c r="C316" s="264"/>
      <c r="D316" s="106"/>
      <c r="E316" s="113"/>
      <c r="F316" s="107"/>
      <c r="G316" s="173"/>
      <c r="H316" s="175"/>
      <c r="I316" s="176"/>
      <c r="J316" s="282"/>
      <c r="K316" s="110"/>
      <c r="L316" s="111"/>
      <c r="M316" s="116"/>
      <c r="N316" s="114"/>
      <c r="O316" s="117"/>
    </row>
    <row r="317" spans="2:15" x14ac:dyDescent="0.35">
      <c r="B317" s="120"/>
      <c r="C317" s="264"/>
      <c r="D317" s="106"/>
      <c r="E317" s="113"/>
      <c r="F317" s="107"/>
      <c r="G317" s="173"/>
      <c r="H317" s="175"/>
      <c r="I317" s="176"/>
      <c r="J317" s="282"/>
      <c r="K317" s="110"/>
      <c r="L317" s="111"/>
      <c r="M317" s="116"/>
      <c r="N317" s="116"/>
      <c r="O317" s="117"/>
    </row>
    <row r="318" spans="2:15" x14ac:dyDescent="0.35">
      <c r="B318" s="120"/>
      <c r="C318" s="264"/>
      <c r="D318" s="106"/>
      <c r="E318" s="113"/>
      <c r="F318" s="107"/>
      <c r="G318" s="173"/>
      <c r="H318" s="175"/>
      <c r="I318" s="176"/>
      <c r="J318" s="282"/>
      <c r="K318" s="110"/>
      <c r="L318" s="111"/>
      <c r="M318" s="116"/>
      <c r="N318" s="114"/>
      <c r="O318" s="117"/>
    </row>
    <row r="319" spans="2:15" x14ac:dyDescent="0.35">
      <c r="B319" s="120"/>
      <c r="C319" s="264"/>
      <c r="D319" s="106"/>
      <c r="E319" s="113"/>
      <c r="F319" s="107"/>
      <c r="G319" s="173"/>
      <c r="H319" s="175"/>
      <c r="I319" s="176"/>
      <c r="J319" s="282"/>
      <c r="K319" s="110"/>
      <c r="L319" s="111"/>
      <c r="M319" s="116"/>
      <c r="N319" s="116"/>
      <c r="O319" s="117"/>
    </row>
    <row r="320" spans="2:15" x14ac:dyDescent="0.35">
      <c r="B320" s="120"/>
      <c r="C320" s="264"/>
      <c r="D320" s="106"/>
      <c r="E320" s="113"/>
      <c r="F320" s="107"/>
      <c r="G320" s="173"/>
      <c r="H320" s="175"/>
      <c r="I320" s="176"/>
      <c r="J320" s="282"/>
      <c r="K320" s="110"/>
      <c r="L320" s="111"/>
      <c r="M320" s="116"/>
      <c r="N320" s="116"/>
      <c r="O320" s="117"/>
    </row>
    <row r="321" spans="2:15" x14ac:dyDescent="0.35">
      <c r="B321" s="120"/>
      <c r="C321" s="264"/>
      <c r="D321" s="106"/>
      <c r="E321" s="113"/>
      <c r="F321" s="107"/>
      <c r="G321" s="173"/>
      <c r="H321" s="175"/>
      <c r="I321" s="176"/>
      <c r="J321" s="282"/>
      <c r="K321" s="110"/>
      <c r="L321" s="111"/>
      <c r="M321" s="116"/>
      <c r="N321" s="116"/>
      <c r="O321" s="117"/>
    </row>
    <row r="322" spans="2:15" x14ac:dyDescent="0.35">
      <c r="B322" s="120"/>
      <c r="C322" s="264"/>
      <c r="D322" s="106"/>
      <c r="E322" s="113"/>
      <c r="F322" s="107"/>
      <c r="G322" s="173"/>
      <c r="H322" s="175"/>
      <c r="I322" s="176"/>
      <c r="J322" s="282"/>
      <c r="K322" s="110"/>
      <c r="L322" s="111"/>
      <c r="M322" s="116"/>
      <c r="N322" s="116"/>
      <c r="O322" s="117"/>
    </row>
    <row r="323" spans="2:15" x14ac:dyDescent="0.35">
      <c r="B323" s="120"/>
      <c r="C323" s="264"/>
      <c r="D323" s="106"/>
      <c r="E323" s="113"/>
      <c r="F323" s="107"/>
      <c r="G323" s="173"/>
      <c r="H323" s="175"/>
      <c r="I323" s="176"/>
      <c r="J323" s="282"/>
      <c r="K323" s="110"/>
      <c r="L323" s="111"/>
      <c r="M323" s="116"/>
      <c r="N323" s="116"/>
      <c r="O323" s="117"/>
    </row>
    <row r="324" spans="2:15" x14ac:dyDescent="0.35">
      <c r="B324" s="120"/>
      <c r="C324" s="264"/>
      <c r="D324" s="106"/>
      <c r="E324" s="113"/>
      <c r="F324" s="107"/>
      <c r="G324" s="173"/>
      <c r="H324" s="175"/>
      <c r="I324" s="176"/>
      <c r="J324" s="282"/>
      <c r="K324" s="110"/>
      <c r="L324" s="111"/>
      <c r="M324" s="116"/>
      <c r="N324" s="116"/>
      <c r="O324" s="117"/>
    </row>
    <row r="325" spans="2:15" x14ac:dyDescent="0.35">
      <c r="B325" s="120"/>
      <c r="C325" s="264"/>
      <c r="D325" s="106"/>
      <c r="E325" s="113"/>
      <c r="F325" s="107"/>
      <c r="G325" s="173"/>
      <c r="H325" s="175"/>
      <c r="I325" s="176"/>
      <c r="J325" s="282"/>
      <c r="K325" s="110"/>
      <c r="L325" s="111"/>
      <c r="M325" s="116"/>
      <c r="N325" s="116"/>
      <c r="O325" s="117"/>
    </row>
    <row r="326" spans="2:15" x14ac:dyDescent="0.35">
      <c r="B326" s="120"/>
      <c r="C326" s="264"/>
      <c r="D326" s="106"/>
      <c r="E326" s="113"/>
      <c r="F326" s="107"/>
      <c r="G326" s="173"/>
      <c r="H326" s="175"/>
      <c r="I326" s="176"/>
      <c r="J326" s="282"/>
      <c r="K326" s="110"/>
      <c r="L326" s="111"/>
      <c r="M326" s="116"/>
      <c r="N326" s="116"/>
      <c r="O326" s="117"/>
    </row>
    <row r="327" spans="2:15" x14ac:dyDescent="0.35">
      <c r="B327" s="120"/>
      <c r="C327" s="264"/>
      <c r="D327" s="106"/>
      <c r="E327" s="113"/>
      <c r="F327" s="107"/>
      <c r="G327" s="173"/>
      <c r="H327" s="175"/>
      <c r="I327" s="176"/>
      <c r="J327" s="282"/>
      <c r="K327" s="110"/>
      <c r="L327" s="111"/>
      <c r="M327" s="116"/>
      <c r="N327" s="116"/>
      <c r="O327" s="117"/>
    </row>
    <row r="328" spans="2:15" x14ac:dyDescent="0.35">
      <c r="B328" s="120"/>
      <c r="C328" s="264"/>
      <c r="D328" s="106"/>
      <c r="E328" s="113"/>
      <c r="F328" s="107"/>
      <c r="G328" s="173"/>
      <c r="H328" s="175"/>
      <c r="I328" s="176"/>
      <c r="J328" s="282"/>
      <c r="K328" s="110"/>
      <c r="L328" s="111"/>
      <c r="M328" s="116"/>
      <c r="N328" s="116"/>
      <c r="O328" s="117"/>
    </row>
    <row r="329" spans="2:15" x14ac:dyDescent="0.35">
      <c r="B329" s="120"/>
      <c r="C329" s="264"/>
      <c r="D329" s="106"/>
      <c r="E329" s="113"/>
      <c r="F329" s="107"/>
      <c r="G329" s="173"/>
      <c r="H329" s="175"/>
      <c r="I329" s="176"/>
      <c r="J329" s="282"/>
      <c r="K329" s="110"/>
      <c r="L329" s="111"/>
      <c r="M329" s="116"/>
      <c r="N329" s="117"/>
      <c r="O329" s="117"/>
    </row>
    <row r="330" spans="2:15" x14ac:dyDescent="0.35">
      <c r="B330" s="120"/>
      <c r="C330" s="264"/>
      <c r="D330" s="106"/>
      <c r="E330" s="113"/>
      <c r="F330" s="107"/>
      <c r="G330" s="173"/>
      <c r="H330" s="175"/>
      <c r="I330" s="176"/>
      <c r="J330" s="282"/>
      <c r="K330" s="110"/>
      <c r="L330" s="111"/>
      <c r="M330" s="116"/>
      <c r="N330" s="114"/>
      <c r="O330" s="116"/>
    </row>
    <row r="331" spans="2:15" x14ac:dyDescent="0.35">
      <c r="B331" s="120"/>
      <c r="C331" s="264"/>
      <c r="D331" s="106"/>
      <c r="E331" s="113"/>
      <c r="F331" s="107"/>
      <c r="G331" s="173"/>
      <c r="H331" s="175"/>
      <c r="I331" s="176"/>
      <c r="J331" s="282"/>
      <c r="K331" s="110"/>
      <c r="L331" s="111"/>
      <c r="M331" s="116"/>
      <c r="N331" s="116"/>
      <c r="O331" s="117"/>
    </row>
    <row r="332" spans="2:15" x14ac:dyDescent="0.35">
      <c r="B332" s="120"/>
      <c r="C332" s="264"/>
      <c r="D332" s="106"/>
      <c r="E332" s="113"/>
      <c r="F332" s="107"/>
      <c r="G332" s="173"/>
      <c r="H332" s="175"/>
      <c r="I332" s="176"/>
      <c r="J332" s="282"/>
      <c r="K332" s="110"/>
      <c r="L332" s="111"/>
      <c r="M332" s="116"/>
      <c r="N332" s="116"/>
      <c r="O332" s="117"/>
    </row>
    <row r="333" spans="2:15" x14ac:dyDescent="0.35">
      <c r="B333" s="120"/>
      <c r="C333" s="264"/>
      <c r="D333" s="106"/>
      <c r="E333" s="113"/>
      <c r="F333" s="107"/>
      <c r="G333" s="173"/>
      <c r="H333" s="175"/>
      <c r="I333" s="176"/>
      <c r="J333" s="282"/>
      <c r="K333" s="110"/>
      <c r="L333" s="111"/>
      <c r="M333" s="116"/>
      <c r="N333" s="116"/>
      <c r="O333" s="116"/>
    </row>
    <row r="334" spans="2:15" x14ac:dyDescent="0.35">
      <c r="B334" s="120"/>
      <c r="C334" s="264"/>
      <c r="D334" s="106"/>
      <c r="E334" s="113"/>
      <c r="F334" s="107"/>
      <c r="G334" s="173"/>
      <c r="H334" s="175"/>
      <c r="I334" s="176"/>
      <c r="J334" s="282"/>
      <c r="K334" s="110"/>
      <c r="L334" s="111"/>
      <c r="M334" s="116"/>
      <c r="N334" s="116"/>
      <c r="O334" s="117"/>
    </row>
    <row r="335" spans="2:15" x14ac:dyDescent="0.35">
      <c r="B335" s="120"/>
      <c r="C335" s="264"/>
      <c r="D335" s="106"/>
      <c r="E335" s="113"/>
      <c r="F335" s="107"/>
      <c r="G335" s="173"/>
      <c r="H335" s="175"/>
      <c r="I335" s="176"/>
      <c r="J335" s="282"/>
      <c r="K335" s="110"/>
      <c r="L335" s="111"/>
      <c r="M335" s="116"/>
      <c r="N335" s="116"/>
      <c r="O335" s="117"/>
    </row>
    <row r="336" spans="2:15" x14ac:dyDescent="0.35">
      <c r="B336" s="120"/>
      <c r="C336" s="264"/>
      <c r="D336" s="106"/>
      <c r="E336" s="113"/>
      <c r="F336" s="107"/>
      <c r="G336" s="173"/>
      <c r="H336" s="175"/>
      <c r="I336" s="176"/>
      <c r="J336" s="282"/>
      <c r="K336" s="110"/>
      <c r="L336" s="111"/>
      <c r="M336" s="116"/>
      <c r="N336" s="116"/>
      <c r="O336" s="117"/>
    </row>
    <row r="337" spans="2:15" x14ac:dyDescent="0.35">
      <c r="B337" s="120"/>
      <c r="C337" s="264"/>
      <c r="D337" s="106"/>
      <c r="E337" s="113"/>
      <c r="F337" s="107"/>
      <c r="G337" s="173"/>
      <c r="H337" s="175"/>
      <c r="I337" s="176"/>
      <c r="J337" s="282"/>
      <c r="K337" s="110"/>
      <c r="L337" s="111"/>
      <c r="M337" s="116"/>
      <c r="N337" s="116"/>
      <c r="O337" s="117"/>
    </row>
    <row r="338" spans="2:15" x14ac:dyDescent="0.35">
      <c r="B338" s="120"/>
      <c r="C338" s="264"/>
      <c r="D338" s="106"/>
      <c r="E338" s="113"/>
      <c r="F338" s="107"/>
      <c r="G338" s="173"/>
      <c r="H338" s="175"/>
      <c r="I338" s="176"/>
      <c r="J338" s="282"/>
      <c r="K338" s="110"/>
      <c r="L338" s="111"/>
      <c r="M338" s="116"/>
      <c r="N338" s="116"/>
      <c r="O338" s="117"/>
    </row>
    <row r="339" spans="2:15" x14ac:dyDescent="0.35">
      <c r="B339" s="120"/>
      <c r="C339" s="264"/>
      <c r="D339" s="106"/>
      <c r="E339" s="113"/>
      <c r="F339" s="107"/>
      <c r="G339" s="173"/>
      <c r="H339" s="175"/>
      <c r="I339" s="176"/>
      <c r="J339" s="282"/>
      <c r="K339" s="110"/>
      <c r="L339" s="111"/>
      <c r="M339" s="116"/>
      <c r="N339" s="116"/>
      <c r="O339" s="117"/>
    </row>
    <row r="340" spans="2:15" x14ac:dyDescent="0.35">
      <c r="B340" s="120"/>
      <c r="C340" s="264"/>
      <c r="D340" s="106"/>
      <c r="E340" s="113"/>
      <c r="F340" s="107"/>
      <c r="G340" s="173"/>
      <c r="H340" s="175"/>
      <c r="I340" s="176"/>
      <c r="J340" s="282"/>
      <c r="K340" s="110"/>
      <c r="L340" s="111"/>
      <c r="M340" s="116"/>
      <c r="N340" s="116"/>
      <c r="O340" s="117"/>
    </row>
    <row r="341" spans="2:15" x14ac:dyDescent="0.35">
      <c r="B341" s="120"/>
      <c r="C341" s="264"/>
      <c r="D341" s="106"/>
      <c r="E341" s="113"/>
      <c r="F341" s="107"/>
      <c r="G341" s="173"/>
      <c r="H341" s="175"/>
      <c r="I341" s="176"/>
      <c r="J341" s="282"/>
      <c r="K341" s="110"/>
      <c r="L341" s="111"/>
      <c r="M341" s="116"/>
      <c r="N341" s="116"/>
      <c r="O341" s="117"/>
    </row>
    <row r="342" spans="2:15" x14ac:dyDescent="0.35">
      <c r="B342" s="120"/>
      <c r="C342" s="264"/>
      <c r="D342" s="106"/>
      <c r="E342" s="113"/>
      <c r="F342" s="107"/>
      <c r="G342" s="173"/>
      <c r="H342" s="175"/>
      <c r="I342" s="176"/>
      <c r="J342" s="282"/>
      <c r="K342" s="110"/>
      <c r="L342" s="111"/>
      <c r="M342" s="116"/>
      <c r="N342" s="116"/>
      <c r="O342" s="117"/>
    </row>
    <row r="343" spans="2:15" x14ac:dyDescent="0.35">
      <c r="B343" s="120"/>
      <c r="C343" s="264"/>
      <c r="D343" s="106"/>
      <c r="E343" s="113"/>
      <c r="F343" s="107"/>
      <c r="G343" s="173"/>
      <c r="H343" s="175"/>
      <c r="I343" s="176"/>
      <c r="J343" s="282"/>
      <c r="K343" s="110"/>
      <c r="L343" s="111"/>
      <c r="M343" s="116"/>
      <c r="N343" s="116"/>
      <c r="O343" s="117"/>
    </row>
    <row r="344" spans="2:15" x14ac:dyDescent="0.35">
      <c r="B344" s="120"/>
      <c r="C344" s="264"/>
      <c r="D344" s="106"/>
      <c r="E344" s="113"/>
      <c r="F344" s="107"/>
      <c r="G344" s="173"/>
      <c r="H344" s="175"/>
      <c r="I344" s="176"/>
      <c r="J344" s="282"/>
      <c r="K344" s="110"/>
      <c r="L344" s="111"/>
      <c r="M344" s="116"/>
      <c r="N344" s="116"/>
      <c r="O344" s="117"/>
    </row>
    <row r="345" spans="2:15" x14ac:dyDescent="0.35">
      <c r="B345" s="120"/>
      <c r="C345" s="264"/>
      <c r="D345" s="106"/>
      <c r="E345" s="113"/>
      <c r="F345" s="107"/>
      <c r="G345" s="173"/>
      <c r="H345" s="175"/>
      <c r="I345" s="176"/>
      <c r="J345" s="282"/>
      <c r="K345" s="110"/>
      <c r="L345" s="111"/>
      <c r="M345" s="116"/>
      <c r="N345" s="116"/>
      <c r="O345" s="117"/>
    </row>
    <row r="346" spans="2:15" x14ac:dyDescent="0.35">
      <c r="B346" s="120"/>
      <c r="C346" s="264"/>
      <c r="D346" s="106"/>
      <c r="E346" s="113"/>
      <c r="F346" s="107"/>
      <c r="G346" s="173"/>
      <c r="H346" s="175"/>
      <c r="I346" s="176"/>
      <c r="J346" s="282"/>
      <c r="K346" s="110"/>
      <c r="L346" s="111"/>
      <c r="M346" s="116"/>
      <c r="N346" s="116"/>
      <c r="O346" s="116"/>
    </row>
    <row r="347" spans="2:15" x14ac:dyDescent="0.35">
      <c r="B347" s="120"/>
      <c r="C347" s="264"/>
      <c r="D347" s="106"/>
      <c r="E347" s="113"/>
      <c r="F347" s="107"/>
      <c r="G347" s="173"/>
      <c r="H347" s="175"/>
      <c r="I347" s="176"/>
      <c r="J347" s="282"/>
      <c r="K347" s="110"/>
      <c r="L347" s="111"/>
      <c r="M347" s="116"/>
      <c r="N347" s="116"/>
      <c r="O347" s="117"/>
    </row>
    <row r="348" spans="2:15" x14ac:dyDescent="0.35">
      <c r="B348" s="120"/>
      <c r="C348" s="264"/>
      <c r="D348" s="106"/>
      <c r="E348" s="113"/>
      <c r="F348" s="107"/>
      <c r="G348" s="173"/>
      <c r="H348" s="175"/>
      <c r="I348" s="176"/>
      <c r="J348" s="282"/>
      <c r="K348" s="110"/>
      <c r="L348" s="111"/>
      <c r="M348" s="116"/>
      <c r="N348" s="116"/>
      <c r="O348" s="117"/>
    </row>
    <row r="349" spans="2:15" x14ac:dyDescent="0.35">
      <c r="B349" s="120"/>
      <c r="C349" s="264"/>
      <c r="D349" s="106"/>
      <c r="E349" s="113"/>
      <c r="F349" s="107"/>
      <c r="G349" s="173"/>
      <c r="H349" s="175"/>
      <c r="I349" s="176"/>
      <c r="J349" s="282"/>
      <c r="K349" s="110"/>
      <c r="L349" s="111"/>
      <c r="M349" s="116"/>
      <c r="N349" s="117"/>
      <c r="O349" s="117"/>
    </row>
    <row r="350" spans="2:15" x14ac:dyDescent="0.35">
      <c r="B350" s="120"/>
      <c r="C350" s="264"/>
      <c r="D350" s="106"/>
      <c r="E350" s="113"/>
      <c r="F350" s="107"/>
      <c r="G350" s="173"/>
      <c r="H350" s="175"/>
      <c r="I350" s="176"/>
      <c r="J350" s="282"/>
      <c r="K350" s="110"/>
      <c r="L350" s="111"/>
      <c r="M350" s="116"/>
      <c r="N350" s="116"/>
      <c r="O350" s="117"/>
    </row>
    <row r="351" spans="2:15" x14ac:dyDescent="0.35">
      <c r="B351" s="120"/>
      <c r="C351" s="264"/>
      <c r="D351" s="106"/>
      <c r="E351" s="113"/>
      <c r="F351" s="107"/>
      <c r="G351" s="173"/>
      <c r="H351" s="175"/>
      <c r="I351" s="176"/>
      <c r="J351" s="282"/>
      <c r="K351" s="110"/>
      <c r="L351" s="111"/>
      <c r="M351" s="116"/>
      <c r="N351" s="116"/>
      <c r="O351" s="117"/>
    </row>
    <row r="352" spans="2:15" x14ac:dyDescent="0.35">
      <c r="B352" s="120"/>
      <c r="C352" s="264"/>
      <c r="D352" s="106"/>
      <c r="E352" s="113"/>
      <c r="F352" s="107"/>
      <c r="G352" s="173"/>
      <c r="H352" s="175"/>
      <c r="I352" s="176"/>
      <c r="J352" s="282"/>
      <c r="K352" s="110"/>
      <c r="L352" s="111"/>
      <c r="M352" s="116"/>
      <c r="N352" s="116"/>
      <c r="O352" s="117"/>
    </row>
    <row r="353" spans="2:15" x14ac:dyDescent="0.35">
      <c r="B353" s="120"/>
      <c r="C353" s="264"/>
      <c r="D353" s="106"/>
      <c r="E353" s="113"/>
      <c r="F353" s="107"/>
      <c r="G353" s="173"/>
      <c r="H353" s="175"/>
      <c r="I353" s="176"/>
      <c r="J353" s="282"/>
      <c r="K353" s="110"/>
      <c r="L353" s="111"/>
      <c r="M353" s="116"/>
      <c r="N353" s="116"/>
      <c r="O353" s="117"/>
    </row>
    <row r="354" spans="2:15" x14ac:dyDescent="0.35">
      <c r="B354" s="120"/>
      <c r="C354" s="264"/>
      <c r="D354" s="106"/>
      <c r="E354" s="113"/>
      <c r="F354" s="107"/>
      <c r="G354" s="173"/>
      <c r="H354" s="175"/>
      <c r="I354" s="176"/>
      <c r="J354" s="282"/>
      <c r="K354" s="110"/>
      <c r="L354" s="111"/>
      <c r="M354" s="116"/>
      <c r="N354" s="116"/>
      <c r="O354" s="117"/>
    </row>
    <row r="355" spans="2:15" x14ac:dyDescent="0.35">
      <c r="B355" s="120"/>
      <c r="C355" s="264"/>
      <c r="D355" s="106"/>
      <c r="E355" s="113"/>
      <c r="F355" s="107"/>
      <c r="G355" s="173"/>
      <c r="H355" s="175"/>
      <c r="I355" s="176"/>
      <c r="J355" s="282"/>
      <c r="K355" s="110"/>
      <c r="L355" s="111"/>
      <c r="M355" s="116"/>
      <c r="N355" s="116"/>
      <c r="O355" s="117"/>
    </row>
    <row r="356" spans="2:15" x14ac:dyDescent="0.35">
      <c r="B356" s="120"/>
      <c r="C356" s="264"/>
      <c r="D356" s="106"/>
      <c r="E356" s="113"/>
      <c r="F356" s="107"/>
      <c r="G356" s="173"/>
      <c r="H356" s="175"/>
      <c r="I356" s="176"/>
      <c r="J356" s="282"/>
      <c r="K356" s="110"/>
      <c r="L356" s="111"/>
      <c r="M356" s="116"/>
      <c r="N356" s="116"/>
      <c r="O356" s="117"/>
    </row>
    <row r="357" spans="2:15" x14ac:dyDescent="0.35">
      <c r="B357" s="120"/>
      <c r="C357" s="264"/>
      <c r="D357" s="106"/>
      <c r="E357" s="113"/>
      <c r="F357" s="107"/>
      <c r="G357" s="173"/>
      <c r="H357" s="175"/>
      <c r="I357" s="176"/>
      <c r="J357" s="282"/>
      <c r="K357" s="110"/>
      <c r="L357" s="111"/>
      <c r="M357" s="116"/>
      <c r="N357" s="116"/>
      <c r="O357" s="116"/>
    </row>
    <row r="358" spans="2:15" x14ac:dyDescent="0.35">
      <c r="B358" s="120"/>
      <c r="C358" s="264"/>
      <c r="D358" s="106"/>
      <c r="E358" s="113"/>
      <c r="F358" s="107"/>
      <c r="G358" s="173"/>
      <c r="H358" s="175"/>
      <c r="I358" s="176"/>
      <c r="J358" s="282"/>
      <c r="K358" s="110"/>
      <c r="L358" s="111"/>
      <c r="M358" s="116"/>
      <c r="N358" s="116"/>
      <c r="O358" s="117"/>
    </row>
    <row r="359" spans="2:15" x14ac:dyDescent="0.35">
      <c r="B359" s="120"/>
      <c r="C359" s="264"/>
      <c r="D359" s="106"/>
      <c r="E359" s="113"/>
      <c r="F359" s="107"/>
      <c r="G359" s="173"/>
      <c r="H359" s="175"/>
      <c r="I359" s="176"/>
      <c r="J359" s="282"/>
      <c r="K359" s="110"/>
      <c r="L359" s="111"/>
      <c r="M359" s="116"/>
      <c r="N359" s="116"/>
      <c r="O359" s="117"/>
    </row>
    <row r="360" spans="2:15" x14ac:dyDescent="0.35">
      <c r="B360" s="120"/>
      <c r="C360" s="264"/>
      <c r="D360" s="106"/>
      <c r="E360" s="113"/>
      <c r="F360" s="107"/>
      <c r="G360" s="173"/>
      <c r="H360" s="175"/>
      <c r="I360" s="176"/>
      <c r="J360" s="282"/>
      <c r="K360" s="110"/>
      <c r="L360" s="111"/>
      <c r="M360" s="116"/>
      <c r="N360" s="116"/>
      <c r="O360" s="117"/>
    </row>
    <row r="361" spans="2:15" x14ac:dyDescent="0.35">
      <c r="B361" s="120"/>
      <c r="C361" s="264"/>
      <c r="D361" s="106"/>
      <c r="E361" s="113"/>
      <c r="F361" s="107"/>
      <c r="G361" s="173"/>
      <c r="H361" s="175"/>
      <c r="I361" s="176"/>
      <c r="J361" s="282"/>
      <c r="K361" s="110"/>
      <c r="L361" s="111"/>
      <c r="M361" s="116"/>
      <c r="N361" s="116"/>
      <c r="O361" s="117"/>
    </row>
    <row r="362" spans="2:15" x14ac:dyDescent="0.35">
      <c r="B362" s="120"/>
      <c r="C362" s="264"/>
      <c r="D362" s="106"/>
      <c r="E362" s="113"/>
      <c r="F362" s="107"/>
      <c r="G362" s="173"/>
      <c r="H362" s="175"/>
      <c r="I362" s="176"/>
      <c r="J362" s="282"/>
      <c r="K362" s="110"/>
      <c r="L362" s="111"/>
      <c r="M362" s="116"/>
      <c r="N362" s="116"/>
      <c r="O362" s="117"/>
    </row>
    <row r="363" spans="2:15" x14ac:dyDescent="0.35">
      <c r="B363" s="120"/>
      <c r="C363" s="264"/>
      <c r="D363" s="106"/>
      <c r="E363" s="113"/>
      <c r="F363" s="107"/>
      <c r="G363" s="173"/>
      <c r="H363" s="175"/>
      <c r="I363" s="176"/>
      <c r="J363" s="282"/>
      <c r="K363" s="110"/>
      <c r="L363" s="111"/>
      <c r="M363" s="116"/>
      <c r="N363" s="116"/>
      <c r="O363" s="117"/>
    </row>
    <row r="364" spans="2:15" x14ac:dyDescent="0.35">
      <c r="B364" s="120"/>
      <c r="C364" s="264"/>
      <c r="D364" s="106"/>
      <c r="E364" s="113"/>
      <c r="F364" s="107"/>
      <c r="G364" s="173"/>
      <c r="H364" s="175"/>
      <c r="I364" s="176"/>
      <c r="J364" s="282"/>
      <c r="K364" s="110"/>
      <c r="L364" s="111"/>
      <c r="M364" s="116"/>
      <c r="N364" s="116"/>
      <c r="O364" s="117"/>
    </row>
    <row r="365" spans="2:15" x14ac:dyDescent="0.35">
      <c r="B365" s="120"/>
      <c r="C365" s="264"/>
      <c r="D365" s="106"/>
      <c r="E365" s="113"/>
      <c r="F365" s="107"/>
      <c r="G365" s="173"/>
      <c r="H365" s="175"/>
      <c r="I365" s="176"/>
      <c r="J365" s="282"/>
      <c r="K365" s="110"/>
      <c r="L365" s="111"/>
      <c r="M365" s="116"/>
      <c r="N365" s="116"/>
      <c r="O365" s="117"/>
    </row>
    <row r="366" spans="2:15" x14ac:dyDescent="0.35">
      <c r="B366" s="120"/>
      <c r="C366" s="264"/>
      <c r="D366" s="106"/>
      <c r="E366" s="113"/>
      <c r="F366" s="107"/>
      <c r="G366" s="173"/>
      <c r="H366" s="175"/>
      <c r="I366" s="176"/>
      <c r="J366" s="282"/>
      <c r="K366" s="110"/>
      <c r="L366" s="111"/>
      <c r="M366" s="116"/>
      <c r="N366" s="116"/>
      <c r="O366" s="117"/>
    </row>
    <row r="367" spans="2:15" x14ac:dyDescent="0.35">
      <c r="B367" s="120"/>
      <c r="C367" s="264"/>
      <c r="D367" s="106"/>
      <c r="E367" s="113"/>
      <c r="F367" s="107"/>
      <c r="G367" s="173"/>
      <c r="H367" s="175"/>
      <c r="I367" s="176"/>
      <c r="J367" s="282"/>
      <c r="K367" s="110"/>
      <c r="L367" s="111"/>
      <c r="M367" s="116"/>
      <c r="N367" s="116"/>
      <c r="O367" s="117"/>
    </row>
    <row r="368" spans="2:15" x14ac:dyDescent="0.35">
      <c r="B368" s="120"/>
      <c r="C368" s="264"/>
      <c r="D368" s="106"/>
      <c r="E368" s="113"/>
      <c r="F368" s="107"/>
      <c r="G368" s="173"/>
      <c r="H368" s="175"/>
      <c r="I368" s="176"/>
      <c r="J368" s="282"/>
      <c r="K368" s="110"/>
      <c r="L368" s="111"/>
      <c r="M368" s="116"/>
      <c r="N368" s="116"/>
      <c r="O368" s="117"/>
    </row>
    <row r="369" spans="2:15" x14ac:dyDescent="0.35">
      <c r="B369" s="120"/>
      <c r="C369" s="264"/>
      <c r="D369" s="106"/>
      <c r="E369" s="113"/>
      <c r="F369" s="107"/>
      <c r="G369" s="173"/>
      <c r="H369" s="175"/>
      <c r="I369" s="176"/>
      <c r="J369" s="282"/>
      <c r="K369" s="110"/>
      <c r="L369" s="111"/>
      <c r="M369" s="116"/>
      <c r="N369" s="116"/>
      <c r="O369" s="117"/>
    </row>
    <row r="370" spans="2:15" x14ac:dyDescent="0.35">
      <c r="B370" s="120"/>
      <c r="C370" s="264"/>
      <c r="D370" s="106"/>
      <c r="E370" s="113"/>
      <c r="F370" s="107"/>
      <c r="G370" s="173"/>
      <c r="H370" s="175"/>
      <c r="I370" s="176"/>
      <c r="J370" s="282"/>
      <c r="K370" s="110"/>
      <c r="L370" s="111"/>
      <c r="M370" s="116"/>
      <c r="N370" s="116"/>
      <c r="O370" s="117"/>
    </row>
    <row r="371" spans="2:15" x14ac:dyDescent="0.35">
      <c r="B371" s="120"/>
      <c r="C371" s="264"/>
      <c r="D371" s="106"/>
      <c r="E371" s="113"/>
      <c r="F371" s="107"/>
      <c r="G371" s="173"/>
      <c r="H371" s="175"/>
      <c r="I371" s="176"/>
      <c r="J371" s="282"/>
      <c r="K371" s="110"/>
      <c r="L371" s="111"/>
      <c r="M371" s="116"/>
      <c r="N371" s="116"/>
      <c r="O371" s="117"/>
    </row>
    <row r="372" spans="2:15" x14ac:dyDescent="0.35">
      <c r="B372" s="120"/>
      <c r="C372" s="264"/>
      <c r="D372" s="106"/>
      <c r="E372" s="113"/>
      <c r="F372" s="107"/>
      <c r="G372" s="173"/>
      <c r="H372" s="175"/>
      <c r="I372" s="176"/>
      <c r="J372" s="282"/>
      <c r="K372" s="110"/>
      <c r="L372" s="111"/>
      <c r="M372" s="116"/>
      <c r="N372" s="116"/>
      <c r="O372" s="117"/>
    </row>
    <row r="373" spans="2:15" x14ac:dyDescent="0.35">
      <c r="B373" s="120"/>
      <c r="C373" s="264"/>
      <c r="D373" s="106"/>
      <c r="E373" s="113"/>
      <c r="F373" s="107"/>
      <c r="G373" s="173"/>
      <c r="H373" s="175"/>
      <c r="I373" s="176"/>
      <c r="J373" s="282"/>
      <c r="K373" s="110"/>
      <c r="L373" s="111"/>
      <c r="M373" s="116"/>
      <c r="N373" s="116"/>
      <c r="O373" s="117"/>
    </row>
    <row r="374" spans="2:15" x14ac:dyDescent="0.35">
      <c r="B374" s="120"/>
      <c r="C374" s="264"/>
      <c r="D374" s="106"/>
      <c r="E374" s="113"/>
      <c r="F374" s="107"/>
      <c r="G374" s="173"/>
      <c r="H374" s="175"/>
      <c r="I374" s="176"/>
      <c r="J374" s="282"/>
      <c r="K374" s="110"/>
      <c r="L374" s="111"/>
      <c r="M374" s="116"/>
      <c r="N374" s="116"/>
      <c r="O374" s="117"/>
    </row>
    <row r="375" spans="2:15" x14ac:dyDescent="0.35">
      <c r="B375" s="120"/>
      <c r="C375" s="264"/>
      <c r="D375" s="106"/>
      <c r="E375" s="113"/>
      <c r="F375" s="107"/>
      <c r="G375" s="173"/>
      <c r="H375" s="175"/>
      <c r="I375" s="176"/>
      <c r="J375" s="282"/>
      <c r="K375" s="110"/>
      <c r="L375" s="111"/>
      <c r="M375" s="116"/>
      <c r="N375" s="116"/>
      <c r="O375" s="117"/>
    </row>
    <row r="376" spans="2:15" x14ac:dyDescent="0.35">
      <c r="B376" s="120"/>
      <c r="C376" s="264"/>
      <c r="D376" s="106"/>
      <c r="E376" s="113"/>
      <c r="F376" s="107"/>
      <c r="G376" s="173"/>
      <c r="H376" s="175"/>
      <c r="I376" s="176"/>
      <c r="J376" s="282"/>
      <c r="K376" s="110"/>
      <c r="L376" s="111"/>
      <c r="M376" s="116"/>
      <c r="N376" s="116"/>
      <c r="O376" s="117"/>
    </row>
    <row r="377" spans="2:15" x14ac:dyDescent="0.35">
      <c r="B377" s="120"/>
      <c r="C377" s="264"/>
      <c r="D377" s="106"/>
      <c r="E377" s="113"/>
      <c r="F377" s="107"/>
      <c r="G377" s="173"/>
      <c r="H377" s="175"/>
      <c r="I377" s="176"/>
      <c r="J377" s="282"/>
      <c r="K377" s="110"/>
      <c r="L377" s="111"/>
      <c r="M377" s="116"/>
      <c r="N377" s="117"/>
      <c r="O377" s="117"/>
    </row>
    <row r="378" spans="2:15" x14ac:dyDescent="0.35">
      <c r="B378" s="120"/>
      <c r="C378" s="264"/>
      <c r="D378" s="106"/>
      <c r="E378" s="113"/>
      <c r="F378" s="107"/>
      <c r="G378" s="173"/>
      <c r="H378" s="175"/>
      <c r="I378" s="176"/>
      <c r="J378" s="282"/>
      <c r="K378" s="110"/>
      <c r="L378" s="111"/>
      <c r="M378" s="116"/>
      <c r="N378" s="116"/>
      <c r="O378" s="117"/>
    </row>
    <row r="379" spans="2:15" x14ac:dyDescent="0.35">
      <c r="B379" s="120"/>
      <c r="C379" s="264"/>
      <c r="D379" s="106"/>
      <c r="E379" s="113"/>
      <c r="F379" s="107"/>
      <c r="G379" s="173"/>
      <c r="H379" s="175"/>
      <c r="I379" s="176"/>
      <c r="J379" s="282"/>
      <c r="K379" s="110"/>
      <c r="L379" s="111"/>
      <c r="M379" s="116"/>
      <c r="N379" s="116"/>
      <c r="O379" s="117"/>
    </row>
    <row r="380" spans="2:15" x14ac:dyDescent="0.35">
      <c r="B380" s="120"/>
      <c r="C380" s="264"/>
      <c r="D380" s="106"/>
      <c r="E380" s="113"/>
      <c r="F380" s="107"/>
      <c r="G380" s="173"/>
      <c r="H380" s="175"/>
      <c r="I380" s="176"/>
      <c r="J380" s="282"/>
      <c r="K380" s="110"/>
      <c r="L380" s="111"/>
      <c r="M380" s="116"/>
      <c r="N380" s="116"/>
      <c r="O380" s="117"/>
    </row>
    <row r="381" spans="2:15" x14ac:dyDescent="0.35">
      <c r="B381" s="120"/>
      <c r="C381" s="264"/>
      <c r="D381" s="106"/>
      <c r="E381" s="113"/>
      <c r="F381" s="107"/>
      <c r="G381" s="173"/>
      <c r="H381" s="175"/>
      <c r="I381" s="176"/>
      <c r="J381" s="282"/>
      <c r="K381" s="110"/>
      <c r="L381" s="111"/>
      <c r="M381" s="116"/>
      <c r="N381" s="116"/>
      <c r="O381" s="117"/>
    </row>
    <row r="382" spans="2:15" x14ac:dyDescent="0.35">
      <c r="B382" s="120"/>
      <c r="C382" s="264"/>
      <c r="D382" s="106"/>
      <c r="E382" s="113"/>
      <c r="F382" s="107"/>
      <c r="G382" s="173"/>
      <c r="H382" s="175"/>
      <c r="I382" s="176"/>
      <c r="J382" s="282"/>
      <c r="K382" s="110"/>
      <c r="L382" s="111"/>
      <c r="M382" s="116"/>
      <c r="N382" s="116"/>
      <c r="O382" s="117"/>
    </row>
    <row r="383" spans="2:15" x14ac:dyDescent="0.35">
      <c r="B383" s="120"/>
      <c r="C383" s="264"/>
      <c r="D383" s="106"/>
      <c r="E383" s="113"/>
      <c r="F383" s="107"/>
      <c r="G383" s="173"/>
      <c r="H383" s="175"/>
      <c r="I383" s="176"/>
      <c r="J383" s="282"/>
      <c r="K383" s="110"/>
      <c r="L383" s="111"/>
      <c r="M383" s="116"/>
      <c r="N383" s="114"/>
      <c r="O383" s="117"/>
    </row>
    <row r="384" spans="2:15" x14ac:dyDescent="0.35">
      <c r="B384" s="120"/>
      <c r="C384" s="264"/>
      <c r="D384" s="106"/>
      <c r="E384" s="113"/>
      <c r="F384" s="107"/>
      <c r="G384" s="173"/>
      <c r="H384" s="175"/>
      <c r="I384" s="176"/>
      <c r="J384" s="282"/>
      <c r="K384" s="110"/>
      <c r="L384" s="111"/>
      <c r="M384" s="116"/>
      <c r="N384" s="116"/>
      <c r="O384" s="117"/>
    </row>
    <row r="385" spans="2:15" x14ac:dyDescent="0.35">
      <c r="B385" s="120"/>
      <c r="C385" s="264"/>
      <c r="D385" s="106"/>
      <c r="E385" s="113"/>
      <c r="F385" s="107"/>
      <c r="G385" s="173"/>
      <c r="H385" s="175"/>
      <c r="I385" s="176"/>
      <c r="J385" s="282"/>
      <c r="K385" s="110"/>
      <c r="L385" s="111"/>
      <c r="M385" s="116"/>
      <c r="N385" s="116"/>
      <c r="O385" s="117"/>
    </row>
    <row r="386" spans="2:15" x14ac:dyDescent="0.35">
      <c r="B386" s="120"/>
      <c r="C386" s="264"/>
      <c r="D386" s="106"/>
      <c r="E386" s="113"/>
      <c r="F386" s="107"/>
      <c r="G386" s="173"/>
      <c r="H386" s="175"/>
      <c r="I386" s="176"/>
      <c r="J386" s="282"/>
      <c r="K386" s="110"/>
      <c r="L386" s="111"/>
      <c r="M386" s="116"/>
      <c r="N386" s="116"/>
      <c r="O386" s="117"/>
    </row>
    <row r="387" spans="2:15" x14ac:dyDescent="0.35">
      <c r="B387" s="120"/>
      <c r="C387" s="264"/>
      <c r="D387" s="106"/>
      <c r="E387" s="113"/>
      <c r="F387" s="107"/>
      <c r="G387" s="173"/>
      <c r="H387" s="175"/>
      <c r="I387" s="176"/>
      <c r="J387" s="282"/>
      <c r="K387" s="110"/>
      <c r="L387" s="111"/>
      <c r="M387" s="116"/>
      <c r="N387" s="116"/>
      <c r="O387" s="117"/>
    </row>
    <row r="388" spans="2:15" x14ac:dyDescent="0.35">
      <c r="B388" s="120"/>
      <c r="C388" s="264"/>
      <c r="D388" s="106"/>
      <c r="E388" s="113"/>
      <c r="F388" s="107"/>
      <c r="G388" s="173"/>
      <c r="H388" s="175"/>
      <c r="I388" s="176"/>
      <c r="J388" s="282"/>
      <c r="K388" s="110"/>
      <c r="L388" s="111"/>
      <c r="M388" s="116"/>
      <c r="N388" s="116"/>
      <c r="O388" s="116"/>
    </row>
    <row r="389" spans="2:15" x14ac:dyDescent="0.35">
      <c r="B389" s="120"/>
      <c r="C389" s="264"/>
      <c r="D389" s="106"/>
      <c r="E389" s="113"/>
      <c r="F389" s="107"/>
      <c r="G389" s="173"/>
      <c r="H389" s="175"/>
      <c r="I389" s="176"/>
      <c r="J389" s="282"/>
      <c r="K389" s="110"/>
      <c r="L389" s="111"/>
      <c r="M389" s="116"/>
      <c r="N389" s="116"/>
      <c r="O389" s="116"/>
    </row>
    <row r="390" spans="2:15" x14ac:dyDescent="0.35">
      <c r="B390" s="120"/>
      <c r="C390" s="264"/>
      <c r="D390" s="106"/>
      <c r="E390" s="113"/>
      <c r="F390" s="107"/>
      <c r="G390" s="173"/>
      <c r="H390" s="175"/>
      <c r="I390" s="176"/>
      <c r="J390" s="282"/>
      <c r="K390" s="110"/>
      <c r="L390" s="111"/>
      <c r="M390" s="116"/>
      <c r="N390" s="116"/>
      <c r="O390" s="117"/>
    </row>
    <row r="391" spans="2:15" x14ac:dyDescent="0.35">
      <c r="B391" s="120"/>
      <c r="C391" s="264"/>
      <c r="D391" s="106"/>
      <c r="E391" s="113"/>
      <c r="F391" s="107"/>
      <c r="G391" s="173"/>
      <c r="H391" s="175"/>
      <c r="I391" s="176"/>
      <c r="J391" s="282"/>
      <c r="K391" s="110"/>
      <c r="L391" s="111"/>
      <c r="M391" s="116"/>
      <c r="N391" s="116"/>
      <c r="O391" s="117"/>
    </row>
    <row r="392" spans="2:15" x14ac:dyDescent="0.35">
      <c r="B392" s="120"/>
      <c r="C392" s="264"/>
      <c r="D392" s="106"/>
      <c r="E392" s="113"/>
      <c r="F392" s="107"/>
      <c r="G392" s="173"/>
      <c r="H392" s="175"/>
      <c r="I392" s="176"/>
      <c r="J392" s="282"/>
      <c r="K392" s="110"/>
      <c r="L392" s="111"/>
      <c r="M392" s="116"/>
      <c r="N392" s="114"/>
      <c r="O392" s="116"/>
    </row>
    <row r="393" spans="2:15" x14ac:dyDescent="0.35">
      <c r="B393" s="120"/>
      <c r="C393" s="264"/>
      <c r="D393" s="106"/>
      <c r="E393" s="113"/>
      <c r="F393" s="107"/>
      <c r="G393" s="173"/>
      <c r="H393" s="175"/>
      <c r="I393" s="176"/>
      <c r="J393" s="282"/>
      <c r="K393" s="110"/>
      <c r="L393" s="111"/>
      <c r="M393" s="116"/>
      <c r="N393" s="116"/>
      <c r="O393" s="117"/>
    </row>
    <row r="394" spans="2:15" x14ac:dyDescent="0.35">
      <c r="B394" s="120"/>
      <c r="C394" s="264"/>
      <c r="D394" s="106"/>
      <c r="E394" s="113"/>
      <c r="F394" s="107"/>
      <c r="G394" s="173"/>
      <c r="H394" s="175"/>
      <c r="I394" s="176"/>
      <c r="J394" s="282"/>
      <c r="K394" s="110"/>
      <c r="L394" s="111"/>
      <c r="M394" s="116"/>
      <c r="N394" s="116"/>
      <c r="O394" s="117"/>
    </row>
    <row r="395" spans="2:15" x14ac:dyDescent="0.35">
      <c r="B395" s="120"/>
      <c r="C395" s="264"/>
      <c r="D395" s="106"/>
      <c r="E395" s="113"/>
      <c r="F395" s="107"/>
      <c r="G395" s="173"/>
      <c r="H395" s="175"/>
      <c r="I395" s="176"/>
      <c r="J395" s="282"/>
      <c r="K395" s="110"/>
      <c r="L395" s="111"/>
      <c r="M395" s="116"/>
      <c r="N395" s="116"/>
      <c r="O395" s="117"/>
    </row>
    <row r="396" spans="2:15" x14ac:dyDescent="0.35">
      <c r="B396" s="120"/>
      <c r="C396" s="264"/>
      <c r="D396" s="106"/>
      <c r="E396" s="113"/>
      <c r="F396" s="107"/>
      <c r="G396" s="173"/>
      <c r="H396" s="175"/>
      <c r="I396" s="176"/>
      <c r="J396" s="282"/>
      <c r="K396" s="110"/>
      <c r="L396" s="111"/>
      <c r="M396" s="116"/>
      <c r="N396" s="116"/>
      <c r="O396" s="117"/>
    </row>
    <row r="397" spans="2:15" x14ac:dyDescent="0.35">
      <c r="B397" s="120"/>
      <c r="C397" s="264"/>
      <c r="D397" s="106"/>
      <c r="E397" s="113"/>
      <c r="F397" s="107"/>
      <c r="G397" s="173"/>
      <c r="H397" s="175"/>
      <c r="I397" s="176"/>
      <c r="J397" s="282"/>
      <c r="K397" s="110"/>
      <c r="L397" s="111"/>
      <c r="M397" s="116"/>
      <c r="N397" s="116"/>
      <c r="O397" s="117"/>
    </row>
    <row r="398" spans="2:15" x14ac:dyDescent="0.35">
      <c r="B398" s="120"/>
      <c r="C398" s="264"/>
      <c r="D398" s="106"/>
      <c r="E398" s="113"/>
      <c r="F398" s="107"/>
      <c r="G398" s="173"/>
      <c r="H398" s="175"/>
      <c r="I398" s="176"/>
      <c r="J398" s="282"/>
      <c r="K398" s="110"/>
      <c r="L398" s="111"/>
      <c r="M398" s="116"/>
      <c r="N398" s="116"/>
      <c r="O398" s="117"/>
    </row>
    <row r="399" spans="2:15" x14ac:dyDescent="0.35">
      <c r="B399" s="120"/>
      <c r="C399" s="264"/>
      <c r="D399" s="106"/>
      <c r="E399" s="113"/>
      <c r="F399" s="107"/>
      <c r="G399" s="173"/>
      <c r="H399" s="175"/>
      <c r="I399" s="176"/>
      <c r="J399" s="282"/>
      <c r="K399" s="110"/>
      <c r="L399" s="111"/>
      <c r="M399" s="116"/>
      <c r="N399" s="116"/>
      <c r="O399" s="117"/>
    </row>
    <row r="400" spans="2:15" x14ac:dyDescent="0.35">
      <c r="B400" s="120"/>
      <c r="C400" s="264"/>
      <c r="D400" s="106"/>
      <c r="E400" s="113"/>
      <c r="F400" s="107"/>
      <c r="G400" s="173"/>
      <c r="H400" s="175"/>
      <c r="I400" s="176"/>
      <c r="J400" s="282"/>
      <c r="K400" s="110"/>
      <c r="L400" s="111"/>
      <c r="M400" s="116"/>
      <c r="N400" s="116"/>
      <c r="O400" s="117"/>
    </row>
    <row r="401" spans="2:15" x14ac:dyDescent="0.35">
      <c r="B401" s="120"/>
      <c r="C401" s="264"/>
      <c r="D401" s="106"/>
      <c r="E401" s="113"/>
      <c r="F401" s="107"/>
      <c r="G401" s="173"/>
      <c r="H401" s="175"/>
      <c r="I401" s="176"/>
      <c r="J401" s="282"/>
      <c r="K401" s="110"/>
      <c r="L401" s="111"/>
      <c r="M401" s="116"/>
      <c r="N401" s="116"/>
      <c r="O401" s="117"/>
    </row>
    <row r="402" spans="2:15" x14ac:dyDescent="0.35">
      <c r="B402" s="120"/>
      <c r="C402" s="264"/>
      <c r="D402" s="106"/>
      <c r="E402" s="113"/>
      <c r="F402" s="107"/>
      <c r="G402" s="173"/>
      <c r="H402" s="175"/>
      <c r="I402" s="176"/>
      <c r="J402" s="282"/>
      <c r="K402" s="110"/>
      <c r="L402" s="111"/>
      <c r="M402" s="116"/>
      <c r="N402" s="116"/>
      <c r="O402" s="117"/>
    </row>
    <row r="403" spans="2:15" x14ac:dyDescent="0.35">
      <c r="B403" s="120"/>
      <c r="C403" s="264"/>
      <c r="D403" s="106"/>
      <c r="E403" s="113"/>
      <c r="F403" s="107"/>
      <c r="G403" s="173"/>
      <c r="H403" s="175"/>
      <c r="I403" s="176"/>
      <c r="J403" s="282"/>
      <c r="K403" s="110"/>
      <c r="L403" s="111"/>
      <c r="M403" s="116"/>
      <c r="N403" s="116"/>
      <c r="O403" s="117"/>
    </row>
    <row r="404" spans="2:15" x14ac:dyDescent="0.35">
      <c r="B404" s="120"/>
      <c r="C404" s="264"/>
      <c r="D404" s="106"/>
      <c r="E404" s="113"/>
      <c r="F404" s="107"/>
      <c r="G404" s="173"/>
      <c r="H404" s="175"/>
      <c r="I404" s="176"/>
      <c r="J404" s="282"/>
      <c r="K404" s="110"/>
      <c r="L404" s="111"/>
      <c r="M404" s="116"/>
      <c r="N404" s="116"/>
      <c r="O404" s="117"/>
    </row>
    <row r="405" spans="2:15" x14ac:dyDescent="0.35">
      <c r="B405" s="120"/>
      <c r="C405" s="264"/>
      <c r="D405" s="106"/>
      <c r="E405" s="113"/>
      <c r="F405" s="107"/>
      <c r="G405" s="173"/>
      <c r="H405" s="175"/>
      <c r="I405" s="176"/>
      <c r="J405" s="282"/>
      <c r="K405" s="110"/>
      <c r="L405" s="111"/>
      <c r="M405" s="116"/>
      <c r="N405" s="116"/>
      <c r="O405" s="117"/>
    </row>
    <row r="406" spans="2:15" x14ac:dyDescent="0.35">
      <c r="B406" s="120"/>
      <c r="C406" s="264"/>
      <c r="D406" s="106"/>
      <c r="E406" s="113"/>
      <c r="F406" s="107"/>
      <c r="G406" s="173"/>
      <c r="H406" s="175"/>
      <c r="I406" s="176"/>
      <c r="J406" s="282"/>
      <c r="K406" s="110"/>
      <c r="L406" s="111"/>
      <c r="M406" s="116"/>
      <c r="N406" s="116"/>
      <c r="O406" s="117"/>
    </row>
    <row r="407" spans="2:15" x14ac:dyDescent="0.35">
      <c r="B407" s="120"/>
      <c r="C407" s="264"/>
      <c r="D407" s="106"/>
      <c r="E407" s="113"/>
      <c r="F407" s="107"/>
      <c r="G407" s="173"/>
      <c r="H407" s="175"/>
      <c r="I407" s="176"/>
      <c r="J407" s="282"/>
      <c r="K407" s="110"/>
      <c r="L407" s="111"/>
      <c r="M407" s="116"/>
      <c r="N407" s="116"/>
      <c r="O407" s="117"/>
    </row>
    <row r="408" spans="2:15" x14ac:dyDescent="0.35">
      <c r="B408" s="120"/>
      <c r="C408" s="264"/>
      <c r="D408" s="106"/>
      <c r="E408" s="113"/>
      <c r="F408" s="107"/>
      <c r="G408" s="173"/>
      <c r="H408" s="175"/>
      <c r="I408" s="176"/>
      <c r="J408" s="282"/>
      <c r="K408" s="110"/>
      <c r="L408" s="111"/>
      <c r="M408" s="116"/>
      <c r="N408" s="116"/>
      <c r="O408" s="116"/>
    </row>
    <row r="409" spans="2:15" x14ac:dyDescent="0.35">
      <c r="B409" s="120"/>
      <c r="C409" s="264"/>
      <c r="D409" s="106"/>
      <c r="E409" s="113"/>
      <c r="F409" s="107"/>
      <c r="G409" s="173"/>
      <c r="H409" s="175"/>
      <c r="I409" s="176"/>
      <c r="J409" s="282"/>
      <c r="K409" s="110"/>
      <c r="L409" s="111"/>
      <c r="M409" s="116"/>
      <c r="N409" s="116"/>
      <c r="O409" s="117"/>
    </row>
    <row r="410" spans="2:15" x14ac:dyDescent="0.35">
      <c r="B410" s="120"/>
      <c r="C410" s="264"/>
      <c r="D410" s="106"/>
      <c r="E410" s="113"/>
      <c r="F410" s="107"/>
      <c r="G410" s="173"/>
      <c r="H410" s="175"/>
      <c r="I410" s="176"/>
      <c r="J410" s="282"/>
      <c r="K410" s="110"/>
      <c r="L410" s="111"/>
      <c r="M410" s="116"/>
      <c r="N410" s="114"/>
      <c r="O410" s="117"/>
    </row>
    <row r="411" spans="2:15" x14ac:dyDescent="0.35">
      <c r="B411" s="120"/>
      <c r="C411" s="264"/>
      <c r="D411" s="106"/>
      <c r="E411" s="113"/>
      <c r="F411" s="107"/>
      <c r="G411" s="173"/>
      <c r="H411" s="175"/>
      <c r="I411" s="176"/>
      <c r="J411" s="282"/>
      <c r="K411" s="110"/>
      <c r="L411" s="111"/>
      <c r="M411" s="116"/>
      <c r="N411" s="114"/>
      <c r="O411" s="117"/>
    </row>
    <row r="412" spans="2:15" x14ac:dyDescent="0.35">
      <c r="B412" s="120"/>
      <c r="C412" s="264"/>
      <c r="D412" s="106"/>
      <c r="E412" s="113"/>
      <c r="F412" s="107"/>
      <c r="G412" s="173"/>
      <c r="H412" s="175"/>
      <c r="I412" s="176"/>
      <c r="J412" s="282"/>
      <c r="K412" s="110"/>
      <c r="L412" s="111"/>
      <c r="M412" s="116"/>
      <c r="N412" s="116"/>
      <c r="O412" s="116"/>
    </row>
    <row r="413" spans="2:15" x14ac:dyDescent="0.35">
      <c r="B413" s="120"/>
      <c r="C413" s="264"/>
      <c r="D413" s="106"/>
      <c r="E413" s="113"/>
      <c r="F413" s="107"/>
      <c r="G413" s="173"/>
      <c r="H413" s="175"/>
      <c r="I413" s="176"/>
      <c r="J413" s="282"/>
      <c r="K413" s="110"/>
      <c r="L413" s="111"/>
      <c r="M413" s="116"/>
      <c r="N413" s="116"/>
      <c r="O413" s="117"/>
    </row>
    <row r="414" spans="2:15" x14ac:dyDescent="0.35">
      <c r="B414" s="120"/>
      <c r="C414" s="264"/>
      <c r="D414" s="106"/>
      <c r="E414" s="113"/>
      <c r="F414" s="107"/>
      <c r="G414" s="173"/>
      <c r="H414" s="175"/>
      <c r="I414" s="176"/>
      <c r="J414" s="282"/>
      <c r="K414" s="110"/>
      <c r="L414" s="111"/>
      <c r="M414" s="116"/>
      <c r="N414" s="116"/>
      <c r="O414" s="117"/>
    </row>
    <row r="415" spans="2:15" x14ac:dyDescent="0.35">
      <c r="B415" s="120"/>
      <c r="C415" s="264"/>
      <c r="D415" s="106"/>
      <c r="E415" s="113"/>
      <c r="F415" s="107"/>
      <c r="G415" s="173"/>
      <c r="H415" s="175"/>
      <c r="I415" s="176"/>
      <c r="J415" s="282"/>
      <c r="K415" s="110"/>
      <c r="L415" s="111"/>
      <c r="M415" s="116"/>
      <c r="N415" s="116"/>
      <c r="O415" s="117"/>
    </row>
    <row r="416" spans="2:15" x14ac:dyDescent="0.35">
      <c r="B416" s="120"/>
      <c r="C416" s="264"/>
      <c r="D416" s="106"/>
      <c r="E416" s="113"/>
      <c r="F416" s="107"/>
      <c r="G416" s="173"/>
      <c r="H416" s="175"/>
      <c r="I416" s="176"/>
      <c r="J416" s="282"/>
      <c r="K416" s="110"/>
      <c r="L416" s="111"/>
      <c r="M416" s="116"/>
      <c r="N416" s="116"/>
      <c r="O416" s="117"/>
    </row>
    <row r="417" spans="2:15" x14ac:dyDescent="0.35">
      <c r="B417" s="120"/>
      <c r="C417" s="264"/>
      <c r="D417" s="106"/>
      <c r="E417" s="113"/>
      <c r="F417" s="107"/>
      <c r="G417" s="173"/>
      <c r="H417" s="175"/>
      <c r="I417" s="176"/>
      <c r="J417" s="282"/>
      <c r="K417" s="110"/>
      <c r="L417" s="111"/>
      <c r="M417" s="116"/>
      <c r="N417" s="116"/>
      <c r="O417" s="117"/>
    </row>
    <row r="418" spans="2:15" x14ac:dyDescent="0.35">
      <c r="B418" s="120"/>
      <c r="C418" s="264"/>
      <c r="D418" s="106"/>
      <c r="E418" s="113"/>
      <c r="F418" s="107"/>
      <c r="G418" s="173"/>
      <c r="H418" s="175"/>
      <c r="I418" s="176"/>
      <c r="J418" s="282"/>
      <c r="K418" s="110"/>
      <c r="L418" s="111"/>
      <c r="M418" s="116"/>
      <c r="N418" s="116"/>
      <c r="O418" s="117"/>
    </row>
    <row r="419" spans="2:15" x14ac:dyDescent="0.35">
      <c r="B419" s="120"/>
      <c r="C419" s="264"/>
      <c r="D419" s="106"/>
      <c r="E419" s="113"/>
      <c r="F419" s="107"/>
      <c r="G419" s="173"/>
      <c r="H419" s="175"/>
      <c r="I419" s="176"/>
      <c r="J419" s="282"/>
      <c r="K419" s="110"/>
      <c r="L419" s="111"/>
      <c r="M419" s="116"/>
      <c r="N419" s="116"/>
      <c r="O419" s="117"/>
    </row>
    <row r="420" spans="2:15" x14ac:dyDescent="0.35">
      <c r="B420" s="120"/>
      <c r="C420" s="264"/>
      <c r="D420" s="106"/>
      <c r="E420" s="113"/>
      <c r="F420" s="107"/>
      <c r="G420" s="173"/>
      <c r="H420" s="175"/>
      <c r="I420" s="176"/>
      <c r="J420" s="282"/>
      <c r="K420" s="110"/>
      <c r="L420" s="111"/>
      <c r="M420" s="116"/>
      <c r="N420" s="116"/>
      <c r="O420" s="117"/>
    </row>
    <row r="421" spans="2:15" x14ac:dyDescent="0.35">
      <c r="B421" s="120"/>
      <c r="C421" s="264"/>
      <c r="D421" s="106"/>
      <c r="E421" s="113"/>
      <c r="F421" s="107"/>
      <c r="G421" s="173"/>
      <c r="H421" s="175"/>
      <c r="I421" s="176"/>
      <c r="J421" s="282"/>
      <c r="K421" s="110"/>
      <c r="L421" s="111"/>
      <c r="M421" s="116"/>
      <c r="N421" s="116"/>
      <c r="O421" s="117"/>
    </row>
    <row r="422" spans="2:15" x14ac:dyDescent="0.35">
      <c r="B422" s="120"/>
      <c r="C422" s="264"/>
      <c r="D422" s="106"/>
      <c r="E422" s="113"/>
      <c r="F422" s="107"/>
      <c r="G422" s="173"/>
      <c r="H422" s="175"/>
      <c r="I422" s="176"/>
      <c r="J422" s="282"/>
      <c r="K422" s="110"/>
      <c r="L422" s="111"/>
      <c r="M422" s="116"/>
      <c r="N422" s="116"/>
      <c r="O422" s="117"/>
    </row>
    <row r="423" spans="2:15" x14ac:dyDescent="0.35">
      <c r="B423" s="120"/>
      <c r="C423" s="264"/>
      <c r="D423" s="106"/>
      <c r="E423" s="113"/>
      <c r="F423" s="107"/>
      <c r="G423" s="173"/>
      <c r="H423" s="175"/>
      <c r="I423" s="176"/>
      <c r="J423" s="282"/>
      <c r="K423" s="110"/>
      <c r="L423" s="111"/>
      <c r="M423" s="116"/>
      <c r="N423" s="116"/>
      <c r="O423" s="117"/>
    </row>
    <row r="424" spans="2:15" x14ac:dyDescent="0.35">
      <c r="B424" s="120"/>
      <c r="C424" s="264"/>
      <c r="D424" s="106"/>
      <c r="E424" s="113"/>
      <c r="F424" s="107"/>
      <c r="G424" s="173"/>
      <c r="H424" s="175"/>
      <c r="I424" s="176"/>
      <c r="J424" s="282"/>
      <c r="K424" s="110"/>
      <c r="L424" s="111"/>
      <c r="M424" s="116"/>
      <c r="N424" s="116"/>
      <c r="O424" s="117"/>
    </row>
    <row r="425" spans="2:15" x14ac:dyDescent="0.35">
      <c r="B425" s="120"/>
      <c r="C425" s="264"/>
      <c r="D425" s="106"/>
      <c r="E425" s="113"/>
      <c r="F425" s="107"/>
      <c r="G425" s="173"/>
      <c r="H425" s="175"/>
      <c r="I425" s="176"/>
      <c r="J425" s="282"/>
      <c r="K425" s="110"/>
      <c r="L425" s="111"/>
      <c r="M425" s="116"/>
      <c r="N425" s="116"/>
      <c r="O425" s="117"/>
    </row>
    <row r="426" spans="2:15" x14ac:dyDescent="0.35">
      <c r="B426" s="120"/>
      <c r="C426" s="264"/>
      <c r="D426" s="106"/>
      <c r="E426" s="113"/>
      <c r="F426" s="107"/>
      <c r="G426" s="173"/>
      <c r="H426" s="175"/>
      <c r="I426" s="176"/>
      <c r="J426" s="282"/>
      <c r="K426" s="110"/>
      <c r="L426" s="111"/>
      <c r="M426" s="116"/>
      <c r="N426" s="116"/>
      <c r="O426" s="117"/>
    </row>
    <row r="427" spans="2:15" x14ac:dyDescent="0.35">
      <c r="B427" s="120"/>
      <c r="C427" s="264"/>
      <c r="D427" s="106"/>
      <c r="E427" s="113"/>
      <c r="F427" s="107"/>
      <c r="G427" s="173"/>
      <c r="H427" s="175"/>
      <c r="I427" s="176"/>
      <c r="J427" s="282"/>
      <c r="K427" s="110"/>
      <c r="L427" s="111"/>
      <c r="M427" s="116"/>
      <c r="N427" s="116"/>
      <c r="O427" s="117"/>
    </row>
    <row r="428" spans="2:15" x14ac:dyDescent="0.35">
      <c r="B428" s="120"/>
      <c r="C428" s="264"/>
      <c r="D428" s="106"/>
      <c r="E428" s="113"/>
      <c r="F428" s="107"/>
      <c r="G428" s="173"/>
      <c r="H428" s="175"/>
      <c r="I428" s="176"/>
      <c r="J428" s="282"/>
      <c r="K428" s="110"/>
      <c r="L428" s="111"/>
      <c r="M428" s="116"/>
      <c r="N428" s="116"/>
      <c r="O428" s="117"/>
    </row>
    <row r="429" spans="2:15" x14ac:dyDescent="0.35">
      <c r="B429" s="120"/>
      <c r="C429" s="264"/>
      <c r="D429" s="106"/>
      <c r="E429" s="113"/>
      <c r="F429" s="107"/>
      <c r="G429" s="173"/>
      <c r="H429" s="175"/>
      <c r="I429" s="176"/>
      <c r="J429" s="282"/>
      <c r="K429" s="110"/>
      <c r="L429" s="111"/>
      <c r="M429" s="116"/>
      <c r="N429" s="116"/>
      <c r="O429" s="117"/>
    </row>
    <row r="430" spans="2:15" x14ac:dyDescent="0.35">
      <c r="B430" s="120"/>
      <c r="C430" s="264"/>
      <c r="D430" s="106"/>
      <c r="E430" s="113"/>
      <c r="F430" s="107"/>
      <c r="G430" s="173"/>
      <c r="H430" s="175"/>
      <c r="I430" s="176"/>
      <c r="J430" s="282"/>
      <c r="K430" s="110"/>
      <c r="L430" s="111"/>
      <c r="M430" s="116"/>
      <c r="N430" s="116"/>
      <c r="O430" s="117"/>
    </row>
    <row r="431" spans="2:15" x14ac:dyDescent="0.35">
      <c r="B431" s="120"/>
      <c r="C431" s="264"/>
      <c r="D431" s="106"/>
      <c r="E431" s="113"/>
      <c r="F431" s="107"/>
      <c r="G431" s="173"/>
      <c r="H431" s="175"/>
      <c r="I431" s="176"/>
      <c r="J431" s="282"/>
      <c r="K431" s="110"/>
      <c r="L431" s="111"/>
      <c r="M431" s="116"/>
      <c r="N431" s="116"/>
      <c r="O431" s="116"/>
    </row>
    <row r="432" spans="2:15" x14ac:dyDescent="0.35">
      <c r="B432" s="120"/>
      <c r="C432" s="264"/>
      <c r="D432" s="106"/>
      <c r="E432" s="113"/>
      <c r="F432" s="107"/>
      <c r="G432" s="173"/>
      <c r="H432" s="175"/>
      <c r="I432" s="176"/>
      <c r="J432" s="282"/>
      <c r="K432" s="110"/>
      <c r="L432" s="111"/>
      <c r="M432" s="116"/>
      <c r="N432" s="116"/>
      <c r="O432" s="117"/>
    </row>
    <row r="433" spans="2:15" x14ac:dyDescent="0.35">
      <c r="B433" s="120"/>
      <c r="C433" s="264"/>
      <c r="D433" s="106"/>
      <c r="E433" s="113"/>
      <c r="F433" s="107"/>
      <c r="G433" s="173"/>
      <c r="H433" s="175"/>
      <c r="I433" s="176"/>
      <c r="J433" s="282"/>
      <c r="K433" s="110"/>
      <c r="L433" s="111"/>
      <c r="M433" s="116"/>
      <c r="N433" s="117"/>
      <c r="O433" s="117"/>
    </row>
    <row r="434" spans="2:15" x14ac:dyDescent="0.35">
      <c r="B434" s="120"/>
      <c r="C434" s="264"/>
      <c r="D434" s="106"/>
      <c r="E434" s="107"/>
      <c r="F434" s="107"/>
      <c r="G434" s="173"/>
      <c r="H434" s="175"/>
      <c r="I434" s="176"/>
      <c r="J434" s="282"/>
      <c r="K434" s="110"/>
      <c r="L434" s="111"/>
      <c r="M434" s="116"/>
      <c r="N434" s="116"/>
      <c r="O434" s="117"/>
    </row>
    <row r="435" spans="2:15" x14ac:dyDescent="0.35">
      <c r="B435" s="120"/>
      <c r="C435" s="264"/>
      <c r="D435" s="106"/>
      <c r="E435" s="113"/>
      <c r="F435" s="107"/>
      <c r="G435" s="173"/>
      <c r="H435" s="175"/>
      <c r="I435" s="176"/>
      <c r="J435" s="282"/>
      <c r="K435" s="110"/>
      <c r="L435" s="111"/>
      <c r="M435" s="116"/>
      <c r="N435" s="116"/>
      <c r="O435" s="117"/>
    </row>
    <row r="436" spans="2:15" x14ac:dyDescent="0.35">
      <c r="B436" s="120"/>
      <c r="C436" s="264"/>
      <c r="D436" s="106"/>
      <c r="E436" s="113"/>
      <c r="F436" s="107"/>
      <c r="G436" s="173"/>
      <c r="H436" s="175"/>
      <c r="I436" s="176"/>
      <c r="J436" s="282"/>
      <c r="K436" s="110"/>
      <c r="L436" s="111"/>
      <c r="M436" s="116"/>
      <c r="N436" s="114"/>
      <c r="O436" s="117"/>
    </row>
    <row r="437" spans="2:15" x14ac:dyDescent="0.35">
      <c r="B437" s="120"/>
      <c r="C437" s="264"/>
      <c r="D437" s="106"/>
      <c r="E437" s="113"/>
      <c r="F437" s="107"/>
      <c r="G437" s="173"/>
      <c r="H437" s="175"/>
      <c r="I437" s="176"/>
      <c r="J437" s="282"/>
      <c r="K437" s="110"/>
      <c r="L437" s="111"/>
      <c r="M437" s="116"/>
      <c r="N437" s="116"/>
      <c r="O437" s="117"/>
    </row>
    <row r="438" spans="2:15" x14ac:dyDescent="0.35">
      <c r="B438" s="120"/>
      <c r="C438" s="264"/>
      <c r="D438" s="106"/>
      <c r="E438" s="113"/>
      <c r="F438" s="107"/>
      <c r="G438" s="173"/>
      <c r="H438" s="175"/>
      <c r="I438" s="176"/>
      <c r="J438" s="282"/>
      <c r="K438" s="110"/>
      <c r="L438" s="111"/>
      <c r="M438" s="116"/>
      <c r="N438" s="116"/>
      <c r="O438" s="117"/>
    </row>
    <row r="439" spans="2:15" x14ac:dyDescent="0.35">
      <c r="B439" s="120"/>
      <c r="C439" s="264"/>
      <c r="D439" s="106"/>
      <c r="E439" s="113"/>
      <c r="F439" s="107"/>
      <c r="G439" s="173"/>
      <c r="H439" s="175"/>
      <c r="I439" s="176"/>
      <c r="J439" s="282"/>
      <c r="K439" s="110"/>
      <c r="L439" s="111"/>
      <c r="M439" s="116"/>
      <c r="N439" s="116"/>
      <c r="O439" s="117"/>
    </row>
    <row r="440" spans="2:15" x14ac:dyDescent="0.35">
      <c r="B440" s="120"/>
      <c r="C440" s="264"/>
      <c r="D440" s="106"/>
      <c r="E440" s="113"/>
      <c r="F440" s="107"/>
      <c r="G440" s="173"/>
      <c r="H440" s="175"/>
      <c r="I440" s="176"/>
      <c r="J440" s="282"/>
      <c r="K440" s="110"/>
      <c r="L440" s="111"/>
      <c r="M440" s="116"/>
      <c r="N440" s="116"/>
      <c r="O440" s="117"/>
    </row>
    <row r="441" spans="2:15" x14ac:dyDescent="0.35">
      <c r="B441" s="120"/>
      <c r="C441" s="264"/>
      <c r="D441" s="106"/>
      <c r="E441" s="113"/>
      <c r="F441" s="107"/>
      <c r="G441" s="173"/>
      <c r="H441" s="175"/>
      <c r="I441" s="176"/>
      <c r="J441" s="282"/>
      <c r="K441" s="110"/>
      <c r="L441" s="111"/>
      <c r="M441" s="116"/>
      <c r="N441" s="116"/>
      <c r="O441" s="117"/>
    </row>
    <row r="442" spans="2:15" x14ac:dyDescent="0.35">
      <c r="B442" s="120"/>
      <c r="C442" s="264"/>
      <c r="D442" s="106"/>
      <c r="E442" s="113"/>
      <c r="F442" s="107"/>
      <c r="G442" s="173"/>
      <c r="H442" s="175"/>
      <c r="I442" s="176"/>
      <c r="J442" s="282"/>
      <c r="K442" s="110"/>
      <c r="L442" s="111"/>
      <c r="M442" s="116"/>
      <c r="N442" s="116"/>
      <c r="O442" s="117"/>
    </row>
    <row r="443" spans="2:15" x14ac:dyDescent="0.35">
      <c r="B443" s="120"/>
      <c r="C443" s="264"/>
      <c r="D443" s="106"/>
      <c r="E443" s="113"/>
      <c r="F443" s="107"/>
      <c r="G443" s="173"/>
      <c r="H443" s="175"/>
      <c r="I443" s="176"/>
      <c r="J443" s="282"/>
      <c r="K443" s="110"/>
      <c r="L443" s="111"/>
      <c r="M443" s="116"/>
      <c r="N443" s="116"/>
      <c r="O443" s="117"/>
    </row>
    <row r="444" spans="2:15" x14ac:dyDescent="0.35">
      <c r="B444" s="120"/>
      <c r="C444" s="264"/>
      <c r="D444" s="106"/>
      <c r="E444" s="113"/>
      <c r="F444" s="107"/>
      <c r="G444" s="173"/>
      <c r="H444" s="175"/>
      <c r="I444" s="176"/>
      <c r="J444" s="282"/>
      <c r="K444" s="110"/>
      <c r="L444" s="111"/>
      <c r="M444" s="116"/>
      <c r="N444" s="116"/>
      <c r="O444" s="117"/>
    </row>
    <row r="445" spans="2:15" x14ac:dyDescent="0.35">
      <c r="B445" s="120"/>
      <c r="C445" s="264"/>
      <c r="D445" s="106"/>
      <c r="E445" s="113"/>
      <c r="F445" s="107"/>
      <c r="G445" s="173"/>
      <c r="H445" s="175"/>
      <c r="I445" s="176"/>
      <c r="J445" s="282"/>
      <c r="K445" s="110"/>
      <c r="L445" s="111"/>
      <c r="M445" s="116"/>
      <c r="N445" s="116"/>
      <c r="O445" s="117"/>
    </row>
    <row r="446" spans="2:15" x14ac:dyDescent="0.35">
      <c r="B446" s="120"/>
      <c r="C446" s="264"/>
      <c r="D446" s="106"/>
      <c r="E446" s="113"/>
      <c r="F446" s="107"/>
      <c r="G446" s="173"/>
      <c r="H446" s="175"/>
      <c r="I446" s="176"/>
      <c r="J446" s="282"/>
      <c r="K446" s="110"/>
      <c r="L446" s="111"/>
      <c r="M446" s="116"/>
      <c r="N446" s="116"/>
      <c r="O446" s="117"/>
    </row>
    <row r="447" spans="2:15" x14ac:dyDescent="0.35">
      <c r="B447" s="120"/>
      <c r="C447" s="264"/>
      <c r="D447" s="106"/>
      <c r="E447" s="113"/>
      <c r="F447" s="107"/>
      <c r="G447" s="173"/>
      <c r="H447" s="175"/>
      <c r="I447" s="176"/>
      <c r="J447" s="282"/>
      <c r="K447" s="110"/>
      <c r="L447" s="111"/>
      <c r="M447" s="116"/>
      <c r="N447" s="116"/>
      <c r="O447" s="117"/>
    </row>
    <row r="448" spans="2:15" x14ac:dyDescent="0.35">
      <c r="B448" s="120"/>
      <c r="C448" s="264"/>
      <c r="D448" s="106"/>
      <c r="E448" s="113"/>
      <c r="F448" s="107"/>
      <c r="G448" s="173"/>
      <c r="H448" s="175"/>
      <c r="I448" s="176"/>
      <c r="J448" s="282"/>
      <c r="K448" s="110"/>
      <c r="L448" s="111"/>
      <c r="M448" s="116"/>
      <c r="N448" s="116"/>
      <c r="O448" s="117"/>
    </row>
    <row r="449" spans="2:15" x14ac:dyDescent="0.35">
      <c r="B449" s="120"/>
      <c r="C449" s="264"/>
      <c r="D449" s="106"/>
      <c r="E449" s="113"/>
      <c r="F449" s="107"/>
      <c r="G449" s="173"/>
      <c r="H449" s="175"/>
      <c r="I449" s="176"/>
      <c r="J449" s="282"/>
      <c r="K449" s="110"/>
      <c r="L449" s="111"/>
      <c r="M449" s="116"/>
      <c r="N449" s="116"/>
      <c r="O449" s="117"/>
    </row>
    <row r="450" spans="2:15" x14ac:dyDescent="0.35">
      <c r="B450" s="120"/>
      <c r="C450" s="264"/>
      <c r="D450" s="106"/>
      <c r="E450" s="113"/>
      <c r="F450" s="107"/>
      <c r="G450" s="173"/>
      <c r="H450" s="175"/>
      <c r="I450" s="176"/>
      <c r="J450" s="282"/>
      <c r="K450" s="110"/>
      <c r="L450" s="111"/>
      <c r="M450" s="116"/>
      <c r="N450" s="116"/>
      <c r="O450" s="117"/>
    </row>
    <row r="451" spans="2:15" x14ac:dyDescent="0.35">
      <c r="B451" s="120"/>
      <c r="C451" s="264"/>
      <c r="D451" s="106"/>
      <c r="E451" s="113"/>
      <c r="F451" s="107"/>
      <c r="G451" s="173"/>
      <c r="H451" s="175"/>
      <c r="I451" s="176"/>
      <c r="J451" s="282"/>
      <c r="K451" s="110"/>
      <c r="L451" s="111"/>
      <c r="M451" s="116"/>
      <c r="N451" s="116"/>
      <c r="O451" s="117"/>
    </row>
    <row r="452" spans="2:15" x14ac:dyDescent="0.35">
      <c r="B452" s="120"/>
      <c r="C452" s="264"/>
      <c r="D452" s="106"/>
      <c r="E452" s="113"/>
      <c r="F452" s="107"/>
      <c r="G452" s="173"/>
      <c r="H452" s="175"/>
      <c r="I452" s="176"/>
      <c r="J452" s="282"/>
      <c r="K452" s="110"/>
      <c r="L452" s="111"/>
      <c r="M452" s="116"/>
      <c r="N452" s="116"/>
      <c r="O452" s="117"/>
    </row>
    <row r="453" spans="2:15" x14ac:dyDescent="0.35">
      <c r="B453" s="120"/>
      <c r="C453" s="264"/>
      <c r="D453" s="106"/>
      <c r="E453" s="113"/>
      <c r="F453" s="107"/>
      <c r="G453" s="173"/>
      <c r="H453" s="175"/>
      <c r="I453" s="176"/>
      <c r="J453" s="282"/>
      <c r="K453" s="110"/>
      <c r="L453" s="111"/>
      <c r="M453" s="116"/>
      <c r="N453" s="116"/>
      <c r="O453" s="117"/>
    </row>
    <row r="454" spans="2:15" x14ac:dyDescent="0.35">
      <c r="B454" s="120"/>
      <c r="C454" s="264"/>
      <c r="D454" s="106"/>
      <c r="E454" s="113"/>
      <c r="F454" s="107"/>
      <c r="G454" s="173"/>
      <c r="H454" s="175"/>
      <c r="I454" s="176"/>
      <c r="J454" s="282"/>
      <c r="K454" s="110"/>
      <c r="L454" s="111"/>
      <c r="M454" s="116"/>
      <c r="N454" s="116"/>
      <c r="O454" s="117"/>
    </row>
    <row r="455" spans="2:15" x14ac:dyDescent="0.35">
      <c r="B455" s="120"/>
      <c r="C455" s="264"/>
      <c r="D455" s="106"/>
      <c r="E455" s="113"/>
      <c r="F455" s="107"/>
      <c r="G455" s="173"/>
      <c r="H455" s="175"/>
      <c r="I455" s="176"/>
      <c r="J455" s="282"/>
      <c r="K455" s="110"/>
      <c r="L455" s="111"/>
      <c r="M455" s="116"/>
      <c r="N455" s="114"/>
      <c r="O455" s="117"/>
    </row>
    <row r="456" spans="2:15" x14ac:dyDescent="0.35">
      <c r="B456" s="120"/>
      <c r="C456" s="264"/>
      <c r="D456" s="106"/>
      <c r="E456" s="113"/>
      <c r="F456" s="107"/>
      <c r="G456" s="173"/>
      <c r="H456" s="175"/>
      <c r="I456" s="176"/>
      <c r="J456" s="282"/>
      <c r="K456" s="110"/>
      <c r="L456" s="111"/>
      <c r="M456" s="116"/>
      <c r="N456" s="116"/>
      <c r="O456" s="117"/>
    </row>
    <row r="457" spans="2:15" x14ac:dyDescent="0.35">
      <c r="B457" s="120"/>
      <c r="C457" s="264"/>
      <c r="D457" s="106"/>
      <c r="E457" s="113"/>
      <c r="F457" s="107"/>
      <c r="G457" s="173"/>
      <c r="H457" s="175"/>
      <c r="I457" s="176"/>
      <c r="J457" s="282"/>
      <c r="K457" s="110"/>
      <c r="L457" s="111"/>
      <c r="M457" s="116"/>
      <c r="N457" s="116"/>
      <c r="O457" s="117"/>
    </row>
    <row r="458" spans="2:15" x14ac:dyDescent="0.35">
      <c r="B458" s="120"/>
      <c r="C458" s="264"/>
      <c r="D458" s="106"/>
      <c r="E458" s="113"/>
      <c r="F458" s="107"/>
      <c r="G458" s="173"/>
      <c r="H458" s="175"/>
      <c r="I458" s="176"/>
      <c r="J458" s="282"/>
      <c r="K458" s="110"/>
      <c r="L458" s="111"/>
      <c r="M458" s="116"/>
      <c r="N458" s="116"/>
      <c r="O458" s="117"/>
    </row>
    <row r="459" spans="2:15" x14ac:dyDescent="0.35">
      <c r="B459" s="120"/>
      <c r="C459" s="264"/>
      <c r="D459" s="106"/>
      <c r="E459" s="113"/>
      <c r="F459" s="107"/>
      <c r="G459" s="173"/>
      <c r="H459" s="175"/>
      <c r="I459" s="176"/>
      <c r="J459" s="282"/>
      <c r="K459" s="110"/>
      <c r="L459" s="111"/>
      <c r="M459" s="116"/>
      <c r="N459" s="116"/>
      <c r="O459" s="117"/>
    </row>
    <row r="460" spans="2:15" x14ac:dyDescent="0.35">
      <c r="B460" s="120"/>
      <c r="C460" s="264"/>
      <c r="D460" s="106"/>
      <c r="E460" s="113"/>
      <c r="F460" s="107"/>
      <c r="G460" s="173"/>
      <c r="H460" s="175"/>
      <c r="I460" s="176"/>
      <c r="J460" s="282"/>
      <c r="K460" s="110"/>
      <c r="L460" s="111"/>
      <c r="M460" s="116"/>
      <c r="N460" s="116"/>
      <c r="O460" s="117"/>
    </row>
    <row r="461" spans="2:15" x14ac:dyDescent="0.35">
      <c r="B461" s="120"/>
      <c r="C461" s="264"/>
      <c r="D461" s="106"/>
      <c r="E461" s="113"/>
      <c r="F461" s="107"/>
      <c r="G461" s="173"/>
      <c r="H461" s="175"/>
      <c r="I461" s="176"/>
      <c r="J461" s="282"/>
      <c r="K461" s="110"/>
      <c r="L461" s="111"/>
      <c r="M461" s="116"/>
      <c r="N461" s="114"/>
      <c r="O461" s="117"/>
    </row>
    <row r="462" spans="2:15" x14ac:dyDescent="0.35">
      <c r="B462" s="120"/>
      <c r="C462" s="264"/>
      <c r="D462" s="106"/>
      <c r="E462" s="113"/>
      <c r="F462" s="107"/>
      <c r="G462" s="173"/>
      <c r="H462" s="175"/>
      <c r="I462" s="176"/>
      <c r="J462" s="282"/>
      <c r="K462" s="110"/>
      <c r="L462" s="111"/>
      <c r="M462" s="116"/>
      <c r="N462" s="116"/>
      <c r="O462" s="117"/>
    </row>
    <row r="463" spans="2:15" x14ac:dyDescent="0.35">
      <c r="B463" s="120"/>
      <c r="C463" s="264"/>
      <c r="D463" s="106"/>
      <c r="E463" s="113"/>
      <c r="F463" s="107"/>
      <c r="G463" s="173"/>
      <c r="H463" s="175"/>
      <c r="I463" s="176"/>
      <c r="J463" s="282"/>
      <c r="K463" s="110"/>
      <c r="L463" s="111"/>
      <c r="M463" s="116"/>
      <c r="N463" s="116"/>
      <c r="O463" s="117"/>
    </row>
    <row r="464" spans="2:15" x14ac:dyDescent="0.35">
      <c r="B464" s="120"/>
      <c r="C464" s="264"/>
      <c r="D464" s="106"/>
      <c r="E464" s="113"/>
      <c r="F464" s="107"/>
      <c r="G464" s="173"/>
      <c r="H464" s="175"/>
      <c r="I464" s="176"/>
      <c r="J464" s="282"/>
      <c r="K464" s="110"/>
      <c r="L464" s="111"/>
      <c r="M464" s="116"/>
      <c r="N464" s="114"/>
      <c r="O464" s="116"/>
    </row>
    <row r="465" spans="2:15" x14ac:dyDescent="0.35">
      <c r="B465" s="120"/>
      <c r="C465" s="264"/>
      <c r="D465" s="106"/>
      <c r="E465" s="113"/>
      <c r="F465" s="107"/>
      <c r="G465" s="173"/>
      <c r="H465" s="175"/>
      <c r="I465" s="176"/>
      <c r="J465" s="282"/>
      <c r="K465" s="110"/>
      <c r="L465" s="111"/>
      <c r="M465" s="116"/>
      <c r="N465" s="116"/>
      <c r="O465" s="117"/>
    </row>
    <row r="466" spans="2:15" x14ac:dyDescent="0.35">
      <c r="B466" s="120"/>
      <c r="C466" s="264"/>
      <c r="D466" s="106"/>
      <c r="E466" s="113"/>
      <c r="F466" s="107"/>
      <c r="G466" s="173"/>
      <c r="H466" s="175"/>
      <c r="I466" s="176"/>
      <c r="J466" s="282"/>
      <c r="K466" s="110"/>
      <c r="L466" s="111"/>
      <c r="M466" s="116"/>
      <c r="N466" s="116"/>
      <c r="O466" s="117"/>
    </row>
    <row r="467" spans="2:15" x14ac:dyDescent="0.35">
      <c r="B467" s="120"/>
      <c r="C467" s="264"/>
      <c r="D467" s="106"/>
      <c r="E467" s="113"/>
      <c r="F467" s="107"/>
      <c r="G467" s="173"/>
      <c r="H467" s="175"/>
      <c r="I467" s="176"/>
      <c r="J467" s="282"/>
      <c r="K467" s="110"/>
      <c r="L467" s="111"/>
      <c r="M467" s="116"/>
      <c r="N467" s="116"/>
      <c r="O467" s="117"/>
    </row>
    <row r="468" spans="2:15" x14ac:dyDescent="0.35">
      <c r="B468" s="120"/>
      <c r="C468" s="264"/>
      <c r="D468" s="106"/>
      <c r="E468" s="113"/>
      <c r="F468" s="107"/>
      <c r="G468" s="173"/>
      <c r="H468" s="175"/>
      <c r="I468" s="176"/>
      <c r="J468" s="282"/>
      <c r="K468" s="110"/>
      <c r="L468" s="111"/>
      <c r="M468" s="116"/>
      <c r="N468" s="116"/>
      <c r="O468" s="117"/>
    </row>
    <row r="469" spans="2:15" x14ac:dyDescent="0.35">
      <c r="B469" s="120"/>
      <c r="C469" s="264"/>
      <c r="D469" s="106"/>
      <c r="E469" s="113"/>
      <c r="F469" s="107"/>
      <c r="G469" s="173"/>
      <c r="H469" s="175"/>
      <c r="I469" s="176"/>
      <c r="J469" s="282"/>
      <c r="K469" s="110"/>
      <c r="L469" s="111"/>
      <c r="M469" s="116"/>
      <c r="N469" s="116"/>
      <c r="O469" s="117"/>
    </row>
    <row r="470" spans="2:15" x14ac:dyDescent="0.35">
      <c r="B470" s="120"/>
      <c r="C470" s="264"/>
      <c r="D470" s="106"/>
      <c r="E470" s="113"/>
      <c r="F470" s="107"/>
      <c r="G470" s="173"/>
      <c r="H470" s="175"/>
      <c r="I470" s="176"/>
      <c r="J470" s="282"/>
      <c r="K470" s="110"/>
      <c r="L470" s="111"/>
      <c r="M470" s="116"/>
      <c r="N470" s="116"/>
      <c r="O470" s="117"/>
    </row>
    <row r="471" spans="2:15" x14ac:dyDescent="0.35">
      <c r="B471" s="120"/>
      <c r="C471" s="264"/>
      <c r="D471" s="106"/>
      <c r="E471" s="113"/>
      <c r="F471" s="107"/>
      <c r="G471" s="173"/>
      <c r="H471" s="175"/>
      <c r="I471" s="176"/>
      <c r="J471" s="282"/>
      <c r="K471" s="110"/>
      <c r="L471" s="111"/>
      <c r="M471" s="116"/>
      <c r="N471" s="116"/>
      <c r="O471" s="116"/>
    </row>
    <row r="472" spans="2:15" x14ac:dyDescent="0.35">
      <c r="B472" s="120"/>
      <c r="C472" s="264"/>
      <c r="D472" s="106"/>
      <c r="E472" s="113"/>
      <c r="F472" s="107"/>
      <c r="G472" s="173"/>
      <c r="H472" s="175"/>
      <c r="I472" s="176"/>
      <c r="J472" s="282"/>
      <c r="K472" s="110"/>
      <c r="L472" s="111"/>
      <c r="M472" s="116"/>
      <c r="N472" s="116"/>
      <c r="O472" s="117"/>
    </row>
    <row r="473" spans="2:15" x14ac:dyDescent="0.35">
      <c r="B473" s="120"/>
      <c r="C473" s="264"/>
      <c r="D473" s="106"/>
      <c r="E473" s="113"/>
      <c r="F473" s="107"/>
      <c r="G473" s="173"/>
      <c r="H473" s="175"/>
      <c r="I473" s="176"/>
      <c r="J473" s="282"/>
      <c r="K473" s="110"/>
      <c r="L473" s="111"/>
      <c r="M473" s="116"/>
      <c r="N473" s="117"/>
      <c r="O473" s="117"/>
    </row>
    <row r="474" spans="2:15" x14ac:dyDescent="0.35">
      <c r="B474" s="126"/>
      <c r="C474" s="264"/>
      <c r="D474" s="106"/>
      <c r="E474" s="113"/>
      <c r="F474" s="107"/>
      <c r="G474" s="173"/>
      <c r="H474" s="175"/>
      <c r="I474" s="176"/>
      <c r="J474" s="282"/>
      <c r="K474" s="110"/>
      <c r="L474" s="111"/>
      <c r="M474" s="116"/>
      <c r="N474" s="116"/>
      <c r="O474" s="117"/>
    </row>
    <row r="475" spans="2:15" x14ac:dyDescent="0.35">
      <c r="B475" s="126"/>
      <c r="C475" s="264"/>
      <c r="D475" s="106"/>
      <c r="E475" s="113"/>
      <c r="F475" s="107"/>
      <c r="G475" s="173"/>
      <c r="H475" s="175"/>
      <c r="I475" s="176"/>
      <c r="J475" s="282"/>
      <c r="K475" s="110"/>
      <c r="L475" s="111"/>
      <c r="M475" s="116"/>
      <c r="N475" s="116"/>
      <c r="O475" s="117"/>
    </row>
    <row r="476" spans="2:15" x14ac:dyDescent="0.35">
      <c r="B476" s="126"/>
      <c r="C476" s="264"/>
      <c r="D476" s="106"/>
      <c r="E476" s="113"/>
      <c r="F476" s="107"/>
      <c r="G476" s="173"/>
      <c r="H476" s="175"/>
      <c r="I476" s="176"/>
      <c r="J476" s="282"/>
      <c r="K476" s="110"/>
      <c r="L476" s="111"/>
      <c r="M476" s="116"/>
      <c r="N476" s="116"/>
      <c r="O476" s="117"/>
    </row>
    <row r="477" spans="2:15" x14ac:dyDescent="0.35">
      <c r="B477" s="126"/>
      <c r="C477" s="264"/>
      <c r="D477" s="106"/>
      <c r="E477" s="113"/>
      <c r="F477" s="107"/>
      <c r="G477" s="173"/>
      <c r="H477" s="175"/>
      <c r="I477" s="176"/>
      <c r="J477" s="282"/>
      <c r="K477" s="110"/>
      <c r="L477" s="111"/>
      <c r="M477" s="116"/>
      <c r="N477" s="116"/>
      <c r="O477" s="117"/>
    </row>
    <row r="478" spans="2:15" x14ac:dyDescent="0.35">
      <c r="B478" s="126"/>
      <c r="C478" s="264"/>
      <c r="D478" s="106"/>
      <c r="E478" s="113"/>
      <c r="F478" s="107"/>
      <c r="G478" s="173"/>
      <c r="H478" s="175"/>
      <c r="I478" s="176"/>
      <c r="J478" s="282"/>
      <c r="K478" s="110"/>
      <c r="L478" s="111"/>
      <c r="M478" s="116"/>
      <c r="N478" s="116"/>
      <c r="O478" s="116"/>
    </row>
    <row r="479" spans="2:15" x14ac:dyDescent="0.35">
      <c r="B479" s="126"/>
      <c r="C479" s="264"/>
      <c r="D479" s="106"/>
      <c r="E479" s="113"/>
      <c r="F479" s="107"/>
      <c r="G479" s="173"/>
      <c r="H479" s="175"/>
      <c r="I479" s="176"/>
      <c r="J479" s="282"/>
      <c r="K479" s="110"/>
      <c r="L479" s="111"/>
      <c r="M479" s="116"/>
      <c r="N479" s="116"/>
      <c r="O479" s="117"/>
    </row>
    <row r="480" spans="2:15" x14ac:dyDescent="0.35">
      <c r="B480" s="126"/>
      <c r="C480" s="264"/>
      <c r="D480" s="106"/>
      <c r="E480" s="113"/>
      <c r="F480" s="107"/>
      <c r="G480" s="173"/>
      <c r="H480" s="175"/>
      <c r="I480" s="176"/>
      <c r="J480" s="282"/>
      <c r="K480" s="110"/>
      <c r="L480" s="111"/>
      <c r="M480" s="116"/>
      <c r="N480" s="116"/>
      <c r="O480" s="117"/>
    </row>
    <row r="481" spans="2:15" x14ac:dyDescent="0.35">
      <c r="B481" s="126"/>
      <c r="C481" s="264"/>
      <c r="D481" s="106"/>
      <c r="E481" s="113"/>
      <c r="F481" s="107"/>
      <c r="G481" s="173"/>
      <c r="H481" s="175"/>
      <c r="I481" s="176"/>
      <c r="J481" s="282"/>
      <c r="K481" s="110"/>
      <c r="L481" s="111"/>
      <c r="M481" s="116"/>
      <c r="N481" s="116"/>
      <c r="O481" s="117"/>
    </row>
    <row r="482" spans="2:15" x14ac:dyDescent="0.35">
      <c r="B482" s="126"/>
      <c r="C482" s="264"/>
      <c r="D482" s="106"/>
      <c r="E482" s="113"/>
      <c r="F482" s="107"/>
      <c r="G482" s="173"/>
      <c r="H482" s="175"/>
      <c r="I482" s="176"/>
      <c r="J482" s="282"/>
      <c r="K482" s="110"/>
      <c r="L482" s="111"/>
      <c r="M482" s="116"/>
      <c r="N482" s="116"/>
      <c r="O482" s="117"/>
    </row>
    <row r="483" spans="2:15" x14ac:dyDescent="0.35">
      <c r="B483" s="126"/>
      <c r="C483" s="264"/>
      <c r="D483" s="106"/>
      <c r="E483" s="113"/>
      <c r="F483" s="107"/>
      <c r="G483" s="173"/>
      <c r="H483" s="175"/>
      <c r="I483" s="176"/>
      <c r="J483" s="282"/>
      <c r="K483" s="110"/>
      <c r="L483" s="111"/>
      <c r="M483" s="116"/>
      <c r="N483" s="116"/>
      <c r="O483" s="117"/>
    </row>
    <row r="484" spans="2:15" x14ac:dyDescent="0.35">
      <c r="B484" s="126"/>
      <c r="C484" s="264"/>
      <c r="D484" s="106"/>
      <c r="E484" s="113"/>
      <c r="F484" s="107"/>
      <c r="G484" s="173"/>
      <c r="H484" s="175"/>
      <c r="I484" s="176"/>
      <c r="J484" s="282"/>
      <c r="K484" s="110"/>
      <c r="L484" s="111"/>
      <c r="M484" s="116"/>
      <c r="N484" s="116"/>
      <c r="O484" s="117"/>
    </row>
    <row r="485" spans="2:15" x14ac:dyDescent="0.35">
      <c r="B485" s="126"/>
      <c r="C485" s="264"/>
      <c r="D485" s="106"/>
      <c r="E485" s="113"/>
      <c r="F485" s="107"/>
      <c r="G485" s="173"/>
      <c r="H485" s="175"/>
      <c r="I485" s="176"/>
      <c r="J485" s="282"/>
      <c r="K485" s="110"/>
      <c r="L485" s="111"/>
      <c r="M485" s="116"/>
      <c r="N485" s="116"/>
      <c r="O485" s="117"/>
    </row>
    <row r="486" spans="2:15" x14ac:dyDescent="0.35">
      <c r="B486" s="126"/>
      <c r="C486" s="264"/>
      <c r="D486" s="106"/>
      <c r="E486" s="113"/>
      <c r="F486" s="107"/>
      <c r="G486" s="173"/>
      <c r="H486" s="175"/>
      <c r="I486" s="176"/>
      <c r="J486" s="282"/>
      <c r="K486" s="110"/>
      <c r="L486" s="111"/>
      <c r="M486" s="116"/>
      <c r="N486" s="116"/>
      <c r="O486" s="116"/>
    </row>
    <row r="487" spans="2:15" x14ac:dyDescent="0.35">
      <c r="B487" s="126"/>
      <c r="C487" s="264"/>
      <c r="D487" s="106"/>
      <c r="E487" s="113"/>
      <c r="F487" s="107"/>
      <c r="G487" s="173"/>
      <c r="H487" s="175"/>
      <c r="I487" s="176"/>
      <c r="J487" s="282"/>
      <c r="K487" s="110"/>
      <c r="L487" s="111"/>
      <c r="M487" s="116"/>
      <c r="N487" s="116"/>
      <c r="O487" s="117"/>
    </row>
    <row r="488" spans="2:15" x14ac:dyDescent="0.35">
      <c r="B488" s="126"/>
      <c r="C488" s="264"/>
      <c r="D488" s="106"/>
      <c r="E488" s="113"/>
      <c r="F488" s="107"/>
      <c r="G488" s="173"/>
      <c r="H488" s="175"/>
      <c r="I488" s="176"/>
      <c r="J488" s="282"/>
      <c r="K488" s="110"/>
      <c r="L488" s="111"/>
      <c r="M488" s="116"/>
      <c r="N488" s="116"/>
      <c r="O488" s="116"/>
    </row>
    <row r="489" spans="2:15" x14ac:dyDescent="0.35">
      <c r="B489" s="126"/>
      <c r="C489" s="264"/>
      <c r="D489" s="106"/>
      <c r="E489" s="113"/>
      <c r="F489" s="107"/>
      <c r="G489" s="173"/>
      <c r="H489" s="175"/>
      <c r="I489" s="176"/>
      <c r="J489" s="282"/>
      <c r="K489" s="110"/>
      <c r="L489" s="111"/>
      <c r="M489" s="116"/>
      <c r="N489" s="116"/>
      <c r="O489" s="117"/>
    </row>
    <row r="490" spans="2:15" x14ac:dyDescent="0.35">
      <c r="B490" s="126"/>
      <c r="C490" s="264"/>
      <c r="D490" s="106"/>
      <c r="E490" s="113"/>
      <c r="F490" s="107"/>
      <c r="G490" s="173"/>
      <c r="H490" s="175"/>
      <c r="I490" s="176"/>
      <c r="J490" s="282"/>
      <c r="K490" s="110"/>
      <c r="L490" s="111"/>
      <c r="M490" s="116"/>
      <c r="N490" s="116"/>
      <c r="O490" s="117"/>
    </row>
    <row r="491" spans="2:15" x14ac:dyDescent="0.35">
      <c r="B491" s="126"/>
      <c r="C491" s="264"/>
      <c r="D491" s="106"/>
      <c r="E491" s="113"/>
      <c r="F491" s="107"/>
      <c r="G491" s="173"/>
      <c r="H491" s="175"/>
      <c r="I491" s="176"/>
      <c r="J491" s="282"/>
      <c r="K491" s="110"/>
      <c r="L491" s="111"/>
      <c r="M491" s="116"/>
      <c r="N491" s="116"/>
      <c r="O491" s="117"/>
    </row>
    <row r="492" spans="2:15" x14ac:dyDescent="0.35">
      <c r="B492" s="126"/>
      <c r="C492" s="264"/>
      <c r="D492" s="106"/>
      <c r="E492" s="113"/>
      <c r="F492" s="107"/>
      <c r="G492" s="173"/>
      <c r="H492" s="175"/>
      <c r="I492" s="176"/>
      <c r="J492" s="282"/>
      <c r="K492" s="110"/>
      <c r="L492" s="111"/>
      <c r="M492" s="116"/>
      <c r="N492" s="116"/>
      <c r="O492" s="117"/>
    </row>
    <row r="493" spans="2:15" x14ac:dyDescent="0.35">
      <c r="B493" s="126"/>
      <c r="C493" s="264"/>
      <c r="D493" s="106"/>
      <c r="E493" s="113"/>
      <c r="F493" s="107"/>
      <c r="G493" s="173"/>
      <c r="H493" s="175"/>
      <c r="I493" s="176"/>
      <c r="J493" s="282"/>
      <c r="K493" s="110"/>
      <c r="L493" s="111"/>
      <c r="M493" s="116"/>
      <c r="N493" s="116"/>
      <c r="O493" s="117"/>
    </row>
    <row r="494" spans="2:15" x14ac:dyDescent="0.35">
      <c r="B494" s="126"/>
      <c r="C494" s="264"/>
      <c r="D494" s="106"/>
      <c r="E494" s="113"/>
      <c r="F494" s="107"/>
      <c r="G494" s="173"/>
      <c r="H494" s="175"/>
      <c r="I494" s="176"/>
      <c r="J494" s="282"/>
      <c r="K494" s="110"/>
      <c r="L494" s="111"/>
      <c r="M494" s="116"/>
      <c r="N494" s="116"/>
      <c r="O494" s="117"/>
    </row>
    <row r="495" spans="2:15" x14ac:dyDescent="0.35">
      <c r="B495" s="126"/>
      <c r="C495" s="264"/>
      <c r="D495" s="106"/>
      <c r="E495" s="113"/>
      <c r="F495" s="107"/>
      <c r="G495" s="173"/>
      <c r="H495" s="175"/>
      <c r="I495" s="176"/>
      <c r="J495" s="282"/>
      <c r="K495" s="110"/>
      <c r="L495" s="111"/>
      <c r="M495" s="116"/>
      <c r="N495" s="116"/>
      <c r="O495" s="117"/>
    </row>
    <row r="496" spans="2:15" x14ac:dyDescent="0.35">
      <c r="B496" s="126"/>
      <c r="C496" s="264"/>
      <c r="D496" s="106"/>
      <c r="E496" s="113"/>
      <c r="F496" s="107"/>
      <c r="G496" s="173"/>
      <c r="H496" s="175"/>
      <c r="I496" s="176"/>
      <c r="J496" s="282"/>
      <c r="K496" s="110"/>
      <c r="L496" s="111"/>
      <c r="M496" s="116"/>
      <c r="N496" s="116"/>
      <c r="O496" s="117"/>
    </row>
    <row r="497" spans="2:15" x14ac:dyDescent="0.35">
      <c r="B497" s="126"/>
      <c r="C497" s="264"/>
      <c r="D497" s="106"/>
      <c r="E497" s="113"/>
      <c r="F497" s="107"/>
      <c r="G497" s="173"/>
      <c r="H497" s="175"/>
      <c r="I497" s="176"/>
      <c r="J497" s="282"/>
      <c r="K497" s="110"/>
      <c r="L497" s="111"/>
      <c r="M497" s="116"/>
      <c r="N497" s="114"/>
      <c r="O497" s="117"/>
    </row>
    <row r="498" spans="2:15" x14ac:dyDescent="0.35">
      <c r="B498" s="126"/>
      <c r="C498" s="264"/>
      <c r="D498" s="106"/>
      <c r="E498" s="113"/>
      <c r="F498" s="107"/>
      <c r="G498" s="173"/>
      <c r="H498" s="175"/>
      <c r="I498" s="176"/>
      <c r="J498" s="282"/>
      <c r="K498" s="110"/>
      <c r="L498" s="111"/>
      <c r="M498" s="116"/>
      <c r="N498" s="116"/>
      <c r="O498" s="117"/>
    </row>
    <row r="499" spans="2:15" x14ac:dyDescent="0.35">
      <c r="B499" s="126"/>
      <c r="C499" s="264"/>
      <c r="D499" s="106"/>
      <c r="E499" s="113"/>
      <c r="F499" s="107"/>
      <c r="G499" s="173"/>
      <c r="H499" s="175"/>
      <c r="I499" s="176"/>
      <c r="J499" s="282"/>
      <c r="K499" s="110"/>
      <c r="L499" s="111"/>
      <c r="M499" s="116"/>
      <c r="N499" s="116"/>
      <c r="O499" s="117"/>
    </row>
    <row r="500" spans="2:15" x14ac:dyDescent="0.35">
      <c r="B500" s="126"/>
      <c r="C500" s="264"/>
      <c r="D500" s="106"/>
      <c r="E500" s="113"/>
      <c r="F500" s="107"/>
      <c r="G500" s="173"/>
      <c r="H500" s="175"/>
      <c r="I500" s="176"/>
      <c r="J500" s="282"/>
      <c r="K500" s="110"/>
      <c r="L500" s="111"/>
      <c r="M500" s="116"/>
      <c r="N500" s="116"/>
      <c r="O500" s="117"/>
    </row>
    <row r="501" spans="2:15" x14ac:dyDescent="0.35">
      <c r="B501" s="126"/>
      <c r="C501" s="264"/>
      <c r="D501" s="106"/>
      <c r="E501" s="113"/>
      <c r="F501" s="107"/>
      <c r="G501" s="173"/>
      <c r="H501" s="175"/>
      <c r="I501" s="176"/>
      <c r="J501" s="282"/>
      <c r="K501" s="110"/>
      <c r="L501" s="111"/>
      <c r="M501" s="116"/>
      <c r="N501" s="116"/>
      <c r="O501" s="117"/>
    </row>
    <row r="502" spans="2:15" x14ac:dyDescent="0.35">
      <c r="B502" s="126"/>
      <c r="C502" s="264"/>
      <c r="D502" s="106"/>
      <c r="E502" s="113"/>
      <c r="F502" s="107"/>
      <c r="G502" s="173"/>
      <c r="H502" s="175"/>
      <c r="I502" s="176"/>
      <c r="J502" s="282"/>
      <c r="K502" s="110"/>
      <c r="L502" s="111"/>
      <c r="M502" s="116"/>
      <c r="N502" s="116"/>
      <c r="O502" s="117"/>
    </row>
    <row r="503" spans="2:15" x14ac:dyDescent="0.35">
      <c r="B503" s="126"/>
      <c r="C503" s="264"/>
      <c r="D503" s="106"/>
      <c r="E503" s="113"/>
      <c r="F503" s="107"/>
      <c r="G503" s="173"/>
      <c r="H503" s="175"/>
      <c r="I503" s="176"/>
      <c r="J503" s="282"/>
      <c r="K503" s="110"/>
      <c r="L503" s="111"/>
      <c r="M503" s="116"/>
      <c r="N503" s="116"/>
      <c r="O503" s="117"/>
    </row>
    <row r="504" spans="2:15" x14ac:dyDescent="0.35">
      <c r="B504" s="126"/>
      <c r="C504" s="264"/>
      <c r="D504" s="106"/>
      <c r="E504" s="113"/>
      <c r="F504" s="107"/>
      <c r="G504" s="173"/>
      <c r="H504" s="175"/>
      <c r="I504" s="176"/>
      <c r="J504" s="282"/>
      <c r="K504" s="110"/>
      <c r="L504" s="111"/>
      <c r="M504" s="116"/>
      <c r="N504" s="116"/>
      <c r="O504" s="117"/>
    </row>
    <row r="505" spans="2:15" x14ac:dyDescent="0.35">
      <c r="B505" s="126"/>
      <c r="C505" s="264"/>
      <c r="D505" s="106"/>
      <c r="E505" s="113"/>
      <c r="F505" s="107"/>
      <c r="G505" s="173"/>
      <c r="H505" s="175"/>
      <c r="I505" s="176"/>
      <c r="J505" s="282"/>
      <c r="K505" s="110"/>
      <c r="L505" s="111"/>
      <c r="M505" s="116"/>
      <c r="N505" s="117"/>
      <c r="O505" s="117"/>
    </row>
    <row r="506" spans="2:15" x14ac:dyDescent="0.35">
      <c r="B506" s="126"/>
      <c r="C506" s="264"/>
      <c r="D506" s="106"/>
      <c r="E506" s="113"/>
      <c r="F506" s="107"/>
      <c r="G506" s="173"/>
      <c r="H506" s="175"/>
      <c r="I506" s="176"/>
      <c r="J506" s="282"/>
      <c r="K506" s="110"/>
      <c r="L506" s="111"/>
      <c r="M506" s="116"/>
      <c r="N506" s="116"/>
      <c r="O506" s="117"/>
    </row>
    <row r="507" spans="2:15" x14ac:dyDescent="0.35">
      <c r="B507" s="126"/>
      <c r="C507" s="264"/>
      <c r="D507" s="106"/>
      <c r="E507" s="113"/>
      <c r="F507" s="107"/>
      <c r="G507" s="173"/>
      <c r="H507" s="175"/>
      <c r="I507" s="176"/>
      <c r="J507" s="282"/>
      <c r="K507" s="110"/>
      <c r="L507" s="111"/>
      <c r="M507" s="116"/>
      <c r="N507" s="114"/>
      <c r="O507" s="117"/>
    </row>
    <row r="508" spans="2:15" x14ac:dyDescent="0.35">
      <c r="B508" s="126"/>
      <c r="C508" s="264"/>
      <c r="D508" s="106"/>
      <c r="E508" s="113"/>
      <c r="F508" s="107"/>
      <c r="G508" s="173"/>
      <c r="H508" s="175"/>
      <c r="I508" s="176"/>
      <c r="J508" s="282"/>
      <c r="K508" s="110"/>
      <c r="L508" s="111"/>
      <c r="M508" s="116"/>
      <c r="N508" s="116"/>
      <c r="O508" s="117"/>
    </row>
    <row r="509" spans="2:15" x14ac:dyDescent="0.35">
      <c r="B509" s="126"/>
      <c r="C509" s="264"/>
      <c r="D509" s="106"/>
      <c r="E509" s="113"/>
      <c r="F509" s="107"/>
      <c r="G509" s="173"/>
      <c r="H509" s="175"/>
      <c r="I509" s="176"/>
      <c r="J509" s="282"/>
      <c r="K509" s="110"/>
      <c r="L509" s="111"/>
      <c r="M509" s="116"/>
      <c r="N509" s="116"/>
      <c r="O509" s="117"/>
    </row>
    <row r="510" spans="2:15" x14ac:dyDescent="0.35">
      <c r="B510" s="126"/>
      <c r="C510" s="264"/>
      <c r="D510" s="106"/>
      <c r="E510" s="113"/>
      <c r="F510" s="107"/>
      <c r="G510" s="173"/>
      <c r="H510" s="175"/>
      <c r="I510" s="176"/>
      <c r="J510" s="282"/>
      <c r="K510" s="110"/>
      <c r="L510" s="111"/>
      <c r="M510" s="116"/>
      <c r="N510" s="116"/>
      <c r="O510" s="117"/>
    </row>
    <row r="511" spans="2:15" x14ac:dyDescent="0.35">
      <c r="B511" s="126"/>
      <c r="C511" s="264"/>
      <c r="D511" s="106"/>
      <c r="E511" s="113"/>
      <c r="F511" s="107"/>
      <c r="G511" s="173"/>
      <c r="H511" s="175"/>
      <c r="I511" s="176"/>
      <c r="J511" s="282"/>
      <c r="K511" s="110"/>
      <c r="L511" s="111"/>
      <c r="M511" s="116"/>
      <c r="N511" s="116"/>
      <c r="O511" s="117"/>
    </row>
    <row r="512" spans="2:15" x14ac:dyDescent="0.35">
      <c r="B512" s="126"/>
      <c r="C512" s="264"/>
      <c r="D512" s="106"/>
      <c r="E512" s="113"/>
      <c r="F512" s="107"/>
      <c r="G512" s="173"/>
      <c r="H512" s="175"/>
      <c r="I512" s="176"/>
      <c r="J512" s="282"/>
      <c r="K512" s="110"/>
      <c r="L512" s="111"/>
      <c r="M512" s="116"/>
      <c r="N512" s="116"/>
      <c r="O512" s="117"/>
    </row>
    <row r="513" spans="2:15" x14ac:dyDescent="0.35">
      <c r="B513" s="126"/>
      <c r="C513" s="264"/>
      <c r="D513" s="106"/>
      <c r="E513" s="113"/>
      <c r="F513" s="107"/>
      <c r="G513" s="173"/>
      <c r="H513" s="175"/>
      <c r="I513" s="176"/>
      <c r="J513" s="282"/>
      <c r="K513" s="110"/>
      <c r="L513" s="111"/>
      <c r="M513" s="116"/>
      <c r="N513" s="116"/>
      <c r="O513" s="117"/>
    </row>
    <row r="514" spans="2:15" x14ac:dyDescent="0.35">
      <c r="B514" s="126"/>
      <c r="C514" s="264"/>
      <c r="D514" s="106"/>
      <c r="E514" s="113"/>
      <c r="F514" s="107"/>
      <c r="G514" s="173"/>
      <c r="H514" s="175"/>
      <c r="I514" s="176"/>
      <c r="J514" s="282"/>
      <c r="K514" s="110"/>
      <c r="L514" s="111"/>
      <c r="M514" s="116"/>
      <c r="N514" s="116"/>
      <c r="O514" s="117"/>
    </row>
    <row r="515" spans="2:15" x14ac:dyDescent="0.35">
      <c r="B515" s="126"/>
      <c r="C515" s="264"/>
      <c r="D515" s="106"/>
      <c r="E515" s="113"/>
      <c r="F515" s="107"/>
      <c r="G515" s="173"/>
      <c r="H515" s="175"/>
      <c r="I515" s="176"/>
      <c r="J515" s="282"/>
      <c r="K515" s="110"/>
      <c r="L515" s="111"/>
      <c r="M515" s="116"/>
      <c r="N515" s="116"/>
      <c r="O515" s="117"/>
    </row>
    <row r="516" spans="2:15" x14ac:dyDescent="0.35">
      <c r="B516" s="126"/>
      <c r="C516" s="264"/>
      <c r="D516" s="106"/>
      <c r="E516" s="113"/>
      <c r="F516" s="107"/>
      <c r="G516" s="173"/>
      <c r="H516" s="175"/>
      <c r="I516" s="176"/>
      <c r="J516" s="282"/>
      <c r="K516" s="110"/>
      <c r="L516" s="111"/>
      <c r="M516" s="116"/>
      <c r="N516" s="116"/>
      <c r="O516" s="117"/>
    </row>
    <row r="517" spans="2:15" x14ac:dyDescent="0.35">
      <c r="B517" s="126"/>
      <c r="C517" s="264"/>
      <c r="D517" s="106"/>
      <c r="E517" s="113"/>
      <c r="F517" s="107"/>
      <c r="G517" s="173"/>
      <c r="H517" s="175"/>
      <c r="I517" s="176"/>
      <c r="J517" s="282"/>
      <c r="K517" s="110"/>
      <c r="L517" s="111"/>
      <c r="M517" s="116"/>
      <c r="N517" s="114"/>
      <c r="O517" s="117"/>
    </row>
    <row r="518" spans="2:15" x14ac:dyDescent="0.35">
      <c r="B518" s="126"/>
      <c r="C518" s="264"/>
      <c r="D518" s="106"/>
      <c r="E518" s="113"/>
      <c r="F518" s="107"/>
      <c r="G518" s="173"/>
      <c r="H518" s="175"/>
      <c r="I518" s="176"/>
      <c r="J518" s="282"/>
      <c r="K518" s="110"/>
      <c r="L518" s="111"/>
      <c r="M518" s="116"/>
      <c r="N518" s="114"/>
      <c r="O518" s="116"/>
    </row>
    <row r="519" spans="2:15" x14ac:dyDescent="0.35">
      <c r="B519" s="126"/>
      <c r="C519" s="264"/>
      <c r="D519" s="106"/>
      <c r="E519" s="113"/>
      <c r="F519" s="107"/>
      <c r="G519" s="173"/>
      <c r="H519" s="175"/>
      <c r="I519" s="176"/>
      <c r="J519" s="282"/>
      <c r="K519" s="110"/>
      <c r="L519" s="111"/>
      <c r="M519" s="116"/>
      <c r="N519" s="116"/>
      <c r="O519" s="117"/>
    </row>
    <row r="520" spans="2:15" x14ac:dyDescent="0.35">
      <c r="B520" s="126"/>
      <c r="C520" s="264"/>
      <c r="D520" s="106"/>
      <c r="E520" s="113"/>
      <c r="F520" s="107"/>
      <c r="G520" s="173"/>
      <c r="H520" s="175"/>
      <c r="I520" s="176"/>
      <c r="J520" s="282"/>
      <c r="K520" s="110"/>
      <c r="L520" s="111"/>
      <c r="M520" s="116"/>
      <c r="N520" s="116"/>
      <c r="O520" s="117"/>
    </row>
    <row r="521" spans="2:15" x14ac:dyDescent="0.35">
      <c r="B521" s="126"/>
      <c r="C521" s="264"/>
      <c r="D521" s="106"/>
      <c r="E521" s="113"/>
      <c r="F521" s="107"/>
      <c r="G521" s="173"/>
      <c r="H521" s="175"/>
      <c r="I521" s="176"/>
      <c r="J521" s="282"/>
      <c r="K521" s="110"/>
      <c r="L521" s="111"/>
      <c r="M521" s="116"/>
      <c r="N521" s="116"/>
      <c r="O521" s="117"/>
    </row>
    <row r="522" spans="2:15" x14ac:dyDescent="0.35">
      <c r="B522" s="126"/>
      <c r="C522" s="264"/>
      <c r="D522" s="106"/>
      <c r="E522" s="113"/>
      <c r="F522" s="107"/>
      <c r="G522" s="173"/>
      <c r="H522" s="175"/>
      <c r="I522" s="176"/>
      <c r="J522" s="282"/>
      <c r="K522" s="110"/>
      <c r="L522" s="111"/>
      <c r="M522" s="116"/>
      <c r="N522" s="116"/>
      <c r="O522" s="117"/>
    </row>
    <row r="523" spans="2:15" x14ac:dyDescent="0.35">
      <c r="B523" s="126"/>
      <c r="C523" s="264"/>
      <c r="D523" s="106"/>
      <c r="E523" s="113"/>
      <c r="F523" s="107"/>
      <c r="G523" s="173"/>
      <c r="H523" s="175"/>
      <c r="I523" s="176"/>
      <c r="J523" s="282"/>
      <c r="K523" s="110"/>
      <c r="L523" s="111"/>
      <c r="M523" s="116"/>
      <c r="N523" s="116"/>
      <c r="O523" s="117"/>
    </row>
    <row r="524" spans="2:15" x14ac:dyDescent="0.35">
      <c r="B524" s="126"/>
      <c r="C524" s="264"/>
      <c r="D524" s="106"/>
      <c r="E524" s="113"/>
      <c r="F524" s="107"/>
      <c r="G524" s="173"/>
      <c r="H524" s="175"/>
      <c r="I524" s="176"/>
      <c r="J524" s="282"/>
      <c r="K524" s="110"/>
      <c r="L524" s="111"/>
      <c r="M524" s="116"/>
      <c r="N524" s="116"/>
      <c r="O524" s="117"/>
    </row>
    <row r="525" spans="2:15" x14ac:dyDescent="0.35">
      <c r="B525" s="126"/>
      <c r="C525" s="264"/>
      <c r="D525" s="106"/>
      <c r="E525" s="113"/>
      <c r="F525" s="107"/>
      <c r="G525" s="173"/>
      <c r="H525" s="175"/>
      <c r="I525" s="176"/>
      <c r="J525" s="282"/>
      <c r="K525" s="110"/>
      <c r="L525" s="111"/>
      <c r="M525" s="116"/>
      <c r="N525" s="116"/>
      <c r="O525" s="117"/>
    </row>
    <row r="526" spans="2:15" x14ac:dyDescent="0.35">
      <c r="B526" s="126"/>
      <c r="C526" s="264"/>
      <c r="D526" s="106"/>
      <c r="E526" s="113"/>
      <c r="F526" s="107"/>
      <c r="G526" s="173"/>
      <c r="H526" s="175"/>
      <c r="I526" s="176"/>
      <c r="J526" s="282"/>
      <c r="K526" s="110"/>
      <c r="L526" s="111"/>
      <c r="M526" s="116"/>
      <c r="N526" s="116"/>
      <c r="O526" s="117"/>
    </row>
    <row r="527" spans="2:15" x14ac:dyDescent="0.35">
      <c r="B527" s="126"/>
      <c r="C527" s="264"/>
      <c r="D527" s="106"/>
      <c r="E527" s="113"/>
      <c r="F527" s="107"/>
      <c r="G527" s="173"/>
      <c r="H527" s="175"/>
      <c r="I527" s="176"/>
      <c r="J527" s="282"/>
      <c r="K527" s="110"/>
      <c r="L527" s="111"/>
      <c r="M527" s="116"/>
      <c r="N527" s="116"/>
      <c r="O527" s="117"/>
    </row>
    <row r="528" spans="2:15" x14ac:dyDescent="0.35">
      <c r="B528" s="126"/>
      <c r="C528" s="264"/>
      <c r="D528" s="106"/>
      <c r="E528" s="113"/>
      <c r="F528" s="107"/>
      <c r="G528" s="173"/>
      <c r="H528" s="175"/>
      <c r="I528" s="176"/>
      <c r="J528" s="282"/>
      <c r="K528" s="110"/>
      <c r="L528" s="111"/>
      <c r="M528" s="116"/>
      <c r="N528" s="116"/>
      <c r="O528" s="117"/>
    </row>
    <row r="529" spans="2:15" x14ac:dyDescent="0.35">
      <c r="B529" s="126"/>
      <c r="C529" s="264"/>
      <c r="D529" s="106"/>
      <c r="E529" s="113"/>
      <c r="F529" s="107"/>
      <c r="G529" s="173"/>
      <c r="H529" s="175"/>
      <c r="I529" s="176"/>
      <c r="J529" s="282"/>
      <c r="K529" s="110"/>
      <c r="L529" s="111"/>
      <c r="M529" s="116"/>
      <c r="N529" s="117"/>
      <c r="O529" s="117"/>
    </row>
    <row r="530" spans="2:15" x14ac:dyDescent="0.35">
      <c r="B530" s="120"/>
      <c r="C530" s="264"/>
      <c r="D530" s="106"/>
      <c r="E530" s="113"/>
      <c r="F530" s="107"/>
      <c r="G530" s="173"/>
      <c r="H530" s="175"/>
      <c r="I530" s="176"/>
      <c r="J530" s="282"/>
      <c r="K530" s="110"/>
      <c r="L530" s="111"/>
      <c r="M530" s="116"/>
      <c r="N530" s="114"/>
      <c r="O530" s="116"/>
    </row>
    <row r="531" spans="2:15" x14ac:dyDescent="0.35">
      <c r="B531" s="126"/>
      <c r="C531" s="264"/>
      <c r="D531" s="106"/>
      <c r="E531" s="113"/>
      <c r="F531" s="107"/>
      <c r="G531" s="173"/>
      <c r="H531" s="175"/>
      <c r="I531" s="176"/>
      <c r="J531" s="282"/>
      <c r="K531" s="110"/>
      <c r="L531" s="111"/>
      <c r="M531" s="116"/>
      <c r="N531" s="116"/>
      <c r="O531" s="117"/>
    </row>
    <row r="532" spans="2:15" x14ac:dyDescent="0.35">
      <c r="B532" s="120"/>
      <c r="C532" s="264"/>
      <c r="D532" s="106"/>
      <c r="E532" s="113"/>
      <c r="F532" s="107"/>
      <c r="G532" s="173"/>
      <c r="H532" s="175"/>
      <c r="I532" s="176"/>
      <c r="J532" s="282"/>
      <c r="K532" s="110"/>
      <c r="L532" s="111"/>
      <c r="M532" s="116"/>
      <c r="N532" s="116"/>
      <c r="O532" s="117"/>
    </row>
    <row r="533" spans="2:15" x14ac:dyDescent="0.35">
      <c r="B533" s="120"/>
      <c r="C533" s="264"/>
      <c r="D533" s="106"/>
      <c r="E533" s="113"/>
      <c r="F533" s="107"/>
      <c r="G533" s="173"/>
      <c r="H533" s="175"/>
      <c r="I533" s="176"/>
      <c r="J533" s="282"/>
      <c r="K533" s="110"/>
      <c r="L533" s="111"/>
      <c r="M533" s="116"/>
      <c r="N533" s="116"/>
      <c r="O533" s="117"/>
    </row>
    <row r="534" spans="2:15" x14ac:dyDescent="0.35">
      <c r="B534" s="120"/>
      <c r="C534" s="264"/>
      <c r="D534" s="106"/>
      <c r="E534" s="113"/>
      <c r="F534" s="107"/>
      <c r="G534" s="173"/>
      <c r="H534" s="175"/>
      <c r="I534" s="176"/>
      <c r="J534" s="282"/>
      <c r="K534" s="110"/>
      <c r="L534" s="111"/>
      <c r="M534" s="116"/>
      <c r="N534" s="116"/>
      <c r="O534" s="117"/>
    </row>
    <row r="535" spans="2:15" x14ac:dyDescent="0.35">
      <c r="B535" s="120"/>
      <c r="C535" s="264"/>
      <c r="D535" s="106"/>
      <c r="E535" s="113"/>
      <c r="F535" s="107"/>
      <c r="G535" s="173"/>
      <c r="H535" s="175"/>
      <c r="I535" s="176"/>
      <c r="J535" s="282"/>
      <c r="K535" s="110"/>
      <c r="L535" s="111"/>
      <c r="M535" s="116"/>
      <c r="N535" s="116"/>
      <c r="O535" s="117"/>
    </row>
    <row r="536" spans="2:15" x14ac:dyDescent="0.35">
      <c r="B536" s="120"/>
      <c r="C536" s="264"/>
      <c r="D536" s="106"/>
      <c r="E536" s="113"/>
      <c r="F536" s="107"/>
      <c r="G536" s="173"/>
      <c r="H536" s="175"/>
      <c r="I536" s="176"/>
      <c r="J536" s="282"/>
      <c r="K536" s="110"/>
      <c r="L536" s="111"/>
      <c r="M536" s="116"/>
      <c r="N536" s="116"/>
      <c r="O536" s="117"/>
    </row>
    <row r="537" spans="2:15" x14ac:dyDescent="0.35">
      <c r="B537" s="120"/>
      <c r="C537" s="264"/>
      <c r="D537" s="106"/>
      <c r="E537" s="113"/>
      <c r="F537" s="107"/>
      <c r="G537" s="173"/>
      <c r="H537" s="175"/>
      <c r="I537" s="176"/>
      <c r="J537" s="282"/>
      <c r="K537" s="110"/>
      <c r="L537" s="111"/>
      <c r="M537" s="116"/>
      <c r="N537" s="116"/>
      <c r="O537" s="117"/>
    </row>
    <row r="538" spans="2:15" x14ac:dyDescent="0.35">
      <c r="B538" s="120"/>
      <c r="C538" s="264"/>
      <c r="D538" s="106"/>
      <c r="E538" s="113"/>
      <c r="F538" s="107"/>
      <c r="G538" s="173"/>
      <c r="H538" s="175"/>
      <c r="I538" s="176"/>
      <c r="J538" s="282"/>
      <c r="K538" s="110"/>
      <c r="L538" s="111"/>
      <c r="M538" s="116"/>
      <c r="N538" s="116"/>
      <c r="O538" s="117"/>
    </row>
    <row r="539" spans="2:15" x14ac:dyDescent="0.35">
      <c r="B539" s="120"/>
      <c r="C539" s="264"/>
      <c r="D539" s="106"/>
      <c r="E539" s="113"/>
      <c r="F539" s="107"/>
      <c r="G539" s="173"/>
      <c r="H539" s="175"/>
      <c r="I539" s="176"/>
      <c r="J539" s="282"/>
      <c r="K539" s="110"/>
      <c r="L539" s="111"/>
      <c r="M539" s="116"/>
      <c r="N539" s="116"/>
      <c r="O539" s="117"/>
    </row>
    <row r="540" spans="2:15" x14ac:dyDescent="0.35">
      <c r="B540" s="120"/>
      <c r="C540" s="264"/>
      <c r="D540" s="106"/>
      <c r="E540" s="113"/>
      <c r="F540" s="107"/>
      <c r="G540" s="173"/>
      <c r="H540" s="175"/>
      <c r="I540" s="176"/>
      <c r="J540" s="282"/>
      <c r="K540" s="110"/>
      <c r="L540" s="111"/>
      <c r="M540" s="116"/>
      <c r="N540" s="116"/>
      <c r="O540" s="117"/>
    </row>
    <row r="541" spans="2:15" x14ac:dyDescent="0.35">
      <c r="B541" s="120"/>
      <c r="C541" s="264"/>
      <c r="D541" s="106"/>
      <c r="E541" s="113"/>
      <c r="F541" s="107"/>
      <c r="G541" s="173"/>
      <c r="H541" s="175"/>
      <c r="I541" s="176"/>
      <c r="J541" s="282"/>
      <c r="K541" s="110"/>
      <c r="L541" s="111"/>
      <c r="M541" s="116"/>
      <c r="N541" s="116"/>
      <c r="O541" s="117"/>
    </row>
    <row r="542" spans="2:15" x14ac:dyDescent="0.35">
      <c r="B542" s="120"/>
      <c r="C542" s="264"/>
      <c r="D542" s="106"/>
      <c r="E542" s="113"/>
      <c r="F542" s="107"/>
      <c r="G542" s="173"/>
      <c r="H542" s="175"/>
      <c r="I542" s="176"/>
      <c r="J542" s="282"/>
      <c r="K542" s="110"/>
      <c r="L542" s="111"/>
      <c r="M542" s="116"/>
      <c r="N542" s="116"/>
      <c r="O542" s="117"/>
    </row>
    <row r="543" spans="2:15" x14ac:dyDescent="0.35">
      <c r="B543" s="120"/>
      <c r="C543" s="264"/>
      <c r="D543" s="106"/>
      <c r="E543" s="113"/>
      <c r="F543" s="107"/>
      <c r="G543" s="173"/>
      <c r="H543" s="175"/>
      <c r="I543" s="176"/>
      <c r="J543" s="282"/>
      <c r="K543" s="110"/>
      <c r="L543" s="111"/>
      <c r="M543" s="116"/>
      <c r="N543" s="114"/>
      <c r="O543" s="116"/>
    </row>
    <row r="544" spans="2:15" x14ac:dyDescent="0.35">
      <c r="B544" s="120"/>
      <c r="C544" s="264"/>
      <c r="D544" s="106"/>
      <c r="E544" s="113"/>
      <c r="F544" s="107"/>
      <c r="G544" s="173"/>
      <c r="H544" s="175"/>
      <c r="I544" s="176"/>
      <c r="J544" s="282"/>
      <c r="K544" s="110"/>
      <c r="L544" s="111"/>
      <c r="M544" s="116"/>
      <c r="N544" s="116"/>
      <c r="O544" s="117"/>
    </row>
    <row r="545" spans="2:15" x14ac:dyDescent="0.35">
      <c r="B545" s="120"/>
      <c r="C545" s="264"/>
      <c r="D545" s="106"/>
      <c r="E545" s="113"/>
      <c r="F545" s="107"/>
      <c r="G545" s="173"/>
      <c r="H545" s="175"/>
      <c r="I545" s="176"/>
      <c r="J545" s="282"/>
      <c r="K545" s="110"/>
      <c r="L545" s="111"/>
      <c r="M545" s="116"/>
      <c r="N545" s="116"/>
      <c r="O545" s="117"/>
    </row>
    <row r="546" spans="2:15" x14ac:dyDescent="0.35">
      <c r="B546" s="120"/>
      <c r="C546" s="264"/>
      <c r="D546" s="106"/>
      <c r="E546" s="113"/>
      <c r="F546" s="107"/>
      <c r="G546" s="173"/>
      <c r="H546" s="175"/>
      <c r="I546" s="176"/>
      <c r="J546" s="282"/>
      <c r="K546" s="110"/>
      <c r="L546" s="111"/>
      <c r="M546" s="116"/>
      <c r="N546" s="116"/>
      <c r="O546" s="117"/>
    </row>
    <row r="547" spans="2:15" x14ac:dyDescent="0.35">
      <c r="B547" s="120"/>
      <c r="C547" s="264"/>
      <c r="D547" s="106"/>
      <c r="E547" s="113"/>
      <c r="F547" s="107"/>
      <c r="G547" s="173"/>
      <c r="H547" s="175"/>
      <c r="I547" s="176"/>
      <c r="J547" s="282"/>
      <c r="K547" s="110"/>
      <c r="L547" s="111"/>
      <c r="M547" s="116"/>
      <c r="N547" s="116"/>
      <c r="O547" s="117"/>
    </row>
    <row r="548" spans="2:15" x14ac:dyDescent="0.35">
      <c r="B548" s="120"/>
      <c r="C548" s="264"/>
      <c r="D548" s="106"/>
      <c r="E548" s="113"/>
      <c r="F548" s="107"/>
      <c r="G548" s="173"/>
      <c r="H548" s="175"/>
      <c r="I548" s="176"/>
      <c r="J548" s="282"/>
      <c r="K548" s="110"/>
      <c r="L548" s="111"/>
      <c r="M548" s="116"/>
      <c r="N548" s="116"/>
      <c r="O548" s="116"/>
    </row>
    <row r="549" spans="2:15" x14ac:dyDescent="0.35">
      <c r="B549" s="120"/>
      <c r="C549" s="264"/>
      <c r="D549" s="106"/>
      <c r="E549" s="113"/>
      <c r="F549" s="107"/>
      <c r="G549" s="173"/>
      <c r="H549" s="175"/>
      <c r="I549" s="176"/>
      <c r="J549" s="282"/>
      <c r="K549" s="110"/>
      <c r="L549" s="111"/>
      <c r="M549" s="116"/>
      <c r="N549" s="116"/>
      <c r="O549" s="117"/>
    </row>
    <row r="550" spans="2:15" x14ac:dyDescent="0.35">
      <c r="B550" s="120"/>
      <c r="C550" s="264"/>
      <c r="D550" s="106"/>
      <c r="E550" s="113"/>
      <c r="F550" s="107"/>
      <c r="G550" s="173"/>
      <c r="H550" s="175"/>
      <c r="I550" s="176"/>
      <c r="J550" s="282"/>
      <c r="K550" s="110"/>
      <c r="L550" s="111"/>
      <c r="M550" s="116"/>
      <c r="N550" s="116"/>
      <c r="O550" s="117"/>
    </row>
    <row r="551" spans="2:15" x14ac:dyDescent="0.35">
      <c r="B551" s="120"/>
      <c r="C551" s="264"/>
      <c r="D551" s="106"/>
      <c r="E551" s="113"/>
      <c r="F551" s="107"/>
      <c r="G551" s="173"/>
      <c r="H551" s="175"/>
      <c r="I551" s="176"/>
      <c r="J551" s="282"/>
      <c r="K551" s="110"/>
      <c r="L551" s="111"/>
      <c r="M551" s="116"/>
      <c r="N551" s="116"/>
      <c r="O551" s="117"/>
    </row>
    <row r="552" spans="2:15" x14ac:dyDescent="0.35">
      <c r="B552" s="120"/>
      <c r="C552" s="264"/>
      <c r="D552" s="106"/>
      <c r="E552" s="113"/>
      <c r="F552" s="107"/>
      <c r="G552" s="173"/>
      <c r="H552" s="175"/>
      <c r="I552" s="176"/>
      <c r="J552" s="282"/>
      <c r="K552" s="110"/>
      <c r="L552" s="111"/>
      <c r="M552" s="116"/>
      <c r="N552" s="114"/>
      <c r="O552" s="117"/>
    </row>
    <row r="553" spans="2:15" x14ac:dyDescent="0.35">
      <c r="B553" s="120"/>
      <c r="C553" s="264"/>
      <c r="D553" s="106"/>
      <c r="E553" s="113"/>
      <c r="F553" s="107"/>
      <c r="G553" s="173"/>
      <c r="H553" s="175"/>
      <c r="I553" s="176"/>
      <c r="J553" s="282"/>
      <c r="K553" s="110"/>
      <c r="L553" s="111"/>
      <c r="M553" s="116"/>
      <c r="N553" s="116"/>
      <c r="O553" s="116"/>
    </row>
    <row r="554" spans="2:15" x14ac:dyDescent="0.35">
      <c r="B554" s="120"/>
      <c r="C554" s="264"/>
      <c r="D554" s="106"/>
      <c r="E554" s="113"/>
      <c r="F554" s="107"/>
      <c r="G554" s="173"/>
      <c r="H554" s="175"/>
      <c r="I554" s="176"/>
      <c r="J554" s="282"/>
      <c r="K554" s="110"/>
      <c r="L554" s="111"/>
      <c r="M554" s="116"/>
      <c r="N554" s="116"/>
      <c r="O554" s="117"/>
    </row>
    <row r="555" spans="2:15" x14ac:dyDescent="0.35">
      <c r="B555" s="120"/>
      <c r="C555" s="264"/>
      <c r="D555" s="106"/>
      <c r="E555" s="113"/>
      <c r="F555" s="107"/>
      <c r="G555" s="173"/>
      <c r="H555" s="175"/>
      <c r="I555" s="176"/>
      <c r="J555" s="282"/>
      <c r="K555" s="110"/>
      <c r="L555" s="111"/>
      <c r="M555" s="116"/>
      <c r="N555" s="116"/>
      <c r="O555" s="117"/>
    </row>
    <row r="556" spans="2:15" x14ac:dyDescent="0.35">
      <c r="B556" s="120"/>
      <c r="C556" s="264"/>
      <c r="D556" s="106"/>
      <c r="E556" s="113"/>
      <c r="F556" s="107"/>
      <c r="G556" s="173"/>
      <c r="H556" s="175"/>
      <c r="I556" s="176"/>
      <c r="J556" s="282"/>
      <c r="K556" s="110"/>
      <c r="L556" s="111"/>
      <c r="M556" s="116"/>
      <c r="N556" s="116"/>
      <c r="O556" s="117"/>
    </row>
    <row r="557" spans="2:15" x14ac:dyDescent="0.35">
      <c r="B557" s="120"/>
      <c r="C557" s="264"/>
      <c r="D557" s="106"/>
      <c r="E557" s="113"/>
      <c r="F557" s="107"/>
      <c r="G557" s="173"/>
      <c r="H557" s="175"/>
      <c r="I557" s="176"/>
      <c r="J557" s="282"/>
      <c r="K557" s="110"/>
      <c r="L557" s="111"/>
      <c r="M557" s="116"/>
      <c r="N557" s="116"/>
      <c r="O557" s="117"/>
    </row>
    <row r="558" spans="2:15" x14ac:dyDescent="0.35">
      <c r="B558" s="120"/>
      <c r="C558" s="264"/>
      <c r="D558" s="106"/>
      <c r="E558" s="113"/>
      <c r="F558" s="107"/>
      <c r="G558" s="173"/>
      <c r="H558" s="175"/>
      <c r="I558" s="176"/>
      <c r="J558" s="282"/>
      <c r="K558" s="110"/>
      <c r="L558" s="111"/>
      <c r="M558" s="116"/>
      <c r="N558" s="116"/>
      <c r="O558" s="117"/>
    </row>
    <row r="559" spans="2:15" x14ac:dyDescent="0.35">
      <c r="B559" s="120"/>
      <c r="C559" s="264"/>
      <c r="D559" s="106"/>
      <c r="E559" s="113"/>
      <c r="F559" s="107"/>
      <c r="G559" s="173"/>
      <c r="H559" s="175"/>
      <c r="I559" s="176"/>
      <c r="J559" s="282"/>
      <c r="K559" s="110"/>
      <c r="L559" s="98"/>
      <c r="M559" s="99"/>
      <c r="N559" s="116"/>
      <c r="O559" s="117"/>
    </row>
    <row r="560" spans="2:15" x14ac:dyDescent="0.35">
      <c r="B560" s="120"/>
      <c r="C560" s="264"/>
      <c r="D560" s="106"/>
      <c r="E560" s="113"/>
      <c r="F560" s="107"/>
      <c r="G560" s="173"/>
      <c r="H560" s="175"/>
      <c r="I560" s="176"/>
      <c r="J560" s="282"/>
      <c r="K560" s="110"/>
      <c r="L560" s="98"/>
      <c r="M560" s="99"/>
      <c r="N560" s="116"/>
      <c r="O560" s="117"/>
    </row>
    <row r="561" spans="2:15" x14ac:dyDescent="0.35">
      <c r="B561" s="120"/>
      <c r="C561" s="264"/>
      <c r="D561" s="106"/>
      <c r="E561" s="113"/>
      <c r="F561" s="107"/>
      <c r="G561" s="173"/>
      <c r="H561" s="175"/>
      <c r="I561" s="176"/>
      <c r="J561" s="282"/>
      <c r="K561" s="110"/>
      <c r="L561" s="98"/>
      <c r="M561" s="99"/>
      <c r="N561" s="116"/>
      <c r="O561" s="117"/>
    </row>
    <row r="562" spans="2:15" x14ac:dyDescent="0.35">
      <c r="B562" s="120"/>
      <c r="C562" s="264"/>
      <c r="D562" s="106"/>
      <c r="E562" s="113"/>
      <c r="F562" s="107"/>
      <c r="G562" s="173"/>
      <c r="H562" s="175"/>
      <c r="I562" s="176"/>
      <c r="J562" s="282"/>
      <c r="K562" s="110"/>
      <c r="L562" s="98"/>
      <c r="M562" s="99"/>
      <c r="N562" s="116"/>
      <c r="O562" s="117"/>
    </row>
    <row r="563" spans="2:15" x14ac:dyDescent="0.35">
      <c r="B563" s="120"/>
      <c r="C563" s="264"/>
      <c r="D563" s="106"/>
      <c r="E563" s="113"/>
      <c r="F563" s="107"/>
      <c r="G563" s="173"/>
      <c r="H563" s="175"/>
      <c r="I563" s="176"/>
      <c r="J563" s="282"/>
      <c r="K563" s="110"/>
      <c r="L563" s="98"/>
      <c r="M563" s="99"/>
      <c r="N563" s="116"/>
      <c r="O563" s="117"/>
    </row>
    <row r="564" spans="2:15" x14ac:dyDescent="0.35">
      <c r="B564" s="120"/>
      <c r="C564" s="264"/>
      <c r="D564" s="106"/>
      <c r="E564" s="113"/>
      <c r="F564" s="107"/>
      <c r="G564" s="173"/>
      <c r="H564" s="175"/>
      <c r="I564" s="176"/>
      <c r="J564" s="282"/>
      <c r="K564" s="110"/>
      <c r="L564" s="98"/>
      <c r="M564" s="99"/>
      <c r="N564" s="116"/>
      <c r="O564" s="117"/>
    </row>
    <row r="565" spans="2:15" x14ac:dyDescent="0.35">
      <c r="B565" s="120"/>
      <c r="C565" s="264"/>
      <c r="D565" s="106"/>
      <c r="E565" s="113"/>
      <c r="F565" s="107"/>
      <c r="G565" s="173"/>
      <c r="H565" s="175"/>
      <c r="I565" s="176"/>
      <c r="J565" s="282"/>
      <c r="K565" s="110"/>
      <c r="L565" s="98"/>
      <c r="M565" s="99"/>
      <c r="N565" s="116"/>
      <c r="O565" s="117"/>
    </row>
    <row r="566" spans="2:15" x14ac:dyDescent="0.35">
      <c r="B566" s="120"/>
      <c r="C566" s="264"/>
      <c r="D566" s="106"/>
      <c r="E566" s="113"/>
      <c r="F566" s="107"/>
      <c r="G566" s="173"/>
      <c r="H566" s="175"/>
      <c r="I566" s="176"/>
      <c r="J566" s="282"/>
      <c r="K566" s="110"/>
      <c r="L566" s="98"/>
      <c r="M566" s="99"/>
      <c r="N566" s="116"/>
      <c r="O566" s="117"/>
    </row>
    <row r="567" spans="2:15" x14ac:dyDescent="0.35">
      <c r="B567" s="120"/>
      <c r="C567" s="264"/>
      <c r="D567" s="106"/>
      <c r="E567" s="113"/>
      <c r="F567" s="107"/>
      <c r="G567" s="173"/>
      <c r="H567" s="175"/>
      <c r="I567" s="176"/>
      <c r="J567" s="282"/>
      <c r="K567" s="110"/>
      <c r="L567" s="98"/>
      <c r="M567" s="99"/>
      <c r="N567" s="116"/>
      <c r="O567" s="117"/>
    </row>
    <row r="568" spans="2:15" x14ac:dyDescent="0.35">
      <c r="B568" s="120"/>
      <c r="C568" s="264"/>
      <c r="D568" s="106"/>
      <c r="E568" s="113"/>
      <c r="F568" s="107"/>
      <c r="G568" s="173"/>
      <c r="H568" s="175"/>
      <c r="I568" s="176"/>
      <c r="J568" s="282"/>
      <c r="K568" s="110"/>
      <c r="L568" s="98"/>
      <c r="M568" s="99"/>
      <c r="N568" s="116"/>
      <c r="O568" s="117"/>
    </row>
    <row r="569" spans="2:15" x14ac:dyDescent="0.35">
      <c r="B569" s="120"/>
      <c r="C569" s="264"/>
      <c r="D569" s="106"/>
      <c r="E569" s="113"/>
      <c r="F569" s="107"/>
      <c r="G569" s="173"/>
      <c r="H569" s="175"/>
      <c r="I569" s="176"/>
      <c r="J569" s="282"/>
      <c r="K569" s="110"/>
      <c r="L569" s="98"/>
      <c r="M569" s="99"/>
      <c r="N569" s="116"/>
      <c r="O569" s="117"/>
    </row>
    <row r="570" spans="2:15" x14ac:dyDescent="0.35">
      <c r="B570" s="120"/>
      <c r="C570" s="264"/>
      <c r="D570" s="106"/>
      <c r="E570" s="113"/>
      <c r="F570" s="107"/>
      <c r="G570" s="173"/>
      <c r="H570" s="175"/>
      <c r="I570" s="176"/>
      <c r="J570" s="282"/>
      <c r="K570" s="110"/>
      <c r="L570" s="98"/>
      <c r="M570" s="99"/>
      <c r="N570" s="116"/>
      <c r="O570" s="117"/>
    </row>
    <row r="571" spans="2:15" x14ac:dyDescent="0.35">
      <c r="B571" s="120"/>
      <c r="C571" s="264"/>
      <c r="D571" s="106"/>
      <c r="E571" s="113"/>
      <c r="F571" s="107"/>
      <c r="G571" s="173"/>
      <c r="H571" s="175"/>
      <c r="I571" s="176"/>
      <c r="J571" s="282"/>
      <c r="K571" s="110"/>
      <c r="L571" s="98"/>
      <c r="M571" s="99"/>
      <c r="N571" s="114"/>
      <c r="O571" s="117"/>
    </row>
    <row r="572" spans="2:15" x14ac:dyDescent="0.35">
      <c r="B572" s="120"/>
      <c r="C572" s="264"/>
      <c r="D572" s="106"/>
      <c r="E572" s="113"/>
      <c r="F572" s="107"/>
      <c r="G572" s="173"/>
      <c r="H572" s="175"/>
      <c r="I572" s="176"/>
      <c r="J572" s="282"/>
      <c r="K572" s="110"/>
      <c r="L572" s="98"/>
      <c r="M572" s="99"/>
      <c r="N572" s="116"/>
      <c r="O572" s="117"/>
    </row>
    <row r="573" spans="2:15" x14ac:dyDescent="0.35">
      <c r="B573" s="120"/>
      <c r="C573" s="264"/>
      <c r="D573" s="106"/>
      <c r="E573" s="113"/>
      <c r="F573" s="107"/>
      <c r="G573" s="173"/>
      <c r="H573" s="175"/>
      <c r="I573" s="176"/>
      <c r="J573" s="282"/>
      <c r="K573" s="110"/>
      <c r="L573" s="98"/>
      <c r="M573" s="99"/>
      <c r="N573" s="116"/>
      <c r="O573" s="117"/>
    </row>
    <row r="574" spans="2:15" x14ac:dyDescent="0.35">
      <c r="B574" s="120"/>
      <c r="C574" s="264"/>
      <c r="D574" s="106"/>
      <c r="E574" s="113"/>
      <c r="F574" s="107"/>
      <c r="G574" s="173"/>
      <c r="H574" s="175"/>
      <c r="I574" s="176"/>
      <c r="J574" s="282"/>
      <c r="K574" s="110"/>
      <c r="L574" s="98"/>
      <c r="M574" s="99"/>
      <c r="N574" s="116"/>
      <c r="O574" s="117"/>
    </row>
    <row r="575" spans="2:15" x14ac:dyDescent="0.35">
      <c r="B575" s="120"/>
      <c r="C575" s="264"/>
      <c r="D575" s="106"/>
      <c r="E575" s="113"/>
      <c r="F575" s="107"/>
      <c r="G575" s="173"/>
      <c r="H575" s="175"/>
      <c r="I575" s="176"/>
      <c r="J575" s="282"/>
      <c r="K575" s="110"/>
      <c r="L575" s="98"/>
      <c r="M575" s="99"/>
      <c r="N575" s="116"/>
      <c r="O575" s="117"/>
    </row>
    <row r="576" spans="2:15" x14ac:dyDescent="0.35">
      <c r="B576" s="120"/>
      <c r="C576" s="264"/>
      <c r="D576" s="106"/>
      <c r="E576" s="113"/>
      <c r="F576" s="107"/>
      <c r="G576" s="173"/>
      <c r="H576" s="175"/>
      <c r="I576" s="176"/>
      <c r="J576" s="282"/>
      <c r="K576" s="110"/>
      <c r="L576" s="98"/>
      <c r="M576" s="99"/>
      <c r="N576" s="116"/>
      <c r="O576" s="117"/>
    </row>
    <row r="577" spans="2:15" x14ac:dyDescent="0.35">
      <c r="B577" s="120"/>
      <c r="C577" s="264"/>
      <c r="D577" s="106"/>
      <c r="E577" s="113"/>
      <c r="F577" s="107"/>
      <c r="G577" s="173"/>
      <c r="H577" s="175"/>
      <c r="I577" s="176"/>
      <c r="J577" s="282"/>
      <c r="K577" s="110"/>
      <c r="L577" s="98"/>
      <c r="M577" s="99"/>
      <c r="N577" s="116"/>
      <c r="O577" s="117"/>
    </row>
    <row r="578" spans="2:15" x14ac:dyDescent="0.35">
      <c r="B578" s="120"/>
      <c r="C578" s="264"/>
      <c r="D578" s="106"/>
      <c r="E578" s="113"/>
      <c r="F578" s="107"/>
      <c r="G578" s="173"/>
      <c r="H578" s="175"/>
      <c r="I578" s="176"/>
      <c r="J578" s="282"/>
      <c r="K578" s="110"/>
      <c r="L578" s="98"/>
      <c r="M578" s="99"/>
      <c r="N578" s="116"/>
      <c r="O578" s="116"/>
    </row>
    <row r="579" spans="2:15" x14ac:dyDescent="0.35">
      <c r="B579" s="120"/>
      <c r="C579" s="264"/>
      <c r="D579" s="106"/>
      <c r="E579" s="113"/>
      <c r="F579" s="107"/>
      <c r="G579" s="173"/>
      <c r="H579" s="175"/>
      <c r="I579" s="176"/>
      <c r="J579" s="282"/>
      <c r="K579" s="110"/>
      <c r="L579" s="98"/>
      <c r="M579" s="99"/>
      <c r="N579" s="116"/>
      <c r="O579" s="117"/>
    </row>
    <row r="580" spans="2:15" x14ac:dyDescent="0.35">
      <c r="B580" s="120"/>
      <c r="C580" s="264"/>
      <c r="D580" s="106"/>
      <c r="E580" s="113"/>
      <c r="F580" s="107"/>
      <c r="G580" s="173"/>
      <c r="H580" s="175"/>
      <c r="I580" s="176"/>
      <c r="J580" s="282"/>
      <c r="K580" s="110"/>
      <c r="L580" s="98"/>
      <c r="M580" s="99"/>
      <c r="N580" s="116"/>
      <c r="O580" s="117"/>
    </row>
    <row r="581" spans="2:15" x14ac:dyDescent="0.35">
      <c r="B581" s="120"/>
      <c r="C581" s="264"/>
      <c r="D581" s="106"/>
      <c r="E581" s="113"/>
      <c r="F581" s="107"/>
      <c r="G581" s="173"/>
      <c r="H581" s="175"/>
      <c r="I581" s="176"/>
      <c r="J581" s="282"/>
      <c r="K581" s="110"/>
      <c r="L581" s="98"/>
      <c r="M581" s="99"/>
      <c r="N581" s="116"/>
      <c r="O581" s="117"/>
    </row>
    <row r="582" spans="2:15" x14ac:dyDescent="0.35">
      <c r="B582" s="120"/>
      <c r="C582" s="264"/>
      <c r="D582" s="106"/>
      <c r="E582" s="113"/>
      <c r="F582" s="107"/>
      <c r="G582" s="173"/>
      <c r="H582" s="175"/>
      <c r="I582" s="176"/>
      <c r="J582" s="282"/>
      <c r="K582" s="110"/>
      <c r="L582" s="98"/>
      <c r="M582" s="99"/>
      <c r="N582" s="116"/>
      <c r="O582" s="117"/>
    </row>
    <row r="583" spans="2:15" x14ac:dyDescent="0.35">
      <c r="B583" s="120"/>
      <c r="C583" s="264"/>
      <c r="D583" s="106"/>
      <c r="E583" s="113"/>
      <c r="F583" s="107"/>
      <c r="G583" s="173"/>
      <c r="H583" s="175"/>
      <c r="I583" s="176"/>
      <c r="J583" s="282"/>
      <c r="K583" s="110"/>
      <c r="L583" s="98"/>
      <c r="M583" s="99"/>
      <c r="N583" s="116"/>
      <c r="O583" s="117"/>
    </row>
    <row r="584" spans="2:15" x14ac:dyDescent="0.35">
      <c r="B584" s="120"/>
      <c r="C584" s="264"/>
      <c r="D584" s="106"/>
      <c r="E584" s="113"/>
      <c r="F584" s="107"/>
      <c r="G584" s="173"/>
      <c r="H584" s="175"/>
      <c r="I584" s="176"/>
      <c r="J584" s="282"/>
      <c r="K584" s="110"/>
      <c r="L584" s="98"/>
      <c r="M584" s="99"/>
      <c r="N584" s="116"/>
      <c r="O584" s="117"/>
    </row>
    <row r="585" spans="2:15" x14ac:dyDescent="0.35">
      <c r="B585" s="120"/>
      <c r="C585" s="264"/>
      <c r="D585" s="118"/>
      <c r="E585" s="107"/>
      <c r="F585" s="107"/>
      <c r="G585" s="173"/>
      <c r="H585" s="175"/>
      <c r="I585" s="176"/>
      <c r="J585" s="282"/>
      <c r="K585" s="110"/>
      <c r="L585" s="98"/>
      <c r="M585" s="99"/>
      <c r="N585" s="117"/>
      <c r="O585" s="117"/>
    </row>
    <row r="586" spans="2:15" x14ac:dyDescent="0.35">
      <c r="B586" s="126"/>
      <c r="C586" s="264"/>
      <c r="D586" s="106"/>
      <c r="E586" s="113"/>
      <c r="F586" s="107"/>
      <c r="G586" s="173"/>
      <c r="H586" s="175"/>
      <c r="I586" s="176"/>
      <c r="J586" s="282"/>
      <c r="K586" s="110"/>
      <c r="L586" s="98"/>
      <c r="M586" s="99"/>
      <c r="N586" s="116"/>
      <c r="O586" s="117"/>
    </row>
    <row r="587" spans="2:15" x14ac:dyDescent="0.35">
      <c r="B587" s="126"/>
      <c r="C587" s="264"/>
      <c r="D587" s="106"/>
      <c r="E587" s="113"/>
      <c r="F587" s="107"/>
      <c r="G587" s="173"/>
      <c r="H587" s="175"/>
      <c r="I587" s="176"/>
      <c r="J587" s="282"/>
      <c r="K587" s="110"/>
      <c r="L587" s="98"/>
      <c r="M587" s="99"/>
      <c r="N587" s="116"/>
      <c r="O587" s="117"/>
    </row>
    <row r="588" spans="2:15" x14ac:dyDescent="0.35">
      <c r="B588" s="126"/>
      <c r="C588" s="264"/>
      <c r="D588" s="106"/>
      <c r="E588" s="113"/>
      <c r="F588" s="107"/>
      <c r="G588" s="173"/>
      <c r="H588" s="175"/>
      <c r="I588" s="176"/>
      <c r="J588" s="282"/>
      <c r="K588" s="110"/>
      <c r="L588" s="98"/>
      <c r="M588" s="99"/>
      <c r="N588" s="116"/>
      <c r="O588" s="117"/>
    </row>
    <row r="589" spans="2:15" x14ac:dyDescent="0.35">
      <c r="B589" s="126"/>
      <c r="C589" s="264"/>
      <c r="D589" s="106"/>
      <c r="E589" s="113"/>
      <c r="F589" s="107"/>
      <c r="G589" s="173"/>
      <c r="H589" s="175"/>
      <c r="I589" s="176"/>
      <c r="J589" s="282"/>
      <c r="K589" s="110"/>
      <c r="L589" s="98"/>
      <c r="M589" s="99"/>
      <c r="N589" s="116"/>
      <c r="O589" s="117"/>
    </row>
    <row r="590" spans="2:15" x14ac:dyDescent="0.35">
      <c r="B590" s="126"/>
      <c r="C590" s="264"/>
      <c r="D590" s="106"/>
      <c r="E590" s="113"/>
      <c r="F590" s="107"/>
      <c r="G590" s="173"/>
      <c r="H590" s="175"/>
      <c r="I590" s="176"/>
      <c r="J590" s="282"/>
      <c r="K590" s="110"/>
      <c r="L590" s="98"/>
      <c r="M590" s="99"/>
      <c r="N590" s="114"/>
      <c r="O590" s="117"/>
    </row>
    <row r="591" spans="2:15" x14ac:dyDescent="0.35">
      <c r="B591" s="126"/>
      <c r="C591" s="264"/>
      <c r="D591" s="106"/>
      <c r="E591" s="113"/>
      <c r="F591" s="107"/>
      <c r="G591" s="173"/>
      <c r="H591" s="175"/>
      <c r="I591" s="176"/>
      <c r="J591" s="282"/>
      <c r="K591" s="110"/>
      <c r="L591" s="98"/>
      <c r="M591" s="99"/>
      <c r="N591" s="116"/>
      <c r="O591" s="117"/>
    </row>
    <row r="592" spans="2:15" x14ac:dyDescent="0.35">
      <c r="B592" s="126"/>
      <c r="C592" s="264"/>
      <c r="D592" s="106"/>
      <c r="E592" s="113"/>
      <c r="F592" s="107"/>
      <c r="G592" s="173"/>
      <c r="H592" s="175"/>
      <c r="I592" s="176"/>
      <c r="J592" s="282"/>
      <c r="K592" s="110"/>
      <c r="L592" s="98"/>
      <c r="M592" s="99"/>
      <c r="N592" s="116"/>
      <c r="O592" s="117"/>
    </row>
    <row r="593" spans="2:15" x14ac:dyDescent="0.35">
      <c r="B593" s="126"/>
      <c r="C593" s="264"/>
      <c r="D593" s="106"/>
      <c r="E593" s="113"/>
      <c r="F593" s="107"/>
      <c r="G593" s="173"/>
      <c r="H593" s="175"/>
      <c r="I593" s="176"/>
      <c r="J593" s="282"/>
      <c r="K593" s="110"/>
      <c r="L593" s="98"/>
      <c r="M593" s="99"/>
      <c r="N593" s="116"/>
      <c r="O593" s="117"/>
    </row>
    <row r="594" spans="2:15" x14ac:dyDescent="0.35">
      <c r="B594" s="126"/>
      <c r="C594" s="264"/>
      <c r="D594" s="106"/>
      <c r="E594" s="113"/>
      <c r="F594" s="107"/>
      <c r="G594" s="173"/>
      <c r="H594" s="175"/>
      <c r="I594" s="176"/>
      <c r="J594" s="282"/>
      <c r="K594" s="110"/>
      <c r="L594" s="98"/>
      <c r="M594" s="99"/>
      <c r="N594" s="116"/>
      <c r="O594" s="117"/>
    </row>
    <row r="595" spans="2:15" x14ac:dyDescent="0.35">
      <c r="B595" s="126"/>
      <c r="C595" s="264"/>
      <c r="D595" s="106"/>
      <c r="E595" s="113"/>
      <c r="F595" s="107"/>
      <c r="G595" s="173"/>
      <c r="H595" s="175"/>
      <c r="I595" s="176"/>
      <c r="J595" s="282"/>
      <c r="K595" s="110"/>
      <c r="L595" s="98"/>
      <c r="M595" s="99"/>
      <c r="N595" s="116"/>
      <c r="O595" s="117"/>
    </row>
    <row r="596" spans="2:15" x14ac:dyDescent="0.35">
      <c r="B596" s="126"/>
      <c r="C596" s="264"/>
      <c r="D596" s="106"/>
      <c r="E596" s="113"/>
      <c r="F596" s="107"/>
      <c r="G596" s="173"/>
      <c r="H596" s="175"/>
      <c r="I596" s="176"/>
      <c r="J596" s="282"/>
      <c r="K596" s="110"/>
      <c r="L596" s="98"/>
      <c r="M596" s="99"/>
      <c r="N596" s="116"/>
      <c r="O596" s="117"/>
    </row>
    <row r="597" spans="2:15" x14ac:dyDescent="0.35">
      <c r="B597" s="126"/>
      <c r="C597" s="264"/>
      <c r="D597" s="106"/>
      <c r="E597" s="113"/>
      <c r="F597" s="107"/>
      <c r="G597" s="173"/>
      <c r="H597" s="175"/>
      <c r="I597" s="176"/>
      <c r="J597" s="282"/>
      <c r="K597" s="110"/>
      <c r="L597" s="98"/>
      <c r="M597" s="99"/>
      <c r="N597" s="116"/>
      <c r="O597" s="117"/>
    </row>
    <row r="598" spans="2:15" x14ac:dyDescent="0.35">
      <c r="B598" s="126"/>
      <c r="C598" s="264"/>
      <c r="D598" s="106"/>
      <c r="E598" s="113"/>
      <c r="F598" s="107"/>
      <c r="G598" s="173"/>
      <c r="H598" s="175"/>
      <c r="I598" s="176"/>
      <c r="J598" s="282"/>
      <c r="K598" s="110"/>
      <c r="L598" s="98"/>
      <c r="M598" s="99"/>
      <c r="N598" s="116"/>
      <c r="O598" s="117"/>
    </row>
    <row r="599" spans="2:15" x14ac:dyDescent="0.35">
      <c r="B599" s="126"/>
      <c r="C599" s="264"/>
      <c r="D599" s="106"/>
      <c r="E599" s="113"/>
      <c r="F599" s="107"/>
      <c r="G599" s="173"/>
      <c r="H599" s="175"/>
      <c r="I599" s="176"/>
      <c r="J599" s="282"/>
      <c r="K599" s="110"/>
      <c r="L599" s="98"/>
      <c r="M599" s="99"/>
      <c r="N599" s="116"/>
      <c r="O599" s="117"/>
    </row>
    <row r="600" spans="2:15" x14ac:dyDescent="0.35">
      <c r="B600" s="126"/>
      <c r="C600" s="264"/>
      <c r="D600" s="106"/>
      <c r="E600" s="113"/>
      <c r="F600" s="107"/>
      <c r="G600" s="173"/>
      <c r="H600" s="175"/>
      <c r="I600" s="176"/>
      <c r="J600" s="282"/>
      <c r="K600" s="110"/>
      <c r="L600" s="98"/>
      <c r="M600" s="99"/>
      <c r="N600" s="116"/>
      <c r="O600" s="117"/>
    </row>
    <row r="601" spans="2:15" x14ac:dyDescent="0.35">
      <c r="B601" s="126"/>
      <c r="C601" s="264"/>
      <c r="D601" s="106"/>
      <c r="E601" s="113"/>
      <c r="F601" s="107"/>
      <c r="G601" s="173"/>
      <c r="H601" s="175"/>
      <c r="I601" s="176"/>
      <c r="J601" s="282"/>
      <c r="K601" s="110"/>
      <c r="L601" s="98"/>
      <c r="M601" s="99"/>
      <c r="N601" s="116"/>
      <c r="O601" s="117"/>
    </row>
    <row r="602" spans="2:15" x14ac:dyDescent="0.35">
      <c r="B602" s="126"/>
      <c r="C602" s="264"/>
      <c r="D602" s="106"/>
      <c r="E602" s="113"/>
      <c r="F602" s="107"/>
      <c r="G602" s="173"/>
      <c r="H602" s="175"/>
      <c r="I602" s="176"/>
      <c r="J602" s="282"/>
      <c r="K602" s="110"/>
      <c r="L602" s="98"/>
      <c r="M602" s="99"/>
      <c r="N602" s="116"/>
      <c r="O602" s="117"/>
    </row>
    <row r="603" spans="2:15" x14ac:dyDescent="0.35">
      <c r="B603" s="126"/>
      <c r="C603" s="264"/>
      <c r="D603" s="106"/>
      <c r="E603" s="113"/>
      <c r="F603" s="107"/>
      <c r="G603" s="173"/>
      <c r="H603" s="175"/>
      <c r="I603" s="176"/>
      <c r="J603" s="282"/>
      <c r="K603" s="110"/>
      <c r="L603" s="98"/>
      <c r="M603" s="99"/>
      <c r="N603" s="116"/>
      <c r="O603" s="117"/>
    </row>
    <row r="604" spans="2:15" x14ac:dyDescent="0.35">
      <c r="B604" s="126"/>
      <c r="C604" s="264"/>
      <c r="D604" s="106"/>
      <c r="E604" s="113"/>
      <c r="F604" s="107"/>
      <c r="G604" s="173"/>
      <c r="H604" s="175"/>
      <c r="I604" s="176"/>
      <c r="J604" s="282"/>
      <c r="K604" s="110"/>
      <c r="L604" s="98"/>
      <c r="M604" s="99"/>
      <c r="N604" s="116"/>
      <c r="O604" s="117"/>
    </row>
    <row r="605" spans="2:15" x14ac:dyDescent="0.35">
      <c r="B605" s="126"/>
      <c r="C605" s="264"/>
      <c r="D605" s="106"/>
      <c r="E605" s="113"/>
      <c r="F605" s="107"/>
      <c r="G605" s="173"/>
      <c r="H605" s="175"/>
      <c r="I605" s="176"/>
      <c r="J605" s="282"/>
      <c r="K605" s="110"/>
      <c r="L605" s="98"/>
      <c r="M605" s="99"/>
      <c r="N605" s="116"/>
      <c r="O605" s="117"/>
    </row>
    <row r="606" spans="2:15" x14ac:dyDescent="0.35">
      <c r="B606" s="126"/>
      <c r="C606" s="264"/>
      <c r="D606" s="106"/>
      <c r="E606" s="113"/>
      <c r="F606" s="107"/>
      <c r="G606" s="173"/>
      <c r="H606" s="175"/>
      <c r="I606" s="176"/>
      <c r="J606" s="282"/>
      <c r="K606" s="110"/>
      <c r="L606" s="98"/>
      <c r="M606" s="99"/>
      <c r="N606" s="116"/>
      <c r="O606" s="117"/>
    </row>
    <row r="607" spans="2:15" x14ac:dyDescent="0.35">
      <c r="B607" s="126"/>
      <c r="C607" s="264"/>
      <c r="D607" s="106"/>
      <c r="E607" s="113"/>
      <c r="F607" s="107"/>
      <c r="G607" s="173"/>
      <c r="H607" s="175"/>
      <c r="I607" s="176"/>
      <c r="J607" s="282"/>
      <c r="K607" s="110"/>
      <c r="L607" s="111"/>
      <c r="M607" s="116"/>
      <c r="N607" s="116"/>
      <c r="O607" s="117"/>
    </row>
    <row r="608" spans="2:15" x14ac:dyDescent="0.35">
      <c r="B608" s="126"/>
      <c r="C608" s="264"/>
      <c r="D608" s="106"/>
      <c r="E608" s="113"/>
      <c r="F608" s="107"/>
      <c r="G608" s="173"/>
      <c r="H608" s="175"/>
      <c r="I608" s="176"/>
      <c r="J608" s="282"/>
      <c r="K608" s="110"/>
      <c r="L608" s="98"/>
      <c r="M608" s="99"/>
      <c r="N608" s="116"/>
      <c r="O608" s="117"/>
    </row>
    <row r="609" spans="2:15" x14ac:dyDescent="0.35">
      <c r="B609" s="126"/>
      <c r="C609" s="264"/>
      <c r="D609" s="106"/>
      <c r="E609" s="113"/>
      <c r="F609" s="107"/>
      <c r="G609" s="173"/>
      <c r="H609" s="175"/>
      <c r="I609" s="176"/>
      <c r="J609" s="282"/>
      <c r="K609" s="110"/>
      <c r="L609" s="98"/>
      <c r="M609" s="99"/>
      <c r="N609" s="116"/>
      <c r="O609" s="117"/>
    </row>
    <row r="610" spans="2:15" x14ac:dyDescent="0.35">
      <c r="B610" s="126"/>
      <c r="C610" s="264"/>
      <c r="D610" s="106"/>
      <c r="E610" s="113"/>
      <c r="F610" s="107"/>
      <c r="G610" s="173"/>
      <c r="H610" s="175"/>
      <c r="I610" s="176"/>
      <c r="J610" s="282"/>
      <c r="K610" s="110"/>
      <c r="L610" s="98"/>
      <c r="M610" s="99"/>
      <c r="N610" s="116"/>
      <c r="O610" s="117"/>
    </row>
    <row r="611" spans="2:15" x14ac:dyDescent="0.35">
      <c r="B611" s="126"/>
      <c r="C611" s="264"/>
      <c r="D611" s="106"/>
      <c r="E611" s="113"/>
      <c r="F611" s="107"/>
      <c r="G611" s="173"/>
      <c r="H611" s="175"/>
      <c r="I611" s="176"/>
      <c r="J611" s="282"/>
      <c r="K611" s="110"/>
      <c r="L611" s="98"/>
      <c r="M611" s="99"/>
      <c r="N611" s="116"/>
      <c r="O611" s="117"/>
    </row>
    <row r="612" spans="2:15" x14ac:dyDescent="0.35">
      <c r="B612" s="126"/>
      <c r="C612" s="264"/>
      <c r="D612" s="106"/>
      <c r="E612" s="113"/>
      <c r="F612" s="107"/>
      <c r="G612" s="173"/>
      <c r="H612" s="175"/>
      <c r="I612" s="176"/>
      <c r="J612" s="282"/>
      <c r="K612" s="110"/>
      <c r="L612" s="98"/>
      <c r="M612" s="99"/>
      <c r="N612" s="116"/>
      <c r="O612" s="117"/>
    </row>
    <row r="613" spans="2:15" x14ac:dyDescent="0.35">
      <c r="B613" s="126"/>
      <c r="C613" s="264"/>
      <c r="D613" s="106"/>
      <c r="E613" s="113"/>
      <c r="F613" s="107"/>
      <c r="G613" s="173"/>
      <c r="H613" s="175"/>
      <c r="I613" s="176"/>
      <c r="J613" s="282"/>
      <c r="K613" s="110"/>
      <c r="L613" s="98"/>
      <c r="M613" s="99"/>
      <c r="N613" s="116"/>
      <c r="O613" s="117"/>
    </row>
    <row r="614" spans="2:15" x14ac:dyDescent="0.35">
      <c r="B614" s="126"/>
      <c r="C614" s="264"/>
      <c r="D614" s="106"/>
      <c r="E614" s="113"/>
      <c r="F614" s="107"/>
      <c r="G614" s="173"/>
      <c r="H614" s="175"/>
      <c r="I614" s="176"/>
      <c r="J614" s="282"/>
      <c r="K614" s="110"/>
      <c r="L614" s="98"/>
      <c r="M614" s="99"/>
      <c r="N614" s="116"/>
      <c r="O614" s="117"/>
    </row>
    <row r="615" spans="2:15" x14ac:dyDescent="0.35">
      <c r="B615" s="126"/>
      <c r="C615" s="264"/>
      <c r="D615" s="106"/>
      <c r="E615" s="113"/>
      <c r="F615" s="107"/>
      <c r="G615" s="173"/>
      <c r="H615" s="175"/>
      <c r="I615" s="176"/>
      <c r="J615" s="282"/>
      <c r="K615" s="110"/>
      <c r="L615" s="98"/>
      <c r="M615" s="99"/>
      <c r="N615" s="116"/>
      <c r="O615" s="117"/>
    </row>
    <row r="616" spans="2:15" x14ac:dyDescent="0.35">
      <c r="B616" s="126"/>
      <c r="C616" s="264"/>
      <c r="D616" s="106"/>
      <c r="E616" s="113"/>
      <c r="F616" s="107"/>
      <c r="G616" s="173"/>
      <c r="H616" s="175"/>
      <c r="I616" s="176"/>
      <c r="J616" s="282"/>
      <c r="K616" s="110"/>
      <c r="L616" s="98"/>
      <c r="M616" s="99"/>
      <c r="N616" s="116"/>
      <c r="O616" s="117"/>
    </row>
    <row r="617" spans="2:15" x14ac:dyDescent="0.35">
      <c r="B617" s="126"/>
      <c r="C617" s="264"/>
      <c r="D617" s="106"/>
      <c r="E617" s="113"/>
      <c r="F617" s="107"/>
      <c r="G617" s="173"/>
      <c r="H617" s="175"/>
      <c r="I617" s="176"/>
      <c r="J617" s="282"/>
      <c r="K617" s="110"/>
      <c r="L617" s="98"/>
      <c r="M617" s="99"/>
      <c r="N617" s="117"/>
      <c r="O617" s="117"/>
    </row>
    <row r="618" spans="2:15" x14ac:dyDescent="0.35">
      <c r="B618" s="120"/>
      <c r="C618" s="264"/>
      <c r="D618" s="106"/>
      <c r="E618" s="113"/>
      <c r="F618" s="107"/>
      <c r="G618" s="173"/>
      <c r="H618" s="175"/>
      <c r="I618" s="176"/>
      <c r="J618" s="282"/>
      <c r="K618" s="110"/>
      <c r="L618" s="98"/>
      <c r="M618" s="99"/>
      <c r="N618" s="116"/>
      <c r="O618" s="117"/>
    </row>
    <row r="619" spans="2:15" x14ac:dyDescent="0.35">
      <c r="B619" s="120"/>
      <c r="C619" s="264"/>
      <c r="D619" s="106"/>
      <c r="E619" s="113"/>
      <c r="F619" s="107"/>
      <c r="G619" s="173"/>
      <c r="H619" s="175"/>
      <c r="I619" s="176"/>
      <c r="J619" s="282"/>
      <c r="K619" s="110"/>
      <c r="L619" s="98"/>
      <c r="M619" s="99"/>
      <c r="N619" s="116"/>
      <c r="O619" s="117"/>
    </row>
    <row r="620" spans="2:15" x14ac:dyDescent="0.35">
      <c r="B620" s="120"/>
      <c r="C620" s="264"/>
      <c r="D620" s="106"/>
      <c r="E620" s="113"/>
      <c r="F620" s="107"/>
      <c r="G620" s="173"/>
      <c r="H620" s="175"/>
      <c r="I620" s="176"/>
      <c r="J620" s="282"/>
      <c r="K620" s="110"/>
      <c r="L620" s="98"/>
      <c r="M620" s="99"/>
      <c r="N620" s="114"/>
      <c r="O620" s="116"/>
    </row>
    <row r="621" spans="2:15" x14ac:dyDescent="0.35">
      <c r="B621" s="120"/>
      <c r="C621" s="264"/>
      <c r="D621" s="106"/>
      <c r="E621" s="113"/>
      <c r="F621" s="107"/>
      <c r="G621" s="173"/>
      <c r="H621" s="175"/>
      <c r="I621" s="176"/>
      <c r="J621" s="282"/>
      <c r="K621" s="110"/>
      <c r="L621" s="98"/>
      <c r="M621" s="99"/>
      <c r="N621" s="116"/>
      <c r="O621" s="117"/>
    </row>
    <row r="622" spans="2:15" x14ac:dyDescent="0.35">
      <c r="B622" s="120"/>
      <c r="C622" s="264"/>
      <c r="D622" s="106"/>
      <c r="E622" s="113"/>
      <c r="F622" s="107"/>
      <c r="G622" s="173"/>
      <c r="H622" s="175"/>
      <c r="I622" s="176"/>
      <c r="J622" s="282"/>
      <c r="K622" s="110"/>
      <c r="L622" s="98"/>
      <c r="M622" s="99"/>
      <c r="N622" s="116"/>
      <c r="O622" s="117"/>
    </row>
    <row r="623" spans="2:15" x14ac:dyDescent="0.35">
      <c r="B623" s="120"/>
      <c r="C623" s="264"/>
      <c r="D623" s="106"/>
      <c r="E623" s="113"/>
      <c r="F623" s="107"/>
      <c r="G623" s="173"/>
      <c r="H623" s="175"/>
      <c r="I623" s="176"/>
      <c r="J623" s="282"/>
      <c r="K623" s="110"/>
      <c r="L623" s="98"/>
      <c r="M623" s="99"/>
      <c r="N623" s="116"/>
      <c r="O623" s="116"/>
    </row>
    <row r="624" spans="2:15" x14ac:dyDescent="0.35">
      <c r="B624" s="120"/>
      <c r="C624" s="264"/>
      <c r="D624" s="106"/>
      <c r="E624" s="113"/>
      <c r="F624" s="107"/>
      <c r="G624" s="173"/>
      <c r="H624" s="175"/>
      <c r="I624" s="176"/>
      <c r="J624" s="282"/>
      <c r="K624" s="110"/>
      <c r="L624" s="98"/>
      <c r="M624" s="99"/>
      <c r="N624" s="116"/>
      <c r="O624" s="117"/>
    </row>
    <row r="625" spans="2:15" x14ac:dyDescent="0.35">
      <c r="B625" s="120"/>
      <c r="C625" s="264"/>
      <c r="D625" s="106"/>
      <c r="E625" s="113"/>
      <c r="F625" s="107"/>
      <c r="G625" s="173"/>
      <c r="H625" s="175"/>
      <c r="I625" s="176"/>
      <c r="J625" s="282"/>
      <c r="K625" s="110"/>
      <c r="L625" s="98"/>
      <c r="M625" s="99"/>
      <c r="N625" s="116"/>
      <c r="O625" s="117"/>
    </row>
    <row r="626" spans="2:15" x14ac:dyDescent="0.35">
      <c r="B626" s="120"/>
      <c r="C626" s="264"/>
      <c r="D626" s="106"/>
      <c r="E626" s="113"/>
      <c r="F626" s="107"/>
      <c r="G626" s="173"/>
      <c r="H626" s="175"/>
      <c r="I626" s="176"/>
      <c r="J626" s="282"/>
      <c r="K626" s="110"/>
      <c r="L626" s="98"/>
      <c r="M626" s="99"/>
      <c r="N626" s="116"/>
      <c r="O626" s="117"/>
    </row>
    <row r="627" spans="2:15" x14ac:dyDescent="0.35">
      <c r="B627" s="120"/>
      <c r="C627" s="264"/>
      <c r="D627" s="106"/>
      <c r="E627" s="113"/>
      <c r="F627" s="107"/>
      <c r="G627" s="173"/>
      <c r="H627" s="175"/>
      <c r="I627" s="176"/>
      <c r="J627" s="282"/>
      <c r="K627" s="110"/>
      <c r="L627" s="98"/>
      <c r="M627" s="99"/>
      <c r="N627" s="116"/>
      <c r="O627" s="117"/>
    </row>
    <row r="628" spans="2:15" x14ac:dyDescent="0.35">
      <c r="B628" s="120"/>
      <c r="C628" s="264"/>
      <c r="D628" s="106"/>
      <c r="E628" s="113"/>
      <c r="F628" s="107"/>
      <c r="G628" s="173"/>
      <c r="H628" s="175"/>
      <c r="I628" s="176"/>
      <c r="J628" s="282"/>
      <c r="K628" s="110"/>
      <c r="L628" s="98"/>
      <c r="M628" s="99"/>
      <c r="N628" s="116"/>
      <c r="O628" s="117"/>
    </row>
    <row r="629" spans="2:15" x14ac:dyDescent="0.35">
      <c r="B629" s="120"/>
      <c r="C629" s="264"/>
      <c r="D629" s="106"/>
      <c r="E629" s="113"/>
      <c r="F629" s="107"/>
      <c r="G629" s="173"/>
      <c r="H629" s="175"/>
      <c r="I629" s="176"/>
      <c r="J629" s="282"/>
      <c r="K629" s="110"/>
      <c r="L629" s="98"/>
      <c r="M629" s="99"/>
      <c r="N629" s="116"/>
      <c r="O629" s="117"/>
    </row>
    <row r="630" spans="2:15" x14ac:dyDescent="0.35">
      <c r="B630" s="120"/>
      <c r="C630" s="264"/>
      <c r="D630" s="106"/>
      <c r="E630" s="113"/>
      <c r="F630" s="107"/>
      <c r="G630" s="173"/>
      <c r="H630" s="175"/>
      <c r="I630" s="176"/>
      <c r="J630" s="282"/>
      <c r="K630" s="110"/>
      <c r="L630" s="98"/>
      <c r="M630" s="99"/>
      <c r="N630" s="116"/>
      <c r="O630" s="117"/>
    </row>
    <row r="631" spans="2:15" x14ac:dyDescent="0.35">
      <c r="B631" s="120"/>
      <c r="C631" s="264"/>
      <c r="D631" s="106"/>
      <c r="E631" s="113"/>
      <c r="F631" s="107"/>
      <c r="G631" s="173"/>
      <c r="H631" s="175"/>
      <c r="I631" s="176"/>
      <c r="J631" s="282"/>
      <c r="K631" s="110"/>
      <c r="L631" s="98"/>
      <c r="M631" s="99"/>
      <c r="N631" s="116"/>
      <c r="O631" s="117"/>
    </row>
    <row r="632" spans="2:15" x14ac:dyDescent="0.35">
      <c r="B632" s="120"/>
      <c r="C632" s="264"/>
      <c r="D632" s="106"/>
      <c r="E632" s="113"/>
      <c r="F632" s="107"/>
      <c r="G632" s="173"/>
      <c r="H632" s="175"/>
      <c r="I632" s="176"/>
      <c r="J632" s="282"/>
      <c r="K632" s="110"/>
      <c r="L632" s="98"/>
      <c r="M632" s="99"/>
      <c r="N632" s="116"/>
      <c r="O632" s="117"/>
    </row>
    <row r="633" spans="2:15" x14ac:dyDescent="0.35">
      <c r="B633" s="120"/>
      <c r="C633" s="264"/>
      <c r="D633" s="106"/>
      <c r="E633" s="113"/>
      <c r="F633" s="107"/>
      <c r="G633" s="173"/>
      <c r="H633" s="175"/>
      <c r="I633" s="176"/>
      <c r="J633" s="282"/>
      <c r="K633" s="110"/>
      <c r="L633" s="98"/>
      <c r="M633" s="99"/>
      <c r="N633" s="116"/>
      <c r="O633" s="117"/>
    </row>
    <row r="634" spans="2:15" x14ac:dyDescent="0.35">
      <c r="B634" s="120"/>
      <c r="C634" s="264"/>
      <c r="D634" s="106"/>
      <c r="E634" s="113"/>
      <c r="F634" s="107"/>
      <c r="G634" s="173"/>
      <c r="H634" s="175"/>
      <c r="I634" s="176"/>
      <c r="J634" s="282"/>
      <c r="K634" s="110"/>
      <c r="L634" s="98"/>
      <c r="M634" s="99"/>
      <c r="N634" s="114"/>
      <c r="O634" s="117"/>
    </row>
    <row r="635" spans="2:15" x14ac:dyDescent="0.35">
      <c r="B635" s="120"/>
      <c r="C635" s="264"/>
      <c r="D635" s="106"/>
      <c r="E635" s="113"/>
      <c r="F635" s="107"/>
      <c r="G635" s="173"/>
      <c r="H635" s="175"/>
      <c r="I635" s="176"/>
      <c r="J635" s="282"/>
      <c r="K635" s="110"/>
      <c r="L635" s="111"/>
      <c r="M635" s="116"/>
      <c r="N635" s="114"/>
      <c r="O635" s="117"/>
    </row>
    <row r="636" spans="2:15" x14ac:dyDescent="0.35">
      <c r="B636" s="120"/>
      <c r="C636" s="264"/>
      <c r="D636" s="106"/>
      <c r="E636" s="113"/>
      <c r="F636" s="107"/>
      <c r="G636" s="173"/>
      <c r="H636" s="175"/>
      <c r="I636" s="176"/>
      <c r="J636" s="282"/>
      <c r="K636" s="110"/>
      <c r="L636" s="98"/>
      <c r="M636" s="99"/>
      <c r="N636" s="116"/>
      <c r="O636" s="117"/>
    </row>
    <row r="637" spans="2:15" x14ac:dyDescent="0.35">
      <c r="B637" s="120"/>
      <c r="C637" s="264"/>
      <c r="D637" s="106"/>
      <c r="E637" s="113"/>
      <c r="F637" s="107"/>
      <c r="G637" s="173"/>
      <c r="H637" s="175"/>
      <c r="I637" s="176"/>
      <c r="J637" s="282"/>
      <c r="K637" s="110"/>
      <c r="L637" s="98"/>
      <c r="M637" s="99"/>
      <c r="N637" s="116"/>
      <c r="O637" s="117"/>
    </row>
    <row r="638" spans="2:15" x14ac:dyDescent="0.35">
      <c r="B638" s="120"/>
      <c r="C638" s="264"/>
      <c r="D638" s="106"/>
      <c r="E638" s="113"/>
      <c r="F638" s="107"/>
      <c r="G638" s="173"/>
      <c r="H638" s="175"/>
      <c r="I638" s="176"/>
      <c r="J638" s="282"/>
      <c r="K638" s="110"/>
      <c r="L638" s="98"/>
      <c r="M638" s="99"/>
      <c r="N638" s="116"/>
      <c r="O638" s="116"/>
    </row>
    <row r="639" spans="2:15" x14ac:dyDescent="0.35">
      <c r="B639" s="120"/>
      <c r="C639" s="264"/>
      <c r="D639" s="106"/>
      <c r="E639" s="113"/>
      <c r="F639" s="107"/>
      <c r="G639" s="173"/>
      <c r="H639" s="175"/>
      <c r="I639" s="176"/>
      <c r="J639" s="282"/>
      <c r="K639" s="110"/>
      <c r="L639" s="98"/>
      <c r="M639" s="99"/>
      <c r="N639" s="116"/>
      <c r="O639" s="117"/>
    </row>
    <row r="640" spans="2:15" x14ac:dyDescent="0.35">
      <c r="B640" s="120"/>
      <c r="C640" s="264"/>
      <c r="D640" s="106"/>
      <c r="E640" s="113"/>
      <c r="F640" s="107"/>
      <c r="G640" s="173"/>
      <c r="H640" s="175"/>
      <c r="I640" s="176"/>
      <c r="J640" s="282"/>
      <c r="K640" s="110"/>
      <c r="L640" s="98"/>
      <c r="M640" s="99"/>
      <c r="N640" s="116"/>
      <c r="O640" s="117"/>
    </row>
    <row r="641" spans="2:15" x14ac:dyDescent="0.35">
      <c r="B641" s="120"/>
      <c r="C641" s="264"/>
      <c r="D641" s="106"/>
      <c r="E641" s="113"/>
      <c r="F641" s="107"/>
      <c r="G641" s="173"/>
      <c r="H641" s="175"/>
      <c r="I641" s="176"/>
      <c r="J641" s="282"/>
      <c r="K641" s="110"/>
      <c r="L641" s="98"/>
      <c r="M641" s="99"/>
      <c r="N641" s="116"/>
      <c r="O641" s="117"/>
    </row>
    <row r="642" spans="2:15" x14ac:dyDescent="0.35">
      <c r="B642" s="120"/>
      <c r="C642" s="264"/>
      <c r="D642" s="106"/>
      <c r="E642" s="113"/>
      <c r="F642" s="107"/>
      <c r="G642" s="173"/>
      <c r="H642" s="175"/>
      <c r="I642" s="176"/>
      <c r="J642" s="282"/>
      <c r="K642" s="110"/>
      <c r="L642" s="98"/>
      <c r="M642" s="99"/>
      <c r="N642" s="116"/>
      <c r="O642" s="117"/>
    </row>
    <row r="643" spans="2:15" x14ac:dyDescent="0.35">
      <c r="B643" s="120"/>
      <c r="C643" s="264"/>
      <c r="D643" s="106"/>
      <c r="E643" s="113"/>
      <c r="F643" s="107"/>
      <c r="G643" s="173"/>
      <c r="H643" s="175"/>
      <c r="I643" s="176"/>
      <c r="J643" s="282"/>
      <c r="K643" s="110"/>
      <c r="L643" s="98"/>
      <c r="M643" s="99"/>
      <c r="N643" s="116"/>
      <c r="O643" s="117"/>
    </row>
    <row r="644" spans="2:15" x14ac:dyDescent="0.35">
      <c r="B644" s="120"/>
      <c r="C644" s="264"/>
      <c r="D644" s="106"/>
      <c r="E644" s="113"/>
      <c r="F644" s="107"/>
      <c r="G644" s="173"/>
      <c r="H644" s="175"/>
      <c r="I644" s="176"/>
      <c r="J644" s="282"/>
      <c r="K644" s="110"/>
      <c r="L644" s="98"/>
      <c r="M644" s="99"/>
      <c r="N644" s="116"/>
      <c r="O644" s="117"/>
    </row>
    <row r="645" spans="2:15" x14ac:dyDescent="0.35">
      <c r="B645" s="120"/>
      <c r="C645" s="264"/>
      <c r="D645" s="106"/>
      <c r="E645" s="113"/>
      <c r="F645" s="107"/>
      <c r="G645" s="173"/>
      <c r="H645" s="175"/>
      <c r="I645" s="176"/>
      <c r="J645" s="282"/>
      <c r="K645" s="110"/>
      <c r="L645" s="98"/>
      <c r="M645" s="99"/>
      <c r="N645" s="117"/>
      <c r="O645" s="117"/>
    </row>
    <row r="646" spans="2:15" x14ac:dyDescent="0.35">
      <c r="B646" s="120"/>
      <c r="C646" s="264"/>
      <c r="D646" s="106"/>
      <c r="E646" s="113"/>
      <c r="F646" s="107"/>
      <c r="G646" s="173"/>
      <c r="H646" s="175"/>
      <c r="I646" s="176"/>
      <c r="J646" s="282"/>
      <c r="K646" s="110"/>
      <c r="L646" s="98"/>
      <c r="M646" s="99"/>
      <c r="N646" s="116"/>
      <c r="O646" s="117"/>
    </row>
    <row r="647" spans="2:15" x14ac:dyDescent="0.35">
      <c r="B647" s="120"/>
      <c r="C647" s="264"/>
      <c r="D647" s="106"/>
      <c r="E647" s="113"/>
      <c r="F647" s="107"/>
      <c r="G647" s="173"/>
      <c r="H647" s="175"/>
      <c r="I647" s="176"/>
      <c r="J647" s="282"/>
      <c r="K647" s="110"/>
      <c r="L647" s="98"/>
      <c r="M647" s="99"/>
      <c r="N647" s="116"/>
      <c r="O647" s="117"/>
    </row>
    <row r="648" spans="2:15" x14ac:dyDescent="0.35">
      <c r="B648" s="120"/>
      <c r="C648" s="264"/>
      <c r="D648" s="106"/>
      <c r="E648" s="113"/>
      <c r="F648" s="107"/>
      <c r="G648" s="173"/>
      <c r="H648" s="175"/>
      <c r="I648" s="176"/>
      <c r="J648" s="282"/>
      <c r="K648" s="110"/>
      <c r="L648" s="98"/>
      <c r="M648" s="99"/>
      <c r="N648" s="116"/>
      <c r="O648" s="117"/>
    </row>
    <row r="649" spans="2:15" x14ac:dyDescent="0.35">
      <c r="B649" s="120"/>
      <c r="C649" s="264"/>
      <c r="D649" s="106"/>
      <c r="E649" s="113"/>
      <c r="F649" s="107"/>
      <c r="G649" s="173"/>
      <c r="H649" s="175"/>
      <c r="I649" s="176"/>
      <c r="J649" s="282"/>
      <c r="K649" s="110"/>
      <c r="L649" s="98"/>
      <c r="M649" s="99"/>
      <c r="N649" s="116"/>
      <c r="O649" s="117"/>
    </row>
    <row r="650" spans="2:15" x14ac:dyDescent="0.35">
      <c r="B650" s="120"/>
      <c r="C650" s="264"/>
      <c r="D650" s="106"/>
      <c r="E650" s="113"/>
      <c r="F650" s="107"/>
      <c r="G650" s="173"/>
      <c r="H650" s="175"/>
      <c r="I650" s="176"/>
      <c r="J650" s="282"/>
      <c r="K650" s="110"/>
      <c r="L650" s="98"/>
      <c r="M650" s="99"/>
      <c r="N650" s="116"/>
      <c r="O650" s="117"/>
    </row>
    <row r="651" spans="2:15" x14ac:dyDescent="0.35">
      <c r="B651" s="120"/>
      <c r="C651" s="264"/>
      <c r="D651" s="106"/>
      <c r="E651" s="113"/>
      <c r="F651" s="107"/>
      <c r="G651" s="173"/>
      <c r="H651" s="175"/>
      <c r="I651" s="176"/>
      <c r="J651" s="282"/>
      <c r="K651" s="110"/>
      <c r="L651" s="98"/>
      <c r="M651" s="99"/>
      <c r="N651" s="116"/>
      <c r="O651" s="117"/>
    </row>
    <row r="652" spans="2:15" x14ac:dyDescent="0.35">
      <c r="B652" s="120"/>
      <c r="C652" s="264"/>
      <c r="D652" s="106"/>
      <c r="E652" s="113"/>
      <c r="F652" s="107"/>
      <c r="G652" s="173"/>
      <c r="H652" s="175"/>
      <c r="I652" s="176"/>
      <c r="J652" s="282"/>
      <c r="K652" s="110"/>
      <c r="L652" s="98"/>
      <c r="M652" s="99"/>
      <c r="N652" s="116"/>
      <c r="O652" s="117"/>
    </row>
    <row r="653" spans="2:15" x14ac:dyDescent="0.35">
      <c r="B653" s="120"/>
      <c r="C653" s="264"/>
      <c r="D653" s="106"/>
      <c r="E653" s="113"/>
      <c r="F653" s="107"/>
      <c r="G653" s="173"/>
      <c r="H653" s="175"/>
      <c r="I653" s="176"/>
      <c r="J653" s="282"/>
      <c r="K653" s="110"/>
      <c r="L653" s="98"/>
      <c r="M653" s="99"/>
      <c r="N653" s="116"/>
      <c r="O653" s="117"/>
    </row>
    <row r="654" spans="2:15" x14ac:dyDescent="0.35">
      <c r="B654" s="120"/>
      <c r="C654" s="264"/>
      <c r="D654" s="106"/>
      <c r="E654" s="113"/>
      <c r="F654" s="107"/>
      <c r="G654" s="173"/>
      <c r="H654" s="175"/>
      <c r="I654" s="176"/>
      <c r="J654" s="282"/>
      <c r="K654" s="110"/>
      <c r="L654" s="98"/>
      <c r="M654" s="99"/>
      <c r="N654" s="116"/>
      <c r="O654" s="117"/>
    </row>
    <row r="655" spans="2:15" x14ac:dyDescent="0.35">
      <c r="B655" s="120"/>
      <c r="C655" s="264"/>
      <c r="D655" s="106"/>
      <c r="E655" s="113"/>
      <c r="F655" s="107"/>
      <c r="G655" s="173"/>
      <c r="H655" s="175"/>
      <c r="I655" s="176"/>
      <c r="J655" s="282"/>
      <c r="K655" s="110"/>
      <c r="L655" s="98"/>
      <c r="M655" s="99"/>
      <c r="N655" s="114"/>
      <c r="O655" s="116"/>
    </row>
    <row r="656" spans="2:15" x14ac:dyDescent="0.35">
      <c r="B656" s="120"/>
      <c r="C656" s="264"/>
      <c r="D656" s="106"/>
      <c r="E656" s="113"/>
      <c r="F656" s="107"/>
      <c r="G656" s="173"/>
      <c r="H656" s="175"/>
      <c r="I656" s="176"/>
      <c r="J656" s="282"/>
      <c r="K656" s="110"/>
      <c r="L656" s="98"/>
      <c r="M656" s="99"/>
      <c r="N656" s="116"/>
      <c r="O656" s="117"/>
    </row>
    <row r="657" spans="2:15" x14ac:dyDescent="0.35">
      <c r="B657" s="120"/>
      <c r="C657" s="264"/>
      <c r="D657" s="106"/>
      <c r="E657" s="113"/>
      <c r="F657" s="107"/>
      <c r="G657" s="173"/>
      <c r="H657" s="175"/>
      <c r="I657" s="176"/>
      <c r="J657" s="282"/>
      <c r="K657" s="110"/>
      <c r="L657" s="98"/>
      <c r="M657" s="99"/>
      <c r="N657" s="116"/>
      <c r="O657" s="117"/>
    </row>
    <row r="658" spans="2:15" x14ac:dyDescent="0.35">
      <c r="B658" s="120"/>
      <c r="C658" s="264"/>
      <c r="D658" s="106"/>
      <c r="E658" s="113"/>
      <c r="F658" s="107"/>
      <c r="G658" s="173"/>
      <c r="H658" s="175"/>
      <c r="I658" s="176"/>
      <c r="J658" s="282"/>
      <c r="K658" s="110"/>
      <c r="L658" s="98"/>
      <c r="M658" s="99"/>
      <c r="N658" s="116"/>
      <c r="O658" s="117"/>
    </row>
    <row r="659" spans="2:15" x14ac:dyDescent="0.35">
      <c r="B659" s="120"/>
      <c r="C659" s="264"/>
      <c r="D659" s="106"/>
      <c r="E659" s="113"/>
      <c r="F659" s="107"/>
      <c r="G659" s="173"/>
      <c r="H659" s="175"/>
      <c r="I659" s="176"/>
      <c r="J659" s="282"/>
      <c r="K659" s="110"/>
      <c r="L659" s="98"/>
      <c r="M659" s="99"/>
      <c r="N659" s="116"/>
      <c r="O659" s="117"/>
    </row>
    <row r="660" spans="2:15" x14ac:dyDescent="0.35">
      <c r="B660" s="120"/>
      <c r="C660" s="264"/>
      <c r="D660" s="106"/>
      <c r="E660" s="113"/>
      <c r="F660" s="107"/>
      <c r="G660" s="173"/>
      <c r="H660" s="175"/>
      <c r="I660" s="176"/>
      <c r="J660" s="282"/>
      <c r="K660" s="110"/>
      <c r="L660" s="98"/>
      <c r="M660" s="99"/>
      <c r="N660" s="116"/>
      <c r="O660" s="117"/>
    </row>
    <row r="661" spans="2:15" x14ac:dyDescent="0.35">
      <c r="B661" s="120"/>
      <c r="C661" s="264"/>
      <c r="D661" s="106"/>
      <c r="E661" s="113"/>
      <c r="F661" s="107"/>
      <c r="G661" s="173"/>
      <c r="H661" s="175"/>
      <c r="I661" s="176"/>
      <c r="J661" s="282"/>
      <c r="K661" s="110"/>
      <c r="L661" s="98"/>
      <c r="M661" s="99"/>
      <c r="N661" s="116"/>
      <c r="O661" s="117"/>
    </row>
    <row r="662" spans="2:15" x14ac:dyDescent="0.35">
      <c r="B662" s="120"/>
      <c r="C662" s="264"/>
      <c r="D662" s="106"/>
      <c r="E662" s="113"/>
      <c r="F662" s="107"/>
      <c r="G662" s="173"/>
      <c r="H662" s="175"/>
      <c r="I662" s="176"/>
      <c r="J662" s="282"/>
      <c r="K662" s="110"/>
      <c r="L662" s="98"/>
      <c r="M662" s="99"/>
      <c r="N662" s="116"/>
      <c r="O662" s="117"/>
    </row>
    <row r="663" spans="2:15" x14ac:dyDescent="0.35">
      <c r="B663" s="120"/>
      <c r="C663" s="264"/>
      <c r="D663" s="106"/>
      <c r="E663" s="113"/>
      <c r="F663" s="107"/>
      <c r="G663" s="173"/>
      <c r="H663" s="175"/>
      <c r="I663" s="176"/>
      <c r="J663" s="282"/>
      <c r="K663" s="110"/>
      <c r="L663" s="98"/>
      <c r="M663" s="99"/>
      <c r="N663" s="116"/>
      <c r="O663" s="117"/>
    </row>
    <row r="664" spans="2:15" x14ac:dyDescent="0.35">
      <c r="B664" s="120"/>
      <c r="C664" s="264"/>
      <c r="D664" s="106"/>
      <c r="E664" s="113"/>
      <c r="F664" s="107"/>
      <c r="G664" s="173"/>
      <c r="H664" s="175"/>
      <c r="I664" s="176"/>
      <c r="J664" s="282"/>
      <c r="K664" s="110"/>
      <c r="L664" s="98"/>
      <c r="M664" s="99"/>
      <c r="N664" s="116"/>
      <c r="O664" s="117"/>
    </row>
    <row r="665" spans="2:15" x14ac:dyDescent="0.35">
      <c r="B665" s="120"/>
      <c r="C665" s="264"/>
      <c r="D665" s="106"/>
      <c r="E665" s="113"/>
      <c r="F665" s="107"/>
      <c r="G665" s="173"/>
      <c r="H665" s="175"/>
      <c r="I665" s="176"/>
      <c r="J665" s="282"/>
      <c r="K665" s="110"/>
      <c r="L665" s="98"/>
      <c r="M665" s="99"/>
      <c r="N665" s="116"/>
      <c r="O665" s="117"/>
    </row>
    <row r="666" spans="2:15" x14ac:dyDescent="0.35">
      <c r="B666" s="120"/>
      <c r="C666" s="264"/>
      <c r="D666" s="106"/>
      <c r="E666" s="113"/>
      <c r="F666" s="107"/>
      <c r="G666" s="173"/>
      <c r="H666" s="175"/>
      <c r="I666" s="176"/>
      <c r="J666" s="282"/>
      <c r="K666" s="110"/>
      <c r="L666" s="98"/>
      <c r="M666" s="99"/>
      <c r="N666" s="116"/>
      <c r="O666" s="117"/>
    </row>
    <row r="667" spans="2:15" x14ac:dyDescent="0.35">
      <c r="B667" s="120"/>
      <c r="C667" s="264"/>
      <c r="D667" s="106"/>
      <c r="E667" s="113"/>
      <c r="F667" s="107"/>
      <c r="G667" s="173"/>
      <c r="H667" s="175"/>
      <c r="I667" s="176"/>
      <c r="J667" s="282"/>
      <c r="K667" s="110"/>
      <c r="L667" s="98"/>
      <c r="M667" s="99"/>
      <c r="N667" s="116"/>
      <c r="O667" s="117"/>
    </row>
    <row r="668" spans="2:15" x14ac:dyDescent="0.35">
      <c r="B668" s="120"/>
      <c r="C668" s="264"/>
      <c r="D668" s="106"/>
      <c r="E668" s="113"/>
      <c r="F668" s="107"/>
      <c r="G668" s="173"/>
      <c r="H668" s="175"/>
      <c r="I668" s="176"/>
      <c r="J668" s="282"/>
      <c r="K668" s="110"/>
      <c r="L668" s="98"/>
      <c r="M668" s="99"/>
      <c r="N668" s="116"/>
      <c r="O668" s="117"/>
    </row>
    <row r="669" spans="2:15" x14ac:dyDescent="0.35">
      <c r="B669" s="120"/>
      <c r="C669" s="264"/>
      <c r="D669" s="106"/>
      <c r="E669" s="113"/>
      <c r="F669" s="107"/>
      <c r="G669" s="173"/>
      <c r="H669" s="175"/>
      <c r="I669" s="176"/>
      <c r="J669" s="282"/>
      <c r="K669" s="110"/>
      <c r="L669" s="98"/>
      <c r="M669" s="99"/>
      <c r="N669" s="116"/>
      <c r="O669" s="117"/>
    </row>
    <row r="670" spans="2:15" x14ac:dyDescent="0.35">
      <c r="B670" s="120"/>
      <c r="C670" s="264"/>
      <c r="D670" s="106"/>
      <c r="E670" s="113"/>
      <c r="F670" s="107"/>
      <c r="G670" s="173"/>
      <c r="H670" s="175"/>
      <c r="I670" s="176"/>
      <c r="J670" s="282"/>
      <c r="K670" s="110"/>
      <c r="L670" s="98"/>
      <c r="M670" s="99"/>
      <c r="N670" s="116"/>
      <c r="O670" s="117"/>
    </row>
    <row r="671" spans="2:15" x14ac:dyDescent="0.35">
      <c r="B671" s="120"/>
      <c r="C671" s="264"/>
      <c r="D671" s="106"/>
      <c r="E671" s="113"/>
      <c r="F671" s="107"/>
      <c r="G671" s="173"/>
      <c r="H671" s="175"/>
      <c r="I671" s="176"/>
      <c r="J671" s="282"/>
      <c r="K671" s="110"/>
      <c r="L671" s="98"/>
      <c r="M671" s="99"/>
      <c r="N671" s="116"/>
      <c r="O671" s="117"/>
    </row>
    <row r="672" spans="2:15" x14ac:dyDescent="0.35">
      <c r="B672" s="120"/>
      <c r="C672" s="264"/>
      <c r="D672" s="106"/>
      <c r="E672" s="113"/>
      <c r="F672" s="107"/>
      <c r="G672" s="173"/>
      <c r="H672" s="175"/>
      <c r="I672" s="176"/>
      <c r="J672" s="282"/>
      <c r="K672" s="110"/>
      <c r="L672" s="98"/>
      <c r="M672" s="99"/>
      <c r="N672" s="116"/>
      <c r="O672" s="117"/>
    </row>
    <row r="673" spans="2:15" x14ac:dyDescent="0.35">
      <c r="B673" s="120"/>
      <c r="C673" s="264"/>
      <c r="D673" s="106"/>
      <c r="E673" s="113"/>
      <c r="F673" s="107"/>
      <c r="G673" s="173"/>
      <c r="H673" s="175"/>
      <c r="I673" s="176"/>
      <c r="J673" s="282"/>
      <c r="K673" s="110"/>
      <c r="L673" s="98"/>
      <c r="M673" s="99"/>
      <c r="N673" s="116"/>
      <c r="O673" s="117"/>
    </row>
    <row r="674" spans="2:15" x14ac:dyDescent="0.35">
      <c r="B674" s="120"/>
      <c r="C674" s="264"/>
      <c r="D674" s="106"/>
      <c r="E674" s="113"/>
      <c r="F674" s="107"/>
      <c r="G674" s="173"/>
      <c r="H674" s="175"/>
      <c r="I674" s="176"/>
      <c r="J674" s="282"/>
      <c r="K674" s="110"/>
      <c r="L674" s="98"/>
      <c r="M674" s="99"/>
      <c r="N674" s="116"/>
      <c r="O674" s="117"/>
    </row>
    <row r="675" spans="2:15" x14ac:dyDescent="0.35">
      <c r="B675" s="120"/>
      <c r="C675" s="264"/>
      <c r="D675" s="106"/>
      <c r="E675" s="113"/>
      <c r="F675" s="107"/>
      <c r="G675" s="173"/>
      <c r="H675" s="175"/>
      <c r="I675" s="176"/>
      <c r="J675" s="282"/>
      <c r="K675" s="110"/>
      <c r="L675" s="98"/>
      <c r="M675" s="99"/>
      <c r="N675" s="116"/>
      <c r="O675" s="117"/>
    </row>
    <row r="676" spans="2:15" x14ac:dyDescent="0.35">
      <c r="B676" s="120"/>
      <c r="C676" s="264"/>
      <c r="D676" s="106"/>
      <c r="E676" s="113"/>
      <c r="F676" s="107"/>
      <c r="G676" s="173"/>
      <c r="H676" s="175"/>
      <c r="I676" s="176"/>
      <c r="J676" s="282"/>
      <c r="K676" s="110"/>
      <c r="L676" s="98"/>
      <c r="M676" s="99"/>
      <c r="N676" s="116"/>
      <c r="O676" s="117"/>
    </row>
    <row r="677" spans="2:15" x14ac:dyDescent="0.35">
      <c r="B677" s="120"/>
      <c r="C677" s="264"/>
      <c r="D677" s="106"/>
      <c r="E677" s="113"/>
      <c r="F677" s="107"/>
      <c r="G677" s="173"/>
      <c r="H677" s="175"/>
      <c r="I677" s="176"/>
      <c r="J677" s="282"/>
      <c r="K677" s="110"/>
      <c r="L677" s="98"/>
      <c r="M677" s="99"/>
      <c r="N677" s="116"/>
      <c r="O677" s="117"/>
    </row>
    <row r="678" spans="2:15" x14ac:dyDescent="0.35">
      <c r="B678" s="120"/>
      <c r="C678" s="264"/>
      <c r="D678" s="106"/>
      <c r="E678" s="113"/>
      <c r="F678" s="107"/>
      <c r="G678" s="173"/>
      <c r="H678" s="175"/>
      <c r="I678" s="176"/>
      <c r="J678" s="282"/>
      <c r="K678" s="110"/>
      <c r="L678" s="98"/>
      <c r="M678" s="99"/>
      <c r="N678" s="114"/>
      <c r="O678" s="116"/>
    </row>
    <row r="679" spans="2:15" x14ac:dyDescent="0.35">
      <c r="B679" s="120"/>
      <c r="C679" s="264"/>
      <c r="D679" s="106"/>
      <c r="E679" s="113"/>
      <c r="F679" s="107"/>
      <c r="G679" s="173"/>
      <c r="H679" s="175"/>
      <c r="I679" s="176"/>
      <c r="J679" s="282"/>
      <c r="K679" s="110"/>
      <c r="L679" s="98"/>
      <c r="M679" s="99"/>
      <c r="N679" s="116"/>
      <c r="O679" s="116"/>
    </row>
    <row r="680" spans="2:15" x14ac:dyDescent="0.35">
      <c r="B680" s="120"/>
      <c r="C680" s="264"/>
      <c r="D680" s="106"/>
      <c r="E680" s="113"/>
      <c r="F680" s="107"/>
      <c r="G680" s="173"/>
      <c r="H680" s="175"/>
      <c r="I680" s="176"/>
      <c r="J680" s="282"/>
      <c r="K680" s="110"/>
      <c r="L680" s="98"/>
      <c r="M680" s="99"/>
      <c r="N680" s="116"/>
      <c r="O680" s="117"/>
    </row>
    <row r="681" spans="2:15" x14ac:dyDescent="0.35">
      <c r="B681" s="120"/>
      <c r="C681" s="264"/>
      <c r="D681" s="106"/>
      <c r="E681" s="113"/>
      <c r="F681" s="107"/>
      <c r="G681" s="173"/>
      <c r="H681" s="175"/>
      <c r="I681" s="176"/>
      <c r="J681" s="282"/>
      <c r="K681" s="110"/>
      <c r="L681" s="98"/>
      <c r="M681" s="99"/>
      <c r="N681" s="116"/>
      <c r="O681" s="117"/>
    </row>
    <row r="682" spans="2:15" x14ac:dyDescent="0.35">
      <c r="B682" s="120"/>
      <c r="C682" s="264"/>
      <c r="D682" s="106"/>
      <c r="E682" s="113"/>
      <c r="F682" s="107"/>
      <c r="G682" s="173"/>
      <c r="H682" s="175"/>
      <c r="I682" s="176"/>
      <c r="J682" s="282"/>
      <c r="K682" s="110"/>
      <c r="L682" s="98"/>
      <c r="M682" s="99"/>
      <c r="N682" s="116"/>
      <c r="O682" s="117"/>
    </row>
    <row r="683" spans="2:15" x14ac:dyDescent="0.35">
      <c r="B683" s="120"/>
      <c r="C683" s="264"/>
      <c r="D683" s="106"/>
      <c r="E683" s="113"/>
      <c r="F683" s="107"/>
      <c r="G683" s="173"/>
      <c r="H683" s="175"/>
      <c r="I683" s="176"/>
      <c r="J683" s="282"/>
      <c r="K683" s="110"/>
      <c r="L683" s="98"/>
      <c r="M683" s="99"/>
      <c r="N683" s="114"/>
      <c r="O683" s="116"/>
    </row>
    <row r="684" spans="2:15" x14ac:dyDescent="0.35">
      <c r="B684" s="120"/>
      <c r="C684" s="264"/>
      <c r="D684" s="106"/>
      <c r="E684" s="113"/>
      <c r="F684" s="107"/>
      <c r="G684" s="173"/>
      <c r="H684" s="175"/>
      <c r="I684" s="176"/>
      <c r="J684" s="282"/>
      <c r="K684" s="110"/>
      <c r="L684" s="98"/>
      <c r="M684" s="99"/>
      <c r="N684" s="116"/>
      <c r="O684" s="117"/>
    </row>
    <row r="685" spans="2:15" x14ac:dyDescent="0.35">
      <c r="B685" s="120"/>
      <c r="C685" s="264"/>
      <c r="D685" s="106"/>
      <c r="E685" s="113"/>
      <c r="F685" s="107"/>
      <c r="G685" s="173"/>
      <c r="H685" s="175"/>
      <c r="I685" s="176"/>
      <c r="J685" s="282"/>
      <c r="K685" s="110"/>
      <c r="L685" s="98"/>
      <c r="M685" s="99"/>
      <c r="N685" s="116"/>
      <c r="O685" s="117"/>
    </row>
    <row r="686" spans="2:15" x14ac:dyDescent="0.35">
      <c r="B686" s="120"/>
      <c r="C686" s="264"/>
      <c r="D686" s="106"/>
      <c r="E686" s="113"/>
      <c r="F686" s="107"/>
      <c r="G686" s="173"/>
      <c r="H686" s="175"/>
      <c r="I686" s="176"/>
      <c r="J686" s="282"/>
      <c r="K686" s="110"/>
      <c r="L686" s="98"/>
      <c r="M686" s="99"/>
      <c r="N686" s="116"/>
      <c r="O686" s="117"/>
    </row>
    <row r="687" spans="2:15" x14ac:dyDescent="0.35">
      <c r="B687" s="120"/>
      <c r="C687" s="264"/>
      <c r="D687" s="106"/>
      <c r="E687" s="113"/>
      <c r="F687" s="107"/>
      <c r="G687" s="173"/>
      <c r="H687" s="175"/>
      <c r="I687" s="176"/>
      <c r="J687" s="282"/>
      <c r="K687" s="110"/>
      <c r="L687" s="98"/>
      <c r="M687" s="99"/>
      <c r="N687" s="116"/>
      <c r="O687" s="117"/>
    </row>
    <row r="688" spans="2:15" x14ac:dyDescent="0.35">
      <c r="B688" s="120"/>
      <c r="C688" s="264"/>
      <c r="D688" s="106"/>
      <c r="E688" s="113"/>
      <c r="F688" s="107"/>
      <c r="G688" s="173"/>
      <c r="H688" s="175"/>
      <c r="I688" s="176"/>
      <c r="J688" s="282"/>
      <c r="K688" s="110"/>
      <c r="L688" s="98"/>
      <c r="M688" s="99"/>
      <c r="N688" s="116"/>
      <c r="O688" s="117"/>
    </row>
    <row r="689" spans="2:15" x14ac:dyDescent="0.35">
      <c r="B689" s="120"/>
      <c r="C689" s="264"/>
      <c r="D689" s="106"/>
      <c r="E689" s="113"/>
      <c r="F689" s="107"/>
      <c r="G689" s="173"/>
      <c r="H689" s="175"/>
      <c r="I689" s="176"/>
      <c r="J689" s="282"/>
      <c r="K689" s="110"/>
      <c r="L689" s="98"/>
      <c r="M689" s="99"/>
      <c r="N689" s="116"/>
      <c r="O689" s="117"/>
    </row>
    <row r="690" spans="2:15" x14ac:dyDescent="0.35">
      <c r="B690" s="120"/>
      <c r="C690" s="264"/>
      <c r="D690" s="106"/>
      <c r="E690" s="113"/>
      <c r="F690" s="107"/>
      <c r="G690" s="173"/>
      <c r="H690" s="175"/>
      <c r="I690" s="176"/>
      <c r="J690" s="282"/>
      <c r="K690" s="110"/>
      <c r="L690" s="98"/>
      <c r="M690" s="99"/>
      <c r="N690" s="116"/>
      <c r="O690" s="117"/>
    </row>
    <row r="691" spans="2:15" x14ac:dyDescent="0.35">
      <c r="B691" s="120"/>
      <c r="C691" s="264"/>
      <c r="D691" s="106"/>
      <c r="E691" s="113"/>
      <c r="F691" s="107"/>
      <c r="G691" s="173"/>
      <c r="H691" s="175"/>
      <c r="I691" s="176"/>
      <c r="J691" s="282"/>
      <c r="K691" s="110"/>
      <c r="L691" s="98"/>
      <c r="M691" s="99"/>
      <c r="N691" s="116"/>
      <c r="O691" s="117"/>
    </row>
    <row r="692" spans="2:15" x14ac:dyDescent="0.35">
      <c r="B692" s="120"/>
      <c r="C692" s="264"/>
      <c r="D692" s="106"/>
      <c r="E692" s="113"/>
      <c r="F692" s="107"/>
      <c r="G692" s="173"/>
      <c r="H692" s="175"/>
      <c r="I692" s="176"/>
      <c r="J692" s="282"/>
      <c r="K692" s="110"/>
      <c r="L692" s="98"/>
      <c r="M692" s="99"/>
      <c r="N692" s="116"/>
      <c r="O692" s="117"/>
    </row>
    <row r="693" spans="2:15" x14ac:dyDescent="0.35">
      <c r="B693" s="120"/>
      <c r="C693" s="264"/>
      <c r="D693" s="106"/>
      <c r="E693" s="113"/>
      <c r="F693" s="107"/>
      <c r="G693" s="173"/>
      <c r="H693" s="175"/>
      <c r="I693" s="176"/>
      <c r="J693" s="282"/>
      <c r="K693" s="110"/>
      <c r="L693" s="98"/>
      <c r="M693" s="99"/>
      <c r="N693" s="116"/>
      <c r="O693" s="117"/>
    </row>
    <row r="694" spans="2:15" x14ac:dyDescent="0.35">
      <c r="B694" s="120"/>
      <c r="C694" s="264"/>
      <c r="D694" s="106"/>
      <c r="E694" s="113"/>
      <c r="F694" s="107"/>
      <c r="G694" s="173"/>
      <c r="H694" s="175"/>
      <c r="I694" s="176"/>
      <c r="J694" s="282"/>
      <c r="K694" s="110"/>
      <c r="L694" s="98"/>
      <c r="M694" s="99"/>
      <c r="N694" s="116"/>
      <c r="O694" s="117"/>
    </row>
    <row r="695" spans="2:15" x14ac:dyDescent="0.35">
      <c r="B695" s="120"/>
      <c r="C695" s="264"/>
      <c r="D695" s="106"/>
      <c r="E695" s="113"/>
      <c r="F695" s="107"/>
      <c r="G695" s="173"/>
      <c r="H695" s="175"/>
      <c r="I695" s="176"/>
      <c r="J695" s="282"/>
      <c r="K695" s="110"/>
      <c r="L695" s="98"/>
      <c r="M695" s="99"/>
      <c r="N695" s="116"/>
      <c r="O695" s="117"/>
    </row>
    <row r="696" spans="2:15" x14ac:dyDescent="0.35">
      <c r="B696" s="120"/>
      <c r="C696" s="264"/>
      <c r="D696" s="106"/>
      <c r="E696" s="113"/>
      <c r="F696" s="107"/>
      <c r="G696" s="173"/>
      <c r="H696" s="175"/>
      <c r="I696" s="176"/>
      <c r="J696" s="282"/>
      <c r="K696" s="110"/>
      <c r="L696" s="98"/>
      <c r="M696" s="99"/>
      <c r="N696" s="116"/>
      <c r="O696" s="117"/>
    </row>
    <row r="697" spans="2:15" x14ac:dyDescent="0.35">
      <c r="B697" s="120"/>
      <c r="C697" s="264"/>
      <c r="D697" s="106"/>
      <c r="E697" s="113"/>
      <c r="F697" s="107"/>
      <c r="G697" s="173"/>
      <c r="H697" s="175"/>
      <c r="I697" s="176"/>
      <c r="J697" s="282"/>
      <c r="K697" s="110"/>
      <c r="L697" s="98"/>
      <c r="M697" s="99"/>
      <c r="N697" s="116"/>
      <c r="O697" s="101"/>
    </row>
    <row r="698" spans="2:15" x14ac:dyDescent="0.35">
      <c r="B698" s="120"/>
      <c r="C698" s="264"/>
      <c r="D698" s="106"/>
      <c r="E698" s="113"/>
      <c r="F698" s="107"/>
      <c r="G698" s="173"/>
      <c r="H698" s="175"/>
      <c r="I698" s="176"/>
      <c r="J698" s="282"/>
      <c r="K698" s="110"/>
      <c r="L698" s="98"/>
      <c r="M698" s="99"/>
      <c r="N698" s="116"/>
      <c r="O698" s="117"/>
    </row>
    <row r="699" spans="2:15" x14ac:dyDescent="0.35">
      <c r="B699" s="120"/>
      <c r="C699" s="264"/>
      <c r="D699" s="106"/>
      <c r="E699" s="113"/>
      <c r="F699" s="107"/>
      <c r="G699" s="173"/>
      <c r="H699" s="175"/>
      <c r="I699" s="176"/>
      <c r="J699" s="282"/>
      <c r="K699" s="110"/>
      <c r="L699" s="98"/>
      <c r="M699" s="99"/>
      <c r="N699" s="116"/>
      <c r="O699" s="117"/>
    </row>
    <row r="700" spans="2:15" x14ac:dyDescent="0.35">
      <c r="B700" s="120"/>
      <c r="C700" s="264"/>
      <c r="D700" s="106"/>
      <c r="E700" s="113"/>
      <c r="F700" s="107"/>
      <c r="G700" s="173"/>
      <c r="H700" s="175"/>
      <c r="I700" s="176"/>
      <c r="J700" s="282"/>
      <c r="K700" s="110"/>
      <c r="L700" s="98"/>
      <c r="M700" s="99"/>
      <c r="N700" s="116"/>
      <c r="O700" s="117"/>
    </row>
    <row r="701" spans="2:15" x14ac:dyDescent="0.35">
      <c r="B701" s="120"/>
      <c r="C701" s="264"/>
      <c r="D701" s="106"/>
      <c r="E701" s="113"/>
      <c r="F701" s="107"/>
      <c r="G701" s="173"/>
      <c r="H701" s="175"/>
      <c r="I701" s="176"/>
      <c r="J701" s="282"/>
      <c r="K701" s="110"/>
      <c r="L701" s="98"/>
      <c r="M701" s="99"/>
      <c r="N701" s="119"/>
      <c r="O701" s="117"/>
    </row>
    <row r="702" spans="2:15" x14ac:dyDescent="0.35">
      <c r="B702" s="120"/>
      <c r="C702" s="264"/>
      <c r="D702" s="106"/>
      <c r="E702" s="113"/>
      <c r="F702" s="107"/>
      <c r="G702" s="173"/>
      <c r="H702" s="175"/>
      <c r="I702" s="176"/>
      <c r="J702" s="282"/>
      <c r="K702" s="110"/>
      <c r="L702" s="98"/>
      <c r="M702" s="99"/>
      <c r="N702" s="116"/>
      <c r="O702" s="117"/>
    </row>
    <row r="703" spans="2:15" x14ac:dyDescent="0.35">
      <c r="B703" s="120"/>
      <c r="C703" s="264"/>
      <c r="D703" s="106"/>
      <c r="E703" s="113"/>
      <c r="F703" s="107"/>
      <c r="G703" s="173"/>
      <c r="H703" s="175"/>
      <c r="I703" s="176"/>
      <c r="J703" s="282"/>
      <c r="K703" s="110"/>
      <c r="L703" s="98"/>
      <c r="M703" s="99"/>
      <c r="N703" s="116"/>
      <c r="O703" s="116"/>
    </row>
    <row r="704" spans="2:15" x14ac:dyDescent="0.35">
      <c r="B704" s="120"/>
      <c r="C704" s="264"/>
      <c r="D704" s="106"/>
      <c r="E704" s="113"/>
      <c r="F704" s="107"/>
      <c r="G704" s="173"/>
      <c r="H704" s="175"/>
      <c r="I704" s="176"/>
      <c r="J704" s="282"/>
      <c r="K704" s="110"/>
      <c r="L704" s="98"/>
      <c r="M704" s="99"/>
      <c r="N704" s="116"/>
      <c r="O704" s="117"/>
    </row>
    <row r="705" spans="2:15" x14ac:dyDescent="0.35">
      <c r="B705" s="120"/>
      <c r="C705" s="264"/>
      <c r="D705" s="106"/>
      <c r="E705" s="113"/>
      <c r="F705" s="107"/>
      <c r="G705" s="173"/>
      <c r="H705" s="175"/>
      <c r="I705" s="176"/>
      <c r="J705" s="282"/>
      <c r="K705" s="110"/>
      <c r="L705" s="98"/>
      <c r="M705" s="99"/>
      <c r="N705" s="116"/>
      <c r="O705" s="117"/>
    </row>
    <row r="706" spans="2:15" x14ac:dyDescent="0.35">
      <c r="B706" s="120"/>
      <c r="C706" s="264"/>
      <c r="D706" s="106"/>
      <c r="E706" s="113"/>
      <c r="F706" s="107"/>
      <c r="G706" s="173"/>
      <c r="H706" s="175"/>
      <c r="I706" s="176"/>
      <c r="J706" s="282"/>
      <c r="K706" s="110"/>
      <c r="L706" s="98"/>
      <c r="M706" s="99"/>
      <c r="N706" s="116"/>
      <c r="O706" s="117"/>
    </row>
    <row r="707" spans="2:15" x14ac:dyDescent="0.35">
      <c r="B707" s="120"/>
      <c r="C707" s="264"/>
      <c r="D707" s="106"/>
      <c r="E707" s="113"/>
      <c r="F707" s="107"/>
      <c r="G707" s="173"/>
      <c r="H707" s="175"/>
      <c r="I707" s="176"/>
      <c r="J707" s="282"/>
      <c r="K707" s="110"/>
      <c r="L707" s="98"/>
      <c r="M707" s="99"/>
      <c r="N707" s="116"/>
      <c r="O707" s="117"/>
    </row>
    <row r="708" spans="2:15" x14ac:dyDescent="0.35">
      <c r="B708" s="120"/>
      <c r="C708" s="264"/>
      <c r="D708" s="106"/>
      <c r="E708" s="113"/>
      <c r="F708" s="107"/>
      <c r="G708" s="173"/>
      <c r="H708" s="175"/>
      <c r="I708" s="176"/>
      <c r="J708" s="282"/>
      <c r="K708" s="110"/>
      <c r="L708" s="98"/>
      <c r="M708" s="99"/>
      <c r="N708" s="116"/>
      <c r="O708" s="117"/>
    </row>
    <row r="709" spans="2:15" x14ac:dyDescent="0.35">
      <c r="B709" s="120"/>
      <c r="C709" s="264"/>
      <c r="D709" s="106"/>
      <c r="E709" s="113"/>
      <c r="F709" s="107"/>
      <c r="G709" s="173"/>
      <c r="H709" s="175"/>
      <c r="I709" s="176"/>
      <c r="J709" s="282"/>
      <c r="K709" s="110"/>
      <c r="L709" s="98"/>
      <c r="M709" s="99"/>
      <c r="N709" s="116"/>
      <c r="O709" s="117"/>
    </row>
    <row r="710" spans="2:15" x14ac:dyDescent="0.35">
      <c r="B710" s="120"/>
      <c r="C710" s="264"/>
      <c r="D710" s="106"/>
      <c r="E710" s="113"/>
      <c r="F710" s="107"/>
      <c r="G710" s="173"/>
      <c r="H710" s="175"/>
      <c r="I710" s="176"/>
      <c r="J710" s="282"/>
      <c r="K710" s="110"/>
      <c r="L710" s="98"/>
      <c r="M710" s="99"/>
      <c r="N710" s="116"/>
      <c r="O710" s="116"/>
    </row>
    <row r="711" spans="2:15" x14ac:dyDescent="0.35">
      <c r="B711" s="120"/>
      <c r="C711" s="264"/>
      <c r="D711" s="106"/>
      <c r="E711" s="113"/>
      <c r="F711" s="107"/>
      <c r="G711" s="173"/>
      <c r="H711" s="175"/>
      <c r="I711" s="176"/>
      <c r="J711" s="282"/>
      <c r="K711" s="110"/>
      <c r="L711" s="98"/>
      <c r="M711" s="99"/>
      <c r="N711" s="116"/>
      <c r="O711" s="117"/>
    </row>
    <row r="712" spans="2:15" x14ac:dyDescent="0.35">
      <c r="B712" s="120"/>
      <c r="C712" s="264"/>
      <c r="D712" s="106"/>
      <c r="E712" s="113"/>
      <c r="F712" s="107"/>
      <c r="G712" s="173"/>
      <c r="H712" s="175"/>
      <c r="I712" s="176"/>
      <c r="J712" s="282"/>
      <c r="K712" s="110"/>
      <c r="L712" s="98"/>
      <c r="M712" s="99"/>
      <c r="N712" s="116"/>
      <c r="O712" s="117"/>
    </row>
    <row r="713" spans="2:15" x14ac:dyDescent="0.35">
      <c r="B713" s="120"/>
      <c r="C713" s="264"/>
      <c r="D713" s="106"/>
      <c r="E713" s="113"/>
      <c r="F713" s="107"/>
      <c r="G713" s="173"/>
      <c r="H713" s="175"/>
      <c r="I713" s="176"/>
      <c r="J713" s="282"/>
      <c r="K713" s="110"/>
      <c r="L713" s="98"/>
      <c r="M713" s="99"/>
      <c r="N713" s="116"/>
      <c r="O713" s="117"/>
    </row>
    <row r="714" spans="2:15" x14ac:dyDescent="0.35">
      <c r="B714" s="120"/>
      <c r="C714" s="264"/>
      <c r="D714" s="106"/>
      <c r="E714" s="113"/>
      <c r="F714" s="107"/>
      <c r="G714" s="173"/>
      <c r="H714" s="175"/>
      <c r="I714" s="176"/>
      <c r="J714" s="282"/>
      <c r="K714" s="110"/>
      <c r="L714" s="98"/>
      <c r="M714" s="99"/>
      <c r="N714" s="116"/>
      <c r="O714" s="117"/>
    </row>
    <row r="715" spans="2:15" x14ac:dyDescent="0.35">
      <c r="B715" s="120"/>
      <c r="C715" s="264"/>
      <c r="D715" s="106"/>
      <c r="E715" s="113"/>
      <c r="F715" s="107"/>
      <c r="G715" s="173"/>
      <c r="H715" s="175"/>
      <c r="I715" s="176"/>
      <c r="J715" s="282"/>
      <c r="K715" s="110"/>
      <c r="L715" s="98"/>
      <c r="M715" s="99"/>
      <c r="N715" s="116"/>
      <c r="O715" s="117"/>
    </row>
    <row r="716" spans="2:15" x14ac:dyDescent="0.35">
      <c r="B716" s="120"/>
      <c r="C716" s="264"/>
      <c r="D716" s="106"/>
      <c r="E716" s="113"/>
      <c r="F716" s="107"/>
      <c r="G716" s="173"/>
      <c r="H716" s="175"/>
      <c r="I716" s="176"/>
      <c r="J716" s="282"/>
      <c r="K716" s="110"/>
      <c r="L716" s="98"/>
      <c r="M716" s="99"/>
      <c r="N716" s="116"/>
      <c r="O716" s="117"/>
    </row>
    <row r="717" spans="2:15" x14ac:dyDescent="0.35">
      <c r="B717" s="120"/>
      <c r="C717" s="264"/>
      <c r="D717" s="106"/>
      <c r="E717" s="113"/>
      <c r="F717" s="107"/>
      <c r="G717" s="173"/>
      <c r="H717" s="175"/>
      <c r="I717" s="176"/>
      <c r="J717" s="282"/>
      <c r="K717" s="110"/>
      <c r="L717" s="98"/>
      <c r="M717" s="99"/>
      <c r="N717" s="116"/>
      <c r="O717" s="117"/>
    </row>
    <row r="718" spans="2:15" x14ac:dyDescent="0.35">
      <c r="B718" s="120"/>
      <c r="C718" s="264"/>
      <c r="D718" s="106"/>
      <c r="E718" s="113"/>
      <c r="F718" s="107"/>
      <c r="G718" s="173"/>
      <c r="H718" s="175"/>
      <c r="I718" s="176"/>
      <c r="J718" s="282"/>
      <c r="K718" s="110"/>
      <c r="L718" s="98"/>
      <c r="M718" s="99"/>
      <c r="N718" s="116"/>
      <c r="O718" s="117"/>
    </row>
    <row r="719" spans="2:15" x14ac:dyDescent="0.35">
      <c r="B719" s="120"/>
      <c r="C719" s="264"/>
      <c r="D719" s="106"/>
      <c r="E719" s="113"/>
      <c r="F719" s="107"/>
      <c r="G719" s="173"/>
      <c r="H719" s="175"/>
      <c r="I719" s="176"/>
      <c r="J719" s="282"/>
      <c r="K719" s="110"/>
      <c r="L719" s="98"/>
      <c r="M719" s="99"/>
      <c r="N719" s="116"/>
      <c r="O719" s="117"/>
    </row>
    <row r="720" spans="2:15" x14ac:dyDescent="0.35">
      <c r="B720" s="120"/>
      <c r="C720" s="264"/>
      <c r="D720" s="106"/>
      <c r="E720" s="113"/>
      <c r="F720" s="107"/>
      <c r="G720" s="173"/>
      <c r="H720" s="175"/>
      <c r="I720" s="176"/>
      <c r="J720" s="282"/>
      <c r="K720" s="110"/>
      <c r="L720" s="98"/>
      <c r="M720" s="99"/>
      <c r="N720" s="116"/>
      <c r="O720" s="117"/>
    </row>
    <row r="721" spans="2:15" x14ac:dyDescent="0.35">
      <c r="B721" s="120"/>
      <c r="C721" s="264"/>
      <c r="D721" s="106"/>
      <c r="E721" s="113"/>
      <c r="F721" s="107"/>
      <c r="G721" s="173"/>
      <c r="H721" s="175"/>
      <c r="I721" s="176"/>
      <c r="J721" s="282"/>
      <c r="K721" s="110"/>
      <c r="L721" s="98"/>
      <c r="M721" s="99"/>
      <c r="N721" s="116"/>
      <c r="O721" s="117"/>
    </row>
    <row r="722" spans="2:15" x14ac:dyDescent="0.35">
      <c r="B722" s="120"/>
      <c r="C722" s="264"/>
      <c r="D722" s="106"/>
      <c r="E722" s="113"/>
      <c r="F722" s="107"/>
      <c r="G722" s="173"/>
      <c r="H722" s="175"/>
      <c r="I722" s="176"/>
      <c r="J722" s="282"/>
      <c r="K722" s="110"/>
      <c r="L722" s="98"/>
      <c r="M722" s="99"/>
      <c r="N722" s="116"/>
      <c r="O722" s="117"/>
    </row>
    <row r="723" spans="2:15" x14ac:dyDescent="0.35">
      <c r="B723" s="120"/>
      <c r="C723" s="264"/>
      <c r="D723" s="106"/>
      <c r="E723" s="113"/>
      <c r="F723" s="107"/>
      <c r="G723" s="173"/>
      <c r="H723" s="175"/>
      <c r="I723" s="176"/>
      <c r="J723" s="282"/>
      <c r="K723" s="110"/>
      <c r="L723" s="98"/>
      <c r="M723" s="99"/>
      <c r="N723" s="116"/>
      <c r="O723" s="117"/>
    </row>
    <row r="724" spans="2:15" x14ac:dyDescent="0.35">
      <c r="B724" s="120"/>
      <c r="C724" s="264"/>
      <c r="D724" s="106"/>
      <c r="E724" s="113"/>
      <c r="F724" s="107"/>
      <c r="G724" s="173"/>
      <c r="H724" s="175"/>
      <c r="I724" s="176"/>
      <c r="J724" s="282"/>
      <c r="K724" s="110"/>
      <c r="L724" s="98"/>
      <c r="M724" s="99"/>
      <c r="N724" s="116"/>
      <c r="O724" s="117"/>
    </row>
    <row r="725" spans="2:15" x14ac:dyDescent="0.35">
      <c r="B725" s="120"/>
      <c r="C725" s="264"/>
      <c r="D725" s="106"/>
      <c r="E725" s="113"/>
      <c r="F725" s="107"/>
      <c r="G725" s="173"/>
      <c r="H725" s="175"/>
      <c r="I725" s="176"/>
      <c r="J725" s="282"/>
      <c r="K725" s="110"/>
      <c r="L725" s="98"/>
      <c r="M725" s="99"/>
      <c r="N725" s="116"/>
      <c r="O725" s="117"/>
    </row>
    <row r="726" spans="2:15" x14ac:dyDescent="0.35">
      <c r="B726" s="120"/>
      <c r="C726" s="264"/>
      <c r="D726" s="106"/>
      <c r="E726" s="113"/>
      <c r="F726" s="107"/>
      <c r="G726" s="173"/>
      <c r="H726" s="175"/>
      <c r="I726" s="176"/>
      <c r="J726" s="282"/>
      <c r="K726" s="110"/>
      <c r="L726" s="98"/>
      <c r="M726" s="99"/>
      <c r="N726" s="116"/>
      <c r="O726" s="117"/>
    </row>
    <row r="727" spans="2:15" x14ac:dyDescent="0.35">
      <c r="B727" s="120"/>
      <c r="C727" s="264"/>
      <c r="D727" s="106"/>
      <c r="E727" s="113"/>
      <c r="F727" s="107"/>
      <c r="G727" s="173"/>
      <c r="H727" s="175"/>
      <c r="I727" s="176"/>
      <c r="J727" s="282"/>
      <c r="K727" s="110"/>
      <c r="L727" s="98"/>
      <c r="M727" s="99"/>
      <c r="N727" s="116"/>
      <c r="O727" s="117"/>
    </row>
    <row r="728" spans="2:15" x14ac:dyDescent="0.35">
      <c r="B728" s="120"/>
      <c r="C728" s="264"/>
      <c r="D728" s="106"/>
      <c r="E728" s="113"/>
      <c r="F728" s="107"/>
      <c r="G728" s="173"/>
      <c r="H728" s="175"/>
      <c r="I728" s="176"/>
      <c r="J728" s="282"/>
      <c r="K728" s="110"/>
      <c r="L728" s="98"/>
      <c r="M728" s="99"/>
      <c r="N728" s="116"/>
      <c r="O728" s="117"/>
    </row>
    <row r="729" spans="2:15" x14ac:dyDescent="0.35">
      <c r="B729" s="120"/>
      <c r="C729" s="264"/>
      <c r="D729" s="106"/>
      <c r="E729" s="113"/>
      <c r="F729" s="107"/>
      <c r="G729" s="173"/>
      <c r="H729" s="175"/>
      <c r="I729" s="176"/>
      <c r="J729" s="282"/>
      <c r="K729" s="110"/>
      <c r="L729" s="98"/>
      <c r="M729" s="99"/>
      <c r="N729" s="114"/>
      <c r="O729" s="117"/>
    </row>
    <row r="730" spans="2:15" x14ac:dyDescent="0.35">
      <c r="B730" s="120"/>
      <c r="C730" s="264"/>
      <c r="D730" s="106"/>
      <c r="E730" s="113"/>
      <c r="F730" s="107"/>
      <c r="G730" s="173"/>
      <c r="H730" s="175"/>
      <c r="I730" s="176"/>
      <c r="J730" s="282"/>
      <c r="K730" s="110"/>
      <c r="L730" s="98"/>
      <c r="M730" s="99"/>
      <c r="N730" s="116"/>
      <c r="O730" s="117"/>
    </row>
    <row r="731" spans="2:15" x14ac:dyDescent="0.35">
      <c r="B731" s="120"/>
      <c r="C731" s="264"/>
      <c r="D731" s="106"/>
      <c r="E731" s="113"/>
      <c r="F731" s="107"/>
      <c r="G731" s="173"/>
      <c r="H731" s="175"/>
      <c r="I731" s="176"/>
      <c r="J731" s="282"/>
      <c r="K731" s="110"/>
      <c r="L731" s="98"/>
      <c r="M731" s="99"/>
      <c r="N731" s="116"/>
      <c r="O731" s="117"/>
    </row>
    <row r="732" spans="2:15" x14ac:dyDescent="0.35">
      <c r="B732" s="120"/>
      <c r="C732" s="264"/>
      <c r="D732" s="106"/>
      <c r="E732" s="113"/>
      <c r="F732" s="107"/>
      <c r="G732" s="173"/>
      <c r="H732" s="175"/>
      <c r="I732" s="176"/>
      <c r="J732" s="282"/>
      <c r="K732" s="110"/>
      <c r="L732" s="98"/>
      <c r="M732" s="99"/>
      <c r="N732" s="116"/>
      <c r="O732" s="117"/>
    </row>
    <row r="733" spans="2:15" x14ac:dyDescent="0.35">
      <c r="B733" s="120"/>
      <c r="C733" s="264"/>
      <c r="D733" s="106"/>
      <c r="E733" s="113"/>
      <c r="F733" s="107"/>
      <c r="G733" s="173"/>
      <c r="H733" s="175"/>
      <c r="I733" s="176"/>
      <c r="J733" s="282"/>
      <c r="K733" s="110"/>
      <c r="L733" s="98"/>
      <c r="M733" s="99"/>
      <c r="N733" s="116"/>
      <c r="O733" s="117"/>
    </row>
    <row r="734" spans="2:15" x14ac:dyDescent="0.35">
      <c r="B734" s="120"/>
      <c r="C734" s="264"/>
      <c r="D734" s="106"/>
      <c r="E734" s="113"/>
      <c r="F734" s="107"/>
      <c r="G734" s="173"/>
      <c r="H734" s="175"/>
      <c r="I734" s="176"/>
      <c r="J734" s="282"/>
      <c r="K734" s="110"/>
      <c r="L734" s="98"/>
      <c r="M734" s="99"/>
      <c r="N734" s="116"/>
      <c r="O734" s="117"/>
    </row>
    <row r="735" spans="2:15" x14ac:dyDescent="0.35">
      <c r="B735" s="120"/>
      <c r="C735" s="264"/>
      <c r="D735" s="106"/>
      <c r="E735" s="113"/>
      <c r="F735" s="107"/>
      <c r="G735" s="173"/>
      <c r="H735" s="175"/>
      <c r="I735" s="176"/>
      <c r="J735" s="282"/>
      <c r="K735" s="110"/>
      <c r="L735" s="98"/>
      <c r="M735" s="99"/>
      <c r="N735" s="116"/>
      <c r="O735" s="117"/>
    </row>
    <row r="736" spans="2:15" x14ac:dyDescent="0.35">
      <c r="B736" s="120"/>
      <c r="C736" s="264"/>
      <c r="D736" s="106"/>
      <c r="E736" s="113"/>
      <c r="F736" s="107"/>
      <c r="G736" s="173"/>
      <c r="H736" s="175"/>
      <c r="I736" s="176"/>
      <c r="J736" s="282"/>
      <c r="K736" s="110"/>
      <c r="L736" s="98"/>
      <c r="M736" s="99"/>
      <c r="N736" s="116"/>
      <c r="O736" s="117"/>
    </row>
    <row r="737" spans="2:15" x14ac:dyDescent="0.35">
      <c r="B737" s="120"/>
      <c r="C737" s="264"/>
      <c r="D737" s="106"/>
      <c r="E737" s="113"/>
      <c r="F737" s="107"/>
      <c r="G737" s="173"/>
      <c r="H737" s="175"/>
      <c r="I737" s="176"/>
      <c r="J737" s="282"/>
      <c r="K737" s="110"/>
      <c r="L737" s="98"/>
      <c r="M737" s="99"/>
      <c r="N737" s="116"/>
      <c r="O737" s="117"/>
    </row>
    <row r="738" spans="2:15" x14ac:dyDescent="0.35">
      <c r="B738" s="120"/>
      <c r="C738" s="264"/>
      <c r="D738" s="106"/>
      <c r="E738" s="113"/>
      <c r="F738" s="107"/>
      <c r="G738" s="173"/>
      <c r="H738" s="175"/>
      <c r="I738" s="176"/>
      <c r="J738" s="282"/>
      <c r="K738" s="110"/>
      <c r="L738" s="98"/>
      <c r="M738" s="99"/>
      <c r="N738" s="116"/>
      <c r="O738" s="117"/>
    </row>
    <row r="739" spans="2:15" x14ac:dyDescent="0.35">
      <c r="B739" s="120"/>
      <c r="C739" s="264"/>
      <c r="D739" s="106"/>
      <c r="E739" s="113"/>
      <c r="F739" s="107"/>
      <c r="G739" s="173"/>
      <c r="H739" s="175"/>
      <c r="I739" s="176"/>
      <c r="J739" s="282"/>
      <c r="K739" s="110"/>
      <c r="L739" s="98"/>
      <c r="M739" s="99"/>
      <c r="N739" s="116"/>
      <c r="O739" s="117"/>
    </row>
    <row r="740" spans="2:15" x14ac:dyDescent="0.35">
      <c r="B740" s="120"/>
      <c r="C740" s="264"/>
      <c r="D740" s="106"/>
      <c r="E740" s="113"/>
      <c r="F740" s="107"/>
      <c r="G740" s="173"/>
      <c r="H740" s="175"/>
      <c r="I740" s="176"/>
      <c r="J740" s="282"/>
      <c r="K740" s="110"/>
      <c r="L740" s="98"/>
      <c r="M740" s="99"/>
      <c r="N740" s="116"/>
      <c r="O740" s="117"/>
    </row>
    <row r="741" spans="2:15" x14ac:dyDescent="0.35">
      <c r="B741" s="120"/>
      <c r="C741" s="264"/>
      <c r="D741" s="106"/>
      <c r="E741" s="113"/>
      <c r="F741" s="107"/>
      <c r="G741" s="173"/>
      <c r="H741" s="175"/>
      <c r="I741" s="176"/>
      <c r="J741" s="282"/>
      <c r="K741" s="110"/>
      <c r="L741" s="98"/>
      <c r="M741" s="99"/>
      <c r="N741" s="117"/>
      <c r="O741" s="117"/>
    </row>
    <row r="742" spans="2:15" x14ac:dyDescent="0.35">
      <c r="B742" s="126"/>
      <c r="C742" s="264"/>
      <c r="D742" s="106"/>
      <c r="E742" s="113"/>
      <c r="F742" s="107"/>
      <c r="G742" s="173"/>
      <c r="H742" s="175"/>
      <c r="I742" s="176"/>
      <c r="J742" s="282"/>
      <c r="K742" s="110"/>
      <c r="L742" s="98"/>
      <c r="M742" s="99"/>
      <c r="N742" s="116"/>
      <c r="O742" s="117"/>
    </row>
    <row r="743" spans="2:15" x14ac:dyDescent="0.35">
      <c r="B743" s="126"/>
      <c r="C743" s="264"/>
      <c r="D743" s="106"/>
      <c r="E743" s="113"/>
      <c r="F743" s="107"/>
      <c r="G743" s="173"/>
      <c r="H743" s="175"/>
      <c r="I743" s="176"/>
      <c r="J743" s="282"/>
      <c r="K743" s="110"/>
      <c r="L743" s="98"/>
      <c r="M743" s="99"/>
      <c r="N743" s="116"/>
      <c r="O743" s="117"/>
    </row>
    <row r="744" spans="2:15" x14ac:dyDescent="0.35">
      <c r="B744" s="126"/>
      <c r="C744" s="264"/>
      <c r="D744" s="106"/>
      <c r="E744" s="113"/>
      <c r="F744" s="107"/>
      <c r="G744" s="173"/>
      <c r="H744" s="175"/>
      <c r="I744" s="176"/>
      <c r="J744" s="282"/>
      <c r="K744" s="110"/>
      <c r="L744" s="98"/>
      <c r="M744" s="99"/>
      <c r="N744" s="116"/>
      <c r="O744" s="117"/>
    </row>
    <row r="745" spans="2:15" x14ac:dyDescent="0.35">
      <c r="B745" s="126"/>
      <c r="C745" s="264"/>
      <c r="D745" s="106"/>
      <c r="E745" s="113"/>
      <c r="F745" s="107"/>
      <c r="G745" s="173"/>
      <c r="H745" s="175"/>
      <c r="I745" s="176"/>
      <c r="J745" s="282"/>
      <c r="K745" s="110"/>
      <c r="L745" s="98"/>
      <c r="M745" s="99"/>
      <c r="N745" s="116"/>
      <c r="O745" s="117"/>
    </row>
    <row r="746" spans="2:15" x14ac:dyDescent="0.35">
      <c r="B746" s="126"/>
      <c r="C746" s="264"/>
      <c r="D746" s="106"/>
      <c r="E746" s="113"/>
      <c r="F746" s="107"/>
      <c r="G746" s="173"/>
      <c r="H746" s="175"/>
      <c r="I746" s="176"/>
      <c r="J746" s="282"/>
      <c r="K746" s="110"/>
      <c r="L746" s="98"/>
      <c r="M746" s="99"/>
      <c r="N746" s="116"/>
      <c r="O746" s="117"/>
    </row>
    <row r="747" spans="2:15" x14ac:dyDescent="0.35">
      <c r="B747" s="126"/>
      <c r="C747" s="264"/>
      <c r="D747" s="106"/>
      <c r="E747" s="113"/>
      <c r="F747" s="107"/>
      <c r="G747" s="173"/>
      <c r="H747" s="175"/>
      <c r="I747" s="176"/>
      <c r="J747" s="282"/>
      <c r="K747" s="110"/>
      <c r="L747" s="98"/>
      <c r="M747" s="99"/>
      <c r="N747" s="114"/>
      <c r="O747" s="117"/>
    </row>
    <row r="748" spans="2:15" x14ac:dyDescent="0.35">
      <c r="B748" s="126"/>
      <c r="C748" s="264"/>
      <c r="D748" s="106"/>
      <c r="E748" s="113"/>
      <c r="F748" s="107"/>
      <c r="G748" s="173"/>
      <c r="H748" s="175"/>
      <c r="I748" s="176"/>
      <c r="J748" s="282"/>
      <c r="K748" s="110"/>
      <c r="L748" s="98"/>
      <c r="M748" s="99"/>
      <c r="N748" s="116"/>
      <c r="O748" s="117"/>
    </row>
    <row r="749" spans="2:15" x14ac:dyDescent="0.35">
      <c r="B749" s="126"/>
      <c r="C749" s="264"/>
      <c r="D749" s="106"/>
      <c r="E749" s="113"/>
      <c r="F749" s="107"/>
      <c r="G749" s="173"/>
      <c r="H749" s="175"/>
      <c r="I749" s="176"/>
      <c r="J749" s="282"/>
      <c r="K749" s="110"/>
      <c r="L749" s="98"/>
      <c r="M749" s="99"/>
      <c r="N749" s="116"/>
      <c r="O749" s="117"/>
    </row>
    <row r="750" spans="2:15" x14ac:dyDescent="0.35">
      <c r="B750" s="126"/>
      <c r="C750" s="264"/>
      <c r="D750" s="106"/>
      <c r="E750" s="113"/>
      <c r="F750" s="107"/>
      <c r="G750" s="173"/>
      <c r="H750" s="175"/>
      <c r="I750" s="176"/>
      <c r="J750" s="282"/>
      <c r="K750" s="110"/>
      <c r="L750" s="98"/>
      <c r="M750" s="99"/>
      <c r="N750" s="116"/>
      <c r="O750" s="117"/>
    </row>
    <row r="751" spans="2:15" x14ac:dyDescent="0.35">
      <c r="B751" s="126"/>
      <c r="C751" s="264"/>
      <c r="D751" s="106"/>
      <c r="E751" s="113"/>
      <c r="F751" s="107"/>
      <c r="G751" s="173"/>
      <c r="H751" s="175"/>
      <c r="I751" s="176"/>
      <c r="J751" s="282"/>
      <c r="K751" s="110"/>
      <c r="L751" s="98"/>
      <c r="M751" s="99"/>
      <c r="N751" s="116"/>
      <c r="O751" s="117"/>
    </row>
    <row r="752" spans="2:15" x14ac:dyDescent="0.35">
      <c r="B752" s="126"/>
      <c r="C752" s="264"/>
      <c r="D752" s="106"/>
      <c r="E752" s="113"/>
      <c r="F752" s="107"/>
      <c r="G752" s="173"/>
      <c r="H752" s="175"/>
      <c r="I752" s="176"/>
      <c r="J752" s="282"/>
      <c r="K752" s="110"/>
      <c r="L752" s="98"/>
      <c r="M752" s="99"/>
      <c r="N752" s="116"/>
      <c r="O752" s="117"/>
    </row>
    <row r="753" spans="2:15" x14ac:dyDescent="0.35">
      <c r="B753" s="126"/>
      <c r="C753" s="264"/>
      <c r="D753" s="106"/>
      <c r="E753" s="113"/>
      <c r="F753" s="107"/>
      <c r="G753" s="173"/>
      <c r="H753" s="175"/>
      <c r="I753" s="176"/>
      <c r="J753" s="282"/>
      <c r="K753" s="110"/>
      <c r="L753" s="98"/>
      <c r="M753" s="99"/>
      <c r="N753" s="116"/>
      <c r="O753" s="117"/>
    </row>
    <row r="754" spans="2:15" x14ac:dyDescent="0.35">
      <c r="B754" s="126"/>
      <c r="C754" s="264"/>
      <c r="D754" s="106"/>
      <c r="E754" s="113"/>
      <c r="F754" s="107"/>
      <c r="G754" s="173"/>
      <c r="H754" s="175"/>
      <c r="I754" s="176"/>
      <c r="J754" s="282"/>
      <c r="K754" s="110"/>
      <c r="L754" s="98"/>
      <c r="M754" s="99"/>
      <c r="N754" s="116"/>
      <c r="O754" s="117"/>
    </row>
    <row r="755" spans="2:15" x14ac:dyDescent="0.35">
      <c r="B755" s="126"/>
      <c r="C755" s="264"/>
      <c r="D755" s="106"/>
      <c r="E755" s="113"/>
      <c r="F755" s="107"/>
      <c r="G755" s="173"/>
      <c r="H755" s="175"/>
      <c r="I755" s="176"/>
      <c r="J755" s="282"/>
      <c r="K755" s="110"/>
      <c r="L755" s="98"/>
      <c r="M755" s="99"/>
      <c r="N755" s="116"/>
      <c r="O755" s="117"/>
    </row>
    <row r="756" spans="2:15" x14ac:dyDescent="0.35">
      <c r="B756" s="126"/>
      <c r="C756" s="264"/>
      <c r="D756" s="106"/>
      <c r="E756" s="113"/>
      <c r="F756" s="107"/>
      <c r="G756" s="173"/>
      <c r="H756" s="175"/>
      <c r="I756" s="176"/>
      <c r="J756" s="282"/>
      <c r="K756" s="110"/>
      <c r="L756" s="98"/>
      <c r="M756" s="99"/>
      <c r="N756" s="116"/>
      <c r="O756" s="117"/>
    </row>
    <row r="757" spans="2:15" x14ac:dyDescent="0.35">
      <c r="B757" s="126"/>
      <c r="C757" s="264"/>
      <c r="D757" s="106"/>
      <c r="E757" s="113"/>
      <c r="F757" s="107"/>
      <c r="G757" s="173"/>
      <c r="H757" s="175"/>
      <c r="I757" s="176"/>
      <c r="J757" s="282"/>
      <c r="K757" s="110"/>
      <c r="L757" s="98"/>
      <c r="M757" s="99"/>
      <c r="N757" s="114"/>
      <c r="O757" s="117"/>
    </row>
    <row r="758" spans="2:15" x14ac:dyDescent="0.35">
      <c r="B758" s="126"/>
      <c r="C758" s="264"/>
      <c r="D758" s="106"/>
      <c r="E758" s="113"/>
      <c r="F758" s="107"/>
      <c r="G758" s="173"/>
      <c r="H758" s="175"/>
      <c r="I758" s="176"/>
      <c r="J758" s="282"/>
      <c r="K758" s="110"/>
      <c r="L758" s="98"/>
      <c r="M758" s="99"/>
      <c r="N758" s="116"/>
      <c r="O758" s="117"/>
    </row>
    <row r="759" spans="2:15" x14ac:dyDescent="0.35">
      <c r="B759" s="126"/>
      <c r="C759" s="264"/>
      <c r="D759" s="106"/>
      <c r="E759" s="113"/>
      <c r="F759" s="107"/>
      <c r="G759" s="173"/>
      <c r="H759" s="175"/>
      <c r="I759" s="176"/>
      <c r="J759" s="282"/>
      <c r="K759" s="110"/>
      <c r="L759" s="98"/>
      <c r="M759" s="99"/>
      <c r="N759" s="116"/>
      <c r="O759" s="117"/>
    </row>
    <row r="760" spans="2:15" x14ac:dyDescent="0.35">
      <c r="B760" s="126"/>
      <c r="C760" s="264"/>
      <c r="D760" s="106"/>
      <c r="E760" s="113"/>
      <c r="F760" s="107"/>
      <c r="G760" s="173"/>
      <c r="H760" s="175"/>
      <c r="I760" s="176"/>
      <c r="J760" s="282"/>
      <c r="K760" s="110"/>
      <c r="L760" s="98"/>
      <c r="M760" s="99"/>
      <c r="N760" s="116"/>
      <c r="O760" s="117"/>
    </row>
    <row r="761" spans="2:15" x14ac:dyDescent="0.35">
      <c r="B761" s="126"/>
      <c r="C761" s="264"/>
      <c r="D761" s="106"/>
      <c r="E761" s="113"/>
      <c r="F761" s="107"/>
      <c r="G761" s="173"/>
      <c r="H761" s="175"/>
      <c r="I761" s="176"/>
      <c r="J761" s="282"/>
      <c r="K761" s="110"/>
      <c r="L761" s="98"/>
      <c r="M761" s="99"/>
      <c r="N761" s="116"/>
      <c r="O761" s="117"/>
    </row>
    <row r="762" spans="2:15" x14ac:dyDescent="0.35">
      <c r="B762" s="126"/>
      <c r="C762" s="264"/>
      <c r="D762" s="106"/>
      <c r="E762" s="113"/>
      <c r="F762" s="107"/>
      <c r="G762" s="173"/>
      <c r="H762" s="175"/>
      <c r="I762" s="176"/>
      <c r="J762" s="282"/>
      <c r="K762" s="110"/>
      <c r="L762" s="98"/>
      <c r="M762" s="99"/>
      <c r="N762" s="116"/>
      <c r="O762" s="117"/>
    </row>
    <row r="763" spans="2:15" x14ac:dyDescent="0.35">
      <c r="B763" s="126"/>
      <c r="C763" s="264"/>
      <c r="D763" s="106"/>
      <c r="E763" s="113"/>
      <c r="F763" s="107"/>
      <c r="G763" s="173"/>
      <c r="H763" s="175"/>
      <c r="I763" s="176"/>
      <c r="J763" s="282"/>
      <c r="K763" s="110"/>
      <c r="L763" s="98"/>
      <c r="M763" s="99"/>
      <c r="N763" s="116"/>
      <c r="O763" s="117"/>
    </row>
    <row r="764" spans="2:15" x14ac:dyDescent="0.35">
      <c r="B764" s="126"/>
      <c r="C764" s="264"/>
      <c r="D764" s="106"/>
      <c r="E764" s="113"/>
      <c r="F764" s="107"/>
      <c r="G764" s="173"/>
      <c r="H764" s="175"/>
      <c r="I764" s="176"/>
      <c r="J764" s="282"/>
      <c r="K764" s="110"/>
      <c r="L764" s="98"/>
      <c r="M764" s="99"/>
      <c r="N764" s="116"/>
      <c r="O764" s="117"/>
    </row>
    <row r="765" spans="2:15" x14ac:dyDescent="0.35">
      <c r="B765" s="126"/>
      <c r="C765" s="264"/>
      <c r="D765" s="106"/>
      <c r="E765" s="113"/>
      <c r="F765" s="107"/>
      <c r="G765" s="173"/>
      <c r="H765" s="175"/>
      <c r="I765" s="176"/>
      <c r="J765" s="282"/>
      <c r="K765" s="110"/>
      <c r="L765" s="98"/>
      <c r="M765" s="99"/>
      <c r="N765" s="119"/>
      <c r="O765" s="117"/>
    </row>
    <row r="766" spans="2:15" x14ac:dyDescent="0.35">
      <c r="B766" s="120"/>
      <c r="C766" s="264"/>
      <c r="D766" s="106"/>
      <c r="E766" s="113"/>
      <c r="F766" s="107"/>
      <c r="G766" s="173"/>
      <c r="H766" s="175"/>
      <c r="I766" s="176"/>
      <c r="J766" s="282"/>
      <c r="K766" s="110"/>
      <c r="L766" s="98"/>
      <c r="M766" s="99"/>
      <c r="N766" s="116"/>
      <c r="O766" s="117"/>
    </row>
    <row r="767" spans="2:15" x14ac:dyDescent="0.35">
      <c r="B767" s="120"/>
      <c r="C767" s="264"/>
      <c r="D767" s="106"/>
      <c r="E767" s="113"/>
      <c r="F767" s="107"/>
      <c r="G767" s="173"/>
      <c r="H767" s="175"/>
      <c r="I767" s="176"/>
      <c r="J767" s="282"/>
      <c r="K767" s="110"/>
      <c r="L767" s="98"/>
      <c r="M767" s="99"/>
      <c r="N767" s="116"/>
      <c r="O767" s="117"/>
    </row>
    <row r="768" spans="2:15" x14ac:dyDescent="0.35">
      <c r="B768" s="120"/>
      <c r="C768" s="264"/>
      <c r="D768" s="106"/>
      <c r="E768" s="113"/>
      <c r="F768" s="107"/>
      <c r="G768" s="173"/>
      <c r="H768" s="175"/>
      <c r="I768" s="176"/>
      <c r="J768" s="282"/>
      <c r="K768" s="110"/>
      <c r="L768" s="98"/>
      <c r="M768" s="99"/>
      <c r="N768" s="116"/>
      <c r="O768" s="117"/>
    </row>
    <row r="769" spans="2:15" x14ac:dyDescent="0.35">
      <c r="B769" s="120"/>
      <c r="C769" s="264"/>
      <c r="D769" s="106"/>
      <c r="E769" s="113"/>
      <c r="F769" s="107"/>
      <c r="G769" s="173"/>
      <c r="H769" s="175"/>
      <c r="I769" s="176"/>
      <c r="J769" s="282"/>
      <c r="K769" s="110"/>
      <c r="L769" s="98"/>
      <c r="M769" s="99"/>
      <c r="N769" s="114"/>
      <c r="O769" s="116"/>
    </row>
    <row r="770" spans="2:15" x14ac:dyDescent="0.35">
      <c r="B770" s="120"/>
      <c r="C770" s="264"/>
      <c r="D770" s="106"/>
      <c r="E770" s="113"/>
      <c r="F770" s="107"/>
      <c r="G770" s="173"/>
      <c r="H770" s="175"/>
      <c r="I770" s="176"/>
      <c r="J770" s="282"/>
      <c r="K770" s="110"/>
      <c r="L770" s="98"/>
      <c r="M770" s="99"/>
      <c r="N770" s="116"/>
      <c r="O770" s="117"/>
    </row>
    <row r="771" spans="2:15" x14ac:dyDescent="0.35">
      <c r="B771" s="120"/>
      <c r="C771" s="264"/>
      <c r="D771" s="106"/>
      <c r="E771" s="113"/>
      <c r="F771" s="107"/>
      <c r="G771" s="173"/>
      <c r="H771" s="175"/>
      <c r="I771" s="176"/>
      <c r="J771" s="282"/>
      <c r="K771" s="110"/>
      <c r="L771" s="98"/>
      <c r="M771" s="99"/>
      <c r="N771" s="116"/>
      <c r="O771" s="116"/>
    </row>
    <row r="772" spans="2:15" x14ac:dyDescent="0.35">
      <c r="B772" s="120"/>
      <c r="C772" s="264"/>
      <c r="D772" s="106"/>
      <c r="E772" s="113"/>
      <c r="F772" s="107"/>
      <c r="G772" s="173"/>
      <c r="H772" s="175"/>
      <c r="I772" s="176"/>
      <c r="J772" s="282"/>
      <c r="K772" s="110"/>
      <c r="L772" s="98"/>
      <c r="M772" s="99"/>
      <c r="N772" s="116"/>
      <c r="O772" s="117"/>
    </row>
    <row r="773" spans="2:15" x14ac:dyDescent="0.35">
      <c r="B773" s="120"/>
      <c r="C773" s="264"/>
      <c r="D773" s="106"/>
      <c r="E773" s="113"/>
      <c r="F773" s="107"/>
      <c r="G773" s="173"/>
      <c r="H773" s="175"/>
      <c r="I773" s="176"/>
      <c r="J773" s="282"/>
      <c r="K773" s="110"/>
      <c r="L773" s="98"/>
      <c r="M773" s="99"/>
      <c r="N773" s="116"/>
      <c r="O773" s="117"/>
    </row>
    <row r="774" spans="2:15" x14ac:dyDescent="0.35">
      <c r="B774" s="120"/>
      <c r="C774" s="264"/>
      <c r="D774" s="106"/>
      <c r="E774" s="113"/>
      <c r="F774" s="107"/>
      <c r="G774" s="173"/>
      <c r="H774" s="175"/>
      <c r="I774" s="176"/>
      <c r="J774" s="282"/>
      <c r="K774" s="110"/>
      <c r="L774" s="98"/>
      <c r="M774" s="99"/>
      <c r="N774" s="116"/>
      <c r="O774" s="116"/>
    </row>
    <row r="775" spans="2:15" x14ac:dyDescent="0.35">
      <c r="B775" s="120"/>
      <c r="C775" s="264"/>
      <c r="D775" s="106"/>
      <c r="E775" s="113"/>
      <c r="F775" s="107"/>
      <c r="G775" s="173"/>
      <c r="H775" s="175"/>
      <c r="I775" s="176"/>
      <c r="J775" s="282"/>
      <c r="K775" s="110"/>
      <c r="L775" s="98"/>
      <c r="M775" s="99"/>
      <c r="N775" s="116"/>
      <c r="O775" s="117"/>
    </row>
    <row r="776" spans="2:15" x14ac:dyDescent="0.35">
      <c r="B776" s="120"/>
      <c r="C776" s="264"/>
      <c r="D776" s="106"/>
      <c r="E776" s="113"/>
      <c r="F776" s="107"/>
      <c r="G776" s="173"/>
      <c r="H776" s="175"/>
      <c r="I776" s="176"/>
      <c r="J776" s="282"/>
      <c r="K776" s="110"/>
      <c r="L776" s="98"/>
      <c r="M776" s="99"/>
      <c r="N776" s="116"/>
      <c r="O776" s="117"/>
    </row>
    <row r="777" spans="2:15" x14ac:dyDescent="0.35">
      <c r="B777" s="120"/>
      <c r="C777" s="264"/>
      <c r="D777" s="106"/>
      <c r="E777" s="113"/>
      <c r="F777" s="107"/>
      <c r="G777" s="173"/>
      <c r="H777" s="175"/>
      <c r="I777" s="176"/>
      <c r="J777" s="282"/>
      <c r="K777" s="110"/>
      <c r="L777" s="98"/>
      <c r="M777" s="99"/>
      <c r="N777" s="116"/>
      <c r="O777" s="117"/>
    </row>
    <row r="778" spans="2:15" x14ac:dyDescent="0.35">
      <c r="B778" s="120"/>
      <c r="C778" s="264"/>
      <c r="D778" s="106"/>
      <c r="E778" s="113"/>
      <c r="F778" s="107"/>
      <c r="G778" s="173"/>
      <c r="H778" s="175"/>
      <c r="I778" s="176"/>
      <c r="J778" s="282"/>
      <c r="K778" s="110"/>
      <c r="L778" s="98"/>
      <c r="M778" s="99"/>
      <c r="N778" s="116"/>
      <c r="O778" s="117"/>
    </row>
    <row r="779" spans="2:15" x14ac:dyDescent="0.35">
      <c r="B779" s="120"/>
      <c r="C779" s="264"/>
      <c r="D779" s="106"/>
      <c r="E779" s="113"/>
      <c r="F779" s="107"/>
      <c r="G779" s="173"/>
      <c r="H779" s="175"/>
      <c r="I779" s="176"/>
      <c r="J779" s="282"/>
      <c r="K779" s="110"/>
      <c r="L779" s="98"/>
      <c r="M779" s="99"/>
      <c r="N779" s="116"/>
      <c r="O779" s="117"/>
    </row>
    <row r="780" spans="2:15" x14ac:dyDescent="0.35">
      <c r="B780" s="120"/>
      <c r="C780" s="264"/>
      <c r="D780" s="106"/>
      <c r="E780" s="113"/>
      <c r="F780" s="107"/>
      <c r="G780" s="173"/>
      <c r="H780" s="175"/>
      <c r="I780" s="176"/>
      <c r="J780" s="282"/>
      <c r="K780" s="110"/>
      <c r="L780" s="98"/>
      <c r="M780" s="99"/>
      <c r="N780" s="116"/>
      <c r="O780" s="116"/>
    </row>
    <row r="781" spans="2:15" x14ac:dyDescent="0.35">
      <c r="B781" s="120"/>
      <c r="C781" s="264"/>
      <c r="D781" s="106"/>
      <c r="E781" s="113"/>
      <c r="F781" s="107"/>
      <c r="G781" s="173"/>
      <c r="H781" s="175"/>
      <c r="I781" s="176"/>
      <c r="J781" s="282"/>
      <c r="K781" s="110"/>
      <c r="L781" s="98"/>
      <c r="M781" s="99"/>
      <c r="N781" s="116"/>
      <c r="O781" s="117"/>
    </row>
    <row r="782" spans="2:15" x14ac:dyDescent="0.35">
      <c r="B782" s="120"/>
      <c r="C782" s="264"/>
      <c r="D782" s="106"/>
      <c r="E782" s="113"/>
      <c r="F782" s="107"/>
      <c r="G782" s="173"/>
      <c r="H782" s="175"/>
      <c r="I782" s="176"/>
      <c r="J782" s="282"/>
      <c r="K782" s="110"/>
      <c r="L782" s="98"/>
      <c r="M782" s="99"/>
      <c r="N782" s="116"/>
      <c r="O782" s="117"/>
    </row>
    <row r="783" spans="2:15" x14ac:dyDescent="0.35">
      <c r="B783" s="120"/>
      <c r="C783" s="264"/>
      <c r="D783" s="106"/>
      <c r="E783" s="113"/>
      <c r="F783" s="107"/>
      <c r="G783" s="173"/>
      <c r="H783" s="175"/>
      <c r="I783" s="176"/>
      <c r="J783" s="282"/>
      <c r="K783" s="110"/>
      <c r="L783" s="98"/>
      <c r="M783" s="99"/>
      <c r="N783" s="114"/>
      <c r="O783" s="117"/>
    </row>
    <row r="784" spans="2:15" x14ac:dyDescent="0.35">
      <c r="B784" s="120"/>
      <c r="C784" s="264"/>
      <c r="D784" s="106"/>
      <c r="E784" s="113"/>
      <c r="F784" s="107"/>
      <c r="G784" s="173"/>
      <c r="H784" s="175"/>
      <c r="I784" s="176"/>
      <c r="J784" s="282"/>
      <c r="K784" s="110"/>
      <c r="L784" s="98"/>
      <c r="M784" s="99"/>
      <c r="N784" s="116"/>
      <c r="O784" s="117"/>
    </row>
    <row r="785" spans="2:15" x14ac:dyDescent="0.35">
      <c r="B785" s="120"/>
      <c r="C785" s="264"/>
      <c r="D785" s="106"/>
      <c r="E785" s="113"/>
      <c r="F785" s="107"/>
      <c r="G785" s="173"/>
      <c r="H785" s="175"/>
      <c r="I785" s="176"/>
      <c r="J785" s="282"/>
      <c r="K785" s="110"/>
      <c r="L785" s="98"/>
      <c r="M785" s="99"/>
      <c r="N785" s="116"/>
      <c r="O785" s="117"/>
    </row>
    <row r="786" spans="2:15" x14ac:dyDescent="0.35">
      <c r="B786" s="120"/>
      <c r="C786" s="264"/>
      <c r="D786" s="106"/>
      <c r="E786" s="113"/>
      <c r="F786" s="107"/>
      <c r="G786" s="173"/>
      <c r="H786" s="175"/>
      <c r="I786" s="176"/>
      <c r="J786" s="282"/>
      <c r="K786" s="110"/>
      <c r="L786" s="98"/>
      <c r="M786" s="99"/>
      <c r="N786" s="116"/>
      <c r="O786" s="117"/>
    </row>
    <row r="787" spans="2:15" x14ac:dyDescent="0.35">
      <c r="B787" s="120"/>
      <c r="C787" s="264"/>
      <c r="D787" s="106"/>
      <c r="E787" s="113"/>
      <c r="F787" s="107"/>
      <c r="G787" s="173"/>
      <c r="H787" s="175"/>
      <c r="I787" s="176"/>
      <c r="J787" s="282"/>
      <c r="K787" s="110"/>
      <c r="L787" s="98"/>
      <c r="M787" s="99"/>
      <c r="N787" s="116"/>
      <c r="O787" s="117"/>
    </row>
    <row r="788" spans="2:15" x14ac:dyDescent="0.35">
      <c r="B788" s="120"/>
      <c r="C788" s="264"/>
      <c r="D788" s="106"/>
      <c r="E788" s="113"/>
      <c r="F788" s="107"/>
      <c r="G788" s="173"/>
      <c r="H788" s="175"/>
      <c r="I788" s="176"/>
      <c r="J788" s="282"/>
      <c r="K788" s="110"/>
      <c r="L788" s="98"/>
      <c r="M788" s="99"/>
      <c r="N788" s="116"/>
      <c r="O788" s="117"/>
    </row>
    <row r="789" spans="2:15" x14ac:dyDescent="0.35">
      <c r="B789" s="120"/>
      <c r="C789" s="264"/>
      <c r="D789" s="106"/>
      <c r="E789" s="113"/>
      <c r="F789" s="107"/>
      <c r="G789" s="173"/>
      <c r="H789" s="175"/>
      <c r="I789" s="176"/>
      <c r="J789" s="282"/>
      <c r="K789" s="110"/>
      <c r="L789" s="98"/>
      <c r="M789" s="99"/>
      <c r="N789" s="116"/>
      <c r="O789" s="117"/>
    </row>
    <row r="790" spans="2:15" x14ac:dyDescent="0.35">
      <c r="B790" s="120"/>
      <c r="C790" s="264"/>
      <c r="D790" s="106"/>
      <c r="E790" s="113"/>
      <c r="F790" s="107"/>
      <c r="G790" s="173"/>
      <c r="H790" s="175"/>
      <c r="I790" s="176"/>
      <c r="J790" s="282"/>
      <c r="K790" s="110"/>
      <c r="L790" s="98"/>
      <c r="M790" s="99"/>
      <c r="N790" s="116"/>
      <c r="O790" s="117"/>
    </row>
    <row r="791" spans="2:15" x14ac:dyDescent="0.35">
      <c r="B791" s="120"/>
      <c r="C791" s="264"/>
      <c r="D791" s="106"/>
      <c r="E791" s="113"/>
      <c r="F791" s="107"/>
      <c r="G791" s="173"/>
      <c r="H791" s="175"/>
      <c r="I791" s="176"/>
      <c r="J791" s="282"/>
      <c r="K791" s="110"/>
      <c r="L791" s="98"/>
      <c r="M791" s="99"/>
      <c r="N791" s="116"/>
      <c r="O791" s="117"/>
    </row>
    <row r="792" spans="2:15" x14ac:dyDescent="0.35">
      <c r="B792" s="120"/>
      <c r="C792" s="264"/>
      <c r="D792" s="106"/>
      <c r="E792" s="113"/>
      <c r="F792" s="107"/>
      <c r="G792" s="173"/>
      <c r="H792" s="175"/>
      <c r="I792" s="176"/>
      <c r="J792" s="282"/>
      <c r="K792" s="110"/>
      <c r="L792" s="98"/>
      <c r="M792" s="99"/>
      <c r="N792" s="116"/>
      <c r="O792" s="117"/>
    </row>
    <row r="793" spans="2:15" x14ac:dyDescent="0.35">
      <c r="B793" s="120"/>
      <c r="C793" s="264"/>
      <c r="D793" s="106"/>
      <c r="E793" s="113"/>
      <c r="F793" s="107"/>
      <c r="G793" s="173"/>
      <c r="H793" s="175"/>
      <c r="I793" s="176"/>
      <c r="J793" s="282"/>
      <c r="K793" s="110"/>
      <c r="L793" s="98"/>
      <c r="M793" s="99"/>
      <c r="N793" s="116"/>
      <c r="O793" s="117"/>
    </row>
    <row r="794" spans="2:15" x14ac:dyDescent="0.35">
      <c r="B794" s="120"/>
      <c r="C794" s="264"/>
      <c r="D794" s="106"/>
      <c r="E794" s="113"/>
      <c r="F794" s="107"/>
      <c r="G794" s="173"/>
      <c r="H794" s="175"/>
      <c r="I794" s="176"/>
      <c r="J794" s="282"/>
      <c r="K794" s="110"/>
      <c r="L794" s="98"/>
      <c r="M794" s="99"/>
      <c r="N794" s="116"/>
      <c r="O794" s="117"/>
    </row>
    <row r="795" spans="2:15" x14ac:dyDescent="0.35">
      <c r="B795" s="120"/>
      <c r="C795" s="264"/>
      <c r="D795" s="106"/>
      <c r="E795" s="113"/>
      <c r="F795" s="107"/>
      <c r="G795" s="173"/>
      <c r="H795" s="175"/>
      <c r="I795" s="176"/>
      <c r="J795" s="282"/>
      <c r="K795" s="110"/>
      <c r="L795" s="98"/>
      <c r="M795" s="99"/>
      <c r="N795" s="116"/>
      <c r="O795" s="117"/>
    </row>
    <row r="796" spans="2:15" x14ac:dyDescent="0.35">
      <c r="B796" s="120"/>
      <c r="C796" s="264"/>
      <c r="D796" s="106"/>
      <c r="E796" s="113"/>
      <c r="F796" s="107"/>
      <c r="G796" s="173"/>
      <c r="H796" s="175"/>
      <c r="I796" s="176"/>
      <c r="J796" s="282"/>
      <c r="K796" s="110"/>
      <c r="L796" s="98"/>
      <c r="M796" s="99"/>
      <c r="N796" s="116"/>
      <c r="O796" s="117"/>
    </row>
    <row r="797" spans="2:15" x14ac:dyDescent="0.35">
      <c r="B797" s="120"/>
      <c r="C797" s="264"/>
      <c r="D797" s="106"/>
      <c r="E797" s="113"/>
      <c r="F797" s="107"/>
      <c r="G797" s="173"/>
      <c r="H797" s="175"/>
      <c r="I797" s="176"/>
      <c r="J797" s="282"/>
      <c r="K797" s="110"/>
      <c r="L797" s="98"/>
      <c r="M797" s="99"/>
      <c r="N797" s="116"/>
      <c r="O797" s="117"/>
    </row>
    <row r="798" spans="2:15" x14ac:dyDescent="0.35">
      <c r="B798" s="120"/>
      <c r="C798" s="264"/>
      <c r="D798" s="106"/>
      <c r="E798" s="113"/>
      <c r="F798" s="107"/>
      <c r="G798" s="173"/>
      <c r="H798" s="175"/>
      <c r="I798" s="176"/>
      <c r="J798" s="282"/>
      <c r="K798" s="110"/>
      <c r="L798" s="98"/>
      <c r="M798" s="99"/>
      <c r="N798" s="116"/>
      <c r="O798" s="117"/>
    </row>
    <row r="799" spans="2:15" x14ac:dyDescent="0.35">
      <c r="B799" s="120"/>
      <c r="C799" s="264"/>
      <c r="D799" s="106"/>
      <c r="E799" s="113"/>
      <c r="F799" s="107"/>
      <c r="G799" s="173"/>
      <c r="H799" s="175"/>
      <c r="I799" s="176"/>
      <c r="J799" s="282"/>
      <c r="K799" s="110"/>
      <c r="L799" s="98"/>
      <c r="M799" s="99"/>
      <c r="N799" s="116"/>
      <c r="O799" s="117"/>
    </row>
    <row r="800" spans="2:15" x14ac:dyDescent="0.35">
      <c r="B800" s="120"/>
      <c r="C800" s="264"/>
      <c r="D800" s="106"/>
      <c r="E800" s="113"/>
      <c r="F800" s="107"/>
      <c r="G800" s="173"/>
      <c r="H800" s="175"/>
      <c r="I800" s="176"/>
      <c r="J800" s="282"/>
      <c r="K800" s="110"/>
      <c r="L800" s="98"/>
      <c r="M800" s="99"/>
      <c r="N800" s="116"/>
      <c r="O800" s="117"/>
    </row>
    <row r="801" spans="2:15" x14ac:dyDescent="0.35">
      <c r="B801" s="120"/>
      <c r="C801" s="264"/>
      <c r="D801" s="106"/>
      <c r="E801" s="113"/>
      <c r="F801" s="107"/>
      <c r="G801" s="173"/>
      <c r="H801" s="175"/>
      <c r="I801" s="176"/>
      <c r="J801" s="282"/>
      <c r="K801" s="110"/>
      <c r="L801" s="98"/>
      <c r="M801" s="99"/>
      <c r="N801" s="116"/>
      <c r="O801" s="117"/>
    </row>
    <row r="802" spans="2:15" x14ac:dyDescent="0.35">
      <c r="B802" s="120"/>
      <c r="C802" s="264"/>
      <c r="D802" s="106"/>
      <c r="E802" s="113"/>
      <c r="F802" s="107"/>
      <c r="G802" s="173"/>
      <c r="H802" s="175"/>
      <c r="I802" s="176"/>
      <c r="J802" s="282"/>
      <c r="K802" s="110"/>
      <c r="L802" s="98"/>
      <c r="M802" s="99"/>
      <c r="N802" s="116"/>
      <c r="O802" s="117"/>
    </row>
    <row r="803" spans="2:15" x14ac:dyDescent="0.35">
      <c r="B803" s="120"/>
      <c r="C803" s="264"/>
      <c r="D803" s="106"/>
      <c r="E803" s="113"/>
      <c r="F803" s="107"/>
      <c r="G803" s="173"/>
      <c r="H803" s="175"/>
      <c r="I803" s="176"/>
      <c r="J803" s="282"/>
      <c r="K803" s="110"/>
      <c r="L803" s="98"/>
      <c r="M803" s="99"/>
      <c r="N803" s="114"/>
      <c r="O803" s="117"/>
    </row>
    <row r="804" spans="2:15" x14ac:dyDescent="0.35">
      <c r="B804" s="120"/>
      <c r="C804" s="264"/>
      <c r="D804" s="106"/>
      <c r="E804" s="113"/>
      <c r="F804" s="107"/>
      <c r="G804" s="173"/>
      <c r="H804" s="175"/>
      <c r="I804" s="176"/>
      <c r="J804" s="282"/>
      <c r="K804" s="110"/>
      <c r="L804" s="98"/>
      <c r="M804" s="99"/>
      <c r="N804" s="116"/>
      <c r="O804" s="117"/>
    </row>
    <row r="805" spans="2:15" x14ac:dyDescent="0.35">
      <c r="B805" s="120"/>
      <c r="C805" s="264"/>
      <c r="D805" s="106"/>
      <c r="E805" s="113"/>
      <c r="F805" s="107"/>
      <c r="G805" s="173"/>
      <c r="H805" s="175"/>
      <c r="I805" s="176"/>
      <c r="J805" s="282"/>
      <c r="K805" s="110"/>
      <c r="L805" s="98"/>
      <c r="M805" s="99"/>
      <c r="N805" s="116"/>
      <c r="O805" s="117"/>
    </row>
    <row r="806" spans="2:15" x14ac:dyDescent="0.35">
      <c r="B806" s="120"/>
      <c r="C806" s="264"/>
      <c r="D806" s="106"/>
      <c r="E806" s="113"/>
      <c r="F806" s="107"/>
      <c r="G806" s="173"/>
      <c r="H806" s="175"/>
      <c r="I806" s="176"/>
      <c r="J806" s="282"/>
      <c r="K806" s="110"/>
      <c r="L806" s="98"/>
      <c r="M806" s="99"/>
      <c r="N806" s="116"/>
      <c r="O806" s="117"/>
    </row>
    <row r="807" spans="2:15" x14ac:dyDescent="0.35">
      <c r="B807" s="120"/>
      <c r="C807" s="264"/>
      <c r="D807" s="106"/>
      <c r="E807" s="113"/>
      <c r="F807" s="107"/>
      <c r="G807" s="173"/>
      <c r="H807" s="175"/>
      <c r="I807" s="176"/>
      <c r="J807" s="282"/>
      <c r="K807" s="110"/>
      <c r="L807" s="98"/>
      <c r="M807" s="99"/>
      <c r="N807" s="116"/>
      <c r="O807" s="117"/>
    </row>
    <row r="808" spans="2:15" x14ac:dyDescent="0.35">
      <c r="B808" s="120"/>
      <c r="C808" s="264"/>
      <c r="D808" s="106"/>
      <c r="E808" s="113"/>
      <c r="F808" s="107"/>
      <c r="G808" s="173"/>
      <c r="H808" s="175"/>
      <c r="I808" s="176"/>
      <c r="J808" s="282"/>
      <c r="K808" s="110"/>
      <c r="L808" s="98"/>
      <c r="M808" s="99"/>
      <c r="N808" s="116"/>
      <c r="O808" s="117"/>
    </row>
    <row r="809" spans="2:15" x14ac:dyDescent="0.35">
      <c r="B809" s="120"/>
      <c r="C809" s="264"/>
      <c r="D809" s="106"/>
      <c r="E809" s="113"/>
      <c r="F809" s="107"/>
      <c r="G809" s="173"/>
      <c r="H809" s="175"/>
      <c r="I809" s="176"/>
      <c r="J809" s="282"/>
      <c r="K809" s="110"/>
      <c r="L809" s="98"/>
      <c r="M809" s="99"/>
      <c r="N809" s="116"/>
      <c r="O809" s="117"/>
    </row>
    <row r="810" spans="2:15" x14ac:dyDescent="0.35">
      <c r="B810" s="120"/>
      <c r="C810" s="264"/>
      <c r="D810" s="106"/>
      <c r="E810" s="113"/>
      <c r="F810" s="107"/>
      <c r="G810" s="173"/>
      <c r="H810" s="175"/>
      <c r="I810" s="176"/>
      <c r="J810" s="282"/>
      <c r="K810" s="110"/>
      <c r="L810" s="98"/>
      <c r="M810" s="99"/>
      <c r="N810" s="116"/>
      <c r="O810" s="116"/>
    </row>
    <row r="811" spans="2:15" x14ac:dyDescent="0.35">
      <c r="B811" s="120"/>
      <c r="C811" s="264"/>
      <c r="D811" s="106"/>
      <c r="E811" s="113"/>
      <c r="F811" s="107"/>
      <c r="G811" s="173"/>
      <c r="H811" s="175"/>
      <c r="I811" s="176"/>
      <c r="J811" s="282"/>
      <c r="K811" s="110"/>
      <c r="L811" s="98"/>
      <c r="M811" s="99"/>
      <c r="N811" s="116"/>
      <c r="O811" s="117"/>
    </row>
    <row r="812" spans="2:15" x14ac:dyDescent="0.35">
      <c r="B812" s="120"/>
      <c r="C812" s="264"/>
      <c r="D812" s="106"/>
      <c r="E812" s="113"/>
      <c r="F812" s="107"/>
      <c r="G812" s="173"/>
      <c r="H812" s="175"/>
      <c r="I812" s="176"/>
      <c r="J812" s="282"/>
      <c r="K812" s="110"/>
      <c r="L812" s="98"/>
      <c r="M812" s="99"/>
      <c r="N812" s="116"/>
      <c r="O812" s="117"/>
    </row>
    <row r="813" spans="2:15" x14ac:dyDescent="0.35">
      <c r="B813" s="120"/>
      <c r="C813" s="264"/>
      <c r="D813" s="106"/>
      <c r="E813" s="113"/>
      <c r="F813" s="107"/>
      <c r="G813" s="173"/>
      <c r="H813" s="175"/>
      <c r="I813" s="176"/>
      <c r="J813" s="282"/>
      <c r="K813" s="110"/>
      <c r="L813" s="98"/>
      <c r="M813" s="99"/>
      <c r="N813" s="116"/>
      <c r="O813" s="116"/>
    </row>
    <row r="814" spans="2:15" x14ac:dyDescent="0.35">
      <c r="B814" s="120"/>
      <c r="C814" s="264"/>
      <c r="D814" s="106"/>
      <c r="E814" s="113"/>
      <c r="F814" s="107"/>
      <c r="G814" s="173"/>
      <c r="H814" s="175"/>
      <c r="I814" s="176"/>
      <c r="J814" s="282"/>
      <c r="K814" s="110"/>
      <c r="L814" s="98"/>
      <c r="M814" s="99"/>
      <c r="N814" s="116"/>
      <c r="O814" s="117"/>
    </row>
    <row r="815" spans="2:15" x14ac:dyDescent="0.35">
      <c r="B815" s="120"/>
      <c r="C815" s="264"/>
      <c r="D815" s="106"/>
      <c r="E815" s="113"/>
      <c r="F815" s="107"/>
      <c r="G815" s="173"/>
      <c r="H815" s="175"/>
      <c r="I815" s="176"/>
      <c r="J815" s="282"/>
      <c r="K815" s="110"/>
      <c r="L815" s="98"/>
      <c r="M815" s="99"/>
      <c r="N815" s="116"/>
      <c r="O815" s="117"/>
    </row>
    <row r="816" spans="2:15" x14ac:dyDescent="0.35">
      <c r="B816" s="120"/>
      <c r="C816" s="264"/>
      <c r="D816" s="106"/>
      <c r="E816" s="113"/>
      <c r="F816" s="107"/>
      <c r="G816" s="173"/>
      <c r="H816" s="175"/>
      <c r="I816" s="176"/>
      <c r="J816" s="282"/>
      <c r="K816" s="110"/>
      <c r="L816" s="98"/>
      <c r="M816" s="99"/>
      <c r="N816" s="114"/>
      <c r="O816" s="116"/>
    </row>
    <row r="817" spans="2:15" x14ac:dyDescent="0.35">
      <c r="B817" s="120"/>
      <c r="C817" s="264"/>
      <c r="D817" s="106"/>
      <c r="E817" s="113"/>
      <c r="F817" s="107"/>
      <c r="G817" s="173"/>
      <c r="H817" s="175"/>
      <c r="I817" s="176"/>
      <c r="J817" s="282"/>
      <c r="K817" s="110"/>
      <c r="L817" s="98"/>
      <c r="M817" s="99"/>
      <c r="N817" s="116"/>
      <c r="O817" s="117"/>
    </row>
    <row r="818" spans="2:15" x14ac:dyDescent="0.35">
      <c r="B818" s="120"/>
      <c r="C818" s="264"/>
      <c r="D818" s="106"/>
      <c r="E818" s="113"/>
      <c r="F818" s="107"/>
      <c r="G818" s="173"/>
      <c r="H818" s="175"/>
      <c r="I818" s="176"/>
      <c r="J818" s="282"/>
      <c r="K818" s="110"/>
      <c r="L818" s="98"/>
      <c r="M818" s="99"/>
      <c r="N818" s="116"/>
      <c r="O818" s="117"/>
    </row>
    <row r="819" spans="2:15" x14ac:dyDescent="0.35">
      <c r="B819" s="120"/>
      <c r="C819" s="264"/>
      <c r="D819" s="106"/>
      <c r="E819" s="113"/>
      <c r="F819" s="107"/>
      <c r="G819" s="173"/>
      <c r="H819" s="175"/>
      <c r="I819" s="176"/>
      <c r="J819" s="282"/>
      <c r="K819" s="110"/>
      <c r="L819" s="98"/>
      <c r="M819" s="99"/>
      <c r="N819" s="116"/>
      <c r="O819" s="117"/>
    </row>
    <row r="820" spans="2:15" x14ac:dyDescent="0.35">
      <c r="B820" s="120"/>
      <c r="C820" s="264"/>
      <c r="D820" s="106"/>
      <c r="E820" s="113"/>
      <c r="F820" s="107"/>
      <c r="G820" s="173"/>
      <c r="H820" s="175"/>
      <c r="I820" s="176"/>
      <c r="J820" s="282"/>
      <c r="K820" s="110"/>
      <c r="L820" s="98"/>
      <c r="M820" s="99"/>
      <c r="N820" s="116"/>
      <c r="O820" s="117"/>
    </row>
    <row r="821" spans="2:15" x14ac:dyDescent="0.35">
      <c r="B821" s="120"/>
      <c r="C821" s="264"/>
      <c r="D821" s="106"/>
      <c r="E821" s="113"/>
      <c r="F821" s="107"/>
      <c r="G821" s="173"/>
      <c r="H821" s="175"/>
      <c r="I821" s="176"/>
      <c r="J821" s="282"/>
      <c r="K821" s="110"/>
      <c r="L821" s="98"/>
      <c r="M821" s="99"/>
      <c r="N821" s="116"/>
      <c r="O821" s="117"/>
    </row>
    <row r="822" spans="2:15" x14ac:dyDescent="0.35">
      <c r="B822" s="126"/>
      <c r="C822" s="264"/>
      <c r="D822" s="106"/>
      <c r="E822" s="113"/>
      <c r="F822" s="107"/>
      <c r="G822" s="173"/>
      <c r="H822" s="175"/>
      <c r="I822" s="176"/>
      <c r="J822" s="282"/>
      <c r="K822" s="110"/>
      <c r="L822" s="98"/>
      <c r="M822" s="99"/>
      <c r="N822" s="116"/>
      <c r="O822" s="117"/>
    </row>
    <row r="823" spans="2:15" x14ac:dyDescent="0.35">
      <c r="B823" s="126"/>
      <c r="C823" s="264"/>
      <c r="D823" s="106"/>
      <c r="E823" s="113"/>
      <c r="F823" s="107"/>
      <c r="G823" s="173"/>
      <c r="H823" s="175"/>
      <c r="I823" s="176"/>
      <c r="J823" s="282"/>
      <c r="K823" s="110"/>
      <c r="L823" s="98"/>
      <c r="M823" s="99"/>
      <c r="N823" s="116"/>
      <c r="O823" s="117"/>
    </row>
    <row r="824" spans="2:15" x14ac:dyDescent="0.35">
      <c r="B824" s="126"/>
      <c r="C824" s="264"/>
      <c r="D824" s="106"/>
      <c r="E824" s="113"/>
      <c r="F824" s="107"/>
      <c r="G824" s="173"/>
      <c r="H824" s="175"/>
      <c r="I824" s="176"/>
      <c r="J824" s="282"/>
      <c r="K824" s="110"/>
      <c r="L824" s="98"/>
      <c r="M824" s="99"/>
      <c r="N824" s="116"/>
      <c r="O824" s="117"/>
    </row>
    <row r="825" spans="2:15" x14ac:dyDescent="0.35">
      <c r="B825" s="126"/>
      <c r="C825" s="264"/>
      <c r="D825" s="106"/>
      <c r="E825" s="113"/>
      <c r="F825" s="107"/>
      <c r="G825" s="173"/>
      <c r="H825" s="175"/>
      <c r="I825" s="176"/>
      <c r="J825" s="282"/>
      <c r="K825" s="110"/>
      <c r="L825" s="98"/>
      <c r="M825" s="99"/>
      <c r="N825" s="116"/>
      <c r="O825" s="117"/>
    </row>
    <row r="826" spans="2:15" x14ac:dyDescent="0.35">
      <c r="B826" s="126"/>
      <c r="C826" s="264"/>
      <c r="D826" s="106"/>
      <c r="E826" s="113"/>
      <c r="F826" s="107"/>
      <c r="G826" s="173"/>
      <c r="H826" s="175"/>
      <c r="I826" s="176"/>
      <c r="J826" s="282"/>
      <c r="K826" s="110"/>
      <c r="L826" s="98"/>
      <c r="M826" s="99"/>
      <c r="N826" s="116"/>
      <c r="O826" s="117"/>
    </row>
    <row r="827" spans="2:15" x14ac:dyDescent="0.35">
      <c r="B827" s="126"/>
      <c r="C827" s="264"/>
      <c r="D827" s="106"/>
      <c r="E827" s="113"/>
      <c r="F827" s="107"/>
      <c r="G827" s="173"/>
      <c r="H827" s="175"/>
      <c r="I827" s="176"/>
      <c r="J827" s="282"/>
      <c r="K827" s="110"/>
      <c r="L827" s="98"/>
      <c r="M827" s="99"/>
      <c r="N827" s="116"/>
      <c r="O827" s="117"/>
    </row>
    <row r="828" spans="2:15" x14ac:dyDescent="0.35">
      <c r="B828" s="126"/>
      <c r="C828" s="264"/>
      <c r="D828" s="106"/>
      <c r="E828" s="113"/>
      <c r="F828" s="107"/>
      <c r="G828" s="173"/>
      <c r="H828" s="175"/>
      <c r="I828" s="176"/>
      <c r="J828" s="282"/>
      <c r="K828" s="110"/>
      <c r="L828" s="98"/>
      <c r="M828" s="99"/>
      <c r="N828" s="116"/>
      <c r="O828" s="117"/>
    </row>
    <row r="829" spans="2:15" x14ac:dyDescent="0.35">
      <c r="B829" s="126"/>
      <c r="C829" s="264"/>
      <c r="D829" s="106"/>
      <c r="E829" s="113"/>
      <c r="F829" s="107"/>
      <c r="G829" s="173"/>
      <c r="H829" s="175"/>
      <c r="I829" s="176"/>
      <c r="J829" s="282"/>
      <c r="K829" s="110"/>
      <c r="L829" s="98"/>
      <c r="M829" s="99"/>
      <c r="N829" s="116"/>
      <c r="O829" s="117"/>
    </row>
    <row r="830" spans="2:15" x14ac:dyDescent="0.35">
      <c r="B830" s="126"/>
      <c r="C830" s="264"/>
      <c r="D830" s="106"/>
      <c r="E830" s="113"/>
      <c r="F830" s="107"/>
      <c r="G830" s="173"/>
      <c r="H830" s="175"/>
      <c r="I830" s="176"/>
      <c r="J830" s="282"/>
      <c r="K830" s="110"/>
      <c r="L830" s="98"/>
      <c r="M830" s="99"/>
      <c r="N830" s="114"/>
      <c r="O830" s="117"/>
    </row>
    <row r="831" spans="2:15" x14ac:dyDescent="0.35">
      <c r="B831" s="126"/>
      <c r="C831" s="264"/>
      <c r="D831" s="106"/>
      <c r="E831" s="113"/>
      <c r="F831" s="107"/>
      <c r="G831" s="173"/>
      <c r="H831" s="175"/>
      <c r="I831" s="176"/>
      <c r="J831" s="282"/>
      <c r="K831" s="110"/>
      <c r="L831" s="98"/>
      <c r="M831" s="99"/>
      <c r="N831" s="116"/>
      <c r="O831" s="117"/>
    </row>
    <row r="832" spans="2:15" x14ac:dyDescent="0.35">
      <c r="B832" s="126"/>
      <c r="C832" s="264"/>
      <c r="D832" s="106"/>
      <c r="E832" s="113"/>
      <c r="F832" s="107"/>
      <c r="G832" s="173"/>
      <c r="H832" s="175"/>
      <c r="I832" s="176"/>
      <c r="J832" s="282"/>
      <c r="K832" s="110"/>
      <c r="L832" s="98"/>
      <c r="M832" s="99"/>
      <c r="N832" s="114"/>
      <c r="O832" s="117"/>
    </row>
    <row r="833" spans="2:15" x14ac:dyDescent="0.35">
      <c r="B833" s="126"/>
      <c r="C833" s="264"/>
      <c r="D833" s="106"/>
      <c r="E833" s="113"/>
      <c r="F833" s="107"/>
      <c r="G833" s="173"/>
      <c r="H833" s="175"/>
      <c r="I833" s="176"/>
      <c r="J833" s="282"/>
      <c r="K833" s="110"/>
      <c r="L833" s="98"/>
      <c r="M833" s="99"/>
      <c r="N833" s="116"/>
      <c r="O833" s="117"/>
    </row>
    <row r="834" spans="2:15" x14ac:dyDescent="0.35">
      <c r="B834" s="126"/>
      <c r="C834" s="264"/>
      <c r="D834" s="106"/>
      <c r="E834" s="113"/>
      <c r="F834" s="107"/>
      <c r="G834" s="173"/>
      <c r="H834" s="175"/>
      <c r="I834" s="176"/>
      <c r="J834" s="282"/>
      <c r="K834" s="110"/>
      <c r="L834" s="98"/>
      <c r="M834" s="99"/>
      <c r="N834" s="114"/>
      <c r="O834" s="117"/>
    </row>
    <row r="835" spans="2:15" x14ac:dyDescent="0.35">
      <c r="B835" s="126"/>
      <c r="C835" s="264"/>
      <c r="D835" s="106"/>
      <c r="E835" s="113"/>
      <c r="F835" s="107"/>
      <c r="G835" s="173"/>
      <c r="H835" s="175"/>
      <c r="I835" s="176"/>
      <c r="J835" s="282"/>
      <c r="K835" s="110"/>
      <c r="L835" s="98"/>
      <c r="M835" s="99"/>
      <c r="N835" s="116"/>
      <c r="O835" s="117"/>
    </row>
    <row r="836" spans="2:15" x14ac:dyDescent="0.35">
      <c r="B836" s="126"/>
      <c r="C836" s="264"/>
      <c r="D836" s="106"/>
      <c r="E836" s="113"/>
      <c r="F836" s="107"/>
      <c r="G836" s="173"/>
      <c r="H836" s="175"/>
      <c r="I836" s="176"/>
      <c r="J836" s="282"/>
      <c r="K836" s="110"/>
      <c r="L836" s="98"/>
      <c r="M836" s="99"/>
      <c r="N836" s="116"/>
      <c r="O836" s="117"/>
    </row>
    <row r="837" spans="2:15" x14ac:dyDescent="0.35">
      <c r="B837" s="126"/>
      <c r="C837" s="264"/>
      <c r="D837" s="106"/>
      <c r="E837" s="113"/>
      <c r="F837" s="107"/>
      <c r="G837" s="173"/>
      <c r="H837" s="175"/>
      <c r="I837" s="176"/>
      <c r="J837" s="282"/>
      <c r="K837" s="110"/>
      <c r="L837" s="98"/>
      <c r="M837" s="99"/>
      <c r="N837" s="116"/>
      <c r="O837" s="117"/>
    </row>
    <row r="838" spans="2:15" x14ac:dyDescent="0.35">
      <c r="B838" s="126"/>
      <c r="C838" s="264"/>
      <c r="D838" s="106"/>
      <c r="E838" s="113"/>
      <c r="F838" s="107"/>
      <c r="G838" s="173"/>
      <c r="H838" s="175"/>
      <c r="I838" s="176"/>
      <c r="J838" s="282"/>
      <c r="K838" s="110"/>
      <c r="L838" s="98"/>
      <c r="M838" s="99"/>
      <c r="N838" s="116"/>
      <c r="O838" s="117"/>
    </row>
    <row r="839" spans="2:15" x14ac:dyDescent="0.35">
      <c r="B839" s="126"/>
      <c r="C839" s="264"/>
      <c r="D839" s="106"/>
      <c r="E839" s="113"/>
      <c r="F839" s="107"/>
      <c r="G839" s="173"/>
      <c r="H839" s="175"/>
      <c r="I839" s="176"/>
      <c r="J839" s="282"/>
      <c r="K839" s="110"/>
      <c r="L839" s="98"/>
      <c r="M839" s="99"/>
      <c r="N839" s="116"/>
      <c r="O839" s="117"/>
    </row>
    <row r="840" spans="2:15" x14ac:dyDescent="0.35">
      <c r="B840" s="126"/>
      <c r="C840" s="264"/>
      <c r="D840" s="106"/>
      <c r="E840" s="113"/>
      <c r="F840" s="107"/>
      <c r="G840" s="173"/>
      <c r="H840" s="175"/>
      <c r="I840" s="176"/>
      <c r="J840" s="282"/>
      <c r="K840" s="110"/>
      <c r="L840" s="98"/>
      <c r="M840" s="99"/>
      <c r="N840" s="116"/>
      <c r="O840" s="117"/>
    </row>
    <row r="841" spans="2:15" x14ac:dyDescent="0.35">
      <c r="B841" s="126"/>
      <c r="C841" s="264"/>
      <c r="D841" s="106"/>
      <c r="E841" s="113"/>
      <c r="F841" s="107"/>
      <c r="G841" s="173"/>
      <c r="H841" s="175"/>
      <c r="I841" s="176"/>
      <c r="J841" s="282"/>
      <c r="K841" s="110"/>
      <c r="L841" s="98"/>
      <c r="M841" s="99"/>
      <c r="N841" s="116"/>
      <c r="O841" s="117"/>
    </row>
    <row r="842" spans="2:15" x14ac:dyDescent="0.35">
      <c r="B842" s="126"/>
      <c r="C842" s="264"/>
      <c r="D842" s="106"/>
      <c r="E842" s="113"/>
      <c r="F842" s="107"/>
      <c r="G842" s="173"/>
      <c r="H842" s="175"/>
      <c r="I842" s="176"/>
      <c r="J842" s="282"/>
      <c r="K842" s="110"/>
      <c r="L842" s="98"/>
      <c r="M842" s="99"/>
      <c r="N842" s="116"/>
      <c r="O842" s="117"/>
    </row>
    <row r="843" spans="2:15" x14ac:dyDescent="0.35">
      <c r="B843" s="126"/>
      <c r="C843" s="264"/>
      <c r="D843" s="106"/>
      <c r="E843" s="113"/>
      <c r="F843" s="107"/>
      <c r="G843" s="173"/>
      <c r="H843" s="175"/>
      <c r="I843" s="176"/>
      <c r="J843" s="282"/>
      <c r="K843" s="110"/>
      <c r="L843" s="98"/>
      <c r="M843" s="99"/>
      <c r="N843" s="116"/>
      <c r="O843" s="117"/>
    </row>
    <row r="844" spans="2:15" x14ac:dyDescent="0.35">
      <c r="B844" s="126"/>
      <c r="C844" s="264"/>
      <c r="D844" s="106"/>
      <c r="E844" s="113"/>
      <c r="F844" s="107"/>
      <c r="G844" s="173"/>
      <c r="H844" s="175"/>
      <c r="I844" s="176"/>
      <c r="J844" s="282"/>
      <c r="K844" s="110"/>
      <c r="L844" s="98"/>
      <c r="M844" s="99"/>
      <c r="N844" s="116"/>
      <c r="O844" s="117"/>
    </row>
    <row r="845" spans="2:15" x14ac:dyDescent="0.35">
      <c r="B845" s="126"/>
      <c r="C845" s="264"/>
      <c r="D845" s="106"/>
      <c r="E845" s="113"/>
      <c r="F845" s="107"/>
      <c r="G845" s="173"/>
      <c r="H845" s="175"/>
      <c r="I845" s="176"/>
      <c r="J845" s="282"/>
      <c r="K845" s="110"/>
      <c r="L845" s="98"/>
      <c r="M845" s="99"/>
      <c r="N845" s="116"/>
      <c r="O845" s="117"/>
    </row>
    <row r="846" spans="2:15" x14ac:dyDescent="0.35">
      <c r="B846" s="126"/>
      <c r="C846" s="264"/>
      <c r="D846" s="106"/>
      <c r="E846" s="113"/>
      <c r="F846" s="107"/>
      <c r="G846" s="173"/>
      <c r="H846" s="175"/>
      <c r="I846" s="176"/>
      <c r="J846" s="282"/>
      <c r="K846" s="110"/>
      <c r="L846" s="98"/>
      <c r="M846" s="99"/>
      <c r="N846" s="116"/>
      <c r="O846" s="117"/>
    </row>
    <row r="847" spans="2:15" x14ac:dyDescent="0.35">
      <c r="B847" s="126"/>
      <c r="C847" s="264"/>
      <c r="D847" s="106"/>
      <c r="E847" s="113"/>
      <c r="F847" s="107"/>
      <c r="G847" s="173"/>
      <c r="H847" s="175"/>
      <c r="I847" s="176"/>
      <c r="J847" s="282"/>
      <c r="K847" s="110"/>
      <c r="L847" s="98"/>
      <c r="M847" s="99"/>
      <c r="N847" s="116"/>
      <c r="O847" s="117"/>
    </row>
    <row r="848" spans="2:15" x14ac:dyDescent="0.35">
      <c r="B848" s="126"/>
      <c r="C848" s="264"/>
      <c r="D848" s="106"/>
      <c r="E848" s="113"/>
      <c r="F848" s="107"/>
      <c r="G848" s="173"/>
      <c r="H848" s="175"/>
      <c r="I848" s="176"/>
      <c r="J848" s="282"/>
      <c r="K848" s="110"/>
      <c r="L848" s="98"/>
      <c r="M848" s="99"/>
      <c r="N848" s="116"/>
      <c r="O848" s="117"/>
    </row>
    <row r="849" spans="2:15" x14ac:dyDescent="0.35">
      <c r="B849" s="126"/>
      <c r="C849" s="264"/>
      <c r="D849" s="106"/>
      <c r="E849" s="113"/>
      <c r="F849" s="107"/>
      <c r="G849" s="173"/>
      <c r="H849" s="175"/>
      <c r="I849" s="176"/>
      <c r="J849" s="282"/>
      <c r="K849" s="110"/>
      <c r="L849" s="98"/>
      <c r="M849" s="99"/>
      <c r="N849" s="114"/>
      <c r="O849" s="117"/>
    </row>
    <row r="850" spans="2:15" x14ac:dyDescent="0.35">
      <c r="B850" s="126"/>
      <c r="C850" s="264"/>
      <c r="D850" s="106"/>
      <c r="E850" s="113"/>
      <c r="F850" s="107"/>
      <c r="G850" s="173"/>
      <c r="H850" s="175"/>
      <c r="I850" s="176"/>
      <c r="J850" s="282"/>
      <c r="K850" s="110"/>
      <c r="L850" s="98"/>
      <c r="M850" s="99"/>
      <c r="N850" s="116"/>
      <c r="O850" s="117"/>
    </row>
    <row r="851" spans="2:15" x14ac:dyDescent="0.35">
      <c r="B851" s="126"/>
      <c r="C851" s="264"/>
      <c r="D851" s="106"/>
      <c r="E851" s="113"/>
      <c r="F851" s="107"/>
      <c r="G851" s="173"/>
      <c r="H851" s="175"/>
      <c r="I851" s="176"/>
      <c r="J851" s="282"/>
      <c r="K851" s="110"/>
      <c r="L851" s="98"/>
      <c r="M851" s="99"/>
      <c r="N851" s="116"/>
      <c r="O851" s="117"/>
    </row>
    <row r="852" spans="2:15" x14ac:dyDescent="0.35">
      <c r="B852" s="126"/>
      <c r="C852" s="264"/>
      <c r="D852" s="106"/>
      <c r="E852" s="113"/>
      <c r="F852" s="107"/>
      <c r="G852" s="173"/>
      <c r="H852" s="175"/>
      <c r="I852" s="176"/>
      <c r="J852" s="282"/>
      <c r="K852" s="110"/>
      <c r="L852" s="98"/>
      <c r="M852" s="99"/>
      <c r="N852" s="116"/>
      <c r="O852" s="117"/>
    </row>
    <row r="853" spans="2:15" x14ac:dyDescent="0.35">
      <c r="B853" s="126"/>
      <c r="C853" s="264"/>
      <c r="D853" s="106"/>
      <c r="E853" s="113"/>
      <c r="F853" s="107"/>
      <c r="G853" s="173"/>
      <c r="H853" s="175"/>
      <c r="I853" s="176"/>
      <c r="J853" s="282"/>
      <c r="K853" s="110"/>
      <c r="L853" s="98"/>
      <c r="M853" s="99"/>
      <c r="N853" s="116"/>
      <c r="O853" s="117"/>
    </row>
    <row r="854" spans="2:15" x14ac:dyDescent="0.35">
      <c r="B854" s="120"/>
      <c r="C854" s="264"/>
      <c r="D854" s="106"/>
      <c r="E854" s="113"/>
      <c r="F854" s="107"/>
      <c r="G854" s="173"/>
      <c r="H854" s="175"/>
      <c r="I854" s="176"/>
      <c r="J854" s="282"/>
      <c r="K854" s="110"/>
      <c r="L854" s="98"/>
      <c r="M854" s="99"/>
      <c r="N854" s="116"/>
      <c r="O854" s="124"/>
    </row>
    <row r="855" spans="2:15" x14ac:dyDescent="0.35">
      <c r="B855" s="120"/>
      <c r="C855" s="264"/>
      <c r="D855" s="106"/>
      <c r="E855" s="113"/>
      <c r="F855" s="107"/>
      <c r="G855" s="173"/>
      <c r="H855" s="175"/>
      <c r="I855" s="176"/>
      <c r="J855" s="282"/>
      <c r="K855" s="110"/>
      <c r="L855" s="98"/>
      <c r="M855" s="99"/>
      <c r="N855" s="116"/>
      <c r="O855" s="124"/>
    </row>
    <row r="856" spans="2:15" x14ac:dyDescent="0.35">
      <c r="B856" s="120"/>
      <c r="C856" s="264"/>
      <c r="D856" s="106"/>
      <c r="E856" s="113"/>
      <c r="F856" s="107"/>
      <c r="G856" s="173"/>
      <c r="H856" s="175"/>
      <c r="I856" s="176"/>
      <c r="J856" s="282"/>
      <c r="K856" s="110"/>
      <c r="L856" s="98"/>
      <c r="M856" s="99"/>
      <c r="N856" s="116"/>
      <c r="O856" s="117"/>
    </row>
    <row r="857" spans="2:15" x14ac:dyDescent="0.35">
      <c r="B857" s="120"/>
      <c r="C857" s="264"/>
      <c r="D857" s="106"/>
      <c r="E857" s="113"/>
      <c r="F857" s="107"/>
      <c r="G857" s="173"/>
      <c r="H857" s="175"/>
      <c r="I857" s="176"/>
      <c r="J857" s="282"/>
      <c r="K857" s="110"/>
      <c r="L857" s="98"/>
      <c r="M857" s="99"/>
      <c r="N857" s="116"/>
      <c r="O857" s="117"/>
    </row>
    <row r="858" spans="2:15" x14ac:dyDescent="0.35">
      <c r="B858" s="120"/>
      <c r="C858" s="264"/>
      <c r="D858" s="106"/>
      <c r="E858" s="113"/>
      <c r="F858" s="107"/>
      <c r="G858" s="173"/>
      <c r="H858" s="175"/>
      <c r="I858" s="176"/>
      <c r="J858" s="282"/>
      <c r="K858" s="110"/>
      <c r="L858" s="98"/>
      <c r="M858" s="99"/>
      <c r="N858" s="116"/>
      <c r="O858" s="117"/>
    </row>
    <row r="859" spans="2:15" x14ac:dyDescent="0.35">
      <c r="B859" s="120"/>
      <c r="C859" s="264"/>
      <c r="D859" s="106"/>
      <c r="E859" s="113"/>
      <c r="F859" s="107"/>
      <c r="G859" s="173"/>
      <c r="H859" s="175"/>
      <c r="I859" s="176"/>
      <c r="J859" s="282"/>
      <c r="K859" s="110"/>
      <c r="L859" s="98"/>
      <c r="M859" s="99"/>
      <c r="N859" s="116"/>
      <c r="O859" s="117"/>
    </row>
    <row r="860" spans="2:15" x14ac:dyDescent="0.35">
      <c r="B860" s="120"/>
      <c r="C860" s="264"/>
      <c r="D860" s="106"/>
      <c r="E860" s="113"/>
      <c r="F860" s="107"/>
      <c r="G860" s="173"/>
      <c r="H860" s="175"/>
      <c r="I860" s="176"/>
      <c r="J860" s="282"/>
      <c r="K860" s="110"/>
      <c r="L860" s="98"/>
      <c r="M860" s="99"/>
      <c r="N860" s="116"/>
      <c r="O860" s="117"/>
    </row>
    <row r="861" spans="2:15" x14ac:dyDescent="0.35">
      <c r="B861" s="120"/>
      <c r="C861" s="264"/>
      <c r="D861" s="106"/>
      <c r="E861" s="113"/>
      <c r="F861" s="107"/>
      <c r="G861" s="173"/>
      <c r="H861" s="175"/>
      <c r="I861" s="176"/>
      <c r="J861" s="282"/>
      <c r="K861" s="110"/>
      <c r="L861" s="98"/>
      <c r="M861" s="99"/>
      <c r="N861" s="116"/>
      <c r="O861" s="117"/>
    </row>
    <row r="862" spans="2:15" x14ac:dyDescent="0.35">
      <c r="B862" s="120"/>
      <c r="C862" s="264"/>
      <c r="D862" s="106"/>
      <c r="E862" s="113"/>
      <c r="F862" s="107"/>
      <c r="G862" s="173"/>
      <c r="H862" s="175"/>
      <c r="I862" s="176"/>
      <c r="J862" s="282"/>
      <c r="K862" s="110"/>
      <c r="L862" s="98"/>
      <c r="M862" s="99"/>
      <c r="N862" s="116"/>
      <c r="O862" s="117"/>
    </row>
    <row r="863" spans="2:15" x14ac:dyDescent="0.35">
      <c r="B863" s="120"/>
      <c r="C863" s="264"/>
      <c r="D863" s="106"/>
      <c r="E863" s="113"/>
      <c r="F863" s="107"/>
      <c r="G863" s="173"/>
      <c r="H863" s="175"/>
      <c r="I863" s="176"/>
      <c r="J863" s="282"/>
      <c r="K863" s="110"/>
      <c r="L863" s="98"/>
      <c r="M863" s="99"/>
      <c r="N863" s="116"/>
      <c r="O863" s="117"/>
    </row>
    <row r="864" spans="2:15" x14ac:dyDescent="0.35">
      <c r="B864" s="120"/>
      <c r="C864" s="264"/>
      <c r="D864" s="106"/>
      <c r="E864" s="113"/>
      <c r="F864" s="107"/>
      <c r="G864" s="173"/>
      <c r="H864" s="175"/>
      <c r="I864" s="176"/>
      <c r="J864" s="282"/>
      <c r="K864" s="110"/>
      <c r="L864" s="98"/>
      <c r="M864" s="99"/>
      <c r="N864" s="116"/>
      <c r="O864" s="124"/>
    </row>
    <row r="865" spans="2:15" x14ac:dyDescent="0.35">
      <c r="B865" s="120"/>
      <c r="C865" s="264"/>
      <c r="D865" s="106"/>
      <c r="E865" s="113"/>
      <c r="F865" s="107"/>
      <c r="G865" s="173"/>
      <c r="H865" s="175"/>
      <c r="I865" s="176"/>
      <c r="J865" s="282"/>
      <c r="K865" s="110"/>
      <c r="L865" s="98"/>
      <c r="M865" s="99"/>
      <c r="N865" s="116"/>
      <c r="O865" s="124"/>
    </row>
    <row r="866" spans="2:15" x14ac:dyDescent="0.35">
      <c r="B866" s="120"/>
      <c r="C866" s="264"/>
      <c r="D866" s="106"/>
      <c r="E866" s="113"/>
      <c r="F866" s="107"/>
      <c r="G866" s="173"/>
      <c r="H866" s="175"/>
      <c r="I866" s="176"/>
      <c r="J866" s="282"/>
      <c r="K866" s="110"/>
      <c r="L866" s="98"/>
      <c r="M866" s="99"/>
      <c r="N866" s="116"/>
      <c r="O866" s="117"/>
    </row>
    <row r="867" spans="2:15" x14ac:dyDescent="0.35">
      <c r="B867" s="120"/>
      <c r="C867" s="264"/>
      <c r="D867" s="106"/>
      <c r="E867" s="113"/>
      <c r="F867" s="107"/>
      <c r="G867" s="173"/>
      <c r="H867" s="175"/>
      <c r="I867" s="176"/>
      <c r="J867" s="282"/>
      <c r="K867" s="110"/>
      <c r="L867" s="98"/>
      <c r="M867" s="99"/>
      <c r="N867" s="114"/>
      <c r="O867" s="117"/>
    </row>
    <row r="868" spans="2:15" x14ac:dyDescent="0.35">
      <c r="B868" s="120"/>
      <c r="C868" s="264"/>
      <c r="D868" s="106"/>
      <c r="E868" s="113"/>
      <c r="F868" s="107"/>
      <c r="G868" s="173"/>
      <c r="H868" s="175"/>
      <c r="I868" s="176"/>
      <c r="J868" s="282"/>
      <c r="K868" s="110"/>
      <c r="L868" s="98"/>
      <c r="M868" s="99"/>
      <c r="N868" s="116"/>
      <c r="O868" s="117"/>
    </row>
    <row r="869" spans="2:15" x14ac:dyDescent="0.35">
      <c r="B869" s="120"/>
      <c r="C869" s="264"/>
      <c r="D869" s="106"/>
      <c r="E869" s="113"/>
      <c r="F869" s="107"/>
      <c r="G869" s="173"/>
      <c r="H869" s="175"/>
      <c r="I869" s="176"/>
      <c r="J869" s="282"/>
      <c r="K869" s="110"/>
      <c r="L869" s="98"/>
      <c r="M869" s="99"/>
      <c r="N869" s="116"/>
      <c r="O869" s="117"/>
    </row>
    <row r="870" spans="2:15" x14ac:dyDescent="0.35">
      <c r="B870" s="120"/>
      <c r="C870" s="264"/>
      <c r="D870" s="106"/>
      <c r="E870" s="113"/>
      <c r="F870" s="107"/>
      <c r="G870" s="173"/>
      <c r="H870" s="175"/>
      <c r="I870" s="176"/>
      <c r="J870" s="282"/>
      <c r="K870" s="110"/>
      <c r="L870" s="98"/>
      <c r="M870" s="99"/>
      <c r="N870" s="116"/>
      <c r="O870" s="117"/>
    </row>
    <row r="871" spans="2:15" x14ac:dyDescent="0.35">
      <c r="B871" s="120"/>
      <c r="C871" s="264"/>
      <c r="D871" s="106"/>
      <c r="E871" s="113"/>
      <c r="F871" s="107"/>
      <c r="G871" s="173"/>
      <c r="H871" s="175"/>
      <c r="I871" s="176"/>
      <c r="J871" s="282"/>
      <c r="K871" s="110"/>
      <c r="L871" s="98"/>
      <c r="M871" s="99"/>
      <c r="N871" s="116"/>
      <c r="O871" s="117"/>
    </row>
    <row r="872" spans="2:15" x14ac:dyDescent="0.35">
      <c r="B872" s="120"/>
      <c r="C872" s="264"/>
      <c r="D872" s="106"/>
      <c r="E872" s="113"/>
      <c r="F872" s="107"/>
      <c r="G872" s="173"/>
      <c r="H872" s="175"/>
      <c r="I872" s="176"/>
      <c r="J872" s="282"/>
      <c r="K872" s="110"/>
      <c r="L872" s="98"/>
      <c r="M872" s="99"/>
      <c r="N872" s="116"/>
      <c r="O872" s="117"/>
    </row>
    <row r="873" spans="2:15" x14ac:dyDescent="0.35">
      <c r="B873" s="120"/>
      <c r="C873" s="264"/>
      <c r="D873" s="106"/>
      <c r="E873" s="113"/>
      <c r="F873" s="107"/>
      <c r="G873" s="173"/>
      <c r="H873" s="175"/>
      <c r="I873" s="176"/>
      <c r="J873" s="282"/>
      <c r="K873" s="110"/>
      <c r="L873" s="98"/>
      <c r="M873" s="99"/>
      <c r="N873" s="116"/>
      <c r="O873" s="117"/>
    </row>
    <row r="874" spans="2:15" x14ac:dyDescent="0.35">
      <c r="B874" s="120"/>
      <c r="C874" s="264"/>
      <c r="D874" s="106"/>
      <c r="E874" s="113"/>
      <c r="F874" s="107"/>
      <c r="G874" s="173"/>
      <c r="H874" s="175"/>
      <c r="I874" s="176"/>
      <c r="J874" s="282"/>
      <c r="K874" s="110"/>
      <c r="L874" s="98"/>
      <c r="M874" s="99"/>
      <c r="N874" s="116"/>
      <c r="O874" s="117"/>
    </row>
    <row r="875" spans="2:15" x14ac:dyDescent="0.35">
      <c r="B875" s="120"/>
      <c r="C875" s="264"/>
      <c r="D875" s="106"/>
      <c r="E875" s="113"/>
      <c r="F875" s="107"/>
      <c r="G875" s="173"/>
      <c r="H875" s="175"/>
      <c r="I875" s="176"/>
      <c r="J875" s="282"/>
      <c r="K875" s="110"/>
      <c r="L875" s="98"/>
      <c r="M875" s="99"/>
      <c r="N875" s="116"/>
      <c r="O875" s="117"/>
    </row>
    <row r="876" spans="2:15" x14ac:dyDescent="0.35">
      <c r="B876" s="120"/>
      <c r="C876" s="264"/>
      <c r="D876" s="106"/>
      <c r="E876" s="113"/>
      <c r="F876" s="107"/>
      <c r="G876" s="173"/>
      <c r="H876" s="175"/>
      <c r="I876" s="176"/>
      <c r="J876" s="282"/>
      <c r="K876" s="110"/>
      <c r="L876" s="98"/>
      <c r="M876" s="99"/>
      <c r="N876" s="116"/>
      <c r="O876" s="117"/>
    </row>
    <row r="877" spans="2:15" x14ac:dyDescent="0.35">
      <c r="B877" s="120"/>
      <c r="C877" s="264"/>
      <c r="D877" s="106"/>
      <c r="E877" s="113"/>
      <c r="F877" s="107"/>
      <c r="G877" s="173"/>
      <c r="H877" s="175"/>
      <c r="I877" s="176"/>
      <c r="J877" s="282"/>
      <c r="K877" s="110"/>
      <c r="L877" s="98"/>
      <c r="M877" s="99"/>
      <c r="N877" s="116"/>
      <c r="O877" s="117"/>
    </row>
    <row r="878" spans="2:15" x14ac:dyDescent="0.35">
      <c r="B878" s="120"/>
      <c r="C878" s="264"/>
      <c r="D878" s="106"/>
      <c r="E878" s="113"/>
      <c r="F878" s="107"/>
      <c r="G878" s="173"/>
      <c r="H878" s="175"/>
      <c r="I878" s="176"/>
      <c r="J878" s="282"/>
      <c r="K878" s="110"/>
      <c r="L878" s="98"/>
      <c r="M878" s="99"/>
      <c r="N878" s="116"/>
      <c r="O878" s="117"/>
    </row>
    <row r="879" spans="2:15" x14ac:dyDescent="0.35">
      <c r="B879" s="120"/>
      <c r="C879" s="264"/>
      <c r="D879" s="106"/>
      <c r="E879" s="113"/>
      <c r="F879" s="107"/>
      <c r="G879" s="173"/>
      <c r="H879" s="175"/>
      <c r="I879" s="176"/>
      <c r="J879" s="282"/>
      <c r="K879" s="110"/>
      <c r="L879" s="98"/>
      <c r="M879" s="99"/>
      <c r="N879" s="116"/>
      <c r="O879" s="117"/>
    </row>
    <row r="880" spans="2:15" x14ac:dyDescent="0.35">
      <c r="B880" s="120"/>
      <c r="C880" s="264"/>
      <c r="D880" s="106"/>
      <c r="E880" s="113"/>
      <c r="F880" s="107"/>
      <c r="G880" s="173"/>
      <c r="H880" s="175"/>
      <c r="I880" s="176"/>
      <c r="J880" s="282"/>
      <c r="K880" s="110"/>
      <c r="L880" s="98"/>
      <c r="M880" s="99"/>
      <c r="N880" s="116"/>
      <c r="O880" s="117"/>
    </row>
    <row r="881" spans="2:15" x14ac:dyDescent="0.35">
      <c r="B881" s="120"/>
      <c r="C881" s="264"/>
      <c r="D881" s="106"/>
      <c r="E881" s="113"/>
      <c r="F881" s="107"/>
      <c r="G881" s="173"/>
      <c r="H881" s="175"/>
      <c r="I881" s="176"/>
      <c r="J881" s="282"/>
      <c r="K881" s="110"/>
      <c r="L881" s="98"/>
      <c r="M881" s="99"/>
      <c r="N881" s="116"/>
      <c r="O881" s="117"/>
    </row>
    <row r="882" spans="2:15" x14ac:dyDescent="0.35">
      <c r="B882" s="120"/>
      <c r="C882" s="264"/>
      <c r="D882" s="106"/>
      <c r="E882" s="113"/>
      <c r="F882" s="107"/>
      <c r="G882" s="173"/>
      <c r="H882" s="175"/>
      <c r="I882" s="176"/>
      <c r="J882" s="282"/>
      <c r="K882" s="110"/>
      <c r="L882" s="98"/>
      <c r="M882" s="99"/>
      <c r="N882" s="116"/>
      <c r="O882" s="117"/>
    </row>
    <row r="883" spans="2:15" x14ac:dyDescent="0.35">
      <c r="B883" s="120"/>
      <c r="C883" s="264"/>
      <c r="D883" s="106"/>
      <c r="E883" s="113"/>
      <c r="F883" s="107"/>
      <c r="G883" s="173"/>
      <c r="H883" s="175"/>
      <c r="I883" s="176"/>
      <c r="J883" s="282"/>
      <c r="K883" s="110"/>
      <c r="L883" s="98"/>
      <c r="M883" s="99"/>
      <c r="N883" s="116"/>
      <c r="O883" s="117"/>
    </row>
    <row r="884" spans="2:15" x14ac:dyDescent="0.35">
      <c r="B884" s="120"/>
      <c r="C884" s="264"/>
      <c r="D884" s="106"/>
      <c r="E884" s="113"/>
      <c r="F884" s="107"/>
      <c r="G884" s="173"/>
      <c r="H884" s="175"/>
      <c r="I884" s="176"/>
      <c r="J884" s="282"/>
      <c r="K884" s="110"/>
      <c r="L884" s="98"/>
      <c r="M884" s="99"/>
      <c r="N884" s="116"/>
      <c r="O884" s="117"/>
    </row>
    <row r="885" spans="2:15" x14ac:dyDescent="0.35">
      <c r="B885" s="120"/>
      <c r="C885" s="264"/>
      <c r="D885" s="106"/>
      <c r="E885" s="113"/>
      <c r="F885" s="107"/>
      <c r="G885" s="173"/>
      <c r="H885" s="175"/>
      <c r="I885" s="176"/>
      <c r="J885" s="282"/>
      <c r="K885" s="110"/>
      <c r="L885" s="98"/>
      <c r="M885" s="99"/>
      <c r="N885" s="116"/>
      <c r="O885" s="117"/>
    </row>
    <row r="886" spans="2:15" x14ac:dyDescent="0.35">
      <c r="B886" s="120"/>
      <c r="C886" s="264"/>
      <c r="D886" s="106"/>
      <c r="E886" s="113"/>
      <c r="F886" s="107"/>
      <c r="G886" s="173"/>
      <c r="H886" s="175"/>
      <c r="I886" s="176"/>
      <c r="J886" s="282"/>
      <c r="K886" s="110"/>
      <c r="L886" s="98"/>
      <c r="M886" s="99"/>
      <c r="N886" s="116"/>
      <c r="O886" s="117"/>
    </row>
    <row r="887" spans="2:15" x14ac:dyDescent="0.35">
      <c r="B887" s="120"/>
      <c r="C887" s="264"/>
      <c r="D887" s="106"/>
      <c r="E887" s="113"/>
      <c r="F887" s="107"/>
      <c r="G887" s="173"/>
      <c r="H887" s="175"/>
      <c r="I887" s="176"/>
      <c r="J887" s="282"/>
      <c r="K887" s="110"/>
      <c r="L887" s="98"/>
      <c r="M887" s="99"/>
      <c r="N887" s="116"/>
      <c r="O887" s="117"/>
    </row>
    <row r="888" spans="2:15" x14ac:dyDescent="0.35">
      <c r="B888" s="120"/>
      <c r="C888" s="264"/>
      <c r="D888" s="106"/>
      <c r="E888" s="113"/>
      <c r="F888" s="107"/>
      <c r="G888" s="173"/>
      <c r="H888" s="175"/>
      <c r="I888" s="176"/>
      <c r="J888" s="282"/>
      <c r="K888" s="110"/>
      <c r="L888" s="98"/>
      <c r="M888" s="99"/>
      <c r="N888" s="116"/>
      <c r="O888" s="117"/>
    </row>
    <row r="889" spans="2:15" x14ac:dyDescent="0.35">
      <c r="B889" s="120"/>
      <c r="C889" s="264"/>
      <c r="D889" s="106"/>
      <c r="E889" s="113"/>
      <c r="F889" s="107"/>
      <c r="G889" s="173"/>
      <c r="H889" s="175"/>
      <c r="I889" s="176"/>
      <c r="J889" s="282"/>
      <c r="K889" s="110"/>
      <c r="L889" s="98"/>
      <c r="M889" s="99"/>
      <c r="N889" s="116"/>
      <c r="O889" s="117"/>
    </row>
    <row r="890" spans="2:15" x14ac:dyDescent="0.35">
      <c r="B890" s="120"/>
      <c r="C890" s="264"/>
      <c r="D890" s="106"/>
      <c r="E890" s="113"/>
      <c r="F890" s="107"/>
      <c r="G890" s="173"/>
      <c r="H890" s="175"/>
      <c r="I890" s="176"/>
      <c r="J890" s="282"/>
      <c r="K890" s="110"/>
      <c r="L890" s="98"/>
      <c r="M890" s="99"/>
      <c r="N890" s="116"/>
      <c r="O890" s="117"/>
    </row>
    <row r="891" spans="2:15" x14ac:dyDescent="0.35">
      <c r="B891" s="120"/>
      <c r="C891" s="264"/>
      <c r="D891" s="106"/>
      <c r="E891" s="113"/>
      <c r="F891" s="107"/>
      <c r="G891" s="173"/>
      <c r="H891" s="175"/>
      <c r="I891" s="176"/>
      <c r="J891" s="282"/>
      <c r="K891" s="110"/>
      <c r="L891" s="98"/>
      <c r="M891" s="99"/>
      <c r="N891" s="116"/>
      <c r="O891" s="117"/>
    </row>
    <row r="892" spans="2:15" x14ac:dyDescent="0.35">
      <c r="B892" s="120"/>
      <c r="C892" s="264"/>
      <c r="D892" s="106"/>
      <c r="E892" s="113"/>
      <c r="F892" s="107"/>
      <c r="G892" s="173"/>
      <c r="H892" s="175"/>
      <c r="I892" s="176"/>
      <c r="J892" s="282"/>
      <c r="K892" s="110"/>
      <c r="L892" s="98"/>
      <c r="M892" s="99"/>
      <c r="N892" s="116"/>
      <c r="O892" s="117"/>
    </row>
    <row r="893" spans="2:15" x14ac:dyDescent="0.35">
      <c r="B893" s="120"/>
      <c r="C893" s="264"/>
      <c r="D893" s="106"/>
      <c r="E893" s="113"/>
      <c r="F893" s="107"/>
      <c r="G893" s="173"/>
      <c r="H893" s="175"/>
      <c r="I893" s="176"/>
      <c r="J893" s="282"/>
      <c r="K893" s="110"/>
      <c r="L893" s="98"/>
      <c r="M893" s="99"/>
      <c r="N893" s="114"/>
      <c r="O893" s="124"/>
    </row>
    <row r="894" spans="2:15" x14ac:dyDescent="0.35">
      <c r="B894" s="120"/>
      <c r="C894" s="264"/>
      <c r="D894" s="106"/>
      <c r="E894" s="113"/>
      <c r="F894" s="107"/>
      <c r="G894" s="173"/>
      <c r="H894" s="175"/>
      <c r="I894" s="176"/>
      <c r="J894" s="282"/>
      <c r="K894" s="110"/>
      <c r="L894" s="98"/>
      <c r="M894" s="99"/>
      <c r="N894" s="114"/>
      <c r="O894" s="117"/>
    </row>
    <row r="895" spans="2:15" x14ac:dyDescent="0.35">
      <c r="B895" s="120"/>
      <c r="C895" s="264"/>
      <c r="D895" s="106"/>
      <c r="E895" s="113"/>
      <c r="F895" s="107"/>
      <c r="G895" s="173"/>
      <c r="H895" s="175"/>
      <c r="I895" s="176"/>
      <c r="J895" s="282"/>
      <c r="K895" s="110"/>
      <c r="L895" s="98"/>
      <c r="M895" s="99"/>
      <c r="N895" s="116"/>
      <c r="O895" s="117"/>
    </row>
    <row r="896" spans="2:15" x14ac:dyDescent="0.35">
      <c r="B896" s="120"/>
      <c r="C896" s="264"/>
      <c r="D896" s="106"/>
      <c r="E896" s="113"/>
      <c r="F896" s="107"/>
      <c r="G896" s="173"/>
      <c r="H896" s="175"/>
      <c r="I896" s="176"/>
      <c r="J896" s="282"/>
      <c r="K896" s="110"/>
      <c r="L896" s="98"/>
      <c r="M896" s="99"/>
      <c r="N896" s="116"/>
      <c r="O896" s="117"/>
    </row>
    <row r="897" spans="2:15" x14ac:dyDescent="0.35">
      <c r="B897" s="120"/>
      <c r="C897" s="264"/>
      <c r="D897" s="106"/>
      <c r="E897" s="113"/>
      <c r="F897" s="107"/>
      <c r="G897" s="173"/>
      <c r="H897" s="175"/>
      <c r="I897" s="176"/>
      <c r="J897" s="282"/>
      <c r="K897" s="110"/>
      <c r="L897" s="98"/>
      <c r="M897" s="99"/>
      <c r="N897" s="116"/>
      <c r="O897" s="117"/>
    </row>
    <row r="898" spans="2:15" x14ac:dyDescent="0.35">
      <c r="B898" s="120"/>
      <c r="C898" s="264"/>
      <c r="D898" s="106"/>
      <c r="E898" s="113"/>
      <c r="F898" s="107"/>
      <c r="G898" s="173"/>
      <c r="H898" s="175"/>
      <c r="I898" s="176"/>
      <c r="J898" s="282"/>
      <c r="K898" s="110"/>
      <c r="L898" s="98"/>
      <c r="M898" s="99"/>
      <c r="N898" s="116"/>
      <c r="O898" s="117"/>
    </row>
    <row r="899" spans="2:15" x14ac:dyDescent="0.35">
      <c r="B899" s="120"/>
      <c r="C899" s="264"/>
      <c r="D899" s="106"/>
      <c r="E899" s="113"/>
      <c r="F899" s="107"/>
      <c r="G899" s="173"/>
      <c r="H899" s="175"/>
      <c r="I899" s="176"/>
      <c r="J899" s="282"/>
      <c r="K899" s="110"/>
      <c r="L899" s="98"/>
      <c r="M899" s="99"/>
      <c r="N899" s="116"/>
      <c r="O899" s="117"/>
    </row>
    <row r="900" spans="2:15" x14ac:dyDescent="0.35">
      <c r="B900" s="120"/>
      <c r="C900" s="264"/>
      <c r="D900" s="106"/>
      <c r="E900" s="113"/>
      <c r="F900" s="107"/>
      <c r="G900" s="173"/>
      <c r="H900" s="175"/>
      <c r="I900" s="176"/>
      <c r="J900" s="282"/>
      <c r="K900" s="110"/>
      <c r="L900" s="98"/>
      <c r="M900" s="99"/>
      <c r="N900" s="116"/>
      <c r="O900" s="117"/>
    </row>
    <row r="901" spans="2:15" x14ac:dyDescent="0.35">
      <c r="B901" s="120"/>
      <c r="C901" s="264"/>
      <c r="D901" s="106"/>
      <c r="E901" s="113"/>
      <c r="F901" s="107"/>
      <c r="G901" s="173"/>
      <c r="H901" s="175"/>
      <c r="I901" s="176"/>
      <c r="J901" s="282"/>
      <c r="K901" s="110"/>
      <c r="L901" s="98"/>
      <c r="M901" s="99"/>
      <c r="N901" s="116"/>
      <c r="O901" s="117"/>
    </row>
    <row r="902" spans="2:15" x14ac:dyDescent="0.35">
      <c r="B902" s="120"/>
      <c r="C902" s="264"/>
      <c r="D902" s="106"/>
      <c r="E902" s="113"/>
      <c r="F902" s="107"/>
      <c r="G902" s="173"/>
      <c r="H902" s="175"/>
      <c r="I902" s="176"/>
      <c r="J902" s="282"/>
      <c r="K902" s="110"/>
      <c r="L902" s="98"/>
      <c r="M902" s="99"/>
      <c r="N902" s="116"/>
      <c r="O902" s="117"/>
    </row>
    <row r="903" spans="2:15" x14ac:dyDescent="0.35">
      <c r="B903" s="120"/>
      <c r="C903" s="264"/>
      <c r="D903" s="106"/>
      <c r="E903" s="113"/>
      <c r="F903" s="107"/>
      <c r="G903" s="173"/>
      <c r="H903" s="175"/>
      <c r="I903" s="176"/>
      <c r="J903" s="282"/>
      <c r="K903" s="110"/>
      <c r="L903" s="98"/>
      <c r="M903" s="99"/>
      <c r="N903" s="116"/>
      <c r="O903" s="117"/>
    </row>
    <row r="904" spans="2:15" x14ac:dyDescent="0.35">
      <c r="B904" s="120"/>
      <c r="C904" s="264"/>
      <c r="D904" s="106"/>
      <c r="E904" s="113"/>
      <c r="F904" s="107"/>
      <c r="G904" s="173"/>
      <c r="H904" s="175"/>
      <c r="I904" s="176"/>
      <c r="J904" s="282"/>
      <c r="K904" s="110"/>
      <c r="L904" s="98"/>
      <c r="M904" s="99"/>
      <c r="N904" s="116"/>
      <c r="O904" s="117"/>
    </row>
    <row r="905" spans="2:15" x14ac:dyDescent="0.35">
      <c r="B905" s="120"/>
      <c r="C905" s="264"/>
      <c r="D905" s="106"/>
      <c r="E905" s="113"/>
      <c r="F905" s="107"/>
      <c r="G905" s="173"/>
      <c r="H905" s="175"/>
      <c r="I905" s="176"/>
      <c r="J905" s="282"/>
      <c r="K905" s="110"/>
      <c r="L905" s="98"/>
      <c r="M905" s="99"/>
      <c r="N905" s="116"/>
      <c r="O905" s="117"/>
    </row>
    <row r="906" spans="2:15" x14ac:dyDescent="0.35">
      <c r="B906" s="120"/>
      <c r="C906" s="264"/>
      <c r="D906" s="106"/>
      <c r="E906" s="113"/>
      <c r="F906" s="107"/>
      <c r="G906" s="173"/>
      <c r="H906" s="175"/>
      <c r="I906" s="176"/>
      <c r="J906" s="282"/>
      <c r="K906" s="110"/>
      <c r="L906" s="98"/>
      <c r="M906" s="99"/>
      <c r="N906" s="116"/>
      <c r="O906" s="117"/>
    </row>
    <row r="907" spans="2:15" x14ac:dyDescent="0.35">
      <c r="B907" s="120"/>
      <c r="C907" s="264"/>
      <c r="D907" s="106"/>
      <c r="E907" s="113"/>
      <c r="F907" s="107"/>
      <c r="G907" s="173"/>
      <c r="H907" s="175"/>
      <c r="I907" s="176"/>
      <c r="J907" s="282"/>
      <c r="K907" s="110"/>
      <c r="L907" s="98"/>
      <c r="M907" s="99"/>
      <c r="N907" s="116"/>
      <c r="O907" s="117"/>
    </row>
    <row r="908" spans="2:15" x14ac:dyDescent="0.35">
      <c r="B908" s="120"/>
      <c r="C908" s="264"/>
      <c r="D908" s="106"/>
      <c r="E908" s="113"/>
      <c r="F908" s="107"/>
      <c r="G908" s="173"/>
      <c r="H908" s="175"/>
      <c r="I908" s="176"/>
      <c r="J908" s="282"/>
      <c r="K908" s="110"/>
      <c r="L908" s="98"/>
      <c r="M908" s="99"/>
      <c r="N908" s="116"/>
      <c r="O908" s="117"/>
    </row>
    <row r="909" spans="2:15" x14ac:dyDescent="0.35">
      <c r="B909" s="120"/>
      <c r="C909" s="264"/>
      <c r="D909" s="106"/>
      <c r="E909" s="113"/>
      <c r="F909" s="107"/>
      <c r="G909" s="173"/>
      <c r="H909" s="175"/>
      <c r="I909" s="176"/>
      <c r="J909" s="282"/>
      <c r="K909" s="110"/>
      <c r="L909" s="98"/>
      <c r="M909" s="99"/>
      <c r="N909" s="116"/>
      <c r="O909" s="117"/>
    </row>
    <row r="910" spans="2:15" x14ac:dyDescent="0.35">
      <c r="B910" s="120"/>
      <c r="C910" s="264"/>
      <c r="D910" s="106"/>
      <c r="E910" s="113"/>
      <c r="F910" s="107"/>
      <c r="G910" s="173"/>
      <c r="H910" s="175"/>
      <c r="I910" s="176"/>
      <c r="J910" s="282"/>
      <c r="K910" s="110"/>
      <c r="L910" s="98"/>
      <c r="M910" s="99"/>
      <c r="N910" s="116"/>
      <c r="O910" s="117"/>
    </row>
    <row r="911" spans="2:15" x14ac:dyDescent="0.35">
      <c r="B911" s="120"/>
      <c r="C911" s="264"/>
      <c r="D911" s="106"/>
      <c r="E911" s="113"/>
      <c r="F911" s="107"/>
      <c r="G911" s="173"/>
      <c r="H911" s="175"/>
      <c r="I911" s="176"/>
      <c r="J911" s="282"/>
      <c r="K911" s="110"/>
      <c r="L911" s="98"/>
      <c r="M911" s="99"/>
      <c r="N911" s="116"/>
      <c r="O911" s="117"/>
    </row>
    <row r="912" spans="2:15" x14ac:dyDescent="0.35">
      <c r="B912" s="120"/>
      <c r="C912" s="264"/>
      <c r="D912" s="106"/>
      <c r="E912" s="113"/>
      <c r="F912" s="107"/>
      <c r="G912" s="173"/>
      <c r="H912" s="175"/>
      <c r="I912" s="176"/>
      <c r="J912" s="282"/>
      <c r="K912" s="110"/>
      <c r="L912" s="98"/>
      <c r="M912" s="99"/>
      <c r="N912" s="116"/>
      <c r="O912" s="117"/>
    </row>
    <row r="913" spans="2:15" x14ac:dyDescent="0.35">
      <c r="B913" s="120"/>
      <c r="C913" s="264"/>
      <c r="D913" s="106"/>
      <c r="E913" s="113"/>
      <c r="F913" s="107"/>
      <c r="G913" s="173"/>
      <c r="H913" s="175"/>
      <c r="I913" s="176"/>
      <c r="J913" s="282"/>
      <c r="K913" s="110"/>
      <c r="L913" s="98"/>
      <c r="M913" s="99"/>
      <c r="N913" s="116"/>
      <c r="O913" s="117"/>
    </row>
    <row r="914" spans="2:15" x14ac:dyDescent="0.35">
      <c r="B914" s="120"/>
      <c r="C914" s="264"/>
      <c r="D914" s="106"/>
      <c r="E914" s="113"/>
      <c r="F914" s="107"/>
      <c r="G914" s="173"/>
      <c r="H914" s="175"/>
      <c r="I914" s="176"/>
      <c r="J914" s="282"/>
      <c r="K914" s="110"/>
      <c r="L914" s="98"/>
      <c r="M914" s="99"/>
      <c r="N914" s="116"/>
      <c r="O914" s="117"/>
    </row>
    <row r="915" spans="2:15" x14ac:dyDescent="0.35">
      <c r="B915" s="120"/>
      <c r="C915" s="264"/>
      <c r="D915" s="106"/>
      <c r="E915" s="113"/>
      <c r="F915" s="107"/>
      <c r="G915" s="173"/>
      <c r="H915" s="175"/>
      <c r="I915" s="176"/>
      <c r="J915" s="282"/>
      <c r="K915" s="110"/>
      <c r="L915" s="98"/>
      <c r="M915" s="99"/>
      <c r="N915" s="116"/>
      <c r="O915" s="117"/>
    </row>
    <row r="916" spans="2:15" x14ac:dyDescent="0.35">
      <c r="B916" s="120"/>
      <c r="C916" s="264"/>
      <c r="D916" s="106"/>
      <c r="E916" s="113"/>
      <c r="F916" s="107"/>
      <c r="G916" s="173"/>
      <c r="H916" s="175"/>
      <c r="I916" s="176"/>
      <c r="J916" s="282"/>
      <c r="K916" s="110"/>
      <c r="L916" s="98"/>
      <c r="M916" s="99"/>
      <c r="N916" s="116"/>
      <c r="O916" s="117"/>
    </row>
    <row r="917" spans="2:15" x14ac:dyDescent="0.35">
      <c r="B917" s="120"/>
      <c r="C917" s="264"/>
      <c r="D917" s="106"/>
      <c r="E917" s="113"/>
      <c r="F917" s="107"/>
      <c r="G917" s="173"/>
      <c r="H917" s="175"/>
      <c r="I917" s="176"/>
      <c r="J917" s="282"/>
      <c r="K917" s="110"/>
      <c r="L917" s="98"/>
      <c r="M917" s="99"/>
      <c r="N917" s="116"/>
      <c r="O917" s="117"/>
    </row>
    <row r="918" spans="2:15" x14ac:dyDescent="0.35">
      <c r="B918" s="120"/>
      <c r="C918" s="264"/>
      <c r="D918" s="106"/>
      <c r="E918" s="113"/>
      <c r="F918" s="107"/>
      <c r="G918" s="173"/>
      <c r="H918" s="175"/>
      <c r="I918" s="176"/>
      <c r="J918" s="282"/>
      <c r="K918" s="110"/>
      <c r="L918" s="98"/>
      <c r="M918" s="99"/>
      <c r="N918" s="116"/>
      <c r="O918" s="117"/>
    </row>
    <row r="919" spans="2:15" x14ac:dyDescent="0.35">
      <c r="B919" s="120"/>
      <c r="C919" s="264"/>
      <c r="D919" s="106"/>
      <c r="E919" s="113"/>
      <c r="F919" s="107"/>
      <c r="G919" s="173"/>
      <c r="H919" s="175"/>
      <c r="I919" s="176"/>
      <c r="J919" s="282"/>
      <c r="K919" s="110"/>
      <c r="L919" s="98"/>
      <c r="M919" s="99"/>
      <c r="N919" s="116"/>
      <c r="O919" s="117"/>
    </row>
    <row r="920" spans="2:15" x14ac:dyDescent="0.35">
      <c r="B920" s="120"/>
      <c r="C920" s="264"/>
      <c r="D920" s="106"/>
      <c r="E920" s="113"/>
      <c r="F920" s="107"/>
      <c r="G920" s="173"/>
      <c r="H920" s="175"/>
      <c r="I920" s="176"/>
      <c r="J920" s="282"/>
      <c r="K920" s="110"/>
      <c r="L920" s="98"/>
      <c r="M920" s="99"/>
      <c r="N920" s="116"/>
      <c r="O920" s="117"/>
    </row>
    <row r="921" spans="2:15" x14ac:dyDescent="0.35">
      <c r="B921" s="120"/>
      <c r="C921" s="264"/>
      <c r="D921" s="106"/>
      <c r="E921" s="113"/>
      <c r="F921" s="107"/>
      <c r="G921" s="173"/>
      <c r="H921" s="175"/>
      <c r="I921" s="176"/>
      <c r="J921" s="282"/>
      <c r="K921" s="110"/>
      <c r="L921" s="98"/>
      <c r="M921" s="99"/>
      <c r="N921" s="116"/>
      <c r="O921" s="117"/>
    </row>
    <row r="922" spans="2:15" x14ac:dyDescent="0.35">
      <c r="B922" s="120"/>
      <c r="C922" s="264"/>
      <c r="D922" s="106"/>
      <c r="E922" s="113"/>
      <c r="F922" s="107"/>
      <c r="G922" s="173"/>
      <c r="H922" s="175"/>
      <c r="I922" s="176"/>
      <c r="J922" s="282"/>
      <c r="K922" s="110"/>
      <c r="L922" s="98"/>
      <c r="M922" s="99"/>
      <c r="N922" s="114"/>
      <c r="O922" s="124"/>
    </row>
    <row r="923" spans="2:15" x14ac:dyDescent="0.35">
      <c r="B923" s="120"/>
      <c r="C923" s="264"/>
      <c r="D923" s="106"/>
      <c r="E923" s="113"/>
      <c r="F923" s="107"/>
      <c r="G923" s="173"/>
      <c r="H923" s="175"/>
      <c r="I923" s="176"/>
      <c r="J923" s="282"/>
      <c r="K923" s="110"/>
      <c r="L923" s="98"/>
      <c r="M923" s="99"/>
      <c r="N923" s="114"/>
      <c r="O923" s="117"/>
    </row>
    <row r="924" spans="2:15" x14ac:dyDescent="0.35">
      <c r="B924" s="120"/>
      <c r="C924" s="264"/>
      <c r="D924" s="106"/>
      <c r="E924" s="113"/>
      <c r="F924" s="107"/>
      <c r="G924" s="173"/>
      <c r="H924" s="175"/>
      <c r="I924" s="176"/>
      <c r="J924" s="282"/>
      <c r="K924" s="110"/>
      <c r="L924" s="98"/>
      <c r="M924" s="99"/>
      <c r="N924" s="116"/>
      <c r="O924" s="117"/>
    </row>
    <row r="925" spans="2:15" x14ac:dyDescent="0.35">
      <c r="B925" s="120"/>
      <c r="C925" s="264"/>
      <c r="D925" s="106"/>
      <c r="E925" s="113"/>
      <c r="F925" s="107"/>
      <c r="G925" s="173"/>
      <c r="H925" s="175"/>
      <c r="I925" s="176"/>
      <c r="J925" s="282"/>
      <c r="K925" s="110"/>
      <c r="L925" s="98"/>
      <c r="M925" s="99"/>
      <c r="N925" s="116"/>
      <c r="O925" s="117"/>
    </row>
    <row r="926" spans="2:15" x14ac:dyDescent="0.35">
      <c r="B926" s="120"/>
      <c r="C926" s="264"/>
      <c r="D926" s="106"/>
      <c r="E926" s="113"/>
      <c r="F926" s="107"/>
      <c r="G926" s="173"/>
      <c r="H926" s="175"/>
      <c r="I926" s="176"/>
      <c r="J926" s="282"/>
      <c r="K926" s="110"/>
      <c r="L926" s="98"/>
      <c r="M926" s="99"/>
      <c r="N926" s="116"/>
      <c r="O926" s="117"/>
    </row>
    <row r="927" spans="2:15" x14ac:dyDescent="0.35">
      <c r="B927" s="120"/>
      <c r="C927" s="264"/>
      <c r="D927" s="106"/>
      <c r="E927" s="113"/>
      <c r="F927" s="107"/>
      <c r="G927" s="173"/>
      <c r="H927" s="175"/>
      <c r="I927" s="176"/>
      <c r="J927" s="282"/>
      <c r="K927" s="110"/>
      <c r="L927" s="98"/>
      <c r="M927" s="99"/>
      <c r="N927" s="116"/>
      <c r="O927" s="117"/>
    </row>
    <row r="928" spans="2:15" x14ac:dyDescent="0.35">
      <c r="B928" s="120"/>
      <c r="C928" s="264"/>
      <c r="D928" s="106"/>
      <c r="E928" s="113"/>
      <c r="F928" s="107"/>
      <c r="G928" s="173"/>
      <c r="H928" s="175"/>
      <c r="I928" s="176"/>
      <c r="J928" s="282"/>
      <c r="K928" s="110"/>
      <c r="L928" s="98"/>
      <c r="M928" s="99"/>
      <c r="N928" s="116"/>
      <c r="O928" s="117"/>
    </row>
    <row r="929" spans="2:15" x14ac:dyDescent="0.35">
      <c r="B929" s="120"/>
      <c r="C929" s="264"/>
      <c r="D929" s="106"/>
      <c r="E929" s="113"/>
      <c r="F929" s="107"/>
      <c r="G929" s="173"/>
      <c r="H929" s="175"/>
      <c r="I929" s="176"/>
      <c r="J929" s="282"/>
      <c r="K929" s="110"/>
      <c r="L929" s="98"/>
      <c r="M929" s="99"/>
      <c r="N929" s="116"/>
      <c r="O929" s="117"/>
    </row>
    <row r="930" spans="2:15" x14ac:dyDescent="0.35">
      <c r="B930" s="120"/>
      <c r="C930" s="264"/>
      <c r="D930" s="106"/>
      <c r="E930" s="113"/>
      <c r="F930" s="107"/>
      <c r="G930" s="173"/>
      <c r="H930" s="175"/>
      <c r="I930" s="176"/>
      <c r="J930" s="282"/>
      <c r="K930" s="110"/>
      <c r="L930" s="98"/>
      <c r="M930" s="99"/>
      <c r="N930" s="114"/>
      <c r="O930" s="117"/>
    </row>
    <row r="931" spans="2:15" x14ac:dyDescent="0.35">
      <c r="B931" s="120"/>
      <c r="C931" s="264"/>
      <c r="D931" s="106"/>
      <c r="E931" s="113"/>
      <c r="F931" s="107"/>
      <c r="G931" s="173"/>
      <c r="H931" s="175"/>
      <c r="I931" s="176"/>
      <c r="J931" s="282"/>
      <c r="K931" s="110"/>
      <c r="L931" s="98"/>
      <c r="M931" s="99"/>
      <c r="N931" s="116"/>
      <c r="O931" s="117"/>
    </row>
    <row r="932" spans="2:15" x14ac:dyDescent="0.35">
      <c r="B932" s="120"/>
      <c r="C932" s="264"/>
      <c r="D932" s="106"/>
      <c r="E932" s="113"/>
      <c r="F932" s="107"/>
      <c r="G932" s="173"/>
      <c r="H932" s="175"/>
      <c r="I932" s="176"/>
      <c r="J932" s="282"/>
      <c r="K932" s="110"/>
      <c r="L932" s="98"/>
      <c r="M932" s="99"/>
      <c r="N932" s="116"/>
      <c r="O932" s="117"/>
    </row>
    <row r="933" spans="2:15" x14ac:dyDescent="0.35">
      <c r="B933" s="120"/>
      <c r="C933" s="264"/>
      <c r="D933" s="106"/>
      <c r="E933" s="113"/>
      <c r="F933" s="107"/>
      <c r="G933" s="173"/>
      <c r="H933" s="175"/>
      <c r="I933" s="176"/>
      <c r="J933" s="282"/>
      <c r="K933" s="110"/>
      <c r="L933" s="98"/>
      <c r="M933" s="99"/>
      <c r="N933" s="116"/>
      <c r="O933" s="117"/>
    </row>
    <row r="934" spans="2:15" x14ac:dyDescent="0.35">
      <c r="B934" s="120"/>
      <c r="C934" s="264"/>
      <c r="D934" s="106"/>
      <c r="E934" s="113"/>
      <c r="F934" s="107"/>
      <c r="G934" s="173"/>
      <c r="H934" s="175"/>
      <c r="I934" s="176"/>
      <c r="J934" s="282"/>
      <c r="K934" s="110"/>
      <c r="L934" s="98"/>
      <c r="M934" s="99"/>
      <c r="N934" s="116"/>
      <c r="O934" s="117"/>
    </row>
    <row r="935" spans="2:15" x14ac:dyDescent="0.35">
      <c r="B935" s="120"/>
      <c r="C935" s="264"/>
      <c r="D935" s="106"/>
      <c r="E935" s="113"/>
      <c r="F935" s="107"/>
      <c r="G935" s="173"/>
      <c r="H935" s="175"/>
      <c r="I935" s="176"/>
      <c r="J935" s="282"/>
      <c r="K935" s="110"/>
      <c r="L935" s="98"/>
      <c r="M935" s="99"/>
      <c r="N935" s="116"/>
      <c r="O935" s="117"/>
    </row>
    <row r="936" spans="2:15" x14ac:dyDescent="0.35">
      <c r="B936" s="120"/>
      <c r="C936" s="264"/>
      <c r="D936" s="106"/>
      <c r="E936" s="113"/>
      <c r="F936" s="107"/>
      <c r="G936" s="173"/>
      <c r="H936" s="175"/>
      <c r="I936" s="176"/>
      <c r="J936" s="282"/>
      <c r="K936" s="110"/>
      <c r="L936" s="98"/>
      <c r="M936" s="99"/>
      <c r="N936" s="116"/>
      <c r="O936" s="117"/>
    </row>
    <row r="937" spans="2:15" x14ac:dyDescent="0.35">
      <c r="B937" s="120"/>
      <c r="C937" s="264"/>
      <c r="D937" s="106"/>
      <c r="E937" s="113"/>
      <c r="F937" s="107"/>
      <c r="G937" s="173"/>
      <c r="H937" s="175"/>
      <c r="I937" s="176"/>
      <c r="J937" s="282"/>
      <c r="K937" s="110"/>
      <c r="L937" s="98"/>
      <c r="M937" s="99"/>
      <c r="N937" s="116"/>
      <c r="O937" s="117"/>
    </row>
    <row r="938" spans="2:15" x14ac:dyDescent="0.35">
      <c r="B938" s="120"/>
      <c r="C938" s="264"/>
      <c r="D938" s="106"/>
      <c r="E938" s="113"/>
      <c r="F938" s="107"/>
      <c r="G938" s="173"/>
      <c r="H938" s="175"/>
      <c r="I938" s="176"/>
      <c r="J938" s="282"/>
      <c r="K938" s="110"/>
      <c r="L938" s="98"/>
      <c r="M938" s="99"/>
      <c r="N938" s="116"/>
      <c r="O938" s="117"/>
    </row>
    <row r="939" spans="2:15" x14ac:dyDescent="0.35">
      <c r="B939" s="120"/>
      <c r="C939" s="264"/>
      <c r="D939" s="106"/>
      <c r="E939" s="113"/>
      <c r="F939" s="107"/>
      <c r="G939" s="173"/>
      <c r="H939" s="175"/>
      <c r="I939" s="176"/>
      <c r="J939" s="282"/>
      <c r="K939" s="110"/>
      <c r="L939" s="98"/>
      <c r="M939" s="99"/>
      <c r="N939" s="116"/>
      <c r="O939" s="117"/>
    </row>
    <row r="940" spans="2:15" x14ac:dyDescent="0.35">
      <c r="B940" s="120"/>
      <c r="C940" s="264"/>
      <c r="D940" s="106"/>
      <c r="E940" s="113"/>
      <c r="F940" s="107"/>
      <c r="G940" s="173"/>
      <c r="H940" s="175"/>
      <c r="I940" s="176"/>
      <c r="J940" s="282"/>
      <c r="K940" s="110"/>
      <c r="L940" s="98"/>
      <c r="M940" s="99"/>
      <c r="N940" s="116"/>
      <c r="O940" s="117"/>
    </row>
    <row r="941" spans="2:15" x14ac:dyDescent="0.35">
      <c r="B941" s="120"/>
      <c r="C941" s="264"/>
      <c r="D941" s="106"/>
      <c r="E941" s="113"/>
      <c r="F941" s="107"/>
      <c r="G941" s="173"/>
      <c r="H941" s="175"/>
      <c r="I941" s="176"/>
      <c r="J941" s="282"/>
      <c r="K941" s="110"/>
      <c r="L941" s="98"/>
      <c r="M941" s="99"/>
      <c r="N941" s="116"/>
      <c r="O941" s="117"/>
    </row>
    <row r="942" spans="2:15" x14ac:dyDescent="0.35">
      <c r="B942" s="120"/>
      <c r="C942" s="264"/>
      <c r="D942" s="106"/>
      <c r="E942" s="113"/>
      <c r="F942" s="107"/>
      <c r="G942" s="173"/>
      <c r="H942" s="175"/>
      <c r="I942" s="176"/>
      <c r="J942" s="282"/>
      <c r="K942" s="110"/>
      <c r="L942" s="98"/>
      <c r="M942" s="99"/>
      <c r="N942" s="116"/>
      <c r="O942" s="117"/>
    </row>
    <row r="943" spans="2:15" x14ac:dyDescent="0.35">
      <c r="B943" s="120"/>
      <c r="C943" s="264"/>
      <c r="D943" s="106"/>
      <c r="E943" s="113"/>
      <c r="F943" s="107"/>
      <c r="G943" s="173"/>
      <c r="H943" s="175"/>
      <c r="I943" s="176"/>
      <c r="J943" s="282"/>
      <c r="K943" s="110"/>
      <c r="L943" s="98"/>
      <c r="M943" s="99"/>
      <c r="N943" s="116"/>
      <c r="O943" s="117"/>
    </row>
    <row r="944" spans="2:15" x14ac:dyDescent="0.35">
      <c r="B944" s="120"/>
      <c r="C944" s="264"/>
      <c r="D944" s="106"/>
      <c r="E944" s="113"/>
      <c r="F944" s="107"/>
      <c r="G944" s="173"/>
      <c r="H944" s="175"/>
      <c r="I944" s="176"/>
      <c r="J944" s="282"/>
      <c r="K944" s="110"/>
      <c r="L944" s="98"/>
      <c r="M944" s="99"/>
      <c r="N944" s="116"/>
      <c r="O944" s="117"/>
    </row>
    <row r="945" spans="2:15" x14ac:dyDescent="0.35">
      <c r="B945" s="120"/>
      <c r="C945" s="264"/>
      <c r="D945" s="106"/>
      <c r="E945" s="113"/>
      <c r="F945" s="107"/>
      <c r="G945" s="173"/>
      <c r="H945" s="175"/>
      <c r="I945" s="176"/>
      <c r="J945" s="282"/>
      <c r="K945" s="110"/>
      <c r="L945" s="98"/>
      <c r="M945" s="99"/>
      <c r="N945" s="116"/>
      <c r="O945" s="117"/>
    </row>
    <row r="946" spans="2:15" x14ac:dyDescent="0.35">
      <c r="B946" s="120"/>
      <c r="C946" s="264"/>
      <c r="D946" s="106"/>
      <c r="E946" s="113"/>
      <c r="F946" s="107"/>
      <c r="G946" s="173"/>
      <c r="H946" s="175"/>
      <c r="I946" s="176"/>
      <c r="J946" s="282"/>
      <c r="K946" s="110"/>
      <c r="L946" s="98"/>
      <c r="M946" s="99"/>
      <c r="N946" s="116"/>
      <c r="O946" s="117"/>
    </row>
    <row r="947" spans="2:15" x14ac:dyDescent="0.35">
      <c r="B947" s="120"/>
      <c r="C947" s="264"/>
      <c r="D947" s="106"/>
      <c r="E947" s="113"/>
      <c r="F947" s="107"/>
      <c r="G947" s="173"/>
      <c r="H947" s="175"/>
      <c r="I947" s="176"/>
      <c r="J947" s="282"/>
      <c r="K947" s="110"/>
      <c r="L947" s="98"/>
      <c r="M947" s="99"/>
      <c r="N947" s="116"/>
      <c r="O947" s="117"/>
    </row>
    <row r="948" spans="2:15" x14ac:dyDescent="0.35">
      <c r="B948" s="120"/>
      <c r="C948" s="264"/>
      <c r="D948" s="106"/>
      <c r="E948" s="113"/>
      <c r="F948" s="107"/>
      <c r="G948" s="173"/>
      <c r="H948" s="175"/>
      <c r="I948" s="176"/>
      <c r="J948" s="282"/>
      <c r="K948" s="110"/>
      <c r="L948" s="98"/>
      <c r="M948" s="99"/>
      <c r="N948" s="116"/>
      <c r="O948" s="117"/>
    </row>
    <row r="949" spans="2:15" x14ac:dyDescent="0.35">
      <c r="B949" s="120"/>
      <c r="C949" s="264"/>
      <c r="D949" s="106"/>
      <c r="E949" s="113"/>
      <c r="F949" s="107"/>
      <c r="G949" s="173"/>
      <c r="H949" s="175"/>
      <c r="I949" s="176"/>
      <c r="J949" s="282"/>
      <c r="K949" s="110"/>
      <c r="L949" s="98"/>
      <c r="M949" s="99"/>
      <c r="N949" s="116"/>
      <c r="O949" s="117"/>
    </row>
    <row r="950" spans="2:15" x14ac:dyDescent="0.35">
      <c r="B950" s="120"/>
      <c r="C950" s="264"/>
      <c r="D950" s="106"/>
      <c r="E950" s="113"/>
      <c r="F950" s="107"/>
      <c r="G950" s="173"/>
      <c r="H950" s="175"/>
      <c r="I950" s="176"/>
      <c r="J950" s="282"/>
      <c r="K950" s="110"/>
      <c r="L950" s="98"/>
      <c r="M950" s="99"/>
      <c r="N950" s="116"/>
      <c r="O950" s="117"/>
    </row>
    <row r="951" spans="2:15" x14ac:dyDescent="0.35">
      <c r="B951" s="120"/>
      <c r="C951" s="264"/>
      <c r="D951" s="106"/>
      <c r="E951" s="113"/>
      <c r="F951" s="107"/>
      <c r="G951" s="173"/>
      <c r="H951" s="175"/>
      <c r="I951" s="176"/>
      <c r="J951" s="282"/>
      <c r="K951" s="110"/>
      <c r="L951" s="98"/>
      <c r="M951" s="99"/>
      <c r="N951" s="116"/>
      <c r="O951" s="117"/>
    </row>
    <row r="952" spans="2:15" x14ac:dyDescent="0.35">
      <c r="B952" s="120"/>
      <c r="C952" s="264"/>
      <c r="D952" s="106"/>
      <c r="E952" s="113"/>
      <c r="F952" s="107"/>
      <c r="G952" s="173"/>
      <c r="H952" s="175"/>
      <c r="I952" s="176"/>
      <c r="J952" s="282"/>
      <c r="K952" s="110"/>
      <c r="L952" s="98"/>
      <c r="M952" s="99"/>
      <c r="N952" s="116"/>
      <c r="O952" s="117"/>
    </row>
    <row r="953" spans="2:15" x14ac:dyDescent="0.35">
      <c r="B953" s="120"/>
      <c r="C953" s="264"/>
      <c r="D953" s="106"/>
      <c r="E953" s="113"/>
      <c r="F953" s="107"/>
      <c r="G953" s="173"/>
      <c r="H953" s="175"/>
      <c r="I953" s="176"/>
      <c r="J953" s="282"/>
      <c r="K953" s="110"/>
      <c r="L953" s="98"/>
      <c r="M953" s="99"/>
      <c r="N953" s="116"/>
      <c r="O953" s="117"/>
    </row>
    <row r="954" spans="2:15" x14ac:dyDescent="0.35">
      <c r="B954" s="120"/>
      <c r="C954" s="264"/>
      <c r="D954" s="106"/>
      <c r="E954" s="113"/>
      <c r="F954" s="107"/>
      <c r="G954" s="173"/>
      <c r="H954" s="175"/>
      <c r="I954" s="176"/>
      <c r="J954" s="282"/>
      <c r="K954" s="110"/>
      <c r="L954" s="98"/>
      <c r="M954" s="99"/>
      <c r="N954" s="116"/>
      <c r="O954" s="117"/>
    </row>
    <row r="955" spans="2:15" x14ac:dyDescent="0.35">
      <c r="B955" s="120"/>
      <c r="C955" s="264"/>
      <c r="D955" s="106"/>
      <c r="E955" s="113"/>
      <c r="F955" s="107"/>
      <c r="G955" s="173"/>
      <c r="H955" s="175"/>
      <c r="I955" s="176"/>
      <c r="J955" s="282"/>
      <c r="K955" s="110"/>
      <c r="L955" s="98"/>
      <c r="M955" s="99"/>
      <c r="N955" s="116"/>
      <c r="O955" s="117"/>
    </row>
    <row r="956" spans="2:15" x14ac:dyDescent="0.35">
      <c r="B956" s="120"/>
      <c r="C956" s="264"/>
      <c r="D956" s="106"/>
      <c r="E956" s="113"/>
      <c r="F956" s="107"/>
      <c r="G956" s="173"/>
      <c r="H956" s="175"/>
      <c r="I956" s="176"/>
      <c r="J956" s="282"/>
      <c r="K956" s="110"/>
      <c r="L956" s="98"/>
      <c r="M956" s="99"/>
      <c r="N956" s="116"/>
      <c r="O956" s="124"/>
    </row>
    <row r="957" spans="2:15" x14ac:dyDescent="0.35">
      <c r="B957" s="120"/>
      <c r="C957" s="264"/>
      <c r="D957" s="106"/>
      <c r="E957" s="113"/>
      <c r="F957" s="107"/>
      <c r="G957" s="173"/>
      <c r="H957" s="175"/>
      <c r="I957" s="176"/>
      <c r="J957" s="282"/>
      <c r="K957" s="110"/>
      <c r="L957" s="98"/>
      <c r="M957" s="99"/>
      <c r="N957" s="116"/>
      <c r="O957" s="117"/>
    </row>
    <row r="958" spans="2:15" x14ac:dyDescent="0.35">
      <c r="B958" s="120"/>
      <c r="C958" s="264"/>
      <c r="D958" s="106"/>
      <c r="E958" s="113"/>
      <c r="F958" s="107"/>
      <c r="G958" s="173"/>
      <c r="H958" s="175"/>
      <c r="I958" s="176"/>
      <c r="J958" s="282"/>
      <c r="K958" s="110"/>
      <c r="L958" s="98"/>
      <c r="M958" s="99"/>
      <c r="N958" s="114"/>
      <c r="O958" s="117"/>
    </row>
    <row r="959" spans="2:15" x14ac:dyDescent="0.35">
      <c r="B959" s="120"/>
      <c r="C959" s="264"/>
      <c r="D959" s="106"/>
      <c r="E959" s="113"/>
      <c r="F959" s="107"/>
      <c r="G959" s="173"/>
      <c r="H959" s="175"/>
      <c r="I959" s="176"/>
      <c r="J959" s="282"/>
      <c r="K959" s="110"/>
      <c r="L959" s="98"/>
      <c r="M959" s="99"/>
      <c r="N959" s="116"/>
      <c r="O959" s="117"/>
    </row>
    <row r="960" spans="2:15" x14ac:dyDescent="0.35">
      <c r="B960" s="120"/>
      <c r="C960" s="264"/>
      <c r="D960" s="106"/>
      <c r="E960" s="113"/>
      <c r="F960" s="107"/>
      <c r="G960" s="173"/>
      <c r="H960" s="175"/>
      <c r="I960" s="176"/>
      <c r="J960" s="282"/>
      <c r="K960" s="110"/>
      <c r="L960" s="98"/>
      <c r="M960" s="99"/>
      <c r="N960" s="116"/>
      <c r="O960" s="124"/>
    </row>
    <row r="961" spans="2:15" x14ac:dyDescent="0.35">
      <c r="B961" s="120"/>
      <c r="C961" s="264"/>
      <c r="D961" s="106"/>
      <c r="E961" s="113"/>
      <c r="F961" s="107"/>
      <c r="G961" s="173"/>
      <c r="H961" s="175"/>
      <c r="I961" s="176"/>
      <c r="J961" s="282"/>
      <c r="K961" s="110"/>
      <c r="L961" s="98"/>
      <c r="M961" s="99"/>
      <c r="N961" s="116"/>
      <c r="O961" s="117"/>
    </row>
    <row r="962" spans="2:15" x14ac:dyDescent="0.35">
      <c r="B962" s="120"/>
      <c r="C962" s="264"/>
      <c r="D962" s="106"/>
      <c r="E962" s="113"/>
      <c r="F962" s="107"/>
      <c r="G962" s="173"/>
      <c r="H962" s="175"/>
      <c r="I962" s="176"/>
      <c r="J962" s="282"/>
      <c r="K962" s="110"/>
      <c r="L962" s="98"/>
      <c r="M962" s="99"/>
      <c r="N962" s="116"/>
      <c r="O962" s="117"/>
    </row>
    <row r="963" spans="2:15" x14ac:dyDescent="0.35">
      <c r="B963" s="120"/>
      <c r="C963" s="264"/>
      <c r="D963" s="106"/>
      <c r="E963" s="113"/>
      <c r="F963" s="107"/>
      <c r="G963" s="173"/>
      <c r="H963" s="175"/>
      <c r="I963" s="176"/>
      <c r="J963" s="282"/>
      <c r="K963" s="110"/>
      <c r="L963" s="98"/>
      <c r="M963" s="99"/>
      <c r="N963" s="116"/>
      <c r="O963" s="117"/>
    </row>
    <row r="964" spans="2:15" x14ac:dyDescent="0.35">
      <c r="B964" s="120"/>
      <c r="C964" s="264"/>
      <c r="D964" s="106"/>
      <c r="E964" s="113"/>
      <c r="F964" s="107"/>
      <c r="G964" s="173"/>
      <c r="H964" s="175"/>
      <c r="I964" s="176"/>
      <c r="J964" s="282"/>
      <c r="K964" s="110"/>
      <c r="L964" s="98"/>
      <c r="M964" s="99"/>
      <c r="N964" s="116"/>
      <c r="O964" s="117"/>
    </row>
    <row r="965" spans="2:15" x14ac:dyDescent="0.35">
      <c r="B965" s="120"/>
      <c r="C965" s="264"/>
      <c r="D965" s="106"/>
      <c r="E965" s="113"/>
      <c r="F965" s="107"/>
      <c r="G965" s="173"/>
      <c r="H965" s="175"/>
      <c r="I965" s="176"/>
      <c r="J965" s="282"/>
      <c r="K965" s="110"/>
      <c r="L965" s="98"/>
      <c r="M965" s="99"/>
      <c r="N965" s="116"/>
      <c r="O965" s="117"/>
    </row>
    <row r="966" spans="2:15" x14ac:dyDescent="0.35">
      <c r="B966" s="120"/>
      <c r="C966" s="264"/>
      <c r="D966" s="106"/>
      <c r="E966" s="113"/>
      <c r="F966" s="107"/>
      <c r="G966" s="173"/>
      <c r="H966" s="175"/>
      <c r="I966" s="176"/>
      <c r="J966" s="282"/>
      <c r="K966" s="110"/>
      <c r="L966" s="98"/>
      <c r="M966" s="99"/>
      <c r="N966" s="116"/>
      <c r="O966" s="117"/>
    </row>
    <row r="967" spans="2:15" x14ac:dyDescent="0.35">
      <c r="B967" s="120"/>
      <c r="C967" s="264"/>
      <c r="D967" s="106"/>
      <c r="E967" s="113"/>
      <c r="F967" s="107"/>
      <c r="G967" s="173"/>
      <c r="H967" s="175"/>
      <c r="I967" s="176"/>
      <c r="J967" s="282"/>
      <c r="K967" s="110"/>
      <c r="L967" s="98"/>
      <c r="M967" s="99"/>
      <c r="N967" s="114"/>
      <c r="O967" s="117"/>
    </row>
    <row r="968" spans="2:15" x14ac:dyDescent="0.35">
      <c r="B968" s="120"/>
      <c r="C968" s="264"/>
      <c r="D968" s="106"/>
      <c r="E968" s="113"/>
      <c r="F968" s="107"/>
      <c r="G968" s="173"/>
      <c r="H968" s="175"/>
      <c r="I968" s="176"/>
      <c r="J968" s="282"/>
      <c r="K968" s="110"/>
      <c r="L968" s="98"/>
      <c r="M968" s="99"/>
      <c r="N968" s="116"/>
      <c r="O968" s="124"/>
    </row>
    <row r="969" spans="2:15" x14ac:dyDescent="0.35">
      <c r="B969" s="120"/>
      <c r="C969" s="264"/>
      <c r="D969" s="106"/>
      <c r="E969" s="113"/>
      <c r="F969" s="107"/>
      <c r="G969" s="173"/>
      <c r="H969" s="175"/>
      <c r="I969" s="176"/>
      <c r="J969" s="282"/>
      <c r="K969" s="110"/>
      <c r="L969" s="98"/>
      <c r="M969" s="99"/>
      <c r="N969" s="114"/>
      <c r="O969" s="117"/>
    </row>
    <row r="970" spans="2:15" x14ac:dyDescent="0.35">
      <c r="B970" s="126"/>
      <c r="C970" s="264"/>
      <c r="D970" s="106"/>
      <c r="E970" s="113"/>
      <c r="F970" s="107"/>
      <c r="G970" s="173"/>
      <c r="H970" s="175"/>
      <c r="I970" s="176"/>
      <c r="J970" s="282"/>
      <c r="K970" s="110"/>
      <c r="L970" s="98"/>
      <c r="M970" s="99"/>
      <c r="N970" s="116"/>
      <c r="O970" s="117"/>
    </row>
    <row r="971" spans="2:15" x14ac:dyDescent="0.35">
      <c r="B971" s="126"/>
      <c r="C971" s="264"/>
      <c r="D971" s="106"/>
      <c r="E971" s="113"/>
      <c r="F971" s="107"/>
      <c r="G971" s="173"/>
      <c r="H971" s="175"/>
      <c r="I971" s="176"/>
      <c r="J971" s="282"/>
      <c r="K971" s="110"/>
      <c r="L971" s="98"/>
      <c r="M971" s="99"/>
      <c r="N971" s="116"/>
      <c r="O971" s="117"/>
    </row>
    <row r="972" spans="2:15" x14ac:dyDescent="0.35">
      <c r="B972" s="126"/>
      <c r="C972" s="264"/>
      <c r="D972" s="106"/>
      <c r="E972" s="113"/>
      <c r="F972" s="107"/>
      <c r="G972" s="173"/>
      <c r="H972" s="175"/>
      <c r="I972" s="176"/>
      <c r="J972" s="282"/>
      <c r="K972" s="110"/>
      <c r="L972" s="98"/>
      <c r="M972" s="99"/>
      <c r="N972" s="116"/>
      <c r="O972" s="117"/>
    </row>
    <row r="973" spans="2:15" x14ac:dyDescent="0.35">
      <c r="B973" s="126"/>
      <c r="C973" s="264"/>
      <c r="D973" s="106"/>
      <c r="E973" s="113"/>
      <c r="F973" s="107"/>
      <c r="G973" s="173"/>
      <c r="H973" s="175"/>
      <c r="I973" s="176"/>
      <c r="J973" s="282"/>
      <c r="K973" s="110"/>
      <c r="L973" s="98"/>
      <c r="M973" s="99"/>
      <c r="N973" s="116"/>
      <c r="O973" s="117"/>
    </row>
    <row r="974" spans="2:15" x14ac:dyDescent="0.35">
      <c r="B974" s="126"/>
      <c r="C974" s="264"/>
      <c r="D974" s="106"/>
      <c r="E974" s="113"/>
      <c r="F974" s="107"/>
      <c r="G974" s="173"/>
      <c r="H974" s="175"/>
      <c r="I974" s="176"/>
      <c r="J974" s="282"/>
      <c r="K974" s="110"/>
      <c r="L974" s="98"/>
      <c r="M974" s="99"/>
      <c r="N974" s="116"/>
      <c r="O974" s="117"/>
    </row>
    <row r="975" spans="2:15" x14ac:dyDescent="0.35">
      <c r="B975" s="126"/>
      <c r="C975" s="264"/>
      <c r="D975" s="106"/>
      <c r="E975" s="113"/>
      <c r="F975" s="107"/>
      <c r="G975" s="173"/>
      <c r="H975" s="175"/>
      <c r="I975" s="176"/>
      <c r="J975" s="282"/>
      <c r="K975" s="110"/>
      <c r="L975" s="98"/>
      <c r="M975" s="99"/>
      <c r="N975" s="116"/>
      <c r="O975" s="117"/>
    </row>
    <row r="976" spans="2:15" x14ac:dyDescent="0.35">
      <c r="B976" s="126"/>
      <c r="C976" s="264"/>
      <c r="D976" s="106"/>
      <c r="E976" s="113"/>
      <c r="F976" s="107"/>
      <c r="G976" s="173"/>
      <c r="H976" s="175"/>
      <c r="I976" s="176"/>
      <c r="J976" s="282"/>
      <c r="K976" s="110"/>
      <c r="L976" s="98"/>
      <c r="M976" s="99"/>
      <c r="N976" s="116"/>
      <c r="O976" s="117"/>
    </row>
    <row r="977" spans="2:15" x14ac:dyDescent="0.35">
      <c r="B977" s="126"/>
      <c r="C977" s="264"/>
      <c r="D977" s="106"/>
      <c r="E977" s="113"/>
      <c r="F977" s="107"/>
      <c r="G977" s="173"/>
      <c r="H977" s="175"/>
      <c r="I977" s="176"/>
      <c r="J977" s="282"/>
      <c r="K977" s="110"/>
      <c r="L977" s="98"/>
      <c r="M977" s="99"/>
      <c r="N977" s="116"/>
      <c r="O977" s="124"/>
    </row>
    <row r="978" spans="2:15" x14ac:dyDescent="0.35">
      <c r="B978" s="126"/>
      <c r="C978" s="264"/>
      <c r="D978" s="106"/>
      <c r="E978" s="113"/>
      <c r="F978" s="107"/>
      <c r="G978" s="173"/>
      <c r="H978" s="175"/>
      <c r="I978" s="176"/>
      <c r="J978" s="282"/>
      <c r="K978" s="110"/>
      <c r="L978" s="98"/>
      <c r="M978" s="99"/>
      <c r="N978" s="116"/>
      <c r="O978" s="117"/>
    </row>
    <row r="979" spans="2:15" x14ac:dyDescent="0.35">
      <c r="B979" s="126"/>
      <c r="C979" s="264"/>
      <c r="D979" s="106"/>
      <c r="E979" s="113"/>
      <c r="F979" s="107"/>
      <c r="G979" s="173"/>
      <c r="H979" s="175"/>
      <c r="I979" s="176"/>
      <c r="J979" s="282"/>
      <c r="K979" s="110"/>
      <c r="L979" s="98"/>
      <c r="M979" s="99"/>
      <c r="N979" s="116"/>
      <c r="O979" s="117"/>
    </row>
    <row r="980" spans="2:15" x14ac:dyDescent="0.35">
      <c r="B980" s="126"/>
      <c r="C980" s="264"/>
      <c r="D980" s="106"/>
      <c r="E980" s="113"/>
      <c r="F980" s="107"/>
      <c r="G980" s="173"/>
      <c r="H980" s="175"/>
      <c r="I980" s="176"/>
      <c r="J980" s="282"/>
      <c r="K980" s="110"/>
      <c r="L980" s="98"/>
      <c r="M980" s="99"/>
      <c r="N980" s="116"/>
      <c r="O980" s="117"/>
    </row>
    <row r="981" spans="2:15" x14ac:dyDescent="0.35">
      <c r="B981" s="126"/>
      <c r="C981" s="264"/>
      <c r="D981" s="106"/>
      <c r="E981" s="113"/>
      <c r="F981" s="107"/>
      <c r="G981" s="173"/>
      <c r="H981" s="175"/>
      <c r="I981" s="176"/>
      <c r="J981" s="282"/>
      <c r="K981" s="110"/>
      <c r="L981" s="98"/>
      <c r="M981" s="99"/>
      <c r="N981" s="116"/>
      <c r="O981" s="117"/>
    </row>
    <row r="982" spans="2:15" x14ac:dyDescent="0.35">
      <c r="B982" s="126"/>
      <c r="C982" s="264"/>
      <c r="D982" s="106"/>
      <c r="E982" s="113"/>
      <c r="F982" s="107"/>
      <c r="G982" s="173"/>
      <c r="H982" s="175"/>
      <c r="I982" s="176"/>
      <c r="J982" s="282"/>
      <c r="K982" s="110"/>
      <c r="L982" s="98"/>
      <c r="M982" s="99"/>
      <c r="N982" s="114"/>
      <c r="O982" s="117"/>
    </row>
    <row r="983" spans="2:15" x14ac:dyDescent="0.35">
      <c r="B983" s="126"/>
      <c r="C983" s="264"/>
      <c r="D983" s="106"/>
      <c r="E983" s="113"/>
      <c r="F983" s="107"/>
      <c r="G983" s="173"/>
      <c r="H983" s="175"/>
      <c r="I983" s="176"/>
      <c r="J983" s="282"/>
      <c r="K983" s="110"/>
      <c r="L983" s="98"/>
      <c r="M983" s="99"/>
      <c r="N983" s="116"/>
      <c r="O983" s="117"/>
    </row>
    <row r="984" spans="2:15" x14ac:dyDescent="0.35">
      <c r="B984" s="126"/>
      <c r="C984" s="264"/>
      <c r="D984" s="106"/>
      <c r="E984" s="113"/>
      <c r="F984" s="107"/>
      <c r="G984" s="173"/>
      <c r="H984" s="175"/>
      <c r="I984" s="176"/>
      <c r="J984" s="282"/>
      <c r="K984" s="110"/>
      <c r="L984" s="98"/>
      <c r="M984" s="99"/>
      <c r="N984" s="116"/>
      <c r="O984" s="117"/>
    </row>
    <row r="985" spans="2:15" x14ac:dyDescent="0.35">
      <c r="B985" s="126"/>
      <c r="C985" s="264"/>
      <c r="D985" s="106"/>
      <c r="E985" s="113"/>
      <c r="F985" s="107"/>
      <c r="G985" s="173"/>
      <c r="H985" s="175"/>
      <c r="I985" s="176"/>
      <c r="J985" s="282"/>
      <c r="K985" s="110"/>
      <c r="L985" s="98"/>
      <c r="M985" s="99"/>
      <c r="N985" s="116"/>
      <c r="O985" s="117"/>
    </row>
    <row r="986" spans="2:15" x14ac:dyDescent="0.35">
      <c r="B986" s="126"/>
      <c r="C986" s="264"/>
      <c r="D986" s="106"/>
      <c r="E986" s="113"/>
      <c r="F986" s="107"/>
      <c r="G986" s="173"/>
      <c r="H986" s="175"/>
      <c r="I986" s="176"/>
      <c r="J986" s="282"/>
      <c r="K986" s="110"/>
      <c r="L986" s="98"/>
      <c r="M986" s="99"/>
      <c r="N986" s="116"/>
      <c r="O986" s="117"/>
    </row>
    <row r="987" spans="2:15" x14ac:dyDescent="0.35">
      <c r="B987" s="126"/>
      <c r="C987" s="264"/>
      <c r="D987" s="106"/>
      <c r="E987" s="113"/>
      <c r="F987" s="107"/>
      <c r="G987" s="173"/>
      <c r="H987" s="175"/>
      <c r="I987" s="176"/>
      <c r="J987" s="282"/>
      <c r="K987" s="110"/>
      <c r="L987" s="98"/>
      <c r="M987" s="99"/>
      <c r="N987" s="116"/>
      <c r="O987" s="117"/>
    </row>
    <row r="988" spans="2:15" x14ac:dyDescent="0.35">
      <c r="B988" s="126"/>
      <c r="C988" s="264"/>
      <c r="D988" s="106"/>
      <c r="E988" s="113"/>
      <c r="F988" s="107"/>
      <c r="G988" s="173"/>
      <c r="H988" s="175"/>
      <c r="I988" s="176"/>
      <c r="J988" s="282"/>
      <c r="K988" s="110"/>
      <c r="L988" s="98"/>
      <c r="M988" s="99"/>
      <c r="N988" s="116"/>
      <c r="O988" s="117"/>
    </row>
    <row r="989" spans="2:15" x14ac:dyDescent="0.35">
      <c r="B989" s="126"/>
      <c r="C989" s="264"/>
      <c r="D989" s="106"/>
      <c r="E989" s="113"/>
      <c r="F989" s="107"/>
      <c r="G989" s="173"/>
      <c r="H989" s="175"/>
      <c r="I989" s="176"/>
      <c r="J989" s="282"/>
      <c r="K989" s="110"/>
      <c r="L989" s="98"/>
      <c r="M989" s="99"/>
      <c r="N989" s="116"/>
      <c r="O989" s="117"/>
    </row>
    <row r="990" spans="2:15" x14ac:dyDescent="0.35">
      <c r="B990" s="126"/>
      <c r="C990" s="264"/>
      <c r="D990" s="106"/>
      <c r="E990" s="113"/>
      <c r="F990" s="107"/>
      <c r="G990" s="173"/>
      <c r="H990" s="175"/>
      <c r="I990" s="176"/>
      <c r="J990" s="282"/>
      <c r="K990" s="110"/>
      <c r="L990" s="98"/>
      <c r="M990" s="99"/>
      <c r="N990" s="116"/>
      <c r="O990" s="117"/>
    </row>
    <row r="991" spans="2:15" x14ac:dyDescent="0.35">
      <c r="B991" s="126"/>
      <c r="C991" s="264"/>
      <c r="D991" s="106"/>
      <c r="E991" s="113"/>
      <c r="F991" s="107"/>
      <c r="G991" s="173"/>
      <c r="H991" s="175"/>
      <c r="I991" s="176"/>
      <c r="J991" s="282"/>
      <c r="K991" s="110"/>
      <c r="L991" s="98"/>
      <c r="M991" s="99"/>
      <c r="N991" s="116"/>
      <c r="O991" s="117"/>
    </row>
    <row r="992" spans="2:15" x14ac:dyDescent="0.35">
      <c r="B992" s="126"/>
      <c r="C992" s="264"/>
      <c r="D992" s="106"/>
      <c r="E992" s="113"/>
      <c r="F992" s="107"/>
      <c r="G992" s="173"/>
      <c r="H992" s="175"/>
      <c r="I992" s="176"/>
      <c r="J992" s="282"/>
      <c r="K992" s="110"/>
      <c r="L992" s="98"/>
      <c r="M992" s="99"/>
      <c r="N992" s="116"/>
      <c r="O992" s="117"/>
    </row>
    <row r="993" spans="2:15" x14ac:dyDescent="0.35">
      <c r="B993" s="126"/>
      <c r="C993" s="264"/>
      <c r="D993" s="106"/>
      <c r="E993" s="113"/>
      <c r="F993" s="107"/>
      <c r="G993" s="173"/>
      <c r="H993" s="175"/>
      <c r="I993" s="176"/>
      <c r="J993" s="282"/>
      <c r="K993" s="110"/>
      <c r="L993" s="98"/>
      <c r="M993" s="99"/>
      <c r="N993" s="116"/>
      <c r="O993" s="117"/>
    </row>
    <row r="994" spans="2:15" x14ac:dyDescent="0.35">
      <c r="B994" s="120"/>
      <c r="C994" s="264"/>
      <c r="D994" s="106"/>
      <c r="E994" s="113"/>
      <c r="F994" s="107"/>
      <c r="G994" s="173"/>
      <c r="H994" s="175"/>
      <c r="I994" s="176"/>
      <c r="J994" s="282"/>
      <c r="K994" s="110"/>
      <c r="L994" s="98"/>
      <c r="M994" s="99"/>
      <c r="N994" s="116"/>
      <c r="O994" s="117"/>
    </row>
    <row r="995" spans="2:15" x14ac:dyDescent="0.35">
      <c r="B995" s="120"/>
      <c r="C995" s="264"/>
      <c r="D995" s="106"/>
      <c r="E995" s="113"/>
      <c r="F995" s="107"/>
      <c r="G995" s="173"/>
      <c r="H995" s="175"/>
      <c r="I995" s="176"/>
      <c r="J995" s="282"/>
      <c r="K995" s="110"/>
      <c r="L995" s="98"/>
      <c r="M995" s="99"/>
      <c r="N995" s="116"/>
      <c r="O995" s="117"/>
    </row>
    <row r="996" spans="2:15" x14ac:dyDescent="0.35">
      <c r="B996" s="120"/>
      <c r="C996" s="264"/>
      <c r="D996" s="106"/>
      <c r="E996" s="113"/>
      <c r="F996" s="107"/>
      <c r="G996" s="173"/>
      <c r="H996" s="175"/>
      <c r="I996" s="176"/>
      <c r="J996" s="282"/>
      <c r="K996" s="110"/>
      <c r="L996" s="98"/>
      <c r="M996" s="99"/>
      <c r="N996" s="116"/>
      <c r="O996" s="117"/>
    </row>
    <row r="997" spans="2:15" x14ac:dyDescent="0.35">
      <c r="B997" s="120"/>
      <c r="C997" s="264"/>
      <c r="D997" s="106"/>
      <c r="E997" s="113"/>
      <c r="F997" s="107"/>
      <c r="G997" s="173"/>
      <c r="H997" s="175"/>
      <c r="I997" s="176"/>
      <c r="J997" s="282"/>
      <c r="K997" s="110"/>
      <c r="L997" s="98"/>
      <c r="M997" s="99"/>
      <c r="N997" s="114"/>
      <c r="O997" s="117"/>
    </row>
    <row r="998" spans="2:15" x14ac:dyDescent="0.35">
      <c r="B998" s="120"/>
      <c r="C998" s="264"/>
      <c r="D998" s="106"/>
      <c r="E998" s="113"/>
      <c r="F998" s="107"/>
      <c r="G998" s="173"/>
      <c r="H998" s="175"/>
      <c r="I998" s="176"/>
      <c r="J998" s="282"/>
      <c r="K998" s="110"/>
      <c r="L998" s="98"/>
      <c r="M998" s="99"/>
      <c r="N998" s="114"/>
      <c r="O998" s="117"/>
    </row>
    <row r="999" spans="2:15" x14ac:dyDescent="0.35">
      <c r="B999" s="120"/>
      <c r="C999" s="264"/>
      <c r="D999" s="106"/>
      <c r="E999" s="113"/>
      <c r="F999" s="107"/>
      <c r="G999" s="173"/>
      <c r="H999" s="175"/>
      <c r="I999" s="176"/>
      <c r="J999" s="282"/>
      <c r="K999" s="110"/>
      <c r="L999" s="98"/>
      <c r="M999" s="99"/>
      <c r="N999" s="114"/>
      <c r="O999" s="117"/>
    </row>
    <row r="1000" spans="2:15" x14ac:dyDescent="0.35">
      <c r="B1000" s="120"/>
      <c r="C1000" s="264"/>
      <c r="D1000" s="106"/>
      <c r="E1000" s="113"/>
      <c r="F1000" s="107"/>
      <c r="G1000" s="173"/>
      <c r="H1000" s="175"/>
      <c r="I1000" s="176"/>
      <c r="J1000" s="282"/>
      <c r="K1000" s="110"/>
      <c r="L1000" s="98"/>
      <c r="M1000" s="99"/>
      <c r="N1000" s="116"/>
      <c r="O1000" s="117"/>
    </row>
    <row r="1001" spans="2:15" x14ac:dyDescent="0.35">
      <c r="B1001" s="120"/>
      <c r="C1001" s="264"/>
      <c r="D1001" s="106"/>
      <c r="E1001" s="113"/>
      <c r="F1001" s="107"/>
      <c r="G1001" s="173"/>
      <c r="H1001" s="175"/>
      <c r="I1001" s="176"/>
      <c r="J1001" s="282"/>
      <c r="K1001" s="110"/>
      <c r="L1001" s="98"/>
      <c r="M1001" s="99"/>
      <c r="N1001" s="116"/>
      <c r="O1001" s="117"/>
    </row>
    <row r="1002" spans="2:15" x14ac:dyDescent="0.35">
      <c r="B1002" s="120"/>
      <c r="C1002" s="264"/>
      <c r="D1002" s="106"/>
      <c r="E1002" s="113"/>
      <c r="F1002" s="107"/>
      <c r="G1002" s="173"/>
      <c r="H1002" s="175"/>
      <c r="I1002" s="176"/>
      <c r="J1002" s="282"/>
      <c r="K1002" s="110"/>
      <c r="L1002" s="98"/>
      <c r="M1002" s="99"/>
      <c r="N1002" s="116"/>
      <c r="O1002" s="117"/>
    </row>
    <row r="1003" spans="2:15" x14ac:dyDescent="0.35">
      <c r="B1003" s="120"/>
      <c r="C1003" s="264"/>
      <c r="D1003" s="106"/>
      <c r="E1003" s="113"/>
      <c r="F1003" s="107"/>
      <c r="G1003" s="173"/>
      <c r="H1003" s="175"/>
      <c r="I1003" s="176"/>
      <c r="J1003" s="282"/>
      <c r="K1003" s="110"/>
      <c r="L1003" s="98"/>
      <c r="M1003" s="99"/>
      <c r="N1003" s="116"/>
      <c r="O1003" s="117"/>
    </row>
    <row r="1004" spans="2:15" x14ac:dyDescent="0.35">
      <c r="B1004" s="120"/>
      <c r="C1004" s="264"/>
      <c r="D1004" s="106"/>
      <c r="E1004" s="113"/>
      <c r="F1004" s="107"/>
      <c r="G1004" s="173"/>
      <c r="H1004" s="175"/>
      <c r="I1004" s="176"/>
      <c r="J1004" s="282"/>
      <c r="K1004" s="110"/>
      <c r="L1004" s="98"/>
      <c r="M1004" s="99"/>
      <c r="N1004" s="116"/>
      <c r="O1004" s="117"/>
    </row>
    <row r="1005" spans="2:15" x14ac:dyDescent="0.35">
      <c r="B1005" s="120"/>
      <c r="C1005" s="264"/>
      <c r="D1005" s="106"/>
      <c r="E1005" s="113"/>
      <c r="F1005" s="107"/>
      <c r="G1005" s="173"/>
      <c r="H1005" s="175"/>
      <c r="I1005" s="176"/>
      <c r="J1005" s="282"/>
      <c r="K1005" s="110"/>
      <c r="L1005" s="98"/>
      <c r="M1005" s="99"/>
      <c r="N1005" s="116"/>
      <c r="O1005" s="117"/>
    </row>
    <row r="1006" spans="2:15" x14ac:dyDescent="0.35">
      <c r="B1006" s="120"/>
      <c r="C1006" s="264"/>
      <c r="D1006" s="106"/>
      <c r="E1006" s="113"/>
      <c r="F1006" s="107"/>
      <c r="G1006" s="173"/>
      <c r="H1006" s="175"/>
      <c r="I1006" s="176"/>
      <c r="J1006" s="282"/>
      <c r="K1006" s="110"/>
      <c r="L1006" s="98"/>
      <c r="M1006" s="99"/>
      <c r="N1006" s="116"/>
      <c r="O1006" s="117"/>
    </row>
    <row r="1007" spans="2:15" x14ac:dyDescent="0.35">
      <c r="B1007" s="120"/>
      <c r="C1007" s="264"/>
      <c r="D1007" s="106"/>
      <c r="E1007" s="113"/>
      <c r="F1007" s="107"/>
      <c r="G1007" s="173"/>
      <c r="H1007" s="175"/>
      <c r="I1007" s="176"/>
      <c r="J1007" s="282"/>
      <c r="K1007" s="110"/>
      <c r="L1007" s="98"/>
      <c r="M1007" s="99"/>
      <c r="N1007" s="116"/>
      <c r="O1007" s="117"/>
    </row>
    <row r="1008" spans="2:15" x14ac:dyDescent="0.35">
      <c r="B1008" s="120"/>
      <c r="C1008" s="264"/>
      <c r="D1008" s="106"/>
      <c r="E1008" s="113"/>
      <c r="F1008" s="107"/>
      <c r="G1008" s="173"/>
      <c r="H1008" s="175"/>
      <c r="I1008" s="176"/>
      <c r="J1008" s="282"/>
      <c r="K1008" s="110"/>
      <c r="L1008" s="98"/>
      <c r="M1008" s="99"/>
      <c r="N1008" s="116"/>
      <c r="O1008" s="117"/>
    </row>
    <row r="1009" spans="2:15" x14ac:dyDescent="0.35">
      <c r="B1009" s="120"/>
      <c r="C1009" s="264"/>
      <c r="D1009" s="106"/>
      <c r="E1009" s="113"/>
      <c r="F1009" s="107"/>
      <c r="G1009" s="173"/>
      <c r="H1009" s="175"/>
      <c r="I1009" s="176"/>
      <c r="J1009" s="282"/>
      <c r="K1009" s="110"/>
      <c r="L1009" s="98"/>
      <c r="M1009" s="99"/>
      <c r="N1009" s="116"/>
      <c r="O1009" s="117"/>
    </row>
    <row r="1010" spans="2:15" x14ac:dyDescent="0.35">
      <c r="B1010" s="120"/>
      <c r="C1010" s="264"/>
      <c r="D1010" s="106"/>
      <c r="E1010" s="113"/>
      <c r="F1010" s="107"/>
      <c r="G1010" s="173"/>
      <c r="H1010" s="175"/>
      <c r="I1010" s="176"/>
      <c r="J1010" s="282"/>
      <c r="K1010" s="110"/>
      <c r="L1010" s="98"/>
      <c r="M1010" s="99"/>
      <c r="N1010" s="116"/>
      <c r="O1010" s="117"/>
    </row>
    <row r="1011" spans="2:15" x14ac:dyDescent="0.35">
      <c r="B1011" s="120"/>
      <c r="C1011" s="264"/>
      <c r="D1011" s="106"/>
      <c r="E1011" s="113"/>
      <c r="F1011" s="107"/>
      <c r="G1011" s="173"/>
      <c r="H1011" s="175"/>
      <c r="I1011" s="176"/>
      <c r="J1011" s="282"/>
      <c r="K1011" s="110"/>
      <c r="L1011" s="98"/>
      <c r="M1011" s="99"/>
      <c r="N1011" s="116"/>
      <c r="O1011" s="117"/>
    </row>
    <row r="1012" spans="2:15" x14ac:dyDescent="0.35">
      <c r="B1012" s="120"/>
      <c r="C1012" s="264"/>
      <c r="D1012" s="106"/>
      <c r="E1012" s="113"/>
      <c r="F1012" s="107"/>
      <c r="G1012" s="173"/>
      <c r="H1012" s="175"/>
      <c r="I1012" s="176"/>
      <c r="J1012" s="282"/>
      <c r="K1012" s="110"/>
      <c r="L1012" s="98"/>
      <c r="M1012" s="99"/>
      <c r="N1012" s="116"/>
      <c r="O1012" s="117"/>
    </row>
    <row r="1013" spans="2:15" x14ac:dyDescent="0.35">
      <c r="B1013" s="120"/>
      <c r="C1013" s="264"/>
      <c r="D1013" s="106"/>
      <c r="E1013" s="113"/>
      <c r="F1013" s="107"/>
      <c r="G1013" s="173"/>
      <c r="H1013" s="175"/>
      <c r="I1013" s="176"/>
      <c r="J1013" s="282"/>
      <c r="K1013" s="110"/>
      <c r="L1013" s="98"/>
      <c r="M1013" s="99"/>
      <c r="N1013" s="116"/>
      <c r="O1013" s="117"/>
    </row>
    <row r="1014" spans="2:15" x14ac:dyDescent="0.35">
      <c r="B1014" s="120"/>
      <c r="C1014" s="264"/>
      <c r="D1014" s="106"/>
      <c r="E1014" s="113"/>
      <c r="F1014" s="107"/>
      <c r="G1014" s="173"/>
      <c r="H1014" s="175"/>
      <c r="I1014" s="176"/>
      <c r="J1014" s="282"/>
      <c r="K1014" s="110"/>
      <c r="L1014" s="98"/>
      <c r="M1014" s="99"/>
      <c r="N1014" s="116"/>
      <c r="O1014" s="117"/>
    </row>
    <row r="1015" spans="2:15" x14ac:dyDescent="0.35">
      <c r="B1015" s="120"/>
      <c r="C1015" s="264"/>
      <c r="D1015" s="106"/>
      <c r="E1015" s="113"/>
      <c r="F1015" s="107"/>
      <c r="G1015" s="173"/>
      <c r="H1015" s="175"/>
      <c r="I1015" s="176"/>
      <c r="J1015" s="282"/>
      <c r="K1015" s="110"/>
      <c r="L1015" s="98"/>
      <c r="M1015" s="99"/>
      <c r="N1015" s="116"/>
      <c r="O1015" s="117"/>
    </row>
    <row r="1016" spans="2:15" x14ac:dyDescent="0.35">
      <c r="B1016" s="120"/>
      <c r="C1016" s="264"/>
      <c r="D1016" s="106"/>
      <c r="E1016" s="113"/>
      <c r="F1016" s="107"/>
      <c r="G1016" s="173"/>
      <c r="H1016" s="175"/>
      <c r="I1016" s="176"/>
      <c r="J1016" s="282"/>
      <c r="K1016" s="110"/>
      <c r="L1016" s="98"/>
      <c r="M1016" s="99"/>
      <c r="N1016" s="116"/>
      <c r="O1016" s="117"/>
    </row>
    <row r="1017" spans="2:15" x14ac:dyDescent="0.35">
      <c r="B1017" s="120"/>
      <c r="C1017" s="264"/>
      <c r="D1017" s="106"/>
      <c r="E1017" s="113"/>
      <c r="F1017" s="107"/>
      <c r="G1017" s="173"/>
      <c r="H1017" s="175"/>
      <c r="I1017" s="176"/>
      <c r="J1017" s="282"/>
      <c r="K1017" s="110"/>
      <c r="L1017" s="98"/>
      <c r="M1017" s="99"/>
      <c r="N1017" s="116"/>
      <c r="O1017" s="117"/>
    </row>
    <row r="1018" spans="2:15" x14ac:dyDescent="0.35">
      <c r="B1018" s="120"/>
      <c r="C1018" s="264"/>
      <c r="D1018" s="106"/>
      <c r="E1018" s="113"/>
      <c r="F1018" s="107"/>
      <c r="G1018" s="173"/>
      <c r="H1018" s="175"/>
      <c r="I1018" s="176"/>
      <c r="J1018" s="282"/>
      <c r="K1018" s="110"/>
      <c r="L1018" s="98"/>
      <c r="M1018" s="99"/>
      <c r="N1018" s="116"/>
      <c r="O1018" s="117"/>
    </row>
    <row r="1019" spans="2:15" x14ac:dyDescent="0.35">
      <c r="B1019" s="120"/>
      <c r="C1019" s="264"/>
      <c r="D1019" s="106"/>
      <c r="E1019" s="113"/>
      <c r="F1019" s="107"/>
      <c r="G1019" s="173"/>
      <c r="H1019" s="175"/>
      <c r="I1019" s="176"/>
      <c r="J1019" s="282"/>
      <c r="K1019" s="110"/>
      <c r="L1019" s="98"/>
      <c r="M1019" s="99"/>
      <c r="N1019" s="116"/>
      <c r="O1019" s="117"/>
    </row>
    <row r="1020" spans="2:15" x14ac:dyDescent="0.35">
      <c r="B1020" s="120"/>
      <c r="C1020" s="264"/>
      <c r="D1020" s="106"/>
      <c r="E1020" s="113"/>
      <c r="F1020" s="107"/>
      <c r="G1020" s="173"/>
      <c r="H1020" s="175"/>
      <c r="I1020" s="176"/>
      <c r="J1020" s="282"/>
      <c r="K1020" s="110"/>
      <c r="L1020" s="98"/>
      <c r="M1020" s="99"/>
      <c r="N1020" s="116"/>
      <c r="O1020" s="117"/>
    </row>
    <row r="1021" spans="2:15" x14ac:dyDescent="0.35">
      <c r="B1021" s="120"/>
      <c r="C1021" s="264"/>
      <c r="D1021" s="106"/>
      <c r="E1021" s="113"/>
      <c r="F1021" s="107"/>
      <c r="G1021" s="173"/>
      <c r="H1021" s="175"/>
      <c r="I1021" s="176"/>
      <c r="J1021" s="282"/>
      <c r="K1021" s="110"/>
      <c r="L1021" s="98"/>
      <c r="M1021" s="99"/>
      <c r="N1021" s="114"/>
      <c r="O1021" s="124"/>
    </row>
    <row r="1022" spans="2:15" x14ac:dyDescent="0.35">
      <c r="B1022" s="120"/>
      <c r="C1022" s="264"/>
      <c r="D1022" s="106"/>
      <c r="E1022" s="113"/>
      <c r="F1022" s="107"/>
      <c r="G1022" s="173"/>
      <c r="H1022" s="175"/>
      <c r="I1022" s="176"/>
      <c r="J1022" s="282"/>
      <c r="K1022" s="110"/>
      <c r="L1022" s="98"/>
      <c r="M1022" s="99"/>
      <c r="N1022" s="114"/>
      <c r="O1022" s="117"/>
    </row>
    <row r="1023" spans="2:15" x14ac:dyDescent="0.35">
      <c r="B1023" s="120"/>
      <c r="C1023" s="264"/>
      <c r="D1023" s="106"/>
      <c r="E1023" s="113"/>
      <c r="F1023" s="107"/>
      <c r="G1023" s="173"/>
      <c r="H1023" s="175"/>
      <c r="I1023" s="176"/>
      <c r="J1023" s="282"/>
      <c r="K1023" s="110"/>
      <c r="L1023" s="98"/>
      <c r="M1023" s="99"/>
      <c r="N1023" s="116"/>
      <c r="O1023" s="117"/>
    </row>
    <row r="1024" spans="2:15" x14ac:dyDescent="0.35">
      <c r="B1024" s="120"/>
      <c r="C1024" s="264"/>
      <c r="D1024" s="106"/>
      <c r="E1024" s="113"/>
      <c r="F1024" s="107"/>
      <c r="G1024" s="173"/>
      <c r="H1024" s="175"/>
      <c r="I1024" s="176"/>
      <c r="J1024" s="282"/>
      <c r="K1024" s="110"/>
      <c r="L1024" s="98"/>
      <c r="M1024" s="99"/>
      <c r="N1024" s="116"/>
      <c r="O1024" s="117"/>
    </row>
    <row r="1025" spans="2:15" x14ac:dyDescent="0.35">
      <c r="B1025" s="120"/>
      <c r="C1025" s="264"/>
      <c r="D1025" s="106"/>
      <c r="E1025" s="113"/>
      <c r="F1025" s="107"/>
      <c r="G1025" s="173"/>
      <c r="H1025" s="175"/>
      <c r="I1025" s="176"/>
      <c r="J1025" s="282"/>
      <c r="K1025" s="110"/>
      <c r="L1025" s="98"/>
      <c r="M1025" s="99"/>
      <c r="N1025" s="116"/>
      <c r="O1025" s="117"/>
    </row>
    <row r="1026" spans="2:15" x14ac:dyDescent="0.35">
      <c r="B1026" s="120"/>
      <c r="C1026" s="264"/>
      <c r="D1026" s="106"/>
      <c r="E1026" s="113"/>
      <c r="F1026" s="107"/>
      <c r="G1026" s="173"/>
      <c r="H1026" s="175"/>
      <c r="I1026" s="176"/>
      <c r="J1026" s="282"/>
      <c r="K1026" s="110"/>
      <c r="L1026" s="98"/>
      <c r="M1026" s="99"/>
      <c r="N1026" s="116"/>
      <c r="O1026" s="117"/>
    </row>
    <row r="1027" spans="2:15" x14ac:dyDescent="0.35">
      <c r="B1027" s="120"/>
      <c r="C1027" s="264"/>
      <c r="D1027" s="106"/>
      <c r="E1027" s="113"/>
      <c r="F1027" s="107"/>
      <c r="G1027" s="173"/>
      <c r="H1027" s="175"/>
      <c r="I1027" s="176"/>
      <c r="J1027" s="282"/>
      <c r="K1027" s="110"/>
      <c r="L1027" s="98"/>
      <c r="M1027" s="99"/>
      <c r="N1027" s="116"/>
      <c r="O1027" s="117"/>
    </row>
    <row r="1028" spans="2:15" x14ac:dyDescent="0.35">
      <c r="B1028" s="120"/>
      <c r="C1028" s="264"/>
      <c r="D1028" s="106"/>
      <c r="E1028" s="113"/>
      <c r="F1028" s="107"/>
      <c r="G1028" s="173"/>
      <c r="H1028" s="175"/>
      <c r="I1028" s="176"/>
      <c r="J1028" s="282"/>
      <c r="K1028" s="110"/>
      <c r="L1028" s="98"/>
      <c r="M1028" s="99"/>
      <c r="N1028" s="116"/>
      <c r="O1028" s="117"/>
    </row>
    <row r="1029" spans="2:15" x14ac:dyDescent="0.35">
      <c r="B1029" s="120"/>
      <c r="C1029" s="264"/>
      <c r="D1029" s="106"/>
      <c r="E1029" s="113"/>
      <c r="F1029" s="107"/>
      <c r="G1029" s="173"/>
      <c r="H1029" s="175"/>
      <c r="I1029" s="176"/>
      <c r="J1029" s="282"/>
      <c r="K1029" s="110"/>
      <c r="L1029" s="98"/>
      <c r="M1029" s="99"/>
      <c r="N1029" s="116"/>
      <c r="O1029" s="117"/>
    </row>
    <row r="1030" spans="2:15" x14ac:dyDescent="0.35">
      <c r="B1030" s="120"/>
      <c r="C1030" s="264"/>
      <c r="D1030" s="106"/>
      <c r="E1030" s="113"/>
      <c r="F1030" s="107"/>
      <c r="G1030" s="173"/>
      <c r="H1030" s="175"/>
      <c r="I1030" s="176"/>
      <c r="J1030" s="282"/>
      <c r="K1030" s="110"/>
      <c r="L1030" s="98"/>
      <c r="M1030" s="99"/>
      <c r="N1030" s="116"/>
      <c r="O1030" s="117"/>
    </row>
    <row r="1031" spans="2:15" x14ac:dyDescent="0.35">
      <c r="B1031" s="120"/>
      <c r="C1031" s="264"/>
      <c r="D1031" s="106"/>
      <c r="E1031" s="113"/>
      <c r="F1031" s="107"/>
      <c r="G1031" s="173"/>
      <c r="H1031" s="175"/>
      <c r="I1031" s="176"/>
      <c r="J1031" s="282"/>
      <c r="K1031" s="110"/>
      <c r="L1031" s="98"/>
      <c r="M1031" s="99"/>
      <c r="N1031" s="114"/>
      <c r="O1031" s="117"/>
    </row>
    <row r="1032" spans="2:15" x14ac:dyDescent="0.35">
      <c r="B1032" s="120"/>
      <c r="C1032" s="264"/>
      <c r="D1032" s="106"/>
      <c r="E1032" s="113"/>
      <c r="F1032" s="107"/>
      <c r="G1032" s="173"/>
      <c r="H1032" s="175"/>
      <c r="I1032" s="176"/>
      <c r="J1032" s="282"/>
      <c r="K1032" s="110"/>
      <c r="L1032" s="98"/>
      <c r="M1032" s="99"/>
      <c r="N1032" s="116"/>
      <c r="O1032" s="117"/>
    </row>
    <row r="1033" spans="2:15" x14ac:dyDescent="0.35">
      <c r="B1033" s="120"/>
      <c r="C1033" s="264"/>
      <c r="D1033" s="106"/>
      <c r="E1033" s="113"/>
      <c r="F1033" s="107"/>
      <c r="G1033" s="173"/>
      <c r="H1033" s="175"/>
      <c r="I1033" s="176"/>
      <c r="J1033" s="282"/>
      <c r="K1033" s="110"/>
      <c r="L1033" s="98"/>
      <c r="M1033" s="99"/>
      <c r="N1033" s="116"/>
      <c r="O1033" s="124"/>
    </row>
    <row r="1034" spans="2:15" x14ac:dyDescent="0.35">
      <c r="B1034" s="120"/>
      <c r="C1034" s="264"/>
      <c r="D1034" s="106"/>
      <c r="E1034" s="113"/>
      <c r="F1034" s="107"/>
      <c r="G1034" s="173"/>
      <c r="H1034" s="175"/>
      <c r="I1034" s="176"/>
      <c r="J1034" s="282"/>
      <c r="K1034" s="110"/>
      <c r="L1034" s="98"/>
      <c r="M1034" s="99"/>
      <c r="N1034" s="116"/>
      <c r="O1034" s="117"/>
    </row>
    <row r="1035" spans="2:15" x14ac:dyDescent="0.35">
      <c r="B1035" s="120"/>
      <c r="C1035" s="264"/>
      <c r="D1035" s="106"/>
      <c r="E1035" s="113"/>
      <c r="F1035" s="107"/>
      <c r="G1035" s="173"/>
      <c r="H1035" s="175"/>
      <c r="I1035" s="176"/>
      <c r="J1035" s="282"/>
      <c r="K1035" s="110"/>
      <c r="L1035" s="98"/>
      <c r="M1035" s="99"/>
      <c r="N1035" s="116"/>
      <c r="O1035" s="117"/>
    </row>
    <row r="1036" spans="2:15" x14ac:dyDescent="0.35">
      <c r="B1036" s="120"/>
      <c r="C1036" s="264"/>
      <c r="D1036" s="106"/>
      <c r="E1036" s="113"/>
      <c r="F1036" s="107"/>
      <c r="G1036" s="173"/>
      <c r="H1036" s="175"/>
      <c r="I1036" s="176"/>
      <c r="J1036" s="282"/>
      <c r="K1036" s="110"/>
      <c r="L1036" s="98"/>
      <c r="M1036" s="99"/>
      <c r="N1036" s="116"/>
      <c r="O1036" s="117"/>
    </row>
    <row r="1037" spans="2:15" x14ac:dyDescent="0.35">
      <c r="B1037" s="120"/>
      <c r="C1037" s="264"/>
      <c r="D1037" s="106"/>
      <c r="E1037" s="113"/>
      <c r="F1037" s="107"/>
      <c r="G1037" s="173"/>
      <c r="H1037" s="175"/>
      <c r="I1037" s="176"/>
      <c r="J1037" s="282"/>
      <c r="K1037" s="110"/>
      <c r="L1037" s="98"/>
      <c r="M1037" s="99"/>
      <c r="N1037" s="116"/>
      <c r="O1037" s="117"/>
    </row>
    <row r="1038" spans="2:15" x14ac:dyDescent="0.35">
      <c r="B1038" s="120"/>
      <c r="C1038" s="264"/>
      <c r="D1038" s="106"/>
      <c r="E1038" s="113"/>
      <c r="F1038" s="107"/>
      <c r="G1038" s="173"/>
      <c r="H1038" s="175"/>
      <c r="I1038" s="176"/>
      <c r="J1038" s="282"/>
      <c r="K1038" s="110"/>
      <c r="L1038" s="98"/>
      <c r="M1038" s="99"/>
      <c r="N1038" s="116"/>
      <c r="O1038" s="117"/>
    </row>
    <row r="1039" spans="2:15" x14ac:dyDescent="0.35">
      <c r="B1039" s="120"/>
      <c r="C1039" s="264"/>
      <c r="D1039" s="106"/>
      <c r="E1039" s="113"/>
      <c r="F1039" s="107"/>
      <c r="G1039" s="173"/>
      <c r="H1039" s="175"/>
      <c r="I1039" s="176"/>
      <c r="J1039" s="282"/>
      <c r="K1039" s="110"/>
      <c r="L1039" s="98"/>
      <c r="M1039" s="99"/>
      <c r="N1039" s="116"/>
      <c r="O1039" s="117"/>
    </row>
    <row r="1040" spans="2:15" x14ac:dyDescent="0.35">
      <c r="B1040" s="120"/>
      <c r="C1040" s="264"/>
      <c r="D1040" s="106"/>
      <c r="E1040" s="113"/>
      <c r="F1040" s="107"/>
      <c r="G1040" s="173"/>
      <c r="H1040" s="175"/>
      <c r="I1040" s="176"/>
      <c r="J1040" s="282"/>
      <c r="K1040" s="110"/>
      <c r="L1040" s="98"/>
      <c r="M1040" s="99"/>
      <c r="N1040" s="116"/>
      <c r="O1040" s="117"/>
    </row>
    <row r="1041" spans="2:15" x14ac:dyDescent="0.35">
      <c r="B1041" s="120"/>
      <c r="C1041" s="264"/>
      <c r="D1041" s="106"/>
      <c r="E1041" s="113"/>
      <c r="F1041" s="107"/>
      <c r="G1041" s="173"/>
      <c r="H1041" s="175"/>
      <c r="I1041" s="176"/>
      <c r="J1041" s="282"/>
      <c r="K1041" s="110"/>
      <c r="L1041" s="98"/>
      <c r="M1041" s="99"/>
      <c r="N1041" s="116"/>
      <c r="O1041" s="117"/>
    </row>
    <row r="1042" spans="2:15" x14ac:dyDescent="0.35">
      <c r="B1042" s="120"/>
      <c r="C1042" s="264"/>
      <c r="D1042" s="106"/>
      <c r="E1042" s="113"/>
      <c r="F1042" s="107"/>
      <c r="G1042" s="173"/>
      <c r="H1042" s="175"/>
      <c r="I1042" s="176"/>
      <c r="J1042" s="282"/>
      <c r="K1042" s="110"/>
      <c r="L1042" s="98"/>
      <c r="M1042" s="99"/>
      <c r="N1042" s="116"/>
      <c r="O1042" s="117"/>
    </row>
    <row r="1043" spans="2:15" x14ac:dyDescent="0.35">
      <c r="B1043" s="120"/>
      <c r="C1043" s="264"/>
      <c r="D1043" s="106"/>
      <c r="E1043" s="113"/>
      <c r="F1043" s="107"/>
      <c r="G1043" s="173"/>
      <c r="H1043" s="175"/>
      <c r="I1043" s="176"/>
      <c r="J1043" s="282"/>
      <c r="K1043" s="110"/>
      <c r="L1043" s="98"/>
      <c r="M1043" s="99"/>
      <c r="N1043" s="116"/>
      <c r="O1043" s="117"/>
    </row>
    <row r="1044" spans="2:15" x14ac:dyDescent="0.35">
      <c r="B1044" s="120"/>
      <c r="C1044" s="264"/>
      <c r="D1044" s="106"/>
      <c r="E1044" s="113"/>
      <c r="F1044" s="107"/>
      <c r="G1044" s="173"/>
      <c r="H1044" s="175"/>
      <c r="I1044" s="176"/>
      <c r="J1044" s="282"/>
      <c r="K1044" s="110"/>
      <c r="L1044" s="98"/>
      <c r="M1044" s="99"/>
      <c r="N1044" s="116"/>
      <c r="O1044" s="117"/>
    </row>
    <row r="1045" spans="2:15" x14ac:dyDescent="0.35">
      <c r="B1045" s="120"/>
      <c r="C1045" s="264"/>
      <c r="D1045" s="106"/>
      <c r="E1045" s="113"/>
      <c r="F1045" s="107"/>
      <c r="G1045" s="173"/>
      <c r="H1045" s="175"/>
      <c r="I1045" s="176"/>
      <c r="J1045" s="282"/>
      <c r="K1045" s="110"/>
      <c r="L1045" s="98"/>
      <c r="M1045" s="99"/>
      <c r="N1045" s="116"/>
      <c r="O1045" s="117"/>
    </row>
    <row r="1046" spans="2:15" x14ac:dyDescent="0.35">
      <c r="B1046" s="120"/>
      <c r="C1046" s="264"/>
      <c r="D1046" s="106"/>
      <c r="E1046" s="113"/>
      <c r="F1046" s="107"/>
      <c r="G1046" s="173"/>
      <c r="H1046" s="175"/>
      <c r="I1046" s="176"/>
      <c r="J1046" s="282"/>
      <c r="K1046" s="110"/>
      <c r="L1046" s="98"/>
      <c r="M1046" s="99"/>
      <c r="N1046" s="116"/>
      <c r="O1046" s="124"/>
    </row>
    <row r="1047" spans="2:15" x14ac:dyDescent="0.35">
      <c r="B1047" s="120"/>
      <c r="C1047" s="264"/>
      <c r="D1047" s="106"/>
      <c r="E1047" s="113"/>
      <c r="F1047" s="107"/>
      <c r="G1047" s="173"/>
      <c r="H1047" s="175"/>
      <c r="I1047" s="176"/>
      <c r="J1047" s="282"/>
      <c r="K1047" s="110"/>
      <c r="L1047" s="98"/>
      <c r="M1047" s="99"/>
      <c r="N1047" s="116"/>
      <c r="O1047" s="117"/>
    </row>
    <row r="1048" spans="2:15" x14ac:dyDescent="0.35">
      <c r="B1048" s="120"/>
      <c r="C1048" s="264"/>
      <c r="D1048" s="106"/>
      <c r="E1048" s="113"/>
      <c r="F1048" s="107"/>
      <c r="G1048" s="173"/>
      <c r="H1048" s="175"/>
      <c r="I1048" s="176"/>
      <c r="J1048" s="282"/>
      <c r="K1048" s="110"/>
      <c r="L1048" s="98"/>
      <c r="M1048" s="99"/>
      <c r="N1048" s="116"/>
      <c r="O1048" s="117"/>
    </row>
    <row r="1049" spans="2:15" x14ac:dyDescent="0.35">
      <c r="B1049" s="120"/>
      <c r="C1049" s="264"/>
      <c r="D1049" s="106"/>
      <c r="E1049" s="113"/>
      <c r="F1049" s="107"/>
      <c r="G1049" s="173"/>
      <c r="H1049" s="175"/>
      <c r="I1049" s="176"/>
      <c r="J1049" s="282"/>
      <c r="K1049" s="110"/>
      <c r="L1049" s="98"/>
      <c r="M1049" s="99"/>
      <c r="N1049" s="116"/>
      <c r="O1049" s="117"/>
    </row>
    <row r="1050" spans="2:15" x14ac:dyDescent="0.35">
      <c r="B1050" s="120"/>
      <c r="C1050" s="264"/>
      <c r="D1050" s="106"/>
      <c r="E1050" s="113"/>
      <c r="F1050" s="107"/>
      <c r="G1050" s="173"/>
      <c r="H1050" s="175"/>
      <c r="I1050" s="176"/>
      <c r="J1050" s="282"/>
      <c r="K1050" s="110"/>
      <c r="L1050" s="98"/>
      <c r="M1050" s="99"/>
      <c r="N1050" s="116"/>
      <c r="O1050" s="117"/>
    </row>
    <row r="1051" spans="2:15" x14ac:dyDescent="0.35">
      <c r="B1051" s="120"/>
      <c r="C1051" s="264"/>
      <c r="D1051" s="106"/>
      <c r="E1051" s="113"/>
      <c r="F1051" s="107"/>
      <c r="G1051" s="173"/>
      <c r="H1051" s="175"/>
      <c r="I1051" s="176"/>
      <c r="J1051" s="282"/>
      <c r="K1051" s="110"/>
      <c r="L1051" s="98"/>
      <c r="M1051" s="99"/>
      <c r="N1051" s="116"/>
      <c r="O1051" s="117"/>
    </row>
    <row r="1052" spans="2:15" x14ac:dyDescent="0.35">
      <c r="B1052" s="120"/>
      <c r="C1052" s="264"/>
      <c r="D1052" s="106"/>
      <c r="E1052" s="113"/>
      <c r="F1052" s="107"/>
      <c r="G1052" s="173"/>
      <c r="H1052" s="175"/>
      <c r="I1052" s="176"/>
      <c r="J1052" s="282"/>
      <c r="K1052" s="110"/>
      <c r="L1052" s="98"/>
      <c r="M1052" s="99"/>
      <c r="N1052" s="116"/>
      <c r="O1052" s="117"/>
    </row>
    <row r="1053" spans="2:15" x14ac:dyDescent="0.35">
      <c r="B1053" s="120"/>
      <c r="C1053" s="264"/>
      <c r="D1053" s="106"/>
      <c r="E1053" s="113"/>
      <c r="F1053" s="107"/>
      <c r="G1053" s="173"/>
      <c r="H1053" s="175"/>
      <c r="I1053" s="176"/>
      <c r="J1053" s="282"/>
      <c r="K1053" s="110"/>
      <c r="L1053" s="98"/>
      <c r="M1053" s="99"/>
      <c r="N1053" s="116"/>
      <c r="O1053" s="117"/>
    </row>
    <row r="1054" spans="2:15" x14ac:dyDescent="0.35">
      <c r="B1054" s="120"/>
      <c r="C1054" s="264"/>
      <c r="D1054" s="106"/>
      <c r="E1054" s="113"/>
      <c r="F1054" s="107"/>
      <c r="G1054" s="173"/>
      <c r="H1054" s="175"/>
      <c r="I1054" s="176"/>
      <c r="J1054" s="282"/>
      <c r="K1054" s="110"/>
      <c r="L1054" s="98"/>
      <c r="M1054" s="99"/>
      <c r="N1054" s="116"/>
      <c r="O1054" s="117"/>
    </row>
    <row r="1055" spans="2:15" x14ac:dyDescent="0.35">
      <c r="B1055" s="120"/>
      <c r="C1055" s="264"/>
      <c r="D1055" s="106"/>
      <c r="E1055" s="113"/>
      <c r="F1055" s="107"/>
      <c r="G1055" s="173"/>
      <c r="H1055" s="175"/>
      <c r="I1055" s="176"/>
      <c r="J1055" s="282"/>
      <c r="K1055" s="110"/>
      <c r="L1055" s="98"/>
      <c r="M1055" s="99"/>
      <c r="N1055" s="114"/>
      <c r="O1055" s="117"/>
    </row>
    <row r="1056" spans="2:15" x14ac:dyDescent="0.35">
      <c r="B1056" s="120"/>
      <c r="C1056" s="264"/>
      <c r="D1056" s="106"/>
      <c r="E1056" s="113"/>
      <c r="F1056" s="107"/>
      <c r="G1056" s="173"/>
      <c r="H1056" s="175"/>
      <c r="I1056" s="176"/>
      <c r="J1056" s="282"/>
      <c r="K1056" s="110"/>
      <c r="L1056" s="98"/>
      <c r="M1056" s="99"/>
      <c r="N1056" s="116"/>
      <c r="O1056" s="117"/>
    </row>
    <row r="1057" spans="2:15" x14ac:dyDescent="0.35">
      <c r="B1057" s="120"/>
      <c r="C1057" s="264"/>
      <c r="D1057" s="106"/>
      <c r="E1057" s="113"/>
      <c r="F1057" s="107"/>
      <c r="G1057" s="173"/>
      <c r="H1057" s="175"/>
      <c r="I1057" s="176"/>
      <c r="J1057" s="282"/>
      <c r="K1057" s="110"/>
      <c r="L1057" s="98"/>
      <c r="M1057" s="99"/>
      <c r="N1057" s="116"/>
      <c r="O1057" s="117"/>
    </row>
    <row r="1058" spans="2:15" x14ac:dyDescent="0.35">
      <c r="B1058" s="120"/>
      <c r="C1058" s="264"/>
      <c r="D1058" s="106"/>
      <c r="E1058" s="113"/>
      <c r="F1058" s="107"/>
      <c r="G1058" s="173"/>
      <c r="H1058" s="175"/>
      <c r="I1058" s="176"/>
      <c r="J1058" s="282"/>
      <c r="K1058" s="110"/>
      <c r="L1058" s="98"/>
      <c r="M1058" s="99"/>
      <c r="N1058" s="116"/>
      <c r="O1058" s="124"/>
    </row>
    <row r="1059" spans="2:15" x14ac:dyDescent="0.35">
      <c r="B1059" s="120"/>
      <c r="C1059" s="264"/>
      <c r="D1059" s="106"/>
      <c r="E1059" s="113"/>
      <c r="F1059" s="107"/>
      <c r="G1059" s="173"/>
      <c r="H1059" s="175"/>
      <c r="I1059" s="176"/>
      <c r="J1059" s="282"/>
      <c r="K1059" s="110"/>
      <c r="L1059" s="98"/>
      <c r="M1059" s="99"/>
      <c r="N1059" s="114"/>
      <c r="O1059" s="124"/>
    </row>
    <row r="1060" spans="2:15" x14ac:dyDescent="0.35">
      <c r="B1060" s="120"/>
      <c r="C1060" s="264"/>
      <c r="D1060" s="106"/>
      <c r="E1060" s="113"/>
      <c r="F1060" s="107"/>
      <c r="G1060" s="173"/>
      <c r="H1060" s="175"/>
      <c r="I1060" s="176"/>
      <c r="J1060" s="282"/>
      <c r="K1060" s="110"/>
      <c r="L1060" s="98"/>
      <c r="M1060" s="99"/>
      <c r="N1060" s="116"/>
      <c r="O1060" s="124"/>
    </row>
    <row r="1061" spans="2:15" x14ac:dyDescent="0.35">
      <c r="B1061" s="120"/>
      <c r="C1061" s="264"/>
      <c r="D1061" s="106"/>
      <c r="E1061" s="113"/>
      <c r="F1061" s="107"/>
      <c r="G1061" s="173"/>
      <c r="H1061" s="175"/>
      <c r="I1061" s="176"/>
      <c r="J1061" s="282"/>
      <c r="K1061" s="110"/>
      <c r="L1061" s="98"/>
      <c r="M1061" s="99"/>
      <c r="N1061" s="116"/>
      <c r="O1061" s="117"/>
    </row>
    <row r="1062" spans="2:15" x14ac:dyDescent="0.35">
      <c r="B1062" s="120"/>
      <c r="C1062" s="264"/>
      <c r="D1062" s="121"/>
      <c r="E1062" s="113"/>
      <c r="F1062" s="107"/>
      <c r="G1062" s="173"/>
      <c r="H1062" s="175"/>
      <c r="I1062" s="176"/>
      <c r="J1062" s="282"/>
      <c r="K1062" s="110"/>
      <c r="L1062" s="98"/>
      <c r="M1062" s="99"/>
      <c r="N1062" s="114"/>
      <c r="O1062" s="124"/>
    </row>
    <row r="1063" spans="2:15" x14ac:dyDescent="0.35">
      <c r="B1063" s="120"/>
      <c r="C1063" s="264"/>
      <c r="D1063" s="106"/>
      <c r="E1063" s="113"/>
      <c r="F1063" s="107"/>
      <c r="G1063" s="173"/>
      <c r="H1063" s="175"/>
      <c r="I1063" s="176"/>
      <c r="J1063" s="282"/>
      <c r="K1063" s="110"/>
      <c r="L1063" s="98"/>
      <c r="M1063" s="99"/>
      <c r="N1063" s="116"/>
      <c r="O1063" s="125"/>
    </row>
    <row r="1064" spans="2:15" x14ac:dyDescent="0.35">
      <c r="B1064" s="120"/>
      <c r="C1064" s="264"/>
      <c r="D1064" s="106"/>
      <c r="E1064" s="113"/>
      <c r="F1064" s="107"/>
      <c r="G1064" s="173"/>
      <c r="H1064" s="175"/>
      <c r="I1064" s="176"/>
      <c r="J1064" s="282"/>
      <c r="K1064" s="110"/>
      <c r="L1064" s="98"/>
      <c r="M1064" s="99"/>
      <c r="N1064" s="116"/>
      <c r="O1064" s="125"/>
    </row>
    <row r="1065" spans="2:15" x14ac:dyDescent="0.35">
      <c r="B1065" s="120"/>
      <c r="C1065" s="264"/>
      <c r="D1065" s="106"/>
      <c r="E1065" s="113"/>
      <c r="F1065" s="107"/>
      <c r="G1065" s="173"/>
      <c r="H1065" s="175"/>
      <c r="I1065" s="176"/>
      <c r="J1065" s="282"/>
      <c r="K1065" s="110"/>
      <c r="L1065" s="98"/>
      <c r="M1065" s="99"/>
      <c r="N1065" s="116"/>
      <c r="O1065" s="124"/>
    </row>
    <row r="1066" spans="2:15" x14ac:dyDescent="0.35">
      <c r="B1066" s="120"/>
      <c r="C1066" s="264"/>
      <c r="D1066" s="106"/>
      <c r="E1066" s="113"/>
      <c r="F1066" s="107"/>
      <c r="G1066" s="173"/>
      <c r="H1066" s="175"/>
      <c r="I1066" s="176"/>
      <c r="J1066" s="282"/>
      <c r="K1066" s="110"/>
      <c r="L1066" s="98"/>
      <c r="M1066" s="99"/>
      <c r="N1066" s="116"/>
      <c r="O1066" s="117"/>
    </row>
    <row r="1067" spans="2:15" x14ac:dyDescent="0.35">
      <c r="B1067" s="120"/>
      <c r="C1067" s="264"/>
      <c r="D1067" s="106"/>
      <c r="E1067" s="113"/>
      <c r="F1067" s="107"/>
      <c r="G1067" s="173"/>
      <c r="H1067" s="175"/>
      <c r="I1067" s="176"/>
      <c r="J1067" s="282"/>
      <c r="K1067" s="110"/>
      <c r="L1067" s="98"/>
      <c r="M1067" s="99"/>
      <c r="N1067" s="116"/>
      <c r="O1067" s="117"/>
    </row>
    <row r="1068" spans="2:15" x14ac:dyDescent="0.35">
      <c r="B1068" s="120"/>
      <c r="C1068" s="264"/>
      <c r="D1068" s="106"/>
      <c r="E1068" s="113"/>
      <c r="F1068" s="107"/>
      <c r="G1068" s="173"/>
      <c r="H1068" s="175"/>
      <c r="I1068" s="176"/>
      <c r="J1068" s="282"/>
      <c r="K1068" s="110"/>
      <c r="L1068" s="98"/>
      <c r="M1068" s="99"/>
      <c r="N1068" s="114"/>
      <c r="O1068" s="117"/>
    </row>
    <row r="1069" spans="2:15" x14ac:dyDescent="0.35">
      <c r="B1069" s="120"/>
      <c r="C1069" s="264"/>
      <c r="D1069" s="106"/>
      <c r="E1069" s="113"/>
      <c r="F1069" s="107"/>
      <c r="G1069" s="173"/>
      <c r="H1069" s="175"/>
      <c r="I1069" s="176"/>
      <c r="J1069" s="282"/>
      <c r="K1069" s="110"/>
      <c r="L1069" s="98"/>
      <c r="M1069" s="99"/>
      <c r="N1069" s="116"/>
      <c r="O1069" s="117"/>
    </row>
    <row r="1070" spans="2:15" x14ac:dyDescent="0.35">
      <c r="B1070" s="120"/>
      <c r="C1070" s="264"/>
      <c r="D1070" s="121"/>
      <c r="E1070" s="113"/>
      <c r="F1070" s="107"/>
      <c r="G1070" s="173"/>
      <c r="H1070" s="175"/>
      <c r="I1070" s="176"/>
      <c r="J1070" s="282"/>
      <c r="K1070" s="110"/>
      <c r="L1070" s="98"/>
      <c r="M1070" s="99"/>
      <c r="N1070" s="116"/>
      <c r="O1070" s="117"/>
    </row>
    <row r="1071" spans="2:15" x14ac:dyDescent="0.35">
      <c r="B1071" s="120"/>
      <c r="C1071" s="264"/>
      <c r="D1071" s="106"/>
      <c r="E1071" s="113"/>
      <c r="F1071" s="107"/>
      <c r="G1071" s="173"/>
      <c r="H1071" s="175"/>
      <c r="I1071" s="176"/>
      <c r="J1071" s="282"/>
      <c r="K1071" s="110"/>
      <c r="L1071" s="98"/>
      <c r="M1071" s="99"/>
      <c r="N1071" s="116"/>
      <c r="O1071" s="117"/>
    </row>
    <row r="1072" spans="2:15" x14ac:dyDescent="0.35">
      <c r="B1072" s="120"/>
      <c r="C1072" s="264"/>
      <c r="D1072" s="106"/>
      <c r="E1072" s="113"/>
      <c r="F1072" s="107"/>
      <c r="G1072" s="173"/>
      <c r="H1072" s="175"/>
      <c r="I1072" s="176"/>
      <c r="J1072" s="282"/>
      <c r="K1072" s="110"/>
      <c r="L1072" s="98"/>
      <c r="M1072" s="99"/>
      <c r="N1072" s="116"/>
      <c r="O1072" s="117"/>
    </row>
    <row r="1073" spans="2:15" x14ac:dyDescent="0.35">
      <c r="B1073" s="120"/>
      <c r="C1073" s="264"/>
      <c r="D1073" s="106"/>
      <c r="E1073" s="113"/>
      <c r="F1073" s="107"/>
      <c r="G1073" s="173"/>
      <c r="H1073" s="175"/>
      <c r="I1073" s="176"/>
      <c r="J1073" s="282"/>
      <c r="K1073" s="110"/>
      <c r="L1073" s="98"/>
      <c r="M1073" s="99"/>
      <c r="N1073" s="116"/>
      <c r="O1073" s="117"/>
    </row>
    <row r="1074" spans="2:15" x14ac:dyDescent="0.35">
      <c r="B1074" s="120"/>
      <c r="C1074" s="264"/>
      <c r="D1074" s="106"/>
      <c r="E1074" s="113"/>
      <c r="F1074" s="107"/>
      <c r="G1074" s="173"/>
      <c r="H1074" s="175"/>
      <c r="I1074" s="176"/>
      <c r="J1074" s="282"/>
      <c r="K1074" s="110"/>
      <c r="L1074" s="98"/>
      <c r="M1074" s="99"/>
      <c r="N1074" s="116"/>
      <c r="O1074" s="117"/>
    </row>
    <row r="1075" spans="2:15" x14ac:dyDescent="0.35">
      <c r="B1075" s="120"/>
      <c r="C1075" s="264"/>
      <c r="D1075" s="106"/>
      <c r="E1075" s="113"/>
      <c r="F1075" s="107"/>
      <c r="G1075" s="173"/>
      <c r="H1075" s="175"/>
      <c r="I1075" s="176"/>
      <c r="J1075" s="282"/>
      <c r="K1075" s="110"/>
      <c r="L1075" s="98"/>
      <c r="M1075" s="99"/>
      <c r="N1075" s="116"/>
      <c r="O1075" s="117"/>
    </row>
    <row r="1076" spans="2:15" x14ac:dyDescent="0.35">
      <c r="B1076" s="120"/>
      <c r="C1076" s="264"/>
      <c r="D1076" s="106"/>
      <c r="E1076" s="113"/>
      <c r="F1076" s="107"/>
      <c r="G1076" s="173"/>
      <c r="H1076" s="175"/>
      <c r="I1076" s="176"/>
      <c r="J1076" s="282"/>
      <c r="K1076" s="110"/>
      <c r="L1076" s="98"/>
      <c r="M1076" s="99"/>
      <c r="N1076" s="116"/>
      <c r="O1076" s="117"/>
    </row>
    <row r="1077" spans="2:15" x14ac:dyDescent="0.35">
      <c r="B1077" s="120"/>
      <c r="C1077" s="264"/>
      <c r="D1077" s="106"/>
      <c r="E1077" s="113"/>
      <c r="F1077" s="107"/>
      <c r="G1077" s="173"/>
      <c r="H1077" s="175"/>
      <c r="I1077" s="176"/>
      <c r="J1077" s="282"/>
      <c r="K1077" s="110"/>
      <c r="L1077" s="98"/>
      <c r="M1077" s="99"/>
      <c r="N1077" s="116"/>
      <c r="O1077" s="117"/>
    </row>
    <row r="1078" spans="2:15" x14ac:dyDescent="0.35">
      <c r="B1078" s="120"/>
      <c r="C1078" s="264"/>
      <c r="D1078" s="106"/>
      <c r="E1078" s="113"/>
      <c r="F1078" s="107"/>
      <c r="G1078" s="173"/>
      <c r="H1078" s="175"/>
      <c r="I1078" s="176"/>
      <c r="J1078" s="282"/>
      <c r="K1078" s="110"/>
      <c r="L1078" s="98"/>
      <c r="M1078" s="99"/>
      <c r="N1078" s="116"/>
      <c r="O1078" s="117"/>
    </row>
    <row r="1079" spans="2:15" x14ac:dyDescent="0.35">
      <c r="B1079" s="120"/>
      <c r="C1079" s="264"/>
      <c r="D1079" s="106"/>
      <c r="E1079" s="113"/>
      <c r="F1079" s="107"/>
      <c r="G1079" s="173"/>
      <c r="H1079" s="175"/>
      <c r="I1079" s="176"/>
      <c r="J1079" s="282"/>
      <c r="K1079" s="110"/>
      <c r="L1079" s="98"/>
      <c r="M1079" s="99"/>
      <c r="N1079" s="116"/>
      <c r="O1079" s="117"/>
    </row>
    <row r="1080" spans="2:15" x14ac:dyDescent="0.35">
      <c r="B1080" s="120"/>
      <c r="C1080" s="264"/>
      <c r="D1080" s="106"/>
      <c r="E1080" s="113"/>
      <c r="F1080" s="107"/>
      <c r="G1080" s="173"/>
      <c r="H1080" s="175"/>
      <c r="I1080" s="176"/>
      <c r="J1080" s="282"/>
      <c r="K1080" s="110"/>
      <c r="L1080" s="98"/>
      <c r="M1080" s="99"/>
      <c r="N1080" s="116"/>
      <c r="O1080" s="117"/>
    </row>
    <row r="1081" spans="2:15" x14ac:dyDescent="0.35">
      <c r="B1081" s="120"/>
      <c r="C1081" s="264"/>
      <c r="D1081" s="121"/>
      <c r="E1081" s="113"/>
      <c r="F1081" s="107"/>
      <c r="G1081" s="173"/>
      <c r="H1081" s="175"/>
      <c r="I1081" s="176"/>
      <c r="J1081" s="282"/>
      <c r="K1081" s="110"/>
      <c r="L1081" s="98"/>
      <c r="M1081" s="99"/>
      <c r="N1081" s="116"/>
      <c r="O1081" s="117"/>
    </row>
    <row r="1082" spans="2:15" x14ac:dyDescent="0.35">
      <c r="B1082" s="120"/>
      <c r="C1082" s="264"/>
      <c r="D1082" s="106"/>
      <c r="E1082" s="113"/>
      <c r="F1082" s="107"/>
      <c r="G1082" s="173"/>
      <c r="H1082" s="175"/>
      <c r="I1082" s="176"/>
      <c r="J1082" s="282"/>
      <c r="K1082" s="110"/>
      <c r="L1082" s="98"/>
      <c r="M1082" s="99"/>
      <c r="N1082" s="116"/>
      <c r="O1082" s="117"/>
    </row>
    <row r="1083" spans="2:15" x14ac:dyDescent="0.35">
      <c r="B1083" s="120"/>
      <c r="C1083" s="264"/>
      <c r="D1083" s="106"/>
      <c r="E1083" s="113"/>
      <c r="F1083" s="107"/>
      <c r="G1083" s="173"/>
      <c r="H1083" s="175"/>
      <c r="I1083" s="176"/>
      <c r="J1083" s="282"/>
      <c r="K1083" s="110"/>
      <c r="L1083" s="98"/>
      <c r="M1083" s="99"/>
      <c r="N1083" s="116"/>
      <c r="O1083" s="117"/>
    </row>
    <row r="1084" spans="2:15" x14ac:dyDescent="0.35">
      <c r="B1084" s="120"/>
      <c r="C1084" s="264"/>
      <c r="D1084" s="106"/>
      <c r="E1084" s="113"/>
      <c r="F1084" s="107"/>
      <c r="G1084" s="173"/>
      <c r="H1084" s="175"/>
      <c r="I1084" s="176"/>
      <c r="J1084" s="282"/>
      <c r="K1084" s="110"/>
      <c r="L1084" s="98"/>
      <c r="M1084" s="99"/>
      <c r="N1084" s="116"/>
      <c r="O1084" s="117"/>
    </row>
    <row r="1085" spans="2:15" x14ac:dyDescent="0.35">
      <c r="B1085" s="120"/>
      <c r="C1085" s="264"/>
      <c r="D1085" s="121"/>
      <c r="E1085" s="113"/>
      <c r="F1085" s="107"/>
      <c r="G1085" s="173"/>
      <c r="H1085" s="175"/>
      <c r="I1085" s="176"/>
      <c r="J1085" s="282"/>
      <c r="K1085" s="110"/>
      <c r="L1085" s="98"/>
      <c r="M1085" s="99"/>
      <c r="N1085" s="116"/>
      <c r="O1085" s="117"/>
    </row>
    <row r="1086" spans="2:15" x14ac:dyDescent="0.35">
      <c r="B1086" s="120"/>
      <c r="C1086" s="264"/>
      <c r="D1086" s="106"/>
      <c r="E1086" s="113"/>
      <c r="F1086" s="107"/>
      <c r="G1086" s="173"/>
      <c r="H1086" s="175"/>
      <c r="I1086" s="176"/>
      <c r="J1086" s="282"/>
      <c r="K1086" s="110"/>
      <c r="L1086" s="98"/>
      <c r="M1086" s="99"/>
      <c r="N1086" s="116"/>
      <c r="O1086" s="117"/>
    </row>
    <row r="1087" spans="2:15" x14ac:dyDescent="0.35">
      <c r="B1087" s="120"/>
      <c r="C1087" s="264"/>
      <c r="D1087" s="106"/>
      <c r="E1087" s="113"/>
      <c r="F1087" s="107"/>
      <c r="G1087" s="173"/>
      <c r="H1087" s="175"/>
      <c r="I1087" s="176"/>
      <c r="J1087" s="282"/>
      <c r="K1087" s="110"/>
      <c r="L1087" s="98"/>
      <c r="M1087" s="99"/>
      <c r="N1087" s="116"/>
      <c r="O1087" s="117"/>
    </row>
    <row r="1088" spans="2:15" x14ac:dyDescent="0.35">
      <c r="B1088" s="120"/>
      <c r="C1088" s="264"/>
      <c r="D1088" s="106"/>
      <c r="E1088" s="113"/>
      <c r="F1088" s="107"/>
      <c r="G1088" s="173"/>
      <c r="H1088" s="175"/>
      <c r="I1088" s="176"/>
      <c r="J1088" s="282"/>
      <c r="K1088" s="110"/>
      <c r="L1088" s="98"/>
      <c r="M1088" s="99"/>
      <c r="N1088" s="116"/>
      <c r="O1088" s="117"/>
    </row>
    <row r="1089" spans="2:15" x14ac:dyDescent="0.35">
      <c r="B1089" s="120"/>
      <c r="C1089" s="264"/>
      <c r="D1089" s="106"/>
      <c r="E1089" s="113"/>
      <c r="F1089" s="107"/>
      <c r="G1089" s="173"/>
      <c r="H1089" s="175"/>
      <c r="I1089" s="176"/>
      <c r="J1089" s="282"/>
      <c r="K1089" s="110"/>
      <c r="L1089" s="98"/>
      <c r="M1089" s="99"/>
      <c r="N1089" s="116"/>
      <c r="O1089" s="117"/>
    </row>
    <row r="1090" spans="2:15" x14ac:dyDescent="0.35">
      <c r="B1090" s="120"/>
      <c r="C1090" s="264"/>
      <c r="D1090" s="106"/>
      <c r="E1090" s="113"/>
      <c r="F1090" s="107"/>
      <c r="G1090" s="173"/>
      <c r="H1090" s="175"/>
      <c r="I1090" s="176"/>
      <c r="J1090" s="282"/>
      <c r="K1090" s="110"/>
      <c r="L1090" s="98"/>
      <c r="M1090" s="99"/>
      <c r="N1090" s="116"/>
      <c r="O1090" s="117"/>
    </row>
    <row r="1091" spans="2:15" x14ac:dyDescent="0.35">
      <c r="B1091" s="120"/>
      <c r="C1091" s="264"/>
      <c r="D1091" s="106"/>
      <c r="E1091" s="113"/>
      <c r="F1091" s="107"/>
      <c r="G1091" s="173"/>
      <c r="H1091" s="175"/>
      <c r="I1091" s="176"/>
      <c r="J1091" s="282"/>
      <c r="K1091" s="110"/>
      <c r="L1091" s="98"/>
      <c r="M1091" s="99"/>
      <c r="N1091" s="116"/>
      <c r="O1091" s="117"/>
    </row>
    <row r="1092" spans="2:15" x14ac:dyDescent="0.35">
      <c r="B1092" s="120"/>
      <c r="C1092" s="264"/>
      <c r="D1092" s="106"/>
      <c r="E1092" s="113"/>
      <c r="F1092" s="107"/>
      <c r="G1092" s="173"/>
      <c r="H1092" s="175"/>
      <c r="I1092" s="176"/>
      <c r="J1092" s="282"/>
      <c r="K1092" s="110"/>
      <c r="L1092" s="98"/>
      <c r="M1092" s="99"/>
      <c r="N1092" s="116"/>
      <c r="O1092" s="117"/>
    </row>
    <row r="1093" spans="2:15" x14ac:dyDescent="0.35">
      <c r="B1093" s="120"/>
      <c r="C1093" s="264"/>
      <c r="D1093" s="106"/>
      <c r="E1093" s="113"/>
      <c r="F1093" s="107"/>
      <c r="G1093" s="173"/>
      <c r="H1093" s="175"/>
      <c r="I1093" s="176"/>
      <c r="J1093" s="282"/>
      <c r="K1093" s="110"/>
      <c r="L1093" s="98"/>
      <c r="M1093" s="99"/>
      <c r="N1093" s="116"/>
      <c r="O1093" s="117"/>
    </row>
    <row r="1094" spans="2:15" x14ac:dyDescent="0.35">
      <c r="B1094" s="120"/>
      <c r="C1094" s="264"/>
      <c r="D1094" s="106"/>
      <c r="E1094" s="113"/>
      <c r="F1094" s="107"/>
      <c r="G1094" s="173"/>
      <c r="H1094" s="175"/>
      <c r="I1094" s="176"/>
      <c r="J1094" s="282"/>
      <c r="K1094" s="110"/>
      <c r="L1094" s="98"/>
      <c r="M1094" s="99"/>
      <c r="N1094" s="116"/>
      <c r="O1094" s="117"/>
    </row>
    <row r="1095" spans="2:15" x14ac:dyDescent="0.35">
      <c r="B1095" s="120"/>
      <c r="C1095" s="264"/>
      <c r="D1095" s="106"/>
      <c r="E1095" s="113"/>
      <c r="F1095" s="107"/>
      <c r="G1095" s="173"/>
      <c r="H1095" s="175"/>
      <c r="I1095" s="176"/>
      <c r="J1095" s="282"/>
      <c r="K1095" s="110"/>
      <c r="L1095" s="98"/>
      <c r="M1095" s="99"/>
      <c r="N1095" s="116"/>
      <c r="O1095" s="117"/>
    </row>
    <row r="1096" spans="2:15" x14ac:dyDescent="0.35">
      <c r="B1096" s="120"/>
      <c r="C1096" s="264"/>
      <c r="D1096" s="106"/>
      <c r="E1096" s="113"/>
      <c r="F1096" s="107"/>
      <c r="G1096" s="173"/>
      <c r="H1096" s="175"/>
      <c r="I1096" s="176"/>
      <c r="J1096" s="282"/>
      <c r="K1096" s="110"/>
      <c r="L1096" s="98"/>
      <c r="M1096" s="99"/>
      <c r="N1096" s="116"/>
      <c r="O1096" s="117"/>
    </row>
    <row r="1097" spans="2:15" x14ac:dyDescent="0.35">
      <c r="B1097" s="120"/>
      <c r="C1097" s="264"/>
      <c r="D1097" s="106"/>
      <c r="E1097" s="113"/>
      <c r="F1097" s="107"/>
      <c r="G1097" s="173"/>
      <c r="H1097" s="175"/>
      <c r="I1097" s="176"/>
      <c r="J1097" s="282"/>
      <c r="K1097" s="110"/>
      <c r="L1097" s="98"/>
      <c r="M1097" s="99"/>
      <c r="N1097" s="116"/>
      <c r="O1097" s="117"/>
    </row>
    <row r="1098" spans="2:15" x14ac:dyDescent="0.35">
      <c r="B1098" s="120"/>
      <c r="C1098" s="264"/>
      <c r="D1098" s="106"/>
      <c r="E1098" s="113"/>
      <c r="F1098" s="107"/>
      <c r="G1098" s="173"/>
      <c r="H1098" s="175"/>
      <c r="I1098" s="176"/>
      <c r="J1098" s="282"/>
      <c r="K1098" s="110"/>
      <c r="L1098" s="98"/>
      <c r="M1098" s="99"/>
      <c r="N1098" s="116"/>
      <c r="O1098" s="117"/>
    </row>
    <row r="1099" spans="2:15" x14ac:dyDescent="0.35">
      <c r="B1099" s="120"/>
      <c r="C1099" s="264"/>
      <c r="D1099" s="106"/>
      <c r="E1099" s="113"/>
      <c r="F1099" s="107"/>
      <c r="G1099" s="173"/>
      <c r="H1099" s="175"/>
      <c r="I1099" s="176"/>
      <c r="J1099" s="282"/>
      <c r="K1099" s="110"/>
      <c r="L1099" s="98"/>
      <c r="M1099" s="99"/>
      <c r="N1099" s="116"/>
      <c r="O1099" s="117"/>
    </row>
    <row r="1100" spans="2:15" x14ac:dyDescent="0.35">
      <c r="B1100" s="120"/>
      <c r="C1100" s="264"/>
      <c r="D1100" s="106"/>
      <c r="E1100" s="113"/>
      <c r="F1100" s="107"/>
      <c r="G1100" s="173"/>
      <c r="H1100" s="175"/>
      <c r="I1100" s="176"/>
      <c r="J1100" s="282"/>
      <c r="K1100" s="110"/>
      <c r="L1100" s="98"/>
      <c r="M1100" s="99"/>
      <c r="N1100" s="116"/>
      <c r="O1100" s="117"/>
    </row>
    <row r="1101" spans="2:15" x14ac:dyDescent="0.35">
      <c r="B1101" s="120"/>
      <c r="C1101" s="264"/>
      <c r="D1101" s="106"/>
      <c r="E1101" s="113"/>
      <c r="F1101" s="107"/>
      <c r="G1101" s="173"/>
      <c r="H1101" s="175"/>
      <c r="I1101" s="176"/>
      <c r="J1101" s="282"/>
      <c r="K1101" s="110"/>
      <c r="L1101" s="98"/>
      <c r="M1101" s="99"/>
      <c r="N1101" s="116"/>
      <c r="O1101" s="117"/>
    </row>
    <row r="1102" spans="2:15" x14ac:dyDescent="0.35">
      <c r="B1102" s="120"/>
      <c r="C1102" s="264"/>
      <c r="D1102" s="106"/>
      <c r="E1102" s="113"/>
      <c r="F1102" s="107"/>
      <c r="G1102" s="173"/>
      <c r="H1102" s="175"/>
      <c r="I1102" s="176"/>
      <c r="J1102" s="282"/>
      <c r="K1102" s="110"/>
      <c r="L1102" s="98"/>
      <c r="M1102" s="99"/>
      <c r="N1102" s="116"/>
      <c r="O1102" s="117"/>
    </row>
    <row r="1103" spans="2:15" x14ac:dyDescent="0.35">
      <c r="B1103" s="120"/>
      <c r="C1103" s="264"/>
      <c r="D1103" s="106"/>
      <c r="E1103" s="113"/>
      <c r="F1103" s="107"/>
      <c r="G1103" s="173"/>
      <c r="H1103" s="175"/>
      <c r="I1103" s="176"/>
      <c r="J1103" s="282"/>
      <c r="K1103" s="110"/>
      <c r="L1103" s="98"/>
      <c r="M1103" s="99"/>
      <c r="N1103" s="116"/>
      <c r="O1103" s="117"/>
    </row>
    <row r="1104" spans="2:15" x14ac:dyDescent="0.35">
      <c r="B1104" s="120"/>
      <c r="C1104" s="264"/>
      <c r="D1104" s="106"/>
      <c r="E1104" s="113"/>
      <c r="F1104" s="107"/>
      <c r="G1104" s="173"/>
      <c r="H1104" s="175"/>
      <c r="I1104" s="176"/>
      <c r="J1104" s="282"/>
      <c r="K1104" s="110"/>
      <c r="L1104" s="98"/>
      <c r="M1104" s="99"/>
      <c r="N1104" s="116"/>
      <c r="O1104" s="117"/>
    </row>
    <row r="1105" spans="2:15" x14ac:dyDescent="0.35">
      <c r="B1105" s="120"/>
      <c r="C1105" s="264"/>
      <c r="D1105" s="106"/>
      <c r="E1105" s="113"/>
      <c r="F1105" s="107"/>
      <c r="G1105" s="173"/>
      <c r="H1105" s="175"/>
      <c r="I1105" s="176"/>
      <c r="J1105" s="282"/>
      <c r="K1105" s="110"/>
      <c r="L1105" s="98"/>
      <c r="M1105" s="99"/>
      <c r="N1105" s="116"/>
      <c r="O1105" s="117"/>
    </row>
    <row r="1106" spans="2:15" x14ac:dyDescent="0.35">
      <c r="B1106" s="120"/>
      <c r="C1106" s="264"/>
      <c r="D1106" s="106"/>
      <c r="E1106" s="113"/>
      <c r="F1106" s="107"/>
      <c r="G1106" s="173"/>
      <c r="H1106" s="175"/>
      <c r="I1106" s="176"/>
      <c r="J1106" s="282"/>
      <c r="K1106" s="110"/>
      <c r="L1106" s="98"/>
      <c r="M1106" s="99"/>
      <c r="N1106" s="116"/>
      <c r="O1106" s="117"/>
    </row>
    <row r="1107" spans="2:15" x14ac:dyDescent="0.35">
      <c r="B1107" s="120"/>
      <c r="C1107" s="264"/>
      <c r="D1107" s="106"/>
      <c r="E1107" s="113"/>
      <c r="F1107" s="107"/>
      <c r="G1107" s="173"/>
      <c r="H1107" s="175"/>
      <c r="I1107" s="176"/>
      <c r="J1107" s="282"/>
      <c r="K1107" s="110"/>
      <c r="L1107" s="98"/>
      <c r="M1107" s="99"/>
      <c r="N1107" s="116"/>
      <c r="O1107" s="117"/>
    </row>
    <row r="1108" spans="2:15" x14ac:dyDescent="0.35">
      <c r="B1108" s="120"/>
      <c r="C1108" s="264"/>
      <c r="D1108" s="106"/>
      <c r="E1108" s="113"/>
      <c r="F1108" s="107"/>
      <c r="G1108" s="173"/>
      <c r="H1108" s="175"/>
      <c r="I1108" s="176"/>
      <c r="J1108" s="282"/>
      <c r="K1108" s="110"/>
      <c r="L1108" s="98"/>
      <c r="M1108" s="99"/>
      <c r="N1108" s="116"/>
      <c r="O1108" s="117"/>
    </row>
    <row r="1109" spans="2:15" x14ac:dyDescent="0.35">
      <c r="B1109" s="120"/>
      <c r="C1109" s="264"/>
      <c r="D1109" s="106"/>
      <c r="E1109" s="113"/>
      <c r="F1109" s="107"/>
      <c r="G1109" s="173"/>
      <c r="H1109" s="175"/>
      <c r="I1109" s="176"/>
      <c r="J1109" s="282"/>
      <c r="K1109" s="110"/>
      <c r="L1109" s="98"/>
      <c r="M1109" s="99"/>
      <c r="N1109" s="114"/>
      <c r="O1109" s="124"/>
    </row>
    <row r="1110" spans="2:15" x14ac:dyDescent="0.35">
      <c r="B1110" s="120"/>
      <c r="C1110" s="264"/>
      <c r="D1110" s="106"/>
      <c r="E1110" s="113"/>
      <c r="F1110" s="107"/>
      <c r="G1110" s="173"/>
      <c r="H1110" s="175"/>
      <c r="I1110" s="176"/>
      <c r="J1110" s="282"/>
      <c r="K1110" s="110"/>
      <c r="L1110" s="98"/>
      <c r="M1110" s="99"/>
      <c r="N1110" s="116"/>
      <c r="O1110" s="117"/>
    </row>
    <row r="1111" spans="2:15" x14ac:dyDescent="0.35">
      <c r="B1111" s="120"/>
      <c r="C1111" s="264"/>
      <c r="D1111" s="106"/>
      <c r="E1111" s="113"/>
      <c r="F1111" s="107"/>
      <c r="G1111" s="173"/>
      <c r="H1111" s="175"/>
      <c r="I1111" s="176"/>
      <c r="J1111" s="282"/>
      <c r="K1111" s="110"/>
      <c r="L1111" s="98"/>
      <c r="M1111" s="99"/>
      <c r="N1111" s="116"/>
      <c r="O1111" s="117"/>
    </row>
    <row r="1112" spans="2:15" x14ac:dyDescent="0.35">
      <c r="B1112" s="120"/>
      <c r="C1112" s="264"/>
      <c r="D1112" s="106"/>
      <c r="E1112" s="113"/>
      <c r="F1112" s="107"/>
      <c r="G1112" s="173"/>
      <c r="H1112" s="175"/>
      <c r="I1112" s="176"/>
      <c r="J1112" s="282"/>
      <c r="K1112" s="110"/>
      <c r="L1112" s="98"/>
      <c r="M1112" s="99"/>
      <c r="N1112" s="116"/>
      <c r="O1112" s="117"/>
    </row>
    <row r="1113" spans="2:15" x14ac:dyDescent="0.35">
      <c r="B1113" s="120"/>
      <c r="C1113" s="264"/>
      <c r="D1113" s="106"/>
      <c r="E1113" s="113"/>
      <c r="F1113" s="107"/>
      <c r="G1113" s="173"/>
      <c r="H1113" s="175"/>
      <c r="I1113" s="176"/>
      <c r="J1113" s="282"/>
      <c r="K1113" s="110"/>
      <c r="L1113" s="98"/>
      <c r="M1113" s="99"/>
      <c r="N1113" s="116"/>
      <c r="O1113" s="117"/>
    </row>
    <row r="1114" spans="2:15" x14ac:dyDescent="0.35">
      <c r="B1114" s="120"/>
      <c r="C1114" s="264"/>
      <c r="D1114" s="106"/>
      <c r="E1114" s="113"/>
      <c r="F1114" s="107"/>
      <c r="G1114" s="173"/>
      <c r="H1114" s="175"/>
      <c r="I1114" s="176"/>
      <c r="J1114" s="282"/>
      <c r="K1114" s="110"/>
      <c r="L1114" s="98"/>
      <c r="M1114" s="99"/>
      <c r="N1114" s="116"/>
      <c r="O1114" s="117"/>
    </row>
    <row r="1115" spans="2:15" x14ac:dyDescent="0.35">
      <c r="B1115" s="120"/>
      <c r="C1115" s="264"/>
      <c r="D1115" s="106"/>
      <c r="E1115" s="113"/>
      <c r="F1115" s="107"/>
      <c r="G1115" s="173"/>
      <c r="H1115" s="175"/>
      <c r="I1115" s="176"/>
      <c r="J1115" s="282"/>
      <c r="K1115" s="110"/>
      <c r="L1115" s="98"/>
      <c r="M1115" s="99"/>
      <c r="N1115" s="116"/>
      <c r="O1115" s="117"/>
    </row>
    <row r="1116" spans="2:15" x14ac:dyDescent="0.35">
      <c r="B1116" s="120"/>
      <c r="C1116" s="264"/>
      <c r="D1116" s="106"/>
      <c r="E1116" s="113"/>
      <c r="F1116" s="107"/>
      <c r="G1116" s="173"/>
      <c r="H1116" s="175"/>
      <c r="I1116" s="176"/>
      <c r="J1116" s="282"/>
      <c r="K1116" s="110"/>
      <c r="L1116" s="98"/>
      <c r="M1116" s="99"/>
      <c r="N1116" s="116"/>
      <c r="O1116" s="117"/>
    </row>
    <row r="1117" spans="2:15" x14ac:dyDescent="0.35">
      <c r="B1117" s="120"/>
      <c r="C1117" s="264"/>
      <c r="D1117" s="106"/>
      <c r="E1117" s="113"/>
      <c r="F1117" s="107"/>
      <c r="G1117" s="173"/>
      <c r="H1117" s="175"/>
      <c r="I1117" s="176"/>
      <c r="J1117" s="282"/>
      <c r="K1117" s="110"/>
      <c r="L1117" s="98"/>
      <c r="M1117" s="99"/>
      <c r="N1117" s="116"/>
      <c r="O1117" s="117"/>
    </row>
    <row r="1118" spans="2:15" x14ac:dyDescent="0.35">
      <c r="B1118" s="120"/>
      <c r="C1118" s="264"/>
      <c r="D1118" s="106"/>
      <c r="E1118" s="113"/>
      <c r="F1118" s="107"/>
      <c r="G1118" s="173"/>
      <c r="H1118" s="175"/>
      <c r="I1118" s="176"/>
      <c r="J1118" s="282"/>
      <c r="K1118" s="110"/>
      <c r="L1118" s="98"/>
      <c r="M1118" s="99"/>
      <c r="N1118" s="116"/>
      <c r="O1118" s="117"/>
    </row>
    <row r="1119" spans="2:15" x14ac:dyDescent="0.35">
      <c r="B1119" s="120"/>
      <c r="C1119" s="264"/>
      <c r="D1119" s="106"/>
      <c r="E1119" s="113"/>
      <c r="F1119" s="107"/>
      <c r="G1119" s="173"/>
      <c r="H1119" s="175"/>
      <c r="I1119" s="176"/>
      <c r="J1119" s="282"/>
      <c r="K1119" s="110"/>
      <c r="L1119" s="98"/>
      <c r="M1119" s="99"/>
      <c r="N1119" s="114"/>
      <c r="O1119" s="117"/>
    </row>
    <row r="1120" spans="2:15" x14ac:dyDescent="0.35">
      <c r="B1120" s="120"/>
      <c r="C1120" s="264"/>
      <c r="D1120" s="106"/>
      <c r="E1120" s="113"/>
      <c r="F1120" s="107"/>
      <c r="G1120" s="173"/>
      <c r="H1120" s="175"/>
      <c r="I1120" s="176"/>
      <c r="J1120" s="282"/>
      <c r="K1120" s="110"/>
      <c r="L1120" s="98"/>
      <c r="M1120" s="99"/>
      <c r="N1120" s="116"/>
      <c r="O1120" s="117"/>
    </row>
    <row r="1121" spans="2:15" x14ac:dyDescent="0.35">
      <c r="B1121" s="120"/>
      <c r="C1121" s="264"/>
      <c r="D1121" s="106"/>
      <c r="E1121" s="113"/>
      <c r="F1121" s="107"/>
      <c r="G1121" s="173"/>
      <c r="H1121" s="175"/>
      <c r="I1121" s="176"/>
      <c r="J1121" s="282"/>
      <c r="K1121" s="110"/>
      <c r="L1121" s="98"/>
      <c r="M1121" s="99"/>
      <c r="N1121" s="116"/>
      <c r="O1121" s="117"/>
    </row>
    <row r="1122" spans="2:15" x14ac:dyDescent="0.35">
      <c r="B1122" s="120"/>
      <c r="C1122" s="264"/>
      <c r="D1122" s="106"/>
      <c r="E1122" s="113"/>
      <c r="F1122" s="107"/>
      <c r="G1122" s="173"/>
      <c r="H1122" s="175"/>
      <c r="I1122" s="176"/>
      <c r="J1122" s="282"/>
      <c r="K1122" s="110"/>
      <c r="L1122" s="98"/>
      <c r="M1122" s="99"/>
      <c r="N1122" s="116"/>
      <c r="O1122" s="117"/>
    </row>
    <row r="1123" spans="2:15" x14ac:dyDescent="0.35">
      <c r="B1123" s="120"/>
      <c r="C1123" s="264"/>
      <c r="D1123" s="106"/>
      <c r="E1123" s="113"/>
      <c r="F1123" s="107"/>
      <c r="G1123" s="173"/>
      <c r="H1123" s="175"/>
      <c r="I1123" s="176"/>
      <c r="J1123" s="282"/>
      <c r="K1123" s="110"/>
      <c r="L1123" s="98"/>
      <c r="M1123" s="99"/>
      <c r="N1123" s="116"/>
      <c r="O1123" s="117"/>
    </row>
    <row r="1124" spans="2:15" x14ac:dyDescent="0.35">
      <c r="B1124" s="120"/>
      <c r="C1124" s="264"/>
      <c r="D1124" s="106"/>
      <c r="E1124" s="113"/>
      <c r="F1124" s="107"/>
      <c r="G1124" s="173"/>
      <c r="H1124" s="175"/>
      <c r="I1124" s="176"/>
      <c r="J1124" s="282"/>
      <c r="K1124" s="110"/>
      <c r="L1124" s="98"/>
      <c r="M1124" s="99"/>
      <c r="N1124" s="116"/>
      <c r="O1124" s="117"/>
    </row>
    <row r="1125" spans="2:15" x14ac:dyDescent="0.35">
      <c r="B1125" s="120"/>
      <c r="C1125" s="264"/>
      <c r="D1125" s="106"/>
      <c r="E1125" s="113"/>
      <c r="F1125" s="107"/>
      <c r="G1125" s="173"/>
      <c r="H1125" s="175"/>
      <c r="I1125" s="176"/>
      <c r="J1125" s="282"/>
      <c r="K1125" s="110"/>
      <c r="L1125" s="98"/>
      <c r="M1125" s="99"/>
      <c r="N1125" s="116"/>
      <c r="O1125" s="117"/>
    </row>
    <row r="1126" spans="2:15" x14ac:dyDescent="0.35">
      <c r="B1126" s="120"/>
      <c r="C1126" s="264"/>
      <c r="D1126" s="106"/>
      <c r="E1126" s="113"/>
      <c r="F1126" s="107"/>
      <c r="G1126" s="173"/>
      <c r="H1126" s="175"/>
      <c r="I1126" s="176"/>
      <c r="J1126" s="282"/>
      <c r="K1126" s="110"/>
      <c r="L1126" s="98"/>
      <c r="M1126" s="99"/>
      <c r="N1126" s="116"/>
      <c r="O1126" s="117"/>
    </row>
    <row r="1127" spans="2:15" x14ac:dyDescent="0.35">
      <c r="B1127" s="120"/>
      <c r="C1127" s="264"/>
      <c r="D1127" s="106"/>
      <c r="E1127" s="113"/>
      <c r="F1127" s="107"/>
      <c r="G1127" s="173"/>
      <c r="H1127" s="175"/>
      <c r="I1127" s="176"/>
      <c r="J1127" s="282"/>
      <c r="K1127" s="110"/>
      <c r="L1127" s="98"/>
      <c r="M1127" s="99"/>
      <c r="N1127" s="116"/>
      <c r="O1127" s="117"/>
    </row>
    <row r="1128" spans="2:15" x14ac:dyDescent="0.35">
      <c r="B1128" s="120"/>
      <c r="C1128" s="264"/>
      <c r="D1128" s="106"/>
      <c r="E1128" s="113"/>
      <c r="F1128" s="107"/>
      <c r="G1128" s="173"/>
      <c r="H1128" s="175"/>
      <c r="I1128" s="176"/>
      <c r="J1128" s="282"/>
      <c r="K1128" s="110"/>
      <c r="L1128" s="98"/>
      <c r="M1128" s="99"/>
      <c r="N1128" s="116"/>
      <c r="O1128" s="117"/>
    </row>
    <row r="1129" spans="2:15" x14ac:dyDescent="0.35">
      <c r="B1129" s="120"/>
      <c r="C1129" s="264"/>
      <c r="D1129" s="106"/>
      <c r="E1129" s="113"/>
      <c r="F1129" s="107"/>
      <c r="G1129" s="173"/>
      <c r="H1129" s="175"/>
      <c r="I1129" s="176"/>
      <c r="J1129" s="282"/>
      <c r="K1129" s="110"/>
      <c r="L1129" s="98"/>
      <c r="M1129" s="99"/>
      <c r="N1129" s="116"/>
      <c r="O1129" s="117"/>
    </row>
    <row r="1130" spans="2:15" x14ac:dyDescent="0.35">
      <c r="B1130" s="120"/>
      <c r="C1130" s="264"/>
      <c r="D1130" s="106"/>
      <c r="E1130" s="113"/>
      <c r="F1130" s="107"/>
      <c r="G1130" s="173"/>
      <c r="H1130" s="175"/>
      <c r="I1130" s="176"/>
      <c r="J1130" s="282"/>
      <c r="K1130" s="110"/>
      <c r="L1130" s="98"/>
      <c r="M1130" s="99"/>
      <c r="N1130" s="116"/>
      <c r="O1130" s="117"/>
    </row>
    <row r="1131" spans="2:15" x14ac:dyDescent="0.35">
      <c r="B1131" s="120"/>
      <c r="C1131" s="264"/>
      <c r="D1131" s="106"/>
      <c r="E1131" s="113"/>
      <c r="F1131" s="107"/>
      <c r="G1131" s="173"/>
      <c r="H1131" s="175"/>
      <c r="I1131" s="176"/>
      <c r="J1131" s="282"/>
      <c r="K1131" s="110"/>
      <c r="L1131" s="98"/>
      <c r="M1131" s="99"/>
      <c r="N1131" s="116"/>
      <c r="O1131" s="117"/>
    </row>
    <row r="1132" spans="2:15" x14ac:dyDescent="0.35">
      <c r="B1132" s="120"/>
      <c r="C1132" s="264"/>
      <c r="D1132" s="106"/>
      <c r="E1132" s="113"/>
      <c r="F1132" s="107"/>
      <c r="G1132" s="173"/>
      <c r="H1132" s="175"/>
      <c r="I1132" s="176"/>
      <c r="J1132" s="282"/>
      <c r="K1132" s="110"/>
      <c r="L1132" s="98"/>
      <c r="M1132" s="99"/>
      <c r="N1132" s="116"/>
      <c r="O1132" s="117"/>
    </row>
    <row r="1133" spans="2:15" x14ac:dyDescent="0.35">
      <c r="B1133" s="120"/>
      <c r="C1133" s="264"/>
      <c r="D1133" s="106"/>
      <c r="E1133" s="113"/>
      <c r="F1133" s="107"/>
      <c r="G1133" s="173"/>
      <c r="H1133" s="175"/>
      <c r="I1133" s="176"/>
      <c r="J1133" s="282"/>
      <c r="K1133" s="110"/>
      <c r="L1133" s="98"/>
      <c r="M1133" s="99"/>
      <c r="N1133" s="116"/>
      <c r="O1133" s="117"/>
    </row>
    <row r="1134" spans="2:15" x14ac:dyDescent="0.35">
      <c r="B1134" s="120"/>
      <c r="C1134" s="264"/>
      <c r="D1134" s="106"/>
      <c r="E1134" s="113"/>
      <c r="F1134" s="107"/>
      <c r="G1134" s="173"/>
      <c r="H1134" s="175"/>
      <c r="I1134" s="176"/>
      <c r="J1134" s="282"/>
      <c r="K1134" s="110"/>
      <c r="L1134" s="98"/>
      <c r="M1134" s="99"/>
      <c r="N1134" s="116"/>
      <c r="O1134" s="117"/>
    </row>
    <row r="1135" spans="2:15" x14ac:dyDescent="0.35">
      <c r="B1135" s="120"/>
      <c r="C1135" s="264"/>
      <c r="D1135" s="106"/>
      <c r="E1135" s="113"/>
      <c r="F1135" s="107"/>
      <c r="G1135" s="173"/>
      <c r="H1135" s="175"/>
      <c r="I1135" s="176"/>
      <c r="J1135" s="282"/>
      <c r="K1135" s="110"/>
      <c r="L1135" s="98"/>
      <c r="M1135" s="99"/>
      <c r="N1135" s="116"/>
      <c r="O1135" s="117"/>
    </row>
    <row r="1136" spans="2:15" x14ac:dyDescent="0.35">
      <c r="B1136" s="120"/>
      <c r="C1136" s="264"/>
      <c r="D1136" s="106"/>
      <c r="E1136" s="113"/>
      <c r="F1136" s="107"/>
      <c r="G1136" s="173"/>
      <c r="H1136" s="175"/>
      <c r="I1136" s="176"/>
      <c r="J1136" s="282"/>
      <c r="K1136" s="110"/>
      <c r="L1136" s="98"/>
      <c r="M1136" s="99"/>
      <c r="N1136" s="116"/>
      <c r="O1136" s="117"/>
    </row>
    <row r="1137" spans="2:15" x14ac:dyDescent="0.35">
      <c r="B1137" s="120"/>
      <c r="C1137" s="264"/>
      <c r="D1137" s="106"/>
      <c r="E1137" s="113"/>
      <c r="F1137" s="107"/>
      <c r="G1137" s="173"/>
      <c r="H1137" s="175"/>
      <c r="I1137" s="176"/>
      <c r="J1137" s="282"/>
      <c r="K1137" s="110"/>
      <c r="L1137" s="98"/>
      <c r="M1137" s="99"/>
      <c r="N1137" s="116"/>
      <c r="O1137" s="117"/>
    </row>
    <row r="1138" spans="2:15" x14ac:dyDescent="0.35">
      <c r="B1138" s="120"/>
      <c r="C1138" s="264"/>
      <c r="D1138" s="106"/>
      <c r="E1138" s="113"/>
      <c r="F1138" s="107"/>
      <c r="G1138" s="173"/>
      <c r="H1138" s="175"/>
      <c r="I1138" s="176"/>
      <c r="J1138" s="282"/>
      <c r="K1138" s="110"/>
      <c r="L1138" s="98"/>
      <c r="M1138" s="99"/>
      <c r="N1138" s="116"/>
      <c r="O1138" s="117"/>
    </row>
    <row r="1139" spans="2:15" x14ac:dyDescent="0.35">
      <c r="B1139" s="120"/>
      <c r="C1139" s="264"/>
      <c r="D1139" s="106"/>
      <c r="E1139" s="113"/>
      <c r="F1139" s="107"/>
      <c r="G1139" s="173"/>
      <c r="H1139" s="175"/>
      <c r="I1139" s="176"/>
      <c r="J1139" s="282"/>
      <c r="K1139" s="110"/>
      <c r="L1139" s="98"/>
      <c r="M1139" s="99"/>
      <c r="N1139" s="116"/>
      <c r="O1139" s="117"/>
    </row>
    <row r="1140" spans="2:15" x14ac:dyDescent="0.35">
      <c r="B1140" s="120"/>
      <c r="C1140" s="264"/>
      <c r="D1140" s="106"/>
      <c r="E1140" s="113"/>
      <c r="F1140" s="107"/>
      <c r="G1140" s="173"/>
      <c r="H1140" s="175"/>
      <c r="I1140" s="176"/>
      <c r="J1140" s="282"/>
      <c r="K1140" s="110"/>
      <c r="L1140" s="98"/>
      <c r="M1140" s="99"/>
      <c r="N1140" s="116"/>
      <c r="O1140" s="117"/>
    </row>
    <row r="1141" spans="2:15" x14ac:dyDescent="0.35">
      <c r="B1141" s="120"/>
      <c r="C1141" s="264"/>
      <c r="D1141" s="106"/>
      <c r="E1141" s="113"/>
      <c r="F1141" s="107"/>
      <c r="G1141" s="173"/>
      <c r="H1141" s="175"/>
      <c r="I1141" s="176"/>
      <c r="J1141" s="282"/>
      <c r="K1141" s="110"/>
      <c r="L1141" s="98"/>
      <c r="M1141" s="99"/>
      <c r="N1141" s="116"/>
      <c r="O1141" s="117"/>
    </row>
    <row r="1142" spans="2:15" x14ac:dyDescent="0.35">
      <c r="B1142" s="120"/>
      <c r="C1142" s="264"/>
      <c r="D1142" s="106"/>
      <c r="E1142" s="113"/>
      <c r="F1142" s="107"/>
      <c r="G1142" s="173"/>
      <c r="H1142" s="175"/>
      <c r="I1142" s="176"/>
      <c r="J1142" s="282"/>
      <c r="K1142" s="110"/>
      <c r="L1142" s="98"/>
      <c r="M1142" s="99"/>
      <c r="N1142" s="116"/>
      <c r="O1142" s="117"/>
    </row>
    <row r="1143" spans="2:15" x14ac:dyDescent="0.35">
      <c r="B1143" s="120"/>
      <c r="C1143" s="264"/>
      <c r="D1143" s="106"/>
      <c r="E1143" s="113"/>
      <c r="F1143" s="107"/>
      <c r="G1143" s="173"/>
      <c r="H1143" s="175"/>
      <c r="I1143" s="176"/>
      <c r="J1143" s="282"/>
      <c r="K1143" s="110"/>
      <c r="L1143" s="98"/>
      <c r="M1143" s="99"/>
      <c r="N1143" s="116"/>
      <c r="O1143" s="117"/>
    </row>
    <row r="1144" spans="2:15" x14ac:dyDescent="0.35">
      <c r="B1144" s="120"/>
      <c r="C1144" s="264"/>
      <c r="D1144" s="106"/>
      <c r="E1144" s="113"/>
      <c r="F1144" s="107"/>
      <c r="G1144" s="173"/>
      <c r="H1144" s="175"/>
      <c r="I1144" s="176"/>
      <c r="J1144" s="282"/>
      <c r="K1144" s="110"/>
      <c r="L1144" s="98"/>
      <c r="M1144" s="99"/>
      <c r="N1144" s="116"/>
      <c r="O1144" s="117"/>
    </row>
    <row r="1145" spans="2:15" x14ac:dyDescent="0.35">
      <c r="B1145" s="120"/>
      <c r="C1145" s="264"/>
      <c r="D1145" s="106"/>
      <c r="E1145" s="113"/>
      <c r="F1145" s="107"/>
      <c r="G1145" s="173"/>
      <c r="H1145" s="175"/>
      <c r="I1145" s="176"/>
      <c r="J1145" s="282"/>
      <c r="K1145" s="110"/>
      <c r="L1145" s="98"/>
      <c r="M1145" s="99"/>
      <c r="N1145" s="116"/>
      <c r="O1145" s="117"/>
    </row>
    <row r="1146" spans="2:15" x14ac:dyDescent="0.35">
      <c r="B1146" s="120"/>
      <c r="C1146" s="264"/>
      <c r="D1146" s="106"/>
      <c r="E1146" s="113"/>
      <c r="F1146" s="107"/>
      <c r="G1146" s="173"/>
      <c r="H1146" s="175"/>
      <c r="I1146" s="176"/>
      <c r="J1146" s="282"/>
      <c r="K1146" s="110"/>
      <c r="L1146" s="98"/>
      <c r="M1146" s="99"/>
      <c r="N1146" s="116"/>
      <c r="O1146" s="117"/>
    </row>
    <row r="1147" spans="2:15" x14ac:dyDescent="0.35">
      <c r="B1147" s="120"/>
      <c r="C1147" s="264"/>
      <c r="D1147" s="106"/>
      <c r="E1147" s="113"/>
      <c r="F1147" s="107"/>
      <c r="G1147" s="173"/>
      <c r="H1147" s="175"/>
      <c r="I1147" s="176"/>
      <c r="J1147" s="282"/>
      <c r="K1147" s="110"/>
      <c r="L1147" s="98"/>
      <c r="M1147" s="99"/>
      <c r="N1147" s="116"/>
      <c r="O1147" s="117"/>
    </row>
    <row r="1148" spans="2:15" x14ac:dyDescent="0.35">
      <c r="B1148" s="120"/>
      <c r="C1148" s="264"/>
      <c r="D1148" s="106"/>
      <c r="E1148" s="113"/>
      <c r="F1148" s="107"/>
      <c r="G1148" s="173"/>
      <c r="H1148" s="175"/>
      <c r="I1148" s="176"/>
      <c r="J1148" s="282"/>
      <c r="K1148" s="110"/>
      <c r="L1148" s="98"/>
      <c r="M1148" s="99"/>
      <c r="N1148" s="116"/>
      <c r="O1148" s="117"/>
    </row>
    <row r="1149" spans="2:15" x14ac:dyDescent="0.35">
      <c r="B1149" s="120"/>
      <c r="C1149" s="264"/>
      <c r="D1149" s="106"/>
      <c r="E1149" s="113"/>
      <c r="F1149" s="107"/>
      <c r="G1149" s="173"/>
      <c r="H1149" s="175"/>
      <c r="I1149" s="176"/>
      <c r="J1149" s="282"/>
      <c r="K1149" s="110"/>
      <c r="L1149" s="98"/>
      <c r="M1149" s="99"/>
      <c r="N1149" s="116"/>
      <c r="O1149" s="117"/>
    </row>
    <row r="1150" spans="2:15" x14ac:dyDescent="0.35">
      <c r="B1150" s="120"/>
      <c r="C1150" s="264"/>
      <c r="D1150" s="106"/>
      <c r="E1150" s="113"/>
      <c r="F1150" s="107"/>
      <c r="G1150" s="173"/>
      <c r="H1150" s="175"/>
      <c r="I1150" s="176"/>
      <c r="J1150" s="282"/>
      <c r="K1150" s="110"/>
      <c r="L1150" s="98"/>
      <c r="M1150" s="99"/>
      <c r="N1150" s="114"/>
      <c r="O1150" s="117"/>
    </row>
    <row r="1151" spans="2:15" x14ac:dyDescent="0.35">
      <c r="B1151" s="120"/>
      <c r="C1151" s="264"/>
      <c r="D1151" s="106"/>
      <c r="E1151" s="113"/>
      <c r="F1151" s="107"/>
      <c r="G1151" s="173"/>
      <c r="H1151" s="175"/>
      <c r="I1151" s="176"/>
      <c r="J1151" s="282"/>
      <c r="K1151" s="110"/>
      <c r="L1151" s="98"/>
      <c r="M1151" s="99"/>
      <c r="N1151" s="116"/>
      <c r="O1151" s="117"/>
    </row>
    <row r="1152" spans="2:15" x14ac:dyDescent="0.35">
      <c r="B1152" s="120"/>
      <c r="C1152" s="264"/>
      <c r="D1152" s="106"/>
      <c r="E1152" s="113"/>
      <c r="F1152" s="107"/>
      <c r="G1152" s="173"/>
      <c r="H1152" s="175"/>
      <c r="I1152" s="176"/>
      <c r="J1152" s="282"/>
      <c r="K1152" s="110"/>
      <c r="L1152" s="98"/>
      <c r="M1152" s="99"/>
      <c r="N1152" s="116"/>
      <c r="O1152" s="117"/>
    </row>
    <row r="1153" spans="2:15" x14ac:dyDescent="0.35">
      <c r="B1153" s="120"/>
      <c r="C1153" s="264"/>
      <c r="D1153" s="106"/>
      <c r="E1153" s="113"/>
      <c r="F1153" s="107"/>
      <c r="G1153" s="173"/>
      <c r="H1153" s="175"/>
      <c r="I1153" s="176"/>
      <c r="J1153" s="282"/>
      <c r="K1153" s="110"/>
      <c r="L1153" s="98"/>
      <c r="M1153" s="99"/>
      <c r="N1153" s="114"/>
      <c r="O1153" s="117"/>
    </row>
    <row r="1154" spans="2:15" x14ac:dyDescent="0.35">
      <c r="B1154" s="120"/>
      <c r="C1154" s="264"/>
      <c r="D1154" s="106"/>
      <c r="E1154" s="113"/>
      <c r="F1154" s="107"/>
      <c r="G1154" s="173"/>
      <c r="H1154" s="175"/>
      <c r="I1154" s="176"/>
      <c r="J1154" s="282"/>
      <c r="K1154" s="110"/>
      <c r="L1154" s="98"/>
      <c r="M1154" s="99"/>
      <c r="N1154" s="116"/>
      <c r="O1154" s="117"/>
    </row>
    <row r="1155" spans="2:15" x14ac:dyDescent="0.35">
      <c r="B1155" s="120"/>
      <c r="C1155" s="264"/>
      <c r="D1155" s="106"/>
      <c r="E1155" s="113"/>
      <c r="F1155" s="107"/>
      <c r="G1155" s="173"/>
      <c r="H1155" s="175"/>
      <c r="I1155" s="176"/>
      <c r="J1155" s="282"/>
      <c r="K1155" s="110"/>
      <c r="L1155" s="98"/>
      <c r="M1155" s="99"/>
      <c r="N1155" s="116"/>
      <c r="O1155" s="117"/>
    </row>
    <row r="1156" spans="2:15" x14ac:dyDescent="0.35">
      <c r="B1156" s="120"/>
      <c r="C1156" s="264"/>
      <c r="D1156" s="106"/>
      <c r="E1156" s="113"/>
      <c r="F1156" s="107"/>
      <c r="G1156" s="173"/>
      <c r="H1156" s="175"/>
      <c r="I1156" s="176"/>
      <c r="J1156" s="282"/>
      <c r="K1156" s="110"/>
      <c r="L1156" s="98"/>
      <c r="M1156" s="99"/>
      <c r="N1156" s="116"/>
      <c r="O1156" s="117"/>
    </row>
    <row r="1157" spans="2:15" x14ac:dyDescent="0.35">
      <c r="B1157" s="120"/>
      <c r="C1157" s="264"/>
      <c r="D1157" s="106"/>
      <c r="E1157" s="113"/>
      <c r="F1157" s="107"/>
      <c r="G1157" s="173"/>
      <c r="H1157" s="175"/>
      <c r="I1157" s="176"/>
      <c r="J1157" s="282"/>
      <c r="K1157" s="110"/>
      <c r="L1157" s="98"/>
      <c r="M1157" s="99"/>
      <c r="N1157" s="116"/>
      <c r="O1157" s="117"/>
    </row>
    <row r="1158" spans="2:15" x14ac:dyDescent="0.35">
      <c r="B1158" s="120"/>
      <c r="C1158" s="264"/>
      <c r="D1158" s="106"/>
      <c r="E1158" s="113"/>
      <c r="F1158" s="107"/>
      <c r="G1158" s="173"/>
      <c r="H1158" s="175"/>
      <c r="I1158" s="176"/>
      <c r="J1158" s="282"/>
      <c r="K1158" s="110"/>
      <c r="L1158" s="98"/>
      <c r="M1158" s="99"/>
      <c r="N1158" s="116"/>
      <c r="O1158" s="117"/>
    </row>
    <row r="1159" spans="2:15" x14ac:dyDescent="0.35">
      <c r="B1159" s="120"/>
      <c r="C1159" s="264"/>
      <c r="D1159" s="106"/>
      <c r="E1159" s="113"/>
      <c r="F1159" s="107"/>
      <c r="G1159" s="173"/>
      <c r="H1159" s="175"/>
      <c r="I1159" s="176"/>
      <c r="J1159" s="282"/>
      <c r="K1159" s="110"/>
      <c r="L1159" s="98"/>
      <c r="M1159" s="99"/>
      <c r="N1159" s="116"/>
      <c r="O1159" s="117"/>
    </row>
    <row r="1160" spans="2:15" x14ac:dyDescent="0.35">
      <c r="B1160" s="120"/>
      <c r="C1160" s="264"/>
      <c r="D1160" s="106"/>
      <c r="E1160" s="113"/>
      <c r="F1160" s="107"/>
      <c r="G1160" s="173"/>
      <c r="H1160" s="175"/>
      <c r="I1160" s="176"/>
      <c r="J1160" s="282"/>
      <c r="K1160" s="110"/>
      <c r="L1160" s="98"/>
      <c r="M1160" s="99"/>
      <c r="N1160" s="116"/>
      <c r="O1160" s="117"/>
    </row>
    <row r="1161" spans="2:15" x14ac:dyDescent="0.35">
      <c r="B1161" s="120"/>
      <c r="C1161" s="264"/>
      <c r="D1161" s="106"/>
      <c r="E1161" s="113"/>
      <c r="F1161" s="107"/>
      <c r="G1161" s="173"/>
      <c r="H1161" s="175"/>
      <c r="I1161" s="176"/>
      <c r="J1161" s="282"/>
      <c r="K1161" s="110"/>
      <c r="L1161" s="98"/>
      <c r="M1161" s="99"/>
      <c r="N1161" s="116"/>
      <c r="O1161" s="117"/>
    </row>
    <row r="1162" spans="2:15" x14ac:dyDescent="0.35">
      <c r="B1162" s="120"/>
      <c r="C1162" s="264"/>
      <c r="D1162" s="106"/>
      <c r="E1162" s="113"/>
      <c r="F1162" s="107"/>
      <c r="G1162" s="173"/>
      <c r="H1162" s="175"/>
      <c r="I1162" s="176"/>
      <c r="J1162" s="282"/>
      <c r="K1162" s="110"/>
      <c r="L1162" s="98"/>
      <c r="M1162" s="99"/>
      <c r="N1162" s="116"/>
      <c r="O1162" s="117"/>
    </row>
    <row r="1163" spans="2:15" x14ac:dyDescent="0.35">
      <c r="B1163" s="120"/>
      <c r="C1163" s="264"/>
      <c r="D1163" s="106"/>
      <c r="E1163" s="113"/>
      <c r="F1163" s="107"/>
      <c r="G1163" s="173"/>
      <c r="H1163" s="175"/>
      <c r="I1163" s="176"/>
      <c r="J1163" s="282"/>
      <c r="K1163" s="110"/>
      <c r="L1163" s="98"/>
      <c r="M1163" s="99"/>
      <c r="N1163" s="116"/>
      <c r="O1163" s="117"/>
    </row>
    <row r="1164" spans="2:15" x14ac:dyDescent="0.35">
      <c r="B1164" s="120"/>
      <c r="C1164" s="264"/>
      <c r="D1164" s="106"/>
      <c r="E1164" s="113"/>
      <c r="F1164" s="107"/>
      <c r="G1164" s="173"/>
      <c r="H1164" s="175"/>
      <c r="I1164" s="176"/>
      <c r="J1164" s="282"/>
      <c r="K1164" s="110"/>
      <c r="L1164" s="98"/>
      <c r="M1164" s="99"/>
      <c r="N1164" s="116"/>
      <c r="O1164" s="117"/>
    </row>
    <row r="1165" spans="2:15" x14ac:dyDescent="0.35">
      <c r="B1165" s="120"/>
      <c r="C1165" s="264"/>
      <c r="D1165" s="106"/>
      <c r="E1165" s="113"/>
      <c r="F1165" s="107"/>
      <c r="G1165" s="173"/>
      <c r="H1165" s="175"/>
      <c r="I1165" s="176"/>
      <c r="J1165" s="282"/>
      <c r="K1165" s="110"/>
      <c r="L1165" s="98"/>
      <c r="M1165" s="99"/>
      <c r="N1165" s="116"/>
      <c r="O1165" s="117"/>
    </row>
    <row r="1166" spans="2:15" x14ac:dyDescent="0.35">
      <c r="B1166" s="120"/>
      <c r="C1166" s="264"/>
      <c r="D1166" s="106"/>
      <c r="E1166" s="113"/>
      <c r="F1166" s="107"/>
      <c r="G1166" s="173"/>
      <c r="H1166" s="175"/>
      <c r="I1166" s="176"/>
      <c r="J1166" s="282"/>
      <c r="K1166" s="110"/>
      <c r="L1166" s="98"/>
      <c r="M1166" s="99"/>
      <c r="N1166" s="116"/>
      <c r="O1166" s="117"/>
    </row>
    <row r="1167" spans="2:15" x14ac:dyDescent="0.35">
      <c r="B1167" s="120"/>
      <c r="C1167" s="264"/>
      <c r="D1167" s="106"/>
      <c r="E1167" s="113"/>
      <c r="F1167" s="107"/>
      <c r="G1167" s="173"/>
      <c r="H1167" s="175"/>
      <c r="I1167" s="176"/>
      <c r="J1167" s="282"/>
      <c r="K1167" s="110"/>
      <c r="L1167" s="98"/>
      <c r="M1167" s="99"/>
      <c r="N1167" s="116"/>
      <c r="O1167" s="117"/>
    </row>
    <row r="1168" spans="2:15" x14ac:dyDescent="0.35">
      <c r="B1168" s="120"/>
      <c r="C1168" s="264"/>
      <c r="D1168" s="106"/>
      <c r="E1168" s="113"/>
      <c r="F1168" s="107"/>
      <c r="G1168" s="173"/>
      <c r="H1168" s="175"/>
      <c r="I1168" s="176"/>
      <c r="J1168" s="282"/>
      <c r="K1168" s="110"/>
      <c r="L1168" s="98"/>
      <c r="M1168" s="99"/>
      <c r="N1168" s="116"/>
      <c r="O1168" s="117"/>
    </row>
    <row r="1169" spans="2:15" x14ac:dyDescent="0.35">
      <c r="B1169" s="120"/>
      <c r="C1169" s="264"/>
      <c r="D1169" s="106"/>
      <c r="E1169" s="113"/>
      <c r="F1169" s="107"/>
      <c r="G1169" s="173"/>
      <c r="H1169" s="175"/>
      <c r="I1169" s="176"/>
      <c r="J1169" s="282"/>
      <c r="K1169" s="110"/>
      <c r="L1169" s="98"/>
      <c r="M1169" s="99"/>
      <c r="N1169" s="116"/>
      <c r="O1169" s="117"/>
    </row>
    <row r="1170" spans="2:15" x14ac:dyDescent="0.35">
      <c r="B1170" s="120"/>
      <c r="C1170" s="264"/>
      <c r="D1170" s="106"/>
      <c r="E1170" s="113"/>
      <c r="F1170" s="107"/>
      <c r="G1170" s="173"/>
      <c r="H1170" s="175"/>
      <c r="I1170" s="176"/>
      <c r="J1170" s="282"/>
      <c r="K1170" s="110"/>
      <c r="L1170" s="98"/>
      <c r="M1170" s="99"/>
      <c r="N1170" s="116"/>
      <c r="O1170" s="117"/>
    </row>
    <row r="1171" spans="2:15" x14ac:dyDescent="0.35">
      <c r="B1171" s="120"/>
      <c r="C1171" s="264"/>
      <c r="D1171" s="106"/>
      <c r="E1171" s="113"/>
      <c r="F1171" s="107"/>
      <c r="G1171" s="173"/>
      <c r="H1171" s="175"/>
      <c r="I1171" s="176"/>
      <c r="J1171" s="282"/>
      <c r="K1171" s="110"/>
      <c r="L1171" s="98"/>
      <c r="M1171" s="99"/>
      <c r="N1171" s="116"/>
      <c r="O1171" s="117"/>
    </row>
    <row r="1172" spans="2:15" x14ac:dyDescent="0.35">
      <c r="B1172" s="120"/>
      <c r="C1172" s="264"/>
      <c r="D1172" s="106"/>
      <c r="E1172" s="113"/>
      <c r="F1172" s="107"/>
      <c r="G1172" s="173"/>
      <c r="H1172" s="175"/>
      <c r="I1172" s="176"/>
      <c r="J1172" s="282"/>
      <c r="K1172" s="110"/>
      <c r="L1172" s="98"/>
      <c r="M1172" s="99"/>
      <c r="N1172" s="116"/>
      <c r="O1172" s="117"/>
    </row>
    <row r="1173" spans="2:15" x14ac:dyDescent="0.35">
      <c r="B1173" s="120"/>
      <c r="C1173" s="264"/>
      <c r="D1173" s="106"/>
      <c r="E1173" s="113"/>
      <c r="F1173" s="107"/>
      <c r="G1173" s="173"/>
      <c r="H1173" s="175"/>
      <c r="I1173" s="176"/>
      <c r="J1173" s="282"/>
      <c r="K1173" s="110"/>
      <c r="L1173" s="98"/>
      <c r="M1173" s="99"/>
      <c r="N1173" s="116"/>
      <c r="O1173" s="117"/>
    </row>
    <row r="1174" spans="2:15" x14ac:dyDescent="0.35">
      <c r="B1174" s="120"/>
      <c r="C1174" s="264"/>
      <c r="D1174" s="106"/>
      <c r="E1174" s="113"/>
      <c r="F1174" s="107"/>
      <c r="G1174" s="173"/>
      <c r="H1174" s="175"/>
      <c r="I1174" s="176"/>
      <c r="J1174" s="282"/>
      <c r="K1174" s="110"/>
      <c r="L1174" s="98"/>
      <c r="M1174" s="99"/>
      <c r="N1174" s="116"/>
      <c r="O1174" s="117"/>
    </row>
    <row r="1175" spans="2:15" x14ac:dyDescent="0.35">
      <c r="B1175" s="120"/>
      <c r="C1175" s="264"/>
      <c r="D1175" s="106"/>
      <c r="E1175" s="113"/>
      <c r="F1175" s="107"/>
      <c r="G1175" s="173"/>
      <c r="H1175" s="175"/>
      <c r="I1175" s="176"/>
      <c r="J1175" s="282"/>
      <c r="K1175" s="110"/>
      <c r="L1175" s="98"/>
      <c r="M1175" s="99"/>
      <c r="N1175" s="116"/>
      <c r="O1175" s="117"/>
    </row>
    <row r="1176" spans="2:15" x14ac:dyDescent="0.35">
      <c r="B1176" s="120"/>
      <c r="C1176" s="264"/>
      <c r="D1176" s="106"/>
      <c r="E1176" s="113"/>
      <c r="F1176" s="107"/>
      <c r="G1176" s="173"/>
      <c r="H1176" s="175"/>
      <c r="I1176" s="176"/>
      <c r="J1176" s="282"/>
      <c r="K1176" s="110"/>
      <c r="L1176" s="98"/>
      <c r="M1176" s="99"/>
      <c r="N1176" s="116"/>
      <c r="O1176" s="117"/>
    </row>
    <row r="1177" spans="2:15" x14ac:dyDescent="0.35">
      <c r="B1177" s="120"/>
      <c r="C1177" s="264"/>
      <c r="D1177" s="106"/>
      <c r="E1177" s="113"/>
      <c r="F1177" s="107"/>
      <c r="G1177" s="173"/>
      <c r="H1177" s="175"/>
      <c r="I1177" s="176"/>
      <c r="J1177" s="282"/>
      <c r="K1177" s="110"/>
      <c r="L1177" s="98"/>
      <c r="M1177" s="99"/>
      <c r="N1177" s="116"/>
      <c r="O1177" s="117"/>
    </row>
    <row r="1178" spans="2:15" x14ac:dyDescent="0.35">
      <c r="B1178" s="120"/>
      <c r="C1178" s="264"/>
      <c r="D1178" s="106"/>
      <c r="E1178" s="113"/>
      <c r="F1178" s="107"/>
      <c r="G1178" s="173"/>
      <c r="H1178" s="175"/>
      <c r="I1178" s="176"/>
      <c r="J1178" s="282"/>
      <c r="K1178" s="110"/>
      <c r="L1178" s="98"/>
      <c r="M1178" s="99"/>
      <c r="N1178" s="116"/>
      <c r="O1178" s="117"/>
    </row>
    <row r="1179" spans="2:15" x14ac:dyDescent="0.35">
      <c r="B1179" s="120"/>
      <c r="C1179" s="264"/>
      <c r="D1179" s="106"/>
      <c r="E1179" s="113"/>
      <c r="F1179" s="107"/>
      <c r="G1179" s="173"/>
      <c r="H1179" s="175"/>
      <c r="I1179" s="176"/>
      <c r="J1179" s="282"/>
      <c r="K1179" s="110"/>
      <c r="L1179" s="98"/>
      <c r="M1179" s="99"/>
      <c r="N1179" s="116"/>
      <c r="O1179" s="117"/>
    </row>
    <row r="1180" spans="2:15" x14ac:dyDescent="0.35">
      <c r="B1180" s="120"/>
      <c r="C1180" s="264"/>
      <c r="D1180" s="106"/>
      <c r="E1180" s="113"/>
      <c r="F1180" s="107"/>
      <c r="G1180" s="173"/>
      <c r="H1180" s="175"/>
      <c r="I1180" s="176"/>
      <c r="J1180" s="282"/>
      <c r="K1180" s="110"/>
      <c r="L1180" s="98"/>
      <c r="M1180" s="99"/>
      <c r="N1180" s="116"/>
      <c r="O1180" s="124"/>
    </row>
    <row r="1181" spans="2:15" x14ac:dyDescent="0.35">
      <c r="B1181" s="120"/>
      <c r="C1181" s="264"/>
      <c r="D1181" s="106"/>
      <c r="E1181" s="113"/>
      <c r="F1181" s="107"/>
      <c r="G1181" s="173"/>
      <c r="H1181" s="175"/>
      <c r="I1181" s="176"/>
      <c r="J1181" s="282"/>
      <c r="K1181" s="110"/>
      <c r="L1181" s="98"/>
      <c r="M1181" s="99"/>
      <c r="N1181" s="116"/>
      <c r="O1181" s="117"/>
    </row>
    <row r="1182" spans="2:15" x14ac:dyDescent="0.35">
      <c r="B1182" s="120"/>
      <c r="C1182" s="264"/>
      <c r="D1182" s="106"/>
      <c r="E1182" s="113"/>
      <c r="F1182" s="107"/>
      <c r="G1182" s="173"/>
      <c r="H1182" s="175"/>
      <c r="I1182" s="176"/>
      <c r="J1182" s="282"/>
      <c r="K1182" s="110"/>
      <c r="L1182" s="98"/>
      <c r="M1182" s="99"/>
      <c r="N1182" s="116"/>
      <c r="O1182" s="117"/>
    </row>
    <row r="1183" spans="2:15" x14ac:dyDescent="0.35">
      <c r="B1183" s="120"/>
      <c r="C1183" s="264"/>
      <c r="D1183" s="106"/>
      <c r="E1183" s="113"/>
      <c r="F1183" s="107"/>
      <c r="G1183" s="173"/>
      <c r="H1183" s="175"/>
      <c r="I1183" s="176"/>
      <c r="J1183" s="282"/>
      <c r="K1183" s="110"/>
      <c r="L1183" s="98"/>
      <c r="M1183" s="99"/>
      <c r="N1183" s="116"/>
      <c r="O1183" s="117"/>
    </row>
    <row r="1184" spans="2:15" x14ac:dyDescent="0.35">
      <c r="B1184" s="120"/>
      <c r="C1184" s="264"/>
      <c r="D1184" s="106"/>
      <c r="E1184" s="113"/>
      <c r="F1184" s="107"/>
      <c r="G1184" s="173"/>
      <c r="H1184" s="175"/>
      <c r="I1184" s="176"/>
      <c r="J1184" s="282"/>
      <c r="K1184" s="110"/>
      <c r="L1184" s="98"/>
      <c r="M1184" s="99"/>
      <c r="N1184" s="116"/>
      <c r="O1184" s="117"/>
    </row>
    <row r="1185" spans="2:15" x14ac:dyDescent="0.35">
      <c r="B1185" s="120"/>
      <c r="C1185" s="264"/>
      <c r="D1185" s="106"/>
      <c r="E1185" s="113"/>
      <c r="F1185" s="107"/>
      <c r="G1185" s="173"/>
      <c r="H1185" s="175"/>
      <c r="I1185" s="176"/>
      <c r="J1185" s="282"/>
      <c r="K1185" s="110"/>
      <c r="L1185" s="98"/>
      <c r="M1185" s="99"/>
      <c r="N1185" s="116"/>
      <c r="O1185" s="117"/>
    </row>
    <row r="1186" spans="2:15" x14ac:dyDescent="0.35">
      <c r="B1186" s="120"/>
      <c r="C1186" s="264"/>
      <c r="D1186" s="106"/>
      <c r="E1186" s="113"/>
      <c r="F1186" s="107"/>
      <c r="G1186" s="173"/>
      <c r="H1186" s="175"/>
      <c r="I1186" s="176"/>
      <c r="J1186" s="282"/>
      <c r="K1186" s="110"/>
      <c r="L1186" s="98"/>
      <c r="M1186" s="99"/>
      <c r="N1186" s="116"/>
      <c r="O1186" s="117"/>
    </row>
    <row r="1187" spans="2:15" x14ac:dyDescent="0.35">
      <c r="B1187" s="120"/>
      <c r="C1187" s="264"/>
      <c r="D1187" s="106"/>
      <c r="E1187" s="113"/>
      <c r="F1187" s="107"/>
      <c r="G1187" s="173"/>
      <c r="H1187" s="175"/>
      <c r="I1187" s="176"/>
      <c r="J1187" s="282"/>
      <c r="K1187" s="110"/>
      <c r="L1187" s="98"/>
      <c r="M1187" s="99"/>
      <c r="N1187" s="116"/>
      <c r="O1187" s="117"/>
    </row>
    <row r="1188" spans="2:15" x14ac:dyDescent="0.35">
      <c r="B1188" s="120"/>
      <c r="C1188" s="264"/>
      <c r="D1188" s="106"/>
      <c r="E1188" s="113"/>
      <c r="F1188" s="107"/>
      <c r="G1188" s="173"/>
      <c r="H1188" s="175"/>
      <c r="I1188" s="176"/>
      <c r="J1188" s="282"/>
      <c r="K1188" s="110"/>
      <c r="L1188" s="98"/>
      <c r="M1188" s="99"/>
      <c r="N1188" s="116"/>
      <c r="O1188" s="117"/>
    </row>
    <row r="1189" spans="2:15" x14ac:dyDescent="0.35">
      <c r="B1189" s="120"/>
      <c r="C1189" s="264"/>
      <c r="D1189" s="106"/>
      <c r="E1189" s="113"/>
      <c r="F1189" s="107"/>
      <c r="G1189" s="173"/>
      <c r="H1189" s="175"/>
      <c r="I1189" s="176"/>
      <c r="J1189" s="282"/>
      <c r="K1189" s="110"/>
      <c r="L1189" s="98"/>
      <c r="M1189" s="99"/>
      <c r="N1189" s="116"/>
      <c r="O1189" s="117"/>
    </row>
    <row r="1190" spans="2:15" x14ac:dyDescent="0.35">
      <c r="B1190" s="120"/>
      <c r="C1190" s="264"/>
      <c r="D1190" s="106"/>
      <c r="E1190" s="113"/>
      <c r="F1190" s="107"/>
      <c r="G1190" s="173"/>
      <c r="H1190" s="175"/>
      <c r="I1190" s="176"/>
      <c r="J1190" s="282"/>
      <c r="K1190" s="110"/>
      <c r="L1190" s="98"/>
      <c r="M1190" s="99"/>
      <c r="N1190" s="116"/>
      <c r="O1190" s="117"/>
    </row>
    <row r="1191" spans="2:15" x14ac:dyDescent="0.35">
      <c r="B1191" s="120"/>
      <c r="C1191" s="264"/>
      <c r="D1191" s="106"/>
      <c r="E1191" s="113"/>
      <c r="F1191" s="107"/>
      <c r="G1191" s="173"/>
      <c r="H1191" s="175"/>
      <c r="I1191" s="176"/>
      <c r="J1191" s="282"/>
      <c r="K1191" s="110"/>
      <c r="L1191" s="98"/>
      <c r="M1191" s="99"/>
      <c r="N1191" s="116"/>
      <c r="O1191" s="117"/>
    </row>
    <row r="1192" spans="2:15" x14ac:dyDescent="0.35">
      <c r="B1192" s="120"/>
      <c r="C1192" s="264"/>
      <c r="D1192" s="106"/>
      <c r="E1192" s="113"/>
      <c r="F1192" s="107"/>
      <c r="G1192" s="173"/>
      <c r="H1192" s="175"/>
      <c r="I1192" s="176"/>
      <c r="J1192" s="282"/>
      <c r="K1192" s="110"/>
      <c r="L1192" s="98"/>
      <c r="M1192" s="99"/>
      <c r="N1192" s="116"/>
      <c r="O1192" s="117"/>
    </row>
    <row r="1193" spans="2:15" x14ac:dyDescent="0.35">
      <c r="B1193" s="120"/>
      <c r="C1193" s="264"/>
      <c r="D1193" s="106"/>
      <c r="E1193" s="113"/>
      <c r="F1193" s="107"/>
      <c r="G1193" s="173"/>
      <c r="H1193" s="175"/>
      <c r="I1193" s="176"/>
      <c r="J1193" s="282"/>
      <c r="K1193" s="110"/>
      <c r="L1193" s="98"/>
      <c r="M1193" s="99"/>
      <c r="N1193" s="116"/>
      <c r="O1193" s="117"/>
    </row>
    <row r="1194" spans="2:15" x14ac:dyDescent="0.35">
      <c r="B1194" s="120"/>
      <c r="C1194" s="264"/>
      <c r="D1194" s="106"/>
      <c r="E1194" s="113"/>
      <c r="F1194" s="107"/>
      <c r="G1194" s="173"/>
      <c r="H1194" s="175"/>
      <c r="I1194" s="176"/>
      <c r="J1194" s="282"/>
      <c r="K1194" s="110"/>
      <c r="L1194" s="98"/>
      <c r="M1194" s="99"/>
      <c r="N1194" s="116"/>
      <c r="O1194" s="117"/>
    </row>
    <row r="1195" spans="2:15" x14ac:dyDescent="0.35">
      <c r="B1195" s="120"/>
      <c r="C1195" s="264"/>
      <c r="D1195" s="106"/>
      <c r="E1195" s="113"/>
      <c r="F1195" s="107"/>
      <c r="G1195" s="173"/>
      <c r="H1195" s="175"/>
      <c r="I1195" s="176"/>
      <c r="J1195" s="282"/>
      <c r="K1195" s="110"/>
      <c r="L1195" s="98"/>
      <c r="M1195" s="99"/>
      <c r="N1195" s="116"/>
      <c r="O1195" s="117"/>
    </row>
    <row r="1196" spans="2:15" x14ac:dyDescent="0.35">
      <c r="B1196" s="120"/>
      <c r="C1196" s="264"/>
      <c r="D1196" s="106"/>
      <c r="E1196" s="113"/>
      <c r="F1196" s="107"/>
      <c r="G1196" s="173"/>
      <c r="H1196" s="175"/>
      <c r="I1196" s="176"/>
      <c r="J1196" s="282"/>
      <c r="K1196" s="110"/>
      <c r="L1196" s="98"/>
      <c r="M1196" s="99"/>
      <c r="N1196" s="116"/>
      <c r="O1196" s="124"/>
    </row>
    <row r="1197" spans="2:15" x14ac:dyDescent="0.35">
      <c r="B1197" s="120"/>
      <c r="C1197" s="264"/>
      <c r="D1197" s="106"/>
      <c r="E1197" s="113"/>
      <c r="F1197" s="107"/>
      <c r="G1197" s="173"/>
      <c r="H1197" s="175"/>
      <c r="I1197" s="176"/>
      <c r="J1197" s="282"/>
      <c r="K1197" s="110"/>
      <c r="L1197" s="98"/>
      <c r="M1197" s="99"/>
      <c r="N1197" s="116"/>
      <c r="O1197" s="117"/>
    </row>
    <row r="1198" spans="2:15" x14ac:dyDescent="0.35">
      <c r="B1198" s="120"/>
      <c r="C1198" s="264"/>
      <c r="D1198" s="106"/>
      <c r="E1198" s="113"/>
      <c r="F1198" s="107"/>
      <c r="G1198" s="173"/>
      <c r="H1198" s="175"/>
      <c r="I1198" s="176"/>
      <c r="J1198" s="282"/>
      <c r="K1198" s="110"/>
      <c r="L1198" s="98"/>
      <c r="M1198" s="99"/>
      <c r="N1198" s="116"/>
      <c r="O1198" s="124"/>
    </row>
    <row r="1199" spans="2:15" x14ac:dyDescent="0.35">
      <c r="B1199" s="120"/>
      <c r="C1199" s="264"/>
      <c r="D1199" s="106"/>
      <c r="E1199" s="113"/>
      <c r="F1199" s="107"/>
      <c r="G1199" s="173"/>
      <c r="H1199" s="175"/>
      <c r="I1199" s="176"/>
      <c r="J1199" s="282"/>
      <c r="K1199" s="110"/>
      <c r="L1199" s="98"/>
      <c r="M1199" s="99"/>
      <c r="N1199" s="116"/>
      <c r="O1199" s="124"/>
    </row>
    <row r="1200" spans="2:15" x14ac:dyDescent="0.35">
      <c r="B1200" s="120"/>
      <c r="C1200" s="264"/>
      <c r="D1200" s="106"/>
      <c r="E1200" s="113"/>
      <c r="F1200" s="107"/>
      <c r="G1200" s="173"/>
      <c r="H1200" s="175"/>
      <c r="I1200" s="176"/>
      <c r="J1200" s="282"/>
      <c r="K1200" s="110"/>
      <c r="L1200" s="98"/>
      <c r="M1200" s="99"/>
      <c r="N1200" s="116"/>
      <c r="O1200" s="124"/>
    </row>
    <row r="1201" spans="2:15" x14ac:dyDescent="0.35">
      <c r="B1201" s="120"/>
      <c r="C1201" s="264"/>
      <c r="D1201" s="106"/>
      <c r="E1201" s="113"/>
      <c r="F1201" s="107"/>
      <c r="G1201" s="173"/>
      <c r="H1201" s="175"/>
      <c r="I1201" s="176"/>
      <c r="J1201" s="282"/>
      <c r="K1201" s="110"/>
      <c r="L1201" s="98"/>
      <c r="M1201" s="99"/>
      <c r="N1201" s="116"/>
      <c r="O1201" s="117"/>
    </row>
    <row r="1202" spans="2:15" x14ac:dyDescent="0.35">
      <c r="B1202" s="120"/>
      <c r="C1202" s="264"/>
      <c r="D1202" s="106"/>
      <c r="E1202" s="113"/>
      <c r="F1202" s="107"/>
      <c r="G1202" s="173"/>
      <c r="H1202" s="175"/>
      <c r="I1202" s="176"/>
      <c r="J1202" s="282"/>
      <c r="K1202" s="110"/>
      <c r="L1202" s="98"/>
      <c r="M1202" s="99"/>
      <c r="N1202" s="116"/>
      <c r="O1202" s="117"/>
    </row>
    <row r="1203" spans="2:15" x14ac:dyDescent="0.35">
      <c r="B1203" s="120"/>
      <c r="C1203" s="264"/>
      <c r="D1203" s="106"/>
      <c r="E1203" s="113"/>
      <c r="F1203" s="107"/>
      <c r="G1203" s="173"/>
      <c r="H1203" s="175"/>
      <c r="I1203" s="176"/>
      <c r="J1203" s="282"/>
      <c r="K1203" s="110"/>
      <c r="L1203" s="98"/>
      <c r="M1203" s="99"/>
      <c r="N1203" s="116"/>
      <c r="O1203" s="117"/>
    </row>
    <row r="1204" spans="2:15" x14ac:dyDescent="0.35">
      <c r="B1204" s="120"/>
      <c r="C1204" s="264"/>
      <c r="D1204" s="106"/>
      <c r="E1204" s="113"/>
      <c r="F1204" s="107"/>
      <c r="G1204" s="173"/>
      <c r="H1204" s="175"/>
      <c r="I1204" s="176"/>
      <c r="J1204" s="282"/>
      <c r="K1204" s="110"/>
      <c r="L1204" s="98"/>
      <c r="M1204" s="99"/>
      <c r="N1204" s="116"/>
      <c r="O1204" s="117"/>
    </row>
    <row r="1205" spans="2:15" x14ac:dyDescent="0.35">
      <c r="B1205" s="120"/>
      <c r="C1205" s="264"/>
      <c r="D1205" s="106"/>
      <c r="E1205" s="113"/>
      <c r="F1205" s="107"/>
      <c r="G1205" s="173"/>
      <c r="H1205" s="175"/>
      <c r="I1205" s="176"/>
      <c r="J1205" s="282"/>
      <c r="K1205" s="110"/>
      <c r="L1205" s="98"/>
      <c r="M1205" s="99"/>
      <c r="N1205" s="116"/>
      <c r="O1205" s="117"/>
    </row>
    <row r="1206" spans="2:15" x14ac:dyDescent="0.35">
      <c r="B1206" s="120"/>
      <c r="C1206" s="264"/>
      <c r="D1206" s="106"/>
      <c r="E1206" s="113"/>
      <c r="F1206" s="107"/>
      <c r="G1206" s="173"/>
      <c r="H1206" s="175"/>
      <c r="I1206" s="176"/>
      <c r="J1206" s="282"/>
      <c r="K1206" s="110"/>
      <c r="L1206" s="98"/>
      <c r="M1206" s="99"/>
      <c r="N1206" s="116"/>
      <c r="O1206" s="117"/>
    </row>
    <row r="1207" spans="2:15" x14ac:dyDescent="0.35">
      <c r="B1207" s="120"/>
      <c r="C1207" s="264"/>
      <c r="D1207" s="106"/>
      <c r="E1207" s="113"/>
      <c r="F1207" s="107"/>
      <c r="G1207" s="173"/>
      <c r="H1207" s="175"/>
      <c r="I1207" s="176"/>
      <c r="J1207" s="282"/>
      <c r="K1207" s="110"/>
      <c r="L1207" s="98"/>
      <c r="M1207" s="99"/>
      <c r="N1207" s="116"/>
      <c r="O1207" s="117"/>
    </row>
    <row r="1208" spans="2:15" x14ac:dyDescent="0.35">
      <c r="B1208" s="120"/>
      <c r="C1208" s="264"/>
      <c r="D1208" s="106"/>
      <c r="E1208" s="113"/>
      <c r="F1208" s="107"/>
      <c r="G1208" s="173"/>
      <c r="H1208" s="175"/>
      <c r="I1208" s="176"/>
      <c r="J1208" s="282"/>
      <c r="K1208" s="110"/>
      <c r="L1208" s="98"/>
      <c r="M1208" s="99"/>
      <c r="N1208" s="116"/>
      <c r="O1208" s="117"/>
    </row>
    <row r="1209" spans="2:15" x14ac:dyDescent="0.35">
      <c r="B1209" s="120"/>
      <c r="C1209" s="264"/>
      <c r="D1209" s="106"/>
      <c r="E1209" s="113"/>
      <c r="F1209" s="107"/>
      <c r="G1209" s="173"/>
      <c r="H1209" s="175"/>
      <c r="I1209" s="176"/>
      <c r="J1209" s="282"/>
      <c r="K1209" s="110"/>
      <c r="L1209" s="98"/>
      <c r="M1209" s="99"/>
      <c r="N1209" s="116"/>
      <c r="O1209" s="117"/>
    </row>
    <row r="1210" spans="2:15" x14ac:dyDescent="0.35">
      <c r="B1210" s="120"/>
      <c r="C1210" s="264"/>
      <c r="D1210" s="106"/>
      <c r="E1210" s="113"/>
      <c r="F1210" s="107"/>
      <c r="G1210" s="173"/>
      <c r="H1210" s="175"/>
      <c r="I1210" s="176"/>
      <c r="J1210" s="282"/>
      <c r="K1210" s="110"/>
      <c r="L1210" s="98"/>
      <c r="M1210" s="99"/>
      <c r="N1210" s="116"/>
      <c r="O1210" s="117"/>
    </row>
    <row r="1211" spans="2:15" x14ac:dyDescent="0.35">
      <c r="B1211" s="120"/>
      <c r="C1211" s="264"/>
      <c r="D1211" s="106"/>
      <c r="E1211" s="113"/>
      <c r="F1211" s="107"/>
      <c r="G1211" s="173"/>
      <c r="H1211" s="175"/>
      <c r="I1211" s="176"/>
      <c r="J1211" s="282"/>
      <c r="K1211" s="110"/>
      <c r="L1211" s="98"/>
      <c r="M1211" s="99"/>
      <c r="N1211" s="116"/>
      <c r="O1211" s="117"/>
    </row>
    <row r="1212" spans="2:15" x14ac:dyDescent="0.35">
      <c r="B1212" s="120"/>
      <c r="C1212" s="264"/>
      <c r="D1212" s="106"/>
      <c r="E1212" s="113"/>
      <c r="F1212" s="107"/>
      <c r="G1212" s="173"/>
      <c r="H1212" s="175"/>
      <c r="I1212" s="176"/>
      <c r="J1212" s="282"/>
      <c r="K1212" s="110"/>
      <c r="L1212" s="98"/>
      <c r="M1212" s="99"/>
      <c r="N1212" s="116"/>
      <c r="O1212" s="117"/>
    </row>
    <row r="1213" spans="2:15" x14ac:dyDescent="0.35">
      <c r="B1213" s="120"/>
      <c r="C1213" s="264"/>
      <c r="D1213" s="106"/>
      <c r="E1213" s="113"/>
      <c r="F1213" s="107"/>
      <c r="G1213" s="173"/>
      <c r="H1213" s="175"/>
      <c r="I1213" s="176"/>
      <c r="J1213" s="282"/>
      <c r="K1213" s="110"/>
      <c r="L1213" s="98"/>
      <c r="M1213" s="99"/>
      <c r="N1213" s="116"/>
      <c r="O1213" s="117"/>
    </row>
    <row r="1214" spans="2:15" x14ac:dyDescent="0.35">
      <c r="B1214" s="120"/>
      <c r="C1214" s="264"/>
      <c r="D1214" s="106"/>
      <c r="E1214" s="113"/>
      <c r="F1214" s="107"/>
      <c r="G1214" s="173"/>
      <c r="H1214" s="175"/>
      <c r="I1214" s="176"/>
      <c r="J1214" s="282"/>
      <c r="K1214" s="110"/>
      <c r="L1214" s="98"/>
      <c r="M1214" s="99"/>
      <c r="N1214" s="116"/>
      <c r="O1214" s="117"/>
    </row>
    <row r="1215" spans="2:15" x14ac:dyDescent="0.35">
      <c r="B1215" s="120"/>
      <c r="C1215" s="264"/>
      <c r="D1215" s="106"/>
      <c r="E1215" s="113"/>
      <c r="F1215" s="107"/>
      <c r="G1215" s="173"/>
      <c r="H1215" s="175"/>
      <c r="I1215" s="176"/>
      <c r="J1215" s="282"/>
      <c r="K1215" s="110"/>
      <c r="L1215" s="98"/>
      <c r="M1215" s="99"/>
      <c r="N1215" s="116"/>
      <c r="O1215" s="117"/>
    </row>
    <row r="1216" spans="2:15" x14ac:dyDescent="0.35">
      <c r="B1216" s="120"/>
      <c r="C1216" s="264"/>
      <c r="D1216" s="106"/>
      <c r="E1216" s="113"/>
      <c r="F1216" s="107"/>
      <c r="G1216" s="173"/>
      <c r="H1216" s="175"/>
      <c r="I1216" s="176"/>
      <c r="J1216" s="282"/>
      <c r="K1216" s="110"/>
      <c r="L1216" s="98"/>
      <c r="M1216" s="99"/>
      <c r="N1216" s="116"/>
      <c r="O1216" s="117"/>
    </row>
    <row r="1217" spans="2:15" x14ac:dyDescent="0.35">
      <c r="B1217" s="120"/>
      <c r="C1217" s="264"/>
      <c r="D1217" s="106"/>
      <c r="E1217" s="113"/>
      <c r="F1217" s="107"/>
      <c r="G1217" s="173"/>
      <c r="H1217" s="175"/>
      <c r="I1217" s="176"/>
      <c r="J1217" s="282"/>
      <c r="K1217" s="110"/>
      <c r="L1217" s="98"/>
      <c r="M1217" s="99"/>
      <c r="N1217" s="116"/>
      <c r="O1217" s="117"/>
    </row>
    <row r="1218" spans="2:15" x14ac:dyDescent="0.35">
      <c r="B1218" s="120"/>
      <c r="C1218" s="264"/>
      <c r="D1218" s="106"/>
      <c r="E1218" s="113"/>
      <c r="F1218" s="107"/>
      <c r="G1218" s="173"/>
      <c r="H1218" s="175"/>
      <c r="I1218" s="176"/>
      <c r="J1218" s="282"/>
      <c r="K1218" s="110"/>
      <c r="L1218" s="98"/>
      <c r="M1218" s="99"/>
      <c r="N1218" s="116"/>
      <c r="O1218" s="117"/>
    </row>
    <row r="1219" spans="2:15" x14ac:dyDescent="0.35">
      <c r="B1219" s="120"/>
      <c r="C1219" s="264"/>
      <c r="D1219" s="106"/>
      <c r="E1219" s="113"/>
      <c r="F1219" s="107"/>
      <c r="G1219" s="173"/>
      <c r="H1219" s="175"/>
      <c r="I1219" s="176"/>
      <c r="J1219" s="282"/>
      <c r="K1219" s="110"/>
      <c r="L1219" s="98"/>
      <c r="M1219" s="99"/>
      <c r="N1219" s="114"/>
      <c r="O1219" s="117"/>
    </row>
    <row r="1220" spans="2:15" x14ac:dyDescent="0.35">
      <c r="B1220" s="120"/>
      <c r="C1220" s="264"/>
      <c r="D1220" s="106"/>
      <c r="E1220" s="113"/>
      <c r="F1220" s="107"/>
      <c r="G1220" s="173"/>
      <c r="H1220" s="175"/>
      <c r="I1220" s="176"/>
      <c r="J1220" s="282"/>
      <c r="K1220" s="110"/>
      <c r="L1220" s="98"/>
      <c r="M1220" s="99"/>
      <c r="N1220" s="116"/>
      <c r="O1220" s="117"/>
    </row>
    <row r="1221" spans="2:15" x14ac:dyDescent="0.35">
      <c r="B1221" s="120"/>
      <c r="C1221" s="264"/>
      <c r="D1221" s="106"/>
      <c r="E1221" s="113"/>
      <c r="F1221" s="107"/>
      <c r="G1221" s="173"/>
      <c r="H1221" s="175"/>
      <c r="I1221" s="176"/>
      <c r="J1221" s="282"/>
      <c r="K1221" s="110"/>
      <c r="L1221" s="98"/>
      <c r="M1221" s="99"/>
      <c r="N1221" s="116"/>
      <c r="O1221" s="117"/>
    </row>
    <row r="1222" spans="2:15" x14ac:dyDescent="0.35">
      <c r="B1222" s="120"/>
      <c r="C1222" s="264"/>
      <c r="D1222" s="106"/>
      <c r="E1222" s="113"/>
      <c r="F1222" s="107"/>
      <c r="G1222" s="173"/>
      <c r="H1222" s="175"/>
      <c r="I1222" s="176"/>
      <c r="J1222" s="282"/>
      <c r="K1222" s="110"/>
      <c r="L1222" s="98"/>
      <c r="M1222" s="99"/>
      <c r="N1222" s="116"/>
      <c r="O1222" s="117"/>
    </row>
    <row r="1223" spans="2:15" x14ac:dyDescent="0.35">
      <c r="B1223" s="120"/>
      <c r="C1223" s="264"/>
      <c r="D1223" s="106"/>
      <c r="E1223" s="113"/>
      <c r="F1223" s="107"/>
      <c r="G1223" s="173"/>
      <c r="H1223" s="175"/>
      <c r="I1223" s="176"/>
      <c r="J1223" s="282"/>
      <c r="K1223" s="110"/>
      <c r="L1223" s="98"/>
      <c r="M1223" s="99"/>
      <c r="N1223" s="116"/>
      <c r="O1223" s="117"/>
    </row>
    <row r="1224" spans="2:15" x14ac:dyDescent="0.35">
      <c r="B1224" s="120"/>
      <c r="C1224" s="264"/>
      <c r="D1224" s="106"/>
      <c r="E1224" s="113"/>
      <c r="F1224" s="107"/>
      <c r="G1224" s="173"/>
      <c r="H1224" s="175"/>
      <c r="I1224" s="176"/>
      <c r="J1224" s="282"/>
      <c r="K1224" s="110"/>
      <c r="L1224" s="98"/>
      <c r="M1224" s="99"/>
      <c r="N1224" s="116"/>
      <c r="O1224" s="117"/>
    </row>
    <row r="1225" spans="2:15" x14ac:dyDescent="0.35">
      <c r="B1225" s="120"/>
      <c r="C1225" s="264"/>
      <c r="D1225" s="106"/>
      <c r="E1225" s="113"/>
      <c r="F1225" s="107"/>
      <c r="G1225" s="173"/>
      <c r="H1225" s="175"/>
      <c r="I1225" s="176"/>
      <c r="J1225" s="282"/>
      <c r="K1225" s="110"/>
      <c r="L1225" s="98"/>
      <c r="M1225" s="99"/>
      <c r="N1225" s="116"/>
      <c r="O1225" s="117"/>
    </row>
    <row r="1226" spans="2:15" x14ac:dyDescent="0.35">
      <c r="B1226" s="120"/>
      <c r="C1226" s="264"/>
      <c r="D1226" s="106"/>
      <c r="E1226" s="113"/>
      <c r="F1226" s="107"/>
      <c r="G1226" s="173"/>
      <c r="H1226" s="175"/>
      <c r="I1226" s="176"/>
      <c r="J1226" s="282"/>
      <c r="K1226" s="110"/>
      <c r="L1226" s="98"/>
      <c r="M1226" s="99"/>
      <c r="N1226" s="116"/>
      <c r="O1226" s="117"/>
    </row>
    <row r="1227" spans="2:15" x14ac:dyDescent="0.35">
      <c r="B1227" s="120"/>
      <c r="C1227" s="264"/>
      <c r="D1227" s="106"/>
      <c r="E1227" s="113"/>
      <c r="F1227" s="107"/>
      <c r="G1227" s="173"/>
      <c r="H1227" s="175"/>
      <c r="I1227" s="176"/>
      <c r="J1227" s="282"/>
      <c r="K1227" s="110"/>
      <c r="L1227" s="98"/>
      <c r="M1227" s="99"/>
      <c r="N1227" s="116"/>
      <c r="O1227" s="117"/>
    </row>
    <row r="1228" spans="2:15" x14ac:dyDescent="0.35">
      <c r="B1228" s="120"/>
      <c r="C1228" s="264"/>
      <c r="D1228" s="106"/>
      <c r="E1228" s="113"/>
      <c r="F1228" s="107"/>
      <c r="G1228" s="173"/>
      <c r="H1228" s="175"/>
      <c r="I1228" s="176"/>
      <c r="J1228" s="282"/>
      <c r="K1228" s="110"/>
      <c r="L1228" s="98"/>
      <c r="M1228" s="99"/>
      <c r="N1228" s="116"/>
      <c r="O1228" s="117"/>
    </row>
    <row r="1229" spans="2:15" x14ac:dyDescent="0.35">
      <c r="B1229" s="120"/>
      <c r="C1229" s="264"/>
      <c r="D1229" s="106"/>
      <c r="E1229" s="113"/>
      <c r="F1229" s="107"/>
      <c r="G1229" s="173"/>
      <c r="H1229" s="175"/>
      <c r="I1229" s="176"/>
      <c r="J1229" s="282"/>
      <c r="K1229" s="110"/>
      <c r="L1229" s="98"/>
      <c r="M1229" s="99"/>
      <c r="N1229" s="114"/>
      <c r="O1229" s="117"/>
    </row>
    <row r="1230" spans="2:15" x14ac:dyDescent="0.35">
      <c r="B1230" s="120"/>
      <c r="C1230" s="264"/>
      <c r="D1230" s="106"/>
      <c r="E1230" s="113"/>
      <c r="F1230" s="107"/>
      <c r="G1230" s="173"/>
      <c r="H1230" s="175"/>
      <c r="I1230" s="176"/>
      <c r="J1230" s="282"/>
      <c r="K1230" s="110"/>
      <c r="L1230" s="98"/>
      <c r="M1230" s="99"/>
      <c r="N1230" s="116"/>
      <c r="O1230" s="117"/>
    </row>
    <row r="1231" spans="2:15" x14ac:dyDescent="0.35">
      <c r="B1231" s="120"/>
      <c r="C1231" s="264"/>
      <c r="D1231" s="106"/>
      <c r="E1231" s="113"/>
      <c r="F1231" s="107"/>
      <c r="G1231" s="173"/>
      <c r="H1231" s="175"/>
      <c r="I1231" s="176"/>
      <c r="J1231" s="282"/>
      <c r="K1231" s="110"/>
      <c r="L1231" s="98"/>
      <c r="M1231" s="99"/>
      <c r="N1231" s="116"/>
      <c r="O1231" s="117"/>
    </row>
    <row r="1232" spans="2:15" x14ac:dyDescent="0.35">
      <c r="B1232" s="120"/>
      <c r="C1232" s="264"/>
      <c r="D1232" s="106"/>
      <c r="E1232" s="113"/>
      <c r="F1232" s="107"/>
      <c r="G1232" s="173"/>
      <c r="H1232" s="175"/>
      <c r="I1232" s="176"/>
      <c r="J1232" s="282"/>
      <c r="K1232" s="110"/>
      <c r="L1232" s="98"/>
      <c r="M1232" s="99"/>
      <c r="N1232" s="116"/>
      <c r="O1232" s="117"/>
    </row>
    <row r="1233" spans="2:15" x14ac:dyDescent="0.35">
      <c r="B1233" s="120"/>
      <c r="C1233" s="264"/>
      <c r="D1233" s="106"/>
      <c r="E1233" s="113"/>
      <c r="F1233" s="107"/>
      <c r="G1233" s="173"/>
      <c r="H1233" s="175"/>
      <c r="I1233" s="176"/>
      <c r="J1233" s="282"/>
      <c r="K1233" s="110"/>
      <c r="L1233" s="98"/>
      <c r="M1233" s="99"/>
      <c r="N1233" s="116"/>
      <c r="O1233" s="117"/>
    </row>
    <row r="1234" spans="2:15" x14ac:dyDescent="0.35">
      <c r="B1234" s="120"/>
      <c r="C1234" s="264"/>
      <c r="D1234" s="106"/>
      <c r="E1234" s="113"/>
      <c r="F1234" s="107"/>
      <c r="G1234" s="173"/>
      <c r="H1234" s="175"/>
      <c r="I1234" s="176"/>
      <c r="J1234" s="282"/>
      <c r="K1234" s="110"/>
      <c r="L1234" s="98"/>
      <c r="M1234" s="99"/>
      <c r="N1234" s="116"/>
      <c r="O1234" s="117"/>
    </row>
    <row r="1235" spans="2:15" x14ac:dyDescent="0.35">
      <c r="B1235" s="120"/>
      <c r="C1235" s="264"/>
      <c r="D1235" s="106"/>
      <c r="E1235" s="113"/>
      <c r="F1235" s="107"/>
      <c r="G1235" s="173"/>
      <c r="H1235" s="175"/>
      <c r="I1235" s="176"/>
      <c r="J1235" s="282"/>
      <c r="K1235" s="110"/>
      <c r="L1235" s="98"/>
      <c r="M1235" s="99"/>
      <c r="N1235" s="116"/>
      <c r="O1235" s="124"/>
    </row>
    <row r="1236" spans="2:15" x14ac:dyDescent="0.35">
      <c r="B1236" s="120"/>
      <c r="C1236" s="264"/>
      <c r="D1236" s="106"/>
      <c r="E1236" s="113"/>
      <c r="F1236" s="107"/>
      <c r="G1236" s="173"/>
      <c r="H1236" s="175"/>
      <c r="I1236" s="176"/>
      <c r="J1236" s="282"/>
      <c r="K1236" s="110"/>
      <c r="L1236" s="98"/>
      <c r="M1236" s="99"/>
      <c r="N1236" s="116"/>
      <c r="O1236" s="117"/>
    </row>
    <row r="1237" spans="2:15" x14ac:dyDescent="0.35">
      <c r="B1237" s="120"/>
      <c r="C1237" s="264"/>
      <c r="D1237" s="106"/>
      <c r="E1237" s="113"/>
      <c r="F1237" s="107"/>
      <c r="G1237" s="173"/>
      <c r="H1237" s="175"/>
      <c r="I1237" s="176"/>
      <c r="J1237" s="282"/>
      <c r="K1237" s="110"/>
      <c r="L1237" s="98"/>
      <c r="M1237" s="99"/>
      <c r="N1237" s="116"/>
      <c r="O1237" s="117"/>
    </row>
    <row r="1238" spans="2:15" x14ac:dyDescent="0.35">
      <c r="B1238" s="120"/>
      <c r="C1238" s="264"/>
      <c r="D1238" s="106"/>
      <c r="E1238" s="113"/>
      <c r="F1238" s="107"/>
      <c r="G1238" s="173"/>
      <c r="H1238" s="175"/>
      <c r="I1238" s="176"/>
      <c r="J1238" s="282"/>
      <c r="K1238" s="110"/>
      <c r="L1238" s="98"/>
      <c r="M1238" s="99"/>
      <c r="N1238" s="116"/>
      <c r="O1238" s="117"/>
    </row>
    <row r="1239" spans="2:15" x14ac:dyDescent="0.35">
      <c r="B1239" s="120"/>
      <c r="C1239" s="264"/>
      <c r="D1239" s="106"/>
      <c r="E1239" s="113"/>
      <c r="F1239" s="107"/>
      <c r="G1239" s="173"/>
      <c r="H1239" s="175"/>
      <c r="I1239" s="176"/>
      <c r="J1239" s="282"/>
      <c r="K1239" s="110"/>
      <c r="L1239" s="98"/>
      <c r="M1239" s="99"/>
      <c r="N1239" s="116"/>
      <c r="O1239" s="117"/>
    </row>
    <row r="1240" spans="2:15" x14ac:dyDescent="0.35">
      <c r="B1240" s="120"/>
      <c r="C1240" s="264"/>
      <c r="D1240" s="106"/>
      <c r="E1240" s="113"/>
      <c r="F1240" s="107"/>
      <c r="G1240" s="173"/>
      <c r="H1240" s="175"/>
      <c r="I1240" s="176"/>
      <c r="J1240" s="282"/>
      <c r="K1240" s="110"/>
      <c r="L1240" s="98"/>
      <c r="M1240" s="99"/>
      <c r="N1240" s="116"/>
      <c r="O1240" s="117"/>
    </row>
    <row r="1241" spans="2:15" x14ac:dyDescent="0.35">
      <c r="B1241" s="120"/>
      <c r="C1241" s="264"/>
      <c r="D1241" s="106"/>
      <c r="E1241" s="113"/>
      <c r="F1241" s="107"/>
      <c r="G1241" s="173"/>
      <c r="H1241" s="175"/>
      <c r="I1241" s="176"/>
      <c r="J1241" s="282"/>
      <c r="K1241" s="110"/>
      <c r="L1241" s="98"/>
      <c r="M1241" s="99"/>
      <c r="N1241" s="116"/>
      <c r="O1241" s="124"/>
    </row>
    <row r="1242" spans="2:15" x14ac:dyDescent="0.35">
      <c r="B1242" s="120"/>
      <c r="C1242" s="264"/>
      <c r="D1242" s="106"/>
      <c r="E1242" s="113"/>
      <c r="F1242" s="107"/>
      <c r="G1242" s="173"/>
      <c r="H1242" s="175"/>
      <c r="I1242" s="176"/>
      <c r="J1242" s="282"/>
      <c r="K1242" s="110"/>
      <c r="L1242" s="98"/>
      <c r="M1242" s="99"/>
      <c r="N1242" s="116"/>
      <c r="O1242" s="117"/>
    </row>
    <row r="1243" spans="2:15" x14ac:dyDescent="0.35">
      <c r="B1243" s="120"/>
      <c r="C1243" s="264"/>
      <c r="D1243" s="106"/>
      <c r="E1243" s="113"/>
      <c r="F1243" s="107"/>
      <c r="G1243" s="173"/>
      <c r="H1243" s="175"/>
      <c r="I1243" s="176"/>
      <c r="J1243" s="282"/>
      <c r="K1243" s="110"/>
      <c r="L1243" s="98"/>
      <c r="M1243" s="99"/>
      <c r="N1243" s="116"/>
      <c r="O1243" s="117"/>
    </row>
    <row r="1244" spans="2:15" x14ac:dyDescent="0.35">
      <c r="B1244" s="120"/>
      <c r="C1244" s="264"/>
      <c r="D1244" s="106"/>
      <c r="E1244" s="113"/>
      <c r="F1244" s="107"/>
      <c r="G1244" s="173"/>
      <c r="H1244" s="175"/>
      <c r="I1244" s="176"/>
      <c r="J1244" s="282"/>
      <c r="K1244" s="110"/>
      <c r="L1244" s="98"/>
      <c r="M1244" s="99"/>
      <c r="N1244" s="116"/>
      <c r="O1244" s="117"/>
    </row>
    <row r="1245" spans="2:15" x14ac:dyDescent="0.35">
      <c r="B1245" s="120"/>
      <c r="C1245" s="264"/>
      <c r="D1245" s="106"/>
      <c r="E1245" s="113"/>
      <c r="F1245" s="107"/>
      <c r="G1245" s="173"/>
      <c r="H1245" s="175"/>
      <c r="I1245" s="176"/>
      <c r="J1245" s="282"/>
      <c r="K1245" s="110"/>
      <c r="L1245" s="98"/>
      <c r="M1245" s="99"/>
      <c r="N1245" s="116"/>
      <c r="O1245" s="117"/>
    </row>
    <row r="1246" spans="2:15" x14ac:dyDescent="0.35">
      <c r="B1246" s="120"/>
      <c r="C1246" s="264"/>
      <c r="D1246" s="122"/>
      <c r="E1246" s="107"/>
      <c r="F1246" s="107"/>
      <c r="G1246" s="173"/>
      <c r="H1246" s="175"/>
      <c r="I1246" s="176"/>
      <c r="J1246" s="282"/>
      <c r="K1246" s="110"/>
      <c r="L1246" s="98"/>
      <c r="M1246" s="99"/>
      <c r="N1246" s="116"/>
      <c r="O1246" s="117"/>
    </row>
    <row r="1247" spans="2:15" x14ac:dyDescent="0.35">
      <c r="B1247" s="120"/>
      <c r="C1247" s="264"/>
      <c r="D1247" s="106"/>
      <c r="E1247" s="113"/>
      <c r="F1247" s="107"/>
      <c r="G1247" s="173"/>
      <c r="H1247" s="175"/>
      <c r="I1247" s="176"/>
      <c r="J1247" s="282"/>
      <c r="K1247" s="110"/>
      <c r="L1247" s="98"/>
      <c r="M1247" s="99"/>
      <c r="N1247" s="116"/>
      <c r="O1247" s="117"/>
    </row>
    <row r="1248" spans="2:15" x14ac:dyDescent="0.35">
      <c r="B1248" s="120"/>
      <c r="C1248" s="264"/>
      <c r="D1248" s="106"/>
      <c r="E1248" s="113"/>
      <c r="F1248" s="107"/>
      <c r="G1248" s="173"/>
      <c r="H1248" s="175"/>
      <c r="I1248" s="176"/>
      <c r="J1248" s="282"/>
      <c r="K1248" s="110"/>
      <c r="L1248" s="98"/>
      <c r="M1248" s="99"/>
      <c r="N1248" s="116"/>
      <c r="O1248" s="117"/>
    </row>
    <row r="1249" spans="2:15" x14ac:dyDescent="0.35">
      <c r="B1249" s="120"/>
      <c r="C1249" s="264"/>
      <c r="D1249" s="121"/>
      <c r="E1249" s="113"/>
      <c r="F1249" s="107"/>
      <c r="G1249" s="173"/>
      <c r="H1249" s="175"/>
      <c r="I1249" s="176"/>
      <c r="J1249" s="282"/>
      <c r="K1249" s="110"/>
      <c r="L1249" s="98"/>
      <c r="M1249" s="99"/>
      <c r="N1249" s="116"/>
      <c r="O1249" s="117"/>
    </row>
    <row r="1250" spans="2:15" x14ac:dyDescent="0.35">
      <c r="B1250" s="120"/>
      <c r="C1250" s="264"/>
      <c r="D1250" s="106"/>
      <c r="E1250" s="113"/>
      <c r="F1250" s="107"/>
      <c r="G1250" s="173"/>
      <c r="H1250" s="175"/>
      <c r="I1250" s="176"/>
      <c r="J1250" s="282"/>
      <c r="K1250" s="110"/>
      <c r="L1250" s="98"/>
      <c r="M1250" s="99"/>
      <c r="N1250" s="116"/>
      <c r="O1250" s="117"/>
    </row>
    <row r="1251" spans="2:15" x14ac:dyDescent="0.35">
      <c r="B1251" s="120"/>
      <c r="C1251" s="264"/>
      <c r="D1251" s="106"/>
      <c r="E1251" s="113"/>
      <c r="F1251" s="107"/>
      <c r="G1251" s="173"/>
      <c r="H1251" s="175"/>
      <c r="I1251" s="176"/>
      <c r="J1251" s="282"/>
      <c r="K1251" s="110"/>
      <c r="L1251" s="98"/>
      <c r="M1251" s="99"/>
      <c r="N1251" s="116"/>
      <c r="O1251" s="117"/>
    </row>
    <row r="1252" spans="2:15" x14ac:dyDescent="0.35">
      <c r="B1252" s="120"/>
      <c r="C1252" s="264"/>
      <c r="D1252" s="106"/>
      <c r="E1252" s="113"/>
      <c r="F1252" s="107"/>
      <c r="G1252" s="173"/>
      <c r="H1252" s="175"/>
      <c r="I1252" s="176"/>
      <c r="J1252" s="282"/>
      <c r="K1252" s="110"/>
      <c r="L1252" s="98"/>
      <c r="M1252" s="99"/>
      <c r="N1252" s="114"/>
      <c r="O1252" s="124"/>
    </row>
    <row r="1253" spans="2:15" x14ac:dyDescent="0.35">
      <c r="B1253" s="120"/>
      <c r="C1253" s="264"/>
      <c r="D1253" s="121"/>
      <c r="E1253" s="113"/>
      <c r="F1253" s="107"/>
      <c r="G1253" s="173"/>
      <c r="H1253" s="175"/>
      <c r="I1253" s="176"/>
      <c r="J1253" s="282"/>
      <c r="K1253" s="110"/>
      <c r="L1253" s="98"/>
      <c r="M1253" s="99"/>
      <c r="N1253" s="116"/>
      <c r="O1253" s="117"/>
    </row>
    <row r="1254" spans="2:15" x14ac:dyDescent="0.35">
      <c r="B1254" s="120"/>
      <c r="C1254" s="264"/>
      <c r="D1254" s="106"/>
      <c r="E1254" s="113"/>
      <c r="F1254" s="107"/>
      <c r="G1254" s="173"/>
      <c r="H1254" s="175"/>
      <c r="I1254" s="176"/>
      <c r="J1254" s="282"/>
      <c r="K1254" s="110"/>
      <c r="L1254" s="98"/>
      <c r="M1254" s="99"/>
      <c r="N1254" s="116"/>
      <c r="O1254" s="117"/>
    </row>
    <row r="1255" spans="2:15" x14ac:dyDescent="0.35">
      <c r="B1255" s="120"/>
      <c r="C1255" s="264"/>
      <c r="D1255" s="106"/>
      <c r="E1255" s="113"/>
      <c r="F1255" s="107"/>
      <c r="G1255" s="173"/>
      <c r="H1255" s="175"/>
      <c r="I1255" s="176"/>
      <c r="J1255" s="282"/>
      <c r="K1255" s="110"/>
      <c r="L1255" s="98"/>
      <c r="M1255" s="99"/>
      <c r="N1255" s="116"/>
      <c r="O1255" s="117"/>
    </row>
    <row r="1256" spans="2:15" x14ac:dyDescent="0.35">
      <c r="B1256" s="120"/>
      <c r="C1256" s="264"/>
      <c r="D1256" s="106"/>
      <c r="E1256" s="113"/>
      <c r="F1256" s="107"/>
      <c r="G1256" s="173"/>
      <c r="H1256" s="175"/>
      <c r="I1256" s="176"/>
      <c r="J1256" s="282"/>
      <c r="K1256" s="110"/>
      <c r="L1256" s="98"/>
      <c r="M1256" s="99"/>
      <c r="N1256" s="116"/>
      <c r="O1256" s="117"/>
    </row>
    <row r="1257" spans="2:15" x14ac:dyDescent="0.35">
      <c r="B1257" s="120"/>
      <c r="C1257" s="264"/>
      <c r="D1257" s="106"/>
      <c r="E1257" s="113"/>
      <c r="F1257" s="107"/>
      <c r="G1257" s="173"/>
      <c r="H1257" s="175"/>
      <c r="I1257" s="176"/>
      <c r="J1257" s="282"/>
      <c r="K1257" s="110"/>
      <c r="L1257" s="98"/>
      <c r="M1257" s="99"/>
      <c r="N1257" s="116"/>
      <c r="O1257" s="117"/>
    </row>
    <row r="1258" spans="2:15" x14ac:dyDescent="0.35">
      <c r="B1258" s="120"/>
      <c r="C1258" s="264"/>
      <c r="D1258" s="106"/>
      <c r="E1258" s="113"/>
      <c r="F1258" s="107"/>
      <c r="G1258" s="173"/>
      <c r="H1258" s="175"/>
      <c r="I1258" s="176"/>
      <c r="J1258" s="282"/>
      <c r="K1258" s="110"/>
      <c r="L1258" s="98"/>
      <c r="M1258" s="99"/>
      <c r="N1258" s="116"/>
      <c r="O1258" s="117"/>
    </row>
    <row r="1259" spans="2:15" x14ac:dyDescent="0.35">
      <c r="B1259" s="120"/>
      <c r="C1259" s="264"/>
      <c r="D1259" s="106"/>
      <c r="E1259" s="113"/>
      <c r="F1259" s="107"/>
      <c r="G1259" s="173"/>
      <c r="H1259" s="175"/>
      <c r="I1259" s="176"/>
      <c r="J1259" s="282"/>
      <c r="K1259" s="110"/>
      <c r="L1259" s="98"/>
      <c r="M1259" s="99"/>
      <c r="N1259" s="116"/>
      <c r="O1259" s="117"/>
    </row>
    <row r="1260" spans="2:15" x14ac:dyDescent="0.35">
      <c r="B1260" s="120"/>
      <c r="C1260" s="264"/>
      <c r="D1260" s="106"/>
      <c r="E1260" s="113"/>
      <c r="F1260" s="107"/>
      <c r="G1260" s="173"/>
      <c r="H1260" s="175"/>
      <c r="I1260" s="176"/>
      <c r="J1260" s="282"/>
      <c r="K1260" s="110"/>
      <c r="L1260" s="98"/>
      <c r="M1260" s="99"/>
      <c r="N1260" s="116"/>
      <c r="O1260" s="117"/>
    </row>
    <row r="1261" spans="2:15" x14ac:dyDescent="0.35">
      <c r="B1261" s="120"/>
      <c r="C1261" s="264"/>
      <c r="D1261" s="121"/>
      <c r="E1261" s="113"/>
      <c r="F1261" s="107"/>
      <c r="G1261" s="173"/>
      <c r="H1261" s="175"/>
      <c r="I1261" s="176"/>
      <c r="J1261" s="282"/>
      <c r="K1261" s="110"/>
      <c r="L1261" s="98"/>
      <c r="M1261" s="99"/>
      <c r="N1261" s="116"/>
      <c r="O1261" s="117"/>
    </row>
    <row r="1262" spans="2:15" x14ac:dyDescent="0.35">
      <c r="B1262" s="120"/>
      <c r="C1262" s="264"/>
      <c r="D1262" s="106"/>
      <c r="E1262" s="113"/>
      <c r="F1262" s="107"/>
      <c r="G1262" s="173"/>
      <c r="H1262" s="175"/>
      <c r="I1262" s="176"/>
      <c r="J1262" s="282"/>
      <c r="K1262" s="110"/>
      <c r="L1262" s="98"/>
      <c r="M1262" s="99"/>
      <c r="N1262" s="116"/>
      <c r="O1262" s="117"/>
    </row>
    <row r="1263" spans="2:15" x14ac:dyDescent="0.35">
      <c r="B1263" s="120"/>
      <c r="C1263" s="264"/>
      <c r="D1263" s="106"/>
      <c r="E1263" s="113"/>
      <c r="F1263" s="107"/>
      <c r="G1263" s="173"/>
      <c r="H1263" s="175"/>
      <c r="I1263" s="176"/>
      <c r="J1263" s="282"/>
      <c r="K1263" s="110"/>
      <c r="L1263" s="98"/>
      <c r="M1263" s="99"/>
      <c r="N1263" s="116"/>
      <c r="O1263" s="117"/>
    </row>
    <row r="1264" spans="2:15" x14ac:dyDescent="0.35">
      <c r="B1264" s="120"/>
      <c r="C1264" s="264"/>
      <c r="D1264" s="106"/>
      <c r="E1264" s="113"/>
      <c r="F1264" s="107"/>
      <c r="G1264" s="173"/>
      <c r="H1264" s="175"/>
      <c r="I1264" s="176"/>
      <c r="J1264" s="282"/>
      <c r="K1264" s="110"/>
      <c r="L1264" s="98"/>
      <c r="M1264" s="99"/>
      <c r="N1264" s="116"/>
      <c r="O1264" s="117"/>
    </row>
    <row r="1265" spans="2:15" x14ac:dyDescent="0.35">
      <c r="B1265" s="120"/>
      <c r="C1265" s="264"/>
      <c r="D1265" s="106"/>
      <c r="E1265" s="113"/>
      <c r="F1265" s="107"/>
      <c r="G1265" s="173"/>
      <c r="H1265" s="175"/>
      <c r="I1265" s="176"/>
      <c r="J1265" s="282"/>
      <c r="K1265" s="110"/>
      <c r="L1265" s="98"/>
      <c r="M1265" s="99"/>
      <c r="N1265" s="116"/>
      <c r="O1265" s="117"/>
    </row>
    <row r="1266" spans="2:15" x14ac:dyDescent="0.35">
      <c r="B1266" s="120"/>
      <c r="C1266" s="264"/>
      <c r="D1266" s="106"/>
      <c r="E1266" s="113"/>
      <c r="F1266" s="107"/>
      <c r="G1266" s="173"/>
      <c r="H1266" s="175"/>
      <c r="I1266" s="176"/>
      <c r="J1266" s="282"/>
      <c r="K1266" s="110"/>
      <c r="L1266" s="98"/>
      <c r="M1266" s="99"/>
      <c r="N1266" s="116"/>
      <c r="O1266" s="117"/>
    </row>
    <row r="1267" spans="2:15" x14ac:dyDescent="0.35">
      <c r="B1267" s="120"/>
      <c r="C1267" s="264"/>
      <c r="D1267" s="106"/>
      <c r="E1267" s="113"/>
      <c r="F1267" s="107"/>
      <c r="G1267" s="173"/>
      <c r="H1267" s="175"/>
      <c r="I1267" s="176"/>
      <c r="J1267" s="282"/>
      <c r="K1267" s="110"/>
      <c r="L1267" s="98"/>
      <c r="M1267" s="99"/>
      <c r="N1267" s="116"/>
      <c r="O1267" s="117"/>
    </row>
    <row r="1268" spans="2:15" x14ac:dyDescent="0.35">
      <c r="B1268" s="120"/>
      <c r="C1268" s="264"/>
      <c r="D1268" s="106"/>
      <c r="E1268" s="113"/>
      <c r="F1268" s="107"/>
      <c r="G1268" s="173"/>
      <c r="H1268" s="175"/>
      <c r="I1268" s="176"/>
      <c r="J1268" s="282"/>
      <c r="K1268" s="110"/>
      <c r="L1268" s="98"/>
      <c r="M1268" s="99"/>
      <c r="N1268" s="116"/>
      <c r="O1268" s="117"/>
    </row>
    <row r="1269" spans="2:15" x14ac:dyDescent="0.35">
      <c r="B1269" s="120"/>
      <c r="C1269" s="264"/>
      <c r="D1269" s="106"/>
      <c r="E1269" s="113"/>
      <c r="F1269" s="107"/>
      <c r="G1269" s="173"/>
      <c r="H1269" s="175"/>
      <c r="I1269" s="176"/>
      <c r="J1269" s="282"/>
      <c r="K1269" s="110"/>
      <c r="L1269" s="98"/>
      <c r="M1269" s="99"/>
      <c r="N1269" s="116"/>
      <c r="O1269" s="117"/>
    </row>
    <row r="1270" spans="2:15" x14ac:dyDescent="0.35">
      <c r="B1270" s="120"/>
      <c r="C1270" s="264"/>
      <c r="D1270" s="106"/>
      <c r="E1270" s="113"/>
      <c r="F1270" s="107"/>
      <c r="G1270" s="173"/>
      <c r="H1270" s="175"/>
      <c r="I1270" s="176"/>
      <c r="J1270" s="282"/>
      <c r="K1270" s="110"/>
      <c r="L1270" s="98"/>
      <c r="M1270" s="99"/>
      <c r="N1270" s="116"/>
      <c r="O1270" s="117"/>
    </row>
    <row r="1271" spans="2:15" x14ac:dyDescent="0.35">
      <c r="B1271" s="120"/>
      <c r="C1271" s="264"/>
      <c r="D1271" s="106"/>
      <c r="E1271" s="113"/>
      <c r="F1271" s="107"/>
      <c r="G1271" s="173"/>
      <c r="H1271" s="175"/>
      <c r="I1271" s="176"/>
      <c r="J1271" s="282"/>
      <c r="K1271" s="110"/>
      <c r="L1271" s="98"/>
      <c r="M1271" s="99"/>
      <c r="N1271" s="116"/>
      <c r="O1271" s="117"/>
    </row>
    <row r="1272" spans="2:15" x14ac:dyDescent="0.35">
      <c r="B1272" s="120"/>
      <c r="C1272" s="264"/>
      <c r="D1272" s="106"/>
      <c r="E1272" s="113"/>
      <c r="F1272" s="107"/>
      <c r="G1272" s="173"/>
      <c r="H1272" s="175"/>
      <c r="I1272" s="176"/>
      <c r="J1272" s="282"/>
      <c r="K1272" s="110"/>
      <c r="L1272" s="98"/>
      <c r="M1272" s="99"/>
      <c r="N1272" s="116"/>
      <c r="O1272" s="117"/>
    </row>
    <row r="1273" spans="2:15" x14ac:dyDescent="0.35">
      <c r="B1273" s="120"/>
      <c r="C1273" s="264"/>
      <c r="D1273" s="106"/>
      <c r="E1273" s="113"/>
      <c r="F1273" s="107"/>
      <c r="G1273" s="173"/>
      <c r="H1273" s="175"/>
      <c r="I1273" s="176"/>
      <c r="J1273" s="282"/>
      <c r="K1273" s="110"/>
      <c r="L1273" s="98"/>
      <c r="M1273" s="99"/>
      <c r="N1273" s="116"/>
      <c r="O1273" s="117"/>
    </row>
    <row r="1274" spans="2:15" x14ac:dyDescent="0.35">
      <c r="B1274" s="120"/>
      <c r="C1274" s="264"/>
      <c r="D1274" s="106"/>
      <c r="E1274" s="113"/>
      <c r="F1274" s="107"/>
      <c r="G1274" s="173"/>
      <c r="H1274" s="175"/>
      <c r="I1274" s="176"/>
      <c r="J1274" s="282"/>
      <c r="K1274" s="110"/>
      <c r="L1274" s="98"/>
      <c r="M1274" s="99"/>
      <c r="N1274" s="114"/>
      <c r="O1274" s="117"/>
    </row>
    <row r="1275" spans="2:15" x14ac:dyDescent="0.35">
      <c r="B1275" s="120"/>
      <c r="C1275" s="264"/>
      <c r="D1275" s="106"/>
      <c r="E1275" s="113"/>
      <c r="F1275" s="107"/>
      <c r="G1275" s="173"/>
      <c r="H1275" s="175"/>
      <c r="I1275" s="176"/>
      <c r="J1275" s="282"/>
      <c r="K1275" s="110"/>
      <c r="L1275" s="98"/>
      <c r="M1275" s="99"/>
      <c r="N1275" s="116"/>
      <c r="O1275" s="117"/>
    </row>
    <row r="1276" spans="2:15" x14ac:dyDescent="0.35">
      <c r="B1276" s="120"/>
      <c r="C1276" s="264"/>
      <c r="D1276" s="106"/>
      <c r="E1276" s="113"/>
      <c r="F1276" s="107"/>
      <c r="G1276" s="173"/>
      <c r="H1276" s="175"/>
      <c r="I1276" s="176"/>
      <c r="J1276" s="282"/>
      <c r="K1276" s="110"/>
      <c r="L1276" s="98"/>
      <c r="M1276" s="99"/>
      <c r="N1276" s="116"/>
      <c r="O1276" s="117"/>
    </row>
    <row r="1277" spans="2:15" x14ac:dyDescent="0.35">
      <c r="B1277" s="120"/>
      <c r="C1277" s="264"/>
      <c r="D1277" s="106"/>
      <c r="E1277" s="113"/>
      <c r="F1277" s="107"/>
      <c r="G1277" s="173"/>
      <c r="H1277" s="175"/>
      <c r="I1277" s="176"/>
      <c r="J1277" s="282"/>
      <c r="K1277" s="110"/>
      <c r="L1277" s="98"/>
      <c r="M1277" s="99"/>
      <c r="N1277" s="116"/>
      <c r="O1277" s="124"/>
    </row>
    <row r="1278" spans="2:15" x14ac:dyDescent="0.35">
      <c r="B1278" s="120"/>
      <c r="C1278" s="264"/>
      <c r="D1278" s="106"/>
      <c r="E1278" s="113"/>
      <c r="F1278" s="107"/>
      <c r="G1278" s="173"/>
      <c r="H1278" s="175"/>
      <c r="I1278" s="176"/>
      <c r="J1278" s="282"/>
      <c r="K1278" s="110"/>
      <c r="L1278" s="98"/>
      <c r="M1278" s="99"/>
      <c r="N1278" s="116"/>
      <c r="O1278" s="117"/>
    </row>
    <row r="1279" spans="2:15" x14ac:dyDescent="0.35">
      <c r="B1279" s="120"/>
      <c r="C1279" s="264"/>
      <c r="D1279" s="106"/>
      <c r="E1279" s="113"/>
      <c r="F1279" s="107"/>
      <c r="G1279" s="173"/>
      <c r="H1279" s="175"/>
      <c r="I1279" s="176"/>
      <c r="J1279" s="282"/>
      <c r="K1279" s="110"/>
      <c r="L1279" s="98"/>
      <c r="M1279" s="99"/>
      <c r="N1279" s="116"/>
      <c r="O1279" s="117"/>
    </row>
    <row r="1280" spans="2:15" x14ac:dyDescent="0.35">
      <c r="B1280" s="120"/>
      <c r="C1280" s="264"/>
      <c r="D1280" s="106"/>
      <c r="E1280" s="113"/>
      <c r="F1280" s="107"/>
      <c r="G1280" s="173"/>
      <c r="H1280" s="175"/>
      <c r="I1280" s="176"/>
      <c r="J1280" s="282"/>
      <c r="K1280" s="110"/>
      <c r="L1280" s="98"/>
      <c r="M1280" s="99"/>
      <c r="N1280" s="116"/>
      <c r="O1280" s="117"/>
    </row>
    <row r="1281" spans="2:15" x14ac:dyDescent="0.35">
      <c r="B1281" s="120"/>
      <c r="C1281" s="264"/>
      <c r="D1281" s="106"/>
      <c r="E1281" s="113"/>
      <c r="F1281" s="107"/>
      <c r="G1281" s="173"/>
      <c r="H1281" s="175"/>
      <c r="I1281" s="176"/>
      <c r="J1281" s="282"/>
      <c r="K1281" s="110"/>
      <c r="L1281" s="98"/>
      <c r="M1281" s="99"/>
      <c r="N1281" s="116"/>
      <c r="O1281" s="117"/>
    </row>
    <row r="1282" spans="2:15" x14ac:dyDescent="0.35">
      <c r="B1282" s="120"/>
      <c r="C1282" s="264"/>
      <c r="D1282" s="106"/>
      <c r="E1282" s="113"/>
      <c r="F1282" s="107"/>
      <c r="G1282" s="173"/>
      <c r="H1282" s="175"/>
      <c r="I1282" s="176"/>
      <c r="J1282" s="282"/>
      <c r="K1282" s="110"/>
      <c r="L1282" s="111"/>
      <c r="M1282" s="116"/>
      <c r="N1282" s="116"/>
      <c r="O1282" s="117"/>
    </row>
    <row r="1283" spans="2:15" x14ac:dyDescent="0.35">
      <c r="B1283" s="120"/>
      <c r="C1283" s="264"/>
      <c r="D1283" s="106"/>
      <c r="E1283" s="113"/>
      <c r="F1283" s="107"/>
      <c r="G1283" s="173"/>
      <c r="H1283" s="175"/>
      <c r="I1283" s="176"/>
      <c r="J1283" s="282"/>
      <c r="K1283" s="110"/>
      <c r="L1283" s="111"/>
      <c r="M1283" s="116"/>
      <c r="N1283" s="116"/>
      <c r="O1283" s="117"/>
    </row>
    <row r="1284" spans="2:15" x14ac:dyDescent="0.35">
      <c r="B1284" s="120"/>
      <c r="C1284" s="264"/>
      <c r="D1284" s="106"/>
      <c r="E1284" s="113"/>
      <c r="F1284" s="107"/>
      <c r="G1284" s="173"/>
      <c r="H1284" s="175"/>
      <c r="I1284" s="176"/>
      <c r="J1284" s="282"/>
      <c r="K1284" s="110"/>
      <c r="L1284" s="111"/>
      <c r="M1284" s="116"/>
      <c r="N1284" s="116"/>
      <c r="O1284" s="117"/>
    </row>
    <row r="1285" spans="2:15" x14ac:dyDescent="0.35">
      <c r="B1285" s="120"/>
      <c r="C1285" s="264"/>
      <c r="D1285" s="106"/>
      <c r="E1285" s="113"/>
      <c r="F1285" s="107"/>
      <c r="G1285" s="173"/>
      <c r="H1285" s="175"/>
      <c r="I1285" s="176"/>
      <c r="J1285" s="282"/>
      <c r="K1285" s="110"/>
      <c r="L1285" s="111"/>
      <c r="M1285" s="116"/>
      <c r="N1285" s="116"/>
      <c r="O1285" s="117"/>
    </row>
    <row r="1286" spans="2:15" x14ac:dyDescent="0.35">
      <c r="B1286" s="120"/>
      <c r="C1286" s="264"/>
      <c r="D1286" s="106"/>
      <c r="E1286" s="113"/>
      <c r="F1286" s="107"/>
      <c r="G1286" s="173"/>
      <c r="H1286" s="175"/>
      <c r="I1286" s="176"/>
      <c r="J1286" s="282"/>
      <c r="K1286" s="110"/>
      <c r="L1286" s="98"/>
      <c r="M1286" s="99"/>
      <c r="N1286" s="116"/>
      <c r="O1286" s="117"/>
    </row>
    <row r="1287" spans="2:15" x14ac:dyDescent="0.35">
      <c r="B1287" s="120"/>
      <c r="C1287" s="264"/>
      <c r="D1287" s="106"/>
      <c r="E1287" s="113"/>
      <c r="F1287" s="107"/>
      <c r="G1287" s="173"/>
      <c r="H1287" s="175"/>
      <c r="I1287" s="176"/>
      <c r="J1287" s="282"/>
      <c r="K1287" s="110"/>
      <c r="L1287" s="98"/>
      <c r="M1287" s="99"/>
      <c r="N1287" s="116"/>
      <c r="O1287" s="117"/>
    </row>
    <row r="1288" spans="2:15" x14ac:dyDescent="0.35">
      <c r="B1288" s="120"/>
      <c r="C1288" s="264"/>
      <c r="D1288" s="106"/>
      <c r="E1288" s="113"/>
      <c r="F1288" s="107"/>
      <c r="G1288" s="173"/>
      <c r="H1288" s="175"/>
      <c r="I1288" s="176"/>
      <c r="J1288" s="282"/>
      <c r="K1288" s="110"/>
      <c r="L1288" s="98"/>
      <c r="M1288" s="99"/>
      <c r="N1288" s="116"/>
      <c r="O1288" s="117"/>
    </row>
    <row r="1289" spans="2:15" x14ac:dyDescent="0.35">
      <c r="B1289" s="120"/>
      <c r="C1289" s="264"/>
      <c r="D1289" s="106"/>
      <c r="E1289" s="113"/>
      <c r="F1289" s="107"/>
      <c r="G1289" s="173"/>
      <c r="H1289" s="175"/>
      <c r="I1289" s="176"/>
      <c r="J1289" s="282"/>
      <c r="K1289" s="110"/>
      <c r="L1289" s="98"/>
      <c r="M1289" s="99"/>
      <c r="N1289" s="116"/>
      <c r="O1289" s="117"/>
    </row>
    <row r="1290" spans="2:15" x14ac:dyDescent="0.35">
      <c r="B1290" s="120"/>
      <c r="C1290" s="264"/>
      <c r="D1290" s="106"/>
      <c r="E1290" s="113"/>
      <c r="F1290" s="107"/>
      <c r="G1290" s="173"/>
      <c r="H1290" s="175"/>
      <c r="I1290" s="176"/>
      <c r="J1290" s="282"/>
      <c r="K1290" s="110"/>
      <c r="L1290" s="98"/>
      <c r="M1290" s="99"/>
      <c r="N1290" s="116"/>
      <c r="O1290" s="117"/>
    </row>
    <row r="1291" spans="2:15" x14ac:dyDescent="0.35">
      <c r="B1291" s="120"/>
      <c r="C1291" s="264"/>
      <c r="D1291" s="106"/>
      <c r="E1291" s="113"/>
      <c r="F1291" s="107"/>
      <c r="G1291" s="173"/>
      <c r="H1291" s="175"/>
      <c r="I1291" s="176"/>
      <c r="J1291" s="282"/>
      <c r="K1291" s="110"/>
      <c r="L1291" s="98"/>
      <c r="M1291" s="99"/>
      <c r="N1291" s="116"/>
      <c r="O1291" s="117"/>
    </row>
    <row r="1292" spans="2:15" x14ac:dyDescent="0.35">
      <c r="B1292" s="120"/>
      <c r="C1292" s="264"/>
      <c r="D1292" s="106"/>
      <c r="E1292" s="113"/>
      <c r="F1292" s="107"/>
      <c r="G1292" s="173"/>
      <c r="H1292" s="175"/>
      <c r="I1292" s="176"/>
      <c r="J1292" s="282"/>
      <c r="K1292" s="110"/>
      <c r="L1292" s="98"/>
      <c r="M1292" s="99"/>
      <c r="N1292" s="116"/>
      <c r="O1292" s="117"/>
    </row>
    <row r="1293" spans="2:15" x14ac:dyDescent="0.35">
      <c r="B1293" s="120"/>
      <c r="C1293" s="264"/>
      <c r="D1293" s="106"/>
      <c r="E1293" s="113"/>
      <c r="F1293" s="107"/>
      <c r="G1293" s="173"/>
      <c r="H1293" s="175"/>
      <c r="I1293" s="176"/>
      <c r="J1293" s="282"/>
      <c r="K1293" s="110"/>
      <c r="L1293" s="98"/>
      <c r="M1293" s="99"/>
      <c r="N1293" s="116"/>
      <c r="O1293" s="117"/>
    </row>
    <row r="1294" spans="2:15" x14ac:dyDescent="0.35">
      <c r="B1294" s="120"/>
      <c r="C1294" s="264"/>
      <c r="D1294" s="106"/>
      <c r="E1294" s="113"/>
      <c r="F1294" s="107"/>
      <c r="G1294" s="173"/>
      <c r="H1294" s="175"/>
      <c r="I1294" s="176"/>
      <c r="J1294" s="282"/>
      <c r="K1294" s="110"/>
      <c r="L1294" s="98"/>
      <c r="M1294" s="99"/>
      <c r="N1294" s="116"/>
      <c r="O1294" s="117"/>
    </row>
    <row r="1295" spans="2:15" x14ac:dyDescent="0.35">
      <c r="B1295" s="120"/>
      <c r="C1295" s="264"/>
      <c r="D1295" s="106"/>
      <c r="E1295" s="113"/>
      <c r="F1295" s="107"/>
      <c r="G1295" s="173"/>
      <c r="H1295" s="175"/>
      <c r="I1295" s="176"/>
      <c r="J1295" s="282"/>
      <c r="K1295" s="110"/>
      <c r="L1295" s="98"/>
      <c r="M1295" s="99"/>
      <c r="N1295" s="116"/>
      <c r="O1295" s="117"/>
    </row>
    <row r="1296" spans="2:15" x14ac:dyDescent="0.35">
      <c r="B1296" s="120"/>
      <c r="C1296" s="264"/>
      <c r="D1296" s="106"/>
      <c r="E1296" s="113"/>
      <c r="F1296" s="107"/>
      <c r="G1296" s="173"/>
      <c r="H1296" s="175"/>
      <c r="I1296" s="176"/>
      <c r="J1296" s="282"/>
      <c r="K1296" s="110"/>
      <c r="L1296" s="98"/>
      <c r="M1296" s="99"/>
      <c r="N1296" s="116"/>
      <c r="O1296" s="117"/>
    </row>
    <row r="1297" spans="2:15" x14ac:dyDescent="0.35">
      <c r="B1297" s="120"/>
      <c r="C1297" s="264"/>
      <c r="D1297" s="106"/>
      <c r="E1297" s="113"/>
      <c r="F1297" s="107"/>
      <c r="G1297" s="173"/>
      <c r="H1297" s="175"/>
      <c r="I1297" s="176"/>
      <c r="J1297" s="282"/>
      <c r="K1297" s="110"/>
      <c r="L1297" s="98"/>
      <c r="M1297" s="99"/>
      <c r="N1297" s="116"/>
      <c r="O1297" s="117"/>
    </row>
    <row r="1298" spans="2:15" x14ac:dyDescent="0.35">
      <c r="B1298" s="120"/>
      <c r="C1298" s="264"/>
      <c r="D1298" s="106"/>
      <c r="E1298" s="113"/>
      <c r="F1298" s="107"/>
      <c r="G1298" s="173"/>
      <c r="H1298" s="175"/>
      <c r="I1298" s="176"/>
      <c r="J1298" s="282"/>
      <c r="K1298" s="110"/>
      <c r="L1298" s="98"/>
      <c r="M1298" s="99"/>
      <c r="N1298" s="116"/>
      <c r="O1298" s="117"/>
    </row>
    <row r="1299" spans="2:15" x14ac:dyDescent="0.35">
      <c r="B1299" s="120"/>
      <c r="C1299" s="264"/>
      <c r="D1299" s="106"/>
      <c r="E1299" s="113"/>
      <c r="F1299" s="107"/>
      <c r="G1299" s="173"/>
      <c r="H1299" s="175"/>
      <c r="I1299" s="176"/>
      <c r="J1299" s="282"/>
      <c r="K1299" s="110"/>
      <c r="L1299" s="98"/>
      <c r="M1299" s="99"/>
      <c r="N1299" s="116"/>
      <c r="O1299" s="117"/>
    </row>
    <row r="1300" spans="2:15" x14ac:dyDescent="0.35">
      <c r="B1300" s="120"/>
      <c r="C1300" s="264"/>
      <c r="D1300" s="106"/>
      <c r="E1300" s="113"/>
      <c r="F1300" s="107"/>
      <c r="G1300" s="173"/>
      <c r="H1300" s="175"/>
      <c r="I1300" s="176"/>
      <c r="J1300" s="282"/>
      <c r="K1300" s="110"/>
      <c r="L1300" s="98"/>
      <c r="M1300" s="99"/>
      <c r="N1300" s="116"/>
      <c r="O1300" s="117"/>
    </row>
    <row r="1301" spans="2:15" x14ac:dyDescent="0.35">
      <c r="B1301" s="120"/>
      <c r="C1301" s="264"/>
      <c r="D1301" s="106"/>
      <c r="E1301" s="113"/>
      <c r="F1301" s="107"/>
      <c r="G1301" s="173"/>
      <c r="H1301" s="175"/>
      <c r="I1301" s="176"/>
      <c r="J1301" s="282"/>
      <c r="K1301" s="110"/>
      <c r="L1301" s="98"/>
      <c r="M1301" s="99"/>
      <c r="N1301" s="116"/>
      <c r="O1301" s="117"/>
    </row>
    <row r="1302" spans="2:15" x14ac:dyDescent="0.35">
      <c r="B1302" s="120"/>
      <c r="C1302" s="264"/>
      <c r="D1302" s="121"/>
      <c r="E1302" s="113"/>
      <c r="F1302" s="107"/>
      <c r="G1302" s="173"/>
      <c r="H1302" s="175"/>
      <c r="I1302" s="176"/>
      <c r="J1302" s="282"/>
      <c r="K1302" s="110"/>
      <c r="L1302" s="98"/>
      <c r="M1302" s="99"/>
      <c r="N1302" s="116"/>
      <c r="O1302" s="117"/>
    </row>
    <row r="1303" spans="2:15" x14ac:dyDescent="0.35">
      <c r="B1303" s="120"/>
      <c r="C1303" s="264"/>
      <c r="D1303" s="106"/>
      <c r="E1303" s="113"/>
      <c r="F1303" s="107"/>
      <c r="G1303" s="173"/>
      <c r="H1303" s="175"/>
      <c r="I1303" s="176"/>
      <c r="J1303" s="282"/>
      <c r="K1303" s="110"/>
      <c r="L1303" s="98"/>
      <c r="M1303" s="99"/>
      <c r="N1303" s="116"/>
      <c r="O1303" s="117"/>
    </row>
    <row r="1304" spans="2:15" x14ac:dyDescent="0.35">
      <c r="B1304" s="120"/>
      <c r="C1304" s="264"/>
      <c r="D1304" s="106"/>
      <c r="E1304" s="113"/>
      <c r="F1304" s="107"/>
      <c r="G1304" s="173"/>
      <c r="H1304" s="175"/>
      <c r="I1304" s="176"/>
      <c r="J1304" s="282"/>
      <c r="K1304" s="110"/>
      <c r="L1304" s="98"/>
      <c r="M1304" s="99"/>
      <c r="N1304" s="116"/>
      <c r="O1304" s="117"/>
    </row>
    <row r="1305" spans="2:15" x14ac:dyDescent="0.35">
      <c r="B1305" s="120"/>
      <c r="C1305" s="264"/>
      <c r="D1305" s="106"/>
      <c r="E1305" s="113"/>
      <c r="F1305" s="107"/>
      <c r="G1305" s="173"/>
      <c r="H1305" s="175"/>
      <c r="I1305" s="176"/>
      <c r="J1305" s="282"/>
      <c r="K1305" s="110"/>
      <c r="L1305" s="98"/>
      <c r="M1305" s="99"/>
      <c r="N1305" s="116"/>
      <c r="O1305" s="117"/>
    </row>
    <row r="1306" spans="2:15" x14ac:dyDescent="0.35">
      <c r="B1306" s="120"/>
      <c r="C1306" s="264"/>
      <c r="D1306" s="106"/>
      <c r="E1306" s="113"/>
      <c r="F1306" s="107"/>
      <c r="G1306" s="173"/>
      <c r="H1306" s="175"/>
      <c r="I1306" s="176"/>
      <c r="J1306" s="282"/>
      <c r="K1306" s="110"/>
      <c r="L1306" s="98"/>
      <c r="M1306" s="99"/>
      <c r="N1306" s="116"/>
      <c r="O1306" s="117"/>
    </row>
    <row r="1307" spans="2:15" x14ac:dyDescent="0.35">
      <c r="B1307" s="120"/>
      <c r="C1307" s="264"/>
      <c r="D1307" s="123"/>
      <c r="E1307" s="113"/>
      <c r="F1307" s="107"/>
      <c r="G1307" s="283"/>
      <c r="H1307" s="175"/>
      <c r="I1307" s="176"/>
      <c r="J1307" s="282"/>
      <c r="K1307" s="109"/>
      <c r="L1307" s="112"/>
      <c r="M1307" s="117"/>
      <c r="N1307" s="117"/>
      <c r="O1307" s="117"/>
    </row>
    <row r="1308" spans="2:15" x14ac:dyDescent="0.35">
      <c r="B1308" s="120"/>
      <c r="C1308" s="264"/>
      <c r="D1308" s="106"/>
      <c r="E1308" s="113"/>
      <c r="F1308" s="107"/>
      <c r="G1308" s="173"/>
      <c r="H1308" s="175"/>
      <c r="I1308" s="176"/>
      <c r="J1308" s="282"/>
      <c r="K1308" s="110"/>
      <c r="L1308" s="98"/>
      <c r="M1308" s="99"/>
      <c r="N1308" s="116"/>
      <c r="O1308" s="117"/>
    </row>
    <row r="1309" spans="2:15" x14ac:dyDescent="0.35">
      <c r="B1309" s="120"/>
      <c r="C1309" s="264"/>
      <c r="D1309" s="106"/>
      <c r="E1309" s="113"/>
      <c r="F1309" s="107"/>
      <c r="G1309" s="173"/>
      <c r="H1309" s="175"/>
      <c r="I1309" s="176"/>
      <c r="J1309" s="282"/>
      <c r="K1309" s="110"/>
      <c r="L1309" s="98"/>
      <c r="M1309" s="99"/>
      <c r="N1309" s="116"/>
      <c r="O1309" s="117"/>
    </row>
    <row r="1310" spans="2:15" x14ac:dyDescent="0.35">
      <c r="B1310" s="120"/>
      <c r="C1310" s="264"/>
      <c r="D1310" s="106"/>
      <c r="E1310" s="113"/>
      <c r="F1310" s="107"/>
      <c r="G1310" s="173"/>
      <c r="H1310" s="175"/>
      <c r="I1310" s="176"/>
      <c r="J1310" s="282"/>
      <c r="K1310" s="110"/>
      <c r="L1310" s="98"/>
      <c r="M1310" s="99"/>
      <c r="N1310" s="116"/>
      <c r="O1310" s="117"/>
    </row>
    <row r="1311" spans="2:15" x14ac:dyDescent="0.35">
      <c r="B1311" s="120"/>
      <c r="C1311" s="264"/>
      <c r="D1311" s="106"/>
      <c r="E1311" s="113"/>
      <c r="F1311" s="107"/>
      <c r="G1311" s="173"/>
      <c r="H1311" s="175"/>
      <c r="I1311" s="176"/>
      <c r="J1311" s="282"/>
      <c r="K1311" s="110"/>
      <c r="L1311" s="98"/>
      <c r="M1311" s="99"/>
      <c r="N1311" s="116"/>
      <c r="O1311" s="117"/>
    </row>
    <row r="1312" spans="2:15" x14ac:dyDescent="0.35">
      <c r="B1312" s="120"/>
      <c r="C1312" s="264"/>
      <c r="D1312" s="106"/>
      <c r="E1312" s="113"/>
      <c r="F1312" s="107"/>
      <c r="G1312" s="173"/>
      <c r="H1312" s="175"/>
      <c r="I1312" s="176"/>
      <c r="J1312" s="282"/>
      <c r="K1312" s="110"/>
      <c r="L1312" s="98"/>
      <c r="M1312" s="99"/>
      <c r="N1312" s="116"/>
      <c r="O1312" s="117"/>
    </row>
    <row r="1313" spans="2:15" x14ac:dyDescent="0.35">
      <c r="B1313" s="120"/>
      <c r="C1313" s="264"/>
      <c r="D1313" s="121"/>
      <c r="E1313" s="113"/>
      <c r="F1313" s="107"/>
      <c r="G1313" s="173"/>
      <c r="H1313" s="175"/>
      <c r="I1313" s="176"/>
      <c r="J1313" s="282"/>
      <c r="K1313" s="110"/>
      <c r="L1313" s="98"/>
      <c r="M1313" s="99"/>
      <c r="N1313" s="116"/>
      <c r="O1313" s="117"/>
    </row>
    <row r="1314" spans="2:15" x14ac:dyDescent="0.35">
      <c r="B1314" s="120"/>
      <c r="C1314" s="264"/>
      <c r="D1314" s="106"/>
      <c r="E1314" s="113"/>
      <c r="F1314" s="107"/>
      <c r="G1314" s="173"/>
      <c r="H1314" s="175"/>
      <c r="I1314" s="176"/>
      <c r="J1314" s="282"/>
      <c r="K1314" s="110"/>
      <c r="L1314" s="98"/>
      <c r="M1314" s="99"/>
      <c r="N1314" s="116"/>
      <c r="O1314" s="117"/>
    </row>
    <row r="1315" spans="2:15" x14ac:dyDescent="0.35">
      <c r="B1315" s="120"/>
      <c r="C1315" s="264"/>
      <c r="D1315" s="121"/>
      <c r="E1315" s="113"/>
      <c r="F1315" s="107"/>
      <c r="G1315" s="173"/>
      <c r="H1315" s="175"/>
      <c r="I1315" s="176"/>
      <c r="J1315" s="282"/>
      <c r="K1315" s="110"/>
      <c r="L1315" s="98"/>
      <c r="M1315" s="99"/>
      <c r="N1315" s="116"/>
      <c r="O1315" s="117"/>
    </row>
    <row r="1316" spans="2:15" x14ac:dyDescent="0.35">
      <c r="B1316" s="120"/>
      <c r="C1316" s="264"/>
      <c r="D1316" s="106"/>
      <c r="E1316" s="113"/>
      <c r="F1316" s="107"/>
      <c r="G1316" s="173"/>
      <c r="H1316" s="175"/>
      <c r="I1316" s="176"/>
      <c r="J1316" s="282"/>
      <c r="K1316" s="110"/>
      <c r="L1316" s="98"/>
      <c r="M1316" s="99"/>
      <c r="N1316" s="116"/>
      <c r="O1316" s="117"/>
    </row>
    <row r="1317" spans="2:15" x14ac:dyDescent="0.35">
      <c r="B1317" s="120"/>
      <c r="C1317" s="264"/>
      <c r="D1317" s="121"/>
      <c r="E1317" s="113"/>
      <c r="F1317" s="107"/>
      <c r="G1317" s="173"/>
      <c r="H1317" s="175"/>
      <c r="I1317" s="176"/>
      <c r="J1317" s="282"/>
      <c r="K1317" s="110"/>
      <c r="L1317" s="98"/>
      <c r="M1317" s="99"/>
      <c r="N1317" s="116"/>
      <c r="O1317" s="117"/>
    </row>
    <row r="1318" spans="2:15" x14ac:dyDescent="0.35">
      <c r="B1318" s="120"/>
      <c r="C1318" s="264"/>
      <c r="D1318" s="106"/>
      <c r="E1318" s="113"/>
      <c r="F1318" s="107"/>
      <c r="G1318" s="173"/>
      <c r="H1318" s="175"/>
      <c r="I1318" s="176"/>
      <c r="J1318" s="282"/>
      <c r="K1318" s="110"/>
      <c r="L1318" s="98"/>
      <c r="M1318" s="99"/>
      <c r="N1318" s="116"/>
      <c r="O1318" s="117"/>
    </row>
    <row r="1319" spans="2:15" x14ac:dyDescent="0.35">
      <c r="B1319" s="120"/>
      <c r="C1319" s="264"/>
      <c r="D1319" s="106"/>
      <c r="E1319" s="113"/>
      <c r="F1319" s="107"/>
      <c r="G1319" s="173"/>
      <c r="H1319" s="175"/>
      <c r="I1319" s="176"/>
      <c r="J1319" s="282"/>
      <c r="K1319" s="110"/>
      <c r="L1319" s="98"/>
      <c r="M1319" s="99"/>
      <c r="N1319" s="116"/>
      <c r="O1319" s="117"/>
    </row>
    <row r="1320" spans="2:15" x14ac:dyDescent="0.35">
      <c r="B1320" s="120"/>
      <c r="C1320" s="264"/>
      <c r="D1320" s="106"/>
      <c r="E1320" s="113"/>
      <c r="F1320" s="107"/>
      <c r="G1320" s="173"/>
      <c r="H1320" s="175"/>
      <c r="I1320" s="176"/>
      <c r="J1320" s="282"/>
      <c r="K1320" s="110"/>
      <c r="L1320" s="98"/>
      <c r="M1320" s="99"/>
      <c r="N1320" s="116"/>
      <c r="O1320" s="117"/>
    </row>
    <row r="1321" spans="2:15" x14ac:dyDescent="0.35">
      <c r="B1321" s="120"/>
      <c r="C1321" s="264"/>
      <c r="D1321" s="121"/>
      <c r="E1321" s="113"/>
      <c r="F1321" s="107"/>
      <c r="G1321" s="173"/>
      <c r="H1321" s="175"/>
      <c r="I1321" s="176"/>
      <c r="J1321" s="282"/>
      <c r="K1321" s="110"/>
      <c r="L1321" s="98"/>
      <c r="M1321" s="99"/>
      <c r="N1321" s="116"/>
      <c r="O1321" s="117"/>
    </row>
    <row r="1322" spans="2:15" x14ac:dyDescent="0.35">
      <c r="B1322" s="120"/>
      <c r="C1322" s="264"/>
      <c r="D1322" s="121"/>
      <c r="E1322" s="113"/>
      <c r="F1322" s="107"/>
      <c r="G1322" s="173"/>
      <c r="H1322" s="175"/>
      <c r="I1322" s="176"/>
      <c r="J1322" s="282"/>
      <c r="K1322" s="110"/>
      <c r="L1322" s="98"/>
      <c r="M1322" s="99"/>
      <c r="N1322" s="116"/>
      <c r="O1322" s="117"/>
    </row>
    <row r="1323" spans="2:15" x14ac:dyDescent="0.35">
      <c r="B1323" s="120"/>
      <c r="C1323" s="264"/>
      <c r="D1323" s="121"/>
      <c r="E1323" s="113"/>
      <c r="F1323" s="107"/>
      <c r="G1323" s="173"/>
      <c r="H1323" s="175"/>
      <c r="I1323" s="176"/>
      <c r="J1323" s="282"/>
      <c r="K1323" s="110"/>
      <c r="L1323" s="98"/>
      <c r="M1323" s="99"/>
      <c r="N1323" s="116"/>
      <c r="O1323" s="124"/>
    </row>
    <row r="1324" spans="2:15" x14ac:dyDescent="0.35">
      <c r="B1324" s="120"/>
      <c r="C1324" s="264"/>
      <c r="D1324" s="106"/>
      <c r="E1324" s="113"/>
      <c r="F1324" s="107"/>
      <c r="G1324" s="173"/>
      <c r="H1324" s="175"/>
      <c r="I1324" s="176"/>
      <c r="J1324" s="282"/>
      <c r="K1324" s="110"/>
      <c r="L1324" s="98"/>
      <c r="M1324" s="99"/>
      <c r="N1324" s="116"/>
      <c r="O1324" s="117"/>
    </row>
    <row r="1325" spans="2:15" x14ac:dyDescent="0.35">
      <c r="B1325" s="120"/>
      <c r="C1325" s="264"/>
      <c r="D1325" s="121"/>
      <c r="E1325" s="113"/>
      <c r="F1325" s="107"/>
      <c r="G1325" s="173"/>
      <c r="H1325" s="175"/>
      <c r="I1325" s="176"/>
      <c r="J1325" s="282"/>
      <c r="K1325" s="110"/>
      <c r="L1325" s="98"/>
      <c r="M1325" s="99"/>
      <c r="N1325" s="116"/>
      <c r="O1325" s="117"/>
    </row>
    <row r="1326" spans="2:15" x14ac:dyDescent="0.35">
      <c r="B1326" s="120"/>
      <c r="C1326" s="264"/>
      <c r="D1326" s="106"/>
      <c r="E1326" s="113"/>
      <c r="F1326" s="107"/>
      <c r="G1326" s="173"/>
      <c r="H1326" s="175"/>
      <c r="I1326" s="176"/>
      <c r="J1326" s="282"/>
      <c r="K1326" s="110"/>
      <c r="L1326" s="98"/>
      <c r="M1326" s="99"/>
      <c r="N1326" s="116"/>
      <c r="O1326" s="117"/>
    </row>
    <row r="1327" spans="2:15" x14ac:dyDescent="0.35">
      <c r="B1327" s="120"/>
      <c r="C1327" s="264"/>
      <c r="D1327" s="106"/>
      <c r="E1327" s="113"/>
      <c r="F1327" s="107"/>
      <c r="G1327" s="173"/>
      <c r="H1327" s="175"/>
      <c r="I1327" s="176"/>
      <c r="J1327" s="282"/>
      <c r="K1327" s="110"/>
      <c r="L1327" s="98"/>
      <c r="M1327" s="99"/>
      <c r="N1327" s="116"/>
      <c r="O1327" s="117"/>
    </row>
    <row r="1328" spans="2:15" x14ac:dyDescent="0.35">
      <c r="B1328" s="120"/>
      <c r="C1328" s="264"/>
      <c r="D1328" s="106"/>
      <c r="E1328" s="113"/>
      <c r="F1328" s="107"/>
      <c r="G1328" s="173"/>
      <c r="H1328" s="175"/>
      <c r="I1328" s="176"/>
      <c r="J1328" s="282"/>
      <c r="K1328" s="110"/>
      <c r="L1328" s="98"/>
      <c r="M1328" s="99"/>
      <c r="N1328" s="116"/>
      <c r="O1328" s="117"/>
    </row>
    <row r="1329" spans="2:15" x14ac:dyDescent="0.35">
      <c r="B1329" s="120"/>
      <c r="C1329" s="264"/>
      <c r="D1329" s="106"/>
      <c r="E1329" s="113"/>
      <c r="F1329" s="107"/>
      <c r="G1329" s="173"/>
      <c r="H1329" s="175"/>
      <c r="I1329" s="176"/>
      <c r="J1329" s="282"/>
      <c r="K1329" s="110"/>
      <c r="L1329" s="98"/>
      <c r="M1329" s="99"/>
      <c r="N1329" s="116"/>
      <c r="O1329" s="124"/>
    </row>
    <row r="1330" spans="2:15" x14ac:dyDescent="0.35">
      <c r="B1330" s="120"/>
      <c r="C1330" s="264"/>
      <c r="D1330" s="106"/>
      <c r="E1330" s="113"/>
      <c r="F1330" s="107"/>
      <c r="G1330" s="173"/>
      <c r="H1330" s="175"/>
      <c r="I1330" s="176"/>
      <c r="J1330" s="282"/>
      <c r="K1330" s="110"/>
      <c r="L1330" s="98"/>
      <c r="M1330" s="99"/>
      <c r="N1330" s="116"/>
      <c r="O1330" s="124"/>
    </row>
    <row r="1331" spans="2:15" x14ac:dyDescent="0.35">
      <c r="B1331" s="120"/>
      <c r="C1331" s="264"/>
      <c r="D1331" s="106"/>
      <c r="E1331" s="113"/>
      <c r="F1331" s="107"/>
      <c r="G1331" s="173"/>
      <c r="H1331" s="175"/>
      <c r="I1331" s="176"/>
      <c r="J1331" s="282"/>
      <c r="K1331" s="110"/>
      <c r="L1331" s="98"/>
      <c r="M1331" s="99"/>
      <c r="N1331" s="116"/>
      <c r="O1331" s="124"/>
    </row>
    <row r="1332" spans="2:15" x14ac:dyDescent="0.35">
      <c r="B1332" s="120"/>
      <c r="C1332" s="264"/>
      <c r="D1332" s="106"/>
      <c r="E1332" s="113"/>
      <c r="F1332" s="107"/>
      <c r="G1332" s="173"/>
      <c r="H1332" s="175"/>
      <c r="I1332" s="176"/>
      <c r="J1332" s="282"/>
      <c r="K1332" s="110"/>
      <c r="L1332" s="98"/>
      <c r="M1332" s="99"/>
      <c r="N1332" s="116"/>
      <c r="O1332" s="124"/>
    </row>
    <row r="1333" spans="2:15" x14ac:dyDescent="0.35">
      <c r="B1333" s="120"/>
      <c r="C1333" s="264"/>
      <c r="D1333" s="106"/>
      <c r="E1333" s="113"/>
      <c r="F1333" s="107"/>
      <c r="G1333" s="173"/>
      <c r="H1333" s="175"/>
      <c r="I1333" s="176"/>
      <c r="J1333" s="282"/>
      <c r="K1333" s="110"/>
      <c r="L1333" s="98"/>
      <c r="M1333" s="99"/>
      <c r="N1333" s="116"/>
      <c r="O1333" s="117"/>
    </row>
    <row r="1334" spans="2:15" x14ac:dyDescent="0.35">
      <c r="B1334" s="120"/>
      <c r="C1334" s="264"/>
      <c r="D1334" s="122"/>
      <c r="E1334" s="107"/>
      <c r="F1334" s="107"/>
      <c r="G1334" s="173"/>
      <c r="H1334" s="175"/>
      <c r="I1334" s="176"/>
      <c r="J1334" s="282"/>
      <c r="K1334" s="110"/>
      <c r="L1334" s="111"/>
      <c r="M1334" s="116"/>
      <c r="N1334" s="116"/>
      <c r="O1334" s="124"/>
    </row>
    <row r="1335" spans="2:15" x14ac:dyDescent="0.35">
      <c r="B1335" s="120"/>
      <c r="C1335" s="264"/>
      <c r="D1335" s="122"/>
      <c r="E1335" s="107"/>
      <c r="F1335" s="107"/>
      <c r="G1335" s="173"/>
      <c r="H1335" s="175"/>
      <c r="I1335" s="176"/>
      <c r="J1335" s="282"/>
      <c r="K1335" s="110"/>
      <c r="L1335" s="111"/>
      <c r="M1335" s="116"/>
      <c r="N1335" s="116"/>
      <c r="O1335" s="117"/>
    </row>
    <row r="1336" spans="2:15" x14ac:dyDescent="0.35">
      <c r="C1336" s="264"/>
    </row>
    <row r="1337" spans="2:15" x14ac:dyDescent="0.35">
      <c r="C1337" s="264"/>
    </row>
    <row r="1338" spans="2:15" x14ac:dyDescent="0.35">
      <c r="C1338" s="264"/>
    </row>
    <row r="1339" spans="2:15" x14ac:dyDescent="0.35">
      <c r="C1339" s="264"/>
    </row>
    <row r="1340" spans="2:15" x14ac:dyDescent="0.35">
      <c r="C1340" s="264"/>
    </row>
    <row r="1341" spans="2:15" x14ac:dyDescent="0.35">
      <c r="C1341" s="264"/>
    </row>
    <row r="1342" spans="2:15" x14ac:dyDescent="0.35">
      <c r="C1342" s="264"/>
    </row>
    <row r="1343" spans="2:15" x14ac:dyDescent="0.35">
      <c r="C1343" s="264"/>
    </row>
    <row r="1344" spans="2:15" x14ac:dyDescent="0.35">
      <c r="C1344" s="264"/>
    </row>
    <row r="1345" spans="3:13" x14ac:dyDescent="0.35">
      <c r="C1345" s="264"/>
    </row>
    <row r="1346" spans="3:13" x14ac:dyDescent="0.35">
      <c r="C1346" s="264"/>
    </row>
    <row r="1347" spans="3:13" x14ac:dyDescent="0.35">
      <c r="C1347" s="264"/>
    </row>
    <row r="1348" spans="3:13" x14ac:dyDescent="0.35">
      <c r="C1348" s="264"/>
    </row>
    <row r="1349" spans="3:13" x14ac:dyDescent="0.35">
      <c r="C1349" s="264"/>
    </row>
    <row r="1350" spans="3:13" x14ac:dyDescent="0.35">
      <c r="C1350" s="264"/>
    </row>
    <row r="1351" spans="3:13" x14ac:dyDescent="0.35">
      <c r="C1351" s="264"/>
    </row>
    <row r="1352" spans="3:13" x14ac:dyDescent="0.35">
      <c r="C1352" s="264"/>
    </row>
    <row r="1353" spans="3:13" x14ac:dyDescent="0.35">
      <c r="C1353" s="264"/>
    </row>
    <row r="1354" spans="3:13" x14ac:dyDescent="0.35">
      <c r="C1354" s="264"/>
    </row>
    <row r="1355" spans="3:13" x14ac:dyDescent="0.35">
      <c r="C1355" s="264"/>
    </row>
    <row r="1356" spans="3:13" x14ac:dyDescent="0.35">
      <c r="C1356" s="264"/>
    </row>
    <row r="1357" spans="3:13" x14ac:dyDescent="0.35">
      <c r="C1357" s="264"/>
    </row>
    <row r="1358" spans="3:13" x14ac:dyDescent="0.35">
      <c r="C1358" s="264"/>
      <c r="L1358" s="98"/>
      <c r="M1358" s="99"/>
    </row>
    <row r="1359" spans="3:13" x14ac:dyDescent="0.35">
      <c r="C1359" s="264"/>
      <c r="L1359" s="98"/>
      <c r="M1359" s="99"/>
    </row>
    <row r="1360" spans="3:13" x14ac:dyDescent="0.35">
      <c r="C1360" s="264"/>
      <c r="L1360" s="98"/>
      <c r="M1360" s="99"/>
    </row>
    <row r="1361" spans="3:13" x14ac:dyDescent="0.35">
      <c r="C1361" s="264"/>
      <c r="L1361" s="98"/>
      <c r="M1361" s="99"/>
    </row>
    <row r="1362" spans="3:13" x14ac:dyDescent="0.35">
      <c r="C1362" s="264"/>
      <c r="L1362" s="98"/>
      <c r="M1362" s="99"/>
    </row>
    <row r="1363" spans="3:13" x14ac:dyDescent="0.35">
      <c r="C1363" s="264"/>
      <c r="L1363" s="98"/>
      <c r="M1363" s="99"/>
    </row>
    <row r="1364" spans="3:13" x14ac:dyDescent="0.35">
      <c r="C1364" s="264"/>
      <c r="L1364" s="98"/>
      <c r="M1364" s="99"/>
    </row>
    <row r="1365" spans="3:13" x14ac:dyDescent="0.35">
      <c r="C1365" s="264"/>
      <c r="L1365" s="98"/>
      <c r="M1365" s="99"/>
    </row>
    <row r="1366" spans="3:13" x14ac:dyDescent="0.35">
      <c r="C1366" s="264"/>
      <c r="L1366" s="98"/>
      <c r="M1366" s="99"/>
    </row>
    <row r="1367" spans="3:13" x14ac:dyDescent="0.35">
      <c r="C1367" s="264"/>
      <c r="L1367" s="98"/>
      <c r="M1367" s="99"/>
    </row>
    <row r="1368" spans="3:13" x14ac:dyDescent="0.35">
      <c r="C1368" s="264"/>
      <c r="L1368" s="98"/>
      <c r="M1368" s="99"/>
    </row>
    <row r="1369" spans="3:13" x14ac:dyDescent="0.35">
      <c r="C1369" s="264"/>
      <c r="L1369" s="98"/>
      <c r="M1369" s="99"/>
    </row>
    <row r="1370" spans="3:13" x14ac:dyDescent="0.35">
      <c r="C1370" s="264"/>
      <c r="L1370" s="98"/>
      <c r="M1370" s="99"/>
    </row>
    <row r="1371" spans="3:13" x14ac:dyDescent="0.35">
      <c r="C1371" s="264"/>
      <c r="L1371" s="98"/>
      <c r="M1371" s="99"/>
    </row>
    <row r="1372" spans="3:13" x14ac:dyDescent="0.35">
      <c r="C1372" s="264"/>
      <c r="L1372" s="98"/>
      <c r="M1372" s="99"/>
    </row>
    <row r="1373" spans="3:13" x14ac:dyDescent="0.35">
      <c r="C1373" s="264"/>
      <c r="L1373" s="98"/>
      <c r="M1373" s="99"/>
    </row>
    <row r="1374" spans="3:13" x14ac:dyDescent="0.35">
      <c r="C1374" s="264"/>
      <c r="L1374" s="98"/>
      <c r="M1374" s="99"/>
    </row>
    <row r="1375" spans="3:13" x14ac:dyDescent="0.35">
      <c r="C1375" s="264"/>
      <c r="L1375" s="98"/>
      <c r="M1375" s="99"/>
    </row>
    <row r="1376" spans="3:13" x14ac:dyDescent="0.35">
      <c r="C1376" s="264"/>
      <c r="L1376" s="98"/>
      <c r="M1376" s="99"/>
    </row>
    <row r="1377" spans="3:13" x14ac:dyDescent="0.35">
      <c r="C1377" s="264"/>
      <c r="L1377" s="98"/>
      <c r="M1377" s="99"/>
    </row>
    <row r="1378" spans="3:13" x14ac:dyDescent="0.35">
      <c r="C1378" s="264"/>
      <c r="L1378" s="98"/>
      <c r="M1378" s="99"/>
    </row>
    <row r="1379" spans="3:13" x14ac:dyDescent="0.35">
      <c r="C1379" s="264"/>
      <c r="L1379" s="98"/>
      <c r="M1379" s="99"/>
    </row>
    <row r="1380" spans="3:13" x14ac:dyDescent="0.35">
      <c r="C1380" s="264"/>
      <c r="L1380" s="98"/>
      <c r="M1380" s="99"/>
    </row>
    <row r="1381" spans="3:13" x14ac:dyDescent="0.35">
      <c r="C1381" s="264"/>
      <c r="L1381" s="98"/>
      <c r="M1381" s="99"/>
    </row>
    <row r="1382" spans="3:13" x14ac:dyDescent="0.35">
      <c r="C1382" s="264"/>
      <c r="L1382" s="98"/>
      <c r="M1382" s="99"/>
    </row>
    <row r="1383" spans="3:13" x14ac:dyDescent="0.35">
      <c r="C1383" s="264"/>
      <c r="L1383" s="98"/>
      <c r="M1383" s="99"/>
    </row>
    <row r="1384" spans="3:13" x14ac:dyDescent="0.35">
      <c r="C1384" s="264"/>
      <c r="L1384" s="98"/>
      <c r="M1384" s="99"/>
    </row>
    <row r="1385" spans="3:13" x14ac:dyDescent="0.35">
      <c r="C1385" s="264"/>
      <c r="L1385" s="98"/>
      <c r="M1385" s="99"/>
    </row>
    <row r="1386" spans="3:13" x14ac:dyDescent="0.35">
      <c r="C1386" s="264"/>
      <c r="L1386" s="98"/>
      <c r="M1386" s="99"/>
    </row>
    <row r="1387" spans="3:13" x14ac:dyDescent="0.35">
      <c r="C1387" s="264"/>
      <c r="L1387" s="98"/>
      <c r="M1387" s="99"/>
    </row>
    <row r="1388" spans="3:13" x14ac:dyDescent="0.35">
      <c r="C1388" s="264"/>
      <c r="L1388" s="98"/>
      <c r="M1388" s="99"/>
    </row>
    <row r="1389" spans="3:13" x14ac:dyDescent="0.35">
      <c r="C1389" s="264"/>
      <c r="L1389" s="98"/>
      <c r="M1389" s="99"/>
    </row>
    <row r="1390" spans="3:13" x14ac:dyDescent="0.35">
      <c r="C1390" s="264"/>
      <c r="L1390" s="98"/>
      <c r="M1390" s="99"/>
    </row>
    <row r="1391" spans="3:13" x14ac:dyDescent="0.35">
      <c r="C1391" s="264"/>
      <c r="L1391" s="98"/>
      <c r="M1391" s="99"/>
    </row>
    <row r="1392" spans="3:13" x14ac:dyDescent="0.35">
      <c r="C1392" s="264"/>
      <c r="L1392" s="98"/>
      <c r="M1392" s="99"/>
    </row>
    <row r="1393" spans="3:13" x14ac:dyDescent="0.35">
      <c r="C1393" s="264"/>
      <c r="L1393" s="98"/>
      <c r="M1393" s="99"/>
    </row>
    <row r="1394" spans="3:13" x14ac:dyDescent="0.35">
      <c r="C1394" s="264"/>
      <c r="L1394" s="98"/>
      <c r="M1394" s="99"/>
    </row>
    <row r="1395" spans="3:13" x14ac:dyDescent="0.35">
      <c r="C1395" s="264"/>
      <c r="L1395" s="98"/>
      <c r="M1395" s="99"/>
    </row>
    <row r="1396" spans="3:13" x14ac:dyDescent="0.35">
      <c r="C1396" s="264"/>
      <c r="L1396" s="98"/>
      <c r="M1396" s="99"/>
    </row>
    <row r="1397" spans="3:13" x14ac:dyDescent="0.35">
      <c r="C1397" s="264"/>
      <c r="L1397" s="98"/>
      <c r="M1397" s="99"/>
    </row>
    <row r="1398" spans="3:13" x14ac:dyDescent="0.35">
      <c r="C1398" s="264"/>
      <c r="L1398" s="98"/>
      <c r="M1398" s="99"/>
    </row>
    <row r="1399" spans="3:13" x14ac:dyDescent="0.35">
      <c r="C1399" s="264"/>
      <c r="L1399" s="98"/>
      <c r="M1399" s="99"/>
    </row>
    <row r="1400" spans="3:13" x14ac:dyDescent="0.35">
      <c r="C1400" s="264"/>
      <c r="L1400" s="98"/>
      <c r="M1400" s="99"/>
    </row>
    <row r="1401" spans="3:13" x14ac:dyDescent="0.35">
      <c r="C1401" s="264"/>
      <c r="L1401" s="98"/>
      <c r="M1401" s="99"/>
    </row>
    <row r="1402" spans="3:13" x14ac:dyDescent="0.35">
      <c r="C1402" s="264"/>
      <c r="L1402" s="98"/>
      <c r="M1402" s="99"/>
    </row>
    <row r="1403" spans="3:13" x14ac:dyDescent="0.35">
      <c r="C1403" s="264"/>
      <c r="L1403" s="98"/>
      <c r="M1403" s="99"/>
    </row>
    <row r="1404" spans="3:13" x14ac:dyDescent="0.35">
      <c r="C1404" s="264"/>
      <c r="L1404" s="98"/>
      <c r="M1404" s="99"/>
    </row>
    <row r="1405" spans="3:13" x14ac:dyDescent="0.35">
      <c r="C1405" s="264"/>
      <c r="L1405" s="98"/>
      <c r="M1405" s="99"/>
    </row>
    <row r="1406" spans="3:13" x14ac:dyDescent="0.35">
      <c r="C1406" s="264"/>
      <c r="L1406" s="98"/>
      <c r="M1406" s="99"/>
    </row>
    <row r="1407" spans="3:13" x14ac:dyDescent="0.35">
      <c r="C1407" s="264"/>
      <c r="L1407" s="98"/>
      <c r="M1407" s="99"/>
    </row>
    <row r="1408" spans="3:13" x14ac:dyDescent="0.35">
      <c r="C1408" s="264"/>
      <c r="L1408" s="98"/>
      <c r="M1408" s="99"/>
    </row>
    <row r="1409" spans="3:13" x14ac:dyDescent="0.35">
      <c r="C1409" s="264"/>
      <c r="L1409" s="98"/>
      <c r="M1409" s="99"/>
    </row>
    <row r="1410" spans="3:13" x14ac:dyDescent="0.35">
      <c r="C1410" s="264"/>
      <c r="L1410" s="98"/>
      <c r="M1410" s="99"/>
    </row>
    <row r="1411" spans="3:13" x14ac:dyDescent="0.35">
      <c r="C1411" s="264"/>
      <c r="L1411" s="98"/>
      <c r="M1411" s="99"/>
    </row>
    <row r="1412" spans="3:13" x14ac:dyDescent="0.35">
      <c r="C1412" s="264"/>
      <c r="L1412" s="98"/>
      <c r="M1412" s="99"/>
    </row>
    <row r="1413" spans="3:13" x14ac:dyDescent="0.35">
      <c r="C1413" s="264"/>
      <c r="L1413" s="98"/>
      <c r="M1413" s="99"/>
    </row>
    <row r="1414" spans="3:13" x14ac:dyDescent="0.35">
      <c r="C1414" s="264"/>
      <c r="L1414" s="98"/>
      <c r="M1414" s="99"/>
    </row>
    <row r="1415" spans="3:13" x14ac:dyDescent="0.35">
      <c r="C1415" s="264"/>
      <c r="L1415" s="98"/>
      <c r="M1415" s="99"/>
    </row>
    <row r="1416" spans="3:13" x14ac:dyDescent="0.35">
      <c r="C1416" s="264"/>
      <c r="L1416" s="98"/>
      <c r="M1416" s="99"/>
    </row>
    <row r="1417" spans="3:13" x14ac:dyDescent="0.35">
      <c r="C1417" s="264"/>
      <c r="L1417" s="98"/>
      <c r="M1417" s="99"/>
    </row>
    <row r="1418" spans="3:13" x14ac:dyDescent="0.35">
      <c r="C1418" s="264"/>
      <c r="L1418" s="98"/>
      <c r="M1418" s="99"/>
    </row>
    <row r="1419" spans="3:13" x14ac:dyDescent="0.35">
      <c r="C1419" s="264"/>
      <c r="L1419" s="98"/>
      <c r="M1419" s="99"/>
    </row>
    <row r="1420" spans="3:13" x14ac:dyDescent="0.35">
      <c r="C1420" s="264"/>
      <c r="L1420" s="98"/>
      <c r="M1420" s="99"/>
    </row>
    <row r="1421" spans="3:13" x14ac:dyDescent="0.35">
      <c r="C1421" s="264"/>
      <c r="L1421" s="98"/>
      <c r="M1421" s="99"/>
    </row>
    <row r="1422" spans="3:13" x14ac:dyDescent="0.35">
      <c r="C1422" s="264"/>
      <c r="L1422" s="98"/>
      <c r="M1422" s="99"/>
    </row>
    <row r="1423" spans="3:13" x14ac:dyDescent="0.35">
      <c r="C1423" s="264"/>
      <c r="L1423" s="98"/>
      <c r="M1423" s="99"/>
    </row>
    <row r="1424" spans="3:13" x14ac:dyDescent="0.35">
      <c r="C1424" s="264"/>
      <c r="L1424" s="98"/>
      <c r="M1424" s="99"/>
    </row>
    <row r="1425" spans="3:13" x14ac:dyDescent="0.35">
      <c r="C1425" s="264"/>
      <c r="L1425" s="98"/>
      <c r="M1425" s="99"/>
    </row>
    <row r="1426" spans="3:13" x14ac:dyDescent="0.35">
      <c r="C1426" s="264"/>
      <c r="L1426" s="98"/>
      <c r="M1426" s="99"/>
    </row>
    <row r="1427" spans="3:13" x14ac:dyDescent="0.35">
      <c r="C1427" s="264"/>
      <c r="L1427" s="98"/>
      <c r="M1427" s="99"/>
    </row>
    <row r="1428" spans="3:13" x14ac:dyDescent="0.35">
      <c r="C1428" s="264"/>
      <c r="L1428" s="98"/>
      <c r="M1428" s="99"/>
    </row>
    <row r="1429" spans="3:13" x14ac:dyDescent="0.35">
      <c r="C1429" s="264"/>
      <c r="L1429" s="98"/>
      <c r="M1429" s="99"/>
    </row>
    <row r="1430" spans="3:13" x14ac:dyDescent="0.35">
      <c r="C1430" s="264"/>
      <c r="L1430" s="98"/>
      <c r="M1430" s="99"/>
    </row>
    <row r="1431" spans="3:13" x14ac:dyDescent="0.35">
      <c r="C1431" s="264"/>
      <c r="L1431" s="98"/>
      <c r="M1431" s="99"/>
    </row>
    <row r="1432" spans="3:13" x14ac:dyDescent="0.35">
      <c r="C1432" s="264"/>
      <c r="L1432" s="98"/>
      <c r="M1432" s="99"/>
    </row>
    <row r="1433" spans="3:13" x14ac:dyDescent="0.35">
      <c r="C1433" s="264"/>
      <c r="L1433" s="98"/>
      <c r="M1433" s="99"/>
    </row>
    <row r="1434" spans="3:13" x14ac:dyDescent="0.35">
      <c r="C1434" s="264"/>
      <c r="L1434" s="98"/>
      <c r="M1434" s="99"/>
    </row>
    <row r="1435" spans="3:13" x14ac:dyDescent="0.35">
      <c r="C1435" s="264"/>
      <c r="L1435" s="98"/>
      <c r="M1435" s="99"/>
    </row>
    <row r="1436" spans="3:13" x14ac:dyDescent="0.35">
      <c r="C1436" s="264"/>
      <c r="L1436" s="98"/>
      <c r="M1436" s="99"/>
    </row>
    <row r="1437" spans="3:13" x14ac:dyDescent="0.35">
      <c r="C1437" s="264"/>
      <c r="L1437" s="98"/>
      <c r="M1437" s="99"/>
    </row>
    <row r="1438" spans="3:13" x14ac:dyDescent="0.35">
      <c r="C1438" s="264"/>
      <c r="L1438" s="98"/>
      <c r="M1438" s="99"/>
    </row>
    <row r="1439" spans="3:13" x14ac:dyDescent="0.35">
      <c r="C1439" s="264"/>
      <c r="L1439" s="98"/>
      <c r="M1439" s="99"/>
    </row>
    <row r="1440" spans="3:13" x14ac:dyDescent="0.35">
      <c r="C1440" s="264"/>
      <c r="L1440" s="98"/>
      <c r="M1440" s="99"/>
    </row>
    <row r="1441" spans="3:13" x14ac:dyDescent="0.35">
      <c r="C1441" s="264"/>
      <c r="L1441" s="98"/>
      <c r="M1441" s="99"/>
    </row>
    <row r="1442" spans="3:13" x14ac:dyDescent="0.35">
      <c r="C1442" s="264"/>
      <c r="L1442" s="98"/>
      <c r="M1442" s="99"/>
    </row>
    <row r="1443" spans="3:13" x14ac:dyDescent="0.35">
      <c r="C1443" s="264"/>
      <c r="L1443" s="98"/>
      <c r="M1443" s="99"/>
    </row>
    <row r="1444" spans="3:13" x14ac:dyDescent="0.35">
      <c r="C1444" s="264"/>
      <c r="L1444" s="98"/>
      <c r="M1444" s="99"/>
    </row>
    <row r="1445" spans="3:13" x14ac:dyDescent="0.35">
      <c r="C1445" s="264"/>
      <c r="L1445" s="98"/>
      <c r="M1445" s="99"/>
    </row>
    <row r="1446" spans="3:13" x14ac:dyDescent="0.35">
      <c r="C1446" s="264"/>
      <c r="L1446" s="98"/>
      <c r="M1446" s="99"/>
    </row>
    <row r="1447" spans="3:13" x14ac:dyDescent="0.35">
      <c r="C1447" s="264"/>
      <c r="L1447" s="98"/>
      <c r="M1447" s="99"/>
    </row>
    <row r="1448" spans="3:13" x14ac:dyDescent="0.35">
      <c r="C1448" s="264"/>
      <c r="L1448" s="98"/>
      <c r="M1448" s="99"/>
    </row>
    <row r="1449" spans="3:13" x14ac:dyDescent="0.35">
      <c r="C1449" s="264"/>
      <c r="L1449" s="98"/>
      <c r="M1449" s="99"/>
    </row>
    <row r="1450" spans="3:13" x14ac:dyDescent="0.35">
      <c r="C1450" s="264"/>
      <c r="L1450" s="98"/>
      <c r="M1450" s="99"/>
    </row>
    <row r="1451" spans="3:13" x14ac:dyDescent="0.35">
      <c r="C1451" s="264"/>
      <c r="L1451" s="98"/>
      <c r="M1451" s="99"/>
    </row>
    <row r="1452" spans="3:13" x14ac:dyDescent="0.35">
      <c r="C1452" s="264"/>
      <c r="L1452" s="98"/>
      <c r="M1452" s="99"/>
    </row>
    <row r="1453" spans="3:13" x14ac:dyDescent="0.35">
      <c r="C1453" s="264"/>
      <c r="L1453" s="98"/>
      <c r="M1453" s="99"/>
    </row>
    <row r="1454" spans="3:13" x14ac:dyDescent="0.35">
      <c r="C1454" s="264"/>
    </row>
    <row r="1455" spans="3:13" x14ac:dyDescent="0.35">
      <c r="C1455" s="264"/>
    </row>
    <row r="1456" spans="3:13" x14ac:dyDescent="0.35">
      <c r="C1456" s="264"/>
    </row>
    <row r="1457" spans="3:3" x14ac:dyDescent="0.35">
      <c r="C1457" s="264"/>
    </row>
    <row r="1458" spans="3:3" x14ac:dyDescent="0.35">
      <c r="C1458" s="264"/>
    </row>
    <row r="1459" spans="3:3" x14ac:dyDescent="0.35">
      <c r="C1459" s="264"/>
    </row>
    <row r="1460" spans="3:3" x14ac:dyDescent="0.35">
      <c r="C1460" s="264"/>
    </row>
    <row r="1461" spans="3:3" x14ac:dyDescent="0.35">
      <c r="C1461" s="264"/>
    </row>
    <row r="1462" spans="3:3" x14ac:dyDescent="0.35">
      <c r="C1462" s="264"/>
    </row>
    <row r="1463" spans="3:3" x14ac:dyDescent="0.35">
      <c r="C1463" s="264"/>
    </row>
    <row r="1464" spans="3:3" x14ac:dyDescent="0.35">
      <c r="C1464" s="264"/>
    </row>
    <row r="1465" spans="3:3" x14ac:dyDescent="0.35">
      <c r="C1465" s="264"/>
    </row>
    <row r="1466" spans="3:3" x14ac:dyDescent="0.35">
      <c r="C1466" s="264"/>
    </row>
    <row r="1467" spans="3:3" x14ac:dyDescent="0.35">
      <c r="C1467" s="264"/>
    </row>
    <row r="1468" spans="3:3" x14ac:dyDescent="0.35">
      <c r="C1468" s="264"/>
    </row>
    <row r="1469" spans="3:3" x14ac:dyDescent="0.35">
      <c r="C1469" s="264"/>
    </row>
    <row r="1470" spans="3:3" x14ac:dyDescent="0.35">
      <c r="C1470" s="264"/>
    </row>
    <row r="1471" spans="3:3" x14ac:dyDescent="0.35">
      <c r="C1471" s="264"/>
    </row>
    <row r="1472" spans="3:3" x14ac:dyDescent="0.35">
      <c r="C1472" s="264"/>
    </row>
    <row r="1473" spans="3:3" x14ac:dyDescent="0.35">
      <c r="C1473" s="264"/>
    </row>
    <row r="1474" spans="3:3" x14ac:dyDescent="0.35">
      <c r="C1474" s="264"/>
    </row>
    <row r="1475" spans="3:3" x14ac:dyDescent="0.35">
      <c r="C1475" s="264"/>
    </row>
    <row r="1476" spans="3:3" x14ac:dyDescent="0.35">
      <c r="C1476" s="264"/>
    </row>
    <row r="1477" spans="3:3" x14ac:dyDescent="0.35">
      <c r="C1477" s="264"/>
    </row>
    <row r="1478" spans="3:3" x14ac:dyDescent="0.35">
      <c r="C1478" s="264"/>
    </row>
    <row r="1479" spans="3:3" x14ac:dyDescent="0.35">
      <c r="C1479" s="264"/>
    </row>
    <row r="1480" spans="3:3" x14ac:dyDescent="0.35">
      <c r="C1480" s="264"/>
    </row>
    <row r="1481" spans="3:3" x14ac:dyDescent="0.35">
      <c r="C1481" s="264"/>
    </row>
    <row r="1482" spans="3:3" x14ac:dyDescent="0.35">
      <c r="C1482" s="264"/>
    </row>
    <row r="1483" spans="3:3" x14ac:dyDescent="0.35">
      <c r="C1483" s="264"/>
    </row>
    <row r="1484" spans="3:3" x14ac:dyDescent="0.35">
      <c r="C1484" s="264"/>
    </row>
    <row r="1485" spans="3:3" x14ac:dyDescent="0.35">
      <c r="C1485" s="264"/>
    </row>
    <row r="1486" spans="3:3" x14ac:dyDescent="0.35">
      <c r="C1486" s="264"/>
    </row>
    <row r="1487" spans="3:3" x14ac:dyDescent="0.35">
      <c r="C1487" s="264"/>
    </row>
    <row r="1488" spans="3:3" x14ac:dyDescent="0.35">
      <c r="C1488" s="264"/>
    </row>
    <row r="1489" spans="3:3" x14ac:dyDescent="0.35">
      <c r="C1489" s="264"/>
    </row>
    <row r="1490" spans="3:3" x14ac:dyDescent="0.35">
      <c r="C1490" s="264"/>
    </row>
    <row r="1491" spans="3:3" x14ac:dyDescent="0.35">
      <c r="C1491" s="264"/>
    </row>
    <row r="1492" spans="3:3" x14ac:dyDescent="0.35">
      <c r="C1492" s="264"/>
    </row>
    <row r="1493" spans="3:3" x14ac:dyDescent="0.35">
      <c r="C1493" s="264"/>
    </row>
    <row r="1494" spans="3:3" x14ac:dyDescent="0.35">
      <c r="C1494" s="264"/>
    </row>
    <row r="1495" spans="3:3" x14ac:dyDescent="0.35">
      <c r="C1495" s="264"/>
    </row>
    <row r="1496" spans="3:3" x14ac:dyDescent="0.35">
      <c r="C1496" s="264"/>
    </row>
    <row r="1497" spans="3:3" x14ac:dyDescent="0.35">
      <c r="C1497" s="264"/>
    </row>
    <row r="1498" spans="3:3" x14ac:dyDescent="0.35">
      <c r="C1498" s="264"/>
    </row>
    <row r="1499" spans="3:3" x14ac:dyDescent="0.35">
      <c r="C1499" s="264"/>
    </row>
    <row r="1500" spans="3:3" x14ac:dyDescent="0.35">
      <c r="C1500" s="264"/>
    </row>
    <row r="1501" spans="3:3" x14ac:dyDescent="0.35">
      <c r="C1501" s="264"/>
    </row>
    <row r="1502" spans="3:3" x14ac:dyDescent="0.35">
      <c r="C1502" s="264"/>
    </row>
    <row r="1503" spans="3:3" x14ac:dyDescent="0.35">
      <c r="C1503" s="264"/>
    </row>
    <row r="1504" spans="3:3" x14ac:dyDescent="0.35">
      <c r="C1504" s="264"/>
    </row>
    <row r="1505" spans="3:3" x14ac:dyDescent="0.35">
      <c r="C1505" s="264"/>
    </row>
    <row r="1506" spans="3:3" x14ac:dyDescent="0.35">
      <c r="C1506" s="264"/>
    </row>
    <row r="1507" spans="3:3" x14ac:dyDescent="0.35">
      <c r="C1507" s="264"/>
    </row>
    <row r="1508" spans="3:3" x14ac:dyDescent="0.35">
      <c r="C1508" s="264"/>
    </row>
    <row r="1509" spans="3:3" x14ac:dyDescent="0.35">
      <c r="C1509" s="264"/>
    </row>
    <row r="1510" spans="3:3" x14ac:dyDescent="0.35">
      <c r="C1510" s="264"/>
    </row>
    <row r="1511" spans="3:3" x14ac:dyDescent="0.35">
      <c r="C1511" s="264"/>
    </row>
    <row r="1512" spans="3:3" x14ac:dyDescent="0.35">
      <c r="C1512" s="264"/>
    </row>
    <row r="1513" spans="3:3" x14ac:dyDescent="0.35">
      <c r="C1513" s="264"/>
    </row>
    <row r="1514" spans="3:3" x14ac:dyDescent="0.35">
      <c r="C1514" s="264"/>
    </row>
    <row r="1515" spans="3:3" x14ac:dyDescent="0.35">
      <c r="C1515" s="264"/>
    </row>
    <row r="1516" spans="3:3" x14ac:dyDescent="0.35">
      <c r="C1516" s="264"/>
    </row>
    <row r="1517" spans="3:3" x14ac:dyDescent="0.35">
      <c r="C1517" s="264"/>
    </row>
    <row r="1518" spans="3:3" x14ac:dyDescent="0.35">
      <c r="C1518" s="264"/>
    </row>
    <row r="1519" spans="3:3" x14ac:dyDescent="0.35">
      <c r="C1519" s="264"/>
    </row>
    <row r="1520" spans="3:3" x14ac:dyDescent="0.35">
      <c r="C1520" s="264"/>
    </row>
    <row r="1521" spans="3:3" x14ac:dyDescent="0.35">
      <c r="C1521" s="264"/>
    </row>
    <row r="1522" spans="3:3" x14ac:dyDescent="0.35">
      <c r="C1522" s="264"/>
    </row>
    <row r="1523" spans="3:3" x14ac:dyDescent="0.35">
      <c r="C1523" s="264"/>
    </row>
    <row r="1524" spans="3:3" x14ac:dyDescent="0.35">
      <c r="C1524" s="264"/>
    </row>
    <row r="1525" spans="3:3" x14ac:dyDescent="0.35">
      <c r="C1525" s="264"/>
    </row>
    <row r="1526" spans="3:3" x14ac:dyDescent="0.35">
      <c r="C1526" s="264"/>
    </row>
    <row r="1527" spans="3:3" x14ac:dyDescent="0.35">
      <c r="C1527" s="264"/>
    </row>
    <row r="1528" spans="3:3" x14ac:dyDescent="0.35">
      <c r="C1528" s="264"/>
    </row>
    <row r="1529" spans="3:3" x14ac:dyDescent="0.35">
      <c r="C1529" s="264"/>
    </row>
    <row r="1530" spans="3:3" x14ac:dyDescent="0.35">
      <c r="C1530" s="264"/>
    </row>
    <row r="1531" spans="3:3" x14ac:dyDescent="0.35">
      <c r="C1531" s="264"/>
    </row>
    <row r="1532" spans="3:3" x14ac:dyDescent="0.35">
      <c r="C1532" s="264"/>
    </row>
    <row r="1533" spans="3:3" x14ac:dyDescent="0.35">
      <c r="C1533" s="264"/>
    </row>
    <row r="1534" spans="3:3" x14ac:dyDescent="0.35">
      <c r="C1534" s="264"/>
    </row>
    <row r="1535" spans="3:3" x14ac:dyDescent="0.35">
      <c r="C1535" s="264"/>
    </row>
    <row r="1536" spans="3:3" x14ac:dyDescent="0.35">
      <c r="C1536" s="264"/>
    </row>
    <row r="1537" spans="3:3" x14ac:dyDescent="0.35">
      <c r="C1537" s="264"/>
    </row>
    <row r="1538" spans="3:3" x14ac:dyDescent="0.35">
      <c r="C1538" s="264"/>
    </row>
    <row r="1539" spans="3:3" x14ac:dyDescent="0.35">
      <c r="C1539" s="264"/>
    </row>
    <row r="1540" spans="3:3" x14ac:dyDescent="0.35">
      <c r="C1540" s="264"/>
    </row>
    <row r="1541" spans="3:3" x14ac:dyDescent="0.35">
      <c r="C1541" s="264"/>
    </row>
    <row r="1542" spans="3:3" x14ac:dyDescent="0.35">
      <c r="C1542" s="264"/>
    </row>
    <row r="1543" spans="3:3" x14ac:dyDescent="0.35">
      <c r="C1543" s="264"/>
    </row>
    <row r="1544" spans="3:3" x14ac:dyDescent="0.35">
      <c r="C1544" s="264"/>
    </row>
    <row r="1545" spans="3:3" x14ac:dyDescent="0.35">
      <c r="C1545" s="264"/>
    </row>
    <row r="1546" spans="3:3" x14ac:dyDescent="0.35">
      <c r="C1546" s="264"/>
    </row>
    <row r="1547" spans="3:3" x14ac:dyDescent="0.35">
      <c r="C1547" s="264"/>
    </row>
    <row r="1548" spans="3:3" x14ac:dyDescent="0.35">
      <c r="C1548" s="264"/>
    </row>
    <row r="1549" spans="3:3" x14ac:dyDescent="0.35">
      <c r="C1549" s="264"/>
    </row>
    <row r="1550" spans="3:3" x14ac:dyDescent="0.35">
      <c r="C1550" s="264"/>
    </row>
    <row r="1551" spans="3:3" x14ac:dyDescent="0.35">
      <c r="C1551" s="264"/>
    </row>
    <row r="1552" spans="3:3" x14ac:dyDescent="0.35">
      <c r="C1552" s="264"/>
    </row>
    <row r="1553" spans="3:3" x14ac:dyDescent="0.35">
      <c r="C1553" s="264"/>
    </row>
    <row r="1554" spans="3:3" x14ac:dyDescent="0.35">
      <c r="C1554" s="264"/>
    </row>
    <row r="1555" spans="3:3" x14ac:dyDescent="0.35">
      <c r="C1555" s="264"/>
    </row>
    <row r="1556" spans="3:3" x14ac:dyDescent="0.35">
      <c r="C1556" s="264"/>
    </row>
    <row r="1557" spans="3:3" x14ac:dyDescent="0.35">
      <c r="C1557" s="264"/>
    </row>
    <row r="1558" spans="3:3" x14ac:dyDescent="0.35">
      <c r="C1558" s="264"/>
    </row>
    <row r="1559" spans="3:3" x14ac:dyDescent="0.35">
      <c r="C1559" s="264"/>
    </row>
    <row r="1560" spans="3:3" x14ac:dyDescent="0.35">
      <c r="C1560" s="264"/>
    </row>
    <row r="1561" spans="3:3" x14ac:dyDescent="0.35">
      <c r="C1561" s="264"/>
    </row>
    <row r="1562" spans="3:3" x14ac:dyDescent="0.35">
      <c r="C1562" s="264"/>
    </row>
    <row r="1563" spans="3:3" x14ac:dyDescent="0.35">
      <c r="C1563" s="264"/>
    </row>
    <row r="1564" spans="3:3" x14ac:dyDescent="0.35">
      <c r="C1564" s="264"/>
    </row>
    <row r="1565" spans="3:3" x14ac:dyDescent="0.35">
      <c r="C1565" s="264"/>
    </row>
    <row r="1566" spans="3:3" x14ac:dyDescent="0.35">
      <c r="C1566" s="264"/>
    </row>
    <row r="1567" spans="3:3" x14ac:dyDescent="0.35">
      <c r="C1567" s="264"/>
    </row>
    <row r="1568" spans="3:3" x14ac:dyDescent="0.35">
      <c r="C1568" s="264"/>
    </row>
    <row r="1569" spans="3:3" x14ac:dyDescent="0.35">
      <c r="C1569" s="264"/>
    </row>
    <row r="1570" spans="3:3" x14ac:dyDescent="0.35">
      <c r="C1570" s="264"/>
    </row>
    <row r="1571" spans="3:3" x14ac:dyDescent="0.35">
      <c r="C1571" s="264"/>
    </row>
    <row r="1572" spans="3:3" x14ac:dyDescent="0.35">
      <c r="C1572" s="264"/>
    </row>
    <row r="1573" spans="3:3" x14ac:dyDescent="0.35">
      <c r="C1573" s="264"/>
    </row>
    <row r="1574" spans="3:3" x14ac:dyDescent="0.35">
      <c r="C1574" s="264"/>
    </row>
    <row r="1575" spans="3:3" x14ac:dyDescent="0.35">
      <c r="C1575" s="264"/>
    </row>
    <row r="1576" spans="3:3" x14ac:dyDescent="0.35">
      <c r="C1576" s="264"/>
    </row>
    <row r="1577" spans="3:3" x14ac:dyDescent="0.35">
      <c r="C1577" s="264"/>
    </row>
    <row r="1578" spans="3:3" x14ac:dyDescent="0.35">
      <c r="C1578" s="264"/>
    </row>
    <row r="1579" spans="3:3" x14ac:dyDescent="0.35">
      <c r="C1579" s="264"/>
    </row>
    <row r="1580" spans="3:3" x14ac:dyDescent="0.35">
      <c r="C1580" s="264"/>
    </row>
    <row r="1581" spans="3:3" x14ac:dyDescent="0.35">
      <c r="C1581" s="264"/>
    </row>
    <row r="1582" spans="3:3" x14ac:dyDescent="0.35">
      <c r="C1582" s="264"/>
    </row>
    <row r="1583" spans="3:3" x14ac:dyDescent="0.35">
      <c r="C1583" s="264"/>
    </row>
    <row r="1584" spans="3:3" x14ac:dyDescent="0.35">
      <c r="C1584" s="264"/>
    </row>
    <row r="1585" spans="3:3" x14ac:dyDescent="0.35">
      <c r="C1585" s="264"/>
    </row>
    <row r="1586" spans="3:3" x14ac:dyDescent="0.35">
      <c r="C1586" s="264"/>
    </row>
    <row r="1587" spans="3:3" x14ac:dyDescent="0.35">
      <c r="C1587" s="264"/>
    </row>
    <row r="1588" spans="3:3" x14ac:dyDescent="0.35">
      <c r="C1588" s="264"/>
    </row>
    <row r="1589" spans="3:3" x14ac:dyDescent="0.35">
      <c r="C1589" s="264"/>
    </row>
    <row r="1590" spans="3:3" x14ac:dyDescent="0.35">
      <c r="C1590" s="264"/>
    </row>
    <row r="1591" spans="3:3" x14ac:dyDescent="0.35">
      <c r="C1591" s="264"/>
    </row>
    <row r="1592" spans="3:3" x14ac:dyDescent="0.35">
      <c r="C1592" s="264"/>
    </row>
    <row r="1593" spans="3:3" x14ac:dyDescent="0.35">
      <c r="C1593" s="264"/>
    </row>
    <row r="1594" spans="3:3" x14ac:dyDescent="0.35">
      <c r="C1594" s="264"/>
    </row>
    <row r="1595" spans="3:3" x14ac:dyDescent="0.35">
      <c r="C1595" s="264"/>
    </row>
    <row r="1596" spans="3:3" x14ac:dyDescent="0.35">
      <c r="C1596" s="264"/>
    </row>
    <row r="1597" spans="3:3" x14ac:dyDescent="0.35">
      <c r="C1597" s="264"/>
    </row>
    <row r="1598" spans="3:3" x14ac:dyDescent="0.35">
      <c r="C1598" s="264"/>
    </row>
    <row r="1599" spans="3:3" x14ac:dyDescent="0.35">
      <c r="C1599" s="264"/>
    </row>
    <row r="1600" spans="3:3" x14ac:dyDescent="0.35">
      <c r="C1600" s="264"/>
    </row>
    <row r="1601" spans="3:3" x14ac:dyDescent="0.35">
      <c r="C1601" s="264"/>
    </row>
    <row r="1602" spans="3:3" x14ac:dyDescent="0.35">
      <c r="C1602" s="264"/>
    </row>
    <row r="1603" spans="3:3" x14ac:dyDescent="0.35">
      <c r="C1603" s="264"/>
    </row>
    <row r="1604" spans="3:3" x14ac:dyDescent="0.35">
      <c r="C1604" s="264"/>
    </row>
    <row r="1605" spans="3:3" x14ac:dyDescent="0.35">
      <c r="C1605" s="264"/>
    </row>
    <row r="1606" spans="3:3" x14ac:dyDescent="0.35">
      <c r="C1606" s="264"/>
    </row>
    <row r="1607" spans="3:3" x14ac:dyDescent="0.35">
      <c r="C1607" s="264"/>
    </row>
    <row r="1608" spans="3:3" x14ac:dyDescent="0.35">
      <c r="C1608" s="264"/>
    </row>
    <row r="1609" spans="3:3" x14ac:dyDescent="0.35">
      <c r="C1609" s="264"/>
    </row>
    <row r="1610" spans="3:3" x14ac:dyDescent="0.35">
      <c r="C1610" s="264"/>
    </row>
    <row r="1611" spans="3:3" x14ac:dyDescent="0.35">
      <c r="C1611" s="264"/>
    </row>
    <row r="1612" spans="3:3" x14ac:dyDescent="0.35">
      <c r="C1612" s="264"/>
    </row>
    <row r="1613" spans="3:3" x14ac:dyDescent="0.35">
      <c r="C1613" s="264"/>
    </row>
    <row r="1614" spans="3:3" x14ac:dyDescent="0.35">
      <c r="C1614" s="264"/>
    </row>
    <row r="1615" spans="3:3" x14ac:dyDescent="0.35">
      <c r="C1615" s="264"/>
    </row>
    <row r="1616" spans="3:3" x14ac:dyDescent="0.35">
      <c r="C1616" s="264"/>
    </row>
    <row r="1617" spans="3:3" x14ac:dyDescent="0.35">
      <c r="C1617" s="264"/>
    </row>
    <row r="1618" spans="3:3" x14ac:dyDescent="0.35">
      <c r="C1618" s="264"/>
    </row>
    <row r="1619" spans="3:3" x14ac:dyDescent="0.35">
      <c r="C1619" s="264"/>
    </row>
    <row r="1620" spans="3:3" x14ac:dyDescent="0.35">
      <c r="C1620" s="264"/>
    </row>
    <row r="1621" spans="3:3" x14ac:dyDescent="0.35">
      <c r="C1621" s="264"/>
    </row>
    <row r="1622" spans="3:3" x14ac:dyDescent="0.35">
      <c r="C1622" s="264"/>
    </row>
    <row r="1623" spans="3:3" x14ac:dyDescent="0.35">
      <c r="C1623" s="264"/>
    </row>
    <row r="1624" spans="3:3" x14ac:dyDescent="0.35">
      <c r="C1624" s="264"/>
    </row>
    <row r="1625" spans="3:3" x14ac:dyDescent="0.35">
      <c r="C1625" s="264"/>
    </row>
    <row r="1626" spans="3:3" x14ac:dyDescent="0.35">
      <c r="C1626" s="264"/>
    </row>
    <row r="1627" spans="3:3" x14ac:dyDescent="0.35">
      <c r="C1627" s="264"/>
    </row>
    <row r="1628" spans="3:3" x14ac:dyDescent="0.35">
      <c r="C1628" s="264"/>
    </row>
    <row r="1629" spans="3:3" x14ac:dyDescent="0.35">
      <c r="C1629" s="264"/>
    </row>
    <row r="1630" spans="3:3" x14ac:dyDescent="0.35">
      <c r="C1630" s="264"/>
    </row>
    <row r="1631" spans="3:3" x14ac:dyDescent="0.35">
      <c r="C1631" s="264"/>
    </row>
    <row r="1632" spans="3:3" x14ac:dyDescent="0.35">
      <c r="C1632" s="264"/>
    </row>
    <row r="1633" spans="3:3" x14ac:dyDescent="0.35">
      <c r="C1633" s="264"/>
    </row>
    <row r="1634" spans="3:3" x14ac:dyDescent="0.35">
      <c r="C1634" s="264"/>
    </row>
    <row r="1635" spans="3:3" x14ac:dyDescent="0.35">
      <c r="C1635" s="264"/>
    </row>
    <row r="1636" spans="3:3" x14ac:dyDescent="0.35">
      <c r="C1636" s="264"/>
    </row>
    <row r="1637" spans="3:3" x14ac:dyDescent="0.35">
      <c r="C1637" s="264"/>
    </row>
    <row r="1638" spans="3:3" x14ac:dyDescent="0.35">
      <c r="C1638" s="264"/>
    </row>
    <row r="1639" spans="3:3" x14ac:dyDescent="0.35">
      <c r="C1639" s="264"/>
    </row>
    <row r="1640" spans="3:3" x14ac:dyDescent="0.35">
      <c r="C1640" s="264"/>
    </row>
    <row r="1641" spans="3:3" x14ac:dyDescent="0.35">
      <c r="C1641" s="264"/>
    </row>
    <row r="1642" spans="3:3" x14ac:dyDescent="0.35">
      <c r="C1642" s="264"/>
    </row>
    <row r="1643" spans="3:3" x14ac:dyDescent="0.35">
      <c r="C1643" s="264"/>
    </row>
    <row r="1644" spans="3:3" x14ac:dyDescent="0.35">
      <c r="C1644" s="264"/>
    </row>
    <row r="1645" spans="3:3" x14ac:dyDescent="0.35">
      <c r="C1645" s="264"/>
    </row>
    <row r="1646" spans="3:3" x14ac:dyDescent="0.35">
      <c r="C1646" s="264"/>
    </row>
    <row r="1647" spans="3:3" x14ac:dyDescent="0.35">
      <c r="C1647" s="264"/>
    </row>
    <row r="1648" spans="3:3" x14ac:dyDescent="0.35">
      <c r="C1648" s="264"/>
    </row>
    <row r="1649" spans="3:3" x14ac:dyDescent="0.35">
      <c r="C1649" s="264"/>
    </row>
    <row r="1650" spans="3:3" x14ac:dyDescent="0.35">
      <c r="C1650" s="264"/>
    </row>
    <row r="1651" spans="3:3" x14ac:dyDescent="0.35">
      <c r="C1651" s="264"/>
    </row>
    <row r="1652" spans="3:3" x14ac:dyDescent="0.35">
      <c r="C1652" s="264"/>
    </row>
    <row r="1653" spans="3:3" x14ac:dyDescent="0.35">
      <c r="C1653" s="264"/>
    </row>
    <row r="1654" spans="3:3" x14ac:dyDescent="0.35">
      <c r="C1654" s="264"/>
    </row>
    <row r="1655" spans="3:3" x14ac:dyDescent="0.35">
      <c r="C1655" s="264"/>
    </row>
    <row r="1656" spans="3:3" x14ac:dyDescent="0.35">
      <c r="C1656" s="264"/>
    </row>
    <row r="1657" spans="3:3" x14ac:dyDescent="0.35">
      <c r="C1657" s="264"/>
    </row>
    <row r="1658" spans="3:3" x14ac:dyDescent="0.35">
      <c r="C1658" s="264"/>
    </row>
    <row r="1659" spans="3:3" x14ac:dyDescent="0.35">
      <c r="C1659" s="264"/>
    </row>
    <row r="1660" spans="3:3" x14ac:dyDescent="0.35">
      <c r="C1660" s="264"/>
    </row>
    <row r="1661" spans="3:3" x14ac:dyDescent="0.35">
      <c r="C1661" s="264"/>
    </row>
    <row r="1662" spans="3:3" x14ac:dyDescent="0.35">
      <c r="C1662" s="264"/>
    </row>
    <row r="1663" spans="3:3" x14ac:dyDescent="0.35">
      <c r="C1663" s="264"/>
    </row>
    <row r="1664" spans="3:3" x14ac:dyDescent="0.35">
      <c r="C1664" s="264"/>
    </row>
    <row r="1665" spans="3:3" x14ac:dyDescent="0.35">
      <c r="C1665" s="264"/>
    </row>
    <row r="1666" spans="3:3" x14ac:dyDescent="0.35">
      <c r="C1666" s="264"/>
    </row>
    <row r="1667" spans="3:3" x14ac:dyDescent="0.35">
      <c r="C1667" s="264"/>
    </row>
    <row r="1668" spans="3:3" x14ac:dyDescent="0.35">
      <c r="C1668" s="264"/>
    </row>
    <row r="1669" spans="3:3" x14ac:dyDescent="0.35">
      <c r="C1669" s="264"/>
    </row>
    <row r="1670" spans="3:3" x14ac:dyDescent="0.35">
      <c r="C1670" s="264"/>
    </row>
    <row r="1671" spans="3:3" x14ac:dyDescent="0.35">
      <c r="C1671" s="264"/>
    </row>
    <row r="1672" spans="3:3" x14ac:dyDescent="0.35">
      <c r="C1672" s="264"/>
    </row>
    <row r="1673" spans="3:3" x14ac:dyDescent="0.35">
      <c r="C1673" s="264"/>
    </row>
    <row r="1674" spans="3:3" x14ac:dyDescent="0.35">
      <c r="C1674" s="264"/>
    </row>
    <row r="1675" spans="3:3" x14ac:dyDescent="0.35">
      <c r="C1675" s="264"/>
    </row>
    <row r="1676" spans="3:3" x14ac:dyDescent="0.35">
      <c r="C1676" s="264"/>
    </row>
    <row r="1677" spans="3:3" x14ac:dyDescent="0.35">
      <c r="C1677" s="264"/>
    </row>
    <row r="1678" spans="3:3" x14ac:dyDescent="0.35">
      <c r="C1678" s="264"/>
    </row>
    <row r="1679" spans="3:3" x14ac:dyDescent="0.35">
      <c r="C1679" s="264"/>
    </row>
    <row r="1680" spans="3:3" x14ac:dyDescent="0.35">
      <c r="C1680" s="264"/>
    </row>
    <row r="1681" spans="3:3" x14ac:dyDescent="0.35">
      <c r="C1681" s="264"/>
    </row>
    <row r="1682" spans="3:3" x14ac:dyDescent="0.35">
      <c r="C1682" s="264"/>
    </row>
    <row r="1683" spans="3:3" x14ac:dyDescent="0.35">
      <c r="C1683" s="264"/>
    </row>
    <row r="1684" spans="3:3" x14ac:dyDescent="0.35">
      <c r="C1684" s="264"/>
    </row>
    <row r="1685" spans="3:3" x14ac:dyDescent="0.35">
      <c r="C1685" s="264"/>
    </row>
    <row r="1686" spans="3:3" x14ac:dyDescent="0.35">
      <c r="C1686" s="264"/>
    </row>
    <row r="1687" spans="3:3" x14ac:dyDescent="0.35">
      <c r="C1687" s="264"/>
    </row>
    <row r="1688" spans="3:3" x14ac:dyDescent="0.35">
      <c r="C1688" s="264"/>
    </row>
    <row r="1689" spans="3:3" x14ac:dyDescent="0.35">
      <c r="C1689" s="264"/>
    </row>
    <row r="1690" spans="3:3" x14ac:dyDescent="0.35">
      <c r="C1690" s="264"/>
    </row>
    <row r="1691" spans="3:3" x14ac:dyDescent="0.35">
      <c r="C1691" s="264"/>
    </row>
    <row r="1692" spans="3:3" x14ac:dyDescent="0.35">
      <c r="C1692" s="264"/>
    </row>
    <row r="1693" spans="3:3" x14ac:dyDescent="0.35">
      <c r="C1693" s="264"/>
    </row>
    <row r="1694" spans="3:3" x14ac:dyDescent="0.35">
      <c r="C1694" s="264"/>
    </row>
    <row r="1695" spans="3:3" x14ac:dyDescent="0.35">
      <c r="C1695" s="264"/>
    </row>
    <row r="1696" spans="3:3" x14ac:dyDescent="0.35">
      <c r="C1696" s="264"/>
    </row>
    <row r="1697" spans="3:3" x14ac:dyDescent="0.35">
      <c r="C1697" s="264"/>
    </row>
    <row r="1698" spans="3:3" x14ac:dyDescent="0.35">
      <c r="C1698" s="264"/>
    </row>
    <row r="1699" spans="3:3" x14ac:dyDescent="0.35">
      <c r="C1699" s="264"/>
    </row>
    <row r="1700" spans="3:3" x14ac:dyDescent="0.35">
      <c r="C1700" s="264"/>
    </row>
    <row r="1701" spans="3:3" x14ac:dyDescent="0.35">
      <c r="C1701" s="264"/>
    </row>
    <row r="1702" spans="3:3" x14ac:dyDescent="0.35">
      <c r="C1702" s="264"/>
    </row>
    <row r="1703" spans="3:3" x14ac:dyDescent="0.35">
      <c r="C1703" s="264"/>
    </row>
    <row r="1704" spans="3:3" x14ac:dyDescent="0.35">
      <c r="C1704" s="264"/>
    </row>
    <row r="1705" spans="3:3" x14ac:dyDescent="0.35">
      <c r="C1705" s="264"/>
    </row>
    <row r="1706" spans="3:3" x14ac:dyDescent="0.35">
      <c r="C1706" s="264"/>
    </row>
    <row r="1707" spans="3:3" x14ac:dyDescent="0.35">
      <c r="C1707" s="264"/>
    </row>
    <row r="1708" spans="3:3" x14ac:dyDescent="0.35">
      <c r="C1708" s="264"/>
    </row>
    <row r="1709" spans="3:3" x14ac:dyDescent="0.35">
      <c r="C1709" s="264"/>
    </row>
    <row r="1710" spans="3:3" x14ac:dyDescent="0.35">
      <c r="C1710" s="264"/>
    </row>
    <row r="1711" spans="3:3" x14ac:dyDescent="0.35">
      <c r="C1711" s="264"/>
    </row>
    <row r="1712" spans="3:3" x14ac:dyDescent="0.35">
      <c r="C1712" s="264"/>
    </row>
    <row r="1713" spans="3:3" x14ac:dyDescent="0.35">
      <c r="C1713" s="264"/>
    </row>
    <row r="1714" spans="3:3" x14ac:dyDescent="0.35">
      <c r="C1714" s="264"/>
    </row>
    <row r="1715" spans="3:3" x14ac:dyDescent="0.35">
      <c r="C1715" s="264"/>
    </row>
    <row r="1716" spans="3:3" x14ac:dyDescent="0.35">
      <c r="C1716" s="264"/>
    </row>
    <row r="1717" spans="3:3" x14ac:dyDescent="0.35">
      <c r="C1717" s="264"/>
    </row>
    <row r="1718" spans="3:3" x14ac:dyDescent="0.35">
      <c r="C1718" s="264"/>
    </row>
    <row r="1719" spans="3:3" x14ac:dyDescent="0.35">
      <c r="C1719" s="264"/>
    </row>
    <row r="1720" spans="3:3" x14ac:dyDescent="0.35">
      <c r="C1720" s="264"/>
    </row>
    <row r="1721" spans="3:3" x14ac:dyDescent="0.35">
      <c r="C1721" s="264"/>
    </row>
    <row r="1722" spans="3:3" x14ac:dyDescent="0.35">
      <c r="C1722" s="264"/>
    </row>
    <row r="1723" spans="3:3" x14ac:dyDescent="0.35">
      <c r="C1723" s="264"/>
    </row>
    <row r="1724" spans="3:3" x14ac:dyDescent="0.35">
      <c r="C1724" s="264"/>
    </row>
    <row r="1725" spans="3:3" x14ac:dyDescent="0.35">
      <c r="C1725" s="264"/>
    </row>
    <row r="1726" spans="3:3" x14ac:dyDescent="0.35">
      <c r="C1726" s="264"/>
    </row>
    <row r="1727" spans="3:3" x14ac:dyDescent="0.35">
      <c r="C1727" s="264"/>
    </row>
    <row r="1728" spans="3:3" x14ac:dyDescent="0.35">
      <c r="C1728" s="264"/>
    </row>
    <row r="1729" spans="3:3" x14ac:dyDescent="0.35">
      <c r="C1729" s="264"/>
    </row>
    <row r="1730" spans="3:3" x14ac:dyDescent="0.35">
      <c r="C1730" s="264"/>
    </row>
    <row r="1731" spans="3:3" x14ac:dyDescent="0.35">
      <c r="C1731" s="264"/>
    </row>
    <row r="1732" spans="3:3" x14ac:dyDescent="0.35">
      <c r="C1732" s="264"/>
    </row>
    <row r="1733" spans="3:3" x14ac:dyDescent="0.35">
      <c r="C1733" s="264"/>
    </row>
    <row r="1734" spans="3:3" x14ac:dyDescent="0.35">
      <c r="C1734" s="264"/>
    </row>
    <row r="1735" spans="3:3" x14ac:dyDescent="0.35">
      <c r="C1735" s="264"/>
    </row>
    <row r="1736" spans="3:3" x14ac:dyDescent="0.35">
      <c r="C1736" s="264"/>
    </row>
    <row r="1737" spans="3:3" x14ac:dyDescent="0.35">
      <c r="C1737" s="264"/>
    </row>
    <row r="1738" spans="3:3" x14ac:dyDescent="0.35">
      <c r="C1738" s="264"/>
    </row>
    <row r="1739" spans="3:3" x14ac:dyDescent="0.35">
      <c r="C1739" s="264"/>
    </row>
    <row r="1740" spans="3:3" x14ac:dyDescent="0.35">
      <c r="C1740" s="264"/>
    </row>
    <row r="1741" spans="3:3" x14ac:dyDescent="0.35">
      <c r="C1741" s="264"/>
    </row>
    <row r="1742" spans="3:3" x14ac:dyDescent="0.35">
      <c r="C1742" s="264"/>
    </row>
    <row r="1743" spans="3:3" x14ac:dyDescent="0.35">
      <c r="C1743" s="264"/>
    </row>
    <row r="1744" spans="3:3" x14ac:dyDescent="0.35">
      <c r="C1744" s="264"/>
    </row>
    <row r="1745" spans="3:3" x14ac:dyDescent="0.35">
      <c r="C1745" s="264"/>
    </row>
    <row r="1746" spans="3:3" x14ac:dyDescent="0.35">
      <c r="C1746" s="264"/>
    </row>
    <row r="1747" spans="3:3" x14ac:dyDescent="0.35">
      <c r="C1747" s="264"/>
    </row>
    <row r="1748" spans="3:3" x14ac:dyDescent="0.35">
      <c r="C1748" s="264"/>
    </row>
    <row r="1749" spans="3:3" x14ac:dyDescent="0.35">
      <c r="C1749" s="264"/>
    </row>
    <row r="1750" spans="3:3" x14ac:dyDescent="0.35">
      <c r="C1750" s="264"/>
    </row>
    <row r="1751" spans="3:3" x14ac:dyDescent="0.35">
      <c r="C1751" s="264"/>
    </row>
    <row r="1752" spans="3:3" x14ac:dyDescent="0.35">
      <c r="C1752" s="264"/>
    </row>
    <row r="1753" spans="3:3" x14ac:dyDescent="0.35">
      <c r="C1753" s="264"/>
    </row>
    <row r="1754" spans="3:3" x14ac:dyDescent="0.35">
      <c r="C1754" s="264"/>
    </row>
    <row r="1755" spans="3:3" x14ac:dyDescent="0.35">
      <c r="C1755" s="264"/>
    </row>
    <row r="1756" spans="3:3" x14ac:dyDescent="0.35">
      <c r="C1756" s="264"/>
    </row>
    <row r="1757" spans="3:3" x14ac:dyDescent="0.35">
      <c r="C1757" s="264"/>
    </row>
    <row r="1758" spans="3:3" x14ac:dyDescent="0.35">
      <c r="C1758" s="264"/>
    </row>
    <row r="1759" spans="3:3" x14ac:dyDescent="0.35">
      <c r="C1759" s="264"/>
    </row>
    <row r="1760" spans="3:3" x14ac:dyDescent="0.35">
      <c r="C1760" s="264"/>
    </row>
    <row r="1761" spans="3:3" x14ac:dyDescent="0.35">
      <c r="C1761" s="264"/>
    </row>
    <row r="1762" spans="3:3" x14ac:dyDescent="0.35">
      <c r="C1762" s="264"/>
    </row>
    <row r="1763" spans="3:3" x14ac:dyDescent="0.35">
      <c r="C1763" s="264"/>
    </row>
    <row r="1764" spans="3:3" x14ac:dyDescent="0.35">
      <c r="C1764" s="264"/>
    </row>
    <row r="1765" spans="3:3" x14ac:dyDescent="0.35">
      <c r="C1765" s="264"/>
    </row>
    <row r="1766" spans="3:3" x14ac:dyDescent="0.35">
      <c r="C1766" s="264"/>
    </row>
    <row r="1767" spans="3:3" x14ac:dyDescent="0.35">
      <c r="C1767" s="264"/>
    </row>
    <row r="1768" spans="3:3" x14ac:dyDescent="0.35">
      <c r="C1768" s="264"/>
    </row>
    <row r="1769" spans="3:3" x14ac:dyDescent="0.35">
      <c r="C1769" s="264"/>
    </row>
    <row r="1770" spans="3:3" x14ac:dyDescent="0.35">
      <c r="C1770" s="264"/>
    </row>
    <row r="1771" spans="3:3" x14ac:dyDescent="0.35">
      <c r="C1771" s="264"/>
    </row>
    <row r="1772" spans="3:3" x14ac:dyDescent="0.35">
      <c r="C1772" s="264"/>
    </row>
    <row r="1773" spans="3:3" x14ac:dyDescent="0.35">
      <c r="C1773" s="264"/>
    </row>
    <row r="1774" spans="3:3" x14ac:dyDescent="0.35">
      <c r="C1774" s="264"/>
    </row>
    <row r="1775" spans="3:3" x14ac:dyDescent="0.35">
      <c r="C1775" s="264"/>
    </row>
    <row r="1776" spans="3:3" x14ac:dyDescent="0.35">
      <c r="C1776" s="264"/>
    </row>
    <row r="1777" spans="3:3" x14ac:dyDescent="0.35">
      <c r="C1777" s="264"/>
    </row>
    <row r="1778" spans="3:3" x14ac:dyDescent="0.35">
      <c r="C1778" s="264"/>
    </row>
    <row r="1779" spans="3:3" x14ac:dyDescent="0.35">
      <c r="C1779" s="264"/>
    </row>
    <row r="1780" spans="3:3" x14ac:dyDescent="0.35">
      <c r="C1780" s="264"/>
    </row>
    <row r="1781" spans="3:3" x14ac:dyDescent="0.35">
      <c r="C1781" s="264"/>
    </row>
    <row r="1782" spans="3:3" x14ac:dyDescent="0.35">
      <c r="C1782" s="264"/>
    </row>
    <row r="1783" spans="3:3" x14ac:dyDescent="0.35">
      <c r="C1783" s="264"/>
    </row>
    <row r="1784" spans="3:3" x14ac:dyDescent="0.35">
      <c r="C1784" s="264"/>
    </row>
    <row r="1785" spans="3:3" x14ac:dyDescent="0.35">
      <c r="C1785" s="264"/>
    </row>
    <row r="1786" spans="3:3" x14ac:dyDescent="0.35">
      <c r="C1786" s="264"/>
    </row>
    <row r="1787" spans="3:3" x14ac:dyDescent="0.35">
      <c r="C1787" s="264"/>
    </row>
    <row r="1788" spans="3:3" x14ac:dyDescent="0.35">
      <c r="C1788" s="264"/>
    </row>
    <row r="1789" spans="3:3" x14ac:dyDescent="0.35">
      <c r="C1789" s="264"/>
    </row>
    <row r="1790" spans="3:3" x14ac:dyDescent="0.35">
      <c r="C1790" s="264"/>
    </row>
    <row r="1791" spans="3:3" x14ac:dyDescent="0.35">
      <c r="C1791" s="264"/>
    </row>
    <row r="1792" spans="3:3" x14ac:dyDescent="0.35">
      <c r="C1792" s="264"/>
    </row>
    <row r="1793" spans="3:3" x14ac:dyDescent="0.35">
      <c r="C1793" s="264"/>
    </row>
    <row r="1794" spans="3:3" x14ac:dyDescent="0.35">
      <c r="C1794" s="264"/>
    </row>
    <row r="1795" spans="3:3" x14ac:dyDescent="0.35">
      <c r="C1795" s="264"/>
    </row>
    <row r="1796" spans="3:3" x14ac:dyDescent="0.35">
      <c r="C1796" s="264"/>
    </row>
    <row r="1797" spans="3:3" x14ac:dyDescent="0.35">
      <c r="C1797" s="264"/>
    </row>
    <row r="1798" spans="3:3" x14ac:dyDescent="0.35">
      <c r="C1798" s="264"/>
    </row>
    <row r="1799" spans="3:3" x14ac:dyDescent="0.35">
      <c r="C1799" s="264"/>
    </row>
    <row r="1800" spans="3:3" x14ac:dyDescent="0.35">
      <c r="C1800" s="264"/>
    </row>
    <row r="1801" spans="3:3" x14ac:dyDescent="0.35">
      <c r="C1801" s="264"/>
    </row>
    <row r="1802" spans="3:3" x14ac:dyDescent="0.35">
      <c r="C1802" s="264"/>
    </row>
    <row r="1803" spans="3:3" x14ac:dyDescent="0.35">
      <c r="C1803" s="264"/>
    </row>
    <row r="1804" spans="3:3" x14ac:dyDescent="0.35">
      <c r="C1804" s="264"/>
    </row>
    <row r="1805" spans="3:3" x14ac:dyDescent="0.35">
      <c r="C1805" s="264"/>
    </row>
    <row r="1806" spans="3:3" x14ac:dyDescent="0.35">
      <c r="C1806" s="264"/>
    </row>
    <row r="1807" spans="3:3" x14ac:dyDescent="0.35">
      <c r="C1807" s="264"/>
    </row>
    <row r="1808" spans="3:3" x14ac:dyDescent="0.35">
      <c r="C1808" s="264"/>
    </row>
    <row r="1809" spans="3:3" x14ac:dyDescent="0.35">
      <c r="C1809" s="264"/>
    </row>
    <row r="1810" spans="3:3" x14ac:dyDescent="0.35">
      <c r="C1810" s="264"/>
    </row>
    <row r="1811" spans="3:3" x14ac:dyDescent="0.35">
      <c r="C1811" s="264"/>
    </row>
    <row r="1812" spans="3:3" x14ac:dyDescent="0.35">
      <c r="C1812" s="264"/>
    </row>
    <row r="1813" spans="3:3" x14ac:dyDescent="0.35">
      <c r="C1813" s="264"/>
    </row>
    <row r="1814" spans="3:3" x14ac:dyDescent="0.35">
      <c r="C1814" s="264"/>
    </row>
    <row r="1815" spans="3:3" x14ac:dyDescent="0.35">
      <c r="C1815" s="264"/>
    </row>
    <row r="1816" spans="3:3" x14ac:dyDescent="0.35">
      <c r="C1816" s="264"/>
    </row>
    <row r="1817" spans="3:3" x14ac:dyDescent="0.35">
      <c r="C1817" s="264"/>
    </row>
    <row r="1818" spans="3:3" x14ac:dyDescent="0.35">
      <c r="C1818" s="264"/>
    </row>
    <row r="1819" spans="3:3" x14ac:dyDescent="0.35">
      <c r="C1819" s="264"/>
    </row>
    <row r="1820" spans="3:3" x14ac:dyDescent="0.35">
      <c r="C1820" s="264"/>
    </row>
    <row r="1821" spans="3:3" x14ac:dyDescent="0.35">
      <c r="C1821" s="264"/>
    </row>
    <row r="1822" spans="3:3" x14ac:dyDescent="0.35">
      <c r="C1822" s="264"/>
    </row>
    <row r="1823" spans="3:3" x14ac:dyDescent="0.35">
      <c r="C1823" s="264"/>
    </row>
    <row r="1824" spans="3:3" x14ac:dyDescent="0.35">
      <c r="C1824" s="264"/>
    </row>
    <row r="1825" spans="3:3" x14ac:dyDescent="0.35">
      <c r="C1825" s="264"/>
    </row>
    <row r="1826" spans="3:3" x14ac:dyDescent="0.35">
      <c r="C1826" s="264"/>
    </row>
    <row r="1827" spans="3:3" x14ac:dyDescent="0.35">
      <c r="C1827" s="264"/>
    </row>
    <row r="1828" spans="3:3" x14ac:dyDescent="0.35">
      <c r="C1828" s="264"/>
    </row>
    <row r="1829" spans="3:3" x14ac:dyDescent="0.35">
      <c r="C1829" s="264"/>
    </row>
    <row r="1830" spans="3:3" x14ac:dyDescent="0.35">
      <c r="C1830" s="264"/>
    </row>
    <row r="1831" spans="3:3" x14ac:dyDescent="0.35">
      <c r="C1831" s="264"/>
    </row>
    <row r="1832" spans="3:3" x14ac:dyDescent="0.35">
      <c r="C1832" s="264"/>
    </row>
    <row r="1833" spans="3:3" x14ac:dyDescent="0.35">
      <c r="C1833" s="264"/>
    </row>
    <row r="1834" spans="3:3" x14ac:dyDescent="0.35">
      <c r="C1834" s="264"/>
    </row>
    <row r="1835" spans="3:3" x14ac:dyDescent="0.35">
      <c r="C1835" s="264"/>
    </row>
    <row r="1836" spans="3:3" x14ac:dyDescent="0.35">
      <c r="C1836" s="264"/>
    </row>
    <row r="1837" spans="3:3" x14ac:dyDescent="0.35">
      <c r="C1837" s="264"/>
    </row>
    <row r="1838" spans="3:3" x14ac:dyDescent="0.35">
      <c r="C1838" s="264"/>
    </row>
    <row r="1839" spans="3:3" x14ac:dyDescent="0.35">
      <c r="C1839" s="264"/>
    </row>
    <row r="1840" spans="3:3" x14ac:dyDescent="0.35">
      <c r="C1840" s="264"/>
    </row>
    <row r="1841" spans="3:3" x14ac:dyDescent="0.35">
      <c r="C1841" s="264"/>
    </row>
    <row r="1842" spans="3:3" x14ac:dyDescent="0.35">
      <c r="C1842" s="264"/>
    </row>
    <row r="1843" spans="3:3" x14ac:dyDescent="0.35">
      <c r="C1843" s="264"/>
    </row>
    <row r="1844" spans="3:3" x14ac:dyDescent="0.35">
      <c r="C1844" s="264"/>
    </row>
    <row r="1845" spans="3:3" x14ac:dyDescent="0.35">
      <c r="C1845" s="264"/>
    </row>
    <row r="1846" spans="3:3" x14ac:dyDescent="0.35">
      <c r="C1846" s="264"/>
    </row>
    <row r="1847" spans="3:3" x14ac:dyDescent="0.35">
      <c r="C1847" s="264"/>
    </row>
    <row r="1848" spans="3:3" x14ac:dyDescent="0.35">
      <c r="C1848" s="264"/>
    </row>
    <row r="1849" spans="3:3" x14ac:dyDescent="0.35">
      <c r="C1849" s="264"/>
    </row>
    <row r="1850" spans="3:3" x14ac:dyDescent="0.35">
      <c r="C1850" s="264"/>
    </row>
    <row r="1851" spans="3:3" x14ac:dyDescent="0.35">
      <c r="C1851" s="264"/>
    </row>
    <row r="1852" spans="3:3" x14ac:dyDescent="0.35">
      <c r="C1852" s="264"/>
    </row>
    <row r="1853" spans="3:3" x14ac:dyDescent="0.35">
      <c r="C1853" s="264"/>
    </row>
    <row r="1854" spans="3:3" x14ac:dyDescent="0.35">
      <c r="C1854" s="264"/>
    </row>
    <row r="1855" spans="3:3" x14ac:dyDescent="0.35">
      <c r="C1855" s="264"/>
    </row>
    <row r="1856" spans="3:3" x14ac:dyDescent="0.35">
      <c r="C1856" s="264"/>
    </row>
    <row r="1857" spans="3:3" x14ac:dyDescent="0.35">
      <c r="C1857" s="264"/>
    </row>
    <row r="1858" spans="3:3" x14ac:dyDescent="0.35">
      <c r="C1858" s="264"/>
    </row>
    <row r="1859" spans="3:3" x14ac:dyDescent="0.35">
      <c r="C1859" s="264"/>
    </row>
    <row r="1860" spans="3:3" x14ac:dyDescent="0.35">
      <c r="C1860" s="264"/>
    </row>
    <row r="1861" spans="3:3" x14ac:dyDescent="0.35">
      <c r="C1861" s="264"/>
    </row>
    <row r="1862" spans="3:3" x14ac:dyDescent="0.35">
      <c r="C1862" s="264"/>
    </row>
    <row r="1863" spans="3:3" x14ac:dyDescent="0.35">
      <c r="C1863" s="264"/>
    </row>
    <row r="1864" spans="3:3" x14ac:dyDescent="0.35">
      <c r="C1864" s="264"/>
    </row>
    <row r="1865" spans="3:3" x14ac:dyDescent="0.35">
      <c r="C1865" s="264"/>
    </row>
    <row r="1866" spans="3:3" x14ac:dyDescent="0.35">
      <c r="C1866" s="264"/>
    </row>
    <row r="1867" spans="3:3" x14ac:dyDescent="0.35">
      <c r="C1867" s="264"/>
    </row>
    <row r="1868" spans="3:3" x14ac:dyDescent="0.35">
      <c r="C1868" s="264"/>
    </row>
    <row r="1869" spans="3:3" x14ac:dyDescent="0.35">
      <c r="C1869" s="264"/>
    </row>
    <row r="1870" spans="3:3" x14ac:dyDescent="0.35">
      <c r="C1870" s="264"/>
    </row>
    <row r="1871" spans="3:3" x14ac:dyDescent="0.35">
      <c r="C1871" s="264"/>
    </row>
    <row r="1872" spans="3:3" x14ac:dyDescent="0.35">
      <c r="C1872" s="264"/>
    </row>
    <row r="1873" spans="3:3" x14ac:dyDescent="0.35">
      <c r="C1873" s="264"/>
    </row>
    <row r="1874" spans="3:3" x14ac:dyDescent="0.35">
      <c r="C1874" s="264"/>
    </row>
    <row r="1875" spans="3:3" x14ac:dyDescent="0.35">
      <c r="C1875" s="264"/>
    </row>
    <row r="1876" spans="3:3" x14ac:dyDescent="0.35">
      <c r="C1876" s="264"/>
    </row>
    <row r="1877" spans="3:3" x14ac:dyDescent="0.35">
      <c r="C1877" s="264"/>
    </row>
    <row r="1878" spans="3:3" x14ac:dyDescent="0.35">
      <c r="C1878" s="264"/>
    </row>
    <row r="1879" spans="3:3" x14ac:dyDescent="0.35">
      <c r="C1879" s="264"/>
    </row>
    <row r="1880" spans="3:3" x14ac:dyDescent="0.35">
      <c r="C1880" s="264"/>
    </row>
    <row r="1881" spans="3:3" x14ac:dyDescent="0.35">
      <c r="C1881" s="264"/>
    </row>
    <row r="1882" spans="3:3" x14ac:dyDescent="0.35">
      <c r="C1882" s="264"/>
    </row>
    <row r="1883" spans="3:3" x14ac:dyDescent="0.35">
      <c r="C1883" s="264"/>
    </row>
    <row r="1884" spans="3:3" x14ac:dyDescent="0.35">
      <c r="C1884" s="264"/>
    </row>
    <row r="1885" spans="3:3" x14ac:dyDescent="0.35">
      <c r="C1885" s="264"/>
    </row>
    <row r="1886" spans="3:3" x14ac:dyDescent="0.35">
      <c r="C1886" s="264"/>
    </row>
    <row r="1887" spans="3:3" x14ac:dyDescent="0.35">
      <c r="C1887" s="264"/>
    </row>
    <row r="1888" spans="3:3" x14ac:dyDescent="0.35">
      <c r="C1888" s="264"/>
    </row>
    <row r="1889" spans="3:3" x14ac:dyDescent="0.35">
      <c r="C1889" s="264"/>
    </row>
    <row r="1890" spans="3:3" x14ac:dyDescent="0.35">
      <c r="C1890" s="264"/>
    </row>
    <row r="1891" spans="3:3" x14ac:dyDescent="0.35">
      <c r="C1891" s="264"/>
    </row>
    <row r="1892" spans="3:3" x14ac:dyDescent="0.35">
      <c r="C1892" s="264"/>
    </row>
    <row r="1893" spans="3:3" x14ac:dyDescent="0.35">
      <c r="C1893" s="264"/>
    </row>
    <row r="1894" spans="3:3" x14ac:dyDescent="0.35">
      <c r="C1894" s="264"/>
    </row>
    <row r="1895" spans="3:3" x14ac:dyDescent="0.35">
      <c r="C1895" s="264"/>
    </row>
    <row r="1896" spans="3:3" x14ac:dyDescent="0.35">
      <c r="C1896" s="264"/>
    </row>
    <row r="1897" spans="3:3" x14ac:dyDescent="0.35">
      <c r="C1897" s="264"/>
    </row>
    <row r="1898" spans="3:3" x14ac:dyDescent="0.35">
      <c r="C1898" s="264"/>
    </row>
    <row r="1899" spans="3:3" x14ac:dyDescent="0.35">
      <c r="C1899" s="264"/>
    </row>
    <row r="1900" spans="3:3" x14ac:dyDescent="0.35">
      <c r="C1900" s="264"/>
    </row>
    <row r="1901" spans="3:3" x14ac:dyDescent="0.35">
      <c r="C1901" s="264"/>
    </row>
    <row r="1902" spans="3:3" x14ac:dyDescent="0.35">
      <c r="C1902" s="264"/>
    </row>
    <row r="1903" spans="3:3" x14ac:dyDescent="0.35">
      <c r="C1903" s="264"/>
    </row>
    <row r="1904" spans="3:3" x14ac:dyDescent="0.35">
      <c r="C1904" s="264"/>
    </row>
    <row r="1905" spans="3:3" x14ac:dyDescent="0.35">
      <c r="C1905" s="264"/>
    </row>
    <row r="1906" spans="3:3" x14ac:dyDescent="0.35">
      <c r="C1906" s="264"/>
    </row>
    <row r="1907" spans="3:3" x14ac:dyDescent="0.35">
      <c r="C1907" s="264"/>
    </row>
    <row r="1908" spans="3:3" x14ac:dyDescent="0.35">
      <c r="C1908" s="264"/>
    </row>
    <row r="1909" spans="3:3" x14ac:dyDescent="0.35">
      <c r="C1909" s="264"/>
    </row>
    <row r="1910" spans="3:3" x14ac:dyDescent="0.35">
      <c r="C1910" s="264"/>
    </row>
    <row r="1911" spans="3:3" x14ac:dyDescent="0.35">
      <c r="C1911" s="264"/>
    </row>
    <row r="1912" spans="3:3" x14ac:dyDescent="0.35">
      <c r="C1912" s="264"/>
    </row>
    <row r="1913" spans="3:3" x14ac:dyDescent="0.35">
      <c r="C1913" s="264"/>
    </row>
    <row r="1914" spans="3:3" x14ac:dyDescent="0.35">
      <c r="C1914" s="264"/>
    </row>
    <row r="1915" spans="3:3" x14ac:dyDescent="0.35">
      <c r="C1915" s="264"/>
    </row>
    <row r="1916" spans="3:3" x14ac:dyDescent="0.35">
      <c r="C1916" s="264"/>
    </row>
    <row r="1917" spans="3:3" x14ac:dyDescent="0.35">
      <c r="C1917" s="264"/>
    </row>
    <row r="1918" spans="3:3" x14ac:dyDescent="0.35">
      <c r="C1918" s="264"/>
    </row>
    <row r="1919" spans="3:3" x14ac:dyDescent="0.35">
      <c r="C1919" s="264"/>
    </row>
    <row r="1920" spans="3:3" x14ac:dyDescent="0.35">
      <c r="C1920" s="264"/>
    </row>
    <row r="1921" spans="3:3" x14ac:dyDescent="0.35">
      <c r="C1921" s="264"/>
    </row>
    <row r="1922" spans="3:3" x14ac:dyDescent="0.35">
      <c r="C1922" s="264"/>
    </row>
    <row r="1923" spans="3:3" x14ac:dyDescent="0.35">
      <c r="C1923" s="264"/>
    </row>
    <row r="1924" spans="3:3" x14ac:dyDescent="0.35">
      <c r="C1924" s="264"/>
    </row>
    <row r="1925" spans="3:3" x14ac:dyDescent="0.35">
      <c r="C1925" s="264"/>
    </row>
    <row r="1926" spans="3:3" x14ac:dyDescent="0.35">
      <c r="C1926" s="264"/>
    </row>
    <row r="1927" spans="3:3" x14ac:dyDescent="0.35">
      <c r="C1927" s="264"/>
    </row>
    <row r="1928" spans="3:3" x14ac:dyDescent="0.35">
      <c r="C1928" s="264"/>
    </row>
    <row r="1929" spans="3:3" x14ac:dyDescent="0.35">
      <c r="C1929" s="264"/>
    </row>
    <row r="1930" spans="3:3" x14ac:dyDescent="0.35">
      <c r="C1930" s="264"/>
    </row>
    <row r="1931" spans="3:3" x14ac:dyDescent="0.35">
      <c r="C1931" s="264"/>
    </row>
    <row r="1932" spans="3:3" x14ac:dyDescent="0.35">
      <c r="C1932" s="264"/>
    </row>
    <row r="1933" spans="3:3" x14ac:dyDescent="0.35">
      <c r="C1933" s="264"/>
    </row>
    <row r="1934" spans="3:3" x14ac:dyDescent="0.35">
      <c r="C1934" s="264"/>
    </row>
    <row r="1935" spans="3:3" x14ac:dyDescent="0.35">
      <c r="C1935" s="264"/>
    </row>
    <row r="1936" spans="3:3" x14ac:dyDescent="0.35">
      <c r="C1936" s="264"/>
    </row>
    <row r="1937" spans="3:3" x14ac:dyDescent="0.35">
      <c r="C1937" s="264"/>
    </row>
    <row r="1938" spans="3:3" x14ac:dyDescent="0.35">
      <c r="C1938" s="264"/>
    </row>
    <row r="1939" spans="3:3" x14ac:dyDescent="0.35">
      <c r="C1939" s="264"/>
    </row>
    <row r="1940" spans="3:3" x14ac:dyDescent="0.35">
      <c r="C1940" s="264"/>
    </row>
    <row r="1941" spans="3:3" x14ac:dyDescent="0.35">
      <c r="C1941" s="264"/>
    </row>
    <row r="1942" spans="3:3" x14ac:dyDescent="0.35">
      <c r="C1942" s="264"/>
    </row>
    <row r="1943" spans="3:3" x14ac:dyDescent="0.35">
      <c r="C1943" s="264"/>
    </row>
    <row r="1944" spans="3:3" x14ac:dyDescent="0.35">
      <c r="C1944" s="264"/>
    </row>
    <row r="1945" spans="3:3" x14ac:dyDescent="0.35">
      <c r="C1945" s="264"/>
    </row>
    <row r="1946" spans="3:3" x14ac:dyDescent="0.35">
      <c r="C1946" s="264"/>
    </row>
    <row r="1947" spans="3:3" x14ac:dyDescent="0.35">
      <c r="C1947" s="264"/>
    </row>
    <row r="1948" spans="3:3" x14ac:dyDescent="0.35">
      <c r="C1948" s="264"/>
    </row>
    <row r="1949" spans="3:3" x14ac:dyDescent="0.35">
      <c r="C1949" s="264"/>
    </row>
    <row r="1950" spans="3:3" x14ac:dyDescent="0.35">
      <c r="C1950" s="264"/>
    </row>
    <row r="1951" spans="3:3" x14ac:dyDescent="0.35">
      <c r="C1951" s="264"/>
    </row>
    <row r="1952" spans="3:3" x14ac:dyDescent="0.35">
      <c r="C1952" s="264"/>
    </row>
    <row r="1953" spans="3:3" x14ac:dyDescent="0.35">
      <c r="C1953" s="264"/>
    </row>
    <row r="1954" spans="3:3" x14ac:dyDescent="0.35">
      <c r="C1954" s="264"/>
    </row>
    <row r="1955" spans="3:3" x14ac:dyDescent="0.35">
      <c r="C1955" s="264"/>
    </row>
    <row r="1956" spans="3:3" x14ac:dyDescent="0.35">
      <c r="C1956" s="264"/>
    </row>
    <row r="1957" spans="3:3" x14ac:dyDescent="0.35">
      <c r="C1957" s="264"/>
    </row>
    <row r="1958" spans="3:3" x14ac:dyDescent="0.35">
      <c r="C1958" s="264"/>
    </row>
    <row r="1959" spans="3:3" x14ac:dyDescent="0.35">
      <c r="C1959" s="264"/>
    </row>
    <row r="1960" spans="3:3" x14ac:dyDescent="0.35">
      <c r="C1960" s="264"/>
    </row>
    <row r="1961" spans="3:3" x14ac:dyDescent="0.35">
      <c r="C1961" s="264"/>
    </row>
    <row r="1962" spans="3:3" x14ac:dyDescent="0.35">
      <c r="C1962" s="264"/>
    </row>
    <row r="1963" spans="3:3" x14ac:dyDescent="0.35">
      <c r="C1963" s="264"/>
    </row>
    <row r="1964" spans="3:3" x14ac:dyDescent="0.35">
      <c r="C1964" s="264"/>
    </row>
    <row r="1965" spans="3:3" x14ac:dyDescent="0.35">
      <c r="C1965" s="264"/>
    </row>
    <row r="1966" spans="3:3" x14ac:dyDescent="0.35">
      <c r="C1966" s="264"/>
    </row>
    <row r="1967" spans="3:3" x14ac:dyDescent="0.35">
      <c r="C1967" s="264"/>
    </row>
    <row r="1968" spans="3:3" x14ac:dyDescent="0.35">
      <c r="C1968" s="264"/>
    </row>
    <row r="1969" spans="3:3" x14ac:dyDescent="0.35">
      <c r="C1969" s="264"/>
    </row>
    <row r="1970" spans="3:3" x14ac:dyDescent="0.35">
      <c r="C1970" s="264"/>
    </row>
    <row r="1971" spans="3:3" x14ac:dyDescent="0.35">
      <c r="C1971" s="264"/>
    </row>
    <row r="1972" spans="3:3" x14ac:dyDescent="0.35">
      <c r="C1972" s="264"/>
    </row>
    <row r="1973" spans="3:3" x14ac:dyDescent="0.35">
      <c r="C1973" s="264"/>
    </row>
    <row r="1974" spans="3:3" x14ac:dyDescent="0.35">
      <c r="C1974" s="264"/>
    </row>
    <row r="1975" spans="3:3" x14ac:dyDescent="0.35">
      <c r="C1975" s="264"/>
    </row>
    <row r="1976" spans="3:3" x14ac:dyDescent="0.35">
      <c r="C1976" s="264"/>
    </row>
    <row r="1977" spans="3:3" x14ac:dyDescent="0.35">
      <c r="C1977" s="264"/>
    </row>
    <row r="1978" spans="3:3" x14ac:dyDescent="0.35">
      <c r="C1978" s="264"/>
    </row>
    <row r="1979" spans="3:3" x14ac:dyDescent="0.35">
      <c r="C1979" s="264"/>
    </row>
    <row r="1980" spans="3:3" x14ac:dyDescent="0.35">
      <c r="C1980" s="264"/>
    </row>
    <row r="1981" spans="3:3" x14ac:dyDescent="0.35">
      <c r="C1981" s="264"/>
    </row>
    <row r="1982" spans="3:3" x14ac:dyDescent="0.35">
      <c r="C1982" s="264"/>
    </row>
    <row r="1983" spans="3:3" x14ac:dyDescent="0.35">
      <c r="C1983" s="264"/>
    </row>
  </sheetData>
  <conditionalFormatting sqref="F1 K1">
    <cfRule type="cellIs" dxfId="2" priority="14" operator="lessThan">
      <formula>26</formula>
    </cfRule>
  </conditionalFormatting>
  <conditionalFormatting sqref="F2:F1500">
    <cfRule type="cellIs" dxfId="1" priority="13" operator="between">
      <formula>1</formula>
      <formula>25</formula>
    </cfRule>
  </conditionalFormatting>
  <conditionalFormatting sqref="K2:K1500">
    <cfRule type="cellIs" dxfId="0" priority="9" operator="between">
      <formula>1</formula>
      <formula>25</formula>
    </cfRule>
  </conditionalFormatting>
  <conditionalFormatting sqref="D1:D1305 D1307:D1048576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281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286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30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5"/>
  <dimension ref="A1:AMH29"/>
  <sheetViews>
    <sheetView zoomScale="80" zoomScaleNormal="80" workbookViewId="0">
      <selection activeCell="M5" sqref="M5"/>
    </sheetView>
  </sheetViews>
  <sheetFormatPr defaultColWidth="8.90625" defaultRowHeight="14.5" x14ac:dyDescent="0.35"/>
  <cols>
    <col min="1" max="1" width="4" style="27" bestFit="1" customWidth="1"/>
    <col min="2" max="2" width="17.90625" style="27" customWidth="1"/>
    <col min="3" max="3" width="5" style="27" customWidth="1"/>
    <col min="4" max="10" width="8.90625" style="27"/>
    <col min="11" max="11" width="7.1796875" style="27" customWidth="1"/>
    <col min="12" max="12" width="5.453125" style="27" customWidth="1"/>
    <col min="13" max="13" width="5.36328125" style="27" customWidth="1"/>
    <col min="14" max="93" width="5.453125" style="27" customWidth="1"/>
    <col min="94" max="94" width="8.90625" style="27"/>
    <col min="95" max="120" width="8.90625" style="28"/>
    <col min="121" max="121" width="8" style="27" customWidth="1"/>
    <col min="122" max="203" width="5.453125" style="27" customWidth="1"/>
    <col min="204" max="204" width="8.90625" style="27"/>
    <col min="205" max="210" width="8.90625" style="28"/>
    <col min="211" max="211" width="8.90625" style="27"/>
    <col min="212" max="212" width="9.36328125" style="27" customWidth="1"/>
    <col min="213" max="294" width="5.453125" style="27" customWidth="1"/>
    <col min="295" max="295" width="8.90625" style="27"/>
    <col min="296" max="302" width="8.90625" style="28"/>
    <col min="303" max="303" width="8.90625" style="27"/>
    <col min="304" max="386" width="5.453125" style="27" customWidth="1"/>
    <col min="387" max="387" width="8.90625" style="27"/>
    <col min="388" max="394" width="8.90625" style="28"/>
    <col min="395" max="395" width="8.90625" style="27"/>
    <col min="396" max="478" width="5.453125" style="27" customWidth="1"/>
    <col min="479" max="479" width="8.90625" style="27"/>
    <col min="480" max="485" width="8.90625" style="28"/>
    <col min="486" max="486" width="8.90625" style="27"/>
    <col min="487" max="487" width="8.1796875" style="27" customWidth="1"/>
    <col min="488" max="569" width="5.453125" style="27" customWidth="1"/>
    <col min="570" max="570" width="8.90625" style="27"/>
    <col min="571" max="576" width="8.90625" style="28"/>
    <col min="577" max="577" width="8.90625" style="27"/>
    <col min="578" max="578" width="8" style="27" customWidth="1"/>
    <col min="579" max="660" width="5.453125" style="27" customWidth="1"/>
    <col min="661" max="661" width="8.90625" style="27"/>
    <col min="662" max="667" width="8.90625" style="28"/>
    <col min="668" max="668" width="8.90625" style="27"/>
    <col min="669" max="669" width="6.6328125" style="27" customWidth="1"/>
    <col min="670" max="751" width="5.453125" style="27" customWidth="1"/>
    <col min="752" max="752" width="8.90625" style="27"/>
    <col min="753" max="758" width="8.90625" style="28"/>
    <col min="759" max="759" width="8.90625" style="27"/>
    <col min="760" max="760" width="8.08984375" style="27" customWidth="1"/>
    <col min="761" max="842" width="5.453125" style="27" customWidth="1"/>
    <col min="843" max="845" width="8.90625" style="27"/>
    <col min="846" max="846" width="8.08984375" style="27" customWidth="1"/>
    <col min="847" max="928" width="5.453125" style="27" customWidth="1"/>
    <col min="929" max="929" width="4.453125" style="27" customWidth="1"/>
    <col min="930" max="1011" width="5.453125" style="27" customWidth="1"/>
    <col min="1012" max="16384" width="8.90625" style="27"/>
  </cols>
  <sheetData>
    <row r="1" spans="1:1022" x14ac:dyDescent="0.35">
      <c r="I1" s="27">
        <v>9</v>
      </c>
      <c r="J1" s="27">
        <v>10</v>
      </c>
      <c r="K1" s="27">
        <v>11</v>
      </c>
      <c r="L1" s="27">
        <v>12</v>
      </c>
      <c r="M1" s="27">
        <v>13</v>
      </c>
      <c r="N1" s="27">
        <v>14</v>
      </c>
      <c r="O1" s="27">
        <v>15</v>
      </c>
      <c r="P1" s="27">
        <v>16</v>
      </c>
      <c r="Q1" s="27">
        <v>17</v>
      </c>
      <c r="R1" s="27">
        <v>18</v>
      </c>
      <c r="S1" s="27">
        <v>19</v>
      </c>
      <c r="T1" s="27">
        <v>20</v>
      </c>
      <c r="U1" s="27">
        <v>21</v>
      </c>
      <c r="V1" s="27">
        <v>22</v>
      </c>
      <c r="W1" s="27">
        <v>23</v>
      </c>
      <c r="X1" s="27">
        <v>24</v>
      </c>
      <c r="Y1" s="27">
        <v>25</v>
      </c>
      <c r="Z1" s="27">
        <v>26</v>
      </c>
      <c r="AA1" s="27">
        <v>27</v>
      </c>
      <c r="AB1" s="27">
        <v>28</v>
      </c>
      <c r="AC1" s="27">
        <v>29</v>
      </c>
      <c r="AD1" s="27">
        <v>30</v>
      </c>
      <c r="AE1" s="27">
        <v>31</v>
      </c>
      <c r="AF1" s="27">
        <v>32</v>
      </c>
      <c r="AG1" s="27">
        <v>33</v>
      </c>
      <c r="AH1" s="27">
        <v>34</v>
      </c>
      <c r="AI1" s="27">
        <v>35</v>
      </c>
      <c r="AJ1" s="27">
        <v>36</v>
      </c>
      <c r="AK1" s="27">
        <v>37</v>
      </c>
      <c r="AL1" s="27">
        <v>38</v>
      </c>
      <c r="AM1" s="27">
        <v>39</v>
      </c>
      <c r="AN1" s="27">
        <v>40</v>
      </c>
      <c r="AO1" s="27">
        <v>41</v>
      </c>
      <c r="AP1" s="27">
        <v>42</v>
      </c>
      <c r="AQ1" s="27">
        <v>43</v>
      </c>
      <c r="AR1" s="27">
        <v>44</v>
      </c>
      <c r="AS1" s="27">
        <v>45</v>
      </c>
      <c r="AT1" s="27">
        <v>46</v>
      </c>
      <c r="AU1" s="27">
        <v>47</v>
      </c>
      <c r="AV1" s="27">
        <v>48</v>
      </c>
      <c r="AW1" s="27">
        <v>49</v>
      </c>
      <c r="AX1" s="27">
        <v>50</v>
      </c>
      <c r="AY1" s="27">
        <v>51</v>
      </c>
      <c r="AZ1" s="27">
        <v>52</v>
      </c>
      <c r="BA1" s="27">
        <v>53</v>
      </c>
      <c r="BB1" s="27">
        <v>54</v>
      </c>
      <c r="BC1" s="27">
        <v>55</v>
      </c>
      <c r="BD1" s="27">
        <v>56</v>
      </c>
      <c r="BE1" s="27">
        <v>57</v>
      </c>
      <c r="BF1" s="27">
        <v>58</v>
      </c>
      <c r="BG1" s="27">
        <v>59</v>
      </c>
      <c r="BH1" s="27">
        <v>60</v>
      </c>
      <c r="BI1" s="27">
        <v>61</v>
      </c>
      <c r="BJ1" s="27">
        <v>62</v>
      </c>
      <c r="BK1" s="27">
        <v>63</v>
      </c>
      <c r="BL1" s="27">
        <v>64</v>
      </c>
      <c r="BM1" s="27">
        <v>65</v>
      </c>
      <c r="BN1" s="27">
        <v>66</v>
      </c>
      <c r="BO1" s="27">
        <v>67</v>
      </c>
      <c r="BP1" s="27">
        <v>68</v>
      </c>
      <c r="BQ1" s="27">
        <v>69</v>
      </c>
      <c r="BR1" s="27">
        <v>70</v>
      </c>
      <c r="BS1" s="27">
        <v>71</v>
      </c>
      <c r="BT1" s="27">
        <v>72</v>
      </c>
      <c r="BU1" s="27">
        <v>73</v>
      </c>
      <c r="BV1" s="27">
        <v>74</v>
      </c>
      <c r="BW1" s="27">
        <v>75</v>
      </c>
      <c r="BX1" s="27">
        <v>76</v>
      </c>
      <c r="BY1" s="27">
        <v>77</v>
      </c>
      <c r="BZ1" s="27">
        <v>78</v>
      </c>
      <c r="CA1" s="27">
        <v>79</v>
      </c>
      <c r="CB1" s="27">
        <v>80</v>
      </c>
      <c r="CC1" s="27">
        <v>81</v>
      </c>
      <c r="CD1" s="27">
        <v>82</v>
      </c>
      <c r="CE1" s="27">
        <v>83</v>
      </c>
      <c r="CF1" s="27">
        <v>84</v>
      </c>
      <c r="CG1" s="27">
        <v>85</v>
      </c>
      <c r="CH1" s="27">
        <v>86</v>
      </c>
      <c r="CI1" s="27">
        <v>87</v>
      </c>
      <c r="CJ1" s="27">
        <v>88</v>
      </c>
      <c r="CK1" s="27">
        <v>89</v>
      </c>
      <c r="CL1" s="27">
        <v>90</v>
      </c>
      <c r="CM1" s="27">
        <v>91</v>
      </c>
      <c r="CN1" s="27">
        <v>92</v>
      </c>
      <c r="CO1" s="27">
        <v>93</v>
      </c>
      <c r="CP1" s="27">
        <v>94</v>
      </c>
      <c r="CQ1" s="27">
        <v>95</v>
      </c>
      <c r="CR1" s="27">
        <v>96</v>
      </c>
      <c r="CS1" s="27">
        <v>97</v>
      </c>
      <c r="CT1" s="27">
        <v>98</v>
      </c>
      <c r="CU1" s="27">
        <v>99</v>
      </c>
      <c r="CV1" s="27">
        <v>100</v>
      </c>
      <c r="CW1" s="27">
        <v>101</v>
      </c>
      <c r="CX1" s="27">
        <v>102</v>
      </c>
      <c r="CY1" s="27">
        <v>103</v>
      </c>
      <c r="CZ1" s="27">
        <v>104</v>
      </c>
      <c r="DA1" s="27">
        <v>105</v>
      </c>
      <c r="DB1" s="27">
        <v>106</v>
      </c>
      <c r="DC1" s="27">
        <v>107</v>
      </c>
      <c r="DD1" s="27">
        <v>108</v>
      </c>
      <c r="DE1" s="27">
        <v>109</v>
      </c>
      <c r="DF1" s="27">
        <v>110</v>
      </c>
      <c r="DG1" s="27">
        <v>111</v>
      </c>
      <c r="DH1" s="27">
        <v>112</v>
      </c>
      <c r="DI1" s="27">
        <v>113</v>
      </c>
      <c r="DJ1" s="27">
        <v>114</v>
      </c>
      <c r="DK1" s="27">
        <v>115</v>
      </c>
      <c r="DL1" s="27">
        <v>116</v>
      </c>
      <c r="DM1" s="27">
        <v>117</v>
      </c>
      <c r="DN1" s="27">
        <v>118</v>
      </c>
      <c r="DO1" s="27">
        <v>119</v>
      </c>
      <c r="DP1" s="27">
        <v>120</v>
      </c>
      <c r="DQ1" s="27">
        <v>121</v>
      </c>
      <c r="DR1" s="27">
        <v>122</v>
      </c>
      <c r="DS1" s="27">
        <v>123</v>
      </c>
      <c r="DT1" s="27">
        <v>124</v>
      </c>
      <c r="DU1" s="27">
        <v>125</v>
      </c>
      <c r="DV1" s="27">
        <v>126</v>
      </c>
      <c r="DW1" s="27">
        <v>127</v>
      </c>
      <c r="DX1" s="27">
        <v>128</v>
      </c>
      <c r="DY1" s="27">
        <v>129</v>
      </c>
      <c r="DZ1" s="27">
        <v>130</v>
      </c>
      <c r="EA1" s="27">
        <v>131</v>
      </c>
      <c r="EB1" s="27">
        <v>132</v>
      </c>
      <c r="EC1" s="27">
        <v>133</v>
      </c>
      <c r="ED1" s="27">
        <v>134</v>
      </c>
      <c r="EE1" s="27">
        <v>135</v>
      </c>
      <c r="EF1" s="27">
        <v>136</v>
      </c>
      <c r="EG1" s="27">
        <v>137</v>
      </c>
      <c r="EH1" s="27">
        <v>138</v>
      </c>
      <c r="EI1" s="27">
        <v>139</v>
      </c>
      <c r="EJ1" s="27">
        <v>140</v>
      </c>
      <c r="EK1" s="27">
        <v>141</v>
      </c>
      <c r="EL1" s="27">
        <v>142</v>
      </c>
      <c r="EM1" s="27">
        <v>143</v>
      </c>
      <c r="EN1" s="27">
        <v>144</v>
      </c>
      <c r="EO1" s="27">
        <v>145</v>
      </c>
      <c r="EP1" s="27">
        <v>146</v>
      </c>
      <c r="EQ1" s="27">
        <v>147</v>
      </c>
      <c r="ER1" s="27">
        <v>148</v>
      </c>
      <c r="ES1" s="27">
        <v>149</v>
      </c>
      <c r="ET1" s="27">
        <v>150</v>
      </c>
      <c r="EU1" s="27">
        <v>151</v>
      </c>
      <c r="EV1" s="27">
        <v>152</v>
      </c>
      <c r="EW1" s="27">
        <v>153</v>
      </c>
      <c r="EX1" s="27">
        <v>154</v>
      </c>
      <c r="EY1" s="27">
        <v>155</v>
      </c>
      <c r="EZ1" s="27">
        <v>156</v>
      </c>
      <c r="FA1" s="27">
        <v>157</v>
      </c>
      <c r="FB1" s="27">
        <v>158</v>
      </c>
      <c r="FC1" s="27">
        <v>159</v>
      </c>
      <c r="FD1" s="27">
        <v>160</v>
      </c>
      <c r="FE1" s="27">
        <v>161</v>
      </c>
      <c r="FF1" s="27">
        <v>162</v>
      </c>
      <c r="FG1" s="27">
        <v>163</v>
      </c>
      <c r="FH1" s="27">
        <v>164</v>
      </c>
      <c r="FI1" s="27">
        <v>165</v>
      </c>
      <c r="FJ1" s="27">
        <v>166</v>
      </c>
      <c r="FK1" s="27">
        <v>167</v>
      </c>
      <c r="FL1" s="27">
        <v>168</v>
      </c>
      <c r="FM1" s="27">
        <v>169</v>
      </c>
      <c r="FN1" s="27">
        <v>170</v>
      </c>
      <c r="FO1" s="27">
        <v>171</v>
      </c>
      <c r="FP1" s="27">
        <v>172</v>
      </c>
      <c r="FQ1" s="27">
        <v>173</v>
      </c>
      <c r="FR1" s="27">
        <v>174</v>
      </c>
      <c r="FS1" s="27">
        <v>175</v>
      </c>
      <c r="FT1" s="27">
        <v>176</v>
      </c>
      <c r="FU1" s="27">
        <v>177</v>
      </c>
      <c r="FV1" s="27">
        <v>178</v>
      </c>
      <c r="FW1" s="27">
        <v>179</v>
      </c>
      <c r="FX1" s="27">
        <v>180</v>
      </c>
      <c r="FY1" s="27">
        <v>181</v>
      </c>
      <c r="FZ1" s="27">
        <v>182</v>
      </c>
      <c r="GA1" s="27">
        <v>183</v>
      </c>
      <c r="GB1" s="27">
        <v>184</v>
      </c>
      <c r="GC1" s="27">
        <v>185</v>
      </c>
      <c r="GD1" s="27">
        <v>186</v>
      </c>
      <c r="GE1" s="27">
        <v>187</v>
      </c>
      <c r="GF1" s="27">
        <v>188</v>
      </c>
      <c r="GG1" s="27">
        <v>189</v>
      </c>
      <c r="GH1" s="27">
        <v>190</v>
      </c>
      <c r="GI1" s="27">
        <v>191</v>
      </c>
      <c r="GJ1" s="27">
        <v>192</v>
      </c>
      <c r="GK1" s="27">
        <v>193</v>
      </c>
      <c r="GL1" s="27">
        <v>194</v>
      </c>
      <c r="GM1" s="27">
        <v>195</v>
      </c>
      <c r="GN1" s="27">
        <v>196</v>
      </c>
      <c r="GO1" s="27">
        <v>197</v>
      </c>
      <c r="GP1" s="27">
        <v>198</v>
      </c>
      <c r="GQ1" s="27">
        <v>199</v>
      </c>
      <c r="GR1" s="27">
        <v>200</v>
      </c>
      <c r="GS1" s="27">
        <v>201</v>
      </c>
      <c r="GT1" s="27">
        <v>202</v>
      </c>
      <c r="GU1" s="27">
        <v>203</v>
      </c>
      <c r="GV1" s="27">
        <v>204</v>
      </c>
      <c r="GW1" s="27">
        <v>205</v>
      </c>
      <c r="GX1" s="27">
        <v>206</v>
      </c>
      <c r="GY1" s="27">
        <v>207</v>
      </c>
      <c r="GZ1" s="27">
        <v>208</v>
      </c>
      <c r="HA1" s="27">
        <v>209</v>
      </c>
      <c r="HB1" s="27">
        <v>210</v>
      </c>
      <c r="HC1" s="27">
        <v>211</v>
      </c>
      <c r="HD1" s="27">
        <v>212</v>
      </c>
      <c r="HE1" s="27">
        <v>213</v>
      </c>
      <c r="HF1" s="27">
        <v>214</v>
      </c>
      <c r="HG1" s="27">
        <v>215</v>
      </c>
      <c r="HH1" s="27">
        <v>216</v>
      </c>
      <c r="HI1" s="27">
        <v>217</v>
      </c>
      <c r="HJ1" s="27">
        <v>218</v>
      </c>
      <c r="HK1" s="27">
        <v>219</v>
      </c>
      <c r="HL1" s="27">
        <v>220</v>
      </c>
      <c r="HM1" s="27">
        <v>221</v>
      </c>
      <c r="HN1" s="27">
        <v>222</v>
      </c>
      <c r="HO1" s="27">
        <v>223</v>
      </c>
      <c r="HP1" s="27">
        <v>224</v>
      </c>
      <c r="HQ1" s="27">
        <v>225</v>
      </c>
      <c r="HR1" s="27">
        <v>226</v>
      </c>
      <c r="HS1" s="27">
        <v>227</v>
      </c>
      <c r="HT1" s="27">
        <v>228</v>
      </c>
      <c r="HU1" s="27">
        <v>229</v>
      </c>
      <c r="HV1" s="27">
        <v>230</v>
      </c>
      <c r="HW1" s="27">
        <v>231</v>
      </c>
      <c r="HX1" s="27">
        <v>232</v>
      </c>
      <c r="HY1" s="27">
        <v>233</v>
      </c>
      <c r="HZ1" s="27">
        <v>234</v>
      </c>
      <c r="IA1" s="27">
        <v>235</v>
      </c>
      <c r="IB1" s="27">
        <v>236</v>
      </c>
      <c r="IC1" s="27">
        <v>237</v>
      </c>
      <c r="ID1" s="27">
        <v>238</v>
      </c>
      <c r="IE1" s="27">
        <v>239</v>
      </c>
      <c r="IF1" s="27">
        <v>240</v>
      </c>
      <c r="IG1" s="27">
        <v>241</v>
      </c>
      <c r="IH1" s="27">
        <v>242</v>
      </c>
      <c r="II1" s="27">
        <v>243</v>
      </c>
      <c r="IJ1" s="27">
        <v>244</v>
      </c>
      <c r="IK1" s="27">
        <v>245</v>
      </c>
      <c r="IL1" s="27">
        <v>246</v>
      </c>
      <c r="IM1" s="27">
        <v>247</v>
      </c>
      <c r="IN1" s="27">
        <v>248</v>
      </c>
      <c r="IO1" s="27">
        <v>249</v>
      </c>
      <c r="IP1" s="27">
        <v>250</v>
      </c>
      <c r="IQ1" s="27">
        <v>251</v>
      </c>
      <c r="IR1" s="27">
        <v>252</v>
      </c>
      <c r="IS1" s="27">
        <v>253</v>
      </c>
      <c r="IT1" s="27">
        <v>254</v>
      </c>
      <c r="IU1" s="27">
        <v>255</v>
      </c>
      <c r="IV1" s="27">
        <v>256</v>
      </c>
      <c r="IW1" s="27">
        <v>257</v>
      </c>
      <c r="IX1" s="27">
        <v>258</v>
      </c>
      <c r="IY1" s="27">
        <v>259</v>
      </c>
      <c r="IZ1" s="27">
        <v>260</v>
      </c>
      <c r="JA1" s="27">
        <v>261</v>
      </c>
      <c r="JB1" s="27">
        <v>262</v>
      </c>
      <c r="JC1" s="27">
        <v>263</v>
      </c>
      <c r="JD1" s="27">
        <v>264</v>
      </c>
      <c r="JE1" s="27">
        <v>265</v>
      </c>
      <c r="JF1" s="27">
        <v>266</v>
      </c>
      <c r="JG1" s="27">
        <v>267</v>
      </c>
      <c r="JH1" s="27">
        <v>268</v>
      </c>
      <c r="JI1" s="27">
        <v>269</v>
      </c>
      <c r="JJ1" s="27">
        <v>270</v>
      </c>
      <c r="JK1" s="27">
        <v>271</v>
      </c>
      <c r="JL1" s="27">
        <v>272</v>
      </c>
      <c r="JM1" s="27">
        <v>273</v>
      </c>
      <c r="JN1" s="27">
        <v>274</v>
      </c>
      <c r="JO1" s="27">
        <v>275</v>
      </c>
      <c r="JP1" s="27">
        <v>276</v>
      </c>
      <c r="JQ1" s="27">
        <v>277</v>
      </c>
      <c r="JR1" s="27">
        <v>278</v>
      </c>
      <c r="JS1" s="27">
        <v>279</v>
      </c>
      <c r="JT1" s="27">
        <v>280</v>
      </c>
      <c r="JU1" s="27">
        <v>281</v>
      </c>
      <c r="JV1" s="27">
        <v>282</v>
      </c>
      <c r="JW1" s="27">
        <v>283</v>
      </c>
      <c r="JX1" s="27">
        <v>284</v>
      </c>
      <c r="JY1" s="27">
        <v>285</v>
      </c>
      <c r="JZ1" s="27">
        <v>286</v>
      </c>
      <c r="KA1" s="27">
        <v>287</v>
      </c>
      <c r="KB1" s="27">
        <v>288</v>
      </c>
      <c r="KC1" s="27">
        <v>289</v>
      </c>
      <c r="KD1" s="27">
        <v>290</v>
      </c>
      <c r="KE1" s="27">
        <v>291</v>
      </c>
      <c r="KF1" s="27">
        <v>292</v>
      </c>
      <c r="KG1" s="27">
        <v>293</v>
      </c>
      <c r="KH1" s="27">
        <v>294</v>
      </c>
      <c r="KI1" s="27">
        <v>295</v>
      </c>
      <c r="KJ1" s="27">
        <v>296</v>
      </c>
      <c r="KK1" s="27">
        <v>297</v>
      </c>
      <c r="KL1" s="27">
        <v>298</v>
      </c>
      <c r="KM1" s="27">
        <v>299</v>
      </c>
      <c r="KN1" s="27">
        <v>300</v>
      </c>
      <c r="KO1" s="27">
        <v>301</v>
      </c>
      <c r="KP1" s="27">
        <v>302</v>
      </c>
      <c r="KQ1" s="27">
        <v>303</v>
      </c>
      <c r="KR1" s="27">
        <v>304</v>
      </c>
      <c r="KS1" s="27">
        <v>305</v>
      </c>
      <c r="KT1" s="27">
        <v>306</v>
      </c>
      <c r="KU1" s="27">
        <v>307</v>
      </c>
      <c r="KV1" s="27">
        <v>308</v>
      </c>
      <c r="KW1" s="27">
        <v>309</v>
      </c>
      <c r="KX1" s="27">
        <v>310</v>
      </c>
      <c r="KY1" s="27">
        <v>311</v>
      </c>
      <c r="KZ1" s="27">
        <v>312</v>
      </c>
      <c r="LA1" s="27">
        <v>313</v>
      </c>
      <c r="LB1" s="27">
        <v>314</v>
      </c>
      <c r="LC1" s="27">
        <v>315</v>
      </c>
      <c r="LD1" s="27">
        <v>316</v>
      </c>
      <c r="LE1" s="27">
        <v>317</v>
      </c>
      <c r="LF1" s="27">
        <v>318</v>
      </c>
      <c r="LG1" s="27">
        <v>319</v>
      </c>
      <c r="LH1" s="27">
        <v>320</v>
      </c>
      <c r="LI1" s="27">
        <v>321</v>
      </c>
      <c r="LJ1" s="27">
        <v>322</v>
      </c>
      <c r="LK1" s="27">
        <v>323</v>
      </c>
      <c r="LL1" s="27">
        <v>324</v>
      </c>
      <c r="LM1" s="27">
        <v>325</v>
      </c>
      <c r="LN1" s="27">
        <v>326</v>
      </c>
      <c r="LO1" s="27">
        <v>327</v>
      </c>
      <c r="LP1" s="27">
        <v>328</v>
      </c>
      <c r="LQ1" s="27">
        <v>329</v>
      </c>
      <c r="LR1" s="27">
        <v>330</v>
      </c>
      <c r="LS1" s="27">
        <v>331</v>
      </c>
      <c r="LT1" s="27">
        <v>332</v>
      </c>
      <c r="LU1" s="27">
        <v>333</v>
      </c>
      <c r="LV1" s="27">
        <v>334</v>
      </c>
      <c r="LW1" s="27">
        <v>335</v>
      </c>
      <c r="LX1" s="27">
        <v>336</v>
      </c>
      <c r="LY1" s="27">
        <v>337</v>
      </c>
      <c r="LZ1" s="27">
        <v>338</v>
      </c>
      <c r="MA1" s="27">
        <v>339</v>
      </c>
      <c r="MB1" s="27">
        <v>340</v>
      </c>
      <c r="MC1" s="27">
        <v>341</v>
      </c>
      <c r="MD1" s="27">
        <v>342</v>
      </c>
      <c r="ME1" s="27">
        <v>343</v>
      </c>
      <c r="MF1" s="27">
        <v>344</v>
      </c>
      <c r="MG1" s="27">
        <v>345</v>
      </c>
      <c r="MH1" s="27">
        <v>346</v>
      </c>
      <c r="MI1" s="27">
        <v>347</v>
      </c>
      <c r="MJ1" s="27">
        <v>348</v>
      </c>
      <c r="MK1" s="27">
        <v>349</v>
      </c>
      <c r="ML1" s="27">
        <v>350</v>
      </c>
      <c r="MM1" s="27">
        <v>351</v>
      </c>
      <c r="MN1" s="27">
        <v>352</v>
      </c>
      <c r="MO1" s="27">
        <v>353</v>
      </c>
      <c r="MP1" s="27">
        <v>354</v>
      </c>
      <c r="MQ1" s="27">
        <v>355</v>
      </c>
      <c r="MR1" s="27">
        <v>356</v>
      </c>
      <c r="MS1" s="27">
        <v>357</v>
      </c>
      <c r="MT1" s="27">
        <v>358</v>
      </c>
      <c r="MU1" s="27">
        <v>359</v>
      </c>
      <c r="MV1" s="27">
        <v>360</v>
      </c>
      <c r="MW1" s="27">
        <v>361</v>
      </c>
      <c r="MX1" s="27">
        <v>362</v>
      </c>
      <c r="MY1" s="27">
        <v>363</v>
      </c>
      <c r="MZ1" s="27">
        <v>364</v>
      </c>
      <c r="NA1" s="27">
        <v>365</v>
      </c>
      <c r="NB1" s="27">
        <v>366</v>
      </c>
      <c r="NC1" s="27">
        <v>367</v>
      </c>
      <c r="ND1" s="27">
        <v>368</v>
      </c>
      <c r="NE1" s="27">
        <v>369</v>
      </c>
      <c r="NF1" s="27">
        <v>370</v>
      </c>
      <c r="NG1" s="27">
        <v>371</v>
      </c>
      <c r="NH1" s="27">
        <v>372</v>
      </c>
      <c r="NI1" s="27">
        <v>373</v>
      </c>
      <c r="NJ1" s="27">
        <v>374</v>
      </c>
      <c r="NK1" s="27">
        <v>375</v>
      </c>
      <c r="NL1" s="27">
        <v>376</v>
      </c>
      <c r="NM1" s="27">
        <v>377</v>
      </c>
      <c r="NN1" s="27">
        <v>378</v>
      </c>
      <c r="NO1" s="27">
        <v>379</v>
      </c>
      <c r="NP1" s="27">
        <v>380</v>
      </c>
      <c r="NQ1" s="27">
        <v>381</v>
      </c>
      <c r="NR1" s="27">
        <v>382</v>
      </c>
      <c r="NS1" s="27">
        <v>383</v>
      </c>
      <c r="NT1" s="27">
        <v>384</v>
      </c>
      <c r="NU1" s="27">
        <v>385</v>
      </c>
      <c r="NV1" s="27">
        <v>386</v>
      </c>
      <c r="NW1" s="27">
        <v>387</v>
      </c>
      <c r="NX1" s="27">
        <v>388</v>
      </c>
      <c r="NY1" s="27">
        <v>389</v>
      </c>
      <c r="NZ1" s="27">
        <v>390</v>
      </c>
      <c r="OA1" s="27">
        <v>391</v>
      </c>
      <c r="OB1" s="27">
        <v>392</v>
      </c>
      <c r="OC1" s="27">
        <v>393</v>
      </c>
      <c r="OD1" s="27">
        <v>394</v>
      </c>
      <c r="OE1" s="27">
        <v>395</v>
      </c>
      <c r="OF1" s="27">
        <v>396</v>
      </c>
      <c r="OG1" s="27">
        <v>397</v>
      </c>
      <c r="OH1" s="27">
        <v>398</v>
      </c>
      <c r="OI1" s="27">
        <v>399</v>
      </c>
      <c r="OJ1" s="27">
        <v>400</v>
      </c>
      <c r="OK1" s="27">
        <v>401</v>
      </c>
      <c r="OL1" s="27">
        <v>402</v>
      </c>
      <c r="OM1" s="27">
        <v>403</v>
      </c>
      <c r="ON1" s="27">
        <v>404</v>
      </c>
      <c r="OO1" s="27">
        <v>405</v>
      </c>
      <c r="OP1" s="27">
        <v>406</v>
      </c>
      <c r="OQ1" s="27">
        <v>407</v>
      </c>
      <c r="OR1" s="27">
        <v>408</v>
      </c>
      <c r="OS1" s="27">
        <v>409</v>
      </c>
      <c r="OT1" s="27">
        <v>410</v>
      </c>
      <c r="OU1" s="27">
        <v>411</v>
      </c>
      <c r="OV1" s="27">
        <v>412</v>
      </c>
      <c r="OW1" s="27">
        <v>413</v>
      </c>
      <c r="OX1" s="27">
        <v>414</v>
      </c>
      <c r="OY1" s="27">
        <v>415</v>
      </c>
      <c r="OZ1" s="27">
        <v>416</v>
      </c>
      <c r="PA1" s="27">
        <v>417</v>
      </c>
      <c r="PB1" s="27">
        <v>418</v>
      </c>
      <c r="PC1" s="27">
        <v>419</v>
      </c>
      <c r="PD1" s="27">
        <v>420</v>
      </c>
      <c r="PE1" s="27">
        <v>421</v>
      </c>
      <c r="PF1" s="27">
        <v>422</v>
      </c>
      <c r="PG1" s="27">
        <v>423</v>
      </c>
      <c r="PH1" s="27">
        <v>424</v>
      </c>
      <c r="PI1" s="27">
        <v>425</v>
      </c>
      <c r="PJ1" s="27">
        <v>426</v>
      </c>
      <c r="PK1" s="27">
        <v>427</v>
      </c>
      <c r="PL1" s="27">
        <v>428</v>
      </c>
      <c r="PM1" s="27">
        <v>429</v>
      </c>
      <c r="PN1" s="27">
        <v>430</v>
      </c>
      <c r="PO1" s="27">
        <v>431</v>
      </c>
      <c r="PP1" s="27">
        <v>432</v>
      </c>
      <c r="PQ1" s="27">
        <v>433</v>
      </c>
      <c r="PR1" s="27">
        <v>434</v>
      </c>
      <c r="PS1" s="27">
        <v>435</v>
      </c>
      <c r="PT1" s="27">
        <v>436</v>
      </c>
      <c r="PU1" s="27">
        <v>437</v>
      </c>
      <c r="PV1" s="27">
        <v>438</v>
      </c>
      <c r="PW1" s="27">
        <v>439</v>
      </c>
      <c r="PX1" s="27">
        <v>440</v>
      </c>
      <c r="PY1" s="27">
        <v>441</v>
      </c>
      <c r="PZ1" s="27">
        <v>442</v>
      </c>
      <c r="QA1" s="27">
        <v>443</v>
      </c>
      <c r="QB1" s="27">
        <v>444</v>
      </c>
      <c r="QC1" s="27">
        <v>445</v>
      </c>
      <c r="QD1" s="27">
        <v>446</v>
      </c>
      <c r="QE1" s="27">
        <v>447</v>
      </c>
      <c r="QF1" s="27">
        <v>448</v>
      </c>
      <c r="QG1" s="27">
        <v>449</v>
      </c>
      <c r="QH1" s="27">
        <v>450</v>
      </c>
      <c r="QI1" s="27">
        <v>451</v>
      </c>
      <c r="QJ1" s="27">
        <v>452</v>
      </c>
      <c r="QK1" s="27">
        <v>453</v>
      </c>
      <c r="QL1" s="27">
        <v>454</v>
      </c>
      <c r="QM1" s="27">
        <v>455</v>
      </c>
      <c r="QN1" s="27">
        <v>456</v>
      </c>
      <c r="QO1" s="27">
        <v>457</v>
      </c>
      <c r="QP1" s="27">
        <v>458</v>
      </c>
      <c r="QQ1" s="27">
        <v>459</v>
      </c>
      <c r="QR1" s="27">
        <v>460</v>
      </c>
      <c r="QS1" s="27">
        <v>461</v>
      </c>
      <c r="QT1" s="27">
        <v>462</v>
      </c>
      <c r="QU1" s="27">
        <v>463</v>
      </c>
      <c r="QV1" s="27">
        <v>464</v>
      </c>
      <c r="QW1" s="27">
        <v>465</v>
      </c>
      <c r="QX1" s="27">
        <v>466</v>
      </c>
      <c r="QY1" s="27">
        <v>467</v>
      </c>
      <c r="QZ1" s="27">
        <v>468</v>
      </c>
      <c r="RA1" s="27">
        <v>469</v>
      </c>
      <c r="RB1" s="27">
        <v>470</v>
      </c>
      <c r="RC1" s="27">
        <v>471</v>
      </c>
      <c r="RD1" s="27">
        <v>472</v>
      </c>
      <c r="RE1" s="27">
        <v>473</v>
      </c>
      <c r="RF1" s="27">
        <v>474</v>
      </c>
      <c r="RG1" s="27">
        <v>475</v>
      </c>
      <c r="RH1" s="27">
        <v>476</v>
      </c>
      <c r="RI1" s="27">
        <v>477</v>
      </c>
      <c r="RJ1" s="27">
        <v>478</v>
      </c>
      <c r="RK1" s="27">
        <v>479</v>
      </c>
      <c r="RL1" s="27">
        <v>480</v>
      </c>
      <c r="RM1" s="27">
        <v>481</v>
      </c>
      <c r="RN1" s="27">
        <v>482</v>
      </c>
      <c r="RO1" s="27">
        <v>483</v>
      </c>
      <c r="RP1" s="27">
        <v>484</v>
      </c>
      <c r="RQ1" s="27">
        <v>485</v>
      </c>
      <c r="RR1" s="27">
        <v>486</v>
      </c>
      <c r="RS1" s="27">
        <v>487</v>
      </c>
      <c r="RT1" s="27">
        <v>488</v>
      </c>
      <c r="RU1" s="27">
        <v>489</v>
      </c>
      <c r="RV1" s="27">
        <v>490</v>
      </c>
      <c r="RW1" s="27">
        <v>491</v>
      </c>
      <c r="RX1" s="27">
        <v>492</v>
      </c>
      <c r="RY1" s="27">
        <v>493</v>
      </c>
      <c r="RZ1" s="27">
        <v>494</v>
      </c>
      <c r="SA1" s="27">
        <v>495</v>
      </c>
      <c r="SB1" s="27">
        <v>496</v>
      </c>
      <c r="SC1" s="27">
        <v>497</v>
      </c>
      <c r="SD1" s="27">
        <v>498</v>
      </c>
      <c r="SE1" s="27">
        <v>499</v>
      </c>
      <c r="SF1" s="27">
        <v>500</v>
      </c>
      <c r="SG1" s="27">
        <v>501</v>
      </c>
      <c r="SH1" s="27">
        <v>502</v>
      </c>
      <c r="SI1" s="27">
        <v>503</v>
      </c>
      <c r="SJ1" s="27">
        <v>504</v>
      </c>
      <c r="SK1" s="27">
        <v>505</v>
      </c>
      <c r="SL1" s="27">
        <v>506</v>
      </c>
      <c r="SM1" s="27">
        <v>507</v>
      </c>
      <c r="SN1" s="27">
        <v>508</v>
      </c>
      <c r="SO1" s="27">
        <v>509</v>
      </c>
      <c r="SP1" s="27">
        <v>510</v>
      </c>
      <c r="SQ1" s="27">
        <v>511</v>
      </c>
      <c r="SR1" s="27">
        <v>512</v>
      </c>
      <c r="SS1" s="27">
        <v>513</v>
      </c>
      <c r="ST1" s="27">
        <v>514</v>
      </c>
      <c r="SU1" s="27">
        <v>515</v>
      </c>
      <c r="SV1" s="27">
        <v>516</v>
      </c>
      <c r="SW1" s="27">
        <v>517</v>
      </c>
      <c r="SX1" s="27">
        <v>518</v>
      </c>
      <c r="SY1" s="27">
        <v>519</v>
      </c>
      <c r="SZ1" s="27">
        <v>520</v>
      </c>
      <c r="TA1" s="27">
        <v>521</v>
      </c>
      <c r="TB1" s="27">
        <v>522</v>
      </c>
      <c r="TC1" s="27">
        <v>523</v>
      </c>
      <c r="TD1" s="27">
        <v>524</v>
      </c>
      <c r="TE1" s="27">
        <v>525</v>
      </c>
      <c r="TF1" s="27">
        <v>526</v>
      </c>
      <c r="TG1" s="27">
        <v>527</v>
      </c>
      <c r="TH1" s="27">
        <v>528</v>
      </c>
      <c r="TI1" s="27">
        <v>529</v>
      </c>
      <c r="TJ1" s="27">
        <v>530</v>
      </c>
      <c r="TK1" s="27">
        <v>531</v>
      </c>
      <c r="TL1" s="27">
        <v>532</v>
      </c>
      <c r="TM1" s="27">
        <v>533</v>
      </c>
      <c r="TN1" s="27">
        <v>534</v>
      </c>
      <c r="TO1" s="27">
        <v>535</v>
      </c>
      <c r="TP1" s="27">
        <v>536</v>
      </c>
      <c r="TQ1" s="27">
        <v>537</v>
      </c>
      <c r="TR1" s="27">
        <v>538</v>
      </c>
      <c r="TS1" s="27">
        <v>539</v>
      </c>
      <c r="TT1" s="27">
        <v>540</v>
      </c>
      <c r="TU1" s="27">
        <v>541</v>
      </c>
      <c r="TV1" s="27">
        <v>542</v>
      </c>
      <c r="TW1" s="27">
        <v>543</v>
      </c>
      <c r="TX1" s="27">
        <v>544</v>
      </c>
      <c r="TY1" s="27">
        <v>545</v>
      </c>
      <c r="TZ1" s="27">
        <v>546</v>
      </c>
      <c r="UA1" s="27">
        <v>547</v>
      </c>
      <c r="UB1" s="27">
        <v>548</v>
      </c>
      <c r="UC1" s="27">
        <v>549</v>
      </c>
      <c r="UD1" s="27">
        <v>550</v>
      </c>
      <c r="UE1" s="27">
        <v>551</v>
      </c>
      <c r="UF1" s="27">
        <v>552</v>
      </c>
      <c r="UG1" s="27">
        <v>553</v>
      </c>
      <c r="UH1" s="27">
        <v>554</v>
      </c>
      <c r="UI1" s="27">
        <v>555</v>
      </c>
      <c r="UJ1" s="27">
        <v>556</v>
      </c>
      <c r="UK1" s="27">
        <v>557</v>
      </c>
      <c r="UL1" s="27">
        <v>558</v>
      </c>
      <c r="UM1" s="27">
        <v>559</v>
      </c>
      <c r="UN1" s="27">
        <v>560</v>
      </c>
      <c r="UO1" s="27">
        <v>561</v>
      </c>
      <c r="UP1" s="27">
        <v>562</v>
      </c>
      <c r="UQ1" s="27">
        <v>563</v>
      </c>
      <c r="UR1" s="27">
        <v>564</v>
      </c>
      <c r="US1" s="27">
        <v>565</v>
      </c>
      <c r="UT1" s="27">
        <v>566</v>
      </c>
      <c r="UU1" s="27">
        <v>567</v>
      </c>
      <c r="UV1" s="27">
        <v>568</v>
      </c>
      <c r="UW1" s="27">
        <v>569</v>
      </c>
      <c r="UX1" s="27">
        <v>570</v>
      </c>
      <c r="UY1" s="27">
        <v>571</v>
      </c>
      <c r="UZ1" s="27">
        <v>572</v>
      </c>
      <c r="VA1" s="27">
        <v>573</v>
      </c>
      <c r="VB1" s="27">
        <v>574</v>
      </c>
      <c r="VC1" s="27">
        <v>575</v>
      </c>
      <c r="VD1" s="27">
        <v>576</v>
      </c>
      <c r="VE1" s="27">
        <v>577</v>
      </c>
      <c r="VF1" s="27">
        <v>578</v>
      </c>
      <c r="VG1" s="27">
        <v>579</v>
      </c>
      <c r="VH1" s="27">
        <v>580</v>
      </c>
      <c r="VI1" s="27">
        <v>581</v>
      </c>
      <c r="VJ1" s="27">
        <v>582</v>
      </c>
      <c r="VK1" s="27">
        <v>583</v>
      </c>
      <c r="VL1" s="27">
        <v>584</v>
      </c>
      <c r="VM1" s="27">
        <v>585</v>
      </c>
      <c r="VN1" s="27">
        <v>586</v>
      </c>
      <c r="VO1" s="27">
        <v>587</v>
      </c>
      <c r="VP1" s="27">
        <v>588</v>
      </c>
      <c r="VQ1" s="27">
        <v>589</v>
      </c>
      <c r="VR1" s="27">
        <v>590</v>
      </c>
      <c r="VS1" s="27">
        <v>591</v>
      </c>
      <c r="VT1" s="27">
        <v>592</v>
      </c>
      <c r="VU1" s="27">
        <v>593</v>
      </c>
      <c r="VV1" s="27">
        <v>594</v>
      </c>
      <c r="VW1" s="27">
        <v>595</v>
      </c>
      <c r="VX1" s="27">
        <v>596</v>
      </c>
      <c r="VY1" s="27">
        <v>597</v>
      </c>
      <c r="VZ1" s="27">
        <v>598</v>
      </c>
      <c r="WA1" s="27">
        <v>599</v>
      </c>
      <c r="WB1" s="27">
        <v>600</v>
      </c>
      <c r="WC1" s="27">
        <v>601</v>
      </c>
      <c r="WD1" s="27">
        <v>602</v>
      </c>
      <c r="WE1" s="27">
        <v>603</v>
      </c>
      <c r="WF1" s="27">
        <v>604</v>
      </c>
      <c r="WG1" s="27">
        <v>605</v>
      </c>
      <c r="WH1" s="27">
        <v>606</v>
      </c>
      <c r="WI1" s="27">
        <v>607</v>
      </c>
      <c r="WJ1" s="27">
        <v>608</v>
      </c>
      <c r="WK1" s="27">
        <v>609</v>
      </c>
      <c r="WL1" s="27">
        <v>610</v>
      </c>
      <c r="WM1" s="27">
        <v>611</v>
      </c>
      <c r="WN1" s="27">
        <v>612</v>
      </c>
      <c r="WO1" s="27">
        <v>613</v>
      </c>
      <c r="WP1" s="27">
        <v>614</v>
      </c>
      <c r="WQ1" s="27">
        <v>615</v>
      </c>
      <c r="WR1" s="27">
        <v>616</v>
      </c>
      <c r="WS1" s="27">
        <v>617</v>
      </c>
      <c r="WT1" s="27">
        <v>618</v>
      </c>
      <c r="WU1" s="27">
        <v>619</v>
      </c>
      <c r="WV1" s="27">
        <v>620</v>
      </c>
      <c r="WW1" s="27">
        <v>621</v>
      </c>
      <c r="WX1" s="27">
        <v>622</v>
      </c>
      <c r="WY1" s="27">
        <v>623</v>
      </c>
      <c r="WZ1" s="27">
        <v>624</v>
      </c>
      <c r="XA1" s="27">
        <v>625</v>
      </c>
      <c r="XB1" s="27">
        <v>626</v>
      </c>
      <c r="XC1" s="27">
        <v>627</v>
      </c>
      <c r="XD1" s="27">
        <v>628</v>
      </c>
      <c r="XE1" s="27">
        <v>629</v>
      </c>
      <c r="XF1" s="27">
        <v>630</v>
      </c>
      <c r="XG1" s="27">
        <v>631</v>
      </c>
      <c r="XH1" s="27">
        <v>632</v>
      </c>
      <c r="XI1" s="27">
        <v>633</v>
      </c>
      <c r="XJ1" s="27">
        <v>634</v>
      </c>
      <c r="XK1" s="27">
        <v>635</v>
      </c>
      <c r="XL1" s="27">
        <v>636</v>
      </c>
      <c r="XM1" s="27">
        <v>637</v>
      </c>
      <c r="XN1" s="27">
        <v>638</v>
      </c>
      <c r="XO1" s="27">
        <v>639</v>
      </c>
      <c r="XP1" s="27">
        <v>640</v>
      </c>
      <c r="XQ1" s="27">
        <v>641</v>
      </c>
      <c r="XR1" s="27">
        <v>642</v>
      </c>
      <c r="XS1" s="27">
        <v>643</v>
      </c>
      <c r="XT1" s="27">
        <v>644</v>
      </c>
      <c r="XU1" s="27">
        <v>645</v>
      </c>
      <c r="XV1" s="27">
        <v>646</v>
      </c>
      <c r="XW1" s="27">
        <v>647</v>
      </c>
      <c r="XX1" s="27">
        <v>648</v>
      </c>
      <c r="XY1" s="27">
        <v>649</v>
      </c>
      <c r="XZ1" s="27">
        <v>650</v>
      </c>
      <c r="YA1" s="27">
        <v>651</v>
      </c>
      <c r="YB1" s="27">
        <v>652</v>
      </c>
      <c r="YC1" s="27">
        <v>653</v>
      </c>
      <c r="YD1" s="27">
        <v>654</v>
      </c>
      <c r="YE1" s="27">
        <v>655</v>
      </c>
      <c r="YF1" s="27">
        <v>656</v>
      </c>
      <c r="YG1" s="27">
        <v>657</v>
      </c>
      <c r="YH1" s="27">
        <v>658</v>
      </c>
      <c r="YI1" s="27">
        <v>659</v>
      </c>
      <c r="YJ1" s="27">
        <v>660</v>
      </c>
      <c r="YK1" s="27">
        <v>661</v>
      </c>
      <c r="YL1" s="27">
        <v>662</v>
      </c>
      <c r="YM1" s="27">
        <v>663</v>
      </c>
      <c r="YN1" s="27">
        <v>664</v>
      </c>
      <c r="YO1" s="27">
        <v>665</v>
      </c>
      <c r="YP1" s="27">
        <v>666</v>
      </c>
      <c r="YQ1" s="27">
        <v>667</v>
      </c>
      <c r="YR1" s="27">
        <v>668</v>
      </c>
      <c r="YS1" s="27">
        <v>669</v>
      </c>
      <c r="YT1" s="27">
        <v>670</v>
      </c>
      <c r="YU1" s="27">
        <v>671</v>
      </c>
      <c r="YV1" s="27">
        <v>672</v>
      </c>
      <c r="YW1" s="27">
        <v>673</v>
      </c>
      <c r="YX1" s="27">
        <v>674</v>
      </c>
      <c r="YY1" s="27">
        <v>675</v>
      </c>
      <c r="YZ1" s="27">
        <v>676</v>
      </c>
      <c r="ZA1" s="27">
        <v>677</v>
      </c>
      <c r="ZB1" s="27">
        <v>678</v>
      </c>
      <c r="ZC1" s="27">
        <v>679</v>
      </c>
      <c r="ZD1" s="27">
        <v>680</v>
      </c>
      <c r="ZE1" s="27">
        <v>681</v>
      </c>
      <c r="ZF1" s="27">
        <v>682</v>
      </c>
      <c r="ZG1" s="27">
        <v>683</v>
      </c>
      <c r="ZH1" s="27">
        <v>684</v>
      </c>
      <c r="ZI1" s="27">
        <v>685</v>
      </c>
      <c r="ZJ1" s="27">
        <v>686</v>
      </c>
      <c r="ZK1" s="27">
        <v>687</v>
      </c>
      <c r="ZL1" s="27">
        <v>688</v>
      </c>
      <c r="ZM1" s="27">
        <v>689</v>
      </c>
      <c r="ZN1" s="27">
        <v>690</v>
      </c>
      <c r="ZO1" s="27">
        <v>691</v>
      </c>
      <c r="ZP1" s="27">
        <v>692</v>
      </c>
      <c r="ZQ1" s="27">
        <v>693</v>
      </c>
      <c r="ZR1" s="27">
        <v>694</v>
      </c>
      <c r="ZS1" s="27">
        <v>695</v>
      </c>
      <c r="ZT1" s="27">
        <v>696</v>
      </c>
      <c r="ZU1" s="27">
        <v>697</v>
      </c>
      <c r="ZV1" s="27">
        <v>698</v>
      </c>
      <c r="ZW1" s="27">
        <v>699</v>
      </c>
      <c r="ZX1" s="27">
        <v>700</v>
      </c>
      <c r="ZY1" s="27">
        <v>701</v>
      </c>
      <c r="ZZ1" s="27">
        <v>702</v>
      </c>
      <c r="AAA1" s="27">
        <v>703</v>
      </c>
      <c r="AAB1" s="27">
        <v>704</v>
      </c>
      <c r="AAC1" s="27">
        <v>705</v>
      </c>
      <c r="AAD1" s="27">
        <v>706</v>
      </c>
      <c r="AAE1" s="27">
        <v>707</v>
      </c>
      <c r="AAF1" s="27">
        <v>708</v>
      </c>
      <c r="AAG1" s="27">
        <v>709</v>
      </c>
      <c r="AAH1" s="27">
        <v>710</v>
      </c>
      <c r="AAI1" s="27">
        <v>711</v>
      </c>
      <c r="AAJ1" s="27">
        <v>712</v>
      </c>
      <c r="AAK1" s="27">
        <v>713</v>
      </c>
      <c r="AAL1" s="27">
        <v>714</v>
      </c>
      <c r="AAM1" s="27">
        <v>715</v>
      </c>
      <c r="AAN1" s="27">
        <v>716</v>
      </c>
      <c r="AAO1" s="27">
        <v>717</v>
      </c>
      <c r="AAP1" s="27">
        <v>718</v>
      </c>
      <c r="AAQ1" s="27">
        <v>719</v>
      </c>
      <c r="AAR1" s="27">
        <v>720</v>
      </c>
      <c r="AAS1" s="27">
        <v>721</v>
      </c>
      <c r="AAT1" s="27">
        <v>722</v>
      </c>
      <c r="AAU1" s="27">
        <v>723</v>
      </c>
      <c r="AAV1" s="27">
        <v>724</v>
      </c>
      <c r="AAW1" s="27">
        <v>725</v>
      </c>
      <c r="AAX1" s="27">
        <v>726</v>
      </c>
      <c r="AAY1" s="27">
        <v>727</v>
      </c>
      <c r="AAZ1" s="27">
        <v>728</v>
      </c>
      <c r="ABA1" s="27">
        <v>729</v>
      </c>
      <c r="ABB1" s="27">
        <v>730</v>
      </c>
      <c r="ABC1" s="27">
        <v>731</v>
      </c>
      <c r="ABD1" s="27">
        <v>732</v>
      </c>
      <c r="ABE1" s="27">
        <v>733</v>
      </c>
      <c r="ABF1" s="27">
        <v>734</v>
      </c>
      <c r="ABG1" s="27">
        <v>735</v>
      </c>
      <c r="ABH1" s="27">
        <v>736</v>
      </c>
      <c r="ABI1" s="27">
        <v>737</v>
      </c>
      <c r="ABJ1" s="27">
        <v>738</v>
      </c>
      <c r="ABK1" s="27">
        <v>739</v>
      </c>
      <c r="ABL1" s="27">
        <v>740</v>
      </c>
      <c r="ABM1" s="27">
        <v>741</v>
      </c>
      <c r="ABN1" s="27">
        <v>742</v>
      </c>
      <c r="ABO1" s="27">
        <v>743</v>
      </c>
      <c r="ABP1" s="27">
        <v>744</v>
      </c>
      <c r="ABQ1" s="27">
        <v>745</v>
      </c>
      <c r="ABR1" s="27">
        <v>746</v>
      </c>
      <c r="ABS1" s="27">
        <v>747</v>
      </c>
      <c r="ABT1" s="27">
        <v>748</v>
      </c>
      <c r="ABU1" s="27">
        <v>749</v>
      </c>
      <c r="ABV1" s="27">
        <v>750</v>
      </c>
      <c r="ABW1" s="27">
        <v>751</v>
      </c>
      <c r="ABX1" s="27">
        <v>752</v>
      </c>
      <c r="ABY1" s="27">
        <v>753</v>
      </c>
      <c r="ABZ1" s="27">
        <v>754</v>
      </c>
      <c r="ACA1" s="27">
        <v>755</v>
      </c>
      <c r="ACB1" s="27">
        <v>756</v>
      </c>
      <c r="ACC1" s="27">
        <v>757</v>
      </c>
      <c r="ACD1" s="27">
        <v>758</v>
      </c>
      <c r="ACE1" s="27">
        <v>759</v>
      </c>
      <c r="ACF1" s="27">
        <v>760</v>
      </c>
      <c r="ACG1" s="27">
        <v>761</v>
      </c>
      <c r="ACH1" s="27">
        <v>762</v>
      </c>
      <c r="ACI1" s="27">
        <v>763</v>
      </c>
      <c r="ACJ1" s="27">
        <v>764</v>
      </c>
      <c r="ACK1" s="27">
        <v>765</v>
      </c>
      <c r="ACL1" s="27">
        <v>766</v>
      </c>
      <c r="ACM1" s="27">
        <v>767</v>
      </c>
      <c r="ACN1" s="27">
        <v>768</v>
      </c>
      <c r="ACO1" s="27">
        <v>769</v>
      </c>
      <c r="ACP1" s="27">
        <v>770</v>
      </c>
      <c r="ACQ1" s="27">
        <v>771</v>
      </c>
      <c r="ACR1" s="27">
        <v>772</v>
      </c>
      <c r="ACS1" s="27">
        <v>773</v>
      </c>
      <c r="ACT1" s="27">
        <v>774</v>
      </c>
      <c r="ACU1" s="27">
        <v>775</v>
      </c>
      <c r="ACV1" s="27">
        <v>776</v>
      </c>
      <c r="ACW1" s="27">
        <v>777</v>
      </c>
      <c r="ACX1" s="27">
        <v>778</v>
      </c>
      <c r="ACY1" s="27">
        <v>779</v>
      </c>
      <c r="ACZ1" s="27">
        <v>780</v>
      </c>
      <c r="ADA1" s="27">
        <v>781</v>
      </c>
      <c r="ADB1" s="27">
        <v>782</v>
      </c>
      <c r="ADC1" s="27">
        <v>783</v>
      </c>
      <c r="ADD1" s="27">
        <v>784</v>
      </c>
      <c r="ADE1" s="27">
        <v>785</v>
      </c>
      <c r="ADF1" s="27">
        <v>786</v>
      </c>
      <c r="ADG1" s="27">
        <v>787</v>
      </c>
      <c r="ADH1" s="27">
        <v>788</v>
      </c>
      <c r="ADI1" s="27">
        <v>789</v>
      </c>
      <c r="ADJ1" s="27">
        <v>790</v>
      </c>
      <c r="ADK1" s="27">
        <v>791</v>
      </c>
      <c r="ADL1" s="27">
        <v>792</v>
      </c>
      <c r="ADM1" s="27">
        <v>793</v>
      </c>
      <c r="ADN1" s="27">
        <v>794</v>
      </c>
      <c r="ADO1" s="27">
        <v>795</v>
      </c>
      <c r="ADP1" s="27">
        <v>796</v>
      </c>
      <c r="ADQ1" s="27">
        <v>797</v>
      </c>
      <c r="ADR1" s="27">
        <v>798</v>
      </c>
      <c r="ADS1" s="27">
        <v>799</v>
      </c>
      <c r="ADT1" s="27">
        <v>800</v>
      </c>
      <c r="ADU1" s="27">
        <v>801</v>
      </c>
      <c r="ADV1" s="27">
        <v>802</v>
      </c>
      <c r="ADW1" s="27">
        <v>803</v>
      </c>
      <c r="ADX1" s="27">
        <v>804</v>
      </c>
      <c r="ADY1" s="27">
        <v>805</v>
      </c>
      <c r="ADZ1" s="27">
        <v>806</v>
      </c>
      <c r="AEA1" s="27">
        <v>807</v>
      </c>
      <c r="AEB1" s="27">
        <v>808</v>
      </c>
      <c r="AEC1" s="27">
        <v>809</v>
      </c>
      <c r="AED1" s="27">
        <v>810</v>
      </c>
      <c r="AEE1" s="27">
        <v>811</v>
      </c>
      <c r="AEF1" s="27">
        <v>812</v>
      </c>
      <c r="AEG1" s="27">
        <v>813</v>
      </c>
      <c r="AEH1" s="27">
        <v>814</v>
      </c>
      <c r="AEI1" s="27">
        <v>815</v>
      </c>
      <c r="AEJ1" s="27">
        <v>816</v>
      </c>
      <c r="AEK1" s="27">
        <v>817</v>
      </c>
      <c r="AEL1" s="27">
        <v>818</v>
      </c>
      <c r="AEM1" s="27">
        <v>819</v>
      </c>
      <c r="AEN1" s="27">
        <v>820</v>
      </c>
      <c r="AEO1" s="27">
        <v>821</v>
      </c>
      <c r="AEP1" s="27">
        <v>822</v>
      </c>
      <c r="AEQ1" s="27">
        <v>823</v>
      </c>
      <c r="AER1" s="27">
        <v>824</v>
      </c>
      <c r="AES1" s="27">
        <v>825</v>
      </c>
      <c r="AET1" s="27">
        <v>826</v>
      </c>
      <c r="AEU1" s="27">
        <v>827</v>
      </c>
      <c r="AEV1" s="27">
        <v>828</v>
      </c>
      <c r="AEW1" s="27">
        <v>829</v>
      </c>
      <c r="AEX1" s="27">
        <v>830</v>
      </c>
      <c r="AEY1" s="27">
        <v>831</v>
      </c>
      <c r="AEZ1" s="27">
        <v>832</v>
      </c>
      <c r="AFA1" s="27">
        <v>833</v>
      </c>
      <c r="AFB1" s="27">
        <v>834</v>
      </c>
      <c r="AFC1" s="27">
        <v>835</v>
      </c>
      <c r="AFD1" s="27">
        <v>836</v>
      </c>
      <c r="AFE1" s="27">
        <v>837</v>
      </c>
      <c r="AFF1" s="27">
        <v>838</v>
      </c>
      <c r="AFG1" s="27">
        <v>839</v>
      </c>
      <c r="AFH1" s="27">
        <v>840</v>
      </c>
      <c r="AFI1" s="27">
        <v>841</v>
      </c>
      <c r="AFJ1" s="27">
        <v>842</v>
      </c>
      <c r="AFK1" s="27">
        <v>843</v>
      </c>
      <c r="AFL1" s="27">
        <v>844</v>
      </c>
      <c r="AFM1" s="27">
        <v>845</v>
      </c>
      <c r="AFN1" s="27">
        <v>846</v>
      </c>
      <c r="AFO1" s="27">
        <v>847</v>
      </c>
      <c r="AFP1" s="27">
        <v>848</v>
      </c>
      <c r="AFQ1" s="27">
        <v>849</v>
      </c>
      <c r="AFR1" s="27">
        <v>850</v>
      </c>
      <c r="AFS1" s="27">
        <v>851</v>
      </c>
      <c r="AFT1" s="27">
        <v>852</v>
      </c>
      <c r="AFU1" s="27">
        <v>853</v>
      </c>
      <c r="AFV1" s="27">
        <v>854</v>
      </c>
      <c r="AFW1" s="27">
        <v>855</v>
      </c>
      <c r="AFX1" s="27">
        <v>856</v>
      </c>
      <c r="AFY1" s="27">
        <v>857</v>
      </c>
      <c r="AFZ1" s="27">
        <v>858</v>
      </c>
      <c r="AGA1" s="27">
        <v>859</v>
      </c>
      <c r="AGB1" s="27">
        <v>860</v>
      </c>
      <c r="AGC1" s="27">
        <v>861</v>
      </c>
      <c r="AGD1" s="27">
        <v>862</v>
      </c>
      <c r="AGE1" s="27">
        <v>863</v>
      </c>
      <c r="AGF1" s="27">
        <v>864</v>
      </c>
      <c r="AGG1" s="27">
        <v>865</v>
      </c>
      <c r="AGH1" s="27">
        <v>866</v>
      </c>
      <c r="AGI1" s="27">
        <v>867</v>
      </c>
      <c r="AGJ1" s="27">
        <v>868</v>
      </c>
      <c r="AGK1" s="27">
        <v>869</v>
      </c>
      <c r="AGL1" s="27">
        <v>870</v>
      </c>
      <c r="AGM1" s="27">
        <v>871</v>
      </c>
      <c r="AGN1" s="27">
        <v>872</v>
      </c>
      <c r="AGO1" s="27">
        <v>873</v>
      </c>
      <c r="AGP1" s="27">
        <v>874</v>
      </c>
      <c r="AGQ1" s="27">
        <v>875</v>
      </c>
      <c r="AGR1" s="27">
        <v>876</v>
      </c>
      <c r="AGS1" s="27">
        <v>877</v>
      </c>
      <c r="AGT1" s="27">
        <v>878</v>
      </c>
      <c r="AGU1" s="27">
        <v>879</v>
      </c>
      <c r="AGV1" s="27">
        <v>880</v>
      </c>
      <c r="AGW1" s="27">
        <v>881</v>
      </c>
      <c r="AGX1" s="27">
        <v>882</v>
      </c>
      <c r="AGY1" s="27">
        <v>883</v>
      </c>
      <c r="AGZ1" s="27">
        <v>884</v>
      </c>
      <c r="AHA1" s="27">
        <v>885</v>
      </c>
      <c r="AHB1" s="27">
        <v>886</v>
      </c>
      <c r="AHC1" s="27">
        <v>887</v>
      </c>
      <c r="AHD1" s="27">
        <v>888</v>
      </c>
      <c r="AHE1" s="27">
        <v>889</v>
      </c>
      <c r="AHF1" s="27">
        <v>890</v>
      </c>
      <c r="AHG1" s="27">
        <v>891</v>
      </c>
      <c r="AHH1" s="27">
        <v>892</v>
      </c>
      <c r="AHI1" s="27">
        <v>893</v>
      </c>
      <c r="AHJ1" s="27">
        <v>894</v>
      </c>
      <c r="AHK1" s="27">
        <v>895</v>
      </c>
      <c r="AHL1" s="27">
        <v>896</v>
      </c>
      <c r="AHM1" s="27">
        <v>897</v>
      </c>
      <c r="AHN1" s="27">
        <v>898</v>
      </c>
      <c r="AHO1" s="27">
        <v>899</v>
      </c>
      <c r="AHP1" s="27">
        <v>900</v>
      </c>
      <c r="AHQ1" s="27">
        <v>901</v>
      </c>
      <c r="AHR1" s="27">
        <v>902</v>
      </c>
      <c r="AHS1" s="27">
        <v>903</v>
      </c>
      <c r="AHT1" s="27">
        <v>904</v>
      </c>
      <c r="AHU1" s="27">
        <v>905</v>
      </c>
      <c r="AHV1" s="27">
        <v>906</v>
      </c>
      <c r="AHW1" s="27">
        <v>907</v>
      </c>
      <c r="AHX1" s="27">
        <v>908</v>
      </c>
      <c r="AHY1" s="27">
        <v>909</v>
      </c>
      <c r="AHZ1" s="27">
        <v>910</v>
      </c>
      <c r="AIA1" s="27">
        <v>911</v>
      </c>
      <c r="AIB1" s="27">
        <v>912</v>
      </c>
      <c r="AIC1" s="27">
        <v>913</v>
      </c>
      <c r="AID1" s="27">
        <v>914</v>
      </c>
      <c r="AIE1" s="27">
        <v>915</v>
      </c>
      <c r="AIF1" s="27">
        <v>916</v>
      </c>
      <c r="AIG1" s="27">
        <v>917</v>
      </c>
      <c r="AIH1" s="27">
        <v>918</v>
      </c>
      <c r="AII1" s="27">
        <v>919</v>
      </c>
      <c r="AIJ1" s="27">
        <v>920</v>
      </c>
      <c r="AIK1" s="27">
        <v>921</v>
      </c>
      <c r="AIL1" s="27">
        <v>922</v>
      </c>
      <c r="AIM1" s="27">
        <v>923</v>
      </c>
      <c r="AIN1" s="27">
        <v>924</v>
      </c>
      <c r="AIO1" s="27">
        <v>925</v>
      </c>
      <c r="AIP1" s="27">
        <v>926</v>
      </c>
      <c r="AIQ1" s="27">
        <v>927</v>
      </c>
      <c r="AIR1" s="27">
        <v>928</v>
      </c>
      <c r="AIS1" s="27">
        <v>929</v>
      </c>
      <c r="AIT1" s="27">
        <v>930</v>
      </c>
      <c r="AIU1" s="27">
        <v>931</v>
      </c>
      <c r="AIV1" s="27">
        <v>932</v>
      </c>
      <c r="AIW1" s="27">
        <v>933</v>
      </c>
      <c r="AIX1" s="27">
        <v>934</v>
      </c>
      <c r="AIY1" s="27">
        <v>935</v>
      </c>
      <c r="AIZ1" s="27">
        <v>936</v>
      </c>
      <c r="AJA1" s="27">
        <v>937</v>
      </c>
      <c r="AJB1" s="27">
        <v>938</v>
      </c>
      <c r="AJC1" s="27">
        <v>939</v>
      </c>
      <c r="AJD1" s="27">
        <v>940</v>
      </c>
      <c r="AJE1" s="27">
        <v>941</v>
      </c>
      <c r="AJF1" s="27">
        <v>942</v>
      </c>
      <c r="AJG1" s="27">
        <v>943</v>
      </c>
      <c r="AJH1" s="27">
        <v>944</v>
      </c>
      <c r="AJI1" s="27">
        <v>945</v>
      </c>
      <c r="AJJ1" s="27">
        <v>946</v>
      </c>
      <c r="AJK1" s="27">
        <v>947</v>
      </c>
      <c r="AJL1" s="27">
        <v>948</v>
      </c>
      <c r="AJM1" s="27">
        <v>949</v>
      </c>
      <c r="AJN1" s="27">
        <v>950</v>
      </c>
      <c r="AJO1" s="27">
        <v>951</v>
      </c>
      <c r="AJP1" s="27">
        <v>952</v>
      </c>
      <c r="AJQ1" s="27">
        <v>953</v>
      </c>
      <c r="AJR1" s="27">
        <v>954</v>
      </c>
      <c r="AJS1" s="27">
        <v>955</v>
      </c>
      <c r="AJT1" s="27">
        <v>956</v>
      </c>
      <c r="AJU1" s="27">
        <v>957</v>
      </c>
      <c r="AJV1" s="27">
        <v>958</v>
      </c>
      <c r="AJW1" s="27">
        <v>959</v>
      </c>
      <c r="AJX1" s="27">
        <v>960</v>
      </c>
      <c r="AJY1" s="27">
        <v>961</v>
      </c>
      <c r="AJZ1" s="27">
        <v>962</v>
      </c>
      <c r="AKA1" s="27">
        <v>963</v>
      </c>
      <c r="AKB1" s="27">
        <v>964</v>
      </c>
      <c r="AKC1" s="27">
        <v>965</v>
      </c>
      <c r="AKD1" s="27">
        <v>966</v>
      </c>
      <c r="AKE1" s="27">
        <v>967</v>
      </c>
      <c r="AKF1" s="27">
        <v>968</v>
      </c>
      <c r="AKG1" s="27">
        <v>969</v>
      </c>
      <c r="AKH1" s="27">
        <v>970</v>
      </c>
      <c r="AKI1" s="27">
        <v>971</v>
      </c>
      <c r="AKJ1" s="27">
        <v>972</v>
      </c>
      <c r="AKK1" s="27">
        <v>973</v>
      </c>
      <c r="AKL1" s="27">
        <v>974</v>
      </c>
      <c r="AKM1" s="27">
        <v>975</v>
      </c>
      <c r="AKN1" s="27">
        <v>976</v>
      </c>
      <c r="AKO1" s="27">
        <v>977</v>
      </c>
      <c r="AKP1" s="27">
        <v>978</v>
      </c>
      <c r="AKQ1" s="27">
        <v>979</v>
      </c>
      <c r="AKR1" s="27">
        <v>980</v>
      </c>
      <c r="AKS1" s="27">
        <v>981</v>
      </c>
      <c r="AKT1" s="27">
        <v>982</v>
      </c>
      <c r="AKU1" s="27">
        <v>983</v>
      </c>
      <c r="AKV1" s="27">
        <v>984</v>
      </c>
      <c r="AKW1" s="27">
        <v>985</v>
      </c>
      <c r="AKX1" s="27">
        <v>986</v>
      </c>
      <c r="AKY1" s="27">
        <v>987</v>
      </c>
      <c r="AKZ1" s="27">
        <v>988</v>
      </c>
      <c r="ALA1" s="27">
        <v>989</v>
      </c>
      <c r="ALB1" s="27">
        <v>990</v>
      </c>
      <c r="ALC1" s="27">
        <v>991</v>
      </c>
      <c r="ALD1" s="27">
        <v>992</v>
      </c>
      <c r="ALE1" s="27">
        <v>993</v>
      </c>
      <c r="ALF1" s="27">
        <v>994</v>
      </c>
      <c r="ALG1" s="27">
        <v>995</v>
      </c>
      <c r="ALH1" s="27">
        <v>996</v>
      </c>
      <c r="ALI1" s="27">
        <v>997</v>
      </c>
      <c r="ALJ1" s="27">
        <v>998</v>
      </c>
      <c r="ALK1" s="27">
        <v>999</v>
      </c>
      <c r="ALL1" s="27">
        <v>1000</v>
      </c>
      <c r="ALM1" s="27">
        <v>1001</v>
      </c>
      <c r="ALN1" s="27">
        <v>1002</v>
      </c>
      <c r="ALO1" s="27">
        <v>1003</v>
      </c>
      <c r="ALP1" s="27">
        <v>1004</v>
      </c>
      <c r="ALQ1" s="27">
        <v>1005</v>
      </c>
      <c r="ALR1" s="27">
        <v>1006</v>
      </c>
      <c r="ALS1" s="27">
        <v>1007</v>
      </c>
      <c r="ALT1" s="27">
        <v>1008</v>
      </c>
      <c r="ALU1" s="27">
        <v>1009</v>
      </c>
      <c r="ALV1" s="27">
        <v>1010</v>
      </c>
      <c r="ALW1" s="27">
        <v>1011</v>
      </c>
      <c r="ALX1" s="27">
        <v>1012</v>
      </c>
      <c r="ALY1" s="27">
        <v>1013</v>
      </c>
      <c r="ALZ1" s="27">
        <v>1014</v>
      </c>
      <c r="AMA1" s="27">
        <v>1015</v>
      </c>
      <c r="AMB1" s="27">
        <v>1016</v>
      </c>
      <c r="AMC1" s="27">
        <v>1017</v>
      </c>
      <c r="AMD1" s="27">
        <v>1018</v>
      </c>
      <c r="AME1" s="27">
        <v>1019</v>
      </c>
      <c r="AMF1" s="27">
        <v>1020</v>
      </c>
      <c r="AMG1" s="27">
        <v>1021</v>
      </c>
      <c r="AMH1" s="27">
        <v>1022</v>
      </c>
    </row>
    <row r="2" spans="1:1022" s="30" customFormat="1" x14ac:dyDescent="0.35">
      <c r="A2" s="30" t="s">
        <v>348</v>
      </c>
      <c r="B2" s="27" t="s">
        <v>329</v>
      </c>
      <c r="C2" s="30" t="s">
        <v>170</v>
      </c>
      <c r="I2" s="30" t="s">
        <v>306</v>
      </c>
      <c r="K2" s="30" t="s">
        <v>305</v>
      </c>
      <c r="L2" s="30" t="s">
        <v>273</v>
      </c>
      <c r="M2" s="30" t="s">
        <v>272</v>
      </c>
      <c r="N2" s="30" t="s">
        <v>271</v>
      </c>
      <c r="O2" s="33" t="s">
        <v>270</v>
      </c>
      <c r="P2" s="32" t="s">
        <v>269</v>
      </c>
      <c r="Q2" s="30" t="s">
        <v>268</v>
      </c>
      <c r="R2" s="33" t="s">
        <v>267</v>
      </c>
      <c r="S2" s="32" t="s">
        <v>266</v>
      </c>
      <c r="T2" s="30" t="s">
        <v>265</v>
      </c>
      <c r="U2" s="33" t="s">
        <v>264</v>
      </c>
      <c r="V2" s="32" t="s">
        <v>263</v>
      </c>
      <c r="W2" s="30" t="s">
        <v>262</v>
      </c>
      <c r="X2" s="33" t="s">
        <v>261</v>
      </c>
      <c r="Y2" s="32" t="s">
        <v>260</v>
      </c>
      <c r="Z2" s="30" t="s">
        <v>259</v>
      </c>
      <c r="AA2" s="33" t="s">
        <v>258</v>
      </c>
      <c r="AB2" s="33" t="s">
        <v>257</v>
      </c>
      <c r="AC2" s="30" t="s">
        <v>256</v>
      </c>
      <c r="AD2" s="33" t="s">
        <v>255</v>
      </c>
      <c r="AE2" s="32" t="s">
        <v>254</v>
      </c>
      <c r="AF2" s="30" t="s">
        <v>253</v>
      </c>
      <c r="AG2" s="33" t="s">
        <v>252</v>
      </c>
      <c r="AH2" s="32" t="s">
        <v>251</v>
      </c>
      <c r="AI2" s="30" t="s">
        <v>250</v>
      </c>
      <c r="AJ2" s="33" t="s">
        <v>249</v>
      </c>
      <c r="AK2" s="32" t="s">
        <v>248</v>
      </c>
      <c r="AL2" s="30" t="s">
        <v>247</v>
      </c>
      <c r="AM2" s="33" t="s">
        <v>246</v>
      </c>
      <c r="AN2" s="32" t="s">
        <v>245</v>
      </c>
      <c r="AO2" s="30" t="s">
        <v>244</v>
      </c>
      <c r="AP2" s="33" t="s">
        <v>243</v>
      </c>
      <c r="AQ2" s="32" t="s">
        <v>242</v>
      </c>
      <c r="AR2" s="30" t="s">
        <v>241</v>
      </c>
      <c r="AS2" s="33" t="s">
        <v>240</v>
      </c>
      <c r="AT2" s="32" t="s">
        <v>239</v>
      </c>
      <c r="AU2" s="30" t="s">
        <v>238</v>
      </c>
      <c r="AV2" s="33" t="s">
        <v>237</v>
      </c>
      <c r="AW2" s="32" t="s">
        <v>236</v>
      </c>
      <c r="AX2" s="34" t="s">
        <v>235</v>
      </c>
      <c r="AY2" s="33" t="s">
        <v>234</v>
      </c>
      <c r="AZ2" s="32" t="s">
        <v>233</v>
      </c>
      <c r="BA2" s="34" t="s">
        <v>232</v>
      </c>
      <c r="BB2" s="33" t="s">
        <v>231</v>
      </c>
      <c r="BC2" s="32" t="s">
        <v>230</v>
      </c>
      <c r="BD2" s="34" t="s">
        <v>229</v>
      </c>
      <c r="BE2" s="33" t="s">
        <v>228</v>
      </c>
      <c r="BF2" s="32" t="s">
        <v>227</v>
      </c>
      <c r="BG2" s="34" t="s">
        <v>226</v>
      </c>
      <c r="BH2" s="33" t="s">
        <v>225</v>
      </c>
      <c r="BI2" s="32" t="s">
        <v>224</v>
      </c>
      <c r="BJ2" s="34" t="s">
        <v>223</v>
      </c>
      <c r="BK2" s="33" t="s">
        <v>222</v>
      </c>
      <c r="BL2" s="32" t="s">
        <v>221</v>
      </c>
      <c r="BM2" s="30" t="s">
        <v>220</v>
      </c>
      <c r="BN2" s="31" t="s">
        <v>219</v>
      </c>
      <c r="BO2" s="31" t="s">
        <v>218</v>
      </c>
      <c r="BP2" s="31" t="s">
        <v>217</v>
      </c>
      <c r="BQ2" s="31" t="s">
        <v>216</v>
      </c>
      <c r="BR2" s="31" t="s">
        <v>215</v>
      </c>
      <c r="BS2" s="31" t="s">
        <v>214</v>
      </c>
      <c r="BT2" s="31" t="s">
        <v>213</v>
      </c>
      <c r="BU2" s="31" t="s">
        <v>212</v>
      </c>
      <c r="BV2" s="31" t="s">
        <v>211</v>
      </c>
      <c r="BW2" s="31" t="s">
        <v>210</v>
      </c>
      <c r="BX2" s="31" t="s">
        <v>209</v>
      </c>
      <c r="BY2" s="31" t="s">
        <v>208</v>
      </c>
      <c r="BZ2" s="31" t="s">
        <v>207</v>
      </c>
      <c r="CA2" s="31" t="s">
        <v>206</v>
      </c>
      <c r="CB2" s="31" t="s">
        <v>205</v>
      </c>
      <c r="CC2" s="31" t="s">
        <v>204</v>
      </c>
      <c r="CD2" s="31" t="s">
        <v>203</v>
      </c>
      <c r="CE2" s="31" t="s">
        <v>202</v>
      </c>
      <c r="CF2" s="31" t="s">
        <v>201</v>
      </c>
      <c r="CG2" s="31" t="s">
        <v>200</v>
      </c>
      <c r="CH2" s="31" t="s">
        <v>199</v>
      </c>
      <c r="CI2" s="31" t="s">
        <v>198</v>
      </c>
      <c r="CJ2" s="31" t="s">
        <v>197</v>
      </c>
      <c r="CK2" s="31" t="s">
        <v>196</v>
      </c>
      <c r="CL2" s="31" t="s">
        <v>195</v>
      </c>
      <c r="CM2" s="31" t="s">
        <v>194</v>
      </c>
      <c r="CN2" s="31" t="s">
        <v>193</v>
      </c>
      <c r="CO2" s="31" t="s">
        <v>192</v>
      </c>
      <c r="CP2" s="35"/>
      <c r="CQ2" s="35" t="s">
        <v>304</v>
      </c>
      <c r="CR2" s="35" t="s">
        <v>303</v>
      </c>
      <c r="CS2" s="35" t="s">
        <v>302</v>
      </c>
      <c r="CT2" s="35" t="s">
        <v>301</v>
      </c>
      <c r="CU2" s="35" t="s">
        <v>300</v>
      </c>
      <c r="CV2" s="35" t="s">
        <v>299</v>
      </c>
      <c r="CW2" s="35" t="s">
        <v>298</v>
      </c>
      <c r="CX2" s="35" t="s">
        <v>297</v>
      </c>
      <c r="CY2" s="35" t="s">
        <v>296</v>
      </c>
      <c r="CZ2" s="35" t="s">
        <v>295</v>
      </c>
      <c r="DA2" s="35" t="s">
        <v>294</v>
      </c>
      <c r="DB2" s="35" t="s">
        <v>293</v>
      </c>
      <c r="DC2" s="35" t="s">
        <v>292</v>
      </c>
      <c r="DD2" s="35" t="s">
        <v>291</v>
      </c>
      <c r="DE2" s="35" t="s">
        <v>290</v>
      </c>
      <c r="DF2" s="35" t="s">
        <v>289</v>
      </c>
      <c r="DG2" s="35" t="s">
        <v>288</v>
      </c>
      <c r="DH2" s="35" t="s">
        <v>287</v>
      </c>
      <c r="DI2" s="35" t="s">
        <v>286</v>
      </c>
      <c r="DJ2" s="35" t="s">
        <v>285</v>
      </c>
      <c r="DK2" s="35" t="s">
        <v>284</v>
      </c>
      <c r="DL2" s="35" t="s">
        <v>283</v>
      </c>
      <c r="DM2" s="35" t="s">
        <v>282</v>
      </c>
      <c r="DN2" s="35" t="s">
        <v>281</v>
      </c>
      <c r="DO2" s="35" t="s">
        <v>185</v>
      </c>
      <c r="DP2" s="35" t="s">
        <v>184</v>
      </c>
      <c r="DQ2" s="30" t="s">
        <v>280</v>
      </c>
      <c r="DR2" s="30" t="s">
        <v>273</v>
      </c>
      <c r="DS2" s="30" t="s">
        <v>272</v>
      </c>
      <c r="DT2" s="30" t="s">
        <v>271</v>
      </c>
      <c r="DU2" s="33" t="s">
        <v>270</v>
      </c>
      <c r="DV2" s="32" t="s">
        <v>269</v>
      </c>
      <c r="DW2" s="30" t="s">
        <v>268</v>
      </c>
      <c r="DX2" s="33" t="s">
        <v>267</v>
      </c>
      <c r="DY2" s="32" t="s">
        <v>266</v>
      </c>
      <c r="DZ2" s="30" t="s">
        <v>265</v>
      </c>
      <c r="EA2" s="33" t="s">
        <v>264</v>
      </c>
      <c r="EB2" s="32" t="s">
        <v>263</v>
      </c>
      <c r="EC2" s="30" t="s">
        <v>262</v>
      </c>
      <c r="ED2" s="33" t="s">
        <v>261</v>
      </c>
      <c r="EE2" s="32" t="s">
        <v>260</v>
      </c>
      <c r="EF2" s="30" t="s">
        <v>259</v>
      </c>
      <c r="EG2" s="33" t="s">
        <v>258</v>
      </c>
      <c r="EH2" s="33" t="s">
        <v>257</v>
      </c>
      <c r="EI2" s="30" t="s">
        <v>256</v>
      </c>
      <c r="EJ2" s="33" t="s">
        <v>255</v>
      </c>
      <c r="EK2" s="32" t="s">
        <v>254</v>
      </c>
      <c r="EL2" s="30" t="s">
        <v>253</v>
      </c>
      <c r="EM2" s="33" t="s">
        <v>252</v>
      </c>
      <c r="EN2" s="32" t="s">
        <v>251</v>
      </c>
      <c r="EO2" s="30" t="s">
        <v>250</v>
      </c>
      <c r="EP2" s="33" t="s">
        <v>249</v>
      </c>
      <c r="EQ2" s="32" t="s">
        <v>248</v>
      </c>
      <c r="ER2" s="30" t="s">
        <v>247</v>
      </c>
      <c r="ES2" s="33" t="s">
        <v>246</v>
      </c>
      <c r="ET2" s="32" t="s">
        <v>245</v>
      </c>
      <c r="EU2" s="30" t="s">
        <v>244</v>
      </c>
      <c r="EV2" s="33" t="s">
        <v>243</v>
      </c>
      <c r="EW2" s="32" t="s">
        <v>242</v>
      </c>
      <c r="EX2" s="30" t="s">
        <v>241</v>
      </c>
      <c r="EY2" s="33" t="s">
        <v>240</v>
      </c>
      <c r="EZ2" s="32" t="s">
        <v>239</v>
      </c>
      <c r="FA2" s="30" t="s">
        <v>238</v>
      </c>
      <c r="FB2" s="33" t="s">
        <v>237</v>
      </c>
      <c r="FC2" s="32" t="s">
        <v>236</v>
      </c>
      <c r="FD2" s="34" t="s">
        <v>235</v>
      </c>
      <c r="FE2" s="33" t="s">
        <v>234</v>
      </c>
      <c r="FF2" s="32" t="s">
        <v>233</v>
      </c>
      <c r="FG2" s="34" t="s">
        <v>232</v>
      </c>
      <c r="FH2" s="33" t="s">
        <v>231</v>
      </c>
      <c r="FI2" s="32" t="s">
        <v>230</v>
      </c>
      <c r="FJ2" s="34" t="s">
        <v>229</v>
      </c>
      <c r="FK2" s="33" t="s">
        <v>228</v>
      </c>
      <c r="FL2" s="32" t="s">
        <v>227</v>
      </c>
      <c r="FM2" s="34" t="s">
        <v>226</v>
      </c>
      <c r="FN2" s="33" t="s">
        <v>225</v>
      </c>
      <c r="FO2" s="32" t="s">
        <v>224</v>
      </c>
      <c r="FP2" s="34" t="s">
        <v>223</v>
      </c>
      <c r="FQ2" s="33" t="s">
        <v>222</v>
      </c>
      <c r="FR2" s="32" t="s">
        <v>221</v>
      </c>
      <c r="FS2" s="30" t="s">
        <v>220</v>
      </c>
      <c r="FT2" s="31" t="s">
        <v>219</v>
      </c>
      <c r="FU2" s="31" t="s">
        <v>218</v>
      </c>
      <c r="FV2" s="31" t="s">
        <v>217</v>
      </c>
      <c r="FW2" s="31" t="s">
        <v>216</v>
      </c>
      <c r="FX2" s="31" t="s">
        <v>215</v>
      </c>
      <c r="FY2" s="31" t="s">
        <v>214</v>
      </c>
      <c r="FZ2" s="31" t="s">
        <v>213</v>
      </c>
      <c r="GA2" s="31" t="s">
        <v>212</v>
      </c>
      <c r="GB2" s="31" t="s">
        <v>211</v>
      </c>
      <c r="GC2" s="31" t="s">
        <v>210</v>
      </c>
      <c r="GD2" s="31" t="s">
        <v>209</v>
      </c>
      <c r="GE2" s="31" t="s">
        <v>208</v>
      </c>
      <c r="GF2" s="31" t="s">
        <v>207</v>
      </c>
      <c r="GG2" s="31" t="s">
        <v>206</v>
      </c>
      <c r="GH2" s="31" t="s">
        <v>205</v>
      </c>
      <c r="GI2" s="31" t="s">
        <v>204</v>
      </c>
      <c r="GJ2" s="31" t="s">
        <v>203</v>
      </c>
      <c r="GK2" s="31" t="s">
        <v>202</v>
      </c>
      <c r="GL2" s="31" t="s">
        <v>201</v>
      </c>
      <c r="GM2" s="31" t="s">
        <v>200</v>
      </c>
      <c r="GN2" s="31" t="s">
        <v>199</v>
      </c>
      <c r="GO2" s="31" t="s">
        <v>198</v>
      </c>
      <c r="GP2" s="31" t="s">
        <v>197</v>
      </c>
      <c r="GQ2" s="31" t="s">
        <v>196</v>
      </c>
      <c r="GR2" s="31" t="s">
        <v>195</v>
      </c>
      <c r="GS2" s="31" t="s">
        <v>194</v>
      </c>
      <c r="GT2" s="31" t="s">
        <v>193</v>
      </c>
      <c r="GU2" s="31" t="s">
        <v>192</v>
      </c>
      <c r="GW2" s="35" t="s">
        <v>275</v>
      </c>
      <c r="GX2" s="35" t="s">
        <v>175</v>
      </c>
      <c r="GY2" s="35" t="s">
        <v>27</v>
      </c>
      <c r="GZ2" s="35" t="s">
        <v>274</v>
      </c>
      <c r="HA2" s="35" t="s">
        <v>25</v>
      </c>
      <c r="HB2" s="35" t="s">
        <v>318</v>
      </c>
      <c r="HC2" s="30" t="s">
        <v>399</v>
      </c>
      <c r="HD2" s="30" t="s">
        <v>279</v>
      </c>
      <c r="HE2" s="30" t="s">
        <v>273</v>
      </c>
      <c r="HF2" s="30" t="s">
        <v>272</v>
      </c>
      <c r="HG2" s="30" t="s">
        <v>271</v>
      </c>
      <c r="HH2" s="33" t="s">
        <v>270</v>
      </c>
      <c r="HI2" s="32" t="s">
        <v>269</v>
      </c>
      <c r="HJ2" s="30" t="s">
        <v>268</v>
      </c>
      <c r="HK2" s="33" t="s">
        <v>267</v>
      </c>
      <c r="HL2" s="32" t="s">
        <v>266</v>
      </c>
      <c r="HM2" s="30" t="s">
        <v>265</v>
      </c>
      <c r="HN2" s="33" t="s">
        <v>264</v>
      </c>
      <c r="HO2" s="32" t="s">
        <v>263</v>
      </c>
      <c r="HP2" s="30" t="s">
        <v>262</v>
      </c>
      <c r="HQ2" s="33" t="s">
        <v>261</v>
      </c>
      <c r="HR2" s="32" t="s">
        <v>260</v>
      </c>
      <c r="HS2" s="30" t="s">
        <v>259</v>
      </c>
      <c r="HT2" s="33" t="s">
        <v>258</v>
      </c>
      <c r="HU2" s="33" t="s">
        <v>257</v>
      </c>
      <c r="HV2" s="30" t="s">
        <v>256</v>
      </c>
      <c r="HW2" s="33" t="s">
        <v>255</v>
      </c>
      <c r="HX2" s="32" t="s">
        <v>254</v>
      </c>
      <c r="HY2" s="30" t="s">
        <v>253</v>
      </c>
      <c r="HZ2" s="33" t="s">
        <v>252</v>
      </c>
      <c r="IA2" s="32" t="s">
        <v>251</v>
      </c>
      <c r="IB2" s="30" t="s">
        <v>250</v>
      </c>
      <c r="IC2" s="33" t="s">
        <v>249</v>
      </c>
      <c r="ID2" s="32" t="s">
        <v>248</v>
      </c>
      <c r="IE2" s="30" t="s">
        <v>247</v>
      </c>
      <c r="IF2" s="33" t="s">
        <v>246</v>
      </c>
      <c r="IG2" s="32" t="s">
        <v>245</v>
      </c>
      <c r="IH2" s="30" t="s">
        <v>244</v>
      </c>
      <c r="II2" s="33" t="s">
        <v>243</v>
      </c>
      <c r="IJ2" s="32" t="s">
        <v>242</v>
      </c>
      <c r="IK2" s="30" t="s">
        <v>241</v>
      </c>
      <c r="IL2" s="33" t="s">
        <v>240</v>
      </c>
      <c r="IM2" s="32" t="s">
        <v>239</v>
      </c>
      <c r="IN2" s="30" t="s">
        <v>238</v>
      </c>
      <c r="IO2" s="33" t="s">
        <v>237</v>
      </c>
      <c r="IP2" s="32" t="s">
        <v>236</v>
      </c>
      <c r="IQ2" s="34" t="s">
        <v>235</v>
      </c>
      <c r="IR2" s="33" t="s">
        <v>234</v>
      </c>
      <c r="IS2" s="32" t="s">
        <v>233</v>
      </c>
      <c r="IT2" s="34" t="s">
        <v>232</v>
      </c>
      <c r="IU2" s="33" t="s">
        <v>231</v>
      </c>
      <c r="IV2" s="32" t="s">
        <v>230</v>
      </c>
      <c r="IW2" s="34" t="s">
        <v>229</v>
      </c>
      <c r="IX2" s="33" t="s">
        <v>228</v>
      </c>
      <c r="IY2" s="32" t="s">
        <v>227</v>
      </c>
      <c r="IZ2" s="34" t="s">
        <v>226</v>
      </c>
      <c r="JA2" s="33" t="s">
        <v>225</v>
      </c>
      <c r="JB2" s="32" t="s">
        <v>224</v>
      </c>
      <c r="JC2" s="34" t="s">
        <v>223</v>
      </c>
      <c r="JD2" s="33" t="s">
        <v>222</v>
      </c>
      <c r="JE2" s="32" t="s">
        <v>221</v>
      </c>
      <c r="JF2" s="30" t="s">
        <v>220</v>
      </c>
      <c r="JG2" s="31" t="s">
        <v>219</v>
      </c>
      <c r="JH2" s="31" t="s">
        <v>218</v>
      </c>
      <c r="JI2" s="31" t="s">
        <v>217</v>
      </c>
      <c r="JJ2" s="31" t="s">
        <v>216</v>
      </c>
      <c r="JK2" s="31" t="s">
        <v>215</v>
      </c>
      <c r="JL2" s="31" t="s">
        <v>214</v>
      </c>
      <c r="JM2" s="31" t="s">
        <v>213</v>
      </c>
      <c r="JN2" s="31" t="s">
        <v>212</v>
      </c>
      <c r="JO2" s="31" t="s">
        <v>211</v>
      </c>
      <c r="JP2" s="31" t="s">
        <v>210</v>
      </c>
      <c r="JQ2" s="31" t="s">
        <v>209</v>
      </c>
      <c r="JR2" s="31" t="s">
        <v>208</v>
      </c>
      <c r="JS2" s="31" t="s">
        <v>207</v>
      </c>
      <c r="JT2" s="31" t="s">
        <v>206</v>
      </c>
      <c r="JU2" s="31" t="s">
        <v>205</v>
      </c>
      <c r="JV2" s="31" t="s">
        <v>204</v>
      </c>
      <c r="JW2" s="31" t="s">
        <v>203</v>
      </c>
      <c r="JX2" s="31" t="s">
        <v>202</v>
      </c>
      <c r="JY2" s="31" t="s">
        <v>201</v>
      </c>
      <c r="JZ2" s="31" t="s">
        <v>200</v>
      </c>
      <c r="KA2" s="31" t="s">
        <v>199</v>
      </c>
      <c r="KB2" s="31" t="s">
        <v>198</v>
      </c>
      <c r="KC2" s="31" t="s">
        <v>197</v>
      </c>
      <c r="KD2" s="31" t="s">
        <v>196</v>
      </c>
      <c r="KE2" s="31" t="s">
        <v>195</v>
      </c>
      <c r="KF2" s="31" t="s">
        <v>194</v>
      </c>
      <c r="KG2" s="31" t="s">
        <v>193</v>
      </c>
      <c r="KH2" s="31" t="s">
        <v>192</v>
      </c>
      <c r="KJ2" s="35" t="s">
        <v>275</v>
      </c>
      <c r="KK2" s="35" t="s">
        <v>175</v>
      </c>
      <c r="KL2" s="35" t="s">
        <v>27</v>
      </c>
      <c r="KM2" s="35" t="s">
        <v>274</v>
      </c>
      <c r="KN2" s="35" t="s">
        <v>25</v>
      </c>
      <c r="KO2" s="35" t="s">
        <v>278</v>
      </c>
      <c r="KP2" s="35" t="s">
        <v>318</v>
      </c>
      <c r="KR2" s="30" t="s">
        <v>158</v>
      </c>
      <c r="KS2" s="30" t="s">
        <v>273</v>
      </c>
      <c r="KT2" s="30" t="s">
        <v>272</v>
      </c>
      <c r="KU2" s="30" t="s">
        <v>271</v>
      </c>
      <c r="KV2" s="33" t="s">
        <v>270</v>
      </c>
      <c r="KW2" s="32" t="s">
        <v>269</v>
      </c>
      <c r="KX2" s="30" t="s">
        <v>268</v>
      </c>
      <c r="KY2" s="33" t="s">
        <v>267</v>
      </c>
      <c r="KZ2" s="32" t="s">
        <v>266</v>
      </c>
      <c r="LA2" s="30" t="s">
        <v>265</v>
      </c>
      <c r="LB2" s="33" t="s">
        <v>264</v>
      </c>
      <c r="LC2" s="32" t="s">
        <v>263</v>
      </c>
      <c r="LD2" s="30" t="s">
        <v>262</v>
      </c>
      <c r="LE2" s="33" t="s">
        <v>261</v>
      </c>
      <c r="LF2" s="32" t="s">
        <v>260</v>
      </c>
      <c r="LG2" s="30" t="s">
        <v>259</v>
      </c>
      <c r="LH2" s="33" t="s">
        <v>258</v>
      </c>
      <c r="LI2" s="33" t="s">
        <v>257</v>
      </c>
      <c r="LJ2" s="30" t="s">
        <v>256</v>
      </c>
      <c r="LK2" s="33" t="s">
        <v>255</v>
      </c>
      <c r="LL2" s="32" t="s">
        <v>254</v>
      </c>
      <c r="LM2" s="30" t="s">
        <v>253</v>
      </c>
      <c r="LN2" s="33" t="s">
        <v>252</v>
      </c>
      <c r="LO2" s="32" t="s">
        <v>251</v>
      </c>
      <c r="LP2" s="30" t="s">
        <v>250</v>
      </c>
      <c r="LQ2" s="33" t="s">
        <v>249</v>
      </c>
      <c r="LR2" s="32" t="s">
        <v>248</v>
      </c>
      <c r="LS2" s="30" t="s">
        <v>247</v>
      </c>
      <c r="LT2" s="33" t="s">
        <v>246</v>
      </c>
      <c r="LU2" s="32" t="s">
        <v>245</v>
      </c>
      <c r="LV2" s="30" t="s">
        <v>244</v>
      </c>
      <c r="LW2" s="33" t="s">
        <v>243</v>
      </c>
      <c r="LX2" s="32" t="s">
        <v>242</v>
      </c>
      <c r="LY2" s="30" t="s">
        <v>241</v>
      </c>
      <c r="LZ2" s="33" t="s">
        <v>240</v>
      </c>
      <c r="MA2" s="32" t="s">
        <v>239</v>
      </c>
      <c r="MB2" s="30" t="s">
        <v>238</v>
      </c>
      <c r="MC2" s="33" t="s">
        <v>237</v>
      </c>
      <c r="MD2" s="32" t="s">
        <v>236</v>
      </c>
      <c r="ME2" s="34" t="s">
        <v>235</v>
      </c>
      <c r="MF2" s="33" t="s">
        <v>234</v>
      </c>
      <c r="MG2" s="32" t="s">
        <v>233</v>
      </c>
      <c r="MH2" s="34" t="s">
        <v>232</v>
      </c>
      <c r="MI2" s="33" t="s">
        <v>231</v>
      </c>
      <c r="MJ2" s="32" t="s">
        <v>230</v>
      </c>
      <c r="MK2" s="34" t="s">
        <v>229</v>
      </c>
      <c r="ML2" s="33" t="s">
        <v>228</v>
      </c>
      <c r="MM2" s="32" t="s">
        <v>227</v>
      </c>
      <c r="MN2" s="34" t="s">
        <v>226</v>
      </c>
      <c r="MO2" s="33" t="s">
        <v>225</v>
      </c>
      <c r="MP2" s="32" t="s">
        <v>224</v>
      </c>
      <c r="MQ2" s="34" t="s">
        <v>223</v>
      </c>
      <c r="MR2" s="33" t="s">
        <v>222</v>
      </c>
      <c r="MS2" s="32" t="s">
        <v>221</v>
      </c>
      <c r="MT2" s="30" t="s">
        <v>220</v>
      </c>
      <c r="MU2" s="31" t="s">
        <v>219</v>
      </c>
      <c r="MV2" s="31" t="s">
        <v>218</v>
      </c>
      <c r="MW2" s="31" t="s">
        <v>217</v>
      </c>
      <c r="MX2" s="31" t="s">
        <v>216</v>
      </c>
      <c r="MY2" s="31" t="s">
        <v>215</v>
      </c>
      <c r="MZ2" s="31" t="s">
        <v>214</v>
      </c>
      <c r="NA2" s="31" t="s">
        <v>213</v>
      </c>
      <c r="NB2" s="31" t="s">
        <v>212</v>
      </c>
      <c r="NC2" s="31" t="s">
        <v>211</v>
      </c>
      <c r="ND2" s="31" t="s">
        <v>210</v>
      </c>
      <c r="NE2" s="31" t="s">
        <v>209</v>
      </c>
      <c r="NF2" s="31" t="s">
        <v>208</v>
      </c>
      <c r="NG2" s="31" t="s">
        <v>207</v>
      </c>
      <c r="NH2" s="31" t="s">
        <v>206</v>
      </c>
      <c r="NI2" s="31" t="s">
        <v>205</v>
      </c>
      <c r="NJ2" s="31" t="s">
        <v>204</v>
      </c>
      <c r="NK2" s="31" t="s">
        <v>203</v>
      </c>
      <c r="NL2" s="31" t="s">
        <v>202</v>
      </c>
      <c r="NM2" s="31" t="s">
        <v>201</v>
      </c>
      <c r="NN2" s="31" t="s">
        <v>200</v>
      </c>
      <c r="NO2" s="31" t="s">
        <v>199</v>
      </c>
      <c r="NP2" s="31" t="s">
        <v>198</v>
      </c>
      <c r="NQ2" s="31" t="s">
        <v>197</v>
      </c>
      <c r="NR2" s="31" t="s">
        <v>196</v>
      </c>
      <c r="NS2" s="31" t="s">
        <v>195</v>
      </c>
      <c r="NT2" s="31" t="s">
        <v>194</v>
      </c>
      <c r="NU2" s="31" t="s">
        <v>193</v>
      </c>
      <c r="NV2" s="31" t="s">
        <v>192</v>
      </c>
      <c r="NX2" s="35" t="s">
        <v>275</v>
      </c>
      <c r="NY2" s="35" t="s">
        <v>175</v>
      </c>
      <c r="NZ2" s="35" t="s">
        <v>27</v>
      </c>
      <c r="OA2" s="35" t="s">
        <v>274</v>
      </c>
      <c r="OB2" s="35" t="s">
        <v>25</v>
      </c>
      <c r="OC2" s="35" t="s">
        <v>278</v>
      </c>
      <c r="OD2" s="35" t="s">
        <v>318</v>
      </c>
      <c r="OF2" s="30" t="s">
        <v>157</v>
      </c>
      <c r="OG2" s="30" t="s">
        <v>273</v>
      </c>
      <c r="OH2" s="30" t="s">
        <v>272</v>
      </c>
      <c r="OI2" s="30" t="s">
        <v>271</v>
      </c>
      <c r="OJ2" s="33" t="s">
        <v>270</v>
      </c>
      <c r="OK2" s="32" t="s">
        <v>269</v>
      </c>
      <c r="OL2" s="30" t="s">
        <v>268</v>
      </c>
      <c r="OM2" s="33" t="s">
        <v>267</v>
      </c>
      <c r="ON2" s="32" t="s">
        <v>266</v>
      </c>
      <c r="OO2" s="30" t="s">
        <v>265</v>
      </c>
      <c r="OP2" s="33" t="s">
        <v>264</v>
      </c>
      <c r="OQ2" s="32" t="s">
        <v>263</v>
      </c>
      <c r="OR2" s="30" t="s">
        <v>262</v>
      </c>
      <c r="OS2" s="33" t="s">
        <v>261</v>
      </c>
      <c r="OT2" s="32" t="s">
        <v>260</v>
      </c>
      <c r="OU2" s="30" t="s">
        <v>259</v>
      </c>
      <c r="OV2" s="33" t="s">
        <v>258</v>
      </c>
      <c r="OW2" s="33" t="s">
        <v>257</v>
      </c>
      <c r="OX2" s="30" t="s">
        <v>256</v>
      </c>
      <c r="OY2" s="33" t="s">
        <v>255</v>
      </c>
      <c r="OZ2" s="32" t="s">
        <v>254</v>
      </c>
      <c r="PA2" s="30" t="s">
        <v>253</v>
      </c>
      <c r="PB2" s="33" t="s">
        <v>252</v>
      </c>
      <c r="PC2" s="32" t="s">
        <v>251</v>
      </c>
      <c r="PD2" s="30" t="s">
        <v>250</v>
      </c>
      <c r="PE2" s="33" t="s">
        <v>249</v>
      </c>
      <c r="PF2" s="32" t="s">
        <v>248</v>
      </c>
      <c r="PG2" s="30" t="s">
        <v>247</v>
      </c>
      <c r="PH2" s="33" t="s">
        <v>246</v>
      </c>
      <c r="PI2" s="32" t="s">
        <v>245</v>
      </c>
      <c r="PJ2" s="30" t="s">
        <v>244</v>
      </c>
      <c r="PK2" s="33" t="s">
        <v>243</v>
      </c>
      <c r="PL2" s="32" t="s">
        <v>242</v>
      </c>
      <c r="PM2" s="30" t="s">
        <v>241</v>
      </c>
      <c r="PN2" s="33" t="s">
        <v>240</v>
      </c>
      <c r="PO2" s="32" t="s">
        <v>239</v>
      </c>
      <c r="PP2" s="30" t="s">
        <v>238</v>
      </c>
      <c r="PQ2" s="33" t="s">
        <v>237</v>
      </c>
      <c r="PR2" s="32" t="s">
        <v>236</v>
      </c>
      <c r="PS2" s="34" t="s">
        <v>235</v>
      </c>
      <c r="PT2" s="33" t="s">
        <v>234</v>
      </c>
      <c r="PU2" s="32" t="s">
        <v>233</v>
      </c>
      <c r="PV2" s="34" t="s">
        <v>232</v>
      </c>
      <c r="PW2" s="33" t="s">
        <v>231</v>
      </c>
      <c r="PX2" s="32" t="s">
        <v>230</v>
      </c>
      <c r="PY2" s="34" t="s">
        <v>229</v>
      </c>
      <c r="PZ2" s="33" t="s">
        <v>228</v>
      </c>
      <c r="QA2" s="32" t="s">
        <v>227</v>
      </c>
      <c r="QB2" s="34" t="s">
        <v>226</v>
      </c>
      <c r="QC2" s="33" t="s">
        <v>225</v>
      </c>
      <c r="QD2" s="32" t="s">
        <v>224</v>
      </c>
      <c r="QE2" s="34" t="s">
        <v>223</v>
      </c>
      <c r="QF2" s="33" t="s">
        <v>222</v>
      </c>
      <c r="QG2" s="32" t="s">
        <v>221</v>
      </c>
      <c r="QH2" s="30" t="s">
        <v>220</v>
      </c>
      <c r="QI2" s="31" t="s">
        <v>219</v>
      </c>
      <c r="QJ2" s="31" t="s">
        <v>218</v>
      </c>
      <c r="QK2" s="31" t="s">
        <v>217</v>
      </c>
      <c r="QL2" s="31" t="s">
        <v>216</v>
      </c>
      <c r="QM2" s="31" t="s">
        <v>215</v>
      </c>
      <c r="QN2" s="31" t="s">
        <v>214</v>
      </c>
      <c r="QO2" s="31" t="s">
        <v>213</v>
      </c>
      <c r="QP2" s="31" t="s">
        <v>212</v>
      </c>
      <c r="QQ2" s="31" t="s">
        <v>211</v>
      </c>
      <c r="QR2" s="31" t="s">
        <v>210</v>
      </c>
      <c r="QS2" s="31" t="s">
        <v>209</v>
      </c>
      <c r="QT2" s="31" t="s">
        <v>208</v>
      </c>
      <c r="QU2" s="31" t="s">
        <v>207</v>
      </c>
      <c r="QV2" s="31" t="s">
        <v>206</v>
      </c>
      <c r="QW2" s="31" t="s">
        <v>205</v>
      </c>
      <c r="QX2" s="31" t="s">
        <v>204</v>
      </c>
      <c r="QY2" s="31" t="s">
        <v>203</v>
      </c>
      <c r="QZ2" s="31" t="s">
        <v>202</v>
      </c>
      <c r="RA2" s="31" t="s">
        <v>201</v>
      </c>
      <c r="RB2" s="31" t="s">
        <v>200</v>
      </c>
      <c r="RC2" s="31" t="s">
        <v>199</v>
      </c>
      <c r="RD2" s="31" t="s">
        <v>198</v>
      </c>
      <c r="RE2" s="31" t="s">
        <v>197</v>
      </c>
      <c r="RF2" s="31" t="s">
        <v>196</v>
      </c>
      <c r="RG2" s="31" t="s">
        <v>195</v>
      </c>
      <c r="RH2" s="31" t="s">
        <v>194</v>
      </c>
      <c r="RI2" s="31" t="s">
        <v>193</v>
      </c>
      <c r="RJ2" s="31" t="s">
        <v>192</v>
      </c>
      <c r="RL2" s="35" t="s">
        <v>275</v>
      </c>
      <c r="RM2" s="35" t="s">
        <v>175</v>
      </c>
      <c r="RN2" s="35" t="s">
        <v>27</v>
      </c>
      <c r="RO2" s="35" t="s">
        <v>274</v>
      </c>
      <c r="RP2" s="35" t="s">
        <v>25</v>
      </c>
      <c r="RQ2" s="35" t="s">
        <v>318</v>
      </c>
      <c r="RS2" s="30" t="s">
        <v>277</v>
      </c>
      <c r="RT2" s="30" t="s">
        <v>273</v>
      </c>
      <c r="RU2" s="30" t="s">
        <v>272</v>
      </c>
      <c r="RV2" s="30" t="s">
        <v>271</v>
      </c>
      <c r="RW2" s="33" t="s">
        <v>270</v>
      </c>
      <c r="RX2" s="32" t="s">
        <v>269</v>
      </c>
      <c r="RY2" s="30" t="s">
        <v>268</v>
      </c>
      <c r="RZ2" s="33" t="s">
        <v>267</v>
      </c>
      <c r="SA2" s="32" t="s">
        <v>266</v>
      </c>
      <c r="SB2" s="30" t="s">
        <v>265</v>
      </c>
      <c r="SC2" s="33" t="s">
        <v>264</v>
      </c>
      <c r="SD2" s="32" t="s">
        <v>263</v>
      </c>
      <c r="SE2" s="30" t="s">
        <v>262</v>
      </c>
      <c r="SF2" s="33" t="s">
        <v>261</v>
      </c>
      <c r="SG2" s="32" t="s">
        <v>260</v>
      </c>
      <c r="SH2" s="30" t="s">
        <v>259</v>
      </c>
      <c r="SI2" s="33" t="s">
        <v>258</v>
      </c>
      <c r="SJ2" s="33" t="s">
        <v>257</v>
      </c>
      <c r="SK2" s="30" t="s">
        <v>256</v>
      </c>
      <c r="SL2" s="33" t="s">
        <v>255</v>
      </c>
      <c r="SM2" s="32" t="s">
        <v>254</v>
      </c>
      <c r="SN2" s="30" t="s">
        <v>253</v>
      </c>
      <c r="SO2" s="33" t="s">
        <v>252</v>
      </c>
      <c r="SP2" s="32" t="s">
        <v>251</v>
      </c>
      <c r="SQ2" s="30" t="s">
        <v>250</v>
      </c>
      <c r="SR2" s="33" t="s">
        <v>249</v>
      </c>
      <c r="SS2" s="32" t="s">
        <v>248</v>
      </c>
      <c r="ST2" s="30" t="s">
        <v>247</v>
      </c>
      <c r="SU2" s="33" t="s">
        <v>246</v>
      </c>
      <c r="SV2" s="32" t="s">
        <v>245</v>
      </c>
      <c r="SW2" s="30" t="s">
        <v>244</v>
      </c>
      <c r="SX2" s="33" t="s">
        <v>243</v>
      </c>
      <c r="SY2" s="32" t="s">
        <v>242</v>
      </c>
      <c r="SZ2" s="30" t="s">
        <v>241</v>
      </c>
      <c r="TA2" s="33" t="s">
        <v>240</v>
      </c>
      <c r="TB2" s="32" t="s">
        <v>239</v>
      </c>
      <c r="TC2" s="30" t="s">
        <v>238</v>
      </c>
      <c r="TD2" s="33" t="s">
        <v>237</v>
      </c>
      <c r="TE2" s="32" t="s">
        <v>236</v>
      </c>
      <c r="TF2" s="34" t="s">
        <v>235</v>
      </c>
      <c r="TG2" s="33" t="s">
        <v>234</v>
      </c>
      <c r="TH2" s="32" t="s">
        <v>233</v>
      </c>
      <c r="TI2" s="34" t="s">
        <v>232</v>
      </c>
      <c r="TJ2" s="33" t="s">
        <v>231</v>
      </c>
      <c r="TK2" s="32" t="s">
        <v>230</v>
      </c>
      <c r="TL2" s="34" t="s">
        <v>229</v>
      </c>
      <c r="TM2" s="33" t="s">
        <v>228</v>
      </c>
      <c r="TN2" s="32" t="s">
        <v>227</v>
      </c>
      <c r="TO2" s="34" t="s">
        <v>226</v>
      </c>
      <c r="TP2" s="33" t="s">
        <v>225</v>
      </c>
      <c r="TQ2" s="32" t="s">
        <v>224</v>
      </c>
      <c r="TR2" s="34" t="s">
        <v>223</v>
      </c>
      <c r="TS2" s="33" t="s">
        <v>222</v>
      </c>
      <c r="TT2" s="32" t="s">
        <v>221</v>
      </c>
      <c r="TU2" s="30" t="s">
        <v>220</v>
      </c>
      <c r="TV2" s="31" t="s">
        <v>219</v>
      </c>
      <c r="TW2" s="31" t="s">
        <v>218</v>
      </c>
      <c r="TX2" s="31" t="s">
        <v>217</v>
      </c>
      <c r="TY2" s="31" t="s">
        <v>216</v>
      </c>
      <c r="TZ2" s="31" t="s">
        <v>215</v>
      </c>
      <c r="UA2" s="31" t="s">
        <v>214</v>
      </c>
      <c r="UB2" s="31" t="s">
        <v>213</v>
      </c>
      <c r="UC2" s="31" t="s">
        <v>212</v>
      </c>
      <c r="UD2" s="31" t="s">
        <v>211</v>
      </c>
      <c r="UE2" s="31" t="s">
        <v>210</v>
      </c>
      <c r="UF2" s="31" t="s">
        <v>209</v>
      </c>
      <c r="UG2" s="31" t="s">
        <v>208</v>
      </c>
      <c r="UH2" s="31" t="s">
        <v>207</v>
      </c>
      <c r="UI2" s="31" t="s">
        <v>206</v>
      </c>
      <c r="UJ2" s="31" t="s">
        <v>205</v>
      </c>
      <c r="UK2" s="31" t="s">
        <v>204</v>
      </c>
      <c r="UL2" s="31" t="s">
        <v>203</v>
      </c>
      <c r="UM2" s="31" t="s">
        <v>202</v>
      </c>
      <c r="UN2" s="31" t="s">
        <v>201</v>
      </c>
      <c r="UO2" s="31" t="s">
        <v>200</v>
      </c>
      <c r="UP2" s="31" t="s">
        <v>199</v>
      </c>
      <c r="UQ2" s="31" t="s">
        <v>198</v>
      </c>
      <c r="UR2" s="31" t="s">
        <v>197</v>
      </c>
      <c r="US2" s="31" t="s">
        <v>196</v>
      </c>
      <c r="UT2" s="31" t="s">
        <v>195</v>
      </c>
      <c r="UU2" s="31" t="s">
        <v>194</v>
      </c>
      <c r="UV2" s="31" t="s">
        <v>193</v>
      </c>
      <c r="UW2" s="31" t="s">
        <v>192</v>
      </c>
      <c r="UY2" s="35" t="s">
        <v>275</v>
      </c>
      <c r="UZ2" s="35" t="s">
        <v>175</v>
      </c>
      <c r="VA2" s="35" t="s">
        <v>27</v>
      </c>
      <c r="VB2" s="35" t="s">
        <v>274</v>
      </c>
      <c r="VC2" s="35" t="s">
        <v>25</v>
      </c>
      <c r="VD2" s="35" t="s">
        <v>318</v>
      </c>
      <c r="VF2" s="30" t="s">
        <v>276</v>
      </c>
      <c r="VG2" s="30" t="s">
        <v>273</v>
      </c>
      <c r="VH2" s="30" t="s">
        <v>272</v>
      </c>
      <c r="VI2" s="30" t="s">
        <v>271</v>
      </c>
      <c r="VJ2" s="33" t="s">
        <v>270</v>
      </c>
      <c r="VK2" s="32" t="s">
        <v>269</v>
      </c>
      <c r="VL2" s="30" t="s">
        <v>268</v>
      </c>
      <c r="VM2" s="33" t="s">
        <v>267</v>
      </c>
      <c r="VN2" s="32" t="s">
        <v>266</v>
      </c>
      <c r="VO2" s="30" t="s">
        <v>265</v>
      </c>
      <c r="VP2" s="33" t="s">
        <v>264</v>
      </c>
      <c r="VQ2" s="32" t="s">
        <v>263</v>
      </c>
      <c r="VR2" s="30" t="s">
        <v>262</v>
      </c>
      <c r="VS2" s="33" t="s">
        <v>261</v>
      </c>
      <c r="VT2" s="32" t="s">
        <v>260</v>
      </c>
      <c r="VU2" s="30" t="s">
        <v>259</v>
      </c>
      <c r="VV2" s="33" t="s">
        <v>258</v>
      </c>
      <c r="VW2" s="33" t="s">
        <v>257</v>
      </c>
      <c r="VX2" s="30" t="s">
        <v>256</v>
      </c>
      <c r="VY2" s="33" t="s">
        <v>255</v>
      </c>
      <c r="VZ2" s="32" t="s">
        <v>254</v>
      </c>
      <c r="WA2" s="30" t="s">
        <v>253</v>
      </c>
      <c r="WB2" s="33" t="s">
        <v>252</v>
      </c>
      <c r="WC2" s="32" t="s">
        <v>251</v>
      </c>
      <c r="WD2" s="30" t="s">
        <v>250</v>
      </c>
      <c r="WE2" s="33" t="s">
        <v>249</v>
      </c>
      <c r="WF2" s="32" t="s">
        <v>248</v>
      </c>
      <c r="WG2" s="30" t="s">
        <v>247</v>
      </c>
      <c r="WH2" s="33" t="s">
        <v>246</v>
      </c>
      <c r="WI2" s="32" t="s">
        <v>245</v>
      </c>
      <c r="WJ2" s="30" t="s">
        <v>244</v>
      </c>
      <c r="WK2" s="33" t="s">
        <v>243</v>
      </c>
      <c r="WL2" s="32" t="s">
        <v>242</v>
      </c>
      <c r="WM2" s="30" t="s">
        <v>241</v>
      </c>
      <c r="WN2" s="33" t="s">
        <v>240</v>
      </c>
      <c r="WO2" s="32" t="s">
        <v>239</v>
      </c>
      <c r="WP2" s="30" t="s">
        <v>238</v>
      </c>
      <c r="WQ2" s="33" t="s">
        <v>237</v>
      </c>
      <c r="WR2" s="32" t="s">
        <v>236</v>
      </c>
      <c r="WS2" s="34" t="s">
        <v>235</v>
      </c>
      <c r="WT2" s="33" t="s">
        <v>234</v>
      </c>
      <c r="WU2" s="32" t="s">
        <v>233</v>
      </c>
      <c r="WV2" s="34" t="s">
        <v>232</v>
      </c>
      <c r="WW2" s="33" t="s">
        <v>231</v>
      </c>
      <c r="WX2" s="32" t="s">
        <v>230</v>
      </c>
      <c r="WY2" s="34" t="s">
        <v>229</v>
      </c>
      <c r="WZ2" s="33" t="s">
        <v>228</v>
      </c>
      <c r="XA2" s="32" t="s">
        <v>227</v>
      </c>
      <c r="XB2" s="34" t="s">
        <v>226</v>
      </c>
      <c r="XC2" s="33" t="s">
        <v>225</v>
      </c>
      <c r="XD2" s="32" t="s">
        <v>224</v>
      </c>
      <c r="XE2" s="34" t="s">
        <v>223</v>
      </c>
      <c r="XF2" s="33" t="s">
        <v>222</v>
      </c>
      <c r="XG2" s="32" t="s">
        <v>221</v>
      </c>
      <c r="XH2" s="30" t="s">
        <v>220</v>
      </c>
      <c r="XI2" s="31" t="s">
        <v>219</v>
      </c>
      <c r="XJ2" s="31" t="s">
        <v>218</v>
      </c>
      <c r="XK2" s="31" t="s">
        <v>217</v>
      </c>
      <c r="XL2" s="31" t="s">
        <v>216</v>
      </c>
      <c r="XM2" s="31" t="s">
        <v>215</v>
      </c>
      <c r="XN2" s="31" t="s">
        <v>214</v>
      </c>
      <c r="XO2" s="31" t="s">
        <v>213</v>
      </c>
      <c r="XP2" s="31" t="s">
        <v>212</v>
      </c>
      <c r="XQ2" s="31" t="s">
        <v>211</v>
      </c>
      <c r="XR2" s="31" t="s">
        <v>210</v>
      </c>
      <c r="XS2" s="31" t="s">
        <v>209</v>
      </c>
      <c r="XT2" s="31" t="s">
        <v>208</v>
      </c>
      <c r="XU2" s="31" t="s">
        <v>207</v>
      </c>
      <c r="XV2" s="31" t="s">
        <v>206</v>
      </c>
      <c r="XW2" s="31" t="s">
        <v>205</v>
      </c>
      <c r="XX2" s="31" t="s">
        <v>204</v>
      </c>
      <c r="XY2" s="31" t="s">
        <v>203</v>
      </c>
      <c r="XZ2" s="31" t="s">
        <v>202</v>
      </c>
      <c r="YA2" s="31" t="s">
        <v>201</v>
      </c>
      <c r="YB2" s="31" t="s">
        <v>200</v>
      </c>
      <c r="YC2" s="31" t="s">
        <v>199</v>
      </c>
      <c r="YD2" s="31" t="s">
        <v>198</v>
      </c>
      <c r="YE2" s="31" t="s">
        <v>197</v>
      </c>
      <c r="YF2" s="31" t="s">
        <v>196</v>
      </c>
      <c r="YG2" s="31" t="s">
        <v>195</v>
      </c>
      <c r="YH2" s="31" t="s">
        <v>194</v>
      </c>
      <c r="YI2" s="31" t="s">
        <v>193</v>
      </c>
      <c r="YJ2" s="31" t="s">
        <v>192</v>
      </c>
      <c r="YL2" s="35" t="s">
        <v>275</v>
      </c>
      <c r="YM2" s="35" t="s">
        <v>175</v>
      </c>
      <c r="YN2" s="35" t="s">
        <v>27</v>
      </c>
      <c r="YO2" s="35" t="s">
        <v>274</v>
      </c>
      <c r="YP2" s="35" t="s">
        <v>25</v>
      </c>
      <c r="YQ2" s="35" t="s">
        <v>318</v>
      </c>
      <c r="YS2" s="30" t="s">
        <v>180</v>
      </c>
      <c r="YT2" s="30" t="s">
        <v>273</v>
      </c>
      <c r="YU2" s="30" t="s">
        <v>272</v>
      </c>
      <c r="YV2" s="30" t="s">
        <v>271</v>
      </c>
      <c r="YW2" s="33" t="s">
        <v>270</v>
      </c>
      <c r="YX2" s="32" t="s">
        <v>269</v>
      </c>
      <c r="YY2" s="30" t="s">
        <v>268</v>
      </c>
      <c r="YZ2" s="33" t="s">
        <v>267</v>
      </c>
      <c r="ZA2" s="32" t="s">
        <v>266</v>
      </c>
      <c r="ZB2" s="30" t="s">
        <v>265</v>
      </c>
      <c r="ZC2" s="33" t="s">
        <v>264</v>
      </c>
      <c r="ZD2" s="32" t="s">
        <v>263</v>
      </c>
      <c r="ZE2" s="30" t="s">
        <v>262</v>
      </c>
      <c r="ZF2" s="33" t="s">
        <v>261</v>
      </c>
      <c r="ZG2" s="32" t="s">
        <v>260</v>
      </c>
      <c r="ZH2" s="30" t="s">
        <v>259</v>
      </c>
      <c r="ZI2" s="33" t="s">
        <v>258</v>
      </c>
      <c r="ZJ2" s="33" t="s">
        <v>257</v>
      </c>
      <c r="ZK2" s="30" t="s">
        <v>256</v>
      </c>
      <c r="ZL2" s="33" t="s">
        <v>255</v>
      </c>
      <c r="ZM2" s="32" t="s">
        <v>254</v>
      </c>
      <c r="ZN2" s="30" t="s">
        <v>253</v>
      </c>
      <c r="ZO2" s="33" t="s">
        <v>252</v>
      </c>
      <c r="ZP2" s="32" t="s">
        <v>251</v>
      </c>
      <c r="ZQ2" s="30" t="s">
        <v>250</v>
      </c>
      <c r="ZR2" s="33" t="s">
        <v>249</v>
      </c>
      <c r="ZS2" s="32" t="s">
        <v>248</v>
      </c>
      <c r="ZT2" s="30" t="s">
        <v>247</v>
      </c>
      <c r="ZU2" s="33" t="s">
        <v>246</v>
      </c>
      <c r="ZV2" s="32" t="s">
        <v>245</v>
      </c>
      <c r="ZW2" s="30" t="s">
        <v>244</v>
      </c>
      <c r="ZX2" s="33" t="s">
        <v>243</v>
      </c>
      <c r="ZY2" s="32" t="s">
        <v>242</v>
      </c>
      <c r="ZZ2" s="30" t="s">
        <v>241</v>
      </c>
      <c r="AAA2" s="33" t="s">
        <v>240</v>
      </c>
      <c r="AAB2" s="32" t="s">
        <v>239</v>
      </c>
      <c r="AAC2" s="30" t="s">
        <v>238</v>
      </c>
      <c r="AAD2" s="33" t="s">
        <v>237</v>
      </c>
      <c r="AAE2" s="32" t="s">
        <v>236</v>
      </c>
      <c r="AAF2" s="34" t="s">
        <v>235</v>
      </c>
      <c r="AAG2" s="33" t="s">
        <v>234</v>
      </c>
      <c r="AAH2" s="32" t="s">
        <v>233</v>
      </c>
      <c r="AAI2" s="34" t="s">
        <v>232</v>
      </c>
      <c r="AAJ2" s="33" t="s">
        <v>231</v>
      </c>
      <c r="AAK2" s="32" t="s">
        <v>230</v>
      </c>
      <c r="AAL2" s="34" t="s">
        <v>229</v>
      </c>
      <c r="AAM2" s="33" t="s">
        <v>228</v>
      </c>
      <c r="AAN2" s="32" t="s">
        <v>227</v>
      </c>
      <c r="AAO2" s="34" t="s">
        <v>226</v>
      </c>
      <c r="AAP2" s="33" t="s">
        <v>225</v>
      </c>
      <c r="AAQ2" s="32" t="s">
        <v>224</v>
      </c>
      <c r="AAR2" s="34" t="s">
        <v>223</v>
      </c>
      <c r="AAS2" s="33" t="s">
        <v>222</v>
      </c>
      <c r="AAT2" s="32" t="s">
        <v>221</v>
      </c>
      <c r="AAU2" s="30" t="s">
        <v>220</v>
      </c>
      <c r="AAV2" s="31" t="s">
        <v>219</v>
      </c>
      <c r="AAW2" s="31" t="s">
        <v>218</v>
      </c>
      <c r="AAX2" s="31" t="s">
        <v>217</v>
      </c>
      <c r="AAY2" s="31" t="s">
        <v>216</v>
      </c>
      <c r="AAZ2" s="31" t="s">
        <v>215</v>
      </c>
      <c r="ABA2" s="31" t="s">
        <v>214</v>
      </c>
      <c r="ABB2" s="31" t="s">
        <v>213</v>
      </c>
      <c r="ABC2" s="31" t="s">
        <v>212</v>
      </c>
      <c r="ABD2" s="31" t="s">
        <v>211</v>
      </c>
      <c r="ABE2" s="31" t="s">
        <v>210</v>
      </c>
      <c r="ABF2" s="31" t="s">
        <v>209</v>
      </c>
      <c r="ABG2" s="31" t="s">
        <v>208</v>
      </c>
      <c r="ABH2" s="31" t="s">
        <v>207</v>
      </c>
      <c r="ABI2" s="31" t="s">
        <v>206</v>
      </c>
      <c r="ABJ2" s="31" t="s">
        <v>205</v>
      </c>
      <c r="ABK2" s="31" t="s">
        <v>204</v>
      </c>
      <c r="ABL2" s="31" t="s">
        <v>203</v>
      </c>
      <c r="ABM2" s="31" t="s">
        <v>202</v>
      </c>
      <c r="ABN2" s="31" t="s">
        <v>201</v>
      </c>
      <c r="ABO2" s="31" t="s">
        <v>200</v>
      </c>
      <c r="ABP2" s="31" t="s">
        <v>199</v>
      </c>
      <c r="ABQ2" s="31" t="s">
        <v>198</v>
      </c>
      <c r="ABR2" s="31" t="s">
        <v>197</v>
      </c>
      <c r="ABS2" s="31" t="s">
        <v>196</v>
      </c>
      <c r="ABT2" s="31" t="s">
        <v>195</v>
      </c>
      <c r="ABU2" s="31" t="s">
        <v>194</v>
      </c>
      <c r="ABV2" s="31" t="s">
        <v>193</v>
      </c>
      <c r="ABW2" s="31" t="s">
        <v>192</v>
      </c>
      <c r="ABY2" s="35" t="s">
        <v>275</v>
      </c>
      <c r="ABZ2" s="35" t="s">
        <v>175</v>
      </c>
      <c r="ACA2" s="35" t="s">
        <v>27</v>
      </c>
      <c r="ACB2" s="35" t="s">
        <v>274</v>
      </c>
      <c r="ACC2" s="35" t="s">
        <v>25</v>
      </c>
      <c r="ACD2" s="35" t="s">
        <v>318</v>
      </c>
      <c r="ACF2" s="30" t="s">
        <v>161</v>
      </c>
      <c r="ACG2" s="30" t="s">
        <v>273</v>
      </c>
      <c r="ACH2" s="30" t="s">
        <v>272</v>
      </c>
      <c r="ACI2" s="30" t="s">
        <v>271</v>
      </c>
      <c r="ACJ2" s="33" t="s">
        <v>270</v>
      </c>
      <c r="ACK2" s="32" t="s">
        <v>269</v>
      </c>
      <c r="ACL2" s="30" t="s">
        <v>268</v>
      </c>
      <c r="ACM2" s="33" t="s">
        <v>267</v>
      </c>
      <c r="ACN2" s="32" t="s">
        <v>266</v>
      </c>
      <c r="ACO2" s="30" t="s">
        <v>265</v>
      </c>
      <c r="ACP2" s="33" t="s">
        <v>264</v>
      </c>
      <c r="ACQ2" s="32" t="s">
        <v>263</v>
      </c>
      <c r="ACR2" s="30" t="s">
        <v>262</v>
      </c>
      <c r="ACS2" s="33" t="s">
        <v>261</v>
      </c>
      <c r="ACT2" s="32" t="s">
        <v>260</v>
      </c>
      <c r="ACU2" s="30" t="s">
        <v>259</v>
      </c>
      <c r="ACV2" s="33" t="s">
        <v>258</v>
      </c>
      <c r="ACW2" s="33" t="s">
        <v>257</v>
      </c>
      <c r="ACX2" s="30" t="s">
        <v>256</v>
      </c>
      <c r="ACY2" s="33" t="s">
        <v>255</v>
      </c>
      <c r="ACZ2" s="32" t="s">
        <v>254</v>
      </c>
      <c r="ADA2" s="30" t="s">
        <v>253</v>
      </c>
      <c r="ADB2" s="33" t="s">
        <v>252</v>
      </c>
      <c r="ADC2" s="32" t="s">
        <v>251</v>
      </c>
      <c r="ADD2" s="30" t="s">
        <v>250</v>
      </c>
      <c r="ADE2" s="33" t="s">
        <v>249</v>
      </c>
      <c r="ADF2" s="32" t="s">
        <v>248</v>
      </c>
      <c r="ADG2" s="30" t="s">
        <v>247</v>
      </c>
      <c r="ADH2" s="33" t="s">
        <v>246</v>
      </c>
      <c r="ADI2" s="32" t="s">
        <v>245</v>
      </c>
      <c r="ADJ2" s="30" t="s">
        <v>244</v>
      </c>
      <c r="ADK2" s="33" t="s">
        <v>243</v>
      </c>
      <c r="ADL2" s="32" t="s">
        <v>242</v>
      </c>
      <c r="ADM2" s="30" t="s">
        <v>241</v>
      </c>
      <c r="ADN2" s="33" t="s">
        <v>240</v>
      </c>
      <c r="ADO2" s="32" t="s">
        <v>239</v>
      </c>
      <c r="ADP2" s="30" t="s">
        <v>238</v>
      </c>
      <c r="ADQ2" s="33" t="s">
        <v>237</v>
      </c>
      <c r="ADR2" s="32" t="s">
        <v>236</v>
      </c>
      <c r="ADS2" s="34" t="s">
        <v>235</v>
      </c>
      <c r="ADT2" s="33" t="s">
        <v>234</v>
      </c>
      <c r="ADU2" s="32" t="s">
        <v>233</v>
      </c>
      <c r="ADV2" s="34" t="s">
        <v>232</v>
      </c>
      <c r="ADW2" s="33" t="s">
        <v>231</v>
      </c>
      <c r="ADX2" s="32" t="s">
        <v>230</v>
      </c>
      <c r="ADY2" s="34" t="s">
        <v>229</v>
      </c>
      <c r="ADZ2" s="33" t="s">
        <v>228</v>
      </c>
      <c r="AEA2" s="32" t="s">
        <v>227</v>
      </c>
      <c r="AEB2" s="34" t="s">
        <v>226</v>
      </c>
      <c r="AEC2" s="33" t="s">
        <v>225</v>
      </c>
      <c r="AED2" s="32" t="s">
        <v>224</v>
      </c>
      <c r="AEE2" s="34" t="s">
        <v>223</v>
      </c>
      <c r="AEF2" s="33" t="s">
        <v>222</v>
      </c>
      <c r="AEG2" s="32" t="s">
        <v>221</v>
      </c>
      <c r="AEH2" s="30" t="s">
        <v>220</v>
      </c>
      <c r="AEI2" s="31" t="s">
        <v>219</v>
      </c>
      <c r="AEJ2" s="31" t="s">
        <v>218</v>
      </c>
      <c r="AEK2" s="31" t="s">
        <v>217</v>
      </c>
      <c r="AEL2" s="31" t="s">
        <v>216</v>
      </c>
      <c r="AEM2" s="31" t="s">
        <v>215</v>
      </c>
      <c r="AEN2" s="31" t="s">
        <v>214</v>
      </c>
      <c r="AEO2" s="31" t="s">
        <v>213</v>
      </c>
      <c r="AEP2" s="31" t="s">
        <v>212</v>
      </c>
      <c r="AEQ2" s="31" t="s">
        <v>211</v>
      </c>
      <c r="AER2" s="31" t="s">
        <v>210</v>
      </c>
      <c r="AES2" s="31" t="s">
        <v>209</v>
      </c>
      <c r="AET2" s="31" t="s">
        <v>208</v>
      </c>
      <c r="AEU2" s="31" t="s">
        <v>207</v>
      </c>
      <c r="AEV2" s="31" t="s">
        <v>206</v>
      </c>
      <c r="AEW2" s="31" t="s">
        <v>205</v>
      </c>
      <c r="AEX2" s="31" t="s">
        <v>204</v>
      </c>
      <c r="AEY2" s="31" t="s">
        <v>203</v>
      </c>
      <c r="AEZ2" s="31" t="s">
        <v>202</v>
      </c>
      <c r="AFA2" s="31" t="s">
        <v>201</v>
      </c>
      <c r="AFB2" s="31" t="s">
        <v>200</v>
      </c>
      <c r="AFC2" s="31" t="s">
        <v>199</v>
      </c>
      <c r="AFD2" s="31" t="s">
        <v>198</v>
      </c>
      <c r="AFE2" s="31" t="s">
        <v>197</v>
      </c>
      <c r="AFF2" s="31" t="s">
        <v>196</v>
      </c>
      <c r="AFG2" s="31" t="s">
        <v>195</v>
      </c>
      <c r="AFH2" s="31" t="s">
        <v>194</v>
      </c>
      <c r="AFI2" s="31" t="s">
        <v>193</v>
      </c>
      <c r="AFJ2" s="31" t="s">
        <v>192</v>
      </c>
      <c r="AFN2" s="30" t="s">
        <v>26</v>
      </c>
      <c r="AFO2" s="30" t="s">
        <v>273</v>
      </c>
      <c r="AFP2" s="30" t="s">
        <v>272</v>
      </c>
      <c r="AFQ2" s="30" t="s">
        <v>271</v>
      </c>
      <c r="AFR2" s="33" t="s">
        <v>270</v>
      </c>
      <c r="AFS2" s="32" t="s">
        <v>269</v>
      </c>
      <c r="AFT2" s="30" t="s">
        <v>268</v>
      </c>
      <c r="AFU2" s="33" t="s">
        <v>267</v>
      </c>
      <c r="AFV2" s="32" t="s">
        <v>266</v>
      </c>
      <c r="AFW2" s="30" t="s">
        <v>265</v>
      </c>
      <c r="AFX2" s="33" t="s">
        <v>264</v>
      </c>
      <c r="AFY2" s="32" t="s">
        <v>263</v>
      </c>
      <c r="AFZ2" s="30" t="s">
        <v>262</v>
      </c>
      <c r="AGA2" s="33" t="s">
        <v>261</v>
      </c>
      <c r="AGB2" s="32" t="s">
        <v>260</v>
      </c>
      <c r="AGC2" s="30" t="s">
        <v>259</v>
      </c>
      <c r="AGD2" s="33" t="s">
        <v>258</v>
      </c>
      <c r="AGE2" s="33" t="s">
        <v>257</v>
      </c>
      <c r="AGF2" s="30" t="s">
        <v>256</v>
      </c>
      <c r="AGG2" s="33" t="s">
        <v>255</v>
      </c>
      <c r="AGH2" s="32" t="s">
        <v>254</v>
      </c>
      <c r="AGI2" s="30" t="s">
        <v>253</v>
      </c>
      <c r="AGJ2" s="33" t="s">
        <v>252</v>
      </c>
      <c r="AGK2" s="32" t="s">
        <v>251</v>
      </c>
      <c r="AGL2" s="30" t="s">
        <v>250</v>
      </c>
      <c r="AGM2" s="33" t="s">
        <v>249</v>
      </c>
      <c r="AGN2" s="32" t="s">
        <v>248</v>
      </c>
      <c r="AGO2" s="30" t="s">
        <v>247</v>
      </c>
      <c r="AGP2" s="33" t="s">
        <v>246</v>
      </c>
      <c r="AGQ2" s="32" t="s">
        <v>245</v>
      </c>
      <c r="AGR2" s="30" t="s">
        <v>244</v>
      </c>
      <c r="AGS2" s="33" t="s">
        <v>243</v>
      </c>
      <c r="AGT2" s="32" t="s">
        <v>242</v>
      </c>
      <c r="AGU2" s="30" t="s">
        <v>241</v>
      </c>
      <c r="AGV2" s="33" t="s">
        <v>240</v>
      </c>
      <c r="AGW2" s="32" t="s">
        <v>239</v>
      </c>
      <c r="AGX2" s="30" t="s">
        <v>238</v>
      </c>
      <c r="AGY2" s="33" t="s">
        <v>237</v>
      </c>
      <c r="AGZ2" s="32" t="s">
        <v>236</v>
      </c>
      <c r="AHA2" s="34" t="s">
        <v>235</v>
      </c>
      <c r="AHB2" s="33" t="s">
        <v>234</v>
      </c>
      <c r="AHC2" s="32" t="s">
        <v>233</v>
      </c>
      <c r="AHD2" s="34" t="s">
        <v>232</v>
      </c>
      <c r="AHE2" s="33" t="s">
        <v>231</v>
      </c>
      <c r="AHF2" s="32" t="s">
        <v>230</v>
      </c>
      <c r="AHG2" s="34" t="s">
        <v>229</v>
      </c>
      <c r="AHH2" s="33" t="s">
        <v>228</v>
      </c>
      <c r="AHI2" s="32" t="s">
        <v>227</v>
      </c>
      <c r="AHJ2" s="34" t="s">
        <v>226</v>
      </c>
      <c r="AHK2" s="33" t="s">
        <v>225</v>
      </c>
      <c r="AHL2" s="32" t="s">
        <v>224</v>
      </c>
      <c r="AHM2" s="34" t="s">
        <v>223</v>
      </c>
      <c r="AHN2" s="33" t="s">
        <v>222</v>
      </c>
      <c r="AHO2" s="32" t="s">
        <v>221</v>
      </c>
      <c r="AHP2" s="30" t="s">
        <v>220</v>
      </c>
      <c r="AHQ2" s="31" t="s">
        <v>219</v>
      </c>
      <c r="AHR2" s="31" t="s">
        <v>218</v>
      </c>
      <c r="AHS2" s="31" t="s">
        <v>217</v>
      </c>
      <c r="AHT2" s="31" t="s">
        <v>216</v>
      </c>
      <c r="AHU2" s="31" t="s">
        <v>215</v>
      </c>
      <c r="AHV2" s="31" t="s">
        <v>214</v>
      </c>
      <c r="AHW2" s="31" t="s">
        <v>213</v>
      </c>
      <c r="AHX2" s="31" t="s">
        <v>212</v>
      </c>
      <c r="AHY2" s="31" t="s">
        <v>211</v>
      </c>
      <c r="AHZ2" s="31" t="s">
        <v>210</v>
      </c>
      <c r="AIA2" s="31" t="s">
        <v>209</v>
      </c>
      <c r="AIB2" s="31" t="s">
        <v>208</v>
      </c>
      <c r="AIC2" s="31" t="s">
        <v>207</v>
      </c>
      <c r="AID2" s="31" t="s">
        <v>206</v>
      </c>
      <c r="AIE2" s="31" t="s">
        <v>205</v>
      </c>
      <c r="AIF2" s="31" t="s">
        <v>204</v>
      </c>
      <c r="AIG2" s="31" t="s">
        <v>203</v>
      </c>
      <c r="AIH2" s="31" t="s">
        <v>202</v>
      </c>
      <c r="AII2" s="31" t="s">
        <v>201</v>
      </c>
      <c r="AIJ2" s="31" t="s">
        <v>200</v>
      </c>
      <c r="AIK2" s="31" t="s">
        <v>199</v>
      </c>
      <c r="AIL2" s="31" t="s">
        <v>198</v>
      </c>
      <c r="AIM2" s="31" t="s">
        <v>197</v>
      </c>
      <c r="AIN2" s="31" t="s">
        <v>196</v>
      </c>
      <c r="AIO2" s="31" t="s">
        <v>195</v>
      </c>
      <c r="AIP2" s="31" t="s">
        <v>194</v>
      </c>
      <c r="AIQ2" s="31" t="s">
        <v>193</v>
      </c>
      <c r="AIR2" s="31" t="s">
        <v>192</v>
      </c>
      <c r="AIT2" s="30" t="s">
        <v>273</v>
      </c>
      <c r="AIU2" s="30" t="s">
        <v>272</v>
      </c>
      <c r="AIV2" s="30" t="s">
        <v>271</v>
      </c>
      <c r="AIW2" s="33" t="s">
        <v>270</v>
      </c>
      <c r="AIX2" s="32" t="s">
        <v>269</v>
      </c>
      <c r="AIY2" s="30" t="s">
        <v>268</v>
      </c>
      <c r="AIZ2" s="33" t="s">
        <v>267</v>
      </c>
      <c r="AJA2" s="32" t="s">
        <v>266</v>
      </c>
      <c r="AJB2" s="30" t="s">
        <v>265</v>
      </c>
      <c r="AJC2" s="33" t="s">
        <v>264</v>
      </c>
      <c r="AJD2" s="32" t="s">
        <v>263</v>
      </c>
      <c r="AJE2" s="30" t="s">
        <v>262</v>
      </c>
      <c r="AJF2" s="33" t="s">
        <v>261</v>
      </c>
      <c r="AJG2" s="32" t="s">
        <v>260</v>
      </c>
      <c r="AJH2" s="30" t="s">
        <v>259</v>
      </c>
      <c r="AJI2" s="33" t="s">
        <v>258</v>
      </c>
      <c r="AJJ2" s="33" t="s">
        <v>257</v>
      </c>
      <c r="AJK2" s="30" t="s">
        <v>256</v>
      </c>
      <c r="AJL2" s="33" t="s">
        <v>255</v>
      </c>
      <c r="AJM2" s="32" t="s">
        <v>254</v>
      </c>
      <c r="AJN2" s="30" t="s">
        <v>253</v>
      </c>
      <c r="AJO2" s="33" t="s">
        <v>252</v>
      </c>
      <c r="AJP2" s="32" t="s">
        <v>251</v>
      </c>
      <c r="AJQ2" s="30" t="s">
        <v>250</v>
      </c>
      <c r="AJR2" s="33" t="s">
        <v>249</v>
      </c>
      <c r="AJS2" s="32" t="s">
        <v>248</v>
      </c>
      <c r="AJT2" s="30" t="s">
        <v>247</v>
      </c>
      <c r="AJU2" s="33" t="s">
        <v>246</v>
      </c>
      <c r="AJV2" s="32" t="s">
        <v>245</v>
      </c>
      <c r="AJW2" s="30" t="s">
        <v>244</v>
      </c>
      <c r="AJX2" s="33" t="s">
        <v>243</v>
      </c>
      <c r="AJY2" s="32" t="s">
        <v>242</v>
      </c>
      <c r="AJZ2" s="30" t="s">
        <v>241</v>
      </c>
      <c r="AKA2" s="33" t="s">
        <v>240</v>
      </c>
      <c r="AKB2" s="32" t="s">
        <v>239</v>
      </c>
      <c r="AKC2" s="30" t="s">
        <v>238</v>
      </c>
      <c r="AKD2" s="33" t="s">
        <v>237</v>
      </c>
      <c r="AKE2" s="32" t="s">
        <v>236</v>
      </c>
      <c r="AKF2" s="34" t="s">
        <v>235</v>
      </c>
      <c r="AKG2" s="33" t="s">
        <v>234</v>
      </c>
      <c r="AKH2" s="32" t="s">
        <v>233</v>
      </c>
      <c r="AKI2" s="34" t="s">
        <v>232</v>
      </c>
      <c r="AKJ2" s="33" t="s">
        <v>231</v>
      </c>
      <c r="AKK2" s="32" t="s">
        <v>230</v>
      </c>
      <c r="AKL2" s="34" t="s">
        <v>229</v>
      </c>
      <c r="AKM2" s="33" t="s">
        <v>228</v>
      </c>
      <c r="AKN2" s="32" t="s">
        <v>227</v>
      </c>
      <c r="AKO2" s="34" t="s">
        <v>226</v>
      </c>
      <c r="AKP2" s="33" t="s">
        <v>225</v>
      </c>
      <c r="AKQ2" s="32" t="s">
        <v>224</v>
      </c>
      <c r="AKR2" s="34" t="s">
        <v>223</v>
      </c>
      <c r="AKS2" s="33" t="s">
        <v>222</v>
      </c>
      <c r="AKT2" s="32" t="s">
        <v>221</v>
      </c>
      <c r="AKU2" s="30" t="s">
        <v>220</v>
      </c>
      <c r="AKV2" s="31" t="s">
        <v>219</v>
      </c>
      <c r="AKW2" s="31" t="s">
        <v>218</v>
      </c>
      <c r="AKX2" s="31" t="s">
        <v>217</v>
      </c>
      <c r="AKY2" s="31" t="s">
        <v>216</v>
      </c>
      <c r="AKZ2" s="31" t="s">
        <v>215</v>
      </c>
      <c r="ALA2" s="31" t="s">
        <v>214</v>
      </c>
      <c r="ALB2" s="31" t="s">
        <v>213</v>
      </c>
      <c r="ALC2" s="31" t="s">
        <v>212</v>
      </c>
      <c r="ALD2" s="31" t="s">
        <v>211</v>
      </c>
      <c r="ALE2" s="31" t="s">
        <v>210</v>
      </c>
      <c r="ALF2" s="31" t="s">
        <v>209</v>
      </c>
      <c r="ALG2" s="31" t="s">
        <v>208</v>
      </c>
      <c r="ALH2" s="31" t="s">
        <v>207</v>
      </c>
      <c r="ALI2" s="31" t="s">
        <v>206</v>
      </c>
      <c r="ALJ2" s="31" t="s">
        <v>205</v>
      </c>
      <c r="ALK2" s="31" t="s">
        <v>204</v>
      </c>
      <c r="ALL2" s="31" t="s">
        <v>203</v>
      </c>
      <c r="ALM2" s="31" t="s">
        <v>202</v>
      </c>
      <c r="ALN2" s="31" t="s">
        <v>201</v>
      </c>
      <c r="ALO2" s="31" t="s">
        <v>200</v>
      </c>
      <c r="ALP2" s="31" t="s">
        <v>199</v>
      </c>
      <c r="ALQ2" s="31" t="s">
        <v>198</v>
      </c>
      <c r="ALR2" s="31" t="s">
        <v>197</v>
      </c>
      <c r="ALS2" s="31" t="s">
        <v>196</v>
      </c>
      <c r="ALT2" s="31" t="s">
        <v>195</v>
      </c>
      <c r="ALU2" s="31" t="s">
        <v>194</v>
      </c>
      <c r="ALV2" s="31" t="s">
        <v>193</v>
      </c>
      <c r="ALW2" s="31" t="s">
        <v>192</v>
      </c>
      <c r="AMA2" s="30">
        <v>1</v>
      </c>
      <c r="AMB2" s="30">
        <v>2</v>
      </c>
      <c r="AMC2" s="30">
        <v>3</v>
      </c>
      <c r="AMD2" s="30">
        <v>4</v>
      </c>
      <c r="AME2" s="30">
        <v>5</v>
      </c>
      <c r="AMF2" s="30">
        <v>6</v>
      </c>
      <c r="AMG2" s="30">
        <v>7</v>
      </c>
      <c r="AMH2" s="30">
        <v>8</v>
      </c>
    </row>
    <row r="3" spans="1:1022" x14ac:dyDescent="0.35">
      <c r="A3" s="27">
        <v>117</v>
      </c>
      <c r="B3" s="79" t="s">
        <v>334</v>
      </c>
      <c r="C3" s="91">
        <f>VLOOKUP($A3, RankingsX!$A$1:$AN$241, 40, FALSE)</f>
        <v>1</v>
      </c>
      <c r="D3" s="79" t="s">
        <v>396</v>
      </c>
      <c r="E3" s="148" t="s">
        <v>556</v>
      </c>
      <c r="F3" s="197">
        <v>6</v>
      </c>
      <c r="G3" s="311">
        <v>6</v>
      </c>
      <c r="H3">
        <v>1808</v>
      </c>
      <c r="I3" s="29">
        <f t="shared" ref="I3:I18" si="0">SUM(CQ3:CT3)+SUM(CY3:DB3)/3+SUM(DC3:DF3)/2+SUM(DG3:DJ3)+SUM(DK3:DN3)/2</f>
        <v>8</v>
      </c>
      <c r="J3" s="27">
        <v>5</v>
      </c>
      <c r="L3" s="27" t="s">
        <v>1722</v>
      </c>
      <c r="M3" s="27" t="s">
        <v>1702</v>
      </c>
      <c r="N3" s="27" t="s">
        <v>1756</v>
      </c>
      <c r="O3" s="27" t="s">
        <v>24</v>
      </c>
      <c r="P3" s="27" t="s">
        <v>24</v>
      </c>
      <c r="Q3" s="27" t="s">
        <v>24</v>
      </c>
      <c r="R3" s="27" t="s">
        <v>24</v>
      </c>
      <c r="S3" s="27" t="s">
        <v>24</v>
      </c>
      <c r="T3" s="27" t="s">
        <v>24</v>
      </c>
      <c r="U3" s="27" t="s">
        <v>24</v>
      </c>
      <c r="V3" s="27" t="s">
        <v>24</v>
      </c>
      <c r="W3" s="27" t="s">
        <v>1837</v>
      </c>
      <c r="X3" s="27" t="s">
        <v>24</v>
      </c>
      <c r="Y3" s="27" t="s">
        <v>24</v>
      </c>
      <c r="Z3" s="27" t="s">
        <v>24</v>
      </c>
      <c r="AA3" s="27" t="s">
        <v>24</v>
      </c>
      <c r="AB3" s="27" t="s">
        <v>24</v>
      </c>
      <c r="AC3" s="27" t="s">
        <v>24</v>
      </c>
      <c r="AD3" s="27" t="s">
        <v>24</v>
      </c>
      <c r="AE3" s="27" t="s">
        <v>24</v>
      </c>
      <c r="AF3" s="27" t="s">
        <v>24</v>
      </c>
      <c r="AG3" s="27" t="s">
        <v>24</v>
      </c>
      <c r="AH3" s="27" t="s">
        <v>24</v>
      </c>
      <c r="AI3" s="27" t="s">
        <v>24</v>
      </c>
      <c r="AJ3" s="27" t="s">
        <v>24</v>
      </c>
      <c r="AK3" s="27" t="s">
        <v>24</v>
      </c>
      <c r="AL3" s="27" t="s">
        <v>24</v>
      </c>
      <c r="AM3" s="27" t="s">
        <v>24</v>
      </c>
      <c r="AN3" s="27" t="s">
        <v>24</v>
      </c>
      <c r="AO3" s="27" t="s">
        <v>24</v>
      </c>
      <c r="AP3" s="27" t="s">
        <v>24</v>
      </c>
      <c r="AQ3" s="27" t="s">
        <v>24</v>
      </c>
      <c r="AR3" s="27" t="s">
        <v>24</v>
      </c>
      <c r="AS3" s="27" t="s">
        <v>24</v>
      </c>
      <c r="AT3" s="27" t="s">
        <v>24</v>
      </c>
      <c r="AU3" s="27" t="s">
        <v>24</v>
      </c>
      <c r="AV3" s="27" t="s">
        <v>24</v>
      </c>
      <c r="AW3" s="27" t="s">
        <v>24</v>
      </c>
      <c r="AX3" s="27" t="s">
        <v>24</v>
      </c>
      <c r="AY3" s="27" t="s">
        <v>24</v>
      </c>
      <c r="AZ3" s="27" t="s">
        <v>24</v>
      </c>
      <c r="BA3" s="27" t="s">
        <v>1873</v>
      </c>
      <c r="BB3" s="27" t="s">
        <v>24</v>
      </c>
      <c r="BC3" s="27" t="s">
        <v>24</v>
      </c>
      <c r="BD3" s="27" t="s">
        <v>1894</v>
      </c>
      <c r="BE3" s="27" t="s">
        <v>24</v>
      </c>
      <c r="BF3" s="27" t="s">
        <v>24</v>
      </c>
      <c r="BG3" s="27" t="s">
        <v>1933</v>
      </c>
      <c r="BH3" s="27" t="s">
        <v>24</v>
      </c>
      <c r="BI3" s="27" t="s">
        <v>24</v>
      </c>
      <c r="BJ3" s="27" t="s">
        <v>1943</v>
      </c>
      <c r="BK3" s="27" t="s">
        <v>24</v>
      </c>
      <c r="BL3" s="27" t="s">
        <v>24</v>
      </c>
      <c r="BM3" s="27" t="s">
        <v>24</v>
      </c>
      <c r="BN3" s="27" t="s">
        <v>24</v>
      </c>
      <c r="BO3" s="27" t="s">
        <v>24</v>
      </c>
      <c r="BP3" s="27" t="s">
        <v>24</v>
      </c>
      <c r="BQ3" s="27" t="s">
        <v>24</v>
      </c>
      <c r="BR3" s="27" t="s">
        <v>24</v>
      </c>
      <c r="BS3" s="27" t="s">
        <v>24</v>
      </c>
      <c r="BT3" s="27" t="s">
        <v>24</v>
      </c>
      <c r="BU3" s="27" t="s">
        <v>24</v>
      </c>
      <c r="BV3" s="27" t="s">
        <v>24</v>
      </c>
      <c r="BW3" s="27" t="s">
        <v>24</v>
      </c>
      <c r="BX3" s="27" t="s">
        <v>24</v>
      </c>
      <c r="BY3" s="27" t="s">
        <v>24</v>
      </c>
      <c r="BZ3" s="27" t="s">
        <v>24</v>
      </c>
      <c r="CA3" s="27" t="s">
        <v>24</v>
      </c>
      <c r="CB3" s="27" t="s">
        <v>24</v>
      </c>
      <c r="CC3" s="27" t="s">
        <v>24</v>
      </c>
      <c r="CD3" s="27" t="s">
        <v>24</v>
      </c>
      <c r="CE3" s="27" t="s">
        <v>24</v>
      </c>
      <c r="CF3" s="27" t="s">
        <v>24</v>
      </c>
      <c r="CG3" s="27" t="s">
        <v>24</v>
      </c>
      <c r="CH3" s="27" t="s">
        <v>24</v>
      </c>
      <c r="CI3" s="27" t="s">
        <v>24</v>
      </c>
      <c r="CJ3" s="27" t="s">
        <v>24</v>
      </c>
      <c r="CK3" s="27" t="s">
        <v>24</v>
      </c>
      <c r="CL3" s="27" t="s">
        <v>24</v>
      </c>
      <c r="CM3" s="27" t="s">
        <v>24</v>
      </c>
      <c r="CN3" s="27" t="s">
        <v>24</v>
      </c>
      <c r="CO3" s="27" t="s">
        <v>24</v>
      </c>
      <c r="CQ3" s="28">
        <f t="shared" ref="CQ3:CQ18" si="1">COUNTIF($DR3:$GU3, 1)</f>
        <v>0</v>
      </c>
      <c r="CR3" s="28">
        <f t="shared" ref="CR3:CR18" si="2">COUNTIF($DR3:$GU3, 2)</f>
        <v>1</v>
      </c>
      <c r="CS3" s="28">
        <f t="shared" ref="CS3:CS18" si="3">COUNTIF($DR3:$GU3, 3)</f>
        <v>3</v>
      </c>
      <c r="CT3" s="28">
        <f t="shared" ref="CT3:CT18" si="4">COUNTIF($DR3:$GU3, 4)</f>
        <v>0</v>
      </c>
      <c r="CU3" s="28">
        <f t="shared" ref="CU3:CU18" si="5">COUNTIF($DR3:$GU3, 1)-IF($DW3=1, 1, 0)-IF($DZ3=1, 1, 0)-IF($EL3=1, 1, 0)-IF($EO3=1, 1, 0)</f>
        <v>0</v>
      </c>
      <c r="CV3" s="28">
        <f t="shared" ref="CV3:CV18" si="6">COUNTIF($DR3:$GU3, 2)-IF($DW3=2, 1, 0)-IF($DZ3=2, 1, 0)-IF($EL3=2, 1, 0)-IF($EO3=2, 1, 0)</f>
        <v>1</v>
      </c>
      <c r="CW3" s="28">
        <f t="shared" ref="CW3:CW18" si="7">COUNTIF($DR3:$GU3, 3)-IF($DW3=3, 1, 0)-IF($DZ3=3, 1, 0)-IF($EL3=3, 1, 0)-IF($EO3=3, 1, 0)</f>
        <v>3</v>
      </c>
      <c r="CX3" s="28">
        <f t="shared" ref="CX3:CX18" si="8">COUNTIF($DR3:$GU3, 4)-IF($DW3=4, 1, 0)-IF($DZ3=4, 1, 0)-IF($EL3=4, 1, 0)-IF($EO3=4, 1, 0)</f>
        <v>0</v>
      </c>
      <c r="CY3" s="28">
        <f t="shared" ref="CY3:CY18" si="9">COUNTIF($DR3:$GU3, 5)</f>
        <v>0</v>
      </c>
      <c r="CZ3" s="28">
        <f t="shared" ref="CZ3:CZ18" si="10">COUNTIF($DR3:$GU3, 6)</f>
        <v>0</v>
      </c>
      <c r="DA3" s="28">
        <f t="shared" ref="DA3:DA18" si="11">COUNTIF($DR3:$GU3, 7)</f>
        <v>0</v>
      </c>
      <c r="DB3" s="28">
        <f t="shared" ref="DB3:DB18" si="12">COUNTIF($DR3:$GU3, 8)</f>
        <v>0</v>
      </c>
      <c r="DC3" s="28">
        <f t="shared" ref="DC3:DC18" si="13">COUNTIF($DR3:$GU3, 9)</f>
        <v>0</v>
      </c>
      <c r="DD3" s="28">
        <f t="shared" ref="DD3:DD18" si="14">COUNTIF($DR3:$GU3, 10)</f>
        <v>0</v>
      </c>
      <c r="DE3" s="28">
        <f t="shared" ref="DE3:DE18" si="15">COUNTIF($DR3:$GU3, 11)</f>
        <v>0</v>
      </c>
      <c r="DF3" s="28">
        <f t="shared" ref="DF3:DF18" si="16">COUNTIF($DR3:$GU3, 12)</f>
        <v>0</v>
      </c>
      <c r="DG3" s="28">
        <f t="shared" ref="DG3:DG18" si="17">COUNTIF($DR3:$GU3, 13)</f>
        <v>2</v>
      </c>
      <c r="DH3" s="28">
        <f t="shared" ref="DH3:DH18" si="18">COUNTIF($DR3:$GU3, 14)</f>
        <v>0</v>
      </c>
      <c r="DI3" s="28">
        <f t="shared" ref="DI3:DI18" si="19">COUNTIF($DR3:$GU3, 15)</f>
        <v>2</v>
      </c>
      <c r="DJ3" s="28">
        <f t="shared" ref="DJ3:DJ18" si="20">COUNTIF($DR3:$GU3, 16)</f>
        <v>0</v>
      </c>
      <c r="DK3" s="28">
        <f t="shared" ref="DK3:DK18" si="21">COUNTIF($DR3:$GU3, 17)</f>
        <v>0</v>
      </c>
      <c r="DL3" s="28">
        <f t="shared" ref="DL3:DL18" si="22">COUNTIF($DR3:$GU3, 18)</f>
        <v>0</v>
      </c>
      <c r="DM3" s="28">
        <f t="shared" ref="DM3:DM18" si="23">COUNTIF($DR3:$GU3, 19)</f>
        <v>0</v>
      </c>
      <c r="DN3" s="28">
        <f t="shared" ref="DN3:DN18" si="24">COUNTIF($DR3:$GU3, 20)</f>
        <v>0</v>
      </c>
      <c r="DO3" s="28">
        <f t="shared" ref="DO3:DO18" si="25">CY3+DA3+DC3+DE3+DG3+DI3+DK3+DM3</f>
        <v>4</v>
      </c>
      <c r="DP3" s="28">
        <f t="shared" ref="DP3:DP18" si="26">CZ3+DB3+DD3+DF3+DH3+DJ3+DL3+DN3</f>
        <v>0</v>
      </c>
      <c r="DR3">
        <f t="shared" ref="DR3:DR18" si="27">IFERROR(IF(LEFT(L3,SEARCH("!",L3)-1)="HW",1,IF(LEFT(L3,SEARCH("!",L3)-1)="HL",2,IF(LEFT(L3,SEARCH("!",L3)-1)="AW",3,IF(LEFT(L3,SEARCH("!",L3)-1)="AL",4,0)))), 0)</f>
        <v>3</v>
      </c>
      <c r="DS3">
        <f t="shared" ref="DS3:DS18" si="28">IFERROR(IF(LEFT(M3,SEARCH("!",M3)-1)="HW",1,IF(LEFT(M3,SEARCH("!",M3)-1)="HL",2,IF(LEFT(M3,SEARCH("!",M3)-1)="AW",3,IF(LEFT(M3,SEARCH("!",M3)-1)="AL",4,0)))), 0)</f>
        <v>3</v>
      </c>
      <c r="DT3">
        <f t="shared" ref="DT3:DT18" si="29">IFERROR(IF(LEFT(N3,SEARCH("!",N3)-1)="HW",1,IF(LEFT(N3,SEARCH("!",N3)-1)="HL",2,IF(LEFT(N3,SEARCH("!",N3)-1)="AW",3,IF(LEFT(N3,SEARCH("!",N3)-1)="AL",4,0)))), 0)</f>
        <v>3</v>
      </c>
      <c r="DU3">
        <f t="shared" ref="DU3:DU18" si="30">IFERROR(IF(LEFT(O3,SEARCH("!",O3)-1)="HW",5,IF(LEFT(O3,SEARCH("!",O3)-1)="HL",6,IF(LEFT(O3,SEARCH("!",O3)-1)="AW",7,IF(LEFT(O3,SEARCH("!",O3)-1)="AL",8,0)))), 0)</f>
        <v>0</v>
      </c>
      <c r="DV3">
        <f t="shared" ref="DV3:DV18" si="31">IFERROR(IF(LEFT(P3,SEARCH("!",P3)-1)="HW",9,IF(LEFT(P3,SEARCH("!",P3)-1)="HL",10,IF(LEFT(P3,SEARCH("!",P3)-1)="AW",11,IF(LEFT(P3,SEARCH("!",P3)-1)="AL",12,0)))), 0)</f>
        <v>0</v>
      </c>
      <c r="DW3">
        <f t="shared" ref="DW3:DW18" si="32">IFERROR(IF(LEFT(Q3,SEARCH("!",Q3)-1)="HW",1,IF(LEFT(Q3,SEARCH("!",Q3)-1)="HL",2,IF(LEFT(Q3,SEARCH("!",Q3)-1)="AW",3,IF(LEFT(Q3,SEARCH("!",Q3)-1)="AL",4,0)))), 0)</f>
        <v>0</v>
      </c>
      <c r="DX3">
        <f t="shared" ref="DX3:DX18" si="33">IFERROR(IF(LEFT(R3,SEARCH("!",R3)-1)="HW",5,IF(LEFT(R3,SEARCH("!",R3)-1)="HL",6,IF(LEFT(R3,SEARCH("!",R3)-1)="AW",7,IF(LEFT(R3,SEARCH("!",R3)-1)="AL",8,0)))), 0)</f>
        <v>0</v>
      </c>
      <c r="DY3">
        <f t="shared" ref="DY3:DY18" si="34">IFERROR(IF(LEFT(S3,SEARCH("!",S3)-1)="HW",9,IF(LEFT(S3,SEARCH("!",S3)-1)="HL",10,IF(LEFT(S3,SEARCH("!",S3)-1)="AW",11,IF(LEFT(S3,SEARCH("!",S3)-1)="AL",12,0)))), 0)</f>
        <v>0</v>
      </c>
      <c r="DZ3">
        <f t="shared" ref="DZ3:DZ18" si="35">IFERROR(IF(LEFT(T3,SEARCH("!",T3)-1)="HW",1,IF(LEFT(T3,SEARCH("!",T3)-1)="HL",2,IF(LEFT(T3,SEARCH("!",T3)-1)="AW",3,IF(LEFT(T3,SEARCH("!",T3)-1)="AL",4,0)))), 0)</f>
        <v>0</v>
      </c>
      <c r="EA3">
        <f t="shared" ref="EA3:EA18" si="36">IFERROR(IF(LEFT(U3,SEARCH("!",U3)-1)="HW",5,IF(LEFT(U3,SEARCH("!",U3)-1)="HL",6,IF(LEFT(U3,SEARCH("!",U3)-1)="AW",7,IF(LEFT(U3,SEARCH("!",U3)-1)="AL",8,0)))), 0)</f>
        <v>0</v>
      </c>
      <c r="EB3">
        <f t="shared" ref="EB3:EB18" si="37">IFERROR(IF(LEFT(V3,SEARCH("!",V3)-1)="HW",9,IF(LEFT(V3,SEARCH("!",V3)-1)="HL",10,IF(LEFT(V3,SEARCH("!",V3)-1)="AW",11,IF(LEFT(V3,SEARCH("!",V3)-1)="AL",12,0)))), 0)</f>
        <v>0</v>
      </c>
      <c r="EC3">
        <f t="shared" ref="EC3:EC18" si="38">IFERROR(IF(LEFT(W3,SEARCH("!",W3)-1)="HW",1,IF(LEFT(W3,SEARCH("!",W3)-1)="HL",2,IF(LEFT(W3,SEARCH("!",W3)-1)="AW",3,IF(LEFT(W3,SEARCH("!",W3)-1)="AL",4,0)))), 0)</f>
        <v>2</v>
      </c>
      <c r="ED3">
        <f t="shared" ref="ED3:ED18" si="39">IFERROR(IF(LEFT(X3,SEARCH("!",X3)-1)="HW",5,IF(LEFT(X3,SEARCH("!",X3)-1)="HL",6,IF(LEFT(X3,SEARCH("!",X3)-1)="AW",7,IF(LEFT(X3,SEARCH("!",X3)-1)="AL",8,0)))), 0)</f>
        <v>0</v>
      </c>
      <c r="EE3">
        <f t="shared" ref="EE3:EE18" si="40">IFERROR(IF(LEFT(Y3,SEARCH("!",Y3)-1)="HW",9,IF(LEFT(Y3,SEARCH("!",Y3)-1)="HL",10,IF(LEFT(Y3,SEARCH("!",Y3)-1)="AW",11,IF(LEFT(Y3,SEARCH("!",Y3)-1)="AL",12,0)))), 0)</f>
        <v>0</v>
      </c>
      <c r="EF3">
        <f t="shared" ref="EF3:EF18" si="41">IFERROR(IF(LEFT(Z3,SEARCH("!",Z3)-1)="HW",1,IF(LEFT(Z3,SEARCH("!",Z3)-1)="HL",2,IF(LEFT(Z3,SEARCH("!",Z3)-1)="AW",3,IF(LEFT(Z3,SEARCH("!",Z3)-1)="AL",4,0)))), 0)</f>
        <v>0</v>
      </c>
      <c r="EG3">
        <f t="shared" ref="EG3:EG18" si="42">IFERROR(IF(LEFT(AA3,SEARCH("!",AA3)-1)="HW",5,IF(LEFT(AA3,SEARCH("!",AA3)-1)="HL",6,IF(LEFT(AA3,SEARCH("!",AA3)-1)="AW",7,IF(LEFT(AA3,SEARCH("!",AA3)-1)="AL",8,0)))), 0)</f>
        <v>0</v>
      </c>
      <c r="EH3">
        <f t="shared" ref="EH3:EH18" si="43">IFERROR(IF(LEFT(AB3,SEARCH("!",AB3)-1)="HW",5,IF(LEFT(AB3,SEARCH("!",AB3)-1)="HL",6,IF(LEFT(AB3,SEARCH("!",AB3)-1)="AW",7,IF(LEFT(AB3,SEARCH("!",AB3)-1)="AL",8,0)))), 0)</f>
        <v>0</v>
      </c>
      <c r="EI3">
        <f t="shared" ref="EI3:EI18" si="44">IFERROR(IF(LEFT(AC3,SEARCH("!",AC3)-1)="HW",1,IF(LEFT(AC3,SEARCH("!",AC3)-1)="HL",2,IF(LEFT(AC3,SEARCH("!",AC3)-1)="AW",3,IF(LEFT(AC3,SEARCH("!",AC3)-1)="AL",4,0)))), 0)</f>
        <v>0</v>
      </c>
      <c r="EJ3">
        <f t="shared" ref="EJ3:EJ18" si="45">IFERROR(IF(LEFT(AD3,SEARCH("!",AD3)-1)="HW",5,IF(LEFT(AD3,SEARCH("!",AD3)-1)="HL",6,IF(LEFT(AD3,SEARCH("!",AD3)-1)="AW",7,IF(LEFT(AD3,SEARCH("!",AD3)-1)="AL",8,0)))), 0)</f>
        <v>0</v>
      </c>
      <c r="EK3">
        <f t="shared" ref="EK3:EK18" si="46">IFERROR(IF(LEFT(AE3,SEARCH("!",AE3)-1)="HW",9,IF(LEFT(AE3,SEARCH("!",AE3)-1)="HL",10,IF(LEFT(AE3,SEARCH("!",AE3)-1)="AW",11,IF(LEFT(AE3,SEARCH("!",AE3)-1)="AL",12,0)))), 0)</f>
        <v>0</v>
      </c>
      <c r="EL3">
        <f t="shared" ref="EL3:EL18" si="47">IFERROR(IF(LEFT(AF3,SEARCH("!",AF3)-1)="HW",1,IF(LEFT(AF3,SEARCH("!",AF3)-1)="HL",2,IF(LEFT(AF3,SEARCH("!",AF3)-1)="AW",3,IF(LEFT(AF3,SEARCH("!",AF3)-1)="AL",4,0)))), 0)</f>
        <v>0</v>
      </c>
      <c r="EM3">
        <f t="shared" ref="EM3:EM18" si="48">IFERROR(IF(LEFT(AG3,SEARCH("!",AG3)-1)="HW",5,IF(LEFT(AG3,SEARCH("!",AG3)-1)="HL",6,IF(LEFT(AG3,SEARCH("!",AG3)-1)="AW",7,IF(LEFT(AG3,SEARCH("!",AG3)-1)="AL",8,0)))), 0)</f>
        <v>0</v>
      </c>
      <c r="EN3">
        <f t="shared" ref="EN3:EN18" si="49">IFERROR(IF(LEFT(AH3,SEARCH("!",AH3)-1)="HW",9,IF(LEFT(AH3,SEARCH("!",AH3)-1)="HL",10,IF(LEFT(AH3,SEARCH("!",AH3)-1)="AW",11,IF(LEFT(AH3,SEARCH("!",AH3)-1)="AL",12,0)))), 0)</f>
        <v>0</v>
      </c>
      <c r="EO3">
        <f t="shared" ref="EO3:EO18" si="50">IFERROR(IF(LEFT(AI3,SEARCH("!",AI3)-1)="HW",1,IF(LEFT(AI3,SEARCH("!",AI3)-1)="HL",2,IF(LEFT(AI3,SEARCH("!",AI3)-1)="AW",3,IF(LEFT(AI3,SEARCH("!",AI3)-1)="AL",4,0)))), 0)</f>
        <v>0</v>
      </c>
      <c r="EP3">
        <f t="shared" ref="EP3:EP18" si="51">IFERROR(IF(LEFT(AJ3,SEARCH("!",AJ3)-1)="HW",5,IF(LEFT(AJ3,SEARCH("!",AJ3)-1)="HL",6,IF(LEFT(AJ3,SEARCH("!",AJ3)-1)="AW",7,IF(LEFT(AJ3,SEARCH("!",AJ3)-1)="AL",8,0)))), 0)</f>
        <v>0</v>
      </c>
      <c r="EQ3">
        <f t="shared" ref="EQ3:EQ18" si="52">IFERROR(IF(LEFT(AK3,SEARCH("!",AK3)-1)="HW",9,IF(LEFT(AK3,SEARCH("!",AK3)-1)="HL",10,IF(LEFT(AK3,SEARCH("!",AK3)-1)="AW",11,IF(LEFT(AK3,SEARCH("!",AK3)-1)="AL",12,0)))), 0)</f>
        <v>0</v>
      </c>
      <c r="ER3">
        <f t="shared" ref="ER3:ER18" si="53">IFERROR(IF(LEFT(AL3,SEARCH("!",AL3)-1)="HW",1,IF(LEFT(AL3,SEARCH("!",AL3)-1)="HL",2,IF(LEFT(AL3,SEARCH("!",AL3)-1)="AW",3,IF(LEFT(AL3,SEARCH("!",AL3)-1)="AL",4,0)))), 0)</f>
        <v>0</v>
      </c>
      <c r="ES3">
        <f t="shared" ref="ES3:ES18" si="54">IFERROR(IF(LEFT(AM3,SEARCH("!",AM3)-1)="HW",5,IF(LEFT(AM3,SEARCH("!",AM3)-1)="HL",6,IF(LEFT(AM3,SEARCH("!",AM3)-1)="AW",7,IF(LEFT(AM3,SEARCH("!",AM3)-1)="AL",8,0)))), 0)</f>
        <v>0</v>
      </c>
      <c r="ET3">
        <f t="shared" ref="ET3:ET18" si="55">IFERROR(IF(LEFT(AN3,SEARCH("!",AN3)-1)="HW",9,IF(LEFT(AN3,SEARCH("!",AN3)-1)="HL",10,IF(LEFT(AN3,SEARCH("!",AN3)-1)="AW",11,IF(LEFT(AN3,SEARCH("!",AN3)-1)="AL",12,0)))), 0)</f>
        <v>0</v>
      </c>
      <c r="EU3">
        <f t="shared" ref="EU3:EU18" si="56">IFERROR(IF(LEFT(AO3,SEARCH("!",AO3)-1)="HW",1,IF(LEFT(AO3,SEARCH("!",AO3)-1)="HL",2,IF(LEFT(AO3,SEARCH("!",AO3)-1)="AW",3,IF(LEFT(AO3,SEARCH("!",AO3)-1)="AL",4,0)))), 0)</f>
        <v>0</v>
      </c>
      <c r="EV3">
        <f t="shared" ref="EV3:EV18" si="57">IFERROR(IF(LEFT(AP3,SEARCH("!",AP3)-1)="HW",5,IF(LEFT(AP3,SEARCH("!",AP3)-1)="HL",6,IF(LEFT(AP3,SEARCH("!",AP3)-1)="AW",7,IF(LEFT(AP3,SEARCH("!",AP3)-1)="AL",8,0)))), 0)</f>
        <v>0</v>
      </c>
      <c r="EW3">
        <f t="shared" ref="EW3:EW18" si="58">IFERROR(IF(LEFT(AQ3,SEARCH("!",AQ3)-1)="HW",9,IF(LEFT(AQ3,SEARCH("!",AQ3)-1)="HL",10,IF(LEFT(AQ3,SEARCH("!",AQ3)-1)="AW",11,IF(LEFT(AQ3,SEARCH("!",AQ3)-1)="AL",12,0)))), 0)</f>
        <v>0</v>
      </c>
      <c r="EX3">
        <f t="shared" ref="EX3:EX18" si="59">IFERROR(IF(LEFT(AR3,SEARCH("!",AR3)-1)="HW",1,IF(LEFT(AR3,SEARCH("!",AR3)-1)="HL",2,IF(LEFT(AR3,SEARCH("!",AR3)-1)="AW",3,IF(LEFT(AR3,SEARCH("!",AR3)-1)="AL",4,0)))), 0)</f>
        <v>0</v>
      </c>
      <c r="EY3">
        <f t="shared" ref="EY3:EY18" si="60">IFERROR(IF(LEFT(AS3,SEARCH("!",AS3)-1)="HW",5,IF(LEFT(AS3,SEARCH("!",AS3)-1)="HL",6,IF(LEFT(AS3,SEARCH("!",AS3)-1)="AW",7,IF(LEFT(AS3,SEARCH("!",AS3)-1)="AL",8,0)))), 0)</f>
        <v>0</v>
      </c>
      <c r="EZ3">
        <f t="shared" ref="EZ3:EZ18" si="61">IFERROR(IF(LEFT(AT3,SEARCH("!",AT3)-1)="HW",9,IF(LEFT(AT3,SEARCH("!",AT3)-1)="HL",10,IF(LEFT(AT3,SEARCH("!",AT3)-1)="AW",11,IF(LEFT(AT3,SEARCH("!",AT3)-1)="AL",12,0)))), 0)</f>
        <v>0</v>
      </c>
      <c r="FA3">
        <f t="shared" ref="FA3:FA18" si="62">IFERROR(IF(LEFT(AU3,SEARCH("!",AU3)-1)="HW",1,IF(LEFT(AU3,SEARCH("!",AU3)-1)="HL",2,IF(LEFT(AU3,SEARCH("!",AU3)-1)="AW",3,IF(LEFT(AU3,SEARCH("!",AU3)-1)="AL",4,0)))), 0)</f>
        <v>0</v>
      </c>
      <c r="FB3">
        <f t="shared" ref="FB3:FB18" si="63">IFERROR(IF(LEFT(AV3,SEARCH("!",AV3)-1)="HW",5,IF(LEFT(AV3,SEARCH("!",AV3)-1)="HL",6,IF(LEFT(AV3,SEARCH("!",AV3)-1)="AW",7,IF(LEFT(AV3,SEARCH("!",AV3)-1)="AL",8,0)))), 0)</f>
        <v>0</v>
      </c>
      <c r="FC3">
        <f t="shared" ref="FC3:FC18" si="64">IFERROR(IF(LEFT(AW3,SEARCH("!",AW3)-1)="HW",9,IF(LEFT(AW3,SEARCH("!",AW3)-1)="HL",10,IF(LEFT(AW3,SEARCH("!",AW3)-1)="AW",11,IF(LEFT(AW3,SEARCH("!",AW3)-1)="AL",12,0)))), 0)</f>
        <v>0</v>
      </c>
      <c r="FD3">
        <f t="shared" ref="FD3:FD18" si="65">IFERROR(IF(LEFT(AX3,SEARCH("!",AX3)-1)="HW",13,IF(LEFT(AX3,SEARCH("!",AX3)-1)="HL",14,IF(LEFT(AX3,SEARCH("!",AX3)-1)="AW",15,IF(LEFT(AX3,SEARCH("!",AX3)-1)="AL",16,0)))), 0)</f>
        <v>0</v>
      </c>
      <c r="FE3">
        <f t="shared" ref="FE3:FE18" si="66">IFERROR(IF(LEFT(AY3,SEARCH("!",AY3)-1)="HW",5,IF(LEFT(AY3,SEARCH("!",AY3)-1)="HL",6,IF(LEFT(AY3,SEARCH("!",AY3)-1)="AW",7,IF(LEFT(AY3,SEARCH("!",AY3)-1)="AL",8,0)))), 0)</f>
        <v>0</v>
      </c>
      <c r="FF3">
        <f t="shared" ref="FF3:FF18" si="67">IFERROR(IF(LEFT(AZ3,SEARCH("!",AZ3)-1)="HW",9,IF(LEFT(AZ3,SEARCH("!",AZ3)-1)="HL",10,IF(LEFT(AZ3,SEARCH("!",AZ3)-1)="AW",11,IF(LEFT(AZ3,SEARCH("!",AZ3)-1)="AL",12,0)))), 0)</f>
        <v>0</v>
      </c>
      <c r="FG3">
        <f t="shared" ref="FG3:FG18" si="68">IFERROR(IF(LEFT(BA3,SEARCH("!",BA3)-1)="HW",13,IF(LEFT(BA3,SEARCH("!",BA3)-1)="HL",14,IF(LEFT(BA3,SEARCH("!",BA3)-1)="AW",15,IF(LEFT(BA3,SEARCH("!",BA3)-1)="AL",16,0)))), 0)</f>
        <v>13</v>
      </c>
      <c r="FH3">
        <f t="shared" ref="FH3:FH18" si="69">IFERROR(IF(LEFT(BB3,SEARCH("!",BB3)-1)="HW",5,IF(LEFT(BB3,SEARCH("!",BB3)-1)="HL",6,IF(LEFT(BB3,SEARCH("!",BB3)-1)="AW",7,IF(LEFT(BB3,SEARCH("!",BB3)-1)="AL",8,0)))), 0)</f>
        <v>0</v>
      </c>
      <c r="FI3">
        <f t="shared" ref="FI3:FI18" si="70">IFERROR(IF(LEFT(BC3,SEARCH("!",BC3)-1)="HW",9,IF(LEFT(BC3,SEARCH("!",BC3)-1)="HL",10,IF(LEFT(BC3,SEARCH("!",BC3)-1)="AW",11,IF(LEFT(BC3,SEARCH("!",BC3)-1)="AL",12,0)))), 0)</f>
        <v>0</v>
      </c>
      <c r="FJ3">
        <f t="shared" ref="FJ3:FJ18" si="71">IFERROR(IF(LEFT(BD3,SEARCH("!",BD3)-1)="HW",13,IF(LEFT(BD3,SEARCH("!",BD3)-1)="HL",14,IF(LEFT(BD3,SEARCH("!",BD3)-1)="AW",15,IF(LEFT(BD3,SEARCH("!",BD3)-1)="AL",16,0)))), 0)</f>
        <v>15</v>
      </c>
      <c r="FK3">
        <f t="shared" ref="FK3:FK18" si="72">IFERROR(IF(LEFT(BE3,SEARCH("!",BE3)-1)="HW",5,IF(LEFT(BE3,SEARCH("!",BE3)-1)="HL",6,IF(LEFT(BE3,SEARCH("!",BE3)-1)="AW",7,IF(LEFT(BE3,SEARCH("!",BE3)-1)="AL",8,0)))), 0)</f>
        <v>0</v>
      </c>
      <c r="FL3">
        <f t="shared" ref="FL3:FL18" si="73">IFERROR(IF(LEFT(BF3,SEARCH("!",BF3)-1)="HW",9,IF(LEFT(BF3,SEARCH("!",BF3)-1)="HL",10,IF(LEFT(BF3,SEARCH("!",BF3)-1)="AW",11,IF(LEFT(BF3,SEARCH("!",BF3)-1)="AL",12,0)))), 0)</f>
        <v>0</v>
      </c>
      <c r="FM3">
        <f t="shared" ref="FM3:FM18" si="74">IFERROR(IF(LEFT(BG3,SEARCH("!",BG3)-1)="HW",13,IF(LEFT(BG3,SEARCH("!",BG3)-1)="HL",14,IF(LEFT(BG3,SEARCH("!",BG3)-1)="AW",15,IF(LEFT(BG3,SEARCH("!",BG3)-1)="AL",16,0)))), 0)</f>
        <v>13</v>
      </c>
      <c r="FN3">
        <f t="shared" ref="FN3:FN18" si="75">IFERROR(IF(LEFT(BH3,SEARCH("!",BH3)-1)="HW",5,IF(LEFT(BH3,SEARCH("!",BH3)-1)="HL",6,IF(LEFT(BH3,SEARCH("!",BH3)-1)="AW",7,IF(LEFT(BH3,SEARCH("!",BH3)-1)="AL",8,0)))), 0)</f>
        <v>0</v>
      </c>
      <c r="FO3">
        <f t="shared" ref="FO3:FO18" si="76">IFERROR(IF(LEFT(BI3,SEARCH("!",BI3)-1)="HW",9,IF(LEFT(BI3,SEARCH("!",BI3)-1)="HL",10,IF(LEFT(BI3,SEARCH("!",BI3)-1)="AW",11,IF(LEFT(BI3,SEARCH("!",BI3)-1)="AL",12,0)))), 0)</f>
        <v>0</v>
      </c>
      <c r="FP3">
        <f t="shared" ref="FP3:FP18" si="77">IFERROR(IF(LEFT(BJ3,SEARCH("!",BJ3)-1)="HW",13,IF(LEFT(BJ3,SEARCH("!",BJ3)-1)="HL",14,IF(LEFT(BJ3,SEARCH("!",BJ3)-1)="AW",15,IF(LEFT(BJ3,SEARCH("!",BJ3)-1)="AL",16,0)))), 0)</f>
        <v>15</v>
      </c>
      <c r="FQ3">
        <f t="shared" ref="FQ3:FQ18" si="78">IFERROR(IF(LEFT(BK3,SEARCH("!",BK3)-1)="HW",5,IF(LEFT(BK3,SEARCH("!",BK3)-1)="HL",6,IF(LEFT(BK3,SEARCH("!",BK3)-1)="AW",7,IF(LEFT(BK3,SEARCH("!",BK3)-1)="AL",8,0)))), 0)</f>
        <v>0</v>
      </c>
      <c r="FR3">
        <f t="shared" ref="FR3:FR18" si="79">IFERROR(IF(LEFT(BL3,SEARCH("!",BL3)-1)="HW",9,IF(LEFT(BL3,SEARCH("!",BL3)-1)="HL",10,IF(LEFT(BL3,SEARCH("!",BL3)-1)="AW",11,IF(LEFT(BL3,SEARCH("!",BL3)-1)="AL",12,0)))), 0)</f>
        <v>0</v>
      </c>
      <c r="FS3">
        <f t="shared" ref="FS3:FS18" si="80">IFERROR(IF(LEFT(BM3,SEARCH("!",BM3)-1)="HW",1,IF(LEFT(BM3,SEARCH("!",BM3)-1)="HL",2,IF(LEFT(BM3,SEARCH("!",BM3)-1)="AW",3,IF(LEFT(BM3,SEARCH("!",BM3)-1)="AL",4,0)))), 0)</f>
        <v>0</v>
      </c>
      <c r="FT3">
        <f t="shared" ref="FT3:FT18" si="81">IFERROR(IF(LEFT(BN3,SEARCH("!",BN3)-1)="HW",17,IF(LEFT(BN3,SEARCH("!",BN3)-1)="HL",18,IF(LEFT(BN3,SEARCH("!",BN3)-1)="AW",19,IF(LEFT(BN3,SEARCH("!",BN3)-1)="AL",20,0)))), 0)</f>
        <v>0</v>
      </c>
      <c r="FU3">
        <f t="shared" ref="FU3:FU18" si="82">IFERROR(IF(LEFT(BO3,SEARCH("!",BO3)-1)="HW",17,IF(LEFT(BO3,SEARCH("!",BO3)-1)="HL",18,IF(LEFT(BO3,SEARCH("!",BO3)-1)="AW",19,IF(LEFT(BO3,SEARCH("!",BO3)-1)="AL",20,0)))), 0)</f>
        <v>0</v>
      </c>
      <c r="FV3">
        <f t="shared" ref="FV3:FV18" si="83">IFERROR(IF(LEFT(BP3,SEARCH("!",BP3)-1)="HW",17,IF(LEFT(BP3,SEARCH("!",BP3)-1)="HL",18,IF(LEFT(BP3,SEARCH("!",BP3)-1)="AW",19,IF(LEFT(BP3,SEARCH("!",BP3)-1)="AL",20,0)))), 0)</f>
        <v>0</v>
      </c>
      <c r="FW3">
        <f t="shared" ref="FW3:FW18" si="84">IFERROR(IF(LEFT(BQ3,SEARCH("!",BQ3)-1)="HW",17,IF(LEFT(BQ3,SEARCH("!",BQ3)-1)="HL",18,IF(LEFT(BQ3,SEARCH("!",BQ3)-1)="AW",19,IF(LEFT(BQ3,SEARCH("!",BQ3)-1)="AL",20,0)))), 0)</f>
        <v>0</v>
      </c>
      <c r="FX3">
        <f t="shared" ref="FX3:FX18" si="85">IFERROR(IF(LEFT(BR3,SEARCH("!",BR3)-1)="HW",17,IF(LEFT(BR3,SEARCH("!",BR3)-1)="HL",18,IF(LEFT(BR3,SEARCH("!",BR3)-1)="AW",19,IF(LEFT(BR3,SEARCH("!",BR3)-1)="AL",20,0)))), 0)</f>
        <v>0</v>
      </c>
      <c r="FY3">
        <f t="shared" ref="FY3:FY18" si="86">IFERROR(IF(LEFT(BS3,SEARCH("!",BS3)-1)="HW",17,IF(LEFT(BS3,SEARCH("!",BS3)-1)="HL",18,IF(LEFT(BS3,SEARCH("!",BS3)-1)="AW",19,IF(LEFT(BS3,SEARCH("!",BS3)-1)="AL",20,0)))), 0)</f>
        <v>0</v>
      </c>
      <c r="FZ3">
        <f t="shared" ref="FZ3:FZ18" si="87">IFERROR(IF(LEFT(BT3,SEARCH("!",BT3)-1)="HW",17,IF(LEFT(BT3,SEARCH("!",BT3)-1)="HL",18,IF(LEFT(BT3,SEARCH("!",BT3)-1)="AW",19,IF(LEFT(BT3,SEARCH("!",BT3)-1)="AL",20,0)))), 0)</f>
        <v>0</v>
      </c>
      <c r="GA3">
        <f t="shared" ref="GA3:GA18" si="88">IFERROR(IF(LEFT(BU3,SEARCH("!",BU3)-1)="HW",17,IF(LEFT(BU3,SEARCH("!",BU3)-1)="HL",18,IF(LEFT(BU3,SEARCH("!",BU3)-1)="AW",19,IF(LEFT(BU3,SEARCH("!",BU3)-1)="AL",20,0)))), 0)</f>
        <v>0</v>
      </c>
      <c r="GB3">
        <f t="shared" ref="GB3:GB18" si="89">IFERROR(IF(LEFT(BV3,SEARCH("!",BV3)-1)="HW",17,IF(LEFT(BV3,SEARCH("!",BV3)-1)="HL",18,IF(LEFT(BV3,SEARCH("!",BV3)-1)="AW",19,IF(LEFT(BV3,SEARCH("!",BV3)-1)="AL",20,0)))), 0)</f>
        <v>0</v>
      </c>
      <c r="GC3">
        <f t="shared" ref="GC3:GC18" si="90">IFERROR(IF(LEFT(BW3,SEARCH("!",BW3)-1)="HW",17,IF(LEFT(BW3,SEARCH("!",BW3)-1)="HL",18,IF(LEFT(BW3,SEARCH("!",BW3)-1)="AW",19,IF(LEFT(BW3,SEARCH("!",BW3)-1)="AL",20,0)))), 0)</f>
        <v>0</v>
      </c>
      <c r="GD3">
        <f t="shared" ref="GD3:GD18" si="91">IFERROR(IF(LEFT(BX3,SEARCH("!",BX3)-1)="HW",17,IF(LEFT(BX3,SEARCH("!",BX3)-1)="HL",18,IF(LEFT(BX3,SEARCH("!",BX3)-1)="AW",19,IF(LEFT(BX3,SEARCH("!",BX3)-1)="AL",20,0)))), 0)</f>
        <v>0</v>
      </c>
      <c r="GE3">
        <f t="shared" ref="GE3:GE18" si="92">IFERROR(IF(LEFT(BY3,SEARCH("!",BY3)-1)="HW",17,IF(LEFT(BY3,SEARCH("!",BY3)-1)="HL",18,IF(LEFT(BY3,SEARCH("!",BY3)-1)="AW",19,IF(LEFT(BY3,SEARCH("!",BY3)-1)="AL",20,0)))), 0)</f>
        <v>0</v>
      </c>
      <c r="GF3">
        <f t="shared" ref="GF3:GF18" si="93">IFERROR(IF(LEFT(BZ3,SEARCH("!",BZ3)-1)="HW",17,IF(LEFT(BZ3,SEARCH("!",BZ3)-1)="HL",18,IF(LEFT(BZ3,SEARCH("!",BZ3)-1)="AW",19,IF(LEFT(BZ3,SEARCH("!",BZ3)-1)="AL",20,0)))), 0)</f>
        <v>0</v>
      </c>
      <c r="GG3">
        <f t="shared" ref="GG3:GG18" si="94">IFERROR(IF(LEFT(CA3,SEARCH("!",CA3)-1)="HW",17,IF(LEFT(CA3,SEARCH("!",CA3)-1)="HL",18,IF(LEFT(CA3,SEARCH("!",CA3)-1)="AW",19,IF(LEFT(CA3,SEARCH("!",CA3)-1)="AL",20,0)))), 0)</f>
        <v>0</v>
      </c>
      <c r="GH3">
        <f t="shared" ref="GH3:GH18" si="95">IFERROR(IF(LEFT(CB3,SEARCH("!",CB3)-1)="HW",17,IF(LEFT(CB3,SEARCH("!",CB3)-1)="HL",18,IF(LEFT(CB3,SEARCH("!",CB3)-1)="AW",19,IF(LEFT(CB3,SEARCH("!",CB3)-1)="AL",20,0)))), 0)</f>
        <v>0</v>
      </c>
      <c r="GI3">
        <f t="shared" ref="GI3:GI18" si="96">IFERROR(IF(LEFT(CC3,SEARCH("!",CC3)-1)="HW",17,IF(LEFT(CC3,SEARCH("!",CC3)-1)="HL",18,IF(LEFT(CC3,SEARCH("!",CC3)-1)="AW",19,IF(LEFT(CC3,SEARCH("!",CC3)-1)="AL",20,0)))), 0)</f>
        <v>0</v>
      </c>
      <c r="GJ3">
        <f t="shared" ref="GJ3:GJ18" si="97">IFERROR(IF(LEFT(CD3,SEARCH("!",CD3)-1)="HW",17,IF(LEFT(CD3,SEARCH("!",CD3)-1)="HL",18,IF(LEFT(CD3,SEARCH("!",CD3)-1)="AW",19,IF(LEFT(CD3,SEARCH("!",CD3)-1)="AL",20,0)))), 0)</f>
        <v>0</v>
      </c>
      <c r="GK3">
        <f t="shared" ref="GK3:GK18" si="98">IFERROR(IF(LEFT(CE3,SEARCH("!",CE3)-1)="HW",17,IF(LEFT(CE3,SEARCH("!",CE3)-1)="HL",18,IF(LEFT(CE3,SEARCH("!",CE3)-1)="AW",19,IF(LEFT(CE3,SEARCH("!",CE3)-1)="AL",20,0)))), 0)</f>
        <v>0</v>
      </c>
      <c r="GL3">
        <f t="shared" ref="GL3:GL18" si="99">IFERROR(IF(LEFT(CF3,SEARCH("!",CF3)-1)="HW",17,IF(LEFT(CF3,SEARCH("!",CF3)-1)="HL",18,IF(LEFT(CF3,SEARCH("!",CF3)-1)="AW",19,IF(LEFT(CF3,SEARCH("!",CF3)-1)="AL",20,0)))), 0)</f>
        <v>0</v>
      </c>
      <c r="GM3">
        <f t="shared" ref="GM3:GM18" si="100">IFERROR(IF(LEFT(CG3,SEARCH("!",CG3)-1)="HW",17,IF(LEFT(CG3,SEARCH("!",CG3)-1)="HL",18,IF(LEFT(CG3,SEARCH("!",CG3)-1)="AW",19,IF(LEFT(CG3,SEARCH("!",CG3)-1)="AL",20,0)))), 0)</f>
        <v>0</v>
      </c>
      <c r="GN3">
        <f t="shared" ref="GN3:GN18" si="101">IFERROR(IF(LEFT(CH3,SEARCH("!",CH3)-1)="HW",17,IF(LEFT(CH3,SEARCH("!",CH3)-1)="HL",18,IF(LEFT(CH3,SEARCH("!",CH3)-1)="AW",19,IF(LEFT(CH3,SEARCH("!",CH3)-1)="AL",20,0)))), 0)</f>
        <v>0</v>
      </c>
      <c r="GO3">
        <f t="shared" ref="GO3:GO18" si="102">IFERROR(IF(LEFT(CI3,SEARCH("!",CI3)-1)="HW",17,IF(LEFT(CI3,SEARCH("!",CI3)-1)="HL",18,IF(LEFT(CI3,SEARCH("!",CI3)-1)="AW",19,IF(LEFT(CI3,SEARCH("!",CI3)-1)="AL",20,0)))), 0)</f>
        <v>0</v>
      </c>
      <c r="GP3">
        <f t="shared" ref="GP3:GP18" si="103">IFERROR(IF(LEFT(CJ3,SEARCH("!",CJ3)-1)="HW",17,IF(LEFT(CJ3,SEARCH("!",CJ3)-1)="HL",18,IF(LEFT(CJ3,SEARCH("!",CJ3)-1)="AW",19,IF(LEFT(CJ3,SEARCH("!",CJ3)-1)="AL",20,0)))), 0)</f>
        <v>0</v>
      </c>
      <c r="GQ3">
        <f t="shared" ref="GQ3:GQ18" si="104">IFERROR(IF(LEFT(CK3,SEARCH("!",CK3)-1)="HW",17,IF(LEFT(CK3,SEARCH("!",CK3)-1)="HL",18,IF(LEFT(CK3,SEARCH("!",CK3)-1)="AW",19,IF(LEFT(CK3,SEARCH("!",CK3)-1)="AL",20,0)))), 0)</f>
        <v>0</v>
      </c>
      <c r="GR3">
        <f t="shared" ref="GR3:GR18" si="105">IFERROR(IF(LEFT(CL3,SEARCH("!",CL3)-1)="HW",17,IF(LEFT(CL3,SEARCH("!",CL3)-1)="HL",18,IF(LEFT(CL3,SEARCH("!",CL3)-1)="AW",19,IF(LEFT(CL3,SEARCH("!",CL3)-1)="AL",20,0)))), 0)</f>
        <v>0</v>
      </c>
      <c r="GS3">
        <f t="shared" ref="GS3:GS18" si="106">IFERROR(IF(LEFT(CM3,SEARCH("!",CM3)-1)="HW",17,IF(LEFT(CM3,SEARCH("!",CM3)-1)="HL",18,IF(LEFT(CM3,SEARCH("!",CM3)-1)="AW",19,IF(LEFT(CM3,SEARCH("!",CM3)-1)="AL",20,0)))), 0)</f>
        <v>0</v>
      </c>
      <c r="GT3">
        <f t="shared" ref="GT3:GT18" si="107">IFERROR(IF(LEFT(CN3,SEARCH("!",CN3)-1)="HW",17,IF(LEFT(CN3,SEARCH("!",CN3)-1)="HL",18,IF(LEFT(CN3,SEARCH("!",CN3)-1)="AW",19,IF(LEFT(CN3,SEARCH("!",CN3)-1)="AL",20,0)))), 0)</f>
        <v>0</v>
      </c>
      <c r="GU3">
        <f t="shared" ref="GU3:GU18" si="108">IFERROR(IF(LEFT(CO3,SEARCH("!",CO3)-1)="HW",17,IF(LEFT(CO3,SEARCH("!",CO3)-1)="HL",18,IF(LEFT(CO3,SEARCH("!",CO3)-1)="AW",19,IF(LEFT(CO3,SEARCH("!",CO3)-1)="AL",20,0)))), 0)</f>
        <v>0</v>
      </c>
      <c r="GW3" s="278">
        <f t="shared" ref="GW3:GW18" si="109">HE3+HF3+HG3+HJ3+HM3+HP3+HS3+HV3+HY3+IB3+IE3+IH3+IK3+IN3</f>
        <v>2.0936439322983178</v>
      </c>
      <c r="GX3" s="278">
        <f t="shared" ref="GX3:GX18" si="110">HH3+HK3+HN3+HQ3+HT3+HU3+HW3+HZ3+IC3+IF3+II3+IL3+IO3+IR3+IU3+IX3+JA3+JD3</f>
        <v>0</v>
      </c>
      <c r="GY3" s="278">
        <f t="shared" ref="GY3:GY18" si="111">HI3+HL3+HO3+HR3+HX3+IA3+ID3+IG3+IJ3+IM3+IP3+IS3+IV3+IY3+JB3+JE3</f>
        <v>0</v>
      </c>
      <c r="GZ3" s="278">
        <f t="shared" ref="GZ3:GZ18" si="112">IQ3+IT3+IW3+IZ3+JC3</f>
        <v>2.7970620399822792</v>
      </c>
      <c r="HA3" s="278">
        <f t="shared" ref="HA3:HA18" si="113">SUM(JG3:KH3)</f>
        <v>0</v>
      </c>
      <c r="HB3" s="278">
        <f t="shared" ref="HB3:HB18" si="114">GW3+GX3/3+GY3/2+GZ3+HA3/2</f>
        <v>4.890705972280597</v>
      </c>
      <c r="HC3" s="278">
        <f t="shared" ref="HC3:HC18" si="115">IFERROR((GW3-HJ3-HM3-HY3-IB3)/SUM(CU3:CX3),0)</f>
        <v>0.52341098307457945</v>
      </c>
      <c r="HE3">
        <f>IFERROR(VLOOKUP(_xlfn.NUMBERVALUE(MID(L3, SEARCH("!", L3)+1, SEARCH("+", L3)-SEARCH("!", L3)-1)), RankingsX!$A$2:$BJ$129, 62, FALSE),0)</f>
        <v>0.33726040924216444</v>
      </c>
      <c r="HF3">
        <f>IFERROR(VLOOKUP(_xlfn.NUMBERVALUE(MID(M3, SEARCH("!", M3)+1, SEARCH("+", M3)-SEARCH("!", M3)-1)), RankingsX!$A$2:$BJ$129, 62, FALSE),0)</f>
        <v>0.39332774293061257</v>
      </c>
      <c r="HG3">
        <f>IFERROR(VLOOKUP(_xlfn.NUMBERVALUE(MID(N3, SEARCH("!", N3)+1, SEARCH("+", N3)-SEARCH("!", N3)-1)), RankingsX!$A$2:$BJ$129, 62, FALSE),0)</f>
        <v>0.47153106989505134</v>
      </c>
      <c r="HH3">
        <f>IFERROR(VLOOKUP(_xlfn.NUMBERVALUE(MID(O3, SEARCH("!", O3)+1, SEARCH("+", O3)-SEARCH("!", O3)-1)), RankingsX!$A$2:$BJ$129, 62, FALSE),0)</f>
        <v>0</v>
      </c>
      <c r="HI3">
        <f>IFERROR(VLOOKUP(_xlfn.NUMBERVALUE(MID(P3, SEARCH("!", P3)+1, SEARCH("+", P3)-SEARCH("!", P3)-1)), RankingsX!$A$2:$BJ$129, 62, FALSE),0)</f>
        <v>0</v>
      </c>
      <c r="HJ3">
        <f>IFERROR(VLOOKUP(_xlfn.NUMBERVALUE(MID(Q3, SEARCH("!", Q3)+1, SEARCH("+", Q3)-SEARCH("!", Q3)-1)), RankingsX!$A$2:$BJ$129, 62, FALSE),0)</f>
        <v>0</v>
      </c>
      <c r="HK3">
        <f>IFERROR(VLOOKUP(_xlfn.NUMBERVALUE(MID(R3, SEARCH("!", R3)+1, SEARCH("+", R3)-SEARCH("!", R3)-1)), RankingsX!$A$2:$BJ$129, 62, FALSE),0)</f>
        <v>0</v>
      </c>
      <c r="HL3">
        <f>IFERROR(VLOOKUP(_xlfn.NUMBERVALUE(MID(S3, SEARCH("!", S3)+1, SEARCH("+", S3)-SEARCH("!", S3)-1)), RankingsX!$A$2:$BJ$129, 62, FALSE),0)</f>
        <v>0</v>
      </c>
      <c r="HM3">
        <f>IFERROR(VLOOKUP(_xlfn.NUMBERVALUE(MID(T3, SEARCH("!", T3)+1, SEARCH("+", T3)-SEARCH("!", T3)-1)), RankingsX!$A$2:$BJ$129, 62, FALSE),0)</f>
        <v>0</v>
      </c>
      <c r="HN3">
        <f>IFERROR(VLOOKUP(_xlfn.NUMBERVALUE(MID(U3, SEARCH("!", U3)+1, SEARCH("+", U3)-SEARCH("!", U3)-1)), RankingsX!$A$2:$BJ$129, 62, FALSE),0)</f>
        <v>0</v>
      </c>
      <c r="HO3">
        <f>IFERROR(VLOOKUP(_xlfn.NUMBERVALUE(MID(V3, SEARCH("!", V3)+1, SEARCH("+", V3)-SEARCH("!", V3)-1)), RankingsX!$A$2:$BJ$129, 62, FALSE),0)</f>
        <v>0</v>
      </c>
      <c r="HP3">
        <f>IFERROR(VLOOKUP(_xlfn.NUMBERVALUE(MID(W3, SEARCH("!", W3)+1, SEARCH("+", W3)-SEARCH("!", W3)-1)), RankingsX!$A$2:$BJ$129, 62, FALSE),0)</f>
        <v>0.89152471023048963</v>
      </c>
      <c r="HQ3">
        <f>IFERROR(VLOOKUP(_xlfn.NUMBERVALUE(MID(X3, SEARCH("!", X3)+1, SEARCH("+", X3)-SEARCH("!", X3)-1)), RankingsX!$A$2:$BJ$129, 62, FALSE),0)</f>
        <v>0</v>
      </c>
      <c r="HR3">
        <f>IFERROR(VLOOKUP(_xlfn.NUMBERVALUE(MID(Y3, SEARCH("!", Y3)+1, SEARCH("+", Y3)-SEARCH("!", Y3)-1)), RankingsX!$A$2:$BJ$129, 62, FALSE),0)</f>
        <v>0</v>
      </c>
      <c r="HS3">
        <f>IFERROR(VLOOKUP(_xlfn.NUMBERVALUE(MID(Z3, SEARCH("!", Z3)+1, SEARCH("+", Z3)-SEARCH("!", Z3)-1)), RankingsX!$A$2:$BJ$129, 62, FALSE),0)</f>
        <v>0</v>
      </c>
      <c r="HT3">
        <f>IFERROR(VLOOKUP(_xlfn.NUMBERVALUE(MID(AA3, SEARCH("!", AA3)+1, SEARCH("+", AA3)-SEARCH("!", AA3)-1)), RankingsX!$A$2:$BJ$129, 62, FALSE),0)</f>
        <v>0</v>
      </c>
      <c r="HU3">
        <f>IFERROR(VLOOKUP(_xlfn.NUMBERVALUE(MID(AB3, SEARCH("!", AB3)+1, SEARCH("+", AB3)-SEARCH("!", AB3)-1)), RankingsX!$A$2:$BJ$129, 62, FALSE),0)</f>
        <v>0</v>
      </c>
      <c r="HV3">
        <f>IFERROR(VLOOKUP(_xlfn.NUMBERVALUE(MID(AC3, SEARCH("!", AC3)+1, SEARCH("+", AC3)-SEARCH("!", AC3)-1)), RankingsX!$A$2:$BJ$129, 62, FALSE),0)</f>
        <v>0</v>
      </c>
      <c r="HW3">
        <f>IFERROR(VLOOKUP(_xlfn.NUMBERVALUE(MID(AD3, SEARCH("!", AD3)+1, SEARCH("+", AD3)-SEARCH("!", AD3)-1)), RankingsX!$A$2:$BJ$129, 62, FALSE),0)</f>
        <v>0</v>
      </c>
      <c r="HX3">
        <f>IFERROR(VLOOKUP(_xlfn.NUMBERVALUE(MID(AE3, SEARCH("!", AE3)+1, SEARCH("+", AE3)-SEARCH("!", AE3)-1)), RankingsX!$A$2:$BJ$129, 62, FALSE),0)</f>
        <v>0</v>
      </c>
      <c r="HY3">
        <f>IFERROR(VLOOKUP(_xlfn.NUMBERVALUE(MID(AF3, SEARCH("!", AF3)+1, SEARCH("+", AF3)-SEARCH("!", AF3)-1)), RankingsX!$A$2:$BJ$129, 62, FALSE),0)</f>
        <v>0</v>
      </c>
      <c r="HZ3">
        <f>IFERROR(VLOOKUP(_xlfn.NUMBERVALUE(MID(AG3, SEARCH("!", AG3)+1, SEARCH("+", AG3)-SEARCH("!", AG3)-1)), RankingsX!$A$2:$BJ$129, 62, FALSE),0)</f>
        <v>0</v>
      </c>
      <c r="IA3">
        <f>IFERROR(VLOOKUP(_xlfn.NUMBERVALUE(MID(AH3, SEARCH("!", AH3)+1, SEARCH("+", AH3)-SEARCH("!", AH3)-1)), RankingsX!$A$2:$BJ$129, 62, FALSE),0)</f>
        <v>0</v>
      </c>
      <c r="IB3">
        <f>IFERROR(VLOOKUP(_xlfn.NUMBERVALUE(MID(AI3, SEARCH("!", AI3)+1, SEARCH("+", AI3)-SEARCH("!", AI3)-1)), RankingsX!$A$2:$BJ$129, 62, FALSE),0)</f>
        <v>0</v>
      </c>
      <c r="IC3">
        <f>IFERROR(VLOOKUP(_xlfn.NUMBERVALUE(MID(AJ3, SEARCH("!", AJ3)+1, SEARCH("+", AJ3)-SEARCH("!", AJ3)-1)), RankingsX!$A$2:$BJ$129, 62, FALSE),0)</f>
        <v>0</v>
      </c>
      <c r="ID3">
        <f>IFERROR(VLOOKUP(_xlfn.NUMBERVALUE(MID(AK3, SEARCH("!", AK3)+1, SEARCH("+", AK3)-SEARCH("!", AK3)-1)), RankingsX!$A$2:$BJ$129, 62, FALSE),0)</f>
        <v>0</v>
      </c>
      <c r="IE3">
        <f>IFERROR(VLOOKUP(_xlfn.NUMBERVALUE(MID(AL3, SEARCH("!", AL3)+1, SEARCH("+", AL3)-SEARCH("!", AL3)-1)), RankingsX!$A$2:$BJ$129, 62, FALSE),0)</f>
        <v>0</v>
      </c>
      <c r="IF3">
        <f>IFERROR(VLOOKUP(_xlfn.NUMBERVALUE(MID(AM3, SEARCH("!", AM3)+1, SEARCH("+", AM3)-SEARCH("!", AM3)-1)), RankingsX!$A$2:$BJ$129, 62, FALSE),0)</f>
        <v>0</v>
      </c>
      <c r="IG3">
        <f>IFERROR(VLOOKUP(_xlfn.NUMBERVALUE(MID(AN3, SEARCH("!", AN3)+1, SEARCH("+", AN3)-SEARCH("!", AN3)-1)), RankingsX!$A$2:$BJ$129, 62, FALSE),0)</f>
        <v>0</v>
      </c>
      <c r="IH3">
        <f>IFERROR(VLOOKUP(_xlfn.NUMBERVALUE(MID(AO3, SEARCH("!", AO3)+1, SEARCH("+", AO3)-SEARCH("!", AO3)-1)), RankingsX!$A$2:$BJ$129, 62, FALSE),0)</f>
        <v>0</v>
      </c>
      <c r="II3">
        <f>IFERROR(VLOOKUP(_xlfn.NUMBERVALUE(MID(AP3, SEARCH("!", AP3)+1, SEARCH("+", AP3)-SEARCH("!", AP3)-1)), RankingsX!$A$2:$BJ$129, 62, FALSE),0)</f>
        <v>0</v>
      </c>
      <c r="IJ3">
        <f>IFERROR(VLOOKUP(_xlfn.NUMBERVALUE(MID(AQ3, SEARCH("!", AQ3)+1, SEARCH("+", AQ3)-SEARCH("!", AQ3)-1)), RankingsX!$A$2:$BJ$129, 62, FALSE),0)</f>
        <v>0</v>
      </c>
      <c r="IK3">
        <f>IFERROR(VLOOKUP(_xlfn.NUMBERVALUE(MID(AR3, SEARCH("!", AR3)+1, SEARCH("+", AR3)-SEARCH("!", AR3)-1)), RankingsX!$A$2:$BJ$129, 62, FALSE),0)</f>
        <v>0</v>
      </c>
      <c r="IL3">
        <f>IFERROR(VLOOKUP(_xlfn.NUMBERVALUE(MID(AS3, SEARCH("!", AS3)+1, SEARCH("+", AS3)-SEARCH("!", AS3)-1)), RankingsX!$A$2:$BJ$129, 62, FALSE),0)</f>
        <v>0</v>
      </c>
      <c r="IM3">
        <f>IFERROR(VLOOKUP(_xlfn.NUMBERVALUE(MID(AT3, SEARCH("!", AT3)+1, SEARCH("+", AT3)-SEARCH("!", AT3)-1)), RankingsX!$A$2:$BJ$129, 62, FALSE),0)</f>
        <v>0</v>
      </c>
      <c r="IN3">
        <f>IFERROR(VLOOKUP(_xlfn.NUMBERVALUE(MID(AU3, SEARCH("!", AU3)+1, SEARCH("+", AU3)-SEARCH("!", AU3)-1)), RankingsX!$A$2:$BJ$129, 62, FALSE),0)</f>
        <v>0</v>
      </c>
      <c r="IO3">
        <f>IFERROR(VLOOKUP(_xlfn.NUMBERVALUE(MID(AV3, SEARCH("!", AV3)+1, SEARCH("+", AV3)-SEARCH("!", AV3)-1)), RankingsX!$A$2:$BJ$129, 62, FALSE),0)</f>
        <v>0</v>
      </c>
      <c r="IP3">
        <f>IFERROR(VLOOKUP(_xlfn.NUMBERVALUE(MID(AW3, SEARCH("!", AW3)+1, SEARCH("+", AW3)-SEARCH("!", AW3)-1)), RankingsX!$A$2:$BJ$129, 62, FALSE),0)</f>
        <v>0</v>
      </c>
      <c r="IQ3">
        <f>IFERROR(VLOOKUP(_xlfn.NUMBERVALUE(MID(AX3, SEARCH("!", AX3)+1, SEARCH("+", AX3)-SEARCH("!", AX3)-1)), RankingsX!$A$2:$BJ$129, 62, FALSE),0)</f>
        <v>0</v>
      </c>
      <c r="IR3">
        <f>IFERROR(VLOOKUP(_xlfn.NUMBERVALUE(MID(AY3, SEARCH("!", AY3)+1, SEARCH("+", AY3)-SEARCH("!", AY3)-1)), RankingsX!$A$2:$BJ$129, 62, FALSE),0)</f>
        <v>0</v>
      </c>
      <c r="IS3">
        <f>IFERROR(VLOOKUP(_xlfn.NUMBERVALUE(MID(AZ3, SEARCH("!", AZ3)+1, SEARCH("+", AZ3)-SEARCH("!", AZ3)-1)), RankingsX!$A$2:$BJ$129, 62, FALSE),0)</f>
        <v>0</v>
      </c>
      <c r="IT3">
        <f>IFERROR(VLOOKUP(_xlfn.NUMBERVALUE(MID(BA3, SEARCH("!", BA3)+1, SEARCH("+", BA3)-SEARCH("!", BA3)-1)), RankingsX!$A$2:$BJ$129, 62, FALSE),0)</f>
        <v>0.39332774293061257</v>
      </c>
      <c r="IU3">
        <f>IFERROR(VLOOKUP(_xlfn.NUMBERVALUE(MID(BB3, SEARCH("!", BB3)+1, SEARCH("+", BB3)-SEARCH("!", BB3)-1)), RankingsX!$A$2:$BJ$129, 62, FALSE),0)</f>
        <v>0</v>
      </c>
      <c r="IV3">
        <f>IFERROR(VLOOKUP(_xlfn.NUMBERVALUE(MID(BC3, SEARCH("!", BC3)+1, SEARCH("+", BC3)-SEARCH("!", BC3)-1)), RankingsX!$A$2:$BJ$129, 62, FALSE),0)</f>
        <v>0</v>
      </c>
      <c r="IW3">
        <f>IFERROR(VLOOKUP(_xlfn.NUMBERVALUE(MID(BD3, SEARCH("!", BD3)+1, SEARCH("+", BD3)-SEARCH("!", BD3)-1)), RankingsX!$A$2:$BJ$129, 62, FALSE),0)</f>
        <v>0.80481929864899637</v>
      </c>
      <c r="IX3">
        <f>IFERROR(VLOOKUP(_xlfn.NUMBERVALUE(MID(BE3, SEARCH("!", BE3)+1, SEARCH("+", BE3)-SEARCH("!", BE3)-1)), RankingsX!$A$2:$BJ$129, 62, FALSE),0)</f>
        <v>0</v>
      </c>
      <c r="IY3">
        <f>IFERROR(VLOOKUP(_xlfn.NUMBERVALUE(MID(BF3, SEARCH("!", BF3)+1, SEARCH("+", BF3)-SEARCH("!", BF3)-1)), RankingsX!$A$2:$BJ$129, 62, FALSE),0)</f>
        <v>0</v>
      </c>
      <c r="IZ3">
        <f>IFERROR(VLOOKUP(_xlfn.NUMBERVALUE(MID(BG3, SEARCH("!", BG3)+1, SEARCH("+", BG3)-SEARCH("!", BG3)-1)), RankingsX!$A$2:$BJ$129, 62, FALSE),0)</f>
        <v>0.70739028817218075</v>
      </c>
      <c r="JA3">
        <f>IFERROR(VLOOKUP(_xlfn.NUMBERVALUE(MID(BH3, SEARCH("!", BH3)+1, SEARCH("+", BH3)-SEARCH("!", BH3)-1)), RankingsX!$A$2:$BJ$129, 62, FALSE),0)</f>
        <v>0</v>
      </c>
      <c r="JB3">
        <f>IFERROR(VLOOKUP(_xlfn.NUMBERVALUE(MID(BI3, SEARCH("!", BI3)+1, SEARCH("+", BI3)-SEARCH("!", BI3)-1)), RankingsX!$A$2:$BJ$129, 62, FALSE),0)</f>
        <v>0</v>
      </c>
      <c r="JC3">
        <f>IFERROR(VLOOKUP(_xlfn.NUMBERVALUE(MID(BJ3, SEARCH("!", BJ3)+1, SEARCH("+", BJ3)-SEARCH("!", BJ3)-1)), RankingsX!$A$2:$BJ$129, 62, FALSE),0)</f>
        <v>0.89152471023048963</v>
      </c>
      <c r="JD3">
        <f>IFERROR(VLOOKUP(_xlfn.NUMBERVALUE(MID(BK3, SEARCH("!", BK3)+1, SEARCH("+", BK3)-SEARCH("!", BK3)-1)), RankingsX!$A$2:$BJ$129, 62, FALSE),0)</f>
        <v>0</v>
      </c>
      <c r="JE3">
        <f>IFERROR(VLOOKUP(_xlfn.NUMBERVALUE(MID(BL3, SEARCH("!", BL3)+1, SEARCH("+", BL3)-SEARCH("!", BL3)-1)), RankingsX!$A$2:$BJ$129, 62, FALSE),0)</f>
        <v>0</v>
      </c>
      <c r="JF3">
        <f>IFERROR(VLOOKUP(_xlfn.NUMBERVALUE(MID(BM3, SEARCH("!", BM3)+1, SEARCH("+", BM3)-SEARCH("!", BM3)-1)), RankingsX!$A$2:$BJ$129, 62, FALSE),0)</f>
        <v>0</v>
      </c>
      <c r="JG3">
        <f>IFERROR(VLOOKUP(_xlfn.NUMBERVALUE(MID(BN3, SEARCH("!", BN3)+1, SEARCH("+", BN3)-SEARCH("!", BN3)-1)), RankingsX!$A$2:$BJ$129, 62, FALSE),0)</f>
        <v>0</v>
      </c>
      <c r="JH3">
        <f>IFERROR(VLOOKUP(_xlfn.NUMBERVALUE(MID(BO3, SEARCH("!", BO3)+1, SEARCH("+", BO3)-SEARCH("!", BO3)-1)), RankingsX!$A$2:$BJ$129, 62, FALSE),0)</f>
        <v>0</v>
      </c>
      <c r="JI3">
        <f>IFERROR(VLOOKUP(_xlfn.NUMBERVALUE(MID(BP3, SEARCH("!", BP3)+1, SEARCH("+", BP3)-SEARCH("!", BP3)-1)), RankingsX!$A$2:$BJ$129, 62, FALSE),0)</f>
        <v>0</v>
      </c>
      <c r="JJ3">
        <f>IFERROR(VLOOKUP(_xlfn.NUMBERVALUE(MID(BQ3, SEARCH("!", BQ3)+1, SEARCH("+", BQ3)-SEARCH("!", BQ3)-1)), RankingsX!$A$2:$BJ$129, 62, FALSE),0)</f>
        <v>0</v>
      </c>
      <c r="JK3">
        <f>IFERROR(VLOOKUP(_xlfn.NUMBERVALUE(MID(BR3, SEARCH("!", BR3)+1, SEARCH("+", BR3)-SEARCH("!", BR3)-1)), RankingsX!$A$2:$BJ$129, 62, FALSE),0)</f>
        <v>0</v>
      </c>
      <c r="JL3">
        <f>IFERROR(VLOOKUP(_xlfn.NUMBERVALUE(MID(BS3, SEARCH("!", BS3)+1, SEARCH("+", BS3)-SEARCH("!", BS3)-1)), RankingsX!$A$2:$BJ$129, 62, FALSE),0)</f>
        <v>0</v>
      </c>
      <c r="JM3">
        <f>IFERROR(VLOOKUP(_xlfn.NUMBERVALUE(MID(BT3, SEARCH("!", BT3)+1, SEARCH("+", BT3)-SEARCH("!", BT3)-1)), RankingsX!$A$2:$BJ$129, 62, FALSE),0)</f>
        <v>0</v>
      </c>
      <c r="JN3">
        <f>IFERROR(VLOOKUP(_xlfn.NUMBERVALUE(MID(BU3, SEARCH("!", BU3)+1, SEARCH("+", BU3)-SEARCH("!", BU3)-1)), RankingsX!$A$2:$BJ$129, 62, FALSE),0)</f>
        <v>0</v>
      </c>
      <c r="JO3">
        <f>IFERROR(VLOOKUP(_xlfn.NUMBERVALUE(MID(BV3, SEARCH("!", BV3)+1, SEARCH("+", BV3)-SEARCH("!", BV3)-1)), RankingsX!$A$2:$BJ$129, 62, FALSE),0)</f>
        <v>0</v>
      </c>
      <c r="JP3">
        <f>IFERROR(VLOOKUP(_xlfn.NUMBERVALUE(MID(BW3, SEARCH("!", BW3)+1, SEARCH("+", BW3)-SEARCH("!", BW3)-1)), RankingsX!$A$2:$BJ$129, 62, FALSE),0)</f>
        <v>0</v>
      </c>
      <c r="JQ3">
        <f>IFERROR(VLOOKUP(_xlfn.NUMBERVALUE(MID(BX3, SEARCH("!", BX3)+1, SEARCH("+", BX3)-SEARCH("!", BX3)-1)), RankingsX!$A$2:$BJ$129, 62, FALSE),0)</f>
        <v>0</v>
      </c>
      <c r="JR3">
        <f>IFERROR(VLOOKUP(_xlfn.NUMBERVALUE(MID(BY3, SEARCH("!", BY3)+1, SEARCH("+", BY3)-SEARCH("!", BY3)-1)), RankingsX!$A$2:$BJ$129, 62, FALSE),0)</f>
        <v>0</v>
      </c>
      <c r="JS3">
        <f>IFERROR(VLOOKUP(_xlfn.NUMBERVALUE(MID(BZ3, SEARCH("!", BZ3)+1, SEARCH("+", BZ3)-SEARCH("!", BZ3)-1)), RankingsX!$A$2:$BJ$129, 62, FALSE),0)</f>
        <v>0</v>
      </c>
      <c r="JT3">
        <f>IFERROR(VLOOKUP(_xlfn.NUMBERVALUE(MID(CA3, SEARCH("!", CA3)+1, SEARCH("+", CA3)-SEARCH("!", CA3)-1)), RankingsX!$A$2:$BJ$129, 62, FALSE),0)</f>
        <v>0</v>
      </c>
      <c r="JU3">
        <f>IFERROR(VLOOKUP(_xlfn.NUMBERVALUE(MID(CB3, SEARCH("!", CB3)+1, SEARCH("+", CB3)-SEARCH("!", CB3)-1)), RankingsX!$A$2:$BJ$129, 62, FALSE),0)</f>
        <v>0</v>
      </c>
      <c r="JV3">
        <f>IFERROR(VLOOKUP(_xlfn.NUMBERVALUE(MID(CC3, SEARCH("!", CC3)+1, SEARCH("+", CC3)-SEARCH("!", CC3)-1)), RankingsX!$A$2:$BJ$129, 62, FALSE),0)</f>
        <v>0</v>
      </c>
      <c r="JW3">
        <f>IFERROR(VLOOKUP(_xlfn.NUMBERVALUE(MID(CD3, SEARCH("!", CD3)+1, SEARCH("+", CD3)-SEARCH("!", CD3)-1)), RankingsX!$A$2:$BJ$129, 62, FALSE),0)</f>
        <v>0</v>
      </c>
      <c r="JX3">
        <f>IFERROR(VLOOKUP(_xlfn.NUMBERVALUE(MID(CE3, SEARCH("!", CE3)+1, SEARCH("+", CE3)-SEARCH("!", CE3)-1)), RankingsX!$A$2:$BJ$129, 62, FALSE),0)</f>
        <v>0</v>
      </c>
      <c r="JY3">
        <f>IFERROR(VLOOKUP(_xlfn.NUMBERVALUE(MID(CF3, SEARCH("!", CF3)+1, SEARCH("+", CF3)-SEARCH("!", CF3)-1)), RankingsX!$A$2:$BJ$129, 62, FALSE),0)</f>
        <v>0</v>
      </c>
      <c r="JZ3">
        <f>IFERROR(VLOOKUP(_xlfn.NUMBERVALUE(MID(CG3, SEARCH("!", CG3)+1, SEARCH("+", CG3)-SEARCH("!", CG3)-1)), RankingsX!$A$2:$BJ$129, 62, FALSE),0)</f>
        <v>0</v>
      </c>
      <c r="KA3">
        <f>IFERROR(VLOOKUP(_xlfn.NUMBERVALUE(MID(CH3, SEARCH("!", CH3)+1, SEARCH("+", CH3)-SEARCH("!", CH3)-1)), RankingsX!$A$2:$BJ$129, 62, FALSE),0)</f>
        <v>0</v>
      </c>
      <c r="KB3">
        <f>IFERROR(VLOOKUP(_xlfn.NUMBERVALUE(MID(CI3, SEARCH("!", CI3)+1, SEARCH("+", CI3)-SEARCH("!", CI3)-1)), RankingsX!$A$2:$BJ$129, 62, FALSE),0)</f>
        <v>0</v>
      </c>
      <c r="KC3">
        <f>IFERROR(VLOOKUP(_xlfn.NUMBERVALUE(MID(CJ3, SEARCH("!", CJ3)+1, SEARCH("+", CJ3)-SEARCH("!", CJ3)-1)), RankingsX!$A$2:$BJ$129, 62, FALSE),0)</f>
        <v>0</v>
      </c>
      <c r="KD3">
        <f>IFERROR(VLOOKUP(_xlfn.NUMBERVALUE(MID(CK3, SEARCH("!", CK3)+1, SEARCH("+", CK3)-SEARCH("!", CK3)-1)), RankingsX!$A$2:$BJ$129, 62, FALSE),0)</f>
        <v>0</v>
      </c>
      <c r="KE3">
        <f>IFERROR(VLOOKUP(_xlfn.NUMBERVALUE(MID(CL3, SEARCH("!", CL3)+1, SEARCH("+", CL3)-SEARCH("!", CL3)-1)), RankingsX!$A$2:$BJ$129, 62, FALSE),0)</f>
        <v>0</v>
      </c>
      <c r="KF3">
        <f>IFERROR(VLOOKUP(_xlfn.NUMBERVALUE(MID(CM3, SEARCH("!", CM3)+1, SEARCH("+", CM3)-SEARCH("!", CM3)-1)), RankingsX!$A$2:$BJ$129, 62, FALSE),0)</f>
        <v>0</v>
      </c>
      <c r="KG3">
        <f>IFERROR(VLOOKUP(_xlfn.NUMBERVALUE(MID(CN3, SEARCH("!", CN3)+1, SEARCH("+", CN3)-SEARCH("!", CN3)-1)), RankingsX!$A$2:$BJ$129, 62, FALSE),0)</f>
        <v>0</v>
      </c>
      <c r="KH3">
        <f>IFERROR(VLOOKUP(_xlfn.NUMBERVALUE(MID(CO3, SEARCH("!", CO3)+1, SEARCH("+", CO3)-SEARCH("!", CO3)-1)), RankingsX!$A$2:$BJ$129, 62, FALSE),0)</f>
        <v>0</v>
      </c>
      <c r="KJ3" s="28">
        <f t="shared" ref="KJ3:KJ18" si="116">KS3+KT3+KU3+KX3+LA3+LD3+LG3+LJ3+LM3+LP3+LS3+LV3+LY3+MB3</f>
        <v>78</v>
      </c>
      <c r="KK3" s="28">
        <f t="shared" ref="KK3:KK18" si="117">KV3+KY3+LB3+LE3+LH3+LI3+LK3+LN3+LQ3+LT3+LW3+LZ3+MC3+MF3+MI3+ML3+MO3+MR3</f>
        <v>0</v>
      </c>
      <c r="KL3" s="28">
        <f t="shared" ref="KL3:KL18" si="118">KW3+KZ3+LC3+LF3+LL3+LO3+LR3+LU3+LX3+MA3+MD3+MG3+MJ3+MM3+MP3+MS3</f>
        <v>0</v>
      </c>
      <c r="KM3" s="28">
        <f t="shared" ref="KM3:KM18" si="119">ME3+MH3+MK3+MN3+MQ3</f>
        <v>100</v>
      </c>
      <c r="KN3" s="28">
        <f t="shared" ref="KN3:KN18" si="120">SUM(MU3:NV3)</f>
        <v>0</v>
      </c>
      <c r="KO3" s="28">
        <f t="shared" ref="KO3:KO18" si="121">KJ3-KX3-LA3-LM3-LP3</f>
        <v>78</v>
      </c>
      <c r="KP3" s="28">
        <f t="shared" ref="KP3:KP18" si="122">KJ3+KK3/3+KL3/2+KM3+KN3/2</f>
        <v>178</v>
      </c>
      <c r="KS3" s="27" t="str">
        <f t="shared" ref="KS3:KS18" si="123">IFERROR(MID(L3, SEARCH("+", L3)+1, SEARCH("-", L3)-SEARCH("+", L3)-1), 0)</f>
        <v>19</v>
      </c>
      <c r="KT3" s="27" t="str">
        <f t="shared" ref="KT3:KT18" si="124">IFERROR(MID(M3, SEARCH("+", M3)+1, SEARCH("-", M3)-SEARCH("+", M3)-1), 0)</f>
        <v>21</v>
      </c>
      <c r="KU3" s="27" t="str">
        <f t="shared" ref="KU3:KU18" si="125">IFERROR(MID(N3, SEARCH("+", N3)+1, SEARCH("-", N3)-SEARCH("+", N3)-1), 0)</f>
        <v>22</v>
      </c>
      <c r="KV3" s="27">
        <f t="shared" ref="KV3:KV18" si="126">IFERROR(MID(O3, SEARCH("+", O3)+1, SEARCH("-", O3)-SEARCH("+", O3)-1), 0)</f>
        <v>0</v>
      </c>
      <c r="KW3" s="27">
        <f t="shared" ref="KW3:KW18" si="127">IFERROR(MID(P3, SEARCH("+", P3)+1, SEARCH("-", P3)-SEARCH("+", P3)-1), 0)</f>
        <v>0</v>
      </c>
      <c r="KX3" s="27">
        <f t="shared" ref="KX3:KX18" si="128">IFERROR(MID(Q3, SEARCH("+", Q3)+1, SEARCH("-", Q3)-SEARCH("+", Q3)-1), 0)</f>
        <v>0</v>
      </c>
      <c r="KY3" s="27">
        <f t="shared" ref="KY3:KY18" si="129">IFERROR(MID(R3, SEARCH("+", R3)+1, SEARCH("-", R3)-SEARCH("+", R3)-1), 0)</f>
        <v>0</v>
      </c>
      <c r="KZ3" s="27">
        <f t="shared" ref="KZ3:KZ18" si="130">IFERROR(MID(S3, SEARCH("+", S3)+1, SEARCH("-", S3)-SEARCH("+", S3)-1), 0)</f>
        <v>0</v>
      </c>
      <c r="LA3" s="27">
        <f t="shared" ref="LA3:LA18" si="131">IFERROR(MID(T3, SEARCH("+", T3)+1, SEARCH("-", T3)-SEARCH("+", T3)-1), 0)</f>
        <v>0</v>
      </c>
      <c r="LB3" s="27">
        <f t="shared" ref="LB3:LB18" si="132">IFERROR(MID(U3, SEARCH("+", U3)+1, SEARCH("-", U3)-SEARCH("+", U3)-1), 0)</f>
        <v>0</v>
      </c>
      <c r="LC3" s="27">
        <f t="shared" ref="LC3:LC18" si="133">IFERROR(MID(V3, SEARCH("+", V3)+1, SEARCH("-", V3)-SEARCH("+", V3)-1), 0)</f>
        <v>0</v>
      </c>
      <c r="LD3" s="27" t="str">
        <f t="shared" ref="LD3:LD18" si="134">IFERROR(MID(W3, SEARCH("+", W3)+1, SEARCH("-", W3)-SEARCH("+", W3)-1), 0)</f>
        <v>16</v>
      </c>
      <c r="LE3" s="27">
        <f t="shared" ref="LE3:LE18" si="135">IFERROR(MID(X3, SEARCH("+", X3)+1, SEARCH("-", X3)-SEARCH("+", X3)-1), 0)</f>
        <v>0</v>
      </c>
      <c r="LF3" s="27">
        <f t="shared" ref="LF3:LF18" si="136">IFERROR(MID(Y3, SEARCH("+", Y3)+1, SEARCH("-", Y3)-SEARCH("+", Y3)-1), 0)</f>
        <v>0</v>
      </c>
      <c r="LG3" s="27">
        <f t="shared" ref="LG3:LG18" si="137">IFERROR(MID(Z3, SEARCH("+", Z3)+1, SEARCH("-", Z3)-SEARCH("+", Z3)-1), 0)</f>
        <v>0</v>
      </c>
      <c r="LH3" s="27">
        <f t="shared" ref="LH3:LH18" si="138">IFERROR(MID(AA3, SEARCH("+", AA3)+1, SEARCH("-", AA3)-SEARCH("+", AA3)-1), 0)</f>
        <v>0</v>
      </c>
      <c r="LI3" s="27">
        <f t="shared" ref="LI3:LI18" si="139">IFERROR(MID(AB3, SEARCH("+", AB3)+1, SEARCH("-", AB3)-SEARCH("+", AB3)-1), 0)</f>
        <v>0</v>
      </c>
      <c r="LJ3" s="27">
        <f t="shared" ref="LJ3:LJ18" si="140">IFERROR(MID(AC3, SEARCH("+", AC3)+1, SEARCH("-", AC3)-SEARCH("+", AC3)-1), 0)</f>
        <v>0</v>
      </c>
      <c r="LK3" s="27">
        <f t="shared" ref="LK3:LK18" si="141">IFERROR(MID(AD3, SEARCH("+", AD3)+1, SEARCH("-", AD3)-SEARCH("+", AD3)-1), 0)</f>
        <v>0</v>
      </c>
      <c r="LL3" s="27">
        <f t="shared" ref="LL3:LL18" si="142">IFERROR(MID(AE3, SEARCH("+", AE3)+1, SEARCH("-", AE3)-SEARCH("+", AE3)-1), 0)</f>
        <v>0</v>
      </c>
      <c r="LM3" s="27">
        <f t="shared" ref="LM3:LM18" si="143">IFERROR(MID(AF3, SEARCH("+", AF3)+1, SEARCH("-", AF3)-SEARCH("+", AF3)-1), 0)</f>
        <v>0</v>
      </c>
      <c r="LN3" s="27">
        <f t="shared" ref="LN3:LN18" si="144">IFERROR(MID(AG3, SEARCH("+", AG3)+1, SEARCH("-", AG3)-SEARCH("+", AG3)-1), 0)</f>
        <v>0</v>
      </c>
      <c r="LO3" s="27">
        <f t="shared" ref="LO3:LO18" si="145">IFERROR(MID(AH3, SEARCH("+", AH3)+1, SEARCH("-", AH3)-SEARCH("+", AH3)-1), 0)</f>
        <v>0</v>
      </c>
      <c r="LP3" s="27">
        <f t="shared" ref="LP3:LP18" si="146">IFERROR(MID(AI3, SEARCH("+", AI3)+1, SEARCH("-", AI3)-SEARCH("+", AI3)-1), 0)</f>
        <v>0</v>
      </c>
      <c r="LQ3" s="27">
        <f t="shared" ref="LQ3:LQ18" si="147">IFERROR(MID(AJ3, SEARCH("+", AJ3)+1, SEARCH("-", AJ3)-SEARCH("+", AJ3)-1), 0)</f>
        <v>0</v>
      </c>
      <c r="LR3" s="27">
        <f t="shared" ref="LR3:LR18" si="148">IFERROR(MID(AK3, SEARCH("+", AK3)+1, SEARCH("-", AK3)-SEARCH("+", AK3)-1), 0)</f>
        <v>0</v>
      </c>
      <c r="LS3" s="27">
        <f t="shared" ref="LS3:LS18" si="149">IFERROR(MID(AL3, SEARCH("+", AL3)+1, SEARCH("-", AL3)-SEARCH("+", AL3)-1), 0)</f>
        <v>0</v>
      </c>
      <c r="LT3" s="27">
        <f t="shared" ref="LT3:LT18" si="150">IFERROR(MID(AM3, SEARCH("+", AM3)+1, SEARCH("-", AM3)-SEARCH("+", AM3)-1), 0)</f>
        <v>0</v>
      </c>
      <c r="LU3" s="27">
        <f t="shared" ref="LU3:LU18" si="151">IFERROR(MID(AN3, SEARCH("+", AN3)+1, SEARCH("-", AN3)-SEARCH("+", AN3)-1), 0)</f>
        <v>0</v>
      </c>
      <c r="LV3" s="27">
        <f t="shared" ref="LV3:LV18" si="152">IFERROR(MID(AO3, SEARCH("+", AO3)+1, SEARCH("-", AO3)-SEARCH("+", AO3)-1), 0)</f>
        <v>0</v>
      </c>
      <c r="LW3" s="27">
        <f t="shared" ref="LW3:LW18" si="153">IFERROR(MID(AP3, SEARCH("+", AP3)+1, SEARCH("-", AP3)-SEARCH("+", AP3)-1), 0)</f>
        <v>0</v>
      </c>
      <c r="LX3" s="27">
        <f t="shared" ref="LX3:LX18" si="154">IFERROR(MID(AQ3, SEARCH("+", AQ3)+1, SEARCH("-", AQ3)-SEARCH("+", AQ3)-1), 0)</f>
        <v>0</v>
      </c>
      <c r="LY3" s="27">
        <f t="shared" ref="LY3:LY18" si="155">IFERROR(MID(AR3, SEARCH("+", AR3)+1, SEARCH("-", AR3)-SEARCH("+", AR3)-1), 0)</f>
        <v>0</v>
      </c>
      <c r="LZ3" s="27">
        <f t="shared" ref="LZ3:LZ18" si="156">IFERROR(MID(AS3, SEARCH("+", AS3)+1, SEARCH("-", AS3)-SEARCH("+", AS3)-1), 0)</f>
        <v>0</v>
      </c>
      <c r="MA3" s="27">
        <f t="shared" ref="MA3:MA18" si="157">IFERROR(MID(AT3, SEARCH("+", AT3)+1, SEARCH("-", AT3)-SEARCH("+", AT3)-1), 0)</f>
        <v>0</v>
      </c>
      <c r="MB3" s="27">
        <f t="shared" ref="MB3:MB18" si="158">IFERROR(MID(AU3, SEARCH("+", AU3)+1, SEARCH("-", AU3)-SEARCH("+", AU3)-1), 0)</f>
        <v>0</v>
      </c>
      <c r="MC3" s="27">
        <f t="shared" ref="MC3:MC18" si="159">IFERROR(MID(AV3, SEARCH("+", AV3)+1, SEARCH("-", AV3)-SEARCH("+", AV3)-1), 0)</f>
        <v>0</v>
      </c>
      <c r="MD3" s="27">
        <f t="shared" ref="MD3:MD18" si="160">IFERROR(MID(AW3, SEARCH("+", AW3)+1, SEARCH("-", AW3)-SEARCH("+", AW3)-1), 0)</f>
        <v>0</v>
      </c>
      <c r="ME3" s="27">
        <f t="shared" ref="ME3:ME18" si="161">IFERROR(MID(AX3, SEARCH("+", AX3)+1, SEARCH("-", AX3)-SEARCH("+", AX3)-1), 0)</f>
        <v>0</v>
      </c>
      <c r="MF3" s="27">
        <f t="shared" ref="MF3:MF18" si="162">IFERROR(MID(AY3, SEARCH("+", AY3)+1, SEARCH("-", AY3)-SEARCH("+", AY3)-1), 0)</f>
        <v>0</v>
      </c>
      <c r="MG3" s="27">
        <f t="shared" ref="MG3:MG18" si="163">IFERROR(MID(AZ3, SEARCH("+", AZ3)+1, SEARCH("-", AZ3)-SEARCH("+", AZ3)-1), 0)</f>
        <v>0</v>
      </c>
      <c r="MH3" s="27" t="str">
        <f t="shared" ref="MH3:MH18" si="164">IFERROR(MID(BA3, SEARCH("+", BA3)+1, SEARCH("-", BA3)-SEARCH("+", BA3)-1), 0)</f>
        <v>28</v>
      </c>
      <c r="MI3" s="27">
        <f t="shared" ref="MI3:MI18" si="165">IFERROR(MID(BB3, SEARCH("+", BB3)+1, SEARCH("-", BB3)-SEARCH("+", BB3)-1), 0)</f>
        <v>0</v>
      </c>
      <c r="MJ3" s="27">
        <f t="shared" ref="MJ3:MJ18" si="166">IFERROR(MID(BC3, SEARCH("+", BC3)+1, SEARCH("-", BC3)-SEARCH("+", BC3)-1), 0)</f>
        <v>0</v>
      </c>
      <c r="MK3" s="27" t="str">
        <f t="shared" ref="MK3:MK18" si="167">IFERROR(MID(BD3, SEARCH("+", BD3)+1, SEARCH("-", BD3)-SEARCH("+", BD3)-1), 0)</f>
        <v>24</v>
      </c>
      <c r="ML3" s="27">
        <f t="shared" ref="ML3:ML18" si="168">IFERROR(MID(BE3, SEARCH("+", BE3)+1, SEARCH("-", BE3)-SEARCH("+", BE3)-1), 0)</f>
        <v>0</v>
      </c>
      <c r="MM3" s="27">
        <f t="shared" ref="MM3:MM18" si="169">IFERROR(MID(BF3, SEARCH("+", BF3)+1, SEARCH("-", BF3)-SEARCH("+", BF3)-1), 0)</f>
        <v>0</v>
      </c>
      <c r="MN3" s="27" t="str">
        <f t="shared" ref="MN3:MN18" si="170">IFERROR(MID(BG3, SEARCH("+", BG3)+1, SEARCH("-", BG3)-SEARCH("+", BG3)-1), 0)</f>
        <v>26</v>
      </c>
      <c r="MO3" s="27">
        <f t="shared" ref="MO3:MO18" si="171">IFERROR(MID(BH3, SEARCH("+", BH3)+1, SEARCH("-", BH3)-SEARCH("+", BH3)-1), 0)</f>
        <v>0</v>
      </c>
      <c r="MP3" s="27">
        <f t="shared" ref="MP3:MP18" si="172">IFERROR(MID(BI3, SEARCH("+", BI3)+1, SEARCH("-", BI3)-SEARCH("+", BI3)-1), 0)</f>
        <v>0</v>
      </c>
      <c r="MQ3" s="27" t="str">
        <f t="shared" ref="MQ3:MQ18" si="173">IFERROR(MID(BJ3, SEARCH("+", BJ3)+1, SEARCH("-", BJ3)-SEARCH("+", BJ3)-1), 0)</f>
        <v>22</v>
      </c>
      <c r="MR3" s="27">
        <f t="shared" ref="MR3:MR18" si="174">IFERROR(MID(BK3, SEARCH("+", BK3)+1, SEARCH("-", BK3)-SEARCH("+", BK3)-1), 0)</f>
        <v>0</v>
      </c>
      <c r="MS3" s="27">
        <f t="shared" ref="MS3:MS18" si="175">IFERROR(MID(BL3, SEARCH("+", BL3)+1, SEARCH("-", BL3)-SEARCH("+", BL3)-1), 0)</f>
        <v>0</v>
      </c>
      <c r="MT3" s="27">
        <f t="shared" ref="MT3:MT18" si="176">IFERROR(MID(BM3, SEARCH("+", BM3)+1, SEARCH("-", BM3)-SEARCH("+", BM3)-1), 0)</f>
        <v>0</v>
      </c>
      <c r="MU3" s="27">
        <f t="shared" ref="MU3:MU18" si="177">IFERROR(MID(BN3, SEARCH("+", BN3)+1, SEARCH("-", BN3)-SEARCH("+", BN3)-1), 0)</f>
        <v>0</v>
      </c>
      <c r="MV3" s="27">
        <f t="shared" ref="MV3:MV18" si="178">IFERROR(MID(BO3, SEARCH("+", BO3)+1, SEARCH("-", BO3)-SEARCH("+", BO3)-1), 0)</f>
        <v>0</v>
      </c>
      <c r="MW3" s="27">
        <f t="shared" ref="MW3:MW18" si="179">IFERROR(MID(BP3, SEARCH("+", BP3)+1, SEARCH("-", BP3)-SEARCH("+", BP3)-1), 0)</f>
        <v>0</v>
      </c>
      <c r="MX3" s="27">
        <f t="shared" ref="MX3:MX18" si="180">IFERROR(MID(BQ3, SEARCH("+", BQ3)+1, SEARCH("-", BQ3)-SEARCH("+", BQ3)-1), 0)</f>
        <v>0</v>
      </c>
      <c r="MY3" s="27">
        <f t="shared" ref="MY3:MY18" si="181">IFERROR(MID(BR3, SEARCH("+", BR3)+1, SEARCH("-", BR3)-SEARCH("+", BR3)-1), 0)</f>
        <v>0</v>
      </c>
      <c r="MZ3" s="27">
        <f t="shared" ref="MZ3:MZ18" si="182">IFERROR(MID(BS3, SEARCH("+", BS3)+1, SEARCH("-", BS3)-SEARCH("+", BS3)-1), 0)</f>
        <v>0</v>
      </c>
      <c r="NA3" s="27">
        <f t="shared" ref="NA3:NA18" si="183">IFERROR(MID(BT3, SEARCH("+", BT3)+1, SEARCH("-", BT3)-SEARCH("+", BT3)-1), 0)</f>
        <v>0</v>
      </c>
      <c r="NB3" s="27">
        <f t="shared" ref="NB3:NB18" si="184">IFERROR(MID(BU3, SEARCH("+", BU3)+1, SEARCH("-", BU3)-SEARCH("+", BU3)-1), 0)</f>
        <v>0</v>
      </c>
      <c r="NC3" s="27">
        <f t="shared" ref="NC3:NC18" si="185">IFERROR(MID(BV3, SEARCH("+", BV3)+1, SEARCH("-", BV3)-SEARCH("+", BV3)-1), 0)</f>
        <v>0</v>
      </c>
      <c r="ND3" s="27">
        <f t="shared" ref="ND3:ND18" si="186">IFERROR(MID(BW3, SEARCH("+", BW3)+1, SEARCH("-", BW3)-SEARCH("+", BW3)-1), 0)</f>
        <v>0</v>
      </c>
      <c r="NE3" s="27">
        <f t="shared" ref="NE3:NE18" si="187">IFERROR(MID(BX3, SEARCH("+", BX3)+1, SEARCH("-", BX3)-SEARCH("+", BX3)-1), 0)</f>
        <v>0</v>
      </c>
      <c r="NF3" s="27">
        <f t="shared" ref="NF3:NF18" si="188">IFERROR(MID(BY3, SEARCH("+", BY3)+1, SEARCH("-", BY3)-SEARCH("+", BY3)-1), 0)</f>
        <v>0</v>
      </c>
      <c r="NG3" s="27">
        <f t="shared" ref="NG3:NG18" si="189">IFERROR(MID(BZ3, SEARCH("+", BZ3)+1, SEARCH("-", BZ3)-SEARCH("+", BZ3)-1), 0)</f>
        <v>0</v>
      </c>
      <c r="NH3" s="27">
        <f t="shared" ref="NH3:NH18" si="190">IFERROR(MID(CA3, SEARCH("+", CA3)+1, SEARCH("-", CA3)-SEARCH("+", CA3)-1), 0)</f>
        <v>0</v>
      </c>
      <c r="NI3" s="27">
        <f t="shared" ref="NI3:NI18" si="191">IFERROR(MID(CB3, SEARCH("+", CB3)+1, SEARCH("-", CB3)-SEARCH("+", CB3)-1), 0)</f>
        <v>0</v>
      </c>
      <c r="NJ3" s="27">
        <f t="shared" ref="NJ3:NJ18" si="192">IFERROR(MID(CC3, SEARCH("+", CC3)+1, SEARCH("-", CC3)-SEARCH("+", CC3)-1), 0)</f>
        <v>0</v>
      </c>
      <c r="NK3" s="27">
        <f t="shared" ref="NK3:NK18" si="193">IFERROR(MID(CD3, SEARCH("+", CD3)+1, SEARCH("-", CD3)-SEARCH("+", CD3)-1), 0)</f>
        <v>0</v>
      </c>
      <c r="NL3" s="27">
        <f t="shared" ref="NL3:NL18" si="194">IFERROR(MID(CE3, SEARCH("+", CE3)+1, SEARCH("-", CE3)-SEARCH("+", CE3)-1), 0)</f>
        <v>0</v>
      </c>
      <c r="NM3" s="27">
        <f t="shared" ref="NM3:NM18" si="195">IFERROR(MID(CF3, SEARCH("+", CF3)+1, SEARCH("-", CF3)-SEARCH("+", CF3)-1), 0)</f>
        <v>0</v>
      </c>
      <c r="NN3" s="27">
        <f t="shared" ref="NN3:NN18" si="196">IFERROR(MID(CG3, SEARCH("+", CG3)+1, SEARCH("-", CG3)-SEARCH("+", CG3)-1), 0)</f>
        <v>0</v>
      </c>
      <c r="NO3" s="27">
        <f t="shared" ref="NO3:NO18" si="197">IFERROR(MID(CH3, SEARCH("+", CH3)+1, SEARCH("-", CH3)-SEARCH("+", CH3)-1), 0)</f>
        <v>0</v>
      </c>
      <c r="NP3" s="27">
        <f t="shared" ref="NP3:NP18" si="198">IFERROR(MID(CI3, SEARCH("+", CI3)+1, SEARCH("-", CI3)-SEARCH("+", CI3)-1), 0)</f>
        <v>0</v>
      </c>
      <c r="NQ3" s="27">
        <f t="shared" ref="NQ3:NQ18" si="199">IFERROR(MID(CJ3, SEARCH("+", CJ3)+1, SEARCH("-", CJ3)-SEARCH("+", CJ3)-1), 0)</f>
        <v>0</v>
      </c>
      <c r="NR3" s="27">
        <f t="shared" ref="NR3:NR18" si="200">IFERROR(MID(CK3, SEARCH("+", CK3)+1, SEARCH("-", CK3)-SEARCH("+", CK3)-1), 0)</f>
        <v>0</v>
      </c>
      <c r="NS3" s="27">
        <f t="shared" ref="NS3:NS18" si="201">IFERROR(MID(CL3, SEARCH("+", CL3)+1, SEARCH("-", CL3)-SEARCH("+", CL3)-1), 0)</f>
        <v>0</v>
      </c>
      <c r="NT3" s="27">
        <f t="shared" ref="NT3:NT18" si="202">IFERROR(MID(CM3, SEARCH("+", CM3)+1, SEARCH("-", CM3)-SEARCH("+", CM3)-1), 0)</f>
        <v>0</v>
      </c>
      <c r="NU3" s="27">
        <f t="shared" ref="NU3:NU18" si="203">IFERROR(MID(CN3, SEARCH("+", CN3)+1, SEARCH("-", CN3)-SEARCH("+", CN3)-1), 0)</f>
        <v>0</v>
      </c>
      <c r="NV3" s="27">
        <f t="shared" ref="NV3:NV18" si="204">IFERROR(MID(CO3, SEARCH("+", CO3)+1, SEARCH("-", CO3)-SEARCH("+", CO3)-1), 0)</f>
        <v>0</v>
      </c>
      <c r="NX3" s="28">
        <f t="shared" ref="NX3:NX18" si="205">OG3+OH3+OI3+OL3+OO3+OR3+OU3+OX3+PA3+PD3+PG3+PJ3+PM3+PP3</f>
        <v>66</v>
      </c>
      <c r="NY3" s="28">
        <f t="shared" ref="NY3:NY18" si="206">OJ3+OM3+OP3+OS3+OV3+OW3+OY3+PB3+PE3+PH3+PK3+PN3+PQ3+PT3+PW3+PZ3+QC3+QF3</f>
        <v>0</v>
      </c>
      <c r="NZ3" s="28">
        <f t="shared" ref="NZ3:NZ18" si="207">OK3+ON3+OQ3+OT3+OZ3+PC3+PF3+PI3+PL3+PO3+PR3+PU3+PX3+QA3+QD3+QG3</f>
        <v>0</v>
      </c>
      <c r="OA3" s="28">
        <f t="shared" ref="OA3:OA18" si="208">PS3+PV3+PY3+QB3+QE3</f>
        <v>55</v>
      </c>
      <c r="OB3" s="28">
        <f t="shared" ref="OB3:OB18" si="209">SUM(QI3:RJ3)</f>
        <v>0</v>
      </c>
      <c r="OC3" s="28">
        <f t="shared" ref="OC3:OC18" si="210">NX3-OL3-OO3-PA3-PD3</f>
        <v>66</v>
      </c>
      <c r="OD3" s="28">
        <f t="shared" ref="OD3:OD18" si="211">NX3+NY3/3+NZ3/2+OA3+OB3/2</f>
        <v>121</v>
      </c>
      <c r="OG3" s="27" t="str">
        <f t="shared" ref="OG3:OG18" si="212">IFERROR(MID(L3, SEARCH("-", L3)+1, SEARCH("^", L3)-SEARCH("-", L3)-1), 0)</f>
        <v>11</v>
      </c>
      <c r="OH3" s="27" t="str">
        <f t="shared" ref="OH3:OH18" si="213">IFERROR(MID(M3, SEARCH("-", M3)+1, SEARCH("^", M3)-SEARCH("-", M3)-1), 0)</f>
        <v>19</v>
      </c>
      <c r="OI3" s="27" t="str">
        <f t="shared" ref="OI3:OI18" si="214">IFERROR(MID(N3, SEARCH("-", N3)+1, SEARCH("^", N3)-SEARCH("-", N3)-1), 0)</f>
        <v>13</v>
      </c>
      <c r="OJ3" s="27">
        <f t="shared" ref="OJ3:OJ18" si="215">IFERROR(MID(O3, SEARCH("-", O3)+1, SEARCH("^", O3)-SEARCH("-", O3)-1), 0)</f>
        <v>0</v>
      </c>
      <c r="OK3" s="27">
        <f t="shared" ref="OK3:OK18" si="216">IFERROR(MID(P3, SEARCH("-", P3)+1, SEARCH("^", P3)-SEARCH("-", P3)-1), 0)</f>
        <v>0</v>
      </c>
      <c r="OL3" s="27">
        <f t="shared" ref="OL3:OL18" si="217">IFERROR(MID(Q3, SEARCH("-", Q3)+1, SEARCH("^", Q3)-SEARCH("-", Q3)-1), 0)</f>
        <v>0</v>
      </c>
      <c r="OM3" s="27">
        <f t="shared" ref="OM3:OM18" si="218">IFERROR(MID(R3, SEARCH("-", R3)+1, SEARCH("^", R3)-SEARCH("-", R3)-1), 0)</f>
        <v>0</v>
      </c>
      <c r="ON3" s="27">
        <f t="shared" ref="ON3:ON18" si="219">IFERROR(MID(S3, SEARCH("-", S3)+1, SEARCH("^", S3)-SEARCH("-", S3)-1), 0)</f>
        <v>0</v>
      </c>
      <c r="OO3" s="27">
        <f t="shared" ref="OO3:OO18" si="220">IFERROR(MID(T3, SEARCH("-", T3)+1, SEARCH("^", T3)-SEARCH("-", T3)-1), 0)</f>
        <v>0</v>
      </c>
      <c r="OP3" s="27">
        <f t="shared" ref="OP3:OP18" si="221">IFERROR(MID(U3, SEARCH("-", U3)+1, SEARCH("^", U3)-SEARCH("-", U3)-1), 0)</f>
        <v>0</v>
      </c>
      <c r="OQ3" s="27">
        <f t="shared" ref="OQ3:OQ18" si="222">IFERROR(MID(V3, SEARCH("-", V3)+1, SEARCH("^", V3)-SEARCH("-", V3)-1), 0)</f>
        <v>0</v>
      </c>
      <c r="OR3" s="27" t="str">
        <f t="shared" ref="OR3:OR18" si="223">IFERROR(MID(W3, SEARCH("-", W3)+1, SEARCH("^", W3)-SEARCH("-", W3)-1), 0)</f>
        <v>23</v>
      </c>
      <c r="OS3" s="27">
        <f t="shared" ref="OS3:OS18" si="224">IFERROR(MID(X3, SEARCH("-", X3)+1, SEARCH("^", X3)-SEARCH("-", X3)-1), 0)</f>
        <v>0</v>
      </c>
      <c r="OT3" s="27">
        <f t="shared" ref="OT3:OT18" si="225">IFERROR(MID(Y3, SEARCH("-", Y3)+1, SEARCH("^", Y3)-SEARCH("-", Y3)-1), 0)</f>
        <v>0</v>
      </c>
      <c r="OU3" s="27">
        <f t="shared" ref="OU3:OU18" si="226">IFERROR(MID(Z3, SEARCH("-", Z3)+1, SEARCH("^", Z3)-SEARCH("-", Z3)-1), 0)</f>
        <v>0</v>
      </c>
      <c r="OV3" s="27">
        <f t="shared" ref="OV3:OV18" si="227">IFERROR(MID(AA3, SEARCH("-", AA3)+1, SEARCH("^", AA3)-SEARCH("-", AA3)-1), 0)</f>
        <v>0</v>
      </c>
      <c r="OW3" s="27">
        <f t="shared" ref="OW3:OW18" si="228">IFERROR(MID(AB3, SEARCH("-", AB3)+1, SEARCH("^", AB3)-SEARCH("-", AB3)-1), 0)</f>
        <v>0</v>
      </c>
      <c r="OX3" s="27">
        <f t="shared" ref="OX3:OX18" si="229">IFERROR(MID(AC3, SEARCH("-", AC3)+1, SEARCH("^", AC3)-SEARCH("-", AC3)-1), 0)</f>
        <v>0</v>
      </c>
      <c r="OY3" s="27">
        <f t="shared" ref="OY3:OY18" si="230">IFERROR(MID(AD3, SEARCH("-", AD3)+1, SEARCH("^", AD3)-SEARCH("-", AD3)-1), 0)</f>
        <v>0</v>
      </c>
      <c r="OZ3" s="27">
        <f t="shared" ref="OZ3:OZ18" si="231">IFERROR(MID(AE3, SEARCH("-", AE3)+1, SEARCH("^", AE3)-SEARCH("-", AE3)-1), 0)</f>
        <v>0</v>
      </c>
      <c r="PA3" s="27">
        <f t="shared" ref="PA3:PA18" si="232">IFERROR(MID(AF3, SEARCH("-", AF3)+1, SEARCH("^", AF3)-SEARCH("-", AF3)-1), 0)</f>
        <v>0</v>
      </c>
      <c r="PB3" s="27">
        <f t="shared" ref="PB3:PB18" si="233">IFERROR(MID(AG3, SEARCH("-", AG3)+1, SEARCH("^", AG3)-SEARCH("-", AG3)-1), 0)</f>
        <v>0</v>
      </c>
      <c r="PC3" s="27">
        <f t="shared" ref="PC3:PC18" si="234">IFERROR(MID(AH3, SEARCH("-", AH3)+1, SEARCH("^", AH3)-SEARCH("-", AH3)-1), 0)</f>
        <v>0</v>
      </c>
      <c r="PD3" s="27">
        <f t="shared" ref="PD3:PD18" si="235">IFERROR(MID(AI3, SEARCH("-", AI3)+1, SEARCH("^", AI3)-SEARCH("-", AI3)-1), 0)</f>
        <v>0</v>
      </c>
      <c r="PE3" s="27">
        <f t="shared" ref="PE3:PE18" si="236">IFERROR(MID(AJ3, SEARCH("-", AJ3)+1, SEARCH("^", AJ3)-SEARCH("-", AJ3)-1), 0)</f>
        <v>0</v>
      </c>
      <c r="PF3" s="27">
        <f t="shared" ref="PF3:PF18" si="237">IFERROR(MID(AK3, SEARCH("-", AK3)+1, SEARCH("^", AK3)-SEARCH("-", AK3)-1), 0)</f>
        <v>0</v>
      </c>
      <c r="PG3" s="27">
        <f t="shared" ref="PG3:PG18" si="238">IFERROR(MID(AL3, SEARCH("-", AL3)+1, SEARCH("^", AL3)-SEARCH("-", AL3)-1), 0)</f>
        <v>0</v>
      </c>
      <c r="PH3" s="27">
        <f t="shared" ref="PH3:PH18" si="239">IFERROR(MID(AM3, SEARCH("-", AM3)+1, SEARCH("^", AM3)-SEARCH("-", AM3)-1), 0)</f>
        <v>0</v>
      </c>
      <c r="PI3" s="27">
        <f t="shared" ref="PI3:PI18" si="240">IFERROR(MID(AN3, SEARCH("-", AN3)+1, SEARCH("^", AN3)-SEARCH("-", AN3)-1), 0)</f>
        <v>0</v>
      </c>
      <c r="PJ3" s="27">
        <f t="shared" ref="PJ3:PJ18" si="241">IFERROR(MID(AO3, SEARCH("-", AO3)+1, SEARCH("^", AO3)-SEARCH("-", AO3)-1), 0)</f>
        <v>0</v>
      </c>
      <c r="PK3" s="27">
        <f t="shared" ref="PK3:PK18" si="242">IFERROR(MID(AP3, SEARCH("-", AP3)+1, SEARCH("^", AP3)-SEARCH("-", AP3)-1), 0)</f>
        <v>0</v>
      </c>
      <c r="PL3" s="27">
        <f t="shared" ref="PL3:PL18" si="243">IFERROR(MID(AQ3, SEARCH("-", AQ3)+1, SEARCH("^", AQ3)-SEARCH("-", AQ3)-1), 0)</f>
        <v>0</v>
      </c>
      <c r="PM3" s="27">
        <f t="shared" ref="PM3:PM18" si="244">IFERROR(MID(AR3, SEARCH("-", AR3)+1, SEARCH("^", AR3)-SEARCH("-", AR3)-1), 0)</f>
        <v>0</v>
      </c>
      <c r="PN3" s="27">
        <f t="shared" ref="PN3:PN18" si="245">IFERROR(MID(AS3, SEARCH("-", AS3)+1, SEARCH("^", AS3)-SEARCH("-", AS3)-1), 0)</f>
        <v>0</v>
      </c>
      <c r="PO3" s="27">
        <f t="shared" ref="PO3:PO18" si="246">IFERROR(MID(AT3, SEARCH("-", AT3)+1, SEARCH("^", AT3)-SEARCH("-", AT3)-1), 0)</f>
        <v>0</v>
      </c>
      <c r="PP3" s="27">
        <f t="shared" ref="PP3:PP18" si="247">IFERROR(MID(AU3, SEARCH("-", AU3)+1, SEARCH("^", AU3)-SEARCH("-", AU3)-1), 0)</f>
        <v>0</v>
      </c>
      <c r="PQ3" s="27">
        <f t="shared" ref="PQ3:PQ18" si="248">IFERROR(MID(AV3, SEARCH("-", AV3)+1, SEARCH("^", AV3)-SEARCH("-", AV3)-1), 0)</f>
        <v>0</v>
      </c>
      <c r="PR3" s="27">
        <f t="shared" ref="PR3:PR18" si="249">IFERROR(MID(AW3, SEARCH("-", AW3)+1, SEARCH("^", AW3)-SEARCH("-", AW3)-1), 0)</f>
        <v>0</v>
      </c>
      <c r="PS3" s="27">
        <f t="shared" ref="PS3:PS18" si="250">IFERROR(MID(AX3, SEARCH("-", AX3)+1, SEARCH("^", AX3)-SEARCH("-", AX3)-1), 0)</f>
        <v>0</v>
      </c>
      <c r="PT3" s="27">
        <f t="shared" ref="PT3:PT18" si="251">IFERROR(MID(AY3, SEARCH("-", AY3)+1, SEARCH("^", AY3)-SEARCH("-", AY3)-1), 0)</f>
        <v>0</v>
      </c>
      <c r="PU3" s="27">
        <f t="shared" ref="PU3:PU18" si="252">IFERROR(MID(AZ3, SEARCH("-", AZ3)+1, SEARCH("^", AZ3)-SEARCH("-", AZ3)-1), 0)</f>
        <v>0</v>
      </c>
      <c r="PV3" s="27" t="str">
        <f t="shared" ref="PV3:PV18" si="253">IFERROR(MID(BA3, SEARCH("-", BA3)+1, SEARCH("^", BA3)-SEARCH("-", BA3)-1), 0)</f>
        <v>3</v>
      </c>
      <c r="PW3" s="27">
        <f t="shared" ref="PW3:PW18" si="254">IFERROR(MID(BB3, SEARCH("-", BB3)+1, SEARCH("^", BB3)-SEARCH("-", BB3)-1), 0)</f>
        <v>0</v>
      </c>
      <c r="PX3" s="27">
        <f t="shared" ref="PX3:PX18" si="255">IFERROR(MID(BC3, SEARCH("-", BC3)+1, SEARCH("^", BC3)-SEARCH("-", BC3)-1), 0)</f>
        <v>0</v>
      </c>
      <c r="PY3" s="27" t="str">
        <f t="shared" ref="PY3:PY18" si="256">IFERROR(MID(BD3, SEARCH("-", BD3)+1, SEARCH("^", BD3)-SEARCH("-", BD3)-1), 0)</f>
        <v>21</v>
      </c>
      <c r="PZ3" s="27">
        <f t="shared" ref="PZ3:PZ18" si="257">IFERROR(MID(BE3, SEARCH("-", BE3)+1, SEARCH("^", BE3)-SEARCH("-", BE3)-1), 0)</f>
        <v>0</v>
      </c>
      <c r="QA3" s="27">
        <f t="shared" ref="QA3:QA18" si="258">IFERROR(MID(BF3, SEARCH("-", BF3)+1, SEARCH("^", BF3)-SEARCH("-", BF3)-1), 0)</f>
        <v>0</v>
      </c>
      <c r="QB3" s="27" t="str">
        <f t="shared" ref="QB3:QB18" si="259">IFERROR(MID(BG3, SEARCH("-", BG3)+1, SEARCH("^", BG3)-SEARCH("-", BG3)-1), 0)</f>
        <v>12</v>
      </c>
      <c r="QC3" s="27">
        <f t="shared" ref="QC3:QC18" si="260">IFERROR(MID(BH3, SEARCH("-", BH3)+1, SEARCH("^", BH3)-SEARCH("-", BH3)-1), 0)</f>
        <v>0</v>
      </c>
      <c r="QD3" s="27">
        <f t="shared" ref="QD3:QD18" si="261">IFERROR(MID(BI3, SEARCH("-", BI3)+1, SEARCH("^", BI3)-SEARCH("-", BI3)-1), 0)</f>
        <v>0</v>
      </c>
      <c r="QE3" s="27" t="str">
        <f t="shared" ref="QE3:QE18" si="262">IFERROR(MID(BJ3, SEARCH("-", BJ3)+1, SEARCH("^", BJ3)-SEARCH("-", BJ3)-1), 0)</f>
        <v>19</v>
      </c>
      <c r="QF3" s="27">
        <f t="shared" ref="QF3:QF18" si="263">IFERROR(MID(BK3, SEARCH("-", BK3)+1, SEARCH("^", BK3)-SEARCH("-", BK3)-1), 0)</f>
        <v>0</v>
      </c>
      <c r="QG3" s="27">
        <f t="shared" ref="QG3:QG18" si="264">IFERROR(MID(BL3, SEARCH("-", BL3)+1, SEARCH("^", BL3)-SEARCH("-", BL3)-1), 0)</f>
        <v>0</v>
      </c>
      <c r="QH3" s="27">
        <f t="shared" ref="QH3:QH18" si="265">IFERROR(MID(BM3, SEARCH("-", BM3)+1, SEARCH("^", BM3)-SEARCH("-", BM3)-1), 0)</f>
        <v>0</v>
      </c>
      <c r="QI3" s="27">
        <f t="shared" ref="QI3:QI18" si="266">IFERROR(MID(BN3, SEARCH("-", BN3)+1, SEARCH("^", BN3)-SEARCH("-", BN3)-1), 0)</f>
        <v>0</v>
      </c>
      <c r="QJ3" s="27">
        <f t="shared" ref="QJ3:QJ18" si="267">IFERROR(MID(BO3, SEARCH("-", BO3)+1, SEARCH("^", BO3)-SEARCH("-", BO3)-1), 0)</f>
        <v>0</v>
      </c>
      <c r="QK3" s="27">
        <f t="shared" ref="QK3:QK18" si="268">IFERROR(MID(BP3, SEARCH("-", BP3)+1, SEARCH("^", BP3)-SEARCH("-", BP3)-1), 0)</f>
        <v>0</v>
      </c>
      <c r="QL3" s="27">
        <f t="shared" ref="QL3:QL18" si="269">IFERROR(MID(BQ3, SEARCH("-", BQ3)+1, SEARCH("^", BQ3)-SEARCH("-", BQ3)-1), 0)</f>
        <v>0</v>
      </c>
      <c r="QM3" s="27">
        <f t="shared" ref="QM3:QM18" si="270">IFERROR(MID(BR3, SEARCH("-", BR3)+1, SEARCH("^", BR3)-SEARCH("-", BR3)-1), 0)</f>
        <v>0</v>
      </c>
      <c r="QN3" s="27">
        <f t="shared" ref="QN3:QN18" si="271">IFERROR(MID(BS3, SEARCH("-", BS3)+1, SEARCH("^", BS3)-SEARCH("-", BS3)-1), 0)</f>
        <v>0</v>
      </c>
      <c r="QO3" s="27">
        <f t="shared" ref="QO3:QO18" si="272">IFERROR(MID(BT3, SEARCH("-", BT3)+1, SEARCH("^", BT3)-SEARCH("-", BT3)-1), 0)</f>
        <v>0</v>
      </c>
      <c r="QP3" s="27">
        <f t="shared" ref="QP3:QP18" si="273">IFERROR(MID(BU3, SEARCH("-", BU3)+1, SEARCH("^", BU3)-SEARCH("-", BU3)-1), 0)</f>
        <v>0</v>
      </c>
      <c r="QQ3" s="27">
        <f t="shared" ref="QQ3:QQ18" si="274">IFERROR(MID(BV3, SEARCH("-", BV3)+1, SEARCH("^", BV3)-SEARCH("-", BV3)-1), 0)</f>
        <v>0</v>
      </c>
      <c r="QR3" s="27">
        <f t="shared" ref="QR3:QR18" si="275">IFERROR(MID(BW3, SEARCH("-", BW3)+1, SEARCH("^", BW3)-SEARCH("-", BW3)-1), 0)</f>
        <v>0</v>
      </c>
      <c r="QS3" s="27">
        <f t="shared" ref="QS3:QS18" si="276">IFERROR(MID(BX3, SEARCH("-", BX3)+1, SEARCH("^", BX3)-SEARCH("-", BX3)-1), 0)</f>
        <v>0</v>
      </c>
      <c r="QT3" s="27">
        <f t="shared" ref="QT3:QT18" si="277">IFERROR(MID(BY3, SEARCH("-", BY3)+1, SEARCH("^", BY3)-SEARCH("-", BY3)-1), 0)</f>
        <v>0</v>
      </c>
      <c r="QU3" s="27">
        <f t="shared" ref="QU3:QU18" si="278">IFERROR(MID(BZ3, SEARCH("-", BZ3)+1, SEARCH("^", BZ3)-SEARCH("-", BZ3)-1), 0)</f>
        <v>0</v>
      </c>
      <c r="QV3" s="27">
        <f t="shared" ref="QV3:QV18" si="279">IFERROR(MID(CA3, SEARCH("-", CA3)+1, SEARCH("^", CA3)-SEARCH("-", CA3)-1), 0)</f>
        <v>0</v>
      </c>
      <c r="QW3" s="27">
        <f t="shared" ref="QW3:QW18" si="280">IFERROR(MID(CB3, SEARCH("-", CB3)+1, SEARCH("^", CB3)-SEARCH("-", CB3)-1), 0)</f>
        <v>0</v>
      </c>
      <c r="QX3" s="27">
        <f t="shared" ref="QX3:QX18" si="281">IFERROR(MID(CC3, SEARCH("-", CC3)+1, SEARCH("^", CC3)-SEARCH("-", CC3)-1), 0)</f>
        <v>0</v>
      </c>
      <c r="QY3" s="27">
        <f t="shared" ref="QY3:QY18" si="282">IFERROR(MID(CD3, SEARCH("-", CD3)+1, SEARCH("^", CD3)-SEARCH("-", CD3)-1), 0)</f>
        <v>0</v>
      </c>
      <c r="QZ3" s="27">
        <f t="shared" ref="QZ3:QZ18" si="283">IFERROR(MID(CE3, SEARCH("-", CE3)+1, SEARCH("^", CE3)-SEARCH("-", CE3)-1), 0)</f>
        <v>0</v>
      </c>
      <c r="RA3" s="27">
        <f t="shared" ref="RA3:RA18" si="284">IFERROR(MID(CF3, SEARCH("-", CF3)+1, SEARCH("^", CF3)-SEARCH("-", CF3)-1), 0)</f>
        <v>0</v>
      </c>
      <c r="RB3" s="27">
        <f t="shared" ref="RB3:RB18" si="285">IFERROR(MID(CG3, SEARCH("-", CG3)+1, SEARCH("^", CG3)-SEARCH("-", CG3)-1), 0)</f>
        <v>0</v>
      </c>
      <c r="RC3" s="27">
        <f t="shared" ref="RC3:RC18" si="286">IFERROR(MID(CH3, SEARCH("-", CH3)+1, SEARCH("^", CH3)-SEARCH("-", CH3)-1), 0)</f>
        <v>0</v>
      </c>
      <c r="RD3" s="27">
        <f t="shared" ref="RD3:RD18" si="287">IFERROR(MID(CI3, SEARCH("-", CI3)+1, SEARCH("^", CI3)-SEARCH("-", CI3)-1), 0)</f>
        <v>0</v>
      </c>
      <c r="RE3" s="27">
        <f t="shared" ref="RE3:RE18" si="288">IFERROR(MID(CJ3, SEARCH("-", CJ3)+1, SEARCH("^", CJ3)-SEARCH("-", CJ3)-1), 0)</f>
        <v>0</v>
      </c>
      <c r="RF3" s="27">
        <f t="shared" ref="RF3:RF18" si="289">IFERROR(MID(CK3, SEARCH("-", CK3)+1, SEARCH("^", CK3)-SEARCH("-", CK3)-1), 0)</f>
        <v>0</v>
      </c>
      <c r="RG3" s="27">
        <f t="shared" ref="RG3:RG18" si="290">IFERROR(MID(CL3, SEARCH("-", CL3)+1, SEARCH("^", CL3)-SEARCH("-", CL3)-1), 0)</f>
        <v>0</v>
      </c>
      <c r="RH3" s="27">
        <f t="shared" ref="RH3:RH18" si="291">IFERROR(MID(CM3, SEARCH("-", CM3)+1, SEARCH("^", CM3)-SEARCH("-", CM3)-1), 0)</f>
        <v>0</v>
      </c>
      <c r="RI3" s="27">
        <f t="shared" ref="RI3:RI18" si="292">IFERROR(MID(CN3, SEARCH("-", CN3)+1, SEARCH("^", CN3)-SEARCH("-", CN3)-1), 0)</f>
        <v>0</v>
      </c>
      <c r="RJ3" s="27">
        <f t="shared" ref="RJ3:RJ18" si="293">IFERROR(MID(CO3, SEARCH("-", CO3)+1, SEARCH("^", CO3)-SEARCH("-", CO3)-1), 0)</f>
        <v>0</v>
      </c>
      <c r="RL3" s="28">
        <f t="shared" ref="RL3:RL18" si="294">RT3+RU3+RV3+RY3+SB3+SE3+SH3+SK3+SN3+SQ3+ST3+SW3+SZ3+TC3</f>
        <v>40</v>
      </c>
      <c r="RM3" s="28">
        <f t="shared" ref="RM3:RM18" si="295">RW3+RZ3+SC3+SF3+SI3+SJ3+SL3+SO3+SR3+SU3+SX3+TA3+TD3+TG3+TJ3+TM3+TP3+TS3</f>
        <v>0</v>
      </c>
      <c r="RN3" s="28">
        <f t="shared" ref="RN3:RN18" si="296">RX3+SA3+SD3+SG3+SM3+SP3+SS3+SV3+SY3+TB3+TE3+TH3+TK3+TN3+TQ3+TT3</f>
        <v>0</v>
      </c>
      <c r="RO3" s="28">
        <f t="shared" ref="RO3:RO18" si="297">TF3+TI3+TL3+TO3+TR3</f>
        <v>48</v>
      </c>
      <c r="RP3" s="28">
        <f t="shared" ref="RP3:RP18" si="298">SUM(TV3:UW3)</f>
        <v>0</v>
      </c>
      <c r="RQ3" s="28">
        <f t="shared" ref="RQ3:RQ18" si="299">RL3+RM3/3+RN3/2+RO3+RP3/2</f>
        <v>88</v>
      </c>
      <c r="RT3" s="27" t="str">
        <f t="shared" ref="RT3:RT18" si="300">IFERROR(MID(L3, SEARCH("^", L3)+1, SEARCH("(", L3)-SEARCH("^", L3)-1), "0")</f>
        <v>11</v>
      </c>
      <c r="RU3" s="27" t="str">
        <f t="shared" ref="RU3:RU18" si="301">IFERROR(MID(M3, SEARCH("^", M3)+1, SEARCH("(", M3)-SEARCH("^", M3)-1), "0")</f>
        <v>9</v>
      </c>
      <c r="RV3" s="27" t="str">
        <f t="shared" ref="RV3:RV18" si="302">IFERROR(MID(N3, SEARCH("^", N3)+1, SEARCH("(", N3)-SEARCH("^", N3)-1), "0")</f>
        <v>9</v>
      </c>
      <c r="RW3" s="27" t="str">
        <f t="shared" ref="RW3:RW18" si="303">IFERROR(MID(O3, SEARCH("^", O3)+1, SEARCH("(", O3)-SEARCH("^", O3)-1), "0")</f>
        <v>0</v>
      </c>
      <c r="RX3" s="27" t="str">
        <f t="shared" ref="RX3:RX18" si="304">IFERROR(MID(P3, SEARCH("^", P3)+1, SEARCH("(", P3)-SEARCH("^", P3)-1), "0")</f>
        <v>0</v>
      </c>
      <c r="RY3" s="27" t="str">
        <f t="shared" ref="RY3:RY18" si="305">IFERROR(MID(Q3, SEARCH("^", Q3)+1, SEARCH("(", Q3)-SEARCH("^", Q3)-1), "0")</f>
        <v>0</v>
      </c>
      <c r="RZ3" s="27" t="str">
        <f t="shared" ref="RZ3:RZ18" si="306">IFERROR(MID(R3, SEARCH("^", R3)+1, SEARCH("(", R3)-SEARCH("^", R3)-1), "0")</f>
        <v>0</v>
      </c>
      <c r="SA3" s="27" t="str">
        <f t="shared" ref="SA3:SA18" si="307">IFERROR(MID(S3, SEARCH("^", S3)+1, SEARCH("(", S3)-SEARCH("^", S3)-1), "0")</f>
        <v>0</v>
      </c>
      <c r="SB3" s="27" t="str">
        <f t="shared" ref="SB3:SB18" si="308">IFERROR(MID(T3, SEARCH("^", T3)+1, SEARCH("(", T3)-SEARCH("^", T3)-1), "0")</f>
        <v>0</v>
      </c>
      <c r="SC3" s="27" t="str">
        <f t="shared" ref="SC3:SC18" si="309">IFERROR(MID(U3, SEARCH("^", U3)+1, SEARCH("(", U3)-SEARCH("^", U3)-1), "0")</f>
        <v>0</v>
      </c>
      <c r="SD3" s="27" t="str">
        <f t="shared" ref="SD3:SD18" si="310">IFERROR(MID(V3, SEARCH("^", V3)+1, SEARCH("(", V3)-SEARCH("^", V3)-1), "0")</f>
        <v>0</v>
      </c>
      <c r="SE3" s="27" t="str">
        <f t="shared" ref="SE3:SE18" si="311">IFERROR(MID(W3, SEARCH("^", W3)+1, SEARCH("(", W3)-SEARCH("^", W3)-1), "0")</f>
        <v>11</v>
      </c>
      <c r="SF3" s="27" t="str">
        <f t="shared" ref="SF3:SF18" si="312">IFERROR(MID(X3, SEARCH("^", X3)+1, SEARCH("(", X3)-SEARCH("^", X3)-1), "0")</f>
        <v>0</v>
      </c>
      <c r="SG3" s="27" t="str">
        <f t="shared" ref="SG3:SG18" si="313">IFERROR(MID(Y3, SEARCH("^", Y3)+1, SEARCH("(", Y3)-SEARCH("^", Y3)-1), "0")</f>
        <v>0</v>
      </c>
      <c r="SH3" s="27" t="str">
        <f t="shared" ref="SH3:SH18" si="314">IFERROR(MID(Z3, SEARCH("^", Z3)+1, SEARCH("(", Z3)-SEARCH("^", Z3)-1), "0")</f>
        <v>0</v>
      </c>
      <c r="SI3" s="27" t="str">
        <f t="shared" ref="SI3:SI18" si="315">IFERROR(MID(AA3, SEARCH("^", AA3)+1, SEARCH("(", AA3)-SEARCH("^", AA3)-1), "0")</f>
        <v>0</v>
      </c>
      <c r="SJ3" s="27" t="str">
        <f t="shared" ref="SJ3:SJ18" si="316">IFERROR(MID(AB3, SEARCH("^", AB3)+1, SEARCH("(", AB3)-SEARCH("^", AB3)-1), "0")</f>
        <v>0</v>
      </c>
      <c r="SK3" s="27" t="str">
        <f t="shared" ref="SK3:SK18" si="317">IFERROR(MID(AC3, SEARCH("^", AC3)+1, SEARCH("(", AC3)-SEARCH("^", AC3)-1), "0")</f>
        <v>0</v>
      </c>
      <c r="SL3" s="27" t="str">
        <f t="shared" ref="SL3:SL18" si="318">IFERROR(MID(AD3, SEARCH("^", AD3)+1, SEARCH("(", AD3)-SEARCH("^", AD3)-1), "0")</f>
        <v>0</v>
      </c>
      <c r="SM3" s="27" t="str">
        <f t="shared" ref="SM3:SM18" si="319">IFERROR(MID(AE3, SEARCH("^", AE3)+1, SEARCH("(", AE3)-SEARCH("^", AE3)-1), "0")</f>
        <v>0</v>
      </c>
      <c r="SN3" s="27" t="str">
        <f t="shared" ref="SN3:SN18" si="320">IFERROR(MID(AF3, SEARCH("^", AF3)+1, SEARCH("(", AF3)-SEARCH("^", AF3)-1), "0")</f>
        <v>0</v>
      </c>
      <c r="SO3" s="27" t="str">
        <f t="shared" ref="SO3:SO18" si="321">IFERROR(MID(AG3, SEARCH("^", AG3)+1, SEARCH("(", AG3)-SEARCH("^", AG3)-1), "0")</f>
        <v>0</v>
      </c>
      <c r="SP3" s="27" t="str">
        <f t="shared" ref="SP3:SP18" si="322">IFERROR(MID(AH3, SEARCH("^", AH3)+1, SEARCH("(", AH3)-SEARCH("^", AH3)-1), "0")</f>
        <v>0</v>
      </c>
      <c r="SQ3" s="27" t="str">
        <f t="shared" ref="SQ3:SQ18" si="323">IFERROR(MID(AI3, SEARCH("^", AI3)+1, SEARCH("(", AI3)-SEARCH("^", AI3)-1), "0")</f>
        <v>0</v>
      </c>
      <c r="SR3" s="27" t="str">
        <f t="shared" ref="SR3:SR18" si="324">IFERROR(MID(AJ3, SEARCH("^", AJ3)+1, SEARCH("(", AJ3)-SEARCH("^", AJ3)-1), "0")</f>
        <v>0</v>
      </c>
      <c r="SS3" s="27" t="str">
        <f t="shared" ref="SS3:SS18" si="325">IFERROR(MID(AK3, SEARCH("^", AK3)+1, SEARCH("(", AK3)-SEARCH("^", AK3)-1), "0")</f>
        <v>0</v>
      </c>
      <c r="ST3" s="27" t="str">
        <f t="shared" ref="ST3:ST18" si="326">IFERROR(MID(AL3, SEARCH("^", AL3)+1, SEARCH("(", AL3)-SEARCH("^", AL3)-1), "0")</f>
        <v>0</v>
      </c>
      <c r="SU3" s="27" t="str">
        <f t="shared" ref="SU3:SU18" si="327">IFERROR(MID(AM3, SEARCH("^", AM3)+1, SEARCH("(", AM3)-SEARCH("^", AM3)-1), "0")</f>
        <v>0</v>
      </c>
      <c r="SV3" s="27" t="str">
        <f t="shared" ref="SV3:SV18" si="328">IFERROR(MID(AN3, SEARCH("^", AN3)+1, SEARCH("(", AN3)-SEARCH("^", AN3)-1), "0")</f>
        <v>0</v>
      </c>
      <c r="SW3" s="27" t="str">
        <f t="shared" ref="SW3:SW18" si="329">IFERROR(MID(AO3, SEARCH("^", AO3)+1, SEARCH("(", AO3)-SEARCH("^", AO3)-1), "0")</f>
        <v>0</v>
      </c>
      <c r="SX3" s="27" t="str">
        <f t="shared" ref="SX3:SX18" si="330">IFERROR(MID(AP3, SEARCH("^", AP3)+1, SEARCH("(", AP3)-SEARCH("^", AP3)-1), "0")</f>
        <v>0</v>
      </c>
      <c r="SY3" s="27" t="str">
        <f t="shared" ref="SY3:SY18" si="331">IFERROR(MID(AQ3, SEARCH("^", AQ3)+1, SEARCH("(", AQ3)-SEARCH("^", AQ3)-1), "0")</f>
        <v>0</v>
      </c>
      <c r="SZ3" s="27" t="str">
        <f t="shared" ref="SZ3:SZ18" si="332">IFERROR(MID(AR3, SEARCH("^", AR3)+1, SEARCH("(", AR3)-SEARCH("^", AR3)-1), "0")</f>
        <v>0</v>
      </c>
      <c r="TA3" s="27" t="str">
        <f t="shared" ref="TA3:TA18" si="333">IFERROR(MID(AS3, SEARCH("^", AS3)+1, SEARCH("(", AS3)-SEARCH("^", AS3)-1), "0")</f>
        <v>0</v>
      </c>
      <c r="TB3" s="27" t="str">
        <f t="shared" ref="TB3:TB18" si="334">IFERROR(MID(AT3, SEARCH("^", AT3)+1, SEARCH("(", AT3)-SEARCH("^", AT3)-1), "0")</f>
        <v>0</v>
      </c>
      <c r="TC3" s="27" t="str">
        <f t="shared" ref="TC3:TC18" si="335">IFERROR(MID(AU3, SEARCH("^", AU3)+1, SEARCH("(", AU3)-SEARCH("^", AU3)-1), "0")</f>
        <v>0</v>
      </c>
      <c r="TD3" s="27" t="str">
        <f t="shared" ref="TD3:TD18" si="336">IFERROR(MID(AV3, SEARCH("^", AV3)+1, SEARCH("(", AV3)-SEARCH("^", AV3)-1), "0")</f>
        <v>0</v>
      </c>
      <c r="TE3" s="27" t="str">
        <f t="shared" ref="TE3:TE18" si="337">IFERROR(MID(AW3, SEARCH("^", AW3)+1, SEARCH("(", AW3)-SEARCH("^", AW3)-1), "0")</f>
        <v>0</v>
      </c>
      <c r="TF3" s="27" t="str">
        <f t="shared" ref="TF3:TF18" si="338">IFERROR(MID(AX3, SEARCH("^", AX3)+1, SEARCH("(", AX3)-SEARCH("^", AX3)-1), "0")</f>
        <v>0</v>
      </c>
      <c r="TG3" s="27" t="str">
        <f t="shared" ref="TG3:TG18" si="339">IFERROR(MID(AY3, SEARCH("^", AY3)+1, SEARCH("(", AY3)-SEARCH("^", AY3)-1), "0")</f>
        <v>0</v>
      </c>
      <c r="TH3" s="27" t="str">
        <f t="shared" ref="TH3:TH18" si="340">IFERROR(MID(AZ3, SEARCH("^", AZ3)+1, SEARCH("(", AZ3)-SEARCH("^", AZ3)-1), "0")</f>
        <v>0</v>
      </c>
      <c r="TI3" s="27" t="str">
        <f t="shared" ref="TI3:TI18" si="341">IFERROR(MID(BA3, SEARCH("^", BA3)+1, SEARCH("(", BA3)-SEARCH("^", BA3)-1), "0")</f>
        <v>12</v>
      </c>
      <c r="TJ3" s="27" t="str">
        <f t="shared" ref="TJ3:TJ18" si="342">IFERROR(MID(BB3, SEARCH("^", BB3)+1, SEARCH("(", BB3)-SEARCH("^", BB3)-1), "0")</f>
        <v>0</v>
      </c>
      <c r="TK3" s="27" t="str">
        <f t="shared" ref="TK3:TK18" si="343">IFERROR(MID(BC3, SEARCH("^", BC3)+1, SEARCH("(", BC3)-SEARCH("^", BC3)-1), "0")</f>
        <v>0</v>
      </c>
      <c r="TL3" s="27" t="str">
        <f t="shared" ref="TL3:TL18" si="344">IFERROR(MID(BD3, SEARCH("^", BD3)+1, SEARCH("(", BD3)-SEARCH("^", BD3)-1), "0")</f>
        <v>13</v>
      </c>
      <c r="TM3" s="27" t="str">
        <f t="shared" ref="TM3:TM18" si="345">IFERROR(MID(BE3, SEARCH("^", BE3)+1, SEARCH("(", BE3)-SEARCH("^", BE3)-1), "0")</f>
        <v>0</v>
      </c>
      <c r="TN3" s="27" t="str">
        <f t="shared" ref="TN3:TN18" si="346">IFERROR(MID(BF3, SEARCH("^", BF3)+1, SEARCH("(", BF3)-SEARCH("^", BF3)-1), "0")</f>
        <v>0</v>
      </c>
      <c r="TO3" s="27" t="str">
        <f t="shared" ref="TO3:TO18" si="347">IFERROR(MID(BG3, SEARCH("^", BG3)+1, SEARCH("(", BG3)-SEARCH("^", BG3)-1), "0")</f>
        <v>11</v>
      </c>
      <c r="TP3" s="27" t="str">
        <f t="shared" ref="TP3:TP18" si="348">IFERROR(MID(BH3, SEARCH("^", BH3)+1, SEARCH("(", BH3)-SEARCH("^", BH3)-1), "0")</f>
        <v>0</v>
      </c>
      <c r="TQ3" s="27" t="str">
        <f t="shared" ref="TQ3:TQ18" si="349">IFERROR(MID(BI3, SEARCH("^", BI3)+1, SEARCH("(", BI3)-SEARCH("^", BI3)-1), "0")</f>
        <v>0</v>
      </c>
      <c r="TR3" s="27" t="str">
        <f t="shared" ref="TR3:TR18" si="350">IFERROR(MID(BJ3, SEARCH("^", BJ3)+1, SEARCH("(", BJ3)-SEARCH("^", BJ3)-1), "0")</f>
        <v>12</v>
      </c>
      <c r="TS3" s="27" t="str">
        <f t="shared" ref="TS3:TS18" si="351">IFERROR(MID(BK3, SEARCH("^", BK3)+1, SEARCH("(", BK3)-SEARCH("^", BK3)-1), "0")</f>
        <v>0</v>
      </c>
      <c r="TT3" s="27" t="str">
        <f t="shared" ref="TT3:TT18" si="352">IFERROR(MID(BL3, SEARCH("^", BL3)+1, SEARCH("(", BL3)-SEARCH("^", BL3)-1), "0")</f>
        <v>0</v>
      </c>
      <c r="TU3" s="27" t="str">
        <f t="shared" ref="TU3:TU18" si="353">IFERROR(MID(BM3, SEARCH("^", BM3)+1, SEARCH("(", BM3)-SEARCH("^", BM3)-1), "0")</f>
        <v>0</v>
      </c>
      <c r="TV3" s="27" t="str">
        <f t="shared" ref="TV3:TV18" si="354">IFERROR(MID(BN3, SEARCH("^", BN3)+1, SEARCH("(", BN3)-SEARCH("^", BN3)-1), "0")</f>
        <v>0</v>
      </c>
      <c r="TW3" s="27" t="str">
        <f t="shared" ref="TW3:TW18" si="355">IFERROR(MID(BO3, SEARCH("^", BO3)+1, SEARCH("(", BO3)-SEARCH("^", BO3)-1), "0")</f>
        <v>0</v>
      </c>
      <c r="TX3" s="27" t="str">
        <f t="shared" ref="TX3:TX18" si="356">IFERROR(MID(BP3, SEARCH("^", BP3)+1, SEARCH("(", BP3)-SEARCH("^", BP3)-1), "0")</f>
        <v>0</v>
      </c>
      <c r="TY3" s="27" t="str">
        <f t="shared" ref="TY3:TY18" si="357">IFERROR(MID(BQ3, SEARCH("^", BQ3)+1, SEARCH("(", BQ3)-SEARCH("^", BQ3)-1), "0")</f>
        <v>0</v>
      </c>
      <c r="TZ3" s="27" t="str">
        <f t="shared" ref="TZ3:TZ18" si="358">IFERROR(MID(BR3, SEARCH("^", BR3)+1, SEARCH("(", BR3)-SEARCH("^", BR3)-1), "0")</f>
        <v>0</v>
      </c>
      <c r="UA3" s="27" t="str">
        <f t="shared" ref="UA3:UA18" si="359">IFERROR(MID(BS3, SEARCH("^", BS3)+1, SEARCH("(", BS3)-SEARCH("^", BS3)-1), "0")</f>
        <v>0</v>
      </c>
      <c r="UB3" s="27" t="str">
        <f t="shared" ref="UB3:UB18" si="360">IFERROR(MID(BT3, SEARCH("^", BT3)+1, SEARCH("(", BT3)-SEARCH("^", BT3)-1), "0")</f>
        <v>0</v>
      </c>
      <c r="UC3" s="27" t="str">
        <f t="shared" ref="UC3:UC18" si="361">IFERROR(MID(BU3, SEARCH("^", BU3)+1, SEARCH("(", BU3)-SEARCH("^", BU3)-1), "0")</f>
        <v>0</v>
      </c>
      <c r="UD3" s="27" t="str">
        <f t="shared" ref="UD3:UD18" si="362">IFERROR(MID(BV3, SEARCH("^", BV3)+1, SEARCH("(", BV3)-SEARCH("^", BV3)-1), "0")</f>
        <v>0</v>
      </c>
      <c r="UE3" s="27" t="str">
        <f t="shared" ref="UE3:UE18" si="363">IFERROR(MID(BW3, SEARCH("^", BW3)+1, SEARCH("(", BW3)-SEARCH("^", BW3)-1), "0")</f>
        <v>0</v>
      </c>
      <c r="UF3" s="27" t="str">
        <f t="shared" ref="UF3:UF18" si="364">IFERROR(MID(BX3, SEARCH("^", BX3)+1, SEARCH("(", BX3)-SEARCH("^", BX3)-1), "0")</f>
        <v>0</v>
      </c>
      <c r="UG3" s="27" t="str">
        <f t="shared" ref="UG3:UG18" si="365">IFERROR(MID(BY3, SEARCH("^", BY3)+1, SEARCH("(", BY3)-SEARCH("^", BY3)-1), "0")</f>
        <v>0</v>
      </c>
      <c r="UH3" s="27" t="str">
        <f t="shared" ref="UH3:UH18" si="366">IFERROR(MID(BZ3, SEARCH("^", BZ3)+1, SEARCH("(", BZ3)-SEARCH("^", BZ3)-1), "0")</f>
        <v>0</v>
      </c>
      <c r="UI3" s="27" t="str">
        <f t="shared" ref="UI3:UI18" si="367">IFERROR(MID(CA3, SEARCH("^", CA3)+1, SEARCH("(", CA3)-SEARCH("^", CA3)-1), "0")</f>
        <v>0</v>
      </c>
      <c r="UJ3" s="27" t="str">
        <f t="shared" ref="UJ3:UJ18" si="368">IFERROR(MID(CB3, SEARCH("^", CB3)+1, SEARCH("(", CB3)-SEARCH("^", CB3)-1), "0")</f>
        <v>0</v>
      </c>
      <c r="UK3" s="27" t="str">
        <f t="shared" ref="UK3:UK18" si="369">IFERROR(MID(CC3, SEARCH("^", CC3)+1, SEARCH("(", CC3)-SEARCH("^", CC3)-1), "0")</f>
        <v>0</v>
      </c>
      <c r="UL3" s="27" t="str">
        <f t="shared" ref="UL3:UL18" si="370">IFERROR(MID(CD3, SEARCH("^", CD3)+1, SEARCH("(", CD3)-SEARCH("^", CD3)-1), "0")</f>
        <v>0</v>
      </c>
      <c r="UM3" s="27" t="str">
        <f t="shared" ref="UM3:UM18" si="371">IFERROR(MID(CE3, SEARCH("^", CE3)+1, SEARCH("(", CE3)-SEARCH("^", CE3)-1), "0")</f>
        <v>0</v>
      </c>
      <c r="UN3" s="27" t="str">
        <f t="shared" ref="UN3:UN18" si="372">IFERROR(MID(CF3, SEARCH("^", CF3)+1, SEARCH("(", CF3)-SEARCH("^", CF3)-1), "0")</f>
        <v>0</v>
      </c>
      <c r="UO3" s="27" t="str">
        <f t="shared" ref="UO3:UO18" si="373">IFERROR(MID(CG3, SEARCH("^", CG3)+1, SEARCH("(", CG3)-SEARCH("^", CG3)-1), "0")</f>
        <v>0</v>
      </c>
      <c r="UP3" s="27" t="str">
        <f t="shared" ref="UP3:UP18" si="374">IFERROR(MID(CH3, SEARCH("^", CH3)+1, SEARCH("(", CH3)-SEARCH("^", CH3)-1), "0")</f>
        <v>0</v>
      </c>
      <c r="UQ3" s="27" t="str">
        <f t="shared" ref="UQ3:UQ18" si="375">IFERROR(MID(CI3, SEARCH("^", CI3)+1, SEARCH("(", CI3)-SEARCH("^", CI3)-1), "0")</f>
        <v>0</v>
      </c>
      <c r="UR3" s="27" t="str">
        <f t="shared" ref="UR3:UR18" si="376">IFERROR(MID(CJ3, SEARCH("^", CJ3)+1, SEARCH("(", CJ3)-SEARCH("^", CJ3)-1), "0")</f>
        <v>0</v>
      </c>
      <c r="US3" s="27" t="str">
        <f t="shared" ref="US3:US18" si="377">IFERROR(MID(CK3, SEARCH("^", CK3)+1, SEARCH("(", CK3)-SEARCH("^", CK3)-1), "0")</f>
        <v>0</v>
      </c>
      <c r="UT3" s="27" t="str">
        <f t="shared" ref="UT3:UT18" si="378">IFERROR(MID(CL3, SEARCH("^", CL3)+1, SEARCH("(", CL3)-SEARCH("^", CL3)-1), "0")</f>
        <v>0</v>
      </c>
      <c r="UU3" s="27" t="str">
        <f t="shared" ref="UU3:UU18" si="379">IFERROR(MID(CM3, SEARCH("^", CM3)+1, SEARCH("(", CM3)-SEARCH("^", CM3)-1), "0")</f>
        <v>0</v>
      </c>
      <c r="UV3" s="27" t="str">
        <f t="shared" ref="UV3:UV18" si="380">IFERROR(MID(CN3, SEARCH("^", CN3)+1, SEARCH("(", CN3)-SEARCH("^", CN3)-1), "0")</f>
        <v>0</v>
      </c>
      <c r="UW3" s="27" t="str">
        <f t="shared" ref="UW3:UW18" si="381">IFERROR(MID(CO3, SEARCH("^", CO3)+1, SEARCH("(", CO3)-SEARCH("^", CO3)-1), "0")</f>
        <v>0</v>
      </c>
      <c r="UY3" s="28">
        <f t="shared" ref="UY3:UY18" si="382">VG3+VH3+VI3+VL3+VO3+VR3+VU3+VX3+WA3+WD3+WG3+WJ3+WM3+WP3</f>
        <v>7.9300000000000006</v>
      </c>
      <c r="UZ3" s="28">
        <f t="shared" ref="UZ3:UZ18" si="383">VJ3+VM3+VP3+VS3+VV3+VW3+VY3+WB3+WE3+WH3+WK3+WN3+WQ3+WT3+WW3+WZ3+XC3+XF3</f>
        <v>0</v>
      </c>
      <c r="VA3" s="28">
        <f t="shared" ref="VA3:VA18" si="384">VK3+VN3+VQ3+VT3+VZ3+WC3+WF3+WI3+WL3+WO3+WR3+WU3+WX3+XA3+XD3+XG3</f>
        <v>0</v>
      </c>
      <c r="VB3" s="28">
        <f t="shared" ref="VB3:VB18" si="385">WS3+WV3+WY3+XB3+XE3</f>
        <v>3.91</v>
      </c>
      <c r="VC3" s="28">
        <f t="shared" ref="VC3:VC18" si="386">SUM(XI3:YJ3)</f>
        <v>0</v>
      </c>
      <c r="VD3" s="28">
        <f t="shared" ref="VD3:VD18" si="387">UY3+UZ3/3+VA3/2+VB3+VC3/2</f>
        <v>11.84</v>
      </c>
      <c r="VG3" s="27" t="str">
        <f t="shared" ref="VG3:VG18" si="388">IFERROR(MID(L3, SEARCH("(", L3)+1, SEARCH(")", L3)-SEARCH("(", L3)-1), 0)</f>
        <v>-1.03</v>
      </c>
      <c r="VH3" s="27" t="str">
        <f t="shared" ref="VH3:VH18" si="389">IFERROR(MID(M3, SEARCH("(", M3)+1, SEARCH(")", M3)-SEARCH("(", M3)-1), 0)</f>
        <v>2.81</v>
      </c>
      <c r="VI3" s="27" t="str">
        <f t="shared" ref="VI3:VI18" si="390">IFERROR(MID(N3, SEARCH("(", N3)+1, SEARCH(")", N3)-SEARCH("(", N3)-1), 0)</f>
        <v>5.74</v>
      </c>
      <c r="VJ3" s="27">
        <f t="shared" ref="VJ3:VJ18" si="391">IFERROR(MID(O3, SEARCH("(", O3)+1, SEARCH(")", O3)-SEARCH("(", O3)-1), 0)</f>
        <v>0</v>
      </c>
      <c r="VK3" s="27">
        <f t="shared" ref="VK3:VK18" si="392">IFERROR(MID(P3, SEARCH("(", P3)+1, SEARCH(")", P3)-SEARCH("(", P3)-1), 0)</f>
        <v>0</v>
      </c>
      <c r="VL3" s="27">
        <f t="shared" ref="VL3:VL18" si="393">IFERROR(MID(Q3, SEARCH("(", Q3)+1, SEARCH(")", Q3)-SEARCH("(", Q3)-1), 0)</f>
        <v>0</v>
      </c>
      <c r="VM3" s="27">
        <f t="shared" ref="VM3:VM18" si="394">IFERROR(MID(R3, SEARCH("(", R3)+1, SEARCH(")", R3)-SEARCH("(", R3)-1), 0)</f>
        <v>0</v>
      </c>
      <c r="VN3" s="27">
        <f t="shared" ref="VN3:VN18" si="395">IFERROR(MID(S3, SEARCH("(", S3)+1, SEARCH(")", S3)-SEARCH("(", S3)-1), 0)</f>
        <v>0</v>
      </c>
      <c r="VO3" s="27">
        <f t="shared" ref="VO3:VO18" si="396">IFERROR(MID(T3, SEARCH("(", T3)+1, SEARCH(")", T3)-SEARCH("(", T3)-1), 0)</f>
        <v>0</v>
      </c>
      <c r="VP3" s="27">
        <f t="shared" ref="VP3:VP18" si="397">IFERROR(MID(U3, SEARCH("(", U3)+1, SEARCH(")", U3)-SEARCH("(", U3)-1), 0)</f>
        <v>0</v>
      </c>
      <c r="VQ3" s="27">
        <f t="shared" ref="VQ3:VQ18" si="398">IFERROR(MID(V3, SEARCH("(", V3)+1, SEARCH(")", V3)-SEARCH("(", V3)-1), 0)</f>
        <v>0</v>
      </c>
      <c r="VR3" s="27" t="str">
        <f t="shared" ref="VR3:VR18" si="399">IFERROR(MID(W3, SEARCH("(", W3)+1, SEARCH(")", W3)-SEARCH("(", W3)-1), 0)</f>
        <v>0.41</v>
      </c>
      <c r="VS3" s="27">
        <f t="shared" ref="VS3:VS18" si="400">IFERROR(MID(X3, SEARCH("(", X3)+1, SEARCH(")", X3)-SEARCH("(", X3)-1), 0)</f>
        <v>0</v>
      </c>
      <c r="VT3" s="27">
        <f t="shared" ref="VT3:VT18" si="401">IFERROR(MID(Y3, SEARCH("(", Y3)+1, SEARCH(")", Y3)-SEARCH("(", Y3)-1), 0)</f>
        <v>0</v>
      </c>
      <c r="VU3" s="27">
        <f t="shared" ref="VU3:VU18" si="402">IFERROR(MID(Z3, SEARCH("(", Z3)+1, SEARCH(")", Z3)-SEARCH("(", Z3)-1), 0)</f>
        <v>0</v>
      </c>
      <c r="VV3" s="27">
        <f t="shared" ref="VV3:VV18" si="403">IFERROR(MID(AA3, SEARCH("(", AA3)+1, SEARCH(")", AA3)-SEARCH("(", AA3)-1), 0)</f>
        <v>0</v>
      </c>
      <c r="VW3" s="27">
        <f t="shared" ref="VW3:VW18" si="404">IFERROR(MID(AB3, SEARCH("(", AB3)+1, SEARCH(")", AB3)-SEARCH("(", AB3)-1), 0)</f>
        <v>0</v>
      </c>
      <c r="VX3" s="27">
        <f t="shared" ref="VX3:VX18" si="405">IFERROR(MID(AC3, SEARCH("(", AC3)+1, SEARCH(")", AC3)-SEARCH("(", AC3)-1), 0)</f>
        <v>0</v>
      </c>
      <c r="VY3" s="27">
        <f t="shared" ref="VY3:VY18" si="406">IFERROR(MID(AD3, SEARCH("(", AD3)+1, SEARCH(")", AD3)-SEARCH("(", AD3)-1), 0)</f>
        <v>0</v>
      </c>
      <c r="VZ3" s="27">
        <f t="shared" ref="VZ3:VZ18" si="407">IFERROR(MID(AE3, SEARCH("(", AE3)+1, SEARCH(")", AE3)-SEARCH("(", AE3)-1), 0)</f>
        <v>0</v>
      </c>
      <c r="WA3" s="27">
        <f t="shared" ref="WA3:WA18" si="408">IFERROR(MID(AF3, SEARCH("(", AF3)+1, SEARCH(")", AF3)-SEARCH("(", AF3)-1), 0)</f>
        <v>0</v>
      </c>
      <c r="WB3" s="27">
        <f t="shared" ref="WB3:WB18" si="409">IFERROR(MID(AG3, SEARCH("(", AG3)+1, SEARCH(")", AG3)-SEARCH("(", AG3)-1), 0)</f>
        <v>0</v>
      </c>
      <c r="WC3" s="27">
        <f t="shared" ref="WC3:WC18" si="410">IFERROR(MID(AH3, SEARCH("(", AH3)+1, SEARCH(")", AH3)-SEARCH("(", AH3)-1), 0)</f>
        <v>0</v>
      </c>
      <c r="WD3" s="27">
        <f t="shared" ref="WD3:WD18" si="411">IFERROR(MID(AI3, SEARCH("(", AI3)+1, SEARCH(")", AI3)-SEARCH("(", AI3)-1), 0)</f>
        <v>0</v>
      </c>
      <c r="WE3" s="27">
        <f t="shared" ref="WE3:WE18" si="412">IFERROR(MID(AJ3, SEARCH("(", AJ3)+1, SEARCH(")", AJ3)-SEARCH("(", AJ3)-1), 0)</f>
        <v>0</v>
      </c>
      <c r="WF3" s="27">
        <f t="shared" ref="WF3:WF18" si="413">IFERROR(MID(AK3, SEARCH("(", AK3)+1, SEARCH(")", AK3)-SEARCH("(", AK3)-1), 0)</f>
        <v>0</v>
      </c>
      <c r="WG3" s="27">
        <f t="shared" ref="WG3:WG18" si="414">IFERROR(MID(AL3, SEARCH("(", AL3)+1, SEARCH(")", AL3)-SEARCH("(", AL3)-1), 0)</f>
        <v>0</v>
      </c>
      <c r="WH3" s="27">
        <f t="shared" ref="WH3:WH18" si="415">IFERROR(MID(AM3, SEARCH("(", AM3)+1, SEARCH(")", AM3)-SEARCH("(", AM3)-1), 0)</f>
        <v>0</v>
      </c>
      <c r="WI3" s="27">
        <f t="shared" ref="WI3:WI18" si="416">IFERROR(MID(AN3, SEARCH("(", AN3)+1, SEARCH(")", AN3)-SEARCH("(", AN3)-1), 0)</f>
        <v>0</v>
      </c>
      <c r="WJ3" s="27">
        <f t="shared" ref="WJ3:WJ18" si="417">IFERROR(MID(AO3, SEARCH("(", AO3)+1, SEARCH(")", AO3)-SEARCH("(", AO3)-1), 0)</f>
        <v>0</v>
      </c>
      <c r="WK3" s="27">
        <f t="shared" ref="WK3:WK18" si="418">IFERROR(MID(AP3, SEARCH("(", AP3)+1, SEARCH(")", AP3)-SEARCH("(", AP3)-1), 0)</f>
        <v>0</v>
      </c>
      <c r="WL3" s="27">
        <f t="shared" ref="WL3:WL18" si="419">IFERROR(MID(AQ3, SEARCH("(", AQ3)+1, SEARCH(")", AQ3)-SEARCH("(", AQ3)-1), 0)</f>
        <v>0</v>
      </c>
      <c r="WM3" s="27">
        <f t="shared" ref="WM3:WM18" si="420">IFERROR(MID(AR3, SEARCH("(", AR3)+1, SEARCH(")", AR3)-SEARCH("(", AR3)-1), 0)</f>
        <v>0</v>
      </c>
      <c r="WN3" s="27">
        <f t="shared" ref="WN3:WN18" si="421">IFERROR(MID(AS3, SEARCH("(", AS3)+1, SEARCH(")", AS3)-SEARCH("(", AS3)-1), 0)</f>
        <v>0</v>
      </c>
      <c r="WO3" s="27">
        <f t="shared" ref="WO3:WO18" si="422">IFERROR(MID(AT3, SEARCH("(", AT3)+1, SEARCH(")", AT3)-SEARCH("(", AT3)-1), 0)</f>
        <v>0</v>
      </c>
      <c r="WP3" s="27">
        <f t="shared" ref="WP3:WP18" si="423">IFERROR(MID(AU3, SEARCH("(", AU3)+1, SEARCH(")", AU3)-SEARCH("(", AU3)-1), 0)</f>
        <v>0</v>
      </c>
      <c r="WQ3" s="27">
        <f t="shared" ref="WQ3:WQ18" si="424">IFERROR(MID(AV3, SEARCH("(", AV3)+1, SEARCH(")", AV3)-SEARCH("(", AV3)-1), 0)</f>
        <v>0</v>
      </c>
      <c r="WR3" s="27">
        <f t="shared" ref="WR3:WR18" si="425">IFERROR(MID(AW3, SEARCH("(", AW3)+1, SEARCH(")", AW3)-SEARCH("(", AW3)-1), 0)</f>
        <v>0</v>
      </c>
      <c r="WS3" s="27">
        <f t="shared" ref="WS3:WS18" si="426">IFERROR(MID(AX3, SEARCH("(", AX3)+1, SEARCH(")", AX3)-SEARCH("(", AX3)-1), 0)</f>
        <v>0</v>
      </c>
      <c r="WT3" s="27">
        <f t="shared" ref="WT3:WT18" si="427">IFERROR(MID(AY3, SEARCH("(", AY3)+1, SEARCH(")", AY3)-SEARCH("(", AY3)-1), 0)</f>
        <v>0</v>
      </c>
      <c r="WU3" s="27">
        <f t="shared" ref="WU3:WU18" si="428">IFERROR(MID(AZ3, SEARCH("(", AZ3)+1, SEARCH(")", AZ3)-SEARCH("(", AZ3)-1), 0)</f>
        <v>0</v>
      </c>
      <c r="WV3" s="27" t="str">
        <f t="shared" ref="WV3:WV18" si="429">IFERROR(MID(BA3, SEARCH("(", BA3)+1, SEARCH(")", BA3)-SEARCH("(", BA3)-1), 0)</f>
        <v>6.27</v>
      </c>
      <c r="WW3" s="27">
        <f t="shared" ref="WW3:WW18" si="430">IFERROR(MID(BB3, SEARCH("(", BB3)+1, SEARCH(")", BB3)-SEARCH("(", BB3)-1), 0)</f>
        <v>0</v>
      </c>
      <c r="WX3" s="27">
        <f t="shared" ref="WX3:WX18" si="431">IFERROR(MID(BC3, SEARCH("(", BC3)+1, SEARCH(")", BC3)-SEARCH("(", BC3)-1), 0)</f>
        <v>0</v>
      </c>
      <c r="WY3" s="27" t="str">
        <f t="shared" ref="WY3:WY18" si="432">IFERROR(MID(BD3, SEARCH("(", BD3)+1, SEARCH(")", BD3)-SEARCH("(", BD3)-1), 0)</f>
        <v>-3.44</v>
      </c>
      <c r="WZ3" s="27">
        <f t="shared" ref="WZ3:WZ18" si="433">IFERROR(MID(BE3, SEARCH("(", BE3)+1, SEARCH(")", BE3)-SEARCH("(", BE3)-1), 0)</f>
        <v>0</v>
      </c>
      <c r="XA3" s="27">
        <f t="shared" ref="XA3:XA18" si="434">IFERROR(MID(BF3, SEARCH("(", BF3)+1, SEARCH(")", BF3)-SEARCH("(", BF3)-1), 0)</f>
        <v>0</v>
      </c>
      <c r="XB3" s="27" t="str">
        <f t="shared" ref="XB3:XB18" si="435">IFERROR(MID(BG3, SEARCH("(", BG3)+1, SEARCH(")", BG3)-SEARCH("(", BG3)-1), 0)</f>
        <v>3.83</v>
      </c>
      <c r="XC3" s="27">
        <f t="shared" ref="XC3:XC18" si="436">IFERROR(MID(BH3, SEARCH("(", BH3)+1, SEARCH(")", BH3)-SEARCH("(", BH3)-1), 0)</f>
        <v>0</v>
      </c>
      <c r="XD3" s="27">
        <f t="shared" ref="XD3:XD18" si="437">IFERROR(MID(BI3, SEARCH("(", BI3)+1, SEARCH(")", BI3)-SEARCH("(", BI3)-1), 0)</f>
        <v>0</v>
      </c>
      <c r="XE3" s="27" t="str">
        <f t="shared" ref="XE3:XE18" si="438">IFERROR(MID(BJ3, SEARCH("(", BJ3)+1, SEARCH(")", BJ3)-SEARCH("(", BJ3)-1), 0)</f>
        <v>-2.75</v>
      </c>
      <c r="XF3" s="27">
        <f t="shared" ref="XF3:XF18" si="439">IFERROR(MID(BK3, SEARCH("(", BK3)+1, SEARCH(")", BK3)-SEARCH("(", BK3)-1), 0)</f>
        <v>0</v>
      </c>
      <c r="XG3" s="27">
        <f t="shared" ref="XG3:XG18" si="440">IFERROR(MID(BL3, SEARCH("(", BL3)+1, SEARCH(")", BL3)-SEARCH("(", BL3)-1), 0)</f>
        <v>0</v>
      </c>
      <c r="XH3" s="27">
        <f t="shared" ref="XH3:XH18" si="441">IFERROR(MID(BM3, SEARCH("(", BM3)+1, SEARCH(")", BM3)-SEARCH("(", BM3)-1), 0)</f>
        <v>0</v>
      </c>
      <c r="XI3" s="27">
        <f t="shared" ref="XI3:XI18" si="442">IFERROR(MID(BN3, SEARCH("(", BN3)+1, SEARCH(")", BN3)-SEARCH("(", BN3)-1), 0)</f>
        <v>0</v>
      </c>
      <c r="XJ3" s="27">
        <f t="shared" ref="XJ3:XJ18" si="443">IFERROR(MID(BO3, SEARCH("(", BO3)+1, SEARCH(")", BO3)-SEARCH("(", BO3)-1), 0)</f>
        <v>0</v>
      </c>
      <c r="XK3" s="27">
        <f t="shared" ref="XK3:XK18" si="444">IFERROR(MID(BP3, SEARCH("(", BP3)+1, SEARCH(")", BP3)-SEARCH("(", BP3)-1), 0)</f>
        <v>0</v>
      </c>
      <c r="XL3" s="27">
        <f t="shared" ref="XL3:XL18" si="445">IFERROR(MID(BQ3, SEARCH("(", BQ3)+1, SEARCH(")", BQ3)-SEARCH("(", BQ3)-1), 0)</f>
        <v>0</v>
      </c>
      <c r="XM3" s="27">
        <f t="shared" ref="XM3:XM18" si="446">IFERROR(MID(BR3, SEARCH("(", BR3)+1, SEARCH(")", BR3)-SEARCH("(", BR3)-1), 0)</f>
        <v>0</v>
      </c>
      <c r="XN3" s="27">
        <f t="shared" ref="XN3:XN18" si="447">IFERROR(MID(BS3, SEARCH("(", BS3)+1, SEARCH(")", BS3)-SEARCH("(", BS3)-1), 0)</f>
        <v>0</v>
      </c>
      <c r="XO3" s="27">
        <f t="shared" ref="XO3:XO18" si="448">IFERROR(MID(BT3, SEARCH("(", BT3)+1, SEARCH(")", BT3)-SEARCH("(", BT3)-1), 0)</f>
        <v>0</v>
      </c>
      <c r="XP3" s="27">
        <f t="shared" ref="XP3:XP18" si="449">IFERROR(MID(BU3, SEARCH("(", BU3)+1, SEARCH(")", BU3)-SEARCH("(", BU3)-1), 0)</f>
        <v>0</v>
      </c>
      <c r="XQ3" s="27">
        <f t="shared" ref="XQ3:XQ18" si="450">IFERROR(MID(BV3, SEARCH("(", BV3)+1, SEARCH(")", BV3)-SEARCH("(", BV3)-1), 0)</f>
        <v>0</v>
      </c>
      <c r="XR3" s="27">
        <f t="shared" ref="XR3:XR18" si="451">IFERROR(MID(BW3, SEARCH("(", BW3)+1, SEARCH(")", BW3)-SEARCH("(", BW3)-1), 0)</f>
        <v>0</v>
      </c>
      <c r="XS3" s="27">
        <f t="shared" ref="XS3:XS18" si="452">IFERROR(MID(BX3, SEARCH("(", BX3)+1, SEARCH(")", BX3)-SEARCH("(", BX3)-1), 0)</f>
        <v>0</v>
      </c>
      <c r="XT3" s="27">
        <f t="shared" ref="XT3:XT18" si="453">IFERROR(MID(BY3, SEARCH("(", BY3)+1, SEARCH(")", BY3)-SEARCH("(", BY3)-1), 0)</f>
        <v>0</v>
      </c>
      <c r="XU3" s="27">
        <f t="shared" ref="XU3:XU18" si="454">IFERROR(MID(BZ3, SEARCH("(", BZ3)+1, SEARCH(")", BZ3)-SEARCH("(", BZ3)-1), 0)</f>
        <v>0</v>
      </c>
      <c r="XV3" s="27">
        <f t="shared" ref="XV3:XV18" si="455">IFERROR(MID(CA3, SEARCH("(", CA3)+1, SEARCH(")", CA3)-SEARCH("(", CA3)-1), 0)</f>
        <v>0</v>
      </c>
      <c r="XW3" s="27">
        <f t="shared" ref="XW3:XW18" si="456">IFERROR(MID(CB3, SEARCH("(", CB3)+1, SEARCH(")", CB3)-SEARCH("(", CB3)-1), 0)</f>
        <v>0</v>
      </c>
      <c r="XX3" s="27">
        <f t="shared" ref="XX3:XX18" si="457">IFERROR(MID(CC3, SEARCH("(", CC3)+1, SEARCH(")", CC3)-SEARCH("(", CC3)-1), 0)</f>
        <v>0</v>
      </c>
      <c r="XY3" s="27">
        <f t="shared" ref="XY3:XY18" si="458">IFERROR(MID(CD3, SEARCH("(", CD3)+1, SEARCH(")", CD3)-SEARCH("(", CD3)-1), 0)</f>
        <v>0</v>
      </c>
      <c r="XZ3" s="27">
        <f t="shared" ref="XZ3:XZ18" si="459">IFERROR(MID(CE3, SEARCH("(", CE3)+1, SEARCH(")", CE3)-SEARCH("(", CE3)-1), 0)</f>
        <v>0</v>
      </c>
      <c r="YA3" s="27">
        <f t="shared" ref="YA3:YA18" si="460">IFERROR(MID(CF3, SEARCH("(", CF3)+1, SEARCH(")", CF3)-SEARCH("(", CF3)-1), 0)</f>
        <v>0</v>
      </c>
      <c r="YB3" s="27">
        <f t="shared" ref="YB3:YB18" si="461">IFERROR(MID(CG3, SEARCH("(", CG3)+1, SEARCH(")", CG3)-SEARCH("(", CG3)-1), 0)</f>
        <v>0</v>
      </c>
      <c r="YC3" s="27">
        <f t="shared" ref="YC3:YC18" si="462">IFERROR(MID(CH3, SEARCH("(", CH3)+1, SEARCH(")", CH3)-SEARCH("(", CH3)-1), 0)</f>
        <v>0</v>
      </c>
      <c r="YD3" s="27">
        <f t="shared" ref="YD3:YD18" si="463">IFERROR(MID(CI3, SEARCH("(", CI3)+1, SEARCH(")", CI3)-SEARCH("(", CI3)-1), 0)</f>
        <v>0</v>
      </c>
      <c r="YE3" s="27">
        <f t="shared" ref="YE3:YE18" si="464">IFERROR(MID(CJ3, SEARCH("(", CJ3)+1, SEARCH(")", CJ3)-SEARCH("(", CJ3)-1), 0)</f>
        <v>0</v>
      </c>
      <c r="YF3" s="27">
        <f t="shared" ref="YF3:YF18" si="465">IFERROR(MID(CK3, SEARCH("(", CK3)+1, SEARCH(")", CK3)-SEARCH("(", CK3)-1), 0)</f>
        <v>0</v>
      </c>
      <c r="YG3" s="27">
        <f t="shared" ref="YG3:YG18" si="466">IFERROR(MID(CL3, SEARCH("(", CL3)+1, SEARCH(")", CL3)-SEARCH("(", CL3)-1), 0)</f>
        <v>0</v>
      </c>
      <c r="YH3" s="27">
        <f t="shared" ref="YH3:YH18" si="467">IFERROR(MID(CM3, SEARCH("(", CM3)+1, SEARCH(")", CM3)-SEARCH("(", CM3)-1), 0)</f>
        <v>0</v>
      </c>
      <c r="YI3" s="27">
        <f t="shared" ref="YI3:YI18" si="468">IFERROR(MID(CN3, SEARCH("(", CN3)+1, SEARCH(")", CN3)-SEARCH("(", CN3)-1), 0)</f>
        <v>0</v>
      </c>
      <c r="YJ3" s="27">
        <f t="shared" ref="YJ3:YJ18" si="469">IFERROR(MID(CO3, SEARCH("(", CO3)+1, SEARCH(")", CO3)-SEARCH("(", CO3)-1), 0)</f>
        <v>0</v>
      </c>
      <c r="YL3" s="28">
        <f t="shared" ref="YL3:YL18" si="470">YT3+YU3+YV3+YY3+ZB3+ZE3+ZH3+ZK3+ZN3+ZQ3+ZT3+ZW3+ZZ3+AAC3</f>
        <v>386</v>
      </c>
      <c r="YM3" s="28">
        <f t="shared" ref="YM3:YM18" si="471">YW3+YZ3+ZC3+ZF3+ZI3+ZJ3+ZL3+ZO3+ZR3+ZU3+ZX3+AAA3+AAD3+AAG3+AAJ3+AAM3+AAP3+AAS3</f>
        <v>0</v>
      </c>
      <c r="YN3" s="28">
        <f t="shared" ref="YN3:YN18" si="472">YX3+ZA3+ZD3+ZG3+ZM3+ZP3+ZS3+ZV3+ZY3+AAB3+AAE3+AAH3+AAK3+AAN3+AAQ3+AAT3</f>
        <v>0</v>
      </c>
      <c r="YO3" s="28">
        <f t="shared" ref="YO3:YO18" si="473">AAF3+AAI3+AAL3+AAO3+AAR3</f>
        <v>390</v>
      </c>
      <c r="YP3" s="28">
        <f t="shared" ref="YP3:YP18" si="474">SUM(AAV3:ABW3)</f>
        <v>0</v>
      </c>
      <c r="YQ3" s="28">
        <f t="shared" ref="YQ3:YQ18" si="475">YL3+YM3/3+YN3/2+YO3+YP3/2</f>
        <v>776</v>
      </c>
      <c r="YT3" s="27" t="str">
        <f t="shared" ref="YT3:YT18" si="476">IFERROR(MID(L3, SEARCH("[", L3)+1, SEARCH("]", L3)-SEARCH("[", L3)-1), 0)</f>
        <v>97</v>
      </c>
      <c r="YU3" s="27" t="str">
        <f t="shared" ref="YU3:YU18" si="477">IFERROR(MID(M3, SEARCH("[", M3)+1, SEARCH("]", M3)-SEARCH("[", M3)-1), 0)</f>
        <v>96</v>
      </c>
      <c r="YV3" s="27" t="str">
        <f t="shared" ref="YV3:YV18" si="478">IFERROR(MID(N3, SEARCH("[", N3)+1, SEARCH("]", N3)-SEARCH("[", N3)-1), 0)</f>
        <v>92</v>
      </c>
      <c r="YW3" s="27">
        <f t="shared" ref="YW3:YW18" si="479">IFERROR(MID(O3, SEARCH("[", O3)+1, SEARCH("]", O3)-SEARCH("[", O3)-1), 0)</f>
        <v>0</v>
      </c>
      <c r="YX3" s="27">
        <f t="shared" ref="YX3:YX18" si="480">IFERROR(MID(P3, SEARCH("[", P3)+1, SEARCH("]", P3)-SEARCH("[", P3)-1), 0)</f>
        <v>0</v>
      </c>
      <c r="YY3" s="27">
        <f t="shared" ref="YY3:YY18" si="481">IFERROR(MID(Q3, SEARCH("[", Q3)+1, SEARCH("]", Q3)-SEARCH("[", Q3)-1), 0)</f>
        <v>0</v>
      </c>
      <c r="YZ3" s="27">
        <f t="shared" ref="YZ3:YZ18" si="482">IFERROR(MID(R3, SEARCH("[", R3)+1, SEARCH("]", R3)-SEARCH("[", R3)-1), 0)</f>
        <v>0</v>
      </c>
      <c r="ZA3" s="27">
        <f t="shared" ref="ZA3:ZA18" si="483">IFERROR(MID(S3, SEARCH("[", S3)+1, SEARCH("]", S3)-SEARCH("[", S3)-1), 0)</f>
        <v>0</v>
      </c>
      <c r="ZB3" s="27">
        <f t="shared" ref="ZB3:ZB18" si="484">IFERROR(MID(T3, SEARCH("[", T3)+1, SEARCH("]", T3)-SEARCH("[", T3)-1), 0)</f>
        <v>0</v>
      </c>
      <c r="ZC3" s="27">
        <f t="shared" ref="ZC3:ZC18" si="485">IFERROR(MID(U3, SEARCH("[", U3)+1, SEARCH("]", U3)-SEARCH("[", U3)-1), 0)</f>
        <v>0</v>
      </c>
      <c r="ZD3" s="27">
        <f t="shared" ref="ZD3:ZD18" si="486">IFERROR(MID(V3, SEARCH("[", V3)+1, SEARCH("]", V3)-SEARCH("[", V3)-1), 0)</f>
        <v>0</v>
      </c>
      <c r="ZE3" s="27" t="str">
        <f t="shared" ref="ZE3:ZE18" si="487">IFERROR(MID(W3, SEARCH("[", W3)+1, SEARCH("]", W3)-SEARCH("[", W3)-1), 0)</f>
        <v>101</v>
      </c>
      <c r="ZF3" s="27">
        <f t="shared" ref="ZF3:ZF18" si="488">IFERROR(MID(X3, SEARCH("[", X3)+1, SEARCH("]", X3)-SEARCH("[", X3)-1), 0)</f>
        <v>0</v>
      </c>
      <c r="ZG3" s="27">
        <f t="shared" ref="ZG3:ZG18" si="489">IFERROR(MID(Y3, SEARCH("[", Y3)+1, SEARCH("]", Y3)-SEARCH("[", Y3)-1), 0)</f>
        <v>0</v>
      </c>
      <c r="ZH3" s="27">
        <f t="shared" ref="ZH3:ZH18" si="490">IFERROR(MID(Z3, SEARCH("[", Z3)+1, SEARCH("]", Z3)-SEARCH("[", Z3)-1), 0)</f>
        <v>0</v>
      </c>
      <c r="ZI3" s="27">
        <f t="shared" ref="ZI3:ZI18" si="491">IFERROR(MID(AA3, SEARCH("[", AA3)+1, SEARCH("]", AA3)-SEARCH("[", AA3)-1), 0)</f>
        <v>0</v>
      </c>
      <c r="ZJ3" s="27">
        <f t="shared" ref="ZJ3:ZJ18" si="492">IFERROR(MID(AB3, SEARCH("[", AB3)+1, SEARCH("]", AB3)-SEARCH("[", AB3)-1), 0)</f>
        <v>0</v>
      </c>
      <c r="ZK3" s="27">
        <f t="shared" ref="ZK3:ZK18" si="493">IFERROR(MID(AC3, SEARCH("[", AC3)+1, SEARCH("]", AC3)-SEARCH("[", AC3)-1), 0)</f>
        <v>0</v>
      </c>
      <c r="ZL3" s="27">
        <f t="shared" ref="ZL3:ZL18" si="494">IFERROR(MID(AD3, SEARCH("[", AD3)+1, SEARCH("]", AD3)-SEARCH("[", AD3)-1), 0)</f>
        <v>0</v>
      </c>
      <c r="ZM3" s="27">
        <f t="shared" ref="ZM3:ZM18" si="495">IFERROR(MID(AE3, SEARCH("[", AE3)+1, SEARCH("]", AE3)-SEARCH("[", AE3)-1), 0)</f>
        <v>0</v>
      </c>
      <c r="ZN3" s="27">
        <f t="shared" ref="ZN3:ZN18" si="496">IFERROR(MID(AF3, SEARCH("[", AF3)+1, SEARCH("]", AF3)-SEARCH("[", AF3)-1), 0)</f>
        <v>0</v>
      </c>
      <c r="ZO3" s="27">
        <f t="shared" ref="ZO3:ZO18" si="497">IFERROR(MID(AG3, SEARCH("[", AG3)+1, SEARCH("]", AG3)-SEARCH("[", AG3)-1), 0)</f>
        <v>0</v>
      </c>
      <c r="ZP3" s="27">
        <f t="shared" ref="ZP3:ZP18" si="498">IFERROR(MID(AH3, SEARCH("[", AH3)+1, SEARCH("]", AH3)-SEARCH("[", AH3)-1), 0)</f>
        <v>0</v>
      </c>
      <c r="ZQ3" s="27">
        <f t="shared" ref="ZQ3:ZQ18" si="499">IFERROR(MID(AI3, SEARCH("[", AI3)+1, SEARCH("]", AI3)-SEARCH("[", AI3)-1), 0)</f>
        <v>0</v>
      </c>
      <c r="ZR3" s="27">
        <f t="shared" ref="ZR3:ZR18" si="500">IFERROR(MID(AJ3, SEARCH("[", AJ3)+1, SEARCH("]", AJ3)-SEARCH("[", AJ3)-1), 0)</f>
        <v>0</v>
      </c>
      <c r="ZS3" s="27">
        <f t="shared" ref="ZS3:ZS18" si="501">IFERROR(MID(AK3, SEARCH("[", AK3)+1, SEARCH("]", AK3)-SEARCH("[", AK3)-1), 0)</f>
        <v>0</v>
      </c>
      <c r="ZT3" s="27">
        <f t="shared" ref="ZT3:ZT18" si="502">IFERROR(MID(AL3, SEARCH("[", AL3)+1, SEARCH("]", AL3)-SEARCH("[", AL3)-1), 0)</f>
        <v>0</v>
      </c>
      <c r="ZU3" s="27">
        <f t="shared" ref="ZU3:ZU18" si="503">IFERROR(MID(AM3, SEARCH("[", AM3)+1, SEARCH("]", AM3)-SEARCH("[", AM3)-1), 0)</f>
        <v>0</v>
      </c>
      <c r="ZV3" s="27">
        <f t="shared" ref="ZV3:ZV18" si="504">IFERROR(MID(AN3, SEARCH("[", AN3)+1, SEARCH("]", AN3)-SEARCH("[", AN3)-1), 0)</f>
        <v>0</v>
      </c>
      <c r="ZW3" s="27">
        <f t="shared" ref="ZW3:ZW18" si="505">IFERROR(MID(AO3, SEARCH("[", AO3)+1, SEARCH("]", AO3)-SEARCH("[", AO3)-1), 0)</f>
        <v>0</v>
      </c>
      <c r="ZX3" s="27">
        <f t="shared" ref="ZX3:ZX18" si="506">IFERROR(MID(AP3, SEARCH("[", AP3)+1, SEARCH("]", AP3)-SEARCH("[", AP3)-1), 0)</f>
        <v>0</v>
      </c>
      <c r="ZY3" s="27">
        <f t="shared" ref="ZY3:ZY18" si="507">IFERROR(MID(AQ3, SEARCH("[", AQ3)+1, SEARCH("]", AQ3)-SEARCH("[", AQ3)-1), 0)</f>
        <v>0</v>
      </c>
      <c r="ZZ3" s="27">
        <f t="shared" ref="ZZ3:ZZ18" si="508">IFERROR(MID(AR3, SEARCH("[", AR3)+1, SEARCH("]", AR3)-SEARCH("[", AR3)-1), 0)</f>
        <v>0</v>
      </c>
      <c r="AAA3" s="27">
        <f t="shared" ref="AAA3:AAA18" si="509">IFERROR(MID(AS3, SEARCH("[", AS3)+1, SEARCH("]", AS3)-SEARCH("[", AS3)-1), 0)</f>
        <v>0</v>
      </c>
      <c r="AAB3" s="27">
        <f t="shared" ref="AAB3:AAB18" si="510">IFERROR(MID(AT3, SEARCH("[", AT3)+1, SEARCH("]", AT3)-SEARCH("[", AT3)-1), 0)</f>
        <v>0</v>
      </c>
      <c r="AAC3" s="27">
        <f t="shared" ref="AAC3:AAC18" si="511">IFERROR(MID(AU3, SEARCH("[", AU3)+1, SEARCH("]", AU3)-SEARCH("[", AU3)-1), 0)</f>
        <v>0</v>
      </c>
      <c r="AAD3" s="27">
        <f t="shared" ref="AAD3:AAD18" si="512">IFERROR(MID(AV3, SEARCH("[", AV3)+1, SEARCH("]", AV3)-SEARCH("[", AV3)-1), 0)</f>
        <v>0</v>
      </c>
      <c r="AAE3" s="27">
        <f t="shared" ref="AAE3:AAE18" si="513">IFERROR(MID(AW3, SEARCH("[", AW3)+1, SEARCH("]", AW3)-SEARCH("[", AW3)-1), 0)</f>
        <v>0</v>
      </c>
      <c r="AAF3" s="27">
        <f t="shared" ref="AAF3:AAF18" si="514">IFERROR(MID(AX3, SEARCH("[", AX3)+1, SEARCH("]", AX3)-SEARCH("[", AX3)-1), 0)</f>
        <v>0</v>
      </c>
      <c r="AAG3" s="27">
        <f t="shared" ref="AAG3:AAG18" si="515">IFERROR(MID(AY3, SEARCH("[", AY3)+1, SEARCH("]", AY3)-SEARCH("[", AY3)-1), 0)</f>
        <v>0</v>
      </c>
      <c r="AAH3" s="27">
        <f t="shared" ref="AAH3:AAH18" si="516">IFERROR(MID(AZ3, SEARCH("[", AZ3)+1, SEARCH("]", AZ3)-SEARCH("[", AZ3)-1), 0)</f>
        <v>0</v>
      </c>
      <c r="AAI3" s="27" t="str">
        <f t="shared" ref="AAI3:AAI18" si="517">IFERROR(MID(BA3, SEARCH("[", BA3)+1, SEARCH("]", BA3)-SEARCH("[", BA3)-1), 0)</f>
        <v>92</v>
      </c>
      <c r="AAJ3" s="27">
        <f t="shared" ref="AAJ3:AAJ18" si="518">IFERROR(MID(BB3, SEARCH("[", BB3)+1, SEARCH("]", BB3)-SEARCH("[", BB3)-1), 0)</f>
        <v>0</v>
      </c>
      <c r="AAK3" s="27">
        <f t="shared" ref="AAK3:AAK18" si="519">IFERROR(MID(BC3, SEARCH("[", BC3)+1, SEARCH("]", BC3)-SEARCH("[", BC3)-1), 0)</f>
        <v>0</v>
      </c>
      <c r="AAL3" s="27" t="str">
        <f t="shared" ref="AAL3:AAL18" si="520">IFERROR(MID(BD3, SEARCH("[", BD3)+1, SEARCH("]", BD3)-SEARCH("[", BD3)-1), 0)</f>
        <v>101</v>
      </c>
      <c r="AAM3" s="27">
        <f t="shared" ref="AAM3:AAM18" si="521">IFERROR(MID(BE3, SEARCH("[", BE3)+1, SEARCH("]", BE3)-SEARCH("[", BE3)-1), 0)</f>
        <v>0</v>
      </c>
      <c r="AAN3" s="27">
        <f t="shared" ref="AAN3:AAN18" si="522">IFERROR(MID(BF3, SEARCH("[", BF3)+1, SEARCH("]", BF3)-SEARCH("[", BF3)-1), 0)</f>
        <v>0</v>
      </c>
      <c r="AAO3" s="27" t="str">
        <f t="shared" ref="AAO3:AAO18" si="523">IFERROR(MID(BG3, SEARCH("[", BG3)+1, SEARCH("]", BG3)-SEARCH("[", BG3)-1), 0)</f>
        <v>96</v>
      </c>
      <c r="AAP3" s="27">
        <f t="shared" ref="AAP3:AAP18" si="524">IFERROR(MID(BH3, SEARCH("[", BH3)+1, SEARCH("]", BH3)-SEARCH("[", BH3)-1), 0)</f>
        <v>0</v>
      </c>
      <c r="AAQ3" s="27">
        <f t="shared" ref="AAQ3:AAQ18" si="525">IFERROR(MID(BI3, SEARCH("[", BI3)+1, SEARCH("]", BI3)-SEARCH("[", BI3)-1), 0)</f>
        <v>0</v>
      </c>
      <c r="AAR3" s="27" t="str">
        <f t="shared" ref="AAR3:AAR18" si="526">IFERROR(MID(BJ3, SEARCH("[", BJ3)+1, SEARCH("]", BJ3)-SEARCH("[", BJ3)-1), 0)</f>
        <v>101</v>
      </c>
      <c r="AAS3" s="27">
        <f t="shared" ref="AAS3:AAS18" si="527">IFERROR(MID(BK3, SEARCH("[", BK3)+1, SEARCH("]", BK3)-SEARCH("[", BK3)-1), 0)</f>
        <v>0</v>
      </c>
      <c r="AAT3" s="27">
        <f t="shared" ref="AAT3:AAT18" si="528">IFERROR(MID(BL3, SEARCH("[", BL3)+1, SEARCH("]", BL3)-SEARCH("[", BL3)-1), 0)</f>
        <v>0</v>
      </c>
      <c r="AAU3" s="27">
        <f t="shared" ref="AAU3:AAU18" si="529">IFERROR(MID(BM3, SEARCH("[", BM3)+1, SEARCH("]", BM3)-SEARCH("[", BM3)-1), 0)</f>
        <v>0</v>
      </c>
      <c r="AAV3" s="27">
        <f t="shared" ref="AAV3:AAV18" si="530">IFERROR(MID(BN3, SEARCH("[", BN3)+1, SEARCH("]", BN3)-SEARCH("[", BN3)-1), 0)</f>
        <v>0</v>
      </c>
      <c r="AAW3" s="27">
        <f t="shared" ref="AAW3:AAW18" si="531">IFERROR(MID(BO3, SEARCH("[", BO3)+1, SEARCH("]", BO3)-SEARCH("[", BO3)-1), 0)</f>
        <v>0</v>
      </c>
      <c r="AAX3" s="27">
        <f t="shared" ref="AAX3:AAX18" si="532">IFERROR(MID(BP3, SEARCH("[", BP3)+1, SEARCH("]", BP3)-SEARCH("[", BP3)-1), 0)</f>
        <v>0</v>
      </c>
      <c r="AAY3" s="27">
        <f t="shared" ref="AAY3:AAY18" si="533">IFERROR(MID(BQ3, SEARCH("[", BQ3)+1, SEARCH("]", BQ3)-SEARCH("[", BQ3)-1), 0)</f>
        <v>0</v>
      </c>
      <c r="AAZ3" s="27">
        <f t="shared" ref="AAZ3:AAZ18" si="534">IFERROR(MID(BR3, SEARCH("[", BR3)+1, SEARCH("]", BR3)-SEARCH("[", BR3)-1), 0)</f>
        <v>0</v>
      </c>
      <c r="ABA3" s="27">
        <f t="shared" ref="ABA3:ABA18" si="535">IFERROR(MID(BS3, SEARCH("[", BS3)+1, SEARCH("]", BS3)-SEARCH("[", BS3)-1), 0)</f>
        <v>0</v>
      </c>
      <c r="ABB3" s="27">
        <f t="shared" ref="ABB3:ABB18" si="536">IFERROR(MID(BT3, SEARCH("[", BT3)+1, SEARCH("]", BT3)-SEARCH("[", BT3)-1), 0)</f>
        <v>0</v>
      </c>
      <c r="ABC3" s="27">
        <f t="shared" ref="ABC3:ABC18" si="537">IFERROR(MID(BU3, SEARCH("[", BU3)+1, SEARCH("]", BU3)-SEARCH("[", BU3)-1), 0)</f>
        <v>0</v>
      </c>
      <c r="ABD3" s="27">
        <f t="shared" ref="ABD3:ABD18" si="538">IFERROR(MID(BV3, SEARCH("[", BV3)+1, SEARCH("]", BV3)-SEARCH("[", BV3)-1), 0)</f>
        <v>0</v>
      </c>
      <c r="ABE3" s="27">
        <f t="shared" ref="ABE3:ABE18" si="539">IFERROR(MID(BW3, SEARCH("[", BW3)+1, SEARCH("]", BW3)-SEARCH("[", BW3)-1), 0)</f>
        <v>0</v>
      </c>
      <c r="ABF3" s="27">
        <f t="shared" ref="ABF3:ABF18" si="540">IFERROR(MID(BX3, SEARCH("[", BX3)+1, SEARCH("]", BX3)-SEARCH("[", BX3)-1), 0)</f>
        <v>0</v>
      </c>
      <c r="ABG3" s="27">
        <f t="shared" ref="ABG3:ABG18" si="541">IFERROR(MID(BY3, SEARCH("[", BY3)+1, SEARCH("]", BY3)-SEARCH("[", BY3)-1), 0)</f>
        <v>0</v>
      </c>
      <c r="ABH3" s="27">
        <f t="shared" ref="ABH3:ABH18" si="542">IFERROR(MID(BZ3, SEARCH("[", BZ3)+1, SEARCH("]", BZ3)-SEARCH("[", BZ3)-1), 0)</f>
        <v>0</v>
      </c>
      <c r="ABI3" s="27">
        <f t="shared" ref="ABI3:ABI18" si="543">IFERROR(MID(CA3, SEARCH("[", CA3)+1, SEARCH("]", CA3)-SEARCH("[", CA3)-1), 0)</f>
        <v>0</v>
      </c>
      <c r="ABJ3" s="27">
        <f t="shared" ref="ABJ3:ABJ18" si="544">IFERROR(MID(CB3, SEARCH("[", CB3)+1, SEARCH("]", CB3)-SEARCH("[", CB3)-1), 0)</f>
        <v>0</v>
      </c>
      <c r="ABK3" s="27">
        <f t="shared" ref="ABK3:ABK18" si="545">IFERROR(MID(CC3, SEARCH("[", CC3)+1, SEARCH("]", CC3)-SEARCH("[", CC3)-1), 0)</f>
        <v>0</v>
      </c>
      <c r="ABL3" s="27">
        <f t="shared" ref="ABL3:ABL18" si="546">IFERROR(MID(CD3, SEARCH("[", CD3)+1, SEARCH("]", CD3)-SEARCH("[", CD3)-1), 0)</f>
        <v>0</v>
      </c>
      <c r="ABM3" s="27">
        <f t="shared" ref="ABM3:ABM18" si="547">IFERROR(MID(CE3, SEARCH("[", CE3)+1, SEARCH("]", CE3)-SEARCH("[", CE3)-1), 0)</f>
        <v>0</v>
      </c>
      <c r="ABN3" s="27">
        <f t="shared" ref="ABN3:ABN18" si="548">IFERROR(MID(CF3, SEARCH("[", CF3)+1, SEARCH("]", CF3)-SEARCH("[", CF3)-1), 0)</f>
        <v>0</v>
      </c>
      <c r="ABO3" s="27">
        <f t="shared" ref="ABO3:ABO18" si="549">IFERROR(MID(CG3, SEARCH("[", CG3)+1, SEARCH("]", CG3)-SEARCH("[", CG3)-1), 0)</f>
        <v>0</v>
      </c>
      <c r="ABP3" s="27">
        <f t="shared" ref="ABP3:ABP18" si="550">IFERROR(MID(CH3, SEARCH("[", CH3)+1, SEARCH("]", CH3)-SEARCH("[", CH3)-1), 0)</f>
        <v>0</v>
      </c>
      <c r="ABQ3" s="27">
        <f t="shared" ref="ABQ3:ABQ18" si="551">IFERROR(MID(CI3, SEARCH("[", CI3)+1, SEARCH("]", CI3)-SEARCH("[", CI3)-1), 0)</f>
        <v>0</v>
      </c>
      <c r="ABR3" s="27">
        <f t="shared" ref="ABR3:ABR18" si="552">IFERROR(MID(CJ3, SEARCH("[", CJ3)+1, SEARCH("]", CJ3)-SEARCH("[", CJ3)-1), 0)</f>
        <v>0</v>
      </c>
      <c r="ABS3" s="27">
        <f t="shared" ref="ABS3:ABS18" si="553">IFERROR(MID(CK3, SEARCH("[", CK3)+1, SEARCH("]", CK3)-SEARCH("[", CK3)-1), 0)</f>
        <v>0</v>
      </c>
      <c r="ABT3" s="27">
        <f t="shared" ref="ABT3:ABT18" si="554">IFERROR(MID(CL3, SEARCH("[", CL3)+1, SEARCH("]", CL3)-SEARCH("[", CL3)-1), 0)</f>
        <v>0</v>
      </c>
      <c r="ABU3" s="27">
        <f t="shared" ref="ABU3:ABU18" si="555">IFERROR(MID(CM3, SEARCH("[", CM3)+1, SEARCH("]", CM3)-SEARCH("[", CM3)-1), 0)</f>
        <v>0</v>
      </c>
      <c r="ABV3" s="27">
        <f t="shared" ref="ABV3:ABV18" si="556">IFERROR(MID(CN3, SEARCH("[", CN3)+1, SEARCH("]", CN3)-SEARCH("[", CN3)-1), 0)</f>
        <v>0</v>
      </c>
      <c r="ABW3" s="27">
        <f t="shared" ref="ABW3:ABW18" si="557">IFERROR(MID(CO3, SEARCH("[", CO3)+1, SEARCH("]", CO3)-SEARCH("[", CO3)-1), 0)</f>
        <v>0</v>
      </c>
      <c r="ABY3" s="28">
        <f t="shared" ref="ABY3:ABY18" si="558">ACG3+ACH3+ACI3+ACL3+ACO3+ACR3+ACU3+ACX3+ADA3+ADD3+ADG3+ADJ3+ADM3+ADP3</f>
        <v>188.6</v>
      </c>
      <c r="ABZ3" s="28">
        <f t="shared" ref="ABZ3:ABZ18" si="559">ACJ3+ACM3+ACP3+ACS3+ACV3+ACW3+ACY3+ADB3+ADE3+ADH3+ADK3+ADN3+ADQ3+ADT3+ADW3+ADZ3+AEC3+AEF3</f>
        <v>0</v>
      </c>
      <c r="ACA3" s="28">
        <f t="shared" ref="ACA3:ACA18" si="560">ACK3+ACN3+ACQ3+ACT3+ACZ3+ADC3+ADF3+ADI3+ADL3+ADO3+ADR3+ADU3+ADX3+AEA3+AED3+AEG3</f>
        <v>0</v>
      </c>
      <c r="ACB3" s="28">
        <f t="shared" ref="ACB3:ACB18" si="561">ADS3+ADV3+ADY3+AEB3+AEE3</f>
        <v>391.4</v>
      </c>
      <c r="ACC3" s="28">
        <f t="shared" ref="ACC3:ACC18" si="562">SUM(AEI3:AFJ3)</f>
        <v>0</v>
      </c>
      <c r="ACD3" s="28">
        <f t="shared" ref="ACD3:ACD18" si="563">ABY3+ABZ3/3+ACA3/2+ACB3+ACC3/2</f>
        <v>580</v>
      </c>
      <c r="ACG3" s="27" t="str">
        <f t="shared" ref="ACG3:ACG18" si="564">IFERROR(MID(L3, SEARCH("{", L3)+1, SEARCH("}", L3)-SEARCH("{", L3)-1), 0)</f>
        <v>63.2</v>
      </c>
      <c r="ACH3" s="27" t="str">
        <f t="shared" ref="ACH3:ACH18" si="565">IFERROR(MID(M3, SEARCH("{", M3)+1, SEARCH("}", M3)-SEARCH("{", M3)-1), 0)</f>
        <v>41.3</v>
      </c>
      <c r="ACI3" s="27" t="str">
        <f t="shared" ref="ACI3:ACI18" si="566">IFERROR(MID(N3, SEARCH("{", N3)+1, SEARCH("}", N3)-SEARCH("{", N3)-1), 0)</f>
        <v>47.2</v>
      </c>
      <c r="ACJ3" s="27">
        <f t="shared" ref="ACJ3:ACJ18" si="567">IFERROR(MID(O3, SEARCH("{", O3)+1, SEARCH("}", O3)-SEARCH("{", O3)-1), 0)</f>
        <v>0</v>
      </c>
      <c r="ACK3" s="27">
        <f t="shared" ref="ACK3:ACK18" si="568">IFERROR(MID(P3, SEARCH("{", P3)+1, SEARCH("}", P3)-SEARCH("{", P3)-1), 0)</f>
        <v>0</v>
      </c>
      <c r="ACL3" s="27">
        <f t="shared" ref="ACL3:ACL18" si="569">IFERROR(MID(Q3, SEARCH("{", Q3)+1, SEARCH("}", Q3)-SEARCH("{", Q3)-1), 0)</f>
        <v>0</v>
      </c>
      <c r="ACM3" s="27">
        <f t="shared" ref="ACM3:ACM18" si="570">IFERROR(MID(R3, SEARCH("{", R3)+1, SEARCH("}", R3)-SEARCH("{", R3)-1), 0)</f>
        <v>0</v>
      </c>
      <c r="ACN3" s="27">
        <f t="shared" ref="ACN3:ACN18" si="571">IFERROR(MID(S3, SEARCH("{", S3)+1, SEARCH("}", S3)-SEARCH("{", S3)-1), 0)</f>
        <v>0</v>
      </c>
      <c r="ACO3" s="27">
        <f t="shared" ref="ACO3:ACO18" si="572">IFERROR(MID(T3, SEARCH("{", T3)+1, SEARCH("}", T3)-SEARCH("{", T3)-1), 0)</f>
        <v>0</v>
      </c>
      <c r="ACP3" s="27">
        <f t="shared" ref="ACP3:ACP18" si="573">IFERROR(MID(U3, SEARCH("{", U3)+1, SEARCH("}", U3)-SEARCH("{", U3)-1), 0)</f>
        <v>0</v>
      </c>
      <c r="ACQ3" s="27">
        <f t="shared" ref="ACQ3:ACQ18" si="574">IFERROR(MID(V3, SEARCH("{", V3)+1, SEARCH("}", V3)-SEARCH("{", V3)-1), 0)</f>
        <v>0</v>
      </c>
      <c r="ACR3" s="27" t="str">
        <f t="shared" ref="ACR3:ACR18" si="575">IFERROR(MID(W3, SEARCH("{", W3)+1, SEARCH("}", W3)-SEARCH("{", W3)-1), 0)</f>
        <v>36.9</v>
      </c>
      <c r="ACS3" s="27">
        <f t="shared" ref="ACS3:ACS18" si="576">IFERROR(MID(X3, SEARCH("{", X3)+1, SEARCH("}", X3)-SEARCH("{", X3)-1), 0)</f>
        <v>0</v>
      </c>
      <c r="ACT3" s="27">
        <f t="shared" ref="ACT3:ACT18" si="577">IFERROR(MID(Y3, SEARCH("{", Y3)+1, SEARCH("}", Y3)-SEARCH("{", Y3)-1), 0)</f>
        <v>0</v>
      </c>
      <c r="ACU3" s="27">
        <f t="shared" ref="ACU3:ACU18" si="578">IFERROR(MID(Z3, SEARCH("{", Z3)+1, SEARCH("}", Z3)-SEARCH("{", Z3)-1), 0)</f>
        <v>0</v>
      </c>
      <c r="ACV3" s="27">
        <f t="shared" ref="ACV3:ACV18" si="579">IFERROR(MID(AA3, SEARCH("{", AA3)+1, SEARCH("}", AA3)-SEARCH("{", AA3)-1), 0)</f>
        <v>0</v>
      </c>
      <c r="ACW3" s="27">
        <f t="shared" ref="ACW3:ACW18" si="580">IFERROR(MID(AB3, SEARCH("{", AB3)+1, SEARCH("}", AB3)-SEARCH("{", AB3)-1), 0)</f>
        <v>0</v>
      </c>
      <c r="ACX3" s="27">
        <f t="shared" ref="ACX3:ACX18" si="581">IFERROR(MID(AC3, SEARCH("{", AC3)+1, SEARCH("}", AC3)-SEARCH("{", AC3)-1), 0)</f>
        <v>0</v>
      </c>
      <c r="ACY3" s="27">
        <f t="shared" ref="ACY3:ACY18" si="582">IFERROR(MID(AD3, SEARCH("{", AD3)+1, SEARCH("}", AD3)-SEARCH("{", AD3)-1), 0)</f>
        <v>0</v>
      </c>
      <c r="ACZ3" s="27">
        <f t="shared" ref="ACZ3:ACZ18" si="583">IFERROR(MID(AE3, SEARCH("{", AE3)+1, SEARCH("}", AE3)-SEARCH("{", AE3)-1), 0)</f>
        <v>0</v>
      </c>
      <c r="ADA3" s="27">
        <f t="shared" ref="ADA3:ADA18" si="584">IFERROR(MID(AF3, SEARCH("{", AF3)+1, SEARCH("}", AF3)-SEARCH("{", AF3)-1), 0)</f>
        <v>0</v>
      </c>
      <c r="ADB3" s="27">
        <f t="shared" ref="ADB3:ADB18" si="585">IFERROR(MID(AG3, SEARCH("{", AG3)+1, SEARCH("}", AG3)-SEARCH("{", AG3)-1), 0)</f>
        <v>0</v>
      </c>
      <c r="ADC3" s="27">
        <f t="shared" ref="ADC3:ADC18" si="586">IFERROR(MID(AH3, SEARCH("{", AH3)+1, SEARCH("}", AH3)-SEARCH("{", AH3)-1), 0)</f>
        <v>0</v>
      </c>
      <c r="ADD3" s="27">
        <f t="shared" ref="ADD3:ADD18" si="587">IFERROR(MID(AI3, SEARCH("{", AI3)+1, SEARCH("}", AI3)-SEARCH("{", AI3)-1), 0)</f>
        <v>0</v>
      </c>
      <c r="ADE3" s="27">
        <f t="shared" ref="ADE3:ADE18" si="588">IFERROR(MID(AJ3, SEARCH("{", AJ3)+1, SEARCH("}", AJ3)-SEARCH("{", AJ3)-1), 0)</f>
        <v>0</v>
      </c>
      <c r="ADF3" s="27">
        <f t="shared" ref="ADF3:ADF18" si="589">IFERROR(MID(AK3, SEARCH("{", AK3)+1, SEARCH("}", AK3)-SEARCH("{", AK3)-1), 0)</f>
        <v>0</v>
      </c>
      <c r="ADG3" s="27">
        <f t="shared" ref="ADG3:ADG18" si="590">IFERROR(MID(AL3, SEARCH("{", AL3)+1, SEARCH("}", AL3)-SEARCH("{", AL3)-1), 0)</f>
        <v>0</v>
      </c>
      <c r="ADH3" s="27">
        <f t="shared" ref="ADH3:ADH18" si="591">IFERROR(MID(AM3, SEARCH("{", AM3)+1, SEARCH("}", AM3)-SEARCH("{", AM3)-1), 0)</f>
        <v>0</v>
      </c>
      <c r="ADI3" s="27">
        <f t="shared" ref="ADI3:ADI18" si="592">IFERROR(MID(AN3, SEARCH("{", AN3)+1, SEARCH("}", AN3)-SEARCH("{", AN3)-1), 0)</f>
        <v>0</v>
      </c>
      <c r="ADJ3" s="27">
        <f t="shared" ref="ADJ3:ADJ18" si="593">IFERROR(MID(AO3, SEARCH("{", AO3)+1, SEARCH("}", AO3)-SEARCH("{", AO3)-1), 0)</f>
        <v>0</v>
      </c>
      <c r="ADK3" s="27">
        <f t="shared" ref="ADK3:ADK18" si="594">IFERROR(MID(AP3, SEARCH("{", AP3)+1, SEARCH("}", AP3)-SEARCH("{", AP3)-1), 0)</f>
        <v>0</v>
      </c>
      <c r="ADL3" s="27">
        <f t="shared" ref="ADL3:ADL18" si="595">IFERROR(MID(AQ3, SEARCH("{", AQ3)+1, SEARCH("}", AQ3)-SEARCH("{", AQ3)-1), 0)</f>
        <v>0</v>
      </c>
      <c r="ADM3" s="27">
        <f t="shared" ref="ADM3:ADM18" si="596">IFERROR(MID(AR3, SEARCH("{", AR3)+1, SEARCH("}", AR3)-SEARCH("{", AR3)-1), 0)</f>
        <v>0</v>
      </c>
      <c r="ADN3" s="27">
        <f t="shared" ref="ADN3:ADN18" si="597">IFERROR(MID(AS3, SEARCH("{", AS3)+1, SEARCH("}", AS3)-SEARCH("{", AS3)-1), 0)</f>
        <v>0</v>
      </c>
      <c r="ADO3" s="27">
        <f t="shared" ref="ADO3:ADO18" si="598">IFERROR(MID(AT3, SEARCH("{", AT3)+1, SEARCH("}", AT3)-SEARCH("{", AT3)-1), 0)</f>
        <v>0</v>
      </c>
      <c r="ADP3" s="27">
        <f t="shared" ref="ADP3:ADP18" si="599">IFERROR(MID(AU3, SEARCH("{", AU3)+1, SEARCH("}", AU3)-SEARCH("{", AU3)-1), 0)</f>
        <v>0</v>
      </c>
      <c r="ADQ3" s="27">
        <f t="shared" ref="ADQ3:ADQ18" si="600">IFERROR(MID(AV3, SEARCH("{", AV3)+1, SEARCH("}", AV3)-SEARCH("{", AV3)-1), 0)</f>
        <v>0</v>
      </c>
      <c r="ADR3" s="27">
        <f t="shared" ref="ADR3:ADR18" si="601">IFERROR(MID(AW3, SEARCH("{", AW3)+1, SEARCH("}", AW3)-SEARCH("{", AW3)-1), 0)</f>
        <v>0</v>
      </c>
      <c r="ADS3" s="27">
        <f t="shared" ref="ADS3:ADS18" si="602">IFERROR(MID(AX3, SEARCH("{", AX3)+1, SEARCH("}", AX3)-SEARCH("{", AX3)-1), 0)</f>
        <v>0</v>
      </c>
      <c r="ADT3" s="27">
        <f t="shared" ref="ADT3:ADT18" si="603">IFERROR(MID(AY3, SEARCH("{", AY3)+1, SEARCH("}", AY3)-SEARCH("{", AY3)-1), 0)</f>
        <v>0</v>
      </c>
      <c r="ADU3" s="27">
        <f t="shared" ref="ADU3:ADU18" si="604">IFERROR(MID(AZ3, SEARCH("{", AZ3)+1, SEARCH("}", AZ3)-SEARCH("{", AZ3)-1), 0)</f>
        <v>0</v>
      </c>
      <c r="ADV3" s="27" t="str">
        <f t="shared" ref="ADV3:ADV18" si="605">IFERROR(MID(BA3, SEARCH("{", BA3)+1, SEARCH("}", BA3)-SEARCH("{", BA3)-1), 0)</f>
        <v>186.6</v>
      </c>
      <c r="ADW3" s="27">
        <f t="shared" ref="ADW3:ADW18" si="606">IFERROR(MID(BB3, SEARCH("{", BB3)+1, SEARCH("}", BB3)-SEARCH("{", BB3)-1), 0)</f>
        <v>0</v>
      </c>
      <c r="ADX3" s="27">
        <f t="shared" ref="ADX3:ADX18" si="607">IFERROR(MID(BC3, SEARCH("{", BC3)+1, SEARCH("}", BC3)-SEARCH("{", BC3)-1), 0)</f>
        <v>0</v>
      </c>
      <c r="ADY3" s="27" t="str">
        <f t="shared" ref="ADY3:ADY18" si="608">IFERROR(MID(BD3, SEARCH("{", BD3)+1, SEARCH("}", BD3)-SEARCH("{", BD3)-1), 0)</f>
        <v>47.3</v>
      </c>
      <c r="ADZ3" s="27">
        <f t="shared" ref="ADZ3:ADZ18" si="609">IFERROR(MID(BE3, SEARCH("{", BE3)+1, SEARCH("}", BE3)-SEARCH("{", BE3)-1), 0)</f>
        <v>0</v>
      </c>
      <c r="AEA3" s="27">
        <f t="shared" ref="AEA3:AEA18" si="610">IFERROR(MID(BF3, SEARCH("{", BF3)+1, SEARCH("}", BF3)-SEARCH("{", BF3)-1), 0)</f>
        <v>0</v>
      </c>
      <c r="AEB3" s="27" t="str">
        <f t="shared" ref="AEB3:AEB18" si="611">IFERROR(MID(BG3, SEARCH("{", BG3)+1, SEARCH("}", BG3)-SEARCH("{", BG3)-1), 0)</f>
        <v>102.4</v>
      </c>
      <c r="AEC3" s="27">
        <f t="shared" ref="AEC3:AEC18" si="612">IFERROR(MID(BH3, SEARCH("{", BH3)+1, SEARCH("}", BH3)-SEARCH("{", BH3)-1), 0)</f>
        <v>0</v>
      </c>
      <c r="AED3" s="27">
        <f t="shared" ref="AED3:AED18" si="613">IFERROR(MID(BI3, SEARCH("{", BI3)+1, SEARCH("}", BI3)-SEARCH("{", BI3)-1), 0)</f>
        <v>0</v>
      </c>
      <c r="AEE3" s="27" t="str">
        <f t="shared" ref="AEE3:AEE18" si="614">IFERROR(MID(BJ3, SEARCH("{", BJ3)+1, SEARCH("}", BJ3)-SEARCH("{", BJ3)-1), 0)</f>
        <v>55.1</v>
      </c>
      <c r="AEF3" s="27">
        <f t="shared" ref="AEF3:AEF18" si="615">IFERROR(MID(BK3, SEARCH("{", BK3)+1, SEARCH("}", BK3)-SEARCH("{", BK3)-1), 0)</f>
        <v>0</v>
      </c>
      <c r="AEG3" s="27">
        <f t="shared" ref="AEG3:AEG18" si="616">IFERROR(MID(BL3, SEARCH("{", BL3)+1, SEARCH("}", BL3)-SEARCH("{", BL3)-1), 0)</f>
        <v>0</v>
      </c>
      <c r="AEH3" s="27">
        <f t="shared" ref="AEH3:AEH18" si="617">IFERROR(MID(BM3, SEARCH("{", BM3)+1, SEARCH("}", BM3)-SEARCH("{", BM3)-1), 0)</f>
        <v>0</v>
      </c>
      <c r="AEI3" s="27">
        <f t="shared" ref="AEI3:AEI18" si="618">IFERROR(MID(BN3, SEARCH("{", BN3)+1, SEARCH("}", BN3)-SEARCH("{", BN3)-1), 0)</f>
        <v>0</v>
      </c>
      <c r="AEJ3" s="27">
        <f t="shared" ref="AEJ3:AEJ18" si="619">IFERROR(MID(BO3, SEARCH("{", BO3)+1, SEARCH("}", BO3)-SEARCH("{", BO3)-1), 0)</f>
        <v>0</v>
      </c>
      <c r="AEK3" s="27">
        <f t="shared" ref="AEK3:AEK18" si="620">IFERROR(MID(BP3, SEARCH("{", BP3)+1, SEARCH("}", BP3)-SEARCH("{", BP3)-1), 0)</f>
        <v>0</v>
      </c>
      <c r="AEL3" s="27">
        <f t="shared" ref="AEL3:AEL18" si="621">IFERROR(MID(BQ3, SEARCH("{", BQ3)+1, SEARCH("}", BQ3)-SEARCH("{", BQ3)-1), 0)</f>
        <v>0</v>
      </c>
      <c r="AEM3" s="27">
        <f t="shared" ref="AEM3:AEM18" si="622">IFERROR(MID(BR3, SEARCH("{", BR3)+1, SEARCH("}", BR3)-SEARCH("{", BR3)-1), 0)</f>
        <v>0</v>
      </c>
      <c r="AEN3" s="27">
        <f t="shared" ref="AEN3:AEN18" si="623">IFERROR(MID(BS3, SEARCH("{", BS3)+1, SEARCH("}", BS3)-SEARCH("{", BS3)-1), 0)</f>
        <v>0</v>
      </c>
      <c r="AEO3" s="27">
        <f t="shared" ref="AEO3:AEO18" si="624">IFERROR(MID(BT3, SEARCH("{", BT3)+1, SEARCH("}", BT3)-SEARCH("{", BT3)-1), 0)</f>
        <v>0</v>
      </c>
      <c r="AEP3" s="27">
        <f t="shared" ref="AEP3:AEP18" si="625">IFERROR(MID(BU3, SEARCH("{", BU3)+1, SEARCH("}", BU3)-SEARCH("{", BU3)-1), 0)</f>
        <v>0</v>
      </c>
      <c r="AEQ3" s="27">
        <f t="shared" ref="AEQ3:AEQ18" si="626">IFERROR(MID(BV3, SEARCH("{", BV3)+1, SEARCH("}", BV3)-SEARCH("{", BV3)-1), 0)</f>
        <v>0</v>
      </c>
      <c r="AER3" s="27">
        <f t="shared" ref="AER3:AER18" si="627">IFERROR(MID(BW3, SEARCH("{", BW3)+1, SEARCH("}", BW3)-SEARCH("{", BW3)-1), 0)</f>
        <v>0</v>
      </c>
      <c r="AES3" s="27">
        <f t="shared" ref="AES3:AES18" si="628">IFERROR(MID(BX3, SEARCH("{", BX3)+1, SEARCH("}", BX3)-SEARCH("{", BX3)-1), 0)</f>
        <v>0</v>
      </c>
      <c r="AET3" s="27">
        <f t="shared" ref="AET3:AET18" si="629">IFERROR(MID(BY3, SEARCH("{", BY3)+1, SEARCH("}", BY3)-SEARCH("{", BY3)-1), 0)</f>
        <v>0</v>
      </c>
      <c r="AEU3" s="27">
        <f t="shared" ref="AEU3:AEU18" si="630">IFERROR(MID(BZ3, SEARCH("{", BZ3)+1, SEARCH("}", BZ3)-SEARCH("{", BZ3)-1), 0)</f>
        <v>0</v>
      </c>
      <c r="AEV3" s="27">
        <f t="shared" ref="AEV3:AEV18" si="631">IFERROR(MID(CA3, SEARCH("{", CA3)+1, SEARCH("}", CA3)-SEARCH("{", CA3)-1), 0)</f>
        <v>0</v>
      </c>
      <c r="AEW3" s="27">
        <f t="shared" ref="AEW3:AEW18" si="632">IFERROR(MID(CB3, SEARCH("{", CB3)+1, SEARCH("}", CB3)-SEARCH("{", CB3)-1), 0)</f>
        <v>0</v>
      </c>
      <c r="AEX3" s="27">
        <f t="shared" ref="AEX3:AEX18" si="633">IFERROR(MID(CC3, SEARCH("{", CC3)+1, SEARCH("}", CC3)-SEARCH("{", CC3)-1), 0)</f>
        <v>0</v>
      </c>
      <c r="AEY3" s="27">
        <f t="shared" ref="AEY3:AEY18" si="634">IFERROR(MID(CD3, SEARCH("{", CD3)+1, SEARCH("}", CD3)-SEARCH("{", CD3)-1), 0)</f>
        <v>0</v>
      </c>
      <c r="AEZ3" s="27">
        <f t="shared" ref="AEZ3:AEZ18" si="635">IFERROR(MID(CE3, SEARCH("{", CE3)+1, SEARCH("}", CE3)-SEARCH("{", CE3)-1), 0)</f>
        <v>0</v>
      </c>
      <c r="AFA3" s="27">
        <f t="shared" ref="AFA3:AFA18" si="636">IFERROR(MID(CF3, SEARCH("{", CF3)+1, SEARCH("}", CF3)-SEARCH("{", CF3)-1), 0)</f>
        <v>0</v>
      </c>
      <c r="AFB3" s="27">
        <f t="shared" ref="AFB3:AFB18" si="637">IFERROR(MID(CG3, SEARCH("{", CG3)+1, SEARCH("}", CG3)-SEARCH("{", CG3)-1), 0)</f>
        <v>0</v>
      </c>
      <c r="AFC3" s="27">
        <f t="shared" ref="AFC3:AFC18" si="638">IFERROR(MID(CH3, SEARCH("{", CH3)+1, SEARCH("}", CH3)-SEARCH("{", CH3)-1), 0)</f>
        <v>0</v>
      </c>
      <c r="AFD3" s="27">
        <f t="shared" ref="AFD3:AFD18" si="639">IFERROR(MID(CI3, SEARCH("{", CI3)+1, SEARCH("}", CI3)-SEARCH("{", CI3)-1), 0)</f>
        <v>0</v>
      </c>
      <c r="AFE3" s="27">
        <f t="shared" ref="AFE3:AFE18" si="640">IFERROR(MID(CJ3, SEARCH("{", CJ3)+1, SEARCH("}", CJ3)-SEARCH("{", CJ3)-1), 0)</f>
        <v>0</v>
      </c>
      <c r="AFF3" s="27">
        <f t="shared" ref="AFF3:AFF18" si="641">IFERROR(MID(CK3, SEARCH("{", CK3)+1, SEARCH("}", CK3)-SEARCH("{", CK3)-1), 0)</f>
        <v>0</v>
      </c>
      <c r="AFG3" s="27">
        <f t="shared" ref="AFG3:AFG18" si="642">IFERROR(MID(CL3, SEARCH("{", CL3)+1, SEARCH("}", CL3)-SEARCH("{", CL3)-1), 0)</f>
        <v>0</v>
      </c>
      <c r="AFH3" s="27">
        <f t="shared" ref="AFH3:AFH18" si="643">IFERROR(MID(CM3, SEARCH("{", CM3)+1, SEARCH("}", CM3)-SEARCH("{", CM3)-1), 0)</f>
        <v>0</v>
      </c>
      <c r="AFI3" s="27">
        <f t="shared" ref="AFI3:AFI18" si="644">IFERROR(MID(CN3, SEARCH("{", CN3)+1, SEARCH("}", CN3)-SEARCH("{", CN3)-1), 0)</f>
        <v>0</v>
      </c>
      <c r="AFJ3" s="27">
        <f t="shared" ref="AFJ3:AFJ18" si="645">IFERROR(MID(CO3, SEARCH("{", CO3)+1, SEARCH("}", CO3)-SEARCH("{", CO3)-1), 0)</f>
        <v>0</v>
      </c>
      <c r="AFL3" s="27">
        <f t="shared" ref="AFL3:AFL18" si="646">SUM(AIT3:ALW3)</f>
        <v>4.25</v>
      </c>
      <c r="AFN3" s="27">
        <v>8</v>
      </c>
      <c r="AFO3" s="27">
        <f t="shared" ref="AFO3:AFO18" si="647">IFERROR(ROUNDUP((MID(L3, SEARCH("!", L3)+1, SEARCH("+", L3)-SEARCH("!", L3)-1))/16,0),0)</f>
        <v>8</v>
      </c>
      <c r="AFP3" s="27">
        <f t="shared" ref="AFP3:AFP18" si="648">IFERROR(ROUNDUP((MID(M3, SEARCH("!", M3)+1, SEARCH("+", M3)-SEARCH("!", M3)-1))/16,0),0)</f>
        <v>8</v>
      </c>
      <c r="AFQ3" s="27">
        <f t="shared" ref="AFQ3:AFQ18" si="649">IFERROR(ROUNDUP((MID(N3, SEARCH("!", N3)+1, SEARCH("+", N3)-SEARCH("!", N3)-1))/16,0),0)</f>
        <v>8</v>
      </c>
      <c r="AFR3" s="27">
        <f t="shared" ref="AFR3:AFR18" si="650">IFERROR(ROUNDUP((MID(O3, SEARCH("!", O3)+1, SEARCH("+", O3)-SEARCH("!", O3)-1))/16,0),0)</f>
        <v>0</v>
      </c>
      <c r="AFS3" s="27">
        <f t="shared" ref="AFS3:AFS18" si="651">IFERROR(ROUNDUP((MID(P3, SEARCH("!", P3)+1, SEARCH("+", P3)-SEARCH("!", P3)-1))/16,0),0)</f>
        <v>0</v>
      </c>
      <c r="AFT3" s="27">
        <f t="shared" ref="AFT3:AFT18" si="652">IFERROR(ROUNDUP((MID(Q3, SEARCH("!", Q3)+1, SEARCH("+", Q3)-SEARCH("!", Q3)-1))/16,0),0)</f>
        <v>0</v>
      </c>
      <c r="AFU3" s="27">
        <f t="shared" ref="AFU3:AFU18" si="653">IFERROR(ROUNDUP((MID(R3, SEARCH("!", R3)+1, SEARCH("+", R3)-SEARCH("!", R3)-1))/16,0),0)</f>
        <v>0</v>
      </c>
      <c r="AFV3" s="27">
        <f t="shared" ref="AFV3:AFV18" si="654">IFERROR(ROUNDUP((MID(S3, SEARCH("!", S3)+1, SEARCH("+", S3)-SEARCH("!", S3)-1))/16,0),0)</f>
        <v>0</v>
      </c>
      <c r="AFW3" s="27">
        <f t="shared" ref="AFW3:AFW18" si="655">IFERROR(ROUNDUP((MID(T3, SEARCH("!", T3)+1, SEARCH("+", T3)-SEARCH("!", T3)-1))/16,0),0)</f>
        <v>0</v>
      </c>
      <c r="AFX3" s="27">
        <f t="shared" ref="AFX3:AFX18" si="656">IFERROR(ROUNDUP((MID(U3, SEARCH("!", U3)+1, SEARCH("+", U3)-SEARCH("!", U3)-1))/16,0),0)</f>
        <v>0</v>
      </c>
      <c r="AFY3" s="27">
        <f t="shared" ref="AFY3:AFY18" si="657">IFERROR(ROUNDUP((MID(V3, SEARCH("!", V3)+1, SEARCH("+", V3)-SEARCH("!", V3)-1))/16,0),0)</f>
        <v>0</v>
      </c>
      <c r="AFZ3" s="27">
        <f t="shared" ref="AFZ3:AFZ18" si="658">IFERROR(ROUNDUP((MID(W3, SEARCH("!", W3)+1, SEARCH("+", W3)-SEARCH("!", W3)-1))/16,0),0)</f>
        <v>8</v>
      </c>
      <c r="AGA3" s="27">
        <f t="shared" ref="AGA3:AGA18" si="659">IFERROR(ROUNDUP((MID(X3, SEARCH("!", X3)+1, SEARCH("+", X3)-SEARCH("!", X3)-1))/16,0),0)</f>
        <v>0</v>
      </c>
      <c r="AGB3" s="27">
        <f t="shared" ref="AGB3:AGB18" si="660">IFERROR(ROUNDUP((MID(Y3, SEARCH("!", Y3)+1, SEARCH("+", Y3)-SEARCH("!", Y3)-1))/16,0),0)</f>
        <v>0</v>
      </c>
      <c r="AGC3" s="27">
        <f t="shared" ref="AGC3:AGC18" si="661">IFERROR(ROUNDUP((MID(Z3, SEARCH("!", Z3)+1, SEARCH("+", Z3)-SEARCH("!", Z3)-1))/16,0),0)</f>
        <v>0</v>
      </c>
      <c r="AGD3" s="27">
        <f t="shared" ref="AGD3:AGD18" si="662">IFERROR(ROUNDUP((MID(AA3, SEARCH("!", AA3)+1, SEARCH("+", AA3)-SEARCH("!", AA3)-1))/16,0),0)</f>
        <v>0</v>
      </c>
      <c r="AGE3" s="27">
        <f t="shared" ref="AGE3:AGE18" si="663">IFERROR(ROUNDUP((MID(AB3, SEARCH("!", AB3)+1, SEARCH("+", AB3)-SEARCH("!", AB3)-1))/16,0),0)</f>
        <v>0</v>
      </c>
      <c r="AGF3" s="27">
        <f t="shared" ref="AGF3:AGF18" si="664">IFERROR(ROUNDUP((MID(AC3, SEARCH("!", AC3)+1, SEARCH("+", AC3)-SEARCH("!", AC3)-1))/16,0),0)</f>
        <v>0</v>
      </c>
      <c r="AGG3" s="27">
        <f t="shared" ref="AGG3:AGG18" si="665">IFERROR(ROUNDUP((MID(AD3, SEARCH("!", AD3)+1, SEARCH("+", AD3)-SEARCH("!", AD3)-1))/16,0),0)</f>
        <v>0</v>
      </c>
      <c r="AGH3" s="27">
        <f t="shared" ref="AGH3:AGH18" si="666">IFERROR(ROUNDUP((MID(AE3, SEARCH("!", AE3)+1, SEARCH("+", AE3)-SEARCH("!", AE3)-1))/16,0),0)</f>
        <v>0</v>
      </c>
      <c r="AGI3" s="27">
        <f t="shared" ref="AGI3:AGI18" si="667">IFERROR(ROUNDUP((MID(AF3, SEARCH("!", AF3)+1, SEARCH("+", AF3)-SEARCH("!", AF3)-1))/16,0),0)</f>
        <v>0</v>
      </c>
      <c r="AGJ3" s="27">
        <f t="shared" ref="AGJ3:AGJ18" si="668">IFERROR(ROUNDUP((MID(AG3, SEARCH("!", AG3)+1, SEARCH("+", AG3)-SEARCH("!", AG3)-1))/16,0),0)</f>
        <v>0</v>
      </c>
      <c r="AGK3" s="27">
        <f t="shared" ref="AGK3:AGK18" si="669">IFERROR(ROUNDUP((MID(AH3, SEARCH("!", AH3)+1, SEARCH("+", AH3)-SEARCH("!", AH3)-1))/16,0),0)</f>
        <v>0</v>
      </c>
      <c r="AGL3" s="27">
        <f t="shared" ref="AGL3:AGL18" si="670">IFERROR(ROUNDUP((MID(AI3, SEARCH("!", AI3)+1, SEARCH("+", AI3)-SEARCH("!", AI3)-1))/16,0),0)</f>
        <v>0</v>
      </c>
      <c r="AGM3" s="27">
        <f t="shared" ref="AGM3:AGM18" si="671">IFERROR(ROUNDUP((MID(AJ3, SEARCH("!", AJ3)+1, SEARCH("+", AJ3)-SEARCH("!", AJ3)-1))/16,0),0)</f>
        <v>0</v>
      </c>
      <c r="AGN3" s="27">
        <f t="shared" ref="AGN3:AGN18" si="672">IFERROR(ROUNDUP((MID(AK3, SEARCH("!", AK3)+1, SEARCH("+", AK3)-SEARCH("!", AK3)-1))/16,0),0)</f>
        <v>0</v>
      </c>
      <c r="AGO3" s="27">
        <f t="shared" ref="AGO3:AGO18" si="673">IFERROR(ROUNDUP((MID(AL3, SEARCH("!", AL3)+1, SEARCH("+", AL3)-SEARCH("!", AL3)-1))/16,0),0)</f>
        <v>0</v>
      </c>
      <c r="AGP3" s="27">
        <f t="shared" ref="AGP3:AGP18" si="674">IFERROR(ROUNDUP((MID(AM3, SEARCH("!", AM3)+1, SEARCH("+", AM3)-SEARCH("!", AM3)-1))/16,0),0)</f>
        <v>0</v>
      </c>
      <c r="AGQ3" s="27">
        <f t="shared" ref="AGQ3:AGQ18" si="675">IFERROR(ROUNDUP((MID(AN3, SEARCH("!", AN3)+1, SEARCH("+", AN3)-SEARCH("!", AN3)-1))/16,0),0)</f>
        <v>0</v>
      </c>
      <c r="AGR3" s="27">
        <f t="shared" ref="AGR3:AGR18" si="676">IFERROR(ROUNDUP((MID(AO3, SEARCH("!", AO3)+1, SEARCH("+", AO3)-SEARCH("!", AO3)-1))/16,0),0)</f>
        <v>0</v>
      </c>
      <c r="AGS3" s="27">
        <f t="shared" ref="AGS3:AGS18" si="677">IFERROR(ROUNDUP((MID(AP3, SEARCH("!", AP3)+1, SEARCH("+", AP3)-SEARCH("!", AP3)-1))/16,0),0)</f>
        <v>0</v>
      </c>
      <c r="AGT3" s="27">
        <f t="shared" ref="AGT3:AGT18" si="678">IFERROR(ROUNDUP((MID(AQ3, SEARCH("!", AQ3)+1, SEARCH("+", AQ3)-SEARCH("!", AQ3)-1))/16,0),0)</f>
        <v>0</v>
      </c>
      <c r="AGU3" s="27">
        <f t="shared" ref="AGU3:AGU18" si="679">IFERROR(ROUNDUP((MID(AR3, SEARCH("!", AR3)+1, SEARCH("+", AR3)-SEARCH("!", AR3)-1))/16,0),0)</f>
        <v>0</v>
      </c>
      <c r="AGV3" s="27">
        <f t="shared" ref="AGV3:AGV18" si="680">IFERROR(ROUNDUP((MID(AS3, SEARCH("!", AS3)+1, SEARCH("+", AS3)-SEARCH("!", AS3)-1))/16,0),0)</f>
        <v>0</v>
      </c>
      <c r="AGW3" s="27">
        <f t="shared" ref="AGW3:AGW18" si="681">IFERROR(ROUNDUP((MID(AT3, SEARCH("!", AT3)+1, SEARCH("+", AT3)-SEARCH("!", AT3)-1))/16,0),0)</f>
        <v>0</v>
      </c>
      <c r="AGX3" s="27">
        <f t="shared" ref="AGX3:AGX18" si="682">IFERROR(ROUNDUP((MID(AU3, SEARCH("!", AU3)+1, SEARCH("+", AU3)-SEARCH("!", AU3)-1))/16,0),0)</f>
        <v>0</v>
      </c>
      <c r="AGY3" s="27">
        <f t="shared" ref="AGY3:AGY18" si="683">IFERROR(ROUNDUP((MID(AV3, SEARCH("!", AV3)+1, SEARCH("+", AV3)-SEARCH("!", AV3)-1))/16,0),0)</f>
        <v>0</v>
      </c>
      <c r="AGZ3" s="27">
        <f t="shared" ref="AGZ3:AGZ18" si="684">IFERROR(ROUNDUP((MID(AW3, SEARCH("!", AW3)+1, SEARCH("+", AW3)-SEARCH("!", AW3)-1))/16,0),0)</f>
        <v>0</v>
      </c>
      <c r="AHA3" s="27">
        <f t="shared" ref="AHA3:AHA18" si="685">IFERROR(ROUNDUP((MID(AX3, SEARCH("!", AX3)+1, SEARCH("+", AX3)-SEARCH("!", AX3)-1))/16,0),0)</f>
        <v>0</v>
      </c>
      <c r="AHB3" s="27">
        <f t="shared" ref="AHB3:AHB18" si="686">IFERROR(ROUNDUP((MID(AY3, SEARCH("!", AY3)+1, SEARCH("+", AY3)-SEARCH("!", AY3)-1))/16,0),0)</f>
        <v>0</v>
      </c>
      <c r="AHC3" s="27">
        <f t="shared" ref="AHC3:AHC18" si="687">IFERROR(ROUNDUP((MID(AZ3, SEARCH("!", AZ3)+1, SEARCH("+", AZ3)-SEARCH("!", AZ3)-1))/16,0),0)</f>
        <v>0</v>
      </c>
      <c r="AHD3" s="27">
        <f t="shared" ref="AHD3:AHD18" si="688">IFERROR(ROUNDUP((MID(BA3, SEARCH("!", BA3)+1, SEARCH("+", BA3)-SEARCH("!", BA3)-1))/16,0),0)</f>
        <v>8</v>
      </c>
      <c r="AHE3" s="27">
        <f t="shared" ref="AHE3:AHE18" si="689">IFERROR(ROUNDUP((MID(BB3, SEARCH("!", BB3)+1, SEARCH("+", BB3)-SEARCH("!", BB3)-1))/16,0),0)</f>
        <v>0</v>
      </c>
      <c r="AHF3" s="27">
        <f t="shared" ref="AHF3:AHF18" si="690">IFERROR(ROUNDUP((MID(BC3, SEARCH("!", BC3)+1, SEARCH("+", BC3)-SEARCH("!", BC3)-1))/16,0),0)</f>
        <v>0</v>
      </c>
      <c r="AHG3" s="27">
        <f t="shared" ref="AHG3:AHG18" si="691">IFERROR(ROUNDUP((MID(BD3, SEARCH("!", BD3)+1, SEARCH("+", BD3)-SEARCH("!", BD3)-1))/16,0),0)</f>
        <v>8</v>
      </c>
      <c r="AHH3" s="27">
        <f t="shared" ref="AHH3:AHH18" si="692">IFERROR(ROUNDUP((MID(BE3, SEARCH("!", BE3)+1, SEARCH("+", BE3)-SEARCH("!", BE3)-1))/16,0),0)</f>
        <v>0</v>
      </c>
      <c r="AHI3" s="27">
        <f t="shared" ref="AHI3:AHI18" si="693">IFERROR(ROUNDUP((MID(BF3, SEARCH("!", BF3)+1, SEARCH("+", BF3)-SEARCH("!", BF3)-1))/16,0),0)</f>
        <v>0</v>
      </c>
      <c r="AHJ3" s="27">
        <f t="shared" ref="AHJ3:AHJ18" si="694">IFERROR(ROUNDUP((MID(BG3, SEARCH("!", BG3)+1, SEARCH("+", BG3)-SEARCH("!", BG3)-1))/16,0),0)</f>
        <v>8</v>
      </c>
      <c r="AHK3" s="27">
        <f t="shared" ref="AHK3:AHK18" si="695">IFERROR(ROUNDUP((MID(BH3, SEARCH("!", BH3)+1, SEARCH("+", BH3)-SEARCH("!", BH3)-1))/16,0),0)</f>
        <v>0</v>
      </c>
      <c r="AHL3" s="27">
        <f t="shared" ref="AHL3:AHL18" si="696">IFERROR(ROUNDUP((MID(BI3, SEARCH("!", BI3)+1, SEARCH("+", BI3)-SEARCH("!", BI3)-1))/16,0),0)</f>
        <v>0</v>
      </c>
      <c r="AHM3" s="27">
        <f t="shared" ref="AHM3:AHM18" si="697">IFERROR(ROUNDUP((MID(BJ3, SEARCH("!", BJ3)+1, SEARCH("+", BJ3)-SEARCH("!", BJ3)-1))/16,0),0)</f>
        <v>8</v>
      </c>
      <c r="AHN3" s="27">
        <f t="shared" ref="AHN3:AHN18" si="698">IFERROR(ROUNDUP((MID(BK3, SEARCH("!", BK3)+1, SEARCH("+", BK3)-SEARCH("!", BK3)-1))/16,0),0)</f>
        <v>0</v>
      </c>
      <c r="AHO3" s="27">
        <f t="shared" ref="AHO3:AHO18" si="699">IFERROR(ROUNDUP((MID(BL3, SEARCH("!", BL3)+1, SEARCH("+", BL3)-SEARCH("!", BL3)-1))/16,0),0)</f>
        <v>0</v>
      </c>
      <c r="AHP3" s="27">
        <f t="shared" ref="AHP3:AHP18" si="700">IFERROR(ROUNDUP((MID(BM3, SEARCH("!", BM3)+1, SEARCH("+", BM3)-SEARCH("!", BM3)-1))/16,0),0)</f>
        <v>0</v>
      </c>
      <c r="AHQ3" s="27">
        <f t="shared" ref="AHQ3:AHQ18" si="701">IFERROR(ROUNDUP((MID(BN3, SEARCH("!", BN3)+1, SEARCH("+", BN3)-SEARCH("!", BN3)-1))/16,0),0)</f>
        <v>0</v>
      </c>
      <c r="AHR3" s="27">
        <f t="shared" ref="AHR3:AHR18" si="702">IFERROR(ROUNDUP((MID(BO3, SEARCH("!", BO3)+1, SEARCH("+", BO3)-SEARCH("!", BO3)-1))/16,0),0)</f>
        <v>0</v>
      </c>
      <c r="AHS3" s="27">
        <f t="shared" ref="AHS3:AHS18" si="703">IFERROR(ROUNDUP((MID(BP3, SEARCH("!", BP3)+1, SEARCH("+", BP3)-SEARCH("!", BP3)-1))/16,0),0)</f>
        <v>0</v>
      </c>
      <c r="AHT3" s="27">
        <f t="shared" ref="AHT3:AHT18" si="704">IFERROR(ROUNDUP((MID(BQ3, SEARCH("!", BQ3)+1, SEARCH("+", BQ3)-SEARCH("!", BQ3)-1))/16,0),0)</f>
        <v>0</v>
      </c>
      <c r="AHU3" s="27">
        <f t="shared" ref="AHU3:AHU18" si="705">IFERROR(ROUNDUP((MID(BR3, SEARCH("!", BR3)+1, SEARCH("+", BR3)-SEARCH("!", BR3)-1))/16,0),0)</f>
        <v>0</v>
      </c>
      <c r="AHV3" s="27">
        <f t="shared" ref="AHV3:AHV18" si="706">IFERROR(ROUNDUP((MID(BS3, SEARCH("!", BS3)+1, SEARCH("+", BS3)-SEARCH("!", BS3)-1))/16,0),0)</f>
        <v>0</v>
      </c>
      <c r="AHW3" s="27">
        <f t="shared" ref="AHW3:AHW18" si="707">IFERROR(ROUNDUP((MID(BT3, SEARCH("!", BT3)+1, SEARCH("+", BT3)-SEARCH("!", BT3)-1))/16,0),0)</f>
        <v>0</v>
      </c>
      <c r="AHX3" s="27">
        <f t="shared" ref="AHX3:AHX18" si="708">IFERROR(ROUNDUP((MID(BU3, SEARCH("!", BU3)+1, SEARCH("+", BU3)-SEARCH("!", BU3)-1))/16,0),0)</f>
        <v>0</v>
      </c>
      <c r="AHY3" s="27">
        <f t="shared" ref="AHY3:AHY18" si="709">IFERROR(ROUNDUP((MID(BV3, SEARCH("!", BV3)+1, SEARCH("+", BV3)-SEARCH("!", BV3)-1))/16,0),0)</f>
        <v>0</v>
      </c>
      <c r="AHZ3" s="27">
        <f t="shared" ref="AHZ3:AHZ18" si="710">IFERROR(ROUNDUP((MID(BW3, SEARCH("!", BW3)+1, SEARCH("+", BW3)-SEARCH("!", BW3)-1))/16,0),0)</f>
        <v>0</v>
      </c>
      <c r="AIA3" s="27">
        <f t="shared" ref="AIA3:AIA18" si="711">IFERROR(ROUNDUP((MID(BX3, SEARCH("!", BX3)+1, SEARCH("+", BX3)-SEARCH("!", BX3)-1))/16,0),0)</f>
        <v>0</v>
      </c>
      <c r="AIB3" s="27">
        <f t="shared" ref="AIB3:AIB18" si="712">IFERROR(ROUNDUP((MID(BY3, SEARCH("!", BY3)+1, SEARCH("+", BY3)-SEARCH("!", BY3)-1))/16,0),0)</f>
        <v>0</v>
      </c>
      <c r="AIC3" s="27">
        <f t="shared" ref="AIC3:AIC18" si="713">IFERROR(ROUNDUP((MID(BZ3, SEARCH("!", BZ3)+1, SEARCH("+", BZ3)-SEARCH("!", BZ3)-1))/16,0),0)</f>
        <v>0</v>
      </c>
      <c r="AID3" s="27">
        <f t="shared" ref="AID3:AID18" si="714">IFERROR(ROUNDUP((MID(CA3, SEARCH("!", CA3)+1, SEARCH("+", CA3)-SEARCH("!", CA3)-1))/16,0),0)</f>
        <v>0</v>
      </c>
      <c r="AIE3" s="27">
        <f t="shared" ref="AIE3:AIE18" si="715">IFERROR(ROUNDUP((MID(CB3, SEARCH("!", CB3)+1, SEARCH("+", CB3)-SEARCH("!", CB3)-1))/16,0),0)</f>
        <v>0</v>
      </c>
      <c r="AIF3" s="27">
        <f t="shared" ref="AIF3:AIF18" si="716">IFERROR(ROUNDUP((MID(CC3, SEARCH("!", CC3)+1, SEARCH("+", CC3)-SEARCH("!", CC3)-1))/16,0),0)</f>
        <v>0</v>
      </c>
      <c r="AIG3" s="27">
        <f t="shared" ref="AIG3:AIG18" si="717">IFERROR(ROUNDUP((MID(CD3, SEARCH("!", CD3)+1, SEARCH("+", CD3)-SEARCH("!", CD3)-1))/16,0),0)</f>
        <v>0</v>
      </c>
      <c r="AIH3" s="27">
        <f t="shared" ref="AIH3:AIH18" si="718">IFERROR(ROUNDUP((MID(CE3, SEARCH("!", CE3)+1, SEARCH("+", CE3)-SEARCH("!", CE3)-1))/16,0),0)</f>
        <v>0</v>
      </c>
      <c r="AII3" s="27">
        <f t="shared" ref="AII3:AII18" si="719">IFERROR(ROUNDUP((MID(CF3, SEARCH("!", CF3)+1, SEARCH("+", CF3)-SEARCH("!", CF3)-1))/16,0),0)</f>
        <v>0</v>
      </c>
      <c r="AIJ3" s="27">
        <f t="shared" ref="AIJ3:AIJ18" si="720">IFERROR(ROUNDUP((MID(CG3, SEARCH("!", CG3)+1, SEARCH("+", CG3)-SEARCH("!", CG3)-1))/16,0),0)</f>
        <v>0</v>
      </c>
      <c r="AIK3" s="27">
        <f t="shared" ref="AIK3:AIK18" si="721">IFERROR(ROUNDUP((MID(CH3, SEARCH("!", CH3)+1, SEARCH("+", CH3)-SEARCH("!", CH3)-1))/16,0),0)</f>
        <v>0</v>
      </c>
      <c r="AIL3" s="27">
        <f t="shared" ref="AIL3:AIL18" si="722">IFERROR(ROUNDUP((MID(CI3, SEARCH("!", CI3)+1, SEARCH("+", CI3)-SEARCH("!", CI3)-1))/16,0),0)</f>
        <v>0</v>
      </c>
      <c r="AIM3" s="27">
        <f t="shared" ref="AIM3:AIM18" si="723">IFERROR(ROUNDUP((MID(CJ3, SEARCH("!", CJ3)+1, SEARCH("+", CJ3)-SEARCH("!", CJ3)-1))/16,0),0)</f>
        <v>0</v>
      </c>
      <c r="AIN3" s="27">
        <f t="shared" ref="AIN3:AIN18" si="724">IFERROR(ROUNDUP((MID(CK3, SEARCH("!", CK3)+1, SEARCH("+", CK3)-SEARCH("!", CK3)-1))/16,0),0)</f>
        <v>0</v>
      </c>
      <c r="AIO3" s="27">
        <f t="shared" ref="AIO3:AIO18" si="725">IFERROR(ROUNDUP((MID(CL3, SEARCH("!", CL3)+1, SEARCH("+", CL3)-SEARCH("!", CL3)-1))/16,0),0)</f>
        <v>0</v>
      </c>
      <c r="AIP3" s="27">
        <f t="shared" ref="AIP3:AIP18" si="726">IFERROR(ROUNDUP((MID(CM3, SEARCH("!", CM3)+1, SEARCH("+", CM3)-SEARCH("!", CM3)-1))/16,0),0)</f>
        <v>0</v>
      </c>
      <c r="AIQ3" s="27">
        <f t="shared" ref="AIQ3:AIQ18" si="727">IFERROR(ROUNDUP((MID(CN3, SEARCH("!", CN3)+1, SEARCH("+", CN3)-SEARCH("!", CN3)-1))/16,0),0)</f>
        <v>0</v>
      </c>
      <c r="AIR3" s="27">
        <f t="shared" ref="AIR3:AIR18" si="728">IFERROR(ROUNDUP((MID(CO3, SEARCH("!", CO3)+1, SEARCH("+", CO3)-SEARCH("!", CO3)-1))/16,0),0)</f>
        <v>0</v>
      </c>
      <c r="AIT3" s="27">
        <v>1</v>
      </c>
      <c r="AIU3" s="27">
        <v>1</v>
      </c>
      <c r="AIV3" s="27">
        <v>1</v>
      </c>
      <c r="AIW3" s="27">
        <f t="shared" ref="AIW3:AIW18" si="729">IF(AFR3&gt;0, VLOOKUP(AFR3, $ALZ$3:$AMH$10, IF(AFQ3&gt;0, AFQ3+1, IF(AFP3&gt;0, AFP3+1, IF(AFO3&gt;0, AFO3+1, IF(AFN3&gt;0, AFN3+1, IF(AFM3&gt;0, AFM3+1, AFK3+1))))), FALSE), 0)/IF(AFQ3&gt;0, 1, IF(AFP3&gt;0, 2, IF(AFO3&gt;0, 4, IF(AFN3&gt;0, 8, IF(AFM3&gt;0, 16, 32)))))</f>
        <v>0</v>
      </c>
      <c r="AIX3" s="27">
        <f t="shared" ref="AIX3:AIX18" si="730">IF(AFS3&gt;0, VLOOKUP(AFS3, $ALZ$3:$AMH$10, IF(AFR3&gt;0, AFR3+1, IF(AFQ3&gt;0, AFQ3+1, IF(AFP3&gt;0, AFP3+1, IF(AFO3&gt;0, AFO3+1, IF(AFN3&gt;0, AFN3+1, AFL3+1))))), FALSE), 0)/IF(AFR3&gt;0, 1, IF(AFQ3&gt;0, 2, IF(AFP3&gt;0, 4, IF(AFO3&gt;0, 8, IF(AFN3&gt;0, 16, 32)))))</f>
        <v>0</v>
      </c>
      <c r="AIY3" s="27">
        <f t="shared" ref="AIY3:AIY18" si="731">IF(AFT3&gt;0, VLOOKUP(AFT3, $ALZ$3:$AMH$10, IF(AFS3&gt;0, AFS3+1, IF(AFR3&gt;0, AFR3+1, IF(AFQ3&gt;0, AFQ3+1, IF(AFP3&gt;0, AFP3+1, IF(AFO3&gt;0, AFO3+1, AFM3+1))))), FALSE), 0)/IF(AFS3&gt;0, 1, IF(AFR3&gt;0, 2, IF(AFQ3&gt;0, 4, IF(AFP3&gt;0, 8, IF(AFO3&gt;0, 16, 32)))))</f>
        <v>0</v>
      </c>
      <c r="AIZ3" s="27">
        <f t="shared" ref="AIZ3:AIZ18" si="732">IF(AFU3&gt;0, VLOOKUP(AFU3, $ALZ$3:$AMH$10, IF(AFT3&gt;0, AFT3+1, IF(AFS3&gt;0, AFS3+1, IF(AFR3&gt;0, AFR3+1, IF(AFQ3&gt;0, AFQ3+1, IF(AFP3&gt;0, AFP3+1, AFN3+1))))), FALSE), 0)/IF(AFT3&gt;0, 1, IF(AFS3&gt;0, 2, IF(AFR3&gt;0, 4, IF(AFQ3&gt;0, 8, IF(AFP3&gt;0, 16, 32)))))</f>
        <v>0</v>
      </c>
      <c r="AJA3" s="27">
        <f t="shared" ref="AJA3:AJA18" si="733">IF(AFV3&gt;0, VLOOKUP(AFV3, $ALZ$3:$AMH$10, IF(AFU3&gt;0, AFU3+1, IF(AFT3&gt;0, AFT3+1, IF(AFS3&gt;0, AFS3+1, IF(AFR3&gt;0, AFR3+1, IF(AFQ3&gt;0, AFQ3+1, AFO3+1))))), FALSE), 0)/IF(AFU3&gt;0, 1, IF(AFT3&gt;0, 2, IF(AFS3&gt;0, 4, IF(AFR3&gt;0, 8, IF(AFQ3&gt;0, 16, 32)))))</f>
        <v>0</v>
      </c>
      <c r="AJB3" s="27">
        <f t="shared" ref="AJB3:AJB18" si="734">IF(AFW3&gt;0, VLOOKUP(AFW3, $ALZ$3:$AMH$10, IF(AFV3&gt;0, AFV3+1, IF(AFU3&gt;0, AFU3+1, IF(AFT3&gt;0, AFT3+1, IF(AFS3&gt;0, AFS3+1, IF(AFR3&gt;0, AFR3+1, AFP3+1))))), FALSE), 0)/IF(AFV3&gt;0, 1, IF(AFU3&gt;0, 2, IF(AFT3&gt;0, 4, IF(AFS3&gt;0, 8, IF(AFR3&gt;0, 16, 32)))))</f>
        <v>0</v>
      </c>
      <c r="AJC3" s="27">
        <f t="shared" ref="AJC3:AJC18" si="735">IF(AFX3&gt;0, VLOOKUP(AFX3, $ALZ$3:$AMH$10, IF(AFW3&gt;0, AFW3+1, IF(AFV3&gt;0, AFV3+1, IF(AFU3&gt;0, AFU3+1, IF(AFT3&gt;0, AFT3+1, IF(AFS3&gt;0, AFS3+1, AFQ3+1))))), FALSE), 0)/IF(AFW3&gt;0, 1, IF(AFV3&gt;0, 2, IF(AFU3&gt;0, 4, IF(AFT3&gt;0, 8, IF(AFS3&gt;0, 16, 32)))))</f>
        <v>0</v>
      </c>
      <c r="AJD3" s="27">
        <f t="shared" ref="AJD3:AJD18" si="736">IF(AFY3&gt;0, VLOOKUP(AFY3, $ALZ$3:$AMH$10, IF(AFX3&gt;0, AFX3+1, IF(AFW3&gt;0, AFW3+1, IF(AFV3&gt;0, AFV3+1, IF(AFU3&gt;0, AFU3+1, IF(AFT3&gt;0, AFT3+1, AFR3+1))))), FALSE), 0)/IF(AFX3&gt;0, 1, IF(AFW3&gt;0, 2, IF(AFV3&gt;0, 4, IF(AFU3&gt;0, 8, IF(AFT3&gt;0, 16, 32)))))</f>
        <v>0</v>
      </c>
      <c r="AJE3" s="27">
        <f t="shared" ref="AJE3:AJE18" si="737">IF(AFZ3&gt;0, VLOOKUP(AFZ3, $ALZ$3:$AMH$10, IF(AFY3&gt;0, AFY3+1, IF(AFX3&gt;0, AFX3+1, IF(AFW3&gt;0, AFW3+1, IF(AFV3&gt;0, AFV3+1, IF(AFU3&gt;0, AFU3+1, AFS3+1))))), FALSE), 0)/IF(AFY3&gt;0, 1, IF(AFX3&gt;0, 2, IF(AFW3&gt;0, 4, IF(AFV3&gt;0, 8, IF(AFU3&gt;0, 16, 32)))))</f>
        <v>0.25</v>
      </c>
      <c r="AJF3" s="27">
        <f t="shared" ref="AJF3:AJF18" si="738">IF(AGA3&gt;0, VLOOKUP(AGA3, $ALZ$3:$AMH$10, IF(AFZ3&gt;0, AFZ3+1, IF(AFY3&gt;0, AFY3+1, IF(AFX3&gt;0, AFX3+1, IF(AFW3&gt;0, AFW3+1, IF(AFV3&gt;0, AFV3+1, AFT3+1))))), FALSE), 0)/IF(AFZ3&gt;0, 1, IF(AFY3&gt;0, 2, IF(AFX3&gt;0, 4, IF(AFW3&gt;0, 8, IF(AFV3&gt;0, 16, 32)))))</f>
        <v>0</v>
      </c>
      <c r="AJG3" s="27">
        <f t="shared" ref="AJG3:AJG18" si="739">IF(AGB3&gt;0, VLOOKUP(AGB3, $ALZ$3:$AMH$10, IF(AGA3&gt;0, AGA3+1, IF(AFZ3&gt;0, AFZ3+1, IF(AFY3&gt;0, AFY3+1, IF(AFX3&gt;0, AFX3+1, IF(AFW3&gt;0, AFW3+1, AFU3+1))))), FALSE), 0)/IF(AGA3&gt;0, 1, IF(AFZ3&gt;0, 2, IF(AFY3&gt;0, 4, IF(AFX3&gt;0, 8, IF(AFW3&gt;0, 16, 32)))))</f>
        <v>0</v>
      </c>
      <c r="AJH3" s="27">
        <f t="shared" ref="AJH3:AJH18" si="740">IF(AGC3&gt;0, VLOOKUP(AGC3, $ALZ$3:$AMH$10, IF(AGB3&gt;0, AGB3+1, IF(AGA3&gt;0, AGA3+1, IF(AFZ3&gt;0, AFZ3+1, IF(AFY3&gt;0, AFY3+1, IF(AFX3&gt;0, AFX3+1, AFV3+1))))), FALSE), 0)/IF(AGB3&gt;0, 1, IF(AGA3&gt;0, 2, IF(AFZ3&gt;0, 4, IF(AFY3&gt;0, 8, IF(AFX3&gt;0, 16, 32)))))</f>
        <v>0</v>
      </c>
      <c r="AJI3" s="27">
        <f t="shared" ref="AJI3:AJI18" si="741">IF(AGD3&gt;0, VLOOKUP(AGD3, $ALZ$3:$AMH$10, IF(AGC3&gt;0, AGC3+1, IF(AGB3&gt;0, AGB3+1, IF(AGA3&gt;0, AGA3+1, IF(AFZ3&gt;0, AFZ3+1, IF(AFY3&gt;0, AFY3+1, AFW3+1))))), FALSE), 0)/IF(AGC3&gt;0, 1, IF(AGB3&gt;0, 2, IF(AGA3&gt;0, 4, IF(AFZ3&gt;0, 8, IF(AFY3&gt;0, 16, 32)))))</f>
        <v>0</v>
      </c>
      <c r="AJJ3" s="27">
        <f t="shared" ref="AJJ3:AJJ18" si="742">IF(AGE3&gt;0, VLOOKUP(AGE3, $ALZ$3:$AMH$10, IF(AGD3&gt;0, AGD3+1, IF(AGC3&gt;0, AGC3+1, IF(AGB3&gt;0, AGB3+1, IF(AGA3&gt;0, AGA3+1, IF(AFZ3&gt;0, AFZ3+1, AFX3+1))))), FALSE), 0)/IF(AGD3&gt;0, 1, IF(AGC3&gt;0, 2, IF(AGB3&gt;0, 4, IF(AGA3&gt;0, 8, IF(AFZ3&gt;0, 16, 32)))))</f>
        <v>0</v>
      </c>
      <c r="AJK3" s="27">
        <f t="shared" ref="AJK3:AJK18" si="743">IF(AGF3&gt;0, VLOOKUP(AGF3, $ALZ$3:$AMH$10, IF(AGE3&gt;0, AGE3+1, IF(AGD3&gt;0, AGD3+1, IF(AGC3&gt;0, AGC3+1, IF(AGB3&gt;0, AGB3+1, IF(AGA3&gt;0, AGA3+1, AFY3+1))))), FALSE), 0)/IF(AGE3&gt;0, 1, IF(AGD3&gt;0, 2, IF(AGC3&gt;0, 4, IF(AGB3&gt;0, 8, IF(AGA3&gt;0, 16, 32)))))</f>
        <v>0</v>
      </c>
      <c r="AJL3" s="27">
        <f t="shared" ref="AJL3:AJL18" si="744">IF(AGG3&gt;0, VLOOKUP(AGG3, $ALZ$3:$AMH$10, IF(AGF3&gt;0, AGF3+1, IF(AGE3&gt;0, AGE3+1, IF(AGD3&gt;0, AGD3+1, IF(AGC3&gt;0, AGC3+1, IF(AGB3&gt;0, AGB3+1, AFZ3+1))))), FALSE), 0)/IF(AGF3&gt;0, 1, IF(AGE3&gt;0, 2, IF(AGD3&gt;0, 4, IF(AGC3&gt;0, 8, IF(AGB3&gt;0, 16, 32)))))</f>
        <v>0</v>
      </c>
      <c r="AJM3" s="27">
        <f t="shared" ref="AJM3:AJM18" si="745">IF(AGH3&gt;0, VLOOKUP(AGH3, $ALZ$3:$AMH$10, IF(AGG3&gt;0, AGG3+1, IF(AGF3&gt;0, AGF3+1, IF(AGE3&gt;0, AGE3+1, IF(AGD3&gt;0, AGD3+1, IF(AGC3&gt;0, AGC3+1, AGA3+1))))), FALSE), 0)/IF(AGG3&gt;0, 1, IF(AGF3&gt;0, 2, IF(AGE3&gt;0, 4, IF(AGD3&gt;0, 8, IF(AGC3&gt;0, 16, 32)))))</f>
        <v>0</v>
      </c>
      <c r="AJN3" s="27">
        <f t="shared" ref="AJN3:AJN18" si="746">IF(AGI3&gt;0, VLOOKUP(AGI3, $ALZ$3:$AMH$10, IF(AGH3&gt;0, AGH3+1, IF(AGG3&gt;0, AGG3+1, IF(AGF3&gt;0, AGF3+1, IF(AGE3&gt;0, AGE3+1, IF(AGD3&gt;0, AGD3+1, AGB3+1))))), FALSE), 0)/IF(AGH3&gt;0, 1, IF(AGG3&gt;0, 2, IF(AGF3&gt;0, 4, IF(AGE3&gt;0, 8, IF(AGD3&gt;0, 16, 32)))))</f>
        <v>0</v>
      </c>
      <c r="AJO3" s="27">
        <f t="shared" ref="AJO3:AJO18" si="747">IF(AGJ3&gt;0, VLOOKUP(AGJ3, $ALZ$3:$AMH$10, IF(AGI3&gt;0, AGI3+1, IF(AGH3&gt;0, AGH3+1, IF(AGG3&gt;0, AGG3+1, IF(AGF3&gt;0, AGF3+1, IF(AGE3&gt;0, AGE3+1, AGC3+1))))), FALSE), 0)/IF(AGI3&gt;0, 1, IF(AGH3&gt;0, 2, IF(AGG3&gt;0, 4, IF(AGF3&gt;0, 8, IF(AGE3&gt;0, 16, 32)))))</f>
        <v>0</v>
      </c>
      <c r="AJP3" s="27">
        <f t="shared" ref="AJP3:AJP18" si="748">IF(AGK3&gt;0, VLOOKUP(AGK3, $ALZ$3:$AMH$10, IF(AGJ3&gt;0, AGJ3+1, IF(AGI3&gt;0, AGI3+1, IF(AGH3&gt;0, AGH3+1, IF(AGG3&gt;0, AGG3+1, IF(AGF3&gt;0, AGF3+1, AGD3+1))))), FALSE), 0)/IF(AGJ3&gt;0, 1, IF(AGI3&gt;0, 2, IF(AGH3&gt;0, 4, IF(AGG3&gt;0, 8, IF(AGF3&gt;0, 16, 32)))))</f>
        <v>0</v>
      </c>
      <c r="AJQ3" s="27">
        <f t="shared" ref="AJQ3:AJQ18" si="749">IF(AGL3&gt;0, VLOOKUP(AGL3, $ALZ$3:$AMH$10, IF(AGK3&gt;0, AGK3+1, IF(AGJ3&gt;0, AGJ3+1, IF(AGI3&gt;0, AGI3+1, IF(AGH3&gt;0, AGH3+1, IF(AGG3&gt;0, AGG3+1, AGE3+1))))), FALSE), 0)/IF(AGK3&gt;0, 1, IF(AGJ3&gt;0, 2, IF(AGI3&gt;0, 4, IF(AGH3&gt;0, 8, IF(AGG3&gt;0, 16, 32)))))</f>
        <v>0</v>
      </c>
      <c r="AJR3" s="27">
        <f t="shared" ref="AJR3:AJR18" si="750">IF(AGM3&gt;0, VLOOKUP(AGM3, $ALZ$3:$AMH$10, IF(AGL3&gt;0, AGL3+1, IF(AGK3&gt;0, AGK3+1, IF(AGJ3&gt;0, AGJ3+1, IF(AGI3&gt;0, AGI3+1, IF(AGH3&gt;0, AGH3+1, AGF3+1))))), FALSE), 0)/IF(AGL3&gt;0, 1, IF(AGK3&gt;0, 2, IF(AGJ3&gt;0, 4, IF(AGI3&gt;0, 8, IF(AGH3&gt;0, 16, 32)))))</f>
        <v>0</v>
      </c>
      <c r="AJS3" s="27">
        <f t="shared" ref="AJS3:AJS18" si="751">IF(AGN3&gt;0, VLOOKUP(AGN3, $ALZ$3:$AMH$10, IF(AGM3&gt;0, AGM3+1, IF(AGL3&gt;0, AGL3+1, IF(AGK3&gt;0, AGK3+1, IF(AGJ3&gt;0, AGJ3+1, IF(AGI3&gt;0, AGI3+1, AGG3+1))))), FALSE), 0)/IF(AGM3&gt;0, 1, IF(AGL3&gt;0, 2, IF(AGK3&gt;0, 4, IF(AGJ3&gt;0, 8, IF(AGI3&gt;0, 16, 32)))))</f>
        <v>0</v>
      </c>
      <c r="AJT3" s="27">
        <f t="shared" ref="AJT3:AJT18" si="752">IF(AGO3&gt;0, VLOOKUP(AGO3, $ALZ$3:$AMH$10, IF(AGN3&gt;0, AGN3+1, IF(AGM3&gt;0, AGM3+1, IF(AGL3&gt;0, AGL3+1, IF(AGK3&gt;0, AGK3+1, IF(AGJ3&gt;0, AGJ3+1, AGH3+1))))), FALSE), 0)/IF(AGN3&gt;0, 1, IF(AGM3&gt;0, 2, IF(AGL3&gt;0, 4, IF(AGK3&gt;0, 8, IF(AGJ3&gt;0, 16, 32)))))</f>
        <v>0</v>
      </c>
      <c r="AJU3" s="27">
        <f t="shared" ref="AJU3:AJU18" si="753">IF(AGP3&gt;0, VLOOKUP(AGP3, $ALZ$3:$AMH$10, IF(AGO3&gt;0, AGO3+1, IF(AGN3&gt;0, AGN3+1, IF(AGM3&gt;0, AGM3+1, IF(AGL3&gt;0, AGL3+1, IF(AGK3&gt;0, AGK3+1, AGI3+1))))), FALSE), 0)/IF(AGO3&gt;0, 1, IF(AGN3&gt;0, 2, IF(AGM3&gt;0, 4, IF(AGL3&gt;0, 8, IF(AGK3&gt;0, 16, 32)))))</f>
        <v>0</v>
      </c>
      <c r="AJV3" s="27">
        <f t="shared" ref="AJV3:AJV18" si="754">IF(AGQ3&gt;0, VLOOKUP(AGQ3, $ALZ$3:$AMH$10, IF(AGP3&gt;0, AGP3+1, IF(AGO3&gt;0, AGO3+1, IF(AGN3&gt;0, AGN3+1, IF(AGM3&gt;0, AGM3+1, IF(AGL3&gt;0, AGL3+1, AGJ3+1))))), FALSE), 0)/IF(AGP3&gt;0, 1, IF(AGO3&gt;0, 2, IF(AGN3&gt;0, 4, IF(AGM3&gt;0, 8, IF(AGL3&gt;0, 16, 32)))))</f>
        <v>0</v>
      </c>
      <c r="AJW3" s="27">
        <f t="shared" ref="AJW3:AJW18" si="755">IF(AGR3&gt;0, VLOOKUP(AGR3, $ALZ$3:$AMH$10, IF(AGQ3&gt;0, AGQ3+1, IF(AGP3&gt;0, AGP3+1, IF(AGO3&gt;0, AGO3+1, IF(AGN3&gt;0, AGN3+1, IF(AGM3&gt;0, AGM3+1, AGK3+1))))), FALSE), 0)/IF(AGQ3&gt;0, 1, IF(AGP3&gt;0, 2, IF(AGO3&gt;0, 4, IF(AGN3&gt;0, 8, IF(AGM3&gt;0, 16, 32)))))</f>
        <v>0</v>
      </c>
      <c r="AJX3" s="27">
        <f t="shared" ref="AJX3:AJX18" si="756">IF(AGS3&gt;0, VLOOKUP(AGS3, $ALZ$3:$AMH$10, IF(AGR3&gt;0, AGR3+1, IF(AGQ3&gt;0, AGQ3+1, IF(AGP3&gt;0, AGP3+1, IF(AGO3&gt;0, AGO3+1, IF(AGN3&gt;0, AGN3+1, AGL3+1))))), FALSE), 0)/IF(AGR3&gt;0, 1, IF(AGQ3&gt;0, 2, IF(AGP3&gt;0, 4, IF(AGO3&gt;0, 8, IF(AGN3&gt;0, 16, 32)))))</f>
        <v>0</v>
      </c>
      <c r="AJY3" s="27">
        <f t="shared" ref="AJY3:AJY18" si="757">IF(AGT3&gt;0, VLOOKUP(AGT3, $ALZ$3:$AMH$10, IF(AGS3&gt;0, AGS3+1, IF(AGR3&gt;0, AGR3+1, IF(AGQ3&gt;0, AGQ3+1, IF(AGP3&gt;0, AGP3+1, IF(AGO3&gt;0, AGO3+1, AGM3+1))))), FALSE), 0)/IF(AGS3&gt;0, 1, IF(AGR3&gt;0, 2, IF(AGQ3&gt;0, 4, IF(AGP3&gt;0, 8, IF(AGO3&gt;0, 16, 32)))))</f>
        <v>0</v>
      </c>
      <c r="AJZ3" s="27">
        <f t="shared" ref="AJZ3:AJZ18" si="758">IF(AGU3&gt;0, VLOOKUP(AGU3, $ALZ$3:$AMH$10, IF(AGT3&gt;0, AGT3+1, IF(AGS3&gt;0, AGS3+1, IF(AGR3&gt;0, AGR3+1, IF(AGQ3&gt;0, AGQ3+1, IF(AGP3&gt;0, AGP3+1, AGN3+1))))), FALSE), 0)/IF(AGT3&gt;0, 1, IF(AGS3&gt;0, 2, IF(AGR3&gt;0, 4, IF(AGQ3&gt;0, 8, IF(AGP3&gt;0, 16, 32)))))</f>
        <v>0</v>
      </c>
      <c r="AKA3" s="27">
        <f t="shared" ref="AKA3:AKA18" si="759">IF(AGV3&gt;0, VLOOKUP(AGV3, $ALZ$3:$AMH$10, IF(AGU3&gt;0, AGU3+1, IF(AGT3&gt;0, AGT3+1, IF(AGS3&gt;0, AGS3+1, IF(AGR3&gt;0, AGR3+1, IF(AGQ3&gt;0, AGQ3+1, AGO3+1))))), FALSE), 0)/IF(AGU3&gt;0, 1, IF(AGT3&gt;0, 2, IF(AGS3&gt;0, 4, IF(AGR3&gt;0, 8, IF(AGQ3&gt;0, 16, 32)))))</f>
        <v>0</v>
      </c>
      <c r="AKB3" s="27">
        <f t="shared" ref="AKB3:AKB18" si="760">IF(AGW3&gt;0, VLOOKUP(AGW3, $ALZ$3:$AMH$10, IF(AGV3&gt;0, AGV3+1, IF(AGU3&gt;0, AGU3+1, IF(AGT3&gt;0, AGT3+1, IF(AGS3&gt;0, AGS3+1, IF(AGR3&gt;0, AGR3+1, AGP3+1))))), FALSE), 0)/IF(AGV3&gt;0, 1, IF(AGU3&gt;0, 2, IF(AGT3&gt;0, 4, IF(AGS3&gt;0, 8, IF(AGR3&gt;0, 16, 32)))))</f>
        <v>0</v>
      </c>
      <c r="AKC3" s="27">
        <f t="shared" ref="AKC3:AKC18" si="761">IF(AGX3&gt;0, VLOOKUP(AGX3, $ALZ$3:$AMH$10, IF(AGW3&gt;0, AGW3+1, IF(AGV3&gt;0, AGV3+1, IF(AGU3&gt;0, AGU3+1, IF(AGT3&gt;0, AGT3+1, IF(AGS3&gt;0, AGS3+1, AGQ3+1))))), FALSE), 0)/IF(AGW3&gt;0, 1, IF(AGV3&gt;0, 2, IF(AGU3&gt;0, 4, IF(AGT3&gt;0, 8, IF(AGS3&gt;0, 16, 32)))))</f>
        <v>0</v>
      </c>
      <c r="AKD3" s="27">
        <f t="shared" ref="AKD3:AKD18" si="762">IF(AGY3&gt;0, VLOOKUP(AGY3, $ALZ$3:$AMH$10, IF(AGX3&gt;0, AGX3+1, IF(AGW3&gt;0, AGW3+1, IF(AGV3&gt;0, AGV3+1, IF(AGU3&gt;0, AGU3+1, IF(AGT3&gt;0, AGT3+1, AGR3+1))))), FALSE), 0)/IF(AGX3&gt;0, 1, IF(AGW3&gt;0, 2, IF(AGV3&gt;0, 4, IF(AGU3&gt;0, 8, IF(AGT3&gt;0, 16, 32)))))</f>
        <v>0</v>
      </c>
      <c r="AKE3" s="27">
        <f t="shared" ref="AKE3:AKE18" si="763">IF(AGZ3&gt;0, VLOOKUP(AGZ3, $ALZ$3:$AMH$10, IF(AGY3&gt;0, AGY3+1, IF(AGX3&gt;0, AGX3+1, IF(AGW3&gt;0, AGW3+1, IF(AGV3&gt;0, AGV3+1, IF(AGU3&gt;0, AGU3+1, AGS3+1))))), FALSE), 0)/IF(AGY3&gt;0, 1, IF(AGX3&gt;0, 2, IF(AGW3&gt;0, 4, IF(AGV3&gt;0, 8, IF(AGU3&gt;0, 16, 32)))))</f>
        <v>0</v>
      </c>
      <c r="AKF3" s="27">
        <f t="shared" ref="AKF3:AKF18" si="764">IF(AHA3&gt;0, VLOOKUP(AHA3, $ALZ$3:$AMH$10, IF(AGZ3&gt;0, AGZ3+1, IF(AGY3&gt;0, AGY3+1, IF(AGX3&gt;0, AGX3+1, IF(AGW3&gt;0, AGW3+1, IF(AGV3&gt;0, AGV3+1, AGT3+1))))), FALSE), 0)/IF(AGZ3&gt;0, 1, IF(AGY3&gt;0, 2, IF(AGX3&gt;0, 4, IF(AGW3&gt;0, 8, IF(AGV3&gt;0, 16, 32)))))</f>
        <v>0</v>
      </c>
      <c r="AKG3" s="27">
        <f t="shared" ref="AKG3:AKG18" si="765">IF(AHB3&gt;0, VLOOKUP(AHB3, $ALZ$3:$AMH$10, IF(AHA3&gt;0, AHA3+1, IF(AGZ3&gt;0, AGZ3+1, IF(AGY3&gt;0, AGY3+1, IF(AGX3&gt;0, AGX3+1, IF(AGW3&gt;0, AGW3+1, AGU3+1))))), FALSE), 0)/IF(AHA3&gt;0, 1, IF(AGZ3&gt;0, 2, IF(AGY3&gt;0, 4, IF(AGX3&gt;0, 8, IF(AGW3&gt;0, 16, 32)))))</f>
        <v>0</v>
      </c>
      <c r="AKH3" s="27">
        <f t="shared" ref="AKH3:AKH18" si="766">IF(AHC3&gt;0, VLOOKUP(AHC3, $ALZ$3:$AMH$10, IF(AHB3&gt;0, AHB3+1, IF(AHA3&gt;0, AHA3+1, IF(AGZ3&gt;0, AGZ3+1, IF(AGY3&gt;0, AGY3+1, IF(AGX3&gt;0, AGX3+1, AGV3+1))))), FALSE), 0)/IF(AHB3&gt;0, 1, IF(AHA3&gt;0, 2, IF(AGZ3&gt;0, 4, IF(AGY3&gt;0, 8, IF(AGX3&gt;0, 16, 32)))))</f>
        <v>0</v>
      </c>
      <c r="AKI3" s="27">
        <f t="shared" ref="AKI3:AKI18" si="767">IF(AHD3&gt;0, VLOOKUP(AHD3, $ALZ$3:$AMH$10, IF(AHC3&gt;0, AHC3+1, IF(AHB3&gt;0, AHB3+1, IF(AHA3&gt;0, AHA3+1, IF(AGZ3&gt;0, AGZ3+1, IF(AGY3&gt;0, AGY3+1, AGW3+1))))), FALSE), 0)/IF(AHC3&gt;0, 1, IF(AHB3&gt;0, 2, IF(AHA3&gt;0, 4, IF(AGZ3&gt;0, 8, IF(AGY3&gt;0, 16, 32)))))</f>
        <v>0.25</v>
      </c>
      <c r="AKJ3" s="27">
        <f t="shared" ref="AKJ3:AKJ18" si="768">IF(AHE3&gt;0, VLOOKUP(AHE3, $ALZ$3:$AMH$10, IF(AHD3&gt;0, AHD3+1, IF(AHC3&gt;0, AHC3+1, IF(AHB3&gt;0, AHB3+1, IF(AHA3&gt;0, AHA3+1, IF(AGZ3&gt;0, AGZ3+1, AGX3+1))))), FALSE), 0)/IF(AHD3&gt;0, 1, IF(AHC3&gt;0, 2, IF(AHB3&gt;0, 4, IF(AHA3&gt;0, 8, IF(AGZ3&gt;0, 16, 32)))))</f>
        <v>0</v>
      </c>
      <c r="AKK3" s="27">
        <f t="shared" ref="AKK3:AKK18" si="769">IF(AHF3&gt;0, VLOOKUP(AHF3, $ALZ$3:$AMH$10, IF(AHE3&gt;0, AHE3+1, IF(AHD3&gt;0, AHD3+1, IF(AHC3&gt;0, AHC3+1, IF(AHB3&gt;0, AHB3+1, IF(AHA3&gt;0, AHA3+1, AGY3+1))))), FALSE), 0)/IF(AHE3&gt;0, 1, IF(AHD3&gt;0, 2, IF(AHC3&gt;0, 4, IF(AHB3&gt;0, 8, IF(AHA3&gt;0, 16, 32)))))</f>
        <v>0</v>
      </c>
      <c r="AKL3" s="27">
        <f t="shared" ref="AKL3:AKL18" si="770">IF(AHG3&gt;0, VLOOKUP(AHG3, $ALZ$3:$AMH$10, IF(AHF3&gt;0, AHF3+1, IF(AHE3&gt;0, AHE3+1, IF(AHD3&gt;0, AHD3+1, IF(AHC3&gt;0, AHC3+1, IF(AHB3&gt;0, AHB3+1, AGZ3+1))))), FALSE), 0)/IF(AHF3&gt;0, 1, IF(AHE3&gt;0, 2, IF(AHD3&gt;0, 4, IF(AHC3&gt;0, 8, IF(AHB3&gt;0, 16, 32)))))</f>
        <v>0.25</v>
      </c>
      <c r="AKM3" s="27">
        <f t="shared" ref="AKM3:AKM18" si="771">IF(AHH3&gt;0, VLOOKUP(AHH3, $ALZ$3:$AMH$10, IF(AHG3&gt;0, AHG3+1, IF(AHF3&gt;0, AHF3+1, IF(AHE3&gt;0, AHE3+1, IF(AHD3&gt;0, AHD3+1, IF(AHC3&gt;0, AHC3+1, AHA3+1))))), FALSE), 0)/IF(AHG3&gt;0, 1, IF(AHF3&gt;0, 2, IF(AHE3&gt;0, 4, IF(AHD3&gt;0, 8, IF(AHC3&gt;0, 16, 32)))))</f>
        <v>0</v>
      </c>
      <c r="AKN3" s="27">
        <f t="shared" ref="AKN3:AKN18" si="772">IF(AHI3&gt;0, VLOOKUP(AHI3, $ALZ$3:$AMH$10, IF(AHH3&gt;0, AHH3+1, IF(AHG3&gt;0, AHG3+1, IF(AHF3&gt;0, AHF3+1, IF(AHE3&gt;0, AHE3+1, IF(AHD3&gt;0, AHD3+1, AHB3+1))))), FALSE), 0)/IF(AHH3&gt;0, 1, IF(AHG3&gt;0, 2, IF(AHF3&gt;0, 4, IF(AHE3&gt;0, 8, IF(AHD3&gt;0, 16, 32)))))</f>
        <v>0</v>
      </c>
      <c r="AKO3" s="27">
        <f t="shared" ref="AKO3:AKO18" si="773">IF(AHJ3&gt;0, VLOOKUP(AHJ3, $ALZ$3:$AMH$10, IF(AHI3&gt;0, AHI3+1, IF(AHH3&gt;0, AHH3+1, IF(AHG3&gt;0, AHG3+1, IF(AHF3&gt;0, AHF3+1, IF(AHE3&gt;0, AHE3+1, AHC3+1))))), FALSE), 0)/IF(AHI3&gt;0, 1, IF(AHH3&gt;0, 2, IF(AHG3&gt;0, 4, IF(AHF3&gt;0, 8, IF(AHE3&gt;0, 16, 32)))))</f>
        <v>0.25</v>
      </c>
      <c r="AKP3" s="27">
        <f t="shared" ref="AKP3:AKP18" si="774">IF(AHK3&gt;0, VLOOKUP(AHK3, $ALZ$3:$AMH$10, IF(AHJ3&gt;0, AHJ3+1, IF(AHI3&gt;0, AHI3+1, IF(AHH3&gt;0, AHH3+1, IF(AHG3&gt;0, AHG3+1, IF(AHF3&gt;0, AHF3+1, AHD3+1))))), FALSE), 0)/IF(AHJ3&gt;0, 1, IF(AHI3&gt;0, 2, IF(AHH3&gt;0, 4, IF(AHG3&gt;0, 8, IF(AHF3&gt;0, 16, 32)))))</f>
        <v>0</v>
      </c>
      <c r="AKQ3" s="27">
        <f t="shared" ref="AKQ3:AKQ18" si="775">IF(AHL3&gt;0, VLOOKUP(AHL3, $ALZ$3:$AMH$10, IF(AHK3&gt;0, AHK3+1, IF(AHJ3&gt;0, AHJ3+1, IF(AHI3&gt;0, AHI3+1, IF(AHH3&gt;0, AHH3+1, IF(AHG3&gt;0, AHG3+1, AHE3+1))))), FALSE), 0)/IF(AHK3&gt;0, 1, IF(AHJ3&gt;0, 2, IF(AHI3&gt;0, 4, IF(AHH3&gt;0, 8, IF(AHG3&gt;0, 16, 32)))))</f>
        <v>0</v>
      </c>
      <c r="AKR3" s="27">
        <f t="shared" ref="AKR3:AKR18" si="776">IF(AHM3&gt;0, VLOOKUP(AHM3, $ALZ$3:$AMH$10, IF(AHL3&gt;0, AHL3+1, IF(AHK3&gt;0, AHK3+1, IF(AHJ3&gt;0, AHJ3+1, IF(AHI3&gt;0, AHI3+1, IF(AHH3&gt;0, AHH3+1, AHF3+1))))), FALSE), 0)/IF(AHL3&gt;0, 1, IF(AHK3&gt;0, 2, IF(AHJ3&gt;0, 4, IF(AHI3&gt;0, 8, IF(AHH3&gt;0, 16, 32)))))</f>
        <v>0.25</v>
      </c>
      <c r="AKS3" s="27">
        <f t="shared" ref="AKS3:AKS18" si="777">IF(AHN3&gt;0, VLOOKUP(AHN3, $ALZ$3:$AMH$10, IF(AHM3&gt;0, AHM3+1, IF(AHL3&gt;0, AHL3+1, IF(AHK3&gt;0, AHK3+1, IF(AHJ3&gt;0, AHJ3+1, IF(AHI3&gt;0, AHI3+1, AHG3+1))))), FALSE), 0)/IF(AHM3&gt;0, 1, IF(AHL3&gt;0, 2, IF(AHK3&gt;0, 4, IF(AHJ3&gt;0, 8, IF(AHI3&gt;0, 16, 32)))))</f>
        <v>0</v>
      </c>
      <c r="AKT3" s="27">
        <f t="shared" ref="AKT3:AKT18" si="778">IF(AHO3&gt;0, VLOOKUP(AHO3, $ALZ$3:$AMH$10, IF(AHN3&gt;0, AHN3+1, IF(AHM3&gt;0, AHM3+1, IF(AHL3&gt;0, AHL3+1, IF(AHK3&gt;0, AHK3+1, IF(AHJ3&gt;0, AHJ3+1, AHH3+1))))), FALSE), 0)/IF(AHN3&gt;0, 1, IF(AHM3&gt;0, 2, IF(AHL3&gt;0, 4, IF(AHK3&gt;0, 8, IF(AHJ3&gt;0, 16, 32)))))</f>
        <v>0</v>
      </c>
      <c r="AKU3" s="27">
        <f t="shared" ref="AKU3:AKU18" si="779">IF(AHP3&gt;0, VLOOKUP(AHP3, $ALZ$3:$AMH$10, IF(AHO3&gt;0, AHO3+1, IF(AHN3&gt;0, AHN3+1, IF(AHM3&gt;0, AHM3+1, IF(AHL3&gt;0, AHL3+1, IF(AHK3&gt;0, AHK3+1, AHI3+1))))), FALSE), 0)/IF(AHO3&gt;0, 1, IF(AHN3&gt;0, 2, IF(AHM3&gt;0, 4, IF(AHL3&gt;0, 8, IF(AHK3&gt;0, 16, 32)))))</f>
        <v>0</v>
      </c>
      <c r="AKV3" s="27">
        <f t="shared" ref="AKV3:AKV18" si="780">IF(AHQ3&gt;0, VLOOKUP(AHQ3, $ALZ$3:$AMH$10, IF(AHP3&gt;0, AHP3+1, IF(AHO3&gt;0, AHO3+1, IF(AHN3&gt;0, AHN3+1, IF(AHM3&gt;0, AHM3+1, IF(AHL3&gt;0, AHL3+1, AHJ3+1))))), FALSE), 0)/IF(AHP3&gt;0, 1, IF(AHO3&gt;0, 2, IF(AHN3&gt;0, 4, IF(AHM3&gt;0, 8, IF(AHL3&gt;0, 16, 32)))))</f>
        <v>0</v>
      </c>
      <c r="AKW3" s="27">
        <f t="shared" ref="AKW3:AKW18" si="781">IF(AHR3&gt;0, VLOOKUP(AHR3, $ALZ$3:$AMH$10, IF(AHQ3&gt;0, AHQ3+1, IF(AHP3&gt;0, AHP3+1, IF(AHO3&gt;0, AHO3+1, IF(AHN3&gt;0, AHN3+1, IF(AHM3&gt;0, AHM3+1, AHK3+1))))), FALSE), 0)/IF(AHQ3&gt;0, 1, IF(AHP3&gt;0, 2, IF(AHO3&gt;0, 4, IF(AHN3&gt;0, 8, IF(AHM3&gt;0, 16, 32)))))</f>
        <v>0</v>
      </c>
      <c r="AKX3" s="27">
        <f t="shared" ref="AKX3:AKX18" si="782">IF(AHS3&gt;0, VLOOKUP(AHS3, $ALZ$3:$AMH$10, IF(AHR3&gt;0, AHR3+1, IF(AHQ3&gt;0, AHQ3+1, IF(AHP3&gt;0, AHP3+1, IF(AHO3&gt;0, AHO3+1, IF(AHN3&gt;0, AHN3+1, AHL3+1))))), FALSE), 0)/IF(AHR3&gt;0, 1, IF(AHQ3&gt;0, 2, IF(AHP3&gt;0, 4, IF(AHO3&gt;0, 8, IF(AHN3&gt;0, 16, 32)))))</f>
        <v>0</v>
      </c>
      <c r="AKY3" s="27">
        <f t="shared" ref="AKY3:AKY18" si="783">IF(AHT3&gt;0, VLOOKUP(AHT3, $ALZ$3:$AMH$10, IF(AHS3&gt;0, AHS3+1, IF(AHR3&gt;0, AHR3+1, IF(AHQ3&gt;0, AHQ3+1, IF(AHP3&gt;0, AHP3+1, IF(AHO3&gt;0, AHO3+1, AHM3+1))))), FALSE), 0)/IF(AHS3&gt;0, 1, IF(AHR3&gt;0, 2, IF(AHQ3&gt;0, 4, IF(AHP3&gt;0, 8, IF(AHO3&gt;0, 16, 32)))))</f>
        <v>0</v>
      </c>
      <c r="AKZ3" s="27">
        <f t="shared" ref="AKZ3:AKZ18" si="784">IF(AHU3&gt;0, VLOOKUP(AHU3, $ALZ$3:$AMH$10, IF(AHT3&gt;0, AHT3+1, IF(AHS3&gt;0, AHS3+1, IF(AHR3&gt;0, AHR3+1, IF(AHQ3&gt;0, AHQ3+1, IF(AHP3&gt;0, AHP3+1, AHN3+1))))), FALSE), 0)/IF(AHT3&gt;0, 1, IF(AHS3&gt;0, 2, IF(AHR3&gt;0, 4, IF(AHQ3&gt;0, 8, IF(AHP3&gt;0, 16, 32)))))</f>
        <v>0</v>
      </c>
      <c r="ALA3" s="27">
        <f t="shared" ref="ALA3:ALA18" si="785">IF(AHV3&gt;0, VLOOKUP(AHV3, $ALZ$3:$AMH$10, IF(AHU3&gt;0, AHU3+1, IF(AHT3&gt;0, AHT3+1, IF(AHS3&gt;0, AHS3+1, IF(AHR3&gt;0, AHR3+1, IF(AHQ3&gt;0, AHQ3+1, AHO3+1))))), FALSE), 0)/IF(AHU3&gt;0, 1, IF(AHT3&gt;0, 2, IF(AHS3&gt;0, 4, IF(AHR3&gt;0, 8, IF(AHQ3&gt;0, 16, 32)))))</f>
        <v>0</v>
      </c>
      <c r="ALB3" s="27">
        <f t="shared" ref="ALB3:ALB18" si="786">IF(AHW3&gt;0, VLOOKUP(AHW3, $ALZ$3:$AMH$10, IF(AHV3&gt;0, AHV3+1, IF(AHU3&gt;0, AHU3+1, IF(AHT3&gt;0, AHT3+1, IF(AHS3&gt;0, AHS3+1, IF(AHR3&gt;0, AHR3+1, AHP3+1))))), FALSE), 0)/IF(AHV3&gt;0, 1, IF(AHU3&gt;0, 2, IF(AHT3&gt;0, 4, IF(AHS3&gt;0, 8, IF(AHR3&gt;0, 16, 32)))))</f>
        <v>0</v>
      </c>
      <c r="ALC3" s="27">
        <f t="shared" ref="ALC3:ALC18" si="787">IF(AHX3&gt;0, VLOOKUP(AHX3, $ALZ$3:$AMH$10, IF(AHW3&gt;0, AHW3+1, IF(AHV3&gt;0, AHV3+1, IF(AHU3&gt;0, AHU3+1, IF(AHT3&gt;0, AHT3+1, IF(AHS3&gt;0, AHS3+1, AHQ3+1))))), FALSE), 0)/IF(AHW3&gt;0, 1, IF(AHV3&gt;0, 2, IF(AHU3&gt;0, 4, IF(AHT3&gt;0, 8, IF(AHS3&gt;0, 16, 32)))))</f>
        <v>0</v>
      </c>
      <c r="ALD3" s="27">
        <f t="shared" ref="ALD3:ALD18" si="788">IF(AHY3&gt;0, VLOOKUP(AHY3, $ALZ$3:$AMH$10, IF(AHX3&gt;0, AHX3+1, IF(AHW3&gt;0, AHW3+1, IF(AHV3&gt;0, AHV3+1, IF(AHU3&gt;0, AHU3+1, IF(AHT3&gt;0, AHT3+1, AHR3+1))))), FALSE), 0)/IF(AHX3&gt;0, 1, IF(AHW3&gt;0, 2, IF(AHV3&gt;0, 4, IF(AHU3&gt;0, 8, IF(AHT3&gt;0, 16, 32)))))</f>
        <v>0</v>
      </c>
      <c r="ALE3" s="27">
        <f t="shared" ref="ALE3:ALE18" si="789">IF(AHZ3&gt;0, VLOOKUP(AHZ3, $ALZ$3:$AMH$10, IF(AHY3&gt;0, AHY3+1, IF(AHX3&gt;0, AHX3+1, IF(AHW3&gt;0, AHW3+1, IF(AHV3&gt;0, AHV3+1, IF(AHU3&gt;0, AHU3+1, AHS3+1))))), FALSE), 0)/IF(AHY3&gt;0, 1, IF(AHX3&gt;0, 2, IF(AHW3&gt;0, 4, IF(AHV3&gt;0, 8, IF(AHU3&gt;0, 16, 32)))))</f>
        <v>0</v>
      </c>
      <c r="ALF3" s="27">
        <f t="shared" ref="ALF3:ALF18" si="790">IF(AIA3&gt;0, VLOOKUP(AIA3, $ALZ$3:$AMH$10, IF(AHZ3&gt;0, AHZ3+1, IF(AHY3&gt;0, AHY3+1, IF(AHX3&gt;0, AHX3+1, IF(AHW3&gt;0, AHW3+1, IF(AHV3&gt;0, AHV3+1, AHT3+1))))), FALSE), 0)/IF(AHZ3&gt;0, 1, IF(AHY3&gt;0, 2, IF(AHX3&gt;0, 4, IF(AHW3&gt;0, 8, IF(AHV3&gt;0, 16, 32)))))</f>
        <v>0</v>
      </c>
      <c r="ALG3" s="27">
        <f t="shared" ref="ALG3:ALG18" si="791">IF(AIB3&gt;0, VLOOKUP(AIB3, $ALZ$3:$AMH$10, IF(AIA3&gt;0, AIA3+1, IF(AHZ3&gt;0, AHZ3+1, IF(AHY3&gt;0, AHY3+1, IF(AHX3&gt;0, AHX3+1, IF(AHW3&gt;0, AHW3+1, AHU3+1))))), FALSE), 0)/IF(AIA3&gt;0, 1, IF(AHZ3&gt;0, 2, IF(AHY3&gt;0, 4, IF(AHX3&gt;0, 8, IF(AHW3&gt;0, 16, 32)))))</f>
        <v>0</v>
      </c>
      <c r="ALH3" s="27">
        <f t="shared" ref="ALH3:ALH18" si="792">IF(AIC3&gt;0, VLOOKUP(AIC3, $ALZ$3:$AMH$10, IF(AIB3&gt;0, AIB3+1, IF(AIA3&gt;0, AIA3+1, IF(AHZ3&gt;0, AHZ3+1, IF(AHY3&gt;0, AHY3+1, IF(AHX3&gt;0, AHX3+1, AHV3+1))))), FALSE), 0)/IF(AIB3&gt;0, 1, IF(AIA3&gt;0, 2, IF(AHZ3&gt;0, 4, IF(AHY3&gt;0, 8, IF(AHX3&gt;0, 16, 32)))))</f>
        <v>0</v>
      </c>
      <c r="ALI3" s="27">
        <f t="shared" ref="ALI3:ALI18" si="793">IF(AID3&gt;0, VLOOKUP(AID3, $ALZ$3:$AMH$10, IF(AIC3&gt;0, AIC3+1, IF(AIB3&gt;0, AIB3+1, IF(AIA3&gt;0, AIA3+1, IF(AHZ3&gt;0, AHZ3+1, IF(AHY3&gt;0, AHY3+1, AHW3+1))))), FALSE), 0)/IF(AIC3&gt;0, 1, IF(AIB3&gt;0, 2, IF(AIA3&gt;0, 4, IF(AHZ3&gt;0, 8, IF(AHY3&gt;0, 16, 32)))))</f>
        <v>0</v>
      </c>
      <c r="ALJ3" s="27">
        <f t="shared" ref="ALJ3:ALJ18" si="794">IF(AIE3&gt;0, VLOOKUP(AIE3, $ALZ$3:$AMH$10, IF(AID3&gt;0, AID3+1, IF(AIC3&gt;0, AIC3+1, IF(AIB3&gt;0, AIB3+1, IF(AIA3&gt;0, AIA3+1, IF(AHZ3&gt;0, AHZ3+1, AHX3+1))))), FALSE), 0)/IF(AID3&gt;0, 1, IF(AIC3&gt;0, 2, IF(AIB3&gt;0, 4, IF(AIA3&gt;0, 8, IF(AHZ3&gt;0, 16, 32)))))</f>
        <v>0</v>
      </c>
      <c r="ALK3" s="27">
        <f t="shared" ref="ALK3:ALK18" si="795">IF(AIF3&gt;0, VLOOKUP(AIF3, $ALZ$3:$AMH$10, IF(AIE3&gt;0, AIE3+1, IF(AID3&gt;0, AID3+1, IF(AIC3&gt;0, AIC3+1, IF(AIB3&gt;0, AIB3+1, IF(AIA3&gt;0, AIA3+1, AHY3+1))))), FALSE), 0)/IF(AIE3&gt;0, 1, IF(AID3&gt;0, 2, IF(AIC3&gt;0, 4, IF(AIB3&gt;0, 8, IF(AIA3&gt;0, 16, 32)))))</f>
        <v>0</v>
      </c>
      <c r="ALL3" s="27">
        <f t="shared" ref="ALL3:ALL18" si="796">IF(AIG3&gt;0, VLOOKUP(AIG3, $ALZ$3:$AMH$10, IF(AIF3&gt;0, AIF3+1, IF(AIE3&gt;0, AIE3+1, IF(AID3&gt;0, AID3+1, IF(AIC3&gt;0, AIC3+1, IF(AIB3&gt;0, AIB3+1, AHZ3+1))))), FALSE), 0)/IF(AIF3&gt;0, 1, IF(AIE3&gt;0, 2, IF(AID3&gt;0, 4, IF(AIC3&gt;0, 8, IF(AIB3&gt;0, 16, 32)))))</f>
        <v>0</v>
      </c>
      <c r="ALM3" s="27">
        <f t="shared" ref="ALM3:ALM18" si="797">IF(AIH3&gt;0, VLOOKUP(AIH3, $ALZ$3:$AMH$10, IF(AIG3&gt;0, AIG3+1, IF(AIF3&gt;0, AIF3+1, IF(AIE3&gt;0, AIE3+1, IF(AID3&gt;0, AID3+1, IF(AIC3&gt;0, AIC3+1, AIA3+1))))), FALSE), 0)/IF(AIG3&gt;0, 1, IF(AIF3&gt;0, 2, IF(AIE3&gt;0, 4, IF(AID3&gt;0, 8, IF(AIC3&gt;0, 16, 32)))))</f>
        <v>0</v>
      </c>
      <c r="ALN3" s="27">
        <f t="shared" ref="ALN3:ALN18" si="798">IF(AII3&gt;0, VLOOKUP(AII3, $ALZ$3:$AMH$10, IF(AIH3&gt;0, AIH3+1, IF(AIG3&gt;0, AIG3+1, IF(AIF3&gt;0, AIF3+1, IF(AIE3&gt;0, AIE3+1, IF(AID3&gt;0, AID3+1, AIB3+1))))), FALSE), 0)/IF(AIH3&gt;0, 1, IF(AIG3&gt;0, 2, IF(AIF3&gt;0, 4, IF(AIE3&gt;0, 8, IF(AID3&gt;0, 16, 32)))))</f>
        <v>0</v>
      </c>
      <c r="ALO3" s="27">
        <f t="shared" ref="ALO3:ALO18" si="799">IF(AIJ3&gt;0, VLOOKUP(AIJ3, $ALZ$3:$AMH$10, IF(AII3&gt;0, AII3+1, IF(AIH3&gt;0, AIH3+1, IF(AIG3&gt;0, AIG3+1, IF(AIF3&gt;0, AIF3+1, IF(AIE3&gt;0, AIE3+1, AIC3+1))))), FALSE), 0)/IF(AII3&gt;0, 1, IF(AIH3&gt;0, 2, IF(AIG3&gt;0, 4, IF(AIF3&gt;0, 8, IF(AIE3&gt;0, 16, 32)))))</f>
        <v>0</v>
      </c>
      <c r="ALP3" s="27">
        <f t="shared" ref="ALP3:ALP18" si="800">IF(AIK3&gt;0, VLOOKUP(AIK3, $ALZ$3:$AMH$10, IF(AIJ3&gt;0, AIJ3+1, IF(AII3&gt;0, AII3+1, IF(AIH3&gt;0, AIH3+1, IF(AIG3&gt;0, AIG3+1, IF(AIF3&gt;0, AIF3+1, AID3+1))))), FALSE), 0)/IF(AIJ3&gt;0, 1, IF(AII3&gt;0, 2, IF(AIH3&gt;0, 4, IF(AIG3&gt;0, 8, IF(AIF3&gt;0, 16, 32)))))</f>
        <v>0</v>
      </c>
      <c r="ALQ3" s="27">
        <f t="shared" ref="ALQ3:ALQ18" si="801">IF(AIL3&gt;0, VLOOKUP(AIL3, $ALZ$3:$AMH$10, IF(AIK3&gt;0, AIK3+1, IF(AIJ3&gt;0, AIJ3+1, IF(AII3&gt;0, AII3+1, IF(AIH3&gt;0, AIH3+1, IF(AIG3&gt;0, AIG3+1, AIE3+1))))), FALSE), 0)/IF(AIK3&gt;0, 1, IF(AIJ3&gt;0, 2, IF(AII3&gt;0, 4, IF(AIH3&gt;0, 8, IF(AIG3&gt;0, 16, 32)))))</f>
        <v>0</v>
      </c>
      <c r="ALR3" s="27">
        <f t="shared" ref="ALR3:ALR18" si="802">IF(AIM3&gt;0, VLOOKUP(AIM3, $ALZ$3:$AMH$10, IF(AIL3&gt;0, AIL3+1, IF(AIK3&gt;0, AIK3+1, IF(AIJ3&gt;0, AIJ3+1, IF(AII3&gt;0, AII3+1, IF(AIH3&gt;0, AIH3+1, AIF3+1))))), FALSE), 0)/IF(AIL3&gt;0, 1, IF(AIK3&gt;0, 2, IF(AIJ3&gt;0, 4, IF(AII3&gt;0, 8, IF(AIH3&gt;0, 16, 32)))))</f>
        <v>0</v>
      </c>
      <c r="ALS3" s="27">
        <f t="shared" ref="ALS3:ALS18" si="803">IF(AIN3&gt;0, VLOOKUP(AIN3, $ALZ$3:$AMH$10, IF(AIM3&gt;0, AIM3+1, IF(AIL3&gt;0, AIL3+1, IF(AIK3&gt;0, AIK3+1, IF(AIJ3&gt;0, AIJ3+1, IF(AII3&gt;0, AII3+1, AIG3+1))))), FALSE), 0)/IF(AIM3&gt;0, 1, IF(AIL3&gt;0, 2, IF(AIK3&gt;0, 4, IF(AIJ3&gt;0, 8, IF(AII3&gt;0, 16, 32)))))</f>
        <v>0</v>
      </c>
      <c r="ALT3" s="27">
        <f t="shared" ref="ALT3:ALT18" si="804">IF(AIO3&gt;0, VLOOKUP(AIO3, $ALZ$3:$AMH$10, IF(AIN3&gt;0, AIN3+1, IF(AIM3&gt;0, AIM3+1, IF(AIL3&gt;0, AIL3+1, IF(AIK3&gt;0, AIK3+1, IF(AIJ3&gt;0, AIJ3+1, AIH3+1))))), FALSE), 0)/IF(AIN3&gt;0, 1, IF(AIM3&gt;0, 2, IF(AIL3&gt;0, 4, IF(AIK3&gt;0, 8, IF(AIJ3&gt;0, 16, 32)))))</f>
        <v>0</v>
      </c>
      <c r="ALU3" s="27">
        <f t="shared" ref="ALU3:ALU18" si="805">IF(AIP3&gt;0, VLOOKUP(AIP3, $ALZ$3:$AMH$10, IF(AIO3&gt;0, AIO3+1, IF(AIN3&gt;0, AIN3+1, IF(AIM3&gt;0, AIM3+1, IF(AIL3&gt;0, AIL3+1, IF(AIK3&gt;0, AIK3+1, AII3+1))))), FALSE), 0)/IF(AIO3&gt;0, 1, IF(AIN3&gt;0, 2, IF(AIM3&gt;0, 4, IF(AIL3&gt;0, 8, IF(AIK3&gt;0, 16, 32)))))</f>
        <v>0</v>
      </c>
      <c r="ALV3" s="27">
        <f t="shared" ref="ALV3:ALV18" si="806">IF(AIQ3&gt;0, VLOOKUP(AIQ3, $ALZ$3:$AMH$10, IF(AIP3&gt;0, AIP3+1, IF(AIO3&gt;0, AIO3+1, IF(AIN3&gt;0, AIN3+1, IF(AIM3&gt;0, AIM3+1, IF(AIL3&gt;0, AIL3+1, AIJ3+1))))), FALSE), 0)/IF(AIP3&gt;0, 1, IF(AIO3&gt;0, 2, IF(AIN3&gt;0, 4, IF(AIM3&gt;0, 8, IF(AIL3&gt;0, 16, 32)))))</f>
        <v>0</v>
      </c>
      <c r="ALW3" s="27">
        <f t="shared" ref="ALW3:ALW18" si="807">IF(AIR3&gt;0, VLOOKUP(AIR3, $ALZ$3:$AMH$10, IF(AIQ3&gt;0, AIQ3+1, IF(AIP3&gt;0, AIP3+1, IF(AIO3&gt;0, AIO3+1, IF(AIN3&gt;0, AIN3+1, IF(AIM3&gt;0, AIM3+1, AIK3+1))))), FALSE), 0)/IF(AIQ3&gt;0, 1, IF(AIP3&gt;0, 2, IF(AIO3&gt;0, 4, IF(AIN3&gt;0, 8, IF(AIM3&gt;0, 16, 32)))))</f>
        <v>0</v>
      </c>
      <c r="ALY3" s="27" t="s">
        <v>5</v>
      </c>
      <c r="ALZ3" s="27">
        <v>2</v>
      </c>
      <c r="AMA3" s="27">
        <v>2</v>
      </c>
      <c r="AMB3" s="27">
        <v>1</v>
      </c>
      <c r="AMC3" s="27">
        <v>2</v>
      </c>
      <c r="AMD3" s="27">
        <v>8</v>
      </c>
      <c r="AME3" s="27">
        <v>8</v>
      </c>
      <c r="AMF3" s="27">
        <v>4</v>
      </c>
      <c r="AMG3" s="27">
        <v>8</v>
      </c>
      <c r="AMH3" s="27">
        <v>8</v>
      </c>
    </row>
    <row r="4" spans="1:1022" x14ac:dyDescent="0.35">
      <c r="A4" s="27">
        <v>121</v>
      </c>
      <c r="B4" s="79" t="s">
        <v>338</v>
      </c>
      <c r="C4" s="91">
        <f>VLOOKUP($A4, RankingsX!$A$1:$AN$241, 40, FALSE)</f>
        <v>2</v>
      </c>
      <c r="D4" s="79" t="s">
        <v>397</v>
      </c>
      <c r="E4" s="148" t="s">
        <v>556</v>
      </c>
      <c r="F4" s="148" t="s">
        <v>556</v>
      </c>
      <c r="G4" s="312">
        <v>1</v>
      </c>
      <c r="H4">
        <v>1807</v>
      </c>
      <c r="I4" s="29">
        <f t="shared" si="0"/>
        <v>7</v>
      </c>
      <c r="J4" s="27">
        <v>9</v>
      </c>
      <c r="L4" s="27" t="s">
        <v>1726</v>
      </c>
      <c r="M4" s="100" t="s">
        <v>1704</v>
      </c>
      <c r="N4" s="27" t="s">
        <v>1743</v>
      </c>
      <c r="O4" s="27" t="s">
        <v>24</v>
      </c>
      <c r="P4" s="27" t="s">
        <v>24</v>
      </c>
      <c r="Q4" s="27" t="s">
        <v>24</v>
      </c>
      <c r="R4" s="27" t="s">
        <v>24</v>
      </c>
      <c r="S4" s="27" t="s">
        <v>24</v>
      </c>
      <c r="T4" s="27" t="s">
        <v>24</v>
      </c>
      <c r="U4" s="27" t="s">
        <v>24</v>
      </c>
      <c r="V4" s="27" t="s">
        <v>24</v>
      </c>
      <c r="W4" s="27" t="s">
        <v>1836</v>
      </c>
      <c r="X4" s="27" t="s">
        <v>24</v>
      </c>
      <c r="Y4" s="27" t="s">
        <v>24</v>
      </c>
      <c r="Z4" s="27" t="s">
        <v>24</v>
      </c>
      <c r="AA4" s="27" t="s">
        <v>24</v>
      </c>
      <c r="AB4" s="27" t="s">
        <v>24</v>
      </c>
      <c r="AC4" s="27" t="s">
        <v>24</v>
      </c>
      <c r="AD4" s="27" t="s">
        <v>24</v>
      </c>
      <c r="AE4" s="27" t="s">
        <v>24</v>
      </c>
      <c r="AF4" s="27" t="s">
        <v>24</v>
      </c>
      <c r="AG4" s="27" t="s">
        <v>24</v>
      </c>
      <c r="AH4" s="27" t="s">
        <v>24</v>
      </c>
      <c r="AI4" s="27" t="s">
        <v>24</v>
      </c>
      <c r="AJ4" s="27" t="s">
        <v>24</v>
      </c>
      <c r="AK4" s="27" t="s">
        <v>24</v>
      </c>
      <c r="AL4" s="27" t="s">
        <v>24</v>
      </c>
      <c r="AM4" s="27" t="s">
        <v>24</v>
      </c>
      <c r="AN4" s="27" t="s">
        <v>24</v>
      </c>
      <c r="AO4" s="27" t="s">
        <v>24</v>
      </c>
      <c r="AP4" s="27" t="s">
        <v>24</v>
      </c>
      <c r="AQ4" s="27" t="s">
        <v>24</v>
      </c>
      <c r="AR4" s="27" t="s">
        <v>24</v>
      </c>
      <c r="AS4" s="27" t="s">
        <v>24</v>
      </c>
      <c r="AT4" s="27" t="s">
        <v>24</v>
      </c>
      <c r="AU4" s="27" t="s">
        <v>24</v>
      </c>
      <c r="AV4" s="27" t="s">
        <v>24</v>
      </c>
      <c r="AW4" s="27" t="s">
        <v>24</v>
      </c>
      <c r="AX4" s="27" t="s">
        <v>24</v>
      </c>
      <c r="AY4" s="27" t="s">
        <v>24</v>
      </c>
      <c r="AZ4" s="27" t="s">
        <v>24</v>
      </c>
      <c r="BA4" s="27" t="s">
        <v>24</v>
      </c>
      <c r="BB4" s="27" t="s">
        <v>24</v>
      </c>
      <c r="BC4" s="27" t="s">
        <v>24</v>
      </c>
      <c r="BD4" s="27" t="s">
        <v>1886</v>
      </c>
      <c r="BE4" s="27" t="s">
        <v>24</v>
      </c>
      <c r="BF4" s="27" t="s">
        <v>24</v>
      </c>
      <c r="BG4" s="27" t="s">
        <v>1938</v>
      </c>
      <c r="BH4" s="27" t="s">
        <v>24</v>
      </c>
      <c r="BI4" s="27" t="s">
        <v>24</v>
      </c>
      <c r="BJ4" s="27" t="s">
        <v>1944</v>
      </c>
      <c r="BK4" s="27" t="s">
        <v>24</v>
      </c>
      <c r="BL4" s="27" t="s">
        <v>24</v>
      </c>
      <c r="BM4" s="27" t="s">
        <v>24</v>
      </c>
      <c r="BN4" s="27" t="s">
        <v>24</v>
      </c>
      <c r="BO4" s="27" t="s">
        <v>24</v>
      </c>
      <c r="BP4" s="27" t="s">
        <v>24</v>
      </c>
      <c r="BQ4" s="27" t="s">
        <v>24</v>
      </c>
      <c r="BR4" s="27" t="s">
        <v>24</v>
      </c>
      <c r="BS4" s="27" t="s">
        <v>24</v>
      </c>
      <c r="BT4" s="27" t="s">
        <v>24</v>
      </c>
      <c r="BU4" s="27" t="s">
        <v>24</v>
      </c>
      <c r="BV4" s="27" t="s">
        <v>24</v>
      </c>
      <c r="BW4" s="27" t="s">
        <v>24</v>
      </c>
      <c r="BX4" s="27" t="s">
        <v>24</v>
      </c>
      <c r="BY4" s="27" t="s">
        <v>24</v>
      </c>
      <c r="BZ4" s="27" t="s">
        <v>24</v>
      </c>
      <c r="CA4" s="27" t="s">
        <v>24</v>
      </c>
      <c r="CB4" s="27" t="s">
        <v>24</v>
      </c>
      <c r="CC4" s="27" t="s">
        <v>24</v>
      </c>
      <c r="CD4" s="27" t="s">
        <v>24</v>
      </c>
      <c r="CE4" s="27" t="s">
        <v>24</v>
      </c>
      <c r="CF4" s="27" t="s">
        <v>24</v>
      </c>
      <c r="CG4" s="27" t="s">
        <v>24</v>
      </c>
      <c r="CH4" s="27" t="s">
        <v>24</v>
      </c>
      <c r="CI4" s="27" t="s">
        <v>24</v>
      </c>
      <c r="CJ4" s="27" t="s">
        <v>24</v>
      </c>
      <c r="CK4" s="27" t="s">
        <v>24</v>
      </c>
      <c r="CL4" s="27" t="s">
        <v>24</v>
      </c>
      <c r="CM4" s="27" t="s">
        <v>24</v>
      </c>
      <c r="CN4" s="27" t="s">
        <v>24</v>
      </c>
      <c r="CO4" s="27" t="s">
        <v>24</v>
      </c>
      <c r="CQ4" s="28">
        <f t="shared" si="1"/>
        <v>2</v>
      </c>
      <c r="CR4" s="28">
        <f t="shared" si="2"/>
        <v>0</v>
      </c>
      <c r="CS4" s="28">
        <f t="shared" si="3"/>
        <v>2</v>
      </c>
      <c r="CT4" s="28">
        <f t="shared" si="4"/>
        <v>0</v>
      </c>
      <c r="CU4" s="28">
        <f t="shared" si="5"/>
        <v>2</v>
      </c>
      <c r="CV4" s="28">
        <f t="shared" si="6"/>
        <v>0</v>
      </c>
      <c r="CW4" s="28">
        <f t="shared" si="7"/>
        <v>2</v>
      </c>
      <c r="CX4" s="28">
        <f t="shared" si="8"/>
        <v>0</v>
      </c>
      <c r="CY4" s="28">
        <f t="shared" si="9"/>
        <v>0</v>
      </c>
      <c r="CZ4" s="28">
        <f t="shared" si="10"/>
        <v>0</v>
      </c>
      <c r="DA4" s="28">
        <f t="shared" si="11"/>
        <v>0</v>
      </c>
      <c r="DB4" s="28">
        <f t="shared" si="12"/>
        <v>0</v>
      </c>
      <c r="DC4" s="28">
        <f t="shared" si="13"/>
        <v>0</v>
      </c>
      <c r="DD4" s="28">
        <f t="shared" si="14"/>
        <v>0</v>
      </c>
      <c r="DE4" s="28">
        <f t="shared" si="15"/>
        <v>0</v>
      </c>
      <c r="DF4" s="28">
        <f t="shared" si="16"/>
        <v>0</v>
      </c>
      <c r="DG4" s="28">
        <f t="shared" si="17"/>
        <v>2</v>
      </c>
      <c r="DH4" s="28">
        <f t="shared" si="18"/>
        <v>1</v>
      </c>
      <c r="DI4" s="28">
        <f t="shared" si="19"/>
        <v>0</v>
      </c>
      <c r="DJ4" s="28">
        <f t="shared" si="20"/>
        <v>0</v>
      </c>
      <c r="DK4" s="28">
        <f t="shared" si="21"/>
        <v>0</v>
      </c>
      <c r="DL4" s="28">
        <f t="shared" si="22"/>
        <v>0</v>
      </c>
      <c r="DM4" s="28">
        <f t="shared" si="23"/>
        <v>0</v>
      </c>
      <c r="DN4" s="28">
        <f t="shared" si="24"/>
        <v>0</v>
      </c>
      <c r="DO4" s="28">
        <f t="shared" si="25"/>
        <v>2</v>
      </c>
      <c r="DP4" s="28">
        <f t="shared" si="26"/>
        <v>1</v>
      </c>
      <c r="DR4">
        <f t="shared" si="27"/>
        <v>3</v>
      </c>
      <c r="DS4">
        <f t="shared" si="28"/>
        <v>1</v>
      </c>
      <c r="DT4">
        <f t="shared" si="29"/>
        <v>1</v>
      </c>
      <c r="DU4">
        <f t="shared" si="30"/>
        <v>0</v>
      </c>
      <c r="DV4">
        <f t="shared" si="31"/>
        <v>0</v>
      </c>
      <c r="DW4">
        <f t="shared" si="32"/>
        <v>0</v>
      </c>
      <c r="DX4">
        <f t="shared" si="33"/>
        <v>0</v>
      </c>
      <c r="DY4">
        <f t="shared" si="34"/>
        <v>0</v>
      </c>
      <c r="DZ4">
        <f t="shared" si="35"/>
        <v>0</v>
      </c>
      <c r="EA4">
        <f t="shared" si="36"/>
        <v>0</v>
      </c>
      <c r="EB4">
        <f t="shared" si="37"/>
        <v>0</v>
      </c>
      <c r="EC4">
        <f t="shared" si="38"/>
        <v>3</v>
      </c>
      <c r="ED4">
        <f t="shared" si="39"/>
        <v>0</v>
      </c>
      <c r="EE4">
        <f t="shared" si="40"/>
        <v>0</v>
      </c>
      <c r="EF4">
        <f t="shared" si="41"/>
        <v>0</v>
      </c>
      <c r="EG4">
        <f t="shared" si="42"/>
        <v>0</v>
      </c>
      <c r="EH4">
        <f t="shared" si="43"/>
        <v>0</v>
      </c>
      <c r="EI4">
        <f t="shared" si="44"/>
        <v>0</v>
      </c>
      <c r="EJ4">
        <f t="shared" si="45"/>
        <v>0</v>
      </c>
      <c r="EK4">
        <f t="shared" si="46"/>
        <v>0</v>
      </c>
      <c r="EL4">
        <f t="shared" si="47"/>
        <v>0</v>
      </c>
      <c r="EM4">
        <f t="shared" si="48"/>
        <v>0</v>
      </c>
      <c r="EN4">
        <f t="shared" si="49"/>
        <v>0</v>
      </c>
      <c r="EO4">
        <f t="shared" si="50"/>
        <v>0</v>
      </c>
      <c r="EP4">
        <f t="shared" si="51"/>
        <v>0</v>
      </c>
      <c r="EQ4">
        <f t="shared" si="52"/>
        <v>0</v>
      </c>
      <c r="ER4">
        <f t="shared" si="53"/>
        <v>0</v>
      </c>
      <c r="ES4">
        <f t="shared" si="54"/>
        <v>0</v>
      </c>
      <c r="ET4">
        <f t="shared" si="55"/>
        <v>0</v>
      </c>
      <c r="EU4">
        <f t="shared" si="56"/>
        <v>0</v>
      </c>
      <c r="EV4">
        <f t="shared" si="57"/>
        <v>0</v>
      </c>
      <c r="EW4">
        <f t="shared" si="58"/>
        <v>0</v>
      </c>
      <c r="EX4">
        <f t="shared" si="59"/>
        <v>0</v>
      </c>
      <c r="EY4">
        <f t="shared" si="60"/>
        <v>0</v>
      </c>
      <c r="EZ4">
        <f t="shared" si="61"/>
        <v>0</v>
      </c>
      <c r="FA4">
        <f t="shared" si="62"/>
        <v>0</v>
      </c>
      <c r="FB4">
        <f t="shared" si="63"/>
        <v>0</v>
      </c>
      <c r="FC4">
        <f t="shared" si="64"/>
        <v>0</v>
      </c>
      <c r="FD4">
        <f t="shared" si="65"/>
        <v>0</v>
      </c>
      <c r="FE4">
        <f t="shared" si="66"/>
        <v>0</v>
      </c>
      <c r="FF4">
        <f t="shared" si="67"/>
        <v>0</v>
      </c>
      <c r="FG4">
        <f t="shared" si="68"/>
        <v>0</v>
      </c>
      <c r="FH4">
        <f t="shared" si="69"/>
        <v>0</v>
      </c>
      <c r="FI4">
        <f t="shared" si="70"/>
        <v>0</v>
      </c>
      <c r="FJ4">
        <f t="shared" si="71"/>
        <v>13</v>
      </c>
      <c r="FK4">
        <f t="shared" si="72"/>
        <v>0</v>
      </c>
      <c r="FL4">
        <f t="shared" si="73"/>
        <v>0</v>
      </c>
      <c r="FM4">
        <f t="shared" si="74"/>
        <v>13</v>
      </c>
      <c r="FN4">
        <f t="shared" si="75"/>
        <v>0</v>
      </c>
      <c r="FO4">
        <f t="shared" si="76"/>
        <v>0</v>
      </c>
      <c r="FP4">
        <f t="shared" si="77"/>
        <v>14</v>
      </c>
      <c r="FQ4">
        <f t="shared" si="78"/>
        <v>0</v>
      </c>
      <c r="FR4">
        <f t="shared" si="79"/>
        <v>0</v>
      </c>
      <c r="FS4">
        <f t="shared" si="80"/>
        <v>0</v>
      </c>
      <c r="FT4">
        <f t="shared" si="81"/>
        <v>0</v>
      </c>
      <c r="FU4">
        <f t="shared" si="82"/>
        <v>0</v>
      </c>
      <c r="FV4">
        <f t="shared" si="83"/>
        <v>0</v>
      </c>
      <c r="FW4">
        <f t="shared" si="84"/>
        <v>0</v>
      </c>
      <c r="FX4">
        <f t="shared" si="85"/>
        <v>0</v>
      </c>
      <c r="FY4">
        <f t="shared" si="86"/>
        <v>0</v>
      </c>
      <c r="FZ4">
        <f t="shared" si="87"/>
        <v>0</v>
      </c>
      <c r="GA4">
        <f t="shared" si="88"/>
        <v>0</v>
      </c>
      <c r="GB4">
        <f t="shared" si="89"/>
        <v>0</v>
      </c>
      <c r="GC4">
        <f t="shared" si="90"/>
        <v>0</v>
      </c>
      <c r="GD4">
        <f t="shared" si="91"/>
        <v>0</v>
      </c>
      <c r="GE4">
        <f t="shared" si="92"/>
        <v>0</v>
      </c>
      <c r="GF4">
        <f t="shared" si="93"/>
        <v>0</v>
      </c>
      <c r="GG4">
        <f t="shared" si="94"/>
        <v>0</v>
      </c>
      <c r="GH4">
        <f t="shared" si="95"/>
        <v>0</v>
      </c>
      <c r="GI4">
        <f t="shared" si="96"/>
        <v>0</v>
      </c>
      <c r="GJ4">
        <f t="shared" si="97"/>
        <v>0</v>
      </c>
      <c r="GK4">
        <f t="shared" si="98"/>
        <v>0</v>
      </c>
      <c r="GL4">
        <f t="shared" si="99"/>
        <v>0</v>
      </c>
      <c r="GM4">
        <f t="shared" si="100"/>
        <v>0</v>
      </c>
      <c r="GN4">
        <f t="shared" si="101"/>
        <v>0</v>
      </c>
      <c r="GO4">
        <f t="shared" si="102"/>
        <v>0</v>
      </c>
      <c r="GP4">
        <f t="shared" si="103"/>
        <v>0</v>
      </c>
      <c r="GQ4">
        <f t="shared" si="104"/>
        <v>0</v>
      </c>
      <c r="GR4">
        <f t="shared" si="105"/>
        <v>0</v>
      </c>
      <c r="GS4">
        <f t="shared" si="106"/>
        <v>0</v>
      </c>
      <c r="GT4">
        <f t="shared" si="107"/>
        <v>0</v>
      </c>
      <c r="GU4">
        <f t="shared" si="108"/>
        <v>0</v>
      </c>
      <c r="GW4" s="278">
        <f t="shared" si="109"/>
        <v>2.6623084122046552</v>
      </c>
      <c r="GX4" s="278">
        <f t="shared" si="110"/>
        <v>0</v>
      </c>
      <c r="GY4" s="278">
        <f t="shared" si="111"/>
        <v>0</v>
      </c>
      <c r="GZ4" s="278">
        <f t="shared" si="112"/>
        <v>2.0769346996591809</v>
      </c>
      <c r="HA4" s="278">
        <f t="shared" si="113"/>
        <v>0</v>
      </c>
      <c r="HB4" s="278">
        <f t="shared" si="114"/>
        <v>4.7392431118638356</v>
      </c>
      <c r="HC4" s="278">
        <f t="shared" si="115"/>
        <v>0.6655771030511638</v>
      </c>
      <c r="HE4">
        <f>IFERROR(VLOOKUP(_xlfn.NUMBERVALUE(MID(L4, SEARCH("!", L4)+1, SEARCH("+", L4)-SEARCH("!", L4)-1)), RankingsX!$A$2:$BJ$129, 62, FALSE),0)</f>
        <v>0.50836358710735152</v>
      </c>
      <c r="HF4">
        <f>IFERROR(VLOOKUP(_xlfn.NUMBERVALUE(MID(M4, SEARCH("!", M4)+1, SEARCH("+", M4)-SEARCH("!", M4)-1)), RankingsX!$A$2:$BJ$129, 62, FALSE),0)</f>
        <v>0.55481161207250063</v>
      </c>
      <c r="HG4">
        <f>IFERROR(VLOOKUP(_xlfn.NUMBERVALUE(MID(N4, SEARCH("!", N4)+1, SEARCH("+", N4)-SEARCH("!", N4)-1)), RankingsX!$A$2:$BJ$129, 62, FALSE),0)</f>
        <v>0.70739028817218075</v>
      </c>
      <c r="HH4">
        <f>IFERROR(VLOOKUP(_xlfn.NUMBERVALUE(MID(O4, SEARCH("!", O4)+1, SEARCH("+", O4)-SEARCH("!", O4)-1)), RankingsX!$A$2:$BJ$129, 62, FALSE),0)</f>
        <v>0</v>
      </c>
      <c r="HI4">
        <f>IFERROR(VLOOKUP(_xlfn.NUMBERVALUE(MID(P4, SEARCH("!", P4)+1, SEARCH("+", P4)-SEARCH("!", P4)-1)), RankingsX!$A$2:$BJ$129, 62, FALSE),0)</f>
        <v>0</v>
      </c>
      <c r="HJ4">
        <f>IFERROR(VLOOKUP(_xlfn.NUMBERVALUE(MID(Q4, SEARCH("!", Q4)+1, SEARCH("+", Q4)-SEARCH("!", Q4)-1)), RankingsX!$A$2:$BJ$129, 62, FALSE),0)</f>
        <v>0</v>
      </c>
      <c r="HK4">
        <f>IFERROR(VLOOKUP(_xlfn.NUMBERVALUE(MID(R4, SEARCH("!", R4)+1, SEARCH("+", R4)-SEARCH("!", R4)-1)), RankingsX!$A$2:$BJ$129, 62, FALSE),0)</f>
        <v>0</v>
      </c>
      <c r="HL4">
        <f>IFERROR(VLOOKUP(_xlfn.NUMBERVALUE(MID(S4, SEARCH("!", S4)+1, SEARCH("+", S4)-SEARCH("!", S4)-1)), RankingsX!$A$2:$BJ$129, 62, FALSE),0)</f>
        <v>0</v>
      </c>
      <c r="HM4">
        <f>IFERROR(VLOOKUP(_xlfn.NUMBERVALUE(MID(T4, SEARCH("!", T4)+1, SEARCH("+", T4)-SEARCH("!", T4)-1)), RankingsX!$A$2:$BJ$129, 62, FALSE),0)</f>
        <v>0</v>
      </c>
      <c r="HN4">
        <f>IFERROR(VLOOKUP(_xlfn.NUMBERVALUE(MID(U4, SEARCH("!", U4)+1, SEARCH("+", U4)-SEARCH("!", U4)-1)), RankingsX!$A$2:$BJ$129, 62, FALSE),0)</f>
        <v>0</v>
      </c>
      <c r="HO4">
        <f>IFERROR(VLOOKUP(_xlfn.NUMBERVALUE(MID(V4, SEARCH("!", V4)+1, SEARCH("+", V4)-SEARCH("!", V4)-1)), RankingsX!$A$2:$BJ$129, 62, FALSE),0)</f>
        <v>0</v>
      </c>
      <c r="HP4">
        <f>IFERROR(VLOOKUP(_xlfn.NUMBERVALUE(MID(W4, SEARCH("!", W4)+1, SEARCH("+", W4)-SEARCH("!", W4)-1)), RankingsX!$A$2:$BJ$129, 62, FALSE),0)</f>
        <v>0.89174292485262219</v>
      </c>
      <c r="HQ4">
        <f>IFERROR(VLOOKUP(_xlfn.NUMBERVALUE(MID(X4, SEARCH("!", X4)+1, SEARCH("+", X4)-SEARCH("!", X4)-1)), RankingsX!$A$2:$BJ$129, 62, FALSE),0)</f>
        <v>0</v>
      </c>
      <c r="HR4">
        <f>IFERROR(VLOOKUP(_xlfn.NUMBERVALUE(MID(Y4, SEARCH("!", Y4)+1, SEARCH("+", Y4)-SEARCH("!", Y4)-1)), RankingsX!$A$2:$BJ$129, 62, FALSE),0)</f>
        <v>0</v>
      </c>
      <c r="HS4">
        <f>IFERROR(VLOOKUP(_xlfn.NUMBERVALUE(MID(Z4, SEARCH("!", Z4)+1, SEARCH("+", Z4)-SEARCH("!", Z4)-1)), RankingsX!$A$2:$BJ$129, 62, FALSE),0)</f>
        <v>0</v>
      </c>
      <c r="HT4">
        <f>IFERROR(VLOOKUP(_xlfn.NUMBERVALUE(MID(AA4, SEARCH("!", AA4)+1, SEARCH("+", AA4)-SEARCH("!", AA4)-1)), RankingsX!$A$2:$BJ$129, 62, FALSE),0)</f>
        <v>0</v>
      </c>
      <c r="HU4">
        <f>IFERROR(VLOOKUP(_xlfn.NUMBERVALUE(MID(AB4, SEARCH("!", AB4)+1, SEARCH("+", AB4)-SEARCH("!", AB4)-1)), RankingsX!$A$2:$BJ$129, 62, FALSE),0)</f>
        <v>0</v>
      </c>
      <c r="HV4">
        <f>IFERROR(VLOOKUP(_xlfn.NUMBERVALUE(MID(AC4, SEARCH("!", AC4)+1, SEARCH("+", AC4)-SEARCH("!", AC4)-1)), RankingsX!$A$2:$BJ$129, 62, FALSE),0)</f>
        <v>0</v>
      </c>
      <c r="HW4">
        <f>IFERROR(VLOOKUP(_xlfn.NUMBERVALUE(MID(AD4, SEARCH("!", AD4)+1, SEARCH("+", AD4)-SEARCH("!", AD4)-1)), RankingsX!$A$2:$BJ$129, 62, FALSE),0)</f>
        <v>0</v>
      </c>
      <c r="HX4">
        <f>IFERROR(VLOOKUP(_xlfn.NUMBERVALUE(MID(AE4, SEARCH("!", AE4)+1, SEARCH("+", AE4)-SEARCH("!", AE4)-1)), RankingsX!$A$2:$BJ$129, 62, FALSE),0)</f>
        <v>0</v>
      </c>
      <c r="HY4">
        <f>IFERROR(VLOOKUP(_xlfn.NUMBERVALUE(MID(AF4, SEARCH("!", AF4)+1, SEARCH("+", AF4)-SEARCH("!", AF4)-1)), RankingsX!$A$2:$BJ$129, 62, FALSE),0)</f>
        <v>0</v>
      </c>
      <c r="HZ4">
        <f>IFERROR(VLOOKUP(_xlfn.NUMBERVALUE(MID(AG4, SEARCH("!", AG4)+1, SEARCH("+", AG4)-SEARCH("!", AG4)-1)), RankingsX!$A$2:$BJ$129, 62, FALSE),0)</f>
        <v>0</v>
      </c>
      <c r="IA4">
        <f>IFERROR(VLOOKUP(_xlfn.NUMBERVALUE(MID(AH4, SEARCH("!", AH4)+1, SEARCH("+", AH4)-SEARCH("!", AH4)-1)), RankingsX!$A$2:$BJ$129, 62, FALSE),0)</f>
        <v>0</v>
      </c>
      <c r="IB4">
        <f>IFERROR(VLOOKUP(_xlfn.NUMBERVALUE(MID(AI4, SEARCH("!", AI4)+1, SEARCH("+", AI4)-SEARCH("!", AI4)-1)), RankingsX!$A$2:$BJ$129, 62, FALSE),0)</f>
        <v>0</v>
      </c>
      <c r="IC4">
        <f>IFERROR(VLOOKUP(_xlfn.NUMBERVALUE(MID(AJ4, SEARCH("!", AJ4)+1, SEARCH("+", AJ4)-SEARCH("!", AJ4)-1)), RankingsX!$A$2:$BJ$129, 62, FALSE),0)</f>
        <v>0</v>
      </c>
      <c r="ID4">
        <f>IFERROR(VLOOKUP(_xlfn.NUMBERVALUE(MID(AK4, SEARCH("!", AK4)+1, SEARCH("+", AK4)-SEARCH("!", AK4)-1)), RankingsX!$A$2:$BJ$129, 62, FALSE),0)</f>
        <v>0</v>
      </c>
      <c r="IE4">
        <f>IFERROR(VLOOKUP(_xlfn.NUMBERVALUE(MID(AL4, SEARCH("!", AL4)+1, SEARCH("+", AL4)-SEARCH("!", AL4)-1)), RankingsX!$A$2:$BJ$129, 62, FALSE),0)</f>
        <v>0</v>
      </c>
      <c r="IF4">
        <f>IFERROR(VLOOKUP(_xlfn.NUMBERVALUE(MID(AM4, SEARCH("!", AM4)+1, SEARCH("+", AM4)-SEARCH("!", AM4)-1)), RankingsX!$A$2:$BJ$129, 62, FALSE),0)</f>
        <v>0</v>
      </c>
      <c r="IG4">
        <f>IFERROR(VLOOKUP(_xlfn.NUMBERVALUE(MID(AN4, SEARCH("!", AN4)+1, SEARCH("+", AN4)-SEARCH("!", AN4)-1)), RankingsX!$A$2:$BJ$129, 62, FALSE),0)</f>
        <v>0</v>
      </c>
      <c r="IH4">
        <f>IFERROR(VLOOKUP(_xlfn.NUMBERVALUE(MID(AO4, SEARCH("!", AO4)+1, SEARCH("+", AO4)-SEARCH("!", AO4)-1)), RankingsX!$A$2:$BJ$129, 62, FALSE),0)</f>
        <v>0</v>
      </c>
      <c r="II4">
        <f>IFERROR(VLOOKUP(_xlfn.NUMBERVALUE(MID(AP4, SEARCH("!", AP4)+1, SEARCH("+", AP4)-SEARCH("!", AP4)-1)), RankingsX!$A$2:$BJ$129, 62, FALSE),0)</f>
        <v>0</v>
      </c>
      <c r="IJ4">
        <f>IFERROR(VLOOKUP(_xlfn.NUMBERVALUE(MID(AQ4, SEARCH("!", AQ4)+1, SEARCH("+", AQ4)-SEARCH("!", AQ4)-1)), RankingsX!$A$2:$BJ$129, 62, FALSE),0)</f>
        <v>0</v>
      </c>
      <c r="IK4">
        <f>IFERROR(VLOOKUP(_xlfn.NUMBERVALUE(MID(AR4, SEARCH("!", AR4)+1, SEARCH("+", AR4)-SEARCH("!", AR4)-1)), RankingsX!$A$2:$BJ$129, 62, FALSE),0)</f>
        <v>0</v>
      </c>
      <c r="IL4">
        <f>IFERROR(VLOOKUP(_xlfn.NUMBERVALUE(MID(AS4, SEARCH("!", AS4)+1, SEARCH("+", AS4)-SEARCH("!", AS4)-1)), RankingsX!$A$2:$BJ$129, 62, FALSE),0)</f>
        <v>0</v>
      </c>
      <c r="IM4">
        <f>IFERROR(VLOOKUP(_xlfn.NUMBERVALUE(MID(AT4, SEARCH("!", AT4)+1, SEARCH("+", AT4)-SEARCH("!", AT4)-1)), RankingsX!$A$2:$BJ$129, 62, FALSE),0)</f>
        <v>0</v>
      </c>
      <c r="IN4">
        <f>IFERROR(VLOOKUP(_xlfn.NUMBERVALUE(MID(AU4, SEARCH("!", AU4)+1, SEARCH("+", AU4)-SEARCH("!", AU4)-1)), RankingsX!$A$2:$BJ$129, 62, FALSE),0)</f>
        <v>0</v>
      </c>
      <c r="IO4">
        <f>IFERROR(VLOOKUP(_xlfn.NUMBERVALUE(MID(AV4, SEARCH("!", AV4)+1, SEARCH("+", AV4)-SEARCH("!", AV4)-1)), RankingsX!$A$2:$BJ$129, 62, FALSE),0)</f>
        <v>0</v>
      </c>
      <c r="IP4">
        <f>IFERROR(VLOOKUP(_xlfn.NUMBERVALUE(MID(AW4, SEARCH("!", AW4)+1, SEARCH("+", AW4)-SEARCH("!", AW4)-1)), RankingsX!$A$2:$BJ$129, 62, FALSE),0)</f>
        <v>0</v>
      </c>
      <c r="IQ4">
        <f>IFERROR(VLOOKUP(_xlfn.NUMBERVALUE(MID(AX4, SEARCH("!", AX4)+1, SEARCH("+", AX4)-SEARCH("!", AX4)-1)), RankingsX!$A$2:$BJ$129, 62, FALSE),0)</f>
        <v>0</v>
      </c>
      <c r="IR4">
        <f>IFERROR(VLOOKUP(_xlfn.NUMBERVALUE(MID(AY4, SEARCH("!", AY4)+1, SEARCH("+", AY4)-SEARCH("!", AY4)-1)), RankingsX!$A$2:$BJ$129, 62, FALSE),0)</f>
        <v>0</v>
      </c>
      <c r="IS4">
        <f>IFERROR(VLOOKUP(_xlfn.NUMBERVALUE(MID(AZ4, SEARCH("!", AZ4)+1, SEARCH("+", AZ4)-SEARCH("!", AZ4)-1)), RankingsX!$A$2:$BJ$129, 62, FALSE),0)</f>
        <v>0</v>
      </c>
      <c r="IT4">
        <f>IFERROR(VLOOKUP(_xlfn.NUMBERVALUE(MID(BA4, SEARCH("!", BA4)+1, SEARCH("+", BA4)-SEARCH("!", BA4)-1)), RankingsX!$A$2:$BJ$129, 62, FALSE),0)</f>
        <v>0</v>
      </c>
      <c r="IU4">
        <f>IFERROR(VLOOKUP(_xlfn.NUMBERVALUE(MID(BB4, SEARCH("!", BB4)+1, SEARCH("+", BB4)-SEARCH("!", BB4)-1)), RankingsX!$A$2:$BJ$129, 62, FALSE),0)</f>
        <v>0</v>
      </c>
      <c r="IV4">
        <f>IFERROR(VLOOKUP(_xlfn.NUMBERVALUE(MID(BC4, SEARCH("!", BC4)+1, SEARCH("+", BC4)-SEARCH("!", BC4)-1)), RankingsX!$A$2:$BJ$129, 62, FALSE),0)</f>
        <v>0</v>
      </c>
      <c r="IW4">
        <f>IFERROR(VLOOKUP(_xlfn.NUMBERVALUE(MID(BD4, SEARCH("!", BD4)+1, SEARCH("+", BD4)-SEARCH("!", BD4)-1)), RankingsX!$A$2:$BJ$129, 62, FALSE),0)</f>
        <v>0.33726040924216444</v>
      </c>
      <c r="IX4">
        <f>IFERROR(VLOOKUP(_xlfn.NUMBERVALUE(MID(BE4, SEARCH("!", BE4)+1, SEARCH("+", BE4)-SEARCH("!", BE4)-1)), RankingsX!$A$2:$BJ$129, 62, FALSE),0)</f>
        <v>0</v>
      </c>
      <c r="IY4">
        <f>IFERROR(VLOOKUP(_xlfn.NUMBERVALUE(MID(BF4, SEARCH("!", BF4)+1, SEARCH("+", BF4)-SEARCH("!", BF4)-1)), RankingsX!$A$2:$BJ$129, 62, FALSE),0)</f>
        <v>0</v>
      </c>
      <c r="IZ4">
        <f>IFERROR(VLOOKUP(_xlfn.NUMBERVALUE(MID(BG4, SEARCH("!", BG4)+1, SEARCH("+", BG4)-SEARCH("!", BG4)-1)), RankingsX!$A$2:$BJ$129, 62, FALSE),0)</f>
        <v>0.84793136556439419</v>
      </c>
      <c r="JA4">
        <f>IFERROR(VLOOKUP(_xlfn.NUMBERVALUE(MID(BH4, SEARCH("!", BH4)+1, SEARCH("+", BH4)-SEARCH("!", BH4)-1)), RankingsX!$A$2:$BJ$129, 62, FALSE),0)</f>
        <v>0</v>
      </c>
      <c r="JB4">
        <f>IFERROR(VLOOKUP(_xlfn.NUMBERVALUE(MID(BI4, SEARCH("!", BI4)+1, SEARCH("+", BI4)-SEARCH("!", BI4)-1)), RankingsX!$A$2:$BJ$129, 62, FALSE),0)</f>
        <v>0</v>
      </c>
      <c r="JC4">
        <f>IFERROR(VLOOKUP(_xlfn.NUMBERVALUE(MID(BJ4, SEARCH("!", BJ4)+1, SEARCH("+", BJ4)-SEARCH("!", BJ4)-1)), RankingsX!$A$2:$BJ$129, 62, FALSE),0)</f>
        <v>0.89174292485262219</v>
      </c>
      <c r="JD4">
        <f>IFERROR(VLOOKUP(_xlfn.NUMBERVALUE(MID(BK4, SEARCH("!", BK4)+1, SEARCH("+", BK4)-SEARCH("!", BK4)-1)), RankingsX!$A$2:$BJ$129, 62, FALSE),0)</f>
        <v>0</v>
      </c>
      <c r="JE4">
        <f>IFERROR(VLOOKUP(_xlfn.NUMBERVALUE(MID(BL4, SEARCH("!", BL4)+1, SEARCH("+", BL4)-SEARCH("!", BL4)-1)), RankingsX!$A$2:$BJ$129, 62, FALSE),0)</f>
        <v>0</v>
      </c>
      <c r="JF4">
        <f>IFERROR(VLOOKUP(_xlfn.NUMBERVALUE(MID(BM4, SEARCH("!", BM4)+1, SEARCH("+", BM4)-SEARCH("!", BM4)-1)), RankingsX!$A$2:$BJ$129, 62, FALSE),0)</f>
        <v>0</v>
      </c>
      <c r="JG4">
        <f>IFERROR(VLOOKUP(_xlfn.NUMBERVALUE(MID(BN4, SEARCH("!", BN4)+1, SEARCH("+", BN4)-SEARCH("!", BN4)-1)), RankingsX!$A$2:$BJ$129, 62, FALSE),0)</f>
        <v>0</v>
      </c>
      <c r="JH4">
        <f>IFERROR(VLOOKUP(_xlfn.NUMBERVALUE(MID(BO4, SEARCH("!", BO4)+1, SEARCH("+", BO4)-SEARCH("!", BO4)-1)), RankingsX!$A$2:$BJ$129, 62, FALSE),0)</f>
        <v>0</v>
      </c>
      <c r="JI4">
        <f>IFERROR(VLOOKUP(_xlfn.NUMBERVALUE(MID(BP4, SEARCH("!", BP4)+1, SEARCH("+", BP4)-SEARCH("!", BP4)-1)), RankingsX!$A$2:$BJ$129, 62, FALSE),0)</f>
        <v>0</v>
      </c>
      <c r="JJ4">
        <f>IFERROR(VLOOKUP(_xlfn.NUMBERVALUE(MID(BQ4, SEARCH("!", BQ4)+1, SEARCH("+", BQ4)-SEARCH("!", BQ4)-1)), RankingsX!$A$2:$BJ$129, 62, FALSE),0)</f>
        <v>0</v>
      </c>
      <c r="JK4">
        <f>IFERROR(VLOOKUP(_xlfn.NUMBERVALUE(MID(BR4, SEARCH("!", BR4)+1, SEARCH("+", BR4)-SEARCH("!", BR4)-1)), RankingsX!$A$2:$BJ$129, 62, FALSE),0)</f>
        <v>0</v>
      </c>
      <c r="JL4">
        <f>IFERROR(VLOOKUP(_xlfn.NUMBERVALUE(MID(BS4, SEARCH("!", BS4)+1, SEARCH("+", BS4)-SEARCH("!", BS4)-1)), RankingsX!$A$2:$BJ$129, 62, FALSE),0)</f>
        <v>0</v>
      </c>
      <c r="JM4">
        <f>IFERROR(VLOOKUP(_xlfn.NUMBERVALUE(MID(BT4, SEARCH("!", BT4)+1, SEARCH("+", BT4)-SEARCH("!", BT4)-1)), RankingsX!$A$2:$BJ$129, 62, FALSE),0)</f>
        <v>0</v>
      </c>
      <c r="JN4">
        <f>IFERROR(VLOOKUP(_xlfn.NUMBERVALUE(MID(BU4, SEARCH("!", BU4)+1, SEARCH("+", BU4)-SEARCH("!", BU4)-1)), RankingsX!$A$2:$BJ$129, 62, FALSE),0)</f>
        <v>0</v>
      </c>
      <c r="JO4">
        <f>IFERROR(VLOOKUP(_xlfn.NUMBERVALUE(MID(BV4, SEARCH("!", BV4)+1, SEARCH("+", BV4)-SEARCH("!", BV4)-1)), RankingsX!$A$2:$BJ$129, 62, FALSE),0)</f>
        <v>0</v>
      </c>
      <c r="JP4">
        <f>IFERROR(VLOOKUP(_xlfn.NUMBERVALUE(MID(BW4, SEARCH("!", BW4)+1, SEARCH("+", BW4)-SEARCH("!", BW4)-1)), RankingsX!$A$2:$BJ$129, 62, FALSE),0)</f>
        <v>0</v>
      </c>
      <c r="JQ4">
        <f>IFERROR(VLOOKUP(_xlfn.NUMBERVALUE(MID(BX4, SEARCH("!", BX4)+1, SEARCH("+", BX4)-SEARCH("!", BX4)-1)), RankingsX!$A$2:$BJ$129, 62, FALSE),0)</f>
        <v>0</v>
      </c>
      <c r="JR4">
        <f>IFERROR(VLOOKUP(_xlfn.NUMBERVALUE(MID(BY4, SEARCH("!", BY4)+1, SEARCH("+", BY4)-SEARCH("!", BY4)-1)), RankingsX!$A$2:$BJ$129, 62, FALSE),0)</f>
        <v>0</v>
      </c>
      <c r="JS4">
        <f>IFERROR(VLOOKUP(_xlfn.NUMBERVALUE(MID(BZ4, SEARCH("!", BZ4)+1, SEARCH("+", BZ4)-SEARCH("!", BZ4)-1)), RankingsX!$A$2:$BJ$129, 62, FALSE),0)</f>
        <v>0</v>
      </c>
      <c r="JT4">
        <f>IFERROR(VLOOKUP(_xlfn.NUMBERVALUE(MID(CA4, SEARCH("!", CA4)+1, SEARCH("+", CA4)-SEARCH("!", CA4)-1)), RankingsX!$A$2:$BJ$129, 62, FALSE),0)</f>
        <v>0</v>
      </c>
      <c r="JU4">
        <f>IFERROR(VLOOKUP(_xlfn.NUMBERVALUE(MID(CB4, SEARCH("!", CB4)+1, SEARCH("+", CB4)-SEARCH("!", CB4)-1)), RankingsX!$A$2:$BJ$129, 62, FALSE),0)</f>
        <v>0</v>
      </c>
      <c r="JV4">
        <f>IFERROR(VLOOKUP(_xlfn.NUMBERVALUE(MID(CC4, SEARCH("!", CC4)+1, SEARCH("+", CC4)-SEARCH("!", CC4)-1)), RankingsX!$A$2:$BJ$129, 62, FALSE),0)</f>
        <v>0</v>
      </c>
      <c r="JW4">
        <f>IFERROR(VLOOKUP(_xlfn.NUMBERVALUE(MID(CD4, SEARCH("!", CD4)+1, SEARCH("+", CD4)-SEARCH("!", CD4)-1)), RankingsX!$A$2:$BJ$129, 62, FALSE),0)</f>
        <v>0</v>
      </c>
      <c r="JX4">
        <f>IFERROR(VLOOKUP(_xlfn.NUMBERVALUE(MID(CE4, SEARCH("!", CE4)+1, SEARCH("+", CE4)-SEARCH("!", CE4)-1)), RankingsX!$A$2:$BJ$129, 62, FALSE),0)</f>
        <v>0</v>
      </c>
      <c r="JY4">
        <f>IFERROR(VLOOKUP(_xlfn.NUMBERVALUE(MID(CF4, SEARCH("!", CF4)+1, SEARCH("+", CF4)-SEARCH("!", CF4)-1)), RankingsX!$A$2:$BJ$129, 62, FALSE),0)</f>
        <v>0</v>
      </c>
      <c r="JZ4">
        <f>IFERROR(VLOOKUP(_xlfn.NUMBERVALUE(MID(CG4, SEARCH("!", CG4)+1, SEARCH("+", CG4)-SEARCH("!", CG4)-1)), RankingsX!$A$2:$BJ$129, 62, FALSE),0)</f>
        <v>0</v>
      </c>
      <c r="KA4">
        <f>IFERROR(VLOOKUP(_xlfn.NUMBERVALUE(MID(CH4, SEARCH("!", CH4)+1, SEARCH("+", CH4)-SEARCH("!", CH4)-1)), RankingsX!$A$2:$BJ$129, 62, FALSE),0)</f>
        <v>0</v>
      </c>
      <c r="KB4">
        <f>IFERROR(VLOOKUP(_xlfn.NUMBERVALUE(MID(CI4, SEARCH("!", CI4)+1, SEARCH("+", CI4)-SEARCH("!", CI4)-1)), RankingsX!$A$2:$BJ$129, 62, FALSE),0)</f>
        <v>0</v>
      </c>
      <c r="KC4">
        <f>IFERROR(VLOOKUP(_xlfn.NUMBERVALUE(MID(CJ4, SEARCH("!", CJ4)+1, SEARCH("+", CJ4)-SEARCH("!", CJ4)-1)), RankingsX!$A$2:$BJ$129, 62, FALSE),0)</f>
        <v>0</v>
      </c>
      <c r="KD4">
        <f>IFERROR(VLOOKUP(_xlfn.NUMBERVALUE(MID(CK4, SEARCH("!", CK4)+1, SEARCH("+", CK4)-SEARCH("!", CK4)-1)), RankingsX!$A$2:$BJ$129, 62, FALSE),0)</f>
        <v>0</v>
      </c>
      <c r="KE4">
        <f>IFERROR(VLOOKUP(_xlfn.NUMBERVALUE(MID(CL4, SEARCH("!", CL4)+1, SEARCH("+", CL4)-SEARCH("!", CL4)-1)), RankingsX!$A$2:$BJ$129, 62, FALSE),0)</f>
        <v>0</v>
      </c>
      <c r="KF4">
        <f>IFERROR(VLOOKUP(_xlfn.NUMBERVALUE(MID(CM4, SEARCH("!", CM4)+1, SEARCH("+", CM4)-SEARCH("!", CM4)-1)), RankingsX!$A$2:$BJ$129, 62, FALSE),0)</f>
        <v>0</v>
      </c>
      <c r="KG4">
        <f>IFERROR(VLOOKUP(_xlfn.NUMBERVALUE(MID(CN4, SEARCH("!", CN4)+1, SEARCH("+", CN4)-SEARCH("!", CN4)-1)), RankingsX!$A$2:$BJ$129, 62, FALSE),0)</f>
        <v>0</v>
      </c>
      <c r="KH4">
        <f>IFERROR(VLOOKUP(_xlfn.NUMBERVALUE(MID(CO4, SEARCH("!", CO4)+1, SEARCH("+", CO4)-SEARCH("!", CO4)-1)), RankingsX!$A$2:$BJ$129, 62, FALSE),0)</f>
        <v>0</v>
      </c>
      <c r="KJ4" s="28">
        <f t="shared" si="116"/>
        <v>79</v>
      </c>
      <c r="KK4" s="28">
        <f t="shared" si="117"/>
        <v>0</v>
      </c>
      <c r="KL4" s="28">
        <f t="shared" si="118"/>
        <v>0</v>
      </c>
      <c r="KM4" s="28">
        <f t="shared" si="119"/>
        <v>64</v>
      </c>
      <c r="KN4" s="28">
        <f t="shared" si="120"/>
        <v>0</v>
      </c>
      <c r="KO4" s="28">
        <f t="shared" si="121"/>
        <v>79</v>
      </c>
      <c r="KP4" s="28">
        <f t="shared" si="122"/>
        <v>143</v>
      </c>
      <c r="KS4" s="27" t="str">
        <f t="shared" si="123"/>
        <v>18</v>
      </c>
      <c r="KT4" s="27" t="str">
        <f t="shared" si="124"/>
        <v>16</v>
      </c>
      <c r="KU4" s="27" t="str">
        <f t="shared" si="125"/>
        <v>22</v>
      </c>
      <c r="KV4" s="27">
        <f t="shared" si="126"/>
        <v>0</v>
      </c>
      <c r="KW4" s="27">
        <f t="shared" si="127"/>
        <v>0</v>
      </c>
      <c r="KX4" s="27">
        <f t="shared" si="128"/>
        <v>0</v>
      </c>
      <c r="KY4" s="27">
        <f t="shared" si="129"/>
        <v>0</v>
      </c>
      <c r="KZ4" s="27">
        <f t="shared" si="130"/>
        <v>0</v>
      </c>
      <c r="LA4" s="27">
        <f t="shared" si="131"/>
        <v>0</v>
      </c>
      <c r="LB4" s="27">
        <f t="shared" si="132"/>
        <v>0</v>
      </c>
      <c r="LC4" s="27">
        <f t="shared" si="133"/>
        <v>0</v>
      </c>
      <c r="LD4" s="27" t="str">
        <f t="shared" si="134"/>
        <v>23</v>
      </c>
      <c r="LE4" s="27">
        <f t="shared" si="135"/>
        <v>0</v>
      </c>
      <c r="LF4" s="27">
        <f t="shared" si="136"/>
        <v>0</v>
      </c>
      <c r="LG4" s="27">
        <f t="shared" si="137"/>
        <v>0</v>
      </c>
      <c r="LH4" s="27">
        <f t="shared" si="138"/>
        <v>0</v>
      </c>
      <c r="LI4" s="27">
        <f t="shared" si="139"/>
        <v>0</v>
      </c>
      <c r="LJ4" s="27">
        <f t="shared" si="140"/>
        <v>0</v>
      </c>
      <c r="LK4" s="27">
        <f t="shared" si="141"/>
        <v>0</v>
      </c>
      <c r="LL4" s="27">
        <f t="shared" si="142"/>
        <v>0</v>
      </c>
      <c r="LM4" s="27">
        <f t="shared" si="143"/>
        <v>0</v>
      </c>
      <c r="LN4" s="27">
        <f t="shared" si="144"/>
        <v>0</v>
      </c>
      <c r="LO4" s="27">
        <f t="shared" si="145"/>
        <v>0</v>
      </c>
      <c r="LP4" s="27">
        <f t="shared" si="146"/>
        <v>0</v>
      </c>
      <c r="LQ4" s="27">
        <f t="shared" si="147"/>
        <v>0</v>
      </c>
      <c r="LR4" s="27">
        <f t="shared" si="148"/>
        <v>0</v>
      </c>
      <c r="LS4" s="27">
        <f t="shared" si="149"/>
        <v>0</v>
      </c>
      <c r="LT4" s="27">
        <f t="shared" si="150"/>
        <v>0</v>
      </c>
      <c r="LU4" s="27">
        <f t="shared" si="151"/>
        <v>0</v>
      </c>
      <c r="LV4" s="27">
        <f t="shared" si="152"/>
        <v>0</v>
      </c>
      <c r="LW4" s="27">
        <f t="shared" si="153"/>
        <v>0</v>
      </c>
      <c r="LX4" s="27">
        <f t="shared" si="154"/>
        <v>0</v>
      </c>
      <c r="LY4" s="27">
        <f t="shared" si="155"/>
        <v>0</v>
      </c>
      <c r="LZ4" s="27">
        <f t="shared" si="156"/>
        <v>0</v>
      </c>
      <c r="MA4" s="27">
        <f t="shared" si="157"/>
        <v>0</v>
      </c>
      <c r="MB4" s="27">
        <f t="shared" si="158"/>
        <v>0</v>
      </c>
      <c r="MC4" s="27">
        <f t="shared" si="159"/>
        <v>0</v>
      </c>
      <c r="MD4" s="27">
        <f t="shared" si="160"/>
        <v>0</v>
      </c>
      <c r="ME4" s="27">
        <f t="shared" si="161"/>
        <v>0</v>
      </c>
      <c r="MF4" s="27">
        <f t="shared" si="162"/>
        <v>0</v>
      </c>
      <c r="MG4" s="27">
        <f t="shared" si="163"/>
        <v>0</v>
      </c>
      <c r="MH4" s="27">
        <f t="shared" si="164"/>
        <v>0</v>
      </c>
      <c r="MI4" s="27">
        <f t="shared" si="165"/>
        <v>0</v>
      </c>
      <c r="MJ4" s="27">
        <f t="shared" si="166"/>
        <v>0</v>
      </c>
      <c r="MK4" s="27" t="str">
        <f t="shared" si="167"/>
        <v>30</v>
      </c>
      <c r="ML4" s="27">
        <f t="shared" si="168"/>
        <v>0</v>
      </c>
      <c r="MM4" s="27">
        <f t="shared" si="169"/>
        <v>0</v>
      </c>
      <c r="MN4" s="27" t="str">
        <f t="shared" si="170"/>
        <v>15</v>
      </c>
      <c r="MO4" s="27">
        <f t="shared" si="171"/>
        <v>0</v>
      </c>
      <c r="MP4" s="27">
        <f t="shared" si="172"/>
        <v>0</v>
      </c>
      <c r="MQ4" s="27" t="str">
        <f t="shared" si="173"/>
        <v>19</v>
      </c>
      <c r="MR4" s="27">
        <f t="shared" si="174"/>
        <v>0</v>
      </c>
      <c r="MS4" s="27">
        <f t="shared" si="175"/>
        <v>0</v>
      </c>
      <c r="MT4" s="27">
        <f t="shared" si="176"/>
        <v>0</v>
      </c>
      <c r="MU4" s="27">
        <f t="shared" si="177"/>
        <v>0</v>
      </c>
      <c r="MV4" s="27">
        <f t="shared" si="178"/>
        <v>0</v>
      </c>
      <c r="MW4" s="27">
        <f t="shared" si="179"/>
        <v>0</v>
      </c>
      <c r="MX4" s="27">
        <f t="shared" si="180"/>
        <v>0</v>
      </c>
      <c r="MY4" s="27">
        <f t="shared" si="181"/>
        <v>0</v>
      </c>
      <c r="MZ4" s="27">
        <f t="shared" si="182"/>
        <v>0</v>
      </c>
      <c r="NA4" s="27">
        <f t="shared" si="183"/>
        <v>0</v>
      </c>
      <c r="NB4" s="27">
        <f t="shared" si="184"/>
        <v>0</v>
      </c>
      <c r="NC4" s="27">
        <f t="shared" si="185"/>
        <v>0</v>
      </c>
      <c r="ND4" s="27">
        <f t="shared" si="186"/>
        <v>0</v>
      </c>
      <c r="NE4" s="27">
        <f t="shared" si="187"/>
        <v>0</v>
      </c>
      <c r="NF4" s="27">
        <f t="shared" si="188"/>
        <v>0</v>
      </c>
      <c r="NG4" s="27">
        <f t="shared" si="189"/>
        <v>0</v>
      </c>
      <c r="NH4" s="27">
        <f t="shared" si="190"/>
        <v>0</v>
      </c>
      <c r="NI4" s="27">
        <f t="shared" si="191"/>
        <v>0</v>
      </c>
      <c r="NJ4" s="27">
        <f t="shared" si="192"/>
        <v>0</v>
      </c>
      <c r="NK4" s="27">
        <f t="shared" si="193"/>
        <v>0</v>
      </c>
      <c r="NL4" s="27">
        <f t="shared" si="194"/>
        <v>0</v>
      </c>
      <c r="NM4" s="27">
        <f t="shared" si="195"/>
        <v>0</v>
      </c>
      <c r="NN4" s="27">
        <f t="shared" si="196"/>
        <v>0</v>
      </c>
      <c r="NO4" s="27">
        <f t="shared" si="197"/>
        <v>0</v>
      </c>
      <c r="NP4" s="27">
        <f t="shared" si="198"/>
        <v>0</v>
      </c>
      <c r="NQ4" s="27">
        <f t="shared" si="199"/>
        <v>0</v>
      </c>
      <c r="NR4" s="27">
        <f t="shared" si="200"/>
        <v>0</v>
      </c>
      <c r="NS4" s="27">
        <f t="shared" si="201"/>
        <v>0</v>
      </c>
      <c r="NT4" s="27">
        <f t="shared" si="202"/>
        <v>0</v>
      </c>
      <c r="NU4" s="27">
        <f t="shared" si="203"/>
        <v>0</v>
      </c>
      <c r="NV4" s="27">
        <f t="shared" si="204"/>
        <v>0</v>
      </c>
      <c r="NX4" s="28">
        <f t="shared" si="205"/>
        <v>49</v>
      </c>
      <c r="NY4" s="28">
        <f t="shared" si="206"/>
        <v>0</v>
      </c>
      <c r="NZ4" s="28">
        <f t="shared" si="207"/>
        <v>0</v>
      </c>
      <c r="OA4" s="28">
        <f t="shared" si="208"/>
        <v>48</v>
      </c>
      <c r="OB4" s="28">
        <f t="shared" si="209"/>
        <v>0</v>
      </c>
      <c r="OC4" s="28">
        <f t="shared" si="210"/>
        <v>49</v>
      </c>
      <c r="OD4" s="28">
        <f t="shared" si="211"/>
        <v>97</v>
      </c>
      <c r="OG4" s="27" t="str">
        <f t="shared" si="212"/>
        <v>11</v>
      </c>
      <c r="OH4" s="27" t="str">
        <f t="shared" si="213"/>
        <v>5</v>
      </c>
      <c r="OI4" s="27" t="str">
        <f t="shared" si="214"/>
        <v>17</v>
      </c>
      <c r="OJ4" s="27">
        <f t="shared" si="215"/>
        <v>0</v>
      </c>
      <c r="OK4" s="27">
        <f t="shared" si="216"/>
        <v>0</v>
      </c>
      <c r="OL4" s="27">
        <f t="shared" si="217"/>
        <v>0</v>
      </c>
      <c r="OM4" s="27">
        <f t="shared" si="218"/>
        <v>0</v>
      </c>
      <c r="ON4" s="27">
        <f t="shared" si="219"/>
        <v>0</v>
      </c>
      <c r="OO4" s="27">
        <f t="shared" si="220"/>
        <v>0</v>
      </c>
      <c r="OP4" s="27">
        <f t="shared" si="221"/>
        <v>0</v>
      </c>
      <c r="OQ4" s="27">
        <f t="shared" si="222"/>
        <v>0</v>
      </c>
      <c r="OR4" s="27" t="str">
        <f t="shared" si="223"/>
        <v>16</v>
      </c>
      <c r="OS4" s="27">
        <f t="shared" si="224"/>
        <v>0</v>
      </c>
      <c r="OT4" s="27">
        <f t="shared" si="225"/>
        <v>0</v>
      </c>
      <c r="OU4" s="27">
        <f t="shared" si="226"/>
        <v>0</v>
      </c>
      <c r="OV4" s="27">
        <f t="shared" si="227"/>
        <v>0</v>
      </c>
      <c r="OW4" s="27">
        <f t="shared" si="228"/>
        <v>0</v>
      </c>
      <c r="OX4" s="27">
        <f t="shared" si="229"/>
        <v>0</v>
      </c>
      <c r="OY4" s="27">
        <f t="shared" si="230"/>
        <v>0</v>
      </c>
      <c r="OZ4" s="27">
        <f t="shared" si="231"/>
        <v>0</v>
      </c>
      <c r="PA4" s="27">
        <f t="shared" si="232"/>
        <v>0</v>
      </c>
      <c r="PB4" s="27">
        <f t="shared" si="233"/>
        <v>0</v>
      </c>
      <c r="PC4" s="27">
        <f t="shared" si="234"/>
        <v>0</v>
      </c>
      <c r="PD4" s="27">
        <f t="shared" si="235"/>
        <v>0</v>
      </c>
      <c r="PE4" s="27">
        <f t="shared" si="236"/>
        <v>0</v>
      </c>
      <c r="PF4" s="27">
        <f t="shared" si="237"/>
        <v>0</v>
      </c>
      <c r="PG4" s="27">
        <f t="shared" si="238"/>
        <v>0</v>
      </c>
      <c r="PH4" s="27">
        <f t="shared" si="239"/>
        <v>0</v>
      </c>
      <c r="PI4" s="27">
        <f t="shared" si="240"/>
        <v>0</v>
      </c>
      <c r="PJ4" s="27">
        <f t="shared" si="241"/>
        <v>0</v>
      </c>
      <c r="PK4" s="27">
        <f t="shared" si="242"/>
        <v>0</v>
      </c>
      <c r="PL4" s="27">
        <f t="shared" si="243"/>
        <v>0</v>
      </c>
      <c r="PM4" s="27">
        <f t="shared" si="244"/>
        <v>0</v>
      </c>
      <c r="PN4" s="27">
        <f t="shared" si="245"/>
        <v>0</v>
      </c>
      <c r="PO4" s="27">
        <f t="shared" si="246"/>
        <v>0</v>
      </c>
      <c r="PP4" s="27">
        <f t="shared" si="247"/>
        <v>0</v>
      </c>
      <c r="PQ4" s="27">
        <f t="shared" si="248"/>
        <v>0</v>
      </c>
      <c r="PR4" s="27">
        <f t="shared" si="249"/>
        <v>0</v>
      </c>
      <c r="PS4" s="27">
        <f t="shared" si="250"/>
        <v>0</v>
      </c>
      <c r="PT4" s="27">
        <f t="shared" si="251"/>
        <v>0</v>
      </c>
      <c r="PU4" s="27">
        <f t="shared" si="252"/>
        <v>0</v>
      </c>
      <c r="PV4" s="27">
        <f t="shared" si="253"/>
        <v>0</v>
      </c>
      <c r="PW4" s="27">
        <f t="shared" si="254"/>
        <v>0</v>
      </c>
      <c r="PX4" s="27">
        <f t="shared" si="255"/>
        <v>0</v>
      </c>
      <c r="PY4" s="27" t="str">
        <f t="shared" si="256"/>
        <v>12</v>
      </c>
      <c r="PZ4" s="27">
        <f t="shared" si="257"/>
        <v>0</v>
      </c>
      <c r="QA4" s="27">
        <f t="shared" si="258"/>
        <v>0</v>
      </c>
      <c r="QB4" s="27" t="str">
        <f t="shared" si="259"/>
        <v>14</v>
      </c>
      <c r="QC4" s="27">
        <f t="shared" si="260"/>
        <v>0</v>
      </c>
      <c r="QD4" s="27">
        <f t="shared" si="261"/>
        <v>0</v>
      </c>
      <c r="QE4" s="27" t="str">
        <f t="shared" si="262"/>
        <v>22</v>
      </c>
      <c r="QF4" s="27">
        <f t="shared" si="263"/>
        <v>0</v>
      </c>
      <c r="QG4" s="27">
        <f t="shared" si="264"/>
        <v>0</v>
      </c>
      <c r="QH4" s="27">
        <f t="shared" si="265"/>
        <v>0</v>
      </c>
      <c r="QI4" s="27">
        <f t="shared" si="266"/>
        <v>0</v>
      </c>
      <c r="QJ4" s="27">
        <f t="shared" si="267"/>
        <v>0</v>
      </c>
      <c r="QK4" s="27">
        <f t="shared" si="268"/>
        <v>0</v>
      </c>
      <c r="QL4" s="27">
        <f t="shared" si="269"/>
        <v>0</v>
      </c>
      <c r="QM4" s="27">
        <f t="shared" si="270"/>
        <v>0</v>
      </c>
      <c r="QN4" s="27">
        <f t="shared" si="271"/>
        <v>0</v>
      </c>
      <c r="QO4" s="27">
        <f t="shared" si="272"/>
        <v>0</v>
      </c>
      <c r="QP4" s="27">
        <f t="shared" si="273"/>
        <v>0</v>
      </c>
      <c r="QQ4" s="27">
        <f t="shared" si="274"/>
        <v>0</v>
      </c>
      <c r="QR4" s="27">
        <f t="shared" si="275"/>
        <v>0</v>
      </c>
      <c r="QS4" s="27">
        <f t="shared" si="276"/>
        <v>0</v>
      </c>
      <c r="QT4" s="27">
        <f t="shared" si="277"/>
        <v>0</v>
      </c>
      <c r="QU4" s="27">
        <f t="shared" si="278"/>
        <v>0</v>
      </c>
      <c r="QV4" s="27">
        <f t="shared" si="279"/>
        <v>0</v>
      </c>
      <c r="QW4" s="27">
        <f t="shared" si="280"/>
        <v>0</v>
      </c>
      <c r="QX4" s="27">
        <f t="shared" si="281"/>
        <v>0</v>
      </c>
      <c r="QY4" s="27">
        <f t="shared" si="282"/>
        <v>0</v>
      </c>
      <c r="QZ4" s="27">
        <f t="shared" si="283"/>
        <v>0</v>
      </c>
      <c r="RA4" s="27">
        <f t="shared" si="284"/>
        <v>0</v>
      </c>
      <c r="RB4" s="27">
        <f t="shared" si="285"/>
        <v>0</v>
      </c>
      <c r="RC4" s="27">
        <f t="shared" si="286"/>
        <v>0</v>
      </c>
      <c r="RD4" s="27">
        <f t="shared" si="287"/>
        <v>0</v>
      </c>
      <c r="RE4" s="27">
        <f t="shared" si="288"/>
        <v>0</v>
      </c>
      <c r="RF4" s="27">
        <f t="shared" si="289"/>
        <v>0</v>
      </c>
      <c r="RG4" s="27">
        <f t="shared" si="290"/>
        <v>0</v>
      </c>
      <c r="RH4" s="27">
        <f t="shared" si="291"/>
        <v>0</v>
      </c>
      <c r="RI4" s="27">
        <f t="shared" si="292"/>
        <v>0</v>
      </c>
      <c r="RJ4" s="27">
        <f t="shared" si="293"/>
        <v>0</v>
      </c>
      <c r="RL4" s="28">
        <f t="shared" si="294"/>
        <v>40</v>
      </c>
      <c r="RM4" s="28">
        <f t="shared" si="295"/>
        <v>0</v>
      </c>
      <c r="RN4" s="28">
        <f t="shared" si="296"/>
        <v>0</v>
      </c>
      <c r="RO4" s="28">
        <f t="shared" si="297"/>
        <v>24</v>
      </c>
      <c r="RP4" s="28">
        <f t="shared" si="298"/>
        <v>0</v>
      </c>
      <c r="RQ4" s="28">
        <f t="shared" si="299"/>
        <v>64</v>
      </c>
      <c r="RT4" s="27" t="str">
        <f t="shared" si="300"/>
        <v>12</v>
      </c>
      <c r="RU4" s="27" t="str">
        <f t="shared" si="301"/>
        <v>8</v>
      </c>
      <c r="RV4" s="27" t="str">
        <f t="shared" si="302"/>
        <v>9</v>
      </c>
      <c r="RW4" s="27" t="str">
        <f t="shared" si="303"/>
        <v>0</v>
      </c>
      <c r="RX4" s="27" t="str">
        <f t="shared" si="304"/>
        <v>0</v>
      </c>
      <c r="RY4" s="27" t="str">
        <f t="shared" si="305"/>
        <v>0</v>
      </c>
      <c r="RZ4" s="27" t="str">
        <f t="shared" si="306"/>
        <v>0</v>
      </c>
      <c r="SA4" s="27" t="str">
        <f t="shared" si="307"/>
        <v>0</v>
      </c>
      <c r="SB4" s="27" t="str">
        <f t="shared" si="308"/>
        <v>0</v>
      </c>
      <c r="SC4" s="27" t="str">
        <f t="shared" si="309"/>
        <v>0</v>
      </c>
      <c r="SD4" s="27" t="str">
        <f t="shared" si="310"/>
        <v>0</v>
      </c>
      <c r="SE4" s="27" t="str">
        <f t="shared" si="311"/>
        <v>11</v>
      </c>
      <c r="SF4" s="27" t="str">
        <f t="shared" si="312"/>
        <v>0</v>
      </c>
      <c r="SG4" s="27" t="str">
        <f t="shared" si="313"/>
        <v>0</v>
      </c>
      <c r="SH4" s="27" t="str">
        <f t="shared" si="314"/>
        <v>0</v>
      </c>
      <c r="SI4" s="27" t="str">
        <f t="shared" si="315"/>
        <v>0</v>
      </c>
      <c r="SJ4" s="27" t="str">
        <f t="shared" si="316"/>
        <v>0</v>
      </c>
      <c r="SK4" s="27" t="str">
        <f t="shared" si="317"/>
        <v>0</v>
      </c>
      <c r="SL4" s="27" t="str">
        <f t="shared" si="318"/>
        <v>0</v>
      </c>
      <c r="SM4" s="27" t="str">
        <f t="shared" si="319"/>
        <v>0</v>
      </c>
      <c r="SN4" s="27" t="str">
        <f t="shared" si="320"/>
        <v>0</v>
      </c>
      <c r="SO4" s="27" t="str">
        <f t="shared" si="321"/>
        <v>0</v>
      </c>
      <c r="SP4" s="27" t="str">
        <f t="shared" si="322"/>
        <v>0</v>
      </c>
      <c r="SQ4" s="27" t="str">
        <f t="shared" si="323"/>
        <v>0</v>
      </c>
      <c r="SR4" s="27" t="str">
        <f t="shared" si="324"/>
        <v>0</v>
      </c>
      <c r="SS4" s="27" t="str">
        <f t="shared" si="325"/>
        <v>0</v>
      </c>
      <c r="ST4" s="27" t="str">
        <f t="shared" si="326"/>
        <v>0</v>
      </c>
      <c r="SU4" s="27" t="str">
        <f t="shared" si="327"/>
        <v>0</v>
      </c>
      <c r="SV4" s="27" t="str">
        <f t="shared" si="328"/>
        <v>0</v>
      </c>
      <c r="SW4" s="27" t="str">
        <f t="shared" si="329"/>
        <v>0</v>
      </c>
      <c r="SX4" s="27" t="str">
        <f t="shared" si="330"/>
        <v>0</v>
      </c>
      <c r="SY4" s="27" t="str">
        <f t="shared" si="331"/>
        <v>0</v>
      </c>
      <c r="SZ4" s="27" t="str">
        <f t="shared" si="332"/>
        <v>0</v>
      </c>
      <c r="TA4" s="27" t="str">
        <f t="shared" si="333"/>
        <v>0</v>
      </c>
      <c r="TB4" s="27" t="str">
        <f t="shared" si="334"/>
        <v>0</v>
      </c>
      <c r="TC4" s="27" t="str">
        <f t="shared" si="335"/>
        <v>0</v>
      </c>
      <c r="TD4" s="27" t="str">
        <f t="shared" si="336"/>
        <v>0</v>
      </c>
      <c r="TE4" s="27" t="str">
        <f t="shared" si="337"/>
        <v>0</v>
      </c>
      <c r="TF4" s="27" t="str">
        <f t="shared" si="338"/>
        <v>0</v>
      </c>
      <c r="TG4" s="27" t="str">
        <f t="shared" si="339"/>
        <v>0</v>
      </c>
      <c r="TH4" s="27" t="str">
        <f t="shared" si="340"/>
        <v>0</v>
      </c>
      <c r="TI4" s="27" t="str">
        <f t="shared" si="341"/>
        <v>0</v>
      </c>
      <c r="TJ4" s="27" t="str">
        <f t="shared" si="342"/>
        <v>0</v>
      </c>
      <c r="TK4" s="27" t="str">
        <f t="shared" si="343"/>
        <v>0</v>
      </c>
      <c r="TL4" s="27" t="str">
        <f t="shared" si="344"/>
        <v>7</v>
      </c>
      <c r="TM4" s="27" t="str">
        <f t="shared" si="345"/>
        <v>0</v>
      </c>
      <c r="TN4" s="27" t="str">
        <f t="shared" si="346"/>
        <v>0</v>
      </c>
      <c r="TO4" s="27" t="str">
        <f t="shared" si="347"/>
        <v>7</v>
      </c>
      <c r="TP4" s="27" t="str">
        <f t="shared" si="348"/>
        <v>0</v>
      </c>
      <c r="TQ4" s="27" t="str">
        <f t="shared" si="349"/>
        <v>0</v>
      </c>
      <c r="TR4" s="27" t="str">
        <f t="shared" si="350"/>
        <v>10</v>
      </c>
      <c r="TS4" s="27" t="str">
        <f t="shared" si="351"/>
        <v>0</v>
      </c>
      <c r="TT4" s="27" t="str">
        <f t="shared" si="352"/>
        <v>0</v>
      </c>
      <c r="TU4" s="27" t="str">
        <f t="shared" si="353"/>
        <v>0</v>
      </c>
      <c r="TV4" s="27" t="str">
        <f t="shared" si="354"/>
        <v>0</v>
      </c>
      <c r="TW4" s="27" t="str">
        <f t="shared" si="355"/>
        <v>0</v>
      </c>
      <c r="TX4" s="27" t="str">
        <f t="shared" si="356"/>
        <v>0</v>
      </c>
      <c r="TY4" s="27" t="str">
        <f t="shared" si="357"/>
        <v>0</v>
      </c>
      <c r="TZ4" s="27" t="str">
        <f t="shared" si="358"/>
        <v>0</v>
      </c>
      <c r="UA4" s="27" t="str">
        <f t="shared" si="359"/>
        <v>0</v>
      </c>
      <c r="UB4" s="27" t="str">
        <f t="shared" si="360"/>
        <v>0</v>
      </c>
      <c r="UC4" s="27" t="str">
        <f t="shared" si="361"/>
        <v>0</v>
      </c>
      <c r="UD4" s="27" t="str">
        <f t="shared" si="362"/>
        <v>0</v>
      </c>
      <c r="UE4" s="27" t="str">
        <f t="shared" si="363"/>
        <v>0</v>
      </c>
      <c r="UF4" s="27" t="str">
        <f t="shared" si="364"/>
        <v>0</v>
      </c>
      <c r="UG4" s="27" t="str">
        <f t="shared" si="365"/>
        <v>0</v>
      </c>
      <c r="UH4" s="27" t="str">
        <f t="shared" si="366"/>
        <v>0</v>
      </c>
      <c r="UI4" s="27" t="str">
        <f t="shared" si="367"/>
        <v>0</v>
      </c>
      <c r="UJ4" s="27" t="str">
        <f t="shared" si="368"/>
        <v>0</v>
      </c>
      <c r="UK4" s="27" t="str">
        <f t="shared" si="369"/>
        <v>0</v>
      </c>
      <c r="UL4" s="27" t="str">
        <f t="shared" si="370"/>
        <v>0</v>
      </c>
      <c r="UM4" s="27" t="str">
        <f t="shared" si="371"/>
        <v>0</v>
      </c>
      <c r="UN4" s="27" t="str">
        <f t="shared" si="372"/>
        <v>0</v>
      </c>
      <c r="UO4" s="27" t="str">
        <f t="shared" si="373"/>
        <v>0</v>
      </c>
      <c r="UP4" s="27" t="str">
        <f t="shared" si="374"/>
        <v>0</v>
      </c>
      <c r="UQ4" s="27" t="str">
        <f t="shared" si="375"/>
        <v>0</v>
      </c>
      <c r="UR4" s="27" t="str">
        <f t="shared" si="376"/>
        <v>0</v>
      </c>
      <c r="US4" s="27" t="str">
        <f t="shared" si="377"/>
        <v>0</v>
      </c>
      <c r="UT4" s="27" t="str">
        <f t="shared" si="378"/>
        <v>0</v>
      </c>
      <c r="UU4" s="27" t="str">
        <f t="shared" si="379"/>
        <v>0</v>
      </c>
      <c r="UV4" s="27" t="str">
        <f t="shared" si="380"/>
        <v>0</v>
      </c>
      <c r="UW4" s="27" t="str">
        <f t="shared" si="381"/>
        <v>0</v>
      </c>
      <c r="UY4" s="28">
        <f t="shared" si="382"/>
        <v>6.16</v>
      </c>
      <c r="UZ4" s="28">
        <f t="shared" si="383"/>
        <v>0</v>
      </c>
      <c r="VA4" s="28">
        <f t="shared" si="384"/>
        <v>0</v>
      </c>
      <c r="VB4" s="28">
        <f t="shared" si="385"/>
        <v>25.77</v>
      </c>
      <c r="VC4" s="28">
        <f t="shared" si="386"/>
        <v>0</v>
      </c>
      <c r="VD4" s="28">
        <f t="shared" si="387"/>
        <v>31.93</v>
      </c>
      <c r="VG4" s="27" t="str">
        <f t="shared" si="388"/>
        <v>-0.71</v>
      </c>
      <c r="VH4" s="27" t="str">
        <f t="shared" si="389"/>
        <v>3.18</v>
      </c>
      <c r="VI4" s="27" t="str">
        <f t="shared" si="390"/>
        <v>4.1</v>
      </c>
      <c r="VJ4" s="27">
        <f t="shared" si="391"/>
        <v>0</v>
      </c>
      <c r="VK4" s="27">
        <f t="shared" si="392"/>
        <v>0</v>
      </c>
      <c r="VL4" s="27">
        <f t="shared" si="393"/>
        <v>0</v>
      </c>
      <c r="VM4" s="27">
        <f t="shared" si="394"/>
        <v>0</v>
      </c>
      <c r="VN4" s="27">
        <f t="shared" si="395"/>
        <v>0</v>
      </c>
      <c r="VO4" s="27">
        <f t="shared" si="396"/>
        <v>0</v>
      </c>
      <c r="VP4" s="27">
        <f t="shared" si="397"/>
        <v>0</v>
      </c>
      <c r="VQ4" s="27">
        <f t="shared" si="398"/>
        <v>0</v>
      </c>
      <c r="VR4" s="27" t="str">
        <f t="shared" si="399"/>
        <v>-0.41</v>
      </c>
      <c r="VS4" s="27">
        <f t="shared" si="400"/>
        <v>0</v>
      </c>
      <c r="VT4" s="27">
        <f t="shared" si="401"/>
        <v>0</v>
      </c>
      <c r="VU4" s="27">
        <f t="shared" si="402"/>
        <v>0</v>
      </c>
      <c r="VV4" s="27">
        <f t="shared" si="403"/>
        <v>0</v>
      </c>
      <c r="VW4" s="27">
        <f t="shared" si="404"/>
        <v>0</v>
      </c>
      <c r="VX4" s="27">
        <f t="shared" si="405"/>
        <v>0</v>
      </c>
      <c r="VY4" s="27">
        <f t="shared" si="406"/>
        <v>0</v>
      </c>
      <c r="VZ4" s="27">
        <f t="shared" si="407"/>
        <v>0</v>
      </c>
      <c r="WA4" s="27">
        <f t="shared" si="408"/>
        <v>0</v>
      </c>
      <c r="WB4" s="27">
        <f t="shared" si="409"/>
        <v>0</v>
      </c>
      <c r="WC4" s="27">
        <f t="shared" si="410"/>
        <v>0</v>
      </c>
      <c r="WD4" s="27">
        <f t="shared" si="411"/>
        <v>0</v>
      </c>
      <c r="WE4" s="27">
        <f t="shared" si="412"/>
        <v>0</v>
      </c>
      <c r="WF4" s="27">
        <f t="shared" si="413"/>
        <v>0</v>
      </c>
      <c r="WG4" s="27">
        <f t="shared" si="414"/>
        <v>0</v>
      </c>
      <c r="WH4" s="27">
        <f t="shared" si="415"/>
        <v>0</v>
      </c>
      <c r="WI4" s="27">
        <f t="shared" si="416"/>
        <v>0</v>
      </c>
      <c r="WJ4" s="27">
        <f t="shared" si="417"/>
        <v>0</v>
      </c>
      <c r="WK4" s="27">
        <f t="shared" si="418"/>
        <v>0</v>
      </c>
      <c r="WL4" s="27">
        <f t="shared" si="419"/>
        <v>0</v>
      </c>
      <c r="WM4" s="27">
        <f t="shared" si="420"/>
        <v>0</v>
      </c>
      <c r="WN4" s="27">
        <f t="shared" si="421"/>
        <v>0</v>
      </c>
      <c r="WO4" s="27">
        <f t="shared" si="422"/>
        <v>0</v>
      </c>
      <c r="WP4" s="27">
        <f t="shared" si="423"/>
        <v>0</v>
      </c>
      <c r="WQ4" s="27">
        <f t="shared" si="424"/>
        <v>0</v>
      </c>
      <c r="WR4" s="27">
        <f t="shared" si="425"/>
        <v>0</v>
      </c>
      <c r="WS4" s="27">
        <f t="shared" si="426"/>
        <v>0</v>
      </c>
      <c r="WT4" s="27">
        <f t="shared" si="427"/>
        <v>0</v>
      </c>
      <c r="WU4" s="27">
        <f t="shared" si="428"/>
        <v>0</v>
      </c>
      <c r="WV4" s="27">
        <f t="shared" si="429"/>
        <v>0</v>
      </c>
      <c r="WW4" s="27">
        <f t="shared" si="430"/>
        <v>0</v>
      </c>
      <c r="WX4" s="27">
        <f t="shared" si="431"/>
        <v>0</v>
      </c>
      <c r="WY4" s="27" t="str">
        <f t="shared" si="432"/>
        <v>18.7</v>
      </c>
      <c r="WZ4" s="27">
        <f t="shared" si="433"/>
        <v>0</v>
      </c>
      <c r="XA4" s="27">
        <f t="shared" si="434"/>
        <v>0</v>
      </c>
      <c r="XB4" s="27" t="str">
        <f t="shared" si="435"/>
        <v>4.32</v>
      </c>
      <c r="XC4" s="27">
        <f t="shared" si="436"/>
        <v>0</v>
      </c>
      <c r="XD4" s="27">
        <f t="shared" si="437"/>
        <v>0</v>
      </c>
      <c r="XE4" s="27" t="str">
        <f t="shared" si="438"/>
        <v>2.75</v>
      </c>
      <c r="XF4" s="27">
        <f t="shared" si="439"/>
        <v>0</v>
      </c>
      <c r="XG4" s="27">
        <f t="shared" si="440"/>
        <v>0</v>
      </c>
      <c r="XH4" s="27">
        <f t="shared" si="441"/>
        <v>0</v>
      </c>
      <c r="XI4" s="27">
        <f t="shared" si="442"/>
        <v>0</v>
      </c>
      <c r="XJ4" s="27">
        <f t="shared" si="443"/>
        <v>0</v>
      </c>
      <c r="XK4" s="27">
        <f t="shared" si="444"/>
        <v>0</v>
      </c>
      <c r="XL4" s="27">
        <f t="shared" si="445"/>
        <v>0</v>
      </c>
      <c r="XM4" s="27">
        <f t="shared" si="446"/>
        <v>0</v>
      </c>
      <c r="XN4" s="27">
        <f t="shared" si="447"/>
        <v>0</v>
      </c>
      <c r="XO4" s="27">
        <f t="shared" si="448"/>
        <v>0</v>
      </c>
      <c r="XP4" s="27">
        <f t="shared" si="449"/>
        <v>0</v>
      </c>
      <c r="XQ4" s="27">
        <f t="shared" si="450"/>
        <v>0</v>
      </c>
      <c r="XR4" s="27">
        <f t="shared" si="451"/>
        <v>0</v>
      </c>
      <c r="XS4" s="27">
        <f t="shared" si="452"/>
        <v>0</v>
      </c>
      <c r="XT4" s="27">
        <f t="shared" si="453"/>
        <v>0</v>
      </c>
      <c r="XU4" s="27">
        <f t="shared" si="454"/>
        <v>0</v>
      </c>
      <c r="XV4" s="27">
        <f t="shared" si="455"/>
        <v>0</v>
      </c>
      <c r="XW4" s="27">
        <f t="shared" si="456"/>
        <v>0</v>
      </c>
      <c r="XX4" s="27">
        <f t="shared" si="457"/>
        <v>0</v>
      </c>
      <c r="XY4" s="27">
        <f t="shared" si="458"/>
        <v>0</v>
      </c>
      <c r="XZ4" s="27">
        <f t="shared" si="459"/>
        <v>0</v>
      </c>
      <c r="YA4" s="27">
        <f t="shared" si="460"/>
        <v>0</v>
      </c>
      <c r="YB4" s="27">
        <f t="shared" si="461"/>
        <v>0</v>
      </c>
      <c r="YC4" s="27">
        <f t="shared" si="462"/>
        <v>0</v>
      </c>
      <c r="YD4" s="27">
        <f t="shared" si="463"/>
        <v>0</v>
      </c>
      <c r="YE4" s="27">
        <f t="shared" si="464"/>
        <v>0</v>
      </c>
      <c r="YF4" s="27">
        <f t="shared" si="465"/>
        <v>0</v>
      </c>
      <c r="YG4" s="27">
        <f t="shared" si="466"/>
        <v>0</v>
      </c>
      <c r="YH4" s="27">
        <f t="shared" si="467"/>
        <v>0</v>
      </c>
      <c r="YI4" s="27">
        <f t="shared" si="468"/>
        <v>0</v>
      </c>
      <c r="YJ4" s="27">
        <f t="shared" si="469"/>
        <v>0</v>
      </c>
      <c r="YL4" s="28">
        <f t="shared" si="470"/>
        <v>390</v>
      </c>
      <c r="YM4" s="28">
        <f t="shared" si="471"/>
        <v>0</v>
      </c>
      <c r="YN4" s="28">
        <f t="shared" si="472"/>
        <v>0</v>
      </c>
      <c r="YO4" s="28">
        <f t="shared" si="473"/>
        <v>283</v>
      </c>
      <c r="YP4" s="28">
        <f t="shared" si="474"/>
        <v>0</v>
      </c>
      <c r="YQ4" s="28">
        <f t="shared" si="475"/>
        <v>673</v>
      </c>
      <c r="YT4" s="27" t="str">
        <f t="shared" si="476"/>
        <v>95</v>
      </c>
      <c r="YU4" s="27" t="str">
        <f t="shared" si="477"/>
        <v>96</v>
      </c>
      <c r="YV4" s="27" t="str">
        <f t="shared" si="478"/>
        <v>98</v>
      </c>
      <c r="YW4" s="27">
        <f t="shared" si="479"/>
        <v>0</v>
      </c>
      <c r="YX4" s="27">
        <f t="shared" si="480"/>
        <v>0</v>
      </c>
      <c r="YY4" s="27">
        <f t="shared" si="481"/>
        <v>0</v>
      </c>
      <c r="YZ4" s="27">
        <f t="shared" si="482"/>
        <v>0</v>
      </c>
      <c r="ZA4" s="27">
        <f t="shared" si="483"/>
        <v>0</v>
      </c>
      <c r="ZB4" s="27">
        <f t="shared" si="484"/>
        <v>0</v>
      </c>
      <c r="ZC4" s="27">
        <f t="shared" si="485"/>
        <v>0</v>
      </c>
      <c r="ZD4" s="27">
        <f t="shared" si="486"/>
        <v>0</v>
      </c>
      <c r="ZE4" s="27" t="str">
        <f t="shared" si="487"/>
        <v>101</v>
      </c>
      <c r="ZF4" s="27">
        <f t="shared" si="488"/>
        <v>0</v>
      </c>
      <c r="ZG4" s="27">
        <f t="shared" si="489"/>
        <v>0</v>
      </c>
      <c r="ZH4" s="27">
        <f t="shared" si="490"/>
        <v>0</v>
      </c>
      <c r="ZI4" s="27">
        <f t="shared" si="491"/>
        <v>0</v>
      </c>
      <c r="ZJ4" s="27">
        <f t="shared" si="492"/>
        <v>0</v>
      </c>
      <c r="ZK4" s="27">
        <f t="shared" si="493"/>
        <v>0</v>
      </c>
      <c r="ZL4" s="27">
        <f t="shared" si="494"/>
        <v>0</v>
      </c>
      <c r="ZM4" s="27">
        <f t="shared" si="495"/>
        <v>0</v>
      </c>
      <c r="ZN4" s="27">
        <f t="shared" si="496"/>
        <v>0</v>
      </c>
      <c r="ZO4" s="27">
        <f t="shared" si="497"/>
        <v>0</v>
      </c>
      <c r="ZP4" s="27">
        <f t="shared" si="498"/>
        <v>0</v>
      </c>
      <c r="ZQ4" s="27">
        <f t="shared" si="499"/>
        <v>0</v>
      </c>
      <c r="ZR4" s="27">
        <f t="shared" si="500"/>
        <v>0</v>
      </c>
      <c r="ZS4" s="27">
        <f t="shared" si="501"/>
        <v>0</v>
      </c>
      <c r="ZT4" s="27">
        <f t="shared" si="502"/>
        <v>0</v>
      </c>
      <c r="ZU4" s="27">
        <f t="shared" si="503"/>
        <v>0</v>
      </c>
      <c r="ZV4" s="27">
        <f t="shared" si="504"/>
        <v>0</v>
      </c>
      <c r="ZW4" s="27">
        <f t="shared" si="505"/>
        <v>0</v>
      </c>
      <c r="ZX4" s="27">
        <f t="shared" si="506"/>
        <v>0</v>
      </c>
      <c r="ZY4" s="27">
        <f t="shared" si="507"/>
        <v>0</v>
      </c>
      <c r="ZZ4" s="27">
        <f t="shared" si="508"/>
        <v>0</v>
      </c>
      <c r="AAA4" s="27">
        <f t="shared" si="509"/>
        <v>0</v>
      </c>
      <c r="AAB4" s="27">
        <f t="shared" si="510"/>
        <v>0</v>
      </c>
      <c r="AAC4" s="27">
        <f t="shared" si="511"/>
        <v>0</v>
      </c>
      <c r="AAD4" s="27">
        <f t="shared" si="512"/>
        <v>0</v>
      </c>
      <c r="AAE4" s="27">
        <f t="shared" si="513"/>
        <v>0</v>
      </c>
      <c r="AAF4" s="27">
        <f t="shared" si="514"/>
        <v>0</v>
      </c>
      <c r="AAG4" s="27">
        <f t="shared" si="515"/>
        <v>0</v>
      </c>
      <c r="AAH4" s="27">
        <f t="shared" si="516"/>
        <v>0</v>
      </c>
      <c r="AAI4" s="27">
        <f t="shared" si="517"/>
        <v>0</v>
      </c>
      <c r="AAJ4" s="27">
        <f t="shared" si="518"/>
        <v>0</v>
      </c>
      <c r="AAK4" s="27">
        <f t="shared" si="519"/>
        <v>0</v>
      </c>
      <c r="AAL4" s="27" t="str">
        <f t="shared" si="520"/>
        <v>85</v>
      </c>
      <c r="AAM4" s="27">
        <f t="shared" si="521"/>
        <v>0</v>
      </c>
      <c r="AAN4" s="27">
        <f t="shared" si="522"/>
        <v>0</v>
      </c>
      <c r="AAO4" s="27" t="str">
        <f t="shared" si="523"/>
        <v>97</v>
      </c>
      <c r="AAP4" s="27">
        <f t="shared" si="524"/>
        <v>0</v>
      </c>
      <c r="AAQ4" s="27">
        <f t="shared" si="525"/>
        <v>0</v>
      </c>
      <c r="AAR4" s="27" t="str">
        <f t="shared" si="526"/>
        <v>101</v>
      </c>
      <c r="AAS4" s="27">
        <f t="shared" si="527"/>
        <v>0</v>
      </c>
      <c r="AAT4" s="27">
        <f t="shared" si="528"/>
        <v>0</v>
      </c>
      <c r="AAU4" s="27">
        <f t="shared" si="529"/>
        <v>0</v>
      </c>
      <c r="AAV4" s="27">
        <f t="shared" si="530"/>
        <v>0</v>
      </c>
      <c r="AAW4" s="27">
        <f t="shared" si="531"/>
        <v>0</v>
      </c>
      <c r="AAX4" s="27">
        <f t="shared" si="532"/>
        <v>0</v>
      </c>
      <c r="AAY4" s="27">
        <f t="shared" si="533"/>
        <v>0</v>
      </c>
      <c r="AAZ4" s="27">
        <f t="shared" si="534"/>
        <v>0</v>
      </c>
      <c r="ABA4" s="27">
        <f t="shared" si="535"/>
        <v>0</v>
      </c>
      <c r="ABB4" s="27">
        <f t="shared" si="536"/>
        <v>0</v>
      </c>
      <c r="ABC4" s="27">
        <f t="shared" si="537"/>
        <v>0</v>
      </c>
      <c r="ABD4" s="27">
        <f t="shared" si="538"/>
        <v>0</v>
      </c>
      <c r="ABE4" s="27">
        <f t="shared" si="539"/>
        <v>0</v>
      </c>
      <c r="ABF4" s="27">
        <f t="shared" si="540"/>
        <v>0</v>
      </c>
      <c r="ABG4" s="27">
        <f t="shared" si="541"/>
        <v>0</v>
      </c>
      <c r="ABH4" s="27">
        <f t="shared" si="542"/>
        <v>0</v>
      </c>
      <c r="ABI4" s="27">
        <f t="shared" si="543"/>
        <v>0</v>
      </c>
      <c r="ABJ4" s="27">
        <f t="shared" si="544"/>
        <v>0</v>
      </c>
      <c r="ABK4" s="27">
        <f t="shared" si="545"/>
        <v>0</v>
      </c>
      <c r="ABL4" s="27">
        <f t="shared" si="546"/>
        <v>0</v>
      </c>
      <c r="ABM4" s="27">
        <f t="shared" si="547"/>
        <v>0</v>
      </c>
      <c r="ABN4" s="27">
        <f t="shared" si="548"/>
        <v>0</v>
      </c>
      <c r="ABO4" s="27">
        <f t="shared" si="549"/>
        <v>0</v>
      </c>
      <c r="ABP4" s="27">
        <f t="shared" si="550"/>
        <v>0</v>
      </c>
      <c r="ABQ4" s="27">
        <f t="shared" si="551"/>
        <v>0</v>
      </c>
      <c r="ABR4" s="27">
        <f t="shared" si="552"/>
        <v>0</v>
      </c>
      <c r="ABS4" s="27">
        <f t="shared" si="553"/>
        <v>0</v>
      </c>
      <c r="ABT4" s="27">
        <f t="shared" si="554"/>
        <v>0</v>
      </c>
      <c r="ABU4" s="27">
        <f t="shared" si="555"/>
        <v>0</v>
      </c>
      <c r="ABV4" s="27">
        <f t="shared" si="556"/>
        <v>0</v>
      </c>
      <c r="ABW4" s="27">
        <f t="shared" si="557"/>
        <v>0</v>
      </c>
      <c r="ABY4" s="28">
        <f t="shared" si="558"/>
        <v>265.60000000000002</v>
      </c>
      <c r="ABZ4" s="28">
        <f t="shared" si="559"/>
        <v>0</v>
      </c>
      <c r="ACA4" s="28">
        <f t="shared" si="560"/>
        <v>0</v>
      </c>
      <c r="ACB4" s="28">
        <f t="shared" si="561"/>
        <v>135.4</v>
      </c>
      <c r="ACC4" s="28">
        <f t="shared" si="562"/>
        <v>0</v>
      </c>
      <c r="ACD4" s="28">
        <f t="shared" si="563"/>
        <v>401</v>
      </c>
      <c r="ACG4" s="27" t="str">
        <f t="shared" si="564"/>
        <v>67.5</v>
      </c>
      <c r="ACH4" s="27" t="str">
        <f t="shared" si="565"/>
        <v>89.3</v>
      </c>
      <c r="ACI4" s="27" t="str">
        <f t="shared" si="566"/>
        <v>36</v>
      </c>
      <c r="ACJ4" s="27">
        <f t="shared" si="567"/>
        <v>0</v>
      </c>
      <c r="ACK4" s="27">
        <f t="shared" si="568"/>
        <v>0</v>
      </c>
      <c r="ACL4" s="27">
        <f t="shared" si="569"/>
        <v>0</v>
      </c>
      <c r="ACM4" s="27">
        <f t="shared" si="570"/>
        <v>0</v>
      </c>
      <c r="ACN4" s="27">
        <f t="shared" si="571"/>
        <v>0</v>
      </c>
      <c r="ACO4" s="27">
        <f t="shared" si="572"/>
        <v>0</v>
      </c>
      <c r="ACP4" s="27">
        <f t="shared" si="573"/>
        <v>0</v>
      </c>
      <c r="ACQ4" s="27">
        <f t="shared" si="574"/>
        <v>0</v>
      </c>
      <c r="ACR4" s="27" t="str">
        <f t="shared" si="575"/>
        <v>72.8</v>
      </c>
      <c r="ACS4" s="27">
        <f t="shared" si="576"/>
        <v>0</v>
      </c>
      <c r="ACT4" s="27">
        <f t="shared" si="577"/>
        <v>0</v>
      </c>
      <c r="ACU4" s="27">
        <f t="shared" si="578"/>
        <v>0</v>
      </c>
      <c r="ACV4" s="27">
        <f t="shared" si="579"/>
        <v>0</v>
      </c>
      <c r="ACW4" s="27">
        <f t="shared" si="580"/>
        <v>0</v>
      </c>
      <c r="ACX4" s="27">
        <f t="shared" si="581"/>
        <v>0</v>
      </c>
      <c r="ACY4" s="27">
        <f t="shared" si="582"/>
        <v>0</v>
      </c>
      <c r="ACZ4" s="27">
        <f t="shared" si="583"/>
        <v>0</v>
      </c>
      <c r="ADA4" s="27">
        <f t="shared" si="584"/>
        <v>0</v>
      </c>
      <c r="ADB4" s="27">
        <f t="shared" si="585"/>
        <v>0</v>
      </c>
      <c r="ADC4" s="27">
        <f t="shared" si="586"/>
        <v>0</v>
      </c>
      <c r="ADD4" s="27">
        <f t="shared" si="587"/>
        <v>0</v>
      </c>
      <c r="ADE4" s="27">
        <f t="shared" si="588"/>
        <v>0</v>
      </c>
      <c r="ADF4" s="27">
        <f t="shared" si="589"/>
        <v>0</v>
      </c>
      <c r="ADG4" s="27">
        <f t="shared" si="590"/>
        <v>0</v>
      </c>
      <c r="ADH4" s="27">
        <f t="shared" si="591"/>
        <v>0</v>
      </c>
      <c r="ADI4" s="27">
        <f t="shared" si="592"/>
        <v>0</v>
      </c>
      <c r="ADJ4" s="27">
        <f t="shared" si="593"/>
        <v>0</v>
      </c>
      <c r="ADK4" s="27">
        <f t="shared" si="594"/>
        <v>0</v>
      </c>
      <c r="ADL4" s="27">
        <f t="shared" si="595"/>
        <v>0</v>
      </c>
      <c r="ADM4" s="27">
        <f t="shared" si="596"/>
        <v>0</v>
      </c>
      <c r="ADN4" s="27">
        <f t="shared" si="597"/>
        <v>0</v>
      </c>
      <c r="ADO4" s="27">
        <f t="shared" si="598"/>
        <v>0</v>
      </c>
      <c r="ADP4" s="27">
        <f t="shared" si="599"/>
        <v>0</v>
      </c>
      <c r="ADQ4" s="27">
        <f t="shared" si="600"/>
        <v>0</v>
      </c>
      <c r="ADR4" s="27">
        <f t="shared" si="601"/>
        <v>0</v>
      </c>
      <c r="ADS4" s="27">
        <f t="shared" si="602"/>
        <v>0</v>
      </c>
      <c r="ADT4" s="27">
        <f t="shared" si="603"/>
        <v>0</v>
      </c>
      <c r="ADU4" s="27">
        <f t="shared" si="604"/>
        <v>0</v>
      </c>
      <c r="ADV4" s="27">
        <f t="shared" si="605"/>
        <v>0</v>
      </c>
      <c r="ADW4" s="27">
        <f t="shared" si="606"/>
        <v>0</v>
      </c>
      <c r="ADX4" s="27">
        <f t="shared" si="607"/>
        <v>0</v>
      </c>
      <c r="ADY4" s="27" t="str">
        <f t="shared" si="608"/>
        <v>66.5</v>
      </c>
      <c r="ADZ4" s="27">
        <f t="shared" si="609"/>
        <v>0</v>
      </c>
      <c r="AEA4" s="27">
        <f t="shared" si="610"/>
        <v>0</v>
      </c>
      <c r="AEB4" s="27" t="str">
        <f t="shared" si="611"/>
        <v>32.2</v>
      </c>
      <c r="AEC4" s="27">
        <f t="shared" si="612"/>
        <v>0</v>
      </c>
      <c r="AED4" s="27">
        <f t="shared" si="613"/>
        <v>0</v>
      </c>
      <c r="AEE4" s="27" t="str">
        <f t="shared" si="614"/>
        <v>36.7</v>
      </c>
      <c r="AEF4" s="27">
        <f t="shared" si="615"/>
        <v>0</v>
      </c>
      <c r="AEG4" s="27">
        <f t="shared" si="616"/>
        <v>0</v>
      </c>
      <c r="AEH4" s="27">
        <f t="shared" si="617"/>
        <v>0</v>
      </c>
      <c r="AEI4" s="27">
        <f t="shared" si="618"/>
        <v>0</v>
      </c>
      <c r="AEJ4" s="27">
        <f t="shared" si="619"/>
        <v>0</v>
      </c>
      <c r="AEK4" s="27">
        <f t="shared" si="620"/>
        <v>0</v>
      </c>
      <c r="AEL4" s="27">
        <f t="shared" si="621"/>
        <v>0</v>
      </c>
      <c r="AEM4" s="27">
        <f t="shared" si="622"/>
        <v>0</v>
      </c>
      <c r="AEN4" s="27">
        <f t="shared" si="623"/>
        <v>0</v>
      </c>
      <c r="AEO4" s="27">
        <f t="shared" si="624"/>
        <v>0</v>
      </c>
      <c r="AEP4" s="27">
        <f t="shared" si="625"/>
        <v>0</v>
      </c>
      <c r="AEQ4" s="27">
        <f t="shared" si="626"/>
        <v>0</v>
      </c>
      <c r="AER4" s="27">
        <f t="shared" si="627"/>
        <v>0</v>
      </c>
      <c r="AES4" s="27">
        <f t="shared" si="628"/>
        <v>0</v>
      </c>
      <c r="AET4" s="27">
        <f t="shared" si="629"/>
        <v>0</v>
      </c>
      <c r="AEU4" s="27">
        <f t="shared" si="630"/>
        <v>0</v>
      </c>
      <c r="AEV4" s="27">
        <f t="shared" si="631"/>
        <v>0</v>
      </c>
      <c r="AEW4" s="27">
        <f t="shared" si="632"/>
        <v>0</v>
      </c>
      <c r="AEX4" s="27">
        <f t="shared" si="633"/>
        <v>0</v>
      </c>
      <c r="AEY4" s="27">
        <f t="shared" si="634"/>
        <v>0</v>
      </c>
      <c r="AEZ4" s="27">
        <f t="shared" si="635"/>
        <v>0</v>
      </c>
      <c r="AFA4" s="27">
        <f t="shared" si="636"/>
        <v>0</v>
      </c>
      <c r="AFB4" s="27">
        <f t="shared" si="637"/>
        <v>0</v>
      </c>
      <c r="AFC4" s="27">
        <f t="shared" si="638"/>
        <v>0</v>
      </c>
      <c r="AFD4" s="27">
        <f t="shared" si="639"/>
        <v>0</v>
      </c>
      <c r="AFE4" s="27">
        <f t="shared" si="640"/>
        <v>0</v>
      </c>
      <c r="AFF4" s="27">
        <f t="shared" si="641"/>
        <v>0</v>
      </c>
      <c r="AFG4" s="27">
        <f t="shared" si="642"/>
        <v>0</v>
      </c>
      <c r="AFH4" s="27">
        <f t="shared" si="643"/>
        <v>0</v>
      </c>
      <c r="AFI4" s="27">
        <f t="shared" si="644"/>
        <v>0</v>
      </c>
      <c r="AFJ4" s="27">
        <f t="shared" si="645"/>
        <v>0</v>
      </c>
      <c r="AFL4" s="27">
        <f t="shared" si="646"/>
        <v>4</v>
      </c>
      <c r="AFN4" s="27">
        <v>8</v>
      </c>
      <c r="AFO4" s="27">
        <f t="shared" si="647"/>
        <v>8</v>
      </c>
      <c r="AFP4" s="27">
        <f t="shared" si="648"/>
        <v>8</v>
      </c>
      <c r="AFQ4" s="27">
        <f t="shared" si="649"/>
        <v>8</v>
      </c>
      <c r="AFR4" s="27">
        <f t="shared" si="650"/>
        <v>0</v>
      </c>
      <c r="AFS4" s="27">
        <f t="shared" si="651"/>
        <v>0</v>
      </c>
      <c r="AFT4" s="27">
        <f t="shared" si="652"/>
        <v>0</v>
      </c>
      <c r="AFU4" s="27">
        <f t="shared" si="653"/>
        <v>0</v>
      </c>
      <c r="AFV4" s="27">
        <f t="shared" si="654"/>
        <v>0</v>
      </c>
      <c r="AFW4" s="27">
        <f t="shared" si="655"/>
        <v>0</v>
      </c>
      <c r="AFX4" s="27">
        <f t="shared" si="656"/>
        <v>0</v>
      </c>
      <c r="AFY4" s="27">
        <f t="shared" si="657"/>
        <v>0</v>
      </c>
      <c r="AFZ4" s="27">
        <f t="shared" si="658"/>
        <v>8</v>
      </c>
      <c r="AGA4" s="27">
        <f t="shared" si="659"/>
        <v>0</v>
      </c>
      <c r="AGB4" s="27">
        <f t="shared" si="660"/>
        <v>0</v>
      </c>
      <c r="AGC4" s="27">
        <f t="shared" si="661"/>
        <v>0</v>
      </c>
      <c r="AGD4" s="27">
        <f t="shared" si="662"/>
        <v>0</v>
      </c>
      <c r="AGE4" s="27">
        <f t="shared" si="663"/>
        <v>0</v>
      </c>
      <c r="AGF4" s="27">
        <f t="shared" si="664"/>
        <v>0</v>
      </c>
      <c r="AGG4" s="27">
        <f t="shared" si="665"/>
        <v>0</v>
      </c>
      <c r="AGH4" s="27">
        <f t="shared" si="666"/>
        <v>0</v>
      </c>
      <c r="AGI4" s="27">
        <f t="shared" si="667"/>
        <v>0</v>
      </c>
      <c r="AGJ4" s="27">
        <f t="shared" si="668"/>
        <v>0</v>
      </c>
      <c r="AGK4" s="27">
        <f t="shared" si="669"/>
        <v>0</v>
      </c>
      <c r="AGL4" s="27">
        <f t="shared" si="670"/>
        <v>0</v>
      </c>
      <c r="AGM4" s="27">
        <f t="shared" si="671"/>
        <v>0</v>
      </c>
      <c r="AGN4" s="27">
        <f t="shared" si="672"/>
        <v>0</v>
      </c>
      <c r="AGO4" s="27">
        <f t="shared" si="673"/>
        <v>0</v>
      </c>
      <c r="AGP4" s="27">
        <f t="shared" si="674"/>
        <v>0</v>
      </c>
      <c r="AGQ4" s="27">
        <f t="shared" si="675"/>
        <v>0</v>
      </c>
      <c r="AGR4" s="27">
        <f t="shared" si="676"/>
        <v>0</v>
      </c>
      <c r="AGS4" s="27">
        <f t="shared" si="677"/>
        <v>0</v>
      </c>
      <c r="AGT4" s="27">
        <f t="shared" si="678"/>
        <v>0</v>
      </c>
      <c r="AGU4" s="27">
        <f t="shared" si="679"/>
        <v>0</v>
      </c>
      <c r="AGV4" s="27">
        <f t="shared" si="680"/>
        <v>0</v>
      </c>
      <c r="AGW4" s="27">
        <f t="shared" si="681"/>
        <v>0</v>
      </c>
      <c r="AGX4" s="27">
        <f t="shared" si="682"/>
        <v>0</v>
      </c>
      <c r="AGY4" s="27">
        <f t="shared" si="683"/>
        <v>0</v>
      </c>
      <c r="AGZ4" s="27">
        <f t="shared" si="684"/>
        <v>0</v>
      </c>
      <c r="AHA4" s="27">
        <f t="shared" si="685"/>
        <v>0</v>
      </c>
      <c r="AHB4" s="27">
        <f t="shared" si="686"/>
        <v>0</v>
      </c>
      <c r="AHC4" s="27">
        <f t="shared" si="687"/>
        <v>0</v>
      </c>
      <c r="AHD4" s="27">
        <f t="shared" si="688"/>
        <v>0</v>
      </c>
      <c r="AHE4" s="27">
        <f t="shared" si="689"/>
        <v>0</v>
      </c>
      <c r="AHF4" s="27">
        <f t="shared" si="690"/>
        <v>0</v>
      </c>
      <c r="AHG4" s="27">
        <f t="shared" si="691"/>
        <v>8</v>
      </c>
      <c r="AHH4" s="27">
        <f t="shared" si="692"/>
        <v>0</v>
      </c>
      <c r="AHI4" s="27">
        <f t="shared" si="693"/>
        <v>0</v>
      </c>
      <c r="AHJ4" s="27">
        <f t="shared" si="694"/>
        <v>8</v>
      </c>
      <c r="AHK4" s="27">
        <f t="shared" si="695"/>
        <v>0</v>
      </c>
      <c r="AHL4" s="27">
        <f t="shared" si="696"/>
        <v>0</v>
      </c>
      <c r="AHM4" s="27">
        <f t="shared" si="697"/>
        <v>8</v>
      </c>
      <c r="AHN4" s="27">
        <f t="shared" si="698"/>
        <v>0</v>
      </c>
      <c r="AHO4" s="27">
        <f t="shared" si="699"/>
        <v>0</v>
      </c>
      <c r="AHP4" s="27">
        <f t="shared" si="700"/>
        <v>0</v>
      </c>
      <c r="AHQ4" s="27">
        <f t="shared" si="701"/>
        <v>0</v>
      </c>
      <c r="AHR4" s="27">
        <f t="shared" si="702"/>
        <v>0</v>
      </c>
      <c r="AHS4" s="27">
        <f t="shared" si="703"/>
        <v>0</v>
      </c>
      <c r="AHT4" s="27">
        <f t="shared" si="704"/>
        <v>0</v>
      </c>
      <c r="AHU4" s="27">
        <f t="shared" si="705"/>
        <v>0</v>
      </c>
      <c r="AHV4" s="27">
        <f t="shared" si="706"/>
        <v>0</v>
      </c>
      <c r="AHW4" s="27">
        <f t="shared" si="707"/>
        <v>0</v>
      </c>
      <c r="AHX4" s="27">
        <f t="shared" si="708"/>
        <v>0</v>
      </c>
      <c r="AHY4" s="27">
        <f t="shared" si="709"/>
        <v>0</v>
      </c>
      <c r="AHZ4" s="27">
        <f t="shared" si="710"/>
        <v>0</v>
      </c>
      <c r="AIA4" s="27">
        <f t="shared" si="711"/>
        <v>0</v>
      </c>
      <c r="AIB4" s="27">
        <f t="shared" si="712"/>
        <v>0</v>
      </c>
      <c r="AIC4" s="27">
        <f t="shared" si="713"/>
        <v>0</v>
      </c>
      <c r="AID4" s="27">
        <f t="shared" si="714"/>
        <v>0</v>
      </c>
      <c r="AIE4" s="27">
        <f t="shared" si="715"/>
        <v>0</v>
      </c>
      <c r="AIF4" s="27">
        <f t="shared" si="716"/>
        <v>0</v>
      </c>
      <c r="AIG4" s="27">
        <f t="shared" si="717"/>
        <v>0</v>
      </c>
      <c r="AIH4" s="27">
        <f t="shared" si="718"/>
        <v>0</v>
      </c>
      <c r="AII4" s="27">
        <f t="shared" si="719"/>
        <v>0</v>
      </c>
      <c r="AIJ4" s="27">
        <f t="shared" si="720"/>
        <v>0</v>
      </c>
      <c r="AIK4" s="27">
        <f t="shared" si="721"/>
        <v>0</v>
      </c>
      <c r="AIL4" s="27">
        <f t="shared" si="722"/>
        <v>0</v>
      </c>
      <c r="AIM4" s="27">
        <f t="shared" si="723"/>
        <v>0</v>
      </c>
      <c r="AIN4" s="27">
        <f t="shared" si="724"/>
        <v>0</v>
      </c>
      <c r="AIO4" s="27">
        <f t="shared" si="725"/>
        <v>0</v>
      </c>
      <c r="AIP4" s="27">
        <f t="shared" si="726"/>
        <v>0</v>
      </c>
      <c r="AIQ4" s="27">
        <f t="shared" si="727"/>
        <v>0</v>
      </c>
      <c r="AIR4" s="27">
        <f t="shared" si="728"/>
        <v>0</v>
      </c>
      <c r="AIT4" s="27">
        <v>1</v>
      </c>
      <c r="AIU4" s="27">
        <v>1</v>
      </c>
      <c r="AIV4" s="27">
        <v>1</v>
      </c>
      <c r="AIW4" s="27">
        <f t="shared" si="729"/>
        <v>0</v>
      </c>
      <c r="AIX4" s="27">
        <f t="shared" si="730"/>
        <v>0</v>
      </c>
      <c r="AIY4" s="27">
        <f t="shared" si="731"/>
        <v>0</v>
      </c>
      <c r="AIZ4" s="27">
        <f t="shared" si="732"/>
        <v>0</v>
      </c>
      <c r="AJA4" s="27">
        <f t="shared" si="733"/>
        <v>0</v>
      </c>
      <c r="AJB4" s="27">
        <f t="shared" si="734"/>
        <v>0</v>
      </c>
      <c r="AJC4" s="27">
        <f t="shared" si="735"/>
        <v>0</v>
      </c>
      <c r="AJD4" s="27">
        <f t="shared" si="736"/>
        <v>0</v>
      </c>
      <c r="AJE4" s="27">
        <f t="shared" si="737"/>
        <v>0.25</v>
      </c>
      <c r="AJF4" s="27">
        <f t="shared" si="738"/>
        <v>0</v>
      </c>
      <c r="AJG4" s="27">
        <f t="shared" si="739"/>
        <v>0</v>
      </c>
      <c r="AJH4" s="27">
        <f t="shared" si="740"/>
        <v>0</v>
      </c>
      <c r="AJI4" s="27">
        <f t="shared" si="741"/>
        <v>0</v>
      </c>
      <c r="AJJ4" s="27">
        <f t="shared" si="742"/>
        <v>0</v>
      </c>
      <c r="AJK4" s="27">
        <f t="shared" si="743"/>
        <v>0</v>
      </c>
      <c r="AJL4" s="27">
        <f t="shared" si="744"/>
        <v>0</v>
      </c>
      <c r="AJM4" s="27">
        <f t="shared" si="745"/>
        <v>0</v>
      </c>
      <c r="AJN4" s="27">
        <f t="shared" si="746"/>
        <v>0</v>
      </c>
      <c r="AJO4" s="27">
        <f t="shared" si="747"/>
        <v>0</v>
      </c>
      <c r="AJP4" s="27">
        <f t="shared" si="748"/>
        <v>0</v>
      </c>
      <c r="AJQ4" s="27">
        <f t="shared" si="749"/>
        <v>0</v>
      </c>
      <c r="AJR4" s="27">
        <f t="shared" si="750"/>
        <v>0</v>
      </c>
      <c r="AJS4" s="27">
        <f t="shared" si="751"/>
        <v>0</v>
      </c>
      <c r="AJT4" s="27">
        <f t="shared" si="752"/>
        <v>0</v>
      </c>
      <c r="AJU4" s="27">
        <f t="shared" si="753"/>
        <v>0</v>
      </c>
      <c r="AJV4" s="27">
        <f t="shared" si="754"/>
        <v>0</v>
      </c>
      <c r="AJW4" s="27">
        <f t="shared" si="755"/>
        <v>0</v>
      </c>
      <c r="AJX4" s="27">
        <f t="shared" si="756"/>
        <v>0</v>
      </c>
      <c r="AJY4" s="27">
        <f t="shared" si="757"/>
        <v>0</v>
      </c>
      <c r="AJZ4" s="27">
        <f t="shared" si="758"/>
        <v>0</v>
      </c>
      <c r="AKA4" s="27">
        <f t="shared" si="759"/>
        <v>0</v>
      </c>
      <c r="AKB4" s="27">
        <f t="shared" si="760"/>
        <v>0</v>
      </c>
      <c r="AKC4" s="27">
        <f t="shared" si="761"/>
        <v>0</v>
      </c>
      <c r="AKD4" s="27">
        <f t="shared" si="762"/>
        <v>0</v>
      </c>
      <c r="AKE4" s="27">
        <f t="shared" si="763"/>
        <v>0</v>
      </c>
      <c r="AKF4" s="27">
        <f t="shared" si="764"/>
        <v>0</v>
      </c>
      <c r="AKG4" s="27">
        <f t="shared" si="765"/>
        <v>0</v>
      </c>
      <c r="AKH4" s="27">
        <f t="shared" si="766"/>
        <v>0</v>
      </c>
      <c r="AKI4" s="27">
        <f t="shared" si="767"/>
        <v>0</v>
      </c>
      <c r="AKJ4" s="27">
        <f t="shared" si="768"/>
        <v>0</v>
      </c>
      <c r="AKK4" s="27">
        <f t="shared" si="769"/>
        <v>0</v>
      </c>
      <c r="AKL4" s="27">
        <f t="shared" si="770"/>
        <v>0.25</v>
      </c>
      <c r="AKM4" s="27">
        <f t="shared" si="771"/>
        <v>0</v>
      </c>
      <c r="AKN4" s="27">
        <f t="shared" si="772"/>
        <v>0</v>
      </c>
      <c r="AKO4" s="27">
        <f t="shared" si="773"/>
        <v>0.25</v>
      </c>
      <c r="AKP4" s="27">
        <f t="shared" si="774"/>
        <v>0</v>
      </c>
      <c r="AKQ4" s="27">
        <f t="shared" si="775"/>
        <v>0</v>
      </c>
      <c r="AKR4" s="27">
        <f t="shared" si="776"/>
        <v>0.25</v>
      </c>
      <c r="AKS4" s="27">
        <f t="shared" si="777"/>
        <v>0</v>
      </c>
      <c r="AKT4" s="27">
        <f t="shared" si="778"/>
        <v>0</v>
      </c>
      <c r="AKU4" s="27">
        <f t="shared" si="779"/>
        <v>0</v>
      </c>
      <c r="AKV4" s="27">
        <f t="shared" si="780"/>
        <v>0</v>
      </c>
      <c r="AKW4" s="27">
        <f t="shared" si="781"/>
        <v>0</v>
      </c>
      <c r="AKX4" s="27">
        <f t="shared" si="782"/>
        <v>0</v>
      </c>
      <c r="AKY4" s="27">
        <f t="shared" si="783"/>
        <v>0</v>
      </c>
      <c r="AKZ4" s="27">
        <f t="shared" si="784"/>
        <v>0</v>
      </c>
      <c r="ALA4" s="27">
        <f t="shared" si="785"/>
        <v>0</v>
      </c>
      <c r="ALB4" s="27">
        <f t="shared" si="786"/>
        <v>0</v>
      </c>
      <c r="ALC4" s="27">
        <f t="shared" si="787"/>
        <v>0</v>
      </c>
      <c r="ALD4" s="27">
        <f t="shared" si="788"/>
        <v>0</v>
      </c>
      <c r="ALE4" s="27">
        <f t="shared" si="789"/>
        <v>0</v>
      </c>
      <c r="ALF4" s="27">
        <f t="shared" si="790"/>
        <v>0</v>
      </c>
      <c r="ALG4" s="27">
        <f t="shared" si="791"/>
        <v>0</v>
      </c>
      <c r="ALH4" s="27">
        <f t="shared" si="792"/>
        <v>0</v>
      </c>
      <c r="ALI4" s="27">
        <f t="shared" si="793"/>
        <v>0</v>
      </c>
      <c r="ALJ4" s="27">
        <f t="shared" si="794"/>
        <v>0</v>
      </c>
      <c r="ALK4" s="27">
        <f t="shared" si="795"/>
        <v>0</v>
      </c>
      <c r="ALL4" s="27">
        <f t="shared" si="796"/>
        <v>0</v>
      </c>
      <c r="ALM4" s="27">
        <f t="shared" si="797"/>
        <v>0</v>
      </c>
      <c r="ALN4" s="27">
        <f t="shared" si="798"/>
        <v>0</v>
      </c>
      <c r="ALO4" s="27">
        <f t="shared" si="799"/>
        <v>0</v>
      </c>
      <c r="ALP4" s="27">
        <f t="shared" si="800"/>
        <v>0</v>
      </c>
      <c r="ALQ4" s="27">
        <f t="shared" si="801"/>
        <v>0</v>
      </c>
      <c r="ALR4" s="27">
        <f t="shared" si="802"/>
        <v>0</v>
      </c>
      <c r="ALS4" s="27">
        <f t="shared" si="803"/>
        <v>0</v>
      </c>
      <c r="ALT4" s="27">
        <f t="shared" si="804"/>
        <v>0</v>
      </c>
      <c r="ALU4" s="27">
        <f t="shared" si="805"/>
        <v>0</v>
      </c>
      <c r="ALV4" s="27">
        <f t="shared" si="806"/>
        <v>0</v>
      </c>
      <c r="ALW4" s="27">
        <f t="shared" si="807"/>
        <v>0</v>
      </c>
      <c r="ALY4" s="27" t="s">
        <v>191</v>
      </c>
      <c r="ALZ4" s="27">
        <v>3</v>
      </c>
      <c r="AMA4" s="27">
        <v>2</v>
      </c>
      <c r="AMB4" s="27">
        <v>2</v>
      </c>
      <c r="AMC4" s="27">
        <v>1</v>
      </c>
      <c r="AMD4" s="27">
        <v>8</v>
      </c>
      <c r="AME4" s="27">
        <v>8</v>
      </c>
      <c r="AMF4" s="27">
        <v>4</v>
      </c>
      <c r="AMG4" s="27">
        <v>8</v>
      </c>
      <c r="AMH4" s="27">
        <v>8</v>
      </c>
    </row>
    <row r="5" spans="1:1022" x14ac:dyDescent="0.35">
      <c r="A5" s="27">
        <v>125</v>
      </c>
      <c r="B5" s="79" t="s">
        <v>342</v>
      </c>
      <c r="C5" s="91">
        <f>VLOOKUP($A5, RankingsX!$A$1:$AN$241, 40, FALSE)</f>
        <v>3</v>
      </c>
      <c r="D5" s="79" t="s">
        <v>398</v>
      </c>
      <c r="E5" s="148" t="s">
        <v>556</v>
      </c>
      <c r="F5" s="148" t="s">
        <v>556</v>
      </c>
      <c r="G5" s="313">
        <v>4</v>
      </c>
      <c r="H5">
        <v>1806</v>
      </c>
      <c r="I5" s="29">
        <f t="shared" si="0"/>
        <v>6</v>
      </c>
      <c r="J5" s="27">
        <v>13</v>
      </c>
      <c r="L5" s="27" t="s">
        <v>1730</v>
      </c>
      <c r="M5" s="100" t="s">
        <v>1716</v>
      </c>
      <c r="N5" s="27" t="s">
        <v>1760</v>
      </c>
      <c r="O5" s="27" t="s">
        <v>24</v>
      </c>
      <c r="P5" s="27" t="s">
        <v>24</v>
      </c>
      <c r="Q5" s="27" t="s">
        <v>24</v>
      </c>
      <c r="R5" s="27" t="s">
        <v>24</v>
      </c>
      <c r="S5" s="27" t="s">
        <v>24</v>
      </c>
      <c r="T5" s="27" t="s">
        <v>24</v>
      </c>
      <c r="U5" s="27" t="s">
        <v>24</v>
      </c>
      <c r="V5" s="27" t="s">
        <v>24</v>
      </c>
      <c r="W5" s="27" t="s">
        <v>1821</v>
      </c>
      <c r="X5" s="27" t="s">
        <v>24</v>
      </c>
      <c r="Y5" s="27" t="s">
        <v>24</v>
      </c>
      <c r="Z5" s="27" t="s">
        <v>24</v>
      </c>
      <c r="AA5" s="27" t="s">
        <v>24</v>
      </c>
      <c r="AB5" s="27" t="s">
        <v>24</v>
      </c>
      <c r="AC5" s="27" t="s">
        <v>24</v>
      </c>
      <c r="AD5" s="27" t="s">
        <v>24</v>
      </c>
      <c r="AE5" s="27" t="s">
        <v>24</v>
      </c>
      <c r="AF5" s="27" t="s">
        <v>24</v>
      </c>
      <c r="AG5" s="27" t="s">
        <v>24</v>
      </c>
      <c r="AH5" s="27" t="s">
        <v>24</v>
      </c>
      <c r="AI5" s="27" t="s">
        <v>24</v>
      </c>
      <c r="AJ5" s="27" t="s">
        <v>24</v>
      </c>
      <c r="AK5" s="27" t="s">
        <v>24</v>
      </c>
      <c r="AL5" s="27" t="s">
        <v>24</v>
      </c>
      <c r="AM5" s="27" t="s">
        <v>24</v>
      </c>
      <c r="AN5" s="27" t="s">
        <v>24</v>
      </c>
      <c r="AO5" s="27" t="s">
        <v>24</v>
      </c>
      <c r="AP5" s="27" t="s">
        <v>24</v>
      </c>
      <c r="AQ5" s="27" t="s">
        <v>24</v>
      </c>
      <c r="AR5" s="27" t="s">
        <v>24</v>
      </c>
      <c r="AS5" s="27" t="s">
        <v>24</v>
      </c>
      <c r="AT5" s="27" t="s">
        <v>24</v>
      </c>
      <c r="AU5" s="27" t="s">
        <v>24</v>
      </c>
      <c r="AV5" s="27" t="s">
        <v>24</v>
      </c>
      <c r="AW5" s="27" t="s">
        <v>24</v>
      </c>
      <c r="AX5" s="27" t="s">
        <v>24</v>
      </c>
      <c r="AY5" s="27" t="s">
        <v>24</v>
      </c>
      <c r="AZ5" s="27" t="s">
        <v>24</v>
      </c>
      <c r="BA5" s="27" t="s">
        <v>24</v>
      </c>
      <c r="BB5" s="27" t="s">
        <v>24</v>
      </c>
      <c r="BC5" s="27" t="s">
        <v>24</v>
      </c>
      <c r="BD5" s="27" t="s">
        <v>1897</v>
      </c>
      <c r="BE5" s="27" t="s">
        <v>24</v>
      </c>
      <c r="BF5" s="27" t="s">
        <v>24</v>
      </c>
      <c r="BG5" s="27" t="s">
        <v>1939</v>
      </c>
      <c r="BH5" s="27" t="s">
        <v>24</v>
      </c>
      <c r="BI5" s="27" t="s">
        <v>24</v>
      </c>
      <c r="BJ5" s="27" t="s">
        <v>24</v>
      </c>
      <c r="BK5" s="27" t="s">
        <v>24</v>
      </c>
      <c r="BL5" s="27" t="s">
        <v>24</v>
      </c>
      <c r="BM5" s="27" t="s">
        <v>24</v>
      </c>
      <c r="BN5" s="27" t="s">
        <v>24</v>
      </c>
      <c r="BO5" s="27" t="s">
        <v>24</v>
      </c>
      <c r="BP5" s="27" t="s">
        <v>24</v>
      </c>
      <c r="BQ5" s="27" t="s">
        <v>24</v>
      </c>
      <c r="BR5" s="27" t="s">
        <v>24</v>
      </c>
      <c r="BS5" s="27" t="s">
        <v>24</v>
      </c>
      <c r="BT5" s="27" t="s">
        <v>24</v>
      </c>
      <c r="BU5" s="27" t="s">
        <v>24</v>
      </c>
      <c r="BV5" s="27" t="s">
        <v>24</v>
      </c>
      <c r="BW5" s="27" t="s">
        <v>24</v>
      </c>
      <c r="BX5" s="27" t="s">
        <v>24</v>
      </c>
      <c r="BY5" s="27" t="s">
        <v>24</v>
      </c>
      <c r="BZ5" s="27" t="s">
        <v>24</v>
      </c>
      <c r="CA5" s="27" t="s">
        <v>24</v>
      </c>
      <c r="CB5" s="27" t="s">
        <v>24</v>
      </c>
      <c r="CC5" s="27" t="s">
        <v>24</v>
      </c>
      <c r="CD5" s="27" t="s">
        <v>24</v>
      </c>
      <c r="CE5" s="27" t="s">
        <v>24</v>
      </c>
      <c r="CF5" s="27" t="s">
        <v>24</v>
      </c>
      <c r="CG5" s="27" t="s">
        <v>24</v>
      </c>
      <c r="CH5" s="27" t="s">
        <v>24</v>
      </c>
      <c r="CI5" s="27" t="s">
        <v>24</v>
      </c>
      <c r="CJ5" s="27" t="s">
        <v>24</v>
      </c>
      <c r="CK5" s="27" t="s">
        <v>24</v>
      </c>
      <c r="CL5" s="27" t="s">
        <v>24</v>
      </c>
      <c r="CM5" s="27" t="s">
        <v>24</v>
      </c>
      <c r="CN5" s="27" t="s">
        <v>24</v>
      </c>
      <c r="CO5" s="27" t="s">
        <v>24</v>
      </c>
      <c r="CQ5" s="28">
        <f t="shared" si="1"/>
        <v>1</v>
      </c>
      <c r="CR5" s="28">
        <f t="shared" si="2"/>
        <v>0</v>
      </c>
      <c r="CS5" s="28">
        <f t="shared" si="3"/>
        <v>2</v>
      </c>
      <c r="CT5" s="28">
        <f t="shared" si="4"/>
        <v>1</v>
      </c>
      <c r="CU5" s="28">
        <f t="shared" si="5"/>
        <v>1</v>
      </c>
      <c r="CV5" s="28">
        <f t="shared" si="6"/>
        <v>0</v>
      </c>
      <c r="CW5" s="28">
        <f t="shared" si="7"/>
        <v>2</v>
      </c>
      <c r="CX5" s="28">
        <f t="shared" si="8"/>
        <v>1</v>
      </c>
      <c r="CY5" s="28">
        <f t="shared" si="9"/>
        <v>0</v>
      </c>
      <c r="CZ5" s="28">
        <f t="shared" si="10"/>
        <v>0</v>
      </c>
      <c r="DA5" s="28">
        <f t="shared" si="11"/>
        <v>0</v>
      </c>
      <c r="DB5" s="28">
        <f t="shared" si="12"/>
        <v>0</v>
      </c>
      <c r="DC5" s="28">
        <f t="shared" si="13"/>
        <v>0</v>
      </c>
      <c r="DD5" s="28">
        <f t="shared" si="14"/>
        <v>0</v>
      </c>
      <c r="DE5" s="28">
        <f t="shared" si="15"/>
        <v>0</v>
      </c>
      <c r="DF5" s="28">
        <f t="shared" si="16"/>
        <v>0</v>
      </c>
      <c r="DG5" s="28">
        <f t="shared" si="17"/>
        <v>1</v>
      </c>
      <c r="DH5" s="28">
        <f t="shared" si="18"/>
        <v>0</v>
      </c>
      <c r="DI5" s="28">
        <f t="shared" si="19"/>
        <v>0</v>
      </c>
      <c r="DJ5" s="28">
        <f t="shared" si="20"/>
        <v>1</v>
      </c>
      <c r="DK5" s="28">
        <f t="shared" si="21"/>
        <v>0</v>
      </c>
      <c r="DL5" s="28">
        <f t="shared" si="22"/>
        <v>0</v>
      </c>
      <c r="DM5" s="28">
        <f t="shared" si="23"/>
        <v>0</v>
      </c>
      <c r="DN5" s="28">
        <f t="shared" si="24"/>
        <v>0</v>
      </c>
      <c r="DO5" s="28">
        <f t="shared" si="25"/>
        <v>1</v>
      </c>
      <c r="DP5" s="28">
        <f t="shared" si="26"/>
        <v>1</v>
      </c>
      <c r="DR5">
        <f t="shared" si="27"/>
        <v>4</v>
      </c>
      <c r="DS5">
        <f t="shared" si="28"/>
        <v>3</v>
      </c>
      <c r="DT5">
        <f t="shared" si="29"/>
        <v>1</v>
      </c>
      <c r="DU5">
        <f t="shared" si="30"/>
        <v>0</v>
      </c>
      <c r="DV5">
        <f t="shared" si="31"/>
        <v>0</v>
      </c>
      <c r="DW5">
        <f t="shared" si="32"/>
        <v>0</v>
      </c>
      <c r="DX5">
        <f t="shared" si="33"/>
        <v>0</v>
      </c>
      <c r="DY5">
        <f t="shared" si="34"/>
        <v>0</v>
      </c>
      <c r="DZ5">
        <f t="shared" si="35"/>
        <v>0</v>
      </c>
      <c r="EA5">
        <f t="shared" si="36"/>
        <v>0</v>
      </c>
      <c r="EB5">
        <f t="shared" si="37"/>
        <v>0</v>
      </c>
      <c r="EC5">
        <f t="shared" si="38"/>
        <v>3</v>
      </c>
      <c r="ED5">
        <f t="shared" si="39"/>
        <v>0</v>
      </c>
      <c r="EE5">
        <f t="shared" si="40"/>
        <v>0</v>
      </c>
      <c r="EF5">
        <f t="shared" si="41"/>
        <v>0</v>
      </c>
      <c r="EG5">
        <f t="shared" si="42"/>
        <v>0</v>
      </c>
      <c r="EH5">
        <f t="shared" si="43"/>
        <v>0</v>
      </c>
      <c r="EI5">
        <f t="shared" si="44"/>
        <v>0</v>
      </c>
      <c r="EJ5">
        <f t="shared" si="45"/>
        <v>0</v>
      </c>
      <c r="EK5">
        <f t="shared" si="46"/>
        <v>0</v>
      </c>
      <c r="EL5">
        <f t="shared" si="47"/>
        <v>0</v>
      </c>
      <c r="EM5">
        <f t="shared" si="48"/>
        <v>0</v>
      </c>
      <c r="EN5">
        <f t="shared" si="49"/>
        <v>0</v>
      </c>
      <c r="EO5">
        <f t="shared" si="50"/>
        <v>0</v>
      </c>
      <c r="EP5">
        <f t="shared" si="51"/>
        <v>0</v>
      </c>
      <c r="EQ5">
        <f t="shared" si="52"/>
        <v>0</v>
      </c>
      <c r="ER5">
        <f t="shared" si="53"/>
        <v>0</v>
      </c>
      <c r="ES5">
        <f t="shared" si="54"/>
        <v>0</v>
      </c>
      <c r="ET5">
        <f t="shared" si="55"/>
        <v>0</v>
      </c>
      <c r="EU5">
        <f t="shared" si="56"/>
        <v>0</v>
      </c>
      <c r="EV5">
        <f t="shared" si="57"/>
        <v>0</v>
      </c>
      <c r="EW5">
        <f t="shared" si="58"/>
        <v>0</v>
      </c>
      <c r="EX5">
        <f t="shared" si="59"/>
        <v>0</v>
      </c>
      <c r="EY5">
        <f t="shared" si="60"/>
        <v>0</v>
      </c>
      <c r="EZ5">
        <f t="shared" si="61"/>
        <v>0</v>
      </c>
      <c r="FA5">
        <f t="shared" si="62"/>
        <v>0</v>
      </c>
      <c r="FB5">
        <f t="shared" si="63"/>
        <v>0</v>
      </c>
      <c r="FC5">
        <f t="shared" si="64"/>
        <v>0</v>
      </c>
      <c r="FD5">
        <f t="shared" si="65"/>
        <v>0</v>
      </c>
      <c r="FE5">
        <f t="shared" si="66"/>
        <v>0</v>
      </c>
      <c r="FF5">
        <f t="shared" si="67"/>
        <v>0</v>
      </c>
      <c r="FG5">
        <f t="shared" si="68"/>
        <v>0</v>
      </c>
      <c r="FH5">
        <f t="shared" si="69"/>
        <v>0</v>
      </c>
      <c r="FI5">
        <f t="shared" si="70"/>
        <v>0</v>
      </c>
      <c r="FJ5">
        <f t="shared" si="71"/>
        <v>13</v>
      </c>
      <c r="FK5">
        <f t="shared" si="72"/>
        <v>0</v>
      </c>
      <c r="FL5">
        <f t="shared" si="73"/>
        <v>0</v>
      </c>
      <c r="FM5">
        <f t="shared" si="74"/>
        <v>16</v>
      </c>
      <c r="FN5">
        <f t="shared" si="75"/>
        <v>0</v>
      </c>
      <c r="FO5">
        <f t="shared" si="76"/>
        <v>0</v>
      </c>
      <c r="FP5">
        <f t="shared" si="77"/>
        <v>0</v>
      </c>
      <c r="FQ5">
        <f t="shared" si="78"/>
        <v>0</v>
      </c>
      <c r="FR5">
        <f t="shared" si="79"/>
        <v>0</v>
      </c>
      <c r="FS5">
        <f t="shared" si="80"/>
        <v>0</v>
      </c>
      <c r="FT5">
        <f t="shared" si="81"/>
        <v>0</v>
      </c>
      <c r="FU5">
        <f t="shared" si="82"/>
        <v>0</v>
      </c>
      <c r="FV5">
        <f t="shared" si="83"/>
        <v>0</v>
      </c>
      <c r="FW5">
        <f t="shared" si="84"/>
        <v>0</v>
      </c>
      <c r="FX5">
        <f t="shared" si="85"/>
        <v>0</v>
      </c>
      <c r="FY5">
        <f t="shared" si="86"/>
        <v>0</v>
      </c>
      <c r="FZ5">
        <f t="shared" si="87"/>
        <v>0</v>
      </c>
      <c r="GA5">
        <f t="shared" si="88"/>
        <v>0</v>
      </c>
      <c r="GB5">
        <f t="shared" si="89"/>
        <v>0</v>
      </c>
      <c r="GC5">
        <f t="shared" si="90"/>
        <v>0</v>
      </c>
      <c r="GD5">
        <f t="shared" si="91"/>
        <v>0</v>
      </c>
      <c r="GE5">
        <f t="shared" si="92"/>
        <v>0</v>
      </c>
      <c r="GF5">
        <f t="shared" si="93"/>
        <v>0</v>
      </c>
      <c r="GG5">
        <f t="shared" si="94"/>
        <v>0</v>
      </c>
      <c r="GH5">
        <f t="shared" si="95"/>
        <v>0</v>
      </c>
      <c r="GI5">
        <f t="shared" si="96"/>
        <v>0</v>
      </c>
      <c r="GJ5">
        <f t="shared" si="97"/>
        <v>0</v>
      </c>
      <c r="GK5">
        <f t="shared" si="98"/>
        <v>0</v>
      </c>
      <c r="GL5">
        <f t="shared" si="99"/>
        <v>0</v>
      </c>
      <c r="GM5">
        <f t="shared" si="100"/>
        <v>0</v>
      </c>
      <c r="GN5">
        <f t="shared" si="101"/>
        <v>0</v>
      </c>
      <c r="GO5">
        <f t="shared" si="102"/>
        <v>0</v>
      </c>
      <c r="GP5">
        <f t="shared" si="103"/>
        <v>0</v>
      </c>
      <c r="GQ5">
        <f t="shared" si="104"/>
        <v>0</v>
      </c>
      <c r="GR5">
        <f t="shared" si="105"/>
        <v>0</v>
      </c>
      <c r="GS5">
        <f t="shared" si="106"/>
        <v>0</v>
      </c>
      <c r="GT5">
        <f t="shared" si="107"/>
        <v>0</v>
      </c>
      <c r="GU5">
        <f t="shared" si="108"/>
        <v>0</v>
      </c>
      <c r="GW5" s="278">
        <f t="shared" si="109"/>
        <v>1.0912396436157965</v>
      </c>
      <c r="GX5" s="278">
        <f t="shared" si="110"/>
        <v>0</v>
      </c>
      <c r="GY5" s="278">
        <f t="shared" si="111"/>
        <v>0</v>
      </c>
      <c r="GZ5" s="278">
        <f t="shared" si="112"/>
        <v>1.363055780125541</v>
      </c>
      <c r="HA5" s="278">
        <f t="shared" si="113"/>
        <v>0</v>
      </c>
      <c r="HB5" s="278">
        <f t="shared" si="114"/>
        <v>2.4542954237413372</v>
      </c>
      <c r="HC5" s="278">
        <f t="shared" si="115"/>
        <v>0.27280991090394913</v>
      </c>
      <c r="HE5">
        <f>IFERROR(VLOOKUP(_xlfn.NUMBERVALUE(MID(L5, SEARCH("!", L5)+1, SEARCH("+", L5)-SEARCH("!", L5)-1)), RankingsX!$A$2:$BJ$129, 62, FALSE),0)</f>
        <v>0.45021520805755511</v>
      </c>
      <c r="HF5">
        <f>IFERROR(VLOOKUP(_xlfn.NUMBERVALUE(MID(M5, SEARCH("!", M5)+1, SEARCH("+", M5)-SEARCH("!", M5)-1)), RankingsX!$A$2:$BJ$129, 62, FALSE),0)</f>
        <v>0.19133875196290803</v>
      </c>
      <c r="HG5">
        <f>IFERROR(VLOOKUP(_xlfn.NUMBERVALUE(MID(N5, SEARCH("!", N5)+1, SEARCH("+", N5)-SEARCH("!", N5)-1)), RankingsX!$A$2:$BJ$129, 62, FALSE),0)</f>
        <v>0.14132292564113749</v>
      </c>
      <c r="HH5">
        <f>IFERROR(VLOOKUP(_xlfn.NUMBERVALUE(MID(O5, SEARCH("!", O5)+1, SEARCH("+", O5)-SEARCH("!", O5)-1)), RankingsX!$A$2:$BJ$129, 62, FALSE),0)</f>
        <v>0</v>
      </c>
      <c r="HI5">
        <f>IFERROR(VLOOKUP(_xlfn.NUMBERVALUE(MID(P5, SEARCH("!", P5)+1, SEARCH("+", P5)-SEARCH("!", P5)-1)), RankingsX!$A$2:$BJ$129, 62, FALSE),0)</f>
        <v>0</v>
      </c>
      <c r="HJ5">
        <f>IFERROR(VLOOKUP(_xlfn.NUMBERVALUE(MID(Q5, SEARCH("!", Q5)+1, SEARCH("+", Q5)-SEARCH("!", Q5)-1)), RankingsX!$A$2:$BJ$129, 62, FALSE),0)</f>
        <v>0</v>
      </c>
      <c r="HK5">
        <f>IFERROR(VLOOKUP(_xlfn.NUMBERVALUE(MID(R5, SEARCH("!", R5)+1, SEARCH("+", R5)-SEARCH("!", R5)-1)), RankingsX!$A$2:$BJ$129, 62, FALSE),0)</f>
        <v>0</v>
      </c>
      <c r="HL5">
        <f>IFERROR(VLOOKUP(_xlfn.NUMBERVALUE(MID(S5, SEARCH("!", S5)+1, SEARCH("+", S5)-SEARCH("!", S5)-1)), RankingsX!$A$2:$BJ$129, 62, FALSE),0)</f>
        <v>0</v>
      </c>
      <c r="HM5">
        <f>IFERROR(VLOOKUP(_xlfn.NUMBERVALUE(MID(T5, SEARCH("!", T5)+1, SEARCH("+", T5)-SEARCH("!", T5)-1)), RankingsX!$A$2:$BJ$129, 62, FALSE),0)</f>
        <v>0</v>
      </c>
      <c r="HN5">
        <f>IFERROR(VLOOKUP(_xlfn.NUMBERVALUE(MID(U5, SEARCH("!", U5)+1, SEARCH("+", U5)-SEARCH("!", U5)-1)), RankingsX!$A$2:$BJ$129, 62, FALSE),0)</f>
        <v>0</v>
      </c>
      <c r="HO5">
        <f>IFERROR(VLOOKUP(_xlfn.NUMBERVALUE(MID(V5, SEARCH("!", V5)+1, SEARCH("+", V5)-SEARCH("!", V5)-1)), RankingsX!$A$2:$BJ$129, 62, FALSE),0)</f>
        <v>0</v>
      </c>
      <c r="HP5">
        <f>IFERROR(VLOOKUP(_xlfn.NUMBERVALUE(MID(W5, SEARCH("!", W5)+1, SEARCH("+", W5)-SEARCH("!", W5)-1)), RankingsX!$A$2:$BJ$129, 62, FALSE),0)</f>
        <v>0.30836275795419577</v>
      </c>
      <c r="HQ5">
        <f>IFERROR(VLOOKUP(_xlfn.NUMBERVALUE(MID(X5, SEARCH("!", X5)+1, SEARCH("+", X5)-SEARCH("!", X5)-1)), RankingsX!$A$2:$BJ$129, 62, FALSE),0)</f>
        <v>0</v>
      </c>
      <c r="HR5">
        <f>IFERROR(VLOOKUP(_xlfn.NUMBERVALUE(MID(Y5, SEARCH("!", Y5)+1, SEARCH("+", Y5)-SEARCH("!", Y5)-1)), RankingsX!$A$2:$BJ$129, 62, FALSE),0)</f>
        <v>0</v>
      </c>
      <c r="HS5">
        <f>IFERROR(VLOOKUP(_xlfn.NUMBERVALUE(MID(Z5, SEARCH("!", Z5)+1, SEARCH("+", Z5)-SEARCH("!", Z5)-1)), RankingsX!$A$2:$BJ$129, 62, FALSE),0)</f>
        <v>0</v>
      </c>
      <c r="HT5">
        <f>IFERROR(VLOOKUP(_xlfn.NUMBERVALUE(MID(AA5, SEARCH("!", AA5)+1, SEARCH("+", AA5)-SEARCH("!", AA5)-1)), RankingsX!$A$2:$BJ$129, 62, FALSE),0)</f>
        <v>0</v>
      </c>
      <c r="HU5">
        <f>IFERROR(VLOOKUP(_xlfn.NUMBERVALUE(MID(AB5, SEARCH("!", AB5)+1, SEARCH("+", AB5)-SEARCH("!", AB5)-1)), RankingsX!$A$2:$BJ$129, 62, FALSE),0)</f>
        <v>0</v>
      </c>
      <c r="HV5">
        <f>IFERROR(VLOOKUP(_xlfn.NUMBERVALUE(MID(AC5, SEARCH("!", AC5)+1, SEARCH("+", AC5)-SEARCH("!", AC5)-1)), RankingsX!$A$2:$BJ$129, 62, FALSE),0)</f>
        <v>0</v>
      </c>
      <c r="HW5">
        <f>IFERROR(VLOOKUP(_xlfn.NUMBERVALUE(MID(AD5, SEARCH("!", AD5)+1, SEARCH("+", AD5)-SEARCH("!", AD5)-1)), RankingsX!$A$2:$BJ$129, 62, FALSE),0)</f>
        <v>0</v>
      </c>
      <c r="HX5">
        <f>IFERROR(VLOOKUP(_xlfn.NUMBERVALUE(MID(AE5, SEARCH("!", AE5)+1, SEARCH("+", AE5)-SEARCH("!", AE5)-1)), RankingsX!$A$2:$BJ$129, 62, FALSE),0)</f>
        <v>0</v>
      </c>
      <c r="HY5">
        <f>IFERROR(VLOOKUP(_xlfn.NUMBERVALUE(MID(AF5, SEARCH("!", AF5)+1, SEARCH("+", AF5)-SEARCH("!", AF5)-1)), RankingsX!$A$2:$BJ$129, 62, FALSE),0)</f>
        <v>0</v>
      </c>
      <c r="HZ5">
        <f>IFERROR(VLOOKUP(_xlfn.NUMBERVALUE(MID(AG5, SEARCH("!", AG5)+1, SEARCH("+", AG5)-SEARCH("!", AG5)-1)), RankingsX!$A$2:$BJ$129, 62, FALSE),0)</f>
        <v>0</v>
      </c>
      <c r="IA5">
        <f>IFERROR(VLOOKUP(_xlfn.NUMBERVALUE(MID(AH5, SEARCH("!", AH5)+1, SEARCH("+", AH5)-SEARCH("!", AH5)-1)), RankingsX!$A$2:$BJ$129, 62, FALSE),0)</f>
        <v>0</v>
      </c>
      <c r="IB5">
        <f>IFERROR(VLOOKUP(_xlfn.NUMBERVALUE(MID(AI5, SEARCH("!", AI5)+1, SEARCH("+", AI5)-SEARCH("!", AI5)-1)), RankingsX!$A$2:$BJ$129, 62, FALSE),0)</f>
        <v>0</v>
      </c>
      <c r="IC5">
        <f>IFERROR(VLOOKUP(_xlfn.NUMBERVALUE(MID(AJ5, SEARCH("!", AJ5)+1, SEARCH("+", AJ5)-SEARCH("!", AJ5)-1)), RankingsX!$A$2:$BJ$129, 62, FALSE),0)</f>
        <v>0</v>
      </c>
      <c r="ID5">
        <f>IFERROR(VLOOKUP(_xlfn.NUMBERVALUE(MID(AK5, SEARCH("!", AK5)+1, SEARCH("+", AK5)-SEARCH("!", AK5)-1)), RankingsX!$A$2:$BJ$129, 62, FALSE),0)</f>
        <v>0</v>
      </c>
      <c r="IE5">
        <f>IFERROR(VLOOKUP(_xlfn.NUMBERVALUE(MID(AL5, SEARCH("!", AL5)+1, SEARCH("+", AL5)-SEARCH("!", AL5)-1)), RankingsX!$A$2:$BJ$129, 62, FALSE),0)</f>
        <v>0</v>
      </c>
      <c r="IF5">
        <f>IFERROR(VLOOKUP(_xlfn.NUMBERVALUE(MID(AM5, SEARCH("!", AM5)+1, SEARCH("+", AM5)-SEARCH("!", AM5)-1)), RankingsX!$A$2:$BJ$129, 62, FALSE),0)</f>
        <v>0</v>
      </c>
      <c r="IG5">
        <f>IFERROR(VLOOKUP(_xlfn.NUMBERVALUE(MID(AN5, SEARCH("!", AN5)+1, SEARCH("+", AN5)-SEARCH("!", AN5)-1)), RankingsX!$A$2:$BJ$129, 62, FALSE),0)</f>
        <v>0</v>
      </c>
      <c r="IH5">
        <f>IFERROR(VLOOKUP(_xlfn.NUMBERVALUE(MID(AO5, SEARCH("!", AO5)+1, SEARCH("+", AO5)-SEARCH("!", AO5)-1)), RankingsX!$A$2:$BJ$129, 62, FALSE),0)</f>
        <v>0</v>
      </c>
      <c r="II5">
        <f>IFERROR(VLOOKUP(_xlfn.NUMBERVALUE(MID(AP5, SEARCH("!", AP5)+1, SEARCH("+", AP5)-SEARCH("!", AP5)-1)), RankingsX!$A$2:$BJ$129, 62, FALSE),0)</f>
        <v>0</v>
      </c>
      <c r="IJ5">
        <f>IFERROR(VLOOKUP(_xlfn.NUMBERVALUE(MID(AQ5, SEARCH("!", AQ5)+1, SEARCH("+", AQ5)-SEARCH("!", AQ5)-1)), RankingsX!$A$2:$BJ$129, 62, FALSE),0)</f>
        <v>0</v>
      </c>
      <c r="IK5">
        <f>IFERROR(VLOOKUP(_xlfn.NUMBERVALUE(MID(AR5, SEARCH("!", AR5)+1, SEARCH("+", AR5)-SEARCH("!", AR5)-1)), RankingsX!$A$2:$BJ$129, 62, FALSE),0)</f>
        <v>0</v>
      </c>
      <c r="IL5">
        <f>IFERROR(VLOOKUP(_xlfn.NUMBERVALUE(MID(AS5, SEARCH("!", AS5)+1, SEARCH("+", AS5)-SEARCH("!", AS5)-1)), RankingsX!$A$2:$BJ$129, 62, FALSE),0)</f>
        <v>0</v>
      </c>
      <c r="IM5">
        <f>IFERROR(VLOOKUP(_xlfn.NUMBERVALUE(MID(AT5, SEARCH("!", AT5)+1, SEARCH("+", AT5)-SEARCH("!", AT5)-1)), RankingsX!$A$2:$BJ$129, 62, FALSE),0)</f>
        <v>0</v>
      </c>
      <c r="IN5">
        <f>IFERROR(VLOOKUP(_xlfn.NUMBERVALUE(MID(AU5, SEARCH("!", AU5)+1, SEARCH("+", AU5)-SEARCH("!", AU5)-1)), RankingsX!$A$2:$BJ$129, 62, FALSE),0)</f>
        <v>0</v>
      </c>
      <c r="IO5">
        <f>IFERROR(VLOOKUP(_xlfn.NUMBERVALUE(MID(AV5, SEARCH("!", AV5)+1, SEARCH("+", AV5)-SEARCH("!", AV5)-1)), RankingsX!$A$2:$BJ$129, 62, FALSE),0)</f>
        <v>0</v>
      </c>
      <c r="IP5">
        <f>IFERROR(VLOOKUP(_xlfn.NUMBERVALUE(MID(AW5, SEARCH("!", AW5)+1, SEARCH("+", AW5)-SEARCH("!", AW5)-1)), RankingsX!$A$2:$BJ$129, 62, FALSE),0)</f>
        <v>0</v>
      </c>
      <c r="IQ5">
        <f>IFERROR(VLOOKUP(_xlfn.NUMBERVALUE(MID(AX5, SEARCH("!", AX5)+1, SEARCH("+", AX5)-SEARCH("!", AX5)-1)), RankingsX!$A$2:$BJ$129, 62, FALSE),0)</f>
        <v>0</v>
      </c>
      <c r="IR5">
        <f>IFERROR(VLOOKUP(_xlfn.NUMBERVALUE(MID(AY5, SEARCH("!", AY5)+1, SEARCH("+", AY5)-SEARCH("!", AY5)-1)), RankingsX!$A$2:$BJ$129, 62, FALSE),0)</f>
        <v>0</v>
      </c>
      <c r="IS5">
        <f>IFERROR(VLOOKUP(_xlfn.NUMBERVALUE(MID(AZ5, SEARCH("!", AZ5)+1, SEARCH("+", AZ5)-SEARCH("!", AZ5)-1)), RankingsX!$A$2:$BJ$129, 62, FALSE),0)</f>
        <v>0</v>
      </c>
      <c r="IT5">
        <f>IFERROR(VLOOKUP(_xlfn.NUMBERVALUE(MID(BA5, SEARCH("!", BA5)+1, SEARCH("+", BA5)-SEARCH("!", BA5)-1)), RankingsX!$A$2:$BJ$129, 62, FALSE),0)</f>
        <v>0</v>
      </c>
      <c r="IU5">
        <f>IFERROR(VLOOKUP(_xlfn.NUMBERVALUE(MID(BB5, SEARCH("!", BB5)+1, SEARCH("+", BB5)-SEARCH("!", BB5)-1)), RankingsX!$A$2:$BJ$129, 62, FALSE),0)</f>
        <v>0</v>
      </c>
      <c r="IV5">
        <f>IFERROR(VLOOKUP(_xlfn.NUMBERVALUE(MID(BC5, SEARCH("!", BC5)+1, SEARCH("+", BC5)-SEARCH("!", BC5)-1)), RankingsX!$A$2:$BJ$129, 62, FALSE),0)</f>
        <v>0</v>
      </c>
      <c r="IW5">
        <f>IFERROR(VLOOKUP(_xlfn.NUMBERVALUE(MID(BD5, SEARCH("!", BD5)+1, SEARCH("+", BD5)-SEARCH("!", BD5)-1)), RankingsX!$A$2:$BJ$129, 62, FALSE),0)</f>
        <v>0.47153106989505134</v>
      </c>
      <c r="IX5">
        <f>IFERROR(VLOOKUP(_xlfn.NUMBERVALUE(MID(BE5, SEARCH("!", BE5)+1, SEARCH("+", BE5)-SEARCH("!", BE5)-1)), RankingsX!$A$2:$BJ$129, 62, FALSE),0)</f>
        <v>0</v>
      </c>
      <c r="IY5">
        <f>IFERROR(VLOOKUP(_xlfn.NUMBERVALUE(MID(BF5, SEARCH("!", BF5)+1, SEARCH("+", BF5)-SEARCH("!", BF5)-1)), RankingsX!$A$2:$BJ$129, 62, FALSE),0)</f>
        <v>0</v>
      </c>
      <c r="IZ5">
        <f>IFERROR(VLOOKUP(_xlfn.NUMBERVALUE(MID(BG5, SEARCH("!", BG5)+1, SEARCH("+", BG5)-SEARCH("!", BG5)-1)), RankingsX!$A$2:$BJ$129, 62, FALSE),0)</f>
        <v>0.89152471023048963</v>
      </c>
      <c r="JA5">
        <f>IFERROR(VLOOKUP(_xlfn.NUMBERVALUE(MID(BH5, SEARCH("!", BH5)+1, SEARCH("+", BH5)-SEARCH("!", BH5)-1)), RankingsX!$A$2:$BJ$129, 62, FALSE),0)</f>
        <v>0</v>
      </c>
      <c r="JB5">
        <f>IFERROR(VLOOKUP(_xlfn.NUMBERVALUE(MID(BI5, SEARCH("!", BI5)+1, SEARCH("+", BI5)-SEARCH("!", BI5)-1)), RankingsX!$A$2:$BJ$129, 62, FALSE),0)</f>
        <v>0</v>
      </c>
      <c r="JC5">
        <f>IFERROR(VLOOKUP(_xlfn.NUMBERVALUE(MID(BJ5, SEARCH("!", BJ5)+1, SEARCH("+", BJ5)-SEARCH("!", BJ5)-1)), RankingsX!$A$2:$BJ$129, 62, FALSE),0)</f>
        <v>0</v>
      </c>
      <c r="JD5">
        <f>IFERROR(VLOOKUP(_xlfn.NUMBERVALUE(MID(BK5, SEARCH("!", BK5)+1, SEARCH("+", BK5)-SEARCH("!", BK5)-1)), RankingsX!$A$2:$BJ$129, 62, FALSE),0)</f>
        <v>0</v>
      </c>
      <c r="JE5">
        <f>IFERROR(VLOOKUP(_xlfn.NUMBERVALUE(MID(BL5, SEARCH("!", BL5)+1, SEARCH("+", BL5)-SEARCH("!", BL5)-1)), RankingsX!$A$2:$BJ$129, 62, FALSE),0)</f>
        <v>0</v>
      </c>
      <c r="JF5">
        <f>IFERROR(VLOOKUP(_xlfn.NUMBERVALUE(MID(BM5, SEARCH("!", BM5)+1, SEARCH("+", BM5)-SEARCH("!", BM5)-1)), RankingsX!$A$2:$BJ$129, 62, FALSE),0)</f>
        <v>0</v>
      </c>
      <c r="JG5">
        <f>IFERROR(VLOOKUP(_xlfn.NUMBERVALUE(MID(BN5, SEARCH("!", BN5)+1, SEARCH("+", BN5)-SEARCH("!", BN5)-1)), RankingsX!$A$2:$BJ$129, 62, FALSE),0)</f>
        <v>0</v>
      </c>
      <c r="JH5">
        <f>IFERROR(VLOOKUP(_xlfn.NUMBERVALUE(MID(BO5, SEARCH("!", BO5)+1, SEARCH("+", BO5)-SEARCH("!", BO5)-1)), RankingsX!$A$2:$BJ$129, 62, FALSE),0)</f>
        <v>0</v>
      </c>
      <c r="JI5">
        <f>IFERROR(VLOOKUP(_xlfn.NUMBERVALUE(MID(BP5, SEARCH("!", BP5)+1, SEARCH("+", BP5)-SEARCH("!", BP5)-1)), RankingsX!$A$2:$BJ$129, 62, FALSE),0)</f>
        <v>0</v>
      </c>
      <c r="JJ5">
        <f>IFERROR(VLOOKUP(_xlfn.NUMBERVALUE(MID(BQ5, SEARCH("!", BQ5)+1, SEARCH("+", BQ5)-SEARCH("!", BQ5)-1)), RankingsX!$A$2:$BJ$129, 62, FALSE),0)</f>
        <v>0</v>
      </c>
      <c r="JK5">
        <f>IFERROR(VLOOKUP(_xlfn.NUMBERVALUE(MID(BR5, SEARCH("!", BR5)+1, SEARCH("+", BR5)-SEARCH("!", BR5)-1)), RankingsX!$A$2:$BJ$129, 62, FALSE),0)</f>
        <v>0</v>
      </c>
      <c r="JL5">
        <f>IFERROR(VLOOKUP(_xlfn.NUMBERVALUE(MID(BS5, SEARCH("!", BS5)+1, SEARCH("+", BS5)-SEARCH("!", BS5)-1)), RankingsX!$A$2:$BJ$129, 62, FALSE),0)</f>
        <v>0</v>
      </c>
      <c r="JM5">
        <f>IFERROR(VLOOKUP(_xlfn.NUMBERVALUE(MID(BT5, SEARCH("!", BT5)+1, SEARCH("+", BT5)-SEARCH("!", BT5)-1)), RankingsX!$A$2:$BJ$129, 62, FALSE),0)</f>
        <v>0</v>
      </c>
      <c r="JN5">
        <f>IFERROR(VLOOKUP(_xlfn.NUMBERVALUE(MID(BU5, SEARCH("!", BU5)+1, SEARCH("+", BU5)-SEARCH("!", BU5)-1)), RankingsX!$A$2:$BJ$129, 62, FALSE),0)</f>
        <v>0</v>
      </c>
      <c r="JO5">
        <f>IFERROR(VLOOKUP(_xlfn.NUMBERVALUE(MID(BV5, SEARCH("!", BV5)+1, SEARCH("+", BV5)-SEARCH("!", BV5)-1)), RankingsX!$A$2:$BJ$129, 62, FALSE),0)</f>
        <v>0</v>
      </c>
      <c r="JP5">
        <f>IFERROR(VLOOKUP(_xlfn.NUMBERVALUE(MID(BW5, SEARCH("!", BW5)+1, SEARCH("+", BW5)-SEARCH("!", BW5)-1)), RankingsX!$A$2:$BJ$129, 62, FALSE),0)</f>
        <v>0</v>
      </c>
      <c r="JQ5">
        <f>IFERROR(VLOOKUP(_xlfn.NUMBERVALUE(MID(BX5, SEARCH("!", BX5)+1, SEARCH("+", BX5)-SEARCH("!", BX5)-1)), RankingsX!$A$2:$BJ$129, 62, FALSE),0)</f>
        <v>0</v>
      </c>
      <c r="JR5">
        <f>IFERROR(VLOOKUP(_xlfn.NUMBERVALUE(MID(BY5, SEARCH("!", BY5)+1, SEARCH("+", BY5)-SEARCH("!", BY5)-1)), RankingsX!$A$2:$BJ$129, 62, FALSE),0)</f>
        <v>0</v>
      </c>
      <c r="JS5">
        <f>IFERROR(VLOOKUP(_xlfn.NUMBERVALUE(MID(BZ5, SEARCH("!", BZ5)+1, SEARCH("+", BZ5)-SEARCH("!", BZ5)-1)), RankingsX!$A$2:$BJ$129, 62, FALSE),0)</f>
        <v>0</v>
      </c>
      <c r="JT5">
        <f>IFERROR(VLOOKUP(_xlfn.NUMBERVALUE(MID(CA5, SEARCH("!", CA5)+1, SEARCH("+", CA5)-SEARCH("!", CA5)-1)), RankingsX!$A$2:$BJ$129, 62, FALSE),0)</f>
        <v>0</v>
      </c>
      <c r="JU5">
        <f>IFERROR(VLOOKUP(_xlfn.NUMBERVALUE(MID(CB5, SEARCH("!", CB5)+1, SEARCH("+", CB5)-SEARCH("!", CB5)-1)), RankingsX!$A$2:$BJ$129, 62, FALSE),0)</f>
        <v>0</v>
      </c>
      <c r="JV5">
        <f>IFERROR(VLOOKUP(_xlfn.NUMBERVALUE(MID(CC5, SEARCH("!", CC5)+1, SEARCH("+", CC5)-SEARCH("!", CC5)-1)), RankingsX!$A$2:$BJ$129, 62, FALSE),0)</f>
        <v>0</v>
      </c>
      <c r="JW5">
        <f>IFERROR(VLOOKUP(_xlfn.NUMBERVALUE(MID(CD5, SEARCH("!", CD5)+1, SEARCH("+", CD5)-SEARCH("!", CD5)-1)), RankingsX!$A$2:$BJ$129, 62, FALSE),0)</f>
        <v>0</v>
      </c>
      <c r="JX5">
        <f>IFERROR(VLOOKUP(_xlfn.NUMBERVALUE(MID(CE5, SEARCH("!", CE5)+1, SEARCH("+", CE5)-SEARCH("!", CE5)-1)), RankingsX!$A$2:$BJ$129, 62, FALSE),0)</f>
        <v>0</v>
      </c>
      <c r="JY5">
        <f>IFERROR(VLOOKUP(_xlfn.NUMBERVALUE(MID(CF5, SEARCH("!", CF5)+1, SEARCH("+", CF5)-SEARCH("!", CF5)-1)), RankingsX!$A$2:$BJ$129, 62, FALSE),0)</f>
        <v>0</v>
      </c>
      <c r="JZ5">
        <f>IFERROR(VLOOKUP(_xlfn.NUMBERVALUE(MID(CG5, SEARCH("!", CG5)+1, SEARCH("+", CG5)-SEARCH("!", CG5)-1)), RankingsX!$A$2:$BJ$129, 62, FALSE),0)</f>
        <v>0</v>
      </c>
      <c r="KA5">
        <f>IFERROR(VLOOKUP(_xlfn.NUMBERVALUE(MID(CH5, SEARCH("!", CH5)+1, SEARCH("+", CH5)-SEARCH("!", CH5)-1)), RankingsX!$A$2:$BJ$129, 62, FALSE),0)</f>
        <v>0</v>
      </c>
      <c r="KB5">
        <f>IFERROR(VLOOKUP(_xlfn.NUMBERVALUE(MID(CI5, SEARCH("!", CI5)+1, SEARCH("+", CI5)-SEARCH("!", CI5)-1)), RankingsX!$A$2:$BJ$129, 62, FALSE),0)</f>
        <v>0</v>
      </c>
      <c r="KC5">
        <f>IFERROR(VLOOKUP(_xlfn.NUMBERVALUE(MID(CJ5, SEARCH("!", CJ5)+1, SEARCH("+", CJ5)-SEARCH("!", CJ5)-1)), RankingsX!$A$2:$BJ$129, 62, FALSE),0)</f>
        <v>0</v>
      </c>
      <c r="KD5">
        <f>IFERROR(VLOOKUP(_xlfn.NUMBERVALUE(MID(CK5, SEARCH("!", CK5)+1, SEARCH("+", CK5)-SEARCH("!", CK5)-1)), RankingsX!$A$2:$BJ$129, 62, FALSE),0)</f>
        <v>0</v>
      </c>
      <c r="KE5">
        <f>IFERROR(VLOOKUP(_xlfn.NUMBERVALUE(MID(CL5, SEARCH("!", CL5)+1, SEARCH("+", CL5)-SEARCH("!", CL5)-1)), RankingsX!$A$2:$BJ$129, 62, FALSE),0)</f>
        <v>0</v>
      </c>
      <c r="KF5">
        <f>IFERROR(VLOOKUP(_xlfn.NUMBERVALUE(MID(CM5, SEARCH("!", CM5)+1, SEARCH("+", CM5)-SEARCH("!", CM5)-1)), RankingsX!$A$2:$BJ$129, 62, FALSE),0)</f>
        <v>0</v>
      </c>
      <c r="KG5">
        <f>IFERROR(VLOOKUP(_xlfn.NUMBERVALUE(MID(CN5, SEARCH("!", CN5)+1, SEARCH("+", CN5)-SEARCH("!", CN5)-1)), RankingsX!$A$2:$BJ$129, 62, FALSE),0)</f>
        <v>0</v>
      </c>
      <c r="KH5">
        <f>IFERROR(VLOOKUP(_xlfn.NUMBERVALUE(MID(CO5, SEARCH("!", CO5)+1, SEARCH("+", CO5)-SEARCH("!", CO5)-1)), RankingsX!$A$2:$BJ$129, 62, FALSE),0)</f>
        <v>0</v>
      </c>
      <c r="KJ5" s="28">
        <f t="shared" si="116"/>
        <v>89</v>
      </c>
      <c r="KK5" s="28">
        <f t="shared" si="117"/>
        <v>0</v>
      </c>
      <c r="KL5" s="28">
        <f t="shared" si="118"/>
        <v>0</v>
      </c>
      <c r="KM5" s="28">
        <f t="shared" si="119"/>
        <v>46</v>
      </c>
      <c r="KN5" s="28">
        <f t="shared" si="120"/>
        <v>0</v>
      </c>
      <c r="KO5" s="28">
        <f t="shared" si="121"/>
        <v>89</v>
      </c>
      <c r="KP5" s="28">
        <f t="shared" si="122"/>
        <v>135</v>
      </c>
      <c r="KS5" s="27" t="str">
        <f t="shared" si="123"/>
        <v>9</v>
      </c>
      <c r="KT5" s="27" t="str">
        <f t="shared" si="124"/>
        <v>20</v>
      </c>
      <c r="KU5" s="27" t="str">
        <f t="shared" si="125"/>
        <v>30</v>
      </c>
      <c r="KV5" s="27">
        <f t="shared" si="126"/>
        <v>0</v>
      </c>
      <c r="KW5" s="27">
        <f t="shared" si="127"/>
        <v>0</v>
      </c>
      <c r="KX5" s="27">
        <f t="shared" si="128"/>
        <v>0</v>
      </c>
      <c r="KY5" s="27">
        <f t="shared" si="129"/>
        <v>0</v>
      </c>
      <c r="KZ5" s="27">
        <f t="shared" si="130"/>
        <v>0</v>
      </c>
      <c r="LA5" s="27">
        <f t="shared" si="131"/>
        <v>0</v>
      </c>
      <c r="LB5" s="27">
        <f t="shared" si="132"/>
        <v>0</v>
      </c>
      <c r="LC5" s="27">
        <f t="shared" si="133"/>
        <v>0</v>
      </c>
      <c r="LD5" s="27" t="str">
        <f t="shared" si="134"/>
        <v>30</v>
      </c>
      <c r="LE5" s="27">
        <f t="shared" si="135"/>
        <v>0</v>
      </c>
      <c r="LF5" s="27">
        <f t="shared" si="136"/>
        <v>0</v>
      </c>
      <c r="LG5" s="27">
        <f t="shared" si="137"/>
        <v>0</v>
      </c>
      <c r="LH5" s="27">
        <f t="shared" si="138"/>
        <v>0</v>
      </c>
      <c r="LI5" s="27">
        <f t="shared" si="139"/>
        <v>0</v>
      </c>
      <c r="LJ5" s="27">
        <f t="shared" si="140"/>
        <v>0</v>
      </c>
      <c r="LK5" s="27">
        <f t="shared" si="141"/>
        <v>0</v>
      </c>
      <c r="LL5" s="27">
        <f t="shared" si="142"/>
        <v>0</v>
      </c>
      <c r="LM5" s="27">
        <f t="shared" si="143"/>
        <v>0</v>
      </c>
      <c r="LN5" s="27">
        <f t="shared" si="144"/>
        <v>0</v>
      </c>
      <c r="LO5" s="27">
        <f t="shared" si="145"/>
        <v>0</v>
      </c>
      <c r="LP5" s="27">
        <f t="shared" si="146"/>
        <v>0</v>
      </c>
      <c r="LQ5" s="27">
        <f t="shared" si="147"/>
        <v>0</v>
      </c>
      <c r="LR5" s="27">
        <f t="shared" si="148"/>
        <v>0</v>
      </c>
      <c r="LS5" s="27">
        <f t="shared" si="149"/>
        <v>0</v>
      </c>
      <c r="LT5" s="27">
        <f t="shared" si="150"/>
        <v>0</v>
      </c>
      <c r="LU5" s="27">
        <f t="shared" si="151"/>
        <v>0</v>
      </c>
      <c r="LV5" s="27">
        <f t="shared" si="152"/>
        <v>0</v>
      </c>
      <c r="LW5" s="27">
        <f t="shared" si="153"/>
        <v>0</v>
      </c>
      <c r="LX5" s="27">
        <f t="shared" si="154"/>
        <v>0</v>
      </c>
      <c r="LY5" s="27">
        <f t="shared" si="155"/>
        <v>0</v>
      </c>
      <c r="LZ5" s="27">
        <f t="shared" si="156"/>
        <v>0</v>
      </c>
      <c r="MA5" s="27">
        <f t="shared" si="157"/>
        <v>0</v>
      </c>
      <c r="MB5" s="27">
        <f t="shared" si="158"/>
        <v>0</v>
      </c>
      <c r="MC5" s="27">
        <f t="shared" si="159"/>
        <v>0</v>
      </c>
      <c r="MD5" s="27">
        <f t="shared" si="160"/>
        <v>0</v>
      </c>
      <c r="ME5" s="27">
        <f t="shared" si="161"/>
        <v>0</v>
      </c>
      <c r="MF5" s="27">
        <f t="shared" si="162"/>
        <v>0</v>
      </c>
      <c r="MG5" s="27">
        <f t="shared" si="163"/>
        <v>0</v>
      </c>
      <c r="MH5" s="27">
        <f t="shared" si="164"/>
        <v>0</v>
      </c>
      <c r="MI5" s="27">
        <f t="shared" si="165"/>
        <v>0</v>
      </c>
      <c r="MJ5" s="27">
        <f t="shared" si="166"/>
        <v>0</v>
      </c>
      <c r="MK5" s="27" t="str">
        <f t="shared" si="167"/>
        <v>32</v>
      </c>
      <c r="ML5" s="27">
        <f t="shared" si="168"/>
        <v>0</v>
      </c>
      <c r="MM5" s="27">
        <f t="shared" si="169"/>
        <v>0</v>
      </c>
      <c r="MN5" s="27" t="str">
        <f t="shared" si="170"/>
        <v>14</v>
      </c>
      <c r="MO5" s="27">
        <f t="shared" si="171"/>
        <v>0</v>
      </c>
      <c r="MP5" s="27">
        <f t="shared" si="172"/>
        <v>0</v>
      </c>
      <c r="MQ5" s="27">
        <f t="shared" si="173"/>
        <v>0</v>
      </c>
      <c r="MR5" s="27">
        <f t="shared" si="174"/>
        <v>0</v>
      </c>
      <c r="MS5" s="27">
        <f t="shared" si="175"/>
        <v>0</v>
      </c>
      <c r="MT5" s="27">
        <f t="shared" si="176"/>
        <v>0</v>
      </c>
      <c r="MU5" s="27">
        <f t="shared" si="177"/>
        <v>0</v>
      </c>
      <c r="MV5" s="27">
        <f t="shared" si="178"/>
        <v>0</v>
      </c>
      <c r="MW5" s="27">
        <f t="shared" si="179"/>
        <v>0</v>
      </c>
      <c r="MX5" s="27">
        <f t="shared" si="180"/>
        <v>0</v>
      </c>
      <c r="MY5" s="27">
        <f t="shared" si="181"/>
        <v>0</v>
      </c>
      <c r="MZ5" s="27">
        <f t="shared" si="182"/>
        <v>0</v>
      </c>
      <c r="NA5" s="27">
        <f t="shared" si="183"/>
        <v>0</v>
      </c>
      <c r="NB5" s="27">
        <f t="shared" si="184"/>
        <v>0</v>
      </c>
      <c r="NC5" s="27">
        <f t="shared" si="185"/>
        <v>0</v>
      </c>
      <c r="ND5" s="27">
        <f t="shared" si="186"/>
        <v>0</v>
      </c>
      <c r="NE5" s="27">
        <f t="shared" si="187"/>
        <v>0</v>
      </c>
      <c r="NF5" s="27">
        <f t="shared" si="188"/>
        <v>0</v>
      </c>
      <c r="NG5" s="27">
        <f t="shared" si="189"/>
        <v>0</v>
      </c>
      <c r="NH5" s="27">
        <f t="shared" si="190"/>
        <v>0</v>
      </c>
      <c r="NI5" s="27">
        <f t="shared" si="191"/>
        <v>0</v>
      </c>
      <c r="NJ5" s="27">
        <f t="shared" si="192"/>
        <v>0</v>
      </c>
      <c r="NK5" s="27">
        <f t="shared" si="193"/>
        <v>0</v>
      </c>
      <c r="NL5" s="27">
        <f t="shared" si="194"/>
        <v>0</v>
      </c>
      <c r="NM5" s="27">
        <f t="shared" si="195"/>
        <v>0</v>
      </c>
      <c r="NN5" s="27">
        <f t="shared" si="196"/>
        <v>0</v>
      </c>
      <c r="NO5" s="27">
        <f t="shared" si="197"/>
        <v>0</v>
      </c>
      <c r="NP5" s="27">
        <f t="shared" si="198"/>
        <v>0</v>
      </c>
      <c r="NQ5" s="27">
        <f t="shared" si="199"/>
        <v>0</v>
      </c>
      <c r="NR5" s="27">
        <f t="shared" si="200"/>
        <v>0</v>
      </c>
      <c r="NS5" s="27">
        <f t="shared" si="201"/>
        <v>0</v>
      </c>
      <c r="NT5" s="27">
        <f t="shared" si="202"/>
        <v>0</v>
      </c>
      <c r="NU5" s="27">
        <f t="shared" si="203"/>
        <v>0</v>
      </c>
      <c r="NV5" s="27">
        <f t="shared" si="204"/>
        <v>0</v>
      </c>
      <c r="NX5" s="28">
        <f t="shared" si="205"/>
        <v>49</v>
      </c>
      <c r="NY5" s="28">
        <f t="shared" si="206"/>
        <v>0</v>
      </c>
      <c r="NZ5" s="28">
        <f t="shared" si="207"/>
        <v>0</v>
      </c>
      <c r="OA5" s="28">
        <f t="shared" si="208"/>
        <v>35</v>
      </c>
      <c r="OB5" s="28">
        <f t="shared" si="209"/>
        <v>0</v>
      </c>
      <c r="OC5" s="28">
        <f t="shared" si="210"/>
        <v>49</v>
      </c>
      <c r="OD5" s="28">
        <f t="shared" si="211"/>
        <v>84</v>
      </c>
      <c r="OG5" s="27" t="str">
        <f t="shared" si="212"/>
        <v>14</v>
      </c>
      <c r="OH5" s="27" t="str">
        <f t="shared" si="213"/>
        <v>14</v>
      </c>
      <c r="OI5" s="27" t="str">
        <f t="shared" si="214"/>
        <v>11</v>
      </c>
      <c r="OJ5" s="27">
        <f t="shared" si="215"/>
        <v>0</v>
      </c>
      <c r="OK5" s="27">
        <f t="shared" si="216"/>
        <v>0</v>
      </c>
      <c r="OL5" s="27">
        <f t="shared" si="217"/>
        <v>0</v>
      </c>
      <c r="OM5" s="27">
        <f t="shared" si="218"/>
        <v>0</v>
      </c>
      <c r="ON5" s="27">
        <f t="shared" si="219"/>
        <v>0</v>
      </c>
      <c r="OO5" s="27">
        <f t="shared" si="220"/>
        <v>0</v>
      </c>
      <c r="OP5" s="27">
        <f t="shared" si="221"/>
        <v>0</v>
      </c>
      <c r="OQ5" s="27">
        <f t="shared" si="222"/>
        <v>0</v>
      </c>
      <c r="OR5" s="27" t="str">
        <f t="shared" si="223"/>
        <v>10</v>
      </c>
      <c r="OS5" s="27">
        <f t="shared" si="224"/>
        <v>0</v>
      </c>
      <c r="OT5" s="27">
        <f t="shared" si="225"/>
        <v>0</v>
      </c>
      <c r="OU5" s="27">
        <f t="shared" si="226"/>
        <v>0</v>
      </c>
      <c r="OV5" s="27">
        <f t="shared" si="227"/>
        <v>0</v>
      </c>
      <c r="OW5" s="27">
        <f t="shared" si="228"/>
        <v>0</v>
      </c>
      <c r="OX5" s="27">
        <f t="shared" si="229"/>
        <v>0</v>
      </c>
      <c r="OY5" s="27">
        <f t="shared" si="230"/>
        <v>0</v>
      </c>
      <c r="OZ5" s="27">
        <f t="shared" si="231"/>
        <v>0</v>
      </c>
      <c r="PA5" s="27">
        <f t="shared" si="232"/>
        <v>0</v>
      </c>
      <c r="PB5" s="27">
        <f t="shared" si="233"/>
        <v>0</v>
      </c>
      <c r="PC5" s="27">
        <f t="shared" si="234"/>
        <v>0</v>
      </c>
      <c r="PD5" s="27">
        <f t="shared" si="235"/>
        <v>0</v>
      </c>
      <c r="PE5" s="27">
        <f t="shared" si="236"/>
        <v>0</v>
      </c>
      <c r="PF5" s="27">
        <f t="shared" si="237"/>
        <v>0</v>
      </c>
      <c r="PG5" s="27">
        <f t="shared" si="238"/>
        <v>0</v>
      </c>
      <c r="PH5" s="27">
        <f t="shared" si="239"/>
        <v>0</v>
      </c>
      <c r="PI5" s="27">
        <f t="shared" si="240"/>
        <v>0</v>
      </c>
      <c r="PJ5" s="27">
        <f t="shared" si="241"/>
        <v>0</v>
      </c>
      <c r="PK5" s="27">
        <f t="shared" si="242"/>
        <v>0</v>
      </c>
      <c r="PL5" s="27">
        <f t="shared" si="243"/>
        <v>0</v>
      </c>
      <c r="PM5" s="27">
        <f t="shared" si="244"/>
        <v>0</v>
      </c>
      <c r="PN5" s="27">
        <f t="shared" si="245"/>
        <v>0</v>
      </c>
      <c r="PO5" s="27">
        <f t="shared" si="246"/>
        <v>0</v>
      </c>
      <c r="PP5" s="27">
        <f t="shared" si="247"/>
        <v>0</v>
      </c>
      <c r="PQ5" s="27">
        <f t="shared" si="248"/>
        <v>0</v>
      </c>
      <c r="PR5" s="27">
        <f t="shared" si="249"/>
        <v>0</v>
      </c>
      <c r="PS5" s="27">
        <f t="shared" si="250"/>
        <v>0</v>
      </c>
      <c r="PT5" s="27">
        <f t="shared" si="251"/>
        <v>0</v>
      </c>
      <c r="PU5" s="27">
        <f t="shared" si="252"/>
        <v>0</v>
      </c>
      <c r="PV5" s="27">
        <f t="shared" si="253"/>
        <v>0</v>
      </c>
      <c r="PW5" s="27">
        <f t="shared" si="254"/>
        <v>0</v>
      </c>
      <c r="PX5" s="27">
        <f t="shared" si="255"/>
        <v>0</v>
      </c>
      <c r="PY5" s="27" t="str">
        <f t="shared" si="256"/>
        <v>20</v>
      </c>
      <c r="PZ5" s="27">
        <f t="shared" si="257"/>
        <v>0</v>
      </c>
      <c r="QA5" s="27">
        <f t="shared" si="258"/>
        <v>0</v>
      </c>
      <c r="QB5" s="27" t="str">
        <f t="shared" si="259"/>
        <v>15</v>
      </c>
      <c r="QC5" s="27">
        <f t="shared" si="260"/>
        <v>0</v>
      </c>
      <c r="QD5" s="27">
        <f t="shared" si="261"/>
        <v>0</v>
      </c>
      <c r="QE5" s="27">
        <f t="shared" si="262"/>
        <v>0</v>
      </c>
      <c r="QF5" s="27">
        <f t="shared" si="263"/>
        <v>0</v>
      </c>
      <c r="QG5" s="27">
        <f t="shared" si="264"/>
        <v>0</v>
      </c>
      <c r="QH5" s="27">
        <f t="shared" si="265"/>
        <v>0</v>
      </c>
      <c r="QI5" s="27">
        <f t="shared" si="266"/>
        <v>0</v>
      </c>
      <c r="QJ5" s="27">
        <f t="shared" si="267"/>
        <v>0</v>
      </c>
      <c r="QK5" s="27">
        <f t="shared" si="268"/>
        <v>0</v>
      </c>
      <c r="QL5" s="27">
        <f t="shared" si="269"/>
        <v>0</v>
      </c>
      <c r="QM5" s="27">
        <f t="shared" si="270"/>
        <v>0</v>
      </c>
      <c r="QN5" s="27">
        <f t="shared" si="271"/>
        <v>0</v>
      </c>
      <c r="QO5" s="27">
        <f t="shared" si="272"/>
        <v>0</v>
      </c>
      <c r="QP5" s="27">
        <f t="shared" si="273"/>
        <v>0</v>
      </c>
      <c r="QQ5" s="27">
        <f t="shared" si="274"/>
        <v>0</v>
      </c>
      <c r="QR5" s="27">
        <f t="shared" si="275"/>
        <v>0</v>
      </c>
      <c r="QS5" s="27">
        <f t="shared" si="276"/>
        <v>0</v>
      </c>
      <c r="QT5" s="27">
        <f t="shared" si="277"/>
        <v>0</v>
      </c>
      <c r="QU5" s="27">
        <f t="shared" si="278"/>
        <v>0</v>
      </c>
      <c r="QV5" s="27">
        <f t="shared" si="279"/>
        <v>0</v>
      </c>
      <c r="QW5" s="27">
        <f t="shared" si="280"/>
        <v>0</v>
      </c>
      <c r="QX5" s="27">
        <f t="shared" si="281"/>
        <v>0</v>
      </c>
      <c r="QY5" s="27">
        <f t="shared" si="282"/>
        <v>0</v>
      </c>
      <c r="QZ5" s="27">
        <f t="shared" si="283"/>
        <v>0</v>
      </c>
      <c r="RA5" s="27">
        <f t="shared" si="284"/>
        <v>0</v>
      </c>
      <c r="RB5" s="27">
        <f t="shared" si="285"/>
        <v>0</v>
      </c>
      <c r="RC5" s="27">
        <f t="shared" si="286"/>
        <v>0</v>
      </c>
      <c r="RD5" s="27">
        <f t="shared" si="287"/>
        <v>0</v>
      </c>
      <c r="RE5" s="27">
        <f t="shared" si="288"/>
        <v>0</v>
      </c>
      <c r="RF5" s="27">
        <f t="shared" si="289"/>
        <v>0</v>
      </c>
      <c r="RG5" s="27">
        <f t="shared" si="290"/>
        <v>0</v>
      </c>
      <c r="RH5" s="27">
        <f t="shared" si="291"/>
        <v>0</v>
      </c>
      <c r="RI5" s="27">
        <f t="shared" si="292"/>
        <v>0</v>
      </c>
      <c r="RJ5" s="27">
        <f t="shared" si="293"/>
        <v>0</v>
      </c>
      <c r="RL5" s="28">
        <f t="shared" si="294"/>
        <v>40</v>
      </c>
      <c r="RM5" s="28">
        <f t="shared" si="295"/>
        <v>0</v>
      </c>
      <c r="RN5" s="28">
        <f t="shared" si="296"/>
        <v>0</v>
      </c>
      <c r="RO5" s="28">
        <f t="shared" si="297"/>
        <v>15</v>
      </c>
      <c r="RP5" s="28">
        <f t="shared" si="298"/>
        <v>0</v>
      </c>
      <c r="RQ5" s="28">
        <f t="shared" si="299"/>
        <v>55</v>
      </c>
      <c r="RT5" s="27" t="str">
        <f t="shared" si="300"/>
        <v>5</v>
      </c>
      <c r="RU5" s="27" t="str">
        <f t="shared" si="301"/>
        <v>12</v>
      </c>
      <c r="RV5" s="27" t="str">
        <f t="shared" si="302"/>
        <v>10</v>
      </c>
      <c r="RW5" s="27" t="str">
        <f t="shared" si="303"/>
        <v>0</v>
      </c>
      <c r="RX5" s="27" t="str">
        <f t="shared" si="304"/>
        <v>0</v>
      </c>
      <c r="RY5" s="27" t="str">
        <f t="shared" si="305"/>
        <v>0</v>
      </c>
      <c r="RZ5" s="27" t="str">
        <f t="shared" si="306"/>
        <v>0</v>
      </c>
      <c r="SA5" s="27" t="str">
        <f t="shared" si="307"/>
        <v>0</v>
      </c>
      <c r="SB5" s="27" t="str">
        <f t="shared" si="308"/>
        <v>0</v>
      </c>
      <c r="SC5" s="27" t="str">
        <f t="shared" si="309"/>
        <v>0</v>
      </c>
      <c r="SD5" s="27" t="str">
        <f t="shared" si="310"/>
        <v>0</v>
      </c>
      <c r="SE5" s="27" t="str">
        <f t="shared" si="311"/>
        <v>13</v>
      </c>
      <c r="SF5" s="27" t="str">
        <f t="shared" si="312"/>
        <v>0</v>
      </c>
      <c r="SG5" s="27" t="str">
        <f t="shared" si="313"/>
        <v>0</v>
      </c>
      <c r="SH5" s="27" t="str">
        <f t="shared" si="314"/>
        <v>0</v>
      </c>
      <c r="SI5" s="27" t="str">
        <f t="shared" si="315"/>
        <v>0</v>
      </c>
      <c r="SJ5" s="27" t="str">
        <f t="shared" si="316"/>
        <v>0</v>
      </c>
      <c r="SK5" s="27" t="str">
        <f t="shared" si="317"/>
        <v>0</v>
      </c>
      <c r="SL5" s="27" t="str">
        <f t="shared" si="318"/>
        <v>0</v>
      </c>
      <c r="SM5" s="27" t="str">
        <f t="shared" si="319"/>
        <v>0</v>
      </c>
      <c r="SN5" s="27" t="str">
        <f t="shared" si="320"/>
        <v>0</v>
      </c>
      <c r="SO5" s="27" t="str">
        <f t="shared" si="321"/>
        <v>0</v>
      </c>
      <c r="SP5" s="27" t="str">
        <f t="shared" si="322"/>
        <v>0</v>
      </c>
      <c r="SQ5" s="27" t="str">
        <f t="shared" si="323"/>
        <v>0</v>
      </c>
      <c r="SR5" s="27" t="str">
        <f t="shared" si="324"/>
        <v>0</v>
      </c>
      <c r="SS5" s="27" t="str">
        <f t="shared" si="325"/>
        <v>0</v>
      </c>
      <c r="ST5" s="27" t="str">
        <f t="shared" si="326"/>
        <v>0</v>
      </c>
      <c r="SU5" s="27" t="str">
        <f t="shared" si="327"/>
        <v>0</v>
      </c>
      <c r="SV5" s="27" t="str">
        <f t="shared" si="328"/>
        <v>0</v>
      </c>
      <c r="SW5" s="27" t="str">
        <f t="shared" si="329"/>
        <v>0</v>
      </c>
      <c r="SX5" s="27" t="str">
        <f t="shared" si="330"/>
        <v>0</v>
      </c>
      <c r="SY5" s="27" t="str">
        <f t="shared" si="331"/>
        <v>0</v>
      </c>
      <c r="SZ5" s="27" t="str">
        <f t="shared" si="332"/>
        <v>0</v>
      </c>
      <c r="TA5" s="27" t="str">
        <f t="shared" si="333"/>
        <v>0</v>
      </c>
      <c r="TB5" s="27" t="str">
        <f t="shared" si="334"/>
        <v>0</v>
      </c>
      <c r="TC5" s="27" t="str">
        <f t="shared" si="335"/>
        <v>0</v>
      </c>
      <c r="TD5" s="27" t="str">
        <f t="shared" si="336"/>
        <v>0</v>
      </c>
      <c r="TE5" s="27" t="str">
        <f t="shared" si="337"/>
        <v>0</v>
      </c>
      <c r="TF5" s="27" t="str">
        <f t="shared" si="338"/>
        <v>0</v>
      </c>
      <c r="TG5" s="27" t="str">
        <f t="shared" si="339"/>
        <v>0</v>
      </c>
      <c r="TH5" s="27" t="str">
        <f t="shared" si="340"/>
        <v>0</v>
      </c>
      <c r="TI5" s="27" t="str">
        <f t="shared" si="341"/>
        <v>0</v>
      </c>
      <c r="TJ5" s="27" t="str">
        <f t="shared" si="342"/>
        <v>0</v>
      </c>
      <c r="TK5" s="27" t="str">
        <f t="shared" si="343"/>
        <v>0</v>
      </c>
      <c r="TL5" s="27" t="str">
        <f t="shared" si="344"/>
        <v>8</v>
      </c>
      <c r="TM5" s="27" t="str">
        <f t="shared" si="345"/>
        <v>0</v>
      </c>
      <c r="TN5" s="27" t="str">
        <f t="shared" si="346"/>
        <v>0</v>
      </c>
      <c r="TO5" s="27" t="str">
        <f t="shared" si="347"/>
        <v>7</v>
      </c>
      <c r="TP5" s="27" t="str">
        <f t="shared" si="348"/>
        <v>0</v>
      </c>
      <c r="TQ5" s="27" t="str">
        <f t="shared" si="349"/>
        <v>0</v>
      </c>
      <c r="TR5" s="27" t="str">
        <f t="shared" si="350"/>
        <v>0</v>
      </c>
      <c r="TS5" s="27" t="str">
        <f t="shared" si="351"/>
        <v>0</v>
      </c>
      <c r="TT5" s="27" t="str">
        <f t="shared" si="352"/>
        <v>0</v>
      </c>
      <c r="TU5" s="27" t="str">
        <f t="shared" si="353"/>
        <v>0</v>
      </c>
      <c r="TV5" s="27" t="str">
        <f t="shared" si="354"/>
        <v>0</v>
      </c>
      <c r="TW5" s="27" t="str">
        <f t="shared" si="355"/>
        <v>0</v>
      </c>
      <c r="TX5" s="27" t="str">
        <f t="shared" si="356"/>
        <v>0</v>
      </c>
      <c r="TY5" s="27" t="str">
        <f t="shared" si="357"/>
        <v>0</v>
      </c>
      <c r="TZ5" s="27" t="str">
        <f t="shared" si="358"/>
        <v>0</v>
      </c>
      <c r="UA5" s="27" t="str">
        <f t="shared" si="359"/>
        <v>0</v>
      </c>
      <c r="UB5" s="27" t="str">
        <f t="shared" si="360"/>
        <v>0</v>
      </c>
      <c r="UC5" s="27" t="str">
        <f t="shared" si="361"/>
        <v>0</v>
      </c>
      <c r="UD5" s="27" t="str">
        <f t="shared" si="362"/>
        <v>0</v>
      </c>
      <c r="UE5" s="27" t="str">
        <f t="shared" si="363"/>
        <v>0</v>
      </c>
      <c r="UF5" s="27" t="str">
        <f t="shared" si="364"/>
        <v>0</v>
      </c>
      <c r="UG5" s="27" t="str">
        <f t="shared" si="365"/>
        <v>0</v>
      </c>
      <c r="UH5" s="27" t="str">
        <f t="shared" si="366"/>
        <v>0</v>
      </c>
      <c r="UI5" s="27" t="str">
        <f t="shared" si="367"/>
        <v>0</v>
      </c>
      <c r="UJ5" s="27" t="str">
        <f t="shared" si="368"/>
        <v>0</v>
      </c>
      <c r="UK5" s="27" t="str">
        <f t="shared" si="369"/>
        <v>0</v>
      </c>
      <c r="UL5" s="27" t="str">
        <f t="shared" si="370"/>
        <v>0</v>
      </c>
      <c r="UM5" s="27" t="str">
        <f t="shared" si="371"/>
        <v>0</v>
      </c>
      <c r="UN5" s="27" t="str">
        <f t="shared" si="372"/>
        <v>0</v>
      </c>
      <c r="UO5" s="27" t="str">
        <f t="shared" si="373"/>
        <v>0</v>
      </c>
      <c r="UP5" s="27" t="str">
        <f t="shared" si="374"/>
        <v>0</v>
      </c>
      <c r="UQ5" s="27" t="str">
        <f t="shared" si="375"/>
        <v>0</v>
      </c>
      <c r="UR5" s="27" t="str">
        <f t="shared" si="376"/>
        <v>0</v>
      </c>
      <c r="US5" s="27" t="str">
        <f t="shared" si="377"/>
        <v>0</v>
      </c>
      <c r="UT5" s="27" t="str">
        <f t="shared" si="378"/>
        <v>0</v>
      </c>
      <c r="UU5" s="27" t="str">
        <f t="shared" si="379"/>
        <v>0</v>
      </c>
      <c r="UV5" s="27" t="str">
        <f t="shared" si="380"/>
        <v>0</v>
      </c>
      <c r="UW5" s="27" t="str">
        <f t="shared" si="381"/>
        <v>0</v>
      </c>
      <c r="UY5" s="28">
        <f t="shared" si="382"/>
        <v>11.5</v>
      </c>
      <c r="UZ5" s="28">
        <f t="shared" si="383"/>
        <v>0</v>
      </c>
      <c r="VA5" s="28">
        <f t="shared" si="384"/>
        <v>0</v>
      </c>
      <c r="VB5" s="28">
        <f t="shared" si="385"/>
        <v>8.4499999999999993</v>
      </c>
      <c r="VC5" s="28">
        <f t="shared" si="386"/>
        <v>0</v>
      </c>
      <c r="VD5" s="28">
        <f t="shared" si="387"/>
        <v>19.95</v>
      </c>
      <c r="VG5" s="27" t="str">
        <f t="shared" si="388"/>
        <v>-1.03</v>
      </c>
      <c r="VH5" s="27" t="str">
        <f t="shared" si="389"/>
        <v>-1.37</v>
      </c>
      <c r="VI5" s="27" t="str">
        <f t="shared" si="390"/>
        <v>8.89</v>
      </c>
      <c r="VJ5" s="27">
        <f t="shared" si="391"/>
        <v>0</v>
      </c>
      <c r="VK5" s="27">
        <f t="shared" si="392"/>
        <v>0</v>
      </c>
      <c r="VL5" s="27">
        <f t="shared" si="393"/>
        <v>0</v>
      </c>
      <c r="VM5" s="27">
        <f t="shared" si="394"/>
        <v>0</v>
      </c>
      <c r="VN5" s="27">
        <f t="shared" si="395"/>
        <v>0</v>
      </c>
      <c r="VO5" s="27">
        <f t="shared" si="396"/>
        <v>0</v>
      </c>
      <c r="VP5" s="27">
        <f t="shared" si="397"/>
        <v>0</v>
      </c>
      <c r="VQ5" s="27">
        <f t="shared" si="398"/>
        <v>0</v>
      </c>
      <c r="VR5" s="27" t="str">
        <f t="shared" si="399"/>
        <v>5.01</v>
      </c>
      <c r="VS5" s="27">
        <f t="shared" si="400"/>
        <v>0</v>
      </c>
      <c r="VT5" s="27">
        <f t="shared" si="401"/>
        <v>0</v>
      </c>
      <c r="VU5" s="27">
        <f t="shared" si="402"/>
        <v>0</v>
      </c>
      <c r="VV5" s="27">
        <f t="shared" si="403"/>
        <v>0</v>
      </c>
      <c r="VW5" s="27">
        <f t="shared" si="404"/>
        <v>0</v>
      </c>
      <c r="VX5" s="27">
        <f t="shared" si="405"/>
        <v>0</v>
      </c>
      <c r="VY5" s="27">
        <f t="shared" si="406"/>
        <v>0</v>
      </c>
      <c r="VZ5" s="27">
        <f t="shared" si="407"/>
        <v>0</v>
      </c>
      <c r="WA5" s="27">
        <f t="shared" si="408"/>
        <v>0</v>
      </c>
      <c r="WB5" s="27">
        <f t="shared" si="409"/>
        <v>0</v>
      </c>
      <c r="WC5" s="27">
        <f t="shared" si="410"/>
        <v>0</v>
      </c>
      <c r="WD5" s="27">
        <f t="shared" si="411"/>
        <v>0</v>
      </c>
      <c r="WE5" s="27">
        <f t="shared" si="412"/>
        <v>0</v>
      </c>
      <c r="WF5" s="27">
        <f t="shared" si="413"/>
        <v>0</v>
      </c>
      <c r="WG5" s="27">
        <f t="shared" si="414"/>
        <v>0</v>
      </c>
      <c r="WH5" s="27">
        <f t="shared" si="415"/>
        <v>0</v>
      </c>
      <c r="WI5" s="27">
        <f t="shared" si="416"/>
        <v>0</v>
      </c>
      <c r="WJ5" s="27">
        <f t="shared" si="417"/>
        <v>0</v>
      </c>
      <c r="WK5" s="27">
        <f t="shared" si="418"/>
        <v>0</v>
      </c>
      <c r="WL5" s="27">
        <f t="shared" si="419"/>
        <v>0</v>
      </c>
      <c r="WM5" s="27">
        <f t="shared" si="420"/>
        <v>0</v>
      </c>
      <c r="WN5" s="27">
        <f t="shared" si="421"/>
        <v>0</v>
      </c>
      <c r="WO5" s="27">
        <f t="shared" si="422"/>
        <v>0</v>
      </c>
      <c r="WP5" s="27">
        <f t="shared" si="423"/>
        <v>0</v>
      </c>
      <c r="WQ5" s="27">
        <f t="shared" si="424"/>
        <v>0</v>
      </c>
      <c r="WR5" s="27">
        <f t="shared" si="425"/>
        <v>0</v>
      </c>
      <c r="WS5" s="27">
        <f t="shared" si="426"/>
        <v>0</v>
      </c>
      <c r="WT5" s="27">
        <f t="shared" si="427"/>
        <v>0</v>
      </c>
      <c r="WU5" s="27">
        <f t="shared" si="428"/>
        <v>0</v>
      </c>
      <c r="WV5" s="27">
        <f t="shared" si="429"/>
        <v>0</v>
      </c>
      <c r="WW5" s="27">
        <f t="shared" si="430"/>
        <v>0</v>
      </c>
      <c r="WX5" s="27">
        <f t="shared" si="431"/>
        <v>0</v>
      </c>
      <c r="WY5" s="27" t="str">
        <f t="shared" si="432"/>
        <v>12.77</v>
      </c>
      <c r="WZ5" s="27">
        <f t="shared" si="433"/>
        <v>0</v>
      </c>
      <c r="XA5" s="27">
        <f t="shared" si="434"/>
        <v>0</v>
      </c>
      <c r="XB5" s="27" t="str">
        <f t="shared" si="435"/>
        <v>-4.32</v>
      </c>
      <c r="XC5" s="27">
        <f t="shared" si="436"/>
        <v>0</v>
      </c>
      <c r="XD5" s="27">
        <f t="shared" si="437"/>
        <v>0</v>
      </c>
      <c r="XE5" s="27">
        <f t="shared" si="438"/>
        <v>0</v>
      </c>
      <c r="XF5" s="27">
        <f t="shared" si="439"/>
        <v>0</v>
      </c>
      <c r="XG5" s="27">
        <f t="shared" si="440"/>
        <v>0</v>
      </c>
      <c r="XH5" s="27">
        <f t="shared" si="441"/>
        <v>0</v>
      </c>
      <c r="XI5" s="27">
        <f t="shared" si="442"/>
        <v>0</v>
      </c>
      <c r="XJ5" s="27">
        <f t="shared" si="443"/>
        <v>0</v>
      </c>
      <c r="XK5" s="27">
        <f t="shared" si="444"/>
        <v>0</v>
      </c>
      <c r="XL5" s="27">
        <f t="shared" si="445"/>
        <v>0</v>
      </c>
      <c r="XM5" s="27">
        <f t="shared" si="446"/>
        <v>0</v>
      </c>
      <c r="XN5" s="27">
        <f t="shared" si="447"/>
        <v>0</v>
      </c>
      <c r="XO5" s="27">
        <f t="shared" si="448"/>
        <v>0</v>
      </c>
      <c r="XP5" s="27">
        <f t="shared" si="449"/>
        <v>0</v>
      </c>
      <c r="XQ5" s="27">
        <f t="shared" si="450"/>
        <v>0</v>
      </c>
      <c r="XR5" s="27">
        <f t="shared" si="451"/>
        <v>0</v>
      </c>
      <c r="XS5" s="27">
        <f t="shared" si="452"/>
        <v>0</v>
      </c>
      <c r="XT5" s="27">
        <f t="shared" si="453"/>
        <v>0</v>
      </c>
      <c r="XU5" s="27">
        <f t="shared" si="454"/>
        <v>0</v>
      </c>
      <c r="XV5" s="27">
        <f t="shared" si="455"/>
        <v>0</v>
      </c>
      <c r="XW5" s="27">
        <f t="shared" si="456"/>
        <v>0</v>
      </c>
      <c r="XX5" s="27">
        <f t="shared" si="457"/>
        <v>0</v>
      </c>
      <c r="XY5" s="27">
        <f t="shared" si="458"/>
        <v>0</v>
      </c>
      <c r="XZ5" s="27">
        <f t="shared" si="459"/>
        <v>0</v>
      </c>
      <c r="YA5" s="27">
        <f t="shared" si="460"/>
        <v>0</v>
      </c>
      <c r="YB5" s="27">
        <f t="shared" si="461"/>
        <v>0</v>
      </c>
      <c r="YC5" s="27">
        <f t="shared" si="462"/>
        <v>0</v>
      </c>
      <c r="YD5" s="27">
        <f t="shared" si="463"/>
        <v>0</v>
      </c>
      <c r="YE5" s="27">
        <f t="shared" si="464"/>
        <v>0</v>
      </c>
      <c r="YF5" s="27">
        <f t="shared" si="465"/>
        <v>0</v>
      </c>
      <c r="YG5" s="27">
        <f t="shared" si="466"/>
        <v>0</v>
      </c>
      <c r="YH5" s="27">
        <f t="shared" si="467"/>
        <v>0</v>
      </c>
      <c r="YI5" s="27">
        <f t="shared" si="468"/>
        <v>0</v>
      </c>
      <c r="YJ5" s="27">
        <f t="shared" si="469"/>
        <v>0</v>
      </c>
      <c r="YL5" s="28">
        <f t="shared" si="470"/>
        <v>366</v>
      </c>
      <c r="YM5" s="28">
        <f t="shared" si="471"/>
        <v>0</v>
      </c>
      <c r="YN5" s="28">
        <f t="shared" si="472"/>
        <v>0</v>
      </c>
      <c r="YO5" s="28">
        <f t="shared" si="473"/>
        <v>186</v>
      </c>
      <c r="YP5" s="28">
        <f t="shared" si="474"/>
        <v>0</v>
      </c>
      <c r="YQ5" s="28">
        <f t="shared" si="475"/>
        <v>552</v>
      </c>
      <c r="YT5" s="27" t="str">
        <f t="shared" si="476"/>
        <v>91</v>
      </c>
      <c r="YU5" s="27" t="str">
        <f t="shared" si="477"/>
        <v>94</v>
      </c>
      <c r="YV5" s="27" t="str">
        <f t="shared" si="478"/>
        <v>88</v>
      </c>
      <c r="YW5" s="27">
        <f t="shared" si="479"/>
        <v>0</v>
      </c>
      <c r="YX5" s="27">
        <f t="shared" si="480"/>
        <v>0</v>
      </c>
      <c r="YY5" s="27">
        <f t="shared" si="481"/>
        <v>0</v>
      </c>
      <c r="YZ5" s="27">
        <f t="shared" si="482"/>
        <v>0</v>
      </c>
      <c r="ZA5" s="27">
        <f t="shared" si="483"/>
        <v>0</v>
      </c>
      <c r="ZB5" s="27">
        <f t="shared" si="484"/>
        <v>0</v>
      </c>
      <c r="ZC5" s="27">
        <f t="shared" si="485"/>
        <v>0</v>
      </c>
      <c r="ZD5" s="27">
        <f t="shared" si="486"/>
        <v>0</v>
      </c>
      <c r="ZE5" s="27" t="str">
        <f t="shared" si="487"/>
        <v>93</v>
      </c>
      <c r="ZF5" s="27">
        <f t="shared" si="488"/>
        <v>0</v>
      </c>
      <c r="ZG5" s="27">
        <f t="shared" si="489"/>
        <v>0</v>
      </c>
      <c r="ZH5" s="27">
        <f t="shared" si="490"/>
        <v>0</v>
      </c>
      <c r="ZI5" s="27">
        <f t="shared" si="491"/>
        <v>0</v>
      </c>
      <c r="ZJ5" s="27">
        <f t="shared" si="492"/>
        <v>0</v>
      </c>
      <c r="ZK5" s="27">
        <f t="shared" si="493"/>
        <v>0</v>
      </c>
      <c r="ZL5" s="27">
        <f t="shared" si="494"/>
        <v>0</v>
      </c>
      <c r="ZM5" s="27">
        <f t="shared" si="495"/>
        <v>0</v>
      </c>
      <c r="ZN5" s="27">
        <f t="shared" si="496"/>
        <v>0</v>
      </c>
      <c r="ZO5" s="27">
        <f t="shared" si="497"/>
        <v>0</v>
      </c>
      <c r="ZP5" s="27">
        <f t="shared" si="498"/>
        <v>0</v>
      </c>
      <c r="ZQ5" s="27">
        <f t="shared" si="499"/>
        <v>0</v>
      </c>
      <c r="ZR5" s="27">
        <f t="shared" si="500"/>
        <v>0</v>
      </c>
      <c r="ZS5" s="27">
        <f t="shared" si="501"/>
        <v>0</v>
      </c>
      <c r="ZT5" s="27">
        <f t="shared" si="502"/>
        <v>0</v>
      </c>
      <c r="ZU5" s="27">
        <f t="shared" si="503"/>
        <v>0</v>
      </c>
      <c r="ZV5" s="27">
        <f t="shared" si="504"/>
        <v>0</v>
      </c>
      <c r="ZW5" s="27">
        <f t="shared" si="505"/>
        <v>0</v>
      </c>
      <c r="ZX5" s="27">
        <f t="shared" si="506"/>
        <v>0</v>
      </c>
      <c r="ZY5" s="27">
        <f t="shared" si="507"/>
        <v>0</v>
      </c>
      <c r="ZZ5" s="27">
        <f t="shared" si="508"/>
        <v>0</v>
      </c>
      <c r="AAA5" s="27">
        <f t="shared" si="509"/>
        <v>0</v>
      </c>
      <c r="AAB5" s="27">
        <f t="shared" si="510"/>
        <v>0</v>
      </c>
      <c r="AAC5" s="27">
        <f t="shared" si="511"/>
        <v>0</v>
      </c>
      <c r="AAD5" s="27">
        <f t="shared" si="512"/>
        <v>0</v>
      </c>
      <c r="AAE5" s="27">
        <f t="shared" si="513"/>
        <v>0</v>
      </c>
      <c r="AAF5" s="27">
        <f t="shared" si="514"/>
        <v>0</v>
      </c>
      <c r="AAG5" s="27">
        <f t="shared" si="515"/>
        <v>0</v>
      </c>
      <c r="AAH5" s="27">
        <f t="shared" si="516"/>
        <v>0</v>
      </c>
      <c r="AAI5" s="27">
        <f t="shared" si="517"/>
        <v>0</v>
      </c>
      <c r="AAJ5" s="27">
        <f t="shared" si="518"/>
        <v>0</v>
      </c>
      <c r="AAK5" s="27">
        <f t="shared" si="519"/>
        <v>0</v>
      </c>
      <c r="AAL5" s="27" t="str">
        <f t="shared" si="520"/>
        <v>89</v>
      </c>
      <c r="AAM5" s="27">
        <f t="shared" si="521"/>
        <v>0</v>
      </c>
      <c r="AAN5" s="27">
        <f t="shared" si="522"/>
        <v>0</v>
      </c>
      <c r="AAO5" s="27" t="str">
        <f t="shared" si="523"/>
        <v>97</v>
      </c>
      <c r="AAP5" s="27">
        <f t="shared" si="524"/>
        <v>0</v>
      </c>
      <c r="AAQ5" s="27">
        <f t="shared" si="525"/>
        <v>0</v>
      </c>
      <c r="AAR5" s="27">
        <f t="shared" si="526"/>
        <v>0</v>
      </c>
      <c r="AAS5" s="27">
        <f t="shared" si="527"/>
        <v>0</v>
      </c>
      <c r="AAT5" s="27">
        <f t="shared" si="528"/>
        <v>0</v>
      </c>
      <c r="AAU5" s="27">
        <f t="shared" si="529"/>
        <v>0</v>
      </c>
      <c r="AAV5" s="27">
        <f t="shared" si="530"/>
        <v>0</v>
      </c>
      <c r="AAW5" s="27">
        <f t="shared" si="531"/>
        <v>0</v>
      </c>
      <c r="AAX5" s="27">
        <f t="shared" si="532"/>
        <v>0</v>
      </c>
      <c r="AAY5" s="27">
        <f t="shared" si="533"/>
        <v>0</v>
      </c>
      <c r="AAZ5" s="27">
        <f t="shared" si="534"/>
        <v>0</v>
      </c>
      <c r="ABA5" s="27">
        <f t="shared" si="535"/>
        <v>0</v>
      </c>
      <c r="ABB5" s="27">
        <f t="shared" si="536"/>
        <v>0</v>
      </c>
      <c r="ABC5" s="27">
        <f t="shared" si="537"/>
        <v>0</v>
      </c>
      <c r="ABD5" s="27">
        <f t="shared" si="538"/>
        <v>0</v>
      </c>
      <c r="ABE5" s="27">
        <f t="shared" si="539"/>
        <v>0</v>
      </c>
      <c r="ABF5" s="27">
        <f t="shared" si="540"/>
        <v>0</v>
      </c>
      <c r="ABG5" s="27">
        <f t="shared" si="541"/>
        <v>0</v>
      </c>
      <c r="ABH5" s="27">
        <f t="shared" si="542"/>
        <v>0</v>
      </c>
      <c r="ABI5" s="27">
        <f t="shared" si="543"/>
        <v>0</v>
      </c>
      <c r="ABJ5" s="27">
        <f t="shared" si="544"/>
        <v>0</v>
      </c>
      <c r="ABK5" s="27">
        <f t="shared" si="545"/>
        <v>0</v>
      </c>
      <c r="ABL5" s="27">
        <f t="shared" si="546"/>
        <v>0</v>
      </c>
      <c r="ABM5" s="27">
        <f t="shared" si="547"/>
        <v>0</v>
      </c>
      <c r="ABN5" s="27">
        <f t="shared" si="548"/>
        <v>0</v>
      </c>
      <c r="ABO5" s="27">
        <f t="shared" si="549"/>
        <v>0</v>
      </c>
      <c r="ABP5" s="27">
        <f t="shared" si="550"/>
        <v>0</v>
      </c>
      <c r="ABQ5" s="27">
        <f t="shared" si="551"/>
        <v>0</v>
      </c>
      <c r="ABR5" s="27">
        <f t="shared" si="552"/>
        <v>0</v>
      </c>
      <c r="ABS5" s="27">
        <f t="shared" si="553"/>
        <v>0</v>
      </c>
      <c r="ABT5" s="27">
        <f t="shared" si="554"/>
        <v>0</v>
      </c>
      <c r="ABU5" s="27">
        <f t="shared" si="555"/>
        <v>0</v>
      </c>
      <c r="ABV5" s="27">
        <f t="shared" si="556"/>
        <v>0</v>
      </c>
      <c r="ABW5" s="27">
        <f t="shared" si="557"/>
        <v>0</v>
      </c>
      <c r="ABY5" s="28">
        <f t="shared" si="558"/>
        <v>250.59999999999997</v>
      </c>
      <c r="ABZ5" s="28">
        <f t="shared" si="559"/>
        <v>0</v>
      </c>
      <c r="ACA5" s="28">
        <f t="shared" si="560"/>
        <v>0</v>
      </c>
      <c r="ACB5" s="28">
        <f t="shared" si="561"/>
        <v>107.7</v>
      </c>
      <c r="ACC5" s="28">
        <f t="shared" si="562"/>
        <v>0</v>
      </c>
      <c r="ACD5" s="28">
        <f t="shared" si="563"/>
        <v>358.29999999999995</v>
      </c>
      <c r="ACG5" s="27" t="str">
        <f t="shared" si="564"/>
        <v>13</v>
      </c>
      <c r="ACH5" s="27" t="str">
        <f t="shared" si="565"/>
        <v>39.8</v>
      </c>
      <c r="ACI5" s="27" t="str">
        <f t="shared" si="566"/>
        <v>99.1</v>
      </c>
      <c r="ACJ5" s="27">
        <f t="shared" si="567"/>
        <v>0</v>
      </c>
      <c r="ACK5" s="27">
        <f t="shared" si="568"/>
        <v>0</v>
      </c>
      <c r="ACL5" s="27">
        <f t="shared" si="569"/>
        <v>0</v>
      </c>
      <c r="ACM5" s="27">
        <f t="shared" si="570"/>
        <v>0</v>
      </c>
      <c r="ACN5" s="27">
        <f t="shared" si="571"/>
        <v>0</v>
      </c>
      <c r="ACO5" s="27">
        <f t="shared" si="572"/>
        <v>0</v>
      </c>
      <c r="ACP5" s="27">
        <f t="shared" si="573"/>
        <v>0</v>
      </c>
      <c r="ACQ5" s="27">
        <f t="shared" si="574"/>
        <v>0</v>
      </c>
      <c r="ACR5" s="27" t="str">
        <f t="shared" si="575"/>
        <v>98.7</v>
      </c>
      <c r="ACS5" s="27">
        <f t="shared" si="576"/>
        <v>0</v>
      </c>
      <c r="ACT5" s="27">
        <f t="shared" si="577"/>
        <v>0</v>
      </c>
      <c r="ACU5" s="27">
        <f t="shared" si="578"/>
        <v>0</v>
      </c>
      <c r="ACV5" s="27">
        <f t="shared" si="579"/>
        <v>0</v>
      </c>
      <c r="ACW5" s="27">
        <f t="shared" si="580"/>
        <v>0</v>
      </c>
      <c r="ACX5" s="27">
        <f t="shared" si="581"/>
        <v>0</v>
      </c>
      <c r="ACY5" s="27">
        <f t="shared" si="582"/>
        <v>0</v>
      </c>
      <c r="ACZ5" s="27">
        <f t="shared" si="583"/>
        <v>0</v>
      </c>
      <c r="ADA5" s="27">
        <f t="shared" si="584"/>
        <v>0</v>
      </c>
      <c r="ADB5" s="27">
        <f t="shared" si="585"/>
        <v>0</v>
      </c>
      <c r="ADC5" s="27">
        <f t="shared" si="586"/>
        <v>0</v>
      </c>
      <c r="ADD5" s="27">
        <f t="shared" si="587"/>
        <v>0</v>
      </c>
      <c r="ADE5" s="27">
        <f t="shared" si="588"/>
        <v>0</v>
      </c>
      <c r="ADF5" s="27">
        <f t="shared" si="589"/>
        <v>0</v>
      </c>
      <c r="ADG5" s="27">
        <f t="shared" si="590"/>
        <v>0</v>
      </c>
      <c r="ADH5" s="27">
        <f t="shared" si="591"/>
        <v>0</v>
      </c>
      <c r="ADI5" s="27">
        <f t="shared" si="592"/>
        <v>0</v>
      </c>
      <c r="ADJ5" s="27">
        <f t="shared" si="593"/>
        <v>0</v>
      </c>
      <c r="ADK5" s="27">
        <f t="shared" si="594"/>
        <v>0</v>
      </c>
      <c r="ADL5" s="27">
        <f t="shared" si="595"/>
        <v>0</v>
      </c>
      <c r="ADM5" s="27">
        <f t="shared" si="596"/>
        <v>0</v>
      </c>
      <c r="ADN5" s="27">
        <f t="shared" si="597"/>
        <v>0</v>
      </c>
      <c r="ADO5" s="27">
        <f t="shared" si="598"/>
        <v>0</v>
      </c>
      <c r="ADP5" s="27">
        <f t="shared" si="599"/>
        <v>0</v>
      </c>
      <c r="ADQ5" s="27">
        <f t="shared" si="600"/>
        <v>0</v>
      </c>
      <c r="ADR5" s="27">
        <f t="shared" si="601"/>
        <v>0</v>
      </c>
      <c r="ADS5" s="27">
        <f t="shared" si="602"/>
        <v>0</v>
      </c>
      <c r="ADT5" s="27">
        <f t="shared" si="603"/>
        <v>0</v>
      </c>
      <c r="ADU5" s="27">
        <f t="shared" si="604"/>
        <v>0</v>
      </c>
      <c r="ADV5" s="27">
        <f t="shared" si="605"/>
        <v>0</v>
      </c>
      <c r="ADW5" s="27">
        <f t="shared" si="606"/>
        <v>0</v>
      </c>
      <c r="ADX5" s="27">
        <f t="shared" si="607"/>
        <v>0</v>
      </c>
      <c r="ADY5" s="27" t="str">
        <f t="shared" si="608"/>
        <v>67.9</v>
      </c>
      <c r="ADZ5" s="27">
        <f t="shared" si="609"/>
        <v>0</v>
      </c>
      <c r="AEA5" s="27">
        <f t="shared" si="610"/>
        <v>0</v>
      </c>
      <c r="AEB5" s="27" t="str">
        <f t="shared" si="611"/>
        <v>39.8</v>
      </c>
      <c r="AEC5" s="27">
        <f t="shared" si="612"/>
        <v>0</v>
      </c>
      <c r="AED5" s="27">
        <f t="shared" si="613"/>
        <v>0</v>
      </c>
      <c r="AEE5" s="27">
        <f t="shared" si="614"/>
        <v>0</v>
      </c>
      <c r="AEF5" s="27">
        <f t="shared" si="615"/>
        <v>0</v>
      </c>
      <c r="AEG5" s="27">
        <f t="shared" si="616"/>
        <v>0</v>
      </c>
      <c r="AEH5" s="27">
        <f t="shared" si="617"/>
        <v>0</v>
      </c>
      <c r="AEI5" s="27">
        <f t="shared" si="618"/>
        <v>0</v>
      </c>
      <c r="AEJ5" s="27">
        <f t="shared" si="619"/>
        <v>0</v>
      </c>
      <c r="AEK5" s="27">
        <f t="shared" si="620"/>
        <v>0</v>
      </c>
      <c r="AEL5" s="27">
        <f t="shared" si="621"/>
        <v>0</v>
      </c>
      <c r="AEM5" s="27">
        <f t="shared" si="622"/>
        <v>0</v>
      </c>
      <c r="AEN5" s="27">
        <f t="shared" si="623"/>
        <v>0</v>
      </c>
      <c r="AEO5" s="27">
        <f t="shared" si="624"/>
        <v>0</v>
      </c>
      <c r="AEP5" s="27">
        <f t="shared" si="625"/>
        <v>0</v>
      </c>
      <c r="AEQ5" s="27">
        <f t="shared" si="626"/>
        <v>0</v>
      </c>
      <c r="AER5" s="27">
        <f t="shared" si="627"/>
        <v>0</v>
      </c>
      <c r="AES5" s="27">
        <f t="shared" si="628"/>
        <v>0</v>
      </c>
      <c r="AET5" s="27">
        <f t="shared" si="629"/>
        <v>0</v>
      </c>
      <c r="AEU5" s="27">
        <f t="shared" si="630"/>
        <v>0</v>
      </c>
      <c r="AEV5" s="27">
        <f t="shared" si="631"/>
        <v>0</v>
      </c>
      <c r="AEW5" s="27">
        <f t="shared" si="632"/>
        <v>0</v>
      </c>
      <c r="AEX5" s="27">
        <f t="shared" si="633"/>
        <v>0</v>
      </c>
      <c r="AEY5" s="27">
        <f t="shared" si="634"/>
        <v>0</v>
      </c>
      <c r="AEZ5" s="27">
        <f t="shared" si="635"/>
        <v>0</v>
      </c>
      <c r="AFA5" s="27">
        <f t="shared" si="636"/>
        <v>0</v>
      </c>
      <c r="AFB5" s="27">
        <f t="shared" si="637"/>
        <v>0</v>
      </c>
      <c r="AFC5" s="27">
        <f t="shared" si="638"/>
        <v>0</v>
      </c>
      <c r="AFD5" s="27">
        <f t="shared" si="639"/>
        <v>0</v>
      </c>
      <c r="AFE5" s="27">
        <f t="shared" si="640"/>
        <v>0</v>
      </c>
      <c r="AFF5" s="27">
        <f t="shared" si="641"/>
        <v>0</v>
      </c>
      <c r="AFG5" s="27">
        <f t="shared" si="642"/>
        <v>0</v>
      </c>
      <c r="AFH5" s="27">
        <f t="shared" si="643"/>
        <v>0</v>
      </c>
      <c r="AFI5" s="27">
        <f t="shared" si="644"/>
        <v>0</v>
      </c>
      <c r="AFJ5" s="27">
        <f t="shared" si="645"/>
        <v>0</v>
      </c>
      <c r="AFL5" s="27">
        <f t="shared" si="646"/>
        <v>3.75</v>
      </c>
      <c r="AFN5" s="27">
        <v>8</v>
      </c>
      <c r="AFO5" s="27">
        <f t="shared" si="647"/>
        <v>8</v>
      </c>
      <c r="AFP5" s="27">
        <f t="shared" si="648"/>
        <v>8</v>
      </c>
      <c r="AFQ5" s="27">
        <f t="shared" si="649"/>
        <v>8</v>
      </c>
      <c r="AFR5" s="27">
        <f t="shared" si="650"/>
        <v>0</v>
      </c>
      <c r="AFS5" s="27">
        <f t="shared" si="651"/>
        <v>0</v>
      </c>
      <c r="AFT5" s="27">
        <f t="shared" si="652"/>
        <v>0</v>
      </c>
      <c r="AFU5" s="27">
        <f t="shared" si="653"/>
        <v>0</v>
      </c>
      <c r="AFV5" s="27">
        <f t="shared" si="654"/>
        <v>0</v>
      </c>
      <c r="AFW5" s="27">
        <f t="shared" si="655"/>
        <v>0</v>
      </c>
      <c r="AFX5" s="27">
        <f t="shared" si="656"/>
        <v>0</v>
      </c>
      <c r="AFY5" s="27">
        <f t="shared" si="657"/>
        <v>0</v>
      </c>
      <c r="AFZ5" s="27">
        <f t="shared" si="658"/>
        <v>8</v>
      </c>
      <c r="AGA5" s="27">
        <f t="shared" si="659"/>
        <v>0</v>
      </c>
      <c r="AGB5" s="27">
        <f t="shared" si="660"/>
        <v>0</v>
      </c>
      <c r="AGC5" s="27">
        <f t="shared" si="661"/>
        <v>0</v>
      </c>
      <c r="AGD5" s="27">
        <f t="shared" si="662"/>
        <v>0</v>
      </c>
      <c r="AGE5" s="27">
        <f t="shared" si="663"/>
        <v>0</v>
      </c>
      <c r="AGF5" s="27">
        <f t="shared" si="664"/>
        <v>0</v>
      </c>
      <c r="AGG5" s="27">
        <f t="shared" si="665"/>
        <v>0</v>
      </c>
      <c r="AGH5" s="27">
        <f t="shared" si="666"/>
        <v>0</v>
      </c>
      <c r="AGI5" s="27">
        <f t="shared" si="667"/>
        <v>0</v>
      </c>
      <c r="AGJ5" s="27">
        <f t="shared" si="668"/>
        <v>0</v>
      </c>
      <c r="AGK5" s="27">
        <f t="shared" si="669"/>
        <v>0</v>
      </c>
      <c r="AGL5" s="27">
        <f t="shared" si="670"/>
        <v>0</v>
      </c>
      <c r="AGM5" s="27">
        <f t="shared" si="671"/>
        <v>0</v>
      </c>
      <c r="AGN5" s="27">
        <f t="shared" si="672"/>
        <v>0</v>
      </c>
      <c r="AGO5" s="27">
        <f t="shared" si="673"/>
        <v>0</v>
      </c>
      <c r="AGP5" s="27">
        <f t="shared" si="674"/>
        <v>0</v>
      </c>
      <c r="AGQ5" s="27">
        <f t="shared" si="675"/>
        <v>0</v>
      </c>
      <c r="AGR5" s="27">
        <f t="shared" si="676"/>
        <v>0</v>
      </c>
      <c r="AGS5" s="27">
        <f t="shared" si="677"/>
        <v>0</v>
      </c>
      <c r="AGT5" s="27">
        <f t="shared" si="678"/>
        <v>0</v>
      </c>
      <c r="AGU5" s="27">
        <f t="shared" si="679"/>
        <v>0</v>
      </c>
      <c r="AGV5" s="27">
        <f t="shared" si="680"/>
        <v>0</v>
      </c>
      <c r="AGW5" s="27">
        <f t="shared" si="681"/>
        <v>0</v>
      </c>
      <c r="AGX5" s="27">
        <f t="shared" si="682"/>
        <v>0</v>
      </c>
      <c r="AGY5" s="27">
        <f t="shared" si="683"/>
        <v>0</v>
      </c>
      <c r="AGZ5" s="27">
        <f t="shared" si="684"/>
        <v>0</v>
      </c>
      <c r="AHA5" s="27">
        <f t="shared" si="685"/>
        <v>0</v>
      </c>
      <c r="AHB5" s="27">
        <f t="shared" si="686"/>
        <v>0</v>
      </c>
      <c r="AHC5" s="27">
        <f t="shared" si="687"/>
        <v>0</v>
      </c>
      <c r="AHD5" s="27">
        <f t="shared" si="688"/>
        <v>0</v>
      </c>
      <c r="AHE5" s="27">
        <f t="shared" si="689"/>
        <v>0</v>
      </c>
      <c r="AHF5" s="27">
        <f t="shared" si="690"/>
        <v>0</v>
      </c>
      <c r="AHG5" s="27">
        <f t="shared" si="691"/>
        <v>8</v>
      </c>
      <c r="AHH5" s="27">
        <f t="shared" si="692"/>
        <v>0</v>
      </c>
      <c r="AHI5" s="27">
        <f t="shared" si="693"/>
        <v>0</v>
      </c>
      <c r="AHJ5" s="27">
        <f t="shared" si="694"/>
        <v>8</v>
      </c>
      <c r="AHK5" s="27">
        <f t="shared" si="695"/>
        <v>0</v>
      </c>
      <c r="AHL5" s="27">
        <f t="shared" si="696"/>
        <v>0</v>
      </c>
      <c r="AHM5" s="27">
        <f t="shared" si="697"/>
        <v>0</v>
      </c>
      <c r="AHN5" s="27">
        <f t="shared" si="698"/>
        <v>0</v>
      </c>
      <c r="AHO5" s="27">
        <f t="shared" si="699"/>
        <v>0</v>
      </c>
      <c r="AHP5" s="27">
        <f t="shared" si="700"/>
        <v>0</v>
      </c>
      <c r="AHQ5" s="27">
        <f t="shared" si="701"/>
        <v>0</v>
      </c>
      <c r="AHR5" s="27">
        <f t="shared" si="702"/>
        <v>0</v>
      </c>
      <c r="AHS5" s="27">
        <f t="shared" si="703"/>
        <v>0</v>
      </c>
      <c r="AHT5" s="27">
        <f t="shared" si="704"/>
        <v>0</v>
      </c>
      <c r="AHU5" s="27">
        <f t="shared" si="705"/>
        <v>0</v>
      </c>
      <c r="AHV5" s="27">
        <f t="shared" si="706"/>
        <v>0</v>
      </c>
      <c r="AHW5" s="27">
        <f t="shared" si="707"/>
        <v>0</v>
      </c>
      <c r="AHX5" s="27">
        <f t="shared" si="708"/>
        <v>0</v>
      </c>
      <c r="AHY5" s="27">
        <f t="shared" si="709"/>
        <v>0</v>
      </c>
      <c r="AHZ5" s="27">
        <f t="shared" si="710"/>
        <v>0</v>
      </c>
      <c r="AIA5" s="27">
        <f t="shared" si="711"/>
        <v>0</v>
      </c>
      <c r="AIB5" s="27">
        <f t="shared" si="712"/>
        <v>0</v>
      </c>
      <c r="AIC5" s="27">
        <f t="shared" si="713"/>
        <v>0</v>
      </c>
      <c r="AID5" s="27">
        <f t="shared" si="714"/>
        <v>0</v>
      </c>
      <c r="AIE5" s="27">
        <f t="shared" si="715"/>
        <v>0</v>
      </c>
      <c r="AIF5" s="27">
        <f t="shared" si="716"/>
        <v>0</v>
      </c>
      <c r="AIG5" s="27">
        <f t="shared" si="717"/>
        <v>0</v>
      </c>
      <c r="AIH5" s="27">
        <f t="shared" si="718"/>
        <v>0</v>
      </c>
      <c r="AII5" s="27">
        <f t="shared" si="719"/>
        <v>0</v>
      </c>
      <c r="AIJ5" s="27">
        <f t="shared" si="720"/>
        <v>0</v>
      </c>
      <c r="AIK5" s="27">
        <f t="shared" si="721"/>
        <v>0</v>
      </c>
      <c r="AIL5" s="27">
        <f t="shared" si="722"/>
        <v>0</v>
      </c>
      <c r="AIM5" s="27">
        <f t="shared" si="723"/>
        <v>0</v>
      </c>
      <c r="AIN5" s="27">
        <f t="shared" si="724"/>
        <v>0</v>
      </c>
      <c r="AIO5" s="27">
        <f t="shared" si="725"/>
        <v>0</v>
      </c>
      <c r="AIP5" s="27">
        <f t="shared" si="726"/>
        <v>0</v>
      </c>
      <c r="AIQ5" s="27">
        <f t="shared" si="727"/>
        <v>0</v>
      </c>
      <c r="AIR5" s="27">
        <f t="shared" si="728"/>
        <v>0</v>
      </c>
      <c r="AIT5" s="27">
        <v>1</v>
      </c>
      <c r="AIU5" s="27">
        <v>1</v>
      </c>
      <c r="AIV5" s="27">
        <v>1</v>
      </c>
      <c r="AIW5" s="27">
        <f t="shared" si="729"/>
        <v>0</v>
      </c>
      <c r="AIX5" s="27">
        <f t="shared" si="730"/>
        <v>0</v>
      </c>
      <c r="AIY5" s="27">
        <f t="shared" si="731"/>
        <v>0</v>
      </c>
      <c r="AIZ5" s="27">
        <f t="shared" si="732"/>
        <v>0</v>
      </c>
      <c r="AJA5" s="27">
        <f t="shared" si="733"/>
        <v>0</v>
      </c>
      <c r="AJB5" s="27">
        <f t="shared" si="734"/>
        <v>0</v>
      </c>
      <c r="AJC5" s="27">
        <f t="shared" si="735"/>
        <v>0</v>
      </c>
      <c r="AJD5" s="27">
        <f t="shared" si="736"/>
        <v>0</v>
      </c>
      <c r="AJE5" s="27">
        <f t="shared" si="737"/>
        <v>0.25</v>
      </c>
      <c r="AJF5" s="27">
        <f t="shared" si="738"/>
        <v>0</v>
      </c>
      <c r="AJG5" s="27">
        <f t="shared" si="739"/>
        <v>0</v>
      </c>
      <c r="AJH5" s="27">
        <f t="shared" si="740"/>
        <v>0</v>
      </c>
      <c r="AJI5" s="27">
        <f t="shared" si="741"/>
        <v>0</v>
      </c>
      <c r="AJJ5" s="27">
        <f t="shared" si="742"/>
        <v>0</v>
      </c>
      <c r="AJK5" s="27">
        <f t="shared" si="743"/>
        <v>0</v>
      </c>
      <c r="AJL5" s="27">
        <f t="shared" si="744"/>
        <v>0</v>
      </c>
      <c r="AJM5" s="27">
        <f t="shared" si="745"/>
        <v>0</v>
      </c>
      <c r="AJN5" s="27">
        <f t="shared" si="746"/>
        <v>0</v>
      </c>
      <c r="AJO5" s="27">
        <f t="shared" si="747"/>
        <v>0</v>
      </c>
      <c r="AJP5" s="27">
        <f t="shared" si="748"/>
        <v>0</v>
      </c>
      <c r="AJQ5" s="27">
        <f t="shared" si="749"/>
        <v>0</v>
      </c>
      <c r="AJR5" s="27">
        <f t="shared" si="750"/>
        <v>0</v>
      </c>
      <c r="AJS5" s="27">
        <f t="shared" si="751"/>
        <v>0</v>
      </c>
      <c r="AJT5" s="27">
        <f t="shared" si="752"/>
        <v>0</v>
      </c>
      <c r="AJU5" s="27">
        <f t="shared" si="753"/>
        <v>0</v>
      </c>
      <c r="AJV5" s="27">
        <f t="shared" si="754"/>
        <v>0</v>
      </c>
      <c r="AJW5" s="27">
        <f t="shared" si="755"/>
        <v>0</v>
      </c>
      <c r="AJX5" s="27">
        <f t="shared" si="756"/>
        <v>0</v>
      </c>
      <c r="AJY5" s="27">
        <f t="shared" si="757"/>
        <v>0</v>
      </c>
      <c r="AJZ5" s="27">
        <f t="shared" si="758"/>
        <v>0</v>
      </c>
      <c r="AKA5" s="27">
        <f t="shared" si="759"/>
        <v>0</v>
      </c>
      <c r="AKB5" s="27">
        <f t="shared" si="760"/>
        <v>0</v>
      </c>
      <c r="AKC5" s="27">
        <f t="shared" si="761"/>
        <v>0</v>
      </c>
      <c r="AKD5" s="27">
        <f t="shared" si="762"/>
        <v>0</v>
      </c>
      <c r="AKE5" s="27">
        <f t="shared" si="763"/>
        <v>0</v>
      </c>
      <c r="AKF5" s="27">
        <f t="shared" si="764"/>
        <v>0</v>
      </c>
      <c r="AKG5" s="27">
        <f t="shared" si="765"/>
        <v>0</v>
      </c>
      <c r="AKH5" s="27">
        <f t="shared" si="766"/>
        <v>0</v>
      </c>
      <c r="AKI5" s="27">
        <f t="shared" si="767"/>
        <v>0</v>
      </c>
      <c r="AKJ5" s="27">
        <f t="shared" si="768"/>
        <v>0</v>
      </c>
      <c r="AKK5" s="27">
        <f t="shared" si="769"/>
        <v>0</v>
      </c>
      <c r="AKL5" s="27">
        <f t="shared" si="770"/>
        <v>0.25</v>
      </c>
      <c r="AKM5" s="27">
        <f t="shared" si="771"/>
        <v>0</v>
      </c>
      <c r="AKN5" s="27">
        <f t="shared" si="772"/>
        <v>0</v>
      </c>
      <c r="AKO5" s="27">
        <f t="shared" si="773"/>
        <v>0.25</v>
      </c>
      <c r="AKP5" s="27">
        <f t="shared" si="774"/>
        <v>0</v>
      </c>
      <c r="AKQ5" s="27">
        <f t="shared" si="775"/>
        <v>0</v>
      </c>
      <c r="AKR5" s="27">
        <f t="shared" si="776"/>
        <v>0</v>
      </c>
      <c r="AKS5" s="27">
        <f t="shared" si="777"/>
        <v>0</v>
      </c>
      <c r="AKT5" s="27">
        <f t="shared" si="778"/>
        <v>0</v>
      </c>
      <c r="AKU5" s="27">
        <f t="shared" si="779"/>
        <v>0</v>
      </c>
      <c r="AKV5" s="27">
        <f t="shared" si="780"/>
        <v>0</v>
      </c>
      <c r="AKW5" s="27">
        <f t="shared" si="781"/>
        <v>0</v>
      </c>
      <c r="AKX5" s="27">
        <f t="shared" si="782"/>
        <v>0</v>
      </c>
      <c r="AKY5" s="27">
        <f t="shared" si="783"/>
        <v>0</v>
      </c>
      <c r="AKZ5" s="27">
        <f t="shared" si="784"/>
        <v>0</v>
      </c>
      <c r="ALA5" s="27">
        <f t="shared" si="785"/>
        <v>0</v>
      </c>
      <c r="ALB5" s="27">
        <f t="shared" si="786"/>
        <v>0</v>
      </c>
      <c r="ALC5" s="27">
        <f t="shared" si="787"/>
        <v>0</v>
      </c>
      <c r="ALD5" s="27">
        <f t="shared" si="788"/>
        <v>0</v>
      </c>
      <c r="ALE5" s="27">
        <f t="shared" si="789"/>
        <v>0</v>
      </c>
      <c r="ALF5" s="27">
        <f t="shared" si="790"/>
        <v>0</v>
      </c>
      <c r="ALG5" s="27">
        <f t="shared" si="791"/>
        <v>0</v>
      </c>
      <c r="ALH5" s="27">
        <f t="shared" si="792"/>
        <v>0</v>
      </c>
      <c r="ALI5" s="27">
        <f t="shared" si="793"/>
        <v>0</v>
      </c>
      <c r="ALJ5" s="27">
        <f t="shared" si="794"/>
        <v>0</v>
      </c>
      <c r="ALK5" s="27">
        <f t="shared" si="795"/>
        <v>0</v>
      </c>
      <c r="ALL5" s="27">
        <f t="shared" si="796"/>
        <v>0</v>
      </c>
      <c r="ALM5" s="27">
        <f t="shared" si="797"/>
        <v>0</v>
      </c>
      <c r="ALN5" s="27">
        <f t="shared" si="798"/>
        <v>0</v>
      </c>
      <c r="ALO5" s="27">
        <f t="shared" si="799"/>
        <v>0</v>
      </c>
      <c r="ALP5" s="27">
        <f t="shared" si="800"/>
        <v>0</v>
      </c>
      <c r="ALQ5" s="27">
        <f t="shared" si="801"/>
        <v>0</v>
      </c>
      <c r="ALR5" s="27">
        <f t="shared" si="802"/>
        <v>0</v>
      </c>
      <c r="ALS5" s="27">
        <f t="shared" si="803"/>
        <v>0</v>
      </c>
      <c r="ALT5" s="27">
        <f t="shared" si="804"/>
        <v>0</v>
      </c>
      <c r="ALU5" s="27">
        <f t="shared" si="805"/>
        <v>0</v>
      </c>
      <c r="ALV5" s="27">
        <f t="shared" si="806"/>
        <v>0</v>
      </c>
      <c r="ALW5" s="27">
        <f t="shared" si="807"/>
        <v>0</v>
      </c>
      <c r="ALY5" s="27" t="s">
        <v>2</v>
      </c>
      <c r="ALZ5" s="27">
        <v>5</v>
      </c>
      <c r="AMA5" s="27">
        <v>8</v>
      </c>
      <c r="AMB5" s="27">
        <v>8</v>
      </c>
      <c r="AMC5" s="27">
        <v>8</v>
      </c>
      <c r="AMD5" s="27">
        <v>4</v>
      </c>
      <c r="AME5" s="27">
        <v>1</v>
      </c>
      <c r="AMF5" s="27">
        <v>16</v>
      </c>
      <c r="AMG5" s="27">
        <v>2</v>
      </c>
      <c r="AMH5" s="27">
        <v>4</v>
      </c>
    </row>
    <row r="6" spans="1:1022" x14ac:dyDescent="0.35">
      <c r="A6" s="27">
        <v>122</v>
      </c>
      <c r="B6" s="79" t="s">
        <v>339</v>
      </c>
      <c r="C6" s="91">
        <f>VLOOKUP($A6, RankingsX!$A$1:$AN$241, 40, FALSE)</f>
        <v>4</v>
      </c>
      <c r="D6" s="79" t="s">
        <v>397</v>
      </c>
      <c r="E6" s="148" t="s">
        <v>556</v>
      </c>
      <c r="F6" s="148" t="s">
        <v>556</v>
      </c>
      <c r="G6" s="197">
        <v>3</v>
      </c>
      <c r="H6">
        <v>1805</v>
      </c>
      <c r="I6" s="29">
        <f t="shared" si="0"/>
        <v>5</v>
      </c>
      <c r="J6" s="27">
        <v>10</v>
      </c>
      <c r="L6" s="27" t="s">
        <v>1727</v>
      </c>
      <c r="M6" s="100" t="s">
        <v>1706</v>
      </c>
      <c r="N6" s="27" t="s">
        <v>1739</v>
      </c>
      <c r="O6" s="27" t="s">
        <v>24</v>
      </c>
      <c r="P6" s="27" t="s">
        <v>24</v>
      </c>
      <c r="Q6" s="27" t="s">
        <v>24</v>
      </c>
      <c r="R6" s="27" t="s">
        <v>24</v>
      </c>
      <c r="S6" s="27" t="s">
        <v>24</v>
      </c>
      <c r="T6" s="27" t="s">
        <v>24</v>
      </c>
      <c r="U6" s="27" t="s">
        <v>24</v>
      </c>
      <c r="V6" s="27" t="s">
        <v>24</v>
      </c>
      <c r="W6" s="27" t="s">
        <v>1841</v>
      </c>
      <c r="X6" s="27" t="s">
        <v>24</v>
      </c>
      <c r="Y6" s="27" t="s">
        <v>24</v>
      </c>
      <c r="Z6" s="27" t="s">
        <v>24</v>
      </c>
      <c r="AA6" s="27" t="s">
        <v>24</v>
      </c>
      <c r="AB6" s="27" t="s">
        <v>24</v>
      </c>
      <c r="AC6" s="27" t="s">
        <v>24</v>
      </c>
      <c r="AD6" s="27" t="s">
        <v>24</v>
      </c>
      <c r="AE6" s="27" t="s">
        <v>24</v>
      </c>
      <c r="AF6" s="27" t="s">
        <v>24</v>
      </c>
      <c r="AG6" s="27" t="s">
        <v>24</v>
      </c>
      <c r="AH6" s="27" t="s">
        <v>24</v>
      </c>
      <c r="AI6" s="27" t="s">
        <v>24</v>
      </c>
      <c r="AJ6" s="27" t="s">
        <v>24</v>
      </c>
      <c r="AK6" s="27" t="s">
        <v>24</v>
      </c>
      <c r="AL6" s="27" t="s">
        <v>24</v>
      </c>
      <c r="AM6" s="27" t="s">
        <v>24</v>
      </c>
      <c r="AN6" s="27" t="s">
        <v>24</v>
      </c>
      <c r="AO6" s="27" t="s">
        <v>24</v>
      </c>
      <c r="AP6" s="27" t="s">
        <v>24</v>
      </c>
      <c r="AQ6" s="27" t="s">
        <v>24</v>
      </c>
      <c r="AR6" s="27" t="s">
        <v>24</v>
      </c>
      <c r="AS6" s="27" t="s">
        <v>24</v>
      </c>
      <c r="AT6" s="27" t="s">
        <v>24</v>
      </c>
      <c r="AU6" s="27" t="s">
        <v>24</v>
      </c>
      <c r="AV6" s="27" t="s">
        <v>24</v>
      </c>
      <c r="AW6" s="27" t="s">
        <v>24</v>
      </c>
      <c r="AX6" s="27" t="s">
        <v>24</v>
      </c>
      <c r="AY6" s="27" t="s">
        <v>24</v>
      </c>
      <c r="AZ6" s="27" t="s">
        <v>24</v>
      </c>
      <c r="BA6" s="27" t="s">
        <v>24</v>
      </c>
      <c r="BB6" s="27" t="s">
        <v>24</v>
      </c>
      <c r="BC6" s="27" t="s">
        <v>24</v>
      </c>
      <c r="BD6" s="27" t="s">
        <v>1895</v>
      </c>
      <c r="BE6" s="27" t="s">
        <v>24</v>
      </c>
      <c r="BF6" s="27" t="s">
        <v>24</v>
      </c>
      <c r="BG6" s="27" t="s">
        <v>24</v>
      </c>
      <c r="BH6" s="27" t="s">
        <v>24</v>
      </c>
      <c r="BI6" s="27" t="s">
        <v>24</v>
      </c>
      <c r="BJ6" s="27" t="s">
        <v>24</v>
      </c>
      <c r="BK6" s="27" t="s">
        <v>24</v>
      </c>
      <c r="BL6" s="27" t="s">
        <v>24</v>
      </c>
      <c r="BM6" s="27" t="s">
        <v>24</v>
      </c>
      <c r="BN6" s="27" t="s">
        <v>24</v>
      </c>
      <c r="BO6" s="27" t="s">
        <v>24</v>
      </c>
      <c r="BP6" s="27" t="s">
        <v>24</v>
      </c>
      <c r="BQ6" s="27" t="s">
        <v>24</v>
      </c>
      <c r="BR6" s="27" t="s">
        <v>24</v>
      </c>
      <c r="BS6" s="27" t="s">
        <v>24</v>
      </c>
      <c r="BT6" s="27" t="s">
        <v>24</v>
      </c>
      <c r="BU6" s="27" t="s">
        <v>24</v>
      </c>
      <c r="BV6" s="27" t="s">
        <v>24</v>
      </c>
      <c r="BW6" s="27" t="s">
        <v>24</v>
      </c>
      <c r="BX6" s="27" t="s">
        <v>24</v>
      </c>
      <c r="BY6" s="27" t="s">
        <v>24</v>
      </c>
      <c r="BZ6" s="27" t="s">
        <v>24</v>
      </c>
      <c r="CA6" s="27" t="s">
        <v>24</v>
      </c>
      <c r="CB6" s="27" t="s">
        <v>24</v>
      </c>
      <c r="CC6" s="27" t="s">
        <v>24</v>
      </c>
      <c r="CD6" s="27" t="s">
        <v>24</v>
      </c>
      <c r="CE6" s="27" t="s">
        <v>24</v>
      </c>
      <c r="CF6" s="27" t="s">
        <v>24</v>
      </c>
      <c r="CG6" s="27" t="s">
        <v>24</v>
      </c>
      <c r="CH6" s="27" t="s">
        <v>24</v>
      </c>
      <c r="CI6" s="27" t="s">
        <v>24</v>
      </c>
      <c r="CJ6" s="27" t="s">
        <v>24</v>
      </c>
      <c r="CK6" s="27" t="s">
        <v>24</v>
      </c>
      <c r="CL6" s="27" t="s">
        <v>24</v>
      </c>
      <c r="CM6" s="27" t="s">
        <v>24</v>
      </c>
      <c r="CN6" s="27" t="s">
        <v>24</v>
      </c>
      <c r="CO6" s="27" t="s">
        <v>24</v>
      </c>
      <c r="CQ6" s="28">
        <f t="shared" si="1"/>
        <v>2</v>
      </c>
      <c r="CR6" s="28">
        <f t="shared" si="2"/>
        <v>0</v>
      </c>
      <c r="CS6" s="28">
        <f t="shared" si="3"/>
        <v>2</v>
      </c>
      <c r="CT6" s="28">
        <f t="shared" si="4"/>
        <v>0</v>
      </c>
      <c r="CU6" s="28">
        <f t="shared" si="5"/>
        <v>2</v>
      </c>
      <c r="CV6" s="28">
        <f t="shared" si="6"/>
        <v>0</v>
      </c>
      <c r="CW6" s="28">
        <f t="shared" si="7"/>
        <v>2</v>
      </c>
      <c r="CX6" s="28">
        <f t="shared" si="8"/>
        <v>0</v>
      </c>
      <c r="CY6" s="28">
        <f t="shared" si="9"/>
        <v>0</v>
      </c>
      <c r="CZ6" s="28">
        <f t="shared" si="10"/>
        <v>0</v>
      </c>
      <c r="DA6" s="28">
        <f t="shared" si="11"/>
        <v>0</v>
      </c>
      <c r="DB6" s="28">
        <f t="shared" si="12"/>
        <v>0</v>
      </c>
      <c r="DC6" s="28">
        <f t="shared" si="13"/>
        <v>0</v>
      </c>
      <c r="DD6" s="28">
        <f t="shared" si="14"/>
        <v>0</v>
      </c>
      <c r="DE6" s="28">
        <f t="shared" si="15"/>
        <v>0</v>
      </c>
      <c r="DF6" s="28">
        <f t="shared" si="16"/>
        <v>0</v>
      </c>
      <c r="DG6" s="28">
        <f t="shared" si="17"/>
        <v>0</v>
      </c>
      <c r="DH6" s="28">
        <f t="shared" si="18"/>
        <v>1</v>
      </c>
      <c r="DI6" s="28">
        <f t="shared" si="19"/>
        <v>0</v>
      </c>
      <c r="DJ6" s="28">
        <f t="shared" si="20"/>
        <v>0</v>
      </c>
      <c r="DK6" s="28">
        <f t="shared" si="21"/>
        <v>0</v>
      </c>
      <c r="DL6" s="28">
        <f t="shared" si="22"/>
        <v>0</v>
      </c>
      <c r="DM6" s="28">
        <f t="shared" si="23"/>
        <v>0</v>
      </c>
      <c r="DN6" s="28">
        <f t="shared" si="24"/>
        <v>0</v>
      </c>
      <c r="DO6" s="28">
        <f t="shared" si="25"/>
        <v>0</v>
      </c>
      <c r="DP6" s="28">
        <f t="shared" si="26"/>
        <v>1</v>
      </c>
      <c r="DR6">
        <f t="shared" si="27"/>
        <v>3</v>
      </c>
      <c r="DS6">
        <f t="shared" si="28"/>
        <v>1</v>
      </c>
      <c r="DT6">
        <f t="shared" si="29"/>
        <v>1</v>
      </c>
      <c r="DU6">
        <f t="shared" si="30"/>
        <v>0</v>
      </c>
      <c r="DV6">
        <f t="shared" si="31"/>
        <v>0</v>
      </c>
      <c r="DW6">
        <f t="shared" si="32"/>
        <v>0</v>
      </c>
      <c r="DX6">
        <f t="shared" si="33"/>
        <v>0</v>
      </c>
      <c r="DY6">
        <f t="shared" si="34"/>
        <v>0</v>
      </c>
      <c r="DZ6">
        <f t="shared" si="35"/>
        <v>0</v>
      </c>
      <c r="EA6">
        <f t="shared" si="36"/>
        <v>0</v>
      </c>
      <c r="EB6">
        <f t="shared" si="37"/>
        <v>0</v>
      </c>
      <c r="EC6">
        <f t="shared" si="38"/>
        <v>3</v>
      </c>
      <c r="ED6">
        <f t="shared" si="39"/>
        <v>0</v>
      </c>
      <c r="EE6">
        <f t="shared" si="40"/>
        <v>0</v>
      </c>
      <c r="EF6">
        <f t="shared" si="41"/>
        <v>0</v>
      </c>
      <c r="EG6">
        <f t="shared" si="42"/>
        <v>0</v>
      </c>
      <c r="EH6">
        <f t="shared" si="43"/>
        <v>0</v>
      </c>
      <c r="EI6">
        <f t="shared" si="44"/>
        <v>0</v>
      </c>
      <c r="EJ6">
        <f t="shared" si="45"/>
        <v>0</v>
      </c>
      <c r="EK6">
        <f t="shared" si="46"/>
        <v>0</v>
      </c>
      <c r="EL6">
        <f t="shared" si="47"/>
        <v>0</v>
      </c>
      <c r="EM6">
        <f t="shared" si="48"/>
        <v>0</v>
      </c>
      <c r="EN6">
        <f t="shared" si="49"/>
        <v>0</v>
      </c>
      <c r="EO6">
        <f t="shared" si="50"/>
        <v>0</v>
      </c>
      <c r="EP6">
        <f t="shared" si="51"/>
        <v>0</v>
      </c>
      <c r="EQ6">
        <f t="shared" si="52"/>
        <v>0</v>
      </c>
      <c r="ER6">
        <f t="shared" si="53"/>
        <v>0</v>
      </c>
      <c r="ES6">
        <f t="shared" si="54"/>
        <v>0</v>
      </c>
      <c r="ET6">
        <f t="shared" si="55"/>
        <v>0</v>
      </c>
      <c r="EU6">
        <f t="shared" si="56"/>
        <v>0</v>
      </c>
      <c r="EV6">
        <f t="shared" si="57"/>
        <v>0</v>
      </c>
      <c r="EW6">
        <f t="shared" si="58"/>
        <v>0</v>
      </c>
      <c r="EX6">
        <f t="shared" si="59"/>
        <v>0</v>
      </c>
      <c r="EY6">
        <f t="shared" si="60"/>
        <v>0</v>
      </c>
      <c r="EZ6">
        <f t="shared" si="61"/>
        <v>0</v>
      </c>
      <c r="FA6">
        <f t="shared" si="62"/>
        <v>0</v>
      </c>
      <c r="FB6">
        <f t="shared" si="63"/>
        <v>0</v>
      </c>
      <c r="FC6">
        <f t="shared" si="64"/>
        <v>0</v>
      </c>
      <c r="FD6">
        <f t="shared" si="65"/>
        <v>0</v>
      </c>
      <c r="FE6">
        <f t="shared" si="66"/>
        <v>0</v>
      </c>
      <c r="FF6">
        <f t="shared" si="67"/>
        <v>0</v>
      </c>
      <c r="FG6">
        <f t="shared" si="68"/>
        <v>0</v>
      </c>
      <c r="FH6">
        <f t="shared" si="69"/>
        <v>0</v>
      </c>
      <c r="FI6">
        <f t="shared" si="70"/>
        <v>0</v>
      </c>
      <c r="FJ6">
        <f t="shared" si="71"/>
        <v>14</v>
      </c>
      <c r="FK6">
        <f t="shared" si="72"/>
        <v>0</v>
      </c>
      <c r="FL6">
        <f t="shared" si="73"/>
        <v>0</v>
      </c>
      <c r="FM6">
        <f t="shared" si="74"/>
        <v>0</v>
      </c>
      <c r="FN6">
        <f t="shared" si="75"/>
        <v>0</v>
      </c>
      <c r="FO6">
        <f t="shared" si="76"/>
        <v>0</v>
      </c>
      <c r="FP6">
        <f t="shared" si="77"/>
        <v>0</v>
      </c>
      <c r="FQ6">
        <f t="shared" si="78"/>
        <v>0</v>
      </c>
      <c r="FR6">
        <f t="shared" si="79"/>
        <v>0</v>
      </c>
      <c r="FS6">
        <f t="shared" si="80"/>
        <v>0</v>
      </c>
      <c r="FT6">
        <f t="shared" si="81"/>
        <v>0</v>
      </c>
      <c r="FU6">
        <f t="shared" si="82"/>
        <v>0</v>
      </c>
      <c r="FV6">
        <f t="shared" si="83"/>
        <v>0</v>
      </c>
      <c r="FW6">
        <f t="shared" si="84"/>
        <v>0</v>
      </c>
      <c r="FX6">
        <f t="shared" si="85"/>
        <v>0</v>
      </c>
      <c r="FY6">
        <f t="shared" si="86"/>
        <v>0</v>
      </c>
      <c r="FZ6">
        <f t="shared" si="87"/>
        <v>0</v>
      </c>
      <c r="GA6">
        <f t="shared" si="88"/>
        <v>0</v>
      </c>
      <c r="GB6">
        <f t="shared" si="89"/>
        <v>0</v>
      </c>
      <c r="GC6">
        <f t="shared" si="90"/>
        <v>0</v>
      </c>
      <c r="GD6">
        <f t="shared" si="91"/>
        <v>0</v>
      </c>
      <c r="GE6">
        <f t="shared" si="92"/>
        <v>0</v>
      </c>
      <c r="GF6">
        <f t="shared" si="93"/>
        <v>0</v>
      </c>
      <c r="GG6">
        <f t="shared" si="94"/>
        <v>0</v>
      </c>
      <c r="GH6">
        <f t="shared" si="95"/>
        <v>0</v>
      </c>
      <c r="GI6">
        <f t="shared" si="96"/>
        <v>0</v>
      </c>
      <c r="GJ6">
        <f t="shared" si="97"/>
        <v>0</v>
      </c>
      <c r="GK6">
        <f t="shared" si="98"/>
        <v>0</v>
      </c>
      <c r="GL6">
        <f t="shared" si="99"/>
        <v>0</v>
      </c>
      <c r="GM6">
        <f t="shared" si="100"/>
        <v>0</v>
      </c>
      <c r="GN6">
        <f t="shared" si="101"/>
        <v>0</v>
      </c>
      <c r="GO6">
        <f t="shared" si="102"/>
        <v>0</v>
      </c>
      <c r="GP6">
        <f t="shared" si="103"/>
        <v>0</v>
      </c>
      <c r="GQ6">
        <f t="shared" si="104"/>
        <v>0</v>
      </c>
      <c r="GR6">
        <f t="shared" si="105"/>
        <v>0</v>
      </c>
      <c r="GS6">
        <f t="shared" si="106"/>
        <v>0</v>
      </c>
      <c r="GT6">
        <f t="shared" si="107"/>
        <v>0</v>
      </c>
      <c r="GU6">
        <f t="shared" si="108"/>
        <v>0</v>
      </c>
      <c r="GW6" s="278">
        <f t="shared" si="109"/>
        <v>1.0912396436157965</v>
      </c>
      <c r="GX6" s="278">
        <f t="shared" si="110"/>
        <v>0</v>
      </c>
      <c r="GY6" s="278">
        <f t="shared" si="111"/>
        <v>0</v>
      </c>
      <c r="GZ6" s="278">
        <f t="shared" si="112"/>
        <v>0.89174292485262219</v>
      </c>
      <c r="HA6" s="278">
        <f t="shared" si="113"/>
        <v>0</v>
      </c>
      <c r="HB6" s="278">
        <f t="shared" si="114"/>
        <v>1.9829825684684188</v>
      </c>
      <c r="HC6" s="278">
        <f t="shared" si="115"/>
        <v>0.27280991090394913</v>
      </c>
      <c r="HE6">
        <f>IFERROR(VLOOKUP(_xlfn.NUMBERVALUE(MID(L6, SEARCH("!", L6)+1, SEARCH("+", L6)-SEARCH("!", L6)-1)), RankingsX!$A$2:$BJ$129, 62, FALSE),0)</f>
        <v>0.19133875196290803</v>
      </c>
      <c r="HF6">
        <f>IFERROR(VLOOKUP(_xlfn.NUMBERVALUE(MID(M6, SEARCH("!", M6)+1, SEARCH("+", M6)-SEARCH("!", M6)-1)), RankingsX!$A$2:$BJ$129, 62, FALSE),0)</f>
        <v>0.45021520805755511</v>
      </c>
      <c r="HG6">
        <f>IFERROR(VLOOKUP(_xlfn.NUMBERVALUE(MID(N6, SEARCH("!", N6)+1, SEARCH("+", N6)-SEARCH("!", N6)-1)), RankingsX!$A$2:$BJ$129, 62, FALSE),0)</f>
        <v>0.30836275795419577</v>
      </c>
      <c r="HH6">
        <f>IFERROR(VLOOKUP(_xlfn.NUMBERVALUE(MID(O6, SEARCH("!", O6)+1, SEARCH("+", O6)-SEARCH("!", O6)-1)), RankingsX!$A$2:$BJ$129, 62, FALSE),0)</f>
        <v>0</v>
      </c>
      <c r="HI6">
        <f>IFERROR(VLOOKUP(_xlfn.NUMBERVALUE(MID(P6, SEARCH("!", P6)+1, SEARCH("+", P6)-SEARCH("!", P6)-1)), RankingsX!$A$2:$BJ$129, 62, FALSE),0)</f>
        <v>0</v>
      </c>
      <c r="HJ6">
        <f>IFERROR(VLOOKUP(_xlfn.NUMBERVALUE(MID(Q6, SEARCH("!", Q6)+1, SEARCH("+", Q6)-SEARCH("!", Q6)-1)), RankingsX!$A$2:$BJ$129, 62, FALSE),0)</f>
        <v>0</v>
      </c>
      <c r="HK6">
        <f>IFERROR(VLOOKUP(_xlfn.NUMBERVALUE(MID(R6, SEARCH("!", R6)+1, SEARCH("+", R6)-SEARCH("!", R6)-1)), RankingsX!$A$2:$BJ$129, 62, FALSE),0)</f>
        <v>0</v>
      </c>
      <c r="HL6">
        <f>IFERROR(VLOOKUP(_xlfn.NUMBERVALUE(MID(S6, SEARCH("!", S6)+1, SEARCH("+", S6)-SEARCH("!", S6)-1)), RankingsX!$A$2:$BJ$129, 62, FALSE),0)</f>
        <v>0</v>
      </c>
      <c r="HM6">
        <f>IFERROR(VLOOKUP(_xlfn.NUMBERVALUE(MID(T6, SEARCH("!", T6)+1, SEARCH("+", T6)-SEARCH("!", T6)-1)), RankingsX!$A$2:$BJ$129, 62, FALSE),0)</f>
        <v>0</v>
      </c>
      <c r="HN6">
        <f>IFERROR(VLOOKUP(_xlfn.NUMBERVALUE(MID(U6, SEARCH("!", U6)+1, SEARCH("+", U6)-SEARCH("!", U6)-1)), RankingsX!$A$2:$BJ$129, 62, FALSE),0)</f>
        <v>0</v>
      </c>
      <c r="HO6">
        <f>IFERROR(VLOOKUP(_xlfn.NUMBERVALUE(MID(V6, SEARCH("!", V6)+1, SEARCH("+", V6)-SEARCH("!", V6)-1)), RankingsX!$A$2:$BJ$129, 62, FALSE),0)</f>
        <v>0</v>
      </c>
      <c r="HP6">
        <f>IFERROR(VLOOKUP(_xlfn.NUMBERVALUE(MID(W6, SEARCH("!", W6)+1, SEARCH("+", W6)-SEARCH("!", W6)-1)), RankingsX!$A$2:$BJ$129, 62, FALSE),0)</f>
        <v>0.14132292564113749</v>
      </c>
      <c r="HQ6">
        <f>IFERROR(VLOOKUP(_xlfn.NUMBERVALUE(MID(X6, SEARCH("!", X6)+1, SEARCH("+", X6)-SEARCH("!", X6)-1)), RankingsX!$A$2:$BJ$129, 62, FALSE),0)</f>
        <v>0</v>
      </c>
      <c r="HR6">
        <f>IFERROR(VLOOKUP(_xlfn.NUMBERVALUE(MID(Y6, SEARCH("!", Y6)+1, SEARCH("+", Y6)-SEARCH("!", Y6)-1)), RankingsX!$A$2:$BJ$129, 62, FALSE),0)</f>
        <v>0</v>
      </c>
      <c r="HS6">
        <f>IFERROR(VLOOKUP(_xlfn.NUMBERVALUE(MID(Z6, SEARCH("!", Z6)+1, SEARCH("+", Z6)-SEARCH("!", Z6)-1)), RankingsX!$A$2:$BJ$129, 62, FALSE),0)</f>
        <v>0</v>
      </c>
      <c r="HT6">
        <f>IFERROR(VLOOKUP(_xlfn.NUMBERVALUE(MID(AA6, SEARCH("!", AA6)+1, SEARCH("+", AA6)-SEARCH("!", AA6)-1)), RankingsX!$A$2:$BJ$129, 62, FALSE),0)</f>
        <v>0</v>
      </c>
      <c r="HU6">
        <f>IFERROR(VLOOKUP(_xlfn.NUMBERVALUE(MID(AB6, SEARCH("!", AB6)+1, SEARCH("+", AB6)-SEARCH("!", AB6)-1)), RankingsX!$A$2:$BJ$129, 62, FALSE),0)</f>
        <v>0</v>
      </c>
      <c r="HV6">
        <f>IFERROR(VLOOKUP(_xlfn.NUMBERVALUE(MID(AC6, SEARCH("!", AC6)+1, SEARCH("+", AC6)-SEARCH("!", AC6)-1)), RankingsX!$A$2:$BJ$129, 62, FALSE),0)</f>
        <v>0</v>
      </c>
      <c r="HW6">
        <f>IFERROR(VLOOKUP(_xlfn.NUMBERVALUE(MID(AD6, SEARCH("!", AD6)+1, SEARCH("+", AD6)-SEARCH("!", AD6)-1)), RankingsX!$A$2:$BJ$129, 62, FALSE),0)</f>
        <v>0</v>
      </c>
      <c r="HX6">
        <f>IFERROR(VLOOKUP(_xlfn.NUMBERVALUE(MID(AE6, SEARCH("!", AE6)+1, SEARCH("+", AE6)-SEARCH("!", AE6)-1)), RankingsX!$A$2:$BJ$129, 62, FALSE),0)</f>
        <v>0</v>
      </c>
      <c r="HY6">
        <f>IFERROR(VLOOKUP(_xlfn.NUMBERVALUE(MID(AF6, SEARCH("!", AF6)+1, SEARCH("+", AF6)-SEARCH("!", AF6)-1)), RankingsX!$A$2:$BJ$129, 62, FALSE),0)</f>
        <v>0</v>
      </c>
      <c r="HZ6">
        <f>IFERROR(VLOOKUP(_xlfn.NUMBERVALUE(MID(AG6, SEARCH("!", AG6)+1, SEARCH("+", AG6)-SEARCH("!", AG6)-1)), RankingsX!$A$2:$BJ$129, 62, FALSE),0)</f>
        <v>0</v>
      </c>
      <c r="IA6">
        <f>IFERROR(VLOOKUP(_xlfn.NUMBERVALUE(MID(AH6, SEARCH("!", AH6)+1, SEARCH("+", AH6)-SEARCH("!", AH6)-1)), RankingsX!$A$2:$BJ$129, 62, FALSE),0)</f>
        <v>0</v>
      </c>
      <c r="IB6">
        <f>IFERROR(VLOOKUP(_xlfn.NUMBERVALUE(MID(AI6, SEARCH("!", AI6)+1, SEARCH("+", AI6)-SEARCH("!", AI6)-1)), RankingsX!$A$2:$BJ$129, 62, FALSE),0)</f>
        <v>0</v>
      </c>
      <c r="IC6">
        <f>IFERROR(VLOOKUP(_xlfn.NUMBERVALUE(MID(AJ6, SEARCH("!", AJ6)+1, SEARCH("+", AJ6)-SEARCH("!", AJ6)-1)), RankingsX!$A$2:$BJ$129, 62, FALSE),0)</f>
        <v>0</v>
      </c>
      <c r="ID6">
        <f>IFERROR(VLOOKUP(_xlfn.NUMBERVALUE(MID(AK6, SEARCH("!", AK6)+1, SEARCH("+", AK6)-SEARCH("!", AK6)-1)), RankingsX!$A$2:$BJ$129, 62, FALSE),0)</f>
        <v>0</v>
      </c>
      <c r="IE6">
        <f>IFERROR(VLOOKUP(_xlfn.NUMBERVALUE(MID(AL6, SEARCH("!", AL6)+1, SEARCH("+", AL6)-SEARCH("!", AL6)-1)), RankingsX!$A$2:$BJ$129, 62, FALSE),0)</f>
        <v>0</v>
      </c>
      <c r="IF6">
        <f>IFERROR(VLOOKUP(_xlfn.NUMBERVALUE(MID(AM6, SEARCH("!", AM6)+1, SEARCH("+", AM6)-SEARCH("!", AM6)-1)), RankingsX!$A$2:$BJ$129, 62, FALSE),0)</f>
        <v>0</v>
      </c>
      <c r="IG6">
        <f>IFERROR(VLOOKUP(_xlfn.NUMBERVALUE(MID(AN6, SEARCH("!", AN6)+1, SEARCH("+", AN6)-SEARCH("!", AN6)-1)), RankingsX!$A$2:$BJ$129, 62, FALSE),0)</f>
        <v>0</v>
      </c>
      <c r="IH6">
        <f>IFERROR(VLOOKUP(_xlfn.NUMBERVALUE(MID(AO6, SEARCH("!", AO6)+1, SEARCH("+", AO6)-SEARCH("!", AO6)-1)), RankingsX!$A$2:$BJ$129, 62, FALSE),0)</f>
        <v>0</v>
      </c>
      <c r="II6">
        <f>IFERROR(VLOOKUP(_xlfn.NUMBERVALUE(MID(AP6, SEARCH("!", AP6)+1, SEARCH("+", AP6)-SEARCH("!", AP6)-1)), RankingsX!$A$2:$BJ$129, 62, FALSE),0)</f>
        <v>0</v>
      </c>
      <c r="IJ6">
        <f>IFERROR(VLOOKUP(_xlfn.NUMBERVALUE(MID(AQ6, SEARCH("!", AQ6)+1, SEARCH("+", AQ6)-SEARCH("!", AQ6)-1)), RankingsX!$A$2:$BJ$129, 62, FALSE),0)</f>
        <v>0</v>
      </c>
      <c r="IK6">
        <f>IFERROR(VLOOKUP(_xlfn.NUMBERVALUE(MID(AR6, SEARCH("!", AR6)+1, SEARCH("+", AR6)-SEARCH("!", AR6)-1)), RankingsX!$A$2:$BJ$129, 62, FALSE),0)</f>
        <v>0</v>
      </c>
      <c r="IL6">
        <f>IFERROR(VLOOKUP(_xlfn.NUMBERVALUE(MID(AS6, SEARCH("!", AS6)+1, SEARCH("+", AS6)-SEARCH("!", AS6)-1)), RankingsX!$A$2:$BJ$129, 62, FALSE),0)</f>
        <v>0</v>
      </c>
      <c r="IM6">
        <f>IFERROR(VLOOKUP(_xlfn.NUMBERVALUE(MID(AT6, SEARCH("!", AT6)+1, SEARCH("+", AT6)-SEARCH("!", AT6)-1)), RankingsX!$A$2:$BJ$129, 62, FALSE),0)</f>
        <v>0</v>
      </c>
      <c r="IN6">
        <f>IFERROR(VLOOKUP(_xlfn.NUMBERVALUE(MID(AU6, SEARCH("!", AU6)+1, SEARCH("+", AU6)-SEARCH("!", AU6)-1)), RankingsX!$A$2:$BJ$129, 62, FALSE),0)</f>
        <v>0</v>
      </c>
      <c r="IO6">
        <f>IFERROR(VLOOKUP(_xlfn.NUMBERVALUE(MID(AV6, SEARCH("!", AV6)+1, SEARCH("+", AV6)-SEARCH("!", AV6)-1)), RankingsX!$A$2:$BJ$129, 62, FALSE),0)</f>
        <v>0</v>
      </c>
      <c r="IP6">
        <f>IFERROR(VLOOKUP(_xlfn.NUMBERVALUE(MID(AW6, SEARCH("!", AW6)+1, SEARCH("+", AW6)-SEARCH("!", AW6)-1)), RankingsX!$A$2:$BJ$129, 62, FALSE),0)</f>
        <v>0</v>
      </c>
      <c r="IQ6">
        <f>IFERROR(VLOOKUP(_xlfn.NUMBERVALUE(MID(AX6, SEARCH("!", AX6)+1, SEARCH("+", AX6)-SEARCH("!", AX6)-1)), RankingsX!$A$2:$BJ$129, 62, FALSE),0)</f>
        <v>0</v>
      </c>
      <c r="IR6">
        <f>IFERROR(VLOOKUP(_xlfn.NUMBERVALUE(MID(AY6, SEARCH("!", AY6)+1, SEARCH("+", AY6)-SEARCH("!", AY6)-1)), RankingsX!$A$2:$BJ$129, 62, FALSE),0)</f>
        <v>0</v>
      </c>
      <c r="IS6">
        <f>IFERROR(VLOOKUP(_xlfn.NUMBERVALUE(MID(AZ6, SEARCH("!", AZ6)+1, SEARCH("+", AZ6)-SEARCH("!", AZ6)-1)), RankingsX!$A$2:$BJ$129, 62, FALSE),0)</f>
        <v>0</v>
      </c>
      <c r="IT6">
        <f>IFERROR(VLOOKUP(_xlfn.NUMBERVALUE(MID(BA6, SEARCH("!", BA6)+1, SEARCH("+", BA6)-SEARCH("!", BA6)-1)), RankingsX!$A$2:$BJ$129, 62, FALSE),0)</f>
        <v>0</v>
      </c>
      <c r="IU6">
        <f>IFERROR(VLOOKUP(_xlfn.NUMBERVALUE(MID(BB6, SEARCH("!", BB6)+1, SEARCH("+", BB6)-SEARCH("!", BB6)-1)), RankingsX!$A$2:$BJ$129, 62, FALSE),0)</f>
        <v>0</v>
      </c>
      <c r="IV6">
        <f>IFERROR(VLOOKUP(_xlfn.NUMBERVALUE(MID(BC6, SEARCH("!", BC6)+1, SEARCH("+", BC6)-SEARCH("!", BC6)-1)), RankingsX!$A$2:$BJ$129, 62, FALSE),0)</f>
        <v>0</v>
      </c>
      <c r="IW6">
        <f>IFERROR(VLOOKUP(_xlfn.NUMBERVALUE(MID(BD6, SEARCH("!", BD6)+1, SEARCH("+", BD6)-SEARCH("!", BD6)-1)), RankingsX!$A$2:$BJ$129, 62, FALSE),0)</f>
        <v>0.89174292485262219</v>
      </c>
      <c r="IX6">
        <f>IFERROR(VLOOKUP(_xlfn.NUMBERVALUE(MID(BE6, SEARCH("!", BE6)+1, SEARCH("+", BE6)-SEARCH("!", BE6)-1)), RankingsX!$A$2:$BJ$129, 62, FALSE),0)</f>
        <v>0</v>
      </c>
      <c r="IY6">
        <f>IFERROR(VLOOKUP(_xlfn.NUMBERVALUE(MID(BF6, SEARCH("!", BF6)+1, SEARCH("+", BF6)-SEARCH("!", BF6)-1)), RankingsX!$A$2:$BJ$129, 62, FALSE),0)</f>
        <v>0</v>
      </c>
      <c r="IZ6">
        <f>IFERROR(VLOOKUP(_xlfn.NUMBERVALUE(MID(BG6, SEARCH("!", BG6)+1, SEARCH("+", BG6)-SEARCH("!", BG6)-1)), RankingsX!$A$2:$BJ$129, 62, FALSE),0)</f>
        <v>0</v>
      </c>
      <c r="JA6">
        <f>IFERROR(VLOOKUP(_xlfn.NUMBERVALUE(MID(BH6, SEARCH("!", BH6)+1, SEARCH("+", BH6)-SEARCH("!", BH6)-1)), RankingsX!$A$2:$BJ$129, 62, FALSE),0)</f>
        <v>0</v>
      </c>
      <c r="JB6">
        <f>IFERROR(VLOOKUP(_xlfn.NUMBERVALUE(MID(BI6, SEARCH("!", BI6)+1, SEARCH("+", BI6)-SEARCH("!", BI6)-1)), RankingsX!$A$2:$BJ$129, 62, FALSE),0)</f>
        <v>0</v>
      </c>
      <c r="JC6">
        <f>IFERROR(VLOOKUP(_xlfn.NUMBERVALUE(MID(BJ6, SEARCH("!", BJ6)+1, SEARCH("+", BJ6)-SEARCH("!", BJ6)-1)), RankingsX!$A$2:$BJ$129, 62, FALSE),0)</f>
        <v>0</v>
      </c>
      <c r="JD6">
        <f>IFERROR(VLOOKUP(_xlfn.NUMBERVALUE(MID(BK6, SEARCH("!", BK6)+1, SEARCH("+", BK6)-SEARCH("!", BK6)-1)), RankingsX!$A$2:$BJ$129, 62, FALSE),0)</f>
        <v>0</v>
      </c>
      <c r="JE6">
        <f>IFERROR(VLOOKUP(_xlfn.NUMBERVALUE(MID(BL6, SEARCH("!", BL6)+1, SEARCH("+", BL6)-SEARCH("!", BL6)-1)), RankingsX!$A$2:$BJ$129, 62, FALSE),0)</f>
        <v>0</v>
      </c>
      <c r="JF6">
        <f>IFERROR(VLOOKUP(_xlfn.NUMBERVALUE(MID(BM6, SEARCH("!", BM6)+1, SEARCH("+", BM6)-SEARCH("!", BM6)-1)), RankingsX!$A$2:$BJ$129, 62, FALSE),0)</f>
        <v>0</v>
      </c>
      <c r="JG6">
        <f>IFERROR(VLOOKUP(_xlfn.NUMBERVALUE(MID(BN6, SEARCH("!", BN6)+1, SEARCH("+", BN6)-SEARCH("!", BN6)-1)), RankingsX!$A$2:$BJ$129, 62, FALSE),0)</f>
        <v>0</v>
      </c>
      <c r="JH6">
        <f>IFERROR(VLOOKUP(_xlfn.NUMBERVALUE(MID(BO6, SEARCH("!", BO6)+1, SEARCH("+", BO6)-SEARCH("!", BO6)-1)), RankingsX!$A$2:$BJ$129, 62, FALSE),0)</f>
        <v>0</v>
      </c>
      <c r="JI6">
        <f>IFERROR(VLOOKUP(_xlfn.NUMBERVALUE(MID(BP6, SEARCH("!", BP6)+1, SEARCH("+", BP6)-SEARCH("!", BP6)-1)), RankingsX!$A$2:$BJ$129, 62, FALSE),0)</f>
        <v>0</v>
      </c>
      <c r="JJ6">
        <f>IFERROR(VLOOKUP(_xlfn.NUMBERVALUE(MID(BQ6, SEARCH("!", BQ6)+1, SEARCH("+", BQ6)-SEARCH("!", BQ6)-1)), RankingsX!$A$2:$BJ$129, 62, FALSE),0)</f>
        <v>0</v>
      </c>
      <c r="JK6">
        <f>IFERROR(VLOOKUP(_xlfn.NUMBERVALUE(MID(BR6, SEARCH("!", BR6)+1, SEARCH("+", BR6)-SEARCH("!", BR6)-1)), RankingsX!$A$2:$BJ$129, 62, FALSE),0)</f>
        <v>0</v>
      </c>
      <c r="JL6">
        <f>IFERROR(VLOOKUP(_xlfn.NUMBERVALUE(MID(BS6, SEARCH("!", BS6)+1, SEARCH("+", BS6)-SEARCH("!", BS6)-1)), RankingsX!$A$2:$BJ$129, 62, FALSE),0)</f>
        <v>0</v>
      </c>
      <c r="JM6">
        <f>IFERROR(VLOOKUP(_xlfn.NUMBERVALUE(MID(BT6, SEARCH("!", BT6)+1, SEARCH("+", BT6)-SEARCH("!", BT6)-1)), RankingsX!$A$2:$BJ$129, 62, FALSE),0)</f>
        <v>0</v>
      </c>
      <c r="JN6">
        <f>IFERROR(VLOOKUP(_xlfn.NUMBERVALUE(MID(BU6, SEARCH("!", BU6)+1, SEARCH("+", BU6)-SEARCH("!", BU6)-1)), RankingsX!$A$2:$BJ$129, 62, FALSE),0)</f>
        <v>0</v>
      </c>
      <c r="JO6">
        <f>IFERROR(VLOOKUP(_xlfn.NUMBERVALUE(MID(BV6, SEARCH("!", BV6)+1, SEARCH("+", BV6)-SEARCH("!", BV6)-1)), RankingsX!$A$2:$BJ$129, 62, FALSE),0)</f>
        <v>0</v>
      </c>
      <c r="JP6">
        <f>IFERROR(VLOOKUP(_xlfn.NUMBERVALUE(MID(BW6, SEARCH("!", BW6)+1, SEARCH("+", BW6)-SEARCH("!", BW6)-1)), RankingsX!$A$2:$BJ$129, 62, FALSE),0)</f>
        <v>0</v>
      </c>
      <c r="JQ6">
        <f>IFERROR(VLOOKUP(_xlfn.NUMBERVALUE(MID(BX6, SEARCH("!", BX6)+1, SEARCH("+", BX6)-SEARCH("!", BX6)-1)), RankingsX!$A$2:$BJ$129, 62, FALSE),0)</f>
        <v>0</v>
      </c>
      <c r="JR6">
        <f>IFERROR(VLOOKUP(_xlfn.NUMBERVALUE(MID(BY6, SEARCH("!", BY6)+1, SEARCH("+", BY6)-SEARCH("!", BY6)-1)), RankingsX!$A$2:$BJ$129, 62, FALSE),0)</f>
        <v>0</v>
      </c>
      <c r="JS6">
        <f>IFERROR(VLOOKUP(_xlfn.NUMBERVALUE(MID(BZ6, SEARCH("!", BZ6)+1, SEARCH("+", BZ6)-SEARCH("!", BZ6)-1)), RankingsX!$A$2:$BJ$129, 62, FALSE),0)</f>
        <v>0</v>
      </c>
      <c r="JT6">
        <f>IFERROR(VLOOKUP(_xlfn.NUMBERVALUE(MID(CA6, SEARCH("!", CA6)+1, SEARCH("+", CA6)-SEARCH("!", CA6)-1)), RankingsX!$A$2:$BJ$129, 62, FALSE),0)</f>
        <v>0</v>
      </c>
      <c r="JU6">
        <f>IFERROR(VLOOKUP(_xlfn.NUMBERVALUE(MID(CB6, SEARCH("!", CB6)+1, SEARCH("+", CB6)-SEARCH("!", CB6)-1)), RankingsX!$A$2:$BJ$129, 62, FALSE),0)</f>
        <v>0</v>
      </c>
      <c r="JV6">
        <f>IFERROR(VLOOKUP(_xlfn.NUMBERVALUE(MID(CC6, SEARCH("!", CC6)+1, SEARCH("+", CC6)-SEARCH("!", CC6)-1)), RankingsX!$A$2:$BJ$129, 62, FALSE),0)</f>
        <v>0</v>
      </c>
      <c r="JW6">
        <f>IFERROR(VLOOKUP(_xlfn.NUMBERVALUE(MID(CD6, SEARCH("!", CD6)+1, SEARCH("+", CD6)-SEARCH("!", CD6)-1)), RankingsX!$A$2:$BJ$129, 62, FALSE),0)</f>
        <v>0</v>
      </c>
      <c r="JX6">
        <f>IFERROR(VLOOKUP(_xlfn.NUMBERVALUE(MID(CE6, SEARCH("!", CE6)+1, SEARCH("+", CE6)-SEARCH("!", CE6)-1)), RankingsX!$A$2:$BJ$129, 62, FALSE),0)</f>
        <v>0</v>
      </c>
      <c r="JY6">
        <f>IFERROR(VLOOKUP(_xlfn.NUMBERVALUE(MID(CF6, SEARCH("!", CF6)+1, SEARCH("+", CF6)-SEARCH("!", CF6)-1)), RankingsX!$A$2:$BJ$129, 62, FALSE),0)</f>
        <v>0</v>
      </c>
      <c r="JZ6">
        <f>IFERROR(VLOOKUP(_xlfn.NUMBERVALUE(MID(CG6, SEARCH("!", CG6)+1, SEARCH("+", CG6)-SEARCH("!", CG6)-1)), RankingsX!$A$2:$BJ$129, 62, FALSE),0)</f>
        <v>0</v>
      </c>
      <c r="KA6">
        <f>IFERROR(VLOOKUP(_xlfn.NUMBERVALUE(MID(CH6, SEARCH("!", CH6)+1, SEARCH("+", CH6)-SEARCH("!", CH6)-1)), RankingsX!$A$2:$BJ$129, 62, FALSE),0)</f>
        <v>0</v>
      </c>
      <c r="KB6">
        <f>IFERROR(VLOOKUP(_xlfn.NUMBERVALUE(MID(CI6, SEARCH("!", CI6)+1, SEARCH("+", CI6)-SEARCH("!", CI6)-1)), RankingsX!$A$2:$BJ$129, 62, FALSE),0)</f>
        <v>0</v>
      </c>
      <c r="KC6">
        <f>IFERROR(VLOOKUP(_xlfn.NUMBERVALUE(MID(CJ6, SEARCH("!", CJ6)+1, SEARCH("+", CJ6)-SEARCH("!", CJ6)-1)), RankingsX!$A$2:$BJ$129, 62, FALSE),0)</f>
        <v>0</v>
      </c>
      <c r="KD6">
        <f>IFERROR(VLOOKUP(_xlfn.NUMBERVALUE(MID(CK6, SEARCH("!", CK6)+1, SEARCH("+", CK6)-SEARCH("!", CK6)-1)), RankingsX!$A$2:$BJ$129, 62, FALSE),0)</f>
        <v>0</v>
      </c>
      <c r="KE6">
        <f>IFERROR(VLOOKUP(_xlfn.NUMBERVALUE(MID(CL6, SEARCH("!", CL6)+1, SEARCH("+", CL6)-SEARCH("!", CL6)-1)), RankingsX!$A$2:$BJ$129, 62, FALSE),0)</f>
        <v>0</v>
      </c>
      <c r="KF6">
        <f>IFERROR(VLOOKUP(_xlfn.NUMBERVALUE(MID(CM6, SEARCH("!", CM6)+1, SEARCH("+", CM6)-SEARCH("!", CM6)-1)), RankingsX!$A$2:$BJ$129, 62, FALSE),0)</f>
        <v>0</v>
      </c>
      <c r="KG6">
        <f>IFERROR(VLOOKUP(_xlfn.NUMBERVALUE(MID(CN6, SEARCH("!", CN6)+1, SEARCH("+", CN6)-SEARCH("!", CN6)-1)), RankingsX!$A$2:$BJ$129, 62, FALSE),0)</f>
        <v>0</v>
      </c>
      <c r="KH6">
        <f>IFERROR(VLOOKUP(_xlfn.NUMBERVALUE(MID(CO6, SEARCH("!", CO6)+1, SEARCH("+", CO6)-SEARCH("!", CO6)-1)), RankingsX!$A$2:$BJ$129, 62, FALSE),0)</f>
        <v>0</v>
      </c>
      <c r="KJ6" s="28">
        <f t="shared" si="116"/>
        <v>96</v>
      </c>
      <c r="KK6" s="28">
        <f t="shared" si="117"/>
        <v>0</v>
      </c>
      <c r="KL6" s="28">
        <f t="shared" si="118"/>
        <v>0</v>
      </c>
      <c r="KM6" s="28">
        <f t="shared" si="119"/>
        <v>21</v>
      </c>
      <c r="KN6" s="28">
        <f t="shared" si="120"/>
        <v>0</v>
      </c>
      <c r="KO6" s="28">
        <f t="shared" si="121"/>
        <v>96</v>
      </c>
      <c r="KP6" s="28">
        <f t="shared" si="122"/>
        <v>117</v>
      </c>
      <c r="KS6" s="27" t="str">
        <f t="shared" si="123"/>
        <v>23</v>
      </c>
      <c r="KT6" s="27" t="str">
        <f t="shared" si="124"/>
        <v>22</v>
      </c>
      <c r="KU6" s="27" t="str">
        <f t="shared" si="125"/>
        <v>26</v>
      </c>
      <c r="KV6" s="27">
        <f t="shared" si="126"/>
        <v>0</v>
      </c>
      <c r="KW6" s="27">
        <f t="shared" si="127"/>
        <v>0</v>
      </c>
      <c r="KX6" s="27">
        <f t="shared" si="128"/>
        <v>0</v>
      </c>
      <c r="KY6" s="27">
        <f t="shared" si="129"/>
        <v>0</v>
      </c>
      <c r="KZ6" s="27">
        <f t="shared" si="130"/>
        <v>0</v>
      </c>
      <c r="LA6" s="27">
        <f t="shared" si="131"/>
        <v>0</v>
      </c>
      <c r="LB6" s="27">
        <f t="shared" si="132"/>
        <v>0</v>
      </c>
      <c r="LC6" s="27">
        <f t="shared" si="133"/>
        <v>0</v>
      </c>
      <c r="LD6" s="27" t="str">
        <f t="shared" si="134"/>
        <v>25</v>
      </c>
      <c r="LE6" s="27">
        <f t="shared" si="135"/>
        <v>0</v>
      </c>
      <c r="LF6" s="27">
        <f t="shared" si="136"/>
        <v>0</v>
      </c>
      <c r="LG6" s="27">
        <f t="shared" si="137"/>
        <v>0</v>
      </c>
      <c r="LH6" s="27">
        <f t="shared" si="138"/>
        <v>0</v>
      </c>
      <c r="LI6" s="27">
        <f t="shared" si="139"/>
        <v>0</v>
      </c>
      <c r="LJ6" s="27">
        <f t="shared" si="140"/>
        <v>0</v>
      </c>
      <c r="LK6" s="27">
        <f t="shared" si="141"/>
        <v>0</v>
      </c>
      <c r="LL6" s="27">
        <f t="shared" si="142"/>
        <v>0</v>
      </c>
      <c r="LM6" s="27">
        <f t="shared" si="143"/>
        <v>0</v>
      </c>
      <c r="LN6" s="27">
        <f t="shared" si="144"/>
        <v>0</v>
      </c>
      <c r="LO6" s="27">
        <f t="shared" si="145"/>
        <v>0</v>
      </c>
      <c r="LP6" s="27">
        <f t="shared" si="146"/>
        <v>0</v>
      </c>
      <c r="LQ6" s="27">
        <f t="shared" si="147"/>
        <v>0</v>
      </c>
      <c r="LR6" s="27">
        <f t="shared" si="148"/>
        <v>0</v>
      </c>
      <c r="LS6" s="27">
        <f t="shared" si="149"/>
        <v>0</v>
      </c>
      <c r="LT6" s="27">
        <f t="shared" si="150"/>
        <v>0</v>
      </c>
      <c r="LU6" s="27">
        <f t="shared" si="151"/>
        <v>0</v>
      </c>
      <c r="LV6" s="27">
        <f t="shared" si="152"/>
        <v>0</v>
      </c>
      <c r="LW6" s="27">
        <f t="shared" si="153"/>
        <v>0</v>
      </c>
      <c r="LX6" s="27">
        <f t="shared" si="154"/>
        <v>0</v>
      </c>
      <c r="LY6" s="27">
        <f t="shared" si="155"/>
        <v>0</v>
      </c>
      <c r="LZ6" s="27">
        <f t="shared" si="156"/>
        <v>0</v>
      </c>
      <c r="MA6" s="27">
        <f t="shared" si="157"/>
        <v>0</v>
      </c>
      <c r="MB6" s="27">
        <f t="shared" si="158"/>
        <v>0</v>
      </c>
      <c r="MC6" s="27">
        <f t="shared" si="159"/>
        <v>0</v>
      </c>
      <c r="MD6" s="27">
        <f t="shared" si="160"/>
        <v>0</v>
      </c>
      <c r="ME6" s="27">
        <f t="shared" si="161"/>
        <v>0</v>
      </c>
      <c r="MF6" s="27">
        <f t="shared" si="162"/>
        <v>0</v>
      </c>
      <c r="MG6" s="27">
        <f t="shared" si="163"/>
        <v>0</v>
      </c>
      <c r="MH6" s="27">
        <f t="shared" si="164"/>
        <v>0</v>
      </c>
      <c r="MI6" s="27">
        <f t="shared" si="165"/>
        <v>0</v>
      </c>
      <c r="MJ6" s="27">
        <f t="shared" si="166"/>
        <v>0</v>
      </c>
      <c r="MK6" s="27" t="str">
        <f t="shared" si="167"/>
        <v>21</v>
      </c>
      <c r="ML6" s="27">
        <f t="shared" si="168"/>
        <v>0</v>
      </c>
      <c r="MM6" s="27">
        <f t="shared" si="169"/>
        <v>0</v>
      </c>
      <c r="MN6" s="27">
        <f t="shared" si="170"/>
        <v>0</v>
      </c>
      <c r="MO6" s="27">
        <f t="shared" si="171"/>
        <v>0</v>
      </c>
      <c r="MP6" s="27">
        <f t="shared" si="172"/>
        <v>0</v>
      </c>
      <c r="MQ6" s="27">
        <f t="shared" si="173"/>
        <v>0</v>
      </c>
      <c r="MR6" s="27">
        <f t="shared" si="174"/>
        <v>0</v>
      </c>
      <c r="MS6" s="27">
        <f t="shared" si="175"/>
        <v>0</v>
      </c>
      <c r="MT6" s="27">
        <f t="shared" si="176"/>
        <v>0</v>
      </c>
      <c r="MU6" s="27">
        <f t="shared" si="177"/>
        <v>0</v>
      </c>
      <c r="MV6" s="27">
        <f t="shared" si="178"/>
        <v>0</v>
      </c>
      <c r="MW6" s="27">
        <f t="shared" si="179"/>
        <v>0</v>
      </c>
      <c r="MX6" s="27">
        <f t="shared" si="180"/>
        <v>0</v>
      </c>
      <c r="MY6" s="27">
        <f t="shared" si="181"/>
        <v>0</v>
      </c>
      <c r="MZ6" s="27">
        <f t="shared" si="182"/>
        <v>0</v>
      </c>
      <c r="NA6" s="27">
        <f t="shared" si="183"/>
        <v>0</v>
      </c>
      <c r="NB6" s="27">
        <f t="shared" si="184"/>
        <v>0</v>
      </c>
      <c r="NC6" s="27">
        <f t="shared" si="185"/>
        <v>0</v>
      </c>
      <c r="ND6" s="27">
        <f t="shared" si="186"/>
        <v>0</v>
      </c>
      <c r="NE6" s="27">
        <f t="shared" si="187"/>
        <v>0</v>
      </c>
      <c r="NF6" s="27">
        <f t="shared" si="188"/>
        <v>0</v>
      </c>
      <c r="NG6" s="27">
        <f t="shared" si="189"/>
        <v>0</v>
      </c>
      <c r="NH6" s="27">
        <f t="shared" si="190"/>
        <v>0</v>
      </c>
      <c r="NI6" s="27">
        <f t="shared" si="191"/>
        <v>0</v>
      </c>
      <c r="NJ6" s="27">
        <f t="shared" si="192"/>
        <v>0</v>
      </c>
      <c r="NK6" s="27">
        <f t="shared" si="193"/>
        <v>0</v>
      </c>
      <c r="NL6" s="27">
        <f t="shared" si="194"/>
        <v>0</v>
      </c>
      <c r="NM6" s="27">
        <f t="shared" si="195"/>
        <v>0</v>
      </c>
      <c r="NN6" s="27">
        <f t="shared" si="196"/>
        <v>0</v>
      </c>
      <c r="NO6" s="27">
        <f t="shared" si="197"/>
        <v>0</v>
      </c>
      <c r="NP6" s="27">
        <f t="shared" si="198"/>
        <v>0</v>
      </c>
      <c r="NQ6" s="27">
        <f t="shared" si="199"/>
        <v>0</v>
      </c>
      <c r="NR6" s="27">
        <f t="shared" si="200"/>
        <v>0</v>
      </c>
      <c r="NS6" s="27">
        <f t="shared" si="201"/>
        <v>0</v>
      </c>
      <c r="NT6" s="27">
        <f t="shared" si="202"/>
        <v>0</v>
      </c>
      <c r="NU6" s="27">
        <f t="shared" si="203"/>
        <v>0</v>
      </c>
      <c r="NV6" s="27">
        <f t="shared" si="204"/>
        <v>0</v>
      </c>
      <c r="NX6" s="28">
        <f t="shared" si="205"/>
        <v>69</v>
      </c>
      <c r="NY6" s="28">
        <f t="shared" si="206"/>
        <v>0</v>
      </c>
      <c r="NZ6" s="28">
        <f t="shared" si="207"/>
        <v>0</v>
      </c>
      <c r="OA6" s="28">
        <f t="shared" si="208"/>
        <v>24</v>
      </c>
      <c r="OB6" s="28">
        <f t="shared" si="209"/>
        <v>0</v>
      </c>
      <c r="OC6" s="28">
        <f t="shared" si="210"/>
        <v>69</v>
      </c>
      <c r="OD6" s="28">
        <f t="shared" si="211"/>
        <v>93</v>
      </c>
      <c r="OG6" s="27" t="str">
        <f t="shared" si="212"/>
        <v>17</v>
      </c>
      <c r="OH6" s="27" t="str">
        <f t="shared" si="213"/>
        <v>17</v>
      </c>
      <c r="OI6" s="27" t="str">
        <f t="shared" si="214"/>
        <v>15</v>
      </c>
      <c r="OJ6" s="27">
        <f t="shared" si="215"/>
        <v>0</v>
      </c>
      <c r="OK6" s="27">
        <f t="shared" si="216"/>
        <v>0</v>
      </c>
      <c r="OL6" s="27">
        <f t="shared" si="217"/>
        <v>0</v>
      </c>
      <c r="OM6" s="27">
        <f t="shared" si="218"/>
        <v>0</v>
      </c>
      <c r="ON6" s="27">
        <f t="shared" si="219"/>
        <v>0</v>
      </c>
      <c r="OO6" s="27">
        <f t="shared" si="220"/>
        <v>0</v>
      </c>
      <c r="OP6" s="27">
        <f t="shared" si="221"/>
        <v>0</v>
      </c>
      <c r="OQ6" s="27">
        <f t="shared" si="222"/>
        <v>0</v>
      </c>
      <c r="OR6" s="27" t="str">
        <f t="shared" si="223"/>
        <v>20</v>
      </c>
      <c r="OS6" s="27">
        <f t="shared" si="224"/>
        <v>0</v>
      </c>
      <c r="OT6" s="27">
        <f t="shared" si="225"/>
        <v>0</v>
      </c>
      <c r="OU6" s="27">
        <f t="shared" si="226"/>
        <v>0</v>
      </c>
      <c r="OV6" s="27">
        <f t="shared" si="227"/>
        <v>0</v>
      </c>
      <c r="OW6" s="27">
        <f t="shared" si="228"/>
        <v>0</v>
      </c>
      <c r="OX6" s="27">
        <f t="shared" si="229"/>
        <v>0</v>
      </c>
      <c r="OY6" s="27">
        <f t="shared" si="230"/>
        <v>0</v>
      </c>
      <c r="OZ6" s="27">
        <f t="shared" si="231"/>
        <v>0</v>
      </c>
      <c r="PA6" s="27">
        <f t="shared" si="232"/>
        <v>0</v>
      </c>
      <c r="PB6" s="27">
        <f t="shared" si="233"/>
        <v>0</v>
      </c>
      <c r="PC6" s="27">
        <f t="shared" si="234"/>
        <v>0</v>
      </c>
      <c r="PD6" s="27">
        <f t="shared" si="235"/>
        <v>0</v>
      </c>
      <c r="PE6" s="27">
        <f t="shared" si="236"/>
        <v>0</v>
      </c>
      <c r="PF6" s="27">
        <f t="shared" si="237"/>
        <v>0</v>
      </c>
      <c r="PG6" s="27">
        <f t="shared" si="238"/>
        <v>0</v>
      </c>
      <c r="PH6" s="27">
        <f t="shared" si="239"/>
        <v>0</v>
      </c>
      <c r="PI6" s="27">
        <f t="shared" si="240"/>
        <v>0</v>
      </c>
      <c r="PJ6" s="27">
        <f t="shared" si="241"/>
        <v>0</v>
      </c>
      <c r="PK6" s="27">
        <f t="shared" si="242"/>
        <v>0</v>
      </c>
      <c r="PL6" s="27">
        <f t="shared" si="243"/>
        <v>0</v>
      </c>
      <c r="PM6" s="27">
        <f t="shared" si="244"/>
        <v>0</v>
      </c>
      <c r="PN6" s="27">
        <f t="shared" si="245"/>
        <v>0</v>
      </c>
      <c r="PO6" s="27">
        <f t="shared" si="246"/>
        <v>0</v>
      </c>
      <c r="PP6" s="27">
        <f t="shared" si="247"/>
        <v>0</v>
      </c>
      <c r="PQ6" s="27">
        <f t="shared" si="248"/>
        <v>0</v>
      </c>
      <c r="PR6" s="27">
        <f t="shared" si="249"/>
        <v>0</v>
      </c>
      <c r="PS6" s="27">
        <f t="shared" si="250"/>
        <v>0</v>
      </c>
      <c r="PT6" s="27">
        <f t="shared" si="251"/>
        <v>0</v>
      </c>
      <c r="PU6" s="27">
        <f t="shared" si="252"/>
        <v>0</v>
      </c>
      <c r="PV6" s="27">
        <f t="shared" si="253"/>
        <v>0</v>
      </c>
      <c r="PW6" s="27">
        <f t="shared" si="254"/>
        <v>0</v>
      </c>
      <c r="PX6" s="27">
        <f t="shared" si="255"/>
        <v>0</v>
      </c>
      <c r="PY6" s="27" t="str">
        <f t="shared" si="256"/>
        <v>24</v>
      </c>
      <c r="PZ6" s="27">
        <f t="shared" si="257"/>
        <v>0</v>
      </c>
      <c r="QA6" s="27">
        <f t="shared" si="258"/>
        <v>0</v>
      </c>
      <c r="QB6" s="27">
        <f t="shared" si="259"/>
        <v>0</v>
      </c>
      <c r="QC6" s="27">
        <f t="shared" si="260"/>
        <v>0</v>
      </c>
      <c r="QD6" s="27">
        <f t="shared" si="261"/>
        <v>0</v>
      </c>
      <c r="QE6" s="27">
        <f t="shared" si="262"/>
        <v>0</v>
      </c>
      <c r="QF6" s="27">
        <f t="shared" si="263"/>
        <v>0</v>
      </c>
      <c r="QG6" s="27">
        <f t="shared" si="264"/>
        <v>0</v>
      </c>
      <c r="QH6" s="27">
        <f t="shared" si="265"/>
        <v>0</v>
      </c>
      <c r="QI6" s="27">
        <f t="shared" si="266"/>
        <v>0</v>
      </c>
      <c r="QJ6" s="27">
        <f t="shared" si="267"/>
        <v>0</v>
      </c>
      <c r="QK6" s="27">
        <f t="shared" si="268"/>
        <v>0</v>
      </c>
      <c r="QL6" s="27">
        <f t="shared" si="269"/>
        <v>0</v>
      </c>
      <c r="QM6" s="27">
        <f t="shared" si="270"/>
        <v>0</v>
      </c>
      <c r="QN6" s="27">
        <f t="shared" si="271"/>
        <v>0</v>
      </c>
      <c r="QO6" s="27">
        <f t="shared" si="272"/>
        <v>0</v>
      </c>
      <c r="QP6" s="27">
        <f t="shared" si="273"/>
        <v>0</v>
      </c>
      <c r="QQ6" s="27">
        <f t="shared" si="274"/>
        <v>0</v>
      </c>
      <c r="QR6" s="27">
        <f t="shared" si="275"/>
        <v>0</v>
      </c>
      <c r="QS6" s="27">
        <f t="shared" si="276"/>
        <v>0</v>
      </c>
      <c r="QT6" s="27">
        <f t="shared" si="277"/>
        <v>0</v>
      </c>
      <c r="QU6" s="27">
        <f t="shared" si="278"/>
        <v>0</v>
      </c>
      <c r="QV6" s="27">
        <f t="shared" si="279"/>
        <v>0</v>
      </c>
      <c r="QW6" s="27">
        <f t="shared" si="280"/>
        <v>0</v>
      </c>
      <c r="QX6" s="27">
        <f t="shared" si="281"/>
        <v>0</v>
      </c>
      <c r="QY6" s="27">
        <f t="shared" si="282"/>
        <v>0</v>
      </c>
      <c r="QZ6" s="27">
        <f t="shared" si="283"/>
        <v>0</v>
      </c>
      <c r="RA6" s="27">
        <f t="shared" si="284"/>
        <v>0</v>
      </c>
      <c r="RB6" s="27">
        <f t="shared" si="285"/>
        <v>0</v>
      </c>
      <c r="RC6" s="27">
        <f t="shared" si="286"/>
        <v>0</v>
      </c>
      <c r="RD6" s="27">
        <f t="shared" si="287"/>
        <v>0</v>
      </c>
      <c r="RE6" s="27">
        <f t="shared" si="288"/>
        <v>0</v>
      </c>
      <c r="RF6" s="27">
        <f t="shared" si="289"/>
        <v>0</v>
      </c>
      <c r="RG6" s="27">
        <f t="shared" si="290"/>
        <v>0</v>
      </c>
      <c r="RH6" s="27">
        <f t="shared" si="291"/>
        <v>0</v>
      </c>
      <c r="RI6" s="27">
        <f t="shared" si="292"/>
        <v>0</v>
      </c>
      <c r="RJ6" s="27">
        <f t="shared" si="293"/>
        <v>0</v>
      </c>
      <c r="RL6" s="28">
        <f t="shared" si="294"/>
        <v>38</v>
      </c>
      <c r="RM6" s="28">
        <f t="shared" si="295"/>
        <v>0</v>
      </c>
      <c r="RN6" s="28">
        <f t="shared" si="296"/>
        <v>0</v>
      </c>
      <c r="RO6" s="28">
        <f t="shared" si="297"/>
        <v>8</v>
      </c>
      <c r="RP6" s="28">
        <f t="shared" si="298"/>
        <v>0</v>
      </c>
      <c r="RQ6" s="28">
        <f t="shared" si="299"/>
        <v>46</v>
      </c>
      <c r="RT6" s="27" t="str">
        <f t="shared" si="300"/>
        <v>14</v>
      </c>
      <c r="RU6" s="27" t="str">
        <f t="shared" si="301"/>
        <v>8</v>
      </c>
      <c r="RV6" s="27" t="str">
        <f t="shared" si="302"/>
        <v>11</v>
      </c>
      <c r="RW6" s="27" t="str">
        <f t="shared" si="303"/>
        <v>0</v>
      </c>
      <c r="RX6" s="27" t="str">
        <f t="shared" si="304"/>
        <v>0</v>
      </c>
      <c r="RY6" s="27" t="str">
        <f t="shared" si="305"/>
        <v>0</v>
      </c>
      <c r="RZ6" s="27" t="str">
        <f t="shared" si="306"/>
        <v>0</v>
      </c>
      <c r="SA6" s="27" t="str">
        <f t="shared" si="307"/>
        <v>0</v>
      </c>
      <c r="SB6" s="27" t="str">
        <f t="shared" si="308"/>
        <v>0</v>
      </c>
      <c r="SC6" s="27" t="str">
        <f t="shared" si="309"/>
        <v>0</v>
      </c>
      <c r="SD6" s="27" t="str">
        <f t="shared" si="310"/>
        <v>0</v>
      </c>
      <c r="SE6" s="27" t="str">
        <f t="shared" si="311"/>
        <v>5</v>
      </c>
      <c r="SF6" s="27" t="str">
        <f t="shared" si="312"/>
        <v>0</v>
      </c>
      <c r="SG6" s="27" t="str">
        <f t="shared" si="313"/>
        <v>0</v>
      </c>
      <c r="SH6" s="27" t="str">
        <f t="shared" si="314"/>
        <v>0</v>
      </c>
      <c r="SI6" s="27" t="str">
        <f t="shared" si="315"/>
        <v>0</v>
      </c>
      <c r="SJ6" s="27" t="str">
        <f t="shared" si="316"/>
        <v>0</v>
      </c>
      <c r="SK6" s="27" t="str">
        <f t="shared" si="317"/>
        <v>0</v>
      </c>
      <c r="SL6" s="27" t="str">
        <f t="shared" si="318"/>
        <v>0</v>
      </c>
      <c r="SM6" s="27" t="str">
        <f t="shared" si="319"/>
        <v>0</v>
      </c>
      <c r="SN6" s="27" t="str">
        <f t="shared" si="320"/>
        <v>0</v>
      </c>
      <c r="SO6" s="27" t="str">
        <f t="shared" si="321"/>
        <v>0</v>
      </c>
      <c r="SP6" s="27" t="str">
        <f t="shared" si="322"/>
        <v>0</v>
      </c>
      <c r="SQ6" s="27" t="str">
        <f t="shared" si="323"/>
        <v>0</v>
      </c>
      <c r="SR6" s="27" t="str">
        <f t="shared" si="324"/>
        <v>0</v>
      </c>
      <c r="SS6" s="27" t="str">
        <f t="shared" si="325"/>
        <v>0</v>
      </c>
      <c r="ST6" s="27" t="str">
        <f t="shared" si="326"/>
        <v>0</v>
      </c>
      <c r="SU6" s="27" t="str">
        <f t="shared" si="327"/>
        <v>0</v>
      </c>
      <c r="SV6" s="27" t="str">
        <f t="shared" si="328"/>
        <v>0</v>
      </c>
      <c r="SW6" s="27" t="str">
        <f t="shared" si="329"/>
        <v>0</v>
      </c>
      <c r="SX6" s="27" t="str">
        <f t="shared" si="330"/>
        <v>0</v>
      </c>
      <c r="SY6" s="27" t="str">
        <f t="shared" si="331"/>
        <v>0</v>
      </c>
      <c r="SZ6" s="27" t="str">
        <f t="shared" si="332"/>
        <v>0</v>
      </c>
      <c r="TA6" s="27" t="str">
        <f t="shared" si="333"/>
        <v>0</v>
      </c>
      <c r="TB6" s="27" t="str">
        <f t="shared" si="334"/>
        <v>0</v>
      </c>
      <c r="TC6" s="27" t="str">
        <f t="shared" si="335"/>
        <v>0</v>
      </c>
      <c r="TD6" s="27" t="str">
        <f t="shared" si="336"/>
        <v>0</v>
      </c>
      <c r="TE6" s="27" t="str">
        <f t="shared" si="337"/>
        <v>0</v>
      </c>
      <c r="TF6" s="27" t="str">
        <f t="shared" si="338"/>
        <v>0</v>
      </c>
      <c r="TG6" s="27" t="str">
        <f t="shared" si="339"/>
        <v>0</v>
      </c>
      <c r="TH6" s="27" t="str">
        <f t="shared" si="340"/>
        <v>0</v>
      </c>
      <c r="TI6" s="27" t="str">
        <f t="shared" si="341"/>
        <v>0</v>
      </c>
      <c r="TJ6" s="27" t="str">
        <f t="shared" si="342"/>
        <v>0</v>
      </c>
      <c r="TK6" s="27" t="str">
        <f t="shared" si="343"/>
        <v>0</v>
      </c>
      <c r="TL6" s="27" t="str">
        <f t="shared" si="344"/>
        <v>8</v>
      </c>
      <c r="TM6" s="27" t="str">
        <f t="shared" si="345"/>
        <v>0</v>
      </c>
      <c r="TN6" s="27" t="str">
        <f t="shared" si="346"/>
        <v>0</v>
      </c>
      <c r="TO6" s="27" t="str">
        <f t="shared" si="347"/>
        <v>0</v>
      </c>
      <c r="TP6" s="27" t="str">
        <f t="shared" si="348"/>
        <v>0</v>
      </c>
      <c r="TQ6" s="27" t="str">
        <f t="shared" si="349"/>
        <v>0</v>
      </c>
      <c r="TR6" s="27" t="str">
        <f t="shared" si="350"/>
        <v>0</v>
      </c>
      <c r="TS6" s="27" t="str">
        <f t="shared" si="351"/>
        <v>0</v>
      </c>
      <c r="TT6" s="27" t="str">
        <f t="shared" si="352"/>
        <v>0</v>
      </c>
      <c r="TU6" s="27" t="str">
        <f t="shared" si="353"/>
        <v>0</v>
      </c>
      <c r="TV6" s="27" t="str">
        <f t="shared" si="354"/>
        <v>0</v>
      </c>
      <c r="TW6" s="27" t="str">
        <f t="shared" si="355"/>
        <v>0</v>
      </c>
      <c r="TX6" s="27" t="str">
        <f t="shared" si="356"/>
        <v>0</v>
      </c>
      <c r="TY6" s="27" t="str">
        <f t="shared" si="357"/>
        <v>0</v>
      </c>
      <c r="TZ6" s="27" t="str">
        <f t="shared" si="358"/>
        <v>0</v>
      </c>
      <c r="UA6" s="27" t="str">
        <f t="shared" si="359"/>
        <v>0</v>
      </c>
      <c r="UB6" s="27" t="str">
        <f t="shared" si="360"/>
        <v>0</v>
      </c>
      <c r="UC6" s="27" t="str">
        <f t="shared" si="361"/>
        <v>0</v>
      </c>
      <c r="UD6" s="27" t="str">
        <f t="shared" si="362"/>
        <v>0</v>
      </c>
      <c r="UE6" s="27" t="str">
        <f t="shared" si="363"/>
        <v>0</v>
      </c>
      <c r="UF6" s="27" t="str">
        <f t="shared" si="364"/>
        <v>0</v>
      </c>
      <c r="UG6" s="27" t="str">
        <f t="shared" si="365"/>
        <v>0</v>
      </c>
      <c r="UH6" s="27" t="str">
        <f t="shared" si="366"/>
        <v>0</v>
      </c>
      <c r="UI6" s="27" t="str">
        <f t="shared" si="367"/>
        <v>0</v>
      </c>
      <c r="UJ6" s="27" t="str">
        <f t="shared" si="368"/>
        <v>0</v>
      </c>
      <c r="UK6" s="27" t="str">
        <f t="shared" si="369"/>
        <v>0</v>
      </c>
      <c r="UL6" s="27" t="str">
        <f t="shared" si="370"/>
        <v>0</v>
      </c>
      <c r="UM6" s="27" t="str">
        <f t="shared" si="371"/>
        <v>0</v>
      </c>
      <c r="UN6" s="27" t="str">
        <f t="shared" si="372"/>
        <v>0</v>
      </c>
      <c r="UO6" s="27" t="str">
        <f t="shared" si="373"/>
        <v>0</v>
      </c>
      <c r="UP6" s="27" t="str">
        <f t="shared" si="374"/>
        <v>0</v>
      </c>
      <c r="UQ6" s="27" t="str">
        <f t="shared" si="375"/>
        <v>0</v>
      </c>
      <c r="UR6" s="27" t="str">
        <f t="shared" si="376"/>
        <v>0</v>
      </c>
      <c r="US6" s="27" t="str">
        <f t="shared" si="377"/>
        <v>0</v>
      </c>
      <c r="UT6" s="27" t="str">
        <f t="shared" si="378"/>
        <v>0</v>
      </c>
      <c r="UU6" s="27" t="str">
        <f t="shared" si="379"/>
        <v>0</v>
      </c>
      <c r="UV6" s="27" t="str">
        <f t="shared" si="380"/>
        <v>0</v>
      </c>
      <c r="UW6" s="27" t="str">
        <f t="shared" si="381"/>
        <v>0</v>
      </c>
      <c r="UY6" s="28">
        <f t="shared" si="382"/>
        <v>24.6</v>
      </c>
      <c r="UZ6" s="28">
        <f t="shared" si="383"/>
        <v>0</v>
      </c>
      <c r="VA6" s="28">
        <f t="shared" si="384"/>
        <v>0</v>
      </c>
      <c r="VB6" s="28">
        <f t="shared" si="385"/>
        <v>3.44</v>
      </c>
      <c r="VC6" s="28">
        <f t="shared" si="386"/>
        <v>0</v>
      </c>
      <c r="VD6" s="28">
        <f t="shared" si="387"/>
        <v>28.040000000000003</v>
      </c>
      <c r="VG6" s="27" t="str">
        <f t="shared" si="388"/>
        <v>-0.76</v>
      </c>
      <c r="VH6" s="27" t="str">
        <f t="shared" si="389"/>
        <v>3.59</v>
      </c>
      <c r="VI6" s="27" t="str">
        <f t="shared" si="390"/>
        <v>5.24</v>
      </c>
      <c r="VJ6" s="27">
        <f t="shared" si="391"/>
        <v>0</v>
      </c>
      <c r="VK6" s="27">
        <f t="shared" si="392"/>
        <v>0</v>
      </c>
      <c r="VL6" s="27">
        <f t="shared" si="393"/>
        <v>0</v>
      </c>
      <c r="VM6" s="27">
        <f t="shared" si="394"/>
        <v>0</v>
      </c>
      <c r="VN6" s="27">
        <f t="shared" si="395"/>
        <v>0</v>
      </c>
      <c r="VO6" s="27">
        <f t="shared" si="396"/>
        <v>0</v>
      </c>
      <c r="VP6" s="27">
        <f t="shared" si="397"/>
        <v>0</v>
      </c>
      <c r="VQ6" s="27">
        <f t="shared" si="398"/>
        <v>0</v>
      </c>
      <c r="VR6" s="27" t="str">
        <f t="shared" si="399"/>
        <v>16.53</v>
      </c>
      <c r="VS6" s="27">
        <f t="shared" si="400"/>
        <v>0</v>
      </c>
      <c r="VT6" s="27">
        <f t="shared" si="401"/>
        <v>0</v>
      </c>
      <c r="VU6" s="27">
        <f t="shared" si="402"/>
        <v>0</v>
      </c>
      <c r="VV6" s="27">
        <f t="shared" si="403"/>
        <v>0</v>
      </c>
      <c r="VW6" s="27">
        <f t="shared" si="404"/>
        <v>0</v>
      </c>
      <c r="VX6" s="27">
        <f t="shared" si="405"/>
        <v>0</v>
      </c>
      <c r="VY6" s="27">
        <f t="shared" si="406"/>
        <v>0</v>
      </c>
      <c r="VZ6" s="27">
        <f t="shared" si="407"/>
        <v>0</v>
      </c>
      <c r="WA6" s="27">
        <f t="shared" si="408"/>
        <v>0</v>
      </c>
      <c r="WB6" s="27">
        <f t="shared" si="409"/>
        <v>0</v>
      </c>
      <c r="WC6" s="27">
        <f t="shared" si="410"/>
        <v>0</v>
      </c>
      <c r="WD6" s="27">
        <f t="shared" si="411"/>
        <v>0</v>
      </c>
      <c r="WE6" s="27">
        <f t="shared" si="412"/>
        <v>0</v>
      </c>
      <c r="WF6" s="27">
        <f t="shared" si="413"/>
        <v>0</v>
      </c>
      <c r="WG6" s="27">
        <f t="shared" si="414"/>
        <v>0</v>
      </c>
      <c r="WH6" s="27">
        <f t="shared" si="415"/>
        <v>0</v>
      </c>
      <c r="WI6" s="27">
        <f t="shared" si="416"/>
        <v>0</v>
      </c>
      <c r="WJ6" s="27">
        <f t="shared" si="417"/>
        <v>0</v>
      </c>
      <c r="WK6" s="27">
        <f t="shared" si="418"/>
        <v>0</v>
      </c>
      <c r="WL6" s="27">
        <f t="shared" si="419"/>
        <v>0</v>
      </c>
      <c r="WM6" s="27">
        <f t="shared" si="420"/>
        <v>0</v>
      </c>
      <c r="WN6" s="27">
        <f t="shared" si="421"/>
        <v>0</v>
      </c>
      <c r="WO6" s="27">
        <f t="shared" si="422"/>
        <v>0</v>
      </c>
      <c r="WP6" s="27">
        <f t="shared" si="423"/>
        <v>0</v>
      </c>
      <c r="WQ6" s="27">
        <f t="shared" si="424"/>
        <v>0</v>
      </c>
      <c r="WR6" s="27">
        <f t="shared" si="425"/>
        <v>0</v>
      </c>
      <c r="WS6" s="27">
        <f t="shared" si="426"/>
        <v>0</v>
      </c>
      <c r="WT6" s="27">
        <f t="shared" si="427"/>
        <v>0</v>
      </c>
      <c r="WU6" s="27">
        <f t="shared" si="428"/>
        <v>0</v>
      </c>
      <c r="WV6" s="27">
        <f t="shared" si="429"/>
        <v>0</v>
      </c>
      <c r="WW6" s="27">
        <f t="shared" si="430"/>
        <v>0</v>
      </c>
      <c r="WX6" s="27">
        <f t="shared" si="431"/>
        <v>0</v>
      </c>
      <c r="WY6" s="27" t="str">
        <f t="shared" si="432"/>
        <v>3.44</v>
      </c>
      <c r="WZ6" s="27">
        <f t="shared" si="433"/>
        <v>0</v>
      </c>
      <c r="XA6" s="27">
        <f t="shared" si="434"/>
        <v>0</v>
      </c>
      <c r="XB6" s="27">
        <f t="shared" si="435"/>
        <v>0</v>
      </c>
      <c r="XC6" s="27">
        <f t="shared" si="436"/>
        <v>0</v>
      </c>
      <c r="XD6" s="27">
        <f t="shared" si="437"/>
        <v>0</v>
      </c>
      <c r="XE6" s="27">
        <f t="shared" si="438"/>
        <v>0</v>
      </c>
      <c r="XF6" s="27">
        <f t="shared" si="439"/>
        <v>0</v>
      </c>
      <c r="XG6" s="27">
        <f t="shared" si="440"/>
        <v>0</v>
      </c>
      <c r="XH6" s="27">
        <f t="shared" si="441"/>
        <v>0</v>
      </c>
      <c r="XI6" s="27">
        <f t="shared" si="442"/>
        <v>0</v>
      </c>
      <c r="XJ6" s="27">
        <f t="shared" si="443"/>
        <v>0</v>
      </c>
      <c r="XK6" s="27">
        <f t="shared" si="444"/>
        <v>0</v>
      </c>
      <c r="XL6" s="27">
        <f t="shared" si="445"/>
        <v>0</v>
      </c>
      <c r="XM6" s="27">
        <f t="shared" si="446"/>
        <v>0</v>
      </c>
      <c r="XN6" s="27">
        <f t="shared" si="447"/>
        <v>0</v>
      </c>
      <c r="XO6" s="27">
        <f t="shared" si="448"/>
        <v>0</v>
      </c>
      <c r="XP6" s="27">
        <f t="shared" si="449"/>
        <v>0</v>
      </c>
      <c r="XQ6" s="27">
        <f t="shared" si="450"/>
        <v>0</v>
      </c>
      <c r="XR6" s="27">
        <f t="shared" si="451"/>
        <v>0</v>
      </c>
      <c r="XS6" s="27">
        <f t="shared" si="452"/>
        <v>0</v>
      </c>
      <c r="XT6" s="27">
        <f t="shared" si="453"/>
        <v>0</v>
      </c>
      <c r="XU6" s="27">
        <f t="shared" si="454"/>
        <v>0</v>
      </c>
      <c r="XV6" s="27">
        <f t="shared" si="455"/>
        <v>0</v>
      </c>
      <c r="XW6" s="27">
        <f t="shared" si="456"/>
        <v>0</v>
      </c>
      <c r="XX6" s="27">
        <f t="shared" si="457"/>
        <v>0</v>
      </c>
      <c r="XY6" s="27">
        <f t="shared" si="458"/>
        <v>0</v>
      </c>
      <c r="XZ6" s="27">
        <f t="shared" si="459"/>
        <v>0</v>
      </c>
      <c r="YA6" s="27">
        <f t="shared" si="460"/>
        <v>0</v>
      </c>
      <c r="YB6" s="27">
        <f t="shared" si="461"/>
        <v>0</v>
      </c>
      <c r="YC6" s="27">
        <f t="shared" si="462"/>
        <v>0</v>
      </c>
      <c r="YD6" s="27">
        <f t="shared" si="463"/>
        <v>0</v>
      </c>
      <c r="YE6" s="27">
        <f t="shared" si="464"/>
        <v>0</v>
      </c>
      <c r="YF6" s="27">
        <f t="shared" si="465"/>
        <v>0</v>
      </c>
      <c r="YG6" s="27">
        <f t="shared" si="466"/>
        <v>0</v>
      </c>
      <c r="YH6" s="27">
        <f t="shared" si="467"/>
        <v>0</v>
      </c>
      <c r="YI6" s="27">
        <f t="shared" si="468"/>
        <v>0</v>
      </c>
      <c r="YJ6" s="27">
        <f t="shared" si="469"/>
        <v>0</v>
      </c>
      <c r="YL6" s="28">
        <f t="shared" si="470"/>
        <v>371</v>
      </c>
      <c r="YM6" s="28">
        <f t="shared" si="471"/>
        <v>0</v>
      </c>
      <c r="YN6" s="28">
        <f t="shared" si="472"/>
        <v>0</v>
      </c>
      <c r="YO6" s="28">
        <f t="shared" si="473"/>
        <v>101</v>
      </c>
      <c r="YP6" s="28">
        <f t="shared" si="474"/>
        <v>0</v>
      </c>
      <c r="YQ6" s="28">
        <f t="shared" si="475"/>
        <v>472</v>
      </c>
      <c r="YT6" s="27" t="str">
        <f t="shared" si="476"/>
        <v>95</v>
      </c>
      <c r="YU6" s="27" t="str">
        <f t="shared" si="477"/>
        <v>96</v>
      </c>
      <c r="YV6" s="27" t="str">
        <f t="shared" si="478"/>
        <v>95</v>
      </c>
      <c r="YW6" s="27">
        <f t="shared" si="479"/>
        <v>0</v>
      </c>
      <c r="YX6" s="27">
        <f t="shared" si="480"/>
        <v>0</v>
      </c>
      <c r="YY6" s="27">
        <f t="shared" si="481"/>
        <v>0</v>
      </c>
      <c r="YZ6" s="27">
        <f t="shared" si="482"/>
        <v>0</v>
      </c>
      <c r="ZA6" s="27">
        <f t="shared" si="483"/>
        <v>0</v>
      </c>
      <c r="ZB6" s="27">
        <f t="shared" si="484"/>
        <v>0</v>
      </c>
      <c r="ZC6" s="27">
        <f t="shared" si="485"/>
        <v>0</v>
      </c>
      <c r="ZD6" s="27">
        <f t="shared" si="486"/>
        <v>0</v>
      </c>
      <c r="ZE6" s="27" t="str">
        <f t="shared" si="487"/>
        <v>85</v>
      </c>
      <c r="ZF6" s="27">
        <f t="shared" si="488"/>
        <v>0</v>
      </c>
      <c r="ZG6" s="27">
        <f t="shared" si="489"/>
        <v>0</v>
      </c>
      <c r="ZH6" s="27">
        <f t="shared" si="490"/>
        <v>0</v>
      </c>
      <c r="ZI6" s="27">
        <f t="shared" si="491"/>
        <v>0</v>
      </c>
      <c r="ZJ6" s="27">
        <f t="shared" si="492"/>
        <v>0</v>
      </c>
      <c r="ZK6" s="27">
        <f t="shared" si="493"/>
        <v>0</v>
      </c>
      <c r="ZL6" s="27">
        <f t="shared" si="494"/>
        <v>0</v>
      </c>
      <c r="ZM6" s="27">
        <f t="shared" si="495"/>
        <v>0</v>
      </c>
      <c r="ZN6" s="27">
        <f t="shared" si="496"/>
        <v>0</v>
      </c>
      <c r="ZO6" s="27">
        <f t="shared" si="497"/>
        <v>0</v>
      </c>
      <c r="ZP6" s="27">
        <f t="shared" si="498"/>
        <v>0</v>
      </c>
      <c r="ZQ6" s="27">
        <f t="shared" si="499"/>
        <v>0</v>
      </c>
      <c r="ZR6" s="27">
        <f t="shared" si="500"/>
        <v>0</v>
      </c>
      <c r="ZS6" s="27">
        <f t="shared" si="501"/>
        <v>0</v>
      </c>
      <c r="ZT6" s="27">
        <f t="shared" si="502"/>
        <v>0</v>
      </c>
      <c r="ZU6" s="27">
        <f t="shared" si="503"/>
        <v>0</v>
      </c>
      <c r="ZV6" s="27">
        <f t="shared" si="504"/>
        <v>0</v>
      </c>
      <c r="ZW6" s="27">
        <f t="shared" si="505"/>
        <v>0</v>
      </c>
      <c r="ZX6" s="27">
        <f t="shared" si="506"/>
        <v>0</v>
      </c>
      <c r="ZY6" s="27">
        <f t="shared" si="507"/>
        <v>0</v>
      </c>
      <c r="ZZ6" s="27">
        <f t="shared" si="508"/>
        <v>0</v>
      </c>
      <c r="AAA6" s="27">
        <f t="shared" si="509"/>
        <v>0</v>
      </c>
      <c r="AAB6" s="27">
        <f t="shared" si="510"/>
        <v>0</v>
      </c>
      <c r="AAC6" s="27">
        <f t="shared" si="511"/>
        <v>0</v>
      </c>
      <c r="AAD6" s="27">
        <f t="shared" si="512"/>
        <v>0</v>
      </c>
      <c r="AAE6" s="27">
        <f t="shared" si="513"/>
        <v>0</v>
      </c>
      <c r="AAF6" s="27">
        <f t="shared" si="514"/>
        <v>0</v>
      </c>
      <c r="AAG6" s="27">
        <f t="shared" si="515"/>
        <v>0</v>
      </c>
      <c r="AAH6" s="27">
        <f t="shared" si="516"/>
        <v>0</v>
      </c>
      <c r="AAI6" s="27">
        <f t="shared" si="517"/>
        <v>0</v>
      </c>
      <c r="AAJ6" s="27">
        <f t="shared" si="518"/>
        <v>0</v>
      </c>
      <c r="AAK6" s="27">
        <f t="shared" si="519"/>
        <v>0</v>
      </c>
      <c r="AAL6" s="27" t="str">
        <f t="shared" si="520"/>
        <v>101</v>
      </c>
      <c r="AAM6" s="27">
        <f t="shared" si="521"/>
        <v>0</v>
      </c>
      <c r="AAN6" s="27">
        <f t="shared" si="522"/>
        <v>0</v>
      </c>
      <c r="AAO6" s="27">
        <f t="shared" si="523"/>
        <v>0</v>
      </c>
      <c r="AAP6" s="27">
        <f t="shared" si="524"/>
        <v>0</v>
      </c>
      <c r="AAQ6" s="27">
        <f t="shared" si="525"/>
        <v>0</v>
      </c>
      <c r="AAR6" s="27">
        <f t="shared" si="526"/>
        <v>0</v>
      </c>
      <c r="AAS6" s="27">
        <f t="shared" si="527"/>
        <v>0</v>
      </c>
      <c r="AAT6" s="27">
        <f t="shared" si="528"/>
        <v>0</v>
      </c>
      <c r="AAU6" s="27">
        <f t="shared" si="529"/>
        <v>0</v>
      </c>
      <c r="AAV6" s="27">
        <f t="shared" si="530"/>
        <v>0</v>
      </c>
      <c r="AAW6" s="27">
        <f t="shared" si="531"/>
        <v>0</v>
      </c>
      <c r="AAX6" s="27">
        <f t="shared" si="532"/>
        <v>0</v>
      </c>
      <c r="AAY6" s="27">
        <f t="shared" si="533"/>
        <v>0</v>
      </c>
      <c r="AAZ6" s="27">
        <f t="shared" si="534"/>
        <v>0</v>
      </c>
      <c r="ABA6" s="27">
        <f t="shared" si="535"/>
        <v>0</v>
      </c>
      <c r="ABB6" s="27">
        <f t="shared" si="536"/>
        <v>0</v>
      </c>
      <c r="ABC6" s="27">
        <f t="shared" si="537"/>
        <v>0</v>
      </c>
      <c r="ABD6" s="27">
        <f t="shared" si="538"/>
        <v>0</v>
      </c>
      <c r="ABE6" s="27">
        <f t="shared" si="539"/>
        <v>0</v>
      </c>
      <c r="ABF6" s="27">
        <f t="shared" si="540"/>
        <v>0</v>
      </c>
      <c r="ABG6" s="27">
        <f t="shared" si="541"/>
        <v>0</v>
      </c>
      <c r="ABH6" s="27">
        <f t="shared" si="542"/>
        <v>0</v>
      </c>
      <c r="ABI6" s="27">
        <f t="shared" si="543"/>
        <v>0</v>
      </c>
      <c r="ABJ6" s="27">
        <f t="shared" si="544"/>
        <v>0</v>
      </c>
      <c r="ABK6" s="27">
        <f t="shared" si="545"/>
        <v>0</v>
      </c>
      <c r="ABL6" s="27">
        <f t="shared" si="546"/>
        <v>0</v>
      </c>
      <c r="ABM6" s="27">
        <f t="shared" si="547"/>
        <v>0</v>
      </c>
      <c r="ABN6" s="27">
        <f t="shared" si="548"/>
        <v>0</v>
      </c>
      <c r="ABO6" s="27">
        <f t="shared" si="549"/>
        <v>0</v>
      </c>
      <c r="ABP6" s="27">
        <f t="shared" si="550"/>
        <v>0</v>
      </c>
      <c r="ABQ6" s="27">
        <f t="shared" si="551"/>
        <v>0</v>
      </c>
      <c r="ABR6" s="27">
        <f t="shared" si="552"/>
        <v>0</v>
      </c>
      <c r="ABS6" s="27">
        <f t="shared" si="553"/>
        <v>0</v>
      </c>
      <c r="ABT6" s="27">
        <f t="shared" si="554"/>
        <v>0</v>
      </c>
      <c r="ABU6" s="27">
        <f t="shared" si="555"/>
        <v>0</v>
      </c>
      <c r="ABV6" s="27">
        <f t="shared" si="556"/>
        <v>0</v>
      </c>
      <c r="ABW6" s="27">
        <f t="shared" si="557"/>
        <v>0</v>
      </c>
      <c r="ABY6" s="28">
        <f t="shared" si="558"/>
        <v>205.79999999999998</v>
      </c>
      <c r="ABZ6" s="28">
        <f t="shared" si="559"/>
        <v>0</v>
      </c>
      <c r="ACA6" s="28">
        <f t="shared" si="560"/>
        <v>0</v>
      </c>
      <c r="ACB6" s="28">
        <f t="shared" si="561"/>
        <v>42.4</v>
      </c>
      <c r="ACC6" s="28">
        <f t="shared" si="562"/>
        <v>0</v>
      </c>
      <c r="ACD6" s="28">
        <f t="shared" si="563"/>
        <v>248.2</v>
      </c>
      <c r="ACG6" s="27" t="str">
        <f t="shared" si="564"/>
        <v>48</v>
      </c>
      <c r="ACH6" s="27" t="str">
        <f t="shared" si="565"/>
        <v>58.3</v>
      </c>
      <c r="ACI6" s="27" t="str">
        <f t="shared" si="566"/>
        <v>74.4</v>
      </c>
      <c r="ACJ6" s="27">
        <f t="shared" si="567"/>
        <v>0</v>
      </c>
      <c r="ACK6" s="27">
        <f t="shared" si="568"/>
        <v>0</v>
      </c>
      <c r="ACL6" s="27">
        <f t="shared" si="569"/>
        <v>0</v>
      </c>
      <c r="ACM6" s="27">
        <f t="shared" si="570"/>
        <v>0</v>
      </c>
      <c r="ACN6" s="27">
        <f t="shared" si="571"/>
        <v>0</v>
      </c>
      <c r="ACO6" s="27">
        <f t="shared" si="572"/>
        <v>0</v>
      </c>
      <c r="ACP6" s="27">
        <f t="shared" si="573"/>
        <v>0</v>
      </c>
      <c r="ACQ6" s="27">
        <f t="shared" si="574"/>
        <v>0</v>
      </c>
      <c r="ACR6" s="27" t="str">
        <f t="shared" si="575"/>
        <v>25.1</v>
      </c>
      <c r="ACS6" s="27">
        <f t="shared" si="576"/>
        <v>0</v>
      </c>
      <c r="ACT6" s="27">
        <f t="shared" si="577"/>
        <v>0</v>
      </c>
      <c r="ACU6" s="27">
        <f t="shared" si="578"/>
        <v>0</v>
      </c>
      <c r="ACV6" s="27">
        <f t="shared" si="579"/>
        <v>0</v>
      </c>
      <c r="ACW6" s="27">
        <f t="shared" si="580"/>
        <v>0</v>
      </c>
      <c r="ACX6" s="27">
        <f t="shared" si="581"/>
        <v>0</v>
      </c>
      <c r="ACY6" s="27">
        <f t="shared" si="582"/>
        <v>0</v>
      </c>
      <c r="ACZ6" s="27">
        <f t="shared" si="583"/>
        <v>0</v>
      </c>
      <c r="ADA6" s="27">
        <f t="shared" si="584"/>
        <v>0</v>
      </c>
      <c r="ADB6" s="27">
        <f t="shared" si="585"/>
        <v>0</v>
      </c>
      <c r="ADC6" s="27">
        <f t="shared" si="586"/>
        <v>0</v>
      </c>
      <c r="ADD6" s="27">
        <f t="shared" si="587"/>
        <v>0</v>
      </c>
      <c r="ADE6" s="27">
        <f t="shared" si="588"/>
        <v>0</v>
      </c>
      <c r="ADF6" s="27">
        <f t="shared" si="589"/>
        <v>0</v>
      </c>
      <c r="ADG6" s="27">
        <f t="shared" si="590"/>
        <v>0</v>
      </c>
      <c r="ADH6" s="27">
        <f t="shared" si="591"/>
        <v>0</v>
      </c>
      <c r="ADI6" s="27">
        <f t="shared" si="592"/>
        <v>0</v>
      </c>
      <c r="ADJ6" s="27">
        <f t="shared" si="593"/>
        <v>0</v>
      </c>
      <c r="ADK6" s="27">
        <f t="shared" si="594"/>
        <v>0</v>
      </c>
      <c r="ADL6" s="27">
        <f t="shared" si="595"/>
        <v>0</v>
      </c>
      <c r="ADM6" s="27">
        <f t="shared" si="596"/>
        <v>0</v>
      </c>
      <c r="ADN6" s="27">
        <f t="shared" si="597"/>
        <v>0</v>
      </c>
      <c r="ADO6" s="27">
        <f t="shared" si="598"/>
        <v>0</v>
      </c>
      <c r="ADP6" s="27">
        <f t="shared" si="599"/>
        <v>0</v>
      </c>
      <c r="ADQ6" s="27">
        <f t="shared" si="600"/>
        <v>0</v>
      </c>
      <c r="ADR6" s="27">
        <f t="shared" si="601"/>
        <v>0</v>
      </c>
      <c r="ADS6" s="27">
        <f t="shared" si="602"/>
        <v>0</v>
      </c>
      <c r="ADT6" s="27">
        <f t="shared" si="603"/>
        <v>0</v>
      </c>
      <c r="ADU6" s="27">
        <f t="shared" si="604"/>
        <v>0</v>
      </c>
      <c r="ADV6" s="27">
        <f t="shared" si="605"/>
        <v>0</v>
      </c>
      <c r="ADW6" s="27">
        <f t="shared" si="606"/>
        <v>0</v>
      </c>
      <c r="ADX6" s="27">
        <f t="shared" si="607"/>
        <v>0</v>
      </c>
      <c r="ADY6" s="27" t="str">
        <f t="shared" si="608"/>
        <v>42.4</v>
      </c>
      <c r="ADZ6" s="27">
        <f t="shared" si="609"/>
        <v>0</v>
      </c>
      <c r="AEA6" s="27">
        <f t="shared" si="610"/>
        <v>0</v>
      </c>
      <c r="AEB6" s="27">
        <f t="shared" si="611"/>
        <v>0</v>
      </c>
      <c r="AEC6" s="27">
        <f t="shared" si="612"/>
        <v>0</v>
      </c>
      <c r="AED6" s="27">
        <f t="shared" si="613"/>
        <v>0</v>
      </c>
      <c r="AEE6" s="27">
        <f t="shared" si="614"/>
        <v>0</v>
      </c>
      <c r="AEF6" s="27">
        <f t="shared" si="615"/>
        <v>0</v>
      </c>
      <c r="AEG6" s="27">
        <f t="shared" si="616"/>
        <v>0</v>
      </c>
      <c r="AEH6" s="27">
        <f t="shared" si="617"/>
        <v>0</v>
      </c>
      <c r="AEI6" s="27">
        <f t="shared" si="618"/>
        <v>0</v>
      </c>
      <c r="AEJ6" s="27">
        <f t="shared" si="619"/>
        <v>0</v>
      </c>
      <c r="AEK6" s="27">
        <f t="shared" si="620"/>
        <v>0</v>
      </c>
      <c r="AEL6" s="27">
        <f t="shared" si="621"/>
        <v>0</v>
      </c>
      <c r="AEM6" s="27">
        <f t="shared" si="622"/>
        <v>0</v>
      </c>
      <c r="AEN6" s="27">
        <f t="shared" si="623"/>
        <v>0</v>
      </c>
      <c r="AEO6" s="27">
        <f t="shared" si="624"/>
        <v>0</v>
      </c>
      <c r="AEP6" s="27">
        <f t="shared" si="625"/>
        <v>0</v>
      </c>
      <c r="AEQ6" s="27">
        <f t="shared" si="626"/>
        <v>0</v>
      </c>
      <c r="AER6" s="27">
        <f t="shared" si="627"/>
        <v>0</v>
      </c>
      <c r="AES6" s="27">
        <f t="shared" si="628"/>
        <v>0</v>
      </c>
      <c r="AET6" s="27">
        <f t="shared" si="629"/>
        <v>0</v>
      </c>
      <c r="AEU6" s="27">
        <f t="shared" si="630"/>
        <v>0</v>
      </c>
      <c r="AEV6" s="27">
        <f t="shared" si="631"/>
        <v>0</v>
      </c>
      <c r="AEW6" s="27">
        <f t="shared" si="632"/>
        <v>0</v>
      </c>
      <c r="AEX6" s="27">
        <f t="shared" si="633"/>
        <v>0</v>
      </c>
      <c r="AEY6" s="27">
        <f t="shared" si="634"/>
        <v>0</v>
      </c>
      <c r="AEZ6" s="27">
        <f t="shared" si="635"/>
        <v>0</v>
      </c>
      <c r="AFA6" s="27">
        <f t="shared" si="636"/>
        <v>0</v>
      </c>
      <c r="AFB6" s="27">
        <f t="shared" si="637"/>
        <v>0</v>
      </c>
      <c r="AFC6" s="27">
        <f t="shared" si="638"/>
        <v>0</v>
      </c>
      <c r="AFD6" s="27">
        <f t="shared" si="639"/>
        <v>0</v>
      </c>
      <c r="AFE6" s="27">
        <f t="shared" si="640"/>
        <v>0</v>
      </c>
      <c r="AFF6" s="27">
        <f t="shared" si="641"/>
        <v>0</v>
      </c>
      <c r="AFG6" s="27">
        <f t="shared" si="642"/>
        <v>0</v>
      </c>
      <c r="AFH6" s="27">
        <f t="shared" si="643"/>
        <v>0</v>
      </c>
      <c r="AFI6" s="27">
        <f t="shared" si="644"/>
        <v>0</v>
      </c>
      <c r="AFJ6" s="27">
        <f t="shared" si="645"/>
        <v>0</v>
      </c>
      <c r="AFL6" s="27">
        <f t="shared" si="646"/>
        <v>3.5</v>
      </c>
      <c r="AFN6" s="27">
        <v>8</v>
      </c>
      <c r="AFO6" s="27">
        <f t="shared" si="647"/>
        <v>8</v>
      </c>
      <c r="AFP6" s="27">
        <f t="shared" si="648"/>
        <v>8</v>
      </c>
      <c r="AFQ6" s="27">
        <f t="shared" si="649"/>
        <v>8</v>
      </c>
      <c r="AFR6" s="27">
        <f t="shared" si="650"/>
        <v>0</v>
      </c>
      <c r="AFS6" s="27">
        <f t="shared" si="651"/>
        <v>0</v>
      </c>
      <c r="AFT6" s="27">
        <f t="shared" si="652"/>
        <v>0</v>
      </c>
      <c r="AFU6" s="27">
        <f t="shared" si="653"/>
        <v>0</v>
      </c>
      <c r="AFV6" s="27">
        <f t="shared" si="654"/>
        <v>0</v>
      </c>
      <c r="AFW6" s="27">
        <f t="shared" si="655"/>
        <v>0</v>
      </c>
      <c r="AFX6" s="27">
        <f t="shared" si="656"/>
        <v>0</v>
      </c>
      <c r="AFY6" s="27">
        <f t="shared" si="657"/>
        <v>0</v>
      </c>
      <c r="AFZ6" s="27">
        <f t="shared" si="658"/>
        <v>8</v>
      </c>
      <c r="AGA6" s="27">
        <f t="shared" si="659"/>
        <v>0</v>
      </c>
      <c r="AGB6" s="27">
        <f t="shared" si="660"/>
        <v>0</v>
      </c>
      <c r="AGC6" s="27">
        <f t="shared" si="661"/>
        <v>0</v>
      </c>
      <c r="AGD6" s="27">
        <f t="shared" si="662"/>
        <v>0</v>
      </c>
      <c r="AGE6" s="27">
        <f t="shared" si="663"/>
        <v>0</v>
      </c>
      <c r="AGF6" s="27">
        <f t="shared" si="664"/>
        <v>0</v>
      </c>
      <c r="AGG6" s="27">
        <f t="shared" si="665"/>
        <v>0</v>
      </c>
      <c r="AGH6" s="27">
        <f t="shared" si="666"/>
        <v>0</v>
      </c>
      <c r="AGI6" s="27">
        <f t="shared" si="667"/>
        <v>0</v>
      </c>
      <c r="AGJ6" s="27">
        <f t="shared" si="668"/>
        <v>0</v>
      </c>
      <c r="AGK6" s="27">
        <f t="shared" si="669"/>
        <v>0</v>
      </c>
      <c r="AGL6" s="27">
        <f t="shared" si="670"/>
        <v>0</v>
      </c>
      <c r="AGM6" s="27">
        <f t="shared" si="671"/>
        <v>0</v>
      </c>
      <c r="AGN6" s="27">
        <f t="shared" si="672"/>
        <v>0</v>
      </c>
      <c r="AGO6" s="27">
        <f t="shared" si="673"/>
        <v>0</v>
      </c>
      <c r="AGP6" s="27">
        <f t="shared" si="674"/>
        <v>0</v>
      </c>
      <c r="AGQ6" s="27">
        <f t="shared" si="675"/>
        <v>0</v>
      </c>
      <c r="AGR6" s="27">
        <f t="shared" si="676"/>
        <v>0</v>
      </c>
      <c r="AGS6" s="27">
        <f t="shared" si="677"/>
        <v>0</v>
      </c>
      <c r="AGT6" s="27">
        <f t="shared" si="678"/>
        <v>0</v>
      </c>
      <c r="AGU6" s="27">
        <f t="shared" si="679"/>
        <v>0</v>
      </c>
      <c r="AGV6" s="27">
        <f t="shared" si="680"/>
        <v>0</v>
      </c>
      <c r="AGW6" s="27">
        <f t="shared" si="681"/>
        <v>0</v>
      </c>
      <c r="AGX6" s="27">
        <f t="shared" si="682"/>
        <v>0</v>
      </c>
      <c r="AGY6" s="27">
        <f t="shared" si="683"/>
        <v>0</v>
      </c>
      <c r="AGZ6" s="27">
        <f t="shared" si="684"/>
        <v>0</v>
      </c>
      <c r="AHA6" s="27">
        <f t="shared" si="685"/>
        <v>0</v>
      </c>
      <c r="AHB6" s="27">
        <f t="shared" si="686"/>
        <v>0</v>
      </c>
      <c r="AHC6" s="27">
        <f t="shared" si="687"/>
        <v>0</v>
      </c>
      <c r="AHD6" s="27">
        <f t="shared" si="688"/>
        <v>0</v>
      </c>
      <c r="AHE6" s="27">
        <f t="shared" si="689"/>
        <v>0</v>
      </c>
      <c r="AHF6" s="27">
        <f t="shared" si="690"/>
        <v>0</v>
      </c>
      <c r="AHG6" s="27">
        <f t="shared" si="691"/>
        <v>8</v>
      </c>
      <c r="AHH6" s="27">
        <f t="shared" si="692"/>
        <v>0</v>
      </c>
      <c r="AHI6" s="27">
        <f t="shared" si="693"/>
        <v>0</v>
      </c>
      <c r="AHJ6" s="27">
        <f t="shared" si="694"/>
        <v>0</v>
      </c>
      <c r="AHK6" s="27">
        <f t="shared" si="695"/>
        <v>0</v>
      </c>
      <c r="AHL6" s="27">
        <f t="shared" si="696"/>
        <v>0</v>
      </c>
      <c r="AHM6" s="27">
        <f t="shared" si="697"/>
        <v>0</v>
      </c>
      <c r="AHN6" s="27">
        <f t="shared" si="698"/>
        <v>0</v>
      </c>
      <c r="AHO6" s="27">
        <f t="shared" si="699"/>
        <v>0</v>
      </c>
      <c r="AHP6" s="27">
        <f t="shared" si="700"/>
        <v>0</v>
      </c>
      <c r="AHQ6" s="27">
        <f t="shared" si="701"/>
        <v>0</v>
      </c>
      <c r="AHR6" s="27">
        <f t="shared" si="702"/>
        <v>0</v>
      </c>
      <c r="AHS6" s="27">
        <f t="shared" si="703"/>
        <v>0</v>
      </c>
      <c r="AHT6" s="27">
        <f t="shared" si="704"/>
        <v>0</v>
      </c>
      <c r="AHU6" s="27">
        <f t="shared" si="705"/>
        <v>0</v>
      </c>
      <c r="AHV6" s="27">
        <f t="shared" si="706"/>
        <v>0</v>
      </c>
      <c r="AHW6" s="27">
        <f t="shared" si="707"/>
        <v>0</v>
      </c>
      <c r="AHX6" s="27">
        <f t="shared" si="708"/>
        <v>0</v>
      </c>
      <c r="AHY6" s="27">
        <f t="shared" si="709"/>
        <v>0</v>
      </c>
      <c r="AHZ6" s="27">
        <f t="shared" si="710"/>
        <v>0</v>
      </c>
      <c r="AIA6" s="27">
        <f t="shared" si="711"/>
        <v>0</v>
      </c>
      <c r="AIB6" s="27">
        <f t="shared" si="712"/>
        <v>0</v>
      </c>
      <c r="AIC6" s="27">
        <f t="shared" si="713"/>
        <v>0</v>
      </c>
      <c r="AID6" s="27">
        <f t="shared" si="714"/>
        <v>0</v>
      </c>
      <c r="AIE6" s="27">
        <f t="shared" si="715"/>
        <v>0</v>
      </c>
      <c r="AIF6" s="27">
        <f t="shared" si="716"/>
        <v>0</v>
      </c>
      <c r="AIG6" s="27">
        <f t="shared" si="717"/>
        <v>0</v>
      </c>
      <c r="AIH6" s="27">
        <f t="shared" si="718"/>
        <v>0</v>
      </c>
      <c r="AII6" s="27">
        <f t="shared" si="719"/>
        <v>0</v>
      </c>
      <c r="AIJ6" s="27">
        <f t="shared" si="720"/>
        <v>0</v>
      </c>
      <c r="AIK6" s="27">
        <f t="shared" si="721"/>
        <v>0</v>
      </c>
      <c r="AIL6" s="27">
        <f t="shared" si="722"/>
        <v>0</v>
      </c>
      <c r="AIM6" s="27">
        <f t="shared" si="723"/>
        <v>0</v>
      </c>
      <c r="AIN6" s="27">
        <f t="shared" si="724"/>
        <v>0</v>
      </c>
      <c r="AIO6" s="27">
        <f t="shared" si="725"/>
        <v>0</v>
      </c>
      <c r="AIP6" s="27">
        <f t="shared" si="726"/>
        <v>0</v>
      </c>
      <c r="AIQ6" s="27">
        <f t="shared" si="727"/>
        <v>0</v>
      </c>
      <c r="AIR6" s="27">
        <f t="shared" si="728"/>
        <v>0</v>
      </c>
      <c r="AIT6" s="27">
        <v>1</v>
      </c>
      <c r="AIU6" s="27">
        <v>1</v>
      </c>
      <c r="AIV6" s="27">
        <v>1</v>
      </c>
      <c r="AIW6" s="27">
        <f t="shared" si="729"/>
        <v>0</v>
      </c>
      <c r="AIX6" s="27">
        <f t="shared" si="730"/>
        <v>0</v>
      </c>
      <c r="AIY6" s="27">
        <f t="shared" si="731"/>
        <v>0</v>
      </c>
      <c r="AIZ6" s="27">
        <f t="shared" si="732"/>
        <v>0</v>
      </c>
      <c r="AJA6" s="27">
        <f t="shared" si="733"/>
        <v>0</v>
      </c>
      <c r="AJB6" s="27">
        <f t="shared" si="734"/>
        <v>0</v>
      </c>
      <c r="AJC6" s="27">
        <f t="shared" si="735"/>
        <v>0</v>
      </c>
      <c r="AJD6" s="27">
        <f t="shared" si="736"/>
        <v>0</v>
      </c>
      <c r="AJE6" s="27">
        <f t="shared" si="737"/>
        <v>0.25</v>
      </c>
      <c r="AJF6" s="27">
        <f t="shared" si="738"/>
        <v>0</v>
      </c>
      <c r="AJG6" s="27">
        <f t="shared" si="739"/>
        <v>0</v>
      </c>
      <c r="AJH6" s="27">
        <f t="shared" si="740"/>
        <v>0</v>
      </c>
      <c r="AJI6" s="27">
        <f t="shared" si="741"/>
        <v>0</v>
      </c>
      <c r="AJJ6" s="27">
        <f t="shared" si="742"/>
        <v>0</v>
      </c>
      <c r="AJK6" s="27">
        <f t="shared" si="743"/>
        <v>0</v>
      </c>
      <c r="AJL6" s="27">
        <f t="shared" si="744"/>
        <v>0</v>
      </c>
      <c r="AJM6" s="27">
        <f t="shared" si="745"/>
        <v>0</v>
      </c>
      <c r="AJN6" s="27">
        <f t="shared" si="746"/>
        <v>0</v>
      </c>
      <c r="AJO6" s="27">
        <f t="shared" si="747"/>
        <v>0</v>
      </c>
      <c r="AJP6" s="27">
        <f t="shared" si="748"/>
        <v>0</v>
      </c>
      <c r="AJQ6" s="27">
        <f t="shared" si="749"/>
        <v>0</v>
      </c>
      <c r="AJR6" s="27">
        <f t="shared" si="750"/>
        <v>0</v>
      </c>
      <c r="AJS6" s="27">
        <f t="shared" si="751"/>
        <v>0</v>
      </c>
      <c r="AJT6" s="27">
        <f t="shared" si="752"/>
        <v>0</v>
      </c>
      <c r="AJU6" s="27">
        <f t="shared" si="753"/>
        <v>0</v>
      </c>
      <c r="AJV6" s="27">
        <f t="shared" si="754"/>
        <v>0</v>
      </c>
      <c r="AJW6" s="27">
        <f t="shared" si="755"/>
        <v>0</v>
      </c>
      <c r="AJX6" s="27">
        <f t="shared" si="756"/>
        <v>0</v>
      </c>
      <c r="AJY6" s="27">
        <f t="shared" si="757"/>
        <v>0</v>
      </c>
      <c r="AJZ6" s="27">
        <f t="shared" si="758"/>
        <v>0</v>
      </c>
      <c r="AKA6" s="27">
        <f t="shared" si="759"/>
        <v>0</v>
      </c>
      <c r="AKB6" s="27">
        <f t="shared" si="760"/>
        <v>0</v>
      </c>
      <c r="AKC6" s="27">
        <f t="shared" si="761"/>
        <v>0</v>
      </c>
      <c r="AKD6" s="27">
        <f t="shared" si="762"/>
        <v>0</v>
      </c>
      <c r="AKE6" s="27">
        <f t="shared" si="763"/>
        <v>0</v>
      </c>
      <c r="AKF6" s="27">
        <f t="shared" si="764"/>
        <v>0</v>
      </c>
      <c r="AKG6" s="27">
        <f t="shared" si="765"/>
        <v>0</v>
      </c>
      <c r="AKH6" s="27">
        <f t="shared" si="766"/>
        <v>0</v>
      </c>
      <c r="AKI6" s="27">
        <f t="shared" si="767"/>
        <v>0</v>
      </c>
      <c r="AKJ6" s="27">
        <f t="shared" si="768"/>
        <v>0</v>
      </c>
      <c r="AKK6" s="27">
        <f t="shared" si="769"/>
        <v>0</v>
      </c>
      <c r="AKL6" s="27">
        <f t="shared" si="770"/>
        <v>0.25</v>
      </c>
      <c r="AKM6" s="27">
        <f t="shared" si="771"/>
        <v>0</v>
      </c>
      <c r="AKN6" s="27">
        <f t="shared" si="772"/>
        <v>0</v>
      </c>
      <c r="AKO6" s="27">
        <f t="shared" si="773"/>
        <v>0</v>
      </c>
      <c r="AKP6" s="27">
        <f t="shared" si="774"/>
        <v>0</v>
      </c>
      <c r="AKQ6" s="27">
        <f t="shared" si="775"/>
        <v>0</v>
      </c>
      <c r="AKR6" s="27">
        <f t="shared" si="776"/>
        <v>0</v>
      </c>
      <c r="AKS6" s="27">
        <f t="shared" si="777"/>
        <v>0</v>
      </c>
      <c r="AKT6" s="27">
        <f t="shared" si="778"/>
        <v>0</v>
      </c>
      <c r="AKU6" s="27">
        <f t="shared" si="779"/>
        <v>0</v>
      </c>
      <c r="AKV6" s="27">
        <f t="shared" si="780"/>
        <v>0</v>
      </c>
      <c r="AKW6" s="27">
        <f t="shared" si="781"/>
        <v>0</v>
      </c>
      <c r="AKX6" s="27">
        <f t="shared" si="782"/>
        <v>0</v>
      </c>
      <c r="AKY6" s="27">
        <f t="shared" si="783"/>
        <v>0</v>
      </c>
      <c r="AKZ6" s="27">
        <f t="shared" si="784"/>
        <v>0</v>
      </c>
      <c r="ALA6" s="27">
        <f t="shared" si="785"/>
        <v>0</v>
      </c>
      <c r="ALB6" s="27">
        <f t="shared" si="786"/>
        <v>0</v>
      </c>
      <c r="ALC6" s="27">
        <f t="shared" si="787"/>
        <v>0</v>
      </c>
      <c r="ALD6" s="27">
        <f t="shared" si="788"/>
        <v>0</v>
      </c>
      <c r="ALE6" s="27">
        <f t="shared" si="789"/>
        <v>0</v>
      </c>
      <c r="ALF6" s="27">
        <f t="shared" si="790"/>
        <v>0</v>
      </c>
      <c r="ALG6" s="27">
        <f t="shared" si="791"/>
        <v>0</v>
      </c>
      <c r="ALH6" s="27">
        <f t="shared" si="792"/>
        <v>0</v>
      </c>
      <c r="ALI6" s="27">
        <f t="shared" si="793"/>
        <v>0</v>
      </c>
      <c r="ALJ6" s="27">
        <f t="shared" si="794"/>
        <v>0</v>
      </c>
      <c r="ALK6" s="27">
        <f t="shared" si="795"/>
        <v>0</v>
      </c>
      <c r="ALL6" s="27">
        <f t="shared" si="796"/>
        <v>0</v>
      </c>
      <c r="ALM6" s="27">
        <f t="shared" si="797"/>
        <v>0</v>
      </c>
      <c r="ALN6" s="27">
        <f t="shared" si="798"/>
        <v>0</v>
      </c>
      <c r="ALO6" s="27">
        <f t="shared" si="799"/>
        <v>0</v>
      </c>
      <c r="ALP6" s="27">
        <f t="shared" si="800"/>
        <v>0</v>
      </c>
      <c r="ALQ6" s="27">
        <f t="shared" si="801"/>
        <v>0</v>
      </c>
      <c r="ALR6" s="27">
        <f t="shared" si="802"/>
        <v>0</v>
      </c>
      <c r="ALS6" s="27">
        <f t="shared" si="803"/>
        <v>0</v>
      </c>
      <c r="ALT6" s="27">
        <f t="shared" si="804"/>
        <v>0</v>
      </c>
      <c r="ALU6" s="27">
        <f t="shared" si="805"/>
        <v>0</v>
      </c>
      <c r="ALV6" s="27">
        <f t="shared" si="806"/>
        <v>0</v>
      </c>
      <c r="ALW6" s="27">
        <f t="shared" si="807"/>
        <v>0</v>
      </c>
      <c r="ALY6" s="27" t="s">
        <v>6</v>
      </c>
      <c r="ALZ6" s="27">
        <v>1</v>
      </c>
      <c r="AMA6" s="27">
        <v>1</v>
      </c>
      <c r="AMB6" s="27">
        <v>2</v>
      </c>
      <c r="AMC6" s="27">
        <v>2</v>
      </c>
      <c r="AMD6" s="27">
        <v>8</v>
      </c>
      <c r="AME6" s="27">
        <v>8</v>
      </c>
      <c r="AMF6" s="27">
        <v>4</v>
      </c>
      <c r="AMG6" s="27">
        <v>8</v>
      </c>
      <c r="AMH6" s="27">
        <v>8</v>
      </c>
    </row>
    <row r="7" spans="1:1022" x14ac:dyDescent="0.35">
      <c r="A7" s="27">
        <v>116</v>
      </c>
      <c r="B7" s="79" t="s">
        <v>333</v>
      </c>
      <c r="C7" s="91">
        <f>VLOOKUP($A7, RankingsX!$A$1:$AN$241, 40, FALSE)</f>
        <v>5</v>
      </c>
      <c r="D7" s="79" t="s">
        <v>395</v>
      </c>
      <c r="E7" s="148" t="s">
        <v>556</v>
      </c>
      <c r="F7" s="148" t="s">
        <v>556</v>
      </c>
      <c r="G7" s="196">
        <v>2</v>
      </c>
      <c r="H7">
        <v>1804</v>
      </c>
      <c r="I7" s="29">
        <f t="shared" si="0"/>
        <v>5</v>
      </c>
      <c r="J7" s="27">
        <v>4</v>
      </c>
      <c r="L7" s="27" t="s">
        <v>1721</v>
      </c>
      <c r="M7" s="100" t="s">
        <v>1710</v>
      </c>
      <c r="N7" s="27" t="s">
        <v>1752</v>
      </c>
      <c r="O7" s="27" t="s">
        <v>24</v>
      </c>
      <c r="P7" s="27" t="s">
        <v>24</v>
      </c>
      <c r="Q7" s="27" t="s">
        <v>24</v>
      </c>
      <c r="R7" s="27" t="s">
        <v>24</v>
      </c>
      <c r="S7" s="27" t="s">
        <v>24</v>
      </c>
      <c r="T7" s="27" t="s">
        <v>24</v>
      </c>
      <c r="U7" s="27" t="s">
        <v>24</v>
      </c>
      <c r="V7" s="27" t="s">
        <v>24</v>
      </c>
      <c r="W7" s="27" t="s">
        <v>1832</v>
      </c>
      <c r="X7" s="27" t="s">
        <v>24</v>
      </c>
      <c r="Y7" s="27" t="s">
        <v>24</v>
      </c>
      <c r="Z7" s="27" t="s">
        <v>24</v>
      </c>
      <c r="AA7" s="27" t="s">
        <v>24</v>
      </c>
      <c r="AB7" s="27" t="s">
        <v>24</v>
      </c>
      <c r="AC7" s="27" t="s">
        <v>24</v>
      </c>
      <c r="AD7" s="27" t="s">
        <v>24</v>
      </c>
      <c r="AE7" s="27" t="s">
        <v>24</v>
      </c>
      <c r="AF7" s="27" t="s">
        <v>24</v>
      </c>
      <c r="AG7" s="27" t="s">
        <v>24</v>
      </c>
      <c r="AH7" s="27" t="s">
        <v>24</v>
      </c>
      <c r="AI7" s="27" t="s">
        <v>24</v>
      </c>
      <c r="AJ7" s="27" t="s">
        <v>24</v>
      </c>
      <c r="AK7" s="27" t="s">
        <v>24</v>
      </c>
      <c r="AL7" s="27" t="s">
        <v>24</v>
      </c>
      <c r="AM7" s="27" t="s">
        <v>24</v>
      </c>
      <c r="AN7" s="27" t="s">
        <v>24</v>
      </c>
      <c r="AO7" s="27" t="s">
        <v>24</v>
      </c>
      <c r="AP7" s="27" t="s">
        <v>24</v>
      </c>
      <c r="AQ7" s="27" t="s">
        <v>24</v>
      </c>
      <c r="AR7" s="27" t="s">
        <v>24</v>
      </c>
      <c r="AS7" s="27" t="s">
        <v>24</v>
      </c>
      <c r="AT7" s="27" t="s">
        <v>24</v>
      </c>
      <c r="AU7" s="27" t="s">
        <v>24</v>
      </c>
      <c r="AV7" s="27" t="s">
        <v>24</v>
      </c>
      <c r="AW7" s="27" t="s">
        <v>24</v>
      </c>
      <c r="AX7" s="27" t="s">
        <v>24</v>
      </c>
      <c r="AY7" s="27" t="s">
        <v>24</v>
      </c>
      <c r="AZ7" s="27" t="s">
        <v>24</v>
      </c>
      <c r="BA7" s="27" t="s">
        <v>24</v>
      </c>
      <c r="BB7" s="27" t="s">
        <v>24</v>
      </c>
      <c r="BC7" s="27" t="s">
        <v>24</v>
      </c>
      <c r="BD7" s="27" t="s">
        <v>1891</v>
      </c>
      <c r="BE7" s="27" t="s">
        <v>24</v>
      </c>
      <c r="BF7" s="27" t="s">
        <v>24</v>
      </c>
      <c r="BG7" s="27" t="s">
        <v>24</v>
      </c>
      <c r="BH7" s="27" t="s">
        <v>24</v>
      </c>
      <c r="BI7" s="27" t="s">
        <v>24</v>
      </c>
      <c r="BJ7" s="27" t="s">
        <v>24</v>
      </c>
      <c r="BK7" s="27" t="s">
        <v>24</v>
      </c>
      <c r="BL7" s="27" t="s">
        <v>24</v>
      </c>
      <c r="BM7" s="27" t="s">
        <v>24</v>
      </c>
      <c r="BN7" s="27" t="s">
        <v>24</v>
      </c>
      <c r="BO7" s="27" t="s">
        <v>24</v>
      </c>
      <c r="BP7" s="27" t="s">
        <v>24</v>
      </c>
      <c r="BQ7" s="27" t="s">
        <v>24</v>
      </c>
      <c r="BR7" s="27" t="s">
        <v>24</v>
      </c>
      <c r="BS7" s="27" t="s">
        <v>24</v>
      </c>
      <c r="BT7" s="27" t="s">
        <v>24</v>
      </c>
      <c r="BU7" s="27" t="s">
        <v>24</v>
      </c>
      <c r="BV7" s="27" t="s">
        <v>24</v>
      </c>
      <c r="BW7" s="27" t="s">
        <v>24</v>
      </c>
      <c r="BX7" s="27" t="s">
        <v>24</v>
      </c>
      <c r="BY7" s="27" t="s">
        <v>24</v>
      </c>
      <c r="BZ7" s="27" t="s">
        <v>24</v>
      </c>
      <c r="CA7" s="27" t="s">
        <v>24</v>
      </c>
      <c r="CB7" s="27" t="s">
        <v>24</v>
      </c>
      <c r="CC7" s="27" t="s">
        <v>24</v>
      </c>
      <c r="CD7" s="27" t="s">
        <v>24</v>
      </c>
      <c r="CE7" s="27" t="s">
        <v>24</v>
      </c>
      <c r="CF7" s="27" t="s">
        <v>24</v>
      </c>
      <c r="CG7" s="27" t="s">
        <v>24</v>
      </c>
      <c r="CH7" s="27" t="s">
        <v>24</v>
      </c>
      <c r="CI7" s="27" t="s">
        <v>24</v>
      </c>
      <c r="CJ7" s="27" t="s">
        <v>24</v>
      </c>
      <c r="CK7" s="27" t="s">
        <v>24</v>
      </c>
      <c r="CL7" s="27" t="s">
        <v>24</v>
      </c>
      <c r="CM7" s="27" t="s">
        <v>24</v>
      </c>
      <c r="CN7" s="27" t="s">
        <v>24</v>
      </c>
      <c r="CO7" s="27" t="s">
        <v>24</v>
      </c>
      <c r="CQ7" s="28">
        <f t="shared" si="1"/>
        <v>3</v>
      </c>
      <c r="CR7" s="28">
        <f t="shared" si="2"/>
        <v>0</v>
      </c>
      <c r="CS7" s="28">
        <f t="shared" si="3"/>
        <v>1</v>
      </c>
      <c r="CT7" s="28">
        <f t="shared" si="4"/>
        <v>0</v>
      </c>
      <c r="CU7" s="28">
        <f t="shared" si="5"/>
        <v>3</v>
      </c>
      <c r="CV7" s="28">
        <f t="shared" si="6"/>
        <v>0</v>
      </c>
      <c r="CW7" s="28">
        <f t="shared" si="7"/>
        <v>1</v>
      </c>
      <c r="CX7" s="28">
        <f t="shared" si="8"/>
        <v>0</v>
      </c>
      <c r="CY7" s="28">
        <f t="shared" si="9"/>
        <v>0</v>
      </c>
      <c r="CZ7" s="28">
        <f t="shared" si="10"/>
        <v>0</v>
      </c>
      <c r="DA7" s="28">
        <f t="shared" si="11"/>
        <v>0</v>
      </c>
      <c r="DB7" s="28">
        <f t="shared" si="12"/>
        <v>0</v>
      </c>
      <c r="DC7" s="28">
        <f t="shared" si="13"/>
        <v>0</v>
      </c>
      <c r="DD7" s="28">
        <f t="shared" si="14"/>
        <v>0</v>
      </c>
      <c r="DE7" s="28">
        <f t="shared" si="15"/>
        <v>0</v>
      </c>
      <c r="DF7" s="28">
        <f t="shared" si="16"/>
        <v>0</v>
      </c>
      <c r="DG7" s="28">
        <f t="shared" si="17"/>
        <v>0</v>
      </c>
      <c r="DH7" s="28">
        <f t="shared" si="18"/>
        <v>1</v>
      </c>
      <c r="DI7" s="28">
        <f t="shared" si="19"/>
        <v>0</v>
      </c>
      <c r="DJ7" s="28">
        <f t="shared" si="20"/>
        <v>0</v>
      </c>
      <c r="DK7" s="28">
        <f t="shared" si="21"/>
        <v>0</v>
      </c>
      <c r="DL7" s="28">
        <f t="shared" si="22"/>
        <v>0</v>
      </c>
      <c r="DM7" s="28">
        <f t="shared" si="23"/>
        <v>0</v>
      </c>
      <c r="DN7" s="28">
        <f t="shared" si="24"/>
        <v>0</v>
      </c>
      <c r="DO7" s="28">
        <f t="shared" si="25"/>
        <v>0</v>
      </c>
      <c r="DP7" s="28">
        <f t="shared" si="26"/>
        <v>1</v>
      </c>
      <c r="DR7">
        <f t="shared" si="27"/>
        <v>1</v>
      </c>
      <c r="DS7">
        <f t="shared" si="28"/>
        <v>1</v>
      </c>
      <c r="DT7">
        <f t="shared" si="29"/>
        <v>3</v>
      </c>
      <c r="DU7">
        <f t="shared" si="30"/>
        <v>0</v>
      </c>
      <c r="DV7">
        <f t="shared" si="31"/>
        <v>0</v>
      </c>
      <c r="DW7">
        <f t="shared" si="32"/>
        <v>0</v>
      </c>
      <c r="DX7">
        <f t="shared" si="33"/>
        <v>0</v>
      </c>
      <c r="DY7">
        <f t="shared" si="34"/>
        <v>0</v>
      </c>
      <c r="DZ7">
        <f t="shared" si="35"/>
        <v>0</v>
      </c>
      <c r="EA7">
        <f t="shared" si="36"/>
        <v>0</v>
      </c>
      <c r="EB7">
        <f t="shared" si="37"/>
        <v>0</v>
      </c>
      <c r="EC7">
        <f t="shared" si="38"/>
        <v>1</v>
      </c>
      <c r="ED7">
        <f t="shared" si="39"/>
        <v>0</v>
      </c>
      <c r="EE7">
        <f t="shared" si="40"/>
        <v>0</v>
      </c>
      <c r="EF7">
        <f t="shared" si="41"/>
        <v>0</v>
      </c>
      <c r="EG7">
        <f t="shared" si="42"/>
        <v>0</v>
      </c>
      <c r="EH7">
        <f t="shared" si="43"/>
        <v>0</v>
      </c>
      <c r="EI7">
        <f t="shared" si="44"/>
        <v>0</v>
      </c>
      <c r="EJ7">
        <f t="shared" si="45"/>
        <v>0</v>
      </c>
      <c r="EK7">
        <f t="shared" si="46"/>
        <v>0</v>
      </c>
      <c r="EL7">
        <f t="shared" si="47"/>
        <v>0</v>
      </c>
      <c r="EM7">
        <f t="shared" si="48"/>
        <v>0</v>
      </c>
      <c r="EN7">
        <f t="shared" si="49"/>
        <v>0</v>
      </c>
      <c r="EO7">
        <f t="shared" si="50"/>
        <v>0</v>
      </c>
      <c r="EP7">
        <f t="shared" si="51"/>
        <v>0</v>
      </c>
      <c r="EQ7">
        <f t="shared" si="52"/>
        <v>0</v>
      </c>
      <c r="ER7">
        <f t="shared" si="53"/>
        <v>0</v>
      </c>
      <c r="ES7">
        <f t="shared" si="54"/>
        <v>0</v>
      </c>
      <c r="ET7">
        <f t="shared" si="55"/>
        <v>0</v>
      </c>
      <c r="EU7">
        <f t="shared" si="56"/>
        <v>0</v>
      </c>
      <c r="EV7">
        <f t="shared" si="57"/>
        <v>0</v>
      </c>
      <c r="EW7">
        <f t="shared" si="58"/>
        <v>0</v>
      </c>
      <c r="EX7">
        <f t="shared" si="59"/>
        <v>0</v>
      </c>
      <c r="EY7">
        <f t="shared" si="60"/>
        <v>0</v>
      </c>
      <c r="EZ7">
        <f t="shared" si="61"/>
        <v>0</v>
      </c>
      <c r="FA7">
        <f t="shared" si="62"/>
        <v>0</v>
      </c>
      <c r="FB7">
        <f t="shared" si="63"/>
        <v>0</v>
      </c>
      <c r="FC7">
        <f t="shared" si="64"/>
        <v>0</v>
      </c>
      <c r="FD7">
        <f t="shared" si="65"/>
        <v>0</v>
      </c>
      <c r="FE7">
        <f t="shared" si="66"/>
        <v>0</v>
      </c>
      <c r="FF7">
        <f t="shared" si="67"/>
        <v>0</v>
      </c>
      <c r="FG7">
        <f t="shared" si="68"/>
        <v>0</v>
      </c>
      <c r="FH7">
        <f t="shared" si="69"/>
        <v>0</v>
      </c>
      <c r="FI7">
        <f t="shared" si="70"/>
        <v>0</v>
      </c>
      <c r="FJ7">
        <f t="shared" si="71"/>
        <v>14</v>
      </c>
      <c r="FK7">
        <f t="shared" si="72"/>
        <v>0</v>
      </c>
      <c r="FL7">
        <f t="shared" si="73"/>
        <v>0</v>
      </c>
      <c r="FM7">
        <f t="shared" si="74"/>
        <v>0</v>
      </c>
      <c r="FN7">
        <f t="shared" si="75"/>
        <v>0</v>
      </c>
      <c r="FO7">
        <f t="shared" si="76"/>
        <v>0</v>
      </c>
      <c r="FP7">
        <f t="shared" si="77"/>
        <v>0</v>
      </c>
      <c r="FQ7">
        <f t="shared" si="78"/>
        <v>0</v>
      </c>
      <c r="FR7">
        <f t="shared" si="79"/>
        <v>0</v>
      </c>
      <c r="FS7">
        <f t="shared" si="80"/>
        <v>0</v>
      </c>
      <c r="FT7">
        <f t="shared" si="81"/>
        <v>0</v>
      </c>
      <c r="FU7">
        <f t="shared" si="82"/>
        <v>0</v>
      </c>
      <c r="FV7">
        <f t="shared" si="83"/>
        <v>0</v>
      </c>
      <c r="FW7">
        <f t="shared" si="84"/>
        <v>0</v>
      </c>
      <c r="FX7">
        <f t="shared" si="85"/>
        <v>0</v>
      </c>
      <c r="FY7">
        <f t="shared" si="86"/>
        <v>0</v>
      </c>
      <c r="FZ7">
        <f t="shared" si="87"/>
        <v>0</v>
      </c>
      <c r="GA7">
        <f t="shared" si="88"/>
        <v>0</v>
      </c>
      <c r="GB7">
        <f t="shared" si="89"/>
        <v>0</v>
      </c>
      <c r="GC7">
        <f t="shared" si="90"/>
        <v>0</v>
      </c>
      <c r="GD7">
        <f t="shared" si="91"/>
        <v>0</v>
      </c>
      <c r="GE7">
        <f t="shared" si="92"/>
        <v>0</v>
      </c>
      <c r="GF7">
        <f t="shared" si="93"/>
        <v>0</v>
      </c>
      <c r="GG7">
        <f t="shared" si="94"/>
        <v>0</v>
      </c>
      <c r="GH7">
        <f t="shared" si="95"/>
        <v>0</v>
      </c>
      <c r="GI7">
        <f t="shared" si="96"/>
        <v>0</v>
      </c>
      <c r="GJ7">
        <f t="shared" si="97"/>
        <v>0</v>
      </c>
      <c r="GK7">
        <f t="shared" si="98"/>
        <v>0</v>
      </c>
      <c r="GL7">
        <f t="shared" si="99"/>
        <v>0</v>
      </c>
      <c r="GM7">
        <f t="shared" si="100"/>
        <v>0</v>
      </c>
      <c r="GN7">
        <f t="shared" si="101"/>
        <v>0</v>
      </c>
      <c r="GO7">
        <f t="shared" si="102"/>
        <v>0</v>
      </c>
      <c r="GP7">
        <f t="shared" si="103"/>
        <v>0</v>
      </c>
      <c r="GQ7">
        <f t="shared" si="104"/>
        <v>0</v>
      </c>
      <c r="GR7">
        <f t="shared" si="105"/>
        <v>0</v>
      </c>
      <c r="GS7">
        <f t="shared" si="106"/>
        <v>0</v>
      </c>
      <c r="GT7">
        <f t="shared" si="107"/>
        <v>0</v>
      </c>
      <c r="GU7">
        <f t="shared" si="108"/>
        <v>0</v>
      </c>
      <c r="GW7" s="278">
        <f t="shared" si="109"/>
        <v>1.0912396436157965</v>
      </c>
      <c r="GX7" s="278">
        <f t="shared" si="110"/>
        <v>0</v>
      </c>
      <c r="GY7" s="278">
        <f t="shared" si="111"/>
        <v>0</v>
      </c>
      <c r="GZ7" s="278">
        <f t="shared" si="112"/>
        <v>0.70739028817218075</v>
      </c>
      <c r="HA7" s="278">
        <f t="shared" si="113"/>
        <v>0</v>
      </c>
      <c r="HB7" s="278">
        <f t="shared" si="114"/>
        <v>1.7986299317879773</v>
      </c>
      <c r="HC7" s="278">
        <f t="shared" si="115"/>
        <v>0.27280991090394913</v>
      </c>
      <c r="HE7">
        <f>IFERROR(VLOOKUP(_xlfn.NUMBERVALUE(MID(L7, SEARCH("!", L7)+1, SEARCH("+", L7)-SEARCH("!", L7)-1)), RankingsX!$A$2:$BJ$129, 62, FALSE),0)</f>
        <v>0.30836275795419577</v>
      </c>
      <c r="HF7">
        <f>IFERROR(VLOOKUP(_xlfn.NUMBERVALUE(MID(M7, SEARCH("!", M7)+1, SEARCH("+", M7)-SEARCH("!", M7)-1)), RankingsX!$A$2:$BJ$129, 62, FALSE),0)</f>
        <v>0.14132292564113749</v>
      </c>
      <c r="HG7">
        <f>IFERROR(VLOOKUP(_xlfn.NUMBERVALUE(MID(N7, SEARCH("!", N7)+1, SEARCH("+", N7)-SEARCH("!", N7)-1)), RankingsX!$A$2:$BJ$129, 62, FALSE),0)</f>
        <v>0.19133875196290803</v>
      </c>
      <c r="HH7">
        <f>IFERROR(VLOOKUP(_xlfn.NUMBERVALUE(MID(O7, SEARCH("!", O7)+1, SEARCH("+", O7)-SEARCH("!", O7)-1)), RankingsX!$A$2:$BJ$129, 62, FALSE),0)</f>
        <v>0</v>
      </c>
      <c r="HI7">
        <f>IFERROR(VLOOKUP(_xlfn.NUMBERVALUE(MID(P7, SEARCH("!", P7)+1, SEARCH("+", P7)-SEARCH("!", P7)-1)), RankingsX!$A$2:$BJ$129, 62, FALSE),0)</f>
        <v>0</v>
      </c>
      <c r="HJ7">
        <f>IFERROR(VLOOKUP(_xlfn.NUMBERVALUE(MID(Q7, SEARCH("!", Q7)+1, SEARCH("+", Q7)-SEARCH("!", Q7)-1)), RankingsX!$A$2:$BJ$129, 62, FALSE),0)</f>
        <v>0</v>
      </c>
      <c r="HK7">
        <f>IFERROR(VLOOKUP(_xlfn.NUMBERVALUE(MID(R7, SEARCH("!", R7)+1, SEARCH("+", R7)-SEARCH("!", R7)-1)), RankingsX!$A$2:$BJ$129, 62, FALSE),0)</f>
        <v>0</v>
      </c>
      <c r="HL7">
        <f>IFERROR(VLOOKUP(_xlfn.NUMBERVALUE(MID(S7, SEARCH("!", S7)+1, SEARCH("+", S7)-SEARCH("!", S7)-1)), RankingsX!$A$2:$BJ$129, 62, FALSE),0)</f>
        <v>0</v>
      </c>
      <c r="HM7">
        <f>IFERROR(VLOOKUP(_xlfn.NUMBERVALUE(MID(T7, SEARCH("!", T7)+1, SEARCH("+", T7)-SEARCH("!", T7)-1)), RankingsX!$A$2:$BJ$129, 62, FALSE),0)</f>
        <v>0</v>
      </c>
      <c r="HN7">
        <f>IFERROR(VLOOKUP(_xlfn.NUMBERVALUE(MID(U7, SEARCH("!", U7)+1, SEARCH("+", U7)-SEARCH("!", U7)-1)), RankingsX!$A$2:$BJ$129, 62, FALSE),0)</f>
        <v>0</v>
      </c>
      <c r="HO7">
        <f>IFERROR(VLOOKUP(_xlfn.NUMBERVALUE(MID(V7, SEARCH("!", V7)+1, SEARCH("+", V7)-SEARCH("!", V7)-1)), RankingsX!$A$2:$BJ$129, 62, FALSE),0)</f>
        <v>0</v>
      </c>
      <c r="HP7">
        <f>IFERROR(VLOOKUP(_xlfn.NUMBERVALUE(MID(W7, SEARCH("!", W7)+1, SEARCH("+", W7)-SEARCH("!", W7)-1)), RankingsX!$A$2:$BJ$129, 62, FALSE),0)</f>
        <v>0.45021520805755511</v>
      </c>
      <c r="HQ7">
        <f>IFERROR(VLOOKUP(_xlfn.NUMBERVALUE(MID(X7, SEARCH("!", X7)+1, SEARCH("+", X7)-SEARCH("!", X7)-1)), RankingsX!$A$2:$BJ$129, 62, FALSE),0)</f>
        <v>0</v>
      </c>
      <c r="HR7">
        <f>IFERROR(VLOOKUP(_xlfn.NUMBERVALUE(MID(Y7, SEARCH("!", Y7)+1, SEARCH("+", Y7)-SEARCH("!", Y7)-1)), RankingsX!$A$2:$BJ$129, 62, FALSE),0)</f>
        <v>0</v>
      </c>
      <c r="HS7">
        <f>IFERROR(VLOOKUP(_xlfn.NUMBERVALUE(MID(Z7, SEARCH("!", Z7)+1, SEARCH("+", Z7)-SEARCH("!", Z7)-1)), RankingsX!$A$2:$BJ$129, 62, FALSE),0)</f>
        <v>0</v>
      </c>
      <c r="HT7">
        <f>IFERROR(VLOOKUP(_xlfn.NUMBERVALUE(MID(AA7, SEARCH("!", AA7)+1, SEARCH("+", AA7)-SEARCH("!", AA7)-1)), RankingsX!$A$2:$BJ$129, 62, FALSE),0)</f>
        <v>0</v>
      </c>
      <c r="HU7">
        <f>IFERROR(VLOOKUP(_xlfn.NUMBERVALUE(MID(AB7, SEARCH("!", AB7)+1, SEARCH("+", AB7)-SEARCH("!", AB7)-1)), RankingsX!$A$2:$BJ$129, 62, FALSE),0)</f>
        <v>0</v>
      </c>
      <c r="HV7">
        <f>IFERROR(VLOOKUP(_xlfn.NUMBERVALUE(MID(AC7, SEARCH("!", AC7)+1, SEARCH("+", AC7)-SEARCH("!", AC7)-1)), RankingsX!$A$2:$BJ$129, 62, FALSE),0)</f>
        <v>0</v>
      </c>
      <c r="HW7">
        <f>IFERROR(VLOOKUP(_xlfn.NUMBERVALUE(MID(AD7, SEARCH("!", AD7)+1, SEARCH("+", AD7)-SEARCH("!", AD7)-1)), RankingsX!$A$2:$BJ$129, 62, FALSE),0)</f>
        <v>0</v>
      </c>
      <c r="HX7">
        <f>IFERROR(VLOOKUP(_xlfn.NUMBERVALUE(MID(AE7, SEARCH("!", AE7)+1, SEARCH("+", AE7)-SEARCH("!", AE7)-1)), RankingsX!$A$2:$BJ$129, 62, FALSE),0)</f>
        <v>0</v>
      </c>
      <c r="HY7">
        <f>IFERROR(VLOOKUP(_xlfn.NUMBERVALUE(MID(AF7, SEARCH("!", AF7)+1, SEARCH("+", AF7)-SEARCH("!", AF7)-1)), RankingsX!$A$2:$BJ$129, 62, FALSE),0)</f>
        <v>0</v>
      </c>
      <c r="HZ7">
        <f>IFERROR(VLOOKUP(_xlfn.NUMBERVALUE(MID(AG7, SEARCH("!", AG7)+1, SEARCH("+", AG7)-SEARCH("!", AG7)-1)), RankingsX!$A$2:$BJ$129, 62, FALSE),0)</f>
        <v>0</v>
      </c>
      <c r="IA7">
        <f>IFERROR(VLOOKUP(_xlfn.NUMBERVALUE(MID(AH7, SEARCH("!", AH7)+1, SEARCH("+", AH7)-SEARCH("!", AH7)-1)), RankingsX!$A$2:$BJ$129, 62, FALSE),0)</f>
        <v>0</v>
      </c>
      <c r="IB7">
        <f>IFERROR(VLOOKUP(_xlfn.NUMBERVALUE(MID(AI7, SEARCH("!", AI7)+1, SEARCH("+", AI7)-SEARCH("!", AI7)-1)), RankingsX!$A$2:$BJ$129, 62, FALSE),0)</f>
        <v>0</v>
      </c>
      <c r="IC7">
        <f>IFERROR(VLOOKUP(_xlfn.NUMBERVALUE(MID(AJ7, SEARCH("!", AJ7)+1, SEARCH("+", AJ7)-SEARCH("!", AJ7)-1)), RankingsX!$A$2:$BJ$129, 62, FALSE),0)</f>
        <v>0</v>
      </c>
      <c r="ID7">
        <f>IFERROR(VLOOKUP(_xlfn.NUMBERVALUE(MID(AK7, SEARCH("!", AK7)+1, SEARCH("+", AK7)-SEARCH("!", AK7)-1)), RankingsX!$A$2:$BJ$129, 62, FALSE),0)</f>
        <v>0</v>
      </c>
      <c r="IE7">
        <f>IFERROR(VLOOKUP(_xlfn.NUMBERVALUE(MID(AL7, SEARCH("!", AL7)+1, SEARCH("+", AL7)-SEARCH("!", AL7)-1)), RankingsX!$A$2:$BJ$129, 62, FALSE),0)</f>
        <v>0</v>
      </c>
      <c r="IF7">
        <f>IFERROR(VLOOKUP(_xlfn.NUMBERVALUE(MID(AM7, SEARCH("!", AM7)+1, SEARCH("+", AM7)-SEARCH("!", AM7)-1)), RankingsX!$A$2:$BJ$129, 62, FALSE),0)</f>
        <v>0</v>
      </c>
      <c r="IG7">
        <f>IFERROR(VLOOKUP(_xlfn.NUMBERVALUE(MID(AN7, SEARCH("!", AN7)+1, SEARCH("+", AN7)-SEARCH("!", AN7)-1)), RankingsX!$A$2:$BJ$129, 62, FALSE),0)</f>
        <v>0</v>
      </c>
      <c r="IH7">
        <f>IFERROR(VLOOKUP(_xlfn.NUMBERVALUE(MID(AO7, SEARCH("!", AO7)+1, SEARCH("+", AO7)-SEARCH("!", AO7)-1)), RankingsX!$A$2:$BJ$129, 62, FALSE),0)</f>
        <v>0</v>
      </c>
      <c r="II7">
        <f>IFERROR(VLOOKUP(_xlfn.NUMBERVALUE(MID(AP7, SEARCH("!", AP7)+1, SEARCH("+", AP7)-SEARCH("!", AP7)-1)), RankingsX!$A$2:$BJ$129, 62, FALSE),0)</f>
        <v>0</v>
      </c>
      <c r="IJ7">
        <f>IFERROR(VLOOKUP(_xlfn.NUMBERVALUE(MID(AQ7, SEARCH("!", AQ7)+1, SEARCH("+", AQ7)-SEARCH("!", AQ7)-1)), RankingsX!$A$2:$BJ$129, 62, FALSE),0)</f>
        <v>0</v>
      </c>
      <c r="IK7">
        <f>IFERROR(VLOOKUP(_xlfn.NUMBERVALUE(MID(AR7, SEARCH("!", AR7)+1, SEARCH("+", AR7)-SEARCH("!", AR7)-1)), RankingsX!$A$2:$BJ$129, 62, FALSE),0)</f>
        <v>0</v>
      </c>
      <c r="IL7">
        <f>IFERROR(VLOOKUP(_xlfn.NUMBERVALUE(MID(AS7, SEARCH("!", AS7)+1, SEARCH("+", AS7)-SEARCH("!", AS7)-1)), RankingsX!$A$2:$BJ$129, 62, FALSE),0)</f>
        <v>0</v>
      </c>
      <c r="IM7">
        <f>IFERROR(VLOOKUP(_xlfn.NUMBERVALUE(MID(AT7, SEARCH("!", AT7)+1, SEARCH("+", AT7)-SEARCH("!", AT7)-1)), RankingsX!$A$2:$BJ$129, 62, FALSE),0)</f>
        <v>0</v>
      </c>
      <c r="IN7">
        <f>IFERROR(VLOOKUP(_xlfn.NUMBERVALUE(MID(AU7, SEARCH("!", AU7)+1, SEARCH("+", AU7)-SEARCH("!", AU7)-1)), RankingsX!$A$2:$BJ$129, 62, FALSE),0)</f>
        <v>0</v>
      </c>
      <c r="IO7">
        <f>IFERROR(VLOOKUP(_xlfn.NUMBERVALUE(MID(AV7, SEARCH("!", AV7)+1, SEARCH("+", AV7)-SEARCH("!", AV7)-1)), RankingsX!$A$2:$BJ$129, 62, FALSE),0)</f>
        <v>0</v>
      </c>
      <c r="IP7">
        <f>IFERROR(VLOOKUP(_xlfn.NUMBERVALUE(MID(AW7, SEARCH("!", AW7)+1, SEARCH("+", AW7)-SEARCH("!", AW7)-1)), RankingsX!$A$2:$BJ$129, 62, FALSE),0)</f>
        <v>0</v>
      </c>
      <c r="IQ7">
        <f>IFERROR(VLOOKUP(_xlfn.NUMBERVALUE(MID(AX7, SEARCH("!", AX7)+1, SEARCH("+", AX7)-SEARCH("!", AX7)-1)), RankingsX!$A$2:$BJ$129, 62, FALSE),0)</f>
        <v>0</v>
      </c>
      <c r="IR7">
        <f>IFERROR(VLOOKUP(_xlfn.NUMBERVALUE(MID(AY7, SEARCH("!", AY7)+1, SEARCH("+", AY7)-SEARCH("!", AY7)-1)), RankingsX!$A$2:$BJ$129, 62, FALSE),0)</f>
        <v>0</v>
      </c>
      <c r="IS7">
        <f>IFERROR(VLOOKUP(_xlfn.NUMBERVALUE(MID(AZ7, SEARCH("!", AZ7)+1, SEARCH("+", AZ7)-SEARCH("!", AZ7)-1)), RankingsX!$A$2:$BJ$129, 62, FALSE),0)</f>
        <v>0</v>
      </c>
      <c r="IT7">
        <f>IFERROR(VLOOKUP(_xlfn.NUMBERVALUE(MID(BA7, SEARCH("!", BA7)+1, SEARCH("+", BA7)-SEARCH("!", BA7)-1)), RankingsX!$A$2:$BJ$129, 62, FALSE),0)</f>
        <v>0</v>
      </c>
      <c r="IU7">
        <f>IFERROR(VLOOKUP(_xlfn.NUMBERVALUE(MID(BB7, SEARCH("!", BB7)+1, SEARCH("+", BB7)-SEARCH("!", BB7)-1)), RankingsX!$A$2:$BJ$129, 62, FALSE),0)</f>
        <v>0</v>
      </c>
      <c r="IV7">
        <f>IFERROR(VLOOKUP(_xlfn.NUMBERVALUE(MID(BC7, SEARCH("!", BC7)+1, SEARCH("+", BC7)-SEARCH("!", BC7)-1)), RankingsX!$A$2:$BJ$129, 62, FALSE),0)</f>
        <v>0</v>
      </c>
      <c r="IW7">
        <f>IFERROR(VLOOKUP(_xlfn.NUMBERVALUE(MID(BD7, SEARCH("!", BD7)+1, SEARCH("+", BD7)-SEARCH("!", BD7)-1)), RankingsX!$A$2:$BJ$129, 62, FALSE),0)</f>
        <v>0.70739028817218075</v>
      </c>
      <c r="IX7">
        <f>IFERROR(VLOOKUP(_xlfn.NUMBERVALUE(MID(BE7, SEARCH("!", BE7)+1, SEARCH("+", BE7)-SEARCH("!", BE7)-1)), RankingsX!$A$2:$BJ$129, 62, FALSE),0)</f>
        <v>0</v>
      </c>
      <c r="IY7">
        <f>IFERROR(VLOOKUP(_xlfn.NUMBERVALUE(MID(BF7, SEARCH("!", BF7)+1, SEARCH("+", BF7)-SEARCH("!", BF7)-1)), RankingsX!$A$2:$BJ$129, 62, FALSE),0)</f>
        <v>0</v>
      </c>
      <c r="IZ7">
        <f>IFERROR(VLOOKUP(_xlfn.NUMBERVALUE(MID(BG7, SEARCH("!", BG7)+1, SEARCH("+", BG7)-SEARCH("!", BG7)-1)), RankingsX!$A$2:$BJ$129, 62, FALSE),0)</f>
        <v>0</v>
      </c>
      <c r="JA7">
        <f>IFERROR(VLOOKUP(_xlfn.NUMBERVALUE(MID(BH7, SEARCH("!", BH7)+1, SEARCH("+", BH7)-SEARCH("!", BH7)-1)), RankingsX!$A$2:$BJ$129, 62, FALSE),0)</f>
        <v>0</v>
      </c>
      <c r="JB7">
        <f>IFERROR(VLOOKUP(_xlfn.NUMBERVALUE(MID(BI7, SEARCH("!", BI7)+1, SEARCH("+", BI7)-SEARCH("!", BI7)-1)), RankingsX!$A$2:$BJ$129, 62, FALSE),0)</f>
        <v>0</v>
      </c>
      <c r="JC7">
        <f>IFERROR(VLOOKUP(_xlfn.NUMBERVALUE(MID(BJ7, SEARCH("!", BJ7)+1, SEARCH("+", BJ7)-SEARCH("!", BJ7)-1)), RankingsX!$A$2:$BJ$129, 62, FALSE),0)</f>
        <v>0</v>
      </c>
      <c r="JD7">
        <f>IFERROR(VLOOKUP(_xlfn.NUMBERVALUE(MID(BK7, SEARCH("!", BK7)+1, SEARCH("+", BK7)-SEARCH("!", BK7)-1)), RankingsX!$A$2:$BJ$129, 62, FALSE),0)</f>
        <v>0</v>
      </c>
      <c r="JE7">
        <f>IFERROR(VLOOKUP(_xlfn.NUMBERVALUE(MID(BL7, SEARCH("!", BL7)+1, SEARCH("+", BL7)-SEARCH("!", BL7)-1)), RankingsX!$A$2:$BJ$129, 62, FALSE),0)</f>
        <v>0</v>
      </c>
      <c r="JF7">
        <f>IFERROR(VLOOKUP(_xlfn.NUMBERVALUE(MID(BM7, SEARCH("!", BM7)+1, SEARCH("+", BM7)-SEARCH("!", BM7)-1)), RankingsX!$A$2:$BJ$129, 62, FALSE),0)</f>
        <v>0</v>
      </c>
      <c r="JG7">
        <f>IFERROR(VLOOKUP(_xlfn.NUMBERVALUE(MID(BN7, SEARCH("!", BN7)+1, SEARCH("+", BN7)-SEARCH("!", BN7)-1)), RankingsX!$A$2:$BJ$129, 62, FALSE),0)</f>
        <v>0</v>
      </c>
      <c r="JH7">
        <f>IFERROR(VLOOKUP(_xlfn.NUMBERVALUE(MID(BO7, SEARCH("!", BO7)+1, SEARCH("+", BO7)-SEARCH("!", BO7)-1)), RankingsX!$A$2:$BJ$129, 62, FALSE),0)</f>
        <v>0</v>
      </c>
      <c r="JI7">
        <f>IFERROR(VLOOKUP(_xlfn.NUMBERVALUE(MID(BP7, SEARCH("!", BP7)+1, SEARCH("+", BP7)-SEARCH("!", BP7)-1)), RankingsX!$A$2:$BJ$129, 62, FALSE),0)</f>
        <v>0</v>
      </c>
      <c r="JJ7">
        <f>IFERROR(VLOOKUP(_xlfn.NUMBERVALUE(MID(BQ7, SEARCH("!", BQ7)+1, SEARCH("+", BQ7)-SEARCH("!", BQ7)-1)), RankingsX!$A$2:$BJ$129, 62, FALSE),0)</f>
        <v>0</v>
      </c>
      <c r="JK7">
        <f>IFERROR(VLOOKUP(_xlfn.NUMBERVALUE(MID(BR7, SEARCH("!", BR7)+1, SEARCH("+", BR7)-SEARCH("!", BR7)-1)), RankingsX!$A$2:$BJ$129, 62, FALSE),0)</f>
        <v>0</v>
      </c>
      <c r="JL7">
        <f>IFERROR(VLOOKUP(_xlfn.NUMBERVALUE(MID(BS7, SEARCH("!", BS7)+1, SEARCH("+", BS7)-SEARCH("!", BS7)-1)), RankingsX!$A$2:$BJ$129, 62, FALSE),0)</f>
        <v>0</v>
      </c>
      <c r="JM7">
        <f>IFERROR(VLOOKUP(_xlfn.NUMBERVALUE(MID(BT7, SEARCH("!", BT7)+1, SEARCH("+", BT7)-SEARCH("!", BT7)-1)), RankingsX!$A$2:$BJ$129, 62, FALSE),0)</f>
        <v>0</v>
      </c>
      <c r="JN7">
        <f>IFERROR(VLOOKUP(_xlfn.NUMBERVALUE(MID(BU7, SEARCH("!", BU7)+1, SEARCH("+", BU7)-SEARCH("!", BU7)-1)), RankingsX!$A$2:$BJ$129, 62, FALSE),0)</f>
        <v>0</v>
      </c>
      <c r="JO7">
        <f>IFERROR(VLOOKUP(_xlfn.NUMBERVALUE(MID(BV7, SEARCH("!", BV7)+1, SEARCH("+", BV7)-SEARCH("!", BV7)-1)), RankingsX!$A$2:$BJ$129, 62, FALSE),0)</f>
        <v>0</v>
      </c>
      <c r="JP7">
        <f>IFERROR(VLOOKUP(_xlfn.NUMBERVALUE(MID(BW7, SEARCH("!", BW7)+1, SEARCH("+", BW7)-SEARCH("!", BW7)-1)), RankingsX!$A$2:$BJ$129, 62, FALSE),0)</f>
        <v>0</v>
      </c>
      <c r="JQ7">
        <f>IFERROR(VLOOKUP(_xlfn.NUMBERVALUE(MID(BX7, SEARCH("!", BX7)+1, SEARCH("+", BX7)-SEARCH("!", BX7)-1)), RankingsX!$A$2:$BJ$129, 62, FALSE),0)</f>
        <v>0</v>
      </c>
      <c r="JR7">
        <f>IFERROR(VLOOKUP(_xlfn.NUMBERVALUE(MID(BY7, SEARCH("!", BY7)+1, SEARCH("+", BY7)-SEARCH("!", BY7)-1)), RankingsX!$A$2:$BJ$129, 62, FALSE),0)</f>
        <v>0</v>
      </c>
      <c r="JS7">
        <f>IFERROR(VLOOKUP(_xlfn.NUMBERVALUE(MID(BZ7, SEARCH("!", BZ7)+1, SEARCH("+", BZ7)-SEARCH("!", BZ7)-1)), RankingsX!$A$2:$BJ$129, 62, FALSE),0)</f>
        <v>0</v>
      </c>
      <c r="JT7">
        <f>IFERROR(VLOOKUP(_xlfn.NUMBERVALUE(MID(CA7, SEARCH("!", CA7)+1, SEARCH("+", CA7)-SEARCH("!", CA7)-1)), RankingsX!$A$2:$BJ$129, 62, FALSE),0)</f>
        <v>0</v>
      </c>
      <c r="JU7">
        <f>IFERROR(VLOOKUP(_xlfn.NUMBERVALUE(MID(CB7, SEARCH("!", CB7)+1, SEARCH("+", CB7)-SEARCH("!", CB7)-1)), RankingsX!$A$2:$BJ$129, 62, FALSE),0)</f>
        <v>0</v>
      </c>
      <c r="JV7">
        <f>IFERROR(VLOOKUP(_xlfn.NUMBERVALUE(MID(CC7, SEARCH("!", CC7)+1, SEARCH("+", CC7)-SEARCH("!", CC7)-1)), RankingsX!$A$2:$BJ$129, 62, FALSE),0)</f>
        <v>0</v>
      </c>
      <c r="JW7">
        <f>IFERROR(VLOOKUP(_xlfn.NUMBERVALUE(MID(CD7, SEARCH("!", CD7)+1, SEARCH("+", CD7)-SEARCH("!", CD7)-1)), RankingsX!$A$2:$BJ$129, 62, FALSE),0)</f>
        <v>0</v>
      </c>
      <c r="JX7">
        <f>IFERROR(VLOOKUP(_xlfn.NUMBERVALUE(MID(CE7, SEARCH("!", CE7)+1, SEARCH("+", CE7)-SEARCH("!", CE7)-1)), RankingsX!$A$2:$BJ$129, 62, FALSE),0)</f>
        <v>0</v>
      </c>
      <c r="JY7">
        <f>IFERROR(VLOOKUP(_xlfn.NUMBERVALUE(MID(CF7, SEARCH("!", CF7)+1, SEARCH("+", CF7)-SEARCH("!", CF7)-1)), RankingsX!$A$2:$BJ$129, 62, FALSE),0)</f>
        <v>0</v>
      </c>
      <c r="JZ7">
        <f>IFERROR(VLOOKUP(_xlfn.NUMBERVALUE(MID(CG7, SEARCH("!", CG7)+1, SEARCH("+", CG7)-SEARCH("!", CG7)-1)), RankingsX!$A$2:$BJ$129, 62, FALSE),0)</f>
        <v>0</v>
      </c>
      <c r="KA7">
        <f>IFERROR(VLOOKUP(_xlfn.NUMBERVALUE(MID(CH7, SEARCH("!", CH7)+1, SEARCH("+", CH7)-SEARCH("!", CH7)-1)), RankingsX!$A$2:$BJ$129, 62, FALSE),0)</f>
        <v>0</v>
      </c>
      <c r="KB7">
        <f>IFERROR(VLOOKUP(_xlfn.NUMBERVALUE(MID(CI7, SEARCH("!", CI7)+1, SEARCH("+", CI7)-SEARCH("!", CI7)-1)), RankingsX!$A$2:$BJ$129, 62, FALSE),0)</f>
        <v>0</v>
      </c>
      <c r="KC7">
        <f>IFERROR(VLOOKUP(_xlfn.NUMBERVALUE(MID(CJ7, SEARCH("!", CJ7)+1, SEARCH("+", CJ7)-SEARCH("!", CJ7)-1)), RankingsX!$A$2:$BJ$129, 62, FALSE),0)</f>
        <v>0</v>
      </c>
      <c r="KD7">
        <f>IFERROR(VLOOKUP(_xlfn.NUMBERVALUE(MID(CK7, SEARCH("!", CK7)+1, SEARCH("+", CK7)-SEARCH("!", CK7)-1)), RankingsX!$A$2:$BJ$129, 62, FALSE),0)</f>
        <v>0</v>
      </c>
      <c r="KE7">
        <f>IFERROR(VLOOKUP(_xlfn.NUMBERVALUE(MID(CL7, SEARCH("!", CL7)+1, SEARCH("+", CL7)-SEARCH("!", CL7)-1)), RankingsX!$A$2:$BJ$129, 62, FALSE),0)</f>
        <v>0</v>
      </c>
      <c r="KF7">
        <f>IFERROR(VLOOKUP(_xlfn.NUMBERVALUE(MID(CM7, SEARCH("!", CM7)+1, SEARCH("+", CM7)-SEARCH("!", CM7)-1)), RankingsX!$A$2:$BJ$129, 62, FALSE),0)</f>
        <v>0</v>
      </c>
      <c r="KG7">
        <f>IFERROR(VLOOKUP(_xlfn.NUMBERVALUE(MID(CN7, SEARCH("!", CN7)+1, SEARCH("+", CN7)-SEARCH("!", CN7)-1)), RankingsX!$A$2:$BJ$129, 62, FALSE),0)</f>
        <v>0</v>
      </c>
      <c r="KH7">
        <f>IFERROR(VLOOKUP(_xlfn.NUMBERVALUE(MID(CO7, SEARCH("!", CO7)+1, SEARCH("+", CO7)-SEARCH("!", CO7)-1)), RankingsX!$A$2:$BJ$129, 62, FALSE),0)</f>
        <v>0</v>
      </c>
      <c r="KJ7" s="28">
        <f t="shared" si="116"/>
        <v>91</v>
      </c>
      <c r="KK7" s="28">
        <f t="shared" si="117"/>
        <v>0</v>
      </c>
      <c r="KL7" s="28">
        <f t="shared" si="118"/>
        <v>0</v>
      </c>
      <c r="KM7" s="28">
        <f t="shared" si="119"/>
        <v>10</v>
      </c>
      <c r="KN7" s="28">
        <f t="shared" si="120"/>
        <v>0</v>
      </c>
      <c r="KO7" s="28">
        <f t="shared" si="121"/>
        <v>91</v>
      </c>
      <c r="KP7" s="28">
        <f t="shared" si="122"/>
        <v>101</v>
      </c>
      <c r="KS7" s="27" t="str">
        <f t="shared" si="123"/>
        <v>17</v>
      </c>
      <c r="KT7" s="27" t="str">
        <f t="shared" si="124"/>
        <v>25</v>
      </c>
      <c r="KU7" s="27" t="str">
        <f t="shared" si="125"/>
        <v>23</v>
      </c>
      <c r="KV7" s="27">
        <f t="shared" si="126"/>
        <v>0</v>
      </c>
      <c r="KW7" s="27">
        <f t="shared" si="127"/>
        <v>0</v>
      </c>
      <c r="KX7" s="27">
        <f t="shared" si="128"/>
        <v>0</v>
      </c>
      <c r="KY7" s="27">
        <f t="shared" si="129"/>
        <v>0</v>
      </c>
      <c r="KZ7" s="27">
        <f t="shared" si="130"/>
        <v>0</v>
      </c>
      <c r="LA7" s="27">
        <f t="shared" si="131"/>
        <v>0</v>
      </c>
      <c r="LB7" s="27">
        <f t="shared" si="132"/>
        <v>0</v>
      </c>
      <c r="LC7" s="27">
        <f t="shared" si="133"/>
        <v>0</v>
      </c>
      <c r="LD7" s="27" t="str">
        <f t="shared" si="134"/>
        <v>26</v>
      </c>
      <c r="LE7" s="27">
        <f t="shared" si="135"/>
        <v>0</v>
      </c>
      <c r="LF7" s="27">
        <f t="shared" si="136"/>
        <v>0</v>
      </c>
      <c r="LG7" s="27">
        <f t="shared" si="137"/>
        <v>0</v>
      </c>
      <c r="LH7" s="27">
        <f t="shared" si="138"/>
        <v>0</v>
      </c>
      <c r="LI7" s="27">
        <f t="shared" si="139"/>
        <v>0</v>
      </c>
      <c r="LJ7" s="27">
        <f t="shared" si="140"/>
        <v>0</v>
      </c>
      <c r="LK7" s="27">
        <f t="shared" si="141"/>
        <v>0</v>
      </c>
      <c r="LL7" s="27">
        <f t="shared" si="142"/>
        <v>0</v>
      </c>
      <c r="LM7" s="27">
        <f t="shared" si="143"/>
        <v>0</v>
      </c>
      <c r="LN7" s="27">
        <f t="shared" si="144"/>
        <v>0</v>
      </c>
      <c r="LO7" s="27">
        <f t="shared" si="145"/>
        <v>0</v>
      </c>
      <c r="LP7" s="27">
        <f t="shared" si="146"/>
        <v>0</v>
      </c>
      <c r="LQ7" s="27">
        <f t="shared" si="147"/>
        <v>0</v>
      </c>
      <c r="LR7" s="27">
        <f t="shared" si="148"/>
        <v>0</v>
      </c>
      <c r="LS7" s="27">
        <f t="shared" si="149"/>
        <v>0</v>
      </c>
      <c r="LT7" s="27">
        <f t="shared" si="150"/>
        <v>0</v>
      </c>
      <c r="LU7" s="27">
        <f t="shared" si="151"/>
        <v>0</v>
      </c>
      <c r="LV7" s="27">
        <f t="shared" si="152"/>
        <v>0</v>
      </c>
      <c r="LW7" s="27">
        <f t="shared" si="153"/>
        <v>0</v>
      </c>
      <c r="LX7" s="27">
        <f t="shared" si="154"/>
        <v>0</v>
      </c>
      <c r="LY7" s="27">
        <f t="shared" si="155"/>
        <v>0</v>
      </c>
      <c r="LZ7" s="27">
        <f t="shared" si="156"/>
        <v>0</v>
      </c>
      <c r="MA7" s="27">
        <f t="shared" si="157"/>
        <v>0</v>
      </c>
      <c r="MB7" s="27">
        <f t="shared" si="158"/>
        <v>0</v>
      </c>
      <c r="MC7" s="27">
        <f t="shared" si="159"/>
        <v>0</v>
      </c>
      <c r="MD7" s="27">
        <f t="shared" si="160"/>
        <v>0</v>
      </c>
      <c r="ME7" s="27">
        <f t="shared" si="161"/>
        <v>0</v>
      </c>
      <c r="MF7" s="27">
        <f t="shared" si="162"/>
        <v>0</v>
      </c>
      <c r="MG7" s="27">
        <f t="shared" si="163"/>
        <v>0</v>
      </c>
      <c r="MH7" s="27">
        <f t="shared" si="164"/>
        <v>0</v>
      </c>
      <c r="MI7" s="27">
        <f t="shared" si="165"/>
        <v>0</v>
      </c>
      <c r="MJ7" s="27">
        <f t="shared" si="166"/>
        <v>0</v>
      </c>
      <c r="MK7" s="27" t="str">
        <f t="shared" si="167"/>
        <v>10</v>
      </c>
      <c r="ML7" s="27">
        <f t="shared" si="168"/>
        <v>0</v>
      </c>
      <c r="MM7" s="27">
        <f t="shared" si="169"/>
        <v>0</v>
      </c>
      <c r="MN7" s="27">
        <f t="shared" si="170"/>
        <v>0</v>
      </c>
      <c r="MO7" s="27">
        <f t="shared" si="171"/>
        <v>0</v>
      </c>
      <c r="MP7" s="27">
        <f t="shared" si="172"/>
        <v>0</v>
      </c>
      <c r="MQ7" s="27">
        <f t="shared" si="173"/>
        <v>0</v>
      </c>
      <c r="MR7" s="27">
        <f t="shared" si="174"/>
        <v>0</v>
      </c>
      <c r="MS7" s="27">
        <f t="shared" si="175"/>
        <v>0</v>
      </c>
      <c r="MT7" s="27">
        <f t="shared" si="176"/>
        <v>0</v>
      </c>
      <c r="MU7" s="27">
        <f t="shared" si="177"/>
        <v>0</v>
      </c>
      <c r="MV7" s="27">
        <f t="shared" si="178"/>
        <v>0</v>
      </c>
      <c r="MW7" s="27">
        <f t="shared" si="179"/>
        <v>0</v>
      </c>
      <c r="MX7" s="27">
        <f t="shared" si="180"/>
        <v>0</v>
      </c>
      <c r="MY7" s="27">
        <f t="shared" si="181"/>
        <v>0</v>
      </c>
      <c r="MZ7" s="27">
        <f t="shared" si="182"/>
        <v>0</v>
      </c>
      <c r="NA7" s="27">
        <f t="shared" si="183"/>
        <v>0</v>
      </c>
      <c r="NB7" s="27">
        <f t="shared" si="184"/>
        <v>0</v>
      </c>
      <c r="NC7" s="27">
        <f t="shared" si="185"/>
        <v>0</v>
      </c>
      <c r="ND7" s="27">
        <f t="shared" si="186"/>
        <v>0</v>
      </c>
      <c r="NE7" s="27">
        <f t="shared" si="187"/>
        <v>0</v>
      </c>
      <c r="NF7" s="27">
        <f t="shared" si="188"/>
        <v>0</v>
      </c>
      <c r="NG7" s="27">
        <f t="shared" si="189"/>
        <v>0</v>
      </c>
      <c r="NH7" s="27">
        <f t="shared" si="190"/>
        <v>0</v>
      </c>
      <c r="NI7" s="27">
        <f t="shared" si="191"/>
        <v>0</v>
      </c>
      <c r="NJ7" s="27">
        <f t="shared" si="192"/>
        <v>0</v>
      </c>
      <c r="NK7" s="27">
        <f t="shared" si="193"/>
        <v>0</v>
      </c>
      <c r="NL7" s="27">
        <f t="shared" si="194"/>
        <v>0</v>
      </c>
      <c r="NM7" s="27">
        <f t="shared" si="195"/>
        <v>0</v>
      </c>
      <c r="NN7" s="27">
        <f t="shared" si="196"/>
        <v>0</v>
      </c>
      <c r="NO7" s="27">
        <f t="shared" si="197"/>
        <v>0</v>
      </c>
      <c r="NP7" s="27">
        <f t="shared" si="198"/>
        <v>0</v>
      </c>
      <c r="NQ7" s="27">
        <f t="shared" si="199"/>
        <v>0</v>
      </c>
      <c r="NR7" s="27">
        <f t="shared" si="200"/>
        <v>0</v>
      </c>
      <c r="NS7" s="27">
        <f t="shared" si="201"/>
        <v>0</v>
      </c>
      <c r="NT7" s="27">
        <f t="shared" si="202"/>
        <v>0</v>
      </c>
      <c r="NU7" s="27">
        <f t="shared" si="203"/>
        <v>0</v>
      </c>
      <c r="NV7" s="27">
        <f t="shared" si="204"/>
        <v>0</v>
      </c>
      <c r="NX7" s="28">
        <f t="shared" si="205"/>
        <v>62</v>
      </c>
      <c r="NY7" s="28">
        <f t="shared" si="206"/>
        <v>0</v>
      </c>
      <c r="NZ7" s="28">
        <f t="shared" si="207"/>
        <v>0</v>
      </c>
      <c r="OA7" s="28">
        <f t="shared" si="208"/>
        <v>21</v>
      </c>
      <c r="OB7" s="28">
        <f t="shared" si="209"/>
        <v>0</v>
      </c>
      <c r="OC7" s="28">
        <f t="shared" si="210"/>
        <v>62</v>
      </c>
      <c r="OD7" s="28">
        <f t="shared" si="211"/>
        <v>83</v>
      </c>
      <c r="OG7" s="27" t="str">
        <f t="shared" si="212"/>
        <v>16</v>
      </c>
      <c r="OH7" s="27" t="str">
        <f t="shared" si="213"/>
        <v>11</v>
      </c>
      <c r="OI7" s="27" t="str">
        <f t="shared" si="214"/>
        <v>14</v>
      </c>
      <c r="OJ7" s="27">
        <f t="shared" si="215"/>
        <v>0</v>
      </c>
      <c r="OK7" s="27">
        <f t="shared" si="216"/>
        <v>0</v>
      </c>
      <c r="OL7" s="27">
        <f t="shared" si="217"/>
        <v>0</v>
      </c>
      <c r="OM7" s="27">
        <f t="shared" si="218"/>
        <v>0</v>
      </c>
      <c r="ON7" s="27">
        <f t="shared" si="219"/>
        <v>0</v>
      </c>
      <c r="OO7" s="27">
        <f t="shared" si="220"/>
        <v>0</v>
      </c>
      <c r="OP7" s="27">
        <f t="shared" si="221"/>
        <v>0</v>
      </c>
      <c r="OQ7" s="27">
        <f t="shared" si="222"/>
        <v>0</v>
      </c>
      <c r="OR7" s="27" t="str">
        <f t="shared" si="223"/>
        <v>21</v>
      </c>
      <c r="OS7" s="27">
        <f t="shared" si="224"/>
        <v>0</v>
      </c>
      <c r="OT7" s="27">
        <f t="shared" si="225"/>
        <v>0</v>
      </c>
      <c r="OU7" s="27">
        <f t="shared" si="226"/>
        <v>0</v>
      </c>
      <c r="OV7" s="27">
        <f t="shared" si="227"/>
        <v>0</v>
      </c>
      <c r="OW7" s="27">
        <f t="shared" si="228"/>
        <v>0</v>
      </c>
      <c r="OX7" s="27">
        <f t="shared" si="229"/>
        <v>0</v>
      </c>
      <c r="OY7" s="27">
        <f t="shared" si="230"/>
        <v>0</v>
      </c>
      <c r="OZ7" s="27">
        <f t="shared" si="231"/>
        <v>0</v>
      </c>
      <c r="PA7" s="27">
        <f t="shared" si="232"/>
        <v>0</v>
      </c>
      <c r="PB7" s="27">
        <f t="shared" si="233"/>
        <v>0</v>
      </c>
      <c r="PC7" s="27">
        <f t="shared" si="234"/>
        <v>0</v>
      </c>
      <c r="PD7" s="27">
        <f t="shared" si="235"/>
        <v>0</v>
      </c>
      <c r="PE7" s="27">
        <f t="shared" si="236"/>
        <v>0</v>
      </c>
      <c r="PF7" s="27">
        <f t="shared" si="237"/>
        <v>0</v>
      </c>
      <c r="PG7" s="27">
        <f t="shared" si="238"/>
        <v>0</v>
      </c>
      <c r="PH7" s="27">
        <f t="shared" si="239"/>
        <v>0</v>
      </c>
      <c r="PI7" s="27">
        <f t="shared" si="240"/>
        <v>0</v>
      </c>
      <c r="PJ7" s="27">
        <f t="shared" si="241"/>
        <v>0</v>
      </c>
      <c r="PK7" s="27">
        <f t="shared" si="242"/>
        <v>0</v>
      </c>
      <c r="PL7" s="27">
        <f t="shared" si="243"/>
        <v>0</v>
      </c>
      <c r="PM7" s="27">
        <f t="shared" si="244"/>
        <v>0</v>
      </c>
      <c r="PN7" s="27">
        <f t="shared" si="245"/>
        <v>0</v>
      </c>
      <c r="PO7" s="27">
        <f t="shared" si="246"/>
        <v>0</v>
      </c>
      <c r="PP7" s="27">
        <f t="shared" si="247"/>
        <v>0</v>
      </c>
      <c r="PQ7" s="27">
        <f t="shared" si="248"/>
        <v>0</v>
      </c>
      <c r="PR7" s="27">
        <f t="shared" si="249"/>
        <v>0</v>
      </c>
      <c r="PS7" s="27">
        <f t="shared" si="250"/>
        <v>0</v>
      </c>
      <c r="PT7" s="27">
        <f t="shared" si="251"/>
        <v>0</v>
      </c>
      <c r="PU7" s="27">
        <f t="shared" si="252"/>
        <v>0</v>
      </c>
      <c r="PV7" s="27">
        <f t="shared" si="253"/>
        <v>0</v>
      </c>
      <c r="PW7" s="27">
        <f t="shared" si="254"/>
        <v>0</v>
      </c>
      <c r="PX7" s="27">
        <f t="shared" si="255"/>
        <v>0</v>
      </c>
      <c r="PY7" s="27" t="str">
        <f t="shared" si="256"/>
        <v>21</v>
      </c>
      <c r="PZ7" s="27">
        <f t="shared" si="257"/>
        <v>0</v>
      </c>
      <c r="QA7" s="27">
        <f t="shared" si="258"/>
        <v>0</v>
      </c>
      <c r="QB7" s="27">
        <f t="shared" si="259"/>
        <v>0</v>
      </c>
      <c r="QC7" s="27">
        <f t="shared" si="260"/>
        <v>0</v>
      </c>
      <c r="QD7" s="27">
        <f t="shared" si="261"/>
        <v>0</v>
      </c>
      <c r="QE7" s="27">
        <f t="shared" si="262"/>
        <v>0</v>
      </c>
      <c r="QF7" s="27">
        <f t="shared" si="263"/>
        <v>0</v>
      </c>
      <c r="QG7" s="27">
        <f t="shared" si="264"/>
        <v>0</v>
      </c>
      <c r="QH7" s="27">
        <f t="shared" si="265"/>
        <v>0</v>
      </c>
      <c r="QI7" s="27">
        <f t="shared" si="266"/>
        <v>0</v>
      </c>
      <c r="QJ7" s="27">
        <f t="shared" si="267"/>
        <v>0</v>
      </c>
      <c r="QK7" s="27">
        <f t="shared" si="268"/>
        <v>0</v>
      </c>
      <c r="QL7" s="27">
        <f t="shared" si="269"/>
        <v>0</v>
      </c>
      <c r="QM7" s="27">
        <f t="shared" si="270"/>
        <v>0</v>
      </c>
      <c r="QN7" s="27">
        <f t="shared" si="271"/>
        <v>0</v>
      </c>
      <c r="QO7" s="27">
        <f t="shared" si="272"/>
        <v>0</v>
      </c>
      <c r="QP7" s="27">
        <f t="shared" si="273"/>
        <v>0</v>
      </c>
      <c r="QQ7" s="27">
        <f t="shared" si="274"/>
        <v>0</v>
      </c>
      <c r="QR7" s="27">
        <f t="shared" si="275"/>
        <v>0</v>
      </c>
      <c r="QS7" s="27">
        <f t="shared" si="276"/>
        <v>0</v>
      </c>
      <c r="QT7" s="27">
        <f t="shared" si="277"/>
        <v>0</v>
      </c>
      <c r="QU7" s="27">
        <f t="shared" si="278"/>
        <v>0</v>
      </c>
      <c r="QV7" s="27">
        <f t="shared" si="279"/>
        <v>0</v>
      </c>
      <c r="QW7" s="27">
        <f t="shared" si="280"/>
        <v>0</v>
      </c>
      <c r="QX7" s="27">
        <f t="shared" si="281"/>
        <v>0</v>
      </c>
      <c r="QY7" s="27">
        <f t="shared" si="282"/>
        <v>0</v>
      </c>
      <c r="QZ7" s="27">
        <f t="shared" si="283"/>
        <v>0</v>
      </c>
      <c r="RA7" s="27">
        <f t="shared" si="284"/>
        <v>0</v>
      </c>
      <c r="RB7" s="27">
        <f t="shared" si="285"/>
        <v>0</v>
      </c>
      <c r="RC7" s="27">
        <f t="shared" si="286"/>
        <v>0</v>
      </c>
      <c r="RD7" s="27">
        <f t="shared" si="287"/>
        <v>0</v>
      </c>
      <c r="RE7" s="27">
        <f t="shared" si="288"/>
        <v>0</v>
      </c>
      <c r="RF7" s="27">
        <f t="shared" si="289"/>
        <v>0</v>
      </c>
      <c r="RG7" s="27">
        <f t="shared" si="290"/>
        <v>0</v>
      </c>
      <c r="RH7" s="27">
        <f t="shared" si="291"/>
        <v>0</v>
      </c>
      <c r="RI7" s="27">
        <f t="shared" si="292"/>
        <v>0</v>
      </c>
      <c r="RJ7" s="27">
        <f t="shared" si="293"/>
        <v>0</v>
      </c>
      <c r="RL7" s="28">
        <f t="shared" si="294"/>
        <v>33</v>
      </c>
      <c r="RM7" s="28">
        <f t="shared" si="295"/>
        <v>0</v>
      </c>
      <c r="RN7" s="28">
        <f t="shared" si="296"/>
        <v>0</v>
      </c>
      <c r="RO7" s="28">
        <f t="shared" si="297"/>
        <v>3</v>
      </c>
      <c r="RP7" s="28">
        <f t="shared" si="298"/>
        <v>0</v>
      </c>
      <c r="RQ7" s="28">
        <f t="shared" si="299"/>
        <v>36</v>
      </c>
      <c r="RT7" s="27" t="str">
        <f t="shared" si="300"/>
        <v>9</v>
      </c>
      <c r="RU7" s="27" t="str">
        <f t="shared" si="301"/>
        <v>9</v>
      </c>
      <c r="RV7" s="27" t="str">
        <f t="shared" si="302"/>
        <v>6</v>
      </c>
      <c r="RW7" s="27" t="str">
        <f t="shared" si="303"/>
        <v>0</v>
      </c>
      <c r="RX7" s="27" t="str">
        <f t="shared" si="304"/>
        <v>0</v>
      </c>
      <c r="RY7" s="27" t="str">
        <f t="shared" si="305"/>
        <v>0</v>
      </c>
      <c r="RZ7" s="27" t="str">
        <f t="shared" si="306"/>
        <v>0</v>
      </c>
      <c r="SA7" s="27" t="str">
        <f t="shared" si="307"/>
        <v>0</v>
      </c>
      <c r="SB7" s="27" t="str">
        <f t="shared" si="308"/>
        <v>0</v>
      </c>
      <c r="SC7" s="27" t="str">
        <f t="shared" si="309"/>
        <v>0</v>
      </c>
      <c r="SD7" s="27" t="str">
        <f t="shared" si="310"/>
        <v>0</v>
      </c>
      <c r="SE7" s="27" t="str">
        <f t="shared" si="311"/>
        <v>9</v>
      </c>
      <c r="SF7" s="27" t="str">
        <f t="shared" si="312"/>
        <v>0</v>
      </c>
      <c r="SG7" s="27" t="str">
        <f t="shared" si="313"/>
        <v>0</v>
      </c>
      <c r="SH7" s="27" t="str">
        <f t="shared" si="314"/>
        <v>0</v>
      </c>
      <c r="SI7" s="27" t="str">
        <f t="shared" si="315"/>
        <v>0</v>
      </c>
      <c r="SJ7" s="27" t="str">
        <f t="shared" si="316"/>
        <v>0</v>
      </c>
      <c r="SK7" s="27" t="str">
        <f t="shared" si="317"/>
        <v>0</v>
      </c>
      <c r="SL7" s="27" t="str">
        <f t="shared" si="318"/>
        <v>0</v>
      </c>
      <c r="SM7" s="27" t="str">
        <f t="shared" si="319"/>
        <v>0</v>
      </c>
      <c r="SN7" s="27" t="str">
        <f t="shared" si="320"/>
        <v>0</v>
      </c>
      <c r="SO7" s="27" t="str">
        <f t="shared" si="321"/>
        <v>0</v>
      </c>
      <c r="SP7" s="27" t="str">
        <f t="shared" si="322"/>
        <v>0</v>
      </c>
      <c r="SQ7" s="27" t="str">
        <f t="shared" si="323"/>
        <v>0</v>
      </c>
      <c r="SR7" s="27" t="str">
        <f t="shared" si="324"/>
        <v>0</v>
      </c>
      <c r="SS7" s="27" t="str">
        <f t="shared" si="325"/>
        <v>0</v>
      </c>
      <c r="ST7" s="27" t="str">
        <f t="shared" si="326"/>
        <v>0</v>
      </c>
      <c r="SU7" s="27" t="str">
        <f t="shared" si="327"/>
        <v>0</v>
      </c>
      <c r="SV7" s="27" t="str">
        <f t="shared" si="328"/>
        <v>0</v>
      </c>
      <c r="SW7" s="27" t="str">
        <f t="shared" si="329"/>
        <v>0</v>
      </c>
      <c r="SX7" s="27" t="str">
        <f t="shared" si="330"/>
        <v>0</v>
      </c>
      <c r="SY7" s="27" t="str">
        <f t="shared" si="331"/>
        <v>0</v>
      </c>
      <c r="SZ7" s="27" t="str">
        <f t="shared" si="332"/>
        <v>0</v>
      </c>
      <c r="TA7" s="27" t="str">
        <f t="shared" si="333"/>
        <v>0</v>
      </c>
      <c r="TB7" s="27" t="str">
        <f t="shared" si="334"/>
        <v>0</v>
      </c>
      <c r="TC7" s="27" t="str">
        <f t="shared" si="335"/>
        <v>0</v>
      </c>
      <c r="TD7" s="27" t="str">
        <f t="shared" si="336"/>
        <v>0</v>
      </c>
      <c r="TE7" s="27" t="str">
        <f t="shared" si="337"/>
        <v>0</v>
      </c>
      <c r="TF7" s="27" t="str">
        <f t="shared" si="338"/>
        <v>0</v>
      </c>
      <c r="TG7" s="27" t="str">
        <f t="shared" si="339"/>
        <v>0</v>
      </c>
      <c r="TH7" s="27" t="str">
        <f t="shared" si="340"/>
        <v>0</v>
      </c>
      <c r="TI7" s="27" t="str">
        <f t="shared" si="341"/>
        <v>0</v>
      </c>
      <c r="TJ7" s="27" t="str">
        <f t="shared" si="342"/>
        <v>0</v>
      </c>
      <c r="TK7" s="27" t="str">
        <f t="shared" si="343"/>
        <v>0</v>
      </c>
      <c r="TL7" s="27" t="str">
        <f t="shared" si="344"/>
        <v>3</v>
      </c>
      <c r="TM7" s="27" t="str">
        <f t="shared" si="345"/>
        <v>0</v>
      </c>
      <c r="TN7" s="27" t="str">
        <f t="shared" si="346"/>
        <v>0</v>
      </c>
      <c r="TO7" s="27" t="str">
        <f t="shared" si="347"/>
        <v>0</v>
      </c>
      <c r="TP7" s="27" t="str">
        <f t="shared" si="348"/>
        <v>0</v>
      </c>
      <c r="TQ7" s="27" t="str">
        <f t="shared" si="349"/>
        <v>0</v>
      </c>
      <c r="TR7" s="27" t="str">
        <f t="shared" si="350"/>
        <v>0</v>
      </c>
      <c r="TS7" s="27" t="str">
        <f t="shared" si="351"/>
        <v>0</v>
      </c>
      <c r="TT7" s="27" t="str">
        <f t="shared" si="352"/>
        <v>0</v>
      </c>
      <c r="TU7" s="27" t="str">
        <f t="shared" si="353"/>
        <v>0</v>
      </c>
      <c r="TV7" s="27" t="str">
        <f t="shared" si="354"/>
        <v>0</v>
      </c>
      <c r="TW7" s="27" t="str">
        <f t="shared" si="355"/>
        <v>0</v>
      </c>
      <c r="TX7" s="27" t="str">
        <f t="shared" si="356"/>
        <v>0</v>
      </c>
      <c r="TY7" s="27" t="str">
        <f t="shared" si="357"/>
        <v>0</v>
      </c>
      <c r="TZ7" s="27" t="str">
        <f t="shared" si="358"/>
        <v>0</v>
      </c>
      <c r="UA7" s="27" t="str">
        <f t="shared" si="359"/>
        <v>0</v>
      </c>
      <c r="UB7" s="27" t="str">
        <f t="shared" si="360"/>
        <v>0</v>
      </c>
      <c r="UC7" s="27" t="str">
        <f t="shared" si="361"/>
        <v>0</v>
      </c>
      <c r="UD7" s="27" t="str">
        <f t="shared" si="362"/>
        <v>0</v>
      </c>
      <c r="UE7" s="27" t="str">
        <f t="shared" si="363"/>
        <v>0</v>
      </c>
      <c r="UF7" s="27" t="str">
        <f t="shared" si="364"/>
        <v>0</v>
      </c>
      <c r="UG7" s="27" t="str">
        <f t="shared" si="365"/>
        <v>0</v>
      </c>
      <c r="UH7" s="27" t="str">
        <f t="shared" si="366"/>
        <v>0</v>
      </c>
      <c r="UI7" s="27" t="str">
        <f t="shared" si="367"/>
        <v>0</v>
      </c>
      <c r="UJ7" s="27" t="str">
        <f t="shared" si="368"/>
        <v>0</v>
      </c>
      <c r="UK7" s="27" t="str">
        <f t="shared" si="369"/>
        <v>0</v>
      </c>
      <c r="UL7" s="27" t="str">
        <f t="shared" si="370"/>
        <v>0</v>
      </c>
      <c r="UM7" s="27" t="str">
        <f t="shared" si="371"/>
        <v>0</v>
      </c>
      <c r="UN7" s="27" t="str">
        <f t="shared" si="372"/>
        <v>0</v>
      </c>
      <c r="UO7" s="27" t="str">
        <f t="shared" si="373"/>
        <v>0</v>
      </c>
      <c r="UP7" s="27" t="str">
        <f t="shared" si="374"/>
        <v>0</v>
      </c>
      <c r="UQ7" s="27" t="str">
        <f t="shared" si="375"/>
        <v>0</v>
      </c>
      <c r="UR7" s="27" t="str">
        <f t="shared" si="376"/>
        <v>0</v>
      </c>
      <c r="US7" s="27" t="str">
        <f t="shared" si="377"/>
        <v>0</v>
      </c>
      <c r="UT7" s="27" t="str">
        <f t="shared" si="378"/>
        <v>0</v>
      </c>
      <c r="UU7" s="27" t="str">
        <f t="shared" si="379"/>
        <v>0</v>
      </c>
      <c r="UV7" s="27" t="str">
        <f t="shared" si="380"/>
        <v>0</v>
      </c>
      <c r="UW7" s="27" t="str">
        <f t="shared" si="381"/>
        <v>0</v>
      </c>
      <c r="UY7" s="28">
        <f t="shared" si="382"/>
        <v>27.65</v>
      </c>
      <c r="UZ7" s="28">
        <f t="shared" si="383"/>
        <v>0</v>
      </c>
      <c r="VA7" s="28">
        <f t="shared" si="384"/>
        <v>0</v>
      </c>
      <c r="VB7" s="28">
        <f t="shared" si="385"/>
        <v>5.46</v>
      </c>
      <c r="VC7" s="28">
        <f t="shared" si="386"/>
        <v>0</v>
      </c>
      <c r="VD7" s="28">
        <f t="shared" si="387"/>
        <v>33.11</v>
      </c>
      <c r="VG7" s="27" t="str">
        <f t="shared" si="388"/>
        <v>0.66</v>
      </c>
      <c r="VH7" s="27" t="str">
        <f t="shared" si="389"/>
        <v>7.69</v>
      </c>
      <c r="VI7" s="27" t="str">
        <f t="shared" si="390"/>
        <v>10.02</v>
      </c>
      <c r="VJ7" s="27">
        <f t="shared" si="391"/>
        <v>0</v>
      </c>
      <c r="VK7" s="27">
        <f t="shared" si="392"/>
        <v>0</v>
      </c>
      <c r="VL7" s="27">
        <f t="shared" si="393"/>
        <v>0</v>
      </c>
      <c r="VM7" s="27">
        <f t="shared" si="394"/>
        <v>0</v>
      </c>
      <c r="VN7" s="27">
        <f t="shared" si="395"/>
        <v>0</v>
      </c>
      <c r="VO7" s="27">
        <f t="shared" si="396"/>
        <v>0</v>
      </c>
      <c r="VP7" s="27">
        <f t="shared" si="397"/>
        <v>0</v>
      </c>
      <c r="VQ7" s="27">
        <f t="shared" si="398"/>
        <v>0</v>
      </c>
      <c r="VR7" s="27" t="str">
        <f t="shared" si="399"/>
        <v>9.28</v>
      </c>
      <c r="VS7" s="27">
        <f t="shared" si="400"/>
        <v>0</v>
      </c>
      <c r="VT7" s="27">
        <f t="shared" si="401"/>
        <v>0</v>
      </c>
      <c r="VU7" s="27">
        <f t="shared" si="402"/>
        <v>0</v>
      </c>
      <c r="VV7" s="27">
        <f t="shared" si="403"/>
        <v>0</v>
      </c>
      <c r="VW7" s="27">
        <f t="shared" si="404"/>
        <v>0</v>
      </c>
      <c r="VX7" s="27">
        <f t="shared" si="405"/>
        <v>0</v>
      </c>
      <c r="VY7" s="27">
        <f t="shared" si="406"/>
        <v>0</v>
      </c>
      <c r="VZ7" s="27">
        <f t="shared" si="407"/>
        <v>0</v>
      </c>
      <c r="WA7" s="27">
        <f t="shared" si="408"/>
        <v>0</v>
      </c>
      <c r="WB7" s="27">
        <f t="shared" si="409"/>
        <v>0</v>
      </c>
      <c r="WC7" s="27">
        <f t="shared" si="410"/>
        <v>0</v>
      </c>
      <c r="WD7" s="27">
        <f t="shared" si="411"/>
        <v>0</v>
      </c>
      <c r="WE7" s="27">
        <f t="shared" si="412"/>
        <v>0</v>
      </c>
      <c r="WF7" s="27">
        <f t="shared" si="413"/>
        <v>0</v>
      </c>
      <c r="WG7" s="27">
        <f t="shared" si="414"/>
        <v>0</v>
      </c>
      <c r="WH7" s="27">
        <f t="shared" si="415"/>
        <v>0</v>
      </c>
      <c r="WI7" s="27">
        <f t="shared" si="416"/>
        <v>0</v>
      </c>
      <c r="WJ7" s="27">
        <f t="shared" si="417"/>
        <v>0</v>
      </c>
      <c r="WK7" s="27">
        <f t="shared" si="418"/>
        <v>0</v>
      </c>
      <c r="WL7" s="27">
        <f t="shared" si="419"/>
        <v>0</v>
      </c>
      <c r="WM7" s="27">
        <f t="shared" si="420"/>
        <v>0</v>
      </c>
      <c r="WN7" s="27">
        <f t="shared" si="421"/>
        <v>0</v>
      </c>
      <c r="WO7" s="27">
        <f t="shared" si="422"/>
        <v>0</v>
      </c>
      <c r="WP7" s="27">
        <f t="shared" si="423"/>
        <v>0</v>
      </c>
      <c r="WQ7" s="27">
        <f t="shared" si="424"/>
        <v>0</v>
      </c>
      <c r="WR7" s="27">
        <f t="shared" si="425"/>
        <v>0</v>
      </c>
      <c r="WS7" s="27">
        <f t="shared" si="426"/>
        <v>0</v>
      </c>
      <c r="WT7" s="27">
        <f t="shared" si="427"/>
        <v>0</v>
      </c>
      <c r="WU7" s="27">
        <f t="shared" si="428"/>
        <v>0</v>
      </c>
      <c r="WV7" s="27">
        <f t="shared" si="429"/>
        <v>0</v>
      </c>
      <c r="WW7" s="27">
        <f t="shared" si="430"/>
        <v>0</v>
      </c>
      <c r="WX7" s="27">
        <f t="shared" si="431"/>
        <v>0</v>
      </c>
      <c r="WY7" s="27" t="str">
        <f t="shared" si="432"/>
        <v>5.46</v>
      </c>
      <c r="WZ7" s="27">
        <f t="shared" si="433"/>
        <v>0</v>
      </c>
      <c r="XA7" s="27">
        <f t="shared" si="434"/>
        <v>0</v>
      </c>
      <c r="XB7" s="27">
        <f t="shared" si="435"/>
        <v>0</v>
      </c>
      <c r="XC7" s="27">
        <f t="shared" si="436"/>
        <v>0</v>
      </c>
      <c r="XD7" s="27">
        <f t="shared" si="437"/>
        <v>0</v>
      </c>
      <c r="XE7" s="27">
        <f t="shared" si="438"/>
        <v>0</v>
      </c>
      <c r="XF7" s="27">
        <f t="shared" si="439"/>
        <v>0</v>
      </c>
      <c r="XG7" s="27">
        <f t="shared" si="440"/>
        <v>0</v>
      </c>
      <c r="XH7" s="27">
        <f t="shared" si="441"/>
        <v>0</v>
      </c>
      <c r="XI7" s="27">
        <f t="shared" si="442"/>
        <v>0</v>
      </c>
      <c r="XJ7" s="27">
        <f t="shared" si="443"/>
        <v>0</v>
      </c>
      <c r="XK7" s="27">
        <f t="shared" si="444"/>
        <v>0</v>
      </c>
      <c r="XL7" s="27">
        <f t="shared" si="445"/>
        <v>0</v>
      </c>
      <c r="XM7" s="27">
        <f t="shared" si="446"/>
        <v>0</v>
      </c>
      <c r="XN7" s="27">
        <f t="shared" si="447"/>
        <v>0</v>
      </c>
      <c r="XO7" s="27">
        <f t="shared" si="448"/>
        <v>0</v>
      </c>
      <c r="XP7" s="27">
        <f t="shared" si="449"/>
        <v>0</v>
      </c>
      <c r="XQ7" s="27">
        <f t="shared" si="450"/>
        <v>0</v>
      </c>
      <c r="XR7" s="27">
        <f t="shared" si="451"/>
        <v>0</v>
      </c>
      <c r="XS7" s="27">
        <f t="shared" si="452"/>
        <v>0</v>
      </c>
      <c r="XT7" s="27">
        <f t="shared" si="453"/>
        <v>0</v>
      </c>
      <c r="XU7" s="27">
        <f t="shared" si="454"/>
        <v>0</v>
      </c>
      <c r="XV7" s="27">
        <f t="shared" si="455"/>
        <v>0</v>
      </c>
      <c r="XW7" s="27">
        <f t="shared" si="456"/>
        <v>0</v>
      </c>
      <c r="XX7" s="27">
        <f t="shared" si="457"/>
        <v>0</v>
      </c>
      <c r="XY7" s="27">
        <f t="shared" si="458"/>
        <v>0</v>
      </c>
      <c r="XZ7" s="27">
        <f t="shared" si="459"/>
        <v>0</v>
      </c>
      <c r="YA7" s="27">
        <f t="shared" si="460"/>
        <v>0</v>
      </c>
      <c r="YB7" s="27">
        <f t="shared" si="461"/>
        <v>0</v>
      </c>
      <c r="YC7" s="27">
        <f t="shared" si="462"/>
        <v>0</v>
      </c>
      <c r="YD7" s="27">
        <f t="shared" si="463"/>
        <v>0</v>
      </c>
      <c r="YE7" s="27">
        <f t="shared" si="464"/>
        <v>0</v>
      </c>
      <c r="YF7" s="27">
        <f t="shared" si="465"/>
        <v>0</v>
      </c>
      <c r="YG7" s="27">
        <f t="shared" si="466"/>
        <v>0</v>
      </c>
      <c r="YH7" s="27">
        <f t="shared" si="467"/>
        <v>0</v>
      </c>
      <c r="YI7" s="27">
        <f t="shared" si="468"/>
        <v>0</v>
      </c>
      <c r="YJ7" s="27">
        <f t="shared" si="469"/>
        <v>0</v>
      </c>
      <c r="YL7" s="28">
        <f t="shared" si="470"/>
        <v>367</v>
      </c>
      <c r="YM7" s="28">
        <f t="shared" si="471"/>
        <v>0</v>
      </c>
      <c r="YN7" s="28">
        <f t="shared" si="472"/>
        <v>0</v>
      </c>
      <c r="YO7" s="28">
        <f t="shared" si="473"/>
        <v>102</v>
      </c>
      <c r="YP7" s="28">
        <f t="shared" si="474"/>
        <v>0</v>
      </c>
      <c r="YQ7" s="28">
        <f t="shared" si="475"/>
        <v>469</v>
      </c>
      <c r="YT7" s="27" t="str">
        <f t="shared" si="476"/>
        <v>99</v>
      </c>
      <c r="YU7" s="27" t="str">
        <f t="shared" si="477"/>
        <v>89</v>
      </c>
      <c r="YV7" s="27" t="str">
        <f t="shared" si="478"/>
        <v>89</v>
      </c>
      <c r="YW7" s="27">
        <f t="shared" si="479"/>
        <v>0</v>
      </c>
      <c r="YX7" s="27">
        <f t="shared" si="480"/>
        <v>0</v>
      </c>
      <c r="YY7" s="27">
        <f t="shared" si="481"/>
        <v>0</v>
      </c>
      <c r="YZ7" s="27">
        <f t="shared" si="482"/>
        <v>0</v>
      </c>
      <c r="ZA7" s="27">
        <f t="shared" si="483"/>
        <v>0</v>
      </c>
      <c r="ZB7" s="27">
        <f t="shared" si="484"/>
        <v>0</v>
      </c>
      <c r="ZC7" s="27">
        <f t="shared" si="485"/>
        <v>0</v>
      </c>
      <c r="ZD7" s="27">
        <f t="shared" si="486"/>
        <v>0</v>
      </c>
      <c r="ZE7" s="27" t="str">
        <f t="shared" si="487"/>
        <v>90</v>
      </c>
      <c r="ZF7" s="27">
        <f t="shared" si="488"/>
        <v>0</v>
      </c>
      <c r="ZG7" s="27">
        <f t="shared" si="489"/>
        <v>0</v>
      </c>
      <c r="ZH7" s="27">
        <f t="shared" si="490"/>
        <v>0</v>
      </c>
      <c r="ZI7" s="27">
        <f t="shared" si="491"/>
        <v>0</v>
      </c>
      <c r="ZJ7" s="27">
        <f t="shared" si="492"/>
        <v>0</v>
      </c>
      <c r="ZK7" s="27">
        <f t="shared" si="493"/>
        <v>0</v>
      </c>
      <c r="ZL7" s="27">
        <f t="shared" si="494"/>
        <v>0</v>
      </c>
      <c r="ZM7" s="27">
        <f t="shared" si="495"/>
        <v>0</v>
      </c>
      <c r="ZN7" s="27">
        <f t="shared" si="496"/>
        <v>0</v>
      </c>
      <c r="ZO7" s="27">
        <f t="shared" si="497"/>
        <v>0</v>
      </c>
      <c r="ZP7" s="27">
        <f t="shared" si="498"/>
        <v>0</v>
      </c>
      <c r="ZQ7" s="27">
        <f t="shared" si="499"/>
        <v>0</v>
      </c>
      <c r="ZR7" s="27">
        <f t="shared" si="500"/>
        <v>0</v>
      </c>
      <c r="ZS7" s="27">
        <f t="shared" si="501"/>
        <v>0</v>
      </c>
      <c r="ZT7" s="27">
        <f t="shared" si="502"/>
        <v>0</v>
      </c>
      <c r="ZU7" s="27">
        <f t="shared" si="503"/>
        <v>0</v>
      </c>
      <c r="ZV7" s="27">
        <f t="shared" si="504"/>
        <v>0</v>
      </c>
      <c r="ZW7" s="27">
        <f t="shared" si="505"/>
        <v>0</v>
      </c>
      <c r="ZX7" s="27">
        <f t="shared" si="506"/>
        <v>0</v>
      </c>
      <c r="ZY7" s="27">
        <f t="shared" si="507"/>
        <v>0</v>
      </c>
      <c r="ZZ7" s="27">
        <f t="shared" si="508"/>
        <v>0</v>
      </c>
      <c r="AAA7" s="27">
        <f t="shared" si="509"/>
        <v>0</v>
      </c>
      <c r="AAB7" s="27">
        <f t="shared" si="510"/>
        <v>0</v>
      </c>
      <c r="AAC7" s="27">
        <f t="shared" si="511"/>
        <v>0</v>
      </c>
      <c r="AAD7" s="27">
        <f t="shared" si="512"/>
        <v>0</v>
      </c>
      <c r="AAE7" s="27">
        <f t="shared" si="513"/>
        <v>0</v>
      </c>
      <c r="AAF7" s="27">
        <f t="shared" si="514"/>
        <v>0</v>
      </c>
      <c r="AAG7" s="27">
        <f t="shared" si="515"/>
        <v>0</v>
      </c>
      <c r="AAH7" s="27">
        <f t="shared" si="516"/>
        <v>0</v>
      </c>
      <c r="AAI7" s="27">
        <f t="shared" si="517"/>
        <v>0</v>
      </c>
      <c r="AAJ7" s="27">
        <f t="shared" si="518"/>
        <v>0</v>
      </c>
      <c r="AAK7" s="27">
        <f t="shared" si="519"/>
        <v>0</v>
      </c>
      <c r="AAL7" s="27" t="str">
        <f t="shared" si="520"/>
        <v>102</v>
      </c>
      <c r="AAM7" s="27">
        <f t="shared" si="521"/>
        <v>0</v>
      </c>
      <c r="AAN7" s="27">
        <f t="shared" si="522"/>
        <v>0</v>
      </c>
      <c r="AAO7" s="27">
        <f t="shared" si="523"/>
        <v>0</v>
      </c>
      <c r="AAP7" s="27">
        <f t="shared" si="524"/>
        <v>0</v>
      </c>
      <c r="AAQ7" s="27">
        <f t="shared" si="525"/>
        <v>0</v>
      </c>
      <c r="AAR7" s="27">
        <f t="shared" si="526"/>
        <v>0</v>
      </c>
      <c r="AAS7" s="27">
        <f t="shared" si="527"/>
        <v>0</v>
      </c>
      <c r="AAT7" s="27">
        <f t="shared" si="528"/>
        <v>0</v>
      </c>
      <c r="AAU7" s="27">
        <f t="shared" si="529"/>
        <v>0</v>
      </c>
      <c r="AAV7" s="27">
        <f t="shared" si="530"/>
        <v>0</v>
      </c>
      <c r="AAW7" s="27">
        <f t="shared" si="531"/>
        <v>0</v>
      </c>
      <c r="AAX7" s="27">
        <f t="shared" si="532"/>
        <v>0</v>
      </c>
      <c r="AAY7" s="27">
        <f t="shared" si="533"/>
        <v>0</v>
      </c>
      <c r="AAZ7" s="27">
        <f t="shared" si="534"/>
        <v>0</v>
      </c>
      <c r="ABA7" s="27">
        <f t="shared" si="535"/>
        <v>0</v>
      </c>
      <c r="ABB7" s="27">
        <f t="shared" si="536"/>
        <v>0</v>
      </c>
      <c r="ABC7" s="27">
        <f t="shared" si="537"/>
        <v>0</v>
      </c>
      <c r="ABD7" s="27">
        <f t="shared" si="538"/>
        <v>0</v>
      </c>
      <c r="ABE7" s="27">
        <f t="shared" si="539"/>
        <v>0</v>
      </c>
      <c r="ABF7" s="27">
        <f t="shared" si="540"/>
        <v>0</v>
      </c>
      <c r="ABG7" s="27">
        <f t="shared" si="541"/>
        <v>0</v>
      </c>
      <c r="ABH7" s="27">
        <f t="shared" si="542"/>
        <v>0</v>
      </c>
      <c r="ABI7" s="27">
        <f t="shared" si="543"/>
        <v>0</v>
      </c>
      <c r="ABJ7" s="27">
        <f t="shared" si="544"/>
        <v>0</v>
      </c>
      <c r="ABK7" s="27">
        <f t="shared" si="545"/>
        <v>0</v>
      </c>
      <c r="ABL7" s="27">
        <f t="shared" si="546"/>
        <v>0</v>
      </c>
      <c r="ABM7" s="27">
        <f t="shared" si="547"/>
        <v>0</v>
      </c>
      <c r="ABN7" s="27">
        <f t="shared" si="548"/>
        <v>0</v>
      </c>
      <c r="ABO7" s="27">
        <f t="shared" si="549"/>
        <v>0</v>
      </c>
      <c r="ABP7" s="27">
        <f t="shared" si="550"/>
        <v>0</v>
      </c>
      <c r="ABQ7" s="27">
        <f t="shared" si="551"/>
        <v>0</v>
      </c>
      <c r="ABR7" s="27">
        <f t="shared" si="552"/>
        <v>0</v>
      </c>
      <c r="ABS7" s="27">
        <f t="shared" si="553"/>
        <v>0</v>
      </c>
      <c r="ABT7" s="27">
        <f t="shared" si="554"/>
        <v>0</v>
      </c>
      <c r="ABU7" s="27">
        <f t="shared" si="555"/>
        <v>0</v>
      </c>
      <c r="ABV7" s="27">
        <f t="shared" si="556"/>
        <v>0</v>
      </c>
      <c r="ABW7" s="27">
        <f t="shared" si="557"/>
        <v>0</v>
      </c>
      <c r="ABY7" s="28">
        <f t="shared" si="558"/>
        <v>188.20000000000002</v>
      </c>
      <c r="ABZ7" s="28">
        <f t="shared" si="559"/>
        <v>0</v>
      </c>
      <c r="ACA7" s="28">
        <f t="shared" si="560"/>
        <v>0</v>
      </c>
      <c r="ACB7" s="28">
        <f t="shared" si="561"/>
        <v>8.1</v>
      </c>
      <c r="ACC7" s="28">
        <f t="shared" si="562"/>
        <v>0</v>
      </c>
      <c r="ACD7" s="28">
        <f t="shared" si="563"/>
        <v>196.3</v>
      </c>
      <c r="ACG7" s="27" t="str">
        <f t="shared" si="564"/>
        <v>38.1</v>
      </c>
      <c r="ACH7" s="27" t="str">
        <f t="shared" si="565"/>
        <v>67.2</v>
      </c>
      <c r="ACI7" s="27" t="str">
        <f t="shared" si="566"/>
        <v>41.8</v>
      </c>
      <c r="ACJ7" s="27">
        <f t="shared" si="567"/>
        <v>0</v>
      </c>
      <c r="ACK7" s="27">
        <f t="shared" si="568"/>
        <v>0</v>
      </c>
      <c r="ACL7" s="27">
        <f t="shared" si="569"/>
        <v>0</v>
      </c>
      <c r="ACM7" s="27">
        <f t="shared" si="570"/>
        <v>0</v>
      </c>
      <c r="ACN7" s="27">
        <f t="shared" si="571"/>
        <v>0</v>
      </c>
      <c r="ACO7" s="27">
        <f t="shared" si="572"/>
        <v>0</v>
      </c>
      <c r="ACP7" s="27">
        <f t="shared" si="573"/>
        <v>0</v>
      </c>
      <c r="ACQ7" s="27">
        <f t="shared" si="574"/>
        <v>0</v>
      </c>
      <c r="ACR7" s="27" t="str">
        <f t="shared" si="575"/>
        <v>41.1</v>
      </c>
      <c r="ACS7" s="27">
        <f t="shared" si="576"/>
        <v>0</v>
      </c>
      <c r="ACT7" s="27">
        <f t="shared" si="577"/>
        <v>0</v>
      </c>
      <c r="ACU7" s="27">
        <f t="shared" si="578"/>
        <v>0</v>
      </c>
      <c r="ACV7" s="27">
        <f t="shared" si="579"/>
        <v>0</v>
      </c>
      <c r="ACW7" s="27">
        <f t="shared" si="580"/>
        <v>0</v>
      </c>
      <c r="ACX7" s="27">
        <f t="shared" si="581"/>
        <v>0</v>
      </c>
      <c r="ACY7" s="27">
        <f t="shared" si="582"/>
        <v>0</v>
      </c>
      <c r="ACZ7" s="27">
        <f t="shared" si="583"/>
        <v>0</v>
      </c>
      <c r="ADA7" s="27">
        <f t="shared" si="584"/>
        <v>0</v>
      </c>
      <c r="ADB7" s="27">
        <f t="shared" si="585"/>
        <v>0</v>
      </c>
      <c r="ADC7" s="27">
        <f t="shared" si="586"/>
        <v>0</v>
      </c>
      <c r="ADD7" s="27">
        <f t="shared" si="587"/>
        <v>0</v>
      </c>
      <c r="ADE7" s="27">
        <f t="shared" si="588"/>
        <v>0</v>
      </c>
      <c r="ADF7" s="27">
        <f t="shared" si="589"/>
        <v>0</v>
      </c>
      <c r="ADG7" s="27">
        <f t="shared" si="590"/>
        <v>0</v>
      </c>
      <c r="ADH7" s="27">
        <f t="shared" si="591"/>
        <v>0</v>
      </c>
      <c r="ADI7" s="27">
        <f t="shared" si="592"/>
        <v>0</v>
      </c>
      <c r="ADJ7" s="27">
        <f t="shared" si="593"/>
        <v>0</v>
      </c>
      <c r="ADK7" s="27">
        <f t="shared" si="594"/>
        <v>0</v>
      </c>
      <c r="ADL7" s="27">
        <f t="shared" si="595"/>
        <v>0</v>
      </c>
      <c r="ADM7" s="27">
        <f t="shared" si="596"/>
        <v>0</v>
      </c>
      <c r="ADN7" s="27">
        <f t="shared" si="597"/>
        <v>0</v>
      </c>
      <c r="ADO7" s="27">
        <f t="shared" si="598"/>
        <v>0</v>
      </c>
      <c r="ADP7" s="27">
        <f t="shared" si="599"/>
        <v>0</v>
      </c>
      <c r="ADQ7" s="27">
        <f t="shared" si="600"/>
        <v>0</v>
      </c>
      <c r="ADR7" s="27">
        <f t="shared" si="601"/>
        <v>0</v>
      </c>
      <c r="ADS7" s="27">
        <f t="shared" si="602"/>
        <v>0</v>
      </c>
      <c r="ADT7" s="27">
        <f t="shared" si="603"/>
        <v>0</v>
      </c>
      <c r="ADU7" s="27">
        <f t="shared" si="604"/>
        <v>0</v>
      </c>
      <c r="ADV7" s="27">
        <f t="shared" si="605"/>
        <v>0</v>
      </c>
      <c r="ADW7" s="27">
        <f t="shared" si="606"/>
        <v>0</v>
      </c>
      <c r="ADX7" s="27">
        <f t="shared" si="607"/>
        <v>0</v>
      </c>
      <c r="ADY7" s="27" t="str">
        <f t="shared" si="608"/>
        <v>8.1</v>
      </c>
      <c r="ADZ7" s="27">
        <f t="shared" si="609"/>
        <v>0</v>
      </c>
      <c r="AEA7" s="27">
        <f t="shared" si="610"/>
        <v>0</v>
      </c>
      <c r="AEB7" s="27">
        <f t="shared" si="611"/>
        <v>0</v>
      </c>
      <c r="AEC7" s="27">
        <f t="shared" si="612"/>
        <v>0</v>
      </c>
      <c r="AED7" s="27">
        <f t="shared" si="613"/>
        <v>0</v>
      </c>
      <c r="AEE7" s="27">
        <f t="shared" si="614"/>
        <v>0</v>
      </c>
      <c r="AEF7" s="27">
        <f t="shared" si="615"/>
        <v>0</v>
      </c>
      <c r="AEG7" s="27">
        <f t="shared" si="616"/>
        <v>0</v>
      </c>
      <c r="AEH7" s="27">
        <f t="shared" si="617"/>
        <v>0</v>
      </c>
      <c r="AEI7" s="27">
        <f t="shared" si="618"/>
        <v>0</v>
      </c>
      <c r="AEJ7" s="27">
        <f t="shared" si="619"/>
        <v>0</v>
      </c>
      <c r="AEK7" s="27">
        <f t="shared" si="620"/>
        <v>0</v>
      </c>
      <c r="AEL7" s="27">
        <f t="shared" si="621"/>
        <v>0</v>
      </c>
      <c r="AEM7" s="27">
        <f t="shared" si="622"/>
        <v>0</v>
      </c>
      <c r="AEN7" s="27">
        <f t="shared" si="623"/>
        <v>0</v>
      </c>
      <c r="AEO7" s="27">
        <f t="shared" si="624"/>
        <v>0</v>
      </c>
      <c r="AEP7" s="27">
        <f t="shared" si="625"/>
        <v>0</v>
      </c>
      <c r="AEQ7" s="27">
        <f t="shared" si="626"/>
        <v>0</v>
      </c>
      <c r="AER7" s="27">
        <f t="shared" si="627"/>
        <v>0</v>
      </c>
      <c r="AES7" s="27">
        <f t="shared" si="628"/>
        <v>0</v>
      </c>
      <c r="AET7" s="27">
        <f t="shared" si="629"/>
        <v>0</v>
      </c>
      <c r="AEU7" s="27">
        <f t="shared" si="630"/>
        <v>0</v>
      </c>
      <c r="AEV7" s="27">
        <f t="shared" si="631"/>
        <v>0</v>
      </c>
      <c r="AEW7" s="27">
        <f t="shared" si="632"/>
        <v>0</v>
      </c>
      <c r="AEX7" s="27">
        <f t="shared" si="633"/>
        <v>0</v>
      </c>
      <c r="AEY7" s="27">
        <f t="shared" si="634"/>
        <v>0</v>
      </c>
      <c r="AEZ7" s="27">
        <f t="shared" si="635"/>
        <v>0</v>
      </c>
      <c r="AFA7" s="27">
        <f t="shared" si="636"/>
        <v>0</v>
      </c>
      <c r="AFB7" s="27">
        <f t="shared" si="637"/>
        <v>0</v>
      </c>
      <c r="AFC7" s="27">
        <f t="shared" si="638"/>
        <v>0</v>
      </c>
      <c r="AFD7" s="27">
        <f t="shared" si="639"/>
        <v>0</v>
      </c>
      <c r="AFE7" s="27">
        <f t="shared" si="640"/>
        <v>0</v>
      </c>
      <c r="AFF7" s="27">
        <f t="shared" si="641"/>
        <v>0</v>
      </c>
      <c r="AFG7" s="27">
        <f t="shared" si="642"/>
        <v>0</v>
      </c>
      <c r="AFH7" s="27">
        <f t="shared" si="643"/>
        <v>0</v>
      </c>
      <c r="AFI7" s="27">
        <f t="shared" si="644"/>
        <v>0</v>
      </c>
      <c r="AFJ7" s="27">
        <f t="shared" si="645"/>
        <v>0</v>
      </c>
      <c r="AFL7" s="27">
        <f t="shared" si="646"/>
        <v>3.5</v>
      </c>
      <c r="AFN7" s="27">
        <v>8</v>
      </c>
      <c r="AFO7" s="27">
        <f t="shared" si="647"/>
        <v>8</v>
      </c>
      <c r="AFP7" s="27">
        <f t="shared" si="648"/>
        <v>8</v>
      </c>
      <c r="AFQ7" s="27">
        <f t="shared" si="649"/>
        <v>8</v>
      </c>
      <c r="AFR7" s="27">
        <f t="shared" si="650"/>
        <v>0</v>
      </c>
      <c r="AFS7" s="27">
        <f t="shared" si="651"/>
        <v>0</v>
      </c>
      <c r="AFT7" s="27">
        <f t="shared" si="652"/>
        <v>0</v>
      </c>
      <c r="AFU7" s="27">
        <f t="shared" si="653"/>
        <v>0</v>
      </c>
      <c r="AFV7" s="27">
        <f t="shared" si="654"/>
        <v>0</v>
      </c>
      <c r="AFW7" s="27">
        <f t="shared" si="655"/>
        <v>0</v>
      </c>
      <c r="AFX7" s="27">
        <f t="shared" si="656"/>
        <v>0</v>
      </c>
      <c r="AFY7" s="27">
        <f t="shared" si="657"/>
        <v>0</v>
      </c>
      <c r="AFZ7" s="27">
        <f t="shared" si="658"/>
        <v>8</v>
      </c>
      <c r="AGA7" s="27">
        <f t="shared" si="659"/>
        <v>0</v>
      </c>
      <c r="AGB7" s="27">
        <f t="shared" si="660"/>
        <v>0</v>
      </c>
      <c r="AGC7" s="27">
        <f t="shared" si="661"/>
        <v>0</v>
      </c>
      <c r="AGD7" s="27">
        <f t="shared" si="662"/>
        <v>0</v>
      </c>
      <c r="AGE7" s="27">
        <f t="shared" si="663"/>
        <v>0</v>
      </c>
      <c r="AGF7" s="27">
        <f t="shared" si="664"/>
        <v>0</v>
      </c>
      <c r="AGG7" s="27">
        <f t="shared" si="665"/>
        <v>0</v>
      </c>
      <c r="AGH7" s="27">
        <f t="shared" si="666"/>
        <v>0</v>
      </c>
      <c r="AGI7" s="27">
        <f t="shared" si="667"/>
        <v>0</v>
      </c>
      <c r="AGJ7" s="27">
        <f t="shared" si="668"/>
        <v>0</v>
      </c>
      <c r="AGK7" s="27">
        <f t="shared" si="669"/>
        <v>0</v>
      </c>
      <c r="AGL7" s="27">
        <f t="shared" si="670"/>
        <v>0</v>
      </c>
      <c r="AGM7" s="27">
        <f t="shared" si="671"/>
        <v>0</v>
      </c>
      <c r="AGN7" s="27">
        <f t="shared" si="672"/>
        <v>0</v>
      </c>
      <c r="AGO7" s="27">
        <f t="shared" si="673"/>
        <v>0</v>
      </c>
      <c r="AGP7" s="27">
        <f t="shared" si="674"/>
        <v>0</v>
      </c>
      <c r="AGQ7" s="27">
        <f t="shared" si="675"/>
        <v>0</v>
      </c>
      <c r="AGR7" s="27">
        <f t="shared" si="676"/>
        <v>0</v>
      </c>
      <c r="AGS7" s="27">
        <f t="shared" si="677"/>
        <v>0</v>
      </c>
      <c r="AGT7" s="27">
        <f t="shared" si="678"/>
        <v>0</v>
      </c>
      <c r="AGU7" s="27">
        <f t="shared" si="679"/>
        <v>0</v>
      </c>
      <c r="AGV7" s="27">
        <f t="shared" si="680"/>
        <v>0</v>
      </c>
      <c r="AGW7" s="27">
        <f t="shared" si="681"/>
        <v>0</v>
      </c>
      <c r="AGX7" s="27">
        <f t="shared" si="682"/>
        <v>0</v>
      </c>
      <c r="AGY7" s="27">
        <f t="shared" si="683"/>
        <v>0</v>
      </c>
      <c r="AGZ7" s="27">
        <f t="shared" si="684"/>
        <v>0</v>
      </c>
      <c r="AHA7" s="27">
        <f t="shared" si="685"/>
        <v>0</v>
      </c>
      <c r="AHB7" s="27">
        <f t="shared" si="686"/>
        <v>0</v>
      </c>
      <c r="AHC7" s="27">
        <f t="shared" si="687"/>
        <v>0</v>
      </c>
      <c r="AHD7" s="27">
        <f t="shared" si="688"/>
        <v>0</v>
      </c>
      <c r="AHE7" s="27">
        <f t="shared" si="689"/>
        <v>0</v>
      </c>
      <c r="AHF7" s="27">
        <f t="shared" si="690"/>
        <v>0</v>
      </c>
      <c r="AHG7" s="27">
        <f t="shared" si="691"/>
        <v>8</v>
      </c>
      <c r="AHH7" s="27">
        <f t="shared" si="692"/>
        <v>0</v>
      </c>
      <c r="AHI7" s="27">
        <f t="shared" si="693"/>
        <v>0</v>
      </c>
      <c r="AHJ7" s="27">
        <f t="shared" si="694"/>
        <v>0</v>
      </c>
      <c r="AHK7" s="27">
        <f t="shared" si="695"/>
        <v>0</v>
      </c>
      <c r="AHL7" s="27">
        <f t="shared" si="696"/>
        <v>0</v>
      </c>
      <c r="AHM7" s="27">
        <f t="shared" si="697"/>
        <v>0</v>
      </c>
      <c r="AHN7" s="27">
        <f t="shared" si="698"/>
        <v>0</v>
      </c>
      <c r="AHO7" s="27">
        <f t="shared" si="699"/>
        <v>0</v>
      </c>
      <c r="AHP7" s="27">
        <f t="shared" si="700"/>
        <v>0</v>
      </c>
      <c r="AHQ7" s="27">
        <f t="shared" si="701"/>
        <v>0</v>
      </c>
      <c r="AHR7" s="27">
        <f t="shared" si="702"/>
        <v>0</v>
      </c>
      <c r="AHS7" s="27">
        <f t="shared" si="703"/>
        <v>0</v>
      </c>
      <c r="AHT7" s="27">
        <f t="shared" si="704"/>
        <v>0</v>
      </c>
      <c r="AHU7" s="27">
        <f t="shared" si="705"/>
        <v>0</v>
      </c>
      <c r="AHV7" s="27">
        <f t="shared" si="706"/>
        <v>0</v>
      </c>
      <c r="AHW7" s="27">
        <f t="shared" si="707"/>
        <v>0</v>
      </c>
      <c r="AHX7" s="27">
        <f t="shared" si="708"/>
        <v>0</v>
      </c>
      <c r="AHY7" s="27">
        <f t="shared" si="709"/>
        <v>0</v>
      </c>
      <c r="AHZ7" s="27">
        <f t="shared" si="710"/>
        <v>0</v>
      </c>
      <c r="AIA7" s="27">
        <f t="shared" si="711"/>
        <v>0</v>
      </c>
      <c r="AIB7" s="27">
        <f t="shared" si="712"/>
        <v>0</v>
      </c>
      <c r="AIC7" s="27">
        <f t="shared" si="713"/>
        <v>0</v>
      </c>
      <c r="AID7" s="27">
        <f t="shared" si="714"/>
        <v>0</v>
      </c>
      <c r="AIE7" s="27">
        <f t="shared" si="715"/>
        <v>0</v>
      </c>
      <c r="AIF7" s="27">
        <f t="shared" si="716"/>
        <v>0</v>
      </c>
      <c r="AIG7" s="27">
        <f t="shared" si="717"/>
        <v>0</v>
      </c>
      <c r="AIH7" s="27">
        <f t="shared" si="718"/>
        <v>0</v>
      </c>
      <c r="AII7" s="27">
        <f t="shared" si="719"/>
        <v>0</v>
      </c>
      <c r="AIJ7" s="27">
        <f t="shared" si="720"/>
        <v>0</v>
      </c>
      <c r="AIK7" s="27">
        <f t="shared" si="721"/>
        <v>0</v>
      </c>
      <c r="AIL7" s="27">
        <f t="shared" si="722"/>
        <v>0</v>
      </c>
      <c r="AIM7" s="27">
        <f t="shared" si="723"/>
        <v>0</v>
      </c>
      <c r="AIN7" s="27">
        <f t="shared" si="724"/>
        <v>0</v>
      </c>
      <c r="AIO7" s="27">
        <f t="shared" si="725"/>
        <v>0</v>
      </c>
      <c r="AIP7" s="27">
        <f t="shared" si="726"/>
        <v>0</v>
      </c>
      <c r="AIQ7" s="27">
        <f t="shared" si="727"/>
        <v>0</v>
      </c>
      <c r="AIR7" s="27">
        <f t="shared" si="728"/>
        <v>0</v>
      </c>
      <c r="AIT7" s="27">
        <v>1</v>
      </c>
      <c r="AIU7" s="27">
        <v>1</v>
      </c>
      <c r="AIV7" s="27">
        <v>1</v>
      </c>
      <c r="AIW7" s="27">
        <f t="shared" si="729"/>
        <v>0</v>
      </c>
      <c r="AIX7" s="27">
        <f t="shared" si="730"/>
        <v>0</v>
      </c>
      <c r="AIY7" s="27">
        <f t="shared" si="731"/>
        <v>0</v>
      </c>
      <c r="AIZ7" s="27">
        <f t="shared" si="732"/>
        <v>0</v>
      </c>
      <c r="AJA7" s="27">
        <f t="shared" si="733"/>
        <v>0</v>
      </c>
      <c r="AJB7" s="27">
        <f t="shared" si="734"/>
        <v>0</v>
      </c>
      <c r="AJC7" s="27">
        <f t="shared" si="735"/>
        <v>0</v>
      </c>
      <c r="AJD7" s="27">
        <f t="shared" si="736"/>
        <v>0</v>
      </c>
      <c r="AJE7" s="27">
        <f t="shared" si="737"/>
        <v>0.25</v>
      </c>
      <c r="AJF7" s="27">
        <f t="shared" si="738"/>
        <v>0</v>
      </c>
      <c r="AJG7" s="27">
        <f t="shared" si="739"/>
        <v>0</v>
      </c>
      <c r="AJH7" s="27">
        <f t="shared" si="740"/>
        <v>0</v>
      </c>
      <c r="AJI7" s="27">
        <f t="shared" si="741"/>
        <v>0</v>
      </c>
      <c r="AJJ7" s="27">
        <f t="shared" si="742"/>
        <v>0</v>
      </c>
      <c r="AJK7" s="27">
        <f t="shared" si="743"/>
        <v>0</v>
      </c>
      <c r="AJL7" s="27">
        <f t="shared" si="744"/>
        <v>0</v>
      </c>
      <c r="AJM7" s="27">
        <f t="shared" si="745"/>
        <v>0</v>
      </c>
      <c r="AJN7" s="27">
        <f t="shared" si="746"/>
        <v>0</v>
      </c>
      <c r="AJO7" s="27">
        <f t="shared" si="747"/>
        <v>0</v>
      </c>
      <c r="AJP7" s="27">
        <f t="shared" si="748"/>
        <v>0</v>
      </c>
      <c r="AJQ7" s="27">
        <f t="shared" si="749"/>
        <v>0</v>
      </c>
      <c r="AJR7" s="27">
        <f t="shared" si="750"/>
        <v>0</v>
      </c>
      <c r="AJS7" s="27">
        <f t="shared" si="751"/>
        <v>0</v>
      </c>
      <c r="AJT7" s="27">
        <f t="shared" si="752"/>
        <v>0</v>
      </c>
      <c r="AJU7" s="27">
        <f t="shared" si="753"/>
        <v>0</v>
      </c>
      <c r="AJV7" s="27">
        <f t="shared" si="754"/>
        <v>0</v>
      </c>
      <c r="AJW7" s="27">
        <f t="shared" si="755"/>
        <v>0</v>
      </c>
      <c r="AJX7" s="27">
        <f t="shared" si="756"/>
        <v>0</v>
      </c>
      <c r="AJY7" s="27">
        <f t="shared" si="757"/>
        <v>0</v>
      </c>
      <c r="AJZ7" s="27">
        <f t="shared" si="758"/>
        <v>0</v>
      </c>
      <c r="AKA7" s="27">
        <f t="shared" si="759"/>
        <v>0</v>
      </c>
      <c r="AKB7" s="27">
        <f t="shared" si="760"/>
        <v>0</v>
      </c>
      <c r="AKC7" s="27">
        <f t="shared" si="761"/>
        <v>0</v>
      </c>
      <c r="AKD7" s="27">
        <f t="shared" si="762"/>
        <v>0</v>
      </c>
      <c r="AKE7" s="27">
        <f t="shared" si="763"/>
        <v>0</v>
      </c>
      <c r="AKF7" s="27">
        <f t="shared" si="764"/>
        <v>0</v>
      </c>
      <c r="AKG7" s="27">
        <f t="shared" si="765"/>
        <v>0</v>
      </c>
      <c r="AKH7" s="27">
        <f t="shared" si="766"/>
        <v>0</v>
      </c>
      <c r="AKI7" s="27">
        <f t="shared" si="767"/>
        <v>0</v>
      </c>
      <c r="AKJ7" s="27">
        <f t="shared" si="768"/>
        <v>0</v>
      </c>
      <c r="AKK7" s="27">
        <f t="shared" si="769"/>
        <v>0</v>
      </c>
      <c r="AKL7" s="27">
        <f t="shared" si="770"/>
        <v>0.25</v>
      </c>
      <c r="AKM7" s="27">
        <f t="shared" si="771"/>
        <v>0</v>
      </c>
      <c r="AKN7" s="27">
        <f t="shared" si="772"/>
        <v>0</v>
      </c>
      <c r="AKO7" s="27">
        <f t="shared" si="773"/>
        <v>0</v>
      </c>
      <c r="AKP7" s="27">
        <f t="shared" si="774"/>
        <v>0</v>
      </c>
      <c r="AKQ7" s="27">
        <f t="shared" si="775"/>
        <v>0</v>
      </c>
      <c r="AKR7" s="27">
        <f t="shared" si="776"/>
        <v>0</v>
      </c>
      <c r="AKS7" s="27">
        <f t="shared" si="777"/>
        <v>0</v>
      </c>
      <c r="AKT7" s="27">
        <f t="shared" si="778"/>
        <v>0</v>
      </c>
      <c r="AKU7" s="27">
        <f t="shared" si="779"/>
        <v>0</v>
      </c>
      <c r="AKV7" s="27">
        <f t="shared" si="780"/>
        <v>0</v>
      </c>
      <c r="AKW7" s="27">
        <f t="shared" si="781"/>
        <v>0</v>
      </c>
      <c r="AKX7" s="27">
        <f t="shared" si="782"/>
        <v>0</v>
      </c>
      <c r="AKY7" s="27">
        <f t="shared" si="783"/>
        <v>0</v>
      </c>
      <c r="AKZ7" s="27">
        <f t="shared" si="784"/>
        <v>0</v>
      </c>
      <c r="ALA7" s="27">
        <f t="shared" si="785"/>
        <v>0</v>
      </c>
      <c r="ALB7" s="27">
        <f t="shared" si="786"/>
        <v>0</v>
      </c>
      <c r="ALC7" s="27">
        <f t="shared" si="787"/>
        <v>0</v>
      </c>
      <c r="ALD7" s="27">
        <f t="shared" si="788"/>
        <v>0</v>
      </c>
      <c r="ALE7" s="27">
        <f t="shared" si="789"/>
        <v>0</v>
      </c>
      <c r="ALF7" s="27">
        <f t="shared" si="790"/>
        <v>0</v>
      </c>
      <c r="ALG7" s="27">
        <f t="shared" si="791"/>
        <v>0</v>
      </c>
      <c r="ALH7" s="27">
        <f t="shared" si="792"/>
        <v>0</v>
      </c>
      <c r="ALI7" s="27">
        <f t="shared" si="793"/>
        <v>0</v>
      </c>
      <c r="ALJ7" s="27">
        <f t="shared" si="794"/>
        <v>0</v>
      </c>
      <c r="ALK7" s="27">
        <f t="shared" si="795"/>
        <v>0</v>
      </c>
      <c r="ALL7" s="27">
        <f t="shared" si="796"/>
        <v>0</v>
      </c>
      <c r="ALM7" s="27">
        <f t="shared" si="797"/>
        <v>0</v>
      </c>
      <c r="ALN7" s="27">
        <f t="shared" si="798"/>
        <v>0</v>
      </c>
      <c r="ALO7" s="27">
        <f t="shared" si="799"/>
        <v>0</v>
      </c>
      <c r="ALP7" s="27">
        <f t="shared" si="800"/>
        <v>0</v>
      </c>
      <c r="ALQ7" s="27">
        <f t="shared" si="801"/>
        <v>0</v>
      </c>
      <c r="ALR7" s="27">
        <f t="shared" si="802"/>
        <v>0</v>
      </c>
      <c r="ALS7" s="27">
        <f t="shared" si="803"/>
        <v>0</v>
      </c>
      <c r="ALT7" s="27">
        <f t="shared" si="804"/>
        <v>0</v>
      </c>
      <c r="ALU7" s="27">
        <f t="shared" si="805"/>
        <v>0</v>
      </c>
      <c r="ALV7" s="27">
        <f t="shared" si="806"/>
        <v>0</v>
      </c>
      <c r="ALW7" s="27">
        <f t="shared" si="807"/>
        <v>0</v>
      </c>
      <c r="ALY7" s="27" t="s">
        <v>3</v>
      </c>
      <c r="ALZ7" s="27">
        <v>4</v>
      </c>
      <c r="AMA7" s="27">
        <v>8</v>
      </c>
      <c r="AMB7" s="27">
        <v>8</v>
      </c>
      <c r="AMC7" s="27">
        <v>8</v>
      </c>
      <c r="AMD7" s="27">
        <v>1</v>
      </c>
      <c r="AME7" s="27">
        <v>4</v>
      </c>
      <c r="AMF7" s="27">
        <v>8</v>
      </c>
      <c r="AMG7" s="27">
        <v>4</v>
      </c>
      <c r="AMH7" s="27">
        <v>2</v>
      </c>
    </row>
    <row r="8" spans="1:1022" x14ac:dyDescent="0.35">
      <c r="A8" s="27">
        <v>114</v>
      </c>
      <c r="B8" s="79" t="s">
        <v>331</v>
      </c>
      <c r="C8" s="91">
        <f>VLOOKUP($A8, RankingsX!$A$1:$AN$241, 40, FALSE)</f>
        <v>6</v>
      </c>
      <c r="D8" s="79" t="s">
        <v>395</v>
      </c>
      <c r="E8" s="148" t="s">
        <v>556</v>
      </c>
      <c r="F8" s="196">
        <v>7</v>
      </c>
      <c r="G8" s="314">
        <v>7</v>
      </c>
      <c r="H8">
        <v>1803</v>
      </c>
      <c r="I8" s="29">
        <f t="shared" si="0"/>
        <v>7</v>
      </c>
      <c r="J8" s="27">
        <v>2</v>
      </c>
      <c r="L8" s="27" t="s">
        <v>1719</v>
      </c>
      <c r="M8" s="100" t="s">
        <v>1714</v>
      </c>
      <c r="N8" s="27" t="s">
        <v>1744</v>
      </c>
      <c r="O8" s="27" t="s">
        <v>24</v>
      </c>
      <c r="P8" s="27" t="s">
        <v>24</v>
      </c>
      <c r="Q8" s="27" t="s">
        <v>24</v>
      </c>
      <c r="R8" s="27" t="s">
        <v>24</v>
      </c>
      <c r="S8" s="27" t="s">
        <v>24</v>
      </c>
      <c r="T8" s="27" t="s">
        <v>24</v>
      </c>
      <c r="U8" s="27" t="s">
        <v>24</v>
      </c>
      <c r="V8" s="27" t="s">
        <v>24</v>
      </c>
      <c r="W8" s="27" t="s">
        <v>1825</v>
      </c>
      <c r="X8" s="27" t="s">
        <v>24</v>
      </c>
      <c r="Y8" s="27" t="s">
        <v>24</v>
      </c>
      <c r="Z8" s="27" t="s">
        <v>24</v>
      </c>
      <c r="AA8" s="27" t="s">
        <v>24</v>
      </c>
      <c r="AB8" s="27" t="s">
        <v>24</v>
      </c>
      <c r="AC8" s="27" t="s">
        <v>24</v>
      </c>
      <c r="AD8" s="27" t="s">
        <v>24</v>
      </c>
      <c r="AE8" s="27" t="s">
        <v>24</v>
      </c>
      <c r="AF8" s="27" t="s">
        <v>24</v>
      </c>
      <c r="AG8" s="27" t="s">
        <v>24</v>
      </c>
      <c r="AH8" s="27" t="s">
        <v>24</v>
      </c>
      <c r="AI8" s="27" t="s">
        <v>24</v>
      </c>
      <c r="AJ8" s="27" t="s">
        <v>24</v>
      </c>
      <c r="AK8" s="27" t="s">
        <v>24</v>
      </c>
      <c r="AL8" s="27" t="s">
        <v>24</v>
      </c>
      <c r="AM8" s="27" t="s">
        <v>24</v>
      </c>
      <c r="AN8" s="27" t="s">
        <v>24</v>
      </c>
      <c r="AO8" s="27" t="s">
        <v>24</v>
      </c>
      <c r="AP8" s="27" t="s">
        <v>24</v>
      </c>
      <c r="AQ8" s="27" t="s">
        <v>24</v>
      </c>
      <c r="AR8" s="27" t="s">
        <v>24</v>
      </c>
      <c r="AS8" s="27" t="s">
        <v>24</v>
      </c>
      <c r="AT8" s="27" t="s">
        <v>24</v>
      </c>
      <c r="AU8" s="27" t="s">
        <v>24</v>
      </c>
      <c r="AV8" s="27" t="s">
        <v>24</v>
      </c>
      <c r="AW8" s="27" t="s">
        <v>24</v>
      </c>
      <c r="AX8" s="27" t="s">
        <v>24</v>
      </c>
      <c r="AY8" s="27" t="s">
        <v>24</v>
      </c>
      <c r="AZ8" s="27" t="s">
        <v>24</v>
      </c>
      <c r="BA8" s="27" t="s">
        <v>1877</v>
      </c>
      <c r="BB8" s="27" t="s">
        <v>24</v>
      </c>
      <c r="BC8" s="27" t="s">
        <v>24</v>
      </c>
      <c r="BD8" s="27" t="s">
        <v>1890</v>
      </c>
      <c r="BE8" s="27" t="s">
        <v>24</v>
      </c>
      <c r="BF8" s="27" t="s">
        <v>24</v>
      </c>
      <c r="BG8" s="27" t="s">
        <v>1934</v>
      </c>
      <c r="BH8" s="27" t="s">
        <v>24</v>
      </c>
      <c r="BI8" s="27" t="s">
        <v>24</v>
      </c>
      <c r="BJ8" s="27" t="s">
        <v>24</v>
      </c>
      <c r="BK8" s="27" t="s">
        <v>24</v>
      </c>
      <c r="BL8" s="27" t="s">
        <v>24</v>
      </c>
      <c r="BM8" s="27" t="s">
        <v>24</v>
      </c>
      <c r="BN8" s="27" t="s">
        <v>24</v>
      </c>
      <c r="BO8" s="27" t="s">
        <v>24</v>
      </c>
      <c r="BP8" s="27" t="s">
        <v>24</v>
      </c>
      <c r="BQ8" s="27" t="s">
        <v>24</v>
      </c>
      <c r="BR8" s="27" t="s">
        <v>24</v>
      </c>
      <c r="BS8" s="27" t="s">
        <v>24</v>
      </c>
      <c r="BT8" s="27" t="s">
        <v>24</v>
      </c>
      <c r="BU8" s="27" t="s">
        <v>24</v>
      </c>
      <c r="BV8" s="27" t="s">
        <v>24</v>
      </c>
      <c r="BW8" s="27" t="s">
        <v>24</v>
      </c>
      <c r="BX8" s="27" t="s">
        <v>24</v>
      </c>
      <c r="BY8" s="27" t="s">
        <v>24</v>
      </c>
      <c r="BZ8" s="27" t="s">
        <v>24</v>
      </c>
      <c r="CA8" s="27" t="s">
        <v>24</v>
      </c>
      <c r="CB8" s="27" t="s">
        <v>24</v>
      </c>
      <c r="CC8" s="27" t="s">
        <v>24</v>
      </c>
      <c r="CD8" s="27" t="s">
        <v>24</v>
      </c>
      <c r="CE8" s="27" t="s">
        <v>24</v>
      </c>
      <c r="CF8" s="27" t="s">
        <v>24</v>
      </c>
      <c r="CG8" s="27" t="s">
        <v>24</v>
      </c>
      <c r="CH8" s="27" t="s">
        <v>24</v>
      </c>
      <c r="CI8" s="27" t="s">
        <v>24</v>
      </c>
      <c r="CJ8" s="27" t="s">
        <v>24</v>
      </c>
      <c r="CK8" s="27" t="s">
        <v>24</v>
      </c>
      <c r="CL8" s="27" t="s">
        <v>24</v>
      </c>
      <c r="CM8" s="27" t="s">
        <v>24</v>
      </c>
      <c r="CN8" s="27" t="s">
        <v>24</v>
      </c>
      <c r="CO8" s="27" t="s">
        <v>24</v>
      </c>
      <c r="CQ8" s="28">
        <f t="shared" si="1"/>
        <v>2</v>
      </c>
      <c r="CR8" s="28">
        <f t="shared" si="2"/>
        <v>0</v>
      </c>
      <c r="CS8" s="28">
        <f t="shared" si="3"/>
        <v>0</v>
      </c>
      <c r="CT8" s="28">
        <f t="shared" si="4"/>
        <v>2</v>
      </c>
      <c r="CU8" s="28">
        <f t="shared" si="5"/>
        <v>2</v>
      </c>
      <c r="CV8" s="28">
        <f t="shared" si="6"/>
        <v>0</v>
      </c>
      <c r="CW8" s="28">
        <f t="shared" si="7"/>
        <v>0</v>
      </c>
      <c r="CX8" s="28">
        <f t="shared" si="8"/>
        <v>2</v>
      </c>
      <c r="CY8" s="28">
        <f t="shared" si="9"/>
        <v>0</v>
      </c>
      <c r="CZ8" s="28">
        <f t="shared" si="10"/>
        <v>0</v>
      </c>
      <c r="DA8" s="28">
        <f t="shared" si="11"/>
        <v>0</v>
      </c>
      <c r="DB8" s="28">
        <f t="shared" si="12"/>
        <v>0</v>
      </c>
      <c r="DC8" s="28">
        <f t="shared" si="13"/>
        <v>0</v>
      </c>
      <c r="DD8" s="28">
        <f t="shared" si="14"/>
        <v>0</v>
      </c>
      <c r="DE8" s="28">
        <f t="shared" si="15"/>
        <v>0</v>
      </c>
      <c r="DF8" s="28">
        <f t="shared" si="16"/>
        <v>0</v>
      </c>
      <c r="DG8" s="28">
        <f t="shared" si="17"/>
        <v>1</v>
      </c>
      <c r="DH8" s="28">
        <f t="shared" si="18"/>
        <v>0</v>
      </c>
      <c r="DI8" s="28">
        <f t="shared" si="19"/>
        <v>1</v>
      </c>
      <c r="DJ8" s="28">
        <f t="shared" si="20"/>
        <v>1</v>
      </c>
      <c r="DK8" s="28">
        <f t="shared" si="21"/>
        <v>0</v>
      </c>
      <c r="DL8" s="28">
        <f t="shared" si="22"/>
        <v>0</v>
      </c>
      <c r="DM8" s="28">
        <f t="shared" si="23"/>
        <v>0</v>
      </c>
      <c r="DN8" s="28">
        <f t="shared" si="24"/>
        <v>0</v>
      </c>
      <c r="DO8" s="28">
        <f t="shared" si="25"/>
        <v>2</v>
      </c>
      <c r="DP8" s="28">
        <f t="shared" si="26"/>
        <v>1</v>
      </c>
      <c r="DR8">
        <f t="shared" si="27"/>
        <v>4</v>
      </c>
      <c r="DS8">
        <f t="shared" si="28"/>
        <v>1</v>
      </c>
      <c r="DT8">
        <f t="shared" si="29"/>
        <v>4</v>
      </c>
      <c r="DU8">
        <f t="shared" si="30"/>
        <v>0</v>
      </c>
      <c r="DV8">
        <f t="shared" si="31"/>
        <v>0</v>
      </c>
      <c r="DW8">
        <f t="shared" si="32"/>
        <v>0</v>
      </c>
      <c r="DX8">
        <f t="shared" si="33"/>
        <v>0</v>
      </c>
      <c r="DY8">
        <f t="shared" si="34"/>
        <v>0</v>
      </c>
      <c r="DZ8">
        <f t="shared" si="35"/>
        <v>0</v>
      </c>
      <c r="EA8">
        <f t="shared" si="36"/>
        <v>0</v>
      </c>
      <c r="EB8">
        <f t="shared" si="37"/>
        <v>0</v>
      </c>
      <c r="EC8">
        <f t="shared" si="38"/>
        <v>1</v>
      </c>
      <c r="ED8">
        <f t="shared" si="39"/>
        <v>0</v>
      </c>
      <c r="EE8">
        <f t="shared" si="40"/>
        <v>0</v>
      </c>
      <c r="EF8">
        <f t="shared" si="41"/>
        <v>0</v>
      </c>
      <c r="EG8">
        <f t="shared" si="42"/>
        <v>0</v>
      </c>
      <c r="EH8">
        <f t="shared" si="43"/>
        <v>0</v>
      </c>
      <c r="EI8">
        <f t="shared" si="44"/>
        <v>0</v>
      </c>
      <c r="EJ8">
        <f t="shared" si="45"/>
        <v>0</v>
      </c>
      <c r="EK8">
        <f t="shared" si="46"/>
        <v>0</v>
      </c>
      <c r="EL8">
        <f t="shared" si="47"/>
        <v>0</v>
      </c>
      <c r="EM8">
        <f t="shared" si="48"/>
        <v>0</v>
      </c>
      <c r="EN8">
        <f t="shared" si="49"/>
        <v>0</v>
      </c>
      <c r="EO8">
        <f t="shared" si="50"/>
        <v>0</v>
      </c>
      <c r="EP8">
        <f t="shared" si="51"/>
        <v>0</v>
      </c>
      <c r="EQ8">
        <f t="shared" si="52"/>
        <v>0</v>
      </c>
      <c r="ER8">
        <f t="shared" si="53"/>
        <v>0</v>
      </c>
      <c r="ES8">
        <f t="shared" si="54"/>
        <v>0</v>
      </c>
      <c r="ET8">
        <f t="shared" si="55"/>
        <v>0</v>
      </c>
      <c r="EU8">
        <f t="shared" si="56"/>
        <v>0</v>
      </c>
      <c r="EV8">
        <f t="shared" si="57"/>
        <v>0</v>
      </c>
      <c r="EW8">
        <f t="shared" si="58"/>
        <v>0</v>
      </c>
      <c r="EX8">
        <f t="shared" si="59"/>
        <v>0</v>
      </c>
      <c r="EY8">
        <f t="shared" si="60"/>
        <v>0</v>
      </c>
      <c r="EZ8">
        <f t="shared" si="61"/>
        <v>0</v>
      </c>
      <c r="FA8">
        <f t="shared" si="62"/>
        <v>0</v>
      </c>
      <c r="FB8">
        <f t="shared" si="63"/>
        <v>0</v>
      </c>
      <c r="FC8">
        <f t="shared" si="64"/>
        <v>0</v>
      </c>
      <c r="FD8">
        <f t="shared" si="65"/>
        <v>0</v>
      </c>
      <c r="FE8">
        <f t="shared" si="66"/>
        <v>0</v>
      </c>
      <c r="FF8">
        <f t="shared" si="67"/>
        <v>0</v>
      </c>
      <c r="FG8">
        <f t="shared" si="68"/>
        <v>13</v>
      </c>
      <c r="FH8">
        <f t="shared" si="69"/>
        <v>0</v>
      </c>
      <c r="FI8">
        <f t="shared" si="70"/>
        <v>0</v>
      </c>
      <c r="FJ8">
        <f t="shared" si="71"/>
        <v>15</v>
      </c>
      <c r="FK8">
        <f t="shared" si="72"/>
        <v>0</v>
      </c>
      <c r="FL8">
        <f t="shared" si="73"/>
        <v>0</v>
      </c>
      <c r="FM8">
        <f t="shared" si="74"/>
        <v>16</v>
      </c>
      <c r="FN8">
        <f t="shared" si="75"/>
        <v>0</v>
      </c>
      <c r="FO8">
        <f t="shared" si="76"/>
        <v>0</v>
      </c>
      <c r="FP8">
        <f t="shared" si="77"/>
        <v>0</v>
      </c>
      <c r="FQ8">
        <f t="shared" si="78"/>
        <v>0</v>
      </c>
      <c r="FR8">
        <f t="shared" si="79"/>
        <v>0</v>
      </c>
      <c r="FS8">
        <f t="shared" si="80"/>
        <v>0</v>
      </c>
      <c r="FT8">
        <f t="shared" si="81"/>
        <v>0</v>
      </c>
      <c r="FU8">
        <f t="shared" si="82"/>
        <v>0</v>
      </c>
      <c r="FV8">
        <f t="shared" si="83"/>
        <v>0</v>
      </c>
      <c r="FW8">
        <f t="shared" si="84"/>
        <v>0</v>
      </c>
      <c r="FX8">
        <f t="shared" si="85"/>
        <v>0</v>
      </c>
      <c r="FY8">
        <f t="shared" si="86"/>
        <v>0</v>
      </c>
      <c r="FZ8">
        <f t="shared" si="87"/>
        <v>0</v>
      </c>
      <c r="GA8">
        <f t="shared" si="88"/>
        <v>0</v>
      </c>
      <c r="GB8">
        <f t="shared" si="89"/>
        <v>0</v>
      </c>
      <c r="GC8">
        <f t="shared" si="90"/>
        <v>0</v>
      </c>
      <c r="GD8">
        <f t="shared" si="91"/>
        <v>0</v>
      </c>
      <c r="GE8">
        <f t="shared" si="92"/>
        <v>0</v>
      </c>
      <c r="GF8">
        <f t="shared" si="93"/>
        <v>0</v>
      </c>
      <c r="GG8">
        <f t="shared" si="94"/>
        <v>0</v>
      </c>
      <c r="GH8">
        <f t="shared" si="95"/>
        <v>0</v>
      </c>
      <c r="GI8">
        <f t="shared" si="96"/>
        <v>0</v>
      </c>
      <c r="GJ8">
        <f t="shared" si="97"/>
        <v>0</v>
      </c>
      <c r="GK8">
        <f t="shared" si="98"/>
        <v>0</v>
      </c>
      <c r="GL8">
        <f t="shared" si="99"/>
        <v>0</v>
      </c>
      <c r="GM8">
        <f t="shared" si="100"/>
        <v>0</v>
      </c>
      <c r="GN8">
        <f t="shared" si="101"/>
        <v>0</v>
      </c>
      <c r="GO8">
        <f t="shared" si="102"/>
        <v>0</v>
      </c>
      <c r="GP8">
        <f t="shared" si="103"/>
        <v>0</v>
      </c>
      <c r="GQ8">
        <f t="shared" si="104"/>
        <v>0</v>
      </c>
      <c r="GR8">
        <f t="shared" si="105"/>
        <v>0</v>
      </c>
      <c r="GS8">
        <f t="shared" si="106"/>
        <v>0</v>
      </c>
      <c r="GT8">
        <f t="shared" si="107"/>
        <v>0</v>
      </c>
      <c r="GU8">
        <f t="shared" si="108"/>
        <v>0</v>
      </c>
      <c r="GW8" s="278">
        <f t="shared" si="109"/>
        <v>2.0936439322983178</v>
      </c>
      <c r="GX8" s="278">
        <f t="shared" si="110"/>
        <v>0</v>
      </c>
      <c r="GY8" s="278">
        <f t="shared" si="111"/>
        <v>0</v>
      </c>
      <c r="GZ8" s="278">
        <f t="shared" si="112"/>
        <v>2.1104943304287924</v>
      </c>
      <c r="HA8" s="278">
        <f t="shared" si="113"/>
        <v>0</v>
      </c>
      <c r="HB8" s="278">
        <f t="shared" si="114"/>
        <v>4.2041382627271098</v>
      </c>
      <c r="HC8" s="278">
        <f t="shared" si="115"/>
        <v>0.52341098307457945</v>
      </c>
      <c r="HE8">
        <f>IFERROR(VLOOKUP(_xlfn.NUMBERVALUE(MID(L8, SEARCH("!", L8)+1, SEARCH("+", L8)-SEARCH("!", L8)-1)), RankingsX!$A$2:$BJ$129, 62, FALSE),0)</f>
        <v>0.39332774293061257</v>
      </c>
      <c r="HF8">
        <f>IFERROR(VLOOKUP(_xlfn.NUMBERVALUE(MID(M8, SEARCH("!", M8)+1, SEARCH("+", M8)-SEARCH("!", M8)-1)), RankingsX!$A$2:$BJ$129, 62, FALSE),0)</f>
        <v>0.33726040924216444</v>
      </c>
      <c r="HG8">
        <f>IFERROR(VLOOKUP(_xlfn.NUMBERVALUE(MID(N8, SEARCH("!", N8)+1, SEARCH("+", N8)-SEARCH("!", N8)-1)), RankingsX!$A$2:$BJ$129, 62, FALSE),0)</f>
        <v>0.89152471023048963</v>
      </c>
      <c r="HH8">
        <f>IFERROR(VLOOKUP(_xlfn.NUMBERVALUE(MID(O8, SEARCH("!", O8)+1, SEARCH("+", O8)-SEARCH("!", O8)-1)), RankingsX!$A$2:$BJ$129, 62, FALSE),0)</f>
        <v>0</v>
      </c>
      <c r="HI8">
        <f>IFERROR(VLOOKUP(_xlfn.NUMBERVALUE(MID(P8, SEARCH("!", P8)+1, SEARCH("+", P8)-SEARCH("!", P8)-1)), RankingsX!$A$2:$BJ$129, 62, FALSE),0)</f>
        <v>0</v>
      </c>
      <c r="HJ8">
        <f>IFERROR(VLOOKUP(_xlfn.NUMBERVALUE(MID(Q8, SEARCH("!", Q8)+1, SEARCH("+", Q8)-SEARCH("!", Q8)-1)), RankingsX!$A$2:$BJ$129, 62, FALSE),0)</f>
        <v>0</v>
      </c>
      <c r="HK8">
        <f>IFERROR(VLOOKUP(_xlfn.NUMBERVALUE(MID(R8, SEARCH("!", R8)+1, SEARCH("+", R8)-SEARCH("!", R8)-1)), RankingsX!$A$2:$BJ$129, 62, FALSE),0)</f>
        <v>0</v>
      </c>
      <c r="HL8">
        <f>IFERROR(VLOOKUP(_xlfn.NUMBERVALUE(MID(S8, SEARCH("!", S8)+1, SEARCH("+", S8)-SEARCH("!", S8)-1)), RankingsX!$A$2:$BJ$129, 62, FALSE),0)</f>
        <v>0</v>
      </c>
      <c r="HM8">
        <f>IFERROR(VLOOKUP(_xlfn.NUMBERVALUE(MID(T8, SEARCH("!", T8)+1, SEARCH("+", T8)-SEARCH("!", T8)-1)), RankingsX!$A$2:$BJ$129, 62, FALSE),0)</f>
        <v>0</v>
      </c>
      <c r="HN8">
        <f>IFERROR(VLOOKUP(_xlfn.NUMBERVALUE(MID(U8, SEARCH("!", U8)+1, SEARCH("+", U8)-SEARCH("!", U8)-1)), RankingsX!$A$2:$BJ$129, 62, FALSE),0)</f>
        <v>0</v>
      </c>
      <c r="HO8">
        <f>IFERROR(VLOOKUP(_xlfn.NUMBERVALUE(MID(V8, SEARCH("!", V8)+1, SEARCH("+", V8)-SEARCH("!", V8)-1)), RankingsX!$A$2:$BJ$129, 62, FALSE),0)</f>
        <v>0</v>
      </c>
      <c r="HP8">
        <f>IFERROR(VLOOKUP(_xlfn.NUMBERVALUE(MID(W8, SEARCH("!", W8)+1, SEARCH("+", W8)-SEARCH("!", W8)-1)), RankingsX!$A$2:$BJ$129, 62, FALSE),0)</f>
        <v>0.47153106989505134</v>
      </c>
      <c r="HQ8">
        <f>IFERROR(VLOOKUP(_xlfn.NUMBERVALUE(MID(X8, SEARCH("!", X8)+1, SEARCH("+", X8)-SEARCH("!", X8)-1)), RankingsX!$A$2:$BJ$129, 62, FALSE),0)</f>
        <v>0</v>
      </c>
      <c r="HR8">
        <f>IFERROR(VLOOKUP(_xlfn.NUMBERVALUE(MID(Y8, SEARCH("!", Y8)+1, SEARCH("+", Y8)-SEARCH("!", Y8)-1)), RankingsX!$A$2:$BJ$129, 62, FALSE),0)</f>
        <v>0</v>
      </c>
      <c r="HS8">
        <f>IFERROR(VLOOKUP(_xlfn.NUMBERVALUE(MID(Z8, SEARCH("!", Z8)+1, SEARCH("+", Z8)-SEARCH("!", Z8)-1)), RankingsX!$A$2:$BJ$129, 62, FALSE),0)</f>
        <v>0</v>
      </c>
      <c r="HT8">
        <f>IFERROR(VLOOKUP(_xlfn.NUMBERVALUE(MID(AA8, SEARCH("!", AA8)+1, SEARCH("+", AA8)-SEARCH("!", AA8)-1)), RankingsX!$A$2:$BJ$129, 62, FALSE),0)</f>
        <v>0</v>
      </c>
      <c r="HU8">
        <f>IFERROR(VLOOKUP(_xlfn.NUMBERVALUE(MID(AB8, SEARCH("!", AB8)+1, SEARCH("+", AB8)-SEARCH("!", AB8)-1)), RankingsX!$A$2:$BJ$129, 62, FALSE),0)</f>
        <v>0</v>
      </c>
      <c r="HV8">
        <f>IFERROR(VLOOKUP(_xlfn.NUMBERVALUE(MID(AC8, SEARCH("!", AC8)+1, SEARCH("+", AC8)-SEARCH("!", AC8)-1)), RankingsX!$A$2:$BJ$129, 62, FALSE),0)</f>
        <v>0</v>
      </c>
      <c r="HW8">
        <f>IFERROR(VLOOKUP(_xlfn.NUMBERVALUE(MID(AD8, SEARCH("!", AD8)+1, SEARCH("+", AD8)-SEARCH("!", AD8)-1)), RankingsX!$A$2:$BJ$129, 62, FALSE),0)</f>
        <v>0</v>
      </c>
      <c r="HX8">
        <f>IFERROR(VLOOKUP(_xlfn.NUMBERVALUE(MID(AE8, SEARCH("!", AE8)+1, SEARCH("+", AE8)-SEARCH("!", AE8)-1)), RankingsX!$A$2:$BJ$129, 62, FALSE),0)</f>
        <v>0</v>
      </c>
      <c r="HY8">
        <f>IFERROR(VLOOKUP(_xlfn.NUMBERVALUE(MID(AF8, SEARCH("!", AF8)+1, SEARCH("+", AF8)-SEARCH("!", AF8)-1)), RankingsX!$A$2:$BJ$129, 62, FALSE),0)</f>
        <v>0</v>
      </c>
      <c r="HZ8">
        <f>IFERROR(VLOOKUP(_xlfn.NUMBERVALUE(MID(AG8, SEARCH("!", AG8)+1, SEARCH("+", AG8)-SEARCH("!", AG8)-1)), RankingsX!$A$2:$BJ$129, 62, FALSE),0)</f>
        <v>0</v>
      </c>
      <c r="IA8">
        <f>IFERROR(VLOOKUP(_xlfn.NUMBERVALUE(MID(AH8, SEARCH("!", AH8)+1, SEARCH("+", AH8)-SEARCH("!", AH8)-1)), RankingsX!$A$2:$BJ$129, 62, FALSE),0)</f>
        <v>0</v>
      </c>
      <c r="IB8">
        <f>IFERROR(VLOOKUP(_xlfn.NUMBERVALUE(MID(AI8, SEARCH("!", AI8)+1, SEARCH("+", AI8)-SEARCH("!", AI8)-1)), RankingsX!$A$2:$BJ$129, 62, FALSE),0)</f>
        <v>0</v>
      </c>
      <c r="IC8">
        <f>IFERROR(VLOOKUP(_xlfn.NUMBERVALUE(MID(AJ8, SEARCH("!", AJ8)+1, SEARCH("+", AJ8)-SEARCH("!", AJ8)-1)), RankingsX!$A$2:$BJ$129, 62, FALSE),0)</f>
        <v>0</v>
      </c>
      <c r="ID8">
        <f>IFERROR(VLOOKUP(_xlfn.NUMBERVALUE(MID(AK8, SEARCH("!", AK8)+1, SEARCH("+", AK8)-SEARCH("!", AK8)-1)), RankingsX!$A$2:$BJ$129, 62, FALSE),0)</f>
        <v>0</v>
      </c>
      <c r="IE8">
        <f>IFERROR(VLOOKUP(_xlfn.NUMBERVALUE(MID(AL8, SEARCH("!", AL8)+1, SEARCH("+", AL8)-SEARCH("!", AL8)-1)), RankingsX!$A$2:$BJ$129, 62, FALSE),0)</f>
        <v>0</v>
      </c>
      <c r="IF8">
        <f>IFERROR(VLOOKUP(_xlfn.NUMBERVALUE(MID(AM8, SEARCH("!", AM8)+1, SEARCH("+", AM8)-SEARCH("!", AM8)-1)), RankingsX!$A$2:$BJ$129, 62, FALSE),0)</f>
        <v>0</v>
      </c>
      <c r="IG8">
        <f>IFERROR(VLOOKUP(_xlfn.NUMBERVALUE(MID(AN8, SEARCH("!", AN8)+1, SEARCH("+", AN8)-SEARCH("!", AN8)-1)), RankingsX!$A$2:$BJ$129, 62, FALSE),0)</f>
        <v>0</v>
      </c>
      <c r="IH8">
        <f>IFERROR(VLOOKUP(_xlfn.NUMBERVALUE(MID(AO8, SEARCH("!", AO8)+1, SEARCH("+", AO8)-SEARCH("!", AO8)-1)), RankingsX!$A$2:$BJ$129, 62, FALSE),0)</f>
        <v>0</v>
      </c>
      <c r="II8">
        <f>IFERROR(VLOOKUP(_xlfn.NUMBERVALUE(MID(AP8, SEARCH("!", AP8)+1, SEARCH("+", AP8)-SEARCH("!", AP8)-1)), RankingsX!$A$2:$BJ$129, 62, FALSE),0)</f>
        <v>0</v>
      </c>
      <c r="IJ8">
        <f>IFERROR(VLOOKUP(_xlfn.NUMBERVALUE(MID(AQ8, SEARCH("!", AQ8)+1, SEARCH("+", AQ8)-SEARCH("!", AQ8)-1)), RankingsX!$A$2:$BJ$129, 62, FALSE),0)</f>
        <v>0</v>
      </c>
      <c r="IK8">
        <f>IFERROR(VLOOKUP(_xlfn.NUMBERVALUE(MID(AR8, SEARCH("!", AR8)+1, SEARCH("+", AR8)-SEARCH("!", AR8)-1)), RankingsX!$A$2:$BJ$129, 62, FALSE),0)</f>
        <v>0</v>
      </c>
      <c r="IL8">
        <f>IFERROR(VLOOKUP(_xlfn.NUMBERVALUE(MID(AS8, SEARCH("!", AS8)+1, SEARCH("+", AS8)-SEARCH("!", AS8)-1)), RankingsX!$A$2:$BJ$129, 62, FALSE),0)</f>
        <v>0</v>
      </c>
      <c r="IM8">
        <f>IFERROR(VLOOKUP(_xlfn.NUMBERVALUE(MID(AT8, SEARCH("!", AT8)+1, SEARCH("+", AT8)-SEARCH("!", AT8)-1)), RankingsX!$A$2:$BJ$129, 62, FALSE),0)</f>
        <v>0</v>
      </c>
      <c r="IN8">
        <f>IFERROR(VLOOKUP(_xlfn.NUMBERVALUE(MID(AU8, SEARCH("!", AU8)+1, SEARCH("+", AU8)-SEARCH("!", AU8)-1)), RankingsX!$A$2:$BJ$129, 62, FALSE),0)</f>
        <v>0</v>
      </c>
      <c r="IO8">
        <f>IFERROR(VLOOKUP(_xlfn.NUMBERVALUE(MID(AV8, SEARCH("!", AV8)+1, SEARCH("+", AV8)-SEARCH("!", AV8)-1)), RankingsX!$A$2:$BJ$129, 62, FALSE),0)</f>
        <v>0</v>
      </c>
      <c r="IP8">
        <f>IFERROR(VLOOKUP(_xlfn.NUMBERVALUE(MID(AW8, SEARCH("!", AW8)+1, SEARCH("+", AW8)-SEARCH("!", AW8)-1)), RankingsX!$A$2:$BJ$129, 62, FALSE),0)</f>
        <v>0</v>
      </c>
      <c r="IQ8">
        <f>IFERROR(VLOOKUP(_xlfn.NUMBERVALUE(MID(AX8, SEARCH("!", AX8)+1, SEARCH("+", AX8)-SEARCH("!", AX8)-1)), RankingsX!$A$2:$BJ$129, 62, FALSE),0)</f>
        <v>0</v>
      </c>
      <c r="IR8">
        <f>IFERROR(VLOOKUP(_xlfn.NUMBERVALUE(MID(AY8, SEARCH("!", AY8)+1, SEARCH("+", AY8)-SEARCH("!", AY8)-1)), RankingsX!$A$2:$BJ$129, 62, FALSE),0)</f>
        <v>0</v>
      </c>
      <c r="IS8">
        <f>IFERROR(VLOOKUP(_xlfn.NUMBERVALUE(MID(AZ8, SEARCH("!", AZ8)+1, SEARCH("+", AZ8)-SEARCH("!", AZ8)-1)), RankingsX!$A$2:$BJ$129, 62, FALSE),0)</f>
        <v>0</v>
      </c>
      <c r="IT8">
        <f>IFERROR(VLOOKUP(_xlfn.NUMBERVALUE(MID(BA8, SEARCH("!", BA8)+1, SEARCH("+", BA8)-SEARCH("!", BA8)-1)), RankingsX!$A$2:$BJ$129, 62, FALSE),0)</f>
        <v>0.45021520805755511</v>
      </c>
      <c r="IU8">
        <f>IFERROR(VLOOKUP(_xlfn.NUMBERVALUE(MID(BB8, SEARCH("!", BB8)+1, SEARCH("+", BB8)-SEARCH("!", BB8)-1)), RankingsX!$A$2:$BJ$129, 62, FALSE),0)</f>
        <v>0</v>
      </c>
      <c r="IV8">
        <f>IFERROR(VLOOKUP(_xlfn.NUMBERVALUE(MID(BC8, SEARCH("!", BC8)+1, SEARCH("+", BC8)-SEARCH("!", BC8)-1)), RankingsX!$A$2:$BJ$129, 62, FALSE),0)</f>
        <v>0</v>
      </c>
      <c r="IW8">
        <f>IFERROR(VLOOKUP(_xlfn.NUMBERVALUE(MID(BD8, SEARCH("!", BD8)+1, SEARCH("+", BD8)-SEARCH("!", BD8)-1)), RankingsX!$A$2:$BJ$129, 62, FALSE),0)</f>
        <v>0.76853619751861491</v>
      </c>
      <c r="IX8">
        <f>IFERROR(VLOOKUP(_xlfn.NUMBERVALUE(MID(BE8, SEARCH("!", BE8)+1, SEARCH("+", BE8)-SEARCH("!", BE8)-1)), RankingsX!$A$2:$BJ$129, 62, FALSE),0)</f>
        <v>0</v>
      </c>
      <c r="IY8">
        <f>IFERROR(VLOOKUP(_xlfn.NUMBERVALUE(MID(BF8, SEARCH("!", BF8)+1, SEARCH("+", BF8)-SEARCH("!", BF8)-1)), RankingsX!$A$2:$BJ$129, 62, FALSE),0)</f>
        <v>0</v>
      </c>
      <c r="IZ8">
        <f>IFERROR(VLOOKUP(_xlfn.NUMBERVALUE(MID(BG8, SEARCH("!", BG8)+1, SEARCH("+", BG8)-SEARCH("!", BG8)-1)), RankingsX!$A$2:$BJ$129, 62, FALSE),0)</f>
        <v>0.89174292485262219</v>
      </c>
      <c r="JA8">
        <f>IFERROR(VLOOKUP(_xlfn.NUMBERVALUE(MID(BH8, SEARCH("!", BH8)+1, SEARCH("+", BH8)-SEARCH("!", BH8)-1)), RankingsX!$A$2:$BJ$129, 62, FALSE),0)</f>
        <v>0</v>
      </c>
      <c r="JB8">
        <f>IFERROR(VLOOKUP(_xlfn.NUMBERVALUE(MID(BI8, SEARCH("!", BI8)+1, SEARCH("+", BI8)-SEARCH("!", BI8)-1)), RankingsX!$A$2:$BJ$129, 62, FALSE),0)</f>
        <v>0</v>
      </c>
      <c r="JC8">
        <f>IFERROR(VLOOKUP(_xlfn.NUMBERVALUE(MID(BJ8, SEARCH("!", BJ8)+1, SEARCH("+", BJ8)-SEARCH("!", BJ8)-1)), RankingsX!$A$2:$BJ$129, 62, FALSE),0)</f>
        <v>0</v>
      </c>
      <c r="JD8">
        <f>IFERROR(VLOOKUP(_xlfn.NUMBERVALUE(MID(BK8, SEARCH("!", BK8)+1, SEARCH("+", BK8)-SEARCH("!", BK8)-1)), RankingsX!$A$2:$BJ$129, 62, FALSE),0)</f>
        <v>0</v>
      </c>
      <c r="JE8">
        <f>IFERROR(VLOOKUP(_xlfn.NUMBERVALUE(MID(BL8, SEARCH("!", BL8)+1, SEARCH("+", BL8)-SEARCH("!", BL8)-1)), RankingsX!$A$2:$BJ$129, 62, FALSE),0)</f>
        <v>0</v>
      </c>
      <c r="JF8">
        <f>IFERROR(VLOOKUP(_xlfn.NUMBERVALUE(MID(BM8, SEARCH("!", BM8)+1, SEARCH("+", BM8)-SEARCH("!", BM8)-1)), RankingsX!$A$2:$BJ$129, 62, FALSE),0)</f>
        <v>0</v>
      </c>
      <c r="JG8">
        <f>IFERROR(VLOOKUP(_xlfn.NUMBERVALUE(MID(BN8, SEARCH("!", BN8)+1, SEARCH("+", BN8)-SEARCH("!", BN8)-1)), RankingsX!$A$2:$BJ$129, 62, FALSE),0)</f>
        <v>0</v>
      </c>
      <c r="JH8">
        <f>IFERROR(VLOOKUP(_xlfn.NUMBERVALUE(MID(BO8, SEARCH("!", BO8)+1, SEARCH("+", BO8)-SEARCH("!", BO8)-1)), RankingsX!$A$2:$BJ$129, 62, FALSE),0)</f>
        <v>0</v>
      </c>
      <c r="JI8">
        <f>IFERROR(VLOOKUP(_xlfn.NUMBERVALUE(MID(BP8, SEARCH("!", BP8)+1, SEARCH("+", BP8)-SEARCH("!", BP8)-1)), RankingsX!$A$2:$BJ$129, 62, FALSE),0)</f>
        <v>0</v>
      </c>
      <c r="JJ8">
        <f>IFERROR(VLOOKUP(_xlfn.NUMBERVALUE(MID(BQ8, SEARCH("!", BQ8)+1, SEARCH("+", BQ8)-SEARCH("!", BQ8)-1)), RankingsX!$A$2:$BJ$129, 62, FALSE),0)</f>
        <v>0</v>
      </c>
      <c r="JK8">
        <f>IFERROR(VLOOKUP(_xlfn.NUMBERVALUE(MID(BR8, SEARCH("!", BR8)+1, SEARCH("+", BR8)-SEARCH("!", BR8)-1)), RankingsX!$A$2:$BJ$129, 62, FALSE),0)</f>
        <v>0</v>
      </c>
      <c r="JL8">
        <f>IFERROR(VLOOKUP(_xlfn.NUMBERVALUE(MID(BS8, SEARCH("!", BS8)+1, SEARCH("+", BS8)-SEARCH("!", BS8)-1)), RankingsX!$A$2:$BJ$129, 62, FALSE),0)</f>
        <v>0</v>
      </c>
      <c r="JM8">
        <f>IFERROR(VLOOKUP(_xlfn.NUMBERVALUE(MID(BT8, SEARCH("!", BT8)+1, SEARCH("+", BT8)-SEARCH("!", BT8)-1)), RankingsX!$A$2:$BJ$129, 62, FALSE),0)</f>
        <v>0</v>
      </c>
      <c r="JN8">
        <f>IFERROR(VLOOKUP(_xlfn.NUMBERVALUE(MID(BU8, SEARCH("!", BU8)+1, SEARCH("+", BU8)-SEARCH("!", BU8)-1)), RankingsX!$A$2:$BJ$129, 62, FALSE),0)</f>
        <v>0</v>
      </c>
      <c r="JO8">
        <f>IFERROR(VLOOKUP(_xlfn.NUMBERVALUE(MID(BV8, SEARCH("!", BV8)+1, SEARCH("+", BV8)-SEARCH("!", BV8)-1)), RankingsX!$A$2:$BJ$129, 62, FALSE),0)</f>
        <v>0</v>
      </c>
      <c r="JP8">
        <f>IFERROR(VLOOKUP(_xlfn.NUMBERVALUE(MID(BW8, SEARCH("!", BW8)+1, SEARCH("+", BW8)-SEARCH("!", BW8)-1)), RankingsX!$A$2:$BJ$129, 62, FALSE),0)</f>
        <v>0</v>
      </c>
      <c r="JQ8">
        <f>IFERROR(VLOOKUP(_xlfn.NUMBERVALUE(MID(BX8, SEARCH("!", BX8)+1, SEARCH("+", BX8)-SEARCH("!", BX8)-1)), RankingsX!$A$2:$BJ$129, 62, FALSE),0)</f>
        <v>0</v>
      </c>
      <c r="JR8">
        <f>IFERROR(VLOOKUP(_xlfn.NUMBERVALUE(MID(BY8, SEARCH("!", BY8)+1, SEARCH("+", BY8)-SEARCH("!", BY8)-1)), RankingsX!$A$2:$BJ$129, 62, FALSE),0)</f>
        <v>0</v>
      </c>
      <c r="JS8">
        <f>IFERROR(VLOOKUP(_xlfn.NUMBERVALUE(MID(BZ8, SEARCH("!", BZ8)+1, SEARCH("+", BZ8)-SEARCH("!", BZ8)-1)), RankingsX!$A$2:$BJ$129, 62, FALSE),0)</f>
        <v>0</v>
      </c>
      <c r="JT8">
        <f>IFERROR(VLOOKUP(_xlfn.NUMBERVALUE(MID(CA8, SEARCH("!", CA8)+1, SEARCH("+", CA8)-SEARCH("!", CA8)-1)), RankingsX!$A$2:$BJ$129, 62, FALSE),0)</f>
        <v>0</v>
      </c>
      <c r="JU8">
        <f>IFERROR(VLOOKUP(_xlfn.NUMBERVALUE(MID(CB8, SEARCH("!", CB8)+1, SEARCH("+", CB8)-SEARCH("!", CB8)-1)), RankingsX!$A$2:$BJ$129, 62, FALSE),0)</f>
        <v>0</v>
      </c>
      <c r="JV8">
        <f>IFERROR(VLOOKUP(_xlfn.NUMBERVALUE(MID(CC8, SEARCH("!", CC8)+1, SEARCH("+", CC8)-SEARCH("!", CC8)-1)), RankingsX!$A$2:$BJ$129, 62, FALSE),0)</f>
        <v>0</v>
      </c>
      <c r="JW8">
        <f>IFERROR(VLOOKUP(_xlfn.NUMBERVALUE(MID(CD8, SEARCH("!", CD8)+1, SEARCH("+", CD8)-SEARCH("!", CD8)-1)), RankingsX!$A$2:$BJ$129, 62, FALSE),0)</f>
        <v>0</v>
      </c>
      <c r="JX8">
        <f>IFERROR(VLOOKUP(_xlfn.NUMBERVALUE(MID(CE8, SEARCH("!", CE8)+1, SEARCH("+", CE8)-SEARCH("!", CE8)-1)), RankingsX!$A$2:$BJ$129, 62, FALSE),0)</f>
        <v>0</v>
      </c>
      <c r="JY8">
        <f>IFERROR(VLOOKUP(_xlfn.NUMBERVALUE(MID(CF8, SEARCH("!", CF8)+1, SEARCH("+", CF8)-SEARCH("!", CF8)-1)), RankingsX!$A$2:$BJ$129, 62, FALSE),0)</f>
        <v>0</v>
      </c>
      <c r="JZ8">
        <f>IFERROR(VLOOKUP(_xlfn.NUMBERVALUE(MID(CG8, SEARCH("!", CG8)+1, SEARCH("+", CG8)-SEARCH("!", CG8)-1)), RankingsX!$A$2:$BJ$129, 62, FALSE),0)</f>
        <v>0</v>
      </c>
      <c r="KA8">
        <f>IFERROR(VLOOKUP(_xlfn.NUMBERVALUE(MID(CH8, SEARCH("!", CH8)+1, SEARCH("+", CH8)-SEARCH("!", CH8)-1)), RankingsX!$A$2:$BJ$129, 62, FALSE),0)</f>
        <v>0</v>
      </c>
      <c r="KB8">
        <f>IFERROR(VLOOKUP(_xlfn.NUMBERVALUE(MID(CI8, SEARCH("!", CI8)+1, SEARCH("+", CI8)-SEARCH("!", CI8)-1)), RankingsX!$A$2:$BJ$129, 62, FALSE),0)</f>
        <v>0</v>
      </c>
      <c r="KC8">
        <f>IFERROR(VLOOKUP(_xlfn.NUMBERVALUE(MID(CJ8, SEARCH("!", CJ8)+1, SEARCH("+", CJ8)-SEARCH("!", CJ8)-1)), RankingsX!$A$2:$BJ$129, 62, FALSE),0)</f>
        <v>0</v>
      </c>
      <c r="KD8">
        <f>IFERROR(VLOOKUP(_xlfn.NUMBERVALUE(MID(CK8, SEARCH("!", CK8)+1, SEARCH("+", CK8)-SEARCH("!", CK8)-1)), RankingsX!$A$2:$BJ$129, 62, FALSE),0)</f>
        <v>0</v>
      </c>
      <c r="KE8">
        <f>IFERROR(VLOOKUP(_xlfn.NUMBERVALUE(MID(CL8, SEARCH("!", CL8)+1, SEARCH("+", CL8)-SEARCH("!", CL8)-1)), RankingsX!$A$2:$BJ$129, 62, FALSE),0)</f>
        <v>0</v>
      </c>
      <c r="KF8">
        <f>IFERROR(VLOOKUP(_xlfn.NUMBERVALUE(MID(CM8, SEARCH("!", CM8)+1, SEARCH("+", CM8)-SEARCH("!", CM8)-1)), RankingsX!$A$2:$BJ$129, 62, FALSE),0)</f>
        <v>0</v>
      </c>
      <c r="KG8">
        <f>IFERROR(VLOOKUP(_xlfn.NUMBERVALUE(MID(CN8, SEARCH("!", CN8)+1, SEARCH("+", CN8)-SEARCH("!", CN8)-1)), RankingsX!$A$2:$BJ$129, 62, FALSE),0)</f>
        <v>0</v>
      </c>
      <c r="KH8">
        <f>IFERROR(VLOOKUP(_xlfn.NUMBERVALUE(MID(CO8, SEARCH("!", CO8)+1, SEARCH("+", CO8)-SEARCH("!", CO8)-1)), RankingsX!$A$2:$BJ$129, 62, FALSE),0)</f>
        <v>0</v>
      </c>
      <c r="KJ8" s="28">
        <f t="shared" si="116"/>
        <v>86</v>
      </c>
      <c r="KK8" s="28">
        <f t="shared" si="117"/>
        <v>0</v>
      </c>
      <c r="KL8" s="28">
        <f t="shared" si="118"/>
        <v>0</v>
      </c>
      <c r="KM8" s="28">
        <f t="shared" si="119"/>
        <v>52</v>
      </c>
      <c r="KN8" s="28">
        <f t="shared" si="120"/>
        <v>0</v>
      </c>
      <c r="KO8" s="28">
        <f t="shared" si="121"/>
        <v>86</v>
      </c>
      <c r="KP8" s="28">
        <f t="shared" si="122"/>
        <v>138</v>
      </c>
      <c r="KS8" s="27" t="str">
        <f t="shared" si="123"/>
        <v>15</v>
      </c>
      <c r="KT8" s="27" t="str">
        <f t="shared" si="124"/>
        <v>30</v>
      </c>
      <c r="KU8" s="27" t="str">
        <f t="shared" si="125"/>
        <v>17</v>
      </c>
      <c r="KV8" s="27">
        <f t="shared" si="126"/>
        <v>0</v>
      </c>
      <c r="KW8" s="27">
        <f t="shared" si="127"/>
        <v>0</v>
      </c>
      <c r="KX8" s="27">
        <f t="shared" si="128"/>
        <v>0</v>
      </c>
      <c r="KY8" s="27">
        <f t="shared" si="129"/>
        <v>0</v>
      </c>
      <c r="KZ8" s="27">
        <f t="shared" si="130"/>
        <v>0</v>
      </c>
      <c r="LA8" s="27">
        <f t="shared" si="131"/>
        <v>0</v>
      </c>
      <c r="LB8" s="27">
        <f t="shared" si="132"/>
        <v>0</v>
      </c>
      <c r="LC8" s="27">
        <f t="shared" si="133"/>
        <v>0</v>
      </c>
      <c r="LD8" s="27" t="str">
        <f t="shared" si="134"/>
        <v>24</v>
      </c>
      <c r="LE8" s="27">
        <f t="shared" si="135"/>
        <v>0</v>
      </c>
      <c r="LF8" s="27">
        <f t="shared" si="136"/>
        <v>0</v>
      </c>
      <c r="LG8" s="27">
        <f t="shared" si="137"/>
        <v>0</v>
      </c>
      <c r="LH8" s="27">
        <f t="shared" si="138"/>
        <v>0</v>
      </c>
      <c r="LI8" s="27">
        <f t="shared" si="139"/>
        <v>0</v>
      </c>
      <c r="LJ8" s="27">
        <f t="shared" si="140"/>
        <v>0</v>
      </c>
      <c r="LK8" s="27">
        <f t="shared" si="141"/>
        <v>0</v>
      </c>
      <c r="LL8" s="27">
        <f t="shared" si="142"/>
        <v>0</v>
      </c>
      <c r="LM8" s="27">
        <f t="shared" si="143"/>
        <v>0</v>
      </c>
      <c r="LN8" s="27">
        <f t="shared" si="144"/>
        <v>0</v>
      </c>
      <c r="LO8" s="27">
        <f t="shared" si="145"/>
        <v>0</v>
      </c>
      <c r="LP8" s="27">
        <f t="shared" si="146"/>
        <v>0</v>
      </c>
      <c r="LQ8" s="27">
        <f t="shared" si="147"/>
        <v>0</v>
      </c>
      <c r="LR8" s="27">
        <f t="shared" si="148"/>
        <v>0</v>
      </c>
      <c r="LS8" s="27">
        <f t="shared" si="149"/>
        <v>0</v>
      </c>
      <c r="LT8" s="27">
        <f t="shared" si="150"/>
        <v>0</v>
      </c>
      <c r="LU8" s="27">
        <f t="shared" si="151"/>
        <v>0</v>
      </c>
      <c r="LV8" s="27">
        <f t="shared" si="152"/>
        <v>0</v>
      </c>
      <c r="LW8" s="27">
        <f t="shared" si="153"/>
        <v>0</v>
      </c>
      <c r="LX8" s="27">
        <f t="shared" si="154"/>
        <v>0</v>
      </c>
      <c r="LY8" s="27">
        <f t="shared" si="155"/>
        <v>0</v>
      </c>
      <c r="LZ8" s="27">
        <f t="shared" si="156"/>
        <v>0</v>
      </c>
      <c r="MA8" s="27">
        <f t="shared" si="157"/>
        <v>0</v>
      </c>
      <c r="MB8" s="27">
        <f t="shared" si="158"/>
        <v>0</v>
      </c>
      <c r="MC8" s="27">
        <f t="shared" si="159"/>
        <v>0</v>
      </c>
      <c r="MD8" s="27">
        <f t="shared" si="160"/>
        <v>0</v>
      </c>
      <c r="ME8" s="27">
        <f t="shared" si="161"/>
        <v>0</v>
      </c>
      <c r="MF8" s="27">
        <f t="shared" si="162"/>
        <v>0</v>
      </c>
      <c r="MG8" s="27">
        <f t="shared" si="163"/>
        <v>0</v>
      </c>
      <c r="MH8" s="27" t="str">
        <f t="shared" si="164"/>
        <v>19</v>
      </c>
      <c r="MI8" s="27">
        <f t="shared" si="165"/>
        <v>0</v>
      </c>
      <c r="MJ8" s="27">
        <f t="shared" si="166"/>
        <v>0</v>
      </c>
      <c r="MK8" s="27" t="str">
        <f t="shared" si="167"/>
        <v>21</v>
      </c>
      <c r="ML8" s="27">
        <f t="shared" si="168"/>
        <v>0</v>
      </c>
      <c r="MM8" s="27">
        <f t="shared" si="169"/>
        <v>0</v>
      </c>
      <c r="MN8" s="27" t="str">
        <f t="shared" si="170"/>
        <v>12</v>
      </c>
      <c r="MO8" s="27">
        <f t="shared" si="171"/>
        <v>0</v>
      </c>
      <c r="MP8" s="27">
        <f t="shared" si="172"/>
        <v>0</v>
      </c>
      <c r="MQ8" s="27">
        <f t="shared" si="173"/>
        <v>0</v>
      </c>
      <c r="MR8" s="27">
        <f t="shared" si="174"/>
        <v>0</v>
      </c>
      <c r="MS8" s="27">
        <f t="shared" si="175"/>
        <v>0</v>
      </c>
      <c r="MT8" s="27">
        <f t="shared" si="176"/>
        <v>0</v>
      </c>
      <c r="MU8" s="27">
        <f t="shared" si="177"/>
        <v>0</v>
      </c>
      <c r="MV8" s="27">
        <f t="shared" si="178"/>
        <v>0</v>
      </c>
      <c r="MW8" s="27">
        <f t="shared" si="179"/>
        <v>0</v>
      </c>
      <c r="MX8" s="27">
        <f t="shared" si="180"/>
        <v>0</v>
      </c>
      <c r="MY8" s="27">
        <f t="shared" si="181"/>
        <v>0</v>
      </c>
      <c r="MZ8" s="27">
        <f t="shared" si="182"/>
        <v>0</v>
      </c>
      <c r="NA8" s="27">
        <f t="shared" si="183"/>
        <v>0</v>
      </c>
      <c r="NB8" s="27">
        <f t="shared" si="184"/>
        <v>0</v>
      </c>
      <c r="NC8" s="27">
        <f t="shared" si="185"/>
        <v>0</v>
      </c>
      <c r="ND8" s="27">
        <f t="shared" si="186"/>
        <v>0</v>
      </c>
      <c r="NE8" s="27">
        <f t="shared" si="187"/>
        <v>0</v>
      </c>
      <c r="NF8" s="27">
        <f t="shared" si="188"/>
        <v>0</v>
      </c>
      <c r="NG8" s="27">
        <f t="shared" si="189"/>
        <v>0</v>
      </c>
      <c r="NH8" s="27">
        <f t="shared" si="190"/>
        <v>0</v>
      </c>
      <c r="NI8" s="27">
        <f t="shared" si="191"/>
        <v>0</v>
      </c>
      <c r="NJ8" s="27">
        <f t="shared" si="192"/>
        <v>0</v>
      </c>
      <c r="NK8" s="27">
        <f t="shared" si="193"/>
        <v>0</v>
      </c>
      <c r="NL8" s="27">
        <f t="shared" si="194"/>
        <v>0</v>
      </c>
      <c r="NM8" s="27">
        <f t="shared" si="195"/>
        <v>0</v>
      </c>
      <c r="NN8" s="27">
        <f t="shared" si="196"/>
        <v>0</v>
      </c>
      <c r="NO8" s="27">
        <f t="shared" si="197"/>
        <v>0</v>
      </c>
      <c r="NP8" s="27">
        <f t="shared" si="198"/>
        <v>0</v>
      </c>
      <c r="NQ8" s="27">
        <f t="shared" si="199"/>
        <v>0</v>
      </c>
      <c r="NR8" s="27">
        <f t="shared" si="200"/>
        <v>0</v>
      </c>
      <c r="NS8" s="27">
        <f t="shared" si="201"/>
        <v>0</v>
      </c>
      <c r="NT8" s="27">
        <f t="shared" si="202"/>
        <v>0</v>
      </c>
      <c r="NU8" s="27">
        <f t="shared" si="203"/>
        <v>0</v>
      </c>
      <c r="NV8" s="27">
        <f t="shared" si="204"/>
        <v>0</v>
      </c>
      <c r="NX8" s="28">
        <f t="shared" si="205"/>
        <v>68</v>
      </c>
      <c r="NY8" s="28">
        <f t="shared" si="206"/>
        <v>0</v>
      </c>
      <c r="NZ8" s="28">
        <f t="shared" si="207"/>
        <v>0</v>
      </c>
      <c r="OA8" s="28">
        <f t="shared" si="208"/>
        <v>45</v>
      </c>
      <c r="OB8" s="28">
        <f t="shared" si="209"/>
        <v>0</v>
      </c>
      <c r="OC8" s="28">
        <f t="shared" si="210"/>
        <v>68</v>
      </c>
      <c r="OD8" s="28">
        <f t="shared" si="211"/>
        <v>113</v>
      </c>
      <c r="OG8" s="27" t="str">
        <f t="shared" si="212"/>
        <v>20</v>
      </c>
      <c r="OH8" s="27" t="str">
        <f t="shared" si="213"/>
        <v>8</v>
      </c>
      <c r="OI8" s="27" t="str">
        <f t="shared" si="214"/>
        <v>22</v>
      </c>
      <c r="OJ8" s="27">
        <f t="shared" si="215"/>
        <v>0</v>
      </c>
      <c r="OK8" s="27">
        <f t="shared" si="216"/>
        <v>0</v>
      </c>
      <c r="OL8" s="27">
        <f t="shared" si="217"/>
        <v>0</v>
      </c>
      <c r="OM8" s="27">
        <f t="shared" si="218"/>
        <v>0</v>
      </c>
      <c r="ON8" s="27">
        <f t="shared" si="219"/>
        <v>0</v>
      </c>
      <c r="OO8" s="27">
        <f t="shared" si="220"/>
        <v>0</v>
      </c>
      <c r="OP8" s="27">
        <f t="shared" si="221"/>
        <v>0</v>
      </c>
      <c r="OQ8" s="27">
        <f t="shared" si="222"/>
        <v>0</v>
      </c>
      <c r="OR8" s="27" t="str">
        <f t="shared" si="223"/>
        <v>18</v>
      </c>
      <c r="OS8" s="27">
        <f t="shared" si="224"/>
        <v>0</v>
      </c>
      <c r="OT8" s="27">
        <f t="shared" si="225"/>
        <v>0</v>
      </c>
      <c r="OU8" s="27">
        <f t="shared" si="226"/>
        <v>0</v>
      </c>
      <c r="OV8" s="27">
        <f t="shared" si="227"/>
        <v>0</v>
      </c>
      <c r="OW8" s="27">
        <f t="shared" si="228"/>
        <v>0</v>
      </c>
      <c r="OX8" s="27">
        <f t="shared" si="229"/>
        <v>0</v>
      </c>
      <c r="OY8" s="27">
        <f t="shared" si="230"/>
        <v>0</v>
      </c>
      <c r="OZ8" s="27">
        <f t="shared" si="231"/>
        <v>0</v>
      </c>
      <c r="PA8" s="27">
        <f t="shared" si="232"/>
        <v>0</v>
      </c>
      <c r="PB8" s="27">
        <f t="shared" si="233"/>
        <v>0</v>
      </c>
      <c r="PC8" s="27">
        <f t="shared" si="234"/>
        <v>0</v>
      </c>
      <c r="PD8" s="27">
        <f t="shared" si="235"/>
        <v>0</v>
      </c>
      <c r="PE8" s="27">
        <f t="shared" si="236"/>
        <v>0</v>
      </c>
      <c r="PF8" s="27">
        <f t="shared" si="237"/>
        <v>0</v>
      </c>
      <c r="PG8" s="27">
        <f t="shared" si="238"/>
        <v>0</v>
      </c>
      <c r="PH8" s="27">
        <f t="shared" si="239"/>
        <v>0</v>
      </c>
      <c r="PI8" s="27">
        <f t="shared" si="240"/>
        <v>0</v>
      </c>
      <c r="PJ8" s="27">
        <f t="shared" si="241"/>
        <v>0</v>
      </c>
      <c r="PK8" s="27">
        <f t="shared" si="242"/>
        <v>0</v>
      </c>
      <c r="PL8" s="27">
        <f t="shared" si="243"/>
        <v>0</v>
      </c>
      <c r="PM8" s="27">
        <f t="shared" si="244"/>
        <v>0</v>
      </c>
      <c r="PN8" s="27">
        <f t="shared" si="245"/>
        <v>0</v>
      </c>
      <c r="PO8" s="27">
        <f t="shared" si="246"/>
        <v>0</v>
      </c>
      <c r="PP8" s="27">
        <f t="shared" si="247"/>
        <v>0</v>
      </c>
      <c r="PQ8" s="27">
        <f t="shared" si="248"/>
        <v>0</v>
      </c>
      <c r="PR8" s="27">
        <f t="shared" si="249"/>
        <v>0</v>
      </c>
      <c r="PS8" s="27">
        <f t="shared" si="250"/>
        <v>0</v>
      </c>
      <c r="PT8" s="27">
        <f t="shared" si="251"/>
        <v>0</v>
      </c>
      <c r="PU8" s="27">
        <f t="shared" si="252"/>
        <v>0</v>
      </c>
      <c r="PV8" s="27" t="str">
        <f t="shared" si="253"/>
        <v>9</v>
      </c>
      <c r="PW8" s="27">
        <f t="shared" si="254"/>
        <v>0</v>
      </c>
      <c r="PX8" s="27">
        <f t="shared" si="255"/>
        <v>0</v>
      </c>
      <c r="PY8" s="27" t="str">
        <f t="shared" si="256"/>
        <v>10</v>
      </c>
      <c r="PZ8" s="27">
        <f t="shared" si="257"/>
        <v>0</v>
      </c>
      <c r="QA8" s="27">
        <f t="shared" si="258"/>
        <v>0</v>
      </c>
      <c r="QB8" s="27" t="str">
        <f t="shared" si="259"/>
        <v>26</v>
      </c>
      <c r="QC8" s="27">
        <f t="shared" si="260"/>
        <v>0</v>
      </c>
      <c r="QD8" s="27">
        <f t="shared" si="261"/>
        <v>0</v>
      </c>
      <c r="QE8" s="27">
        <f t="shared" si="262"/>
        <v>0</v>
      </c>
      <c r="QF8" s="27">
        <f t="shared" si="263"/>
        <v>0</v>
      </c>
      <c r="QG8" s="27">
        <f t="shared" si="264"/>
        <v>0</v>
      </c>
      <c r="QH8" s="27">
        <f t="shared" si="265"/>
        <v>0</v>
      </c>
      <c r="QI8" s="27">
        <f t="shared" si="266"/>
        <v>0</v>
      </c>
      <c r="QJ8" s="27">
        <f t="shared" si="267"/>
        <v>0</v>
      </c>
      <c r="QK8" s="27">
        <f t="shared" si="268"/>
        <v>0</v>
      </c>
      <c r="QL8" s="27">
        <f t="shared" si="269"/>
        <v>0</v>
      </c>
      <c r="QM8" s="27">
        <f t="shared" si="270"/>
        <v>0</v>
      </c>
      <c r="QN8" s="27">
        <f t="shared" si="271"/>
        <v>0</v>
      </c>
      <c r="QO8" s="27">
        <f t="shared" si="272"/>
        <v>0</v>
      </c>
      <c r="QP8" s="27">
        <f t="shared" si="273"/>
        <v>0</v>
      </c>
      <c r="QQ8" s="27">
        <f t="shared" si="274"/>
        <v>0</v>
      </c>
      <c r="QR8" s="27">
        <f t="shared" si="275"/>
        <v>0</v>
      </c>
      <c r="QS8" s="27">
        <f t="shared" si="276"/>
        <v>0</v>
      </c>
      <c r="QT8" s="27">
        <f t="shared" si="277"/>
        <v>0</v>
      </c>
      <c r="QU8" s="27">
        <f t="shared" si="278"/>
        <v>0</v>
      </c>
      <c r="QV8" s="27">
        <f t="shared" si="279"/>
        <v>0</v>
      </c>
      <c r="QW8" s="27">
        <f t="shared" si="280"/>
        <v>0</v>
      </c>
      <c r="QX8" s="27">
        <f t="shared" si="281"/>
        <v>0</v>
      </c>
      <c r="QY8" s="27">
        <f t="shared" si="282"/>
        <v>0</v>
      </c>
      <c r="QZ8" s="27">
        <f t="shared" si="283"/>
        <v>0</v>
      </c>
      <c r="RA8" s="27">
        <f t="shared" si="284"/>
        <v>0</v>
      </c>
      <c r="RB8" s="27">
        <f t="shared" si="285"/>
        <v>0</v>
      </c>
      <c r="RC8" s="27">
        <f t="shared" si="286"/>
        <v>0</v>
      </c>
      <c r="RD8" s="27">
        <f t="shared" si="287"/>
        <v>0</v>
      </c>
      <c r="RE8" s="27">
        <f t="shared" si="288"/>
        <v>0</v>
      </c>
      <c r="RF8" s="27">
        <f t="shared" si="289"/>
        <v>0</v>
      </c>
      <c r="RG8" s="27">
        <f t="shared" si="290"/>
        <v>0</v>
      </c>
      <c r="RH8" s="27">
        <f t="shared" si="291"/>
        <v>0</v>
      </c>
      <c r="RI8" s="27">
        <f t="shared" si="292"/>
        <v>0</v>
      </c>
      <c r="RJ8" s="27">
        <f t="shared" si="293"/>
        <v>0</v>
      </c>
      <c r="RL8" s="28">
        <f t="shared" si="294"/>
        <v>37</v>
      </c>
      <c r="RM8" s="28">
        <f t="shared" si="295"/>
        <v>0</v>
      </c>
      <c r="RN8" s="28">
        <f t="shared" si="296"/>
        <v>0</v>
      </c>
      <c r="RO8" s="28">
        <f t="shared" si="297"/>
        <v>21</v>
      </c>
      <c r="RP8" s="28">
        <f t="shared" si="298"/>
        <v>0</v>
      </c>
      <c r="RQ8" s="28">
        <f t="shared" si="299"/>
        <v>58</v>
      </c>
      <c r="RT8" s="27" t="str">
        <f t="shared" si="300"/>
        <v>7</v>
      </c>
      <c r="RU8" s="27" t="str">
        <f t="shared" si="301"/>
        <v>12</v>
      </c>
      <c r="RV8" s="27" t="str">
        <f t="shared" si="302"/>
        <v>10</v>
      </c>
      <c r="RW8" s="27" t="str">
        <f t="shared" si="303"/>
        <v>0</v>
      </c>
      <c r="RX8" s="27" t="str">
        <f t="shared" si="304"/>
        <v>0</v>
      </c>
      <c r="RY8" s="27" t="str">
        <f t="shared" si="305"/>
        <v>0</v>
      </c>
      <c r="RZ8" s="27" t="str">
        <f t="shared" si="306"/>
        <v>0</v>
      </c>
      <c r="SA8" s="27" t="str">
        <f t="shared" si="307"/>
        <v>0</v>
      </c>
      <c r="SB8" s="27" t="str">
        <f t="shared" si="308"/>
        <v>0</v>
      </c>
      <c r="SC8" s="27" t="str">
        <f t="shared" si="309"/>
        <v>0</v>
      </c>
      <c r="SD8" s="27" t="str">
        <f t="shared" si="310"/>
        <v>0</v>
      </c>
      <c r="SE8" s="27" t="str">
        <f t="shared" si="311"/>
        <v>8</v>
      </c>
      <c r="SF8" s="27" t="str">
        <f t="shared" si="312"/>
        <v>0</v>
      </c>
      <c r="SG8" s="27" t="str">
        <f t="shared" si="313"/>
        <v>0</v>
      </c>
      <c r="SH8" s="27" t="str">
        <f t="shared" si="314"/>
        <v>0</v>
      </c>
      <c r="SI8" s="27" t="str">
        <f t="shared" si="315"/>
        <v>0</v>
      </c>
      <c r="SJ8" s="27" t="str">
        <f t="shared" si="316"/>
        <v>0</v>
      </c>
      <c r="SK8" s="27" t="str">
        <f t="shared" si="317"/>
        <v>0</v>
      </c>
      <c r="SL8" s="27" t="str">
        <f t="shared" si="318"/>
        <v>0</v>
      </c>
      <c r="SM8" s="27" t="str">
        <f t="shared" si="319"/>
        <v>0</v>
      </c>
      <c r="SN8" s="27" t="str">
        <f t="shared" si="320"/>
        <v>0</v>
      </c>
      <c r="SO8" s="27" t="str">
        <f t="shared" si="321"/>
        <v>0</v>
      </c>
      <c r="SP8" s="27" t="str">
        <f t="shared" si="322"/>
        <v>0</v>
      </c>
      <c r="SQ8" s="27" t="str">
        <f t="shared" si="323"/>
        <v>0</v>
      </c>
      <c r="SR8" s="27" t="str">
        <f t="shared" si="324"/>
        <v>0</v>
      </c>
      <c r="SS8" s="27" t="str">
        <f t="shared" si="325"/>
        <v>0</v>
      </c>
      <c r="ST8" s="27" t="str">
        <f t="shared" si="326"/>
        <v>0</v>
      </c>
      <c r="SU8" s="27" t="str">
        <f t="shared" si="327"/>
        <v>0</v>
      </c>
      <c r="SV8" s="27" t="str">
        <f t="shared" si="328"/>
        <v>0</v>
      </c>
      <c r="SW8" s="27" t="str">
        <f t="shared" si="329"/>
        <v>0</v>
      </c>
      <c r="SX8" s="27" t="str">
        <f t="shared" si="330"/>
        <v>0</v>
      </c>
      <c r="SY8" s="27" t="str">
        <f t="shared" si="331"/>
        <v>0</v>
      </c>
      <c r="SZ8" s="27" t="str">
        <f t="shared" si="332"/>
        <v>0</v>
      </c>
      <c r="TA8" s="27" t="str">
        <f t="shared" si="333"/>
        <v>0</v>
      </c>
      <c r="TB8" s="27" t="str">
        <f t="shared" si="334"/>
        <v>0</v>
      </c>
      <c r="TC8" s="27" t="str">
        <f t="shared" si="335"/>
        <v>0</v>
      </c>
      <c r="TD8" s="27" t="str">
        <f t="shared" si="336"/>
        <v>0</v>
      </c>
      <c r="TE8" s="27" t="str">
        <f t="shared" si="337"/>
        <v>0</v>
      </c>
      <c r="TF8" s="27" t="str">
        <f t="shared" si="338"/>
        <v>0</v>
      </c>
      <c r="TG8" s="27" t="str">
        <f t="shared" si="339"/>
        <v>0</v>
      </c>
      <c r="TH8" s="27" t="str">
        <f t="shared" si="340"/>
        <v>0</v>
      </c>
      <c r="TI8" s="27" t="str">
        <f t="shared" si="341"/>
        <v>5</v>
      </c>
      <c r="TJ8" s="27" t="str">
        <f t="shared" si="342"/>
        <v>0</v>
      </c>
      <c r="TK8" s="27" t="str">
        <f t="shared" si="343"/>
        <v>0</v>
      </c>
      <c r="TL8" s="27" t="str">
        <f t="shared" si="344"/>
        <v>11</v>
      </c>
      <c r="TM8" s="27" t="str">
        <f t="shared" si="345"/>
        <v>0</v>
      </c>
      <c r="TN8" s="27" t="str">
        <f t="shared" si="346"/>
        <v>0</v>
      </c>
      <c r="TO8" s="27" t="str">
        <f t="shared" si="347"/>
        <v>5</v>
      </c>
      <c r="TP8" s="27" t="str">
        <f t="shared" si="348"/>
        <v>0</v>
      </c>
      <c r="TQ8" s="27" t="str">
        <f t="shared" si="349"/>
        <v>0</v>
      </c>
      <c r="TR8" s="27" t="str">
        <f t="shared" si="350"/>
        <v>0</v>
      </c>
      <c r="TS8" s="27" t="str">
        <f t="shared" si="351"/>
        <v>0</v>
      </c>
      <c r="TT8" s="27" t="str">
        <f t="shared" si="352"/>
        <v>0</v>
      </c>
      <c r="TU8" s="27" t="str">
        <f t="shared" si="353"/>
        <v>0</v>
      </c>
      <c r="TV8" s="27" t="str">
        <f t="shared" si="354"/>
        <v>0</v>
      </c>
      <c r="TW8" s="27" t="str">
        <f t="shared" si="355"/>
        <v>0</v>
      </c>
      <c r="TX8" s="27" t="str">
        <f t="shared" si="356"/>
        <v>0</v>
      </c>
      <c r="TY8" s="27" t="str">
        <f t="shared" si="357"/>
        <v>0</v>
      </c>
      <c r="TZ8" s="27" t="str">
        <f t="shared" si="358"/>
        <v>0</v>
      </c>
      <c r="UA8" s="27" t="str">
        <f t="shared" si="359"/>
        <v>0</v>
      </c>
      <c r="UB8" s="27" t="str">
        <f t="shared" si="360"/>
        <v>0</v>
      </c>
      <c r="UC8" s="27" t="str">
        <f t="shared" si="361"/>
        <v>0</v>
      </c>
      <c r="UD8" s="27" t="str">
        <f t="shared" si="362"/>
        <v>0</v>
      </c>
      <c r="UE8" s="27" t="str">
        <f t="shared" si="363"/>
        <v>0</v>
      </c>
      <c r="UF8" s="27" t="str">
        <f t="shared" si="364"/>
        <v>0</v>
      </c>
      <c r="UG8" s="27" t="str">
        <f t="shared" si="365"/>
        <v>0</v>
      </c>
      <c r="UH8" s="27" t="str">
        <f t="shared" si="366"/>
        <v>0</v>
      </c>
      <c r="UI8" s="27" t="str">
        <f t="shared" si="367"/>
        <v>0</v>
      </c>
      <c r="UJ8" s="27" t="str">
        <f t="shared" si="368"/>
        <v>0</v>
      </c>
      <c r="UK8" s="27" t="str">
        <f t="shared" si="369"/>
        <v>0</v>
      </c>
      <c r="UL8" s="27" t="str">
        <f t="shared" si="370"/>
        <v>0</v>
      </c>
      <c r="UM8" s="27" t="str">
        <f t="shared" si="371"/>
        <v>0</v>
      </c>
      <c r="UN8" s="27" t="str">
        <f t="shared" si="372"/>
        <v>0</v>
      </c>
      <c r="UO8" s="27" t="str">
        <f t="shared" si="373"/>
        <v>0</v>
      </c>
      <c r="UP8" s="27" t="str">
        <f t="shared" si="374"/>
        <v>0</v>
      </c>
      <c r="UQ8" s="27" t="str">
        <f t="shared" si="375"/>
        <v>0</v>
      </c>
      <c r="UR8" s="27" t="str">
        <f t="shared" si="376"/>
        <v>0</v>
      </c>
      <c r="US8" s="27" t="str">
        <f t="shared" si="377"/>
        <v>0</v>
      </c>
      <c r="UT8" s="27" t="str">
        <f t="shared" si="378"/>
        <v>0</v>
      </c>
      <c r="UU8" s="27" t="str">
        <f t="shared" si="379"/>
        <v>0</v>
      </c>
      <c r="UV8" s="27" t="str">
        <f t="shared" si="380"/>
        <v>0</v>
      </c>
      <c r="UW8" s="27" t="str">
        <f t="shared" si="381"/>
        <v>0</v>
      </c>
      <c r="UY8" s="28">
        <f t="shared" si="382"/>
        <v>6.580000000000001</v>
      </c>
      <c r="UZ8" s="28">
        <f t="shared" si="383"/>
        <v>0</v>
      </c>
      <c r="VA8" s="28">
        <f t="shared" si="384"/>
        <v>0</v>
      </c>
      <c r="VB8" s="28">
        <f t="shared" si="385"/>
        <v>-3.3200000000000003</v>
      </c>
      <c r="VC8" s="28">
        <f t="shared" si="386"/>
        <v>0</v>
      </c>
      <c r="VD8" s="28">
        <f t="shared" si="387"/>
        <v>3.2600000000000007</v>
      </c>
      <c r="VG8" s="27" t="str">
        <f t="shared" si="388"/>
        <v>-0.71</v>
      </c>
      <c r="VH8" s="27" t="str">
        <f t="shared" si="389"/>
        <v>4.82</v>
      </c>
      <c r="VI8" s="27" t="str">
        <f t="shared" si="390"/>
        <v>-4.1</v>
      </c>
      <c r="VJ8" s="27">
        <f t="shared" si="391"/>
        <v>0</v>
      </c>
      <c r="VK8" s="27">
        <f t="shared" si="392"/>
        <v>0</v>
      </c>
      <c r="VL8" s="27">
        <f t="shared" si="393"/>
        <v>0</v>
      </c>
      <c r="VM8" s="27">
        <f t="shared" si="394"/>
        <v>0</v>
      </c>
      <c r="VN8" s="27">
        <f t="shared" si="395"/>
        <v>0</v>
      </c>
      <c r="VO8" s="27">
        <f t="shared" si="396"/>
        <v>0</v>
      </c>
      <c r="VP8" s="27">
        <f t="shared" si="397"/>
        <v>0</v>
      </c>
      <c r="VQ8" s="27">
        <f t="shared" si="398"/>
        <v>0</v>
      </c>
      <c r="VR8" s="27" t="str">
        <f t="shared" si="399"/>
        <v>6.57</v>
      </c>
      <c r="VS8" s="27">
        <f t="shared" si="400"/>
        <v>0</v>
      </c>
      <c r="VT8" s="27">
        <f t="shared" si="401"/>
        <v>0</v>
      </c>
      <c r="VU8" s="27">
        <f t="shared" si="402"/>
        <v>0</v>
      </c>
      <c r="VV8" s="27">
        <f t="shared" si="403"/>
        <v>0</v>
      </c>
      <c r="VW8" s="27">
        <f t="shared" si="404"/>
        <v>0</v>
      </c>
      <c r="VX8" s="27">
        <f t="shared" si="405"/>
        <v>0</v>
      </c>
      <c r="VY8" s="27">
        <f t="shared" si="406"/>
        <v>0</v>
      </c>
      <c r="VZ8" s="27">
        <f t="shared" si="407"/>
        <v>0</v>
      </c>
      <c r="WA8" s="27">
        <f t="shared" si="408"/>
        <v>0</v>
      </c>
      <c r="WB8" s="27">
        <f t="shared" si="409"/>
        <v>0</v>
      </c>
      <c r="WC8" s="27">
        <f t="shared" si="410"/>
        <v>0</v>
      </c>
      <c r="WD8" s="27">
        <f t="shared" si="411"/>
        <v>0</v>
      </c>
      <c r="WE8" s="27">
        <f t="shared" si="412"/>
        <v>0</v>
      </c>
      <c r="WF8" s="27">
        <f t="shared" si="413"/>
        <v>0</v>
      </c>
      <c r="WG8" s="27">
        <f t="shared" si="414"/>
        <v>0</v>
      </c>
      <c r="WH8" s="27">
        <f t="shared" si="415"/>
        <v>0</v>
      </c>
      <c r="WI8" s="27">
        <f t="shared" si="416"/>
        <v>0</v>
      </c>
      <c r="WJ8" s="27">
        <f t="shared" si="417"/>
        <v>0</v>
      </c>
      <c r="WK8" s="27">
        <f t="shared" si="418"/>
        <v>0</v>
      </c>
      <c r="WL8" s="27">
        <f t="shared" si="419"/>
        <v>0</v>
      </c>
      <c r="WM8" s="27">
        <f t="shared" si="420"/>
        <v>0</v>
      </c>
      <c r="WN8" s="27">
        <f t="shared" si="421"/>
        <v>0</v>
      </c>
      <c r="WO8" s="27">
        <f t="shared" si="422"/>
        <v>0</v>
      </c>
      <c r="WP8" s="27">
        <f t="shared" si="423"/>
        <v>0</v>
      </c>
      <c r="WQ8" s="27">
        <f t="shared" si="424"/>
        <v>0</v>
      </c>
      <c r="WR8" s="27">
        <f t="shared" si="425"/>
        <v>0</v>
      </c>
      <c r="WS8" s="27">
        <f t="shared" si="426"/>
        <v>0</v>
      </c>
      <c r="WT8" s="27">
        <f t="shared" si="427"/>
        <v>0</v>
      </c>
      <c r="WU8" s="27">
        <f t="shared" si="428"/>
        <v>0</v>
      </c>
      <c r="WV8" s="27" t="str">
        <f t="shared" si="429"/>
        <v>5.96</v>
      </c>
      <c r="WW8" s="27">
        <f t="shared" si="430"/>
        <v>0</v>
      </c>
      <c r="WX8" s="27">
        <f t="shared" si="431"/>
        <v>0</v>
      </c>
      <c r="WY8" s="27" t="str">
        <f t="shared" si="432"/>
        <v>-5.45</v>
      </c>
      <c r="WZ8" s="27">
        <f t="shared" si="433"/>
        <v>0</v>
      </c>
      <c r="XA8" s="27">
        <f t="shared" si="434"/>
        <v>0</v>
      </c>
      <c r="XB8" s="27" t="str">
        <f t="shared" si="435"/>
        <v>-3.83</v>
      </c>
      <c r="XC8" s="27">
        <f t="shared" si="436"/>
        <v>0</v>
      </c>
      <c r="XD8" s="27">
        <f t="shared" si="437"/>
        <v>0</v>
      </c>
      <c r="XE8" s="27">
        <f t="shared" si="438"/>
        <v>0</v>
      </c>
      <c r="XF8" s="27">
        <f t="shared" si="439"/>
        <v>0</v>
      </c>
      <c r="XG8" s="27">
        <f t="shared" si="440"/>
        <v>0</v>
      </c>
      <c r="XH8" s="27">
        <f t="shared" si="441"/>
        <v>0</v>
      </c>
      <c r="XI8" s="27">
        <f t="shared" si="442"/>
        <v>0</v>
      </c>
      <c r="XJ8" s="27">
        <f t="shared" si="443"/>
        <v>0</v>
      </c>
      <c r="XK8" s="27">
        <f t="shared" si="444"/>
        <v>0</v>
      </c>
      <c r="XL8" s="27">
        <f t="shared" si="445"/>
        <v>0</v>
      </c>
      <c r="XM8" s="27">
        <f t="shared" si="446"/>
        <v>0</v>
      </c>
      <c r="XN8" s="27">
        <f t="shared" si="447"/>
        <v>0</v>
      </c>
      <c r="XO8" s="27">
        <f t="shared" si="448"/>
        <v>0</v>
      </c>
      <c r="XP8" s="27">
        <f t="shared" si="449"/>
        <v>0</v>
      </c>
      <c r="XQ8" s="27">
        <f t="shared" si="450"/>
        <v>0</v>
      </c>
      <c r="XR8" s="27">
        <f t="shared" si="451"/>
        <v>0</v>
      </c>
      <c r="XS8" s="27">
        <f t="shared" si="452"/>
        <v>0</v>
      </c>
      <c r="XT8" s="27">
        <f t="shared" si="453"/>
        <v>0</v>
      </c>
      <c r="XU8" s="27">
        <f t="shared" si="454"/>
        <v>0</v>
      </c>
      <c r="XV8" s="27">
        <f t="shared" si="455"/>
        <v>0</v>
      </c>
      <c r="XW8" s="27">
        <f t="shared" si="456"/>
        <v>0</v>
      </c>
      <c r="XX8" s="27">
        <f t="shared" si="457"/>
        <v>0</v>
      </c>
      <c r="XY8" s="27">
        <f t="shared" si="458"/>
        <v>0</v>
      </c>
      <c r="XZ8" s="27">
        <f t="shared" si="459"/>
        <v>0</v>
      </c>
      <c r="YA8" s="27">
        <f t="shared" si="460"/>
        <v>0</v>
      </c>
      <c r="YB8" s="27">
        <f t="shared" si="461"/>
        <v>0</v>
      </c>
      <c r="YC8" s="27">
        <f t="shared" si="462"/>
        <v>0</v>
      </c>
      <c r="YD8" s="27">
        <f t="shared" si="463"/>
        <v>0</v>
      </c>
      <c r="YE8" s="27">
        <f t="shared" si="464"/>
        <v>0</v>
      </c>
      <c r="YF8" s="27">
        <f t="shared" si="465"/>
        <v>0</v>
      </c>
      <c r="YG8" s="27">
        <f t="shared" si="466"/>
        <v>0</v>
      </c>
      <c r="YH8" s="27">
        <f t="shared" si="467"/>
        <v>0</v>
      </c>
      <c r="YI8" s="27">
        <f t="shared" si="468"/>
        <v>0</v>
      </c>
      <c r="YJ8" s="27">
        <f t="shared" si="469"/>
        <v>0</v>
      </c>
      <c r="YL8" s="28">
        <f t="shared" si="470"/>
        <v>376</v>
      </c>
      <c r="YM8" s="28">
        <f t="shared" si="471"/>
        <v>0</v>
      </c>
      <c r="YN8" s="28">
        <f t="shared" si="472"/>
        <v>0</v>
      </c>
      <c r="YO8" s="28">
        <f t="shared" si="473"/>
        <v>291</v>
      </c>
      <c r="YP8" s="28">
        <f t="shared" si="474"/>
        <v>0</v>
      </c>
      <c r="YQ8" s="28">
        <f t="shared" si="475"/>
        <v>667</v>
      </c>
      <c r="YT8" s="27" t="str">
        <f t="shared" si="476"/>
        <v>99</v>
      </c>
      <c r="YU8" s="27" t="str">
        <f t="shared" si="477"/>
        <v>89</v>
      </c>
      <c r="YV8" s="27" t="str">
        <f t="shared" si="478"/>
        <v>98</v>
      </c>
      <c r="YW8" s="27">
        <f t="shared" si="479"/>
        <v>0</v>
      </c>
      <c r="YX8" s="27">
        <f t="shared" si="480"/>
        <v>0</v>
      </c>
      <c r="YY8" s="27">
        <f t="shared" si="481"/>
        <v>0</v>
      </c>
      <c r="YZ8" s="27">
        <f t="shared" si="482"/>
        <v>0</v>
      </c>
      <c r="ZA8" s="27">
        <f t="shared" si="483"/>
        <v>0</v>
      </c>
      <c r="ZB8" s="27">
        <f t="shared" si="484"/>
        <v>0</v>
      </c>
      <c r="ZC8" s="27">
        <f t="shared" si="485"/>
        <v>0</v>
      </c>
      <c r="ZD8" s="27">
        <f t="shared" si="486"/>
        <v>0</v>
      </c>
      <c r="ZE8" s="27" t="str">
        <f t="shared" si="487"/>
        <v>90</v>
      </c>
      <c r="ZF8" s="27">
        <f t="shared" si="488"/>
        <v>0</v>
      </c>
      <c r="ZG8" s="27">
        <f t="shared" si="489"/>
        <v>0</v>
      </c>
      <c r="ZH8" s="27">
        <f t="shared" si="490"/>
        <v>0</v>
      </c>
      <c r="ZI8" s="27">
        <f t="shared" si="491"/>
        <v>0</v>
      </c>
      <c r="ZJ8" s="27">
        <f t="shared" si="492"/>
        <v>0</v>
      </c>
      <c r="ZK8" s="27">
        <f t="shared" si="493"/>
        <v>0</v>
      </c>
      <c r="ZL8" s="27">
        <f t="shared" si="494"/>
        <v>0</v>
      </c>
      <c r="ZM8" s="27">
        <f t="shared" si="495"/>
        <v>0</v>
      </c>
      <c r="ZN8" s="27">
        <f t="shared" si="496"/>
        <v>0</v>
      </c>
      <c r="ZO8" s="27">
        <f t="shared" si="497"/>
        <v>0</v>
      </c>
      <c r="ZP8" s="27">
        <f t="shared" si="498"/>
        <v>0</v>
      </c>
      <c r="ZQ8" s="27">
        <f t="shared" si="499"/>
        <v>0</v>
      </c>
      <c r="ZR8" s="27">
        <f t="shared" si="500"/>
        <v>0</v>
      </c>
      <c r="ZS8" s="27">
        <f t="shared" si="501"/>
        <v>0</v>
      </c>
      <c r="ZT8" s="27">
        <f t="shared" si="502"/>
        <v>0</v>
      </c>
      <c r="ZU8" s="27">
        <f t="shared" si="503"/>
        <v>0</v>
      </c>
      <c r="ZV8" s="27">
        <f t="shared" si="504"/>
        <v>0</v>
      </c>
      <c r="ZW8" s="27">
        <f t="shared" si="505"/>
        <v>0</v>
      </c>
      <c r="ZX8" s="27">
        <f t="shared" si="506"/>
        <v>0</v>
      </c>
      <c r="ZY8" s="27">
        <f t="shared" si="507"/>
        <v>0</v>
      </c>
      <c r="ZZ8" s="27">
        <f t="shared" si="508"/>
        <v>0</v>
      </c>
      <c r="AAA8" s="27">
        <f t="shared" si="509"/>
        <v>0</v>
      </c>
      <c r="AAB8" s="27">
        <f t="shared" si="510"/>
        <v>0</v>
      </c>
      <c r="AAC8" s="27">
        <f t="shared" si="511"/>
        <v>0</v>
      </c>
      <c r="AAD8" s="27">
        <f t="shared" si="512"/>
        <v>0</v>
      </c>
      <c r="AAE8" s="27">
        <f t="shared" si="513"/>
        <v>0</v>
      </c>
      <c r="AAF8" s="27">
        <f t="shared" si="514"/>
        <v>0</v>
      </c>
      <c r="AAG8" s="27">
        <f t="shared" si="515"/>
        <v>0</v>
      </c>
      <c r="AAH8" s="27">
        <f t="shared" si="516"/>
        <v>0</v>
      </c>
      <c r="AAI8" s="27" t="str">
        <f t="shared" si="517"/>
        <v>93</v>
      </c>
      <c r="AAJ8" s="27">
        <f t="shared" si="518"/>
        <v>0</v>
      </c>
      <c r="AAK8" s="27">
        <f t="shared" si="519"/>
        <v>0</v>
      </c>
      <c r="AAL8" s="27" t="str">
        <f t="shared" si="520"/>
        <v>102</v>
      </c>
      <c r="AAM8" s="27">
        <f t="shared" si="521"/>
        <v>0</v>
      </c>
      <c r="AAN8" s="27">
        <f t="shared" si="522"/>
        <v>0</v>
      </c>
      <c r="AAO8" s="27" t="str">
        <f t="shared" si="523"/>
        <v>96</v>
      </c>
      <c r="AAP8" s="27">
        <f t="shared" si="524"/>
        <v>0</v>
      </c>
      <c r="AAQ8" s="27">
        <f t="shared" si="525"/>
        <v>0</v>
      </c>
      <c r="AAR8" s="27">
        <f t="shared" si="526"/>
        <v>0</v>
      </c>
      <c r="AAS8" s="27">
        <f t="shared" si="527"/>
        <v>0</v>
      </c>
      <c r="AAT8" s="27">
        <f t="shared" si="528"/>
        <v>0</v>
      </c>
      <c r="AAU8" s="27">
        <f t="shared" si="529"/>
        <v>0</v>
      </c>
      <c r="AAV8" s="27">
        <f t="shared" si="530"/>
        <v>0</v>
      </c>
      <c r="AAW8" s="27">
        <f t="shared" si="531"/>
        <v>0</v>
      </c>
      <c r="AAX8" s="27">
        <f t="shared" si="532"/>
        <v>0</v>
      </c>
      <c r="AAY8" s="27">
        <f t="shared" si="533"/>
        <v>0</v>
      </c>
      <c r="AAZ8" s="27">
        <f t="shared" si="534"/>
        <v>0</v>
      </c>
      <c r="ABA8" s="27">
        <f t="shared" si="535"/>
        <v>0</v>
      </c>
      <c r="ABB8" s="27">
        <f t="shared" si="536"/>
        <v>0</v>
      </c>
      <c r="ABC8" s="27">
        <f t="shared" si="537"/>
        <v>0</v>
      </c>
      <c r="ABD8" s="27">
        <f t="shared" si="538"/>
        <v>0</v>
      </c>
      <c r="ABE8" s="27">
        <f t="shared" si="539"/>
        <v>0</v>
      </c>
      <c r="ABF8" s="27">
        <f t="shared" si="540"/>
        <v>0</v>
      </c>
      <c r="ABG8" s="27">
        <f t="shared" si="541"/>
        <v>0</v>
      </c>
      <c r="ABH8" s="27">
        <f t="shared" si="542"/>
        <v>0</v>
      </c>
      <c r="ABI8" s="27">
        <f t="shared" si="543"/>
        <v>0</v>
      </c>
      <c r="ABJ8" s="27">
        <f t="shared" si="544"/>
        <v>0</v>
      </c>
      <c r="ABK8" s="27">
        <f t="shared" si="545"/>
        <v>0</v>
      </c>
      <c r="ABL8" s="27">
        <f t="shared" si="546"/>
        <v>0</v>
      </c>
      <c r="ABM8" s="27">
        <f t="shared" si="547"/>
        <v>0</v>
      </c>
      <c r="ABN8" s="27">
        <f t="shared" si="548"/>
        <v>0</v>
      </c>
      <c r="ABO8" s="27">
        <f t="shared" si="549"/>
        <v>0</v>
      </c>
      <c r="ABP8" s="27">
        <f t="shared" si="550"/>
        <v>0</v>
      </c>
      <c r="ABQ8" s="27">
        <f t="shared" si="551"/>
        <v>0</v>
      </c>
      <c r="ABR8" s="27">
        <f t="shared" si="552"/>
        <v>0</v>
      </c>
      <c r="ABS8" s="27">
        <f t="shared" si="553"/>
        <v>0</v>
      </c>
      <c r="ABT8" s="27">
        <f t="shared" si="554"/>
        <v>0</v>
      </c>
      <c r="ABU8" s="27">
        <f t="shared" si="555"/>
        <v>0</v>
      </c>
      <c r="ABV8" s="27">
        <f t="shared" si="556"/>
        <v>0</v>
      </c>
      <c r="ABW8" s="27">
        <f t="shared" si="557"/>
        <v>0</v>
      </c>
      <c r="ABY8" s="28">
        <f t="shared" si="558"/>
        <v>241.3</v>
      </c>
      <c r="ABZ8" s="28">
        <f t="shared" si="559"/>
        <v>0</v>
      </c>
      <c r="ACA8" s="28">
        <f t="shared" si="560"/>
        <v>0</v>
      </c>
      <c r="ACB8" s="28">
        <f t="shared" si="561"/>
        <v>201.7</v>
      </c>
      <c r="ACC8" s="28">
        <f t="shared" si="562"/>
        <v>0</v>
      </c>
      <c r="ACD8" s="28">
        <f t="shared" si="563"/>
        <v>443</v>
      </c>
      <c r="ACG8" s="27" t="str">
        <f t="shared" si="564"/>
        <v>19.8</v>
      </c>
      <c r="ACH8" s="27" t="str">
        <f t="shared" si="565"/>
        <v>125</v>
      </c>
      <c r="ACI8" s="27" t="str">
        <f t="shared" si="566"/>
        <v>43.9</v>
      </c>
      <c r="ACJ8" s="27">
        <f t="shared" si="567"/>
        <v>0</v>
      </c>
      <c r="ACK8" s="27">
        <f t="shared" si="568"/>
        <v>0</v>
      </c>
      <c r="ACL8" s="27">
        <f t="shared" si="569"/>
        <v>0</v>
      </c>
      <c r="ACM8" s="27">
        <f t="shared" si="570"/>
        <v>0</v>
      </c>
      <c r="ACN8" s="27">
        <f t="shared" si="571"/>
        <v>0</v>
      </c>
      <c r="ACO8" s="27">
        <f t="shared" si="572"/>
        <v>0</v>
      </c>
      <c r="ACP8" s="27">
        <f t="shared" si="573"/>
        <v>0</v>
      </c>
      <c r="ACQ8" s="27">
        <f t="shared" si="574"/>
        <v>0</v>
      </c>
      <c r="ACR8" s="27" t="str">
        <f t="shared" si="575"/>
        <v>52.6</v>
      </c>
      <c r="ACS8" s="27">
        <f t="shared" si="576"/>
        <v>0</v>
      </c>
      <c r="ACT8" s="27">
        <f t="shared" si="577"/>
        <v>0</v>
      </c>
      <c r="ACU8" s="27">
        <f t="shared" si="578"/>
        <v>0</v>
      </c>
      <c r="ACV8" s="27">
        <f t="shared" si="579"/>
        <v>0</v>
      </c>
      <c r="ACW8" s="27">
        <f t="shared" si="580"/>
        <v>0</v>
      </c>
      <c r="ACX8" s="27">
        <f t="shared" si="581"/>
        <v>0</v>
      </c>
      <c r="ACY8" s="27">
        <f t="shared" si="582"/>
        <v>0</v>
      </c>
      <c r="ACZ8" s="27">
        <f t="shared" si="583"/>
        <v>0</v>
      </c>
      <c r="ADA8" s="27">
        <f t="shared" si="584"/>
        <v>0</v>
      </c>
      <c r="ADB8" s="27">
        <f t="shared" si="585"/>
        <v>0</v>
      </c>
      <c r="ADC8" s="27">
        <f t="shared" si="586"/>
        <v>0</v>
      </c>
      <c r="ADD8" s="27">
        <f t="shared" si="587"/>
        <v>0</v>
      </c>
      <c r="ADE8" s="27">
        <f t="shared" si="588"/>
        <v>0</v>
      </c>
      <c r="ADF8" s="27">
        <f t="shared" si="589"/>
        <v>0</v>
      </c>
      <c r="ADG8" s="27">
        <f t="shared" si="590"/>
        <v>0</v>
      </c>
      <c r="ADH8" s="27">
        <f t="shared" si="591"/>
        <v>0</v>
      </c>
      <c r="ADI8" s="27">
        <f t="shared" si="592"/>
        <v>0</v>
      </c>
      <c r="ADJ8" s="27">
        <f t="shared" si="593"/>
        <v>0</v>
      </c>
      <c r="ADK8" s="27">
        <f t="shared" si="594"/>
        <v>0</v>
      </c>
      <c r="ADL8" s="27">
        <f t="shared" si="595"/>
        <v>0</v>
      </c>
      <c r="ADM8" s="27">
        <f t="shared" si="596"/>
        <v>0</v>
      </c>
      <c r="ADN8" s="27">
        <f t="shared" si="597"/>
        <v>0</v>
      </c>
      <c r="ADO8" s="27">
        <f t="shared" si="598"/>
        <v>0</v>
      </c>
      <c r="ADP8" s="27">
        <f t="shared" si="599"/>
        <v>0</v>
      </c>
      <c r="ADQ8" s="27">
        <f t="shared" si="600"/>
        <v>0</v>
      </c>
      <c r="ADR8" s="27">
        <f t="shared" si="601"/>
        <v>0</v>
      </c>
      <c r="ADS8" s="27">
        <f t="shared" si="602"/>
        <v>0</v>
      </c>
      <c r="ADT8" s="27">
        <f t="shared" si="603"/>
        <v>0</v>
      </c>
      <c r="ADU8" s="27">
        <f t="shared" si="604"/>
        <v>0</v>
      </c>
      <c r="ADV8" s="27" t="str">
        <f t="shared" si="605"/>
        <v>78.9</v>
      </c>
      <c r="ADW8" s="27">
        <f t="shared" si="606"/>
        <v>0</v>
      </c>
      <c r="ADX8" s="27">
        <f t="shared" si="607"/>
        <v>0</v>
      </c>
      <c r="ADY8" s="27" t="str">
        <f t="shared" si="608"/>
        <v>104.6</v>
      </c>
      <c r="ADZ8" s="27">
        <f t="shared" si="609"/>
        <v>0</v>
      </c>
      <c r="AEA8" s="27">
        <f t="shared" si="610"/>
        <v>0</v>
      </c>
      <c r="AEB8" s="27" t="str">
        <f t="shared" si="611"/>
        <v>18.2</v>
      </c>
      <c r="AEC8" s="27">
        <f t="shared" si="612"/>
        <v>0</v>
      </c>
      <c r="AED8" s="27">
        <f t="shared" si="613"/>
        <v>0</v>
      </c>
      <c r="AEE8" s="27">
        <f t="shared" si="614"/>
        <v>0</v>
      </c>
      <c r="AEF8" s="27">
        <f t="shared" si="615"/>
        <v>0</v>
      </c>
      <c r="AEG8" s="27">
        <f t="shared" si="616"/>
        <v>0</v>
      </c>
      <c r="AEH8" s="27">
        <f t="shared" si="617"/>
        <v>0</v>
      </c>
      <c r="AEI8" s="27">
        <f t="shared" si="618"/>
        <v>0</v>
      </c>
      <c r="AEJ8" s="27">
        <f t="shared" si="619"/>
        <v>0</v>
      </c>
      <c r="AEK8" s="27">
        <f t="shared" si="620"/>
        <v>0</v>
      </c>
      <c r="AEL8" s="27">
        <f t="shared" si="621"/>
        <v>0</v>
      </c>
      <c r="AEM8" s="27">
        <f t="shared" si="622"/>
        <v>0</v>
      </c>
      <c r="AEN8" s="27">
        <f t="shared" si="623"/>
        <v>0</v>
      </c>
      <c r="AEO8" s="27">
        <f t="shared" si="624"/>
        <v>0</v>
      </c>
      <c r="AEP8" s="27">
        <f t="shared" si="625"/>
        <v>0</v>
      </c>
      <c r="AEQ8" s="27">
        <f t="shared" si="626"/>
        <v>0</v>
      </c>
      <c r="AER8" s="27">
        <f t="shared" si="627"/>
        <v>0</v>
      </c>
      <c r="AES8" s="27">
        <f t="shared" si="628"/>
        <v>0</v>
      </c>
      <c r="AET8" s="27">
        <f t="shared" si="629"/>
        <v>0</v>
      </c>
      <c r="AEU8" s="27">
        <f t="shared" si="630"/>
        <v>0</v>
      </c>
      <c r="AEV8" s="27">
        <f t="shared" si="631"/>
        <v>0</v>
      </c>
      <c r="AEW8" s="27">
        <f t="shared" si="632"/>
        <v>0</v>
      </c>
      <c r="AEX8" s="27">
        <f t="shared" si="633"/>
        <v>0</v>
      </c>
      <c r="AEY8" s="27">
        <f t="shared" si="634"/>
        <v>0</v>
      </c>
      <c r="AEZ8" s="27">
        <f t="shared" si="635"/>
        <v>0</v>
      </c>
      <c r="AFA8" s="27">
        <f t="shared" si="636"/>
        <v>0</v>
      </c>
      <c r="AFB8" s="27">
        <f t="shared" si="637"/>
        <v>0</v>
      </c>
      <c r="AFC8" s="27">
        <f t="shared" si="638"/>
        <v>0</v>
      </c>
      <c r="AFD8" s="27">
        <f t="shared" si="639"/>
        <v>0</v>
      </c>
      <c r="AFE8" s="27">
        <f t="shared" si="640"/>
        <v>0</v>
      </c>
      <c r="AFF8" s="27">
        <f t="shared" si="641"/>
        <v>0</v>
      </c>
      <c r="AFG8" s="27">
        <f t="shared" si="642"/>
        <v>0</v>
      </c>
      <c r="AFH8" s="27">
        <f t="shared" si="643"/>
        <v>0</v>
      </c>
      <c r="AFI8" s="27">
        <f t="shared" si="644"/>
        <v>0</v>
      </c>
      <c r="AFJ8" s="27">
        <f t="shared" si="645"/>
        <v>0</v>
      </c>
      <c r="AFL8" s="27">
        <f t="shared" si="646"/>
        <v>4</v>
      </c>
      <c r="AFN8" s="27">
        <v>8</v>
      </c>
      <c r="AFO8" s="27">
        <f t="shared" si="647"/>
        <v>8</v>
      </c>
      <c r="AFP8" s="27">
        <f t="shared" si="648"/>
        <v>8</v>
      </c>
      <c r="AFQ8" s="27">
        <f t="shared" si="649"/>
        <v>8</v>
      </c>
      <c r="AFR8" s="27">
        <f t="shared" si="650"/>
        <v>0</v>
      </c>
      <c r="AFS8" s="27">
        <f t="shared" si="651"/>
        <v>0</v>
      </c>
      <c r="AFT8" s="27">
        <f t="shared" si="652"/>
        <v>0</v>
      </c>
      <c r="AFU8" s="27">
        <f t="shared" si="653"/>
        <v>0</v>
      </c>
      <c r="AFV8" s="27">
        <f t="shared" si="654"/>
        <v>0</v>
      </c>
      <c r="AFW8" s="27">
        <f t="shared" si="655"/>
        <v>0</v>
      </c>
      <c r="AFX8" s="27">
        <f t="shared" si="656"/>
        <v>0</v>
      </c>
      <c r="AFY8" s="27">
        <f t="shared" si="657"/>
        <v>0</v>
      </c>
      <c r="AFZ8" s="27">
        <f t="shared" si="658"/>
        <v>8</v>
      </c>
      <c r="AGA8" s="27">
        <f t="shared" si="659"/>
        <v>0</v>
      </c>
      <c r="AGB8" s="27">
        <f t="shared" si="660"/>
        <v>0</v>
      </c>
      <c r="AGC8" s="27">
        <f t="shared" si="661"/>
        <v>0</v>
      </c>
      <c r="AGD8" s="27">
        <f t="shared" si="662"/>
        <v>0</v>
      </c>
      <c r="AGE8" s="27">
        <f t="shared" si="663"/>
        <v>0</v>
      </c>
      <c r="AGF8" s="27">
        <f t="shared" si="664"/>
        <v>0</v>
      </c>
      <c r="AGG8" s="27">
        <f t="shared" si="665"/>
        <v>0</v>
      </c>
      <c r="AGH8" s="27">
        <f t="shared" si="666"/>
        <v>0</v>
      </c>
      <c r="AGI8" s="27">
        <f t="shared" si="667"/>
        <v>0</v>
      </c>
      <c r="AGJ8" s="27">
        <f t="shared" si="668"/>
        <v>0</v>
      </c>
      <c r="AGK8" s="27">
        <f t="shared" si="669"/>
        <v>0</v>
      </c>
      <c r="AGL8" s="27">
        <f t="shared" si="670"/>
        <v>0</v>
      </c>
      <c r="AGM8" s="27">
        <f t="shared" si="671"/>
        <v>0</v>
      </c>
      <c r="AGN8" s="27">
        <f t="shared" si="672"/>
        <v>0</v>
      </c>
      <c r="AGO8" s="27">
        <f t="shared" si="673"/>
        <v>0</v>
      </c>
      <c r="AGP8" s="27">
        <f t="shared" si="674"/>
        <v>0</v>
      </c>
      <c r="AGQ8" s="27">
        <f t="shared" si="675"/>
        <v>0</v>
      </c>
      <c r="AGR8" s="27">
        <f t="shared" si="676"/>
        <v>0</v>
      </c>
      <c r="AGS8" s="27">
        <f t="shared" si="677"/>
        <v>0</v>
      </c>
      <c r="AGT8" s="27">
        <f t="shared" si="678"/>
        <v>0</v>
      </c>
      <c r="AGU8" s="27">
        <f t="shared" si="679"/>
        <v>0</v>
      </c>
      <c r="AGV8" s="27">
        <f t="shared" si="680"/>
        <v>0</v>
      </c>
      <c r="AGW8" s="27">
        <f t="shared" si="681"/>
        <v>0</v>
      </c>
      <c r="AGX8" s="27">
        <f t="shared" si="682"/>
        <v>0</v>
      </c>
      <c r="AGY8" s="27">
        <f t="shared" si="683"/>
        <v>0</v>
      </c>
      <c r="AGZ8" s="27">
        <f t="shared" si="684"/>
        <v>0</v>
      </c>
      <c r="AHA8" s="27">
        <f t="shared" si="685"/>
        <v>0</v>
      </c>
      <c r="AHB8" s="27">
        <f t="shared" si="686"/>
        <v>0</v>
      </c>
      <c r="AHC8" s="27">
        <f t="shared" si="687"/>
        <v>0</v>
      </c>
      <c r="AHD8" s="27">
        <f t="shared" si="688"/>
        <v>8</v>
      </c>
      <c r="AHE8" s="27">
        <f t="shared" si="689"/>
        <v>0</v>
      </c>
      <c r="AHF8" s="27">
        <f t="shared" si="690"/>
        <v>0</v>
      </c>
      <c r="AHG8" s="27">
        <f t="shared" si="691"/>
        <v>8</v>
      </c>
      <c r="AHH8" s="27">
        <f t="shared" si="692"/>
        <v>0</v>
      </c>
      <c r="AHI8" s="27">
        <f t="shared" si="693"/>
        <v>0</v>
      </c>
      <c r="AHJ8" s="27">
        <f t="shared" si="694"/>
        <v>8</v>
      </c>
      <c r="AHK8" s="27">
        <f t="shared" si="695"/>
        <v>0</v>
      </c>
      <c r="AHL8" s="27">
        <f t="shared" si="696"/>
        <v>0</v>
      </c>
      <c r="AHM8" s="27">
        <f t="shared" si="697"/>
        <v>0</v>
      </c>
      <c r="AHN8" s="27">
        <f t="shared" si="698"/>
        <v>0</v>
      </c>
      <c r="AHO8" s="27">
        <f t="shared" si="699"/>
        <v>0</v>
      </c>
      <c r="AHP8" s="27">
        <f t="shared" si="700"/>
        <v>0</v>
      </c>
      <c r="AHQ8" s="27">
        <f t="shared" si="701"/>
        <v>0</v>
      </c>
      <c r="AHR8" s="27">
        <f t="shared" si="702"/>
        <v>0</v>
      </c>
      <c r="AHS8" s="27">
        <f t="shared" si="703"/>
        <v>0</v>
      </c>
      <c r="AHT8" s="27">
        <f t="shared" si="704"/>
        <v>0</v>
      </c>
      <c r="AHU8" s="27">
        <f t="shared" si="705"/>
        <v>0</v>
      </c>
      <c r="AHV8" s="27">
        <f t="shared" si="706"/>
        <v>0</v>
      </c>
      <c r="AHW8" s="27">
        <f t="shared" si="707"/>
        <v>0</v>
      </c>
      <c r="AHX8" s="27">
        <f t="shared" si="708"/>
        <v>0</v>
      </c>
      <c r="AHY8" s="27">
        <f t="shared" si="709"/>
        <v>0</v>
      </c>
      <c r="AHZ8" s="27">
        <f t="shared" si="710"/>
        <v>0</v>
      </c>
      <c r="AIA8" s="27">
        <f t="shared" si="711"/>
        <v>0</v>
      </c>
      <c r="AIB8" s="27">
        <f t="shared" si="712"/>
        <v>0</v>
      </c>
      <c r="AIC8" s="27">
        <f t="shared" si="713"/>
        <v>0</v>
      </c>
      <c r="AID8" s="27">
        <f t="shared" si="714"/>
        <v>0</v>
      </c>
      <c r="AIE8" s="27">
        <f t="shared" si="715"/>
        <v>0</v>
      </c>
      <c r="AIF8" s="27">
        <f t="shared" si="716"/>
        <v>0</v>
      </c>
      <c r="AIG8" s="27">
        <f t="shared" si="717"/>
        <v>0</v>
      </c>
      <c r="AIH8" s="27">
        <f t="shared" si="718"/>
        <v>0</v>
      </c>
      <c r="AII8" s="27">
        <f t="shared" si="719"/>
        <v>0</v>
      </c>
      <c r="AIJ8" s="27">
        <f t="shared" si="720"/>
        <v>0</v>
      </c>
      <c r="AIK8" s="27">
        <f t="shared" si="721"/>
        <v>0</v>
      </c>
      <c r="AIL8" s="27">
        <f t="shared" si="722"/>
        <v>0</v>
      </c>
      <c r="AIM8" s="27">
        <f t="shared" si="723"/>
        <v>0</v>
      </c>
      <c r="AIN8" s="27">
        <f t="shared" si="724"/>
        <v>0</v>
      </c>
      <c r="AIO8" s="27">
        <f t="shared" si="725"/>
        <v>0</v>
      </c>
      <c r="AIP8" s="27">
        <f t="shared" si="726"/>
        <v>0</v>
      </c>
      <c r="AIQ8" s="27">
        <f t="shared" si="727"/>
        <v>0</v>
      </c>
      <c r="AIR8" s="27">
        <f t="shared" si="728"/>
        <v>0</v>
      </c>
      <c r="AIT8" s="27">
        <v>1</v>
      </c>
      <c r="AIU8" s="27">
        <v>1</v>
      </c>
      <c r="AIV8" s="27">
        <v>1</v>
      </c>
      <c r="AIW8" s="27">
        <f t="shared" si="729"/>
        <v>0</v>
      </c>
      <c r="AIX8" s="27">
        <f t="shared" si="730"/>
        <v>0</v>
      </c>
      <c r="AIY8" s="27">
        <f t="shared" si="731"/>
        <v>0</v>
      </c>
      <c r="AIZ8" s="27">
        <f t="shared" si="732"/>
        <v>0</v>
      </c>
      <c r="AJA8" s="27">
        <f t="shared" si="733"/>
        <v>0</v>
      </c>
      <c r="AJB8" s="27">
        <f t="shared" si="734"/>
        <v>0</v>
      </c>
      <c r="AJC8" s="27">
        <f t="shared" si="735"/>
        <v>0</v>
      </c>
      <c r="AJD8" s="27">
        <f t="shared" si="736"/>
        <v>0</v>
      </c>
      <c r="AJE8" s="27">
        <f t="shared" si="737"/>
        <v>0.25</v>
      </c>
      <c r="AJF8" s="27">
        <f t="shared" si="738"/>
        <v>0</v>
      </c>
      <c r="AJG8" s="27">
        <f t="shared" si="739"/>
        <v>0</v>
      </c>
      <c r="AJH8" s="27">
        <f t="shared" si="740"/>
        <v>0</v>
      </c>
      <c r="AJI8" s="27">
        <f t="shared" si="741"/>
        <v>0</v>
      </c>
      <c r="AJJ8" s="27">
        <f t="shared" si="742"/>
        <v>0</v>
      </c>
      <c r="AJK8" s="27">
        <f t="shared" si="743"/>
        <v>0</v>
      </c>
      <c r="AJL8" s="27">
        <f t="shared" si="744"/>
        <v>0</v>
      </c>
      <c r="AJM8" s="27">
        <f t="shared" si="745"/>
        <v>0</v>
      </c>
      <c r="AJN8" s="27">
        <f t="shared" si="746"/>
        <v>0</v>
      </c>
      <c r="AJO8" s="27">
        <f t="shared" si="747"/>
        <v>0</v>
      </c>
      <c r="AJP8" s="27">
        <f t="shared" si="748"/>
        <v>0</v>
      </c>
      <c r="AJQ8" s="27">
        <f t="shared" si="749"/>
        <v>0</v>
      </c>
      <c r="AJR8" s="27">
        <f t="shared" si="750"/>
        <v>0</v>
      </c>
      <c r="AJS8" s="27">
        <f t="shared" si="751"/>
        <v>0</v>
      </c>
      <c r="AJT8" s="27">
        <f t="shared" si="752"/>
        <v>0</v>
      </c>
      <c r="AJU8" s="27">
        <f t="shared" si="753"/>
        <v>0</v>
      </c>
      <c r="AJV8" s="27">
        <f t="shared" si="754"/>
        <v>0</v>
      </c>
      <c r="AJW8" s="27">
        <f t="shared" si="755"/>
        <v>0</v>
      </c>
      <c r="AJX8" s="27">
        <f t="shared" si="756"/>
        <v>0</v>
      </c>
      <c r="AJY8" s="27">
        <f t="shared" si="757"/>
        <v>0</v>
      </c>
      <c r="AJZ8" s="27">
        <f t="shared" si="758"/>
        <v>0</v>
      </c>
      <c r="AKA8" s="27">
        <f t="shared" si="759"/>
        <v>0</v>
      </c>
      <c r="AKB8" s="27">
        <f t="shared" si="760"/>
        <v>0</v>
      </c>
      <c r="AKC8" s="27">
        <f t="shared" si="761"/>
        <v>0</v>
      </c>
      <c r="AKD8" s="27">
        <f t="shared" si="762"/>
        <v>0</v>
      </c>
      <c r="AKE8" s="27">
        <f t="shared" si="763"/>
        <v>0</v>
      </c>
      <c r="AKF8" s="27">
        <f t="shared" si="764"/>
        <v>0</v>
      </c>
      <c r="AKG8" s="27">
        <f t="shared" si="765"/>
        <v>0</v>
      </c>
      <c r="AKH8" s="27">
        <f t="shared" si="766"/>
        <v>0</v>
      </c>
      <c r="AKI8" s="27">
        <f t="shared" si="767"/>
        <v>0.25</v>
      </c>
      <c r="AKJ8" s="27">
        <f t="shared" si="768"/>
        <v>0</v>
      </c>
      <c r="AKK8" s="27">
        <f t="shared" si="769"/>
        <v>0</v>
      </c>
      <c r="AKL8" s="27">
        <f t="shared" si="770"/>
        <v>0.25</v>
      </c>
      <c r="AKM8" s="27">
        <f t="shared" si="771"/>
        <v>0</v>
      </c>
      <c r="AKN8" s="27">
        <f t="shared" si="772"/>
        <v>0</v>
      </c>
      <c r="AKO8" s="27">
        <f t="shared" si="773"/>
        <v>0.25</v>
      </c>
      <c r="AKP8" s="27">
        <f t="shared" si="774"/>
        <v>0</v>
      </c>
      <c r="AKQ8" s="27">
        <f t="shared" si="775"/>
        <v>0</v>
      </c>
      <c r="AKR8" s="27">
        <f t="shared" si="776"/>
        <v>0</v>
      </c>
      <c r="AKS8" s="27">
        <f t="shared" si="777"/>
        <v>0</v>
      </c>
      <c r="AKT8" s="27">
        <f t="shared" si="778"/>
        <v>0</v>
      </c>
      <c r="AKU8" s="27">
        <f t="shared" si="779"/>
        <v>0</v>
      </c>
      <c r="AKV8" s="27">
        <f t="shared" si="780"/>
        <v>0</v>
      </c>
      <c r="AKW8" s="27">
        <f t="shared" si="781"/>
        <v>0</v>
      </c>
      <c r="AKX8" s="27">
        <f t="shared" si="782"/>
        <v>0</v>
      </c>
      <c r="AKY8" s="27">
        <f t="shared" si="783"/>
        <v>0</v>
      </c>
      <c r="AKZ8" s="27">
        <f t="shared" si="784"/>
        <v>0</v>
      </c>
      <c r="ALA8" s="27">
        <f t="shared" si="785"/>
        <v>0</v>
      </c>
      <c r="ALB8" s="27">
        <f t="shared" si="786"/>
        <v>0</v>
      </c>
      <c r="ALC8" s="27">
        <f t="shared" si="787"/>
        <v>0</v>
      </c>
      <c r="ALD8" s="27">
        <f t="shared" si="788"/>
        <v>0</v>
      </c>
      <c r="ALE8" s="27">
        <f t="shared" si="789"/>
        <v>0</v>
      </c>
      <c r="ALF8" s="27">
        <f t="shared" si="790"/>
        <v>0</v>
      </c>
      <c r="ALG8" s="27">
        <f t="shared" si="791"/>
        <v>0</v>
      </c>
      <c r="ALH8" s="27">
        <f t="shared" si="792"/>
        <v>0</v>
      </c>
      <c r="ALI8" s="27">
        <f t="shared" si="793"/>
        <v>0</v>
      </c>
      <c r="ALJ8" s="27">
        <f t="shared" si="794"/>
        <v>0</v>
      </c>
      <c r="ALK8" s="27">
        <f t="shared" si="795"/>
        <v>0</v>
      </c>
      <c r="ALL8" s="27">
        <f t="shared" si="796"/>
        <v>0</v>
      </c>
      <c r="ALM8" s="27">
        <f t="shared" si="797"/>
        <v>0</v>
      </c>
      <c r="ALN8" s="27">
        <f t="shared" si="798"/>
        <v>0</v>
      </c>
      <c r="ALO8" s="27">
        <f t="shared" si="799"/>
        <v>0</v>
      </c>
      <c r="ALP8" s="27">
        <f t="shared" si="800"/>
        <v>0</v>
      </c>
      <c r="ALQ8" s="27">
        <f t="shared" si="801"/>
        <v>0</v>
      </c>
      <c r="ALR8" s="27">
        <f t="shared" si="802"/>
        <v>0</v>
      </c>
      <c r="ALS8" s="27">
        <f t="shared" si="803"/>
        <v>0</v>
      </c>
      <c r="ALT8" s="27">
        <f t="shared" si="804"/>
        <v>0</v>
      </c>
      <c r="ALU8" s="27">
        <f t="shared" si="805"/>
        <v>0</v>
      </c>
      <c r="ALV8" s="27">
        <f t="shared" si="806"/>
        <v>0</v>
      </c>
      <c r="ALW8" s="27">
        <f t="shared" si="807"/>
        <v>0</v>
      </c>
      <c r="ALY8" s="27" t="s">
        <v>0</v>
      </c>
      <c r="ALZ8" s="27">
        <v>7</v>
      </c>
      <c r="AMA8" s="27">
        <v>8</v>
      </c>
      <c r="AMB8" s="27">
        <v>8</v>
      </c>
      <c r="AMC8" s="27">
        <v>8</v>
      </c>
      <c r="AMD8" s="27">
        <v>4</v>
      </c>
      <c r="AME8" s="27">
        <v>2</v>
      </c>
      <c r="AMF8" s="27">
        <v>16</v>
      </c>
      <c r="AMG8" s="27">
        <v>1</v>
      </c>
      <c r="AMH8" s="27">
        <v>4</v>
      </c>
    </row>
    <row r="9" spans="1:1022" x14ac:dyDescent="0.35">
      <c r="A9" s="27">
        <v>119</v>
      </c>
      <c r="B9" s="79" t="s">
        <v>336</v>
      </c>
      <c r="C9" s="91">
        <f>VLOOKUP($A9, RankingsX!$A$1:$AN$241, 40, FALSE)</f>
        <v>7</v>
      </c>
      <c r="D9" s="79" t="s">
        <v>396</v>
      </c>
      <c r="E9" s="148" t="s">
        <v>556</v>
      </c>
      <c r="F9" s="198">
        <v>5</v>
      </c>
      <c r="G9" s="307"/>
      <c r="H9">
        <v>1802</v>
      </c>
      <c r="I9" s="29">
        <f t="shared" si="0"/>
        <v>5</v>
      </c>
      <c r="J9" s="27">
        <v>7</v>
      </c>
      <c r="L9" s="27" t="s">
        <v>1724</v>
      </c>
      <c r="M9" s="100" t="s">
        <v>1708</v>
      </c>
      <c r="N9" s="27" t="s">
        <v>1763</v>
      </c>
      <c r="O9" s="27" t="s">
        <v>24</v>
      </c>
      <c r="P9" s="27" t="s">
        <v>24</v>
      </c>
      <c r="Q9" s="27" t="s">
        <v>24</v>
      </c>
      <c r="R9" s="27" t="s">
        <v>24</v>
      </c>
      <c r="S9" s="27" t="s">
        <v>24</v>
      </c>
      <c r="T9" s="27" t="s">
        <v>24</v>
      </c>
      <c r="U9" s="27" t="s">
        <v>24</v>
      </c>
      <c r="V9" s="27" t="s">
        <v>24</v>
      </c>
      <c r="W9" s="27" t="s">
        <v>1845</v>
      </c>
      <c r="X9" s="27" t="s">
        <v>24</v>
      </c>
      <c r="Y9" s="27" t="s">
        <v>24</v>
      </c>
      <c r="Z9" s="27" t="s">
        <v>24</v>
      </c>
      <c r="AA9" s="27" t="s">
        <v>24</v>
      </c>
      <c r="AB9" s="27" t="s">
        <v>24</v>
      </c>
      <c r="AC9" s="27" t="s">
        <v>24</v>
      </c>
      <c r="AD9" s="27" t="s">
        <v>24</v>
      </c>
      <c r="AE9" s="27" t="s">
        <v>24</v>
      </c>
      <c r="AF9" s="27" t="s">
        <v>24</v>
      </c>
      <c r="AG9" s="27" t="s">
        <v>24</v>
      </c>
      <c r="AH9" s="27" t="s">
        <v>24</v>
      </c>
      <c r="AI9" s="27" t="s">
        <v>24</v>
      </c>
      <c r="AJ9" s="27" t="s">
        <v>24</v>
      </c>
      <c r="AK9" s="27" t="s">
        <v>24</v>
      </c>
      <c r="AL9" s="27" t="s">
        <v>24</v>
      </c>
      <c r="AM9" s="27" t="s">
        <v>24</v>
      </c>
      <c r="AN9" s="27" t="s">
        <v>24</v>
      </c>
      <c r="AO9" s="27" t="s">
        <v>24</v>
      </c>
      <c r="AP9" s="27" t="s">
        <v>24</v>
      </c>
      <c r="AQ9" s="27" t="s">
        <v>24</v>
      </c>
      <c r="AR9" s="27" t="s">
        <v>24</v>
      </c>
      <c r="AS9" s="27" t="s">
        <v>24</v>
      </c>
      <c r="AT9" s="27" t="s">
        <v>24</v>
      </c>
      <c r="AU9" s="27" t="s">
        <v>24</v>
      </c>
      <c r="AV9" s="27" t="s">
        <v>24</v>
      </c>
      <c r="AW9" s="27" t="s">
        <v>24</v>
      </c>
      <c r="AX9" s="27" t="s">
        <v>24</v>
      </c>
      <c r="AY9" s="27" t="s">
        <v>24</v>
      </c>
      <c r="AZ9" s="27" t="s">
        <v>24</v>
      </c>
      <c r="BA9" s="27" t="s">
        <v>1870</v>
      </c>
      <c r="BB9" s="27" t="s">
        <v>24</v>
      </c>
      <c r="BC9" s="27" t="s">
        <v>24</v>
      </c>
      <c r="BD9" s="27" t="s">
        <v>24</v>
      </c>
      <c r="BE9" s="27" t="s">
        <v>24</v>
      </c>
      <c r="BF9" s="27" t="s">
        <v>24</v>
      </c>
      <c r="BG9" s="27" t="s">
        <v>24</v>
      </c>
      <c r="BH9" s="27" t="s">
        <v>24</v>
      </c>
      <c r="BI9" s="27" t="s">
        <v>24</v>
      </c>
      <c r="BJ9" s="27" t="s">
        <v>24</v>
      </c>
      <c r="BK9" s="27" t="s">
        <v>24</v>
      </c>
      <c r="BL9" s="27" t="s">
        <v>24</v>
      </c>
      <c r="BM9" s="27" t="s">
        <v>24</v>
      </c>
      <c r="BN9" s="27" t="s">
        <v>24</v>
      </c>
      <c r="BO9" s="27" t="s">
        <v>24</v>
      </c>
      <c r="BP9" s="27" t="s">
        <v>24</v>
      </c>
      <c r="BQ9" s="27" t="s">
        <v>24</v>
      </c>
      <c r="BR9" s="27" t="s">
        <v>24</v>
      </c>
      <c r="BS9" s="27" t="s">
        <v>24</v>
      </c>
      <c r="BT9" s="27" t="s">
        <v>24</v>
      </c>
      <c r="BU9" s="27" t="s">
        <v>24</v>
      </c>
      <c r="BV9" s="27" t="s">
        <v>24</v>
      </c>
      <c r="BW9" s="27" t="s">
        <v>24</v>
      </c>
      <c r="BX9" s="27" t="s">
        <v>24</v>
      </c>
      <c r="BY9" s="27" t="s">
        <v>24</v>
      </c>
      <c r="BZ9" s="27" t="s">
        <v>24</v>
      </c>
      <c r="CA9" s="27" t="s">
        <v>24</v>
      </c>
      <c r="CB9" s="27" t="s">
        <v>24</v>
      </c>
      <c r="CC9" s="27" t="s">
        <v>24</v>
      </c>
      <c r="CD9" s="27" t="s">
        <v>24</v>
      </c>
      <c r="CE9" s="27" t="s">
        <v>24</v>
      </c>
      <c r="CF9" s="27" t="s">
        <v>24</v>
      </c>
      <c r="CG9" s="27" t="s">
        <v>24</v>
      </c>
      <c r="CH9" s="27" t="s">
        <v>24</v>
      </c>
      <c r="CI9" s="27" t="s">
        <v>24</v>
      </c>
      <c r="CJ9" s="27" t="s">
        <v>24</v>
      </c>
      <c r="CK9" s="27" t="s">
        <v>24</v>
      </c>
      <c r="CL9" s="27" t="s">
        <v>24</v>
      </c>
      <c r="CM9" s="27" t="s">
        <v>24</v>
      </c>
      <c r="CN9" s="27" t="s">
        <v>24</v>
      </c>
      <c r="CO9" s="27" t="s">
        <v>24</v>
      </c>
      <c r="CQ9" s="28">
        <f t="shared" si="1"/>
        <v>2</v>
      </c>
      <c r="CR9" s="28">
        <f t="shared" si="2"/>
        <v>0</v>
      </c>
      <c r="CS9" s="28">
        <f t="shared" si="3"/>
        <v>1</v>
      </c>
      <c r="CT9" s="28">
        <f t="shared" si="4"/>
        <v>1</v>
      </c>
      <c r="CU9" s="28">
        <f t="shared" si="5"/>
        <v>2</v>
      </c>
      <c r="CV9" s="28">
        <f t="shared" si="6"/>
        <v>0</v>
      </c>
      <c r="CW9" s="28">
        <f t="shared" si="7"/>
        <v>1</v>
      </c>
      <c r="CX9" s="28">
        <f t="shared" si="8"/>
        <v>1</v>
      </c>
      <c r="CY9" s="28">
        <f t="shared" si="9"/>
        <v>0</v>
      </c>
      <c r="CZ9" s="28">
        <f t="shared" si="10"/>
        <v>0</v>
      </c>
      <c r="DA9" s="28">
        <f t="shared" si="11"/>
        <v>0</v>
      </c>
      <c r="DB9" s="28">
        <f t="shared" si="12"/>
        <v>0</v>
      </c>
      <c r="DC9" s="28">
        <f t="shared" si="13"/>
        <v>0</v>
      </c>
      <c r="DD9" s="28">
        <f t="shared" si="14"/>
        <v>0</v>
      </c>
      <c r="DE9" s="28">
        <f t="shared" si="15"/>
        <v>0</v>
      </c>
      <c r="DF9" s="28">
        <f t="shared" si="16"/>
        <v>0</v>
      </c>
      <c r="DG9" s="28">
        <f t="shared" si="17"/>
        <v>0</v>
      </c>
      <c r="DH9" s="28">
        <f t="shared" si="18"/>
        <v>1</v>
      </c>
      <c r="DI9" s="28">
        <f t="shared" si="19"/>
        <v>0</v>
      </c>
      <c r="DJ9" s="28">
        <f t="shared" si="20"/>
        <v>0</v>
      </c>
      <c r="DK9" s="28">
        <f t="shared" si="21"/>
        <v>0</v>
      </c>
      <c r="DL9" s="28">
        <f t="shared" si="22"/>
        <v>0</v>
      </c>
      <c r="DM9" s="28">
        <f t="shared" si="23"/>
        <v>0</v>
      </c>
      <c r="DN9" s="28">
        <f t="shared" si="24"/>
        <v>0</v>
      </c>
      <c r="DO9" s="28">
        <f t="shared" si="25"/>
        <v>0</v>
      </c>
      <c r="DP9" s="28">
        <f t="shared" si="26"/>
        <v>1</v>
      </c>
      <c r="DR9">
        <f t="shared" si="27"/>
        <v>1</v>
      </c>
      <c r="DS9">
        <f t="shared" si="28"/>
        <v>4</v>
      </c>
      <c r="DT9">
        <f t="shared" si="29"/>
        <v>3</v>
      </c>
      <c r="DU9">
        <f t="shared" si="30"/>
        <v>0</v>
      </c>
      <c r="DV9">
        <f t="shared" si="31"/>
        <v>0</v>
      </c>
      <c r="DW9">
        <f t="shared" si="32"/>
        <v>0</v>
      </c>
      <c r="DX9">
        <f t="shared" si="33"/>
        <v>0</v>
      </c>
      <c r="DY9">
        <f t="shared" si="34"/>
        <v>0</v>
      </c>
      <c r="DZ9">
        <f t="shared" si="35"/>
        <v>0</v>
      </c>
      <c r="EA9">
        <f t="shared" si="36"/>
        <v>0</v>
      </c>
      <c r="EB9">
        <f t="shared" si="37"/>
        <v>0</v>
      </c>
      <c r="EC9">
        <f t="shared" si="38"/>
        <v>1</v>
      </c>
      <c r="ED9">
        <f t="shared" si="39"/>
        <v>0</v>
      </c>
      <c r="EE9">
        <f t="shared" si="40"/>
        <v>0</v>
      </c>
      <c r="EF9">
        <f t="shared" si="41"/>
        <v>0</v>
      </c>
      <c r="EG9">
        <f t="shared" si="42"/>
        <v>0</v>
      </c>
      <c r="EH9">
        <f t="shared" si="43"/>
        <v>0</v>
      </c>
      <c r="EI9">
        <f t="shared" si="44"/>
        <v>0</v>
      </c>
      <c r="EJ9">
        <f t="shared" si="45"/>
        <v>0</v>
      </c>
      <c r="EK9">
        <f t="shared" si="46"/>
        <v>0</v>
      </c>
      <c r="EL9">
        <f t="shared" si="47"/>
        <v>0</v>
      </c>
      <c r="EM9">
        <f t="shared" si="48"/>
        <v>0</v>
      </c>
      <c r="EN9">
        <f t="shared" si="49"/>
        <v>0</v>
      </c>
      <c r="EO9">
        <f t="shared" si="50"/>
        <v>0</v>
      </c>
      <c r="EP9">
        <f t="shared" si="51"/>
        <v>0</v>
      </c>
      <c r="EQ9">
        <f t="shared" si="52"/>
        <v>0</v>
      </c>
      <c r="ER9">
        <f t="shared" si="53"/>
        <v>0</v>
      </c>
      <c r="ES9">
        <f t="shared" si="54"/>
        <v>0</v>
      </c>
      <c r="ET9">
        <f t="shared" si="55"/>
        <v>0</v>
      </c>
      <c r="EU9">
        <f t="shared" si="56"/>
        <v>0</v>
      </c>
      <c r="EV9">
        <f t="shared" si="57"/>
        <v>0</v>
      </c>
      <c r="EW9">
        <f t="shared" si="58"/>
        <v>0</v>
      </c>
      <c r="EX9">
        <f t="shared" si="59"/>
        <v>0</v>
      </c>
      <c r="EY9">
        <f t="shared" si="60"/>
        <v>0</v>
      </c>
      <c r="EZ9">
        <f t="shared" si="61"/>
        <v>0</v>
      </c>
      <c r="FA9">
        <f t="shared" si="62"/>
        <v>0</v>
      </c>
      <c r="FB9">
        <f t="shared" si="63"/>
        <v>0</v>
      </c>
      <c r="FC9">
        <f t="shared" si="64"/>
        <v>0</v>
      </c>
      <c r="FD9">
        <f t="shared" si="65"/>
        <v>0</v>
      </c>
      <c r="FE9">
        <f t="shared" si="66"/>
        <v>0</v>
      </c>
      <c r="FF9">
        <f t="shared" si="67"/>
        <v>0</v>
      </c>
      <c r="FG9">
        <f t="shared" si="68"/>
        <v>14</v>
      </c>
      <c r="FH9">
        <f t="shared" si="69"/>
        <v>0</v>
      </c>
      <c r="FI9">
        <f t="shared" si="70"/>
        <v>0</v>
      </c>
      <c r="FJ9">
        <f t="shared" si="71"/>
        <v>0</v>
      </c>
      <c r="FK9">
        <f t="shared" si="72"/>
        <v>0</v>
      </c>
      <c r="FL9">
        <f t="shared" si="73"/>
        <v>0</v>
      </c>
      <c r="FM9">
        <f t="shared" si="74"/>
        <v>0</v>
      </c>
      <c r="FN9">
        <f t="shared" si="75"/>
        <v>0</v>
      </c>
      <c r="FO9">
        <f t="shared" si="76"/>
        <v>0</v>
      </c>
      <c r="FP9">
        <f t="shared" si="77"/>
        <v>0</v>
      </c>
      <c r="FQ9">
        <f t="shared" si="78"/>
        <v>0</v>
      </c>
      <c r="FR9">
        <f t="shared" si="79"/>
        <v>0</v>
      </c>
      <c r="FS9">
        <f t="shared" si="80"/>
        <v>0</v>
      </c>
      <c r="FT9">
        <f t="shared" si="81"/>
        <v>0</v>
      </c>
      <c r="FU9">
        <f t="shared" si="82"/>
        <v>0</v>
      </c>
      <c r="FV9">
        <f t="shared" si="83"/>
        <v>0</v>
      </c>
      <c r="FW9">
        <f t="shared" si="84"/>
        <v>0</v>
      </c>
      <c r="FX9">
        <f t="shared" si="85"/>
        <v>0</v>
      </c>
      <c r="FY9">
        <f t="shared" si="86"/>
        <v>0</v>
      </c>
      <c r="FZ9">
        <f t="shared" si="87"/>
        <v>0</v>
      </c>
      <c r="GA9">
        <f t="shared" si="88"/>
        <v>0</v>
      </c>
      <c r="GB9">
        <f t="shared" si="89"/>
        <v>0</v>
      </c>
      <c r="GC9">
        <f t="shared" si="90"/>
        <v>0</v>
      </c>
      <c r="GD9">
        <f t="shared" si="91"/>
        <v>0</v>
      </c>
      <c r="GE9">
        <f t="shared" si="92"/>
        <v>0</v>
      </c>
      <c r="GF9">
        <f t="shared" si="93"/>
        <v>0</v>
      </c>
      <c r="GG9">
        <f t="shared" si="94"/>
        <v>0</v>
      </c>
      <c r="GH9">
        <f t="shared" si="95"/>
        <v>0</v>
      </c>
      <c r="GI9">
        <f t="shared" si="96"/>
        <v>0</v>
      </c>
      <c r="GJ9">
        <f t="shared" si="97"/>
        <v>0</v>
      </c>
      <c r="GK9">
        <f t="shared" si="98"/>
        <v>0</v>
      </c>
      <c r="GL9">
        <f t="shared" si="99"/>
        <v>0</v>
      </c>
      <c r="GM9">
        <f t="shared" si="100"/>
        <v>0</v>
      </c>
      <c r="GN9">
        <f t="shared" si="101"/>
        <v>0</v>
      </c>
      <c r="GO9">
        <f t="shared" si="102"/>
        <v>0</v>
      </c>
      <c r="GP9">
        <f t="shared" si="103"/>
        <v>0</v>
      </c>
      <c r="GQ9">
        <f t="shared" si="104"/>
        <v>0</v>
      </c>
      <c r="GR9">
        <f t="shared" si="105"/>
        <v>0</v>
      </c>
      <c r="GS9">
        <f t="shared" si="106"/>
        <v>0</v>
      </c>
      <c r="GT9">
        <f t="shared" si="107"/>
        <v>0</v>
      </c>
      <c r="GU9">
        <f t="shared" si="108"/>
        <v>0</v>
      </c>
      <c r="GW9" s="278">
        <f t="shared" si="109"/>
        <v>1.0912396436157963</v>
      </c>
      <c r="GX9" s="278">
        <f t="shared" si="110"/>
        <v>0</v>
      </c>
      <c r="GY9" s="278">
        <f t="shared" si="111"/>
        <v>0</v>
      </c>
      <c r="GZ9" s="278">
        <f t="shared" si="112"/>
        <v>0.47153106989505134</v>
      </c>
      <c r="HA9" s="278">
        <f t="shared" si="113"/>
        <v>0</v>
      </c>
      <c r="HB9" s="278">
        <f t="shared" si="114"/>
        <v>1.5627707135108477</v>
      </c>
      <c r="HC9" s="278">
        <f t="shared" si="115"/>
        <v>0.27280991090394907</v>
      </c>
      <c r="HE9">
        <f>IFERROR(VLOOKUP(_xlfn.NUMBERVALUE(MID(L9, SEARCH("!", L9)+1, SEARCH("+", L9)-SEARCH("!", L9)-1)), RankingsX!$A$2:$BJ$129, 62, FALSE),0)</f>
        <v>0.14132292564113749</v>
      </c>
      <c r="HF9">
        <f>IFERROR(VLOOKUP(_xlfn.NUMBERVALUE(MID(M9, SEARCH("!", M9)+1, SEARCH("+", M9)-SEARCH("!", M9)-1)), RankingsX!$A$2:$BJ$129, 62, FALSE),0)</f>
        <v>0.30836275795419577</v>
      </c>
      <c r="HG9">
        <f>IFERROR(VLOOKUP(_xlfn.NUMBERVALUE(MID(N9, SEARCH("!", N9)+1, SEARCH("+", N9)-SEARCH("!", N9)-1)), RankingsX!$A$2:$BJ$129, 62, FALSE),0)</f>
        <v>0.45021520805755511</v>
      </c>
      <c r="HH9">
        <f>IFERROR(VLOOKUP(_xlfn.NUMBERVALUE(MID(O9, SEARCH("!", O9)+1, SEARCH("+", O9)-SEARCH("!", O9)-1)), RankingsX!$A$2:$BJ$129, 62, FALSE),0)</f>
        <v>0</v>
      </c>
      <c r="HI9">
        <f>IFERROR(VLOOKUP(_xlfn.NUMBERVALUE(MID(P9, SEARCH("!", P9)+1, SEARCH("+", P9)-SEARCH("!", P9)-1)), RankingsX!$A$2:$BJ$129, 62, FALSE),0)</f>
        <v>0</v>
      </c>
      <c r="HJ9">
        <f>IFERROR(VLOOKUP(_xlfn.NUMBERVALUE(MID(Q9, SEARCH("!", Q9)+1, SEARCH("+", Q9)-SEARCH("!", Q9)-1)), RankingsX!$A$2:$BJ$129, 62, FALSE),0)</f>
        <v>0</v>
      </c>
      <c r="HK9">
        <f>IFERROR(VLOOKUP(_xlfn.NUMBERVALUE(MID(R9, SEARCH("!", R9)+1, SEARCH("+", R9)-SEARCH("!", R9)-1)), RankingsX!$A$2:$BJ$129, 62, FALSE),0)</f>
        <v>0</v>
      </c>
      <c r="HL9">
        <f>IFERROR(VLOOKUP(_xlfn.NUMBERVALUE(MID(S9, SEARCH("!", S9)+1, SEARCH("+", S9)-SEARCH("!", S9)-1)), RankingsX!$A$2:$BJ$129, 62, FALSE),0)</f>
        <v>0</v>
      </c>
      <c r="HM9">
        <f>IFERROR(VLOOKUP(_xlfn.NUMBERVALUE(MID(T9, SEARCH("!", T9)+1, SEARCH("+", T9)-SEARCH("!", T9)-1)), RankingsX!$A$2:$BJ$129, 62, FALSE),0)</f>
        <v>0</v>
      </c>
      <c r="HN9">
        <f>IFERROR(VLOOKUP(_xlfn.NUMBERVALUE(MID(U9, SEARCH("!", U9)+1, SEARCH("+", U9)-SEARCH("!", U9)-1)), RankingsX!$A$2:$BJ$129, 62, FALSE),0)</f>
        <v>0</v>
      </c>
      <c r="HO9">
        <f>IFERROR(VLOOKUP(_xlfn.NUMBERVALUE(MID(V9, SEARCH("!", V9)+1, SEARCH("+", V9)-SEARCH("!", V9)-1)), RankingsX!$A$2:$BJ$129, 62, FALSE),0)</f>
        <v>0</v>
      </c>
      <c r="HP9">
        <f>IFERROR(VLOOKUP(_xlfn.NUMBERVALUE(MID(W9, SEARCH("!", W9)+1, SEARCH("+", W9)-SEARCH("!", W9)-1)), RankingsX!$A$2:$BJ$129, 62, FALSE),0)</f>
        <v>0.19133875196290803</v>
      </c>
      <c r="HQ9">
        <f>IFERROR(VLOOKUP(_xlfn.NUMBERVALUE(MID(X9, SEARCH("!", X9)+1, SEARCH("+", X9)-SEARCH("!", X9)-1)), RankingsX!$A$2:$BJ$129, 62, FALSE),0)</f>
        <v>0</v>
      </c>
      <c r="HR9">
        <f>IFERROR(VLOOKUP(_xlfn.NUMBERVALUE(MID(Y9, SEARCH("!", Y9)+1, SEARCH("+", Y9)-SEARCH("!", Y9)-1)), RankingsX!$A$2:$BJ$129, 62, FALSE),0)</f>
        <v>0</v>
      </c>
      <c r="HS9">
        <f>IFERROR(VLOOKUP(_xlfn.NUMBERVALUE(MID(Z9, SEARCH("!", Z9)+1, SEARCH("+", Z9)-SEARCH("!", Z9)-1)), RankingsX!$A$2:$BJ$129, 62, FALSE),0)</f>
        <v>0</v>
      </c>
      <c r="HT9">
        <f>IFERROR(VLOOKUP(_xlfn.NUMBERVALUE(MID(AA9, SEARCH("!", AA9)+1, SEARCH("+", AA9)-SEARCH("!", AA9)-1)), RankingsX!$A$2:$BJ$129, 62, FALSE),0)</f>
        <v>0</v>
      </c>
      <c r="HU9">
        <f>IFERROR(VLOOKUP(_xlfn.NUMBERVALUE(MID(AB9, SEARCH("!", AB9)+1, SEARCH("+", AB9)-SEARCH("!", AB9)-1)), RankingsX!$A$2:$BJ$129, 62, FALSE),0)</f>
        <v>0</v>
      </c>
      <c r="HV9">
        <f>IFERROR(VLOOKUP(_xlfn.NUMBERVALUE(MID(AC9, SEARCH("!", AC9)+1, SEARCH("+", AC9)-SEARCH("!", AC9)-1)), RankingsX!$A$2:$BJ$129, 62, FALSE),0)</f>
        <v>0</v>
      </c>
      <c r="HW9">
        <f>IFERROR(VLOOKUP(_xlfn.NUMBERVALUE(MID(AD9, SEARCH("!", AD9)+1, SEARCH("+", AD9)-SEARCH("!", AD9)-1)), RankingsX!$A$2:$BJ$129, 62, FALSE),0)</f>
        <v>0</v>
      </c>
      <c r="HX9">
        <f>IFERROR(VLOOKUP(_xlfn.NUMBERVALUE(MID(AE9, SEARCH("!", AE9)+1, SEARCH("+", AE9)-SEARCH("!", AE9)-1)), RankingsX!$A$2:$BJ$129, 62, FALSE),0)</f>
        <v>0</v>
      </c>
      <c r="HY9">
        <f>IFERROR(VLOOKUP(_xlfn.NUMBERVALUE(MID(AF9, SEARCH("!", AF9)+1, SEARCH("+", AF9)-SEARCH("!", AF9)-1)), RankingsX!$A$2:$BJ$129, 62, FALSE),0)</f>
        <v>0</v>
      </c>
      <c r="HZ9">
        <f>IFERROR(VLOOKUP(_xlfn.NUMBERVALUE(MID(AG9, SEARCH("!", AG9)+1, SEARCH("+", AG9)-SEARCH("!", AG9)-1)), RankingsX!$A$2:$BJ$129, 62, FALSE),0)</f>
        <v>0</v>
      </c>
      <c r="IA9">
        <f>IFERROR(VLOOKUP(_xlfn.NUMBERVALUE(MID(AH9, SEARCH("!", AH9)+1, SEARCH("+", AH9)-SEARCH("!", AH9)-1)), RankingsX!$A$2:$BJ$129, 62, FALSE),0)</f>
        <v>0</v>
      </c>
      <c r="IB9">
        <f>IFERROR(VLOOKUP(_xlfn.NUMBERVALUE(MID(AI9, SEARCH("!", AI9)+1, SEARCH("+", AI9)-SEARCH("!", AI9)-1)), RankingsX!$A$2:$BJ$129, 62, FALSE),0)</f>
        <v>0</v>
      </c>
      <c r="IC9">
        <f>IFERROR(VLOOKUP(_xlfn.NUMBERVALUE(MID(AJ9, SEARCH("!", AJ9)+1, SEARCH("+", AJ9)-SEARCH("!", AJ9)-1)), RankingsX!$A$2:$BJ$129, 62, FALSE),0)</f>
        <v>0</v>
      </c>
      <c r="ID9">
        <f>IFERROR(VLOOKUP(_xlfn.NUMBERVALUE(MID(AK9, SEARCH("!", AK9)+1, SEARCH("+", AK9)-SEARCH("!", AK9)-1)), RankingsX!$A$2:$BJ$129, 62, FALSE),0)</f>
        <v>0</v>
      </c>
      <c r="IE9">
        <f>IFERROR(VLOOKUP(_xlfn.NUMBERVALUE(MID(AL9, SEARCH("!", AL9)+1, SEARCH("+", AL9)-SEARCH("!", AL9)-1)), RankingsX!$A$2:$BJ$129, 62, FALSE),0)</f>
        <v>0</v>
      </c>
      <c r="IF9">
        <f>IFERROR(VLOOKUP(_xlfn.NUMBERVALUE(MID(AM9, SEARCH("!", AM9)+1, SEARCH("+", AM9)-SEARCH("!", AM9)-1)), RankingsX!$A$2:$BJ$129, 62, FALSE),0)</f>
        <v>0</v>
      </c>
      <c r="IG9">
        <f>IFERROR(VLOOKUP(_xlfn.NUMBERVALUE(MID(AN9, SEARCH("!", AN9)+1, SEARCH("+", AN9)-SEARCH("!", AN9)-1)), RankingsX!$A$2:$BJ$129, 62, FALSE),0)</f>
        <v>0</v>
      </c>
      <c r="IH9">
        <f>IFERROR(VLOOKUP(_xlfn.NUMBERVALUE(MID(AO9, SEARCH("!", AO9)+1, SEARCH("+", AO9)-SEARCH("!", AO9)-1)), RankingsX!$A$2:$BJ$129, 62, FALSE),0)</f>
        <v>0</v>
      </c>
      <c r="II9">
        <f>IFERROR(VLOOKUP(_xlfn.NUMBERVALUE(MID(AP9, SEARCH("!", AP9)+1, SEARCH("+", AP9)-SEARCH("!", AP9)-1)), RankingsX!$A$2:$BJ$129, 62, FALSE),0)</f>
        <v>0</v>
      </c>
      <c r="IJ9">
        <f>IFERROR(VLOOKUP(_xlfn.NUMBERVALUE(MID(AQ9, SEARCH("!", AQ9)+1, SEARCH("+", AQ9)-SEARCH("!", AQ9)-1)), RankingsX!$A$2:$BJ$129, 62, FALSE),0)</f>
        <v>0</v>
      </c>
      <c r="IK9">
        <f>IFERROR(VLOOKUP(_xlfn.NUMBERVALUE(MID(AR9, SEARCH("!", AR9)+1, SEARCH("+", AR9)-SEARCH("!", AR9)-1)), RankingsX!$A$2:$BJ$129, 62, FALSE),0)</f>
        <v>0</v>
      </c>
      <c r="IL9">
        <f>IFERROR(VLOOKUP(_xlfn.NUMBERVALUE(MID(AS9, SEARCH("!", AS9)+1, SEARCH("+", AS9)-SEARCH("!", AS9)-1)), RankingsX!$A$2:$BJ$129, 62, FALSE),0)</f>
        <v>0</v>
      </c>
      <c r="IM9">
        <f>IFERROR(VLOOKUP(_xlfn.NUMBERVALUE(MID(AT9, SEARCH("!", AT9)+1, SEARCH("+", AT9)-SEARCH("!", AT9)-1)), RankingsX!$A$2:$BJ$129, 62, FALSE),0)</f>
        <v>0</v>
      </c>
      <c r="IN9">
        <f>IFERROR(VLOOKUP(_xlfn.NUMBERVALUE(MID(AU9, SEARCH("!", AU9)+1, SEARCH("+", AU9)-SEARCH("!", AU9)-1)), RankingsX!$A$2:$BJ$129, 62, FALSE),0)</f>
        <v>0</v>
      </c>
      <c r="IO9">
        <f>IFERROR(VLOOKUP(_xlfn.NUMBERVALUE(MID(AV9, SEARCH("!", AV9)+1, SEARCH("+", AV9)-SEARCH("!", AV9)-1)), RankingsX!$A$2:$BJ$129, 62, FALSE),0)</f>
        <v>0</v>
      </c>
      <c r="IP9">
        <f>IFERROR(VLOOKUP(_xlfn.NUMBERVALUE(MID(AW9, SEARCH("!", AW9)+1, SEARCH("+", AW9)-SEARCH("!", AW9)-1)), RankingsX!$A$2:$BJ$129, 62, FALSE),0)</f>
        <v>0</v>
      </c>
      <c r="IQ9">
        <f>IFERROR(VLOOKUP(_xlfn.NUMBERVALUE(MID(AX9, SEARCH("!", AX9)+1, SEARCH("+", AX9)-SEARCH("!", AX9)-1)), RankingsX!$A$2:$BJ$129, 62, FALSE),0)</f>
        <v>0</v>
      </c>
      <c r="IR9">
        <f>IFERROR(VLOOKUP(_xlfn.NUMBERVALUE(MID(AY9, SEARCH("!", AY9)+1, SEARCH("+", AY9)-SEARCH("!", AY9)-1)), RankingsX!$A$2:$BJ$129, 62, FALSE),0)</f>
        <v>0</v>
      </c>
      <c r="IS9">
        <f>IFERROR(VLOOKUP(_xlfn.NUMBERVALUE(MID(AZ9, SEARCH("!", AZ9)+1, SEARCH("+", AZ9)-SEARCH("!", AZ9)-1)), RankingsX!$A$2:$BJ$129, 62, FALSE),0)</f>
        <v>0</v>
      </c>
      <c r="IT9">
        <f>IFERROR(VLOOKUP(_xlfn.NUMBERVALUE(MID(BA9, SEARCH("!", BA9)+1, SEARCH("+", BA9)-SEARCH("!", BA9)-1)), RankingsX!$A$2:$BJ$129, 62, FALSE),0)</f>
        <v>0.47153106989505134</v>
      </c>
      <c r="IU9">
        <f>IFERROR(VLOOKUP(_xlfn.NUMBERVALUE(MID(BB9, SEARCH("!", BB9)+1, SEARCH("+", BB9)-SEARCH("!", BB9)-1)), RankingsX!$A$2:$BJ$129, 62, FALSE),0)</f>
        <v>0</v>
      </c>
      <c r="IV9">
        <f>IFERROR(VLOOKUP(_xlfn.NUMBERVALUE(MID(BC9, SEARCH("!", BC9)+1, SEARCH("+", BC9)-SEARCH("!", BC9)-1)), RankingsX!$A$2:$BJ$129, 62, FALSE),0)</f>
        <v>0</v>
      </c>
      <c r="IW9">
        <f>IFERROR(VLOOKUP(_xlfn.NUMBERVALUE(MID(BD9, SEARCH("!", BD9)+1, SEARCH("+", BD9)-SEARCH("!", BD9)-1)), RankingsX!$A$2:$BJ$129, 62, FALSE),0)</f>
        <v>0</v>
      </c>
      <c r="IX9">
        <f>IFERROR(VLOOKUP(_xlfn.NUMBERVALUE(MID(BE9, SEARCH("!", BE9)+1, SEARCH("+", BE9)-SEARCH("!", BE9)-1)), RankingsX!$A$2:$BJ$129, 62, FALSE),0)</f>
        <v>0</v>
      </c>
      <c r="IY9">
        <f>IFERROR(VLOOKUP(_xlfn.NUMBERVALUE(MID(BF9, SEARCH("!", BF9)+1, SEARCH("+", BF9)-SEARCH("!", BF9)-1)), RankingsX!$A$2:$BJ$129, 62, FALSE),0)</f>
        <v>0</v>
      </c>
      <c r="IZ9">
        <f>IFERROR(VLOOKUP(_xlfn.NUMBERVALUE(MID(BG9, SEARCH("!", BG9)+1, SEARCH("+", BG9)-SEARCH("!", BG9)-1)), RankingsX!$A$2:$BJ$129, 62, FALSE),0)</f>
        <v>0</v>
      </c>
      <c r="JA9">
        <f>IFERROR(VLOOKUP(_xlfn.NUMBERVALUE(MID(BH9, SEARCH("!", BH9)+1, SEARCH("+", BH9)-SEARCH("!", BH9)-1)), RankingsX!$A$2:$BJ$129, 62, FALSE),0)</f>
        <v>0</v>
      </c>
      <c r="JB9">
        <f>IFERROR(VLOOKUP(_xlfn.NUMBERVALUE(MID(BI9, SEARCH("!", BI9)+1, SEARCH("+", BI9)-SEARCH("!", BI9)-1)), RankingsX!$A$2:$BJ$129, 62, FALSE),0)</f>
        <v>0</v>
      </c>
      <c r="JC9">
        <f>IFERROR(VLOOKUP(_xlfn.NUMBERVALUE(MID(BJ9, SEARCH("!", BJ9)+1, SEARCH("+", BJ9)-SEARCH("!", BJ9)-1)), RankingsX!$A$2:$BJ$129, 62, FALSE),0)</f>
        <v>0</v>
      </c>
      <c r="JD9">
        <f>IFERROR(VLOOKUP(_xlfn.NUMBERVALUE(MID(BK9, SEARCH("!", BK9)+1, SEARCH("+", BK9)-SEARCH("!", BK9)-1)), RankingsX!$A$2:$BJ$129, 62, FALSE),0)</f>
        <v>0</v>
      </c>
      <c r="JE9">
        <f>IFERROR(VLOOKUP(_xlfn.NUMBERVALUE(MID(BL9, SEARCH("!", BL9)+1, SEARCH("+", BL9)-SEARCH("!", BL9)-1)), RankingsX!$A$2:$BJ$129, 62, FALSE),0)</f>
        <v>0</v>
      </c>
      <c r="JF9">
        <f>IFERROR(VLOOKUP(_xlfn.NUMBERVALUE(MID(BM9, SEARCH("!", BM9)+1, SEARCH("+", BM9)-SEARCH("!", BM9)-1)), RankingsX!$A$2:$BJ$129, 62, FALSE),0)</f>
        <v>0</v>
      </c>
      <c r="JG9">
        <f>IFERROR(VLOOKUP(_xlfn.NUMBERVALUE(MID(BN9, SEARCH("!", BN9)+1, SEARCH("+", BN9)-SEARCH("!", BN9)-1)), RankingsX!$A$2:$BJ$129, 62, FALSE),0)</f>
        <v>0</v>
      </c>
      <c r="JH9">
        <f>IFERROR(VLOOKUP(_xlfn.NUMBERVALUE(MID(BO9, SEARCH("!", BO9)+1, SEARCH("+", BO9)-SEARCH("!", BO9)-1)), RankingsX!$A$2:$BJ$129, 62, FALSE),0)</f>
        <v>0</v>
      </c>
      <c r="JI9">
        <f>IFERROR(VLOOKUP(_xlfn.NUMBERVALUE(MID(BP9, SEARCH("!", BP9)+1, SEARCH("+", BP9)-SEARCH("!", BP9)-1)), RankingsX!$A$2:$BJ$129, 62, FALSE),0)</f>
        <v>0</v>
      </c>
      <c r="JJ9">
        <f>IFERROR(VLOOKUP(_xlfn.NUMBERVALUE(MID(BQ9, SEARCH("!", BQ9)+1, SEARCH("+", BQ9)-SEARCH("!", BQ9)-1)), RankingsX!$A$2:$BJ$129, 62, FALSE),0)</f>
        <v>0</v>
      </c>
      <c r="JK9">
        <f>IFERROR(VLOOKUP(_xlfn.NUMBERVALUE(MID(BR9, SEARCH("!", BR9)+1, SEARCH("+", BR9)-SEARCH("!", BR9)-1)), RankingsX!$A$2:$BJ$129, 62, FALSE),0)</f>
        <v>0</v>
      </c>
      <c r="JL9">
        <f>IFERROR(VLOOKUP(_xlfn.NUMBERVALUE(MID(BS9, SEARCH("!", BS9)+1, SEARCH("+", BS9)-SEARCH("!", BS9)-1)), RankingsX!$A$2:$BJ$129, 62, FALSE),0)</f>
        <v>0</v>
      </c>
      <c r="JM9">
        <f>IFERROR(VLOOKUP(_xlfn.NUMBERVALUE(MID(BT9, SEARCH("!", BT9)+1, SEARCH("+", BT9)-SEARCH("!", BT9)-1)), RankingsX!$A$2:$BJ$129, 62, FALSE),0)</f>
        <v>0</v>
      </c>
      <c r="JN9">
        <f>IFERROR(VLOOKUP(_xlfn.NUMBERVALUE(MID(BU9, SEARCH("!", BU9)+1, SEARCH("+", BU9)-SEARCH("!", BU9)-1)), RankingsX!$A$2:$BJ$129, 62, FALSE),0)</f>
        <v>0</v>
      </c>
      <c r="JO9">
        <f>IFERROR(VLOOKUP(_xlfn.NUMBERVALUE(MID(BV9, SEARCH("!", BV9)+1, SEARCH("+", BV9)-SEARCH("!", BV9)-1)), RankingsX!$A$2:$BJ$129, 62, FALSE),0)</f>
        <v>0</v>
      </c>
      <c r="JP9">
        <f>IFERROR(VLOOKUP(_xlfn.NUMBERVALUE(MID(BW9, SEARCH("!", BW9)+1, SEARCH("+", BW9)-SEARCH("!", BW9)-1)), RankingsX!$A$2:$BJ$129, 62, FALSE),0)</f>
        <v>0</v>
      </c>
      <c r="JQ9">
        <f>IFERROR(VLOOKUP(_xlfn.NUMBERVALUE(MID(BX9, SEARCH("!", BX9)+1, SEARCH("+", BX9)-SEARCH("!", BX9)-1)), RankingsX!$A$2:$BJ$129, 62, FALSE),0)</f>
        <v>0</v>
      </c>
      <c r="JR9">
        <f>IFERROR(VLOOKUP(_xlfn.NUMBERVALUE(MID(BY9, SEARCH("!", BY9)+1, SEARCH("+", BY9)-SEARCH("!", BY9)-1)), RankingsX!$A$2:$BJ$129, 62, FALSE),0)</f>
        <v>0</v>
      </c>
      <c r="JS9">
        <f>IFERROR(VLOOKUP(_xlfn.NUMBERVALUE(MID(BZ9, SEARCH("!", BZ9)+1, SEARCH("+", BZ9)-SEARCH("!", BZ9)-1)), RankingsX!$A$2:$BJ$129, 62, FALSE),0)</f>
        <v>0</v>
      </c>
      <c r="JT9">
        <f>IFERROR(VLOOKUP(_xlfn.NUMBERVALUE(MID(CA9, SEARCH("!", CA9)+1, SEARCH("+", CA9)-SEARCH("!", CA9)-1)), RankingsX!$A$2:$BJ$129, 62, FALSE),0)</f>
        <v>0</v>
      </c>
      <c r="JU9">
        <f>IFERROR(VLOOKUP(_xlfn.NUMBERVALUE(MID(CB9, SEARCH("!", CB9)+1, SEARCH("+", CB9)-SEARCH("!", CB9)-1)), RankingsX!$A$2:$BJ$129, 62, FALSE),0)</f>
        <v>0</v>
      </c>
      <c r="JV9">
        <f>IFERROR(VLOOKUP(_xlfn.NUMBERVALUE(MID(CC9, SEARCH("!", CC9)+1, SEARCH("+", CC9)-SEARCH("!", CC9)-1)), RankingsX!$A$2:$BJ$129, 62, FALSE),0)</f>
        <v>0</v>
      </c>
      <c r="JW9">
        <f>IFERROR(VLOOKUP(_xlfn.NUMBERVALUE(MID(CD9, SEARCH("!", CD9)+1, SEARCH("+", CD9)-SEARCH("!", CD9)-1)), RankingsX!$A$2:$BJ$129, 62, FALSE),0)</f>
        <v>0</v>
      </c>
      <c r="JX9">
        <f>IFERROR(VLOOKUP(_xlfn.NUMBERVALUE(MID(CE9, SEARCH("!", CE9)+1, SEARCH("+", CE9)-SEARCH("!", CE9)-1)), RankingsX!$A$2:$BJ$129, 62, FALSE),0)</f>
        <v>0</v>
      </c>
      <c r="JY9">
        <f>IFERROR(VLOOKUP(_xlfn.NUMBERVALUE(MID(CF9, SEARCH("!", CF9)+1, SEARCH("+", CF9)-SEARCH("!", CF9)-1)), RankingsX!$A$2:$BJ$129, 62, FALSE),0)</f>
        <v>0</v>
      </c>
      <c r="JZ9">
        <f>IFERROR(VLOOKUP(_xlfn.NUMBERVALUE(MID(CG9, SEARCH("!", CG9)+1, SEARCH("+", CG9)-SEARCH("!", CG9)-1)), RankingsX!$A$2:$BJ$129, 62, FALSE),0)</f>
        <v>0</v>
      </c>
      <c r="KA9">
        <f>IFERROR(VLOOKUP(_xlfn.NUMBERVALUE(MID(CH9, SEARCH("!", CH9)+1, SEARCH("+", CH9)-SEARCH("!", CH9)-1)), RankingsX!$A$2:$BJ$129, 62, FALSE),0)</f>
        <v>0</v>
      </c>
      <c r="KB9">
        <f>IFERROR(VLOOKUP(_xlfn.NUMBERVALUE(MID(CI9, SEARCH("!", CI9)+1, SEARCH("+", CI9)-SEARCH("!", CI9)-1)), RankingsX!$A$2:$BJ$129, 62, FALSE),0)</f>
        <v>0</v>
      </c>
      <c r="KC9">
        <f>IFERROR(VLOOKUP(_xlfn.NUMBERVALUE(MID(CJ9, SEARCH("!", CJ9)+1, SEARCH("+", CJ9)-SEARCH("!", CJ9)-1)), RankingsX!$A$2:$BJ$129, 62, FALSE),0)</f>
        <v>0</v>
      </c>
      <c r="KD9">
        <f>IFERROR(VLOOKUP(_xlfn.NUMBERVALUE(MID(CK9, SEARCH("!", CK9)+1, SEARCH("+", CK9)-SEARCH("!", CK9)-1)), RankingsX!$A$2:$BJ$129, 62, FALSE),0)</f>
        <v>0</v>
      </c>
      <c r="KE9">
        <f>IFERROR(VLOOKUP(_xlfn.NUMBERVALUE(MID(CL9, SEARCH("!", CL9)+1, SEARCH("+", CL9)-SEARCH("!", CL9)-1)), RankingsX!$A$2:$BJ$129, 62, FALSE),0)</f>
        <v>0</v>
      </c>
      <c r="KF9">
        <f>IFERROR(VLOOKUP(_xlfn.NUMBERVALUE(MID(CM9, SEARCH("!", CM9)+1, SEARCH("+", CM9)-SEARCH("!", CM9)-1)), RankingsX!$A$2:$BJ$129, 62, FALSE),0)</f>
        <v>0</v>
      </c>
      <c r="KG9">
        <f>IFERROR(VLOOKUP(_xlfn.NUMBERVALUE(MID(CN9, SEARCH("!", CN9)+1, SEARCH("+", CN9)-SEARCH("!", CN9)-1)), RankingsX!$A$2:$BJ$129, 62, FALSE),0)</f>
        <v>0</v>
      </c>
      <c r="KH9">
        <f>IFERROR(VLOOKUP(_xlfn.NUMBERVALUE(MID(CO9, SEARCH("!", CO9)+1, SEARCH("+", CO9)-SEARCH("!", CO9)-1)), RankingsX!$A$2:$BJ$129, 62, FALSE),0)</f>
        <v>0</v>
      </c>
      <c r="KJ9" s="28">
        <f t="shared" si="116"/>
        <v>85</v>
      </c>
      <c r="KK9" s="28">
        <f t="shared" si="117"/>
        <v>0</v>
      </c>
      <c r="KL9" s="28">
        <f t="shared" si="118"/>
        <v>0</v>
      </c>
      <c r="KM9" s="28">
        <f t="shared" si="119"/>
        <v>24</v>
      </c>
      <c r="KN9" s="28">
        <f t="shared" si="120"/>
        <v>0</v>
      </c>
      <c r="KO9" s="28">
        <f t="shared" si="121"/>
        <v>85</v>
      </c>
      <c r="KP9" s="28">
        <f t="shared" si="122"/>
        <v>109</v>
      </c>
      <c r="KS9" s="27" t="str">
        <f t="shared" si="123"/>
        <v>20</v>
      </c>
      <c r="KT9" s="27" t="str">
        <f t="shared" si="124"/>
        <v>18</v>
      </c>
      <c r="KU9" s="27" t="str">
        <f t="shared" si="125"/>
        <v>17</v>
      </c>
      <c r="KV9" s="27">
        <f t="shared" si="126"/>
        <v>0</v>
      </c>
      <c r="KW9" s="27">
        <f t="shared" si="127"/>
        <v>0</v>
      </c>
      <c r="KX9" s="27">
        <f t="shared" si="128"/>
        <v>0</v>
      </c>
      <c r="KY9" s="27">
        <f t="shared" si="129"/>
        <v>0</v>
      </c>
      <c r="KZ9" s="27">
        <f t="shared" si="130"/>
        <v>0</v>
      </c>
      <c r="LA9" s="27">
        <f t="shared" si="131"/>
        <v>0</v>
      </c>
      <c r="LB9" s="27">
        <f t="shared" si="132"/>
        <v>0</v>
      </c>
      <c r="LC9" s="27">
        <f t="shared" si="133"/>
        <v>0</v>
      </c>
      <c r="LD9" s="27" t="str">
        <f t="shared" si="134"/>
        <v>30</v>
      </c>
      <c r="LE9" s="27">
        <f t="shared" si="135"/>
        <v>0</v>
      </c>
      <c r="LF9" s="27">
        <f t="shared" si="136"/>
        <v>0</v>
      </c>
      <c r="LG9" s="27">
        <f t="shared" si="137"/>
        <v>0</v>
      </c>
      <c r="LH9" s="27">
        <f t="shared" si="138"/>
        <v>0</v>
      </c>
      <c r="LI9" s="27">
        <f t="shared" si="139"/>
        <v>0</v>
      </c>
      <c r="LJ9" s="27">
        <f t="shared" si="140"/>
        <v>0</v>
      </c>
      <c r="LK9" s="27">
        <f t="shared" si="141"/>
        <v>0</v>
      </c>
      <c r="LL9" s="27">
        <f t="shared" si="142"/>
        <v>0</v>
      </c>
      <c r="LM9" s="27">
        <f t="shared" si="143"/>
        <v>0</v>
      </c>
      <c r="LN9" s="27">
        <f t="shared" si="144"/>
        <v>0</v>
      </c>
      <c r="LO9" s="27">
        <f t="shared" si="145"/>
        <v>0</v>
      </c>
      <c r="LP9" s="27">
        <f t="shared" si="146"/>
        <v>0</v>
      </c>
      <c r="LQ9" s="27">
        <f t="shared" si="147"/>
        <v>0</v>
      </c>
      <c r="LR9" s="27">
        <f t="shared" si="148"/>
        <v>0</v>
      </c>
      <c r="LS9" s="27">
        <f t="shared" si="149"/>
        <v>0</v>
      </c>
      <c r="LT9" s="27">
        <f t="shared" si="150"/>
        <v>0</v>
      </c>
      <c r="LU9" s="27">
        <f t="shared" si="151"/>
        <v>0</v>
      </c>
      <c r="LV9" s="27">
        <f t="shared" si="152"/>
        <v>0</v>
      </c>
      <c r="LW9" s="27">
        <f t="shared" si="153"/>
        <v>0</v>
      </c>
      <c r="LX9" s="27">
        <f t="shared" si="154"/>
        <v>0</v>
      </c>
      <c r="LY9" s="27">
        <f t="shared" si="155"/>
        <v>0</v>
      </c>
      <c r="LZ9" s="27">
        <f t="shared" si="156"/>
        <v>0</v>
      </c>
      <c r="MA9" s="27">
        <f t="shared" si="157"/>
        <v>0</v>
      </c>
      <c r="MB9" s="27">
        <f t="shared" si="158"/>
        <v>0</v>
      </c>
      <c r="MC9" s="27">
        <f t="shared" si="159"/>
        <v>0</v>
      </c>
      <c r="MD9" s="27">
        <f t="shared" si="160"/>
        <v>0</v>
      </c>
      <c r="ME9" s="27">
        <f t="shared" si="161"/>
        <v>0</v>
      </c>
      <c r="MF9" s="27">
        <f t="shared" si="162"/>
        <v>0</v>
      </c>
      <c r="MG9" s="27">
        <f t="shared" si="163"/>
        <v>0</v>
      </c>
      <c r="MH9" s="27" t="str">
        <f t="shared" si="164"/>
        <v>24</v>
      </c>
      <c r="MI9" s="27">
        <f t="shared" si="165"/>
        <v>0</v>
      </c>
      <c r="MJ9" s="27">
        <f t="shared" si="166"/>
        <v>0</v>
      </c>
      <c r="MK9" s="27">
        <f t="shared" si="167"/>
        <v>0</v>
      </c>
      <c r="ML9" s="27">
        <f t="shared" si="168"/>
        <v>0</v>
      </c>
      <c r="MM9" s="27">
        <f t="shared" si="169"/>
        <v>0</v>
      </c>
      <c r="MN9" s="27">
        <f t="shared" si="170"/>
        <v>0</v>
      </c>
      <c r="MO9" s="27">
        <f t="shared" si="171"/>
        <v>0</v>
      </c>
      <c r="MP9" s="27">
        <f t="shared" si="172"/>
        <v>0</v>
      </c>
      <c r="MQ9" s="27">
        <f t="shared" si="173"/>
        <v>0</v>
      </c>
      <c r="MR9" s="27">
        <f t="shared" si="174"/>
        <v>0</v>
      </c>
      <c r="MS9" s="27">
        <f t="shared" si="175"/>
        <v>0</v>
      </c>
      <c r="MT9" s="27">
        <f t="shared" si="176"/>
        <v>0</v>
      </c>
      <c r="MU9" s="27">
        <f t="shared" si="177"/>
        <v>0</v>
      </c>
      <c r="MV9" s="27">
        <f t="shared" si="178"/>
        <v>0</v>
      </c>
      <c r="MW9" s="27">
        <f t="shared" si="179"/>
        <v>0</v>
      </c>
      <c r="MX9" s="27">
        <f t="shared" si="180"/>
        <v>0</v>
      </c>
      <c r="MY9" s="27">
        <f t="shared" si="181"/>
        <v>0</v>
      </c>
      <c r="MZ9" s="27">
        <f t="shared" si="182"/>
        <v>0</v>
      </c>
      <c r="NA9" s="27">
        <f t="shared" si="183"/>
        <v>0</v>
      </c>
      <c r="NB9" s="27">
        <f t="shared" si="184"/>
        <v>0</v>
      </c>
      <c r="NC9" s="27">
        <f t="shared" si="185"/>
        <v>0</v>
      </c>
      <c r="ND9" s="27">
        <f t="shared" si="186"/>
        <v>0</v>
      </c>
      <c r="NE9" s="27">
        <f t="shared" si="187"/>
        <v>0</v>
      </c>
      <c r="NF9" s="27">
        <f t="shared" si="188"/>
        <v>0</v>
      </c>
      <c r="NG9" s="27">
        <f t="shared" si="189"/>
        <v>0</v>
      </c>
      <c r="NH9" s="27">
        <f t="shared" si="190"/>
        <v>0</v>
      </c>
      <c r="NI9" s="27">
        <f t="shared" si="191"/>
        <v>0</v>
      </c>
      <c r="NJ9" s="27">
        <f t="shared" si="192"/>
        <v>0</v>
      </c>
      <c r="NK9" s="27">
        <f t="shared" si="193"/>
        <v>0</v>
      </c>
      <c r="NL9" s="27">
        <f t="shared" si="194"/>
        <v>0</v>
      </c>
      <c r="NM9" s="27">
        <f t="shared" si="195"/>
        <v>0</v>
      </c>
      <c r="NN9" s="27">
        <f t="shared" si="196"/>
        <v>0</v>
      </c>
      <c r="NO9" s="27">
        <f t="shared" si="197"/>
        <v>0</v>
      </c>
      <c r="NP9" s="27">
        <f t="shared" si="198"/>
        <v>0</v>
      </c>
      <c r="NQ9" s="27">
        <f t="shared" si="199"/>
        <v>0</v>
      </c>
      <c r="NR9" s="27">
        <f t="shared" si="200"/>
        <v>0</v>
      </c>
      <c r="NS9" s="27">
        <f t="shared" si="201"/>
        <v>0</v>
      </c>
      <c r="NT9" s="27">
        <f t="shared" si="202"/>
        <v>0</v>
      </c>
      <c r="NU9" s="27">
        <f t="shared" si="203"/>
        <v>0</v>
      </c>
      <c r="NV9" s="27">
        <f t="shared" si="204"/>
        <v>0</v>
      </c>
      <c r="NX9" s="28">
        <f t="shared" si="205"/>
        <v>58</v>
      </c>
      <c r="NY9" s="28">
        <f t="shared" si="206"/>
        <v>0</v>
      </c>
      <c r="NZ9" s="28">
        <f t="shared" si="207"/>
        <v>0</v>
      </c>
      <c r="OA9" s="28">
        <f t="shared" si="208"/>
        <v>30</v>
      </c>
      <c r="OB9" s="28">
        <f t="shared" si="209"/>
        <v>0</v>
      </c>
      <c r="OC9" s="28">
        <f t="shared" si="210"/>
        <v>58</v>
      </c>
      <c r="OD9" s="28">
        <f t="shared" si="211"/>
        <v>88</v>
      </c>
      <c r="OG9" s="27" t="str">
        <f t="shared" si="212"/>
        <v>10</v>
      </c>
      <c r="OH9" s="27" t="str">
        <f t="shared" si="213"/>
        <v>21</v>
      </c>
      <c r="OI9" s="27" t="str">
        <f t="shared" si="214"/>
        <v>15</v>
      </c>
      <c r="OJ9" s="27">
        <f t="shared" si="215"/>
        <v>0</v>
      </c>
      <c r="OK9" s="27">
        <f t="shared" si="216"/>
        <v>0</v>
      </c>
      <c r="OL9" s="27">
        <f t="shared" si="217"/>
        <v>0</v>
      </c>
      <c r="OM9" s="27">
        <f t="shared" si="218"/>
        <v>0</v>
      </c>
      <c r="ON9" s="27">
        <f t="shared" si="219"/>
        <v>0</v>
      </c>
      <c r="OO9" s="27">
        <f t="shared" si="220"/>
        <v>0</v>
      </c>
      <c r="OP9" s="27">
        <f t="shared" si="221"/>
        <v>0</v>
      </c>
      <c r="OQ9" s="27">
        <f t="shared" si="222"/>
        <v>0</v>
      </c>
      <c r="OR9" s="27" t="str">
        <f t="shared" si="223"/>
        <v>12</v>
      </c>
      <c r="OS9" s="27">
        <f t="shared" si="224"/>
        <v>0</v>
      </c>
      <c r="OT9" s="27">
        <f t="shared" si="225"/>
        <v>0</v>
      </c>
      <c r="OU9" s="27">
        <f t="shared" si="226"/>
        <v>0</v>
      </c>
      <c r="OV9" s="27">
        <f t="shared" si="227"/>
        <v>0</v>
      </c>
      <c r="OW9" s="27">
        <f t="shared" si="228"/>
        <v>0</v>
      </c>
      <c r="OX9" s="27">
        <f t="shared" si="229"/>
        <v>0</v>
      </c>
      <c r="OY9" s="27">
        <f t="shared" si="230"/>
        <v>0</v>
      </c>
      <c r="OZ9" s="27">
        <f t="shared" si="231"/>
        <v>0</v>
      </c>
      <c r="PA9" s="27">
        <f t="shared" si="232"/>
        <v>0</v>
      </c>
      <c r="PB9" s="27">
        <f t="shared" si="233"/>
        <v>0</v>
      </c>
      <c r="PC9" s="27">
        <f t="shared" si="234"/>
        <v>0</v>
      </c>
      <c r="PD9" s="27">
        <f t="shared" si="235"/>
        <v>0</v>
      </c>
      <c r="PE9" s="27">
        <f t="shared" si="236"/>
        <v>0</v>
      </c>
      <c r="PF9" s="27">
        <f t="shared" si="237"/>
        <v>0</v>
      </c>
      <c r="PG9" s="27">
        <f t="shared" si="238"/>
        <v>0</v>
      </c>
      <c r="PH9" s="27">
        <f t="shared" si="239"/>
        <v>0</v>
      </c>
      <c r="PI9" s="27">
        <f t="shared" si="240"/>
        <v>0</v>
      </c>
      <c r="PJ9" s="27">
        <f t="shared" si="241"/>
        <v>0</v>
      </c>
      <c r="PK9" s="27">
        <f t="shared" si="242"/>
        <v>0</v>
      </c>
      <c r="PL9" s="27">
        <f t="shared" si="243"/>
        <v>0</v>
      </c>
      <c r="PM9" s="27">
        <f t="shared" si="244"/>
        <v>0</v>
      </c>
      <c r="PN9" s="27">
        <f t="shared" si="245"/>
        <v>0</v>
      </c>
      <c r="PO9" s="27">
        <f t="shared" si="246"/>
        <v>0</v>
      </c>
      <c r="PP9" s="27">
        <f t="shared" si="247"/>
        <v>0</v>
      </c>
      <c r="PQ9" s="27">
        <f t="shared" si="248"/>
        <v>0</v>
      </c>
      <c r="PR9" s="27">
        <f t="shared" si="249"/>
        <v>0</v>
      </c>
      <c r="PS9" s="27">
        <f t="shared" si="250"/>
        <v>0</v>
      </c>
      <c r="PT9" s="27">
        <f t="shared" si="251"/>
        <v>0</v>
      </c>
      <c r="PU9" s="27">
        <f t="shared" si="252"/>
        <v>0</v>
      </c>
      <c r="PV9" s="27" t="str">
        <f t="shared" si="253"/>
        <v>30</v>
      </c>
      <c r="PW9" s="27">
        <f t="shared" si="254"/>
        <v>0</v>
      </c>
      <c r="PX9" s="27">
        <f t="shared" si="255"/>
        <v>0</v>
      </c>
      <c r="PY9" s="27">
        <f t="shared" si="256"/>
        <v>0</v>
      </c>
      <c r="PZ9" s="27">
        <f t="shared" si="257"/>
        <v>0</v>
      </c>
      <c r="QA9" s="27">
        <f t="shared" si="258"/>
        <v>0</v>
      </c>
      <c r="QB9" s="27">
        <f t="shared" si="259"/>
        <v>0</v>
      </c>
      <c r="QC9" s="27">
        <f t="shared" si="260"/>
        <v>0</v>
      </c>
      <c r="QD9" s="27">
        <f t="shared" si="261"/>
        <v>0</v>
      </c>
      <c r="QE9" s="27">
        <f t="shared" si="262"/>
        <v>0</v>
      </c>
      <c r="QF9" s="27">
        <f t="shared" si="263"/>
        <v>0</v>
      </c>
      <c r="QG9" s="27">
        <f t="shared" si="264"/>
        <v>0</v>
      </c>
      <c r="QH9" s="27">
        <f t="shared" si="265"/>
        <v>0</v>
      </c>
      <c r="QI9" s="27">
        <f t="shared" si="266"/>
        <v>0</v>
      </c>
      <c r="QJ9" s="27">
        <f t="shared" si="267"/>
        <v>0</v>
      </c>
      <c r="QK9" s="27">
        <f t="shared" si="268"/>
        <v>0</v>
      </c>
      <c r="QL9" s="27">
        <f t="shared" si="269"/>
        <v>0</v>
      </c>
      <c r="QM9" s="27">
        <f t="shared" si="270"/>
        <v>0</v>
      </c>
      <c r="QN9" s="27">
        <f t="shared" si="271"/>
        <v>0</v>
      </c>
      <c r="QO9" s="27">
        <f t="shared" si="272"/>
        <v>0</v>
      </c>
      <c r="QP9" s="27">
        <f t="shared" si="273"/>
        <v>0</v>
      </c>
      <c r="QQ9" s="27">
        <f t="shared" si="274"/>
        <v>0</v>
      </c>
      <c r="QR9" s="27">
        <f t="shared" si="275"/>
        <v>0</v>
      </c>
      <c r="QS9" s="27">
        <f t="shared" si="276"/>
        <v>0</v>
      </c>
      <c r="QT9" s="27">
        <f t="shared" si="277"/>
        <v>0</v>
      </c>
      <c r="QU9" s="27">
        <f t="shared" si="278"/>
        <v>0</v>
      </c>
      <c r="QV9" s="27">
        <f t="shared" si="279"/>
        <v>0</v>
      </c>
      <c r="QW9" s="27">
        <f t="shared" si="280"/>
        <v>0</v>
      </c>
      <c r="QX9" s="27">
        <f t="shared" si="281"/>
        <v>0</v>
      </c>
      <c r="QY9" s="27">
        <f t="shared" si="282"/>
        <v>0</v>
      </c>
      <c r="QZ9" s="27">
        <f t="shared" si="283"/>
        <v>0</v>
      </c>
      <c r="RA9" s="27">
        <f t="shared" si="284"/>
        <v>0</v>
      </c>
      <c r="RB9" s="27">
        <f t="shared" si="285"/>
        <v>0</v>
      </c>
      <c r="RC9" s="27">
        <f t="shared" si="286"/>
        <v>0</v>
      </c>
      <c r="RD9" s="27">
        <f t="shared" si="287"/>
        <v>0</v>
      </c>
      <c r="RE9" s="27">
        <f t="shared" si="288"/>
        <v>0</v>
      </c>
      <c r="RF9" s="27">
        <f t="shared" si="289"/>
        <v>0</v>
      </c>
      <c r="RG9" s="27">
        <f t="shared" si="290"/>
        <v>0</v>
      </c>
      <c r="RH9" s="27">
        <f t="shared" si="291"/>
        <v>0</v>
      </c>
      <c r="RI9" s="27">
        <f t="shared" si="292"/>
        <v>0</v>
      </c>
      <c r="RJ9" s="27">
        <f t="shared" si="293"/>
        <v>0</v>
      </c>
      <c r="RL9" s="28">
        <f t="shared" si="294"/>
        <v>34</v>
      </c>
      <c r="RM9" s="28">
        <f t="shared" si="295"/>
        <v>0</v>
      </c>
      <c r="RN9" s="28">
        <f t="shared" si="296"/>
        <v>0</v>
      </c>
      <c r="RO9" s="28">
        <f t="shared" si="297"/>
        <v>8</v>
      </c>
      <c r="RP9" s="28">
        <f t="shared" si="298"/>
        <v>0</v>
      </c>
      <c r="RQ9" s="28">
        <f t="shared" si="299"/>
        <v>42</v>
      </c>
      <c r="RT9" s="27" t="str">
        <f t="shared" si="300"/>
        <v>8</v>
      </c>
      <c r="RU9" s="27" t="str">
        <f t="shared" si="301"/>
        <v>7</v>
      </c>
      <c r="RV9" s="27" t="str">
        <f t="shared" si="302"/>
        <v>9</v>
      </c>
      <c r="RW9" s="27" t="str">
        <f t="shared" si="303"/>
        <v>0</v>
      </c>
      <c r="RX9" s="27" t="str">
        <f t="shared" si="304"/>
        <v>0</v>
      </c>
      <c r="RY9" s="27" t="str">
        <f t="shared" si="305"/>
        <v>0</v>
      </c>
      <c r="RZ9" s="27" t="str">
        <f t="shared" si="306"/>
        <v>0</v>
      </c>
      <c r="SA9" s="27" t="str">
        <f t="shared" si="307"/>
        <v>0</v>
      </c>
      <c r="SB9" s="27" t="str">
        <f t="shared" si="308"/>
        <v>0</v>
      </c>
      <c r="SC9" s="27" t="str">
        <f t="shared" si="309"/>
        <v>0</v>
      </c>
      <c r="SD9" s="27" t="str">
        <f t="shared" si="310"/>
        <v>0</v>
      </c>
      <c r="SE9" s="27" t="str">
        <f t="shared" si="311"/>
        <v>10</v>
      </c>
      <c r="SF9" s="27" t="str">
        <f t="shared" si="312"/>
        <v>0</v>
      </c>
      <c r="SG9" s="27" t="str">
        <f t="shared" si="313"/>
        <v>0</v>
      </c>
      <c r="SH9" s="27" t="str">
        <f t="shared" si="314"/>
        <v>0</v>
      </c>
      <c r="SI9" s="27" t="str">
        <f t="shared" si="315"/>
        <v>0</v>
      </c>
      <c r="SJ9" s="27" t="str">
        <f t="shared" si="316"/>
        <v>0</v>
      </c>
      <c r="SK9" s="27" t="str">
        <f t="shared" si="317"/>
        <v>0</v>
      </c>
      <c r="SL9" s="27" t="str">
        <f t="shared" si="318"/>
        <v>0</v>
      </c>
      <c r="SM9" s="27" t="str">
        <f t="shared" si="319"/>
        <v>0</v>
      </c>
      <c r="SN9" s="27" t="str">
        <f t="shared" si="320"/>
        <v>0</v>
      </c>
      <c r="SO9" s="27" t="str">
        <f t="shared" si="321"/>
        <v>0</v>
      </c>
      <c r="SP9" s="27" t="str">
        <f t="shared" si="322"/>
        <v>0</v>
      </c>
      <c r="SQ9" s="27" t="str">
        <f t="shared" si="323"/>
        <v>0</v>
      </c>
      <c r="SR9" s="27" t="str">
        <f t="shared" si="324"/>
        <v>0</v>
      </c>
      <c r="SS9" s="27" t="str">
        <f t="shared" si="325"/>
        <v>0</v>
      </c>
      <c r="ST9" s="27" t="str">
        <f t="shared" si="326"/>
        <v>0</v>
      </c>
      <c r="SU9" s="27" t="str">
        <f t="shared" si="327"/>
        <v>0</v>
      </c>
      <c r="SV9" s="27" t="str">
        <f t="shared" si="328"/>
        <v>0</v>
      </c>
      <c r="SW9" s="27" t="str">
        <f t="shared" si="329"/>
        <v>0</v>
      </c>
      <c r="SX9" s="27" t="str">
        <f t="shared" si="330"/>
        <v>0</v>
      </c>
      <c r="SY9" s="27" t="str">
        <f t="shared" si="331"/>
        <v>0</v>
      </c>
      <c r="SZ9" s="27" t="str">
        <f t="shared" si="332"/>
        <v>0</v>
      </c>
      <c r="TA9" s="27" t="str">
        <f t="shared" si="333"/>
        <v>0</v>
      </c>
      <c r="TB9" s="27" t="str">
        <f t="shared" si="334"/>
        <v>0</v>
      </c>
      <c r="TC9" s="27" t="str">
        <f t="shared" si="335"/>
        <v>0</v>
      </c>
      <c r="TD9" s="27" t="str">
        <f t="shared" si="336"/>
        <v>0</v>
      </c>
      <c r="TE9" s="27" t="str">
        <f t="shared" si="337"/>
        <v>0</v>
      </c>
      <c r="TF9" s="27" t="str">
        <f t="shared" si="338"/>
        <v>0</v>
      </c>
      <c r="TG9" s="27" t="str">
        <f t="shared" si="339"/>
        <v>0</v>
      </c>
      <c r="TH9" s="27" t="str">
        <f t="shared" si="340"/>
        <v>0</v>
      </c>
      <c r="TI9" s="27" t="str">
        <f t="shared" si="341"/>
        <v>8</v>
      </c>
      <c r="TJ9" s="27" t="str">
        <f t="shared" si="342"/>
        <v>0</v>
      </c>
      <c r="TK9" s="27" t="str">
        <f t="shared" si="343"/>
        <v>0</v>
      </c>
      <c r="TL9" s="27" t="str">
        <f t="shared" si="344"/>
        <v>0</v>
      </c>
      <c r="TM9" s="27" t="str">
        <f t="shared" si="345"/>
        <v>0</v>
      </c>
      <c r="TN9" s="27" t="str">
        <f t="shared" si="346"/>
        <v>0</v>
      </c>
      <c r="TO9" s="27" t="str">
        <f t="shared" si="347"/>
        <v>0</v>
      </c>
      <c r="TP9" s="27" t="str">
        <f t="shared" si="348"/>
        <v>0</v>
      </c>
      <c r="TQ9" s="27" t="str">
        <f t="shared" si="349"/>
        <v>0</v>
      </c>
      <c r="TR9" s="27" t="str">
        <f t="shared" si="350"/>
        <v>0</v>
      </c>
      <c r="TS9" s="27" t="str">
        <f t="shared" si="351"/>
        <v>0</v>
      </c>
      <c r="TT9" s="27" t="str">
        <f t="shared" si="352"/>
        <v>0</v>
      </c>
      <c r="TU9" s="27" t="str">
        <f t="shared" si="353"/>
        <v>0</v>
      </c>
      <c r="TV9" s="27" t="str">
        <f t="shared" si="354"/>
        <v>0</v>
      </c>
      <c r="TW9" s="27" t="str">
        <f t="shared" si="355"/>
        <v>0</v>
      </c>
      <c r="TX9" s="27" t="str">
        <f t="shared" si="356"/>
        <v>0</v>
      </c>
      <c r="TY9" s="27" t="str">
        <f t="shared" si="357"/>
        <v>0</v>
      </c>
      <c r="TZ9" s="27" t="str">
        <f t="shared" si="358"/>
        <v>0</v>
      </c>
      <c r="UA9" s="27" t="str">
        <f t="shared" si="359"/>
        <v>0</v>
      </c>
      <c r="UB9" s="27" t="str">
        <f t="shared" si="360"/>
        <v>0</v>
      </c>
      <c r="UC9" s="27" t="str">
        <f t="shared" si="361"/>
        <v>0</v>
      </c>
      <c r="UD9" s="27" t="str">
        <f t="shared" si="362"/>
        <v>0</v>
      </c>
      <c r="UE9" s="27" t="str">
        <f t="shared" si="363"/>
        <v>0</v>
      </c>
      <c r="UF9" s="27" t="str">
        <f t="shared" si="364"/>
        <v>0</v>
      </c>
      <c r="UG9" s="27" t="str">
        <f t="shared" si="365"/>
        <v>0</v>
      </c>
      <c r="UH9" s="27" t="str">
        <f t="shared" si="366"/>
        <v>0</v>
      </c>
      <c r="UI9" s="27" t="str">
        <f t="shared" si="367"/>
        <v>0</v>
      </c>
      <c r="UJ9" s="27" t="str">
        <f t="shared" si="368"/>
        <v>0</v>
      </c>
      <c r="UK9" s="27" t="str">
        <f t="shared" si="369"/>
        <v>0</v>
      </c>
      <c r="UL9" s="27" t="str">
        <f t="shared" si="370"/>
        <v>0</v>
      </c>
      <c r="UM9" s="27" t="str">
        <f t="shared" si="371"/>
        <v>0</v>
      </c>
      <c r="UN9" s="27" t="str">
        <f t="shared" si="372"/>
        <v>0</v>
      </c>
      <c r="UO9" s="27" t="str">
        <f t="shared" si="373"/>
        <v>0</v>
      </c>
      <c r="UP9" s="27" t="str">
        <f t="shared" si="374"/>
        <v>0</v>
      </c>
      <c r="UQ9" s="27" t="str">
        <f t="shared" si="375"/>
        <v>0</v>
      </c>
      <c r="UR9" s="27" t="str">
        <f t="shared" si="376"/>
        <v>0</v>
      </c>
      <c r="US9" s="27" t="str">
        <f t="shared" si="377"/>
        <v>0</v>
      </c>
      <c r="UT9" s="27" t="str">
        <f t="shared" si="378"/>
        <v>0</v>
      </c>
      <c r="UU9" s="27" t="str">
        <f t="shared" si="379"/>
        <v>0</v>
      </c>
      <c r="UV9" s="27" t="str">
        <f t="shared" si="380"/>
        <v>0</v>
      </c>
      <c r="UW9" s="27" t="str">
        <f t="shared" si="381"/>
        <v>0</v>
      </c>
      <c r="UY9" s="28">
        <f t="shared" si="382"/>
        <v>15.22</v>
      </c>
      <c r="UZ9" s="28">
        <f t="shared" si="383"/>
        <v>0</v>
      </c>
      <c r="VA9" s="28">
        <f t="shared" si="384"/>
        <v>0</v>
      </c>
      <c r="VB9" s="28">
        <f t="shared" si="385"/>
        <v>10.41</v>
      </c>
      <c r="VC9" s="28">
        <f t="shared" si="386"/>
        <v>0</v>
      </c>
      <c r="VD9" s="28">
        <f t="shared" si="387"/>
        <v>25.630000000000003</v>
      </c>
      <c r="VG9" s="27" t="str">
        <f t="shared" si="388"/>
        <v>0.92</v>
      </c>
      <c r="VH9" s="27" t="str">
        <f t="shared" si="389"/>
        <v>3.75</v>
      </c>
      <c r="VI9" s="27" t="str">
        <f t="shared" si="390"/>
        <v>-0.51</v>
      </c>
      <c r="VJ9" s="27">
        <f t="shared" si="391"/>
        <v>0</v>
      </c>
      <c r="VK9" s="27">
        <f t="shared" si="392"/>
        <v>0</v>
      </c>
      <c r="VL9" s="27">
        <f t="shared" si="393"/>
        <v>0</v>
      </c>
      <c r="VM9" s="27">
        <f t="shared" si="394"/>
        <v>0</v>
      </c>
      <c r="VN9" s="27">
        <f t="shared" si="395"/>
        <v>0</v>
      </c>
      <c r="VO9" s="27">
        <f t="shared" si="396"/>
        <v>0</v>
      </c>
      <c r="VP9" s="27">
        <f t="shared" si="397"/>
        <v>0</v>
      </c>
      <c r="VQ9" s="27">
        <f t="shared" si="398"/>
        <v>0</v>
      </c>
      <c r="VR9" s="27" t="str">
        <f t="shared" si="399"/>
        <v>11.06</v>
      </c>
      <c r="VS9" s="27">
        <f t="shared" si="400"/>
        <v>0</v>
      </c>
      <c r="VT9" s="27">
        <f t="shared" si="401"/>
        <v>0</v>
      </c>
      <c r="VU9" s="27">
        <f t="shared" si="402"/>
        <v>0</v>
      </c>
      <c r="VV9" s="27">
        <f t="shared" si="403"/>
        <v>0</v>
      </c>
      <c r="VW9" s="27">
        <f t="shared" si="404"/>
        <v>0</v>
      </c>
      <c r="VX9" s="27">
        <f t="shared" si="405"/>
        <v>0</v>
      </c>
      <c r="VY9" s="27">
        <f t="shared" si="406"/>
        <v>0</v>
      </c>
      <c r="VZ9" s="27">
        <f t="shared" si="407"/>
        <v>0</v>
      </c>
      <c r="WA9" s="27">
        <f t="shared" si="408"/>
        <v>0</v>
      </c>
      <c r="WB9" s="27">
        <f t="shared" si="409"/>
        <v>0</v>
      </c>
      <c r="WC9" s="27">
        <f t="shared" si="410"/>
        <v>0</v>
      </c>
      <c r="WD9" s="27">
        <f t="shared" si="411"/>
        <v>0</v>
      </c>
      <c r="WE9" s="27">
        <f t="shared" si="412"/>
        <v>0</v>
      </c>
      <c r="WF9" s="27">
        <f t="shared" si="413"/>
        <v>0</v>
      </c>
      <c r="WG9" s="27">
        <f t="shared" si="414"/>
        <v>0</v>
      </c>
      <c r="WH9" s="27">
        <f t="shared" si="415"/>
        <v>0</v>
      </c>
      <c r="WI9" s="27">
        <f t="shared" si="416"/>
        <v>0</v>
      </c>
      <c r="WJ9" s="27">
        <f t="shared" si="417"/>
        <v>0</v>
      </c>
      <c r="WK9" s="27">
        <f t="shared" si="418"/>
        <v>0</v>
      </c>
      <c r="WL9" s="27">
        <f t="shared" si="419"/>
        <v>0</v>
      </c>
      <c r="WM9" s="27">
        <f t="shared" si="420"/>
        <v>0</v>
      </c>
      <c r="WN9" s="27">
        <f t="shared" si="421"/>
        <v>0</v>
      </c>
      <c r="WO9" s="27">
        <f t="shared" si="422"/>
        <v>0</v>
      </c>
      <c r="WP9" s="27">
        <f t="shared" si="423"/>
        <v>0</v>
      </c>
      <c r="WQ9" s="27">
        <f t="shared" si="424"/>
        <v>0</v>
      </c>
      <c r="WR9" s="27">
        <f t="shared" si="425"/>
        <v>0</v>
      </c>
      <c r="WS9" s="27">
        <f t="shared" si="426"/>
        <v>0</v>
      </c>
      <c r="WT9" s="27">
        <f t="shared" si="427"/>
        <v>0</v>
      </c>
      <c r="WU9" s="27">
        <f t="shared" si="428"/>
        <v>0</v>
      </c>
      <c r="WV9" s="27" t="str">
        <f t="shared" si="429"/>
        <v>10.41</v>
      </c>
      <c r="WW9" s="27">
        <f t="shared" si="430"/>
        <v>0</v>
      </c>
      <c r="WX9" s="27">
        <f t="shared" si="431"/>
        <v>0</v>
      </c>
      <c r="WY9" s="27">
        <f t="shared" si="432"/>
        <v>0</v>
      </c>
      <c r="WZ9" s="27">
        <f t="shared" si="433"/>
        <v>0</v>
      </c>
      <c r="XA9" s="27">
        <f t="shared" si="434"/>
        <v>0</v>
      </c>
      <c r="XB9" s="27">
        <f t="shared" si="435"/>
        <v>0</v>
      </c>
      <c r="XC9" s="27">
        <f t="shared" si="436"/>
        <v>0</v>
      </c>
      <c r="XD9" s="27">
        <f t="shared" si="437"/>
        <v>0</v>
      </c>
      <c r="XE9" s="27">
        <f t="shared" si="438"/>
        <v>0</v>
      </c>
      <c r="XF9" s="27">
        <f t="shared" si="439"/>
        <v>0</v>
      </c>
      <c r="XG9" s="27">
        <f t="shared" si="440"/>
        <v>0</v>
      </c>
      <c r="XH9" s="27">
        <f t="shared" si="441"/>
        <v>0</v>
      </c>
      <c r="XI9" s="27">
        <f t="shared" si="442"/>
        <v>0</v>
      </c>
      <c r="XJ9" s="27">
        <f t="shared" si="443"/>
        <v>0</v>
      </c>
      <c r="XK9" s="27">
        <f t="shared" si="444"/>
        <v>0</v>
      </c>
      <c r="XL9" s="27">
        <f t="shared" si="445"/>
        <v>0</v>
      </c>
      <c r="XM9" s="27">
        <f t="shared" si="446"/>
        <v>0</v>
      </c>
      <c r="XN9" s="27">
        <f t="shared" si="447"/>
        <v>0</v>
      </c>
      <c r="XO9" s="27">
        <f t="shared" si="448"/>
        <v>0</v>
      </c>
      <c r="XP9" s="27">
        <f t="shared" si="449"/>
        <v>0</v>
      </c>
      <c r="XQ9" s="27">
        <f t="shared" si="450"/>
        <v>0</v>
      </c>
      <c r="XR9" s="27">
        <f t="shared" si="451"/>
        <v>0</v>
      </c>
      <c r="XS9" s="27">
        <f t="shared" si="452"/>
        <v>0</v>
      </c>
      <c r="XT9" s="27">
        <f t="shared" si="453"/>
        <v>0</v>
      </c>
      <c r="XU9" s="27">
        <f t="shared" si="454"/>
        <v>0</v>
      </c>
      <c r="XV9" s="27">
        <f t="shared" si="455"/>
        <v>0</v>
      </c>
      <c r="XW9" s="27">
        <f t="shared" si="456"/>
        <v>0</v>
      </c>
      <c r="XX9" s="27">
        <f t="shared" si="457"/>
        <v>0</v>
      </c>
      <c r="XY9" s="27">
        <f t="shared" si="458"/>
        <v>0</v>
      </c>
      <c r="XZ9" s="27">
        <f t="shared" si="459"/>
        <v>0</v>
      </c>
      <c r="YA9" s="27">
        <f t="shared" si="460"/>
        <v>0</v>
      </c>
      <c r="YB9" s="27">
        <f t="shared" si="461"/>
        <v>0</v>
      </c>
      <c r="YC9" s="27">
        <f t="shared" si="462"/>
        <v>0</v>
      </c>
      <c r="YD9" s="27">
        <f t="shared" si="463"/>
        <v>0</v>
      </c>
      <c r="YE9" s="27">
        <f t="shared" si="464"/>
        <v>0</v>
      </c>
      <c r="YF9" s="27">
        <f t="shared" si="465"/>
        <v>0</v>
      </c>
      <c r="YG9" s="27">
        <f t="shared" si="466"/>
        <v>0</v>
      </c>
      <c r="YH9" s="27">
        <f t="shared" si="467"/>
        <v>0</v>
      </c>
      <c r="YI9" s="27">
        <f t="shared" si="468"/>
        <v>0</v>
      </c>
      <c r="YJ9" s="27">
        <f t="shared" si="469"/>
        <v>0</v>
      </c>
      <c r="YL9" s="28">
        <f t="shared" si="470"/>
        <v>378</v>
      </c>
      <c r="YM9" s="28">
        <f t="shared" si="471"/>
        <v>0</v>
      </c>
      <c r="YN9" s="28">
        <f t="shared" si="472"/>
        <v>0</v>
      </c>
      <c r="YO9" s="28">
        <f t="shared" si="473"/>
        <v>102</v>
      </c>
      <c r="YP9" s="28">
        <f t="shared" si="474"/>
        <v>0</v>
      </c>
      <c r="YQ9" s="28">
        <f t="shared" si="475"/>
        <v>480</v>
      </c>
      <c r="YT9" s="27" t="str">
        <f t="shared" si="476"/>
        <v>96</v>
      </c>
      <c r="YU9" s="27" t="str">
        <f t="shared" si="477"/>
        <v>99</v>
      </c>
      <c r="YV9" s="27" t="str">
        <f t="shared" si="478"/>
        <v>95</v>
      </c>
      <c r="YW9" s="27">
        <f t="shared" si="479"/>
        <v>0</v>
      </c>
      <c r="YX9" s="27">
        <f t="shared" si="480"/>
        <v>0</v>
      </c>
      <c r="YY9" s="27">
        <f t="shared" si="481"/>
        <v>0</v>
      </c>
      <c r="YZ9" s="27">
        <f t="shared" si="482"/>
        <v>0</v>
      </c>
      <c r="ZA9" s="27">
        <f t="shared" si="483"/>
        <v>0</v>
      </c>
      <c r="ZB9" s="27">
        <f t="shared" si="484"/>
        <v>0</v>
      </c>
      <c r="ZC9" s="27">
        <f t="shared" si="485"/>
        <v>0</v>
      </c>
      <c r="ZD9" s="27">
        <f t="shared" si="486"/>
        <v>0</v>
      </c>
      <c r="ZE9" s="27" t="str">
        <f t="shared" si="487"/>
        <v>88</v>
      </c>
      <c r="ZF9" s="27">
        <f t="shared" si="488"/>
        <v>0</v>
      </c>
      <c r="ZG9" s="27">
        <f t="shared" si="489"/>
        <v>0</v>
      </c>
      <c r="ZH9" s="27">
        <f t="shared" si="490"/>
        <v>0</v>
      </c>
      <c r="ZI9" s="27">
        <f t="shared" si="491"/>
        <v>0</v>
      </c>
      <c r="ZJ9" s="27">
        <f t="shared" si="492"/>
        <v>0</v>
      </c>
      <c r="ZK9" s="27">
        <f t="shared" si="493"/>
        <v>0</v>
      </c>
      <c r="ZL9" s="27">
        <f t="shared" si="494"/>
        <v>0</v>
      </c>
      <c r="ZM9" s="27">
        <f t="shared" si="495"/>
        <v>0</v>
      </c>
      <c r="ZN9" s="27">
        <f t="shared" si="496"/>
        <v>0</v>
      </c>
      <c r="ZO9" s="27">
        <f t="shared" si="497"/>
        <v>0</v>
      </c>
      <c r="ZP9" s="27">
        <f t="shared" si="498"/>
        <v>0</v>
      </c>
      <c r="ZQ9" s="27">
        <f t="shared" si="499"/>
        <v>0</v>
      </c>
      <c r="ZR9" s="27">
        <f t="shared" si="500"/>
        <v>0</v>
      </c>
      <c r="ZS9" s="27">
        <f t="shared" si="501"/>
        <v>0</v>
      </c>
      <c r="ZT9" s="27">
        <f t="shared" si="502"/>
        <v>0</v>
      </c>
      <c r="ZU9" s="27">
        <f t="shared" si="503"/>
        <v>0</v>
      </c>
      <c r="ZV9" s="27">
        <f t="shared" si="504"/>
        <v>0</v>
      </c>
      <c r="ZW9" s="27">
        <f t="shared" si="505"/>
        <v>0</v>
      </c>
      <c r="ZX9" s="27">
        <f t="shared" si="506"/>
        <v>0</v>
      </c>
      <c r="ZY9" s="27">
        <f t="shared" si="507"/>
        <v>0</v>
      </c>
      <c r="ZZ9" s="27">
        <f t="shared" si="508"/>
        <v>0</v>
      </c>
      <c r="AAA9" s="27">
        <f t="shared" si="509"/>
        <v>0</v>
      </c>
      <c r="AAB9" s="27">
        <f t="shared" si="510"/>
        <v>0</v>
      </c>
      <c r="AAC9" s="27">
        <f t="shared" si="511"/>
        <v>0</v>
      </c>
      <c r="AAD9" s="27">
        <f t="shared" si="512"/>
        <v>0</v>
      </c>
      <c r="AAE9" s="27">
        <f t="shared" si="513"/>
        <v>0</v>
      </c>
      <c r="AAF9" s="27">
        <f t="shared" si="514"/>
        <v>0</v>
      </c>
      <c r="AAG9" s="27">
        <f t="shared" si="515"/>
        <v>0</v>
      </c>
      <c r="AAH9" s="27">
        <f t="shared" si="516"/>
        <v>0</v>
      </c>
      <c r="AAI9" s="27" t="str">
        <f t="shared" si="517"/>
        <v>102</v>
      </c>
      <c r="AAJ9" s="27">
        <f t="shared" si="518"/>
        <v>0</v>
      </c>
      <c r="AAK9" s="27">
        <f t="shared" si="519"/>
        <v>0</v>
      </c>
      <c r="AAL9" s="27">
        <f t="shared" si="520"/>
        <v>0</v>
      </c>
      <c r="AAM9" s="27">
        <f t="shared" si="521"/>
        <v>0</v>
      </c>
      <c r="AAN9" s="27">
        <f t="shared" si="522"/>
        <v>0</v>
      </c>
      <c r="AAO9" s="27">
        <f t="shared" si="523"/>
        <v>0</v>
      </c>
      <c r="AAP9" s="27">
        <f t="shared" si="524"/>
        <v>0</v>
      </c>
      <c r="AAQ9" s="27">
        <f t="shared" si="525"/>
        <v>0</v>
      </c>
      <c r="AAR9" s="27">
        <f t="shared" si="526"/>
        <v>0</v>
      </c>
      <c r="AAS9" s="27">
        <f t="shared" si="527"/>
        <v>0</v>
      </c>
      <c r="AAT9" s="27">
        <f t="shared" si="528"/>
        <v>0</v>
      </c>
      <c r="AAU9" s="27">
        <f t="shared" si="529"/>
        <v>0</v>
      </c>
      <c r="AAV9" s="27">
        <f t="shared" si="530"/>
        <v>0</v>
      </c>
      <c r="AAW9" s="27">
        <f t="shared" si="531"/>
        <v>0</v>
      </c>
      <c r="AAX9" s="27">
        <f t="shared" si="532"/>
        <v>0</v>
      </c>
      <c r="AAY9" s="27">
        <f t="shared" si="533"/>
        <v>0</v>
      </c>
      <c r="AAZ9" s="27">
        <f t="shared" si="534"/>
        <v>0</v>
      </c>
      <c r="ABA9" s="27">
        <f t="shared" si="535"/>
        <v>0</v>
      </c>
      <c r="ABB9" s="27">
        <f t="shared" si="536"/>
        <v>0</v>
      </c>
      <c r="ABC9" s="27">
        <f t="shared" si="537"/>
        <v>0</v>
      </c>
      <c r="ABD9" s="27">
        <f t="shared" si="538"/>
        <v>0</v>
      </c>
      <c r="ABE9" s="27">
        <f t="shared" si="539"/>
        <v>0</v>
      </c>
      <c r="ABF9" s="27">
        <f t="shared" si="540"/>
        <v>0</v>
      </c>
      <c r="ABG9" s="27">
        <f t="shared" si="541"/>
        <v>0</v>
      </c>
      <c r="ABH9" s="27">
        <f t="shared" si="542"/>
        <v>0</v>
      </c>
      <c r="ABI9" s="27">
        <f t="shared" si="543"/>
        <v>0</v>
      </c>
      <c r="ABJ9" s="27">
        <f t="shared" si="544"/>
        <v>0</v>
      </c>
      <c r="ABK9" s="27">
        <f t="shared" si="545"/>
        <v>0</v>
      </c>
      <c r="ABL9" s="27">
        <f t="shared" si="546"/>
        <v>0</v>
      </c>
      <c r="ABM9" s="27">
        <f t="shared" si="547"/>
        <v>0</v>
      </c>
      <c r="ABN9" s="27">
        <f t="shared" si="548"/>
        <v>0</v>
      </c>
      <c r="ABO9" s="27">
        <f t="shared" si="549"/>
        <v>0</v>
      </c>
      <c r="ABP9" s="27">
        <f t="shared" si="550"/>
        <v>0</v>
      </c>
      <c r="ABQ9" s="27">
        <f t="shared" si="551"/>
        <v>0</v>
      </c>
      <c r="ABR9" s="27">
        <f t="shared" si="552"/>
        <v>0</v>
      </c>
      <c r="ABS9" s="27">
        <f t="shared" si="553"/>
        <v>0</v>
      </c>
      <c r="ABT9" s="27">
        <f t="shared" si="554"/>
        <v>0</v>
      </c>
      <c r="ABU9" s="27">
        <f t="shared" si="555"/>
        <v>0</v>
      </c>
      <c r="ABV9" s="27">
        <f t="shared" si="556"/>
        <v>0</v>
      </c>
      <c r="ABW9" s="27">
        <f t="shared" si="557"/>
        <v>0</v>
      </c>
      <c r="ABY9" s="28">
        <f t="shared" si="558"/>
        <v>233.40000000000003</v>
      </c>
      <c r="ABZ9" s="28">
        <f t="shared" si="559"/>
        <v>0</v>
      </c>
      <c r="ACA9" s="28">
        <f t="shared" si="560"/>
        <v>0</v>
      </c>
      <c r="ACB9" s="28">
        <f t="shared" si="561"/>
        <v>27</v>
      </c>
      <c r="ACC9" s="28">
        <f t="shared" si="562"/>
        <v>0</v>
      </c>
      <c r="ACD9" s="28">
        <f t="shared" si="563"/>
        <v>260.40000000000003</v>
      </c>
      <c r="ACG9" s="27" t="str">
        <f t="shared" si="564"/>
        <v>74.9</v>
      </c>
      <c r="ACH9" s="27" t="str">
        <f t="shared" si="565"/>
        <v>25.4</v>
      </c>
      <c r="ACI9" s="27" t="str">
        <f t="shared" si="566"/>
        <v>53.3</v>
      </c>
      <c r="ACJ9" s="27">
        <f t="shared" si="567"/>
        <v>0</v>
      </c>
      <c r="ACK9" s="27">
        <f t="shared" si="568"/>
        <v>0</v>
      </c>
      <c r="ACL9" s="27">
        <f t="shared" si="569"/>
        <v>0</v>
      </c>
      <c r="ACM9" s="27">
        <f t="shared" si="570"/>
        <v>0</v>
      </c>
      <c r="ACN9" s="27">
        <f t="shared" si="571"/>
        <v>0</v>
      </c>
      <c r="ACO9" s="27">
        <f t="shared" si="572"/>
        <v>0</v>
      </c>
      <c r="ACP9" s="27">
        <f t="shared" si="573"/>
        <v>0</v>
      </c>
      <c r="ACQ9" s="27">
        <f t="shared" si="574"/>
        <v>0</v>
      </c>
      <c r="ACR9" s="27" t="str">
        <f t="shared" si="575"/>
        <v>79.8</v>
      </c>
      <c r="ACS9" s="27">
        <f t="shared" si="576"/>
        <v>0</v>
      </c>
      <c r="ACT9" s="27">
        <f t="shared" si="577"/>
        <v>0</v>
      </c>
      <c r="ACU9" s="27">
        <f t="shared" si="578"/>
        <v>0</v>
      </c>
      <c r="ACV9" s="27">
        <f t="shared" si="579"/>
        <v>0</v>
      </c>
      <c r="ACW9" s="27">
        <f t="shared" si="580"/>
        <v>0</v>
      </c>
      <c r="ACX9" s="27">
        <f t="shared" si="581"/>
        <v>0</v>
      </c>
      <c r="ACY9" s="27">
        <f t="shared" si="582"/>
        <v>0</v>
      </c>
      <c r="ACZ9" s="27">
        <f t="shared" si="583"/>
        <v>0</v>
      </c>
      <c r="ADA9" s="27">
        <f t="shared" si="584"/>
        <v>0</v>
      </c>
      <c r="ADB9" s="27">
        <f t="shared" si="585"/>
        <v>0</v>
      </c>
      <c r="ADC9" s="27">
        <f t="shared" si="586"/>
        <v>0</v>
      </c>
      <c r="ADD9" s="27">
        <f t="shared" si="587"/>
        <v>0</v>
      </c>
      <c r="ADE9" s="27">
        <f t="shared" si="588"/>
        <v>0</v>
      </c>
      <c r="ADF9" s="27">
        <f t="shared" si="589"/>
        <v>0</v>
      </c>
      <c r="ADG9" s="27">
        <f t="shared" si="590"/>
        <v>0</v>
      </c>
      <c r="ADH9" s="27">
        <f t="shared" si="591"/>
        <v>0</v>
      </c>
      <c r="ADI9" s="27">
        <f t="shared" si="592"/>
        <v>0</v>
      </c>
      <c r="ADJ9" s="27">
        <f t="shared" si="593"/>
        <v>0</v>
      </c>
      <c r="ADK9" s="27">
        <f t="shared" si="594"/>
        <v>0</v>
      </c>
      <c r="ADL9" s="27">
        <f t="shared" si="595"/>
        <v>0</v>
      </c>
      <c r="ADM9" s="27">
        <f t="shared" si="596"/>
        <v>0</v>
      </c>
      <c r="ADN9" s="27">
        <f t="shared" si="597"/>
        <v>0</v>
      </c>
      <c r="ADO9" s="27">
        <f t="shared" si="598"/>
        <v>0</v>
      </c>
      <c r="ADP9" s="27">
        <f t="shared" si="599"/>
        <v>0</v>
      </c>
      <c r="ADQ9" s="27">
        <f t="shared" si="600"/>
        <v>0</v>
      </c>
      <c r="ADR9" s="27">
        <f t="shared" si="601"/>
        <v>0</v>
      </c>
      <c r="ADS9" s="27">
        <f t="shared" si="602"/>
        <v>0</v>
      </c>
      <c r="ADT9" s="27">
        <f t="shared" si="603"/>
        <v>0</v>
      </c>
      <c r="ADU9" s="27">
        <f t="shared" si="604"/>
        <v>0</v>
      </c>
      <c r="ADV9" s="27" t="str">
        <f t="shared" si="605"/>
        <v>27</v>
      </c>
      <c r="ADW9" s="27">
        <f t="shared" si="606"/>
        <v>0</v>
      </c>
      <c r="ADX9" s="27">
        <f t="shared" si="607"/>
        <v>0</v>
      </c>
      <c r="ADY9" s="27">
        <f t="shared" si="608"/>
        <v>0</v>
      </c>
      <c r="ADZ9" s="27">
        <f t="shared" si="609"/>
        <v>0</v>
      </c>
      <c r="AEA9" s="27">
        <f t="shared" si="610"/>
        <v>0</v>
      </c>
      <c r="AEB9" s="27">
        <f t="shared" si="611"/>
        <v>0</v>
      </c>
      <c r="AEC9" s="27">
        <f t="shared" si="612"/>
        <v>0</v>
      </c>
      <c r="AED9" s="27">
        <f t="shared" si="613"/>
        <v>0</v>
      </c>
      <c r="AEE9" s="27">
        <f t="shared" si="614"/>
        <v>0</v>
      </c>
      <c r="AEF9" s="27">
        <f t="shared" si="615"/>
        <v>0</v>
      </c>
      <c r="AEG9" s="27">
        <f t="shared" si="616"/>
        <v>0</v>
      </c>
      <c r="AEH9" s="27">
        <f t="shared" si="617"/>
        <v>0</v>
      </c>
      <c r="AEI9" s="27">
        <f t="shared" si="618"/>
        <v>0</v>
      </c>
      <c r="AEJ9" s="27">
        <f t="shared" si="619"/>
        <v>0</v>
      </c>
      <c r="AEK9" s="27">
        <f t="shared" si="620"/>
        <v>0</v>
      </c>
      <c r="AEL9" s="27">
        <f t="shared" si="621"/>
        <v>0</v>
      </c>
      <c r="AEM9" s="27">
        <f t="shared" si="622"/>
        <v>0</v>
      </c>
      <c r="AEN9" s="27">
        <f t="shared" si="623"/>
        <v>0</v>
      </c>
      <c r="AEO9" s="27">
        <f t="shared" si="624"/>
        <v>0</v>
      </c>
      <c r="AEP9" s="27">
        <f t="shared" si="625"/>
        <v>0</v>
      </c>
      <c r="AEQ9" s="27">
        <f t="shared" si="626"/>
        <v>0</v>
      </c>
      <c r="AER9" s="27">
        <f t="shared" si="627"/>
        <v>0</v>
      </c>
      <c r="AES9" s="27">
        <f t="shared" si="628"/>
        <v>0</v>
      </c>
      <c r="AET9" s="27">
        <f t="shared" si="629"/>
        <v>0</v>
      </c>
      <c r="AEU9" s="27">
        <f t="shared" si="630"/>
        <v>0</v>
      </c>
      <c r="AEV9" s="27">
        <f t="shared" si="631"/>
        <v>0</v>
      </c>
      <c r="AEW9" s="27">
        <f t="shared" si="632"/>
        <v>0</v>
      </c>
      <c r="AEX9" s="27">
        <f t="shared" si="633"/>
        <v>0</v>
      </c>
      <c r="AEY9" s="27">
        <f t="shared" si="634"/>
        <v>0</v>
      </c>
      <c r="AEZ9" s="27">
        <f t="shared" si="635"/>
        <v>0</v>
      </c>
      <c r="AFA9" s="27">
        <f t="shared" si="636"/>
        <v>0</v>
      </c>
      <c r="AFB9" s="27">
        <f t="shared" si="637"/>
        <v>0</v>
      </c>
      <c r="AFC9" s="27">
        <f t="shared" si="638"/>
        <v>0</v>
      </c>
      <c r="AFD9" s="27">
        <f t="shared" si="639"/>
        <v>0</v>
      </c>
      <c r="AFE9" s="27">
        <f t="shared" si="640"/>
        <v>0</v>
      </c>
      <c r="AFF9" s="27">
        <f t="shared" si="641"/>
        <v>0</v>
      </c>
      <c r="AFG9" s="27">
        <f t="shared" si="642"/>
        <v>0</v>
      </c>
      <c r="AFH9" s="27">
        <f t="shared" si="643"/>
        <v>0</v>
      </c>
      <c r="AFI9" s="27">
        <f t="shared" si="644"/>
        <v>0</v>
      </c>
      <c r="AFJ9" s="27">
        <f t="shared" si="645"/>
        <v>0</v>
      </c>
      <c r="AFL9" s="27">
        <f t="shared" si="646"/>
        <v>3.5</v>
      </c>
      <c r="AFN9" s="27">
        <v>8</v>
      </c>
      <c r="AFO9" s="27">
        <f t="shared" si="647"/>
        <v>8</v>
      </c>
      <c r="AFP9" s="27">
        <f t="shared" si="648"/>
        <v>8</v>
      </c>
      <c r="AFQ9" s="27">
        <f t="shared" si="649"/>
        <v>8</v>
      </c>
      <c r="AFR9" s="27">
        <f t="shared" si="650"/>
        <v>0</v>
      </c>
      <c r="AFS9" s="27">
        <f t="shared" si="651"/>
        <v>0</v>
      </c>
      <c r="AFT9" s="27">
        <f t="shared" si="652"/>
        <v>0</v>
      </c>
      <c r="AFU9" s="27">
        <f t="shared" si="653"/>
        <v>0</v>
      </c>
      <c r="AFV9" s="27">
        <f t="shared" si="654"/>
        <v>0</v>
      </c>
      <c r="AFW9" s="27">
        <f t="shared" si="655"/>
        <v>0</v>
      </c>
      <c r="AFX9" s="27">
        <f t="shared" si="656"/>
        <v>0</v>
      </c>
      <c r="AFY9" s="27">
        <f t="shared" si="657"/>
        <v>0</v>
      </c>
      <c r="AFZ9" s="27">
        <f t="shared" si="658"/>
        <v>8</v>
      </c>
      <c r="AGA9" s="27">
        <f t="shared" si="659"/>
        <v>0</v>
      </c>
      <c r="AGB9" s="27">
        <f t="shared" si="660"/>
        <v>0</v>
      </c>
      <c r="AGC9" s="27">
        <f t="shared" si="661"/>
        <v>0</v>
      </c>
      <c r="AGD9" s="27">
        <f t="shared" si="662"/>
        <v>0</v>
      </c>
      <c r="AGE9" s="27">
        <f t="shared" si="663"/>
        <v>0</v>
      </c>
      <c r="AGF9" s="27">
        <f t="shared" si="664"/>
        <v>0</v>
      </c>
      <c r="AGG9" s="27">
        <f t="shared" si="665"/>
        <v>0</v>
      </c>
      <c r="AGH9" s="27">
        <f t="shared" si="666"/>
        <v>0</v>
      </c>
      <c r="AGI9" s="27">
        <f t="shared" si="667"/>
        <v>0</v>
      </c>
      <c r="AGJ9" s="27">
        <f t="shared" si="668"/>
        <v>0</v>
      </c>
      <c r="AGK9" s="27">
        <f t="shared" si="669"/>
        <v>0</v>
      </c>
      <c r="AGL9" s="27">
        <f t="shared" si="670"/>
        <v>0</v>
      </c>
      <c r="AGM9" s="27">
        <f t="shared" si="671"/>
        <v>0</v>
      </c>
      <c r="AGN9" s="27">
        <f t="shared" si="672"/>
        <v>0</v>
      </c>
      <c r="AGO9" s="27">
        <f t="shared" si="673"/>
        <v>0</v>
      </c>
      <c r="AGP9" s="27">
        <f t="shared" si="674"/>
        <v>0</v>
      </c>
      <c r="AGQ9" s="27">
        <f t="shared" si="675"/>
        <v>0</v>
      </c>
      <c r="AGR9" s="27">
        <f t="shared" si="676"/>
        <v>0</v>
      </c>
      <c r="AGS9" s="27">
        <f t="shared" si="677"/>
        <v>0</v>
      </c>
      <c r="AGT9" s="27">
        <f t="shared" si="678"/>
        <v>0</v>
      </c>
      <c r="AGU9" s="27">
        <f t="shared" si="679"/>
        <v>0</v>
      </c>
      <c r="AGV9" s="27">
        <f t="shared" si="680"/>
        <v>0</v>
      </c>
      <c r="AGW9" s="27">
        <f t="shared" si="681"/>
        <v>0</v>
      </c>
      <c r="AGX9" s="27">
        <f t="shared" si="682"/>
        <v>0</v>
      </c>
      <c r="AGY9" s="27">
        <f t="shared" si="683"/>
        <v>0</v>
      </c>
      <c r="AGZ9" s="27">
        <f t="shared" si="684"/>
        <v>0</v>
      </c>
      <c r="AHA9" s="27">
        <f t="shared" si="685"/>
        <v>0</v>
      </c>
      <c r="AHB9" s="27">
        <f t="shared" si="686"/>
        <v>0</v>
      </c>
      <c r="AHC9" s="27">
        <f t="shared" si="687"/>
        <v>0</v>
      </c>
      <c r="AHD9" s="27">
        <f t="shared" si="688"/>
        <v>8</v>
      </c>
      <c r="AHE9" s="27">
        <f t="shared" si="689"/>
        <v>0</v>
      </c>
      <c r="AHF9" s="27">
        <f t="shared" si="690"/>
        <v>0</v>
      </c>
      <c r="AHG9" s="27">
        <f t="shared" si="691"/>
        <v>0</v>
      </c>
      <c r="AHH9" s="27">
        <f t="shared" si="692"/>
        <v>0</v>
      </c>
      <c r="AHI9" s="27">
        <f t="shared" si="693"/>
        <v>0</v>
      </c>
      <c r="AHJ9" s="27">
        <f t="shared" si="694"/>
        <v>0</v>
      </c>
      <c r="AHK9" s="27">
        <f t="shared" si="695"/>
        <v>0</v>
      </c>
      <c r="AHL9" s="27">
        <f t="shared" si="696"/>
        <v>0</v>
      </c>
      <c r="AHM9" s="27">
        <f t="shared" si="697"/>
        <v>0</v>
      </c>
      <c r="AHN9" s="27">
        <f t="shared" si="698"/>
        <v>0</v>
      </c>
      <c r="AHO9" s="27">
        <f t="shared" si="699"/>
        <v>0</v>
      </c>
      <c r="AHP9" s="27">
        <f t="shared" si="700"/>
        <v>0</v>
      </c>
      <c r="AHQ9" s="27">
        <f t="shared" si="701"/>
        <v>0</v>
      </c>
      <c r="AHR9" s="27">
        <f t="shared" si="702"/>
        <v>0</v>
      </c>
      <c r="AHS9" s="27">
        <f t="shared" si="703"/>
        <v>0</v>
      </c>
      <c r="AHT9" s="27">
        <f t="shared" si="704"/>
        <v>0</v>
      </c>
      <c r="AHU9" s="27">
        <f t="shared" si="705"/>
        <v>0</v>
      </c>
      <c r="AHV9" s="27">
        <f t="shared" si="706"/>
        <v>0</v>
      </c>
      <c r="AHW9" s="27">
        <f t="shared" si="707"/>
        <v>0</v>
      </c>
      <c r="AHX9" s="27">
        <f t="shared" si="708"/>
        <v>0</v>
      </c>
      <c r="AHY9" s="27">
        <f t="shared" si="709"/>
        <v>0</v>
      </c>
      <c r="AHZ9" s="27">
        <f t="shared" si="710"/>
        <v>0</v>
      </c>
      <c r="AIA9" s="27">
        <f t="shared" si="711"/>
        <v>0</v>
      </c>
      <c r="AIB9" s="27">
        <f t="shared" si="712"/>
        <v>0</v>
      </c>
      <c r="AIC9" s="27">
        <f t="shared" si="713"/>
        <v>0</v>
      </c>
      <c r="AID9" s="27">
        <f t="shared" si="714"/>
        <v>0</v>
      </c>
      <c r="AIE9" s="27">
        <f t="shared" si="715"/>
        <v>0</v>
      </c>
      <c r="AIF9" s="27">
        <f t="shared" si="716"/>
        <v>0</v>
      </c>
      <c r="AIG9" s="27">
        <f t="shared" si="717"/>
        <v>0</v>
      </c>
      <c r="AIH9" s="27">
        <f t="shared" si="718"/>
        <v>0</v>
      </c>
      <c r="AII9" s="27">
        <f t="shared" si="719"/>
        <v>0</v>
      </c>
      <c r="AIJ9" s="27">
        <f t="shared" si="720"/>
        <v>0</v>
      </c>
      <c r="AIK9" s="27">
        <f t="shared" si="721"/>
        <v>0</v>
      </c>
      <c r="AIL9" s="27">
        <f t="shared" si="722"/>
        <v>0</v>
      </c>
      <c r="AIM9" s="27">
        <f t="shared" si="723"/>
        <v>0</v>
      </c>
      <c r="AIN9" s="27">
        <f t="shared" si="724"/>
        <v>0</v>
      </c>
      <c r="AIO9" s="27">
        <f t="shared" si="725"/>
        <v>0</v>
      </c>
      <c r="AIP9" s="27">
        <f t="shared" si="726"/>
        <v>0</v>
      </c>
      <c r="AIQ9" s="27">
        <f t="shared" si="727"/>
        <v>0</v>
      </c>
      <c r="AIR9" s="27">
        <f t="shared" si="728"/>
        <v>0</v>
      </c>
      <c r="AIT9" s="27">
        <v>1</v>
      </c>
      <c r="AIU9" s="27">
        <v>1</v>
      </c>
      <c r="AIV9" s="27">
        <v>1</v>
      </c>
      <c r="AIW9" s="27">
        <f t="shared" si="729"/>
        <v>0</v>
      </c>
      <c r="AIX9" s="27">
        <f t="shared" si="730"/>
        <v>0</v>
      </c>
      <c r="AIY9" s="27">
        <f t="shared" si="731"/>
        <v>0</v>
      </c>
      <c r="AIZ9" s="27">
        <f t="shared" si="732"/>
        <v>0</v>
      </c>
      <c r="AJA9" s="27">
        <f t="shared" si="733"/>
        <v>0</v>
      </c>
      <c r="AJB9" s="27">
        <f t="shared" si="734"/>
        <v>0</v>
      </c>
      <c r="AJC9" s="27">
        <f t="shared" si="735"/>
        <v>0</v>
      </c>
      <c r="AJD9" s="27">
        <f t="shared" si="736"/>
        <v>0</v>
      </c>
      <c r="AJE9" s="27">
        <f t="shared" si="737"/>
        <v>0.25</v>
      </c>
      <c r="AJF9" s="27">
        <f t="shared" si="738"/>
        <v>0</v>
      </c>
      <c r="AJG9" s="27">
        <f t="shared" si="739"/>
        <v>0</v>
      </c>
      <c r="AJH9" s="27">
        <f t="shared" si="740"/>
        <v>0</v>
      </c>
      <c r="AJI9" s="27">
        <f t="shared" si="741"/>
        <v>0</v>
      </c>
      <c r="AJJ9" s="27">
        <f t="shared" si="742"/>
        <v>0</v>
      </c>
      <c r="AJK9" s="27">
        <f t="shared" si="743"/>
        <v>0</v>
      </c>
      <c r="AJL9" s="27">
        <f t="shared" si="744"/>
        <v>0</v>
      </c>
      <c r="AJM9" s="27">
        <f t="shared" si="745"/>
        <v>0</v>
      </c>
      <c r="AJN9" s="27">
        <f t="shared" si="746"/>
        <v>0</v>
      </c>
      <c r="AJO9" s="27">
        <f t="shared" si="747"/>
        <v>0</v>
      </c>
      <c r="AJP9" s="27">
        <f t="shared" si="748"/>
        <v>0</v>
      </c>
      <c r="AJQ9" s="27">
        <f t="shared" si="749"/>
        <v>0</v>
      </c>
      <c r="AJR9" s="27">
        <f t="shared" si="750"/>
        <v>0</v>
      </c>
      <c r="AJS9" s="27">
        <f t="shared" si="751"/>
        <v>0</v>
      </c>
      <c r="AJT9" s="27">
        <f t="shared" si="752"/>
        <v>0</v>
      </c>
      <c r="AJU9" s="27">
        <f t="shared" si="753"/>
        <v>0</v>
      </c>
      <c r="AJV9" s="27">
        <f t="shared" si="754"/>
        <v>0</v>
      </c>
      <c r="AJW9" s="27">
        <f t="shared" si="755"/>
        <v>0</v>
      </c>
      <c r="AJX9" s="27">
        <f t="shared" si="756"/>
        <v>0</v>
      </c>
      <c r="AJY9" s="27">
        <f t="shared" si="757"/>
        <v>0</v>
      </c>
      <c r="AJZ9" s="27">
        <f t="shared" si="758"/>
        <v>0</v>
      </c>
      <c r="AKA9" s="27">
        <f t="shared" si="759"/>
        <v>0</v>
      </c>
      <c r="AKB9" s="27">
        <f t="shared" si="760"/>
        <v>0</v>
      </c>
      <c r="AKC9" s="27">
        <f t="shared" si="761"/>
        <v>0</v>
      </c>
      <c r="AKD9" s="27">
        <f t="shared" si="762"/>
        <v>0</v>
      </c>
      <c r="AKE9" s="27">
        <f t="shared" si="763"/>
        <v>0</v>
      </c>
      <c r="AKF9" s="27">
        <f t="shared" si="764"/>
        <v>0</v>
      </c>
      <c r="AKG9" s="27">
        <f t="shared" si="765"/>
        <v>0</v>
      </c>
      <c r="AKH9" s="27">
        <f t="shared" si="766"/>
        <v>0</v>
      </c>
      <c r="AKI9" s="27">
        <f t="shared" si="767"/>
        <v>0.25</v>
      </c>
      <c r="AKJ9" s="27">
        <f t="shared" si="768"/>
        <v>0</v>
      </c>
      <c r="AKK9" s="27">
        <f t="shared" si="769"/>
        <v>0</v>
      </c>
      <c r="AKL9" s="27">
        <f t="shared" si="770"/>
        <v>0</v>
      </c>
      <c r="AKM9" s="27">
        <f t="shared" si="771"/>
        <v>0</v>
      </c>
      <c r="AKN9" s="27">
        <f t="shared" si="772"/>
        <v>0</v>
      </c>
      <c r="AKO9" s="27">
        <f t="shared" si="773"/>
        <v>0</v>
      </c>
      <c r="AKP9" s="27">
        <f t="shared" si="774"/>
        <v>0</v>
      </c>
      <c r="AKQ9" s="27">
        <f t="shared" si="775"/>
        <v>0</v>
      </c>
      <c r="AKR9" s="27">
        <f t="shared" si="776"/>
        <v>0</v>
      </c>
      <c r="AKS9" s="27">
        <f t="shared" si="777"/>
        <v>0</v>
      </c>
      <c r="AKT9" s="27">
        <f t="shared" si="778"/>
        <v>0</v>
      </c>
      <c r="AKU9" s="27">
        <f t="shared" si="779"/>
        <v>0</v>
      </c>
      <c r="AKV9" s="27">
        <f t="shared" si="780"/>
        <v>0</v>
      </c>
      <c r="AKW9" s="27">
        <f t="shared" si="781"/>
        <v>0</v>
      </c>
      <c r="AKX9" s="27">
        <f t="shared" si="782"/>
        <v>0</v>
      </c>
      <c r="AKY9" s="27">
        <f t="shared" si="783"/>
        <v>0</v>
      </c>
      <c r="AKZ9" s="27">
        <f t="shared" si="784"/>
        <v>0</v>
      </c>
      <c r="ALA9" s="27">
        <f t="shared" si="785"/>
        <v>0</v>
      </c>
      <c r="ALB9" s="27">
        <f t="shared" si="786"/>
        <v>0</v>
      </c>
      <c r="ALC9" s="27">
        <f t="shared" si="787"/>
        <v>0</v>
      </c>
      <c r="ALD9" s="27">
        <f t="shared" si="788"/>
        <v>0</v>
      </c>
      <c r="ALE9" s="27">
        <f t="shared" si="789"/>
        <v>0</v>
      </c>
      <c r="ALF9" s="27">
        <f t="shared" si="790"/>
        <v>0</v>
      </c>
      <c r="ALG9" s="27">
        <f t="shared" si="791"/>
        <v>0</v>
      </c>
      <c r="ALH9" s="27">
        <f t="shared" si="792"/>
        <v>0</v>
      </c>
      <c r="ALI9" s="27">
        <f t="shared" si="793"/>
        <v>0</v>
      </c>
      <c r="ALJ9" s="27">
        <f t="shared" si="794"/>
        <v>0</v>
      </c>
      <c r="ALK9" s="27">
        <f t="shared" si="795"/>
        <v>0</v>
      </c>
      <c r="ALL9" s="27">
        <f t="shared" si="796"/>
        <v>0</v>
      </c>
      <c r="ALM9" s="27">
        <f t="shared" si="797"/>
        <v>0</v>
      </c>
      <c r="ALN9" s="27">
        <f t="shared" si="798"/>
        <v>0</v>
      </c>
      <c r="ALO9" s="27">
        <f t="shared" si="799"/>
        <v>0</v>
      </c>
      <c r="ALP9" s="27">
        <f t="shared" si="800"/>
        <v>0</v>
      </c>
      <c r="ALQ9" s="27">
        <f t="shared" si="801"/>
        <v>0</v>
      </c>
      <c r="ALR9" s="27">
        <f t="shared" si="802"/>
        <v>0</v>
      </c>
      <c r="ALS9" s="27">
        <f t="shared" si="803"/>
        <v>0</v>
      </c>
      <c r="ALT9" s="27">
        <f t="shared" si="804"/>
        <v>0</v>
      </c>
      <c r="ALU9" s="27">
        <f t="shared" si="805"/>
        <v>0</v>
      </c>
      <c r="ALV9" s="27">
        <f t="shared" si="806"/>
        <v>0</v>
      </c>
      <c r="ALW9" s="27">
        <f t="shared" si="807"/>
        <v>0</v>
      </c>
      <c r="ALY9" s="27" t="s">
        <v>1</v>
      </c>
      <c r="ALZ9" s="27">
        <v>6</v>
      </c>
      <c r="AMA9" s="27">
        <v>4</v>
      </c>
      <c r="AMB9" s="27">
        <v>4</v>
      </c>
      <c r="AMC9" s="27">
        <v>4</v>
      </c>
      <c r="AMD9" s="27">
        <v>8</v>
      </c>
      <c r="AME9" s="27">
        <v>16</v>
      </c>
      <c r="AMF9" s="27">
        <v>1</v>
      </c>
      <c r="AMG9" s="27">
        <v>16</v>
      </c>
      <c r="AMH9" s="27">
        <v>4</v>
      </c>
    </row>
    <row r="10" spans="1:1022" x14ac:dyDescent="0.35">
      <c r="A10" s="27">
        <v>127</v>
      </c>
      <c r="B10" s="79" t="s">
        <v>344</v>
      </c>
      <c r="C10" s="91">
        <f>VLOOKUP($A10, RankingsX!$A$1:$AN$241, 40, FALSE)</f>
        <v>8</v>
      </c>
      <c r="D10" s="79" t="s">
        <v>398</v>
      </c>
      <c r="E10" s="148" t="s">
        <v>556</v>
      </c>
      <c r="F10" s="199">
        <v>8</v>
      </c>
      <c r="G10" s="306"/>
      <c r="H10">
        <v>1801</v>
      </c>
      <c r="I10" s="29">
        <f t="shared" si="0"/>
        <v>5</v>
      </c>
      <c r="J10" s="27">
        <v>15</v>
      </c>
      <c r="L10" s="27" t="s">
        <v>1732</v>
      </c>
      <c r="M10" s="100" t="s">
        <v>1705</v>
      </c>
      <c r="N10" s="27" t="s">
        <v>1769</v>
      </c>
      <c r="O10" s="27" t="s">
        <v>24</v>
      </c>
      <c r="P10" s="27" t="s">
        <v>24</v>
      </c>
      <c r="Q10" s="27" t="s">
        <v>24</v>
      </c>
      <c r="R10" s="27" t="s">
        <v>24</v>
      </c>
      <c r="S10" s="27" t="s">
        <v>24</v>
      </c>
      <c r="T10" s="27" t="s">
        <v>24</v>
      </c>
      <c r="U10" s="27" t="s">
        <v>24</v>
      </c>
      <c r="V10" s="27" t="s">
        <v>24</v>
      </c>
      <c r="W10" s="27" t="s">
        <v>1829</v>
      </c>
      <c r="X10" s="27" t="s">
        <v>24</v>
      </c>
      <c r="Y10" s="27" t="s">
        <v>24</v>
      </c>
      <c r="Z10" s="27" t="s">
        <v>24</v>
      </c>
      <c r="AA10" s="27" t="s">
        <v>24</v>
      </c>
      <c r="AB10" s="27" t="s">
        <v>24</v>
      </c>
      <c r="AC10" s="27" t="s">
        <v>24</v>
      </c>
      <c r="AD10" s="27" t="s">
        <v>24</v>
      </c>
      <c r="AE10" s="27" t="s">
        <v>24</v>
      </c>
      <c r="AF10" s="27" t="s">
        <v>24</v>
      </c>
      <c r="AG10" s="27" t="s">
        <v>24</v>
      </c>
      <c r="AH10" s="27" t="s">
        <v>24</v>
      </c>
      <c r="AI10" s="27" t="s">
        <v>24</v>
      </c>
      <c r="AJ10" s="27" t="s">
        <v>24</v>
      </c>
      <c r="AK10" s="27" t="s">
        <v>24</v>
      </c>
      <c r="AL10" s="27" t="s">
        <v>24</v>
      </c>
      <c r="AM10" s="27" t="s">
        <v>24</v>
      </c>
      <c r="AN10" s="27" t="s">
        <v>24</v>
      </c>
      <c r="AO10" s="27" t="s">
        <v>24</v>
      </c>
      <c r="AP10" s="27" t="s">
        <v>24</v>
      </c>
      <c r="AQ10" s="27" t="s">
        <v>24</v>
      </c>
      <c r="AR10" s="27" t="s">
        <v>24</v>
      </c>
      <c r="AS10" s="27" t="s">
        <v>24</v>
      </c>
      <c r="AT10" s="27" t="s">
        <v>24</v>
      </c>
      <c r="AU10" s="27" t="s">
        <v>24</v>
      </c>
      <c r="AV10" s="27" t="s">
        <v>24</v>
      </c>
      <c r="AW10" s="27" t="s">
        <v>24</v>
      </c>
      <c r="AX10" s="27" t="s">
        <v>24</v>
      </c>
      <c r="AY10" s="27" t="s">
        <v>24</v>
      </c>
      <c r="AZ10" s="27" t="s">
        <v>24</v>
      </c>
      <c r="BA10" s="27" t="s">
        <v>1881</v>
      </c>
      <c r="BB10" s="27" t="s">
        <v>24</v>
      </c>
      <c r="BC10" s="27" t="s">
        <v>24</v>
      </c>
      <c r="BD10" s="27" t="s">
        <v>24</v>
      </c>
      <c r="BE10" s="27" t="s">
        <v>24</v>
      </c>
      <c r="BF10" s="27" t="s">
        <v>24</v>
      </c>
      <c r="BG10" s="27" t="s">
        <v>24</v>
      </c>
      <c r="BH10" s="27" t="s">
        <v>24</v>
      </c>
      <c r="BI10" s="27" t="s">
        <v>24</v>
      </c>
      <c r="BJ10" s="27" t="s">
        <v>24</v>
      </c>
      <c r="BK10" s="27" t="s">
        <v>24</v>
      </c>
      <c r="BL10" s="27" t="s">
        <v>24</v>
      </c>
      <c r="BM10" s="27" t="s">
        <v>24</v>
      </c>
      <c r="BN10" s="27" t="s">
        <v>24</v>
      </c>
      <c r="BO10" s="27" t="s">
        <v>24</v>
      </c>
      <c r="BP10" s="27" t="s">
        <v>24</v>
      </c>
      <c r="BQ10" s="27" t="s">
        <v>24</v>
      </c>
      <c r="BR10" s="27" t="s">
        <v>24</v>
      </c>
      <c r="BS10" s="27" t="s">
        <v>24</v>
      </c>
      <c r="BT10" s="27" t="s">
        <v>24</v>
      </c>
      <c r="BU10" s="27" t="s">
        <v>24</v>
      </c>
      <c r="BV10" s="27" t="s">
        <v>24</v>
      </c>
      <c r="BW10" s="27" t="s">
        <v>24</v>
      </c>
      <c r="BX10" s="27" t="s">
        <v>24</v>
      </c>
      <c r="BY10" s="27" t="s">
        <v>24</v>
      </c>
      <c r="BZ10" s="27" t="s">
        <v>24</v>
      </c>
      <c r="CA10" s="27" t="s">
        <v>24</v>
      </c>
      <c r="CB10" s="27" t="s">
        <v>24</v>
      </c>
      <c r="CC10" s="27" t="s">
        <v>24</v>
      </c>
      <c r="CD10" s="27" t="s">
        <v>24</v>
      </c>
      <c r="CE10" s="27" t="s">
        <v>24</v>
      </c>
      <c r="CF10" s="27" t="s">
        <v>24</v>
      </c>
      <c r="CG10" s="27" t="s">
        <v>24</v>
      </c>
      <c r="CH10" s="27" t="s">
        <v>24</v>
      </c>
      <c r="CI10" s="27" t="s">
        <v>24</v>
      </c>
      <c r="CJ10" s="27" t="s">
        <v>24</v>
      </c>
      <c r="CK10" s="27" t="s">
        <v>24</v>
      </c>
      <c r="CL10" s="27" t="s">
        <v>24</v>
      </c>
      <c r="CM10" s="27" t="s">
        <v>24</v>
      </c>
      <c r="CN10" s="27" t="s">
        <v>24</v>
      </c>
      <c r="CO10" s="27" t="s">
        <v>24</v>
      </c>
      <c r="CQ10" s="28">
        <f t="shared" si="1"/>
        <v>2</v>
      </c>
      <c r="CR10" s="28">
        <f t="shared" si="2"/>
        <v>0</v>
      </c>
      <c r="CS10" s="28">
        <f t="shared" si="3"/>
        <v>1</v>
      </c>
      <c r="CT10" s="28">
        <f t="shared" si="4"/>
        <v>1</v>
      </c>
      <c r="CU10" s="28">
        <f t="shared" si="5"/>
        <v>2</v>
      </c>
      <c r="CV10" s="28">
        <f t="shared" si="6"/>
        <v>0</v>
      </c>
      <c r="CW10" s="28">
        <f t="shared" si="7"/>
        <v>1</v>
      </c>
      <c r="CX10" s="28">
        <f t="shared" si="8"/>
        <v>1</v>
      </c>
      <c r="CY10" s="28">
        <f t="shared" si="9"/>
        <v>0</v>
      </c>
      <c r="CZ10" s="28">
        <f t="shared" si="10"/>
        <v>0</v>
      </c>
      <c r="DA10" s="28">
        <f t="shared" si="11"/>
        <v>0</v>
      </c>
      <c r="DB10" s="28">
        <f t="shared" si="12"/>
        <v>0</v>
      </c>
      <c r="DC10" s="28">
        <f t="shared" si="13"/>
        <v>0</v>
      </c>
      <c r="DD10" s="28">
        <f t="shared" si="14"/>
        <v>0</v>
      </c>
      <c r="DE10" s="28">
        <f t="shared" si="15"/>
        <v>0</v>
      </c>
      <c r="DF10" s="28">
        <f t="shared" si="16"/>
        <v>0</v>
      </c>
      <c r="DG10" s="28">
        <f t="shared" si="17"/>
        <v>0</v>
      </c>
      <c r="DH10" s="28">
        <f t="shared" si="18"/>
        <v>1</v>
      </c>
      <c r="DI10" s="28">
        <f t="shared" si="19"/>
        <v>0</v>
      </c>
      <c r="DJ10" s="28">
        <f t="shared" si="20"/>
        <v>0</v>
      </c>
      <c r="DK10" s="28">
        <f t="shared" si="21"/>
        <v>0</v>
      </c>
      <c r="DL10" s="28">
        <f t="shared" si="22"/>
        <v>0</v>
      </c>
      <c r="DM10" s="28">
        <f t="shared" si="23"/>
        <v>0</v>
      </c>
      <c r="DN10" s="28">
        <f t="shared" si="24"/>
        <v>0</v>
      </c>
      <c r="DO10" s="28">
        <f t="shared" si="25"/>
        <v>0</v>
      </c>
      <c r="DP10" s="28">
        <f t="shared" si="26"/>
        <v>1</v>
      </c>
      <c r="DR10">
        <f t="shared" si="27"/>
        <v>1</v>
      </c>
      <c r="DS10">
        <f t="shared" si="28"/>
        <v>4</v>
      </c>
      <c r="DT10">
        <f t="shared" si="29"/>
        <v>1</v>
      </c>
      <c r="DU10">
        <f t="shared" si="30"/>
        <v>0</v>
      </c>
      <c r="DV10">
        <f t="shared" si="31"/>
        <v>0</v>
      </c>
      <c r="DW10">
        <f t="shared" si="32"/>
        <v>0</v>
      </c>
      <c r="DX10">
        <f t="shared" si="33"/>
        <v>0</v>
      </c>
      <c r="DY10">
        <f t="shared" si="34"/>
        <v>0</v>
      </c>
      <c r="DZ10">
        <f t="shared" si="35"/>
        <v>0</v>
      </c>
      <c r="EA10">
        <f t="shared" si="36"/>
        <v>0</v>
      </c>
      <c r="EB10">
        <f t="shared" si="37"/>
        <v>0</v>
      </c>
      <c r="EC10">
        <f t="shared" si="38"/>
        <v>3</v>
      </c>
      <c r="ED10">
        <f t="shared" si="39"/>
        <v>0</v>
      </c>
      <c r="EE10">
        <f t="shared" si="40"/>
        <v>0</v>
      </c>
      <c r="EF10">
        <f t="shared" si="41"/>
        <v>0</v>
      </c>
      <c r="EG10">
        <f t="shared" si="42"/>
        <v>0</v>
      </c>
      <c r="EH10">
        <f t="shared" si="43"/>
        <v>0</v>
      </c>
      <c r="EI10">
        <f t="shared" si="44"/>
        <v>0</v>
      </c>
      <c r="EJ10">
        <f t="shared" si="45"/>
        <v>0</v>
      </c>
      <c r="EK10">
        <f t="shared" si="46"/>
        <v>0</v>
      </c>
      <c r="EL10">
        <f t="shared" si="47"/>
        <v>0</v>
      </c>
      <c r="EM10">
        <f t="shared" si="48"/>
        <v>0</v>
      </c>
      <c r="EN10">
        <f t="shared" si="49"/>
        <v>0</v>
      </c>
      <c r="EO10">
        <f t="shared" si="50"/>
        <v>0</v>
      </c>
      <c r="EP10">
        <f t="shared" si="51"/>
        <v>0</v>
      </c>
      <c r="EQ10">
        <f t="shared" si="52"/>
        <v>0</v>
      </c>
      <c r="ER10">
        <f t="shared" si="53"/>
        <v>0</v>
      </c>
      <c r="ES10">
        <f t="shared" si="54"/>
        <v>0</v>
      </c>
      <c r="ET10">
        <f t="shared" si="55"/>
        <v>0</v>
      </c>
      <c r="EU10">
        <f t="shared" si="56"/>
        <v>0</v>
      </c>
      <c r="EV10">
        <f t="shared" si="57"/>
        <v>0</v>
      </c>
      <c r="EW10">
        <f t="shared" si="58"/>
        <v>0</v>
      </c>
      <c r="EX10">
        <f t="shared" si="59"/>
        <v>0</v>
      </c>
      <c r="EY10">
        <f t="shared" si="60"/>
        <v>0</v>
      </c>
      <c r="EZ10">
        <f t="shared" si="61"/>
        <v>0</v>
      </c>
      <c r="FA10">
        <f t="shared" si="62"/>
        <v>0</v>
      </c>
      <c r="FB10">
        <f t="shared" si="63"/>
        <v>0</v>
      </c>
      <c r="FC10">
        <f t="shared" si="64"/>
        <v>0</v>
      </c>
      <c r="FD10">
        <f t="shared" si="65"/>
        <v>0</v>
      </c>
      <c r="FE10">
        <f t="shared" si="66"/>
        <v>0</v>
      </c>
      <c r="FF10">
        <f t="shared" si="67"/>
        <v>0</v>
      </c>
      <c r="FG10">
        <f t="shared" si="68"/>
        <v>14</v>
      </c>
      <c r="FH10">
        <f t="shared" si="69"/>
        <v>0</v>
      </c>
      <c r="FI10">
        <f t="shared" si="70"/>
        <v>0</v>
      </c>
      <c r="FJ10">
        <f t="shared" si="71"/>
        <v>0</v>
      </c>
      <c r="FK10">
        <f t="shared" si="72"/>
        <v>0</v>
      </c>
      <c r="FL10">
        <f t="shared" si="73"/>
        <v>0</v>
      </c>
      <c r="FM10">
        <f t="shared" si="74"/>
        <v>0</v>
      </c>
      <c r="FN10">
        <f t="shared" si="75"/>
        <v>0</v>
      </c>
      <c r="FO10">
        <f t="shared" si="76"/>
        <v>0</v>
      </c>
      <c r="FP10">
        <f t="shared" si="77"/>
        <v>0</v>
      </c>
      <c r="FQ10">
        <f t="shared" si="78"/>
        <v>0</v>
      </c>
      <c r="FR10">
        <f t="shared" si="79"/>
        <v>0</v>
      </c>
      <c r="FS10">
        <f t="shared" si="80"/>
        <v>0</v>
      </c>
      <c r="FT10">
        <f t="shared" si="81"/>
        <v>0</v>
      </c>
      <c r="FU10">
        <f t="shared" si="82"/>
        <v>0</v>
      </c>
      <c r="FV10">
        <f t="shared" si="83"/>
        <v>0</v>
      </c>
      <c r="FW10">
        <f t="shared" si="84"/>
        <v>0</v>
      </c>
      <c r="FX10">
        <f t="shared" si="85"/>
        <v>0</v>
      </c>
      <c r="FY10">
        <f t="shared" si="86"/>
        <v>0</v>
      </c>
      <c r="FZ10">
        <f t="shared" si="87"/>
        <v>0</v>
      </c>
      <c r="GA10">
        <f t="shared" si="88"/>
        <v>0</v>
      </c>
      <c r="GB10">
        <f t="shared" si="89"/>
        <v>0</v>
      </c>
      <c r="GC10">
        <f t="shared" si="90"/>
        <v>0</v>
      </c>
      <c r="GD10">
        <f t="shared" si="91"/>
        <v>0</v>
      </c>
      <c r="GE10">
        <f t="shared" si="92"/>
        <v>0</v>
      </c>
      <c r="GF10">
        <f t="shared" si="93"/>
        <v>0</v>
      </c>
      <c r="GG10">
        <f t="shared" si="94"/>
        <v>0</v>
      </c>
      <c r="GH10">
        <f t="shared" si="95"/>
        <v>0</v>
      </c>
      <c r="GI10">
        <f t="shared" si="96"/>
        <v>0</v>
      </c>
      <c r="GJ10">
        <f t="shared" si="97"/>
        <v>0</v>
      </c>
      <c r="GK10">
        <f t="shared" si="98"/>
        <v>0</v>
      </c>
      <c r="GL10">
        <f t="shared" si="99"/>
        <v>0</v>
      </c>
      <c r="GM10">
        <f t="shared" si="100"/>
        <v>0</v>
      </c>
      <c r="GN10">
        <f t="shared" si="101"/>
        <v>0</v>
      </c>
      <c r="GO10">
        <f t="shared" si="102"/>
        <v>0</v>
      </c>
      <c r="GP10">
        <f t="shared" si="103"/>
        <v>0</v>
      </c>
      <c r="GQ10">
        <f t="shared" si="104"/>
        <v>0</v>
      </c>
      <c r="GR10">
        <f t="shared" si="105"/>
        <v>0</v>
      </c>
      <c r="GS10">
        <f t="shared" si="106"/>
        <v>0</v>
      </c>
      <c r="GT10">
        <f t="shared" si="107"/>
        <v>0</v>
      </c>
      <c r="GU10">
        <f t="shared" si="108"/>
        <v>0</v>
      </c>
      <c r="GW10" s="278">
        <f t="shared" si="109"/>
        <v>2.0936439322983178</v>
      </c>
      <c r="GX10" s="278">
        <f t="shared" si="110"/>
        <v>0</v>
      </c>
      <c r="GY10" s="278">
        <f t="shared" si="111"/>
        <v>0</v>
      </c>
      <c r="GZ10" s="278">
        <f t="shared" si="112"/>
        <v>0.33726040924216444</v>
      </c>
      <c r="HA10" s="278">
        <f t="shared" si="113"/>
        <v>0</v>
      </c>
      <c r="HB10" s="278">
        <f t="shared" si="114"/>
        <v>2.4309043415404821</v>
      </c>
      <c r="HC10" s="278">
        <f t="shared" si="115"/>
        <v>0.52341098307457945</v>
      </c>
      <c r="HE10">
        <f>IFERROR(VLOOKUP(_xlfn.NUMBERVALUE(MID(L10, SEARCH("!", L10)+1, SEARCH("+", L10)-SEARCH("!", L10)-1)), RankingsX!$A$2:$BJ$129, 62, FALSE),0)</f>
        <v>0.47153106989505134</v>
      </c>
      <c r="HF10">
        <f>IFERROR(VLOOKUP(_xlfn.NUMBERVALUE(MID(M10, SEARCH("!", M10)+1, SEARCH("+", M10)-SEARCH("!", M10)-1)), RankingsX!$A$2:$BJ$129, 62, FALSE),0)</f>
        <v>0.89152471023048963</v>
      </c>
      <c r="HG10">
        <f>IFERROR(VLOOKUP(_xlfn.NUMBERVALUE(MID(N10, SEARCH("!", N10)+1, SEARCH("+", N10)-SEARCH("!", N10)-1)), RankingsX!$A$2:$BJ$129, 62, FALSE),0)</f>
        <v>0.33726040924216444</v>
      </c>
      <c r="HH10">
        <f>IFERROR(VLOOKUP(_xlfn.NUMBERVALUE(MID(O10, SEARCH("!", O10)+1, SEARCH("+", O10)-SEARCH("!", O10)-1)), RankingsX!$A$2:$BJ$129, 62, FALSE),0)</f>
        <v>0</v>
      </c>
      <c r="HI10">
        <f>IFERROR(VLOOKUP(_xlfn.NUMBERVALUE(MID(P10, SEARCH("!", P10)+1, SEARCH("+", P10)-SEARCH("!", P10)-1)), RankingsX!$A$2:$BJ$129, 62, FALSE),0)</f>
        <v>0</v>
      </c>
      <c r="HJ10">
        <f>IFERROR(VLOOKUP(_xlfn.NUMBERVALUE(MID(Q10, SEARCH("!", Q10)+1, SEARCH("+", Q10)-SEARCH("!", Q10)-1)), RankingsX!$A$2:$BJ$129, 62, FALSE),0)</f>
        <v>0</v>
      </c>
      <c r="HK10">
        <f>IFERROR(VLOOKUP(_xlfn.NUMBERVALUE(MID(R10, SEARCH("!", R10)+1, SEARCH("+", R10)-SEARCH("!", R10)-1)), RankingsX!$A$2:$BJ$129, 62, FALSE),0)</f>
        <v>0</v>
      </c>
      <c r="HL10">
        <f>IFERROR(VLOOKUP(_xlfn.NUMBERVALUE(MID(S10, SEARCH("!", S10)+1, SEARCH("+", S10)-SEARCH("!", S10)-1)), RankingsX!$A$2:$BJ$129, 62, FALSE),0)</f>
        <v>0</v>
      </c>
      <c r="HM10">
        <f>IFERROR(VLOOKUP(_xlfn.NUMBERVALUE(MID(T10, SEARCH("!", T10)+1, SEARCH("+", T10)-SEARCH("!", T10)-1)), RankingsX!$A$2:$BJ$129, 62, FALSE),0)</f>
        <v>0</v>
      </c>
      <c r="HN10">
        <f>IFERROR(VLOOKUP(_xlfn.NUMBERVALUE(MID(U10, SEARCH("!", U10)+1, SEARCH("+", U10)-SEARCH("!", U10)-1)), RankingsX!$A$2:$BJ$129, 62, FALSE),0)</f>
        <v>0</v>
      </c>
      <c r="HO10">
        <f>IFERROR(VLOOKUP(_xlfn.NUMBERVALUE(MID(V10, SEARCH("!", V10)+1, SEARCH("+", V10)-SEARCH("!", V10)-1)), RankingsX!$A$2:$BJ$129, 62, FALSE),0)</f>
        <v>0</v>
      </c>
      <c r="HP10">
        <f>IFERROR(VLOOKUP(_xlfn.NUMBERVALUE(MID(W10, SEARCH("!", W10)+1, SEARCH("+", W10)-SEARCH("!", W10)-1)), RankingsX!$A$2:$BJ$129, 62, FALSE),0)</f>
        <v>0.39332774293061257</v>
      </c>
      <c r="HQ10">
        <f>IFERROR(VLOOKUP(_xlfn.NUMBERVALUE(MID(X10, SEARCH("!", X10)+1, SEARCH("+", X10)-SEARCH("!", X10)-1)), RankingsX!$A$2:$BJ$129, 62, FALSE),0)</f>
        <v>0</v>
      </c>
      <c r="HR10">
        <f>IFERROR(VLOOKUP(_xlfn.NUMBERVALUE(MID(Y10, SEARCH("!", Y10)+1, SEARCH("+", Y10)-SEARCH("!", Y10)-1)), RankingsX!$A$2:$BJ$129, 62, FALSE),0)</f>
        <v>0</v>
      </c>
      <c r="HS10">
        <f>IFERROR(VLOOKUP(_xlfn.NUMBERVALUE(MID(Z10, SEARCH("!", Z10)+1, SEARCH("+", Z10)-SEARCH("!", Z10)-1)), RankingsX!$A$2:$BJ$129, 62, FALSE),0)</f>
        <v>0</v>
      </c>
      <c r="HT10">
        <f>IFERROR(VLOOKUP(_xlfn.NUMBERVALUE(MID(AA10, SEARCH("!", AA10)+1, SEARCH("+", AA10)-SEARCH("!", AA10)-1)), RankingsX!$A$2:$BJ$129, 62, FALSE),0)</f>
        <v>0</v>
      </c>
      <c r="HU10">
        <f>IFERROR(VLOOKUP(_xlfn.NUMBERVALUE(MID(AB10, SEARCH("!", AB10)+1, SEARCH("+", AB10)-SEARCH("!", AB10)-1)), RankingsX!$A$2:$BJ$129, 62, FALSE),0)</f>
        <v>0</v>
      </c>
      <c r="HV10">
        <f>IFERROR(VLOOKUP(_xlfn.NUMBERVALUE(MID(AC10, SEARCH("!", AC10)+1, SEARCH("+", AC10)-SEARCH("!", AC10)-1)), RankingsX!$A$2:$BJ$129, 62, FALSE),0)</f>
        <v>0</v>
      </c>
      <c r="HW10">
        <f>IFERROR(VLOOKUP(_xlfn.NUMBERVALUE(MID(AD10, SEARCH("!", AD10)+1, SEARCH("+", AD10)-SEARCH("!", AD10)-1)), RankingsX!$A$2:$BJ$129, 62, FALSE),0)</f>
        <v>0</v>
      </c>
      <c r="HX10">
        <f>IFERROR(VLOOKUP(_xlfn.NUMBERVALUE(MID(AE10, SEARCH("!", AE10)+1, SEARCH("+", AE10)-SEARCH("!", AE10)-1)), RankingsX!$A$2:$BJ$129, 62, FALSE),0)</f>
        <v>0</v>
      </c>
      <c r="HY10">
        <f>IFERROR(VLOOKUP(_xlfn.NUMBERVALUE(MID(AF10, SEARCH("!", AF10)+1, SEARCH("+", AF10)-SEARCH("!", AF10)-1)), RankingsX!$A$2:$BJ$129, 62, FALSE),0)</f>
        <v>0</v>
      </c>
      <c r="HZ10">
        <f>IFERROR(VLOOKUP(_xlfn.NUMBERVALUE(MID(AG10, SEARCH("!", AG10)+1, SEARCH("+", AG10)-SEARCH("!", AG10)-1)), RankingsX!$A$2:$BJ$129, 62, FALSE),0)</f>
        <v>0</v>
      </c>
      <c r="IA10">
        <f>IFERROR(VLOOKUP(_xlfn.NUMBERVALUE(MID(AH10, SEARCH("!", AH10)+1, SEARCH("+", AH10)-SEARCH("!", AH10)-1)), RankingsX!$A$2:$BJ$129, 62, FALSE),0)</f>
        <v>0</v>
      </c>
      <c r="IB10">
        <f>IFERROR(VLOOKUP(_xlfn.NUMBERVALUE(MID(AI10, SEARCH("!", AI10)+1, SEARCH("+", AI10)-SEARCH("!", AI10)-1)), RankingsX!$A$2:$BJ$129, 62, FALSE),0)</f>
        <v>0</v>
      </c>
      <c r="IC10">
        <f>IFERROR(VLOOKUP(_xlfn.NUMBERVALUE(MID(AJ10, SEARCH("!", AJ10)+1, SEARCH("+", AJ10)-SEARCH("!", AJ10)-1)), RankingsX!$A$2:$BJ$129, 62, FALSE),0)</f>
        <v>0</v>
      </c>
      <c r="ID10">
        <f>IFERROR(VLOOKUP(_xlfn.NUMBERVALUE(MID(AK10, SEARCH("!", AK10)+1, SEARCH("+", AK10)-SEARCH("!", AK10)-1)), RankingsX!$A$2:$BJ$129, 62, FALSE),0)</f>
        <v>0</v>
      </c>
      <c r="IE10">
        <f>IFERROR(VLOOKUP(_xlfn.NUMBERVALUE(MID(AL10, SEARCH("!", AL10)+1, SEARCH("+", AL10)-SEARCH("!", AL10)-1)), RankingsX!$A$2:$BJ$129, 62, FALSE),0)</f>
        <v>0</v>
      </c>
      <c r="IF10">
        <f>IFERROR(VLOOKUP(_xlfn.NUMBERVALUE(MID(AM10, SEARCH("!", AM10)+1, SEARCH("+", AM10)-SEARCH("!", AM10)-1)), RankingsX!$A$2:$BJ$129, 62, FALSE),0)</f>
        <v>0</v>
      </c>
      <c r="IG10">
        <f>IFERROR(VLOOKUP(_xlfn.NUMBERVALUE(MID(AN10, SEARCH("!", AN10)+1, SEARCH("+", AN10)-SEARCH("!", AN10)-1)), RankingsX!$A$2:$BJ$129, 62, FALSE),0)</f>
        <v>0</v>
      </c>
      <c r="IH10">
        <f>IFERROR(VLOOKUP(_xlfn.NUMBERVALUE(MID(AO10, SEARCH("!", AO10)+1, SEARCH("+", AO10)-SEARCH("!", AO10)-1)), RankingsX!$A$2:$BJ$129, 62, FALSE),0)</f>
        <v>0</v>
      </c>
      <c r="II10">
        <f>IFERROR(VLOOKUP(_xlfn.NUMBERVALUE(MID(AP10, SEARCH("!", AP10)+1, SEARCH("+", AP10)-SEARCH("!", AP10)-1)), RankingsX!$A$2:$BJ$129, 62, FALSE),0)</f>
        <v>0</v>
      </c>
      <c r="IJ10">
        <f>IFERROR(VLOOKUP(_xlfn.NUMBERVALUE(MID(AQ10, SEARCH("!", AQ10)+1, SEARCH("+", AQ10)-SEARCH("!", AQ10)-1)), RankingsX!$A$2:$BJ$129, 62, FALSE),0)</f>
        <v>0</v>
      </c>
      <c r="IK10">
        <f>IFERROR(VLOOKUP(_xlfn.NUMBERVALUE(MID(AR10, SEARCH("!", AR10)+1, SEARCH("+", AR10)-SEARCH("!", AR10)-1)), RankingsX!$A$2:$BJ$129, 62, FALSE),0)</f>
        <v>0</v>
      </c>
      <c r="IL10">
        <f>IFERROR(VLOOKUP(_xlfn.NUMBERVALUE(MID(AS10, SEARCH("!", AS10)+1, SEARCH("+", AS10)-SEARCH("!", AS10)-1)), RankingsX!$A$2:$BJ$129, 62, FALSE),0)</f>
        <v>0</v>
      </c>
      <c r="IM10">
        <f>IFERROR(VLOOKUP(_xlfn.NUMBERVALUE(MID(AT10, SEARCH("!", AT10)+1, SEARCH("+", AT10)-SEARCH("!", AT10)-1)), RankingsX!$A$2:$BJ$129, 62, FALSE),0)</f>
        <v>0</v>
      </c>
      <c r="IN10">
        <f>IFERROR(VLOOKUP(_xlfn.NUMBERVALUE(MID(AU10, SEARCH("!", AU10)+1, SEARCH("+", AU10)-SEARCH("!", AU10)-1)), RankingsX!$A$2:$BJ$129, 62, FALSE),0)</f>
        <v>0</v>
      </c>
      <c r="IO10">
        <f>IFERROR(VLOOKUP(_xlfn.NUMBERVALUE(MID(AV10, SEARCH("!", AV10)+1, SEARCH("+", AV10)-SEARCH("!", AV10)-1)), RankingsX!$A$2:$BJ$129, 62, FALSE),0)</f>
        <v>0</v>
      </c>
      <c r="IP10">
        <f>IFERROR(VLOOKUP(_xlfn.NUMBERVALUE(MID(AW10, SEARCH("!", AW10)+1, SEARCH("+", AW10)-SEARCH("!", AW10)-1)), RankingsX!$A$2:$BJ$129, 62, FALSE),0)</f>
        <v>0</v>
      </c>
      <c r="IQ10">
        <f>IFERROR(VLOOKUP(_xlfn.NUMBERVALUE(MID(AX10, SEARCH("!", AX10)+1, SEARCH("+", AX10)-SEARCH("!", AX10)-1)), RankingsX!$A$2:$BJ$129, 62, FALSE),0)</f>
        <v>0</v>
      </c>
      <c r="IR10">
        <f>IFERROR(VLOOKUP(_xlfn.NUMBERVALUE(MID(AY10, SEARCH("!", AY10)+1, SEARCH("+", AY10)-SEARCH("!", AY10)-1)), RankingsX!$A$2:$BJ$129, 62, FALSE),0)</f>
        <v>0</v>
      </c>
      <c r="IS10">
        <f>IFERROR(VLOOKUP(_xlfn.NUMBERVALUE(MID(AZ10, SEARCH("!", AZ10)+1, SEARCH("+", AZ10)-SEARCH("!", AZ10)-1)), RankingsX!$A$2:$BJ$129, 62, FALSE),0)</f>
        <v>0</v>
      </c>
      <c r="IT10">
        <f>IFERROR(VLOOKUP(_xlfn.NUMBERVALUE(MID(BA10, SEARCH("!", BA10)+1, SEARCH("+", BA10)-SEARCH("!", BA10)-1)), RankingsX!$A$2:$BJ$129, 62, FALSE),0)</f>
        <v>0.33726040924216444</v>
      </c>
      <c r="IU10">
        <f>IFERROR(VLOOKUP(_xlfn.NUMBERVALUE(MID(BB10, SEARCH("!", BB10)+1, SEARCH("+", BB10)-SEARCH("!", BB10)-1)), RankingsX!$A$2:$BJ$129, 62, FALSE),0)</f>
        <v>0</v>
      </c>
      <c r="IV10">
        <f>IFERROR(VLOOKUP(_xlfn.NUMBERVALUE(MID(BC10, SEARCH("!", BC10)+1, SEARCH("+", BC10)-SEARCH("!", BC10)-1)), RankingsX!$A$2:$BJ$129, 62, FALSE),0)</f>
        <v>0</v>
      </c>
      <c r="IW10">
        <f>IFERROR(VLOOKUP(_xlfn.NUMBERVALUE(MID(BD10, SEARCH("!", BD10)+1, SEARCH("+", BD10)-SEARCH("!", BD10)-1)), RankingsX!$A$2:$BJ$129, 62, FALSE),0)</f>
        <v>0</v>
      </c>
      <c r="IX10">
        <f>IFERROR(VLOOKUP(_xlfn.NUMBERVALUE(MID(BE10, SEARCH("!", BE10)+1, SEARCH("+", BE10)-SEARCH("!", BE10)-1)), RankingsX!$A$2:$BJ$129, 62, FALSE),0)</f>
        <v>0</v>
      </c>
      <c r="IY10">
        <f>IFERROR(VLOOKUP(_xlfn.NUMBERVALUE(MID(BF10, SEARCH("!", BF10)+1, SEARCH("+", BF10)-SEARCH("!", BF10)-1)), RankingsX!$A$2:$BJ$129, 62, FALSE),0)</f>
        <v>0</v>
      </c>
      <c r="IZ10">
        <f>IFERROR(VLOOKUP(_xlfn.NUMBERVALUE(MID(BG10, SEARCH("!", BG10)+1, SEARCH("+", BG10)-SEARCH("!", BG10)-1)), RankingsX!$A$2:$BJ$129, 62, FALSE),0)</f>
        <v>0</v>
      </c>
      <c r="JA10">
        <f>IFERROR(VLOOKUP(_xlfn.NUMBERVALUE(MID(BH10, SEARCH("!", BH10)+1, SEARCH("+", BH10)-SEARCH("!", BH10)-1)), RankingsX!$A$2:$BJ$129, 62, FALSE),0)</f>
        <v>0</v>
      </c>
      <c r="JB10">
        <f>IFERROR(VLOOKUP(_xlfn.NUMBERVALUE(MID(BI10, SEARCH("!", BI10)+1, SEARCH("+", BI10)-SEARCH("!", BI10)-1)), RankingsX!$A$2:$BJ$129, 62, FALSE),0)</f>
        <v>0</v>
      </c>
      <c r="JC10">
        <f>IFERROR(VLOOKUP(_xlfn.NUMBERVALUE(MID(BJ10, SEARCH("!", BJ10)+1, SEARCH("+", BJ10)-SEARCH("!", BJ10)-1)), RankingsX!$A$2:$BJ$129, 62, FALSE),0)</f>
        <v>0</v>
      </c>
      <c r="JD10">
        <f>IFERROR(VLOOKUP(_xlfn.NUMBERVALUE(MID(BK10, SEARCH("!", BK10)+1, SEARCH("+", BK10)-SEARCH("!", BK10)-1)), RankingsX!$A$2:$BJ$129, 62, FALSE),0)</f>
        <v>0</v>
      </c>
      <c r="JE10">
        <f>IFERROR(VLOOKUP(_xlfn.NUMBERVALUE(MID(BL10, SEARCH("!", BL10)+1, SEARCH("+", BL10)-SEARCH("!", BL10)-1)), RankingsX!$A$2:$BJ$129, 62, FALSE),0)</f>
        <v>0</v>
      </c>
      <c r="JF10">
        <f>IFERROR(VLOOKUP(_xlfn.NUMBERVALUE(MID(BM10, SEARCH("!", BM10)+1, SEARCH("+", BM10)-SEARCH("!", BM10)-1)), RankingsX!$A$2:$BJ$129, 62, FALSE),0)</f>
        <v>0</v>
      </c>
      <c r="JG10">
        <f>IFERROR(VLOOKUP(_xlfn.NUMBERVALUE(MID(BN10, SEARCH("!", BN10)+1, SEARCH("+", BN10)-SEARCH("!", BN10)-1)), RankingsX!$A$2:$BJ$129, 62, FALSE),0)</f>
        <v>0</v>
      </c>
      <c r="JH10">
        <f>IFERROR(VLOOKUP(_xlfn.NUMBERVALUE(MID(BO10, SEARCH("!", BO10)+1, SEARCH("+", BO10)-SEARCH("!", BO10)-1)), RankingsX!$A$2:$BJ$129, 62, FALSE),0)</f>
        <v>0</v>
      </c>
      <c r="JI10">
        <f>IFERROR(VLOOKUP(_xlfn.NUMBERVALUE(MID(BP10, SEARCH("!", BP10)+1, SEARCH("+", BP10)-SEARCH("!", BP10)-1)), RankingsX!$A$2:$BJ$129, 62, FALSE),0)</f>
        <v>0</v>
      </c>
      <c r="JJ10">
        <f>IFERROR(VLOOKUP(_xlfn.NUMBERVALUE(MID(BQ10, SEARCH("!", BQ10)+1, SEARCH("+", BQ10)-SEARCH("!", BQ10)-1)), RankingsX!$A$2:$BJ$129, 62, FALSE),0)</f>
        <v>0</v>
      </c>
      <c r="JK10">
        <f>IFERROR(VLOOKUP(_xlfn.NUMBERVALUE(MID(BR10, SEARCH("!", BR10)+1, SEARCH("+", BR10)-SEARCH("!", BR10)-1)), RankingsX!$A$2:$BJ$129, 62, FALSE),0)</f>
        <v>0</v>
      </c>
      <c r="JL10">
        <f>IFERROR(VLOOKUP(_xlfn.NUMBERVALUE(MID(BS10, SEARCH("!", BS10)+1, SEARCH("+", BS10)-SEARCH("!", BS10)-1)), RankingsX!$A$2:$BJ$129, 62, FALSE),0)</f>
        <v>0</v>
      </c>
      <c r="JM10">
        <f>IFERROR(VLOOKUP(_xlfn.NUMBERVALUE(MID(BT10, SEARCH("!", BT10)+1, SEARCH("+", BT10)-SEARCH("!", BT10)-1)), RankingsX!$A$2:$BJ$129, 62, FALSE),0)</f>
        <v>0</v>
      </c>
      <c r="JN10">
        <f>IFERROR(VLOOKUP(_xlfn.NUMBERVALUE(MID(BU10, SEARCH("!", BU10)+1, SEARCH("+", BU10)-SEARCH("!", BU10)-1)), RankingsX!$A$2:$BJ$129, 62, FALSE),0)</f>
        <v>0</v>
      </c>
      <c r="JO10">
        <f>IFERROR(VLOOKUP(_xlfn.NUMBERVALUE(MID(BV10, SEARCH("!", BV10)+1, SEARCH("+", BV10)-SEARCH("!", BV10)-1)), RankingsX!$A$2:$BJ$129, 62, FALSE),0)</f>
        <v>0</v>
      </c>
      <c r="JP10">
        <f>IFERROR(VLOOKUP(_xlfn.NUMBERVALUE(MID(BW10, SEARCH("!", BW10)+1, SEARCH("+", BW10)-SEARCH("!", BW10)-1)), RankingsX!$A$2:$BJ$129, 62, FALSE),0)</f>
        <v>0</v>
      </c>
      <c r="JQ10">
        <f>IFERROR(VLOOKUP(_xlfn.NUMBERVALUE(MID(BX10, SEARCH("!", BX10)+1, SEARCH("+", BX10)-SEARCH("!", BX10)-1)), RankingsX!$A$2:$BJ$129, 62, FALSE),0)</f>
        <v>0</v>
      </c>
      <c r="JR10">
        <f>IFERROR(VLOOKUP(_xlfn.NUMBERVALUE(MID(BY10, SEARCH("!", BY10)+1, SEARCH("+", BY10)-SEARCH("!", BY10)-1)), RankingsX!$A$2:$BJ$129, 62, FALSE),0)</f>
        <v>0</v>
      </c>
      <c r="JS10">
        <f>IFERROR(VLOOKUP(_xlfn.NUMBERVALUE(MID(BZ10, SEARCH("!", BZ10)+1, SEARCH("+", BZ10)-SEARCH("!", BZ10)-1)), RankingsX!$A$2:$BJ$129, 62, FALSE),0)</f>
        <v>0</v>
      </c>
      <c r="JT10">
        <f>IFERROR(VLOOKUP(_xlfn.NUMBERVALUE(MID(CA10, SEARCH("!", CA10)+1, SEARCH("+", CA10)-SEARCH("!", CA10)-1)), RankingsX!$A$2:$BJ$129, 62, FALSE),0)</f>
        <v>0</v>
      </c>
      <c r="JU10">
        <f>IFERROR(VLOOKUP(_xlfn.NUMBERVALUE(MID(CB10, SEARCH("!", CB10)+1, SEARCH("+", CB10)-SEARCH("!", CB10)-1)), RankingsX!$A$2:$BJ$129, 62, FALSE),0)</f>
        <v>0</v>
      </c>
      <c r="JV10">
        <f>IFERROR(VLOOKUP(_xlfn.NUMBERVALUE(MID(CC10, SEARCH("!", CC10)+1, SEARCH("+", CC10)-SEARCH("!", CC10)-1)), RankingsX!$A$2:$BJ$129, 62, FALSE),0)</f>
        <v>0</v>
      </c>
      <c r="JW10">
        <f>IFERROR(VLOOKUP(_xlfn.NUMBERVALUE(MID(CD10, SEARCH("!", CD10)+1, SEARCH("+", CD10)-SEARCH("!", CD10)-1)), RankingsX!$A$2:$BJ$129, 62, FALSE),0)</f>
        <v>0</v>
      </c>
      <c r="JX10">
        <f>IFERROR(VLOOKUP(_xlfn.NUMBERVALUE(MID(CE10, SEARCH("!", CE10)+1, SEARCH("+", CE10)-SEARCH("!", CE10)-1)), RankingsX!$A$2:$BJ$129, 62, FALSE),0)</f>
        <v>0</v>
      </c>
      <c r="JY10">
        <f>IFERROR(VLOOKUP(_xlfn.NUMBERVALUE(MID(CF10, SEARCH("!", CF10)+1, SEARCH("+", CF10)-SEARCH("!", CF10)-1)), RankingsX!$A$2:$BJ$129, 62, FALSE),0)</f>
        <v>0</v>
      </c>
      <c r="JZ10">
        <f>IFERROR(VLOOKUP(_xlfn.NUMBERVALUE(MID(CG10, SEARCH("!", CG10)+1, SEARCH("+", CG10)-SEARCH("!", CG10)-1)), RankingsX!$A$2:$BJ$129, 62, FALSE),0)</f>
        <v>0</v>
      </c>
      <c r="KA10">
        <f>IFERROR(VLOOKUP(_xlfn.NUMBERVALUE(MID(CH10, SEARCH("!", CH10)+1, SEARCH("+", CH10)-SEARCH("!", CH10)-1)), RankingsX!$A$2:$BJ$129, 62, FALSE),0)</f>
        <v>0</v>
      </c>
      <c r="KB10">
        <f>IFERROR(VLOOKUP(_xlfn.NUMBERVALUE(MID(CI10, SEARCH("!", CI10)+1, SEARCH("+", CI10)-SEARCH("!", CI10)-1)), RankingsX!$A$2:$BJ$129, 62, FALSE),0)</f>
        <v>0</v>
      </c>
      <c r="KC10">
        <f>IFERROR(VLOOKUP(_xlfn.NUMBERVALUE(MID(CJ10, SEARCH("!", CJ10)+1, SEARCH("+", CJ10)-SEARCH("!", CJ10)-1)), RankingsX!$A$2:$BJ$129, 62, FALSE),0)</f>
        <v>0</v>
      </c>
      <c r="KD10">
        <f>IFERROR(VLOOKUP(_xlfn.NUMBERVALUE(MID(CK10, SEARCH("!", CK10)+1, SEARCH("+", CK10)-SEARCH("!", CK10)-1)), RankingsX!$A$2:$BJ$129, 62, FALSE),0)</f>
        <v>0</v>
      </c>
      <c r="KE10">
        <f>IFERROR(VLOOKUP(_xlfn.NUMBERVALUE(MID(CL10, SEARCH("!", CL10)+1, SEARCH("+", CL10)-SEARCH("!", CL10)-1)), RankingsX!$A$2:$BJ$129, 62, FALSE),0)</f>
        <v>0</v>
      </c>
      <c r="KF10">
        <f>IFERROR(VLOOKUP(_xlfn.NUMBERVALUE(MID(CM10, SEARCH("!", CM10)+1, SEARCH("+", CM10)-SEARCH("!", CM10)-1)), RankingsX!$A$2:$BJ$129, 62, FALSE),0)</f>
        <v>0</v>
      </c>
      <c r="KG10">
        <f>IFERROR(VLOOKUP(_xlfn.NUMBERVALUE(MID(CN10, SEARCH("!", CN10)+1, SEARCH("+", CN10)-SEARCH("!", CN10)-1)), RankingsX!$A$2:$BJ$129, 62, FALSE),0)</f>
        <v>0</v>
      </c>
      <c r="KH10">
        <f>IFERROR(VLOOKUP(_xlfn.NUMBERVALUE(MID(CO10, SEARCH("!", CO10)+1, SEARCH("+", CO10)-SEARCH("!", CO10)-1)), RankingsX!$A$2:$BJ$129, 62, FALSE),0)</f>
        <v>0</v>
      </c>
      <c r="KJ10" s="28">
        <f t="shared" si="116"/>
        <v>59</v>
      </c>
      <c r="KK10" s="28">
        <f t="shared" si="117"/>
        <v>0</v>
      </c>
      <c r="KL10" s="28">
        <f t="shared" si="118"/>
        <v>0</v>
      </c>
      <c r="KM10" s="28">
        <f t="shared" si="119"/>
        <v>16</v>
      </c>
      <c r="KN10" s="28">
        <f t="shared" si="120"/>
        <v>0</v>
      </c>
      <c r="KO10" s="28">
        <f t="shared" si="121"/>
        <v>59</v>
      </c>
      <c r="KP10" s="28">
        <f t="shared" si="122"/>
        <v>75</v>
      </c>
      <c r="KS10" s="27" t="str">
        <f t="shared" si="123"/>
        <v>14</v>
      </c>
      <c r="KT10" s="27" t="str">
        <f t="shared" si="124"/>
        <v>5</v>
      </c>
      <c r="KU10" s="27" t="str">
        <f t="shared" si="125"/>
        <v>25</v>
      </c>
      <c r="KV10" s="27">
        <f t="shared" si="126"/>
        <v>0</v>
      </c>
      <c r="KW10" s="27">
        <f t="shared" si="127"/>
        <v>0</v>
      </c>
      <c r="KX10" s="27">
        <f t="shared" si="128"/>
        <v>0</v>
      </c>
      <c r="KY10" s="27">
        <f t="shared" si="129"/>
        <v>0</v>
      </c>
      <c r="KZ10" s="27">
        <f t="shared" si="130"/>
        <v>0</v>
      </c>
      <c r="LA10" s="27">
        <f t="shared" si="131"/>
        <v>0</v>
      </c>
      <c r="LB10" s="27">
        <f t="shared" si="132"/>
        <v>0</v>
      </c>
      <c r="LC10" s="27">
        <f t="shared" si="133"/>
        <v>0</v>
      </c>
      <c r="LD10" s="27" t="str">
        <f t="shared" si="134"/>
        <v>15</v>
      </c>
      <c r="LE10" s="27">
        <f t="shared" si="135"/>
        <v>0</v>
      </c>
      <c r="LF10" s="27">
        <f t="shared" si="136"/>
        <v>0</v>
      </c>
      <c r="LG10" s="27">
        <f t="shared" si="137"/>
        <v>0</v>
      </c>
      <c r="LH10" s="27">
        <f t="shared" si="138"/>
        <v>0</v>
      </c>
      <c r="LI10" s="27">
        <f t="shared" si="139"/>
        <v>0</v>
      </c>
      <c r="LJ10" s="27">
        <f t="shared" si="140"/>
        <v>0</v>
      </c>
      <c r="LK10" s="27">
        <f t="shared" si="141"/>
        <v>0</v>
      </c>
      <c r="LL10" s="27">
        <f t="shared" si="142"/>
        <v>0</v>
      </c>
      <c r="LM10" s="27">
        <f t="shared" si="143"/>
        <v>0</v>
      </c>
      <c r="LN10" s="27">
        <f t="shared" si="144"/>
        <v>0</v>
      </c>
      <c r="LO10" s="27">
        <f t="shared" si="145"/>
        <v>0</v>
      </c>
      <c r="LP10" s="27">
        <f t="shared" si="146"/>
        <v>0</v>
      </c>
      <c r="LQ10" s="27">
        <f t="shared" si="147"/>
        <v>0</v>
      </c>
      <c r="LR10" s="27">
        <f t="shared" si="148"/>
        <v>0</v>
      </c>
      <c r="LS10" s="27">
        <f t="shared" si="149"/>
        <v>0</v>
      </c>
      <c r="LT10" s="27">
        <f t="shared" si="150"/>
        <v>0</v>
      </c>
      <c r="LU10" s="27">
        <f t="shared" si="151"/>
        <v>0</v>
      </c>
      <c r="LV10" s="27">
        <f t="shared" si="152"/>
        <v>0</v>
      </c>
      <c r="LW10" s="27">
        <f t="shared" si="153"/>
        <v>0</v>
      </c>
      <c r="LX10" s="27">
        <f t="shared" si="154"/>
        <v>0</v>
      </c>
      <c r="LY10" s="27">
        <f t="shared" si="155"/>
        <v>0</v>
      </c>
      <c r="LZ10" s="27">
        <f t="shared" si="156"/>
        <v>0</v>
      </c>
      <c r="MA10" s="27">
        <f t="shared" si="157"/>
        <v>0</v>
      </c>
      <c r="MB10" s="27">
        <f t="shared" si="158"/>
        <v>0</v>
      </c>
      <c r="MC10" s="27">
        <f t="shared" si="159"/>
        <v>0</v>
      </c>
      <c r="MD10" s="27">
        <f t="shared" si="160"/>
        <v>0</v>
      </c>
      <c r="ME10" s="27">
        <f t="shared" si="161"/>
        <v>0</v>
      </c>
      <c r="MF10" s="27">
        <f t="shared" si="162"/>
        <v>0</v>
      </c>
      <c r="MG10" s="27">
        <f t="shared" si="163"/>
        <v>0</v>
      </c>
      <c r="MH10" s="27" t="str">
        <f t="shared" si="164"/>
        <v>16</v>
      </c>
      <c r="MI10" s="27">
        <f t="shared" si="165"/>
        <v>0</v>
      </c>
      <c r="MJ10" s="27">
        <f t="shared" si="166"/>
        <v>0</v>
      </c>
      <c r="MK10" s="27">
        <f t="shared" si="167"/>
        <v>0</v>
      </c>
      <c r="ML10" s="27">
        <f t="shared" si="168"/>
        <v>0</v>
      </c>
      <c r="MM10" s="27">
        <f t="shared" si="169"/>
        <v>0</v>
      </c>
      <c r="MN10" s="27">
        <f t="shared" si="170"/>
        <v>0</v>
      </c>
      <c r="MO10" s="27">
        <f t="shared" si="171"/>
        <v>0</v>
      </c>
      <c r="MP10" s="27">
        <f t="shared" si="172"/>
        <v>0</v>
      </c>
      <c r="MQ10" s="27">
        <f t="shared" si="173"/>
        <v>0</v>
      </c>
      <c r="MR10" s="27">
        <f t="shared" si="174"/>
        <v>0</v>
      </c>
      <c r="MS10" s="27">
        <f t="shared" si="175"/>
        <v>0</v>
      </c>
      <c r="MT10" s="27">
        <f t="shared" si="176"/>
        <v>0</v>
      </c>
      <c r="MU10" s="27">
        <f t="shared" si="177"/>
        <v>0</v>
      </c>
      <c r="MV10" s="27">
        <f t="shared" si="178"/>
        <v>0</v>
      </c>
      <c r="MW10" s="27">
        <f t="shared" si="179"/>
        <v>0</v>
      </c>
      <c r="MX10" s="27">
        <f t="shared" si="180"/>
        <v>0</v>
      </c>
      <c r="MY10" s="27">
        <f t="shared" si="181"/>
        <v>0</v>
      </c>
      <c r="MZ10" s="27">
        <f t="shared" si="182"/>
        <v>0</v>
      </c>
      <c r="NA10" s="27">
        <f t="shared" si="183"/>
        <v>0</v>
      </c>
      <c r="NB10" s="27">
        <f t="shared" si="184"/>
        <v>0</v>
      </c>
      <c r="NC10" s="27">
        <f t="shared" si="185"/>
        <v>0</v>
      </c>
      <c r="ND10" s="27">
        <f t="shared" si="186"/>
        <v>0</v>
      </c>
      <c r="NE10" s="27">
        <f t="shared" si="187"/>
        <v>0</v>
      </c>
      <c r="NF10" s="27">
        <f t="shared" si="188"/>
        <v>0</v>
      </c>
      <c r="NG10" s="27">
        <f t="shared" si="189"/>
        <v>0</v>
      </c>
      <c r="NH10" s="27">
        <f t="shared" si="190"/>
        <v>0</v>
      </c>
      <c r="NI10" s="27">
        <f t="shared" si="191"/>
        <v>0</v>
      </c>
      <c r="NJ10" s="27">
        <f t="shared" si="192"/>
        <v>0</v>
      </c>
      <c r="NK10" s="27">
        <f t="shared" si="193"/>
        <v>0</v>
      </c>
      <c r="NL10" s="27">
        <f t="shared" si="194"/>
        <v>0</v>
      </c>
      <c r="NM10" s="27">
        <f t="shared" si="195"/>
        <v>0</v>
      </c>
      <c r="NN10" s="27">
        <f t="shared" si="196"/>
        <v>0</v>
      </c>
      <c r="NO10" s="27">
        <f t="shared" si="197"/>
        <v>0</v>
      </c>
      <c r="NP10" s="27">
        <f t="shared" si="198"/>
        <v>0</v>
      </c>
      <c r="NQ10" s="27">
        <f t="shared" si="199"/>
        <v>0</v>
      </c>
      <c r="NR10" s="27">
        <f t="shared" si="200"/>
        <v>0</v>
      </c>
      <c r="NS10" s="27">
        <f t="shared" si="201"/>
        <v>0</v>
      </c>
      <c r="NT10" s="27">
        <f t="shared" si="202"/>
        <v>0</v>
      </c>
      <c r="NU10" s="27">
        <f t="shared" si="203"/>
        <v>0</v>
      </c>
      <c r="NV10" s="27">
        <f t="shared" si="204"/>
        <v>0</v>
      </c>
      <c r="NX10" s="28">
        <f t="shared" si="205"/>
        <v>53</v>
      </c>
      <c r="NY10" s="28">
        <f t="shared" si="206"/>
        <v>0</v>
      </c>
      <c r="NZ10" s="28">
        <f t="shared" si="207"/>
        <v>0</v>
      </c>
      <c r="OA10" s="28">
        <f t="shared" si="208"/>
        <v>25</v>
      </c>
      <c r="OB10" s="28">
        <f t="shared" si="209"/>
        <v>0</v>
      </c>
      <c r="OC10" s="28">
        <f t="shared" si="210"/>
        <v>53</v>
      </c>
      <c r="OD10" s="28">
        <f t="shared" si="211"/>
        <v>78</v>
      </c>
      <c r="OG10" s="27" t="str">
        <f t="shared" si="212"/>
        <v>9</v>
      </c>
      <c r="OH10" s="27" t="str">
        <f t="shared" si="213"/>
        <v>16</v>
      </c>
      <c r="OI10" s="27" t="str">
        <f t="shared" si="214"/>
        <v>16</v>
      </c>
      <c r="OJ10" s="27">
        <f t="shared" si="215"/>
        <v>0</v>
      </c>
      <c r="OK10" s="27">
        <f t="shared" si="216"/>
        <v>0</v>
      </c>
      <c r="OL10" s="27">
        <f t="shared" si="217"/>
        <v>0</v>
      </c>
      <c r="OM10" s="27">
        <f t="shared" si="218"/>
        <v>0</v>
      </c>
      <c r="ON10" s="27">
        <f t="shared" si="219"/>
        <v>0</v>
      </c>
      <c r="OO10" s="27">
        <f t="shared" si="220"/>
        <v>0</v>
      </c>
      <c r="OP10" s="27">
        <f t="shared" si="221"/>
        <v>0</v>
      </c>
      <c r="OQ10" s="27">
        <f t="shared" si="222"/>
        <v>0</v>
      </c>
      <c r="OR10" s="27" t="str">
        <f t="shared" si="223"/>
        <v>12</v>
      </c>
      <c r="OS10" s="27">
        <f t="shared" si="224"/>
        <v>0</v>
      </c>
      <c r="OT10" s="27">
        <f t="shared" si="225"/>
        <v>0</v>
      </c>
      <c r="OU10" s="27">
        <f t="shared" si="226"/>
        <v>0</v>
      </c>
      <c r="OV10" s="27">
        <f t="shared" si="227"/>
        <v>0</v>
      </c>
      <c r="OW10" s="27">
        <f t="shared" si="228"/>
        <v>0</v>
      </c>
      <c r="OX10" s="27">
        <f t="shared" si="229"/>
        <v>0</v>
      </c>
      <c r="OY10" s="27">
        <f t="shared" si="230"/>
        <v>0</v>
      </c>
      <c r="OZ10" s="27">
        <f t="shared" si="231"/>
        <v>0</v>
      </c>
      <c r="PA10" s="27">
        <f t="shared" si="232"/>
        <v>0</v>
      </c>
      <c r="PB10" s="27">
        <f t="shared" si="233"/>
        <v>0</v>
      </c>
      <c r="PC10" s="27">
        <f t="shared" si="234"/>
        <v>0</v>
      </c>
      <c r="PD10" s="27">
        <f t="shared" si="235"/>
        <v>0</v>
      </c>
      <c r="PE10" s="27">
        <f t="shared" si="236"/>
        <v>0</v>
      </c>
      <c r="PF10" s="27">
        <f t="shared" si="237"/>
        <v>0</v>
      </c>
      <c r="PG10" s="27">
        <f t="shared" si="238"/>
        <v>0</v>
      </c>
      <c r="PH10" s="27">
        <f t="shared" si="239"/>
        <v>0</v>
      </c>
      <c r="PI10" s="27">
        <f t="shared" si="240"/>
        <v>0</v>
      </c>
      <c r="PJ10" s="27">
        <f t="shared" si="241"/>
        <v>0</v>
      </c>
      <c r="PK10" s="27">
        <f t="shared" si="242"/>
        <v>0</v>
      </c>
      <c r="PL10" s="27">
        <f t="shared" si="243"/>
        <v>0</v>
      </c>
      <c r="PM10" s="27">
        <f t="shared" si="244"/>
        <v>0</v>
      </c>
      <c r="PN10" s="27">
        <f t="shared" si="245"/>
        <v>0</v>
      </c>
      <c r="PO10" s="27">
        <f t="shared" si="246"/>
        <v>0</v>
      </c>
      <c r="PP10" s="27">
        <f t="shared" si="247"/>
        <v>0</v>
      </c>
      <c r="PQ10" s="27">
        <f t="shared" si="248"/>
        <v>0</v>
      </c>
      <c r="PR10" s="27">
        <f t="shared" si="249"/>
        <v>0</v>
      </c>
      <c r="PS10" s="27">
        <f t="shared" si="250"/>
        <v>0</v>
      </c>
      <c r="PT10" s="27">
        <f t="shared" si="251"/>
        <v>0</v>
      </c>
      <c r="PU10" s="27">
        <f t="shared" si="252"/>
        <v>0</v>
      </c>
      <c r="PV10" s="27" t="str">
        <f t="shared" si="253"/>
        <v>25</v>
      </c>
      <c r="PW10" s="27">
        <f t="shared" si="254"/>
        <v>0</v>
      </c>
      <c r="PX10" s="27">
        <f t="shared" si="255"/>
        <v>0</v>
      </c>
      <c r="PY10" s="27">
        <f t="shared" si="256"/>
        <v>0</v>
      </c>
      <c r="PZ10" s="27">
        <f t="shared" si="257"/>
        <v>0</v>
      </c>
      <c r="QA10" s="27">
        <f t="shared" si="258"/>
        <v>0</v>
      </c>
      <c r="QB10" s="27">
        <f t="shared" si="259"/>
        <v>0</v>
      </c>
      <c r="QC10" s="27">
        <f t="shared" si="260"/>
        <v>0</v>
      </c>
      <c r="QD10" s="27">
        <f t="shared" si="261"/>
        <v>0</v>
      </c>
      <c r="QE10" s="27">
        <f t="shared" si="262"/>
        <v>0</v>
      </c>
      <c r="QF10" s="27">
        <f t="shared" si="263"/>
        <v>0</v>
      </c>
      <c r="QG10" s="27">
        <f t="shared" si="264"/>
        <v>0</v>
      </c>
      <c r="QH10" s="27">
        <f t="shared" si="265"/>
        <v>0</v>
      </c>
      <c r="QI10" s="27">
        <f t="shared" si="266"/>
        <v>0</v>
      </c>
      <c r="QJ10" s="27">
        <f t="shared" si="267"/>
        <v>0</v>
      </c>
      <c r="QK10" s="27">
        <f t="shared" si="268"/>
        <v>0</v>
      </c>
      <c r="QL10" s="27">
        <f t="shared" si="269"/>
        <v>0</v>
      </c>
      <c r="QM10" s="27">
        <f t="shared" si="270"/>
        <v>0</v>
      </c>
      <c r="QN10" s="27">
        <f t="shared" si="271"/>
        <v>0</v>
      </c>
      <c r="QO10" s="27">
        <f t="shared" si="272"/>
        <v>0</v>
      </c>
      <c r="QP10" s="27">
        <f t="shared" si="273"/>
        <v>0</v>
      </c>
      <c r="QQ10" s="27">
        <f t="shared" si="274"/>
        <v>0</v>
      </c>
      <c r="QR10" s="27">
        <f t="shared" si="275"/>
        <v>0</v>
      </c>
      <c r="QS10" s="27">
        <f t="shared" si="276"/>
        <v>0</v>
      </c>
      <c r="QT10" s="27">
        <f t="shared" si="277"/>
        <v>0</v>
      </c>
      <c r="QU10" s="27">
        <f t="shared" si="278"/>
        <v>0</v>
      </c>
      <c r="QV10" s="27">
        <f t="shared" si="279"/>
        <v>0</v>
      </c>
      <c r="QW10" s="27">
        <f t="shared" si="280"/>
        <v>0</v>
      </c>
      <c r="QX10" s="27">
        <f t="shared" si="281"/>
        <v>0</v>
      </c>
      <c r="QY10" s="27">
        <f t="shared" si="282"/>
        <v>0</v>
      </c>
      <c r="QZ10" s="27">
        <f t="shared" si="283"/>
        <v>0</v>
      </c>
      <c r="RA10" s="27">
        <f t="shared" si="284"/>
        <v>0</v>
      </c>
      <c r="RB10" s="27">
        <f t="shared" si="285"/>
        <v>0</v>
      </c>
      <c r="RC10" s="27">
        <f t="shared" si="286"/>
        <v>0</v>
      </c>
      <c r="RD10" s="27">
        <f t="shared" si="287"/>
        <v>0</v>
      </c>
      <c r="RE10" s="27">
        <f t="shared" si="288"/>
        <v>0</v>
      </c>
      <c r="RF10" s="27">
        <f t="shared" si="289"/>
        <v>0</v>
      </c>
      <c r="RG10" s="27">
        <f t="shared" si="290"/>
        <v>0</v>
      </c>
      <c r="RH10" s="27">
        <f t="shared" si="291"/>
        <v>0</v>
      </c>
      <c r="RI10" s="27">
        <f t="shared" si="292"/>
        <v>0</v>
      </c>
      <c r="RJ10" s="27">
        <f t="shared" si="293"/>
        <v>0</v>
      </c>
      <c r="RL10" s="28">
        <f t="shared" si="294"/>
        <v>28</v>
      </c>
      <c r="RM10" s="28">
        <f t="shared" si="295"/>
        <v>0</v>
      </c>
      <c r="RN10" s="28">
        <f t="shared" si="296"/>
        <v>0</v>
      </c>
      <c r="RO10" s="28">
        <f t="shared" si="297"/>
        <v>5</v>
      </c>
      <c r="RP10" s="28">
        <f t="shared" si="298"/>
        <v>0</v>
      </c>
      <c r="RQ10" s="28">
        <f t="shared" si="299"/>
        <v>33</v>
      </c>
      <c r="RT10" s="27" t="str">
        <f t="shared" si="300"/>
        <v>8</v>
      </c>
      <c r="RU10" s="27" t="str">
        <f t="shared" si="301"/>
        <v>4</v>
      </c>
      <c r="RV10" s="27" t="str">
        <f t="shared" si="302"/>
        <v>8</v>
      </c>
      <c r="RW10" s="27" t="str">
        <f t="shared" si="303"/>
        <v>0</v>
      </c>
      <c r="RX10" s="27" t="str">
        <f t="shared" si="304"/>
        <v>0</v>
      </c>
      <c r="RY10" s="27" t="str">
        <f t="shared" si="305"/>
        <v>0</v>
      </c>
      <c r="RZ10" s="27" t="str">
        <f t="shared" si="306"/>
        <v>0</v>
      </c>
      <c r="SA10" s="27" t="str">
        <f t="shared" si="307"/>
        <v>0</v>
      </c>
      <c r="SB10" s="27" t="str">
        <f t="shared" si="308"/>
        <v>0</v>
      </c>
      <c r="SC10" s="27" t="str">
        <f t="shared" si="309"/>
        <v>0</v>
      </c>
      <c r="SD10" s="27" t="str">
        <f t="shared" si="310"/>
        <v>0</v>
      </c>
      <c r="SE10" s="27" t="str">
        <f t="shared" si="311"/>
        <v>8</v>
      </c>
      <c r="SF10" s="27" t="str">
        <f t="shared" si="312"/>
        <v>0</v>
      </c>
      <c r="SG10" s="27" t="str">
        <f t="shared" si="313"/>
        <v>0</v>
      </c>
      <c r="SH10" s="27" t="str">
        <f t="shared" si="314"/>
        <v>0</v>
      </c>
      <c r="SI10" s="27" t="str">
        <f t="shared" si="315"/>
        <v>0</v>
      </c>
      <c r="SJ10" s="27" t="str">
        <f t="shared" si="316"/>
        <v>0</v>
      </c>
      <c r="SK10" s="27" t="str">
        <f t="shared" si="317"/>
        <v>0</v>
      </c>
      <c r="SL10" s="27" t="str">
        <f t="shared" si="318"/>
        <v>0</v>
      </c>
      <c r="SM10" s="27" t="str">
        <f t="shared" si="319"/>
        <v>0</v>
      </c>
      <c r="SN10" s="27" t="str">
        <f t="shared" si="320"/>
        <v>0</v>
      </c>
      <c r="SO10" s="27" t="str">
        <f t="shared" si="321"/>
        <v>0</v>
      </c>
      <c r="SP10" s="27" t="str">
        <f t="shared" si="322"/>
        <v>0</v>
      </c>
      <c r="SQ10" s="27" t="str">
        <f t="shared" si="323"/>
        <v>0</v>
      </c>
      <c r="SR10" s="27" t="str">
        <f t="shared" si="324"/>
        <v>0</v>
      </c>
      <c r="SS10" s="27" t="str">
        <f t="shared" si="325"/>
        <v>0</v>
      </c>
      <c r="ST10" s="27" t="str">
        <f t="shared" si="326"/>
        <v>0</v>
      </c>
      <c r="SU10" s="27" t="str">
        <f t="shared" si="327"/>
        <v>0</v>
      </c>
      <c r="SV10" s="27" t="str">
        <f t="shared" si="328"/>
        <v>0</v>
      </c>
      <c r="SW10" s="27" t="str">
        <f t="shared" si="329"/>
        <v>0</v>
      </c>
      <c r="SX10" s="27" t="str">
        <f t="shared" si="330"/>
        <v>0</v>
      </c>
      <c r="SY10" s="27" t="str">
        <f t="shared" si="331"/>
        <v>0</v>
      </c>
      <c r="SZ10" s="27" t="str">
        <f t="shared" si="332"/>
        <v>0</v>
      </c>
      <c r="TA10" s="27" t="str">
        <f t="shared" si="333"/>
        <v>0</v>
      </c>
      <c r="TB10" s="27" t="str">
        <f t="shared" si="334"/>
        <v>0</v>
      </c>
      <c r="TC10" s="27" t="str">
        <f t="shared" si="335"/>
        <v>0</v>
      </c>
      <c r="TD10" s="27" t="str">
        <f t="shared" si="336"/>
        <v>0</v>
      </c>
      <c r="TE10" s="27" t="str">
        <f t="shared" si="337"/>
        <v>0</v>
      </c>
      <c r="TF10" s="27" t="str">
        <f t="shared" si="338"/>
        <v>0</v>
      </c>
      <c r="TG10" s="27" t="str">
        <f t="shared" si="339"/>
        <v>0</v>
      </c>
      <c r="TH10" s="27" t="str">
        <f t="shared" si="340"/>
        <v>0</v>
      </c>
      <c r="TI10" s="27" t="str">
        <f t="shared" si="341"/>
        <v>5</v>
      </c>
      <c r="TJ10" s="27" t="str">
        <f t="shared" si="342"/>
        <v>0</v>
      </c>
      <c r="TK10" s="27" t="str">
        <f t="shared" si="343"/>
        <v>0</v>
      </c>
      <c r="TL10" s="27" t="str">
        <f t="shared" si="344"/>
        <v>0</v>
      </c>
      <c r="TM10" s="27" t="str">
        <f t="shared" si="345"/>
        <v>0</v>
      </c>
      <c r="TN10" s="27" t="str">
        <f t="shared" si="346"/>
        <v>0</v>
      </c>
      <c r="TO10" s="27" t="str">
        <f t="shared" si="347"/>
        <v>0</v>
      </c>
      <c r="TP10" s="27" t="str">
        <f t="shared" si="348"/>
        <v>0</v>
      </c>
      <c r="TQ10" s="27" t="str">
        <f t="shared" si="349"/>
        <v>0</v>
      </c>
      <c r="TR10" s="27" t="str">
        <f t="shared" si="350"/>
        <v>0</v>
      </c>
      <c r="TS10" s="27" t="str">
        <f t="shared" si="351"/>
        <v>0</v>
      </c>
      <c r="TT10" s="27" t="str">
        <f t="shared" si="352"/>
        <v>0</v>
      </c>
      <c r="TU10" s="27" t="str">
        <f t="shared" si="353"/>
        <v>0</v>
      </c>
      <c r="TV10" s="27" t="str">
        <f t="shared" si="354"/>
        <v>0</v>
      </c>
      <c r="TW10" s="27" t="str">
        <f t="shared" si="355"/>
        <v>0</v>
      </c>
      <c r="TX10" s="27" t="str">
        <f t="shared" si="356"/>
        <v>0</v>
      </c>
      <c r="TY10" s="27" t="str">
        <f t="shared" si="357"/>
        <v>0</v>
      </c>
      <c r="TZ10" s="27" t="str">
        <f t="shared" si="358"/>
        <v>0</v>
      </c>
      <c r="UA10" s="27" t="str">
        <f t="shared" si="359"/>
        <v>0</v>
      </c>
      <c r="UB10" s="27" t="str">
        <f t="shared" si="360"/>
        <v>0</v>
      </c>
      <c r="UC10" s="27" t="str">
        <f t="shared" si="361"/>
        <v>0</v>
      </c>
      <c r="UD10" s="27" t="str">
        <f t="shared" si="362"/>
        <v>0</v>
      </c>
      <c r="UE10" s="27" t="str">
        <f t="shared" si="363"/>
        <v>0</v>
      </c>
      <c r="UF10" s="27" t="str">
        <f t="shared" si="364"/>
        <v>0</v>
      </c>
      <c r="UG10" s="27" t="str">
        <f t="shared" si="365"/>
        <v>0</v>
      </c>
      <c r="UH10" s="27" t="str">
        <f t="shared" si="366"/>
        <v>0</v>
      </c>
      <c r="UI10" s="27" t="str">
        <f t="shared" si="367"/>
        <v>0</v>
      </c>
      <c r="UJ10" s="27" t="str">
        <f t="shared" si="368"/>
        <v>0</v>
      </c>
      <c r="UK10" s="27" t="str">
        <f t="shared" si="369"/>
        <v>0</v>
      </c>
      <c r="UL10" s="27" t="str">
        <f t="shared" si="370"/>
        <v>0</v>
      </c>
      <c r="UM10" s="27" t="str">
        <f t="shared" si="371"/>
        <v>0</v>
      </c>
      <c r="UN10" s="27" t="str">
        <f t="shared" si="372"/>
        <v>0</v>
      </c>
      <c r="UO10" s="27" t="str">
        <f t="shared" si="373"/>
        <v>0</v>
      </c>
      <c r="UP10" s="27" t="str">
        <f t="shared" si="374"/>
        <v>0</v>
      </c>
      <c r="UQ10" s="27" t="str">
        <f t="shared" si="375"/>
        <v>0</v>
      </c>
      <c r="UR10" s="27" t="str">
        <f t="shared" si="376"/>
        <v>0</v>
      </c>
      <c r="US10" s="27" t="str">
        <f t="shared" si="377"/>
        <v>0</v>
      </c>
      <c r="UT10" s="27" t="str">
        <f t="shared" si="378"/>
        <v>0</v>
      </c>
      <c r="UU10" s="27" t="str">
        <f t="shared" si="379"/>
        <v>0</v>
      </c>
      <c r="UV10" s="27" t="str">
        <f t="shared" si="380"/>
        <v>0</v>
      </c>
      <c r="UW10" s="27" t="str">
        <f t="shared" si="381"/>
        <v>0</v>
      </c>
      <c r="UY10" s="28">
        <f t="shared" si="382"/>
        <v>8.43</v>
      </c>
      <c r="UZ10" s="28">
        <f t="shared" si="383"/>
        <v>0</v>
      </c>
      <c r="VA10" s="28">
        <f t="shared" si="384"/>
        <v>0</v>
      </c>
      <c r="VB10" s="28">
        <f t="shared" si="385"/>
        <v>11.18</v>
      </c>
      <c r="VC10" s="28">
        <f t="shared" si="386"/>
        <v>0</v>
      </c>
      <c r="VD10" s="28">
        <f t="shared" si="387"/>
        <v>19.61</v>
      </c>
      <c r="VG10" s="27" t="str">
        <f t="shared" si="388"/>
        <v>0.66</v>
      </c>
      <c r="VH10" s="27" t="str">
        <f t="shared" si="389"/>
        <v>-3.18</v>
      </c>
      <c r="VI10" s="27" t="str">
        <f t="shared" si="390"/>
        <v>9.43</v>
      </c>
      <c r="VJ10" s="27">
        <f t="shared" si="391"/>
        <v>0</v>
      </c>
      <c r="VK10" s="27">
        <f t="shared" si="392"/>
        <v>0</v>
      </c>
      <c r="VL10" s="27">
        <f t="shared" si="393"/>
        <v>0</v>
      </c>
      <c r="VM10" s="27">
        <f t="shared" si="394"/>
        <v>0</v>
      </c>
      <c r="VN10" s="27">
        <f t="shared" si="395"/>
        <v>0</v>
      </c>
      <c r="VO10" s="27">
        <f t="shared" si="396"/>
        <v>0</v>
      </c>
      <c r="VP10" s="27">
        <f t="shared" si="397"/>
        <v>0</v>
      </c>
      <c r="VQ10" s="27">
        <f t="shared" si="398"/>
        <v>0</v>
      </c>
      <c r="VR10" s="27" t="str">
        <f t="shared" si="399"/>
        <v>1.52</v>
      </c>
      <c r="VS10" s="27">
        <f t="shared" si="400"/>
        <v>0</v>
      </c>
      <c r="VT10" s="27">
        <f t="shared" si="401"/>
        <v>0</v>
      </c>
      <c r="VU10" s="27">
        <f t="shared" si="402"/>
        <v>0</v>
      </c>
      <c r="VV10" s="27">
        <f t="shared" si="403"/>
        <v>0</v>
      </c>
      <c r="VW10" s="27">
        <f t="shared" si="404"/>
        <v>0</v>
      </c>
      <c r="VX10" s="27">
        <f t="shared" si="405"/>
        <v>0</v>
      </c>
      <c r="VY10" s="27">
        <f t="shared" si="406"/>
        <v>0</v>
      </c>
      <c r="VZ10" s="27">
        <f t="shared" si="407"/>
        <v>0</v>
      </c>
      <c r="WA10" s="27">
        <f t="shared" si="408"/>
        <v>0</v>
      </c>
      <c r="WB10" s="27">
        <f t="shared" si="409"/>
        <v>0</v>
      </c>
      <c r="WC10" s="27">
        <f t="shared" si="410"/>
        <v>0</v>
      </c>
      <c r="WD10" s="27">
        <f t="shared" si="411"/>
        <v>0</v>
      </c>
      <c r="WE10" s="27">
        <f t="shared" si="412"/>
        <v>0</v>
      </c>
      <c r="WF10" s="27">
        <f t="shared" si="413"/>
        <v>0</v>
      </c>
      <c r="WG10" s="27">
        <f t="shared" si="414"/>
        <v>0</v>
      </c>
      <c r="WH10" s="27">
        <f t="shared" si="415"/>
        <v>0</v>
      </c>
      <c r="WI10" s="27">
        <f t="shared" si="416"/>
        <v>0</v>
      </c>
      <c r="WJ10" s="27">
        <f t="shared" si="417"/>
        <v>0</v>
      </c>
      <c r="WK10" s="27">
        <f t="shared" si="418"/>
        <v>0</v>
      </c>
      <c r="WL10" s="27">
        <f t="shared" si="419"/>
        <v>0</v>
      </c>
      <c r="WM10" s="27">
        <f t="shared" si="420"/>
        <v>0</v>
      </c>
      <c r="WN10" s="27">
        <f t="shared" si="421"/>
        <v>0</v>
      </c>
      <c r="WO10" s="27">
        <f t="shared" si="422"/>
        <v>0</v>
      </c>
      <c r="WP10" s="27">
        <f t="shared" si="423"/>
        <v>0</v>
      </c>
      <c r="WQ10" s="27">
        <f t="shared" si="424"/>
        <v>0</v>
      </c>
      <c r="WR10" s="27">
        <f t="shared" si="425"/>
        <v>0</v>
      </c>
      <c r="WS10" s="27">
        <f t="shared" si="426"/>
        <v>0</v>
      </c>
      <c r="WT10" s="27">
        <f t="shared" si="427"/>
        <v>0</v>
      </c>
      <c r="WU10" s="27">
        <f t="shared" si="428"/>
        <v>0</v>
      </c>
      <c r="WV10" s="27" t="str">
        <f t="shared" si="429"/>
        <v>11.18</v>
      </c>
      <c r="WW10" s="27">
        <f t="shared" si="430"/>
        <v>0</v>
      </c>
      <c r="WX10" s="27">
        <f t="shared" si="431"/>
        <v>0</v>
      </c>
      <c r="WY10" s="27">
        <f t="shared" si="432"/>
        <v>0</v>
      </c>
      <c r="WZ10" s="27">
        <f t="shared" si="433"/>
        <v>0</v>
      </c>
      <c r="XA10" s="27">
        <f t="shared" si="434"/>
        <v>0</v>
      </c>
      <c r="XB10" s="27">
        <f t="shared" si="435"/>
        <v>0</v>
      </c>
      <c r="XC10" s="27">
        <f t="shared" si="436"/>
        <v>0</v>
      </c>
      <c r="XD10" s="27">
        <f t="shared" si="437"/>
        <v>0</v>
      </c>
      <c r="XE10" s="27">
        <f t="shared" si="438"/>
        <v>0</v>
      </c>
      <c r="XF10" s="27">
        <f t="shared" si="439"/>
        <v>0</v>
      </c>
      <c r="XG10" s="27">
        <f t="shared" si="440"/>
        <v>0</v>
      </c>
      <c r="XH10" s="27">
        <f t="shared" si="441"/>
        <v>0</v>
      </c>
      <c r="XI10" s="27">
        <f t="shared" si="442"/>
        <v>0</v>
      </c>
      <c r="XJ10" s="27">
        <f t="shared" si="443"/>
        <v>0</v>
      </c>
      <c r="XK10" s="27">
        <f t="shared" si="444"/>
        <v>0</v>
      </c>
      <c r="XL10" s="27">
        <f t="shared" si="445"/>
        <v>0</v>
      </c>
      <c r="XM10" s="27">
        <f t="shared" si="446"/>
        <v>0</v>
      </c>
      <c r="XN10" s="27">
        <f t="shared" si="447"/>
        <v>0</v>
      </c>
      <c r="XO10" s="27">
        <f t="shared" si="448"/>
        <v>0</v>
      </c>
      <c r="XP10" s="27">
        <f t="shared" si="449"/>
        <v>0</v>
      </c>
      <c r="XQ10" s="27">
        <f t="shared" si="450"/>
        <v>0</v>
      </c>
      <c r="XR10" s="27">
        <f t="shared" si="451"/>
        <v>0</v>
      </c>
      <c r="XS10" s="27">
        <f t="shared" si="452"/>
        <v>0</v>
      </c>
      <c r="XT10" s="27">
        <f t="shared" si="453"/>
        <v>0</v>
      </c>
      <c r="XU10" s="27">
        <f t="shared" si="454"/>
        <v>0</v>
      </c>
      <c r="XV10" s="27">
        <f t="shared" si="455"/>
        <v>0</v>
      </c>
      <c r="XW10" s="27">
        <f t="shared" si="456"/>
        <v>0</v>
      </c>
      <c r="XX10" s="27">
        <f t="shared" si="457"/>
        <v>0</v>
      </c>
      <c r="XY10" s="27">
        <f t="shared" si="458"/>
        <v>0</v>
      </c>
      <c r="XZ10" s="27">
        <f t="shared" si="459"/>
        <v>0</v>
      </c>
      <c r="YA10" s="27">
        <f t="shared" si="460"/>
        <v>0</v>
      </c>
      <c r="YB10" s="27">
        <f t="shared" si="461"/>
        <v>0</v>
      </c>
      <c r="YC10" s="27">
        <f t="shared" si="462"/>
        <v>0</v>
      </c>
      <c r="YD10" s="27">
        <f t="shared" si="463"/>
        <v>0</v>
      </c>
      <c r="YE10" s="27">
        <f t="shared" si="464"/>
        <v>0</v>
      </c>
      <c r="YF10" s="27">
        <f t="shared" si="465"/>
        <v>0</v>
      </c>
      <c r="YG10" s="27">
        <f t="shared" si="466"/>
        <v>0</v>
      </c>
      <c r="YH10" s="27">
        <f t="shared" si="467"/>
        <v>0</v>
      </c>
      <c r="YI10" s="27">
        <f t="shared" si="468"/>
        <v>0</v>
      </c>
      <c r="YJ10" s="27">
        <f t="shared" si="469"/>
        <v>0</v>
      </c>
      <c r="YL10" s="28">
        <f t="shared" si="470"/>
        <v>368</v>
      </c>
      <c r="YM10" s="28">
        <f t="shared" si="471"/>
        <v>0</v>
      </c>
      <c r="YN10" s="28">
        <f t="shared" si="472"/>
        <v>0</v>
      </c>
      <c r="YO10" s="28">
        <f t="shared" si="473"/>
        <v>102</v>
      </c>
      <c r="YP10" s="28">
        <f t="shared" si="474"/>
        <v>0</v>
      </c>
      <c r="YQ10" s="28">
        <f t="shared" si="475"/>
        <v>470</v>
      </c>
      <c r="YT10" s="27" t="str">
        <f t="shared" si="476"/>
        <v>92</v>
      </c>
      <c r="YU10" s="27" t="str">
        <f t="shared" si="477"/>
        <v>96</v>
      </c>
      <c r="YV10" s="27" t="str">
        <f t="shared" si="478"/>
        <v>86</v>
      </c>
      <c r="YW10" s="27">
        <f t="shared" si="479"/>
        <v>0</v>
      </c>
      <c r="YX10" s="27">
        <f t="shared" si="480"/>
        <v>0</v>
      </c>
      <c r="YY10" s="27">
        <f t="shared" si="481"/>
        <v>0</v>
      </c>
      <c r="YZ10" s="27">
        <f t="shared" si="482"/>
        <v>0</v>
      </c>
      <c r="ZA10" s="27">
        <f t="shared" si="483"/>
        <v>0</v>
      </c>
      <c r="ZB10" s="27">
        <f t="shared" si="484"/>
        <v>0</v>
      </c>
      <c r="ZC10" s="27">
        <f t="shared" si="485"/>
        <v>0</v>
      </c>
      <c r="ZD10" s="27">
        <f t="shared" si="486"/>
        <v>0</v>
      </c>
      <c r="ZE10" s="27" t="str">
        <f t="shared" si="487"/>
        <v>94</v>
      </c>
      <c r="ZF10" s="27">
        <f t="shared" si="488"/>
        <v>0</v>
      </c>
      <c r="ZG10" s="27">
        <f t="shared" si="489"/>
        <v>0</v>
      </c>
      <c r="ZH10" s="27">
        <f t="shared" si="490"/>
        <v>0</v>
      </c>
      <c r="ZI10" s="27">
        <f t="shared" si="491"/>
        <v>0</v>
      </c>
      <c r="ZJ10" s="27">
        <f t="shared" si="492"/>
        <v>0</v>
      </c>
      <c r="ZK10" s="27">
        <f t="shared" si="493"/>
        <v>0</v>
      </c>
      <c r="ZL10" s="27">
        <f t="shared" si="494"/>
        <v>0</v>
      </c>
      <c r="ZM10" s="27">
        <f t="shared" si="495"/>
        <v>0</v>
      </c>
      <c r="ZN10" s="27">
        <f t="shared" si="496"/>
        <v>0</v>
      </c>
      <c r="ZO10" s="27">
        <f t="shared" si="497"/>
        <v>0</v>
      </c>
      <c r="ZP10" s="27">
        <f t="shared" si="498"/>
        <v>0</v>
      </c>
      <c r="ZQ10" s="27">
        <f t="shared" si="499"/>
        <v>0</v>
      </c>
      <c r="ZR10" s="27">
        <f t="shared" si="500"/>
        <v>0</v>
      </c>
      <c r="ZS10" s="27">
        <f t="shared" si="501"/>
        <v>0</v>
      </c>
      <c r="ZT10" s="27">
        <f t="shared" si="502"/>
        <v>0</v>
      </c>
      <c r="ZU10" s="27">
        <f t="shared" si="503"/>
        <v>0</v>
      </c>
      <c r="ZV10" s="27">
        <f t="shared" si="504"/>
        <v>0</v>
      </c>
      <c r="ZW10" s="27">
        <f t="shared" si="505"/>
        <v>0</v>
      </c>
      <c r="ZX10" s="27">
        <f t="shared" si="506"/>
        <v>0</v>
      </c>
      <c r="ZY10" s="27">
        <f t="shared" si="507"/>
        <v>0</v>
      </c>
      <c r="ZZ10" s="27">
        <f t="shared" si="508"/>
        <v>0</v>
      </c>
      <c r="AAA10" s="27">
        <f t="shared" si="509"/>
        <v>0</v>
      </c>
      <c r="AAB10" s="27">
        <f t="shared" si="510"/>
        <v>0</v>
      </c>
      <c r="AAC10" s="27">
        <f t="shared" si="511"/>
        <v>0</v>
      </c>
      <c r="AAD10" s="27">
        <f t="shared" si="512"/>
        <v>0</v>
      </c>
      <c r="AAE10" s="27">
        <f t="shared" si="513"/>
        <v>0</v>
      </c>
      <c r="AAF10" s="27">
        <f t="shared" si="514"/>
        <v>0</v>
      </c>
      <c r="AAG10" s="27">
        <f t="shared" si="515"/>
        <v>0</v>
      </c>
      <c r="AAH10" s="27">
        <f t="shared" si="516"/>
        <v>0</v>
      </c>
      <c r="AAI10" s="27" t="str">
        <f t="shared" si="517"/>
        <v>102</v>
      </c>
      <c r="AAJ10" s="27">
        <f t="shared" si="518"/>
        <v>0</v>
      </c>
      <c r="AAK10" s="27">
        <f t="shared" si="519"/>
        <v>0</v>
      </c>
      <c r="AAL10" s="27">
        <f t="shared" si="520"/>
        <v>0</v>
      </c>
      <c r="AAM10" s="27">
        <f t="shared" si="521"/>
        <v>0</v>
      </c>
      <c r="AAN10" s="27">
        <f t="shared" si="522"/>
        <v>0</v>
      </c>
      <c r="AAO10" s="27">
        <f t="shared" si="523"/>
        <v>0</v>
      </c>
      <c r="AAP10" s="27">
        <f t="shared" si="524"/>
        <v>0</v>
      </c>
      <c r="AAQ10" s="27">
        <f t="shared" si="525"/>
        <v>0</v>
      </c>
      <c r="AAR10" s="27">
        <f t="shared" si="526"/>
        <v>0</v>
      </c>
      <c r="AAS10" s="27">
        <f t="shared" si="527"/>
        <v>0</v>
      </c>
      <c r="AAT10" s="27">
        <f t="shared" si="528"/>
        <v>0</v>
      </c>
      <c r="AAU10" s="27">
        <f t="shared" si="529"/>
        <v>0</v>
      </c>
      <c r="AAV10" s="27">
        <f t="shared" si="530"/>
        <v>0</v>
      </c>
      <c r="AAW10" s="27">
        <f t="shared" si="531"/>
        <v>0</v>
      </c>
      <c r="AAX10" s="27">
        <f t="shared" si="532"/>
        <v>0</v>
      </c>
      <c r="AAY10" s="27">
        <f t="shared" si="533"/>
        <v>0</v>
      </c>
      <c r="AAZ10" s="27">
        <f t="shared" si="534"/>
        <v>0</v>
      </c>
      <c r="ABA10" s="27">
        <f t="shared" si="535"/>
        <v>0</v>
      </c>
      <c r="ABB10" s="27">
        <f t="shared" si="536"/>
        <v>0</v>
      </c>
      <c r="ABC10" s="27">
        <f t="shared" si="537"/>
        <v>0</v>
      </c>
      <c r="ABD10" s="27">
        <f t="shared" si="538"/>
        <v>0</v>
      </c>
      <c r="ABE10" s="27">
        <f t="shared" si="539"/>
        <v>0</v>
      </c>
      <c r="ABF10" s="27">
        <f t="shared" si="540"/>
        <v>0</v>
      </c>
      <c r="ABG10" s="27">
        <f t="shared" si="541"/>
        <v>0</v>
      </c>
      <c r="ABH10" s="27">
        <f t="shared" si="542"/>
        <v>0</v>
      </c>
      <c r="ABI10" s="27">
        <f t="shared" si="543"/>
        <v>0</v>
      </c>
      <c r="ABJ10" s="27">
        <f t="shared" si="544"/>
        <v>0</v>
      </c>
      <c r="ABK10" s="27">
        <f t="shared" si="545"/>
        <v>0</v>
      </c>
      <c r="ABL10" s="27">
        <f t="shared" si="546"/>
        <v>0</v>
      </c>
      <c r="ABM10" s="27">
        <f t="shared" si="547"/>
        <v>0</v>
      </c>
      <c r="ABN10" s="27">
        <f t="shared" si="548"/>
        <v>0</v>
      </c>
      <c r="ABO10" s="27">
        <f t="shared" si="549"/>
        <v>0</v>
      </c>
      <c r="ABP10" s="27">
        <f t="shared" si="550"/>
        <v>0</v>
      </c>
      <c r="ABQ10" s="27">
        <f t="shared" si="551"/>
        <v>0</v>
      </c>
      <c r="ABR10" s="27">
        <f t="shared" si="552"/>
        <v>0</v>
      </c>
      <c r="ABS10" s="27">
        <f t="shared" si="553"/>
        <v>0</v>
      </c>
      <c r="ABT10" s="27">
        <f t="shared" si="554"/>
        <v>0</v>
      </c>
      <c r="ABU10" s="27">
        <f t="shared" si="555"/>
        <v>0</v>
      </c>
      <c r="ABV10" s="27">
        <f t="shared" si="556"/>
        <v>0</v>
      </c>
      <c r="ABW10" s="27">
        <f t="shared" si="557"/>
        <v>0</v>
      </c>
      <c r="ABY10" s="28">
        <f t="shared" si="558"/>
        <v>156.69999999999999</v>
      </c>
      <c r="ABZ10" s="28">
        <f t="shared" si="559"/>
        <v>0</v>
      </c>
      <c r="ACA10" s="28">
        <f t="shared" si="560"/>
        <v>0</v>
      </c>
      <c r="ACB10" s="28">
        <f t="shared" si="561"/>
        <v>0</v>
      </c>
      <c r="ACC10" s="28">
        <f t="shared" si="562"/>
        <v>0</v>
      </c>
      <c r="ACD10" s="28">
        <f t="shared" si="563"/>
        <v>156.69999999999999</v>
      </c>
      <c r="ACG10" s="27" t="str">
        <f t="shared" si="564"/>
        <v>57.3</v>
      </c>
      <c r="ACH10" s="27" t="str">
        <f t="shared" si="565"/>
        <v>5.4</v>
      </c>
      <c r="ACI10" s="27" t="str">
        <f t="shared" si="566"/>
        <v>45.3</v>
      </c>
      <c r="ACJ10" s="27">
        <f t="shared" si="567"/>
        <v>0</v>
      </c>
      <c r="ACK10" s="27">
        <f t="shared" si="568"/>
        <v>0</v>
      </c>
      <c r="ACL10" s="27">
        <f t="shared" si="569"/>
        <v>0</v>
      </c>
      <c r="ACM10" s="27">
        <f t="shared" si="570"/>
        <v>0</v>
      </c>
      <c r="ACN10" s="27">
        <f t="shared" si="571"/>
        <v>0</v>
      </c>
      <c r="ACO10" s="27">
        <f t="shared" si="572"/>
        <v>0</v>
      </c>
      <c r="ACP10" s="27">
        <f t="shared" si="573"/>
        <v>0</v>
      </c>
      <c r="ACQ10" s="27">
        <f t="shared" si="574"/>
        <v>0</v>
      </c>
      <c r="ACR10" s="27" t="str">
        <f t="shared" si="575"/>
        <v>48.7</v>
      </c>
      <c r="ACS10" s="27">
        <f t="shared" si="576"/>
        <v>0</v>
      </c>
      <c r="ACT10" s="27">
        <f t="shared" si="577"/>
        <v>0</v>
      </c>
      <c r="ACU10" s="27">
        <f t="shared" si="578"/>
        <v>0</v>
      </c>
      <c r="ACV10" s="27">
        <f t="shared" si="579"/>
        <v>0</v>
      </c>
      <c r="ACW10" s="27">
        <f t="shared" si="580"/>
        <v>0</v>
      </c>
      <c r="ACX10" s="27">
        <f t="shared" si="581"/>
        <v>0</v>
      </c>
      <c r="ACY10" s="27">
        <f t="shared" si="582"/>
        <v>0</v>
      </c>
      <c r="ACZ10" s="27">
        <f t="shared" si="583"/>
        <v>0</v>
      </c>
      <c r="ADA10" s="27">
        <f t="shared" si="584"/>
        <v>0</v>
      </c>
      <c r="ADB10" s="27">
        <f t="shared" si="585"/>
        <v>0</v>
      </c>
      <c r="ADC10" s="27">
        <f t="shared" si="586"/>
        <v>0</v>
      </c>
      <c r="ADD10" s="27">
        <f t="shared" si="587"/>
        <v>0</v>
      </c>
      <c r="ADE10" s="27">
        <f t="shared" si="588"/>
        <v>0</v>
      </c>
      <c r="ADF10" s="27">
        <f t="shared" si="589"/>
        <v>0</v>
      </c>
      <c r="ADG10" s="27">
        <f t="shared" si="590"/>
        <v>0</v>
      </c>
      <c r="ADH10" s="27">
        <f t="shared" si="591"/>
        <v>0</v>
      </c>
      <c r="ADI10" s="27">
        <f t="shared" si="592"/>
        <v>0</v>
      </c>
      <c r="ADJ10" s="27">
        <f t="shared" si="593"/>
        <v>0</v>
      </c>
      <c r="ADK10" s="27">
        <f t="shared" si="594"/>
        <v>0</v>
      </c>
      <c r="ADL10" s="27">
        <f t="shared" si="595"/>
        <v>0</v>
      </c>
      <c r="ADM10" s="27">
        <f t="shared" si="596"/>
        <v>0</v>
      </c>
      <c r="ADN10" s="27">
        <f t="shared" si="597"/>
        <v>0</v>
      </c>
      <c r="ADO10" s="27">
        <f t="shared" si="598"/>
        <v>0</v>
      </c>
      <c r="ADP10" s="27">
        <f t="shared" si="599"/>
        <v>0</v>
      </c>
      <c r="ADQ10" s="27">
        <f t="shared" si="600"/>
        <v>0</v>
      </c>
      <c r="ADR10" s="27">
        <f t="shared" si="601"/>
        <v>0</v>
      </c>
      <c r="ADS10" s="27">
        <f t="shared" si="602"/>
        <v>0</v>
      </c>
      <c r="ADT10" s="27">
        <f t="shared" si="603"/>
        <v>0</v>
      </c>
      <c r="ADU10" s="27">
        <f t="shared" si="604"/>
        <v>0</v>
      </c>
      <c r="ADV10" s="27" t="str">
        <f t="shared" si="605"/>
        <v>0</v>
      </c>
      <c r="ADW10" s="27">
        <f t="shared" si="606"/>
        <v>0</v>
      </c>
      <c r="ADX10" s="27">
        <f t="shared" si="607"/>
        <v>0</v>
      </c>
      <c r="ADY10" s="27">
        <f t="shared" si="608"/>
        <v>0</v>
      </c>
      <c r="ADZ10" s="27">
        <f t="shared" si="609"/>
        <v>0</v>
      </c>
      <c r="AEA10" s="27">
        <f t="shared" si="610"/>
        <v>0</v>
      </c>
      <c r="AEB10" s="27">
        <f t="shared" si="611"/>
        <v>0</v>
      </c>
      <c r="AEC10" s="27">
        <f t="shared" si="612"/>
        <v>0</v>
      </c>
      <c r="AED10" s="27">
        <f t="shared" si="613"/>
        <v>0</v>
      </c>
      <c r="AEE10" s="27">
        <f t="shared" si="614"/>
        <v>0</v>
      </c>
      <c r="AEF10" s="27">
        <f t="shared" si="615"/>
        <v>0</v>
      </c>
      <c r="AEG10" s="27">
        <f t="shared" si="616"/>
        <v>0</v>
      </c>
      <c r="AEH10" s="27">
        <f t="shared" si="617"/>
        <v>0</v>
      </c>
      <c r="AEI10" s="27">
        <f t="shared" si="618"/>
        <v>0</v>
      </c>
      <c r="AEJ10" s="27">
        <f t="shared" si="619"/>
        <v>0</v>
      </c>
      <c r="AEK10" s="27">
        <f t="shared" si="620"/>
        <v>0</v>
      </c>
      <c r="AEL10" s="27">
        <f t="shared" si="621"/>
        <v>0</v>
      </c>
      <c r="AEM10" s="27">
        <f t="shared" si="622"/>
        <v>0</v>
      </c>
      <c r="AEN10" s="27">
        <f t="shared" si="623"/>
        <v>0</v>
      </c>
      <c r="AEO10" s="27">
        <f t="shared" si="624"/>
        <v>0</v>
      </c>
      <c r="AEP10" s="27">
        <f t="shared" si="625"/>
        <v>0</v>
      </c>
      <c r="AEQ10" s="27">
        <f t="shared" si="626"/>
        <v>0</v>
      </c>
      <c r="AER10" s="27">
        <f t="shared" si="627"/>
        <v>0</v>
      </c>
      <c r="AES10" s="27">
        <f t="shared" si="628"/>
        <v>0</v>
      </c>
      <c r="AET10" s="27">
        <f t="shared" si="629"/>
        <v>0</v>
      </c>
      <c r="AEU10" s="27">
        <f t="shared" si="630"/>
        <v>0</v>
      </c>
      <c r="AEV10" s="27">
        <f t="shared" si="631"/>
        <v>0</v>
      </c>
      <c r="AEW10" s="27">
        <f t="shared" si="632"/>
        <v>0</v>
      </c>
      <c r="AEX10" s="27">
        <f t="shared" si="633"/>
        <v>0</v>
      </c>
      <c r="AEY10" s="27">
        <f t="shared" si="634"/>
        <v>0</v>
      </c>
      <c r="AEZ10" s="27">
        <f t="shared" si="635"/>
        <v>0</v>
      </c>
      <c r="AFA10" s="27">
        <f t="shared" si="636"/>
        <v>0</v>
      </c>
      <c r="AFB10" s="27">
        <f t="shared" si="637"/>
        <v>0</v>
      </c>
      <c r="AFC10" s="27">
        <f t="shared" si="638"/>
        <v>0</v>
      </c>
      <c r="AFD10" s="27">
        <f t="shared" si="639"/>
        <v>0</v>
      </c>
      <c r="AFE10" s="27">
        <f t="shared" si="640"/>
        <v>0</v>
      </c>
      <c r="AFF10" s="27">
        <f t="shared" si="641"/>
        <v>0</v>
      </c>
      <c r="AFG10" s="27">
        <f t="shared" si="642"/>
        <v>0</v>
      </c>
      <c r="AFH10" s="27">
        <f t="shared" si="643"/>
        <v>0</v>
      </c>
      <c r="AFI10" s="27">
        <f t="shared" si="644"/>
        <v>0</v>
      </c>
      <c r="AFJ10" s="27">
        <f t="shared" si="645"/>
        <v>0</v>
      </c>
      <c r="AFL10" s="27">
        <f t="shared" si="646"/>
        <v>3.5</v>
      </c>
      <c r="AFN10" s="27">
        <v>8</v>
      </c>
      <c r="AFO10" s="27">
        <f t="shared" si="647"/>
        <v>8</v>
      </c>
      <c r="AFP10" s="27">
        <f t="shared" si="648"/>
        <v>8</v>
      </c>
      <c r="AFQ10" s="27">
        <f t="shared" si="649"/>
        <v>8</v>
      </c>
      <c r="AFR10" s="27">
        <f t="shared" si="650"/>
        <v>0</v>
      </c>
      <c r="AFS10" s="27">
        <f t="shared" si="651"/>
        <v>0</v>
      </c>
      <c r="AFT10" s="27">
        <f t="shared" si="652"/>
        <v>0</v>
      </c>
      <c r="AFU10" s="27">
        <f t="shared" si="653"/>
        <v>0</v>
      </c>
      <c r="AFV10" s="27">
        <f t="shared" si="654"/>
        <v>0</v>
      </c>
      <c r="AFW10" s="27">
        <f t="shared" si="655"/>
        <v>0</v>
      </c>
      <c r="AFX10" s="27">
        <f t="shared" si="656"/>
        <v>0</v>
      </c>
      <c r="AFY10" s="27">
        <f t="shared" si="657"/>
        <v>0</v>
      </c>
      <c r="AFZ10" s="27">
        <f t="shared" si="658"/>
        <v>8</v>
      </c>
      <c r="AGA10" s="27">
        <f t="shared" si="659"/>
        <v>0</v>
      </c>
      <c r="AGB10" s="27">
        <f t="shared" si="660"/>
        <v>0</v>
      </c>
      <c r="AGC10" s="27">
        <f t="shared" si="661"/>
        <v>0</v>
      </c>
      <c r="AGD10" s="27">
        <f t="shared" si="662"/>
        <v>0</v>
      </c>
      <c r="AGE10" s="27">
        <f t="shared" si="663"/>
        <v>0</v>
      </c>
      <c r="AGF10" s="27">
        <f t="shared" si="664"/>
        <v>0</v>
      </c>
      <c r="AGG10" s="27">
        <f t="shared" si="665"/>
        <v>0</v>
      </c>
      <c r="AGH10" s="27">
        <f t="shared" si="666"/>
        <v>0</v>
      </c>
      <c r="AGI10" s="27">
        <f t="shared" si="667"/>
        <v>0</v>
      </c>
      <c r="AGJ10" s="27">
        <f t="shared" si="668"/>
        <v>0</v>
      </c>
      <c r="AGK10" s="27">
        <f t="shared" si="669"/>
        <v>0</v>
      </c>
      <c r="AGL10" s="27">
        <f t="shared" si="670"/>
        <v>0</v>
      </c>
      <c r="AGM10" s="27">
        <f t="shared" si="671"/>
        <v>0</v>
      </c>
      <c r="AGN10" s="27">
        <f t="shared" si="672"/>
        <v>0</v>
      </c>
      <c r="AGO10" s="27">
        <f t="shared" si="673"/>
        <v>0</v>
      </c>
      <c r="AGP10" s="27">
        <f t="shared" si="674"/>
        <v>0</v>
      </c>
      <c r="AGQ10" s="27">
        <f t="shared" si="675"/>
        <v>0</v>
      </c>
      <c r="AGR10" s="27">
        <f t="shared" si="676"/>
        <v>0</v>
      </c>
      <c r="AGS10" s="27">
        <f t="shared" si="677"/>
        <v>0</v>
      </c>
      <c r="AGT10" s="27">
        <f t="shared" si="678"/>
        <v>0</v>
      </c>
      <c r="AGU10" s="27">
        <f t="shared" si="679"/>
        <v>0</v>
      </c>
      <c r="AGV10" s="27">
        <f t="shared" si="680"/>
        <v>0</v>
      </c>
      <c r="AGW10" s="27">
        <f t="shared" si="681"/>
        <v>0</v>
      </c>
      <c r="AGX10" s="27">
        <f t="shared" si="682"/>
        <v>0</v>
      </c>
      <c r="AGY10" s="27">
        <f t="shared" si="683"/>
        <v>0</v>
      </c>
      <c r="AGZ10" s="27">
        <f t="shared" si="684"/>
        <v>0</v>
      </c>
      <c r="AHA10" s="27">
        <f t="shared" si="685"/>
        <v>0</v>
      </c>
      <c r="AHB10" s="27">
        <f t="shared" si="686"/>
        <v>0</v>
      </c>
      <c r="AHC10" s="27">
        <f t="shared" si="687"/>
        <v>0</v>
      </c>
      <c r="AHD10" s="27">
        <f t="shared" si="688"/>
        <v>8</v>
      </c>
      <c r="AHE10" s="27">
        <f t="shared" si="689"/>
        <v>0</v>
      </c>
      <c r="AHF10" s="27">
        <f t="shared" si="690"/>
        <v>0</v>
      </c>
      <c r="AHG10" s="27">
        <f t="shared" si="691"/>
        <v>0</v>
      </c>
      <c r="AHH10" s="27">
        <f t="shared" si="692"/>
        <v>0</v>
      </c>
      <c r="AHI10" s="27">
        <f t="shared" si="693"/>
        <v>0</v>
      </c>
      <c r="AHJ10" s="27">
        <f t="shared" si="694"/>
        <v>0</v>
      </c>
      <c r="AHK10" s="27">
        <f t="shared" si="695"/>
        <v>0</v>
      </c>
      <c r="AHL10" s="27">
        <f t="shared" si="696"/>
        <v>0</v>
      </c>
      <c r="AHM10" s="27">
        <f t="shared" si="697"/>
        <v>0</v>
      </c>
      <c r="AHN10" s="27">
        <f t="shared" si="698"/>
        <v>0</v>
      </c>
      <c r="AHO10" s="27">
        <f t="shared" si="699"/>
        <v>0</v>
      </c>
      <c r="AHP10" s="27">
        <f t="shared" si="700"/>
        <v>0</v>
      </c>
      <c r="AHQ10" s="27">
        <f t="shared" si="701"/>
        <v>0</v>
      </c>
      <c r="AHR10" s="27">
        <f t="shared" si="702"/>
        <v>0</v>
      </c>
      <c r="AHS10" s="27">
        <f t="shared" si="703"/>
        <v>0</v>
      </c>
      <c r="AHT10" s="27">
        <f t="shared" si="704"/>
        <v>0</v>
      </c>
      <c r="AHU10" s="27">
        <f t="shared" si="705"/>
        <v>0</v>
      </c>
      <c r="AHV10" s="27">
        <f t="shared" si="706"/>
        <v>0</v>
      </c>
      <c r="AHW10" s="27">
        <f t="shared" si="707"/>
        <v>0</v>
      </c>
      <c r="AHX10" s="27">
        <f t="shared" si="708"/>
        <v>0</v>
      </c>
      <c r="AHY10" s="27">
        <f t="shared" si="709"/>
        <v>0</v>
      </c>
      <c r="AHZ10" s="27">
        <f t="shared" si="710"/>
        <v>0</v>
      </c>
      <c r="AIA10" s="27">
        <f t="shared" si="711"/>
        <v>0</v>
      </c>
      <c r="AIB10" s="27">
        <f t="shared" si="712"/>
        <v>0</v>
      </c>
      <c r="AIC10" s="27">
        <f t="shared" si="713"/>
        <v>0</v>
      </c>
      <c r="AID10" s="27">
        <f t="shared" si="714"/>
        <v>0</v>
      </c>
      <c r="AIE10" s="27">
        <f t="shared" si="715"/>
        <v>0</v>
      </c>
      <c r="AIF10" s="27">
        <f t="shared" si="716"/>
        <v>0</v>
      </c>
      <c r="AIG10" s="27">
        <f t="shared" si="717"/>
        <v>0</v>
      </c>
      <c r="AIH10" s="27">
        <f t="shared" si="718"/>
        <v>0</v>
      </c>
      <c r="AII10" s="27">
        <f t="shared" si="719"/>
        <v>0</v>
      </c>
      <c r="AIJ10" s="27">
        <f t="shared" si="720"/>
        <v>0</v>
      </c>
      <c r="AIK10" s="27">
        <f t="shared" si="721"/>
        <v>0</v>
      </c>
      <c r="AIL10" s="27">
        <f t="shared" si="722"/>
        <v>0</v>
      </c>
      <c r="AIM10" s="27">
        <f t="shared" si="723"/>
        <v>0</v>
      </c>
      <c r="AIN10" s="27">
        <f t="shared" si="724"/>
        <v>0</v>
      </c>
      <c r="AIO10" s="27">
        <f t="shared" si="725"/>
        <v>0</v>
      </c>
      <c r="AIP10" s="27">
        <f t="shared" si="726"/>
        <v>0</v>
      </c>
      <c r="AIQ10" s="27">
        <f t="shared" si="727"/>
        <v>0</v>
      </c>
      <c r="AIR10" s="27">
        <f t="shared" si="728"/>
        <v>0</v>
      </c>
      <c r="AIT10" s="27">
        <v>1</v>
      </c>
      <c r="AIU10" s="27">
        <v>1</v>
      </c>
      <c r="AIV10" s="27">
        <v>1</v>
      </c>
      <c r="AIW10" s="27">
        <f t="shared" si="729"/>
        <v>0</v>
      </c>
      <c r="AIX10" s="27">
        <f t="shared" si="730"/>
        <v>0</v>
      </c>
      <c r="AIY10" s="27">
        <f t="shared" si="731"/>
        <v>0</v>
      </c>
      <c r="AIZ10" s="27">
        <f t="shared" si="732"/>
        <v>0</v>
      </c>
      <c r="AJA10" s="27">
        <f t="shared" si="733"/>
        <v>0</v>
      </c>
      <c r="AJB10" s="27">
        <f t="shared" si="734"/>
        <v>0</v>
      </c>
      <c r="AJC10" s="27">
        <f t="shared" si="735"/>
        <v>0</v>
      </c>
      <c r="AJD10" s="27">
        <f t="shared" si="736"/>
        <v>0</v>
      </c>
      <c r="AJE10" s="27">
        <f t="shared" si="737"/>
        <v>0.25</v>
      </c>
      <c r="AJF10" s="27">
        <f t="shared" si="738"/>
        <v>0</v>
      </c>
      <c r="AJG10" s="27">
        <f t="shared" si="739"/>
        <v>0</v>
      </c>
      <c r="AJH10" s="27">
        <f t="shared" si="740"/>
        <v>0</v>
      </c>
      <c r="AJI10" s="27">
        <f t="shared" si="741"/>
        <v>0</v>
      </c>
      <c r="AJJ10" s="27">
        <f t="shared" si="742"/>
        <v>0</v>
      </c>
      <c r="AJK10" s="27">
        <f t="shared" si="743"/>
        <v>0</v>
      </c>
      <c r="AJL10" s="27">
        <f t="shared" si="744"/>
        <v>0</v>
      </c>
      <c r="AJM10" s="27">
        <f t="shared" si="745"/>
        <v>0</v>
      </c>
      <c r="AJN10" s="27">
        <f t="shared" si="746"/>
        <v>0</v>
      </c>
      <c r="AJO10" s="27">
        <f t="shared" si="747"/>
        <v>0</v>
      </c>
      <c r="AJP10" s="27">
        <f t="shared" si="748"/>
        <v>0</v>
      </c>
      <c r="AJQ10" s="27">
        <f t="shared" si="749"/>
        <v>0</v>
      </c>
      <c r="AJR10" s="27">
        <f t="shared" si="750"/>
        <v>0</v>
      </c>
      <c r="AJS10" s="27">
        <f t="shared" si="751"/>
        <v>0</v>
      </c>
      <c r="AJT10" s="27">
        <f t="shared" si="752"/>
        <v>0</v>
      </c>
      <c r="AJU10" s="27">
        <f t="shared" si="753"/>
        <v>0</v>
      </c>
      <c r="AJV10" s="27">
        <f t="shared" si="754"/>
        <v>0</v>
      </c>
      <c r="AJW10" s="27">
        <f t="shared" si="755"/>
        <v>0</v>
      </c>
      <c r="AJX10" s="27">
        <f t="shared" si="756"/>
        <v>0</v>
      </c>
      <c r="AJY10" s="27">
        <f t="shared" si="757"/>
        <v>0</v>
      </c>
      <c r="AJZ10" s="27">
        <f t="shared" si="758"/>
        <v>0</v>
      </c>
      <c r="AKA10" s="27">
        <f t="shared" si="759"/>
        <v>0</v>
      </c>
      <c r="AKB10" s="27">
        <f t="shared" si="760"/>
        <v>0</v>
      </c>
      <c r="AKC10" s="27">
        <f t="shared" si="761"/>
        <v>0</v>
      </c>
      <c r="AKD10" s="27">
        <f t="shared" si="762"/>
        <v>0</v>
      </c>
      <c r="AKE10" s="27">
        <f t="shared" si="763"/>
        <v>0</v>
      </c>
      <c r="AKF10" s="27">
        <f t="shared" si="764"/>
        <v>0</v>
      </c>
      <c r="AKG10" s="27">
        <f t="shared" si="765"/>
        <v>0</v>
      </c>
      <c r="AKH10" s="27">
        <f t="shared" si="766"/>
        <v>0</v>
      </c>
      <c r="AKI10" s="27">
        <f t="shared" si="767"/>
        <v>0.25</v>
      </c>
      <c r="AKJ10" s="27">
        <f t="shared" si="768"/>
        <v>0</v>
      </c>
      <c r="AKK10" s="27">
        <f t="shared" si="769"/>
        <v>0</v>
      </c>
      <c r="AKL10" s="27">
        <f t="shared" si="770"/>
        <v>0</v>
      </c>
      <c r="AKM10" s="27">
        <f t="shared" si="771"/>
        <v>0</v>
      </c>
      <c r="AKN10" s="27">
        <f t="shared" si="772"/>
        <v>0</v>
      </c>
      <c r="AKO10" s="27">
        <f t="shared" si="773"/>
        <v>0</v>
      </c>
      <c r="AKP10" s="27">
        <f t="shared" si="774"/>
        <v>0</v>
      </c>
      <c r="AKQ10" s="27">
        <f t="shared" si="775"/>
        <v>0</v>
      </c>
      <c r="AKR10" s="27">
        <f t="shared" si="776"/>
        <v>0</v>
      </c>
      <c r="AKS10" s="27">
        <f t="shared" si="777"/>
        <v>0</v>
      </c>
      <c r="AKT10" s="27">
        <f t="shared" si="778"/>
        <v>0</v>
      </c>
      <c r="AKU10" s="27">
        <f t="shared" si="779"/>
        <v>0</v>
      </c>
      <c r="AKV10" s="27">
        <f t="shared" si="780"/>
        <v>0</v>
      </c>
      <c r="AKW10" s="27">
        <f t="shared" si="781"/>
        <v>0</v>
      </c>
      <c r="AKX10" s="27">
        <f t="shared" si="782"/>
        <v>0</v>
      </c>
      <c r="AKY10" s="27">
        <f t="shared" si="783"/>
        <v>0</v>
      </c>
      <c r="AKZ10" s="27">
        <f t="shared" si="784"/>
        <v>0</v>
      </c>
      <c r="ALA10" s="27">
        <f t="shared" si="785"/>
        <v>0</v>
      </c>
      <c r="ALB10" s="27">
        <f t="shared" si="786"/>
        <v>0</v>
      </c>
      <c r="ALC10" s="27">
        <f t="shared" si="787"/>
        <v>0</v>
      </c>
      <c r="ALD10" s="27">
        <f t="shared" si="788"/>
        <v>0</v>
      </c>
      <c r="ALE10" s="27">
        <f t="shared" si="789"/>
        <v>0</v>
      </c>
      <c r="ALF10" s="27">
        <f t="shared" si="790"/>
        <v>0</v>
      </c>
      <c r="ALG10" s="27">
        <f t="shared" si="791"/>
        <v>0</v>
      </c>
      <c r="ALH10" s="27">
        <f t="shared" si="792"/>
        <v>0</v>
      </c>
      <c r="ALI10" s="27">
        <f t="shared" si="793"/>
        <v>0</v>
      </c>
      <c r="ALJ10" s="27">
        <f t="shared" si="794"/>
        <v>0</v>
      </c>
      <c r="ALK10" s="27">
        <f t="shared" si="795"/>
        <v>0</v>
      </c>
      <c r="ALL10" s="27">
        <f t="shared" si="796"/>
        <v>0</v>
      </c>
      <c r="ALM10" s="27">
        <f t="shared" si="797"/>
        <v>0</v>
      </c>
      <c r="ALN10" s="27">
        <f t="shared" si="798"/>
        <v>0</v>
      </c>
      <c r="ALO10" s="27">
        <f t="shared" si="799"/>
        <v>0</v>
      </c>
      <c r="ALP10" s="27">
        <f t="shared" si="800"/>
        <v>0</v>
      </c>
      <c r="ALQ10" s="27">
        <f t="shared" si="801"/>
        <v>0</v>
      </c>
      <c r="ALR10" s="27">
        <f t="shared" si="802"/>
        <v>0</v>
      </c>
      <c r="ALS10" s="27">
        <f t="shared" si="803"/>
        <v>0</v>
      </c>
      <c r="ALT10" s="27">
        <f t="shared" si="804"/>
        <v>0</v>
      </c>
      <c r="ALU10" s="27">
        <f t="shared" si="805"/>
        <v>0</v>
      </c>
      <c r="ALV10" s="27">
        <f t="shared" si="806"/>
        <v>0</v>
      </c>
      <c r="ALW10" s="27">
        <f t="shared" si="807"/>
        <v>0</v>
      </c>
      <c r="ALY10" s="27" t="s">
        <v>10</v>
      </c>
      <c r="ALZ10" s="27">
        <v>8</v>
      </c>
      <c r="AMA10" s="27">
        <v>8</v>
      </c>
      <c r="AMB10" s="27">
        <v>8</v>
      </c>
      <c r="AMC10" s="27">
        <v>8</v>
      </c>
      <c r="AMD10" s="27">
        <v>2</v>
      </c>
      <c r="AME10" s="27">
        <v>4</v>
      </c>
      <c r="AMF10" s="27">
        <v>4</v>
      </c>
      <c r="AMG10" s="27">
        <v>4</v>
      </c>
      <c r="AMH10" s="27">
        <v>1</v>
      </c>
    </row>
    <row r="11" spans="1:1022" x14ac:dyDescent="0.35">
      <c r="A11" s="27">
        <v>124</v>
      </c>
      <c r="B11" s="79" t="s">
        <v>341</v>
      </c>
      <c r="C11" s="91">
        <f>VLOOKUP($A11, RankingsX!$A$1:$AN$241, 40, FALSE)</f>
        <v>9</v>
      </c>
      <c r="D11" s="79" t="s">
        <v>397</v>
      </c>
      <c r="E11" s="199">
        <v>9</v>
      </c>
      <c r="F11" s="306"/>
      <c r="G11" s="306"/>
      <c r="H11">
        <v>1799</v>
      </c>
      <c r="I11" s="29">
        <f t="shared" si="0"/>
        <v>5</v>
      </c>
      <c r="J11" s="27">
        <v>12</v>
      </c>
      <c r="L11" s="27" t="s">
        <v>1729</v>
      </c>
      <c r="M11" s="100" t="s">
        <v>1713</v>
      </c>
      <c r="N11" s="27" t="s">
        <v>1748</v>
      </c>
      <c r="O11" s="27" t="s">
        <v>24</v>
      </c>
      <c r="P11" s="27" t="s">
        <v>24</v>
      </c>
      <c r="Q11" s="27" t="s">
        <v>24</v>
      </c>
      <c r="R11" s="27" t="s">
        <v>24</v>
      </c>
      <c r="S11" s="27" t="s">
        <v>24</v>
      </c>
      <c r="T11" s="27" t="s">
        <v>24</v>
      </c>
      <c r="U11" s="27" t="s">
        <v>24</v>
      </c>
      <c r="V11" s="27" t="s">
        <v>24</v>
      </c>
      <c r="W11" s="27" t="s">
        <v>1849</v>
      </c>
      <c r="X11" s="27" t="s">
        <v>24</v>
      </c>
      <c r="Y11" s="27" t="s">
        <v>24</v>
      </c>
      <c r="Z11" s="27" t="s">
        <v>24</v>
      </c>
      <c r="AA11" s="27" t="s">
        <v>24</v>
      </c>
      <c r="AB11" s="27" t="s">
        <v>24</v>
      </c>
      <c r="AC11" s="27" t="s">
        <v>24</v>
      </c>
      <c r="AD11" s="27" t="s">
        <v>24</v>
      </c>
      <c r="AE11" s="27" t="s">
        <v>24</v>
      </c>
      <c r="AF11" s="27" t="s">
        <v>24</v>
      </c>
      <c r="AG11" s="27" t="s">
        <v>24</v>
      </c>
      <c r="AH11" s="27" t="s">
        <v>24</v>
      </c>
      <c r="AI11" s="27" t="s">
        <v>24</v>
      </c>
      <c r="AJ11" s="27" t="s">
        <v>24</v>
      </c>
      <c r="AK11" s="27" t="s">
        <v>24</v>
      </c>
      <c r="AL11" s="27" t="s">
        <v>24</v>
      </c>
      <c r="AM11" s="27" t="s">
        <v>24</v>
      </c>
      <c r="AN11" s="27" t="s">
        <v>24</v>
      </c>
      <c r="AO11" s="27" t="s">
        <v>24</v>
      </c>
      <c r="AP11" s="27" t="s">
        <v>24</v>
      </c>
      <c r="AQ11" s="27" t="s">
        <v>24</v>
      </c>
      <c r="AR11" s="27" t="s">
        <v>24</v>
      </c>
      <c r="AS11" s="27" t="s">
        <v>24</v>
      </c>
      <c r="AT11" s="27" t="s">
        <v>24</v>
      </c>
      <c r="AU11" s="27" t="s">
        <v>24</v>
      </c>
      <c r="AV11" s="27" t="s">
        <v>24</v>
      </c>
      <c r="AW11" s="27" t="s">
        <v>24</v>
      </c>
      <c r="AX11" s="27" t="s">
        <v>1856</v>
      </c>
      <c r="AY11" s="27" t="s">
        <v>24</v>
      </c>
      <c r="AZ11" s="27" t="s">
        <v>24</v>
      </c>
      <c r="BA11" s="27" t="s">
        <v>24</v>
      </c>
      <c r="BB11" s="27" t="s">
        <v>24</v>
      </c>
      <c r="BC11" s="27" t="s">
        <v>24</v>
      </c>
      <c r="BD11" s="27" t="s">
        <v>24</v>
      </c>
      <c r="BE11" s="27" t="s">
        <v>24</v>
      </c>
      <c r="BF11" s="27" t="s">
        <v>24</v>
      </c>
      <c r="BG11" s="27" t="s">
        <v>24</v>
      </c>
      <c r="BH11" s="27" t="s">
        <v>24</v>
      </c>
      <c r="BI11" s="27" t="s">
        <v>24</v>
      </c>
      <c r="BJ11" s="27" t="s">
        <v>24</v>
      </c>
      <c r="BK11" s="27" t="s">
        <v>24</v>
      </c>
      <c r="BL11" s="27" t="s">
        <v>24</v>
      </c>
      <c r="BM11" s="27" t="s">
        <v>24</v>
      </c>
      <c r="BN11" s="27" t="s">
        <v>24</v>
      </c>
      <c r="BO11" s="27" t="s">
        <v>24</v>
      </c>
      <c r="BP11" s="27" t="s">
        <v>24</v>
      </c>
      <c r="BQ11" s="27" t="s">
        <v>24</v>
      </c>
      <c r="BR11" s="27" t="s">
        <v>24</v>
      </c>
      <c r="BS11" s="27" t="s">
        <v>24</v>
      </c>
      <c r="BT11" s="27" t="s">
        <v>24</v>
      </c>
      <c r="BU11" s="27" t="s">
        <v>24</v>
      </c>
      <c r="BV11" s="27" t="s">
        <v>24</v>
      </c>
      <c r="BW11" s="27" t="s">
        <v>24</v>
      </c>
      <c r="BX11" s="27" t="s">
        <v>24</v>
      </c>
      <c r="BY11" s="27" t="s">
        <v>24</v>
      </c>
      <c r="BZ11" s="27" t="s">
        <v>24</v>
      </c>
      <c r="CA11" s="27" t="s">
        <v>24</v>
      </c>
      <c r="CB11" s="27" t="s">
        <v>24</v>
      </c>
      <c r="CC11" s="27" t="s">
        <v>24</v>
      </c>
      <c r="CD11" s="27" t="s">
        <v>24</v>
      </c>
      <c r="CE11" s="27" t="s">
        <v>24</v>
      </c>
      <c r="CF11" s="27" t="s">
        <v>24</v>
      </c>
      <c r="CG11" s="27" t="s">
        <v>24</v>
      </c>
      <c r="CH11" s="27" t="s">
        <v>24</v>
      </c>
      <c r="CI11" s="27" t="s">
        <v>24</v>
      </c>
      <c r="CJ11" s="27" t="s">
        <v>24</v>
      </c>
      <c r="CK11" s="27" t="s">
        <v>24</v>
      </c>
      <c r="CL11" s="27" t="s">
        <v>24</v>
      </c>
      <c r="CM11" s="27" t="s">
        <v>24</v>
      </c>
      <c r="CN11" s="27" t="s">
        <v>24</v>
      </c>
      <c r="CO11" s="27" t="s">
        <v>24</v>
      </c>
      <c r="CQ11" s="28">
        <f t="shared" si="1"/>
        <v>1</v>
      </c>
      <c r="CR11" s="28">
        <f t="shared" si="2"/>
        <v>2</v>
      </c>
      <c r="CS11" s="28">
        <f t="shared" si="3"/>
        <v>1</v>
      </c>
      <c r="CT11" s="28">
        <f t="shared" si="4"/>
        <v>0</v>
      </c>
      <c r="CU11" s="28">
        <f t="shared" si="5"/>
        <v>1</v>
      </c>
      <c r="CV11" s="28">
        <f t="shared" si="6"/>
        <v>2</v>
      </c>
      <c r="CW11" s="28">
        <f t="shared" si="7"/>
        <v>1</v>
      </c>
      <c r="CX11" s="28">
        <f t="shared" si="8"/>
        <v>0</v>
      </c>
      <c r="CY11" s="28">
        <f t="shared" si="9"/>
        <v>0</v>
      </c>
      <c r="CZ11" s="28">
        <f t="shared" si="10"/>
        <v>0</v>
      </c>
      <c r="DA11" s="28">
        <f t="shared" si="11"/>
        <v>0</v>
      </c>
      <c r="DB11" s="28">
        <f t="shared" si="12"/>
        <v>0</v>
      </c>
      <c r="DC11" s="28">
        <f t="shared" si="13"/>
        <v>0</v>
      </c>
      <c r="DD11" s="28">
        <f t="shared" si="14"/>
        <v>0</v>
      </c>
      <c r="DE11" s="28">
        <f t="shared" si="15"/>
        <v>0</v>
      </c>
      <c r="DF11" s="28">
        <f t="shared" si="16"/>
        <v>0</v>
      </c>
      <c r="DG11" s="28">
        <f t="shared" si="17"/>
        <v>0</v>
      </c>
      <c r="DH11" s="28">
        <f t="shared" si="18"/>
        <v>1</v>
      </c>
      <c r="DI11" s="28">
        <f t="shared" si="19"/>
        <v>0</v>
      </c>
      <c r="DJ11" s="28">
        <f t="shared" si="20"/>
        <v>0</v>
      </c>
      <c r="DK11" s="28">
        <f t="shared" si="21"/>
        <v>0</v>
      </c>
      <c r="DL11" s="28">
        <f t="shared" si="22"/>
        <v>0</v>
      </c>
      <c r="DM11" s="28">
        <f t="shared" si="23"/>
        <v>0</v>
      </c>
      <c r="DN11" s="28">
        <f t="shared" si="24"/>
        <v>0</v>
      </c>
      <c r="DO11" s="28">
        <f t="shared" si="25"/>
        <v>0</v>
      </c>
      <c r="DP11" s="28">
        <f t="shared" si="26"/>
        <v>1</v>
      </c>
      <c r="DR11">
        <f t="shared" si="27"/>
        <v>2</v>
      </c>
      <c r="DS11">
        <f t="shared" si="28"/>
        <v>2</v>
      </c>
      <c r="DT11">
        <f t="shared" si="29"/>
        <v>1</v>
      </c>
      <c r="DU11">
        <f t="shared" si="30"/>
        <v>0</v>
      </c>
      <c r="DV11">
        <f t="shared" si="31"/>
        <v>0</v>
      </c>
      <c r="DW11">
        <f t="shared" si="32"/>
        <v>0</v>
      </c>
      <c r="DX11">
        <f t="shared" si="33"/>
        <v>0</v>
      </c>
      <c r="DY11">
        <f t="shared" si="34"/>
        <v>0</v>
      </c>
      <c r="DZ11">
        <f t="shared" si="35"/>
        <v>0</v>
      </c>
      <c r="EA11">
        <f t="shared" si="36"/>
        <v>0</v>
      </c>
      <c r="EB11">
        <f t="shared" si="37"/>
        <v>0</v>
      </c>
      <c r="EC11">
        <f t="shared" si="38"/>
        <v>3</v>
      </c>
      <c r="ED11">
        <f t="shared" si="39"/>
        <v>0</v>
      </c>
      <c r="EE11">
        <f t="shared" si="40"/>
        <v>0</v>
      </c>
      <c r="EF11">
        <f t="shared" si="41"/>
        <v>0</v>
      </c>
      <c r="EG11">
        <f t="shared" si="42"/>
        <v>0</v>
      </c>
      <c r="EH11">
        <f t="shared" si="43"/>
        <v>0</v>
      </c>
      <c r="EI11">
        <f t="shared" si="44"/>
        <v>0</v>
      </c>
      <c r="EJ11">
        <f t="shared" si="45"/>
        <v>0</v>
      </c>
      <c r="EK11">
        <f t="shared" si="46"/>
        <v>0</v>
      </c>
      <c r="EL11">
        <f t="shared" si="47"/>
        <v>0</v>
      </c>
      <c r="EM11">
        <f t="shared" si="48"/>
        <v>0</v>
      </c>
      <c r="EN11">
        <f t="shared" si="49"/>
        <v>0</v>
      </c>
      <c r="EO11">
        <f t="shared" si="50"/>
        <v>0</v>
      </c>
      <c r="EP11">
        <f t="shared" si="51"/>
        <v>0</v>
      </c>
      <c r="EQ11">
        <f t="shared" si="52"/>
        <v>0</v>
      </c>
      <c r="ER11">
        <f t="shared" si="53"/>
        <v>0</v>
      </c>
      <c r="ES11">
        <f t="shared" si="54"/>
        <v>0</v>
      </c>
      <c r="ET11">
        <f t="shared" si="55"/>
        <v>0</v>
      </c>
      <c r="EU11">
        <f t="shared" si="56"/>
        <v>0</v>
      </c>
      <c r="EV11">
        <f t="shared" si="57"/>
        <v>0</v>
      </c>
      <c r="EW11">
        <f t="shared" si="58"/>
        <v>0</v>
      </c>
      <c r="EX11">
        <f t="shared" si="59"/>
        <v>0</v>
      </c>
      <c r="EY11">
        <f t="shared" si="60"/>
        <v>0</v>
      </c>
      <c r="EZ11">
        <f t="shared" si="61"/>
        <v>0</v>
      </c>
      <c r="FA11">
        <f t="shared" si="62"/>
        <v>0</v>
      </c>
      <c r="FB11">
        <f t="shared" si="63"/>
        <v>0</v>
      </c>
      <c r="FC11">
        <f t="shared" si="64"/>
        <v>0</v>
      </c>
      <c r="FD11">
        <f t="shared" si="65"/>
        <v>14</v>
      </c>
      <c r="FE11">
        <f t="shared" si="66"/>
        <v>0</v>
      </c>
      <c r="FF11">
        <f t="shared" si="67"/>
        <v>0</v>
      </c>
      <c r="FG11">
        <f t="shared" si="68"/>
        <v>0</v>
      </c>
      <c r="FH11">
        <f t="shared" si="69"/>
        <v>0</v>
      </c>
      <c r="FI11">
        <f t="shared" si="70"/>
        <v>0</v>
      </c>
      <c r="FJ11">
        <f t="shared" si="71"/>
        <v>0</v>
      </c>
      <c r="FK11">
        <f t="shared" si="72"/>
        <v>0</v>
      </c>
      <c r="FL11">
        <f t="shared" si="73"/>
        <v>0</v>
      </c>
      <c r="FM11">
        <f t="shared" si="74"/>
        <v>0</v>
      </c>
      <c r="FN11">
        <f t="shared" si="75"/>
        <v>0</v>
      </c>
      <c r="FO11">
        <f t="shared" si="76"/>
        <v>0</v>
      </c>
      <c r="FP11">
        <f t="shared" si="77"/>
        <v>0</v>
      </c>
      <c r="FQ11">
        <f t="shared" si="78"/>
        <v>0</v>
      </c>
      <c r="FR11">
        <f t="shared" si="79"/>
        <v>0</v>
      </c>
      <c r="FS11">
        <f t="shared" si="80"/>
        <v>0</v>
      </c>
      <c r="FT11">
        <f t="shared" si="81"/>
        <v>0</v>
      </c>
      <c r="FU11">
        <f t="shared" si="82"/>
        <v>0</v>
      </c>
      <c r="FV11">
        <f t="shared" si="83"/>
        <v>0</v>
      </c>
      <c r="FW11">
        <f t="shared" si="84"/>
        <v>0</v>
      </c>
      <c r="FX11">
        <f t="shared" si="85"/>
        <v>0</v>
      </c>
      <c r="FY11">
        <f t="shared" si="86"/>
        <v>0</v>
      </c>
      <c r="FZ11">
        <f t="shared" si="87"/>
        <v>0</v>
      </c>
      <c r="GA11">
        <f t="shared" si="88"/>
        <v>0</v>
      </c>
      <c r="GB11">
        <f t="shared" si="89"/>
        <v>0</v>
      </c>
      <c r="GC11">
        <f t="shared" si="90"/>
        <v>0</v>
      </c>
      <c r="GD11">
        <f t="shared" si="91"/>
        <v>0</v>
      </c>
      <c r="GE11">
        <f t="shared" si="92"/>
        <v>0</v>
      </c>
      <c r="GF11">
        <f t="shared" si="93"/>
        <v>0</v>
      </c>
      <c r="GG11">
        <f t="shared" si="94"/>
        <v>0</v>
      </c>
      <c r="GH11">
        <f t="shared" si="95"/>
        <v>0</v>
      </c>
      <c r="GI11">
        <f t="shared" si="96"/>
        <v>0</v>
      </c>
      <c r="GJ11">
        <f t="shared" si="97"/>
        <v>0</v>
      </c>
      <c r="GK11">
        <f t="shared" si="98"/>
        <v>0</v>
      </c>
      <c r="GL11">
        <f t="shared" si="99"/>
        <v>0</v>
      </c>
      <c r="GM11">
        <f t="shared" si="100"/>
        <v>0</v>
      </c>
      <c r="GN11">
        <f t="shared" si="101"/>
        <v>0</v>
      </c>
      <c r="GO11">
        <f t="shared" si="102"/>
        <v>0</v>
      </c>
      <c r="GP11">
        <f t="shared" si="103"/>
        <v>0</v>
      </c>
      <c r="GQ11">
        <f t="shared" si="104"/>
        <v>0</v>
      </c>
      <c r="GR11">
        <f t="shared" si="105"/>
        <v>0</v>
      </c>
      <c r="GS11">
        <f t="shared" si="106"/>
        <v>0</v>
      </c>
      <c r="GT11">
        <f t="shared" si="107"/>
        <v>0</v>
      </c>
      <c r="GU11">
        <f t="shared" si="108"/>
        <v>0</v>
      </c>
      <c r="GW11" s="278">
        <f t="shared" si="109"/>
        <v>2.0936439322983178</v>
      </c>
      <c r="GX11" s="278">
        <f t="shared" si="110"/>
        <v>0</v>
      </c>
      <c r="GY11" s="278">
        <f t="shared" si="111"/>
        <v>0</v>
      </c>
      <c r="GZ11" s="278">
        <f t="shared" si="112"/>
        <v>0.33726040924216444</v>
      </c>
      <c r="HA11" s="278">
        <f t="shared" si="113"/>
        <v>0</v>
      </c>
      <c r="HB11" s="278">
        <f t="shared" si="114"/>
        <v>2.4309043415404821</v>
      </c>
      <c r="HC11" s="278">
        <f t="shared" si="115"/>
        <v>0.52341098307457945</v>
      </c>
      <c r="HE11">
        <f>IFERROR(VLOOKUP(_xlfn.NUMBERVALUE(MID(L11, SEARCH("!", L11)+1, SEARCH("+", L11)-SEARCH("!", L11)-1)), RankingsX!$A$2:$BJ$129, 62, FALSE),0)</f>
        <v>0.89152471023048963</v>
      </c>
      <c r="HF11">
        <f>IFERROR(VLOOKUP(_xlfn.NUMBERVALUE(MID(M11, SEARCH("!", M11)+1, SEARCH("+", M11)-SEARCH("!", M11)-1)), RankingsX!$A$2:$BJ$129, 62, FALSE),0)</f>
        <v>0.47153106989505134</v>
      </c>
      <c r="HG11">
        <f>IFERROR(VLOOKUP(_xlfn.NUMBERVALUE(MID(N11, SEARCH("!", N11)+1, SEARCH("+", N11)-SEARCH("!", N11)-1)), RankingsX!$A$2:$BJ$129, 62, FALSE),0)</f>
        <v>0.39332774293061257</v>
      </c>
      <c r="HH11">
        <f>IFERROR(VLOOKUP(_xlfn.NUMBERVALUE(MID(O11, SEARCH("!", O11)+1, SEARCH("+", O11)-SEARCH("!", O11)-1)), RankingsX!$A$2:$BJ$129, 62, FALSE),0)</f>
        <v>0</v>
      </c>
      <c r="HI11">
        <f>IFERROR(VLOOKUP(_xlfn.NUMBERVALUE(MID(P11, SEARCH("!", P11)+1, SEARCH("+", P11)-SEARCH("!", P11)-1)), RankingsX!$A$2:$BJ$129, 62, FALSE),0)</f>
        <v>0</v>
      </c>
      <c r="HJ11">
        <f>IFERROR(VLOOKUP(_xlfn.NUMBERVALUE(MID(Q11, SEARCH("!", Q11)+1, SEARCH("+", Q11)-SEARCH("!", Q11)-1)), RankingsX!$A$2:$BJ$129, 62, FALSE),0)</f>
        <v>0</v>
      </c>
      <c r="HK11">
        <f>IFERROR(VLOOKUP(_xlfn.NUMBERVALUE(MID(R11, SEARCH("!", R11)+1, SEARCH("+", R11)-SEARCH("!", R11)-1)), RankingsX!$A$2:$BJ$129, 62, FALSE),0)</f>
        <v>0</v>
      </c>
      <c r="HL11">
        <f>IFERROR(VLOOKUP(_xlfn.NUMBERVALUE(MID(S11, SEARCH("!", S11)+1, SEARCH("+", S11)-SEARCH("!", S11)-1)), RankingsX!$A$2:$BJ$129, 62, FALSE),0)</f>
        <v>0</v>
      </c>
      <c r="HM11">
        <f>IFERROR(VLOOKUP(_xlfn.NUMBERVALUE(MID(T11, SEARCH("!", T11)+1, SEARCH("+", T11)-SEARCH("!", T11)-1)), RankingsX!$A$2:$BJ$129, 62, FALSE),0)</f>
        <v>0</v>
      </c>
      <c r="HN11">
        <f>IFERROR(VLOOKUP(_xlfn.NUMBERVALUE(MID(U11, SEARCH("!", U11)+1, SEARCH("+", U11)-SEARCH("!", U11)-1)), RankingsX!$A$2:$BJ$129, 62, FALSE),0)</f>
        <v>0</v>
      </c>
      <c r="HO11">
        <f>IFERROR(VLOOKUP(_xlfn.NUMBERVALUE(MID(V11, SEARCH("!", V11)+1, SEARCH("+", V11)-SEARCH("!", V11)-1)), RankingsX!$A$2:$BJ$129, 62, FALSE),0)</f>
        <v>0</v>
      </c>
      <c r="HP11">
        <f>IFERROR(VLOOKUP(_xlfn.NUMBERVALUE(MID(W11, SEARCH("!", W11)+1, SEARCH("+", W11)-SEARCH("!", W11)-1)), RankingsX!$A$2:$BJ$129, 62, FALSE),0)</f>
        <v>0.33726040924216444</v>
      </c>
      <c r="HQ11">
        <f>IFERROR(VLOOKUP(_xlfn.NUMBERVALUE(MID(X11, SEARCH("!", X11)+1, SEARCH("+", X11)-SEARCH("!", X11)-1)), RankingsX!$A$2:$BJ$129, 62, FALSE),0)</f>
        <v>0</v>
      </c>
      <c r="HR11">
        <f>IFERROR(VLOOKUP(_xlfn.NUMBERVALUE(MID(Y11, SEARCH("!", Y11)+1, SEARCH("+", Y11)-SEARCH("!", Y11)-1)), RankingsX!$A$2:$BJ$129, 62, FALSE),0)</f>
        <v>0</v>
      </c>
      <c r="HS11">
        <f>IFERROR(VLOOKUP(_xlfn.NUMBERVALUE(MID(Z11, SEARCH("!", Z11)+1, SEARCH("+", Z11)-SEARCH("!", Z11)-1)), RankingsX!$A$2:$BJ$129, 62, FALSE),0)</f>
        <v>0</v>
      </c>
      <c r="HT11">
        <f>IFERROR(VLOOKUP(_xlfn.NUMBERVALUE(MID(AA11, SEARCH("!", AA11)+1, SEARCH("+", AA11)-SEARCH("!", AA11)-1)), RankingsX!$A$2:$BJ$129, 62, FALSE),0)</f>
        <v>0</v>
      </c>
      <c r="HU11">
        <f>IFERROR(VLOOKUP(_xlfn.NUMBERVALUE(MID(AB11, SEARCH("!", AB11)+1, SEARCH("+", AB11)-SEARCH("!", AB11)-1)), RankingsX!$A$2:$BJ$129, 62, FALSE),0)</f>
        <v>0</v>
      </c>
      <c r="HV11">
        <f>IFERROR(VLOOKUP(_xlfn.NUMBERVALUE(MID(AC11, SEARCH("!", AC11)+1, SEARCH("+", AC11)-SEARCH("!", AC11)-1)), RankingsX!$A$2:$BJ$129, 62, FALSE),0)</f>
        <v>0</v>
      </c>
      <c r="HW11">
        <f>IFERROR(VLOOKUP(_xlfn.NUMBERVALUE(MID(AD11, SEARCH("!", AD11)+1, SEARCH("+", AD11)-SEARCH("!", AD11)-1)), RankingsX!$A$2:$BJ$129, 62, FALSE),0)</f>
        <v>0</v>
      </c>
      <c r="HX11">
        <f>IFERROR(VLOOKUP(_xlfn.NUMBERVALUE(MID(AE11, SEARCH("!", AE11)+1, SEARCH("+", AE11)-SEARCH("!", AE11)-1)), RankingsX!$A$2:$BJ$129, 62, FALSE),0)</f>
        <v>0</v>
      </c>
      <c r="HY11">
        <f>IFERROR(VLOOKUP(_xlfn.NUMBERVALUE(MID(AF11, SEARCH("!", AF11)+1, SEARCH("+", AF11)-SEARCH("!", AF11)-1)), RankingsX!$A$2:$BJ$129, 62, FALSE),0)</f>
        <v>0</v>
      </c>
      <c r="HZ11">
        <f>IFERROR(VLOOKUP(_xlfn.NUMBERVALUE(MID(AG11, SEARCH("!", AG11)+1, SEARCH("+", AG11)-SEARCH("!", AG11)-1)), RankingsX!$A$2:$BJ$129, 62, FALSE),0)</f>
        <v>0</v>
      </c>
      <c r="IA11">
        <f>IFERROR(VLOOKUP(_xlfn.NUMBERVALUE(MID(AH11, SEARCH("!", AH11)+1, SEARCH("+", AH11)-SEARCH("!", AH11)-1)), RankingsX!$A$2:$BJ$129, 62, FALSE),0)</f>
        <v>0</v>
      </c>
      <c r="IB11">
        <f>IFERROR(VLOOKUP(_xlfn.NUMBERVALUE(MID(AI11, SEARCH("!", AI11)+1, SEARCH("+", AI11)-SEARCH("!", AI11)-1)), RankingsX!$A$2:$BJ$129, 62, FALSE),0)</f>
        <v>0</v>
      </c>
      <c r="IC11">
        <f>IFERROR(VLOOKUP(_xlfn.NUMBERVALUE(MID(AJ11, SEARCH("!", AJ11)+1, SEARCH("+", AJ11)-SEARCH("!", AJ11)-1)), RankingsX!$A$2:$BJ$129, 62, FALSE),0)</f>
        <v>0</v>
      </c>
      <c r="ID11">
        <f>IFERROR(VLOOKUP(_xlfn.NUMBERVALUE(MID(AK11, SEARCH("!", AK11)+1, SEARCH("+", AK11)-SEARCH("!", AK11)-1)), RankingsX!$A$2:$BJ$129, 62, FALSE),0)</f>
        <v>0</v>
      </c>
      <c r="IE11">
        <f>IFERROR(VLOOKUP(_xlfn.NUMBERVALUE(MID(AL11, SEARCH("!", AL11)+1, SEARCH("+", AL11)-SEARCH("!", AL11)-1)), RankingsX!$A$2:$BJ$129, 62, FALSE),0)</f>
        <v>0</v>
      </c>
      <c r="IF11">
        <f>IFERROR(VLOOKUP(_xlfn.NUMBERVALUE(MID(AM11, SEARCH("!", AM11)+1, SEARCH("+", AM11)-SEARCH("!", AM11)-1)), RankingsX!$A$2:$BJ$129, 62, FALSE),0)</f>
        <v>0</v>
      </c>
      <c r="IG11">
        <f>IFERROR(VLOOKUP(_xlfn.NUMBERVALUE(MID(AN11, SEARCH("!", AN11)+1, SEARCH("+", AN11)-SEARCH("!", AN11)-1)), RankingsX!$A$2:$BJ$129, 62, FALSE),0)</f>
        <v>0</v>
      </c>
      <c r="IH11">
        <f>IFERROR(VLOOKUP(_xlfn.NUMBERVALUE(MID(AO11, SEARCH("!", AO11)+1, SEARCH("+", AO11)-SEARCH("!", AO11)-1)), RankingsX!$A$2:$BJ$129, 62, FALSE),0)</f>
        <v>0</v>
      </c>
      <c r="II11">
        <f>IFERROR(VLOOKUP(_xlfn.NUMBERVALUE(MID(AP11, SEARCH("!", AP11)+1, SEARCH("+", AP11)-SEARCH("!", AP11)-1)), RankingsX!$A$2:$BJ$129, 62, FALSE),0)</f>
        <v>0</v>
      </c>
      <c r="IJ11">
        <f>IFERROR(VLOOKUP(_xlfn.NUMBERVALUE(MID(AQ11, SEARCH("!", AQ11)+1, SEARCH("+", AQ11)-SEARCH("!", AQ11)-1)), RankingsX!$A$2:$BJ$129, 62, FALSE),0)</f>
        <v>0</v>
      </c>
      <c r="IK11">
        <f>IFERROR(VLOOKUP(_xlfn.NUMBERVALUE(MID(AR11, SEARCH("!", AR11)+1, SEARCH("+", AR11)-SEARCH("!", AR11)-1)), RankingsX!$A$2:$BJ$129, 62, FALSE),0)</f>
        <v>0</v>
      </c>
      <c r="IL11">
        <f>IFERROR(VLOOKUP(_xlfn.NUMBERVALUE(MID(AS11, SEARCH("!", AS11)+1, SEARCH("+", AS11)-SEARCH("!", AS11)-1)), RankingsX!$A$2:$BJ$129, 62, FALSE),0)</f>
        <v>0</v>
      </c>
      <c r="IM11">
        <f>IFERROR(VLOOKUP(_xlfn.NUMBERVALUE(MID(AT11, SEARCH("!", AT11)+1, SEARCH("+", AT11)-SEARCH("!", AT11)-1)), RankingsX!$A$2:$BJ$129, 62, FALSE),0)</f>
        <v>0</v>
      </c>
      <c r="IN11">
        <f>IFERROR(VLOOKUP(_xlfn.NUMBERVALUE(MID(AU11, SEARCH("!", AU11)+1, SEARCH("+", AU11)-SEARCH("!", AU11)-1)), RankingsX!$A$2:$BJ$129, 62, FALSE),0)</f>
        <v>0</v>
      </c>
      <c r="IO11">
        <f>IFERROR(VLOOKUP(_xlfn.NUMBERVALUE(MID(AV11, SEARCH("!", AV11)+1, SEARCH("+", AV11)-SEARCH("!", AV11)-1)), RankingsX!$A$2:$BJ$129, 62, FALSE),0)</f>
        <v>0</v>
      </c>
      <c r="IP11">
        <f>IFERROR(VLOOKUP(_xlfn.NUMBERVALUE(MID(AW11, SEARCH("!", AW11)+1, SEARCH("+", AW11)-SEARCH("!", AW11)-1)), RankingsX!$A$2:$BJ$129, 62, FALSE),0)</f>
        <v>0</v>
      </c>
      <c r="IQ11">
        <f>IFERROR(VLOOKUP(_xlfn.NUMBERVALUE(MID(AX11, SEARCH("!", AX11)+1, SEARCH("+", AX11)-SEARCH("!", AX11)-1)), RankingsX!$A$2:$BJ$129, 62, FALSE),0)</f>
        <v>0.33726040924216444</v>
      </c>
      <c r="IR11">
        <f>IFERROR(VLOOKUP(_xlfn.NUMBERVALUE(MID(AY11, SEARCH("!", AY11)+1, SEARCH("+", AY11)-SEARCH("!", AY11)-1)), RankingsX!$A$2:$BJ$129, 62, FALSE),0)</f>
        <v>0</v>
      </c>
      <c r="IS11">
        <f>IFERROR(VLOOKUP(_xlfn.NUMBERVALUE(MID(AZ11, SEARCH("!", AZ11)+1, SEARCH("+", AZ11)-SEARCH("!", AZ11)-1)), RankingsX!$A$2:$BJ$129, 62, FALSE),0)</f>
        <v>0</v>
      </c>
      <c r="IT11">
        <f>IFERROR(VLOOKUP(_xlfn.NUMBERVALUE(MID(BA11, SEARCH("!", BA11)+1, SEARCH("+", BA11)-SEARCH("!", BA11)-1)), RankingsX!$A$2:$BJ$129, 62, FALSE),0)</f>
        <v>0</v>
      </c>
      <c r="IU11">
        <f>IFERROR(VLOOKUP(_xlfn.NUMBERVALUE(MID(BB11, SEARCH("!", BB11)+1, SEARCH("+", BB11)-SEARCH("!", BB11)-1)), RankingsX!$A$2:$BJ$129, 62, FALSE),0)</f>
        <v>0</v>
      </c>
      <c r="IV11">
        <f>IFERROR(VLOOKUP(_xlfn.NUMBERVALUE(MID(BC11, SEARCH("!", BC11)+1, SEARCH("+", BC11)-SEARCH("!", BC11)-1)), RankingsX!$A$2:$BJ$129, 62, FALSE),0)</f>
        <v>0</v>
      </c>
      <c r="IW11">
        <f>IFERROR(VLOOKUP(_xlfn.NUMBERVALUE(MID(BD11, SEARCH("!", BD11)+1, SEARCH("+", BD11)-SEARCH("!", BD11)-1)), RankingsX!$A$2:$BJ$129, 62, FALSE),0)</f>
        <v>0</v>
      </c>
      <c r="IX11">
        <f>IFERROR(VLOOKUP(_xlfn.NUMBERVALUE(MID(BE11, SEARCH("!", BE11)+1, SEARCH("+", BE11)-SEARCH("!", BE11)-1)), RankingsX!$A$2:$BJ$129, 62, FALSE),0)</f>
        <v>0</v>
      </c>
      <c r="IY11">
        <f>IFERROR(VLOOKUP(_xlfn.NUMBERVALUE(MID(BF11, SEARCH("!", BF11)+1, SEARCH("+", BF11)-SEARCH("!", BF11)-1)), RankingsX!$A$2:$BJ$129, 62, FALSE),0)</f>
        <v>0</v>
      </c>
      <c r="IZ11">
        <f>IFERROR(VLOOKUP(_xlfn.NUMBERVALUE(MID(BG11, SEARCH("!", BG11)+1, SEARCH("+", BG11)-SEARCH("!", BG11)-1)), RankingsX!$A$2:$BJ$129, 62, FALSE),0)</f>
        <v>0</v>
      </c>
      <c r="JA11">
        <f>IFERROR(VLOOKUP(_xlfn.NUMBERVALUE(MID(BH11, SEARCH("!", BH11)+1, SEARCH("+", BH11)-SEARCH("!", BH11)-1)), RankingsX!$A$2:$BJ$129, 62, FALSE),0)</f>
        <v>0</v>
      </c>
      <c r="JB11">
        <f>IFERROR(VLOOKUP(_xlfn.NUMBERVALUE(MID(BI11, SEARCH("!", BI11)+1, SEARCH("+", BI11)-SEARCH("!", BI11)-1)), RankingsX!$A$2:$BJ$129, 62, FALSE),0)</f>
        <v>0</v>
      </c>
      <c r="JC11">
        <f>IFERROR(VLOOKUP(_xlfn.NUMBERVALUE(MID(BJ11, SEARCH("!", BJ11)+1, SEARCH("+", BJ11)-SEARCH("!", BJ11)-1)), RankingsX!$A$2:$BJ$129, 62, FALSE),0)</f>
        <v>0</v>
      </c>
      <c r="JD11">
        <f>IFERROR(VLOOKUP(_xlfn.NUMBERVALUE(MID(BK11, SEARCH("!", BK11)+1, SEARCH("+", BK11)-SEARCH("!", BK11)-1)), RankingsX!$A$2:$BJ$129, 62, FALSE),0)</f>
        <v>0</v>
      </c>
      <c r="JE11">
        <f>IFERROR(VLOOKUP(_xlfn.NUMBERVALUE(MID(BL11, SEARCH("!", BL11)+1, SEARCH("+", BL11)-SEARCH("!", BL11)-1)), RankingsX!$A$2:$BJ$129, 62, FALSE),0)</f>
        <v>0</v>
      </c>
      <c r="JF11">
        <f>IFERROR(VLOOKUP(_xlfn.NUMBERVALUE(MID(BM11, SEARCH("!", BM11)+1, SEARCH("+", BM11)-SEARCH("!", BM11)-1)), RankingsX!$A$2:$BJ$129, 62, FALSE),0)</f>
        <v>0</v>
      </c>
      <c r="JG11">
        <f>IFERROR(VLOOKUP(_xlfn.NUMBERVALUE(MID(BN11, SEARCH("!", BN11)+1, SEARCH("+", BN11)-SEARCH("!", BN11)-1)), RankingsX!$A$2:$BJ$129, 62, FALSE),0)</f>
        <v>0</v>
      </c>
      <c r="JH11">
        <f>IFERROR(VLOOKUP(_xlfn.NUMBERVALUE(MID(BO11, SEARCH("!", BO11)+1, SEARCH("+", BO11)-SEARCH("!", BO11)-1)), RankingsX!$A$2:$BJ$129, 62, FALSE),0)</f>
        <v>0</v>
      </c>
      <c r="JI11">
        <f>IFERROR(VLOOKUP(_xlfn.NUMBERVALUE(MID(BP11, SEARCH("!", BP11)+1, SEARCH("+", BP11)-SEARCH("!", BP11)-1)), RankingsX!$A$2:$BJ$129, 62, FALSE),0)</f>
        <v>0</v>
      </c>
      <c r="JJ11">
        <f>IFERROR(VLOOKUP(_xlfn.NUMBERVALUE(MID(BQ11, SEARCH("!", BQ11)+1, SEARCH("+", BQ11)-SEARCH("!", BQ11)-1)), RankingsX!$A$2:$BJ$129, 62, FALSE),0)</f>
        <v>0</v>
      </c>
      <c r="JK11">
        <f>IFERROR(VLOOKUP(_xlfn.NUMBERVALUE(MID(BR11, SEARCH("!", BR11)+1, SEARCH("+", BR11)-SEARCH("!", BR11)-1)), RankingsX!$A$2:$BJ$129, 62, FALSE),0)</f>
        <v>0</v>
      </c>
      <c r="JL11">
        <f>IFERROR(VLOOKUP(_xlfn.NUMBERVALUE(MID(BS11, SEARCH("!", BS11)+1, SEARCH("+", BS11)-SEARCH("!", BS11)-1)), RankingsX!$A$2:$BJ$129, 62, FALSE),0)</f>
        <v>0</v>
      </c>
      <c r="JM11">
        <f>IFERROR(VLOOKUP(_xlfn.NUMBERVALUE(MID(BT11, SEARCH("!", BT11)+1, SEARCH("+", BT11)-SEARCH("!", BT11)-1)), RankingsX!$A$2:$BJ$129, 62, FALSE),0)</f>
        <v>0</v>
      </c>
      <c r="JN11">
        <f>IFERROR(VLOOKUP(_xlfn.NUMBERVALUE(MID(BU11, SEARCH("!", BU11)+1, SEARCH("+", BU11)-SEARCH("!", BU11)-1)), RankingsX!$A$2:$BJ$129, 62, FALSE),0)</f>
        <v>0</v>
      </c>
      <c r="JO11">
        <f>IFERROR(VLOOKUP(_xlfn.NUMBERVALUE(MID(BV11, SEARCH("!", BV11)+1, SEARCH("+", BV11)-SEARCH("!", BV11)-1)), RankingsX!$A$2:$BJ$129, 62, FALSE),0)</f>
        <v>0</v>
      </c>
      <c r="JP11">
        <f>IFERROR(VLOOKUP(_xlfn.NUMBERVALUE(MID(BW11, SEARCH("!", BW11)+1, SEARCH("+", BW11)-SEARCH("!", BW11)-1)), RankingsX!$A$2:$BJ$129, 62, FALSE),0)</f>
        <v>0</v>
      </c>
      <c r="JQ11">
        <f>IFERROR(VLOOKUP(_xlfn.NUMBERVALUE(MID(BX11, SEARCH("!", BX11)+1, SEARCH("+", BX11)-SEARCH("!", BX11)-1)), RankingsX!$A$2:$BJ$129, 62, FALSE),0)</f>
        <v>0</v>
      </c>
      <c r="JR11">
        <f>IFERROR(VLOOKUP(_xlfn.NUMBERVALUE(MID(BY11, SEARCH("!", BY11)+1, SEARCH("+", BY11)-SEARCH("!", BY11)-1)), RankingsX!$A$2:$BJ$129, 62, FALSE),0)</f>
        <v>0</v>
      </c>
      <c r="JS11">
        <f>IFERROR(VLOOKUP(_xlfn.NUMBERVALUE(MID(BZ11, SEARCH("!", BZ11)+1, SEARCH("+", BZ11)-SEARCH("!", BZ11)-1)), RankingsX!$A$2:$BJ$129, 62, FALSE),0)</f>
        <v>0</v>
      </c>
      <c r="JT11">
        <f>IFERROR(VLOOKUP(_xlfn.NUMBERVALUE(MID(CA11, SEARCH("!", CA11)+1, SEARCH("+", CA11)-SEARCH("!", CA11)-1)), RankingsX!$A$2:$BJ$129, 62, FALSE),0)</f>
        <v>0</v>
      </c>
      <c r="JU11">
        <f>IFERROR(VLOOKUP(_xlfn.NUMBERVALUE(MID(CB11, SEARCH("!", CB11)+1, SEARCH("+", CB11)-SEARCH("!", CB11)-1)), RankingsX!$A$2:$BJ$129, 62, FALSE),0)</f>
        <v>0</v>
      </c>
      <c r="JV11">
        <f>IFERROR(VLOOKUP(_xlfn.NUMBERVALUE(MID(CC11, SEARCH("!", CC11)+1, SEARCH("+", CC11)-SEARCH("!", CC11)-1)), RankingsX!$A$2:$BJ$129, 62, FALSE),0)</f>
        <v>0</v>
      </c>
      <c r="JW11">
        <f>IFERROR(VLOOKUP(_xlfn.NUMBERVALUE(MID(CD11, SEARCH("!", CD11)+1, SEARCH("+", CD11)-SEARCH("!", CD11)-1)), RankingsX!$A$2:$BJ$129, 62, FALSE),0)</f>
        <v>0</v>
      </c>
      <c r="JX11">
        <f>IFERROR(VLOOKUP(_xlfn.NUMBERVALUE(MID(CE11, SEARCH("!", CE11)+1, SEARCH("+", CE11)-SEARCH("!", CE11)-1)), RankingsX!$A$2:$BJ$129, 62, FALSE),0)</f>
        <v>0</v>
      </c>
      <c r="JY11">
        <f>IFERROR(VLOOKUP(_xlfn.NUMBERVALUE(MID(CF11, SEARCH("!", CF11)+1, SEARCH("+", CF11)-SEARCH("!", CF11)-1)), RankingsX!$A$2:$BJ$129, 62, FALSE),0)</f>
        <v>0</v>
      </c>
      <c r="JZ11">
        <f>IFERROR(VLOOKUP(_xlfn.NUMBERVALUE(MID(CG11, SEARCH("!", CG11)+1, SEARCH("+", CG11)-SEARCH("!", CG11)-1)), RankingsX!$A$2:$BJ$129, 62, FALSE),0)</f>
        <v>0</v>
      </c>
      <c r="KA11">
        <f>IFERROR(VLOOKUP(_xlfn.NUMBERVALUE(MID(CH11, SEARCH("!", CH11)+1, SEARCH("+", CH11)-SEARCH("!", CH11)-1)), RankingsX!$A$2:$BJ$129, 62, FALSE),0)</f>
        <v>0</v>
      </c>
      <c r="KB11">
        <f>IFERROR(VLOOKUP(_xlfn.NUMBERVALUE(MID(CI11, SEARCH("!", CI11)+1, SEARCH("+", CI11)-SEARCH("!", CI11)-1)), RankingsX!$A$2:$BJ$129, 62, FALSE),0)</f>
        <v>0</v>
      </c>
      <c r="KC11">
        <f>IFERROR(VLOOKUP(_xlfn.NUMBERVALUE(MID(CJ11, SEARCH("!", CJ11)+1, SEARCH("+", CJ11)-SEARCH("!", CJ11)-1)), RankingsX!$A$2:$BJ$129, 62, FALSE),0)</f>
        <v>0</v>
      </c>
      <c r="KD11">
        <f>IFERROR(VLOOKUP(_xlfn.NUMBERVALUE(MID(CK11, SEARCH("!", CK11)+1, SEARCH("+", CK11)-SEARCH("!", CK11)-1)), RankingsX!$A$2:$BJ$129, 62, FALSE),0)</f>
        <v>0</v>
      </c>
      <c r="KE11">
        <f>IFERROR(VLOOKUP(_xlfn.NUMBERVALUE(MID(CL11, SEARCH("!", CL11)+1, SEARCH("+", CL11)-SEARCH("!", CL11)-1)), RankingsX!$A$2:$BJ$129, 62, FALSE),0)</f>
        <v>0</v>
      </c>
      <c r="KF11">
        <f>IFERROR(VLOOKUP(_xlfn.NUMBERVALUE(MID(CM11, SEARCH("!", CM11)+1, SEARCH("+", CM11)-SEARCH("!", CM11)-1)), RankingsX!$A$2:$BJ$129, 62, FALSE),0)</f>
        <v>0</v>
      </c>
      <c r="KG11">
        <f>IFERROR(VLOOKUP(_xlfn.NUMBERVALUE(MID(CN11, SEARCH("!", CN11)+1, SEARCH("+", CN11)-SEARCH("!", CN11)-1)), RankingsX!$A$2:$BJ$129, 62, FALSE),0)</f>
        <v>0</v>
      </c>
      <c r="KH11">
        <f>IFERROR(VLOOKUP(_xlfn.NUMBERVALUE(MID(CO11, SEARCH("!", CO11)+1, SEARCH("+", CO11)-SEARCH("!", CO11)-1)), RankingsX!$A$2:$BJ$129, 62, FALSE),0)</f>
        <v>0</v>
      </c>
      <c r="KJ11" s="28">
        <f t="shared" si="116"/>
        <v>68</v>
      </c>
      <c r="KK11" s="28">
        <f t="shared" si="117"/>
        <v>0</v>
      </c>
      <c r="KL11" s="28">
        <f t="shared" si="118"/>
        <v>0</v>
      </c>
      <c r="KM11" s="28">
        <f t="shared" si="119"/>
        <v>25</v>
      </c>
      <c r="KN11" s="28">
        <f t="shared" si="120"/>
        <v>0</v>
      </c>
      <c r="KO11" s="28">
        <f t="shared" si="121"/>
        <v>68</v>
      </c>
      <c r="KP11" s="28">
        <f t="shared" si="122"/>
        <v>93</v>
      </c>
      <c r="KS11" s="27" t="str">
        <f t="shared" si="123"/>
        <v>11</v>
      </c>
      <c r="KT11" s="27" t="str">
        <f t="shared" si="124"/>
        <v>16</v>
      </c>
      <c r="KU11" s="27" t="str">
        <f t="shared" si="125"/>
        <v>25</v>
      </c>
      <c r="KV11" s="27">
        <f t="shared" si="126"/>
        <v>0</v>
      </c>
      <c r="KW11" s="27">
        <f t="shared" si="127"/>
        <v>0</v>
      </c>
      <c r="KX11" s="27">
        <f t="shared" si="128"/>
        <v>0</v>
      </c>
      <c r="KY11" s="27">
        <f t="shared" si="129"/>
        <v>0</v>
      </c>
      <c r="KZ11" s="27">
        <f t="shared" si="130"/>
        <v>0</v>
      </c>
      <c r="LA11" s="27">
        <f t="shared" si="131"/>
        <v>0</v>
      </c>
      <c r="LB11" s="27">
        <f t="shared" si="132"/>
        <v>0</v>
      </c>
      <c r="LC11" s="27">
        <f t="shared" si="133"/>
        <v>0</v>
      </c>
      <c r="LD11" s="27" t="str">
        <f t="shared" si="134"/>
        <v>16</v>
      </c>
      <c r="LE11" s="27">
        <f t="shared" si="135"/>
        <v>0</v>
      </c>
      <c r="LF11" s="27">
        <f t="shared" si="136"/>
        <v>0</v>
      </c>
      <c r="LG11" s="27">
        <f t="shared" si="137"/>
        <v>0</v>
      </c>
      <c r="LH11" s="27">
        <f t="shared" si="138"/>
        <v>0</v>
      </c>
      <c r="LI11" s="27">
        <f t="shared" si="139"/>
        <v>0</v>
      </c>
      <c r="LJ11" s="27">
        <f t="shared" si="140"/>
        <v>0</v>
      </c>
      <c r="LK11" s="27">
        <f t="shared" si="141"/>
        <v>0</v>
      </c>
      <c r="LL11" s="27">
        <f t="shared" si="142"/>
        <v>0</v>
      </c>
      <c r="LM11" s="27">
        <f t="shared" si="143"/>
        <v>0</v>
      </c>
      <c r="LN11" s="27">
        <f t="shared" si="144"/>
        <v>0</v>
      </c>
      <c r="LO11" s="27">
        <f t="shared" si="145"/>
        <v>0</v>
      </c>
      <c r="LP11" s="27">
        <f t="shared" si="146"/>
        <v>0</v>
      </c>
      <c r="LQ11" s="27">
        <f t="shared" si="147"/>
        <v>0</v>
      </c>
      <c r="LR11" s="27">
        <f t="shared" si="148"/>
        <v>0</v>
      </c>
      <c r="LS11" s="27">
        <f t="shared" si="149"/>
        <v>0</v>
      </c>
      <c r="LT11" s="27">
        <f t="shared" si="150"/>
        <v>0</v>
      </c>
      <c r="LU11" s="27">
        <f t="shared" si="151"/>
        <v>0</v>
      </c>
      <c r="LV11" s="27">
        <f t="shared" si="152"/>
        <v>0</v>
      </c>
      <c r="LW11" s="27">
        <f t="shared" si="153"/>
        <v>0</v>
      </c>
      <c r="LX11" s="27">
        <f t="shared" si="154"/>
        <v>0</v>
      </c>
      <c r="LY11" s="27">
        <f t="shared" si="155"/>
        <v>0</v>
      </c>
      <c r="LZ11" s="27">
        <f t="shared" si="156"/>
        <v>0</v>
      </c>
      <c r="MA11" s="27">
        <f t="shared" si="157"/>
        <v>0</v>
      </c>
      <c r="MB11" s="27">
        <f t="shared" si="158"/>
        <v>0</v>
      </c>
      <c r="MC11" s="27">
        <f t="shared" si="159"/>
        <v>0</v>
      </c>
      <c r="MD11" s="27">
        <f t="shared" si="160"/>
        <v>0</v>
      </c>
      <c r="ME11" s="27" t="str">
        <f t="shared" si="161"/>
        <v>25</v>
      </c>
      <c r="MF11" s="27">
        <f t="shared" si="162"/>
        <v>0</v>
      </c>
      <c r="MG11" s="27">
        <f t="shared" si="163"/>
        <v>0</v>
      </c>
      <c r="MH11" s="27">
        <f t="shared" si="164"/>
        <v>0</v>
      </c>
      <c r="MI11" s="27">
        <f t="shared" si="165"/>
        <v>0</v>
      </c>
      <c r="MJ11" s="27">
        <f t="shared" si="166"/>
        <v>0</v>
      </c>
      <c r="MK11" s="27">
        <f t="shared" si="167"/>
        <v>0</v>
      </c>
      <c r="ML11" s="27">
        <f t="shared" si="168"/>
        <v>0</v>
      </c>
      <c r="MM11" s="27">
        <f t="shared" si="169"/>
        <v>0</v>
      </c>
      <c r="MN11" s="27">
        <f t="shared" si="170"/>
        <v>0</v>
      </c>
      <c r="MO11" s="27">
        <f t="shared" si="171"/>
        <v>0</v>
      </c>
      <c r="MP11" s="27">
        <f t="shared" si="172"/>
        <v>0</v>
      </c>
      <c r="MQ11" s="27">
        <f t="shared" si="173"/>
        <v>0</v>
      </c>
      <c r="MR11" s="27">
        <f t="shared" si="174"/>
        <v>0</v>
      </c>
      <c r="MS11" s="27">
        <f t="shared" si="175"/>
        <v>0</v>
      </c>
      <c r="MT11" s="27">
        <f t="shared" si="176"/>
        <v>0</v>
      </c>
      <c r="MU11" s="27">
        <f t="shared" si="177"/>
        <v>0</v>
      </c>
      <c r="MV11" s="27">
        <f t="shared" si="178"/>
        <v>0</v>
      </c>
      <c r="MW11" s="27">
        <f t="shared" si="179"/>
        <v>0</v>
      </c>
      <c r="MX11" s="27">
        <f t="shared" si="180"/>
        <v>0</v>
      </c>
      <c r="MY11" s="27">
        <f t="shared" si="181"/>
        <v>0</v>
      </c>
      <c r="MZ11" s="27">
        <f t="shared" si="182"/>
        <v>0</v>
      </c>
      <c r="NA11" s="27">
        <f t="shared" si="183"/>
        <v>0</v>
      </c>
      <c r="NB11" s="27">
        <f t="shared" si="184"/>
        <v>0</v>
      </c>
      <c r="NC11" s="27">
        <f t="shared" si="185"/>
        <v>0</v>
      </c>
      <c r="ND11" s="27">
        <f t="shared" si="186"/>
        <v>0</v>
      </c>
      <c r="NE11" s="27">
        <f t="shared" si="187"/>
        <v>0</v>
      </c>
      <c r="NF11" s="27">
        <f t="shared" si="188"/>
        <v>0</v>
      </c>
      <c r="NG11" s="27">
        <f t="shared" si="189"/>
        <v>0</v>
      </c>
      <c r="NH11" s="27">
        <f t="shared" si="190"/>
        <v>0</v>
      </c>
      <c r="NI11" s="27">
        <f t="shared" si="191"/>
        <v>0</v>
      </c>
      <c r="NJ11" s="27">
        <f t="shared" si="192"/>
        <v>0</v>
      </c>
      <c r="NK11" s="27">
        <f t="shared" si="193"/>
        <v>0</v>
      </c>
      <c r="NL11" s="27">
        <f t="shared" si="194"/>
        <v>0</v>
      </c>
      <c r="NM11" s="27">
        <f t="shared" si="195"/>
        <v>0</v>
      </c>
      <c r="NN11" s="27">
        <f t="shared" si="196"/>
        <v>0</v>
      </c>
      <c r="NO11" s="27">
        <f t="shared" si="197"/>
        <v>0</v>
      </c>
      <c r="NP11" s="27">
        <f t="shared" si="198"/>
        <v>0</v>
      </c>
      <c r="NQ11" s="27">
        <f t="shared" si="199"/>
        <v>0</v>
      </c>
      <c r="NR11" s="27">
        <f t="shared" si="200"/>
        <v>0</v>
      </c>
      <c r="NS11" s="27">
        <f t="shared" si="201"/>
        <v>0</v>
      </c>
      <c r="NT11" s="27">
        <f t="shared" si="202"/>
        <v>0</v>
      </c>
      <c r="NU11" s="27">
        <f t="shared" si="203"/>
        <v>0</v>
      </c>
      <c r="NV11" s="27">
        <f t="shared" si="204"/>
        <v>0</v>
      </c>
      <c r="NX11" s="28">
        <f t="shared" si="205"/>
        <v>66</v>
      </c>
      <c r="NY11" s="28">
        <f t="shared" si="206"/>
        <v>0</v>
      </c>
      <c r="NZ11" s="28">
        <f t="shared" si="207"/>
        <v>0</v>
      </c>
      <c r="OA11" s="28">
        <f t="shared" si="208"/>
        <v>26</v>
      </c>
      <c r="OB11" s="28">
        <f t="shared" si="209"/>
        <v>0</v>
      </c>
      <c r="OC11" s="28">
        <f t="shared" si="210"/>
        <v>66</v>
      </c>
      <c r="OD11" s="28">
        <f t="shared" si="211"/>
        <v>92</v>
      </c>
      <c r="OG11" s="27" t="str">
        <f t="shared" si="212"/>
        <v>18</v>
      </c>
      <c r="OH11" s="27" t="str">
        <f t="shared" si="213"/>
        <v>18</v>
      </c>
      <c r="OI11" s="27" t="str">
        <f t="shared" si="214"/>
        <v>21</v>
      </c>
      <c r="OJ11" s="27">
        <f t="shared" si="215"/>
        <v>0</v>
      </c>
      <c r="OK11" s="27">
        <f t="shared" si="216"/>
        <v>0</v>
      </c>
      <c r="OL11" s="27">
        <f t="shared" si="217"/>
        <v>0</v>
      </c>
      <c r="OM11" s="27">
        <f t="shared" si="218"/>
        <v>0</v>
      </c>
      <c r="ON11" s="27">
        <f t="shared" si="219"/>
        <v>0</v>
      </c>
      <c r="OO11" s="27">
        <f t="shared" si="220"/>
        <v>0</v>
      </c>
      <c r="OP11" s="27">
        <f t="shared" si="221"/>
        <v>0</v>
      </c>
      <c r="OQ11" s="27">
        <f t="shared" si="222"/>
        <v>0</v>
      </c>
      <c r="OR11" s="27" t="str">
        <f t="shared" si="223"/>
        <v>9</v>
      </c>
      <c r="OS11" s="27">
        <f t="shared" si="224"/>
        <v>0</v>
      </c>
      <c r="OT11" s="27">
        <f t="shared" si="225"/>
        <v>0</v>
      </c>
      <c r="OU11" s="27">
        <f t="shared" si="226"/>
        <v>0</v>
      </c>
      <c r="OV11" s="27">
        <f t="shared" si="227"/>
        <v>0</v>
      </c>
      <c r="OW11" s="27">
        <f t="shared" si="228"/>
        <v>0</v>
      </c>
      <c r="OX11" s="27">
        <f t="shared" si="229"/>
        <v>0</v>
      </c>
      <c r="OY11" s="27">
        <f t="shared" si="230"/>
        <v>0</v>
      </c>
      <c r="OZ11" s="27">
        <f t="shared" si="231"/>
        <v>0</v>
      </c>
      <c r="PA11" s="27">
        <f t="shared" si="232"/>
        <v>0</v>
      </c>
      <c r="PB11" s="27">
        <f t="shared" si="233"/>
        <v>0</v>
      </c>
      <c r="PC11" s="27">
        <f t="shared" si="234"/>
        <v>0</v>
      </c>
      <c r="PD11" s="27">
        <f t="shared" si="235"/>
        <v>0</v>
      </c>
      <c r="PE11" s="27">
        <f t="shared" si="236"/>
        <v>0</v>
      </c>
      <c r="PF11" s="27">
        <f t="shared" si="237"/>
        <v>0</v>
      </c>
      <c r="PG11" s="27">
        <f t="shared" si="238"/>
        <v>0</v>
      </c>
      <c r="PH11" s="27">
        <f t="shared" si="239"/>
        <v>0</v>
      </c>
      <c r="PI11" s="27">
        <f t="shared" si="240"/>
        <v>0</v>
      </c>
      <c r="PJ11" s="27">
        <f t="shared" si="241"/>
        <v>0</v>
      </c>
      <c r="PK11" s="27">
        <f t="shared" si="242"/>
        <v>0</v>
      </c>
      <c r="PL11" s="27">
        <f t="shared" si="243"/>
        <v>0</v>
      </c>
      <c r="PM11" s="27">
        <f t="shared" si="244"/>
        <v>0</v>
      </c>
      <c r="PN11" s="27">
        <f t="shared" si="245"/>
        <v>0</v>
      </c>
      <c r="PO11" s="27">
        <f t="shared" si="246"/>
        <v>0</v>
      </c>
      <c r="PP11" s="27">
        <f t="shared" si="247"/>
        <v>0</v>
      </c>
      <c r="PQ11" s="27">
        <f t="shared" si="248"/>
        <v>0</v>
      </c>
      <c r="PR11" s="27">
        <f t="shared" si="249"/>
        <v>0</v>
      </c>
      <c r="PS11" s="27" t="str">
        <f t="shared" si="250"/>
        <v>26</v>
      </c>
      <c r="PT11" s="27">
        <f t="shared" si="251"/>
        <v>0</v>
      </c>
      <c r="PU11" s="27">
        <f t="shared" si="252"/>
        <v>0</v>
      </c>
      <c r="PV11" s="27">
        <f t="shared" si="253"/>
        <v>0</v>
      </c>
      <c r="PW11" s="27">
        <f t="shared" si="254"/>
        <v>0</v>
      </c>
      <c r="PX11" s="27">
        <f t="shared" si="255"/>
        <v>0</v>
      </c>
      <c r="PY11" s="27">
        <f t="shared" si="256"/>
        <v>0</v>
      </c>
      <c r="PZ11" s="27">
        <f t="shared" si="257"/>
        <v>0</v>
      </c>
      <c r="QA11" s="27">
        <f t="shared" si="258"/>
        <v>0</v>
      </c>
      <c r="QB11" s="27">
        <f t="shared" si="259"/>
        <v>0</v>
      </c>
      <c r="QC11" s="27">
        <f t="shared" si="260"/>
        <v>0</v>
      </c>
      <c r="QD11" s="27">
        <f t="shared" si="261"/>
        <v>0</v>
      </c>
      <c r="QE11" s="27">
        <f t="shared" si="262"/>
        <v>0</v>
      </c>
      <c r="QF11" s="27">
        <f t="shared" si="263"/>
        <v>0</v>
      </c>
      <c r="QG11" s="27">
        <f t="shared" si="264"/>
        <v>0</v>
      </c>
      <c r="QH11" s="27">
        <f t="shared" si="265"/>
        <v>0</v>
      </c>
      <c r="QI11" s="27">
        <f t="shared" si="266"/>
        <v>0</v>
      </c>
      <c r="QJ11" s="27">
        <f t="shared" si="267"/>
        <v>0</v>
      </c>
      <c r="QK11" s="27">
        <f t="shared" si="268"/>
        <v>0</v>
      </c>
      <c r="QL11" s="27">
        <f t="shared" si="269"/>
        <v>0</v>
      </c>
      <c r="QM11" s="27">
        <f t="shared" si="270"/>
        <v>0</v>
      </c>
      <c r="QN11" s="27">
        <f t="shared" si="271"/>
        <v>0</v>
      </c>
      <c r="QO11" s="27">
        <f t="shared" si="272"/>
        <v>0</v>
      </c>
      <c r="QP11" s="27">
        <f t="shared" si="273"/>
        <v>0</v>
      </c>
      <c r="QQ11" s="27">
        <f t="shared" si="274"/>
        <v>0</v>
      </c>
      <c r="QR11" s="27">
        <f t="shared" si="275"/>
        <v>0</v>
      </c>
      <c r="QS11" s="27">
        <f t="shared" si="276"/>
        <v>0</v>
      </c>
      <c r="QT11" s="27">
        <f t="shared" si="277"/>
        <v>0</v>
      </c>
      <c r="QU11" s="27">
        <f t="shared" si="278"/>
        <v>0</v>
      </c>
      <c r="QV11" s="27">
        <f t="shared" si="279"/>
        <v>0</v>
      </c>
      <c r="QW11" s="27">
        <f t="shared" si="280"/>
        <v>0</v>
      </c>
      <c r="QX11" s="27">
        <f t="shared" si="281"/>
        <v>0</v>
      </c>
      <c r="QY11" s="27">
        <f t="shared" si="282"/>
        <v>0</v>
      </c>
      <c r="QZ11" s="27">
        <f t="shared" si="283"/>
        <v>0</v>
      </c>
      <c r="RA11" s="27">
        <f t="shared" si="284"/>
        <v>0</v>
      </c>
      <c r="RB11" s="27">
        <f t="shared" si="285"/>
        <v>0</v>
      </c>
      <c r="RC11" s="27">
        <f t="shared" si="286"/>
        <v>0</v>
      </c>
      <c r="RD11" s="27">
        <f t="shared" si="287"/>
        <v>0</v>
      </c>
      <c r="RE11" s="27">
        <f t="shared" si="288"/>
        <v>0</v>
      </c>
      <c r="RF11" s="27">
        <f t="shared" si="289"/>
        <v>0</v>
      </c>
      <c r="RG11" s="27">
        <f t="shared" si="290"/>
        <v>0</v>
      </c>
      <c r="RH11" s="27">
        <f t="shared" si="291"/>
        <v>0</v>
      </c>
      <c r="RI11" s="27">
        <f t="shared" si="292"/>
        <v>0</v>
      </c>
      <c r="RJ11" s="27">
        <f t="shared" si="293"/>
        <v>0</v>
      </c>
      <c r="RL11" s="28">
        <f t="shared" si="294"/>
        <v>33</v>
      </c>
      <c r="RM11" s="28">
        <f t="shared" si="295"/>
        <v>0</v>
      </c>
      <c r="RN11" s="28">
        <f t="shared" si="296"/>
        <v>0</v>
      </c>
      <c r="RO11" s="28">
        <f t="shared" si="297"/>
        <v>6</v>
      </c>
      <c r="RP11" s="28">
        <f t="shared" si="298"/>
        <v>0</v>
      </c>
      <c r="RQ11" s="28">
        <f t="shared" si="299"/>
        <v>39</v>
      </c>
      <c r="RT11" s="27" t="str">
        <f t="shared" si="300"/>
        <v>5</v>
      </c>
      <c r="RU11" s="27" t="str">
        <f t="shared" si="301"/>
        <v>10</v>
      </c>
      <c r="RV11" s="27" t="str">
        <f t="shared" si="302"/>
        <v>14</v>
      </c>
      <c r="RW11" s="27" t="str">
        <f t="shared" si="303"/>
        <v>0</v>
      </c>
      <c r="RX11" s="27" t="str">
        <f t="shared" si="304"/>
        <v>0</v>
      </c>
      <c r="RY11" s="27" t="str">
        <f t="shared" si="305"/>
        <v>0</v>
      </c>
      <c r="RZ11" s="27" t="str">
        <f t="shared" si="306"/>
        <v>0</v>
      </c>
      <c r="SA11" s="27" t="str">
        <f t="shared" si="307"/>
        <v>0</v>
      </c>
      <c r="SB11" s="27" t="str">
        <f t="shared" si="308"/>
        <v>0</v>
      </c>
      <c r="SC11" s="27" t="str">
        <f t="shared" si="309"/>
        <v>0</v>
      </c>
      <c r="SD11" s="27" t="str">
        <f t="shared" si="310"/>
        <v>0</v>
      </c>
      <c r="SE11" s="27" t="str">
        <f t="shared" si="311"/>
        <v>4</v>
      </c>
      <c r="SF11" s="27" t="str">
        <f t="shared" si="312"/>
        <v>0</v>
      </c>
      <c r="SG11" s="27" t="str">
        <f t="shared" si="313"/>
        <v>0</v>
      </c>
      <c r="SH11" s="27" t="str">
        <f t="shared" si="314"/>
        <v>0</v>
      </c>
      <c r="SI11" s="27" t="str">
        <f t="shared" si="315"/>
        <v>0</v>
      </c>
      <c r="SJ11" s="27" t="str">
        <f t="shared" si="316"/>
        <v>0</v>
      </c>
      <c r="SK11" s="27" t="str">
        <f t="shared" si="317"/>
        <v>0</v>
      </c>
      <c r="SL11" s="27" t="str">
        <f t="shared" si="318"/>
        <v>0</v>
      </c>
      <c r="SM11" s="27" t="str">
        <f t="shared" si="319"/>
        <v>0</v>
      </c>
      <c r="SN11" s="27" t="str">
        <f t="shared" si="320"/>
        <v>0</v>
      </c>
      <c r="SO11" s="27" t="str">
        <f t="shared" si="321"/>
        <v>0</v>
      </c>
      <c r="SP11" s="27" t="str">
        <f t="shared" si="322"/>
        <v>0</v>
      </c>
      <c r="SQ11" s="27" t="str">
        <f t="shared" si="323"/>
        <v>0</v>
      </c>
      <c r="SR11" s="27" t="str">
        <f t="shared" si="324"/>
        <v>0</v>
      </c>
      <c r="SS11" s="27" t="str">
        <f t="shared" si="325"/>
        <v>0</v>
      </c>
      <c r="ST11" s="27" t="str">
        <f t="shared" si="326"/>
        <v>0</v>
      </c>
      <c r="SU11" s="27" t="str">
        <f t="shared" si="327"/>
        <v>0</v>
      </c>
      <c r="SV11" s="27" t="str">
        <f t="shared" si="328"/>
        <v>0</v>
      </c>
      <c r="SW11" s="27" t="str">
        <f t="shared" si="329"/>
        <v>0</v>
      </c>
      <c r="SX11" s="27" t="str">
        <f t="shared" si="330"/>
        <v>0</v>
      </c>
      <c r="SY11" s="27" t="str">
        <f t="shared" si="331"/>
        <v>0</v>
      </c>
      <c r="SZ11" s="27" t="str">
        <f t="shared" si="332"/>
        <v>0</v>
      </c>
      <c r="TA11" s="27" t="str">
        <f t="shared" si="333"/>
        <v>0</v>
      </c>
      <c r="TB11" s="27" t="str">
        <f t="shared" si="334"/>
        <v>0</v>
      </c>
      <c r="TC11" s="27" t="str">
        <f t="shared" si="335"/>
        <v>0</v>
      </c>
      <c r="TD11" s="27" t="str">
        <f t="shared" si="336"/>
        <v>0</v>
      </c>
      <c r="TE11" s="27" t="str">
        <f t="shared" si="337"/>
        <v>0</v>
      </c>
      <c r="TF11" s="27" t="str">
        <f t="shared" si="338"/>
        <v>6</v>
      </c>
      <c r="TG11" s="27" t="str">
        <f t="shared" si="339"/>
        <v>0</v>
      </c>
      <c r="TH11" s="27" t="str">
        <f t="shared" si="340"/>
        <v>0</v>
      </c>
      <c r="TI11" s="27" t="str">
        <f t="shared" si="341"/>
        <v>0</v>
      </c>
      <c r="TJ11" s="27" t="str">
        <f t="shared" si="342"/>
        <v>0</v>
      </c>
      <c r="TK11" s="27" t="str">
        <f t="shared" si="343"/>
        <v>0</v>
      </c>
      <c r="TL11" s="27" t="str">
        <f t="shared" si="344"/>
        <v>0</v>
      </c>
      <c r="TM11" s="27" t="str">
        <f t="shared" si="345"/>
        <v>0</v>
      </c>
      <c r="TN11" s="27" t="str">
        <f t="shared" si="346"/>
        <v>0</v>
      </c>
      <c r="TO11" s="27" t="str">
        <f t="shared" si="347"/>
        <v>0</v>
      </c>
      <c r="TP11" s="27" t="str">
        <f t="shared" si="348"/>
        <v>0</v>
      </c>
      <c r="TQ11" s="27" t="str">
        <f t="shared" si="349"/>
        <v>0</v>
      </c>
      <c r="TR11" s="27" t="str">
        <f t="shared" si="350"/>
        <v>0</v>
      </c>
      <c r="TS11" s="27" t="str">
        <f t="shared" si="351"/>
        <v>0</v>
      </c>
      <c r="TT11" s="27" t="str">
        <f t="shared" si="352"/>
        <v>0</v>
      </c>
      <c r="TU11" s="27" t="str">
        <f t="shared" si="353"/>
        <v>0</v>
      </c>
      <c r="TV11" s="27" t="str">
        <f t="shared" si="354"/>
        <v>0</v>
      </c>
      <c r="TW11" s="27" t="str">
        <f t="shared" si="355"/>
        <v>0</v>
      </c>
      <c r="TX11" s="27" t="str">
        <f t="shared" si="356"/>
        <v>0</v>
      </c>
      <c r="TY11" s="27" t="str">
        <f t="shared" si="357"/>
        <v>0</v>
      </c>
      <c r="TZ11" s="27" t="str">
        <f t="shared" si="358"/>
        <v>0</v>
      </c>
      <c r="UA11" s="27" t="str">
        <f t="shared" si="359"/>
        <v>0</v>
      </c>
      <c r="UB11" s="27" t="str">
        <f t="shared" si="360"/>
        <v>0</v>
      </c>
      <c r="UC11" s="27" t="str">
        <f t="shared" si="361"/>
        <v>0</v>
      </c>
      <c r="UD11" s="27" t="str">
        <f t="shared" si="362"/>
        <v>0</v>
      </c>
      <c r="UE11" s="27" t="str">
        <f t="shared" si="363"/>
        <v>0</v>
      </c>
      <c r="UF11" s="27" t="str">
        <f t="shared" si="364"/>
        <v>0</v>
      </c>
      <c r="UG11" s="27" t="str">
        <f t="shared" si="365"/>
        <v>0</v>
      </c>
      <c r="UH11" s="27" t="str">
        <f t="shared" si="366"/>
        <v>0</v>
      </c>
      <c r="UI11" s="27" t="str">
        <f t="shared" si="367"/>
        <v>0</v>
      </c>
      <c r="UJ11" s="27" t="str">
        <f t="shared" si="368"/>
        <v>0</v>
      </c>
      <c r="UK11" s="27" t="str">
        <f t="shared" si="369"/>
        <v>0</v>
      </c>
      <c r="UL11" s="27" t="str">
        <f t="shared" si="370"/>
        <v>0</v>
      </c>
      <c r="UM11" s="27" t="str">
        <f t="shared" si="371"/>
        <v>0</v>
      </c>
      <c r="UN11" s="27" t="str">
        <f t="shared" si="372"/>
        <v>0</v>
      </c>
      <c r="UO11" s="27" t="str">
        <f t="shared" si="373"/>
        <v>0</v>
      </c>
      <c r="UP11" s="27" t="str">
        <f t="shared" si="374"/>
        <v>0</v>
      </c>
      <c r="UQ11" s="27" t="str">
        <f t="shared" si="375"/>
        <v>0</v>
      </c>
      <c r="UR11" s="27" t="str">
        <f t="shared" si="376"/>
        <v>0</v>
      </c>
      <c r="US11" s="27" t="str">
        <f t="shared" si="377"/>
        <v>0</v>
      </c>
      <c r="UT11" s="27" t="str">
        <f t="shared" si="378"/>
        <v>0</v>
      </c>
      <c r="UU11" s="27" t="str">
        <f t="shared" si="379"/>
        <v>0</v>
      </c>
      <c r="UV11" s="27" t="str">
        <f t="shared" si="380"/>
        <v>0</v>
      </c>
      <c r="UW11" s="27" t="str">
        <f t="shared" si="381"/>
        <v>0</v>
      </c>
      <c r="UY11" s="28">
        <f t="shared" si="382"/>
        <v>-3.0000000000000249E-2</v>
      </c>
      <c r="UZ11" s="28">
        <f t="shared" si="383"/>
        <v>0</v>
      </c>
      <c r="VA11" s="28">
        <f t="shared" si="384"/>
        <v>0</v>
      </c>
      <c r="VB11" s="28">
        <f t="shared" si="385"/>
        <v>10.96</v>
      </c>
      <c r="VC11" s="28">
        <f t="shared" si="386"/>
        <v>0</v>
      </c>
      <c r="VD11" s="28">
        <f t="shared" si="387"/>
        <v>10.93</v>
      </c>
      <c r="VG11" s="27" t="str">
        <f t="shared" si="388"/>
        <v>0.71</v>
      </c>
      <c r="VH11" s="27" t="str">
        <f t="shared" si="389"/>
        <v>-2.51</v>
      </c>
      <c r="VI11" s="27" t="str">
        <f t="shared" si="390"/>
        <v>-5.33</v>
      </c>
      <c r="VJ11" s="27">
        <f t="shared" si="391"/>
        <v>0</v>
      </c>
      <c r="VK11" s="27">
        <f t="shared" si="392"/>
        <v>0</v>
      </c>
      <c r="VL11" s="27">
        <f t="shared" si="393"/>
        <v>0</v>
      </c>
      <c r="VM11" s="27">
        <f t="shared" si="394"/>
        <v>0</v>
      </c>
      <c r="VN11" s="27">
        <f t="shared" si="395"/>
        <v>0</v>
      </c>
      <c r="VO11" s="27">
        <f t="shared" si="396"/>
        <v>0</v>
      </c>
      <c r="VP11" s="27">
        <f t="shared" si="397"/>
        <v>0</v>
      </c>
      <c r="VQ11" s="27">
        <f t="shared" si="398"/>
        <v>0</v>
      </c>
      <c r="VR11" s="27" t="str">
        <f t="shared" si="399"/>
        <v>7.1</v>
      </c>
      <c r="VS11" s="27">
        <f t="shared" si="400"/>
        <v>0</v>
      </c>
      <c r="VT11" s="27">
        <f t="shared" si="401"/>
        <v>0</v>
      </c>
      <c r="VU11" s="27">
        <f t="shared" si="402"/>
        <v>0</v>
      </c>
      <c r="VV11" s="27">
        <f t="shared" si="403"/>
        <v>0</v>
      </c>
      <c r="VW11" s="27">
        <f t="shared" si="404"/>
        <v>0</v>
      </c>
      <c r="VX11" s="27">
        <f t="shared" si="405"/>
        <v>0</v>
      </c>
      <c r="VY11" s="27">
        <f t="shared" si="406"/>
        <v>0</v>
      </c>
      <c r="VZ11" s="27">
        <f t="shared" si="407"/>
        <v>0</v>
      </c>
      <c r="WA11" s="27">
        <f t="shared" si="408"/>
        <v>0</v>
      </c>
      <c r="WB11" s="27">
        <f t="shared" si="409"/>
        <v>0</v>
      </c>
      <c r="WC11" s="27">
        <f t="shared" si="410"/>
        <v>0</v>
      </c>
      <c r="WD11" s="27">
        <f t="shared" si="411"/>
        <v>0</v>
      </c>
      <c r="WE11" s="27">
        <f t="shared" si="412"/>
        <v>0</v>
      </c>
      <c r="WF11" s="27">
        <f t="shared" si="413"/>
        <v>0</v>
      </c>
      <c r="WG11" s="27">
        <f t="shared" si="414"/>
        <v>0</v>
      </c>
      <c r="WH11" s="27">
        <f t="shared" si="415"/>
        <v>0</v>
      </c>
      <c r="WI11" s="27">
        <f t="shared" si="416"/>
        <v>0</v>
      </c>
      <c r="WJ11" s="27">
        <f t="shared" si="417"/>
        <v>0</v>
      </c>
      <c r="WK11" s="27">
        <f t="shared" si="418"/>
        <v>0</v>
      </c>
      <c r="WL11" s="27">
        <f t="shared" si="419"/>
        <v>0</v>
      </c>
      <c r="WM11" s="27">
        <f t="shared" si="420"/>
        <v>0</v>
      </c>
      <c r="WN11" s="27">
        <f t="shared" si="421"/>
        <v>0</v>
      </c>
      <c r="WO11" s="27">
        <f t="shared" si="422"/>
        <v>0</v>
      </c>
      <c r="WP11" s="27">
        <f t="shared" si="423"/>
        <v>0</v>
      </c>
      <c r="WQ11" s="27">
        <f t="shared" si="424"/>
        <v>0</v>
      </c>
      <c r="WR11" s="27">
        <f t="shared" si="425"/>
        <v>0</v>
      </c>
      <c r="WS11" s="27" t="str">
        <f t="shared" si="426"/>
        <v>10.96</v>
      </c>
      <c r="WT11" s="27">
        <f t="shared" si="427"/>
        <v>0</v>
      </c>
      <c r="WU11" s="27">
        <f t="shared" si="428"/>
        <v>0</v>
      </c>
      <c r="WV11" s="27">
        <f t="shared" si="429"/>
        <v>0</v>
      </c>
      <c r="WW11" s="27">
        <f t="shared" si="430"/>
        <v>0</v>
      </c>
      <c r="WX11" s="27">
        <f t="shared" si="431"/>
        <v>0</v>
      </c>
      <c r="WY11" s="27">
        <f t="shared" si="432"/>
        <v>0</v>
      </c>
      <c r="WZ11" s="27">
        <f t="shared" si="433"/>
        <v>0</v>
      </c>
      <c r="XA11" s="27">
        <f t="shared" si="434"/>
        <v>0</v>
      </c>
      <c r="XB11" s="27">
        <f t="shared" si="435"/>
        <v>0</v>
      </c>
      <c r="XC11" s="27">
        <f t="shared" si="436"/>
        <v>0</v>
      </c>
      <c r="XD11" s="27">
        <f t="shared" si="437"/>
        <v>0</v>
      </c>
      <c r="XE11" s="27">
        <f t="shared" si="438"/>
        <v>0</v>
      </c>
      <c r="XF11" s="27">
        <f t="shared" si="439"/>
        <v>0</v>
      </c>
      <c r="XG11" s="27">
        <f t="shared" si="440"/>
        <v>0</v>
      </c>
      <c r="XH11" s="27">
        <f t="shared" si="441"/>
        <v>0</v>
      </c>
      <c r="XI11" s="27">
        <f t="shared" si="442"/>
        <v>0</v>
      </c>
      <c r="XJ11" s="27">
        <f t="shared" si="443"/>
        <v>0</v>
      </c>
      <c r="XK11" s="27">
        <f t="shared" si="444"/>
        <v>0</v>
      </c>
      <c r="XL11" s="27">
        <f t="shared" si="445"/>
        <v>0</v>
      </c>
      <c r="XM11" s="27">
        <f t="shared" si="446"/>
        <v>0</v>
      </c>
      <c r="XN11" s="27">
        <f t="shared" si="447"/>
        <v>0</v>
      </c>
      <c r="XO11" s="27">
        <f t="shared" si="448"/>
        <v>0</v>
      </c>
      <c r="XP11" s="27">
        <f t="shared" si="449"/>
        <v>0</v>
      </c>
      <c r="XQ11" s="27">
        <f t="shared" si="450"/>
        <v>0</v>
      </c>
      <c r="XR11" s="27">
        <f t="shared" si="451"/>
        <v>0</v>
      </c>
      <c r="XS11" s="27">
        <f t="shared" si="452"/>
        <v>0</v>
      </c>
      <c r="XT11" s="27">
        <f t="shared" si="453"/>
        <v>0</v>
      </c>
      <c r="XU11" s="27">
        <f t="shared" si="454"/>
        <v>0</v>
      </c>
      <c r="XV11" s="27">
        <f t="shared" si="455"/>
        <v>0</v>
      </c>
      <c r="XW11" s="27">
        <f t="shared" si="456"/>
        <v>0</v>
      </c>
      <c r="XX11" s="27">
        <f t="shared" si="457"/>
        <v>0</v>
      </c>
      <c r="XY11" s="27">
        <f t="shared" si="458"/>
        <v>0</v>
      </c>
      <c r="XZ11" s="27">
        <f t="shared" si="459"/>
        <v>0</v>
      </c>
      <c r="YA11" s="27">
        <f t="shared" si="460"/>
        <v>0</v>
      </c>
      <c r="YB11" s="27">
        <f t="shared" si="461"/>
        <v>0</v>
      </c>
      <c r="YC11" s="27">
        <f t="shared" si="462"/>
        <v>0</v>
      </c>
      <c r="YD11" s="27">
        <f t="shared" si="463"/>
        <v>0</v>
      </c>
      <c r="YE11" s="27">
        <f t="shared" si="464"/>
        <v>0</v>
      </c>
      <c r="YF11" s="27">
        <f t="shared" si="465"/>
        <v>0</v>
      </c>
      <c r="YG11" s="27">
        <f t="shared" si="466"/>
        <v>0</v>
      </c>
      <c r="YH11" s="27">
        <f t="shared" si="467"/>
        <v>0</v>
      </c>
      <c r="YI11" s="27">
        <f t="shared" si="468"/>
        <v>0</v>
      </c>
      <c r="YJ11" s="27">
        <f t="shared" si="469"/>
        <v>0</v>
      </c>
      <c r="YL11" s="28">
        <f t="shared" si="470"/>
        <v>376</v>
      </c>
      <c r="YM11" s="28">
        <f t="shared" si="471"/>
        <v>0</v>
      </c>
      <c r="YN11" s="28">
        <f t="shared" si="472"/>
        <v>0</v>
      </c>
      <c r="YO11" s="28">
        <f t="shared" si="473"/>
        <v>101</v>
      </c>
      <c r="YP11" s="28">
        <f t="shared" si="474"/>
        <v>0</v>
      </c>
      <c r="YQ11" s="28">
        <f t="shared" si="475"/>
        <v>477</v>
      </c>
      <c r="YT11" s="27" t="str">
        <f t="shared" si="476"/>
        <v>95</v>
      </c>
      <c r="YU11" s="27" t="str">
        <f t="shared" si="477"/>
        <v>92</v>
      </c>
      <c r="YV11" s="27" t="str">
        <f t="shared" si="478"/>
        <v>100</v>
      </c>
      <c r="YW11" s="27">
        <f t="shared" si="479"/>
        <v>0</v>
      </c>
      <c r="YX11" s="27">
        <f t="shared" si="480"/>
        <v>0</v>
      </c>
      <c r="YY11" s="27">
        <f t="shared" si="481"/>
        <v>0</v>
      </c>
      <c r="YZ11" s="27">
        <f t="shared" si="482"/>
        <v>0</v>
      </c>
      <c r="ZA11" s="27">
        <f t="shared" si="483"/>
        <v>0</v>
      </c>
      <c r="ZB11" s="27">
        <f t="shared" si="484"/>
        <v>0</v>
      </c>
      <c r="ZC11" s="27">
        <f t="shared" si="485"/>
        <v>0</v>
      </c>
      <c r="ZD11" s="27">
        <f t="shared" si="486"/>
        <v>0</v>
      </c>
      <c r="ZE11" s="27" t="str">
        <f t="shared" si="487"/>
        <v>89</v>
      </c>
      <c r="ZF11" s="27">
        <f t="shared" si="488"/>
        <v>0</v>
      </c>
      <c r="ZG11" s="27">
        <f t="shared" si="489"/>
        <v>0</v>
      </c>
      <c r="ZH11" s="27">
        <f t="shared" si="490"/>
        <v>0</v>
      </c>
      <c r="ZI11" s="27">
        <f t="shared" si="491"/>
        <v>0</v>
      </c>
      <c r="ZJ11" s="27">
        <f t="shared" si="492"/>
        <v>0</v>
      </c>
      <c r="ZK11" s="27">
        <f t="shared" si="493"/>
        <v>0</v>
      </c>
      <c r="ZL11" s="27">
        <f t="shared" si="494"/>
        <v>0</v>
      </c>
      <c r="ZM11" s="27">
        <f t="shared" si="495"/>
        <v>0</v>
      </c>
      <c r="ZN11" s="27">
        <f t="shared" si="496"/>
        <v>0</v>
      </c>
      <c r="ZO11" s="27">
        <f t="shared" si="497"/>
        <v>0</v>
      </c>
      <c r="ZP11" s="27">
        <f t="shared" si="498"/>
        <v>0</v>
      </c>
      <c r="ZQ11" s="27">
        <f t="shared" si="499"/>
        <v>0</v>
      </c>
      <c r="ZR11" s="27">
        <f t="shared" si="500"/>
        <v>0</v>
      </c>
      <c r="ZS11" s="27">
        <f t="shared" si="501"/>
        <v>0</v>
      </c>
      <c r="ZT11" s="27">
        <f t="shared" si="502"/>
        <v>0</v>
      </c>
      <c r="ZU11" s="27">
        <f t="shared" si="503"/>
        <v>0</v>
      </c>
      <c r="ZV11" s="27">
        <f t="shared" si="504"/>
        <v>0</v>
      </c>
      <c r="ZW11" s="27">
        <f t="shared" si="505"/>
        <v>0</v>
      </c>
      <c r="ZX11" s="27">
        <f t="shared" si="506"/>
        <v>0</v>
      </c>
      <c r="ZY11" s="27">
        <f t="shared" si="507"/>
        <v>0</v>
      </c>
      <c r="ZZ11" s="27">
        <f t="shared" si="508"/>
        <v>0</v>
      </c>
      <c r="AAA11" s="27">
        <f t="shared" si="509"/>
        <v>0</v>
      </c>
      <c r="AAB11" s="27">
        <f t="shared" si="510"/>
        <v>0</v>
      </c>
      <c r="AAC11" s="27">
        <f t="shared" si="511"/>
        <v>0</v>
      </c>
      <c r="AAD11" s="27">
        <f t="shared" si="512"/>
        <v>0</v>
      </c>
      <c r="AAE11" s="27">
        <f t="shared" si="513"/>
        <v>0</v>
      </c>
      <c r="AAF11" s="27" t="str">
        <f t="shared" si="514"/>
        <v>101</v>
      </c>
      <c r="AAG11" s="27">
        <f t="shared" si="515"/>
        <v>0</v>
      </c>
      <c r="AAH11" s="27">
        <f t="shared" si="516"/>
        <v>0</v>
      </c>
      <c r="AAI11" s="27">
        <f t="shared" si="517"/>
        <v>0</v>
      </c>
      <c r="AAJ11" s="27">
        <f t="shared" si="518"/>
        <v>0</v>
      </c>
      <c r="AAK11" s="27">
        <f t="shared" si="519"/>
        <v>0</v>
      </c>
      <c r="AAL11" s="27">
        <f t="shared" si="520"/>
        <v>0</v>
      </c>
      <c r="AAM11" s="27">
        <f t="shared" si="521"/>
        <v>0</v>
      </c>
      <c r="AAN11" s="27">
        <f t="shared" si="522"/>
        <v>0</v>
      </c>
      <c r="AAO11" s="27">
        <f t="shared" si="523"/>
        <v>0</v>
      </c>
      <c r="AAP11" s="27">
        <f t="shared" si="524"/>
        <v>0</v>
      </c>
      <c r="AAQ11" s="27">
        <f t="shared" si="525"/>
        <v>0</v>
      </c>
      <c r="AAR11" s="27">
        <f t="shared" si="526"/>
        <v>0</v>
      </c>
      <c r="AAS11" s="27">
        <f t="shared" si="527"/>
        <v>0</v>
      </c>
      <c r="AAT11" s="27">
        <f t="shared" si="528"/>
        <v>0</v>
      </c>
      <c r="AAU11" s="27">
        <f t="shared" si="529"/>
        <v>0</v>
      </c>
      <c r="AAV11" s="27">
        <f t="shared" si="530"/>
        <v>0</v>
      </c>
      <c r="AAW11" s="27">
        <f t="shared" si="531"/>
        <v>0</v>
      </c>
      <c r="AAX11" s="27">
        <f t="shared" si="532"/>
        <v>0</v>
      </c>
      <c r="AAY11" s="27">
        <f t="shared" si="533"/>
        <v>0</v>
      </c>
      <c r="AAZ11" s="27">
        <f t="shared" si="534"/>
        <v>0</v>
      </c>
      <c r="ABA11" s="27">
        <f t="shared" si="535"/>
        <v>0</v>
      </c>
      <c r="ABB11" s="27">
        <f t="shared" si="536"/>
        <v>0</v>
      </c>
      <c r="ABC11" s="27">
        <f t="shared" si="537"/>
        <v>0</v>
      </c>
      <c r="ABD11" s="27">
        <f t="shared" si="538"/>
        <v>0</v>
      </c>
      <c r="ABE11" s="27">
        <f t="shared" si="539"/>
        <v>0</v>
      </c>
      <c r="ABF11" s="27">
        <f t="shared" si="540"/>
        <v>0</v>
      </c>
      <c r="ABG11" s="27">
        <f t="shared" si="541"/>
        <v>0</v>
      </c>
      <c r="ABH11" s="27">
        <f t="shared" si="542"/>
        <v>0</v>
      </c>
      <c r="ABI11" s="27">
        <f t="shared" si="543"/>
        <v>0</v>
      </c>
      <c r="ABJ11" s="27">
        <f t="shared" si="544"/>
        <v>0</v>
      </c>
      <c r="ABK11" s="27">
        <f t="shared" si="545"/>
        <v>0</v>
      </c>
      <c r="ABL11" s="27">
        <f t="shared" si="546"/>
        <v>0</v>
      </c>
      <c r="ABM11" s="27">
        <f t="shared" si="547"/>
        <v>0</v>
      </c>
      <c r="ABN11" s="27">
        <f t="shared" si="548"/>
        <v>0</v>
      </c>
      <c r="ABO11" s="27">
        <f t="shared" si="549"/>
        <v>0</v>
      </c>
      <c r="ABP11" s="27">
        <f t="shared" si="550"/>
        <v>0</v>
      </c>
      <c r="ABQ11" s="27">
        <f t="shared" si="551"/>
        <v>0</v>
      </c>
      <c r="ABR11" s="27">
        <f t="shared" si="552"/>
        <v>0</v>
      </c>
      <c r="ABS11" s="27">
        <f t="shared" si="553"/>
        <v>0</v>
      </c>
      <c r="ABT11" s="27">
        <f t="shared" si="554"/>
        <v>0</v>
      </c>
      <c r="ABU11" s="27">
        <f t="shared" si="555"/>
        <v>0</v>
      </c>
      <c r="ABV11" s="27">
        <f t="shared" si="556"/>
        <v>0</v>
      </c>
      <c r="ABW11" s="27">
        <f t="shared" si="557"/>
        <v>0</v>
      </c>
      <c r="ABY11" s="28">
        <f t="shared" si="558"/>
        <v>154.80000000000001</v>
      </c>
      <c r="ABZ11" s="28">
        <f t="shared" si="559"/>
        <v>0</v>
      </c>
      <c r="ACA11" s="28">
        <f t="shared" si="560"/>
        <v>0</v>
      </c>
      <c r="ACB11" s="28">
        <f t="shared" si="561"/>
        <v>19.399999999999999</v>
      </c>
      <c r="ACC11" s="28">
        <f t="shared" si="562"/>
        <v>0</v>
      </c>
      <c r="ACD11" s="28">
        <f t="shared" si="563"/>
        <v>174.20000000000002</v>
      </c>
      <c r="ACG11" s="27" t="str">
        <f t="shared" si="564"/>
        <v>7.5</v>
      </c>
      <c r="ACH11" s="27" t="str">
        <f t="shared" si="565"/>
        <v>30.7</v>
      </c>
      <c r="ACI11" s="27" t="str">
        <f t="shared" si="566"/>
        <v>80.1</v>
      </c>
      <c r="ACJ11" s="27">
        <f t="shared" si="567"/>
        <v>0</v>
      </c>
      <c r="ACK11" s="27">
        <f t="shared" si="568"/>
        <v>0</v>
      </c>
      <c r="ACL11" s="27">
        <f t="shared" si="569"/>
        <v>0</v>
      </c>
      <c r="ACM11" s="27">
        <f t="shared" si="570"/>
        <v>0</v>
      </c>
      <c r="ACN11" s="27">
        <f t="shared" si="571"/>
        <v>0</v>
      </c>
      <c r="ACO11" s="27">
        <f t="shared" si="572"/>
        <v>0</v>
      </c>
      <c r="ACP11" s="27">
        <f t="shared" si="573"/>
        <v>0</v>
      </c>
      <c r="ACQ11" s="27">
        <f t="shared" si="574"/>
        <v>0</v>
      </c>
      <c r="ACR11" s="27" t="str">
        <f t="shared" si="575"/>
        <v>36.5</v>
      </c>
      <c r="ACS11" s="27">
        <f t="shared" si="576"/>
        <v>0</v>
      </c>
      <c r="ACT11" s="27">
        <f t="shared" si="577"/>
        <v>0</v>
      </c>
      <c r="ACU11" s="27">
        <f t="shared" si="578"/>
        <v>0</v>
      </c>
      <c r="ACV11" s="27">
        <f t="shared" si="579"/>
        <v>0</v>
      </c>
      <c r="ACW11" s="27">
        <f t="shared" si="580"/>
        <v>0</v>
      </c>
      <c r="ACX11" s="27">
        <f t="shared" si="581"/>
        <v>0</v>
      </c>
      <c r="ACY11" s="27">
        <f t="shared" si="582"/>
        <v>0</v>
      </c>
      <c r="ACZ11" s="27">
        <f t="shared" si="583"/>
        <v>0</v>
      </c>
      <c r="ADA11" s="27">
        <f t="shared" si="584"/>
        <v>0</v>
      </c>
      <c r="ADB11" s="27">
        <f t="shared" si="585"/>
        <v>0</v>
      </c>
      <c r="ADC11" s="27">
        <f t="shared" si="586"/>
        <v>0</v>
      </c>
      <c r="ADD11" s="27">
        <f t="shared" si="587"/>
        <v>0</v>
      </c>
      <c r="ADE11" s="27">
        <f t="shared" si="588"/>
        <v>0</v>
      </c>
      <c r="ADF11" s="27">
        <f t="shared" si="589"/>
        <v>0</v>
      </c>
      <c r="ADG11" s="27">
        <f t="shared" si="590"/>
        <v>0</v>
      </c>
      <c r="ADH11" s="27">
        <f t="shared" si="591"/>
        <v>0</v>
      </c>
      <c r="ADI11" s="27">
        <f t="shared" si="592"/>
        <v>0</v>
      </c>
      <c r="ADJ11" s="27">
        <f t="shared" si="593"/>
        <v>0</v>
      </c>
      <c r="ADK11" s="27">
        <f t="shared" si="594"/>
        <v>0</v>
      </c>
      <c r="ADL11" s="27">
        <f t="shared" si="595"/>
        <v>0</v>
      </c>
      <c r="ADM11" s="27">
        <f t="shared" si="596"/>
        <v>0</v>
      </c>
      <c r="ADN11" s="27">
        <f t="shared" si="597"/>
        <v>0</v>
      </c>
      <c r="ADO11" s="27">
        <f t="shared" si="598"/>
        <v>0</v>
      </c>
      <c r="ADP11" s="27">
        <f t="shared" si="599"/>
        <v>0</v>
      </c>
      <c r="ADQ11" s="27">
        <f t="shared" si="600"/>
        <v>0</v>
      </c>
      <c r="ADR11" s="27">
        <f t="shared" si="601"/>
        <v>0</v>
      </c>
      <c r="ADS11" s="27" t="str">
        <f t="shared" si="602"/>
        <v>19.4</v>
      </c>
      <c r="ADT11" s="27">
        <f t="shared" si="603"/>
        <v>0</v>
      </c>
      <c r="ADU11" s="27">
        <f t="shared" si="604"/>
        <v>0</v>
      </c>
      <c r="ADV11" s="27">
        <f t="shared" si="605"/>
        <v>0</v>
      </c>
      <c r="ADW11" s="27">
        <f t="shared" si="606"/>
        <v>0</v>
      </c>
      <c r="ADX11" s="27">
        <f t="shared" si="607"/>
        <v>0</v>
      </c>
      <c r="ADY11" s="27">
        <f t="shared" si="608"/>
        <v>0</v>
      </c>
      <c r="ADZ11" s="27">
        <f t="shared" si="609"/>
        <v>0</v>
      </c>
      <c r="AEA11" s="27">
        <f t="shared" si="610"/>
        <v>0</v>
      </c>
      <c r="AEB11" s="27">
        <f t="shared" si="611"/>
        <v>0</v>
      </c>
      <c r="AEC11" s="27">
        <f t="shared" si="612"/>
        <v>0</v>
      </c>
      <c r="AED11" s="27">
        <f t="shared" si="613"/>
        <v>0</v>
      </c>
      <c r="AEE11" s="27">
        <f t="shared" si="614"/>
        <v>0</v>
      </c>
      <c r="AEF11" s="27">
        <f t="shared" si="615"/>
        <v>0</v>
      </c>
      <c r="AEG11" s="27">
        <f t="shared" si="616"/>
        <v>0</v>
      </c>
      <c r="AEH11" s="27">
        <f t="shared" si="617"/>
        <v>0</v>
      </c>
      <c r="AEI11" s="27">
        <f t="shared" si="618"/>
        <v>0</v>
      </c>
      <c r="AEJ11" s="27">
        <f t="shared" si="619"/>
        <v>0</v>
      </c>
      <c r="AEK11" s="27">
        <f t="shared" si="620"/>
        <v>0</v>
      </c>
      <c r="AEL11" s="27">
        <f t="shared" si="621"/>
        <v>0</v>
      </c>
      <c r="AEM11" s="27">
        <f t="shared" si="622"/>
        <v>0</v>
      </c>
      <c r="AEN11" s="27">
        <f t="shared" si="623"/>
        <v>0</v>
      </c>
      <c r="AEO11" s="27">
        <f t="shared" si="624"/>
        <v>0</v>
      </c>
      <c r="AEP11" s="27">
        <f t="shared" si="625"/>
        <v>0</v>
      </c>
      <c r="AEQ11" s="27">
        <f t="shared" si="626"/>
        <v>0</v>
      </c>
      <c r="AER11" s="27">
        <f t="shared" si="627"/>
        <v>0</v>
      </c>
      <c r="AES11" s="27">
        <f t="shared" si="628"/>
        <v>0</v>
      </c>
      <c r="AET11" s="27">
        <f t="shared" si="629"/>
        <v>0</v>
      </c>
      <c r="AEU11" s="27">
        <f t="shared" si="630"/>
        <v>0</v>
      </c>
      <c r="AEV11" s="27">
        <f t="shared" si="631"/>
        <v>0</v>
      </c>
      <c r="AEW11" s="27">
        <f t="shared" si="632"/>
        <v>0</v>
      </c>
      <c r="AEX11" s="27">
        <f t="shared" si="633"/>
        <v>0</v>
      </c>
      <c r="AEY11" s="27">
        <f t="shared" si="634"/>
        <v>0</v>
      </c>
      <c r="AEZ11" s="27">
        <f t="shared" si="635"/>
        <v>0</v>
      </c>
      <c r="AFA11" s="27">
        <f t="shared" si="636"/>
        <v>0</v>
      </c>
      <c r="AFB11" s="27">
        <f t="shared" si="637"/>
        <v>0</v>
      </c>
      <c r="AFC11" s="27">
        <f t="shared" si="638"/>
        <v>0</v>
      </c>
      <c r="AFD11" s="27">
        <f t="shared" si="639"/>
        <v>0</v>
      </c>
      <c r="AFE11" s="27">
        <f t="shared" si="640"/>
        <v>0</v>
      </c>
      <c r="AFF11" s="27">
        <f t="shared" si="641"/>
        <v>0</v>
      </c>
      <c r="AFG11" s="27">
        <f t="shared" si="642"/>
        <v>0</v>
      </c>
      <c r="AFH11" s="27">
        <f t="shared" si="643"/>
        <v>0</v>
      </c>
      <c r="AFI11" s="27">
        <f t="shared" si="644"/>
        <v>0</v>
      </c>
      <c r="AFJ11" s="27">
        <f t="shared" si="645"/>
        <v>0</v>
      </c>
      <c r="AFL11" s="27">
        <f t="shared" si="646"/>
        <v>3.5</v>
      </c>
      <c r="AFN11" s="27">
        <v>8</v>
      </c>
      <c r="AFO11" s="27">
        <f t="shared" si="647"/>
        <v>8</v>
      </c>
      <c r="AFP11" s="27">
        <f t="shared" si="648"/>
        <v>8</v>
      </c>
      <c r="AFQ11" s="27">
        <f t="shared" si="649"/>
        <v>8</v>
      </c>
      <c r="AFR11" s="27">
        <f t="shared" si="650"/>
        <v>0</v>
      </c>
      <c r="AFS11" s="27">
        <f t="shared" si="651"/>
        <v>0</v>
      </c>
      <c r="AFT11" s="27">
        <f t="shared" si="652"/>
        <v>0</v>
      </c>
      <c r="AFU11" s="27">
        <f t="shared" si="653"/>
        <v>0</v>
      </c>
      <c r="AFV11" s="27">
        <f t="shared" si="654"/>
        <v>0</v>
      </c>
      <c r="AFW11" s="27">
        <f t="shared" si="655"/>
        <v>0</v>
      </c>
      <c r="AFX11" s="27">
        <f t="shared" si="656"/>
        <v>0</v>
      </c>
      <c r="AFY11" s="27">
        <f t="shared" si="657"/>
        <v>0</v>
      </c>
      <c r="AFZ11" s="27">
        <f t="shared" si="658"/>
        <v>8</v>
      </c>
      <c r="AGA11" s="27">
        <f t="shared" si="659"/>
        <v>0</v>
      </c>
      <c r="AGB11" s="27">
        <f t="shared" si="660"/>
        <v>0</v>
      </c>
      <c r="AGC11" s="27">
        <f t="shared" si="661"/>
        <v>0</v>
      </c>
      <c r="AGD11" s="27">
        <f t="shared" si="662"/>
        <v>0</v>
      </c>
      <c r="AGE11" s="27">
        <f t="shared" si="663"/>
        <v>0</v>
      </c>
      <c r="AGF11" s="27">
        <f t="shared" si="664"/>
        <v>0</v>
      </c>
      <c r="AGG11" s="27">
        <f t="shared" si="665"/>
        <v>0</v>
      </c>
      <c r="AGH11" s="27">
        <f t="shared" si="666"/>
        <v>0</v>
      </c>
      <c r="AGI11" s="27">
        <f t="shared" si="667"/>
        <v>0</v>
      </c>
      <c r="AGJ11" s="27">
        <f t="shared" si="668"/>
        <v>0</v>
      </c>
      <c r="AGK11" s="27">
        <f t="shared" si="669"/>
        <v>0</v>
      </c>
      <c r="AGL11" s="27">
        <f t="shared" si="670"/>
        <v>0</v>
      </c>
      <c r="AGM11" s="27">
        <f t="shared" si="671"/>
        <v>0</v>
      </c>
      <c r="AGN11" s="27">
        <f t="shared" si="672"/>
        <v>0</v>
      </c>
      <c r="AGO11" s="27">
        <f t="shared" si="673"/>
        <v>0</v>
      </c>
      <c r="AGP11" s="27">
        <f t="shared" si="674"/>
        <v>0</v>
      </c>
      <c r="AGQ11" s="27">
        <f t="shared" si="675"/>
        <v>0</v>
      </c>
      <c r="AGR11" s="27">
        <f t="shared" si="676"/>
        <v>0</v>
      </c>
      <c r="AGS11" s="27">
        <f t="shared" si="677"/>
        <v>0</v>
      </c>
      <c r="AGT11" s="27">
        <f t="shared" si="678"/>
        <v>0</v>
      </c>
      <c r="AGU11" s="27">
        <f t="shared" si="679"/>
        <v>0</v>
      </c>
      <c r="AGV11" s="27">
        <f t="shared" si="680"/>
        <v>0</v>
      </c>
      <c r="AGW11" s="27">
        <f t="shared" si="681"/>
        <v>0</v>
      </c>
      <c r="AGX11" s="27">
        <f t="shared" si="682"/>
        <v>0</v>
      </c>
      <c r="AGY11" s="27">
        <f t="shared" si="683"/>
        <v>0</v>
      </c>
      <c r="AGZ11" s="27">
        <f t="shared" si="684"/>
        <v>0</v>
      </c>
      <c r="AHA11" s="27">
        <f t="shared" si="685"/>
        <v>8</v>
      </c>
      <c r="AHB11" s="27">
        <f t="shared" si="686"/>
        <v>0</v>
      </c>
      <c r="AHC11" s="27">
        <f t="shared" si="687"/>
        <v>0</v>
      </c>
      <c r="AHD11" s="27">
        <f t="shared" si="688"/>
        <v>0</v>
      </c>
      <c r="AHE11" s="27">
        <f t="shared" si="689"/>
        <v>0</v>
      </c>
      <c r="AHF11" s="27">
        <f t="shared" si="690"/>
        <v>0</v>
      </c>
      <c r="AHG11" s="27">
        <f t="shared" si="691"/>
        <v>0</v>
      </c>
      <c r="AHH11" s="27">
        <f t="shared" si="692"/>
        <v>0</v>
      </c>
      <c r="AHI11" s="27">
        <f t="shared" si="693"/>
        <v>0</v>
      </c>
      <c r="AHJ11" s="27">
        <f t="shared" si="694"/>
        <v>0</v>
      </c>
      <c r="AHK11" s="27">
        <f t="shared" si="695"/>
        <v>0</v>
      </c>
      <c r="AHL11" s="27">
        <f t="shared" si="696"/>
        <v>0</v>
      </c>
      <c r="AHM11" s="27">
        <f t="shared" si="697"/>
        <v>0</v>
      </c>
      <c r="AHN11" s="27">
        <f t="shared" si="698"/>
        <v>0</v>
      </c>
      <c r="AHO11" s="27">
        <f t="shared" si="699"/>
        <v>0</v>
      </c>
      <c r="AHP11" s="27">
        <f t="shared" si="700"/>
        <v>0</v>
      </c>
      <c r="AHQ11" s="27">
        <f t="shared" si="701"/>
        <v>0</v>
      </c>
      <c r="AHR11" s="27">
        <f t="shared" si="702"/>
        <v>0</v>
      </c>
      <c r="AHS11" s="27">
        <f t="shared" si="703"/>
        <v>0</v>
      </c>
      <c r="AHT11" s="27">
        <f t="shared" si="704"/>
        <v>0</v>
      </c>
      <c r="AHU11" s="27">
        <f t="shared" si="705"/>
        <v>0</v>
      </c>
      <c r="AHV11" s="27">
        <f t="shared" si="706"/>
        <v>0</v>
      </c>
      <c r="AHW11" s="27">
        <f t="shared" si="707"/>
        <v>0</v>
      </c>
      <c r="AHX11" s="27">
        <f t="shared" si="708"/>
        <v>0</v>
      </c>
      <c r="AHY11" s="27">
        <f t="shared" si="709"/>
        <v>0</v>
      </c>
      <c r="AHZ11" s="27">
        <f t="shared" si="710"/>
        <v>0</v>
      </c>
      <c r="AIA11" s="27">
        <f t="shared" si="711"/>
        <v>0</v>
      </c>
      <c r="AIB11" s="27">
        <f t="shared" si="712"/>
        <v>0</v>
      </c>
      <c r="AIC11" s="27">
        <f t="shared" si="713"/>
        <v>0</v>
      </c>
      <c r="AID11" s="27">
        <f t="shared" si="714"/>
        <v>0</v>
      </c>
      <c r="AIE11" s="27">
        <f t="shared" si="715"/>
        <v>0</v>
      </c>
      <c r="AIF11" s="27">
        <f t="shared" si="716"/>
        <v>0</v>
      </c>
      <c r="AIG11" s="27">
        <f t="shared" si="717"/>
        <v>0</v>
      </c>
      <c r="AIH11" s="27">
        <f t="shared" si="718"/>
        <v>0</v>
      </c>
      <c r="AII11" s="27">
        <f t="shared" si="719"/>
        <v>0</v>
      </c>
      <c r="AIJ11" s="27">
        <f t="shared" si="720"/>
        <v>0</v>
      </c>
      <c r="AIK11" s="27">
        <f t="shared" si="721"/>
        <v>0</v>
      </c>
      <c r="AIL11" s="27">
        <f t="shared" si="722"/>
        <v>0</v>
      </c>
      <c r="AIM11" s="27">
        <f t="shared" si="723"/>
        <v>0</v>
      </c>
      <c r="AIN11" s="27">
        <f t="shared" si="724"/>
        <v>0</v>
      </c>
      <c r="AIO11" s="27">
        <f t="shared" si="725"/>
        <v>0</v>
      </c>
      <c r="AIP11" s="27">
        <f t="shared" si="726"/>
        <v>0</v>
      </c>
      <c r="AIQ11" s="27">
        <f t="shared" si="727"/>
        <v>0</v>
      </c>
      <c r="AIR11" s="27">
        <f t="shared" si="728"/>
        <v>0</v>
      </c>
      <c r="AIT11" s="27">
        <v>1</v>
      </c>
      <c r="AIU11" s="27">
        <v>1</v>
      </c>
      <c r="AIV11" s="27">
        <v>1</v>
      </c>
      <c r="AIW11" s="27">
        <f t="shared" si="729"/>
        <v>0</v>
      </c>
      <c r="AIX11" s="27">
        <f t="shared" si="730"/>
        <v>0</v>
      </c>
      <c r="AIY11" s="27">
        <f t="shared" si="731"/>
        <v>0</v>
      </c>
      <c r="AIZ11" s="27">
        <f t="shared" si="732"/>
        <v>0</v>
      </c>
      <c r="AJA11" s="27">
        <f t="shared" si="733"/>
        <v>0</v>
      </c>
      <c r="AJB11" s="27">
        <f t="shared" si="734"/>
        <v>0</v>
      </c>
      <c r="AJC11" s="27">
        <f t="shared" si="735"/>
        <v>0</v>
      </c>
      <c r="AJD11" s="27">
        <f t="shared" si="736"/>
        <v>0</v>
      </c>
      <c r="AJE11" s="27">
        <f t="shared" si="737"/>
        <v>0.25</v>
      </c>
      <c r="AJF11" s="27">
        <f t="shared" si="738"/>
        <v>0</v>
      </c>
      <c r="AJG11" s="27">
        <f t="shared" si="739"/>
        <v>0</v>
      </c>
      <c r="AJH11" s="27">
        <f t="shared" si="740"/>
        <v>0</v>
      </c>
      <c r="AJI11" s="27">
        <f t="shared" si="741"/>
        <v>0</v>
      </c>
      <c r="AJJ11" s="27">
        <f t="shared" si="742"/>
        <v>0</v>
      </c>
      <c r="AJK11" s="27">
        <f t="shared" si="743"/>
        <v>0</v>
      </c>
      <c r="AJL11" s="27">
        <f t="shared" si="744"/>
        <v>0</v>
      </c>
      <c r="AJM11" s="27">
        <f t="shared" si="745"/>
        <v>0</v>
      </c>
      <c r="AJN11" s="27">
        <f t="shared" si="746"/>
        <v>0</v>
      </c>
      <c r="AJO11" s="27">
        <f t="shared" si="747"/>
        <v>0</v>
      </c>
      <c r="AJP11" s="27">
        <f t="shared" si="748"/>
        <v>0</v>
      </c>
      <c r="AJQ11" s="27">
        <f t="shared" si="749"/>
        <v>0</v>
      </c>
      <c r="AJR11" s="27">
        <f t="shared" si="750"/>
        <v>0</v>
      </c>
      <c r="AJS11" s="27">
        <f t="shared" si="751"/>
        <v>0</v>
      </c>
      <c r="AJT11" s="27">
        <f t="shared" si="752"/>
        <v>0</v>
      </c>
      <c r="AJU11" s="27">
        <f t="shared" si="753"/>
        <v>0</v>
      </c>
      <c r="AJV11" s="27">
        <f t="shared" si="754"/>
        <v>0</v>
      </c>
      <c r="AJW11" s="27">
        <f t="shared" si="755"/>
        <v>0</v>
      </c>
      <c r="AJX11" s="27">
        <f t="shared" si="756"/>
        <v>0</v>
      </c>
      <c r="AJY11" s="27">
        <f t="shared" si="757"/>
        <v>0</v>
      </c>
      <c r="AJZ11" s="27">
        <f t="shared" si="758"/>
        <v>0</v>
      </c>
      <c r="AKA11" s="27">
        <f t="shared" si="759"/>
        <v>0</v>
      </c>
      <c r="AKB11" s="27">
        <f t="shared" si="760"/>
        <v>0</v>
      </c>
      <c r="AKC11" s="27">
        <f t="shared" si="761"/>
        <v>0</v>
      </c>
      <c r="AKD11" s="27">
        <f t="shared" si="762"/>
        <v>0</v>
      </c>
      <c r="AKE11" s="27">
        <f t="shared" si="763"/>
        <v>0</v>
      </c>
      <c r="AKF11" s="27">
        <f t="shared" si="764"/>
        <v>0.25</v>
      </c>
      <c r="AKG11" s="27">
        <f t="shared" si="765"/>
        <v>0</v>
      </c>
      <c r="AKH11" s="27">
        <f t="shared" si="766"/>
        <v>0</v>
      </c>
      <c r="AKI11" s="27">
        <f t="shared" si="767"/>
        <v>0</v>
      </c>
      <c r="AKJ11" s="27">
        <f t="shared" si="768"/>
        <v>0</v>
      </c>
      <c r="AKK11" s="27">
        <f t="shared" si="769"/>
        <v>0</v>
      </c>
      <c r="AKL11" s="27">
        <f t="shared" si="770"/>
        <v>0</v>
      </c>
      <c r="AKM11" s="27">
        <f t="shared" si="771"/>
        <v>0</v>
      </c>
      <c r="AKN11" s="27">
        <f t="shared" si="772"/>
        <v>0</v>
      </c>
      <c r="AKO11" s="27">
        <f t="shared" si="773"/>
        <v>0</v>
      </c>
      <c r="AKP11" s="27">
        <f t="shared" si="774"/>
        <v>0</v>
      </c>
      <c r="AKQ11" s="27">
        <f t="shared" si="775"/>
        <v>0</v>
      </c>
      <c r="AKR11" s="27">
        <f t="shared" si="776"/>
        <v>0</v>
      </c>
      <c r="AKS11" s="27">
        <f t="shared" si="777"/>
        <v>0</v>
      </c>
      <c r="AKT11" s="27">
        <f t="shared" si="778"/>
        <v>0</v>
      </c>
      <c r="AKU11" s="27">
        <f t="shared" si="779"/>
        <v>0</v>
      </c>
      <c r="AKV11" s="27">
        <f t="shared" si="780"/>
        <v>0</v>
      </c>
      <c r="AKW11" s="27">
        <f t="shared" si="781"/>
        <v>0</v>
      </c>
      <c r="AKX11" s="27">
        <f t="shared" si="782"/>
        <v>0</v>
      </c>
      <c r="AKY11" s="27">
        <f t="shared" si="783"/>
        <v>0</v>
      </c>
      <c r="AKZ11" s="27">
        <f t="shared" si="784"/>
        <v>0</v>
      </c>
      <c r="ALA11" s="27">
        <f t="shared" si="785"/>
        <v>0</v>
      </c>
      <c r="ALB11" s="27">
        <f t="shared" si="786"/>
        <v>0</v>
      </c>
      <c r="ALC11" s="27">
        <f t="shared" si="787"/>
        <v>0</v>
      </c>
      <c r="ALD11" s="27">
        <f t="shared" si="788"/>
        <v>0</v>
      </c>
      <c r="ALE11" s="27">
        <f t="shared" si="789"/>
        <v>0</v>
      </c>
      <c r="ALF11" s="27">
        <f t="shared" si="790"/>
        <v>0</v>
      </c>
      <c r="ALG11" s="27">
        <f t="shared" si="791"/>
        <v>0</v>
      </c>
      <c r="ALH11" s="27">
        <f t="shared" si="792"/>
        <v>0</v>
      </c>
      <c r="ALI11" s="27">
        <f t="shared" si="793"/>
        <v>0</v>
      </c>
      <c r="ALJ11" s="27">
        <f t="shared" si="794"/>
        <v>0</v>
      </c>
      <c r="ALK11" s="27">
        <f t="shared" si="795"/>
        <v>0</v>
      </c>
      <c r="ALL11" s="27">
        <f t="shared" si="796"/>
        <v>0</v>
      </c>
      <c r="ALM11" s="27">
        <f t="shared" si="797"/>
        <v>0</v>
      </c>
      <c r="ALN11" s="27">
        <f t="shared" si="798"/>
        <v>0</v>
      </c>
      <c r="ALO11" s="27">
        <f t="shared" si="799"/>
        <v>0</v>
      </c>
      <c r="ALP11" s="27">
        <f t="shared" si="800"/>
        <v>0</v>
      </c>
      <c r="ALQ11" s="27">
        <f t="shared" si="801"/>
        <v>0</v>
      </c>
      <c r="ALR11" s="27">
        <f t="shared" si="802"/>
        <v>0</v>
      </c>
      <c r="ALS11" s="27">
        <f t="shared" si="803"/>
        <v>0</v>
      </c>
      <c r="ALT11" s="27">
        <f t="shared" si="804"/>
        <v>0</v>
      </c>
      <c r="ALU11" s="27">
        <f t="shared" si="805"/>
        <v>0</v>
      </c>
      <c r="ALV11" s="27">
        <f t="shared" si="806"/>
        <v>0</v>
      </c>
      <c r="ALW11" s="27">
        <f t="shared" si="807"/>
        <v>0</v>
      </c>
    </row>
    <row r="12" spans="1:1022" x14ac:dyDescent="0.35">
      <c r="A12" s="27">
        <v>126</v>
      </c>
      <c r="B12" s="79" t="s">
        <v>343</v>
      </c>
      <c r="C12" s="91">
        <f>VLOOKUP($A12, RankingsX!$A$1:$AN$241, 40, FALSE)</f>
        <v>10</v>
      </c>
      <c r="D12" s="79" t="s">
        <v>398</v>
      </c>
      <c r="E12" s="198">
        <v>12</v>
      </c>
      <c r="F12" s="198">
        <v>12</v>
      </c>
      <c r="G12" s="198">
        <v>12</v>
      </c>
      <c r="H12">
        <v>1798</v>
      </c>
      <c r="I12" s="29">
        <f t="shared" si="0"/>
        <v>7</v>
      </c>
      <c r="J12" s="27">
        <v>14</v>
      </c>
      <c r="L12" s="27" t="s">
        <v>1731</v>
      </c>
      <c r="M12" s="100" t="s">
        <v>1712</v>
      </c>
      <c r="N12" s="27" t="s">
        <v>1757</v>
      </c>
      <c r="O12" s="27" t="s">
        <v>24</v>
      </c>
      <c r="P12" s="27" t="s">
        <v>24</v>
      </c>
      <c r="Q12" s="27" t="s">
        <v>24</v>
      </c>
      <c r="R12" s="27" t="s">
        <v>24</v>
      </c>
      <c r="S12" s="27" t="s">
        <v>24</v>
      </c>
      <c r="T12" s="27" t="s">
        <v>24</v>
      </c>
      <c r="U12" s="27" t="s">
        <v>24</v>
      </c>
      <c r="V12" s="27" t="s">
        <v>24</v>
      </c>
      <c r="W12" s="27" t="s">
        <v>1826</v>
      </c>
      <c r="X12" s="27" t="s">
        <v>24</v>
      </c>
      <c r="Y12" s="27" t="s">
        <v>24</v>
      </c>
      <c r="Z12" s="27" t="s">
        <v>24</v>
      </c>
      <c r="AA12" s="27" t="s">
        <v>24</v>
      </c>
      <c r="AB12" s="27" t="s">
        <v>24</v>
      </c>
      <c r="AC12" s="27" t="s">
        <v>24</v>
      </c>
      <c r="AD12" s="27" t="s">
        <v>24</v>
      </c>
      <c r="AE12" s="27" t="s">
        <v>24</v>
      </c>
      <c r="AF12" s="27" t="s">
        <v>24</v>
      </c>
      <c r="AG12" s="27" t="s">
        <v>24</v>
      </c>
      <c r="AH12" s="27" t="s">
        <v>24</v>
      </c>
      <c r="AI12" s="27" t="s">
        <v>24</v>
      </c>
      <c r="AJ12" s="27" t="s">
        <v>24</v>
      </c>
      <c r="AK12" s="27" t="s">
        <v>24</v>
      </c>
      <c r="AL12" s="27" t="s">
        <v>24</v>
      </c>
      <c r="AM12" s="27" t="s">
        <v>24</v>
      </c>
      <c r="AN12" s="27" t="s">
        <v>24</v>
      </c>
      <c r="AO12" s="27" t="s">
        <v>24</v>
      </c>
      <c r="AP12" s="27" t="s">
        <v>24</v>
      </c>
      <c r="AQ12" s="27" t="s">
        <v>24</v>
      </c>
      <c r="AR12" s="27" t="s">
        <v>24</v>
      </c>
      <c r="AS12" s="27" t="s">
        <v>24</v>
      </c>
      <c r="AT12" s="27" t="s">
        <v>24</v>
      </c>
      <c r="AU12" s="27" t="s">
        <v>24</v>
      </c>
      <c r="AV12" s="27" t="s">
        <v>24</v>
      </c>
      <c r="AW12" s="27" t="s">
        <v>24</v>
      </c>
      <c r="AX12" s="27" t="s">
        <v>1865</v>
      </c>
      <c r="AY12" s="27" t="s">
        <v>24</v>
      </c>
      <c r="AZ12" s="27" t="s">
        <v>24</v>
      </c>
      <c r="BA12" s="27" t="s">
        <v>1869</v>
      </c>
      <c r="BB12" s="27" t="s">
        <v>24</v>
      </c>
      <c r="BC12" s="27" t="s">
        <v>24</v>
      </c>
      <c r="BD12" s="27" t="s">
        <v>1898</v>
      </c>
      <c r="BE12" s="27" t="s">
        <v>24</v>
      </c>
      <c r="BF12" s="27" t="s">
        <v>24</v>
      </c>
      <c r="BG12" s="27" t="s">
        <v>24</v>
      </c>
      <c r="BH12" s="27" t="s">
        <v>24</v>
      </c>
      <c r="BI12" s="27" t="s">
        <v>24</v>
      </c>
      <c r="BJ12" s="27" t="s">
        <v>24</v>
      </c>
      <c r="BK12" s="27" t="s">
        <v>24</v>
      </c>
      <c r="BL12" s="27" t="s">
        <v>24</v>
      </c>
      <c r="BM12" s="27" t="s">
        <v>24</v>
      </c>
      <c r="BN12" s="27" t="s">
        <v>24</v>
      </c>
      <c r="BO12" s="27" t="s">
        <v>24</v>
      </c>
      <c r="BP12" s="27" t="s">
        <v>24</v>
      </c>
      <c r="BQ12" s="27" t="s">
        <v>24</v>
      </c>
      <c r="BR12" s="27" t="s">
        <v>24</v>
      </c>
      <c r="BS12" s="27" t="s">
        <v>24</v>
      </c>
      <c r="BT12" s="27" t="s">
        <v>24</v>
      </c>
      <c r="BU12" s="27" t="s">
        <v>24</v>
      </c>
      <c r="BV12" s="27" t="s">
        <v>24</v>
      </c>
      <c r="BW12" s="27" t="s">
        <v>24</v>
      </c>
      <c r="BX12" s="27" t="s">
        <v>24</v>
      </c>
      <c r="BY12" s="27" t="s">
        <v>24</v>
      </c>
      <c r="BZ12" s="27" t="s">
        <v>24</v>
      </c>
      <c r="CA12" s="27" t="s">
        <v>24</v>
      </c>
      <c r="CB12" s="27" t="s">
        <v>24</v>
      </c>
      <c r="CC12" s="27" t="s">
        <v>24</v>
      </c>
      <c r="CD12" s="27" t="s">
        <v>24</v>
      </c>
      <c r="CE12" s="27" t="s">
        <v>24</v>
      </c>
      <c r="CF12" s="27" t="s">
        <v>24</v>
      </c>
      <c r="CG12" s="27" t="s">
        <v>24</v>
      </c>
      <c r="CH12" s="27" t="s">
        <v>24</v>
      </c>
      <c r="CI12" s="27" t="s">
        <v>24</v>
      </c>
      <c r="CJ12" s="27" t="s">
        <v>24</v>
      </c>
      <c r="CK12" s="27" t="s">
        <v>24</v>
      </c>
      <c r="CL12" s="27" t="s">
        <v>24</v>
      </c>
      <c r="CM12" s="27" t="s">
        <v>24</v>
      </c>
      <c r="CN12" s="27" t="s">
        <v>24</v>
      </c>
      <c r="CO12" s="27" t="s">
        <v>24</v>
      </c>
      <c r="CQ12" s="28">
        <f t="shared" si="1"/>
        <v>0</v>
      </c>
      <c r="CR12" s="28">
        <f t="shared" si="2"/>
        <v>1</v>
      </c>
      <c r="CS12" s="28">
        <f t="shared" si="3"/>
        <v>1</v>
      </c>
      <c r="CT12" s="28">
        <f t="shared" si="4"/>
        <v>2</v>
      </c>
      <c r="CU12" s="28">
        <f t="shared" si="5"/>
        <v>0</v>
      </c>
      <c r="CV12" s="28">
        <f t="shared" si="6"/>
        <v>1</v>
      </c>
      <c r="CW12" s="28">
        <f t="shared" si="7"/>
        <v>1</v>
      </c>
      <c r="CX12" s="28">
        <f t="shared" si="8"/>
        <v>2</v>
      </c>
      <c r="CY12" s="28">
        <f t="shared" si="9"/>
        <v>0</v>
      </c>
      <c r="CZ12" s="28">
        <f t="shared" si="10"/>
        <v>0</v>
      </c>
      <c r="DA12" s="28">
        <f t="shared" si="11"/>
        <v>0</v>
      </c>
      <c r="DB12" s="28">
        <f t="shared" si="12"/>
        <v>0</v>
      </c>
      <c r="DC12" s="28">
        <f t="shared" si="13"/>
        <v>0</v>
      </c>
      <c r="DD12" s="28">
        <f t="shared" si="14"/>
        <v>0</v>
      </c>
      <c r="DE12" s="28">
        <f t="shared" si="15"/>
        <v>0</v>
      </c>
      <c r="DF12" s="28">
        <f t="shared" si="16"/>
        <v>0</v>
      </c>
      <c r="DG12" s="28">
        <f t="shared" si="17"/>
        <v>1</v>
      </c>
      <c r="DH12" s="28">
        <f t="shared" si="18"/>
        <v>0</v>
      </c>
      <c r="DI12" s="28">
        <f t="shared" si="19"/>
        <v>1</v>
      </c>
      <c r="DJ12" s="28">
        <f t="shared" si="20"/>
        <v>1</v>
      </c>
      <c r="DK12" s="28">
        <f t="shared" si="21"/>
        <v>0</v>
      </c>
      <c r="DL12" s="28">
        <f t="shared" si="22"/>
        <v>0</v>
      </c>
      <c r="DM12" s="28">
        <f t="shared" si="23"/>
        <v>0</v>
      </c>
      <c r="DN12" s="28">
        <f t="shared" si="24"/>
        <v>0</v>
      </c>
      <c r="DO12" s="28">
        <f t="shared" si="25"/>
        <v>2</v>
      </c>
      <c r="DP12" s="28">
        <f t="shared" si="26"/>
        <v>1</v>
      </c>
      <c r="DR12">
        <f t="shared" si="27"/>
        <v>4</v>
      </c>
      <c r="DS12">
        <f t="shared" si="28"/>
        <v>3</v>
      </c>
      <c r="DT12">
        <f t="shared" si="29"/>
        <v>2</v>
      </c>
      <c r="DU12">
        <f t="shared" si="30"/>
        <v>0</v>
      </c>
      <c r="DV12">
        <f t="shared" si="31"/>
        <v>0</v>
      </c>
      <c r="DW12">
        <f t="shared" si="32"/>
        <v>0</v>
      </c>
      <c r="DX12">
        <f t="shared" si="33"/>
        <v>0</v>
      </c>
      <c r="DY12">
        <f t="shared" si="34"/>
        <v>0</v>
      </c>
      <c r="DZ12">
        <f t="shared" si="35"/>
        <v>0</v>
      </c>
      <c r="EA12">
        <f t="shared" si="36"/>
        <v>0</v>
      </c>
      <c r="EB12">
        <f t="shared" si="37"/>
        <v>0</v>
      </c>
      <c r="EC12">
        <f t="shared" si="38"/>
        <v>4</v>
      </c>
      <c r="ED12">
        <f t="shared" si="39"/>
        <v>0</v>
      </c>
      <c r="EE12">
        <f t="shared" si="40"/>
        <v>0</v>
      </c>
      <c r="EF12">
        <f t="shared" si="41"/>
        <v>0</v>
      </c>
      <c r="EG12">
        <f t="shared" si="42"/>
        <v>0</v>
      </c>
      <c r="EH12">
        <f t="shared" si="43"/>
        <v>0</v>
      </c>
      <c r="EI12">
        <f t="shared" si="44"/>
        <v>0</v>
      </c>
      <c r="EJ12">
        <f t="shared" si="45"/>
        <v>0</v>
      </c>
      <c r="EK12">
        <f t="shared" si="46"/>
        <v>0</v>
      </c>
      <c r="EL12">
        <f t="shared" si="47"/>
        <v>0</v>
      </c>
      <c r="EM12">
        <f t="shared" si="48"/>
        <v>0</v>
      </c>
      <c r="EN12">
        <f t="shared" si="49"/>
        <v>0</v>
      </c>
      <c r="EO12">
        <f t="shared" si="50"/>
        <v>0</v>
      </c>
      <c r="EP12">
        <f t="shared" si="51"/>
        <v>0</v>
      </c>
      <c r="EQ12">
        <f t="shared" si="52"/>
        <v>0</v>
      </c>
      <c r="ER12">
        <f t="shared" si="53"/>
        <v>0</v>
      </c>
      <c r="ES12">
        <f t="shared" si="54"/>
        <v>0</v>
      </c>
      <c r="ET12">
        <f t="shared" si="55"/>
        <v>0</v>
      </c>
      <c r="EU12">
        <f t="shared" si="56"/>
        <v>0</v>
      </c>
      <c r="EV12">
        <f t="shared" si="57"/>
        <v>0</v>
      </c>
      <c r="EW12">
        <f t="shared" si="58"/>
        <v>0</v>
      </c>
      <c r="EX12">
        <f t="shared" si="59"/>
        <v>0</v>
      </c>
      <c r="EY12">
        <f t="shared" si="60"/>
        <v>0</v>
      </c>
      <c r="EZ12">
        <f t="shared" si="61"/>
        <v>0</v>
      </c>
      <c r="FA12">
        <f t="shared" si="62"/>
        <v>0</v>
      </c>
      <c r="FB12">
        <f t="shared" si="63"/>
        <v>0</v>
      </c>
      <c r="FC12">
        <f t="shared" si="64"/>
        <v>0</v>
      </c>
      <c r="FD12">
        <f t="shared" si="65"/>
        <v>13</v>
      </c>
      <c r="FE12">
        <f t="shared" si="66"/>
        <v>0</v>
      </c>
      <c r="FF12">
        <f t="shared" si="67"/>
        <v>0</v>
      </c>
      <c r="FG12">
        <f t="shared" si="68"/>
        <v>15</v>
      </c>
      <c r="FH12">
        <f t="shared" si="69"/>
        <v>0</v>
      </c>
      <c r="FI12">
        <f t="shared" si="70"/>
        <v>0</v>
      </c>
      <c r="FJ12">
        <f t="shared" si="71"/>
        <v>16</v>
      </c>
      <c r="FK12">
        <f t="shared" si="72"/>
        <v>0</v>
      </c>
      <c r="FL12">
        <f t="shared" si="73"/>
        <v>0</v>
      </c>
      <c r="FM12">
        <f t="shared" si="74"/>
        <v>0</v>
      </c>
      <c r="FN12">
        <f t="shared" si="75"/>
        <v>0</v>
      </c>
      <c r="FO12">
        <f t="shared" si="76"/>
        <v>0</v>
      </c>
      <c r="FP12">
        <f t="shared" si="77"/>
        <v>0</v>
      </c>
      <c r="FQ12">
        <f t="shared" si="78"/>
        <v>0</v>
      </c>
      <c r="FR12">
        <f t="shared" si="79"/>
        <v>0</v>
      </c>
      <c r="FS12">
        <f t="shared" si="80"/>
        <v>0</v>
      </c>
      <c r="FT12">
        <f t="shared" si="81"/>
        <v>0</v>
      </c>
      <c r="FU12">
        <f t="shared" si="82"/>
        <v>0</v>
      </c>
      <c r="FV12">
        <f t="shared" si="83"/>
        <v>0</v>
      </c>
      <c r="FW12">
        <f t="shared" si="84"/>
        <v>0</v>
      </c>
      <c r="FX12">
        <f t="shared" si="85"/>
        <v>0</v>
      </c>
      <c r="FY12">
        <f t="shared" si="86"/>
        <v>0</v>
      </c>
      <c r="FZ12">
        <f t="shared" si="87"/>
        <v>0</v>
      </c>
      <c r="GA12">
        <f t="shared" si="88"/>
        <v>0</v>
      </c>
      <c r="GB12">
        <f t="shared" si="89"/>
        <v>0</v>
      </c>
      <c r="GC12">
        <f t="shared" si="90"/>
        <v>0</v>
      </c>
      <c r="GD12">
        <f t="shared" si="91"/>
        <v>0</v>
      </c>
      <c r="GE12">
        <f t="shared" si="92"/>
        <v>0</v>
      </c>
      <c r="GF12">
        <f t="shared" si="93"/>
        <v>0</v>
      </c>
      <c r="GG12">
        <f t="shared" si="94"/>
        <v>0</v>
      </c>
      <c r="GH12">
        <f t="shared" si="95"/>
        <v>0</v>
      </c>
      <c r="GI12">
        <f t="shared" si="96"/>
        <v>0</v>
      </c>
      <c r="GJ12">
        <f t="shared" si="97"/>
        <v>0</v>
      </c>
      <c r="GK12">
        <f t="shared" si="98"/>
        <v>0</v>
      </c>
      <c r="GL12">
        <f t="shared" si="99"/>
        <v>0</v>
      </c>
      <c r="GM12">
        <f t="shared" si="100"/>
        <v>0</v>
      </c>
      <c r="GN12">
        <f t="shared" si="101"/>
        <v>0</v>
      </c>
      <c r="GO12">
        <f t="shared" si="102"/>
        <v>0</v>
      </c>
      <c r="GP12">
        <f t="shared" si="103"/>
        <v>0</v>
      </c>
      <c r="GQ12">
        <f t="shared" si="104"/>
        <v>0</v>
      </c>
      <c r="GR12">
        <f t="shared" si="105"/>
        <v>0</v>
      </c>
      <c r="GS12">
        <f t="shared" si="106"/>
        <v>0</v>
      </c>
      <c r="GT12">
        <f t="shared" si="107"/>
        <v>0</v>
      </c>
      <c r="GU12">
        <f t="shared" si="108"/>
        <v>0</v>
      </c>
      <c r="GW12" s="278">
        <f t="shared" si="109"/>
        <v>2.6623084122046548</v>
      </c>
      <c r="GX12" s="278">
        <f t="shared" si="110"/>
        <v>0</v>
      </c>
      <c r="GY12" s="278">
        <f t="shared" si="111"/>
        <v>0</v>
      </c>
      <c r="GZ12" s="278">
        <f t="shared" si="112"/>
        <v>1.8544014068599739</v>
      </c>
      <c r="HA12" s="278">
        <f t="shared" si="113"/>
        <v>0</v>
      </c>
      <c r="HB12" s="278">
        <f t="shared" si="114"/>
        <v>4.5167098190646282</v>
      </c>
      <c r="HC12" s="278">
        <f t="shared" si="115"/>
        <v>0.66557710305116369</v>
      </c>
      <c r="HE12">
        <f>IFERROR(VLOOKUP(_xlfn.NUMBERVALUE(MID(L12, SEARCH("!", L12)+1, SEARCH("+", L12)-SEARCH("!", L12)-1)), RankingsX!$A$2:$BJ$129, 62, FALSE),0)</f>
        <v>0.55481161207250063</v>
      </c>
      <c r="HF12">
        <f>IFERROR(VLOOKUP(_xlfn.NUMBERVALUE(MID(M12, SEARCH("!", M12)+1, SEARCH("+", M12)-SEARCH("!", M12)-1)), RankingsX!$A$2:$BJ$129, 62, FALSE),0)</f>
        <v>0.50836358710735152</v>
      </c>
      <c r="HG12">
        <f>IFERROR(VLOOKUP(_xlfn.NUMBERVALUE(MID(N12, SEARCH("!", N12)+1, SEARCH("+", N12)-SEARCH("!", N12)-1)), RankingsX!$A$2:$BJ$129, 62, FALSE),0)</f>
        <v>0.89174292485262219</v>
      </c>
      <c r="HH12">
        <f>IFERROR(VLOOKUP(_xlfn.NUMBERVALUE(MID(O12, SEARCH("!", O12)+1, SEARCH("+", O12)-SEARCH("!", O12)-1)), RankingsX!$A$2:$BJ$129, 62, FALSE),0)</f>
        <v>0</v>
      </c>
      <c r="HI12">
        <f>IFERROR(VLOOKUP(_xlfn.NUMBERVALUE(MID(P12, SEARCH("!", P12)+1, SEARCH("+", P12)-SEARCH("!", P12)-1)), RankingsX!$A$2:$BJ$129, 62, FALSE),0)</f>
        <v>0</v>
      </c>
      <c r="HJ12">
        <f>IFERROR(VLOOKUP(_xlfn.NUMBERVALUE(MID(Q12, SEARCH("!", Q12)+1, SEARCH("+", Q12)-SEARCH("!", Q12)-1)), RankingsX!$A$2:$BJ$129, 62, FALSE),0)</f>
        <v>0</v>
      </c>
      <c r="HK12">
        <f>IFERROR(VLOOKUP(_xlfn.NUMBERVALUE(MID(R12, SEARCH("!", R12)+1, SEARCH("+", R12)-SEARCH("!", R12)-1)), RankingsX!$A$2:$BJ$129, 62, FALSE),0)</f>
        <v>0</v>
      </c>
      <c r="HL12">
        <f>IFERROR(VLOOKUP(_xlfn.NUMBERVALUE(MID(S12, SEARCH("!", S12)+1, SEARCH("+", S12)-SEARCH("!", S12)-1)), RankingsX!$A$2:$BJ$129, 62, FALSE),0)</f>
        <v>0</v>
      </c>
      <c r="HM12">
        <f>IFERROR(VLOOKUP(_xlfn.NUMBERVALUE(MID(T12, SEARCH("!", T12)+1, SEARCH("+", T12)-SEARCH("!", T12)-1)), RankingsX!$A$2:$BJ$129, 62, FALSE),0)</f>
        <v>0</v>
      </c>
      <c r="HN12">
        <f>IFERROR(VLOOKUP(_xlfn.NUMBERVALUE(MID(U12, SEARCH("!", U12)+1, SEARCH("+", U12)-SEARCH("!", U12)-1)), RankingsX!$A$2:$BJ$129, 62, FALSE),0)</f>
        <v>0</v>
      </c>
      <c r="HO12">
        <f>IFERROR(VLOOKUP(_xlfn.NUMBERVALUE(MID(V12, SEARCH("!", V12)+1, SEARCH("+", V12)-SEARCH("!", V12)-1)), RankingsX!$A$2:$BJ$129, 62, FALSE),0)</f>
        <v>0</v>
      </c>
      <c r="HP12">
        <f>IFERROR(VLOOKUP(_xlfn.NUMBERVALUE(MID(W12, SEARCH("!", W12)+1, SEARCH("+", W12)-SEARCH("!", W12)-1)), RankingsX!$A$2:$BJ$129, 62, FALSE),0)</f>
        <v>0.70739028817218075</v>
      </c>
      <c r="HQ12">
        <f>IFERROR(VLOOKUP(_xlfn.NUMBERVALUE(MID(X12, SEARCH("!", X12)+1, SEARCH("+", X12)-SEARCH("!", X12)-1)), RankingsX!$A$2:$BJ$129, 62, FALSE),0)</f>
        <v>0</v>
      </c>
      <c r="HR12">
        <f>IFERROR(VLOOKUP(_xlfn.NUMBERVALUE(MID(Y12, SEARCH("!", Y12)+1, SEARCH("+", Y12)-SEARCH("!", Y12)-1)), RankingsX!$A$2:$BJ$129, 62, FALSE),0)</f>
        <v>0</v>
      </c>
      <c r="HS12">
        <f>IFERROR(VLOOKUP(_xlfn.NUMBERVALUE(MID(Z12, SEARCH("!", Z12)+1, SEARCH("+", Z12)-SEARCH("!", Z12)-1)), RankingsX!$A$2:$BJ$129, 62, FALSE),0)</f>
        <v>0</v>
      </c>
      <c r="HT12">
        <f>IFERROR(VLOOKUP(_xlfn.NUMBERVALUE(MID(AA12, SEARCH("!", AA12)+1, SEARCH("+", AA12)-SEARCH("!", AA12)-1)), RankingsX!$A$2:$BJ$129, 62, FALSE),0)</f>
        <v>0</v>
      </c>
      <c r="HU12">
        <f>IFERROR(VLOOKUP(_xlfn.NUMBERVALUE(MID(AB12, SEARCH("!", AB12)+1, SEARCH("+", AB12)-SEARCH("!", AB12)-1)), RankingsX!$A$2:$BJ$129, 62, FALSE),0)</f>
        <v>0</v>
      </c>
      <c r="HV12">
        <f>IFERROR(VLOOKUP(_xlfn.NUMBERVALUE(MID(AC12, SEARCH("!", AC12)+1, SEARCH("+", AC12)-SEARCH("!", AC12)-1)), RankingsX!$A$2:$BJ$129, 62, FALSE),0)</f>
        <v>0</v>
      </c>
      <c r="HW12">
        <f>IFERROR(VLOOKUP(_xlfn.NUMBERVALUE(MID(AD12, SEARCH("!", AD12)+1, SEARCH("+", AD12)-SEARCH("!", AD12)-1)), RankingsX!$A$2:$BJ$129, 62, FALSE),0)</f>
        <v>0</v>
      </c>
      <c r="HX12">
        <f>IFERROR(VLOOKUP(_xlfn.NUMBERVALUE(MID(AE12, SEARCH("!", AE12)+1, SEARCH("+", AE12)-SEARCH("!", AE12)-1)), RankingsX!$A$2:$BJ$129, 62, FALSE),0)</f>
        <v>0</v>
      </c>
      <c r="HY12">
        <f>IFERROR(VLOOKUP(_xlfn.NUMBERVALUE(MID(AF12, SEARCH("!", AF12)+1, SEARCH("+", AF12)-SEARCH("!", AF12)-1)), RankingsX!$A$2:$BJ$129, 62, FALSE),0)</f>
        <v>0</v>
      </c>
      <c r="HZ12">
        <f>IFERROR(VLOOKUP(_xlfn.NUMBERVALUE(MID(AG12, SEARCH("!", AG12)+1, SEARCH("+", AG12)-SEARCH("!", AG12)-1)), RankingsX!$A$2:$BJ$129, 62, FALSE),0)</f>
        <v>0</v>
      </c>
      <c r="IA12">
        <f>IFERROR(VLOOKUP(_xlfn.NUMBERVALUE(MID(AH12, SEARCH("!", AH12)+1, SEARCH("+", AH12)-SEARCH("!", AH12)-1)), RankingsX!$A$2:$BJ$129, 62, FALSE),0)</f>
        <v>0</v>
      </c>
      <c r="IB12">
        <f>IFERROR(VLOOKUP(_xlfn.NUMBERVALUE(MID(AI12, SEARCH("!", AI12)+1, SEARCH("+", AI12)-SEARCH("!", AI12)-1)), RankingsX!$A$2:$BJ$129, 62, FALSE),0)</f>
        <v>0</v>
      </c>
      <c r="IC12">
        <f>IFERROR(VLOOKUP(_xlfn.NUMBERVALUE(MID(AJ12, SEARCH("!", AJ12)+1, SEARCH("+", AJ12)-SEARCH("!", AJ12)-1)), RankingsX!$A$2:$BJ$129, 62, FALSE),0)</f>
        <v>0</v>
      </c>
      <c r="ID12">
        <f>IFERROR(VLOOKUP(_xlfn.NUMBERVALUE(MID(AK12, SEARCH("!", AK12)+1, SEARCH("+", AK12)-SEARCH("!", AK12)-1)), RankingsX!$A$2:$BJ$129, 62, FALSE),0)</f>
        <v>0</v>
      </c>
      <c r="IE12">
        <f>IFERROR(VLOOKUP(_xlfn.NUMBERVALUE(MID(AL12, SEARCH("!", AL12)+1, SEARCH("+", AL12)-SEARCH("!", AL12)-1)), RankingsX!$A$2:$BJ$129, 62, FALSE),0)</f>
        <v>0</v>
      </c>
      <c r="IF12">
        <f>IFERROR(VLOOKUP(_xlfn.NUMBERVALUE(MID(AM12, SEARCH("!", AM12)+1, SEARCH("+", AM12)-SEARCH("!", AM12)-1)), RankingsX!$A$2:$BJ$129, 62, FALSE),0)</f>
        <v>0</v>
      </c>
      <c r="IG12">
        <f>IFERROR(VLOOKUP(_xlfn.NUMBERVALUE(MID(AN12, SEARCH("!", AN12)+1, SEARCH("+", AN12)-SEARCH("!", AN12)-1)), RankingsX!$A$2:$BJ$129, 62, FALSE),0)</f>
        <v>0</v>
      </c>
      <c r="IH12">
        <f>IFERROR(VLOOKUP(_xlfn.NUMBERVALUE(MID(AO12, SEARCH("!", AO12)+1, SEARCH("+", AO12)-SEARCH("!", AO12)-1)), RankingsX!$A$2:$BJ$129, 62, FALSE),0)</f>
        <v>0</v>
      </c>
      <c r="II12">
        <f>IFERROR(VLOOKUP(_xlfn.NUMBERVALUE(MID(AP12, SEARCH("!", AP12)+1, SEARCH("+", AP12)-SEARCH("!", AP12)-1)), RankingsX!$A$2:$BJ$129, 62, FALSE),0)</f>
        <v>0</v>
      </c>
      <c r="IJ12">
        <f>IFERROR(VLOOKUP(_xlfn.NUMBERVALUE(MID(AQ12, SEARCH("!", AQ12)+1, SEARCH("+", AQ12)-SEARCH("!", AQ12)-1)), RankingsX!$A$2:$BJ$129, 62, FALSE),0)</f>
        <v>0</v>
      </c>
      <c r="IK12">
        <f>IFERROR(VLOOKUP(_xlfn.NUMBERVALUE(MID(AR12, SEARCH("!", AR12)+1, SEARCH("+", AR12)-SEARCH("!", AR12)-1)), RankingsX!$A$2:$BJ$129, 62, FALSE),0)</f>
        <v>0</v>
      </c>
      <c r="IL12">
        <f>IFERROR(VLOOKUP(_xlfn.NUMBERVALUE(MID(AS12, SEARCH("!", AS12)+1, SEARCH("+", AS12)-SEARCH("!", AS12)-1)), RankingsX!$A$2:$BJ$129, 62, FALSE),0)</f>
        <v>0</v>
      </c>
      <c r="IM12">
        <f>IFERROR(VLOOKUP(_xlfn.NUMBERVALUE(MID(AT12, SEARCH("!", AT12)+1, SEARCH("+", AT12)-SEARCH("!", AT12)-1)), RankingsX!$A$2:$BJ$129, 62, FALSE),0)</f>
        <v>0</v>
      </c>
      <c r="IN12">
        <f>IFERROR(VLOOKUP(_xlfn.NUMBERVALUE(MID(AU12, SEARCH("!", AU12)+1, SEARCH("+", AU12)-SEARCH("!", AU12)-1)), RankingsX!$A$2:$BJ$129, 62, FALSE),0)</f>
        <v>0</v>
      </c>
      <c r="IO12">
        <f>IFERROR(VLOOKUP(_xlfn.NUMBERVALUE(MID(AV12, SEARCH("!", AV12)+1, SEARCH("+", AV12)-SEARCH("!", AV12)-1)), RankingsX!$A$2:$BJ$129, 62, FALSE),0)</f>
        <v>0</v>
      </c>
      <c r="IP12">
        <f>IFERROR(VLOOKUP(_xlfn.NUMBERVALUE(MID(AW12, SEARCH("!", AW12)+1, SEARCH("+", AW12)-SEARCH("!", AW12)-1)), RankingsX!$A$2:$BJ$129, 62, FALSE),0)</f>
        <v>0</v>
      </c>
      <c r="IQ12">
        <f>IFERROR(VLOOKUP(_xlfn.NUMBERVALUE(MID(AX12, SEARCH("!", AX12)+1, SEARCH("+", AX12)-SEARCH("!", AX12)-1)), RankingsX!$A$2:$BJ$129, 62, FALSE),0)</f>
        <v>0.30836275795419577</v>
      </c>
      <c r="IR12">
        <f>IFERROR(VLOOKUP(_xlfn.NUMBERVALUE(MID(AY12, SEARCH("!", AY12)+1, SEARCH("+", AY12)-SEARCH("!", AY12)-1)), RankingsX!$A$2:$BJ$129, 62, FALSE),0)</f>
        <v>0</v>
      </c>
      <c r="IS12">
        <f>IFERROR(VLOOKUP(_xlfn.NUMBERVALUE(MID(AZ12, SEARCH("!", AZ12)+1, SEARCH("+", AZ12)-SEARCH("!", AZ12)-1)), RankingsX!$A$2:$BJ$129, 62, FALSE),0)</f>
        <v>0</v>
      </c>
      <c r="IT12">
        <f>IFERROR(VLOOKUP(_xlfn.NUMBERVALUE(MID(BA12, SEARCH("!", BA12)+1, SEARCH("+", BA12)-SEARCH("!", BA12)-1)), RankingsX!$A$2:$BJ$129, 62, FALSE),0)</f>
        <v>0.69810728334138406</v>
      </c>
      <c r="IU12">
        <f>IFERROR(VLOOKUP(_xlfn.NUMBERVALUE(MID(BB12, SEARCH("!", BB12)+1, SEARCH("+", BB12)-SEARCH("!", BB12)-1)), RankingsX!$A$2:$BJ$129, 62, FALSE),0)</f>
        <v>0</v>
      </c>
      <c r="IV12">
        <f>IFERROR(VLOOKUP(_xlfn.NUMBERVALUE(MID(BC12, SEARCH("!", BC12)+1, SEARCH("+", BC12)-SEARCH("!", BC12)-1)), RankingsX!$A$2:$BJ$129, 62, FALSE),0)</f>
        <v>0</v>
      </c>
      <c r="IW12">
        <f>IFERROR(VLOOKUP(_xlfn.NUMBERVALUE(MID(BD12, SEARCH("!", BD12)+1, SEARCH("+", BD12)-SEARCH("!", BD12)-1)), RankingsX!$A$2:$BJ$129, 62, FALSE),0)</f>
        <v>0.84793136556439419</v>
      </c>
      <c r="IX12">
        <f>IFERROR(VLOOKUP(_xlfn.NUMBERVALUE(MID(BE12, SEARCH("!", BE12)+1, SEARCH("+", BE12)-SEARCH("!", BE12)-1)), RankingsX!$A$2:$BJ$129, 62, FALSE),0)</f>
        <v>0</v>
      </c>
      <c r="IY12">
        <f>IFERROR(VLOOKUP(_xlfn.NUMBERVALUE(MID(BF12, SEARCH("!", BF12)+1, SEARCH("+", BF12)-SEARCH("!", BF12)-1)), RankingsX!$A$2:$BJ$129, 62, FALSE),0)</f>
        <v>0</v>
      </c>
      <c r="IZ12">
        <f>IFERROR(VLOOKUP(_xlfn.NUMBERVALUE(MID(BG12, SEARCH("!", BG12)+1, SEARCH("+", BG12)-SEARCH("!", BG12)-1)), RankingsX!$A$2:$BJ$129, 62, FALSE),0)</f>
        <v>0</v>
      </c>
      <c r="JA12">
        <f>IFERROR(VLOOKUP(_xlfn.NUMBERVALUE(MID(BH12, SEARCH("!", BH12)+1, SEARCH("+", BH12)-SEARCH("!", BH12)-1)), RankingsX!$A$2:$BJ$129, 62, FALSE),0)</f>
        <v>0</v>
      </c>
      <c r="JB12">
        <f>IFERROR(VLOOKUP(_xlfn.NUMBERVALUE(MID(BI12, SEARCH("!", BI12)+1, SEARCH("+", BI12)-SEARCH("!", BI12)-1)), RankingsX!$A$2:$BJ$129, 62, FALSE),0)</f>
        <v>0</v>
      </c>
      <c r="JC12">
        <f>IFERROR(VLOOKUP(_xlfn.NUMBERVALUE(MID(BJ12, SEARCH("!", BJ12)+1, SEARCH("+", BJ12)-SEARCH("!", BJ12)-1)), RankingsX!$A$2:$BJ$129, 62, FALSE),0)</f>
        <v>0</v>
      </c>
      <c r="JD12">
        <f>IFERROR(VLOOKUP(_xlfn.NUMBERVALUE(MID(BK12, SEARCH("!", BK12)+1, SEARCH("+", BK12)-SEARCH("!", BK12)-1)), RankingsX!$A$2:$BJ$129, 62, FALSE),0)</f>
        <v>0</v>
      </c>
      <c r="JE12">
        <f>IFERROR(VLOOKUP(_xlfn.NUMBERVALUE(MID(BL12, SEARCH("!", BL12)+1, SEARCH("+", BL12)-SEARCH("!", BL12)-1)), RankingsX!$A$2:$BJ$129, 62, FALSE),0)</f>
        <v>0</v>
      </c>
      <c r="JF12">
        <f>IFERROR(VLOOKUP(_xlfn.NUMBERVALUE(MID(BM12, SEARCH("!", BM12)+1, SEARCH("+", BM12)-SEARCH("!", BM12)-1)), RankingsX!$A$2:$BJ$129, 62, FALSE),0)</f>
        <v>0</v>
      </c>
      <c r="JG12">
        <f>IFERROR(VLOOKUP(_xlfn.NUMBERVALUE(MID(BN12, SEARCH("!", BN12)+1, SEARCH("+", BN12)-SEARCH("!", BN12)-1)), RankingsX!$A$2:$BJ$129, 62, FALSE),0)</f>
        <v>0</v>
      </c>
      <c r="JH12">
        <f>IFERROR(VLOOKUP(_xlfn.NUMBERVALUE(MID(BO12, SEARCH("!", BO12)+1, SEARCH("+", BO12)-SEARCH("!", BO12)-1)), RankingsX!$A$2:$BJ$129, 62, FALSE),0)</f>
        <v>0</v>
      </c>
      <c r="JI12">
        <f>IFERROR(VLOOKUP(_xlfn.NUMBERVALUE(MID(BP12, SEARCH("!", BP12)+1, SEARCH("+", BP12)-SEARCH("!", BP12)-1)), RankingsX!$A$2:$BJ$129, 62, FALSE),0)</f>
        <v>0</v>
      </c>
      <c r="JJ12">
        <f>IFERROR(VLOOKUP(_xlfn.NUMBERVALUE(MID(BQ12, SEARCH("!", BQ12)+1, SEARCH("+", BQ12)-SEARCH("!", BQ12)-1)), RankingsX!$A$2:$BJ$129, 62, FALSE),0)</f>
        <v>0</v>
      </c>
      <c r="JK12">
        <f>IFERROR(VLOOKUP(_xlfn.NUMBERVALUE(MID(BR12, SEARCH("!", BR12)+1, SEARCH("+", BR12)-SEARCH("!", BR12)-1)), RankingsX!$A$2:$BJ$129, 62, FALSE),0)</f>
        <v>0</v>
      </c>
      <c r="JL12">
        <f>IFERROR(VLOOKUP(_xlfn.NUMBERVALUE(MID(BS12, SEARCH("!", BS12)+1, SEARCH("+", BS12)-SEARCH("!", BS12)-1)), RankingsX!$A$2:$BJ$129, 62, FALSE),0)</f>
        <v>0</v>
      </c>
      <c r="JM12">
        <f>IFERROR(VLOOKUP(_xlfn.NUMBERVALUE(MID(BT12, SEARCH("!", BT12)+1, SEARCH("+", BT12)-SEARCH("!", BT12)-1)), RankingsX!$A$2:$BJ$129, 62, FALSE),0)</f>
        <v>0</v>
      </c>
      <c r="JN12">
        <f>IFERROR(VLOOKUP(_xlfn.NUMBERVALUE(MID(BU12, SEARCH("!", BU12)+1, SEARCH("+", BU12)-SEARCH("!", BU12)-1)), RankingsX!$A$2:$BJ$129, 62, FALSE),0)</f>
        <v>0</v>
      </c>
      <c r="JO12">
        <f>IFERROR(VLOOKUP(_xlfn.NUMBERVALUE(MID(BV12, SEARCH("!", BV12)+1, SEARCH("+", BV12)-SEARCH("!", BV12)-1)), RankingsX!$A$2:$BJ$129, 62, FALSE),0)</f>
        <v>0</v>
      </c>
      <c r="JP12">
        <f>IFERROR(VLOOKUP(_xlfn.NUMBERVALUE(MID(BW12, SEARCH("!", BW12)+1, SEARCH("+", BW12)-SEARCH("!", BW12)-1)), RankingsX!$A$2:$BJ$129, 62, FALSE),0)</f>
        <v>0</v>
      </c>
      <c r="JQ12">
        <f>IFERROR(VLOOKUP(_xlfn.NUMBERVALUE(MID(BX12, SEARCH("!", BX12)+1, SEARCH("+", BX12)-SEARCH("!", BX12)-1)), RankingsX!$A$2:$BJ$129, 62, FALSE),0)</f>
        <v>0</v>
      </c>
      <c r="JR12">
        <f>IFERROR(VLOOKUP(_xlfn.NUMBERVALUE(MID(BY12, SEARCH("!", BY12)+1, SEARCH("+", BY12)-SEARCH("!", BY12)-1)), RankingsX!$A$2:$BJ$129, 62, FALSE),0)</f>
        <v>0</v>
      </c>
      <c r="JS12">
        <f>IFERROR(VLOOKUP(_xlfn.NUMBERVALUE(MID(BZ12, SEARCH("!", BZ12)+1, SEARCH("+", BZ12)-SEARCH("!", BZ12)-1)), RankingsX!$A$2:$BJ$129, 62, FALSE),0)</f>
        <v>0</v>
      </c>
      <c r="JT12">
        <f>IFERROR(VLOOKUP(_xlfn.NUMBERVALUE(MID(CA12, SEARCH("!", CA12)+1, SEARCH("+", CA12)-SEARCH("!", CA12)-1)), RankingsX!$A$2:$BJ$129, 62, FALSE),0)</f>
        <v>0</v>
      </c>
      <c r="JU12">
        <f>IFERROR(VLOOKUP(_xlfn.NUMBERVALUE(MID(CB12, SEARCH("!", CB12)+1, SEARCH("+", CB12)-SEARCH("!", CB12)-1)), RankingsX!$A$2:$BJ$129, 62, FALSE),0)</f>
        <v>0</v>
      </c>
      <c r="JV12">
        <f>IFERROR(VLOOKUP(_xlfn.NUMBERVALUE(MID(CC12, SEARCH("!", CC12)+1, SEARCH("+", CC12)-SEARCH("!", CC12)-1)), RankingsX!$A$2:$BJ$129, 62, FALSE),0)</f>
        <v>0</v>
      </c>
      <c r="JW12">
        <f>IFERROR(VLOOKUP(_xlfn.NUMBERVALUE(MID(CD12, SEARCH("!", CD12)+1, SEARCH("+", CD12)-SEARCH("!", CD12)-1)), RankingsX!$A$2:$BJ$129, 62, FALSE),0)</f>
        <v>0</v>
      </c>
      <c r="JX12">
        <f>IFERROR(VLOOKUP(_xlfn.NUMBERVALUE(MID(CE12, SEARCH("!", CE12)+1, SEARCH("+", CE12)-SEARCH("!", CE12)-1)), RankingsX!$A$2:$BJ$129, 62, FALSE),0)</f>
        <v>0</v>
      </c>
      <c r="JY12">
        <f>IFERROR(VLOOKUP(_xlfn.NUMBERVALUE(MID(CF12, SEARCH("!", CF12)+1, SEARCH("+", CF12)-SEARCH("!", CF12)-1)), RankingsX!$A$2:$BJ$129, 62, FALSE),0)</f>
        <v>0</v>
      </c>
      <c r="JZ12">
        <f>IFERROR(VLOOKUP(_xlfn.NUMBERVALUE(MID(CG12, SEARCH("!", CG12)+1, SEARCH("+", CG12)-SEARCH("!", CG12)-1)), RankingsX!$A$2:$BJ$129, 62, FALSE),0)</f>
        <v>0</v>
      </c>
      <c r="KA12">
        <f>IFERROR(VLOOKUP(_xlfn.NUMBERVALUE(MID(CH12, SEARCH("!", CH12)+1, SEARCH("+", CH12)-SEARCH("!", CH12)-1)), RankingsX!$A$2:$BJ$129, 62, FALSE),0)</f>
        <v>0</v>
      </c>
      <c r="KB12">
        <f>IFERROR(VLOOKUP(_xlfn.NUMBERVALUE(MID(CI12, SEARCH("!", CI12)+1, SEARCH("+", CI12)-SEARCH("!", CI12)-1)), RankingsX!$A$2:$BJ$129, 62, FALSE),0)</f>
        <v>0</v>
      </c>
      <c r="KC12">
        <f>IFERROR(VLOOKUP(_xlfn.NUMBERVALUE(MID(CJ12, SEARCH("!", CJ12)+1, SEARCH("+", CJ12)-SEARCH("!", CJ12)-1)), RankingsX!$A$2:$BJ$129, 62, FALSE),0)</f>
        <v>0</v>
      </c>
      <c r="KD12">
        <f>IFERROR(VLOOKUP(_xlfn.NUMBERVALUE(MID(CK12, SEARCH("!", CK12)+1, SEARCH("+", CK12)-SEARCH("!", CK12)-1)), RankingsX!$A$2:$BJ$129, 62, FALSE),0)</f>
        <v>0</v>
      </c>
      <c r="KE12">
        <f>IFERROR(VLOOKUP(_xlfn.NUMBERVALUE(MID(CL12, SEARCH("!", CL12)+1, SEARCH("+", CL12)-SEARCH("!", CL12)-1)), RankingsX!$A$2:$BJ$129, 62, FALSE),0)</f>
        <v>0</v>
      </c>
      <c r="KF12">
        <f>IFERROR(VLOOKUP(_xlfn.NUMBERVALUE(MID(CM12, SEARCH("!", CM12)+1, SEARCH("+", CM12)-SEARCH("!", CM12)-1)), RankingsX!$A$2:$BJ$129, 62, FALSE),0)</f>
        <v>0</v>
      </c>
      <c r="KG12">
        <f>IFERROR(VLOOKUP(_xlfn.NUMBERVALUE(MID(CN12, SEARCH("!", CN12)+1, SEARCH("+", CN12)-SEARCH("!", CN12)-1)), RankingsX!$A$2:$BJ$129, 62, FALSE),0)</f>
        <v>0</v>
      </c>
      <c r="KH12">
        <f>IFERROR(VLOOKUP(_xlfn.NUMBERVALUE(MID(CO12, SEARCH("!", CO12)+1, SEARCH("+", CO12)-SEARCH("!", CO12)-1)), RankingsX!$A$2:$BJ$129, 62, FALSE),0)</f>
        <v>0</v>
      </c>
      <c r="KJ12" s="28">
        <f t="shared" si="116"/>
        <v>58</v>
      </c>
      <c r="KK12" s="28">
        <f t="shared" si="117"/>
        <v>0</v>
      </c>
      <c r="KL12" s="28">
        <f t="shared" si="118"/>
        <v>0</v>
      </c>
      <c r="KM12" s="28">
        <f t="shared" si="119"/>
        <v>71</v>
      </c>
      <c r="KN12" s="28">
        <f t="shared" si="120"/>
        <v>0</v>
      </c>
      <c r="KO12" s="28">
        <f t="shared" si="121"/>
        <v>58</v>
      </c>
      <c r="KP12" s="28">
        <f t="shared" si="122"/>
        <v>129</v>
      </c>
      <c r="KS12" s="27" t="str">
        <f t="shared" si="123"/>
        <v>9</v>
      </c>
      <c r="KT12" s="27" t="str">
        <f t="shared" si="124"/>
        <v>18</v>
      </c>
      <c r="KU12" s="27" t="str">
        <f t="shared" si="125"/>
        <v>13</v>
      </c>
      <c r="KV12" s="27">
        <f t="shared" si="126"/>
        <v>0</v>
      </c>
      <c r="KW12" s="27">
        <f t="shared" si="127"/>
        <v>0</v>
      </c>
      <c r="KX12" s="27">
        <f t="shared" si="128"/>
        <v>0</v>
      </c>
      <c r="KY12" s="27">
        <f t="shared" si="129"/>
        <v>0</v>
      </c>
      <c r="KZ12" s="27">
        <f t="shared" si="130"/>
        <v>0</v>
      </c>
      <c r="LA12" s="27">
        <f t="shared" si="131"/>
        <v>0</v>
      </c>
      <c r="LB12" s="27">
        <f t="shared" si="132"/>
        <v>0</v>
      </c>
      <c r="LC12" s="27">
        <f t="shared" si="133"/>
        <v>0</v>
      </c>
      <c r="LD12" s="27" t="str">
        <f t="shared" si="134"/>
        <v>18</v>
      </c>
      <c r="LE12" s="27">
        <f t="shared" si="135"/>
        <v>0</v>
      </c>
      <c r="LF12" s="27">
        <f t="shared" si="136"/>
        <v>0</v>
      </c>
      <c r="LG12" s="27">
        <f t="shared" si="137"/>
        <v>0</v>
      </c>
      <c r="LH12" s="27">
        <f t="shared" si="138"/>
        <v>0</v>
      </c>
      <c r="LI12" s="27">
        <f t="shared" si="139"/>
        <v>0</v>
      </c>
      <c r="LJ12" s="27">
        <f t="shared" si="140"/>
        <v>0</v>
      </c>
      <c r="LK12" s="27">
        <f t="shared" si="141"/>
        <v>0</v>
      </c>
      <c r="LL12" s="27">
        <f t="shared" si="142"/>
        <v>0</v>
      </c>
      <c r="LM12" s="27">
        <f t="shared" si="143"/>
        <v>0</v>
      </c>
      <c r="LN12" s="27">
        <f t="shared" si="144"/>
        <v>0</v>
      </c>
      <c r="LO12" s="27">
        <f t="shared" si="145"/>
        <v>0</v>
      </c>
      <c r="LP12" s="27">
        <f t="shared" si="146"/>
        <v>0</v>
      </c>
      <c r="LQ12" s="27">
        <f t="shared" si="147"/>
        <v>0</v>
      </c>
      <c r="LR12" s="27">
        <f t="shared" si="148"/>
        <v>0</v>
      </c>
      <c r="LS12" s="27">
        <f t="shared" si="149"/>
        <v>0</v>
      </c>
      <c r="LT12" s="27">
        <f t="shared" si="150"/>
        <v>0</v>
      </c>
      <c r="LU12" s="27">
        <f t="shared" si="151"/>
        <v>0</v>
      </c>
      <c r="LV12" s="27">
        <f t="shared" si="152"/>
        <v>0</v>
      </c>
      <c r="LW12" s="27">
        <f t="shared" si="153"/>
        <v>0</v>
      </c>
      <c r="LX12" s="27">
        <f t="shared" si="154"/>
        <v>0</v>
      </c>
      <c r="LY12" s="27">
        <f t="shared" si="155"/>
        <v>0</v>
      </c>
      <c r="LZ12" s="27">
        <f t="shared" si="156"/>
        <v>0</v>
      </c>
      <c r="MA12" s="27">
        <f t="shared" si="157"/>
        <v>0</v>
      </c>
      <c r="MB12" s="27">
        <f t="shared" si="158"/>
        <v>0</v>
      </c>
      <c r="MC12" s="27">
        <f t="shared" si="159"/>
        <v>0</v>
      </c>
      <c r="MD12" s="27">
        <f t="shared" si="160"/>
        <v>0</v>
      </c>
      <c r="ME12" s="27" t="str">
        <f t="shared" si="161"/>
        <v>21</v>
      </c>
      <c r="MF12" s="27">
        <f t="shared" si="162"/>
        <v>0</v>
      </c>
      <c r="MG12" s="27">
        <f t="shared" si="163"/>
        <v>0</v>
      </c>
      <c r="MH12" s="27" t="str">
        <f t="shared" si="164"/>
        <v>30</v>
      </c>
      <c r="MI12" s="27">
        <f t="shared" si="165"/>
        <v>0</v>
      </c>
      <c r="MJ12" s="27">
        <f t="shared" si="166"/>
        <v>0</v>
      </c>
      <c r="MK12" s="27" t="str">
        <f t="shared" si="167"/>
        <v>20</v>
      </c>
      <c r="ML12" s="27">
        <f t="shared" si="168"/>
        <v>0</v>
      </c>
      <c r="MM12" s="27">
        <f t="shared" si="169"/>
        <v>0</v>
      </c>
      <c r="MN12" s="27">
        <f t="shared" si="170"/>
        <v>0</v>
      </c>
      <c r="MO12" s="27">
        <f t="shared" si="171"/>
        <v>0</v>
      </c>
      <c r="MP12" s="27">
        <f t="shared" si="172"/>
        <v>0</v>
      </c>
      <c r="MQ12" s="27">
        <f t="shared" si="173"/>
        <v>0</v>
      </c>
      <c r="MR12" s="27">
        <f t="shared" si="174"/>
        <v>0</v>
      </c>
      <c r="MS12" s="27">
        <f t="shared" si="175"/>
        <v>0</v>
      </c>
      <c r="MT12" s="27">
        <f t="shared" si="176"/>
        <v>0</v>
      </c>
      <c r="MU12" s="27">
        <f t="shared" si="177"/>
        <v>0</v>
      </c>
      <c r="MV12" s="27">
        <f t="shared" si="178"/>
        <v>0</v>
      </c>
      <c r="MW12" s="27">
        <f t="shared" si="179"/>
        <v>0</v>
      </c>
      <c r="MX12" s="27">
        <f t="shared" si="180"/>
        <v>0</v>
      </c>
      <c r="MY12" s="27">
        <f t="shared" si="181"/>
        <v>0</v>
      </c>
      <c r="MZ12" s="27">
        <f t="shared" si="182"/>
        <v>0</v>
      </c>
      <c r="NA12" s="27">
        <f t="shared" si="183"/>
        <v>0</v>
      </c>
      <c r="NB12" s="27">
        <f t="shared" si="184"/>
        <v>0</v>
      </c>
      <c r="NC12" s="27">
        <f t="shared" si="185"/>
        <v>0</v>
      </c>
      <c r="ND12" s="27">
        <f t="shared" si="186"/>
        <v>0</v>
      </c>
      <c r="NE12" s="27">
        <f t="shared" si="187"/>
        <v>0</v>
      </c>
      <c r="NF12" s="27">
        <f t="shared" si="188"/>
        <v>0</v>
      </c>
      <c r="NG12" s="27">
        <f t="shared" si="189"/>
        <v>0</v>
      </c>
      <c r="NH12" s="27">
        <f t="shared" si="190"/>
        <v>0</v>
      </c>
      <c r="NI12" s="27">
        <f t="shared" si="191"/>
        <v>0</v>
      </c>
      <c r="NJ12" s="27">
        <f t="shared" si="192"/>
        <v>0</v>
      </c>
      <c r="NK12" s="27">
        <f t="shared" si="193"/>
        <v>0</v>
      </c>
      <c r="NL12" s="27">
        <f t="shared" si="194"/>
        <v>0</v>
      </c>
      <c r="NM12" s="27">
        <f t="shared" si="195"/>
        <v>0</v>
      </c>
      <c r="NN12" s="27">
        <f t="shared" si="196"/>
        <v>0</v>
      </c>
      <c r="NO12" s="27">
        <f t="shared" si="197"/>
        <v>0</v>
      </c>
      <c r="NP12" s="27">
        <f t="shared" si="198"/>
        <v>0</v>
      </c>
      <c r="NQ12" s="27">
        <f t="shared" si="199"/>
        <v>0</v>
      </c>
      <c r="NR12" s="27">
        <f t="shared" si="200"/>
        <v>0</v>
      </c>
      <c r="NS12" s="27">
        <f t="shared" si="201"/>
        <v>0</v>
      </c>
      <c r="NT12" s="27">
        <f t="shared" si="202"/>
        <v>0</v>
      </c>
      <c r="NU12" s="27">
        <f t="shared" si="203"/>
        <v>0</v>
      </c>
      <c r="NV12" s="27">
        <f t="shared" si="204"/>
        <v>0</v>
      </c>
      <c r="NX12" s="28">
        <f t="shared" si="205"/>
        <v>76</v>
      </c>
      <c r="NY12" s="28">
        <f t="shared" si="206"/>
        <v>0</v>
      </c>
      <c r="NZ12" s="28">
        <f t="shared" si="207"/>
        <v>0</v>
      </c>
      <c r="OA12" s="28">
        <f t="shared" si="208"/>
        <v>71</v>
      </c>
      <c r="OB12" s="28">
        <f t="shared" si="209"/>
        <v>0</v>
      </c>
      <c r="OC12" s="28">
        <f t="shared" si="210"/>
        <v>76</v>
      </c>
      <c r="OD12" s="28">
        <f t="shared" si="211"/>
        <v>147</v>
      </c>
      <c r="OG12" s="27" t="str">
        <f t="shared" si="212"/>
        <v>14</v>
      </c>
      <c r="OH12" s="27" t="str">
        <f t="shared" si="213"/>
        <v>16</v>
      </c>
      <c r="OI12" s="27" t="str">
        <f t="shared" si="214"/>
        <v>22</v>
      </c>
      <c r="OJ12" s="27">
        <f t="shared" si="215"/>
        <v>0</v>
      </c>
      <c r="OK12" s="27">
        <f t="shared" si="216"/>
        <v>0</v>
      </c>
      <c r="OL12" s="27">
        <f t="shared" si="217"/>
        <v>0</v>
      </c>
      <c r="OM12" s="27">
        <f t="shared" si="218"/>
        <v>0</v>
      </c>
      <c r="ON12" s="27">
        <f t="shared" si="219"/>
        <v>0</v>
      </c>
      <c r="OO12" s="27">
        <f t="shared" si="220"/>
        <v>0</v>
      </c>
      <c r="OP12" s="27">
        <f t="shared" si="221"/>
        <v>0</v>
      </c>
      <c r="OQ12" s="27">
        <f t="shared" si="222"/>
        <v>0</v>
      </c>
      <c r="OR12" s="27" t="str">
        <f t="shared" si="223"/>
        <v>24</v>
      </c>
      <c r="OS12" s="27">
        <f t="shared" si="224"/>
        <v>0</v>
      </c>
      <c r="OT12" s="27">
        <f t="shared" si="225"/>
        <v>0</v>
      </c>
      <c r="OU12" s="27">
        <f t="shared" si="226"/>
        <v>0</v>
      </c>
      <c r="OV12" s="27">
        <f t="shared" si="227"/>
        <v>0</v>
      </c>
      <c r="OW12" s="27">
        <f t="shared" si="228"/>
        <v>0</v>
      </c>
      <c r="OX12" s="27">
        <f t="shared" si="229"/>
        <v>0</v>
      </c>
      <c r="OY12" s="27">
        <f t="shared" si="230"/>
        <v>0</v>
      </c>
      <c r="OZ12" s="27">
        <f t="shared" si="231"/>
        <v>0</v>
      </c>
      <c r="PA12" s="27">
        <f t="shared" si="232"/>
        <v>0</v>
      </c>
      <c r="PB12" s="27">
        <f t="shared" si="233"/>
        <v>0</v>
      </c>
      <c r="PC12" s="27">
        <f t="shared" si="234"/>
        <v>0</v>
      </c>
      <c r="PD12" s="27">
        <f t="shared" si="235"/>
        <v>0</v>
      </c>
      <c r="PE12" s="27">
        <f t="shared" si="236"/>
        <v>0</v>
      </c>
      <c r="PF12" s="27">
        <f t="shared" si="237"/>
        <v>0</v>
      </c>
      <c r="PG12" s="27">
        <f t="shared" si="238"/>
        <v>0</v>
      </c>
      <c r="PH12" s="27">
        <f t="shared" si="239"/>
        <v>0</v>
      </c>
      <c r="PI12" s="27">
        <f t="shared" si="240"/>
        <v>0</v>
      </c>
      <c r="PJ12" s="27">
        <f t="shared" si="241"/>
        <v>0</v>
      </c>
      <c r="PK12" s="27">
        <f t="shared" si="242"/>
        <v>0</v>
      </c>
      <c r="PL12" s="27">
        <f t="shared" si="243"/>
        <v>0</v>
      </c>
      <c r="PM12" s="27">
        <f t="shared" si="244"/>
        <v>0</v>
      </c>
      <c r="PN12" s="27">
        <f t="shared" si="245"/>
        <v>0</v>
      </c>
      <c r="PO12" s="27">
        <f t="shared" si="246"/>
        <v>0</v>
      </c>
      <c r="PP12" s="27">
        <f t="shared" si="247"/>
        <v>0</v>
      </c>
      <c r="PQ12" s="27">
        <f t="shared" si="248"/>
        <v>0</v>
      </c>
      <c r="PR12" s="27">
        <f t="shared" si="249"/>
        <v>0</v>
      </c>
      <c r="PS12" s="27" t="str">
        <f t="shared" si="250"/>
        <v>15</v>
      </c>
      <c r="PT12" s="27">
        <f t="shared" si="251"/>
        <v>0</v>
      </c>
      <c r="PU12" s="27">
        <f t="shared" si="252"/>
        <v>0</v>
      </c>
      <c r="PV12" s="27" t="str">
        <f t="shared" si="253"/>
        <v>24</v>
      </c>
      <c r="PW12" s="27">
        <f t="shared" si="254"/>
        <v>0</v>
      </c>
      <c r="PX12" s="27">
        <f t="shared" si="255"/>
        <v>0</v>
      </c>
      <c r="PY12" s="27" t="str">
        <f t="shared" si="256"/>
        <v>32</v>
      </c>
      <c r="PZ12" s="27">
        <f t="shared" si="257"/>
        <v>0</v>
      </c>
      <c r="QA12" s="27">
        <f t="shared" si="258"/>
        <v>0</v>
      </c>
      <c r="QB12" s="27">
        <f t="shared" si="259"/>
        <v>0</v>
      </c>
      <c r="QC12" s="27">
        <f t="shared" si="260"/>
        <v>0</v>
      </c>
      <c r="QD12" s="27">
        <f t="shared" si="261"/>
        <v>0</v>
      </c>
      <c r="QE12" s="27">
        <f t="shared" si="262"/>
        <v>0</v>
      </c>
      <c r="QF12" s="27">
        <f t="shared" si="263"/>
        <v>0</v>
      </c>
      <c r="QG12" s="27">
        <f t="shared" si="264"/>
        <v>0</v>
      </c>
      <c r="QH12" s="27">
        <f t="shared" si="265"/>
        <v>0</v>
      </c>
      <c r="QI12" s="27">
        <f t="shared" si="266"/>
        <v>0</v>
      </c>
      <c r="QJ12" s="27">
        <f t="shared" si="267"/>
        <v>0</v>
      </c>
      <c r="QK12" s="27">
        <f t="shared" si="268"/>
        <v>0</v>
      </c>
      <c r="QL12" s="27">
        <f t="shared" si="269"/>
        <v>0</v>
      </c>
      <c r="QM12" s="27">
        <f t="shared" si="270"/>
        <v>0</v>
      </c>
      <c r="QN12" s="27">
        <f t="shared" si="271"/>
        <v>0</v>
      </c>
      <c r="QO12" s="27">
        <f t="shared" si="272"/>
        <v>0</v>
      </c>
      <c r="QP12" s="27">
        <f t="shared" si="273"/>
        <v>0</v>
      </c>
      <c r="QQ12" s="27">
        <f t="shared" si="274"/>
        <v>0</v>
      </c>
      <c r="QR12" s="27">
        <f t="shared" si="275"/>
        <v>0</v>
      </c>
      <c r="QS12" s="27">
        <f t="shared" si="276"/>
        <v>0</v>
      </c>
      <c r="QT12" s="27">
        <f t="shared" si="277"/>
        <v>0</v>
      </c>
      <c r="QU12" s="27">
        <f t="shared" si="278"/>
        <v>0</v>
      </c>
      <c r="QV12" s="27">
        <f t="shared" si="279"/>
        <v>0</v>
      </c>
      <c r="QW12" s="27">
        <f t="shared" si="280"/>
        <v>0</v>
      </c>
      <c r="QX12" s="27">
        <f t="shared" si="281"/>
        <v>0</v>
      </c>
      <c r="QY12" s="27">
        <f t="shared" si="282"/>
        <v>0</v>
      </c>
      <c r="QZ12" s="27">
        <f t="shared" si="283"/>
        <v>0</v>
      </c>
      <c r="RA12" s="27">
        <f t="shared" si="284"/>
        <v>0</v>
      </c>
      <c r="RB12" s="27">
        <f t="shared" si="285"/>
        <v>0</v>
      </c>
      <c r="RC12" s="27">
        <f t="shared" si="286"/>
        <v>0</v>
      </c>
      <c r="RD12" s="27">
        <f t="shared" si="287"/>
        <v>0</v>
      </c>
      <c r="RE12" s="27">
        <f t="shared" si="288"/>
        <v>0</v>
      </c>
      <c r="RF12" s="27">
        <f t="shared" si="289"/>
        <v>0</v>
      </c>
      <c r="RG12" s="27">
        <f t="shared" si="290"/>
        <v>0</v>
      </c>
      <c r="RH12" s="27">
        <f t="shared" si="291"/>
        <v>0</v>
      </c>
      <c r="RI12" s="27">
        <f t="shared" si="292"/>
        <v>0</v>
      </c>
      <c r="RJ12" s="27">
        <f t="shared" si="293"/>
        <v>0</v>
      </c>
      <c r="RL12" s="28">
        <f t="shared" si="294"/>
        <v>34</v>
      </c>
      <c r="RM12" s="28">
        <f t="shared" si="295"/>
        <v>0</v>
      </c>
      <c r="RN12" s="28">
        <f t="shared" si="296"/>
        <v>0</v>
      </c>
      <c r="RO12" s="28">
        <f t="shared" si="297"/>
        <v>36</v>
      </c>
      <c r="RP12" s="28">
        <f t="shared" si="298"/>
        <v>0</v>
      </c>
      <c r="RQ12" s="28">
        <f t="shared" si="299"/>
        <v>70</v>
      </c>
      <c r="RT12" s="27" t="str">
        <f t="shared" si="300"/>
        <v>7</v>
      </c>
      <c r="RU12" s="27" t="str">
        <f t="shared" si="301"/>
        <v>9</v>
      </c>
      <c r="RV12" s="27" t="str">
        <f t="shared" si="302"/>
        <v>7</v>
      </c>
      <c r="RW12" s="27" t="str">
        <f t="shared" si="303"/>
        <v>0</v>
      </c>
      <c r="RX12" s="27" t="str">
        <f t="shared" si="304"/>
        <v>0</v>
      </c>
      <c r="RY12" s="27" t="str">
        <f t="shared" si="305"/>
        <v>0</v>
      </c>
      <c r="RZ12" s="27" t="str">
        <f t="shared" si="306"/>
        <v>0</v>
      </c>
      <c r="SA12" s="27" t="str">
        <f t="shared" si="307"/>
        <v>0</v>
      </c>
      <c r="SB12" s="27" t="str">
        <f t="shared" si="308"/>
        <v>0</v>
      </c>
      <c r="SC12" s="27" t="str">
        <f t="shared" si="309"/>
        <v>0</v>
      </c>
      <c r="SD12" s="27" t="str">
        <f t="shared" si="310"/>
        <v>0</v>
      </c>
      <c r="SE12" s="27" t="str">
        <f t="shared" si="311"/>
        <v>11</v>
      </c>
      <c r="SF12" s="27" t="str">
        <f t="shared" si="312"/>
        <v>0</v>
      </c>
      <c r="SG12" s="27" t="str">
        <f t="shared" si="313"/>
        <v>0</v>
      </c>
      <c r="SH12" s="27" t="str">
        <f t="shared" si="314"/>
        <v>0</v>
      </c>
      <c r="SI12" s="27" t="str">
        <f t="shared" si="315"/>
        <v>0</v>
      </c>
      <c r="SJ12" s="27" t="str">
        <f t="shared" si="316"/>
        <v>0</v>
      </c>
      <c r="SK12" s="27" t="str">
        <f t="shared" si="317"/>
        <v>0</v>
      </c>
      <c r="SL12" s="27" t="str">
        <f t="shared" si="318"/>
        <v>0</v>
      </c>
      <c r="SM12" s="27" t="str">
        <f t="shared" si="319"/>
        <v>0</v>
      </c>
      <c r="SN12" s="27" t="str">
        <f t="shared" si="320"/>
        <v>0</v>
      </c>
      <c r="SO12" s="27" t="str">
        <f t="shared" si="321"/>
        <v>0</v>
      </c>
      <c r="SP12" s="27" t="str">
        <f t="shared" si="322"/>
        <v>0</v>
      </c>
      <c r="SQ12" s="27" t="str">
        <f t="shared" si="323"/>
        <v>0</v>
      </c>
      <c r="SR12" s="27" t="str">
        <f t="shared" si="324"/>
        <v>0</v>
      </c>
      <c r="SS12" s="27" t="str">
        <f t="shared" si="325"/>
        <v>0</v>
      </c>
      <c r="ST12" s="27" t="str">
        <f t="shared" si="326"/>
        <v>0</v>
      </c>
      <c r="SU12" s="27" t="str">
        <f t="shared" si="327"/>
        <v>0</v>
      </c>
      <c r="SV12" s="27" t="str">
        <f t="shared" si="328"/>
        <v>0</v>
      </c>
      <c r="SW12" s="27" t="str">
        <f t="shared" si="329"/>
        <v>0</v>
      </c>
      <c r="SX12" s="27" t="str">
        <f t="shared" si="330"/>
        <v>0</v>
      </c>
      <c r="SY12" s="27" t="str">
        <f t="shared" si="331"/>
        <v>0</v>
      </c>
      <c r="SZ12" s="27" t="str">
        <f t="shared" si="332"/>
        <v>0</v>
      </c>
      <c r="TA12" s="27" t="str">
        <f t="shared" si="333"/>
        <v>0</v>
      </c>
      <c r="TB12" s="27" t="str">
        <f t="shared" si="334"/>
        <v>0</v>
      </c>
      <c r="TC12" s="27" t="str">
        <f t="shared" si="335"/>
        <v>0</v>
      </c>
      <c r="TD12" s="27" t="str">
        <f t="shared" si="336"/>
        <v>0</v>
      </c>
      <c r="TE12" s="27" t="str">
        <f t="shared" si="337"/>
        <v>0</v>
      </c>
      <c r="TF12" s="27" t="str">
        <f t="shared" si="338"/>
        <v>11</v>
      </c>
      <c r="TG12" s="27" t="str">
        <f t="shared" si="339"/>
        <v>0</v>
      </c>
      <c r="TH12" s="27" t="str">
        <f t="shared" si="340"/>
        <v>0</v>
      </c>
      <c r="TI12" s="27" t="str">
        <f t="shared" si="341"/>
        <v>14</v>
      </c>
      <c r="TJ12" s="27" t="str">
        <f t="shared" si="342"/>
        <v>0</v>
      </c>
      <c r="TK12" s="27" t="str">
        <f t="shared" si="343"/>
        <v>0</v>
      </c>
      <c r="TL12" s="27" t="str">
        <f t="shared" si="344"/>
        <v>11</v>
      </c>
      <c r="TM12" s="27" t="str">
        <f t="shared" si="345"/>
        <v>0</v>
      </c>
      <c r="TN12" s="27" t="str">
        <f t="shared" si="346"/>
        <v>0</v>
      </c>
      <c r="TO12" s="27" t="str">
        <f t="shared" si="347"/>
        <v>0</v>
      </c>
      <c r="TP12" s="27" t="str">
        <f t="shared" si="348"/>
        <v>0</v>
      </c>
      <c r="TQ12" s="27" t="str">
        <f t="shared" si="349"/>
        <v>0</v>
      </c>
      <c r="TR12" s="27" t="str">
        <f t="shared" si="350"/>
        <v>0</v>
      </c>
      <c r="TS12" s="27" t="str">
        <f t="shared" si="351"/>
        <v>0</v>
      </c>
      <c r="TT12" s="27" t="str">
        <f t="shared" si="352"/>
        <v>0</v>
      </c>
      <c r="TU12" s="27" t="str">
        <f t="shared" si="353"/>
        <v>0</v>
      </c>
      <c r="TV12" s="27" t="str">
        <f t="shared" si="354"/>
        <v>0</v>
      </c>
      <c r="TW12" s="27" t="str">
        <f t="shared" si="355"/>
        <v>0</v>
      </c>
      <c r="TX12" s="27" t="str">
        <f t="shared" si="356"/>
        <v>0</v>
      </c>
      <c r="TY12" s="27" t="str">
        <f t="shared" si="357"/>
        <v>0</v>
      </c>
      <c r="TZ12" s="27" t="str">
        <f t="shared" si="358"/>
        <v>0</v>
      </c>
      <c r="UA12" s="27" t="str">
        <f t="shared" si="359"/>
        <v>0</v>
      </c>
      <c r="UB12" s="27" t="str">
        <f t="shared" si="360"/>
        <v>0</v>
      </c>
      <c r="UC12" s="27" t="str">
        <f t="shared" si="361"/>
        <v>0</v>
      </c>
      <c r="UD12" s="27" t="str">
        <f t="shared" si="362"/>
        <v>0</v>
      </c>
      <c r="UE12" s="27" t="str">
        <f t="shared" si="363"/>
        <v>0</v>
      </c>
      <c r="UF12" s="27" t="str">
        <f t="shared" si="364"/>
        <v>0</v>
      </c>
      <c r="UG12" s="27" t="str">
        <f t="shared" si="365"/>
        <v>0</v>
      </c>
      <c r="UH12" s="27" t="str">
        <f t="shared" si="366"/>
        <v>0</v>
      </c>
      <c r="UI12" s="27" t="str">
        <f t="shared" si="367"/>
        <v>0</v>
      </c>
      <c r="UJ12" s="27" t="str">
        <f t="shared" si="368"/>
        <v>0</v>
      </c>
      <c r="UK12" s="27" t="str">
        <f t="shared" si="369"/>
        <v>0</v>
      </c>
      <c r="UL12" s="27" t="str">
        <f t="shared" si="370"/>
        <v>0</v>
      </c>
      <c r="UM12" s="27" t="str">
        <f t="shared" si="371"/>
        <v>0</v>
      </c>
      <c r="UN12" s="27" t="str">
        <f t="shared" si="372"/>
        <v>0</v>
      </c>
      <c r="UO12" s="27" t="str">
        <f t="shared" si="373"/>
        <v>0</v>
      </c>
      <c r="UP12" s="27" t="str">
        <f t="shared" si="374"/>
        <v>0</v>
      </c>
      <c r="UQ12" s="27" t="str">
        <f t="shared" si="375"/>
        <v>0</v>
      </c>
      <c r="UR12" s="27" t="str">
        <f t="shared" si="376"/>
        <v>0</v>
      </c>
      <c r="US12" s="27" t="str">
        <f t="shared" si="377"/>
        <v>0</v>
      </c>
      <c r="UT12" s="27" t="str">
        <f t="shared" si="378"/>
        <v>0</v>
      </c>
      <c r="UU12" s="27" t="str">
        <f t="shared" si="379"/>
        <v>0</v>
      </c>
      <c r="UV12" s="27" t="str">
        <f t="shared" si="380"/>
        <v>0</v>
      </c>
      <c r="UW12" s="27" t="str">
        <f t="shared" si="381"/>
        <v>0</v>
      </c>
      <c r="UY12" s="28">
        <f t="shared" si="382"/>
        <v>-10.46</v>
      </c>
      <c r="UZ12" s="28">
        <f t="shared" si="383"/>
        <v>0</v>
      </c>
      <c r="VA12" s="28">
        <f t="shared" si="384"/>
        <v>0</v>
      </c>
      <c r="VB12" s="28">
        <f t="shared" si="385"/>
        <v>-21.42</v>
      </c>
      <c r="VC12" s="28">
        <f t="shared" si="386"/>
        <v>0</v>
      </c>
      <c r="VD12" s="28">
        <f t="shared" si="387"/>
        <v>-31.880000000000003</v>
      </c>
      <c r="VG12" s="27" t="str">
        <f t="shared" si="388"/>
        <v>-0.66</v>
      </c>
      <c r="VH12" s="27" t="str">
        <f t="shared" si="389"/>
        <v>2.51</v>
      </c>
      <c r="VI12" s="27" t="str">
        <f t="shared" si="390"/>
        <v>-5.74</v>
      </c>
      <c r="VJ12" s="27">
        <f t="shared" si="391"/>
        <v>0</v>
      </c>
      <c r="VK12" s="27">
        <f t="shared" si="392"/>
        <v>0</v>
      </c>
      <c r="VL12" s="27">
        <f t="shared" si="393"/>
        <v>0</v>
      </c>
      <c r="VM12" s="27">
        <f t="shared" si="394"/>
        <v>0</v>
      </c>
      <c r="VN12" s="27">
        <f t="shared" si="395"/>
        <v>0</v>
      </c>
      <c r="VO12" s="27">
        <f t="shared" si="396"/>
        <v>0</v>
      </c>
      <c r="VP12" s="27">
        <f t="shared" si="397"/>
        <v>0</v>
      </c>
      <c r="VQ12" s="27">
        <f t="shared" si="398"/>
        <v>0</v>
      </c>
      <c r="VR12" s="27" t="str">
        <f t="shared" si="399"/>
        <v>-6.57</v>
      </c>
      <c r="VS12" s="27">
        <f t="shared" si="400"/>
        <v>0</v>
      </c>
      <c r="VT12" s="27">
        <f t="shared" si="401"/>
        <v>0</v>
      </c>
      <c r="VU12" s="27">
        <f t="shared" si="402"/>
        <v>0</v>
      </c>
      <c r="VV12" s="27">
        <f t="shared" si="403"/>
        <v>0</v>
      </c>
      <c r="VW12" s="27">
        <f t="shared" si="404"/>
        <v>0</v>
      </c>
      <c r="VX12" s="27">
        <f t="shared" si="405"/>
        <v>0</v>
      </c>
      <c r="VY12" s="27">
        <f t="shared" si="406"/>
        <v>0</v>
      </c>
      <c r="VZ12" s="27">
        <f t="shared" si="407"/>
        <v>0</v>
      </c>
      <c r="WA12" s="27">
        <f t="shared" si="408"/>
        <v>0</v>
      </c>
      <c r="WB12" s="27">
        <f t="shared" si="409"/>
        <v>0</v>
      </c>
      <c r="WC12" s="27">
        <f t="shared" si="410"/>
        <v>0</v>
      </c>
      <c r="WD12" s="27">
        <f t="shared" si="411"/>
        <v>0</v>
      </c>
      <c r="WE12" s="27">
        <f t="shared" si="412"/>
        <v>0</v>
      </c>
      <c r="WF12" s="27">
        <f t="shared" si="413"/>
        <v>0</v>
      </c>
      <c r="WG12" s="27">
        <f t="shared" si="414"/>
        <v>0</v>
      </c>
      <c r="WH12" s="27">
        <f t="shared" si="415"/>
        <v>0</v>
      </c>
      <c r="WI12" s="27">
        <f t="shared" si="416"/>
        <v>0</v>
      </c>
      <c r="WJ12" s="27">
        <f t="shared" si="417"/>
        <v>0</v>
      </c>
      <c r="WK12" s="27">
        <f t="shared" si="418"/>
        <v>0</v>
      </c>
      <c r="WL12" s="27">
        <f t="shared" si="419"/>
        <v>0</v>
      </c>
      <c r="WM12" s="27">
        <f t="shared" si="420"/>
        <v>0</v>
      </c>
      <c r="WN12" s="27">
        <f t="shared" si="421"/>
        <v>0</v>
      </c>
      <c r="WO12" s="27">
        <f t="shared" si="422"/>
        <v>0</v>
      </c>
      <c r="WP12" s="27">
        <f t="shared" si="423"/>
        <v>0</v>
      </c>
      <c r="WQ12" s="27">
        <f t="shared" si="424"/>
        <v>0</v>
      </c>
      <c r="WR12" s="27">
        <f t="shared" si="425"/>
        <v>0</v>
      </c>
      <c r="WS12" s="27" t="str">
        <f t="shared" si="426"/>
        <v>1.72</v>
      </c>
      <c r="WT12" s="27">
        <f t="shared" si="427"/>
        <v>0</v>
      </c>
      <c r="WU12" s="27">
        <f t="shared" si="428"/>
        <v>0</v>
      </c>
      <c r="WV12" s="27" t="str">
        <f t="shared" si="429"/>
        <v>-10.39</v>
      </c>
      <c r="WW12" s="27">
        <f t="shared" si="430"/>
        <v>0</v>
      </c>
      <c r="WX12" s="27">
        <f t="shared" si="431"/>
        <v>0</v>
      </c>
      <c r="WY12" s="27" t="str">
        <f t="shared" si="432"/>
        <v>-12.75</v>
      </c>
      <c r="WZ12" s="27">
        <f t="shared" si="433"/>
        <v>0</v>
      </c>
      <c r="XA12" s="27">
        <f t="shared" si="434"/>
        <v>0</v>
      </c>
      <c r="XB12" s="27">
        <f t="shared" si="435"/>
        <v>0</v>
      </c>
      <c r="XC12" s="27">
        <f t="shared" si="436"/>
        <v>0</v>
      </c>
      <c r="XD12" s="27">
        <f t="shared" si="437"/>
        <v>0</v>
      </c>
      <c r="XE12" s="27">
        <f t="shared" si="438"/>
        <v>0</v>
      </c>
      <c r="XF12" s="27">
        <f t="shared" si="439"/>
        <v>0</v>
      </c>
      <c r="XG12" s="27">
        <f t="shared" si="440"/>
        <v>0</v>
      </c>
      <c r="XH12" s="27">
        <f t="shared" si="441"/>
        <v>0</v>
      </c>
      <c r="XI12" s="27">
        <f t="shared" si="442"/>
        <v>0</v>
      </c>
      <c r="XJ12" s="27">
        <f t="shared" si="443"/>
        <v>0</v>
      </c>
      <c r="XK12" s="27">
        <f t="shared" si="444"/>
        <v>0</v>
      </c>
      <c r="XL12" s="27">
        <f t="shared" si="445"/>
        <v>0</v>
      </c>
      <c r="XM12" s="27">
        <f t="shared" si="446"/>
        <v>0</v>
      </c>
      <c r="XN12" s="27">
        <f t="shared" si="447"/>
        <v>0</v>
      </c>
      <c r="XO12" s="27">
        <f t="shared" si="448"/>
        <v>0</v>
      </c>
      <c r="XP12" s="27">
        <f t="shared" si="449"/>
        <v>0</v>
      </c>
      <c r="XQ12" s="27">
        <f t="shared" si="450"/>
        <v>0</v>
      </c>
      <c r="XR12" s="27">
        <f t="shared" si="451"/>
        <v>0</v>
      </c>
      <c r="XS12" s="27">
        <f t="shared" si="452"/>
        <v>0</v>
      </c>
      <c r="XT12" s="27">
        <f t="shared" si="453"/>
        <v>0</v>
      </c>
      <c r="XU12" s="27">
        <f t="shared" si="454"/>
        <v>0</v>
      </c>
      <c r="XV12" s="27">
        <f t="shared" si="455"/>
        <v>0</v>
      </c>
      <c r="XW12" s="27">
        <f t="shared" si="456"/>
        <v>0</v>
      </c>
      <c r="XX12" s="27">
        <f t="shared" si="457"/>
        <v>0</v>
      </c>
      <c r="XY12" s="27">
        <f t="shared" si="458"/>
        <v>0</v>
      </c>
      <c r="XZ12" s="27">
        <f t="shared" si="459"/>
        <v>0</v>
      </c>
      <c r="YA12" s="27">
        <f t="shared" si="460"/>
        <v>0</v>
      </c>
      <c r="YB12" s="27">
        <f t="shared" si="461"/>
        <v>0</v>
      </c>
      <c r="YC12" s="27">
        <f t="shared" si="462"/>
        <v>0</v>
      </c>
      <c r="YD12" s="27">
        <f t="shared" si="463"/>
        <v>0</v>
      </c>
      <c r="YE12" s="27">
        <f t="shared" si="464"/>
        <v>0</v>
      </c>
      <c r="YF12" s="27">
        <f t="shared" si="465"/>
        <v>0</v>
      </c>
      <c r="YG12" s="27">
        <f t="shared" si="466"/>
        <v>0</v>
      </c>
      <c r="YH12" s="27">
        <f t="shared" si="467"/>
        <v>0</v>
      </c>
      <c r="YI12" s="27">
        <f t="shared" si="468"/>
        <v>0</v>
      </c>
      <c r="YJ12" s="27">
        <f t="shared" si="469"/>
        <v>0</v>
      </c>
      <c r="YL12" s="28">
        <f t="shared" si="470"/>
        <v>366</v>
      </c>
      <c r="YM12" s="28">
        <f t="shared" si="471"/>
        <v>0</v>
      </c>
      <c r="YN12" s="28">
        <f t="shared" si="472"/>
        <v>0</v>
      </c>
      <c r="YO12" s="28">
        <f t="shared" si="473"/>
        <v>284</v>
      </c>
      <c r="YP12" s="28">
        <f t="shared" si="474"/>
        <v>0</v>
      </c>
      <c r="YQ12" s="28">
        <f t="shared" si="475"/>
        <v>650</v>
      </c>
      <c r="YT12" s="27" t="str">
        <f t="shared" si="476"/>
        <v>92</v>
      </c>
      <c r="YU12" s="27" t="str">
        <f t="shared" si="477"/>
        <v>92</v>
      </c>
      <c r="YV12" s="27" t="str">
        <f t="shared" si="478"/>
        <v>92</v>
      </c>
      <c r="YW12" s="27">
        <f t="shared" si="479"/>
        <v>0</v>
      </c>
      <c r="YX12" s="27">
        <f t="shared" si="480"/>
        <v>0</v>
      </c>
      <c r="YY12" s="27">
        <f t="shared" si="481"/>
        <v>0</v>
      </c>
      <c r="YZ12" s="27">
        <f t="shared" si="482"/>
        <v>0</v>
      </c>
      <c r="ZA12" s="27">
        <f t="shared" si="483"/>
        <v>0</v>
      </c>
      <c r="ZB12" s="27">
        <f t="shared" si="484"/>
        <v>0</v>
      </c>
      <c r="ZC12" s="27">
        <f t="shared" si="485"/>
        <v>0</v>
      </c>
      <c r="ZD12" s="27">
        <f t="shared" si="486"/>
        <v>0</v>
      </c>
      <c r="ZE12" s="27" t="str">
        <f t="shared" si="487"/>
        <v>90</v>
      </c>
      <c r="ZF12" s="27">
        <f t="shared" si="488"/>
        <v>0</v>
      </c>
      <c r="ZG12" s="27">
        <f t="shared" si="489"/>
        <v>0</v>
      </c>
      <c r="ZH12" s="27">
        <f t="shared" si="490"/>
        <v>0</v>
      </c>
      <c r="ZI12" s="27">
        <f t="shared" si="491"/>
        <v>0</v>
      </c>
      <c r="ZJ12" s="27">
        <f t="shared" si="492"/>
        <v>0</v>
      </c>
      <c r="ZK12" s="27">
        <f t="shared" si="493"/>
        <v>0</v>
      </c>
      <c r="ZL12" s="27">
        <f t="shared" si="494"/>
        <v>0</v>
      </c>
      <c r="ZM12" s="27">
        <f t="shared" si="495"/>
        <v>0</v>
      </c>
      <c r="ZN12" s="27">
        <f t="shared" si="496"/>
        <v>0</v>
      </c>
      <c r="ZO12" s="27">
        <f t="shared" si="497"/>
        <v>0</v>
      </c>
      <c r="ZP12" s="27">
        <f t="shared" si="498"/>
        <v>0</v>
      </c>
      <c r="ZQ12" s="27">
        <f t="shared" si="499"/>
        <v>0</v>
      </c>
      <c r="ZR12" s="27">
        <f t="shared" si="500"/>
        <v>0</v>
      </c>
      <c r="ZS12" s="27">
        <f t="shared" si="501"/>
        <v>0</v>
      </c>
      <c r="ZT12" s="27">
        <f t="shared" si="502"/>
        <v>0</v>
      </c>
      <c r="ZU12" s="27">
        <f t="shared" si="503"/>
        <v>0</v>
      </c>
      <c r="ZV12" s="27">
        <f t="shared" si="504"/>
        <v>0</v>
      </c>
      <c r="ZW12" s="27">
        <f t="shared" si="505"/>
        <v>0</v>
      </c>
      <c r="ZX12" s="27">
        <f t="shared" si="506"/>
        <v>0</v>
      </c>
      <c r="ZY12" s="27">
        <f t="shared" si="507"/>
        <v>0</v>
      </c>
      <c r="ZZ12" s="27">
        <f t="shared" si="508"/>
        <v>0</v>
      </c>
      <c r="AAA12" s="27">
        <f t="shared" si="509"/>
        <v>0</v>
      </c>
      <c r="AAB12" s="27">
        <f t="shared" si="510"/>
        <v>0</v>
      </c>
      <c r="AAC12" s="27">
        <f t="shared" si="511"/>
        <v>0</v>
      </c>
      <c r="AAD12" s="27">
        <f t="shared" si="512"/>
        <v>0</v>
      </c>
      <c r="AAE12" s="27">
        <f t="shared" si="513"/>
        <v>0</v>
      </c>
      <c r="AAF12" s="27" t="str">
        <f t="shared" si="514"/>
        <v>93</v>
      </c>
      <c r="AAG12" s="27">
        <f t="shared" si="515"/>
        <v>0</v>
      </c>
      <c r="AAH12" s="27">
        <f t="shared" si="516"/>
        <v>0</v>
      </c>
      <c r="AAI12" s="27" t="str">
        <f t="shared" si="517"/>
        <v>102</v>
      </c>
      <c r="AAJ12" s="27">
        <f t="shared" si="518"/>
        <v>0</v>
      </c>
      <c r="AAK12" s="27">
        <f t="shared" si="519"/>
        <v>0</v>
      </c>
      <c r="AAL12" s="27" t="str">
        <f t="shared" si="520"/>
        <v>89</v>
      </c>
      <c r="AAM12" s="27">
        <f t="shared" si="521"/>
        <v>0</v>
      </c>
      <c r="AAN12" s="27">
        <f t="shared" si="522"/>
        <v>0</v>
      </c>
      <c r="AAO12" s="27">
        <f t="shared" si="523"/>
        <v>0</v>
      </c>
      <c r="AAP12" s="27">
        <f t="shared" si="524"/>
        <v>0</v>
      </c>
      <c r="AAQ12" s="27">
        <f t="shared" si="525"/>
        <v>0</v>
      </c>
      <c r="AAR12" s="27">
        <f t="shared" si="526"/>
        <v>0</v>
      </c>
      <c r="AAS12" s="27">
        <f t="shared" si="527"/>
        <v>0</v>
      </c>
      <c r="AAT12" s="27">
        <f t="shared" si="528"/>
        <v>0</v>
      </c>
      <c r="AAU12" s="27">
        <f t="shared" si="529"/>
        <v>0</v>
      </c>
      <c r="AAV12" s="27">
        <f t="shared" si="530"/>
        <v>0</v>
      </c>
      <c r="AAW12" s="27">
        <f t="shared" si="531"/>
        <v>0</v>
      </c>
      <c r="AAX12" s="27">
        <f t="shared" si="532"/>
        <v>0</v>
      </c>
      <c r="AAY12" s="27">
        <f t="shared" si="533"/>
        <v>0</v>
      </c>
      <c r="AAZ12" s="27">
        <f t="shared" si="534"/>
        <v>0</v>
      </c>
      <c r="ABA12" s="27">
        <f t="shared" si="535"/>
        <v>0</v>
      </c>
      <c r="ABB12" s="27">
        <f t="shared" si="536"/>
        <v>0</v>
      </c>
      <c r="ABC12" s="27">
        <f t="shared" si="537"/>
        <v>0</v>
      </c>
      <c r="ABD12" s="27">
        <f t="shared" si="538"/>
        <v>0</v>
      </c>
      <c r="ABE12" s="27">
        <f t="shared" si="539"/>
        <v>0</v>
      </c>
      <c r="ABF12" s="27">
        <f t="shared" si="540"/>
        <v>0</v>
      </c>
      <c r="ABG12" s="27">
        <f t="shared" si="541"/>
        <v>0</v>
      </c>
      <c r="ABH12" s="27">
        <f t="shared" si="542"/>
        <v>0</v>
      </c>
      <c r="ABI12" s="27">
        <f t="shared" si="543"/>
        <v>0</v>
      </c>
      <c r="ABJ12" s="27">
        <f t="shared" si="544"/>
        <v>0</v>
      </c>
      <c r="ABK12" s="27">
        <f t="shared" si="545"/>
        <v>0</v>
      </c>
      <c r="ABL12" s="27">
        <f t="shared" si="546"/>
        <v>0</v>
      </c>
      <c r="ABM12" s="27">
        <f t="shared" si="547"/>
        <v>0</v>
      </c>
      <c r="ABN12" s="27">
        <f t="shared" si="548"/>
        <v>0</v>
      </c>
      <c r="ABO12" s="27">
        <f t="shared" si="549"/>
        <v>0</v>
      </c>
      <c r="ABP12" s="27">
        <f t="shared" si="550"/>
        <v>0</v>
      </c>
      <c r="ABQ12" s="27">
        <f t="shared" si="551"/>
        <v>0</v>
      </c>
      <c r="ABR12" s="27">
        <f t="shared" si="552"/>
        <v>0</v>
      </c>
      <c r="ABS12" s="27">
        <f t="shared" si="553"/>
        <v>0</v>
      </c>
      <c r="ABT12" s="27">
        <f t="shared" si="554"/>
        <v>0</v>
      </c>
      <c r="ABU12" s="27">
        <f t="shared" si="555"/>
        <v>0</v>
      </c>
      <c r="ABV12" s="27">
        <f t="shared" si="556"/>
        <v>0</v>
      </c>
      <c r="ABW12" s="27">
        <f t="shared" si="557"/>
        <v>0</v>
      </c>
      <c r="ABY12" s="28">
        <f t="shared" si="558"/>
        <v>103.30000000000001</v>
      </c>
      <c r="ABZ12" s="28">
        <f t="shared" si="559"/>
        <v>0</v>
      </c>
      <c r="ACA12" s="28">
        <f t="shared" si="560"/>
        <v>0</v>
      </c>
      <c r="ACB12" s="28">
        <f t="shared" si="561"/>
        <v>148.1</v>
      </c>
      <c r="ACC12" s="28">
        <f t="shared" si="562"/>
        <v>0</v>
      </c>
      <c r="ACD12" s="28">
        <f t="shared" si="563"/>
        <v>251.4</v>
      </c>
      <c r="ACG12" s="27" t="str">
        <f t="shared" si="564"/>
        <v>21</v>
      </c>
      <c r="ACH12" s="27" t="str">
        <f t="shared" si="565"/>
        <v>34</v>
      </c>
      <c r="ACI12" s="27" t="str">
        <f t="shared" si="566"/>
        <v>26.2</v>
      </c>
      <c r="ACJ12" s="27">
        <f t="shared" si="567"/>
        <v>0</v>
      </c>
      <c r="ACK12" s="27">
        <f t="shared" si="568"/>
        <v>0</v>
      </c>
      <c r="ACL12" s="27">
        <f t="shared" si="569"/>
        <v>0</v>
      </c>
      <c r="ACM12" s="27">
        <f t="shared" si="570"/>
        <v>0</v>
      </c>
      <c r="ACN12" s="27">
        <f t="shared" si="571"/>
        <v>0</v>
      </c>
      <c r="ACO12" s="27">
        <f t="shared" si="572"/>
        <v>0</v>
      </c>
      <c r="ACP12" s="27">
        <f t="shared" si="573"/>
        <v>0</v>
      </c>
      <c r="ACQ12" s="27">
        <f t="shared" si="574"/>
        <v>0</v>
      </c>
      <c r="ACR12" s="27" t="str">
        <f t="shared" si="575"/>
        <v>22.1</v>
      </c>
      <c r="ACS12" s="27">
        <f t="shared" si="576"/>
        <v>0</v>
      </c>
      <c r="ACT12" s="27">
        <f t="shared" si="577"/>
        <v>0</v>
      </c>
      <c r="ACU12" s="27">
        <f t="shared" si="578"/>
        <v>0</v>
      </c>
      <c r="ACV12" s="27">
        <f t="shared" si="579"/>
        <v>0</v>
      </c>
      <c r="ACW12" s="27">
        <f t="shared" si="580"/>
        <v>0</v>
      </c>
      <c r="ACX12" s="27">
        <f t="shared" si="581"/>
        <v>0</v>
      </c>
      <c r="ACY12" s="27">
        <f t="shared" si="582"/>
        <v>0</v>
      </c>
      <c r="ACZ12" s="27">
        <f t="shared" si="583"/>
        <v>0</v>
      </c>
      <c r="ADA12" s="27">
        <f t="shared" si="584"/>
        <v>0</v>
      </c>
      <c r="ADB12" s="27">
        <f t="shared" si="585"/>
        <v>0</v>
      </c>
      <c r="ADC12" s="27">
        <f t="shared" si="586"/>
        <v>0</v>
      </c>
      <c r="ADD12" s="27">
        <f t="shared" si="587"/>
        <v>0</v>
      </c>
      <c r="ADE12" s="27">
        <f t="shared" si="588"/>
        <v>0</v>
      </c>
      <c r="ADF12" s="27">
        <f t="shared" si="589"/>
        <v>0</v>
      </c>
      <c r="ADG12" s="27">
        <f t="shared" si="590"/>
        <v>0</v>
      </c>
      <c r="ADH12" s="27">
        <f t="shared" si="591"/>
        <v>0</v>
      </c>
      <c r="ADI12" s="27">
        <f t="shared" si="592"/>
        <v>0</v>
      </c>
      <c r="ADJ12" s="27">
        <f t="shared" si="593"/>
        <v>0</v>
      </c>
      <c r="ADK12" s="27">
        <f t="shared" si="594"/>
        <v>0</v>
      </c>
      <c r="ADL12" s="27">
        <f t="shared" si="595"/>
        <v>0</v>
      </c>
      <c r="ADM12" s="27">
        <f t="shared" si="596"/>
        <v>0</v>
      </c>
      <c r="ADN12" s="27">
        <f t="shared" si="597"/>
        <v>0</v>
      </c>
      <c r="ADO12" s="27">
        <f t="shared" si="598"/>
        <v>0</v>
      </c>
      <c r="ADP12" s="27">
        <f t="shared" si="599"/>
        <v>0</v>
      </c>
      <c r="ADQ12" s="27">
        <f t="shared" si="600"/>
        <v>0</v>
      </c>
      <c r="ADR12" s="27">
        <f t="shared" si="601"/>
        <v>0</v>
      </c>
      <c r="ADS12" s="27" t="str">
        <f t="shared" si="602"/>
        <v>58.4</v>
      </c>
      <c r="ADT12" s="27">
        <f t="shared" si="603"/>
        <v>0</v>
      </c>
      <c r="ADU12" s="27">
        <f t="shared" si="604"/>
        <v>0</v>
      </c>
      <c r="ADV12" s="27" t="str">
        <f t="shared" si="605"/>
        <v>61.2</v>
      </c>
      <c r="ADW12" s="27">
        <f t="shared" si="606"/>
        <v>0</v>
      </c>
      <c r="ADX12" s="27">
        <f t="shared" si="607"/>
        <v>0</v>
      </c>
      <c r="ADY12" s="27" t="str">
        <f t="shared" si="608"/>
        <v>28.5</v>
      </c>
      <c r="ADZ12" s="27">
        <f t="shared" si="609"/>
        <v>0</v>
      </c>
      <c r="AEA12" s="27">
        <f t="shared" si="610"/>
        <v>0</v>
      </c>
      <c r="AEB12" s="27">
        <f t="shared" si="611"/>
        <v>0</v>
      </c>
      <c r="AEC12" s="27">
        <f t="shared" si="612"/>
        <v>0</v>
      </c>
      <c r="AED12" s="27">
        <f t="shared" si="613"/>
        <v>0</v>
      </c>
      <c r="AEE12" s="27">
        <f t="shared" si="614"/>
        <v>0</v>
      </c>
      <c r="AEF12" s="27">
        <f t="shared" si="615"/>
        <v>0</v>
      </c>
      <c r="AEG12" s="27">
        <f t="shared" si="616"/>
        <v>0</v>
      </c>
      <c r="AEH12" s="27">
        <f t="shared" si="617"/>
        <v>0</v>
      </c>
      <c r="AEI12" s="27">
        <f t="shared" si="618"/>
        <v>0</v>
      </c>
      <c r="AEJ12" s="27">
        <f t="shared" si="619"/>
        <v>0</v>
      </c>
      <c r="AEK12" s="27">
        <f t="shared" si="620"/>
        <v>0</v>
      </c>
      <c r="AEL12" s="27">
        <f t="shared" si="621"/>
        <v>0</v>
      </c>
      <c r="AEM12" s="27">
        <f t="shared" si="622"/>
        <v>0</v>
      </c>
      <c r="AEN12" s="27">
        <f t="shared" si="623"/>
        <v>0</v>
      </c>
      <c r="AEO12" s="27">
        <f t="shared" si="624"/>
        <v>0</v>
      </c>
      <c r="AEP12" s="27">
        <f t="shared" si="625"/>
        <v>0</v>
      </c>
      <c r="AEQ12" s="27">
        <f t="shared" si="626"/>
        <v>0</v>
      </c>
      <c r="AER12" s="27">
        <f t="shared" si="627"/>
        <v>0</v>
      </c>
      <c r="AES12" s="27">
        <f t="shared" si="628"/>
        <v>0</v>
      </c>
      <c r="AET12" s="27">
        <f t="shared" si="629"/>
        <v>0</v>
      </c>
      <c r="AEU12" s="27">
        <f t="shared" si="630"/>
        <v>0</v>
      </c>
      <c r="AEV12" s="27">
        <f t="shared" si="631"/>
        <v>0</v>
      </c>
      <c r="AEW12" s="27">
        <f t="shared" si="632"/>
        <v>0</v>
      </c>
      <c r="AEX12" s="27">
        <f t="shared" si="633"/>
        <v>0</v>
      </c>
      <c r="AEY12" s="27">
        <f t="shared" si="634"/>
        <v>0</v>
      </c>
      <c r="AEZ12" s="27">
        <f t="shared" si="635"/>
        <v>0</v>
      </c>
      <c r="AFA12" s="27">
        <f t="shared" si="636"/>
        <v>0</v>
      </c>
      <c r="AFB12" s="27">
        <f t="shared" si="637"/>
        <v>0</v>
      </c>
      <c r="AFC12" s="27">
        <f t="shared" si="638"/>
        <v>0</v>
      </c>
      <c r="AFD12" s="27">
        <f t="shared" si="639"/>
        <v>0</v>
      </c>
      <c r="AFE12" s="27">
        <f t="shared" si="640"/>
        <v>0</v>
      </c>
      <c r="AFF12" s="27">
        <f t="shared" si="641"/>
        <v>0</v>
      </c>
      <c r="AFG12" s="27">
        <f t="shared" si="642"/>
        <v>0</v>
      </c>
      <c r="AFH12" s="27">
        <f t="shared" si="643"/>
        <v>0</v>
      </c>
      <c r="AFI12" s="27">
        <f t="shared" si="644"/>
        <v>0</v>
      </c>
      <c r="AFJ12" s="27">
        <f t="shared" si="645"/>
        <v>0</v>
      </c>
      <c r="AFL12" s="27">
        <f t="shared" si="646"/>
        <v>4</v>
      </c>
      <c r="AFN12" s="27">
        <v>8</v>
      </c>
      <c r="AFO12" s="27">
        <f t="shared" si="647"/>
        <v>8</v>
      </c>
      <c r="AFP12" s="27">
        <f t="shared" si="648"/>
        <v>8</v>
      </c>
      <c r="AFQ12" s="27">
        <f t="shared" si="649"/>
        <v>8</v>
      </c>
      <c r="AFR12" s="27">
        <f t="shared" si="650"/>
        <v>0</v>
      </c>
      <c r="AFS12" s="27">
        <f t="shared" si="651"/>
        <v>0</v>
      </c>
      <c r="AFT12" s="27">
        <f t="shared" si="652"/>
        <v>0</v>
      </c>
      <c r="AFU12" s="27">
        <f t="shared" si="653"/>
        <v>0</v>
      </c>
      <c r="AFV12" s="27">
        <f t="shared" si="654"/>
        <v>0</v>
      </c>
      <c r="AFW12" s="27">
        <f t="shared" si="655"/>
        <v>0</v>
      </c>
      <c r="AFX12" s="27">
        <f t="shared" si="656"/>
        <v>0</v>
      </c>
      <c r="AFY12" s="27">
        <f t="shared" si="657"/>
        <v>0</v>
      </c>
      <c r="AFZ12" s="27">
        <f t="shared" si="658"/>
        <v>8</v>
      </c>
      <c r="AGA12" s="27">
        <f t="shared" si="659"/>
        <v>0</v>
      </c>
      <c r="AGB12" s="27">
        <f t="shared" si="660"/>
        <v>0</v>
      </c>
      <c r="AGC12" s="27">
        <f t="shared" si="661"/>
        <v>0</v>
      </c>
      <c r="AGD12" s="27">
        <f t="shared" si="662"/>
        <v>0</v>
      </c>
      <c r="AGE12" s="27">
        <f t="shared" si="663"/>
        <v>0</v>
      </c>
      <c r="AGF12" s="27">
        <f t="shared" si="664"/>
        <v>0</v>
      </c>
      <c r="AGG12" s="27">
        <f t="shared" si="665"/>
        <v>0</v>
      </c>
      <c r="AGH12" s="27">
        <f t="shared" si="666"/>
        <v>0</v>
      </c>
      <c r="AGI12" s="27">
        <f t="shared" si="667"/>
        <v>0</v>
      </c>
      <c r="AGJ12" s="27">
        <f t="shared" si="668"/>
        <v>0</v>
      </c>
      <c r="AGK12" s="27">
        <f t="shared" si="669"/>
        <v>0</v>
      </c>
      <c r="AGL12" s="27">
        <f t="shared" si="670"/>
        <v>0</v>
      </c>
      <c r="AGM12" s="27">
        <f t="shared" si="671"/>
        <v>0</v>
      </c>
      <c r="AGN12" s="27">
        <f t="shared" si="672"/>
        <v>0</v>
      </c>
      <c r="AGO12" s="27">
        <f t="shared" si="673"/>
        <v>0</v>
      </c>
      <c r="AGP12" s="27">
        <f t="shared" si="674"/>
        <v>0</v>
      </c>
      <c r="AGQ12" s="27">
        <f t="shared" si="675"/>
        <v>0</v>
      </c>
      <c r="AGR12" s="27">
        <f t="shared" si="676"/>
        <v>0</v>
      </c>
      <c r="AGS12" s="27">
        <f t="shared" si="677"/>
        <v>0</v>
      </c>
      <c r="AGT12" s="27">
        <f t="shared" si="678"/>
        <v>0</v>
      </c>
      <c r="AGU12" s="27">
        <f t="shared" si="679"/>
        <v>0</v>
      </c>
      <c r="AGV12" s="27">
        <f t="shared" si="680"/>
        <v>0</v>
      </c>
      <c r="AGW12" s="27">
        <f t="shared" si="681"/>
        <v>0</v>
      </c>
      <c r="AGX12" s="27">
        <f t="shared" si="682"/>
        <v>0</v>
      </c>
      <c r="AGY12" s="27">
        <f t="shared" si="683"/>
        <v>0</v>
      </c>
      <c r="AGZ12" s="27">
        <f t="shared" si="684"/>
        <v>0</v>
      </c>
      <c r="AHA12" s="27">
        <f t="shared" si="685"/>
        <v>8</v>
      </c>
      <c r="AHB12" s="27">
        <f t="shared" si="686"/>
        <v>0</v>
      </c>
      <c r="AHC12" s="27">
        <f t="shared" si="687"/>
        <v>0</v>
      </c>
      <c r="AHD12" s="27">
        <f t="shared" si="688"/>
        <v>8</v>
      </c>
      <c r="AHE12" s="27">
        <f t="shared" si="689"/>
        <v>0</v>
      </c>
      <c r="AHF12" s="27">
        <f t="shared" si="690"/>
        <v>0</v>
      </c>
      <c r="AHG12" s="27">
        <f t="shared" si="691"/>
        <v>8</v>
      </c>
      <c r="AHH12" s="27">
        <f t="shared" si="692"/>
        <v>0</v>
      </c>
      <c r="AHI12" s="27">
        <f t="shared" si="693"/>
        <v>0</v>
      </c>
      <c r="AHJ12" s="27">
        <f t="shared" si="694"/>
        <v>0</v>
      </c>
      <c r="AHK12" s="27">
        <f t="shared" si="695"/>
        <v>0</v>
      </c>
      <c r="AHL12" s="27">
        <f t="shared" si="696"/>
        <v>0</v>
      </c>
      <c r="AHM12" s="27">
        <f t="shared" si="697"/>
        <v>0</v>
      </c>
      <c r="AHN12" s="27">
        <f t="shared" si="698"/>
        <v>0</v>
      </c>
      <c r="AHO12" s="27">
        <f t="shared" si="699"/>
        <v>0</v>
      </c>
      <c r="AHP12" s="27">
        <f t="shared" si="700"/>
        <v>0</v>
      </c>
      <c r="AHQ12" s="27">
        <f t="shared" si="701"/>
        <v>0</v>
      </c>
      <c r="AHR12" s="27">
        <f t="shared" si="702"/>
        <v>0</v>
      </c>
      <c r="AHS12" s="27">
        <f t="shared" si="703"/>
        <v>0</v>
      </c>
      <c r="AHT12" s="27">
        <f t="shared" si="704"/>
        <v>0</v>
      </c>
      <c r="AHU12" s="27">
        <f t="shared" si="705"/>
        <v>0</v>
      </c>
      <c r="AHV12" s="27">
        <f t="shared" si="706"/>
        <v>0</v>
      </c>
      <c r="AHW12" s="27">
        <f t="shared" si="707"/>
        <v>0</v>
      </c>
      <c r="AHX12" s="27">
        <f t="shared" si="708"/>
        <v>0</v>
      </c>
      <c r="AHY12" s="27">
        <f t="shared" si="709"/>
        <v>0</v>
      </c>
      <c r="AHZ12" s="27">
        <f t="shared" si="710"/>
        <v>0</v>
      </c>
      <c r="AIA12" s="27">
        <f t="shared" si="711"/>
        <v>0</v>
      </c>
      <c r="AIB12" s="27">
        <f t="shared" si="712"/>
        <v>0</v>
      </c>
      <c r="AIC12" s="27">
        <f t="shared" si="713"/>
        <v>0</v>
      </c>
      <c r="AID12" s="27">
        <f t="shared" si="714"/>
        <v>0</v>
      </c>
      <c r="AIE12" s="27">
        <f t="shared" si="715"/>
        <v>0</v>
      </c>
      <c r="AIF12" s="27">
        <f t="shared" si="716"/>
        <v>0</v>
      </c>
      <c r="AIG12" s="27">
        <f t="shared" si="717"/>
        <v>0</v>
      </c>
      <c r="AIH12" s="27">
        <f t="shared" si="718"/>
        <v>0</v>
      </c>
      <c r="AII12" s="27">
        <f t="shared" si="719"/>
        <v>0</v>
      </c>
      <c r="AIJ12" s="27">
        <f t="shared" si="720"/>
        <v>0</v>
      </c>
      <c r="AIK12" s="27">
        <f t="shared" si="721"/>
        <v>0</v>
      </c>
      <c r="AIL12" s="27">
        <f t="shared" si="722"/>
        <v>0</v>
      </c>
      <c r="AIM12" s="27">
        <f t="shared" si="723"/>
        <v>0</v>
      </c>
      <c r="AIN12" s="27">
        <f t="shared" si="724"/>
        <v>0</v>
      </c>
      <c r="AIO12" s="27">
        <f t="shared" si="725"/>
        <v>0</v>
      </c>
      <c r="AIP12" s="27">
        <f t="shared" si="726"/>
        <v>0</v>
      </c>
      <c r="AIQ12" s="27">
        <f t="shared" si="727"/>
        <v>0</v>
      </c>
      <c r="AIR12" s="27">
        <f t="shared" si="728"/>
        <v>0</v>
      </c>
      <c r="AIT12" s="27">
        <v>1</v>
      </c>
      <c r="AIU12" s="27">
        <v>1</v>
      </c>
      <c r="AIV12" s="27">
        <v>1</v>
      </c>
      <c r="AIW12" s="27">
        <f t="shared" si="729"/>
        <v>0</v>
      </c>
      <c r="AIX12" s="27">
        <f t="shared" si="730"/>
        <v>0</v>
      </c>
      <c r="AIY12" s="27">
        <f t="shared" si="731"/>
        <v>0</v>
      </c>
      <c r="AIZ12" s="27">
        <f t="shared" si="732"/>
        <v>0</v>
      </c>
      <c r="AJA12" s="27">
        <f t="shared" si="733"/>
        <v>0</v>
      </c>
      <c r="AJB12" s="27">
        <f t="shared" si="734"/>
        <v>0</v>
      </c>
      <c r="AJC12" s="27">
        <f t="shared" si="735"/>
        <v>0</v>
      </c>
      <c r="AJD12" s="27">
        <f t="shared" si="736"/>
        <v>0</v>
      </c>
      <c r="AJE12" s="27">
        <f t="shared" si="737"/>
        <v>0.25</v>
      </c>
      <c r="AJF12" s="27">
        <f t="shared" si="738"/>
        <v>0</v>
      </c>
      <c r="AJG12" s="27">
        <f t="shared" si="739"/>
        <v>0</v>
      </c>
      <c r="AJH12" s="27">
        <f t="shared" si="740"/>
        <v>0</v>
      </c>
      <c r="AJI12" s="27">
        <f t="shared" si="741"/>
        <v>0</v>
      </c>
      <c r="AJJ12" s="27">
        <f t="shared" si="742"/>
        <v>0</v>
      </c>
      <c r="AJK12" s="27">
        <f t="shared" si="743"/>
        <v>0</v>
      </c>
      <c r="AJL12" s="27">
        <f t="shared" si="744"/>
        <v>0</v>
      </c>
      <c r="AJM12" s="27">
        <f t="shared" si="745"/>
        <v>0</v>
      </c>
      <c r="AJN12" s="27">
        <f t="shared" si="746"/>
        <v>0</v>
      </c>
      <c r="AJO12" s="27">
        <f t="shared" si="747"/>
        <v>0</v>
      </c>
      <c r="AJP12" s="27">
        <f t="shared" si="748"/>
        <v>0</v>
      </c>
      <c r="AJQ12" s="27">
        <f t="shared" si="749"/>
        <v>0</v>
      </c>
      <c r="AJR12" s="27">
        <f t="shared" si="750"/>
        <v>0</v>
      </c>
      <c r="AJS12" s="27">
        <f t="shared" si="751"/>
        <v>0</v>
      </c>
      <c r="AJT12" s="27">
        <f t="shared" si="752"/>
        <v>0</v>
      </c>
      <c r="AJU12" s="27">
        <f t="shared" si="753"/>
        <v>0</v>
      </c>
      <c r="AJV12" s="27">
        <f t="shared" si="754"/>
        <v>0</v>
      </c>
      <c r="AJW12" s="27">
        <f t="shared" si="755"/>
        <v>0</v>
      </c>
      <c r="AJX12" s="27">
        <f t="shared" si="756"/>
        <v>0</v>
      </c>
      <c r="AJY12" s="27">
        <f t="shared" si="757"/>
        <v>0</v>
      </c>
      <c r="AJZ12" s="27">
        <f t="shared" si="758"/>
        <v>0</v>
      </c>
      <c r="AKA12" s="27">
        <f t="shared" si="759"/>
        <v>0</v>
      </c>
      <c r="AKB12" s="27">
        <f t="shared" si="760"/>
        <v>0</v>
      </c>
      <c r="AKC12" s="27">
        <f t="shared" si="761"/>
        <v>0</v>
      </c>
      <c r="AKD12" s="27">
        <f t="shared" si="762"/>
        <v>0</v>
      </c>
      <c r="AKE12" s="27">
        <f t="shared" si="763"/>
        <v>0</v>
      </c>
      <c r="AKF12" s="27">
        <f t="shared" si="764"/>
        <v>0.25</v>
      </c>
      <c r="AKG12" s="27">
        <f t="shared" si="765"/>
        <v>0</v>
      </c>
      <c r="AKH12" s="27">
        <f t="shared" si="766"/>
        <v>0</v>
      </c>
      <c r="AKI12" s="27">
        <f t="shared" si="767"/>
        <v>0.25</v>
      </c>
      <c r="AKJ12" s="27">
        <f t="shared" si="768"/>
        <v>0</v>
      </c>
      <c r="AKK12" s="27">
        <f t="shared" si="769"/>
        <v>0</v>
      </c>
      <c r="AKL12" s="27">
        <f t="shared" si="770"/>
        <v>0.25</v>
      </c>
      <c r="AKM12" s="27">
        <f t="shared" si="771"/>
        <v>0</v>
      </c>
      <c r="AKN12" s="27">
        <f t="shared" si="772"/>
        <v>0</v>
      </c>
      <c r="AKO12" s="27">
        <f t="shared" si="773"/>
        <v>0</v>
      </c>
      <c r="AKP12" s="27">
        <f t="shared" si="774"/>
        <v>0</v>
      </c>
      <c r="AKQ12" s="27">
        <f t="shared" si="775"/>
        <v>0</v>
      </c>
      <c r="AKR12" s="27">
        <f t="shared" si="776"/>
        <v>0</v>
      </c>
      <c r="AKS12" s="27">
        <f t="shared" si="777"/>
        <v>0</v>
      </c>
      <c r="AKT12" s="27">
        <f t="shared" si="778"/>
        <v>0</v>
      </c>
      <c r="AKU12" s="27">
        <f t="shared" si="779"/>
        <v>0</v>
      </c>
      <c r="AKV12" s="27">
        <f t="shared" si="780"/>
        <v>0</v>
      </c>
      <c r="AKW12" s="27">
        <f t="shared" si="781"/>
        <v>0</v>
      </c>
      <c r="AKX12" s="27">
        <f t="shared" si="782"/>
        <v>0</v>
      </c>
      <c r="AKY12" s="27">
        <f t="shared" si="783"/>
        <v>0</v>
      </c>
      <c r="AKZ12" s="27">
        <f t="shared" si="784"/>
        <v>0</v>
      </c>
      <c r="ALA12" s="27">
        <f t="shared" si="785"/>
        <v>0</v>
      </c>
      <c r="ALB12" s="27">
        <f t="shared" si="786"/>
        <v>0</v>
      </c>
      <c r="ALC12" s="27">
        <f t="shared" si="787"/>
        <v>0</v>
      </c>
      <c r="ALD12" s="27">
        <f t="shared" si="788"/>
        <v>0</v>
      </c>
      <c r="ALE12" s="27">
        <f t="shared" si="789"/>
        <v>0</v>
      </c>
      <c r="ALF12" s="27">
        <f t="shared" si="790"/>
        <v>0</v>
      </c>
      <c r="ALG12" s="27">
        <f t="shared" si="791"/>
        <v>0</v>
      </c>
      <c r="ALH12" s="27">
        <f t="shared" si="792"/>
        <v>0</v>
      </c>
      <c r="ALI12" s="27">
        <f t="shared" si="793"/>
        <v>0</v>
      </c>
      <c r="ALJ12" s="27">
        <f t="shared" si="794"/>
        <v>0</v>
      </c>
      <c r="ALK12" s="27">
        <f t="shared" si="795"/>
        <v>0</v>
      </c>
      <c r="ALL12" s="27">
        <f t="shared" si="796"/>
        <v>0</v>
      </c>
      <c r="ALM12" s="27">
        <f t="shared" si="797"/>
        <v>0</v>
      </c>
      <c r="ALN12" s="27">
        <f t="shared" si="798"/>
        <v>0</v>
      </c>
      <c r="ALO12" s="27">
        <f t="shared" si="799"/>
        <v>0</v>
      </c>
      <c r="ALP12" s="27">
        <f t="shared" si="800"/>
        <v>0</v>
      </c>
      <c r="ALQ12" s="27">
        <f t="shared" si="801"/>
        <v>0</v>
      </c>
      <c r="ALR12" s="27">
        <f t="shared" si="802"/>
        <v>0</v>
      </c>
      <c r="ALS12" s="27">
        <f t="shared" si="803"/>
        <v>0</v>
      </c>
      <c r="ALT12" s="27">
        <f t="shared" si="804"/>
        <v>0</v>
      </c>
      <c r="ALU12" s="27">
        <f t="shared" si="805"/>
        <v>0</v>
      </c>
      <c r="ALV12" s="27">
        <f t="shared" si="806"/>
        <v>0</v>
      </c>
      <c r="ALW12" s="27">
        <f t="shared" si="807"/>
        <v>0</v>
      </c>
    </row>
    <row r="13" spans="1:1022" x14ac:dyDescent="0.35">
      <c r="A13" s="27">
        <v>128</v>
      </c>
      <c r="B13" s="79" t="s">
        <v>345</v>
      </c>
      <c r="C13" s="91">
        <f>VLOOKUP($A13, RankingsX!$A$1:$AN$241, 40, FALSE)</f>
        <v>11</v>
      </c>
      <c r="D13" s="79" t="s">
        <v>398</v>
      </c>
      <c r="E13" s="196">
        <v>10</v>
      </c>
      <c r="F13" s="196">
        <v>10</v>
      </c>
      <c r="G13" s="306"/>
      <c r="H13">
        <v>1777</v>
      </c>
      <c r="I13" s="29">
        <f t="shared" si="0"/>
        <v>6</v>
      </c>
      <c r="J13" s="27">
        <v>16</v>
      </c>
      <c r="L13" s="27" t="s">
        <v>1733</v>
      </c>
      <c r="M13" s="100" t="s">
        <v>1707</v>
      </c>
      <c r="N13" s="27" t="s">
        <v>1764</v>
      </c>
      <c r="O13" s="27" t="s">
        <v>24</v>
      </c>
      <c r="P13" s="27" t="s">
        <v>24</v>
      </c>
      <c r="Q13" s="27" t="s">
        <v>24</v>
      </c>
      <c r="R13" s="27" t="s">
        <v>24</v>
      </c>
      <c r="S13" s="27" t="s">
        <v>24</v>
      </c>
      <c r="T13" s="27" t="s">
        <v>24</v>
      </c>
      <c r="U13" s="27" t="s">
        <v>24</v>
      </c>
      <c r="V13" s="27" t="s">
        <v>24</v>
      </c>
      <c r="W13" s="27" t="s">
        <v>1833</v>
      </c>
      <c r="X13" s="27" t="s">
        <v>24</v>
      </c>
      <c r="Y13" s="27" t="s">
        <v>24</v>
      </c>
      <c r="Z13" s="27" t="s">
        <v>24</v>
      </c>
      <c r="AA13" s="27" t="s">
        <v>24</v>
      </c>
      <c r="AB13" s="27" t="s">
        <v>24</v>
      </c>
      <c r="AC13" s="27" t="s">
        <v>24</v>
      </c>
      <c r="AD13" s="27" t="s">
        <v>24</v>
      </c>
      <c r="AE13" s="27" t="s">
        <v>24</v>
      </c>
      <c r="AF13" s="27" t="s">
        <v>24</v>
      </c>
      <c r="AG13" s="27" t="s">
        <v>24</v>
      </c>
      <c r="AH13" s="27" t="s">
        <v>24</v>
      </c>
      <c r="AI13" s="27" t="s">
        <v>24</v>
      </c>
      <c r="AJ13" s="27" t="s">
        <v>24</v>
      </c>
      <c r="AK13" s="27" t="s">
        <v>24</v>
      </c>
      <c r="AL13" s="27" t="s">
        <v>24</v>
      </c>
      <c r="AM13" s="27" t="s">
        <v>24</v>
      </c>
      <c r="AN13" s="27" t="s">
        <v>24</v>
      </c>
      <c r="AO13" s="27" t="s">
        <v>24</v>
      </c>
      <c r="AP13" s="27" t="s">
        <v>24</v>
      </c>
      <c r="AQ13" s="27" t="s">
        <v>24</v>
      </c>
      <c r="AR13" s="27" t="s">
        <v>24</v>
      </c>
      <c r="AS13" s="27" t="s">
        <v>24</v>
      </c>
      <c r="AT13" s="27" t="s">
        <v>24</v>
      </c>
      <c r="AU13" s="27" t="s">
        <v>24</v>
      </c>
      <c r="AV13" s="27" t="s">
        <v>24</v>
      </c>
      <c r="AW13" s="27" t="s">
        <v>24</v>
      </c>
      <c r="AX13" s="27" t="s">
        <v>1858</v>
      </c>
      <c r="AY13" s="27" t="s">
        <v>24</v>
      </c>
      <c r="AZ13" s="27" t="s">
        <v>24</v>
      </c>
      <c r="BA13" s="27" t="s">
        <v>1878</v>
      </c>
      <c r="BB13" s="27" t="s">
        <v>24</v>
      </c>
      <c r="BC13" s="27" t="s">
        <v>24</v>
      </c>
      <c r="BD13" s="27" t="s">
        <v>24</v>
      </c>
      <c r="BE13" s="27" t="s">
        <v>24</v>
      </c>
      <c r="BF13" s="27" t="s">
        <v>24</v>
      </c>
      <c r="BG13" s="27" t="s">
        <v>24</v>
      </c>
      <c r="BH13" s="27" t="s">
        <v>24</v>
      </c>
      <c r="BI13" s="27" t="s">
        <v>24</v>
      </c>
      <c r="BJ13" s="27" t="s">
        <v>24</v>
      </c>
      <c r="BK13" s="27" t="s">
        <v>24</v>
      </c>
      <c r="BL13" s="27" t="s">
        <v>24</v>
      </c>
      <c r="BM13" s="27" t="s">
        <v>24</v>
      </c>
      <c r="BN13" s="27" t="s">
        <v>24</v>
      </c>
      <c r="BO13" s="27" t="s">
        <v>24</v>
      </c>
      <c r="BP13" s="27" t="s">
        <v>24</v>
      </c>
      <c r="BQ13" s="27" t="s">
        <v>24</v>
      </c>
      <c r="BR13" s="27" t="s">
        <v>24</v>
      </c>
      <c r="BS13" s="27" t="s">
        <v>24</v>
      </c>
      <c r="BT13" s="27" t="s">
        <v>24</v>
      </c>
      <c r="BU13" s="27" t="s">
        <v>24</v>
      </c>
      <c r="BV13" s="27" t="s">
        <v>24</v>
      </c>
      <c r="BW13" s="27" t="s">
        <v>24</v>
      </c>
      <c r="BX13" s="27" t="s">
        <v>24</v>
      </c>
      <c r="BY13" s="27" t="s">
        <v>24</v>
      </c>
      <c r="BZ13" s="27" t="s">
        <v>24</v>
      </c>
      <c r="CA13" s="27" t="s">
        <v>24</v>
      </c>
      <c r="CB13" s="27" t="s">
        <v>24</v>
      </c>
      <c r="CC13" s="27" t="s">
        <v>24</v>
      </c>
      <c r="CD13" s="27" t="s">
        <v>24</v>
      </c>
      <c r="CE13" s="27" t="s">
        <v>24</v>
      </c>
      <c r="CF13" s="27" t="s">
        <v>24</v>
      </c>
      <c r="CG13" s="27" t="s">
        <v>24</v>
      </c>
      <c r="CH13" s="27" t="s">
        <v>24</v>
      </c>
      <c r="CI13" s="27" t="s">
        <v>24</v>
      </c>
      <c r="CJ13" s="27" t="s">
        <v>24</v>
      </c>
      <c r="CK13" s="27" t="s">
        <v>24</v>
      </c>
      <c r="CL13" s="27" t="s">
        <v>24</v>
      </c>
      <c r="CM13" s="27" t="s">
        <v>24</v>
      </c>
      <c r="CN13" s="27" t="s">
        <v>24</v>
      </c>
      <c r="CO13" s="27" t="s">
        <v>24</v>
      </c>
      <c r="CQ13" s="28">
        <f t="shared" si="1"/>
        <v>1</v>
      </c>
      <c r="CR13" s="28">
        <f t="shared" si="2"/>
        <v>1</v>
      </c>
      <c r="CS13" s="28">
        <f t="shared" si="3"/>
        <v>0</v>
      </c>
      <c r="CT13" s="28">
        <f t="shared" si="4"/>
        <v>2</v>
      </c>
      <c r="CU13" s="28">
        <f t="shared" si="5"/>
        <v>1</v>
      </c>
      <c r="CV13" s="28">
        <f t="shared" si="6"/>
        <v>1</v>
      </c>
      <c r="CW13" s="28">
        <f t="shared" si="7"/>
        <v>0</v>
      </c>
      <c r="CX13" s="28">
        <f t="shared" si="8"/>
        <v>2</v>
      </c>
      <c r="CY13" s="28">
        <f t="shared" si="9"/>
        <v>0</v>
      </c>
      <c r="CZ13" s="28">
        <f t="shared" si="10"/>
        <v>0</v>
      </c>
      <c r="DA13" s="28">
        <f t="shared" si="11"/>
        <v>0</v>
      </c>
      <c r="DB13" s="28">
        <f t="shared" si="12"/>
        <v>0</v>
      </c>
      <c r="DC13" s="28">
        <f t="shared" si="13"/>
        <v>0</v>
      </c>
      <c r="DD13" s="28">
        <f t="shared" si="14"/>
        <v>0</v>
      </c>
      <c r="DE13" s="28">
        <f t="shared" si="15"/>
        <v>0</v>
      </c>
      <c r="DF13" s="28">
        <f t="shared" si="16"/>
        <v>0</v>
      </c>
      <c r="DG13" s="28">
        <f t="shared" si="17"/>
        <v>1</v>
      </c>
      <c r="DH13" s="28">
        <f t="shared" si="18"/>
        <v>0</v>
      </c>
      <c r="DI13" s="28">
        <f t="shared" si="19"/>
        <v>0</v>
      </c>
      <c r="DJ13" s="28">
        <f t="shared" si="20"/>
        <v>1</v>
      </c>
      <c r="DK13" s="28">
        <f t="shared" si="21"/>
        <v>0</v>
      </c>
      <c r="DL13" s="28">
        <f t="shared" si="22"/>
        <v>0</v>
      </c>
      <c r="DM13" s="28">
        <f t="shared" si="23"/>
        <v>0</v>
      </c>
      <c r="DN13" s="28">
        <f t="shared" si="24"/>
        <v>0</v>
      </c>
      <c r="DO13" s="28">
        <f t="shared" si="25"/>
        <v>1</v>
      </c>
      <c r="DP13" s="28">
        <f t="shared" si="26"/>
        <v>1</v>
      </c>
      <c r="DR13">
        <f t="shared" si="27"/>
        <v>1</v>
      </c>
      <c r="DS13">
        <f t="shared" si="28"/>
        <v>4</v>
      </c>
      <c r="DT13">
        <f t="shared" si="29"/>
        <v>2</v>
      </c>
      <c r="DU13">
        <f t="shared" si="30"/>
        <v>0</v>
      </c>
      <c r="DV13">
        <f t="shared" si="31"/>
        <v>0</v>
      </c>
      <c r="DW13">
        <f t="shared" si="32"/>
        <v>0</v>
      </c>
      <c r="DX13">
        <f t="shared" si="33"/>
        <v>0</v>
      </c>
      <c r="DY13">
        <f t="shared" si="34"/>
        <v>0</v>
      </c>
      <c r="DZ13">
        <f t="shared" si="35"/>
        <v>0</v>
      </c>
      <c r="EA13">
        <f t="shared" si="36"/>
        <v>0</v>
      </c>
      <c r="EB13">
        <f t="shared" si="37"/>
        <v>0</v>
      </c>
      <c r="EC13">
        <f t="shared" si="38"/>
        <v>4</v>
      </c>
      <c r="ED13">
        <f t="shared" si="39"/>
        <v>0</v>
      </c>
      <c r="EE13">
        <f t="shared" si="40"/>
        <v>0</v>
      </c>
      <c r="EF13">
        <f t="shared" si="41"/>
        <v>0</v>
      </c>
      <c r="EG13">
        <f t="shared" si="42"/>
        <v>0</v>
      </c>
      <c r="EH13">
        <f t="shared" si="43"/>
        <v>0</v>
      </c>
      <c r="EI13">
        <f t="shared" si="44"/>
        <v>0</v>
      </c>
      <c r="EJ13">
        <f t="shared" si="45"/>
        <v>0</v>
      </c>
      <c r="EK13">
        <f t="shared" si="46"/>
        <v>0</v>
      </c>
      <c r="EL13">
        <f t="shared" si="47"/>
        <v>0</v>
      </c>
      <c r="EM13">
        <f t="shared" si="48"/>
        <v>0</v>
      </c>
      <c r="EN13">
        <f t="shared" si="49"/>
        <v>0</v>
      </c>
      <c r="EO13">
        <f t="shared" si="50"/>
        <v>0</v>
      </c>
      <c r="EP13">
        <f t="shared" si="51"/>
        <v>0</v>
      </c>
      <c r="EQ13">
        <f t="shared" si="52"/>
        <v>0</v>
      </c>
      <c r="ER13">
        <f t="shared" si="53"/>
        <v>0</v>
      </c>
      <c r="ES13">
        <f t="shared" si="54"/>
        <v>0</v>
      </c>
      <c r="ET13">
        <f t="shared" si="55"/>
        <v>0</v>
      </c>
      <c r="EU13">
        <f t="shared" si="56"/>
        <v>0</v>
      </c>
      <c r="EV13">
        <f t="shared" si="57"/>
        <v>0</v>
      </c>
      <c r="EW13">
        <f t="shared" si="58"/>
        <v>0</v>
      </c>
      <c r="EX13">
        <f t="shared" si="59"/>
        <v>0</v>
      </c>
      <c r="EY13">
        <f t="shared" si="60"/>
        <v>0</v>
      </c>
      <c r="EZ13">
        <f t="shared" si="61"/>
        <v>0</v>
      </c>
      <c r="FA13">
        <f t="shared" si="62"/>
        <v>0</v>
      </c>
      <c r="FB13">
        <f t="shared" si="63"/>
        <v>0</v>
      </c>
      <c r="FC13">
        <f t="shared" si="64"/>
        <v>0</v>
      </c>
      <c r="FD13">
        <f t="shared" si="65"/>
        <v>13</v>
      </c>
      <c r="FE13">
        <f t="shared" si="66"/>
        <v>0</v>
      </c>
      <c r="FF13">
        <f t="shared" si="67"/>
        <v>0</v>
      </c>
      <c r="FG13">
        <f t="shared" si="68"/>
        <v>16</v>
      </c>
      <c r="FH13">
        <f t="shared" si="69"/>
        <v>0</v>
      </c>
      <c r="FI13">
        <f t="shared" si="70"/>
        <v>0</v>
      </c>
      <c r="FJ13">
        <f t="shared" si="71"/>
        <v>0</v>
      </c>
      <c r="FK13">
        <f t="shared" si="72"/>
        <v>0</v>
      </c>
      <c r="FL13">
        <f t="shared" si="73"/>
        <v>0</v>
      </c>
      <c r="FM13">
        <f t="shared" si="74"/>
        <v>0</v>
      </c>
      <c r="FN13">
        <f t="shared" si="75"/>
        <v>0</v>
      </c>
      <c r="FO13">
        <f t="shared" si="76"/>
        <v>0</v>
      </c>
      <c r="FP13">
        <f t="shared" si="77"/>
        <v>0</v>
      </c>
      <c r="FQ13">
        <f t="shared" si="78"/>
        <v>0</v>
      </c>
      <c r="FR13">
        <f t="shared" si="79"/>
        <v>0</v>
      </c>
      <c r="FS13">
        <f t="shared" si="80"/>
        <v>0</v>
      </c>
      <c r="FT13">
        <f t="shared" si="81"/>
        <v>0</v>
      </c>
      <c r="FU13">
        <f t="shared" si="82"/>
        <v>0</v>
      </c>
      <c r="FV13">
        <f t="shared" si="83"/>
        <v>0</v>
      </c>
      <c r="FW13">
        <f t="shared" si="84"/>
        <v>0</v>
      </c>
      <c r="FX13">
        <f t="shared" si="85"/>
        <v>0</v>
      </c>
      <c r="FY13">
        <f t="shared" si="86"/>
        <v>0</v>
      </c>
      <c r="FZ13">
        <f t="shared" si="87"/>
        <v>0</v>
      </c>
      <c r="GA13">
        <f t="shared" si="88"/>
        <v>0</v>
      </c>
      <c r="GB13">
        <f t="shared" si="89"/>
        <v>0</v>
      </c>
      <c r="GC13">
        <f t="shared" si="90"/>
        <v>0</v>
      </c>
      <c r="GD13">
        <f t="shared" si="91"/>
        <v>0</v>
      </c>
      <c r="GE13">
        <f t="shared" si="92"/>
        <v>0</v>
      </c>
      <c r="GF13">
        <f t="shared" si="93"/>
        <v>0</v>
      </c>
      <c r="GG13">
        <f t="shared" si="94"/>
        <v>0</v>
      </c>
      <c r="GH13">
        <f t="shared" si="95"/>
        <v>0</v>
      </c>
      <c r="GI13">
        <f t="shared" si="96"/>
        <v>0</v>
      </c>
      <c r="GJ13">
        <f t="shared" si="97"/>
        <v>0</v>
      </c>
      <c r="GK13">
        <f t="shared" si="98"/>
        <v>0</v>
      </c>
      <c r="GL13">
        <f t="shared" si="99"/>
        <v>0</v>
      </c>
      <c r="GM13">
        <f t="shared" si="100"/>
        <v>0</v>
      </c>
      <c r="GN13">
        <f t="shared" si="101"/>
        <v>0</v>
      </c>
      <c r="GO13">
        <f t="shared" si="102"/>
        <v>0</v>
      </c>
      <c r="GP13">
        <f t="shared" si="103"/>
        <v>0</v>
      </c>
      <c r="GQ13">
        <f t="shared" si="104"/>
        <v>0</v>
      </c>
      <c r="GR13">
        <f t="shared" si="105"/>
        <v>0</v>
      </c>
      <c r="GS13">
        <f t="shared" si="106"/>
        <v>0</v>
      </c>
      <c r="GT13">
        <f t="shared" si="107"/>
        <v>0</v>
      </c>
      <c r="GU13">
        <f t="shared" si="108"/>
        <v>0</v>
      </c>
      <c r="GW13" s="278">
        <f t="shared" si="109"/>
        <v>3.1193941450733895</v>
      </c>
      <c r="GX13" s="278">
        <f t="shared" si="110"/>
        <v>0</v>
      </c>
      <c r="GY13" s="278">
        <f t="shared" si="111"/>
        <v>0</v>
      </c>
      <c r="GZ13" s="278">
        <f t="shared" si="112"/>
        <v>0.84871321381331821</v>
      </c>
      <c r="HA13" s="278">
        <f t="shared" si="113"/>
        <v>0</v>
      </c>
      <c r="HB13" s="278">
        <f t="shared" si="114"/>
        <v>3.9681073588867077</v>
      </c>
      <c r="HC13" s="278">
        <f t="shared" si="115"/>
        <v>0.77984853626834738</v>
      </c>
      <c r="HE13">
        <f>IFERROR(VLOOKUP(_xlfn.NUMBERVALUE(MID(L13, SEARCH("!", L13)+1, SEARCH("+", L13)-SEARCH("!", L13)-1)), RankingsX!$A$2:$BJ$129, 62, FALSE),0)</f>
        <v>0.84793136556439419</v>
      </c>
      <c r="HF13">
        <f>IFERROR(VLOOKUP(_xlfn.NUMBERVALUE(MID(M13, SEARCH("!", M13)+1, SEARCH("+", M13)-SEARCH("!", M13)-1)), RankingsX!$A$2:$BJ$129, 62, FALSE),0)</f>
        <v>0.80481929864899637</v>
      </c>
      <c r="HG13">
        <f>IFERROR(VLOOKUP(_xlfn.NUMBERVALUE(MID(N13, SEARCH("!", N13)+1, SEARCH("+", N13)-SEARCH("!", N13)-1)), RankingsX!$A$2:$BJ$129, 62, FALSE),0)</f>
        <v>0.69810728334138406</v>
      </c>
      <c r="HH13">
        <f>IFERROR(VLOOKUP(_xlfn.NUMBERVALUE(MID(O13, SEARCH("!", O13)+1, SEARCH("+", O13)-SEARCH("!", O13)-1)), RankingsX!$A$2:$BJ$129, 62, FALSE),0)</f>
        <v>0</v>
      </c>
      <c r="HI13">
        <f>IFERROR(VLOOKUP(_xlfn.NUMBERVALUE(MID(P13, SEARCH("!", P13)+1, SEARCH("+", P13)-SEARCH("!", P13)-1)), RankingsX!$A$2:$BJ$129, 62, FALSE),0)</f>
        <v>0</v>
      </c>
      <c r="HJ13">
        <f>IFERROR(VLOOKUP(_xlfn.NUMBERVALUE(MID(Q13, SEARCH("!", Q13)+1, SEARCH("+", Q13)-SEARCH("!", Q13)-1)), RankingsX!$A$2:$BJ$129, 62, FALSE),0)</f>
        <v>0</v>
      </c>
      <c r="HK13">
        <f>IFERROR(VLOOKUP(_xlfn.NUMBERVALUE(MID(R13, SEARCH("!", R13)+1, SEARCH("+", R13)-SEARCH("!", R13)-1)), RankingsX!$A$2:$BJ$129, 62, FALSE),0)</f>
        <v>0</v>
      </c>
      <c r="HL13">
        <f>IFERROR(VLOOKUP(_xlfn.NUMBERVALUE(MID(S13, SEARCH("!", S13)+1, SEARCH("+", S13)-SEARCH("!", S13)-1)), RankingsX!$A$2:$BJ$129, 62, FALSE),0)</f>
        <v>0</v>
      </c>
      <c r="HM13">
        <f>IFERROR(VLOOKUP(_xlfn.NUMBERVALUE(MID(T13, SEARCH("!", T13)+1, SEARCH("+", T13)-SEARCH("!", T13)-1)), RankingsX!$A$2:$BJ$129, 62, FALSE),0)</f>
        <v>0</v>
      </c>
      <c r="HN13">
        <f>IFERROR(VLOOKUP(_xlfn.NUMBERVALUE(MID(U13, SEARCH("!", U13)+1, SEARCH("+", U13)-SEARCH("!", U13)-1)), RankingsX!$A$2:$BJ$129, 62, FALSE),0)</f>
        <v>0</v>
      </c>
      <c r="HO13">
        <f>IFERROR(VLOOKUP(_xlfn.NUMBERVALUE(MID(V13, SEARCH("!", V13)+1, SEARCH("+", V13)-SEARCH("!", V13)-1)), RankingsX!$A$2:$BJ$129, 62, FALSE),0)</f>
        <v>0</v>
      </c>
      <c r="HP13">
        <f>IFERROR(VLOOKUP(_xlfn.NUMBERVALUE(MID(W13, SEARCH("!", W13)+1, SEARCH("+", W13)-SEARCH("!", W13)-1)), RankingsX!$A$2:$BJ$129, 62, FALSE),0)</f>
        <v>0.76853619751861491</v>
      </c>
      <c r="HQ13">
        <f>IFERROR(VLOOKUP(_xlfn.NUMBERVALUE(MID(X13, SEARCH("!", X13)+1, SEARCH("+", X13)-SEARCH("!", X13)-1)), RankingsX!$A$2:$BJ$129, 62, FALSE),0)</f>
        <v>0</v>
      </c>
      <c r="HR13">
        <f>IFERROR(VLOOKUP(_xlfn.NUMBERVALUE(MID(Y13, SEARCH("!", Y13)+1, SEARCH("+", Y13)-SEARCH("!", Y13)-1)), RankingsX!$A$2:$BJ$129, 62, FALSE),0)</f>
        <v>0</v>
      </c>
      <c r="HS13">
        <f>IFERROR(VLOOKUP(_xlfn.NUMBERVALUE(MID(Z13, SEARCH("!", Z13)+1, SEARCH("+", Z13)-SEARCH("!", Z13)-1)), RankingsX!$A$2:$BJ$129, 62, FALSE),0)</f>
        <v>0</v>
      </c>
      <c r="HT13">
        <f>IFERROR(VLOOKUP(_xlfn.NUMBERVALUE(MID(AA13, SEARCH("!", AA13)+1, SEARCH("+", AA13)-SEARCH("!", AA13)-1)), RankingsX!$A$2:$BJ$129, 62, FALSE),0)</f>
        <v>0</v>
      </c>
      <c r="HU13">
        <f>IFERROR(VLOOKUP(_xlfn.NUMBERVALUE(MID(AB13, SEARCH("!", AB13)+1, SEARCH("+", AB13)-SEARCH("!", AB13)-1)), RankingsX!$A$2:$BJ$129, 62, FALSE),0)</f>
        <v>0</v>
      </c>
      <c r="HV13">
        <f>IFERROR(VLOOKUP(_xlfn.NUMBERVALUE(MID(AC13, SEARCH("!", AC13)+1, SEARCH("+", AC13)-SEARCH("!", AC13)-1)), RankingsX!$A$2:$BJ$129, 62, FALSE),0)</f>
        <v>0</v>
      </c>
      <c r="HW13">
        <f>IFERROR(VLOOKUP(_xlfn.NUMBERVALUE(MID(AD13, SEARCH("!", AD13)+1, SEARCH("+", AD13)-SEARCH("!", AD13)-1)), RankingsX!$A$2:$BJ$129, 62, FALSE),0)</f>
        <v>0</v>
      </c>
      <c r="HX13">
        <f>IFERROR(VLOOKUP(_xlfn.NUMBERVALUE(MID(AE13, SEARCH("!", AE13)+1, SEARCH("+", AE13)-SEARCH("!", AE13)-1)), RankingsX!$A$2:$BJ$129, 62, FALSE),0)</f>
        <v>0</v>
      </c>
      <c r="HY13">
        <f>IFERROR(VLOOKUP(_xlfn.NUMBERVALUE(MID(AF13, SEARCH("!", AF13)+1, SEARCH("+", AF13)-SEARCH("!", AF13)-1)), RankingsX!$A$2:$BJ$129, 62, FALSE),0)</f>
        <v>0</v>
      </c>
      <c r="HZ13">
        <f>IFERROR(VLOOKUP(_xlfn.NUMBERVALUE(MID(AG13, SEARCH("!", AG13)+1, SEARCH("+", AG13)-SEARCH("!", AG13)-1)), RankingsX!$A$2:$BJ$129, 62, FALSE),0)</f>
        <v>0</v>
      </c>
      <c r="IA13">
        <f>IFERROR(VLOOKUP(_xlfn.NUMBERVALUE(MID(AH13, SEARCH("!", AH13)+1, SEARCH("+", AH13)-SEARCH("!", AH13)-1)), RankingsX!$A$2:$BJ$129, 62, FALSE),0)</f>
        <v>0</v>
      </c>
      <c r="IB13">
        <f>IFERROR(VLOOKUP(_xlfn.NUMBERVALUE(MID(AI13, SEARCH("!", AI13)+1, SEARCH("+", AI13)-SEARCH("!", AI13)-1)), RankingsX!$A$2:$BJ$129, 62, FALSE),0)</f>
        <v>0</v>
      </c>
      <c r="IC13">
        <f>IFERROR(VLOOKUP(_xlfn.NUMBERVALUE(MID(AJ13, SEARCH("!", AJ13)+1, SEARCH("+", AJ13)-SEARCH("!", AJ13)-1)), RankingsX!$A$2:$BJ$129, 62, FALSE),0)</f>
        <v>0</v>
      </c>
      <c r="ID13">
        <f>IFERROR(VLOOKUP(_xlfn.NUMBERVALUE(MID(AK13, SEARCH("!", AK13)+1, SEARCH("+", AK13)-SEARCH("!", AK13)-1)), RankingsX!$A$2:$BJ$129, 62, FALSE),0)</f>
        <v>0</v>
      </c>
      <c r="IE13">
        <f>IFERROR(VLOOKUP(_xlfn.NUMBERVALUE(MID(AL13, SEARCH("!", AL13)+1, SEARCH("+", AL13)-SEARCH("!", AL13)-1)), RankingsX!$A$2:$BJ$129, 62, FALSE),0)</f>
        <v>0</v>
      </c>
      <c r="IF13">
        <f>IFERROR(VLOOKUP(_xlfn.NUMBERVALUE(MID(AM13, SEARCH("!", AM13)+1, SEARCH("+", AM13)-SEARCH("!", AM13)-1)), RankingsX!$A$2:$BJ$129, 62, FALSE),0)</f>
        <v>0</v>
      </c>
      <c r="IG13">
        <f>IFERROR(VLOOKUP(_xlfn.NUMBERVALUE(MID(AN13, SEARCH("!", AN13)+1, SEARCH("+", AN13)-SEARCH("!", AN13)-1)), RankingsX!$A$2:$BJ$129, 62, FALSE),0)</f>
        <v>0</v>
      </c>
      <c r="IH13">
        <f>IFERROR(VLOOKUP(_xlfn.NUMBERVALUE(MID(AO13, SEARCH("!", AO13)+1, SEARCH("+", AO13)-SEARCH("!", AO13)-1)), RankingsX!$A$2:$BJ$129, 62, FALSE),0)</f>
        <v>0</v>
      </c>
      <c r="II13">
        <f>IFERROR(VLOOKUP(_xlfn.NUMBERVALUE(MID(AP13, SEARCH("!", AP13)+1, SEARCH("+", AP13)-SEARCH("!", AP13)-1)), RankingsX!$A$2:$BJ$129, 62, FALSE),0)</f>
        <v>0</v>
      </c>
      <c r="IJ13">
        <f>IFERROR(VLOOKUP(_xlfn.NUMBERVALUE(MID(AQ13, SEARCH("!", AQ13)+1, SEARCH("+", AQ13)-SEARCH("!", AQ13)-1)), RankingsX!$A$2:$BJ$129, 62, FALSE),0)</f>
        <v>0</v>
      </c>
      <c r="IK13">
        <f>IFERROR(VLOOKUP(_xlfn.NUMBERVALUE(MID(AR13, SEARCH("!", AR13)+1, SEARCH("+", AR13)-SEARCH("!", AR13)-1)), RankingsX!$A$2:$BJ$129, 62, FALSE),0)</f>
        <v>0</v>
      </c>
      <c r="IL13">
        <f>IFERROR(VLOOKUP(_xlfn.NUMBERVALUE(MID(AS13, SEARCH("!", AS13)+1, SEARCH("+", AS13)-SEARCH("!", AS13)-1)), RankingsX!$A$2:$BJ$129, 62, FALSE),0)</f>
        <v>0</v>
      </c>
      <c r="IM13">
        <f>IFERROR(VLOOKUP(_xlfn.NUMBERVALUE(MID(AT13, SEARCH("!", AT13)+1, SEARCH("+", AT13)-SEARCH("!", AT13)-1)), RankingsX!$A$2:$BJ$129, 62, FALSE),0)</f>
        <v>0</v>
      </c>
      <c r="IN13">
        <f>IFERROR(VLOOKUP(_xlfn.NUMBERVALUE(MID(AU13, SEARCH("!", AU13)+1, SEARCH("+", AU13)-SEARCH("!", AU13)-1)), RankingsX!$A$2:$BJ$129, 62, FALSE),0)</f>
        <v>0</v>
      </c>
      <c r="IO13">
        <f>IFERROR(VLOOKUP(_xlfn.NUMBERVALUE(MID(AV13, SEARCH("!", AV13)+1, SEARCH("+", AV13)-SEARCH("!", AV13)-1)), RankingsX!$A$2:$BJ$129, 62, FALSE),0)</f>
        <v>0</v>
      </c>
      <c r="IP13">
        <f>IFERROR(VLOOKUP(_xlfn.NUMBERVALUE(MID(AW13, SEARCH("!", AW13)+1, SEARCH("+", AW13)-SEARCH("!", AW13)-1)), RankingsX!$A$2:$BJ$129, 62, FALSE),0)</f>
        <v>0</v>
      </c>
      <c r="IQ13">
        <f>IFERROR(VLOOKUP(_xlfn.NUMBERVALUE(MID(AX13, SEARCH("!", AX13)+1, SEARCH("+", AX13)-SEARCH("!", AX13)-1)), RankingsX!$A$2:$BJ$129, 62, FALSE),0)</f>
        <v>0.14132292564113749</v>
      </c>
      <c r="IR13">
        <f>IFERROR(VLOOKUP(_xlfn.NUMBERVALUE(MID(AY13, SEARCH("!", AY13)+1, SEARCH("+", AY13)-SEARCH("!", AY13)-1)), RankingsX!$A$2:$BJ$129, 62, FALSE),0)</f>
        <v>0</v>
      </c>
      <c r="IS13">
        <f>IFERROR(VLOOKUP(_xlfn.NUMBERVALUE(MID(AZ13, SEARCH("!", AZ13)+1, SEARCH("+", AZ13)-SEARCH("!", AZ13)-1)), RankingsX!$A$2:$BJ$129, 62, FALSE),0)</f>
        <v>0</v>
      </c>
      <c r="IT13">
        <f>IFERROR(VLOOKUP(_xlfn.NUMBERVALUE(MID(BA13, SEARCH("!", BA13)+1, SEARCH("+", BA13)-SEARCH("!", BA13)-1)), RankingsX!$A$2:$BJ$129, 62, FALSE),0)</f>
        <v>0.70739028817218075</v>
      </c>
      <c r="IU13">
        <f>IFERROR(VLOOKUP(_xlfn.NUMBERVALUE(MID(BB13, SEARCH("!", BB13)+1, SEARCH("+", BB13)-SEARCH("!", BB13)-1)), RankingsX!$A$2:$BJ$129, 62, FALSE),0)</f>
        <v>0</v>
      </c>
      <c r="IV13">
        <f>IFERROR(VLOOKUP(_xlfn.NUMBERVALUE(MID(BC13, SEARCH("!", BC13)+1, SEARCH("+", BC13)-SEARCH("!", BC13)-1)), RankingsX!$A$2:$BJ$129, 62, FALSE),0)</f>
        <v>0</v>
      </c>
      <c r="IW13">
        <f>IFERROR(VLOOKUP(_xlfn.NUMBERVALUE(MID(BD13, SEARCH("!", BD13)+1, SEARCH("+", BD13)-SEARCH("!", BD13)-1)), RankingsX!$A$2:$BJ$129, 62, FALSE),0)</f>
        <v>0</v>
      </c>
      <c r="IX13">
        <f>IFERROR(VLOOKUP(_xlfn.NUMBERVALUE(MID(BE13, SEARCH("!", BE13)+1, SEARCH("+", BE13)-SEARCH("!", BE13)-1)), RankingsX!$A$2:$BJ$129, 62, FALSE),0)</f>
        <v>0</v>
      </c>
      <c r="IY13">
        <f>IFERROR(VLOOKUP(_xlfn.NUMBERVALUE(MID(BF13, SEARCH("!", BF13)+1, SEARCH("+", BF13)-SEARCH("!", BF13)-1)), RankingsX!$A$2:$BJ$129, 62, FALSE),0)</f>
        <v>0</v>
      </c>
      <c r="IZ13">
        <f>IFERROR(VLOOKUP(_xlfn.NUMBERVALUE(MID(BG13, SEARCH("!", BG13)+1, SEARCH("+", BG13)-SEARCH("!", BG13)-1)), RankingsX!$A$2:$BJ$129, 62, FALSE),0)</f>
        <v>0</v>
      </c>
      <c r="JA13">
        <f>IFERROR(VLOOKUP(_xlfn.NUMBERVALUE(MID(BH13, SEARCH("!", BH13)+1, SEARCH("+", BH13)-SEARCH("!", BH13)-1)), RankingsX!$A$2:$BJ$129, 62, FALSE),0)</f>
        <v>0</v>
      </c>
      <c r="JB13">
        <f>IFERROR(VLOOKUP(_xlfn.NUMBERVALUE(MID(BI13, SEARCH("!", BI13)+1, SEARCH("+", BI13)-SEARCH("!", BI13)-1)), RankingsX!$A$2:$BJ$129, 62, FALSE),0)</f>
        <v>0</v>
      </c>
      <c r="JC13">
        <f>IFERROR(VLOOKUP(_xlfn.NUMBERVALUE(MID(BJ13, SEARCH("!", BJ13)+1, SEARCH("+", BJ13)-SEARCH("!", BJ13)-1)), RankingsX!$A$2:$BJ$129, 62, FALSE),0)</f>
        <v>0</v>
      </c>
      <c r="JD13">
        <f>IFERROR(VLOOKUP(_xlfn.NUMBERVALUE(MID(BK13, SEARCH("!", BK13)+1, SEARCH("+", BK13)-SEARCH("!", BK13)-1)), RankingsX!$A$2:$BJ$129, 62, FALSE),0)</f>
        <v>0</v>
      </c>
      <c r="JE13">
        <f>IFERROR(VLOOKUP(_xlfn.NUMBERVALUE(MID(BL13, SEARCH("!", BL13)+1, SEARCH("+", BL13)-SEARCH("!", BL13)-1)), RankingsX!$A$2:$BJ$129, 62, FALSE),0)</f>
        <v>0</v>
      </c>
      <c r="JF13">
        <f>IFERROR(VLOOKUP(_xlfn.NUMBERVALUE(MID(BM13, SEARCH("!", BM13)+1, SEARCH("+", BM13)-SEARCH("!", BM13)-1)), RankingsX!$A$2:$BJ$129, 62, FALSE),0)</f>
        <v>0</v>
      </c>
      <c r="JG13">
        <f>IFERROR(VLOOKUP(_xlfn.NUMBERVALUE(MID(BN13, SEARCH("!", BN13)+1, SEARCH("+", BN13)-SEARCH("!", BN13)-1)), RankingsX!$A$2:$BJ$129, 62, FALSE),0)</f>
        <v>0</v>
      </c>
      <c r="JH13">
        <f>IFERROR(VLOOKUP(_xlfn.NUMBERVALUE(MID(BO13, SEARCH("!", BO13)+1, SEARCH("+", BO13)-SEARCH("!", BO13)-1)), RankingsX!$A$2:$BJ$129, 62, FALSE),0)</f>
        <v>0</v>
      </c>
      <c r="JI13">
        <f>IFERROR(VLOOKUP(_xlfn.NUMBERVALUE(MID(BP13, SEARCH("!", BP13)+1, SEARCH("+", BP13)-SEARCH("!", BP13)-1)), RankingsX!$A$2:$BJ$129, 62, FALSE),0)</f>
        <v>0</v>
      </c>
      <c r="JJ13">
        <f>IFERROR(VLOOKUP(_xlfn.NUMBERVALUE(MID(BQ13, SEARCH("!", BQ13)+1, SEARCH("+", BQ13)-SEARCH("!", BQ13)-1)), RankingsX!$A$2:$BJ$129, 62, FALSE),0)</f>
        <v>0</v>
      </c>
      <c r="JK13">
        <f>IFERROR(VLOOKUP(_xlfn.NUMBERVALUE(MID(BR13, SEARCH("!", BR13)+1, SEARCH("+", BR13)-SEARCH("!", BR13)-1)), RankingsX!$A$2:$BJ$129, 62, FALSE),0)</f>
        <v>0</v>
      </c>
      <c r="JL13">
        <f>IFERROR(VLOOKUP(_xlfn.NUMBERVALUE(MID(BS13, SEARCH("!", BS13)+1, SEARCH("+", BS13)-SEARCH("!", BS13)-1)), RankingsX!$A$2:$BJ$129, 62, FALSE),0)</f>
        <v>0</v>
      </c>
      <c r="JM13">
        <f>IFERROR(VLOOKUP(_xlfn.NUMBERVALUE(MID(BT13, SEARCH("!", BT13)+1, SEARCH("+", BT13)-SEARCH("!", BT13)-1)), RankingsX!$A$2:$BJ$129, 62, FALSE),0)</f>
        <v>0</v>
      </c>
      <c r="JN13">
        <f>IFERROR(VLOOKUP(_xlfn.NUMBERVALUE(MID(BU13, SEARCH("!", BU13)+1, SEARCH("+", BU13)-SEARCH("!", BU13)-1)), RankingsX!$A$2:$BJ$129, 62, FALSE),0)</f>
        <v>0</v>
      </c>
      <c r="JO13">
        <f>IFERROR(VLOOKUP(_xlfn.NUMBERVALUE(MID(BV13, SEARCH("!", BV13)+1, SEARCH("+", BV13)-SEARCH("!", BV13)-1)), RankingsX!$A$2:$BJ$129, 62, FALSE),0)</f>
        <v>0</v>
      </c>
      <c r="JP13">
        <f>IFERROR(VLOOKUP(_xlfn.NUMBERVALUE(MID(BW13, SEARCH("!", BW13)+1, SEARCH("+", BW13)-SEARCH("!", BW13)-1)), RankingsX!$A$2:$BJ$129, 62, FALSE),0)</f>
        <v>0</v>
      </c>
      <c r="JQ13">
        <f>IFERROR(VLOOKUP(_xlfn.NUMBERVALUE(MID(BX13, SEARCH("!", BX13)+1, SEARCH("+", BX13)-SEARCH("!", BX13)-1)), RankingsX!$A$2:$BJ$129, 62, FALSE),0)</f>
        <v>0</v>
      </c>
      <c r="JR13">
        <f>IFERROR(VLOOKUP(_xlfn.NUMBERVALUE(MID(BY13, SEARCH("!", BY13)+1, SEARCH("+", BY13)-SEARCH("!", BY13)-1)), RankingsX!$A$2:$BJ$129, 62, FALSE),0)</f>
        <v>0</v>
      </c>
      <c r="JS13">
        <f>IFERROR(VLOOKUP(_xlfn.NUMBERVALUE(MID(BZ13, SEARCH("!", BZ13)+1, SEARCH("+", BZ13)-SEARCH("!", BZ13)-1)), RankingsX!$A$2:$BJ$129, 62, FALSE),0)</f>
        <v>0</v>
      </c>
      <c r="JT13">
        <f>IFERROR(VLOOKUP(_xlfn.NUMBERVALUE(MID(CA13, SEARCH("!", CA13)+1, SEARCH("+", CA13)-SEARCH("!", CA13)-1)), RankingsX!$A$2:$BJ$129, 62, FALSE),0)</f>
        <v>0</v>
      </c>
      <c r="JU13">
        <f>IFERROR(VLOOKUP(_xlfn.NUMBERVALUE(MID(CB13, SEARCH("!", CB13)+1, SEARCH("+", CB13)-SEARCH("!", CB13)-1)), RankingsX!$A$2:$BJ$129, 62, FALSE),0)</f>
        <v>0</v>
      </c>
      <c r="JV13">
        <f>IFERROR(VLOOKUP(_xlfn.NUMBERVALUE(MID(CC13, SEARCH("!", CC13)+1, SEARCH("+", CC13)-SEARCH("!", CC13)-1)), RankingsX!$A$2:$BJ$129, 62, FALSE),0)</f>
        <v>0</v>
      </c>
      <c r="JW13">
        <f>IFERROR(VLOOKUP(_xlfn.NUMBERVALUE(MID(CD13, SEARCH("!", CD13)+1, SEARCH("+", CD13)-SEARCH("!", CD13)-1)), RankingsX!$A$2:$BJ$129, 62, FALSE),0)</f>
        <v>0</v>
      </c>
      <c r="JX13">
        <f>IFERROR(VLOOKUP(_xlfn.NUMBERVALUE(MID(CE13, SEARCH("!", CE13)+1, SEARCH("+", CE13)-SEARCH("!", CE13)-1)), RankingsX!$A$2:$BJ$129, 62, FALSE),0)</f>
        <v>0</v>
      </c>
      <c r="JY13">
        <f>IFERROR(VLOOKUP(_xlfn.NUMBERVALUE(MID(CF13, SEARCH("!", CF13)+1, SEARCH("+", CF13)-SEARCH("!", CF13)-1)), RankingsX!$A$2:$BJ$129, 62, FALSE),0)</f>
        <v>0</v>
      </c>
      <c r="JZ13">
        <f>IFERROR(VLOOKUP(_xlfn.NUMBERVALUE(MID(CG13, SEARCH("!", CG13)+1, SEARCH("+", CG13)-SEARCH("!", CG13)-1)), RankingsX!$A$2:$BJ$129, 62, FALSE),0)</f>
        <v>0</v>
      </c>
      <c r="KA13">
        <f>IFERROR(VLOOKUP(_xlfn.NUMBERVALUE(MID(CH13, SEARCH("!", CH13)+1, SEARCH("+", CH13)-SEARCH("!", CH13)-1)), RankingsX!$A$2:$BJ$129, 62, FALSE),0)</f>
        <v>0</v>
      </c>
      <c r="KB13">
        <f>IFERROR(VLOOKUP(_xlfn.NUMBERVALUE(MID(CI13, SEARCH("!", CI13)+1, SEARCH("+", CI13)-SEARCH("!", CI13)-1)), RankingsX!$A$2:$BJ$129, 62, FALSE),0)</f>
        <v>0</v>
      </c>
      <c r="KC13">
        <f>IFERROR(VLOOKUP(_xlfn.NUMBERVALUE(MID(CJ13, SEARCH("!", CJ13)+1, SEARCH("+", CJ13)-SEARCH("!", CJ13)-1)), RankingsX!$A$2:$BJ$129, 62, FALSE),0)</f>
        <v>0</v>
      </c>
      <c r="KD13">
        <f>IFERROR(VLOOKUP(_xlfn.NUMBERVALUE(MID(CK13, SEARCH("!", CK13)+1, SEARCH("+", CK13)-SEARCH("!", CK13)-1)), RankingsX!$A$2:$BJ$129, 62, FALSE),0)</f>
        <v>0</v>
      </c>
      <c r="KE13">
        <f>IFERROR(VLOOKUP(_xlfn.NUMBERVALUE(MID(CL13, SEARCH("!", CL13)+1, SEARCH("+", CL13)-SEARCH("!", CL13)-1)), RankingsX!$A$2:$BJ$129, 62, FALSE),0)</f>
        <v>0</v>
      </c>
      <c r="KF13">
        <f>IFERROR(VLOOKUP(_xlfn.NUMBERVALUE(MID(CM13, SEARCH("!", CM13)+1, SEARCH("+", CM13)-SEARCH("!", CM13)-1)), RankingsX!$A$2:$BJ$129, 62, FALSE),0)</f>
        <v>0</v>
      </c>
      <c r="KG13">
        <f>IFERROR(VLOOKUP(_xlfn.NUMBERVALUE(MID(CN13, SEARCH("!", CN13)+1, SEARCH("+", CN13)-SEARCH("!", CN13)-1)), RankingsX!$A$2:$BJ$129, 62, FALSE),0)</f>
        <v>0</v>
      </c>
      <c r="KH13">
        <f>IFERROR(VLOOKUP(_xlfn.NUMBERVALUE(MID(CO13, SEARCH("!", CO13)+1, SEARCH("+", CO13)-SEARCH("!", CO13)-1)), RankingsX!$A$2:$BJ$129, 62, FALSE),0)</f>
        <v>0</v>
      </c>
      <c r="KJ13" s="28">
        <f t="shared" si="116"/>
        <v>67</v>
      </c>
      <c r="KK13" s="28">
        <f t="shared" si="117"/>
        <v>0</v>
      </c>
      <c r="KL13" s="28">
        <f t="shared" si="118"/>
        <v>0</v>
      </c>
      <c r="KM13" s="28">
        <f t="shared" si="119"/>
        <v>36</v>
      </c>
      <c r="KN13" s="28">
        <f t="shared" si="120"/>
        <v>0</v>
      </c>
      <c r="KO13" s="28">
        <f t="shared" si="121"/>
        <v>67</v>
      </c>
      <c r="KP13" s="28">
        <f t="shared" si="122"/>
        <v>103</v>
      </c>
      <c r="KS13" s="27" t="str">
        <f t="shared" si="123"/>
        <v>14</v>
      </c>
      <c r="KT13" s="27" t="str">
        <f t="shared" si="124"/>
        <v>17</v>
      </c>
      <c r="KU13" s="27" t="str">
        <f t="shared" si="125"/>
        <v>15</v>
      </c>
      <c r="KV13" s="27">
        <f t="shared" si="126"/>
        <v>0</v>
      </c>
      <c r="KW13" s="27">
        <f t="shared" si="127"/>
        <v>0</v>
      </c>
      <c r="KX13" s="27">
        <f t="shared" si="128"/>
        <v>0</v>
      </c>
      <c r="KY13" s="27">
        <f t="shared" si="129"/>
        <v>0</v>
      </c>
      <c r="KZ13" s="27">
        <f t="shared" si="130"/>
        <v>0</v>
      </c>
      <c r="LA13" s="27">
        <f t="shared" si="131"/>
        <v>0</v>
      </c>
      <c r="LB13" s="27">
        <f t="shared" si="132"/>
        <v>0</v>
      </c>
      <c r="LC13" s="27">
        <f t="shared" si="133"/>
        <v>0</v>
      </c>
      <c r="LD13" s="27" t="str">
        <f t="shared" si="134"/>
        <v>21</v>
      </c>
      <c r="LE13" s="27">
        <f t="shared" si="135"/>
        <v>0</v>
      </c>
      <c r="LF13" s="27">
        <f t="shared" si="136"/>
        <v>0</v>
      </c>
      <c r="LG13" s="27">
        <f t="shared" si="137"/>
        <v>0</v>
      </c>
      <c r="LH13" s="27">
        <f t="shared" si="138"/>
        <v>0</v>
      </c>
      <c r="LI13" s="27">
        <f t="shared" si="139"/>
        <v>0</v>
      </c>
      <c r="LJ13" s="27">
        <f t="shared" si="140"/>
        <v>0</v>
      </c>
      <c r="LK13" s="27">
        <f t="shared" si="141"/>
        <v>0</v>
      </c>
      <c r="LL13" s="27">
        <f t="shared" si="142"/>
        <v>0</v>
      </c>
      <c r="LM13" s="27">
        <f t="shared" si="143"/>
        <v>0</v>
      </c>
      <c r="LN13" s="27">
        <f t="shared" si="144"/>
        <v>0</v>
      </c>
      <c r="LO13" s="27">
        <f t="shared" si="145"/>
        <v>0</v>
      </c>
      <c r="LP13" s="27">
        <f t="shared" si="146"/>
        <v>0</v>
      </c>
      <c r="LQ13" s="27">
        <f t="shared" si="147"/>
        <v>0</v>
      </c>
      <c r="LR13" s="27">
        <f t="shared" si="148"/>
        <v>0</v>
      </c>
      <c r="LS13" s="27">
        <f t="shared" si="149"/>
        <v>0</v>
      </c>
      <c r="LT13" s="27">
        <f t="shared" si="150"/>
        <v>0</v>
      </c>
      <c r="LU13" s="27">
        <f t="shared" si="151"/>
        <v>0</v>
      </c>
      <c r="LV13" s="27">
        <f t="shared" si="152"/>
        <v>0</v>
      </c>
      <c r="LW13" s="27">
        <f t="shared" si="153"/>
        <v>0</v>
      </c>
      <c r="LX13" s="27">
        <f t="shared" si="154"/>
        <v>0</v>
      </c>
      <c r="LY13" s="27">
        <f t="shared" si="155"/>
        <v>0</v>
      </c>
      <c r="LZ13" s="27">
        <f t="shared" si="156"/>
        <v>0</v>
      </c>
      <c r="MA13" s="27">
        <f t="shared" si="157"/>
        <v>0</v>
      </c>
      <c r="MB13" s="27">
        <f t="shared" si="158"/>
        <v>0</v>
      </c>
      <c r="MC13" s="27">
        <f t="shared" si="159"/>
        <v>0</v>
      </c>
      <c r="MD13" s="27">
        <f t="shared" si="160"/>
        <v>0</v>
      </c>
      <c r="ME13" s="27" t="str">
        <f t="shared" si="161"/>
        <v>27</v>
      </c>
      <c r="MF13" s="27">
        <f t="shared" si="162"/>
        <v>0</v>
      </c>
      <c r="MG13" s="27">
        <f t="shared" si="163"/>
        <v>0</v>
      </c>
      <c r="MH13" s="27" t="str">
        <f t="shared" si="164"/>
        <v>9</v>
      </c>
      <c r="MI13" s="27">
        <f t="shared" si="165"/>
        <v>0</v>
      </c>
      <c r="MJ13" s="27">
        <f t="shared" si="166"/>
        <v>0</v>
      </c>
      <c r="MK13" s="27">
        <f t="shared" si="167"/>
        <v>0</v>
      </c>
      <c r="ML13" s="27">
        <f t="shared" si="168"/>
        <v>0</v>
      </c>
      <c r="MM13" s="27">
        <f t="shared" si="169"/>
        <v>0</v>
      </c>
      <c r="MN13" s="27">
        <f t="shared" si="170"/>
        <v>0</v>
      </c>
      <c r="MO13" s="27">
        <f t="shared" si="171"/>
        <v>0</v>
      </c>
      <c r="MP13" s="27">
        <f t="shared" si="172"/>
        <v>0</v>
      </c>
      <c r="MQ13" s="27">
        <f t="shared" si="173"/>
        <v>0</v>
      </c>
      <c r="MR13" s="27">
        <f t="shared" si="174"/>
        <v>0</v>
      </c>
      <c r="MS13" s="27">
        <f t="shared" si="175"/>
        <v>0</v>
      </c>
      <c r="MT13" s="27">
        <f t="shared" si="176"/>
        <v>0</v>
      </c>
      <c r="MU13" s="27">
        <f t="shared" si="177"/>
        <v>0</v>
      </c>
      <c r="MV13" s="27">
        <f t="shared" si="178"/>
        <v>0</v>
      </c>
      <c r="MW13" s="27">
        <f t="shared" si="179"/>
        <v>0</v>
      </c>
      <c r="MX13" s="27">
        <f t="shared" si="180"/>
        <v>0</v>
      </c>
      <c r="MY13" s="27">
        <f t="shared" si="181"/>
        <v>0</v>
      </c>
      <c r="MZ13" s="27">
        <f t="shared" si="182"/>
        <v>0</v>
      </c>
      <c r="NA13" s="27">
        <f t="shared" si="183"/>
        <v>0</v>
      </c>
      <c r="NB13" s="27">
        <f t="shared" si="184"/>
        <v>0</v>
      </c>
      <c r="NC13" s="27">
        <f t="shared" si="185"/>
        <v>0</v>
      </c>
      <c r="ND13" s="27">
        <f t="shared" si="186"/>
        <v>0</v>
      </c>
      <c r="NE13" s="27">
        <f t="shared" si="187"/>
        <v>0</v>
      </c>
      <c r="NF13" s="27">
        <f t="shared" si="188"/>
        <v>0</v>
      </c>
      <c r="NG13" s="27">
        <f t="shared" si="189"/>
        <v>0</v>
      </c>
      <c r="NH13" s="27">
        <f t="shared" si="190"/>
        <v>0</v>
      </c>
      <c r="NI13" s="27">
        <f t="shared" si="191"/>
        <v>0</v>
      </c>
      <c r="NJ13" s="27">
        <f t="shared" si="192"/>
        <v>0</v>
      </c>
      <c r="NK13" s="27">
        <f t="shared" si="193"/>
        <v>0</v>
      </c>
      <c r="NL13" s="27">
        <f t="shared" si="194"/>
        <v>0</v>
      </c>
      <c r="NM13" s="27">
        <f t="shared" si="195"/>
        <v>0</v>
      </c>
      <c r="NN13" s="27">
        <f t="shared" si="196"/>
        <v>0</v>
      </c>
      <c r="NO13" s="27">
        <f t="shared" si="197"/>
        <v>0</v>
      </c>
      <c r="NP13" s="27">
        <f t="shared" si="198"/>
        <v>0</v>
      </c>
      <c r="NQ13" s="27">
        <f t="shared" si="199"/>
        <v>0</v>
      </c>
      <c r="NR13" s="27">
        <f t="shared" si="200"/>
        <v>0</v>
      </c>
      <c r="NS13" s="27">
        <f t="shared" si="201"/>
        <v>0</v>
      </c>
      <c r="NT13" s="27">
        <f t="shared" si="202"/>
        <v>0</v>
      </c>
      <c r="NU13" s="27">
        <f t="shared" si="203"/>
        <v>0</v>
      </c>
      <c r="NV13" s="27">
        <f t="shared" si="204"/>
        <v>0</v>
      </c>
      <c r="NX13" s="28">
        <f t="shared" si="205"/>
        <v>74</v>
      </c>
      <c r="NY13" s="28">
        <f t="shared" si="206"/>
        <v>0</v>
      </c>
      <c r="NZ13" s="28">
        <f t="shared" si="207"/>
        <v>0</v>
      </c>
      <c r="OA13" s="28">
        <f t="shared" si="208"/>
        <v>38</v>
      </c>
      <c r="OB13" s="28">
        <f t="shared" si="209"/>
        <v>0</v>
      </c>
      <c r="OC13" s="28">
        <f t="shared" si="210"/>
        <v>74</v>
      </c>
      <c r="OD13" s="28">
        <f t="shared" si="211"/>
        <v>112</v>
      </c>
      <c r="OG13" s="27" t="str">
        <f t="shared" si="212"/>
        <v>9</v>
      </c>
      <c r="OH13" s="27" t="str">
        <f t="shared" si="213"/>
        <v>22</v>
      </c>
      <c r="OI13" s="27" t="str">
        <f t="shared" si="214"/>
        <v>17</v>
      </c>
      <c r="OJ13" s="27">
        <f t="shared" si="215"/>
        <v>0</v>
      </c>
      <c r="OK13" s="27">
        <f t="shared" si="216"/>
        <v>0</v>
      </c>
      <c r="OL13" s="27">
        <f t="shared" si="217"/>
        <v>0</v>
      </c>
      <c r="OM13" s="27">
        <f t="shared" si="218"/>
        <v>0</v>
      </c>
      <c r="ON13" s="27">
        <f t="shared" si="219"/>
        <v>0</v>
      </c>
      <c r="OO13" s="27">
        <f t="shared" si="220"/>
        <v>0</v>
      </c>
      <c r="OP13" s="27">
        <f t="shared" si="221"/>
        <v>0</v>
      </c>
      <c r="OQ13" s="27">
        <f t="shared" si="222"/>
        <v>0</v>
      </c>
      <c r="OR13" s="27" t="str">
        <f t="shared" si="223"/>
        <v>26</v>
      </c>
      <c r="OS13" s="27">
        <f t="shared" si="224"/>
        <v>0</v>
      </c>
      <c r="OT13" s="27">
        <f t="shared" si="225"/>
        <v>0</v>
      </c>
      <c r="OU13" s="27">
        <f t="shared" si="226"/>
        <v>0</v>
      </c>
      <c r="OV13" s="27">
        <f t="shared" si="227"/>
        <v>0</v>
      </c>
      <c r="OW13" s="27">
        <f t="shared" si="228"/>
        <v>0</v>
      </c>
      <c r="OX13" s="27">
        <f t="shared" si="229"/>
        <v>0</v>
      </c>
      <c r="OY13" s="27">
        <f t="shared" si="230"/>
        <v>0</v>
      </c>
      <c r="OZ13" s="27">
        <f t="shared" si="231"/>
        <v>0</v>
      </c>
      <c r="PA13" s="27">
        <f t="shared" si="232"/>
        <v>0</v>
      </c>
      <c r="PB13" s="27">
        <f t="shared" si="233"/>
        <v>0</v>
      </c>
      <c r="PC13" s="27">
        <f t="shared" si="234"/>
        <v>0</v>
      </c>
      <c r="PD13" s="27">
        <f t="shared" si="235"/>
        <v>0</v>
      </c>
      <c r="PE13" s="27">
        <f t="shared" si="236"/>
        <v>0</v>
      </c>
      <c r="PF13" s="27">
        <f t="shared" si="237"/>
        <v>0</v>
      </c>
      <c r="PG13" s="27">
        <f t="shared" si="238"/>
        <v>0</v>
      </c>
      <c r="PH13" s="27">
        <f t="shared" si="239"/>
        <v>0</v>
      </c>
      <c r="PI13" s="27">
        <f t="shared" si="240"/>
        <v>0</v>
      </c>
      <c r="PJ13" s="27">
        <f t="shared" si="241"/>
        <v>0</v>
      </c>
      <c r="PK13" s="27">
        <f t="shared" si="242"/>
        <v>0</v>
      </c>
      <c r="PL13" s="27">
        <f t="shared" si="243"/>
        <v>0</v>
      </c>
      <c r="PM13" s="27">
        <f t="shared" si="244"/>
        <v>0</v>
      </c>
      <c r="PN13" s="27">
        <f t="shared" si="245"/>
        <v>0</v>
      </c>
      <c r="PO13" s="27">
        <f t="shared" si="246"/>
        <v>0</v>
      </c>
      <c r="PP13" s="27">
        <f t="shared" si="247"/>
        <v>0</v>
      </c>
      <c r="PQ13" s="27">
        <f t="shared" si="248"/>
        <v>0</v>
      </c>
      <c r="PR13" s="27">
        <f t="shared" si="249"/>
        <v>0</v>
      </c>
      <c r="PS13" s="27" t="str">
        <f t="shared" si="250"/>
        <v>19</v>
      </c>
      <c r="PT13" s="27">
        <f t="shared" si="251"/>
        <v>0</v>
      </c>
      <c r="PU13" s="27">
        <f t="shared" si="252"/>
        <v>0</v>
      </c>
      <c r="PV13" s="27" t="str">
        <f t="shared" si="253"/>
        <v>19</v>
      </c>
      <c r="PW13" s="27">
        <f t="shared" si="254"/>
        <v>0</v>
      </c>
      <c r="PX13" s="27">
        <f t="shared" si="255"/>
        <v>0</v>
      </c>
      <c r="PY13" s="27">
        <f t="shared" si="256"/>
        <v>0</v>
      </c>
      <c r="PZ13" s="27">
        <f t="shared" si="257"/>
        <v>0</v>
      </c>
      <c r="QA13" s="27">
        <f t="shared" si="258"/>
        <v>0</v>
      </c>
      <c r="QB13" s="27">
        <f t="shared" si="259"/>
        <v>0</v>
      </c>
      <c r="QC13" s="27">
        <f t="shared" si="260"/>
        <v>0</v>
      </c>
      <c r="QD13" s="27">
        <f t="shared" si="261"/>
        <v>0</v>
      </c>
      <c r="QE13" s="27">
        <f t="shared" si="262"/>
        <v>0</v>
      </c>
      <c r="QF13" s="27">
        <f t="shared" si="263"/>
        <v>0</v>
      </c>
      <c r="QG13" s="27">
        <f t="shared" si="264"/>
        <v>0</v>
      </c>
      <c r="QH13" s="27">
        <f t="shared" si="265"/>
        <v>0</v>
      </c>
      <c r="QI13" s="27">
        <f t="shared" si="266"/>
        <v>0</v>
      </c>
      <c r="QJ13" s="27">
        <f t="shared" si="267"/>
        <v>0</v>
      </c>
      <c r="QK13" s="27">
        <f t="shared" si="268"/>
        <v>0</v>
      </c>
      <c r="QL13" s="27">
        <f t="shared" si="269"/>
        <v>0</v>
      </c>
      <c r="QM13" s="27">
        <f t="shared" si="270"/>
        <v>0</v>
      </c>
      <c r="QN13" s="27">
        <f t="shared" si="271"/>
        <v>0</v>
      </c>
      <c r="QO13" s="27">
        <f t="shared" si="272"/>
        <v>0</v>
      </c>
      <c r="QP13" s="27">
        <f t="shared" si="273"/>
        <v>0</v>
      </c>
      <c r="QQ13" s="27">
        <f t="shared" si="274"/>
        <v>0</v>
      </c>
      <c r="QR13" s="27">
        <f t="shared" si="275"/>
        <v>0</v>
      </c>
      <c r="QS13" s="27">
        <f t="shared" si="276"/>
        <v>0</v>
      </c>
      <c r="QT13" s="27">
        <f t="shared" si="277"/>
        <v>0</v>
      </c>
      <c r="QU13" s="27">
        <f t="shared" si="278"/>
        <v>0</v>
      </c>
      <c r="QV13" s="27">
        <f t="shared" si="279"/>
        <v>0</v>
      </c>
      <c r="QW13" s="27">
        <f t="shared" si="280"/>
        <v>0</v>
      </c>
      <c r="QX13" s="27">
        <f t="shared" si="281"/>
        <v>0</v>
      </c>
      <c r="QY13" s="27">
        <f t="shared" si="282"/>
        <v>0</v>
      </c>
      <c r="QZ13" s="27">
        <f t="shared" si="283"/>
        <v>0</v>
      </c>
      <c r="RA13" s="27">
        <f t="shared" si="284"/>
        <v>0</v>
      </c>
      <c r="RB13" s="27">
        <f t="shared" si="285"/>
        <v>0</v>
      </c>
      <c r="RC13" s="27">
        <f t="shared" si="286"/>
        <v>0</v>
      </c>
      <c r="RD13" s="27">
        <f t="shared" si="287"/>
        <v>0</v>
      </c>
      <c r="RE13" s="27">
        <f t="shared" si="288"/>
        <v>0</v>
      </c>
      <c r="RF13" s="27">
        <f t="shared" si="289"/>
        <v>0</v>
      </c>
      <c r="RG13" s="27">
        <f t="shared" si="290"/>
        <v>0</v>
      </c>
      <c r="RH13" s="27">
        <f t="shared" si="291"/>
        <v>0</v>
      </c>
      <c r="RI13" s="27">
        <f t="shared" si="292"/>
        <v>0</v>
      </c>
      <c r="RJ13" s="27">
        <f t="shared" si="293"/>
        <v>0</v>
      </c>
      <c r="RL13" s="28">
        <f t="shared" si="294"/>
        <v>34</v>
      </c>
      <c r="RM13" s="28">
        <f t="shared" si="295"/>
        <v>0</v>
      </c>
      <c r="RN13" s="28">
        <f t="shared" si="296"/>
        <v>0</v>
      </c>
      <c r="RO13" s="28">
        <f t="shared" si="297"/>
        <v>14</v>
      </c>
      <c r="RP13" s="28">
        <f t="shared" si="298"/>
        <v>0</v>
      </c>
      <c r="RQ13" s="28">
        <f t="shared" si="299"/>
        <v>48</v>
      </c>
      <c r="RT13" s="27" t="str">
        <f t="shared" si="300"/>
        <v>7</v>
      </c>
      <c r="RU13" s="27" t="str">
        <f t="shared" si="301"/>
        <v>9</v>
      </c>
      <c r="RV13" s="27" t="str">
        <f t="shared" si="302"/>
        <v>7</v>
      </c>
      <c r="RW13" s="27" t="str">
        <f t="shared" si="303"/>
        <v>0</v>
      </c>
      <c r="RX13" s="27" t="str">
        <f t="shared" si="304"/>
        <v>0</v>
      </c>
      <c r="RY13" s="27" t="str">
        <f t="shared" si="305"/>
        <v>0</v>
      </c>
      <c r="RZ13" s="27" t="str">
        <f t="shared" si="306"/>
        <v>0</v>
      </c>
      <c r="SA13" s="27" t="str">
        <f t="shared" si="307"/>
        <v>0</v>
      </c>
      <c r="SB13" s="27" t="str">
        <f t="shared" si="308"/>
        <v>0</v>
      </c>
      <c r="SC13" s="27" t="str">
        <f t="shared" si="309"/>
        <v>0</v>
      </c>
      <c r="SD13" s="27" t="str">
        <f t="shared" si="310"/>
        <v>0</v>
      </c>
      <c r="SE13" s="27" t="str">
        <f t="shared" si="311"/>
        <v>11</v>
      </c>
      <c r="SF13" s="27" t="str">
        <f t="shared" si="312"/>
        <v>0</v>
      </c>
      <c r="SG13" s="27" t="str">
        <f t="shared" si="313"/>
        <v>0</v>
      </c>
      <c r="SH13" s="27" t="str">
        <f t="shared" si="314"/>
        <v>0</v>
      </c>
      <c r="SI13" s="27" t="str">
        <f t="shared" si="315"/>
        <v>0</v>
      </c>
      <c r="SJ13" s="27" t="str">
        <f t="shared" si="316"/>
        <v>0</v>
      </c>
      <c r="SK13" s="27" t="str">
        <f t="shared" si="317"/>
        <v>0</v>
      </c>
      <c r="SL13" s="27" t="str">
        <f t="shared" si="318"/>
        <v>0</v>
      </c>
      <c r="SM13" s="27" t="str">
        <f t="shared" si="319"/>
        <v>0</v>
      </c>
      <c r="SN13" s="27" t="str">
        <f t="shared" si="320"/>
        <v>0</v>
      </c>
      <c r="SO13" s="27" t="str">
        <f t="shared" si="321"/>
        <v>0</v>
      </c>
      <c r="SP13" s="27" t="str">
        <f t="shared" si="322"/>
        <v>0</v>
      </c>
      <c r="SQ13" s="27" t="str">
        <f t="shared" si="323"/>
        <v>0</v>
      </c>
      <c r="SR13" s="27" t="str">
        <f t="shared" si="324"/>
        <v>0</v>
      </c>
      <c r="SS13" s="27" t="str">
        <f t="shared" si="325"/>
        <v>0</v>
      </c>
      <c r="ST13" s="27" t="str">
        <f t="shared" si="326"/>
        <v>0</v>
      </c>
      <c r="SU13" s="27" t="str">
        <f t="shared" si="327"/>
        <v>0</v>
      </c>
      <c r="SV13" s="27" t="str">
        <f t="shared" si="328"/>
        <v>0</v>
      </c>
      <c r="SW13" s="27" t="str">
        <f t="shared" si="329"/>
        <v>0</v>
      </c>
      <c r="SX13" s="27" t="str">
        <f t="shared" si="330"/>
        <v>0</v>
      </c>
      <c r="SY13" s="27" t="str">
        <f t="shared" si="331"/>
        <v>0</v>
      </c>
      <c r="SZ13" s="27" t="str">
        <f t="shared" si="332"/>
        <v>0</v>
      </c>
      <c r="TA13" s="27" t="str">
        <f t="shared" si="333"/>
        <v>0</v>
      </c>
      <c r="TB13" s="27" t="str">
        <f t="shared" si="334"/>
        <v>0</v>
      </c>
      <c r="TC13" s="27" t="str">
        <f t="shared" si="335"/>
        <v>0</v>
      </c>
      <c r="TD13" s="27" t="str">
        <f t="shared" si="336"/>
        <v>0</v>
      </c>
      <c r="TE13" s="27" t="str">
        <f t="shared" si="337"/>
        <v>0</v>
      </c>
      <c r="TF13" s="27" t="str">
        <f t="shared" si="338"/>
        <v>8</v>
      </c>
      <c r="TG13" s="27" t="str">
        <f t="shared" si="339"/>
        <v>0</v>
      </c>
      <c r="TH13" s="27" t="str">
        <f t="shared" si="340"/>
        <v>0</v>
      </c>
      <c r="TI13" s="27" t="str">
        <f t="shared" si="341"/>
        <v>6</v>
      </c>
      <c r="TJ13" s="27" t="str">
        <f t="shared" si="342"/>
        <v>0</v>
      </c>
      <c r="TK13" s="27" t="str">
        <f t="shared" si="343"/>
        <v>0</v>
      </c>
      <c r="TL13" s="27" t="str">
        <f t="shared" si="344"/>
        <v>0</v>
      </c>
      <c r="TM13" s="27" t="str">
        <f t="shared" si="345"/>
        <v>0</v>
      </c>
      <c r="TN13" s="27" t="str">
        <f t="shared" si="346"/>
        <v>0</v>
      </c>
      <c r="TO13" s="27" t="str">
        <f t="shared" si="347"/>
        <v>0</v>
      </c>
      <c r="TP13" s="27" t="str">
        <f t="shared" si="348"/>
        <v>0</v>
      </c>
      <c r="TQ13" s="27" t="str">
        <f t="shared" si="349"/>
        <v>0</v>
      </c>
      <c r="TR13" s="27" t="str">
        <f t="shared" si="350"/>
        <v>0</v>
      </c>
      <c r="TS13" s="27" t="str">
        <f t="shared" si="351"/>
        <v>0</v>
      </c>
      <c r="TT13" s="27" t="str">
        <f t="shared" si="352"/>
        <v>0</v>
      </c>
      <c r="TU13" s="27" t="str">
        <f t="shared" si="353"/>
        <v>0</v>
      </c>
      <c r="TV13" s="27" t="str">
        <f t="shared" si="354"/>
        <v>0</v>
      </c>
      <c r="TW13" s="27" t="str">
        <f t="shared" si="355"/>
        <v>0</v>
      </c>
      <c r="TX13" s="27" t="str">
        <f t="shared" si="356"/>
        <v>0</v>
      </c>
      <c r="TY13" s="27" t="str">
        <f t="shared" si="357"/>
        <v>0</v>
      </c>
      <c r="TZ13" s="27" t="str">
        <f t="shared" si="358"/>
        <v>0</v>
      </c>
      <c r="UA13" s="27" t="str">
        <f t="shared" si="359"/>
        <v>0</v>
      </c>
      <c r="UB13" s="27" t="str">
        <f t="shared" si="360"/>
        <v>0</v>
      </c>
      <c r="UC13" s="27" t="str">
        <f t="shared" si="361"/>
        <v>0</v>
      </c>
      <c r="UD13" s="27" t="str">
        <f t="shared" si="362"/>
        <v>0</v>
      </c>
      <c r="UE13" s="27" t="str">
        <f t="shared" si="363"/>
        <v>0</v>
      </c>
      <c r="UF13" s="27" t="str">
        <f t="shared" si="364"/>
        <v>0</v>
      </c>
      <c r="UG13" s="27" t="str">
        <f t="shared" si="365"/>
        <v>0</v>
      </c>
      <c r="UH13" s="27" t="str">
        <f t="shared" si="366"/>
        <v>0</v>
      </c>
      <c r="UI13" s="27" t="str">
        <f t="shared" si="367"/>
        <v>0</v>
      </c>
      <c r="UJ13" s="27" t="str">
        <f t="shared" si="368"/>
        <v>0</v>
      </c>
      <c r="UK13" s="27" t="str">
        <f t="shared" si="369"/>
        <v>0</v>
      </c>
      <c r="UL13" s="27" t="str">
        <f t="shared" si="370"/>
        <v>0</v>
      </c>
      <c r="UM13" s="27" t="str">
        <f t="shared" si="371"/>
        <v>0</v>
      </c>
      <c r="UN13" s="27" t="str">
        <f t="shared" si="372"/>
        <v>0</v>
      </c>
      <c r="UO13" s="27" t="str">
        <f t="shared" si="373"/>
        <v>0</v>
      </c>
      <c r="UP13" s="27" t="str">
        <f t="shared" si="374"/>
        <v>0</v>
      </c>
      <c r="UQ13" s="27" t="str">
        <f t="shared" si="375"/>
        <v>0</v>
      </c>
      <c r="UR13" s="27" t="str">
        <f t="shared" si="376"/>
        <v>0</v>
      </c>
      <c r="US13" s="27" t="str">
        <f t="shared" si="377"/>
        <v>0</v>
      </c>
      <c r="UT13" s="27" t="str">
        <f t="shared" si="378"/>
        <v>0</v>
      </c>
      <c r="UU13" s="27" t="str">
        <f t="shared" si="379"/>
        <v>0</v>
      </c>
      <c r="UV13" s="27" t="str">
        <f t="shared" si="380"/>
        <v>0</v>
      </c>
      <c r="UW13" s="27" t="str">
        <f t="shared" si="381"/>
        <v>0</v>
      </c>
      <c r="UY13" s="28">
        <f t="shared" si="382"/>
        <v>-11.32</v>
      </c>
      <c r="UZ13" s="28">
        <f t="shared" si="383"/>
        <v>0</v>
      </c>
      <c r="VA13" s="28">
        <f t="shared" si="384"/>
        <v>0</v>
      </c>
      <c r="VB13" s="28">
        <f t="shared" si="385"/>
        <v>1.7999999999999998</v>
      </c>
      <c r="VC13" s="28">
        <f t="shared" si="386"/>
        <v>0</v>
      </c>
      <c r="VD13" s="28">
        <f t="shared" si="387"/>
        <v>-9.52</v>
      </c>
      <c r="VG13" s="27" t="str">
        <f t="shared" si="388"/>
        <v>1.03</v>
      </c>
      <c r="VH13" s="27" t="str">
        <f t="shared" si="389"/>
        <v>-3.59</v>
      </c>
      <c r="VI13" s="27" t="str">
        <f t="shared" si="390"/>
        <v>0.51</v>
      </c>
      <c r="VJ13" s="27">
        <f t="shared" si="391"/>
        <v>0</v>
      </c>
      <c r="VK13" s="27">
        <f t="shared" si="392"/>
        <v>0</v>
      </c>
      <c r="VL13" s="27">
        <f t="shared" si="393"/>
        <v>0</v>
      </c>
      <c r="VM13" s="27">
        <f t="shared" si="394"/>
        <v>0</v>
      </c>
      <c r="VN13" s="27">
        <f t="shared" si="395"/>
        <v>0</v>
      </c>
      <c r="VO13" s="27">
        <f t="shared" si="396"/>
        <v>0</v>
      </c>
      <c r="VP13" s="27">
        <f t="shared" si="397"/>
        <v>0</v>
      </c>
      <c r="VQ13" s="27">
        <f t="shared" si="398"/>
        <v>0</v>
      </c>
      <c r="VR13" s="27" t="str">
        <f t="shared" si="399"/>
        <v>-9.27</v>
      </c>
      <c r="VS13" s="27">
        <f t="shared" si="400"/>
        <v>0</v>
      </c>
      <c r="VT13" s="27">
        <f t="shared" si="401"/>
        <v>0</v>
      </c>
      <c r="VU13" s="27">
        <f t="shared" si="402"/>
        <v>0</v>
      </c>
      <c r="VV13" s="27">
        <f t="shared" si="403"/>
        <v>0</v>
      </c>
      <c r="VW13" s="27">
        <f t="shared" si="404"/>
        <v>0</v>
      </c>
      <c r="VX13" s="27">
        <f t="shared" si="405"/>
        <v>0</v>
      </c>
      <c r="VY13" s="27">
        <f t="shared" si="406"/>
        <v>0</v>
      </c>
      <c r="VZ13" s="27">
        <f t="shared" si="407"/>
        <v>0</v>
      </c>
      <c r="WA13" s="27">
        <f t="shared" si="408"/>
        <v>0</v>
      </c>
      <c r="WB13" s="27">
        <f t="shared" si="409"/>
        <v>0</v>
      </c>
      <c r="WC13" s="27">
        <f t="shared" si="410"/>
        <v>0</v>
      </c>
      <c r="WD13" s="27">
        <f t="shared" si="411"/>
        <v>0</v>
      </c>
      <c r="WE13" s="27">
        <f t="shared" si="412"/>
        <v>0</v>
      </c>
      <c r="WF13" s="27">
        <f t="shared" si="413"/>
        <v>0</v>
      </c>
      <c r="WG13" s="27">
        <f t="shared" si="414"/>
        <v>0</v>
      </c>
      <c r="WH13" s="27">
        <f t="shared" si="415"/>
        <v>0</v>
      </c>
      <c r="WI13" s="27">
        <f t="shared" si="416"/>
        <v>0</v>
      </c>
      <c r="WJ13" s="27">
        <f t="shared" si="417"/>
        <v>0</v>
      </c>
      <c r="WK13" s="27">
        <f t="shared" si="418"/>
        <v>0</v>
      </c>
      <c r="WL13" s="27">
        <f t="shared" si="419"/>
        <v>0</v>
      </c>
      <c r="WM13" s="27">
        <f t="shared" si="420"/>
        <v>0</v>
      </c>
      <c r="WN13" s="27">
        <f t="shared" si="421"/>
        <v>0</v>
      </c>
      <c r="WO13" s="27">
        <f t="shared" si="422"/>
        <v>0</v>
      </c>
      <c r="WP13" s="27">
        <f t="shared" si="423"/>
        <v>0</v>
      </c>
      <c r="WQ13" s="27">
        <f t="shared" si="424"/>
        <v>0</v>
      </c>
      <c r="WR13" s="27">
        <f t="shared" si="425"/>
        <v>0</v>
      </c>
      <c r="WS13" s="27" t="str">
        <f t="shared" si="426"/>
        <v>7.76</v>
      </c>
      <c r="WT13" s="27">
        <f t="shared" si="427"/>
        <v>0</v>
      </c>
      <c r="WU13" s="27">
        <f t="shared" si="428"/>
        <v>0</v>
      </c>
      <c r="WV13" s="27" t="str">
        <f t="shared" si="429"/>
        <v>-5.96</v>
      </c>
      <c r="WW13" s="27">
        <f t="shared" si="430"/>
        <v>0</v>
      </c>
      <c r="WX13" s="27">
        <f t="shared" si="431"/>
        <v>0</v>
      </c>
      <c r="WY13" s="27">
        <f t="shared" si="432"/>
        <v>0</v>
      </c>
      <c r="WZ13" s="27">
        <f t="shared" si="433"/>
        <v>0</v>
      </c>
      <c r="XA13" s="27">
        <f t="shared" si="434"/>
        <v>0</v>
      </c>
      <c r="XB13" s="27">
        <f t="shared" si="435"/>
        <v>0</v>
      </c>
      <c r="XC13" s="27">
        <f t="shared" si="436"/>
        <v>0</v>
      </c>
      <c r="XD13" s="27">
        <f t="shared" si="437"/>
        <v>0</v>
      </c>
      <c r="XE13" s="27">
        <f t="shared" si="438"/>
        <v>0</v>
      </c>
      <c r="XF13" s="27">
        <f t="shared" si="439"/>
        <v>0</v>
      </c>
      <c r="XG13" s="27">
        <f t="shared" si="440"/>
        <v>0</v>
      </c>
      <c r="XH13" s="27">
        <f t="shared" si="441"/>
        <v>0</v>
      </c>
      <c r="XI13" s="27">
        <f t="shared" si="442"/>
        <v>0</v>
      </c>
      <c r="XJ13" s="27">
        <f t="shared" si="443"/>
        <v>0</v>
      </c>
      <c r="XK13" s="27">
        <f t="shared" si="444"/>
        <v>0</v>
      </c>
      <c r="XL13" s="27">
        <f t="shared" si="445"/>
        <v>0</v>
      </c>
      <c r="XM13" s="27">
        <f t="shared" si="446"/>
        <v>0</v>
      </c>
      <c r="XN13" s="27">
        <f t="shared" si="447"/>
        <v>0</v>
      </c>
      <c r="XO13" s="27">
        <f t="shared" si="448"/>
        <v>0</v>
      </c>
      <c r="XP13" s="27">
        <f t="shared" si="449"/>
        <v>0</v>
      </c>
      <c r="XQ13" s="27">
        <f t="shared" si="450"/>
        <v>0</v>
      </c>
      <c r="XR13" s="27">
        <f t="shared" si="451"/>
        <v>0</v>
      </c>
      <c r="XS13" s="27">
        <f t="shared" si="452"/>
        <v>0</v>
      </c>
      <c r="XT13" s="27">
        <f t="shared" si="453"/>
        <v>0</v>
      </c>
      <c r="XU13" s="27">
        <f t="shared" si="454"/>
        <v>0</v>
      </c>
      <c r="XV13" s="27">
        <f t="shared" si="455"/>
        <v>0</v>
      </c>
      <c r="XW13" s="27">
        <f t="shared" si="456"/>
        <v>0</v>
      </c>
      <c r="XX13" s="27">
        <f t="shared" si="457"/>
        <v>0</v>
      </c>
      <c r="XY13" s="27">
        <f t="shared" si="458"/>
        <v>0</v>
      </c>
      <c r="XZ13" s="27">
        <f t="shared" si="459"/>
        <v>0</v>
      </c>
      <c r="YA13" s="27">
        <f t="shared" si="460"/>
        <v>0</v>
      </c>
      <c r="YB13" s="27">
        <f t="shared" si="461"/>
        <v>0</v>
      </c>
      <c r="YC13" s="27">
        <f t="shared" si="462"/>
        <v>0</v>
      </c>
      <c r="YD13" s="27">
        <f t="shared" si="463"/>
        <v>0</v>
      </c>
      <c r="YE13" s="27">
        <f t="shared" si="464"/>
        <v>0</v>
      </c>
      <c r="YF13" s="27">
        <f t="shared" si="465"/>
        <v>0</v>
      </c>
      <c r="YG13" s="27">
        <f t="shared" si="466"/>
        <v>0</v>
      </c>
      <c r="YH13" s="27">
        <f t="shared" si="467"/>
        <v>0</v>
      </c>
      <c r="YI13" s="27">
        <f t="shared" si="468"/>
        <v>0</v>
      </c>
      <c r="YJ13" s="27">
        <f t="shared" si="469"/>
        <v>0</v>
      </c>
      <c r="YL13" s="28">
        <f t="shared" si="470"/>
        <v>372</v>
      </c>
      <c r="YM13" s="28">
        <f t="shared" si="471"/>
        <v>0</v>
      </c>
      <c r="YN13" s="28">
        <f t="shared" si="472"/>
        <v>0</v>
      </c>
      <c r="YO13" s="28">
        <f t="shared" si="473"/>
        <v>182</v>
      </c>
      <c r="YP13" s="28">
        <f t="shared" si="474"/>
        <v>0</v>
      </c>
      <c r="YQ13" s="28">
        <f t="shared" si="475"/>
        <v>554</v>
      </c>
      <c r="YT13" s="27" t="str">
        <f t="shared" si="476"/>
        <v>91</v>
      </c>
      <c r="YU13" s="27" t="str">
        <f t="shared" si="477"/>
        <v>96</v>
      </c>
      <c r="YV13" s="27" t="str">
        <f t="shared" si="478"/>
        <v>95</v>
      </c>
      <c r="YW13" s="27">
        <f t="shared" si="479"/>
        <v>0</v>
      </c>
      <c r="YX13" s="27">
        <f t="shared" si="480"/>
        <v>0</v>
      </c>
      <c r="YY13" s="27">
        <f t="shared" si="481"/>
        <v>0</v>
      </c>
      <c r="YZ13" s="27">
        <f t="shared" si="482"/>
        <v>0</v>
      </c>
      <c r="ZA13" s="27">
        <f t="shared" si="483"/>
        <v>0</v>
      </c>
      <c r="ZB13" s="27">
        <f t="shared" si="484"/>
        <v>0</v>
      </c>
      <c r="ZC13" s="27">
        <f t="shared" si="485"/>
        <v>0</v>
      </c>
      <c r="ZD13" s="27">
        <f t="shared" si="486"/>
        <v>0</v>
      </c>
      <c r="ZE13" s="27" t="str">
        <f t="shared" si="487"/>
        <v>90</v>
      </c>
      <c r="ZF13" s="27">
        <f t="shared" si="488"/>
        <v>0</v>
      </c>
      <c r="ZG13" s="27">
        <f t="shared" si="489"/>
        <v>0</v>
      </c>
      <c r="ZH13" s="27">
        <f t="shared" si="490"/>
        <v>0</v>
      </c>
      <c r="ZI13" s="27">
        <f t="shared" si="491"/>
        <v>0</v>
      </c>
      <c r="ZJ13" s="27">
        <f t="shared" si="492"/>
        <v>0</v>
      </c>
      <c r="ZK13" s="27">
        <f t="shared" si="493"/>
        <v>0</v>
      </c>
      <c r="ZL13" s="27">
        <f t="shared" si="494"/>
        <v>0</v>
      </c>
      <c r="ZM13" s="27">
        <f t="shared" si="495"/>
        <v>0</v>
      </c>
      <c r="ZN13" s="27">
        <f t="shared" si="496"/>
        <v>0</v>
      </c>
      <c r="ZO13" s="27">
        <f t="shared" si="497"/>
        <v>0</v>
      </c>
      <c r="ZP13" s="27">
        <f t="shared" si="498"/>
        <v>0</v>
      </c>
      <c r="ZQ13" s="27">
        <f t="shared" si="499"/>
        <v>0</v>
      </c>
      <c r="ZR13" s="27">
        <f t="shared" si="500"/>
        <v>0</v>
      </c>
      <c r="ZS13" s="27">
        <f t="shared" si="501"/>
        <v>0</v>
      </c>
      <c r="ZT13" s="27">
        <f t="shared" si="502"/>
        <v>0</v>
      </c>
      <c r="ZU13" s="27">
        <f t="shared" si="503"/>
        <v>0</v>
      </c>
      <c r="ZV13" s="27">
        <f t="shared" si="504"/>
        <v>0</v>
      </c>
      <c r="ZW13" s="27">
        <f t="shared" si="505"/>
        <v>0</v>
      </c>
      <c r="ZX13" s="27">
        <f t="shared" si="506"/>
        <v>0</v>
      </c>
      <c r="ZY13" s="27">
        <f t="shared" si="507"/>
        <v>0</v>
      </c>
      <c r="ZZ13" s="27">
        <f t="shared" si="508"/>
        <v>0</v>
      </c>
      <c r="AAA13" s="27">
        <f t="shared" si="509"/>
        <v>0</v>
      </c>
      <c r="AAB13" s="27">
        <f t="shared" si="510"/>
        <v>0</v>
      </c>
      <c r="AAC13" s="27">
        <f t="shared" si="511"/>
        <v>0</v>
      </c>
      <c r="AAD13" s="27">
        <f t="shared" si="512"/>
        <v>0</v>
      </c>
      <c r="AAE13" s="27">
        <f t="shared" si="513"/>
        <v>0</v>
      </c>
      <c r="AAF13" s="27" t="str">
        <f t="shared" si="514"/>
        <v>89</v>
      </c>
      <c r="AAG13" s="27">
        <f t="shared" si="515"/>
        <v>0</v>
      </c>
      <c r="AAH13" s="27">
        <f t="shared" si="516"/>
        <v>0</v>
      </c>
      <c r="AAI13" s="27" t="str">
        <f t="shared" si="517"/>
        <v>93</v>
      </c>
      <c r="AAJ13" s="27">
        <f t="shared" si="518"/>
        <v>0</v>
      </c>
      <c r="AAK13" s="27">
        <f t="shared" si="519"/>
        <v>0</v>
      </c>
      <c r="AAL13" s="27">
        <f t="shared" si="520"/>
        <v>0</v>
      </c>
      <c r="AAM13" s="27">
        <f t="shared" si="521"/>
        <v>0</v>
      </c>
      <c r="AAN13" s="27">
        <f t="shared" si="522"/>
        <v>0</v>
      </c>
      <c r="AAO13" s="27">
        <f t="shared" si="523"/>
        <v>0</v>
      </c>
      <c r="AAP13" s="27">
        <f t="shared" si="524"/>
        <v>0</v>
      </c>
      <c r="AAQ13" s="27">
        <f t="shared" si="525"/>
        <v>0</v>
      </c>
      <c r="AAR13" s="27">
        <f t="shared" si="526"/>
        <v>0</v>
      </c>
      <c r="AAS13" s="27">
        <f t="shared" si="527"/>
        <v>0</v>
      </c>
      <c r="AAT13" s="27">
        <f t="shared" si="528"/>
        <v>0</v>
      </c>
      <c r="AAU13" s="27">
        <f t="shared" si="529"/>
        <v>0</v>
      </c>
      <c r="AAV13" s="27">
        <f t="shared" si="530"/>
        <v>0</v>
      </c>
      <c r="AAW13" s="27">
        <f t="shared" si="531"/>
        <v>0</v>
      </c>
      <c r="AAX13" s="27">
        <f t="shared" si="532"/>
        <v>0</v>
      </c>
      <c r="AAY13" s="27">
        <f t="shared" si="533"/>
        <v>0</v>
      </c>
      <c r="AAZ13" s="27">
        <f t="shared" si="534"/>
        <v>0</v>
      </c>
      <c r="ABA13" s="27">
        <f t="shared" si="535"/>
        <v>0</v>
      </c>
      <c r="ABB13" s="27">
        <f t="shared" si="536"/>
        <v>0</v>
      </c>
      <c r="ABC13" s="27">
        <f t="shared" si="537"/>
        <v>0</v>
      </c>
      <c r="ABD13" s="27">
        <f t="shared" si="538"/>
        <v>0</v>
      </c>
      <c r="ABE13" s="27">
        <f t="shared" si="539"/>
        <v>0</v>
      </c>
      <c r="ABF13" s="27">
        <f t="shared" si="540"/>
        <v>0</v>
      </c>
      <c r="ABG13" s="27">
        <f t="shared" si="541"/>
        <v>0</v>
      </c>
      <c r="ABH13" s="27">
        <f t="shared" si="542"/>
        <v>0</v>
      </c>
      <c r="ABI13" s="27">
        <f t="shared" si="543"/>
        <v>0</v>
      </c>
      <c r="ABJ13" s="27">
        <f t="shared" si="544"/>
        <v>0</v>
      </c>
      <c r="ABK13" s="27">
        <f t="shared" si="545"/>
        <v>0</v>
      </c>
      <c r="ABL13" s="27">
        <f t="shared" si="546"/>
        <v>0</v>
      </c>
      <c r="ABM13" s="27">
        <f t="shared" si="547"/>
        <v>0</v>
      </c>
      <c r="ABN13" s="27">
        <f t="shared" si="548"/>
        <v>0</v>
      </c>
      <c r="ABO13" s="27">
        <f t="shared" si="549"/>
        <v>0</v>
      </c>
      <c r="ABP13" s="27">
        <f t="shared" si="550"/>
        <v>0</v>
      </c>
      <c r="ABQ13" s="27">
        <f t="shared" si="551"/>
        <v>0</v>
      </c>
      <c r="ABR13" s="27">
        <f t="shared" si="552"/>
        <v>0</v>
      </c>
      <c r="ABS13" s="27">
        <f t="shared" si="553"/>
        <v>0</v>
      </c>
      <c r="ABT13" s="27">
        <f t="shared" si="554"/>
        <v>0</v>
      </c>
      <c r="ABU13" s="27">
        <f t="shared" si="555"/>
        <v>0</v>
      </c>
      <c r="ABV13" s="27">
        <f t="shared" si="556"/>
        <v>0</v>
      </c>
      <c r="ABW13" s="27">
        <f t="shared" si="557"/>
        <v>0</v>
      </c>
      <c r="ABY13" s="28">
        <f t="shared" si="558"/>
        <v>150.30000000000001</v>
      </c>
      <c r="ABZ13" s="28">
        <f t="shared" si="559"/>
        <v>0</v>
      </c>
      <c r="ACA13" s="28">
        <f t="shared" si="560"/>
        <v>0</v>
      </c>
      <c r="ACB13" s="28">
        <f t="shared" si="561"/>
        <v>68.300000000000011</v>
      </c>
      <c r="ACC13" s="28">
        <f t="shared" si="562"/>
        <v>0</v>
      </c>
      <c r="ACD13" s="28">
        <f t="shared" si="563"/>
        <v>218.60000000000002</v>
      </c>
      <c r="ACG13" s="27" t="str">
        <f t="shared" si="564"/>
        <v>49</v>
      </c>
      <c r="ACH13" s="27" t="str">
        <f t="shared" si="565"/>
        <v>38.7</v>
      </c>
      <c r="ACI13" s="27" t="str">
        <f t="shared" si="566"/>
        <v>30.1</v>
      </c>
      <c r="ACJ13" s="27">
        <f t="shared" si="567"/>
        <v>0</v>
      </c>
      <c r="ACK13" s="27">
        <f t="shared" si="568"/>
        <v>0</v>
      </c>
      <c r="ACL13" s="27">
        <f t="shared" si="569"/>
        <v>0</v>
      </c>
      <c r="ACM13" s="27">
        <f t="shared" si="570"/>
        <v>0</v>
      </c>
      <c r="ACN13" s="27">
        <f t="shared" si="571"/>
        <v>0</v>
      </c>
      <c r="ACO13" s="27">
        <f t="shared" si="572"/>
        <v>0</v>
      </c>
      <c r="ACP13" s="27">
        <f t="shared" si="573"/>
        <v>0</v>
      </c>
      <c r="ACQ13" s="27">
        <f t="shared" si="574"/>
        <v>0</v>
      </c>
      <c r="ACR13" s="27" t="str">
        <f t="shared" si="575"/>
        <v>32.5</v>
      </c>
      <c r="ACS13" s="27">
        <f t="shared" si="576"/>
        <v>0</v>
      </c>
      <c r="ACT13" s="27">
        <f t="shared" si="577"/>
        <v>0</v>
      </c>
      <c r="ACU13" s="27">
        <f t="shared" si="578"/>
        <v>0</v>
      </c>
      <c r="ACV13" s="27">
        <f t="shared" si="579"/>
        <v>0</v>
      </c>
      <c r="ACW13" s="27">
        <f t="shared" si="580"/>
        <v>0</v>
      </c>
      <c r="ACX13" s="27">
        <f t="shared" si="581"/>
        <v>0</v>
      </c>
      <c r="ACY13" s="27">
        <f t="shared" si="582"/>
        <v>0</v>
      </c>
      <c r="ACZ13" s="27">
        <f t="shared" si="583"/>
        <v>0</v>
      </c>
      <c r="ADA13" s="27">
        <f t="shared" si="584"/>
        <v>0</v>
      </c>
      <c r="ADB13" s="27">
        <f t="shared" si="585"/>
        <v>0</v>
      </c>
      <c r="ADC13" s="27">
        <f t="shared" si="586"/>
        <v>0</v>
      </c>
      <c r="ADD13" s="27">
        <f t="shared" si="587"/>
        <v>0</v>
      </c>
      <c r="ADE13" s="27">
        <f t="shared" si="588"/>
        <v>0</v>
      </c>
      <c r="ADF13" s="27">
        <f t="shared" si="589"/>
        <v>0</v>
      </c>
      <c r="ADG13" s="27">
        <f t="shared" si="590"/>
        <v>0</v>
      </c>
      <c r="ADH13" s="27">
        <f t="shared" si="591"/>
        <v>0</v>
      </c>
      <c r="ADI13" s="27">
        <f t="shared" si="592"/>
        <v>0</v>
      </c>
      <c r="ADJ13" s="27">
        <f t="shared" si="593"/>
        <v>0</v>
      </c>
      <c r="ADK13" s="27">
        <f t="shared" si="594"/>
        <v>0</v>
      </c>
      <c r="ADL13" s="27">
        <f t="shared" si="595"/>
        <v>0</v>
      </c>
      <c r="ADM13" s="27">
        <f t="shared" si="596"/>
        <v>0</v>
      </c>
      <c r="ADN13" s="27">
        <f t="shared" si="597"/>
        <v>0</v>
      </c>
      <c r="ADO13" s="27">
        <f t="shared" si="598"/>
        <v>0</v>
      </c>
      <c r="ADP13" s="27">
        <f t="shared" si="599"/>
        <v>0</v>
      </c>
      <c r="ADQ13" s="27">
        <f t="shared" si="600"/>
        <v>0</v>
      </c>
      <c r="ADR13" s="27">
        <f t="shared" si="601"/>
        <v>0</v>
      </c>
      <c r="ADS13" s="27" t="str">
        <f t="shared" si="602"/>
        <v>51.7</v>
      </c>
      <c r="ADT13" s="27">
        <f t="shared" si="603"/>
        <v>0</v>
      </c>
      <c r="ADU13" s="27">
        <f t="shared" si="604"/>
        <v>0</v>
      </c>
      <c r="ADV13" s="27" t="str">
        <f t="shared" si="605"/>
        <v>16.6</v>
      </c>
      <c r="ADW13" s="27">
        <f t="shared" si="606"/>
        <v>0</v>
      </c>
      <c r="ADX13" s="27">
        <f t="shared" si="607"/>
        <v>0</v>
      </c>
      <c r="ADY13" s="27">
        <f t="shared" si="608"/>
        <v>0</v>
      </c>
      <c r="ADZ13" s="27">
        <f t="shared" si="609"/>
        <v>0</v>
      </c>
      <c r="AEA13" s="27">
        <f t="shared" si="610"/>
        <v>0</v>
      </c>
      <c r="AEB13" s="27">
        <f t="shared" si="611"/>
        <v>0</v>
      </c>
      <c r="AEC13" s="27">
        <f t="shared" si="612"/>
        <v>0</v>
      </c>
      <c r="AED13" s="27">
        <f t="shared" si="613"/>
        <v>0</v>
      </c>
      <c r="AEE13" s="27">
        <f t="shared" si="614"/>
        <v>0</v>
      </c>
      <c r="AEF13" s="27">
        <f t="shared" si="615"/>
        <v>0</v>
      </c>
      <c r="AEG13" s="27">
        <f t="shared" si="616"/>
        <v>0</v>
      </c>
      <c r="AEH13" s="27">
        <f t="shared" si="617"/>
        <v>0</v>
      </c>
      <c r="AEI13" s="27">
        <f t="shared" si="618"/>
        <v>0</v>
      </c>
      <c r="AEJ13" s="27">
        <f t="shared" si="619"/>
        <v>0</v>
      </c>
      <c r="AEK13" s="27">
        <f t="shared" si="620"/>
        <v>0</v>
      </c>
      <c r="AEL13" s="27">
        <f t="shared" si="621"/>
        <v>0</v>
      </c>
      <c r="AEM13" s="27">
        <f t="shared" si="622"/>
        <v>0</v>
      </c>
      <c r="AEN13" s="27">
        <f t="shared" si="623"/>
        <v>0</v>
      </c>
      <c r="AEO13" s="27">
        <f t="shared" si="624"/>
        <v>0</v>
      </c>
      <c r="AEP13" s="27">
        <f t="shared" si="625"/>
        <v>0</v>
      </c>
      <c r="AEQ13" s="27">
        <f t="shared" si="626"/>
        <v>0</v>
      </c>
      <c r="AER13" s="27">
        <f t="shared" si="627"/>
        <v>0</v>
      </c>
      <c r="AES13" s="27">
        <f t="shared" si="628"/>
        <v>0</v>
      </c>
      <c r="AET13" s="27">
        <f t="shared" si="629"/>
        <v>0</v>
      </c>
      <c r="AEU13" s="27">
        <f t="shared" si="630"/>
        <v>0</v>
      </c>
      <c r="AEV13" s="27">
        <f t="shared" si="631"/>
        <v>0</v>
      </c>
      <c r="AEW13" s="27">
        <f t="shared" si="632"/>
        <v>0</v>
      </c>
      <c r="AEX13" s="27">
        <f t="shared" si="633"/>
        <v>0</v>
      </c>
      <c r="AEY13" s="27">
        <f t="shared" si="634"/>
        <v>0</v>
      </c>
      <c r="AEZ13" s="27">
        <f t="shared" si="635"/>
        <v>0</v>
      </c>
      <c r="AFA13" s="27">
        <f t="shared" si="636"/>
        <v>0</v>
      </c>
      <c r="AFB13" s="27">
        <f t="shared" si="637"/>
        <v>0</v>
      </c>
      <c r="AFC13" s="27">
        <f t="shared" si="638"/>
        <v>0</v>
      </c>
      <c r="AFD13" s="27">
        <f t="shared" si="639"/>
        <v>0</v>
      </c>
      <c r="AFE13" s="27">
        <f t="shared" si="640"/>
        <v>0</v>
      </c>
      <c r="AFF13" s="27">
        <f t="shared" si="641"/>
        <v>0</v>
      </c>
      <c r="AFG13" s="27">
        <f t="shared" si="642"/>
        <v>0</v>
      </c>
      <c r="AFH13" s="27">
        <f t="shared" si="643"/>
        <v>0</v>
      </c>
      <c r="AFI13" s="27">
        <f t="shared" si="644"/>
        <v>0</v>
      </c>
      <c r="AFJ13" s="27">
        <f t="shared" si="645"/>
        <v>0</v>
      </c>
      <c r="AFL13" s="27">
        <f t="shared" si="646"/>
        <v>3.75</v>
      </c>
      <c r="AFN13" s="27">
        <v>8</v>
      </c>
      <c r="AFO13" s="27">
        <f t="shared" si="647"/>
        <v>8</v>
      </c>
      <c r="AFP13" s="27">
        <f t="shared" si="648"/>
        <v>8</v>
      </c>
      <c r="AFQ13" s="27">
        <f t="shared" si="649"/>
        <v>8</v>
      </c>
      <c r="AFR13" s="27">
        <f t="shared" si="650"/>
        <v>0</v>
      </c>
      <c r="AFS13" s="27">
        <f t="shared" si="651"/>
        <v>0</v>
      </c>
      <c r="AFT13" s="27">
        <f t="shared" si="652"/>
        <v>0</v>
      </c>
      <c r="AFU13" s="27">
        <f t="shared" si="653"/>
        <v>0</v>
      </c>
      <c r="AFV13" s="27">
        <f t="shared" si="654"/>
        <v>0</v>
      </c>
      <c r="AFW13" s="27">
        <f t="shared" si="655"/>
        <v>0</v>
      </c>
      <c r="AFX13" s="27">
        <f t="shared" si="656"/>
        <v>0</v>
      </c>
      <c r="AFY13" s="27">
        <f t="shared" si="657"/>
        <v>0</v>
      </c>
      <c r="AFZ13" s="27">
        <f t="shared" si="658"/>
        <v>8</v>
      </c>
      <c r="AGA13" s="27">
        <f t="shared" si="659"/>
        <v>0</v>
      </c>
      <c r="AGB13" s="27">
        <f t="shared" si="660"/>
        <v>0</v>
      </c>
      <c r="AGC13" s="27">
        <f t="shared" si="661"/>
        <v>0</v>
      </c>
      <c r="AGD13" s="27">
        <f t="shared" si="662"/>
        <v>0</v>
      </c>
      <c r="AGE13" s="27">
        <f t="shared" si="663"/>
        <v>0</v>
      </c>
      <c r="AGF13" s="27">
        <f t="shared" si="664"/>
        <v>0</v>
      </c>
      <c r="AGG13" s="27">
        <f t="shared" si="665"/>
        <v>0</v>
      </c>
      <c r="AGH13" s="27">
        <f t="shared" si="666"/>
        <v>0</v>
      </c>
      <c r="AGI13" s="27">
        <f t="shared" si="667"/>
        <v>0</v>
      </c>
      <c r="AGJ13" s="27">
        <f t="shared" si="668"/>
        <v>0</v>
      </c>
      <c r="AGK13" s="27">
        <f t="shared" si="669"/>
        <v>0</v>
      </c>
      <c r="AGL13" s="27">
        <f t="shared" si="670"/>
        <v>0</v>
      </c>
      <c r="AGM13" s="27">
        <f t="shared" si="671"/>
        <v>0</v>
      </c>
      <c r="AGN13" s="27">
        <f t="shared" si="672"/>
        <v>0</v>
      </c>
      <c r="AGO13" s="27">
        <f t="shared" si="673"/>
        <v>0</v>
      </c>
      <c r="AGP13" s="27">
        <f t="shared" si="674"/>
        <v>0</v>
      </c>
      <c r="AGQ13" s="27">
        <f t="shared" si="675"/>
        <v>0</v>
      </c>
      <c r="AGR13" s="27">
        <f t="shared" si="676"/>
        <v>0</v>
      </c>
      <c r="AGS13" s="27">
        <f t="shared" si="677"/>
        <v>0</v>
      </c>
      <c r="AGT13" s="27">
        <f t="shared" si="678"/>
        <v>0</v>
      </c>
      <c r="AGU13" s="27">
        <f t="shared" si="679"/>
        <v>0</v>
      </c>
      <c r="AGV13" s="27">
        <f t="shared" si="680"/>
        <v>0</v>
      </c>
      <c r="AGW13" s="27">
        <f t="shared" si="681"/>
        <v>0</v>
      </c>
      <c r="AGX13" s="27">
        <f t="shared" si="682"/>
        <v>0</v>
      </c>
      <c r="AGY13" s="27">
        <f t="shared" si="683"/>
        <v>0</v>
      </c>
      <c r="AGZ13" s="27">
        <f t="shared" si="684"/>
        <v>0</v>
      </c>
      <c r="AHA13" s="27">
        <f t="shared" si="685"/>
        <v>8</v>
      </c>
      <c r="AHB13" s="27">
        <f t="shared" si="686"/>
        <v>0</v>
      </c>
      <c r="AHC13" s="27">
        <f t="shared" si="687"/>
        <v>0</v>
      </c>
      <c r="AHD13" s="27">
        <f t="shared" si="688"/>
        <v>8</v>
      </c>
      <c r="AHE13" s="27">
        <f t="shared" si="689"/>
        <v>0</v>
      </c>
      <c r="AHF13" s="27">
        <f t="shared" si="690"/>
        <v>0</v>
      </c>
      <c r="AHG13" s="27">
        <f t="shared" si="691"/>
        <v>0</v>
      </c>
      <c r="AHH13" s="27">
        <f t="shared" si="692"/>
        <v>0</v>
      </c>
      <c r="AHI13" s="27">
        <f t="shared" si="693"/>
        <v>0</v>
      </c>
      <c r="AHJ13" s="27">
        <f t="shared" si="694"/>
        <v>0</v>
      </c>
      <c r="AHK13" s="27">
        <f t="shared" si="695"/>
        <v>0</v>
      </c>
      <c r="AHL13" s="27">
        <f t="shared" si="696"/>
        <v>0</v>
      </c>
      <c r="AHM13" s="27">
        <f t="shared" si="697"/>
        <v>0</v>
      </c>
      <c r="AHN13" s="27">
        <f t="shared" si="698"/>
        <v>0</v>
      </c>
      <c r="AHO13" s="27">
        <f t="shared" si="699"/>
        <v>0</v>
      </c>
      <c r="AHP13" s="27">
        <f t="shared" si="700"/>
        <v>0</v>
      </c>
      <c r="AHQ13" s="27">
        <f t="shared" si="701"/>
        <v>0</v>
      </c>
      <c r="AHR13" s="27">
        <f t="shared" si="702"/>
        <v>0</v>
      </c>
      <c r="AHS13" s="27">
        <f t="shared" si="703"/>
        <v>0</v>
      </c>
      <c r="AHT13" s="27">
        <f t="shared" si="704"/>
        <v>0</v>
      </c>
      <c r="AHU13" s="27">
        <f t="shared" si="705"/>
        <v>0</v>
      </c>
      <c r="AHV13" s="27">
        <f t="shared" si="706"/>
        <v>0</v>
      </c>
      <c r="AHW13" s="27">
        <f t="shared" si="707"/>
        <v>0</v>
      </c>
      <c r="AHX13" s="27">
        <f t="shared" si="708"/>
        <v>0</v>
      </c>
      <c r="AHY13" s="27">
        <f t="shared" si="709"/>
        <v>0</v>
      </c>
      <c r="AHZ13" s="27">
        <f t="shared" si="710"/>
        <v>0</v>
      </c>
      <c r="AIA13" s="27">
        <f t="shared" si="711"/>
        <v>0</v>
      </c>
      <c r="AIB13" s="27">
        <f t="shared" si="712"/>
        <v>0</v>
      </c>
      <c r="AIC13" s="27">
        <f t="shared" si="713"/>
        <v>0</v>
      </c>
      <c r="AID13" s="27">
        <f t="shared" si="714"/>
        <v>0</v>
      </c>
      <c r="AIE13" s="27">
        <f t="shared" si="715"/>
        <v>0</v>
      </c>
      <c r="AIF13" s="27">
        <f t="shared" si="716"/>
        <v>0</v>
      </c>
      <c r="AIG13" s="27">
        <f t="shared" si="717"/>
        <v>0</v>
      </c>
      <c r="AIH13" s="27">
        <f t="shared" si="718"/>
        <v>0</v>
      </c>
      <c r="AII13" s="27">
        <f t="shared" si="719"/>
        <v>0</v>
      </c>
      <c r="AIJ13" s="27">
        <f t="shared" si="720"/>
        <v>0</v>
      </c>
      <c r="AIK13" s="27">
        <f t="shared" si="721"/>
        <v>0</v>
      </c>
      <c r="AIL13" s="27">
        <f t="shared" si="722"/>
        <v>0</v>
      </c>
      <c r="AIM13" s="27">
        <f t="shared" si="723"/>
        <v>0</v>
      </c>
      <c r="AIN13" s="27">
        <f t="shared" si="724"/>
        <v>0</v>
      </c>
      <c r="AIO13" s="27">
        <f t="shared" si="725"/>
        <v>0</v>
      </c>
      <c r="AIP13" s="27">
        <f t="shared" si="726"/>
        <v>0</v>
      </c>
      <c r="AIQ13" s="27">
        <f t="shared" si="727"/>
        <v>0</v>
      </c>
      <c r="AIR13" s="27">
        <f t="shared" si="728"/>
        <v>0</v>
      </c>
      <c r="AIT13" s="27">
        <v>1</v>
      </c>
      <c r="AIU13" s="27">
        <v>1</v>
      </c>
      <c r="AIV13" s="27">
        <v>1</v>
      </c>
      <c r="AIW13" s="27">
        <f t="shared" si="729"/>
        <v>0</v>
      </c>
      <c r="AIX13" s="27">
        <f t="shared" si="730"/>
        <v>0</v>
      </c>
      <c r="AIY13" s="27">
        <f t="shared" si="731"/>
        <v>0</v>
      </c>
      <c r="AIZ13" s="27">
        <f t="shared" si="732"/>
        <v>0</v>
      </c>
      <c r="AJA13" s="27">
        <f t="shared" si="733"/>
        <v>0</v>
      </c>
      <c r="AJB13" s="27">
        <f t="shared" si="734"/>
        <v>0</v>
      </c>
      <c r="AJC13" s="27">
        <f t="shared" si="735"/>
        <v>0</v>
      </c>
      <c r="AJD13" s="27">
        <f t="shared" si="736"/>
        <v>0</v>
      </c>
      <c r="AJE13" s="27">
        <f t="shared" si="737"/>
        <v>0.25</v>
      </c>
      <c r="AJF13" s="27">
        <f t="shared" si="738"/>
        <v>0</v>
      </c>
      <c r="AJG13" s="27">
        <f t="shared" si="739"/>
        <v>0</v>
      </c>
      <c r="AJH13" s="27">
        <f t="shared" si="740"/>
        <v>0</v>
      </c>
      <c r="AJI13" s="27">
        <f t="shared" si="741"/>
        <v>0</v>
      </c>
      <c r="AJJ13" s="27">
        <f t="shared" si="742"/>
        <v>0</v>
      </c>
      <c r="AJK13" s="27">
        <f t="shared" si="743"/>
        <v>0</v>
      </c>
      <c r="AJL13" s="27">
        <f t="shared" si="744"/>
        <v>0</v>
      </c>
      <c r="AJM13" s="27">
        <f t="shared" si="745"/>
        <v>0</v>
      </c>
      <c r="AJN13" s="27">
        <f t="shared" si="746"/>
        <v>0</v>
      </c>
      <c r="AJO13" s="27">
        <f t="shared" si="747"/>
        <v>0</v>
      </c>
      <c r="AJP13" s="27">
        <f t="shared" si="748"/>
        <v>0</v>
      </c>
      <c r="AJQ13" s="27">
        <f t="shared" si="749"/>
        <v>0</v>
      </c>
      <c r="AJR13" s="27">
        <f t="shared" si="750"/>
        <v>0</v>
      </c>
      <c r="AJS13" s="27">
        <f t="shared" si="751"/>
        <v>0</v>
      </c>
      <c r="AJT13" s="27">
        <f t="shared" si="752"/>
        <v>0</v>
      </c>
      <c r="AJU13" s="27">
        <f t="shared" si="753"/>
        <v>0</v>
      </c>
      <c r="AJV13" s="27">
        <f t="shared" si="754"/>
        <v>0</v>
      </c>
      <c r="AJW13" s="27">
        <f t="shared" si="755"/>
        <v>0</v>
      </c>
      <c r="AJX13" s="27">
        <f t="shared" si="756"/>
        <v>0</v>
      </c>
      <c r="AJY13" s="27">
        <f t="shared" si="757"/>
        <v>0</v>
      </c>
      <c r="AJZ13" s="27">
        <f t="shared" si="758"/>
        <v>0</v>
      </c>
      <c r="AKA13" s="27">
        <f t="shared" si="759"/>
        <v>0</v>
      </c>
      <c r="AKB13" s="27">
        <f t="shared" si="760"/>
        <v>0</v>
      </c>
      <c r="AKC13" s="27">
        <f t="shared" si="761"/>
        <v>0</v>
      </c>
      <c r="AKD13" s="27">
        <f t="shared" si="762"/>
        <v>0</v>
      </c>
      <c r="AKE13" s="27">
        <f t="shared" si="763"/>
        <v>0</v>
      </c>
      <c r="AKF13" s="27">
        <f t="shared" si="764"/>
        <v>0.25</v>
      </c>
      <c r="AKG13" s="27">
        <f t="shared" si="765"/>
        <v>0</v>
      </c>
      <c r="AKH13" s="27">
        <f t="shared" si="766"/>
        <v>0</v>
      </c>
      <c r="AKI13" s="27">
        <f t="shared" si="767"/>
        <v>0.25</v>
      </c>
      <c r="AKJ13" s="27">
        <f t="shared" si="768"/>
        <v>0</v>
      </c>
      <c r="AKK13" s="27">
        <f t="shared" si="769"/>
        <v>0</v>
      </c>
      <c r="AKL13" s="27">
        <f t="shared" si="770"/>
        <v>0</v>
      </c>
      <c r="AKM13" s="27">
        <f t="shared" si="771"/>
        <v>0</v>
      </c>
      <c r="AKN13" s="27">
        <f t="shared" si="772"/>
        <v>0</v>
      </c>
      <c r="AKO13" s="27">
        <f t="shared" si="773"/>
        <v>0</v>
      </c>
      <c r="AKP13" s="27">
        <f t="shared" si="774"/>
        <v>0</v>
      </c>
      <c r="AKQ13" s="27">
        <f t="shared" si="775"/>
        <v>0</v>
      </c>
      <c r="AKR13" s="27">
        <f t="shared" si="776"/>
        <v>0</v>
      </c>
      <c r="AKS13" s="27">
        <f t="shared" si="777"/>
        <v>0</v>
      </c>
      <c r="AKT13" s="27">
        <f t="shared" si="778"/>
        <v>0</v>
      </c>
      <c r="AKU13" s="27">
        <f t="shared" si="779"/>
        <v>0</v>
      </c>
      <c r="AKV13" s="27">
        <f t="shared" si="780"/>
        <v>0</v>
      </c>
      <c r="AKW13" s="27">
        <f t="shared" si="781"/>
        <v>0</v>
      </c>
      <c r="AKX13" s="27">
        <f t="shared" si="782"/>
        <v>0</v>
      </c>
      <c r="AKY13" s="27">
        <f t="shared" si="783"/>
        <v>0</v>
      </c>
      <c r="AKZ13" s="27">
        <f t="shared" si="784"/>
        <v>0</v>
      </c>
      <c r="ALA13" s="27">
        <f t="shared" si="785"/>
        <v>0</v>
      </c>
      <c r="ALB13" s="27">
        <f t="shared" si="786"/>
        <v>0</v>
      </c>
      <c r="ALC13" s="27">
        <f t="shared" si="787"/>
        <v>0</v>
      </c>
      <c r="ALD13" s="27">
        <f t="shared" si="788"/>
        <v>0</v>
      </c>
      <c r="ALE13" s="27">
        <f t="shared" si="789"/>
        <v>0</v>
      </c>
      <c r="ALF13" s="27">
        <f t="shared" si="790"/>
        <v>0</v>
      </c>
      <c r="ALG13" s="27">
        <f t="shared" si="791"/>
        <v>0</v>
      </c>
      <c r="ALH13" s="27">
        <f t="shared" si="792"/>
        <v>0</v>
      </c>
      <c r="ALI13" s="27">
        <f t="shared" si="793"/>
        <v>0</v>
      </c>
      <c r="ALJ13" s="27">
        <f t="shared" si="794"/>
        <v>0</v>
      </c>
      <c r="ALK13" s="27">
        <f t="shared" si="795"/>
        <v>0</v>
      </c>
      <c r="ALL13" s="27">
        <f t="shared" si="796"/>
        <v>0</v>
      </c>
      <c r="ALM13" s="27">
        <f t="shared" si="797"/>
        <v>0</v>
      </c>
      <c r="ALN13" s="27">
        <f t="shared" si="798"/>
        <v>0</v>
      </c>
      <c r="ALO13" s="27">
        <f t="shared" si="799"/>
        <v>0</v>
      </c>
      <c r="ALP13" s="27">
        <f t="shared" si="800"/>
        <v>0</v>
      </c>
      <c r="ALQ13" s="27">
        <f t="shared" si="801"/>
        <v>0</v>
      </c>
      <c r="ALR13" s="27">
        <f t="shared" si="802"/>
        <v>0</v>
      </c>
      <c r="ALS13" s="27">
        <f t="shared" si="803"/>
        <v>0</v>
      </c>
      <c r="ALT13" s="27">
        <f t="shared" si="804"/>
        <v>0</v>
      </c>
      <c r="ALU13" s="27">
        <f t="shared" si="805"/>
        <v>0</v>
      </c>
      <c r="ALV13" s="27">
        <f t="shared" si="806"/>
        <v>0</v>
      </c>
      <c r="ALW13" s="27">
        <f t="shared" si="807"/>
        <v>0</v>
      </c>
    </row>
    <row r="14" spans="1:1022" x14ac:dyDescent="0.35">
      <c r="A14" s="27">
        <v>115</v>
      </c>
      <c r="B14" s="79" t="s">
        <v>332</v>
      </c>
      <c r="C14" s="91">
        <f>VLOOKUP($A14, RankingsX!$A$1:$AN$241, 40, FALSE)</f>
        <v>12</v>
      </c>
      <c r="D14" s="79" t="s">
        <v>395</v>
      </c>
      <c r="E14" s="197">
        <v>11</v>
      </c>
      <c r="F14" s="197">
        <v>11</v>
      </c>
      <c r="G14" s="307"/>
      <c r="H14">
        <v>1796</v>
      </c>
      <c r="I14" s="29">
        <f t="shared" si="0"/>
        <v>6</v>
      </c>
      <c r="J14" s="27">
        <v>3</v>
      </c>
      <c r="L14" s="27" t="s">
        <v>1720</v>
      </c>
      <c r="M14" s="27" t="s">
        <v>1703</v>
      </c>
      <c r="N14" s="27" t="s">
        <v>1749</v>
      </c>
      <c r="O14" s="27" t="s">
        <v>24</v>
      </c>
      <c r="P14" s="27" t="s">
        <v>24</v>
      </c>
      <c r="Q14" s="27" t="s">
        <v>24</v>
      </c>
      <c r="R14" s="27" t="s">
        <v>24</v>
      </c>
      <c r="S14" s="27" t="s">
        <v>24</v>
      </c>
      <c r="T14" s="27" t="s">
        <v>24</v>
      </c>
      <c r="U14" s="27" t="s">
        <v>24</v>
      </c>
      <c r="V14" s="27" t="s">
        <v>24</v>
      </c>
      <c r="W14" s="27" t="s">
        <v>1830</v>
      </c>
      <c r="X14" s="27" t="s">
        <v>24</v>
      </c>
      <c r="Y14" s="27" t="s">
        <v>24</v>
      </c>
      <c r="Z14" s="27" t="s">
        <v>24</v>
      </c>
      <c r="AA14" s="27" t="s">
        <v>24</v>
      </c>
      <c r="AB14" s="27" t="s">
        <v>24</v>
      </c>
      <c r="AC14" s="27" t="s">
        <v>24</v>
      </c>
      <c r="AD14" s="27" t="s">
        <v>24</v>
      </c>
      <c r="AE14" s="27" t="s">
        <v>24</v>
      </c>
      <c r="AF14" s="27" t="s">
        <v>24</v>
      </c>
      <c r="AG14" s="27" t="s">
        <v>24</v>
      </c>
      <c r="AH14" s="27" t="s">
        <v>24</v>
      </c>
      <c r="AI14" s="27" t="s">
        <v>24</v>
      </c>
      <c r="AJ14" s="27" t="s">
        <v>24</v>
      </c>
      <c r="AK14" s="27" t="s">
        <v>24</v>
      </c>
      <c r="AL14" s="27" t="s">
        <v>24</v>
      </c>
      <c r="AM14" s="27" t="s">
        <v>24</v>
      </c>
      <c r="AN14" s="27" t="s">
        <v>24</v>
      </c>
      <c r="AO14" s="27" t="s">
        <v>24</v>
      </c>
      <c r="AP14" s="27" t="s">
        <v>24</v>
      </c>
      <c r="AQ14" s="27" t="s">
        <v>24</v>
      </c>
      <c r="AR14" s="27" t="s">
        <v>24</v>
      </c>
      <c r="AS14" s="27" t="s">
        <v>24</v>
      </c>
      <c r="AT14" s="27" t="s">
        <v>24</v>
      </c>
      <c r="AU14" s="27" t="s">
        <v>24</v>
      </c>
      <c r="AV14" s="27" t="s">
        <v>24</v>
      </c>
      <c r="AW14" s="27" t="s">
        <v>24</v>
      </c>
      <c r="AX14" s="27" t="s">
        <v>1861</v>
      </c>
      <c r="AY14" s="27" t="s">
        <v>24</v>
      </c>
      <c r="AZ14" s="27" t="s">
        <v>24</v>
      </c>
      <c r="BA14" s="27" t="s">
        <v>1874</v>
      </c>
      <c r="BB14" s="27" t="s">
        <v>24</v>
      </c>
      <c r="BC14" s="27" t="s">
        <v>24</v>
      </c>
      <c r="BD14" s="27" t="s">
        <v>24</v>
      </c>
      <c r="BE14" s="27" t="s">
        <v>24</v>
      </c>
      <c r="BF14" s="27" t="s">
        <v>24</v>
      </c>
      <c r="BG14" s="27" t="s">
        <v>24</v>
      </c>
      <c r="BH14" s="27" t="s">
        <v>24</v>
      </c>
      <c r="BI14" s="27" t="s">
        <v>24</v>
      </c>
      <c r="BJ14" s="27" t="s">
        <v>24</v>
      </c>
      <c r="BK14" s="27" t="s">
        <v>24</v>
      </c>
      <c r="BL14" s="27" t="s">
        <v>24</v>
      </c>
      <c r="BM14" s="27" t="s">
        <v>24</v>
      </c>
      <c r="BN14" s="27" t="s">
        <v>24</v>
      </c>
      <c r="BO14" s="27" t="s">
        <v>24</v>
      </c>
      <c r="BP14" s="27" t="s">
        <v>24</v>
      </c>
      <c r="BQ14" s="27" t="s">
        <v>24</v>
      </c>
      <c r="BR14" s="27" t="s">
        <v>24</v>
      </c>
      <c r="BS14" s="27" t="s">
        <v>24</v>
      </c>
      <c r="BT14" s="27" t="s">
        <v>24</v>
      </c>
      <c r="BU14" s="27" t="s">
        <v>24</v>
      </c>
      <c r="BV14" s="27" t="s">
        <v>24</v>
      </c>
      <c r="BW14" s="27" t="s">
        <v>24</v>
      </c>
      <c r="BX14" s="27" t="s">
        <v>24</v>
      </c>
      <c r="BY14" s="27" t="s">
        <v>24</v>
      </c>
      <c r="BZ14" s="27" t="s">
        <v>24</v>
      </c>
      <c r="CA14" s="27" t="s">
        <v>24</v>
      </c>
      <c r="CB14" s="27" t="s">
        <v>24</v>
      </c>
      <c r="CC14" s="27" t="s">
        <v>24</v>
      </c>
      <c r="CD14" s="27" t="s">
        <v>24</v>
      </c>
      <c r="CE14" s="27" t="s">
        <v>24</v>
      </c>
      <c r="CF14" s="27" t="s">
        <v>24</v>
      </c>
      <c r="CG14" s="27" t="s">
        <v>24</v>
      </c>
      <c r="CH14" s="27" t="s">
        <v>24</v>
      </c>
      <c r="CI14" s="27" t="s">
        <v>24</v>
      </c>
      <c r="CJ14" s="27" t="s">
        <v>24</v>
      </c>
      <c r="CK14" s="27" t="s">
        <v>24</v>
      </c>
      <c r="CL14" s="27" t="s">
        <v>24</v>
      </c>
      <c r="CM14" s="27" t="s">
        <v>24</v>
      </c>
      <c r="CN14" s="27" t="s">
        <v>24</v>
      </c>
      <c r="CO14" s="27" t="s">
        <v>24</v>
      </c>
      <c r="CQ14" s="28">
        <f t="shared" si="1"/>
        <v>1</v>
      </c>
      <c r="CR14" s="28">
        <f t="shared" si="2"/>
        <v>2</v>
      </c>
      <c r="CS14" s="28">
        <f t="shared" si="3"/>
        <v>0</v>
      </c>
      <c r="CT14" s="28">
        <f t="shared" si="4"/>
        <v>1</v>
      </c>
      <c r="CU14" s="28">
        <f t="shared" si="5"/>
        <v>1</v>
      </c>
      <c r="CV14" s="28">
        <f t="shared" si="6"/>
        <v>2</v>
      </c>
      <c r="CW14" s="28">
        <f t="shared" si="7"/>
        <v>0</v>
      </c>
      <c r="CX14" s="28">
        <f t="shared" si="8"/>
        <v>1</v>
      </c>
      <c r="CY14" s="28">
        <f t="shared" si="9"/>
        <v>0</v>
      </c>
      <c r="CZ14" s="28">
        <f t="shared" si="10"/>
        <v>0</v>
      </c>
      <c r="DA14" s="28">
        <f t="shared" si="11"/>
        <v>0</v>
      </c>
      <c r="DB14" s="28">
        <f t="shared" si="12"/>
        <v>0</v>
      </c>
      <c r="DC14" s="28">
        <f t="shared" si="13"/>
        <v>0</v>
      </c>
      <c r="DD14" s="28">
        <f t="shared" si="14"/>
        <v>0</v>
      </c>
      <c r="DE14" s="28">
        <f t="shared" si="15"/>
        <v>0</v>
      </c>
      <c r="DF14" s="28">
        <f t="shared" si="16"/>
        <v>0</v>
      </c>
      <c r="DG14" s="28">
        <f t="shared" si="17"/>
        <v>1</v>
      </c>
      <c r="DH14" s="28">
        <f t="shared" si="18"/>
        <v>0</v>
      </c>
      <c r="DI14" s="28">
        <f t="shared" si="19"/>
        <v>0</v>
      </c>
      <c r="DJ14" s="28">
        <f t="shared" si="20"/>
        <v>1</v>
      </c>
      <c r="DK14" s="28">
        <f t="shared" si="21"/>
        <v>0</v>
      </c>
      <c r="DL14" s="28">
        <f t="shared" si="22"/>
        <v>0</v>
      </c>
      <c r="DM14" s="28">
        <f t="shared" si="23"/>
        <v>0</v>
      </c>
      <c r="DN14" s="28">
        <f t="shared" si="24"/>
        <v>0</v>
      </c>
      <c r="DO14" s="28">
        <f t="shared" si="25"/>
        <v>1</v>
      </c>
      <c r="DP14" s="28">
        <f t="shared" si="26"/>
        <v>1</v>
      </c>
      <c r="DR14">
        <f t="shared" si="27"/>
        <v>1</v>
      </c>
      <c r="DS14">
        <f t="shared" si="28"/>
        <v>2</v>
      </c>
      <c r="DT14">
        <f t="shared" si="29"/>
        <v>4</v>
      </c>
      <c r="DU14">
        <f t="shared" si="30"/>
        <v>0</v>
      </c>
      <c r="DV14">
        <f t="shared" si="31"/>
        <v>0</v>
      </c>
      <c r="DW14">
        <f t="shared" si="32"/>
        <v>0</v>
      </c>
      <c r="DX14">
        <f t="shared" si="33"/>
        <v>0</v>
      </c>
      <c r="DY14">
        <f t="shared" si="34"/>
        <v>0</v>
      </c>
      <c r="DZ14">
        <f t="shared" si="35"/>
        <v>0</v>
      </c>
      <c r="EA14">
        <f t="shared" si="36"/>
        <v>0</v>
      </c>
      <c r="EB14">
        <f t="shared" si="37"/>
        <v>0</v>
      </c>
      <c r="EC14">
        <f t="shared" si="38"/>
        <v>2</v>
      </c>
      <c r="ED14">
        <f t="shared" si="39"/>
        <v>0</v>
      </c>
      <c r="EE14">
        <f t="shared" si="40"/>
        <v>0</v>
      </c>
      <c r="EF14">
        <f t="shared" si="41"/>
        <v>0</v>
      </c>
      <c r="EG14">
        <f t="shared" si="42"/>
        <v>0</v>
      </c>
      <c r="EH14">
        <f t="shared" si="43"/>
        <v>0</v>
      </c>
      <c r="EI14">
        <f t="shared" si="44"/>
        <v>0</v>
      </c>
      <c r="EJ14">
        <f t="shared" si="45"/>
        <v>0</v>
      </c>
      <c r="EK14">
        <f t="shared" si="46"/>
        <v>0</v>
      </c>
      <c r="EL14">
        <f t="shared" si="47"/>
        <v>0</v>
      </c>
      <c r="EM14">
        <f t="shared" si="48"/>
        <v>0</v>
      </c>
      <c r="EN14">
        <f t="shared" si="49"/>
        <v>0</v>
      </c>
      <c r="EO14">
        <f t="shared" si="50"/>
        <v>0</v>
      </c>
      <c r="EP14">
        <f t="shared" si="51"/>
        <v>0</v>
      </c>
      <c r="EQ14">
        <f t="shared" si="52"/>
        <v>0</v>
      </c>
      <c r="ER14">
        <f t="shared" si="53"/>
        <v>0</v>
      </c>
      <c r="ES14">
        <f t="shared" si="54"/>
        <v>0</v>
      </c>
      <c r="ET14">
        <f t="shared" si="55"/>
        <v>0</v>
      </c>
      <c r="EU14">
        <f t="shared" si="56"/>
        <v>0</v>
      </c>
      <c r="EV14">
        <f t="shared" si="57"/>
        <v>0</v>
      </c>
      <c r="EW14">
        <f t="shared" si="58"/>
        <v>0</v>
      </c>
      <c r="EX14">
        <f t="shared" si="59"/>
        <v>0</v>
      </c>
      <c r="EY14">
        <f t="shared" si="60"/>
        <v>0</v>
      </c>
      <c r="EZ14">
        <f t="shared" si="61"/>
        <v>0</v>
      </c>
      <c r="FA14">
        <f t="shared" si="62"/>
        <v>0</v>
      </c>
      <c r="FB14">
        <f t="shared" si="63"/>
        <v>0</v>
      </c>
      <c r="FC14">
        <f t="shared" si="64"/>
        <v>0</v>
      </c>
      <c r="FD14">
        <f t="shared" si="65"/>
        <v>13</v>
      </c>
      <c r="FE14">
        <f t="shared" si="66"/>
        <v>0</v>
      </c>
      <c r="FF14">
        <f t="shared" si="67"/>
        <v>0</v>
      </c>
      <c r="FG14">
        <f t="shared" si="68"/>
        <v>16</v>
      </c>
      <c r="FH14">
        <f t="shared" si="69"/>
        <v>0</v>
      </c>
      <c r="FI14">
        <f t="shared" si="70"/>
        <v>0</v>
      </c>
      <c r="FJ14">
        <f t="shared" si="71"/>
        <v>0</v>
      </c>
      <c r="FK14">
        <f t="shared" si="72"/>
        <v>0</v>
      </c>
      <c r="FL14">
        <f t="shared" si="73"/>
        <v>0</v>
      </c>
      <c r="FM14">
        <f t="shared" si="74"/>
        <v>0</v>
      </c>
      <c r="FN14">
        <f t="shared" si="75"/>
        <v>0</v>
      </c>
      <c r="FO14">
        <f t="shared" si="76"/>
        <v>0</v>
      </c>
      <c r="FP14">
        <f t="shared" si="77"/>
        <v>0</v>
      </c>
      <c r="FQ14">
        <f t="shared" si="78"/>
        <v>0</v>
      </c>
      <c r="FR14">
        <f t="shared" si="79"/>
        <v>0</v>
      </c>
      <c r="FS14">
        <f t="shared" si="80"/>
        <v>0</v>
      </c>
      <c r="FT14">
        <f t="shared" si="81"/>
        <v>0</v>
      </c>
      <c r="FU14">
        <f t="shared" si="82"/>
        <v>0</v>
      </c>
      <c r="FV14">
        <f t="shared" si="83"/>
        <v>0</v>
      </c>
      <c r="FW14">
        <f t="shared" si="84"/>
        <v>0</v>
      </c>
      <c r="FX14">
        <f t="shared" si="85"/>
        <v>0</v>
      </c>
      <c r="FY14">
        <f t="shared" si="86"/>
        <v>0</v>
      </c>
      <c r="FZ14">
        <f t="shared" si="87"/>
        <v>0</v>
      </c>
      <c r="GA14">
        <f t="shared" si="88"/>
        <v>0</v>
      </c>
      <c r="GB14">
        <f t="shared" si="89"/>
        <v>0</v>
      </c>
      <c r="GC14">
        <f t="shared" si="90"/>
        <v>0</v>
      </c>
      <c r="GD14">
        <f t="shared" si="91"/>
        <v>0</v>
      </c>
      <c r="GE14">
        <f t="shared" si="92"/>
        <v>0</v>
      </c>
      <c r="GF14">
        <f t="shared" si="93"/>
        <v>0</v>
      </c>
      <c r="GG14">
        <f t="shared" si="94"/>
        <v>0</v>
      </c>
      <c r="GH14">
        <f t="shared" si="95"/>
        <v>0</v>
      </c>
      <c r="GI14">
        <f t="shared" si="96"/>
        <v>0</v>
      </c>
      <c r="GJ14">
        <f t="shared" si="97"/>
        <v>0</v>
      </c>
      <c r="GK14">
        <f t="shared" si="98"/>
        <v>0</v>
      </c>
      <c r="GL14">
        <f t="shared" si="99"/>
        <v>0</v>
      </c>
      <c r="GM14">
        <f t="shared" si="100"/>
        <v>0</v>
      </c>
      <c r="GN14">
        <f t="shared" si="101"/>
        <v>0</v>
      </c>
      <c r="GO14">
        <f t="shared" si="102"/>
        <v>0</v>
      </c>
      <c r="GP14">
        <f t="shared" si="103"/>
        <v>0</v>
      </c>
      <c r="GQ14">
        <f t="shared" si="104"/>
        <v>0</v>
      </c>
      <c r="GR14">
        <f t="shared" si="105"/>
        <v>0</v>
      </c>
      <c r="GS14">
        <f t="shared" si="106"/>
        <v>0</v>
      </c>
      <c r="GT14">
        <f t="shared" si="107"/>
        <v>0</v>
      </c>
      <c r="GU14">
        <f t="shared" si="108"/>
        <v>0</v>
      </c>
      <c r="GW14" s="278">
        <f t="shared" si="109"/>
        <v>2.6623084122046552</v>
      </c>
      <c r="GX14" s="278">
        <f t="shared" si="110"/>
        <v>0</v>
      </c>
      <c r="GY14" s="278">
        <f t="shared" si="111"/>
        <v>0</v>
      </c>
      <c r="GZ14" s="278">
        <f t="shared" si="112"/>
        <v>1.0830816768155302</v>
      </c>
      <c r="HA14" s="278">
        <f t="shared" si="113"/>
        <v>0</v>
      </c>
      <c r="HB14" s="278">
        <f t="shared" si="114"/>
        <v>3.7453900890201854</v>
      </c>
      <c r="HC14" s="278">
        <f t="shared" si="115"/>
        <v>0.6655771030511638</v>
      </c>
      <c r="HE14">
        <f>IFERROR(VLOOKUP(_xlfn.NUMBERVALUE(MID(L14, SEARCH("!", L14)+1, SEARCH("+", L14)-SEARCH("!", L14)-1)), RankingsX!$A$2:$BJ$129, 62, FALSE),0)</f>
        <v>0.70739028817218075</v>
      </c>
      <c r="HF14">
        <f>IFERROR(VLOOKUP(_xlfn.NUMBERVALUE(MID(M14, SEARCH("!", M14)+1, SEARCH("+", M14)-SEARCH("!", M14)-1)), RankingsX!$A$2:$BJ$129, 62, FALSE),0)</f>
        <v>0.89174292485262219</v>
      </c>
      <c r="HG14">
        <f>IFERROR(VLOOKUP(_xlfn.NUMBERVALUE(MID(N14, SEARCH("!", N14)+1, SEARCH("+", N14)-SEARCH("!", N14)-1)), RankingsX!$A$2:$BJ$129, 62, FALSE),0)</f>
        <v>0.50836358710735152</v>
      </c>
      <c r="HH14">
        <f>IFERROR(VLOOKUP(_xlfn.NUMBERVALUE(MID(O14, SEARCH("!", O14)+1, SEARCH("+", O14)-SEARCH("!", O14)-1)), RankingsX!$A$2:$BJ$129, 62, FALSE),0)</f>
        <v>0</v>
      </c>
      <c r="HI14">
        <f>IFERROR(VLOOKUP(_xlfn.NUMBERVALUE(MID(P14, SEARCH("!", P14)+1, SEARCH("+", P14)-SEARCH("!", P14)-1)), RankingsX!$A$2:$BJ$129, 62, FALSE),0)</f>
        <v>0</v>
      </c>
      <c r="HJ14">
        <f>IFERROR(VLOOKUP(_xlfn.NUMBERVALUE(MID(Q14, SEARCH("!", Q14)+1, SEARCH("+", Q14)-SEARCH("!", Q14)-1)), RankingsX!$A$2:$BJ$129, 62, FALSE),0)</f>
        <v>0</v>
      </c>
      <c r="HK14">
        <f>IFERROR(VLOOKUP(_xlfn.NUMBERVALUE(MID(R14, SEARCH("!", R14)+1, SEARCH("+", R14)-SEARCH("!", R14)-1)), RankingsX!$A$2:$BJ$129, 62, FALSE),0)</f>
        <v>0</v>
      </c>
      <c r="HL14">
        <f>IFERROR(VLOOKUP(_xlfn.NUMBERVALUE(MID(S14, SEARCH("!", S14)+1, SEARCH("+", S14)-SEARCH("!", S14)-1)), RankingsX!$A$2:$BJ$129, 62, FALSE),0)</f>
        <v>0</v>
      </c>
      <c r="HM14">
        <f>IFERROR(VLOOKUP(_xlfn.NUMBERVALUE(MID(T14, SEARCH("!", T14)+1, SEARCH("+", T14)-SEARCH("!", T14)-1)), RankingsX!$A$2:$BJ$129, 62, FALSE),0)</f>
        <v>0</v>
      </c>
      <c r="HN14">
        <f>IFERROR(VLOOKUP(_xlfn.NUMBERVALUE(MID(U14, SEARCH("!", U14)+1, SEARCH("+", U14)-SEARCH("!", U14)-1)), RankingsX!$A$2:$BJ$129, 62, FALSE),0)</f>
        <v>0</v>
      </c>
      <c r="HO14">
        <f>IFERROR(VLOOKUP(_xlfn.NUMBERVALUE(MID(V14, SEARCH("!", V14)+1, SEARCH("+", V14)-SEARCH("!", V14)-1)), RankingsX!$A$2:$BJ$129, 62, FALSE),0)</f>
        <v>0</v>
      </c>
      <c r="HP14">
        <f>IFERROR(VLOOKUP(_xlfn.NUMBERVALUE(MID(W14, SEARCH("!", W14)+1, SEARCH("+", W14)-SEARCH("!", W14)-1)), RankingsX!$A$2:$BJ$129, 62, FALSE),0)</f>
        <v>0.55481161207250063</v>
      </c>
      <c r="HQ14">
        <f>IFERROR(VLOOKUP(_xlfn.NUMBERVALUE(MID(X14, SEARCH("!", X14)+1, SEARCH("+", X14)-SEARCH("!", X14)-1)), RankingsX!$A$2:$BJ$129, 62, FALSE),0)</f>
        <v>0</v>
      </c>
      <c r="HR14">
        <f>IFERROR(VLOOKUP(_xlfn.NUMBERVALUE(MID(Y14, SEARCH("!", Y14)+1, SEARCH("+", Y14)-SEARCH("!", Y14)-1)), RankingsX!$A$2:$BJ$129, 62, FALSE),0)</f>
        <v>0</v>
      </c>
      <c r="HS14">
        <f>IFERROR(VLOOKUP(_xlfn.NUMBERVALUE(MID(Z14, SEARCH("!", Z14)+1, SEARCH("+", Z14)-SEARCH("!", Z14)-1)), RankingsX!$A$2:$BJ$129, 62, FALSE),0)</f>
        <v>0</v>
      </c>
      <c r="HT14">
        <f>IFERROR(VLOOKUP(_xlfn.NUMBERVALUE(MID(AA14, SEARCH("!", AA14)+1, SEARCH("+", AA14)-SEARCH("!", AA14)-1)), RankingsX!$A$2:$BJ$129, 62, FALSE),0)</f>
        <v>0</v>
      </c>
      <c r="HU14">
        <f>IFERROR(VLOOKUP(_xlfn.NUMBERVALUE(MID(AB14, SEARCH("!", AB14)+1, SEARCH("+", AB14)-SEARCH("!", AB14)-1)), RankingsX!$A$2:$BJ$129, 62, FALSE),0)</f>
        <v>0</v>
      </c>
      <c r="HV14">
        <f>IFERROR(VLOOKUP(_xlfn.NUMBERVALUE(MID(AC14, SEARCH("!", AC14)+1, SEARCH("+", AC14)-SEARCH("!", AC14)-1)), RankingsX!$A$2:$BJ$129, 62, FALSE),0)</f>
        <v>0</v>
      </c>
      <c r="HW14">
        <f>IFERROR(VLOOKUP(_xlfn.NUMBERVALUE(MID(AD14, SEARCH("!", AD14)+1, SEARCH("+", AD14)-SEARCH("!", AD14)-1)), RankingsX!$A$2:$BJ$129, 62, FALSE),0)</f>
        <v>0</v>
      </c>
      <c r="HX14">
        <f>IFERROR(VLOOKUP(_xlfn.NUMBERVALUE(MID(AE14, SEARCH("!", AE14)+1, SEARCH("+", AE14)-SEARCH("!", AE14)-1)), RankingsX!$A$2:$BJ$129, 62, FALSE),0)</f>
        <v>0</v>
      </c>
      <c r="HY14">
        <f>IFERROR(VLOOKUP(_xlfn.NUMBERVALUE(MID(AF14, SEARCH("!", AF14)+1, SEARCH("+", AF14)-SEARCH("!", AF14)-1)), RankingsX!$A$2:$BJ$129, 62, FALSE),0)</f>
        <v>0</v>
      </c>
      <c r="HZ14">
        <f>IFERROR(VLOOKUP(_xlfn.NUMBERVALUE(MID(AG14, SEARCH("!", AG14)+1, SEARCH("+", AG14)-SEARCH("!", AG14)-1)), RankingsX!$A$2:$BJ$129, 62, FALSE),0)</f>
        <v>0</v>
      </c>
      <c r="IA14">
        <f>IFERROR(VLOOKUP(_xlfn.NUMBERVALUE(MID(AH14, SEARCH("!", AH14)+1, SEARCH("+", AH14)-SEARCH("!", AH14)-1)), RankingsX!$A$2:$BJ$129, 62, FALSE),0)</f>
        <v>0</v>
      </c>
      <c r="IB14">
        <f>IFERROR(VLOOKUP(_xlfn.NUMBERVALUE(MID(AI14, SEARCH("!", AI14)+1, SEARCH("+", AI14)-SEARCH("!", AI14)-1)), RankingsX!$A$2:$BJ$129, 62, FALSE),0)</f>
        <v>0</v>
      </c>
      <c r="IC14">
        <f>IFERROR(VLOOKUP(_xlfn.NUMBERVALUE(MID(AJ14, SEARCH("!", AJ14)+1, SEARCH("+", AJ14)-SEARCH("!", AJ14)-1)), RankingsX!$A$2:$BJ$129, 62, FALSE),0)</f>
        <v>0</v>
      </c>
      <c r="ID14">
        <f>IFERROR(VLOOKUP(_xlfn.NUMBERVALUE(MID(AK14, SEARCH("!", AK14)+1, SEARCH("+", AK14)-SEARCH("!", AK14)-1)), RankingsX!$A$2:$BJ$129, 62, FALSE),0)</f>
        <v>0</v>
      </c>
      <c r="IE14">
        <f>IFERROR(VLOOKUP(_xlfn.NUMBERVALUE(MID(AL14, SEARCH("!", AL14)+1, SEARCH("+", AL14)-SEARCH("!", AL14)-1)), RankingsX!$A$2:$BJ$129, 62, FALSE),0)</f>
        <v>0</v>
      </c>
      <c r="IF14">
        <f>IFERROR(VLOOKUP(_xlfn.NUMBERVALUE(MID(AM14, SEARCH("!", AM14)+1, SEARCH("+", AM14)-SEARCH("!", AM14)-1)), RankingsX!$A$2:$BJ$129, 62, FALSE),0)</f>
        <v>0</v>
      </c>
      <c r="IG14">
        <f>IFERROR(VLOOKUP(_xlfn.NUMBERVALUE(MID(AN14, SEARCH("!", AN14)+1, SEARCH("+", AN14)-SEARCH("!", AN14)-1)), RankingsX!$A$2:$BJ$129, 62, FALSE),0)</f>
        <v>0</v>
      </c>
      <c r="IH14">
        <f>IFERROR(VLOOKUP(_xlfn.NUMBERVALUE(MID(AO14, SEARCH("!", AO14)+1, SEARCH("+", AO14)-SEARCH("!", AO14)-1)), RankingsX!$A$2:$BJ$129, 62, FALSE),0)</f>
        <v>0</v>
      </c>
      <c r="II14">
        <f>IFERROR(VLOOKUP(_xlfn.NUMBERVALUE(MID(AP14, SEARCH("!", AP14)+1, SEARCH("+", AP14)-SEARCH("!", AP14)-1)), RankingsX!$A$2:$BJ$129, 62, FALSE),0)</f>
        <v>0</v>
      </c>
      <c r="IJ14">
        <f>IFERROR(VLOOKUP(_xlfn.NUMBERVALUE(MID(AQ14, SEARCH("!", AQ14)+1, SEARCH("+", AQ14)-SEARCH("!", AQ14)-1)), RankingsX!$A$2:$BJ$129, 62, FALSE),0)</f>
        <v>0</v>
      </c>
      <c r="IK14">
        <f>IFERROR(VLOOKUP(_xlfn.NUMBERVALUE(MID(AR14, SEARCH("!", AR14)+1, SEARCH("+", AR14)-SEARCH("!", AR14)-1)), RankingsX!$A$2:$BJ$129, 62, FALSE),0)</f>
        <v>0</v>
      </c>
      <c r="IL14">
        <f>IFERROR(VLOOKUP(_xlfn.NUMBERVALUE(MID(AS14, SEARCH("!", AS14)+1, SEARCH("+", AS14)-SEARCH("!", AS14)-1)), RankingsX!$A$2:$BJ$129, 62, FALSE),0)</f>
        <v>0</v>
      </c>
      <c r="IM14">
        <f>IFERROR(VLOOKUP(_xlfn.NUMBERVALUE(MID(AT14, SEARCH("!", AT14)+1, SEARCH("+", AT14)-SEARCH("!", AT14)-1)), RankingsX!$A$2:$BJ$129, 62, FALSE),0)</f>
        <v>0</v>
      </c>
      <c r="IN14">
        <f>IFERROR(VLOOKUP(_xlfn.NUMBERVALUE(MID(AU14, SEARCH("!", AU14)+1, SEARCH("+", AU14)-SEARCH("!", AU14)-1)), RankingsX!$A$2:$BJ$129, 62, FALSE),0)</f>
        <v>0</v>
      </c>
      <c r="IO14">
        <f>IFERROR(VLOOKUP(_xlfn.NUMBERVALUE(MID(AV14, SEARCH("!", AV14)+1, SEARCH("+", AV14)-SEARCH("!", AV14)-1)), RankingsX!$A$2:$BJ$129, 62, FALSE),0)</f>
        <v>0</v>
      </c>
      <c r="IP14">
        <f>IFERROR(VLOOKUP(_xlfn.NUMBERVALUE(MID(AW14, SEARCH("!", AW14)+1, SEARCH("+", AW14)-SEARCH("!", AW14)-1)), RankingsX!$A$2:$BJ$129, 62, FALSE),0)</f>
        <v>0</v>
      </c>
      <c r="IQ14">
        <f>IFERROR(VLOOKUP(_xlfn.NUMBERVALUE(MID(AX14, SEARCH("!", AX14)+1, SEARCH("+", AX14)-SEARCH("!", AX14)-1)), RankingsX!$A$2:$BJ$129, 62, FALSE),0)</f>
        <v>0.19133875196290803</v>
      </c>
      <c r="IR14">
        <f>IFERROR(VLOOKUP(_xlfn.NUMBERVALUE(MID(AY14, SEARCH("!", AY14)+1, SEARCH("+", AY14)-SEARCH("!", AY14)-1)), RankingsX!$A$2:$BJ$129, 62, FALSE),0)</f>
        <v>0</v>
      </c>
      <c r="IS14">
        <f>IFERROR(VLOOKUP(_xlfn.NUMBERVALUE(MID(AZ14, SEARCH("!", AZ14)+1, SEARCH("+", AZ14)-SEARCH("!", AZ14)-1)), RankingsX!$A$2:$BJ$129, 62, FALSE),0)</f>
        <v>0</v>
      </c>
      <c r="IT14">
        <f>IFERROR(VLOOKUP(_xlfn.NUMBERVALUE(MID(BA14, SEARCH("!", BA14)+1, SEARCH("+", BA14)-SEARCH("!", BA14)-1)), RankingsX!$A$2:$BJ$129, 62, FALSE),0)</f>
        <v>0.89174292485262219</v>
      </c>
      <c r="IU14">
        <f>IFERROR(VLOOKUP(_xlfn.NUMBERVALUE(MID(BB14, SEARCH("!", BB14)+1, SEARCH("+", BB14)-SEARCH("!", BB14)-1)), RankingsX!$A$2:$BJ$129, 62, FALSE),0)</f>
        <v>0</v>
      </c>
      <c r="IV14">
        <f>IFERROR(VLOOKUP(_xlfn.NUMBERVALUE(MID(BC14, SEARCH("!", BC14)+1, SEARCH("+", BC14)-SEARCH("!", BC14)-1)), RankingsX!$A$2:$BJ$129, 62, FALSE),0)</f>
        <v>0</v>
      </c>
      <c r="IW14">
        <f>IFERROR(VLOOKUP(_xlfn.NUMBERVALUE(MID(BD14, SEARCH("!", BD14)+1, SEARCH("+", BD14)-SEARCH("!", BD14)-1)), RankingsX!$A$2:$BJ$129, 62, FALSE),0)</f>
        <v>0</v>
      </c>
      <c r="IX14">
        <f>IFERROR(VLOOKUP(_xlfn.NUMBERVALUE(MID(BE14, SEARCH("!", BE14)+1, SEARCH("+", BE14)-SEARCH("!", BE14)-1)), RankingsX!$A$2:$BJ$129, 62, FALSE),0)</f>
        <v>0</v>
      </c>
      <c r="IY14">
        <f>IFERROR(VLOOKUP(_xlfn.NUMBERVALUE(MID(BF14, SEARCH("!", BF14)+1, SEARCH("+", BF14)-SEARCH("!", BF14)-1)), RankingsX!$A$2:$BJ$129, 62, FALSE),0)</f>
        <v>0</v>
      </c>
      <c r="IZ14">
        <f>IFERROR(VLOOKUP(_xlfn.NUMBERVALUE(MID(BG14, SEARCH("!", BG14)+1, SEARCH("+", BG14)-SEARCH("!", BG14)-1)), RankingsX!$A$2:$BJ$129, 62, FALSE),0)</f>
        <v>0</v>
      </c>
      <c r="JA14">
        <f>IFERROR(VLOOKUP(_xlfn.NUMBERVALUE(MID(BH14, SEARCH("!", BH14)+1, SEARCH("+", BH14)-SEARCH("!", BH14)-1)), RankingsX!$A$2:$BJ$129, 62, FALSE),0)</f>
        <v>0</v>
      </c>
      <c r="JB14">
        <f>IFERROR(VLOOKUP(_xlfn.NUMBERVALUE(MID(BI14, SEARCH("!", BI14)+1, SEARCH("+", BI14)-SEARCH("!", BI14)-1)), RankingsX!$A$2:$BJ$129, 62, FALSE),0)</f>
        <v>0</v>
      </c>
      <c r="JC14">
        <f>IFERROR(VLOOKUP(_xlfn.NUMBERVALUE(MID(BJ14, SEARCH("!", BJ14)+1, SEARCH("+", BJ14)-SEARCH("!", BJ14)-1)), RankingsX!$A$2:$BJ$129, 62, FALSE),0)</f>
        <v>0</v>
      </c>
      <c r="JD14">
        <f>IFERROR(VLOOKUP(_xlfn.NUMBERVALUE(MID(BK14, SEARCH("!", BK14)+1, SEARCH("+", BK14)-SEARCH("!", BK14)-1)), RankingsX!$A$2:$BJ$129, 62, FALSE),0)</f>
        <v>0</v>
      </c>
      <c r="JE14">
        <f>IFERROR(VLOOKUP(_xlfn.NUMBERVALUE(MID(BL14, SEARCH("!", BL14)+1, SEARCH("+", BL14)-SEARCH("!", BL14)-1)), RankingsX!$A$2:$BJ$129, 62, FALSE),0)</f>
        <v>0</v>
      </c>
      <c r="JF14">
        <f>IFERROR(VLOOKUP(_xlfn.NUMBERVALUE(MID(BM14, SEARCH("!", BM14)+1, SEARCH("+", BM14)-SEARCH("!", BM14)-1)), RankingsX!$A$2:$BJ$129, 62, FALSE),0)</f>
        <v>0</v>
      </c>
      <c r="JG14">
        <f>IFERROR(VLOOKUP(_xlfn.NUMBERVALUE(MID(BN14, SEARCH("!", BN14)+1, SEARCH("+", BN14)-SEARCH("!", BN14)-1)), RankingsX!$A$2:$BJ$129, 62, FALSE),0)</f>
        <v>0</v>
      </c>
      <c r="JH14">
        <f>IFERROR(VLOOKUP(_xlfn.NUMBERVALUE(MID(BO14, SEARCH("!", BO14)+1, SEARCH("+", BO14)-SEARCH("!", BO14)-1)), RankingsX!$A$2:$BJ$129, 62, FALSE),0)</f>
        <v>0</v>
      </c>
      <c r="JI14">
        <f>IFERROR(VLOOKUP(_xlfn.NUMBERVALUE(MID(BP14, SEARCH("!", BP14)+1, SEARCH("+", BP14)-SEARCH("!", BP14)-1)), RankingsX!$A$2:$BJ$129, 62, FALSE),0)</f>
        <v>0</v>
      </c>
      <c r="JJ14">
        <f>IFERROR(VLOOKUP(_xlfn.NUMBERVALUE(MID(BQ14, SEARCH("!", BQ14)+1, SEARCH("+", BQ14)-SEARCH("!", BQ14)-1)), RankingsX!$A$2:$BJ$129, 62, FALSE),0)</f>
        <v>0</v>
      </c>
      <c r="JK14">
        <f>IFERROR(VLOOKUP(_xlfn.NUMBERVALUE(MID(BR14, SEARCH("!", BR14)+1, SEARCH("+", BR14)-SEARCH("!", BR14)-1)), RankingsX!$A$2:$BJ$129, 62, FALSE),0)</f>
        <v>0</v>
      </c>
      <c r="JL14">
        <f>IFERROR(VLOOKUP(_xlfn.NUMBERVALUE(MID(BS14, SEARCH("!", BS14)+1, SEARCH("+", BS14)-SEARCH("!", BS14)-1)), RankingsX!$A$2:$BJ$129, 62, FALSE),0)</f>
        <v>0</v>
      </c>
      <c r="JM14">
        <f>IFERROR(VLOOKUP(_xlfn.NUMBERVALUE(MID(BT14, SEARCH("!", BT14)+1, SEARCH("+", BT14)-SEARCH("!", BT14)-1)), RankingsX!$A$2:$BJ$129, 62, FALSE),0)</f>
        <v>0</v>
      </c>
      <c r="JN14">
        <f>IFERROR(VLOOKUP(_xlfn.NUMBERVALUE(MID(BU14, SEARCH("!", BU14)+1, SEARCH("+", BU14)-SEARCH("!", BU14)-1)), RankingsX!$A$2:$BJ$129, 62, FALSE),0)</f>
        <v>0</v>
      </c>
      <c r="JO14">
        <f>IFERROR(VLOOKUP(_xlfn.NUMBERVALUE(MID(BV14, SEARCH("!", BV14)+1, SEARCH("+", BV14)-SEARCH("!", BV14)-1)), RankingsX!$A$2:$BJ$129, 62, FALSE),0)</f>
        <v>0</v>
      </c>
      <c r="JP14">
        <f>IFERROR(VLOOKUP(_xlfn.NUMBERVALUE(MID(BW14, SEARCH("!", BW14)+1, SEARCH("+", BW14)-SEARCH("!", BW14)-1)), RankingsX!$A$2:$BJ$129, 62, FALSE),0)</f>
        <v>0</v>
      </c>
      <c r="JQ14">
        <f>IFERROR(VLOOKUP(_xlfn.NUMBERVALUE(MID(BX14, SEARCH("!", BX14)+1, SEARCH("+", BX14)-SEARCH("!", BX14)-1)), RankingsX!$A$2:$BJ$129, 62, FALSE),0)</f>
        <v>0</v>
      </c>
      <c r="JR14">
        <f>IFERROR(VLOOKUP(_xlfn.NUMBERVALUE(MID(BY14, SEARCH("!", BY14)+1, SEARCH("+", BY14)-SEARCH("!", BY14)-1)), RankingsX!$A$2:$BJ$129, 62, FALSE),0)</f>
        <v>0</v>
      </c>
      <c r="JS14">
        <f>IFERROR(VLOOKUP(_xlfn.NUMBERVALUE(MID(BZ14, SEARCH("!", BZ14)+1, SEARCH("+", BZ14)-SEARCH("!", BZ14)-1)), RankingsX!$A$2:$BJ$129, 62, FALSE),0)</f>
        <v>0</v>
      </c>
      <c r="JT14">
        <f>IFERROR(VLOOKUP(_xlfn.NUMBERVALUE(MID(CA14, SEARCH("!", CA14)+1, SEARCH("+", CA14)-SEARCH("!", CA14)-1)), RankingsX!$A$2:$BJ$129, 62, FALSE),0)</f>
        <v>0</v>
      </c>
      <c r="JU14">
        <f>IFERROR(VLOOKUP(_xlfn.NUMBERVALUE(MID(CB14, SEARCH("!", CB14)+1, SEARCH("+", CB14)-SEARCH("!", CB14)-1)), RankingsX!$A$2:$BJ$129, 62, FALSE),0)</f>
        <v>0</v>
      </c>
      <c r="JV14">
        <f>IFERROR(VLOOKUP(_xlfn.NUMBERVALUE(MID(CC14, SEARCH("!", CC14)+1, SEARCH("+", CC14)-SEARCH("!", CC14)-1)), RankingsX!$A$2:$BJ$129, 62, FALSE),0)</f>
        <v>0</v>
      </c>
      <c r="JW14">
        <f>IFERROR(VLOOKUP(_xlfn.NUMBERVALUE(MID(CD14, SEARCH("!", CD14)+1, SEARCH("+", CD14)-SEARCH("!", CD14)-1)), RankingsX!$A$2:$BJ$129, 62, FALSE),0)</f>
        <v>0</v>
      </c>
      <c r="JX14">
        <f>IFERROR(VLOOKUP(_xlfn.NUMBERVALUE(MID(CE14, SEARCH("!", CE14)+1, SEARCH("+", CE14)-SEARCH("!", CE14)-1)), RankingsX!$A$2:$BJ$129, 62, FALSE),0)</f>
        <v>0</v>
      </c>
      <c r="JY14">
        <f>IFERROR(VLOOKUP(_xlfn.NUMBERVALUE(MID(CF14, SEARCH("!", CF14)+1, SEARCH("+", CF14)-SEARCH("!", CF14)-1)), RankingsX!$A$2:$BJ$129, 62, FALSE),0)</f>
        <v>0</v>
      </c>
      <c r="JZ14">
        <f>IFERROR(VLOOKUP(_xlfn.NUMBERVALUE(MID(CG14, SEARCH("!", CG14)+1, SEARCH("+", CG14)-SEARCH("!", CG14)-1)), RankingsX!$A$2:$BJ$129, 62, FALSE),0)</f>
        <v>0</v>
      </c>
      <c r="KA14">
        <f>IFERROR(VLOOKUP(_xlfn.NUMBERVALUE(MID(CH14, SEARCH("!", CH14)+1, SEARCH("+", CH14)-SEARCH("!", CH14)-1)), RankingsX!$A$2:$BJ$129, 62, FALSE),0)</f>
        <v>0</v>
      </c>
      <c r="KB14">
        <f>IFERROR(VLOOKUP(_xlfn.NUMBERVALUE(MID(CI14, SEARCH("!", CI14)+1, SEARCH("+", CI14)-SEARCH("!", CI14)-1)), RankingsX!$A$2:$BJ$129, 62, FALSE),0)</f>
        <v>0</v>
      </c>
      <c r="KC14">
        <f>IFERROR(VLOOKUP(_xlfn.NUMBERVALUE(MID(CJ14, SEARCH("!", CJ14)+1, SEARCH("+", CJ14)-SEARCH("!", CJ14)-1)), RankingsX!$A$2:$BJ$129, 62, FALSE),0)</f>
        <v>0</v>
      </c>
      <c r="KD14">
        <f>IFERROR(VLOOKUP(_xlfn.NUMBERVALUE(MID(CK14, SEARCH("!", CK14)+1, SEARCH("+", CK14)-SEARCH("!", CK14)-1)), RankingsX!$A$2:$BJ$129, 62, FALSE),0)</f>
        <v>0</v>
      </c>
      <c r="KE14">
        <f>IFERROR(VLOOKUP(_xlfn.NUMBERVALUE(MID(CL14, SEARCH("!", CL14)+1, SEARCH("+", CL14)-SEARCH("!", CL14)-1)), RankingsX!$A$2:$BJ$129, 62, FALSE),0)</f>
        <v>0</v>
      </c>
      <c r="KF14">
        <f>IFERROR(VLOOKUP(_xlfn.NUMBERVALUE(MID(CM14, SEARCH("!", CM14)+1, SEARCH("+", CM14)-SEARCH("!", CM14)-1)), RankingsX!$A$2:$BJ$129, 62, FALSE),0)</f>
        <v>0</v>
      </c>
      <c r="KG14">
        <f>IFERROR(VLOOKUP(_xlfn.NUMBERVALUE(MID(CN14, SEARCH("!", CN14)+1, SEARCH("+", CN14)-SEARCH("!", CN14)-1)), RankingsX!$A$2:$BJ$129, 62, FALSE),0)</f>
        <v>0</v>
      </c>
      <c r="KH14">
        <f>IFERROR(VLOOKUP(_xlfn.NUMBERVALUE(MID(CO14, SEARCH("!", CO14)+1, SEARCH("+", CO14)-SEARCH("!", CO14)-1)), RankingsX!$A$2:$BJ$129, 62, FALSE),0)</f>
        <v>0</v>
      </c>
      <c r="KJ14" s="28">
        <f t="shared" si="116"/>
        <v>72</v>
      </c>
      <c r="KK14" s="28">
        <f t="shared" si="117"/>
        <v>0</v>
      </c>
      <c r="KL14" s="28">
        <f t="shared" si="118"/>
        <v>0</v>
      </c>
      <c r="KM14" s="28">
        <f t="shared" si="119"/>
        <v>29</v>
      </c>
      <c r="KN14" s="28">
        <f t="shared" si="120"/>
        <v>0</v>
      </c>
      <c r="KO14" s="28">
        <f t="shared" si="121"/>
        <v>72</v>
      </c>
      <c r="KP14" s="28">
        <f t="shared" si="122"/>
        <v>101</v>
      </c>
      <c r="KS14" s="27" t="str">
        <f t="shared" si="123"/>
        <v>20</v>
      </c>
      <c r="KT14" s="27" t="str">
        <f t="shared" si="124"/>
        <v>19</v>
      </c>
      <c r="KU14" s="27" t="str">
        <f t="shared" si="125"/>
        <v>21</v>
      </c>
      <c r="KV14" s="27">
        <f t="shared" si="126"/>
        <v>0</v>
      </c>
      <c r="KW14" s="27">
        <f t="shared" si="127"/>
        <v>0</v>
      </c>
      <c r="KX14" s="27">
        <f t="shared" si="128"/>
        <v>0</v>
      </c>
      <c r="KY14" s="27">
        <f t="shared" si="129"/>
        <v>0</v>
      </c>
      <c r="KZ14" s="27">
        <f t="shared" si="130"/>
        <v>0</v>
      </c>
      <c r="LA14" s="27">
        <f t="shared" si="131"/>
        <v>0</v>
      </c>
      <c r="LB14" s="27">
        <f t="shared" si="132"/>
        <v>0</v>
      </c>
      <c r="LC14" s="27">
        <f t="shared" si="133"/>
        <v>0</v>
      </c>
      <c r="LD14" s="27" t="str">
        <f t="shared" si="134"/>
        <v>12</v>
      </c>
      <c r="LE14" s="27">
        <f t="shared" si="135"/>
        <v>0</v>
      </c>
      <c r="LF14" s="27">
        <f t="shared" si="136"/>
        <v>0</v>
      </c>
      <c r="LG14" s="27">
        <f t="shared" si="137"/>
        <v>0</v>
      </c>
      <c r="LH14" s="27">
        <f t="shared" si="138"/>
        <v>0</v>
      </c>
      <c r="LI14" s="27">
        <f t="shared" si="139"/>
        <v>0</v>
      </c>
      <c r="LJ14" s="27">
        <f t="shared" si="140"/>
        <v>0</v>
      </c>
      <c r="LK14" s="27">
        <f t="shared" si="141"/>
        <v>0</v>
      </c>
      <c r="LL14" s="27">
        <f t="shared" si="142"/>
        <v>0</v>
      </c>
      <c r="LM14" s="27">
        <f t="shared" si="143"/>
        <v>0</v>
      </c>
      <c r="LN14" s="27">
        <f t="shared" si="144"/>
        <v>0</v>
      </c>
      <c r="LO14" s="27">
        <f t="shared" si="145"/>
        <v>0</v>
      </c>
      <c r="LP14" s="27">
        <f t="shared" si="146"/>
        <v>0</v>
      </c>
      <c r="LQ14" s="27">
        <f t="shared" si="147"/>
        <v>0</v>
      </c>
      <c r="LR14" s="27">
        <f t="shared" si="148"/>
        <v>0</v>
      </c>
      <c r="LS14" s="27">
        <f t="shared" si="149"/>
        <v>0</v>
      </c>
      <c r="LT14" s="27">
        <f t="shared" si="150"/>
        <v>0</v>
      </c>
      <c r="LU14" s="27">
        <f t="shared" si="151"/>
        <v>0</v>
      </c>
      <c r="LV14" s="27">
        <f t="shared" si="152"/>
        <v>0</v>
      </c>
      <c r="LW14" s="27">
        <f t="shared" si="153"/>
        <v>0</v>
      </c>
      <c r="LX14" s="27">
        <f t="shared" si="154"/>
        <v>0</v>
      </c>
      <c r="LY14" s="27">
        <f t="shared" si="155"/>
        <v>0</v>
      </c>
      <c r="LZ14" s="27">
        <f t="shared" si="156"/>
        <v>0</v>
      </c>
      <c r="MA14" s="27">
        <f t="shared" si="157"/>
        <v>0</v>
      </c>
      <c r="MB14" s="27">
        <f t="shared" si="158"/>
        <v>0</v>
      </c>
      <c r="MC14" s="27">
        <f t="shared" si="159"/>
        <v>0</v>
      </c>
      <c r="MD14" s="27">
        <f t="shared" si="160"/>
        <v>0</v>
      </c>
      <c r="ME14" s="27" t="str">
        <f t="shared" si="161"/>
        <v>26</v>
      </c>
      <c r="MF14" s="27">
        <f t="shared" si="162"/>
        <v>0</v>
      </c>
      <c r="MG14" s="27">
        <f t="shared" si="163"/>
        <v>0</v>
      </c>
      <c r="MH14" s="27" t="str">
        <f t="shared" si="164"/>
        <v>3</v>
      </c>
      <c r="MI14" s="27">
        <f t="shared" si="165"/>
        <v>0</v>
      </c>
      <c r="MJ14" s="27">
        <f t="shared" si="166"/>
        <v>0</v>
      </c>
      <c r="MK14" s="27">
        <f t="shared" si="167"/>
        <v>0</v>
      </c>
      <c r="ML14" s="27">
        <f t="shared" si="168"/>
        <v>0</v>
      </c>
      <c r="MM14" s="27">
        <f t="shared" si="169"/>
        <v>0</v>
      </c>
      <c r="MN14" s="27">
        <f t="shared" si="170"/>
        <v>0</v>
      </c>
      <c r="MO14" s="27">
        <f t="shared" si="171"/>
        <v>0</v>
      </c>
      <c r="MP14" s="27">
        <f t="shared" si="172"/>
        <v>0</v>
      </c>
      <c r="MQ14" s="27">
        <f t="shared" si="173"/>
        <v>0</v>
      </c>
      <c r="MR14" s="27">
        <f t="shared" si="174"/>
        <v>0</v>
      </c>
      <c r="MS14" s="27">
        <f t="shared" si="175"/>
        <v>0</v>
      </c>
      <c r="MT14" s="27">
        <f t="shared" si="176"/>
        <v>0</v>
      </c>
      <c r="MU14" s="27">
        <f t="shared" si="177"/>
        <v>0</v>
      </c>
      <c r="MV14" s="27">
        <f t="shared" si="178"/>
        <v>0</v>
      </c>
      <c r="MW14" s="27">
        <f t="shared" si="179"/>
        <v>0</v>
      </c>
      <c r="MX14" s="27">
        <f t="shared" si="180"/>
        <v>0</v>
      </c>
      <c r="MY14" s="27">
        <f t="shared" si="181"/>
        <v>0</v>
      </c>
      <c r="MZ14" s="27">
        <f t="shared" si="182"/>
        <v>0</v>
      </c>
      <c r="NA14" s="27">
        <f t="shared" si="183"/>
        <v>0</v>
      </c>
      <c r="NB14" s="27">
        <f t="shared" si="184"/>
        <v>0</v>
      </c>
      <c r="NC14" s="27">
        <f t="shared" si="185"/>
        <v>0</v>
      </c>
      <c r="ND14" s="27">
        <f t="shared" si="186"/>
        <v>0</v>
      </c>
      <c r="NE14" s="27">
        <f t="shared" si="187"/>
        <v>0</v>
      </c>
      <c r="NF14" s="27">
        <f t="shared" si="188"/>
        <v>0</v>
      </c>
      <c r="NG14" s="27">
        <f t="shared" si="189"/>
        <v>0</v>
      </c>
      <c r="NH14" s="27">
        <f t="shared" si="190"/>
        <v>0</v>
      </c>
      <c r="NI14" s="27">
        <f t="shared" si="191"/>
        <v>0</v>
      </c>
      <c r="NJ14" s="27">
        <f t="shared" si="192"/>
        <v>0</v>
      </c>
      <c r="NK14" s="27">
        <f t="shared" si="193"/>
        <v>0</v>
      </c>
      <c r="NL14" s="27">
        <f t="shared" si="194"/>
        <v>0</v>
      </c>
      <c r="NM14" s="27">
        <f t="shared" si="195"/>
        <v>0</v>
      </c>
      <c r="NN14" s="27">
        <f t="shared" si="196"/>
        <v>0</v>
      </c>
      <c r="NO14" s="27">
        <f t="shared" si="197"/>
        <v>0</v>
      </c>
      <c r="NP14" s="27">
        <f t="shared" si="198"/>
        <v>0</v>
      </c>
      <c r="NQ14" s="27">
        <f t="shared" si="199"/>
        <v>0</v>
      </c>
      <c r="NR14" s="27">
        <f t="shared" si="200"/>
        <v>0</v>
      </c>
      <c r="NS14" s="27">
        <f t="shared" si="201"/>
        <v>0</v>
      </c>
      <c r="NT14" s="27">
        <f t="shared" si="202"/>
        <v>0</v>
      </c>
      <c r="NU14" s="27">
        <f t="shared" si="203"/>
        <v>0</v>
      </c>
      <c r="NV14" s="27">
        <f t="shared" si="204"/>
        <v>0</v>
      </c>
      <c r="NX14" s="28">
        <f t="shared" si="205"/>
        <v>76</v>
      </c>
      <c r="NY14" s="28">
        <f t="shared" si="206"/>
        <v>0</v>
      </c>
      <c r="NZ14" s="28">
        <f t="shared" si="207"/>
        <v>0</v>
      </c>
      <c r="OA14" s="28">
        <f t="shared" si="208"/>
        <v>40</v>
      </c>
      <c r="OB14" s="28">
        <f t="shared" si="209"/>
        <v>0</v>
      </c>
      <c r="OC14" s="28">
        <f t="shared" si="210"/>
        <v>76</v>
      </c>
      <c r="OD14" s="28">
        <f t="shared" si="211"/>
        <v>116</v>
      </c>
      <c r="OG14" s="27" t="str">
        <f t="shared" si="212"/>
        <v>15</v>
      </c>
      <c r="OH14" s="27" t="str">
        <f t="shared" si="213"/>
        <v>21</v>
      </c>
      <c r="OI14" s="27" t="str">
        <f t="shared" si="214"/>
        <v>25</v>
      </c>
      <c r="OJ14" s="27">
        <f t="shared" si="215"/>
        <v>0</v>
      </c>
      <c r="OK14" s="27">
        <f t="shared" si="216"/>
        <v>0</v>
      </c>
      <c r="OL14" s="27">
        <f t="shared" si="217"/>
        <v>0</v>
      </c>
      <c r="OM14" s="27">
        <f t="shared" si="218"/>
        <v>0</v>
      </c>
      <c r="ON14" s="27">
        <f t="shared" si="219"/>
        <v>0</v>
      </c>
      <c r="OO14" s="27">
        <f t="shared" si="220"/>
        <v>0</v>
      </c>
      <c r="OP14" s="27">
        <f t="shared" si="221"/>
        <v>0</v>
      </c>
      <c r="OQ14" s="27">
        <f t="shared" si="222"/>
        <v>0</v>
      </c>
      <c r="OR14" s="27" t="str">
        <f t="shared" si="223"/>
        <v>15</v>
      </c>
      <c r="OS14" s="27">
        <f t="shared" si="224"/>
        <v>0</v>
      </c>
      <c r="OT14" s="27">
        <f t="shared" si="225"/>
        <v>0</v>
      </c>
      <c r="OU14" s="27">
        <f t="shared" si="226"/>
        <v>0</v>
      </c>
      <c r="OV14" s="27">
        <f t="shared" si="227"/>
        <v>0</v>
      </c>
      <c r="OW14" s="27">
        <f t="shared" si="228"/>
        <v>0</v>
      </c>
      <c r="OX14" s="27">
        <f t="shared" si="229"/>
        <v>0</v>
      </c>
      <c r="OY14" s="27">
        <f t="shared" si="230"/>
        <v>0</v>
      </c>
      <c r="OZ14" s="27">
        <f t="shared" si="231"/>
        <v>0</v>
      </c>
      <c r="PA14" s="27">
        <f t="shared" si="232"/>
        <v>0</v>
      </c>
      <c r="PB14" s="27">
        <f t="shared" si="233"/>
        <v>0</v>
      </c>
      <c r="PC14" s="27">
        <f t="shared" si="234"/>
        <v>0</v>
      </c>
      <c r="PD14" s="27">
        <f t="shared" si="235"/>
        <v>0</v>
      </c>
      <c r="PE14" s="27">
        <f t="shared" si="236"/>
        <v>0</v>
      </c>
      <c r="PF14" s="27">
        <f t="shared" si="237"/>
        <v>0</v>
      </c>
      <c r="PG14" s="27">
        <f t="shared" si="238"/>
        <v>0</v>
      </c>
      <c r="PH14" s="27">
        <f t="shared" si="239"/>
        <v>0</v>
      </c>
      <c r="PI14" s="27">
        <f t="shared" si="240"/>
        <v>0</v>
      </c>
      <c r="PJ14" s="27">
        <f t="shared" si="241"/>
        <v>0</v>
      </c>
      <c r="PK14" s="27">
        <f t="shared" si="242"/>
        <v>0</v>
      </c>
      <c r="PL14" s="27">
        <f t="shared" si="243"/>
        <v>0</v>
      </c>
      <c r="PM14" s="27">
        <f t="shared" si="244"/>
        <v>0</v>
      </c>
      <c r="PN14" s="27">
        <f t="shared" si="245"/>
        <v>0</v>
      </c>
      <c r="PO14" s="27">
        <f t="shared" si="246"/>
        <v>0</v>
      </c>
      <c r="PP14" s="27">
        <f t="shared" si="247"/>
        <v>0</v>
      </c>
      <c r="PQ14" s="27">
        <f t="shared" si="248"/>
        <v>0</v>
      </c>
      <c r="PR14" s="27">
        <f t="shared" si="249"/>
        <v>0</v>
      </c>
      <c r="PS14" s="27" t="str">
        <f t="shared" si="250"/>
        <v>12</v>
      </c>
      <c r="PT14" s="27">
        <f t="shared" si="251"/>
        <v>0</v>
      </c>
      <c r="PU14" s="27">
        <f t="shared" si="252"/>
        <v>0</v>
      </c>
      <c r="PV14" s="27" t="str">
        <f t="shared" si="253"/>
        <v>28</v>
      </c>
      <c r="PW14" s="27">
        <f t="shared" si="254"/>
        <v>0</v>
      </c>
      <c r="PX14" s="27">
        <f t="shared" si="255"/>
        <v>0</v>
      </c>
      <c r="PY14" s="27">
        <f t="shared" si="256"/>
        <v>0</v>
      </c>
      <c r="PZ14" s="27">
        <f t="shared" si="257"/>
        <v>0</v>
      </c>
      <c r="QA14" s="27">
        <f t="shared" si="258"/>
        <v>0</v>
      </c>
      <c r="QB14" s="27">
        <f t="shared" si="259"/>
        <v>0</v>
      </c>
      <c r="QC14" s="27">
        <f t="shared" si="260"/>
        <v>0</v>
      </c>
      <c r="QD14" s="27">
        <f t="shared" si="261"/>
        <v>0</v>
      </c>
      <c r="QE14" s="27">
        <f t="shared" si="262"/>
        <v>0</v>
      </c>
      <c r="QF14" s="27">
        <f t="shared" si="263"/>
        <v>0</v>
      </c>
      <c r="QG14" s="27">
        <f t="shared" si="264"/>
        <v>0</v>
      </c>
      <c r="QH14" s="27">
        <f t="shared" si="265"/>
        <v>0</v>
      </c>
      <c r="QI14" s="27">
        <f t="shared" si="266"/>
        <v>0</v>
      </c>
      <c r="QJ14" s="27">
        <f t="shared" si="267"/>
        <v>0</v>
      </c>
      <c r="QK14" s="27">
        <f t="shared" si="268"/>
        <v>0</v>
      </c>
      <c r="QL14" s="27">
        <f t="shared" si="269"/>
        <v>0</v>
      </c>
      <c r="QM14" s="27">
        <f t="shared" si="270"/>
        <v>0</v>
      </c>
      <c r="QN14" s="27">
        <f t="shared" si="271"/>
        <v>0</v>
      </c>
      <c r="QO14" s="27">
        <f t="shared" si="272"/>
        <v>0</v>
      </c>
      <c r="QP14" s="27">
        <f t="shared" si="273"/>
        <v>0</v>
      </c>
      <c r="QQ14" s="27">
        <f t="shared" si="274"/>
        <v>0</v>
      </c>
      <c r="QR14" s="27">
        <f t="shared" si="275"/>
        <v>0</v>
      </c>
      <c r="QS14" s="27">
        <f t="shared" si="276"/>
        <v>0</v>
      </c>
      <c r="QT14" s="27">
        <f t="shared" si="277"/>
        <v>0</v>
      </c>
      <c r="QU14" s="27">
        <f t="shared" si="278"/>
        <v>0</v>
      </c>
      <c r="QV14" s="27">
        <f t="shared" si="279"/>
        <v>0</v>
      </c>
      <c r="QW14" s="27">
        <f t="shared" si="280"/>
        <v>0</v>
      </c>
      <c r="QX14" s="27">
        <f t="shared" si="281"/>
        <v>0</v>
      </c>
      <c r="QY14" s="27">
        <f t="shared" si="282"/>
        <v>0</v>
      </c>
      <c r="QZ14" s="27">
        <f t="shared" si="283"/>
        <v>0</v>
      </c>
      <c r="RA14" s="27">
        <f t="shared" si="284"/>
        <v>0</v>
      </c>
      <c r="RB14" s="27">
        <f t="shared" si="285"/>
        <v>0</v>
      </c>
      <c r="RC14" s="27">
        <f t="shared" si="286"/>
        <v>0</v>
      </c>
      <c r="RD14" s="27">
        <f t="shared" si="287"/>
        <v>0</v>
      </c>
      <c r="RE14" s="27">
        <f t="shared" si="288"/>
        <v>0</v>
      </c>
      <c r="RF14" s="27">
        <f t="shared" si="289"/>
        <v>0</v>
      </c>
      <c r="RG14" s="27">
        <f t="shared" si="290"/>
        <v>0</v>
      </c>
      <c r="RH14" s="27">
        <f t="shared" si="291"/>
        <v>0</v>
      </c>
      <c r="RI14" s="27">
        <f t="shared" si="292"/>
        <v>0</v>
      </c>
      <c r="RJ14" s="27">
        <f t="shared" si="293"/>
        <v>0</v>
      </c>
      <c r="RL14" s="28">
        <f t="shared" si="294"/>
        <v>35</v>
      </c>
      <c r="RM14" s="28">
        <f t="shared" si="295"/>
        <v>0</v>
      </c>
      <c r="RN14" s="28">
        <f t="shared" si="296"/>
        <v>0</v>
      </c>
      <c r="RO14" s="28">
        <f t="shared" si="297"/>
        <v>12</v>
      </c>
      <c r="RP14" s="28">
        <f t="shared" si="298"/>
        <v>0</v>
      </c>
      <c r="RQ14" s="28">
        <f t="shared" si="299"/>
        <v>47</v>
      </c>
      <c r="RT14" s="27" t="str">
        <f t="shared" si="300"/>
        <v>10</v>
      </c>
      <c r="RU14" s="27" t="str">
        <f t="shared" si="301"/>
        <v>11</v>
      </c>
      <c r="RV14" s="27" t="str">
        <f t="shared" si="302"/>
        <v>7</v>
      </c>
      <c r="RW14" s="27" t="str">
        <f t="shared" si="303"/>
        <v>0</v>
      </c>
      <c r="RX14" s="27" t="str">
        <f t="shared" si="304"/>
        <v>0</v>
      </c>
      <c r="RY14" s="27" t="str">
        <f t="shared" si="305"/>
        <v>0</v>
      </c>
      <c r="RZ14" s="27" t="str">
        <f t="shared" si="306"/>
        <v>0</v>
      </c>
      <c r="SA14" s="27" t="str">
        <f t="shared" si="307"/>
        <v>0</v>
      </c>
      <c r="SB14" s="27" t="str">
        <f t="shared" si="308"/>
        <v>0</v>
      </c>
      <c r="SC14" s="27" t="str">
        <f t="shared" si="309"/>
        <v>0</v>
      </c>
      <c r="SD14" s="27" t="str">
        <f t="shared" si="310"/>
        <v>0</v>
      </c>
      <c r="SE14" s="27" t="str">
        <f t="shared" si="311"/>
        <v>7</v>
      </c>
      <c r="SF14" s="27" t="str">
        <f t="shared" si="312"/>
        <v>0</v>
      </c>
      <c r="SG14" s="27" t="str">
        <f t="shared" si="313"/>
        <v>0</v>
      </c>
      <c r="SH14" s="27" t="str">
        <f t="shared" si="314"/>
        <v>0</v>
      </c>
      <c r="SI14" s="27" t="str">
        <f t="shared" si="315"/>
        <v>0</v>
      </c>
      <c r="SJ14" s="27" t="str">
        <f t="shared" si="316"/>
        <v>0</v>
      </c>
      <c r="SK14" s="27" t="str">
        <f t="shared" si="317"/>
        <v>0</v>
      </c>
      <c r="SL14" s="27" t="str">
        <f t="shared" si="318"/>
        <v>0</v>
      </c>
      <c r="SM14" s="27" t="str">
        <f t="shared" si="319"/>
        <v>0</v>
      </c>
      <c r="SN14" s="27" t="str">
        <f t="shared" si="320"/>
        <v>0</v>
      </c>
      <c r="SO14" s="27" t="str">
        <f t="shared" si="321"/>
        <v>0</v>
      </c>
      <c r="SP14" s="27" t="str">
        <f t="shared" si="322"/>
        <v>0</v>
      </c>
      <c r="SQ14" s="27" t="str">
        <f t="shared" si="323"/>
        <v>0</v>
      </c>
      <c r="SR14" s="27" t="str">
        <f t="shared" si="324"/>
        <v>0</v>
      </c>
      <c r="SS14" s="27" t="str">
        <f t="shared" si="325"/>
        <v>0</v>
      </c>
      <c r="ST14" s="27" t="str">
        <f t="shared" si="326"/>
        <v>0</v>
      </c>
      <c r="SU14" s="27" t="str">
        <f t="shared" si="327"/>
        <v>0</v>
      </c>
      <c r="SV14" s="27" t="str">
        <f t="shared" si="328"/>
        <v>0</v>
      </c>
      <c r="SW14" s="27" t="str">
        <f t="shared" si="329"/>
        <v>0</v>
      </c>
      <c r="SX14" s="27" t="str">
        <f t="shared" si="330"/>
        <v>0</v>
      </c>
      <c r="SY14" s="27" t="str">
        <f t="shared" si="331"/>
        <v>0</v>
      </c>
      <c r="SZ14" s="27" t="str">
        <f t="shared" si="332"/>
        <v>0</v>
      </c>
      <c r="TA14" s="27" t="str">
        <f t="shared" si="333"/>
        <v>0</v>
      </c>
      <c r="TB14" s="27" t="str">
        <f t="shared" si="334"/>
        <v>0</v>
      </c>
      <c r="TC14" s="27" t="str">
        <f t="shared" si="335"/>
        <v>0</v>
      </c>
      <c r="TD14" s="27" t="str">
        <f t="shared" si="336"/>
        <v>0</v>
      </c>
      <c r="TE14" s="27" t="str">
        <f t="shared" si="337"/>
        <v>0</v>
      </c>
      <c r="TF14" s="27" t="str">
        <f t="shared" si="338"/>
        <v>11</v>
      </c>
      <c r="TG14" s="27" t="str">
        <f t="shared" si="339"/>
        <v>0</v>
      </c>
      <c r="TH14" s="27" t="str">
        <f t="shared" si="340"/>
        <v>0</v>
      </c>
      <c r="TI14" s="27" t="str">
        <f t="shared" si="341"/>
        <v>1</v>
      </c>
      <c r="TJ14" s="27" t="str">
        <f t="shared" si="342"/>
        <v>0</v>
      </c>
      <c r="TK14" s="27" t="str">
        <f t="shared" si="343"/>
        <v>0</v>
      </c>
      <c r="TL14" s="27" t="str">
        <f t="shared" si="344"/>
        <v>0</v>
      </c>
      <c r="TM14" s="27" t="str">
        <f t="shared" si="345"/>
        <v>0</v>
      </c>
      <c r="TN14" s="27" t="str">
        <f t="shared" si="346"/>
        <v>0</v>
      </c>
      <c r="TO14" s="27" t="str">
        <f t="shared" si="347"/>
        <v>0</v>
      </c>
      <c r="TP14" s="27" t="str">
        <f t="shared" si="348"/>
        <v>0</v>
      </c>
      <c r="TQ14" s="27" t="str">
        <f t="shared" si="349"/>
        <v>0</v>
      </c>
      <c r="TR14" s="27" t="str">
        <f t="shared" si="350"/>
        <v>0</v>
      </c>
      <c r="TS14" s="27" t="str">
        <f t="shared" si="351"/>
        <v>0</v>
      </c>
      <c r="TT14" s="27" t="str">
        <f t="shared" si="352"/>
        <v>0</v>
      </c>
      <c r="TU14" s="27" t="str">
        <f t="shared" si="353"/>
        <v>0</v>
      </c>
      <c r="TV14" s="27" t="str">
        <f t="shared" si="354"/>
        <v>0</v>
      </c>
      <c r="TW14" s="27" t="str">
        <f t="shared" si="355"/>
        <v>0</v>
      </c>
      <c r="TX14" s="27" t="str">
        <f t="shared" si="356"/>
        <v>0</v>
      </c>
      <c r="TY14" s="27" t="str">
        <f t="shared" si="357"/>
        <v>0</v>
      </c>
      <c r="TZ14" s="27" t="str">
        <f t="shared" si="358"/>
        <v>0</v>
      </c>
      <c r="UA14" s="27" t="str">
        <f t="shared" si="359"/>
        <v>0</v>
      </c>
      <c r="UB14" s="27" t="str">
        <f t="shared" si="360"/>
        <v>0</v>
      </c>
      <c r="UC14" s="27" t="str">
        <f t="shared" si="361"/>
        <v>0</v>
      </c>
      <c r="UD14" s="27" t="str">
        <f t="shared" si="362"/>
        <v>0</v>
      </c>
      <c r="UE14" s="27" t="str">
        <f t="shared" si="363"/>
        <v>0</v>
      </c>
      <c r="UF14" s="27" t="str">
        <f t="shared" si="364"/>
        <v>0</v>
      </c>
      <c r="UG14" s="27" t="str">
        <f t="shared" si="365"/>
        <v>0</v>
      </c>
      <c r="UH14" s="27" t="str">
        <f t="shared" si="366"/>
        <v>0</v>
      </c>
      <c r="UI14" s="27" t="str">
        <f t="shared" si="367"/>
        <v>0</v>
      </c>
      <c r="UJ14" s="27" t="str">
        <f t="shared" si="368"/>
        <v>0</v>
      </c>
      <c r="UK14" s="27" t="str">
        <f t="shared" si="369"/>
        <v>0</v>
      </c>
      <c r="UL14" s="27" t="str">
        <f t="shared" si="370"/>
        <v>0</v>
      </c>
      <c r="UM14" s="27" t="str">
        <f t="shared" si="371"/>
        <v>0</v>
      </c>
      <c r="UN14" s="27" t="str">
        <f t="shared" si="372"/>
        <v>0</v>
      </c>
      <c r="UO14" s="27" t="str">
        <f t="shared" si="373"/>
        <v>0</v>
      </c>
      <c r="UP14" s="27" t="str">
        <f t="shared" si="374"/>
        <v>0</v>
      </c>
      <c r="UQ14" s="27" t="str">
        <f t="shared" si="375"/>
        <v>0</v>
      </c>
      <c r="UR14" s="27" t="str">
        <f t="shared" si="376"/>
        <v>0</v>
      </c>
      <c r="US14" s="27" t="str">
        <f t="shared" si="377"/>
        <v>0</v>
      </c>
      <c r="UT14" s="27" t="str">
        <f t="shared" si="378"/>
        <v>0</v>
      </c>
      <c r="UU14" s="27" t="str">
        <f t="shared" si="379"/>
        <v>0</v>
      </c>
      <c r="UV14" s="27" t="str">
        <f t="shared" si="380"/>
        <v>0</v>
      </c>
      <c r="UW14" s="27" t="str">
        <f t="shared" si="381"/>
        <v>0</v>
      </c>
      <c r="UY14" s="28">
        <f t="shared" si="382"/>
        <v>1.71</v>
      </c>
      <c r="UZ14" s="28">
        <f t="shared" si="383"/>
        <v>0</v>
      </c>
      <c r="VA14" s="28">
        <f t="shared" si="384"/>
        <v>0</v>
      </c>
      <c r="VB14" s="28">
        <f t="shared" si="385"/>
        <v>2.0000000000000462E-2</v>
      </c>
      <c r="VC14" s="28">
        <f t="shared" si="386"/>
        <v>0</v>
      </c>
      <c r="VD14" s="28">
        <f t="shared" si="387"/>
        <v>1.7300000000000004</v>
      </c>
      <c r="VG14" s="27" t="str">
        <f t="shared" si="388"/>
        <v>0.71</v>
      </c>
      <c r="VH14" s="27" t="str">
        <f t="shared" si="389"/>
        <v>-2.81</v>
      </c>
      <c r="VI14" s="27" t="str">
        <f t="shared" si="390"/>
        <v>5.33</v>
      </c>
      <c r="VJ14" s="27">
        <f t="shared" si="391"/>
        <v>0</v>
      </c>
      <c r="VK14" s="27">
        <f t="shared" si="392"/>
        <v>0</v>
      </c>
      <c r="VL14" s="27">
        <f t="shared" si="393"/>
        <v>0</v>
      </c>
      <c r="VM14" s="27">
        <f t="shared" si="394"/>
        <v>0</v>
      </c>
      <c r="VN14" s="27">
        <f t="shared" si="395"/>
        <v>0</v>
      </c>
      <c r="VO14" s="27">
        <f t="shared" si="396"/>
        <v>0</v>
      </c>
      <c r="VP14" s="27">
        <f t="shared" si="397"/>
        <v>0</v>
      </c>
      <c r="VQ14" s="27">
        <f t="shared" si="398"/>
        <v>0</v>
      </c>
      <c r="VR14" s="27" t="str">
        <f t="shared" si="399"/>
        <v>-1.52</v>
      </c>
      <c r="VS14" s="27">
        <f t="shared" si="400"/>
        <v>0</v>
      </c>
      <c r="VT14" s="27">
        <f t="shared" si="401"/>
        <v>0</v>
      </c>
      <c r="VU14" s="27">
        <f t="shared" si="402"/>
        <v>0</v>
      </c>
      <c r="VV14" s="27">
        <f t="shared" si="403"/>
        <v>0</v>
      </c>
      <c r="VW14" s="27">
        <f t="shared" si="404"/>
        <v>0</v>
      </c>
      <c r="VX14" s="27">
        <f t="shared" si="405"/>
        <v>0</v>
      </c>
      <c r="VY14" s="27">
        <f t="shared" si="406"/>
        <v>0</v>
      </c>
      <c r="VZ14" s="27">
        <f t="shared" si="407"/>
        <v>0</v>
      </c>
      <c r="WA14" s="27">
        <f t="shared" si="408"/>
        <v>0</v>
      </c>
      <c r="WB14" s="27">
        <f t="shared" si="409"/>
        <v>0</v>
      </c>
      <c r="WC14" s="27">
        <f t="shared" si="410"/>
        <v>0</v>
      </c>
      <c r="WD14" s="27">
        <f t="shared" si="411"/>
        <v>0</v>
      </c>
      <c r="WE14" s="27">
        <f t="shared" si="412"/>
        <v>0</v>
      </c>
      <c r="WF14" s="27">
        <f t="shared" si="413"/>
        <v>0</v>
      </c>
      <c r="WG14" s="27">
        <f t="shared" si="414"/>
        <v>0</v>
      </c>
      <c r="WH14" s="27">
        <f t="shared" si="415"/>
        <v>0</v>
      </c>
      <c r="WI14" s="27">
        <f t="shared" si="416"/>
        <v>0</v>
      </c>
      <c r="WJ14" s="27">
        <f t="shared" si="417"/>
        <v>0</v>
      </c>
      <c r="WK14" s="27">
        <f t="shared" si="418"/>
        <v>0</v>
      </c>
      <c r="WL14" s="27">
        <f t="shared" si="419"/>
        <v>0</v>
      </c>
      <c r="WM14" s="27">
        <f t="shared" si="420"/>
        <v>0</v>
      </c>
      <c r="WN14" s="27">
        <f t="shared" si="421"/>
        <v>0</v>
      </c>
      <c r="WO14" s="27">
        <f t="shared" si="422"/>
        <v>0</v>
      </c>
      <c r="WP14" s="27">
        <f t="shared" si="423"/>
        <v>0</v>
      </c>
      <c r="WQ14" s="27">
        <f t="shared" si="424"/>
        <v>0</v>
      </c>
      <c r="WR14" s="27">
        <f t="shared" si="425"/>
        <v>0</v>
      </c>
      <c r="WS14" s="27" t="str">
        <f t="shared" si="426"/>
        <v>6.28</v>
      </c>
      <c r="WT14" s="27">
        <f t="shared" si="427"/>
        <v>0</v>
      </c>
      <c r="WU14" s="27">
        <f t="shared" si="428"/>
        <v>0</v>
      </c>
      <c r="WV14" s="27" t="str">
        <f t="shared" si="429"/>
        <v>-6.26</v>
      </c>
      <c r="WW14" s="27">
        <f t="shared" si="430"/>
        <v>0</v>
      </c>
      <c r="WX14" s="27">
        <f t="shared" si="431"/>
        <v>0</v>
      </c>
      <c r="WY14" s="27">
        <f t="shared" si="432"/>
        <v>0</v>
      </c>
      <c r="WZ14" s="27">
        <f t="shared" si="433"/>
        <v>0</v>
      </c>
      <c r="XA14" s="27">
        <f t="shared" si="434"/>
        <v>0</v>
      </c>
      <c r="XB14" s="27">
        <f t="shared" si="435"/>
        <v>0</v>
      </c>
      <c r="XC14" s="27">
        <f t="shared" si="436"/>
        <v>0</v>
      </c>
      <c r="XD14" s="27">
        <f t="shared" si="437"/>
        <v>0</v>
      </c>
      <c r="XE14" s="27">
        <f t="shared" si="438"/>
        <v>0</v>
      </c>
      <c r="XF14" s="27">
        <f t="shared" si="439"/>
        <v>0</v>
      </c>
      <c r="XG14" s="27">
        <f t="shared" si="440"/>
        <v>0</v>
      </c>
      <c r="XH14" s="27">
        <f t="shared" si="441"/>
        <v>0</v>
      </c>
      <c r="XI14" s="27">
        <f t="shared" si="442"/>
        <v>0</v>
      </c>
      <c r="XJ14" s="27">
        <f t="shared" si="443"/>
        <v>0</v>
      </c>
      <c r="XK14" s="27">
        <f t="shared" si="444"/>
        <v>0</v>
      </c>
      <c r="XL14" s="27">
        <f t="shared" si="445"/>
        <v>0</v>
      </c>
      <c r="XM14" s="27">
        <f t="shared" si="446"/>
        <v>0</v>
      </c>
      <c r="XN14" s="27">
        <f t="shared" si="447"/>
        <v>0</v>
      </c>
      <c r="XO14" s="27">
        <f t="shared" si="448"/>
        <v>0</v>
      </c>
      <c r="XP14" s="27">
        <f t="shared" si="449"/>
        <v>0</v>
      </c>
      <c r="XQ14" s="27">
        <f t="shared" si="450"/>
        <v>0</v>
      </c>
      <c r="XR14" s="27">
        <f t="shared" si="451"/>
        <v>0</v>
      </c>
      <c r="XS14" s="27">
        <f t="shared" si="452"/>
        <v>0</v>
      </c>
      <c r="XT14" s="27">
        <f t="shared" si="453"/>
        <v>0</v>
      </c>
      <c r="XU14" s="27">
        <f t="shared" si="454"/>
        <v>0</v>
      </c>
      <c r="XV14" s="27">
        <f t="shared" si="455"/>
        <v>0</v>
      </c>
      <c r="XW14" s="27">
        <f t="shared" si="456"/>
        <v>0</v>
      </c>
      <c r="XX14" s="27">
        <f t="shared" si="457"/>
        <v>0</v>
      </c>
      <c r="XY14" s="27">
        <f t="shared" si="458"/>
        <v>0</v>
      </c>
      <c r="XZ14" s="27">
        <f t="shared" si="459"/>
        <v>0</v>
      </c>
      <c r="YA14" s="27">
        <f t="shared" si="460"/>
        <v>0</v>
      </c>
      <c r="YB14" s="27">
        <f t="shared" si="461"/>
        <v>0</v>
      </c>
      <c r="YC14" s="27">
        <f t="shared" si="462"/>
        <v>0</v>
      </c>
      <c r="YD14" s="27">
        <f t="shared" si="463"/>
        <v>0</v>
      </c>
      <c r="YE14" s="27">
        <f t="shared" si="464"/>
        <v>0</v>
      </c>
      <c r="YF14" s="27">
        <f t="shared" si="465"/>
        <v>0</v>
      </c>
      <c r="YG14" s="27">
        <f t="shared" si="466"/>
        <v>0</v>
      </c>
      <c r="YH14" s="27">
        <f t="shared" si="467"/>
        <v>0</v>
      </c>
      <c r="YI14" s="27">
        <f t="shared" si="468"/>
        <v>0</v>
      </c>
      <c r="YJ14" s="27">
        <f t="shared" si="469"/>
        <v>0</v>
      </c>
      <c r="YL14" s="28">
        <f t="shared" si="470"/>
        <v>389</v>
      </c>
      <c r="YM14" s="28">
        <f t="shared" si="471"/>
        <v>0</v>
      </c>
      <c r="YN14" s="28">
        <f t="shared" si="472"/>
        <v>0</v>
      </c>
      <c r="YO14" s="28">
        <f t="shared" si="473"/>
        <v>182</v>
      </c>
      <c r="YP14" s="28">
        <f t="shared" si="474"/>
        <v>0</v>
      </c>
      <c r="YQ14" s="28">
        <f t="shared" si="475"/>
        <v>571</v>
      </c>
      <c r="YT14" s="27" t="str">
        <f t="shared" si="476"/>
        <v>99</v>
      </c>
      <c r="YU14" s="27" t="str">
        <f t="shared" si="477"/>
        <v>96</v>
      </c>
      <c r="YV14" s="27" t="str">
        <f t="shared" si="478"/>
        <v>100</v>
      </c>
      <c r="YW14" s="27">
        <f t="shared" si="479"/>
        <v>0</v>
      </c>
      <c r="YX14" s="27">
        <f t="shared" si="480"/>
        <v>0</v>
      </c>
      <c r="YY14" s="27">
        <f t="shared" si="481"/>
        <v>0</v>
      </c>
      <c r="YZ14" s="27">
        <f t="shared" si="482"/>
        <v>0</v>
      </c>
      <c r="ZA14" s="27">
        <f t="shared" si="483"/>
        <v>0</v>
      </c>
      <c r="ZB14" s="27">
        <f t="shared" si="484"/>
        <v>0</v>
      </c>
      <c r="ZC14" s="27">
        <f t="shared" si="485"/>
        <v>0</v>
      </c>
      <c r="ZD14" s="27">
        <f t="shared" si="486"/>
        <v>0</v>
      </c>
      <c r="ZE14" s="27" t="str">
        <f t="shared" si="487"/>
        <v>94</v>
      </c>
      <c r="ZF14" s="27">
        <f t="shared" si="488"/>
        <v>0</v>
      </c>
      <c r="ZG14" s="27">
        <f t="shared" si="489"/>
        <v>0</v>
      </c>
      <c r="ZH14" s="27">
        <f t="shared" si="490"/>
        <v>0</v>
      </c>
      <c r="ZI14" s="27">
        <f t="shared" si="491"/>
        <v>0</v>
      </c>
      <c r="ZJ14" s="27">
        <f t="shared" si="492"/>
        <v>0</v>
      </c>
      <c r="ZK14" s="27">
        <f t="shared" si="493"/>
        <v>0</v>
      </c>
      <c r="ZL14" s="27">
        <f t="shared" si="494"/>
        <v>0</v>
      </c>
      <c r="ZM14" s="27">
        <f t="shared" si="495"/>
        <v>0</v>
      </c>
      <c r="ZN14" s="27">
        <f t="shared" si="496"/>
        <v>0</v>
      </c>
      <c r="ZO14" s="27">
        <f t="shared" si="497"/>
        <v>0</v>
      </c>
      <c r="ZP14" s="27">
        <f t="shared" si="498"/>
        <v>0</v>
      </c>
      <c r="ZQ14" s="27">
        <f t="shared" si="499"/>
        <v>0</v>
      </c>
      <c r="ZR14" s="27">
        <f t="shared" si="500"/>
        <v>0</v>
      </c>
      <c r="ZS14" s="27">
        <f t="shared" si="501"/>
        <v>0</v>
      </c>
      <c r="ZT14" s="27">
        <f t="shared" si="502"/>
        <v>0</v>
      </c>
      <c r="ZU14" s="27">
        <f t="shared" si="503"/>
        <v>0</v>
      </c>
      <c r="ZV14" s="27">
        <f t="shared" si="504"/>
        <v>0</v>
      </c>
      <c r="ZW14" s="27">
        <f t="shared" si="505"/>
        <v>0</v>
      </c>
      <c r="ZX14" s="27">
        <f t="shared" si="506"/>
        <v>0</v>
      </c>
      <c r="ZY14" s="27">
        <f t="shared" si="507"/>
        <v>0</v>
      </c>
      <c r="ZZ14" s="27">
        <f t="shared" si="508"/>
        <v>0</v>
      </c>
      <c r="AAA14" s="27">
        <f t="shared" si="509"/>
        <v>0</v>
      </c>
      <c r="AAB14" s="27">
        <f t="shared" si="510"/>
        <v>0</v>
      </c>
      <c r="AAC14" s="27">
        <f t="shared" si="511"/>
        <v>0</v>
      </c>
      <c r="AAD14" s="27">
        <f t="shared" si="512"/>
        <v>0</v>
      </c>
      <c r="AAE14" s="27">
        <f t="shared" si="513"/>
        <v>0</v>
      </c>
      <c r="AAF14" s="27" t="str">
        <f t="shared" si="514"/>
        <v>90</v>
      </c>
      <c r="AAG14" s="27">
        <f t="shared" si="515"/>
        <v>0</v>
      </c>
      <c r="AAH14" s="27">
        <f t="shared" si="516"/>
        <v>0</v>
      </c>
      <c r="AAI14" s="27" t="str">
        <f t="shared" si="517"/>
        <v>92</v>
      </c>
      <c r="AAJ14" s="27">
        <f t="shared" si="518"/>
        <v>0</v>
      </c>
      <c r="AAK14" s="27">
        <f t="shared" si="519"/>
        <v>0</v>
      </c>
      <c r="AAL14" s="27">
        <f t="shared" si="520"/>
        <v>0</v>
      </c>
      <c r="AAM14" s="27">
        <f t="shared" si="521"/>
        <v>0</v>
      </c>
      <c r="AAN14" s="27">
        <f t="shared" si="522"/>
        <v>0</v>
      </c>
      <c r="AAO14" s="27">
        <f t="shared" si="523"/>
        <v>0</v>
      </c>
      <c r="AAP14" s="27">
        <f t="shared" si="524"/>
        <v>0</v>
      </c>
      <c r="AAQ14" s="27">
        <f t="shared" si="525"/>
        <v>0</v>
      </c>
      <c r="AAR14" s="27">
        <f t="shared" si="526"/>
        <v>0</v>
      </c>
      <c r="AAS14" s="27">
        <f t="shared" si="527"/>
        <v>0</v>
      </c>
      <c r="AAT14" s="27">
        <f t="shared" si="528"/>
        <v>0</v>
      </c>
      <c r="AAU14" s="27">
        <f t="shared" si="529"/>
        <v>0</v>
      </c>
      <c r="AAV14" s="27">
        <f t="shared" si="530"/>
        <v>0</v>
      </c>
      <c r="AAW14" s="27">
        <f t="shared" si="531"/>
        <v>0</v>
      </c>
      <c r="AAX14" s="27">
        <f t="shared" si="532"/>
        <v>0</v>
      </c>
      <c r="AAY14" s="27">
        <f t="shared" si="533"/>
        <v>0</v>
      </c>
      <c r="AAZ14" s="27">
        <f t="shared" si="534"/>
        <v>0</v>
      </c>
      <c r="ABA14" s="27">
        <f t="shared" si="535"/>
        <v>0</v>
      </c>
      <c r="ABB14" s="27">
        <f t="shared" si="536"/>
        <v>0</v>
      </c>
      <c r="ABC14" s="27">
        <f t="shared" si="537"/>
        <v>0</v>
      </c>
      <c r="ABD14" s="27">
        <f t="shared" si="538"/>
        <v>0</v>
      </c>
      <c r="ABE14" s="27">
        <f t="shared" si="539"/>
        <v>0</v>
      </c>
      <c r="ABF14" s="27">
        <f t="shared" si="540"/>
        <v>0</v>
      </c>
      <c r="ABG14" s="27">
        <f t="shared" si="541"/>
        <v>0</v>
      </c>
      <c r="ABH14" s="27">
        <f t="shared" si="542"/>
        <v>0</v>
      </c>
      <c r="ABI14" s="27">
        <f t="shared" si="543"/>
        <v>0</v>
      </c>
      <c r="ABJ14" s="27">
        <f t="shared" si="544"/>
        <v>0</v>
      </c>
      <c r="ABK14" s="27">
        <f t="shared" si="545"/>
        <v>0</v>
      </c>
      <c r="ABL14" s="27">
        <f t="shared" si="546"/>
        <v>0</v>
      </c>
      <c r="ABM14" s="27">
        <f t="shared" si="547"/>
        <v>0</v>
      </c>
      <c r="ABN14" s="27">
        <f t="shared" si="548"/>
        <v>0</v>
      </c>
      <c r="ABO14" s="27">
        <f t="shared" si="549"/>
        <v>0</v>
      </c>
      <c r="ABP14" s="27">
        <f t="shared" si="550"/>
        <v>0</v>
      </c>
      <c r="ABQ14" s="27">
        <f t="shared" si="551"/>
        <v>0</v>
      </c>
      <c r="ABR14" s="27">
        <f t="shared" si="552"/>
        <v>0</v>
      </c>
      <c r="ABS14" s="27">
        <f t="shared" si="553"/>
        <v>0</v>
      </c>
      <c r="ABT14" s="27">
        <f t="shared" si="554"/>
        <v>0</v>
      </c>
      <c r="ABU14" s="27">
        <f t="shared" si="555"/>
        <v>0</v>
      </c>
      <c r="ABV14" s="27">
        <f t="shared" si="556"/>
        <v>0</v>
      </c>
      <c r="ABW14" s="27">
        <f t="shared" si="557"/>
        <v>0</v>
      </c>
      <c r="ABY14" s="28">
        <f t="shared" si="558"/>
        <v>117.80000000000001</v>
      </c>
      <c r="ABZ14" s="28">
        <f t="shared" si="559"/>
        <v>0</v>
      </c>
      <c r="ACA14" s="28">
        <f t="shared" si="560"/>
        <v>0</v>
      </c>
      <c r="ACB14" s="28">
        <f t="shared" si="561"/>
        <v>90.3</v>
      </c>
      <c r="ACC14" s="28">
        <f t="shared" si="562"/>
        <v>0</v>
      </c>
      <c r="ACD14" s="28">
        <f t="shared" si="563"/>
        <v>208.10000000000002</v>
      </c>
      <c r="ACG14" s="27" t="str">
        <f t="shared" si="564"/>
        <v>48.3</v>
      </c>
      <c r="ACH14" s="27" t="str">
        <f t="shared" si="565"/>
        <v>34.6</v>
      </c>
      <c r="ACI14" s="27" t="str">
        <f t="shared" si="566"/>
        <v>16.8</v>
      </c>
      <c r="ACJ14" s="27">
        <f t="shared" si="567"/>
        <v>0</v>
      </c>
      <c r="ACK14" s="27">
        <f t="shared" si="568"/>
        <v>0</v>
      </c>
      <c r="ACL14" s="27">
        <f t="shared" si="569"/>
        <v>0</v>
      </c>
      <c r="ACM14" s="27">
        <f t="shared" si="570"/>
        <v>0</v>
      </c>
      <c r="ACN14" s="27">
        <f t="shared" si="571"/>
        <v>0</v>
      </c>
      <c r="ACO14" s="27">
        <f t="shared" si="572"/>
        <v>0</v>
      </c>
      <c r="ACP14" s="27">
        <f t="shared" si="573"/>
        <v>0</v>
      </c>
      <c r="ACQ14" s="27">
        <f t="shared" si="574"/>
        <v>0</v>
      </c>
      <c r="ACR14" s="27" t="str">
        <f t="shared" si="575"/>
        <v>18.1</v>
      </c>
      <c r="ACS14" s="27">
        <f t="shared" si="576"/>
        <v>0</v>
      </c>
      <c r="ACT14" s="27">
        <f t="shared" si="577"/>
        <v>0</v>
      </c>
      <c r="ACU14" s="27">
        <f t="shared" si="578"/>
        <v>0</v>
      </c>
      <c r="ACV14" s="27">
        <f t="shared" si="579"/>
        <v>0</v>
      </c>
      <c r="ACW14" s="27">
        <f t="shared" si="580"/>
        <v>0</v>
      </c>
      <c r="ACX14" s="27">
        <f t="shared" si="581"/>
        <v>0</v>
      </c>
      <c r="ACY14" s="27">
        <f t="shared" si="582"/>
        <v>0</v>
      </c>
      <c r="ACZ14" s="27">
        <f t="shared" si="583"/>
        <v>0</v>
      </c>
      <c r="ADA14" s="27">
        <f t="shared" si="584"/>
        <v>0</v>
      </c>
      <c r="ADB14" s="27">
        <f t="shared" si="585"/>
        <v>0</v>
      </c>
      <c r="ADC14" s="27">
        <f t="shared" si="586"/>
        <v>0</v>
      </c>
      <c r="ADD14" s="27">
        <f t="shared" si="587"/>
        <v>0</v>
      </c>
      <c r="ADE14" s="27">
        <f t="shared" si="588"/>
        <v>0</v>
      </c>
      <c r="ADF14" s="27">
        <f t="shared" si="589"/>
        <v>0</v>
      </c>
      <c r="ADG14" s="27">
        <f t="shared" si="590"/>
        <v>0</v>
      </c>
      <c r="ADH14" s="27">
        <f t="shared" si="591"/>
        <v>0</v>
      </c>
      <c r="ADI14" s="27">
        <f t="shared" si="592"/>
        <v>0</v>
      </c>
      <c r="ADJ14" s="27">
        <f t="shared" si="593"/>
        <v>0</v>
      </c>
      <c r="ADK14" s="27">
        <f t="shared" si="594"/>
        <v>0</v>
      </c>
      <c r="ADL14" s="27">
        <f t="shared" si="595"/>
        <v>0</v>
      </c>
      <c r="ADM14" s="27">
        <f t="shared" si="596"/>
        <v>0</v>
      </c>
      <c r="ADN14" s="27">
        <f t="shared" si="597"/>
        <v>0</v>
      </c>
      <c r="ADO14" s="27">
        <f t="shared" si="598"/>
        <v>0</v>
      </c>
      <c r="ADP14" s="27">
        <f t="shared" si="599"/>
        <v>0</v>
      </c>
      <c r="ADQ14" s="27">
        <f t="shared" si="600"/>
        <v>0</v>
      </c>
      <c r="ADR14" s="27">
        <f t="shared" si="601"/>
        <v>0</v>
      </c>
      <c r="ADS14" s="27" t="str">
        <f t="shared" si="602"/>
        <v>84.5</v>
      </c>
      <c r="ADT14" s="27">
        <f t="shared" si="603"/>
        <v>0</v>
      </c>
      <c r="ADU14" s="27">
        <f t="shared" si="604"/>
        <v>0</v>
      </c>
      <c r="ADV14" s="27" t="str">
        <f t="shared" si="605"/>
        <v>5.8</v>
      </c>
      <c r="ADW14" s="27">
        <f t="shared" si="606"/>
        <v>0</v>
      </c>
      <c r="ADX14" s="27">
        <f t="shared" si="607"/>
        <v>0</v>
      </c>
      <c r="ADY14" s="27">
        <f t="shared" si="608"/>
        <v>0</v>
      </c>
      <c r="ADZ14" s="27">
        <f t="shared" si="609"/>
        <v>0</v>
      </c>
      <c r="AEA14" s="27">
        <f t="shared" si="610"/>
        <v>0</v>
      </c>
      <c r="AEB14" s="27">
        <f t="shared" si="611"/>
        <v>0</v>
      </c>
      <c r="AEC14" s="27">
        <f t="shared" si="612"/>
        <v>0</v>
      </c>
      <c r="AED14" s="27">
        <f t="shared" si="613"/>
        <v>0</v>
      </c>
      <c r="AEE14" s="27">
        <f t="shared" si="614"/>
        <v>0</v>
      </c>
      <c r="AEF14" s="27">
        <f t="shared" si="615"/>
        <v>0</v>
      </c>
      <c r="AEG14" s="27">
        <f t="shared" si="616"/>
        <v>0</v>
      </c>
      <c r="AEH14" s="27">
        <f t="shared" si="617"/>
        <v>0</v>
      </c>
      <c r="AEI14" s="27">
        <f t="shared" si="618"/>
        <v>0</v>
      </c>
      <c r="AEJ14" s="27">
        <f t="shared" si="619"/>
        <v>0</v>
      </c>
      <c r="AEK14" s="27">
        <f t="shared" si="620"/>
        <v>0</v>
      </c>
      <c r="AEL14" s="27">
        <f t="shared" si="621"/>
        <v>0</v>
      </c>
      <c r="AEM14" s="27">
        <f t="shared" si="622"/>
        <v>0</v>
      </c>
      <c r="AEN14" s="27">
        <f t="shared" si="623"/>
        <v>0</v>
      </c>
      <c r="AEO14" s="27">
        <f t="shared" si="624"/>
        <v>0</v>
      </c>
      <c r="AEP14" s="27">
        <f t="shared" si="625"/>
        <v>0</v>
      </c>
      <c r="AEQ14" s="27">
        <f t="shared" si="626"/>
        <v>0</v>
      </c>
      <c r="AER14" s="27">
        <f t="shared" si="627"/>
        <v>0</v>
      </c>
      <c r="AES14" s="27">
        <f t="shared" si="628"/>
        <v>0</v>
      </c>
      <c r="AET14" s="27">
        <f t="shared" si="629"/>
        <v>0</v>
      </c>
      <c r="AEU14" s="27">
        <f t="shared" si="630"/>
        <v>0</v>
      </c>
      <c r="AEV14" s="27">
        <f t="shared" si="631"/>
        <v>0</v>
      </c>
      <c r="AEW14" s="27">
        <f t="shared" si="632"/>
        <v>0</v>
      </c>
      <c r="AEX14" s="27">
        <f t="shared" si="633"/>
        <v>0</v>
      </c>
      <c r="AEY14" s="27">
        <f t="shared" si="634"/>
        <v>0</v>
      </c>
      <c r="AEZ14" s="27">
        <f t="shared" si="635"/>
        <v>0</v>
      </c>
      <c r="AFA14" s="27">
        <f t="shared" si="636"/>
        <v>0</v>
      </c>
      <c r="AFB14" s="27">
        <f t="shared" si="637"/>
        <v>0</v>
      </c>
      <c r="AFC14" s="27">
        <f t="shared" si="638"/>
        <v>0</v>
      </c>
      <c r="AFD14" s="27">
        <f t="shared" si="639"/>
        <v>0</v>
      </c>
      <c r="AFE14" s="27">
        <f t="shared" si="640"/>
        <v>0</v>
      </c>
      <c r="AFF14" s="27">
        <f t="shared" si="641"/>
        <v>0</v>
      </c>
      <c r="AFG14" s="27">
        <f t="shared" si="642"/>
        <v>0</v>
      </c>
      <c r="AFH14" s="27">
        <f t="shared" si="643"/>
        <v>0</v>
      </c>
      <c r="AFI14" s="27">
        <f t="shared" si="644"/>
        <v>0</v>
      </c>
      <c r="AFJ14" s="27">
        <f t="shared" si="645"/>
        <v>0</v>
      </c>
      <c r="AFL14" s="27">
        <f t="shared" si="646"/>
        <v>3.75</v>
      </c>
      <c r="AFN14" s="27">
        <v>8</v>
      </c>
      <c r="AFO14" s="27">
        <f t="shared" si="647"/>
        <v>8</v>
      </c>
      <c r="AFP14" s="27">
        <f t="shared" si="648"/>
        <v>8</v>
      </c>
      <c r="AFQ14" s="27">
        <f t="shared" si="649"/>
        <v>8</v>
      </c>
      <c r="AFR14" s="27">
        <f t="shared" si="650"/>
        <v>0</v>
      </c>
      <c r="AFS14" s="27">
        <f t="shared" si="651"/>
        <v>0</v>
      </c>
      <c r="AFT14" s="27">
        <f t="shared" si="652"/>
        <v>0</v>
      </c>
      <c r="AFU14" s="27">
        <f t="shared" si="653"/>
        <v>0</v>
      </c>
      <c r="AFV14" s="27">
        <f t="shared" si="654"/>
        <v>0</v>
      </c>
      <c r="AFW14" s="27">
        <f t="shared" si="655"/>
        <v>0</v>
      </c>
      <c r="AFX14" s="27">
        <f t="shared" si="656"/>
        <v>0</v>
      </c>
      <c r="AFY14" s="27">
        <f t="shared" si="657"/>
        <v>0</v>
      </c>
      <c r="AFZ14" s="27">
        <f t="shared" si="658"/>
        <v>8</v>
      </c>
      <c r="AGA14" s="27">
        <f t="shared" si="659"/>
        <v>0</v>
      </c>
      <c r="AGB14" s="27">
        <f t="shared" si="660"/>
        <v>0</v>
      </c>
      <c r="AGC14" s="27">
        <f t="shared" si="661"/>
        <v>0</v>
      </c>
      <c r="AGD14" s="27">
        <f t="shared" si="662"/>
        <v>0</v>
      </c>
      <c r="AGE14" s="27">
        <f t="shared" si="663"/>
        <v>0</v>
      </c>
      <c r="AGF14" s="27">
        <f t="shared" si="664"/>
        <v>0</v>
      </c>
      <c r="AGG14" s="27">
        <f t="shared" si="665"/>
        <v>0</v>
      </c>
      <c r="AGH14" s="27">
        <f t="shared" si="666"/>
        <v>0</v>
      </c>
      <c r="AGI14" s="27">
        <f t="shared" si="667"/>
        <v>0</v>
      </c>
      <c r="AGJ14" s="27">
        <f t="shared" si="668"/>
        <v>0</v>
      </c>
      <c r="AGK14" s="27">
        <f t="shared" si="669"/>
        <v>0</v>
      </c>
      <c r="AGL14" s="27">
        <f t="shared" si="670"/>
        <v>0</v>
      </c>
      <c r="AGM14" s="27">
        <f t="shared" si="671"/>
        <v>0</v>
      </c>
      <c r="AGN14" s="27">
        <f t="shared" si="672"/>
        <v>0</v>
      </c>
      <c r="AGO14" s="27">
        <f t="shared" si="673"/>
        <v>0</v>
      </c>
      <c r="AGP14" s="27">
        <f t="shared" si="674"/>
        <v>0</v>
      </c>
      <c r="AGQ14" s="27">
        <f t="shared" si="675"/>
        <v>0</v>
      </c>
      <c r="AGR14" s="27">
        <f t="shared" si="676"/>
        <v>0</v>
      </c>
      <c r="AGS14" s="27">
        <f t="shared" si="677"/>
        <v>0</v>
      </c>
      <c r="AGT14" s="27">
        <f t="shared" si="678"/>
        <v>0</v>
      </c>
      <c r="AGU14" s="27">
        <f t="shared" si="679"/>
        <v>0</v>
      </c>
      <c r="AGV14" s="27">
        <f t="shared" si="680"/>
        <v>0</v>
      </c>
      <c r="AGW14" s="27">
        <f t="shared" si="681"/>
        <v>0</v>
      </c>
      <c r="AGX14" s="27">
        <f t="shared" si="682"/>
        <v>0</v>
      </c>
      <c r="AGY14" s="27">
        <f t="shared" si="683"/>
        <v>0</v>
      </c>
      <c r="AGZ14" s="27">
        <f t="shared" si="684"/>
        <v>0</v>
      </c>
      <c r="AHA14" s="27">
        <f t="shared" si="685"/>
        <v>8</v>
      </c>
      <c r="AHB14" s="27">
        <f t="shared" si="686"/>
        <v>0</v>
      </c>
      <c r="AHC14" s="27">
        <f t="shared" si="687"/>
        <v>0</v>
      </c>
      <c r="AHD14" s="27">
        <f t="shared" si="688"/>
        <v>8</v>
      </c>
      <c r="AHE14" s="27">
        <f t="shared" si="689"/>
        <v>0</v>
      </c>
      <c r="AHF14" s="27">
        <f t="shared" si="690"/>
        <v>0</v>
      </c>
      <c r="AHG14" s="27">
        <f t="shared" si="691"/>
        <v>0</v>
      </c>
      <c r="AHH14" s="27">
        <f t="shared" si="692"/>
        <v>0</v>
      </c>
      <c r="AHI14" s="27">
        <f t="shared" si="693"/>
        <v>0</v>
      </c>
      <c r="AHJ14" s="27">
        <f t="shared" si="694"/>
        <v>0</v>
      </c>
      <c r="AHK14" s="27">
        <f t="shared" si="695"/>
        <v>0</v>
      </c>
      <c r="AHL14" s="27">
        <f t="shared" si="696"/>
        <v>0</v>
      </c>
      <c r="AHM14" s="27">
        <f t="shared" si="697"/>
        <v>0</v>
      </c>
      <c r="AHN14" s="27">
        <f t="shared" si="698"/>
        <v>0</v>
      </c>
      <c r="AHO14" s="27">
        <f t="shared" si="699"/>
        <v>0</v>
      </c>
      <c r="AHP14" s="27">
        <f t="shared" si="700"/>
        <v>0</v>
      </c>
      <c r="AHQ14" s="27">
        <f t="shared" si="701"/>
        <v>0</v>
      </c>
      <c r="AHR14" s="27">
        <f t="shared" si="702"/>
        <v>0</v>
      </c>
      <c r="AHS14" s="27">
        <f t="shared" si="703"/>
        <v>0</v>
      </c>
      <c r="AHT14" s="27">
        <f t="shared" si="704"/>
        <v>0</v>
      </c>
      <c r="AHU14" s="27">
        <f t="shared" si="705"/>
        <v>0</v>
      </c>
      <c r="AHV14" s="27">
        <f t="shared" si="706"/>
        <v>0</v>
      </c>
      <c r="AHW14" s="27">
        <f t="shared" si="707"/>
        <v>0</v>
      </c>
      <c r="AHX14" s="27">
        <f t="shared" si="708"/>
        <v>0</v>
      </c>
      <c r="AHY14" s="27">
        <f t="shared" si="709"/>
        <v>0</v>
      </c>
      <c r="AHZ14" s="27">
        <f t="shared" si="710"/>
        <v>0</v>
      </c>
      <c r="AIA14" s="27">
        <f t="shared" si="711"/>
        <v>0</v>
      </c>
      <c r="AIB14" s="27">
        <f t="shared" si="712"/>
        <v>0</v>
      </c>
      <c r="AIC14" s="27">
        <f t="shared" si="713"/>
        <v>0</v>
      </c>
      <c r="AID14" s="27">
        <f t="shared" si="714"/>
        <v>0</v>
      </c>
      <c r="AIE14" s="27">
        <f t="shared" si="715"/>
        <v>0</v>
      </c>
      <c r="AIF14" s="27">
        <f t="shared" si="716"/>
        <v>0</v>
      </c>
      <c r="AIG14" s="27">
        <f t="shared" si="717"/>
        <v>0</v>
      </c>
      <c r="AIH14" s="27">
        <f t="shared" si="718"/>
        <v>0</v>
      </c>
      <c r="AII14" s="27">
        <f t="shared" si="719"/>
        <v>0</v>
      </c>
      <c r="AIJ14" s="27">
        <f t="shared" si="720"/>
        <v>0</v>
      </c>
      <c r="AIK14" s="27">
        <f t="shared" si="721"/>
        <v>0</v>
      </c>
      <c r="AIL14" s="27">
        <f t="shared" si="722"/>
        <v>0</v>
      </c>
      <c r="AIM14" s="27">
        <f t="shared" si="723"/>
        <v>0</v>
      </c>
      <c r="AIN14" s="27">
        <f t="shared" si="724"/>
        <v>0</v>
      </c>
      <c r="AIO14" s="27">
        <f t="shared" si="725"/>
        <v>0</v>
      </c>
      <c r="AIP14" s="27">
        <f t="shared" si="726"/>
        <v>0</v>
      </c>
      <c r="AIQ14" s="27">
        <f t="shared" si="727"/>
        <v>0</v>
      </c>
      <c r="AIR14" s="27">
        <f t="shared" si="728"/>
        <v>0</v>
      </c>
      <c r="AIT14" s="27">
        <v>1</v>
      </c>
      <c r="AIU14" s="27">
        <v>1</v>
      </c>
      <c r="AIV14" s="27">
        <v>1</v>
      </c>
      <c r="AIW14" s="27">
        <f t="shared" si="729"/>
        <v>0</v>
      </c>
      <c r="AIX14" s="27">
        <f t="shared" si="730"/>
        <v>0</v>
      </c>
      <c r="AIY14" s="27">
        <f t="shared" si="731"/>
        <v>0</v>
      </c>
      <c r="AIZ14" s="27">
        <f t="shared" si="732"/>
        <v>0</v>
      </c>
      <c r="AJA14" s="27">
        <f t="shared" si="733"/>
        <v>0</v>
      </c>
      <c r="AJB14" s="27">
        <f t="shared" si="734"/>
        <v>0</v>
      </c>
      <c r="AJC14" s="27">
        <f t="shared" si="735"/>
        <v>0</v>
      </c>
      <c r="AJD14" s="27">
        <f t="shared" si="736"/>
        <v>0</v>
      </c>
      <c r="AJE14" s="27">
        <f t="shared" si="737"/>
        <v>0.25</v>
      </c>
      <c r="AJF14" s="27">
        <f t="shared" si="738"/>
        <v>0</v>
      </c>
      <c r="AJG14" s="27">
        <f t="shared" si="739"/>
        <v>0</v>
      </c>
      <c r="AJH14" s="27">
        <f t="shared" si="740"/>
        <v>0</v>
      </c>
      <c r="AJI14" s="27">
        <f t="shared" si="741"/>
        <v>0</v>
      </c>
      <c r="AJJ14" s="27">
        <f t="shared" si="742"/>
        <v>0</v>
      </c>
      <c r="AJK14" s="27">
        <f t="shared" si="743"/>
        <v>0</v>
      </c>
      <c r="AJL14" s="27">
        <f t="shared" si="744"/>
        <v>0</v>
      </c>
      <c r="AJM14" s="27">
        <f t="shared" si="745"/>
        <v>0</v>
      </c>
      <c r="AJN14" s="27">
        <f t="shared" si="746"/>
        <v>0</v>
      </c>
      <c r="AJO14" s="27">
        <f t="shared" si="747"/>
        <v>0</v>
      </c>
      <c r="AJP14" s="27">
        <f t="shared" si="748"/>
        <v>0</v>
      </c>
      <c r="AJQ14" s="27">
        <f t="shared" si="749"/>
        <v>0</v>
      </c>
      <c r="AJR14" s="27">
        <f t="shared" si="750"/>
        <v>0</v>
      </c>
      <c r="AJS14" s="27">
        <f t="shared" si="751"/>
        <v>0</v>
      </c>
      <c r="AJT14" s="27">
        <f t="shared" si="752"/>
        <v>0</v>
      </c>
      <c r="AJU14" s="27">
        <f t="shared" si="753"/>
        <v>0</v>
      </c>
      <c r="AJV14" s="27">
        <f t="shared" si="754"/>
        <v>0</v>
      </c>
      <c r="AJW14" s="27">
        <f t="shared" si="755"/>
        <v>0</v>
      </c>
      <c r="AJX14" s="27">
        <f t="shared" si="756"/>
        <v>0</v>
      </c>
      <c r="AJY14" s="27">
        <f t="shared" si="757"/>
        <v>0</v>
      </c>
      <c r="AJZ14" s="27">
        <f t="shared" si="758"/>
        <v>0</v>
      </c>
      <c r="AKA14" s="27">
        <f t="shared" si="759"/>
        <v>0</v>
      </c>
      <c r="AKB14" s="27">
        <f t="shared" si="760"/>
        <v>0</v>
      </c>
      <c r="AKC14" s="27">
        <f t="shared" si="761"/>
        <v>0</v>
      </c>
      <c r="AKD14" s="27">
        <f t="shared" si="762"/>
        <v>0</v>
      </c>
      <c r="AKE14" s="27">
        <f t="shared" si="763"/>
        <v>0</v>
      </c>
      <c r="AKF14" s="27">
        <f t="shared" si="764"/>
        <v>0.25</v>
      </c>
      <c r="AKG14" s="27">
        <f t="shared" si="765"/>
        <v>0</v>
      </c>
      <c r="AKH14" s="27">
        <f t="shared" si="766"/>
        <v>0</v>
      </c>
      <c r="AKI14" s="27">
        <f t="shared" si="767"/>
        <v>0.25</v>
      </c>
      <c r="AKJ14" s="27">
        <f t="shared" si="768"/>
        <v>0</v>
      </c>
      <c r="AKK14" s="27">
        <f t="shared" si="769"/>
        <v>0</v>
      </c>
      <c r="AKL14" s="27">
        <f t="shared" si="770"/>
        <v>0</v>
      </c>
      <c r="AKM14" s="27">
        <f t="shared" si="771"/>
        <v>0</v>
      </c>
      <c r="AKN14" s="27">
        <f t="shared" si="772"/>
        <v>0</v>
      </c>
      <c r="AKO14" s="27">
        <f t="shared" si="773"/>
        <v>0</v>
      </c>
      <c r="AKP14" s="27">
        <f t="shared" si="774"/>
        <v>0</v>
      </c>
      <c r="AKQ14" s="27">
        <f t="shared" si="775"/>
        <v>0</v>
      </c>
      <c r="AKR14" s="27">
        <f t="shared" si="776"/>
        <v>0</v>
      </c>
      <c r="AKS14" s="27">
        <f t="shared" si="777"/>
        <v>0</v>
      </c>
      <c r="AKT14" s="27">
        <f t="shared" si="778"/>
        <v>0</v>
      </c>
      <c r="AKU14" s="27">
        <f t="shared" si="779"/>
        <v>0</v>
      </c>
      <c r="AKV14" s="27">
        <f t="shared" si="780"/>
        <v>0</v>
      </c>
      <c r="AKW14" s="27">
        <f t="shared" si="781"/>
        <v>0</v>
      </c>
      <c r="AKX14" s="27">
        <f t="shared" si="782"/>
        <v>0</v>
      </c>
      <c r="AKY14" s="27">
        <f t="shared" si="783"/>
        <v>0</v>
      </c>
      <c r="AKZ14" s="27">
        <f t="shared" si="784"/>
        <v>0</v>
      </c>
      <c r="ALA14" s="27">
        <f t="shared" si="785"/>
        <v>0</v>
      </c>
      <c r="ALB14" s="27">
        <f t="shared" si="786"/>
        <v>0</v>
      </c>
      <c r="ALC14" s="27">
        <f t="shared" si="787"/>
        <v>0</v>
      </c>
      <c r="ALD14" s="27">
        <f t="shared" si="788"/>
        <v>0</v>
      </c>
      <c r="ALE14" s="27">
        <f t="shared" si="789"/>
        <v>0</v>
      </c>
      <c r="ALF14" s="27">
        <f t="shared" si="790"/>
        <v>0</v>
      </c>
      <c r="ALG14" s="27">
        <f t="shared" si="791"/>
        <v>0</v>
      </c>
      <c r="ALH14" s="27">
        <f t="shared" si="792"/>
        <v>0</v>
      </c>
      <c r="ALI14" s="27">
        <f t="shared" si="793"/>
        <v>0</v>
      </c>
      <c r="ALJ14" s="27">
        <f t="shared" si="794"/>
        <v>0</v>
      </c>
      <c r="ALK14" s="27">
        <f t="shared" si="795"/>
        <v>0</v>
      </c>
      <c r="ALL14" s="27">
        <f t="shared" si="796"/>
        <v>0</v>
      </c>
      <c r="ALM14" s="27">
        <f t="shared" si="797"/>
        <v>0</v>
      </c>
      <c r="ALN14" s="27">
        <f t="shared" si="798"/>
        <v>0</v>
      </c>
      <c r="ALO14" s="27">
        <f t="shared" si="799"/>
        <v>0</v>
      </c>
      <c r="ALP14" s="27">
        <f t="shared" si="800"/>
        <v>0</v>
      </c>
      <c r="ALQ14" s="27">
        <f t="shared" si="801"/>
        <v>0</v>
      </c>
      <c r="ALR14" s="27">
        <f t="shared" si="802"/>
        <v>0</v>
      </c>
      <c r="ALS14" s="27">
        <f t="shared" si="803"/>
        <v>0</v>
      </c>
      <c r="ALT14" s="27">
        <f t="shared" si="804"/>
        <v>0</v>
      </c>
      <c r="ALU14" s="27">
        <f t="shared" si="805"/>
        <v>0</v>
      </c>
      <c r="ALV14" s="27">
        <f t="shared" si="806"/>
        <v>0</v>
      </c>
      <c r="ALW14" s="27">
        <f t="shared" si="807"/>
        <v>0</v>
      </c>
    </row>
    <row r="15" spans="1:1022" x14ac:dyDescent="0.35">
      <c r="A15" s="27">
        <v>120</v>
      </c>
      <c r="B15" s="79" t="s">
        <v>337</v>
      </c>
      <c r="C15" s="91">
        <f>VLOOKUP($A15, RankingsX!$A$1:$AN$241, 40, FALSE)</f>
        <v>13</v>
      </c>
      <c r="D15" s="79" t="s">
        <v>396</v>
      </c>
      <c r="E15" s="199">
        <v>16</v>
      </c>
      <c r="F15" s="199">
        <v>16</v>
      </c>
      <c r="G15" s="199">
        <v>16</v>
      </c>
      <c r="H15">
        <v>1795</v>
      </c>
      <c r="I15" s="29">
        <f t="shared" si="0"/>
        <v>7</v>
      </c>
      <c r="J15" s="27">
        <v>8</v>
      </c>
      <c r="L15" s="27" t="s">
        <v>1725</v>
      </c>
      <c r="M15" s="100" t="s">
        <v>1715</v>
      </c>
      <c r="N15" s="27" t="s">
        <v>1770</v>
      </c>
      <c r="O15" s="27" t="s">
        <v>24</v>
      </c>
      <c r="P15" s="27" t="s">
        <v>24</v>
      </c>
      <c r="Q15" s="27" t="s">
        <v>24</v>
      </c>
      <c r="R15" s="27" t="s">
        <v>24</v>
      </c>
      <c r="S15" s="27" t="s">
        <v>24</v>
      </c>
      <c r="T15" s="27" t="s">
        <v>24</v>
      </c>
      <c r="U15" s="27" t="s">
        <v>24</v>
      </c>
      <c r="V15" s="27" t="s">
        <v>24</v>
      </c>
      <c r="W15" s="27" t="s">
        <v>1850</v>
      </c>
      <c r="X15" s="27" t="s">
        <v>24</v>
      </c>
      <c r="Y15" s="27" t="s">
        <v>24</v>
      </c>
      <c r="Z15" s="27" t="s">
        <v>24</v>
      </c>
      <c r="AA15" s="27" t="s">
        <v>24</v>
      </c>
      <c r="AB15" s="27" t="s">
        <v>24</v>
      </c>
      <c r="AC15" s="27" t="s">
        <v>24</v>
      </c>
      <c r="AD15" s="27" t="s">
        <v>24</v>
      </c>
      <c r="AE15" s="27" t="s">
        <v>24</v>
      </c>
      <c r="AF15" s="27" t="s">
        <v>24</v>
      </c>
      <c r="AG15" s="27" t="s">
        <v>24</v>
      </c>
      <c r="AH15" s="27" t="s">
        <v>24</v>
      </c>
      <c r="AI15" s="27" t="s">
        <v>24</v>
      </c>
      <c r="AJ15" s="27" t="s">
        <v>24</v>
      </c>
      <c r="AK15" s="27" t="s">
        <v>24</v>
      </c>
      <c r="AL15" s="27" t="s">
        <v>24</v>
      </c>
      <c r="AM15" s="27" t="s">
        <v>24</v>
      </c>
      <c r="AN15" s="27" t="s">
        <v>24</v>
      </c>
      <c r="AO15" s="27" t="s">
        <v>24</v>
      </c>
      <c r="AP15" s="27" t="s">
        <v>24</v>
      </c>
      <c r="AQ15" s="27" t="s">
        <v>24</v>
      </c>
      <c r="AR15" s="27" t="s">
        <v>24</v>
      </c>
      <c r="AS15" s="27" t="s">
        <v>24</v>
      </c>
      <c r="AT15" s="27" t="s">
        <v>24</v>
      </c>
      <c r="AU15" s="27" t="s">
        <v>24</v>
      </c>
      <c r="AV15" s="27" t="s">
        <v>24</v>
      </c>
      <c r="AW15" s="27" t="s">
        <v>24</v>
      </c>
      <c r="AX15" s="27" t="s">
        <v>1855</v>
      </c>
      <c r="AY15" s="27" t="s">
        <v>24</v>
      </c>
      <c r="AZ15" s="27" t="s">
        <v>24</v>
      </c>
      <c r="BA15" s="27" t="s">
        <v>1880</v>
      </c>
      <c r="BB15" s="27" t="s">
        <v>24</v>
      </c>
      <c r="BC15" s="27" t="s">
        <v>24</v>
      </c>
      <c r="BD15" s="27" t="s">
        <v>1887</v>
      </c>
      <c r="BE15" s="27" t="s">
        <v>24</v>
      </c>
      <c r="BF15" s="27" t="s">
        <v>24</v>
      </c>
      <c r="BG15" s="27" t="s">
        <v>24</v>
      </c>
      <c r="BH15" s="27" t="s">
        <v>24</v>
      </c>
      <c r="BI15" s="27" t="s">
        <v>24</v>
      </c>
      <c r="BJ15" s="27" t="s">
        <v>24</v>
      </c>
      <c r="BK15" s="27" t="s">
        <v>24</v>
      </c>
      <c r="BL15" s="27" t="s">
        <v>24</v>
      </c>
      <c r="BM15" s="27" t="s">
        <v>24</v>
      </c>
      <c r="BN15" s="27" t="s">
        <v>24</v>
      </c>
      <c r="BO15" s="27" t="s">
        <v>24</v>
      </c>
      <c r="BP15" s="27" t="s">
        <v>24</v>
      </c>
      <c r="BQ15" s="27" t="s">
        <v>24</v>
      </c>
      <c r="BR15" s="27" t="s">
        <v>24</v>
      </c>
      <c r="BS15" s="27" t="s">
        <v>24</v>
      </c>
      <c r="BT15" s="27" t="s">
        <v>24</v>
      </c>
      <c r="BU15" s="27" t="s">
        <v>24</v>
      </c>
      <c r="BV15" s="27" t="s">
        <v>24</v>
      </c>
      <c r="BW15" s="27" t="s">
        <v>24</v>
      </c>
      <c r="BX15" s="27" t="s">
        <v>24</v>
      </c>
      <c r="BY15" s="27" t="s">
        <v>24</v>
      </c>
      <c r="BZ15" s="27" t="s">
        <v>24</v>
      </c>
      <c r="CA15" s="27" t="s">
        <v>24</v>
      </c>
      <c r="CB15" s="27" t="s">
        <v>24</v>
      </c>
      <c r="CC15" s="27" t="s">
        <v>24</v>
      </c>
      <c r="CD15" s="27" t="s">
        <v>24</v>
      </c>
      <c r="CE15" s="27" t="s">
        <v>24</v>
      </c>
      <c r="CF15" s="27" t="s">
        <v>24</v>
      </c>
      <c r="CG15" s="27" t="s">
        <v>24</v>
      </c>
      <c r="CH15" s="27" t="s">
        <v>24</v>
      </c>
      <c r="CI15" s="27" t="s">
        <v>24</v>
      </c>
      <c r="CJ15" s="27" t="s">
        <v>24</v>
      </c>
      <c r="CK15" s="27" t="s">
        <v>24</v>
      </c>
      <c r="CL15" s="27" t="s">
        <v>24</v>
      </c>
      <c r="CM15" s="27" t="s">
        <v>24</v>
      </c>
      <c r="CN15" s="27" t="s">
        <v>24</v>
      </c>
      <c r="CO15" s="27" t="s">
        <v>24</v>
      </c>
      <c r="CQ15" s="28">
        <f t="shared" si="1"/>
        <v>0</v>
      </c>
      <c r="CR15" s="28">
        <f t="shared" si="2"/>
        <v>2</v>
      </c>
      <c r="CS15" s="28">
        <f t="shared" si="3"/>
        <v>0</v>
      </c>
      <c r="CT15" s="28">
        <f t="shared" si="4"/>
        <v>2</v>
      </c>
      <c r="CU15" s="28">
        <f t="shared" si="5"/>
        <v>0</v>
      </c>
      <c r="CV15" s="28">
        <f t="shared" si="6"/>
        <v>2</v>
      </c>
      <c r="CW15" s="28">
        <f t="shared" si="7"/>
        <v>0</v>
      </c>
      <c r="CX15" s="28">
        <f t="shared" si="8"/>
        <v>2</v>
      </c>
      <c r="CY15" s="28">
        <f t="shared" si="9"/>
        <v>0</v>
      </c>
      <c r="CZ15" s="28">
        <f t="shared" si="10"/>
        <v>0</v>
      </c>
      <c r="DA15" s="28">
        <f t="shared" si="11"/>
        <v>0</v>
      </c>
      <c r="DB15" s="28">
        <f t="shared" si="12"/>
        <v>0</v>
      </c>
      <c r="DC15" s="28">
        <f t="shared" si="13"/>
        <v>0</v>
      </c>
      <c r="DD15" s="28">
        <f t="shared" si="14"/>
        <v>0</v>
      </c>
      <c r="DE15" s="28">
        <f t="shared" si="15"/>
        <v>0</v>
      </c>
      <c r="DF15" s="28">
        <f t="shared" si="16"/>
        <v>0</v>
      </c>
      <c r="DG15" s="28">
        <f t="shared" si="17"/>
        <v>0</v>
      </c>
      <c r="DH15" s="28">
        <f t="shared" si="18"/>
        <v>0</v>
      </c>
      <c r="DI15" s="28">
        <f t="shared" si="19"/>
        <v>2</v>
      </c>
      <c r="DJ15" s="28">
        <f t="shared" si="20"/>
        <v>1</v>
      </c>
      <c r="DK15" s="28">
        <f t="shared" si="21"/>
        <v>0</v>
      </c>
      <c r="DL15" s="28">
        <f t="shared" si="22"/>
        <v>0</v>
      </c>
      <c r="DM15" s="28">
        <f t="shared" si="23"/>
        <v>0</v>
      </c>
      <c r="DN15" s="28">
        <f t="shared" si="24"/>
        <v>0</v>
      </c>
      <c r="DO15" s="28">
        <f t="shared" si="25"/>
        <v>2</v>
      </c>
      <c r="DP15" s="28">
        <f t="shared" si="26"/>
        <v>1</v>
      </c>
      <c r="DR15">
        <f t="shared" si="27"/>
        <v>2</v>
      </c>
      <c r="DS15">
        <f t="shared" si="28"/>
        <v>4</v>
      </c>
      <c r="DT15">
        <f t="shared" si="29"/>
        <v>4</v>
      </c>
      <c r="DU15">
        <f t="shared" si="30"/>
        <v>0</v>
      </c>
      <c r="DV15">
        <f t="shared" si="31"/>
        <v>0</v>
      </c>
      <c r="DW15">
        <f t="shared" si="32"/>
        <v>0</v>
      </c>
      <c r="DX15">
        <f t="shared" si="33"/>
        <v>0</v>
      </c>
      <c r="DY15">
        <f t="shared" si="34"/>
        <v>0</v>
      </c>
      <c r="DZ15">
        <f t="shared" si="35"/>
        <v>0</v>
      </c>
      <c r="EA15">
        <f t="shared" si="36"/>
        <v>0</v>
      </c>
      <c r="EB15">
        <f t="shared" si="37"/>
        <v>0</v>
      </c>
      <c r="EC15">
        <f t="shared" si="38"/>
        <v>2</v>
      </c>
      <c r="ED15">
        <f t="shared" si="39"/>
        <v>0</v>
      </c>
      <c r="EE15">
        <f t="shared" si="40"/>
        <v>0</v>
      </c>
      <c r="EF15">
        <f t="shared" si="41"/>
        <v>0</v>
      </c>
      <c r="EG15">
        <f t="shared" si="42"/>
        <v>0</v>
      </c>
      <c r="EH15">
        <f t="shared" si="43"/>
        <v>0</v>
      </c>
      <c r="EI15">
        <f t="shared" si="44"/>
        <v>0</v>
      </c>
      <c r="EJ15">
        <f t="shared" si="45"/>
        <v>0</v>
      </c>
      <c r="EK15">
        <f t="shared" si="46"/>
        <v>0</v>
      </c>
      <c r="EL15">
        <f t="shared" si="47"/>
        <v>0</v>
      </c>
      <c r="EM15">
        <f t="shared" si="48"/>
        <v>0</v>
      </c>
      <c r="EN15">
        <f t="shared" si="49"/>
        <v>0</v>
      </c>
      <c r="EO15">
        <f t="shared" si="50"/>
        <v>0</v>
      </c>
      <c r="EP15">
        <f t="shared" si="51"/>
        <v>0</v>
      </c>
      <c r="EQ15">
        <f t="shared" si="52"/>
        <v>0</v>
      </c>
      <c r="ER15">
        <f t="shared" si="53"/>
        <v>0</v>
      </c>
      <c r="ES15">
        <f t="shared" si="54"/>
        <v>0</v>
      </c>
      <c r="ET15">
        <f t="shared" si="55"/>
        <v>0</v>
      </c>
      <c r="EU15">
        <f t="shared" si="56"/>
        <v>0</v>
      </c>
      <c r="EV15">
        <f t="shared" si="57"/>
        <v>0</v>
      </c>
      <c r="EW15">
        <f t="shared" si="58"/>
        <v>0</v>
      </c>
      <c r="EX15">
        <f t="shared" si="59"/>
        <v>0</v>
      </c>
      <c r="EY15">
        <f t="shared" si="60"/>
        <v>0</v>
      </c>
      <c r="EZ15">
        <f t="shared" si="61"/>
        <v>0</v>
      </c>
      <c r="FA15">
        <f t="shared" si="62"/>
        <v>0</v>
      </c>
      <c r="FB15">
        <f t="shared" si="63"/>
        <v>0</v>
      </c>
      <c r="FC15">
        <f t="shared" si="64"/>
        <v>0</v>
      </c>
      <c r="FD15">
        <f t="shared" si="65"/>
        <v>15</v>
      </c>
      <c r="FE15">
        <f t="shared" si="66"/>
        <v>0</v>
      </c>
      <c r="FF15">
        <f t="shared" si="67"/>
        <v>0</v>
      </c>
      <c r="FG15">
        <f t="shared" si="68"/>
        <v>15</v>
      </c>
      <c r="FH15">
        <f t="shared" si="69"/>
        <v>0</v>
      </c>
      <c r="FI15">
        <f t="shared" si="70"/>
        <v>0</v>
      </c>
      <c r="FJ15">
        <f t="shared" si="71"/>
        <v>16</v>
      </c>
      <c r="FK15">
        <f t="shared" si="72"/>
        <v>0</v>
      </c>
      <c r="FL15">
        <f t="shared" si="73"/>
        <v>0</v>
      </c>
      <c r="FM15">
        <f t="shared" si="74"/>
        <v>0</v>
      </c>
      <c r="FN15">
        <f t="shared" si="75"/>
        <v>0</v>
      </c>
      <c r="FO15">
        <f t="shared" si="76"/>
        <v>0</v>
      </c>
      <c r="FP15">
        <f t="shared" si="77"/>
        <v>0</v>
      </c>
      <c r="FQ15">
        <f t="shared" si="78"/>
        <v>0</v>
      </c>
      <c r="FR15">
        <f t="shared" si="79"/>
        <v>0</v>
      </c>
      <c r="FS15">
        <f t="shared" si="80"/>
        <v>0</v>
      </c>
      <c r="FT15">
        <f t="shared" si="81"/>
        <v>0</v>
      </c>
      <c r="FU15">
        <f t="shared" si="82"/>
        <v>0</v>
      </c>
      <c r="FV15">
        <f t="shared" si="83"/>
        <v>0</v>
      </c>
      <c r="FW15">
        <f t="shared" si="84"/>
        <v>0</v>
      </c>
      <c r="FX15">
        <f t="shared" si="85"/>
        <v>0</v>
      </c>
      <c r="FY15">
        <f t="shared" si="86"/>
        <v>0</v>
      </c>
      <c r="FZ15">
        <f t="shared" si="87"/>
        <v>0</v>
      </c>
      <c r="GA15">
        <f t="shared" si="88"/>
        <v>0</v>
      </c>
      <c r="GB15">
        <f t="shared" si="89"/>
        <v>0</v>
      </c>
      <c r="GC15">
        <f t="shared" si="90"/>
        <v>0</v>
      </c>
      <c r="GD15">
        <f t="shared" si="91"/>
        <v>0</v>
      </c>
      <c r="GE15">
        <f t="shared" si="92"/>
        <v>0</v>
      </c>
      <c r="GF15">
        <f t="shared" si="93"/>
        <v>0</v>
      </c>
      <c r="GG15">
        <f t="shared" si="94"/>
        <v>0</v>
      </c>
      <c r="GH15">
        <f t="shared" si="95"/>
        <v>0</v>
      </c>
      <c r="GI15">
        <f t="shared" si="96"/>
        <v>0</v>
      </c>
      <c r="GJ15">
        <f t="shared" si="97"/>
        <v>0</v>
      </c>
      <c r="GK15">
        <f t="shared" si="98"/>
        <v>0</v>
      </c>
      <c r="GL15">
        <f t="shared" si="99"/>
        <v>0</v>
      </c>
      <c r="GM15">
        <f t="shared" si="100"/>
        <v>0</v>
      </c>
      <c r="GN15">
        <f t="shared" si="101"/>
        <v>0</v>
      </c>
      <c r="GO15">
        <f t="shared" si="102"/>
        <v>0</v>
      </c>
      <c r="GP15">
        <f t="shared" si="103"/>
        <v>0</v>
      </c>
      <c r="GQ15">
        <f t="shared" si="104"/>
        <v>0</v>
      </c>
      <c r="GR15">
        <f t="shared" si="105"/>
        <v>0</v>
      </c>
      <c r="GS15">
        <f t="shared" si="106"/>
        <v>0</v>
      </c>
      <c r="GT15">
        <f t="shared" si="107"/>
        <v>0</v>
      </c>
      <c r="GU15">
        <f t="shared" si="108"/>
        <v>0</v>
      </c>
      <c r="GW15" s="278">
        <f t="shared" si="109"/>
        <v>2.6623084122046548</v>
      </c>
      <c r="GX15" s="278">
        <f t="shared" si="110"/>
        <v>0</v>
      </c>
      <c r="GY15" s="278">
        <f t="shared" si="111"/>
        <v>0</v>
      </c>
      <c r="GZ15" s="278">
        <f t="shared" si="112"/>
        <v>1.9546999094103419</v>
      </c>
      <c r="HA15" s="278">
        <f t="shared" si="113"/>
        <v>0</v>
      </c>
      <c r="HB15" s="278">
        <f t="shared" si="114"/>
        <v>4.6170083216149962</v>
      </c>
      <c r="HC15" s="278">
        <f t="shared" si="115"/>
        <v>0.66557710305116369</v>
      </c>
      <c r="HE15">
        <f>IFERROR(VLOOKUP(_xlfn.NUMBERVALUE(MID(L15, SEARCH("!", L15)+1, SEARCH("+", L15)-SEARCH("!", L15)-1)), RankingsX!$A$2:$BJ$129, 62, FALSE),0)</f>
        <v>0.89174292485262219</v>
      </c>
      <c r="HF15">
        <f>IFERROR(VLOOKUP(_xlfn.NUMBERVALUE(MID(M15, SEARCH("!", M15)+1, SEARCH("+", M15)-SEARCH("!", M15)-1)), RankingsX!$A$2:$BJ$129, 62, FALSE),0)</f>
        <v>0.70739028817218075</v>
      </c>
      <c r="HG15">
        <f>IFERROR(VLOOKUP(_xlfn.NUMBERVALUE(MID(N15, SEARCH("!", N15)+1, SEARCH("+", N15)-SEARCH("!", N15)-1)), RankingsX!$A$2:$BJ$129, 62, FALSE),0)</f>
        <v>0.55481161207250063</v>
      </c>
      <c r="HH15">
        <f>IFERROR(VLOOKUP(_xlfn.NUMBERVALUE(MID(O15, SEARCH("!", O15)+1, SEARCH("+", O15)-SEARCH("!", O15)-1)), RankingsX!$A$2:$BJ$129, 62, FALSE),0)</f>
        <v>0</v>
      </c>
      <c r="HI15">
        <f>IFERROR(VLOOKUP(_xlfn.NUMBERVALUE(MID(P15, SEARCH("!", P15)+1, SEARCH("+", P15)-SEARCH("!", P15)-1)), RankingsX!$A$2:$BJ$129, 62, FALSE),0)</f>
        <v>0</v>
      </c>
      <c r="HJ15">
        <f>IFERROR(VLOOKUP(_xlfn.NUMBERVALUE(MID(Q15, SEARCH("!", Q15)+1, SEARCH("+", Q15)-SEARCH("!", Q15)-1)), RankingsX!$A$2:$BJ$129, 62, FALSE),0)</f>
        <v>0</v>
      </c>
      <c r="HK15">
        <f>IFERROR(VLOOKUP(_xlfn.NUMBERVALUE(MID(R15, SEARCH("!", R15)+1, SEARCH("+", R15)-SEARCH("!", R15)-1)), RankingsX!$A$2:$BJ$129, 62, FALSE),0)</f>
        <v>0</v>
      </c>
      <c r="HL15">
        <f>IFERROR(VLOOKUP(_xlfn.NUMBERVALUE(MID(S15, SEARCH("!", S15)+1, SEARCH("+", S15)-SEARCH("!", S15)-1)), RankingsX!$A$2:$BJ$129, 62, FALSE),0)</f>
        <v>0</v>
      </c>
      <c r="HM15">
        <f>IFERROR(VLOOKUP(_xlfn.NUMBERVALUE(MID(T15, SEARCH("!", T15)+1, SEARCH("+", T15)-SEARCH("!", T15)-1)), RankingsX!$A$2:$BJ$129, 62, FALSE),0)</f>
        <v>0</v>
      </c>
      <c r="HN15">
        <f>IFERROR(VLOOKUP(_xlfn.NUMBERVALUE(MID(U15, SEARCH("!", U15)+1, SEARCH("+", U15)-SEARCH("!", U15)-1)), RankingsX!$A$2:$BJ$129, 62, FALSE),0)</f>
        <v>0</v>
      </c>
      <c r="HO15">
        <f>IFERROR(VLOOKUP(_xlfn.NUMBERVALUE(MID(V15, SEARCH("!", V15)+1, SEARCH("+", V15)-SEARCH("!", V15)-1)), RankingsX!$A$2:$BJ$129, 62, FALSE),0)</f>
        <v>0</v>
      </c>
      <c r="HP15">
        <f>IFERROR(VLOOKUP(_xlfn.NUMBERVALUE(MID(W15, SEARCH("!", W15)+1, SEARCH("+", W15)-SEARCH("!", W15)-1)), RankingsX!$A$2:$BJ$129, 62, FALSE),0)</f>
        <v>0.50836358710735152</v>
      </c>
      <c r="HQ15">
        <f>IFERROR(VLOOKUP(_xlfn.NUMBERVALUE(MID(X15, SEARCH("!", X15)+1, SEARCH("+", X15)-SEARCH("!", X15)-1)), RankingsX!$A$2:$BJ$129, 62, FALSE),0)</f>
        <v>0</v>
      </c>
      <c r="HR15">
        <f>IFERROR(VLOOKUP(_xlfn.NUMBERVALUE(MID(Y15, SEARCH("!", Y15)+1, SEARCH("+", Y15)-SEARCH("!", Y15)-1)), RankingsX!$A$2:$BJ$129, 62, FALSE),0)</f>
        <v>0</v>
      </c>
      <c r="HS15">
        <f>IFERROR(VLOOKUP(_xlfn.NUMBERVALUE(MID(Z15, SEARCH("!", Z15)+1, SEARCH("+", Z15)-SEARCH("!", Z15)-1)), RankingsX!$A$2:$BJ$129, 62, FALSE),0)</f>
        <v>0</v>
      </c>
      <c r="HT15">
        <f>IFERROR(VLOOKUP(_xlfn.NUMBERVALUE(MID(AA15, SEARCH("!", AA15)+1, SEARCH("+", AA15)-SEARCH("!", AA15)-1)), RankingsX!$A$2:$BJ$129, 62, FALSE),0)</f>
        <v>0</v>
      </c>
      <c r="HU15">
        <f>IFERROR(VLOOKUP(_xlfn.NUMBERVALUE(MID(AB15, SEARCH("!", AB15)+1, SEARCH("+", AB15)-SEARCH("!", AB15)-1)), RankingsX!$A$2:$BJ$129, 62, FALSE),0)</f>
        <v>0</v>
      </c>
      <c r="HV15">
        <f>IFERROR(VLOOKUP(_xlfn.NUMBERVALUE(MID(AC15, SEARCH("!", AC15)+1, SEARCH("+", AC15)-SEARCH("!", AC15)-1)), RankingsX!$A$2:$BJ$129, 62, FALSE),0)</f>
        <v>0</v>
      </c>
      <c r="HW15">
        <f>IFERROR(VLOOKUP(_xlfn.NUMBERVALUE(MID(AD15, SEARCH("!", AD15)+1, SEARCH("+", AD15)-SEARCH("!", AD15)-1)), RankingsX!$A$2:$BJ$129, 62, FALSE),0)</f>
        <v>0</v>
      </c>
      <c r="HX15">
        <f>IFERROR(VLOOKUP(_xlfn.NUMBERVALUE(MID(AE15, SEARCH("!", AE15)+1, SEARCH("+", AE15)-SEARCH("!", AE15)-1)), RankingsX!$A$2:$BJ$129, 62, FALSE),0)</f>
        <v>0</v>
      </c>
      <c r="HY15">
        <f>IFERROR(VLOOKUP(_xlfn.NUMBERVALUE(MID(AF15, SEARCH("!", AF15)+1, SEARCH("+", AF15)-SEARCH("!", AF15)-1)), RankingsX!$A$2:$BJ$129, 62, FALSE),0)</f>
        <v>0</v>
      </c>
      <c r="HZ15">
        <f>IFERROR(VLOOKUP(_xlfn.NUMBERVALUE(MID(AG15, SEARCH("!", AG15)+1, SEARCH("+", AG15)-SEARCH("!", AG15)-1)), RankingsX!$A$2:$BJ$129, 62, FALSE),0)</f>
        <v>0</v>
      </c>
      <c r="IA15">
        <f>IFERROR(VLOOKUP(_xlfn.NUMBERVALUE(MID(AH15, SEARCH("!", AH15)+1, SEARCH("+", AH15)-SEARCH("!", AH15)-1)), RankingsX!$A$2:$BJ$129, 62, FALSE),0)</f>
        <v>0</v>
      </c>
      <c r="IB15">
        <f>IFERROR(VLOOKUP(_xlfn.NUMBERVALUE(MID(AI15, SEARCH("!", AI15)+1, SEARCH("+", AI15)-SEARCH("!", AI15)-1)), RankingsX!$A$2:$BJ$129, 62, FALSE),0)</f>
        <v>0</v>
      </c>
      <c r="IC15">
        <f>IFERROR(VLOOKUP(_xlfn.NUMBERVALUE(MID(AJ15, SEARCH("!", AJ15)+1, SEARCH("+", AJ15)-SEARCH("!", AJ15)-1)), RankingsX!$A$2:$BJ$129, 62, FALSE),0)</f>
        <v>0</v>
      </c>
      <c r="ID15">
        <f>IFERROR(VLOOKUP(_xlfn.NUMBERVALUE(MID(AK15, SEARCH("!", AK15)+1, SEARCH("+", AK15)-SEARCH("!", AK15)-1)), RankingsX!$A$2:$BJ$129, 62, FALSE),0)</f>
        <v>0</v>
      </c>
      <c r="IE15">
        <f>IFERROR(VLOOKUP(_xlfn.NUMBERVALUE(MID(AL15, SEARCH("!", AL15)+1, SEARCH("+", AL15)-SEARCH("!", AL15)-1)), RankingsX!$A$2:$BJ$129, 62, FALSE),0)</f>
        <v>0</v>
      </c>
      <c r="IF15">
        <f>IFERROR(VLOOKUP(_xlfn.NUMBERVALUE(MID(AM15, SEARCH("!", AM15)+1, SEARCH("+", AM15)-SEARCH("!", AM15)-1)), RankingsX!$A$2:$BJ$129, 62, FALSE),0)</f>
        <v>0</v>
      </c>
      <c r="IG15">
        <f>IFERROR(VLOOKUP(_xlfn.NUMBERVALUE(MID(AN15, SEARCH("!", AN15)+1, SEARCH("+", AN15)-SEARCH("!", AN15)-1)), RankingsX!$A$2:$BJ$129, 62, FALSE),0)</f>
        <v>0</v>
      </c>
      <c r="IH15">
        <f>IFERROR(VLOOKUP(_xlfn.NUMBERVALUE(MID(AO15, SEARCH("!", AO15)+1, SEARCH("+", AO15)-SEARCH("!", AO15)-1)), RankingsX!$A$2:$BJ$129, 62, FALSE),0)</f>
        <v>0</v>
      </c>
      <c r="II15">
        <f>IFERROR(VLOOKUP(_xlfn.NUMBERVALUE(MID(AP15, SEARCH("!", AP15)+1, SEARCH("+", AP15)-SEARCH("!", AP15)-1)), RankingsX!$A$2:$BJ$129, 62, FALSE),0)</f>
        <v>0</v>
      </c>
      <c r="IJ15">
        <f>IFERROR(VLOOKUP(_xlfn.NUMBERVALUE(MID(AQ15, SEARCH("!", AQ15)+1, SEARCH("+", AQ15)-SEARCH("!", AQ15)-1)), RankingsX!$A$2:$BJ$129, 62, FALSE),0)</f>
        <v>0</v>
      </c>
      <c r="IK15">
        <f>IFERROR(VLOOKUP(_xlfn.NUMBERVALUE(MID(AR15, SEARCH("!", AR15)+1, SEARCH("+", AR15)-SEARCH("!", AR15)-1)), RankingsX!$A$2:$BJ$129, 62, FALSE),0)</f>
        <v>0</v>
      </c>
      <c r="IL15">
        <f>IFERROR(VLOOKUP(_xlfn.NUMBERVALUE(MID(AS15, SEARCH("!", AS15)+1, SEARCH("+", AS15)-SEARCH("!", AS15)-1)), RankingsX!$A$2:$BJ$129, 62, FALSE),0)</f>
        <v>0</v>
      </c>
      <c r="IM15">
        <f>IFERROR(VLOOKUP(_xlfn.NUMBERVALUE(MID(AT15, SEARCH("!", AT15)+1, SEARCH("+", AT15)-SEARCH("!", AT15)-1)), RankingsX!$A$2:$BJ$129, 62, FALSE),0)</f>
        <v>0</v>
      </c>
      <c r="IN15">
        <f>IFERROR(VLOOKUP(_xlfn.NUMBERVALUE(MID(AU15, SEARCH("!", AU15)+1, SEARCH("+", AU15)-SEARCH("!", AU15)-1)), RankingsX!$A$2:$BJ$129, 62, FALSE),0)</f>
        <v>0</v>
      </c>
      <c r="IO15">
        <f>IFERROR(VLOOKUP(_xlfn.NUMBERVALUE(MID(AV15, SEARCH("!", AV15)+1, SEARCH("+", AV15)-SEARCH("!", AV15)-1)), RankingsX!$A$2:$BJ$129, 62, FALSE),0)</f>
        <v>0</v>
      </c>
      <c r="IP15">
        <f>IFERROR(VLOOKUP(_xlfn.NUMBERVALUE(MID(AW15, SEARCH("!", AW15)+1, SEARCH("+", AW15)-SEARCH("!", AW15)-1)), RankingsX!$A$2:$BJ$129, 62, FALSE),0)</f>
        <v>0</v>
      </c>
      <c r="IQ15">
        <f>IFERROR(VLOOKUP(_xlfn.NUMBERVALUE(MID(AX15, SEARCH("!", AX15)+1, SEARCH("+", AX15)-SEARCH("!", AX15)-1)), RankingsX!$A$2:$BJ$129, 62, FALSE),0)</f>
        <v>0.50836358710735152</v>
      </c>
      <c r="IR15">
        <f>IFERROR(VLOOKUP(_xlfn.NUMBERVALUE(MID(AY15, SEARCH("!", AY15)+1, SEARCH("+", AY15)-SEARCH("!", AY15)-1)), RankingsX!$A$2:$BJ$129, 62, FALSE),0)</f>
        <v>0</v>
      </c>
      <c r="IS15">
        <f>IFERROR(VLOOKUP(_xlfn.NUMBERVALUE(MID(AZ15, SEARCH("!", AZ15)+1, SEARCH("+", AZ15)-SEARCH("!", AZ15)-1)), RankingsX!$A$2:$BJ$129, 62, FALSE),0)</f>
        <v>0</v>
      </c>
      <c r="IT15">
        <f>IFERROR(VLOOKUP(_xlfn.NUMBERVALUE(MID(BA15, SEARCH("!", BA15)+1, SEARCH("+", BA15)-SEARCH("!", BA15)-1)), RankingsX!$A$2:$BJ$129, 62, FALSE),0)</f>
        <v>0.55481161207250063</v>
      </c>
      <c r="IU15">
        <f>IFERROR(VLOOKUP(_xlfn.NUMBERVALUE(MID(BB15, SEARCH("!", BB15)+1, SEARCH("+", BB15)-SEARCH("!", BB15)-1)), RankingsX!$A$2:$BJ$129, 62, FALSE),0)</f>
        <v>0</v>
      </c>
      <c r="IV15">
        <f>IFERROR(VLOOKUP(_xlfn.NUMBERVALUE(MID(BC15, SEARCH("!", BC15)+1, SEARCH("+", BC15)-SEARCH("!", BC15)-1)), RankingsX!$A$2:$BJ$129, 62, FALSE),0)</f>
        <v>0</v>
      </c>
      <c r="IW15">
        <f>IFERROR(VLOOKUP(_xlfn.NUMBERVALUE(MID(BD15, SEARCH("!", BD15)+1, SEARCH("+", BD15)-SEARCH("!", BD15)-1)), RankingsX!$A$2:$BJ$129, 62, FALSE),0)</f>
        <v>0.89152471023048963</v>
      </c>
      <c r="IX15">
        <f>IFERROR(VLOOKUP(_xlfn.NUMBERVALUE(MID(BE15, SEARCH("!", BE15)+1, SEARCH("+", BE15)-SEARCH("!", BE15)-1)), RankingsX!$A$2:$BJ$129, 62, FALSE),0)</f>
        <v>0</v>
      </c>
      <c r="IY15">
        <f>IFERROR(VLOOKUP(_xlfn.NUMBERVALUE(MID(BF15, SEARCH("!", BF15)+1, SEARCH("+", BF15)-SEARCH("!", BF15)-1)), RankingsX!$A$2:$BJ$129, 62, FALSE),0)</f>
        <v>0</v>
      </c>
      <c r="IZ15">
        <f>IFERROR(VLOOKUP(_xlfn.NUMBERVALUE(MID(BG15, SEARCH("!", BG15)+1, SEARCH("+", BG15)-SEARCH("!", BG15)-1)), RankingsX!$A$2:$BJ$129, 62, FALSE),0)</f>
        <v>0</v>
      </c>
      <c r="JA15">
        <f>IFERROR(VLOOKUP(_xlfn.NUMBERVALUE(MID(BH15, SEARCH("!", BH15)+1, SEARCH("+", BH15)-SEARCH("!", BH15)-1)), RankingsX!$A$2:$BJ$129, 62, FALSE),0)</f>
        <v>0</v>
      </c>
      <c r="JB15">
        <f>IFERROR(VLOOKUP(_xlfn.NUMBERVALUE(MID(BI15, SEARCH("!", BI15)+1, SEARCH("+", BI15)-SEARCH("!", BI15)-1)), RankingsX!$A$2:$BJ$129, 62, FALSE),0)</f>
        <v>0</v>
      </c>
      <c r="JC15">
        <f>IFERROR(VLOOKUP(_xlfn.NUMBERVALUE(MID(BJ15, SEARCH("!", BJ15)+1, SEARCH("+", BJ15)-SEARCH("!", BJ15)-1)), RankingsX!$A$2:$BJ$129, 62, FALSE),0)</f>
        <v>0</v>
      </c>
      <c r="JD15">
        <f>IFERROR(VLOOKUP(_xlfn.NUMBERVALUE(MID(BK15, SEARCH("!", BK15)+1, SEARCH("+", BK15)-SEARCH("!", BK15)-1)), RankingsX!$A$2:$BJ$129, 62, FALSE),0)</f>
        <v>0</v>
      </c>
      <c r="JE15">
        <f>IFERROR(VLOOKUP(_xlfn.NUMBERVALUE(MID(BL15, SEARCH("!", BL15)+1, SEARCH("+", BL15)-SEARCH("!", BL15)-1)), RankingsX!$A$2:$BJ$129, 62, FALSE),0)</f>
        <v>0</v>
      </c>
      <c r="JF15">
        <f>IFERROR(VLOOKUP(_xlfn.NUMBERVALUE(MID(BM15, SEARCH("!", BM15)+1, SEARCH("+", BM15)-SEARCH("!", BM15)-1)), RankingsX!$A$2:$BJ$129, 62, FALSE),0)</f>
        <v>0</v>
      </c>
      <c r="JG15">
        <f>IFERROR(VLOOKUP(_xlfn.NUMBERVALUE(MID(BN15, SEARCH("!", BN15)+1, SEARCH("+", BN15)-SEARCH("!", BN15)-1)), RankingsX!$A$2:$BJ$129, 62, FALSE),0)</f>
        <v>0</v>
      </c>
      <c r="JH15">
        <f>IFERROR(VLOOKUP(_xlfn.NUMBERVALUE(MID(BO15, SEARCH("!", BO15)+1, SEARCH("+", BO15)-SEARCH("!", BO15)-1)), RankingsX!$A$2:$BJ$129, 62, FALSE),0)</f>
        <v>0</v>
      </c>
      <c r="JI15">
        <f>IFERROR(VLOOKUP(_xlfn.NUMBERVALUE(MID(BP15, SEARCH("!", BP15)+1, SEARCH("+", BP15)-SEARCH("!", BP15)-1)), RankingsX!$A$2:$BJ$129, 62, FALSE),0)</f>
        <v>0</v>
      </c>
      <c r="JJ15">
        <f>IFERROR(VLOOKUP(_xlfn.NUMBERVALUE(MID(BQ15, SEARCH("!", BQ15)+1, SEARCH("+", BQ15)-SEARCH("!", BQ15)-1)), RankingsX!$A$2:$BJ$129, 62, FALSE),0)</f>
        <v>0</v>
      </c>
      <c r="JK15">
        <f>IFERROR(VLOOKUP(_xlfn.NUMBERVALUE(MID(BR15, SEARCH("!", BR15)+1, SEARCH("+", BR15)-SEARCH("!", BR15)-1)), RankingsX!$A$2:$BJ$129, 62, FALSE),0)</f>
        <v>0</v>
      </c>
      <c r="JL15">
        <f>IFERROR(VLOOKUP(_xlfn.NUMBERVALUE(MID(BS15, SEARCH("!", BS15)+1, SEARCH("+", BS15)-SEARCH("!", BS15)-1)), RankingsX!$A$2:$BJ$129, 62, FALSE),0)</f>
        <v>0</v>
      </c>
      <c r="JM15">
        <f>IFERROR(VLOOKUP(_xlfn.NUMBERVALUE(MID(BT15, SEARCH("!", BT15)+1, SEARCH("+", BT15)-SEARCH("!", BT15)-1)), RankingsX!$A$2:$BJ$129, 62, FALSE),0)</f>
        <v>0</v>
      </c>
      <c r="JN15">
        <f>IFERROR(VLOOKUP(_xlfn.NUMBERVALUE(MID(BU15, SEARCH("!", BU15)+1, SEARCH("+", BU15)-SEARCH("!", BU15)-1)), RankingsX!$A$2:$BJ$129, 62, FALSE),0)</f>
        <v>0</v>
      </c>
      <c r="JO15">
        <f>IFERROR(VLOOKUP(_xlfn.NUMBERVALUE(MID(BV15, SEARCH("!", BV15)+1, SEARCH("+", BV15)-SEARCH("!", BV15)-1)), RankingsX!$A$2:$BJ$129, 62, FALSE),0)</f>
        <v>0</v>
      </c>
      <c r="JP15">
        <f>IFERROR(VLOOKUP(_xlfn.NUMBERVALUE(MID(BW15, SEARCH("!", BW15)+1, SEARCH("+", BW15)-SEARCH("!", BW15)-1)), RankingsX!$A$2:$BJ$129, 62, FALSE),0)</f>
        <v>0</v>
      </c>
      <c r="JQ15">
        <f>IFERROR(VLOOKUP(_xlfn.NUMBERVALUE(MID(BX15, SEARCH("!", BX15)+1, SEARCH("+", BX15)-SEARCH("!", BX15)-1)), RankingsX!$A$2:$BJ$129, 62, FALSE),0)</f>
        <v>0</v>
      </c>
      <c r="JR15">
        <f>IFERROR(VLOOKUP(_xlfn.NUMBERVALUE(MID(BY15, SEARCH("!", BY15)+1, SEARCH("+", BY15)-SEARCH("!", BY15)-1)), RankingsX!$A$2:$BJ$129, 62, FALSE),0)</f>
        <v>0</v>
      </c>
      <c r="JS15">
        <f>IFERROR(VLOOKUP(_xlfn.NUMBERVALUE(MID(BZ15, SEARCH("!", BZ15)+1, SEARCH("+", BZ15)-SEARCH("!", BZ15)-1)), RankingsX!$A$2:$BJ$129, 62, FALSE),0)</f>
        <v>0</v>
      </c>
      <c r="JT15">
        <f>IFERROR(VLOOKUP(_xlfn.NUMBERVALUE(MID(CA15, SEARCH("!", CA15)+1, SEARCH("+", CA15)-SEARCH("!", CA15)-1)), RankingsX!$A$2:$BJ$129, 62, FALSE),0)</f>
        <v>0</v>
      </c>
      <c r="JU15">
        <f>IFERROR(VLOOKUP(_xlfn.NUMBERVALUE(MID(CB15, SEARCH("!", CB15)+1, SEARCH("+", CB15)-SEARCH("!", CB15)-1)), RankingsX!$A$2:$BJ$129, 62, FALSE),0)</f>
        <v>0</v>
      </c>
      <c r="JV15">
        <f>IFERROR(VLOOKUP(_xlfn.NUMBERVALUE(MID(CC15, SEARCH("!", CC15)+1, SEARCH("+", CC15)-SEARCH("!", CC15)-1)), RankingsX!$A$2:$BJ$129, 62, FALSE),0)</f>
        <v>0</v>
      </c>
      <c r="JW15">
        <f>IFERROR(VLOOKUP(_xlfn.NUMBERVALUE(MID(CD15, SEARCH("!", CD15)+1, SEARCH("+", CD15)-SEARCH("!", CD15)-1)), RankingsX!$A$2:$BJ$129, 62, FALSE),0)</f>
        <v>0</v>
      </c>
      <c r="JX15">
        <f>IFERROR(VLOOKUP(_xlfn.NUMBERVALUE(MID(CE15, SEARCH("!", CE15)+1, SEARCH("+", CE15)-SEARCH("!", CE15)-1)), RankingsX!$A$2:$BJ$129, 62, FALSE),0)</f>
        <v>0</v>
      </c>
      <c r="JY15">
        <f>IFERROR(VLOOKUP(_xlfn.NUMBERVALUE(MID(CF15, SEARCH("!", CF15)+1, SEARCH("+", CF15)-SEARCH("!", CF15)-1)), RankingsX!$A$2:$BJ$129, 62, FALSE),0)</f>
        <v>0</v>
      </c>
      <c r="JZ15">
        <f>IFERROR(VLOOKUP(_xlfn.NUMBERVALUE(MID(CG15, SEARCH("!", CG15)+1, SEARCH("+", CG15)-SEARCH("!", CG15)-1)), RankingsX!$A$2:$BJ$129, 62, FALSE),0)</f>
        <v>0</v>
      </c>
      <c r="KA15">
        <f>IFERROR(VLOOKUP(_xlfn.NUMBERVALUE(MID(CH15, SEARCH("!", CH15)+1, SEARCH("+", CH15)-SEARCH("!", CH15)-1)), RankingsX!$A$2:$BJ$129, 62, FALSE),0)</f>
        <v>0</v>
      </c>
      <c r="KB15">
        <f>IFERROR(VLOOKUP(_xlfn.NUMBERVALUE(MID(CI15, SEARCH("!", CI15)+1, SEARCH("+", CI15)-SEARCH("!", CI15)-1)), RankingsX!$A$2:$BJ$129, 62, FALSE),0)</f>
        <v>0</v>
      </c>
      <c r="KC15">
        <f>IFERROR(VLOOKUP(_xlfn.NUMBERVALUE(MID(CJ15, SEARCH("!", CJ15)+1, SEARCH("+", CJ15)-SEARCH("!", CJ15)-1)), RankingsX!$A$2:$BJ$129, 62, FALSE),0)</f>
        <v>0</v>
      </c>
      <c r="KD15">
        <f>IFERROR(VLOOKUP(_xlfn.NUMBERVALUE(MID(CK15, SEARCH("!", CK15)+1, SEARCH("+", CK15)-SEARCH("!", CK15)-1)), RankingsX!$A$2:$BJ$129, 62, FALSE),0)</f>
        <v>0</v>
      </c>
      <c r="KE15">
        <f>IFERROR(VLOOKUP(_xlfn.NUMBERVALUE(MID(CL15, SEARCH("!", CL15)+1, SEARCH("+", CL15)-SEARCH("!", CL15)-1)), RankingsX!$A$2:$BJ$129, 62, FALSE),0)</f>
        <v>0</v>
      </c>
      <c r="KF15">
        <f>IFERROR(VLOOKUP(_xlfn.NUMBERVALUE(MID(CM15, SEARCH("!", CM15)+1, SEARCH("+", CM15)-SEARCH("!", CM15)-1)), RankingsX!$A$2:$BJ$129, 62, FALSE),0)</f>
        <v>0</v>
      </c>
      <c r="KG15">
        <f>IFERROR(VLOOKUP(_xlfn.NUMBERVALUE(MID(CN15, SEARCH("!", CN15)+1, SEARCH("+", CN15)-SEARCH("!", CN15)-1)), RankingsX!$A$2:$BJ$129, 62, FALSE),0)</f>
        <v>0</v>
      </c>
      <c r="KH15">
        <f>IFERROR(VLOOKUP(_xlfn.NUMBERVALUE(MID(CO15, SEARCH("!", CO15)+1, SEARCH("+", CO15)-SEARCH("!", CO15)-1)), RankingsX!$A$2:$BJ$129, 62, FALSE),0)</f>
        <v>0</v>
      </c>
      <c r="KJ15" s="28">
        <f t="shared" si="116"/>
        <v>44</v>
      </c>
      <c r="KK15" s="28">
        <f t="shared" si="117"/>
        <v>0</v>
      </c>
      <c r="KL15" s="28">
        <f t="shared" si="118"/>
        <v>0</v>
      </c>
      <c r="KM15" s="28">
        <f t="shared" si="119"/>
        <v>63</v>
      </c>
      <c r="KN15" s="28">
        <f t="shared" si="120"/>
        <v>0</v>
      </c>
      <c r="KO15" s="28">
        <f t="shared" si="121"/>
        <v>44</v>
      </c>
      <c r="KP15" s="28">
        <f t="shared" si="122"/>
        <v>107</v>
      </c>
      <c r="KS15" s="27" t="str">
        <f t="shared" si="123"/>
        <v>11</v>
      </c>
      <c r="KT15" s="27" t="str">
        <f t="shared" si="124"/>
        <v>8</v>
      </c>
      <c r="KU15" s="27" t="str">
        <f t="shared" si="125"/>
        <v>16</v>
      </c>
      <c r="KV15" s="27">
        <f t="shared" si="126"/>
        <v>0</v>
      </c>
      <c r="KW15" s="27">
        <f t="shared" si="127"/>
        <v>0</v>
      </c>
      <c r="KX15" s="27">
        <f t="shared" si="128"/>
        <v>0</v>
      </c>
      <c r="KY15" s="27">
        <f t="shared" si="129"/>
        <v>0</v>
      </c>
      <c r="KZ15" s="27">
        <f t="shared" si="130"/>
        <v>0</v>
      </c>
      <c r="LA15" s="27">
        <f t="shared" si="131"/>
        <v>0</v>
      </c>
      <c r="LB15" s="27">
        <f t="shared" si="132"/>
        <v>0</v>
      </c>
      <c r="LC15" s="27">
        <f t="shared" si="133"/>
        <v>0</v>
      </c>
      <c r="LD15" s="27" t="str">
        <f t="shared" si="134"/>
        <v>9</v>
      </c>
      <c r="LE15" s="27">
        <f t="shared" si="135"/>
        <v>0</v>
      </c>
      <c r="LF15" s="27">
        <f t="shared" si="136"/>
        <v>0</v>
      </c>
      <c r="LG15" s="27">
        <f t="shared" si="137"/>
        <v>0</v>
      </c>
      <c r="LH15" s="27">
        <f t="shared" si="138"/>
        <v>0</v>
      </c>
      <c r="LI15" s="27">
        <f t="shared" si="139"/>
        <v>0</v>
      </c>
      <c r="LJ15" s="27">
        <f t="shared" si="140"/>
        <v>0</v>
      </c>
      <c r="LK15" s="27">
        <f t="shared" si="141"/>
        <v>0</v>
      </c>
      <c r="LL15" s="27">
        <f t="shared" si="142"/>
        <v>0</v>
      </c>
      <c r="LM15" s="27">
        <f t="shared" si="143"/>
        <v>0</v>
      </c>
      <c r="LN15" s="27">
        <f t="shared" si="144"/>
        <v>0</v>
      </c>
      <c r="LO15" s="27">
        <f t="shared" si="145"/>
        <v>0</v>
      </c>
      <c r="LP15" s="27">
        <f t="shared" si="146"/>
        <v>0</v>
      </c>
      <c r="LQ15" s="27">
        <f t="shared" si="147"/>
        <v>0</v>
      </c>
      <c r="LR15" s="27">
        <f t="shared" si="148"/>
        <v>0</v>
      </c>
      <c r="LS15" s="27">
        <f t="shared" si="149"/>
        <v>0</v>
      </c>
      <c r="LT15" s="27">
        <f t="shared" si="150"/>
        <v>0</v>
      </c>
      <c r="LU15" s="27">
        <f t="shared" si="151"/>
        <v>0</v>
      </c>
      <c r="LV15" s="27">
        <f t="shared" si="152"/>
        <v>0</v>
      </c>
      <c r="LW15" s="27">
        <f t="shared" si="153"/>
        <v>0</v>
      </c>
      <c r="LX15" s="27">
        <f t="shared" si="154"/>
        <v>0</v>
      </c>
      <c r="LY15" s="27">
        <f t="shared" si="155"/>
        <v>0</v>
      </c>
      <c r="LZ15" s="27">
        <f t="shared" si="156"/>
        <v>0</v>
      </c>
      <c r="MA15" s="27">
        <f t="shared" si="157"/>
        <v>0</v>
      </c>
      <c r="MB15" s="27">
        <f t="shared" si="158"/>
        <v>0</v>
      </c>
      <c r="MC15" s="27">
        <f t="shared" si="159"/>
        <v>0</v>
      </c>
      <c r="MD15" s="27">
        <f t="shared" si="160"/>
        <v>0</v>
      </c>
      <c r="ME15" s="27" t="str">
        <f t="shared" si="161"/>
        <v>26</v>
      </c>
      <c r="MF15" s="27">
        <f t="shared" si="162"/>
        <v>0</v>
      </c>
      <c r="MG15" s="27">
        <f t="shared" si="163"/>
        <v>0</v>
      </c>
      <c r="MH15" s="27" t="str">
        <f t="shared" si="164"/>
        <v>25</v>
      </c>
      <c r="MI15" s="27">
        <f t="shared" si="165"/>
        <v>0</v>
      </c>
      <c r="MJ15" s="27">
        <f t="shared" si="166"/>
        <v>0</v>
      </c>
      <c r="MK15" s="27" t="str">
        <f t="shared" si="167"/>
        <v>12</v>
      </c>
      <c r="ML15" s="27">
        <f t="shared" si="168"/>
        <v>0</v>
      </c>
      <c r="MM15" s="27">
        <f t="shared" si="169"/>
        <v>0</v>
      </c>
      <c r="MN15" s="27">
        <f t="shared" si="170"/>
        <v>0</v>
      </c>
      <c r="MO15" s="27">
        <f t="shared" si="171"/>
        <v>0</v>
      </c>
      <c r="MP15" s="27">
        <f t="shared" si="172"/>
        <v>0</v>
      </c>
      <c r="MQ15" s="27">
        <f t="shared" si="173"/>
        <v>0</v>
      </c>
      <c r="MR15" s="27">
        <f t="shared" si="174"/>
        <v>0</v>
      </c>
      <c r="MS15" s="27">
        <f t="shared" si="175"/>
        <v>0</v>
      </c>
      <c r="MT15" s="27">
        <f t="shared" si="176"/>
        <v>0</v>
      </c>
      <c r="MU15" s="27">
        <f t="shared" si="177"/>
        <v>0</v>
      </c>
      <c r="MV15" s="27">
        <f t="shared" si="178"/>
        <v>0</v>
      </c>
      <c r="MW15" s="27">
        <f t="shared" si="179"/>
        <v>0</v>
      </c>
      <c r="MX15" s="27">
        <f t="shared" si="180"/>
        <v>0</v>
      </c>
      <c r="MY15" s="27">
        <f t="shared" si="181"/>
        <v>0</v>
      </c>
      <c r="MZ15" s="27">
        <f t="shared" si="182"/>
        <v>0</v>
      </c>
      <c r="NA15" s="27">
        <f t="shared" si="183"/>
        <v>0</v>
      </c>
      <c r="NB15" s="27">
        <f t="shared" si="184"/>
        <v>0</v>
      </c>
      <c r="NC15" s="27">
        <f t="shared" si="185"/>
        <v>0</v>
      </c>
      <c r="ND15" s="27">
        <f t="shared" si="186"/>
        <v>0</v>
      </c>
      <c r="NE15" s="27">
        <f t="shared" si="187"/>
        <v>0</v>
      </c>
      <c r="NF15" s="27">
        <f t="shared" si="188"/>
        <v>0</v>
      </c>
      <c r="NG15" s="27">
        <f t="shared" si="189"/>
        <v>0</v>
      </c>
      <c r="NH15" s="27">
        <f t="shared" si="190"/>
        <v>0</v>
      </c>
      <c r="NI15" s="27">
        <f t="shared" si="191"/>
        <v>0</v>
      </c>
      <c r="NJ15" s="27">
        <f t="shared" si="192"/>
        <v>0</v>
      </c>
      <c r="NK15" s="27">
        <f t="shared" si="193"/>
        <v>0</v>
      </c>
      <c r="NL15" s="27">
        <f t="shared" si="194"/>
        <v>0</v>
      </c>
      <c r="NM15" s="27">
        <f t="shared" si="195"/>
        <v>0</v>
      </c>
      <c r="NN15" s="27">
        <f t="shared" si="196"/>
        <v>0</v>
      </c>
      <c r="NO15" s="27">
        <f t="shared" si="197"/>
        <v>0</v>
      </c>
      <c r="NP15" s="27">
        <f t="shared" si="198"/>
        <v>0</v>
      </c>
      <c r="NQ15" s="27">
        <f t="shared" si="199"/>
        <v>0</v>
      </c>
      <c r="NR15" s="27">
        <f t="shared" si="200"/>
        <v>0</v>
      </c>
      <c r="NS15" s="27">
        <f t="shared" si="201"/>
        <v>0</v>
      </c>
      <c r="NT15" s="27">
        <f t="shared" si="202"/>
        <v>0</v>
      </c>
      <c r="NU15" s="27">
        <f t="shared" si="203"/>
        <v>0</v>
      </c>
      <c r="NV15" s="27">
        <f t="shared" si="204"/>
        <v>0</v>
      </c>
      <c r="NX15" s="28">
        <f t="shared" si="205"/>
        <v>90</v>
      </c>
      <c r="NY15" s="28">
        <f t="shared" si="206"/>
        <v>0</v>
      </c>
      <c r="NZ15" s="28">
        <f t="shared" si="207"/>
        <v>0</v>
      </c>
      <c r="OA15" s="28">
        <f t="shared" si="208"/>
        <v>71</v>
      </c>
      <c r="OB15" s="28">
        <f t="shared" si="209"/>
        <v>0</v>
      </c>
      <c r="OC15" s="28">
        <f t="shared" si="210"/>
        <v>90</v>
      </c>
      <c r="OD15" s="28">
        <f t="shared" si="211"/>
        <v>161</v>
      </c>
      <c r="OG15" s="27" t="str">
        <f t="shared" si="212"/>
        <v>19</v>
      </c>
      <c r="OH15" s="27" t="str">
        <f t="shared" si="213"/>
        <v>30</v>
      </c>
      <c r="OI15" s="27" t="str">
        <f t="shared" si="214"/>
        <v>25</v>
      </c>
      <c r="OJ15" s="27">
        <f t="shared" si="215"/>
        <v>0</v>
      </c>
      <c r="OK15" s="27">
        <f t="shared" si="216"/>
        <v>0</v>
      </c>
      <c r="OL15" s="27">
        <f t="shared" si="217"/>
        <v>0</v>
      </c>
      <c r="OM15" s="27">
        <f t="shared" si="218"/>
        <v>0</v>
      </c>
      <c r="ON15" s="27">
        <f t="shared" si="219"/>
        <v>0</v>
      </c>
      <c r="OO15" s="27">
        <f t="shared" si="220"/>
        <v>0</v>
      </c>
      <c r="OP15" s="27">
        <f t="shared" si="221"/>
        <v>0</v>
      </c>
      <c r="OQ15" s="27">
        <f t="shared" si="222"/>
        <v>0</v>
      </c>
      <c r="OR15" s="27" t="str">
        <f t="shared" si="223"/>
        <v>16</v>
      </c>
      <c r="OS15" s="27">
        <f t="shared" si="224"/>
        <v>0</v>
      </c>
      <c r="OT15" s="27">
        <f t="shared" si="225"/>
        <v>0</v>
      </c>
      <c r="OU15" s="27">
        <f t="shared" si="226"/>
        <v>0</v>
      </c>
      <c r="OV15" s="27">
        <f t="shared" si="227"/>
        <v>0</v>
      </c>
      <c r="OW15" s="27">
        <f t="shared" si="228"/>
        <v>0</v>
      </c>
      <c r="OX15" s="27">
        <f t="shared" si="229"/>
        <v>0</v>
      </c>
      <c r="OY15" s="27">
        <f t="shared" si="230"/>
        <v>0</v>
      </c>
      <c r="OZ15" s="27">
        <f t="shared" si="231"/>
        <v>0</v>
      </c>
      <c r="PA15" s="27">
        <f t="shared" si="232"/>
        <v>0</v>
      </c>
      <c r="PB15" s="27">
        <f t="shared" si="233"/>
        <v>0</v>
      </c>
      <c r="PC15" s="27">
        <f t="shared" si="234"/>
        <v>0</v>
      </c>
      <c r="PD15" s="27">
        <f t="shared" si="235"/>
        <v>0</v>
      </c>
      <c r="PE15" s="27">
        <f t="shared" si="236"/>
        <v>0</v>
      </c>
      <c r="PF15" s="27">
        <f t="shared" si="237"/>
        <v>0</v>
      </c>
      <c r="PG15" s="27">
        <f t="shared" si="238"/>
        <v>0</v>
      </c>
      <c r="PH15" s="27">
        <f t="shared" si="239"/>
        <v>0</v>
      </c>
      <c r="PI15" s="27">
        <f t="shared" si="240"/>
        <v>0</v>
      </c>
      <c r="PJ15" s="27">
        <f t="shared" si="241"/>
        <v>0</v>
      </c>
      <c r="PK15" s="27">
        <f t="shared" si="242"/>
        <v>0</v>
      </c>
      <c r="PL15" s="27">
        <f t="shared" si="243"/>
        <v>0</v>
      </c>
      <c r="PM15" s="27">
        <f t="shared" si="244"/>
        <v>0</v>
      </c>
      <c r="PN15" s="27">
        <f t="shared" si="245"/>
        <v>0</v>
      </c>
      <c r="PO15" s="27">
        <f t="shared" si="246"/>
        <v>0</v>
      </c>
      <c r="PP15" s="27">
        <f t="shared" si="247"/>
        <v>0</v>
      </c>
      <c r="PQ15" s="27">
        <f t="shared" si="248"/>
        <v>0</v>
      </c>
      <c r="PR15" s="27">
        <f t="shared" si="249"/>
        <v>0</v>
      </c>
      <c r="PS15" s="27" t="str">
        <f t="shared" si="250"/>
        <v>25</v>
      </c>
      <c r="PT15" s="27">
        <f t="shared" si="251"/>
        <v>0</v>
      </c>
      <c r="PU15" s="27">
        <f t="shared" si="252"/>
        <v>0</v>
      </c>
      <c r="PV15" s="27" t="str">
        <f t="shared" si="253"/>
        <v>16</v>
      </c>
      <c r="PW15" s="27">
        <f t="shared" si="254"/>
        <v>0</v>
      </c>
      <c r="PX15" s="27">
        <f t="shared" si="255"/>
        <v>0</v>
      </c>
      <c r="PY15" s="27" t="str">
        <f t="shared" si="256"/>
        <v>30</v>
      </c>
      <c r="PZ15" s="27">
        <f t="shared" si="257"/>
        <v>0</v>
      </c>
      <c r="QA15" s="27">
        <f t="shared" si="258"/>
        <v>0</v>
      </c>
      <c r="QB15" s="27">
        <f t="shared" si="259"/>
        <v>0</v>
      </c>
      <c r="QC15" s="27">
        <f t="shared" si="260"/>
        <v>0</v>
      </c>
      <c r="QD15" s="27">
        <f t="shared" si="261"/>
        <v>0</v>
      </c>
      <c r="QE15" s="27">
        <f t="shared" si="262"/>
        <v>0</v>
      </c>
      <c r="QF15" s="27">
        <f t="shared" si="263"/>
        <v>0</v>
      </c>
      <c r="QG15" s="27">
        <f t="shared" si="264"/>
        <v>0</v>
      </c>
      <c r="QH15" s="27">
        <f t="shared" si="265"/>
        <v>0</v>
      </c>
      <c r="QI15" s="27">
        <f t="shared" si="266"/>
        <v>0</v>
      </c>
      <c r="QJ15" s="27">
        <f t="shared" si="267"/>
        <v>0</v>
      </c>
      <c r="QK15" s="27">
        <f t="shared" si="268"/>
        <v>0</v>
      </c>
      <c r="QL15" s="27">
        <f t="shared" si="269"/>
        <v>0</v>
      </c>
      <c r="QM15" s="27">
        <f t="shared" si="270"/>
        <v>0</v>
      </c>
      <c r="QN15" s="27">
        <f t="shared" si="271"/>
        <v>0</v>
      </c>
      <c r="QO15" s="27">
        <f t="shared" si="272"/>
        <v>0</v>
      </c>
      <c r="QP15" s="27">
        <f t="shared" si="273"/>
        <v>0</v>
      </c>
      <c r="QQ15" s="27">
        <f t="shared" si="274"/>
        <v>0</v>
      </c>
      <c r="QR15" s="27">
        <f t="shared" si="275"/>
        <v>0</v>
      </c>
      <c r="QS15" s="27">
        <f t="shared" si="276"/>
        <v>0</v>
      </c>
      <c r="QT15" s="27">
        <f t="shared" si="277"/>
        <v>0</v>
      </c>
      <c r="QU15" s="27">
        <f t="shared" si="278"/>
        <v>0</v>
      </c>
      <c r="QV15" s="27">
        <f t="shared" si="279"/>
        <v>0</v>
      </c>
      <c r="QW15" s="27">
        <f t="shared" si="280"/>
        <v>0</v>
      </c>
      <c r="QX15" s="27">
        <f t="shared" si="281"/>
        <v>0</v>
      </c>
      <c r="QY15" s="27">
        <f t="shared" si="282"/>
        <v>0</v>
      </c>
      <c r="QZ15" s="27">
        <f t="shared" si="283"/>
        <v>0</v>
      </c>
      <c r="RA15" s="27">
        <f t="shared" si="284"/>
        <v>0</v>
      </c>
      <c r="RB15" s="27">
        <f t="shared" si="285"/>
        <v>0</v>
      </c>
      <c r="RC15" s="27">
        <f t="shared" si="286"/>
        <v>0</v>
      </c>
      <c r="RD15" s="27">
        <f t="shared" si="287"/>
        <v>0</v>
      </c>
      <c r="RE15" s="27">
        <f t="shared" si="288"/>
        <v>0</v>
      </c>
      <c r="RF15" s="27">
        <f t="shared" si="289"/>
        <v>0</v>
      </c>
      <c r="RG15" s="27">
        <f t="shared" si="290"/>
        <v>0</v>
      </c>
      <c r="RH15" s="27">
        <f t="shared" si="291"/>
        <v>0</v>
      </c>
      <c r="RI15" s="27">
        <f t="shared" si="292"/>
        <v>0</v>
      </c>
      <c r="RJ15" s="27">
        <f t="shared" si="293"/>
        <v>0</v>
      </c>
      <c r="RL15" s="28">
        <f t="shared" si="294"/>
        <v>24</v>
      </c>
      <c r="RM15" s="28">
        <f t="shared" si="295"/>
        <v>0</v>
      </c>
      <c r="RN15" s="28">
        <f t="shared" si="296"/>
        <v>0</v>
      </c>
      <c r="RO15" s="28">
        <f t="shared" si="297"/>
        <v>31</v>
      </c>
      <c r="RP15" s="28">
        <f t="shared" si="298"/>
        <v>0</v>
      </c>
      <c r="RQ15" s="28">
        <f t="shared" si="299"/>
        <v>55</v>
      </c>
      <c r="RT15" s="27" t="str">
        <f t="shared" si="300"/>
        <v>6</v>
      </c>
      <c r="RU15" s="27" t="str">
        <f t="shared" si="301"/>
        <v>5</v>
      </c>
      <c r="RV15" s="27" t="str">
        <f t="shared" si="302"/>
        <v>8</v>
      </c>
      <c r="RW15" s="27" t="str">
        <f t="shared" si="303"/>
        <v>0</v>
      </c>
      <c r="RX15" s="27" t="str">
        <f t="shared" si="304"/>
        <v>0</v>
      </c>
      <c r="RY15" s="27" t="str">
        <f t="shared" si="305"/>
        <v>0</v>
      </c>
      <c r="RZ15" s="27" t="str">
        <f t="shared" si="306"/>
        <v>0</v>
      </c>
      <c r="SA15" s="27" t="str">
        <f t="shared" si="307"/>
        <v>0</v>
      </c>
      <c r="SB15" s="27" t="str">
        <f t="shared" si="308"/>
        <v>0</v>
      </c>
      <c r="SC15" s="27" t="str">
        <f t="shared" si="309"/>
        <v>0</v>
      </c>
      <c r="SD15" s="27" t="str">
        <f t="shared" si="310"/>
        <v>0</v>
      </c>
      <c r="SE15" s="27" t="str">
        <f t="shared" si="311"/>
        <v>5</v>
      </c>
      <c r="SF15" s="27" t="str">
        <f t="shared" si="312"/>
        <v>0</v>
      </c>
      <c r="SG15" s="27" t="str">
        <f t="shared" si="313"/>
        <v>0</v>
      </c>
      <c r="SH15" s="27" t="str">
        <f t="shared" si="314"/>
        <v>0</v>
      </c>
      <c r="SI15" s="27" t="str">
        <f t="shared" si="315"/>
        <v>0</v>
      </c>
      <c r="SJ15" s="27" t="str">
        <f t="shared" si="316"/>
        <v>0</v>
      </c>
      <c r="SK15" s="27" t="str">
        <f t="shared" si="317"/>
        <v>0</v>
      </c>
      <c r="SL15" s="27" t="str">
        <f t="shared" si="318"/>
        <v>0</v>
      </c>
      <c r="SM15" s="27" t="str">
        <f t="shared" si="319"/>
        <v>0</v>
      </c>
      <c r="SN15" s="27" t="str">
        <f t="shared" si="320"/>
        <v>0</v>
      </c>
      <c r="SO15" s="27" t="str">
        <f t="shared" si="321"/>
        <v>0</v>
      </c>
      <c r="SP15" s="27" t="str">
        <f t="shared" si="322"/>
        <v>0</v>
      </c>
      <c r="SQ15" s="27" t="str">
        <f t="shared" si="323"/>
        <v>0</v>
      </c>
      <c r="SR15" s="27" t="str">
        <f t="shared" si="324"/>
        <v>0</v>
      </c>
      <c r="SS15" s="27" t="str">
        <f t="shared" si="325"/>
        <v>0</v>
      </c>
      <c r="ST15" s="27" t="str">
        <f t="shared" si="326"/>
        <v>0</v>
      </c>
      <c r="SU15" s="27" t="str">
        <f t="shared" si="327"/>
        <v>0</v>
      </c>
      <c r="SV15" s="27" t="str">
        <f t="shared" si="328"/>
        <v>0</v>
      </c>
      <c r="SW15" s="27" t="str">
        <f t="shared" si="329"/>
        <v>0</v>
      </c>
      <c r="SX15" s="27" t="str">
        <f t="shared" si="330"/>
        <v>0</v>
      </c>
      <c r="SY15" s="27" t="str">
        <f t="shared" si="331"/>
        <v>0</v>
      </c>
      <c r="SZ15" s="27" t="str">
        <f t="shared" si="332"/>
        <v>0</v>
      </c>
      <c r="TA15" s="27" t="str">
        <f t="shared" si="333"/>
        <v>0</v>
      </c>
      <c r="TB15" s="27" t="str">
        <f t="shared" si="334"/>
        <v>0</v>
      </c>
      <c r="TC15" s="27" t="str">
        <f t="shared" si="335"/>
        <v>0</v>
      </c>
      <c r="TD15" s="27" t="str">
        <f t="shared" si="336"/>
        <v>0</v>
      </c>
      <c r="TE15" s="27" t="str">
        <f t="shared" si="337"/>
        <v>0</v>
      </c>
      <c r="TF15" s="27" t="str">
        <f t="shared" si="338"/>
        <v>13</v>
      </c>
      <c r="TG15" s="27" t="str">
        <f t="shared" si="339"/>
        <v>0</v>
      </c>
      <c r="TH15" s="27" t="str">
        <f t="shared" si="340"/>
        <v>0</v>
      </c>
      <c r="TI15" s="27" t="str">
        <f t="shared" si="341"/>
        <v>12</v>
      </c>
      <c r="TJ15" s="27" t="str">
        <f t="shared" si="342"/>
        <v>0</v>
      </c>
      <c r="TK15" s="27" t="str">
        <f t="shared" si="343"/>
        <v>0</v>
      </c>
      <c r="TL15" s="27" t="str">
        <f t="shared" si="344"/>
        <v>6</v>
      </c>
      <c r="TM15" s="27" t="str">
        <f t="shared" si="345"/>
        <v>0</v>
      </c>
      <c r="TN15" s="27" t="str">
        <f t="shared" si="346"/>
        <v>0</v>
      </c>
      <c r="TO15" s="27" t="str">
        <f t="shared" si="347"/>
        <v>0</v>
      </c>
      <c r="TP15" s="27" t="str">
        <f t="shared" si="348"/>
        <v>0</v>
      </c>
      <c r="TQ15" s="27" t="str">
        <f t="shared" si="349"/>
        <v>0</v>
      </c>
      <c r="TR15" s="27" t="str">
        <f t="shared" si="350"/>
        <v>0</v>
      </c>
      <c r="TS15" s="27" t="str">
        <f t="shared" si="351"/>
        <v>0</v>
      </c>
      <c r="TT15" s="27" t="str">
        <f t="shared" si="352"/>
        <v>0</v>
      </c>
      <c r="TU15" s="27" t="str">
        <f t="shared" si="353"/>
        <v>0</v>
      </c>
      <c r="TV15" s="27" t="str">
        <f t="shared" si="354"/>
        <v>0</v>
      </c>
      <c r="TW15" s="27" t="str">
        <f t="shared" si="355"/>
        <v>0</v>
      </c>
      <c r="TX15" s="27" t="str">
        <f t="shared" si="356"/>
        <v>0</v>
      </c>
      <c r="TY15" s="27" t="str">
        <f t="shared" si="357"/>
        <v>0</v>
      </c>
      <c r="TZ15" s="27" t="str">
        <f t="shared" si="358"/>
        <v>0</v>
      </c>
      <c r="UA15" s="27" t="str">
        <f t="shared" si="359"/>
        <v>0</v>
      </c>
      <c r="UB15" s="27" t="str">
        <f t="shared" si="360"/>
        <v>0</v>
      </c>
      <c r="UC15" s="27" t="str">
        <f t="shared" si="361"/>
        <v>0</v>
      </c>
      <c r="UD15" s="27" t="str">
        <f t="shared" si="362"/>
        <v>0</v>
      </c>
      <c r="UE15" s="27" t="str">
        <f t="shared" si="363"/>
        <v>0</v>
      </c>
      <c r="UF15" s="27" t="str">
        <f t="shared" si="364"/>
        <v>0</v>
      </c>
      <c r="UG15" s="27" t="str">
        <f t="shared" si="365"/>
        <v>0</v>
      </c>
      <c r="UH15" s="27" t="str">
        <f t="shared" si="366"/>
        <v>0</v>
      </c>
      <c r="UI15" s="27" t="str">
        <f t="shared" si="367"/>
        <v>0</v>
      </c>
      <c r="UJ15" s="27" t="str">
        <f t="shared" si="368"/>
        <v>0</v>
      </c>
      <c r="UK15" s="27" t="str">
        <f t="shared" si="369"/>
        <v>0</v>
      </c>
      <c r="UL15" s="27" t="str">
        <f t="shared" si="370"/>
        <v>0</v>
      </c>
      <c r="UM15" s="27" t="str">
        <f t="shared" si="371"/>
        <v>0</v>
      </c>
      <c r="UN15" s="27" t="str">
        <f t="shared" si="372"/>
        <v>0</v>
      </c>
      <c r="UO15" s="27" t="str">
        <f t="shared" si="373"/>
        <v>0</v>
      </c>
      <c r="UP15" s="27" t="str">
        <f t="shared" si="374"/>
        <v>0</v>
      </c>
      <c r="UQ15" s="27" t="str">
        <f t="shared" si="375"/>
        <v>0</v>
      </c>
      <c r="UR15" s="27" t="str">
        <f t="shared" si="376"/>
        <v>0</v>
      </c>
      <c r="US15" s="27" t="str">
        <f t="shared" si="377"/>
        <v>0</v>
      </c>
      <c r="UT15" s="27" t="str">
        <f t="shared" si="378"/>
        <v>0</v>
      </c>
      <c r="UU15" s="27" t="str">
        <f t="shared" si="379"/>
        <v>0</v>
      </c>
      <c r="UV15" s="27" t="str">
        <f t="shared" si="380"/>
        <v>0</v>
      </c>
      <c r="UW15" s="27" t="str">
        <f t="shared" si="381"/>
        <v>0</v>
      </c>
      <c r="UY15" s="28">
        <f t="shared" si="382"/>
        <v>-20.329999999999998</v>
      </c>
      <c r="UZ15" s="28">
        <f t="shared" si="383"/>
        <v>0</v>
      </c>
      <c r="VA15" s="28">
        <f t="shared" si="384"/>
        <v>0</v>
      </c>
      <c r="VB15" s="28">
        <f t="shared" si="385"/>
        <v>-40.81</v>
      </c>
      <c r="VC15" s="28">
        <f t="shared" si="386"/>
        <v>0</v>
      </c>
      <c r="VD15" s="28">
        <f t="shared" si="387"/>
        <v>-61.14</v>
      </c>
      <c r="VG15" s="27" t="str">
        <f t="shared" si="388"/>
        <v>1.03</v>
      </c>
      <c r="VH15" s="27" t="str">
        <f t="shared" si="389"/>
        <v>-4.82</v>
      </c>
      <c r="VI15" s="27" t="str">
        <f t="shared" si="390"/>
        <v>-9.43</v>
      </c>
      <c r="VJ15" s="27">
        <f t="shared" si="391"/>
        <v>0</v>
      </c>
      <c r="VK15" s="27">
        <f t="shared" si="392"/>
        <v>0</v>
      </c>
      <c r="VL15" s="27">
        <f t="shared" si="393"/>
        <v>0</v>
      </c>
      <c r="VM15" s="27">
        <f t="shared" si="394"/>
        <v>0</v>
      </c>
      <c r="VN15" s="27">
        <f t="shared" si="395"/>
        <v>0</v>
      </c>
      <c r="VO15" s="27">
        <f t="shared" si="396"/>
        <v>0</v>
      </c>
      <c r="VP15" s="27">
        <f t="shared" si="397"/>
        <v>0</v>
      </c>
      <c r="VQ15" s="27">
        <f t="shared" si="398"/>
        <v>0</v>
      </c>
      <c r="VR15" s="27" t="str">
        <f t="shared" si="399"/>
        <v>-7.11</v>
      </c>
      <c r="VS15" s="27">
        <f t="shared" si="400"/>
        <v>0</v>
      </c>
      <c r="VT15" s="27">
        <f t="shared" si="401"/>
        <v>0</v>
      </c>
      <c r="VU15" s="27">
        <f t="shared" si="402"/>
        <v>0</v>
      </c>
      <c r="VV15" s="27">
        <f t="shared" si="403"/>
        <v>0</v>
      </c>
      <c r="VW15" s="27">
        <f t="shared" si="404"/>
        <v>0</v>
      </c>
      <c r="VX15" s="27">
        <f t="shared" si="405"/>
        <v>0</v>
      </c>
      <c r="VY15" s="27">
        <f t="shared" si="406"/>
        <v>0</v>
      </c>
      <c r="VZ15" s="27">
        <f t="shared" si="407"/>
        <v>0</v>
      </c>
      <c r="WA15" s="27">
        <f t="shared" si="408"/>
        <v>0</v>
      </c>
      <c r="WB15" s="27">
        <f t="shared" si="409"/>
        <v>0</v>
      </c>
      <c r="WC15" s="27">
        <f t="shared" si="410"/>
        <v>0</v>
      </c>
      <c r="WD15" s="27">
        <f t="shared" si="411"/>
        <v>0</v>
      </c>
      <c r="WE15" s="27">
        <f t="shared" si="412"/>
        <v>0</v>
      </c>
      <c r="WF15" s="27">
        <f t="shared" si="413"/>
        <v>0</v>
      </c>
      <c r="WG15" s="27">
        <f t="shared" si="414"/>
        <v>0</v>
      </c>
      <c r="WH15" s="27">
        <f t="shared" si="415"/>
        <v>0</v>
      </c>
      <c r="WI15" s="27">
        <f t="shared" si="416"/>
        <v>0</v>
      </c>
      <c r="WJ15" s="27">
        <f t="shared" si="417"/>
        <v>0</v>
      </c>
      <c r="WK15" s="27">
        <f t="shared" si="418"/>
        <v>0</v>
      </c>
      <c r="WL15" s="27">
        <f t="shared" si="419"/>
        <v>0</v>
      </c>
      <c r="WM15" s="27">
        <f t="shared" si="420"/>
        <v>0</v>
      </c>
      <c r="WN15" s="27">
        <f t="shared" si="421"/>
        <v>0</v>
      </c>
      <c r="WO15" s="27">
        <f t="shared" si="422"/>
        <v>0</v>
      </c>
      <c r="WP15" s="27">
        <f t="shared" si="423"/>
        <v>0</v>
      </c>
      <c r="WQ15" s="27">
        <f t="shared" si="424"/>
        <v>0</v>
      </c>
      <c r="WR15" s="27">
        <f t="shared" si="425"/>
        <v>0</v>
      </c>
      <c r="WS15" s="27" t="str">
        <f t="shared" si="426"/>
        <v>-10.94</v>
      </c>
      <c r="WT15" s="27">
        <f t="shared" si="427"/>
        <v>0</v>
      </c>
      <c r="WU15" s="27">
        <f t="shared" si="428"/>
        <v>0</v>
      </c>
      <c r="WV15" s="27" t="str">
        <f t="shared" si="429"/>
        <v>-11.17</v>
      </c>
      <c r="WW15" s="27">
        <f t="shared" si="430"/>
        <v>0</v>
      </c>
      <c r="WX15" s="27">
        <f t="shared" si="431"/>
        <v>0</v>
      </c>
      <c r="WY15" s="27" t="str">
        <f t="shared" si="432"/>
        <v>-18.7</v>
      </c>
      <c r="WZ15" s="27">
        <f t="shared" si="433"/>
        <v>0</v>
      </c>
      <c r="XA15" s="27">
        <f t="shared" si="434"/>
        <v>0</v>
      </c>
      <c r="XB15" s="27">
        <f t="shared" si="435"/>
        <v>0</v>
      </c>
      <c r="XC15" s="27">
        <f t="shared" si="436"/>
        <v>0</v>
      </c>
      <c r="XD15" s="27">
        <f t="shared" si="437"/>
        <v>0</v>
      </c>
      <c r="XE15" s="27">
        <f t="shared" si="438"/>
        <v>0</v>
      </c>
      <c r="XF15" s="27">
        <f t="shared" si="439"/>
        <v>0</v>
      </c>
      <c r="XG15" s="27">
        <f t="shared" si="440"/>
        <v>0</v>
      </c>
      <c r="XH15" s="27">
        <f t="shared" si="441"/>
        <v>0</v>
      </c>
      <c r="XI15" s="27">
        <f t="shared" si="442"/>
        <v>0</v>
      </c>
      <c r="XJ15" s="27">
        <f t="shared" si="443"/>
        <v>0</v>
      </c>
      <c r="XK15" s="27">
        <f t="shared" si="444"/>
        <v>0</v>
      </c>
      <c r="XL15" s="27">
        <f t="shared" si="445"/>
        <v>0</v>
      </c>
      <c r="XM15" s="27">
        <f t="shared" si="446"/>
        <v>0</v>
      </c>
      <c r="XN15" s="27">
        <f t="shared" si="447"/>
        <v>0</v>
      </c>
      <c r="XO15" s="27">
        <f t="shared" si="448"/>
        <v>0</v>
      </c>
      <c r="XP15" s="27">
        <f t="shared" si="449"/>
        <v>0</v>
      </c>
      <c r="XQ15" s="27">
        <f t="shared" si="450"/>
        <v>0</v>
      </c>
      <c r="XR15" s="27">
        <f t="shared" si="451"/>
        <v>0</v>
      </c>
      <c r="XS15" s="27">
        <f t="shared" si="452"/>
        <v>0</v>
      </c>
      <c r="XT15" s="27">
        <f t="shared" si="453"/>
        <v>0</v>
      </c>
      <c r="XU15" s="27">
        <f t="shared" si="454"/>
        <v>0</v>
      </c>
      <c r="XV15" s="27">
        <f t="shared" si="455"/>
        <v>0</v>
      </c>
      <c r="XW15" s="27">
        <f t="shared" si="456"/>
        <v>0</v>
      </c>
      <c r="XX15" s="27">
        <f t="shared" si="457"/>
        <v>0</v>
      </c>
      <c r="XY15" s="27">
        <f t="shared" si="458"/>
        <v>0</v>
      </c>
      <c r="XZ15" s="27">
        <f t="shared" si="459"/>
        <v>0</v>
      </c>
      <c r="YA15" s="27">
        <f t="shared" si="460"/>
        <v>0</v>
      </c>
      <c r="YB15" s="27">
        <f t="shared" si="461"/>
        <v>0</v>
      </c>
      <c r="YC15" s="27">
        <f t="shared" si="462"/>
        <v>0</v>
      </c>
      <c r="YD15" s="27">
        <f t="shared" si="463"/>
        <v>0</v>
      </c>
      <c r="YE15" s="27">
        <f t="shared" si="464"/>
        <v>0</v>
      </c>
      <c r="YF15" s="27">
        <f t="shared" si="465"/>
        <v>0</v>
      </c>
      <c r="YG15" s="27">
        <f t="shared" si="466"/>
        <v>0</v>
      </c>
      <c r="YH15" s="27">
        <f t="shared" si="467"/>
        <v>0</v>
      </c>
      <c r="YI15" s="27">
        <f t="shared" si="468"/>
        <v>0</v>
      </c>
      <c r="YJ15" s="27">
        <f t="shared" si="469"/>
        <v>0</v>
      </c>
      <c r="YL15" s="28">
        <f t="shared" si="470"/>
        <v>361</v>
      </c>
      <c r="YM15" s="28">
        <f t="shared" si="471"/>
        <v>0</v>
      </c>
      <c r="YN15" s="28">
        <f t="shared" si="472"/>
        <v>0</v>
      </c>
      <c r="YO15" s="28">
        <f t="shared" si="473"/>
        <v>288</v>
      </c>
      <c r="YP15" s="28">
        <f t="shared" si="474"/>
        <v>0</v>
      </c>
      <c r="YQ15" s="28">
        <f t="shared" si="475"/>
        <v>649</v>
      </c>
      <c r="YT15" s="27" t="str">
        <f t="shared" si="476"/>
        <v>97</v>
      </c>
      <c r="YU15" s="27" t="str">
        <f t="shared" si="477"/>
        <v>89</v>
      </c>
      <c r="YV15" s="27" t="str">
        <f t="shared" si="478"/>
        <v>86</v>
      </c>
      <c r="YW15" s="27">
        <f t="shared" si="479"/>
        <v>0</v>
      </c>
      <c r="YX15" s="27">
        <f t="shared" si="480"/>
        <v>0</v>
      </c>
      <c r="YY15" s="27">
        <f t="shared" si="481"/>
        <v>0</v>
      </c>
      <c r="YZ15" s="27">
        <f t="shared" si="482"/>
        <v>0</v>
      </c>
      <c r="ZA15" s="27">
        <f t="shared" si="483"/>
        <v>0</v>
      </c>
      <c r="ZB15" s="27">
        <f t="shared" si="484"/>
        <v>0</v>
      </c>
      <c r="ZC15" s="27">
        <f t="shared" si="485"/>
        <v>0</v>
      </c>
      <c r="ZD15" s="27">
        <f t="shared" si="486"/>
        <v>0</v>
      </c>
      <c r="ZE15" s="27" t="str">
        <f t="shared" si="487"/>
        <v>89</v>
      </c>
      <c r="ZF15" s="27">
        <f t="shared" si="488"/>
        <v>0</v>
      </c>
      <c r="ZG15" s="27">
        <f t="shared" si="489"/>
        <v>0</v>
      </c>
      <c r="ZH15" s="27">
        <f t="shared" si="490"/>
        <v>0</v>
      </c>
      <c r="ZI15" s="27">
        <f t="shared" si="491"/>
        <v>0</v>
      </c>
      <c r="ZJ15" s="27">
        <f t="shared" si="492"/>
        <v>0</v>
      </c>
      <c r="ZK15" s="27">
        <f t="shared" si="493"/>
        <v>0</v>
      </c>
      <c r="ZL15" s="27">
        <f t="shared" si="494"/>
        <v>0</v>
      </c>
      <c r="ZM15" s="27">
        <f t="shared" si="495"/>
        <v>0</v>
      </c>
      <c r="ZN15" s="27">
        <f t="shared" si="496"/>
        <v>0</v>
      </c>
      <c r="ZO15" s="27">
        <f t="shared" si="497"/>
        <v>0</v>
      </c>
      <c r="ZP15" s="27">
        <f t="shared" si="498"/>
        <v>0</v>
      </c>
      <c r="ZQ15" s="27">
        <f t="shared" si="499"/>
        <v>0</v>
      </c>
      <c r="ZR15" s="27">
        <f t="shared" si="500"/>
        <v>0</v>
      </c>
      <c r="ZS15" s="27">
        <f t="shared" si="501"/>
        <v>0</v>
      </c>
      <c r="ZT15" s="27">
        <f t="shared" si="502"/>
        <v>0</v>
      </c>
      <c r="ZU15" s="27">
        <f t="shared" si="503"/>
        <v>0</v>
      </c>
      <c r="ZV15" s="27">
        <f t="shared" si="504"/>
        <v>0</v>
      </c>
      <c r="ZW15" s="27">
        <f t="shared" si="505"/>
        <v>0</v>
      </c>
      <c r="ZX15" s="27">
        <f t="shared" si="506"/>
        <v>0</v>
      </c>
      <c r="ZY15" s="27">
        <f t="shared" si="507"/>
        <v>0</v>
      </c>
      <c r="ZZ15" s="27">
        <f t="shared" si="508"/>
        <v>0</v>
      </c>
      <c r="AAA15" s="27">
        <f t="shared" si="509"/>
        <v>0</v>
      </c>
      <c r="AAB15" s="27">
        <f t="shared" si="510"/>
        <v>0</v>
      </c>
      <c r="AAC15" s="27">
        <f t="shared" si="511"/>
        <v>0</v>
      </c>
      <c r="AAD15" s="27">
        <f t="shared" si="512"/>
        <v>0</v>
      </c>
      <c r="AAE15" s="27">
        <f t="shared" si="513"/>
        <v>0</v>
      </c>
      <c r="AAF15" s="27" t="str">
        <f t="shared" si="514"/>
        <v>101</v>
      </c>
      <c r="AAG15" s="27">
        <f t="shared" si="515"/>
        <v>0</v>
      </c>
      <c r="AAH15" s="27">
        <f t="shared" si="516"/>
        <v>0</v>
      </c>
      <c r="AAI15" s="27" t="str">
        <f t="shared" si="517"/>
        <v>102</v>
      </c>
      <c r="AAJ15" s="27">
        <f t="shared" si="518"/>
        <v>0</v>
      </c>
      <c r="AAK15" s="27">
        <f t="shared" si="519"/>
        <v>0</v>
      </c>
      <c r="AAL15" s="27" t="str">
        <f t="shared" si="520"/>
        <v>85</v>
      </c>
      <c r="AAM15" s="27">
        <f t="shared" si="521"/>
        <v>0</v>
      </c>
      <c r="AAN15" s="27">
        <f t="shared" si="522"/>
        <v>0</v>
      </c>
      <c r="AAO15" s="27">
        <f t="shared" si="523"/>
        <v>0</v>
      </c>
      <c r="AAP15" s="27">
        <f t="shared" si="524"/>
        <v>0</v>
      </c>
      <c r="AAQ15" s="27">
        <f t="shared" si="525"/>
        <v>0</v>
      </c>
      <c r="AAR15" s="27">
        <f t="shared" si="526"/>
        <v>0</v>
      </c>
      <c r="AAS15" s="27">
        <f t="shared" si="527"/>
        <v>0</v>
      </c>
      <c r="AAT15" s="27">
        <f t="shared" si="528"/>
        <v>0</v>
      </c>
      <c r="AAU15" s="27">
        <f t="shared" si="529"/>
        <v>0</v>
      </c>
      <c r="AAV15" s="27">
        <f t="shared" si="530"/>
        <v>0</v>
      </c>
      <c r="AAW15" s="27">
        <f t="shared" si="531"/>
        <v>0</v>
      </c>
      <c r="AAX15" s="27">
        <f t="shared" si="532"/>
        <v>0</v>
      </c>
      <c r="AAY15" s="27">
        <f t="shared" si="533"/>
        <v>0</v>
      </c>
      <c r="AAZ15" s="27">
        <f t="shared" si="534"/>
        <v>0</v>
      </c>
      <c r="ABA15" s="27">
        <f t="shared" si="535"/>
        <v>0</v>
      </c>
      <c r="ABB15" s="27">
        <f t="shared" si="536"/>
        <v>0</v>
      </c>
      <c r="ABC15" s="27">
        <f t="shared" si="537"/>
        <v>0</v>
      </c>
      <c r="ABD15" s="27">
        <f t="shared" si="538"/>
        <v>0</v>
      </c>
      <c r="ABE15" s="27">
        <f t="shared" si="539"/>
        <v>0</v>
      </c>
      <c r="ABF15" s="27">
        <f t="shared" si="540"/>
        <v>0</v>
      </c>
      <c r="ABG15" s="27">
        <f t="shared" si="541"/>
        <v>0</v>
      </c>
      <c r="ABH15" s="27">
        <f t="shared" si="542"/>
        <v>0</v>
      </c>
      <c r="ABI15" s="27">
        <f t="shared" si="543"/>
        <v>0</v>
      </c>
      <c r="ABJ15" s="27">
        <f t="shared" si="544"/>
        <v>0</v>
      </c>
      <c r="ABK15" s="27">
        <f t="shared" si="545"/>
        <v>0</v>
      </c>
      <c r="ABL15" s="27">
        <f t="shared" si="546"/>
        <v>0</v>
      </c>
      <c r="ABM15" s="27">
        <f t="shared" si="547"/>
        <v>0</v>
      </c>
      <c r="ABN15" s="27">
        <f t="shared" si="548"/>
        <v>0</v>
      </c>
      <c r="ABO15" s="27">
        <f t="shared" si="549"/>
        <v>0</v>
      </c>
      <c r="ABP15" s="27">
        <f t="shared" si="550"/>
        <v>0</v>
      </c>
      <c r="ABQ15" s="27">
        <f t="shared" si="551"/>
        <v>0</v>
      </c>
      <c r="ABR15" s="27">
        <f t="shared" si="552"/>
        <v>0</v>
      </c>
      <c r="ABS15" s="27">
        <f t="shared" si="553"/>
        <v>0</v>
      </c>
      <c r="ABT15" s="27">
        <f t="shared" si="554"/>
        <v>0</v>
      </c>
      <c r="ABU15" s="27">
        <f t="shared" si="555"/>
        <v>0</v>
      </c>
      <c r="ABV15" s="27">
        <f t="shared" si="556"/>
        <v>0</v>
      </c>
      <c r="ABW15" s="27">
        <f t="shared" si="557"/>
        <v>0</v>
      </c>
      <c r="ABY15" s="28">
        <f t="shared" si="558"/>
        <v>78.3</v>
      </c>
      <c r="ABZ15" s="28">
        <f t="shared" si="559"/>
        <v>0</v>
      </c>
      <c r="ACA15" s="28">
        <f t="shared" si="560"/>
        <v>0</v>
      </c>
      <c r="ACB15" s="28">
        <f t="shared" si="561"/>
        <v>160.4</v>
      </c>
      <c r="ACC15" s="28">
        <f t="shared" si="562"/>
        <v>0</v>
      </c>
      <c r="ACD15" s="28">
        <f t="shared" si="563"/>
        <v>238.7</v>
      </c>
      <c r="ACG15" s="27" t="str">
        <f t="shared" si="564"/>
        <v>13.9</v>
      </c>
      <c r="ACH15" s="27" t="str">
        <f t="shared" si="565"/>
        <v>8.9</v>
      </c>
      <c r="ACI15" s="27" t="str">
        <f t="shared" si="566"/>
        <v>31.8</v>
      </c>
      <c r="ACJ15" s="27">
        <f t="shared" si="567"/>
        <v>0</v>
      </c>
      <c r="ACK15" s="27">
        <f t="shared" si="568"/>
        <v>0</v>
      </c>
      <c r="ACL15" s="27">
        <f t="shared" si="569"/>
        <v>0</v>
      </c>
      <c r="ACM15" s="27">
        <f t="shared" si="570"/>
        <v>0</v>
      </c>
      <c r="ACN15" s="27">
        <f t="shared" si="571"/>
        <v>0</v>
      </c>
      <c r="ACO15" s="27">
        <f t="shared" si="572"/>
        <v>0</v>
      </c>
      <c r="ACP15" s="27">
        <f t="shared" si="573"/>
        <v>0</v>
      </c>
      <c r="ACQ15" s="27">
        <f t="shared" si="574"/>
        <v>0</v>
      </c>
      <c r="ACR15" s="27" t="str">
        <f t="shared" si="575"/>
        <v>23.7</v>
      </c>
      <c r="ACS15" s="27">
        <f t="shared" si="576"/>
        <v>0</v>
      </c>
      <c r="ACT15" s="27">
        <f t="shared" si="577"/>
        <v>0</v>
      </c>
      <c r="ACU15" s="27">
        <f t="shared" si="578"/>
        <v>0</v>
      </c>
      <c r="ACV15" s="27">
        <f t="shared" si="579"/>
        <v>0</v>
      </c>
      <c r="ACW15" s="27">
        <f t="shared" si="580"/>
        <v>0</v>
      </c>
      <c r="ACX15" s="27">
        <f t="shared" si="581"/>
        <v>0</v>
      </c>
      <c r="ACY15" s="27">
        <f t="shared" si="582"/>
        <v>0</v>
      </c>
      <c r="ACZ15" s="27">
        <f t="shared" si="583"/>
        <v>0</v>
      </c>
      <c r="ADA15" s="27">
        <f t="shared" si="584"/>
        <v>0</v>
      </c>
      <c r="ADB15" s="27">
        <f t="shared" si="585"/>
        <v>0</v>
      </c>
      <c r="ADC15" s="27">
        <f t="shared" si="586"/>
        <v>0</v>
      </c>
      <c r="ADD15" s="27">
        <f t="shared" si="587"/>
        <v>0</v>
      </c>
      <c r="ADE15" s="27">
        <f t="shared" si="588"/>
        <v>0</v>
      </c>
      <c r="ADF15" s="27">
        <f t="shared" si="589"/>
        <v>0</v>
      </c>
      <c r="ADG15" s="27">
        <f t="shared" si="590"/>
        <v>0</v>
      </c>
      <c r="ADH15" s="27">
        <f t="shared" si="591"/>
        <v>0</v>
      </c>
      <c r="ADI15" s="27">
        <f t="shared" si="592"/>
        <v>0</v>
      </c>
      <c r="ADJ15" s="27">
        <f t="shared" si="593"/>
        <v>0</v>
      </c>
      <c r="ADK15" s="27">
        <f t="shared" si="594"/>
        <v>0</v>
      </c>
      <c r="ADL15" s="27">
        <f t="shared" si="595"/>
        <v>0</v>
      </c>
      <c r="ADM15" s="27">
        <f t="shared" si="596"/>
        <v>0</v>
      </c>
      <c r="ADN15" s="27">
        <f t="shared" si="597"/>
        <v>0</v>
      </c>
      <c r="ADO15" s="27">
        <f t="shared" si="598"/>
        <v>0</v>
      </c>
      <c r="ADP15" s="27">
        <f t="shared" si="599"/>
        <v>0</v>
      </c>
      <c r="ADQ15" s="27">
        <f t="shared" si="600"/>
        <v>0</v>
      </c>
      <c r="ADR15" s="27">
        <f t="shared" si="601"/>
        <v>0</v>
      </c>
      <c r="ADS15" s="27" t="str">
        <f t="shared" si="602"/>
        <v>51.9</v>
      </c>
      <c r="ADT15" s="27">
        <f t="shared" si="603"/>
        <v>0</v>
      </c>
      <c r="ADU15" s="27">
        <f t="shared" si="604"/>
        <v>0</v>
      </c>
      <c r="ADV15" s="27" t="str">
        <f t="shared" si="605"/>
        <v>93.1</v>
      </c>
      <c r="ADW15" s="27">
        <f t="shared" si="606"/>
        <v>0</v>
      </c>
      <c r="ADX15" s="27">
        <f t="shared" si="607"/>
        <v>0</v>
      </c>
      <c r="ADY15" s="27" t="str">
        <f t="shared" si="608"/>
        <v>15.4</v>
      </c>
      <c r="ADZ15" s="27">
        <f t="shared" si="609"/>
        <v>0</v>
      </c>
      <c r="AEA15" s="27">
        <f t="shared" si="610"/>
        <v>0</v>
      </c>
      <c r="AEB15" s="27">
        <f t="shared" si="611"/>
        <v>0</v>
      </c>
      <c r="AEC15" s="27">
        <f t="shared" si="612"/>
        <v>0</v>
      </c>
      <c r="AED15" s="27">
        <f t="shared" si="613"/>
        <v>0</v>
      </c>
      <c r="AEE15" s="27">
        <f t="shared" si="614"/>
        <v>0</v>
      </c>
      <c r="AEF15" s="27">
        <f t="shared" si="615"/>
        <v>0</v>
      </c>
      <c r="AEG15" s="27">
        <f t="shared" si="616"/>
        <v>0</v>
      </c>
      <c r="AEH15" s="27">
        <f t="shared" si="617"/>
        <v>0</v>
      </c>
      <c r="AEI15" s="27">
        <f t="shared" si="618"/>
        <v>0</v>
      </c>
      <c r="AEJ15" s="27">
        <f t="shared" si="619"/>
        <v>0</v>
      </c>
      <c r="AEK15" s="27">
        <f t="shared" si="620"/>
        <v>0</v>
      </c>
      <c r="AEL15" s="27">
        <f t="shared" si="621"/>
        <v>0</v>
      </c>
      <c r="AEM15" s="27">
        <f t="shared" si="622"/>
        <v>0</v>
      </c>
      <c r="AEN15" s="27">
        <f t="shared" si="623"/>
        <v>0</v>
      </c>
      <c r="AEO15" s="27">
        <f t="shared" si="624"/>
        <v>0</v>
      </c>
      <c r="AEP15" s="27">
        <f t="shared" si="625"/>
        <v>0</v>
      </c>
      <c r="AEQ15" s="27">
        <f t="shared" si="626"/>
        <v>0</v>
      </c>
      <c r="AER15" s="27">
        <f t="shared" si="627"/>
        <v>0</v>
      </c>
      <c r="AES15" s="27">
        <f t="shared" si="628"/>
        <v>0</v>
      </c>
      <c r="AET15" s="27">
        <f t="shared" si="629"/>
        <v>0</v>
      </c>
      <c r="AEU15" s="27">
        <f t="shared" si="630"/>
        <v>0</v>
      </c>
      <c r="AEV15" s="27">
        <f t="shared" si="631"/>
        <v>0</v>
      </c>
      <c r="AEW15" s="27">
        <f t="shared" si="632"/>
        <v>0</v>
      </c>
      <c r="AEX15" s="27">
        <f t="shared" si="633"/>
        <v>0</v>
      </c>
      <c r="AEY15" s="27">
        <f t="shared" si="634"/>
        <v>0</v>
      </c>
      <c r="AEZ15" s="27">
        <f t="shared" si="635"/>
        <v>0</v>
      </c>
      <c r="AFA15" s="27">
        <f t="shared" si="636"/>
        <v>0</v>
      </c>
      <c r="AFB15" s="27">
        <f t="shared" si="637"/>
        <v>0</v>
      </c>
      <c r="AFC15" s="27">
        <f t="shared" si="638"/>
        <v>0</v>
      </c>
      <c r="AFD15" s="27">
        <f t="shared" si="639"/>
        <v>0</v>
      </c>
      <c r="AFE15" s="27">
        <f t="shared" si="640"/>
        <v>0</v>
      </c>
      <c r="AFF15" s="27">
        <f t="shared" si="641"/>
        <v>0</v>
      </c>
      <c r="AFG15" s="27">
        <f t="shared" si="642"/>
        <v>0</v>
      </c>
      <c r="AFH15" s="27">
        <f t="shared" si="643"/>
        <v>0</v>
      </c>
      <c r="AFI15" s="27">
        <f t="shared" si="644"/>
        <v>0</v>
      </c>
      <c r="AFJ15" s="27">
        <f t="shared" si="645"/>
        <v>0</v>
      </c>
      <c r="AFL15" s="27">
        <f t="shared" si="646"/>
        <v>4</v>
      </c>
      <c r="AFN15" s="27">
        <v>8</v>
      </c>
      <c r="AFO15" s="27">
        <f t="shared" si="647"/>
        <v>8</v>
      </c>
      <c r="AFP15" s="27">
        <f t="shared" si="648"/>
        <v>8</v>
      </c>
      <c r="AFQ15" s="27">
        <f t="shared" si="649"/>
        <v>8</v>
      </c>
      <c r="AFR15" s="27">
        <f t="shared" si="650"/>
        <v>0</v>
      </c>
      <c r="AFS15" s="27">
        <f t="shared" si="651"/>
        <v>0</v>
      </c>
      <c r="AFT15" s="27">
        <f t="shared" si="652"/>
        <v>0</v>
      </c>
      <c r="AFU15" s="27">
        <f t="shared" si="653"/>
        <v>0</v>
      </c>
      <c r="AFV15" s="27">
        <f t="shared" si="654"/>
        <v>0</v>
      </c>
      <c r="AFW15" s="27">
        <f t="shared" si="655"/>
        <v>0</v>
      </c>
      <c r="AFX15" s="27">
        <f t="shared" si="656"/>
        <v>0</v>
      </c>
      <c r="AFY15" s="27">
        <f t="shared" si="657"/>
        <v>0</v>
      </c>
      <c r="AFZ15" s="27">
        <f t="shared" si="658"/>
        <v>8</v>
      </c>
      <c r="AGA15" s="27">
        <f t="shared" si="659"/>
        <v>0</v>
      </c>
      <c r="AGB15" s="27">
        <f t="shared" si="660"/>
        <v>0</v>
      </c>
      <c r="AGC15" s="27">
        <f t="shared" si="661"/>
        <v>0</v>
      </c>
      <c r="AGD15" s="27">
        <f t="shared" si="662"/>
        <v>0</v>
      </c>
      <c r="AGE15" s="27">
        <f t="shared" si="663"/>
        <v>0</v>
      </c>
      <c r="AGF15" s="27">
        <f t="shared" si="664"/>
        <v>0</v>
      </c>
      <c r="AGG15" s="27">
        <f t="shared" si="665"/>
        <v>0</v>
      </c>
      <c r="AGH15" s="27">
        <f t="shared" si="666"/>
        <v>0</v>
      </c>
      <c r="AGI15" s="27">
        <f t="shared" si="667"/>
        <v>0</v>
      </c>
      <c r="AGJ15" s="27">
        <f t="shared" si="668"/>
        <v>0</v>
      </c>
      <c r="AGK15" s="27">
        <f t="shared" si="669"/>
        <v>0</v>
      </c>
      <c r="AGL15" s="27">
        <f t="shared" si="670"/>
        <v>0</v>
      </c>
      <c r="AGM15" s="27">
        <f t="shared" si="671"/>
        <v>0</v>
      </c>
      <c r="AGN15" s="27">
        <f t="shared" si="672"/>
        <v>0</v>
      </c>
      <c r="AGO15" s="27">
        <f t="shared" si="673"/>
        <v>0</v>
      </c>
      <c r="AGP15" s="27">
        <f t="shared" si="674"/>
        <v>0</v>
      </c>
      <c r="AGQ15" s="27">
        <f t="shared" si="675"/>
        <v>0</v>
      </c>
      <c r="AGR15" s="27">
        <f t="shared" si="676"/>
        <v>0</v>
      </c>
      <c r="AGS15" s="27">
        <f t="shared" si="677"/>
        <v>0</v>
      </c>
      <c r="AGT15" s="27">
        <f t="shared" si="678"/>
        <v>0</v>
      </c>
      <c r="AGU15" s="27">
        <f t="shared" si="679"/>
        <v>0</v>
      </c>
      <c r="AGV15" s="27">
        <f t="shared" si="680"/>
        <v>0</v>
      </c>
      <c r="AGW15" s="27">
        <f t="shared" si="681"/>
        <v>0</v>
      </c>
      <c r="AGX15" s="27">
        <f t="shared" si="682"/>
        <v>0</v>
      </c>
      <c r="AGY15" s="27">
        <f t="shared" si="683"/>
        <v>0</v>
      </c>
      <c r="AGZ15" s="27">
        <f t="shared" si="684"/>
        <v>0</v>
      </c>
      <c r="AHA15" s="27">
        <f t="shared" si="685"/>
        <v>8</v>
      </c>
      <c r="AHB15" s="27">
        <f t="shared" si="686"/>
        <v>0</v>
      </c>
      <c r="AHC15" s="27">
        <f t="shared" si="687"/>
        <v>0</v>
      </c>
      <c r="AHD15" s="27">
        <f t="shared" si="688"/>
        <v>8</v>
      </c>
      <c r="AHE15" s="27">
        <f t="shared" si="689"/>
        <v>0</v>
      </c>
      <c r="AHF15" s="27">
        <f t="shared" si="690"/>
        <v>0</v>
      </c>
      <c r="AHG15" s="27">
        <f t="shared" si="691"/>
        <v>8</v>
      </c>
      <c r="AHH15" s="27">
        <f t="shared" si="692"/>
        <v>0</v>
      </c>
      <c r="AHI15" s="27">
        <f t="shared" si="693"/>
        <v>0</v>
      </c>
      <c r="AHJ15" s="27">
        <f t="shared" si="694"/>
        <v>0</v>
      </c>
      <c r="AHK15" s="27">
        <f t="shared" si="695"/>
        <v>0</v>
      </c>
      <c r="AHL15" s="27">
        <f t="shared" si="696"/>
        <v>0</v>
      </c>
      <c r="AHM15" s="27">
        <f t="shared" si="697"/>
        <v>0</v>
      </c>
      <c r="AHN15" s="27">
        <f t="shared" si="698"/>
        <v>0</v>
      </c>
      <c r="AHO15" s="27">
        <f t="shared" si="699"/>
        <v>0</v>
      </c>
      <c r="AHP15" s="27">
        <f t="shared" si="700"/>
        <v>0</v>
      </c>
      <c r="AHQ15" s="27">
        <f t="shared" si="701"/>
        <v>0</v>
      </c>
      <c r="AHR15" s="27">
        <f t="shared" si="702"/>
        <v>0</v>
      </c>
      <c r="AHS15" s="27">
        <f t="shared" si="703"/>
        <v>0</v>
      </c>
      <c r="AHT15" s="27">
        <f t="shared" si="704"/>
        <v>0</v>
      </c>
      <c r="AHU15" s="27">
        <f t="shared" si="705"/>
        <v>0</v>
      </c>
      <c r="AHV15" s="27">
        <f t="shared" si="706"/>
        <v>0</v>
      </c>
      <c r="AHW15" s="27">
        <f t="shared" si="707"/>
        <v>0</v>
      </c>
      <c r="AHX15" s="27">
        <f t="shared" si="708"/>
        <v>0</v>
      </c>
      <c r="AHY15" s="27">
        <f t="shared" si="709"/>
        <v>0</v>
      </c>
      <c r="AHZ15" s="27">
        <f t="shared" si="710"/>
        <v>0</v>
      </c>
      <c r="AIA15" s="27">
        <f t="shared" si="711"/>
        <v>0</v>
      </c>
      <c r="AIB15" s="27">
        <f t="shared" si="712"/>
        <v>0</v>
      </c>
      <c r="AIC15" s="27">
        <f t="shared" si="713"/>
        <v>0</v>
      </c>
      <c r="AID15" s="27">
        <f t="shared" si="714"/>
        <v>0</v>
      </c>
      <c r="AIE15" s="27">
        <f t="shared" si="715"/>
        <v>0</v>
      </c>
      <c r="AIF15" s="27">
        <f t="shared" si="716"/>
        <v>0</v>
      </c>
      <c r="AIG15" s="27">
        <f t="shared" si="717"/>
        <v>0</v>
      </c>
      <c r="AIH15" s="27">
        <f t="shared" si="718"/>
        <v>0</v>
      </c>
      <c r="AII15" s="27">
        <f t="shared" si="719"/>
        <v>0</v>
      </c>
      <c r="AIJ15" s="27">
        <f t="shared" si="720"/>
        <v>0</v>
      </c>
      <c r="AIK15" s="27">
        <f t="shared" si="721"/>
        <v>0</v>
      </c>
      <c r="AIL15" s="27">
        <f t="shared" si="722"/>
        <v>0</v>
      </c>
      <c r="AIM15" s="27">
        <f t="shared" si="723"/>
        <v>0</v>
      </c>
      <c r="AIN15" s="27">
        <f t="shared" si="724"/>
        <v>0</v>
      </c>
      <c r="AIO15" s="27">
        <f t="shared" si="725"/>
        <v>0</v>
      </c>
      <c r="AIP15" s="27">
        <f t="shared" si="726"/>
        <v>0</v>
      </c>
      <c r="AIQ15" s="27">
        <f t="shared" si="727"/>
        <v>0</v>
      </c>
      <c r="AIR15" s="27">
        <f t="shared" si="728"/>
        <v>0</v>
      </c>
      <c r="AIT15" s="27">
        <v>1</v>
      </c>
      <c r="AIU15" s="27">
        <v>1</v>
      </c>
      <c r="AIV15" s="27">
        <v>1</v>
      </c>
      <c r="AIW15" s="27">
        <f t="shared" si="729"/>
        <v>0</v>
      </c>
      <c r="AIX15" s="27">
        <f t="shared" si="730"/>
        <v>0</v>
      </c>
      <c r="AIY15" s="27">
        <f t="shared" si="731"/>
        <v>0</v>
      </c>
      <c r="AIZ15" s="27">
        <f t="shared" si="732"/>
        <v>0</v>
      </c>
      <c r="AJA15" s="27">
        <f t="shared" si="733"/>
        <v>0</v>
      </c>
      <c r="AJB15" s="27">
        <f t="shared" si="734"/>
        <v>0</v>
      </c>
      <c r="AJC15" s="27">
        <f t="shared" si="735"/>
        <v>0</v>
      </c>
      <c r="AJD15" s="27">
        <f t="shared" si="736"/>
        <v>0</v>
      </c>
      <c r="AJE15" s="27">
        <f t="shared" si="737"/>
        <v>0.25</v>
      </c>
      <c r="AJF15" s="27">
        <f t="shared" si="738"/>
        <v>0</v>
      </c>
      <c r="AJG15" s="27">
        <f t="shared" si="739"/>
        <v>0</v>
      </c>
      <c r="AJH15" s="27">
        <f t="shared" si="740"/>
        <v>0</v>
      </c>
      <c r="AJI15" s="27">
        <f t="shared" si="741"/>
        <v>0</v>
      </c>
      <c r="AJJ15" s="27">
        <f t="shared" si="742"/>
        <v>0</v>
      </c>
      <c r="AJK15" s="27">
        <f t="shared" si="743"/>
        <v>0</v>
      </c>
      <c r="AJL15" s="27">
        <f t="shared" si="744"/>
        <v>0</v>
      </c>
      <c r="AJM15" s="27">
        <f t="shared" si="745"/>
        <v>0</v>
      </c>
      <c r="AJN15" s="27">
        <f t="shared" si="746"/>
        <v>0</v>
      </c>
      <c r="AJO15" s="27">
        <f t="shared" si="747"/>
        <v>0</v>
      </c>
      <c r="AJP15" s="27">
        <f t="shared" si="748"/>
        <v>0</v>
      </c>
      <c r="AJQ15" s="27">
        <f t="shared" si="749"/>
        <v>0</v>
      </c>
      <c r="AJR15" s="27">
        <f t="shared" si="750"/>
        <v>0</v>
      </c>
      <c r="AJS15" s="27">
        <f t="shared" si="751"/>
        <v>0</v>
      </c>
      <c r="AJT15" s="27">
        <f t="shared" si="752"/>
        <v>0</v>
      </c>
      <c r="AJU15" s="27">
        <f t="shared" si="753"/>
        <v>0</v>
      </c>
      <c r="AJV15" s="27">
        <f t="shared" si="754"/>
        <v>0</v>
      </c>
      <c r="AJW15" s="27">
        <f t="shared" si="755"/>
        <v>0</v>
      </c>
      <c r="AJX15" s="27">
        <f t="shared" si="756"/>
        <v>0</v>
      </c>
      <c r="AJY15" s="27">
        <f t="shared" si="757"/>
        <v>0</v>
      </c>
      <c r="AJZ15" s="27">
        <f t="shared" si="758"/>
        <v>0</v>
      </c>
      <c r="AKA15" s="27">
        <f t="shared" si="759"/>
        <v>0</v>
      </c>
      <c r="AKB15" s="27">
        <f t="shared" si="760"/>
        <v>0</v>
      </c>
      <c r="AKC15" s="27">
        <f t="shared" si="761"/>
        <v>0</v>
      </c>
      <c r="AKD15" s="27">
        <f t="shared" si="762"/>
        <v>0</v>
      </c>
      <c r="AKE15" s="27">
        <f t="shared" si="763"/>
        <v>0</v>
      </c>
      <c r="AKF15" s="27">
        <f t="shared" si="764"/>
        <v>0.25</v>
      </c>
      <c r="AKG15" s="27">
        <f t="shared" si="765"/>
        <v>0</v>
      </c>
      <c r="AKH15" s="27">
        <f t="shared" si="766"/>
        <v>0</v>
      </c>
      <c r="AKI15" s="27">
        <f t="shared" si="767"/>
        <v>0.25</v>
      </c>
      <c r="AKJ15" s="27">
        <f t="shared" si="768"/>
        <v>0</v>
      </c>
      <c r="AKK15" s="27">
        <f t="shared" si="769"/>
        <v>0</v>
      </c>
      <c r="AKL15" s="27">
        <f t="shared" si="770"/>
        <v>0.25</v>
      </c>
      <c r="AKM15" s="27">
        <f t="shared" si="771"/>
        <v>0</v>
      </c>
      <c r="AKN15" s="27">
        <f t="shared" si="772"/>
        <v>0</v>
      </c>
      <c r="AKO15" s="27">
        <f t="shared" si="773"/>
        <v>0</v>
      </c>
      <c r="AKP15" s="27">
        <f t="shared" si="774"/>
        <v>0</v>
      </c>
      <c r="AKQ15" s="27">
        <f t="shared" si="775"/>
        <v>0</v>
      </c>
      <c r="AKR15" s="27">
        <f t="shared" si="776"/>
        <v>0</v>
      </c>
      <c r="AKS15" s="27">
        <f t="shared" si="777"/>
        <v>0</v>
      </c>
      <c r="AKT15" s="27">
        <f t="shared" si="778"/>
        <v>0</v>
      </c>
      <c r="AKU15" s="27">
        <f t="shared" si="779"/>
        <v>0</v>
      </c>
      <c r="AKV15" s="27">
        <f t="shared" si="780"/>
        <v>0</v>
      </c>
      <c r="AKW15" s="27">
        <f t="shared" si="781"/>
        <v>0</v>
      </c>
      <c r="AKX15" s="27">
        <f t="shared" si="782"/>
        <v>0</v>
      </c>
      <c r="AKY15" s="27">
        <f t="shared" si="783"/>
        <v>0</v>
      </c>
      <c r="AKZ15" s="27">
        <f t="shared" si="784"/>
        <v>0</v>
      </c>
      <c r="ALA15" s="27">
        <f t="shared" si="785"/>
        <v>0</v>
      </c>
      <c r="ALB15" s="27">
        <f t="shared" si="786"/>
        <v>0</v>
      </c>
      <c r="ALC15" s="27">
        <f t="shared" si="787"/>
        <v>0</v>
      </c>
      <c r="ALD15" s="27">
        <f t="shared" si="788"/>
        <v>0</v>
      </c>
      <c r="ALE15" s="27">
        <f t="shared" si="789"/>
        <v>0</v>
      </c>
      <c r="ALF15" s="27">
        <f t="shared" si="790"/>
        <v>0</v>
      </c>
      <c r="ALG15" s="27">
        <f t="shared" si="791"/>
        <v>0</v>
      </c>
      <c r="ALH15" s="27">
        <f t="shared" si="792"/>
        <v>0</v>
      </c>
      <c r="ALI15" s="27">
        <f t="shared" si="793"/>
        <v>0</v>
      </c>
      <c r="ALJ15" s="27">
        <f t="shared" si="794"/>
        <v>0</v>
      </c>
      <c r="ALK15" s="27">
        <f t="shared" si="795"/>
        <v>0</v>
      </c>
      <c r="ALL15" s="27">
        <f t="shared" si="796"/>
        <v>0</v>
      </c>
      <c r="ALM15" s="27">
        <f t="shared" si="797"/>
        <v>0</v>
      </c>
      <c r="ALN15" s="27">
        <f t="shared" si="798"/>
        <v>0</v>
      </c>
      <c r="ALO15" s="27">
        <f t="shared" si="799"/>
        <v>0</v>
      </c>
      <c r="ALP15" s="27">
        <f t="shared" si="800"/>
        <v>0</v>
      </c>
      <c r="ALQ15" s="27">
        <f t="shared" si="801"/>
        <v>0</v>
      </c>
      <c r="ALR15" s="27">
        <f t="shared" si="802"/>
        <v>0</v>
      </c>
      <c r="ALS15" s="27">
        <f t="shared" si="803"/>
        <v>0</v>
      </c>
      <c r="ALT15" s="27">
        <f t="shared" si="804"/>
        <v>0</v>
      </c>
      <c r="ALU15" s="27">
        <f t="shared" si="805"/>
        <v>0</v>
      </c>
      <c r="ALV15" s="27">
        <f t="shared" si="806"/>
        <v>0</v>
      </c>
      <c r="ALW15" s="27">
        <f t="shared" si="807"/>
        <v>0</v>
      </c>
    </row>
    <row r="16" spans="1:1022" x14ac:dyDescent="0.35">
      <c r="A16" s="27">
        <v>113</v>
      </c>
      <c r="B16" s="79" t="s">
        <v>330</v>
      </c>
      <c r="C16" s="91">
        <f>VLOOKUP($A16, RankingsX!$A$1:$AN$241, 40, FALSE)</f>
        <v>14</v>
      </c>
      <c r="D16" s="79" t="s">
        <v>395</v>
      </c>
      <c r="E16" s="198">
        <v>13</v>
      </c>
      <c r="F16" s="306"/>
      <c r="G16" s="306"/>
      <c r="H16">
        <v>1794</v>
      </c>
      <c r="I16" s="29">
        <f t="shared" si="0"/>
        <v>5</v>
      </c>
      <c r="J16" s="27">
        <v>1</v>
      </c>
      <c r="L16" s="27" t="s">
        <v>1718</v>
      </c>
      <c r="M16" s="100" t="s">
        <v>1709</v>
      </c>
      <c r="N16" s="27" t="s">
        <v>1740</v>
      </c>
      <c r="O16" s="27" t="s">
        <v>24</v>
      </c>
      <c r="P16" s="27" t="s">
        <v>24</v>
      </c>
      <c r="Q16" s="27" t="s">
        <v>24</v>
      </c>
      <c r="R16" s="27" t="s">
        <v>24</v>
      </c>
      <c r="S16" s="27" t="s">
        <v>24</v>
      </c>
      <c r="T16" s="27" t="s">
        <v>24</v>
      </c>
      <c r="U16" s="27" t="s">
        <v>24</v>
      </c>
      <c r="V16" s="27" t="s">
        <v>24</v>
      </c>
      <c r="W16" s="27" t="s">
        <v>1822</v>
      </c>
      <c r="X16" s="27" t="s">
        <v>24</v>
      </c>
      <c r="Y16" s="27" t="s">
        <v>24</v>
      </c>
      <c r="Z16" s="27" t="s">
        <v>24</v>
      </c>
      <c r="AA16" s="27" t="s">
        <v>24</v>
      </c>
      <c r="AB16" s="27" t="s">
        <v>24</v>
      </c>
      <c r="AC16" s="27" t="s">
        <v>24</v>
      </c>
      <c r="AD16" s="27" t="s">
        <v>24</v>
      </c>
      <c r="AE16" s="27" t="s">
        <v>24</v>
      </c>
      <c r="AF16" s="27" t="s">
        <v>24</v>
      </c>
      <c r="AG16" s="27" t="s">
        <v>24</v>
      </c>
      <c r="AH16" s="27" t="s">
        <v>24</v>
      </c>
      <c r="AI16" s="27" t="s">
        <v>24</v>
      </c>
      <c r="AJ16" s="27" t="s">
        <v>24</v>
      </c>
      <c r="AK16" s="27" t="s">
        <v>24</v>
      </c>
      <c r="AL16" s="27" t="s">
        <v>24</v>
      </c>
      <c r="AM16" s="27" t="s">
        <v>24</v>
      </c>
      <c r="AN16" s="27" t="s">
        <v>24</v>
      </c>
      <c r="AO16" s="27" t="s">
        <v>24</v>
      </c>
      <c r="AP16" s="27" t="s">
        <v>24</v>
      </c>
      <c r="AQ16" s="27" t="s">
        <v>24</v>
      </c>
      <c r="AR16" s="27" t="s">
        <v>24</v>
      </c>
      <c r="AS16" s="27" t="s">
        <v>24</v>
      </c>
      <c r="AT16" s="27" t="s">
        <v>24</v>
      </c>
      <c r="AU16" s="27" t="s">
        <v>24</v>
      </c>
      <c r="AV16" s="27" t="s">
        <v>24</v>
      </c>
      <c r="AW16" s="27" t="s">
        <v>24</v>
      </c>
      <c r="AX16" s="27" t="s">
        <v>1866</v>
      </c>
      <c r="AY16" s="27" t="s">
        <v>24</v>
      </c>
      <c r="AZ16" s="27" t="s">
        <v>24</v>
      </c>
      <c r="BA16" s="27" t="s">
        <v>24</v>
      </c>
      <c r="BB16" s="27" t="s">
        <v>24</v>
      </c>
      <c r="BC16" s="27" t="s">
        <v>24</v>
      </c>
      <c r="BD16" s="27" t="s">
        <v>24</v>
      </c>
      <c r="BE16" s="27" t="s">
        <v>24</v>
      </c>
      <c r="BF16" s="27" t="s">
        <v>24</v>
      </c>
      <c r="BG16" s="27" t="s">
        <v>24</v>
      </c>
      <c r="BH16" s="27" t="s">
        <v>24</v>
      </c>
      <c r="BI16" s="27" t="s">
        <v>24</v>
      </c>
      <c r="BJ16" s="27" t="s">
        <v>24</v>
      </c>
      <c r="BK16" s="27" t="s">
        <v>24</v>
      </c>
      <c r="BL16" s="27" t="s">
        <v>24</v>
      </c>
      <c r="BM16" s="27" t="s">
        <v>24</v>
      </c>
      <c r="BN16" s="27" t="s">
        <v>24</v>
      </c>
      <c r="BO16" s="27" t="s">
        <v>24</v>
      </c>
      <c r="BP16" s="27" t="s">
        <v>24</v>
      </c>
      <c r="BQ16" s="27" t="s">
        <v>24</v>
      </c>
      <c r="BR16" s="27" t="s">
        <v>24</v>
      </c>
      <c r="BS16" s="27" t="s">
        <v>24</v>
      </c>
      <c r="BT16" s="27" t="s">
        <v>24</v>
      </c>
      <c r="BU16" s="27" t="s">
        <v>24</v>
      </c>
      <c r="BV16" s="27" t="s">
        <v>24</v>
      </c>
      <c r="BW16" s="27" t="s">
        <v>24</v>
      </c>
      <c r="BX16" s="27" t="s">
        <v>24</v>
      </c>
      <c r="BY16" s="27" t="s">
        <v>24</v>
      </c>
      <c r="BZ16" s="27" t="s">
        <v>24</v>
      </c>
      <c r="CA16" s="27" t="s">
        <v>24</v>
      </c>
      <c r="CB16" s="27" t="s">
        <v>24</v>
      </c>
      <c r="CC16" s="27" t="s">
        <v>24</v>
      </c>
      <c r="CD16" s="27" t="s">
        <v>24</v>
      </c>
      <c r="CE16" s="27" t="s">
        <v>24</v>
      </c>
      <c r="CF16" s="27" t="s">
        <v>24</v>
      </c>
      <c r="CG16" s="27" t="s">
        <v>24</v>
      </c>
      <c r="CH16" s="27" t="s">
        <v>24</v>
      </c>
      <c r="CI16" s="27" t="s">
        <v>24</v>
      </c>
      <c r="CJ16" s="27" t="s">
        <v>24</v>
      </c>
      <c r="CK16" s="27" t="s">
        <v>24</v>
      </c>
      <c r="CL16" s="27" t="s">
        <v>24</v>
      </c>
      <c r="CM16" s="27" t="s">
        <v>24</v>
      </c>
      <c r="CN16" s="27" t="s">
        <v>24</v>
      </c>
      <c r="CO16" s="27" t="s">
        <v>24</v>
      </c>
      <c r="CQ16" s="28">
        <f t="shared" si="1"/>
        <v>1</v>
      </c>
      <c r="CR16" s="28">
        <f t="shared" si="2"/>
        <v>1</v>
      </c>
      <c r="CS16" s="28">
        <f t="shared" si="3"/>
        <v>0</v>
      </c>
      <c r="CT16" s="28">
        <f t="shared" si="4"/>
        <v>2</v>
      </c>
      <c r="CU16" s="28">
        <f t="shared" si="5"/>
        <v>1</v>
      </c>
      <c r="CV16" s="28">
        <f t="shared" si="6"/>
        <v>1</v>
      </c>
      <c r="CW16" s="28">
        <f t="shared" si="7"/>
        <v>0</v>
      </c>
      <c r="CX16" s="28">
        <f t="shared" si="8"/>
        <v>2</v>
      </c>
      <c r="CY16" s="28">
        <f t="shared" si="9"/>
        <v>0</v>
      </c>
      <c r="CZ16" s="28">
        <f t="shared" si="10"/>
        <v>0</v>
      </c>
      <c r="DA16" s="28">
        <f t="shared" si="11"/>
        <v>0</v>
      </c>
      <c r="DB16" s="28">
        <f t="shared" si="12"/>
        <v>0</v>
      </c>
      <c r="DC16" s="28">
        <f t="shared" si="13"/>
        <v>0</v>
      </c>
      <c r="DD16" s="28">
        <f t="shared" si="14"/>
        <v>0</v>
      </c>
      <c r="DE16" s="28">
        <f t="shared" si="15"/>
        <v>0</v>
      </c>
      <c r="DF16" s="28">
        <f t="shared" si="16"/>
        <v>0</v>
      </c>
      <c r="DG16" s="28">
        <f t="shared" si="17"/>
        <v>0</v>
      </c>
      <c r="DH16" s="28">
        <f t="shared" si="18"/>
        <v>0</v>
      </c>
      <c r="DI16" s="28">
        <f t="shared" si="19"/>
        <v>0</v>
      </c>
      <c r="DJ16" s="28">
        <f t="shared" si="20"/>
        <v>1</v>
      </c>
      <c r="DK16" s="28">
        <f t="shared" si="21"/>
        <v>0</v>
      </c>
      <c r="DL16" s="28">
        <f t="shared" si="22"/>
        <v>0</v>
      </c>
      <c r="DM16" s="28">
        <f t="shared" si="23"/>
        <v>0</v>
      </c>
      <c r="DN16" s="28">
        <f t="shared" si="24"/>
        <v>0</v>
      </c>
      <c r="DO16" s="28">
        <f t="shared" si="25"/>
        <v>0</v>
      </c>
      <c r="DP16" s="28">
        <f t="shared" si="26"/>
        <v>1</v>
      </c>
      <c r="DR16">
        <f t="shared" si="27"/>
        <v>4</v>
      </c>
      <c r="DS16">
        <f t="shared" si="28"/>
        <v>1</v>
      </c>
      <c r="DT16">
        <f t="shared" si="29"/>
        <v>4</v>
      </c>
      <c r="DU16">
        <f t="shared" si="30"/>
        <v>0</v>
      </c>
      <c r="DV16">
        <f t="shared" si="31"/>
        <v>0</v>
      </c>
      <c r="DW16">
        <f t="shared" si="32"/>
        <v>0</v>
      </c>
      <c r="DX16">
        <f t="shared" si="33"/>
        <v>0</v>
      </c>
      <c r="DY16">
        <f t="shared" si="34"/>
        <v>0</v>
      </c>
      <c r="DZ16">
        <f t="shared" si="35"/>
        <v>0</v>
      </c>
      <c r="EA16">
        <f t="shared" si="36"/>
        <v>0</v>
      </c>
      <c r="EB16">
        <f t="shared" si="37"/>
        <v>0</v>
      </c>
      <c r="EC16">
        <f t="shared" si="38"/>
        <v>2</v>
      </c>
      <c r="ED16">
        <f t="shared" si="39"/>
        <v>0</v>
      </c>
      <c r="EE16">
        <f t="shared" si="40"/>
        <v>0</v>
      </c>
      <c r="EF16">
        <f t="shared" si="41"/>
        <v>0</v>
      </c>
      <c r="EG16">
        <f t="shared" si="42"/>
        <v>0</v>
      </c>
      <c r="EH16">
        <f t="shared" si="43"/>
        <v>0</v>
      </c>
      <c r="EI16">
        <f t="shared" si="44"/>
        <v>0</v>
      </c>
      <c r="EJ16">
        <f t="shared" si="45"/>
        <v>0</v>
      </c>
      <c r="EK16">
        <f t="shared" si="46"/>
        <v>0</v>
      </c>
      <c r="EL16">
        <f t="shared" si="47"/>
        <v>0</v>
      </c>
      <c r="EM16">
        <f t="shared" si="48"/>
        <v>0</v>
      </c>
      <c r="EN16">
        <f t="shared" si="49"/>
        <v>0</v>
      </c>
      <c r="EO16">
        <f t="shared" si="50"/>
        <v>0</v>
      </c>
      <c r="EP16">
        <f t="shared" si="51"/>
        <v>0</v>
      </c>
      <c r="EQ16">
        <f t="shared" si="52"/>
        <v>0</v>
      </c>
      <c r="ER16">
        <f t="shared" si="53"/>
        <v>0</v>
      </c>
      <c r="ES16">
        <f t="shared" si="54"/>
        <v>0</v>
      </c>
      <c r="ET16">
        <f t="shared" si="55"/>
        <v>0</v>
      </c>
      <c r="EU16">
        <f t="shared" si="56"/>
        <v>0</v>
      </c>
      <c r="EV16">
        <f t="shared" si="57"/>
        <v>0</v>
      </c>
      <c r="EW16">
        <f t="shared" si="58"/>
        <v>0</v>
      </c>
      <c r="EX16">
        <f t="shared" si="59"/>
        <v>0</v>
      </c>
      <c r="EY16">
        <f t="shared" si="60"/>
        <v>0</v>
      </c>
      <c r="EZ16">
        <f t="shared" si="61"/>
        <v>0</v>
      </c>
      <c r="FA16">
        <f t="shared" si="62"/>
        <v>0</v>
      </c>
      <c r="FB16">
        <f t="shared" si="63"/>
        <v>0</v>
      </c>
      <c r="FC16">
        <f t="shared" si="64"/>
        <v>0</v>
      </c>
      <c r="FD16">
        <f t="shared" si="65"/>
        <v>16</v>
      </c>
      <c r="FE16">
        <f t="shared" si="66"/>
        <v>0</v>
      </c>
      <c r="FF16">
        <f t="shared" si="67"/>
        <v>0</v>
      </c>
      <c r="FG16">
        <f t="shared" si="68"/>
        <v>0</v>
      </c>
      <c r="FH16">
        <f t="shared" si="69"/>
        <v>0</v>
      </c>
      <c r="FI16">
        <f t="shared" si="70"/>
        <v>0</v>
      </c>
      <c r="FJ16">
        <f t="shared" si="71"/>
        <v>0</v>
      </c>
      <c r="FK16">
        <f t="shared" si="72"/>
        <v>0</v>
      </c>
      <c r="FL16">
        <f t="shared" si="73"/>
        <v>0</v>
      </c>
      <c r="FM16">
        <f t="shared" si="74"/>
        <v>0</v>
      </c>
      <c r="FN16">
        <f t="shared" si="75"/>
        <v>0</v>
      </c>
      <c r="FO16">
        <f t="shared" si="76"/>
        <v>0</v>
      </c>
      <c r="FP16">
        <f t="shared" si="77"/>
        <v>0</v>
      </c>
      <c r="FQ16">
        <f t="shared" si="78"/>
        <v>0</v>
      </c>
      <c r="FR16">
        <f t="shared" si="79"/>
        <v>0</v>
      </c>
      <c r="FS16">
        <f t="shared" si="80"/>
        <v>0</v>
      </c>
      <c r="FT16">
        <f t="shared" si="81"/>
        <v>0</v>
      </c>
      <c r="FU16">
        <f t="shared" si="82"/>
        <v>0</v>
      </c>
      <c r="FV16">
        <f t="shared" si="83"/>
        <v>0</v>
      </c>
      <c r="FW16">
        <f t="shared" si="84"/>
        <v>0</v>
      </c>
      <c r="FX16">
        <f t="shared" si="85"/>
        <v>0</v>
      </c>
      <c r="FY16">
        <f t="shared" si="86"/>
        <v>0</v>
      </c>
      <c r="FZ16">
        <f t="shared" si="87"/>
        <v>0</v>
      </c>
      <c r="GA16">
        <f t="shared" si="88"/>
        <v>0</v>
      </c>
      <c r="GB16">
        <f t="shared" si="89"/>
        <v>0</v>
      </c>
      <c r="GC16">
        <f t="shared" si="90"/>
        <v>0</v>
      </c>
      <c r="GD16">
        <f t="shared" si="91"/>
        <v>0</v>
      </c>
      <c r="GE16">
        <f t="shared" si="92"/>
        <v>0</v>
      </c>
      <c r="GF16">
        <f t="shared" si="93"/>
        <v>0</v>
      </c>
      <c r="GG16">
        <f t="shared" si="94"/>
        <v>0</v>
      </c>
      <c r="GH16">
        <f t="shared" si="95"/>
        <v>0</v>
      </c>
      <c r="GI16">
        <f t="shared" si="96"/>
        <v>0</v>
      </c>
      <c r="GJ16">
        <f t="shared" si="97"/>
        <v>0</v>
      </c>
      <c r="GK16">
        <f t="shared" si="98"/>
        <v>0</v>
      </c>
      <c r="GL16">
        <f t="shared" si="99"/>
        <v>0</v>
      </c>
      <c r="GM16">
        <f t="shared" si="100"/>
        <v>0</v>
      </c>
      <c r="GN16">
        <f t="shared" si="101"/>
        <v>0</v>
      </c>
      <c r="GO16">
        <f t="shared" si="102"/>
        <v>0</v>
      </c>
      <c r="GP16">
        <f t="shared" si="103"/>
        <v>0</v>
      </c>
      <c r="GQ16">
        <f t="shared" si="104"/>
        <v>0</v>
      </c>
      <c r="GR16">
        <f t="shared" si="105"/>
        <v>0</v>
      </c>
      <c r="GS16">
        <f t="shared" si="106"/>
        <v>0</v>
      </c>
      <c r="GT16">
        <f t="shared" si="107"/>
        <v>0</v>
      </c>
      <c r="GU16">
        <f t="shared" si="108"/>
        <v>0</v>
      </c>
      <c r="GW16" s="278">
        <f t="shared" si="109"/>
        <v>3.1193941450733895</v>
      </c>
      <c r="GX16" s="278">
        <f t="shared" si="110"/>
        <v>0</v>
      </c>
      <c r="GY16" s="278">
        <f t="shared" si="111"/>
        <v>0</v>
      </c>
      <c r="GZ16" s="278">
        <f t="shared" si="112"/>
        <v>0.47153106989505134</v>
      </c>
      <c r="HA16" s="278">
        <f t="shared" si="113"/>
        <v>0</v>
      </c>
      <c r="HB16" s="278">
        <f t="shared" si="114"/>
        <v>3.5909252149684407</v>
      </c>
      <c r="HC16" s="278">
        <f t="shared" si="115"/>
        <v>0.77984853626834738</v>
      </c>
      <c r="HE16">
        <f>IFERROR(VLOOKUP(_xlfn.NUMBERVALUE(MID(L16, SEARCH("!", L16)+1, SEARCH("+", L16)-SEARCH("!", L16)-1)), RankingsX!$A$2:$BJ$129, 62, FALSE),0)</f>
        <v>0.76853619751861491</v>
      </c>
      <c r="HF16">
        <f>IFERROR(VLOOKUP(_xlfn.NUMBERVALUE(MID(M16, SEARCH("!", M16)+1, SEARCH("+", M16)-SEARCH("!", M16)-1)), RankingsX!$A$2:$BJ$129, 62, FALSE),0)</f>
        <v>0.69810728334138406</v>
      </c>
      <c r="HG16">
        <f>IFERROR(VLOOKUP(_xlfn.NUMBERVALUE(MID(N16, SEARCH("!", N16)+1, SEARCH("+", N16)-SEARCH("!", N16)-1)), RankingsX!$A$2:$BJ$129, 62, FALSE),0)</f>
        <v>0.80481929864899637</v>
      </c>
      <c r="HH16">
        <f>IFERROR(VLOOKUP(_xlfn.NUMBERVALUE(MID(O16, SEARCH("!", O16)+1, SEARCH("+", O16)-SEARCH("!", O16)-1)), RankingsX!$A$2:$BJ$129, 62, FALSE),0)</f>
        <v>0</v>
      </c>
      <c r="HI16">
        <f>IFERROR(VLOOKUP(_xlfn.NUMBERVALUE(MID(P16, SEARCH("!", P16)+1, SEARCH("+", P16)-SEARCH("!", P16)-1)), RankingsX!$A$2:$BJ$129, 62, FALSE),0)</f>
        <v>0</v>
      </c>
      <c r="HJ16">
        <f>IFERROR(VLOOKUP(_xlfn.NUMBERVALUE(MID(Q16, SEARCH("!", Q16)+1, SEARCH("+", Q16)-SEARCH("!", Q16)-1)), RankingsX!$A$2:$BJ$129, 62, FALSE),0)</f>
        <v>0</v>
      </c>
      <c r="HK16">
        <f>IFERROR(VLOOKUP(_xlfn.NUMBERVALUE(MID(R16, SEARCH("!", R16)+1, SEARCH("+", R16)-SEARCH("!", R16)-1)), RankingsX!$A$2:$BJ$129, 62, FALSE),0)</f>
        <v>0</v>
      </c>
      <c r="HL16">
        <f>IFERROR(VLOOKUP(_xlfn.NUMBERVALUE(MID(S16, SEARCH("!", S16)+1, SEARCH("+", S16)-SEARCH("!", S16)-1)), RankingsX!$A$2:$BJ$129, 62, FALSE),0)</f>
        <v>0</v>
      </c>
      <c r="HM16">
        <f>IFERROR(VLOOKUP(_xlfn.NUMBERVALUE(MID(T16, SEARCH("!", T16)+1, SEARCH("+", T16)-SEARCH("!", T16)-1)), RankingsX!$A$2:$BJ$129, 62, FALSE),0)</f>
        <v>0</v>
      </c>
      <c r="HN16">
        <f>IFERROR(VLOOKUP(_xlfn.NUMBERVALUE(MID(U16, SEARCH("!", U16)+1, SEARCH("+", U16)-SEARCH("!", U16)-1)), RankingsX!$A$2:$BJ$129, 62, FALSE),0)</f>
        <v>0</v>
      </c>
      <c r="HO16">
        <f>IFERROR(VLOOKUP(_xlfn.NUMBERVALUE(MID(V16, SEARCH("!", V16)+1, SEARCH("+", V16)-SEARCH("!", V16)-1)), RankingsX!$A$2:$BJ$129, 62, FALSE),0)</f>
        <v>0</v>
      </c>
      <c r="HP16">
        <f>IFERROR(VLOOKUP(_xlfn.NUMBERVALUE(MID(W16, SEARCH("!", W16)+1, SEARCH("+", W16)-SEARCH("!", W16)-1)), RankingsX!$A$2:$BJ$129, 62, FALSE),0)</f>
        <v>0.84793136556439419</v>
      </c>
      <c r="HQ16">
        <f>IFERROR(VLOOKUP(_xlfn.NUMBERVALUE(MID(X16, SEARCH("!", X16)+1, SEARCH("+", X16)-SEARCH("!", X16)-1)), RankingsX!$A$2:$BJ$129, 62, FALSE),0)</f>
        <v>0</v>
      </c>
      <c r="HR16">
        <f>IFERROR(VLOOKUP(_xlfn.NUMBERVALUE(MID(Y16, SEARCH("!", Y16)+1, SEARCH("+", Y16)-SEARCH("!", Y16)-1)), RankingsX!$A$2:$BJ$129, 62, FALSE),0)</f>
        <v>0</v>
      </c>
      <c r="HS16">
        <f>IFERROR(VLOOKUP(_xlfn.NUMBERVALUE(MID(Z16, SEARCH("!", Z16)+1, SEARCH("+", Z16)-SEARCH("!", Z16)-1)), RankingsX!$A$2:$BJ$129, 62, FALSE),0)</f>
        <v>0</v>
      </c>
      <c r="HT16">
        <f>IFERROR(VLOOKUP(_xlfn.NUMBERVALUE(MID(AA16, SEARCH("!", AA16)+1, SEARCH("+", AA16)-SEARCH("!", AA16)-1)), RankingsX!$A$2:$BJ$129, 62, FALSE),0)</f>
        <v>0</v>
      </c>
      <c r="HU16">
        <f>IFERROR(VLOOKUP(_xlfn.NUMBERVALUE(MID(AB16, SEARCH("!", AB16)+1, SEARCH("+", AB16)-SEARCH("!", AB16)-1)), RankingsX!$A$2:$BJ$129, 62, FALSE),0)</f>
        <v>0</v>
      </c>
      <c r="HV16">
        <f>IFERROR(VLOOKUP(_xlfn.NUMBERVALUE(MID(AC16, SEARCH("!", AC16)+1, SEARCH("+", AC16)-SEARCH("!", AC16)-1)), RankingsX!$A$2:$BJ$129, 62, FALSE),0)</f>
        <v>0</v>
      </c>
      <c r="HW16">
        <f>IFERROR(VLOOKUP(_xlfn.NUMBERVALUE(MID(AD16, SEARCH("!", AD16)+1, SEARCH("+", AD16)-SEARCH("!", AD16)-1)), RankingsX!$A$2:$BJ$129, 62, FALSE),0)</f>
        <v>0</v>
      </c>
      <c r="HX16">
        <f>IFERROR(VLOOKUP(_xlfn.NUMBERVALUE(MID(AE16, SEARCH("!", AE16)+1, SEARCH("+", AE16)-SEARCH("!", AE16)-1)), RankingsX!$A$2:$BJ$129, 62, FALSE),0)</f>
        <v>0</v>
      </c>
      <c r="HY16">
        <f>IFERROR(VLOOKUP(_xlfn.NUMBERVALUE(MID(AF16, SEARCH("!", AF16)+1, SEARCH("+", AF16)-SEARCH("!", AF16)-1)), RankingsX!$A$2:$BJ$129, 62, FALSE),0)</f>
        <v>0</v>
      </c>
      <c r="HZ16">
        <f>IFERROR(VLOOKUP(_xlfn.NUMBERVALUE(MID(AG16, SEARCH("!", AG16)+1, SEARCH("+", AG16)-SEARCH("!", AG16)-1)), RankingsX!$A$2:$BJ$129, 62, FALSE),0)</f>
        <v>0</v>
      </c>
      <c r="IA16">
        <f>IFERROR(VLOOKUP(_xlfn.NUMBERVALUE(MID(AH16, SEARCH("!", AH16)+1, SEARCH("+", AH16)-SEARCH("!", AH16)-1)), RankingsX!$A$2:$BJ$129, 62, FALSE),0)</f>
        <v>0</v>
      </c>
      <c r="IB16">
        <f>IFERROR(VLOOKUP(_xlfn.NUMBERVALUE(MID(AI16, SEARCH("!", AI16)+1, SEARCH("+", AI16)-SEARCH("!", AI16)-1)), RankingsX!$A$2:$BJ$129, 62, FALSE),0)</f>
        <v>0</v>
      </c>
      <c r="IC16">
        <f>IFERROR(VLOOKUP(_xlfn.NUMBERVALUE(MID(AJ16, SEARCH("!", AJ16)+1, SEARCH("+", AJ16)-SEARCH("!", AJ16)-1)), RankingsX!$A$2:$BJ$129, 62, FALSE),0)</f>
        <v>0</v>
      </c>
      <c r="ID16">
        <f>IFERROR(VLOOKUP(_xlfn.NUMBERVALUE(MID(AK16, SEARCH("!", AK16)+1, SEARCH("+", AK16)-SEARCH("!", AK16)-1)), RankingsX!$A$2:$BJ$129, 62, FALSE),0)</f>
        <v>0</v>
      </c>
      <c r="IE16">
        <f>IFERROR(VLOOKUP(_xlfn.NUMBERVALUE(MID(AL16, SEARCH("!", AL16)+1, SEARCH("+", AL16)-SEARCH("!", AL16)-1)), RankingsX!$A$2:$BJ$129, 62, FALSE),0)</f>
        <v>0</v>
      </c>
      <c r="IF16">
        <f>IFERROR(VLOOKUP(_xlfn.NUMBERVALUE(MID(AM16, SEARCH("!", AM16)+1, SEARCH("+", AM16)-SEARCH("!", AM16)-1)), RankingsX!$A$2:$BJ$129, 62, FALSE),0)</f>
        <v>0</v>
      </c>
      <c r="IG16">
        <f>IFERROR(VLOOKUP(_xlfn.NUMBERVALUE(MID(AN16, SEARCH("!", AN16)+1, SEARCH("+", AN16)-SEARCH("!", AN16)-1)), RankingsX!$A$2:$BJ$129, 62, FALSE),0)</f>
        <v>0</v>
      </c>
      <c r="IH16">
        <f>IFERROR(VLOOKUP(_xlfn.NUMBERVALUE(MID(AO16, SEARCH("!", AO16)+1, SEARCH("+", AO16)-SEARCH("!", AO16)-1)), RankingsX!$A$2:$BJ$129, 62, FALSE),0)</f>
        <v>0</v>
      </c>
      <c r="II16">
        <f>IFERROR(VLOOKUP(_xlfn.NUMBERVALUE(MID(AP16, SEARCH("!", AP16)+1, SEARCH("+", AP16)-SEARCH("!", AP16)-1)), RankingsX!$A$2:$BJ$129, 62, FALSE),0)</f>
        <v>0</v>
      </c>
      <c r="IJ16">
        <f>IFERROR(VLOOKUP(_xlfn.NUMBERVALUE(MID(AQ16, SEARCH("!", AQ16)+1, SEARCH("+", AQ16)-SEARCH("!", AQ16)-1)), RankingsX!$A$2:$BJ$129, 62, FALSE),0)</f>
        <v>0</v>
      </c>
      <c r="IK16">
        <f>IFERROR(VLOOKUP(_xlfn.NUMBERVALUE(MID(AR16, SEARCH("!", AR16)+1, SEARCH("+", AR16)-SEARCH("!", AR16)-1)), RankingsX!$A$2:$BJ$129, 62, FALSE),0)</f>
        <v>0</v>
      </c>
      <c r="IL16">
        <f>IFERROR(VLOOKUP(_xlfn.NUMBERVALUE(MID(AS16, SEARCH("!", AS16)+1, SEARCH("+", AS16)-SEARCH("!", AS16)-1)), RankingsX!$A$2:$BJ$129, 62, FALSE),0)</f>
        <v>0</v>
      </c>
      <c r="IM16">
        <f>IFERROR(VLOOKUP(_xlfn.NUMBERVALUE(MID(AT16, SEARCH("!", AT16)+1, SEARCH("+", AT16)-SEARCH("!", AT16)-1)), RankingsX!$A$2:$BJ$129, 62, FALSE),0)</f>
        <v>0</v>
      </c>
      <c r="IN16">
        <f>IFERROR(VLOOKUP(_xlfn.NUMBERVALUE(MID(AU16, SEARCH("!", AU16)+1, SEARCH("+", AU16)-SEARCH("!", AU16)-1)), RankingsX!$A$2:$BJ$129, 62, FALSE),0)</f>
        <v>0</v>
      </c>
      <c r="IO16">
        <f>IFERROR(VLOOKUP(_xlfn.NUMBERVALUE(MID(AV16, SEARCH("!", AV16)+1, SEARCH("+", AV16)-SEARCH("!", AV16)-1)), RankingsX!$A$2:$BJ$129, 62, FALSE),0)</f>
        <v>0</v>
      </c>
      <c r="IP16">
        <f>IFERROR(VLOOKUP(_xlfn.NUMBERVALUE(MID(AW16, SEARCH("!", AW16)+1, SEARCH("+", AW16)-SEARCH("!", AW16)-1)), RankingsX!$A$2:$BJ$129, 62, FALSE),0)</f>
        <v>0</v>
      </c>
      <c r="IQ16">
        <f>IFERROR(VLOOKUP(_xlfn.NUMBERVALUE(MID(AX16, SEARCH("!", AX16)+1, SEARCH("+", AX16)-SEARCH("!", AX16)-1)), RankingsX!$A$2:$BJ$129, 62, FALSE),0)</f>
        <v>0.47153106989505134</v>
      </c>
      <c r="IR16">
        <f>IFERROR(VLOOKUP(_xlfn.NUMBERVALUE(MID(AY16, SEARCH("!", AY16)+1, SEARCH("+", AY16)-SEARCH("!", AY16)-1)), RankingsX!$A$2:$BJ$129, 62, FALSE),0)</f>
        <v>0</v>
      </c>
      <c r="IS16">
        <f>IFERROR(VLOOKUP(_xlfn.NUMBERVALUE(MID(AZ16, SEARCH("!", AZ16)+1, SEARCH("+", AZ16)-SEARCH("!", AZ16)-1)), RankingsX!$A$2:$BJ$129, 62, FALSE),0)</f>
        <v>0</v>
      </c>
      <c r="IT16">
        <f>IFERROR(VLOOKUP(_xlfn.NUMBERVALUE(MID(BA16, SEARCH("!", BA16)+1, SEARCH("+", BA16)-SEARCH("!", BA16)-1)), RankingsX!$A$2:$BJ$129, 62, FALSE),0)</f>
        <v>0</v>
      </c>
      <c r="IU16">
        <f>IFERROR(VLOOKUP(_xlfn.NUMBERVALUE(MID(BB16, SEARCH("!", BB16)+1, SEARCH("+", BB16)-SEARCH("!", BB16)-1)), RankingsX!$A$2:$BJ$129, 62, FALSE),0)</f>
        <v>0</v>
      </c>
      <c r="IV16">
        <f>IFERROR(VLOOKUP(_xlfn.NUMBERVALUE(MID(BC16, SEARCH("!", BC16)+1, SEARCH("+", BC16)-SEARCH("!", BC16)-1)), RankingsX!$A$2:$BJ$129, 62, FALSE),0)</f>
        <v>0</v>
      </c>
      <c r="IW16">
        <f>IFERROR(VLOOKUP(_xlfn.NUMBERVALUE(MID(BD16, SEARCH("!", BD16)+1, SEARCH("+", BD16)-SEARCH("!", BD16)-1)), RankingsX!$A$2:$BJ$129, 62, FALSE),0)</f>
        <v>0</v>
      </c>
      <c r="IX16">
        <f>IFERROR(VLOOKUP(_xlfn.NUMBERVALUE(MID(BE16, SEARCH("!", BE16)+1, SEARCH("+", BE16)-SEARCH("!", BE16)-1)), RankingsX!$A$2:$BJ$129, 62, FALSE),0)</f>
        <v>0</v>
      </c>
      <c r="IY16">
        <f>IFERROR(VLOOKUP(_xlfn.NUMBERVALUE(MID(BF16, SEARCH("!", BF16)+1, SEARCH("+", BF16)-SEARCH("!", BF16)-1)), RankingsX!$A$2:$BJ$129, 62, FALSE),0)</f>
        <v>0</v>
      </c>
      <c r="IZ16">
        <f>IFERROR(VLOOKUP(_xlfn.NUMBERVALUE(MID(BG16, SEARCH("!", BG16)+1, SEARCH("+", BG16)-SEARCH("!", BG16)-1)), RankingsX!$A$2:$BJ$129, 62, FALSE),0)</f>
        <v>0</v>
      </c>
      <c r="JA16">
        <f>IFERROR(VLOOKUP(_xlfn.NUMBERVALUE(MID(BH16, SEARCH("!", BH16)+1, SEARCH("+", BH16)-SEARCH("!", BH16)-1)), RankingsX!$A$2:$BJ$129, 62, FALSE),0)</f>
        <v>0</v>
      </c>
      <c r="JB16">
        <f>IFERROR(VLOOKUP(_xlfn.NUMBERVALUE(MID(BI16, SEARCH("!", BI16)+1, SEARCH("+", BI16)-SEARCH("!", BI16)-1)), RankingsX!$A$2:$BJ$129, 62, FALSE),0)</f>
        <v>0</v>
      </c>
      <c r="JC16">
        <f>IFERROR(VLOOKUP(_xlfn.NUMBERVALUE(MID(BJ16, SEARCH("!", BJ16)+1, SEARCH("+", BJ16)-SEARCH("!", BJ16)-1)), RankingsX!$A$2:$BJ$129, 62, FALSE),0)</f>
        <v>0</v>
      </c>
      <c r="JD16">
        <f>IFERROR(VLOOKUP(_xlfn.NUMBERVALUE(MID(BK16, SEARCH("!", BK16)+1, SEARCH("+", BK16)-SEARCH("!", BK16)-1)), RankingsX!$A$2:$BJ$129, 62, FALSE),0)</f>
        <v>0</v>
      </c>
      <c r="JE16">
        <f>IFERROR(VLOOKUP(_xlfn.NUMBERVALUE(MID(BL16, SEARCH("!", BL16)+1, SEARCH("+", BL16)-SEARCH("!", BL16)-1)), RankingsX!$A$2:$BJ$129, 62, FALSE),0)</f>
        <v>0</v>
      </c>
      <c r="JF16">
        <f>IFERROR(VLOOKUP(_xlfn.NUMBERVALUE(MID(BM16, SEARCH("!", BM16)+1, SEARCH("+", BM16)-SEARCH("!", BM16)-1)), RankingsX!$A$2:$BJ$129, 62, FALSE),0)</f>
        <v>0</v>
      </c>
      <c r="JG16">
        <f>IFERROR(VLOOKUP(_xlfn.NUMBERVALUE(MID(BN16, SEARCH("!", BN16)+1, SEARCH("+", BN16)-SEARCH("!", BN16)-1)), RankingsX!$A$2:$BJ$129, 62, FALSE),0)</f>
        <v>0</v>
      </c>
      <c r="JH16">
        <f>IFERROR(VLOOKUP(_xlfn.NUMBERVALUE(MID(BO16, SEARCH("!", BO16)+1, SEARCH("+", BO16)-SEARCH("!", BO16)-1)), RankingsX!$A$2:$BJ$129, 62, FALSE),0)</f>
        <v>0</v>
      </c>
      <c r="JI16">
        <f>IFERROR(VLOOKUP(_xlfn.NUMBERVALUE(MID(BP16, SEARCH("!", BP16)+1, SEARCH("+", BP16)-SEARCH("!", BP16)-1)), RankingsX!$A$2:$BJ$129, 62, FALSE),0)</f>
        <v>0</v>
      </c>
      <c r="JJ16">
        <f>IFERROR(VLOOKUP(_xlfn.NUMBERVALUE(MID(BQ16, SEARCH("!", BQ16)+1, SEARCH("+", BQ16)-SEARCH("!", BQ16)-1)), RankingsX!$A$2:$BJ$129, 62, FALSE),0)</f>
        <v>0</v>
      </c>
      <c r="JK16">
        <f>IFERROR(VLOOKUP(_xlfn.NUMBERVALUE(MID(BR16, SEARCH("!", BR16)+1, SEARCH("+", BR16)-SEARCH("!", BR16)-1)), RankingsX!$A$2:$BJ$129, 62, FALSE),0)</f>
        <v>0</v>
      </c>
      <c r="JL16">
        <f>IFERROR(VLOOKUP(_xlfn.NUMBERVALUE(MID(BS16, SEARCH("!", BS16)+1, SEARCH("+", BS16)-SEARCH("!", BS16)-1)), RankingsX!$A$2:$BJ$129, 62, FALSE),0)</f>
        <v>0</v>
      </c>
      <c r="JM16">
        <f>IFERROR(VLOOKUP(_xlfn.NUMBERVALUE(MID(BT16, SEARCH("!", BT16)+1, SEARCH("+", BT16)-SEARCH("!", BT16)-1)), RankingsX!$A$2:$BJ$129, 62, FALSE),0)</f>
        <v>0</v>
      </c>
      <c r="JN16">
        <f>IFERROR(VLOOKUP(_xlfn.NUMBERVALUE(MID(BU16, SEARCH("!", BU16)+1, SEARCH("+", BU16)-SEARCH("!", BU16)-1)), RankingsX!$A$2:$BJ$129, 62, FALSE),0)</f>
        <v>0</v>
      </c>
      <c r="JO16">
        <f>IFERROR(VLOOKUP(_xlfn.NUMBERVALUE(MID(BV16, SEARCH("!", BV16)+1, SEARCH("+", BV16)-SEARCH("!", BV16)-1)), RankingsX!$A$2:$BJ$129, 62, FALSE),0)</f>
        <v>0</v>
      </c>
      <c r="JP16">
        <f>IFERROR(VLOOKUP(_xlfn.NUMBERVALUE(MID(BW16, SEARCH("!", BW16)+1, SEARCH("+", BW16)-SEARCH("!", BW16)-1)), RankingsX!$A$2:$BJ$129, 62, FALSE),0)</f>
        <v>0</v>
      </c>
      <c r="JQ16">
        <f>IFERROR(VLOOKUP(_xlfn.NUMBERVALUE(MID(BX16, SEARCH("!", BX16)+1, SEARCH("+", BX16)-SEARCH("!", BX16)-1)), RankingsX!$A$2:$BJ$129, 62, FALSE),0)</f>
        <v>0</v>
      </c>
      <c r="JR16">
        <f>IFERROR(VLOOKUP(_xlfn.NUMBERVALUE(MID(BY16, SEARCH("!", BY16)+1, SEARCH("+", BY16)-SEARCH("!", BY16)-1)), RankingsX!$A$2:$BJ$129, 62, FALSE),0)</f>
        <v>0</v>
      </c>
      <c r="JS16">
        <f>IFERROR(VLOOKUP(_xlfn.NUMBERVALUE(MID(BZ16, SEARCH("!", BZ16)+1, SEARCH("+", BZ16)-SEARCH("!", BZ16)-1)), RankingsX!$A$2:$BJ$129, 62, FALSE),0)</f>
        <v>0</v>
      </c>
      <c r="JT16">
        <f>IFERROR(VLOOKUP(_xlfn.NUMBERVALUE(MID(CA16, SEARCH("!", CA16)+1, SEARCH("+", CA16)-SEARCH("!", CA16)-1)), RankingsX!$A$2:$BJ$129, 62, FALSE),0)</f>
        <v>0</v>
      </c>
      <c r="JU16">
        <f>IFERROR(VLOOKUP(_xlfn.NUMBERVALUE(MID(CB16, SEARCH("!", CB16)+1, SEARCH("+", CB16)-SEARCH("!", CB16)-1)), RankingsX!$A$2:$BJ$129, 62, FALSE),0)</f>
        <v>0</v>
      </c>
      <c r="JV16">
        <f>IFERROR(VLOOKUP(_xlfn.NUMBERVALUE(MID(CC16, SEARCH("!", CC16)+1, SEARCH("+", CC16)-SEARCH("!", CC16)-1)), RankingsX!$A$2:$BJ$129, 62, FALSE),0)</f>
        <v>0</v>
      </c>
      <c r="JW16">
        <f>IFERROR(VLOOKUP(_xlfn.NUMBERVALUE(MID(CD16, SEARCH("!", CD16)+1, SEARCH("+", CD16)-SEARCH("!", CD16)-1)), RankingsX!$A$2:$BJ$129, 62, FALSE),0)</f>
        <v>0</v>
      </c>
      <c r="JX16">
        <f>IFERROR(VLOOKUP(_xlfn.NUMBERVALUE(MID(CE16, SEARCH("!", CE16)+1, SEARCH("+", CE16)-SEARCH("!", CE16)-1)), RankingsX!$A$2:$BJ$129, 62, FALSE),0)</f>
        <v>0</v>
      </c>
      <c r="JY16">
        <f>IFERROR(VLOOKUP(_xlfn.NUMBERVALUE(MID(CF16, SEARCH("!", CF16)+1, SEARCH("+", CF16)-SEARCH("!", CF16)-1)), RankingsX!$A$2:$BJ$129, 62, FALSE),0)</f>
        <v>0</v>
      </c>
      <c r="JZ16">
        <f>IFERROR(VLOOKUP(_xlfn.NUMBERVALUE(MID(CG16, SEARCH("!", CG16)+1, SEARCH("+", CG16)-SEARCH("!", CG16)-1)), RankingsX!$A$2:$BJ$129, 62, FALSE),0)</f>
        <v>0</v>
      </c>
      <c r="KA16">
        <f>IFERROR(VLOOKUP(_xlfn.NUMBERVALUE(MID(CH16, SEARCH("!", CH16)+1, SEARCH("+", CH16)-SEARCH("!", CH16)-1)), RankingsX!$A$2:$BJ$129, 62, FALSE),0)</f>
        <v>0</v>
      </c>
      <c r="KB16">
        <f>IFERROR(VLOOKUP(_xlfn.NUMBERVALUE(MID(CI16, SEARCH("!", CI16)+1, SEARCH("+", CI16)-SEARCH("!", CI16)-1)), RankingsX!$A$2:$BJ$129, 62, FALSE),0)</f>
        <v>0</v>
      </c>
      <c r="KC16">
        <f>IFERROR(VLOOKUP(_xlfn.NUMBERVALUE(MID(CJ16, SEARCH("!", CJ16)+1, SEARCH("+", CJ16)-SEARCH("!", CJ16)-1)), RankingsX!$A$2:$BJ$129, 62, FALSE),0)</f>
        <v>0</v>
      </c>
      <c r="KD16">
        <f>IFERROR(VLOOKUP(_xlfn.NUMBERVALUE(MID(CK16, SEARCH("!", CK16)+1, SEARCH("+", CK16)-SEARCH("!", CK16)-1)), RankingsX!$A$2:$BJ$129, 62, FALSE),0)</f>
        <v>0</v>
      </c>
      <c r="KE16">
        <f>IFERROR(VLOOKUP(_xlfn.NUMBERVALUE(MID(CL16, SEARCH("!", CL16)+1, SEARCH("+", CL16)-SEARCH("!", CL16)-1)), RankingsX!$A$2:$BJ$129, 62, FALSE),0)</f>
        <v>0</v>
      </c>
      <c r="KF16">
        <f>IFERROR(VLOOKUP(_xlfn.NUMBERVALUE(MID(CM16, SEARCH("!", CM16)+1, SEARCH("+", CM16)-SEARCH("!", CM16)-1)), RankingsX!$A$2:$BJ$129, 62, FALSE),0)</f>
        <v>0</v>
      </c>
      <c r="KG16">
        <f>IFERROR(VLOOKUP(_xlfn.NUMBERVALUE(MID(CN16, SEARCH("!", CN16)+1, SEARCH("+", CN16)-SEARCH("!", CN16)-1)), RankingsX!$A$2:$BJ$129, 62, FALSE),0)</f>
        <v>0</v>
      </c>
      <c r="KH16">
        <f>IFERROR(VLOOKUP(_xlfn.NUMBERVALUE(MID(CO16, SEARCH("!", CO16)+1, SEARCH("+", CO16)-SEARCH("!", CO16)-1)), RankingsX!$A$2:$BJ$129, 62, FALSE),0)</f>
        <v>0</v>
      </c>
      <c r="KJ16" s="28">
        <f t="shared" si="116"/>
        <v>62</v>
      </c>
      <c r="KK16" s="28">
        <f t="shared" si="117"/>
        <v>0</v>
      </c>
      <c r="KL16" s="28">
        <f t="shared" si="118"/>
        <v>0</v>
      </c>
      <c r="KM16" s="28">
        <f t="shared" si="119"/>
        <v>15</v>
      </c>
      <c r="KN16" s="28">
        <f t="shared" si="120"/>
        <v>0</v>
      </c>
      <c r="KO16" s="28">
        <f t="shared" si="121"/>
        <v>62</v>
      </c>
      <c r="KP16" s="28">
        <f t="shared" si="122"/>
        <v>77</v>
      </c>
      <c r="KS16" s="27" t="str">
        <f t="shared" si="123"/>
        <v>16</v>
      </c>
      <c r="KT16" s="27" t="str">
        <f t="shared" si="124"/>
        <v>21</v>
      </c>
      <c r="KU16" s="27" t="str">
        <f t="shared" si="125"/>
        <v>15</v>
      </c>
      <c r="KV16" s="27">
        <f t="shared" si="126"/>
        <v>0</v>
      </c>
      <c r="KW16" s="27">
        <f t="shared" si="127"/>
        <v>0</v>
      </c>
      <c r="KX16" s="27">
        <f t="shared" si="128"/>
        <v>0</v>
      </c>
      <c r="KY16" s="27">
        <f t="shared" si="129"/>
        <v>0</v>
      </c>
      <c r="KZ16" s="27">
        <f t="shared" si="130"/>
        <v>0</v>
      </c>
      <c r="LA16" s="27">
        <f t="shared" si="131"/>
        <v>0</v>
      </c>
      <c r="LB16" s="27">
        <f t="shared" si="132"/>
        <v>0</v>
      </c>
      <c r="LC16" s="27">
        <f t="shared" si="133"/>
        <v>0</v>
      </c>
      <c r="LD16" s="27" t="str">
        <f t="shared" si="134"/>
        <v>10</v>
      </c>
      <c r="LE16" s="27">
        <f t="shared" si="135"/>
        <v>0</v>
      </c>
      <c r="LF16" s="27">
        <f t="shared" si="136"/>
        <v>0</v>
      </c>
      <c r="LG16" s="27">
        <f t="shared" si="137"/>
        <v>0</v>
      </c>
      <c r="LH16" s="27">
        <f t="shared" si="138"/>
        <v>0</v>
      </c>
      <c r="LI16" s="27">
        <f t="shared" si="139"/>
        <v>0</v>
      </c>
      <c r="LJ16" s="27">
        <f t="shared" si="140"/>
        <v>0</v>
      </c>
      <c r="LK16" s="27">
        <f t="shared" si="141"/>
        <v>0</v>
      </c>
      <c r="LL16" s="27">
        <f t="shared" si="142"/>
        <v>0</v>
      </c>
      <c r="LM16" s="27">
        <f t="shared" si="143"/>
        <v>0</v>
      </c>
      <c r="LN16" s="27">
        <f t="shared" si="144"/>
        <v>0</v>
      </c>
      <c r="LO16" s="27">
        <f t="shared" si="145"/>
        <v>0</v>
      </c>
      <c r="LP16" s="27">
        <f t="shared" si="146"/>
        <v>0</v>
      </c>
      <c r="LQ16" s="27">
        <f t="shared" si="147"/>
        <v>0</v>
      </c>
      <c r="LR16" s="27">
        <f t="shared" si="148"/>
        <v>0</v>
      </c>
      <c r="LS16" s="27">
        <f t="shared" si="149"/>
        <v>0</v>
      </c>
      <c r="LT16" s="27">
        <f t="shared" si="150"/>
        <v>0</v>
      </c>
      <c r="LU16" s="27">
        <f t="shared" si="151"/>
        <v>0</v>
      </c>
      <c r="LV16" s="27">
        <f t="shared" si="152"/>
        <v>0</v>
      </c>
      <c r="LW16" s="27">
        <f t="shared" si="153"/>
        <v>0</v>
      </c>
      <c r="LX16" s="27">
        <f t="shared" si="154"/>
        <v>0</v>
      </c>
      <c r="LY16" s="27">
        <f t="shared" si="155"/>
        <v>0</v>
      </c>
      <c r="LZ16" s="27">
        <f t="shared" si="156"/>
        <v>0</v>
      </c>
      <c r="MA16" s="27">
        <f t="shared" si="157"/>
        <v>0</v>
      </c>
      <c r="MB16" s="27">
        <f t="shared" si="158"/>
        <v>0</v>
      </c>
      <c r="MC16" s="27">
        <f t="shared" si="159"/>
        <v>0</v>
      </c>
      <c r="MD16" s="27">
        <f t="shared" si="160"/>
        <v>0</v>
      </c>
      <c r="ME16" s="27" t="str">
        <f t="shared" si="161"/>
        <v>15</v>
      </c>
      <c r="MF16" s="27">
        <f t="shared" si="162"/>
        <v>0</v>
      </c>
      <c r="MG16" s="27">
        <f t="shared" si="163"/>
        <v>0</v>
      </c>
      <c r="MH16" s="27">
        <f t="shared" si="164"/>
        <v>0</v>
      </c>
      <c r="MI16" s="27">
        <f t="shared" si="165"/>
        <v>0</v>
      </c>
      <c r="MJ16" s="27">
        <f t="shared" si="166"/>
        <v>0</v>
      </c>
      <c r="MK16" s="27">
        <f t="shared" si="167"/>
        <v>0</v>
      </c>
      <c r="ML16" s="27">
        <f t="shared" si="168"/>
        <v>0</v>
      </c>
      <c r="MM16" s="27">
        <f t="shared" si="169"/>
        <v>0</v>
      </c>
      <c r="MN16" s="27">
        <f t="shared" si="170"/>
        <v>0</v>
      </c>
      <c r="MO16" s="27">
        <f t="shared" si="171"/>
        <v>0</v>
      </c>
      <c r="MP16" s="27">
        <f t="shared" si="172"/>
        <v>0</v>
      </c>
      <c r="MQ16" s="27">
        <f t="shared" si="173"/>
        <v>0</v>
      </c>
      <c r="MR16" s="27">
        <f t="shared" si="174"/>
        <v>0</v>
      </c>
      <c r="MS16" s="27">
        <f t="shared" si="175"/>
        <v>0</v>
      </c>
      <c r="MT16" s="27">
        <f t="shared" si="176"/>
        <v>0</v>
      </c>
      <c r="MU16" s="27">
        <f t="shared" si="177"/>
        <v>0</v>
      </c>
      <c r="MV16" s="27">
        <f t="shared" si="178"/>
        <v>0</v>
      </c>
      <c r="MW16" s="27">
        <f t="shared" si="179"/>
        <v>0</v>
      </c>
      <c r="MX16" s="27">
        <f t="shared" si="180"/>
        <v>0</v>
      </c>
      <c r="MY16" s="27">
        <f t="shared" si="181"/>
        <v>0</v>
      </c>
      <c r="MZ16" s="27">
        <f t="shared" si="182"/>
        <v>0</v>
      </c>
      <c r="NA16" s="27">
        <f t="shared" si="183"/>
        <v>0</v>
      </c>
      <c r="NB16" s="27">
        <f t="shared" si="184"/>
        <v>0</v>
      </c>
      <c r="NC16" s="27">
        <f t="shared" si="185"/>
        <v>0</v>
      </c>
      <c r="ND16" s="27">
        <f t="shared" si="186"/>
        <v>0</v>
      </c>
      <c r="NE16" s="27">
        <f t="shared" si="187"/>
        <v>0</v>
      </c>
      <c r="NF16" s="27">
        <f t="shared" si="188"/>
        <v>0</v>
      </c>
      <c r="NG16" s="27">
        <f t="shared" si="189"/>
        <v>0</v>
      </c>
      <c r="NH16" s="27">
        <f t="shared" si="190"/>
        <v>0</v>
      </c>
      <c r="NI16" s="27">
        <f t="shared" si="191"/>
        <v>0</v>
      </c>
      <c r="NJ16" s="27">
        <f t="shared" si="192"/>
        <v>0</v>
      </c>
      <c r="NK16" s="27">
        <f t="shared" si="193"/>
        <v>0</v>
      </c>
      <c r="NL16" s="27">
        <f t="shared" si="194"/>
        <v>0</v>
      </c>
      <c r="NM16" s="27">
        <f t="shared" si="195"/>
        <v>0</v>
      </c>
      <c r="NN16" s="27">
        <f t="shared" si="196"/>
        <v>0</v>
      </c>
      <c r="NO16" s="27">
        <f t="shared" si="197"/>
        <v>0</v>
      </c>
      <c r="NP16" s="27">
        <f t="shared" si="198"/>
        <v>0</v>
      </c>
      <c r="NQ16" s="27">
        <f t="shared" si="199"/>
        <v>0</v>
      </c>
      <c r="NR16" s="27">
        <f t="shared" si="200"/>
        <v>0</v>
      </c>
      <c r="NS16" s="27">
        <f t="shared" si="201"/>
        <v>0</v>
      </c>
      <c r="NT16" s="27">
        <f t="shared" si="202"/>
        <v>0</v>
      </c>
      <c r="NU16" s="27">
        <f t="shared" si="203"/>
        <v>0</v>
      </c>
      <c r="NV16" s="27">
        <f t="shared" si="204"/>
        <v>0</v>
      </c>
      <c r="NX16" s="28">
        <f t="shared" si="205"/>
        <v>91</v>
      </c>
      <c r="NY16" s="28">
        <f t="shared" si="206"/>
        <v>0</v>
      </c>
      <c r="NZ16" s="28">
        <f t="shared" si="207"/>
        <v>0</v>
      </c>
      <c r="OA16" s="28">
        <f t="shared" si="208"/>
        <v>21</v>
      </c>
      <c r="OB16" s="28">
        <f t="shared" si="209"/>
        <v>0</v>
      </c>
      <c r="OC16" s="28">
        <f t="shared" si="210"/>
        <v>91</v>
      </c>
      <c r="OD16" s="28">
        <f t="shared" si="211"/>
        <v>112</v>
      </c>
      <c r="OG16" s="27" t="str">
        <f t="shared" si="212"/>
        <v>17</v>
      </c>
      <c r="OH16" s="27" t="str">
        <f t="shared" si="213"/>
        <v>18</v>
      </c>
      <c r="OI16" s="27" t="str">
        <f t="shared" si="214"/>
        <v>26</v>
      </c>
      <c r="OJ16" s="27">
        <f t="shared" si="215"/>
        <v>0</v>
      </c>
      <c r="OK16" s="27">
        <f t="shared" si="216"/>
        <v>0</v>
      </c>
      <c r="OL16" s="27">
        <f t="shared" si="217"/>
        <v>0</v>
      </c>
      <c r="OM16" s="27">
        <f t="shared" si="218"/>
        <v>0</v>
      </c>
      <c r="ON16" s="27">
        <f t="shared" si="219"/>
        <v>0</v>
      </c>
      <c r="OO16" s="27">
        <f t="shared" si="220"/>
        <v>0</v>
      </c>
      <c r="OP16" s="27">
        <f t="shared" si="221"/>
        <v>0</v>
      </c>
      <c r="OQ16" s="27">
        <f t="shared" si="222"/>
        <v>0</v>
      </c>
      <c r="OR16" s="27" t="str">
        <f t="shared" si="223"/>
        <v>30</v>
      </c>
      <c r="OS16" s="27">
        <f t="shared" si="224"/>
        <v>0</v>
      </c>
      <c r="OT16" s="27">
        <f t="shared" si="225"/>
        <v>0</v>
      </c>
      <c r="OU16" s="27">
        <f t="shared" si="226"/>
        <v>0</v>
      </c>
      <c r="OV16" s="27">
        <f t="shared" si="227"/>
        <v>0</v>
      </c>
      <c r="OW16" s="27">
        <f t="shared" si="228"/>
        <v>0</v>
      </c>
      <c r="OX16" s="27">
        <f t="shared" si="229"/>
        <v>0</v>
      </c>
      <c r="OY16" s="27">
        <f t="shared" si="230"/>
        <v>0</v>
      </c>
      <c r="OZ16" s="27">
        <f t="shared" si="231"/>
        <v>0</v>
      </c>
      <c r="PA16" s="27">
        <f t="shared" si="232"/>
        <v>0</v>
      </c>
      <c r="PB16" s="27">
        <f t="shared" si="233"/>
        <v>0</v>
      </c>
      <c r="PC16" s="27">
        <f t="shared" si="234"/>
        <v>0</v>
      </c>
      <c r="PD16" s="27">
        <f t="shared" si="235"/>
        <v>0</v>
      </c>
      <c r="PE16" s="27">
        <f t="shared" si="236"/>
        <v>0</v>
      </c>
      <c r="PF16" s="27">
        <f t="shared" si="237"/>
        <v>0</v>
      </c>
      <c r="PG16" s="27">
        <f t="shared" si="238"/>
        <v>0</v>
      </c>
      <c r="PH16" s="27">
        <f t="shared" si="239"/>
        <v>0</v>
      </c>
      <c r="PI16" s="27">
        <f t="shared" si="240"/>
        <v>0</v>
      </c>
      <c r="PJ16" s="27">
        <f t="shared" si="241"/>
        <v>0</v>
      </c>
      <c r="PK16" s="27">
        <f t="shared" si="242"/>
        <v>0</v>
      </c>
      <c r="PL16" s="27">
        <f t="shared" si="243"/>
        <v>0</v>
      </c>
      <c r="PM16" s="27">
        <f t="shared" si="244"/>
        <v>0</v>
      </c>
      <c r="PN16" s="27">
        <f t="shared" si="245"/>
        <v>0</v>
      </c>
      <c r="PO16" s="27">
        <f t="shared" si="246"/>
        <v>0</v>
      </c>
      <c r="PP16" s="27">
        <f t="shared" si="247"/>
        <v>0</v>
      </c>
      <c r="PQ16" s="27">
        <f t="shared" si="248"/>
        <v>0</v>
      </c>
      <c r="PR16" s="27">
        <f t="shared" si="249"/>
        <v>0</v>
      </c>
      <c r="PS16" s="27" t="str">
        <f t="shared" si="250"/>
        <v>21</v>
      </c>
      <c r="PT16" s="27">
        <f t="shared" si="251"/>
        <v>0</v>
      </c>
      <c r="PU16" s="27">
        <f t="shared" si="252"/>
        <v>0</v>
      </c>
      <c r="PV16" s="27">
        <f t="shared" si="253"/>
        <v>0</v>
      </c>
      <c r="PW16" s="27">
        <f t="shared" si="254"/>
        <v>0</v>
      </c>
      <c r="PX16" s="27">
        <f t="shared" si="255"/>
        <v>0</v>
      </c>
      <c r="PY16" s="27">
        <f t="shared" si="256"/>
        <v>0</v>
      </c>
      <c r="PZ16" s="27">
        <f t="shared" si="257"/>
        <v>0</v>
      </c>
      <c r="QA16" s="27">
        <f t="shared" si="258"/>
        <v>0</v>
      </c>
      <c r="QB16" s="27">
        <f t="shared" si="259"/>
        <v>0</v>
      </c>
      <c r="QC16" s="27">
        <f t="shared" si="260"/>
        <v>0</v>
      </c>
      <c r="QD16" s="27">
        <f t="shared" si="261"/>
        <v>0</v>
      </c>
      <c r="QE16" s="27">
        <f t="shared" si="262"/>
        <v>0</v>
      </c>
      <c r="QF16" s="27">
        <f t="shared" si="263"/>
        <v>0</v>
      </c>
      <c r="QG16" s="27">
        <f t="shared" si="264"/>
        <v>0</v>
      </c>
      <c r="QH16" s="27">
        <f t="shared" si="265"/>
        <v>0</v>
      </c>
      <c r="QI16" s="27">
        <f t="shared" si="266"/>
        <v>0</v>
      </c>
      <c r="QJ16" s="27">
        <f t="shared" si="267"/>
        <v>0</v>
      </c>
      <c r="QK16" s="27">
        <f t="shared" si="268"/>
        <v>0</v>
      </c>
      <c r="QL16" s="27">
        <f t="shared" si="269"/>
        <v>0</v>
      </c>
      <c r="QM16" s="27">
        <f t="shared" si="270"/>
        <v>0</v>
      </c>
      <c r="QN16" s="27">
        <f t="shared" si="271"/>
        <v>0</v>
      </c>
      <c r="QO16" s="27">
        <f t="shared" si="272"/>
        <v>0</v>
      </c>
      <c r="QP16" s="27">
        <f t="shared" si="273"/>
        <v>0</v>
      </c>
      <c r="QQ16" s="27">
        <f t="shared" si="274"/>
        <v>0</v>
      </c>
      <c r="QR16" s="27">
        <f t="shared" si="275"/>
        <v>0</v>
      </c>
      <c r="QS16" s="27">
        <f t="shared" si="276"/>
        <v>0</v>
      </c>
      <c r="QT16" s="27">
        <f t="shared" si="277"/>
        <v>0</v>
      </c>
      <c r="QU16" s="27">
        <f t="shared" si="278"/>
        <v>0</v>
      </c>
      <c r="QV16" s="27">
        <f t="shared" si="279"/>
        <v>0</v>
      </c>
      <c r="QW16" s="27">
        <f t="shared" si="280"/>
        <v>0</v>
      </c>
      <c r="QX16" s="27">
        <f t="shared" si="281"/>
        <v>0</v>
      </c>
      <c r="QY16" s="27">
        <f t="shared" si="282"/>
        <v>0</v>
      </c>
      <c r="QZ16" s="27">
        <f t="shared" si="283"/>
        <v>0</v>
      </c>
      <c r="RA16" s="27">
        <f t="shared" si="284"/>
        <v>0</v>
      </c>
      <c r="RB16" s="27">
        <f t="shared" si="285"/>
        <v>0</v>
      </c>
      <c r="RC16" s="27">
        <f t="shared" si="286"/>
        <v>0</v>
      </c>
      <c r="RD16" s="27">
        <f t="shared" si="287"/>
        <v>0</v>
      </c>
      <c r="RE16" s="27">
        <f t="shared" si="288"/>
        <v>0</v>
      </c>
      <c r="RF16" s="27">
        <f t="shared" si="289"/>
        <v>0</v>
      </c>
      <c r="RG16" s="27">
        <f t="shared" si="290"/>
        <v>0</v>
      </c>
      <c r="RH16" s="27">
        <f t="shared" si="291"/>
        <v>0</v>
      </c>
      <c r="RI16" s="27">
        <f t="shared" si="292"/>
        <v>0</v>
      </c>
      <c r="RJ16" s="27">
        <f t="shared" si="293"/>
        <v>0</v>
      </c>
      <c r="RL16" s="28">
        <f t="shared" si="294"/>
        <v>33</v>
      </c>
      <c r="RM16" s="28">
        <f t="shared" si="295"/>
        <v>0</v>
      </c>
      <c r="RN16" s="28">
        <f t="shared" si="296"/>
        <v>0</v>
      </c>
      <c r="RO16" s="28">
        <f t="shared" si="297"/>
        <v>8</v>
      </c>
      <c r="RP16" s="28">
        <f t="shared" si="298"/>
        <v>0</v>
      </c>
      <c r="RQ16" s="28">
        <f t="shared" si="299"/>
        <v>41</v>
      </c>
      <c r="RT16" s="27" t="str">
        <f t="shared" si="300"/>
        <v>9</v>
      </c>
      <c r="RU16" s="27" t="str">
        <f t="shared" si="301"/>
        <v>10</v>
      </c>
      <c r="RV16" s="27" t="str">
        <f t="shared" si="302"/>
        <v>7</v>
      </c>
      <c r="RW16" s="27" t="str">
        <f t="shared" si="303"/>
        <v>0</v>
      </c>
      <c r="RX16" s="27" t="str">
        <f t="shared" si="304"/>
        <v>0</v>
      </c>
      <c r="RY16" s="27" t="str">
        <f t="shared" si="305"/>
        <v>0</v>
      </c>
      <c r="RZ16" s="27" t="str">
        <f t="shared" si="306"/>
        <v>0</v>
      </c>
      <c r="SA16" s="27" t="str">
        <f t="shared" si="307"/>
        <v>0</v>
      </c>
      <c r="SB16" s="27" t="str">
        <f t="shared" si="308"/>
        <v>0</v>
      </c>
      <c r="SC16" s="27" t="str">
        <f t="shared" si="309"/>
        <v>0</v>
      </c>
      <c r="SD16" s="27" t="str">
        <f t="shared" si="310"/>
        <v>0</v>
      </c>
      <c r="SE16" s="27" t="str">
        <f t="shared" si="311"/>
        <v>7</v>
      </c>
      <c r="SF16" s="27" t="str">
        <f t="shared" si="312"/>
        <v>0</v>
      </c>
      <c r="SG16" s="27" t="str">
        <f t="shared" si="313"/>
        <v>0</v>
      </c>
      <c r="SH16" s="27" t="str">
        <f t="shared" si="314"/>
        <v>0</v>
      </c>
      <c r="SI16" s="27" t="str">
        <f t="shared" si="315"/>
        <v>0</v>
      </c>
      <c r="SJ16" s="27" t="str">
        <f t="shared" si="316"/>
        <v>0</v>
      </c>
      <c r="SK16" s="27" t="str">
        <f t="shared" si="317"/>
        <v>0</v>
      </c>
      <c r="SL16" s="27" t="str">
        <f t="shared" si="318"/>
        <v>0</v>
      </c>
      <c r="SM16" s="27" t="str">
        <f t="shared" si="319"/>
        <v>0</v>
      </c>
      <c r="SN16" s="27" t="str">
        <f t="shared" si="320"/>
        <v>0</v>
      </c>
      <c r="SO16" s="27" t="str">
        <f t="shared" si="321"/>
        <v>0</v>
      </c>
      <c r="SP16" s="27" t="str">
        <f t="shared" si="322"/>
        <v>0</v>
      </c>
      <c r="SQ16" s="27" t="str">
        <f t="shared" si="323"/>
        <v>0</v>
      </c>
      <c r="SR16" s="27" t="str">
        <f t="shared" si="324"/>
        <v>0</v>
      </c>
      <c r="SS16" s="27" t="str">
        <f t="shared" si="325"/>
        <v>0</v>
      </c>
      <c r="ST16" s="27" t="str">
        <f t="shared" si="326"/>
        <v>0</v>
      </c>
      <c r="SU16" s="27" t="str">
        <f t="shared" si="327"/>
        <v>0</v>
      </c>
      <c r="SV16" s="27" t="str">
        <f t="shared" si="328"/>
        <v>0</v>
      </c>
      <c r="SW16" s="27" t="str">
        <f t="shared" si="329"/>
        <v>0</v>
      </c>
      <c r="SX16" s="27" t="str">
        <f t="shared" si="330"/>
        <v>0</v>
      </c>
      <c r="SY16" s="27" t="str">
        <f t="shared" si="331"/>
        <v>0</v>
      </c>
      <c r="SZ16" s="27" t="str">
        <f t="shared" si="332"/>
        <v>0</v>
      </c>
      <c r="TA16" s="27" t="str">
        <f t="shared" si="333"/>
        <v>0</v>
      </c>
      <c r="TB16" s="27" t="str">
        <f t="shared" si="334"/>
        <v>0</v>
      </c>
      <c r="TC16" s="27" t="str">
        <f t="shared" si="335"/>
        <v>0</v>
      </c>
      <c r="TD16" s="27" t="str">
        <f t="shared" si="336"/>
        <v>0</v>
      </c>
      <c r="TE16" s="27" t="str">
        <f t="shared" si="337"/>
        <v>0</v>
      </c>
      <c r="TF16" s="27" t="str">
        <f t="shared" si="338"/>
        <v>8</v>
      </c>
      <c r="TG16" s="27" t="str">
        <f t="shared" si="339"/>
        <v>0</v>
      </c>
      <c r="TH16" s="27" t="str">
        <f t="shared" si="340"/>
        <v>0</v>
      </c>
      <c r="TI16" s="27" t="str">
        <f t="shared" si="341"/>
        <v>0</v>
      </c>
      <c r="TJ16" s="27" t="str">
        <f t="shared" si="342"/>
        <v>0</v>
      </c>
      <c r="TK16" s="27" t="str">
        <f t="shared" si="343"/>
        <v>0</v>
      </c>
      <c r="TL16" s="27" t="str">
        <f t="shared" si="344"/>
        <v>0</v>
      </c>
      <c r="TM16" s="27" t="str">
        <f t="shared" si="345"/>
        <v>0</v>
      </c>
      <c r="TN16" s="27" t="str">
        <f t="shared" si="346"/>
        <v>0</v>
      </c>
      <c r="TO16" s="27" t="str">
        <f t="shared" si="347"/>
        <v>0</v>
      </c>
      <c r="TP16" s="27" t="str">
        <f t="shared" si="348"/>
        <v>0</v>
      </c>
      <c r="TQ16" s="27" t="str">
        <f t="shared" si="349"/>
        <v>0</v>
      </c>
      <c r="TR16" s="27" t="str">
        <f t="shared" si="350"/>
        <v>0</v>
      </c>
      <c r="TS16" s="27" t="str">
        <f t="shared" si="351"/>
        <v>0</v>
      </c>
      <c r="TT16" s="27" t="str">
        <f t="shared" si="352"/>
        <v>0</v>
      </c>
      <c r="TU16" s="27" t="str">
        <f t="shared" si="353"/>
        <v>0</v>
      </c>
      <c r="TV16" s="27" t="str">
        <f t="shared" si="354"/>
        <v>0</v>
      </c>
      <c r="TW16" s="27" t="str">
        <f t="shared" si="355"/>
        <v>0</v>
      </c>
      <c r="TX16" s="27" t="str">
        <f t="shared" si="356"/>
        <v>0</v>
      </c>
      <c r="TY16" s="27" t="str">
        <f t="shared" si="357"/>
        <v>0</v>
      </c>
      <c r="TZ16" s="27" t="str">
        <f t="shared" si="358"/>
        <v>0</v>
      </c>
      <c r="UA16" s="27" t="str">
        <f t="shared" si="359"/>
        <v>0</v>
      </c>
      <c r="UB16" s="27" t="str">
        <f t="shared" si="360"/>
        <v>0</v>
      </c>
      <c r="UC16" s="27" t="str">
        <f t="shared" si="361"/>
        <v>0</v>
      </c>
      <c r="UD16" s="27" t="str">
        <f t="shared" si="362"/>
        <v>0</v>
      </c>
      <c r="UE16" s="27" t="str">
        <f t="shared" si="363"/>
        <v>0</v>
      </c>
      <c r="UF16" s="27" t="str">
        <f t="shared" si="364"/>
        <v>0</v>
      </c>
      <c r="UG16" s="27" t="str">
        <f t="shared" si="365"/>
        <v>0</v>
      </c>
      <c r="UH16" s="27" t="str">
        <f t="shared" si="366"/>
        <v>0</v>
      </c>
      <c r="UI16" s="27" t="str">
        <f t="shared" si="367"/>
        <v>0</v>
      </c>
      <c r="UJ16" s="27" t="str">
        <f t="shared" si="368"/>
        <v>0</v>
      </c>
      <c r="UK16" s="27" t="str">
        <f t="shared" si="369"/>
        <v>0</v>
      </c>
      <c r="UL16" s="27" t="str">
        <f t="shared" si="370"/>
        <v>0</v>
      </c>
      <c r="UM16" s="27" t="str">
        <f t="shared" si="371"/>
        <v>0</v>
      </c>
      <c r="UN16" s="27" t="str">
        <f t="shared" si="372"/>
        <v>0</v>
      </c>
      <c r="UO16" s="27" t="str">
        <f t="shared" si="373"/>
        <v>0</v>
      </c>
      <c r="UP16" s="27" t="str">
        <f t="shared" si="374"/>
        <v>0</v>
      </c>
      <c r="UQ16" s="27" t="str">
        <f t="shared" si="375"/>
        <v>0</v>
      </c>
      <c r="UR16" s="27" t="str">
        <f t="shared" si="376"/>
        <v>0</v>
      </c>
      <c r="US16" s="27" t="str">
        <f t="shared" si="377"/>
        <v>0</v>
      </c>
      <c r="UT16" s="27" t="str">
        <f t="shared" si="378"/>
        <v>0</v>
      </c>
      <c r="UU16" s="27" t="str">
        <f t="shared" si="379"/>
        <v>0</v>
      </c>
      <c r="UV16" s="27" t="str">
        <f t="shared" si="380"/>
        <v>0</v>
      </c>
      <c r="UW16" s="27" t="str">
        <f t="shared" si="381"/>
        <v>0</v>
      </c>
      <c r="UY16" s="28">
        <f t="shared" si="382"/>
        <v>-14.67</v>
      </c>
      <c r="UZ16" s="28">
        <f t="shared" si="383"/>
        <v>0</v>
      </c>
      <c r="VA16" s="28">
        <f t="shared" si="384"/>
        <v>0</v>
      </c>
      <c r="VB16" s="28">
        <f t="shared" si="385"/>
        <v>-1.72</v>
      </c>
      <c r="VC16" s="28">
        <f t="shared" si="386"/>
        <v>0</v>
      </c>
      <c r="VD16" s="28">
        <f t="shared" si="387"/>
        <v>-16.39</v>
      </c>
      <c r="VG16" s="27" t="str">
        <f t="shared" si="388"/>
        <v>-0.66</v>
      </c>
      <c r="VH16" s="27" t="str">
        <f t="shared" si="389"/>
        <v>-3.75</v>
      </c>
      <c r="VI16" s="27" t="str">
        <f t="shared" si="390"/>
        <v>-5.24</v>
      </c>
      <c r="VJ16" s="27">
        <f t="shared" si="391"/>
        <v>0</v>
      </c>
      <c r="VK16" s="27">
        <f t="shared" si="392"/>
        <v>0</v>
      </c>
      <c r="VL16" s="27">
        <f t="shared" si="393"/>
        <v>0</v>
      </c>
      <c r="VM16" s="27">
        <f t="shared" si="394"/>
        <v>0</v>
      </c>
      <c r="VN16" s="27">
        <f t="shared" si="395"/>
        <v>0</v>
      </c>
      <c r="VO16" s="27">
        <f t="shared" si="396"/>
        <v>0</v>
      </c>
      <c r="VP16" s="27">
        <f t="shared" si="397"/>
        <v>0</v>
      </c>
      <c r="VQ16" s="27">
        <f t="shared" si="398"/>
        <v>0</v>
      </c>
      <c r="VR16" s="27" t="str">
        <f t="shared" si="399"/>
        <v>-5.02</v>
      </c>
      <c r="VS16" s="27">
        <f t="shared" si="400"/>
        <v>0</v>
      </c>
      <c r="VT16" s="27">
        <f t="shared" si="401"/>
        <v>0</v>
      </c>
      <c r="VU16" s="27">
        <f t="shared" si="402"/>
        <v>0</v>
      </c>
      <c r="VV16" s="27">
        <f t="shared" si="403"/>
        <v>0</v>
      </c>
      <c r="VW16" s="27">
        <f t="shared" si="404"/>
        <v>0</v>
      </c>
      <c r="VX16" s="27">
        <f t="shared" si="405"/>
        <v>0</v>
      </c>
      <c r="VY16" s="27">
        <f t="shared" si="406"/>
        <v>0</v>
      </c>
      <c r="VZ16" s="27">
        <f t="shared" si="407"/>
        <v>0</v>
      </c>
      <c r="WA16" s="27">
        <f t="shared" si="408"/>
        <v>0</v>
      </c>
      <c r="WB16" s="27">
        <f t="shared" si="409"/>
        <v>0</v>
      </c>
      <c r="WC16" s="27">
        <f t="shared" si="410"/>
        <v>0</v>
      </c>
      <c r="WD16" s="27">
        <f t="shared" si="411"/>
        <v>0</v>
      </c>
      <c r="WE16" s="27">
        <f t="shared" si="412"/>
        <v>0</v>
      </c>
      <c r="WF16" s="27">
        <f t="shared" si="413"/>
        <v>0</v>
      </c>
      <c r="WG16" s="27">
        <f t="shared" si="414"/>
        <v>0</v>
      </c>
      <c r="WH16" s="27">
        <f t="shared" si="415"/>
        <v>0</v>
      </c>
      <c r="WI16" s="27">
        <f t="shared" si="416"/>
        <v>0</v>
      </c>
      <c r="WJ16" s="27">
        <f t="shared" si="417"/>
        <v>0</v>
      </c>
      <c r="WK16" s="27">
        <f t="shared" si="418"/>
        <v>0</v>
      </c>
      <c r="WL16" s="27">
        <f t="shared" si="419"/>
        <v>0</v>
      </c>
      <c r="WM16" s="27">
        <f t="shared" si="420"/>
        <v>0</v>
      </c>
      <c r="WN16" s="27">
        <f t="shared" si="421"/>
        <v>0</v>
      </c>
      <c r="WO16" s="27">
        <f t="shared" si="422"/>
        <v>0</v>
      </c>
      <c r="WP16" s="27">
        <f t="shared" si="423"/>
        <v>0</v>
      </c>
      <c r="WQ16" s="27">
        <f t="shared" si="424"/>
        <v>0</v>
      </c>
      <c r="WR16" s="27">
        <f t="shared" si="425"/>
        <v>0</v>
      </c>
      <c r="WS16" s="27" t="str">
        <f t="shared" si="426"/>
        <v>-1.72</v>
      </c>
      <c r="WT16" s="27">
        <f t="shared" si="427"/>
        <v>0</v>
      </c>
      <c r="WU16" s="27">
        <f t="shared" si="428"/>
        <v>0</v>
      </c>
      <c r="WV16" s="27">
        <f t="shared" si="429"/>
        <v>0</v>
      </c>
      <c r="WW16" s="27">
        <f t="shared" si="430"/>
        <v>0</v>
      </c>
      <c r="WX16" s="27">
        <f t="shared" si="431"/>
        <v>0</v>
      </c>
      <c r="WY16" s="27">
        <f t="shared" si="432"/>
        <v>0</v>
      </c>
      <c r="WZ16" s="27">
        <f t="shared" si="433"/>
        <v>0</v>
      </c>
      <c r="XA16" s="27">
        <f t="shared" si="434"/>
        <v>0</v>
      </c>
      <c r="XB16" s="27">
        <f t="shared" si="435"/>
        <v>0</v>
      </c>
      <c r="XC16" s="27">
        <f t="shared" si="436"/>
        <v>0</v>
      </c>
      <c r="XD16" s="27">
        <f t="shared" si="437"/>
        <v>0</v>
      </c>
      <c r="XE16" s="27">
        <f t="shared" si="438"/>
        <v>0</v>
      </c>
      <c r="XF16" s="27">
        <f t="shared" si="439"/>
        <v>0</v>
      </c>
      <c r="XG16" s="27">
        <f t="shared" si="440"/>
        <v>0</v>
      </c>
      <c r="XH16" s="27">
        <f t="shared" si="441"/>
        <v>0</v>
      </c>
      <c r="XI16" s="27">
        <f t="shared" si="442"/>
        <v>0</v>
      </c>
      <c r="XJ16" s="27">
        <f t="shared" si="443"/>
        <v>0</v>
      </c>
      <c r="XK16" s="27">
        <f t="shared" si="444"/>
        <v>0</v>
      </c>
      <c r="XL16" s="27">
        <f t="shared" si="445"/>
        <v>0</v>
      </c>
      <c r="XM16" s="27">
        <f t="shared" si="446"/>
        <v>0</v>
      </c>
      <c r="XN16" s="27">
        <f t="shared" si="447"/>
        <v>0</v>
      </c>
      <c r="XO16" s="27">
        <f t="shared" si="448"/>
        <v>0</v>
      </c>
      <c r="XP16" s="27">
        <f t="shared" si="449"/>
        <v>0</v>
      </c>
      <c r="XQ16" s="27">
        <f t="shared" si="450"/>
        <v>0</v>
      </c>
      <c r="XR16" s="27">
        <f t="shared" si="451"/>
        <v>0</v>
      </c>
      <c r="XS16" s="27">
        <f t="shared" si="452"/>
        <v>0</v>
      </c>
      <c r="XT16" s="27">
        <f t="shared" si="453"/>
        <v>0</v>
      </c>
      <c r="XU16" s="27">
        <f t="shared" si="454"/>
        <v>0</v>
      </c>
      <c r="XV16" s="27">
        <f t="shared" si="455"/>
        <v>0</v>
      </c>
      <c r="XW16" s="27">
        <f t="shared" si="456"/>
        <v>0</v>
      </c>
      <c r="XX16" s="27">
        <f t="shared" si="457"/>
        <v>0</v>
      </c>
      <c r="XY16" s="27">
        <f t="shared" si="458"/>
        <v>0</v>
      </c>
      <c r="XZ16" s="27">
        <f t="shared" si="459"/>
        <v>0</v>
      </c>
      <c r="YA16" s="27">
        <f t="shared" si="460"/>
        <v>0</v>
      </c>
      <c r="YB16" s="27">
        <f t="shared" si="461"/>
        <v>0</v>
      </c>
      <c r="YC16" s="27">
        <f t="shared" si="462"/>
        <v>0</v>
      </c>
      <c r="YD16" s="27">
        <f t="shared" si="463"/>
        <v>0</v>
      </c>
      <c r="YE16" s="27">
        <f t="shared" si="464"/>
        <v>0</v>
      </c>
      <c r="YF16" s="27">
        <f t="shared" si="465"/>
        <v>0</v>
      </c>
      <c r="YG16" s="27">
        <f t="shared" si="466"/>
        <v>0</v>
      </c>
      <c r="YH16" s="27">
        <f t="shared" si="467"/>
        <v>0</v>
      </c>
      <c r="YI16" s="27">
        <f t="shared" si="468"/>
        <v>0</v>
      </c>
      <c r="YJ16" s="27">
        <f t="shared" si="469"/>
        <v>0</v>
      </c>
      <c r="YL16" s="28">
        <f t="shared" si="470"/>
        <v>386</v>
      </c>
      <c r="YM16" s="28">
        <f t="shared" si="471"/>
        <v>0</v>
      </c>
      <c r="YN16" s="28">
        <f t="shared" si="472"/>
        <v>0</v>
      </c>
      <c r="YO16" s="28">
        <f t="shared" si="473"/>
        <v>93</v>
      </c>
      <c r="YP16" s="28">
        <f t="shared" si="474"/>
        <v>0</v>
      </c>
      <c r="YQ16" s="28">
        <f t="shared" si="475"/>
        <v>479</v>
      </c>
      <c r="YT16" s="27" t="str">
        <f t="shared" si="476"/>
        <v>99</v>
      </c>
      <c r="YU16" s="27" t="str">
        <f t="shared" si="477"/>
        <v>99</v>
      </c>
      <c r="YV16" s="27" t="str">
        <f t="shared" si="478"/>
        <v>95</v>
      </c>
      <c r="YW16" s="27">
        <f t="shared" si="479"/>
        <v>0</v>
      </c>
      <c r="YX16" s="27">
        <f t="shared" si="480"/>
        <v>0</v>
      </c>
      <c r="YY16" s="27">
        <f t="shared" si="481"/>
        <v>0</v>
      </c>
      <c r="YZ16" s="27">
        <f t="shared" si="482"/>
        <v>0</v>
      </c>
      <c r="ZA16" s="27">
        <f t="shared" si="483"/>
        <v>0</v>
      </c>
      <c r="ZB16" s="27">
        <f t="shared" si="484"/>
        <v>0</v>
      </c>
      <c r="ZC16" s="27">
        <f t="shared" si="485"/>
        <v>0</v>
      </c>
      <c r="ZD16" s="27">
        <f t="shared" si="486"/>
        <v>0</v>
      </c>
      <c r="ZE16" s="27" t="str">
        <f t="shared" si="487"/>
        <v>93</v>
      </c>
      <c r="ZF16" s="27">
        <f t="shared" si="488"/>
        <v>0</v>
      </c>
      <c r="ZG16" s="27">
        <f t="shared" si="489"/>
        <v>0</v>
      </c>
      <c r="ZH16" s="27">
        <f t="shared" si="490"/>
        <v>0</v>
      </c>
      <c r="ZI16" s="27">
        <f t="shared" si="491"/>
        <v>0</v>
      </c>
      <c r="ZJ16" s="27">
        <f t="shared" si="492"/>
        <v>0</v>
      </c>
      <c r="ZK16" s="27">
        <f t="shared" si="493"/>
        <v>0</v>
      </c>
      <c r="ZL16" s="27">
        <f t="shared" si="494"/>
        <v>0</v>
      </c>
      <c r="ZM16" s="27">
        <f t="shared" si="495"/>
        <v>0</v>
      </c>
      <c r="ZN16" s="27">
        <f t="shared" si="496"/>
        <v>0</v>
      </c>
      <c r="ZO16" s="27">
        <f t="shared" si="497"/>
        <v>0</v>
      </c>
      <c r="ZP16" s="27">
        <f t="shared" si="498"/>
        <v>0</v>
      </c>
      <c r="ZQ16" s="27">
        <f t="shared" si="499"/>
        <v>0</v>
      </c>
      <c r="ZR16" s="27">
        <f t="shared" si="500"/>
        <v>0</v>
      </c>
      <c r="ZS16" s="27">
        <f t="shared" si="501"/>
        <v>0</v>
      </c>
      <c r="ZT16" s="27">
        <f t="shared" si="502"/>
        <v>0</v>
      </c>
      <c r="ZU16" s="27">
        <f t="shared" si="503"/>
        <v>0</v>
      </c>
      <c r="ZV16" s="27">
        <f t="shared" si="504"/>
        <v>0</v>
      </c>
      <c r="ZW16" s="27">
        <f t="shared" si="505"/>
        <v>0</v>
      </c>
      <c r="ZX16" s="27">
        <f t="shared" si="506"/>
        <v>0</v>
      </c>
      <c r="ZY16" s="27">
        <f t="shared" si="507"/>
        <v>0</v>
      </c>
      <c r="ZZ16" s="27">
        <f t="shared" si="508"/>
        <v>0</v>
      </c>
      <c r="AAA16" s="27">
        <f t="shared" si="509"/>
        <v>0</v>
      </c>
      <c r="AAB16" s="27">
        <f t="shared" si="510"/>
        <v>0</v>
      </c>
      <c r="AAC16" s="27">
        <f t="shared" si="511"/>
        <v>0</v>
      </c>
      <c r="AAD16" s="27">
        <f t="shared" si="512"/>
        <v>0</v>
      </c>
      <c r="AAE16" s="27">
        <f t="shared" si="513"/>
        <v>0</v>
      </c>
      <c r="AAF16" s="27" t="str">
        <f t="shared" si="514"/>
        <v>93</v>
      </c>
      <c r="AAG16" s="27">
        <f t="shared" si="515"/>
        <v>0</v>
      </c>
      <c r="AAH16" s="27">
        <f t="shared" si="516"/>
        <v>0</v>
      </c>
      <c r="AAI16" s="27">
        <f t="shared" si="517"/>
        <v>0</v>
      </c>
      <c r="AAJ16" s="27">
        <f t="shared" si="518"/>
        <v>0</v>
      </c>
      <c r="AAK16" s="27">
        <f t="shared" si="519"/>
        <v>0</v>
      </c>
      <c r="AAL16" s="27">
        <f t="shared" si="520"/>
        <v>0</v>
      </c>
      <c r="AAM16" s="27">
        <f t="shared" si="521"/>
        <v>0</v>
      </c>
      <c r="AAN16" s="27">
        <f t="shared" si="522"/>
        <v>0</v>
      </c>
      <c r="AAO16" s="27">
        <f t="shared" si="523"/>
        <v>0</v>
      </c>
      <c r="AAP16" s="27">
        <f t="shared" si="524"/>
        <v>0</v>
      </c>
      <c r="AAQ16" s="27">
        <f t="shared" si="525"/>
        <v>0</v>
      </c>
      <c r="AAR16" s="27">
        <f t="shared" si="526"/>
        <v>0</v>
      </c>
      <c r="AAS16" s="27">
        <f t="shared" si="527"/>
        <v>0</v>
      </c>
      <c r="AAT16" s="27">
        <f t="shared" si="528"/>
        <v>0</v>
      </c>
      <c r="AAU16" s="27">
        <f t="shared" si="529"/>
        <v>0</v>
      </c>
      <c r="AAV16" s="27">
        <f t="shared" si="530"/>
        <v>0</v>
      </c>
      <c r="AAW16" s="27">
        <f t="shared" si="531"/>
        <v>0</v>
      </c>
      <c r="AAX16" s="27">
        <f t="shared" si="532"/>
        <v>0</v>
      </c>
      <c r="AAY16" s="27">
        <f t="shared" si="533"/>
        <v>0</v>
      </c>
      <c r="AAZ16" s="27">
        <f t="shared" si="534"/>
        <v>0</v>
      </c>
      <c r="ABA16" s="27">
        <f t="shared" si="535"/>
        <v>0</v>
      </c>
      <c r="ABB16" s="27">
        <f t="shared" si="536"/>
        <v>0</v>
      </c>
      <c r="ABC16" s="27">
        <f t="shared" si="537"/>
        <v>0</v>
      </c>
      <c r="ABD16" s="27">
        <f t="shared" si="538"/>
        <v>0</v>
      </c>
      <c r="ABE16" s="27">
        <f t="shared" si="539"/>
        <v>0</v>
      </c>
      <c r="ABF16" s="27">
        <f t="shared" si="540"/>
        <v>0</v>
      </c>
      <c r="ABG16" s="27">
        <f t="shared" si="541"/>
        <v>0</v>
      </c>
      <c r="ABH16" s="27">
        <f t="shared" si="542"/>
        <v>0</v>
      </c>
      <c r="ABI16" s="27">
        <f t="shared" si="543"/>
        <v>0</v>
      </c>
      <c r="ABJ16" s="27">
        <f t="shared" si="544"/>
        <v>0</v>
      </c>
      <c r="ABK16" s="27">
        <f t="shared" si="545"/>
        <v>0</v>
      </c>
      <c r="ABL16" s="27">
        <f t="shared" si="546"/>
        <v>0</v>
      </c>
      <c r="ABM16" s="27">
        <f t="shared" si="547"/>
        <v>0</v>
      </c>
      <c r="ABN16" s="27">
        <f t="shared" si="548"/>
        <v>0</v>
      </c>
      <c r="ABO16" s="27">
        <f t="shared" si="549"/>
        <v>0</v>
      </c>
      <c r="ABP16" s="27">
        <f t="shared" si="550"/>
        <v>0</v>
      </c>
      <c r="ABQ16" s="27">
        <f t="shared" si="551"/>
        <v>0</v>
      </c>
      <c r="ABR16" s="27">
        <f t="shared" si="552"/>
        <v>0</v>
      </c>
      <c r="ABS16" s="27">
        <f t="shared" si="553"/>
        <v>0</v>
      </c>
      <c r="ABT16" s="27">
        <f t="shared" si="554"/>
        <v>0</v>
      </c>
      <c r="ABU16" s="27">
        <f t="shared" si="555"/>
        <v>0</v>
      </c>
      <c r="ABV16" s="27">
        <f t="shared" si="556"/>
        <v>0</v>
      </c>
      <c r="ABW16" s="27">
        <f t="shared" si="557"/>
        <v>0</v>
      </c>
      <c r="ABY16" s="28">
        <f t="shared" si="558"/>
        <v>123.9</v>
      </c>
      <c r="ABZ16" s="28">
        <f t="shared" si="559"/>
        <v>0</v>
      </c>
      <c r="ACA16" s="28">
        <f t="shared" si="560"/>
        <v>0</v>
      </c>
      <c r="ACB16" s="28">
        <f t="shared" si="561"/>
        <v>22.6</v>
      </c>
      <c r="ACC16" s="28">
        <f t="shared" si="562"/>
        <v>0</v>
      </c>
      <c r="ACD16" s="28">
        <f t="shared" si="563"/>
        <v>146.5</v>
      </c>
      <c r="ACG16" s="27" t="str">
        <f t="shared" si="564"/>
        <v>42.7</v>
      </c>
      <c r="ACH16" s="27" t="str">
        <f t="shared" si="565"/>
        <v>48.7</v>
      </c>
      <c r="ACI16" s="27" t="str">
        <f t="shared" si="566"/>
        <v>20.1</v>
      </c>
      <c r="ACJ16" s="27">
        <f t="shared" si="567"/>
        <v>0</v>
      </c>
      <c r="ACK16" s="27">
        <f t="shared" si="568"/>
        <v>0</v>
      </c>
      <c r="ACL16" s="27">
        <f t="shared" si="569"/>
        <v>0</v>
      </c>
      <c r="ACM16" s="27">
        <f t="shared" si="570"/>
        <v>0</v>
      </c>
      <c r="ACN16" s="27">
        <f t="shared" si="571"/>
        <v>0</v>
      </c>
      <c r="ACO16" s="27">
        <f t="shared" si="572"/>
        <v>0</v>
      </c>
      <c r="ACP16" s="27">
        <f t="shared" si="573"/>
        <v>0</v>
      </c>
      <c r="ACQ16" s="27">
        <f t="shared" si="574"/>
        <v>0</v>
      </c>
      <c r="ACR16" s="27" t="str">
        <f t="shared" si="575"/>
        <v>12.4</v>
      </c>
      <c r="ACS16" s="27">
        <f t="shared" si="576"/>
        <v>0</v>
      </c>
      <c r="ACT16" s="27">
        <f t="shared" si="577"/>
        <v>0</v>
      </c>
      <c r="ACU16" s="27">
        <f t="shared" si="578"/>
        <v>0</v>
      </c>
      <c r="ACV16" s="27">
        <f t="shared" si="579"/>
        <v>0</v>
      </c>
      <c r="ACW16" s="27">
        <f t="shared" si="580"/>
        <v>0</v>
      </c>
      <c r="ACX16" s="27">
        <f t="shared" si="581"/>
        <v>0</v>
      </c>
      <c r="ACY16" s="27">
        <f t="shared" si="582"/>
        <v>0</v>
      </c>
      <c r="ACZ16" s="27">
        <f t="shared" si="583"/>
        <v>0</v>
      </c>
      <c r="ADA16" s="27">
        <f t="shared" si="584"/>
        <v>0</v>
      </c>
      <c r="ADB16" s="27">
        <f t="shared" si="585"/>
        <v>0</v>
      </c>
      <c r="ADC16" s="27">
        <f t="shared" si="586"/>
        <v>0</v>
      </c>
      <c r="ADD16" s="27">
        <f t="shared" si="587"/>
        <v>0</v>
      </c>
      <c r="ADE16" s="27">
        <f t="shared" si="588"/>
        <v>0</v>
      </c>
      <c r="ADF16" s="27">
        <f t="shared" si="589"/>
        <v>0</v>
      </c>
      <c r="ADG16" s="27">
        <f t="shared" si="590"/>
        <v>0</v>
      </c>
      <c r="ADH16" s="27">
        <f t="shared" si="591"/>
        <v>0</v>
      </c>
      <c r="ADI16" s="27">
        <f t="shared" si="592"/>
        <v>0</v>
      </c>
      <c r="ADJ16" s="27">
        <f t="shared" si="593"/>
        <v>0</v>
      </c>
      <c r="ADK16" s="27">
        <f t="shared" si="594"/>
        <v>0</v>
      </c>
      <c r="ADL16" s="27">
        <f t="shared" si="595"/>
        <v>0</v>
      </c>
      <c r="ADM16" s="27">
        <f t="shared" si="596"/>
        <v>0</v>
      </c>
      <c r="ADN16" s="27">
        <f t="shared" si="597"/>
        <v>0</v>
      </c>
      <c r="ADO16" s="27">
        <f t="shared" si="598"/>
        <v>0</v>
      </c>
      <c r="ADP16" s="27">
        <f t="shared" si="599"/>
        <v>0</v>
      </c>
      <c r="ADQ16" s="27">
        <f t="shared" si="600"/>
        <v>0</v>
      </c>
      <c r="ADR16" s="27">
        <f t="shared" si="601"/>
        <v>0</v>
      </c>
      <c r="ADS16" s="27" t="str">
        <f t="shared" si="602"/>
        <v>22.6</v>
      </c>
      <c r="ADT16" s="27">
        <f t="shared" si="603"/>
        <v>0</v>
      </c>
      <c r="ADU16" s="27">
        <f t="shared" si="604"/>
        <v>0</v>
      </c>
      <c r="ADV16" s="27">
        <f t="shared" si="605"/>
        <v>0</v>
      </c>
      <c r="ADW16" s="27">
        <f t="shared" si="606"/>
        <v>0</v>
      </c>
      <c r="ADX16" s="27">
        <f t="shared" si="607"/>
        <v>0</v>
      </c>
      <c r="ADY16" s="27">
        <f t="shared" si="608"/>
        <v>0</v>
      </c>
      <c r="ADZ16" s="27">
        <f t="shared" si="609"/>
        <v>0</v>
      </c>
      <c r="AEA16" s="27">
        <f t="shared" si="610"/>
        <v>0</v>
      </c>
      <c r="AEB16" s="27">
        <f t="shared" si="611"/>
        <v>0</v>
      </c>
      <c r="AEC16" s="27">
        <f t="shared" si="612"/>
        <v>0</v>
      </c>
      <c r="AED16" s="27">
        <f t="shared" si="613"/>
        <v>0</v>
      </c>
      <c r="AEE16" s="27">
        <f t="shared" si="614"/>
        <v>0</v>
      </c>
      <c r="AEF16" s="27">
        <f t="shared" si="615"/>
        <v>0</v>
      </c>
      <c r="AEG16" s="27">
        <f t="shared" si="616"/>
        <v>0</v>
      </c>
      <c r="AEH16" s="27">
        <f t="shared" si="617"/>
        <v>0</v>
      </c>
      <c r="AEI16" s="27">
        <f t="shared" si="618"/>
        <v>0</v>
      </c>
      <c r="AEJ16" s="27">
        <f t="shared" si="619"/>
        <v>0</v>
      </c>
      <c r="AEK16" s="27">
        <f t="shared" si="620"/>
        <v>0</v>
      </c>
      <c r="AEL16" s="27">
        <f t="shared" si="621"/>
        <v>0</v>
      </c>
      <c r="AEM16" s="27">
        <f t="shared" si="622"/>
        <v>0</v>
      </c>
      <c r="AEN16" s="27">
        <f t="shared" si="623"/>
        <v>0</v>
      </c>
      <c r="AEO16" s="27">
        <f t="shared" si="624"/>
        <v>0</v>
      </c>
      <c r="AEP16" s="27">
        <f t="shared" si="625"/>
        <v>0</v>
      </c>
      <c r="AEQ16" s="27">
        <f t="shared" si="626"/>
        <v>0</v>
      </c>
      <c r="AER16" s="27">
        <f t="shared" si="627"/>
        <v>0</v>
      </c>
      <c r="AES16" s="27">
        <f t="shared" si="628"/>
        <v>0</v>
      </c>
      <c r="AET16" s="27">
        <f t="shared" si="629"/>
        <v>0</v>
      </c>
      <c r="AEU16" s="27">
        <f t="shared" si="630"/>
        <v>0</v>
      </c>
      <c r="AEV16" s="27">
        <f t="shared" si="631"/>
        <v>0</v>
      </c>
      <c r="AEW16" s="27">
        <f t="shared" si="632"/>
        <v>0</v>
      </c>
      <c r="AEX16" s="27">
        <f t="shared" si="633"/>
        <v>0</v>
      </c>
      <c r="AEY16" s="27">
        <f t="shared" si="634"/>
        <v>0</v>
      </c>
      <c r="AEZ16" s="27">
        <f t="shared" si="635"/>
        <v>0</v>
      </c>
      <c r="AFA16" s="27">
        <f t="shared" si="636"/>
        <v>0</v>
      </c>
      <c r="AFB16" s="27">
        <f t="shared" si="637"/>
        <v>0</v>
      </c>
      <c r="AFC16" s="27">
        <f t="shared" si="638"/>
        <v>0</v>
      </c>
      <c r="AFD16" s="27">
        <f t="shared" si="639"/>
        <v>0</v>
      </c>
      <c r="AFE16" s="27">
        <f t="shared" si="640"/>
        <v>0</v>
      </c>
      <c r="AFF16" s="27">
        <f t="shared" si="641"/>
        <v>0</v>
      </c>
      <c r="AFG16" s="27">
        <f t="shared" si="642"/>
        <v>0</v>
      </c>
      <c r="AFH16" s="27">
        <f t="shared" si="643"/>
        <v>0</v>
      </c>
      <c r="AFI16" s="27">
        <f t="shared" si="644"/>
        <v>0</v>
      </c>
      <c r="AFJ16" s="27">
        <f t="shared" si="645"/>
        <v>0</v>
      </c>
      <c r="AFL16" s="27">
        <f t="shared" si="646"/>
        <v>3.5</v>
      </c>
      <c r="AFN16" s="27">
        <v>8</v>
      </c>
      <c r="AFO16" s="27">
        <f t="shared" si="647"/>
        <v>8</v>
      </c>
      <c r="AFP16" s="27">
        <f t="shared" si="648"/>
        <v>8</v>
      </c>
      <c r="AFQ16" s="27">
        <f t="shared" si="649"/>
        <v>8</v>
      </c>
      <c r="AFR16" s="27">
        <f t="shared" si="650"/>
        <v>0</v>
      </c>
      <c r="AFS16" s="27">
        <f t="shared" si="651"/>
        <v>0</v>
      </c>
      <c r="AFT16" s="27">
        <f t="shared" si="652"/>
        <v>0</v>
      </c>
      <c r="AFU16" s="27">
        <f t="shared" si="653"/>
        <v>0</v>
      </c>
      <c r="AFV16" s="27">
        <f t="shared" si="654"/>
        <v>0</v>
      </c>
      <c r="AFW16" s="27">
        <f t="shared" si="655"/>
        <v>0</v>
      </c>
      <c r="AFX16" s="27">
        <f t="shared" si="656"/>
        <v>0</v>
      </c>
      <c r="AFY16" s="27">
        <f t="shared" si="657"/>
        <v>0</v>
      </c>
      <c r="AFZ16" s="27">
        <f t="shared" si="658"/>
        <v>8</v>
      </c>
      <c r="AGA16" s="27">
        <f t="shared" si="659"/>
        <v>0</v>
      </c>
      <c r="AGB16" s="27">
        <f t="shared" si="660"/>
        <v>0</v>
      </c>
      <c r="AGC16" s="27">
        <f t="shared" si="661"/>
        <v>0</v>
      </c>
      <c r="AGD16" s="27">
        <f t="shared" si="662"/>
        <v>0</v>
      </c>
      <c r="AGE16" s="27">
        <f t="shared" si="663"/>
        <v>0</v>
      </c>
      <c r="AGF16" s="27">
        <f t="shared" si="664"/>
        <v>0</v>
      </c>
      <c r="AGG16" s="27">
        <f t="shared" si="665"/>
        <v>0</v>
      </c>
      <c r="AGH16" s="27">
        <f t="shared" si="666"/>
        <v>0</v>
      </c>
      <c r="AGI16" s="27">
        <f t="shared" si="667"/>
        <v>0</v>
      </c>
      <c r="AGJ16" s="27">
        <f t="shared" si="668"/>
        <v>0</v>
      </c>
      <c r="AGK16" s="27">
        <f t="shared" si="669"/>
        <v>0</v>
      </c>
      <c r="AGL16" s="27">
        <f t="shared" si="670"/>
        <v>0</v>
      </c>
      <c r="AGM16" s="27">
        <f t="shared" si="671"/>
        <v>0</v>
      </c>
      <c r="AGN16" s="27">
        <f t="shared" si="672"/>
        <v>0</v>
      </c>
      <c r="AGO16" s="27">
        <f t="shared" si="673"/>
        <v>0</v>
      </c>
      <c r="AGP16" s="27">
        <f t="shared" si="674"/>
        <v>0</v>
      </c>
      <c r="AGQ16" s="27">
        <f t="shared" si="675"/>
        <v>0</v>
      </c>
      <c r="AGR16" s="27">
        <f t="shared" si="676"/>
        <v>0</v>
      </c>
      <c r="AGS16" s="27">
        <f t="shared" si="677"/>
        <v>0</v>
      </c>
      <c r="AGT16" s="27">
        <f t="shared" si="678"/>
        <v>0</v>
      </c>
      <c r="AGU16" s="27">
        <f t="shared" si="679"/>
        <v>0</v>
      </c>
      <c r="AGV16" s="27">
        <f t="shared" si="680"/>
        <v>0</v>
      </c>
      <c r="AGW16" s="27">
        <f t="shared" si="681"/>
        <v>0</v>
      </c>
      <c r="AGX16" s="27">
        <f t="shared" si="682"/>
        <v>0</v>
      </c>
      <c r="AGY16" s="27">
        <f t="shared" si="683"/>
        <v>0</v>
      </c>
      <c r="AGZ16" s="27">
        <f t="shared" si="684"/>
        <v>0</v>
      </c>
      <c r="AHA16" s="27">
        <f t="shared" si="685"/>
        <v>8</v>
      </c>
      <c r="AHB16" s="27">
        <f t="shared" si="686"/>
        <v>0</v>
      </c>
      <c r="AHC16" s="27">
        <f t="shared" si="687"/>
        <v>0</v>
      </c>
      <c r="AHD16" s="27">
        <f t="shared" si="688"/>
        <v>0</v>
      </c>
      <c r="AHE16" s="27">
        <f t="shared" si="689"/>
        <v>0</v>
      </c>
      <c r="AHF16" s="27">
        <f t="shared" si="690"/>
        <v>0</v>
      </c>
      <c r="AHG16" s="27">
        <f t="shared" si="691"/>
        <v>0</v>
      </c>
      <c r="AHH16" s="27">
        <f t="shared" si="692"/>
        <v>0</v>
      </c>
      <c r="AHI16" s="27">
        <f t="shared" si="693"/>
        <v>0</v>
      </c>
      <c r="AHJ16" s="27">
        <f t="shared" si="694"/>
        <v>0</v>
      </c>
      <c r="AHK16" s="27">
        <f t="shared" si="695"/>
        <v>0</v>
      </c>
      <c r="AHL16" s="27">
        <f t="shared" si="696"/>
        <v>0</v>
      </c>
      <c r="AHM16" s="27">
        <f t="shared" si="697"/>
        <v>0</v>
      </c>
      <c r="AHN16" s="27">
        <f t="shared" si="698"/>
        <v>0</v>
      </c>
      <c r="AHO16" s="27">
        <f t="shared" si="699"/>
        <v>0</v>
      </c>
      <c r="AHP16" s="27">
        <f t="shared" si="700"/>
        <v>0</v>
      </c>
      <c r="AHQ16" s="27">
        <f t="shared" si="701"/>
        <v>0</v>
      </c>
      <c r="AHR16" s="27">
        <f t="shared" si="702"/>
        <v>0</v>
      </c>
      <c r="AHS16" s="27">
        <f t="shared" si="703"/>
        <v>0</v>
      </c>
      <c r="AHT16" s="27">
        <f t="shared" si="704"/>
        <v>0</v>
      </c>
      <c r="AHU16" s="27">
        <f t="shared" si="705"/>
        <v>0</v>
      </c>
      <c r="AHV16" s="27">
        <f t="shared" si="706"/>
        <v>0</v>
      </c>
      <c r="AHW16" s="27">
        <f t="shared" si="707"/>
        <v>0</v>
      </c>
      <c r="AHX16" s="27">
        <f t="shared" si="708"/>
        <v>0</v>
      </c>
      <c r="AHY16" s="27">
        <f t="shared" si="709"/>
        <v>0</v>
      </c>
      <c r="AHZ16" s="27">
        <f t="shared" si="710"/>
        <v>0</v>
      </c>
      <c r="AIA16" s="27">
        <f t="shared" si="711"/>
        <v>0</v>
      </c>
      <c r="AIB16" s="27">
        <f t="shared" si="712"/>
        <v>0</v>
      </c>
      <c r="AIC16" s="27">
        <f t="shared" si="713"/>
        <v>0</v>
      </c>
      <c r="AID16" s="27">
        <f t="shared" si="714"/>
        <v>0</v>
      </c>
      <c r="AIE16" s="27">
        <f t="shared" si="715"/>
        <v>0</v>
      </c>
      <c r="AIF16" s="27">
        <f t="shared" si="716"/>
        <v>0</v>
      </c>
      <c r="AIG16" s="27">
        <f t="shared" si="717"/>
        <v>0</v>
      </c>
      <c r="AIH16" s="27">
        <f t="shared" si="718"/>
        <v>0</v>
      </c>
      <c r="AII16" s="27">
        <f t="shared" si="719"/>
        <v>0</v>
      </c>
      <c r="AIJ16" s="27">
        <f t="shared" si="720"/>
        <v>0</v>
      </c>
      <c r="AIK16" s="27">
        <f t="shared" si="721"/>
        <v>0</v>
      </c>
      <c r="AIL16" s="27">
        <f t="shared" si="722"/>
        <v>0</v>
      </c>
      <c r="AIM16" s="27">
        <f t="shared" si="723"/>
        <v>0</v>
      </c>
      <c r="AIN16" s="27">
        <f t="shared" si="724"/>
        <v>0</v>
      </c>
      <c r="AIO16" s="27">
        <f t="shared" si="725"/>
        <v>0</v>
      </c>
      <c r="AIP16" s="27">
        <f t="shared" si="726"/>
        <v>0</v>
      </c>
      <c r="AIQ16" s="27">
        <f t="shared" si="727"/>
        <v>0</v>
      </c>
      <c r="AIR16" s="27">
        <f t="shared" si="728"/>
        <v>0</v>
      </c>
      <c r="AIT16" s="27">
        <v>1</v>
      </c>
      <c r="AIU16" s="27">
        <v>1</v>
      </c>
      <c r="AIV16" s="27">
        <v>1</v>
      </c>
      <c r="AIW16" s="27">
        <f t="shared" si="729"/>
        <v>0</v>
      </c>
      <c r="AIX16" s="27">
        <f t="shared" si="730"/>
        <v>0</v>
      </c>
      <c r="AIY16" s="27">
        <f t="shared" si="731"/>
        <v>0</v>
      </c>
      <c r="AIZ16" s="27">
        <f t="shared" si="732"/>
        <v>0</v>
      </c>
      <c r="AJA16" s="27">
        <f t="shared" si="733"/>
        <v>0</v>
      </c>
      <c r="AJB16" s="27">
        <f t="shared" si="734"/>
        <v>0</v>
      </c>
      <c r="AJC16" s="27">
        <f t="shared" si="735"/>
        <v>0</v>
      </c>
      <c r="AJD16" s="27">
        <f t="shared" si="736"/>
        <v>0</v>
      </c>
      <c r="AJE16" s="27">
        <f t="shared" si="737"/>
        <v>0.25</v>
      </c>
      <c r="AJF16" s="27">
        <f t="shared" si="738"/>
        <v>0</v>
      </c>
      <c r="AJG16" s="27">
        <f t="shared" si="739"/>
        <v>0</v>
      </c>
      <c r="AJH16" s="27">
        <f t="shared" si="740"/>
        <v>0</v>
      </c>
      <c r="AJI16" s="27">
        <f t="shared" si="741"/>
        <v>0</v>
      </c>
      <c r="AJJ16" s="27">
        <f t="shared" si="742"/>
        <v>0</v>
      </c>
      <c r="AJK16" s="27">
        <f t="shared" si="743"/>
        <v>0</v>
      </c>
      <c r="AJL16" s="27">
        <f t="shared" si="744"/>
        <v>0</v>
      </c>
      <c r="AJM16" s="27">
        <f t="shared" si="745"/>
        <v>0</v>
      </c>
      <c r="AJN16" s="27">
        <f t="shared" si="746"/>
        <v>0</v>
      </c>
      <c r="AJO16" s="27">
        <f t="shared" si="747"/>
        <v>0</v>
      </c>
      <c r="AJP16" s="27">
        <f t="shared" si="748"/>
        <v>0</v>
      </c>
      <c r="AJQ16" s="27">
        <f t="shared" si="749"/>
        <v>0</v>
      </c>
      <c r="AJR16" s="27">
        <f t="shared" si="750"/>
        <v>0</v>
      </c>
      <c r="AJS16" s="27">
        <f t="shared" si="751"/>
        <v>0</v>
      </c>
      <c r="AJT16" s="27">
        <f t="shared" si="752"/>
        <v>0</v>
      </c>
      <c r="AJU16" s="27">
        <f t="shared" si="753"/>
        <v>0</v>
      </c>
      <c r="AJV16" s="27">
        <f t="shared" si="754"/>
        <v>0</v>
      </c>
      <c r="AJW16" s="27">
        <f t="shared" si="755"/>
        <v>0</v>
      </c>
      <c r="AJX16" s="27">
        <f t="shared" si="756"/>
        <v>0</v>
      </c>
      <c r="AJY16" s="27">
        <f t="shared" si="757"/>
        <v>0</v>
      </c>
      <c r="AJZ16" s="27">
        <f t="shared" si="758"/>
        <v>0</v>
      </c>
      <c r="AKA16" s="27">
        <f t="shared" si="759"/>
        <v>0</v>
      </c>
      <c r="AKB16" s="27">
        <f t="shared" si="760"/>
        <v>0</v>
      </c>
      <c r="AKC16" s="27">
        <f t="shared" si="761"/>
        <v>0</v>
      </c>
      <c r="AKD16" s="27">
        <f t="shared" si="762"/>
        <v>0</v>
      </c>
      <c r="AKE16" s="27">
        <f t="shared" si="763"/>
        <v>0</v>
      </c>
      <c r="AKF16" s="27">
        <f t="shared" si="764"/>
        <v>0.25</v>
      </c>
      <c r="AKG16" s="27">
        <f t="shared" si="765"/>
        <v>0</v>
      </c>
      <c r="AKH16" s="27">
        <f t="shared" si="766"/>
        <v>0</v>
      </c>
      <c r="AKI16" s="27">
        <f t="shared" si="767"/>
        <v>0</v>
      </c>
      <c r="AKJ16" s="27">
        <f t="shared" si="768"/>
        <v>0</v>
      </c>
      <c r="AKK16" s="27">
        <f t="shared" si="769"/>
        <v>0</v>
      </c>
      <c r="AKL16" s="27">
        <f t="shared" si="770"/>
        <v>0</v>
      </c>
      <c r="AKM16" s="27">
        <f t="shared" si="771"/>
        <v>0</v>
      </c>
      <c r="AKN16" s="27">
        <f t="shared" si="772"/>
        <v>0</v>
      </c>
      <c r="AKO16" s="27">
        <f t="shared" si="773"/>
        <v>0</v>
      </c>
      <c r="AKP16" s="27">
        <f t="shared" si="774"/>
        <v>0</v>
      </c>
      <c r="AKQ16" s="27">
        <f t="shared" si="775"/>
        <v>0</v>
      </c>
      <c r="AKR16" s="27">
        <f t="shared" si="776"/>
        <v>0</v>
      </c>
      <c r="AKS16" s="27">
        <f t="shared" si="777"/>
        <v>0</v>
      </c>
      <c r="AKT16" s="27">
        <f t="shared" si="778"/>
        <v>0</v>
      </c>
      <c r="AKU16" s="27">
        <f t="shared" si="779"/>
        <v>0</v>
      </c>
      <c r="AKV16" s="27">
        <f t="shared" si="780"/>
        <v>0</v>
      </c>
      <c r="AKW16" s="27">
        <f t="shared" si="781"/>
        <v>0</v>
      </c>
      <c r="AKX16" s="27">
        <f t="shared" si="782"/>
        <v>0</v>
      </c>
      <c r="AKY16" s="27">
        <f t="shared" si="783"/>
        <v>0</v>
      </c>
      <c r="AKZ16" s="27">
        <f t="shared" si="784"/>
        <v>0</v>
      </c>
      <c r="ALA16" s="27">
        <f t="shared" si="785"/>
        <v>0</v>
      </c>
      <c r="ALB16" s="27">
        <f t="shared" si="786"/>
        <v>0</v>
      </c>
      <c r="ALC16" s="27">
        <f t="shared" si="787"/>
        <v>0</v>
      </c>
      <c r="ALD16" s="27">
        <f t="shared" si="788"/>
        <v>0</v>
      </c>
      <c r="ALE16" s="27">
        <f t="shared" si="789"/>
        <v>0</v>
      </c>
      <c r="ALF16" s="27">
        <f t="shared" si="790"/>
        <v>0</v>
      </c>
      <c r="ALG16" s="27">
        <f t="shared" si="791"/>
        <v>0</v>
      </c>
      <c r="ALH16" s="27">
        <f t="shared" si="792"/>
        <v>0</v>
      </c>
      <c r="ALI16" s="27">
        <f t="shared" si="793"/>
        <v>0</v>
      </c>
      <c r="ALJ16" s="27">
        <f t="shared" si="794"/>
        <v>0</v>
      </c>
      <c r="ALK16" s="27">
        <f t="shared" si="795"/>
        <v>0</v>
      </c>
      <c r="ALL16" s="27">
        <f t="shared" si="796"/>
        <v>0</v>
      </c>
      <c r="ALM16" s="27">
        <f t="shared" si="797"/>
        <v>0</v>
      </c>
      <c r="ALN16" s="27">
        <f t="shared" si="798"/>
        <v>0</v>
      </c>
      <c r="ALO16" s="27">
        <f t="shared" si="799"/>
        <v>0</v>
      </c>
      <c r="ALP16" s="27">
        <f t="shared" si="800"/>
        <v>0</v>
      </c>
      <c r="ALQ16" s="27">
        <f t="shared" si="801"/>
        <v>0</v>
      </c>
      <c r="ALR16" s="27">
        <f t="shared" si="802"/>
        <v>0</v>
      </c>
      <c r="ALS16" s="27">
        <f t="shared" si="803"/>
        <v>0</v>
      </c>
      <c r="ALT16" s="27">
        <f t="shared" si="804"/>
        <v>0</v>
      </c>
      <c r="ALU16" s="27">
        <f t="shared" si="805"/>
        <v>0</v>
      </c>
      <c r="ALV16" s="27">
        <f t="shared" si="806"/>
        <v>0</v>
      </c>
      <c r="ALW16" s="27">
        <f t="shared" si="807"/>
        <v>0</v>
      </c>
    </row>
    <row r="17" spans="1:1011" x14ac:dyDescent="0.35">
      <c r="A17" s="27">
        <v>123</v>
      </c>
      <c r="B17" s="79" t="s">
        <v>340</v>
      </c>
      <c r="C17" s="91">
        <f>VLOOKUP($A17, RankingsX!$A$1:$AN$241, 40, FALSE)</f>
        <v>15</v>
      </c>
      <c r="D17" s="79" t="s">
        <v>397</v>
      </c>
      <c r="E17" s="197">
        <v>14</v>
      </c>
      <c r="F17" s="306"/>
      <c r="G17" s="306"/>
      <c r="H17">
        <v>1793</v>
      </c>
      <c r="I17" s="29">
        <f t="shared" si="0"/>
        <v>5</v>
      </c>
      <c r="J17" s="27">
        <v>11</v>
      </c>
      <c r="L17" s="27" t="s">
        <v>1728</v>
      </c>
      <c r="M17" s="100" t="s">
        <v>1717</v>
      </c>
      <c r="N17" s="27" t="s">
        <v>1753</v>
      </c>
      <c r="O17" s="27" t="s">
        <v>24</v>
      </c>
      <c r="P17" s="27" t="s">
        <v>24</v>
      </c>
      <c r="Q17" s="27" t="s">
        <v>24</v>
      </c>
      <c r="R17" s="27" t="s">
        <v>24</v>
      </c>
      <c r="S17" s="27" t="s">
        <v>24</v>
      </c>
      <c r="T17" s="27" t="s">
        <v>24</v>
      </c>
      <c r="U17" s="27" t="s">
        <v>24</v>
      </c>
      <c r="V17" s="27" t="s">
        <v>24</v>
      </c>
      <c r="W17" s="27" t="s">
        <v>1846</v>
      </c>
      <c r="X17" s="27" t="s">
        <v>24</v>
      </c>
      <c r="Y17" s="27" t="s">
        <v>24</v>
      </c>
      <c r="Z17" s="27" t="s">
        <v>24</v>
      </c>
      <c r="AA17" s="27" t="s">
        <v>24</v>
      </c>
      <c r="AB17" s="27" t="s">
        <v>24</v>
      </c>
      <c r="AC17" s="27" t="s">
        <v>24</v>
      </c>
      <c r="AD17" s="27" t="s">
        <v>24</v>
      </c>
      <c r="AE17" s="27" t="s">
        <v>24</v>
      </c>
      <c r="AF17" s="27" t="s">
        <v>24</v>
      </c>
      <c r="AG17" s="27" t="s">
        <v>24</v>
      </c>
      <c r="AH17" s="27" t="s">
        <v>24</v>
      </c>
      <c r="AI17" s="27" t="s">
        <v>24</v>
      </c>
      <c r="AJ17" s="27" t="s">
        <v>24</v>
      </c>
      <c r="AK17" s="27" t="s">
        <v>24</v>
      </c>
      <c r="AL17" s="27" t="s">
        <v>24</v>
      </c>
      <c r="AM17" s="27" t="s">
        <v>24</v>
      </c>
      <c r="AN17" s="27" t="s">
        <v>24</v>
      </c>
      <c r="AO17" s="27" t="s">
        <v>24</v>
      </c>
      <c r="AP17" s="27" t="s">
        <v>24</v>
      </c>
      <c r="AQ17" s="27" t="s">
        <v>24</v>
      </c>
      <c r="AR17" s="27" t="s">
        <v>24</v>
      </c>
      <c r="AS17" s="27" t="s">
        <v>24</v>
      </c>
      <c r="AT17" s="27" t="s">
        <v>24</v>
      </c>
      <c r="AU17" s="27" t="s">
        <v>24</v>
      </c>
      <c r="AV17" s="27" t="s">
        <v>24</v>
      </c>
      <c r="AW17" s="27" t="s">
        <v>24</v>
      </c>
      <c r="AX17" s="27" t="s">
        <v>1859</v>
      </c>
      <c r="AY17" s="27" t="s">
        <v>24</v>
      </c>
      <c r="AZ17" s="27" t="s">
        <v>24</v>
      </c>
      <c r="BA17" s="27" t="s">
        <v>24</v>
      </c>
      <c r="BB17" s="27" t="s">
        <v>24</v>
      </c>
      <c r="BC17" s="27" t="s">
        <v>24</v>
      </c>
      <c r="BD17" s="27" t="s">
        <v>24</v>
      </c>
      <c r="BE17" s="27" t="s">
        <v>24</v>
      </c>
      <c r="BF17" s="27" t="s">
        <v>24</v>
      </c>
      <c r="BG17" s="27" t="s">
        <v>24</v>
      </c>
      <c r="BH17" s="27" t="s">
        <v>24</v>
      </c>
      <c r="BI17" s="27" t="s">
        <v>24</v>
      </c>
      <c r="BJ17" s="27" t="s">
        <v>24</v>
      </c>
      <c r="BK17" s="27" t="s">
        <v>24</v>
      </c>
      <c r="BL17" s="27" t="s">
        <v>24</v>
      </c>
      <c r="BM17" s="27" t="s">
        <v>24</v>
      </c>
      <c r="BN17" s="27" t="s">
        <v>24</v>
      </c>
      <c r="BO17" s="27" t="s">
        <v>24</v>
      </c>
      <c r="BP17" s="27" t="s">
        <v>24</v>
      </c>
      <c r="BQ17" s="27" t="s">
        <v>24</v>
      </c>
      <c r="BR17" s="27" t="s">
        <v>24</v>
      </c>
      <c r="BS17" s="27" t="s">
        <v>24</v>
      </c>
      <c r="BT17" s="27" t="s">
        <v>24</v>
      </c>
      <c r="BU17" s="27" t="s">
        <v>24</v>
      </c>
      <c r="BV17" s="27" t="s">
        <v>24</v>
      </c>
      <c r="BW17" s="27" t="s">
        <v>24</v>
      </c>
      <c r="BX17" s="27" t="s">
        <v>24</v>
      </c>
      <c r="BY17" s="27" t="s">
        <v>24</v>
      </c>
      <c r="BZ17" s="27" t="s">
        <v>24</v>
      </c>
      <c r="CA17" s="27" t="s">
        <v>24</v>
      </c>
      <c r="CB17" s="27" t="s">
        <v>24</v>
      </c>
      <c r="CC17" s="27" t="s">
        <v>24</v>
      </c>
      <c r="CD17" s="27" t="s">
        <v>24</v>
      </c>
      <c r="CE17" s="27" t="s">
        <v>24</v>
      </c>
      <c r="CF17" s="27" t="s">
        <v>24</v>
      </c>
      <c r="CG17" s="27" t="s">
        <v>24</v>
      </c>
      <c r="CH17" s="27" t="s">
        <v>24</v>
      </c>
      <c r="CI17" s="27" t="s">
        <v>24</v>
      </c>
      <c r="CJ17" s="27" t="s">
        <v>24</v>
      </c>
      <c r="CK17" s="27" t="s">
        <v>24</v>
      </c>
      <c r="CL17" s="27" t="s">
        <v>24</v>
      </c>
      <c r="CM17" s="27" t="s">
        <v>24</v>
      </c>
      <c r="CN17" s="27" t="s">
        <v>24</v>
      </c>
      <c r="CO17" s="27" t="s">
        <v>24</v>
      </c>
      <c r="CQ17" s="28">
        <f t="shared" si="1"/>
        <v>0</v>
      </c>
      <c r="CR17" s="28">
        <f t="shared" si="2"/>
        <v>3</v>
      </c>
      <c r="CS17" s="28">
        <f t="shared" si="3"/>
        <v>0</v>
      </c>
      <c r="CT17" s="28">
        <f t="shared" si="4"/>
        <v>1</v>
      </c>
      <c r="CU17" s="28">
        <f t="shared" si="5"/>
        <v>0</v>
      </c>
      <c r="CV17" s="28">
        <f t="shared" si="6"/>
        <v>3</v>
      </c>
      <c r="CW17" s="28">
        <f t="shared" si="7"/>
        <v>0</v>
      </c>
      <c r="CX17" s="28">
        <f t="shared" si="8"/>
        <v>1</v>
      </c>
      <c r="CY17" s="28">
        <f t="shared" si="9"/>
        <v>0</v>
      </c>
      <c r="CZ17" s="28">
        <f t="shared" si="10"/>
        <v>0</v>
      </c>
      <c r="DA17" s="28">
        <f t="shared" si="11"/>
        <v>0</v>
      </c>
      <c r="DB17" s="28">
        <f t="shared" si="12"/>
        <v>0</v>
      </c>
      <c r="DC17" s="28">
        <f t="shared" si="13"/>
        <v>0</v>
      </c>
      <c r="DD17" s="28">
        <f t="shared" si="14"/>
        <v>0</v>
      </c>
      <c r="DE17" s="28">
        <f t="shared" si="15"/>
        <v>0</v>
      </c>
      <c r="DF17" s="28">
        <f t="shared" si="16"/>
        <v>0</v>
      </c>
      <c r="DG17" s="28">
        <f t="shared" si="17"/>
        <v>0</v>
      </c>
      <c r="DH17" s="28">
        <f t="shared" si="18"/>
        <v>0</v>
      </c>
      <c r="DI17" s="28">
        <f t="shared" si="19"/>
        <v>0</v>
      </c>
      <c r="DJ17" s="28">
        <f t="shared" si="20"/>
        <v>1</v>
      </c>
      <c r="DK17" s="28">
        <f t="shared" si="21"/>
        <v>0</v>
      </c>
      <c r="DL17" s="28">
        <f t="shared" si="22"/>
        <v>0</v>
      </c>
      <c r="DM17" s="28">
        <f t="shared" si="23"/>
        <v>0</v>
      </c>
      <c r="DN17" s="28">
        <f t="shared" si="24"/>
        <v>0</v>
      </c>
      <c r="DO17" s="28">
        <f t="shared" si="25"/>
        <v>0</v>
      </c>
      <c r="DP17" s="28">
        <f t="shared" si="26"/>
        <v>1</v>
      </c>
      <c r="DR17">
        <f t="shared" si="27"/>
        <v>2</v>
      </c>
      <c r="DS17">
        <f t="shared" si="28"/>
        <v>2</v>
      </c>
      <c r="DT17">
        <f t="shared" si="29"/>
        <v>2</v>
      </c>
      <c r="DU17">
        <f t="shared" si="30"/>
        <v>0</v>
      </c>
      <c r="DV17">
        <f t="shared" si="31"/>
        <v>0</v>
      </c>
      <c r="DW17">
        <f t="shared" si="32"/>
        <v>0</v>
      </c>
      <c r="DX17">
        <f t="shared" si="33"/>
        <v>0</v>
      </c>
      <c r="DY17">
        <f t="shared" si="34"/>
        <v>0</v>
      </c>
      <c r="DZ17">
        <f t="shared" si="35"/>
        <v>0</v>
      </c>
      <c r="EA17">
        <f t="shared" si="36"/>
        <v>0</v>
      </c>
      <c r="EB17">
        <f t="shared" si="37"/>
        <v>0</v>
      </c>
      <c r="EC17">
        <f t="shared" si="38"/>
        <v>4</v>
      </c>
      <c r="ED17">
        <f t="shared" si="39"/>
        <v>0</v>
      </c>
      <c r="EE17">
        <f t="shared" si="40"/>
        <v>0</v>
      </c>
      <c r="EF17">
        <f t="shared" si="41"/>
        <v>0</v>
      </c>
      <c r="EG17">
        <f t="shared" si="42"/>
        <v>0</v>
      </c>
      <c r="EH17">
        <f t="shared" si="43"/>
        <v>0</v>
      </c>
      <c r="EI17">
        <f t="shared" si="44"/>
        <v>0</v>
      </c>
      <c r="EJ17">
        <f t="shared" si="45"/>
        <v>0</v>
      </c>
      <c r="EK17">
        <f t="shared" si="46"/>
        <v>0</v>
      </c>
      <c r="EL17">
        <f t="shared" si="47"/>
        <v>0</v>
      </c>
      <c r="EM17">
        <f t="shared" si="48"/>
        <v>0</v>
      </c>
      <c r="EN17">
        <f t="shared" si="49"/>
        <v>0</v>
      </c>
      <c r="EO17">
        <f t="shared" si="50"/>
        <v>0</v>
      </c>
      <c r="EP17">
        <f t="shared" si="51"/>
        <v>0</v>
      </c>
      <c r="EQ17">
        <f t="shared" si="52"/>
        <v>0</v>
      </c>
      <c r="ER17">
        <f t="shared" si="53"/>
        <v>0</v>
      </c>
      <c r="ES17">
        <f t="shared" si="54"/>
        <v>0</v>
      </c>
      <c r="ET17">
        <f t="shared" si="55"/>
        <v>0</v>
      </c>
      <c r="EU17">
        <f t="shared" si="56"/>
        <v>0</v>
      </c>
      <c r="EV17">
        <f t="shared" si="57"/>
        <v>0</v>
      </c>
      <c r="EW17">
        <f t="shared" si="58"/>
        <v>0</v>
      </c>
      <c r="EX17">
        <f t="shared" si="59"/>
        <v>0</v>
      </c>
      <c r="EY17">
        <f t="shared" si="60"/>
        <v>0</v>
      </c>
      <c r="EZ17">
        <f t="shared" si="61"/>
        <v>0</v>
      </c>
      <c r="FA17">
        <f t="shared" si="62"/>
        <v>0</v>
      </c>
      <c r="FB17">
        <f t="shared" si="63"/>
        <v>0</v>
      </c>
      <c r="FC17">
        <f t="shared" si="64"/>
        <v>0</v>
      </c>
      <c r="FD17">
        <f t="shared" si="65"/>
        <v>16</v>
      </c>
      <c r="FE17">
        <f t="shared" si="66"/>
        <v>0</v>
      </c>
      <c r="FF17">
        <f t="shared" si="67"/>
        <v>0</v>
      </c>
      <c r="FG17">
        <f t="shared" si="68"/>
        <v>0</v>
      </c>
      <c r="FH17">
        <f t="shared" si="69"/>
        <v>0</v>
      </c>
      <c r="FI17">
        <f t="shared" si="70"/>
        <v>0</v>
      </c>
      <c r="FJ17">
        <f t="shared" si="71"/>
        <v>0</v>
      </c>
      <c r="FK17">
        <f t="shared" si="72"/>
        <v>0</v>
      </c>
      <c r="FL17">
        <f t="shared" si="73"/>
        <v>0</v>
      </c>
      <c r="FM17">
        <f t="shared" si="74"/>
        <v>0</v>
      </c>
      <c r="FN17">
        <f t="shared" si="75"/>
        <v>0</v>
      </c>
      <c r="FO17">
        <f t="shared" si="76"/>
        <v>0</v>
      </c>
      <c r="FP17">
        <f t="shared" si="77"/>
        <v>0</v>
      </c>
      <c r="FQ17">
        <f t="shared" si="78"/>
        <v>0</v>
      </c>
      <c r="FR17">
        <f t="shared" si="79"/>
        <v>0</v>
      </c>
      <c r="FS17">
        <f t="shared" si="80"/>
        <v>0</v>
      </c>
      <c r="FT17">
        <f t="shared" si="81"/>
        <v>0</v>
      </c>
      <c r="FU17">
        <f t="shared" si="82"/>
        <v>0</v>
      </c>
      <c r="FV17">
        <f t="shared" si="83"/>
        <v>0</v>
      </c>
      <c r="FW17">
        <f t="shared" si="84"/>
        <v>0</v>
      </c>
      <c r="FX17">
        <f t="shared" si="85"/>
        <v>0</v>
      </c>
      <c r="FY17">
        <f t="shared" si="86"/>
        <v>0</v>
      </c>
      <c r="FZ17">
        <f t="shared" si="87"/>
        <v>0</v>
      </c>
      <c r="GA17">
        <f t="shared" si="88"/>
        <v>0</v>
      </c>
      <c r="GB17">
        <f t="shared" si="89"/>
        <v>0</v>
      </c>
      <c r="GC17">
        <f t="shared" si="90"/>
        <v>0</v>
      </c>
      <c r="GD17">
        <f t="shared" si="91"/>
        <v>0</v>
      </c>
      <c r="GE17">
        <f t="shared" si="92"/>
        <v>0</v>
      </c>
      <c r="GF17">
        <f t="shared" si="93"/>
        <v>0</v>
      </c>
      <c r="GG17">
        <f t="shared" si="94"/>
        <v>0</v>
      </c>
      <c r="GH17">
        <f t="shared" si="95"/>
        <v>0</v>
      </c>
      <c r="GI17">
        <f t="shared" si="96"/>
        <v>0</v>
      </c>
      <c r="GJ17">
        <f t="shared" si="97"/>
        <v>0</v>
      </c>
      <c r="GK17">
        <f t="shared" si="98"/>
        <v>0</v>
      </c>
      <c r="GL17">
        <f t="shared" si="99"/>
        <v>0</v>
      </c>
      <c r="GM17">
        <f t="shared" si="100"/>
        <v>0</v>
      </c>
      <c r="GN17">
        <f t="shared" si="101"/>
        <v>0</v>
      </c>
      <c r="GO17">
        <f t="shared" si="102"/>
        <v>0</v>
      </c>
      <c r="GP17">
        <f t="shared" si="103"/>
        <v>0</v>
      </c>
      <c r="GQ17">
        <f t="shared" si="104"/>
        <v>0</v>
      </c>
      <c r="GR17">
        <f t="shared" si="105"/>
        <v>0</v>
      </c>
      <c r="GS17">
        <f t="shared" si="106"/>
        <v>0</v>
      </c>
      <c r="GT17">
        <f t="shared" si="107"/>
        <v>0</v>
      </c>
      <c r="GU17">
        <f t="shared" si="108"/>
        <v>0</v>
      </c>
      <c r="GW17" s="278">
        <f t="shared" si="109"/>
        <v>3.1193941450733895</v>
      </c>
      <c r="GX17" s="278">
        <f t="shared" si="110"/>
        <v>0</v>
      </c>
      <c r="GY17" s="278">
        <f t="shared" si="111"/>
        <v>0</v>
      </c>
      <c r="GZ17" s="278">
        <f t="shared" si="112"/>
        <v>0.45021520805755511</v>
      </c>
      <c r="HA17" s="278">
        <f t="shared" si="113"/>
        <v>0</v>
      </c>
      <c r="HB17" s="278">
        <f t="shared" si="114"/>
        <v>3.5696093531309447</v>
      </c>
      <c r="HC17" s="278">
        <f t="shared" si="115"/>
        <v>0.77984853626834738</v>
      </c>
      <c r="HE17">
        <f>IFERROR(VLOOKUP(_xlfn.NUMBERVALUE(MID(L17, SEARCH("!", L17)+1, SEARCH("+", L17)-SEARCH("!", L17)-1)), RankingsX!$A$2:$BJ$129, 62, FALSE),0)</f>
        <v>0.80481929864899637</v>
      </c>
      <c r="HF17">
        <f>IFERROR(VLOOKUP(_xlfn.NUMBERVALUE(MID(M17, SEARCH("!", M17)+1, SEARCH("+", M17)-SEARCH("!", M17)-1)), RankingsX!$A$2:$BJ$129, 62, FALSE),0)</f>
        <v>0.84793136556439419</v>
      </c>
      <c r="HG17">
        <f>IFERROR(VLOOKUP(_xlfn.NUMBERVALUE(MID(N17, SEARCH("!", N17)+1, SEARCH("+", N17)-SEARCH("!", N17)-1)), RankingsX!$A$2:$BJ$129, 62, FALSE),0)</f>
        <v>0.76853619751861491</v>
      </c>
      <c r="HH17">
        <f>IFERROR(VLOOKUP(_xlfn.NUMBERVALUE(MID(O17, SEARCH("!", O17)+1, SEARCH("+", O17)-SEARCH("!", O17)-1)), RankingsX!$A$2:$BJ$129, 62, FALSE),0)</f>
        <v>0</v>
      </c>
      <c r="HI17">
        <f>IFERROR(VLOOKUP(_xlfn.NUMBERVALUE(MID(P17, SEARCH("!", P17)+1, SEARCH("+", P17)-SEARCH("!", P17)-1)), RankingsX!$A$2:$BJ$129, 62, FALSE),0)</f>
        <v>0</v>
      </c>
      <c r="HJ17">
        <f>IFERROR(VLOOKUP(_xlfn.NUMBERVALUE(MID(Q17, SEARCH("!", Q17)+1, SEARCH("+", Q17)-SEARCH("!", Q17)-1)), RankingsX!$A$2:$BJ$129, 62, FALSE),0)</f>
        <v>0</v>
      </c>
      <c r="HK17">
        <f>IFERROR(VLOOKUP(_xlfn.NUMBERVALUE(MID(R17, SEARCH("!", R17)+1, SEARCH("+", R17)-SEARCH("!", R17)-1)), RankingsX!$A$2:$BJ$129, 62, FALSE),0)</f>
        <v>0</v>
      </c>
      <c r="HL17">
        <f>IFERROR(VLOOKUP(_xlfn.NUMBERVALUE(MID(S17, SEARCH("!", S17)+1, SEARCH("+", S17)-SEARCH("!", S17)-1)), RankingsX!$A$2:$BJ$129, 62, FALSE),0)</f>
        <v>0</v>
      </c>
      <c r="HM17">
        <f>IFERROR(VLOOKUP(_xlfn.NUMBERVALUE(MID(T17, SEARCH("!", T17)+1, SEARCH("+", T17)-SEARCH("!", T17)-1)), RankingsX!$A$2:$BJ$129, 62, FALSE),0)</f>
        <v>0</v>
      </c>
      <c r="HN17">
        <f>IFERROR(VLOOKUP(_xlfn.NUMBERVALUE(MID(U17, SEARCH("!", U17)+1, SEARCH("+", U17)-SEARCH("!", U17)-1)), RankingsX!$A$2:$BJ$129, 62, FALSE),0)</f>
        <v>0</v>
      </c>
      <c r="HO17">
        <f>IFERROR(VLOOKUP(_xlfn.NUMBERVALUE(MID(V17, SEARCH("!", V17)+1, SEARCH("+", V17)-SEARCH("!", V17)-1)), RankingsX!$A$2:$BJ$129, 62, FALSE),0)</f>
        <v>0</v>
      </c>
      <c r="HP17">
        <f>IFERROR(VLOOKUP(_xlfn.NUMBERVALUE(MID(W17, SEARCH("!", W17)+1, SEARCH("+", W17)-SEARCH("!", W17)-1)), RankingsX!$A$2:$BJ$129, 62, FALSE),0)</f>
        <v>0.69810728334138406</v>
      </c>
      <c r="HQ17">
        <f>IFERROR(VLOOKUP(_xlfn.NUMBERVALUE(MID(X17, SEARCH("!", X17)+1, SEARCH("+", X17)-SEARCH("!", X17)-1)), RankingsX!$A$2:$BJ$129, 62, FALSE),0)</f>
        <v>0</v>
      </c>
      <c r="HR17">
        <f>IFERROR(VLOOKUP(_xlfn.NUMBERVALUE(MID(Y17, SEARCH("!", Y17)+1, SEARCH("+", Y17)-SEARCH("!", Y17)-1)), RankingsX!$A$2:$BJ$129, 62, FALSE),0)</f>
        <v>0</v>
      </c>
      <c r="HS17">
        <f>IFERROR(VLOOKUP(_xlfn.NUMBERVALUE(MID(Z17, SEARCH("!", Z17)+1, SEARCH("+", Z17)-SEARCH("!", Z17)-1)), RankingsX!$A$2:$BJ$129, 62, FALSE),0)</f>
        <v>0</v>
      </c>
      <c r="HT17">
        <f>IFERROR(VLOOKUP(_xlfn.NUMBERVALUE(MID(AA17, SEARCH("!", AA17)+1, SEARCH("+", AA17)-SEARCH("!", AA17)-1)), RankingsX!$A$2:$BJ$129, 62, FALSE),0)</f>
        <v>0</v>
      </c>
      <c r="HU17">
        <f>IFERROR(VLOOKUP(_xlfn.NUMBERVALUE(MID(AB17, SEARCH("!", AB17)+1, SEARCH("+", AB17)-SEARCH("!", AB17)-1)), RankingsX!$A$2:$BJ$129, 62, FALSE),0)</f>
        <v>0</v>
      </c>
      <c r="HV17">
        <f>IFERROR(VLOOKUP(_xlfn.NUMBERVALUE(MID(AC17, SEARCH("!", AC17)+1, SEARCH("+", AC17)-SEARCH("!", AC17)-1)), RankingsX!$A$2:$BJ$129, 62, FALSE),0)</f>
        <v>0</v>
      </c>
      <c r="HW17">
        <f>IFERROR(VLOOKUP(_xlfn.NUMBERVALUE(MID(AD17, SEARCH("!", AD17)+1, SEARCH("+", AD17)-SEARCH("!", AD17)-1)), RankingsX!$A$2:$BJ$129, 62, FALSE),0)</f>
        <v>0</v>
      </c>
      <c r="HX17">
        <f>IFERROR(VLOOKUP(_xlfn.NUMBERVALUE(MID(AE17, SEARCH("!", AE17)+1, SEARCH("+", AE17)-SEARCH("!", AE17)-1)), RankingsX!$A$2:$BJ$129, 62, FALSE),0)</f>
        <v>0</v>
      </c>
      <c r="HY17">
        <f>IFERROR(VLOOKUP(_xlfn.NUMBERVALUE(MID(AF17, SEARCH("!", AF17)+1, SEARCH("+", AF17)-SEARCH("!", AF17)-1)), RankingsX!$A$2:$BJ$129, 62, FALSE),0)</f>
        <v>0</v>
      </c>
      <c r="HZ17">
        <f>IFERROR(VLOOKUP(_xlfn.NUMBERVALUE(MID(AG17, SEARCH("!", AG17)+1, SEARCH("+", AG17)-SEARCH("!", AG17)-1)), RankingsX!$A$2:$BJ$129, 62, FALSE),0)</f>
        <v>0</v>
      </c>
      <c r="IA17">
        <f>IFERROR(VLOOKUP(_xlfn.NUMBERVALUE(MID(AH17, SEARCH("!", AH17)+1, SEARCH("+", AH17)-SEARCH("!", AH17)-1)), RankingsX!$A$2:$BJ$129, 62, FALSE),0)</f>
        <v>0</v>
      </c>
      <c r="IB17">
        <f>IFERROR(VLOOKUP(_xlfn.NUMBERVALUE(MID(AI17, SEARCH("!", AI17)+1, SEARCH("+", AI17)-SEARCH("!", AI17)-1)), RankingsX!$A$2:$BJ$129, 62, FALSE),0)</f>
        <v>0</v>
      </c>
      <c r="IC17">
        <f>IFERROR(VLOOKUP(_xlfn.NUMBERVALUE(MID(AJ17, SEARCH("!", AJ17)+1, SEARCH("+", AJ17)-SEARCH("!", AJ17)-1)), RankingsX!$A$2:$BJ$129, 62, FALSE),0)</f>
        <v>0</v>
      </c>
      <c r="ID17">
        <f>IFERROR(VLOOKUP(_xlfn.NUMBERVALUE(MID(AK17, SEARCH("!", AK17)+1, SEARCH("+", AK17)-SEARCH("!", AK17)-1)), RankingsX!$A$2:$BJ$129, 62, FALSE),0)</f>
        <v>0</v>
      </c>
      <c r="IE17">
        <f>IFERROR(VLOOKUP(_xlfn.NUMBERVALUE(MID(AL17, SEARCH("!", AL17)+1, SEARCH("+", AL17)-SEARCH("!", AL17)-1)), RankingsX!$A$2:$BJ$129, 62, FALSE),0)</f>
        <v>0</v>
      </c>
      <c r="IF17">
        <f>IFERROR(VLOOKUP(_xlfn.NUMBERVALUE(MID(AM17, SEARCH("!", AM17)+1, SEARCH("+", AM17)-SEARCH("!", AM17)-1)), RankingsX!$A$2:$BJ$129, 62, FALSE),0)</f>
        <v>0</v>
      </c>
      <c r="IG17">
        <f>IFERROR(VLOOKUP(_xlfn.NUMBERVALUE(MID(AN17, SEARCH("!", AN17)+1, SEARCH("+", AN17)-SEARCH("!", AN17)-1)), RankingsX!$A$2:$BJ$129, 62, FALSE),0)</f>
        <v>0</v>
      </c>
      <c r="IH17">
        <f>IFERROR(VLOOKUP(_xlfn.NUMBERVALUE(MID(AO17, SEARCH("!", AO17)+1, SEARCH("+", AO17)-SEARCH("!", AO17)-1)), RankingsX!$A$2:$BJ$129, 62, FALSE),0)</f>
        <v>0</v>
      </c>
      <c r="II17">
        <f>IFERROR(VLOOKUP(_xlfn.NUMBERVALUE(MID(AP17, SEARCH("!", AP17)+1, SEARCH("+", AP17)-SEARCH("!", AP17)-1)), RankingsX!$A$2:$BJ$129, 62, FALSE),0)</f>
        <v>0</v>
      </c>
      <c r="IJ17">
        <f>IFERROR(VLOOKUP(_xlfn.NUMBERVALUE(MID(AQ17, SEARCH("!", AQ17)+1, SEARCH("+", AQ17)-SEARCH("!", AQ17)-1)), RankingsX!$A$2:$BJ$129, 62, FALSE),0)</f>
        <v>0</v>
      </c>
      <c r="IK17">
        <f>IFERROR(VLOOKUP(_xlfn.NUMBERVALUE(MID(AR17, SEARCH("!", AR17)+1, SEARCH("+", AR17)-SEARCH("!", AR17)-1)), RankingsX!$A$2:$BJ$129, 62, FALSE),0)</f>
        <v>0</v>
      </c>
      <c r="IL17">
        <f>IFERROR(VLOOKUP(_xlfn.NUMBERVALUE(MID(AS17, SEARCH("!", AS17)+1, SEARCH("+", AS17)-SEARCH("!", AS17)-1)), RankingsX!$A$2:$BJ$129, 62, FALSE),0)</f>
        <v>0</v>
      </c>
      <c r="IM17">
        <f>IFERROR(VLOOKUP(_xlfn.NUMBERVALUE(MID(AT17, SEARCH("!", AT17)+1, SEARCH("+", AT17)-SEARCH("!", AT17)-1)), RankingsX!$A$2:$BJ$129, 62, FALSE),0)</f>
        <v>0</v>
      </c>
      <c r="IN17">
        <f>IFERROR(VLOOKUP(_xlfn.NUMBERVALUE(MID(AU17, SEARCH("!", AU17)+1, SEARCH("+", AU17)-SEARCH("!", AU17)-1)), RankingsX!$A$2:$BJ$129, 62, FALSE),0)</f>
        <v>0</v>
      </c>
      <c r="IO17">
        <f>IFERROR(VLOOKUP(_xlfn.NUMBERVALUE(MID(AV17, SEARCH("!", AV17)+1, SEARCH("+", AV17)-SEARCH("!", AV17)-1)), RankingsX!$A$2:$BJ$129, 62, FALSE),0)</f>
        <v>0</v>
      </c>
      <c r="IP17">
        <f>IFERROR(VLOOKUP(_xlfn.NUMBERVALUE(MID(AW17, SEARCH("!", AW17)+1, SEARCH("+", AW17)-SEARCH("!", AW17)-1)), RankingsX!$A$2:$BJ$129, 62, FALSE),0)</f>
        <v>0</v>
      </c>
      <c r="IQ17">
        <f>IFERROR(VLOOKUP(_xlfn.NUMBERVALUE(MID(AX17, SEARCH("!", AX17)+1, SEARCH("+", AX17)-SEARCH("!", AX17)-1)), RankingsX!$A$2:$BJ$129, 62, FALSE),0)</f>
        <v>0.45021520805755511</v>
      </c>
      <c r="IR17">
        <f>IFERROR(VLOOKUP(_xlfn.NUMBERVALUE(MID(AY17, SEARCH("!", AY17)+1, SEARCH("+", AY17)-SEARCH("!", AY17)-1)), RankingsX!$A$2:$BJ$129, 62, FALSE),0)</f>
        <v>0</v>
      </c>
      <c r="IS17">
        <f>IFERROR(VLOOKUP(_xlfn.NUMBERVALUE(MID(AZ17, SEARCH("!", AZ17)+1, SEARCH("+", AZ17)-SEARCH("!", AZ17)-1)), RankingsX!$A$2:$BJ$129, 62, FALSE),0)</f>
        <v>0</v>
      </c>
      <c r="IT17">
        <f>IFERROR(VLOOKUP(_xlfn.NUMBERVALUE(MID(BA17, SEARCH("!", BA17)+1, SEARCH("+", BA17)-SEARCH("!", BA17)-1)), RankingsX!$A$2:$BJ$129, 62, FALSE),0)</f>
        <v>0</v>
      </c>
      <c r="IU17">
        <f>IFERROR(VLOOKUP(_xlfn.NUMBERVALUE(MID(BB17, SEARCH("!", BB17)+1, SEARCH("+", BB17)-SEARCH("!", BB17)-1)), RankingsX!$A$2:$BJ$129, 62, FALSE),0)</f>
        <v>0</v>
      </c>
      <c r="IV17">
        <f>IFERROR(VLOOKUP(_xlfn.NUMBERVALUE(MID(BC17, SEARCH("!", BC17)+1, SEARCH("+", BC17)-SEARCH("!", BC17)-1)), RankingsX!$A$2:$BJ$129, 62, FALSE),0)</f>
        <v>0</v>
      </c>
      <c r="IW17">
        <f>IFERROR(VLOOKUP(_xlfn.NUMBERVALUE(MID(BD17, SEARCH("!", BD17)+1, SEARCH("+", BD17)-SEARCH("!", BD17)-1)), RankingsX!$A$2:$BJ$129, 62, FALSE),0)</f>
        <v>0</v>
      </c>
      <c r="IX17">
        <f>IFERROR(VLOOKUP(_xlfn.NUMBERVALUE(MID(BE17, SEARCH("!", BE17)+1, SEARCH("+", BE17)-SEARCH("!", BE17)-1)), RankingsX!$A$2:$BJ$129, 62, FALSE),0)</f>
        <v>0</v>
      </c>
      <c r="IY17">
        <f>IFERROR(VLOOKUP(_xlfn.NUMBERVALUE(MID(BF17, SEARCH("!", BF17)+1, SEARCH("+", BF17)-SEARCH("!", BF17)-1)), RankingsX!$A$2:$BJ$129, 62, FALSE),0)</f>
        <v>0</v>
      </c>
      <c r="IZ17">
        <f>IFERROR(VLOOKUP(_xlfn.NUMBERVALUE(MID(BG17, SEARCH("!", BG17)+1, SEARCH("+", BG17)-SEARCH("!", BG17)-1)), RankingsX!$A$2:$BJ$129, 62, FALSE),0)</f>
        <v>0</v>
      </c>
      <c r="JA17">
        <f>IFERROR(VLOOKUP(_xlfn.NUMBERVALUE(MID(BH17, SEARCH("!", BH17)+1, SEARCH("+", BH17)-SEARCH("!", BH17)-1)), RankingsX!$A$2:$BJ$129, 62, FALSE),0)</f>
        <v>0</v>
      </c>
      <c r="JB17">
        <f>IFERROR(VLOOKUP(_xlfn.NUMBERVALUE(MID(BI17, SEARCH("!", BI17)+1, SEARCH("+", BI17)-SEARCH("!", BI17)-1)), RankingsX!$A$2:$BJ$129, 62, FALSE),0)</f>
        <v>0</v>
      </c>
      <c r="JC17">
        <f>IFERROR(VLOOKUP(_xlfn.NUMBERVALUE(MID(BJ17, SEARCH("!", BJ17)+1, SEARCH("+", BJ17)-SEARCH("!", BJ17)-1)), RankingsX!$A$2:$BJ$129, 62, FALSE),0)</f>
        <v>0</v>
      </c>
      <c r="JD17">
        <f>IFERROR(VLOOKUP(_xlfn.NUMBERVALUE(MID(BK17, SEARCH("!", BK17)+1, SEARCH("+", BK17)-SEARCH("!", BK17)-1)), RankingsX!$A$2:$BJ$129, 62, FALSE),0)</f>
        <v>0</v>
      </c>
      <c r="JE17">
        <f>IFERROR(VLOOKUP(_xlfn.NUMBERVALUE(MID(BL17, SEARCH("!", BL17)+1, SEARCH("+", BL17)-SEARCH("!", BL17)-1)), RankingsX!$A$2:$BJ$129, 62, FALSE),0)</f>
        <v>0</v>
      </c>
      <c r="JF17">
        <f>IFERROR(VLOOKUP(_xlfn.NUMBERVALUE(MID(BM17, SEARCH("!", BM17)+1, SEARCH("+", BM17)-SEARCH("!", BM17)-1)), RankingsX!$A$2:$BJ$129, 62, FALSE),0)</f>
        <v>0</v>
      </c>
      <c r="JG17">
        <f>IFERROR(VLOOKUP(_xlfn.NUMBERVALUE(MID(BN17, SEARCH("!", BN17)+1, SEARCH("+", BN17)-SEARCH("!", BN17)-1)), RankingsX!$A$2:$BJ$129, 62, FALSE),0)</f>
        <v>0</v>
      </c>
      <c r="JH17">
        <f>IFERROR(VLOOKUP(_xlfn.NUMBERVALUE(MID(BO17, SEARCH("!", BO17)+1, SEARCH("+", BO17)-SEARCH("!", BO17)-1)), RankingsX!$A$2:$BJ$129, 62, FALSE),0)</f>
        <v>0</v>
      </c>
      <c r="JI17">
        <f>IFERROR(VLOOKUP(_xlfn.NUMBERVALUE(MID(BP17, SEARCH("!", BP17)+1, SEARCH("+", BP17)-SEARCH("!", BP17)-1)), RankingsX!$A$2:$BJ$129, 62, FALSE),0)</f>
        <v>0</v>
      </c>
      <c r="JJ17">
        <f>IFERROR(VLOOKUP(_xlfn.NUMBERVALUE(MID(BQ17, SEARCH("!", BQ17)+1, SEARCH("+", BQ17)-SEARCH("!", BQ17)-1)), RankingsX!$A$2:$BJ$129, 62, FALSE),0)</f>
        <v>0</v>
      </c>
      <c r="JK17">
        <f>IFERROR(VLOOKUP(_xlfn.NUMBERVALUE(MID(BR17, SEARCH("!", BR17)+1, SEARCH("+", BR17)-SEARCH("!", BR17)-1)), RankingsX!$A$2:$BJ$129, 62, FALSE),0)</f>
        <v>0</v>
      </c>
      <c r="JL17">
        <f>IFERROR(VLOOKUP(_xlfn.NUMBERVALUE(MID(BS17, SEARCH("!", BS17)+1, SEARCH("+", BS17)-SEARCH("!", BS17)-1)), RankingsX!$A$2:$BJ$129, 62, FALSE),0)</f>
        <v>0</v>
      </c>
      <c r="JM17">
        <f>IFERROR(VLOOKUP(_xlfn.NUMBERVALUE(MID(BT17, SEARCH("!", BT17)+1, SEARCH("+", BT17)-SEARCH("!", BT17)-1)), RankingsX!$A$2:$BJ$129, 62, FALSE),0)</f>
        <v>0</v>
      </c>
      <c r="JN17">
        <f>IFERROR(VLOOKUP(_xlfn.NUMBERVALUE(MID(BU17, SEARCH("!", BU17)+1, SEARCH("+", BU17)-SEARCH("!", BU17)-1)), RankingsX!$A$2:$BJ$129, 62, FALSE),0)</f>
        <v>0</v>
      </c>
      <c r="JO17">
        <f>IFERROR(VLOOKUP(_xlfn.NUMBERVALUE(MID(BV17, SEARCH("!", BV17)+1, SEARCH("+", BV17)-SEARCH("!", BV17)-1)), RankingsX!$A$2:$BJ$129, 62, FALSE),0)</f>
        <v>0</v>
      </c>
      <c r="JP17">
        <f>IFERROR(VLOOKUP(_xlfn.NUMBERVALUE(MID(BW17, SEARCH("!", BW17)+1, SEARCH("+", BW17)-SEARCH("!", BW17)-1)), RankingsX!$A$2:$BJ$129, 62, FALSE),0)</f>
        <v>0</v>
      </c>
      <c r="JQ17">
        <f>IFERROR(VLOOKUP(_xlfn.NUMBERVALUE(MID(BX17, SEARCH("!", BX17)+1, SEARCH("+", BX17)-SEARCH("!", BX17)-1)), RankingsX!$A$2:$BJ$129, 62, FALSE),0)</f>
        <v>0</v>
      </c>
      <c r="JR17">
        <f>IFERROR(VLOOKUP(_xlfn.NUMBERVALUE(MID(BY17, SEARCH("!", BY17)+1, SEARCH("+", BY17)-SEARCH("!", BY17)-1)), RankingsX!$A$2:$BJ$129, 62, FALSE),0)</f>
        <v>0</v>
      </c>
      <c r="JS17">
        <f>IFERROR(VLOOKUP(_xlfn.NUMBERVALUE(MID(BZ17, SEARCH("!", BZ17)+1, SEARCH("+", BZ17)-SEARCH("!", BZ17)-1)), RankingsX!$A$2:$BJ$129, 62, FALSE),0)</f>
        <v>0</v>
      </c>
      <c r="JT17">
        <f>IFERROR(VLOOKUP(_xlfn.NUMBERVALUE(MID(CA17, SEARCH("!", CA17)+1, SEARCH("+", CA17)-SEARCH("!", CA17)-1)), RankingsX!$A$2:$BJ$129, 62, FALSE),0)</f>
        <v>0</v>
      </c>
      <c r="JU17">
        <f>IFERROR(VLOOKUP(_xlfn.NUMBERVALUE(MID(CB17, SEARCH("!", CB17)+1, SEARCH("+", CB17)-SEARCH("!", CB17)-1)), RankingsX!$A$2:$BJ$129, 62, FALSE),0)</f>
        <v>0</v>
      </c>
      <c r="JV17">
        <f>IFERROR(VLOOKUP(_xlfn.NUMBERVALUE(MID(CC17, SEARCH("!", CC17)+1, SEARCH("+", CC17)-SEARCH("!", CC17)-1)), RankingsX!$A$2:$BJ$129, 62, FALSE),0)</f>
        <v>0</v>
      </c>
      <c r="JW17">
        <f>IFERROR(VLOOKUP(_xlfn.NUMBERVALUE(MID(CD17, SEARCH("!", CD17)+1, SEARCH("+", CD17)-SEARCH("!", CD17)-1)), RankingsX!$A$2:$BJ$129, 62, FALSE),0)</f>
        <v>0</v>
      </c>
      <c r="JX17">
        <f>IFERROR(VLOOKUP(_xlfn.NUMBERVALUE(MID(CE17, SEARCH("!", CE17)+1, SEARCH("+", CE17)-SEARCH("!", CE17)-1)), RankingsX!$A$2:$BJ$129, 62, FALSE),0)</f>
        <v>0</v>
      </c>
      <c r="JY17">
        <f>IFERROR(VLOOKUP(_xlfn.NUMBERVALUE(MID(CF17, SEARCH("!", CF17)+1, SEARCH("+", CF17)-SEARCH("!", CF17)-1)), RankingsX!$A$2:$BJ$129, 62, FALSE),0)</f>
        <v>0</v>
      </c>
      <c r="JZ17">
        <f>IFERROR(VLOOKUP(_xlfn.NUMBERVALUE(MID(CG17, SEARCH("!", CG17)+1, SEARCH("+", CG17)-SEARCH("!", CG17)-1)), RankingsX!$A$2:$BJ$129, 62, FALSE),0)</f>
        <v>0</v>
      </c>
      <c r="KA17">
        <f>IFERROR(VLOOKUP(_xlfn.NUMBERVALUE(MID(CH17, SEARCH("!", CH17)+1, SEARCH("+", CH17)-SEARCH("!", CH17)-1)), RankingsX!$A$2:$BJ$129, 62, FALSE),0)</f>
        <v>0</v>
      </c>
      <c r="KB17">
        <f>IFERROR(VLOOKUP(_xlfn.NUMBERVALUE(MID(CI17, SEARCH("!", CI17)+1, SEARCH("+", CI17)-SEARCH("!", CI17)-1)), RankingsX!$A$2:$BJ$129, 62, FALSE),0)</f>
        <v>0</v>
      </c>
      <c r="KC17">
        <f>IFERROR(VLOOKUP(_xlfn.NUMBERVALUE(MID(CJ17, SEARCH("!", CJ17)+1, SEARCH("+", CJ17)-SEARCH("!", CJ17)-1)), RankingsX!$A$2:$BJ$129, 62, FALSE),0)</f>
        <v>0</v>
      </c>
      <c r="KD17">
        <f>IFERROR(VLOOKUP(_xlfn.NUMBERVALUE(MID(CK17, SEARCH("!", CK17)+1, SEARCH("+", CK17)-SEARCH("!", CK17)-1)), RankingsX!$A$2:$BJ$129, 62, FALSE),0)</f>
        <v>0</v>
      </c>
      <c r="KE17">
        <f>IFERROR(VLOOKUP(_xlfn.NUMBERVALUE(MID(CL17, SEARCH("!", CL17)+1, SEARCH("+", CL17)-SEARCH("!", CL17)-1)), RankingsX!$A$2:$BJ$129, 62, FALSE),0)</f>
        <v>0</v>
      </c>
      <c r="KF17">
        <f>IFERROR(VLOOKUP(_xlfn.NUMBERVALUE(MID(CM17, SEARCH("!", CM17)+1, SEARCH("+", CM17)-SEARCH("!", CM17)-1)), RankingsX!$A$2:$BJ$129, 62, FALSE),0)</f>
        <v>0</v>
      </c>
      <c r="KG17">
        <f>IFERROR(VLOOKUP(_xlfn.NUMBERVALUE(MID(CN17, SEARCH("!", CN17)+1, SEARCH("+", CN17)-SEARCH("!", CN17)-1)), RankingsX!$A$2:$BJ$129, 62, FALSE),0)</f>
        <v>0</v>
      </c>
      <c r="KH17">
        <f>IFERROR(VLOOKUP(_xlfn.NUMBERVALUE(MID(CO17, SEARCH("!", CO17)+1, SEARCH("+", CO17)-SEARCH("!", CO17)-1)), RankingsX!$A$2:$BJ$129, 62, FALSE),0)</f>
        <v>0</v>
      </c>
      <c r="KJ17" s="28">
        <f t="shared" si="116"/>
        <v>57</v>
      </c>
      <c r="KK17" s="28">
        <f t="shared" si="117"/>
        <v>0</v>
      </c>
      <c r="KL17" s="28">
        <f t="shared" si="118"/>
        <v>0</v>
      </c>
      <c r="KM17" s="28">
        <f t="shared" si="119"/>
        <v>19</v>
      </c>
      <c r="KN17" s="28">
        <f t="shared" si="120"/>
        <v>0</v>
      </c>
      <c r="KO17" s="28">
        <f t="shared" si="121"/>
        <v>57</v>
      </c>
      <c r="KP17" s="28">
        <f t="shared" si="122"/>
        <v>76</v>
      </c>
      <c r="KS17" s="27" t="str">
        <f t="shared" si="123"/>
        <v>17</v>
      </c>
      <c r="KT17" s="27" t="str">
        <f t="shared" si="124"/>
        <v>14</v>
      </c>
      <c r="KU17" s="27" t="str">
        <f t="shared" si="125"/>
        <v>14</v>
      </c>
      <c r="KV17" s="27">
        <f t="shared" si="126"/>
        <v>0</v>
      </c>
      <c r="KW17" s="27">
        <f t="shared" si="127"/>
        <v>0</v>
      </c>
      <c r="KX17" s="27">
        <f t="shared" si="128"/>
        <v>0</v>
      </c>
      <c r="KY17" s="27">
        <f t="shared" si="129"/>
        <v>0</v>
      </c>
      <c r="KZ17" s="27">
        <f t="shared" si="130"/>
        <v>0</v>
      </c>
      <c r="LA17" s="27">
        <f t="shared" si="131"/>
        <v>0</v>
      </c>
      <c r="LB17" s="27">
        <f t="shared" si="132"/>
        <v>0</v>
      </c>
      <c r="LC17" s="27">
        <f t="shared" si="133"/>
        <v>0</v>
      </c>
      <c r="LD17" s="27" t="str">
        <f t="shared" si="134"/>
        <v>12</v>
      </c>
      <c r="LE17" s="27">
        <f t="shared" si="135"/>
        <v>0</v>
      </c>
      <c r="LF17" s="27">
        <f t="shared" si="136"/>
        <v>0</v>
      </c>
      <c r="LG17" s="27">
        <f t="shared" si="137"/>
        <v>0</v>
      </c>
      <c r="LH17" s="27">
        <f t="shared" si="138"/>
        <v>0</v>
      </c>
      <c r="LI17" s="27">
        <f t="shared" si="139"/>
        <v>0</v>
      </c>
      <c r="LJ17" s="27">
        <f t="shared" si="140"/>
        <v>0</v>
      </c>
      <c r="LK17" s="27">
        <f t="shared" si="141"/>
        <v>0</v>
      </c>
      <c r="LL17" s="27">
        <f t="shared" si="142"/>
        <v>0</v>
      </c>
      <c r="LM17" s="27">
        <f t="shared" si="143"/>
        <v>0</v>
      </c>
      <c r="LN17" s="27">
        <f t="shared" si="144"/>
        <v>0</v>
      </c>
      <c r="LO17" s="27">
        <f t="shared" si="145"/>
        <v>0</v>
      </c>
      <c r="LP17" s="27">
        <f t="shared" si="146"/>
        <v>0</v>
      </c>
      <c r="LQ17" s="27">
        <f t="shared" si="147"/>
        <v>0</v>
      </c>
      <c r="LR17" s="27">
        <f t="shared" si="148"/>
        <v>0</v>
      </c>
      <c r="LS17" s="27">
        <f t="shared" si="149"/>
        <v>0</v>
      </c>
      <c r="LT17" s="27">
        <f t="shared" si="150"/>
        <v>0</v>
      </c>
      <c r="LU17" s="27">
        <f t="shared" si="151"/>
        <v>0</v>
      </c>
      <c r="LV17" s="27">
        <f t="shared" si="152"/>
        <v>0</v>
      </c>
      <c r="LW17" s="27">
        <f t="shared" si="153"/>
        <v>0</v>
      </c>
      <c r="LX17" s="27">
        <f t="shared" si="154"/>
        <v>0</v>
      </c>
      <c r="LY17" s="27">
        <f t="shared" si="155"/>
        <v>0</v>
      </c>
      <c r="LZ17" s="27">
        <f t="shared" si="156"/>
        <v>0</v>
      </c>
      <c r="MA17" s="27">
        <f t="shared" si="157"/>
        <v>0</v>
      </c>
      <c r="MB17" s="27">
        <f t="shared" si="158"/>
        <v>0</v>
      </c>
      <c r="MC17" s="27">
        <f t="shared" si="159"/>
        <v>0</v>
      </c>
      <c r="MD17" s="27">
        <f t="shared" si="160"/>
        <v>0</v>
      </c>
      <c r="ME17" s="27" t="str">
        <f t="shared" si="161"/>
        <v>19</v>
      </c>
      <c r="MF17" s="27">
        <f t="shared" si="162"/>
        <v>0</v>
      </c>
      <c r="MG17" s="27">
        <f t="shared" si="163"/>
        <v>0</v>
      </c>
      <c r="MH17" s="27">
        <f t="shared" si="164"/>
        <v>0</v>
      </c>
      <c r="MI17" s="27">
        <f t="shared" si="165"/>
        <v>0</v>
      </c>
      <c r="MJ17" s="27">
        <f t="shared" si="166"/>
        <v>0</v>
      </c>
      <c r="MK17" s="27">
        <f t="shared" si="167"/>
        <v>0</v>
      </c>
      <c r="ML17" s="27">
        <f t="shared" si="168"/>
        <v>0</v>
      </c>
      <c r="MM17" s="27">
        <f t="shared" si="169"/>
        <v>0</v>
      </c>
      <c r="MN17" s="27">
        <f t="shared" si="170"/>
        <v>0</v>
      </c>
      <c r="MO17" s="27">
        <f t="shared" si="171"/>
        <v>0</v>
      </c>
      <c r="MP17" s="27">
        <f t="shared" si="172"/>
        <v>0</v>
      </c>
      <c r="MQ17" s="27">
        <f t="shared" si="173"/>
        <v>0</v>
      </c>
      <c r="MR17" s="27">
        <f t="shared" si="174"/>
        <v>0</v>
      </c>
      <c r="MS17" s="27">
        <f t="shared" si="175"/>
        <v>0</v>
      </c>
      <c r="MT17" s="27">
        <f t="shared" si="176"/>
        <v>0</v>
      </c>
      <c r="MU17" s="27">
        <f t="shared" si="177"/>
        <v>0</v>
      </c>
      <c r="MV17" s="27">
        <f t="shared" si="178"/>
        <v>0</v>
      </c>
      <c r="MW17" s="27">
        <f t="shared" si="179"/>
        <v>0</v>
      </c>
      <c r="MX17" s="27">
        <f t="shared" si="180"/>
        <v>0</v>
      </c>
      <c r="MY17" s="27">
        <f t="shared" si="181"/>
        <v>0</v>
      </c>
      <c r="MZ17" s="27">
        <f t="shared" si="182"/>
        <v>0</v>
      </c>
      <c r="NA17" s="27">
        <f t="shared" si="183"/>
        <v>0</v>
      </c>
      <c r="NB17" s="27">
        <f t="shared" si="184"/>
        <v>0</v>
      </c>
      <c r="NC17" s="27">
        <f t="shared" si="185"/>
        <v>0</v>
      </c>
      <c r="ND17" s="27">
        <f t="shared" si="186"/>
        <v>0</v>
      </c>
      <c r="NE17" s="27">
        <f t="shared" si="187"/>
        <v>0</v>
      </c>
      <c r="NF17" s="27">
        <f t="shared" si="188"/>
        <v>0</v>
      </c>
      <c r="NG17" s="27">
        <f t="shared" si="189"/>
        <v>0</v>
      </c>
      <c r="NH17" s="27">
        <f t="shared" si="190"/>
        <v>0</v>
      </c>
      <c r="NI17" s="27">
        <f t="shared" si="191"/>
        <v>0</v>
      </c>
      <c r="NJ17" s="27">
        <f t="shared" si="192"/>
        <v>0</v>
      </c>
      <c r="NK17" s="27">
        <f t="shared" si="193"/>
        <v>0</v>
      </c>
      <c r="NL17" s="27">
        <f t="shared" si="194"/>
        <v>0</v>
      </c>
      <c r="NM17" s="27">
        <f t="shared" si="195"/>
        <v>0</v>
      </c>
      <c r="NN17" s="27">
        <f t="shared" si="196"/>
        <v>0</v>
      </c>
      <c r="NO17" s="27">
        <f t="shared" si="197"/>
        <v>0</v>
      </c>
      <c r="NP17" s="27">
        <f t="shared" si="198"/>
        <v>0</v>
      </c>
      <c r="NQ17" s="27">
        <f t="shared" si="199"/>
        <v>0</v>
      </c>
      <c r="NR17" s="27">
        <f t="shared" si="200"/>
        <v>0</v>
      </c>
      <c r="NS17" s="27">
        <f t="shared" si="201"/>
        <v>0</v>
      </c>
      <c r="NT17" s="27">
        <f t="shared" si="202"/>
        <v>0</v>
      </c>
      <c r="NU17" s="27">
        <f t="shared" si="203"/>
        <v>0</v>
      </c>
      <c r="NV17" s="27">
        <f t="shared" si="204"/>
        <v>0</v>
      </c>
      <c r="NX17" s="28">
        <f t="shared" si="205"/>
        <v>96</v>
      </c>
      <c r="NY17" s="28">
        <f t="shared" si="206"/>
        <v>0</v>
      </c>
      <c r="NZ17" s="28">
        <f t="shared" si="207"/>
        <v>0</v>
      </c>
      <c r="OA17" s="28">
        <f t="shared" si="208"/>
        <v>27</v>
      </c>
      <c r="OB17" s="28">
        <f t="shared" si="209"/>
        <v>0</v>
      </c>
      <c r="OC17" s="28">
        <f t="shared" si="210"/>
        <v>96</v>
      </c>
      <c r="OD17" s="28">
        <f t="shared" si="211"/>
        <v>123</v>
      </c>
      <c r="OG17" s="27" t="str">
        <f t="shared" si="212"/>
        <v>23</v>
      </c>
      <c r="OH17" s="27" t="str">
        <f t="shared" si="213"/>
        <v>20</v>
      </c>
      <c r="OI17" s="27" t="str">
        <f t="shared" si="214"/>
        <v>23</v>
      </c>
      <c r="OJ17" s="27">
        <f t="shared" si="215"/>
        <v>0</v>
      </c>
      <c r="OK17" s="27">
        <f t="shared" si="216"/>
        <v>0</v>
      </c>
      <c r="OL17" s="27">
        <f t="shared" si="217"/>
        <v>0</v>
      </c>
      <c r="OM17" s="27">
        <f t="shared" si="218"/>
        <v>0</v>
      </c>
      <c r="ON17" s="27">
        <f t="shared" si="219"/>
        <v>0</v>
      </c>
      <c r="OO17" s="27">
        <f t="shared" si="220"/>
        <v>0</v>
      </c>
      <c r="OP17" s="27">
        <f t="shared" si="221"/>
        <v>0</v>
      </c>
      <c r="OQ17" s="27">
        <f t="shared" si="222"/>
        <v>0</v>
      </c>
      <c r="OR17" s="27" t="str">
        <f t="shared" si="223"/>
        <v>30</v>
      </c>
      <c r="OS17" s="27">
        <f t="shared" si="224"/>
        <v>0</v>
      </c>
      <c r="OT17" s="27">
        <f t="shared" si="225"/>
        <v>0</v>
      </c>
      <c r="OU17" s="27">
        <f t="shared" si="226"/>
        <v>0</v>
      </c>
      <c r="OV17" s="27">
        <f t="shared" si="227"/>
        <v>0</v>
      </c>
      <c r="OW17" s="27">
        <f t="shared" si="228"/>
        <v>0</v>
      </c>
      <c r="OX17" s="27">
        <f t="shared" si="229"/>
        <v>0</v>
      </c>
      <c r="OY17" s="27">
        <f t="shared" si="230"/>
        <v>0</v>
      </c>
      <c r="OZ17" s="27">
        <f t="shared" si="231"/>
        <v>0</v>
      </c>
      <c r="PA17" s="27">
        <f t="shared" si="232"/>
        <v>0</v>
      </c>
      <c r="PB17" s="27">
        <f t="shared" si="233"/>
        <v>0</v>
      </c>
      <c r="PC17" s="27">
        <f t="shared" si="234"/>
        <v>0</v>
      </c>
      <c r="PD17" s="27">
        <f t="shared" si="235"/>
        <v>0</v>
      </c>
      <c r="PE17" s="27">
        <f t="shared" si="236"/>
        <v>0</v>
      </c>
      <c r="PF17" s="27">
        <f t="shared" si="237"/>
        <v>0</v>
      </c>
      <c r="PG17" s="27">
        <f t="shared" si="238"/>
        <v>0</v>
      </c>
      <c r="PH17" s="27">
        <f t="shared" si="239"/>
        <v>0</v>
      </c>
      <c r="PI17" s="27">
        <f t="shared" si="240"/>
        <v>0</v>
      </c>
      <c r="PJ17" s="27">
        <f t="shared" si="241"/>
        <v>0</v>
      </c>
      <c r="PK17" s="27">
        <f t="shared" si="242"/>
        <v>0</v>
      </c>
      <c r="PL17" s="27">
        <f t="shared" si="243"/>
        <v>0</v>
      </c>
      <c r="PM17" s="27">
        <f t="shared" si="244"/>
        <v>0</v>
      </c>
      <c r="PN17" s="27">
        <f t="shared" si="245"/>
        <v>0</v>
      </c>
      <c r="PO17" s="27">
        <f t="shared" si="246"/>
        <v>0</v>
      </c>
      <c r="PP17" s="27">
        <f t="shared" si="247"/>
        <v>0</v>
      </c>
      <c r="PQ17" s="27">
        <f t="shared" si="248"/>
        <v>0</v>
      </c>
      <c r="PR17" s="27">
        <f t="shared" si="249"/>
        <v>0</v>
      </c>
      <c r="PS17" s="27" t="str">
        <f t="shared" si="250"/>
        <v>27</v>
      </c>
      <c r="PT17" s="27">
        <f t="shared" si="251"/>
        <v>0</v>
      </c>
      <c r="PU17" s="27">
        <f t="shared" si="252"/>
        <v>0</v>
      </c>
      <c r="PV17" s="27">
        <f t="shared" si="253"/>
        <v>0</v>
      </c>
      <c r="PW17" s="27">
        <f t="shared" si="254"/>
        <v>0</v>
      </c>
      <c r="PX17" s="27">
        <f t="shared" si="255"/>
        <v>0</v>
      </c>
      <c r="PY17" s="27">
        <f t="shared" si="256"/>
        <v>0</v>
      </c>
      <c r="PZ17" s="27">
        <f t="shared" si="257"/>
        <v>0</v>
      </c>
      <c r="QA17" s="27">
        <f t="shared" si="258"/>
        <v>0</v>
      </c>
      <c r="QB17" s="27">
        <f t="shared" si="259"/>
        <v>0</v>
      </c>
      <c r="QC17" s="27">
        <f t="shared" si="260"/>
        <v>0</v>
      </c>
      <c r="QD17" s="27">
        <f t="shared" si="261"/>
        <v>0</v>
      </c>
      <c r="QE17" s="27">
        <f t="shared" si="262"/>
        <v>0</v>
      </c>
      <c r="QF17" s="27">
        <f t="shared" si="263"/>
        <v>0</v>
      </c>
      <c r="QG17" s="27">
        <f t="shared" si="264"/>
        <v>0</v>
      </c>
      <c r="QH17" s="27">
        <f t="shared" si="265"/>
        <v>0</v>
      </c>
      <c r="QI17" s="27">
        <f t="shared" si="266"/>
        <v>0</v>
      </c>
      <c r="QJ17" s="27">
        <f t="shared" si="267"/>
        <v>0</v>
      </c>
      <c r="QK17" s="27">
        <f t="shared" si="268"/>
        <v>0</v>
      </c>
      <c r="QL17" s="27">
        <f t="shared" si="269"/>
        <v>0</v>
      </c>
      <c r="QM17" s="27">
        <f t="shared" si="270"/>
        <v>0</v>
      </c>
      <c r="QN17" s="27">
        <f t="shared" si="271"/>
        <v>0</v>
      </c>
      <c r="QO17" s="27">
        <f t="shared" si="272"/>
        <v>0</v>
      </c>
      <c r="QP17" s="27">
        <f t="shared" si="273"/>
        <v>0</v>
      </c>
      <c r="QQ17" s="27">
        <f t="shared" si="274"/>
        <v>0</v>
      </c>
      <c r="QR17" s="27">
        <f t="shared" si="275"/>
        <v>0</v>
      </c>
      <c r="QS17" s="27">
        <f t="shared" si="276"/>
        <v>0</v>
      </c>
      <c r="QT17" s="27">
        <f t="shared" si="277"/>
        <v>0</v>
      </c>
      <c r="QU17" s="27">
        <f t="shared" si="278"/>
        <v>0</v>
      </c>
      <c r="QV17" s="27">
        <f t="shared" si="279"/>
        <v>0</v>
      </c>
      <c r="QW17" s="27">
        <f t="shared" si="280"/>
        <v>0</v>
      </c>
      <c r="QX17" s="27">
        <f t="shared" si="281"/>
        <v>0</v>
      </c>
      <c r="QY17" s="27">
        <f t="shared" si="282"/>
        <v>0</v>
      </c>
      <c r="QZ17" s="27">
        <f t="shared" si="283"/>
        <v>0</v>
      </c>
      <c r="RA17" s="27">
        <f t="shared" si="284"/>
        <v>0</v>
      </c>
      <c r="RB17" s="27">
        <f t="shared" si="285"/>
        <v>0</v>
      </c>
      <c r="RC17" s="27">
        <f t="shared" si="286"/>
        <v>0</v>
      </c>
      <c r="RD17" s="27">
        <f t="shared" si="287"/>
        <v>0</v>
      </c>
      <c r="RE17" s="27">
        <f t="shared" si="288"/>
        <v>0</v>
      </c>
      <c r="RF17" s="27">
        <f t="shared" si="289"/>
        <v>0</v>
      </c>
      <c r="RG17" s="27">
        <f t="shared" si="290"/>
        <v>0</v>
      </c>
      <c r="RH17" s="27">
        <f t="shared" si="291"/>
        <v>0</v>
      </c>
      <c r="RI17" s="27">
        <f t="shared" si="292"/>
        <v>0</v>
      </c>
      <c r="RJ17" s="27">
        <f t="shared" si="293"/>
        <v>0</v>
      </c>
      <c r="RL17" s="28">
        <f t="shared" si="294"/>
        <v>30</v>
      </c>
      <c r="RM17" s="28">
        <f t="shared" si="295"/>
        <v>0</v>
      </c>
      <c r="RN17" s="28">
        <f t="shared" si="296"/>
        <v>0</v>
      </c>
      <c r="RO17" s="28">
        <f t="shared" si="297"/>
        <v>9</v>
      </c>
      <c r="RP17" s="28">
        <f t="shared" si="298"/>
        <v>0</v>
      </c>
      <c r="RQ17" s="28">
        <f t="shared" si="299"/>
        <v>39</v>
      </c>
      <c r="RT17" s="27" t="str">
        <f t="shared" si="300"/>
        <v>6</v>
      </c>
      <c r="RU17" s="27" t="str">
        <f t="shared" si="301"/>
        <v>9</v>
      </c>
      <c r="RV17" s="27" t="str">
        <f t="shared" si="302"/>
        <v>8</v>
      </c>
      <c r="RW17" s="27" t="str">
        <f t="shared" si="303"/>
        <v>0</v>
      </c>
      <c r="RX17" s="27" t="str">
        <f t="shared" si="304"/>
        <v>0</v>
      </c>
      <c r="RY17" s="27" t="str">
        <f t="shared" si="305"/>
        <v>0</v>
      </c>
      <c r="RZ17" s="27" t="str">
        <f t="shared" si="306"/>
        <v>0</v>
      </c>
      <c r="SA17" s="27" t="str">
        <f t="shared" si="307"/>
        <v>0</v>
      </c>
      <c r="SB17" s="27" t="str">
        <f t="shared" si="308"/>
        <v>0</v>
      </c>
      <c r="SC17" s="27" t="str">
        <f t="shared" si="309"/>
        <v>0</v>
      </c>
      <c r="SD17" s="27" t="str">
        <f t="shared" si="310"/>
        <v>0</v>
      </c>
      <c r="SE17" s="27" t="str">
        <f t="shared" si="311"/>
        <v>7</v>
      </c>
      <c r="SF17" s="27" t="str">
        <f t="shared" si="312"/>
        <v>0</v>
      </c>
      <c r="SG17" s="27" t="str">
        <f t="shared" si="313"/>
        <v>0</v>
      </c>
      <c r="SH17" s="27" t="str">
        <f t="shared" si="314"/>
        <v>0</v>
      </c>
      <c r="SI17" s="27" t="str">
        <f t="shared" si="315"/>
        <v>0</v>
      </c>
      <c r="SJ17" s="27" t="str">
        <f t="shared" si="316"/>
        <v>0</v>
      </c>
      <c r="SK17" s="27" t="str">
        <f t="shared" si="317"/>
        <v>0</v>
      </c>
      <c r="SL17" s="27" t="str">
        <f t="shared" si="318"/>
        <v>0</v>
      </c>
      <c r="SM17" s="27" t="str">
        <f t="shared" si="319"/>
        <v>0</v>
      </c>
      <c r="SN17" s="27" t="str">
        <f t="shared" si="320"/>
        <v>0</v>
      </c>
      <c r="SO17" s="27" t="str">
        <f t="shared" si="321"/>
        <v>0</v>
      </c>
      <c r="SP17" s="27" t="str">
        <f t="shared" si="322"/>
        <v>0</v>
      </c>
      <c r="SQ17" s="27" t="str">
        <f t="shared" si="323"/>
        <v>0</v>
      </c>
      <c r="SR17" s="27" t="str">
        <f t="shared" si="324"/>
        <v>0</v>
      </c>
      <c r="SS17" s="27" t="str">
        <f t="shared" si="325"/>
        <v>0</v>
      </c>
      <c r="ST17" s="27" t="str">
        <f t="shared" si="326"/>
        <v>0</v>
      </c>
      <c r="SU17" s="27" t="str">
        <f t="shared" si="327"/>
        <v>0</v>
      </c>
      <c r="SV17" s="27" t="str">
        <f t="shared" si="328"/>
        <v>0</v>
      </c>
      <c r="SW17" s="27" t="str">
        <f t="shared" si="329"/>
        <v>0</v>
      </c>
      <c r="SX17" s="27" t="str">
        <f t="shared" si="330"/>
        <v>0</v>
      </c>
      <c r="SY17" s="27" t="str">
        <f t="shared" si="331"/>
        <v>0</v>
      </c>
      <c r="SZ17" s="27" t="str">
        <f t="shared" si="332"/>
        <v>0</v>
      </c>
      <c r="TA17" s="27" t="str">
        <f t="shared" si="333"/>
        <v>0</v>
      </c>
      <c r="TB17" s="27" t="str">
        <f t="shared" si="334"/>
        <v>0</v>
      </c>
      <c r="TC17" s="27" t="str">
        <f t="shared" si="335"/>
        <v>0</v>
      </c>
      <c r="TD17" s="27" t="str">
        <f t="shared" si="336"/>
        <v>0</v>
      </c>
      <c r="TE17" s="27" t="str">
        <f t="shared" si="337"/>
        <v>0</v>
      </c>
      <c r="TF17" s="27" t="str">
        <f t="shared" si="338"/>
        <v>9</v>
      </c>
      <c r="TG17" s="27" t="str">
        <f t="shared" si="339"/>
        <v>0</v>
      </c>
      <c r="TH17" s="27" t="str">
        <f t="shared" si="340"/>
        <v>0</v>
      </c>
      <c r="TI17" s="27" t="str">
        <f t="shared" si="341"/>
        <v>0</v>
      </c>
      <c r="TJ17" s="27" t="str">
        <f t="shared" si="342"/>
        <v>0</v>
      </c>
      <c r="TK17" s="27" t="str">
        <f t="shared" si="343"/>
        <v>0</v>
      </c>
      <c r="TL17" s="27" t="str">
        <f t="shared" si="344"/>
        <v>0</v>
      </c>
      <c r="TM17" s="27" t="str">
        <f t="shared" si="345"/>
        <v>0</v>
      </c>
      <c r="TN17" s="27" t="str">
        <f t="shared" si="346"/>
        <v>0</v>
      </c>
      <c r="TO17" s="27" t="str">
        <f t="shared" si="347"/>
        <v>0</v>
      </c>
      <c r="TP17" s="27" t="str">
        <f t="shared" si="348"/>
        <v>0</v>
      </c>
      <c r="TQ17" s="27" t="str">
        <f t="shared" si="349"/>
        <v>0</v>
      </c>
      <c r="TR17" s="27" t="str">
        <f t="shared" si="350"/>
        <v>0</v>
      </c>
      <c r="TS17" s="27" t="str">
        <f t="shared" si="351"/>
        <v>0</v>
      </c>
      <c r="TT17" s="27" t="str">
        <f t="shared" si="352"/>
        <v>0</v>
      </c>
      <c r="TU17" s="27" t="str">
        <f t="shared" si="353"/>
        <v>0</v>
      </c>
      <c r="TV17" s="27" t="str">
        <f t="shared" si="354"/>
        <v>0</v>
      </c>
      <c r="TW17" s="27" t="str">
        <f t="shared" si="355"/>
        <v>0</v>
      </c>
      <c r="TX17" s="27" t="str">
        <f t="shared" si="356"/>
        <v>0</v>
      </c>
      <c r="TY17" s="27" t="str">
        <f t="shared" si="357"/>
        <v>0</v>
      </c>
      <c r="TZ17" s="27" t="str">
        <f t="shared" si="358"/>
        <v>0</v>
      </c>
      <c r="UA17" s="27" t="str">
        <f t="shared" si="359"/>
        <v>0</v>
      </c>
      <c r="UB17" s="27" t="str">
        <f t="shared" si="360"/>
        <v>0</v>
      </c>
      <c r="UC17" s="27" t="str">
        <f t="shared" si="361"/>
        <v>0</v>
      </c>
      <c r="UD17" s="27" t="str">
        <f t="shared" si="362"/>
        <v>0</v>
      </c>
      <c r="UE17" s="27" t="str">
        <f t="shared" si="363"/>
        <v>0</v>
      </c>
      <c r="UF17" s="27" t="str">
        <f t="shared" si="364"/>
        <v>0</v>
      </c>
      <c r="UG17" s="27" t="str">
        <f t="shared" si="365"/>
        <v>0</v>
      </c>
      <c r="UH17" s="27" t="str">
        <f t="shared" si="366"/>
        <v>0</v>
      </c>
      <c r="UI17" s="27" t="str">
        <f t="shared" si="367"/>
        <v>0</v>
      </c>
      <c r="UJ17" s="27" t="str">
        <f t="shared" si="368"/>
        <v>0</v>
      </c>
      <c r="UK17" s="27" t="str">
        <f t="shared" si="369"/>
        <v>0</v>
      </c>
      <c r="UL17" s="27" t="str">
        <f t="shared" si="370"/>
        <v>0</v>
      </c>
      <c r="UM17" s="27" t="str">
        <f t="shared" si="371"/>
        <v>0</v>
      </c>
      <c r="UN17" s="27" t="str">
        <f t="shared" si="372"/>
        <v>0</v>
      </c>
      <c r="UO17" s="27" t="str">
        <f t="shared" si="373"/>
        <v>0</v>
      </c>
      <c r="UP17" s="27" t="str">
        <f t="shared" si="374"/>
        <v>0</v>
      </c>
      <c r="UQ17" s="27" t="str">
        <f t="shared" si="375"/>
        <v>0</v>
      </c>
      <c r="UR17" s="27" t="str">
        <f t="shared" si="376"/>
        <v>0</v>
      </c>
      <c r="US17" s="27" t="str">
        <f t="shared" si="377"/>
        <v>0</v>
      </c>
      <c r="UT17" s="27" t="str">
        <f t="shared" si="378"/>
        <v>0</v>
      </c>
      <c r="UU17" s="27" t="str">
        <f t="shared" si="379"/>
        <v>0</v>
      </c>
      <c r="UV17" s="27" t="str">
        <f t="shared" si="380"/>
        <v>0</v>
      </c>
      <c r="UW17" s="27" t="str">
        <f t="shared" si="381"/>
        <v>0</v>
      </c>
      <c r="UY17" s="28">
        <f t="shared" si="382"/>
        <v>-18.940000000000001</v>
      </c>
      <c r="UZ17" s="28">
        <f t="shared" si="383"/>
        <v>0</v>
      </c>
      <c r="VA17" s="28">
        <f t="shared" si="384"/>
        <v>0</v>
      </c>
      <c r="VB17" s="28">
        <f t="shared" si="385"/>
        <v>-7.75</v>
      </c>
      <c r="VC17" s="28">
        <f t="shared" si="386"/>
        <v>0</v>
      </c>
      <c r="VD17" s="28">
        <f t="shared" si="387"/>
        <v>-26.69</v>
      </c>
      <c r="VG17" s="27" t="str">
        <f t="shared" si="388"/>
        <v>0.76</v>
      </c>
      <c r="VH17" s="27" t="str">
        <f t="shared" si="389"/>
        <v>1.37</v>
      </c>
      <c r="VI17" s="27" t="str">
        <f t="shared" si="390"/>
        <v>-10.02</v>
      </c>
      <c r="VJ17" s="27">
        <f t="shared" si="391"/>
        <v>0</v>
      </c>
      <c r="VK17" s="27">
        <f t="shared" si="392"/>
        <v>0</v>
      </c>
      <c r="VL17" s="27">
        <f t="shared" si="393"/>
        <v>0</v>
      </c>
      <c r="VM17" s="27">
        <f t="shared" si="394"/>
        <v>0</v>
      </c>
      <c r="VN17" s="27">
        <f t="shared" si="395"/>
        <v>0</v>
      </c>
      <c r="VO17" s="27">
        <f t="shared" si="396"/>
        <v>0</v>
      </c>
      <c r="VP17" s="27">
        <f t="shared" si="397"/>
        <v>0</v>
      </c>
      <c r="VQ17" s="27">
        <f t="shared" si="398"/>
        <v>0</v>
      </c>
      <c r="VR17" s="27" t="str">
        <f t="shared" si="399"/>
        <v>-11.05</v>
      </c>
      <c r="VS17" s="27">
        <f t="shared" si="400"/>
        <v>0</v>
      </c>
      <c r="VT17" s="27">
        <f t="shared" si="401"/>
        <v>0</v>
      </c>
      <c r="VU17" s="27">
        <f t="shared" si="402"/>
        <v>0</v>
      </c>
      <c r="VV17" s="27">
        <f t="shared" si="403"/>
        <v>0</v>
      </c>
      <c r="VW17" s="27">
        <f t="shared" si="404"/>
        <v>0</v>
      </c>
      <c r="VX17" s="27">
        <f t="shared" si="405"/>
        <v>0</v>
      </c>
      <c r="VY17" s="27">
        <f t="shared" si="406"/>
        <v>0</v>
      </c>
      <c r="VZ17" s="27">
        <f t="shared" si="407"/>
        <v>0</v>
      </c>
      <c r="WA17" s="27">
        <f t="shared" si="408"/>
        <v>0</v>
      </c>
      <c r="WB17" s="27">
        <f t="shared" si="409"/>
        <v>0</v>
      </c>
      <c r="WC17" s="27">
        <f t="shared" si="410"/>
        <v>0</v>
      </c>
      <c r="WD17" s="27">
        <f t="shared" si="411"/>
        <v>0</v>
      </c>
      <c r="WE17" s="27">
        <f t="shared" si="412"/>
        <v>0</v>
      </c>
      <c r="WF17" s="27">
        <f t="shared" si="413"/>
        <v>0</v>
      </c>
      <c r="WG17" s="27">
        <f t="shared" si="414"/>
        <v>0</v>
      </c>
      <c r="WH17" s="27">
        <f t="shared" si="415"/>
        <v>0</v>
      </c>
      <c r="WI17" s="27">
        <f t="shared" si="416"/>
        <v>0</v>
      </c>
      <c r="WJ17" s="27">
        <f t="shared" si="417"/>
        <v>0</v>
      </c>
      <c r="WK17" s="27">
        <f t="shared" si="418"/>
        <v>0</v>
      </c>
      <c r="WL17" s="27">
        <f t="shared" si="419"/>
        <v>0</v>
      </c>
      <c r="WM17" s="27">
        <f t="shared" si="420"/>
        <v>0</v>
      </c>
      <c r="WN17" s="27">
        <f t="shared" si="421"/>
        <v>0</v>
      </c>
      <c r="WO17" s="27">
        <f t="shared" si="422"/>
        <v>0</v>
      </c>
      <c r="WP17" s="27">
        <f t="shared" si="423"/>
        <v>0</v>
      </c>
      <c r="WQ17" s="27">
        <f t="shared" si="424"/>
        <v>0</v>
      </c>
      <c r="WR17" s="27">
        <f t="shared" si="425"/>
        <v>0</v>
      </c>
      <c r="WS17" s="27" t="str">
        <f t="shared" si="426"/>
        <v>-7.75</v>
      </c>
      <c r="WT17" s="27">
        <f t="shared" si="427"/>
        <v>0</v>
      </c>
      <c r="WU17" s="27">
        <f t="shared" si="428"/>
        <v>0</v>
      </c>
      <c r="WV17" s="27">
        <f t="shared" si="429"/>
        <v>0</v>
      </c>
      <c r="WW17" s="27">
        <f t="shared" si="430"/>
        <v>0</v>
      </c>
      <c r="WX17" s="27">
        <f t="shared" si="431"/>
        <v>0</v>
      </c>
      <c r="WY17" s="27">
        <f t="shared" si="432"/>
        <v>0</v>
      </c>
      <c r="WZ17" s="27">
        <f t="shared" si="433"/>
        <v>0</v>
      </c>
      <c r="XA17" s="27">
        <f t="shared" si="434"/>
        <v>0</v>
      </c>
      <c r="XB17" s="27">
        <f t="shared" si="435"/>
        <v>0</v>
      </c>
      <c r="XC17" s="27">
        <f t="shared" si="436"/>
        <v>0</v>
      </c>
      <c r="XD17" s="27">
        <f t="shared" si="437"/>
        <v>0</v>
      </c>
      <c r="XE17" s="27">
        <f t="shared" si="438"/>
        <v>0</v>
      </c>
      <c r="XF17" s="27">
        <f t="shared" si="439"/>
        <v>0</v>
      </c>
      <c r="XG17" s="27">
        <f t="shared" si="440"/>
        <v>0</v>
      </c>
      <c r="XH17" s="27">
        <f t="shared" si="441"/>
        <v>0</v>
      </c>
      <c r="XI17" s="27">
        <f t="shared" si="442"/>
        <v>0</v>
      </c>
      <c r="XJ17" s="27">
        <f t="shared" si="443"/>
        <v>0</v>
      </c>
      <c r="XK17" s="27">
        <f t="shared" si="444"/>
        <v>0</v>
      </c>
      <c r="XL17" s="27">
        <f t="shared" si="445"/>
        <v>0</v>
      </c>
      <c r="XM17" s="27">
        <f t="shared" si="446"/>
        <v>0</v>
      </c>
      <c r="XN17" s="27">
        <f t="shared" si="447"/>
        <v>0</v>
      </c>
      <c r="XO17" s="27">
        <f t="shared" si="448"/>
        <v>0</v>
      </c>
      <c r="XP17" s="27">
        <f t="shared" si="449"/>
        <v>0</v>
      </c>
      <c r="XQ17" s="27">
        <f t="shared" si="450"/>
        <v>0</v>
      </c>
      <c r="XR17" s="27">
        <f t="shared" si="451"/>
        <v>0</v>
      </c>
      <c r="XS17" s="27">
        <f t="shared" si="452"/>
        <v>0</v>
      </c>
      <c r="XT17" s="27">
        <f t="shared" si="453"/>
        <v>0</v>
      </c>
      <c r="XU17" s="27">
        <f t="shared" si="454"/>
        <v>0</v>
      </c>
      <c r="XV17" s="27">
        <f t="shared" si="455"/>
        <v>0</v>
      </c>
      <c r="XW17" s="27">
        <f t="shared" si="456"/>
        <v>0</v>
      </c>
      <c r="XX17" s="27">
        <f t="shared" si="457"/>
        <v>0</v>
      </c>
      <c r="XY17" s="27">
        <f t="shared" si="458"/>
        <v>0</v>
      </c>
      <c r="XZ17" s="27">
        <f t="shared" si="459"/>
        <v>0</v>
      </c>
      <c r="YA17" s="27">
        <f t="shared" si="460"/>
        <v>0</v>
      </c>
      <c r="YB17" s="27">
        <f t="shared" si="461"/>
        <v>0</v>
      </c>
      <c r="YC17" s="27">
        <f t="shared" si="462"/>
        <v>0</v>
      </c>
      <c r="YD17" s="27">
        <f t="shared" si="463"/>
        <v>0</v>
      </c>
      <c r="YE17" s="27">
        <f t="shared" si="464"/>
        <v>0</v>
      </c>
      <c r="YF17" s="27">
        <f t="shared" si="465"/>
        <v>0</v>
      </c>
      <c r="YG17" s="27">
        <f t="shared" si="466"/>
        <v>0</v>
      </c>
      <c r="YH17" s="27">
        <f t="shared" si="467"/>
        <v>0</v>
      </c>
      <c r="YI17" s="27">
        <f t="shared" si="468"/>
        <v>0</v>
      </c>
      <c r="YJ17" s="27">
        <f t="shared" si="469"/>
        <v>0</v>
      </c>
      <c r="YL17" s="28">
        <f t="shared" si="470"/>
        <v>366</v>
      </c>
      <c r="YM17" s="28">
        <f t="shared" si="471"/>
        <v>0</v>
      </c>
      <c r="YN17" s="28">
        <f t="shared" si="472"/>
        <v>0</v>
      </c>
      <c r="YO17" s="28">
        <f t="shared" si="473"/>
        <v>89</v>
      </c>
      <c r="YP17" s="28">
        <f t="shared" si="474"/>
        <v>0</v>
      </c>
      <c r="YQ17" s="28">
        <f t="shared" si="475"/>
        <v>455</v>
      </c>
      <c r="YT17" s="27" t="str">
        <f t="shared" si="476"/>
        <v>95</v>
      </c>
      <c r="YU17" s="27" t="str">
        <f t="shared" si="477"/>
        <v>94</v>
      </c>
      <c r="YV17" s="27" t="str">
        <f t="shared" si="478"/>
        <v>89</v>
      </c>
      <c r="YW17" s="27">
        <f t="shared" si="479"/>
        <v>0</v>
      </c>
      <c r="YX17" s="27">
        <f t="shared" si="480"/>
        <v>0</v>
      </c>
      <c r="YY17" s="27">
        <f t="shared" si="481"/>
        <v>0</v>
      </c>
      <c r="YZ17" s="27">
        <f t="shared" si="482"/>
        <v>0</v>
      </c>
      <c r="ZA17" s="27">
        <f t="shared" si="483"/>
        <v>0</v>
      </c>
      <c r="ZB17" s="27">
        <f t="shared" si="484"/>
        <v>0</v>
      </c>
      <c r="ZC17" s="27">
        <f t="shared" si="485"/>
        <v>0</v>
      </c>
      <c r="ZD17" s="27">
        <f t="shared" si="486"/>
        <v>0</v>
      </c>
      <c r="ZE17" s="27" t="str">
        <f t="shared" si="487"/>
        <v>88</v>
      </c>
      <c r="ZF17" s="27">
        <f t="shared" si="488"/>
        <v>0</v>
      </c>
      <c r="ZG17" s="27">
        <f t="shared" si="489"/>
        <v>0</v>
      </c>
      <c r="ZH17" s="27">
        <f t="shared" si="490"/>
        <v>0</v>
      </c>
      <c r="ZI17" s="27">
        <f t="shared" si="491"/>
        <v>0</v>
      </c>
      <c r="ZJ17" s="27">
        <f t="shared" si="492"/>
        <v>0</v>
      </c>
      <c r="ZK17" s="27">
        <f t="shared" si="493"/>
        <v>0</v>
      </c>
      <c r="ZL17" s="27">
        <f t="shared" si="494"/>
        <v>0</v>
      </c>
      <c r="ZM17" s="27">
        <f t="shared" si="495"/>
        <v>0</v>
      </c>
      <c r="ZN17" s="27">
        <f t="shared" si="496"/>
        <v>0</v>
      </c>
      <c r="ZO17" s="27">
        <f t="shared" si="497"/>
        <v>0</v>
      </c>
      <c r="ZP17" s="27">
        <f t="shared" si="498"/>
        <v>0</v>
      </c>
      <c r="ZQ17" s="27">
        <f t="shared" si="499"/>
        <v>0</v>
      </c>
      <c r="ZR17" s="27">
        <f t="shared" si="500"/>
        <v>0</v>
      </c>
      <c r="ZS17" s="27">
        <f t="shared" si="501"/>
        <v>0</v>
      </c>
      <c r="ZT17" s="27">
        <f t="shared" si="502"/>
        <v>0</v>
      </c>
      <c r="ZU17" s="27">
        <f t="shared" si="503"/>
        <v>0</v>
      </c>
      <c r="ZV17" s="27">
        <f t="shared" si="504"/>
        <v>0</v>
      </c>
      <c r="ZW17" s="27">
        <f t="shared" si="505"/>
        <v>0</v>
      </c>
      <c r="ZX17" s="27">
        <f t="shared" si="506"/>
        <v>0</v>
      </c>
      <c r="ZY17" s="27">
        <f t="shared" si="507"/>
        <v>0</v>
      </c>
      <c r="ZZ17" s="27">
        <f t="shared" si="508"/>
        <v>0</v>
      </c>
      <c r="AAA17" s="27">
        <f t="shared" si="509"/>
        <v>0</v>
      </c>
      <c r="AAB17" s="27">
        <f t="shared" si="510"/>
        <v>0</v>
      </c>
      <c r="AAC17" s="27">
        <f t="shared" si="511"/>
        <v>0</v>
      </c>
      <c r="AAD17" s="27">
        <f t="shared" si="512"/>
        <v>0</v>
      </c>
      <c r="AAE17" s="27">
        <f t="shared" si="513"/>
        <v>0</v>
      </c>
      <c r="AAF17" s="27" t="str">
        <f t="shared" si="514"/>
        <v>89</v>
      </c>
      <c r="AAG17" s="27">
        <f t="shared" si="515"/>
        <v>0</v>
      </c>
      <c r="AAH17" s="27">
        <f t="shared" si="516"/>
        <v>0</v>
      </c>
      <c r="AAI17" s="27">
        <f t="shared" si="517"/>
        <v>0</v>
      </c>
      <c r="AAJ17" s="27">
        <f t="shared" si="518"/>
        <v>0</v>
      </c>
      <c r="AAK17" s="27">
        <f t="shared" si="519"/>
        <v>0</v>
      </c>
      <c r="AAL17" s="27">
        <f t="shared" si="520"/>
        <v>0</v>
      </c>
      <c r="AAM17" s="27">
        <f t="shared" si="521"/>
        <v>0</v>
      </c>
      <c r="AAN17" s="27">
        <f t="shared" si="522"/>
        <v>0</v>
      </c>
      <c r="AAO17" s="27">
        <f t="shared" si="523"/>
        <v>0</v>
      </c>
      <c r="AAP17" s="27">
        <f t="shared" si="524"/>
        <v>0</v>
      </c>
      <c r="AAQ17" s="27">
        <f t="shared" si="525"/>
        <v>0</v>
      </c>
      <c r="AAR17" s="27">
        <f t="shared" si="526"/>
        <v>0</v>
      </c>
      <c r="AAS17" s="27">
        <f t="shared" si="527"/>
        <v>0</v>
      </c>
      <c r="AAT17" s="27">
        <f t="shared" si="528"/>
        <v>0</v>
      </c>
      <c r="AAU17" s="27">
        <f t="shared" si="529"/>
        <v>0</v>
      </c>
      <c r="AAV17" s="27">
        <f t="shared" si="530"/>
        <v>0</v>
      </c>
      <c r="AAW17" s="27">
        <f t="shared" si="531"/>
        <v>0</v>
      </c>
      <c r="AAX17" s="27">
        <f t="shared" si="532"/>
        <v>0</v>
      </c>
      <c r="AAY17" s="27">
        <f t="shared" si="533"/>
        <v>0</v>
      </c>
      <c r="AAZ17" s="27">
        <f t="shared" si="534"/>
        <v>0</v>
      </c>
      <c r="ABA17" s="27">
        <f t="shared" si="535"/>
        <v>0</v>
      </c>
      <c r="ABB17" s="27">
        <f t="shared" si="536"/>
        <v>0</v>
      </c>
      <c r="ABC17" s="27">
        <f t="shared" si="537"/>
        <v>0</v>
      </c>
      <c r="ABD17" s="27">
        <f t="shared" si="538"/>
        <v>0</v>
      </c>
      <c r="ABE17" s="27">
        <f t="shared" si="539"/>
        <v>0</v>
      </c>
      <c r="ABF17" s="27">
        <f t="shared" si="540"/>
        <v>0</v>
      </c>
      <c r="ABG17" s="27">
        <f t="shared" si="541"/>
        <v>0</v>
      </c>
      <c r="ABH17" s="27">
        <f t="shared" si="542"/>
        <v>0</v>
      </c>
      <c r="ABI17" s="27">
        <f t="shared" si="543"/>
        <v>0</v>
      </c>
      <c r="ABJ17" s="27">
        <f t="shared" si="544"/>
        <v>0</v>
      </c>
      <c r="ABK17" s="27">
        <f t="shared" si="545"/>
        <v>0</v>
      </c>
      <c r="ABL17" s="27">
        <f t="shared" si="546"/>
        <v>0</v>
      </c>
      <c r="ABM17" s="27">
        <f t="shared" si="547"/>
        <v>0</v>
      </c>
      <c r="ABN17" s="27">
        <f t="shared" si="548"/>
        <v>0</v>
      </c>
      <c r="ABO17" s="27">
        <f t="shared" si="549"/>
        <v>0</v>
      </c>
      <c r="ABP17" s="27">
        <f t="shared" si="550"/>
        <v>0</v>
      </c>
      <c r="ABQ17" s="27">
        <f t="shared" si="551"/>
        <v>0</v>
      </c>
      <c r="ABR17" s="27">
        <f t="shared" si="552"/>
        <v>0</v>
      </c>
      <c r="ABS17" s="27">
        <f t="shared" si="553"/>
        <v>0</v>
      </c>
      <c r="ABT17" s="27">
        <f t="shared" si="554"/>
        <v>0</v>
      </c>
      <c r="ABU17" s="27">
        <f t="shared" si="555"/>
        <v>0</v>
      </c>
      <c r="ABV17" s="27">
        <f t="shared" si="556"/>
        <v>0</v>
      </c>
      <c r="ABW17" s="27">
        <f t="shared" si="557"/>
        <v>0</v>
      </c>
      <c r="ABY17" s="28">
        <f t="shared" si="558"/>
        <v>94.9</v>
      </c>
      <c r="ABZ17" s="28">
        <f t="shared" si="559"/>
        <v>0</v>
      </c>
      <c r="ACA17" s="28">
        <f t="shared" si="560"/>
        <v>0</v>
      </c>
      <c r="ACB17" s="28">
        <f t="shared" si="561"/>
        <v>30</v>
      </c>
      <c r="ACC17" s="28">
        <f t="shared" si="562"/>
        <v>0</v>
      </c>
      <c r="ACD17" s="28">
        <f t="shared" si="563"/>
        <v>124.9</v>
      </c>
      <c r="ACG17" s="27" t="str">
        <f t="shared" si="564"/>
        <v>33.9</v>
      </c>
      <c r="ACH17" s="27" t="str">
        <f t="shared" si="565"/>
        <v>24.4</v>
      </c>
      <c r="ACI17" s="27" t="str">
        <f t="shared" si="566"/>
        <v>17.6</v>
      </c>
      <c r="ACJ17" s="27">
        <f t="shared" si="567"/>
        <v>0</v>
      </c>
      <c r="ACK17" s="27">
        <f t="shared" si="568"/>
        <v>0</v>
      </c>
      <c r="ACL17" s="27">
        <f t="shared" si="569"/>
        <v>0</v>
      </c>
      <c r="ACM17" s="27">
        <f t="shared" si="570"/>
        <v>0</v>
      </c>
      <c r="ACN17" s="27">
        <f t="shared" si="571"/>
        <v>0</v>
      </c>
      <c r="ACO17" s="27">
        <f t="shared" si="572"/>
        <v>0</v>
      </c>
      <c r="ACP17" s="27">
        <f t="shared" si="573"/>
        <v>0</v>
      </c>
      <c r="ACQ17" s="27">
        <f t="shared" si="574"/>
        <v>0</v>
      </c>
      <c r="ACR17" s="27" t="str">
        <f t="shared" si="575"/>
        <v>19</v>
      </c>
      <c r="ACS17" s="27">
        <f t="shared" si="576"/>
        <v>0</v>
      </c>
      <c r="ACT17" s="27">
        <f t="shared" si="577"/>
        <v>0</v>
      </c>
      <c r="ACU17" s="27">
        <f t="shared" si="578"/>
        <v>0</v>
      </c>
      <c r="ACV17" s="27">
        <f t="shared" si="579"/>
        <v>0</v>
      </c>
      <c r="ACW17" s="27">
        <f t="shared" si="580"/>
        <v>0</v>
      </c>
      <c r="ACX17" s="27">
        <f t="shared" si="581"/>
        <v>0</v>
      </c>
      <c r="ACY17" s="27">
        <f t="shared" si="582"/>
        <v>0</v>
      </c>
      <c r="ACZ17" s="27">
        <f t="shared" si="583"/>
        <v>0</v>
      </c>
      <c r="ADA17" s="27">
        <f t="shared" si="584"/>
        <v>0</v>
      </c>
      <c r="ADB17" s="27">
        <f t="shared" si="585"/>
        <v>0</v>
      </c>
      <c r="ADC17" s="27">
        <f t="shared" si="586"/>
        <v>0</v>
      </c>
      <c r="ADD17" s="27">
        <f t="shared" si="587"/>
        <v>0</v>
      </c>
      <c r="ADE17" s="27">
        <f t="shared" si="588"/>
        <v>0</v>
      </c>
      <c r="ADF17" s="27">
        <f t="shared" si="589"/>
        <v>0</v>
      </c>
      <c r="ADG17" s="27">
        <f t="shared" si="590"/>
        <v>0</v>
      </c>
      <c r="ADH17" s="27">
        <f t="shared" si="591"/>
        <v>0</v>
      </c>
      <c r="ADI17" s="27">
        <f t="shared" si="592"/>
        <v>0</v>
      </c>
      <c r="ADJ17" s="27">
        <f t="shared" si="593"/>
        <v>0</v>
      </c>
      <c r="ADK17" s="27">
        <f t="shared" si="594"/>
        <v>0</v>
      </c>
      <c r="ADL17" s="27">
        <f t="shared" si="595"/>
        <v>0</v>
      </c>
      <c r="ADM17" s="27">
        <f t="shared" si="596"/>
        <v>0</v>
      </c>
      <c r="ADN17" s="27">
        <f t="shared" si="597"/>
        <v>0</v>
      </c>
      <c r="ADO17" s="27">
        <f t="shared" si="598"/>
        <v>0</v>
      </c>
      <c r="ADP17" s="27">
        <f t="shared" si="599"/>
        <v>0</v>
      </c>
      <c r="ADQ17" s="27">
        <f t="shared" si="600"/>
        <v>0</v>
      </c>
      <c r="ADR17" s="27">
        <f t="shared" si="601"/>
        <v>0</v>
      </c>
      <c r="ADS17" s="27" t="str">
        <f t="shared" si="602"/>
        <v>30</v>
      </c>
      <c r="ADT17" s="27">
        <f t="shared" si="603"/>
        <v>0</v>
      </c>
      <c r="ADU17" s="27">
        <f t="shared" si="604"/>
        <v>0</v>
      </c>
      <c r="ADV17" s="27">
        <f t="shared" si="605"/>
        <v>0</v>
      </c>
      <c r="ADW17" s="27">
        <f t="shared" si="606"/>
        <v>0</v>
      </c>
      <c r="ADX17" s="27">
        <f t="shared" si="607"/>
        <v>0</v>
      </c>
      <c r="ADY17" s="27">
        <f t="shared" si="608"/>
        <v>0</v>
      </c>
      <c r="ADZ17" s="27">
        <f t="shared" si="609"/>
        <v>0</v>
      </c>
      <c r="AEA17" s="27">
        <f t="shared" si="610"/>
        <v>0</v>
      </c>
      <c r="AEB17" s="27">
        <f t="shared" si="611"/>
        <v>0</v>
      </c>
      <c r="AEC17" s="27">
        <f t="shared" si="612"/>
        <v>0</v>
      </c>
      <c r="AED17" s="27">
        <f t="shared" si="613"/>
        <v>0</v>
      </c>
      <c r="AEE17" s="27">
        <f t="shared" si="614"/>
        <v>0</v>
      </c>
      <c r="AEF17" s="27">
        <f t="shared" si="615"/>
        <v>0</v>
      </c>
      <c r="AEG17" s="27">
        <f t="shared" si="616"/>
        <v>0</v>
      </c>
      <c r="AEH17" s="27">
        <f t="shared" si="617"/>
        <v>0</v>
      </c>
      <c r="AEI17" s="27">
        <f t="shared" si="618"/>
        <v>0</v>
      </c>
      <c r="AEJ17" s="27">
        <f t="shared" si="619"/>
        <v>0</v>
      </c>
      <c r="AEK17" s="27">
        <f t="shared" si="620"/>
        <v>0</v>
      </c>
      <c r="AEL17" s="27">
        <f t="shared" si="621"/>
        <v>0</v>
      </c>
      <c r="AEM17" s="27">
        <f t="shared" si="622"/>
        <v>0</v>
      </c>
      <c r="AEN17" s="27">
        <f t="shared" si="623"/>
        <v>0</v>
      </c>
      <c r="AEO17" s="27">
        <f t="shared" si="624"/>
        <v>0</v>
      </c>
      <c r="AEP17" s="27">
        <f t="shared" si="625"/>
        <v>0</v>
      </c>
      <c r="AEQ17" s="27">
        <f t="shared" si="626"/>
        <v>0</v>
      </c>
      <c r="AER17" s="27">
        <f t="shared" si="627"/>
        <v>0</v>
      </c>
      <c r="AES17" s="27">
        <f t="shared" si="628"/>
        <v>0</v>
      </c>
      <c r="AET17" s="27">
        <f t="shared" si="629"/>
        <v>0</v>
      </c>
      <c r="AEU17" s="27">
        <f t="shared" si="630"/>
        <v>0</v>
      </c>
      <c r="AEV17" s="27">
        <f t="shared" si="631"/>
        <v>0</v>
      </c>
      <c r="AEW17" s="27">
        <f t="shared" si="632"/>
        <v>0</v>
      </c>
      <c r="AEX17" s="27">
        <f t="shared" si="633"/>
        <v>0</v>
      </c>
      <c r="AEY17" s="27">
        <f t="shared" si="634"/>
        <v>0</v>
      </c>
      <c r="AEZ17" s="27">
        <f t="shared" si="635"/>
        <v>0</v>
      </c>
      <c r="AFA17" s="27">
        <f t="shared" si="636"/>
        <v>0</v>
      </c>
      <c r="AFB17" s="27">
        <f t="shared" si="637"/>
        <v>0</v>
      </c>
      <c r="AFC17" s="27">
        <f t="shared" si="638"/>
        <v>0</v>
      </c>
      <c r="AFD17" s="27">
        <f t="shared" si="639"/>
        <v>0</v>
      </c>
      <c r="AFE17" s="27">
        <f t="shared" si="640"/>
        <v>0</v>
      </c>
      <c r="AFF17" s="27">
        <f t="shared" si="641"/>
        <v>0</v>
      </c>
      <c r="AFG17" s="27">
        <f t="shared" si="642"/>
        <v>0</v>
      </c>
      <c r="AFH17" s="27">
        <f t="shared" si="643"/>
        <v>0</v>
      </c>
      <c r="AFI17" s="27">
        <f t="shared" si="644"/>
        <v>0</v>
      </c>
      <c r="AFJ17" s="27">
        <f t="shared" si="645"/>
        <v>0</v>
      </c>
      <c r="AFL17" s="27">
        <f t="shared" si="646"/>
        <v>3.5</v>
      </c>
      <c r="AFN17" s="27">
        <v>8</v>
      </c>
      <c r="AFO17" s="27">
        <f t="shared" si="647"/>
        <v>8</v>
      </c>
      <c r="AFP17" s="27">
        <f t="shared" si="648"/>
        <v>8</v>
      </c>
      <c r="AFQ17" s="27">
        <f t="shared" si="649"/>
        <v>8</v>
      </c>
      <c r="AFR17" s="27">
        <f t="shared" si="650"/>
        <v>0</v>
      </c>
      <c r="AFS17" s="27">
        <f t="shared" si="651"/>
        <v>0</v>
      </c>
      <c r="AFT17" s="27">
        <f t="shared" si="652"/>
        <v>0</v>
      </c>
      <c r="AFU17" s="27">
        <f t="shared" si="653"/>
        <v>0</v>
      </c>
      <c r="AFV17" s="27">
        <f t="shared" si="654"/>
        <v>0</v>
      </c>
      <c r="AFW17" s="27">
        <f t="shared" si="655"/>
        <v>0</v>
      </c>
      <c r="AFX17" s="27">
        <f t="shared" si="656"/>
        <v>0</v>
      </c>
      <c r="AFY17" s="27">
        <f t="shared" si="657"/>
        <v>0</v>
      </c>
      <c r="AFZ17" s="27">
        <f t="shared" si="658"/>
        <v>8</v>
      </c>
      <c r="AGA17" s="27">
        <f t="shared" si="659"/>
        <v>0</v>
      </c>
      <c r="AGB17" s="27">
        <f t="shared" si="660"/>
        <v>0</v>
      </c>
      <c r="AGC17" s="27">
        <f t="shared" si="661"/>
        <v>0</v>
      </c>
      <c r="AGD17" s="27">
        <f t="shared" si="662"/>
        <v>0</v>
      </c>
      <c r="AGE17" s="27">
        <f t="shared" si="663"/>
        <v>0</v>
      </c>
      <c r="AGF17" s="27">
        <f t="shared" si="664"/>
        <v>0</v>
      </c>
      <c r="AGG17" s="27">
        <f t="shared" si="665"/>
        <v>0</v>
      </c>
      <c r="AGH17" s="27">
        <f t="shared" si="666"/>
        <v>0</v>
      </c>
      <c r="AGI17" s="27">
        <f t="shared" si="667"/>
        <v>0</v>
      </c>
      <c r="AGJ17" s="27">
        <f t="shared" si="668"/>
        <v>0</v>
      </c>
      <c r="AGK17" s="27">
        <f t="shared" si="669"/>
        <v>0</v>
      </c>
      <c r="AGL17" s="27">
        <f t="shared" si="670"/>
        <v>0</v>
      </c>
      <c r="AGM17" s="27">
        <f t="shared" si="671"/>
        <v>0</v>
      </c>
      <c r="AGN17" s="27">
        <f t="shared" si="672"/>
        <v>0</v>
      </c>
      <c r="AGO17" s="27">
        <f t="shared" si="673"/>
        <v>0</v>
      </c>
      <c r="AGP17" s="27">
        <f t="shared" si="674"/>
        <v>0</v>
      </c>
      <c r="AGQ17" s="27">
        <f t="shared" si="675"/>
        <v>0</v>
      </c>
      <c r="AGR17" s="27">
        <f t="shared" si="676"/>
        <v>0</v>
      </c>
      <c r="AGS17" s="27">
        <f t="shared" si="677"/>
        <v>0</v>
      </c>
      <c r="AGT17" s="27">
        <f t="shared" si="678"/>
        <v>0</v>
      </c>
      <c r="AGU17" s="27">
        <f t="shared" si="679"/>
        <v>0</v>
      </c>
      <c r="AGV17" s="27">
        <f t="shared" si="680"/>
        <v>0</v>
      </c>
      <c r="AGW17" s="27">
        <f t="shared" si="681"/>
        <v>0</v>
      </c>
      <c r="AGX17" s="27">
        <f t="shared" si="682"/>
        <v>0</v>
      </c>
      <c r="AGY17" s="27">
        <f t="shared" si="683"/>
        <v>0</v>
      </c>
      <c r="AGZ17" s="27">
        <f t="shared" si="684"/>
        <v>0</v>
      </c>
      <c r="AHA17" s="27">
        <f t="shared" si="685"/>
        <v>8</v>
      </c>
      <c r="AHB17" s="27">
        <f t="shared" si="686"/>
        <v>0</v>
      </c>
      <c r="AHC17" s="27">
        <f t="shared" si="687"/>
        <v>0</v>
      </c>
      <c r="AHD17" s="27">
        <f t="shared" si="688"/>
        <v>0</v>
      </c>
      <c r="AHE17" s="27">
        <f t="shared" si="689"/>
        <v>0</v>
      </c>
      <c r="AHF17" s="27">
        <f t="shared" si="690"/>
        <v>0</v>
      </c>
      <c r="AHG17" s="27">
        <f t="shared" si="691"/>
        <v>0</v>
      </c>
      <c r="AHH17" s="27">
        <f t="shared" si="692"/>
        <v>0</v>
      </c>
      <c r="AHI17" s="27">
        <f t="shared" si="693"/>
        <v>0</v>
      </c>
      <c r="AHJ17" s="27">
        <f t="shared" si="694"/>
        <v>0</v>
      </c>
      <c r="AHK17" s="27">
        <f t="shared" si="695"/>
        <v>0</v>
      </c>
      <c r="AHL17" s="27">
        <f t="shared" si="696"/>
        <v>0</v>
      </c>
      <c r="AHM17" s="27">
        <f t="shared" si="697"/>
        <v>0</v>
      </c>
      <c r="AHN17" s="27">
        <f t="shared" si="698"/>
        <v>0</v>
      </c>
      <c r="AHO17" s="27">
        <f t="shared" si="699"/>
        <v>0</v>
      </c>
      <c r="AHP17" s="27">
        <f t="shared" si="700"/>
        <v>0</v>
      </c>
      <c r="AHQ17" s="27">
        <f t="shared" si="701"/>
        <v>0</v>
      </c>
      <c r="AHR17" s="27">
        <f t="shared" si="702"/>
        <v>0</v>
      </c>
      <c r="AHS17" s="27">
        <f t="shared" si="703"/>
        <v>0</v>
      </c>
      <c r="AHT17" s="27">
        <f t="shared" si="704"/>
        <v>0</v>
      </c>
      <c r="AHU17" s="27">
        <f t="shared" si="705"/>
        <v>0</v>
      </c>
      <c r="AHV17" s="27">
        <f t="shared" si="706"/>
        <v>0</v>
      </c>
      <c r="AHW17" s="27">
        <f t="shared" si="707"/>
        <v>0</v>
      </c>
      <c r="AHX17" s="27">
        <f t="shared" si="708"/>
        <v>0</v>
      </c>
      <c r="AHY17" s="27">
        <f t="shared" si="709"/>
        <v>0</v>
      </c>
      <c r="AHZ17" s="27">
        <f t="shared" si="710"/>
        <v>0</v>
      </c>
      <c r="AIA17" s="27">
        <f t="shared" si="711"/>
        <v>0</v>
      </c>
      <c r="AIB17" s="27">
        <f t="shared" si="712"/>
        <v>0</v>
      </c>
      <c r="AIC17" s="27">
        <f t="shared" si="713"/>
        <v>0</v>
      </c>
      <c r="AID17" s="27">
        <f t="shared" si="714"/>
        <v>0</v>
      </c>
      <c r="AIE17" s="27">
        <f t="shared" si="715"/>
        <v>0</v>
      </c>
      <c r="AIF17" s="27">
        <f t="shared" si="716"/>
        <v>0</v>
      </c>
      <c r="AIG17" s="27">
        <f t="shared" si="717"/>
        <v>0</v>
      </c>
      <c r="AIH17" s="27">
        <f t="shared" si="718"/>
        <v>0</v>
      </c>
      <c r="AII17" s="27">
        <f t="shared" si="719"/>
        <v>0</v>
      </c>
      <c r="AIJ17" s="27">
        <f t="shared" si="720"/>
        <v>0</v>
      </c>
      <c r="AIK17" s="27">
        <f t="shared" si="721"/>
        <v>0</v>
      </c>
      <c r="AIL17" s="27">
        <f t="shared" si="722"/>
        <v>0</v>
      </c>
      <c r="AIM17" s="27">
        <f t="shared" si="723"/>
        <v>0</v>
      </c>
      <c r="AIN17" s="27">
        <f t="shared" si="724"/>
        <v>0</v>
      </c>
      <c r="AIO17" s="27">
        <f t="shared" si="725"/>
        <v>0</v>
      </c>
      <c r="AIP17" s="27">
        <f t="shared" si="726"/>
        <v>0</v>
      </c>
      <c r="AIQ17" s="27">
        <f t="shared" si="727"/>
        <v>0</v>
      </c>
      <c r="AIR17" s="27">
        <f t="shared" si="728"/>
        <v>0</v>
      </c>
      <c r="AIT17" s="27">
        <v>1</v>
      </c>
      <c r="AIU17" s="27">
        <v>1</v>
      </c>
      <c r="AIV17" s="27">
        <v>1</v>
      </c>
      <c r="AIW17" s="27">
        <f t="shared" si="729"/>
        <v>0</v>
      </c>
      <c r="AIX17" s="27">
        <f t="shared" si="730"/>
        <v>0</v>
      </c>
      <c r="AIY17" s="27">
        <f t="shared" si="731"/>
        <v>0</v>
      </c>
      <c r="AIZ17" s="27">
        <f t="shared" si="732"/>
        <v>0</v>
      </c>
      <c r="AJA17" s="27">
        <f t="shared" si="733"/>
        <v>0</v>
      </c>
      <c r="AJB17" s="27">
        <f t="shared" si="734"/>
        <v>0</v>
      </c>
      <c r="AJC17" s="27">
        <f t="shared" si="735"/>
        <v>0</v>
      </c>
      <c r="AJD17" s="27">
        <f t="shared" si="736"/>
        <v>0</v>
      </c>
      <c r="AJE17" s="27">
        <f t="shared" si="737"/>
        <v>0.25</v>
      </c>
      <c r="AJF17" s="27">
        <f t="shared" si="738"/>
        <v>0</v>
      </c>
      <c r="AJG17" s="27">
        <f t="shared" si="739"/>
        <v>0</v>
      </c>
      <c r="AJH17" s="27">
        <f t="shared" si="740"/>
        <v>0</v>
      </c>
      <c r="AJI17" s="27">
        <f t="shared" si="741"/>
        <v>0</v>
      </c>
      <c r="AJJ17" s="27">
        <f t="shared" si="742"/>
        <v>0</v>
      </c>
      <c r="AJK17" s="27">
        <f t="shared" si="743"/>
        <v>0</v>
      </c>
      <c r="AJL17" s="27">
        <f t="shared" si="744"/>
        <v>0</v>
      </c>
      <c r="AJM17" s="27">
        <f t="shared" si="745"/>
        <v>0</v>
      </c>
      <c r="AJN17" s="27">
        <f t="shared" si="746"/>
        <v>0</v>
      </c>
      <c r="AJO17" s="27">
        <f t="shared" si="747"/>
        <v>0</v>
      </c>
      <c r="AJP17" s="27">
        <f t="shared" si="748"/>
        <v>0</v>
      </c>
      <c r="AJQ17" s="27">
        <f t="shared" si="749"/>
        <v>0</v>
      </c>
      <c r="AJR17" s="27">
        <f t="shared" si="750"/>
        <v>0</v>
      </c>
      <c r="AJS17" s="27">
        <f t="shared" si="751"/>
        <v>0</v>
      </c>
      <c r="AJT17" s="27">
        <f t="shared" si="752"/>
        <v>0</v>
      </c>
      <c r="AJU17" s="27">
        <f t="shared" si="753"/>
        <v>0</v>
      </c>
      <c r="AJV17" s="27">
        <f t="shared" si="754"/>
        <v>0</v>
      </c>
      <c r="AJW17" s="27">
        <f t="shared" si="755"/>
        <v>0</v>
      </c>
      <c r="AJX17" s="27">
        <f t="shared" si="756"/>
        <v>0</v>
      </c>
      <c r="AJY17" s="27">
        <f t="shared" si="757"/>
        <v>0</v>
      </c>
      <c r="AJZ17" s="27">
        <f t="shared" si="758"/>
        <v>0</v>
      </c>
      <c r="AKA17" s="27">
        <f t="shared" si="759"/>
        <v>0</v>
      </c>
      <c r="AKB17" s="27">
        <f t="shared" si="760"/>
        <v>0</v>
      </c>
      <c r="AKC17" s="27">
        <f t="shared" si="761"/>
        <v>0</v>
      </c>
      <c r="AKD17" s="27">
        <f t="shared" si="762"/>
        <v>0</v>
      </c>
      <c r="AKE17" s="27">
        <f t="shared" si="763"/>
        <v>0</v>
      </c>
      <c r="AKF17" s="27">
        <f t="shared" si="764"/>
        <v>0.25</v>
      </c>
      <c r="AKG17" s="27">
        <f t="shared" si="765"/>
        <v>0</v>
      </c>
      <c r="AKH17" s="27">
        <f t="shared" si="766"/>
        <v>0</v>
      </c>
      <c r="AKI17" s="27">
        <f t="shared" si="767"/>
        <v>0</v>
      </c>
      <c r="AKJ17" s="27">
        <f t="shared" si="768"/>
        <v>0</v>
      </c>
      <c r="AKK17" s="27">
        <f t="shared" si="769"/>
        <v>0</v>
      </c>
      <c r="AKL17" s="27">
        <f t="shared" si="770"/>
        <v>0</v>
      </c>
      <c r="AKM17" s="27">
        <f t="shared" si="771"/>
        <v>0</v>
      </c>
      <c r="AKN17" s="27">
        <f t="shared" si="772"/>
        <v>0</v>
      </c>
      <c r="AKO17" s="27">
        <f t="shared" si="773"/>
        <v>0</v>
      </c>
      <c r="AKP17" s="27">
        <f t="shared" si="774"/>
        <v>0</v>
      </c>
      <c r="AKQ17" s="27">
        <f t="shared" si="775"/>
        <v>0</v>
      </c>
      <c r="AKR17" s="27">
        <f t="shared" si="776"/>
        <v>0</v>
      </c>
      <c r="AKS17" s="27">
        <f t="shared" si="777"/>
        <v>0</v>
      </c>
      <c r="AKT17" s="27">
        <f t="shared" si="778"/>
        <v>0</v>
      </c>
      <c r="AKU17" s="27">
        <f t="shared" si="779"/>
        <v>0</v>
      </c>
      <c r="AKV17" s="27">
        <f t="shared" si="780"/>
        <v>0</v>
      </c>
      <c r="AKW17" s="27">
        <f t="shared" si="781"/>
        <v>0</v>
      </c>
      <c r="AKX17" s="27">
        <f t="shared" si="782"/>
        <v>0</v>
      </c>
      <c r="AKY17" s="27">
        <f t="shared" si="783"/>
        <v>0</v>
      </c>
      <c r="AKZ17" s="27">
        <f t="shared" si="784"/>
        <v>0</v>
      </c>
      <c r="ALA17" s="27">
        <f t="shared" si="785"/>
        <v>0</v>
      </c>
      <c r="ALB17" s="27">
        <f t="shared" si="786"/>
        <v>0</v>
      </c>
      <c r="ALC17" s="27">
        <f t="shared" si="787"/>
        <v>0</v>
      </c>
      <c r="ALD17" s="27">
        <f t="shared" si="788"/>
        <v>0</v>
      </c>
      <c r="ALE17" s="27">
        <f t="shared" si="789"/>
        <v>0</v>
      </c>
      <c r="ALF17" s="27">
        <f t="shared" si="790"/>
        <v>0</v>
      </c>
      <c r="ALG17" s="27">
        <f t="shared" si="791"/>
        <v>0</v>
      </c>
      <c r="ALH17" s="27">
        <f t="shared" si="792"/>
        <v>0</v>
      </c>
      <c r="ALI17" s="27">
        <f t="shared" si="793"/>
        <v>0</v>
      </c>
      <c r="ALJ17" s="27">
        <f t="shared" si="794"/>
        <v>0</v>
      </c>
      <c r="ALK17" s="27">
        <f t="shared" si="795"/>
        <v>0</v>
      </c>
      <c r="ALL17" s="27">
        <f t="shared" si="796"/>
        <v>0</v>
      </c>
      <c r="ALM17" s="27">
        <f t="shared" si="797"/>
        <v>0</v>
      </c>
      <c r="ALN17" s="27">
        <f t="shared" si="798"/>
        <v>0</v>
      </c>
      <c r="ALO17" s="27">
        <f t="shared" si="799"/>
        <v>0</v>
      </c>
      <c r="ALP17" s="27">
        <f t="shared" si="800"/>
        <v>0</v>
      </c>
      <c r="ALQ17" s="27">
        <f t="shared" si="801"/>
        <v>0</v>
      </c>
      <c r="ALR17" s="27">
        <f t="shared" si="802"/>
        <v>0</v>
      </c>
      <c r="ALS17" s="27">
        <f t="shared" si="803"/>
        <v>0</v>
      </c>
      <c r="ALT17" s="27">
        <f t="shared" si="804"/>
        <v>0</v>
      </c>
      <c r="ALU17" s="27">
        <f t="shared" si="805"/>
        <v>0</v>
      </c>
      <c r="ALV17" s="27">
        <f t="shared" si="806"/>
        <v>0</v>
      </c>
      <c r="ALW17" s="27">
        <f t="shared" si="807"/>
        <v>0</v>
      </c>
    </row>
    <row r="18" spans="1:1011" x14ac:dyDescent="0.35">
      <c r="A18" s="27">
        <v>118</v>
      </c>
      <c r="B18" s="79" t="s">
        <v>335</v>
      </c>
      <c r="C18" s="91">
        <f>VLOOKUP($A18, RankingsX!$A$1:$AN$241, 40, FALSE)</f>
        <v>16</v>
      </c>
      <c r="D18" s="79" t="s">
        <v>396</v>
      </c>
      <c r="E18" s="196">
        <v>15</v>
      </c>
      <c r="F18" s="306"/>
      <c r="G18" s="306"/>
      <c r="H18">
        <v>1792</v>
      </c>
      <c r="I18" s="29">
        <f t="shared" si="0"/>
        <v>5</v>
      </c>
      <c r="J18" s="27">
        <v>6</v>
      </c>
      <c r="L18" s="27" t="s">
        <v>1723</v>
      </c>
      <c r="M18" s="100" t="s">
        <v>1711</v>
      </c>
      <c r="N18" s="27" t="s">
        <v>1761</v>
      </c>
      <c r="O18" s="27" t="s">
        <v>24</v>
      </c>
      <c r="P18" s="27" t="s">
        <v>24</v>
      </c>
      <c r="Q18" s="27" t="s">
        <v>24</v>
      </c>
      <c r="R18" s="27" t="s">
        <v>24</v>
      </c>
      <c r="S18" s="27" t="s">
        <v>24</v>
      </c>
      <c r="T18" s="27" t="s">
        <v>24</v>
      </c>
      <c r="U18" s="27" t="s">
        <v>24</v>
      </c>
      <c r="V18" s="27" t="s">
        <v>24</v>
      </c>
      <c r="W18" s="27" t="s">
        <v>1842</v>
      </c>
      <c r="X18" s="27" t="s">
        <v>24</v>
      </c>
      <c r="Y18" s="27" t="s">
        <v>24</v>
      </c>
      <c r="Z18" s="27" t="s">
        <v>24</v>
      </c>
      <c r="AA18" s="27" t="s">
        <v>24</v>
      </c>
      <c r="AB18" s="27" t="s">
        <v>24</v>
      </c>
      <c r="AC18" s="27" t="s">
        <v>24</v>
      </c>
      <c r="AD18" s="27" t="s">
        <v>24</v>
      </c>
      <c r="AE18" s="27" t="s">
        <v>24</v>
      </c>
      <c r="AF18" s="27" t="s">
        <v>24</v>
      </c>
      <c r="AG18" s="27" t="s">
        <v>24</v>
      </c>
      <c r="AH18" s="27" t="s">
        <v>24</v>
      </c>
      <c r="AI18" s="27" t="s">
        <v>24</v>
      </c>
      <c r="AJ18" s="27" t="s">
        <v>24</v>
      </c>
      <c r="AK18" s="27" t="s">
        <v>24</v>
      </c>
      <c r="AL18" s="27" t="s">
        <v>24</v>
      </c>
      <c r="AM18" s="27" t="s">
        <v>24</v>
      </c>
      <c r="AN18" s="27" t="s">
        <v>24</v>
      </c>
      <c r="AO18" s="27" t="s">
        <v>24</v>
      </c>
      <c r="AP18" s="27" t="s">
        <v>24</v>
      </c>
      <c r="AQ18" s="27" t="s">
        <v>24</v>
      </c>
      <c r="AR18" s="27" t="s">
        <v>24</v>
      </c>
      <c r="AS18" s="27" t="s">
        <v>24</v>
      </c>
      <c r="AT18" s="27" t="s">
        <v>24</v>
      </c>
      <c r="AU18" s="27" t="s">
        <v>24</v>
      </c>
      <c r="AV18" s="27" t="s">
        <v>24</v>
      </c>
      <c r="AW18" s="27" t="s">
        <v>24</v>
      </c>
      <c r="AX18" s="27" t="s">
        <v>1862</v>
      </c>
      <c r="AY18" s="27" t="s">
        <v>24</v>
      </c>
      <c r="AZ18" s="27" t="s">
        <v>24</v>
      </c>
      <c r="BA18" s="27" t="s">
        <v>24</v>
      </c>
      <c r="BB18" s="27" t="s">
        <v>24</v>
      </c>
      <c r="BC18" s="27" t="s">
        <v>24</v>
      </c>
      <c r="BD18" s="27" t="s">
        <v>24</v>
      </c>
      <c r="BE18" s="27" t="s">
        <v>24</v>
      </c>
      <c r="BF18" s="27" t="s">
        <v>24</v>
      </c>
      <c r="BG18" s="27" t="s">
        <v>24</v>
      </c>
      <c r="BH18" s="27" t="s">
        <v>24</v>
      </c>
      <c r="BI18" s="27" t="s">
        <v>24</v>
      </c>
      <c r="BJ18" s="27" t="s">
        <v>24</v>
      </c>
      <c r="BK18" s="27" t="s">
        <v>24</v>
      </c>
      <c r="BL18" s="27" t="s">
        <v>24</v>
      </c>
      <c r="BM18" s="27" t="s">
        <v>24</v>
      </c>
      <c r="BN18" s="27" t="s">
        <v>24</v>
      </c>
      <c r="BO18" s="27" t="s">
        <v>24</v>
      </c>
      <c r="BP18" s="27" t="s">
        <v>24</v>
      </c>
      <c r="BQ18" s="27" t="s">
        <v>24</v>
      </c>
      <c r="BR18" s="27" t="s">
        <v>24</v>
      </c>
      <c r="BS18" s="27" t="s">
        <v>24</v>
      </c>
      <c r="BT18" s="27" t="s">
        <v>24</v>
      </c>
      <c r="BU18" s="27" t="s">
        <v>24</v>
      </c>
      <c r="BV18" s="27" t="s">
        <v>24</v>
      </c>
      <c r="BW18" s="27" t="s">
        <v>24</v>
      </c>
      <c r="BX18" s="27" t="s">
        <v>24</v>
      </c>
      <c r="BY18" s="27" t="s">
        <v>24</v>
      </c>
      <c r="BZ18" s="27" t="s">
        <v>24</v>
      </c>
      <c r="CA18" s="27" t="s">
        <v>24</v>
      </c>
      <c r="CB18" s="27" t="s">
        <v>24</v>
      </c>
      <c r="CC18" s="27" t="s">
        <v>24</v>
      </c>
      <c r="CD18" s="27" t="s">
        <v>24</v>
      </c>
      <c r="CE18" s="27" t="s">
        <v>24</v>
      </c>
      <c r="CF18" s="27" t="s">
        <v>24</v>
      </c>
      <c r="CG18" s="27" t="s">
        <v>24</v>
      </c>
      <c r="CH18" s="27" t="s">
        <v>24</v>
      </c>
      <c r="CI18" s="27" t="s">
        <v>24</v>
      </c>
      <c r="CJ18" s="27" t="s">
        <v>24</v>
      </c>
      <c r="CK18" s="27" t="s">
        <v>24</v>
      </c>
      <c r="CL18" s="27" t="s">
        <v>24</v>
      </c>
      <c r="CM18" s="27" t="s">
        <v>24</v>
      </c>
      <c r="CN18" s="27" t="s">
        <v>24</v>
      </c>
      <c r="CO18" s="27" t="s">
        <v>24</v>
      </c>
      <c r="CQ18" s="28">
        <f t="shared" si="1"/>
        <v>0</v>
      </c>
      <c r="CR18" s="28">
        <f t="shared" si="2"/>
        <v>1</v>
      </c>
      <c r="CS18" s="28">
        <f t="shared" si="3"/>
        <v>0</v>
      </c>
      <c r="CT18" s="28">
        <f t="shared" si="4"/>
        <v>3</v>
      </c>
      <c r="CU18" s="28">
        <f t="shared" si="5"/>
        <v>0</v>
      </c>
      <c r="CV18" s="28">
        <f t="shared" si="6"/>
        <v>1</v>
      </c>
      <c r="CW18" s="28">
        <f t="shared" si="7"/>
        <v>0</v>
      </c>
      <c r="CX18" s="28">
        <f t="shared" si="8"/>
        <v>3</v>
      </c>
      <c r="CY18" s="28">
        <f t="shared" si="9"/>
        <v>0</v>
      </c>
      <c r="CZ18" s="28">
        <f t="shared" si="10"/>
        <v>0</v>
      </c>
      <c r="DA18" s="28">
        <f t="shared" si="11"/>
        <v>0</v>
      </c>
      <c r="DB18" s="28">
        <f t="shared" si="12"/>
        <v>0</v>
      </c>
      <c r="DC18" s="28">
        <f t="shared" si="13"/>
        <v>0</v>
      </c>
      <c r="DD18" s="28">
        <f t="shared" si="14"/>
        <v>0</v>
      </c>
      <c r="DE18" s="28">
        <f t="shared" si="15"/>
        <v>0</v>
      </c>
      <c r="DF18" s="28">
        <f t="shared" si="16"/>
        <v>0</v>
      </c>
      <c r="DG18" s="28">
        <f t="shared" si="17"/>
        <v>0</v>
      </c>
      <c r="DH18" s="28">
        <f t="shared" si="18"/>
        <v>0</v>
      </c>
      <c r="DI18" s="28">
        <f t="shared" si="19"/>
        <v>0</v>
      </c>
      <c r="DJ18" s="28">
        <f t="shared" si="20"/>
        <v>1</v>
      </c>
      <c r="DK18" s="28">
        <f t="shared" si="21"/>
        <v>0</v>
      </c>
      <c r="DL18" s="28">
        <f t="shared" si="22"/>
        <v>0</v>
      </c>
      <c r="DM18" s="28">
        <f t="shared" si="23"/>
        <v>0</v>
      </c>
      <c r="DN18" s="28">
        <f t="shared" si="24"/>
        <v>0</v>
      </c>
      <c r="DO18" s="28">
        <f t="shared" si="25"/>
        <v>0</v>
      </c>
      <c r="DP18" s="28">
        <f t="shared" si="26"/>
        <v>1</v>
      </c>
      <c r="DR18">
        <f t="shared" si="27"/>
        <v>4</v>
      </c>
      <c r="DS18">
        <f t="shared" si="28"/>
        <v>4</v>
      </c>
      <c r="DT18">
        <f t="shared" si="29"/>
        <v>4</v>
      </c>
      <c r="DU18">
        <f t="shared" si="30"/>
        <v>0</v>
      </c>
      <c r="DV18">
        <f t="shared" si="31"/>
        <v>0</v>
      </c>
      <c r="DW18">
        <f t="shared" si="32"/>
        <v>0</v>
      </c>
      <c r="DX18">
        <f t="shared" si="33"/>
        <v>0</v>
      </c>
      <c r="DY18">
        <f t="shared" si="34"/>
        <v>0</v>
      </c>
      <c r="DZ18">
        <f t="shared" si="35"/>
        <v>0</v>
      </c>
      <c r="EA18">
        <f t="shared" si="36"/>
        <v>0</v>
      </c>
      <c r="EB18">
        <f t="shared" si="37"/>
        <v>0</v>
      </c>
      <c r="EC18">
        <f t="shared" si="38"/>
        <v>2</v>
      </c>
      <c r="ED18">
        <f t="shared" si="39"/>
        <v>0</v>
      </c>
      <c r="EE18">
        <f t="shared" si="40"/>
        <v>0</v>
      </c>
      <c r="EF18">
        <f t="shared" si="41"/>
        <v>0</v>
      </c>
      <c r="EG18">
        <f t="shared" si="42"/>
        <v>0</v>
      </c>
      <c r="EH18">
        <f t="shared" si="43"/>
        <v>0</v>
      </c>
      <c r="EI18">
        <f t="shared" si="44"/>
        <v>0</v>
      </c>
      <c r="EJ18">
        <f t="shared" si="45"/>
        <v>0</v>
      </c>
      <c r="EK18">
        <f t="shared" si="46"/>
        <v>0</v>
      </c>
      <c r="EL18">
        <f t="shared" si="47"/>
        <v>0</v>
      </c>
      <c r="EM18">
        <f t="shared" si="48"/>
        <v>0</v>
      </c>
      <c r="EN18">
        <f t="shared" si="49"/>
        <v>0</v>
      </c>
      <c r="EO18">
        <f t="shared" si="50"/>
        <v>0</v>
      </c>
      <c r="EP18">
        <f t="shared" si="51"/>
        <v>0</v>
      </c>
      <c r="EQ18">
        <f t="shared" si="52"/>
        <v>0</v>
      </c>
      <c r="ER18">
        <f t="shared" si="53"/>
        <v>0</v>
      </c>
      <c r="ES18">
        <f t="shared" si="54"/>
        <v>0</v>
      </c>
      <c r="ET18">
        <f t="shared" si="55"/>
        <v>0</v>
      </c>
      <c r="EU18">
        <f t="shared" si="56"/>
        <v>0</v>
      </c>
      <c r="EV18">
        <f t="shared" si="57"/>
        <v>0</v>
      </c>
      <c r="EW18">
        <f t="shared" si="58"/>
        <v>0</v>
      </c>
      <c r="EX18">
        <f t="shared" si="59"/>
        <v>0</v>
      </c>
      <c r="EY18">
        <f t="shared" si="60"/>
        <v>0</v>
      </c>
      <c r="EZ18">
        <f t="shared" si="61"/>
        <v>0</v>
      </c>
      <c r="FA18">
        <f t="shared" si="62"/>
        <v>0</v>
      </c>
      <c r="FB18">
        <f t="shared" si="63"/>
        <v>0</v>
      </c>
      <c r="FC18">
        <f t="shared" si="64"/>
        <v>0</v>
      </c>
      <c r="FD18">
        <f t="shared" si="65"/>
        <v>16</v>
      </c>
      <c r="FE18">
        <f t="shared" si="66"/>
        <v>0</v>
      </c>
      <c r="FF18">
        <f t="shared" si="67"/>
        <v>0</v>
      </c>
      <c r="FG18">
        <f t="shared" si="68"/>
        <v>0</v>
      </c>
      <c r="FH18">
        <f t="shared" si="69"/>
        <v>0</v>
      </c>
      <c r="FI18">
        <f t="shared" si="70"/>
        <v>0</v>
      </c>
      <c r="FJ18">
        <f t="shared" si="71"/>
        <v>0</v>
      </c>
      <c r="FK18">
        <f t="shared" si="72"/>
        <v>0</v>
      </c>
      <c r="FL18">
        <f t="shared" si="73"/>
        <v>0</v>
      </c>
      <c r="FM18">
        <f t="shared" si="74"/>
        <v>0</v>
      </c>
      <c r="FN18">
        <f t="shared" si="75"/>
        <v>0</v>
      </c>
      <c r="FO18">
        <f t="shared" si="76"/>
        <v>0</v>
      </c>
      <c r="FP18">
        <f t="shared" si="77"/>
        <v>0</v>
      </c>
      <c r="FQ18">
        <f t="shared" si="78"/>
        <v>0</v>
      </c>
      <c r="FR18">
        <f t="shared" si="79"/>
        <v>0</v>
      </c>
      <c r="FS18">
        <f t="shared" si="80"/>
        <v>0</v>
      </c>
      <c r="FT18">
        <f t="shared" si="81"/>
        <v>0</v>
      </c>
      <c r="FU18">
        <f t="shared" si="82"/>
        <v>0</v>
      </c>
      <c r="FV18">
        <f t="shared" si="83"/>
        <v>0</v>
      </c>
      <c r="FW18">
        <f t="shared" si="84"/>
        <v>0</v>
      </c>
      <c r="FX18">
        <f t="shared" si="85"/>
        <v>0</v>
      </c>
      <c r="FY18">
        <f t="shared" si="86"/>
        <v>0</v>
      </c>
      <c r="FZ18">
        <f t="shared" si="87"/>
        <v>0</v>
      </c>
      <c r="GA18">
        <f t="shared" si="88"/>
        <v>0</v>
      </c>
      <c r="GB18">
        <f t="shared" si="89"/>
        <v>0</v>
      </c>
      <c r="GC18">
        <f t="shared" si="90"/>
        <v>0</v>
      </c>
      <c r="GD18">
        <f t="shared" si="91"/>
        <v>0</v>
      </c>
      <c r="GE18">
        <f t="shared" si="92"/>
        <v>0</v>
      </c>
      <c r="GF18">
        <f t="shared" si="93"/>
        <v>0</v>
      </c>
      <c r="GG18">
        <f t="shared" si="94"/>
        <v>0</v>
      </c>
      <c r="GH18">
        <f t="shared" si="95"/>
        <v>0</v>
      </c>
      <c r="GI18">
        <f t="shared" si="96"/>
        <v>0</v>
      </c>
      <c r="GJ18">
        <f t="shared" si="97"/>
        <v>0</v>
      </c>
      <c r="GK18">
        <f t="shared" si="98"/>
        <v>0</v>
      </c>
      <c r="GL18">
        <f t="shared" si="99"/>
        <v>0</v>
      </c>
      <c r="GM18">
        <f t="shared" si="100"/>
        <v>0</v>
      </c>
      <c r="GN18">
        <f t="shared" si="101"/>
        <v>0</v>
      </c>
      <c r="GO18">
        <f t="shared" si="102"/>
        <v>0</v>
      </c>
      <c r="GP18">
        <f t="shared" si="103"/>
        <v>0</v>
      </c>
      <c r="GQ18">
        <f t="shared" si="104"/>
        <v>0</v>
      </c>
      <c r="GR18">
        <f t="shared" si="105"/>
        <v>0</v>
      </c>
      <c r="GS18">
        <f t="shared" si="106"/>
        <v>0</v>
      </c>
      <c r="GT18">
        <f t="shared" si="107"/>
        <v>0</v>
      </c>
      <c r="GU18">
        <f t="shared" si="108"/>
        <v>0</v>
      </c>
      <c r="GW18" s="278">
        <f t="shared" si="109"/>
        <v>3.1193941450733895</v>
      </c>
      <c r="GX18" s="278">
        <f t="shared" si="110"/>
        <v>0</v>
      </c>
      <c r="GY18" s="278">
        <f t="shared" si="111"/>
        <v>0</v>
      </c>
      <c r="GZ18" s="278">
        <f t="shared" si="112"/>
        <v>0.39332774293061257</v>
      </c>
      <c r="HA18" s="278">
        <f t="shared" si="113"/>
        <v>0</v>
      </c>
      <c r="HB18" s="278">
        <f t="shared" si="114"/>
        <v>3.5127218880040019</v>
      </c>
      <c r="HC18" s="278">
        <f t="shared" si="115"/>
        <v>0.77984853626834738</v>
      </c>
      <c r="HE18">
        <f>IFERROR(VLOOKUP(_xlfn.NUMBERVALUE(MID(L18, SEARCH("!", L18)+1, SEARCH("+", L18)-SEARCH("!", L18)-1)), RankingsX!$A$2:$BJ$129, 62, FALSE),0)</f>
        <v>0.69810728334138406</v>
      </c>
      <c r="HF18">
        <f>IFERROR(VLOOKUP(_xlfn.NUMBERVALUE(MID(M18, SEARCH("!", M18)+1, SEARCH("+", M18)-SEARCH("!", M18)-1)), RankingsX!$A$2:$BJ$129, 62, FALSE),0)</f>
        <v>0.76853619751861491</v>
      </c>
      <c r="HG18">
        <f>IFERROR(VLOOKUP(_xlfn.NUMBERVALUE(MID(N18, SEARCH("!", N18)+1, SEARCH("+", N18)-SEARCH("!", N18)-1)), RankingsX!$A$2:$BJ$129, 62, FALSE),0)</f>
        <v>0.84793136556439419</v>
      </c>
      <c r="HH18">
        <f>IFERROR(VLOOKUP(_xlfn.NUMBERVALUE(MID(O18, SEARCH("!", O18)+1, SEARCH("+", O18)-SEARCH("!", O18)-1)), RankingsX!$A$2:$BJ$129, 62, FALSE),0)</f>
        <v>0</v>
      </c>
      <c r="HI18">
        <f>IFERROR(VLOOKUP(_xlfn.NUMBERVALUE(MID(P18, SEARCH("!", P18)+1, SEARCH("+", P18)-SEARCH("!", P18)-1)), RankingsX!$A$2:$BJ$129, 62, FALSE),0)</f>
        <v>0</v>
      </c>
      <c r="HJ18">
        <f>IFERROR(VLOOKUP(_xlfn.NUMBERVALUE(MID(Q18, SEARCH("!", Q18)+1, SEARCH("+", Q18)-SEARCH("!", Q18)-1)), RankingsX!$A$2:$BJ$129, 62, FALSE),0)</f>
        <v>0</v>
      </c>
      <c r="HK18">
        <f>IFERROR(VLOOKUP(_xlfn.NUMBERVALUE(MID(R18, SEARCH("!", R18)+1, SEARCH("+", R18)-SEARCH("!", R18)-1)), RankingsX!$A$2:$BJ$129, 62, FALSE),0)</f>
        <v>0</v>
      </c>
      <c r="HL18">
        <f>IFERROR(VLOOKUP(_xlfn.NUMBERVALUE(MID(S18, SEARCH("!", S18)+1, SEARCH("+", S18)-SEARCH("!", S18)-1)), RankingsX!$A$2:$BJ$129, 62, FALSE),0)</f>
        <v>0</v>
      </c>
      <c r="HM18">
        <f>IFERROR(VLOOKUP(_xlfn.NUMBERVALUE(MID(T18, SEARCH("!", T18)+1, SEARCH("+", T18)-SEARCH("!", T18)-1)), RankingsX!$A$2:$BJ$129, 62, FALSE),0)</f>
        <v>0</v>
      </c>
      <c r="HN18">
        <f>IFERROR(VLOOKUP(_xlfn.NUMBERVALUE(MID(U18, SEARCH("!", U18)+1, SEARCH("+", U18)-SEARCH("!", U18)-1)), RankingsX!$A$2:$BJ$129, 62, FALSE),0)</f>
        <v>0</v>
      </c>
      <c r="HO18">
        <f>IFERROR(VLOOKUP(_xlfn.NUMBERVALUE(MID(V18, SEARCH("!", V18)+1, SEARCH("+", V18)-SEARCH("!", V18)-1)), RankingsX!$A$2:$BJ$129, 62, FALSE),0)</f>
        <v>0</v>
      </c>
      <c r="HP18">
        <f>IFERROR(VLOOKUP(_xlfn.NUMBERVALUE(MID(W18, SEARCH("!", W18)+1, SEARCH("+", W18)-SEARCH("!", W18)-1)), RankingsX!$A$2:$BJ$129, 62, FALSE),0)</f>
        <v>0.80481929864899637</v>
      </c>
      <c r="HQ18">
        <f>IFERROR(VLOOKUP(_xlfn.NUMBERVALUE(MID(X18, SEARCH("!", X18)+1, SEARCH("+", X18)-SEARCH("!", X18)-1)), RankingsX!$A$2:$BJ$129, 62, FALSE),0)</f>
        <v>0</v>
      </c>
      <c r="HR18">
        <f>IFERROR(VLOOKUP(_xlfn.NUMBERVALUE(MID(Y18, SEARCH("!", Y18)+1, SEARCH("+", Y18)-SEARCH("!", Y18)-1)), RankingsX!$A$2:$BJ$129, 62, FALSE),0)</f>
        <v>0</v>
      </c>
      <c r="HS18">
        <f>IFERROR(VLOOKUP(_xlfn.NUMBERVALUE(MID(Z18, SEARCH("!", Z18)+1, SEARCH("+", Z18)-SEARCH("!", Z18)-1)), RankingsX!$A$2:$BJ$129, 62, FALSE),0)</f>
        <v>0</v>
      </c>
      <c r="HT18">
        <f>IFERROR(VLOOKUP(_xlfn.NUMBERVALUE(MID(AA18, SEARCH("!", AA18)+1, SEARCH("+", AA18)-SEARCH("!", AA18)-1)), RankingsX!$A$2:$BJ$129, 62, FALSE),0)</f>
        <v>0</v>
      </c>
      <c r="HU18">
        <f>IFERROR(VLOOKUP(_xlfn.NUMBERVALUE(MID(AB18, SEARCH("!", AB18)+1, SEARCH("+", AB18)-SEARCH("!", AB18)-1)), RankingsX!$A$2:$BJ$129, 62, FALSE),0)</f>
        <v>0</v>
      </c>
      <c r="HV18">
        <f>IFERROR(VLOOKUP(_xlfn.NUMBERVALUE(MID(AC18, SEARCH("!", AC18)+1, SEARCH("+", AC18)-SEARCH("!", AC18)-1)), RankingsX!$A$2:$BJ$129, 62, FALSE),0)</f>
        <v>0</v>
      </c>
      <c r="HW18">
        <f>IFERROR(VLOOKUP(_xlfn.NUMBERVALUE(MID(AD18, SEARCH("!", AD18)+1, SEARCH("+", AD18)-SEARCH("!", AD18)-1)), RankingsX!$A$2:$BJ$129, 62, FALSE),0)</f>
        <v>0</v>
      </c>
      <c r="HX18">
        <f>IFERROR(VLOOKUP(_xlfn.NUMBERVALUE(MID(AE18, SEARCH("!", AE18)+1, SEARCH("+", AE18)-SEARCH("!", AE18)-1)), RankingsX!$A$2:$BJ$129, 62, FALSE),0)</f>
        <v>0</v>
      </c>
      <c r="HY18">
        <f>IFERROR(VLOOKUP(_xlfn.NUMBERVALUE(MID(AF18, SEARCH("!", AF18)+1, SEARCH("+", AF18)-SEARCH("!", AF18)-1)), RankingsX!$A$2:$BJ$129, 62, FALSE),0)</f>
        <v>0</v>
      </c>
      <c r="HZ18">
        <f>IFERROR(VLOOKUP(_xlfn.NUMBERVALUE(MID(AG18, SEARCH("!", AG18)+1, SEARCH("+", AG18)-SEARCH("!", AG18)-1)), RankingsX!$A$2:$BJ$129, 62, FALSE),0)</f>
        <v>0</v>
      </c>
      <c r="IA18">
        <f>IFERROR(VLOOKUP(_xlfn.NUMBERVALUE(MID(AH18, SEARCH("!", AH18)+1, SEARCH("+", AH18)-SEARCH("!", AH18)-1)), RankingsX!$A$2:$BJ$129, 62, FALSE),0)</f>
        <v>0</v>
      </c>
      <c r="IB18">
        <f>IFERROR(VLOOKUP(_xlfn.NUMBERVALUE(MID(AI18, SEARCH("!", AI18)+1, SEARCH("+", AI18)-SEARCH("!", AI18)-1)), RankingsX!$A$2:$BJ$129, 62, FALSE),0)</f>
        <v>0</v>
      </c>
      <c r="IC18">
        <f>IFERROR(VLOOKUP(_xlfn.NUMBERVALUE(MID(AJ18, SEARCH("!", AJ18)+1, SEARCH("+", AJ18)-SEARCH("!", AJ18)-1)), RankingsX!$A$2:$BJ$129, 62, FALSE),0)</f>
        <v>0</v>
      </c>
      <c r="ID18">
        <f>IFERROR(VLOOKUP(_xlfn.NUMBERVALUE(MID(AK18, SEARCH("!", AK18)+1, SEARCH("+", AK18)-SEARCH("!", AK18)-1)), RankingsX!$A$2:$BJ$129, 62, FALSE),0)</f>
        <v>0</v>
      </c>
      <c r="IE18">
        <f>IFERROR(VLOOKUP(_xlfn.NUMBERVALUE(MID(AL18, SEARCH("!", AL18)+1, SEARCH("+", AL18)-SEARCH("!", AL18)-1)), RankingsX!$A$2:$BJ$129, 62, FALSE),0)</f>
        <v>0</v>
      </c>
      <c r="IF18">
        <f>IFERROR(VLOOKUP(_xlfn.NUMBERVALUE(MID(AM18, SEARCH("!", AM18)+1, SEARCH("+", AM18)-SEARCH("!", AM18)-1)), RankingsX!$A$2:$BJ$129, 62, FALSE),0)</f>
        <v>0</v>
      </c>
      <c r="IG18">
        <f>IFERROR(VLOOKUP(_xlfn.NUMBERVALUE(MID(AN18, SEARCH("!", AN18)+1, SEARCH("+", AN18)-SEARCH("!", AN18)-1)), RankingsX!$A$2:$BJ$129, 62, FALSE),0)</f>
        <v>0</v>
      </c>
      <c r="IH18">
        <f>IFERROR(VLOOKUP(_xlfn.NUMBERVALUE(MID(AO18, SEARCH("!", AO18)+1, SEARCH("+", AO18)-SEARCH("!", AO18)-1)), RankingsX!$A$2:$BJ$129, 62, FALSE),0)</f>
        <v>0</v>
      </c>
      <c r="II18">
        <f>IFERROR(VLOOKUP(_xlfn.NUMBERVALUE(MID(AP18, SEARCH("!", AP18)+1, SEARCH("+", AP18)-SEARCH("!", AP18)-1)), RankingsX!$A$2:$BJ$129, 62, FALSE),0)</f>
        <v>0</v>
      </c>
      <c r="IJ18">
        <f>IFERROR(VLOOKUP(_xlfn.NUMBERVALUE(MID(AQ18, SEARCH("!", AQ18)+1, SEARCH("+", AQ18)-SEARCH("!", AQ18)-1)), RankingsX!$A$2:$BJ$129, 62, FALSE),0)</f>
        <v>0</v>
      </c>
      <c r="IK18">
        <f>IFERROR(VLOOKUP(_xlfn.NUMBERVALUE(MID(AR18, SEARCH("!", AR18)+1, SEARCH("+", AR18)-SEARCH("!", AR18)-1)), RankingsX!$A$2:$BJ$129, 62, FALSE),0)</f>
        <v>0</v>
      </c>
      <c r="IL18">
        <f>IFERROR(VLOOKUP(_xlfn.NUMBERVALUE(MID(AS18, SEARCH("!", AS18)+1, SEARCH("+", AS18)-SEARCH("!", AS18)-1)), RankingsX!$A$2:$BJ$129, 62, FALSE),0)</f>
        <v>0</v>
      </c>
      <c r="IM18">
        <f>IFERROR(VLOOKUP(_xlfn.NUMBERVALUE(MID(AT18, SEARCH("!", AT18)+1, SEARCH("+", AT18)-SEARCH("!", AT18)-1)), RankingsX!$A$2:$BJ$129, 62, FALSE),0)</f>
        <v>0</v>
      </c>
      <c r="IN18">
        <f>IFERROR(VLOOKUP(_xlfn.NUMBERVALUE(MID(AU18, SEARCH("!", AU18)+1, SEARCH("+", AU18)-SEARCH("!", AU18)-1)), RankingsX!$A$2:$BJ$129, 62, FALSE),0)</f>
        <v>0</v>
      </c>
      <c r="IO18">
        <f>IFERROR(VLOOKUP(_xlfn.NUMBERVALUE(MID(AV18, SEARCH("!", AV18)+1, SEARCH("+", AV18)-SEARCH("!", AV18)-1)), RankingsX!$A$2:$BJ$129, 62, FALSE),0)</f>
        <v>0</v>
      </c>
      <c r="IP18">
        <f>IFERROR(VLOOKUP(_xlfn.NUMBERVALUE(MID(AW18, SEARCH("!", AW18)+1, SEARCH("+", AW18)-SEARCH("!", AW18)-1)), RankingsX!$A$2:$BJ$129, 62, FALSE),0)</f>
        <v>0</v>
      </c>
      <c r="IQ18">
        <f>IFERROR(VLOOKUP(_xlfn.NUMBERVALUE(MID(AX18, SEARCH("!", AX18)+1, SEARCH("+", AX18)-SEARCH("!", AX18)-1)), RankingsX!$A$2:$BJ$129, 62, FALSE),0)</f>
        <v>0.39332774293061257</v>
      </c>
      <c r="IR18">
        <f>IFERROR(VLOOKUP(_xlfn.NUMBERVALUE(MID(AY18, SEARCH("!", AY18)+1, SEARCH("+", AY18)-SEARCH("!", AY18)-1)), RankingsX!$A$2:$BJ$129, 62, FALSE),0)</f>
        <v>0</v>
      </c>
      <c r="IS18">
        <f>IFERROR(VLOOKUP(_xlfn.NUMBERVALUE(MID(AZ18, SEARCH("!", AZ18)+1, SEARCH("+", AZ18)-SEARCH("!", AZ18)-1)), RankingsX!$A$2:$BJ$129, 62, FALSE),0)</f>
        <v>0</v>
      </c>
      <c r="IT18">
        <f>IFERROR(VLOOKUP(_xlfn.NUMBERVALUE(MID(BA18, SEARCH("!", BA18)+1, SEARCH("+", BA18)-SEARCH("!", BA18)-1)), RankingsX!$A$2:$BJ$129, 62, FALSE),0)</f>
        <v>0</v>
      </c>
      <c r="IU18">
        <f>IFERROR(VLOOKUP(_xlfn.NUMBERVALUE(MID(BB18, SEARCH("!", BB18)+1, SEARCH("+", BB18)-SEARCH("!", BB18)-1)), RankingsX!$A$2:$BJ$129, 62, FALSE),0)</f>
        <v>0</v>
      </c>
      <c r="IV18">
        <f>IFERROR(VLOOKUP(_xlfn.NUMBERVALUE(MID(BC18, SEARCH("!", BC18)+1, SEARCH("+", BC18)-SEARCH("!", BC18)-1)), RankingsX!$A$2:$BJ$129, 62, FALSE),0)</f>
        <v>0</v>
      </c>
      <c r="IW18">
        <f>IFERROR(VLOOKUP(_xlfn.NUMBERVALUE(MID(BD18, SEARCH("!", BD18)+1, SEARCH("+", BD18)-SEARCH("!", BD18)-1)), RankingsX!$A$2:$BJ$129, 62, FALSE),0)</f>
        <v>0</v>
      </c>
      <c r="IX18">
        <f>IFERROR(VLOOKUP(_xlfn.NUMBERVALUE(MID(BE18, SEARCH("!", BE18)+1, SEARCH("+", BE18)-SEARCH("!", BE18)-1)), RankingsX!$A$2:$BJ$129, 62, FALSE),0)</f>
        <v>0</v>
      </c>
      <c r="IY18">
        <f>IFERROR(VLOOKUP(_xlfn.NUMBERVALUE(MID(BF18, SEARCH("!", BF18)+1, SEARCH("+", BF18)-SEARCH("!", BF18)-1)), RankingsX!$A$2:$BJ$129, 62, FALSE),0)</f>
        <v>0</v>
      </c>
      <c r="IZ18">
        <f>IFERROR(VLOOKUP(_xlfn.NUMBERVALUE(MID(BG18, SEARCH("!", BG18)+1, SEARCH("+", BG18)-SEARCH("!", BG18)-1)), RankingsX!$A$2:$BJ$129, 62, FALSE),0)</f>
        <v>0</v>
      </c>
      <c r="JA18">
        <f>IFERROR(VLOOKUP(_xlfn.NUMBERVALUE(MID(BH18, SEARCH("!", BH18)+1, SEARCH("+", BH18)-SEARCH("!", BH18)-1)), RankingsX!$A$2:$BJ$129, 62, FALSE),0)</f>
        <v>0</v>
      </c>
      <c r="JB18">
        <f>IFERROR(VLOOKUP(_xlfn.NUMBERVALUE(MID(BI18, SEARCH("!", BI18)+1, SEARCH("+", BI18)-SEARCH("!", BI18)-1)), RankingsX!$A$2:$BJ$129, 62, FALSE),0)</f>
        <v>0</v>
      </c>
      <c r="JC18">
        <f>IFERROR(VLOOKUP(_xlfn.NUMBERVALUE(MID(BJ18, SEARCH("!", BJ18)+1, SEARCH("+", BJ18)-SEARCH("!", BJ18)-1)), RankingsX!$A$2:$BJ$129, 62, FALSE),0)</f>
        <v>0</v>
      </c>
      <c r="JD18">
        <f>IFERROR(VLOOKUP(_xlfn.NUMBERVALUE(MID(BK18, SEARCH("!", BK18)+1, SEARCH("+", BK18)-SEARCH("!", BK18)-1)), RankingsX!$A$2:$BJ$129, 62, FALSE),0)</f>
        <v>0</v>
      </c>
      <c r="JE18">
        <f>IFERROR(VLOOKUP(_xlfn.NUMBERVALUE(MID(BL18, SEARCH("!", BL18)+1, SEARCH("+", BL18)-SEARCH("!", BL18)-1)), RankingsX!$A$2:$BJ$129, 62, FALSE),0)</f>
        <v>0</v>
      </c>
      <c r="JF18">
        <f>IFERROR(VLOOKUP(_xlfn.NUMBERVALUE(MID(BM18, SEARCH("!", BM18)+1, SEARCH("+", BM18)-SEARCH("!", BM18)-1)), RankingsX!$A$2:$BJ$129, 62, FALSE),0)</f>
        <v>0</v>
      </c>
      <c r="JG18">
        <f>IFERROR(VLOOKUP(_xlfn.NUMBERVALUE(MID(BN18, SEARCH("!", BN18)+1, SEARCH("+", BN18)-SEARCH("!", BN18)-1)), RankingsX!$A$2:$BJ$129, 62, FALSE),0)</f>
        <v>0</v>
      </c>
      <c r="JH18">
        <f>IFERROR(VLOOKUP(_xlfn.NUMBERVALUE(MID(BO18, SEARCH("!", BO18)+1, SEARCH("+", BO18)-SEARCH("!", BO18)-1)), RankingsX!$A$2:$BJ$129, 62, FALSE),0)</f>
        <v>0</v>
      </c>
      <c r="JI18">
        <f>IFERROR(VLOOKUP(_xlfn.NUMBERVALUE(MID(BP18, SEARCH("!", BP18)+1, SEARCH("+", BP18)-SEARCH("!", BP18)-1)), RankingsX!$A$2:$BJ$129, 62, FALSE),0)</f>
        <v>0</v>
      </c>
      <c r="JJ18">
        <f>IFERROR(VLOOKUP(_xlfn.NUMBERVALUE(MID(BQ18, SEARCH("!", BQ18)+1, SEARCH("+", BQ18)-SEARCH("!", BQ18)-1)), RankingsX!$A$2:$BJ$129, 62, FALSE),0)</f>
        <v>0</v>
      </c>
      <c r="JK18">
        <f>IFERROR(VLOOKUP(_xlfn.NUMBERVALUE(MID(BR18, SEARCH("!", BR18)+1, SEARCH("+", BR18)-SEARCH("!", BR18)-1)), RankingsX!$A$2:$BJ$129, 62, FALSE),0)</f>
        <v>0</v>
      </c>
      <c r="JL18">
        <f>IFERROR(VLOOKUP(_xlfn.NUMBERVALUE(MID(BS18, SEARCH("!", BS18)+1, SEARCH("+", BS18)-SEARCH("!", BS18)-1)), RankingsX!$A$2:$BJ$129, 62, FALSE),0)</f>
        <v>0</v>
      </c>
      <c r="JM18">
        <f>IFERROR(VLOOKUP(_xlfn.NUMBERVALUE(MID(BT18, SEARCH("!", BT18)+1, SEARCH("+", BT18)-SEARCH("!", BT18)-1)), RankingsX!$A$2:$BJ$129, 62, FALSE),0)</f>
        <v>0</v>
      </c>
      <c r="JN18">
        <f>IFERROR(VLOOKUP(_xlfn.NUMBERVALUE(MID(BU18, SEARCH("!", BU18)+1, SEARCH("+", BU18)-SEARCH("!", BU18)-1)), RankingsX!$A$2:$BJ$129, 62, FALSE),0)</f>
        <v>0</v>
      </c>
      <c r="JO18">
        <f>IFERROR(VLOOKUP(_xlfn.NUMBERVALUE(MID(BV18, SEARCH("!", BV18)+1, SEARCH("+", BV18)-SEARCH("!", BV18)-1)), RankingsX!$A$2:$BJ$129, 62, FALSE),0)</f>
        <v>0</v>
      </c>
      <c r="JP18">
        <f>IFERROR(VLOOKUP(_xlfn.NUMBERVALUE(MID(BW18, SEARCH("!", BW18)+1, SEARCH("+", BW18)-SEARCH("!", BW18)-1)), RankingsX!$A$2:$BJ$129, 62, FALSE),0)</f>
        <v>0</v>
      </c>
      <c r="JQ18">
        <f>IFERROR(VLOOKUP(_xlfn.NUMBERVALUE(MID(BX18, SEARCH("!", BX18)+1, SEARCH("+", BX18)-SEARCH("!", BX18)-1)), RankingsX!$A$2:$BJ$129, 62, FALSE),0)</f>
        <v>0</v>
      </c>
      <c r="JR18">
        <f>IFERROR(VLOOKUP(_xlfn.NUMBERVALUE(MID(BY18, SEARCH("!", BY18)+1, SEARCH("+", BY18)-SEARCH("!", BY18)-1)), RankingsX!$A$2:$BJ$129, 62, FALSE),0)</f>
        <v>0</v>
      </c>
      <c r="JS18">
        <f>IFERROR(VLOOKUP(_xlfn.NUMBERVALUE(MID(BZ18, SEARCH("!", BZ18)+1, SEARCH("+", BZ18)-SEARCH("!", BZ18)-1)), RankingsX!$A$2:$BJ$129, 62, FALSE),0)</f>
        <v>0</v>
      </c>
      <c r="JT18">
        <f>IFERROR(VLOOKUP(_xlfn.NUMBERVALUE(MID(CA18, SEARCH("!", CA18)+1, SEARCH("+", CA18)-SEARCH("!", CA18)-1)), RankingsX!$A$2:$BJ$129, 62, FALSE),0)</f>
        <v>0</v>
      </c>
      <c r="JU18">
        <f>IFERROR(VLOOKUP(_xlfn.NUMBERVALUE(MID(CB18, SEARCH("!", CB18)+1, SEARCH("+", CB18)-SEARCH("!", CB18)-1)), RankingsX!$A$2:$BJ$129, 62, FALSE),0)</f>
        <v>0</v>
      </c>
      <c r="JV18">
        <f>IFERROR(VLOOKUP(_xlfn.NUMBERVALUE(MID(CC18, SEARCH("!", CC18)+1, SEARCH("+", CC18)-SEARCH("!", CC18)-1)), RankingsX!$A$2:$BJ$129, 62, FALSE),0)</f>
        <v>0</v>
      </c>
      <c r="JW18">
        <f>IFERROR(VLOOKUP(_xlfn.NUMBERVALUE(MID(CD18, SEARCH("!", CD18)+1, SEARCH("+", CD18)-SEARCH("!", CD18)-1)), RankingsX!$A$2:$BJ$129, 62, FALSE),0)</f>
        <v>0</v>
      </c>
      <c r="JX18">
        <f>IFERROR(VLOOKUP(_xlfn.NUMBERVALUE(MID(CE18, SEARCH("!", CE18)+1, SEARCH("+", CE18)-SEARCH("!", CE18)-1)), RankingsX!$A$2:$BJ$129, 62, FALSE),0)</f>
        <v>0</v>
      </c>
      <c r="JY18">
        <f>IFERROR(VLOOKUP(_xlfn.NUMBERVALUE(MID(CF18, SEARCH("!", CF18)+1, SEARCH("+", CF18)-SEARCH("!", CF18)-1)), RankingsX!$A$2:$BJ$129, 62, FALSE),0)</f>
        <v>0</v>
      </c>
      <c r="JZ18">
        <f>IFERROR(VLOOKUP(_xlfn.NUMBERVALUE(MID(CG18, SEARCH("!", CG18)+1, SEARCH("+", CG18)-SEARCH("!", CG18)-1)), RankingsX!$A$2:$BJ$129, 62, FALSE),0)</f>
        <v>0</v>
      </c>
      <c r="KA18">
        <f>IFERROR(VLOOKUP(_xlfn.NUMBERVALUE(MID(CH18, SEARCH("!", CH18)+1, SEARCH("+", CH18)-SEARCH("!", CH18)-1)), RankingsX!$A$2:$BJ$129, 62, FALSE),0)</f>
        <v>0</v>
      </c>
      <c r="KB18">
        <f>IFERROR(VLOOKUP(_xlfn.NUMBERVALUE(MID(CI18, SEARCH("!", CI18)+1, SEARCH("+", CI18)-SEARCH("!", CI18)-1)), RankingsX!$A$2:$BJ$129, 62, FALSE),0)</f>
        <v>0</v>
      </c>
      <c r="KC18">
        <f>IFERROR(VLOOKUP(_xlfn.NUMBERVALUE(MID(CJ18, SEARCH("!", CJ18)+1, SEARCH("+", CJ18)-SEARCH("!", CJ18)-1)), RankingsX!$A$2:$BJ$129, 62, FALSE),0)</f>
        <v>0</v>
      </c>
      <c r="KD18">
        <f>IFERROR(VLOOKUP(_xlfn.NUMBERVALUE(MID(CK18, SEARCH("!", CK18)+1, SEARCH("+", CK18)-SEARCH("!", CK18)-1)), RankingsX!$A$2:$BJ$129, 62, FALSE),0)</f>
        <v>0</v>
      </c>
      <c r="KE18">
        <f>IFERROR(VLOOKUP(_xlfn.NUMBERVALUE(MID(CL18, SEARCH("!", CL18)+1, SEARCH("+", CL18)-SEARCH("!", CL18)-1)), RankingsX!$A$2:$BJ$129, 62, FALSE),0)</f>
        <v>0</v>
      </c>
      <c r="KF18">
        <f>IFERROR(VLOOKUP(_xlfn.NUMBERVALUE(MID(CM18, SEARCH("!", CM18)+1, SEARCH("+", CM18)-SEARCH("!", CM18)-1)), RankingsX!$A$2:$BJ$129, 62, FALSE),0)</f>
        <v>0</v>
      </c>
      <c r="KG18">
        <f>IFERROR(VLOOKUP(_xlfn.NUMBERVALUE(MID(CN18, SEARCH("!", CN18)+1, SEARCH("+", CN18)-SEARCH("!", CN18)-1)), RankingsX!$A$2:$BJ$129, 62, FALSE),0)</f>
        <v>0</v>
      </c>
      <c r="KH18">
        <f>IFERROR(VLOOKUP(_xlfn.NUMBERVALUE(MID(CO18, SEARCH("!", CO18)+1, SEARCH("+", CO18)-SEARCH("!", CO18)-1)), RankingsX!$A$2:$BJ$129, 62, FALSE),0)</f>
        <v>0</v>
      </c>
      <c r="KJ18" s="28">
        <f t="shared" si="116"/>
        <v>52</v>
      </c>
      <c r="KK18" s="28">
        <f t="shared" si="117"/>
        <v>0</v>
      </c>
      <c r="KL18" s="28">
        <f t="shared" si="118"/>
        <v>0</v>
      </c>
      <c r="KM18" s="28">
        <f t="shared" si="119"/>
        <v>12</v>
      </c>
      <c r="KN18" s="28">
        <f t="shared" si="120"/>
        <v>0</v>
      </c>
      <c r="KO18" s="28">
        <f t="shared" si="121"/>
        <v>52</v>
      </c>
      <c r="KP18" s="28">
        <f t="shared" si="122"/>
        <v>64</v>
      </c>
      <c r="KS18" s="27" t="str">
        <f t="shared" si="123"/>
        <v>10</v>
      </c>
      <c r="KT18" s="27" t="str">
        <f t="shared" si="124"/>
        <v>11</v>
      </c>
      <c r="KU18" s="27" t="str">
        <f t="shared" si="125"/>
        <v>11</v>
      </c>
      <c r="KV18" s="27">
        <f t="shared" si="126"/>
        <v>0</v>
      </c>
      <c r="KW18" s="27">
        <f t="shared" si="127"/>
        <v>0</v>
      </c>
      <c r="KX18" s="27">
        <f t="shared" si="128"/>
        <v>0</v>
      </c>
      <c r="KY18" s="27">
        <f t="shared" si="129"/>
        <v>0</v>
      </c>
      <c r="KZ18" s="27">
        <f t="shared" si="130"/>
        <v>0</v>
      </c>
      <c r="LA18" s="27">
        <f t="shared" si="131"/>
        <v>0</v>
      </c>
      <c r="LB18" s="27">
        <f t="shared" si="132"/>
        <v>0</v>
      </c>
      <c r="LC18" s="27">
        <f t="shared" si="133"/>
        <v>0</v>
      </c>
      <c r="LD18" s="27" t="str">
        <f t="shared" si="134"/>
        <v>20</v>
      </c>
      <c r="LE18" s="27">
        <f t="shared" si="135"/>
        <v>0</v>
      </c>
      <c r="LF18" s="27">
        <f t="shared" si="136"/>
        <v>0</v>
      </c>
      <c r="LG18" s="27">
        <f t="shared" si="137"/>
        <v>0</v>
      </c>
      <c r="LH18" s="27">
        <f t="shared" si="138"/>
        <v>0</v>
      </c>
      <c r="LI18" s="27">
        <f t="shared" si="139"/>
        <v>0</v>
      </c>
      <c r="LJ18" s="27">
        <f t="shared" si="140"/>
        <v>0</v>
      </c>
      <c r="LK18" s="27">
        <f t="shared" si="141"/>
        <v>0</v>
      </c>
      <c r="LL18" s="27">
        <f t="shared" si="142"/>
        <v>0</v>
      </c>
      <c r="LM18" s="27">
        <f t="shared" si="143"/>
        <v>0</v>
      </c>
      <c r="LN18" s="27">
        <f t="shared" si="144"/>
        <v>0</v>
      </c>
      <c r="LO18" s="27">
        <f t="shared" si="145"/>
        <v>0</v>
      </c>
      <c r="LP18" s="27">
        <f t="shared" si="146"/>
        <v>0</v>
      </c>
      <c r="LQ18" s="27">
        <f t="shared" si="147"/>
        <v>0</v>
      </c>
      <c r="LR18" s="27">
        <f t="shared" si="148"/>
        <v>0</v>
      </c>
      <c r="LS18" s="27">
        <f t="shared" si="149"/>
        <v>0</v>
      </c>
      <c r="LT18" s="27">
        <f t="shared" si="150"/>
        <v>0</v>
      </c>
      <c r="LU18" s="27">
        <f t="shared" si="151"/>
        <v>0</v>
      </c>
      <c r="LV18" s="27">
        <f t="shared" si="152"/>
        <v>0</v>
      </c>
      <c r="LW18" s="27">
        <f t="shared" si="153"/>
        <v>0</v>
      </c>
      <c r="LX18" s="27">
        <f t="shared" si="154"/>
        <v>0</v>
      </c>
      <c r="LY18" s="27">
        <f t="shared" si="155"/>
        <v>0</v>
      </c>
      <c r="LZ18" s="27">
        <f t="shared" si="156"/>
        <v>0</v>
      </c>
      <c r="MA18" s="27">
        <f t="shared" si="157"/>
        <v>0</v>
      </c>
      <c r="MB18" s="27">
        <f t="shared" si="158"/>
        <v>0</v>
      </c>
      <c r="MC18" s="27">
        <f t="shared" si="159"/>
        <v>0</v>
      </c>
      <c r="MD18" s="27">
        <f t="shared" si="160"/>
        <v>0</v>
      </c>
      <c r="ME18" s="27" t="str">
        <f t="shared" si="161"/>
        <v>12</v>
      </c>
      <c r="MF18" s="27">
        <f t="shared" si="162"/>
        <v>0</v>
      </c>
      <c r="MG18" s="27">
        <f t="shared" si="163"/>
        <v>0</v>
      </c>
      <c r="MH18" s="27">
        <f t="shared" si="164"/>
        <v>0</v>
      </c>
      <c r="MI18" s="27">
        <f t="shared" si="165"/>
        <v>0</v>
      </c>
      <c r="MJ18" s="27">
        <f t="shared" si="166"/>
        <v>0</v>
      </c>
      <c r="MK18" s="27">
        <f t="shared" si="167"/>
        <v>0</v>
      </c>
      <c r="ML18" s="27">
        <f t="shared" si="168"/>
        <v>0</v>
      </c>
      <c r="MM18" s="27">
        <f t="shared" si="169"/>
        <v>0</v>
      </c>
      <c r="MN18" s="27">
        <f t="shared" si="170"/>
        <v>0</v>
      </c>
      <c r="MO18" s="27">
        <f t="shared" si="171"/>
        <v>0</v>
      </c>
      <c r="MP18" s="27">
        <f t="shared" si="172"/>
        <v>0</v>
      </c>
      <c r="MQ18" s="27">
        <f t="shared" si="173"/>
        <v>0</v>
      </c>
      <c r="MR18" s="27">
        <f t="shared" si="174"/>
        <v>0</v>
      </c>
      <c r="MS18" s="27">
        <f t="shared" si="175"/>
        <v>0</v>
      </c>
      <c r="MT18" s="27">
        <f t="shared" si="176"/>
        <v>0</v>
      </c>
      <c r="MU18" s="27">
        <f t="shared" si="177"/>
        <v>0</v>
      </c>
      <c r="MV18" s="27">
        <f t="shared" si="178"/>
        <v>0</v>
      </c>
      <c r="MW18" s="27">
        <f t="shared" si="179"/>
        <v>0</v>
      </c>
      <c r="MX18" s="27">
        <f t="shared" si="180"/>
        <v>0</v>
      </c>
      <c r="MY18" s="27">
        <f t="shared" si="181"/>
        <v>0</v>
      </c>
      <c r="MZ18" s="27">
        <f t="shared" si="182"/>
        <v>0</v>
      </c>
      <c r="NA18" s="27">
        <f t="shared" si="183"/>
        <v>0</v>
      </c>
      <c r="NB18" s="27">
        <f t="shared" si="184"/>
        <v>0</v>
      </c>
      <c r="NC18" s="27">
        <f t="shared" si="185"/>
        <v>0</v>
      </c>
      <c r="ND18" s="27">
        <f t="shared" si="186"/>
        <v>0</v>
      </c>
      <c r="NE18" s="27">
        <f t="shared" si="187"/>
        <v>0</v>
      </c>
      <c r="NF18" s="27">
        <f t="shared" si="188"/>
        <v>0</v>
      </c>
      <c r="NG18" s="27">
        <f t="shared" si="189"/>
        <v>0</v>
      </c>
      <c r="NH18" s="27">
        <f t="shared" si="190"/>
        <v>0</v>
      </c>
      <c r="NI18" s="27">
        <f t="shared" si="191"/>
        <v>0</v>
      </c>
      <c r="NJ18" s="27">
        <f t="shared" si="192"/>
        <v>0</v>
      </c>
      <c r="NK18" s="27">
        <f t="shared" si="193"/>
        <v>0</v>
      </c>
      <c r="NL18" s="27">
        <f t="shared" si="194"/>
        <v>0</v>
      </c>
      <c r="NM18" s="27">
        <f t="shared" si="195"/>
        <v>0</v>
      </c>
      <c r="NN18" s="27">
        <f t="shared" si="196"/>
        <v>0</v>
      </c>
      <c r="NO18" s="27">
        <f t="shared" si="197"/>
        <v>0</v>
      </c>
      <c r="NP18" s="27">
        <f t="shared" si="198"/>
        <v>0</v>
      </c>
      <c r="NQ18" s="27">
        <f t="shared" si="199"/>
        <v>0</v>
      </c>
      <c r="NR18" s="27">
        <f t="shared" si="200"/>
        <v>0</v>
      </c>
      <c r="NS18" s="27">
        <f t="shared" si="201"/>
        <v>0</v>
      </c>
      <c r="NT18" s="27">
        <f t="shared" si="202"/>
        <v>0</v>
      </c>
      <c r="NU18" s="27">
        <f t="shared" si="203"/>
        <v>0</v>
      </c>
      <c r="NV18" s="27">
        <f t="shared" si="204"/>
        <v>0</v>
      </c>
      <c r="NX18" s="28">
        <f t="shared" si="205"/>
        <v>100</v>
      </c>
      <c r="NY18" s="28">
        <f t="shared" si="206"/>
        <v>0</v>
      </c>
      <c r="NZ18" s="28">
        <f t="shared" si="207"/>
        <v>0</v>
      </c>
      <c r="OA18" s="28">
        <f t="shared" si="208"/>
        <v>26</v>
      </c>
      <c r="OB18" s="28">
        <f t="shared" si="209"/>
        <v>0</v>
      </c>
      <c r="OC18" s="28">
        <f t="shared" si="210"/>
        <v>100</v>
      </c>
      <c r="OD18" s="28">
        <f t="shared" si="211"/>
        <v>126</v>
      </c>
      <c r="OG18" s="27" t="str">
        <f t="shared" si="212"/>
        <v>20</v>
      </c>
      <c r="OH18" s="27" t="str">
        <f t="shared" si="213"/>
        <v>25</v>
      </c>
      <c r="OI18" s="27" t="str">
        <f t="shared" si="214"/>
        <v>30</v>
      </c>
      <c r="OJ18" s="27">
        <f t="shared" si="215"/>
        <v>0</v>
      </c>
      <c r="OK18" s="27">
        <f t="shared" si="216"/>
        <v>0</v>
      </c>
      <c r="OL18" s="27">
        <f t="shared" si="217"/>
        <v>0</v>
      </c>
      <c r="OM18" s="27">
        <f t="shared" si="218"/>
        <v>0</v>
      </c>
      <c r="ON18" s="27">
        <f t="shared" si="219"/>
        <v>0</v>
      </c>
      <c r="OO18" s="27">
        <f t="shared" si="220"/>
        <v>0</v>
      </c>
      <c r="OP18" s="27">
        <f t="shared" si="221"/>
        <v>0</v>
      </c>
      <c r="OQ18" s="27">
        <f t="shared" si="222"/>
        <v>0</v>
      </c>
      <c r="OR18" s="27" t="str">
        <f t="shared" si="223"/>
        <v>25</v>
      </c>
      <c r="OS18" s="27">
        <f t="shared" si="224"/>
        <v>0</v>
      </c>
      <c r="OT18" s="27">
        <f t="shared" si="225"/>
        <v>0</v>
      </c>
      <c r="OU18" s="27">
        <f t="shared" si="226"/>
        <v>0</v>
      </c>
      <c r="OV18" s="27">
        <f t="shared" si="227"/>
        <v>0</v>
      </c>
      <c r="OW18" s="27">
        <f t="shared" si="228"/>
        <v>0</v>
      </c>
      <c r="OX18" s="27">
        <f t="shared" si="229"/>
        <v>0</v>
      </c>
      <c r="OY18" s="27">
        <f t="shared" si="230"/>
        <v>0</v>
      </c>
      <c r="OZ18" s="27">
        <f t="shared" si="231"/>
        <v>0</v>
      </c>
      <c r="PA18" s="27">
        <f t="shared" si="232"/>
        <v>0</v>
      </c>
      <c r="PB18" s="27">
        <f t="shared" si="233"/>
        <v>0</v>
      </c>
      <c r="PC18" s="27">
        <f t="shared" si="234"/>
        <v>0</v>
      </c>
      <c r="PD18" s="27">
        <f t="shared" si="235"/>
        <v>0</v>
      </c>
      <c r="PE18" s="27">
        <f t="shared" si="236"/>
        <v>0</v>
      </c>
      <c r="PF18" s="27">
        <f t="shared" si="237"/>
        <v>0</v>
      </c>
      <c r="PG18" s="27">
        <f t="shared" si="238"/>
        <v>0</v>
      </c>
      <c r="PH18" s="27">
        <f t="shared" si="239"/>
        <v>0</v>
      </c>
      <c r="PI18" s="27">
        <f t="shared" si="240"/>
        <v>0</v>
      </c>
      <c r="PJ18" s="27">
        <f t="shared" si="241"/>
        <v>0</v>
      </c>
      <c r="PK18" s="27">
        <f t="shared" si="242"/>
        <v>0</v>
      </c>
      <c r="PL18" s="27">
        <f t="shared" si="243"/>
        <v>0</v>
      </c>
      <c r="PM18" s="27">
        <f t="shared" si="244"/>
        <v>0</v>
      </c>
      <c r="PN18" s="27">
        <f t="shared" si="245"/>
        <v>0</v>
      </c>
      <c r="PO18" s="27">
        <f t="shared" si="246"/>
        <v>0</v>
      </c>
      <c r="PP18" s="27">
        <f t="shared" si="247"/>
        <v>0</v>
      </c>
      <c r="PQ18" s="27">
        <f t="shared" si="248"/>
        <v>0</v>
      </c>
      <c r="PR18" s="27">
        <f t="shared" si="249"/>
        <v>0</v>
      </c>
      <c r="PS18" s="27" t="str">
        <f t="shared" si="250"/>
        <v>26</v>
      </c>
      <c r="PT18" s="27">
        <f t="shared" si="251"/>
        <v>0</v>
      </c>
      <c r="PU18" s="27">
        <f t="shared" si="252"/>
        <v>0</v>
      </c>
      <c r="PV18" s="27">
        <f t="shared" si="253"/>
        <v>0</v>
      </c>
      <c r="PW18" s="27">
        <f t="shared" si="254"/>
        <v>0</v>
      </c>
      <c r="PX18" s="27">
        <f t="shared" si="255"/>
        <v>0</v>
      </c>
      <c r="PY18" s="27">
        <f t="shared" si="256"/>
        <v>0</v>
      </c>
      <c r="PZ18" s="27">
        <f t="shared" si="257"/>
        <v>0</v>
      </c>
      <c r="QA18" s="27">
        <f t="shared" si="258"/>
        <v>0</v>
      </c>
      <c r="QB18" s="27">
        <f t="shared" si="259"/>
        <v>0</v>
      </c>
      <c r="QC18" s="27">
        <f t="shared" si="260"/>
        <v>0</v>
      </c>
      <c r="QD18" s="27">
        <f t="shared" si="261"/>
        <v>0</v>
      </c>
      <c r="QE18" s="27">
        <f t="shared" si="262"/>
        <v>0</v>
      </c>
      <c r="QF18" s="27">
        <f t="shared" si="263"/>
        <v>0</v>
      </c>
      <c r="QG18" s="27">
        <f t="shared" si="264"/>
        <v>0</v>
      </c>
      <c r="QH18" s="27">
        <f t="shared" si="265"/>
        <v>0</v>
      </c>
      <c r="QI18" s="27">
        <f t="shared" si="266"/>
        <v>0</v>
      </c>
      <c r="QJ18" s="27">
        <f t="shared" si="267"/>
        <v>0</v>
      </c>
      <c r="QK18" s="27">
        <f t="shared" si="268"/>
        <v>0</v>
      </c>
      <c r="QL18" s="27">
        <f t="shared" si="269"/>
        <v>0</v>
      </c>
      <c r="QM18" s="27">
        <f t="shared" si="270"/>
        <v>0</v>
      </c>
      <c r="QN18" s="27">
        <f t="shared" si="271"/>
        <v>0</v>
      </c>
      <c r="QO18" s="27">
        <f t="shared" si="272"/>
        <v>0</v>
      </c>
      <c r="QP18" s="27">
        <f t="shared" si="273"/>
        <v>0</v>
      </c>
      <c r="QQ18" s="27">
        <f t="shared" si="274"/>
        <v>0</v>
      </c>
      <c r="QR18" s="27">
        <f t="shared" si="275"/>
        <v>0</v>
      </c>
      <c r="QS18" s="27">
        <f t="shared" si="276"/>
        <v>0</v>
      </c>
      <c r="QT18" s="27">
        <f t="shared" si="277"/>
        <v>0</v>
      </c>
      <c r="QU18" s="27">
        <f t="shared" si="278"/>
        <v>0</v>
      </c>
      <c r="QV18" s="27">
        <f t="shared" si="279"/>
        <v>0</v>
      </c>
      <c r="QW18" s="27">
        <f t="shared" si="280"/>
        <v>0</v>
      </c>
      <c r="QX18" s="27">
        <f t="shared" si="281"/>
        <v>0</v>
      </c>
      <c r="QY18" s="27">
        <f t="shared" si="282"/>
        <v>0</v>
      </c>
      <c r="QZ18" s="27">
        <f t="shared" si="283"/>
        <v>0</v>
      </c>
      <c r="RA18" s="27">
        <f t="shared" si="284"/>
        <v>0</v>
      </c>
      <c r="RB18" s="27">
        <f t="shared" si="285"/>
        <v>0</v>
      </c>
      <c r="RC18" s="27">
        <f t="shared" si="286"/>
        <v>0</v>
      </c>
      <c r="RD18" s="27">
        <f t="shared" si="287"/>
        <v>0</v>
      </c>
      <c r="RE18" s="27">
        <f t="shared" si="288"/>
        <v>0</v>
      </c>
      <c r="RF18" s="27">
        <f t="shared" si="289"/>
        <v>0</v>
      </c>
      <c r="RG18" s="27">
        <f t="shared" si="290"/>
        <v>0</v>
      </c>
      <c r="RH18" s="27">
        <f t="shared" si="291"/>
        <v>0</v>
      </c>
      <c r="RI18" s="27">
        <f t="shared" si="292"/>
        <v>0</v>
      </c>
      <c r="RJ18" s="27">
        <f t="shared" si="293"/>
        <v>0</v>
      </c>
      <c r="RL18" s="28">
        <f t="shared" si="294"/>
        <v>29</v>
      </c>
      <c r="RM18" s="28">
        <f t="shared" si="295"/>
        <v>0</v>
      </c>
      <c r="RN18" s="28">
        <f t="shared" si="296"/>
        <v>0</v>
      </c>
      <c r="RO18" s="28">
        <f t="shared" si="297"/>
        <v>6</v>
      </c>
      <c r="RP18" s="28">
        <f t="shared" si="298"/>
        <v>0</v>
      </c>
      <c r="RQ18" s="28">
        <f t="shared" si="299"/>
        <v>35</v>
      </c>
      <c r="RT18" s="27" t="str">
        <f t="shared" si="300"/>
        <v>5</v>
      </c>
      <c r="RU18" s="27" t="str">
        <f t="shared" si="301"/>
        <v>6</v>
      </c>
      <c r="RV18" s="27" t="str">
        <f t="shared" si="302"/>
        <v>6</v>
      </c>
      <c r="RW18" s="27" t="str">
        <f t="shared" si="303"/>
        <v>0</v>
      </c>
      <c r="RX18" s="27" t="str">
        <f t="shared" si="304"/>
        <v>0</v>
      </c>
      <c r="RY18" s="27" t="str">
        <f t="shared" si="305"/>
        <v>0</v>
      </c>
      <c r="RZ18" s="27" t="str">
        <f t="shared" si="306"/>
        <v>0</v>
      </c>
      <c r="SA18" s="27" t="str">
        <f t="shared" si="307"/>
        <v>0</v>
      </c>
      <c r="SB18" s="27" t="str">
        <f t="shared" si="308"/>
        <v>0</v>
      </c>
      <c r="SC18" s="27" t="str">
        <f t="shared" si="309"/>
        <v>0</v>
      </c>
      <c r="SD18" s="27" t="str">
        <f t="shared" si="310"/>
        <v>0</v>
      </c>
      <c r="SE18" s="27" t="str">
        <f t="shared" si="311"/>
        <v>12</v>
      </c>
      <c r="SF18" s="27" t="str">
        <f t="shared" si="312"/>
        <v>0</v>
      </c>
      <c r="SG18" s="27" t="str">
        <f t="shared" si="313"/>
        <v>0</v>
      </c>
      <c r="SH18" s="27" t="str">
        <f t="shared" si="314"/>
        <v>0</v>
      </c>
      <c r="SI18" s="27" t="str">
        <f t="shared" si="315"/>
        <v>0</v>
      </c>
      <c r="SJ18" s="27" t="str">
        <f t="shared" si="316"/>
        <v>0</v>
      </c>
      <c r="SK18" s="27" t="str">
        <f t="shared" si="317"/>
        <v>0</v>
      </c>
      <c r="SL18" s="27" t="str">
        <f t="shared" si="318"/>
        <v>0</v>
      </c>
      <c r="SM18" s="27" t="str">
        <f t="shared" si="319"/>
        <v>0</v>
      </c>
      <c r="SN18" s="27" t="str">
        <f t="shared" si="320"/>
        <v>0</v>
      </c>
      <c r="SO18" s="27" t="str">
        <f t="shared" si="321"/>
        <v>0</v>
      </c>
      <c r="SP18" s="27" t="str">
        <f t="shared" si="322"/>
        <v>0</v>
      </c>
      <c r="SQ18" s="27" t="str">
        <f t="shared" si="323"/>
        <v>0</v>
      </c>
      <c r="SR18" s="27" t="str">
        <f t="shared" si="324"/>
        <v>0</v>
      </c>
      <c r="SS18" s="27" t="str">
        <f t="shared" si="325"/>
        <v>0</v>
      </c>
      <c r="ST18" s="27" t="str">
        <f t="shared" si="326"/>
        <v>0</v>
      </c>
      <c r="SU18" s="27" t="str">
        <f t="shared" si="327"/>
        <v>0</v>
      </c>
      <c r="SV18" s="27" t="str">
        <f t="shared" si="328"/>
        <v>0</v>
      </c>
      <c r="SW18" s="27" t="str">
        <f t="shared" si="329"/>
        <v>0</v>
      </c>
      <c r="SX18" s="27" t="str">
        <f t="shared" si="330"/>
        <v>0</v>
      </c>
      <c r="SY18" s="27" t="str">
        <f t="shared" si="331"/>
        <v>0</v>
      </c>
      <c r="SZ18" s="27" t="str">
        <f t="shared" si="332"/>
        <v>0</v>
      </c>
      <c r="TA18" s="27" t="str">
        <f t="shared" si="333"/>
        <v>0</v>
      </c>
      <c r="TB18" s="27" t="str">
        <f t="shared" si="334"/>
        <v>0</v>
      </c>
      <c r="TC18" s="27" t="str">
        <f t="shared" si="335"/>
        <v>0</v>
      </c>
      <c r="TD18" s="27" t="str">
        <f t="shared" si="336"/>
        <v>0</v>
      </c>
      <c r="TE18" s="27" t="str">
        <f t="shared" si="337"/>
        <v>0</v>
      </c>
      <c r="TF18" s="27" t="str">
        <f t="shared" si="338"/>
        <v>6</v>
      </c>
      <c r="TG18" s="27" t="str">
        <f t="shared" si="339"/>
        <v>0</v>
      </c>
      <c r="TH18" s="27" t="str">
        <f t="shared" si="340"/>
        <v>0</v>
      </c>
      <c r="TI18" s="27" t="str">
        <f t="shared" si="341"/>
        <v>0</v>
      </c>
      <c r="TJ18" s="27" t="str">
        <f t="shared" si="342"/>
        <v>0</v>
      </c>
      <c r="TK18" s="27" t="str">
        <f t="shared" si="343"/>
        <v>0</v>
      </c>
      <c r="TL18" s="27" t="str">
        <f t="shared" si="344"/>
        <v>0</v>
      </c>
      <c r="TM18" s="27" t="str">
        <f t="shared" si="345"/>
        <v>0</v>
      </c>
      <c r="TN18" s="27" t="str">
        <f t="shared" si="346"/>
        <v>0</v>
      </c>
      <c r="TO18" s="27" t="str">
        <f t="shared" si="347"/>
        <v>0</v>
      </c>
      <c r="TP18" s="27" t="str">
        <f t="shared" si="348"/>
        <v>0</v>
      </c>
      <c r="TQ18" s="27" t="str">
        <f t="shared" si="349"/>
        <v>0</v>
      </c>
      <c r="TR18" s="27" t="str">
        <f t="shared" si="350"/>
        <v>0</v>
      </c>
      <c r="TS18" s="27" t="str">
        <f t="shared" si="351"/>
        <v>0</v>
      </c>
      <c r="TT18" s="27" t="str">
        <f t="shared" si="352"/>
        <v>0</v>
      </c>
      <c r="TU18" s="27" t="str">
        <f t="shared" si="353"/>
        <v>0</v>
      </c>
      <c r="TV18" s="27" t="str">
        <f t="shared" si="354"/>
        <v>0</v>
      </c>
      <c r="TW18" s="27" t="str">
        <f t="shared" si="355"/>
        <v>0</v>
      </c>
      <c r="TX18" s="27" t="str">
        <f t="shared" si="356"/>
        <v>0</v>
      </c>
      <c r="TY18" s="27" t="str">
        <f t="shared" si="357"/>
        <v>0</v>
      </c>
      <c r="TZ18" s="27" t="str">
        <f t="shared" si="358"/>
        <v>0</v>
      </c>
      <c r="UA18" s="27" t="str">
        <f t="shared" si="359"/>
        <v>0</v>
      </c>
      <c r="UB18" s="27" t="str">
        <f t="shared" si="360"/>
        <v>0</v>
      </c>
      <c r="UC18" s="27" t="str">
        <f t="shared" si="361"/>
        <v>0</v>
      </c>
      <c r="UD18" s="27" t="str">
        <f t="shared" si="362"/>
        <v>0</v>
      </c>
      <c r="UE18" s="27" t="str">
        <f t="shared" si="363"/>
        <v>0</v>
      </c>
      <c r="UF18" s="27" t="str">
        <f t="shared" si="364"/>
        <v>0</v>
      </c>
      <c r="UG18" s="27" t="str">
        <f t="shared" si="365"/>
        <v>0</v>
      </c>
      <c r="UH18" s="27" t="str">
        <f t="shared" si="366"/>
        <v>0</v>
      </c>
      <c r="UI18" s="27" t="str">
        <f t="shared" si="367"/>
        <v>0</v>
      </c>
      <c r="UJ18" s="27" t="str">
        <f t="shared" si="368"/>
        <v>0</v>
      </c>
      <c r="UK18" s="27" t="str">
        <f t="shared" si="369"/>
        <v>0</v>
      </c>
      <c r="UL18" s="27" t="str">
        <f t="shared" si="370"/>
        <v>0</v>
      </c>
      <c r="UM18" s="27" t="str">
        <f t="shared" si="371"/>
        <v>0</v>
      </c>
      <c r="UN18" s="27" t="str">
        <f t="shared" si="372"/>
        <v>0</v>
      </c>
      <c r="UO18" s="27" t="str">
        <f t="shared" si="373"/>
        <v>0</v>
      </c>
      <c r="UP18" s="27" t="str">
        <f t="shared" si="374"/>
        <v>0</v>
      </c>
      <c r="UQ18" s="27" t="str">
        <f t="shared" si="375"/>
        <v>0</v>
      </c>
      <c r="UR18" s="27" t="str">
        <f t="shared" si="376"/>
        <v>0</v>
      </c>
      <c r="US18" s="27" t="str">
        <f t="shared" si="377"/>
        <v>0</v>
      </c>
      <c r="UT18" s="27" t="str">
        <f t="shared" si="378"/>
        <v>0</v>
      </c>
      <c r="UU18" s="27" t="str">
        <f t="shared" si="379"/>
        <v>0</v>
      </c>
      <c r="UV18" s="27" t="str">
        <f t="shared" si="380"/>
        <v>0</v>
      </c>
      <c r="UW18" s="27" t="str">
        <f t="shared" si="381"/>
        <v>0</v>
      </c>
      <c r="UY18" s="28">
        <f t="shared" si="382"/>
        <v>-34.049999999999997</v>
      </c>
      <c r="UZ18" s="28">
        <f t="shared" si="383"/>
        <v>0</v>
      </c>
      <c r="VA18" s="28">
        <f t="shared" si="384"/>
        <v>0</v>
      </c>
      <c r="VB18" s="28">
        <f t="shared" si="385"/>
        <v>-6.28</v>
      </c>
      <c r="VC18" s="28">
        <f t="shared" si="386"/>
        <v>0</v>
      </c>
      <c r="VD18" s="28">
        <f t="shared" si="387"/>
        <v>-40.33</v>
      </c>
      <c r="VG18" s="27" t="str">
        <f t="shared" si="388"/>
        <v>-0.92</v>
      </c>
      <c r="VH18" s="27" t="str">
        <f t="shared" si="389"/>
        <v>-7.69</v>
      </c>
      <c r="VI18" s="27" t="str">
        <f t="shared" si="390"/>
        <v>-8.89</v>
      </c>
      <c r="VJ18" s="27">
        <f t="shared" si="391"/>
        <v>0</v>
      </c>
      <c r="VK18" s="27">
        <f t="shared" si="392"/>
        <v>0</v>
      </c>
      <c r="VL18" s="27">
        <f t="shared" si="393"/>
        <v>0</v>
      </c>
      <c r="VM18" s="27">
        <f t="shared" si="394"/>
        <v>0</v>
      </c>
      <c r="VN18" s="27">
        <f t="shared" si="395"/>
        <v>0</v>
      </c>
      <c r="VO18" s="27">
        <f t="shared" si="396"/>
        <v>0</v>
      </c>
      <c r="VP18" s="27">
        <f t="shared" si="397"/>
        <v>0</v>
      </c>
      <c r="VQ18" s="27">
        <f t="shared" si="398"/>
        <v>0</v>
      </c>
      <c r="VR18" s="27" t="str">
        <f t="shared" si="399"/>
        <v>-16.55</v>
      </c>
      <c r="VS18" s="27">
        <f t="shared" si="400"/>
        <v>0</v>
      </c>
      <c r="VT18" s="27">
        <f t="shared" si="401"/>
        <v>0</v>
      </c>
      <c r="VU18" s="27">
        <f t="shared" si="402"/>
        <v>0</v>
      </c>
      <c r="VV18" s="27">
        <f t="shared" si="403"/>
        <v>0</v>
      </c>
      <c r="VW18" s="27">
        <f t="shared" si="404"/>
        <v>0</v>
      </c>
      <c r="VX18" s="27">
        <f t="shared" si="405"/>
        <v>0</v>
      </c>
      <c r="VY18" s="27">
        <f t="shared" si="406"/>
        <v>0</v>
      </c>
      <c r="VZ18" s="27">
        <f t="shared" si="407"/>
        <v>0</v>
      </c>
      <c r="WA18" s="27">
        <f t="shared" si="408"/>
        <v>0</v>
      </c>
      <c r="WB18" s="27">
        <f t="shared" si="409"/>
        <v>0</v>
      </c>
      <c r="WC18" s="27">
        <f t="shared" si="410"/>
        <v>0</v>
      </c>
      <c r="WD18" s="27">
        <f t="shared" si="411"/>
        <v>0</v>
      </c>
      <c r="WE18" s="27">
        <f t="shared" si="412"/>
        <v>0</v>
      </c>
      <c r="WF18" s="27">
        <f t="shared" si="413"/>
        <v>0</v>
      </c>
      <c r="WG18" s="27">
        <f t="shared" si="414"/>
        <v>0</v>
      </c>
      <c r="WH18" s="27">
        <f t="shared" si="415"/>
        <v>0</v>
      </c>
      <c r="WI18" s="27">
        <f t="shared" si="416"/>
        <v>0</v>
      </c>
      <c r="WJ18" s="27">
        <f t="shared" si="417"/>
        <v>0</v>
      </c>
      <c r="WK18" s="27">
        <f t="shared" si="418"/>
        <v>0</v>
      </c>
      <c r="WL18" s="27">
        <f t="shared" si="419"/>
        <v>0</v>
      </c>
      <c r="WM18" s="27">
        <f t="shared" si="420"/>
        <v>0</v>
      </c>
      <c r="WN18" s="27">
        <f t="shared" si="421"/>
        <v>0</v>
      </c>
      <c r="WO18" s="27">
        <f t="shared" si="422"/>
        <v>0</v>
      </c>
      <c r="WP18" s="27">
        <f t="shared" si="423"/>
        <v>0</v>
      </c>
      <c r="WQ18" s="27">
        <f t="shared" si="424"/>
        <v>0</v>
      </c>
      <c r="WR18" s="27">
        <f t="shared" si="425"/>
        <v>0</v>
      </c>
      <c r="WS18" s="27" t="str">
        <f t="shared" si="426"/>
        <v>-6.28</v>
      </c>
      <c r="WT18" s="27">
        <f t="shared" si="427"/>
        <v>0</v>
      </c>
      <c r="WU18" s="27">
        <f t="shared" si="428"/>
        <v>0</v>
      </c>
      <c r="WV18" s="27">
        <f t="shared" si="429"/>
        <v>0</v>
      </c>
      <c r="WW18" s="27">
        <f t="shared" si="430"/>
        <v>0</v>
      </c>
      <c r="WX18" s="27">
        <f t="shared" si="431"/>
        <v>0</v>
      </c>
      <c r="WY18" s="27">
        <f t="shared" si="432"/>
        <v>0</v>
      </c>
      <c r="WZ18" s="27">
        <f t="shared" si="433"/>
        <v>0</v>
      </c>
      <c r="XA18" s="27">
        <f t="shared" si="434"/>
        <v>0</v>
      </c>
      <c r="XB18" s="27">
        <f t="shared" si="435"/>
        <v>0</v>
      </c>
      <c r="XC18" s="27">
        <f t="shared" si="436"/>
        <v>0</v>
      </c>
      <c r="XD18" s="27">
        <f t="shared" si="437"/>
        <v>0</v>
      </c>
      <c r="XE18" s="27">
        <f t="shared" si="438"/>
        <v>0</v>
      </c>
      <c r="XF18" s="27">
        <f t="shared" si="439"/>
        <v>0</v>
      </c>
      <c r="XG18" s="27">
        <f t="shared" si="440"/>
        <v>0</v>
      </c>
      <c r="XH18" s="27">
        <f t="shared" si="441"/>
        <v>0</v>
      </c>
      <c r="XI18" s="27">
        <f t="shared" si="442"/>
        <v>0</v>
      </c>
      <c r="XJ18" s="27">
        <f t="shared" si="443"/>
        <v>0</v>
      </c>
      <c r="XK18" s="27">
        <f t="shared" si="444"/>
        <v>0</v>
      </c>
      <c r="XL18" s="27">
        <f t="shared" si="445"/>
        <v>0</v>
      </c>
      <c r="XM18" s="27">
        <f t="shared" si="446"/>
        <v>0</v>
      </c>
      <c r="XN18" s="27">
        <f t="shared" si="447"/>
        <v>0</v>
      </c>
      <c r="XO18" s="27">
        <f t="shared" si="448"/>
        <v>0</v>
      </c>
      <c r="XP18" s="27">
        <f t="shared" si="449"/>
        <v>0</v>
      </c>
      <c r="XQ18" s="27">
        <f t="shared" si="450"/>
        <v>0</v>
      </c>
      <c r="XR18" s="27">
        <f t="shared" si="451"/>
        <v>0</v>
      </c>
      <c r="XS18" s="27">
        <f t="shared" si="452"/>
        <v>0</v>
      </c>
      <c r="XT18" s="27">
        <f t="shared" si="453"/>
        <v>0</v>
      </c>
      <c r="XU18" s="27">
        <f t="shared" si="454"/>
        <v>0</v>
      </c>
      <c r="XV18" s="27">
        <f t="shared" si="455"/>
        <v>0</v>
      </c>
      <c r="XW18" s="27">
        <f t="shared" si="456"/>
        <v>0</v>
      </c>
      <c r="XX18" s="27">
        <f t="shared" si="457"/>
        <v>0</v>
      </c>
      <c r="XY18" s="27">
        <f t="shared" si="458"/>
        <v>0</v>
      </c>
      <c r="XZ18" s="27">
        <f t="shared" si="459"/>
        <v>0</v>
      </c>
      <c r="YA18" s="27">
        <f t="shared" si="460"/>
        <v>0</v>
      </c>
      <c r="YB18" s="27">
        <f t="shared" si="461"/>
        <v>0</v>
      </c>
      <c r="YC18" s="27">
        <f t="shared" si="462"/>
        <v>0</v>
      </c>
      <c r="YD18" s="27">
        <f t="shared" si="463"/>
        <v>0</v>
      </c>
      <c r="YE18" s="27">
        <f t="shared" si="464"/>
        <v>0</v>
      </c>
      <c r="YF18" s="27">
        <f t="shared" si="465"/>
        <v>0</v>
      </c>
      <c r="YG18" s="27">
        <f t="shared" si="466"/>
        <v>0</v>
      </c>
      <c r="YH18" s="27">
        <f t="shared" si="467"/>
        <v>0</v>
      </c>
      <c r="YI18" s="27">
        <f t="shared" si="468"/>
        <v>0</v>
      </c>
      <c r="YJ18" s="27">
        <f t="shared" si="469"/>
        <v>0</v>
      </c>
      <c r="YL18" s="28">
        <f t="shared" si="470"/>
        <v>358</v>
      </c>
      <c r="YM18" s="28">
        <f t="shared" si="471"/>
        <v>0</v>
      </c>
      <c r="YN18" s="28">
        <f t="shared" si="472"/>
        <v>0</v>
      </c>
      <c r="YO18" s="28">
        <f t="shared" si="473"/>
        <v>90</v>
      </c>
      <c r="YP18" s="28">
        <f t="shared" si="474"/>
        <v>0</v>
      </c>
      <c r="YQ18" s="28">
        <f t="shared" si="475"/>
        <v>448</v>
      </c>
      <c r="YT18" s="27" t="str">
        <f t="shared" si="476"/>
        <v>96</v>
      </c>
      <c r="YU18" s="27" t="str">
        <f t="shared" si="477"/>
        <v>89</v>
      </c>
      <c r="YV18" s="27" t="str">
        <f t="shared" si="478"/>
        <v>88</v>
      </c>
      <c r="YW18" s="27">
        <f t="shared" si="479"/>
        <v>0</v>
      </c>
      <c r="YX18" s="27">
        <f t="shared" si="480"/>
        <v>0</v>
      </c>
      <c r="YY18" s="27">
        <f t="shared" si="481"/>
        <v>0</v>
      </c>
      <c r="YZ18" s="27">
        <f t="shared" si="482"/>
        <v>0</v>
      </c>
      <c r="ZA18" s="27">
        <f t="shared" si="483"/>
        <v>0</v>
      </c>
      <c r="ZB18" s="27">
        <f t="shared" si="484"/>
        <v>0</v>
      </c>
      <c r="ZC18" s="27">
        <f t="shared" si="485"/>
        <v>0</v>
      </c>
      <c r="ZD18" s="27">
        <f t="shared" si="486"/>
        <v>0</v>
      </c>
      <c r="ZE18" s="27" t="str">
        <f t="shared" si="487"/>
        <v>85</v>
      </c>
      <c r="ZF18" s="27">
        <f t="shared" si="488"/>
        <v>0</v>
      </c>
      <c r="ZG18" s="27">
        <f t="shared" si="489"/>
        <v>0</v>
      </c>
      <c r="ZH18" s="27">
        <f t="shared" si="490"/>
        <v>0</v>
      </c>
      <c r="ZI18" s="27">
        <f t="shared" si="491"/>
        <v>0</v>
      </c>
      <c r="ZJ18" s="27">
        <f t="shared" si="492"/>
        <v>0</v>
      </c>
      <c r="ZK18" s="27">
        <f t="shared" si="493"/>
        <v>0</v>
      </c>
      <c r="ZL18" s="27">
        <f t="shared" si="494"/>
        <v>0</v>
      </c>
      <c r="ZM18" s="27">
        <f t="shared" si="495"/>
        <v>0</v>
      </c>
      <c r="ZN18" s="27">
        <f t="shared" si="496"/>
        <v>0</v>
      </c>
      <c r="ZO18" s="27">
        <f t="shared" si="497"/>
        <v>0</v>
      </c>
      <c r="ZP18" s="27">
        <f t="shared" si="498"/>
        <v>0</v>
      </c>
      <c r="ZQ18" s="27">
        <f t="shared" si="499"/>
        <v>0</v>
      </c>
      <c r="ZR18" s="27">
        <f t="shared" si="500"/>
        <v>0</v>
      </c>
      <c r="ZS18" s="27">
        <f t="shared" si="501"/>
        <v>0</v>
      </c>
      <c r="ZT18" s="27">
        <f t="shared" si="502"/>
        <v>0</v>
      </c>
      <c r="ZU18" s="27">
        <f t="shared" si="503"/>
        <v>0</v>
      </c>
      <c r="ZV18" s="27">
        <f t="shared" si="504"/>
        <v>0</v>
      </c>
      <c r="ZW18" s="27">
        <f t="shared" si="505"/>
        <v>0</v>
      </c>
      <c r="ZX18" s="27">
        <f t="shared" si="506"/>
        <v>0</v>
      </c>
      <c r="ZY18" s="27">
        <f t="shared" si="507"/>
        <v>0</v>
      </c>
      <c r="ZZ18" s="27">
        <f t="shared" si="508"/>
        <v>0</v>
      </c>
      <c r="AAA18" s="27">
        <f t="shared" si="509"/>
        <v>0</v>
      </c>
      <c r="AAB18" s="27">
        <f t="shared" si="510"/>
        <v>0</v>
      </c>
      <c r="AAC18" s="27">
        <f t="shared" si="511"/>
        <v>0</v>
      </c>
      <c r="AAD18" s="27">
        <f t="shared" si="512"/>
        <v>0</v>
      </c>
      <c r="AAE18" s="27">
        <f t="shared" si="513"/>
        <v>0</v>
      </c>
      <c r="AAF18" s="27" t="str">
        <f t="shared" si="514"/>
        <v>90</v>
      </c>
      <c r="AAG18" s="27">
        <f t="shared" si="515"/>
        <v>0</v>
      </c>
      <c r="AAH18" s="27">
        <f t="shared" si="516"/>
        <v>0</v>
      </c>
      <c r="AAI18" s="27">
        <f t="shared" si="517"/>
        <v>0</v>
      </c>
      <c r="AAJ18" s="27">
        <f t="shared" si="518"/>
        <v>0</v>
      </c>
      <c r="AAK18" s="27">
        <f t="shared" si="519"/>
        <v>0</v>
      </c>
      <c r="AAL18" s="27">
        <f t="shared" si="520"/>
        <v>0</v>
      </c>
      <c r="AAM18" s="27">
        <f t="shared" si="521"/>
        <v>0</v>
      </c>
      <c r="AAN18" s="27">
        <f t="shared" si="522"/>
        <v>0</v>
      </c>
      <c r="AAO18" s="27">
        <f t="shared" si="523"/>
        <v>0</v>
      </c>
      <c r="AAP18" s="27">
        <f t="shared" si="524"/>
        <v>0</v>
      </c>
      <c r="AAQ18" s="27">
        <f t="shared" si="525"/>
        <v>0</v>
      </c>
      <c r="AAR18" s="27">
        <f t="shared" si="526"/>
        <v>0</v>
      </c>
      <c r="AAS18" s="27">
        <f t="shared" si="527"/>
        <v>0</v>
      </c>
      <c r="AAT18" s="27">
        <f t="shared" si="528"/>
        <v>0</v>
      </c>
      <c r="AAU18" s="27">
        <f t="shared" si="529"/>
        <v>0</v>
      </c>
      <c r="AAV18" s="27">
        <f t="shared" si="530"/>
        <v>0</v>
      </c>
      <c r="AAW18" s="27">
        <f t="shared" si="531"/>
        <v>0</v>
      </c>
      <c r="AAX18" s="27">
        <f t="shared" si="532"/>
        <v>0</v>
      </c>
      <c r="AAY18" s="27">
        <f t="shared" si="533"/>
        <v>0</v>
      </c>
      <c r="AAZ18" s="27">
        <f t="shared" si="534"/>
        <v>0</v>
      </c>
      <c r="ABA18" s="27">
        <f t="shared" si="535"/>
        <v>0</v>
      </c>
      <c r="ABB18" s="27">
        <f t="shared" si="536"/>
        <v>0</v>
      </c>
      <c r="ABC18" s="27">
        <f t="shared" si="537"/>
        <v>0</v>
      </c>
      <c r="ABD18" s="27">
        <f t="shared" si="538"/>
        <v>0</v>
      </c>
      <c r="ABE18" s="27">
        <f t="shared" si="539"/>
        <v>0</v>
      </c>
      <c r="ABF18" s="27">
        <f t="shared" si="540"/>
        <v>0</v>
      </c>
      <c r="ABG18" s="27">
        <f t="shared" si="541"/>
        <v>0</v>
      </c>
      <c r="ABH18" s="27">
        <f t="shared" si="542"/>
        <v>0</v>
      </c>
      <c r="ABI18" s="27">
        <f t="shared" si="543"/>
        <v>0</v>
      </c>
      <c r="ABJ18" s="27">
        <f t="shared" si="544"/>
        <v>0</v>
      </c>
      <c r="ABK18" s="27">
        <f t="shared" si="545"/>
        <v>0</v>
      </c>
      <c r="ABL18" s="27">
        <f t="shared" si="546"/>
        <v>0</v>
      </c>
      <c r="ABM18" s="27">
        <f t="shared" si="547"/>
        <v>0</v>
      </c>
      <c r="ABN18" s="27">
        <f t="shared" si="548"/>
        <v>0</v>
      </c>
      <c r="ABO18" s="27">
        <f t="shared" si="549"/>
        <v>0</v>
      </c>
      <c r="ABP18" s="27">
        <f t="shared" si="550"/>
        <v>0</v>
      </c>
      <c r="ABQ18" s="27">
        <f t="shared" si="551"/>
        <v>0</v>
      </c>
      <c r="ABR18" s="27">
        <f t="shared" si="552"/>
        <v>0</v>
      </c>
      <c r="ABS18" s="27">
        <f t="shared" si="553"/>
        <v>0</v>
      </c>
      <c r="ABT18" s="27">
        <f t="shared" si="554"/>
        <v>0</v>
      </c>
      <c r="ABU18" s="27">
        <f t="shared" si="555"/>
        <v>0</v>
      </c>
      <c r="ABV18" s="27">
        <f t="shared" si="556"/>
        <v>0</v>
      </c>
      <c r="ABW18" s="27">
        <f t="shared" si="557"/>
        <v>0</v>
      </c>
      <c r="ABY18" s="28">
        <f t="shared" si="558"/>
        <v>84.7</v>
      </c>
      <c r="ABZ18" s="28">
        <f t="shared" si="559"/>
        <v>0</v>
      </c>
      <c r="ACA18" s="28">
        <f t="shared" si="560"/>
        <v>0</v>
      </c>
      <c r="ACB18" s="28">
        <f t="shared" si="561"/>
        <v>20.8</v>
      </c>
      <c r="ACC18" s="28">
        <f t="shared" si="562"/>
        <v>0</v>
      </c>
      <c r="ACD18" s="28">
        <f t="shared" si="563"/>
        <v>105.5</v>
      </c>
      <c r="ACG18" s="27" t="str">
        <f t="shared" si="564"/>
        <v>6.8</v>
      </c>
      <c r="ACH18" s="27" t="str">
        <f t="shared" si="565"/>
        <v>17.9</v>
      </c>
      <c r="ACI18" s="27" t="str">
        <f t="shared" si="566"/>
        <v>16.3</v>
      </c>
      <c r="ACJ18" s="27">
        <f t="shared" si="567"/>
        <v>0</v>
      </c>
      <c r="ACK18" s="27">
        <f t="shared" si="568"/>
        <v>0</v>
      </c>
      <c r="ACL18" s="27">
        <f t="shared" si="569"/>
        <v>0</v>
      </c>
      <c r="ACM18" s="27">
        <f t="shared" si="570"/>
        <v>0</v>
      </c>
      <c r="ACN18" s="27">
        <f t="shared" si="571"/>
        <v>0</v>
      </c>
      <c r="ACO18" s="27">
        <f t="shared" si="572"/>
        <v>0</v>
      </c>
      <c r="ACP18" s="27">
        <f t="shared" si="573"/>
        <v>0</v>
      </c>
      <c r="ACQ18" s="27">
        <f t="shared" si="574"/>
        <v>0</v>
      </c>
      <c r="ACR18" s="27" t="str">
        <f t="shared" si="575"/>
        <v>43.7</v>
      </c>
      <c r="ACS18" s="27">
        <f t="shared" si="576"/>
        <v>0</v>
      </c>
      <c r="ACT18" s="27">
        <f t="shared" si="577"/>
        <v>0</v>
      </c>
      <c r="ACU18" s="27">
        <f t="shared" si="578"/>
        <v>0</v>
      </c>
      <c r="ACV18" s="27">
        <f t="shared" si="579"/>
        <v>0</v>
      </c>
      <c r="ACW18" s="27">
        <f t="shared" si="580"/>
        <v>0</v>
      </c>
      <c r="ACX18" s="27">
        <f t="shared" si="581"/>
        <v>0</v>
      </c>
      <c r="ACY18" s="27">
        <f t="shared" si="582"/>
        <v>0</v>
      </c>
      <c r="ACZ18" s="27">
        <f t="shared" si="583"/>
        <v>0</v>
      </c>
      <c r="ADA18" s="27">
        <f t="shared" si="584"/>
        <v>0</v>
      </c>
      <c r="ADB18" s="27">
        <f t="shared" si="585"/>
        <v>0</v>
      </c>
      <c r="ADC18" s="27">
        <f t="shared" si="586"/>
        <v>0</v>
      </c>
      <c r="ADD18" s="27">
        <f t="shared" si="587"/>
        <v>0</v>
      </c>
      <c r="ADE18" s="27">
        <f t="shared" si="588"/>
        <v>0</v>
      </c>
      <c r="ADF18" s="27">
        <f t="shared" si="589"/>
        <v>0</v>
      </c>
      <c r="ADG18" s="27">
        <f t="shared" si="590"/>
        <v>0</v>
      </c>
      <c r="ADH18" s="27">
        <f t="shared" si="591"/>
        <v>0</v>
      </c>
      <c r="ADI18" s="27">
        <f t="shared" si="592"/>
        <v>0</v>
      </c>
      <c r="ADJ18" s="27">
        <f t="shared" si="593"/>
        <v>0</v>
      </c>
      <c r="ADK18" s="27">
        <f t="shared" si="594"/>
        <v>0</v>
      </c>
      <c r="ADL18" s="27">
        <f t="shared" si="595"/>
        <v>0</v>
      </c>
      <c r="ADM18" s="27">
        <f t="shared" si="596"/>
        <v>0</v>
      </c>
      <c r="ADN18" s="27">
        <f t="shared" si="597"/>
        <v>0</v>
      </c>
      <c r="ADO18" s="27">
        <f t="shared" si="598"/>
        <v>0</v>
      </c>
      <c r="ADP18" s="27">
        <f t="shared" si="599"/>
        <v>0</v>
      </c>
      <c r="ADQ18" s="27">
        <f t="shared" si="600"/>
        <v>0</v>
      </c>
      <c r="ADR18" s="27">
        <f t="shared" si="601"/>
        <v>0</v>
      </c>
      <c r="ADS18" s="27" t="str">
        <f t="shared" si="602"/>
        <v>20.8</v>
      </c>
      <c r="ADT18" s="27">
        <f t="shared" si="603"/>
        <v>0</v>
      </c>
      <c r="ADU18" s="27">
        <f t="shared" si="604"/>
        <v>0</v>
      </c>
      <c r="ADV18" s="27">
        <f t="shared" si="605"/>
        <v>0</v>
      </c>
      <c r="ADW18" s="27">
        <f t="shared" si="606"/>
        <v>0</v>
      </c>
      <c r="ADX18" s="27">
        <f t="shared" si="607"/>
        <v>0</v>
      </c>
      <c r="ADY18" s="27">
        <f t="shared" si="608"/>
        <v>0</v>
      </c>
      <c r="ADZ18" s="27">
        <f t="shared" si="609"/>
        <v>0</v>
      </c>
      <c r="AEA18" s="27">
        <f t="shared" si="610"/>
        <v>0</v>
      </c>
      <c r="AEB18" s="27">
        <f t="shared" si="611"/>
        <v>0</v>
      </c>
      <c r="AEC18" s="27">
        <f t="shared" si="612"/>
        <v>0</v>
      </c>
      <c r="AED18" s="27">
        <f t="shared" si="613"/>
        <v>0</v>
      </c>
      <c r="AEE18" s="27">
        <f t="shared" si="614"/>
        <v>0</v>
      </c>
      <c r="AEF18" s="27">
        <f t="shared" si="615"/>
        <v>0</v>
      </c>
      <c r="AEG18" s="27">
        <f t="shared" si="616"/>
        <v>0</v>
      </c>
      <c r="AEH18" s="27">
        <f t="shared" si="617"/>
        <v>0</v>
      </c>
      <c r="AEI18" s="27">
        <f t="shared" si="618"/>
        <v>0</v>
      </c>
      <c r="AEJ18" s="27">
        <f t="shared" si="619"/>
        <v>0</v>
      </c>
      <c r="AEK18" s="27">
        <f t="shared" si="620"/>
        <v>0</v>
      </c>
      <c r="AEL18" s="27">
        <f t="shared" si="621"/>
        <v>0</v>
      </c>
      <c r="AEM18" s="27">
        <f t="shared" si="622"/>
        <v>0</v>
      </c>
      <c r="AEN18" s="27">
        <f t="shared" si="623"/>
        <v>0</v>
      </c>
      <c r="AEO18" s="27">
        <f t="shared" si="624"/>
        <v>0</v>
      </c>
      <c r="AEP18" s="27">
        <f t="shared" si="625"/>
        <v>0</v>
      </c>
      <c r="AEQ18" s="27">
        <f t="shared" si="626"/>
        <v>0</v>
      </c>
      <c r="AER18" s="27">
        <f t="shared" si="627"/>
        <v>0</v>
      </c>
      <c r="AES18" s="27">
        <f t="shared" si="628"/>
        <v>0</v>
      </c>
      <c r="AET18" s="27">
        <f t="shared" si="629"/>
        <v>0</v>
      </c>
      <c r="AEU18" s="27">
        <f t="shared" si="630"/>
        <v>0</v>
      </c>
      <c r="AEV18" s="27">
        <f t="shared" si="631"/>
        <v>0</v>
      </c>
      <c r="AEW18" s="27">
        <f t="shared" si="632"/>
        <v>0</v>
      </c>
      <c r="AEX18" s="27">
        <f t="shared" si="633"/>
        <v>0</v>
      </c>
      <c r="AEY18" s="27">
        <f t="shared" si="634"/>
        <v>0</v>
      </c>
      <c r="AEZ18" s="27">
        <f t="shared" si="635"/>
        <v>0</v>
      </c>
      <c r="AFA18" s="27">
        <f t="shared" si="636"/>
        <v>0</v>
      </c>
      <c r="AFB18" s="27">
        <f t="shared" si="637"/>
        <v>0</v>
      </c>
      <c r="AFC18" s="27">
        <f t="shared" si="638"/>
        <v>0</v>
      </c>
      <c r="AFD18" s="27">
        <f t="shared" si="639"/>
        <v>0</v>
      </c>
      <c r="AFE18" s="27">
        <f t="shared" si="640"/>
        <v>0</v>
      </c>
      <c r="AFF18" s="27">
        <f t="shared" si="641"/>
        <v>0</v>
      </c>
      <c r="AFG18" s="27">
        <f t="shared" si="642"/>
        <v>0</v>
      </c>
      <c r="AFH18" s="27">
        <f t="shared" si="643"/>
        <v>0</v>
      </c>
      <c r="AFI18" s="27">
        <f t="shared" si="644"/>
        <v>0</v>
      </c>
      <c r="AFJ18" s="27">
        <f t="shared" si="645"/>
        <v>0</v>
      </c>
      <c r="AFL18" s="27">
        <f t="shared" si="646"/>
        <v>3.5</v>
      </c>
      <c r="AFN18" s="27">
        <v>8</v>
      </c>
      <c r="AFO18" s="27">
        <f t="shared" si="647"/>
        <v>8</v>
      </c>
      <c r="AFP18" s="27">
        <f t="shared" si="648"/>
        <v>8</v>
      </c>
      <c r="AFQ18" s="27">
        <f t="shared" si="649"/>
        <v>8</v>
      </c>
      <c r="AFR18" s="27">
        <f t="shared" si="650"/>
        <v>0</v>
      </c>
      <c r="AFS18" s="27">
        <f t="shared" si="651"/>
        <v>0</v>
      </c>
      <c r="AFT18" s="27">
        <f t="shared" si="652"/>
        <v>0</v>
      </c>
      <c r="AFU18" s="27">
        <f t="shared" si="653"/>
        <v>0</v>
      </c>
      <c r="AFV18" s="27">
        <f t="shared" si="654"/>
        <v>0</v>
      </c>
      <c r="AFW18" s="27">
        <f t="shared" si="655"/>
        <v>0</v>
      </c>
      <c r="AFX18" s="27">
        <f t="shared" si="656"/>
        <v>0</v>
      </c>
      <c r="AFY18" s="27">
        <f t="shared" si="657"/>
        <v>0</v>
      </c>
      <c r="AFZ18" s="27">
        <f t="shared" si="658"/>
        <v>8</v>
      </c>
      <c r="AGA18" s="27">
        <f t="shared" si="659"/>
        <v>0</v>
      </c>
      <c r="AGB18" s="27">
        <f t="shared" si="660"/>
        <v>0</v>
      </c>
      <c r="AGC18" s="27">
        <f t="shared" si="661"/>
        <v>0</v>
      </c>
      <c r="AGD18" s="27">
        <f t="shared" si="662"/>
        <v>0</v>
      </c>
      <c r="AGE18" s="27">
        <f t="shared" si="663"/>
        <v>0</v>
      </c>
      <c r="AGF18" s="27">
        <f t="shared" si="664"/>
        <v>0</v>
      </c>
      <c r="AGG18" s="27">
        <f t="shared" si="665"/>
        <v>0</v>
      </c>
      <c r="AGH18" s="27">
        <f t="shared" si="666"/>
        <v>0</v>
      </c>
      <c r="AGI18" s="27">
        <f t="shared" si="667"/>
        <v>0</v>
      </c>
      <c r="AGJ18" s="27">
        <f t="shared" si="668"/>
        <v>0</v>
      </c>
      <c r="AGK18" s="27">
        <f t="shared" si="669"/>
        <v>0</v>
      </c>
      <c r="AGL18" s="27">
        <f t="shared" si="670"/>
        <v>0</v>
      </c>
      <c r="AGM18" s="27">
        <f t="shared" si="671"/>
        <v>0</v>
      </c>
      <c r="AGN18" s="27">
        <f t="shared" si="672"/>
        <v>0</v>
      </c>
      <c r="AGO18" s="27">
        <f t="shared" si="673"/>
        <v>0</v>
      </c>
      <c r="AGP18" s="27">
        <f t="shared" si="674"/>
        <v>0</v>
      </c>
      <c r="AGQ18" s="27">
        <f t="shared" si="675"/>
        <v>0</v>
      </c>
      <c r="AGR18" s="27">
        <f t="shared" si="676"/>
        <v>0</v>
      </c>
      <c r="AGS18" s="27">
        <f t="shared" si="677"/>
        <v>0</v>
      </c>
      <c r="AGT18" s="27">
        <f t="shared" si="678"/>
        <v>0</v>
      </c>
      <c r="AGU18" s="27">
        <f t="shared" si="679"/>
        <v>0</v>
      </c>
      <c r="AGV18" s="27">
        <f t="shared" si="680"/>
        <v>0</v>
      </c>
      <c r="AGW18" s="27">
        <f t="shared" si="681"/>
        <v>0</v>
      </c>
      <c r="AGX18" s="27">
        <f t="shared" si="682"/>
        <v>0</v>
      </c>
      <c r="AGY18" s="27">
        <f t="shared" si="683"/>
        <v>0</v>
      </c>
      <c r="AGZ18" s="27">
        <f t="shared" si="684"/>
        <v>0</v>
      </c>
      <c r="AHA18" s="27">
        <f t="shared" si="685"/>
        <v>8</v>
      </c>
      <c r="AHB18" s="27">
        <f t="shared" si="686"/>
        <v>0</v>
      </c>
      <c r="AHC18" s="27">
        <f t="shared" si="687"/>
        <v>0</v>
      </c>
      <c r="AHD18" s="27">
        <f t="shared" si="688"/>
        <v>0</v>
      </c>
      <c r="AHE18" s="27">
        <f t="shared" si="689"/>
        <v>0</v>
      </c>
      <c r="AHF18" s="27">
        <f t="shared" si="690"/>
        <v>0</v>
      </c>
      <c r="AHG18" s="27">
        <f t="shared" si="691"/>
        <v>0</v>
      </c>
      <c r="AHH18" s="27">
        <f t="shared" si="692"/>
        <v>0</v>
      </c>
      <c r="AHI18" s="27">
        <f t="shared" si="693"/>
        <v>0</v>
      </c>
      <c r="AHJ18" s="27">
        <f t="shared" si="694"/>
        <v>0</v>
      </c>
      <c r="AHK18" s="27">
        <f t="shared" si="695"/>
        <v>0</v>
      </c>
      <c r="AHL18" s="27">
        <f t="shared" si="696"/>
        <v>0</v>
      </c>
      <c r="AHM18" s="27">
        <f t="shared" si="697"/>
        <v>0</v>
      </c>
      <c r="AHN18" s="27">
        <f t="shared" si="698"/>
        <v>0</v>
      </c>
      <c r="AHO18" s="27">
        <f t="shared" si="699"/>
        <v>0</v>
      </c>
      <c r="AHP18" s="27">
        <f t="shared" si="700"/>
        <v>0</v>
      </c>
      <c r="AHQ18" s="27">
        <f t="shared" si="701"/>
        <v>0</v>
      </c>
      <c r="AHR18" s="27">
        <f t="shared" si="702"/>
        <v>0</v>
      </c>
      <c r="AHS18" s="27">
        <f t="shared" si="703"/>
        <v>0</v>
      </c>
      <c r="AHT18" s="27">
        <f t="shared" si="704"/>
        <v>0</v>
      </c>
      <c r="AHU18" s="27">
        <f t="shared" si="705"/>
        <v>0</v>
      </c>
      <c r="AHV18" s="27">
        <f t="shared" si="706"/>
        <v>0</v>
      </c>
      <c r="AHW18" s="27">
        <f t="shared" si="707"/>
        <v>0</v>
      </c>
      <c r="AHX18" s="27">
        <f t="shared" si="708"/>
        <v>0</v>
      </c>
      <c r="AHY18" s="27">
        <f t="shared" si="709"/>
        <v>0</v>
      </c>
      <c r="AHZ18" s="27">
        <f t="shared" si="710"/>
        <v>0</v>
      </c>
      <c r="AIA18" s="27">
        <f t="shared" si="711"/>
        <v>0</v>
      </c>
      <c r="AIB18" s="27">
        <f t="shared" si="712"/>
        <v>0</v>
      </c>
      <c r="AIC18" s="27">
        <f t="shared" si="713"/>
        <v>0</v>
      </c>
      <c r="AID18" s="27">
        <f t="shared" si="714"/>
        <v>0</v>
      </c>
      <c r="AIE18" s="27">
        <f t="shared" si="715"/>
        <v>0</v>
      </c>
      <c r="AIF18" s="27">
        <f t="shared" si="716"/>
        <v>0</v>
      </c>
      <c r="AIG18" s="27">
        <f t="shared" si="717"/>
        <v>0</v>
      </c>
      <c r="AIH18" s="27">
        <f t="shared" si="718"/>
        <v>0</v>
      </c>
      <c r="AII18" s="27">
        <f t="shared" si="719"/>
        <v>0</v>
      </c>
      <c r="AIJ18" s="27">
        <f t="shared" si="720"/>
        <v>0</v>
      </c>
      <c r="AIK18" s="27">
        <f t="shared" si="721"/>
        <v>0</v>
      </c>
      <c r="AIL18" s="27">
        <f t="shared" si="722"/>
        <v>0</v>
      </c>
      <c r="AIM18" s="27">
        <f t="shared" si="723"/>
        <v>0</v>
      </c>
      <c r="AIN18" s="27">
        <f t="shared" si="724"/>
        <v>0</v>
      </c>
      <c r="AIO18" s="27">
        <f t="shared" si="725"/>
        <v>0</v>
      </c>
      <c r="AIP18" s="27">
        <f t="shared" si="726"/>
        <v>0</v>
      </c>
      <c r="AIQ18" s="27">
        <f t="shared" si="727"/>
        <v>0</v>
      </c>
      <c r="AIR18" s="27">
        <f t="shared" si="728"/>
        <v>0</v>
      </c>
      <c r="AIT18" s="27">
        <v>1</v>
      </c>
      <c r="AIU18" s="27">
        <v>1</v>
      </c>
      <c r="AIV18" s="27">
        <v>1</v>
      </c>
      <c r="AIW18" s="27">
        <f t="shared" si="729"/>
        <v>0</v>
      </c>
      <c r="AIX18" s="27">
        <f t="shared" si="730"/>
        <v>0</v>
      </c>
      <c r="AIY18" s="27">
        <f t="shared" si="731"/>
        <v>0</v>
      </c>
      <c r="AIZ18" s="27">
        <f t="shared" si="732"/>
        <v>0</v>
      </c>
      <c r="AJA18" s="27">
        <f t="shared" si="733"/>
        <v>0</v>
      </c>
      <c r="AJB18" s="27">
        <f t="shared" si="734"/>
        <v>0</v>
      </c>
      <c r="AJC18" s="27">
        <f t="shared" si="735"/>
        <v>0</v>
      </c>
      <c r="AJD18" s="27">
        <f t="shared" si="736"/>
        <v>0</v>
      </c>
      <c r="AJE18" s="27">
        <f t="shared" si="737"/>
        <v>0.25</v>
      </c>
      <c r="AJF18" s="27">
        <f t="shared" si="738"/>
        <v>0</v>
      </c>
      <c r="AJG18" s="27">
        <f t="shared" si="739"/>
        <v>0</v>
      </c>
      <c r="AJH18" s="27">
        <f t="shared" si="740"/>
        <v>0</v>
      </c>
      <c r="AJI18" s="27">
        <f t="shared" si="741"/>
        <v>0</v>
      </c>
      <c r="AJJ18" s="27">
        <f t="shared" si="742"/>
        <v>0</v>
      </c>
      <c r="AJK18" s="27">
        <f t="shared" si="743"/>
        <v>0</v>
      </c>
      <c r="AJL18" s="27">
        <f t="shared" si="744"/>
        <v>0</v>
      </c>
      <c r="AJM18" s="27">
        <f t="shared" si="745"/>
        <v>0</v>
      </c>
      <c r="AJN18" s="27">
        <f t="shared" si="746"/>
        <v>0</v>
      </c>
      <c r="AJO18" s="27">
        <f t="shared" si="747"/>
        <v>0</v>
      </c>
      <c r="AJP18" s="27">
        <f t="shared" si="748"/>
        <v>0</v>
      </c>
      <c r="AJQ18" s="27">
        <f t="shared" si="749"/>
        <v>0</v>
      </c>
      <c r="AJR18" s="27">
        <f t="shared" si="750"/>
        <v>0</v>
      </c>
      <c r="AJS18" s="27">
        <f t="shared" si="751"/>
        <v>0</v>
      </c>
      <c r="AJT18" s="27">
        <f t="shared" si="752"/>
        <v>0</v>
      </c>
      <c r="AJU18" s="27">
        <f t="shared" si="753"/>
        <v>0</v>
      </c>
      <c r="AJV18" s="27">
        <f t="shared" si="754"/>
        <v>0</v>
      </c>
      <c r="AJW18" s="27">
        <f t="shared" si="755"/>
        <v>0</v>
      </c>
      <c r="AJX18" s="27">
        <f t="shared" si="756"/>
        <v>0</v>
      </c>
      <c r="AJY18" s="27">
        <f t="shared" si="757"/>
        <v>0</v>
      </c>
      <c r="AJZ18" s="27">
        <f t="shared" si="758"/>
        <v>0</v>
      </c>
      <c r="AKA18" s="27">
        <f t="shared" si="759"/>
        <v>0</v>
      </c>
      <c r="AKB18" s="27">
        <f t="shared" si="760"/>
        <v>0</v>
      </c>
      <c r="AKC18" s="27">
        <f t="shared" si="761"/>
        <v>0</v>
      </c>
      <c r="AKD18" s="27">
        <f t="shared" si="762"/>
        <v>0</v>
      </c>
      <c r="AKE18" s="27">
        <f t="shared" si="763"/>
        <v>0</v>
      </c>
      <c r="AKF18" s="27">
        <f t="shared" si="764"/>
        <v>0.25</v>
      </c>
      <c r="AKG18" s="27">
        <f t="shared" si="765"/>
        <v>0</v>
      </c>
      <c r="AKH18" s="27">
        <f t="shared" si="766"/>
        <v>0</v>
      </c>
      <c r="AKI18" s="27">
        <f t="shared" si="767"/>
        <v>0</v>
      </c>
      <c r="AKJ18" s="27">
        <f t="shared" si="768"/>
        <v>0</v>
      </c>
      <c r="AKK18" s="27">
        <f t="shared" si="769"/>
        <v>0</v>
      </c>
      <c r="AKL18" s="27">
        <f t="shared" si="770"/>
        <v>0</v>
      </c>
      <c r="AKM18" s="27">
        <f t="shared" si="771"/>
        <v>0</v>
      </c>
      <c r="AKN18" s="27">
        <f t="shared" si="772"/>
        <v>0</v>
      </c>
      <c r="AKO18" s="27">
        <f t="shared" si="773"/>
        <v>0</v>
      </c>
      <c r="AKP18" s="27">
        <f t="shared" si="774"/>
        <v>0</v>
      </c>
      <c r="AKQ18" s="27">
        <f t="shared" si="775"/>
        <v>0</v>
      </c>
      <c r="AKR18" s="27">
        <f t="shared" si="776"/>
        <v>0</v>
      </c>
      <c r="AKS18" s="27">
        <f t="shared" si="777"/>
        <v>0</v>
      </c>
      <c r="AKT18" s="27">
        <f t="shared" si="778"/>
        <v>0</v>
      </c>
      <c r="AKU18" s="27">
        <f t="shared" si="779"/>
        <v>0</v>
      </c>
      <c r="AKV18" s="27">
        <f t="shared" si="780"/>
        <v>0</v>
      </c>
      <c r="AKW18" s="27">
        <f t="shared" si="781"/>
        <v>0</v>
      </c>
      <c r="AKX18" s="27">
        <f t="shared" si="782"/>
        <v>0</v>
      </c>
      <c r="AKY18" s="27">
        <f t="shared" si="783"/>
        <v>0</v>
      </c>
      <c r="AKZ18" s="27">
        <f t="shared" si="784"/>
        <v>0</v>
      </c>
      <c r="ALA18" s="27">
        <f t="shared" si="785"/>
        <v>0</v>
      </c>
      <c r="ALB18" s="27">
        <f t="shared" si="786"/>
        <v>0</v>
      </c>
      <c r="ALC18" s="27">
        <f t="shared" si="787"/>
        <v>0</v>
      </c>
      <c r="ALD18" s="27">
        <f t="shared" si="788"/>
        <v>0</v>
      </c>
      <c r="ALE18" s="27">
        <f t="shared" si="789"/>
        <v>0</v>
      </c>
      <c r="ALF18" s="27">
        <f t="shared" si="790"/>
        <v>0</v>
      </c>
      <c r="ALG18" s="27">
        <f t="shared" si="791"/>
        <v>0</v>
      </c>
      <c r="ALH18" s="27">
        <f t="shared" si="792"/>
        <v>0</v>
      </c>
      <c r="ALI18" s="27">
        <f t="shared" si="793"/>
        <v>0</v>
      </c>
      <c r="ALJ18" s="27">
        <f t="shared" si="794"/>
        <v>0</v>
      </c>
      <c r="ALK18" s="27">
        <f t="shared" si="795"/>
        <v>0</v>
      </c>
      <c r="ALL18" s="27">
        <f t="shared" si="796"/>
        <v>0</v>
      </c>
      <c r="ALM18" s="27">
        <f t="shared" si="797"/>
        <v>0</v>
      </c>
      <c r="ALN18" s="27">
        <f t="shared" si="798"/>
        <v>0</v>
      </c>
      <c r="ALO18" s="27">
        <f t="shared" si="799"/>
        <v>0</v>
      </c>
      <c r="ALP18" s="27">
        <f t="shared" si="800"/>
        <v>0</v>
      </c>
      <c r="ALQ18" s="27">
        <f t="shared" si="801"/>
        <v>0</v>
      </c>
      <c r="ALR18" s="27">
        <f t="shared" si="802"/>
        <v>0</v>
      </c>
      <c r="ALS18" s="27">
        <f t="shared" si="803"/>
        <v>0</v>
      </c>
      <c r="ALT18" s="27">
        <f t="shared" si="804"/>
        <v>0</v>
      </c>
      <c r="ALU18" s="27">
        <f t="shared" si="805"/>
        <v>0</v>
      </c>
      <c r="ALV18" s="27">
        <f t="shared" si="806"/>
        <v>0</v>
      </c>
      <c r="ALW18" s="27">
        <f t="shared" si="807"/>
        <v>0</v>
      </c>
    </row>
    <row r="24" spans="1:1011" x14ac:dyDescent="0.35">
      <c r="F24" s="27" t="s">
        <v>1899</v>
      </c>
      <c r="G24" s="27" t="s">
        <v>1945</v>
      </c>
    </row>
    <row r="25" spans="1:1011" x14ac:dyDescent="0.35">
      <c r="F25" s="27" t="s">
        <v>1900</v>
      </c>
      <c r="G25" s="27" t="s">
        <v>1946</v>
      </c>
    </row>
    <row r="26" spans="1:1011" x14ac:dyDescent="0.35">
      <c r="F26" s="27" t="s">
        <v>552</v>
      </c>
      <c r="G26" s="27" t="s">
        <v>1904</v>
      </c>
    </row>
    <row r="27" spans="1:1011" x14ac:dyDescent="0.35">
      <c r="F27" s="27" t="s">
        <v>1901</v>
      </c>
      <c r="G27" s="27" t="s">
        <v>1940</v>
      </c>
    </row>
    <row r="28" spans="1:1011" x14ac:dyDescent="0.35">
      <c r="F28" s="27" t="s">
        <v>1902</v>
      </c>
      <c r="G28" s="27" t="s">
        <v>1935</v>
      </c>
    </row>
    <row r="29" spans="1:1011" x14ac:dyDescent="0.35">
      <c r="F29" s="27" t="s">
        <v>1903</v>
      </c>
      <c r="G29" s="27" t="s">
        <v>1905</v>
      </c>
    </row>
  </sheetData>
  <sortState xmlns:xlrd2="http://schemas.microsoft.com/office/spreadsheetml/2017/richdata2" ref="A3:AMH18">
    <sortCondition ref="C3:C18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AutoScoreboard</vt:lpstr>
      <vt:lpstr>Archive</vt:lpstr>
      <vt:lpstr>Rankings</vt:lpstr>
      <vt:lpstr>Sheet1</vt:lpstr>
      <vt:lpstr>Bracket</vt:lpstr>
      <vt:lpstr>Standings</vt:lpstr>
      <vt:lpstr>DIV</vt:lpstr>
      <vt:lpstr>INT</vt:lpstr>
      <vt:lpstr>WCS</vt:lpstr>
      <vt:lpstr>Master</vt:lpstr>
      <vt:lpstr>Ultra</vt:lpstr>
      <vt:lpstr>CC</vt:lpstr>
      <vt:lpstr>Calcs</vt:lpstr>
      <vt:lpstr>SoC</vt:lpstr>
      <vt:lpstr>Legacy</vt:lpstr>
      <vt:lpstr>Future</vt:lpstr>
      <vt:lpstr>Cards</vt:lpstr>
      <vt:lpstr>RankingsX</vt:lpstr>
      <vt:lpstr>ArchiveX</vt:lpstr>
      <vt:lpstr>CalcsX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Ean Teague</dc:creator>
  <cp:lastModifiedBy>Ean Teague</cp:lastModifiedBy>
  <dcterms:created xsi:type="dcterms:W3CDTF">2021-05-07T02:54:47Z</dcterms:created>
  <dcterms:modified xsi:type="dcterms:W3CDTF">2022-08-20T06:34:57Z</dcterms:modified>
</cp:coreProperties>
</file>